
<file path=[Content_Types].xml><?xml version="1.0" encoding="utf-8"?>
<Types xmlns="http://schemas.openxmlformats.org/package/2006/content-types">
  <Override PartName="/xl/worksheets/sheet24.xml" ContentType="application/vnd.openxmlformats-officedocument.spreadsheetml.worksheet+xml"/>
  <Override PartName="/xl/worksheets/sheet35.xml" ContentType="application/vnd.openxmlformats-officedocument.spreadsheetml.worksheet+xml"/>
  <Override PartName="/xl/worksheets/sheet53.xml" ContentType="application/vnd.openxmlformats-officedocument.spreadsheetml.worksheet+xml"/>
  <Override PartName="/xl/worksheets/sheet13.xml" ContentType="application/vnd.openxmlformats-officedocument.spreadsheetml.worksheet+xml"/>
  <Override PartName="/xl/worksheets/sheet42.xml" ContentType="application/vnd.openxmlformats-officedocument.spreadsheetml.worksheet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worksheets/sheet20.xml" ContentType="application/vnd.openxmlformats-officedocument.spreadsheetml.worksheet+xml"/>
  <Override PartName="/xl/worksheets/sheet31.xml" ContentType="application/vnd.openxmlformats-officedocument.spreadsheetml.worksheet+xml"/>
  <Override PartName="/xl/drawings/drawing17.xml" ContentType="application/vnd.openxmlformats-officedocument.drawing+xml"/>
  <Override PartName="/xl/drawings/drawing28.xml" ContentType="application/vnd.openxmlformats-officedocument.drawing+xml"/>
  <Default Extension="xml" ContentType="application/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15.xml" ContentType="application/vnd.openxmlformats-officedocument.drawing+xml"/>
  <Override PartName="/xl/drawings/drawing26.xml" ContentType="application/vnd.openxmlformats-officedocument.drawing+xml"/>
  <Override PartName="/xl/worksheets/sheet3.xml" ContentType="application/vnd.openxmlformats-officedocument.spreadsheetml.worksheet+xml"/>
  <Override PartName="/xl/externalLinks/externalLink3.xml" ContentType="application/vnd.openxmlformats-officedocument.spreadsheetml.externalLink+xml"/>
  <Override PartName="/xl/drawings/drawing13.xml" ContentType="application/vnd.openxmlformats-officedocument.drawing+xml"/>
  <Override PartName="/xl/comments2.xml" ContentType="application/vnd.openxmlformats-officedocument.spreadsheetml.comments+xml"/>
  <Override PartName="/xl/drawings/drawing22.xml" ContentType="application/vnd.openxmlformats-officedocument.drawing+xml"/>
  <Override PartName="/xl/drawings/drawing24.xml" ContentType="application/vnd.openxmlformats-officedocument.drawing+xml"/>
  <Override PartName="/xl/worksheets/sheet1.xml" ContentType="application/vnd.openxmlformats-officedocument.spreadsheetml.worksheet+xml"/>
  <Override PartName="/xl/worksheets/sheet49.xml" ContentType="application/vnd.openxmlformats-officedocument.spreadsheetml.worksheet+xml"/>
  <Override PartName="/xl/externalLinks/externalLink1.xml" ContentType="application/vnd.openxmlformats-officedocument.spreadsheetml.externalLink+xml"/>
  <Override PartName="/xl/drawings/drawing11.xml" ContentType="application/vnd.openxmlformats-officedocument.drawing+xml"/>
  <Override PartName="/xl/drawings/drawing20.xml" ContentType="application/vnd.openxmlformats-officedocument.drawing+xml"/>
  <Override PartName="/xl/drawings/drawing31.xml" ContentType="application/vnd.openxmlformats-officedocument.drawing+xml"/>
  <Override PartName="/xl/worksheets/sheet29.xml" ContentType="application/vnd.openxmlformats-officedocument.spreadsheetml.worksheet+xml"/>
  <Override PartName="/xl/worksheets/sheet38.xml" ContentType="application/vnd.openxmlformats-officedocument.spreadsheetml.worksheet+xml"/>
  <Override PartName="/xl/worksheets/sheet47.xml" ContentType="application/vnd.openxmlformats-officedocument.spreadsheetml.worksheet+xml"/>
  <Override PartName="/xl/sharedStrings.xml" ContentType="application/vnd.openxmlformats-officedocument.spreadsheetml.sharedStrings+xml"/>
  <Override PartName="/xl/worksheets/sheet18.xml" ContentType="application/vnd.openxmlformats-officedocument.spreadsheetml.worksheet+xml"/>
  <Override PartName="/xl/worksheets/sheet27.xml" ContentType="application/vnd.openxmlformats-officedocument.spreadsheetml.worksheet+xml"/>
  <Override PartName="/xl/worksheets/sheet36.xml" ContentType="application/vnd.openxmlformats-officedocument.spreadsheetml.worksheet+xml"/>
  <Override PartName="/xl/worksheets/sheet45.xml" ContentType="application/vnd.openxmlformats-officedocument.spreadsheetml.worksheet+xml"/>
  <Override PartName="/xl/worksheets/sheet54.xml" ContentType="application/vnd.openxmlformats-officedocument.spreadsheetml.worksheet+xml"/>
  <Override PartName="/xl/worksheets/sheet56.xml" ContentType="application/vnd.openxmlformats-officedocument.spreadsheetml.worksheet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Override PartName="/xl/worksheets/sheet34.xml" ContentType="application/vnd.openxmlformats-officedocument.spreadsheetml.worksheet+xml"/>
  <Override PartName="/xl/worksheets/sheet43.xml" ContentType="application/vnd.openxmlformats-officedocument.spreadsheetml.worksheet+xml"/>
  <Override PartName="/xl/worksheets/sheet52.xml" ContentType="application/vnd.openxmlformats-officedocument.spreadsheetml.worksheet+xml"/>
  <Default Extension="bin" ContentType="application/vnd.openxmlformats-officedocument.spreadsheetml.printerSettings"/>
  <Override PartName="/xl/drawings/drawing9.xml" ContentType="application/vnd.openxmlformats-officedocument.drawing+xml"/>
  <Default Extension="png" ContentType="image/png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worksheets/sheet41.xml" ContentType="application/vnd.openxmlformats-officedocument.spreadsheetml.worksheet+xml"/>
  <Override PartName="/xl/worksheets/sheet50.xml" ContentType="application/vnd.openxmlformats-officedocument.spreadsheetml.worksheet+xml"/>
  <Override PartName="/xl/drawings/drawing7.xml" ContentType="application/vnd.openxmlformats-officedocument.drawing+xml"/>
  <Override PartName="/xl/drawings/drawing29.xml" ContentType="application/vnd.openxmlformats-officedocument.drawing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drawings/drawing18.xml" ContentType="application/vnd.openxmlformats-officedocument.drawing+xml"/>
  <Override PartName="/xl/drawings/drawing27.xml" ContentType="application/vnd.openxmlformats-officedocument.drawing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4.xml" ContentType="application/vnd.openxmlformats-officedocument.spreadsheetml.externalLink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drawings/drawing16.xml" ContentType="application/vnd.openxmlformats-officedocument.drawing+xml"/>
  <Override PartName="/xl/drawings/drawing25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externalLinks/externalLink2.xml" ContentType="application/vnd.openxmlformats-officedocument.spreadsheetml.externalLink+xml"/>
  <Override PartName="/xl/drawings/drawing1.xml" ContentType="application/vnd.openxmlformats-officedocument.drawing+xml"/>
  <Override PartName="/xl/drawings/drawing14.xml" ContentType="application/vnd.openxmlformats-officedocument.drawing+xml"/>
  <Override PartName="/xl/drawings/drawing23.xml" ContentType="application/vnd.openxmlformats-officedocument.drawing+xml"/>
  <Override PartName="/xl/drawings/drawing32.xml" ContentType="application/vnd.openxmlformats-officedocument.drawing+xml"/>
  <Default Extension="vml" ContentType="application/vnd.openxmlformats-officedocument.vmlDrawing"/>
  <Override PartName="/xl/comments1.xml" ContentType="application/vnd.openxmlformats-officedocument.spreadsheetml.comments+xml"/>
  <Override PartName="/xl/drawings/drawing12.xml" ContentType="application/vnd.openxmlformats-officedocument.drawing+xml"/>
  <Override PartName="/xl/drawings/drawing21.xml" ContentType="application/vnd.openxmlformats-officedocument.drawing+xml"/>
  <Override PartName="/xl/drawings/drawing30.xml" ContentType="application/vnd.openxmlformats-officedocument.drawing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8.xml" ContentType="application/vnd.openxmlformats-officedocument.spreadsheetml.worksheet+xml"/>
  <Override PartName="/xl/worksheets/sheet57.xml" ContentType="application/vnd.openxmlformats-officedocument.spreadsheetml.worksheet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26.xml" ContentType="application/vnd.openxmlformats-officedocument.spreadsheetml.worksheet+xml"/>
  <Override PartName="/xl/worksheets/sheet37.xml" ContentType="application/vnd.openxmlformats-officedocument.spreadsheetml.worksheet+xml"/>
  <Override PartName="/xl/worksheets/sheet46.xml" ContentType="application/vnd.openxmlformats-officedocument.spreadsheetml.worksheet+xml"/>
  <Override PartName="/xl/worksheets/sheet55.xml" ContentType="application/vnd.openxmlformats-officedocument.spreadsheetml.worksheet+xml"/>
  <Override PartName="/docProps/core.xml" ContentType="application/vnd.openxmlformats-package.core-properties+xml"/>
  <Override PartName="/xl/worksheets/sheet15.xml" ContentType="application/vnd.openxmlformats-officedocument.spreadsheetml.worksheet+xml"/>
  <Override PartName="/xl/worksheets/sheet44.xml" ContentType="application/vnd.openxmlformats-officedocument.spreadsheetml.worksheet+xml"/>
  <Override PartName="/xl/worksheets/sheet9.xml" ContentType="application/vnd.openxmlformats-officedocument.spreadsheetml.worksheet+xml"/>
  <Override PartName="/xl/worksheets/sheet22.xml" ContentType="application/vnd.openxmlformats-officedocument.spreadsheetml.worksheet+xml"/>
  <Override PartName="/xl/worksheets/sheet33.xml" ContentType="application/vnd.openxmlformats-officedocument.spreadsheetml.worksheet+xml"/>
  <Override PartName="/xl/worksheets/sheet51.xml" ContentType="application/vnd.openxmlformats-officedocument.spreadsheetml.worksheet+xml"/>
  <Override PartName="/xl/theme/theme1.xml" ContentType="application/vnd.openxmlformats-officedocument.theme+xml"/>
  <Override PartName="/xl/drawings/drawing8.xml" ContentType="application/vnd.openxmlformats-officedocument.drawing+xml"/>
  <Override PartName="/xl/drawings/drawing19.xml" ContentType="application/vnd.openxmlformats-officedocument.drawing+xml"/>
  <Override PartName="/xl/worksheets/sheet11.xml" ContentType="application/vnd.openxmlformats-officedocument.spreadsheetml.worksheet+xml"/>
  <Override PartName="/xl/worksheets/sheet40.xml" ContentType="application/vnd.openxmlformats-officedocument.spreadsheetml.worksheet+xml"/>
  <Override PartName="/xl/charts/chart2.xml" ContentType="application/vnd.openxmlformats-officedocument.drawingml.chart+xml"/>
  <Override PartName="/xl/drawings/drawing4.xml" ContentType="application/vnd.openxmlformats-officedocument.drawing+xml"/>
  <Default Extension="rels" ContentType="application/vnd.openxmlformats-package.relationship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ThisWorkbook" defaultThemeVersion="124226"/>
  <bookViews>
    <workbookView xWindow="13170" yWindow="0" windowWidth="12060" windowHeight="11640" tabRatio="945"/>
  </bookViews>
  <sheets>
    <sheet name="이용자 유의사항" sheetId="155" r:id="rId1"/>
    <sheet name="목차" sheetId="134" r:id="rId2"/>
    <sheet name="요약1" sheetId="105" r:id="rId3"/>
    <sheet name="요약2" sheetId="117" r:id="rId4"/>
    <sheet name="1" sheetId="4" r:id="rId5"/>
    <sheet name="2" sheetId="57" r:id="rId6"/>
    <sheet name="매매지수" sheetId="98" state="hidden" r:id="rId7"/>
    <sheet name="전세지수" sheetId="99" state="hidden" r:id="rId8"/>
    <sheet name="3" sheetId="129" r:id="rId9"/>
    <sheet name="4" sheetId="130" r:id="rId10"/>
    <sheet name="매매계절" sheetId="131" state="hidden" r:id="rId11"/>
    <sheet name="전세계절" sheetId="133" state="hidden" r:id="rId12"/>
    <sheet name="5" sheetId="65" r:id="rId13"/>
    <sheet name="6" sheetId="66" r:id="rId14"/>
    <sheet name="7" sheetId="67" r:id="rId15"/>
    <sheet name="규모매매지수" sheetId="100" state="hidden" r:id="rId16"/>
    <sheet name="8" sheetId="73" r:id="rId17"/>
    <sheet name="9" sheetId="74" r:id="rId18"/>
    <sheet name="10" sheetId="75" r:id="rId19"/>
    <sheet name="규모전세지수" sheetId="102" state="hidden" r:id="rId20"/>
    <sheet name="11" sheetId="69" r:id="rId21"/>
    <sheet name="12" sheetId="70" r:id="rId22"/>
    <sheet name="13" sheetId="71" r:id="rId23"/>
    <sheet name="연령매매지수" sheetId="101" state="hidden" r:id="rId24"/>
    <sheet name="14" sheetId="77" r:id="rId25"/>
    <sheet name="15" sheetId="78" r:id="rId26"/>
    <sheet name="16" sheetId="79" r:id="rId27"/>
    <sheet name="연령전세지수" sheetId="104" state="hidden" r:id="rId28"/>
    <sheet name="17" sheetId="89" r:id="rId29"/>
    <sheet name="18" sheetId="90" r:id="rId30"/>
    <sheet name="수급동향" sheetId="113" state="hidden" r:id="rId31"/>
    <sheet name="19" sheetId="55" r:id="rId32"/>
    <sheet name="20" sheetId="84" r:id="rId33"/>
    <sheet name="21" sheetId="85" r:id="rId34"/>
    <sheet name="22" sheetId="86" r:id="rId35"/>
    <sheet name="평균" sheetId="109" state="hidden" r:id="rId36"/>
    <sheet name="중위" sheetId="110" state="hidden" r:id="rId37"/>
    <sheet name="평균단위" sheetId="111" state="hidden" r:id="rId38"/>
    <sheet name="중위단위" sheetId="112" state="hidden" r:id="rId39"/>
    <sheet name="23" sheetId="87" r:id="rId40"/>
    <sheet name="가격비" sheetId="127" state="hidden" r:id="rId41"/>
    <sheet name="24" sheetId="88" r:id="rId42"/>
    <sheet name="5분위배수" sheetId="114" state="hidden" r:id="rId43"/>
    <sheet name="25" sheetId="145" r:id="rId44"/>
    <sheet name="PIR소득" sheetId="146" state="hidden" r:id="rId45"/>
    <sheet name="CV1" sheetId="150" r:id="rId46"/>
    <sheet name="CV2" sheetId="151" r:id="rId47"/>
    <sheet name="CV3" sheetId="152" r:id="rId48"/>
    <sheet name="CV4" sheetId="153" r:id="rId49"/>
    <sheet name="CV" sheetId="115" state="hidden" r:id="rId50"/>
    <sheet name="부록1" sheetId="148" r:id="rId51"/>
    <sheet name="매매_거래량" sheetId="149" state="hidden" r:id="rId52"/>
    <sheet name="부록2" sheetId="137" r:id="rId53"/>
    <sheet name="CPI" sheetId="136" state="hidden" r:id="rId54"/>
    <sheet name="부록3" sheetId="143" r:id="rId55"/>
    <sheet name="국제(h)" sheetId="144" state="hidden" r:id="rId56"/>
    <sheet name="마치며" sheetId="154" r:id="rId57"/>
  </sheets>
  <externalReferences>
    <externalReference r:id="rId58"/>
    <externalReference r:id="rId59"/>
    <externalReference r:id="rId60"/>
    <externalReference r:id="rId61"/>
  </externalReferences>
  <definedNames>
    <definedName name="_xlnm._FilterDatabase" localSheetId="42" hidden="1">'5분위배수'!$A$1:$E$81</definedName>
    <definedName name="_xlnm._FilterDatabase" localSheetId="15" hidden="1">규모매매지수!$A$1:$S$452</definedName>
    <definedName name="_xlnm._FilterDatabase" localSheetId="19" hidden="1">규모전세지수!$A$1:$S$452</definedName>
    <definedName name="_xlnm._FilterDatabase" localSheetId="10" hidden="1">매매계절!$A$1:$AC$42</definedName>
    <definedName name="_xlnm._FilterDatabase" localSheetId="6" hidden="1">매매지수!$A$1:$AE$621</definedName>
    <definedName name="_xlnm._FilterDatabase" localSheetId="30" hidden="1">수급동향!$A$1:$K$657</definedName>
    <definedName name="_xlnm._FilterDatabase" localSheetId="23" hidden="1">연령매매지수!$A$1:$S$452</definedName>
    <definedName name="_xlnm._FilterDatabase" localSheetId="27" hidden="1">연령전세지수!$A$1:$S$452</definedName>
    <definedName name="_xlnm._FilterDatabase" localSheetId="11" hidden="1">전세계절!$A$1:$AC$157</definedName>
    <definedName name="_xlnm._FilterDatabase" localSheetId="7" hidden="1">전세지수!$A$1:$AF$621</definedName>
    <definedName name="_xlnm._FilterDatabase" localSheetId="36" hidden="1">중위!$A$1:$T$1241</definedName>
    <definedName name="_xlnm._FilterDatabase" localSheetId="38" hidden="1">중위단위!$A$1:$P$1201</definedName>
    <definedName name="_xlnm._FilterDatabase" localSheetId="35" hidden="1">평균!$A$1:$P$1205</definedName>
    <definedName name="_xlnm._FilterDatabase" localSheetId="37" hidden="1">평균단위!$A$1:$P$1201</definedName>
    <definedName name="_xlnm._FilterDatabase" localSheetId="49" hidden="1">CV!$A$1:$Q$619</definedName>
    <definedName name="그래프" localSheetId="0">OFFSET([1]요약!XET50,0,0,10,COUNTIF(([1]요약!$88:$88),"&gt;10")+1)</definedName>
    <definedName name="그래프">OFFSET([2]요약!XET50,0,0,10,COUNTIF(([2]요약!$88:$88),"&gt;10")+1)</definedName>
    <definedName name="서울매매" localSheetId="44">OFFSET([3]매매지수!$6:$6,0,8,1,COUNT([3]매매지수!$6:$6)-1)</definedName>
    <definedName name="전세장기" localSheetId="51">OFFSET([4]지역유형전세!$2:$2,0,8,1,COUNT([4]지역유형전세!$2:$2))</definedName>
    <definedName name="_xlnm.Print_Area" localSheetId="0">'이용자 유의사항'!$A$1:$K$44</definedName>
    <definedName name="_xlnm.Print_Titles" localSheetId="4">'1'!$1:$12</definedName>
    <definedName name="_xlnm.Print_Titles" localSheetId="31">'19'!$1:$12</definedName>
    <definedName name="_xlnm.Print_Titles" localSheetId="32">'20'!$1:$12</definedName>
    <definedName name="_xlnm.Print_Titles" localSheetId="45">'CV1'!$1:$12</definedName>
    <definedName name="_xlnm.Print_Titles" localSheetId="46">'CV2'!$1:$12</definedName>
    <definedName name="_xlnm.Print_Titles" localSheetId="47">'CV3'!$1:$12</definedName>
    <definedName name="_xlnm.Print_Titles" localSheetId="48">'CV4'!$1:$12</definedName>
    <definedName name="x_label" localSheetId="0">OFFSET([1]매매!$1:$1,0,7,1,COUNTA([1]매매!$1:$1)-7)</definedName>
    <definedName name="x_label">OFFSET([2]매매!$1:$1,0,7,1,COUNTA([2]매매!$1:$1)-7)</definedName>
    <definedName name="Z_358FFE73_DE5A_43D8_8B86_F5BF6F7AE4B8_.wvu.Cols" localSheetId="4" hidden="1">'1'!$H:$I,'1'!$O:$P,'1'!$V:$W,'1'!$AC:$AD</definedName>
    <definedName name="Z_358FFE73_DE5A_43D8_8B86_F5BF6F7AE4B8_.wvu.Cols" localSheetId="18" hidden="1">'10'!#REF!,'10'!#REF!,'10'!#REF!,'10'!#REF!</definedName>
    <definedName name="Z_358FFE73_DE5A_43D8_8B86_F5BF6F7AE4B8_.wvu.Cols" localSheetId="20" hidden="1">'11'!$L:$L,'11'!#REF!,'11'!#REF!,'11'!#REF!</definedName>
    <definedName name="Z_358FFE73_DE5A_43D8_8B86_F5BF6F7AE4B8_.wvu.Cols" localSheetId="21" hidden="1">'12'!#REF!,'12'!#REF!,'12'!#REF!,'12'!#REF!</definedName>
    <definedName name="Z_358FFE73_DE5A_43D8_8B86_F5BF6F7AE4B8_.wvu.Cols" localSheetId="22" hidden="1">'13'!#REF!,'13'!#REF!,'13'!#REF!,'13'!#REF!</definedName>
    <definedName name="Z_358FFE73_DE5A_43D8_8B86_F5BF6F7AE4B8_.wvu.Cols" localSheetId="24" hidden="1">'14'!$L:$L,'14'!#REF!,'14'!#REF!,'14'!#REF!</definedName>
    <definedName name="Z_358FFE73_DE5A_43D8_8B86_F5BF6F7AE4B8_.wvu.Cols" localSheetId="25" hidden="1">'15'!#REF!,'15'!#REF!,'15'!#REF!,'15'!#REF!</definedName>
    <definedName name="Z_358FFE73_DE5A_43D8_8B86_F5BF6F7AE4B8_.wvu.Cols" localSheetId="26" hidden="1">'16'!#REF!,'16'!#REF!,'16'!#REF!,'16'!#REF!</definedName>
    <definedName name="Z_358FFE73_DE5A_43D8_8B86_F5BF6F7AE4B8_.wvu.Cols" localSheetId="28" hidden="1">'17'!$J:$L,'17'!#REF!,'17'!#REF!,'17'!$N:$N</definedName>
    <definedName name="Z_358FFE73_DE5A_43D8_8B86_F5BF6F7AE4B8_.wvu.Cols" localSheetId="29" hidden="1">'18'!$J:$L,'18'!#REF!,'18'!#REF!,'18'!$N:$N</definedName>
    <definedName name="Z_358FFE73_DE5A_43D8_8B86_F5BF6F7AE4B8_.wvu.Cols" localSheetId="31" hidden="1">'19'!$H:$I,'19'!#REF!,'19'!#REF!,'19'!$J:$J</definedName>
    <definedName name="Z_358FFE73_DE5A_43D8_8B86_F5BF6F7AE4B8_.wvu.Cols" localSheetId="5" hidden="1">'2'!$H:$I,'2'!$O:$P,'2'!$V:$W,'2'!$AC:$AD</definedName>
    <definedName name="Z_358FFE73_DE5A_43D8_8B86_F5BF6F7AE4B8_.wvu.Cols" localSheetId="32" hidden="1">'20'!$H:$I,'20'!#REF!,'20'!#REF!,'20'!$J:$J</definedName>
    <definedName name="Z_358FFE73_DE5A_43D8_8B86_F5BF6F7AE4B8_.wvu.Cols" localSheetId="33" hidden="1">'21'!$H:$I,'21'!#REF!,'21'!#REF!,'21'!$J:$J</definedName>
    <definedName name="Z_358FFE73_DE5A_43D8_8B86_F5BF6F7AE4B8_.wvu.Cols" localSheetId="34" hidden="1">'22'!$H:$I,'22'!#REF!,'22'!#REF!,'22'!$J:$J</definedName>
    <definedName name="Z_358FFE73_DE5A_43D8_8B86_F5BF6F7AE4B8_.wvu.Cols" localSheetId="39" hidden="1">'23'!$H:$I,'23'!#REF!,'23'!#REF!,'23'!$J:$J</definedName>
    <definedName name="Z_358FFE73_DE5A_43D8_8B86_F5BF6F7AE4B8_.wvu.Cols" localSheetId="41" hidden="1">'24'!$J:$K,'24'!#REF!,'24'!#REF!,'24'!#REF!</definedName>
    <definedName name="Z_358FFE73_DE5A_43D8_8B86_F5BF6F7AE4B8_.wvu.Cols" localSheetId="8" hidden="1">'3'!$H:$I,'3'!$O:$P,'3'!$V:$W,'3'!$AC:$AD</definedName>
    <definedName name="Z_358FFE73_DE5A_43D8_8B86_F5BF6F7AE4B8_.wvu.Cols" localSheetId="9" hidden="1">'4'!$H:$I,'4'!$O:$P,'4'!$V:$W,'4'!$AC:$AD</definedName>
    <definedName name="Z_358FFE73_DE5A_43D8_8B86_F5BF6F7AE4B8_.wvu.Cols" localSheetId="12" hidden="1">'5'!$L:$L,'5'!#REF!,'5'!#REF!,'5'!#REF!</definedName>
    <definedName name="Z_358FFE73_DE5A_43D8_8B86_F5BF6F7AE4B8_.wvu.Cols" localSheetId="13" hidden="1">'6'!#REF!,'6'!#REF!,'6'!#REF!,'6'!#REF!</definedName>
    <definedName name="Z_358FFE73_DE5A_43D8_8B86_F5BF6F7AE4B8_.wvu.Cols" localSheetId="14" hidden="1">'7'!#REF!,'7'!#REF!,'7'!#REF!,'7'!#REF!</definedName>
    <definedName name="Z_358FFE73_DE5A_43D8_8B86_F5BF6F7AE4B8_.wvu.Cols" localSheetId="16" hidden="1">'8'!$L:$L,'8'!#REF!,'8'!#REF!,'8'!#REF!</definedName>
    <definedName name="Z_358FFE73_DE5A_43D8_8B86_F5BF6F7AE4B8_.wvu.Cols" localSheetId="17" hidden="1">'9'!#REF!,'9'!#REF!,'9'!#REF!,'9'!#REF!</definedName>
    <definedName name="Z_358FFE73_DE5A_43D8_8B86_F5BF6F7AE4B8_.wvu.Cols" localSheetId="45" hidden="1">'CV1'!$J:$J,'CV1'!#REF!,'CV1'!#REF!,'CV1'!$K:$K</definedName>
    <definedName name="Z_358FFE73_DE5A_43D8_8B86_F5BF6F7AE4B8_.wvu.Cols" localSheetId="46" hidden="1">'CV2'!$J:$J,'CV2'!#REF!,'CV2'!#REF!,'CV2'!$K:$K</definedName>
    <definedName name="Z_358FFE73_DE5A_43D8_8B86_F5BF6F7AE4B8_.wvu.Cols" localSheetId="47" hidden="1">'CV3'!$J:$J,'CV3'!#REF!,'CV3'!#REF!,'CV3'!$K:$K</definedName>
    <definedName name="Z_358FFE73_DE5A_43D8_8B86_F5BF6F7AE4B8_.wvu.Cols" localSheetId="48" hidden="1">'CV4'!$J:$J,'CV4'!#REF!,'CV4'!#REF!,'CV4'!$K:$K</definedName>
    <definedName name="Z_358FFE73_DE5A_43D8_8B86_F5BF6F7AE4B8_.wvu.PrintArea" localSheetId="4" hidden="1">'1'!$A$1:$AH$56</definedName>
    <definedName name="Z_358FFE73_DE5A_43D8_8B86_F5BF6F7AE4B8_.wvu.PrintArea" localSheetId="18" hidden="1">'10'!$A$1:$U$56</definedName>
    <definedName name="Z_358FFE73_DE5A_43D8_8B86_F5BF6F7AE4B8_.wvu.PrintArea" localSheetId="20" hidden="1">'11'!$A$1:$AE$56</definedName>
    <definedName name="Z_358FFE73_DE5A_43D8_8B86_F5BF6F7AE4B8_.wvu.PrintArea" localSheetId="21" hidden="1">'12'!$A$1:$U$56</definedName>
    <definedName name="Z_358FFE73_DE5A_43D8_8B86_F5BF6F7AE4B8_.wvu.PrintArea" localSheetId="22" hidden="1">'13'!$A$1:$U$56</definedName>
    <definedName name="Z_358FFE73_DE5A_43D8_8B86_F5BF6F7AE4B8_.wvu.PrintArea" localSheetId="24" hidden="1">'14'!$A$1:$AE$56</definedName>
    <definedName name="Z_358FFE73_DE5A_43D8_8B86_F5BF6F7AE4B8_.wvu.PrintArea" localSheetId="25" hidden="1">'15'!$A$1:$U$56</definedName>
    <definedName name="Z_358FFE73_DE5A_43D8_8B86_F5BF6F7AE4B8_.wvu.PrintArea" localSheetId="26" hidden="1">'16'!$A$1:$U$56</definedName>
    <definedName name="Z_358FFE73_DE5A_43D8_8B86_F5BF6F7AE4B8_.wvu.PrintArea" localSheetId="28" hidden="1">'17'!$A$1:$V$56</definedName>
    <definedName name="Z_358FFE73_DE5A_43D8_8B86_F5BF6F7AE4B8_.wvu.PrintArea" localSheetId="29" hidden="1">'18'!$A$1:$V$56</definedName>
    <definedName name="Z_358FFE73_DE5A_43D8_8B86_F5BF6F7AE4B8_.wvu.PrintArea" localSheetId="31" hidden="1">'19'!$A$1:$N$56</definedName>
    <definedName name="Z_358FFE73_DE5A_43D8_8B86_F5BF6F7AE4B8_.wvu.PrintArea" localSheetId="5" hidden="1">'2'!$A$1:$AH$56</definedName>
    <definedName name="Z_358FFE73_DE5A_43D8_8B86_F5BF6F7AE4B8_.wvu.PrintArea" localSheetId="32" hidden="1">'20'!$A$1:$N$56</definedName>
    <definedName name="Z_358FFE73_DE5A_43D8_8B86_F5BF6F7AE4B8_.wvu.PrintArea" localSheetId="33" hidden="1">'21'!$A$1:$N$56</definedName>
    <definedName name="Z_358FFE73_DE5A_43D8_8B86_F5BF6F7AE4B8_.wvu.PrintArea" localSheetId="34" hidden="1">'22'!$A$1:$N$56</definedName>
    <definedName name="Z_358FFE73_DE5A_43D8_8B86_F5BF6F7AE4B8_.wvu.PrintArea" localSheetId="39" hidden="1">'23'!$A$1:$N$56</definedName>
    <definedName name="Z_358FFE73_DE5A_43D8_8B86_F5BF6F7AE4B8_.wvu.PrintArea" localSheetId="41" hidden="1">'24'!$A$1:$K$52</definedName>
    <definedName name="Z_358FFE73_DE5A_43D8_8B86_F5BF6F7AE4B8_.wvu.PrintArea" localSheetId="8" hidden="1">'3'!$A$1:$AH$56</definedName>
    <definedName name="Z_358FFE73_DE5A_43D8_8B86_F5BF6F7AE4B8_.wvu.PrintArea" localSheetId="9" hidden="1">'4'!$A$1:$AH$56</definedName>
    <definedName name="Z_358FFE73_DE5A_43D8_8B86_F5BF6F7AE4B8_.wvu.PrintArea" localSheetId="12" hidden="1">'5'!$A$1:$AE$56</definedName>
    <definedName name="Z_358FFE73_DE5A_43D8_8B86_F5BF6F7AE4B8_.wvu.PrintArea" localSheetId="13" hidden="1">'6'!$A$1:$U$56</definedName>
    <definedName name="Z_358FFE73_DE5A_43D8_8B86_F5BF6F7AE4B8_.wvu.PrintArea" localSheetId="14" hidden="1">'7'!$A$1:$U$56</definedName>
    <definedName name="Z_358FFE73_DE5A_43D8_8B86_F5BF6F7AE4B8_.wvu.PrintArea" localSheetId="16" hidden="1">'8'!$A$1:$AE$56</definedName>
    <definedName name="Z_358FFE73_DE5A_43D8_8B86_F5BF6F7AE4B8_.wvu.PrintArea" localSheetId="17" hidden="1">'9'!$A$1:$U$56</definedName>
    <definedName name="Z_358FFE73_DE5A_43D8_8B86_F5BF6F7AE4B8_.wvu.PrintArea" localSheetId="45" hidden="1">'CV1'!$A$1:$P$56</definedName>
    <definedName name="Z_358FFE73_DE5A_43D8_8B86_F5BF6F7AE4B8_.wvu.PrintArea" localSheetId="46" hidden="1">'CV2'!$A$1:$P$56</definedName>
    <definedName name="Z_358FFE73_DE5A_43D8_8B86_F5BF6F7AE4B8_.wvu.PrintArea" localSheetId="47" hidden="1">'CV3'!$A$1:$P$56</definedName>
    <definedName name="Z_358FFE73_DE5A_43D8_8B86_F5BF6F7AE4B8_.wvu.PrintArea" localSheetId="48" hidden="1">'CV4'!$A$1:$P$56</definedName>
  </definedNames>
  <calcPr calcId="125725"/>
  <customWorkbookViews>
    <customWorkbookView name="보고서" guid="{358FFE73-DE5A-43D8-8B86-F5BF6F7AE4B8}" maximized="1" xWindow="1" yWindow="1" windowWidth="1676" windowHeight="821" activeSheetId="7"/>
  </customWorkbookViews>
</workbook>
</file>

<file path=xl/calcChain.xml><?xml version="1.0" encoding="utf-8"?>
<calcChain xmlns="http://schemas.openxmlformats.org/spreadsheetml/2006/main">
  <c r="K14" i="145"/>
  <c r="H320" i="144" l="1"/>
  <c r="I320"/>
  <c r="J320"/>
  <c r="L321"/>
  <c r="M321"/>
  <c r="N321"/>
  <c r="P321"/>
  <c r="Q321"/>
  <c r="R321"/>
  <c r="T322"/>
  <c r="U322"/>
  <c r="X320"/>
  <c r="Y320"/>
  <c r="Z320"/>
  <c r="AD323"/>
  <c r="AC323"/>
  <c r="AB323"/>
  <c r="F320"/>
  <c r="E320"/>
  <c r="D320"/>
  <c r="AI8" i="149"/>
  <c r="AI7"/>
  <c r="AI5"/>
  <c r="AI6" s="1"/>
  <c r="AG35" i="136"/>
  <c r="AG52" s="1"/>
  <c r="AG34"/>
  <c r="AG33"/>
  <c r="AG32"/>
  <c r="AG31"/>
  <c r="AG30"/>
  <c r="AG29"/>
  <c r="AG28"/>
  <c r="AG45" s="1"/>
  <c r="AG27"/>
  <c r="AG61" s="1"/>
  <c r="AG26"/>
  <c r="AG60" s="1"/>
  <c r="AG25"/>
  <c r="AG24"/>
  <c r="AG23"/>
  <c r="AG22"/>
  <c r="AG21"/>
  <c r="AG20"/>
  <c r="AG37" s="1"/>
  <c r="AG19"/>
  <c r="AG53" s="1"/>
  <c r="AG1"/>
  <c r="AB322" i="144"/>
  <c r="AC322"/>
  <c r="AD322"/>
  <c r="Z1" i="127"/>
  <c r="AC1" i="112"/>
  <c r="AC1" i="111"/>
  <c r="AC1" i="110"/>
  <c r="AC1" i="109"/>
  <c r="T1" i="113"/>
  <c r="AA1" i="104"/>
  <c r="AA1" i="101"/>
  <c r="AA1" i="102"/>
  <c r="AA1" i="100"/>
  <c r="AN1" i="131"/>
  <c r="AN1" i="133"/>
  <c r="AN1" i="98"/>
  <c r="AN1" i="99"/>
  <c r="AF35" i="136"/>
  <c r="AF34"/>
  <c r="AF33"/>
  <c r="AF32"/>
  <c r="AF31"/>
  <c r="AF30"/>
  <c r="AF29"/>
  <c r="AF28"/>
  <c r="AF27"/>
  <c r="AF26"/>
  <c r="AF25"/>
  <c r="AF24"/>
  <c r="AF23"/>
  <c r="AF22"/>
  <c r="AF21"/>
  <c r="AF20"/>
  <c r="AF19"/>
  <c r="AF1"/>
  <c r="AF66" s="1"/>
  <c r="AH277" i="149"/>
  <c r="AH276"/>
  <c r="AH232"/>
  <c r="AH231"/>
  <c r="AH187"/>
  <c r="AH186"/>
  <c r="AH142"/>
  <c r="AH141"/>
  <c r="AH97"/>
  <c r="AH96"/>
  <c r="AH52"/>
  <c r="AH51"/>
  <c r="AH8"/>
  <c r="AH7"/>
  <c r="AH6"/>
  <c r="AH5"/>
  <c r="AG36" i="136" l="1"/>
  <c r="AG44"/>
  <c r="AG62"/>
  <c r="AG69"/>
  <c r="AG68"/>
  <c r="AG43"/>
  <c r="AG51"/>
  <c r="AG59"/>
  <c r="AG67"/>
  <c r="AG42"/>
  <c r="AG50"/>
  <c r="AG58"/>
  <c r="AG66"/>
  <c r="AG65"/>
  <c r="AG41"/>
  <c r="AG40"/>
  <c r="AG48"/>
  <c r="AG56"/>
  <c r="AG64"/>
  <c r="AG49"/>
  <c r="AG39"/>
  <c r="AG47"/>
  <c r="AG55"/>
  <c r="AG63"/>
  <c r="AG57"/>
  <c r="AG38"/>
  <c r="AG46"/>
  <c r="AG54"/>
  <c r="AF37"/>
  <c r="AF41"/>
  <c r="AF45"/>
  <c r="AF49"/>
  <c r="AF53"/>
  <c r="AF57"/>
  <c r="AF61"/>
  <c r="AF65"/>
  <c r="AF69"/>
  <c r="AF36"/>
  <c r="AF40"/>
  <c r="AF44"/>
  <c r="AF48"/>
  <c r="AF52"/>
  <c r="AF56"/>
  <c r="AF60"/>
  <c r="AF64"/>
  <c r="AF68"/>
  <c r="AF39"/>
  <c r="AF43"/>
  <c r="AF47"/>
  <c r="AF51"/>
  <c r="AF55"/>
  <c r="AF59"/>
  <c r="AF63"/>
  <c r="AF67"/>
  <c r="AF38"/>
  <c r="AF42"/>
  <c r="AF46"/>
  <c r="AF50"/>
  <c r="AF54"/>
  <c r="AF58"/>
  <c r="AF62"/>
  <c r="Y1" i="127" l="1"/>
  <c r="AB1" i="110"/>
  <c r="AB1" i="111"/>
  <c r="AB1" i="112"/>
  <c r="AB1" i="109"/>
  <c r="S1" i="113"/>
  <c r="Z1" i="104"/>
  <c r="Z1" i="101"/>
  <c r="Z1" i="100"/>
  <c r="Z1" i="102"/>
  <c r="D319" i="144"/>
  <c r="E319"/>
  <c r="F319"/>
  <c r="H319"/>
  <c r="I319"/>
  <c r="J319"/>
  <c r="X319"/>
  <c r="Y319"/>
  <c r="Z319"/>
  <c r="X318"/>
  <c r="L320"/>
  <c r="M320"/>
  <c r="N320"/>
  <c r="U316"/>
  <c r="T316"/>
  <c r="T321"/>
  <c r="U321"/>
  <c r="R320"/>
  <c r="Q320"/>
  <c r="P320"/>
  <c r="O53" i="152"/>
  <c r="N53"/>
  <c r="M53"/>
  <c r="L53"/>
  <c r="K53"/>
  <c r="O52"/>
  <c r="N52"/>
  <c r="M52"/>
  <c r="L52"/>
  <c r="K52"/>
  <c r="O51"/>
  <c r="N51"/>
  <c r="M51"/>
  <c r="L51"/>
  <c r="K51"/>
  <c r="O50"/>
  <c r="N50"/>
  <c r="M50"/>
  <c r="L50"/>
  <c r="K50"/>
  <c r="O49"/>
  <c r="N49"/>
  <c r="M49"/>
  <c r="L49"/>
  <c r="K49"/>
  <c r="O48"/>
  <c r="N48"/>
  <c r="M48"/>
  <c r="L48"/>
  <c r="K48"/>
  <c r="O47"/>
  <c r="N47"/>
  <c r="M47"/>
  <c r="L47"/>
  <c r="K47"/>
  <c r="O46"/>
  <c r="N46"/>
  <c r="M46"/>
  <c r="L46"/>
  <c r="K46"/>
  <c r="O45"/>
  <c r="N45"/>
  <c r="M45"/>
  <c r="L45"/>
  <c r="K45"/>
  <c r="O44"/>
  <c r="N44"/>
  <c r="M44"/>
  <c r="L44"/>
  <c r="K44"/>
  <c r="O43"/>
  <c r="N43"/>
  <c r="M43"/>
  <c r="L43"/>
  <c r="K43"/>
  <c r="O42"/>
  <c r="N42"/>
  <c r="M42"/>
  <c r="L42"/>
  <c r="K42"/>
  <c r="O41"/>
  <c r="N41"/>
  <c r="M41"/>
  <c r="L41"/>
  <c r="K41"/>
  <c r="O40"/>
  <c r="N40"/>
  <c r="M40"/>
  <c r="L40"/>
  <c r="K40"/>
  <c r="O39"/>
  <c r="N39"/>
  <c r="M39"/>
  <c r="L39"/>
  <c r="K39"/>
  <c r="O38"/>
  <c r="N38"/>
  <c r="M38"/>
  <c r="L38"/>
  <c r="K38"/>
  <c r="O37"/>
  <c r="N37"/>
  <c r="M37"/>
  <c r="L37"/>
  <c r="K37"/>
  <c r="O36"/>
  <c r="N36"/>
  <c r="M36"/>
  <c r="L36"/>
  <c r="K36"/>
  <c r="O35"/>
  <c r="N35"/>
  <c r="M35"/>
  <c r="L35"/>
  <c r="K35"/>
  <c r="O34"/>
  <c r="N34"/>
  <c r="M34"/>
  <c r="L34"/>
  <c r="K34"/>
  <c r="O33"/>
  <c r="N33"/>
  <c r="M33"/>
  <c r="L33"/>
  <c r="K33"/>
  <c r="O32"/>
  <c r="N32"/>
  <c r="M32"/>
  <c r="L32"/>
  <c r="K32"/>
  <c r="O31"/>
  <c r="N31"/>
  <c r="M31"/>
  <c r="L31"/>
  <c r="K31"/>
  <c r="O30"/>
  <c r="N30"/>
  <c r="M30"/>
  <c r="L30"/>
  <c r="K30"/>
  <c r="O29"/>
  <c r="N29"/>
  <c r="M29"/>
  <c r="L29"/>
  <c r="K29"/>
  <c r="O28"/>
  <c r="N28"/>
  <c r="M28"/>
  <c r="L28"/>
  <c r="K28"/>
  <c r="O27"/>
  <c r="N27"/>
  <c r="M27"/>
  <c r="L27"/>
  <c r="K27"/>
  <c r="O26"/>
  <c r="N26"/>
  <c r="M26"/>
  <c r="L26"/>
  <c r="K26"/>
  <c r="O25"/>
  <c r="N25"/>
  <c r="M25"/>
  <c r="L25"/>
  <c r="K25"/>
  <c r="O24"/>
  <c r="N24"/>
  <c r="M24"/>
  <c r="L24"/>
  <c r="K24"/>
  <c r="O23"/>
  <c r="N23"/>
  <c r="M23"/>
  <c r="L23"/>
  <c r="K23"/>
  <c r="O22"/>
  <c r="N22"/>
  <c r="M22"/>
  <c r="L22"/>
  <c r="K22"/>
  <c r="O21"/>
  <c r="N21"/>
  <c r="M21"/>
  <c r="L21"/>
  <c r="K21"/>
  <c r="O20"/>
  <c r="N20"/>
  <c r="M20"/>
  <c r="L20"/>
  <c r="K20"/>
  <c r="O19"/>
  <c r="N19"/>
  <c r="M19"/>
  <c r="L19"/>
  <c r="K19"/>
  <c r="O18"/>
  <c r="N18"/>
  <c r="M18"/>
  <c r="L18"/>
  <c r="K18"/>
  <c r="O17"/>
  <c r="N17"/>
  <c r="M17"/>
  <c r="L17"/>
  <c r="K17"/>
  <c r="O16"/>
  <c r="N16"/>
  <c r="M16"/>
  <c r="L16"/>
  <c r="K16"/>
  <c r="O15"/>
  <c r="N15"/>
  <c r="M15"/>
  <c r="L15"/>
  <c r="K15"/>
  <c r="O14"/>
  <c r="N14"/>
  <c r="M14"/>
  <c r="L14"/>
  <c r="K14"/>
  <c r="O13"/>
  <c r="N13"/>
  <c r="M13"/>
  <c r="L13"/>
  <c r="K13"/>
  <c r="J53"/>
  <c r="I53"/>
  <c r="H53"/>
  <c r="G53"/>
  <c r="F53"/>
  <c r="J52"/>
  <c r="I52"/>
  <c r="H52"/>
  <c r="G52"/>
  <c r="F52"/>
  <c r="J51"/>
  <c r="I51"/>
  <c r="H51"/>
  <c r="G51"/>
  <c r="F51"/>
  <c r="J50"/>
  <c r="I50"/>
  <c r="H50"/>
  <c r="G50"/>
  <c r="F50"/>
  <c r="J49"/>
  <c r="I49"/>
  <c r="H49"/>
  <c r="G49"/>
  <c r="F49"/>
  <c r="J48"/>
  <c r="I48"/>
  <c r="H48"/>
  <c r="G48"/>
  <c r="F48"/>
  <c r="J47"/>
  <c r="I47"/>
  <c r="H47"/>
  <c r="G47"/>
  <c r="F47"/>
  <c r="J46"/>
  <c r="I46"/>
  <c r="H46"/>
  <c r="G46"/>
  <c r="F46"/>
  <c r="J45"/>
  <c r="I45"/>
  <c r="H45"/>
  <c r="G45"/>
  <c r="F45"/>
  <c r="J44"/>
  <c r="I44"/>
  <c r="H44"/>
  <c r="G44"/>
  <c r="F44"/>
  <c r="J43"/>
  <c r="I43"/>
  <c r="H43"/>
  <c r="G43"/>
  <c r="F43"/>
  <c r="J42"/>
  <c r="I42"/>
  <c r="H42"/>
  <c r="G42"/>
  <c r="F42"/>
  <c r="J41"/>
  <c r="I41"/>
  <c r="H41"/>
  <c r="G41"/>
  <c r="F41"/>
  <c r="J40"/>
  <c r="I40"/>
  <c r="H40"/>
  <c r="G40"/>
  <c r="F40"/>
  <c r="J39"/>
  <c r="I39"/>
  <c r="H39"/>
  <c r="G39"/>
  <c r="F39"/>
  <c r="J38"/>
  <c r="I38"/>
  <c r="H38"/>
  <c r="G38"/>
  <c r="F38"/>
  <c r="J37"/>
  <c r="I37"/>
  <c r="H37"/>
  <c r="G37"/>
  <c r="F37"/>
  <c r="J36"/>
  <c r="I36"/>
  <c r="H36"/>
  <c r="G36"/>
  <c r="F36"/>
  <c r="J35"/>
  <c r="I35"/>
  <c r="H35"/>
  <c r="G35"/>
  <c r="F35"/>
  <c r="J34"/>
  <c r="I34"/>
  <c r="H34"/>
  <c r="G34"/>
  <c r="F34"/>
  <c r="J33"/>
  <c r="I33"/>
  <c r="H33"/>
  <c r="G33"/>
  <c r="F33"/>
  <c r="J32"/>
  <c r="I32"/>
  <c r="H32"/>
  <c r="G32"/>
  <c r="F32"/>
  <c r="J31"/>
  <c r="I31"/>
  <c r="H31"/>
  <c r="G31"/>
  <c r="F31"/>
  <c r="J30"/>
  <c r="I30"/>
  <c r="H30"/>
  <c r="G30"/>
  <c r="F30"/>
  <c r="J29"/>
  <c r="I29"/>
  <c r="H29"/>
  <c r="G29"/>
  <c r="F29"/>
  <c r="J28"/>
  <c r="I28"/>
  <c r="H28"/>
  <c r="G28"/>
  <c r="F28"/>
  <c r="J27"/>
  <c r="I27"/>
  <c r="H27"/>
  <c r="G27"/>
  <c r="F27"/>
  <c r="J26"/>
  <c r="I26"/>
  <c r="H26"/>
  <c r="G26"/>
  <c r="F26"/>
  <c r="J25"/>
  <c r="I25"/>
  <c r="H25"/>
  <c r="G25"/>
  <c r="F25"/>
  <c r="J24"/>
  <c r="I24"/>
  <c r="H24"/>
  <c r="G24"/>
  <c r="F24"/>
  <c r="J23"/>
  <c r="I23"/>
  <c r="H23"/>
  <c r="G23"/>
  <c r="F23"/>
  <c r="J22"/>
  <c r="I22"/>
  <c r="H22"/>
  <c r="G22"/>
  <c r="F22"/>
  <c r="J21"/>
  <c r="I21"/>
  <c r="H21"/>
  <c r="G21"/>
  <c r="F21"/>
  <c r="J20"/>
  <c r="I20"/>
  <c r="H20"/>
  <c r="G20"/>
  <c r="F20"/>
  <c r="J19"/>
  <c r="I19"/>
  <c r="H19"/>
  <c r="G19"/>
  <c r="F19"/>
  <c r="J18"/>
  <c r="I18"/>
  <c r="H18"/>
  <c r="G18"/>
  <c r="F18"/>
  <c r="J17"/>
  <c r="I17"/>
  <c r="H17"/>
  <c r="G17"/>
  <c r="F17"/>
  <c r="J16"/>
  <c r="I16"/>
  <c r="H16"/>
  <c r="G16"/>
  <c r="F16"/>
  <c r="J15"/>
  <c r="I15"/>
  <c r="H15"/>
  <c r="G15"/>
  <c r="F15"/>
  <c r="J14"/>
  <c r="I14"/>
  <c r="H14"/>
  <c r="G14"/>
  <c r="F14"/>
  <c r="J13"/>
  <c r="F13"/>
  <c r="G13"/>
  <c r="H13"/>
  <c r="I13"/>
  <c r="AE35" i="136"/>
  <c r="AE34"/>
  <c r="AE33"/>
  <c r="AE32"/>
  <c r="AE31"/>
  <c r="AE30"/>
  <c r="AE29"/>
  <c r="AE28"/>
  <c r="AE27"/>
  <c r="AE26"/>
  <c r="AE25"/>
  <c r="AE24"/>
  <c r="AE23"/>
  <c r="AE22"/>
  <c r="AE21"/>
  <c r="AE20"/>
  <c r="AE19"/>
  <c r="AE1"/>
  <c r="AD321" i="144"/>
  <c r="AC321"/>
  <c r="AB321"/>
  <c r="X1" i="127"/>
  <c r="AA1" i="110"/>
  <c r="AA1" i="111"/>
  <c r="AA1" i="112"/>
  <c r="AA1" i="109"/>
  <c r="R1" i="113"/>
  <c r="Y1" i="104"/>
  <c r="Y1" i="101"/>
  <c r="Y1" i="102"/>
  <c r="Y1" i="100"/>
  <c r="AG8" i="149"/>
  <c r="AG7"/>
  <c r="AG6"/>
  <c r="AG5"/>
  <c r="AF51"/>
  <c r="AF52"/>
  <c r="AF96"/>
  <c r="AF97"/>
  <c r="AF141"/>
  <c r="AF142"/>
  <c r="AF186"/>
  <c r="AF187"/>
  <c r="AF231"/>
  <c r="AF232"/>
  <c r="AF276"/>
  <c r="AF277"/>
  <c r="L319" i="144"/>
  <c r="M319"/>
  <c r="N319"/>
  <c r="Y318"/>
  <c r="Z318"/>
  <c r="H318"/>
  <c r="I318"/>
  <c r="J318"/>
  <c r="D318"/>
  <c r="E318"/>
  <c r="F318"/>
  <c r="U320"/>
  <c r="T320"/>
  <c r="R319"/>
  <c r="Q319"/>
  <c r="P319"/>
  <c r="AD19" i="136"/>
  <c r="AD35"/>
  <c r="AD34"/>
  <c r="AD33"/>
  <c r="AD32"/>
  <c r="AD31"/>
  <c r="AD30"/>
  <c r="AD29"/>
  <c r="AD28"/>
  <c r="AD27"/>
  <c r="AD26"/>
  <c r="AD25"/>
  <c r="AD24"/>
  <c r="AD23"/>
  <c r="AD22"/>
  <c r="AD21"/>
  <c r="AD20"/>
  <c r="AD1"/>
  <c r="AF8" i="149"/>
  <c r="AF7"/>
  <c r="AF5"/>
  <c r="AF6" s="1"/>
  <c r="B321" i="144" l="1"/>
  <c r="B322" s="1"/>
  <c r="B323" s="1"/>
  <c r="B324" s="1"/>
  <c r="B320"/>
  <c r="B5"/>
  <c r="B6" s="1"/>
  <c r="B7" s="1"/>
  <c r="B8" s="1"/>
  <c r="B9" s="1"/>
  <c r="B10" s="1"/>
  <c r="B11" s="1"/>
  <c r="B12" s="1"/>
  <c r="B13" s="1"/>
  <c r="B14" s="1"/>
  <c r="B15" s="1"/>
  <c r="B16" s="1"/>
  <c r="B17" s="1"/>
  <c r="B18" s="1"/>
  <c r="B19" s="1"/>
  <c r="B20" s="1"/>
  <c r="B21" s="1"/>
  <c r="B22" s="1"/>
  <c r="B23" s="1"/>
  <c r="B24" s="1"/>
  <c r="B25" s="1"/>
  <c r="B26" s="1"/>
  <c r="B27" s="1"/>
  <c r="B28" s="1"/>
  <c r="B29" s="1"/>
  <c r="B30" s="1"/>
  <c r="B31" s="1"/>
  <c r="B32" s="1"/>
  <c r="B33" s="1"/>
  <c r="B34" s="1"/>
  <c r="B35" s="1"/>
  <c r="B36" s="1"/>
  <c r="B37" s="1"/>
  <c r="B38" s="1"/>
  <c r="B39" s="1"/>
  <c r="B40" s="1"/>
  <c r="B41" s="1"/>
  <c r="B42" s="1"/>
  <c r="B43" s="1"/>
  <c r="B44" s="1"/>
  <c r="B45" s="1"/>
  <c r="B46" s="1"/>
  <c r="B47" s="1"/>
  <c r="B48" s="1"/>
  <c r="B49" s="1"/>
  <c r="B50" s="1"/>
  <c r="B51" s="1"/>
  <c r="B52" s="1"/>
  <c r="B53" s="1"/>
  <c r="B54" s="1"/>
  <c r="B55" s="1"/>
  <c r="B56" s="1"/>
  <c r="B57" s="1"/>
  <c r="B58" s="1"/>
  <c r="B59" s="1"/>
  <c r="B60" s="1"/>
  <c r="B61" s="1"/>
  <c r="B62" s="1"/>
  <c r="B63" s="1"/>
  <c r="B64" s="1"/>
  <c r="B65" s="1"/>
  <c r="B66" s="1"/>
  <c r="B67" s="1"/>
  <c r="B68" s="1"/>
  <c r="B69" s="1"/>
  <c r="B70" s="1"/>
  <c r="B71" s="1"/>
  <c r="B72" s="1"/>
  <c r="B73" s="1"/>
  <c r="B74" s="1"/>
  <c r="B75" s="1"/>
  <c r="B76" s="1"/>
  <c r="B77" s="1"/>
  <c r="B78" s="1"/>
  <c r="B79" s="1"/>
  <c r="B80" s="1"/>
  <c r="B81" s="1"/>
  <c r="B82" s="1"/>
  <c r="B83" s="1"/>
  <c r="B84" s="1"/>
  <c r="B85" s="1"/>
  <c r="B86" s="1"/>
  <c r="B87" s="1"/>
  <c r="B88" s="1"/>
  <c r="B89" s="1"/>
  <c r="B90" s="1"/>
  <c r="B91" s="1"/>
  <c r="B92" s="1"/>
  <c r="B93" s="1"/>
  <c r="B94" s="1"/>
  <c r="B95" s="1"/>
  <c r="B96" s="1"/>
  <c r="B97" s="1"/>
  <c r="B98" s="1"/>
  <c r="B99" s="1"/>
  <c r="B100" s="1"/>
  <c r="B101" s="1"/>
  <c r="B102" s="1"/>
  <c r="B103" s="1"/>
  <c r="B104" s="1"/>
  <c r="B105" s="1"/>
  <c r="B106" s="1"/>
  <c r="B107" s="1"/>
  <c r="B108" s="1"/>
  <c r="B109" s="1"/>
  <c r="B110" s="1"/>
  <c r="B111" s="1"/>
  <c r="B112" s="1"/>
  <c r="B113" s="1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B135" s="1"/>
  <c r="B136" s="1"/>
  <c r="B137" s="1"/>
  <c r="B138" s="1"/>
  <c r="B139" s="1"/>
  <c r="B140" s="1"/>
  <c r="B141" s="1"/>
  <c r="B142" s="1"/>
  <c r="B143" s="1"/>
  <c r="B144" s="1"/>
  <c r="B145" s="1"/>
  <c r="B146" s="1"/>
  <c r="B147" s="1"/>
  <c r="B148" s="1"/>
  <c r="B149" s="1"/>
  <c r="B150" s="1"/>
  <c r="B151" s="1"/>
  <c r="B152" s="1"/>
  <c r="B153" s="1"/>
  <c r="B154" s="1"/>
  <c r="B155" s="1"/>
  <c r="B156" s="1"/>
  <c r="B157" s="1"/>
  <c r="B158" s="1"/>
  <c r="B159" s="1"/>
  <c r="B160" s="1"/>
  <c r="B161" s="1"/>
  <c r="B162" s="1"/>
  <c r="B163" s="1"/>
  <c r="B164" s="1"/>
  <c r="B165" s="1"/>
  <c r="B166" s="1"/>
  <c r="B167" s="1"/>
  <c r="B168" s="1"/>
  <c r="B169" s="1"/>
  <c r="B170" s="1"/>
  <c r="B171" s="1"/>
  <c r="B172" s="1"/>
  <c r="B173" s="1"/>
  <c r="B174" s="1"/>
  <c r="B175" s="1"/>
  <c r="B176" s="1"/>
  <c r="B177" s="1"/>
  <c r="B178" s="1"/>
  <c r="B179" s="1"/>
  <c r="B180" s="1"/>
  <c r="B181" s="1"/>
  <c r="B182" s="1"/>
  <c r="B183" s="1"/>
  <c r="B184" s="1"/>
  <c r="B185" s="1"/>
  <c r="B186" s="1"/>
  <c r="B187" s="1"/>
  <c r="B188" s="1"/>
  <c r="B189" s="1"/>
  <c r="B190" s="1"/>
  <c r="B191" s="1"/>
  <c r="B192" s="1"/>
  <c r="B193" s="1"/>
  <c r="B194" s="1"/>
  <c r="B195" s="1"/>
  <c r="B196" s="1"/>
  <c r="B197" s="1"/>
  <c r="B198" s="1"/>
  <c r="B199" s="1"/>
  <c r="B200" s="1"/>
  <c r="B201" s="1"/>
  <c r="B202" s="1"/>
  <c r="B203" s="1"/>
  <c r="B204" s="1"/>
  <c r="B205" s="1"/>
  <c r="B206" s="1"/>
  <c r="B207" s="1"/>
  <c r="B208" s="1"/>
  <c r="B209" s="1"/>
  <c r="B210" s="1"/>
  <c r="B211" s="1"/>
  <c r="B212" s="1"/>
  <c r="B213" s="1"/>
  <c r="B214" s="1"/>
  <c r="B215" s="1"/>
  <c r="B216" s="1"/>
  <c r="B217" s="1"/>
  <c r="B218" s="1"/>
  <c r="B219" s="1"/>
  <c r="B220" s="1"/>
  <c r="B221" s="1"/>
  <c r="B222" s="1"/>
  <c r="B223" s="1"/>
  <c r="B224" s="1"/>
  <c r="B225" s="1"/>
  <c r="B226" s="1"/>
  <c r="B227" s="1"/>
  <c r="B228" s="1"/>
  <c r="B229" s="1"/>
  <c r="B230" s="1"/>
  <c r="B231" s="1"/>
  <c r="B232" s="1"/>
  <c r="B233" s="1"/>
  <c r="B234" s="1"/>
  <c r="B235" s="1"/>
  <c r="B236" s="1"/>
  <c r="B237" s="1"/>
  <c r="B238" s="1"/>
  <c r="B239" s="1"/>
  <c r="B240" s="1"/>
  <c r="B241" s="1"/>
  <c r="B242" s="1"/>
  <c r="B243" s="1"/>
  <c r="B244" s="1"/>
  <c r="B245" s="1"/>
  <c r="B246" s="1"/>
  <c r="B247" s="1"/>
  <c r="B248" s="1"/>
  <c r="B249" s="1"/>
  <c r="B250" s="1"/>
  <c r="B251" s="1"/>
  <c r="B252" s="1"/>
  <c r="B253" s="1"/>
  <c r="B254" s="1"/>
  <c r="B255" s="1"/>
  <c r="B256" s="1"/>
  <c r="B257" s="1"/>
  <c r="B258" s="1"/>
  <c r="B259" s="1"/>
  <c r="B260" s="1"/>
  <c r="B261" s="1"/>
  <c r="B262" s="1"/>
  <c r="B263" s="1"/>
  <c r="B264" s="1"/>
  <c r="B265" s="1"/>
  <c r="B266" s="1"/>
  <c r="B267" s="1"/>
  <c r="B268" s="1"/>
  <c r="B269" s="1"/>
  <c r="B270" s="1"/>
  <c r="B271" s="1"/>
  <c r="B272" s="1"/>
  <c r="B273" s="1"/>
  <c r="B274" s="1"/>
  <c r="B275" s="1"/>
  <c r="B276" s="1"/>
  <c r="B277" s="1"/>
  <c r="B278" s="1"/>
  <c r="B279" s="1"/>
  <c r="B280" s="1"/>
  <c r="B281" s="1"/>
  <c r="B282" s="1"/>
  <c r="B283" s="1"/>
  <c r="B284" s="1"/>
  <c r="B285" s="1"/>
  <c r="B286" s="1"/>
  <c r="B287" s="1"/>
  <c r="B288" s="1"/>
  <c r="B289" s="1"/>
  <c r="B290" s="1"/>
  <c r="B291" s="1"/>
  <c r="B292" s="1"/>
  <c r="B293" s="1"/>
  <c r="B294" s="1"/>
  <c r="B295" s="1"/>
  <c r="B296" s="1"/>
  <c r="B297" s="1"/>
  <c r="B298" s="1"/>
  <c r="B299" s="1"/>
  <c r="B300" s="1"/>
  <c r="B301" s="1"/>
  <c r="B302" s="1"/>
  <c r="B303" s="1"/>
  <c r="B304" s="1"/>
  <c r="B305" s="1"/>
  <c r="B306" s="1"/>
  <c r="B307" s="1"/>
  <c r="B308" s="1"/>
  <c r="B309" s="1"/>
  <c r="B310" s="1"/>
  <c r="B311" s="1"/>
  <c r="B312" s="1"/>
  <c r="B313" s="1"/>
  <c r="B314" s="1"/>
  <c r="B315" s="1"/>
  <c r="B316" s="1"/>
  <c r="B317" s="1"/>
  <c r="B318" s="1"/>
  <c r="B319" s="1"/>
  <c r="L9" i="143"/>
  <c r="K9" s="1"/>
  <c r="J9" s="1"/>
  <c r="I9" s="1"/>
  <c r="H9" s="1"/>
  <c r="G9" s="1"/>
  <c r="F12" i="4"/>
  <c r="AD320" i="144"/>
  <c r="AC320"/>
  <c r="AB320"/>
  <c r="J317"/>
  <c r="I317"/>
  <c r="H317"/>
  <c r="F317"/>
  <c r="E317"/>
  <c r="D317"/>
  <c r="W1" i="127"/>
  <c r="Z1" i="112"/>
  <c r="Z1" i="111"/>
  <c r="Z1" i="110"/>
  <c r="Z1" i="109"/>
  <c r="Q1" i="113"/>
  <c r="X1" i="104"/>
  <c r="X1" i="101"/>
  <c r="X1" i="102"/>
  <c r="X1" i="100"/>
  <c r="T319" i="144"/>
  <c r="U319"/>
  <c r="U318"/>
  <c r="R318"/>
  <c r="Q318"/>
  <c r="P318"/>
  <c r="L318"/>
  <c r="M318"/>
  <c r="N318"/>
  <c r="X317"/>
  <c r="Y317"/>
  <c r="Z317"/>
  <c r="AD319" l="1"/>
  <c r="AC319"/>
  <c r="AB319"/>
  <c r="AC19" i="136"/>
  <c r="AC35"/>
  <c r="AC34"/>
  <c r="AC33"/>
  <c r="AC32"/>
  <c r="AC31"/>
  <c r="AC30"/>
  <c r="AC29"/>
  <c r="AC28"/>
  <c r="AC27"/>
  <c r="AC26"/>
  <c r="AC25"/>
  <c r="AC24"/>
  <c r="AC23"/>
  <c r="AC22"/>
  <c r="AC21"/>
  <c r="AC20"/>
  <c r="AC1"/>
  <c r="V1" i="127" l="1"/>
  <c r="Y1" i="112"/>
  <c r="Y1" i="111"/>
  <c r="Y1" i="110"/>
  <c r="Y1" i="109"/>
  <c r="W1" i="104"/>
  <c r="W1" i="101"/>
  <c r="W1" i="102"/>
  <c r="W1" i="100"/>
  <c r="Y49" i="145"/>
  <c r="W49"/>
  <c r="Y48"/>
  <c r="W48"/>
  <c r="Y47"/>
  <c r="W47"/>
  <c r="Y46"/>
  <c r="W46"/>
  <c r="U49"/>
  <c r="S49"/>
  <c r="U48"/>
  <c r="S48"/>
  <c r="U47"/>
  <c r="S47"/>
  <c r="U46"/>
  <c r="S46"/>
  <c r="Q46"/>
  <c r="O46"/>
  <c r="Q48"/>
  <c r="O48"/>
  <c r="M48"/>
  <c r="K48"/>
  <c r="Q49"/>
  <c r="O49"/>
  <c r="Q47"/>
  <c r="O47"/>
  <c r="M46"/>
  <c r="K46"/>
  <c r="M49"/>
  <c r="M47"/>
  <c r="K49"/>
  <c r="K47"/>
  <c r="B67" l="1"/>
  <c r="A67"/>
  <c r="B66"/>
  <c r="A66"/>
  <c r="B65"/>
  <c r="A65"/>
  <c r="B64"/>
  <c r="A64"/>
  <c r="B63"/>
  <c r="A63"/>
  <c r="G63" s="1"/>
  <c r="U5"/>
  <c r="Y316" i="144"/>
  <c r="T318"/>
  <c r="R317"/>
  <c r="Q317"/>
  <c r="P317"/>
  <c r="N317"/>
  <c r="M317"/>
  <c r="L317"/>
  <c r="J316"/>
  <c r="I316"/>
  <c r="H316"/>
  <c r="F316"/>
  <c r="E316"/>
  <c r="D316"/>
  <c r="X316"/>
  <c r="Z316"/>
  <c r="U317"/>
  <c r="U314"/>
  <c r="U310"/>
  <c r="T317"/>
  <c r="Q316"/>
  <c r="W19" i="145"/>
  <c r="W18"/>
  <c r="W17"/>
  <c r="W16"/>
  <c r="W15"/>
  <c r="W14"/>
  <c r="S19"/>
  <c r="S18"/>
  <c r="S17"/>
  <c r="S16"/>
  <c r="S15"/>
  <c r="S14"/>
  <c r="O19"/>
  <c r="O18"/>
  <c r="O17"/>
  <c r="O16"/>
  <c r="O15"/>
  <c r="O14"/>
  <c r="K19"/>
  <c r="K18"/>
  <c r="K17"/>
  <c r="K16"/>
  <c r="K15"/>
  <c r="J43" i="88"/>
  <c r="I43"/>
  <c r="H43"/>
  <c r="G43"/>
  <c r="F43"/>
  <c r="J45"/>
  <c r="I45"/>
  <c r="H45"/>
  <c r="G45"/>
  <c r="F45"/>
  <c r="J39"/>
  <c r="I39"/>
  <c r="H39"/>
  <c r="G39"/>
  <c r="J37"/>
  <c r="I37"/>
  <c r="H37"/>
  <c r="G37"/>
  <c r="F39"/>
  <c r="F37"/>
  <c r="J24"/>
  <c r="I24"/>
  <c r="H24"/>
  <c r="G24"/>
  <c r="J22"/>
  <c r="I22"/>
  <c r="H22"/>
  <c r="G22"/>
  <c r="F24"/>
  <c r="F22"/>
  <c r="J18"/>
  <c r="I18"/>
  <c r="H18"/>
  <c r="G18"/>
  <c r="J16"/>
  <c r="I16"/>
  <c r="H16"/>
  <c r="G16"/>
  <c r="F18"/>
  <c r="F16"/>
  <c r="J42"/>
  <c r="I42"/>
  <c r="H42"/>
  <c r="G42"/>
  <c r="F42"/>
  <c r="J40"/>
  <c r="I40"/>
  <c r="H40"/>
  <c r="G40"/>
  <c r="F40"/>
  <c r="J36"/>
  <c r="I36"/>
  <c r="H36"/>
  <c r="G36"/>
  <c r="J34"/>
  <c r="I34"/>
  <c r="H34"/>
  <c r="G34"/>
  <c r="F36"/>
  <c r="F34"/>
  <c r="J21"/>
  <c r="I21"/>
  <c r="H21"/>
  <c r="G21"/>
  <c r="F21"/>
  <c r="J19"/>
  <c r="I19"/>
  <c r="H19"/>
  <c r="G19"/>
  <c r="F19"/>
  <c r="J15"/>
  <c r="I15"/>
  <c r="H15"/>
  <c r="J13"/>
  <c r="I13"/>
  <c r="H13"/>
  <c r="G15"/>
  <c r="G13"/>
  <c r="F13"/>
  <c r="F15"/>
  <c r="AD318" i="144"/>
  <c r="AC318"/>
  <c r="AB318"/>
  <c r="AB35" i="136" l="1"/>
  <c r="AB34"/>
  <c r="AB33"/>
  <c r="AB32"/>
  <c r="AB31"/>
  <c r="AB30"/>
  <c r="AB29"/>
  <c r="AB28"/>
  <c r="AB27"/>
  <c r="AB26"/>
  <c r="AB25"/>
  <c r="AB24"/>
  <c r="AB23"/>
  <c r="AB22"/>
  <c r="AB21"/>
  <c r="AB20"/>
  <c r="AB19"/>
  <c r="AD277" i="149"/>
  <c r="AD276"/>
  <c r="AD232"/>
  <c r="AD231"/>
  <c r="AD187"/>
  <c r="AD186"/>
  <c r="AD142"/>
  <c r="AD141"/>
  <c r="AD97"/>
  <c r="AD96"/>
  <c r="AD52"/>
  <c r="AD51"/>
  <c r="AD8"/>
  <c r="AD7"/>
  <c r="AD6"/>
  <c r="AD5"/>
  <c r="AD317" i="144" l="1"/>
  <c r="AB317"/>
  <c r="AC317"/>
  <c r="AD316"/>
  <c r="AC316"/>
  <c r="AB316"/>
  <c r="Z315"/>
  <c r="Y315"/>
  <c r="X315"/>
  <c r="M316"/>
  <c r="E315"/>
  <c r="F315"/>
  <c r="F314"/>
  <c r="N316"/>
  <c r="N315"/>
  <c r="L316"/>
  <c r="H315"/>
  <c r="I315"/>
  <c r="J315"/>
  <c r="D315"/>
  <c r="P316"/>
  <c r="R316"/>
  <c r="V313"/>
  <c r="M315"/>
  <c r="L315"/>
  <c r="E314"/>
  <c r="E313"/>
  <c r="D314"/>
  <c r="AA35" i="136"/>
  <c r="AA34"/>
  <c r="AA33"/>
  <c r="AA32"/>
  <c r="AA31"/>
  <c r="AA30"/>
  <c r="AA29"/>
  <c r="AA28"/>
  <c r="AA27"/>
  <c r="AA26"/>
  <c r="AA25"/>
  <c r="AA24"/>
  <c r="AA23"/>
  <c r="AA22"/>
  <c r="AA21"/>
  <c r="AA20"/>
  <c r="AA19"/>
  <c r="AC277" i="149" l="1"/>
  <c r="AC276"/>
  <c r="AC232"/>
  <c r="AC231"/>
  <c r="AC187"/>
  <c r="AC186"/>
  <c r="AC142"/>
  <c r="AC141"/>
  <c r="AC97"/>
  <c r="AC96"/>
  <c r="AC52"/>
  <c r="AC51"/>
  <c r="AC8"/>
  <c r="AC7"/>
  <c r="AC5"/>
  <c r="AC6" s="1"/>
  <c r="X314" i="144" l="1"/>
  <c r="Y314"/>
  <c r="Z314"/>
  <c r="H314"/>
  <c r="I314"/>
  <c r="J314"/>
  <c r="Q315"/>
  <c r="R315"/>
  <c r="P315"/>
  <c r="V314"/>
  <c r="N14" i="143"/>
  <c r="R314" i="144"/>
  <c r="Q314"/>
  <c r="N13" i="143"/>
  <c r="M13"/>
  <c r="M14"/>
  <c r="F13" i="55"/>
  <c r="K14" i="143"/>
  <c r="L10" i="148"/>
  <c r="I172" i="144"/>
  <c r="J172"/>
  <c r="J313"/>
  <c r="N11" i="143" s="1"/>
  <c r="J312" i="144"/>
  <c r="J311"/>
  <c r="J310"/>
  <c r="J309"/>
  <c r="J308"/>
  <c r="J307"/>
  <c r="J306"/>
  <c r="J305"/>
  <c r="J304"/>
  <c r="J303"/>
  <c r="J302"/>
  <c r="J301"/>
  <c r="J300"/>
  <c r="J299"/>
  <c r="J298"/>
  <c r="J297"/>
  <c r="J296"/>
  <c r="J295"/>
  <c r="J294"/>
  <c r="J293"/>
  <c r="J292"/>
  <c r="J291"/>
  <c r="J290"/>
  <c r="J289"/>
  <c r="J288"/>
  <c r="J287"/>
  <c r="J286"/>
  <c r="J285"/>
  <c r="J284"/>
  <c r="J283"/>
  <c r="J282"/>
  <c r="J281"/>
  <c r="J280"/>
  <c r="J279"/>
  <c r="J278"/>
  <c r="J277"/>
  <c r="J276"/>
  <c r="J275"/>
  <c r="J274"/>
  <c r="J273"/>
  <c r="J272"/>
  <c r="J271"/>
  <c r="J270"/>
  <c r="J269"/>
  <c r="J268"/>
  <c r="J267"/>
  <c r="J266"/>
  <c r="J265"/>
  <c r="J264"/>
  <c r="J263"/>
  <c r="J262"/>
  <c r="J261"/>
  <c r="J260"/>
  <c r="J259"/>
  <c r="J258"/>
  <c r="J257"/>
  <c r="J256"/>
  <c r="J255"/>
  <c r="J254"/>
  <c r="J253"/>
  <c r="J252"/>
  <c r="J251"/>
  <c r="J250"/>
  <c r="J249"/>
  <c r="J248"/>
  <c r="J247"/>
  <c r="J246"/>
  <c r="J245"/>
  <c r="J244"/>
  <c r="J243"/>
  <c r="J242"/>
  <c r="J241"/>
  <c r="J240"/>
  <c r="J239"/>
  <c r="J238"/>
  <c r="J237"/>
  <c r="J236"/>
  <c r="J235"/>
  <c r="J234"/>
  <c r="J233"/>
  <c r="J232"/>
  <c r="J231"/>
  <c r="J230"/>
  <c r="J229"/>
  <c r="J228"/>
  <c r="J227"/>
  <c r="J226"/>
  <c r="J225"/>
  <c r="J224"/>
  <c r="J223"/>
  <c r="J222"/>
  <c r="J221"/>
  <c r="J220"/>
  <c r="J219"/>
  <c r="J218"/>
  <c r="J217"/>
  <c r="J216"/>
  <c r="J215"/>
  <c r="J214"/>
  <c r="J213"/>
  <c r="J212"/>
  <c r="J211"/>
  <c r="J210"/>
  <c r="J209"/>
  <c r="J208"/>
  <c r="J207"/>
  <c r="J206"/>
  <c r="J205"/>
  <c r="J204"/>
  <c r="J203"/>
  <c r="J202"/>
  <c r="J201"/>
  <c r="J200"/>
  <c r="J199"/>
  <c r="J198"/>
  <c r="J197"/>
  <c r="J196"/>
  <c r="J195"/>
  <c r="J194"/>
  <c r="J193"/>
  <c r="J192"/>
  <c r="J191"/>
  <c r="J190"/>
  <c r="J189"/>
  <c r="J188"/>
  <c r="J187"/>
  <c r="J186"/>
  <c r="J185"/>
  <c r="J184"/>
  <c r="J183"/>
  <c r="J182"/>
  <c r="J181"/>
  <c r="J180"/>
  <c r="J179"/>
  <c r="J178"/>
  <c r="J177"/>
  <c r="J176"/>
  <c r="J175"/>
  <c r="J174"/>
  <c r="J173"/>
  <c r="I176"/>
  <c r="AC315"/>
  <c r="AC314"/>
  <c r="AC208"/>
  <c r="AC313"/>
  <c r="AC312"/>
  <c r="AC311"/>
  <c r="AC310"/>
  <c r="AC309"/>
  <c r="AC308"/>
  <c r="AC307"/>
  <c r="AC306"/>
  <c r="AC305"/>
  <c r="AC304"/>
  <c r="AC303"/>
  <c r="AC302"/>
  <c r="AC301"/>
  <c r="AC300"/>
  <c r="AC299"/>
  <c r="AC298"/>
  <c r="AC297"/>
  <c r="AC296"/>
  <c r="AC295"/>
  <c r="AC294"/>
  <c r="AC293"/>
  <c r="AC292"/>
  <c r="AC291"/>
  <c r="AC290"/>
  <c r="AC289"/>
  <c r="AC288"/>
  <c r="AC287"/>
  <c r="AC286"/>
  <c r="AC285"/>
  <c r="AC284"/>
  <c r="AC283"/>
  <c r="AC282"/>
  <c r="AC281"/>
  <c r="AC280"/>
  <c r="AC279"/>
  <c r="AC278"/>
  <c r="AC277"/>
  <c r="AC276"/>
  <c r="AC275"/>
  <c r="AC274"/>
  <c r="AC273"/>
  <c r="AC272"/>
  <c r="AC271"/>
  <c r="AC270"/>
  <c r="AC269"/>
  <c r="AC268"/>
  <c r="AC267"/>
  <c r="AC266"/>
  <c r="AC265"/>
  <c r="AC264"/>
  <c r="AC263"/>
  <c r="AC262"/>
  <c r="AC261"/>
  <c r="AC260"/>
  <c r="AC259"/>
  <c r="AC258"/>
  <c r="AC257"/>
  <c r="AC256"/>
  <c r="AC255"/>
  <c r="AC254"/>
  <c r="AC253"/>
  <c r="AC252"/>
  <c r="AC251"/>
  <c r="AC250"/>
  <c r="AC249"/>
  <c r="AC248"/>
  <c r="AC247"/>
  <c r="AC246"/>
  <c r="AC245"/>
  <c r="AC244"/>
  <c r="AC243"/>
  <c r="AC242"/>
  <c r="AC241"/>
  <c r="AC240"/>
  <c r="AC239"/>
  <c r="AC238"/>
  <c r="AC237"/>
  <c r="AC236"/>
  <c r="AC235"/>
  <c r="AC234"/>
  <c r="AC233"/>
  <c r="AC232"/>
  <c r="AC231"/>
  <c r="AC230"/>
  <c r="AC229"/>
  <c r="AC228"/>
  <c r="AC227"/>
  <c r="AC226"/>
  <c r="AC225"/>
  <c r="AC224"/>
  <c r="AC223"/>
  <c r="AC222"/>
  <c r="AC221"/>
  <c r="AC220"/>
  <c r="AC219"/>
  <c r="AC218"/>
  <c r="AC217"/>
  <c r="AC216"/>
  <c r="AC215"/>
  <c r="AC214"/>
  <c r="AC213"/>
  <c r="AC212"/>
  <c r="AC211"/>
  <c r="AC210"/>
  <c r="AC209"/>
  <c r="AD218"/>
  <c r="AD219"/>
  <c r="AD220"/>
  <c r="AD221"/>
  <c r="AD222"/>
  <c r="AD223"/>
  <c r="AD224"/>
  <c r="AD225"/>
  <c r="AD226"/>
  <c r="AD227"/>
  <c r="AD228"/>
  <c r="AD229"/>
  <c r="AD230"/>
  <c r="AD231"/>
  <c r="AD232"/>
  <c r="AD233"/>
  <c r="AD234"/>
  <c r="AD235"/>
  <c r="AD236"/>
  <c r="AD237"/>
  <c r="AD238"/>
  <c r="AD239"/>
  <c r="AD240"/>
  <c r="AD241"/>
  <c r="AD242"/>
  <c r="AD243"/>
  <c r="AD244"/>
  <c r="AD245"/>
  <c r="AD246"/>
  <c r="AD247"/>
  <c r="AD248"/>
  <c r="AD249"/>
  <c r="AD250"/>
  <c r="AD251"/>
  <c r="AD252"/>
  <c r="AD253"/>
  <c r="AD254"/>
  <c r="AD255"/>
  <c r="AD256"/>
  <c r="AD257"/>
  <c r="AD258"/>
  <c r="AD259"/>
  <c r="AD260"/>
  <c r="AD261"/>
  <c r="AD262"/>
  <c r="AD263"/>
  <c r="AD264"/>
  <c r="AD265"/>
  <c r="AD266"/>
  <c r="AD267"/>
  <c r="AD268"/>
  <c r="AD269"/>
  <c r="AD270"/>
  <c r="AD271"/>
  <c r="AD272"/>
  <c r="AD273"/>
  <c r="AD274"/>
  <c r="AD275"/>
  <c r="AD276"/>
  <c r="AD277"/>
  <c r="AD278"/>
  <c r="AD279"/>
  <c r="AD280"/>
  <c r="AD281"/>
  <c r="AD282"/>
  <c r="AD283"/>
  <c r="AD284"/>
  <c r="AD285"/>
  <c r="AD286"/>
  <c r="AD287"/>
  <c r="AD288"/>
  <c r="AD289"/>
  <c r="AD290"/>
  <c r="AD291"/>
  <c r="AD292"/>
  <c r="AD293"/>
  <c r="AD294"/>
  <c r="AD295"/>
  <c r="AD296"/>
  <c r="AD297"/>
  <c r="AD298"/>
  <c r="AD299"/>
  <c r="AD300"/>
  <c r="AD301"/>
  <c r="AD302"/>
  <c r="AD303"/>
  <c r="AD304"/>
  <c r="AD305"/>
  <c r="AD306"/>
  <c r="AD307"/>
  <c r="AD308"/>
  <c r="AD309"/>
  <c r="AD310"/>
  <c r="AD311"/>
  <c r="AD312"/>
  <c r="AD313"/>
  <c r="Y313"/>
  <c r="M15" i="143" s="1"/>
  <c r="Y312" i="144"/>
  <c r="Y311"/>
  <c r="Y310"/>
  <c r="Y309"/>
  <c r="Y308"/>
  <c r="Y307"/>
  <c r="Y306"/>
  <c r="Y305"/>
  <c r="Y304"/>
  <c r="Y303"/>
  <c r="Y302"/>
  <c r="Y301"/>
  <c r="Y300"/>
  <c r="Y299"/>
  <c r="Y298"/>
  <c r="Y297"/>
  <c r="Y296"/>
  <c r="Y295"/>
  <c r="Y294"/>
  <c r="Y293"/>
  <c r="Y292"/>
  <c r="Y291"/>
  <c r="Y290"/>
  <c r="Y289"/>
  <c r="Y288"/>
  <c r="Y287"/>
  <c r="Y286"/>
  <c r="Y285"/>
  <c r="Y284"/>
  <c r="Y283"/>
  <c r="Y282"/>
  <c r="Y281"/>
  <c r="Y280"/>
  <c r="Y279"/>
  <c r="Y278"/>
  <c r="Y277"/>
  <c r="Y276"/>
  <c r="Y275"/>
  <c r="Y274"/>
  <c r="Y273"/>
  <c r="Y272"/>
  <c r="Y271"/>
  <c r="Y270"/>
  <c r="Y269"/>
  <c r="Y268"/>
  <c r="Y267"/>
  <c r="Y266"/>
  <c r="Y265"/>
  <c r="Y264"/>
  <c r="Y263"/>
  <c r="Y262"/>
  <c r="Y261"/>
  <c r="Y260"/>
  <c r="Y259"/>
  <c r="Y258"/>
  <c r="Y257"/>
  <c r="Y256"/>
  <c r="Y255"/>
  <c r="Y254"/>
  <c r="Y253"/>
  <c r="Y252"/>
  <c r="Y251"/>
  <c r="Y250"/>
  <c r="Y249"/>
  <c r="Y248"/>
  <c r="Y247"/>
  <c r="Y246"/>
  <c r="Y245"/>
  <c r="Y244"/>
  <c r="Y243"/>
  <c r="Y242"/>
  <c r="Y241"/>
  <c r="Y240"/>
  <c r="Y239"/>
  <c r="Y238"/>
  <c r="Y237"/>
  <c r="Y236"/>
  <c r="Y235"/>
  <c r="Y234"/>
  <c r="Y233"/>
  <c r="Y232"/>
  <c r="Y231"/>
  <c r="Y230"/>
  <c r="Y229"/>
  <c r="Y228"/>
  <c r="Y227"/>
  <c r="Y226"/>
  <c r="Y225"/>
  <c r="Y224"/>
  <c r="Y223"/>
  <c r="Y222"/>
  <c r="Y221"/>
  <c r="Y220"/>
  <c r="Y219"/>
  <c r="Y218"/>
  <c r="Y217"/>
  <c r="Y216"/>
  <c r="Y215"/>
  <c r="Y214"/>
  <c r="Y213"/>
  <c r="Y212"/>
  <c r="Y211"/>
  <c r="Y210"/>
  <c r="Y209"/>
  <c r="Y208"/>
  <c r="Y207"/>
  <c r="Y206"/>
  <c r="Y205"/>
  <c r="Y204"/>
  <c r="Y203"/>
  <c r="Y202"/>
  <c r="Y201"/>
  <c r="Y200"/>
  <c r="Y199"/>
  <c r="Y198"/>
  <c r="Y197"/>
  <c r="Y196"/>
  <c r="Y195"/>
  <c r="Y194"/>
  <c r="Y193"/>
  <c r="Y192"/>
  <c r="Y191"/>
  <c r="Y190"/>
  <c r="Y189"/>
  <c r="Y188"/>
  <c r="Y187"/>
  <c r="Y186"/>
  <c r="Y185"/>
  <c r="Y184"/>
  <c r="Y183"/>
  <c r="Y182"/>
  <c r="Y181"/>
  <c r="Y180"/>
  <c r="Y179"/>
  <c r="Y178"/>
  <c r="Y177"/>
  <c r="Y176"/>
  <c r="Y175"/>
  <c r="Y174"/>
  <c r="Y173"/>
  <c r="Y172"/>
  <c r="Y171"/>
  <c r="Y170"/>
  <c r="Y169"/>
  <c r="Y168"/>
  <c r="Y167"/>
  <c r="Y166"/>
  <c r="Y165"/>
  <c r="Y164"/>
  <c r="Y163"/>
  <c r="Y162"/>
  <c r="Y161"/>
  <c r="Y160"/>
  <c r="Y159"/>
  <c r="Y158"/>
  <c r="Y157"/>
  <c r="Y156"/>
  <c r="Y155"/>
  <c r="Y154"/>
  <c r="Y153"/>
  <c r="Y152"/>
  <c r="Y151"/>
  <c r="Y150"/>
  <c r="Y149"/>
  <c r="Y148"/>
  <c r="Y147"/>
  <c r="Y146"/>
  <c r="Y145"/>
  <c r="Y144"/>
  <c r="Y143"/>
  <c r="Y142"/>
  <c r="Y141"/>
  <c r="Y140"/>
  <c r="Y139"/>
  <c r="Y138"/>
  <c r="Y137"/>
  <c r="Y136"/>
  <c r="Y135"/>
  <c r="Y134"/>
  <c r="Y133"/>
  <c r="Y132"/>
  <c r="Y131"/>
  <c r="Y130"/>
  <c r="Y129"/>
  <c r="Y128"/>
  <c r="Y127"/>
  <c r="Y126"/>
  <c r="Y125"/>
  <c r="Y124"/>
  <c r="Y123"/>
  <c r="Y122"/>
  <c r="Y121"/>
  <c r="Y120"/>
  <c r="Y119"/>
  <c r="Y118"/>
  <c r="Y117"/>
  <c r="Y116"/>
  <c r="Y115"/>
  <c r="Y114"/>
  <c r="Y113"/>
  <c r="Y112"/>
  <c r="Y111"/>
  <c r="Y110"/>
  <c r="Y109"/>
  <c r="Y108"/>
  <c r="Y107"/>
  <c r="Y106"/>
  <c r="Y105"/>
  <c r="Y104"/>
  <c r="Y103"/>
  <c r="Y102"/>
  <c r="Y101"/>
  <c r="Y100"/>
  <c r="Y99"/>
  <c r="Y98"/>
  <c r="Y97"/>
  <c r="Y96"/>
  <c r="Y95"/>
  <c r="Y94"/>
  <c r="Y93"/>
  <c r="Y92"/>
  <c r="Y91"/>
  <c r="Y90"/>
  <c r="Y89"/>
  <c r="Y88"/>
  <c r="U313"/>
  <c r="U312"/>
  <c r="U311"/>
  <c r="U309"/>
  <c r="U308"/>
  <c r="U307"/>
  <c r="U306"/>
  <c r="U305"/>
  <c r="U304"/>
  <c r="U303"/>
  <c r="U302"/>
  <c r="U301"/>
  <c r="U300"/>
  <c r="U299"/>
  <c r="U298"/>
  <c r="U297"/>
  <c r="Q16"/>
  <c r="Q313"/>
  <c r="Q312"/>
  <c r="Q311"/>
  <c r="Q310"/>
  <c r="Q309"/>
  <c r="Q308"/>
  <c r="Q307"/>
  <c r="Q306"/>
  <c r="Q305"/>
  <c r="Q304"/>
  <c r="Q303"/>
  <c r="Q302"/>
  <c r="Q301"/>
  <c r="Q300"/>
  <c r="Q299"/>
  <c r="Q298"/>
  <c r="Q297"/>
  <c r="Q296"/>
  <c r="Q295"/>
  <c r="Q294"/>
  <c r="Q293"/>
  <c r="Q292"/>
  <c r="Q291"/>
  <c r="Q290"/>
  <c r="Q289"/>
  <c r="Q288"/>
  <c r="Q287"/>
  <c r="Q286"/>
  <c r="Q285"/>
  <c r="Q284"/>
  <c r="Q283"/>
  <c r="Q282"/>
  <c r="Q281"/>
  <c r="Q280"/>
  <c r="Q279"/>
  <c r="Q278"/>
  <c r="Q277"/>
  <c r="Q276"/>
  <c r="Q275"/>
  <c r="Q274"/>
  <c r="Q273"/>
  <c r="Q272"/>
  <c r="Q271"/>
  <c r="Q270"/>
  <c r="Q269"/>
  <c r="Q268"/>
  <c r="Q267"/>
  <c r="Q266"/>
  <c r="Q265"/>
  <c r="Q264"/>
  <c r="Q263"/>
  <c r="Q262"/>
  <c r="Q261"/>
  <c r="Q260"/>
  <c r="Q259"/>
  <c r="Q258"/>
  <c r="Q257"/>
  <c r="Q256"/>
  <c r="Q255"/>
  <c r="Q254"/>
  <c r="Q253"/>
  <c r="Q252"/>
  <c r="Q251"/>
  <c r="Q250"/>
  <c r="Q249"/>
  <c r="Q248"/>
  <c r="Q247"/>
  <c r="Q246"/>
  <c r="Q245"/>
  <c r="Q244"/>
  <c r="Q243"/>
  <c r="Q242"/>
  <c r="Q241"/>
  <c r="Q240"/>
  <c r="Q239"/>
  <c r="Q238"/>
  <c r="Q237"/>
  <c r="Q236"/>
  <c r="Q235"/>
  <c r="Q234"/>
  <c r="Q233"/>
  <c r="Q232"/>
  <c r="Q231"/>
  <c r="Q230"/>
  <c r="Q229"/>
  <c r="Q228"/>
  <c r="Q227"/>
  <c r="Q226"/>
  <c r="Q225"/>
  <c r="Q224"/>
  <c r="Q223"/>
  <c r="Q222"/>
  <c r="Q221"/>
  <c r="Q220"/>
  <c r="Q219"/>
  <c r="Q218"/>
  <c r="Q217"/>
  <c r="Q216"/>
  <c r="Q215"/>
  <c r="Q214"/>
  <c r="Q213"/>
  <c r="Q212"/>
  <c r="Q211"/>
  <c r="Q210"/>
  <c r="Q209"/>
  <c r="Q208"/>
  <c r="Q207"/>
  <c r="Q206"/>
  <c r="Q205"/>
  <c r="Q204"/>
  <c r="Q203"/>
  <c r="Q202"/>
  <c r="Q201"/>
  <c r="Q200"/>
  <c r="Q199"/>
  <c r="Q198"/>
  <c r="Q197"/>
  <c r="Q196"/>
  <c r="Q195"/>
  <c r="Q194"/>
  <c r="Q193"/>
  <c r="Q192"/>
  <c r="Q191"/>
  <c r="Q190"/>
  <c r="Q189"/>
  <c r="Q188"/>
  <c r="Q187"/>
  <c r="Q186"/>
  <c r="Q185"/>
  <c r="Q184"/>
  <c r="Q183"/>
  <c r="Q182"/>
  <c r="Q181"/>
  <c r="Q180"/>
  <c r="Q179"/>
  <c r="Q178"/>
  <c r="Q177"/>
  <c r="Q176"/>
  <c r="Q175"/>
  <c r="Q174"/>
  <c r="Q173"/>
  <c r="Q172"/>
  <c r="Q171"/>
  <c r="Q170"/>
  <c r="Q169"/>
  <c r="Q168"/>
  <c r="Q167"/>
  <c r="Q166"/>
  <c r="Q165"/>
  <c r="Q164"/>
  <c r="Q163"/>
  <c r="Q162"/>
  <c r="Q161"/>
  <c r="Q160"/>
  <c r="Q159"/>
  <c r="Q158"/>
  <c r="Q157"/>
  <c r="Q156"/>
  <c r="Q155"/>
  <c r="Q154"/>
  <c r="Q153"/>
  <c r="Q152"/>
  <c r="Q151"/>
  <c r="Q150"/>
  <c r="Q149"/>
  <c r="Q148"/>
  <c r="Q147"/>
  <c r="Q146"/>
  <c r="Q145"/>
  <c r="Q144"/>
  <c r="Q143"/>
  <c r="Q142"/>
  <c r="Q141"/>
  <c r="Q140"/>
  <c r="Q139"/>
  <c r="Q138"/>
  <c r="Q137"/>
  <c r="Q136"/>
  <c r="Q135"/>
  <c r="Q134"/>
  <c r="Q133"/>
  <c r="Q132"/>
  <c r="Q131"/>
  <c r="Q130"/>
  <c r="Q129"/>
  <c r="Q128"/>
  <c r="Q127"/>
  <c r="Q126"/>
  <c r="Q125"/>
  <c r="Q124"/>
  <c r="Q123"/>
  <c r="Q122"/>
  <c r="Q121"/>
  <c r="Q120"/>
  <c r="Q119"/>
  <c r="Q118"/>
  <c r="Q117"/>
  <c r="Q116"/>
  <c r="Q115"/>
  <c r="Q114"/>
  <c r="Q113"/>
  <c r="Q112"/>
  <c r="Q111"/>
  <c r="Q110"/>
  <c r="Q109"/>
  <c r="Q108"/>
  <c r="Q107"/>
  <c r="Q106"/>
  <c r="Q105"/>
  <c r="Q104"/>
  <c r="Q103"/>
  <c r="Q102"/>
  <c r="Q101"/>
  <c r="Q100"/>
  <c r="Q99"/>
  <c r="Q98"/>
  <c r="Q97"/>
  <c r="Q96"/>
  <c r="Q95"/>
  <c r="Q94"/>
  <c r="Q93"/>
  <c r="Q92"/>
  <c r="Q91"/>
  <c r="Q90"/>
  <c r="Q89"/>
  <c r="Q88"/>
  <c r="Q87"/>
  <c r="Q86"/>
  <c r="Q85"/>
  <c r="Q84"/>
  <c r="Q83"/>
  <c r="Q82"/>
  <c r="Q81"/>
  <c r="Q80"/>
  <c r="Q79"/>
  <c r="Q78"/>
  <c r="Q77"/>
  <c r="Q76"/>
  <c r="Q75"/>
  <c r="Q74"/>
  <c r="Q73"/>
  <c r="Q72"/>
  <c r="Q71"/>
  <c r="Q70"/>
  <c r="Q69"/>
  <c r="Q68"/>
  <c r="Q67"/>
  <c r="Q66"/>
  <c r="Q65"/>
  <c r="Q64"/>
  <c r="Q63"/>
  <c r="Q62"/>
  <c r="Q61"/>
  <c r="Q60"/>
  <c r="Q59"/>
  <c r="Q58"/>
  <c r="Q57"/>
  <c r="Q56"/>
  <c r="Q55"/>
  <c r="Q54"/>
  <c r="Q53"/>
  <c r="Q52"/>
  <c r="Q51"/>
  <c r="Q50"/>
  <c r="Q49"/>
  <c r="Q48"/>
  <c r="Q47"/>
  <c r="Q46"/>
  <c r="Q45"/>
  <c r="Q44"/>
  <c r="Q43"/>
  <c r="Q42"/>
  <c r="Q41"/>
  <c r="Q40"/>
  <c r="Q39"/>
  <c r="Q38"/>
  <c r="Q37"/>
  <c r="Q36"/>
  <c r="Q35"/>
  <c r="Q34"/>
  <c r="Q33"/>
  <c r="Q32"/>
  <c r="Q31"/>
  <c r="Q30"/>
  <c r="Q29"/>
  <c r="Q28"/>
  <c r="Q27"/>
  <c r="Q26"/>
  <c r="Q25"/>
  <c r="Q24"/>
  <c r="Q23"/>
  <c r="Q22"/>
  <c r="Q21"/>
  <c r="Q20"/>
  <c r="Q19"/>
  <c r="Q18"/>
  <c r="Q17"/>
  <c r="M314"/>
  <c r="M12" i="143" s="1"/>
  <c r="M112" i="144"/>
  <c r="M313"/>
  <c r="M312"/>
  <c r="M311"/>
  <c r="M310"/>
  <c r="M309"/>
  <c r="M308"/>
  <c r="M307"/>
  <c r="M306"/>
  <c r="M305"/>
  <c r="M304"/>
  <c r="M303"/>
  <c r="M302"/>
  <c r="M301"/>
  <c r="M300"/>
  <c r="M299"/>
  <c r="M298"/>
  <c r="M297"/>
  <c r="M296"/>
  <c r="M295"/>
  <c r="M294"/>
  <c r="M293"/>
  <c r="M292"/>
  <c r="M291"/>
  <c r="M290"/>
  <c r="M289"/>
  <c r="M288"/>
  <c r="M287"/>
  <c r="M286"/>
  <c r="M285"/>
  <c r="M284"/>
  <c r="M283"/>
  <c r="M282"/>
  <c r="M281"/>
  <c r="M280"/>
  <c r="M279"/>
  <c r="M278"/>
  <c r="M277"/>
  <c r="M276"/>
  <c r="M275"/>
  <c r="M274"/>
  <c r="M273"/>
  <c r="M272"/>
  <c r="M271"/>
  <c r="M270"/>
  <c r="M269"/>
  <c r="M268"/>
  <c r="M267"/>
  <c r="M266"/>
  <c r="M265"/>
  <c r="M264"/>
  <c r="M263"/>
  <c r="M262"/>
  <c r="M261"/>
  <c r="M260"/>
  <c r="M259"/>
  <c r="M258"/>
  <c r="M257"/>
  <c r="M256"/>
  <c r="M255"/>
  <c r="M254"/>
  <c r="M253"/>
  <c r="M252"/>
  <c r="M251"/>
  <c r="M250"/>
  <c r="M249"/>
  <c r="M248"/>
  <c r="M247"/>
  <c r="M246"/>
  <c r="M245"/>
  <c r="M244"/>
  <c r="M243"/>
  <c r="M242"/>
  <c r="M241"/>
  <c r="M240"/>
  <c r="M239"/>
  <c r="M238"/>
  <c r="M237"/>
  <c r="M236"/>
  <c r="M235"/>
  <c r="M234"/>
  <c r="M233"/>
  <c r="M232"/>
  <c r="M231"/>
  <c r="M230"/>
  <c r="M229"/>
  <c r="M228"/>
  <c r="M227"/>
  <c r="M226"/>
  <c r="M225"/>
  <c r="M224"/>
  <c r="M223"/>
  <c r="M222"/>
  <c r="M221"/>
  <c r="M220"/>
  <c r="M219"/>
  <c r="M218"/>
  <c r="M217"/>
  <c r="M216"/>
  <c r="M215"/>
  <c r="M214"/>
  <c r="M213"/>
  <c r="M212"/>
  <c r="M211"/>
  <c r="M210"/>
  <c r="M209"/>
  <c r="M208"/>
  <c r="M207"/>
  <c r="M206"/>
  <c r="M205"/>
  <c r="M204"/>
  <c r="M203"/>
  <c r="M202"/>
  <c r="M201"/>
  <c r="M200"/>
  <c r="M199"/>
  <c r="M198"/>
  <c r="M197"/>
  <c r="M196"/>
  <c r="M195"/>
  <c r="M194"/>
  <c r="M193"/>
  <c r="M192"/>
  <c r="M191"/>
  <c r="M190"/>
  <c r="M189"/>
  <c r="M188"/>
  <c r="M187"/>
  <c r="M186"/>
  <c r="M185"/>
  <c r="M184"/>
  <c r="M183"/>
  <c r="M182"/>
  <c r="M181"/>
  <c r="M180"/>
  <c r="M179"/>
  <c r="M178"/>
  <c r="M177"/>
  <c r="M176"/>
  <c r="M175"/>
  <c r="M174"/>
  <c r="M173"/>
  <c r="M172"/>
  <c r="M171"/>
  <c r="M170"/>
  <c r="M169"/>
  <c r="M168"/>
  <c r="M167"/>
  <c r="M166"/>
  <c r="M165"/>
  <c r="M164"/>
  <c r="M163"/>
  <c r="M162"/>
  <c r="M161"/>
  <c r="M160"/>
  <c r="M159"/>
  <c r="M158"/>
  <c r="M157"/>
  <c r="M156"/>
  <c r="M155"/>
  <c r="M154"/>
  <c r="M153"/>
  <c r="M152"/>
  <c r="M151"/>
  <c r="M150"/>
  <c r="M149"/>
  <c r="M148"/>
  <c r="M147"/>
  <c r="M146"/>
  <c r="M145"/>
  <c r="M144"/>
  <c r="M143"/>
  <c r="M142"/>
  <c r="M141"/>
  <c r="M140"/>
  <c r="M139"/>
  <c r="M138"/>
  <c r="M137"/>
  <c r="M136"/>
  <c r="M135"/>
  <c r="M134"/>
  <c r="M133"/>
  <c r="M132"/>
  <c r="M131"/>
  <c r="M130"/>
  <c r="M129"/>
  <c r="M128"/>
  <c r="M127"/>
  <c r="M126"/>
  <c r="M125"/>
  <c r="M124"/>
  <c r="M123"/>
  <c r="M122"/>
  <c r="M121"/>
  <c r="M120"/>
  <c r="M119"/>
  <c r="M118"/>
  <c r="M117"/>
  <c r="M116"/>
  <c r="M115"/>
  <c r="M114"/>
  <c r="M113"/>
  <c r="I313"/>
  <c r="M11" i="143" s="1"/>
  <c r="I312" i="144"/>
  <c r="I311"/>
  <c r="I310"/>
  <c r="I309"/>
  <c r="I308"/>
  <c r="I307"/>
  <c r="I306"/>
  <c r="I305"/>
  <c r="I304"/>
  <c r="I303"/>
  <c r="I302"/>
  <c r="I301"/>
  <c r="I300"/>
  <c r="I299"/>
  <c r="I298"/>
  <c r="I297"/>
  <c r="I296"/>
  <c r="I295"/>
  <c r="I294"/>
  <c r="I293"/>
  <c r="I292"/>
  <c r="I291"/>
  <c r="I290"/>
  <c r="I289"/>
  <c r="I288"/>
  <c r="I287"/>
  <c r="I286"/>
  <c r="I285"/>
  <c r="I284"/>
  <c r="I283"/>
  <c r="I282"/>
  <c r="I281"/>
  <c r="I280"/>
  <c r="I279"/>
  <c r="I278"/>
  <c r="I277"/>
  <c r="I276"/>
  <c r="I275"/>
  <c r="I274"/>
  <c r="I273"/>
  <c r="I272"/>
  <c r="I271"/>
  <c r="I270"/>
  <c r="I269"/>
  <c r="I268"/>
  <c r="I267"/>
  <c r="I266"/>
  <c r="I265"/>
  <c r="I264"/>
  <c r="I263"/>
  <c r="I262"/>
  <c r="I261"/>
  <c r="I260"/>
  <c r="I259"/>
  <c r="I258"/>
  <c r="I257"/>
  <c r="I256"/>
  <c r="I255"/>
  <c r="I254"/>
  <c r="I253"/>
  <c r="I252"/>
  <c r="I251"/>
  <c r="I250"/>
  <c r="I249"/>
  <c r="I248"/>
  <c r="I247"/>
  <c r="I246"/>
  <c r="I245"/>
  <c r="I244"/>
  <c r="I243"/>
  <c r="I242"/>
  <c r="I241"/>
  <c r="I240"/>
  <c r="I239"/>
  <c r="I238"/>
  <c r="I237"/>
  <c r="I236"/>
  <c r="I235"/>
  <c r="I234"/>
  <c r="I233"/>
  <c r="I232"/>
  <c r="I231"/>
  <c r="I230"/>
  <c r="I229"/>
  <c r="I228"/>
  <c r="I227"/>
  <c r="I226"/>
  <c r="I225"/>
  <c r="I224"/>
  <c r="I223"/>
  <c r="I222"/>
  <c r="I221"/>
  <c r="I220"/>
  <c r="I219"/>
  <c r="I218"/>
  <c r="I217"/>
  <c r="I216"/>
  <c r="I215"/>
  <c r="I214"/>
  <c r="I213"/>
  <c r="I212"/>
  <c r="I211"/>
  <c r="I210"/>
  <c r="I209"/>
  <c r="I208"/>
  <c r="I207"/>
  <c r="I206"/>
  <c r="I205"/>
  <c r="I204"/>
  <c r="I203"/>
  <c r="I202"/>
  <c r="I201"/>
  <c r="I200"/>
  <c r="I199"/>
  <c r="I198"/>
  <c r="I197"/>
  <c r="I196"/>
  <c r="I195"/>
  <c r="I194"/>
  <c r="I193"/>
  <c r="I192"/>
  <c r="I191"/>
  <c r="I190"/>
  <c r="I189"/>
  <c r="I188"/>
  <c r="I187"/>
  <c r="I186"/>
  <c r="I185"/>
  <c r="I184"/>
  <c r="I183"/>
  <c r="I182"/>
  <c r="I181"/>
  <c r="I180"/>
  <c r="I179"/>
  <c r="I178"/>
  <c r="I177"/>
  <c r="I175"/>
  <c r="I174"/>
  <c r="I173"/>
  <c r="M10" i="143"/>
  <c r="E312" i="144"/>
  <c r="E311"/>
  <c r="E310"/>
  <c r="E309"/>
  <c r="E308"/>
  <c r="E307"/>
  <c r="E306"/>
  <c r="E305"/>
  <c r="E304"/>
  <c r="E303"/>
  <c r="E302"/>
  <c r="E301"/>
  <c r="E300"/>
  <c r="E299"/>
  <c r="E298"/>
  <c r="E297"/>
  <c r="E296"/>
  <c r="E295"/>
  <c r="E294"/>
  <c r="E293"/>
  <c r="E292"/>
  <c r="E291"/>
  <c r="E290"/>
  <c r="E289"/>
  <c r="E288"/>
  <c r="E287"/>
  <c r="E286"/>
  <c r="E285"/>
  <c r="E284"/>
  <c r="E283"/>
  <c r="E282"/>
  <c r="E281"/>
  <c r="E280"/>
  <c r="E279"/>
  <c r="E278"/>
  <c r="E277"/>
  <c r="E276"/>
  <c r="E275"/>
  <c r="E274"/>
  <c r="E273"/>
  <c r="E272"/>
  <c r="E271"/>
  <c r="E270"/>
  <c r="E269"/>
  <c r="E268"/>
  <c r="E267"/>
  <c r="E266"/>
  <c r="E265"/>
  <c r="E264"/>
  <c r="E263"/>
  <c r="E262"/>
  <c r="E261"/>
  <c r="E260"/>
  <c r="E259"/>
  <c r="E258"/>
  <c r="E257"/>
  <c r="E256"/>
  <c r="E255"/>
  <c r="E254"/>
  <c r="E253"/>
  <c r="E252"/>
  <c r="E251"/>
  <c r="E250"/>
  <c r="E249"/>
  <c r="E248"/>
  <c r="E247"/>
  <c r="E246"/>
  <c r="E245"/>
  <c r="E244"/>
  <c r="E243"/>
  <c r="E242"/>
  <c r="E241"/>
  <c r="E240"/>
  <c r="E239"/>
  <c r="E238"/>
  <c r="E237"/>
  <c r="E236"/>
  <c r="E235"/>
  <c r="E234"/>
  <c r="E233"/>
  <c r="E232"/>
  <c r="E231"/>
  <c r="E230"/>
  <c r="E229"/>
  <c r="E228"/>
  <c r="E227"/>
  <c r="E226"/>
  <c r="E225"/>
  <c r="E224"/>
  <c r="E223"/>
  <c r="E222"/>
  <c r="E221"/>
  <c r="E220"/>
  <c r="E208"/>
  <c r="E219"/>
  <c r="E218"/>
  <c r="E217"/>
  <c r="E216"/>
  <c r="E215"/>
  <c r="E214"/>
  <c r="E213"/>
  <c r="E212"/>
  <c r="E211"/>
  <c r="E210"/>
  <c r="E209"/>
  <c r="E207"/>
  <c r="E206"/>
  <c r="E205"/>
  <c r="E204"/>
  <c r="E203"/>
  <c r="E202"/>
  <c r="E201"/>
  <c r="E200"/>
  <c r="E199"/>
  <c r="E198"/>
  <c r="E197"/>
  <c r="E196"/>
  <c r="E195"/>
  <c r="E194"/>
  <c r="E193"/>
  <c r="E192"/>
  <c r="E191"/>
  <c r="E190"/>
  <c r="E189"/>
  <c r="E188"/>
  <c r="E187"/>
  <c r="E186"/>
  <c r="E185"/>
  <c r="E184"/>
  <c r="E183"/>
  <c r="E182"/>
  <c r="E181"/>
  <c r="E180"/>
  <c r="E179"/>
  <c r="E178"/>
  <c r="E177"/>
  <c r="E176"/>
  <c r="E175"/>
  <c r="E174"/>
  <c r="E173"/>
  <c r="E172"/>
  <c r="E16"/>
  <c r="E17"/>
  <c r="E171"/>
  <c r="E170"/>
  <c r="E169"/>
  <c r="E168"/>
  <c r="E167"/>
  <c r="E166"/>
  <c r="E165"/>
  <c r="E164"/>
  <c r="E163"/>
  <c r="E162"/>
  <c r="E161"/>
  <c r="E160"/>
  <c r="E159"/>
  <c r="E158"/>
  <c r="E157"/>
  <c r="E156"/>
  <c r="E155"/>
  <c r="E154"/>
  <c r="E153"/>
  <c r="E152"/>
  <c r="E151"/>
  <c r="E150"/>
  <c r="E149"/>
  <c r="E148"/>
  <c r="E147"/>
  <c r="E146"/>
  <c r="E145"/>
  <c r="E144"/>
  <c r="E143"/>
  <c r="E142"/>
  <c r="E141"/>
  <c r="E140"/>
  <c r="E139"/>
  <c r="E138"/>
  <c r="E137"/>
  <c r="E136"/>
  <c r="E135"/>
  <c r="E134"/>
  <c r="E133"/>
  <c r="E132"/>
  <c r="E131"/>
  <c r="E130"/>
  <c r="E129"/>
  <c r="E128"/>
  <c r="E127"/>
  <c r="E126"/>
  <c r="E125"/>
  <c r="E124"/>
  <c r="E123"/>
  <c r="E112"/>
  <c r="E122"/>
  <c r="E121"/>
  <c r="E120"/>
  <c r="E119"/>
  <c r="E118"/>
  <c r="E117"/>
  <c r="E116"/>
  <c r="E115"/>
  <c r="E114"/>
  <c r="E113"/>
  <c r="E111"/>
  <c r="E110"/>
  <c r="E109"/>
  <c r="E108"/>
  <c r="E107"/>
  <c r="E106"/>
  <c r="E105"/>
  <c r="E104"/>
  <c r="E103"/>
  <c r="E102"/>
  <c r="E101"/>
  <c r="E100"/>
  <c r="E99"/>
  <c r="E98"/>
  <c r="E97"/>
  <c r="E96"/>
  <c r="E95"/>
  <c r="E94"/>
  <c r="E93"/>
  <c r="E92"/>
  <c r="E91"/>
  <c r="E90"/>
  <c r="E89"/>
  <c r="E88"/>
  <c r="E87"/>
  <c r="E86"/>
  <c r="E85"/>
  <c r="E84"/>
  <c r="E83"/>
  <c r="E82"/>
  <c r="E81"/>
  <c r="E80"/>
  <c r="E79"/>
  <c r="E78"/>
  <c r="E77"/>
  <c r="E76"/>
  <c r="E64"/>
  <c r="E75"/>
  <c r="E74"/>
  <c r="E73"/>
  <c r="E72"/>
  <c r="E71"/>
  <c r="E70"/>
  <c r="E69"/>
  <c r="E68"/>
  <c r="E67"/>
  <c r="E66"/>
  <c r="E65"/>
  <c r="E63"/>
  <c r="E62"/>
  <c r="E61"/>
  <c r="E60"/>
  <c r="E59"/>
  <c r="E58"/>
  <c r="E57"/>
  <c r="E56"/>
  <c r="E55"/>
  <c r="E54"/>
  <c r="E53"/>
  <c r="E52"/>
  <c r="E51"/>
  <c r="E46"/>
  <c r="E50"/>
  <c r="E49"/>
  <c r="E48"/>
  <c r="E47"/>
  <c r="E45"/>
  <c r="E44"/>
  <c r="E43"/>
  <c r="E42"/>
  <c r="E41"/>
  <c r="E40"/>
  <c r="N16" i="143"/>
  <c r="AD315" i="144"/>
  <c r="AD314"/>
  <c r="Z312"/>
  <c r="Z311"/>
  <c r="Z310"/>
  <c r="Z309"/>
  <c r="Z308"/>
  <c r="Z307"/>
  <c r="Z306"/>
  <c r="Z305"/>
  <c r="Z304"/>
  <c r="Z303"/>
  <c r="Z302"/>
  <c r="Z301"/>
  <c r="Z300"/>
  <c r="Z299"/>
  <c r="Z298"/>
  <c r="Z297"/>
  <c r="Z296"/>
  <c r="Z295"/>
  <c r="Z294"/>
  <c r="Z293"/>
  <c r="Z292"/>
  <c r="Z291"/>
  <c r="Z290"/>
  <c r="Z289"/>
  <c r="Z288"/>
  <c r="Z287"/>
  <c r="Z286"/>
  <c r="Z285"/>
  <c r="Z284"/>
  <c r="Z283"/>
  <c r="Z282"/>
  <c r="Z281"/>
  <c r="Z280"/>
  <c r="Z279"/>
  <c r="Z278"/>
  <c r="Z277"/>
  <c r="Z276"/>
  <c r="Z275"/>
  <c r="Z274"/>
  <c r="Z273"/>
  <c r="Z272"/>
  <c r="Z271"/>
  <c r="Z270"/>
  <c r="Z269"/>
  <c r="Z268"/>
  <c r="Z267"/>
  <c r="Z266"/>
  <c r="Z265"/>
  <c r="Z264"/>
  <c r="Z263"/>
  <c r="Z262"/>
  <c r="Z261"/>
  <c r="Z260"/>
  <c r="Z259"/>
  <c r="Z258"/>
  <c r="Z257"/>
  <c r="Z256"/>
  <c r="Z255"/>
  <c r="Z254"/>
  <c r="Z253"/>
  <c r="Z252"/>
  <c r="Z251"/>
  <c r="Z250"/>
  <c r="Z249"/>
  <c r="Z248"/>
  <c r="Z247"/>
  <c r="Z246"/>
  <c r="Z245"/>
  <c r="Z244"/>
  <c r="Z243"/>
  <c r="Z242"/>
  <c r="Z241"/>
  <c r="Z240"/>
  <c r="Z239"/>
  <c r="Z238"/>
  <c r="Z237"/>
  <c r="Z236"/>
  <c r="Z235"/>
  <c r="Z234"/>
  <c r="Z233"/>
  <c r="Z232"/>
  <c r="Z231"/>
  <c r="Z230"/>
  <c r="Z229"/>
  <c r="Z228"/>
  <c r="Z227"/>
  <c r="Z226"/>
  <c r="Z225"/>
  <c r="Z224"/>
  <c r="Z223"/>
  <c r="Z222"/>
  <c r="Z221"/>
  <c r="Z220"/>
  <c r="Z219"/>
  <c r="Z218"/>
  <c r="Z217"/>
  <c r="Z216"/>
  <c r="Z215"/>
  <c r="Z214"/>
  <c r="Z213"/>
  <c r="Z212"/>
  <c r="Z211"/>
  <c r="Z210"/>
  <c r="Z209"/>
  <c r="Z208"/>
  <c r="Z207"/>
  <c r="Z206"/>
  <c r="Z205"/>
  <c r="Z204"/>
  <c r="Z203"/>
  <c r="Z202"/>
  <c r="Z201"/>
  <c r="Z200"/>
  <c r="Z199"/>
  <c r="Z198"/>
  <c r="Z197"/>
  <c r="Z196"/>
  <c r="Z195"/>
  <c r="Z194"/>
  <c r="Z193"/>
  <c r="Z192"/>
  <c r="Z191"/>
  <c r="Z190"/>
  <c r="Z189"/>
  <c r="Z188"/>
  <c r="Z187"/>
  <c r="Z186"/>
  <c r="Z185"/>
  <c r="Z184"/>
  <c r="Z183"/>
  <c r="Z182"/>
  <c r="Z181"/>
  <c r="Z180"/>
  <c r="Z179"/>
  <c r="Z178"/>
  <c r="Z177"/>
  <c r="Z176"/>
  <c r="Z175"/>
  <c r="Z174"/>
  <c r="Z173"/>
  <c r="Z172"/>
  <c r="Z171"/>
  <c r="Z170"/>
  <c r="Z169"/>
  <c r="Z168"/>
  <c r="Z167"/>
  <c r="Z166"/>
  <c r="Z165"/>
  <c r="Z164"/>
  <c r="Z163"/>
  <c r="Z162"/>
  <c r="Z161"/>
  <c r="Z160"/>
  <c r="Z159"/>
  <c r="Z158"/>
  <c r="Z157"/>
  <c r="Z156"/>
  <c r="Z155"/>
  <c r="Z154"/>
  <c r="Z153"/>
  <c r="Z152"/>
  <c r="Z151"/>
  <c r="Z150"/>
  <c r="Z149"/>
  <c r="Z148"/>
  <c r="Z147"/>
  <c r="Z146"/>
  <c r="Z145"/>
  <c r="Z144"/>
  <c r="Z143"/>
  <c r="Z142"/>
  <c r="Z141"/>
  <c r="Z140"/>
  <c r="Z139"/>
  <c r="Z138"/>
  <c r="Z137"/>
  <c r="Z136"/>
  <c r="Z135"/>
  <c r="Z134"/>
  <c r="Z133"/>
  <c r="Z132"/>
  <c r="Z131"/>
  <c r="Z130"/>
  <c r="Z129"/>
  <c r="Z128"/>
  <c r="Z127"/>
  <c r="Z126"/>
  <c r="Z125"/>
  <c r="Z124"/>
  <c r="Z123"/>
  <c r="Z122"/>
  <c r="Z121"/>
  <c r="Z120"/>
  <c r="Z119"/>
  <c r="Z118"/>
  <c r="Z117"/>
  <c r="Z116"/>
  <c r="Z115"/>
  <c r="Z114"/>
  <c r="Z113"/>
  <c r="Z112"/>
  <c r="Z111"/>
  <c r="Z110"/>
  <c r="Z109"/>
  <c r="Z108"/>
  <c r="Z107"/>
  <c r="Z106"/>
  <c r="Z105"/>
  <c r="Z104"/>
  <c r="Z103"/>
  <c r="Z102"/>
  <c r="Z101"/>
  <c r="Z100"/>
  <c r="Z99"/>
  <c r="Z98"/>
  <c r="Z97"/>
  <c r="Z96"/>
  <c r="Z95"/>
  <c r="Z94"/>
  <c r="Z93"/>
  <c r="Z313"/>
  <c r="N15" i="143" s="1"/>
  <c r="V304" i="144"/>
  <c r="V297"/>
  <c r="V312"/>
  <c r="V311"/>
  <c r="V310"/>
  <c r="V309"/>
  <c r="V308"/>
  <c r="V307"/>
  <c r="V306"/>
  <c r="V305"/>
  <c r="V303"/>
  <c r="V302"/>
  <c r="V301"/>
  <c r="V300"/>
  <c r="V299"/>
  <c r="V298"/>
  <c r="R313"/>
  <c r="R312"/>
  <c r="R311"/>
  <c r="R310"/>
  <c r="R309"/>
  <c r="R308"/>
  <c r="R307"/>
  <c r="R306"/>
  <c r="R305"/>
  <c r="R304"/>
  <c r="R303"/>
  <c r="R302"/>
  <c r="R301"/>
  <c r="R300"/>
  <c r="R299"/>
  <c r="R298"/>
  <c r="R297"/>
  <c r="R296"/>
  <c r="R295"/>
  <c r="R294"/>
  <c r="R293"/>
  <c r="R292"/>
  <c r="R291"/>
  <c r="R290"/>
  <c r="R289"/>
  <c r="R288"/>
  <c r="R287"/>
  <c r="R286"/>
  <c r="R285"/>
  <c r="R284"/>
  <c r="R283"/>
  <c r="R282"/>
  <c r="R281"/>
  <c r="R280"/>
  <c r="R279"/>
  <c r="R278"/>
  <c r="R277"/>
  <c r="R276"/>
  <c r="R275"/>
  <c r="R274"/>
  <c r="R273"/>
  <c r="R272"/>
  <c r="R271"/>
  <c r="R270"/>
  <c r="R269"/>
  <c r="R268"/>
  <c r="R267"/>
  <c r="R266"/>
  <c r="R265"/>
  <c r="R264"/>
  <c r="R263"/>
  <c r="R262"/>
  <c r="R261"/>
  <c r="R260"/>
  <c r="R259"/>
  <c r="R258"/>
  <c r="R257"/>
  <c r="R256"/>
  <c r="R255"/>
  <c r="R254"/>
  <c r="R253"/>
  <c r="R252"/>
  <c r="R251"/>
  <c r="R250"/>
  <c r="R249"/>
  <c r="R248"/>
  <c r="R247"/>
  <c r="R246"/>
  <c r="R245"/>
  <c r="R244"/>
  <c r="R243"/>
  <c r="R242"/>
  <c r="R241"/>
  <c r="R240"/>
  <c r="R239"/>
  <c r="R238"/>
  <c r="R237"/>
  <c r="R236"/>
  <c r="R235"/>
  <c r="R234"/>
  <c r="R233"/>
  <c r="R232"/>
  <c r="R231"/>
  <c r="R230"/>
  <c r="R229"/>
  <c r="R228"/>
  <c r="R227"/>
  <c r="R226"/>
  <c r="R225"/>
  <c r="R224"/>
  <c r="R223"/>
  <c r="R222"/>
  <c r="R221"/>
  <c r="R220"/>
  <c r="R219"/>
  <c r="R218"/>
  <c r="R217"/>
  <c r="R216"/>
  <c r="R215"/>
  <c r="R214"/>
  <c r="R213"/>
  <c r="R212"/>
  <c r="R211"/>
  <c r="R210"/>
  <c r="R209"/>
  <c r="R208"/>
  <c r="R207"/>
  <c r="R206"/>
  <c r="R205"/>
  <c r="R204"/>
  <c r="R203"/>
  <c r="R202"/>
  <c r="R201"/>
  <c r="R200"/>
  <c r="R199"/>
  <c r="R198"/>
  <c r="R197"/>
  <c r="R196"/>
  <c r="R195"/>
  <c r="R194"/>
  <c r="R193"/>
  <c r="R192"/>
  <c r="R191"/>
  <c r="R190"/>
  <c r="R189"/>
  <c r="R188"/>
  <c r="R187"/>
  <c r="R186"/>
  <c r="R185"/>
  <c r="R184"/>
  <c r="R183"/>
  <c r="R182"/>
  <c r="R181"/>
  <c r="R180"/>
  <c r="R179"/>
  <c r="R178"/>
  <c r="R177"/>
  <c r="R176"/>
  <c r="R175"/>
  <c r="R174"/>
  <c r="R173"/>
  <c r="R172"/>
  <c r="R171"/>
  <c r="R170"/>
  <c r="R169"/>
  <c r="R168"/>
  <c r="R167"/>
  <c r="R166"/>
  <c r="R165"/>
  <c r="R164"/>
  <c r="R163"/>
  <c r="R162"/>
  <c r="R161"/>
  <c r="R160"/>
  <c r="R159"/>
  <c r="R158"/>
  <c r="R157"/>
  <c r="R156"/>
  <c r="R155"/>
  <c r="R154"/>
  <c r="R153"/>
  <c r="R152"/>
  <c r="R151"/>
  <c r="R150"/>
  <c r="R149"/>
  <c r="R148"/>
  <c r="R147"/>
  <c r="R146"/>
  <c r="R145"/>
  <c r="R144"/>
  <c r="R143"/>
  <c r="R142"/>
  <c r="R141"/>
  <c r="R140"/>
  <c r="R139"/>
  <c r="R138"/>
  <c r="R137"/>
  <c r="R136"/>
  <c r="R135"/>
  <c r="R134"/>
  <c r="R133"/>
  <c r="R132"/>
  <c r="R131"/>
  <c r="R130"/>
  <c r="R129"/>
  <c r="R128"/>
  <c r="R127"/>
  <c r="R126"/>
  <c r="R125"/>
  <c r="R124"/>
  <c r="R123"/>
  <c r="R122"/>
  <c r="R121"/>
  <c r="R120"/>
  <c r="R119"/>
  <c r="R118"/>
  <c r="R117"/>
  <c r="R116"/>
  <c r="R115"/>
  <c r="R114"/>
  <c r="R113"/>
  <c r="R112"/>
  <c r="R111"/>
  <c r="R110"/>
  <c r="R109"/>
  <c r="R108"/>
  <c r="R107"/>
  <c r="R106"/>
  <c r="R105"/>
  <c r="R104"/>
  <c r="R103"/>
  <c r="R102"/>
  <c r="R101"/>
  <c r="R100"/>
  <c r="R99"/>
  <c r="R98"/>
  <c r="R97"/>
  <c r="R96"/>
  <c r="R95"/>
  <c r="R94"/>
  <c r="R93"/>
  <c r="R92"/>
  <c r="R91"/>
  <c r="R90"/>
  <c r="R89"/>
  <c r="R88"/>
  <c r="R87"/>
  <c r="R86"/>
  <c r="R85"/>
  <c r="R84"/>
  <c r="R83"/>
  <c r="R82"/>
  <c r="R81"/>
  <c r="R80"/>
  <c r="R79"/>
  <c r="R78"/>
  <c r="R77"/>
  <c r="R76"/>
  <c r="R75"/>
  <c r="R74"/>
  <c r="R73"/>
  <c r="R72"/>
  <c r="R71"/>
  <c r="R70"/>
  <c r="R69"/>
  <c r="R68"/>
  <c r="R67"/>
  <c r="R66"/>
  <c r="R65"/>
  <c r="R64"/>
  <c r="R63"/>
  <c r="R62"/>
  <c r="R61"/>
  <c r="R60"/>
  <c r="R59"/>
  <c r="R58"/>
  <c r="R57"/>
  <c r="R56"/>
  <c r="R55"/>
  <c r="R54"/>
  <c r="R53"/>
  <c r="R52"/>
  <c r="R51"/>
  <c r="R50"/>
  <c r="R49"/>
  <c r="R48"/>
  <c r="R47"/>
  <c r="R46"/>
  <c r="R45"/>
  <c r="R44"/>
  <c r="R43"/>
  <c r="R42"/>
  <c r="R41"/>
  <c r="R40"/>
  <c r="R39"/>
  <c r="R38"/>
  <c r="R37"/>
  <c r="R36"/>
  <c r="R35"/>
  <c r="R34"/>
  <c r="R33"/>
  <c r="R32"/>
  <c r="R31"/>
  <c r="R30"/>
  <c r="R29"/>
  <c r="R28"/>
  <c r="R27"/>
  <c r="R26"/>
  <c r="R25"/>
  <c r="R24"/>
  <c r="R23"/>
  <c r="R22"/>
  <c r="R21"/>
  <c r="R20"/>
  <c r="R19"/>
  <c r="R18"/>
  <c r="R17"/>
  <c r="R16"/>
  <c r="N112"/>
  <c r="N117"/>
  <c r="N116"/>
  <c r="N115"/>
  <c r="N114"/>
  <c r="N113"/>
  <c r="N313"/>
  <c r="N312"/>
  <c r="N311"/>
  <c r="N310"/>
  <c r="N309"/>
  <c r="N308"/>
  <c r="N307"/>
  <c r="N306"/>
  <c r="N305"/>
  <c r="N304"/>
  <c r="N303"/>
  <c r="N302"/>
  <c r="N301"/>
  <c r="N300"/>
  <c r="N299"/>
  <c r="N298"/>
  <c r="N297"/>
  <c r="N296"/>
  <c r="N295"/>
  <c r="N294"/>
  <c r="N293"/>
  <c r="N292"/>
  <c r="N291"/>
  <c r="N290"/>
  <c r="N289"/>
  <c r="N288"/>
  <c r="N287"/>
  <c r="N286"/>
  <c r="N285"/>
  <c r="N284"/>
  <c r="N283"/>
  <c r="N282"/>
  <c r="N281"/>
  <c r="N280"/>
  <c r="N279"/>
  <c r="N278"/>
  <c r="N277"/>
  <c r="N276"/>
  <c r="N275"/>
  <c r="N274"/>
  <c r="N273"/>
  <c r="N272"/>
  <c r="N271"/>
  <c r="N270"/>
  <c r="N269"/>
  <c r="N268"/>
  <c r="N267"/>
  <c r="N266"/>
  <c r="N265"/>
  <c r="N264"/>
  <c r="N263"/>
  <c r="N262"/>
  <c r="N261"/>
  <c r="N260"/>
  <c r="N259"/>
  <c r="N258"/>
  <c r="N257"/>
  <c r="N256"/>
  <c r="N255"/>
  <c r="N254"/>
  <c r="N253"/>
  <c r="N252"/>
  <c r="N251"/>
  <c r="N250"/>
  <c r="N249"/>
  <c r="N248"/>
  <c r="N247"/>
  <c r="N246"/>
  <c r="N245"/>
  <c r="N244"/>
  <c r="N243"/>
  <c r="N242"/>
  <c r="N241"/>
  <c r="N240"/>
  <c r="N239"/>
  <c r="N238"/>
  <c r="N237"/>
  <c r="N236"/>
  <c r="N235"/>
  <c r="N234"/>
  <c r="N233"/>
  <c r="N232"/>
  <c r="N231"/>
  <c r="N230"/>
  <c r="N229"/>
  <c r="N228"/>
  <c r="N227"/>
  <c r="N226"/>
  <c r="N225"/>
  <c r="N224"/>
  <c r="N223"/>
  <c r="N222"/>
  <c r="N221"/>
  <c r="N220"/>
  <c r="N219"/>
  <c r="N218"/>
  <c r="N217"/>
  <c r="N216"/>
  <c r="N215"/>
  <c r="N214"/>
  <c r="N213"/>
  <c r="N212"/>
  <c r="N211"/>
  <c r="N210"/>
  <c r="N209"/>
  <c r="N208"/>
  <c r="N207"/>
  <c r="N206"/>
  <c r="N205"/>
  <c r="N204"/>
  <c r="N203"/>
  <c r="N202"/>
  <c r="N201"/>
  <c r="N200"/>
  <c r="N199"/>
  <c r="N198"/>
  <c r="N197"/>
  <c r="N196"/>
  <c r="N195"/>
  <c r="N194"/>
  <c r="N193"/>
  <c r="N192"/>
  <c r="N191"/>
  <c r="N190"/>
  <c r="N189"/>
  <c r="N188"/>
  <c r="N187"/>
  <c r="N186"/>
  <c r="N185"/>
  <c r="N184"/>
  <c r="N183"/>
  <c r="N182"/>
  <c r="N181"/>
  <c r="N180"/>
  <c r="N179"/>
  <c r="N178"/>
  <c r="N177"/>
  <c r="N176"/>
  <c r="N175"/>
  <c r="N174"/>
  <c r="N173"/>
  <c r="N172"/>
  <c r="N171"/>
  <c r="N170"/>
  <c r="N169"/>
  <c r="N168"/>
  <c r="N167"/>
  <c r="N166"/>
  <c r="N165"/>
  <c r="N164"/>
  <c r="N163"/>
  <c r="N162"/>
  <c r="N161"/>
  <c r="N160"/>
  <c r="N159"/>
  <c r="N158"/>
  <c r="N157"/>
  <c r="N156"/>
  <c r="N155"/>
  <c r="N154"/>
  <c r="N153"/>
  <c r="N152"/>
  <c r="N151"/>
  <c r="N150"/>
  <c r="N149"/>
  <c r="N148"/>
  <c r="N147"/>
  <c r="N146"/>
  <c r="N145"/>
  <c r="N144"/>
  <c r="N143"/>
  <c r="N142"/>
  <c r="N141"/>
  <c r="N140"/>
  <c r="N139"/>
  <c r="N138"/>
  <c r="N137"/>
  <c r="N136"/>
  <c r="N135"/>
  <c r="N134"/>
  <c r="N133"/>
  <c r="N132"/>
  <c r="N131"/>
  <c r="N130"/>
  <c r="N129"/>
  <c r="N128"/>
  <c r="N127"/>
  <c r="N126"/>
  <c r="N125"/>
  <c r="N124"/>
  <c r="N123"/>
  <c r="N122"/>
  <c r="N121"/>
  <c r="N120"/>
  <c r="N119"/>
  <c r="N118"/>
  <c r="N314"/>
  <c r="N12" i="143" s="1"/>
  <c r="E39" i="144"/>
  <c r="E30"/>
  <c r="E29"/>
  <c r="E28"/>
  <c r="E38"/>
  <c r="E37"/>
  <c r="E36"/>
  <c r="E35"/>
  <c r="E34"/>
  <c r="E33"/>
  <c r="E32"/>
  <c r="E31"/>
  <c r="E27"/>
  <c r="E26"/>
  <c r="E25"/>
  <c r="E24"/>
  <c r="E23"/>
  <c r="E22"/>
  <c r="E21"/>
  <c r="E20"/>
  <c r="E19"/>
  <c r="E18"/>
  <c r="F313"/>
  <c r="N10" i="143" s="1"/>
  <c r="F312" i="144"/>
  <c r="F311"/>
  <c r="F310"/>
  <c r="F309"/>
  <c r="F308"/>
  <c r="F307"/>
  <c r="F306"/>
  <c r="F305"/>
  <c r="F304"/>
  <c r="F303"/>
  <c r="F302"/>
  <c r="F301"/>
  <c r="F300"/>
  <c r="F299"/>
  <c r="F298"/>
  <c r="F297"/>
  <c r="F296"/>
  <c r="F295"/>
  <c r="F294"/>
  <c r="F293"/>
  <c r="F292"/>
  <c r="F291"/>
  <c r="F290"/>
  <c r="F289"/>
  <c r="F288"/>
  <c r="F287"/>
  <c r="F286"/>
  <c r="F285"/>
  <c r="F284"/>
  <c r="F283"/>
  <c r="F282"/>
  <c r="F281"/>
  <c r="F280"/>
  <c r="F279"/>
  <c r="F278"/>
  <c r="F277"/>
  <c r="F276"/>
  <c r="F275"/>
  <c r="F274"/>
  <c r="F273"/>
  <c r="F272"/>
  <c r="F271"/>
  <c r="F270"/>
  <c r="F269"/>
  <c r="F268"/>
  <c r="F267"/>
  <c r="F266"/>
  <c r="F265"/>
  <c r="F264"/>
  <c r="F263"/>
  <c r="F262"/>
  <c r="F261"/>
  <c r="F260"/>
  <c r="F259"/>
  <c r="F258"/>
  <c r="F257"/>
  <c r="F256"/>
  <c r="F255"/>
  <c r="F254"/>
  <c r="F253"/>
  <c r="F252"/>
  <c r="F251"/>
  <c r="F250"/>
  <c r="F249"/>
  <c r="F248"/>
  <c r="F247"/>
  <c r="F246"/>
  <c r="F245"/>
  <c r="F244"/>
  <c r="F243"/>
  <c r="F242"/>
  <c r="F241"/>
  <c r="F240"/>
  <c r="F239"/>
  <c r="F238"/>
  <c r="F237"/>
  <c r="F236"/>
  <c r="F235"/>
  <c r="F234"/>
  <c r="F233"/>
  <c r="F232"/>
  <c r="F231"/>
  <c r="F230"/>
  <c r="F229"/>
  <c r="F228"/>
  <c r="F227"/>
  <c r="F226"/>
  <c r="F225"/>
  <c r="F224"/>
  <c r="F223"/>
  <c r="F222"/>
  <c r="F221"/>
  <c r="F220"/>
  <c r="F219"/>
  <c r="F218"/>
  <c r="F217"/>
  <c r="F216"/>
  <c r="F215"/>
  <c r="F214"/>
  <c r="F213"/>
  <c r="F212"/>
  <c r="F211"/>
  <c r="F210"/>
  <c r="F209"/>
  <c r="F208"/>
  <c r="F207"/>
  <c r="F206"/>
  <c r="F205"/>
  <c r="F204"/>
  <c r="F203"/>
  <c r="F202"/>
  <c r="F201"/>
  <c r="F200"/>
  <c r="F199"/>
  <c r="F198"/>
  <c r="F197"/>
  <c r="F196"/>
  <c r="F195"/>
  <c r="F194"/>
  <c r="F193"/>
  <c r="F192"/>
  <c r="F191"/>
  <c r="F190"/>
  <c r="F189"/>
  <c r="F188"/>
  <c r="F187"/>
  <c r="F186"/>
  <c r="F185"/>
  <c r="F184"/>
  <c r="F183"/>
  <c r="F182"/>
  <c r="F181"/>
  <c r="F180"/>
  <c r="F179"/>
  <c r="F178"/>
  <c r="F177"/>
  <c r="F176"/>
  <c r="F175"/>
  <c r="F174"/>
  <c r="F173"/>
  <c r="F172"/>
  <c r="F171"/>
  <c r="F170"/>
  <c r="F169"/>
  <c r="F168"/>
  <c r="F167"/>
  <c r="F166"/>
  <c r="F165"/>
  <c r="F164"/>
  <c r="F163"/>
  <c r="F162"/>
  <c r="F161"/>
  <c r="F160"/>
  <c r="F159"/>
  <c r="F158"/>
  <c r="F157"/>
  <c r="F156"/>
  <c r="F155"/>
  <c r="F154"/>
  <c r="F153"/>
  <c r="F152"/>
  <c r="F151"/>
  <c r="F150"/>
  <c r="F149"/>
  <c r="F148"/>
  <c r="F147"/>
  <c r="F146"/>
  <c r="F145"/>
  <c r="F144"/>
  <c r="F143"/>
  <c r="F142"/>
  <c r="F141"/>
  <c r="F140"/>
  <c r="F139"/>
  <c r="F138"/>
  <c r="F137"/>
  <c r="F136"/>
  <c r="F135"/>
  <c r="F134"/>
  <c r="F133"/>
  <c r="F132"/>
  <c r="F131"/>
  <c r="F130"/>
  <c r="F129"/>
  <c r="F128"/>
  <c r="F127"/>
  <c r="F126"/>
  <c r="F125"/>
  <c r="F124"/>
  <c r="F123"/>
  <c r="F122"/>
  <c r="F121"/>
  <c r="F120"/>
  <c r="F119"/>
  <c r="F118"/>
  <c r="F117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8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D16"/>
  <c r="D5"/>
  <c r="AB290"/>
  <c r="AB289"/>
  <c r="AB288"/>
  <c r="AB287"/>
  <c r="AB286"/>
  <c r="AB285"/>
  <c r="AB284"/>
  <c r="AB283"/>
  <c r="AB282"/>
  <c r="AB281"/>
  <c r="AB280"/>
  <c r="AB279"/>
  <c r="AB278"/>
  <c r="AB277"/>
  <c r="AB276"/>
  <c r="AB275"/>
  <c r="AB274"/>
  <c r="AB273"/>
  <c r="AB272"/>
  <c r="AB271"/>
  <c r="AB270"/>
  <c r="AB269"/>
  <c r="AB268"/>
  <c r="AB267"/>
  <c r="AB266"/>
  <c r="AB265"/>
  <c r="AB264"/>
  <c r="AB263"/>
  <c r="AB262"/>
  <c r="AB261"/>
  <c r="AB260"/>
  <c r="AB259"/>
  <c r="AB258"/>
  <c r="AB257"/>
  <c r="AB256"/>
  <c r="AB255"/>
  <c r="AB254"/>
  <c r="AB253"/>
  <c r="AB252"/>
  <c r="AB251"/>
  <c r="AB250"/>
  <c r="AB249"/>
  <c r="AB248"/>
  <c r="AB247"/>
  <c r="AB246"/>
  <c r="AB245"/>
  <c r="AB244"/>
  <c r="AB243"/>
  <c r="AB242"/>
  <c r="AB241"/>
  <c r="AB240"/>
  <c r="AB239"/>
  <c r="AB238"/>
  <c r="AB237"/>
  <c r="AB236"/>
  <c r="AB235"/>
  <c r="AB234"/>
  <c r="AB233"/>
  <c r="AB232"/>
  <c r="AB231"/>
  <c r="AB230"/>
  <c r="AB229"/>
  <c r="AB228"/>
  <c r="AB227"/>
  <c r="AB226"/>
  <c r="AB225"/>
  <c r="AB224"/>
  <c r="AB223"/>
  <c r="AB222"/>
  <c r="AB221"/>
  <c r="AB220"/>
  <c r="AB219"/>
  <c r="AB218"/>
  <c r="AB217"/>
  <c r="AB216"/>
  <c r="AB215"/>
  <c r="AB214"/>
  <c r="AB213"/>
  <c r="AB212"/>
  <c r="AB211"/>
  <c r="AB210"/>
  <c r="AB209"/>
  <c r="AB208"/>
  <c r="AB207"/>
  <c r="X290"/>
  <c r="X289"/>
  <c r="X288"/>
  <c r="X287"/>
  <c r="X286"/>
  <c r="X285"/>
  <c r="X284"/>
  <c r="X283"/>
  <c r="X282"/>
  <c r="X281"/>
  <c r="X280"/>
  <c r="X279"/>
  <c r="X278"/>
  <c r="X277"/>
  <c r="X276"/>
  <c r="X275"/>
  <c r="X274"/>
  <c r="X273"/>
  <c r="X272"/>
  <c r="X271"/>
  <c r="X270"/>
  <c r="X269"/>
  <c r="X268"/>
  <c r="X267"/>
  <c r="X266"/>
  <c r="X265"/>
  <c r="X264"/>
  <c r="X263"/>
  <c r="X262"/>
  <c r="X261"/>
  <c r="X260"/>
  <c r="X259"/>
  <c r="X258"/>
  <c r="X257"/>
  <c r="X256"/>
  <c r="X255"/>
  <c r="X254"/>
  <c r="X253"/>
  <c r="X252"/>
  <c r="X251"/>
  <c r="X250"/>
  <c r="X249"/>
  <c r="X248"/>
  <c r="X247"/>
  <c r="X246"/>
  <c r="X245"/>
  <c r="X244"/>
  <c r="X243"/>
  <c r="X242"/>
  <c r="X241"/>
  <c r="X240"/>
  <c r="X239"/>
  <c r="X238"/>
  <c r="X237"/>
  <c r="X236"/>
  <c r="X235"/>
  <c r="X234"/>
  <c r="X233"/>
  <c r="X232"/>
  <c r="X231"/>
  <c r="X230"/>
  <c r="X229"/>
  <c r="X228"/>
  <c r="X227"/>
  <c r="X226"/>
  <c r="X225"/>
  <c r="X224"/>
  <c r="X223"/>
  <c r="X222"/>
  <c r="X221"/>
  <c r="X220"/>
  <c r="X219"/>
  <c r="X218"/>
  <c r="X217"/>
  <c r="X216"/>
  <c r="X215"/>
  <c r="X214"/>
  <c r="X213"/>
  <c r="X212"/>
  <c r="X211"/>
  <c r="X210"/>
  <c r="X209"/>
  <c r="X208"/>
  <c r="X207"/>
  <c r="X206"/>
  <c r="X205"/>
  <c r="X204"/>
  <c r="X203"/>
  <c r="X202"/>
  <c r="X201"/>
  <c r="X200"/>
  <c r="X199"/>
  <c r="X198"/>
  <c r="X197"/>
  <c r="X196"/>
  <c r="X195"/>
  <c r="X194"/>
  <c r="X193"/>
  <c r="X192"/>
  <c r="X191"/>
  <c r="X190"/>
  <c r="X189"/>
  <c r="X188"/>
  <c r="X187"/>
  <c r="X186"/>
  <c r="X185"/>
  <c r="X184"/>
  <c r="X183"/>
  <c r="X182"/>
  <c r="X181"/>
  <c r="X180"/>
  <c r="X179"/>
  <c r="X178"/>
  <c r="X177"/>
  <c r="X176"/>
  <c r="X175"/>
  <c r="X174"/>
  <c r="X173"/>
  <c r="X172"/>
  <c r="X171"/>
  <c r="X170"/>
  <c r="X169"/>
  <c r="X168"/>
  <c r="X167"/>
  <c r="X166"/>
  <c r="X165"/>
  <c r="X164"/>
  <c r="X163"/>
  <c r="X162"/>
  <c r="X161"/>
  <c r="X160"/>
  <c r="X159"/>
  <c r="X158"/>
  <c r="X157"/>
  <c r="X156"/>
  <c r="X155"/>
  <c r="X154"/>
  <c r="X153"/>
  <c r="X152"/>
  <c r="X151"/>
  <c r="X150"/>
  <c r="X149"/>
  <c r="X148"/>
  <c r="X147"/>
  <c r="X146"/>
  <c r="X145"/>
  <c r="X144"/>
  <c r="X143"/>
  <c r="X142"/>
  <c r="X141"/>
  <c r="X140"/>
  <c r="X139"/>
  <c r="X138"/>
  <c r="X137"/>
  <c r="X136"/>
  <c r="X135"/>
  <c r="X134"/>
  <c r="X133"/>
  <c r="X132"/>
  <c r="X131"/>
  <c r="X130"/>
  <c r="X129"/>
  <c r="X128"/>
  <c r="X127"/>
  <c r="X126"/>
  <c r="X125"/>
  <c r="X124"/>
  <c r="X123"/>
  <c r="X122"/>
  <c r="X121"/>
  <c r="X120"/>
  <c r="X119"/>
  <c r="X118"/>
  <c r="X117"/>
  <c r="X116"/>
  <c r="X115"/>
  <c r="X114"/>
  <c r="X113"/>
  <c r="X112"/>
  <c r="X111"/>
  <c r="X110"/>
  <c r="X109"/>
  <c r="X108"/>
  <c r="X107"/>
  <c r="X106"/>
  <c r="X105"/>
  <c r="X104"/>
  <c r="X103"/>
  <c r="X102"/>
  <c r="X101"/>
  <c r="X100"/>
  <c r="X99"/>
  <c r="X98"/>
  <c r="X97"/>
  <c r="X96"/>
  <c r="X95"/>
  <c r="X94"/>
  <c r="X93"/>
  <c r="X92"/>
  <c r="X91"/>
  <c r="X90"/>
  <c r="X89"/>
  <c r="X88"/>
  <c r="X87"/>
  <c r="X86"/>
  <c r="X85"/>
  <c r="X84"/>
  <c r="X83"/>
  <c r="X82"/>
  <c r="T290"/>
  <c r="T289"/>
  <c r="T288"/>
  <c r="T287"/>
  <c r="T286"/>
  <c r="P290"/>
  <c r="P289"/>
  <c r="P288"/>
  <c r="P287"/>
  <c r="P286"/>
  <c r="P285"/>
  <c r="P284"/>
  <c r="P283"/>
  <c r="P282"/>
  <c r="P281"/>
  <c r="P280"/>
  <c r="P279"/>
  <c r="P278"/>
  <c r="P277"/>
  <c r="P276"/>
  <c r="P275"/>
  <c r="P274"/>
  <c r="P273"/>
  <c r="P272"/>
  <c r="P271"/>
  <c r="P270"/>
  <c r="P269"/>
  <c r="P268"/>
  <c r="P267"/>
  <c r="P266"/>
  <c r="P265"/>
  <c r="P264"/>
  <c r="P263"/>
  <c r="P262"/>
  <c r="P261"/>
  <c r="P260"/>
  <c r="P259"/>
  <c r="P258"/>
  <c r="P257"/>
  <c r="P256"/>
  <c r="P255"/>
  <c r="P254"/>
  <c r="P253"/>
  <c r="P252"/>
  <c r="P251"/>
  <c r="P250"/>
  <c r="P249"/>
  <c r="P248"/>
  <c r="P247"/>
  <c r="P246"/>
  <c r="P245"/>
  <c r="P244"/>
  <c r="P243"/>
  <c r="P242"/>
  <c r="P241"/>
  <c r="P240"/>
  <c r="P239"/>
  <c r="P238"/>
  <c r="P237"/>
  <c r="P236"/>
  <c r="P235"/>
  <c r="P234"/>
  <c r="P233"/>
  <c r="P232"/>
  <c r="P231"/>
  <c r="P230"/>
  <c r="P229"/>
  <c r="P228"/>
  <c r="P227"/>
  <c r="P226"/>
  <c r="P225"/>
  <c r="P224"/>
  <c r="P223"/>
  <c r="P222"/>
  <c r="P221"/>
  <c r="P220"/>
  <c r="P219"/>
  <c r="P218"/>
  <c r="P217"/>
  <c r="P216"/>
  <c r="P215"/>
  <c r="P214"/>
  <c r="P213"/>
  <c r="P212"/>
  <c r="P211"/>
  <c r="P210"/>
  <c r="P209"/>
  <c r="P208"/>
  <c r="P207"/>
  <c r="P206"/>
  <c r="P205"/>
  <c r="P204"/>
  <c r="P203"/>
  <c r="P202"/>
  <c r="P201"/>
  <c r="P200"/>
  <c r="P199"/>
  <c r="P198"/>
  <c r="P197"/>
  <c r="P196"/>
  <c r="P195"/>
  <c r="P194"/>
  <c r="P193"/>
  <c r="P192"/>
  <c r="P191"/>
  <c r="P190"/>
  <c r="P189"/>
  <c r="P188"/>
  <c r="P187"/>
  <c r="P186"/>
  <c r="P185"/>
  <c r="P184"/>
  <c r="P183"/>
  <c r="P182"/>
  <c r="P181"/>
  <c r="P180"/>
  <c r="P179"/>
  <c r="P178"/>
  <c r="P177"/>
  <c r="P176"/>
  <c r="P175"/>
  <c r="P174"/>
  <c r="P173"/>
  <c r="P172"/>
  <c r="P171"/>
  <c r="P170"/>
  <c r="P169"/>
  <c r="P168"/>
  <c r="P167"/>
  <c r="P166"/>
  <c r="P165"/>
  <c r="P164"/>
  <c r="P163"/>
  <c r="P162"/>
  <c r="P161"/>
  <c r="P160"/>
  <c r="P159"/>
  <c r="P158"/>
  <c r="P157"/>
  <c r="P156"/>
  <c r="P155"/>
  <c r="P154"/>
  <c r="P153"/>
  <c r="P152"/>
  <c r="P151"/>
  <c r="P150"/>
  <c r="P149"/>
  <c r="P148"/>
  <c r="P147"/>
  <c r="P146"/>
  <c r="P145"/>
  <c r="P144"/>
  <c r="P143"/>
  <c r="P142"/>
  <c r="P141"/>
  <c r="P140"/>
  <c r="P139"/>
  <c r="P138"/>
  <c r="P137"/>
  <c r="P136"/>
  <c r="P135"/>
  <c r="P134"/>
  <c r="P133"/>
  <c r="P132"/>
  <c r="P131"/>
  <c r="P130"/>
  <c r="P129"/>
  <c r="P128"/>
  <c r="P127"/>
  <c r="P126"/>
  <c r="P125"/>
  <c r="P124"/>
  <c r="P123"/>
  <c r="P122"/>
  <c r="P121"/>
  <c r="P120"/>
  <c r="P119"/>
  <c r="P118"/>
  <c r="P117"/>
  <c r="P116"/>
  <c r="P115"/>
  <c r="P114"/>
  <c r="P113"/>
  <c r="P112"/>
  <c r="P111"/>
  <c r="P110"/>
  <c r="P109"/>
  <c r="P108"/>
  <c r="P107"/>
  <c r="P106"/>
  <c r="P105"/>
  <c r="P104"/>
  <c r="P103"/>
  <c r="P102"/>
  <c r="P101"/>
  <c r="P100"/>
  <c r="P99"/>
  <c r="P98"/>
  <c r="P97"/>
  <c r="P96"/>
  <c r="P95"/>
  <c r="P94"/>
  <c r="P93"/>
  <c r="P92"/>
  <c r="P91"/>
  <c r="P90"/>
  <c r="P89"/>
  <c r="P88"/>
  <c r="P87"/>
  <c r="P86"/>
  <c r="P85"/>
  <c r="P84"/>
  <c r="P83"/>
  <c r="P82"/>
  <c r="P81"/>
  <c r="P80"/>
  <c r="P79"/>
  <c r="P78"/>
  <c r="P77"/>
  <c r="P76"/>
  <c r="P75"/>
  <c r="P74"/>
  <c r="P73"/>
  <c r="P72"/>
  <c r="P71"/>
  <c r="P70"/>
  <c r="P69"/>
  <c r="P68"/>
  <c r="P67"/>
  <c r="P66"/>
  <c r="P65"/>
  <c r="P64"/>
  <c r="P63"/>
  <c r="P62"/>
  <c r="P61"/>
  <c r="P60"/>
  <c r="P59"/>
  <c r="P58"/>
  <c r="P57"/>
  <c r="P56"/>
  <c r="P55"/>
  <c r="P54"/>
  <c r="P53"/>
  <c r="P52"/>
  <c r="P51"/>
  <c r="P50"/>
  <c r="P49"/>
  <c r="P48"/>
  <c r="P47"/>
  <c r="P46"/>
  <c r="P45"/>
  <c r="P44"/>
  <c r="P43"/>
  <c r="P42"/>
  <c r="P41"/>
  <c r="P40"/>
  <c r="P39"/>
  <c r="P38"/>
  <c r="P37"/>
  <c r="P36"/>
  <c r="P35"/>
  <c r="P34"/>
  <c r="P33"/>
  <c r="P32"/>
  <c r="P31"/>
  <c r="P30"/>
  <c r="P29"/>
  <c r="P28"/>
  <c r="P27"/>
  <c r="P26"/>
  <c r="P25"/>
  <c r="P24"/>
  <c r="P23"/>
  <c r="P22"/>
  <c r="P21"/>
  <c r="P20"/>
  <c r="P19"/>
  <c r="P18"/>
  <c r="P17"/>
  <c r="P16"/>
  <c r="P15"/>
  <c r="P14"/>
  <c r="P13"/>
  <c r="P12"/>
  <c r="P11"/>
  <c r="P10"/>
  <c r="P9"/>
  <c r="P8"/>
  <c r="P7"/>
  <c r="P6"/>
  <c r="P5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5"/>
  <c r="D14"/>
  <c r="D13"/>
  <c r="D12"/>
  <c r="D11"/>
  <c r="D10"/>
  <c r="D9"/>
  <c r="D8"/>
  <c r="D7"/>
  <c r="D6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H292"/>
  <c r="L16" i="143"/>
  <c r="AB314" i="144"/>
  <c r="AB315"/>
  <c r="K16" i="143" s="1"/>
  <c r="AB313" i="144"/>
  <c r="I16" i="143" s="1"/>
  <c r="AB312" i="144"/>
  <c r="H16" i="143" s="1"/>
  <c r="AB311" i="144"/>
  <c r="AB310"/>
  <c r="AB309"/>
  <c r="AB308"/>
  <c r="AB307"/>
  <c r="AB306"/>
  <c r="AB305"/>
  <c r="AB304"/>
  <c r="AB303"/>
  <c r="AB302"/>
  <c r="AB301"/>
  <c r="AB300"/>
  <c r="AB299"/>
  <c r="AB298"/>
  <c r="AB297"/>
  <c r="AB296"/>
  <c r="AB295"/>
  <c r="AB294"/>
  <c r="AB293"/>
  <c r="AB292"/>
  <c r="AB291"/>
  <c r="T314"/>
  <c r="J14" i="143" s="1"/>
  <c r="P314" i="144"/>
  <c r="J13" i="143" s="1"/>
  <c r="L314" i="144"/>
  <c r="J12" i="143" s="1"/>
  <c r="X313" i="144"/>
  <c r="I15" i="143" s="1"/>
  <c r="X312" i="144"/>
  <c r="H15" i="143" s="1"/>
  <c r="X311" i="144"/>
  <c r="X310"/>
  <c r="X309"/>
  <c r="X308"/>
  <c r="X307"/>
  <c r="X306"/>
  <c r="X305"/>
  <c r="X304"/>
  <c r="X303"/>
  <c r="X302"/>
  <c r="X301"/>
  <c r="X300"/>
  <c r="X299"/>
  <c r="X298"/>
  <c r="X297"/>
  <c r="X296"/>
  <c r="X295"/>
  <c r="X294"/>
  <c r="X293"/>
  <c r="X292"/>
  <c r="X291"/>
  <c r="T313"/>
  <c r="I14" i="143" s="1"/>
  <c r="T312" i="144"/>
  <c r="T311"/>
  <c r="G14" i="143" s="1"/>
  <c r="T310" i="144"/>
  <c r="T309"/>
  <c r="T308"/>
  <c r="T307"/>
  <c r="T306"/>
  <c r="T305"/>
  <c r="T304"/>
  <c r="T303"/>
  <c r="T302"/>
  <c r="T301"/>
  <c r="T300"/>
  <c r="T299"/>
  <c r="T298"/>
  <c r="T297"/>
  <c r="T296"/>
  <c r="T295"/>
  <c r="T294"/>
  <c r="T293"/>
  <c r="T292"/>
  <c r="T291"/>
  <c r="P313"/>
  <c r="I13" i="143" s="1"/>
  <c r="P312" i="144"/>
  <c r="H13" i="143" s="1"/>
  <c r="P311" i="144"/>
  <c r="P310"/>
  <c r="P309"/>
  <c r="P308"/>
  <c r="P307"/>
  <c r="P306"/>
  <c r="P305"/>
  <c r="P304"/>
  <c r="P303"/>
  <c r="P302"/>
  <c r="P301"/>
  <c r="P300"/>
  <c r="P299"/>
  <c r="P298"/>
  <c r="P297"/>
  <c r="P296"/>
  <c r="P295"/>
  <c r="P294"/>
  <c r="P293"/>
  <c r="P292"/>
  <c r="P291"/>
  <c r="L313"/>
  <c r="L312"/>
  <c r="L311"/>
  <c r="G12" i="143" s="1"/>
  <c r="L310" i="144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H313"/>
  <c r="I11" i="143" s="1"/>
  <c r="H312" i="144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1"/>
  <c r="D304"/>
  <c r="D305"/>
  <c r="D306"/>
  <c r="D307"/>
  <c r="D308"/>
  <c r="D309"/>
  <c r="D310"/>
  <c r="D311"/>
  <c r="D312"/>
  <c r="H10" i="143" s="1"/>
  <c r="D313" i="144"/>
  <c r="I10" i="143" s="1"/>
  <c r="D291" i="144"/>
  <c r="D303"/>
  <c r="D302"/>
  <c r="D301"/>
  <c r="D300"/>
  <c r="D299"/>
  <c r="D298"/>
  <c r="D297"/>
  <c r="D296"/>
  <c r="D295"/>
  <c r="D294"/>
  <c r="D293"/>
  <c r="D292"/>
  <c r="D50" i="154"/>
  <c r="C50"/>
  <c r="B50"/>
  <c r="A50"/>
  <c r="D49"/>
  <c r="C49"/>
  <c r="B49"/>
  <c r="A49"/>
  <c r="D48"/>
  <c r="C48"/>
  <c r="B48"/>
  <c r="A48"/>
  <c r="D47"/>
  <c r="C47"/>
  <c r="B47"/>
  <c r="A47"/>
  <c r="D46"/>
  <c r="C46"/>
  <c r="B46"/>
  <c r="A46"/>
  <c r="D45"/>
  <c r="C45"/>
  <c r="B45"/>
  <c r="A45"/>
  <c r="D44"/>
  <c r="C44"/>
  <c r="B44"/>
  <c r="A44"/>
  <c r="D43"/>
  <c r="C43"/>
  <c r="B43"/>
  <c r="A43"/>
  <c r="D42"/>
  <c r="C42"/>
  <c r="B42"/>
  <c r="A42"/>
  <c r="D41"/>
  <c r="C41"/>
  <c r="B41"/>
  <c r="A41"/>
  <c r="D40"/>
  <c r="C40"/>
  <c r="B40"/>
  <c r="A40"/>
  <c r="D39"/>
  <c r="C39"/>
  <c r="B39"/>
  <c r="A39"/>
  <c r="D38"/>
  <c r="C38"/>
  <c r="B38"/>
  <c r="A38"/>
  <c r="D37"/>
  <c r="C37"/>
  <c r="B37"/>
  <c r="A37"/>
  <c r="D36"/>
  <c r="C36"/>
  <c r="B36"/>
  <c r="A36"/>
  <c r="D35"/>
  <c r="C35"/>
  <c r="B35"/>
  <c r="A35"/>
  <c r="D34"/>
  <c r="C34"/>
  <c r="B34"/>
  <c r="A34"/>
  <c r="D33"/>
  <c r="C33"/>
  <c r="B33"/>
  <c r="A33"/>
  <c r="D32"/>
  <c r="C32"/>
  <c r="B32"/>
  <c r="A32"/>
  <c r="D31"/>
  <c r="C31"/>
  <c r="B31"/>
  <c r="A31"/>
  <c r="D30"/>
  <c r="C30"/>
  <c r="B30"/>
  <c r="A30"/>
  <c r="D29"/>
  <c r="C29"/>
  <c r="B29"/>
  <c r="A29"/>
  <c r="D28"/>
  <c r="C28"/>
  <c r="B28"/>
  <c r="A28"/>
  <c r="D27"/>
  <c r="C27"/>
  <c r="B27"/>
  <c r="A27"/>
  <c r="D26"/>
  <c r="C26"/>
  <c r="B26"/>
  <c r="A26"/>
  <c r="D25"/>
  <c r="C25"/>
  <c r="B25"/>
  <c r="A25"/>
  <c r="D24"/>
  <c r="C24"/>
  <c r="B24"/>
  <c r="A24"/>
  <c r="D23"/>
  <c r="C23"/>
  <c r="B23"/>
  <c r="A23"/>
  <c r="D20"/>
  <c r="C20"/>
  <c r="B20"/>
  <c r="A20"/>
  <c r="D19"/>
  <c r="C19"/>
  <c r="B19"/>
  <c r="A19"/>
  <c r="D18"/>
  <c r="C18"/>
  <c r="B18"/>
  <c r="A18"/>
  <c r="D17"/>
  <c r="C17"/>
  <c r="B17"/>
  <c r="A17"/>
  <c r="D16"/>
  <c r="C16"/>
  <c r="B16"/>
  <c r="A16"/>
  <c r="D14"/>
  <c r="C14"/>
  <c r="B14"/>
  <c r="A14"/>
  <c r="D12"/>
  <c r="C12"/>
  <c r="B12"/>
  <c r="A12"/>
  <c r="D11"/>
  <c r="C11"/>
  <c r="B11"/>
  <c r="A11"/>
  <c r="G11" i="143" l="1"/>
  <c r="H12"/>
  <c r="G13"/>
  <c r="H14"/>
  <c r="G15"/>
  <c r="G16"/>
  <c r="G10"/>
  <c r="J16"/>
  <c r="I12"/>
  <c r="H11"/>
  <c r="M16"/>
  <c r="O53" i="153"/>
  <c r="N53"/>
  <c r="M53"/>
  <c r="L53"/>
  <c r="K53"/>
  <c r="J53"/>
  <c r="I53"/>
  <c r="H53"/>
  <c r="G53"/>
  <c r="F53"/>
  <c r="O52"/>
  <c r="N52"/>
  <c r="M52"/>
  <c r="L52"/>
  <c r="K52"/>
  <c r="J52"/>
  <c r="I52"/>
  <c r="H52"/>
  <c r="G52"/>
  <c r="F52"/>
  <c r="O51"/>
  <c r="N51"/>
  <c r="M51"/>
  <c r="L51"/>
  <c r="K51"/>
  <c r="J51"/>
  <c r="I51"/>
  <c r="H51"/>
  <c r="G51"/>
  <c r="F51"/>
  <c r="O50"/>
  <c r="N50"/>
  <c r="M50"/>
  <c r="L50"/>
  <c r="K50"/>
  <c r="J50"/>
  <c r="I50"/>
  <c r="H50"/>
  <c r="G50"/>
  <c r="F50"/>
  <c r="O49"/>
  <c r="N49"/>
  <c r="M49"/>
  <c r="L49"/>
  <c r="K49"/>
  <c r="J49"/>
  <c r="I49"/>
  <c r="H49"/>
  <c r="G49"/>
  <c r="F49"/>
  <c r="O48"/>
  <c r="N48"/>
  <c r="M48"/>
  <c r="L48"/>
  <c r="K48"/>
  <c r="J48"/>
  <c r="I48"/>
  <c r="H48"/>
  <c r="G48"/>
  <c r="F48"/>
  <c r="O47"/>
  <c r="N47"/>
  <c r="M47"/>
  <c r="L47"/>
  <c r="K47"/>
  <c r="J47"/>
  <c r="I47"/>
  <c r="H47"/>
  <c r="G47"/>
  <c r="F47"/>
  <c r="O46"/>
  <c r="N46"/>
  <c r="M46"/>
  <c r="L46"/>
  <c r="K46"/>
  <c r="J46"/>
  <c r="I46"/>
  <c r="H46"/>
  <c r="G46"/>
  <c r="F46"/>
  <c r="O45"/>
  <c r="N45"/>
  <c r="M45"/>
  <c r="L45"/>
  <c r="K45"/>
  <c r="J45"/>
  <c r="I45"/>
  <c r="H45"/>
  <c r="G45"/>
  <c r="F45"/>
  <c r="O44"/>
  <c r="N44"/>
  <c r="M44"/>
  <c r="L44"/>
  <c r="K44"/>
  <c r="J44"/>
  <c r="I44"/>
  <c r="H44"/>
  <c r="G44"/>
  <c r="F44"/>
  <c r="O43"/>
  <c r="N43"/>
  <c r="M43"/>
  <c r="L43"/>
  <c r="K43"/>
  <c r="J43"/>
  <c r="I43"/>
  <c r="H43"/>
  <c r="G43"/>
  <c r="F43"/>
  <c r="O42"/>
  <c r="N42"/>
  <c r="M42"/>
  <c r="L42"/>
  <c r="K42"/>
  <c r="J42"/>
  <c r="I42"/>
  <c r="H42"/>
  <c r="G42"/>
  <c r="F42"/>
  <c r="O41"/>
  <c r="N41"/>
  <c r="M41"/>
  <c r="L41"/>
  <c r="K41"/>
  <c r="J41"/>
  <c r="I41"/>
  <c r="H41"/>
  <c r="G41"/>
  <c r="F41"/>
  <c r="O40"/>
  <c r="N40"/>
  <c r="M40"/>
  <c r="L40"/>
  <c r="K40"/>
  <c r="J40"/>
  <c r="I40"/>
  <c r="H40"/>
  <c r="G40"/>
  <c r="F40"/>
  <c r="O39"/>
  <c r="N39"/>
  <c r="M39"/>
  <c r="L39"/>
  <c r="K39"/>
  <c r="J39"/>
  <c r="I39"/>
  <c r="H39"/>
  <c r="G39"/>
  <c r="F39"/>
  <c r="O38"/>
  <c r="N38"/>
  <c r="M38"/>
  <c r="L38"/>
  <c r="K38"/>
  <c r="J38"/>
  <c r="I38"/>
  <c r="H38"/>
  <c r="G38"/>
  <c r="F38"/>
  <c r="O37"/>
  <c r="N37"/>
  <c r="M37"/>
  <c r="L37"/>
  <c r="K37"/>
  <c r="J37"/>
  <c r="I37"/>
  <c r="H37"/>
  <c r="G37"/>
  <c r="F37"/>
  <c r="O36"/>
  <c r="N36"/>
  <c r="M36"/>
  <c r="L36"/>
  <c r="K36"/>
  <c r="J36"/>
  <c r="I36"/>
  <c r="H36"/>
  <c r="G36"/>
  <c r="F36"/>
  <c r="O35"/>
  <c r="N35"/>
  <c r="M35"/>
  <c r="L35"/>
  <c r="K35"/>
  <c r="J35"/>
  <c r="I35"/>
  <c r="H35"/>
  <c r="G35"/>
  <c r="F35"/>
  <c r="O34"/>
  <c r="N34"/>
  <c r="M34"/>
  <c r="L34"/>
  <c r="K34"/>
  <c r="J34"/>
  <c r="I34"/>
  <c r="H34"/>
  <c r="G34"/>
  <c r="F34"/>
  <c r="O33"/>
  <c r="N33"/>
  <c r="M33"/>
  <c r="L33"/>
  <c r="K33"/>
  <c r="J33"/>
  <c r="I33"/>
  <c r="H33"/>
  <c r="G33"/>
  <c r="F33"/>
  <c r="O32"/>
  <c r="N32"/>
  <c r="M32"/>
  <c r="L32"/>
  <c r="K32"/>
  <c r="J32"/>
  <c r="I32"/>
  <c r="H32"/>
  <c r="G32"/>
  <c r="F32"/>
  <c r="O31"/>
  <c r="N31"/>
  <c r="M31"/>
  <c r="L31"/>
  <c r="K31"/>
  <c r="J31"/>
  <c r="I31"/>
  <c r="H31"/>
  <c r="G31"/>
  <c r="F31"/>
  <c r="O30"/>
  <c r="N30"/>
  <c r="M30"/>
  <c r="L30"/>
  <c r="K30"/>
  <c r="J30"/>
  <c r="I30"/>
  <c r="H30"/>
  <c r="G30"/>
  <c r="F30"/>
  <c r="O29"/>
  <c r="N29"/>
  <c r="M29"/>
  <c r="L29"/>
  <c r="K29"/>
  <c r="J29"/>
  <c r="I29"/>
  <c r="H29"/>
  <c r="G29"/>
  <c r="F29"/>
  <c r="O28"/>
  <c r="N28"/>
  <c r="M28"/>
  <c r="L28"/>
  <c r="K28"/>
  <c r="J28"/>
  <c r="I28"/>
  <c r="H28"/>
  <c r="G28"/>
  <c r="F28"/>
  <c r="O27"/>
  <c r="N27"/>
  <c r="M27"/>
  <c r="L27"/>
  <c r="K27"/>
  <c r="J27"/>
  <c r="I27"/>
  <c r="H27"/>
  <c r="G27"/>
  <c r="F27"/>
  <c r="O26"/>
  <c r="N26"/>
  <c r="M26"/>
  <c r="L26"/>
  <c r="K26"/>
  <c r="J26"/>
  <c r="I26"/>
  <c r="H26"/>
  <c r="G26"/>
  <c r="F26"/>
  <c r="O25"/>
  <c r="N25"/>
  <c r="M25"/>
  <c r="L25"/>
  <c r="K25"/>
  <c r="J25"/>
  <c r="I25"/>
  <c r="H25"/>
  <c r="G25"/>
  <c r="F25"/>
  <c r="O24"/>
  <c r="N24"/>
  <c r="M24"/>
  <c r="L24"/>
  <c r="K24"/>
  <c r="J24"/>
  <c r="I24"/>
  <c r="H24"/>
  <c r="G24"/>
  <c r="F24"/>
  <c r="O23"/>
  <c r="N23"/>
  <c r="M23"/>
  <c r="L23"/>
  <c r="K23"/>
  <c r="J23"/>
  <c r="I23"/>
  <c r="H23"/>
  <c r="G23"/>
  <c r="F23"/>
  <c r="O22"/>
  <c r="N22"/>
  <c r="M22"/>
  <c r="L22"/>
  <c r="K22"/>
  <c r="J22"/>
  <c r="I22"/>
  <c r="H22"/>
  <c r="G22"/>
  <c r="F22"/>
  <c r="O21"/>
  <c r="N21"/>
  <c r="M21"/>
  <c r="L21"/>
  <c r="K21"/>
  <c r="J21"/>
  <c r="I21"/>
  <c r="H21"/>
  <c r="G21"/>
  <c r="F21"/>
  <c r="O20"/>
  <c r="N20"/>
  <c r="M20"/>
  <c r="L20"/>
  <c r="K20"/>
  <c r="J20"/>
  <c r="I20"/>
  <c r="H20"/>
  <c r="G20"/>
  <c r="F20"/>
  <c r="O19"/>
  <c r="N19"/>
  <c r="M19"/>
  <c r="L19"/>
  <c r="K19"/>
  <c r="J19"/>
  <c r="I19"/>
  <c r="H19"/>
  <c r="G19"/>
  <c r="F19"/>
  <c r="O18"/>
  <c r="N18"/>
  <c r="M18"/>
  <c r="L18"/>
  <c r="K18"/>
  <c r="J18"/>
  <c r="I18"/>
  <c r="H18"/>
  <c r="G18"/>
  <c r="F18"/>
  <c r="O17"/>
  <c r="N17"/>
  <c r="M17"/>
  <c r="L17"/>
  <c r="K17"/>
  <c r="J17"/>
  <c r="I17"/>
  <c r="H17"/>
  <c r="G17"/>
  <c r="F17"/>
  <c r="O16"/>
  <c r="N16"/>
  <c r="M16"/>
  <c r="L16"/>
  <c r="K16"/>
  <c r="J16"/>
  <c r="I16"/>
  <c r="H16"/>
  <c r="G16"/>
  <c r="F16"/>
  <c r="O15"/>
  <c r="N15"/>
  <c r="M15"/>
  <c r="L15"/>
  <c r="K15"/>
  <c r="J15"/>
  <c r="I15"/>
  <c r="H15"/>
  <c r="G15"/>
  <c r="F15"/>
  <c r="O14"/>
  <c r="N14"/>
  <c r="M14"/>
  <c r="L14"/>
  <c r="K14"/>
  <c r="J14"/>
  <c r="I14"/>
  <c r="H14"/>
  <c r="G14"/>
  <c r="F14"/>
  <c r="O13"/>
  <c r="N13"/>
  <c r="M13"/>
  <c r="L13"/>
  <c r="K13"/>
  <c r="J13"/>
  <c r="I13"/>
  <c r="H13"/>
  <c r="G13"/>
  <c r="F13"/>
  <c r="O325" i="151"/>
  <c r="N325"/>
  <c r="M325"/>
  <c r="L325"/>
  <c r="K325"/>
  <c r="J325"/>
  <c r="I325"/>
  <c r="H325"/>
  <c r="G325"/>
  <c r="F325"/>
  <c r="O324"/>
  <c r="N324"/>
  <c r="M324"/>
  <c r="L324"/>
  <c r="K324"/>
  <c r="J324"/>
  <c r="I324"/>
  <c r="H324"/>
  <c r="G324"/>
  <c r="F324"/>
  <c r="O323"/>
  <c r="N323"/>
  <c r="M323"/>
  <c r="L323"/>
  <c r="K323"/>
  <c r="J323"/>
  <c r="I323"/>
  <c r="H323"/>
  <c r="G323"/>
  <c r="F323"/>
  <c r="O322"/>
  <c r="N322"/>
  <c r="M322"/>
  <c r="L322"/>
  <c r="K322"/>
  <c r="J322"/>
  <c r="I322"/>
  <c r="H322"/>
  <c r="G322"/>
  <c r="F322"/>
  <c r="O321"/>
  <c r="N321"/>
  <c r="M321"/>
  <c r="L321"/>
  <c r="K321"/>
  <c r="J321"/>
  <c r="I321"/>
  <c r="H321"/>
  <c r="G321"/>
  <c r="F321"/>
  <c r="O320"/>
  <c r="N320"/>
  <c r="M320"/>
  <c r="L320"/>
  <c r="K320"/>
  <c r="J320"/>
  <c r="I320"/>
  <c r="H320"/>
  <c r="G320"/>
  <c r="F320"/>
  <c r="O319"/>
  <c r="N319"/>
  <c r="M319"/>
  <c r="L319"/>
  <c r="K319"/>
  <c r="J319"/>
  <c r="I319"/>
  <c r="H319"/>
  <c r="G319"/>
  <c r="F319"/>
  <c r="O318"/>
  <c r="N318"/>
  <c r="M318"/>
  <c r="L318"/>
  <c r="K318"/>
  <c r="J318"/>
  <c r="I318"/>
  <c r="H318"/>
  <c r="G318"/>
  <c r="F318"/>
  <c r="O317"/>
  <c r="N317"/>
  <c r="M317"/>
  <c r="L317"/>
  <c r="K317"/>
  <c r="J317"/>
  <c r="I317"/>
  <c r="H317"/>
  <c r="G317"/>
  <c r="F317"/>
  <c r="O316"/>
  <c r="N316"/>
  <c r="M316"/>
  <c r="L316"/>
  <c r="K316"/>
  <c r="J316"/>
  <c r="I316"/>
  <c r="H316"/>
  <c r="G316"/>
  <c r="F316"/>
  <c r="O315"/>
  <c r="N315"/>
  <c r="M315"/>
  <c r="L315"/>
  <c r="K315"/>
  <c r="J315"/>
  <c r="I315"/>
  <c r="H315"/>
  <c r="G315"/>
  <c r="F315"/>
  <c r="O314"/>
  <c r="N314"/>
  <c r="M314"/>
  <c r="L314"/>
  <c r="K314"/>
  <c r="J314"/>
  <c r="I314"/>
  <c r="H314"/>
  <c r="G314"/>
  <c r="F314"/>
  <c r="O313"/>
  <c r="N313"/>
  <c r="M313"/>
  <c r="L313"/>
  <c r="K313"/>
  <c r="J313"/>
  <c r="I313"/>
  <c r="H313"/>
  <c r="G313"/>
  <c r="F313"/>
  <c r="O312"/>
  <c r="N312"/>
  <c r="M312"/>
  <c r="L312"/>
  <c r="K312"/>
  <c r="J312"/>
  <c r="I312"/>
  <c r="H312"/>
  <c r="G312"/>
  <c r="F312"/>
  <c r="O311"/>
  <c r="N311"/>
  <c r="M311"/>
  <c r="L311"/>
  <c r="K311"/>
  <c r="J311"/>
  <c r="I311"/>
  <c r="H311"/>
  <c r="G311"/>
  <c r="F311"/>
  <c r="O310"/>
  <c r="N310"/>
  <c r="M310"/>
  <c r="L310"/>
  <c r="K310"/>
  <c r="J310"/>
  <c r="I310"/>
  <c r="H310"/>
  <c r="G310"/>
  <c r="F310"/>
  <c r="O309"/>
  <c r="N309"/>
  <c r="M309"/>
  <c r="L309"/>
  <c r="K309"/>
  <c r="J309"/>
  <c r="I309"/>
  <c r="H309"/>
  <c r="G309"/>
  <c r="F309"/>
  <c r="O308"/>
  <c r="N308"/>
  <c r="M308"/>
  <c r="L308"/>
  <c r="K308"/>
  <c r="J308"/>
  <c r="I308"/>
  <c r="H308"/>
  <c r="G308"/>
  <c r="F308"/>
  <c r="O307"/>
  <c r="N307"/>
  <c r="M307"/>
  <c r="L307"/>
  <c r="K307"/>
  <c r="J307"/>
  <c r="I307"/>
  <c r="H307"/>
  <c r="G307"/>
  <c r="F307"/>
  <c r="O306"/>
  <c r="N306"/>
  <c r="M306"/>
  <c r="L306"/>
  <c r="K306"/>
  <c r="J306"/>
  <c r="I306"/>
  <c r="H306"/>
  <c r="G306"/>
  <c r="F306"/>
  <c r="O305"/>
  <c r="N305"/>
  <c r="M305"/>
  <c r="L305"/>
  <c r="K305"/>
  <c r="J305"/>
  <c r="I305"/>
  <c r="H305"/>
  <c r="G305"/>
  <c r="F305"/>
  <c r="O304"/>
  <c r="N304"/>
  <c r="M304"/>
  <c r="L304"/>
  <c r="K304"/>
  <c r="J304"/>
  <c r="I304"/>
  <c r="H304"/>
  <c r="G304"/>
  <c r="F304"/>
  <c r="O303"/>
  <c r="N303"/>
  <c r="M303"/>
  <c r="L303"/>
  <c r="K303"/>
  <c r="J303"/>
  <c r="I303"/>
  <c r="H303"/>
  <c r="G303"/>
  <c r="F303"/>
  <c r="O302"/>
  <c r="N302"/>
  <c r="M302"/>
  <c r="L302"/>
  <c r="K302"/>
  <c r="J302"/>
  <c r="I302"/>
  <c r="H302"/>
  <c r="G302"/>
  <c r="F302"/>
  <c r="O301"/>
  <c r="N301"/>
  <c r="M301"/>
  <c r="L301"/>
  <c r="K301"/>
  <c r="J301"/>
  <c r="I301"/>
  <c r="H301"/>
  <c r="G301"/>
  <c r="F301"/>
  <c r="O300"/>
  <c r="N300"/>
  <c r="M300"/>
  <c r="L300"/>
  <c r="K300"/>
  <c r="J300"/>
  <c r="I300"/>
  <c r="H300"/>
  <c r="G300"/>
  <c r="F300"/>
  <c r="O299"/>
  <c r="N299"/>
  <c r="M299"/>
  <c r="L299"/>
  <c r="K299"/>
  <c r="J299"/>
  <c r="I299"/>
  <c r="H299"/>
  <c r="G299"/>
  <c r="F299"/>
  <c r="O298"/>
  <c r="N298"/>
  <c r="M298"/>
  <c r="L298"/>
  <c r="K298"/>
  <c r="J298"/>
  <c r="I298"/>
  <c r="H298"/>
  <c r="G298"/>
  <c r="F298"/>
  <c r="O297"/>
  <c r="N297"/>
  <c r="M297"/>
  <c r="L297"/>
  <c r="K297"/>
  <c r="J297"/>
  <c r="I297"/>
  <c r="H297"/>
  <c r="G297"/>
  <c r="F297"/>
  <c r="O289"/>
  <c r="N289"/>
  <c r="M289"/>
  <c r="L289"/>
  <c r="K289"/>
  <c r="J289"/>
  <c r="I289"/>
  <c r="H289"/>
  <c r="G289"/>
  <c r="F289"/>
  <c r="O288"/>
  <c r="N288"/>
  <c r="M288"/>
  <c r="L288"/>
  <c r="K288"/>
  <c r="J288"/>
  <c r="I288"/>
  <c r="H288"/>
  <c r="G288"/>
  <c r="F288"/>
  <c r="O287"/>
  <c r="N287"/>
  <c r="M287"/>
  <c r="L287"/>
  <c r="K287"/>
  <c r="J287"/>
  <c r="I287"/>
  <c r="H287"/>
  <c r="G287"/>
  <c r="F287"/>
  <c r="O286"/>
  <c r="N286"/>
  <c r="M286"/>
  <c r="L286"/>
  <c r="K286"/>
  <c r="J286"/>
  <c r="I286"/>
  <c r="H286"/>
  <c r="G286"/>
  <c r="F286"/>
  <c r="O285"/>
  <c r="N285"/>
  <c r="M285"/>
  <c r="L285"/>
  <c r="K285"/>
  <c r="J285"/>
  <c r="I285"/>
  <c r="H285"/>
  <c r="G285"/>
  <c r="F285"/>
  <c r="O284"/>
  <c r="N284"/>
  <c r="M284"/>
  <c r="L284"/>
  <c r="K284"/>
  <c r="J284"/>
  <c r="I284"/>
  <c r="H284"/>
  <c r="G284"/>
  <c r="F284"/>
  <c r="O283"/>
  <c r="N283"/>
  <c r="M283"/>
  <c r="L283"/>
  <c r="K283"/>
  <c r="J283"/>
  <c r="I283"/>
  <c r="H283"/>
  <c r="G283"/>
  <c r="F283"/>
  <c r="O282"/>
  <c r="N282"/>
  <c r="M282"/>
  <c r="L282"/>
  <c r="K282"/>
  <c r="J282"/>
  <c r="I282"/>
  <c r="H282"/>
  <c r="G282"/>
  <c r="F282"/>
  <c r="O281"/>
  <c r="N281"/>
  <c r="M281"/>
  <c r="L281"/>
  <c r="K281"/>
  <c r="J281"/>
  <c r="I281"/>
  <c r="H281"/>
  <c r="G281"/>
  <c r="F281"/>
  <c r="O280"/>
  <c r="N280"/>
  <c r="M280"/>
  <c r="L280"/>
  <c r="K280"/>
  <c r="J280"/>
  <c r="I280"/>
  <c r="H280"/>
  <c r="G280"/>
  <c r="F280"/>
  <c r="O279"/>
  <c r="N279"/>
  <c r="M279"/>
  <c r="L279"/>
  <c r="K279"/>
  <c r="J279"/>
  <c r="I279"/>
  <c r="H279"/>
  <c r="G279"/>
  <c r="F279"/>
  <c r="O278"/>
  <c r="N278"/>
  <c r="M278"/>
  <c r="L278"/>
  <c r="K278"/>
  <c r="J278"/>
  <c r="I278"/>
  <c r="H278"/>
  <c r="G278"/>
  <c r="F278"/>
  <c r="O277"/>
  <c r="N277"/>
  <c r="M277"/>
  <c r="L277"/>
  <c r="K277"/>
  <c r="J277"/>
  <c r="I277"/>
  <c r="H277"/>
  <c r="G277"/>
  <c r="F277"/>
  <c r="O276"/>
  <c r="N276"/>
  <c r="M276"/>
  <c r="L276"/>
  <c r="K276"/>
  <c r="J276"/>
  <c r="I276"/>
  <c r="H276"/>
  <c r="G276"/>
  <c r="F276"/>
  <c r="O275"/>
  <c r="N275"/>
  <c r="M275"/>
  <c r="L275"/>
  <c r="K275"/>
  <c r="J275"/>
  <c r="I275"/>
  <c r="H275"/>
  <c r="G275"/>
  <c r="F275"/>
  <c r="O274"/>
  <c r="N274"/>
  <c r="M274"/>
  <c r="L274"/>
  <c r="K274"/>
  <c r="J274"/>
  <c r="I274"/>
  <c r="H274"/>
  <c r="G274"/>
  <c r="F274"/>
  <c r="O273"/>
  <c r="N273"/>
  <c r="M273"/>
  <c r="L273"/>
  <c r="K273"/>
  <c r="J273"/>
  <c r="I273"/>
  <c r="H273"/>
  <c r="G273"/>
  <c r="F273"/>
  <c r="O272"/>
  <c r="N272"/>
  <c r="M272"/>
  <c r="L272"/>
  <c r="K272"/>
  <c r="J272"/>
  <c r="I272"/>
  <c r="H272"/>
  <c r="G272"/>
  <c r="F272"/>
  <c r="O271"/>
  <c r="N271"/>
  <c r="M271"/>
  <c r="L271"/>
  <c r="K271"/>
  <c r="J271"/>
  <c r="I271"/>
  <c r="H271"/>
  <c r="G271"/>
  <c r="F271"/>
  <c r="O270"/>
  <c r="N270"/>
  <c r="M270"/>
  <c r="L270"/>
  <c r="K270"/>
  <c r="J270"/>
  <c r="I270"/>
  <c r="H270"/>
  <c r="G270"/>
  <c r="F270"/>
  <c r="O269"/>
  <c r="N269"/>
  <c r="M269"/>
  <c r="L269"/>
  <c r="K269"/>
  <c r="J269"/>
  <c r="I269"/>
  <c r="H269"/>
  <c r="G269"/>
  <c r="F269"/>
  <c r="O268"/>
  <c r="N268"/>
  <c r="M268"/>
  <c r="L268"/>
  <c r="K268"/>
  <c r="J268"/>
  <c r="I268"/>
  <c r="H268"/>
  <c r="G268"/>
  <c r="F268"/>
  <c r="O267"/>
  <c r="N267"/>
  <c r="M267"/>
  <c r="L267"/>
  <c r="K267"/>
  <c r="J267"/>
  <c r="I267"/>
  <c r="H267"/>
  <c r="G267"/>
  <c r="F267"/>
  <c r="O266"/>
  <c r="N266"/>
  <c r="M266"/>
  <c r="L266"/>
  <c r="K266"/>
  <c r="J266"/>
  <c r="I266"/>
  <c r="H266"/>
  <c r="G266"/>
  <c r="F266"/>
  <c r="O265"/>
  <c r="N265"/>
  <c r="M265"/>
  <c r="L265"/>
  <c r="K265"/>
  <c r="J265"/>
  <c r="I265"/>
  <c r="H265"/>
  <c r="G265"/>
  <c r="F265"/>
  <c r="O264"/>
  <c r="N264"/>
  <c r="M264"/>
  <c r="L264"/>
  <c r="K264"/>
  <c r="J264"/>
  <c r="I264"/>
  <c r="H264"/>
  <c r="G264"/>
  <c r="F264"/>
  <c r="O263"/>
  <c r="N263"/>
  <c r="M263"/>
  <c r="L263"/>
  <c r="K263"/>
  <c r="J263"/>
  <c r="I263"/>
  <c r="H263"/>
  <c r="G263"/>
  <c r="F263"/>
  <c r="O262"/>
  <c r="N262"/>
  <c r="M262"/>
  <c r="L262"/>
  <c r="K262"/>
  <c r="J262"/>
  <c r="I262"/>
  <c r="H262"/>
  <c r="G262"/>
  <c r="F262"/>
  <c r="O261"/>
  <c r="N261"/>
  <c r="M261"/>
  <c r="L261"/>
  <c r="K261"/>
  <c r="J261"/>
  <c r="I261"/>
  <c r="H261"/>
  <c r="G261"/>
  <c r="F261"/>
  <c r="O260"/>
  <c r="N260"/>
  <c r="M260"/>
  <c r="L260"/>
  <c r="K260"/>
  <c r="J260"/>
  <c r="I260"/>
  <c r="H260"/>
  <c r="G260"/>
  <c r="F260"/>
  <c r="O259"/>
  <c r="N259"/>
  <c r="M259"/>
  <c r="L259"/>
  <c r="K259"/>
  <c r="J259"/>
  <c r="I259"/>
  <c r="H259"/>
  <c r="G259"/>
  <c r="F259"/>
  <c r="O258"/>
  <c r="N258"/>
  <c r="M258"/>
  <c r="L258"/>
  <c r="K258"/>
  <c r="J258"/>
  <c r="I258"/>
  <c r="H258"/>
  <c r="G258"/>
  <c r="F258"/>
  <c r="O257"/>
  <c r="N257"/>
  <c r="M257"/>
  <c r="L257"/>
  <c r="K257"/>
  <c r="J257"/>
  <c r="I257"/>
  <c r="H257"/>
  <c r="G257"/>
  <c r="F257"/>
  <c r="O249"/>
  <c r="N249"/>
  <c r="M249"/>
  <c r="L249"/>
  <c r="K249"/>
  <c r="J249"/>
  <c r="I249"/>
  <c r="H249"/>
  <c r="G249"/>
  <c r="F249"/>
  <c r="O248"/>
  <c r="N248"/>
  <c r="M248"/>
  <c r="L248"/>
  <c r="K248"/>
  <c r="J248"/>
  <c r="I248"/>
  <c r="H248"/>
  <c r="G248"/>
  <c r="F248"/>
  <c r="O247"/>
  <c r="N247"/>
  <c r="M247"/>
  <c r="L247"/>
  <c r="K247"/>
  <c r="J247"/>
  <c r="I247"/>
  <c r="H247"/>
  <c r="G247"/>
  <c r="F247"/>
  <c r="O246"/>
  <c r="N246"/>
  <c r="M246"/>
  <c r="L246"/>
  <c r="K246"/>
  <c r="J246"/>
  <c r="I246"/>
  <c r="H246"/>
  <c r="G246"/>
  <c r="F246"/>
  <c r="O245"/>
  <c r="N245"/>
  <c r="M245"/>
  <c r="L245"/>
  <c r="K245"/>
  <c r="J245"/>
  <c r="I245"/>
  <c r="H245"/>
  <c r="G245"/>
  <c r="F245"/>
  <c r="O244"/>
  <c r="N244"/>
  <c r="M244"/>
  <c r="L244"/>
  <c r="K244"/>
  <c r="J244"/>
  <c r="I244"/>
  <c r="H244"/>
  <c r="G244"/>
  <c r="F244"/>
  <c r="O243"/>
  <c r="N243"/>
  <c r="M243"/>
  <c r="L243"/>
  <c r="K243"/>
  <c r="J243"/>
  <c r="I243"/>
  <c r="H243"/>
  <c r="G243"/>
  <c r="F243"/>
  <c r="O242"/>
  <c r="N242"/>
  <c r="M242"/>
  <c r="L242"/>
  <c r="K242"/>
  <c r="J242"/>
  <c r="I242"/>
  <c r="H242"/>
  <c r="G242"/>
  <c r="F242"/>
  <c r="O241"/>
  <c r="N241"/>
  <c r="M241"/>
  <c r="L241"/>
  <c r="K241"/>
  <c r="J241"/>
  <c r="I241"/>
  <c r="H241"/>
  <c r="G241"/>
  <c r="F241"/>
  <c r="O240"/>
  <c r="N240"/>
  <c r="M240"/>
  <c r="L240"/>
  <c r="K240"/>
  <c r="J240"/>
  <c r="I240"/>
  <c r="H240"/>
  <c r="G240"/>
  <c r="F240"/>
  <c r="O239"/>
  <c r="N239"/>
  <c r="M239"/>
  <c r="L239"/>
  <c r="K239"/>
  <c r="J239"/>
  <c r="I239"/>
  <c r="H239"/>
  <c r="G239"/>
  <c r="F239"/>
  <c r="O238"/>
  <c r="N238"/>
  <c r="M238"/>
  <c r="L238"/>
  <c r="K238"/>
  <c r="J238"/>
  <c r="I238"/>
  <c r="H238"/>
  <c r="G238"/>
  <c r="F238"/>
  <c r="O237"/>
  <c r="N237"/>
  <c r="M237"/>
  <c r="L237"/>
  <c r="K237"/>
  <c r="J237"/>
  <c r="I237"/>
  <c r="H237"/>
  <c r="G237"/>
  <c r="F237"/>
  <c r="O236"/>
  <c r="N236"/>
  <c r="M236"/>
  <c r="L236"/>
  <c r="K236"/>
  <c r="J236"/>
  <c r="I236"/>
  <c r="H236"/>
  <c r="G236"/>
  <c r="F236"/>
  <c r="O235"/>
  <c r="N235"/>
  <c r="M235"/>
  <c r="L235"/>
  <c r="K235"/>
  <c r="J235"/>
  <c r="I235"/>
  <c r="H235"/>
  <c r="G235"/>
  <c r="F235"/>
  <c r="O234"/>
  <c r="N234"/>
  <c r="M234"/>
  <c r="L234"/>
  <c r="K234"/>
  <c r="J234"/>
  <c r="I234"/>
  <c r="H234"/>
  <c r="G234"/>
  <c r="F234"/>
  <c r="O233"/>
  <c r="N233"/>
  <c r="M233"/>
  <c r="L233"/>
  <c r="K233"/>
  <c r="J233"/>
  <c r="I233"/>
  <c r="H233"/>
  <c r="G233"/>
  <c r="F233"/>
  <c r="O232"/>
  <c r="N232"/>
  <c r="M232"/>
  <c r="L232"/>
  <c r="K232"/>
  <c r="J232"/>
  <c r="I232"/>
  <c r="H232"/>
  <c r="G232"/>
  <c r="F232"/>
  <c r="O231"/>
  <c r="N231"/>
  <c r="M231"/>
  <c r="L231"/>
  <c r="K231"/>
  <c r="J231"/>
  <c r="I231"/>
  <c r="H231"/>
  <c r="G231"/>
  <c r="F231"/>
  <c r="O230"/>
  <c r="N230"/>
  <c r="M230"/>
  <c r="L230"/>
  <c r="K230"/>
  <c r="J230"/>
  <c r="I230"/>
  <c r="H230"/>
  <c r="G230"/>
  <c r="F230"/>
  <c r="O229"/>
  <c r="N229"/>
  <c r="M229"/>
  <c r="L229"/>
  <c r="K229"/>
  <c r="J229"/>
  <c r="I229"/>
  <c r="H229"/>
  <c r="G229"/>
  <c r="F229"/>
  <c r="O228"/>
  <c r="N228"/>
  <c r="M228"/>
  <c r="L228"/>
  <c r="K228"/>
  <c r="J228"/>
  <c r="I228"/>
  <c r="H228"/>
  <c r="G228"/>
  <c r="F228"/>
  <c r="O227"/>
  <c r="N227"/>
  <c r="M227"/>
  <c r="L227"/>
  <c r="K227"/>
  <c r="J227"/>
  <c r="I227"/>
  <c r="H227"/>
  <c r="G227"/>
  <c r="F227"/>
  <c r="O226"/>
  <c r="N226"/>
  <c r="M226"/>
  <c r="L226"/>
  <c r="K226"/>
  <c r="J226"/>
  <c r="I226"/>
  <c r="H226"/>
  <c r="G226"/>
  <c r="F226"/>
  <c r="O225"/>
  <c r="N225"/>
  <c r="M225"/>
  <c r="L225"/>
  <c r="K225"/>
  <c r="J225"/>
  <c r="I225"/>
  <c r="H225"/>
  <c r="G225"/>
  <c r="F225"/>
  <c r="O224"/>
  <c r="N224"/>
  <c r="M224"/>
  <c r="L224"/>
  <c r="K224"/>
  <c r="J224"/>
  <c r="I224"/>
  <c r="H224"/>
  <c r="G224"/>
  <c r="F224"/>
  <c r="O223"/>
  <c r="N223"/>
  <c r="M223"/>
  <c r="L223"/>
  <c r="K223"/>
  <c r="J223"/>
  <c r="I223"/>
  <c r="H223"/>
  <c r="G223"/>
  <c r="F223"/>
  <c r="O222"/>
  <c r="N222"/>
  <c r="M222"/>
  <c r="L222"/>
  <c r="K222"/>
  <c r="J222"/>
  <c r="I222"/>
  <c r="H222"/>
  <c r="G222"/>
  <c r="F222"/>
  <c r="O221"/>
  <c r="N221"/>
  <c r="M221"/>
  <c r="L221"/>
  <c r="K221"/>
  <c r="J221"/>
  <c r="I221"/>
  <c r="H221"/>
  <c r="G221"/>
  <c r="F221"/>
  <c r="O220"/>
  <c r="N220"/>
  <c r="M220"/>
  <c r="L220"/>
  <c r="K220"/>
  <c r="J220"/>
  <c r="I220"/>
  <c r="H220"/>
  <c r="G220"/>
  <c r="F220"/>
  <c r="O219"/>
  <c r="N219"/>
  <c r="M219"/>
  <c r="L219"/>
  <c r="K219"/>
  <c r="J219"/>
  <c r="I219"/>
  <c r="H219"/>
  <c r="G219"/>
  <c r="F219"/>
  <c r="O218"/>
  <c r="N218"/>
  <c r="M218"/>
  <c r="L218"/>
  <c r="K218"/>
  <c r="J218"/>
  <c r="I218"/>
  <c r="H218"/>
  <c r="G218"/>
  <c r="F218"/>
  <c r="O217"/>
  <c r="N217"/>
  <c r="M217"/>
  <c r="L217"/>
  <c r="K217"/>
  <c r="J217"/>
  <c r="I217"/>
  <c r="H217"/>
  <c r="G217"/>
  <c r="F217"/>
  <c r="O209"/>
  <c r="N209"/>
  <c r="M209"/>
  <c r="L209"/>
  <c r="K209"/>
  <c r="J209"/>
  <c r="I209"/>
  <c r="H209"/>
  <c r="G209"/>
  <c r="F209"/>
  <c r="O208"/>
  <c r="N208"/>
  <c r="M208"/>
  <c r="L208"/>
  <c r="K208"/>
  <c r="J208"/>
  <c r="I208"/>
  <c r="H208"/>
  <c r="G208"/>
  <c r="F208"/>
  <c r="O207"/>
  <c r="N207"/>
  <c r="M207"/>
  <c r="L207"/>
  <c r="K207"/>
  <c r="J207"/>
  <c r="I207"/>
  <c r="H207"/>
  <c r="G207"/>
  <c r="F207"/>
  <c r="O206"/>
  <c r="N206"/>
  <c r="M206"/>
  <c r="L206"/>
  <c r="K206"/>
  <c r="J206"/>
  <c r="I206"/>
  <c r="H206"/>
  <c r="G206"/>
  <c r="F206"/>
  <c r="O205"/>
  <c r="N205"/>
  <c r="M205"/>
  <c r="L205"/>
  <c r="K205"/>
  <c r="J205"/>
  <c r="I205"/>
  <c r="H205"/>
  <c r="G205"/>
  <c r="F205"/>
  <c r="O204"/>
  <c r="N204"/>
  <c r="M204"/>
  <c r="L204"/>
  <c r="K204"/>
  <c r="J204"/>
  <c r="I204"/>
  <c r="H204"/>
  <c r="G204"/>
  <c r="F204"/>
  <c r="O203"/>
  <c r="N203"/>
  <c r="M203"/>
  <c r="L203"/>
  <c r="K203"/>
  <c r="J203"/>
  <c r="I203"/>
  <c r="H203"/>
  <c r="G203"/>
  <c r="F203"/>
  <c r="O202"/>
  <c r="N202"/>
  <c r="M202"/>
  <c r="L202"/>
  <c r="K202"/>
  <c r="J202"/>
  <c r="I202"/>
  <c r="H202"/>
  <c r="G202"/>
  <c r="F202"/>
  <c r="O201"/>
  <c r="N201"/>
  <c r="M201"/>
  <c r="L201"/>
  <c r="K201"/>
  <c r="J201"/>
  <c r="I201"/>
  <c r="H201"/>
  <c r="G201"/>
  <c r="F201"/>
  <c r="O200"/>
  <c r="N200"/>
  <c r="M200"/>
  <c r="L200"/>
  <c r="K200"/>
  <c r="J200"/>
  <c r="I200"/>
  <c r="H200"/>
  <c r="G200"/>
  <c r="F200"/>
  <c r="O199"/>
  <c r="N199"/>
  <c r="M199"/>
  <c r="L199"/>
  <c r="K199"/>
  <c r="J199"/>
  <c r="I199"/>
  <c r="H199"/>
  <c r="G199"/>
  <c r="F199"/>
  <c r="O198"/>
  <c r="N198"/>
  <c r="M198"/>
  <c r="L198"/>
  <c r="K198"/>
  <c r="J198"/>
  <c r="I198"/>
  <c r="H198"/>
  <c r="G198"/>
  <c r="F198"/>
  <c r="O197"/>
  <c r="N197"/>
  <c r="M197"/>
  <c r="L197"/>
  <c r="K197"/>
  <c r="J197"/>
  <c r="I197"/>
  <c r="H197"/>
  <c r="G197"/>
  <c r="F197"/>
  <c r="O196"/>
  <c r="N196"/>
  <c r="M196"/>
  <c r="L196"/>
  <c r="K196"/>
  <c r="J196"/>
  <c r="I196"/>
  <c r="H196"/>
  <c r="G196"/>
  <c r="F196"/>
  <c r="O195"/>
  <c r="N195"/>
  <c r="M195"/>
  <c r="L195"/>
  <c r="K195"/>
  <c r="J195"/>
  <c r="I195"/>
  <c r="H195"/>
  <c r="G195"/>
  <c r="F195"/>
  <c r="O194"/>
  <c r="N194"/>
  <c r="M194"/>
  <c r="L194"/>
  <c r="K194"/>
  <c r="J194"/>
  <c r="I194"/>
  <c r="H194"/>
  <c r="G194"/>
  <c r="F194"/>
  <c r="O193"/>
  <c r="N193"/>
  <c r="M193"/>
  <c r="L193"/>
  <c r="K193"/>
  <c r="J193"/>
  <c r="I193"/>
  <c r="H193"/>
  <c r="G193"/>
  <c r="F193"/>
  <c r="O192"/>
  <c r="N192"/>
  <c r="M192"/>
  <c r="L192"/>
  <c r="K192"/>
  <c r="J192"/>
  <c r="I192"/>
  <c r="H192"/>
  <c r="G192"/>
  <c r="F192"/>
  <c r="O191"/>
  <c r="N191"/>
  <c r="M191"/>
  <c r="L191"/>
  <c r="K191"/>
  <c r="J191"/>
  <c r="I191"/>
  <c r="H191"/>
  <c r="G191"/>
  <c r="F191"/>
  <c r="O190"/>
  <c r="N190"/>
  <c r="M190"/>
  <c r="L190"/>
  <c r="K190"/>
  <c r="J190"/>
  <c r="I190"/>
  <c r="H190"/>
  <c r="G190"/>
  <c r="F190"/>
  <c r="O189"/>
  <c r="N189"/>
  <c r="M189"/>
  <c r="L189"/>
  <c r="K189"/>
  <c r="J189"/>
  <c r="I189"/>
  <c r="H189"/>
  <c r="G189"/>
  <c r="F189"/>
  <c r="O188"/>
  <c r="N188"/>
  <c r="M188"/>
  <c r="L188"/>
  <c r="K188"/>
  <c r="J188"/>
  <c r="I188"/>
  <c r="H188"/>
  <c r="G188"/>
  <c r="F188"/>
  <c r="O187"/>
  <c r="N187"/>
  <c r="M187"/>
  <c r="L187"/>
  <c r="K187"/>
  <c r="J187"/>
  <c r="I187"/>
  <c r="H187"/>
  <c r="G187"/>
  <c r="F187"/>
  <c r="O186"/>
  <c r="N186"/>
  <c r="M186"/>
  <c r="L186"/>
  <c r="K186"/>
  <c r="J186"/>
  <c r="I186"/>
  <c r="H186"/>
  <c r="G186"/>
  <c r="F186"/>
  <c r="O185"/>
  <c r="N185"/>
  <c r="M185"/>
  <c r="L185"/>
  <c r="K185"/>
  <c r="J185"/>
  <c r="I185"/>
  <c r="H185"/>
  <c r="G185"/>
  <c r="F185"/>
  <c r="O184"/>
  <c r="N184"/>
  <c r="M184"/>
  <c r="L184"/>
  <c r="K184"/>
  <c r="J184"/>
  <c r="I184"/>
  <c r="H184"/>
  <c r="G184"/>
  <c r="F184"/>
  <c r="O183"/>
  <c r="N183"/>
  <c r="M183"/>
  <c r="L183"/>
  <c r="K183"/>
  <c r="J183"/>
  <c r="I183"/>
  <c r="H183"/>
  <c r="G183"/>
  <c r="F183"/>
  <c r="O182"/>
  <c r="N182"/>
  <c r="M182"/>
  <c r="L182"/>
  <c r="K182"/>
  <c r="J182"/>
  <c r="I182"/>
  <c r="H182"/>
  <c r="G182"/>
  <c r="F182"/>
  <c r="O181"/>
  <c r="N181"/>
  <c r="M181"/>
  <c r="L181"/>
  <c r="K181"/>
  <c r="J181"/>
  <c r="I181"/>
  <c r="H181"/>
  <c r="G181"/>
  <c r="F181"/>
  <c r="O180"/>
  <c r="N180"/>
  <c r="M180"/>
  <c r="L180"/>
  <c r="K180"/>
  <c r="J180"/>
  <c r="I180"/>
  <c r="H180"/>
  <c r="G180"/>
  <c r="F180"/>
  <c r="O179"/>
  <c r="N179"/>
  <c r="M179"/>
  <c r="L179"/>
  <c r="K179"/>
  <c r="J179"/>
  <c r="I179"/>
  <c r="H179"/>
  <c r="G179"/>
  <c r="F179"/>
  <c r="O178"/>
  <c r="N178"/>
  <c r="M178"/>
  <c r="L178"/>
  <c r="K178"/>
  <c r="J178"/>
  <c r="I178"/>
  <c r="H178"/>
  <c r="G178"/>
  <c r="F178"/>
  <c r="O177"/>
  <c r="N177"/>
  <c r="M177"/>
  <c r="L177"/>
  <c r="K177"/>
  <c r="J177"/>
  <c r="I177"/>
  <c r="H177"/>
  <c r="G177"/>
  <c r="F177"/>
  <c r="O169"/>
  <c r="N169"/>
  <c r="M169"/>
  <c r="L169"/>
  <c r="K169"/>
  <c r="J169"/>
  <c r="I169"/>
  <c r="H169"/>
  <c r="G169"/>
  <c r="F169"/>
  <c r="O168"/>
  <c r="N168"/>
  <c r="M168"/>
  <c r="L168"/>
  <c r="K168"/>
  <c r="J168"/>
  <c r="I168"/>
  <c r="H168"/>
  <c r="G168"/>
  <c r="F168"/>
  <c r="O167"/>
  <c r="N167"/>
  <c r="M167"/>
  <c r="L167"/>
  <c r="K167"/>
  <c r="J167"/>
  <c r="I167"/>
  <c r="H167"/>
  <c r="G167"/>
  <c r="F167"/>
  <c r="O166"/>
  <c r="N166"/>
  <c r="M166"/>
  <c r="L166"/>
  <c r="K166"/>
  <c r="J166"/>
  <c r="I166"/>
  <c r="H166"/>
  <c r="G166"/>
  <c r="F166"/>
  <c r="O165"/>
  <c r="N165"/>
  <c r="M165"/>
  <c r="L165"/>
  <c r="K165"/>
  <c r="J165"/>
  <c r="I165"/>
  <c r="H165"/>
  <c r="G165"/>
  <c r="F165"/>
  <c r="O164"/>
  <c r="N164"/>
  <c r="M164"/>
  <c r="L164"/>
  <c r="K164"/>
  <c r="J164"/>
  <c r="I164"/>
  <c r="H164"/>
  <c r="G164"/>
  <c r="F164"/>
  <c r="O163"/>
  <c r="N163"/>
  <c r="M163"/>
  <c r="L163"/>
  <c r="K163"/>
  <c r="J163"/>
  <c r="I163"/>
  <c r="H163"/>
  <c r="G163"/>
  <c r="F163"/>
  <c r="O162"/>
  <c r="N162"/>
  <c r="M162"/>
  <c r="L162"/>
  <c r="K162"/>
  <c r="J162"/>
  <c r="I162"/>
  <c r="H162"/>
  <c r="G162"/>
  <c r="F162"/>
  <c r="O161"/>
  <c r="N161"/>
  <c r="M161"/>
  <c r="L161"/>
  <c r="K161"/>
  <c r="J161"/>
  <c r="I161"/>
  <c r="H161"/>
  <c r="G161"/>
  <c r="F161"/>
  <c r="O160"/>
  <c r="N160"/>
  <c r="M160"/>
  <c r="L160"/>
  <c r="K160"/>
  <c r="J160"/>
  <c r="I160"/>
  <c r="H160"/>
  <c r="G160"/>
  <c r="F160"/>
  <c r="O159"/>
  <c r="N159"/>
  <c r="M159"/>
  <c r="L159"/>
  <c r="K159"/>
  <c r="J159"/>
  <c r="I159"/>
  <c r="H159"/>
  <c r="G159"/>
  <c r="F159"/>
  <c r="O158"/>
  <c r="N158"/>
  <c r="M158"/>
  <c r="L158"/>
  <c r="K158"/>
  <c r="J158"/>
  <c r="I158"/>
  <c r="H158"/>
  <c r="G158"/>
  <c r="F158"/>
  <c r="O157"/>
  <c r="N157"/>
  <c r="M157"/>
  <c r="L157"/>
  <c r="K157"/>
  <c r="J157"/>
  <c r="I157"/>
  <c r="H157"/>
  <c r="G157"/>
  <c r="F157"/>
  <c r="O156"/>
  <c r="N156"/>
  <c r="M156"/>
  <c r="L156"/>
  <c r="K156"/>
  <c r="J156"/>
  <c r="I156"/>
  <c r="H156"/>
  <c r="G156"/>
  <c r="F156"/>
  <c r="O155"/>
  <c r="N155"/>
  <c r="M155"/>
  <c r="L155"/>
  <c r="K155"/>
  <c r="J155"/>
  <c r="I155"/>
  <c r="H155"/>
  <c r="G155"/>
  <c r="F155"/>
  <c r="O154"/>
  <c r="N154"/>
  <c r="M154"/>
  <c r="L154"/>
  <c r="K154"/>
  <c r="J154"/>
  <c r="I154"/>
  <c r="H154"/>
  <c r="G154"/>
  <c r="F154"/>
  <c r="O153"/>
  <c r="N153"/>
  <c r="M153"/>
  <c r="L153"/>
  <c r="K153"/>
  <c r="J153"/>
  <c r="I153"/>
  <c r="H153"/>
  <c r="G153"/>
  <c r="F153"/>
  <c r="O152"/>
  <c r="N152"/>
  <c r="M152"/>
  <c r="L152"/>
  <c r="K152"/>
  <c r="J152"/>
  <c r="I152"/>
  <c r="H152"/>
  <c r="G152"/>
  <c r="F152"/>
  <c r="O151"/>
  <c r="N151"/>
  <c r="M151"/>
  <c r="L151"/>
  <c r="K151"/>
  <c r="J151"/>
  <c r="I151"/>
  <c r="H151"/>
  <c r="G151"/>
  <c r="F151"/>
  <c r="O150"/>
  <c r="N150"/>
  <c r="M150"/>
  <c r="L150"/>
  <c r="K150"/>
  <c r="J150"/>
  <c r="I150"/>
  <c r="H150"/>
  <c r="G150"/>
  <c r="F150"/>
  <c r="O149"/>
  <c r="N149"/>
  <c r="M149"/>
  <c r="L149"/>
  <c r="K149"/>
  <c r="J149"/>
  <c r="I149"/>
  <c r="H149"/>
  <c r="G149"/>
  <c r="F149"/>
  <c r="O148"/>
  <c r="N148"/>
  <c r="M148"/>
  <c r="L148"/>
  <c r="K148"/>
  <c r="J148"/>
  <c r="I148"/>
  <c r="H148"/>
  <c r="G148"/>
  <c r="F148"/>
  <c r="O147"/>
  <c r="N147"/>
  <c r="M147"/>
  <c r="L147"/>
  <c r="K147"/>
  <c r="J147"/>
  <c r="I147"/>
  <c r="H147"/>
  <c r="G147"/>
  <c r="F147"/>
  <c r="O146"/>
  <c r="N146"/>
  <c r="M146"/>
  <c r="L146"/>
  <c r="K146"/>
  <c r="J146"/>
  <c r="I146"/>
  <c r="H146"/>
  <c r="G146"/>
  <c r="F146"/>
  <c r="O145"/>
  <c r="N145"/>
  <c r="M145"/>
  <c r="L145"/>
  <c r="K145"/>
  <c r="J145"/>
  <c r="I145"/>
  <c r="H145"/>
  <c r="G145"/>
  <c r="F145"/>
  <c r="O144"/>
  <c r="N144"/>
  <c r="M144"/>
  <c r="L144"/>
  <c r="K144"/>
  <c r="J144"/>
  <c r="I144"/>
  <c r="H144"/>
  <c r="G144"/>
  <c r="F144"/>
  <c r="O143"/>
  <c r="N143"/>
  <c r="M143"/>
  <c r="L143"/>
  <c r="K143"/>
  <c r="J143"/>
  <c r="I143"/>
  <c r="H143"/>
  <c r="G143"/>
  <c r="F143"/>
  <c r="O142"/>
  <c r="N142"/>
  <c r="M142"/>
  <c r="L142"/>
  <c r="K142"/>
  <c r="J142"/>
  <c r="I142"/>
  <c r="H142"/>
  <c r="G142"/>
  <c r="F142"/>
  <c r="O141"/>
  <c r="N141"/>
  <c r="M141"/>
  <c r="L141"/>
  <c r="K141"/>
  <c r="J141"/>
  <c r="I141"/>
  <c r="H141"/>
  <c r="G141"/>
  <c r="F141"/>
  <c r="O140"/>
  <c r="N140"/>
  <c r="M140"/>
  <c r="L140"/>
  <c r="K140"/>
  <c r="J140"/>
  <c r="I140"/>
  <c r="H140"/>
  <c r="G140"/>
  <c r="F140"/>
  <c r="O139"/>
  <c r="N139"/>
  <c r="M139"/>
  <c r="L139"/>
  <c r="K139"/>
  <c r="J139"/>
  <c r="I139"/>
  <c r="H139"/>
  <c r="G139"/>
  <c r="F139"/>
  <c r="O138"/>
  <c r="N138"/>
  <c r="M138"/>
  <c r="L138"/>
  <c r="K138"/>
  <c r="J138"/>
  <c r="I138"/>
  <c r="H138"/>
  <c r="G138"/>
  <c r="F138"/>
  <c r="O137"/>
  <c r="N137"/>
  <c r="M137"/>
  <c r="L137"/>
  <c r="K137"/>
  <c r="J137"/>
  <c r="I137"/>
  <c r="H137"/>
  <c r="G137"/>
  <c r="F137"/>
  <c r="O129"/>
  <c r="N129"/>
  <c r="M129"/>
  <c r="L129"/>
  <c r="K129"/>
  <c r="J129"/>
  <c r="I129"/>
  <c r="H129"/>
  <c r="G129"/>
  <c r="F129"/>
  <c r="O128"/>
  <c r="N128"/>
  <c r="M128"/>
  <c r="L128"/>
  <c r="K128"/>
  <c r="J128"/>
  <c r="I128"/>
  <c r="H128"/>
  <c r="G128"/>
  <c r="F128"/>
  <c r="O127"/>
  <c r="N127"/>
  <c r="M127"/>
  <c r="L127"/>
  <c r="K127"/>
  <c r="J127"/>
  <c r="I127"/>
  <c r="H127"/>
  <c r="G127"/>
  <c r="F127"/>
  <c r="O126"/>
  <c r="N126"/>
  <c r="M126"/>
  <c r="L126"/>
  <c r="K126"/>
  <c r="J126"/>
  <c r="I126"/>
  <c r="H126"/>
  <c r="G126"/>
  <c r="F126"/>
  <c r="O125"/>
  <c r="N125"/>
  <c r="M125"/>
  <c r="L125"/>
  <c r="K125"/>
  <c r="J125"/>
  <c r="I125"/>
  <c r="H125"/>
  <c r="G125"/>
  <c r="F125"/>
  <c r="O124"/>
  <c r="N124"/>
  <c r="M124"/>
  <c r="L124"/>
  <c r="K124"/>
  <c r="J124"/>
  <c r="I124"/>
  <c r="H124"/>
  <c r="G124"/>
  <c r="F124"/>
  <c r="O123"/>
  <c r="N123"/>
  <c r="M123"/>
  <c r="L123"/>
  <c r="K123"/>
  <c r="J123"/>
  <c r="I123"/>
  <c r="H123"/>
  <c r="G123"/>
  <c r="F123"/>
  <c r="O122"/>
  <c r="N122"/>
  <c r="M122"/>
  <c r="L122"/>
  <c r="K122"/>
  <c r="J122"/>
  <c r="I122"/>
  <c r="H122"/>
  <c r="G122"/>
  <c r="F122"/>
  <c r="O121"/>
  <c r="N121"/>
  <c r="M121"/>
  <c r="L121"/>
  <c r="K121"/>
  <c r="J121"/>
  <c r="I121"/>
  <c r="H121"/>
  <c r="G121"/>
  <c r="F121"/>
  <c r="O120"/>
  <c r="N120"/>
  <c r="M120"/>
  <c r="L120"/>
  <c r="K120"/>
  <c r="J120"/>
  <c r="I120"/>
  <c r="H120"/>
  <c r="G120"/>
  <c r="F120"/>
  <c r="O119"/>
  <c r="N119"/>
  <c r="M119"/>
  <c r="L119"/>
  <c r="K119"/>
  <c r="J119"/>
  <c r="I119"/>
  <c r="H119"/>
  <c r="G119"/>
  <c r="F119"/>
  <c r="O118"/>
  <c r="N118"/>
  <c r="M118"/>
  <c r="L118"/>
  <c r="K118"/>
  <c r="J118"/>
  <c r="I118"/>
  <c r="H118"/>
  <c r="G118"/>
  <c r="F118"/>
  <c r="O117"/>
  <c r="N117"/>
  <c r="M117"/>
  <c r="L117"/>
  <c r="K117"/>
  <c r="J117"/>
  <c r="I117"/>
  <c r="H117"/>
  <c r="G117"/>
  <c r="F117"/>
  <c r="O116"/>
  <c r="N116"/>
  <c r="M116"/>
  <c r="L116"/>
  <c r="K116"/>
  <c r="J116"/>
  <c r="I116"/>
  <c r="H116"/>
  <c r="G116"/>
  <c r="F116"/>
  <c r="O115"/>
  <c r="N115"/>
  <c r="M115"/>
  <c r="L115"/>
  <c r="K115"/>
  <c r="J115"/>
  <c r="I115"/>
  <c r="H115"/>
  <c r="G115"/>
  <c r="F115"/>
  <c r="O114"/>
  <c r="N114"/>
  <c r="M114"/>
  <c r="L114"/>
  <c r="K114"/>
  <c r="J114"/>
  <c r="I114"/>
  <c r="H114"/>
  <c r="G114"/>
  <c r="F114"/>
  <c r="O113"/>
  <c r="N113"/>
  <c r="M113"/>
  <c r="L113"/>
  <c r="K113"/>
  <c r="J113"/>
  <c r="I113"/>
  <c r="H113"/>
  <c r="G113"/>
  <c r="F113"/>
  <c r="O112"/>
  <c r="N112"/>
  <c r="M112"/>
  <c r="L112"/>
  <c r="K112"/>
  <c r="J112"/>
  <c r="I112"/>
  <c r="H112"/>
  <c r="G112"/>
  <c r="F112"/>
  <c r="O111"/>
  <c r="N111"/>
  <c r="M111"/>
  <c r="L111"/>
  <c r="K111"/>
  <c r="J111"/>
  <c r="I111"/>
  <c r="H111"/>
  <c r="G111"/>
  <c r="F111"/>
  <c r="O110"/>
  <c r="N110"/>
  <c r="M110"/>
  <c r="L110"/>
  <c r="K110"/>
  <c r="J110"/>
  <c r="I110"/>
  <c r="H110"/>
  <c r="G110"/>
  <c r="F110"/>
  <c r="O109"/>
  <c r="N109"/>
  <c r="M109"/>
  <c r="L109"/>
  <c r="K109"/>
  <c r="J109"/>
  <c r="I109"/>
  <c r="H109"/>
  <c r="G109"/>
  <c r="F109"/>
  <c r="O108"/>
  <c r="N108"/>
  <c r="M108"/>
  <c r="L108"/>
  <c r="K108"/>
  <c r="J108"/>
  <c r="I108"/>
  <c r="H108"/>
  <c r="G108"/>
  <c r="F108"/>
  <c r="O107"/>
  <c r="N107"/>
  <c r="M107"/>
  <c r="L107"/>
  <c r="K107"/>
  <c r="J107"/>
  <c r="I107"/>
  <c r="H107"/>
  <c r="G107"/>
  <c r="F107"/>
  <c r="O106"/>
  <c r="N106"/>
  <c r="M106"/>
  <c r="L106"/>
  <c r="K106"/>
  <c r="J106"/>
  <c r="I106"/>
  <c r="H106"/>
  <c r="G106"/>
  <c r="F106"/>
  <c r="O105"/>
  <c r="N105"/>
  <c r="M105"/>
  <c r="L105"/>
  <c r="K105"/>
  <c r="J105"/>
  <c r="I105"/>
  <c r="H105"/>
  <c r="G105"/>
  <c r="F105"/>
  <c r="O104"/>
  <c r="N104"/>
  <c r="M104"/>
  <c r="L104"/>
  <c r="K104"/>
  <c r="J104"/>
  <c r="I104"/>
  <c r="H104"/>
  <c r="G104"/>
  <c r="F104"/>
  <c r="O103"/>
  <c r="N103"/>
  <c r="M103"/>
  <c r="L103"/>
  <c r="K103"/>
  <c r="J103"/>
  <c r="I103"/>
  <c r="H103"/>
  <c r="G103"/>
  <c r="F103"/>
  <c r="O102"/>
  <c r="N102"/>
  <c r="M102"/>
  <c r="L102"/>
  <c r="K102"/>
  <c r="J102"/>
  <c r="I102"/>
  <c r="H102"/>
  <c r="G102"/>
  <c r="F102"/>
  <c r="O101"/>
  <c r="N101"/>
  <c r="M101"/>
  <c r="L101"/>
  <c r="K101"/>
  <c r="J101"/>
  <c r="I101"/>
  <c r="H101"/>
  <c r="G101"/>
  <c r="F101"/>
  <c r="O100"/>
  <c r="N100"/>
  <c r="M100"/>
  <c r="L100"/>
  <c r="K100"/>
  <c r="J100"/>
  <c r="I100"/>
  <c r="H100"/>
  <c r="G100"/>
  <c r="F100"/>
  <c r="O99"/>
  <c r="N99"/>
  <c r="M99"/>
  <c r="L99"/>
  <c r="K99"/>
  <c r="J99"/>
  <c r="I99"/>
  <c r="H99"/>
  <c r="G99"/>
  <c r="F99"/>
  <c r="O98"/>
  <c r="N98"/>
  <c r="M98"/>
  <c r="L98"/>
  <c r="K98"/>
  <c r="J98"/>
  <c r="I98"/>
  <c r="H98"/>
  <c r="G98"/>
  <c r="F98"/>
  <c r="O97"/>
  <c r="N97"/>
  <c r="M97"/>
  <c r="L97"/>
  <c r="K97"/>
  <c r="J97"/>
  <c r="I97"/>
  <c r="H97"/>
  <c r="G97"/>
  <c r="F97"/>
  <c r="O89"/>
  <c r="N89"/>
  <c r="M89"/>
  <c r="L89"/>
  <c r="K89"/>
  <c r="J89"/>
  <c r="I89"/>
  <c r="H89"/>
  <c r="G89"/>
  <c r="F89"/>
  <c r="O88"/>
  <c r="N88"/>
  <c r="M88"/>
  <c r="L88"/>
  <c r="K88"/>
  <c r="J88"/>
  <c r="I88"/>
  <c r="H88"/>
  <c r="G88"/>
  <c r="F88"/>
  <c r="O87"/>
  <c r="N87"/>
  <c r="M87"/>
  <c r="L87"/>
  <c r="K87"/>
  <c r="J87"/>
  <c r="I87"/>
  <c r="H87"/>
  <c r="G87"/>
  <c r="F87"/>
  <c r="O86"/>
  <c r="N86"/>
  <c r="M86"/>
  <c r="L86"/>
  <c r="K86"/>
  <c r="J86"/>
  <c r="I86"/>
  <c r="H86"/>
  <c r="G86"/>
  <c r="F86"/>
  <c r="O85"/>
  <c r="N85"/>
  <c r="M85"/>
  <c r="L85"/>
  <c r="K85"/>
  <c r="J85"/>
  <c r="I85"/>
  <c r="H85"/>
  <c r="G85"/>
  <c r="F85"/>
  <c r="O84"/>
  <c r="N84"/>
  <c r="M84"/>
  <c r="L84"/>
  <c r="K84"/>
  <c r="J84"/>
  <c r="I84"/>
  <c r="H84"/>
  <c r="G84"/>
  <c r="F84"/>
  <c r="O83"/>
  <c r="N83"/>
  <c r="M83"/>
  <c r="L83"/>
  <c r="K83"/>
  <c r="J83"/>
  <c r="I83"/>
  <c r="H83"/>
  <c r="G83"/>
  <c r="F83"/>
  <c r="O82"/>
  <c r="N82"/>
  <c r="M82"/>
  <c r="L82"/>
  <c r="K82"/>
  <c r="J82"/>
  <c r="I82"/>
  <c r="H82"/>
  <c r="G82"/>
  <c r="F82"/>
  <c r="O81"/>
  <c r="N81"/>
  <c r="M81"/>
  <c r="L81"/>
  <c r="K81"/>
  <c r="J81"/>
  <c r="I81"/>
  <c r="H81"/>
  <c r="G81"/>
  <c r="F81"/>
  <c r="O80"/>
  <c r="N80"/>
  <c r="M80"/>
  <c r="L80"/>
  <c r="K80"/>
  <c r="J80"/>
  <c r="I80"/>
  <c r="H80"/>
  <c r="G80"/>
  <c r="F80"/>
  <c r="O79"/>
  <c r="N79"/>
  <c r="M79"/>
  <c r="L79"/>
  <c r="K79"/>
  <c r="J79"/>
  <c r="I79"/>
  <c r="H79"/>
  <c r="G79"/>
  <c r="F79"/>
  <c r="O78"/>
  <c r="N78"/>
  <c r="M78"/>
  <c r="L78"/>
  <c r="K78"/>
  <c r="J78"/>
  <c r="I78"/>
  <c r="H78"/>
  <c r="G78"/>
  <c r="F78"/>
  <c r="O77"/>
  <c r="N77"/>
  <c r="M77"/>
  <c r="L77"/>
  <c r="K77"/>
  <c r="J77"/>
  <c r="I77"/>
  <c r="H77"/>
  <c r="G77"/>
  <c r="F77"/>
  <c r="O76"/>
  <c r="N76"/>
  <c r="M76"/>
  <c r="L76"/>
  <c r="K76"/>
  <c r="J76"/>
  <c r="I76"/>
  <c r="H76"/>
  <c r="G76"/>
  <c r="F76"/>
  <c r="O75"/>
  <c r="N75"/>
  <c r="M75"/>
  <c r="L75"/>
  <c r="K75"/>
  <c r="J75"/>
  <c r="I75"/>
  <c r="H75"/>
  <c r="G75"/>
  <c r="F75"/>
  <c r="O74"/>
  <c r="N74"/>
  <c r="M74"/>
  <c r="L74"/>
  <c r="K74"/>
  <c r="J74"/>
  <c r="I74"/>
  <c r="H74"/>
  <c r="G74"/>
  <c r="F74"/>
  <c r="O73"/>
  <c r="N73"/>
  <c r="M73"/>
  <c r="L73"/>
  <c r="K73"/>
  <c r="J73"/>
  <c r="I73"/>
  <c r="H73"/>
  <c r="G73"/>
  <c r="F73"/>
  <c r="O72"/>
  <c r="N72"/>
  <c r="M72"/>
  <c r="L72"/>
  <c r="K72"/>
  <c r="J72"/>
  <c r="I72"/>
  <c r="H72"/>
  <c r="G72"/>
  <c r="F72"/>
  <c r="O71"/>
  <c r="N71"/>
  <c r="M71"/>
  <c r="L71"/>
  <c r="K71"/>
  <c r="J71"/>
  <c r="I71"/>
  <c r="H71"/>
  <c r="G71"/>
  <c r="F71"/>
  <c r="O70"/>
  <c r="N70"/>
  <c r="M70"/>
  <c r="L70"/>
  <c r="K70"/>
  <c r="J70"/>
  <c r="I70"/>
  <c r="H70"/>
  <c r="G70"/>
  <c r="F70"/>
  <c r="O69"/>
  <c r="N69"/>
  <c r="M69"/>
  <c r="L69"/>
  <c r="K69"/>
  <c r="J69"/>
  <c r="I69"/>
  <c r="H69"/>
  <c r="G69"/>
  <c r="F69"/>
  <c r="O68"/>
  <c r="N68"/>
  <c r="M68"/>
  <c r="L68"/>
  <c r="K68"/>
  <c r="J68"/>
  <c r="I68"/>
  <c r="H68"/>
  <c r="G68"/>
  <c r="F68"/>
  <c r="O67"/>
  <c r="N67"/>
  <c r="M67"/>
  <c r="L67"/>
  <c r="K67"/>
  <c r="J67"/>
  <c r="I67"/>
  <c r="H67"/>
  <c r="G67"/>
  <c r="F67"/>
  <c r="O66"/>
  <c r="N66"/>
  <c r="M66"/>
  <c r="L66"/>
  <c r="K66"/>
  <c r="J66"/>
  <c r="I66"/>
  <c r="H66"/>
  <c r="G66"/>
  <c r="F66"/>
  <c r="O65"/>
  <c r="N65"/>
  <c r="M65"/>
  <c r="L65"/>
  <c r="K65"/>
  <c r="J65"/>
  <c r="I65"/>
  <c r="H65"/>
  <c r="G65"/>
  <c r="F65"/>
  <c r="O64"/>
  <c r="N64"/>
  <c r="M64"/>
  <c r="L64"/>
  <c r="K64"/>
  <c r="J64"/>
  <c r="I64"/>
  <c r="H64"/>
  <c r="G64"/>
  <c r="F64"/>
  <c r="O63"/>
  <c r="N63"/>
  <c r="M63"/>
  <c r="L63"/>
  <c r="K63"/>
  <c r="J63"/>
  <c r="I63"/>
  <c r="H63"/>
  <c r="G63"/>
  <c r="F63"/>
  <c r="O62"/>
  <c r="N62"/>
  <c r="M62"/>
  <c r="L62"/>
  <c r="K62"/>
  <c r="J62"/>
  <c r="I62"/>
  <c r="H62"/>
  <c r="G62"/>
  <c r="F62"/>
  <c r="O61"/>
  <c r="N61"/>
  <c r="M61"/>
  <c r="L61"/>
  <c r="K61"/>
  <c r="J61"/>
  <c r="I61"/>
  <c r="H61"/>
  <c r="G61"/>
  <c r="F61"/>
  <c r="O60"/>
  <c r="N60"/>
  <c r="M60"/>
  <c r="L60"/>
  <c r="K60"/>
  <c r="J60"/>
  <c r="I60"/>
  <c r="H60"/>
  <c r="G60"/>
  <c r="F60"/>
  <c r="O59"/>
  <c r="N59"/>
  <c r="M59"/>
  <c r="L59"/>
  <c r="K59"/>
  <c r="J59"/>
  <c r="I59"/>
  <c r="H59"/>
  <c r="G59"/>
  <c r="F59"/>
  <c r="O58"/>
  <c r="N58"/>
  <c r="M58"/>
  <c r="L58"/>
  <c r="K58"/>
  <c r="J58"/>
  <c r="I58"/>
  <c r="H58"/>
  <c r="G58"/>
  <c r="F58"/>
  <c r="O57"/>
  <c r="N57"/>
  <c r="M57"/>
  <c r="L57"/>
  <c r="K57"/>
  <c r="J57"/>
  <c r="I57"/>
  <c r="H57"/>
  <c r="G57"/>
  <c r="F57"/>
  <c r="O53"/>
  <c r="N53"/>
  <c r="M53"/>
  <c r="L53"/>
  <c r="K53"/>
  <c r="J53"/>
  <c r="I53"/>
  <c r="H53"/>
  <c r="G53"/>
  <c r="F53"/>
  <c r="O52"/>
  <c r="N52"/>
  <c r="M52"/>
  <c r="L52"/>
  <c r="K52"/>
  <c r="J52"/>
  <c r="I52"/>
  <c r="H52"/>
  <c r="G52"/>
  <c r="F52"/>
  <c r="O51"/>
  <c r="N51"/>
  <c r="M51"/>
  <c r="L51"/>
  <c r="K51"/>
  <c r="J51"/>
  <c r="I51"/>
  <c r="H51"/>
  <c r="G51"/>
  <c r="F51"/>
  <c r="O50"/>
  <c r="N50"/>
  <c r="M50"/>
  <c r="L50"/>
  <c r="K50"/>
  <c r="J50"/>
  <c r="I50"/>
  <c r="H50"/>
  <c r="G50"/>
  <c r="F50"/>
  <c r="O49"/>
  <c r="N49"/>
  <c r="M49"/>
  <c r="L49"/>
  <c r="K49"/>
  <c r="J49"/>
  <c r="I49"/>
  <c r="H49"/>
  <c r="G49"/>
  <c r="F49"/>
  <c r="O48"/>
  <c r="N48"/>
  <c r="M48"/>
  <c r="L48"/>
  <c r="K48"/>
  <c r="J48"/>
  <c r="I48"/>
  <c r="H48"/>
  <c r="G48"/>
  <c r="F48"/>
  <c r="O47"/>
  <c r="N47"/>
  <c r="M47"/>
  <c r="L47"/>
  <c r="K47"/>
  <c r="J47"/>
  <c r="I47"/>
  <c r="H47"/>
  <c r="G47"/>
  <c r="F47"/>
  <c r="O46"/>
  <c r="N46"/>
  <c r="M46"/>
  <c r="L46"/>
  <c r="K46"/>
  <c r="J46"/>
  <c r="I46"/>
  <c r="H46"/>
  <c r="G46"/>
  <c r="F46"/>
  <c r="O45"/>
  <c r="N45"/>
  <c r="M45"/>
  <c r="L45"/>
  <c r="K45"/>
  <c r="J45"/>
  <c r="I45"/>
  <c r="H45"/>
  <c r="G45"/>
  <c r="F45"/>
  <c r="O44"/>
  <c r="N44"/>
  <c r="M44"/>
  <c r="L44"/>
  <c r="K44"/>
  <c r="J44"/>
  <c r="I44"/>
  <c r="H44"/>
  <c r="G44"/>
  <c r="F44"/>
  <c r="O43"/>
  <c r="N43"/>
  <c r="M43"/>
  <c r="L43"/>
  <c r="K43"/>
  <c r="J43"/>
  <c r="I43"/>
  <c r="H43"/>
  <c r="G43"/>
  <c r="F43"/>
  <c r="O42"/>
  <c r="N42"/>
  <c r="M42"/>
  <c r="L42"/>
  <c r="K42"/>
  <c r="J42"/>
  <c r="I42"/>
  <c r="H42"/>
  <c r="G42"/>
  <c r="F42"/>
  <c r="O41"/>
  <c r="N41"/>
  <c r="M41"/>
  <c r="L41"/>
  <c r="K41"/>
  <c r="J41"/>
  <c r="I41"/>
  <c r="H41"/>
  <c r="G41"/>
  <c r="F41"/>
  <c r="O40"/>
  <c r="N40"/>
  <c r="M40"/>
  <c r="L40"/>
  <c r="K40"/>
  <c r="J40"/>
  <c r="I40"/>
  <c r="H40"/>
  <c r="G40"/>
  <c r="F40"/>
  <c r="O39"/>
  <c r="N39"/>
  <c r="M39"/>
  <c r="L39"/>
  <c r="K39"/>
  <c r="J39"/>
  <c r="I39"/>
  <c r="H39"/>
  <c r="G39"/>
  <c r="F39"/>
  <c r="O38"/>
  <c r="N38"/>
  <c r="M38"/>
  <c r="L38"/>
  <c r="K38"/>
  <c r="J38"/>
  <c r="I38"/>
  <c r="H38"/>
  <c r="G38"/>
  <c r="F38"/>
  <c r="O37"/>
  <c r="N37"/>
  <c r="M37"/>
  <c r="L37"/>
  <c r="K37"/>
  <c r="J37"/>
  <c r="I37"/>
  <c r="H37"/>
  <c r="G37"/>
  <c r="F37"/>
  <c r="O36"/>
  <c r="N36"/>
  <c r="M36"/>
  <c r="L36"/>
  <c r="K36"/>
  <c r="J36"/>
  <c r="I36"/>
  <c r="H36"/>
  <c r="G36"/>
  <c r="F36"/>
  <c r="O35"/>
  <c r="N35"/>
  <c r="M35"/>
  <c r="L35"/>
  <c r="K35"/>
  <c r="J35"/>
  <c r="I35"/>
  <c r="H35"/>
  <c r="G35"/>
  <c r="F35"/>
  <c r="O34"/>
  <c r="N34"/>
  <c r="M34"/>
  <c r="L34"/>
  <c r="K34"/>
  <c r="J34"/>
  <c r="I34"/>
  <c r="H34"/>
  <c r="G34"/>
  <c r="F34"/>
  <c r="O33"/>
  <c r="N33"/>
  <c r="M33"/>
  <c r="L33"/>
  <c r="K33"/>
  <c r="J33"/>
  <c r="I33"/>
  <c r="H33"/>
  <c r="G33"/>
  <c r="F33"/>
  <c r="O32"/>
  <c r="N32"/>
  <c r="M32"/>
  <c r="L32"/>
  <c r="K32"/>
  <c r="J32"/>
  <c r="I32"/>
  <c r="H32"/>
  <c r="G32"/>
  <c r="F32"/>
  <c r="O31"/>
  <c r="N31"/>
  <c r="M31"/>
  <c r="L31"/>
  <c r="K31"/>
  <c r="J31"/>
  <c r="I31"/>
  <c r="H31"/>
  <c r="G31"/>
  <c r="F31"/>
  <c r="O30"/>
  <c r="N30"/>
  <c r="M30"/>
  <c r="L30"/>
  <c r="K30"/>
  <c r="J30"/>
  <c r="I30"/>
  <c r="H30"/>
  <c r="G30"/>
  <c r="F30"/>
  <c r="O29"/>
  <c r="N29"/>
  <c r="M29"/>
  <c r="L29"/>
  <c r="K29"/>
  <c r="J29"/>
  <c r="I29"/>
  <c r="H29"/>
  <c r="G29"/>
  <c r="F29"/>
  <c r="O28"/>
  <c r="N28"/>
  <c r="M28"/>
  <c r="L28"/>
  <c r="K28"/>
  <c r="J28"/>
  <c r="I28"/>
  <c r="H28"/>
  <c r="G28"/>
  <c r="F28"/>
  <c r="O27"/>
  <c r="N27"/>
  <c r="M27"/>
  <c r="L27"/>
  <c r="K27"/>
  <c r="J27"/>
  <c r="I27"/>
  <c r="H27"/>
  <c r="G27"/>
  <c r="F27"/>
  <c r="O26"/>
  <c r="N26"/>
  <c r="M26"/>
  <c r="L26"/>
  <c r="K26"/>
  <c r="J26"/>
  <c r="I26"/>
  <c r="H26"/>
  <c r="G26"/>
  <c r="F26"/>
  <c r="O25"/>
  <c r="N25"/>
  <c r="M25"/>
  <c r="L25"/>
  <c r="K25"/>
  <c r="J25"/>
  <c r="I25"/>
  <c r="H25"/>
  <c r="G25"/>
  <c r="F25"/>
  <c r="O24"/>
  <c r="N24"/>
  <c r="M24"/>
  <c r="L24"/>
  <c r="K24"/>
  <c r="J24"/>
  <c r="I24"/>
  <c r="H24"/>
  <c r="G24"/>
  <c r="F24"/>
  <c r="O23"/>
  <c r="N23"/>
  <c r="M23"/>
  <c r="L23"/>
  <c r="K23"/>
  <c r="J23"/>
  <c r="I23"/>
  <c r="H23"/>
  <c r="G23"/>
  <c r="F23"/>
  <c r="O22"/>
  <c r="N22"/>
  <c r="M22"/>
  <c r="L22"/>
  <c r="K22"/>
  <c r="J22"/>
  <c r="I22"/>
  <c r="H22"/>
  <c r="G22"/>
  <c r="F22"/>
  <c r="O21"/>
  <c r="N21"/>
  <c r="M21"/>
  <c r="L21"/>
  <c r="K21"/>
  <c r="J21"/>
  <c r="I21"/>
  <c r="H21"/>
  <c r="G21"/>
  <c r="F21"/>
  <c r="O20"/>
  <c r="N20"/>
  <c r="M20"/>
  <c r="L20"/>
  <c r="K20"/>
  <c r="J20"/>
  <c r="I20"/>
  <c r="H20"/>
  <c r="G20"/>
  <c r="F20"/>
  <c r="O19"/>
  <c r="N19"/>
  <c r="M19"/>
  <c r="L19"/>
  <c r="K19"/>
  <c r="J19"/>
  <c r="I19"/>
  <c r="H19"/>
  <c r="G19"/>
  <c r="F19"/>
  <c r="O18"/>
  <c r="N18"/>
  <c r="M18"/>
  <c r="L18"/>
  <c r="K18"/>
  <c r="J18"/>
  <c r="I18"/>
  <c r="H18"/>
  <c r="G18"/>
  <c r="F18"/>
  <c r="O17"/>
  <c r="N17"/>
  <c r="M17"/>
  <c r="L17"/>
  <c r="K17"/>
  <c r="J17"/>
  <c r="I17"/>
  <c r="H17"/>
  <c r="G17"/>
  <c r="F17"/>
  <c r="O16"/>
  <c r="N16"/>
  <c r="M16"/>
  <c r="L16"/>
  <c r="K16"/>
  <c r="J16"/>
  <c r="I16"/>
  <c r="H16"/>
  <c r="G16"/>
  <c r="F16"/>
  <c r="O15"/>
  <c r="N15"/>
  <c r="M15"/>
  <c r="L15"/>
  <c r="K15"/>
  <c r="J15"/>
  <c r="I15"/>
  <c r="H15"/>
  <c r="G15"/>
  <c r="F15"/>
  <c r="O14"/>
  <c r="N14"/>
  <c r="M14"/>
  <c r="L14"/>
  <c r="K14"/>
  <c r="J14"/>
  <c r="I14"/>
  <c r="H14"/>
  <c r="G14"/>
  <c r="F14"/>
  <c r="O13"/>
  <c r="N13"/>
  <c r="M13"/>
  <c r="L13"/>
  <c r="K13"/>
  <c r="J13"/>
  <c r="I13"/>
  <c r="H13"/>
  <c r="G13"/>
  <c r="F13"/>
  <c r="O53" i="150"/>
  <c r="N53"/>
  <c r="M53"/>
  <c r="L53"/>
  <c r="K53"/>
  <c r="J53"/>
  <c r="I53"/>
  <c r="H53"/>
  <c r="G53"/>
  <c r="F53"/>
  <c r="O52"/>
  <c r="N52"/>
  <c r="M52"/>
  <c r="L52"/>
  <c r="K52"/>
  <c r="J52"/>
  <c r="I52"/>
  <c r="H52"/>
  <c r="G52"/>
  <c r="F52"/>
  <c r="O51"/>
  <c r="N51"/>
  <c r="M51"/>
  <c r="L51"/>
  <c r="K51"/>
  <c r="J51"/>
  <c r="I51"/>
  <c r="H51"/>
  <c r="G51"/>
  <c r="F51"/>
  <c r="O50"/>
  <c r="N50"/>
  <c r="M50"/>
  <c r="L50"/>
  <c r="K50"/>
  <c r="J50"/>
  <c r="I50"/>
  <c r="H50"/>
  <c r="G50"/>
  <c r="F50"/>
  <c r="O49"/>
  <c r="N49"/>
  <c r="M49"/>
  <c r="L49"/>
  <c r="K49"/>
  <c r="J49"/>
  <c r="I49"/>
  <c r="H49"/>
  <c r="G49"/>
  <c r="F49"/>
  <c r="O48"/>
  <c r="N48"/>
  <c r="M48"/>
  <c r="L48"/>
  <c r="K48"/>
  <c r="J48"/>
  <c r="I48"/>
  <c r="H48"/>
  <c r="G48"/>
  <c r="F48"/>
  <c r="O47"/>
  <c r="N47"/>
  <c r="M47"/>
  <c r="L47"/>
  <c r="K47"/>
  <c r="J47"/>
  <c r="I47"/>
  <c r="H47"/>
  <c r="G47"/>
  <c r="F47"/>
  <c r="O46"/>
  <c r="N46"/>
  <c r="M46"/>
  <c r="L46"/>
  <c r="K46"/>
  <c r="J46"/>
  <c r="I46"/>
  <c r="H46"/>
  <c r="G46"/>
  <c r="F46"/>
  <c r="O45"/>
  <c r="N45"/>
  <c r="M45"/>
  <c r="L45"/>
  <c r="K45"/>
  <c r="J45"/>
  <c r="I45"/>
  <c r="H45"/>
  <c r="G45"/>
  <c r="F45"/>
  <c r="O44"/>
  <c r="N44"/>
  <c r="M44"/>
  <c r="L44"/>
  <c r="K44"/>
  <c r="J44"/>
  <c r="I44"/>
  <c r="H44"/>
  <c r="G44"/>
  <c r="F44"/>
  <c r="O43"/>
  <c r="N43"/>
  <c r="M43"/>
  <c r="L43"/>
  <c r="K43"/>
  <c r="J43"/>
  <c r="I43"/>
  <c r="H43"/>
  <c r="G43"/>
  <c r="F43"/>
  <c r="O42"/>
  <c r="N42"/>
  <c r="M42"/>
  <c r="L42"/>
  <c r="K42"/>
  <c r="J42"/>
  <c r="I42"/>
  <c r="H42"/>
  <c r="G42"/>
  <c r="F42"/>
  <c r="O41"/>
  <c r="N41"/>
  <c r="M41"/>
  <c r="L41"/>
  <c r="K41"/>
  <c r="J41"/>
  <c r="I41"/>
  <c r="H41"/>
  <c r="G41"/>
  <c r="F41"/>
  <c r="O40"/>
  <c r="N40"/>
  <c r="M40"/>
  <c r="L40"/>
  <c r="K40"/>
  <c r="J40"/>
  <c r="I40"/>
  <c r="H40"/>
  <c r="G40"/>
  <c r="F40"/>
  <c r="O39"/>
  <c r="N39"/>
  <c r="M39"/>
  <c r="L39"/>
  <c r="K39"/>
  <c r="J39"/>
  <c r="I39"/>
  <c r="H39"/>
  <c r="G39"/>
  <c r="F39"/>
  <c r="O38"/>
  <c r="N38"/>
  <c r="M38"/>
  <c r="L38"/>
  <c r="K38"/>
  <c r="J38"/>
  <c r="I38"/>
  <c r="H38"/>
  <c r="G38"/>
  <c r="F38"/>
  <c r="O37"/>
  <c r="N37"/>
  <c r="M37"/>
  <c r="L37"/>
  <c r="K37"/>
  <c r="J37"/>
  <c r="I37"/>
  <c r="H37"/>
  <c r="G37"/>
  <c r="F37"/>
  <c r="O36"/>
  <c r="N36"/>
  <c r="M36"/>
  <c r="L36"/>
  <c r="K36"/>
  <c r="J36"/>
  <c r="I36"/>
  <c r="H36"/>
  <c r="G36"/>
  <c r="F36"/>
  <c r="O35"/>
  <c r="N35"/>
  <c r="M35"/>
  <c r="L35"/>
  <c r="K35"/>
  <c r="J35"/>
  <c r="I35"/>
  <c r="H35"/>
  <c r="G35"/>
  <c r="F35"/>
  <c r="O34"/>
  <c r="N34"/>
  <c r="M34"/>
  <c r="L34"/>
  <c r="K34"/>
  <c r="J34"/>
  <c r="I34"/>
  <c r="H34"/>
  <c r="G34"/>
  <c r="F34"/>
  <c r="O33"/>
  <c r="N33"/>
  <c r="M33"/>
  <c r="L33"/>
  <c r="K33"/>
  <c r="J33"/>
  <c r="I33"/>
  <c r="H33"/>
  <c r="G33"/>
  <c r="F33"/>
  <c r="O32"/>
  <c r="N32"/>
  <c r="M32"/>
  <c r="L32"/>
  <c r="K32"/>
  <c r="J32"/>
  <c r="I32"/>
  <c r="H32"/>
  <c r="G32"/>
  <c r="F32"/>
  <c r="O31"/>
  <c r="N31"/>
  <c r="M31"/>
  <c r="L31"/>
  <c r="K31"/>
  <c r="J31"/>
  <c r="I31"/>
  <c r="H31"/>
  <c r="G31"/>
  <c r="F31"/>
  <c r="O30"/>
  <c r="N30"/>
  <c r="M30"/>
  <c r="L30"/>
  <c r="K30"/>
  <c r="J30"/>
  <c r="I30"/>
  <c r="H30"/>
  <c r="G30"/>
  <c r="F30"/>
  <c r="O29"/>
  <c r="N29"/>
  <c r="M29"/>
  <c r="L29"/>
  <c r="K29"/>
  <c r="J29"/>
  <c r="I29"/>
  <c r="H29"/>
  <c r="G29"/>
  <c r="F29"/>
  <c r="O28"/>
  <c r="N28"/>
  <c r="M28"/>
  <c r="L28"/>
  <c r="K28"/>
  <c r="J28"/>
  <c r="I28"/>
  <c r="H28"/>
  <c r="G28"/>
  <c r="F28"/>
  <c r="O27"/>
  <c r="N27"/>
  <c r="M27"/>
  <c r="L27"/>
  <c r="K27"/>
  <c r="J27"/>
  <c r="I27"/>
  <c r="H27"/>
  <c r="G27"/>
  <c r="F27"/>
  <c r="O26"/>
  <c r="N26"/>
  <c r="M26"/>
  <c r="L26"/>
  <c r="K26"/>
  <c r="J26"/>
  <c r="I26"/>
  <c r="H26"/>
  <c r="G26"/>
  <c r="F26"/>
  <c r="O25"/>
  <c r="N25"/>
  <c r="M25"/>
  <c r="L25"/>
  <c r="K25"/>
  <c r="J25"/>
  <c r="I25"/>
  <c r="H25"/>
  <c r="G25"/>
  <c r="F25"/>
  <c r="O24"/>
  <c r="N24"/>
  <c r="M24"/>
  <c r="L24"/>
  <c r="K24"/>
  <c r="J24"/>
  <c r="I24"/>
  <c r="H24"/>
  <c r="G24"/>
  <c r="F24"/>
  <c r="O23"/>
  <c r="N23"/>
  <c r="M23"/>
  <c r="L23"/>
  <c r="K23"/>
  <c r="J23"/>
  <c r="I23"/>
  <c r="H23"/>
  <c r="G23"/>
  <c r="F23"/>
  <c r="O22"/>
  <c r="N22"/>
  <c r="M22"/>
  <c r="L22"/>
  <c r="K22"/>
  <c r="J22"/>
  <c r="I22"/>
  <c r="H22"/>
  <c r="G22"/>
  <c r="F22"/>
  <c r="O21"/>
  <c r="N21"/>
  <c r="M21"/>
  <c r="L21"/>
  <c r="K21"/>
  <c r="J21"/>
  <c r="I21"/>
  <c r="H21"/>
  <c r="G21"/>
  <c r="F21"/>
  <c r="O20"/>
  <c r="N20"/>
  <c r="M20"/>
  <c r="L20"/>
  <c r="K20"/>
  <c r="J20"/>
  <c r="I20"/>
  <c r="H20"/>
  <c r="G20"/>
  <c r="F20"/>
  <c r="O19"/>
  <c r="N19"/>
  <c r="M19"/>
  <c r="L19"/>
  <c r="K19"/>
  <c r="J19"/>
  <c r="I19"/>
  <c r="H19"/>
  <c r="G19"/>
  <c r="F19"/>
  <c r="O18"/>
  <c r="N18"/>
  <c r="M18"/>
  <c r="L18"/>
  <c r="K18"/>
  <c r="J18"/>
  <c r="I18"/>
  <c r="H18"/>
  <c r="G18"/>
  <c r="F18"/>
  <c r="O17"/>
  <c r="N17"/>
  <c r="M17"/>
  <c r="L17"/>
  <c r="K17"/>
  <c r="J17"/>
  <c r="I17"/>
  <c r="H17"/>
  <c r="G17"/>
  <c r="F17"/>
  <c r="O16"/>
  <c r="N16"/>
  <c r="M16"/>
  <c r="L16"/>
  <c r="K16"/>
  <c r="J16"/>
  <c r="I16"/>
  <c r="H16"/>
  <c r="G16"/>
  <c r="F16"/>
  <c r="O15"/>
  <c r="N15"/>
  <c r="M15"/>
  <c r="L15"/>
  <c r="K15"/>
  <c r="J15"/>
  <c r="I15"/>
  <c r="H15"/>
  <c r="G15"/>
  <c r="F15"/>
  <c r="O14"/>
  <c r="N14"/>
  <c r="M14"/>
  <c r="L14"/>
  <c r="K14"/>
  <c r="J14"/>
  <c r="I14"/>
  <c r="H14"/>
  <c r="G14"/>
  <c r="F14"/>
  <c r="O13"/>
  <c r="N13"/>
  <c r="M13"/>
  <c r="L13"/>
  <c r="K13"/>
  <c r="J13"/>
  <c r="I13"/>
  <c r="H13"/>
  <c r="G13"/>
  <c r="F13"/>
  <c r="Z35" i="136"/>
  <c r="Z34"/>
  <c r="Z33"/>
  <c r="Z32"/>
  <c r="Z31"/>
  <c r="Z30"/>
  <c r="Z29"/>
  <c r="Z28"/>
  <c r="Z27"/>
  <c r="Z26"/>
  <c r="Z25"/>
  <c r="Z24"/>
  <c r="Z23"/>
  <c r="Z22"/>
  <c r="Z21"/>
  <c r="Z20"/>
  <c r="Z19"/>
  <c r="AB277" i="149"/>
  <c r="AB276"/>
  <c r="AB232"/>
  <c r="AB231"/>
  <c r="AB187"/>
  <c r="AB186"/>
  <c r="AB142"/>
  <c r="AB141"/>
  <c r="AB97"/>
  <c r="AB96"/>
  <c r="AB52"/>
  <c r="AB51"/>
  <c r="AB8"/>
  <c r="AB7"/>
  <c r="AB5"/>
  <c r="AB6" s="1"/>
  <c r="W10" i="148" l="1"/>
  <c r="IN277" i="149"/>
  <c r="IM277"/>
  <c r="IL277"/>
  <c r="IK277"/>
  <c r="IJ277"/>
  <c r="II277"/>
  <c r="IH277"/>
  <c r="IG277"/>
  <c r="IF277"/>
  <c r="IE277"/>
  <c r="ID277"/>
  <c r="IC277"/>
  <c r="IB277"/>
  <c r="IA277"/>
  <c r="HZ277"/>
  <c r="HY277"/>
  <c r="HX277"/>
  <c r="HW277"/>
  <c r="HV277"/>
  <c r="HU277"/>
  <c r="HT277"/>
  <c r="HS277"/>
  <c r="HR277"/>
  <c r="HQ277"/>
  <c r="HP277"/>
  <c r="HO277"/>
  <c r="HN277"/>
  <c r="HM277"/>
  <c r="HL277"/>
  <c r="HK277"/>
  <c r="HJ277"/>
  <c r="HI277"/>
  <c r="HH277"/>
  <c r="HG277"/>
  <c r="HF277"/>
  <c r="HE277"/>
  <c r="HD277"/>
  <c r="HC277"/>
  <c r="HB277"/>
  <c r="HA277"/>
  <c r="GZ277"/>
  <c r="GY277"/>
  <c r="GX277"/>
  <c r="GW277"/>
  <c r="GV277"/>
  <c r="GU277"/>
  <c r="GT277"/>
  <c r="GS277"/>
  <c r="GR277"/>
  <c r="GQ277"/>
  <c r="GP277"/>
  <c r="GO277"/>
  <c r="GN277"/>
  <c r="GM277"/>
  <c r="GL277"/>
  <c r="GK277"/>
  <c r="GJ277"/>
  <c r="GI277"/>
  <c r="GH277"/>
  <c r="GG277"/>
  <c r="GF277"/>
  <c r="GE277"/>
  <c r="GD277"/>
  <c r="GC277"/>
  <c r="GB277"/>
  <c r="GA277"/>
  <c r="FZ277"/>
  <c r="FY277"/>
  <c r="FX277"/>
  <c r="FW277"/>
  <c r="FV277"/>
  <c r="FU277"/>
  <c r="FT277"/>
  <c r="FS277"/>
  <c r="FR277"/>
  <c r="FQ277"/>
  <c r="FP277"/>
  <c r="FO277"/>
  <c r="FN277"/>
  <c r="FM277"/>
  <c r="FL277"/>
  <c r="FK277"/>
  <c r="FJ277"/>
  <c r="FI277"/>
  <c r="FH277"/>
  <c r="FG277"/>
  <c r="FF277"/>
  <c r="FE277"/>
  <c r="FD277"/>
  <c r="FC277"/>
  <c r="FB277"/>
  <c r="FA277"/>
  <c r="EZ277"/>
  <c r="EY277"/>
  <c r="EX277"/>
  <c r="EW277"/>
  <c r="EV277"/>
  <c r="EU277"/>
  <c r="ET277"/>
  <c r="ES277"/>
  <c r="ER277"/>
  <c r="EQ277"/>
  <c r="EP277"/>
  <c r="EO277"/>
  <c r="EN277"/>
  <c r="EM277"/>
  <c r="EL277"/>
  <c r="EK277"/>
  <c r="EJ277"/>
  <c r="EI277"/>
  <c r="EH277"/>
  <c r="EG277"/>
  <c r="EF277"/>
  <c r="EE277"/>
  <c r="ED277"/>
  <c r="EC277"/>
  <c r="EB277"/>
  <c r="EA277"/>
  <c r="DZ277"/>
  <c r="DY277"/>
  <c r="DX277"/>
  <c r="DW277"/>
  <c r="DV277"/>
  <c r="DU277"/>
  <c r="DT277"/>
  <c r="DS277"/>
  <c r="DR277"/>
  <c r="DQ277"/>
  <c r="DP277"/>
  <c r="DO277"/>
  <c r="DN277"/>
  <c r="DM277"/>
  <c r="DL277"/>
  <c r="DK277"/>
  <c r="DJ277"/>
  <c r="DI277"/>
  <c r="DH277"/>
  <c r="DG277"/>
  <c r="DF277"/>
  <c r="DE277"/>
  <c r="DD277"/>
  <c r="DC277"/>
  <c r="DB277"/>
  <c r="DA277"/>
  <c r="CZ277"/>
  <c r="CY277"/>
  <c r="CX277"/>
  <c r="CW277"/>
  <c r="CV277"/>
  <c r="CU277"/>
  <c r="CT277"/>
  <c r="CS277"/>
  <c r="CR277"/>
  <c r="CQ277"/>
  <c r="CP277"/>
  <c r="CO277"/>
  <c r="CN277"/>
  <c r="CM277"/>
  <c r="CL277"/>
  <c r="CK277"/>
  <c r="CJ277"/>
  <c r="CI277"/>
  <c r="CH277"/>
  <c r="CG277"/>
  <c r="CF277"/>
  <c r="CE277"/>
  <c r="CD277"/>
  <c r="CC277"/>
  <c r="CB277"/>
  <c r="CA277"/>
  <c r="BZ277"/>
  <c r="BY277"/>
  <c r="BX277"/>
  <c r="BW277"/>
  <c r="BV277"/>
  <c r="BU277"/>
  <c r="BT277"/>
  <c r="BS277"/>
  <c r="BR277"/>
  <c r="BQ277"/>
  <c r="BP277"/>
  <c r="BO277"/>
  <c r="BN277"/>
  <c r="BM277"/>
  <c r="BL277"/>
  <c r="BK277"/>
  <c r="BJ277"/>
  <c r="BI277"/>
  <c r="BH277"/>
  <c r="BG277"/>
  <c r="BF277"/>
  <c r="BE277"/>
  <c r="BD277"/>
  <c r="BC277"/>
  <c r="BB277"/>
  <c r="BA277"/>
  <c r="AZ277"/>
  <c r="AY277"/>
  <c r="AX277"/>
  <c r="AW277"/>
  <c r="AV277"/>
  <c r="AU277"/>
  <c r="AT277"/>
  <c r="AS277"/>
  <c r="AR277"/>
  <c r="AQ277"/>
  <c r="AP277"/>
  <c r="AO277"/>
  <c r="AN277"/>
  <c r="AM277"/>
  <c r="AL277"/>
  <c r="AK277"/>
  <c r="AJ277"/>
  <c r="AI277"/>
  <c r="AG277"/>
  <c r="AA277"/>
  <c r="Z277"/>
  <c r="Y277"/>
  <c r="X277"/>
  <c r="W277"/>
  <c r="V277"/>
  <c r="U277"/>
  <c r="T277"/>
  <c r="S277"/>
  <c r="R277"/>
  <c r="Q277"/>
  <c r="P277"/>
  <c r="O277"/>
  <c r="N277"/>
  <c r="M277"/>
  <c r="L277"/>
  <c r="K277"/>
  <c r="J277"/>
  <c r="I277"/>
  <c r="H277"/>
  <c r="G277"/>
  <c r="F277"/>
  <c r="E277"/>
  <c r="D277"/>
  <c r="IN276"/>
  <c r="IM276"/>
  <c r="IL276"/>
  <c r="IK276"/>
  <c r="IJ276"/>
  <c r="II276"/>
  <c r="IH276"/>
  <c r="IG276"/>
  <c r="IF276"/>
  <c r="IE276"/>
  <c r="ID276"/>
  <c r="IC276"/>
  <c r="IB276"/>
  <c r="IA276"/>
  <c r="HZ276"/>
  <c r="HY276"/>
  <c r="HX276"/>
  <c r="HW276"/>
  <c r="HV276"/>
  <c r="HU276"/>
  <c r="HT276"/>
  <c r="HS276"/>
  <c r="HR276"/>
  <c r="HQ276"/>
  <c r="HP276"/>
  <c r="HO276"/>
  <c r="HN276"/>
  <c r="HM276"/>
  <c r="HL276"/>
  <c r="HK276"/>
  <c r="HJ276"/>
  <c r="HI276"/>
  <c r="HH276"/>
  <c r="HG276"/>
  <c r="HF276"/>
  <c r="HE276"/>
  <c r="HD276"/>
  <c r="HC276"/>
  <c r="HB276"/>
  <c r="HA276"/>
  <c r="GZ276"/>
  <c r="GY276"/>
  <c r="GX276"/>
  <c r="GW276"/>
  <c r="GV276"/>
  <c r="GU276"/>
  <c r="GT276"/>
  <c r="GS276"/>
  <c r="GR276"/>
  <c r="GQ276"/>
  <c r="GP276"/>
  <c r="GO276"/>
  <c r="GN276"/>
  <c r="GM276"/>
  <c r="GL276"/>
  <c r="GK276"/>
  <c r="GJ276"/>
  <c r="GI276"/>
  <c r="GH276"/>
  <c r="GG276"/>
  <c r="GF276"/>
  <c r="GE276"/>
  <c r="GD276"/>
  <c r="GC276"/>
  <c r="GB276"/>
  <c r="GA276"/>
  <c r="FZ276"/>
  <c r="FY276"/>
  <c r="FX276"/>
  <c r="FW276"/>
  <c r="FV276"/>
  <c r="FU276"/>
  <c r="FT276"/>
  <c r="FS276"/>
  <c r="FR276"/>
  <c r="FQ276"/>
  <c r="FP276"/>
  <c r="FO276"/>
  <c r="FN276"/>
  <c r="FM276"/>
  <c r="FL276"/>
  <c r="FK276"/>
  <c r="FJ276"/>
  <c r="FI276"/>
  <c r="FH276"/>
  <c r="FG276"/>
  <c r="FF276"/>
  <c r="FE276"/>
  <c r="FD276"/>
  <c r="FC276"/>
  <c r="FB276"/>
  <c r="FA276"/>
  <c r="EZ276"/>
  <c r="EY276"/>
  <c r="EX276"/>
  <c r="EW276"/>
  <c r="EV276"/>
  <c r="EU276"/>
  <c r="ET276"/>
  <c r="ES276"/>
  <c r="ER276"/>
  <c r="EQ276"/>
  <c r="EP276"/>
  <c r="EO276"/>
  <c r="EN276"/>
  <c r="EM276"/>
  <c r="EL276"/>
  <c r="EK276"/>
  <c r="EJ276"/>
  <c r="EI276"/>
  <c r="EH276"/>
  <c r="EG276"/>
  <c r="EF276"/>
  <c r="EE276"/>
  <c r="ED276"/>
  <c r="EC276"/>
  <c r="EB276"/>
  <c r="EA276"/>
  <c r="DZ276"/>
  <c r="DY276"/>
  <c r="DX276"/>
  <c r="DW276"/>
  <c r="DV276"/>
  <c r="DU276"/>
  <c r="DT276"/>
  <c r="DS276"/>
  <c r="DR276"/>
  <c r="DQ276"/>
  <c r="DP276"/>
  <c r="DO276"/>
  <c r="DN276"/>
  <c r="DM276"/>
  <c r="DL276"/>
  <c r="DK276"/>
  <c r="DJ276"/>
  <c r="DI276"/>
  <c r="DH276"/>
  <c r="DG276"/>
  <c r="DF276"/>
  <c r="DE276"/>
  <c r="DD276"/>
  <c r="DC276"/>
  <c r="DB276"/>
  <c r="DA276"/>
  <c r="CZ276"/>
  <c r="CY276"/>
  <c r="CX276"/>
  <c r="CW276"/>
  <c r="CV276"/>
  <c r="CU276"/>
  <c r="CT276"/>
  <c r="CS276"/>
  <c r="CR276"/>
  <c r="CQ276"/>
  <c r="CP276"/>
  <c r="CO276"/>
  <c r="CN276"/>
  <c r="CM276"/>
  <c r="CL276"/>
  <c r="CK276"/>
  <c r="CJ276"/>
  <c r="CI276"/>
  <c r="CH276"/>
  <c r="CG276"/>
  <c r="CF276"/>
  <c r="CE276"/>
  <c r="CD276"/>
  <c r="CC276"/>
  <c r="CB276"/>
  <c r="CA276"/>
  <c r="BZ276"/>
  <c r="BY276"/>
  <c r="BX276"/>
  <c r="BW276"/>
  <c r="BV276"/>
  <c r="BU276"/>
  <c r="BT276"/>
  <c r="BS276"/>
  <c r="BR276"/>
  <c r="BQ276"/>
  <c r="BP276"/>
  <c r="BO276"/>
  <c r="BN276"/>
  <c r="BM276"/>
  <c r="BL276"/>
  <c r="BK276"/>
  <c r="BJ276"/>
  <c r="BI276"/>
  <c r="BH276"/>
  <c r="BG276"/>
  <c r="BF276"/>
  <c r="BE276"/>
  <c r="BD276"/>
  <c r="BC276"/>
  <c r="BB276"/>
  <c r="BA276"/>
  <c r="AZ276"/>
  <c r="AY276"/>
  <c r="AX276"/>
  <c r="AW276"/>
  <c r="AV276"/>
  <c r="AU276"/>
  <c r="AT276"/>
  <c r="AS276"/>
  <c r="AR276"/>
  <c r="AQ276"/>
  <c r="AP276"/>
  <c r="AO276"/>
  <c r="AN276"/>
  <c r="AM276"/>
  <c r="AL276"/>
  <c r="AK276"/>
  <c r="AJ276"/>
  <c r="AI276"/>
  <c r="AG276"/>
  <c r="AA276"/>
  <c r="Z276"/>
  <c r="Y276"/>
  <c r="X276"/>
  <c r="W276"/>
  <c r="V276"/>
  <c r="U276"/>
  <c r="T276"/>
  <c r="S276"/>
  <c r="R276"/>
  <c r="Q276"/>
  <c r="P276"/>
  <c r="O276"/>
  <c r="N276"/>
  <c r="M276"/>
  <c r="L276"/>
  <c r="K276"/>
  <c r="J276"/>
  <c r="I276"/>
  <c r="H276"/>
  <c r="G276"/>
  <c r="F276"/>
  <c r="E276"/>
  <c r="D276"/>
  <c r="IN232"/>
  <c r="IM232"/>
  <c r="IL232"/>
  <c r="IK232"/>
  <c r="IJ232"/>
  <c r="II232"/>
  <c r="IH232"/>
  <c r="IG232"/>
  <c r="IF232"/>
  <c r="IE232"/>
  <c r="ID232"/>
  <c r="IC232"/>
  <c r="IB232"/>
  <c r="IA232"/>
  <c r="HZ232"/>
  <c r="HY232"/>
  <c r="HX232"/>
  <c r="HW232"/>
  <c r="HV232"/>
  <c r="HU232"/>
  <c r="HT232"/>
  <c r="HS232"/>
  <c r="HR232"/>
  <c r="HQ232"/>
  <c r="HP232"/>
  <c r="HO232"/>
  <c r="HN232"/>
  <c r="HM232"/>
  <c r="HL232"/>
  <c r="HK232"/>
  <c r="HJ232"/>
  <c r="HI232"/>
  <c r="HH232"/>
  <c r="HG232"/>
  <c r="HF232"/>
  <c r="HE232"/>
  <c r="HD232"/>
  <c r="HC232"/>
  <c r="HB232"/>
  <c r="HA232"/>
  <c r="GZ232"/>
  <c r="GY232"/>
  <c r="GX232"/>
  <c r="GW232"/>
  <c r="GV232"/>
  <c r="GU232"/>
  <c r="GT232"/>
  <c r="GS232"/>
  <c r="GR232"/>
  <c r="GQ232"/>
  <c r="GP232"/>
  <c r="GO232"/>
  <c r="GN232"/>
  <c r="GM232"/>
  <c r="GL232"/>
  <c r="GK232"/>
  <c r="GJ232"/>
  <c r="GI232"/>
  <c r="GH232"/>
  <c r="GG232"/>
  <c r="GF232"/>
  <c r="GE232"/>
  <c r="GD232"/>
  <c r="GC232"/>
  <c r="GB232"/>
  <c r="GA232"/>
  <c r="FZ232"/>
  <c r="FY232"/>
  <c r="FX232"/>
  <c r="FW232"/>
  <c r="FV232"/>
  <c r="FU232"/>
  <c r="FT232"/>
  <c r="FS232"/>
  <c r="FR232"/>
  <c r="FQ232"/>
  <c r="FP232"/>
  <c r="FO232"/>
  <c r="FN232"/>
  <c r="FM232"/>
  <c r="FL232"/>
  <c r="FK232"/>
  <c r="FJ232"/>
  <c r="FI232"/>
  <c r="FH232"/>
  <c r="FG232"/>
  <c r="FF232"/>
  <c r="FE232"/>
  <c r="FD232"/>
  <c r="FC232"/>
  <c r="FB232"/>
  <c r="FA232"/>
  <c r="EZ232"/>
  <c r="EY232"/>
  <c r="EX232"/>
  <c r="EW232"/>
  <c r="EV232"/>
  <c r="EU232"/>
  <c r="ET232"/>
  <c r="ES232"/>
  <c r="ER232"/>
  <c r="EQ232"/>
  <c r="EP232"/>
  <c r="EO232"/>
  <c r="EN232"/>
  <c r="EM232"/>
  <c r="EL232"/>
  <c r="EK232"/>
  <c r="EJ232"/>
  <c r="EI232"/>
  <c r="EH232"/>
  <c r="EG232"/>
  <c r="EF232"/>
  <c r="EE232"/>
  <c r="ED232"/>
  <c r="EC232"/>
  <c r="EB232"/>
  <c r="EA232"/>
  <c r="DZ232"/>
  <c r="DY232"/>
  <c r="DX232"/>
  <c r="DW232"/>
  <c r="DV232"/>
  <c r="DU232"/>
  <c r="DT232"/>
  <c r="DS232"/>
  <c r="DR232"/>
  <c r="DQ232"/>
  <c r="DP232"/>
  <c r="DO232"/>
  <c r="DN232"/>
  <c r="DM232"/>
  <c r="DL232"/>
  <c r="DK232"/>
  <c r="DJ232"/>
  <c r="DI232"/>
  <c r="DH232"/>
  <c r="DG232"/>
  <c r="DF232"/>
  <c r="DE232"/>
  <c r="DD232"/>
  <c r="DC232"/>
  <c r="DB232"/>
  <c r="DA232"/>
  <c r="CZ232"/>
  <c r="CY232"/>
  <c r="CX232"/>
  <c r="CW232"/>
  <c r="CV232"/>
  <c r="CU232"/>
  <c r="CT232"/>
  <c r="CS232"/>
  <c r="CR232"/>
  <c r="CQ232"/>
  <c r="CP232"/>
  <c r="CO232"/>
  <c r="CN232"/>
  <c r="CM232"/>
  <c r="CL232"/>
  <c r="CK232"/>
  <c r="CJ232"/>
  <c r="CI232"/>
  <c r="CH232"/>
  <c r="CG232"/>
  <c r="CF232"/>
  <c r="CE232"/>
  <c r="CD232"/>
  <c r="CC232"/>
  <c r="CB232"/>
  <c r="CA232"/>
  <c r="BZ232"/>
  <c r="BY232"/>
  <c r="BX232"/>
  <c r="BW232"/>
  <c r="BV232"/>
  <c r="BU232"/>
  <c r="BT232"/>
  <c r="BS232"/>
  <c r="BR232"/>
  <c r="BQ232"/>
  <c r="BP232"/>
  <c r="BO232"/>
  <c r="BN232"/>
  <c r="BM232"/>
  <c r="BL232"/>
  <c r="BK232"/>
  <c r="BJ232"/>
  <c r="BI232"/>
  <c r="BH232"/>
  <c r="BG232"/>
  <c r="BF232"/>
  <c r="BE232"/>
  <c r="BD232"/>
  <c r="BC232"/>
  <c r="BB232"/>
  <c r="BA232"/>
  <c r="AZ232"/>
  <c r="AY232"/>
  <c r="AX232"/>
  <c r="AW232"/>
  <c r="AV232"/>
  <c r="AU232"/>
  <c r="AT232"/>
  <c r="AS232"/>
  <c r="AR232"/>
  <c r="AQ232"/>
  <c r="AP232"/>
  <c r="AO232"/>
  <c r="AN232"/>
  <c r="AM232"/>
  <c r="AL232"/>
  <c r="AK232"/>
  <c r="AJ232"/>
  <c r="AI232"/>
  <c r="AG232"/>
  <c r="AA232"/>
  <c r="Z232"/>
  <c r="Y232"/>
  <c r="X232"/>
  <c r="W232"/>
  <c r="V232"/>
  <c r="U232"/>
  <c r="T232"/>
  <c r="S232"/>
  <c r="R232"/>
  <c r="Q232"/>
  <c r="P232"/>
  <c r="O232"/>
  <c r="N232"/>
  <c r="M232"/>
  <c r="L232"/>
  <c r="K232"/>
  <c r="J232"/>
  <c r="I232"/>
  <c r="H232"/>
  <c r="G232"/>
  <c r="F232"/>
  <c r="E232"/>
  <c r="D232"/>
  <c r="IN231"/>
  <c r="IM231"/>
  <c r="IL231"/>
  <c r="IK231"/>
  <c r="IJ231"/>
  <c r="II231"/>
  <c r="IH231"/>
  <c r="IG231"/>
  <c r="IF231"/>
  <c r="IE231"/>
  <c r="ID231"/>
  <c r="IC231"/>
  <c r="IB231"/>
  <c r="IA231"/>
  <c r="HZ231"/>
  <c r="HY231"/>
  <c r="HX231"/>
  <c r="HW231"/>
  <c r="HV231"/>
  <c r="HU231"/>
  <c r="HT231"/>
  <c r="HS231"/>
  <c r="HR231"/>
  <c r="HQ231"/>
  <c r="HP231"/>
  <c r="HO231"/>
  <c r="HN231"/>
  <c r="HM231"/>
  <c r="HL231"/>
  <c r="HK231"/>
  <c r="HJ231"/>
  <c r="HI231"/>
  <c r="HH231"/>
  <c r="HG231"/>
  <c r="HF231"/>
  <c r="HE231"/>
  <c r="HD231"/>
  <c r="HC231"/>
  <c r="HB231"/>
  <c r="HA231"/>
  <c r="GZ231"/>
  <c r="GY231"/>
  <c r="GX231"/>
  <c r="GW231"/>
  <c r="GV231"/>
  <c r="GU231"/>
  <c r="GT231"/>
  <c r="GS231"/>
  <c r="GR231"/>
  <c r="GQ231"/>
  <c r="GP231"/>
  <c r="GO231"/>
  <c r="GN231"/>
  <c r="GM231"/>
  <c r="GL231"/>
  <c r="GK231"/>
  <c r="GJ231"/>
  <c r="GI231"/>
  <c r="GH231"/>
  <c r="GG231"/>
  <c r="GF231"/>
  <c r="GE231"/>
  <c r="GD231"/>
  <c r="GC231"/>
  <c r="GB231"/>
  <c r="GA231"/>
  <c r="FZ231"/>
  <c r="FY231"/>
  <c r="FX231"/>
  <c r="FW231"/>
  <c r="FV231"/>
  <c r="FU231"/>
  <c r="FT231"/>
  <c r="FS231"/>
  <c r="FR231"/>
  <c r="FQ231"/>
  <c r="FP231"/>
  <c r="FO231"/>
  <c r="FN231"/>
  <c r="FM231"/>
  <c r="FL231"/>
  <c r="FK231"/>
  <c r="FJ231"/>
  <c r="FI231"/>
  <c r="FH231"/>
  <c r="FG231"/>
  <c r="FF231"/>
  <c r="FE231"/>
  <c r="FD231"/>
  <c r="FC231"/>
  <c r="FB231"/>
  <c r="FA231"/>
  <c r="EZ231"/>
  <c r="EY231"/>
  <c r="EX231"/>
  <c r="EW231"/>
  <c r="EV231"/>
  <c r="EU231"/>
  <c r="ET231"/>
  <c r="ES231"/>
  <c r="ER231"/>
  <c r="EQ231"/>
  <c r="EP231"/>
  <c r="EO231"/>
  <c r="EN231"/>
  <c r="EM231"/>
  <c r="EL231"/>
  <c r="EK231"/>
  <c r="EJ231"/>
  <c r="EI231"/>
  <c r="EH231"/>
  <c r="EG231"/>
  <c r="EF231"/>
  <c r="EE231"/>
  <c r="ED231"/>
  <c r="EC231"/>
  <c r="EB231"/>
  <c r="EA231"/>
  <c r="DZ231"/>
  <c r="DY231"/>
  <c r="DX231"/>
  <c r="DW231"/>
  <c r="DV231"/>
  <c r="DU231"/>
  <c r="DT231"/>
  <c r="DS231"/>
  <c r="DR231"/>
  <c r="DQ231"/>
  <c r="DP231"/>
  <c r="DO231"/>
  <c r="DN231"/>
  <c r="DM231"/>
  <c r="DL231"/>
  <c r="DK231"/>
  <c r="DJ231"/>
  <c r="DI231"/>
  <c r="DH231"/>
  <c r="DG231"/>
  <c r="DF231"/>
  <c r="DE231"/>
  <c r="DD231"/>
  <c r="DC231"/>
  <c r="DB231"/>
  <c r="DA231"/>
  <c r="CZ231"/>
  <c r="CY231"/>
  <c r="CX231"/>
  <c r="CW231"/>
  <c r="CV231"/>
  <c r="CU231"/>
  <c r="CT231"/>
  <c r="CS231"/>
  <c r="CR231"/>
  <c r="CQ231"/>
  <c r="CP231"/>
  <c r="CO231"/>
  <c r="CN231"/>
  <c r="CM231"/>
  <c r="CL231"/>
  <c r="CK231"/>
  <c r="CJ231"/>
  <c r="CI231"/>
  <c r="CH231"/>
  <c r="CG231"/>
  <c r="CF231"/>
  <c r="CE231"/>
  <c r="CD231"/>
  <c r="CC231"/>
  <c r="CB231"/>
  <c r="CA231"/>
  <c r="BZ231"/>
  <c r="BY231"/>
  <c r="BX231"/>
  <c r="BW231"/>
  <c r="BV231"/>
  <c r="BU231"/>
  <c r="BT231"/>
  <c r="BS231"/>
  <c r="BR231"/>
  <c r="BQ231"/>
  <c r="BP231"/>
  <c r="BO231"/>
  <c r="BN231"/>
  <c r="BM231"/>
  <c r="BL231"/>
  <c r="BK231"/>
  <c r="BJ231"/>
  <c r="BI231"/>
  <c r="BH231"/>
  <c r="BG231"/>
  <c r="BF231"/>
  <c r="BE231"/>
  <c r="BD231"/>
  <c r="BC231"/>
  <c r="BB231"/>
  <c r="BA231"/>
  <c r="AZ231"/>
  <c r="AY231"/>
  <c r="AX231"/>
  <c r="AW231"/>
  <c r="AV231"/>
  <c r="AU231"/>
  <c r="AT231"/>
  <c r="AS231"/>
  <c r="AR231"/>
  <c r="AQ231"/>
  <c r="AP231"/>
  <c r="AO231"/>
  <c r="AN231"/>
  <c r="AM231"/>
  <c r="AL231"/>
  <c r="AK231"/>
  <c r="AJ231"/>
  <c r="AI231"/>
  <c r="AG231"/>
  <c r="AA231"/>
  <c r="Z231"/>
  <c r="Y231"/>
  <c r="X231"/>
  <c r="W231"/>
  <c r="V231"/>
  <c r="U231"/>
  <c r="T231"/>
  <c r="S231"/>
  <c r="R231"/>
  <c r="Q231"/>
  <c r="P231"/>
  <c r="O231"/>
  <c r="N231"/>
  <c r="M231"/>
  <c r="L231"/>
  <c r="K231"/>
  <c r="J231"/>
  <c r="I231"/>
  <c r="H231"/>
  <c r="G231"/>
  <c r="F231"/>
  <c r="E231"/>
  <c r="D231"/>
  <c r="IN187"/>
  <c r="IM187"/>
  <c r="IL187"/>
  <c r="IK187"/>
  <c r="IJ187"/>
  <c r="II187"/>
  <c r="IH187"/>
  <c r="IG187"/>
  <c r="IF187"/>
  <c r="IE187"/>
  <c r="ID187"/>
  <c r="IC187"/>
  <c r="IB187"/>
  <c r="IA187"/>
  <c r="HZ187"/>
  <c r="HY187"/>
  <c r="HX187"/>
  <c r="HW187"/>
  <c r="HV187"/>
  <c r="HU187"/>
  <c r="HT187"/>
  <c r="HS187"/>
  <c r="HR187"/>
  <c r="HQ187"/>
  <c r="HP187"/>
  <c r="HO187"/>
  <c r="HN187"/>
  <c r="HM187"/>
  <c r="HL187"/>
  <c r="HK187"/>
  <c r="HJ187"/>
  <c r="HI187"/>
  <c r="HH187"/>
  <c r="HG187"/>
  <c r="HF187"/>
  <c r="HE187"/>
  <c r="HD187"/>
  <c r="HC187"/>
  <c r="HB187"/>
  <c r="HA187"/>
  <c r="GZ187"/>
  <c r="GY187"/>
  <c r="GX187"/>
  <c r="GW187"/>
  <c r="GV187"/>
  <c r="GU187"/>
  <c r="GT187"/>
  <c r="GS187"/>
  <c r="GR187"/>
  <c r="GQ187"/>
  <c r="GP187"/>
  <c r="GO187"/>
  <c r="GN187"/>
  <c r="GM187"/>
  <c r="GL187"/>
  <c r="GK187"/>
  <c r="GJ187"/>
  <c r="GI187"/>
  <c r="GH187"/>
  <c r="GG187"/>
  <c r="GF187"/>
  <c r="GE187"/>
  <c r="GD187"/>
  <c r="GC187"/>
  <c r="GB187"/>
  <c r="GA187"/>
  <c r="FZ187"/>
  <c r="FY187"/>
  <c r="FX187"/>
  <c r="FW187"/>
  <c r="FV187"/>
  <c r="FU187"/>
  <c r="FT187"/>
  <c r="FS187"/>
  <c r="FR187"/>
  <c r="FQ187"/>
  <c r="FP187"/>
  <c r="FO187"/>
  <c r="FN187"/>
  <c r="FM187"/>
  <c r="FL187"/>
  <c r="FK187"/>
  <c r="FJ187"/>
  <c r="FI187"/>
  <c r="FH187"/>
  <c r="FG187"/>
  <c r="FF187"/>
  <c r="FE187"/>
  <c r="FD187"/>
  <c r="FC187"/>
  <c r="FB187"/>
  <c r="FA187"/>
  <c r="EZ187"/>
  <c r="EY187"/>
  <c r="EX187"/>
  <c r="EW187"/>
  <c r="EV187"/>
  <c r="EU187"/>
  <c r="ET187"/>
  <c r="ES187"/>
  <c r="ER187"/>
  <c r="EQ187"/>
  <c r="EP187"/>
  <c r="EO187"/>
  <c r="EN187"/>
  <c r="EM187"/>
  <c r="EL187"/>
  <c r="EK187"/>
  <c r="EJ187"/>
  <c r="EI187"/>
  <c r="EH187"/>
  <c r="EG187"/>
  <c r="EF187"/>
  <c r="EE187"/>
  <c r="ED187"/>
  <c r="EC187"/>
  <c r="EB187"/>
  <c r="EA187"/>
  <c r="DZ187"/>
  <c r="DY187"/>
  <c r="DX187"/>
  <c r="DW187"/>
  <c r="DV187"/>
  <c r="DU187"/>
  <c r="DT187"/>
  <c r="DS187"/>
  <c r="DR187"/>
  <c r="DQ187"/>
  <c r="DP187"/>
  <c r="DO187"/>
  <c r="DN187"/>
  <c r="DM187"/>
  <c r="DL187"/>
  <c r="DK187"/>
  <c r="DJ187"/>
  <c r="DI187"/>
  <c r="DH187"/>
  <c r="DG187"/>
  <c r="DF187"/>
  <c r="DE187"/>
  <c r="DD187"/>
  <c r="DC187"/>
  <c r="DB187"/>
  <c r="DA187"/>
  <c r="CZ187"/>
  <c r="CY187"/>
  <c r="CX187"/>
  <c r="CW187"/>
  <c r="CV187"/>
  <c r="CU187"/>
  <c r="CT187"/>
  <c r="CS187"/>
  <c r="CR187"/>
  <c r="CQ187"/>
  <c r="CP187"/>
  <c r="CO187"/>
  <c r="CN187"/>
  <c r="CM187"/>
  <c r="CL187"/>
  <c r="CK187"/>
  <c r="CJ187"/>
  <c r="CI187"/>
  <c r="CH187"/>
  <c r="CG187"/>
  <c r="CF187"/>
  <c r="CE187"/>
  <c r="CD187"/>
  <c r="CC187"/>
  <c r="CB187"/>
  <c r="CA187"/>
  <c r="BZ187"/>
  <c r="BY187"/>
  <c r="BX187"/>
  <c r="BW187"/>
  <c r="BV187"/>
  <c r="BU187"/>
  <c r="BT187"/>
  <c r="BS187"/>
  <c r="BR187"/>
  <c r="BQ187"/>
  <c r="BP187"/>
  <c r="BO187"/>
  <c r="BN187"/>
  <c r="BM187"/>
  <c r="BL187"/>
  <c r="BK187"/>
  <c r="BJ187"/>
  <c r="BI187"/>
  <c r="BH187"/>
  <c r="BG187"/>
  <c r="BF187"/>
  <c r="BE187"/>
  <c r="BD187"/>
  <c r="BC187"/>
  <c r="BB187"/>
  <c r="BA187"/>
  <c r="AZ187"/>
  <c r="AY187"/>
  <c r="AX187"/>
  <c r="AW187"/>
  <c r="AV187"/>
  <c r="AU187"/>
  <c r="AT187"/>
  <c r="AS187"/>
  <c r="AR187"/>
  <c r="AQ187"/>
  <c r="AP187"/>
  <c r="AO187"/>
  <c r="AN187"/>
  <c r="AM187"/>
  <c r="AL187"/>
  <c r="AK187"/>
  <c r="AJ187"/>
  <c r="AI187"/>
  <c r="AG187"/>
  <c r="AA187"/>
  <c r="Z187"/>
  <c r="Y187"/>
  <c r="X187"/>
  <c r="W187"/>
  <c r="V187"/>
  <c r="U187"/>
  <c r="T187"/>
  <c r="S187"/>
  <c r="R187"/>
  <c r="Q187"/>
  <c r="P187"/>
  <c r="O187"/>
  <c r="N187"/>
  <c r="M187"/>
  <c r="L187"/>
  <c r="K187"/>
  <c r="J187"/>
  <c r="I187"/>
  <c r="H187"/>
  <c r="G187"/>
  <c r="F187"/>
  <c r="E187"/>
  <c r="D187"/>
  <c r="IN186"/>
  <c r="IM186"/>
  <c r="IL186"/>
  <c r="IK186"/>
  <c r="IJ186"/>
  <c r="II186"/>
  <c r="IH186"/>
  <c r="IG186"/>
  <c r="IF186"/>
  <c r="IE186"/>
  <c r="ID186"/>
  <c r="IC186"/>
  <c r="IB186"/>
  <c r="IA186"/>
  <c r="HZ186"/>
  <c r="HY186"/>
  <c r="HX186"/>
  <c r="HW186"/>
  <c r="HV186"/>
  <c r="HU186"/>
  <c r="HT186"/>
  <c r="HS186"/>
  <c r="HR186"/>
  <c r="HQ186"/>
  <c r="HP186"/>
  <c r="HO186"/>
  <c r="HN186"/>
  <c r="HM186"/>
  <c r="HL186"/>
  <c r="HK186"/>
  <c r="HJ186"/>
  <c r="HI186"/>
  <c r="HH186"/>
  <c r="HG186"/>
  <c r="HF186"/>
  <c r="HE186"/>
  <c r="HD186"/>
  <c r="HC186"/>
  <c r="HB186"/>
  <c r="HA186"/>
  <c r="GZ186"/>
  <c r="GY186"/>
  <c r="GX186"/>
  <c r="GW186"/>
  <c r="GV186"/>
  <c r="GU186"/>
  <c r="GT186"/>
  <c r="GS186"/>
  <c r="GR186"/>
  <c r="GQ186"/>
  <c r="GP186"/>
  <c r="GO186"/>
  <c r="GN186"/>
  <c r="GM186"/>
  <c r="GL186"/>
  <c r="GK186"/>
  <c r="GJ186"/>
  <c r="GI186"/>
  <c r="GH186"/>
  <c r="GG186"/>
  <c r="GF186"/>
  <c r="GE186"/>
  <c r="GD186"/>
  <c r="GC186"/>
  <c r="GB186"/>
  <c r="GA186"/>
  <c r="FZ186"/>
  <c r="FY186"/>
  <c r="FX186"/>
  <c r="FW186"/>
  <c r="FV186"/>
  <c r="FU186"/>
  <c r="FT186"/>
  <c r="FS186"/>
  <c r="FR186"/>
  <c r="FQ186"/>
  <c r="FP186"/>
  <c r="FO186"/>
  <c r="FN186"/>
  <c r="FM186"/>
  <c r="FL186"/>
  <c r="FK186"/>
  <c r="FJ186"/>
  <c r="FI186"/>
  <c r="FH186"/>
  <c r="FG186"/>
  <c r="FF186"/>
  <c r="FE186"/>
  <c r="FD186"/>
  <c r="FC186"/>
  <c r="FB186"/>
  <c r="FA186"/>
  <c r="EZ186"/>
  <c r="EY186"/>
  <c r="EX186"/>
  <c r="EW186"/>
  <c r="EV186"/>
  <c r="EU186"/>
  <c r="ET186"/>
  <c r="ES186"/>
  <c r="ER186"/>
  <c r="EQ186"/>
  <c r="EP186"/>
  <c r="EO186"/>
  <c r="EN186"/>
  <c r="EM186"/>
  <c r="EL186"/>
  <c r="EK186"/>
  <c r="EJ186"/>
  <c r="EI186"/>
  <c r="EH186"/>
  <c r="EG186"/>
  <c r="EF186"/>
  <c r="EE186"/>
  <c r="ED186"/>
  <c r="EC186"/>
  <c r="EB186"/>
  <c r="EA186"/>
  <c r="DZ186"/>
  <c r="DY186"/>
  <c r="DX186"/>
  <c r="DW186"/>
  <c r="DV186"/>
  <c r="DU186"/>
  <c r="DT186"/>
  <c r="DS186"/>
  <c r="DR186"/>
  <c r="DQ186"/>
  <c r="DP186"/>
  <c r="DO186"/>
  <c r="DN186"/>
  <c r="DM186"/>
  <c r="DL186"/>
  <c r="DK186"/>
  <c r="DJ186"/>
  <c r="DI186"/>
  <c r="DH186"/>
  <c r="DG186"/>
  <c r="DF186"/>
  <c r="DE186"/>
  <c r="DD186"/>
  <c r="DC186"/>
  <c r="DB186"/>
  <c r="DA186"/>
  <c r="CZ186"/>
  <c r="CY186"/>
  <c r="CX186"/>
  <c r="CW186"/>
  <c r="CV186"/>
  <c r="CU186"/>
  <c r="CT186"/>
  <c r="CS186"/>
  <c r="CR186"/>
  <c r="CQ186"/>
  <c r="CP186"/>
  <c r="CO186"/>
  <c r="CN186"/>
  <c r="CM186"/>
  <c r="CL186"/>
  <c r="CK186"/>
  <c r="CJ186"/>
  <c r="CI186"/>
  <c r="CH186"/>
  <c r="CG186"/>
  <c r="CF186"/>
  <c r="CE186"/>
  <c r="CD186"/>
  <c r="CC186"/>
  <c r="CB186"/>
  <c r="CA186"/>
  <c r="BZ186"/>
  <c r="BY186"/>
  <c r="BX186"/>
  <c r="BW186"/>
  <c r="BV186"/>
  <c r="BU186"/>
  <c r="BT186"/>
  <c r="BS186"/>
  <c r="BR186"/>
  <c r="BQ186"/>
  <c r="BP186"/>
  <c r="BO186"/>
  <c r="BN186"/>
  <c r="BM186"/>
  <c r="BL186"/>
  <c r="BK186"/>
  <c r="BJ186"/>
  <c r="BI186"/>
  <c r="BH186"/>
  <c r="BG186"/>
  <c r="BF186"/>
  <c r="BE186"/>
  <c r="BD186"/>
  <c r="BC186"/>
  <c r="BB186"/>
  <c r="BA186"/>
  <c r="AZ186"/>
  <c r="AY186"/>
  <c r="AX186"/>
  <c r="AW186"/>
  <c r="AV186"/>
  <c r="AU186"/>
  <c r="AT186"/>
  <c r="AS186"/>
  <c r="AR186"/>
  <c r="AQ186"/>
  <c r="AP186"/>
  <c r="AO186"/>
  <c r="AN186"/>
  <c r="AM186"/>
  <c r="AL186"/>
  <c r="AK186"/>
  <c r="AJ186"/>
  <c r="AI186"/>
  <c r="AG186"/>
  <c r="AA186"/>
  <c r="Z186"/>
  <c r="Y186"/>
  <c r="X186"/>
  <c r="W186"/>
  <c r="V186"/>
  <c r="U186"/>
  <c r="T186"/>
  <c r="S186"/>
  <c r="R186"/>
  <c r="Q186"/>
  <c r="P186"/>
  <c r="O186"/>
  <c r="N186"/>
  <c r="M186"/>
  <c r="L186"/>
  <c r="K186"/>
  <c r="J186"/>
  <c r="I186"/>
  <c r="H186"/>
  <c r="G186"/>
  <c r="F186"/>
  <c r="E186"/>
  <c r="D186"/>
  <c r="IN142"/>
  <c r="IM142"/>
  <c r="IL142"/>
  <c r="IK142"/>
  <c r="IJ142"/>
  <c r="II142"/>
  <c r="IH142"/>
  <c r="IG142"/>
  <c r="IF142"/>
  <c r="IE142"/>
  <c r="ID142"/>
  <c r="IC142"/>
  <c r="IB142"/>
  <c r="IA142"/>
  <c r="HZ142"/>
  <c r="HY142"/>
  <c r="HX142"/>
  <c r="HW142"/>
  <c r="HV142"/>
  <c r="HU142"/>
  <c r="HT142"/>
  <c r="HS142"/>
  <c r="HR142"/>
  <c r="HQ142"/>
  <c r="HP142"/>
  <c r="HO142"/>
  <c r="HN142"/>
  <c r="HM142"/>
  <c r="HL142"/>
  <c r="HK142"/>
  <c r="HJ142"/>
  <c r="HI142"/>
  <c r="HH142"/>
  <c r="HG142"/>
  <c r="HF142"/>
  <c r="HE142"/>
  <c r="HD142"/>
  <c r="HC142"/>
  <c r="HB142"/>
  <c r="HA142"/>
  <c r="GZ142"/>
  <c r="GY142"/>
  <c r="GX142"/>
  <c r="GW142"/>
  <c r="GV142"/>
  <c r="GU142"/>
  <c r="GT142"/>
  <c r="GS142"/>
  <c r="GR142"/>
  <c r="GQ142"/>
  <c r="GP142"/>
  <c r="GO142"/>
  <c r="GN142"/>
  <c r="GM142"/>
  <c r="GL142"/>
  <c r="GK142"/>
  <c r="GJ142"/>
  <c r="GI142"/>
  <c r="GH142"/>
  <c r="GG142"/>
  <c r="GF142"/>
  <c r="GE142"/>
  <c r="GD142"/>
  <c r="GC142"/>
  <c r="GB142"/>
  <c r="GA142"/>
  <c r="FZ142"/>
  <c r="FY142"/>
  <c r="FX142"/>
  <c r="FW142"/>
  <c r="FV142"/>
  <c r="FU142"/>
  <c r="FT142"/>
  <c r="FS142"/>
  <c r="FR142"/>
  <c r="FQ142"/>
  <c r="FP142"/>
  <c r="FO142"/>
  <c r="FN142"/>
  <c r="FM142"/>
  <c r="FL142"/>
  <c r="FK142"/>
  <c r="FJ142"/>
  <c r="FI142"/>
  <c r="FH142"/>
  <c r="FG142"/>
  <c r="FF142"/>
  <c r="FE142"/>
  <c r="FD142"/>
  <c r="FC142"/>
  <c r="FB142"/>
  <c r="FA142"/>
  <c r="EZ142"/>
  <c r="EY142"/>
  <c r="EX142"/>
  <c r="EW142"/>
  <c r="EV142"/>
  <c r="EU142"/>
  <c r="ET142"/>
  <c r="ES142"/>
  <c r="ER142"/>
  <c r="EQ142"/>
  <c r="EP142"/>
  <c r="EO142"/>
  <c r="EN142"/>
  <c r="EM142"/>
  <c r="EL142"/>
  <c r="EK142"/>
  <c r="EJ142"/>
  <c r="EI142"/>
  <c r="EH142"/>
  <c r="EG142"/>
  <c r="EF142"/>
  <c r="EE142"/>
  <c r="ED142"/>
  <c r="EC142"/>
  <c r="EB142"/>
  <c r="EA142"/>
  <c r="DZ142"/>
  <c r="DY142"/>
  <c r="DX142"/>
  <c r="DW142"/>
  <c r="DV142"/>
  <c r="DU142"/>
  <c r="DT142"/>
  <c r="DS142"/>
  <c r="DR142"/>
  <c r="DQ142"/>
  <c r="DP142"/>
  <c r="DO142"/>
  <c r="DN142"/>
  <c r="DM142"/>
  <c r="DL142"/>
  <c r="DK142"/>
  <c r="DJ142"/>
  <c r="DI142"/>
  <c r="DH142"/>
  <c r="DG142"/>
  <c r="DF142"/>
  <c r="DE142"/>
  <c r="DD142"/>
  <c r="DC142"/>
  <c r="DB142"/>
  <c r="DA142"/>
  <c r="CZ142"/>
  <c r="CY142"/>
  <c r="CX142"/>
  <c r="CW142"/>
  <c r="CV142"/>
  <c r="CU142"/>
  <c r="CT142"/>
  <c r="CS142"/>
  <c r="CR142"/>
  <c r="CQ142"/>
  <c r="CP142"/>
  <c r="CO142"/>
  <c r="CN142"/>
  <c r="CM142"/>
  <c r="CL142"/>
  <c r="CK142"/>
  <c r="CJ142"/>
  <c r="CI142"/>
  <c r="CH142"/>
  <c r="CG142"/>
  <c r="CF142"/>
  <c r="CE142"/>
  <c r="CD142"/>
  <c r="CC142"/>
  <c r="CB142"/>
  <c r="CA142"/>
  <c r="BZ142"/>
  <c r="BY142"/>
  <c r="BX142"/>
  <c r="BW142"/>
  <c r="BV142"/>
  <c r="BU142"/>
  <c r="BT142"/>
  <c r="BS142"/>
  <c r="BR142"/>
  <c r="BQ142"/>
  <c r="BP142"/>
  <c r="BO142"/>
  <c r="BN142"/>
  <c r="BM142"/>
  <c r="BL142"/>
  <c r="BK142"/>
  <c r="BJ142"/>
  <c r="BI142"/>
  <c r="BH142"/>
  <c r="BG142"/>
  <c r="BF142"/>
  <c r="BE142"/>
  <c r="BD142"/>
  <c r="BC142"/>
  <c r="BB142"/>
  <c r="BA142"/>
  <c r="AZ142"/>
  <c r="AY142"/>
  <c r="AX142"/>
  <c r="AW142"/>
  <c r="AV142"/>
  <c r="AU142"/>
  <c r="AT142"/>
  <c r="AS142"/>
  <c r="AR142"/>
  <c r="AQ142"/>
  <c r="AP142"/>
  <c r="AO142"/>
  <c r="AN142"/>
  <c r="AM142"/>
  <c r="AL142"/>
  <c r="AK142"/>
  <c r="AJ142"/>
  <c r="AI142"/>
  <c r="AG142"/>
  <c r="AA142"/>
  <c r="Z142"/>
  <c r="Y142"/>
  <c r="X142"/>
  <c r="W142"/>
  <c r="V142"/>
  <c r="U142"/>
  <c r="T142"/>
  <c r="S142"/>
  <c r="R142"/>
  <c r="Q142"/>
  <c r="P142"/>
  <c r="O142"/>
  <c r="N142"/>
  <c r="M142"/>
  <c r="L142"/>
  <c r="K142"/>
  <c r="J142"/>
  <c r="I142"/>
  <c r="H142"/>
  <c r="G142"/>
  <c r="F142"/>
  <c r="E142"/>
  <c r="D142"/>
  <c r="IN141"/>
  <c r="IM141"/>
  <c r="IL141"/>
  <c r="IK141"/>
  <c r="IJ141"/>
  <c r="II141"/>
  <c r="IH141"/>
  <c r="IG141"/>
  <c r="IF141"/>
  <c r="IE141"/>
  <c r="ID141"/>
  <c r="IC141"/>
  <c r="IB141"/>
  <c r="IA141"/>
  <c r="HZ141"/>
  <c r="HY141"/>
  <c r="HX141"/>
  <c r="HW141"/>
  <c r="HV141"/>
  <c r="HU141"/>
  <c r="HT141"/>
  <c r="HS141"/>
  <c r="HR141"/>
  <c r="HQ141"/>
  <c r="HP141"/>
  <c r="HO141"/>
  <c r="HN141"/>
  <c r="HM141"/>
  <c r="HL141"/>
  <c r="HK141"/>
  <c r="HJ141"/>
  <c r="HI141"/>
  <c r="HH141"/>
  <c r="HG141"/>
  <c r="HF141"/>
  <c r="HE141"/>
  <c r="HD141"/>
  <c r="HC141"/>
  <c r="HB141"/>
  <c r="HA141"/>
  <c r="GZ141"/>
  <c r="GY141"/>
  <c r="GX141"/>
  <c r="GW141"/>
  <c r="GV141"/>
  <c r="GU141"/>
  <c r="GT141"/>
  <c r="GS141"/>
  <c r="GR141"/>
  <c r="GQ141"/>
  <c r="GP141"/>
  <c r="GO141"/>
  <c r="GN141"/>
  <c r="GM141"/>
  <c r="GL141"/>
  <c r="GK141"/>
  <c r="GJ141"/>
  <c r="GI141"/>
  <c r="GH141"/>
  <c r="GG141"/>
  <c r="GF141"/>
  <c r="GE141"/>
  <c r="GD141"/>
  <c r="GC141"/>
  <c r="GB141"/>
  <c r="GA141"/>
  <c r="FZ141"/>
  <c r="FY141"/>
  <c r="FX141"/>
  <c r="FW141"/>
  <c r="FV141"/>
  <c r="FU141"/>
  <c r="FT141"/>
  <c r="FS141"/>
  <c r="FR141"/>
  <c r="FQ141"/>
  <c r="FP141"/>
  <c r="FO141"/>
  <c r="FN141"/>
  <c r="FM141"/>
  <c r="FL141"/>
  <c r="FK141"/>
  <c r="FJ141"/>
  <c r="FI141"/>
  <c r="FH141"/>
  <c r="FG141"/>
  <c r="FF141"/>
  <c r="FE141"/>
  <c r="FD141"/>
  <c r="FC141"/>
  <c r="FB141"/>
  <c r="FA141"/>
  <c r="EZ141"/>
  <c r="EY141"/>
  <c r="EX141"/>
  <c r="EW141"/>
  <c r="EV141"/>
  <c r="EU141"/>
  <c r="ET141"/>
  <c r="ES141"/>
  <c r="ER141"/>
  <c r="EQ141"/>
  <c r="EP141"/>
  <c r="EO141"/>
  <c r="EN141"/>
  <c r="EM141"/>
  <c r="EL141"/>
  <c r="EK141"/>
  <c r="EJ141"/>
  <c r="EI141"/>
  <c r="EH141"/>
  <c r="EG141"/>
  <c r="EF141"/>
  <c r="EE141"/>
  <c r="ED141"/>
  <c r="EC141"/>
  <c r="EB141"/>
  <c r="EA141"/>
  <c r="DZ141"/>
  <c r="DY141"/>
  <c r="DX141"/>
  <c r="DW141"/>
  <c r="DV141"/>
  <c r="DU141"/>
  <c r="DT141"/>
  <c r="DS141"/>
  <c r="DR141"/>
  <c r="DQ141"/>
  <c r="DP141"/>
  <c r="DO141"/>
  <c r="DN141"/>
  <c r="DM141"/>
  <c r="DL141"/>
  <c r="DK141"/>
  <c r="DJ141"/>
  <c r="DI141"/>
  <c r="DH141"/>
  <c r="DG141"/>
  <c r="DF141"/>
  <c r="DE141"/>
  <c r="DD141"/>
  <c r="DC141"/>
  <c r="DB141"/>
  <c r="DA141"/>
  <c r="CZ141"/>
  <c r="CY141"/>
  <c r="CX141"/>
  <c r="CW141"/>
  <c r="CV141"/>
  <c r="CU141"/>
  <c r="CT141"/>
  <c r="CS141"/>
  <c r="CR141"/>
  <c r="CQ141"/>
  <c r="CP141"/>
  <c r="CO141"/>
  <c r="CN141"/>
  <c r="CM141"/>
  <c r="CL141"/>
  <c r="CK141"/>
  <c r="CJ141"/>
  <c r="CI141"/>
  <c r="CH141"/>
  <c r="CG141"/>
  <c r="CF141"/>
  <c r="CE141"/>
  <c r="CD141"/>
  <c r="CC141"/>
  <c r="CB141"/>
  <c r="CA141"/>
  <c r="BZ141"/>
  <c r="BY141"/>
  <c r="BX141"/>
  <c r="BW141"/>
  <c r="BV141"/>
  <c r="BU141"/>
  <c r="BT141"/>
  <c r="BS141"/>
  <c r="BR141"/>
  <c r="BQ141"/>
  <c r="BP141"/>
  <c r="BO141"/>
  <c r="BN141"/>
  <c r="BM141"/>
  <c r="BL141"/>
  <c r="BK141"/>
  <c r="BJ141"/>
  <c r="BI141"/>
  <c r="BH141"/>
  <c r="BG141"/>
  <c r="BF141"/>
  <c r="BE141"/>
  <c r="BD141"/>
  <c r="BC141"/>
  <c r="BB141"/>
  <c r="BA141"/>
  <c r="AZ141"/>
  <c r="AY141"/>
  <c r="AX141"/>
  <c r="AW141"/>
  <c r="AV141"/>
  <c r="AU141"/>
  <c r="AT141"/>
  <c r="AS141"/>
  <c r="AR141"/>
  <c r="AQ141"/>
  <c r="AP141"/>
  <c r="AO141"/>
  <c r="AN141"/>
  <c r="AM141"/>
  <c r="AL141"/>
  <c r="AK141"/>
  <c r="AJ141"/>
  <c r="AI141"/>
  <c r="AG141"/>
  <c r="AA141"/>
  <c r="Z141"/>
  <c r="Y141"/>
  <c r="X141"/>
  <c r="W141"/>
  <c r="V141"/>
  <c r="U141"/>
  <c r="T141"/>
  <c r="S141"/>
  <c r="R141"/>
  <c r="Q141"/>
  <c r="P141"/>
  <c r="O141"/>
  <c r="N141"/>
  <c r="M141"/>
  <c r="L141"/>
  <c r="K141"/>
  <c r="J141"/>
  <c r="I141"/>
  <c r="H141"/>
  <c r="G141"/>
  <c r="F141"/>
  <c r="E141"/>
  <c r="D141"/>
  <c r="IN97"/>
  <c r="IM97"/>
  <c r="IL97"/>
  <c r="IK97"/>
  <c r="IJ97"/>
  <c r="II97"/>
  <c r="IH97"/>
  <c r="IG97"/>
  <c r="IF97"/>
  <c r="IE97"/>
  <c r="ID97"/>
  <c r="IC97"/>
  <c r="IB97"/>
  <c r="IA97"/>
  <c r="HZ97"/>
  <c r="HY97"/>
  <c r="HX97"/>
  <c r="HW97"/>
  <c r="HV97"/>
  <c r="HU97"/>
  <c r="HT97"/>
  <c r="HS97"/>
  <c r="HR97"/>
  <c r="HQ97"/>
  <c r="HP97"/>
  <c r="HO97"/>
  <c r="HN97"/>
  <c r="HM97"/>
  <c r="HL97"/>
  <c r="HK97"/>
  <c r="HJ97"/>
  <c r="HI97"/>
  <c r="HH97"/>
  <c r="HG97"/>
  <c r="HF97"/>
  <c r="HE97"/>
  <c r="HD97"/>
  <c r="HC97"/>
  <c r="HB97"/>
  <c r="HA97"/>
  <c r="GZ97"/>
  <c r="GY97"/>
  <c r="GX97"/>
  <c r="GW97"/>
  <c r="GV97"/>
  <c r="GU97"/>
  <c r="GT97"/>
  <c r="GS97"/>
  <c r="GR97"/>
  <c r="GQ97"/>
  <c r="GP97"/>
  <c r="GO97"/>
  <c r="GN97"/>
  <c r="GM97"/>
  <c r="GL97"/>
  <c r="GK97"/>
  <c r="GJ97"/>
  <c r="GI97"/>
  <c r="GH97"/>
  <c r="GG97"/>
  <c r="GF97"/>
  <c r="GE97"/>
  <c r="GD97"/>
  <c r="GC97"/>
  <c r="GB97"/>
  <c r="GA97"/>
  <c r="FZ97"/>
  <c r="FY97"/>
  <c r="FX97"/>
  <c r="FW97"/>
  <c r="FV97"/>
  <c r="FU97"/>
  <c r="FT97"/>
  <c r="FS97"/>
  <c r="FR97"/>
  <c r="FQ97"/>
  <c r="FP97"/>
  <c r="FO97"/>
  <c r="FN97"/>
  <c r="FM97"/>
  <c r="FL97"/>
  <c r="FK97"/>
  <c r="FJ97"/>
  <c r="FI97"/>
  <c r="FH97"/>
  <c r="FG97"/>
  <c r="FF97"/>
  <c r="FE97"/>
  <c r="FD97"/>
  <c r="FC97"/>
  <c r="FB97"/>
  <c r="FA97"/>
  <c r="EZ97"/>
  <c r="EY97"/>
  <c r="EX97"/>
  <c r="EW97"/>
  <c r="EV97"/>
  <c r="EU97"/>
  <c r="ET97"/>
  <c r="ES97"/>
  <c r="ER97"/>
  <c r="EQ97"/>
  <c r="EP97"/>
  <c r="EO97"/>
  <c r="EN97"/>
  <c r="EM97"/>
  <c r="EL97"/>
  <c r="EK97"/>
  <c r="EJ97"/>
  <c r="EI97"/>
  <c r="EH97"/>
  <c r="EG97"/>
  <c r="EF97"/>
  <c r="EE97"/>
  <c r="ED97"/>
  <c r="EC97"/>
  <c r="EB97"/>
  <c r="EA97"/>
  <c r="DZ97"/>
  <c r="DY97"/>
  <c r="DX97"/>
  <c r="DW97"/>
  <c r="DV97"/>
  <c r="DU97"/>
  <c r="DT97"/>
  <c r="DS97"/>
  <c r="DR97"/>
  <c r="DQ97"/>
  <c r="DP97"/>
  <c r="DO97"/>
  <c r="DN97"/>
  <c r="DM97"/>
  <c r="DL97"/>
  <c r="DK97"/>
  <c r="DJ97"/>
  <c r="DI97"/>
  <c r="DH97"/>
  <c r="DG97"/>
  <c r="DF97"/>
  <c r="DE97"/>
  <c r="DD97"/>
  <c r="DC97"/>
  <c r="DB97"/>
  <c r="DA97"/>
  <c r="CZ97"/>
  <c r="CY97"/>
  <c r="CX97"/>
  <c r="CW97"/>
  <c r="CV97"/>
  <c r="CU97"/>
  <c r="CT97"/>
  <c r="CS97"/>
  <c r="CR97"/>
  <c r="CQ97"/>
  <c r="CP97"/>
  <c r="CO97"/>
  <c r="CN97"/>
  <c r="CM97"/>
  <c r="CL97"/>
  <c r="CK97"/>
  <c r="CJ97"/>
  <c r="CI97"/>
  <c r="CH97"/>
  <c r="CG97"/>
  <c r="CF97"/>
  <c r="CE97"/>
  <c r="CD97"/>
  <c r="CC97"/>
  <c r="CB97"/>
  <c r="CA97"/>
  <c r="BZ97"/>
  <c r="BY97"/>
  <c r="BX97"/>
  <c r="BW97"/>
  <c r="BV97"/>
  <c r="BU97"/>
  <c r="BT97"/>
  <c r="BS97"/>
  <c r="BR97"/>
  <c r="BQ97"/>
  <c r="BP97"/>
  <c r="BO97"/>
  <c r="BN97"/>
  <c r="BM97"/>
  <c r="BL97"/>
  <c r="BK97"/>
  <c r="BJ97"/>
  <c r="BI97"/>
  <c r="BH97"/>
  <c r="BG97"/>
  <c r="BF97"/>
  <c r="BE97"/>
  <c r="BD97"/>
  <c r="BC97"/>
  <c r="BB97"/>
  <c r="BA97"/>
  <c r="AZ97"/>
  <c r="AY97"/>
  <c r="AX97"/>
  <c r="AW97"/>
  <c r="AV97"/>
  <c r="AU97"/>
  <c r="AT97"/>
  <c r="AS97"/>
  <c r="AR97"/>
  <c r="AQ97"/>
  <c r="AP97"/>
  <c r="AO97"/>
  <c r="AN97"/>
  <c r="AM97"/>
  <c r="AL97"/>
  <c r="AK97"/>
  <c r="AJ97"/>
  <c r="AI97"/>
  <c r="AG97"/>
  <c r="AA97"/>
  <c r="Z97"/>
  <c r="Y97"/>
  <c r="X97"/>
  <c r="W97"/>
  <c r="V97"/>
  <c r="U97"/>
  <c r="T97"/>
  <c r="S97"/>
  <c r="R97"/>
  <c r="Q97"/>
  <c r="P97"/>
  <c r="O97"/>
  <c r="N97"/>
  <c r="M97"/>
  <c r="L97"/>
  <c r="K97"/>
  <c r="J97"/>
  <c r="I97"/>
  <c r="H97"/>
  <c r="G97"/>
  <c r="F97"/>
  <c r="E97"/>
  <c r="D97"/>
  <c r="IN96"/>
  <c r="IM96"/>
  <c r="IL96"/>
  <c r="IK96"/>
  <c r="IJ96"/>
  <c r="II96"/>
  <c r="IH96"/>
  <c r="IG96"/>
  <c r="IF96"/>
  <c r="IE96"/>
  <c r="ID96"/>
  <c r="IC96"/>
  <c r="IB96"/>
  <c r="IA96"/>
  <c r="HZ96"/>
  <c r="HY96"/>
  <c r="HX96"/>
  <c r="HW96"/>
  <c r="HV96"/>
  <c r="HU96"/>
  <c r="HT96"/>
  <c r="HS96"/>
  <c r="HR96"/>
  <c r="HQ96"/>
  <c r="HP96"/>
  <c r="HO96"/>
  <c r="HN96"/>
  <c r="HM96"/>
  <c r="HL96"/>
  <c r="HK96"/>
  <c r="HJ96"/>
  <c r="HI96"/>
  <c r="HH96"/>
  <c r="HG96"/>
  <c r="HF96"/>
  <c r="HE96"/>
  <c r="HD96"/>
  <c r="HC96"/>
  <c r="HB96"/>
  <c r="HA96"/>
  <c r="GZ96"/>
  <c r="GY96"/>
  <c r="GX96"/>
  <c r="GW96"/>
  <c r="GV96"/>
  <c r="GU96"/>
  <c r="GT96"/>
  <c r="GS96"/>
  <c r="GR96"/>
  <c r="GQ96"/>
  <c r="GP96"/>
  <c r="GO96"/>
  <c r="GN96"/>
  <c r="GM96"/>
  <c r="GL96"/>
  <c r="GK96"/>
  <c r="GJ96"/>
  <c r="GI96"/>
  <c r="GH96"/>
  <c r="GG96"/>
  <c r="GF96"/>
  <c r="GE96"/>
  <c r="GD96"/>
  <c r="GC96"/>
  <c r="GB96"/>
  <c r="GA96"/>
  <c r="FZ96"/>
  <c r="FY96"/>
  <c r="FX96"/>
  <c r="FW96"/>
  <c r="FV96"/>
  <c r="FU96"/>
  <c r="FT96"/>
  <c r="FS96"/>
  <c r="FR96"/>
  <c r="FQ96"/>
  <c r="FP96"/>
  <c r="FO96"/>
  <c r="FN96"/>
  <c r="FM96"/>
  <c r="FL96"/>
  <c r="FK96"/>
  <c r="FJ96"/>
  <c r="FI96"/>
  <c r="FH96"/>
  <c r="FG96"/>
  <c r="FF96"/>
  <c r="FE96"/>
  <c r="FD96"/>
  <c r="FC96"/>
  <c r="FB96"/>
  <c r="FA96"/>
  <c r="EZ96"/>
  <c r="EY96"/>
  <c r="EX96"/>
  <c r="EW96"/>
  <c r="EV96"/>
  <c r="EU96"/>
  <c r="ET96"/>
  <c r="ES96"/>
  <c r="ER96"/>
  <c r="EQ96"/>
  <c r="EP96"/>
  <c r="EO96"/>
  <c r="EN96"/>
  <c r="EM96"/>
  <c r="EL96"/>
  <c r="EK96"/>
  <c r="EJ96"/>
  <c r="EI96"/>
  <c r="EH96"/>
  <c r="EG96"/>
  <c r="EF96"/>
  <c r="EE96"/>
  <c r="ED96"/>
  <c r="EC96"/>
  <c r="EB96"/>
  <c r="EA96"/>
  <c r="DZ96"/>
  <c r="DY96"/>
  <c r="DX96"/>
  <c r="DW96"/>
  <c r="DV96"/>
  <c r="DU96"/>
  <c r="DT96"/>
  <c r="DS96"/>
  <c r="DR96"/>
  <c r="DQ96"/>
  <c r="DP96"/>
  <c r="DO96"/>
  <c r="DN96"/>
  <c r="DM96"/>
  <c r="DL96"/>
  <c r="DK96"/>
  <c r="DJ96"/>
  <c r="DI96"/>
  <c r="DH96"/>
  <c r="DG96"/>
  <c r="DF96"/>
  <c r="DE96"/>
  <c r="DD96"/>
  <c r="DC96"/>
  <c r="DB96"/>
  <c r="DA96"/>
  <c r="CZ96"/>
  <c r="CY96"/>
  <c r="CX96"/>
  <c r="CW96"/>
  <c r="CV96"/>
  <c r="CU96"/>
  <c r="CT96"/>
  <c r="CS96"/>
  <c r="CR96"/>
  <c r="CQ96"/>
  <c r="CP96"/>
  <c r="CO96"/>
  <c r="CN96"/>
  <c r="CM96"/>
  <c r="CL96"/>
  <c r="CK96"/>
  <c r="CJ96"/>
  <c r="CI96"/>
  <c r="CH96"/>
  <c r="CG96"/>
  <c r="CF96"/>
  <c r="CE96"/>
  <c r="CD96"/>
  <c r="CC96"/>
  <c r="CB96"/>
  <c r="CA96"/>
  <c r="BZ96"/>
  <c r="BY96"/>
  <c r="BX96"/>
  <c r="BW96"/>
  <c r="BV96"/>
  <c r="BU96"/>
  <c r="BT96"/>
  <c r="BS96"/>
  <c r="BR96"/>
  <c r="BQ96"/>
  <c r="BP96"/>
  <c r="BO96"/>
  <c r="BN96"/>
  <c r="BM96"/>
  <c r="BL96"/>
  <c r="BK96"/>
  <c r="BJ96"/>
  <c r="BI96"/>
  <c r="BH96"/>
  <c r="BG96"/>
  <c r="BF96"/>
  <c r="BE96"/>
  <c r="BD96"/>
  <c r="BC96"/>
  <c r="BB96"/>
  <c r="BA96"/>
  <c r="AZ96"/>
  <c r="AY96"/>
  <c r="AX96"/>
  <c r="AW96"/>
  <c r="AV96"/>
  <c r="AU96"/>
  <c r="AT96"/>
  <c r="AS96"/>
  <c r="AR96"/>
  <c r="AQ96"/>
  <c r="AP96"/>
  <c r="AO96"/>
  <c r="AN96"/>
  <c r="AM96"/>
  <c r="AL96"/>
  <c r="AK96"/>
  <c r="AJ96"/>
  <c r="AI96"/>
  <c r="AG96"/>
  <c r="AA96"/>
  <c r="Z96"/>
  <c r="Y96"/>
  <c r="X96"/>
  <c r="W96"/>
  <c r="V96"/>
  <c r="U96"/>
  <c r="T96"/>
  <c r="S96"/>
  <c r="R96"/>
  <c r="Q96"/>
  <c r="P96"/>
  <c r="O96"/>
  <c r="N96"/>
  <c r="M96"/>
  <c r="L96"/>
  <c r="K96"/>
  <c r="J96"/>
  <c r="I96"/>
  <c r="H96"/>
  <c r="G96"/>
  <c r="F96"/>
  <c r="E96"/>
  <c r="D96"/>
  <c r="IN52"/>
  <c r="IM52"/>
  <c r="IL52"/>
  <c r="IK52"/>
  <c r="IJ52"/>
  <c r="II52"/>
  <c r="IH52"/>
  <c r="IG52"/>
  <c r="IF52"/>
  <c r="IE52"/>
  <c r="ID52"/>
  <c r="IC52"/>
  <c r="IB52"/>
  <c r="IA52"/>
  <c r="HZ52"/>
  <c r="HY52"/>
  <c r="HX52"/>
  <c r="HW52"/>
  <c r="HV52"/>
  <c r="HU52"/>
  <c r="HT52"/>
  <c r="HS52"/>
  <c r="HR52"/>
  <c r="HQ52"/>
  <c r="HP52"/>
  <c r="HO52"/>
  <c r="HN52"/>
  <c r="HM52"/>
  <c r="HL52"/>
  <c r="HK52"/>
  <c r="HJ52"/>
  <c r="HI52"/>
  <c r="HH52"/>
  <c r="HG52"/>
  <c r="HF52"/>
  <c r="HE52"/>
  <c r="HD52"/>
  <c r="HC52"/>
  <c r="HB52"/>
  <c r="HA52"/>
  <c r="GZ52"/>
  <c r="GY52"/>
  <c r="GX52"/>
  <c r="GW52"/>
  <c r="GV52"/>
  <c r="GU52"/>
  <c r="GT52"/>
  <c r="GS52"/>
  <c r="GR52"/>
  <c r="GQ52"/>
  <c r="GP52"/>
  <c r="GO52"/>
  <c r="GN52"/>
  <c r="GM52"/>
  <c r="GL52"/>
  <c r="GK52"/>
  <c r="GJ52"/>
  <c r="GI52"/>
  <c r="GH52"/>
  <c r="GG52"/>
  <c r="GF52"/>
  <c r="GE52"/>
  <c r="GD52"/>
  <c r="GC52"/>
  <c r="GB52"/>
  <c r="GA52"/>
  <c r="FZ52"/>
  <c r="FY52"/>
  <c r="FX52"/>
  <c r="FW52"/>
  <c r="FV52"/>
  <c r="FU52"/>
  <c r="FT52"/>
  <c r="FS52"/>
  <c r="FR52"/>
  <c r="FQ52"/>
  <c r="FP52"/>
  <c r="FO52"/>
  <c r="FN52"/>
  <c r="FM52"/>
  <c r="FL52"/>
  <c r="FK52"/>
  <c r="FJ52"/>
  <c r="FI52"/>
  <c r="FH52"/>
  <c r="FG52"/>
  <c r="FF52"/>
  <c r="FE52"/>
  <c r="FD52"/>
  <c r="FC52"/>
  <c r="FB52"/>
  <c r="FA52"/>
  <c r="EZ52"/>
  <c r="EY52"/>
  <c r="EX52"/>
  <c r="EW52"/>
  <c r="EV52"/>
  <c r="EU52"/>
  <c r="ET52"/>
  <c r="ES52"/>
  <c r="ER52"/>
  <c r="EQ52"/>
  <c r="EP52"/>
  <c r="EO52"/>
  <c r="EN52"/>
  <c r="EM52"/>
  <c r="EL52"/>
  <c r="EK52"/>
  <c r="EJ52"/>
  <c r="EI52"/>
  <c r="EH52"/>
  <c r="EG52"/>
  <c r="EF52"/>
  <c r="EE52"/>
  <c r="ED52"/>
  <c r="EC52"/>
  <c r="EB52"/>
  <c r="EA52"/>
  <c r="DZ52"/>
  <c r="DY52"/>
  <c r="DX52"/>
  <c r="DW52"/>
  <c r="DV52"/>
  <c r="DU52"/>
  <c r="DT52"/>
  <c r="DS52"/>
  <c r="DR52"/>
  <c r="DQ52"/>
  <c r="DP52"/>
  <c r="DO52"/>
  <c r="DN52"/>
  <c r="DM52"/>
  <c r="DL52"/>
  <c r="DK52"/>
  <c r="DJ52"/>
  <c r="DI52"/>
  <c r="DH52"/>
  <c r="DG52"/>
  <c r="DF52"/>
  <c r="DE52"/>
  <c r="DD52"/>
  <c r="DC52"/>
  <c r="DB52"/>
  <c r="DA52"/>
  <c r="CZ52"/>
  <c r="CY52"/>
  <c r="CX52"/>
  <c r="CW52"/>
  <c r="CV52"/>
  <c r="CU52"/>
  <c r="CT52"/>
  <c r="CS52"/>
  <c r="CR52"/>
  <c r="CQ52"/>
  <c r="CP52"/>
  <c r="CO52"/>
  <c r="CN52"/>
  <c r="CM52"/>
  <c r="CL52"/>
  <c r="CK52"/>
  <c r="CJ52"/>
  <c r="CI52"/>
  <c r="CH52"/>
  <c r="CG52"/>
  <c r="CF52"/>
  <c r="CE52"/>
  <c r="CD52"/>
  <c r="CC52"/>
  <c r="CB52"/>
  <c r="CA52"/>
  <c r="BZ52"/>
  <c r="BY52"/>
  <c r="BX52"/>
  <c r="BW52"/>
  <c r="BV52"/>
  <c r="BU52"/>
  <c r="BT52"/>
  <c r="BS52"/>
  <c r="BR52"/>
  <c r="BQ52"/>
  <c r="BP52"/>
  <c r="BO52"/>
  <c r="BN52"/>
  <c r="BM52"/>
  <c r="BL52"/>
  <c r="BK52"/>
  <c r="BJ52"/>
  <c r="BI52"/>
  <c r="BH52"/>
  <c r="BG52"/>
  <c r="BF52"/>
  <c r="BE52"/>
  <c r="BD52"/>
  <c r="BC52"/>
  <c r="BB52"/>
  <c r="BA52"/>
  <c r="AZ52"/>
  <c r="AY52"/>
  <c r="AX52"/>
  <c r="AW52"/>
  <c r="AV52"/>
  <c r="AU52"/>
  <c r="AT52"/>
  <c r="AS52"/>
  <c r="AR52"/>
  <c r="AQ52"/>
  <c r="AP52"/>
  <c r="AO52"/>
  <c r="AN52"/>
  <c r="AM52"/>
  <c r="AL52"/>
  <c r="AK52"/>
  <c r="AJ52"/>
  <c r="AI52"/>
  <c r="AG52"/>
  <c r="AA52"/>
  <c r="Z52"/>
  <c r="Y52"/>
  <c r="X52"/>
  <c r="W52"/>
  <c r="V52"/>
  <c r="U52"/>
  <c r="T52"/>
  <c r="S52"/>
  <c r="R52"/>
  <c r="Q52"/>
  <c r="P52"/>
  <c r="O52"/>
  <c r="N52"/>
  <c r="M52"/>
  <c r="L52"/>
  <c r="K52"/>
  <c r="J52"/>
  <c r="I52"/>
  <c r="H52"/>
  <c r="G52"/>
  <c r="F52"/>
  <c r="E52"/>
  <c r="D52"/>
  <c r="IN51"/>
  <c r="IM51"/>
  <c r="IL51"/>
  <c r="IK51"/>
  <c r="IJ51"/>
  <c r="II51"/>
  <c r="IH51"/>
  <c r="IG51"/>
  <c r="IF51"/>
  <c r="IE51"/>
  <c r="ID51"/>
  <c r="IC51"/>
  <c r="IB51"/>
  <c r="IA51"/>
  <c r="HZ51"/>
  <c r="HY51"/>
  <c r="HX51"/>
  <c r="HW51"/>
  <c r="HV51"/>
  <c r="HU51"/>
  <c r="HT51"/>
  <c r="HS51"/>
  <c r="HR51"/>
  <c r="HQ51"/>
  <c r="HP51"/>
  <c r="HO51"/>
  <c r="HN51"/>
  <c r="HM51"/>
  <c r="HL51"/>
  <c r="HK51"/>
  <c r="HJ51"/>
  <c r="HI51"/>
  <c r="HH51"/>
  <c r="HG51"/>
  <c r="HF51"/>
  <c r="HE51"/>
  <c r="HD51"/>
  <c r="HC51"/>
  <c r="HB51"/>
  <c r="HA51"/>
  <c r="GZ51"/>
  <c r="GY51"/>
  <c r="GX51"/>
  <c r="GW51"/>
  <c r="GV51"/>
  <c r="GU51"/>
  <c r="GT51"/>
  <c r="GS51"/>
  <c r="GR51"/>
  <c r="GQ51"/>
  <c r="GP51"/>
  <c r="GO51"/>
  <c r="GN51"/>
  <c r="GM51"/>
  <c r="GL51"/>
  <c r="GK51"/>
  <c r="GJ51"/>
  <c r="GI51"/>
  <c r="GH51"/>
  <c r="GG51"/>
  <c r="GF51"/>
  <c r="GE51"/>
  <c r="GD51"/>
  <c r="GC51"/>
  <c r="GB51"/>
  <c r="GA51"/>
  <c r="FZ51"/>
  <c r="FY51"/>
  <c r="FX51"/>
  <c r="FW51"/>
  <c r="FV51"/>
  <c r="FU51"/>
  <c r="FT51"/>
  <c r="FS51"/>
  <c r="FR51"/>
  <c r="FQ51"/>
  <c r="FP51"/>
  <c r="FO51"/>
  <c r="FN51"/>
  <c r="FM51"/>
  <c r="FL51"/>
  <c r="FK51"/>
  <c r="FJ51"/>
  <c r="FI51"/>
  <c r="FH51"/>
  <c r="FG51"/>
  <c r="FF51"/>
  <c r="FE51"/>
  <c r="FD51"/>
  <c r="FC51"/>
  <c r="FB51"/>
  <c r="FA51"/>
  <c r="EZ51"/>
  <c r="EY51"/>
  <c r="EX51"/>
  <c r="EW51"/>
  <c r="EV51"/>
  <c r="EU51"/>
  <c r="ET51"/>
  <c r="ES51"/>
  <c r="ER51"/>
  <c r="EQ51"/>
  <c r="EP51"/>
  <c r="EO51"/>
  <c r="EN51"/>
  <c r="EM51"/>
  <c r="EL51"/>
  <c r="EK51"/>
  <c r="EJ51"/>
  <c r="EI51"/>
  <c r="EH51"/>
  <c r="EG51"/>
  <c r="EF51"/>
  <c r="EE51"/>
  <c r="ED51"/>
  <c r="EC51"/>
  <c r="EB51"/>
  <c r="EA51"/>
  <c r="DZ51"/>
  <c r="DY51"/>
  <c r="DX51"/>
  <c r="DW51"/>
  <c r="DV51"/>
  <c r="DU51"/>
  <c r="DT51"/>
  <c r="DS51"/>
  <c r="DR51"/>
  <c r="DQ51"/>
  <c r="DP51"/>
  <c r="DO51"/>
  <c r="DN51"/>
  <c r="DM51"/>
  <c r="DL51"/>
  <c r="DK51"/>
  <c r="DJ51"/>
  <c r="DI51"/>
  <c r="DH51"/>
  <c r="DG51"/>
  <c r="DF51"/>
  <c r="DE51"/>
  <c r="DD51"/>
  <c r="DC51"/>
  <c r="DB51"/>
  <c r="DA51"/>
  <c r="CZ51"/>
  <c r="CY51"/>
  <c r="CX51"/>
  <c r="CW51"/>
  <c r="CV51"/>
  <c r="CU51"/>
  <c r="CT51"/>
  <c r="CS51"/>
  <c r="CR51"/>
  <c r="CQ51"/>
  <c r="CP51"/>
  <c r="CO51"/>
  <c r="CN51"/>
  <c r="CM51"/>
  <c r="CL51"/>
  <c r="CK51"/>
  <c r="CJ51"/>
  <c r="CI51"/>
  <c r="CH51"/>
  <c r="CG51"/>
  <c r="CF51"/>
  <c r="CE51"/>
  <c r="CD51"/>
  <c r="CC51"/>
  <c r="CB51"/>
  <c r="CA51"/>
  <c r="BZ51"/>
  <c r="BY51"/>
  <c r="BX51"/>
  <c r="BW51"/>
  <c r="BV51"/>
  <c r="BU51"/>
  <c r="BT51"/>
  <c r="BS51"/>
  <c r="BR51"/>
  <c r="BQ51"/>
  <c r="BP51"/>
  <c r="BO51"/>
  <c r="BN51"/>
  <c r="BM51"/>
  <c r="BL51"/>
  <c r="BK51"/>
  <c r="BJ51"/>
  <c r="BI51"/>
  <c r="BH51"/>
  <c r="BG51"/>
  <c r="BF51"/>
  <c r="BE51"/>
  <c r="BD51"/>
  <c r="BC51"/>
  <c r="BB51"/>
  <c r="BA51"/>
  <c r="AZ51"/>
  <c r="AY51"/>
  <c r="AX51"/>
  <c r="AW51"/>
  <c r="AV51"/>
  <c r="AU51"/>
  <c r="AT51"/>
  <c r="AS51"/>
  <c r="AR51"/>
  <c r="AQ51"/>
  <c r="AP51"/>
  <c r="AO51"/>
  <c r="AN51"/>
  <c r="AM51"/>
  <c r="AL51"/>
  <c r="AK51"/>
  <c r="AJ51"/>
  <c r="AI51"/>
  <c r="AG51"/>
  <c r="AA51"/>
  <c r="Z51"/>
  <c r="Y51"/>
  <c r="X51"/>
  <c r="W51"/>
  <c r="V51"/>
  <c r="U51"/>
  <c r="T51"/>
  <c r="S51"/>
  <c r="R51"/>
  <c r="Q51"/>
  <c r="P51"/>
  <c r="O51"/>
  <c r="N51"/>
  <c r="M51"/>
  <c r="L51"/>
  <c r="K51"/>
  <c r="J51"/>
  <c r="I51"/>
  <c r="H51"/>
  <c r="G51"/>
  <c r="F51"/>
  <c r="E51"/>
  <c r="D51"/>
  <c r="AA8"/>
  <c r="Z8"/>
  <c r="Y8"/>
  <c r="X8"/>
  <c r="W8"/>
  <c r="V8"/>
  <c r="U8"/>
  <c r="T8"/>
  <c r="S8"/>
  <c r="R8"/>
  <c r="Q8"/>
  <c r="P8"/>
  <c r="O8"/>
  <c r="N8"/>
  <c r="M8"/>
  <c r="L8"/>
  <c r="K8"/>
  <c r="J8"/>
  <c r="I8"/>
  <c r="H8"/>
  <c r="G8"/>
  <c r="F8"/>
  <c r="E8"/>
  <c r="D8"/>
  <c r="AA7"/>
  <c r="Z7"/>
  <c r="Y7"/>
  <c r="X7"/>
  <c r="W7"/>
  <c r="V7"/>
  <c r="U7"/>
  <c r="T7"/>
  <c r="S7"/>
  <c r="R7"/>
  <c r="Q7"/>
  <c r="P7"/>
  <c r="O7"/>
  <c r="N7"/>
  <c r="M7"/>
  <c r="L7"/>
  <c r="K7"/>
  <c r="J7"/>
  <c r="I7"/>
  <c r="H7"/>
  <c r="G7"/>
  <c r="F7"/>
  <c r="E7"/>
  <c r="D7"/>
  <c r="AA5"/>
  <c r="AA6" s="1"/>
  <c r="Z5"/>
  <c r="Z6" s="1"/>
  <c r="Y5"/>
  <c r="Y6" s="1"/>
  <c r="X5"/>
  <c r="X6" s="1"/>
  <c r="W5"/>
  <c r="W6" s="1"/>
  <c r="V5"/>
  <c r="V6" s="1"/>
  <c r="U5"/>
  <c r="U6" s="1"/>
  <c r="T5"/>
  <c r="T6" s="1"/>
  <c r="S5"/>
  <c r="S6" s="1"/>
  <c r="R5"/>
  <c r="R6" s="1"/>
  <c r="Q5"/>
  <c r="Q6" s="1"/>
  <c r="P5"/>
  <c r="P6" s="1"/>
  <c r="O5"/>
  <c r="O6" s="1"/>
  <c r="N5"/>
  <c r="N6" s="1"/>
  <c r="M5"/>
  <c r="M6" s="1"/>
  <c r="L5"/>
  <c r="L6" s="1"/>
  <c r="K5"/>
  <c r="K6" s="1"/>
  <c r="J5"/>
  <c r="J6" s="1"/>
  <c r="I5"/>
  <c r="I6" s="1"/>
  <c r="H5"/>
  <c r="H6" s="1"/>
  <c r="G5"/>
  <c r="G6" s="1"/>
  <c r="F5"/>
  <c r="F6" s="1"/>
  <c r="E5"/>
  <c r="E6" s="1"/>
  <c r="D5"/>
  <c r="D6" s="1"/>
  <c r="R10" i="148" l="1"/>
  <c r="R34" s="1"/>
  <c r="W34"/>
  <c r="W42" s="1"/>
  <c r="W28"/>
  <c r="W24"/>
  <c r="W20"/>
  <c r="W16"/>
  <c r="W12"/>
  <c r="W17"/>
  <c r="W27"/>
  <c r="W23"/>
  <c r="W19"/>
  <c r="W15"/>
  <c r="W11"/>
  <c r="W21"/>
  <c r="W26"/>
  <c r="W22"/>
  <c r="W18"/>
  <c r="W14"/>
  <c r="W25"/>
  <c r="W13"/>
  <c r="L34"/>
  <c r="L26"/>
  <c r="L22"/>
  <c r="L18"/>
  <c r="L14"/>
  <c r="L27"/>
  <c r="L11"/>
  <c r="L25"/>
  <c r="L21"/>
  <c r="L17"/>
  <c r="L13"/>
  <c r="L19"/>
  <c r="L28"/>
  <c r="L24"/>
  <c r="L20"/>
  <c r="L16"/>
  <c r="L12"/>
  <c r="L23"/>
  <c r="L15"/>
  <c r="V10"/>
  <c r="U10" s="1"/>
  <c r="Q10"/>
  <c r="G10"/>
  <c r="K10"/>
  <c r="F10"/>
  <c r="R14" l="1"/>
  <c r="R20"/>
  <c r="Z20" s="1"/>
  <c r="R17"/>
  <c r="R13"/>
  <c r="Z13" s="1"/>
  <c r="R11"/>
  <c r="R24"/>
  <c r="R27"/>
  <c r="R15"/>
  <c r="Z15" s="1"/>
  <c r="W44"/>
  <c r="R16"/>
  <c r="Z16" s="1"/>
  <c r="R26"/>
  <c r="R22"/>
  <c r="R25"/>
  <c r="R19"/>
  <c r="Z27"/>
  <c r="W51"/>
  <c r="W49"/>
  <c r="R12"/>
  <c r="R21"/>
  <c r="R18"/>
  <c r="R28"/>
  <c r="R23"/>
  <c r="Z23" s="1"/>
  <c r="W43"/>
  <c r="W50"/>
  <c r="Z14"/>
  <c r="W47"/>
  <c r="W48"/>
  <c r="W37"/>
  <c r="W38"/>
  <c r="W39"/>
  <c r="W40"/>
  <c r="W35"/>
  <c r="W45"/>
  <c r="W46"/>
  <c r="W36"/>
  <c r="W52"/>
  <c r="W41"/>
  <c r="U26"/>
  <c r="U22"/>
  <c r="U18"/>
  <c r="U14"/>
  <c r="U19"/>
  <c r="U11"/>
  <c r="U25"/>
  <c r="U21"/>
  <c r="U17"/>
  <c r="U13"/>
  <c r="U23"/>
  <c r="U28"/>
  <c r="U24"/>
  <c r="U20"/>
  <c r="U16"/>
  <c r="U12"/>
  <c r="U27"/>
  <c r="U15"/>
  <c r="R49"/>
  <c r="R45"/>
  <c r="R41"/>
  <c r="R37"/>
  <c r="R38"/>
  <c r="R35"/>
  <c r="R52"/>
  <c r="R48"/>
  <c r="R44"/>
  <c r="Z44" s="1"/>
  <c r="R40"/>
  <c r="R36"/>
  <c r="R50"/>
  <c r="R42"/>
  <c r="Z42" s="1"/>
  <c r="R51"/>
  <c r="R47"/>
  <c r="Z47" s="1"/>
  <c r="R43"/>
  <c r="Z43" s="1"/>
  <c r="R39"/>
  <c r="R46"/>
  <c r="Q34"/>
  <c r="Q26"/>
  <c r="Y26" s="1"/>
  <c r="Q22"/>
  <c r="Y22" s="1"/>
  <c r="Q18"/>
  <c r="Y18" s="1"/>
  <c r="Q14"/>
  <c r="Y14" s="1"/>
  <c r="Q23"/>
  <c r="Y23" s="1"/>
  <c r="Q25"/>
  <c r="Y25" s="1"/>
  <c r="Q21"/>
  <c r="Y21" s="1"/>
  <c r="Q17"/>
  <c r="Y17" s="1"/>
  <c r="Q13"/>
  <c r="Y13" s="1"/>
  <c r="Q27"/>
  <c r="Y27" s="1"/>
  <c r="Q15"/>
  <c r="Y15" s="1"/>
  <c r="Q28"/>
  <c r="Y28" s="1"/>
  <c r="Q24"/>
  <c r="Y24" s="1"/>
  <c r="Q20"/>
  <c r="Y20" s="1"/>
  <c r="Q16"/>
  <c r="Y16" s="1"/>
  <c r="Q12"/>
  <c r="Y12" s="1"/>
  <c r="Q19"/>
  <c r="Y19" s="1"/>
  <c r="Q11"/>
  <c r="Y11" s="1"/>
  <c r="G34"/>
  <c r="G25"/>
  <c r="O25" s="1"/>
  <c r="G21"/>
  <c r="O21" s="1"/>
  <c r="G17"/>
  <c r="O17" s="1"/>
  <c r="G13"/>
  <c r="O13" s="1"/>
  <c r="G26"/>
  <c r="O26" s="1"/>
  <c r="G28"/>
  <c r="O28" s="1"/>
  <c r="G24"/>
  <c r="O24" s="1"/>
  <c r="G20"/>
  <c r="O20" s="1"/>
  <c r="G16"/>
  <c r="O16" s="1"/>
  <c r="G12"/>
  <c r="O12" s="1"/>
  <c r="G18"/>
  <c r="O18" s="1"/>
  <c r="G27"/>
  <c r="O27" s="1"/>
  <c r="G23"/>
  <c r="O23" s="1"/>
  <c r="G19"/>
  <c r="O19" s="1"/>
  <c r="G15"/>
  <c r="O15" s="1"/>
  <c r="G11"/>
  <c r="O11" s="1"/>
  <c r="G22"/>
  <c r="O22" s="1"/>
  <c r="G14"/>
  <c r="O14" s="1"/>
  <c r="K25"/>
  <c r="M25" s="1"/>
  <c r="K21"/>
  <c r="M21" s="1"/>
  <c r="K17"/>
  <c r="M17" s="1"/>
  <c r="K13"/>
  <c r="M13" s="1"/>
  <c r="K22"/>
  <c r="M22" s="1"/>
  <c r="K28"/>
  <c r="M28" s="1"/>
  <c r="K24"/>
  <c r="M24" s="1"/>
  <c r="K20"/>
  <c r="M20" s="1"/>
  <c r="K16"/>
  <c r="M16" s="1"/>
  <c r="K12"/>
  <c r="M12" s="1"/>
  <c r="K26"/>
  <c r="M26" s="1"/>
  <c r="K14"/>
  <c r="M14" s="1"/>
  <c r="K27"/>
  <c r="M27" s="1"/>
  <c r="K23"/>
  <c r="M23" s="1"/>
  <c r="K19"/>
  <c r="M19" s="1"/>
  <c r="K15"/>
  <c r="M15" s="1"/>
  <c r="K11"/>
  <c r="M11" s="1"/>
  <c r="K18"/>
  <c r="M18" s="1"/>
  <c r="V34"/>
  <c r="V27"/>
  <c r="X27" s="1"/>
  <c r="V23"/>
  <c r="X23" s="1"/>
  <c r="V19"/>
  <c r="X19" s="1"/>
  <c r="V15"/>
  <c r="X15" s="1"/>
  <c r="V11"/>
  <c r="X11" s="1"/>
  <c r="V24"/>
  <c r="X24" s="1"/>
  <c r="V12"/>
  <c r="X12" s="1"/>
  <c r="V26"/>
  <c r="X26" s="1"/>
  <c r="V22"/>
  <c r="X22" s="1"/>
  <c r="V18"/>
  <c r="X18" s="1"/>
  <c r="V14"/>
  <c r="X14" s="1"/>
  <c r="V28"/>
  <c r="X28" s="1"/>
  <c r="V16"/>
  <c r="X16" s="1"/>
  <c r="V25"/>
  <c r="X25" s="1"/>
  <c r="V21"/>
  <c r="X21" s="1"/>
  <c r="V17"/>
  <c r="X17" s="1"/>
  <c r="V13"/>
  <c r="X13" s="1"/>
  <c r="V20"/>
  <c r="X20" s="1"/>
  <c r="F34"/>
  <c r="F28"/>
  <c r="N28" s="1"/>
  <c r="F24"/>
  <c r="N24" s="1"/>
  <c r="F20"/>
  <c r="N20" s="1"/>
  <c r="F16"/>
  <c r="N16" s="1"/>
  <c r="F12"/>
  <c r="N12" s="1"/>
  <c r="F21"/>
  <c r="N21" s="1"/>
  <c r="F17"/>
  <c r="N17" s="1"/>
  <c r="F27"/>
  <c r="N27" s="1"/>
  <c r="F23"/>
  <c r="N23" s="1"/>
  <c r="F19"/>
  <c r="N19" s="1"/>
  <c r="F15"/>
  <c r="N15" s="1"/>
  <c r="F11"/>
  <c r="N11" s="1"/>
  <c r="F25"/>
  <c r="N25" s="1"/>
  <c r="F13"/>
  <c r="N13" s="1"/>
  <c r="F26"/>
  <c r="N26" s="1"/>
  <c r="F22"/>
  <c r="N22" s="1"/>
  <c r="F18"/>
  <c r="N18" s="1"/>
  <c r="F14"/>
  <c r="N14" s="1"/>
  <c r="L52"/>
  <c r="L48"/>
  <c r="L44"/>
  <c r="L40"/>
  <c r="L36"/>
  <c r="L49"/>
  <c r="L45"/>
  <c r="L51"/>
  <c r="L47"/>
  <c r="L43"/>
  <c r="L39"/>
  <c r="L35"/>
  <c r="L50"/>
  <c r="L46"/>
  <c r="L42"/>
  <c r="L38"/>
  <c r="L41"/>
  <c r="L37"/>
  <c r="Z22"/>
  <c r="Z19"/>
  <c r="Z12"/>
  <c r="Z28"/>
  <c r="Z11"/>
  <c r="Z17"/>
  <c r="Z26"/>
  <c r="Z24"/>
  <c r="Z25"/>
  <c r="Z50"/>
  <c r="Z21"/>
  <c r="Z18"/>
  <c r="J10"/>
  <c r="K34"/>
  <c r="U34"/>
  <c r="T10"/>
  <c r="T46" i="117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7"/>
  <c r="T48"/>
  <c r="X9"/>
  <c r="X10"/>
  <c r="X11"/>
  <c r="X2"/>
  <c r="X3"/>
  <c r="X4"/>
  <c r="X5"/>
  <c r="X6"/>
  <c r="X7"/>
  <c r="X8"/>
  <c r="X12"/>
  <c r="X13"/>
  <c r="X14"/>
  <c r="X15"/>
  <c r="X16"/>
  <c r="X17"/>
  <c r="X18"/>
  <c r="X19"/>
  <c r="X20"/>
  <c r="X21"/>
  <c r="X22"/>
  <c r="X23"/>
  <c r="X24"/>
  <c r="R5" i="145"/>
  <c r="Z38" i="148" l="1"/>
  <c r="Z51"/>
  <c r="Z45"/>
  <c r="Z49"/>
  <c r="Z37"/>
  <c r="Z36"/>
  <c r="Z52"/>
  <c r="Z41"/>
  <c r="Z46"/>
  <c r="Z40"/>
  <c r="Z35"/>
  <c r="Z48"/>
  <c r="Z39"/>
  <c r="Q52"/>
  <c r="Y52" s="1"/>
  <c r="Q48"/>
  <c r="Y48" s="1"/>
  <c r="Q44"/>
  <c r="Y44" s="1"/>
  <c r="Q40"/>
  <c r="Y40" s="1"/>
  <c r="Q36"/>
  <c r="Y36" s="1"/>
  <c r="Q49"/>
  <c r="Y49" s="1"/>
  <c r="Q45"/>
  <c r="Y45" s="1"/>
  <c r="Q41"/>
  <c r="Y41" s="1"/>
  <c r="Q51"/>
  <c r="Y51" s="1"/>
  <c r="Q47"/>
  <c r="Y47" s="1"/>
  <c r="Q43"/>
  <c r="Y43" s="1"/>
  <c r="Q39"/>
  <c r="Y39" s="1"/>
  <c r="Q50"/>
  <c r="Y50" s="1"/>
  <c r="Q46"/>
  <c r="Y46" s="1"/>
  <c r="Q42"/>
  <c r="Y42" s="1"/>
  <c r="Q38"/>
  <c r="Y38" s="1"/>
  <c r="Q35"/>
  <c r="Y35" s="1"/>
  <c r="Q37"/>
  <c r="Y37" s="1"/>
  <c r="U52"/>
  <c r="U48"/>
  <c r="U44"/>
  <c r="U40"/>
  <c r="U36"/>
  <c r="U51"/>
  <c r="U47"/>
  <c r="U43"/>
  <c r="U39"/>
  <c r="U35"/>
  <c r="U45"/>
  <c r="U37"/>
  <c r="U50"/>
  <c r="U46"/>
  <c r="U42"/>
  <c r="U38"/>
  <c r="U49"/>
  <c r="U41"/>
  <c r="F50"/>
  <c r="N50" s="1"/>
  <c r="F46"/>
  <c r="N46" s="1"/>
  <c r="F42"/>
  <c r="F38"/>
  <c r="F49"/>
  <c r="F45"/>
  <c r="N45" s="1"/>
  <c r="F41"/>
  <c r="N41" s="1"/>
  <c r="F37"/>
  <c r="N37" s="1"/>
  <c r="F51"/>
  <c r="N51" s="1"/>
  <c r="F39"/>
  <c r="F52"/>
  <c r="F48"/>
  <c r="N48" s="1"/>
  <c r="F44"/>
  <c r="F40"/>
  <c r="N40" s="1"/>
  <c r="F36"/>
  <c r="N36" s="1"/>
  <c r="F47"/>
  <c r="N47" s="1"/>
  <c r="F43"/>
  <c r="N43" s="1"/>
  <c r="F35"/>
  <c r="N35" s="1"/>
  <c r="G51"/>
  <c r="G47"/>
  <c r="O47" s="1"/>
  <c r="G43"/>
  <c r="O43" s="1"/>
  <c r="G39"/>
  <c r="O39" s="1"/>
  <c r="G35"/>
  <c r="G48"/>
  <c r="O48" s="1"/>
  <c r="G50"/>
  <c r="O50" s="1"/>
  <c r="G46"/>
  <c r="O46" s="1"/>
  <c r="G42"/>
  <c r="O42" s="1"/>
  <c r="G38"/>
  <c r="O38" s="1"/>
  <c r="G52"/>
  <c r="O52" s="1"/>
  <c r="G44"/>
  <c r="O44" s="1"/>
  <c r="G49"/>
  <c r="O49" s="1"/>
  <c r="G45"/>
  <c r="O45" s="1"/>
  <c r="G41"/>
  <c r="O41" s="1"/>
  <c r="G37"/>
  <c r="O37" s="1"/>
  <c r="G40"/>
  <c r="G36"/>
  <c r="O36" s="1"/>
  <c r="N49"/>
  <c r="K51"/>
  <c r="M51" s="1"/>
  <c r="K47"/>
  <c r="M47" s="1"/>
  <c r="K43"/>
  <c r="M43" s="1"/>
  <c r="K39"/>
  <c r="M39" s="1"/>
  <c r="K35"/>
  <c r="M35" s="1"/>
  <c r="K36"/>
  <c r="M36" s="1"/>
  <c r="K50"/>
  <c r="M50" s="1"/>
  <c r="K46"/>
  <c r="M46" s="1"/>
  <c r="K42"/>
  <c r="M42" s="1"/>
  <c r="K38"/>
  <c r="K44"/>
  <c r="M44" s="1"/>
  <c r="K40"/>
  <c r="K49"/>
  <c r="M49" s="1"/>
  <c r="K45"/>
  <c r="M45" s="1"/>
  <c r="K41"/>
  <c r="M41" s="1"/>
  <c r="K37"/>
  <c r="M37" s="1"/>
  <c r="K52"/>
  <c r="M52" s="1"/>
  <c r="K48"/>
  <c r="M48" s="1"/>
  <c r="T25"/>
  <c r="T21"/>
  <c r="T17"/>
  <c r="T13"/>
  <c r="T26"/>
  <c r="T14"/>
  <c r="T28"/>
  <c r="T24"/>
  <c r="T20"/>
  <c r="T16"/>
  <c r="T12"/>
  <c r="T18"/>
  <c r="T27"/>
  <c r="T23"/>
  <c r="T19"/>
  <c r="T15"/>
  <c r="T11"/>
  <c r="T22"/>
  <c r="N42"/>
  <c r="N44"/>
  <c r="V49"/>
  <c r="X49" s="1"/>
  <c r="V45"/>
  <c r="X45" s="1"/>
  <c r="V41"/>
  <c r="X41" s="1"/>
  <c r="V37"/>
  <c r="X37" s="1"/>
  <c r="V50"/>
  <c r="X50" s="1"/>
  <c r="V52"/>
  <c r="X52" s="1"/>
  <c r="V48"/>
  <c r="X48" s="1"/>
  <c r="V44"/>
  <c r="X44" s="1"/>
  <c r="V40"/>
  <c r="X40" s="1"/>
  <c r="V36"/>
  <c r="X36" s="1"/>
  <c r="V46"/>
  <c r="X46" s="1"/>
  <c r="V42"/>
  <c r="X42" s="1"/>
  <c r="V51"/>
  <c r="X51" s="1"/>
  <c r="V47"/>
  <c r="X47" s="1"/>
  <c r="V43"/>
  <c r="X43" s="1"/>
  <c r="V39"/>
  <c r="X39" s="1"/>
  <c r="V35"/>
  <c r="X35" s="1"/>
  <c r="V38"/>
  <c r="X38" s="1"/>
  <c r="N39"/>
  <c r="N52"/>
  <c r="J28"/>
  <c r="J24"/>
  <c r="J20"/>
  <c r="J16"/>
  <c r="J12"/>
  <c r="J13"/>
  <c r="J27"/>
  <c r="J23"/>
  <c r="J19"/>
  <c r="J15"/>
  <c r="J11"/>
  <c r="J21"/>
  <c r="J26"/>
  <c r="J22"/>
  <c r="J18"/>
  <c r="J14"/>
  <c r="J25"/>
  <c r="J17"/>
  <c r="N38"/>
  <c r="M38"/>
  <c r="O35"/>
  <c r="O40"/>
  <c r="M40"/>
  <c r="O51"/>
  <c r="J34"/>
  <c r="I10"/>
  <c r="T34"/>
  <c r="S10"/>
  <c r="W67" i="145"/>
  <c r="K67"/>
  <c r="W66"/>
  <c r="M66"/>
  <c r="Y65"/>
  <c r="S64"/>
  <c r="M64"/>
  <c r="Q63"/>
  <c r="I63"/>
  <c r="W25"/>
  <c r="W31" s="1"/>
  <c r="S25"/>
  <c r="S31" s="1"/>
  <c r="O25"/>
  <c r="O31" s="1"/>
  <c r="S24"/>
  <c r="S30" s="1"/>
  <c r="O24"/>
  <c r="O30" s="1"/>
  <c r="W23"/>
  <c r="W29" s="1"/>
  <c r="O23"/>
  <c r="O29" s="1"/>
  <c r="S22"/>
  <c r="S28" s="1"/>
  <c r="O21"/>
  <c r="O27" s="1"/>
  <c r="W20"/>
  <c r="W26" s="1"/>
  <c r="S20"/>
  <c r="S26" s="1"/>
  <c r="O20"/>
  <c r="O26" s="1"/>
  <c r="K25"/>
  <c r="K31" s="1"/>
  <c r="K23"/>
  <c r="K29" s="1"/>
  <c r="K22"/>
  <c r="K28" s="1"/>
  <c r="W24"/>
  <c r="W30" s="1"/>
  <c r="K24"/>
  <c r="K30" s="1"/>
  <c r="S23"/>
  <c r="S29" s="1"/>
  <c r="W22"/>
  <c r="W28" s="1"/>
  <c r="O22"/>
  <c r="O28" s="1"/>
  <c r="W21"/>
  <c r="W27" s="1"/>
  <c r="S21"/>
  <c r="S27" s="1"/>
  <c r="K21"/>
  <c r="K27" s="1"/>
  <c r="K20"/>
  <c r="K26" s="1"/>
  <c r="K8" s="1"/>
  <c r="S13" l="1"/>
  <c r="K65"/>
  <c r="S67"/>
  <c r="U67"/>
  <c r="Y66"/>
  <c r="I64"/>
  <c r="Y67"/>
  <c r="U63"/>
  <c r="I66"/>
  <c r="S65"/>
  <c r="W64"/>
  <c r="K63"/>
  <c r="U66"/>
  <c r="K64"/>
  <c r="U64"/>
  <c r="O63"/>
  <c r="I67"/>
  <c r="U65"/>
  <c r="O64"/>
  <c r="G64"/>
  <c r="G67"/>
  <c r="G66"/>
  <c r="Q64"/>
  <c r="W65"/>
  <c r="Q65"/>
  <c r="M63"/>
  <c r="W63"/>
  <c r="O67"/>
  <c r="K66"/>
  <c r="Q67"/>
  <c r="S66"/>
  <c r="Y63"/>
  <c r="Y64"/>
  <c r="S63"/>
  <c r="M67"/>
  <c r="O66"/>
  <c r="Q66"/>
  <c r="S34" i="148"/>
  <c r="S28"/>
  <c r="S24"/>
  <c r="S20"/>
  <c r="S16"/>
  <c r="S12"/>
  <c r="S21"/>
  <c r="S27"/>
  <c r="S23"/>
  <c r="S19"/>
  <c r="S15"/>
  <c r="S11"/>
  <c r="S25"/>
  <c r="S13"/>
  <c r="S26"/>
  <c r="S22"/>
  <c r="S18"/>
  <c r="S14"/>
  <c r="S17"/>
  <c r="J50"/>
  <c r="J46"/>
  <c r="J42"/>
  <c r="J38"/>
  <c r="J51"/>
  <c r="J47"/>
  <c r="J43"/>
  <c r="J39"/>
  <c r="J35"/>
  <c r="J49"/>
  <c r="J45"/>
  <c r="J41"/>
  <c r="J37"/>
  <c r="J52"/>
  <c r="J48"/>
  <c r="J44"/>
  <c r="J40"/>
  <c r="J36"/>
  <c r="I27"/>
  <c r="I23"/>
  <c r="I19"/>
  <c r="I15"/>
  <c r="I11"/>
  <c r="I24"/>
  <c r="I26"/>
  <c r="I22"/>
  <c r="I18"/>
  <c r="I14"/>
  <c r="I28"/>
  <c r="I16"/>
  <c r="I25"/>
  <c r="I21"/>
  <c r="I17"/>
  <c r="I13"/>
  <c r="I20"/>
  <c r="I12"/>
  <c r="T51"/>
  <c r="T47"/>
  <c r="T43"/>
  <c r="T39"/>
  <c r="T35"/>
  <c r="T52"/>
  <c r="T36"/>
  <c r="T50"/>
  <c r="T46"/>
  <c r="T42"/>
  <c r="T38"/>
  <c r="T48"/>
  <c r="T40"/>
  <c r="T49"/>
  <c r="T45"/>
  <c r="T41"/>
  <c r="T37"/>
  <c r="T44"/>
  <c r="I34"/>
  <c r="H10"/>
  <c r="O8" i="145"/>
  <c r="W8"/>
  <c r="O9"/>
  <c r="W9"/>
  <c r="O10"/>
  <c r="W10"/>
  <c r="O11"/>
  <c r="W11"/>
  <c r="O12"/>
  <c r="W12"/>
  <c r="O13"/>
  <c r="W13"/>
  <c r="S8"/>
  <c r="K9"/>
  <c r="S9"/>
  <c r="K10"/>
  <c r="S10"/>
  <c r="K11"/>
  <c r="S11"/>
  <c r="K12"/>
  <c r="S12"/>
  <c r="K13"/>
  <c r="M53" i="85"/>
  <c r="L53"/>
  <c r="K53"/>
  <c r="J53"/>
  <c r="I53"/>
  <c r="H53"/>
  <c r="G53"/>
  <c r="F53"/>
  <c r="M52"/>
  <c r="L52"/>
  <c r="K52"/>
  <c r="J52"/>
  <c r="I52"/>
  <c r="H52"/>
  <c r="G52"/>
  <c r="F52"/>
  <c r="M51"/>
  <c r="L51"/>
  <c r="K51"/>
  <c r="J51"/>
  <c r="I51"/>
  <c r="H51"/>
  <c r="G51"/>
  <c r="F51"/>
  <c r="M50"/>
  <c r="L50"/>
  <c r="K50"/>
  <c r="J50"/>
  <c r="I50"/>
  <c r="H50"/>
  <c r="G50"/>
  <c r="F50"/>
  <c r="M49"/>
  <c r="L49"/>
  <c r="K49"/>
  <c r="J49"/>
  <c r="I49"/>
  <c r="H49"/>
  <c r="G49"/>
  <c r="F49"/>
  <c r="M48"/>
  <c r="L48"/>
  <c r="K48"/>
  <c r="J48"/>
  <c r="I48"/>
  <c r="H48"/>
  <c r="G48"/>
  <c r="F48"/>
  <c r="M47"/>
  <c r="L47"/>
  <c r="K47"/>
  <c r="J47"/>
  <c r="I47"/>
  <c r="H47"/>
  <c r="G47"/>
  <c r="F47"/>
  <c r="M46"/>
  <c r="L46"/>
  <c r="K46"/>
  <c r="J46"/>
  <c r="I46"/>
  <c r="H46"/>
  <c r="G46"/>
  <c r="F46"/>
  <c r="M45"/>
  <c r="L45"/>
  <c r="K45"/>
  <c r="J45"/>
  <c r="I45"/>
  <c r="H45"/>
  <c r="G45"/>
  <c r="F45"/>
  <c r="M44"/>
  <c r="L44"/>
  <c r="K44"/>
  <c r="J44"/>
  <c r="I44"/>
  <c r="H44"/>
  <c r="G44"/>
  <c r="F44"/>
  <c r="M43"/>
  <c r="L43"/>
  <c r="K43"/>
  <c r="J43"/>
  <c r="I43"/>
  <c r="H43"/>
  <c r="G43"/>
  <c r="F43"/>
  <c r="M42"/>
  <c r="L42"/>
  <c r="K42"/>
  <c r="J42"/>
  <c r="I42"/>
  <c r="H42"/>
  <c r="G42"/>
  <c r="F42"/>
  <c r="M41"/>
  <c r="L41"/>
  <c r="K41"/>
  <c r="J41"/>
  <c r="I41"/>
  <c r="H41"/>
  <c r="G41"/>
  <c r="F41"/>
  <c r="M40"/>
  <c r="L40"/>
  <c r="K40"/>
  <c r="J40"/>
  <c r="I40"/>
  <c r="H40"/>
  <c r="G40"/>
  <c r="F40"/>
  <c r="M39"/>
  <c r="L39"/>
  <c r="K39"/>
  <c r="J39"/>
  <c r="I39"/>
  <c r="H39"/>
  <c r="G39"/>
  <c r="F39"/>
  <c r="M38"/>
  <c r="L38"/>
  <c r="K38"/>
  <c r="J38"/>
  <c r="I38"/>
  <c r="H38"/>
  <c r="G38"/>
  <c r="F38"/>
  <c r="M37"/>
  <c r="L37"/>
  <c r="K37"/>
  <c r="J37"/>
  <c r="I37"/>
  <c r="H37"/>
  <c r="G37"/>
  <c r="F37"/>
  <c r="M36"/>
  <c r="L36"/>
  <c r="K36"/>
  <c r="J36"/>
  <c r="I36"/>
  <c r="H36"/>
  <c r="G36"/>
  <c r="F36"/>
  <c r="M35"/>
  <c r="L35"/>
  <c r="K35"/>
  <c r="J35"/>
  <c r="I35"/>
  <c r="H35"/>
  <c r="G35"/>
  <c r="F35"/>
  <c r="M34"/>
  <c r="L34"/>
  <c r="K34"/>
  <c r="J34"/>
  <c r="I34"/>
  <c r="H34"/>
  <c r="G34"/>
  <c r="F34"/>
  <c r="M33"/>
  <c r="L33"/>
  <c r="K33"/>
  <c r="J33"/>
  <c r="I33"/>
  <c r="H33"/>
  <c r="G33"/>
  <c r="F33"/>
  <c r="M32"/>
  <c r="L32"/>
  <c r="K32"/>
  <c r="J32"/>
  <c r="I32"/>
  <c r="H32"/>
  <c r="G32"/>
  <c r="F32"/>
  <c r="M31"/>
  <c r="L31"/>
  <c r="K31"/>
  <c r="J31"/>
  <c r="I31"/>
  <c r="H31"/>
  <c r="G31"/>
  <c r="F31"/>
  <c r="M30"/>
  <c r="L30"/>
  <c r="K30"/>
  <c r="J30"/>
  <c r="I30"/>
  <c r="H30"/>
  <c r="G30"/>
  <c r="F30"/>
  <c r="M29"/>
  <c r="L29"/>
  <c r="K29"/>
  <c r="J29"/>
  <c r="I29"/>
  <c r="H29"/>
  <c r="G29"/>
  <c r="F29"/>
  <c r="M28"/>
  <c r="L28"/>
  <c r="K28"/>
  <c r="J28"/>
  <c r="I28"/>
  <c r="H28"/>
  <c r="G28"/>
  <c r="F28"/>
  <c r="M27"/>
  <c r="L27"/>
  <c r="K27"/>
  <c r="J27"/>
  <c r="I27"/>
  <c r="H27"/>
  <c r="G27"/>
  <c r="F27"/>
  <c r="M26"/>
  <c r="L26"/>
  <c r="K26"/>
  <c r="J26"/>
  <c r="I26"/>
  <c r="H26"/>
  <c r="G26"/>
  <c r="F26"/>
  <c r="M25"/>
  <c r="L25"/>
  <c r="K25"/>
  <c r="J25"/>
  <c r="I25"/>
  <c r="H25"/>
  <c r="G25"/>
  <c r="F25"/>
  <c r="M24"/>
  <c r="L24"/>
  <c r="K24"/>
  <c r="J24"/>
  <c r="I24"/>
  <c r="H24"/>
  <c r="G24"/>
  <c r="F24"/>
  <c r="M23"/>
  <c r="L23"/>
  <c r="K23"/>
  <c r="J23"/>
  <c r="I23"/>
  <c r="H23"/>
  <c r="G23"/>
  <c r="F23"/>
  <c r="M22"/>
  <c r="L22"/>
  <c r="K22"/>
  <c r="J22"/>
  <c r="I22"/>
  <c r="H22"/>
  <c r="G22"/>
  <c r="F22"/>
  <c r="M21"/>
  <c r="L21"/>
  <c r="K21"/>
  <c r="J21"/>
  <c r="I21"/>
  <c r="H21"/>
  <c r="G21"/>
  <c r="F21"/>
  <c r="M20"/>
  <c r="L20"/>
  <c r="K20"/>
  <c r="J20"/>
  <c r="I20"/>
  <c r="H20"/>
  <c r="G20"/>
  <c r="F20"/>
  <c r="M19"/>
  <c r="L19"/>
  <c r="K19"/>
  <c r="J19"/>
  <c r="I19"/>
  <c r="H19"/>
  <c r="G19"/>
  <c r="F19"/>
  <c r="M18"/>
  <c r="L18"/>
  <c r="K18"/>
  <c r="J18"/>
  <c r="I18"/>
  <c r="H18"/>
  <c r="G18"/>
  <c r="F18"/>
  <c r="M17"/>
  <c r="L17"/>
  <c r="K17"/>
  <c r="J17"/>
  <c r="I17"/>
  <c r="H17"/>
  <c r="G17"/>
  <c r="F17"/>
  <c r="M16"/>
  <c r="L16"/>
  <c r="K16"/>
  <c r="J16"/>
  <c r="I16"/>
  <c r="H16"/>
  <c r="G16"/>
  <c r="F16"/>
  <c r="M15"/>
  <c r="L15"/>
  <c r="K15"/>
  <c r="J15"/>
  <c r="I15"/>
  <c r="H15"/>
  <c r="G15"/>
  <c r="F15"/>
  <c r="M14"/>
  <c r="L14"/>
  <c r="K14"/>
  <c r="J14"/>
  <c r="I14"/>
  <c r="H14"/>
  <c r="G14"/>
  <c r="F14"/>
  <c r="M325" i="84"/>
  <c r="L325"/>
  <c r="K325"/>
  <c r="J325"/>
  <c r="I325"/>
  <c r="H325"/>
  <c r="G325"/>
  <c r="F325"/>
  <c r="M324"/>
  <c r="L324"/>
  <c r="K324"/>
  <c r="J324"/>
  <c r="I324"/>
  <c r="H324"/>
  <c r="G324"/>
  <c r="F324"/>
  <c r="M323"/>
  <c r="L323"/>
  <c r="K323"/>
  <c r="J323"/>
  <c r="I323"/>
  <c r="H323"/>
  <c r="G323"/>
  <c r="F323"/>
  <c r="M322"/>
  <c r="L322"/>
  <c r="K322"/>
  <c r="J322"/>
  <c r="I322"/>
  <c r="H322"/>
  <c r="G322"/>
  <c r="F322"/>
  <c r="M321"/>
  <c r="L321"/>
  <c r="K321"/>
  <c r="J321"/>
  <c r="I321"/>
  <c r="H321"/>
  <c r="G321"/>
  <c r="F321"/>
  <c r="M320"/>
  <c r="L320"/>
  <c r="K320"/>
  <c r="J320"/>
  <c r="I320"/>
  <c r="H320"/>
  <c r="G320"/>
  <c r="F320"/>
  <c r="M319"/>
  <c r="L319"/>
  <c r="K319"/>
  <c r="J319"/>
  <c r="I319"/>
  <c r="H319"/>
  <c r="G319"/>
  <c r="F319"/>
  <c r="M318"/>
  <c r="L318"/>
  <c r="K318"/>
  <c r="J318"/>
  <c r="I318"/>
  <c r="H318"/>
  <c r="G318"/>
  <c r="F318"/>
  <c r="M317"/>
  <c r="L317"/>
  <c r="K317"/>
  <c r="J317"/>
  <c r="I317"/>
  <c r="H317"/>
  <c r="G317"/>
  <c r="F317"/>
  <c r="M316"/>
  <c r="L316"/>
  <c r="K316"/>
  <c r="J316"/>
  <c r="I316"/>
  <c r="H316"/>
  <c r="G316"/>
  <c r="F316"/>
  <c r="M315"/>
  <c r="L315"/>
  <c r="K315"/>
  <c r="J315"/>
  <c r="I315"/>
  <c r="H315"/>
  <c r="G315"/>
  <c r="F315"/>
  <c r="M314"/>
  <c r="L314"/>
  <c r="K314"/>
  <c r="J314"/>
  <c r="I314"/>
  <c r="H314"/>
  <c r="G314"/>
  <c r="F314"/>
  <c r="M313"/>
  <c r="L313"/>
  <c r="K313"/>
  <c r="J313"/>
  <c r="I313"/>
  <c r="H313"/>
  <c r="G313"/>
  <c r="F313"/>
  <c r="M312"/>
  <c r="L312"/>
  <c r="K312"/>
  <c r="J312"/>
  <c r="I312"/>
  <c r="H312"/>
  <c r="G312"/>
  <c r="F312"/>
  <c r="M311"/>
  <c r="L311"/>
  <c r="K311"/>
  <c r="J311"/>
  <c r="I311"/>
  <c r="H311"/>
  <c r="G311"/>
  <c r="F311"/>
  <c r="M310"/>
  <c r="L310"/>
  <c r="K310"/>
  <c r="J310"/>
  <c r="I310"/>
  <c r="H310"/>
  <c r="G310"/>
  <c r="F310"/>
  <c r="M309"/>
  <c r="L309"/>
  <c r="K309"/>
  <c r="J309"/>
  <c r="I309"/>
  <c r="H309"/>
  <c r="G309"/>
  <c r="F309"/>
  <c r="M308"/>
  <c r="L308"/>
  <c r="K308"/>
  <c r="J308"/>
  <c r="I308"/>
  <c r="H308"/>
  <c r="G308"/>
  <c r="F308"/>
  <c r="M307"/>
  <c r="L307"/>
  <c r="K307"/>
  <c r="J307"/>
  <c r="I307"/>
  <c r="H307"/>
  <c r="G307"/>
  <c r="F307"/>
  <c r="M306"/>
  <c r="L306"/>
  <c r="K306"/>
  <c r="J306"/>
  <c r="I306"/>
  <c r="H306"/>
  <c r="G306"/>
  <c r="F306"/>
  <c r="M305"/>
  <c r="L305"/>
  <c r="K305"/>
  <c r="J305"/>
  <c r="I305"/>
  <c r="H305"/>
  <c r="G305"/>
  <c r="F305"/>
  <c r="M304"/>
  <c r="L304"/>
  <c r="K304"/>
  <c r="J304"/>
  <c r="I304"/>
  <c r="H304"/>
  <c r="G304"/>
  <c r="F304"/>
  <c r="M303"/>
  <c r="L303"/>
  <c r="K303"/>
  <c r="J303"/>
  <c r="I303"/>
  <c r="H303"/>
  <c r="G303"/>
  <c r="F303"/>
  <c r="M302"/>
  <c r="L302"/>
  <c r="K302"/>
  <c r="J302"/>
  <c r="I302"/>
  <c r="H302"/>
  <c r="G302"/>
  <c r="F302"/>
  <c r="M301"/>
  <c r="L301"/>
  <c r="K301"/>
  <c r="J301"/>
  <c r="I301"/>
  <c r="H301"/>
  <c r="G301"/>
  <c r="F301"/>
  <c r="M300"/>
  <c r="L300"/>
  <c r="K300"/>
  <c r="J300"/>
  <c r="I300"/>
  <c r="H300"/>
  <c r="G300"/>
  <c r="F300"/>
  <c r="M299"/>
  <c r="L299"/>
  <c r="K299"/>
  <c r="J299"/>
  <c r="I299"/>
  <c r="H299"/>
  <c r="G299"/>
  <c r="F299"/>
  <c r="M298"/>
  <c r="L298"/>
  <c r="K298"/>
  <c r="J298"/>
  <c r="I298"/>
  <c r="H298"/>
  <c r="G298"/>
  <c r="F298"/>
  <c r="M297"/>
  <c r="L297"/>
  <c r="K297"/>
  <c r="J297"/>
  <c r="I297"/>
  <c r="H297"/>
  <c r="G297"/>
  <c r="F297"/>
  <c r="M289"/>
  <c r="L289"/>
  <c r="K289"/>
  <c r="J289"/>
  <c r="I289"/>
  <c r="H289"/>
  <c r="G289"/>
  <c r="F289"/>
  <c r="M288"/>
  <c r="L288"/>
  <c r="K288"/>
  <c r="J288"/>
  <c r="I288"/>
  <c r="H288"/>
  <c r="G288"/>
  <c r="F288"/>
  <c r="M287"/>
  <c r="L287"/>
  <c r="K287"/>
  <c r="J287"/>
  <c r="I287"/>
  <c r="H287"/>
  <c r="G287"/>
  <c r="F287"/>
  <c r="M286"/>
  <c r="L286"/>
  <c r="K286"/>
  <c r="J286"/>
  <c r="I286"/>
  <c r="H286"/>
  <c r="G286"/>
  <c r="F286"/>
  <c r="M285"/>
  <c r="L285"/>
  <c r="K285"/>
  <c r="J285"/>
  <c r="I285"/>
  <c r="H285"/>
  <c r="G285"/>
  <c r="F285"/>
  <c r="M284"/>
  <c r="L284"/>
  <c r="K284"/>
  <c r="J284"/>
  <c r="I284"/>
  <c r="H284"/>
  <c r="G284"/>
  <c r="F284"/>
  <c r="M283"/>
  <c r="L283"/>
  <c r="K283"/>
  <c r="J283"/>
  <c r="I283"/>
  <c r="H283"/>
  <c r="G283"/>
  <c r="F283"/>
  <c r="M282"/>
  <c r="L282"/>
  <c r="K282"/>
  <c r="J282"/>
  <c r="I282"/>
  <c r="H282"/>
  <c r="G282"/>
  <c r="F282"/>
  <c r="M281"/>
  <c r="L281"/>
  <c r="K281"/>
  <c r="J281"/>
  <c r="I281"/>
  <c r="H281"/>
  <c r="G281"/>
  <c r="F281"/>
  <c r="M280"/>
  <c r="L280"/>
  <c r="K280"/>
  <c r="J280"/>
  <c r="I280"/>
  <c r="H280"/>
  <c r="G280"/>
  <c r="F280"/>
  <c r="M279"/>
  <c r="L279"/>
  <c r="K279"/>
  <c r="J279"/>
  <c r="I279"/>
  <c r="H279"/>
  <c r="G279"/>
  <c r="F279"/>
  <c r="M278"/>
  <c r="L278"/>
  <c r="K278"/>
  <c r="J278"/>
  <c r="I278"/>
  <c r="H278"/>
  <c r="G278"/>
  <c r="F278"/>
  <c r="M277"/>
  <c r="L277"/>
  <c r="K277"/>
  <c r="J277"/>
  <c r="I277"/>
  <c r="H277"/>
  <c r="G277"/>
  <c r="F277"/>
  <c r="M276"/>
  <c r="L276"/>
  <c r="K276"/>
  <c r="J276"/>
  <c r="I276"/>
  <c r="H276"/>
  <c r="G276"/>
  <c r="F276"/>
  <c r="M275"/>
  <c r="L275"/>
  <c r="K275"/>
  <c r="J275"/>
  <c r="I275"/>
  <c r="H275"/>
  <c r="G275"/>
  <c r="F275"/>
  <c r="M274"/>
  <c r="L274"/>
  <c r="K274"/>
  <c r="J274"/>
  <c r="I274"/>
  <c r="H274"/>
  <c r="G274"/>
  <c r="F274"/>
  <c r="M273"/>
  <c r="L273"/>
  <c r="K273"/>
  <c r="J273"/>
  <c r="I273"/>
  <c r="H273"/>
  <c r="G273"/>
  <c r="F273"/>
  <c r="M272"/>
  <c r="L272"/>
  <c r="K272"/>
  <c r="J272"/>
  <c r="I272"/>
  <c r="H272"/>
  <c r="G272"/>
  <c r="F272"/>
  <c r="M271"/>
  <c r="L271"/>
  <c r="K271"/>
  <c r="J271"/>
  <c r="I271"/>
  <c r="H271"/>
  <c r="G271"/>
  <c r="F271"/>
  <c r="M270"/>
  <c r="L270"/>
  <c r="K270"/>
  <c r="J270"/>
  <c r="I270"/>
  <c r="H270"/>
  <c r="G270"/>
  <c r="F270"/>
  <c r="M269"/>
  <c r="L269"/>
  <c r="K269"/>
  <c r="J269"/>
  <c r="I269"/>
  <c r="H269"/>
  <c r="G269"/>
  <c r="F269"/>
  <c r="M268"/>
  <c r="L268"/>
  <c r="K268"/>
  <c r="J268"/>
  <c r="I268"/>
  <c r="H268"/>
  <c r="G268"/>
  <c r="F268"/>
  <c r="M267"/>
  <c r="L267"/>
  <c r="K267"/>
  <c r="J267"/>
  <c r="I267"/>
  <c r="H267"/>
  <c r="G267"/>
  <c r="F267"/>
  <c r="M266"/>
  <c r="L266"/>
  <c r="K266"/>
  <c r="J266"/>
  <c r="I266"/>
  <c r="H266"/>
  <c r="G266"/>
  <c r="F266"/>
  <c r="M265"/>
  <c r="L265"/>
  <c r="K265"/>
  <c r="J265"/>
  <c r="I265"/>
  <c r="H265"/>
  <c r="G265"/>
  <c r="F265"/>
  <c r="M264"/>
  <c r="L264"/>
  <c r="K264"/>
  <c r="J264"/>
  <c r="I264"/>
  <c r="H264"/>
  <c r="G264"/>
  <c r="F264"/>
  <c r="M263"/>
  <c r="L263"/>
  <c r="K263"/>
  <c r="J263"/>
  <c r="I263"/>
  <c r="H263"/>
  <c r="G263"/>
  <c r="F263"/>
  <c r="M262"/>
  <c r="L262"/>
  <c r="K262"/>
  <c r="J262"/>
  <c r="I262"/>
  <c r="H262"/>
  <c r="G262"/>
  <c r="F262"/>
  <c r="M261"/>
  <c r="L261"/>
  <c r="K261"/>
  <c r="J261"/>
  <c r="I261"/>
  <c r="H261"/>
  <c r="G261"/>
  <c r="F261"/>
  <c r="M260"/>
  <c r="L260"/>
  <c r="K260"/>
  <c r="J260"/>
  <c r="I260"/>
  <c r="H260"/>
  <c r="G260"/>
  <c r="F260"/>
  <c r="M259"/>
  <c r="L259"/>
  <c r="K259"/>
  <c r="J259"/>
  <c r="I259"/>
  <c r="H259"/>
  <c r="G259"/>
  <c r="F259"/>
  <c r="M258"/>
  <c r="L258"/>
  <c r="K258"/>
  <c r="J258"/>
  <c r="I258"/>
  <c r="H258"/>
  <c r="G258"/>
  <c r="F258"/>
  <c r="M257"/>
  <c r="L257"/>
  <c r="K257"/>
  <c r="J257"/>
  <c r="I257"/>
  <c r="H257"/>
  <c r="G257"/>
  <c r="F257"/>
  <c r="M249"/>
  <c r="L249"/>
  <c r="K249"/>
  <c r="J249"/>
  <c r="I249"/>
  <c r="H249"/>
  <c r="G249"/>
  <c r="F249"/>
  <c r="M248"/>
  <c r="L248"/>
  <c r="K248"/>
  <c r="J248"/>
  <c r="I248"/>
  <c r="H248"/>
  <c r="G248"/>
  <c r="F248"/>
  <c r="M247"/>
  <c r="L247"/>
  <c r="K247"/>
  <c r="J247"/>
  <c r="I247"/>
  <c r="H247"/>
  <c r="G247"/>
  <c r="F247"/>
  <c r="M246"/>
  <c r="L246"/>
  <c r="K246"/>
  <c r="J246"/>
  <c r="I246"/>
  <c r="H246"/>
  <c r="G246"/>
  <c r="F246"/>
  <c r="M245"/>
  <c r="L245"/>
  <c r="K245"/>
  <c r="J245"/>
  <c r="I245"/>
  <c r="H245"/>
  <c r="G245"/>
  <c r="F245"/>
  <c r="M244"/>
  <c r="L244"/>
  <c r="K244"/>
  <c r="J244"/>
  <c r="I244"/>
  <c r="H244"/>
  <c r="G244"/>
  <c r="F244"/>
  <c r="M243"/>
  <c r="L243"/>
  <c r="K243"/>
  <c r="J243"/>
  <c r="I243"/>
  <c r="H243"/>
  <c r="G243"/>
  <c r="F243"/>
  <c r="M242"/>
  <c r="L242"/>
  <c r="K242"/>
  <c r="J242"/>
  <c r="I242"/>
  <c r="H242"/>
  <c r="G242"/>
  <c r="F242"/>
  <c r="M241"/>
  <c r="L241"/>
  <c r="K241"/>
  <c r="J241"/>
  <c r="I241"/>
  <c r="H241"/>
  <c r="G241"/>
  <c r="F241"/>
  <c r="M240"/>
  <c r="L240"/>
  <c r="K240"/>
  <c r="J240"/>
  <c r="I240"/>
  <c r="H240"/>
  <c r="G240"/>
  <c r="F240"/>
  <c r="M239"/>
  <c r="L239"/>
  <c r="K239"/>
  <c r="J239"/>
  <c r="I239"/>
  <c r="H239"/>
  <c r="G239"/>
  <c r="F239"/>
  <c r="M238"/>
  <c r="L238"/>
  <c r="K238"/>
  <c r="J238"/>
  <c r="I238"/>
  <c r="H238"/>
  <c r="G238"/>
  <c r="F238"/>
  <c r="M237"/>
  <c r="L237"/>
  <c r="K237"/>
  <c r="J237"/>
  <c r="I237"/>
  <c r="H237"/>
  <c r="G237"/>
  <c r="F237"/>
  <c r="M236"/>
  <c r="L236"/>
  <c r="K236"/>
  <c r="J236"/>
  <c r="I236"/>
  <c r="H236"/>
  <c r="G236"/>
  <c r="F236"/>
  <c r="M235"/>
  <c r="L235"/>
  <c r="K235"/>
  <c r="J235"/>
  <c r="I235"/>
  <c r="H235"/>
  <c r="G235"/>
  <c r="F235"/>
  <c r="M234"/>
  <c r="L234"/>
  <c r="K234"/>
  <c r="J234"/>
  <c r="I234"/>
  <c r="H234"/>
  <c r="G234"/>
  <c r="F234"/>
  <c r="M233"/>
  <c r="L233"/>
  <c r="K233"/>
  <c r="J233"/>
  <c r="I233"/>
  <c r="H233"/>
  <c r="G233"/>
  <c r="F233"/>
  <c r="M232"/>
  <c r="L232"/>
  <c r="K232"/>
  <c r="J232"/>
  <c r="I232"/>
  <c r="H232"/>
  <c r="G232"/>
  <c r="F232"/>
  <c r="M231"/>
  <c r="L231"/>
  <c r="K231"/>
  <c r="J231"/>
  <c r="I231"/>
  <c r="H231"/>
  <c r="G231"/>
  <c r="F231"/>
  <c r="M230"/>
  <c r="L230"/>
  <c r="K230"/>
  <c r="J230"/>
  <c r="I230"/>
  <c r="H230"/>
  <c r="G230"/>
  <c r="F230"/>
  <c r="M229"/>
  <c r="L229"/>
  <c r="K229"/>
  <c r="J229"/>
  <c r="I229"/>
  <c r="H229"/>
  <c r="G229"/>
  <c r="F229"/>
  <c r="M228"/>
  <c r="L228"/>
  <c r="K228"/>
  <c r="J228"/>
  <c r="I228"/>
  <c r="H228"/>
  <c r="G228"/>
  <c r="F228"/>
  <c r="M227"/>
  <c r="L227"/>
  <c r="K227"/>
  <c r="J227"/>
  <c r="I227"/>
  <c r="H227"/>
  <c r="G227"/>
  <c r="F227"/>
  <c r="M226"/>
  <c r="L226"/>
  <c r="K226"/>
  <c r="J226"/>
  <c r="I226"/>
  <c r="H226"/>
  <c r="G226"/>
  <c r="F226"/>
  <c r="M225"/>
  <c r="L225"/>
  <c r="K225"/>
  <c r="J225"/>
  <c r="I225"/>
  <c r="H225"/>
  <c r="G225"/>
  <c r="F225"/>
  <c r="M224"/>
  <c r="L224"/>
  <c r="K224"/>
  <c r="J224"/>
  <c r="I224"/>
  <c r="H224"/>
  <c r="G224"/>
  <c r="F224"/>
  <c r="M223"/>
  <c r="L223"/>
  <c r="K223"/>
  <c r="J223"/>
  <c r="I223"/>
  <c r="H223"/>
  <c r="G223"/>
  <c r="F223"/>
  <c r="M222"/>
  <c r="L222"/>
  <c r="K222"/>
  <c r="J222"/>
  <c r="I222"/>
  <c r="H222"/>
  <c r="G222"/>
  <c r="F222"/>
  <c r="M221"/>
  <c r="L221"/>
  <c r="K221"/>
  <c r="J221"/>
  <c r="I221"/>
  <c r="H221"/>
  <c r="G221"/>
  <c r="F221"/>
  <c r="M220"/>
  <c r="L220"/>
  <c r="K220"/>
  <c r="J220"/>
  <c r="I220"/>
  <c r="H220"/>
  <c r="G220"/>
  <c r="F220"/>
  <c r="M219"/>
  <c r="L219"/>
  <c r="K219"/>
  <c r="J219"/>
  <c r="I219"/>
  <c r="H219"/>
  <c r="G219"/>
  <c r="F219"/>
  <c r="M218"/>
  <c r="L218"/>
  <c r="K218"/>
  <c r="J218"/>
  <c r="I218"/>
  <c r="H218"/>
  <c r="G218"/>
  <c r="F218"/>
  <c r="M217"/>
  <c r="L217"/>
  <c r="K217"/>
  <c r="J217"/>
  <c r="I217"/>
  <c r="H217"/>
  <c r="G217"/>
  <c r="F217"/>
  <c r="M209"/>
  <c r="L209"/>
  <c r="K209"/>
  <c r="J209"/>
  <c r="I209"/>
  <c r="H209"/>
  <c r="G209"/>
  <c r="F209"/>
  <c r="M208"/>
  <c r="L208"/>
  <c r="K208"/>
  <c r="J208"/>
  <c r="I208"/>
  <c r="H208"/>
  <c r="G208"/>
  <c r="F208"/>
  <c r="M207"/>
  <c r="L207"/>
  <c r="K207"/>
  <c r="J207"/>
  <c r="I207"/>
  <c r="H207"/>
  <c r="G207"/>
  <c r="F207"/>
  <c r="M206"/>
  <c r="L206"/>
  <c r="K206"/>
  <c r="J206"/>
  <c r="I206"/>
  <c r="H206"/>
  <c r="G206"/>
  <c r="F206"/>
  <c r="M205"/>
  <c r="L205"/>
  <c r="K205"/>
  <c r="J205"/>
  <c r="I205"/>
  <c r="H205"/>
  <c r="G205"/>
  <c r="F205"/>
  <c r="M204"/>
  <c r="L204"/>
  <c r="K204"/>
  <c r="J204"/>
  <c r="I204"/>
  <c r="H204"/>
  <c r="G204"/>
  <c r="F204"/>
  <c r="M203"/>
  <c r="L203"/>
  <c r="K203"/>
  <c r="J203"/>
  <c r="I203"/>
  <c r="H203"/>
  <c r="G203"/>
  <c r="F203"/>
  <c r="M202"/>
  <c r="L202"/>
  <c r="K202"/>
  <c r="J202"/>
  <c r="I202"/>
  <c r="H202"/>
  <c r="G202"/>
  <c r="F202"/>
  <c r="M201"/>
  <c r="L201"/>
  <c r="K201"/>
  <c r="J201"/>
  <c r="I201"/>
  <c r="H201"/>
  <c r="G201"/>
  <c r="F201"/>
  <c r="M200"/>
  <c r="L200"/>
  <c r="K200"/>
  <c r="J200"/>
  <c r="I200"/>
  <c r="H200"/>
  <c r="G200"/>
  <c r="F200"/>
  <c r="M199"/>
  <c r="L199"/>
  <c r="K199"/>
  <c r="J199"/>
  <c r="I199"/>
  <c r="H199"/>
  <c r="G199"/>
  <c r="F199"/>
  <c r="M198"/>
  <c r="L198"/>
  <c r="K198"/>
  <c r="J198"/>
  <c r="I198"/>
  <c r="H198"/>
  <c r="G198"/>
  <c r="F198"/>
  <c r="M197"/>
  <c r="L197"/>
  <c r="K197"/>
  <c r="J197"/>
  <c r="I197"/>
  <c r="H197"/>
  <c r="G197"/>
  <c r="F197"/>
  <c r="M196"/>
  <c r="L196"/>
  <c r="K196"/>
  <c r="J196"/>
  <c r="I196"/>
  <c r="H196"/>
  <c r="G196"/>
  <c r="F196"/>
  <c r="M195"/>
  <c r="L195"/>
  <c r="K195"/>
  <c r="J195"/>
  <c r="I195"/>
  <c r="H195"/>
  <c r="G195"/>
  <c r="F195"/>
  <c r="M194"/>
  <c r="L194"/>
  <c r="K194"/>
  <c r="J194"/>
  <c r="I194"/>
  <c r="H194"/>
  <c r="G194"/>
  <c r="F194"/>
  <c r="M193"/>
  <c r="L193"/>
  <c r="K193"/>
  <c r="J193"/>
  <c r="I193"/>
  <c r="H193"/>
  <c r="G193"/>
  <c r="F193"/>
  <c r="M192"/>
  <c r="L192"/>
  <c r="K192"/>
  <c r="J192"/>
  <c r="I192"/>
  <c r="H192"/>
  <c r="G192"/>
  <c r="F192"/>
  <c r="M191"/>
  <c r="L191"/>
  <c r="K191"/>
  <c r="J191"/>
  <c r="I191"/>
  <c r="H191"/>
  <c r="G191"/>
  <c r="F191"/>
  <c r="M190"/>
  <c r="L190"/>
  <c r="K190"/>
  <c r="J190"/>
  <c r="I190"/>
  <c r="H190"/>
  <c r="G190"/>
  <c r="F190"/>
  <c r="M189"/>
  <c r="L189"/>
  <c r="K189"/>
  <c r="J189"/>
  <c r="I189"/>
  <c r="H189"/>
  <c r="G189"/>
  <c r="F189"/>
  <c r="M188"/>
  <c r="L188"/>
  <c r="K188"/>
  <c r="J188"/>
  <c r="I188"/>
  <c r="H188"/>
  <c r="G188"/>
  <c r="F188"/>
  <c r="M187"/>
  <c r="L187"/>
  <c r="K187"/>
  <c r="J187"/>
  <c r="I187"/>
  <c r="H187"/>
  <c r="G187"/>
  <c r="F187"/>
  <c r="M186"/>
  <c r="L186"/>
  <c r="K186"/>
  <c r="J186"/>
  <c r="I186"/>
  <c r="H186"/>
  <c r="G186"/>
  <c r="F186"/>
  <c r="M185"/>
  <c r="L185"/>
  <c r="K185"/>
  <c r="J185"/>
  <c r="I185"/>
  <c r="H185"/>
  <c r="G185"/>
  <c r="F185"/>
  <c r="M184"/>
  <c r="L184"/>
  <c r="K184"/>
  <c r="J184"/>
  <c r="I184"/>
  <c r="H184"/>
  <c r="G184"/>
  <c r="F184"/>
  <c r="M183"/>
  <c r="L183"/>
  <c r="K183"/>
  <c r="J183"/>
  <c r="I183"/>
  <c r="H183"/>
  <c r="G183"/>
  <c r="F183"/>
  <c r="M182"/>
  <c r="L182"/>
  <c r="K182"/>
  <c r="J182"/>
  <c r="I182"/>
  <c r="H182"/>
  <c r="G182"/>
  <c r="F182"/>
  <c r="M181"/>
  <c r="L181"/>
  <c r="K181"/>
  <c r="J181"/>
  <c r="I181"/>
  <c r="H181"/>
  <c r="G181"/>
  <c r="F181"/>
  <c r="M180"/>
  <c r="L180"/>
  <c r="K180"/>
  <c r="J180"/>
  <c r="I180"/>
  <c r="H180"/>
  <c r="G180"/>
  <c r="F180"/>
  <c r="M179"/>
  <c r="L179"/>
  <c r="K179"/>
  <c r="J179"/>
  <c r="I179"/>
  <c r="H179"/>
  <c r="G179"/>
  <c r="F179"/>
  <c r="M178"/>
  <c r="L178"/>
  <c r="K178"/>
  <c r="J178"/>
  <c r="I178"/>
  <c r="H178"/>
  <c r="G178"/>
  <c r="F178"/>
  <c r="M177"/>
  <c r="L177"/>
  <c r="K177"/>
  <c r="J177"/>
  <c r="I177"/>
  <c r="H177"/>
  <c r="G177"/>
  <c r="F177"/>
  <c r="M169"/>
  <c r="L169"/>
  <c r="K169"/>
  <c r="J169"/>
  <c r="I169"/>
  <c r="H169"/>
  <c r="G169"/>
  <c r="F169"/>
  <c r="M168"/>
  <c r="L168"/>
  <c r="K168"/>
  <c r="J168"/>
  <c r="I168"/>
  <c r="H168"/>
  <c r="G168"/>
  <c r="F168"/>
  <c r="M167"/>
  <c r="L167"/>
  <c r="K167"/>
  <c r="J167"/>
  <c r="I167"/>
  <c r="H167"/>
  <c r="G167"/>
  <c r="F167"/>
  <c r="M166"/>
  <c r="L166"/>
  <c r="K166"/>
  <c r="J166"/>
  <c r="I166"/>
  <c r="H166"/>
  <c r="G166"/>
  <c r="F166"/>
  <c r="M165"/>
  <c r="L165"/>
  <c r="K165"/>
  <c r="J165"/>
  <c r="I165"/>
  <c r="H165"/>
  <c r="G165"/>
  <c r="F165"/>
  <c r="M164"/>
  <c r="L164"/>
  <c r="K164"/>
  <c r="J164"/>
  <c r="I164"/>
  <c r="H164"/>
  <c r="G164"/>
  <c r="F164"/>
  <c r="M163"/>
  <c r="L163"/>
  <c r="K163"/>
  <c r="J163"/>
  <c r="I163"/>
  <c r="H163"/>
  <c r="G163"/>
  <c r="F163"/>
  <c r="M162"/>
  <c r="L162"/>
  <c r="K162"/>
  <c r="J162"/>
  <c r="I162"/>
  <c r="H162"/>
  <c r="G162"/>
  <c r="F162"/>
  <c r="M161"/>
  <c r="L161"/>
  <c r="K161"/>
  <c r="J161"/>
  <c r="I161"/>
  <c r="H161"/>
  <c r="G161"/>
  <c r="F161"/>
  <c r="M160"/>
  <c r="L160"/>
  <c r="K160"/>
  <c r="J160"/>
  <c r="I160"/>
  <c r="H160"/>
  <c r="G160"/>
  <c r="F160"/>
  <c r="M159"/>
  <c r="L159"/>
  <c r="K159"/>
  <c r="J159"/>
  <c r="I159"/>
  <c r="H159"/>
  <c r="G159"/>
  <c r="F159"/>
  <c r="M158"/>
  <c r="L158"/>
  <c r="K158"/>
  <c r="J158"/>
  <c r="I158"/>
  <c r="H158"/>
  <c r="G158"/>
  <c r="F158"/>
  <c r="M157"/>
  <c r="L157"/>
  <c r="K157"/>
  <c r="J157"/>
  <c r="I157"/>
  <c r="H157"/>
  <c r="G157"/>
  <c r="F157"/>
  <c r="M156"/>
  <c r="L156"/>
  <c r="K156"/>
  <c r="J156"/>
  <c r="I156"/>
  <c r="H156"/>
  <c r="G156"/>
  <c r="F156"/>
  <c r="M155"/>
  <c r="L155"/>
  <c r="K155"/>
  <c r="J155"/>
  <c r="I155"/>
  <c r="H155"/>
  <c r="G155"/>
  <c r="F155"/>
  <c r="M154"/>
  <c r="L154"/>
  <c r="K154"/>
  <c r="J154"/>
  <c r="I154"/>
  <c r="H154"/>
  <c r="G154"/>
  <c r="F154"/>
  <c r="M153"/>
  <c r="L153"/>
  <c r="K153"/>
  <c r="J153"/>
  <c r="I153"/>
  <c r="H153"/>
  <c r="G153"/>
  <c r="F153"/>
  <c r="M152"/>
  <c r="L152"/>
  <c r="K152"/>
  <c r="J152"/>
  <c r="I152"/>
  <c r="H152"/>
  <c r="G152"/>
  <c r="F152"/>
  <c r="M151"/>
  <c r="L151"/>
  <c r="K151"/>
  <c r="J151"/>
  <c r="I151"/>
  <c r="H151"/>
  <c r="G151"/>
  <c r="F151"/>
  <c r="M150"/>
  <c r="L150"/>
  <c r="K150"/>
  <c r="J150"/>
  <c r="I150"/>
  <c r="H150"/>
  <c r="G150"/>
  <c r="F150"/>
  <c r="M149"/>
  <c r="L149"/>
  <c r="K149"/>
  <c r="J149"/>
  <c r="I149"/>
  <c r="H149"/>
  <c r="G149"/>
  <c r="F149"/>
  <c r="M148"/>
  <c r="L148"/>
  <c r="K148"/>
  <c r="J148"/>
  <c r="I148"/>
  <c r="H148"/>
  <c r="G148"/>
  <c r="F148"/>
  <c r="M147"/>
  <c r="L147"/>
  <c r="K147"/>
  <c r="J147"/>
  <c r="I147"/>
  <c r="H147"/>
  <c r="G147"/>
  <c r="F147"/>
  <c r="M146"/>
  <c r="L146"/>
  <c r="K146"/>
  <c r="J146"/>
  <c r="I146"/>
  <c r="H146"/>
  <c r="G146"/>
  <c r="F146"/>
  <c r="M145"/>
  <c r="L145"/>
  <c r="K145"/>
  <c r="J145"/>
  <c r="I145"/>
  <c r="H145"/>
  <c r="G145"/>
  <c r="F145"/>
  <c r="M144"/>
  <c r="L144"/>
  <c r="K144"/>
  <c r="J144"/>
  <c r="I144"/>
  <c r="H144"/>
  <c r="G144"/>
  <c r="F144"/>
  <c r="M143"/>
  <c r="L143"/>
  <c r="K143"/>
  <c r="J143"/>
  <c r="I143"/>
  <c r="H143"/>
  <c r="G143"/>
  <c r="F143"/>
  <c r="M142"/>
  <c r="L142"/>
  <c r="K142"/>
  <c r="J142"/>
  <c r="I142"/>
  <c r="H142"/>
  <c r="G142"/>
  <c r="F142"/>
  <c r="M141"/>
  <c r="L141"/>
  <c r="K141"/>
  <c r="J141"/>
  <c r="I141"/>
  <c r="H141"/>
  <c r="G141"/>
  <c r="F141"/>
  <c r="M140"/>
  <c r="L140"/>
  <c r="K140"/>
  <c r="J140"/>
  <c r="I140"/>
  <c r="H140"/>
  <c r="G140"/>
  <c r="F140"/>
  <c r="M139"/>
  <c r="L139"/>
  <c r="K139"/>
  <c r="J139"/>
  <c r="I139"/>
  <c r="H139"/>
  <c r="G139"/>
  <c r="F139"/>
  <c r="M138"/>
  <c r="L138"/>
  <c r="K138"/>
  <c r="J138"/>
  <c r="I138"/>
  <c r="H138"/>
  <c r="G138"/>
  <c r="F138"/>
  <c r="M137"/>
  <c r="L137"/>
  <c r="K137"/>
  <c r="J137"/>
  <c r="I137"/>
  <c r="H137"/>
  <c r="G137"/>
  <c r="F137"/>
  <c r="M129"/>
  <c r="L129"/>
  <c r="K129"/>
  <c r="J129"/>
  <c r="I129"/>
  <c r="H129"/>
  <c r="G129"/>
  <c r="F129"/>
  <c r="M128"/>
  <c r="L128"/>
  <c r="K128"/>
  <c r="J128"/>
  <c r="I128"/>
  <c r="H128"/>
  <c r="G128"/>
  <c r="F128"/>
  <c r="M127"/>
  <c r="L127"/>
  <c r="K127"/>
  <c r="J127"/>
  <c r="I127"/>
  <c r="H127"/>
  <c r="G127"/>
  <c r="F127"/>
  <c r="M126"/>
  <c r="L126"/>
  <c r="K126"/>
  <c r="J126"/>
  <c r="I126"/>
  <c r="H126"/>
  <c r="G126"/>
  <c r="F126"/>
  <c r="M125"/>
  <c r="L125"/>
  <c r="K125"/>
  <c r="J125"/>
  <c r="I125"/>
  <c r="H125"/>
  <c r="G125"/>
  <c r="F125"/>
  <c r="M124"/>
  <c r="L124"/>
  <c r="K124"/>
  <c r="J124"/>
  <c r="I124"/>
  <c r="H124"/>
  <c r="G124"/>
  <c r="F124"/>
  <c r="M123"/>
  <c r="L123"/>
  <c r="K123"/>
  <c r="J123"/>
  <c r="I123"/>
  <c r="H123"/>
  <c r="G123"/>
  <c r="F123"/>
  <c r="M122"/>
  <c r="L122"/>
  <c r="K122"/>
  <c r="J122"/>
  <c r="I122"/>
  <c r="H122"/>
  <c r="G122"/>
  <c r="F122"/>
  <c r="M121"/>
  <c r="L121"/>
  <c r="K121"/>
  <c r="J121"/>
  <c r="I121"/>
  <c r="H121"/>
  <c r="G121"/>
  <c r="F121"/>
  <c r="M120"/>
  <c r="L120"/>
  <c r="K120"/>
  <c r="J120"/>
  <c r="I120"/>
  <c r="H120"/>
  <c r="G120"/>
  <c r="F120"/>
  <c r="M119"/>
  <c r="L119"/>
  <c r="K119"/>
  <c r="J119"/>
  <c r="I119"/>
  <c r="H119"/>
  <c r="G119"/>
  <c r="F119"/>
  <c r="M118"/>
  <c r="L118"/>
  <c r="K118"/>
  <c r="J118"/>
  <c r="I118"/>
  <c r="H118"/>
  <c r="G118"/>
  <c r="F118"/>
  <c r="M117"/>
  <c r="L117"/>
  <c r="K117"/>
  <c r="J117"/>
  <c r="I117"/>
  <c r="H117"/>
  <c r="G117"/>
  <c r="F117"/>
  <c r="M116"/>
  <c r="L116"/>
  <c r="K116"/>
  <c r="J116"/>
  <c r="I116"/>
  <c r="H116"/>
  <c r="G116"/>
  <c r="F116"/>
  <c r="M115"/>
  <c r="L115"/>
  <c r="K115"/>
  <c r="J115"/>
  <c r="I115"/>
  <c r="H115"/>
  <c r="G115"/>
  <c r="F115"/>
  <c r="M114"/>
  <c r="L114"/>
  <c r="K114"/>
  <c r="J114"/>
  <c r="I114"/>
  <c r="H114"/>
  <c r="G114"/>
  <c r="F114"/>
  <c r="M113"/>
  <c r="L113"/>
  <c r="K113"/>
  <c r="J113"/>
  <c r="I113"/>
  <c r="H113"/>
  <c r="G113"/>
  <c r="F113"/>
  <c r="M112"/>
  <c r="L112"/>
  <c r="K112"/>
  <c r="J112"/>
  <c r="I112"/>
  <c r="H112"/>
  <c r="G112"/>
  <c r="F112"/>
  <c r="M111"/>
  <c r="L111"/>
  <c r="K111"/>
  <c r="J111"/>
  <c r="I111"/>
  <c r="H111"/>
  <c r="G111"/>
  <c r="F111"/>
  <c r="M110"/>
  <c r="L110"/>
  <c r="K110"/>
  <c r="J110"/>
  <c r="I110"/>
  <c r="H110"/>
  <c r="G110"/>
  <c r="F110"/>
  <c r="M109"/>
  <c r="L109"/>
  <c r="K109"/>
  <c r="J109"/>
  <c r="I109"/>
  <c r="H109"/>
  <c r="G109"/>
  <c r="F109"/>
  <c r="M108"/>
  <c r="L108"/>
  <c r="K108"/>
  <c r="J108"/>
  <c r="I108"/>
  <c r="H108"/>
  <c r="G108"/>
  <c r="F108"/>
  <c r="M107"/>
  <c r="L107"/>
  <c r="K107"/>
  <c r="J107"/>
  <c r="I107"/>
  <c r="H107"/>
  <c r="G107"/>
  <c r="F107"/>
  <c r="M106"/>
  <c r="L106"/>
  <c r="K106"/>
  <c r="J106"/>
  <c r="I106"/>
  <c r="H106"/>
  <c r="G106"/>
  <c r="F106"/>
  <c r="M105"/>
  <c r="L105"/>
  <c r="K105"/>
  <c r="J105"/>
  <c r="I105"/>
  <c r="H105"/>
  <c r="G105"/>
  <c r="F105"/>
  <c r="M104"/>
  <c r="L104"/>
  <c r="K104"/>
  <c r="J104"/>
  <c r="I104"/>
  <c r="H104"/>
  <c r="G104"/>
  <c r="F104"/>
  <c r="M103"/>
  <c r="L103"/>
  <c r="K103"/>
  <c r="J103"/>
  <c r="I103"/>
  <c r="H103"/>
  <c r="G103"/>
  <c r="F103"/>
  <c r="M102"/>
  <c r="L102"/>
  <c r="K102"/>
  <c r="J102"/>
  <c r="I102"/>
  <c r="H102"/>
  <c r="G102"/>
  <c r="F102"/>
  <c r="M101"/>
  <c r="L101"/>
  <c r="K101"/>
  <c r="J101"/>
  <c r="I101"/>
  <c r="H101"/>
  <c r="G101"/>
  <c r="F101"/>
  <c r="M100"/>
  <c r="L100"/>
  <c r="K100"/>
  <c r="J100"/>
  <c r="I100"/>
  <c r="H100"/>
  <c r="G100"/>
  <c r="F100"/>
  <c r="M99"/>
  <c r="L99"/>
  <c r="K99"/>
  <c r="J99"/>
  <c r="I99"/>
  <c r="H99"/>
  <c r="G99"/>
  <c r="F99"/>
  <c r="M98"/>
  <c r="L98"/>
  <c r="K98"/>
  <c r="J98"/>
  <c r="I98"/>
  <c r="H98"/>
  <c r="G98"/>
  <c r="F98"/>
  <c r="M97"/>
  <c r="L97"/>
  <c r="K97"/>
  <c r="J97"/>
  <c r="I97"/>
  <c r="H97"/>
  <c r="G97"/>
  <c r="F97"/>
  <c r="M89"/>
  <c r="L89"/>
  <c r="K89"/>
  <c r="J89"/>
  <c r="I89"/>
  <c r="H89"/>
  <c r="G89"/>
  <c r="F89"/>
  <c r="M88"/>
  <c r="L88"/>
  <c r="K88"/>
  <c r="J88"/>
  <c r="I88"/>
  <c r="H88"/>
  <c r="G88"/>
  <c r="F88"/>
  <c r="M87"/>
  <c r="L87"/>
  <c r="K87"/>
  <c r="J87"/>
  <c r="I87"/>
  <c r="H87"/>
  <c r="G87"/>
  <c r="F87"/>
  <c r="M86"/>
  <c r="L86"/>
  <c r="K86"/>
  <c r="J86"/>
  <c r="I86"/>
  <c r="H86"/>
  <c r="G86"/>
  <c r="F86"/>
  <c r="M85"/>
  <c r="L85"/>
  <c r="K85"/>
  <c r="J85"/>
  <c r="I85"/>
  <c r="H85"/>
  <c r="G85"/>
  <c r="F85"/>
  <c r="M84"/>
  <c r="L84"/>
  <c r="K84"/>
  <c r="J84"/>
  <c r="I84"/>
  <c r="H84"/>
  <c r="G84"/>
  <c r="F84"/>
  <c r="M83"/>
  <c r="L83"/>
  <c r="K83"/>
  <c r="J83"/>
  <c r="I83"/>
  <c r="H83"/>
  <c r="G83"/>
  <c r="F83"/>
  <c r="M82"/>
  <c r="L82"/>
  <c r="K82"/>
  <c r="J82"/>
  <c r="I82"/>
  <c r="H82"/>
  <c r="G82"/>
  <c r="F82"/>
  <c r="M81"/>
  <c r="L81"/>
  <c r="K81"/>
  <c r="J81"/>
  <c r="I81"/>
  <c r="H81"/>
  <c r="G81"/>
  <c r="F81"/>
  <c r="M80"/>
  <c r="L80"/>
  <c r="K80"/>
  <c r="J80"/>
  <c r="I80"/>
  <c r="H80"/>
  <c r="G80"/>
  <c r="F80"/>
  <c r="M79"/>
  <c r="L79"/>
  <c r="K79"/>
  <c r="J79"/>
  <c r="I79"/>
  <c r="H79"/>
  <c r="G79"/>
  <c r="F79"/>
  <c r="M78"/>
  <c r="L78"/>
  <c r="K78"/>
  <c r="J78"/>
  <c r="I78"/>
  <c r="H78"/>
  <c r="G78"/>
  <c r="F78"/>
  <c r="M77"/>
  <c r="L77"/>
  <c r="K77"/>
  <c r="J77"/>
  <c r="I77"/>
  <c r="H77"/>
  <c r="G77"/>
  <c r="F77"/>
  <c r="M76"/>
  <c r="L76"/>
  <c r="K76"/>
  <c r="J76"/>
  <c r="I76"/>
  <c r="H76"/>
  <c r="G76"/>
  <c r="F76"/>
  <c r="M75"/>
  <c r="L75"/>
  <c r="K75"/>
  <c r="J75"/>
  <c r="I75"/>
  <c r="H75"/>
  <c r="G75"/>
  <c r="F75"/>
  <c r="M74"/>
  <c r="L74"/>
  <c r="K74"/>
  <c r="J74"/>
  <c r="I74"/>
  <c r="H74"/>
  <c r="G74"/>
  <c r="F74"/>
  <c r="M73"/>
  <c r="L73"/>
  <c r="K73"/>
  <c r="J73"/>
  <c r="I73"/>
  <c r="H73"/>
  <c r="G73"/>
  <c r="F73"/>
  <c r="M72"/>
  <c r="L72"/>
  <c r="K72"/>
  <c r="J72"/>
  <c r="I72"/>
  <c r="H72"/>
  <c r="G72"/>
  <c r="F72"/>
  <c r="M71"/>
  <c r="L71"/>
  <c r="K71"/>
  <c r="J71"/>
  <c r="I71"/>
  <c r="H71"/>
  <c r="G71"/>
  <c r="F71"/>
  <c r="M70"/>
  <c r="L70"/>
  <c r="K70"/>
  <c r="J70"/>
  <c r="I70"/>
  <c r="H70"/>
  <c r="G70"/>
  <c r="F70"/>
  <c r="M69"/>
  <c r="L69"/>
  <c r="K69"/>
  <c r="J69"/>
  <c r="I69"/>
  <c r="H69"/>
  <c r="G69"/>
  <c r="F69"/>
  <c r="M68"/>
  <c r="L68"/>
  <c r="K68"/>
  <c r="J68"/>
  <c r="I68"/>
  <c r="H68"/>
  <c r="G68"/>
  <c r="F68"/>
  <c r="M67"/>
  <c r="L67"/>
  <c r="K67"/>
  <c r="J67"/>
  <c r="I67"/>
  <c r="H67"/>
  <c r="G67"/>
  <c r="F67"/>
  <c r="M66"/>
  <c r="L66"/>
  <c r="K66"/>
  <c r="J66"/>
  <c r="I66"/>
  <c r="H66"/>
  <c r="G66"/>
  <c r="F66"/>
  <c r="M65"/>
  <c r="L65"/>
  <c r="K65"/>
  <c r="J65"/>
  <c r="I65"/>
  <c r="H65"/>
  <c r="G65"/>
  <c r="F65"/>
  <c r="M64"/>
  <c r="L64"/>
  <c r="K64"/>
  <c r="J64"/>
  <c r="I64"/>
  <c r="H64"/>
  <c r="G64"/>
  <c r="F64"/>
  <c r="M63"/>
  <c r="L63"/>
  <c r="K63"/>
  <c r="J63"/>
  <c r="I63"/>
  <c r="H63"/>
  <c r="G63"/>
  <c r="F63"/>
  <c r="M62"/>
  <c r="L62"/>
  <c r="K62"/>
  <c r="J62"/>
  <c r="I62"/>
  <c r="H62"/>
  <c r="G62"/>
  <c r="F62"/>
  <c r="M61"/>
  <c r="L61"/>
  <c r="K61"/>
  <c r="J61"/>
  <c r="I61"/>
  <c r="H61"/>
  <c r="G61"/>
  <c r="F61"/>
  <c r="M60"/>
  <c r="L60"/>
  <c r="K60"/>
  <c r="J60"/>
  <c r="I60"/>
  <c r="H60"/>
  <c r="G60"/>
  <c r="F60"/>
  <c r="M59"/>
  <c r="L59"/>
  <c r="K59"/>
  <c r="J59"/>
  <c r="I59"/>
  <c r="H59"/>
  <c r="G59"/>
  <c r="F59"/>
  <c r="M58"/>
  <c r="L58"/>
  <c r="K58"/>
  <c r="J58"/>
  <c r="I58"/>
  <c r="H58"/>
  <c r="G58"/>
  <c r="F58"/>
  <c r="M57"/>
  <c r="L57"/>
  <c r="K57"/>
  <c r="J57"/>
  <c r="I57"/>
  <c r="H57"/>
  <c r="G57"/>
  <c r="F57"/>
  <c r="M53"/>
  <c r="L53"/>
  <c r="K53"/>
  <c r="J53"/>
  <c r="I53"/>
  <c r="H53"/>
  <c r="G53"/>
  <c r="F53"/>
  <c r="M52"/>
  <c r="L52"/>
  <c r="K52"/>
  <c r="J52"/>
  <c r="I52"/>
  <c r="H52"/>
  <c r="G52"/>
  <c r="F52"/>
  <c r="M51"/>
  <c r="L51"/>
  <c r="K51"/>
  <c r="J51"/>
  <c r="I51"/>
  <c r="H51"/>
  <c r="G51"/>
  <c r="F51"/>
  <c r="M50"/>
  <c r="L50"/>
  <c r="K50"/>
  <c r="J50"/>
  <c r="I50"/>
  <c r="H50"/>
  <c r="G50"/>
  <c r="F50"/>
  <c r="M49"/>
  <c r="L49"/>
  <c r="K49"/>
  <c r="J49"/>
  <c r="I49"/>
  <c r="H49"/>
  <c r="G49"/>
  <c r="F49"/>
  <c r="M48"/>
  <c r="L48"/>
  <c r="K48"/>
  <c r="J48"/>
  <c r="I48"/>
  <c r="H48"/>
  <c r="G48"/>
  <c r="F48"/>
  <c r="M47"/>
  <c r="L47"/>
  <c r="K47"/>
  <c r="J47"/>
  <c r="I47"/>
  <c r="H47"/>
  <c r="G47"/>
  <c r="F47"/>
  <c r="M46"/>
  <c r="L46"/>
  <c r="K46"/>
  <c r="J46"/>
  <c r="I46"/>
  <c r="H46"/>
  <c r="G46"/>
  <c r="F46"/>
  <c r="M45"/>
  <c r="L45"/>
  <c r="K45"/>
  <c r="J45"/>
  <c r="I45"/>
  <c r="H45"/>
  <c r="G45"/>
  <c r="F45"/>
  <c r="M44"/>
  <c r="L44"/>
  <c r="K44"/>
  <c r="J44"/>
  <c r="I44"/>
  <c r="H44"/>
  <c r="G44"/>
  <c r="F44"/>
  <c r="M43"/>
  <c r="L43"/>
  <c r="K43"/>
  <c r="J43"/>
  <c r="I43"/>
  <c r="H43"/>
  <c r="G43"/>
  <c r="F43"/>
  <c r="M42"/>
  <c r="L42"/>
  <c r="K42"/>
  <c r="J42"/>
  <c r="I42"/>
  <c r="H42"/>
  <c r="G42"/>
  <c r="F42"/>
  <c r="M41"/>
  <c r="L41"/>
  <c r="K41"/>
  <c r="J41"/>
  <c r="I41"/>
  <c r="H41"/>
  <c r="G41"/>
  <c r="F41"/>
  <c r="M40"/>
  <c r="L40"/>
  <c r="K40"/>
  <c r="J40"/>
  <c r="I40"/>
  <c r="H40"/>
  <c r="G40"/>
  <c r="F40"/>
  <c r="M39"/>
  <c r="L39"/>
  <c r="K39"/>
  <c r="J39"/>
  <c r="I39"/>
  <c r="H39"/>
  <c r="G39"/>
  <c r="F39"/>
  <c r="M38"/>
  <c r="L38"/>
  <c r="K38"/>
  <c r="J38"/>
  <c r="I38"/>
  <c r="H38"/>
  <c r="G38"/>
  <c r="F38"/>
  <c r="M37"/>
  <c r="L37"/>
  <c r="K37"/>
  <c r="J37"/>
  <c r="I37"/>
  <c r="H37"/>
  <c r="G37"/>
  <c r="F37"/>
  <c r="M36"/>
  <c r="L36"/>
  <c r="K36"/>
  <c r="J36"/>
  <c r="I36"/>
  <c r="H36"/>
  <c r="G36"/>
  <c r="F36"/>
  <c r="M35"/>
  <c r="L35"/>
  <c r="K35"/>
  <c r="J35"/>
  <c r="I35"/>
  <c r="H35"/>
  <c r="G35"/>
  <c r="F35"/>
  <c r="M34"/>
  <c r="L34"/>
  <c r="K34"/>
  <c r="J34"/>
  <c r="I34"/>
  <c r="H34"/>
  <c r="G34"/>
  <c r="F34"/>
  <c r="M33"/>
  <c r="L33"/>
  <c r="K33"/>
  <c r="J33"/>
  <c r="I33"/>
  <c r="H33"/>
  <c r="G33"/>
  <c r="F33"/>
  <c r="M32"/>
  <c r="L32"/>
  <c r="K32"/>
  <c r="J32"/>
  <c r="I32"/>
  <c r="H32"/>
  <c r="G32"/>
  <c r="F32"/>
  <c r="M31"/>
  <c r="L31"/>
  <c r="K31"/>
  <c r="J31"/>
  <c r="I31"/>
  <c r="H31"/>
  <c r="G31"/>
  <c r="F31"/>
  <c r="M30"/>
  <c r="L30"/>
  <c r="K30"/>
  <c r="J30"/>
  <c r="I30"/>
  <c r="H30"/>
  <c r="G30"/>
  <c r="F30"/>
  <c r="M29"/>
  <c r="L29"/>
  <c r="K29"/>
  <c r="J29"/>
  <c r="I29"/>
  <c r="H29"/>
  <c r="G29"/>
  <c r="F29"/>
  <c r="M28"/>
  <c r="L28"/>
  <c r="K28"/>
  <c r="J28"/>
  <c r="I28"/>
  <c r="H28"/>
  <c r="G28"/>
  <c r="F28"/>
  <c r="M27"/>
  <c r="L27"/>
  <c r="K27"/>
  <c r="J27"/>
  <c r="I27"/>
  <c r="H27"/>
  <c r="G27"/>
  <c r="F27"/>
  <c r="M26"/>
  <c r="L26"/>
  <c r="K26"/>
  <c r="J26"/>
  <c r="I26"/>
  <c r="H26"/>
  <c r="G26"/>
  <c r="F26"/>
  <c r="M25"/>
  <c r="L25"/>
  <c r="K25"/>
  <c r="J25"/>
  <c r="I25"/>
  <c r="H25"/>
  <c r="G25"/>
  <c r="F25"/>
  <c r="M24"/>
  <c r="L24"/>
  <c r="K24"/>
  <c r="J24"/>
  <c r="I24"/>
  <c r="H24"/>
  <c r="G24"/>
  <c r="F24"/>
  <c r="M23"/>
  <c r="L23"/>
  <c r="K23"/>
  <c r="J23"/>
  <c r="I23"/>
  <c r="H23"/>
  <c r="G23"/>
  <c r="F23"/>
  <c r="M22"/>
  <c r="L22"/>
  <c r="K22"/>
  <c r="J22"/>
  <c r="I22"/>
  <c r="H22"/>
  <c r="G22"/>
  <c r="F22"/>
  <c r="M21"/>
  <c r="L21"/>
  <c r="K21"/>
  <c r="J21"/>
  <c r="I21"/>
  <c r="H21"/>
  <c r="G21"/>
  <c r="F21"/>
  <c r="M20"/>
  <c r="L20"/>
  <c r="K20"/>
  <c r="J20"/>
  <c r="I20"/>
  <c r="H20"/>
  <c r="G20"/>
  <c r="F20"/>
  <c r="M19"/>
  <c r="L19"/>
  <c r="K19"/>
  <c r="J19"/>
  <c r="I19"/>
  <c r="H19"/>
  <c r="G19"/>
  <c r="F19"/>
  <c r="M18"/>
  <c r="L18"/>
  <c r="K18"/>
  <c r="J18"/>
  <c r="I18"/>
  <c r="H18"/>
  <c r="G18"/>
  <c r="F18"/>
  <c r="M17"/>
  <c r="L17"/>
  <c r="K17"/>
  <c r="J17"/>
  <c r="I17"/>
  <c r="H17"/>
  <c r="G17"/>
  <c r="F17"/>
  <c r="M16"/>
  <c r="L16"/>
  <c r="K16"/>
  <c r="J16"/>
  <c r="I16"/>
  <c r="H16"/>
  <c r="G16"/>
  <c r="F16"/>
  <c r="M15"/>
  <c r="L15"/>
  <c r="K15"/>
  <c r="J15"/>
  <c r="I15"/>
  <c r="H15"/>
  <c r="G15"/>
  <c r="F15"/>
  <c r="M14"/>
  <c r="L14"/>
  <c r="K14"/>
  <c r="J14"/>
  <c r="I14"/>
  <c r="H14"/>
  <c r="G14"/>
  <c r="F14"/>
  <c r="M53" i="55"/>
  <c r="L53"/>
  <c r="K53"/>
  <c r="J53"/>
  <c r="I53"/>
  <c r="H53"/>
  <c r="G53"/>
  <c r="F53"/>
  <c r="M52"/>
  <c r="L52"/>
  <c r="K52"/>
  <c r="J52"/>
  <c r="I52"/>
  <c r="H52"/>
  <c r="G52"/>
  <c r="F52"/>
  <c r="M51"/>
  <c r="L51"/>
  <c r="K51"/>
  <c r="J51"/>
  <c r="I51"/>
  <c r="H51"/>
  <c r="G51"/>
  <c r="F51"/>
  <c r="M50"/>
  <c r="L50"/>
  <c r="K50"/>
  <c r="J50"/>
  <c r="I50"/>
  <c r="H50"/>
  <c r="G50"/>
  <c r="F50"/>
  <c r="M49"/>
  <c r="L49"/>
  <c r="K49"/>
  <c r="J49"/>
  <c r="I49"/>
  <c r="H49"/>
  <c r="G49"/>
  <c r="F49"/>
  <c r="M48"/>
  <c r="L48"/>
  <c r="K48"/>
  <c r="J48"/>
  <c r="I48"/>
  <c r="H48"/>
  <c r="G48"/>
  <c r="F48"/>
  <c r="M47"/>
  <c r="L47"/>
  <c r="K47"/>
  <c r="J47"/>
  <c r="I47"/>
  <c r="H47"/>
  <c r="G47"/>
  <c r="F47"/>
  <c r="M46"/>
  <c r="L46"/>
  <c r="K46"/>
  <c r="J46"/>
  <c r="I46"/>
  <c r="H46"/>
  <c r="G46"/>
  <c r="F46"/>
  <c r="M45"/>
  <c r="L45"/>
  <c r="K45"/>
  <c r="J45"/>
  <c r="I45"/>
  <c r="H45"/>
  <c r="G45"/>
  <c r="F45"/>
  <c r="M44"/>
  <c r="L44"/>
  <c r="K44"/>
  <c r="J44"/>
  <c r="I44"/>
  <c r="H44"/>
  <c r="G44"/>
  <c r="F44"/>
  <c r="M43"/>
  <c r="L43"/>
  <c r="K43"/>
  <c r="J43"/>
  <c r="I43"/>
  <c r="H43"/>
  <c r="G43"/>
  <c r="F43"/>
  <c r="M42"/>
  <c r="L42"/>
  <c r="K42"/>
  <c r="J42"/>
  <c r="I42"/>
  <c r="H42"/>
  <c r="G42"/>
  <c r="F42"/>
  <c r="M41"/>
  <c r="L41"/>
  <c r="K41"/>
  <c r="J41"/>
  <c r="I41"/>
  <c r="H41"/>
  <c r="G41"/>
  <c r="F41"/>
  <c r="M40"/>
  <c r="L40"/>
  <c r="K40"/>
  <c r="J40"/>
  <c r="I40"/>
  <c r="H40"/>
  <c r="G40"/>
  <c r="F40"/>
  <c r="M39"/>
  <c r="L39"/>
  <c r="K39"/>
  <c r="J39"/>
  <c r="I39"/>
  <c r="H39"/>
  <c r="G39"/>
  <c r="F39"/>
  <c r="M38"/>
  <c r="L38"/>
  <c r="K38"/>
  <c r="J38"/>
  <c r="I38"/>
  <c r="H38"/>
  <c r="G38"/>
  <c r="F38"/>
  <c r="M37"/>
  <c r="L37"/>
  <c r="K37"/>
  <c r="J37"/>
  <c r="I37"/>
  <c r="H37"/>
  <c r="G37"/>
  <c r="F37"/>
  <c r="M36"/>
  <c r="L36"/>
  <c r="K36"/>
  <c r="J36"/>
  <c r="I36"/>
  <c r="H36"/>
  <c r="G36"/>
  <c r="F36"/>
  <c r="M35"/>
  <c r="L35"/>
  <c r="K35"/>
  <c r="J35"/>
  <c r="I35"/>
  <c r="H35"/>
  <c r="G35"/>
  <c r="F35"/>
  <c r="M34"/>
  <c r="L34"/>
  <c r="K34"/>
  <c r="J34"/>
  <c r="I34"/>
  <c r="H34"/>
  <c r="G34"/>
  <c r="F34"/>
  <c r="M33"/>
  <c r="L33"/>
  <c r="K33"/>
  <c r="J33"/>
  <c r="I33"/>
  <c r="H33"/>
  <c r="G33"/>
  <c r="F33"/>
  <c r="M32"/>
  <c r="L32"/>
  <c r="K32"/>
  <c r="J32"/>
  <c r="I32"/>
  <c r="H32"/>
  <c r="G32"/>
  <c r="F32"/>
  <c r="M31"/>
  <c r="L31"/>
  <c r="K31"/>
  <c r="J31"/>
  <c r="I31"/>
  <c r="H31"/>
  <c r="G31"/>
  <c r="F31"/>
  <c r="M30"/>
  <c r="L30"/>
  <c r="K30"/>
  <c r="J30"/>
  <c r="I30"/>
  <c r="H30"/>
  <c r="G30"/>
  <c r="F30"/>
  <c r="M29"/>
  <c r="L29"/>
  <c r="K29"/>
  <c r="J29"/>
  <c r="I29"/>
  <c r="H29"/>
  <c r="G29"/>
  <c r="F29"/>
  <c r="M28"/>
  <c r="L28"/>
  <c r="K28"/>
  <c r="J28"/>
  <c r="I28"/>
  <c r="H28"/>
  <c r="G28"/>
  <c r="F28"/>
  <c r="M27"/>
  <c r="L27"/>
  <c r="K27"/>
  <c r="J27"/>
  <c r="I27"/>
  <c r="H27"/>
  <c r="G27"/>
  <c r="F27"/>
  <c r="M26"/>
  <c r="L26"/>
  <c r="K26"/>
  <c r="J26"/>
  <c r="I26"/>
  <c r="H26"/>
  <c r="G26"/>
  <c r="F26"/>
  <c r="M25"/>
  <c r="L25"/>
  <c r="K25"/>
  <c r="J25"/>
  <c r="I25"/>
  <c r="H25"/>
  <c r="G25"/>
  <c r="F25"/>
  <c r="M24"/>
  <c r="L24"/>
  <c r="K24"/>
  <c r="J24"/>
  <c r="I24"/>
  <c r="H24"/>
  <c r="G24"/>
  <c r="F24"/>
  <c r="M23"/>
  <c r="L23"/>
  <c r="K23"/>
  <c r="J23"/>
  <c r="I23"/>
  <c r="H23"/>
  <c r="G23"/>
  <c r="F23"/>
  <c r="M22"/>
  <c r="L22"/>
  <c r="K22"/>
  <c r="J22"/>
  <c r="I22"/>
  <c r="H22"/>
  <c r="G22"/>
  <c r="F22"/>
  <c r="M21"/>
  <c r="L21"/>
  <c r="K21"/>
  <c r="J21"/>
  <c r="I21"/>
  <c r="H21"/>
  <c r="G21"/>
  <c r="F21"/>
  <c r="M20"/>
  <c r="L20"/>
  <c r="K20"/>
  <c r="J20"/>
  <c r="I20"/>
  <c r="H20"/>
  <c r="G20"/>
  <c r="F20"/>
  <c r="M19"/>
  <c r="L19"/>
  <c r="K19"/>
  <c r="J19"/>
  <c r="I19"/>
  <c r="H19"/>
  <c r="G19"/>
  <c r="F19"/>
  <c r="M18"/>
  <c r="L18"/>
  <c r="K18"/>
  <c r="J18"/>
  <c r="I18"/>
  <c r="H18"/>
  <c r="G18"/>
  <c r="F18"/>
  <c r="M17"/>
  <c r="L17"/>
  <c r="K17"/>
  <c r="J17"/>
  <c r="I17"/>
  <c r="H17"/>
  <c r="G17"/>
  <c r="F17"/>
  <c r="M16"/>
  <c r="L16"/>
  <c r="K16"/>
  <c r="J16"/>
  <c r="I16"/>
  <c r="H16"/>
  <c r="G16"/>
  <c r="F16"/>
  <c r="M15"/>
  <c r="L15"/>
  <c r="K15"/>
  <c r="J15"/>
  <c r="I15"/>
  <c r="H15"/>
  <c r="G15"/>
  <c r="F15"/>
  <c r="M14"/>
  <c r="L14"/>
  <c r="K14"/>
  <c r="J14"/>
  <c r="I14"/>
  <c r="H14"/>
  <c r="G14"/>
  <c r="F14"/>
  <c r="G65" i="145" l="1"/>
  <c r="O65"/>
  <c r="M65"/>
  <c r="I65"/>
  <c r="S50" i="148"/>
  <c r="S46"/>
  <c r="S42"/>
  <c r="S38"/>
  <c r="S47"/>
  <c r="S43"/>
  <c r="S39"/>
  <c r="S49"/>
  <c r="S45"/>
  <c r="S41"/>
  <c r="S37"/>
  <c r="S35"/>
  <c r="S52"/>
  <c r="S48"/>
  <c r="S44"/>
  <c r="S40"/>
  <c r="S36"/>
  <c r="S51"/>
  <c r="H34"/>
  <c r="H26"/>
  <c r="H22"/>
  <c r="H18"/>
  <c r="H14"/>
  <c r="H19"/>
  <c r="H15"/>
  <c r="H25"/>
  <c r="H21"/>
  <c r="H17"/>
  <c r="H13"/>
  <c r="H23"/>
  <c r="H28"/>
  <c r="H24"/>
  <c r="H20"/>
  <c r="H16"/>
  <c r="H12"/>
  <c r="H27"/>
  <c r="H11"/>
  <c r="I49"/>
  <c r="I45"/>
  <c r="I41"/>
  <c r="I37"/>
  <c r="I38"/>
  <c r="I52"/>
  <c r="I48"/>
  <c r="I44"/>
  <c r="I40"/>
  <c r="I36"/>
  <c r="I46"/>
  <c r="I42"/>
  <c r="I51"/>
  <c r="I47"/>
  <c r="I43"/>
  <c r="I39"/>
  <c r="I35"/>
  <c r="I50"/>
  <c r="D1" i="136"/>
  <c r="E1" s="1"/>
  <c r="F1" s="1"/>
  <c r="G1" s="1"/>
  <c r="H1" s="1"/>
  <c r="I1" s="1"/>
  <c r="J1" s="1"/>
  <c r="K1" s="1"/>
  <c r="L1" s="1"/>
  <c r="M1" s="1"/>
  <c r="N1" s="1"/>
  <c r="O1" s="1"/>
  <c r="P1" s="1"/>
  <c r="Q1" s="1"/>
  <c r="R1" s="1"/>
  <c r="S1" s="1"/>
  <c r="T1" s="1"/>
  <c r="U1" s="1"/>
  <c r="V1" s="1"/>
  <c r="W1" s="1"/>
  <c r="X1" s="1"/>
  <c r="Y1" s="1"/>
  <c r="Z1" s="1"/>
  <c r="AA1" s="1"/>
  <c r="D35"/>
  <c r="C35"/>
  <c r="C69" s="1"/>
  <c r="K19"/>
  <c r="E35"/>
  <c r="F35"/>
  <c r="G35"/>
  <c r="H35"/>
  <c r="I35"/>
  <c r="J35"/>
  <c r="K35"/>
  <c r="L35"/>
  <c r="M35"/>
  <c r="N35"/>
  <c r="O35"/>
  <c r="P35"/>
  <c r="Q35"/>
  <c r="R35"/>
  <c r="S35"/>
  <c r="T35"/>
  <c r="U35"/>
  <c r="V35"/>
  <c r="W35"/>
  <c r="X35"/>
  <c r="C34"/>
  <c r="C68" s="1"/>
  <c r="D34"/>
  <c r="E34"/>
  <c r="F34"/>
  <c r="G34"/>
  <c r="H34"/>
  <c r="I34"/>
  <c r="J34"/>
  <c r="K34"/>
  <c r="L34"/>
  <c r="M34"/>
  <c r="N34"/>
  <c r="O34"/>
  <c r="P34"/>
  <c r="Q34"/>
  <c r="R34"/>
  <c r="S34"/>
  <c r="T34"/>
  <c r="U34"/>
  <c r="V34"/>
  <c r="W34"/>
  <c r="X34"/>
  <c r="C33"/>
  <c r="C67" s="1"/>
  <c r="D33"/>
  <c r="E33"/>
  <c r="F33"/>
  <c r="G33"/>
  <c r="H33"/>
  <c r="I33"/>
  <c r="J33"/>
  <c r="K33"/>
  <c r="L33"/>
  <c r="M33"/>
  <c r="N33"/>
  <c r="O33"/>
  <c r="P33"/>
  <c r="Q33"/>
  <c r="R33"/>
  <c r="S33"/>
  <c r="T33"/>
  <c r="U33"/>
  <c r="V33"/>
  <c r="W33"/>
  <c r="X33"/>
  <c r="C32"/>
  <c r="C49" s="1"/>
  <c r="D32"/>
  <c r="E32"/>
  <c r="F32"/>
  <c r="G32"/>
  <c r="H32"/>
  <c r="I32"/>
  <c r="J32"/>
  <c r="K32"/>
  <c r="L32"/>
  <c r="M32"/>
  <c r="N32"/>
  <c r="O32"/>
  <c r="P32"/>
  <c r="Q32"/>
  <c r="R32"/>
  <c r="S32"/>
  <c r="T32"/>
  <c r="U32"/>
  <c r="V32"/>
  <c r="W32"/>
  <c r="X32"/>
  <c r="C30"/>
  <c r="C64" s="1"/>
  <c r="C31"/>
  <c r="C65" s="1"/>
  <c r="D31"/>
  <c r="E31"/>
  <c r="F31"/>
  <c r="G31"/>
  <c r="H31"/>
  <c r="I31"/>
  <c r="J31"/>
  <c r="K31"/>
  <c r="L31"/>
  <c r="M31"/>
  <c r="N31"/>
  <c r="O31"/>
  <c r="P31"/>
  <c r="Q31"/>
  <c r="R31"/>
  <c r="S31"/>
  <c r="T31"/>
  <c r="U31"/>
  <c r="V31"/>
  <c r="W31"/>
  <c r="X31"/>
  <c r="D30"/>
  <c r="E30"/>
  <c r="F30"/>
  <c r="G30"/>
  <c r="H30"/>
  <c r="I30"/>
  <c r="J30"/>
  <c r="K30"/>
  <c r="L30"/>
  <c r="M30"/>
  <c r="N30"/>
  <c r="O30"/>
  <c r="P30"/>
  <c r="Q30"/>
  <c r="R30"/>
  <c r="S30"/>
  <c r="T30"/>
  <c r="U30"/>
  <c r="V30"/>
  <c r="W30"/>
  <c r="X30"/>
  <c r="C29"/>
  <c r="C63" s="1"/>
  <c r="D29"/>
  <c r="E29"/>
  <c r="F29"/>
  <c r="G29"/>
  <c r="H29"/>
  <c r="I29"/>
  <c r="J29"/>
  <c r="K29"/>
  <c r="L29"/>
  <c r="M29"/>
  <c r="N29"/>
  <c r="O29"/>
  <c r="P29"/>
  <c r="Q29"/>
  <c r="R29"/>
  <c r="S29"/>
  <c r="T29"/>
  <c r="U29"/>
  <c r="V29"/>
  <c r="W29"/>
  <c r="X29"/>
  <c r="C28"/>
  <c r="C62" s="1"/>
  <c r="D28"/>
  <c r="E28"/>
  <c r="F28"/>
  <c r="G28"/>
  <c r="H28"/>
  <c r="I28"/>
  <c r="J28"/>
  <c r="K28"/>
  <c r="L28"/>
  <c r="M28"/>
  <c r="N28"/>
  <c r="O28"/>
  <c r="P28"/>
  <c r="Q28"/>
  <c r="R28"/>
  <c r="S28"/>
  <c r="T28"/>
  <c r="U28"/>
  <c r="V28"/>
  <c r="W28"/>
  <c r="X28"/>
  <c r="C27"/>
  <c r="C61" s="1"/>
  <c r="D27"/>
  <c r="E27"/>
  <c r="F27"/>
  <c r="G27"/>
  <c r="H27"/>
  <c r="I27"/>
  <c r="J27"/>
  <c r="K27"/>
  <c r="L27"/>
  <c r="M27"/>
  <c r="N27"/>
  <c r="O27"/>
  <c r="P27"/>
  <c r="Q27"/>
  <c r="R27"/>
  <c r="S27"/>
  <c r="T27"/>
  <c r="U27"/>
  <c r="V27"/>
  <c r="W27"/>
  <c r="X27"/>
  <c r="C26"/>
  <c r="C60" s="1"/>
  <c r="D26"/>
  <c r="E26"/>
  <c r="F26"/>
  <c r="G26"/>
  <c r="H26"/>
  <c r="I26"/>
  <c r="J26"/>
  <c r="K26"/>
  <c r="L26"/>
  <c r="M26"/>
  <c r="N26"/>
  <c r="O26"/>
  <c r="P26"/>
  <c r="Q26"/>
  <c r="R26"/>
  <c r="S26"/>
  <c r="T26"/>
  <c r="U26"/>
  <c r="V26"/>
  <c r="W26"/>
  <c r="X26"/>
  <c r="Y35"/>
  <c r="Y34"/>
  <c r="C25"/>
  <c r="C59" s="1"/>
  <c r="D25"/>
  <c r="E25"/>
  <c r="F25"/>
  <c r="G25"/>
  <c r="H25"/>
  <c r="I25"/>
  <c r="J25"/>
  <c r="K25"/>
  <c r="L25"/>
  <c r="M25"/>
  <c r="N25"/>
  <c r="O25"/>
  <c r="P25"/>
  <c r="Q25"/>
  <c r="R25"/>
  <c r="S25"/>
  <c r="T25"/>
  <c r="U25"/>
  <c r="V25"/>
  <c r="W25"/>
  <c r="X25"/>
  <c r="C24"/>
  <c r="C58" s="1"/>
  <c r="D24"/>
  <c r="E24"/>
  <c r="F24"/>
  <c r="G24"/>
  <c r="H24"/>
  <c r="I24"/>
  <c r="J24"/>
  <c r="K24"/>
  <c r="L24"/>
  <c r="M24"/>
  <c r="N24"/>
  <c r="O24"/>
  <c r="P24"/>
  <c r="Q24"/>
  <c r="R24"/>
  <c r="S24"/>
  <c r="T24"/>
  <c r="U24"/>
  <c r="V24"/>
  <c r="W24"/>
  <c r="X24"/>
  <c r="C23"/>
  <c r="C57" s="1"/>
  <c r="D23"/>
  <c r="E23"/>
  <c r="F23"/>
  <c r="G23"/>
  <c r="H23"/>
  <c r="I23"/>
  <c r="J23"/>
  <c r="K23"/>
  <c r="L23"/>
  <c r="M23"/>
  <c r="N23"/>
  <c r="O23"/>
  <c r="P23"/>
  <c r="Q23"/>
  <c r="R23"/>
  <c r="S23"/>
  <c r="T23"/>
  <c r="U23"/>
  <c r="V23"/>
  <c r="W23"/>
  <c r="X23"/>
  <c r="C22"/>
  <c r="C56" s="1"/>
  <c r="D22"/>
  <c r="E22"/>
  <c r="F22"/>
  <c r="G22"/>
  <c r="H22"/>
  <c r="I22"/>
  <c r="J22"/>
  <c r="K22"/>
  <c r="L22"/>
  <c r="M22"/>
  <c r="N22"/>
  <c r="O22"/>
  <c r="P22"/>
  <c r="Q22"/>
  <c r="R22"/>
  <c r="S22"/>
  <c r="T22"/>
  <c r="U22"/>
  <c r="V22"/>
  <c r="W22"/>
  <c r="X22"/>
  <c r="X21"/>
  <c r="C21"/>
  <c r="C55" s="1"/>
  <c r="D21"/>
  <c r="E21"/>
  <c r="F21"/>
  <c r="G21"/>
  <c r="H21"/>
  <c r="I21"/>
  <c r="J21"/>
  <c r="K21"/>
  <c r="L21"/>
  <c r="M21"/>
  <c r="N21"/>
  <c r="O21"/>
  <c r="P21"/>
  <c r="Q21"/>
  <c r="R21"/>
  <c r="S21"/>
  <c r="T21"/>
  <c r="U21"/>
  <c r="V21"/>
  <c r="W21"/>
  <c r="Y33"/>
  <c r="Y32"/>
  <c r="Y31"/>
  <c r="Y30"/>
  <c r="Y29"/>
  <c r="Y28"/>
  <c r="Y27"/>
  <c r="Y26"/>
  <c r="Y25"/>
  <c r="Y24"/>
  <c r="Y23"/>
  <c r="Y22"/>
  <c r="Y21"/>
  <c r="C20"/>
  <c r="C37" s="1"/>
  <c r="D20"/>
  <c r="E20"/>
  <c r="F20"/>
  <c r="G20"/>
  <c r="H20"/>
  <c r="I20"/>
  <c r="J20"/>
  <c r="K20"/>
  <c r="L20"/>
  <c r="M20"/>
  <c r="N20"/>
  <c r="O20"/>
  <c r="P20"/>
  <c r="Q20"/>
  <c r="R20"/>
  <c r="S20"/>
  <c r="T20"/>
  <c r="U20"/>
  <c r="V20"/>
  <c r="W20"/>
  <c r="X20"/>
  <c r="Y20"/>
  <c r="Y19"/>
  <c r="C19"/>
  <c r="C53" s="1"/>
  <c r="D19"/>
  <c r="E19"/>
  <c r="F19"/>
  <c r="G19"/>
  <c r="H19"/>
  <c r="I19"/>
  <c r="J19"/>
  <c r="L19"/>
  <c r="M19"/>
  <c r="N19"/>
  <c r="O19"/>
  <c r="P19"/>
  <c r="Q19"/>
  <c r="R19"/>
  <c r="S19"/>
  <c r="T19"/>
  <c r="U19"/>
  <c r="V19"/>
  <c r="W19"/>
  <c r="X19"/>
  <c r="M53" i="86"/>
  <c r="L53"/>
  <c r="K53"/>
  <c r="J53"/>
  <c r="I53"/>
  <c r="H53"/>
  <c r="G53"/>
  <c r="F53"/>
  <c r="M52"/>
  <c r="L52"/>
  <c r="K52"/>
  <c r="J52"/>
  <c r="I52"/>
  <c r="H52"/>
  <c r="G52"/>
  <c r="F52"/>
  <c r="M51"/>
  <c r="L51"/>
  <c r="K51"/>
  <c r="J51"/>
  <c r="I51"/>
  <c r="H51"/>
  <c r="G51"/>
  <c r="F51"/>
  <c r="M50"/>
  <c r="L50"/>
  <c r="K50"/>
  <c r="J50"/>
  <c r="I50"/>
  <c r="H50"/>
  <c r="G50"/>
  <c r="F50"/>
  <c r="M49"/>
  <c r="L49"/>
  <c r="K49"/>
  <c r="J49"/>
  <c r="I49"/>
  <c r="H49"/>
  <c r="G49"/>
  <c r="F49"/>
  <c r="M48"/>
  <c r="L48"/>
  <c r="K48"/>
  <c r="J48"/>
  <c r="I48"/>
  <c r="H48"/>
  <c r="G48"/>
  <c r="F48"/>
  <c r="M47"/>
  <c r="L47"/>
  <c r="K47"/>
  <c r="J47"/>
  <c r="I47"/>
  <c r="H47"/>
  <c r="G47"/>
  <c r="F47"/>
  <c r="M46"/>
  <c r="L46"/>
  <c r="K46"/>
  <c r="J46"/>
  <c r="I46"/>
  <c r="H46"/>
  <c r="G46"/>
  <c r="F46"/>
  <c r="M45"/>
  <c r="L45"/>
  <c r="K45"/>
  <c r="J45"/>
  <c r="I45"/>
  <c r="H45"/>
  <c r="G45"/>
  <c r="F45"/>
  <c r="M44"/>
  <c r="L44"/>
  <c r="K44"/>
  <c r="J44"/>
  <c r="I44"/>
  <c r="H44"/>
  <c r="G44"/>
  <c r="F44"/>
  <c r="M43"/>
  <c r="L43"/>
  <c r="K43"/>
  <c r="J43"/>
  <c r="I43"/>
  <c r="H43"/>
  <c r="G43"/>
  <c r="F43"/>
  <c r="M42"/>
  <c r="L42"/>
  <c r="K42"/>
  <c r="J42"/>
  <c r="I42"/>
  <c r="H42"/>
  <c r="G42"/>
  <c r="F42"/>
  <c r="M41"/>
  <c r="L41"/>
  <c r="K41"/>
  <c r="J41"/>
  <c r="I41"/>
  <c r="H41"/>
  <c r="G41"/>
  <c r="F41"/>
  <c r="M40"/>
  <c r="L40"/>
  <c r="K40"/>
  <c r="J40"/>
  <c r="I40"/>
  <c r="H40"/>
  <c r="G40"/>
  <c r="F40"/>
  <c r="M39"/>
  <c r="L39"/>
  <c r="K39"/>
  <c r="J39"/>
  <c r="I39"/>
  <c r="H39"/>
  <c r="G39"/>
  <c r="F39"/>
  <c r="M38"/>
  <c r="L38"/>
  <c r="K38"/>
  <c r="J38"/>
  <c r="I38"/>
  <c r="H38"/>
  <c r="G38"/>
  <c r="F38"/>
  <c r="M37"/>
  <c r="L37"/>
  <c r="K37"/>
  <c r="J37"/>
  <c r="I37"/>
  <c r="H37"/>
  <c r="G37"/>
  <c r="F37"/>
  <c r="M36"/>
  <c r="L36"/>
  <c r="K36"/>
  <c r="J36"/>
  <c r="I36"/>
  <c r="H36"/>
  <c r="G36"/>
  <c r="F36"/>
  <c r="M35"/>
  <c r="L35"/>
  <c r="K35"/>
  <c r="J35"/>
  <c r="I35"/>
  <c r="H35"/>
  <c r="G35"/>
  <c r="F35"/>
  <c r="M34"/>
  <c r="L34"/>
  <c r="K34"/>
  <c r="J34"/>
  <c r="I34"/>
  <c r="H34"/>
  <c r="G34"/>
  <c r="F34"/>
  <c r="M33"/>
  <c r="L33"/>
  <c r="K33"/>
  <c r="J33"/>
  <c r="I33"/>
  <c r="H33"/>
  <c r="G33"/>
  <c r="F33"/>
  <c r="M32"/>
  <c r="L32"/>
  <c r="K32"/>
  <c r="J32"/>
  <c r="I32"/>
  <c r="H32"/>
  <c r="G32"/>
  <c r="F32"/>
  <c r="M31"/>
  <c r="L31"/>
  <c r="K31"/>
  <c r="J31"/>
  <c r="I31"/>
  <c r="H31"/>
  <c r="G31"/>
  <c r="F31"/>
  <c r="M30"/>
  <c r="L30"/>
  <c r="K30"/>
  <c r="J30"/>
  <c r="I30"/>
  <c r="H30"/>
  <c r="G30"/>
  <c r="F30"/>
  <c r="M29"/>
  <c r="L29"/>
  <c r="K29"/>
  <c r="J29"/>
  <c r="I29"/>
  <c r="H29"/>
  <c r="G29"/>
  <c r="F29"/>
  <c r="M28"/>
  <c r="L28"/>
  <c r="K28"/>
  <c r="J28"/>
  <c r="I28"/>
  <c r="H28"/>
  <c r="G28"/>
  <c r="F28"/>
  <c r="M27"/>
  <c r="L27"/>
  <c r="K27"/>
  <c r="J27"/>
  <c r="I27"/>
  <c r="H27"/>
  <c r="G27"/>
  <c r="F27"/>
  <c r="M26"/>
  <c r="L26"/>
  <c r="K26"/>
  <c r="J26"/>
  <c r="I26"/>
  <c r="H26"/>
  <c r="G26"/>
  <c r="F26"/>
  <c r="M25"/>
  <c r="L25"/>
  <c r="K25"/>
  <c r="J25"/>
  <c r="I25"/>
  <c r="H25"/>
  <c r="G25"/>
  <c r="F25"/>
  <c r="M24"/>
  <c r="L24"/>
  <c r="K24"/>
  <c r="J24"/>
  <c r="I24"/>
  <c r="H24"/>
  <c r="G24"/>
  <c r="F24"/>
  <c r="M23"/>
  <c r="L23"/>
  <c r="K23"/>
  <c r="J23"/>
  <c r="I23"/>
  <c r="H23"/>
  <c r="G23"/>
  <c r="F23"/>
  <c r="M22"/>
  <c r="L22"/>
  <c r="K22"/>
  <c r="J22"/>
  <c r="I22"/>
  <c r="H22"/>
  <c r="G22"/>
  <c r="F22"/>
  <c r="M21"/>
  <c r="L21"/>
  <c r="K21"/>
  <c r="J21"/>
  <c r="I21"/>
  <c r="H21"/>
  <c r="G21"/>
  <c r="F21"/>
  <c r="M20"/>
  <c r="L20"/>
  <c r="K20"/>
  <c r="J20"/>
  <c r="I20"/>
  <c r="H20"/>
  <c r="G20"/>
  <c r="F20"/>
  <c r="M19"/>
  <c r="L19"/>
  <c r="K19"/>
  <c r="J19"/>
  <c r="I19"/>
  <c r="H19"/>
  <c r="G19"/>
  <c r="F19"/>
  <c r="M18"/>
  <c r="L18"/>
  <c r="K18"/>
  <c r="J18"/>
  <c r="I18"/>
  <c r="H18"/>
  <c r="G18"/>
  <c r="F18"/>
  <c r="M17"/>
  <c r="L17"/>
  <c r="K17"/>
  <c r="J17"/>
  <c r="I17"/>
  <c r="H17"/>
  <c r="G17"/>
  <c r="F17"/>
  <c r="M16"/>
  <c r="L16"/>
  <c r="K16"/>
  <c r="J16"/>
  <c r="I16"/>
  <c r="H16"/>
  <c r="G16"/>
  <c r="F16"/>
  <c r="M15"/>
  <c r="L15"/>
  <c r="K15"/>
  <c r="J15"/>
  <c r="I15"/>
  <c r="H15"/>
  <c r="G15"/>
  <c r="F15"/>
  <c r="M14"/>
  <c r="L14"/>
  <c r="K14"/>
  <c r="J14"/>
  <c r="I14"/>
  <c r="H14"/>
  <c r="G14"/>
  <c r="F14"/>
  <c r="M13"/>
  <c r="L13"/>
  <c r="K13"/>
  <c r="J13"/>
  <c r="I13"/>
  <c r="G13"/>
  <c r="M13" i="85"/>
  <c r="L13"/>
  <c r="K13"/>
  <c r="J13"/>
  <c r="I13"/>
  <c r="G13"/>
  <c r="M13" i="84"/>
  <c r="L13"/>
  <c r="J13"/>
  <c r="K13"/>
  <c r="I13"/>
  <c r="H13"/>
  <c r="G13"/>
  <c r="M13" i="55"/>
  <c r="L13"/>
  <c r="I13"/>
  <c r="J13"/>
  <c r="K13"/>
  <c r="G13"/>
  <c r="H1241" i="112"/>
  <c r="H1240"/>
  <c r="H1239"/>
  <c r="H1238"/>
  <c r="H1237"/>
  <c r="H1236"/>
  <c r="H1235"/>
  <c r="H1234"/>
  <c r="H1233"/>
  <c r="H1232"/>
  <c r="H1231"/>
  <c r="H1230"/>
  <c r="H1229"/>
  <c r="H1228"/>
  <c r="H1227"/>
  <c r="H1226"/>
  <c r="H1225"/>
  <c r="H1224"/>
  <c r="H1223"/>
  <c r="H1222"/>
  <c r="H1221"/>
  <c r="H1220"/>
  <c r="H1219"/>
  <c r="H1218"/>
  <c r="H1217"/>
  <c r="H1216"/>
  <c r="H1215"/>
  <c r="H1214"/>
  <c r="H1213"/>
  <c r="H1212"/>
  <c r="H1211"/>
  <c r="H1210"/>
  <c r="H1209"/>
  <c r="H1208"/>
  <c r="H1207"/>
  <c r="H1206"/>
  <c r="H1205"/>
  <c r="H1204"/>
  <c r="H1203"/>
  <c r="H1202"/>
  <c r="H1201"/>
  <c r="H1200"/>
  <c r="H1199"/>
  <c r="H1198"/>
  <c r="H1197"/>
  <c r="H1196"/>
  <c r="H1195"/>
  <c r="H1194"/>
  <c r="H1193"/>
  <c r="H1192"/>
  <c r="H1191"/>
  <c r="H1190"/>
  <c r="H1189"/>
  <c r="H1188"/>
  <c r="H1187"/>
  <c r="H1186"/>
  <c r="H1185"/>
  <c r="H1184"/>
  <c r="H1183"/>
  <c r="H1182"/>
  <c r="H1181"/>
  <c r="H1180"/>
  <c r="H1179"/>
  <c r="H1178"/>
  <c r="H1177"/>
  <c r="H1176"/>
  <c r="H1175"/>
  <c r="H1174"/>
  <c r="H1173"/>
  <c r="H1172"/>
  <c r="H1171"/>
  <c r="H1170"/>
  <c r="H1169"/>
  <c r="H1168"/>
  <c r="H1167"/>
  <c r="H1166"/>
  <c r="H1165"/>
  <c r="H1164"/>
  <c r="H1163"/>
  <c r="H1162"/>
  <c r="H1161"/>
  <c r="H1160"/>
  <c r="H1159"/>
  <c r="H1158"/>
  <c r="H1157"/>
  <c r="H1156"/>
  <c r="H1155"/>
  <c r="H1154"/>
  <c r="H1153"/>
  <c r="H1152"/>
  <c r="H1151"/>
  <c r="H1150"/>
  <c r="H1149"/>
  <c r="H1148"/>
  <c r="H1147"/>
  <c r="H1146"/>
  <c r="H1145"/>
  <c r="H1144"/>
  <c r="H1143"/>
  <c r="H1142"/>
  <c r="H1141"/>
  <c r="H1140"/>
  <c r="H1139"/>
  <c r="H1138"/>
  <c r="H1137"/>
  <c r="H1136"/>
  <c r="H1135"/>
  <c r="H1134"/>
  <c r="H1133"/>
  <c r="H1132"/>
  <c r="H1131"/>
  <c r="H1130"/>
  <c r="H1129"/>
  <c r="H1128"/>
  <c r="H1127"/>
  <c r="H1126"/>
  <c r="H1125"/>
  <c r="H1124"/>
  <c r="H1123"/>
  <c r="H1122"/>
  <c r="H1121"/>
  <c r="H1120"/>
  <c r="H1119"/>
  <c r="H1118"/>
  <c r="H1117"/>
  <c r="H1116"/>
  <c r="H1115"/>
  <c r="H1114"/>
  <c r="H1113"/>
  <c r="H1112"/>
  <c r="H1111"/>
  <c r="H1110"/>
  <c r="H1109"/>
  <c r="H1108"/>
  <c r="H1107"/>
  <c r="H1106"/>
  <c r="H1105"/>
  <c r="H1104"/>
  <c r="H1103"/>
  <c r="H1102"/>
  <c r="H1101"/>
  <c r="H1100"/>
  <c r="H1099"/>
  <c r="H1098"/>
  <c r="H1097"/>
  <c r="H1096"/>
  <c r="H1095"/>
  <c r="H1094"/>
  <c r="H1093"/>
  <c r="H1092"/>
  <c r="H1091"/>
  <c r="H1090"/>
  <c r="H1089"/>
  <c r="H1088"/>
  <c r="H1087"/>
  <c r="H1086"/>
  <c r="H1085"/>
  <c r="H1084"/>
  <c r="H1083"/>
  <c r="H1082"/>
  <c r="H1081"/>
  <c r="H1080"/>
  <c r="H1079"/>
  <c r="H1078"/>
  <c r="H1077"/>
  <c r="H1076"/>
  <c r="H1075"/>
  <c r="H1074"/>
  <c r="H1073"/>
  <c r="H1072"/>
  <c r="H1071"/>
  <c r="H1070"/>
  <c r="H1069"/>
  <c r="H1068"/>
  <c r="H1067"/>
  <c r="H1066"/>
  <c r="H1065"/>
  <c r="H1064"/>
  <c r="H1063"/>
  <c r="H1062"/>
  <c r="H1061"/>
  <c r="H1060"/>
  <c r="H1059"/>
  <c r="H1058"/>
  <c r="H1057"/>
  <c r="H1056"/>
  <c r="H1055"/>
  <c r="H1054"/>
  <c r="H1053"/>
  <c r="H1052"/>
  <c r="H1051"/>
  <c r="H1050"/>
  <c r="H1049"/>
  <c r="H1048"/>
  <c r="H1047"/>
  <c r="H1046"/>
  <c r="H1045"/>
  <c r="H1044"/>
  <c r="H1043"/>
  <c r="H1042"/>
  <c r="H1041"/>
  <c r="H1040"/>
  <c r="H1039"/>
  <c r="H1038"/>
  <c r="H1037"/>
  <c r="H1036"/>
  <c r="H1035"/>
  <c r="H1034"/>
  <c r="H1033"/>
  <c r="H1032"/>
  <c r="H1031"/>
  <c r="H1030"/>
  <c r="H1029"/>
  <c r="H1028"/>
  <c r="H1027"/>
  <c r="H1026"/>
  <c r="H1025"/>
  <c r="H1024"/>
  <c r="H1023"/>
  <c r="H1022"/>
  <c r="H1021"/>
  <c r="H1020"/>
  <c r="H1019"/>
  <c r="H1018"/>
  <c r="H1017"/>
  <c r="H1016"/>
  <c r="H1015"/>
  <c r="H1014"/>
  <c r="H1013"/>
  <c r="H1012"/>
  <c r="H1011"/>
  <c r="H1010"/>
  <c r="H1009"/>
  <c r="H1008"/>
  <c r="H1007"/>
  <c r="H1006"/>
  <c r="H1005"/>
  <c r="H1004"/>
  <c r="H1003"/>
  <c r="H1002"/>
  <c r="H1001"/>
  <c r="H1000"/>
  <c r="H999"/>
  <c r="H998"/>
  <c r="H997"/>
  <c r="H996"/>
  <c r="H995"/>
  <c r="H994"/>
  <c r="H993"/>
  <c r="H992"/>
  <c r="H991"/>
  <c r="H990"/>
  <c r="H989"/>
  <c r="H988"/>
  <c r="H987"/>
  <c r="H986"/>
  <c r="H985"/>
  <c r="H984"/>
  <c r="H983"/>
  <c r="H982"/>
  <c r="H981"/>
  <c r="H980"/>
  <c r="H979"/>
  <c r="H978"/>
  <c r="H977"/>
  <c r="H976"/>
  <c r="H975"/>
  <c r="H974"/>
  <c r="H973"/>
  <c r="H972"/>
  <c r="H971"/>
  <c r="H970"/>
  <c r="H969"/>
  <c r="H968"/>
  <c r="H967"/>
  <c r="H966"/>
  <c r="H965"/>
  <c r="H964"/>
  <c r="H963"/>
  <c r="H962"/>
  <c r="H961"/>
  <c r="H960"/>
  <c r="H959"/>
  <c r="H958"/>
  <c r="H957"/>
  <c r="H956"/>
  <c r="H955"/>
  <c r="H954"/>
  <c r="H953"/>
  <c r="H952"/>
  <c r="H951"/>
  <c r="H950"/>
  <c r="H949"/>
  <c r="H948"/>
  <c r="H947"/>
  <c r="H946"/>
  <c r="H945"/>
  <c r="H944"/>
  <c r="H943"/>
  <c r="H942"/>
  <c r="H941"/>
  <c r="H940"/>
  <c r="H939"/>
  <c r="H938"/>
  <c r="H937"/>
  <c r="H936"/>
  <c r="H935"/>
  <c r="H934"/>
  <c r="H933"/>
  <c r="H932"/>
  <c r="H931"/>
  <c r="H930"/>
  <c r="H929"/>
  <c r="H928"/>
  <c r="H927"/>
  <c r="H926"/>
  <c r="H925"/>
  <c r="H924"/>
  <c r="H923"/>
  <c r="H922"/>
  <c r="H921"/>
  <c r="H920"/>
  <c r="H919"/>
  <c r="H918"/>
  <c r="H917"/>
  <c r="H916"/>
  <c r="H915"/>
  <c r="H914"/>
  <c r="H913"/>
  <c r="H912"/>
  <c r="H911"/>
  <c r="H910"/>
  <c r="H909"/>
  <c r="H908"/>
  <c r="H907"/>
  <c r="H906"/>
  <c r="H905"/>
  <c r="H904"/>
  <c r="H903"/>
  <c r="H902"/>
  <c r="H901"/>
  <c r="H900"/>
  <c r="H899"/>
  <c r="H898"/>
  <c r="H897"/>
  <c r="H896"/>
  <c r="H895"/>
  <c r="H894"/>
  <c r="H893"/>
  <c r="H892"/>
  <c r="H891"/>
  <c r="H890"/>
  <c r="H889"/>
  <c r="H888"/>
  <c r="H887"/>
  <c r="H886"/>
  <c r="H885"/>
  <c r="H884"/>
  <c r="H883"/>
  <c r="H882"/>
  <c r="H881"/>
  <c r="H880"/>
  <c r="H879"/>
  <c r="H878"/>
  <c r="H877"/>
  <c r="H876"/>
  <c r="H875"/>
  <c r="H874"/>
  <c r="H873"/>
  <c r="H872"/>
  <c r="H871"/>
  <c r="H870"/>
  <c r="H869"/>
  <c r="H868"/>
  <c r="H867"/>
  <c r="H866"/>
  <c r="H865"/>
  <c r="H864"/>
  <c r="H863"/>
  <c r="H862"/>
  <c r="H861"/>
  <c r="H860"/>
  <c r="H859"/>
  <c r="H858"/>
  <c r="H857"/>
  <c r="H856"/>
  <c r="H855"/>
  <c r="H854"/>
  <c r="H853"/>
  <c r="H852"/>
  <c r="H851"/>
  <c r="H850"/>
  <c r="H849"/>
  <c r="H848"/>
  <c r="H847"/>
  <c r="H846"/>
  <c r="H845"/>
  <c r="H844"/>
  <c r="H843"/>
  <c r="H842"/>
  <c r="H841"/>
  <c r="H840"/>
  <c r="H839"/>
  <c r="H838"/>
  <c r="H837"/>
  <c r="H836"/>
  <c r="H835"/>
  <c r="H834"/>
  <c r="H833"/>
  <c r="H832"/>
  <c r="H831"/>
  <c r="H830"/>
  <c r="H829"/>
  <c r="H828"/>
  <c r="H827"/>
  <c r="H826"/>
  <c r="H825"/>
  <c r="H824"/>
  <c r="H823"/>
  <c r="H822"/>
  <c r="H821"/>
  <c r="H820"/>
  <c r="H819"/>
  <c r="H818"/>
  <c r="H817"/>
  <c r="H816"/>
  <c r="H815"/>
  <c r="H814"/>
  <c r="H813"/>
  <c r="H812"/>
  <c r="H811"/>
  <c r="H810"/>
  <c r="H809"/>
  <c r="H808"/>
  <c r="H807"/>
  <c r="H806"/>
  <c r="H805"/>
  <c r="H804"/>
  <c r="H803"/>
  <c r="H802"/>
  <c r="H801"/>
  <c r="H800"/>
  <c r="H799"/>
  <c r="H798"/>
  <c r="H797"/>
  <c r="H796"/>
  <c r="H795"/>
  <c r="H794"/>
  <c r="H793"/>
  <c r="H792"/>
  <c r="H791"/>
  <c r="H790"/>
  <c r="H789"/>
  <c r="H788"/>
  <c r="H787"/>
  <c r="H786"/>
  <c r="H785"/>
  <c r="H784"/>
  <c r="H783"/>
  <c r="H782"/>
  <c r="H781"/>
  <c r="H780"/>
  <c r="H779"/>
  <c r="H778"/>
  <c r="H777"/>
  <c r="H776"/>
  <c r="H775"/>
  <c r="H774"/>
  <c r="H773"/>
  <c r="H772"/>
  <c r="H771"/>
  <c r="H770"/>
  <c r="H769"/>
  <c r="H768"/>
  <c r="H767"/>
  <c r="H766"/>
  <c r="H765"/>
  <c r="H764"/>
  <c r="H763"/>
  <c r="H762"/>
  <c r="H761"/>
  <c r="H760"/>
  <c r="H759"/>
  <c r="H758"/>
  <c r="H757"/>
  <c r="H756"/>
  <c r="H755"/>
  <c r="H754"/>
  <c r="H753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H679"/>
  <c r="H678"/>
  <c r="H677"/>
  <c r="H676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H5"/>
  <c r="H4"/>
  <c r="H3"/>
  <c r="H2"/>
  <c r="K1"/>
  <c r="L1" s="1"/>
  <c r="M1" s="1"/>
  <c r="N1" s="1"/>
  <c r="O1" s="1"/>
  <c r="P1" s="1"/>
  <c r="Q1" s="1"/>
  <c r="R1" s="1"/>
  <c r="S1" s="1"/>
  <c r="T1" s="1"/>
  <c r="U1" s="1"/>
  <c r="V1" s="1"/>
  <c r="W1" s="1"/>
  <c r="X1" s="1"/>
  <c r="H1241" i="111"/>
  <c r="H1240"/>
  <c r="H1239"/>
  <c r="H1238"/>
  <c r="H1237"/>
  <c r="H1236"/>
  <c r="H1235"/>
  <c r="H1234"/>
  <c r="H1233"/>
  <c r="H1232"/>
  <c r="H1231"/>
  <c r="H1230"/>
  <c r="H1229"/>
  <c r="H1228"/>
  <c r="H1227"/>
  <c r="H1226"/>
  <c r="H1225"/>
  <c r="H1224"/>
  <c r="H1223"/>
  <c r="H1222"/>
  <c r="H1221"/>
  <c r="H1220"/>
  <c r="H1219"/>
  <c r="H1218"/>
  <c r="H1217"/>
  <c r="H1216"/>
  <c r="H1215"/>
  <c r="H1214"/>
  <c r="H1213"/>
  <c r="H1212"/>
  <c r="H1211"/>
  <c r="H1210"/>
  <c r="H1209"/>
  <c r="H1208"/>
  <c r="H1207"/>
  <c r="H1206"/>
  <c r="H1205"/>
  <c r="H1204"/>
  <c r="H1203"/>
  <c r="H1202"/>
  <c r="H1201"/>
  <c r="H1200"/>
  <c r="H1199"/>
  <c r="H1198"/>
  <c r="H1197"/>
  <c r="H1196"/>
  <c r="H1195"/>
  <c r="H1194"/>
  <c r="H1193"/>
  <c r="H1192"/>
  <c r="H1191"/>
  <c r="H1190"/>
  <c r="H1189"/>
  <c r="H1188"/>
  <c r="H1187"/>
  <c r="H1186"/>
  <c r="H1185"/>
  <c r="H1184"/>
  <c r="H1183"/>
  <c r="H1182"/>
  <c r="H1181"/>
  <c r="H1180"/>
  <c r="H1179"/>
  <c r="H1178"/>
  <c r="H1177"/>
  <c r="H1176"/>
  <c r="H1175"/>
  <c r="H1174"/>
  <c r="H1173"/>
  <c r="H1172"/>
  <c r="H1171"/>
  <c r="H1170"/>
  <c r="H1169"/>
  <c r="H1168"/>
  <c r="H1167"/>
  <c r="H1166"/>
  <c r="H1165"/>
  <c r="H1164"/>
  <c r="H1163"/>
  <c r="H1162"/>
  <c r="H1161"/>
  <c r="H1160"/>
  <c r="H1159"/>
  <c r="H1158"/>
  <c r="H1157"/>
  <c r="H1156"/>
  <c r="H1155"/>
  <c r="H1154"/>
  <c r="H1153"/>
  <c r="H1152"/>
  <c r="H1151"/>
  <c r="H1150"/>
  <c r="H1149"/>
  <c r="H1148"/>
  <c r="H1147"/>
  <c r="H1146"/>
  <c r="H1145"/>
  <c r="H1144"/>
  <c r="H1143"/>
  <c r="H1142"/>
  <c r="H1141"/>
  <c r="H1140"/>
  <c r="H1139"/>
  <c r="H1138"/>
  <c r="H1137"/>
  <c r="H1136"/>
  <c r="H1135"/>
  <c r="H1134"/>
  <c r="H1133"/>
  <c r="H1132"/>
  <c r="H1131"/>
  <c r="H1130"/>
  <c r="H1129"/>
  <c r="H1128"/>
  <c r="H1127"/>
  <c r="H1126"/>
  <c r="H1125"/>
  <c r="H1124"/>
  <c r="H1123"/>
  <c r="H1122"/>
  <c r="H1121"/>
  <c r="H1120"/>
  <c r="H1119"/>
  <c r="H1118"/>
  <c r="H1117"/>
  <c r="H1116"/>
  <c r="H1115"/>
  <c r="H1114"/>
  <c r="H1113"/>
  <c r="H1112"/>
  <c r="H1111"/>
  <c r="H1110"/>
  <c r="H1109"/>
  <c r="H1108"/>
  <c r="H1107"/>
  <c r="H1106"/>
  <c r="H1105"/>
  <c r="H1104"/>
  <c r="H1103"/>
  <c r="H1102"/>
  <c r="H1101"/>
  <c r="H1100"/>
  <c r="H1099"/>
  <c r="H1098"/>
  <c r="H1097"/>
  <c r="H1096"/>
  <c r="H1095"/>
  <c r="H1094"/>
  <c r="H1093"/>
  <c r="H1092"/>
  <c r="H1091"/>
  <c r="H1090"/>
  <c r="H1089"/>
  <c r="H1088"/>
  <c r="H1087"/>
  <c r="H1086"/>
  <c r="H1085"/>
  <c r="H1084"/>
  <c r="H1083"/>
  <c r="H1082"/>
  <c r="H1081"/>
  <c r="H1080"/>
  <c r="H1079"/>
  <c r="H1078"/>
  <c r="H1077"/>
  <c r="H1076"/>
  <c r="H1075"/>
  <c r="H1074"/>
  <c r="H1073"/>
  <c r="H1072"/>
  <c r="H1071"/>
  <c r="H1070"/>
  <c r="H1069"/>
  <c r="H1068"/>
  <c r="H1067"/>
  <c r="H1066"/>
  <c r="H1065"/>
  <c r="H1064"/>
  <c r="H1063"/>
  <c r="H1062"/>
  <c r="H1061"/>
  <c r="H1060"/>
  <c r="H1059"/>
  <c r="H1058"/>
  <c r="H1057"/>
  <c r="H1056"/>
  <c r="H1055"/>
  <c r="H1054"/>
  <c r="H1053"/>
  <c r="H1052"/>
  <c r="H1051"/>
  <c r="H1050"/>
  <c r="H1049"/>
  <c r="H1048"/>
  <c r="H1047"/>
  <c r="H1046"/>
  <c r="H1045"/>
  <c r="H1044"/>
  <c r="H1043"/>
  <c r="H1042"/>
  <c r="H1041"/>
  <c r="H1040"/>
  <c r="H1039"/>
  <c r="H1038"/>
  <c r="H1037"/>
  <c r="H1036"/>
  <c r="H1035"/>
  <c r="H1034"/>
  <c r="H1033"/>
  <c r="H1032"/>
  <c r="H1031"/>
  <c r="H1030"/>
  <c r="H1029"/>
  <c r="H1028"/>
  <c r="H1027"/>
  <c r="H1026"/>
  <c r="H1025"/>
  <c r="H1024"/>
  <c r="H1023"/>
  <c r="H1022"/>
  <c r="H1021"/>
  <c r="H1020"/>
  <c r="H1019"/>
  <c r="H1018"/>
  <c r="H1017"/>
  <c r="H1016"/>
  <c r="H1015"/>
  <c r="H1014"/>
  <c r="H1013"/>
  <c r="H1012"/>
  <c r="H1011"/>
  <c r="H1010"/>
  <c r="H1009"/>
  <c r="H1008"/>
  <c r="H1007"/>
  <c r="H1006"/>
  <c r="H1005"/>
  <c r="H1004"/>
  <c r="H1003"/>
  <c r="H1002"/>
  <c r="H1001"/>
  <c r="H1000"/>
  <c r="H999"/>
  <c r="H998"/>
  <c r="H997"/>
  <c r="H996"/>
  <c r="H995"/>
  <c r="H994"/>
  <c r="H993"/>
  <c r="H992"/>
  <c r="H991"/>
  <c r="H990"/>
  <c r="H989"/>
  <c r="H988"/>
  <c r="H987"/>
  <c r="H986"/>
  <c r="H985"/>
  <c r="H984"/>
  <c r="H983"/>
  <c r="H982"/>
  <c r="H981"/>
  <c r="H980"/>
  <c r="H979"/>
  <c r="H978"/>
  <c r="H977"/>
  <c r="H976"/>
  <c r="H975"/>
  <c r="H974"/>
  <c r="H973"/>
  <c r="H972"/>
  <c r="H971"/>
  <c r="H970"/>
  <c r="H969"/>
  <c r="H968"/>
  <c r="H967"/>
  <c r="H966"/>
  <c r="H965"/>
  <c r="H964"/>
  <c r="H963"/>
  <c r="H962"/>
  <c r="H961"/>
  <c r="H960"/>
  <c r="H959"/>
  <c r="H958"/>
  <c r="H957"/>
  <c r="H956"/>
  <c r="H955"/>
  <c r="H954"/>
  <c r="H953"/>
  <c r="H952"/>
  <c r="H951"/>
  <c r="H950"/>
  <c r="H949"/>
  <c r="H948"/>
  <c r="H947"/>
  <c r="H946"/>
  <c r="H945"/>
  <c r="H944"/>
  <c r="H943"/>
  <c r="H942"/>
  <c r="H941"/>
  <c r="H940"/>
  <c r="H939"/>
  <c r="H938"/>
  <c r="H937"/>
  <c r="H936"/>
  <c r="H935"/>
  <c r="H934"/>
  <c r="H933"/>
  <c r="H932"/>
  <c r="H931"/>
  <c r="H930"/>
  <c r="H929"/>
  <c r="H928"/>
  <c r="H927"/>
  <c r="H926"/>
  <c r="H925"/>
  <c r="H924"/>
  <c r="H923"/>
  <c r="H922"/>
  <c r="H921"/>
  <c r="H920"/>
  <c r="H919"/>
  <c r="H918"/>
  <c r="H917"/>
  <c r="H916"/>
  <c r="H915"/>
  <c r="H914"/>
  <c r="H913"/>
  <c r="H912"/>
  <c r="H911"/>
  <c r="H910"/>
  <c r="H909"/>
  <c r="H908"/>
  <c r="H907"/>
  <c r="H906"/>
  <c r="H905"/>
  <c r="H904"/>
  <c r="H903"/>
  <c r="H902"/>
  <c r="H901"/>
  <c r="H900"/>
  <c r="H899"/>
  <c r="H898"/>
  <c r="H897"/>
  <c r="H896"/>
  <c r="H895"/>
  <c r="H894"/>
  <c r="H893"/>
  <c r="H892"/>
  <c r="H891"/>
  <c r="H890"/>
  <c r="H889"/>
  <c r="H888"/>
  <c r="H887"/>
  <c r="H886"/>
  <c r="H885"/>
  <c r="H884"/>
  <c r="H883"/>
  <c r="H882"/>
  <c r="H881"/>
  <c r="H880"/>
  <c r="H879"/>
  <c r="H878"/>
  <c r="H877"/>
  <c r="H876"/>
  <c r="H875"/>
  <c r="H874"/>
  <c r="H873"/>
  <c r="H872"/>
  <c r="H871"/>
  <c r="H870"/>
  <c r="H869"/>
  <c r="H868"/>
  <c r="H867"/>
  <c r="H866"/>
  <c r="H865"/>
  <c r="H864"/>
  <c r="H863"/>
  <c r="H862"/>
  <c r="H861"/>
  <c r="H860"/>
  <c r="H859"/>
  <c r="H858"/>
  <c r="H857"/>
  <c r="H856"/>
  <c r="H855"/>
  <c r="H854"/>
  <c r="H853"/>
  <c r="H852"/>
  <c r="H851"/>
  <c r="H850"/>
  <c r="H849"/>
  <c r="H848"/>
  <c r="H847"/>
  <c r="H846"/>
  <c r="H845"/>
  <c r="H844"/>
  <c r="H843"/>
  <c r="H842"/>
  <c r="H841"/>
  <c r="H840"/>
  <c r="H839"/>
  <c r="H838"/>
  <c r="H837"/>
  <c r="H836"/>
  <c r="H835"/>
  <c r="H834"/>
  <c r="H833"/>
  <c r="H832"/>
  <c r="H831"/>
  <c r="H830"/>
  <c r="H829"/>
  <c r="H828"/>
  <c r="H827"/>
  <c r="H826"/>
  <c r="H825"/>
  <c r="H824"/>
  <c r="H823"/>
  <c r="H822"/>
  <c r="H821"/>
  <c r="H820"/>
  <c r="H819"/>
  <c r="H818"/>
  <c r="H817"/>
  <c r="H816"/>
  <c r="H815"/>
  <c r="H814"/>
  <c r="H813"/>
  <c r="H812"/>
  <c r="H811"/>
  <c r="H810"/>
  <c r="H809"/>
  <c r="H808"/>
  <c r="H807"/>
  <c r="H806"/>
  <c r="H805"/>
  <c r="H804"/>
  <c r="H803"/>
  <c r="H802"/>
  <c r="H801"/>
  <c r="H800"/>
  <c r="H799"/>
  <c r="H798"/>
  <c r="H797"/>
  <c r="H796"/>
  <c r="H795"/>
  <c r="H794"/>
  <c r="H793"/>
  <c r="H792"/>
  <c r="H791"/>
  <c r="H790"/>
  <c r="H789"/>
  <c r="H788"/>
  <c r="H787"/>
  <c r="H786"/>
  <c r="H785"/>
  <c r="H784"/>
  <c r="H783"/>
  <c r="H782"/>
  <c r="H781"/>
  <c r="H780"/>
  <c r="H779"/>
  <c r="H778"/>
  <c r="H777"/>
  <c r="H776"/>
  <c r="H775"/>
  <c r="H774"/>
  <c r="H773"/>
  <c r="H772"/>
  <c r="H771"/>
  <c r="H770"/>
  <c r="H769"/>
  <c r="H768"/>
  <c r="H767"/>
  <c r="H766"/>
  <c r="H765"/>
  <c r="H764"/>
  <c r="H763"/>
  <c r="H762"/>
  <c r="H761"/>
  <c r="H760"/>
  <c r="H759"/>
  <c r="H758"/>
  <c r="H757"/>
  <c r="H756"/>
  <c r="H755"/>
  <c r="H754"/>
  <c r="H753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H679"/>
  <c r="H678"/>
  <c r="H677"/>
  <c r="H676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H5"/>
  <c r="H4"/>
  <c r="H3"/>
  <c r="H2"/>
  <c r="K1"/>
  <c r="L1" s="1"/>
  <c r="M1" s="1"/>
  <c r="N1" s="1"/>
  <c r="O1" s="1"/>
  <c r="P1" s="1"/>
  <c r="Q1" s="1"/>
  <c r="R1" s="1"/>
  <c r="S1" s="1"/>
  <c r="T1" s="1"/>
  <c r="U1" s="1"/>
  <c r="V1" s="1"/>
  <c r="W1" s="1"/>
  <c r="X1" s="1"/>
  <c r="H1241" i="109"/>
  <c r="H1240"/>
  <c r="H1239"/>
  <c r="H1238"/>
  <c r="H1237"/>
  <c r="H1236"/>
  <c r="H1235"/>
  <c r="H1234"/>
  <c r="H1233"/>
  <c r="H1232"/>
  <c r="H1231"/>
  <c r="H1230"/>
  <c r="H1229"/>
  <c r="H1228"/>
  <c r="H1227"/>
  <c r="H1226"/>
  <c r="H1225"/>
  <c r="H1224"/>
  <c r="H1223"/>
  <c r="H1222"/>
  <c r="H1221"/>
  <c r="H1220"/>
  <c r="H1219"/>
  <c r="H1218"/>
  <c r="H1217"/>
  <c r="H1216"/>
  <c r="H1215"/>
  <c r="H1214"/>
  <c r="H1213"/>
  <c r="H1212"/>
  <c r="H1211"/>
  <c r="H1210"/>
  <c r="H1209"/>
  <c r="H1208"/>
  <c r="H1207"/>
  <c r="H1206"/>
  <c r="H1205"/>
  <c r="H1204"/>
  <c r="H1203"/>
  <c r="H1202"/>
  <c r="H1201"/>
  <c r="H1200"/>
  <c r="H1199"/>
  <c r="H1198"/>
  <c r="H1197"/>
  <c r="H1196"/>
  <c r="H1195"/>
  <c r="H1194"/>
  <c r="H1193"/>
  <c r="H1192"/>
  <c r="H1191"/>
  <c r="H1190"/>
  <c r="H1189"/>
  <c r="H1188"/>
  <c r="H1187"/>
  <c r="H1186"/>
  <c r="H1185"/>
  <c r="H1184"/>
  <c r="H1183"/>
  <c r="H1182"/>
  <c r="H1181"/>
  <c r="H1180"/>
  <c r="H1179"/>
  <c r="H1178"/>
  <c r="H1177"/>
  <c r="H1176"/>
  <c r="H1175"/>
  <c r="H1174"/>
  <c r="H1173"/>
  <c r="H1172"/>
  <c r="H1171"/>
  <c r="H1170"/>
  <c r="H1169"/>
  <c r="H1168"/>
  <c r="H1167"/>
  <c r="H1166"/>
  <c r="H1165"/>
  <c r="H1164"/>
  <c r="H1163"/>
  <c r="H1162"/>
  <c r="H1161"/>
  <c r="H1160"/>
  <c r="H1159"/>
  <c r="H1158"/>
  <c r="H1157"/>
  <c r="H1156"/>
  <c r="H1155"/>
  <c r="H1154"/>
  <c r="H1153"/>
  <c r="H1152"/>
  <c r="H1151"/>
  <c r="H1150"/>
  <c r="H1149"/>
  <c r="H1148"/>
  <c r="H1147"/>
  <c r="H1146"/>
  <c r="H1145"/>
  <c r="H1144"/>
  <c r="H1143"/>
  <c r="H1142"/>
  <c r="H1141"/>
  <c r="H1140"/>
  <c r="H1139"/>
  <c r="H1138"/>
  <c r="H1137"/>
  <c r="H1136"/>
  <c r="H1135"/>
  <c r="H1134"/>
  <c r="H1133"/>
  <c r="H1132"/>
  <c r="H1131"/>
  <c r="H1130"/>
  <c r="H1129"/>
  <c r="H1128"/>
  <c r="H1127"/>
  <c r="H1126"/>
  <c r="H1125"/>
  <c r="H1124"/>
  <c r="H1123"/>
  <c r="H1122"/>
  <c r="H1121"/>
  <c r="H1120"/>
  <c r="H1119"/>
  <c r="H1118"/>
  <c r="H1117"/>
  <c r="H1116"/>
  <c r="H1115"/>
  <c r="H1114"/>
  <c r="H1113"/>
  <c r="H1112"/>
  <c r="H1111"/>
  <c r="H1110"/>
  <c r="H1109"/>
  <c r="H1108"/>
  <c r="H1107"/>
  <c r="H1106"/>
  <c r="H1105"/>
  <c r="H1104"/>
  <c r="H1103"/>
  <c r="H1102"/>
  <c r="H1101"/>
  <c r="H1100"/>
  <c r="H1099"/>
  <c r="H1098"/>
  <c r="H1097"/>
  <c r="H1096"/>
  <c r="H1095"/>
  <c r="H1094"/>
  <c r="H1093"/>
  <c r="H1092"/>
  <c r="H1091"/>
  <c r="H1090"/>
  <c r="H1089"/>
  <c r="H1088"/>
  <c r="H1087"/>
  <c r="H1086"/>
  <c r="H1085"/>
  <c r="H1084"/>
  <c r="H1083"/>
  <c r="H1082"/>
  <c r="H1081"/>
  <c r="H1080"/>
  <c r="H1079"/>
  <c r="H1078"/>
  <c r="H1077"/>
  <c r="H1076"/>
  <c r="H1075"/>
  <c r="H1074"/>
  <c r="H1073"/>
  <c r="H1072"/>
  <c r="H1071"/>
  <c r="H1070"/>
  <c r="H1069"/>
  <c r="H1068"/>
  <c r="H1067"/>
  <c r="H1066"/>
  <c r="H1065"/>
  <c r="H1064"/>
  <c r="H1063"/>
  <c r="H1062"/>
  <c r="H1061"/>
  <c r="H1060"/>
  <c r="H1059"/>
  <c r="H1058"/>
  <c r="H1057"/>
  <c r="H1056"/>
  <c r="H1055"/>
  <c r="H1054"/>
  <c r="H1053"/>
  <c r="H1052"/>
  <c r="H1051"/>
  <c r="H1050"/>
  <c r="H1049"/>
  <c r="H1048"/>
  <c r="H1047"/>
  <c r="H1046"/>
  <c r="H1045"/>
  <c r="H1044"/>
  <c r="H1043"/>
  <c r="H1042"/>
  <c r="H1041"/>
  <c r="H1040"/>
  <c r="H1039"/>
  <c r="H1038"/>
  <c r="H1037"/>
  <c r="H1036"/>
  <c r="H1035"/>
  <c r="H1034"/>
  <c r="H1033"/>
  <c r="H1032"/>
  <c r="H1031"/>
  <c r="H1030"/>
  <c r="H1029"/>
  <c r="H1028"/>
  <c r="H1027"/>
  <c r="H1026"/>
  <c r="H1025"/>
  <c r="H1024"/>
  <c r="H1023"/>
  <c r="H1022"/>
  <c r="H1021"/>
  <c r="H1020"/>
  <c r="H1019"/>
  <c r="H1018"/>
  <c r="H1017"/>
  <c r="H1016"/>
  <c r="H1015"/>
  <c r="H1014"/>
  <c r="H1013"/>
  <c r="H1012"/>
  <c r="H1011"/>
  <c r="H1010"/>
  <c r="H1009"/>
  <c r="H1008"/>
  <c r="H1007"/>
  <c r="H1006"/>
  <c r="H1005"/>
  <c r="H1004"/>
  <c r="H1003"/>
  <c r="H1002"/>
  <c r="H1001"/>
  <c r="H1000"/>
  <c r="H999"/>
  <c r="H998"/>
  <c r="H997"/>
  <c r="H996"/>
  <c r="H995"/>
  <c r="H994"/>
  <c r="H993"/>
  <c r="H992"/>
  <c r="H991"/>
  <c r="H990"/>
  <c r="H989"/>
  <c r="H988"/>
  <c r="H987"/>
  <c r="H986"/>
  <c r="H985"/>
  <c r="H984"/>
  <c r="H983"/>
  <c r="H982"/>
  <c r="H981"/>
  <c r="H980"/>
  <c r="H979"/>
  <c r="H978"/>
  <c r="H977"/>
  <c r="H976"/>
  <c r="H975"/>
  <c r="H974"/>
  <c r="H973"/>
  <c r="H972"/>
  <c r="H971"/>
  <c r="H970"/>
  <c r="H969"/>
  <c r="H968"/>
  <c r="H967"/>
  <c r="H966"/>
  <c r="H965"/>
  <c r="H964"/>
  <c r="H963"/>
  <c r="H962"/>
  <c r="H961"/>
  <c r="H960"/>
  <c r="H959"/>
  <c r="H958"/>
  <c r="H957"/>
  <c r="H956"/>
  <c r="H955"/>
  <c r="H954"/>
  <c r="H953"/>
  <c r="H952"/>
  <c r="H951"/>
  <c r="H950"/>
  <c r="H949"/>
  <c r="H948"/>
  <c r="H947"/>
  <c r="H946"/>
  <c r="H945"/>
  <c r="H944"/>
  <c r="H943"/>
  <c r="H942"/>
  <c r="H941"/>
  <c r="H940"/>
  <c r="H939"/>
  <c r="H938"/>
  <c r="H937"/>
  <c r="H936"/>
  <c r="H935"/>
  <c r="H934"/>
  <c r="H933"/>
  <c r="H932"/>
  <c r="H931"/>
  <c r="H930"/>
  <c r="H929"/>
  <c r="H928"/>
  <c r="H927"/>
  <c r="H926"/>
  <c r="H925"/>
  <c r="H924"/>
  <c r="H923"/>
  <c r="H922"/>
  <c r="H921"/>
  <c r="H920"/>
  <c r="H919"/>
  <c r="H918"/>
  <c r="H917"/>
  <c r="H916"/>
  <c r="H915"/>
  <c r="H914"/>
  <c r="H913"/>
  <c r="H912"/>
  <c r="H911"/>
  <c r="H910"/>
  <c r="H909"/>
  <c r="H908"/>
  <c r="H907"/>
  <c r="H906"/>
  <c r="H905"/>
  <c r="H904"/>
  <c r="H903"/>
  <c r="H902"/>
  <c r="H901"/>
  <c r="H900"/>
  <c r="H899"/>
  <c r="H898"/>
  <c r="H897"/>
  <c r="H896"/>
  <c r="H895"/>
  <c r="H894"/>
  <c r="H893"/>
  <c r="H892"/>
  <c r="H891"/>
  <c r="H890"/>
  <c r="H889"/>
  <c r="H888"/>
  <c r="H887"/>
  <c r="H886"/>
  <c r="H885"/>
  <c r="H884"/>
  <c r="H883"/>
  <c r="H882"/>
  <c r="H881"/>
  <c r="H880"/>
  <c r="H879"/>
  <c r="H878"/>
  <c r="H877"/>
  <c r="H876"/>
  <c r="H875"/>
  <c r="H874"/>
  <c r="H873"/>
  <c r="H872"/>
  <c r="H871"/>
  <c r="H870"/>
  <c r="H869"/>
  <c r="H868"/>
  <c r="H867"/>
  <c r="H866"/>
  <c r="H865"/>
  <c r="H864"/>
  <c r="H863"/>
  <c r="H862"/>
  <c r="H861"/>
  <c r="H860"/>
  <c r="H859"/>
  <c r="H858"/>
  <c r="H857"/>
  <c r="H856"/>
  <c r="H855"/>
  <c r="H854"/>
  <c r="H853"/>
  <c r="H852"/>
  <c r="H851"/>
  <c r="H850"/>
  <c r="H849"/>
  <c r="H848"/>
  <c r="H847"/>
  <c r="H846"/>
  <c r="H845"/>
  <c r="H844"/>
  <c r="H843"/>
  <c r="H842"/>
  <c r="H841"/>
  <c r="H840"/>
  <c r="H839"/>
  <c r="H838"/>
  <c r="H837"/>
  <c r="H836"/>
  <c r="H835"/>
  <c r="H834"/>
  <c r="H833"/>
  <c r="H832"/>
  <c r="H831"/>
  <c r="H830"/>
  <c r="H829"/>
  <c r="H828"/>
  <c r="H827"/>
  <c r="H826"/>
  <c r="H825"/>
  <c r="H824"/>
  <c r="H823"/>
  <c r="H822"/>
  <c r="H821"/>
  <c r="H820"/>
  <c r="H819"/>
  <c r="H818"/>
  <c r="H817"/>
  <c r="H816"/>
  <c r="H815"/>
  <c r="H814"/>
  <c r="H813"/>
  <c r="H812"/>
  <c r="H811"/>
  <c r="H810"/>
  <c r="H809"/>
  <c r="H808"/>
  <c r="H807"/>
  <c r="H806"/>
  <c r="H805"/>
  <c r="H804"/>
  <c r="H803"/>
  <c r="H802"/>
  <c r="H801"/>
  <c r="H800"/>
  <c r="H799"/>
  <c r="H798"/>
  <c r="H797"/>
  <c r="H796"/>
  <c r="H795"/>
  <c r="H794"/>
  <c r="H793"/>
  <c r="H792"/>
  <c r="H791"/>
  <c r="H790"/>
  <c r="H789"/>
  <c r="H788"/>
  <c r="H787"/>
  <c r="H786"/>
  <c r="H785"/>
  <c r="H784"/>
  <c r="H783"/>
  <c r="H782"/>
  <c r="H781"/>
  <c r="H780"/>
  <c r="H779"/>
  <c r="H778"/>
  <c r="H777"/>
  <c r="H776"/>
  <c r="H775"/>
  <c r="H774"/>
  <c r="H773"/>
  <c r="H772"/>
  <c r="H771"/>
  <c r="H770"/>
  <c r="H769"/>
  <c r="H768"/>
  <c r="H767"/>
  <c r="H766"/>
  <c r="H765"/>
  <c r="H764"/>
  <c r="H763"/>
  <c r="H762"/>
  <c r="H761"/>
  <c r="H760"/>
  <c r="H759"/>
  <c r="H758"/>
  <c r="H757"/>
  <c r="H756"/>
  <c r="H755"/>
  <c r="H754"/>
  <c r="H753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H679"/>
  <c r="H678"/>
  <c r="H677"/>
  <c r="H676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H5"/>
  <c r="H4"/>
  <c r="H3"/>
  <c r="H2"/>
  <c r="K1"/>
  <c r="L1" s="1"/>
  <c r="M1" s="1"/>
  <c r="N1" s="1"/>
  <c r="O1" s="1"/>
  <c r="P1" s="1"/>
  <c r="Q1" s="1"/>
  <c r="R1" s="1"/>
  <c r="S1" s="1"/>
  <c r="T1" s="1"/>
  <c r="U1" s="1"/>
  <c r="V1" s="1"/>
  <c r="W1" s="1"/>
  <c r="X1" s="1"/>
  <c r="H1231" i="110"/>
  <c r="H1203"/>
  <c r="H1190"/>
  <c r="H1162"/>
  <c r="H1149"/>
  <c r="H1121"/>
  <c r="H1108"/>
  <c r="H1080"/>
  <c r="H998"/>
  <c r="H839"/>
  <c r="H811"/>
  <c r="H729"/>
  <c r="H570"/>
  <c r="H542"/>
  <c r="H460"/>
  <c r="H301"/>
  <c r="H273"/>
  <c r="H191"/>
  <c r="H32"/>
  <c r="H4"/>
  <c r="AB1" i="136" l="1"/>
  <c r="C36"/>
  <c r="C48"/>
  <c r="C52"/>
  <c r="C54"/>
  <c r="C41"/>
  <c r="C45"/>
  <c r="C66"/>
  <c r="C47"/>
  <c r="C51"/>
  <c r="C40"/>
  <c r="C44"/>
  <c r="C46"/>
  <c r="C50"/>
  <c r="C39"/>
  <c r="C43"/>
  <c r="C38"/>
  <c r="C42"/>
  <c r="H52" i="148"/>
  <c r="H48"/>
  <c r="H44"/>
  <c r="H40"/>
  <c r="H36"/>
  <c r="H41"/>
  <c r="H51"/>
  <c r="H47"/>
  <c r="H43"/>
  <c r="H39"/>
  <c r="H35"/>
  <c r="H49"/>
  <c r="H37"/>
  <c r="H50"/>
  <c r="H46"/>
  <c r="H42"/>
  <c r="H38"/>
  <c r="H45"/>
  <c r="G353" i="104"/>
  <c r="G442"/>
  <c r="G414"/>
  <c r="G401"/>
  <c r="G373"/>
  <c r="G360"/>
  <c r="G332"/>
  <c r="G319"/>
  <c r="G291"/>
  <c r="G278"/>
  <c r="G250"/>
  <c r="G237"/>
  <c r="G209"/>
  <c r="G196"/>
  <c r="G168"/>
  <c r="G155"/>
  <c r="G127"/>
  <c r="G114"/>
  <c r="G86"/>
  <c r="G73"/>
  <c r="G45"/>
  <c r="G32"/>
  <c r="G4"/>
  <c r="G353" i="101"/>
  <c r="G442"/>
  <c r="G401"/>
  <c r="G360"/>
  <c r="G319"/>
  <c r="G278"/>
  <c r="G237"/>
  <c r="G196"/>
  <c r="G155"/>
  <c r="G114"/>
  <c r="G73"/>
  <c r="G32"/>
  <c r="G414"/>
  <c r="G373"/>
  <c r="G332"/>
  <c r="G291"/>
  <c r="G250"/>
  <c r="G209"/>
  <c r="G168"/>
  <c r="G127"/>
  <c r="G86"/>
  <c r="G45"/>
  <c r="G4"/>
  <c r="I1" i="104"/>
  <c r="J1" s="1"/>
  <c r="K1" s="1"/>
  <c r="L1" s="1"/>
  <c r="M1" s="1"/>
  <c r="N1" s="1"/>
  <c r="O1" s="1"/>
  <c r="P1" s="1"/>
  <c r="Q1" s="1"/>
  <c r="R1" s="1"/>
  <c r="S1" s="1"/>
  <c r="T1" s="1"/>
  <c r="U1" s="1"/>
  <c r="V1" s="1"/>
  <c r="I1" i="101"/>
  <c r="J1" s="1"/>
  <c r="K1" s="1"/>
  <c r="L1" s="1"/>
  <c r="M1" s="1"/>
  <c r="N1" s="1"/>
  <c r="O1" s="1"/>
  <c r="P1" s="1"/>
  <c r="Q1" s="1"/>
  <c r="R1" s="1"/>
  <c r="S1" s="1"/>
  <c r="T1" s="1"/>
  <c r="U1" s="1"/>
  <c r="V1" s="1"/>
  <c r="I1" i="102"/>
  <c r="J1" s="1"/>
  <c r="K1" s="1"/>
  <c r="L1" s="1"/>
  <c r="M1" s="1"/>
  <c r="N1" s="1"/>
  <c r="O1" s="1"/>
  <c r="P1" s="1"/>
  <c r="Q1" s="1"/>
  <c r="R1" s="1"/>
  <c r="S1" s="1"/>
  <c r="T1" s="1"/>
  <c r="U1" s="1"/>
  <c r="V1" s="1"/>
  <c r="H165" i="133" l="1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H5"/>
  <c r="H4"/>
  <c r="H3"/>
  <c r="H2"/>
  <c r="J1"/>
  <c r="K1" s="1"/>
  <c r="L1" s="1"/>
  <c r="M1" l="1"/>
  <c r="N1" s="1"/>
  <c r="O1" s="1"/>
  <c r="P1" s="1"/>
  <c r="Q1" s="1"/>
  <c r="R1" s="1"/>
  <c r="S1" s="1"/>
  <c r="T1" s="1"/>
  <c r="U1" s="1"/>
  <c r="V1" s="1"/>
  <c r="W1" s="1"/>
  <c r="X1" s="1"/>
  <c r="Y1" s="1"/>
  <c r="Z1" s="1"/>
  <c r="AA1" s="1"/>
  <c r="AB1" s="1"/>
  <c r="AC1" s="1"/>
  <c r="AD1" s="1"/>
  <c r="AE1" s="1"/>
  <c r="AF1" s="1"/>
  <c r="AG1" s="1"/>
  <c r="AH1" s="1"/>
  <c r="AI1" s="1"/>
  <c r="AJ1" s="1"/>
  <c r="AK1" s="1"/>
  <c r="AL1" s="1"/>
  <c r="AM1" s="1"/>
  <c r="G442" i="100" l="1"/>
  <c r="G414"/>
  <c r="G401"/>
  <c r="G373"/>
  <c r="G360"/>
  <c r="G332"/>
  <c r="G325"/>
  <c r="G186"/>
  <c r="G319"/>
  <c r="G291"/>
  <c r="G278"/>
  <c r="G250"/>
  <c r="G237"/>
  <c r="G209"/>
  <c r="G196"/>
  <c r="G168"/>
  <c r="G155"/>
  <c r="G127"/>
  <c r="G114"/>
  <c r="G86"/>
  <c r="G73"/>
  <c r="G45"/>
  <c r="G32"/>
  <c r="G4"/>
  <c r="H165" i="131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H5"/>
  <c r="H4"/>
  <c r="H3"/>
  <c r="H2"/>
  <c r="J1"/>
  <c r="K1" s="1"/>
  <c r="L1" s="1"/>
  <c r="M1" s="1"/>
  <c r="N1" s="1"/>
  <c r="O1" s="1"/>
  <c r="P1" s="1"/>
  <c r="Q1" s="1"/>
  <c r="R1" s="1"/>
  <c r="S1" s="1"/>
  <c r="T1" s="1"/>
  <c r="U1" s="1"/>
  <c r="V1" s="1"/>
  <c r="W1" s="1"/>
  <c r="X1" s="1"/>
  <c r="Y1" s="1"/>
  <c r="Z1" s="1"/>
  <c r="AA1" s="1"/>
  <c r="AB1" s="1"/>
  <c r="AC1" s="1"/>
  <c r="AD1" s="1"/>
  <c r="AE1" s="1"/>
  <c r="AF1" s="1"/>
  <c r="AG1" s="1"/>
  <c r="AH1" s="1"/>
  <c r="AI1" s="1"/>
  <c r="AJ1" s="1"/>
  <c r="AK1" s="1"/>
  <c r="AL1" s="1"/>
  <c r="AM1" s="1"/>
  <c r="H611" i="98"/>
  <c r="H570"/>
  <c r="H460"/>
  <c r="H301"/>
  <c r="H191"/>
  <c r="H32"/>
  <c r="H611" i="99"/>
  <c r="H621"/>
  <c r="H620"/>
  <c r="H619"/>
  <c r="H618"/>
  <c r="H617"/>
  <c r="H616"/>
  <c r="H615"/>
  <c r="H614"/>
  <c r="H613"/>
  <c r="H612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H5"/>
  <c r="H4"/>
  <c r="H3"/>
  <c r="H2"/>
  <c r="H583" i="98"/>
  <c r="H542"/>
  <c r="H273"/>
  <c r="H4"/>
  <c r="F12" i="130" l="1"/>
  <c r="M12" s="1"/>
  <c r="T12" s="1"/>
  <c r="AA12" s="1"/>
  <c r="F12" i="129"/>
  <c r="F43" s="1"/>
  <c r="H13" i="86"/>
  <c r="F13"/>
  <c r="H13" i="55"/>
  <c r="H13" i="85"/>
  <c r="F13"/>
  <c r="F13" i="84"/>
  <c r="H1" i="127"/>
  <c r="H1059" i="110"/>
  <c r="H790"/>
  <c r="H521"/>
  <c r="H252"/>
  <c r="H252" i="98"/>
  <c r="H521"/>
  <c r="I1" i="127" l="1"/>
  <c r="F37" i="130"/>
  <c r="F36"/>
  <c r="F35"/>
  <c r="F34"/>
  <c r="F33"/>
  <c r="F32"/>
  <c r="F31"/>
  <c r="F30"/>
  <c r="F29"/>
  <c r="F28"/>
  <c r="F27"/>
  <c r="F26"/>
  <c r="F25"/>
  <c r="F24"/>
  <c r="F23"/>
  <c r="F22"/>
  <c r="F21"/>
  <c r="F20"/>
  <c r="F38" i="129"/>
  <c r="F37"/>
  <c r="F36"/>
  <c r="F35"/>
  <c r="F34"/>
  <c r="F33"/>
  <c r="F32"/>
  <c r="F31"/>
  <c r="F30"/>
  <c r="F29"/>
  <c r="F28"/>
  <c r="F27"/>
  <c r="F26"/>
  <c r="F25"/>
  <c r="F24"/>
  <c r="F23"/>
  <c r="F22"/>
  <c r="F20"/>
  <c r="F21"/>
  <c r="F53" i="130"/>
  <c r="F52"/>
  <c r="F51"/>
  <c r="F50"/>
  <c r="F49"/>
  <c r="F48"/>
  <c r="F47"/>
  <c r="F46"/>
  <c r="F45"/>
  <c r="F44"/>
  <c r="F43"/>
  <c r="F42"/>
  <c r="F41"/>
  <c r="F40"/>
  <c r="F39"/>
  <c r="F19"/>
  <c r="F18"/>
  <c r="F17"/>
  <c r="F16"/>
  <c r="F15"/>
  <c r="F14"/>
  <c r="F53" i="129"/>
  <c r="F52"/>
  <c r="F51"/>
  <c r="F50"/>
  <c r="F49"/>
  <c r="F48"/>
  <c r="F47"/>
  <c r="F46"/>
  <c r="F45"/>
  <c r="F44"/>
  <c r="F42"/>
  <c r="F41"/>
  <c r="F40"/>
  <c r="F39"/>
  <c r="F19"/>
  <c r="F18"/>
  <c r="F17"/>
  <c r="F16"/>
  <c r="F15"/>
  <c r="F14"/>
  <c r="I12"/>
  <c r="F13" i="130"/>
  <c r="H12" i="129"/>
  <c r="G12"/>
  <c r="G43" s="1"/>
  <c r="F13"/>
  <c r="I12" i="130"/>
  <c r="P12" s="1"/>
  <c r="W12" s="1"/>
  <c r="AD12" s="1"/>
  <c r="H12"/>
  <c r="O12" s="1"/>
  <c r="V12" s="1"/>
  <c r="AC12" s="1"/>
  <c r="G12"/>
  <c r="N12" s="1"/>
  <c r="U12" s="1"/>
  <c r="AB12" s="1"/>
  <c r="M12" i="129"/>
  <c r="M43" s="1"/>
  <c r="J1" i="127"/>
  <c r="K1" s="1"/>
  <c r="L1" s="1"/>
  <c r="M1" s="1"/>
  <c r="N1" s="1"/>
  <c r="O1" s="1"/>
  <c r="P1" s="1"/>
  <c r="Q1" s="1"/>
  <c r="R1" s="1"/>
  <c r="S1" s="1"/>
  <c r="T1" s="1"/>
  <c r="U1" s="1"/>
  <c r="R41" i="105"/>
  <c r="Q41" s="1"/>
  <c r="P41" s="1"/>
  <c r="O41" s="1"/>
  <c r="N41" s="1"/>
  <c r="M41" s="1"/>
  <c r="L41" s="1"/>
  <c r="K41" s="1"/>
  <c r="J41" s="1"/>
  <c r="I41" s="1"/>
  <c r="H41" s="1"/>
  <c r="G41" s="1"/>
  <c r="F41" s="1"/>
  <c r="E41" s="1"/>
  <c r="E74" s="1"/>
  <c r="H1" i="113"/>
  <c r="I13" i="87" l="1"/>
  <c r="I15"/>
  <c r="I17"/>
  <c r="I19"/>
  <c r="I21"/>
  <c r="I23"/>
  <c r="I25"/>
  <c r="I27"/>
  <c r="I29"/>
  <c r="I31"/>
  <c r="I33"/>
  <c r="I35"/>
  <c r="I37"/>
  <c r="I39"/>
  <c r="I41"/>
  <c r="I43"/>
  <c r="I45"/>
  <c r="I47"/>
  <c r="I49"/>
  <c r="I51"/>
  <c r="I53"/>
  <c r="H14"/>
  <c r="H16"/>
  <c r="H18"/>
  <c r="H20"/>
  <c r="H22"/>
  <c r="H24"/>
  <c r="H26"/>
  <c r="H28"/>
  <c r="H30"/>
  <c r="H32"/>
  <c r="H34"/>
  <c r="H36"/>
  <c r="H38"/>
  <c r="H40"/>
  <c r="H42"/>
  <c r="H44"/>
  <c r="H46"/>
  <c r="H48"/>
  <c r="H50"/>
  <c r="H52"/>
  <c r="G13"/>
  <c r="G15"/>
  <c r="G17"/>
  <c r="G19"/>
  <c r="G21"/>
  <c r="G23"/>
  <c r="G25"/>
  <c r="G27"/>
  <c r="G29"/>
  <c r="G31"/>
  <c r="G33"/>
  <c r="G35"/>
  <c r="G37"/>
  <c r="G39"/>
  <c r="G41"/>
  <c r="G43"/>
  <c r="G45"/>
  <c r="G47"/>
  <c r="G49"/>
  <c r="G51"/>
  <c r="G53"/>
  <c r="F14"/>
  <c r="F16"/>
  <c r="F18"/>
  <c r="F20"/>
  <c r="F22"/>
  <c r="F24"/>
  <c r="F26"/>
  <c r="F28"/>
  <c r="F30"/>
  <c r="F32"/>
  <c r="F34"/>
  <c r="F36"/>
  <c r="F38"/>
  <c r="F40"/>
  <c r="F42"/>
  <c r="F44"/>
  <c r="F46"/>
  <c r="F48"/>
  <c r="F50"/>
  <c r="F52"/>
  <c r="M14"/>
  <c r="M16"/>
  <c r="M18"/>
  <c r="M20"/>
  <c r="M22"/>
  <c r="M24"/>
  <c r="M26"/>
  <c r="M28"/>
  <c r="M30"/>
  <c r="M32"/>
  <c r="M34"/>
  <c r="M36"/>
  <c r="M38"/>
  <c r="M40"/>
  <c r="M42"/>
  <c r="M44"/>
  <c r="M46"/>
  <c r="M48"/>
  <c r="M50"/>
  <c r="M52"/>
  <c r="L13"/>
  <c r="L15"/>
  <c r="L17"/>
  <c r="L19"/>
  <c r="L21"/>
  <c r="L23"/>
  <c r="L25"/>
  <c r="L27"/>
  <c r="L29"/>
  <c r="L31"/>
  <c r="L33"/>
  <c r="L35"/>
  <c r="L37"/>
  <c r="L39"/>
  <c r="L41"/>
  <c r="L43"/>
  <c r="L45"/>
  <c r="L47"/>
  <c r="L49"/>
  <c r="L51"/>
  <c r="L53"/>
  <c r="K14"/>
  <c r="K16"/>
  <c r="K18"/>
  <c r="K20"/>
  <c r="K22"/>
  <c r="K24"/>
  <c r="K26"/>
  <c r="K28"/>
  <c r="K30"/>
  <c r="K32"/>
  <c r="K34"/>
  <c r="K36"/>
  <c r="K38"/>
  <c r="K40"/>
  <c r="K42"/>
  <c r="K44"/>
  <c r="K46"/>
  <c r="K48"/>
  <c r="K50"/>
  <c r="K52"/>
  <c r="J13"/>
  <c r="J15"/>
  <c r="J17"/>
  <c r="J19"/>
  <c r="J21"/>
  <c r="J23"/>
  <c r="J25"/>
  <c r="J27"/>
  <c r="J29"/>
  <c r="J31"/>
  <c r="J33"/>
  <c r="J35"/>
  <c r="J37"/>
  <c r="J39"/>
  <c r="J41"/>
  <c r="J43"/>
  <c r="J45"/>
  <c r="J47"/>
  <c r="J49"/>
  <c r="J51"/>
  <c r="J53"/>
  <c r="I14"/>
  <c r="I16"/>
  <c r="I18"/>
  <c r="I20"/>
  <c r="I22"/>
  <c r="I24"/>
  <c r="I26"/>
  <c r="I28"/>
  <c r="I30"/>
  <c r="I32"/>
  <c r="I34"/>
  <c r="I36"/>
  <c r="I38"/>
  <c r="I40"/>
  <c r="I42"/>
  <c r="I44"/>
  <c r="I46"/>
  <c r="I48"/>
  <c r="I50"/>
  <c r="I52"/>
  <c r="H13"/>
  <c r="H15"/>
  <c r="H17"/>
  <c r="H19"/>
  <c r="H21"/>
  <c r="H23"/>
  <c r="H25"/>
  <c r="H27"/>
  <c r="H29"/>
  <c r="H31"/>
  <c r="H33"/>
  <c r="H35"/>
  <c r="H37"/>
  <c r="H39"/>
  <c r="H41"/>
  <c r="H43"/>
  <c r="H45"/>
  <c r="H47"/>
  <c r="H49"/>
  <c r="H51"/>
  <c r="H53"/>
  <c r="G14"/>
  <c r="G16"/>
  <c r="G18"/>
  <c r="G20"/>
  <c r="G22"/>
  <c r="G24"/>
  <c r="G26"/>
  <c r="G28"/>
  <c r="G30"/>
  <c r="G32"/>
  <c r="G34"/>
  <c r="G36"/>
  <c r="G38"/>
  <c r="G40"/>
  <c r="G42"/>
  <c r="G44"/>
  <c r="G46"/>
  <c r="G48"/>
  <c r="G50"/>
  <c r="G52"/>
  <c r="F13"/>
  <c r="F15"/>
  <c r="F17"/>
  <c r="F19"/>
  <c r="F21"/>
  <c r="F23"/>
  <c r="F25"/>
  <c r="F27"/>
  <c r="F29"/>
  <c r="F31"/>
  <c r="F33"/>
  <c r="F35"/>
  <c r="F37"/>
  <c r="F39"/>
  <c r="F41"/>
  <c r="F43"/>
  <c r="F45"/>
  <c r="F47"/>
  <c r="F49"/>
  <c r="F51"/>
  <c r="F53"/>
  <c r="M13"/>
  <c r="M15"/>
  <c r="M17"/>
  <c r="M19"/>
  <c r="M21"/>
  <c r="M23"/>
  <c r="M25"/>
  <c r="M27"/>
  <c r="M29"/>
  <c r="M31"/>
  <c r="M33"/>
  <c r="M35"/>
  <c r="M37"/>
  <c r="M39"/>
  <c r="M41"/>
  <c r="M43"/>
  <c r="M45"/>
  <c r="M47"/>
  <c r="M49"/>
  <c r="M51"/>
  <c r="M53"/>
  <c r="L14"/>
  <c r="L16"/>
  <c r="L18"/>
  <c r="L20"/>
  <c r="L22"/>
  <c r="L24"/>
  <c r="L26"/>
  <c r="L28"/>
  <c r="L30"/>
  <c r="L32"/>
  <c r="L34"/>
  <c r="L36"/>
  <c r="L38"/>
  <c r="L40"/>
  <c r="L42"/>
  <c r="L44"/>
  <c r="L46"/>
  <c r="L48"/>
  <c r="L50"/>
  <c r="L52"/>
  <c r="K13"/>
  <c r="K15"/>
  <c r="K17"/>
  <c r="K19"/>
  <c r="K21"/>
  <c r="K23"/>
  <c r="K25"/>
  <c r="K27"/>
  <c r="K29"/>
  <c r="K31"/>
  <c r="K33"/>
  <c r="K35"/>
  <c r="K37"/>
  <c r="K39"/>
  <c r="K41"/>
  <c r="K43"/>
  <c r="K45"/>
  <c r="K47"/>
  <c r="K49"/>
  <c r="K51"/>
  <c r="K53"/>
  <c r="J14"/>
  <c r="J16"/>
  <c r="J18"/>
  <c r="J20"/>
  <c r="J22"/>
  <c r="J24"/>
  <c r="J26"/>
  <c r="J28"/>
  <c r="J30"/>
  <c r="J32"/>
  <c r="J34"/>
  <c r="J36"/>
  <c r="J38"/>
  <c r="J40"/>
  <c r="J42"/>
  <c r="J44"/>
  <c r="J46"/>
  <c r="J48"/>
  <c r="J50"/>
  <c r="J52"/>
  <c r="H37" i="130"/>
  <c r="K37" s="1"/>
  <c r="H36"/>
  <c r="K36" s="1"/>
  <c r="H35"/>
  <c r="H34"/>
  <c r="H33"/>
  <c r="K33" s="1"/>
  <c r="H32"/>
  <c r="K32" s="1"/>
  <c r="H31"/>
  <c r="H30"/>
  <c r="K30" s="1"/>
  <c r="H29"/>
  <c r="K29" s="1"/>
  <c r="H28"/>
  <c r="K28" s="1"/>
  <c r="H27"/>
  <c r="K27" s="1"/>
  <c r="H26"/>
  <c r="H25"/>
  <c r="K25" s="1"/>
  <c r="H24"/>
  <c r="K24" s="1"/>
  <c r="H23"/>
  <c r="H22"/>
  <c r="K22" s="1"/>
  <c r="H21"/>
  <c r="K21" s="1"/>
  <c r="H38" i="129"/>
  <c r="K38" s="1"/>
  <c r="H37"/>
  <c r="H36"/>
  <c r="K36" s="1"/>
  <c r="H35"/>
  <c r="K35" s="1"/>
  <c r="H34"/>
  <c r="K34" s="1"/>
  <c r="H33"/>
  <c r="H32"/>
  <c r="K32" s="1"/>
  <c r="H31"/>
  <c r="K31" s="1"/>
  <c r="H30"/>
  <c r="K30" s="1"/>
  <c r="H29"/>
  <c r="H28"/>
  <c r="K28" s="1"/>
  <c r="H27"/>
  <c r="K27" s="1"/>
  <c r="H26"/>
  <c r="K26" s="1"/>
  <c r="H25"/>
  <c r="H24"/>
  <c r="K24" s="1"/>
  <c r="H23"/>
  <c r="K23" s="1"/>
  <c r="H22"/>
  <c r="K22" s="1"/>
  <c r="H21"/>
  <c r="K21" s="1"/>
  <c r="G37" i="130"/>
  <c r="J37" s="1"/>
  <c r="G36"/>
  <c r="J36" s="1"/>
  <c r="G35"/>
  <c r="J35" s="1"/>
  <c r="G34"/>
  <c r="J34" s="1"/>
  <c r="G33"/>
  <c r="J33" s="1"/>
  <c r="G32"/>
  <c r="J32" s="1"/>
  <c r="G31"/>
  <c r="J31" s="1"/>
  <c r="G30"/>
  <c r="J30" s="1"/>
  <c r="G29"/>
  <c r="J29" s="1"/>
  <c r="G28"/>
  <c r="J28" s="1"/>
  <c r="G27"/>
  <c r="J27" s="1"/>
  <c r="G26"/>
  <c r="G25"/>
  <c r="J25" s="1"/>
  <c r="G24"/>
  <c r="J24" s="1"/>
  <c r="G23"/>
  <c r="G22"/>
  <c r="J22" s="1"/>
  <c r="G21"/>
  <c r="J21" s="1"/>
  <c r="G20"/>
  <c r="J20" s="1"/>
  <c r="G38" i="129"/>
  <c r="J38" s="1"/>
  <c r="G37"/>
  <c r="J37" s="1"/>
  <c r="G36"/>
  <c r="J36" s="1"/>
  <c r="G35"/>
  <c r="J35" s="1"/>
  <c r="G34"/>
  <c r="J34" s="1"/>
  <c r="G33"/>
  <c r="J33" s="1"/>
  <c r="G32"/>
  <c r="J32" s="1"/>
  <c r="G31"/>
  <c r="J31" s="1"/>
  <c r="G30"/>
  <c r="J30" s="1"/>
  <c r="G29"/>
  <c r="G28"/>
  <c r="J28" s="1"/>
  <c r="G27"/>
  <c r="J27" s="1"/>
  <c r="G26"/>
  <c r="J26" s="1"/>
  <c r="G25"/>
  <c r="J25" s="1"/>
  <c r="G24"/>
  <c r="J24" s="1"/>
  <c r="G23"/>
  <c r="J23" s="1"/>
  <c r="G22"/>
  <c r="J22" s="1"/>
  <c r="G21"/>
  <c r="J21" s="1"/>
  <c r="G20"/>
  <c r="J20" s="1"/>
  <c r="J23" i="130"/>
  <c r="K23"/>
  <c r="K35"/>
  <c r="K31"/>
  <c r="M37"/>
  <c r="M36"/>
  <c r="M35"/>
  <c r="M34"/>
  <c r="M33"/>
  <c r="M32"/>
  <c r="M31"/>
  <c r="M30"/>
  <c r="M29"/>
  <c r="M28"/>
  <c r="M27"/>
  <c r="M26"/>
  <c r="M25"/>
  <c r="M24"/>
  <c r="M23"/>
  <c r="M22"/>
  <c r="M21"/>
  <c r="M38" i="129"/>
  <c r="M37"/>
  <c r="M36"/>
  <c r="M35"/>
  <c r="M34"/>
  <c r="M33"/>
  <c r="M32"/>
  <c r="M31"/>
  <c r="M30"/>
  <c r="M29"/>
  <c r="M28"/>
  <c r="M27"/>
  <c r="M26"/>
  <c r="M25"/>
  <c r="M24"/>
  <c r="M23"/>
  <c r="M22"/>
  <c r="M21"/>
  <c r="M20" i="130"/>
  <c r="M20" i="129"/>
  <c r="I13"/>
  <c r="I37" i="130"/>
  <c r="L37" s="1"/>
  <c r="I36"/>
  <c r="L36" s="1"/>
  <c r="I35"/>
  <c r="L35" s="1"/>
  <c r="I34"/>
  <c r="I33"/>
  <c r="L33" s="1"/>
  <c r="I32"/>
  <c r="L32" s="1"/>
  <c r="I31"/>
  <c r="L31" s="1"/>
  <c r="I30"/>
  <c r="L30" s="1"/>
  <c r="I29"/>
  <c r="L29" s="1"/>
  <c r="I28"/>
  <c r="L28" s="1"/>
  <c r="I27"/>
  <c r="L27" s="1"/>
  <c r="I26"/>
  <c r="L26" s="1"/>
  <c r="I25"/>
  <c r="L25" s="1"/>
  <c r="I24"/>
  <c r="L24" s="1"/>
  <c r="I23"/>
  <c r="L23" s="1"/>
  <c r="I22"/>
  <c r="L22" s="1"/>
  <c r="I21"/>
  <c r="L21" s="1"/>
  <c r="I38" i="129"/>
  <c r="L38" s="1"/>
  <c r="I37"/>
  <c r="L37" s="1"/>
  <c r="I36"/>
  <c r="L36" s="1"/>
  <c r="I35"/>
  <c r="L35" s="1"/>
  <c r="I34"/>
  <c r="L34" s="1"/>
  <c r="I33"/>
  <c r="L33" s="1"/>
  <c r="I32"/>
  <c r="L32" s="1"/>
  <c r="I31"/>
  <c r="L31" s="1"/>
  <c r="I30"/>
  <c r="L30" s="1"/>
  <c r="I29"/>
  <c r="L29" s="1"/>
  <c r="I28"/>
  <c r="L28" s="1"/>
  <c r="I27"/>
  <c r="L27" s="1"/>
  <c r="I26"/>
  <c r="L26" s="1"/>
  <c r="I25"/>
  <c r="L25" s="1"/>
  <c r="I24"/>
  <c r="L24" s="1"/>
  <c r="I23"/>
  <c r="L23" s="1"/>
  <c r="I22"/>
  <c r="L22" s="1"/>
  <c r="I21"/>
  <c r="L21" s="1"/>
  <c r="K25"/>
  <c r="J29"/>
  <c r="K29"/>
  <c r="K33"/>
  <c r="K37"/>
  <c r="J26" i="130"/>
  <c r="K26"/>
  <c r="L34"/>
  <c r="K34"/>
  <c r="P12" i="129"/>
  <c r="P19" s="1"/>
  <c r="N12"/>
  <c r="N43" s="1"/>
  <c r="G53" i="130"/>
  <c r="J53" s="1"/>
  <c r="G52"/>
  <c r="J52" s="1"/>
  <c r="G51"/>
  <c r="J51" s="1"/>
  <c r="G50"/>
  <c r="G49"/>
  <c r="J49" s="1"/>
  <c r="G48"/>
  <c r="G47"/>
  <c r="J47" s="1"/>
  <c r="G46"/>
  <c r="G45"/>
  <c r="J45" s="1"/>
  <c r="G44"/>
  <c r="J44" s="1"/>
  <c r="G43"/>
  <c r="J43" s="1"/>
  <c r="G42"/>
  <c r="G41"/>
  <c r="J41" s="1"/>
  <c r="G40"/>
  <c r="J40" s="1"/>
  <c r="G39"/>
  <c r="J39" s="1"/>
  <c r="G19"/>
  <c r="J19" s="1"/>
  <c r="G18"/>
  <c r="J18" s="1"/>
  <c r="G17"/>
  <c r="J17" s="1"/>
  <c r="G16"/>
  <c r="J16" s="1"/>
  <c r="G15"/>
  <c r="J15" s="1"/>
  <c r="G14"/>
  <c r="J14" s="1"/>
  <c r="G53" i="129"/>
  <c r="J53" s="1"/>
  <c r="G52"/>
  <c r="J52" s="1"/>
  <c r="G51"/>
  <c r="J51" s="1"/>
  <c r="G50"/>
  <c r="J50" s="1"/>
  <c r="G49"/>
  <c r="J49" s="1"/>
  <c r="G48"/>
  <c r="J48" s="1"/>
  <c r="G47"/>
  <c r="J47" s="1"/>
  <c r="G46"/>
  <c r="J46" s="1"/>
  <c r="G45"/>
  <c r="J45" s="1"/>
  <c r="G44"/>
  <c r="J44" s="1"/>
  <c r="J43"/>
  <c r="G42"/>
  <c r="J42" s="1"/>
  <c r="G41"/>
  <c r="J41" s="1"/>
  <c r="G40"/>
  <c r="J40" s="1"/>
  <c r="G39"/>
  <c r="J39" s="1"/>
  <c r="G19"/>
  <c r="J19" s="1"/>
  <c r="G18"/>
  <c r="J18" s="1"/>
  <c r="G17"/>
  <c r="G16"/>
  <c r="J16" s="1"/>
  <c r="G15"/>
  <c r="J15" s="1"/>
  <c r="G14"/>
  <c r="J14" s="1"/>
  <c r="I53" i="130"/>
  <c r="I52"/>
  <c r="L52" s="1"/>
  <c r="I51"/>
  <c r="L51" s="1"/>
  <c r="I50"/>
  <c r="L50" s="1"/>
  <c r="I49"/>
  <c r="L49" s="1"/>
  <c r="I48"/>
  <c r="L48" s="1"/>
  <c r="I47"/>
  <c r="L47" s="1"/>
  <c r="I46"/>
  <c r="L46" s="1"/>
  <c r="I45"/>
  <c r="L45" s="1"/>
  <c r="I44"/>
  <c r="L44" s="1"/>
  <c r="I43"/>
  <c r="L43" s="1"/>
  <c r="I42"/>
  <c r="L42" s="1"/>
  <c r="I41"/>
  <c r="L41" s="1"/>
  <c r="I40"/>
  <c r="L40" s="1"/>
  <c r="I39"/>
  <c r="L39" s="1"/>
  <c r="I14"/>
  <c r="L14" s="1"/>
  <c r="I53" i="129"/>
  <c r="L53" s="1"/>
  <c r="I52"/>
  <c r="L52" s="1"/>
  <c r="I51"/>
  <c r="L51" s="1"/>
  <c r="I50"/>
  <c r="I49"/>
  <c r="L49" s="1"/>
  <c r="I48"/>
  <c r="L48" s="1"/>
  <c r="I47"/>
  <c r="L47" s="1"/>
  <c r="I46"/>
  <c r="L46" s="1"/>
  <c r="I45"/>
  <c r="L45" s="1"/>
  <c r="I44"/>
  <c r="L44" s="1"/>
  <c r="I43"/>
  <c r="L43" s="1"/>
  <c r="I42"/>
  <c r="L42" s="1"/>
  <c r="I41"/>
  <c r="L41" s="1"/>
  <c r="I40"/>
  <c r="L40" s="1"/>
  <c r="I39"/>
  <c r="L39" s="1"/>
  <c r="I20"/>
  <c r="L20" s="1"/>
  <c r="I19"/>
  <c r="L19" s="1"/>
  <c r="I18"/>
  <c r="L18" s="1"/>
  <c r="I17"/>
  <c r="L17" s="1"/>
  <c r="I16"/>
  <c r="L16" s="1"/>
  <c r="I15"/>
  <c r="L15" s="1"/>
  <c r="I14"/>
  <c r="L14" s="1"/>
  <c r="I20" i="130"/>
  <c r="L20" s="1"/>
  <c r="I19"/>
  <c r="L19" s="1"/>
  <c r="I18"/>
  <c r="L18" s="1"/>
  <c r="I17"/>
  <c r="L17" s="1"/>
  <c r="I16"/>
  <c r="L16" s="1"/>
  <c r="I15"/>
  <c r="J17" i="129"/>
  <c r="L53" i="130"/>
  <c r="M53"/>
  <c r="M52"/>
  <c r="M51"/>
  <c r="M50"/>
  <c r="M49"/>
  <c r="M48"/>
  <c r="M47"/>
  <c r="M46"/>
  <c r="M45"/>
  <c r="M44"/>
  <c r="M43"/>
  <c r="M42"/>
  <c r="M41"/>
  <c r="M40"/>
  <c r="M39"/>
  <c r="M19"/>
  <c r="M18"/>
  <c r="M17"/>
  <c r="M16"/>
  <c r="M15"/>
  <c r="M14"/>
  <c r="M53" i="129"/>
  <c r="M52"/>
  <c r="M51"/>
  <c r="M50"/>
  <c r="M49"/>
  <c r="M48"/>
  <c r="M47"/>
  <c r="M46"/>
  <c r="M45"/>
  <c r="M44"/>
  <c r="M42"/>
  <c r="M41"/>
  <c r="M40"/>
  <c r="M39"/>
  <c r="M19"/>
  <c r="M18"/>
  <c r="M17"/>
  <c r="M16"/>
  <c r="M15"/>
  <c r="M14"/>
  <c r="J48" i="130"/>
  <c r="H13" i="129"/>
  <c r="K13" s="1"/>
  <c r="H53" i="130"/>
  <c r="K53" s="1"/>
  <c r="H52"/>
  <c r="K52" s="1"/>
  <c r="H51"/>
  <c r="K51" s="1"/>
  <c r="H50"/>
  <c r="K50" s="1"/>
  <c r="H49"/>
  <c r="K49" s="1"/>
  <c r="H48"/>
  <c r="K48" s="1"/>
  <c r="H47"/>
  <c r="K47" s="1"/>
  <c r="H46"/>
  <c r="K46" s="1"/>
  <c r="H45"/>
  <c r="K45" s="1"/>
  <c r="H44"/>
  <c r="K44" s="1"/>
  <c r="H43"/>
  <c r="K43" s="1"/>
  <c r="H42"/>
  <c r="K42" s="1"/>
  <c r="H41"/>
  <c r="K41" s="1"/>
  <c r="H40"/>
  <c r="K40" s="1"/>
  <c r="H39"/>
  <c r="K39" s="1"/>
  <c r="H20"/>
  <c r="K20" s="1"/>
  <c r="H19"/>
  <c r="K19" s="1"/>
  <c r="H18"/>
  <c r="K18" s="1"/>
  <c r="H17"/>
  <c r="K17" s="1"/>
  <c r="H16"/>
  <c r="K16" s="1"/>
  <c r="H15"/>
  <c r="K15" s="1"/>
  <c r="H14"/>
  <c r="K14" s="1"/>
  <c r="H53" i="129"/>
  <c r="K53" s="1"/>
  <c r="H52"/>
  <c r="K52" s="1"/>
  <c r="H51"/>
  <c r="K51" s="1"/>
  <c r="H50"/>
  <c r="K50" s="1"/>
  <c r="H49"/>
  <c r="K49" s="1"/>
  <c r="H48"/>
  <c r="K48" s="1"/>
  <c r="H47"/>
  <c r="K47" s="1"/>
  <c r="H46"/>
  <c r="K46" s="1"/>
  <c r="H45"/>
  <c r="K45" s="1"/>
  <c r="H44"/>
  <c r="K44" s="1"/>
  <c r="H43"/>
  <c r="K43" s="1"/>
  <c r="H42"/>
  <c r="K42" s="1"/>
  <c r="H41"/>
  <c r="K41" s="1"/>
  <c r="H40"/>
  <c r="K40" s="1"/>
  <c r="H39"/>
  <c r="K39" s="1"/>
  <c r="H20"/>
  <c r="K20" s="1"/>
  <c r="H19"/>
  <c r="K19" s="1"/>
  <c r="H18"/>
  <c r="K18" s="1"/>
  <c r="H17"/>
  <c r="K17" s="1"/>
  <c r="H16"/>
  <c r="K16" s="1"/>
  <c r="H15"/>
  <c r="K15" s="1"/>
  <c r="H14"/>
  <c r="K14" s="1"/>
  <c r="L15" i="130"/>
  <c r="L50" i="129"/>
  <c r="J42" i="130"/>
  <c r="J46"/>
  <c r="J50"/>
  <c r="R74" i="105"/>
  <c r="I13" i="130"/>
  <c r="L13" s="1"/>
  <c r="O12" i="129"/>
  <c r="M13" i="130"/>
  <c r="H13"/>
  <c r="K13" s="1"/>
  <c r="N13"/>
  <c r="G13"/>
  <c r="J13" s="1"/>
  <c r="N13" i="129"/>
  <c r="M13"/>
  <c r="L13"/>
  <c r="G13"/>
  <c r="J13" s="1"/>
  <c r="U12"/>
  <c r="U43" s="1"/>
  <c r="T12"/>
  <c r="T43" s="1"/>
  <c r="P74" i="105"/>
  <c r="Q74"/>
  <c r="M74"/>
  <c r="I74"/>
  <c r="N74"/>
  <c r="F74"/>
  <c r="O74"/>
  <c r="K74"/>
  <c r="G74"/>
  <c r="L74"/>
  <c r="H74"/>
  <c r="J74"/>
  <c r="I1" i="113"/>
  <c r="J1" s="1"/>
  <c r="K1" s="1"/>
  <c r="L1" s="1"/>
  <c r="M1" s="1"/>
  <c r="N1" s="1"/>
  <c r="O1" s="1"/>
  <c r="P1" s="1"/>
  <c r="P45" i="130" l="1"/>
  <c r="P51" i="129"/>
  <c r="S51" s="1"/>
  <c r="V12"/>
  <c r="O37" i="130"/>
  <c r="O36"/>
  <c r="O35"/>
  <c r="O34"/>
  <c r="R34" s="1"/>
  <c r="O33"/>
  <c r="O32"/>
  <c r="O31"/>
  <c r="R31" s="1"/>
  <c r="O30"/>
  <c r="R30" s="1"/>
  <c r="O29"/>
  <c r="O28"/>
  <c r="O27"/>
  <c r="R27" s="1"/>
  <c r="O26"/>
  <c r="O25"/>
  <c r="O24"/>
  <c r="O23"/>
  <c r="R23" s="1"/>
  <c r="O22"/>
  <c r="R22" s="1"/>
  <c r="O21"/>
  <c r="O38" i="129"/>
  <c r="O37"/>
  <c r="R37" s="1"/>
  <c r="O36"/>
  <c r="R36" s="1"/>
  <c r="O35"/>
  <c r="O34"/>
  <c r="O33"/>
  <c r="R33" s="1"/>
  <c r="O32"/>
  <c r="R32" s="1"/>
  <c r="O31"/>
  <c r="O30"/>
  <c r="O29"/>
  <c r="R29" s="1"/>
  <c r="O28"/>
  <c r="R28" s="1"/>
  <c r="O27"/>
  <c r="O26"/>
  <c r="O25"/>
  <c r="R25" s="1"/>
  <c r="O24"/>
  <c r="R24" s="1"/>
  <c r="O23"/>
  <c r="R23" s="1"/>
  <c r="O22"/>
  <c r="O21"/>
  <c r="R21" s="1"/>
  <c r="R26" i="130"/>
  <c r="U37"/>
  <c r="U36"/>
  <c r="U35"/>
  <c r="U34"/>
  <c r="U33"/>
  <c r="U32"/>
  <c r="U31"/>
  <c r="U30"/>
  <c r="U29"/>
  <c r="U28"/>
  <c r="U27"/>
  <c r="U26"/>
  <c r="U25"/>
  <c r="U24"/>
  <c r="U23"/>
  <c r="U22"/>
  <c r="U21"/>
  <c r="U20"/>
  <c r="U38" i="129"/>
  <c r="U37"/>
  <c r="U36"/>
  <c r="U35"/>
  <c r="U34"/>
  <c r="U33"/>
  <c r="U32"/>
  <c r="U31"/>
  <c r="U30"/>
  <c r="U29"/>
  <c r="U28"/>
  <c r="U27"/>
  <c r="U26"/>
  <c r="U25"/>
  <c r="U24"/>
  <c r="U23"/>
  <c r="U22"/>
  <c r="U21"/>
  <c r="U20"/>
  <c r="R27"/>
  <c r="R31"/>
  <c r="R35"/>
  <c r="R21" i="130"/>
  <c r="R25"/>
  <c r="R29"/>
  <c r="R33"/>
  <c r="R37"/>
  <c r="P50"/>
  <c r="P37"/>
  <c r="S37" s="1"/>
  <c r="P36"/>
  <c r="S36" s="1"/>
  <c r="P35"/>
  <c r="S35" s="1"/>
  <c r="P34"/>
  <c r="S34" s="1"/>
  <c r="P33"/>
  <c r="S33" s="1"/>
  <c r="P32"/>
  <c r="P31"/>
  <c r="P30"/>
  <c r="S30" s="1"/>
  <c r="P29"/>
  <c r="S29" s="1"/>
  <c r="P28"/>
  <c r="S28" s="1"/>
  <c r="P27"/>
  <c r="S27" s="1"/>
  <c r="P26"/>
  <c r="S26" s="1"/>
  <c r="P25"/>
  <c r="S25" s="1"/>
  <c r="P24"/>
  <c r="S24" s="1"/>
  <c r="P23"/>
  <c r="S23" s="1"/>
  <c r="P22"/>
  <c r="S22" s="1"/>
  <c r="P21"/>
  <c r="S21" s="1"/>
  <c r="P38" i="129"/>
  <c r="S38" s="1"/>
  <c r="P37"/>
  <c r="S37" s="1"/>
  <c r="P36"/>
  <c r="S36" s="1"/>
  <c r="P35"/>
  <c r="S35" s="1"/>
  <c r="P34"/>
  <c r="S34" s="1"/>
  <c r="P33"/>
  <c r="P32"/>
  <c r="S32" s="1"/>
  <c r="P31"/>
  <c r="S31" s="1"/>
  <c r="P30"/>
  <c r="S30" s="1"/>
  <c r="P29"/>
  <c r="S29" s="1"/>
  <c r="P28"/>
  <c r="S28" s="1"/>
  <c r="P27"/>
  <c r="S27" s="1"/>
  <c r="P26"/>
  <c r="S26" s="1"/>
  <c r="P25"/>
  <c r="P24"/>
  <c r="S24" s="1"/>
  <c r="P23"/>
  <c r="S23" s="1"/>
  <c r="P22"/>
  <c r="S22" s="1"/>
  <c r="P21"/>
  <c r="S21" s="1"/>
  <c r="R22"/>
  <c r="R26"/>
  <c r="R30"/>
  <c r="R34"/>
  <c r="R38"/>
  <c r="R24" i="130"/>
  <c r="R28"/>
  <c r="S32"/>
  <c r="R32"/>
  <c r="R36"/>
  <c r="T37"/>
  <c r="T36"/>
  <c r="T35"/>
  <c r="T34"/>
  <c r="T33"/>
  <c r="T32"/>
  <c r="T31"/>
  <c r="T30"/>
  <c r="T29"/>
  <c r="T28"/>
  <c r="T27"/>
  <c r="T26"/>
  <c r="T25"/>
  <c r="T24"/>
  <c r="T23"/>
  <c r="T22"/>
  <c r="T21"/>
  <c r="T20"/>
  <c r="T38" i="129"/>
  <c r="T37"/>
  <c r="T36"/>
  <c r="T35"/>
  <c r="T34"/>
  <c r="T33"/>
  <c r="T32"/>
  <c r="T31"/>
  <c r="T30"/>
  <c r="T29"/>
  <c r="T28"/>
  <c r="T27"/>
  <c r="T26"/>
  <c r="T25"/>
  <c r="T24"/>
  <c r="T23"/>
  <c r="T22"/>
  <c r="T21"/>
  <c r="T20"/>
  <c r="N37" i="130"/>
  <c r="Q37" s="1"/>
  <c r="N36"/>
  <c r="Q36" s="1"/>
  <c r="N35"/>
  <c r="N34"/>
  <c r="Q34" s="1"/>
  <c r="N33"/>
  <c r="Q33" s="1"/>
  <c r="N32"/>
  <c r="Q32" s="1"/>
  <c r="N31"/>
  <c r="N30"/>
  <c r="Q30" s="1"/>
  <c r="N29"/>
  <c r="Q29" s="1"/>
  <c r="N28"/>
  <c r="Q28" s="1"/>
  <c r="N27"/>
  <c r="Q27" s="1"/>
  <c r="N26"/>
  <c r="Q26" s="1"/>
  <c r="N25"/>
  <c r="Q25" s="1"/>
  <c r="N24"/>
  <c r="Q24" s="1"/>
  <c r="N23"/>
  <c r="Q23" s="1"/>
  <c r="N22"/>
  <c r="Q22" s="1"/>
  <c r="N21"/>
  <c r="Q21" s="1"/>
  <c r="N38" i="129"/>
  <c r="Q38" s="1"/>
  <c r="N37"/>
  <c r="Q37" s="1"/>
  <c r="N36"/>
  <c r="Q36" s="1"/>
  <c r="N35"/>
  <c r="Q35" s="1"/>
  <c r="N34"/>
  <c r="Q34" s="1"/>
  <c r="N33"/>
  <c r="Q33" s="1"/>
  <c r="N32"/>
  <c r="Q32" s="1"/>
  <c r="N31"/>
  <c r="Q31" s="1"/>
  <c r="N30"/>
  <c r="Q30" s="1"/>
  <c r="N29"/>
  <c r="Q29" s="1"/>
  <c r="N28"/>
  <c r="Q28" s="1"/>
  <c r="N27"/>
  <c r="Q27" s="1"/>
  <c r="N26"/>
  <c r="Q26" s="1"/>
  <c r="N25"/>
  <c r="Q25" s="1"/>
  <c r="N24"/>
  <c r="Q24" s="1"/>
  <c r="N23"/>
  <c r="Q23" s="1"/>
  <c r="N22"/>
  <c r="Q22" s="1"/>
  <c r="N21"/>
  <c r="Q21" s="1"/>
  <c r="N20" i="130"/>
  <c r="N20" i="129"/>
  <c r="S25"/>
  <c r="S33"/>
  <c r="Q31" i="130"/>
  <c r="S31"/>
  <c r="Q35"/>
  <c r="R35"/>
  <c r="P18"/>
  <c r="S18" s="1"/>
  <c r="P15" i="129"/>
  <c r="P47"/>
  <c r="P41" i="130"/>
  <c r="S41" s="1"/>
  <c r="P43" i="129"/>
  <c r="S43" s="1"/>
  <c r="P53" i="130"/>
  <c r="P39" i="129"/>
  <c r="S39" s="1"/>
  <c r="P49" i="130"/>
  <c r="S49" s="1"/>
  <c r="O13" i="129"/>
  <c r="P17" i="130"/>
  <c r="S17" s="1"/>
  <c r="P14" i="129"/>
  <c r="S14" s="1"/>
  <c r="P18"/>
  <c r="S18" s="1"/>
  <c r="P42"/>
  <c r="P46"/>
  <c r="S46" s="1"/>
  <c r="P50"/>
  <c r="P14" i="130"/>
  <c r="S14" s="1"/>
  <c r="P40"/>
  <c r="S40" s="1"/>
  <c r="P44"/>
  <c r="P48"/>
  <c r="P52"/>
  <c r="S52" s="1"/>
  <c r="P13" i="129"/>
  <c r="S13" s="1"/>
  <c r="P16" i="130"/>
  <c r="P20"/>
  <c r="P17" i="129"/>
  <c r="S17" s="1"/>
  <c r="P41"/>
  <c r="S41" s="1"/>
  <c r="P45"/>
  <c r="P49"/>
  <c r="P53"/>
  <c r="S53" s="1"/>
  <c r="P39" i="130"/>
  <c r="S39" s="1"/>
  <c r="P43"/>
  <c r="P47"/>
  <c r="P51"/>
  <c r="S51" s="1"/>
  <c r="W12" i="129"/>
  <c r="P13" i="130"/>
  <c r="P15"/>
  <c r="P19"/>
  <c r="S19" s="1"/>
  <c r="P16" i="129"/>
  <c r="S16" s="1"/>
  <c r="P20"/>
  <c r="S20" s="1"/>
  <c r="P40"/>
  <c r="P44"/>
  <c r="P48"/>
  <c r="S48" s="1"/>
  <c r="P52"/>
  <c r="P42" i="130"/>
  <c r="S42" s="1"/>
  <c r="P46"/>
  <c r="S46" s="1"/>
  <c r="T53"/>
  <c r="T52"/>
  <c r="T51"/>
  <c r="T50"/>
  <c r="T49"/>
  <c r="T48"/>
  <c r="T47"/>
  <c r="T46"/>
  <c r="T45"/>
  <c r="T44"/>
  <c r="T43"/>
  <c r="T42"/>
  <c r="T41"/>
  <c r="T40"/>
  <c r="T39"/>
  <c r="T19"/>
  <c r="T18"/>
  <c r="T17"/>
  <c r="T16"/>
  <c r="T15"/>
  <c r="T14"/>
  <c r="T53" i="129"/>
  <c r="T52"/>
  <c r="T51"/>
  <c r="T50"/>
  <c r="T49"/>
  <c r="T48"/>
  <c r="T47"/>
  <c r="T46"/>
  <c r="T45"/>
  <c r="T44"/>
  <c r="T42"/>
  <c r="T41"/>
  <c r="T40"/>
  <c r="T39"/>
  <c r="T19"/>
  <c r="T18"/>
  <c r="T17"/>
  <c r="T16"/>
  <c r="T15"/>
  <c r="T14"/>
  <c r="O53" i="130"/>
  <c r="O52"/>
  <c r="R52" s="1"/>
  <c r="O51"/>
  <c r="R51" s="1"/>
  <c r="O50"/>
  <c r="O49"/>
  <c r="O48"/>
  <c r="R48" s="1"/>
  <c r="O47"/>
  <c r="O46"/>
  <c r="R46" s="1"/>
  <c r="O45"/>
  <c r="O44"/>
  <c r="R44" s="1"/>
  <c r="O43"/>
  <c r="R43" s="1"/>
  <c r="O42"/>
  <c r="O41"/>
  <c r="O40"/>
  <c r="R40" s="1"/>
  <c r="O39"/>
  <c r="R39" s="1"/>
  <c r="O20"/>
  <c r="R20" s="1"/>
  <c r="O19"/>
  <c r="R19" s="1"/>
  <c r="O18"/>
  <c r="O17"/>
  <c r="O16"/>
  <c r="R16" s="1"/>
  <c r="O15"/>
  <c r="O14"/>
  <c r="O53" i="129"/>
  <c r="R53" s="1"/>
  <c r="O52"/>
  <c r="R52" s="1"/>
  <c r="O51"/>
  <c r="R51" s="1"/>
  <c r="O50"/>
  <c r="O49"/>
  <c r="O48"/>
  <c r="R48" s="1"/>
  <c r="O47"/>
  <c r="R47" s="1"/>
  <c r="O46"/>
  <c r="O45"/>
  <c r="R45" s="1"/>
  <c r="O44"/>
  <c r="R44" s="1"/>
  <c r="O43"/>
  <c r="R43" s="1"/>
  <c r="O42"/>
  <c r="O41"/>
  <c r="O40"/>
  <c r="R40" s="1"/>
  <c r="O39"/>
  <c r="O20"/>
  <c r="R20" s="1"/>
  <c r="O19"/>
  <c r="R19" s="1"/>
  <c r="O18"/>
  <c r="R18" s="1"/>
  <c r="O17"/>
  <c r="R17" s="1"/>
  <c r="O16"/>
  <c r="R16" s="1"/>
  <c r="O15"/>
  <c r="R15" s="1"/>
  <c r="O14"/>
  <c r="S40"/>
  <c r="S44"/>
  <c r="S52"/>
  <c r="S16" i="130"/>
  <c r="S20"/>
  <c r="S44"/>
  <c r="S48"/>
  <c r="N53"/>
  <c r="N52"/>
  <c r="Q52" s="1"/>
  <c r="N51"/>
  <c r="N50"/>
  <c r="Q50" s="1"/>
  <c r="N49"/>
  <c r="Q49" s="1"/>
  <c r="N48"/>
  <c r="Q48" s="1"/>
  <c r="N47"/>
  <c r="Q47" s="1"/>
  <c r="N46"/>
  <c r="N45"/>
  <c r="Q45" s="1"/>
  <c r="N44"/>
  <c r="Q44" s="1"/>
  <c r="N43"/>
  <c r="Q43" s="1"/>
  <c r="N42"/>
  <c r="Q42" s="1"/>
  <c r="N41"/>
  <c r="Q41" s="1"/>
  <c r="N40"/>
  <c r="Q40" s="1"/>
  <c r="N39"/>
  <c r="Q39" s="1"/>
  <c r="Q20"/>
  <c r="N19"/>
  <c r="Q19" s="1"/>
  <c r="N18"/>
  <c r="N17"/>
  <c r="Q17" s="1"/>
  <c r="N16"/>
  <c r="Q16" s="1"/>
  <c r="N15"/>
  <c r="Q15" s="1"/>
  <c r="N14"/>
  <c r="Q14" s="1"/>
  <c r="N53" i="129"/>
  <c r="Q53" s="1"/>
  <c r="N52"/>
  <c r="Q52" s="1"/>
  <c r="N51"/>
  <c r="Q51" s="1"/>
  <c r="N50"/>
  <c r="N49"/>
  <c r="Q49" s="1"/>
  <c r="N48"/>
  <c r="Q48" s="1"/>
  <c r="N47"/>
  <c r="Q47" s="1"/>
  <c r="N46"/>
  <c r="Q46" s="1"/>
  <c r="N45"/>
  <c r="Q45" s="1"/>
  <c r="N44"/>
  <c r="Q44" s="1"/>
  <c r="N42"/>
  <c r="Q42" s="1"/>
  <c r="N41"/>
  <c r="Q41" s="1"/>
  <c r="N40"/>
  <c r="Q40" s="1"/>
  <c r="N39"/>
  <c r="Q39" s="1"/>
  <c r="Q20"/>
  <c r="N19"/>
  <c r="Q19" s="1"/>
  <c r="N18"/>
  <c r="Q18" s="1"/>
  <c r="N17"/>
  <c r="Q17" s="1"/>
  <c r="N16"/>
  <c r="Q16" s="1"/>
  <c r="N15"/>
  <c r="Q15" s="1"/>
  <c r="N14"/>
  <c r="Q14" s="1"/>
  <c r="U53" i="130"/>
  <c r="U52"/>
  <c r="U51"/>
  <c r="U50"/>
  <c r="U49"/>
  <c r="U48"/>
  <c r="U47"/>
  <c r="U46"/>
  <c r="U45"/>
  <c r="U44"/>
  <c r="U43"/>
  <c r="U42"/>
  <c r="U41"/>
  <c r="U40"/>
  <c r="U39"/>
  <c r="U19"/>
  <c r="U18"/>
  <c r="U17"/>
  <c r="U16"/>
  <c r="U15"/>
  <c r="U14"/>
  <c r="U53" i="129"/>
  <c r="U52"/>
  <c r="U51"/>
  <c r="U50"/>
  <c r="U49"/>
  <c r="U48"/>
  <c r="U47"/>
  <c r="U46"/>
  <c r="U45"/>
  <c r="U44"/>
  <c r="U42"/>
  <c r="U41"/>
  <c r="U40"/>
  <c r="U39"/>
  <c r="U19"/>
  <c r="U18"/>
  <c r="U17"/>
  <c r="U16"/>
  <c r="U15"/>
  <c r="U14"/>
  <c r="V53" i="130"/>
  <c r="V52"/>
  <c r="V51"/>
  <c r="V50"/>
  <c r="V49"/>
  <c r="V48"/>
  <c r="V47"/>
  <c r="V46"/>
  <c r="V45"/>
  <c r="V44"/>
  <c r="V43"/>
  <c r="V42"/>
  <c r="V41"/>
  <c r="V40"/>
  <c r="V39"/>
  <c r="V20"/>
  <c r="V19"/>
  <c r="V18"/>
  <c r="V17"/>
  <c r="V16"/>
  <c r="V15"/>
  <c r="V14"/>
  <c r="V53" i="129"/>
  <c r="V52"/>
  <c r="V51"/>
  <c r="V50"/>
  <c r="V49"/>
  <c r="V48"/>
  <c r="V47"/>
  <c r="V46"/>
  <c r="V45"/>
  <c r="V44"/>
  <c r="V43"/>
  <c r="V42"/>
  <c r="V41"/>
  <c r="V40"/>
  <c r="V39"/>
  <c r="V20"/>
  <c r="V19"/>
  <c r="V18"/>
  <c r="V17"/>
  <c r="V16"/>
  <c r="V15"/>
  <c r="V14"/>
  <c r="S15"/>
  <c r="S19"/>
  <c r="R39"/>
  <c r="Q43"/>
  <c r="S47"/>
  <c r="R15" i="130"/>
  <c r="S15"/>
  <c r="S43"/>
  <c r="R47"/>
  <c r="S47"/>
  <c r="Q51"/>
  <c r="W53"/>
  <c r="W52"/>
  <c r="W51"/>
  <c r="W50"/>
  <c r="W49"/>
  <c r="W48"/>
  <c r="W47"/>
  <c r="W46"/>
  <c r="W45"/>
  <c r="W44"/>
  <c r="W43"/>
  <c r="W42"/>
  <c r="W41"/>
  <c r="W40"/>
  <c r="W39"/>
  <c r="W20"/>
  <c r="W19"/>
  <c r="W18"/>
  <c r="W17"/>
  <c r="W16"/>
  <c r="W15"/>
  <c r="W14"/>
  <c r="W53" i="129"/>
  <c r="W52"/>
  <c r="W51"/>
  <c r="W50"/>
  <c r="W49"/>
  <c r="W48"/>
  <c r="W47"/>
  <c r="W46"/>
  <c r="W45"/>
  <c r="W44"/>
  <c r="W43"/>
  <c r="W42"/>
  <c r="W41"/>
  <c r="W40"/>
  <c r="W39"/>
  <c r="W20"/>
  <c r="W19"/>
  <c r="W18"/>
  <c r="W17"/>
  <c r="W16"/>
  <c r="W15"/>
  <c r="W14"/>
  <c r="R14"/>
  <c r="S42"/>
  <c r="R42"/>
  <c r="R46"/>
  <c r="R50"/>
  <c r="S50"/>
  <c r="Q50"/>
  <c r="R14" i="130"/>
  <c r="Q18"/>
  <c r="R18"/>
  <c r="R42"/>
  <c r="Q46"/>
  <c r="S50"/>
  <c r="R50"/>
  <c r="R41" i="129"/>
  <c r="S45"/>
  <c r="S49"/>
  <c r="R49"/>
  <c r="R17" i="130"/>
  <c r="R41"/>
  <c r="R45"/>
  <c r="S45"/>
  <c r="R49"/>
  <c r="Q53"/>
  <c r="R53"/>
  <c r="S53"/>
  <c r="W13"/>
  <c r="U13"/>
  <c r="Q13"/>
  <c r="S13"/>
  <c r="O13"/>
  <c r="R13" s="1"/>
  <c r="T13"/>
  <c r="V13"/>
  <c r="V13" i="129"/>
  <c r="T13"/>
  <c r="W13"/>
  <c r="R13"/>
  <c r="Q13"/>
  <c r="U13"/>
  <c r="AA12"/>
  <c r="AA43" s="1"/>
  <c r="AB12"/>
  <c r="AB43" s="1"/>
  <c r="AD12"/>
  <c r="AC12"/>
  <c r="H2" i="110"/>
  <c r="H3"/>
  <c r="H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1"/>
  <c r="H462"/>
  <c r="H463"/>
  <c r="H464"/>
  <c r="H465"/>
  <c r="H466"/>
  <c r="H467"/>
  <c r="H468"/>
  <c r="H469"/>
  <c r="H470"/>
  <c r="H471"/>
  <c r="H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501"/>
  <c r="H502"/>
  <c r="H503"/>
  <c r="H504"/>
  <c r="H505"/>
  <c r="H506"/>
  <c r="H507"/>
  <c r="H508"/>
  <c r="H509"/>
  <c r="H510"/>
  <c r="H511"/>
  <c r="H512"/>
  <c r="H513"/>
  <c r="H514"/>
  <c r="H515"/>
  <c r="H516"/>
  <c r="H517"/>
  <c r="H518"/>
  <c r="H519"/>
  <c r="H520"/>
  <c r="H522"/>
  <c r="H523"/>
  <c r="H524"/>
  <c r="H525"/>
  <c r="H526"/>
  <c r="H527"/>
  <c r="H528"/>
  <c r="H529"/>
  <c r="H530"/>
  <c r="H531"/>
  <c r="H532"/>
  <c r="H533"/>
  <c r="H534"/>
  <c r="H535"/>
  <c r="H536"/>
  <c r="H537"/>
  <c r="H538"/>
  <c r="H539"/>
  <c r="H540"/>
  <c r="H541"/>
  <c r="H543"/>
  <c r="H544"/>
  <c r="H545"/>
  <c r="H546"/>
  <c r="H547"/>
  <c r="H548"/>
  <c r="H549"/>
  <c r="H550"/>
  <c r="H551"/>
  <c r="H552"/>
  <c r="H553"/>
  <c r="H554"/>
  <c r="H555"/>
  <c r="H556"/>
  <c r="H557"/>
  <c r="H558"/>
  <c r="H559"/>
  <c r="H560"/>
  <c r="H561"/>
  <c r="H562"/>
  <c r="H563"/>
  <c r="H564"/>
  <c r="H565"/>
  <c r="H566"/>
  <c r="H567"/>
  <c r="H568"/>
  <c r="H569"/>
  <c r="H571"/>
  <c r="H572"/>
  <c r="H573"/>
  <c r="H574"/>
  <c r="H575"/>
  <c r="H576"/>
  <c r="H577"/>
  <c r="H578"/>
  <c r="H579"/>
  <c r="H580"/>
  <c r="H581"/>
  <c r="H582"/>
  <c r="H583"/>
  <c r="H584"/>
  <c r="H585"/>
  <c r="H586"/>
  <c r="H587"/>
  <c r="H588"/>
  <c r="H589"/>
  <c r="H590"/>
  <c r="H591"/>
  <c r="H592"/>
  <c r="H593"/>
  <c r="H594"/>
  <c r="H595"/>
  <c r="H596"/>
  <c r="H597"/>
  <c r="H598"/>
  <c r="H599"/>
  <c r="H600"/>
  <c r="H601"/>
  <c r="H602"/>
  <c r="H603"/>
  <c r="H604"/>
  <c r="H605"/>
  <c r="H606"/>
  <c r="H607"/>
  <c r="H608"/>
  <c r="H609"/>
  <c r="H610"/>
  <c r="H611"/>
  <c r="H612"/>
  <c r="H613"/>
  <c r="H614"/>
  <c r="H615"/>
  <c r="H616"/>
  <c r="H617"/>
  <c r="H618"/>
  <c r="H619"/>
  <c r="H620"/>
  <c r="H621"/>
  <c r="H622"/>
  <c r="H623"/>
  <c r="H624"/>
  <c r="H625"/>
  <c r="H626"/>
  <c r="H627"/>
  <c r="H628"/>
  <c r="H629"/>
  <c r="H630"/>
  <c r="H631"/>
  <c r="H632"/>
  <c r="H633"/>
  <c r="H634"/>
  <c r="H635"/>
  <c r="H636"/>
  <c r="H637"/>
  <c r="H638"/>
  <c r="H639"/>
  <c r="H640"/>
  <c r="H641"/>
  <c r="H642"/>
  <c r="H643"/>
  <c r="H644"/>
  <c r="H645"/>
  <c r="H646"/>
  <c r="H647"/>
  <c r="H648"/>
  <c r="H649"/>
  <c r="H650"/>
  <c r="H651"/>
  <c r="H652"/>
  <c r="H653"/>
  <c r="H654"/>
  <c r="H655"/>
  <c r="H656"/>
  <c r="H657"/>
  <c r="H658"/>
  <c r="H659"/>
  <c r="H660"/>
  <c r="H661"/>
  <c r="H662"/>
  <c r="H663"/>
  <c r="H664"/>
  <c r="H665"/>
  <c r="H666"/>
  <c r="H667"/>
  <c r="H668"/>
  <c r="H669"/>
  <c r="H670"/>
  <c r="H671"/>
  <c r="H672"/>
  <c r="H673"/>
  <c r="H674"/>
  <c r="H675"/>
  <c r="H676"/>
  <c r="H677"/>
  <c r="H678"/>
  <c r="H679"/>
  <c r="H680"/>
  <c r="H681"/>
  <c r="H682"/>
  <c r="H683"/>
  <c r="H684"/>
  <c r="H685"/>
  <c r="H686"/>
  <c r="H687"/>
  <c r="H688"/>
  <c r="H689"/>
  <c r="H690"/>
  <c r="H691"/>
  <c r="H692"/>
  <c r="H693"/>
  <c r="H694"/>
  <c r="H695"/>
  <c r="H696"/>
  <c r="H697"/>
  <c r="H698"/>
  <c r="H699"/>
  <c r="H700"/>
  <c r="H701"/>
  <c r="H702"/>
  <c r="H703"/>
  <c r="H704"/>
  <c r="H705"/>
  <c r="H706"/>
  <c r="H707"/>
  <c r="H708"/>
  <c r="H709"/>
  <c r="H710"/>
  <c r="H711"/>
  <c r="H712"/>
  <c r="H713"/>
  <c r="H714"/>
  <c r="H715"/>
  <c r="H716"/>
  <c r="H717"/>
  <c r="H718"/>
  <c r="H719"/>
  <c r="H720"/>
  <c r="H721"/>
  <c r="H722"/>
  <c r="H723"/>
  <c r="H724"/>
  <c r="H725"/>
  <c r="H726"/>
  <c r="H727"/>
  <c r="H728"/>
  <c r="H730"/>
  <c r="H731"/>
  <c r="H732"/>
  <c r="H733"/>
  <c r="H734"/>
  <c r="H735"/>
  <c r="H736"/>
  <c r="H737"/>
  <c r="H738"/>
  <c r="H739"/>
  <c r="H740"/>
  <c r="H741"/>
  <c r="H742"/>
  <c r="H743"/>
  <c r="H744"/>
  <c r="H745"/>
  <c r="H746"/>
  <c r="H747"/>
  <c r="H748"/>
  <c r="H749"/>
  <c r="H750"/>
  <c r="H751"/>
  <c r="H752"/>
  <c r="H753"/>
  <c r="H754"/>
  <c r="H755"/>
  <c r="H756"/>
  <c r="H757"/>
  <c r="H758"/>
  <c r="H759"/>
  <c r="H760"/>
  <c r="H761"/>
  <c r="H762"/>
  <c r="H763"/>
  <c r="H764"/>
  <c r="H765"/>
  <c r="H766"/>
  <c r="H767"/>
  <c r="H768"/>
  <c r="H769"/>
  <c r="H770"/>
  <c r="H771"/>
  <c r="H772"/>
  <c r="H773"/>
  <c r="H774"/>
  <c r="H775"/>
  <c r="H776"/>
  <c r="H777"/>
  <c r="H778"/>
  <c r="H779"/>
  <c r="H780"/>
  <c r="H781"/>
  <c r="H782"/>
  <c r="H783"/>
  <c r="H784"/>
  <c r="H785"/>
  <c r="H786"/>
  <c r="H787"/>
  <c r="H788"/>
  <c r="H789"/>
  <c r="H791"/>
  <c r="H792"/>
  <c r="H793"/>
  <c r="H794"/>
  <c r="H795"/>
  <c r="H796"/>
  <c r="H797"/>
  <c r="H798"/>
  <c r="H799"/>
  <c r="H800"/>
  <c r="H801"/>
  <c r="H802"/>
  <c r="H803"/>
  <c r="H804"/>
  <c r="H805"/>
  <c r="H806"/>
  <c r="H807"/>
  <c r="H808"/>
  <c r="H809"/>
  <c r="H810"/>
  <c r="H812"/>
  <c r="H813"/>
  <c r="H814"/>
  <c r="H815"/>
  <c r="H816"/>
  <c r="H817"/>
  <c r="H818"/>
  <c r="H819"/>
  <c r="H820"/>
  <c r="H821"/>
  <c r="H822"/>
  <c r="H823"/>
  <c r="H824"/>
  <c r="H825"/>
  <c r="H826"/>
  <c r="H827"/>
  <c r="H828"/>
  <c r="H829"/>
  <c r="H830"/>
  <c r="H831"/>
  <c r="H832"/>
  <c r="H833"/>
  <c r="H834"/>
  <c r="H835"/>
  <c r="H836"/>
  <c r="H837"/>
  <c r="H838"/>
  <c r="H840"/>
  <c r="H841"/>
  <c r="H842"/>
  <c r="H843"/>
  <c r="H844"/>
  <c r="H845"/>
  <c r="H846"/>
  <c r="H847"/>
  <c r="H848"/>
  <c r="H849"/>
  <c r="H850"/>
  <c r="H851"/>
  <c r="H852"/>
  <c r="H853"/>
  <c r="H854"/>
  <c r="H855"/>
  <c r="H856"/>
  <c r="H857"/>
  <c r="H858"/>
  <c r="H859"/>
  <c r="H860"/>
  <c r="H861"/>
  <c r="H862"/>
  <c r="H863"/>
  <c r="H864"/>
  <c r="H865"/>
  <c r="H866"/>
  <c r="H867"/>
  <c r="H868"/>
  <c r="H869"/>
  <c r="H870"/>
  <c r="H871"/>
  <c r="H872"/>
  <c r="H873"/>
  <c r="H874"/>
  <c r="H875"/>
  <c r="H876"/>
  <c r="H877"/>
  <c r="H878"/>
  <c r="H879"/>
  <c r="H880"/>
  <c r="H881"/>
  <c r="H882"/>
  <c r="H883"/>
  <c r="H884"/>
  <c r="H885"/>
  <c r="H886"/>
  <c r="H887"/>
  <c r="H888"/>
  <c r="H889"/>
  <c r="H890"/>
  <c r="H891"/>
  <c r="H892"/>
  <c r="H893"/>
  <c r="H894"/>
  <c r="H895"/>
  <c r="H896"/>
  <c r="H897"/>
  <c r="H898"/>
  <c r="H899"/>
  <c r="H900"/>
  <c r="H901"/>
  <c r="H902"/>
  <c r="H903"/>
  <c r="H904"/>
  <c r="H905"/>
  <c r="H906"/>
  <c r="H907"/>
  <c r="H908"/>
  <c r="H909"/>
  <c r="H910"/>
  <c r="H911"/>
  <c r="H912"/>
  <c r="H913"/>
  <c r="H914"/>
  <c r="H915"/>
  <c r="H916"/>
  <c r="H917"/>
  <c r="H918"/>
  <c r="H919"/>
  <c r="H920"/>
  <c r="H921"/>
  <c r="H922"/>
  <c r="H923"/>
  <c r="H924"/>
  <c r="H925"/>
  <c r="H926"/>
  <c r="H927"/>
  <c r="H928"/>
  <c r="H929"/>
  <c r="H930"/>
  <c r="H931"/>
  <c r="H932"/>
  <c r="H933"/>
  <c r="H934"/>
  <c r="H935"/>
  <c r="H936"/>
  <c r="H937"/>
  <c r="H938"/>
  <c r="H939"/>
  <c r="H940"/>
  <c r="H941"/>
  <c r="H942"/>
  <c r="H943"/>
  <c r="H944"/>
  <c r="H945"/>
  <c r="H946"/>
  <c r="H947"/>
  <c r="H948"/>
  <c r="H949"/>
  <c r="H950"/>
  <c r="H951"/>
  <c r="H952"/>
  <c r="H953"/>
  <c r="H954"/>
  <c r="H955"/>
  <c r="H956"/>
  <c r="H957"/>
  <c r="H958"/>
  <c r="H959"/>
  <c r="H960"/>
  <c r="H961"/>
  <c r="H962"/>
  <c r="H963"/>
  <c r="H964"/>
  <c r="H965"/>
  <c r="H966"/>
  <c r="H967"/>
  <c r="H968"/>
  <c r="H969"/>
  <c r="H970"/>
  <c r="H971"/>
  <c r="H972"/>
  <c r="H973"/>
  <c r="H974"/>
  <c r="H975"/>
  <c r="H976"/>
  <c r="H977"/>
  <c r="H978"/>
  <c r="H979"/>
  <c r="H980"/>
  <c r="H981"/>
  <c r="H982"/>
  <c r="H983"/>
  <c r="H984"/>
  <c r="H985"/>
  <c r="H986"/>
  <c r="H987"/>
  <c r="H988"/>
  <c r="H989"/>
  <c r="H990"/>
  <c r="H991"/>
  <c r="H992"/>
  <c r="H993"/>
  <c r="H994"/>
  <c r="H995"/>
  <c r="H996"/>
  <c r="H997"/>
  <c r="H999"/>
  <c r="H1000"/>
  <c r="H1001"/>
  <c r="H1002"/>
  <c r="H1003"/>
  <c r="H1004"/>
  <c r="H1005"/>
  <c r="H1006"/>
  <c r="H1007"/>
  <c r="H1008"/>
  <c r="H1009"/>
  <c r="H1010"/>
  <c r="H1011"/>
  <c r="H1012"/>
  <c r="H1013"/>
  <c r="H1014"/>
  <c r="H1015"/>
  <c r="H1016"/>
  <c r="H1017"/>
  <c r="H1018"/>
  <c r="H1019"/>
  <c r="H1020"/>
  <c r="H1021"/>
  <c r="H1022"/>
  <c r="H1023"/>
  <c r="H1024"/>
  <c r="H1025"/>
  <c r="H1026"/>
  <c r="H1027"/>
  <c r="H1028"/>
  <c r="H1029"/>
  <c r="H1030"/>
  <c r="H1031"/>
  <c r="H1032"/>
  <c r="H1033"/>
  <c r="H1034"/>
  <c r="H1035"/>
  <c r="H1036"/>
  <c r="H1037"/>
  <c r="H1038"/>
  <c r="H1039"/>
  <c r="H1040"/>
  <c r="H1041"/>
  <c r="H1042"/>
  <c r="H1043"/>
  <c r="H1044"/>
  <c r="H1045"/>
  <c r="H1046"/>
  <c r="H1047"/>
  <c r="H1048"/>
  <c r="H1049"/>
  <c r="H1050"/>
  <c r="H1051"/>
  <c r="H1052"/>
  <c r="H1053"/>
  <c r="H1054"/>
  <c r="H1055"/>
  <c r="H1056"/>
  <c r="H1057"/>
  <c r="H1058"/>
  <c r="H1060"/>
  <c r="H1061"/>
  <c r="H1062"/>
  <c r="H1063"/>
  <c r="H1064"/>
  <c r="H1065"/>
  <c r="H1066"/>
  <c r="H1067"/>
  <c r="H1068"/>
  <c r="H1069"/>
  <c r="H1070"/>
  <c r="H1071"/>
  <c r="H1072"/>
  <c r="H1073"/>
  <c r="H1074"/>
  <c r="H1075"/>
  <c r="H1076"/>
  <c r="H1077"/>
  <c r="H1078"/>
  <c r="H1079"/>
  <c r="H1081"/>
  <c r="H1082"/>
  <c r="H1083"/>
  <c r="H1084"/>
  <c r="H1085"/>
  <c r="H1086"/>
  <c r="H1087"/>
  <c r="H1088"/>
  <c r="H1089"/>
  <c r="H1090"/>
  <c r="H1091"/>
  <c r="H1092"/>
  <c r="H1093"/>
  <c r="H1094"/>
  <c r="H1095"/>
  <c r="H1096"/>
  <c r="H1097"/>
  <c r="H1098"/>
  <c r="H1099"/>
  <c r="H1100"/>
  <c r="H1101"/>
  <c r="H1102"/>
  <c r="H1103"/>
  <c r="H1104"/>
  <c r="H1105"/>
  <c r="H1106"/>
  <c r="H1107"/>
  <c r="H1109"/>
  <c r="H1110"/>
  <c r="H1111"/>
  <c r="H1112"/>
  <c r="H1113"/>
  <c r="H1114"/>
  <c r="H1115"/>
  <c r="H1116"/>
  <c r="H1117"/>
  <c r="H1118"/>
  <c r="H1119"/>
  <c r="H1120"/>
  <c r="H1122"/>
  <c r="H1123"/>
  <c r="H1124"/>
  <c r="H1125"/>
  <c r="H1126"/>
  <c r="H1127"/>
  <c r="H1128"/>
  <c r="H1129"/>
  <c r="H1130"/>
  <c r="H1131"/>
  <c r="H1132"/>
  <c r="H1133"/>
  <c r="H1134"/>
  <c r="H1135"/>
  <c r="H1136"/>
  <c r="H1137"/>
  <c r="H1138"/>
  <c r="H1139"/>
  <c r="H1140"/>
  <c r="H1141"/>
  <c r="H1142"/>
  <c r="H1143"/>
  <c r="H1144"/>
  <c r="H1145"/>
  <c r="H1146"/>
  <c r="H1147"/>
  <c r="H1148"/>
  <c r="H1150"/>
  <c r="H1151"/>
  <c r="H1152"/>
  <c r="H1153"/>
  <c r="H1154"/>
  <c r="H1155"/>
  <c r="H1156"/>
  <c r="H1157"/>
  <c r="H1158"/>
  <c r="H1159"/>
  <c r="H1160"/>
  <c r="H1161"/>
  <c r="H1163"/>
  <c r="H1164"/>
  <c r="H1165"/>
  <c r="H1166"/>
  <c r="H1167"/>
  <c r="H1168"/>
  <c r="H1169"/>
  <c r="H1170"/>
  <c r="H1171"/>
  <c r="H1172"/>
  <c r="H1173"/>
  <c r="H1174"/>
  <c r="H1175"/>
  <c r="H1176"/>
  <c r="H1177"/>
  <c r="H1178"/>
  <c r="H1179"/>
  <c r="H1180"/>
  <c r="H1181"/>
  <c r="H1182"/>
  <c r="H1183"/>
  <c r="H1184"/>
  <c r="H1185"/>
  <c r="H1186"/>
  <c r="H1187"/>
  <c r="H1188"/>
  <c r="H1189"/>
  <c r="H1191"/>
  <c r="H1192"/>
  <c r="H1193"/>
  <c r="H1194"/>
  <c r="H1195"/>
  <c r="H1196"/>
  <c r="H1197"/>
  <c r="H1198"/>
  <c r="H1199"/>
  <c r="H1200"/>
  <c r="H1201"/>
  <c r="H1202"/>
  <c r="H1204"/>
  <c r="H1205"/>
  <c r="H1206"/>
  <c r="H1207"/>
  <c r="H1208"/>
  <c r="H1209"/>
  <c r="H1210"/>
  <c r="H1211"/>
  <c r="H1212"/>
  <c r="H1213"/>
  <c r="H1214"/>
  <c r="H1215"/>
  <c r="H1216"/>
  <c r="H1217"/>
  <c r="H1218"/>
  <c r="H1219"/>
  <c r="H1220"/>
  <c r="H1221"/>
  <c r="H1222"/>
  <c r="H1223"/>
  <c r="H1224"/>
  <c r="H1225"/>
  <c r="H1226"/>
  <c r="H1227"/>
  <c r="H1228"/>
  <c r="H1229"/>
  <c r="H1230"/>
  <c r="H1232"/>
  <c r="H1233"/>
  <c r="H1234"/>
  <c r="H1235"/>
  <c r="H1236"/>
  <c r="H1237"/>
  <c r="H1238"/>
  <c r="H1239"/>
  <c r="H1240"/>
  <c r="H1241"/>
  <c r="H461" i="98"/>
  <c r="H192"/>
  <c r="G452" i="104"/>
  <c r="G451"/>
  <c r="G450"/>
  <c r="G449"/>
  <c r="G448"/>
  <c r="G447"/>
  <c r="G446"/>
  <c r="G445"/>
  <c r="G444"/>
  <c r="G443"/>
  <c r="G441"/>
  <c r="G440"/>
  <c r="G439"/>
  <c r="G438"/>
  <c r="G437"/>
  <c r="G436"/>
  <c r="G435"/>
  <c r="G434"/>
  <c r="G433"/>
  <c r="G432"/>
  <c r="G431"/>
  <c r="G430"/>
  <c r="G429"/>
  <c r="G428"/>
  <c r="G427"/>
  <c r="G426"/>
  <c r="G425"/>
  <c r="G424"/>
  <c r="G423"/>
  <c r="G422"/>
  <c r="G421"/>
  <c r="G420"/>
  <c r="G419"/>
  <c r="G418"/>
  <c r="G417"/>
  <c r="G416"/>
  <c r="G415"/>
  <c r="G413"/>
  <c r="G412"/>
  <c r="G411"/>
  <c r="G410"/>
  <c r="G409"/>
  <c r="G408"/>
  <c r="G407"/>
  <c r="G406"/>
  <c r="G405"/>
  <c r="G404"/>
  <c r="G403"/>
  <c r="G402"/>
  <c r="G400"/>
  <c r="G399"/>
  <c r="G398"/>
  <c r="G397"/>
  <c r="G396"/>
  <c r="G395"/>
  <c r="G394"/>
  <c r="G393"/>
  <c r="G392"/>
  <c r="G391"/>
  <c r="G390"/>
  <c r="G389"/>
  <c r="G388"/>
  <c r="G387"/>
  <c r="G386"/>
  <c r="G385"/>
  <c r="G384"/>
  <c r="G383"/>
  <c r="G382"/>
  <c r="G381"/>
  <c r="G380"/>
  <c r="G379"/>
  <c r="G378"/>
  <c r="G377"/>
  <c r="G376"/>
  <c r="G375"/>
  <c r="G374"/>
  <c r="G372"/>
  <c r="G371"/>
  <c r="G370"/>
  <c r="G369"/>
  <c r="G368"/>
  <c r="G367"/>
  <c r="G366"/>
  <c r="G365"/>
  <c r="G364"/>
  <c r="G363"/>
  <c r="G362"/>
  <c r="G361"/>
  <c r="G359"/>
  <c r="G358"/>
  <c r="G357"/>
  <c r="G356"/>
  <c r="G355"/>
  <c r="G354"/>
  <c r="G352"/>
  <c r="G351"/>
  <c r="G350"/>
  <c r="G349"/>
  <c r="G348"/>
  <c r="G347"/>
  <c r="G346"/>
  <c r="G345"/>
  <c r="G344"/>
  <c r="G343"/>
  <c r="G342"/>
  <c r="G341"/>
  <c r="G340"/>
  <c r="G339"/>
  <c r="G338"/>
  <c r="G337"/>
  <c r="G336"/>
  <c r="G335"/>
  <c r="G334"/>
  <c r="G333"/>
  <c r="G331"/>
  <c r="G330"/>
  <c r="G329"/>
  <c r="G328"/>
  <c r="G327"/>
  <c r="G326"/>
  <c r="G325"/>
  <c r="G324"/>
  <c r="G323"/>
  <c r="G322"/>
  <c r="G321"/>
  <c r="G320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0"/>
  <c r="G289"/>
  <c r="G288"/>
  <c r="G287"/>
  <c r="G286"/>
  <c r="G285"/>
  <c r="G284"/>
  <c r="G283"/>
  <c r="G282"/>
  <c r="G281"/>
  <c r="G280"/>
  <c r="G279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49"/>
  <c r="G248"/>
  <c r="G247"/>
  <c r="G246"/>
  <c r="G245"/>
  <c r="G244"/>
  <c r="G243"/>
  <c r="G242"/>
  <c r="G241"/>
  <c r="G240"/>
  <c r="G239"/>
  <c r="G238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8"/>
  <c r="G207"/>
  <c r="G206"/>
  <c r="G205"/>
  <c r="G204"/>
  <c r="G203"/>
  <c r="G202"/>
  <c r="G201"/>
  <c r="G200"/>
  <c r="G199"/>
  <c r="G198"/>
  <c r="G197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7"/>
  <c r="G166"/>
  <c r="G165"/>
  <c r="G164"/>
  <c r="G163"/>
  <c r="G162"/>
  <c r="G161"/>
  <c r="G160"/>
  <c r="G159"/>
  <c r="G158"/>
  <c r="G157"/>
  <c r="G156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6"/>
  <c r="G125"/>
  <c r="G124"/>
  <c r="G123"/>
  <c r="G122"/>
  <c r="G121"/>
  <c r="G120"/>
  <c r="G119"/>
  <c r="G118"/>
  <c r="G117"/>
  <c r="G116"/>
  <c r="G115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5"/>
  <c r="G84"/>
  <c r="G83"/>
  <c r="G82"/>
  <c r="G81"/>
  <c r="G80"/>
  <c r="G79"/>
  <c r="G78"/>
  <c r="G77"/>
  <c r="G76"/>
  <c r="G75"/>
  <c r="G74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4"/>
  <c r="G43"/>
  <c r="G42"/>
  <c r="G41"/>
  <c r="G40"/>
  <c r="G39"/>
  <c r="G38"/>
  <c r="G37"/>
  <c r="G36"/>
  <c r="G35"/>
  <c r="G34"/>
  <c r="G33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5"/>
  <c r="G3"/>
  <c r="G2"/>
  <c r="G430" i="101"/>
  <c r="G431"/>
  <c r="G432"/>
  <c r="G433"/>
  <c r="G434"/>
  <c r="G435"/>
  <c r="G436"/>
  <c r="G437"/>
  <c r="G438"/>
  <c r="G439"/>
  <c r="G440"/>
  <c r="G441"/>
  <c r="G443"/>
  <c r="G444"/>
  <c r="G445"/>
  <c r="G446"/>
  <c r="G447"/>
  <c r="G448"/>
  <c r="G449"/>
  <c r="G450"/>
  <c r="G451"/>
  <c r="G452"/>
  <c r="G3"/>
  <c r="G5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3"/>
  <c r="G34"/>
  <c r="G35"/>
  <c r="G36"/>
  <c r="G37"/>
  <c r="G38"/>
  <c r="G39"/>
  <c r="G40"/>
  <c r="G41"/>
  <c r="G42"/>
  <c r="G43"/>
  <c r="G44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4"/>
  <c r="G75"/>
  <c r="G76"/>
  <c r="G77"/>
  <c r="G78"/>
  <c r="G79"/>
  <c r="G80"/>
  <c r="G81"/>
  <c r="G82"/>
  <c r="G83"/>
  <c r="G84"/>
  <c r="G85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5"/>
  <c r="G116"/>
  <c r="G117"/>
  <c r="G118"/>
  <c r="G119"/>
  <c r="G120"/>
  <c r="G121"/>
  <c r="G122"/>
  <c r="G123"/>
  <c r="G124"/>
  <c r="G125"/>
  <c r="G126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6"/>
  <c r="G157"/>
  <c r="G158"/>
  <c r="G159"/>
  <c r="G160"/>
  <c r="G161"/>
  <c r="G162"/>
  <c r="G163"/>
  <c r="G164"/>
  <c r="G165"/>
  <c r="G166"/>
  <c r="G167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7"/>
  <c r="G198"/>
  <c r="G199"/>
  <c r="G200"/>
  <c r="G201"/>
  <c r="G202"/>
  <c r="G203"/>
  <c r="G204"/>
  <c r="G205"/>
  <c r="G206"/>
  <c r="G207"/>
  <c r="G208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8"/>
  <c r="G239"/>
  <c r="G240"/>
  <c r="G241"/>
  <c r="G242"/>
  <c r="G243"/>
  <c r="G244"/>
  <c r="G245"/>
  <c r="G246"/>
  <c r="G247"/>
  <c r="G248"/>
  <c r="G249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9"/>
  <c r="G280"/>
  <c r="G281"/>
  <c r="G282"/>
  <c r="G283"/>
  <c r="G284"/>
  <c r="G285"/>
  <c r="G286"/>
  <c r="G287"/>
  <c r="G288"/>
  <c r="G289"/>
  <c r="G290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20"/>
  <c r="G321"/>
  <c r="G322"/>
  <c r="G323"/>
  <c r="G324"/>
  <c r="G325"/>
  <c r="G326"/>
  <c r="G327"/>
  <c r="G328"/>
  <c r="G329"/>
  <c r="G330"/>
  <c r="G331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4"/>
  <c r="G355"/>
  <c r="G356"/>
  <c r="G357"/>
  <c r="G358"/>
  <c r="G359"/>
  <c r="G361"/>
  <c r="G362"/>
  <c r="G363"/>
  <c r="G364"/>
  <c r="G365"/>
  <c r="G366"/>
  <c r="G367"/>
  <c r="G368"/>
  <c r="G369"/>
  <c r="G370"/>
  <c r="G371"/>
  <c r="G372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2"/>
  <c r="G403"/>
  <c r="G404"/>
  <c r="G405"/>
  <c r="G406"/>
  <c r="G407"/>
  <c r="G408"/>
  <c r="G409"/>
  <c r="G410"/>
  <c r="G411"/>
  <c r="G412"/>
  <c r="G413"/>
  <c r="G415"/>
  <c r="G416"/>
  <c r="G417"/>
  <c r="G418"/>
  <c r="G419"/>
  <c r="G420"/>
  <c r="G421"/>
  <c r="G422"/>
  <c r="G423"/>
  <c r="G424"/>
  <c r="G425"/>
  <c r="G426"/>
  <c r="G427"/>
  <c r="G428"/>
  <c r="G429"/>
  <c r="G2"/>
  <c r="G3" i="100"/>
  <c r="G5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3"/>
  <c r="G34"/>
  <c r="G35"/>
  <c r="G36"/>
  <c r="G37"/>
  <c r="G38"/>
  <c r="G39"/>
  <c r="G40"/>
  <c r="G41"/>
  <c r="G42"/>
  <c r="G43"/>
  <c r="G44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4"/>
  <c r="G75"/>
  <c r="G76"/>
  <c r="G77"/>
  <c r="G78"/>
  <c r="G79"/>
  <c r="G80"/>
  <c r="G81"/>
  <c r="G82"/>
  <c r="G83"/>
  <c r="G84"/>
  <c r="G85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5"/>
  <c r="G116"/>
  <c r="G117"/>
  <c r="G118"/>
  <c r="G119"/>
  <c r="G120"/>
  <c r="G121"/>
  <c r="G122"/>
  <c r="G123"/>
  <c r="G124"/>
  <c r="G125"/>
  <c r="G126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6"/>
  <c r="G157"/>
  <c r="G158"/>
  <c r="G159"/>
  <c r="G160"/>
  <c r="G161"/>
  <c r="G162"/>
  <c r="G163"/>
  <c r="G164"/>
  <c r="G165"/>
  <c r="G166"/>
  <c r="G167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7"/>
  <c r="G188"/>
  <c r="G189"/>
  <c r="G190"/>
  <c r="G191"/>
  <c r="G192"/>
  <c r="G193"/>
  <c r="G194"/>
  <c r="G195"/>
  <c r="G197"/>
  <c r="G198"/>
  <c r="G199"/>
  <c r="G200"/>
  <c r="G201"/>
  <c r="G202"/>
  <c r="G203"/>
  <c r="G204"/>
  <c r="G205"/>
  <c r="G206"/>
  <c r="G207"/>
  <c r="G208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8"/>
  <c r="G239"/>
  <c r="G240"/>
  <c r="G241"/>
  <c r="G242"/>
  <c r="G243"/>
  <c r="G244"/>
  <c r="G245"/>
  <c r="G246"/>
  <c r="G247"/>
  <c r="G248"/>
  <c r="G249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9"/>
  <c r="G280"/>
  <c r="G281"/>
  <c r="G282"/>
  <c r="G283"/>
  <c r="G284"/>
  <c r="G285"/>
  <c r="G286"/>
  <c r="G287"/>
  <c r="G288"/>
  <c r="G289"/>
  <c r="G290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20"/>
  <c r="G321"/>
  <c r="G322"/>
  <c r="G323"/>
  <c r="G324"/>
  <c r="G326"/>
  <c r="G327"/>
  <c r="G328"/>
  <c r="G329"/>
  <c r="G330"/>
  <c r="G331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1"/>
  <c r="G362"/>
  <c r="G363"/>
  <c r="G364"/>
  <c r="G365"/>
  <c r="G366"/>
  <c r="G367"/>
  <c r="G368"/>
  <c r="G369"/>
  <c r="G370"/>
  <c r="G371"/>
  <c r="G372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2"/>
  <c r="G403"/>
  <c r="G404"/>
  <c r="G405"/>
  <c r="G406"/>
  <c r="G407"/>
  <c r="G408"/>
  <c r="G409"/>
  <c r="G410"/>
  <c r="G411"/>
  <c r="G412"/>
  <c r="G413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3"/>
  <c r="G444"/>
  <c r="G445"/>
  <c r="G446"/>
  <c r="G447"/>
  <c r="G448"/>
  <c r="G449"/>
  <c r="G450"/>
  <c r="G451"/>
  <c r="G452"/>
  <c r="AB37" i="130" l="1"/>
  <c r="AB36"/>
  <c r="AB35"/>
  <c r="AB34"/>
  <c r="AB33"/>
  <c r="AB32"/>
  <c r="AB31"/>
  <c r="AB30"/>
  <c r="AB29"/>
  <c r="AB28"/>
  <c r="AB27"/>
  <c r="AB26"/>
  <c r="AB25"/>
  <c r="AB24"/>
  <c r="AB23"/>
  <c r="AB22"/>
  <c r="AB21"/>
  <c r="AB38" i="129"/>
  <c r="AB37"/>
  <c r="AB36"/>
  <c r="AB35"/>
  <c r="AB34"/>
  <c r="AB33"/>
  <c r="AB32"/>
  <c r="AB31"/>
  <c r="AB30"/>
  <c r="AB29"/>
  <c r="AB28"/>
  <c r="AB27"/>
  <c r="AB26"/>
  <c r="AB25"/>
  <c r="AB24"/>
  <c r="AB23"/>
  <c r="AB22"/>
  <c r="AB21"/>
  <c r="AB20" i="130"/>
  <c r="AB20" i="129"/>
  <c r="W37" i="130"/>
  <c r="Z37" s="1"/>
  <c r="W36"/>
  <c r="W35"/>
  <c r="W34"/>
  <c r="Z34" s="1"/>
  <c r="W33"/>
  <c r="Z33" s="1"/>
  <c r="W32"/>
  <c r="Z32" s="1"/>
  <c r="W31"/>
  <c r="W30"/>
  <c r="W29"/>
  <c r="Z29" s="1"/>
  <c r="W28"/>
  <c r="W27"/>
  <c r="W26"/>
  <c r="Z26" s="1"/>
  <c r="W25"/>
  <c r="W24"/>
  <c r="Z24" s="1"/>
  <c r="W23"/>
  <c r="W22"/>
  <c r="W21"/>
  <c r="Z21" s="1"/>
  <c r="W38" i="129"/>
  <c r="W37"/>
  <c r="W36"/>
  <c r="W35"/>
  <c r="Z35" s="1"/>
  <c r="W34"/>
  <c r="W33"/>
  <c r="Z33" s="1"/>
  <c r="W32"/>
  <c r="Z32" s="1"/>
  <c r="W31"/>
  <c r="Z31" s="1"/>
  <c r="W30"/>
  <c r="W29"/>
  <c r="Z29" s="1"/>
  <c r="W28"/>
  <c r="Z28" s="1"/>
  <c r="W27"/>
  <c r="Z27" s="1"/>
  <c r="W26"/>
  <c r="W25"/>
  <c r="Z25" s="1"/>
  <c r="W24"/>
  <c r="Z24" s="1"/>
  <c r="W23"/>
  <c r="Z23" s="1"/>
  <c r="W22"/>
  <c r="W21"/>
  <c r="X23"/>
  <c r="X27"/>
  <c r="X31"/>
  <c r="X35"/>
  <c r="X24" i="130"/>
  <c r="Z28"/>
  <c r="X28"/>
  <c r="X32"/>
  <c r="X36"/>
  <c r="Z36"/>
  <c r="V37"/>
  <c r="V36"/>
  <c r="Y36" s="1"/>
  <c r="V35"/>
  <c r="Y35" s="1"/>
  <c r="V34"/>
  <c r="Y34" s="1"/>
  <c r="V33"/>
  <c r="V32"/>
  <c r="Y32" s="1"/>
  <c r="V31"/>
  <c r="Y31" s="1"/>
  <c r="V30"/>
  <c r="V29"/>
  <c r="V28"/>
  <c r="Y28" s="1"/>
  <c r="V27"/>
  <c r="Y27" s="1"/>
  <c r="V26"/>
  <c r="Y26" s="1"/>
  <c r="V25"/>
  <c r="V24"/>
  <c r="Y24" s="1"/>
  <c r="V23"/>
  <c r="Y23" s="1"/>
  <c r="V22"/>
  <c r="Y22" s="1"/>
  <c r="V21"/>
  <c r="V38" i="129"/>
  <c r="Y38" s="1"/>
  <c r="V37"/>
  <c r="V36"/>
  <c r="Y36" s="1"/>
  <c r="V35"/>
  <c r="Y35" s="1"/>
  <c r="V34"/>
  <c r="Y34" s="1"/>
  <c r="V33"/>
  <c r="Y33" s="1"/>
  <c r="V32"/>
  <c r="V31"/>
  <c r="Y31" s="1"/>
  <c r="V30"/>
  <c r="Y30" s="1"/>
  <c r="V29"/>
  <c r="Y29" s="1"/>
  <c r="V28"/>
  <c r="Y28" s="1"/>
  <c r="V27"/>
  <c r="Y27" s="1"/>
  <c r="V26"/>
  <c r="Y26" s="1"/>
  <c r="V25"/>
  <c r="Y25" s="1"/>
  <c r="V24"/>
  <c r="V23"/>
  <c r="Y23" s="1"/>
  <c r="V22"/>
  <c r="Y22" s="1"/>
  <c r="V21"/>
  <c r="Y21" s="1"/>
  <c r="AD37" i="130"/>
  <c r="AD36"/>
  <c r="AD35"/>
  <c r="AD34"/>
  <c r="AD33"/>
  <c r="AD32"/>
  <c r="AD31"/>
  <c r="AD30"/>
  <c r="AD29"/>
  <c r="AD28"/>
  <c r="AD27"/>
  <c r="AD26"/>
  <c r="AD25"/>
  <c r="AD24"/>
  <c r="AD23"/>
  <c r="AD22"/>
  <c r="AD21"/>
  <c r="AD38" i="129"/>
  <c r="AD37"/>
  <c r="AD36"/>
  <c r="AD35"/>
  <c r="AD34"/>
  <c r="AD33"/>
  <c r="AD32"/>
  <c r="AD31"/>
  <c r="AD30"/>
  <c r="AD29"/>
  <c r="AD28"/>
  <c r="AD27"/>
  <c r="AD26"/>
  <c r="AD25"/>
  <c r="AD24"/>
  <c r="AD23"/>
  <c r="AD22"/>
  <c r="AD21"/>
  <c r="X22"/>
  <c r="Z22"/>
  <c r="Z26"/>
  <c r="X26"/>
  <c r="X30"/>
  <c r="Z30"/>
  <c r="X34"/>
  <c r="Z34"/>
  <c r="Z38"/>
  <c r="X38"/>
  <c r="Z23" i="130"/>
  <c r="X23"/>
  <c r="Z27"/>
  <c r="X27"/>
  <c r="Z31"/>
  <c r="X31"/>
  <c r="Z35"/>
  <c r="X35"/>
  <c r="X21" i="129"/>
  <c r="Z21"/>
  <c r="X25"/>
  <c r="X29"/>
  <c r="X33"/>
  <c r="X37"/>
  <c r="Y37"/>
  <c r="Z37"/>
  <c r="Z22" i="130"/>
  <c r="X22"/>
  <c r="X26"/>
  <c r="Z30"/>
  <c r="Y30"/>
  <c r="X30"/>
  <c r="X34"/>
  <c r="AC37"/>
  <c r="AC36"/>
  <c r="AC35"/>
  <c r="AC34"/>
  <c r="AC33"/>
  <c r="AC32"/>
  <c r="AC31"/>
  <c r="AC30"/>
  <c r="AC29"/>
  <c r="AC28"/>
  <c r="AC27"/>
  <c r="AC26"/>
  <c r="AC25"/>
  <c r="AC24"/>
  <c r="AC23"/>
  <c r="AC22"/>
  <c r="AC21"/>
  <c r="AC38" i="129"/>
  <c r="AC37"/>
  <c r="AC36"/>
  <c r="AC35"/>
  <c r="AC34"/>
  <c r="AC33"/>
  <c r="AC32"/>
  <c r="AC31"/>
  <c r="AC30"/>
  <c r="AC29"/>
  <c r="AC28"/>
  <c r="AC27"/>
  <c r="AC26"/>
  <c r="AC25"/>
  <c r="AC24"/>
  <c r="AC23"/>
  <c r="AC22"/>
  <c r="AC21"/>
  <c r="AA37" i="130"/>
  <c r="AA36"/>
  <c r="AA35"/>
  <c r="AA34"/>
  <c r="AA33"/>
  <c r="AA32"/>
  <c r="AA31"/>
  <c r="AA30"/>
  <c r="AA29"/>
  <c r="AA28"/>
  <c r="AA27"/>
  <c r="AA26"/>
  <c r="AA25"/>
  <c r="AA24"/>
  <c r="AA23"/>
  <c r="AA22"/>
  <c r="AA21"/>
  <c r="AA38" i="129"/>
  <c r="AA37"/>
  <c r="AA36"/>
  <c r="AA35"/>
  <c r="AA34"/>
  <c r="AA33"/>
  <c r="AA32"/>
  <c r="AA31"/>
  <c r="AA30"/>
  <c r="AA29"/>
  <c r="AA28"/>
  <c r="AA27"/>
  <c r="AA26"/>
  <c r="AA25"/>
  <c r="AA24"/>
  <c r="AA23"/>
  <c r="AA22"/>
  <c r="AA21"/>
  <c r="AA20" i="130"/>
  <c r="AA20" i="129"/>
  <c r="X24"/>
  <c r="Y24"/>
  <c r="X28"/>
  <c r="X32"/>
  <c r="Y32"/>
  <c r="X36"/>
  <c r="Z36"/>
  <c r="Y21" i="130"/>
  <c r="X21"/>
  <c r="Z25"/>
  <c r="Y25"/>
  <c r="X25"/>
  <c r="Y29"/>
  <c r="X29"/>
  <c r="Y33"/>
  <c r="X33"/>
  <c r="Y37"/>
  <c r="X37"/>
  <c r="AD53"/>
  <c r="AD52"/>
  <c r="AD51"/>
  <c r="AD50"/>
  <c r="AD49"/>
  <c r="AD48"/>
  <c r="AD47"/>
  <c r="AD46"/>
  <c r="AD45"/>
  <c r="AD44"/>
  <c r="AD43"/>
  <c r="AD42"/>
  <c r="AD41"/>
  <c r="AD40"/>
  <c r="AD39"/>
  <c r="AD20"/>
  <c r="AD19"/>
  <c r="AD18"/>
  <c r="AD17"/>
  <c r="AD16"/>
  <c r="AD15"/>
  <c r="AD14"/>
  <c r="AD53" i="129"/>
  <c r="AD52"/>
  <c r="AD51"/>
  <c r="AD50"/>
  <c r="AD49"/>
  <c r="AD48"/>
  <c r="AD47"/>
  <c r="AD46"/>
  <c r="AD45"/>
  <c r="AD44"/>
  <c r="AD43"/>
  <c r="AD42"/>
  <c r="AD41"/>
  <c r="AD40"/>
  <c r="AD39"/>
  <c r="AD20"/>
  <c r="AD19"/>
  <c r="AD18"/>
  <c r="AD17"/>
  <c r="AD16"/>
  <c r="AD15"/>
  <c r="AD14"/>
  <c r="Z17"/>
  <c r="X17"/>
  <c r="Y17"/>
  <c r="Z41"/>
  <c r="X41"/>
  <c r="Y41"/>
  <c r="Z45"/>
  <c r="X45"/>
  <c r="Y45"/>
  <c r="Z49"/>
  <c r="X49"/>
  <c r="Y49"/>
  <c r="Z53"/>
  <c r="X53"/>
  <c r="Y53"/>
  <c r="Z17" i="130"/>
  <c r="X17"/>
  <c r="Y17"/>
  <c r="Z41"/>
  <c r="X41"/>
  <c r="Y41"/>
  <c r="Z45"/>
  <c r="X45"/>
  <c r="Y45"/>
  <c r="Z49"/>
  <c r="X49"/>
  <c r="Y49"/>
  <c r="X53"/>
  <c r="Z53"/>
  <c r="Y53"/>
  <c r="AC53"/>
  <c r="AC52"/>
  <c r="AC51"/>
  <c r="AC50"/>
  <c r="AC49"/>
  <c r="AC48"/>
  <c r="AC47"/>
  <c r="AC46"/>
  <c r="AC45"/>
  <c r="AC44"/>
  <c r="AC43"/>
  <c r="AC42"/>
  <c r="AC41"/>
  <c r="AC40"/>
  <c r="AC39"/>
  <c r="AC20"/>
  <c r="AC19"/>
  <c r="AC18"/>
  <c r="AC17"/>
  <c r="AC16"/>
  <c r="AC15"/>
  <c r="AC14"/>
  <c r="AC53" i="129"/>
  <c r="AC52"/>
  <c r="AC51"/>
  <c r="AC50"/>
  <c r="AC49"/>
  <c r="AC48"/>
  <c r="AC47"/>
  <c r="AC46"/>
  <c r="AC45"/>
  <c r="AC44"/>
  <c r="AC43"/>
  <c r="AC42"/>
  <c r="AC41"/>
  <c r="AC40"/>
  <c r="AC39"/>
  <c r="AC20"/>
  <c r="AC19"/>
  <c r="AC18"/>
  <c r="AC17"/>
  <c r="AC16"/>
  <c r="AC15"/>
  <c r="AC14"/>
  <c r="Z16"/>
  <c r="Y16"/>
  <c r="X16"/>
  <c r="Z20"/>
  <c r="Y20"/>
  <c r="X20"/>
  <c r="Z40"/>
  <c r="Y40"/>
  <c r="X40"/>
  <c r="Z44"/>
  <c r="Y44"/>
  <c r="X44"/>
  <c r="Z48"/>
  <c r="Y48"/>
  <c r="X48"/>
  <c r="Z52"/>
  <c r="Y52"/>
  <c r="X52"/>
  <c r="Z16" i="130"/>
  <c r="Y16"/>
  <c r="X16"/>
  <c r="Z20"/>
  <c r="Y20"/>
  <c r="X20"/>
  <c r="Z40"/>
  <c r="Y40"/>
  <c r="X40"/>
  <c r="Z44"/>
  <c r="Y44"/>
  <c r="X44"/>
  <c r="Z48"/>
  <c r="Y48"/>
  <c r="X48"/>
  <c r="Z52"/>
  <c r="Y52"/>
  <c r="X52"/>
  <c r="AA53"/>
  <c r="AA52"/>
  <c r="AA51"/>
  <c r="AA50"/>
  <c r="AA49"/>
  <c r="AA48"/>
  <c r="AA47"/>
  <c r="AA46"/>
  <c r="AA45"/>
  <c r="AA44"/>
  <c r="AA43"/>
  <c r="AA42"/>
  <c r="AA41"/>
  <c r="AA40"/>
  <c r="AA39"/>
  <c r="AA19"/>
  <c r="AA18"/>
  <c r="AA17"/>
  <c r="AA16"/>
  <c r="AA15"/>
  <c r="AA14"/>
  <c r="AA53" i="129"/>
  <c r="AA52"/>
  <c r="AA51"/>
  <c r="AA50"/>
  <c r="AA49"/>
  <c r="AA48"/>
  <c r="AA47"/>
  <c r="AA46"/>
  <c r="AA45"/>
  <c r="AA44"/>
  <c r="AA42"/>
  <c r="AA41"/>
  <c r="AA40"/>
  <c r="AA39"/>
  <c r="AA19"/>
  <c r="AA18"/>
  <c r="AA17"/>
  <c r="AA16"/>
  <c r="AA15"/>
  <c r="AA14"/>
  <c r="Z15"/>
  <c r="X15"/>
  <c r="Y15"/>
  <c r="Z19"/>
  <c r="X19"/>
  <c r="Y19"/>
  <c r="Z39"/>
  <c r="X39"/>
  <c r="Y39"/>
  <c r="Z43"/>
  <c r="X43"/>
  <c r="Y43"/>
  <c r="Z47"/>
  <c r="X47"/>
  <c r="Y47"/>
  <c r="Z51"/>
  <c r="X51"/>
  <c r="Y51"/>
  <c r="Z15" i="130"/>
  <c r="X15"/>
  <c r="Y15"/>
  <c r="Z19"/>
  <c r="X19"/>
  <c r="Y19"/>
  <c r="Z39"/>
  <c r="X39"/>
  <c r="Y39"/>
  <c r="Z43"/>
  <c r="X43"/>
  <c r="Y43"/>
  <c r="Z47"/>
  <c r="X47"/>
  <c r="Y47"/>
  <c r="Z51"/>
  <c r="X51"/>
  <c r="Y51"/>
  <c r="AB53"/>
  <c r="AB52"/>
  <c r="AB51"/>
  <c r="AB50"/>
  <c r="AB49"/>
  <c r="AB48"/>
  <c r="AB47"/>
  <c r="AB46"/>
  <c r="AB45"/>
  <c r="AB44"/>
  <c r="AB43"/>
  <c r="AB42"/>
  <c r="AB41"/>
  <c r="AB40"/>
  <c r="AB39"/>
  <c r="AB19"/>
  <c r="AB18"/>
  <c r="AB17"/>
  <c r="AB16"/>
  <c r="AB15"/>
  <c r="AB14"/>
  <c r="AB53" i="129"/>
  <c r="AB52"/>
  <c r="AB51"/>
  <c r="AB50"/>
  <c r="AB49"/>
  <c r="AB48"/>
  <c r="AB47"/>
  <c r="AB46"/>
  <c r="AB45"/>
  <c r="AB44"/>
  <c r="AB42"/>
  <c r="AB41"/>
  <c r="AB40"/>
  <c r="AB39"/>
  <c r="AB19"/>
  <c r="AB18"/>
  <c r="AB17"/>
  <c r="AB16"/>
  <c r="AB15"/>
  <c r="AB14"/>
  <c r="Z14"/>
  <c r="Y14"/>
  <c r="X14"/>
  <c r="Z18"/>
  <c r="Y18"/>
  <c r="X18"/>
  <c r="Z42"/>
  <c r="Y42"/>
  <c r="X42"/>
  <c r="Z46"/>
  <c r="Y46"/>
  <c r="X46"/>
  <c r="Z50"/>
  <c r="Y50"/>
  <c r="X50"/>
  <c r="Z14" i="130"/>
  <c r="Y14"/>
  <c r="X14"/>
  <c r="Z18"/>
  <c r="Y18"/>
  <c r="X18"/>
  <c r="Z42"/>
  <c r="Y42"/>
  <c r="X42"/>
  <c r="Z46"/>
  <c r="Y46"/>
  <c r="X46"/>
  <c r="Z50"/>
  <c r="Y50"/>
  <c r="X50"/>
  <c r="AB13"/>
  <c r="X13"/>
  <c r="Z13"/>
  <c r="Y13"/>
  <c r="AD13"/>
  <c r="AC13"/>
  <c r="AA13"/>
  <c r="AC13" i="129"/>
  <c r="AA13"/>
  <c r="Z13"/>
  <c r="X13"/>
  <c r="Y13"/>
  <c r="AB13"/>
  <c r="AD13"/>
  <c r="AE23" l="1"/>
  <c r="AG23"/>
  <c r="AF23"/>
  <c r="AE27"/>
  <c r="AG27"/>
  <c r="AF27"/>
  <c r="AG31"/>
  <c r="AE31"/>
  <c r="AF31"/>
  <c r="AE35"/>
  <c r="AG35"/>
  <c r="AF35"/>
  <c r="AE21" i="130"/>
  <c r="AF21"/>
  <c r="AG21"/>
  <c r="AE25"/>
  <c r="AF25"/>
  <c r="AG25"/>
  <c r="AE29"/>
  <c r="AF29"/>
  <c r="AG29"/>
  <c r="AE33"/>
  <c r="AG33"/>
  <c r="AF33"/>
  <c r="AE37"/>
  <c r="AF37"/>
  <c r="AG37"/>
  <c r="AE22" i="129"/>
  <c r="AG22"/>
  <c r="AF22"/>
  <c r="AE26"/>
  <c r="AG26"/>
  <c r="AF26"/>
  <c r="AE30"/>
  <c r="AG30"/>
  <c r="AF30"/>
  <c r="AE34"/>
  <c r="AF34"/>
  <c r="AG34"/>
  <c r="AE38"/>
  <c r="AG38"/>
  <c r="AF38"/>
  <c r="AE24" i="130"/>
  <c r="AF24"/>
  <c r="AG24"/>
  <c r="AE28"/>
  <c r="AG28"/>
  <c r="AF28"/>
  <c r="AE32"/>
  <c r="AG32"/>
  <c r="AF32"/>
  <c r="AE36"/>
  <c r="AF36"/>
  <c r="AG36"/>
  <c r="AE21" i="129"/>
  <c r="AG21"/>
  <c r="AF21"/>
  <c r="AG25"/>
  <c r="AF25"/>
  <c r="AE25"/>
  <c r="AF29"/>
  <c r="AG29"/>
  <c r="AE29"/>
  <c r="AF33"/>
  <c r="AG33"/>
  <c r="AE33"/>
  <c r="AE37"/>
  <c r="AF37"/>
  <c r="AG37"/>
  <c r="AE23" i="130"/>
  <c r="AG23"/>
  <c r="AF23"/>
  <c r="AE27"/>
  <c r="AG27"/>
  <c r="AF27"/>
  <c r="AE31"/>
  <c r="AF31"/>
  <c r="AG31"/>
  <c r="AE35"/>
  <c r="AF35"/>
  <c r="AG35"/>
  <c r="AE24" i="129"/>
  <c r="AF24"/>
  <c r="AG24"/>
  <c r="AE28"/>
  <c r="AF28"/>
  <c r="AG28"/>
  <c r="AE32"/>
  <c r="AF32"/>
  <c r="AG32"/>
  <c r="AE36"/>
  <c r="AF36"/>
  <c r="AG36"/>
  <c r="AE22" i="130"/>
  <c r="AG22"/>
  <c r="AF22"/>
  <c r="AE26"/>
  <c r="AG26"/>
  <c r="AF26"/>
  <c r="AE30"/>
  <c r="AG30"/>
  <c r="AF30"/>
  <c r="AE34"/>
  <c r="AG34"/>
  <c r="AF34"/>
  <c r="AF17" i="129"/>
  <c r="AE17"/>
  <c r="AG17"/>
  <c r="AE41"/>
  <c r="AG41"/>
  <c r="AF41"/>
  <c r="AF45"/>
  <c r="AE45"/>
  <c r="AG45"/>
  <c r="AF49"/>
  <c r="AE49"/>
  <c r="AG49"/>
  <c r="AF53"/>
  <c r="AG53"/>
  <c r="AE53"/>
  <c r="AE17" i="130"/>
  <c r="AG17"/>
  <c r="AF17"/>
  <c r="AF41"/>
  <c r="AE41"/>
  <c r="AG41"/>
  <c r="AF45"/>
  <c r="AG45"/>
  <c r="AE45"/>
  <c r="AE49"/>
  <c r="AG49"/>
  <c r="AF49"/>
  <c r="AF53"/>
  <c r="AE53"/>
  <c r="AG53"/>
  <c r="AE16" i="129"/>
  <c r="AG16"/>
  <c r="AF16"/>
  <c r="AE20"/>
  <c r="AG20"/>
  <c r="AF20"/>
  <c r="AE40"/>
  <c r="AF40"/>
  <c r="AG40"/>
  <c r="AE44"/>
  <c r="AF44"/>
  <c r="AG44"/>
  <c r="AE48"/>
  <c r="AG48"/>
  <c r="AF48"/>
  <c r="AE52"/>
  <c r="AG52"/>
  <c r="AF52"/>
  <c r="AE16" i="130"/>
  <c r="AF16"/>
  <c r="AG16"/>
  <c r="AE20"/>
  <c r="AF20"/>
  <c r="AG20"/>
  <c r="AE40"/>
  <c r="AG40"/>
  <c r="AF40"/>
  <c r="AE44"/>
  <c r="AG44"/>
  <c r="AF44"/>
  <c r="AE48"/>
  <c r="AF48"/>
  <c r="AG48"/>
  <c r="AE52"/>
  <c r="AF52"/>
  <c r="AG52"/>
  <c r="AG15" i="129"/>
  <c r="AF15"/>
  <c r="AE15"/>
  <c r="AF19"/>
  <c r="AG19"/>
  <c r="AE19"/>
  <c r="AG39"/>
  <c r="AF39"/>
  <c r="AE39"/>
  <c r="AF43"/>
  <c r="AG43"/>
  <c r="AE43"/>
  <c r="AG47"/>
  <c r="AF47"/>
  <c r="AE47"/>
  <c r="AF51"/>
  <c r="AG51"/>
  <c r="AE51"/>
  <c r="AG15" i="130"/>
  <c r="AF15"/>
  <c r="AE15"/>
  <c r="AF19"/>
  <c r="AG19"/>
  <c r="AE19"/>
  <c r="AG39"/>
  <c r="AF39"/>
  <c r="AE39"/>
  <c r="AF43"/>
  <c r="AG43"/>
  <c r="AE43"/>
  <c r="AG47"/>
  <c r="AF47"/>
  <c r="AE47"/>
  <c r="AF51"/>
  <c r="AG51"/>
  <c r="AE51"/>
  <c r="AF14" i="129"/>
  <c r="AE14"/>
  <c r="AG14"/>
  <c r="AF18"/>
  <c r="AE18"/>
  <c r="AG18"/>
  <c r="AF42"/>
  <c r="AE42"/>
  <c r="AG42"/>
  <c r="AF46"/>
  <c r="AE46"/>
  <c r="AG46"/>
  <c r="AF50"/>
  <c r="AE50"/>
  <c r="AG50"/>
  <c r="AE14" i="130"/>
  <c r="AF14"/>
  <c r="AG14"/>
  <c r="AF18"/>
  <c r="AE18"/>
  <c r="AG18"/>
  <c r="AF42"/>
  <c r="AE42"/>
  <c r="AG42"/>
  <c r="AE46"/>
  <c r="AF46"/>
  <c r="AG46"/>
  <c r="AF50"/>
  <c r="AE50"/>
  <c r="AG50"/>
  <c r="AE13"/>
  <c r="AG13"/>
  <c r="AF13"/>
  <c r="AE13" i="129"/>
  <c r="AF13"/>
  <c r="AG13"/>
  <c r="H621" i="98" l="1"/>
  <c r="H620"/>
  <c r="H579"/>
  <c r="H580"/>
  <c r="H539"/>
  <c r="H310"/>
  <c r="H311"/>
  <c r="H270"/>
  <c r="H42"/>
  <c r="H41"/>
  <c r="G2" i="100"/>
  <c r="T26" i="117"/>
  <c r="H7"/>
  <c r="O1"/>
  <c r="V23" i="105"/>
  <c r="V47" i="117" l="1"/>
  <c r="R47" s="1"/>
  <c r="V43"/>
  <c r="V39"/>
  <c r="V35"/>
  <c r="V31"/>
  <c r="V27"/>
  <c r="V9"/>
  <c r="V38"/>
  <c r="V6"/>
  <c r="V15"/>
  <c r="V21"/>
  <c r="V48"/>
  <c r="R48" s="1"/>
  <c r="V44"/>
  <c r="V40"/>
  <c r="V36"/>
  <c r="V32"/>
  <c r="V28"/>
  <c r="V10"/>
  <c r="V3"/>
  <c r="V5"/>
  <c r="V7"/>
  <c r="V12"/>
  <c r="V14"/>
  <c r="V16"/>
  <c r="V18"/>
  <c r="V20"/>
  <c r="V22"/>
  <c r="V24"/>
  <c r="V30"/>
  <c r="V2"/>
  <c r="V8"/>
  <c r="V17"/>
  <c r="V23"/>
  <c r="V45"/>
  <c r="V41"/>
  <c r="V37"/>
  <c r="V33"/>
  <c r="V29"/>
  <c r="V11"/>
  <c r="V46"/>
  <c r="V42"/>
  <c r="V34"/>
  <c r="V26"/>
  <c r="V4"/>
  <c r="V13"/>
  <c r="V19"/>
  <c r="J1" i="98"/>
  <c r="H2"/>
  <c r="H3"/>
  <c r="H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3"/>
  <c r="H34"/>
  <c r="H35"/>
  <c r="H36"/>
  <c r="H37"/>
  <c r="H38"/>
  <c r="H39"/>
  <c r="H40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1"/>
  <c r="H272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2"/>
  <c r="H303"/>
  <c r="H304"/>
  <c r="H305"/>
  <c r="H306"/>
  <c r="H307"/>
  <c r="H308"/>
  <c r="H309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2"/>
  <c r="H463"/>
  <c r="H464"/>
  <c r="H465"/>
  <c r="H466"/>
  <c r="H467"/>
  <c r="H468"/>
  <c r="H469"/>
  <c r="H470"/>
  <c r="H471"/>
  <c r="H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501"/>
  <c r="H502"/>
  <c r="H503"/>
  <c r="H504"/>
  <c r="H505"/>
  <c r="H506"/>
  <c r="H507"/>
  <c r="H508"/>
  <c r="H509"/>
  <c r="H510"/>
  <c r="H511"/>
  <c r="H512"/>
  <c r="H513"/>
  <c r="H514"/>
  <c r="H515"/>
  <c r="H516"/>
  <c r="H517"/>
  <c r="H518"/>
  <c r="H519"/>
  <c r="H520"/>
  <c r="H522"/>
  <c r="H523"/>
  <c r="H524"/>
  <c r="H525"/>
  <c r="H526"/>
  <c r="H527"/>
  <c r="H528"/>
  <c r="H529"/>
  <c r="H530"/>
  <c r="H531"/>
  <c r="H532"/>
  <c r="H533"/>
  <c r="H534"/>
  <c r="H535"/>
  <c r="H536"/>
  <c r="H537"/>
  <c r="H538"/>
  <c r="H540"/>
  <c r="H541"/>
  <c r="H543"/>
  <c r="H544"/>
  <c r="H545"/>
  <c r="H546"/>
  <c r="H547"/>
  <c r="H548"/>
  <c r="H549"/>
  <c r="H550"/>
  <c r="H551"/>
  <c r="H552"/>
  <c r="H553"/>
  <c r="H554"/>
  <c r="H555"/>
  <c r="H556"/>
  <c r="H557"/>
  <c r="H558"/>
  <c r="H559"/>
  <c r="H560"/>
  <c r="H561"/>
  <c r="H562"/>
  <c r="H563"/>
  <c r="H564"/>
  <c r="H565"/>
  <c r="H566"/>
  <c r="H567"/>
  <c r="H568"/>
  <c r="H569"/>
  <c r="H571"/>
  <c r="H572"/>
  <c r="H573"/>
  <c r="H574"/>
  <c r="H575"/>
  <c r="H576"/>
  <c r="H577"/>
  <c r="H578"/>
  <c r="H581"/>
  <c r="H582"/>
  <c r="H584"/>
  <c r="H585"/>
  <c r="H586"/>
  <c r="H587"/>
  <c r="H588"/>
  <c r="H589"/>
  <c r="H590"/>
  <c r="H591"/>
  <c r="H592"/>
  <c r="H593"/>
  <c r="H594"/>
  <c r="H595"/>
  <c r="H596"/>
  <c r="H597"/>
  <c r="H598"/>
  <c r="H599"/>
  <c r="H600"/>
  <c r="H601"/>
  <c r="H602"/>
  <c r="H603"/>
  <c r="H604"/>
  <c r="H605"/>
  <c r="H606"/>
  <c r="H607"/>
  <c r="H608"/>
  <c r="H609"/>
  <c r="H610"/>
  <c r="H612"/>
  <c r="H613"/>
  <c r="H614"/>
  <c r="H615"/>
  <c r="H616"/>
  <c r="H617"/>
  <c r="H618"/>
  <c r="H619"/>
  <c r="K34" i="88"/>
  <c r="K16"/>
  <c r="K1" i="110"/>
  <c r="L1" s="1"/>
  <c r="M1" s="1"/>
  <c r="N1" s="1"/>
  <c r="O1" s="1"/>
  <c r="P1" s="1"/>
  <c r="Q1" s="1"/>
  <c r="R1" s="1"/>
  <c r="S1" s="1"/>
  <c r="T1" s="1"/>
  <c r="U1" s="1"/>
  <c r="V1" s="1"/>
  <c r="W1" s="1"/>
  <c r="X1" s="1"/>
  <c r="I1" i="100"/>
  <c r="J1" s="1"/>
  <c r="K1" s="1"/>
  <c r="L1" s="1"/>
  <c r="M1" s="1"/>
  <c r="N1" s="1"/>
  <c r="O1" s="1"/>
  <c r="P1" s="1"/>
  <c r="Q1" s="1"/>
  <c r="R1" s="1"/>
  <c r="S1" s="1"/>
  <c r="T1" s="1"/>
  <c r="U1" s="1"/>
  <c r="V1" s="1"/>
  <c r="T2" i="105"/>
  <c r="F12" i="57"/>
  <c r="J1" i="99"/>
  <c r="H12" i="4"/>
  <c r="Q47" i="117" l="1"/>
  <c r="S47" s="1"/>
  <c r="D40" i="136"/>
  <c r="D48"/>
  <c r="D53"/>
  <c r="D61"/>
  <c r="D69"/>
  <c r="D39"/>
  <c r="D47"/>
  <c r="D56"/>
  <c r="D64"/>
  <c r="D42"/>
  <c r="D50"/>
  <c r="D55"/>
  <c r="D63"/>
  <c r="D41"/>
  <c r="D49"/>
  <c r="D58"/>
  <c r="D66"/>
  <c r="D44"/>
  <c r="D52"/>
  <c r="D57"/>
  <c r="D65"/>
  <c r="D43"/>
  <c r="D51"/>
  <c r="D60"/>
  <c r="D68"/>
  <c r="D38"/>
  <c r="D46"/>
  <c r="D59"/>
  <c r="D67"/>
  <c r="D37"/>
  <c r="D45"/>
  <c r="D54"/>
  <c r="D62"/>
  <c r="D36"/>
  <c r="Q46" i="117"/>
  <c r="R46"/>
  <c r="Q10"/>
  <c r="R10"/>
  <c r="R11"/>
  <c r="Q11"/>
  <c r="R9"/>
  <c r="Q9"/>
  <c r="Q48"/>
  <c r="S48" s="1"/>
  <c r="R59" i="105"/>
  <c r="N59"/>
  <c r="J59"/>
  <c r="F59"/>
  <c r="O59"/>
  <c r="K59"/>
  <c r="G59"/>
  <c r="P59"/>
  <c r="L59"/>
  <c r="H59"/>
  <c r="Q59"/>
  <c r="M59"/>
  <c r="I59"/>
  <c r="E59"/>
  <c r="E25" s="1"/>
  <c r="O43"/>
  <c r="K43"/>
  <c r="G43"/>
  <c r="P43"/>
  <c r="L43"/>
  <c r="H43"/>
  <c r="Q43"/>
  <c r="M43"/>
  <c r="I43"/>
  <c r="E43"/>
  <c r="E9" s="1"/>
  <c r="R43"/>
  <c r="N43"/>
  <c r="J43"/>
  <c r="F43"/>
  <c r="K10" i="137"/>
  <c r="K34" s="1"/>
  <c r="Q56" i="4"/>
  <c r="Q96" s="1"/>
  <c r="Q136" s="1"/>
  <c r="Q176" s="1"/>
  <c r="Q216" s="1"/>
  <c r="Q256" s="1"/>
  <c r="Q296" s="1"/>
  <c r="Q336" s="1"/>
  <c r="R8" i="117"/>
  <c r="Q8"/>
  <c r="V10" i="105"/>
  <c r="V11"/>
  <c r="V12"/>
  <c r="V8"/>
  <c r="V9"/>
  <c r="R19" i="117"/>
  <c r="Q19"/>
  <c r="R18"/>
  <c r="Q18"/>
  <c r="R13"/>
  <c r="Q13"/>
  <c r="R16"/>
  <c r="Q16"/>
  <c r="Q30"/>
  <c r="R30"/>
  <c r="R35"/>
  <c r="Q35"/>
  <c r="Q32"/>
  <c r="R32"/>
  <c r="R37"/>
  <c r="Q37"/>
  <c r="R5"/>
  <c r="Q5"/>
  <c r="R27"/>
  <c r="Q27"/>
  <c r="R14"/>
  <c r="Q14"/>
  <c r="R17"/>
  <c r="Q17"/>
  <c r="R39"/>
  <c r="Q39"/>
  <c r="R33"/>
  <c r="Q33"/>
  <c r="Q26"/>
  <c r="R26"/>
  <c r="R7"/>
  <c r="Q7"/>
  <c r="R12"/>
  <c r="Q12"/>
  <c r="R21"/>
  <c r="Q21"/>
  <c r="Q38"/>
  <c r="R38"/>
  <c r="R43"/>
  <c r="Q43"/>
  <c r="Q44"/>
  <c r="R44"/>
  <c r="R41"/>
  <c r="Q41"/>
  <c r="R4"/>
  <c r="Q4"/>
  <c r="R29"/>
  <c r="Q29"/>
  <c r="R15"/>
  <c r="Q15"/>
  <c r="R20"/>
  <c r="Q20"/>
  <c r="Q34"/>
  <c r="R34"/>
  <c r="Q40"/>
  <c r="R40"/>
  <c r="R2"/>
  <c r="Q2"/>
  <c r="R23"/>
  <c r="Q23"/>
  <c r="R22"/>
  <c r="Q22"/>
  <c r="R24"/>
  <c r="Q24"/>
  <c r="Q42"/>
  <c r="R42"/>
  <c r="Q36"/>
  <c r="R36"/>
  <c r="R31"/>
  <c r="Q31"/>
  <c r="R45"/>
  <c r="Q45"/>
  <c r="R6"/>
  <c r="Q6"/>
  <c r="R3"/>
  <c r="Q3"/>
  <c r="Q28"/>
  <c r="R28"/>
  <c r="K1" i="99"/>
  <c r="L1" s="1"/>
  <c r="M1" s="1"/>
  <c r="N1" s="1"/>
  <c r="O1" s="1"/>
  <c r="P1" s="1"/>
  <c r="Q1" s="1"/>
  <c r="R1" s="1"/>
  <c r="S1" s="1"/>
  <c r="T1" s="1"/>
  <c r="U1" s="1"/>
  <c r="V1" s="1"/>
  <c r="W1" s="1"/>
  <c r="X1" s="1"/>
  <c r="Y1" s="1"/>
  <c r="Z1" s="1"/>
  <c r="AA1" s="1"/>
  <c r="AB1" s="1"/>
  <c r="AC1" s="1"/>
  <c r="AD1" s="1"/>
  <c r="AE1" s="1"/>
  <c r="AF1" s="1"/>
  <c r="AG1" s="1"/>
  <c r="AH1" s="1"/>
  <c r="AI1" s="1"/>
  <c r="AJ1" s="1"/>
  <c r="AK1" s="1"/>
  <c r="AL1" s="1"/>
  <c r="AM1" s="1"/>
  <c r="H12" i="57"/>
  <c r="O12" s="1"/>
  <c r="V12" s="1"/>
  <c r="M12" i="4"/>
  <c r="K37" i="88"/>
  <c r="W10" i="105"/>
  <c r="W11"/>
  <c r="W12"/>
  <c r="W8"/>
  <c r="W9"/>
  <c r="V2"/>
  <c r="K1" i="98"/>
  <c r="K43" i="88"/>
  <c r="G12" i="4"/>
  <c r="I12" i="57"/>
  <c r="P12" s="1"/>
  <c r="W12" s="1"/>
  <c r="I12" i="4"/>
  <c r="K40" i="88"/>
  <c r="F10" i="65"/>
  <c r="F10" i="73"/>
  <c r="H10" s="1"/>
  <c r="K22" i="88"/>
  <c r="K19"/>
  <c r="K13"/>
  <c r="V5" i="105"/>
  <c r="U3"/>
  <c r="W5"/>
  <c r="V3"/>
  <c r="V4"/>
  <c r="U2"/>
  <c r="W4"/>
  <c r="G12" i="57"/>
  <c r="N12" s="1"/>
  <c r="U12" s="1"/>
  <c r="M12"/>
  <c r="R7" i="105"/>
  <c r="R76" l="1"/>
  <c r="R9" s="1"/>
  <c r="N76"/>
  <c r="N9" s="1"/>
  <c r="J76"/>
  <c r="J9" s="1"/>
  <c r="F76"/>
  <c r="F9" s="1"/>
  <c r="J10" i="137"/>
  <c r="H58" i="105"/>
  <c r="K58"/>
  <c r="N58"/>
  <c r="M58"/>
  <c r="E51" i="136"/>
  <c r="E66"/>
  <c r="E38"/>
  <c r="E68"/>
  <c r="E65"/>
  <c r="E54"/>
  <c r="E42"/>
  <c r="E59"/>
  <c r="E49"/>
  <c r="E44"/>
  <c r="E61"/>
  <c r="E46"/>
  <c r="E55"/>
  <c r="E39"/>
  <c r="E62"/>
  <c r="E50"/>
  <c r="E67"/>
  <c r="E52"/>
  <c r="E69"/>
  <c r="E36"/>
  <c r="E63"/>
  <c r="E37"/>
  <c r="E40"/>
  <c r="E47"/>
  <c r="E56"/>
  <c r="E43"/>
  <c r="E58"/>
  <c r="E45"/>
  <c r="E60"/>
  <c r="E48"/>
  <c r="E57"/>
  <c r="E41"/>
  <c r="E64"/>
  <c r="E53"/>
  <c r="G58" i="105"/>
  <c r="J58"/>
  <c r="I58"/>
  <c r="I91" s="1"/>
  <c r="I24" s="1"/>
  <c r="P58"/>
  <c r="F58"/>
  <c r="E58"/>
  <c r="E24" s="1"/>
  <c r="L58"/>
  <c r="O58"/>
  <c r="R58"/>
  <c r="Q58"/>
  <c r="R68"/>
  <c r="R69"/>
  <c r="R63"/>
  <c r="R64"/>
  <c r="R65"/>
  <c r="R66"/>
  <c r="R67"/>
  <c r="R60"/>
  <c r="R61"/>
  <c r="R62"/>
  <c r="R71"/>
  <c r="R57"/>
  <c r="R70"/>
  <c r="R54"/>
  <c r="R55"/>
  <c r="R56"/>
  <c r="R72"/>
  <c r="R73"/>
  <c r="F10" i="137"/>
  <c r="H76" i="105"/>
  <c r="H9" s="1"/>
  <c r="E10" i="137"/>
  <c r="M92" i="105"/>
  <c r="M25" s="1"/>
  <c r="P92"/>
  <c r="P25" s="1"/>
  <c r="K91"/>
  <c r="K24" s="1"/>
  <c r="S46" i="117"/>
  <c r="S10"/>
  <c r="N10" s="1"/>
  <c r="S11"/>
  <c r="N11" s="1"/>
  <c r="S9"/>
  <c r="N9" s="1"/>
  <c r="M76" i="105"/>
  <c r="M9" s="1"/>
  <c r="P76"/>
  <c r="P9" s="1"/>
  <c r="H92"/>
  <c r="H25" s="1"/>
  <c r="K92"/>
  <c r="K25" s="1"/>
  <c r="F10" i="78"/>
  <c r="F10" i="70"/>
  <c r="F13" s="1"/>
  <c r="I76" i="105"/>
  <c r="I9" s="1"/>
  <c r="L76"/>
  <c r="L9" s="1"/>
  <c r="Q92"/>
  <c r="Q25" s="1"/>
  <c r="G92"/>
  <c r="G25" s="1"/>
  <c r="J92"/>
  <c r="J25" s="1"/>
  <c r="N92"/>
  <c r="N25" s="1"/>
  <c r="Q76"/>
  <c r="Q9" s="1"/>
  <c r="G76"/>
  <c r="G9" s="1"/>
  <c r="I92"/>
  <c r="I25" s="1"/>
  <c r="L92"/>
  <c r="L25" s="1"/>
  <c r="O92"/>
  <c r="O25" s="1"/>
  <c r="R92"/>
  <c r="R25" s="1"/>
  <c r="O76"/>
  <c r="O9" s="1"/>
  <c r="K76"/>
  <c r="K9" s="1"/>
  <c r="F92"/>
  <c r="F25" s="1"/>
  <c r="M53" i="57"/>
  <c r="M51"/>
  <c r="M49"/>
  <c r="M47"/>
  <c r="M45"/>
  <c r="M43"/>
  <c r="M41"/>
  <c r="M39"/>
  <c r="M37"/>
  <c r="M35"/>
  <c r="M33"/>
  <c r="M31"/>
  <c r="M29"/>
  <c r="M27"/>
  <c r="M25"/>
  <c r="M23"/>
  <c r="M21"/>
  <c r="M19"/>
  <c r="M17"/>
  <c r="M15"/>
  <c r="M325" i="4"/>
  <c r="M324"/>
  <c r="M323"/>
  <c r="M322"/>
  <c r="M321"/>
  <c r="M320"/>
  <c r="M319"/>
  <c r="M318"/>
  <c r="M317"/>
  <c r="M316"/>
  <c r="M315"/>
  <c r="M314"/>
  <c r="M313"/>
  <c r="M312"/>
  <c r="M311"/>
  <c r="M310"/>
  <c r="M309"/>
  <c r="M308"/>
  <c r="M307"/>
  <c r="M306"/>
  <c r="M305"/>
  <c r="M304"/>
  <c r="M303"/>
  <c r="M302"/>
  <c r="M301"/>
  <c r="M300"/>
  <c r="M299"/>
  <c r="M298"/>
  <c r="M297"/>
  <c r="M289"/>
  <c r="M288"/>
  <c r="M287"/>
  <c r="M286"/>
  <c r="M285"/>
  <c r="M284"/>
  <c r="M283"/>
  <c r="M282"/>
  <c r="M281"/>
  <c r="M52" i="57"/>
  <c r="M50"/>
  <c r="M48"/>
  <c r="M46"/>
  <c r="M44"/>
  <c r="M42"/>
  <c r="M40"/>
  <c r="M38"/>
  <c r="M36"/>
  <c r="M34"/>
  <c r="M32"/>
  <c r="M30"/>
  <c r="M28"/>
  <c r="M26"/>
  <c r="M24"/>
  <c r="M22"/>
  <c r="M20"/>
  <c r="M18"/>
  <c r="M16"/>
  <c r="M14"/>
  <c r="M209" i="4"/>
  <c r="M207"/>
  <c r="M205"/>
  <c r="M203"/>
  <c r="M201"/>
  <c r="M199"/>
  <c r="M197"/>
  <c r="M195"/>
  <c r="M193"/>
  <c r="M191"/>
  <c r="M189"/>
  <c r="M187"/>
  <c r="M185"/>
  <c r="M183"/>
  <c r="M181"/>
  <c r="M179"/>
  <c r="M177"/>
  <c r="M168"/>
  <c r="M166"/>
  <c r="M164"/>
  <c r="M162"/>
  <c r="M160"/>
  <c r="M158"/>
  <c r="M156"/>
  <c r="M154"/>
  <c r="M152"/>
  <c r="M150"/>
  <c r="M148"/>
  <c r="M146"/>
  <c r="M144"/>
  <c r="M142"/>
  <c r="M140"/>
  <c r="M138"/>
  <c r="M129"/>
  <c r="M127"/>
  <c r="M125"/>
  <c r="M123"/>
  <c r="M121"/>
  <c r="M119"/>
  <c r="M117"/>
  <c r="M115"/>
  <c r="M113"/>
  <c r="M111"/>
  <c r="M109"/>
  <c r="M107"/>
  <c r="M105"/>
  <c r="M103"/>
  <c r="M101"/>
  <c r="M99"/>
  <c r="M97"/>
  <c r="M88"/>
  <c r="M86"/>
  <c r="M84"/>
  <c r="M82"/>
  <c r="M80"/>
  <c r="M78"/>
  <c r="M76"/>
  <c r="M74"/>
  <c r="M72"/>
  <c r="M70"/>
  <c r="M68"/>
  <c r="M66"/>
  <c r="M64"/>
  <c r="M62"/>
  <c r="M60"/>
  <c r="M58"/>
  <c r="M249"/>
  <c r="M247"/>
  <c r="M245"/>
  <c r="M243"/>
  <c r="M241"/>
  <c r="M239"/>
  <c r="M237"/>
  <c r="M235"/>
  <c r="M233"/>
  <c r="M231"/>
  <c r="M229"/>
  <c r="M227"/>
  <c r="M225"/>
  <c r="M223"/>
  <c r="M221"/>
  <c r="M219"/>
  <c r="M53"/>
  <c r="M51"/>
  <c r="M49"/>
  <c r="M47"/>
  <c r="M45"/>
  <c r="M43"/>
  <c r="M41"/>
  <c r="M280"/>
  <c r="M279"/>
  <c r="M278"/>
  <c r="M277"/>
  <c r="M276"/>
  <c r="M275"/>
  <c r="M274"/>
  <c r="M273"/>
  <c r="M272"/>
  <c r="M271"/>
  <c r="M270"/>
  <c r="M269"/>
  <c r="M268"/>
  <c r="M267"/>
  <c r="M266"/>
  <c r="M265"/>
  <c r="M264"/>
  <c r="M263"/>
  <c r="M262"/>
  <c r="M261"/>
  <c r="M260"/>
  <c r="M259"/>
  <c r="M258"/>
  <c r="M257"/>
  <c r="M218"/>
  <c r="M208"/>
  <c r="M206"/>
  <c r="M204"/>
  <c r="M202"/>
  <c r="M200"/>
  <c r="M198"/>
  <c r="M196"/>
  <c r="M194"/>
  <c r="M192"/>
  <c r="M190"/>
  <c r="M188"/>
  <c r="M186"/>
  <c r="M184"/>
  <c r="M182"/>
  <c r="M180"/>
  <c r="M178"/>
  <c r="M169"/>
  <c r="M167"/>
  <c r="M165"/>
  <c r="M163"/>
  <c r="M161"/>
  <c r="M159"/>
  <c r="M157"/>
  <c r="M155"/>
  <c r="M153"/>
  <c r="M151"/>
  <c r="M149"/>
  <c r="M147"/>
  <c r="M145"/>
  <c r="M143"/>
  <c r="M141"/>
  <c r="M139"/>
  <c r="M137"/>
  <c r="M128"/>
  <c r="M126"/>
  <c r="M124"/>
  <c r="M122"/>
  <c r="M120"/>
  <c r="M118"/>
  <c r="M116"/>
  <c r="M114"/>
  <c r="M112"/>
  <c r="M110"/>
  <c r="M108"/>
  <c r="M106"/>
  <c r="M104"/>
  <c r="M102"/>
  <c r="M100"/>
  <c r="M98"/>
  <c r="M89"/>
  <c r="M87"/>
  <c r="M85"/>
  <c r="M83"/>
  <c r="M81"/>
  <c r="M79"/>
  <c r="M77"/>
  <c r="M75"/>
  <c r="M73"/>
  <c r="M71"/>
  <c r="M69"/>
  <c r="M67"/>
  <c r="M65"/>
  <c r="M63"/>
  <c r="M61"/>
  <c r="M59"/>
  <c r="M57"/>
  <c r="M248"/>
  <c r="M246"/>
  <c r="M244"/>
  <c r="M242"/>
  <c r="M240"/>
  <c r="M238"/>
  <c r="M236"/>
  <c r="M234"/>
  <c r="M232"/>
  <c r="M230"/>
  <c r="M228"/>
  <c r="M226"/>
  <c r="M224"/>
  <c r="M222"/>
  <c r="M220"/>
  <c r="M217"/>
  <c r="M52"/>
  <c r="M50"/>
  <c r="M48"/>
  <c r="M46"/>
  <c r="M44"/>
  <c r="M42"/>
  <c r="M40"/>
  <c r="M38"/>
  <c r="M36"/>
  <c r="M34"/>
  <c r="M32"/>
  <c r="M30"/>
  <c r="M28"/>
  <c r="M26"/>
  <c r="M24"/>
  <c r="M22"/>
  <c r="M20"/>
  <c r="M18"/>
  <c r="M16"/>
  <c r="M14"/>
  <c r="M35"/>
  <c r="M27"/>
  <c r="M19"/>
  <c r="M15"/>
  <c r="M39"/>
  <c r="M33"/>
  <c r="M25"/>
  <c r="M17"/>
  <c r="M31"/>
  <c r="M23"/>
  <c r="M37"/>
  <c r="M29"/>
  <c r="M21"/>
  <c r="F10" i="79"/>
  <c r="F12" i="89" s="1"/>
  <c r="F10" i="69"/>
  <c r="F49" i="65"/>
  <c r="F46"/>
  <c r="F44"/>
  <c r="F43"/>
  <c r="F25"/>
  <c r="F22"/>
  <c r="F20"/>
  <c r="F19"/>
  <c r="F53"/>
  <c r="F50"/>
  <c r="F48"/>
  <c r="F47"/>
  <c r="F37"/>
  <c r="F34"/>
  <c r="F29"/>
  <c r="F26"/>
  <c r="F24"/>
  <c r="F23"/>
  <c r="F52"/>
  <c r="F51"/>
  <c r="F41"/>
  <c r="F38"/>
  <c r="F36"/>
  <c r="F35"/>
  <c r="F33"/>
  <c r="F30"/>
  <c r="F28"/>
  <c r="F27"/>
  <c r="F17"/>
  <c r="F14"/>
  <c r="F45"/>
  <c r="F42"/>
  <c r="F40"/>
  <c r="F39"/>
  <c r="F32"/>
  <c r="F31"/>
  <c r="F21"/>
  <c r="F18"/>
  <c r="F16"/>
  <c r="F15"/>
  <c r="F53" i="73"/>
  <c r="F50"/>
  <c r="F48"/>
  <c r="F47"/>
  <c r="F42"/>
  <c r="F40"/>
  <c r="F39"/>
  <c r="F29"/>
  <c r="F26"/>
  <c r="F24"/>
  <c r="F52"/>
  <c r="F51"/>
  <c r="F43"/>
  <c r="F33"/>
  <c r="F30"/>
  <c r="F28"/>
  <c r="F27"/>
  <c r="F45"/>
  <c r="F37"/>
  <c r="F34"/>
  <c r="F32"/>
  <c r="F31"/>
  <c r="F49"/>
  <c r="F46"/>
  <c r="F44"/>
  <c r="F41"/>
  <c r="F38"/>
  <c r="F36"/>
  <c r="F35"/>
  <c r="F25"/>
  <c r="F22"/>
  <c r="F20"/>
  <c r="F19"/>
  <c r="F17"/>
  <c r="F14"/>
  <c r="F21"/>
  <c r="F18"/>
  <c r="F16"/>
  <c r="F15"/>
  <c r="F23"/>
  <c r="I10" i="137"/>
  <c r="J34"/>
  <c r="E34"/>
  <c r="F34"/>
  <c r="F13" i="73"/>
  <c r="H10" i="65"/>
  <c r="R50" i="105"/>
  <c r="R51"/>
  <c r="R48"/>
  <c r="R52"/>
  <c r="R44"/>
  <c r="R53"/>
  <c r="R45"/>
  <c r="R46"/>
  <c r="R49"/>
  <c r="R47"/>
  <c r="S28" i="117"/>
  <c r="F10" i="66"/>
  <c r="F10" i="67" s="1"/>
  <c r="F10" i="77"/>
  <c r="I10" i="65"/>
  <c r="I10" i="66" s="1"/>
  <c r="S26" i="117"/>
  <c r="F13" i="65"/>
  <c r="I10" i="73"/>
  <c r="M13" i="57"/>
  <c r="S29" i="117"/>
  <c r="AD12" i="57"/>
  <c r="AC12"/>
  <c r="AB12"/>
  <c r="M13" i="4"/>
  <c r="S33" i="117"/>
  <c r="S2"/>
  <c r="N2" s="1"/>
  <c r="B19" s="1"/>
  <c r="S4"/>
  <c r="N4" s="1"/>
  <c r="B21" s="1"/>
  <c r="S6"/>
  <c r="S37"/>
  <c r="S41"/>
  <c r="S3"/>
  <c r="N3" s="1"/>
  <c r="B20" s="1"/>
  <c r="S5"/>
  <c r="N5" s="1"/>
  <c r="B22" s="1"/>
  <c r="T12" i="4"/>
  <c r="S8" i="117"/>
  <c r="S27"/>
  <c r="S17"/>
  <c r="N17" s="1"/>
  <c r="S23"/>
  <c r="N23" s="1"/>
  <c r="S36"/>
  <c r="S44"/>
  <c r="S38"/>
  <c r="S22"/>
  <c r="N22" s="1"/>
  <c r="B39" s="1"/>
  <c r="S7"/>
  <c r="S32"/>
  <c r="S30"/>
  <c r="S45"/>
  <c r="S35"/>
  <c r="S39"/>
  <c r="S40"/>
  <c r="S34"/>
  <c r="S14"/>
  <c r="S16"/>
  <c r="S18"/>
  <c r="N18" s="1"/>
  <c r="S24"/>
  <c r="N24" s="1"/>
  <c r="S12"/>
  <c r="S31"/>
  <c r="S42"/>
  <c r="S43"/>
  <c r="S20"/>
  <c r="S19"/>
  <c r="N19" s="1"/>
  <c r="S15"/>
  <c r="N15" s="1"/>
  <c r="S13"/>
  <c r="S21"/>
  <c r="N21" s="1"/>
  <c r="Q7" i="105"/>
  <c r="T12" i="57"/>
  <c r="L1" i="98"/>
  <c r="P12" i="4"/>
  <c r="O12"/>
  <c r="N12"/>
  <c r="F10" i="74"/>
  <c r="F10" i="71"/>
  <c r="G10" i="73"/>
  <c r="G10" i="65"/>
  <c r="O91" i="105" l="1"/>
  <c r="O24" s="1"/>
  <c r="G91"/>
  <c r="G24" s="1"/>
  <c r="H91"/>
  <c r="H24" s="1"/>
  <c r="L91"/>
  <c r="L24" s="1"/>
  <c r="M91"/>
  <c r="M24" s="1"/>
  <c r="P91"/>
  <c r="P24" s="1"/>
  <c r="Q91"/>
  <c r="Q24" s="1"/>
  <c r="J91"/>
  <c r="J24" s="1"/>
  <c r="F56" i="136"/>
  <c r="F60"/>
  <c r="F57"/>
  <c r="F59"/>
  <c r="F68"/>
  <c r="F52"/>
  <c r="F47"/>
  <c r="F46"/>
  <c r="F41"/>
  <c r="F42"/>
  <c r="F39"/>
  <c r="F38"/>
  <c r="F49"/>
  <c r="F67"/>
  <c r="F51"/>
  <c r="F40"/>
  <c r="F66"/>
  <c r="F48"/>
  <c r="F64"/>
  <c r="F61"/>
  <c r="F43"/>
  <c r="F69"/>
  <c r="F55"/>
  <c r="F54"/>
  <c r="F58"/>
  <c r="F63"/>
  <c r="F62"/>
  <c r="F36"/>
  <c r="F37"/>
  <c r="F53"/>
  <c r="F45"/>
  <c r="F44"/>
  <c r="F65"/>
  <c r="F50"/>
  <c r="Q69" i="105"/>
  <c r="Q63"/>
  <c r="Q64"/>
  <c r="Q66"/>
  <c r="Q73"/>
  <c r="Q67"/>
  <c r="Q62"/>
  <c r="Q71"/>
  <c r="Q57"/>
  <c r="Q68"/>
  <c r="Q60"/>
  <c r="Q55"/>
  <c r="Q72"/>
  <c r="Q65"/>
  <c r="Q61"/>
  <c r="R94" s="1"/>
  <c r="R27" s="1"/>
  <c r="Q70"/>
  <c r="Q54"/>
  <c r="Q56"/>
  <c r="R91"/>
  <c r="R24" s="1"/>
  <c r="F91"/>
  <c r="F24" s="1"/>
  <c r="N91"/>
  <c r="N24" s="1"/>
  <c r="B40" i="117"/>
  <c r="B41"/>
  <c r="B27"/>
  <c r="N13"/>
  <c r="B30" s="1"/>
  <c r="B34"/>
  <c r="N20"/>
  <c r="B37" s="1"/>
  <c r="B26"/>
  <c r="N12"/>
  <c r="B28"/>
  <c r="N14"/>
  <c r="B31" s="1"/>
  <c r="N16"/>
  <c r="I10" i="71"/>
  <c r="I31" s="1"/>
  <c r="F12" i="90"/>
  <c r="F28" i="89"/>
  <c r="F24"/>
  <c r="F20"/>
  <c r="F16"/>
  <c r="F45"/>
  <c r="F50"/>
  <c r="F44"/>
  <c r="F14"/>
  <c r="F51"/>
  <c r="F32"/>
  <c r="F29"/>
  <c r="F25"/>
  <c r="F21"/>
  <c r="F17"/>
  <c r="F49"/>
  <c r="F33"/>
  <c r="F39"/>
  <c r="F34"/>
  <c r="F36"/>
  <c r="F48"/>
  <c r="F30"/>
  <c r="F26"/>
  <c r="F22"/>
  <c r="F18"/>
  <c r="F40"/>
  <c r="F37"/>
  <c r="F15"/>
  <c r="F42"/>
  <c r="F35"/>
  <c r="F52"/>
  <c r="F13"/>
  <c r="F31"/>
  <c r="F27"/>
  <c r="F23"/>
  <c r="F19"/>
  <c r="F53"/>
  <c r="F41"/>
  <c r="F38"/>
  <c r="F46"/>
  <c r="F47"/>
  <c r="F43"/>
  <c r="H12"/>
  <c r="Q45" i="105"/>
  <c r="R78" s="1"/>
  <c r="R11" s="1"/>
  <c r="Q52"/>
  <c r="Q51"/>
  <c r="Q50"/>
  <c r="R83" s="1"/>
  <c r="R16" s="1"/>
  <c r="Q49"/>
  <c r="R82" s="1"/>
  <c r="R15" s="1"/>
  <c r="Q46"/>
  <c r="Q48"/>
  <c r="Q44"/>
  <c r="R77" s="1"/>
  <c r="R10" s="1"/>
  <c r="Q47"/>
  <c r="R80" s="1"/>
  <c r="R13" s="1"/>
  <c r="Q53"/>
  <c r="L10" i="65"/>
  <c r="G49" i="73"/>
  <c r="G46"/>
  <c r="U46" s="1"/>
  <c r="G44"/>
  <c r="G41"/>
  <c r="G38"/>
  <c r="G36"/>
  <c r="U36" s="1"/>
  <c r="G35"/>
  <c r="G25"/>
  <c r="U25" s="1"/>
  <c r="G53"/>
  <c r="U53" s="1"/>
  <c r="G50"/>
  <c r="U50" s="1"/>
  <c r="G48"/>
  <c r="G47"/>
  <c r="U47" s="1"/>
  <c r="G42"/>
  <c r="G40"/>
  <c r="G39"/>
  <c r="G29"/>
  <c r="U29" s="1"/>
  <c r="G26"/>
  <c r="U26" s="1"/>
  <c r="G24"/>
  <c r="G52"/>
  <c r="G51"/>
  <c r="U51" s="1"/>
  <c r="G43"/>
  <c r="G33"/>
  <c r="U33" s="1"/>
  <c r="G30"/>
  <c r="G28"/>
  <c r="U28" s="1"/>
  <c r="G27"/>
  <c r="G45"/>
  <c r="U45" s="1"/>
  <c r="G37"/>
  <c r="G34"/>
  <c r="U34" s="1"/>
  <c r="G32"/>
  <c r="G31"/>
  <c r="U31" s="1"/>
  <c r="G21"/>
  <c r="U21" s="1"/>
  <c r="G18"/>
  <c r="U18" s="1"/>
  <c r="G16"/>
  <c r="U16" s="1"/>
  <c r="G15"/>
  <c r="G23"/>
  <c r="U23" s="1"/>
  <c r="G17"/>
  <c r="G14"/>
  <c r="G22"/>
  <c r="G20"/>
  <c r="U20" s="1"/>
  <c r="G19"/>
  <c r="U19" s="1"/>
  <c r="I52"/>
  <c r="I51"/>
  <c r="I43"/>
  <c r="I33"/>
  <c r="I30"/>
  <c r="I28"/>
  <c r="I27"/>
  <c r="I45"/>
  <c r="I37"/>
  <c r="I34"/>
  <c r="I32"/>
  <c r="I31"/>
  <c r="I49"/>
  <c r="I46"/>
  <c r="I44"/>
  <c r="I41"/>
  <c r="I38"/>
  <c r="I36"/>
  <c r="I35"/>
  <c r="I25"/>
  <c r="I53"/>
  <c r="I50"/>
  <c r="I48"/>
  <c r="I47"/>
  <c r="I42"/>
  <c r="I40"/>
  <c r="I39"/>
  <c r="I29"/>
  <c r="I26"/>
  <c r="I24"/>
  <c r="I23"/>
  <c r="I21"/>
  <c r="I18"/>
  <c r="I16"/>
  <c r="I15"/>
  <c r="I22"/>
  <c r="I20"/>
  <c r="I19"/>
  <c r="I17"/>
  <c r="I14"/>
  <c r="F53" i="78"/>
  <c r="F45"/>
  <c r="F37"/>
  <c r="F29"/>
  <c r="F21"/>
  <c r="F51"/>
  <c r="F48"/>
  <c r="F46"/>
  <c r="F43"/>
  <c r="F40"/>
  <c r="F38"/>
  <c r="F35"/>
  <c r="F32"/>
  <c r="F30"/>
  <c r="F27"/>
  <c r="F24"/>
  <c r="F22"/>
  <c r="F19"/>
  <c r="F16"/>
  <c r="F14"/>
  <c r="F49"/>
  <c r="F41"/>
  <c r="F33"/>
  <c r="F25"/>
  <c r="F17"/>
  <c r="F52"/>
  <c r="F50"/>
  <c r="F47"/>
  <c r="F44"/>
  <c r="F42"/>
  <c r="F39"/>
  <c r="F36"/>
  <c r="F34"/>
  <c r="F31"/>
  <c r="F28"/>
  <c r="F26"/>
  <c r="F23"/>
  <c r="F20"/>
  <c r="F18"/>
  <c r="F15"/>
  <c r="F46" i="70"/>
  <c r="F38"/>
  <c r="F52"/>
  <c r="F49"/>
  <c r="F47"/>
  <c r="F44"/>
  <c r="F41"/>
  <c r="F39"/>
  <c r="F36"/>
  <c r="F50"/>
  <c r="F42"/>
  <c r="F53"/>
  <c r="F51"/>
  <c r="F48"/>
  <c r="F45"/>
  <c r="F43"/>
  <c r="F40"/>
  <c r="F37"/>
  <c r="F35"/>
  <c r="F32"/>
  <c r="F29"/>
  <c r="F33"/>
  <c r="F28"/>
  <c r="F22"/>
  <c r="F14"/>
  <c r="F31"/>
  <c r="F25"/>
  <c r="F23"/>
  <c r="F20"/>
  <c r="F17"/>
  <c r="F15"/>
  <c r="F30"/>
  <c r="F26"/>
  <c r="F18"/>
  <c r="F34"/>
  <c r="F27"/>
  <c r="F24"/>
  <c r="F21"/>
  <c r="F19"/>
  <c r="F16"/>
  <c r="F51" i="79"/>
  <c r="F47"/>
  <c r="F43"/>
  <c r="F39"/>
  <c r="F33"/>
  <c r="F29"/>
  <c r="F25"/>
  <c r="F21"/>
  <c r="F17"/>
  <c r="F52"/>
  <c r="F48"/>
  <c r="F44"/>
  <c r="F40"/>
  <c r="F34"/>
  <c r="F30"/>
  <c r="F26"/>
  <c r="F22"/>
  <c r="F18"/>
  <c r="F14"/>
  <c r="F53"/>
  <c r="F49"/>
  <c r="F45"/>
  <c r="F41"/>
  <c r="F37"/>
  <c r="F35"/>
  <c r="F31"/>
  <c r="F27"/>
  <c r="F23"/>
  <c r="F19"/>
  <c r="F15"/>
  <c r="F50"/>
  <c r="F46"/>
  <c r="F42"/>
  <c r="F38"/>
  <c r="F32"/>
  <c r="F28"/>
  <c r="F24"/>
  <c r="F20"/>
  <c r="F16"/>
  <c r="L10" i="69"/>
  <c r="L52" i="65"/>
  <c r="L51"/>
  <c r="L41"/>
  <c r="L38"/>
  <c r="L36"/>
  <c r="L35"/>
  <c r="L33"/>
  <c r="L30"/>
  <c r="L28"/>
  <c r="L27"/>
  <c r="L17"/>
  <c r="L14"/>
  <c r="L45"/>
  <c r="L42"/>
  <c r="L40"/>
  <c r="L39"/>
  <c r="L32"/>
  <c r="L31"/>
  <c r="L21"/>
  <c r="L18"/>
  <c r="L16"/>
  <c r="L15"/>
  <c r="L49"/>
  <c r="L46"/>
  <c r="L44"/>
  <c r="L25"/>
  <c r="L22"/>
  <c r="L20"/>
  <c r="L19"/>
  <c r="L53"/>
  <c r="L50"/>
  <c r="L48"/>
  <c r="L47"/>
  <c r="L37"/>
  <c r="L34"/>
  <c r="L29"/>
  <c r="L26"/>
  <c r="L24"/>
  <c r="L23"/>
  <c r="N52" i="57"/>
  <c r="Q52" s="1"/>
  <c r="N50"/>
  <c r="Q50" s="1"/>
  <c r="N48"/>
  <c r="Q48" s="1"/>
  <c r="N46"/>
  <c r="N44"/>
  <c r="Q44" s="1"/>
  <c r="N42"/>
  <c r="N40"/>
  <c r="Q40" s="1"/>
  <c r="N38"/>
  <c r="N36"/>
  <c r="Q36" s="1"/>
  <c r="N34"/>
  <c r="Q34" s="1"/>
  <c r="N32"/>
  <c r="Q32" s="1"/>
  <c r="N30"/>
  <c r="N28"/>
  <c r="Q28" s="1"/>
  <c r="N26"/>
  <c r="Q26" s="1"/>
  <c r="N24"/>
  <c r="N22"/>
  <c r="N20"/>
  <c r="Q20" s="1"/>
  <c r="N18"/>
  <c r="Q18" s="1"/>
  <c r="N16"/>
  <c r="Q16" s="1"/>
  <c r="N14"/>
  <c r="N53"/>
  <c r="N51"/>
  <c r="Q51" s="1"/>
  <c r="N49"/>
  <c r="Q49" s="1"/>
  <c r="N47"/>
  <c r="N45"/>
  <c r="N43"/>
  <c r="N41"/>
  <c r="Q41" s="1"/>
  <c r="N39"/>
  <c r="N37"/>
  <c r="N35"/>
  <c r="N33"/>
  <c r="Q33" s="1"/>
  <c r="N31"/>
  <c r="N29"/>
  <c r="N27"/>
  <c r="N25"/>
  <c r="Q25" s="1"/>
  <c r="N23"/>
  <c r="N21"/>
  <c r="N19"/>
  <c r="Q19" s="1"/>
  <c r="N17"/>
  <c r="Q17" s="1"/>
  <c r="N15"/>
  <c r="N325" i="4"/>
  <c r="N324"/>
  <c r="N323"/>
  <c r="Q323" s="1"/>
  <c r="N322"/>
  <c r="N321"/>
  <c r="N320"/>
  <c r="Q320" s="1"/>
  <c r="N319"/>
  <c r="Q319" s="1"/>
  <c r="N318"/>
  <c r="N317"/>
  <c r="N316"/>
  <c r="N315"/>
  <c r="Q315" s="1"/>
  <c r="N314"/>
  <c r="N313"/>
  <c r="N312"/>
  <c r="Q312" s="1"/>
  <c r="N311"/>
  <c r="Q311" s="1"/>
  <c r="N310"/>
  <c r="N309"/>
  <c r="N308"/>
  <c r="N307"/>
  <c r="Q307" s="1"/>
  <c r="N306"/>
  <c r="N305"/>
  <c r="N304"/>
  <c r="Q304" s="1"/>
  <c r="N303"/>
  <c r="Q303" s="1"/>
  <c r="N302"/>
  <c r="N301"/>
  <c r="N300"/>
  <c r="N299"/>
  <c r="Q299" s="1"/>
  <c r="N298"/>
  <c r="N297"/>
  <c r="N289"/>
  <c r="N288"/>
  <c r="Q288" s="1"/>
  <c r="N287"/>
  <c r="N286"/>
  <c r="N285"/>
  <c r="N284"/>
  <c r="Q284" s="1"/>
  <c r="N283"/>
  <c r="Q283" s="1"/>
  <c r="N282"/>
  <c r="N281"/>
  <c r="Q281" s="1"/>
  <c r="N248"/>
  <c r="Q248" s="1"/>
  <c r="N246"/>
  <c r="N244"/>
  <c r="N242"/>
  <c r="N240"/>
  <c r="Q240" s="1"/>
  <c r="N238"/>
  <c r="N236"/>
  <c r="N234"/>
  <c r="Q234" s="1"/>
  <c r="N232"/>
  <c r="Q232" s="1"/>
  <c r="N230"/>
  <c r="N228"/>
  <c r="N226"/>
  <c r="N224"/>
  <c r="Q224" s="1"/>
  <c r="N222"/>
  <c r="Q222" s="1"/>
  <c r="N220"/>
  <c r="N217"/>
  <c r="Q217" s="1"/>
  <c r="N52"/>
  <c r="Q52" s="1"/>
  <c r="N50"/>
  <c r="N48"/>
  <c r="N46"/>
  <c r="N44"/>
  <c r="Q44" s="1"/>
  <c r="N42"/>
  <c r="N40"/>
  <c r="N209"/>
  <c r="Q209" s="1"/>
  <c r="N207"/>
  <c r="Q207" s="1"/>
  <c r="N205"/>
  <c r="N203"/>
  <c r="N201"/>
  <c r="Q201" s="1"/>
  <c r="N199"/>
  <c r="Q199" s="1"/>
  <c r="N197"/>
  <c r="N195"/>
  <c r="N193"/>
  <c r="Q193" s="1"/>
  <c r="N191"/>
  <c r="Q191" s="1"/>
  <c r="N189"/>
  <c r="N187"/>
  <c r="N185"/>
  <c r="Q185" s="1"/>
  <c r="N183"/>
  <c r="Q183" s="1"/>
  <c r="N181"/>
  <c r="N179"/>
  <c r="N177"/>
  <c r="Q177" s="1"/>
  <c r="N168"/>
  <c r="Q168" s="1"/>
  <c r="N166"/>
  <c r="N164"/>
  <c r="N162"/>
  <c r="Q162" s="1"/>
  <c r="N160"/>
  <c r="Q160" s="1"/>
  <c r="N158"/>
  <c r="N156"/>
  <c r="N154"/>
  <c r="Q154" s="1"/>
  <c r="N152"/>
  <c r="Q152" s="1"/>
  <c r="N150"/>
  <c r="N148"/>
  <c r="N146"/>
  <c r="Q146" s="1"/>
  <c r="N144"/>
  <c r="N142"/>
  <c r="Q142" s="1"/>
  <c r="N140"/>
  <c r="N138"/>
  <c r="Q138" s="1"/>
  <c r="N129"/>
  <c r="Q129" s="1"/>
  <c r="N127"/>
  <c r="N125"/>
  <c r="N123"/>
  <c r="Q123" s="1"/>
  <c r="N121"/>
  <c r="Q121" s="1"/>
  <c r="N119"/>
  <c r="N117"/>
  <c r="N115"/>
  <c r="Q115" s="1"/>
  <c r="N113"/>
  <c r="Q113" s="1"/>
  <c r="N111"/>
  <c r="N109"/>
  <c r="N107"/>
  <c r="Q107" s="1"/>
  <c r="N105"/>
  <c r="Q105" s="1"/>
  <c r="N103"/>
  <c r="Q103" s="1"/>
  <c r="N101"/>
  <c r="N99"/>
  <c r="Q99" s="1"/>
  <c r="N97"/>
  <c r="Q97" s="1"/>
  <c r="N88"/>
  <c r="N86"/>
  <c r="N84"/>
  <c r="Q84" s="1"/>
  <c r="N82"/>
  <c r="Q82" s="1"/>
  <c r="N80"/>
  <c r="Q80" s="1"/>
  <c r="N78"/>
  <c r="N76"/>
  <c r="Q76" s="1"/>
  <c r="N74"/>
  <c r="Q74" s="1"/>
  <c r="N72"/>
  <c r="N70"/>
  <c r="N68"/>
  <c r="Q68" s="1"/>
  <c r="N66"/>
  <c r="Q66" s="1"/>
  <c r="N64"/>
  <c r="N62"/>
  <c r="N60"/>
  <c r="Q60" s="1"/>
  <c r="N58"/>
  <c r="Q58" s="1"/>
  <c r="N249"/>
  <c r="N247"/>
  <c r="N245"/>
  <c r="Q245" s="1"/>
  <c r="N243"/>
  <c r="Q243" s="1"/>
  <c r="N241"/>
  <c r="Q241" s="1"/>
  <c r="N239"/>
  <c r="N237"/>
  <c r="Q237" s="1"/>
  <c r="N235"/>
  <c r="Q235" s="1"/>
  <c r="N233"/>
  <c r="N231"/>
  <c r="N229"/>
  <c r="Q229" s="1"/>
  <c r="N227"/>
  <c r="Q227" s="1"/>
  <c r="N225"/>
  <c r="N223"/>
  <c r="N221"/>
  <c r="Q221" s="1"/>
  <c r="N219"/>
  <c r="Q219" s="1"/>
  <c r="N53"/>
  <c r="N51"/>
  <c r="N49"/>
  <c r="Q49" s="1"/>
  <c r="N47"/>
  <c r="Q47" s="1"/>
  <c r="N45"/>
  <c r="Q45" s="1"/>
  <c r="N43"/>
  <c r="N41"/>
  <c r="Q41" s="1"/>
  <c r="N280"/>
  <c r="Q280" s="1"/>
  <c r="N279"/>
  <c r="N278"/>
  <c r="N277"/>
  <c r="Q277" s="1"/>
  <c r="N276"/>
  <c r="Q276" s="1"/>
  <c r="N275"/>
  <c r="N274"/>
  <c r="N273"/>
  <c r="Q273" s="1"/>
  <c r="N272"/>
  <c r="Q272" s="1"/>
  <c r="N271"/>
  <c r="N270"/>
  <c r="N269"/>
  <c r="Q269" s="1"/>
  <c r="N268"/>
  <c r="Q268" s="1"/>
  <c r="N267"/>
  <c r="Q267" s="1"/>
  <c r="N266"/>
  <c r="N265"/>
  <c r="Q265" s="1"/>
  <c r="N264"/>
  <c r="Q264" s="1"/>
  <c r="N263"/>
  <c r="N262"/>
  <c r="N261"/>
  <c r="Q261" s="1"/>
  <c r="N260"/>
  <c r="Q260" s="1"/>
  <c r="N259"/>
  <c r="N258"/>
  <c r="N257"/>
  <c r="Q257" s="1"/>
  <c r="N218"/>
  <c r="Q218" s="1"/>
  <c r="N208"/>
  <c r="N206"/>
  <c r="N204"/>
  <c r="Q204" s="1"/>
  <c r="N202"/>
  <c r="Q202" s="1"/>
  <c r="N200"/>
  <c r="Q200" s="1"/>
  <c r="N198"/>
  <c r="N196"/>
  <c r="Q196" s="1"/>
  <c r="N194"/>
  <c r="Q194" s="1"/>
  <c r="N192"/>
  <c r="N190"/>
  <c r="N188"/>
  <c r="Q188" s="1"/>
  <c r="N186"/>
  <c r="Q186" s="1"/>
  <c r="N184"/>
  <c r="N182"/>
  <c r="N180"/>
  <c r="Q180" s="1"/>
  <c r="N178"/>
  <c r="Q178" s="1"/>
  <c r="N169"/>
  <c r="N167"/>
  <c r="N165"/>
  <c r="Q165" s="1"/>
  <c r="N163"/>
  <c r="Q163" s="1"/>
  <c r="N161"/>
  <c r="N159"/>
  <c r="N157"/>
  <c r="Q157" s="1"/>
  <c r="N155"/>
  <c r="Q155" s="1"/>
  <c r="N153"/>
  <c r="N151"/>
  <c r="N149"/>
  <c r="Q149" s="1"/>
  <c r="N147"/>
  <c r="Q147" s="1"/>
  <c r="N145"/>
  <c r="Q145" s="1"/>
  <c r="N143"/>
  <c r="N141"/>
  <c r="Q141" s="1"/>
  <c r="N139"/>
  <c r="Q139" s="1"/>
  <c r="N137"/>
  <c r="N128"/>
  <c r="N126"/>
  <c r="Q126" s="1"/>
  <c r="N124"/>
  <c r="Q124" s="1"/>
  <c r="N122"/>
  <c r="Q122" s="1"/>
  <c r="N120"/>
  <c r="N118"/>
  <c r="Q118" s="1"/>
  <c r="N116"/>
  <c r="Q116" s="1"/>
  <c r="N114"/>
  <c r="N112"/>
  <c r="N110"/>
  <c r="Q110" s="1"/>
  <c r="N108"/>
  <c r="Q108" s="1"/>
  <c r="N106"/>
  <c r="Q106" s="1"/>
  <c r="N104"/>
  <c r="N102"/>
  <c r="Q102" s="1"/>
  <c r="N100"/>
  <c r="Q100" s="1"/>
  <c r="N98"/>
  <c r="N89"/>
  <c r="N87"/>
  <c r="Q87" s="1"/>
  <c r="N85"/>
  <c r="Q85" s="1"/>
  <c r="N83"/>
  <c r="Q83" s="1"/>
  <c r="N81"/>
  <c r="N79"/>
  <c r="Q79" s="1"/>
  <c r="N77"/>
  <c r="Q77" s="1"/>
  <c r="N75"/>
  <c r="N73"/>
  <c r="N71"/>
  <c r="Q71" s="1"/>
  <c r="N69"/>
  <c r="Q69" s="1"/>
  <c r="N67"/>
  <c r="N65"/>
  <c r="N63"/>
  <c r="Q63" s="1"/>
  <c r="N61"/>
  <c r="Q61" s="1"/>
  <c r="N59"/>
  <c r="N57"/>
  <c r="N37"/>
  <c r="Q37" s="1"/>
  <c r="N38"/>
  <c r="N35"/>
  <c r="Q35" s="1"/>
  <c r="N30"/>
  <c r="N27"/>
  <c r="Q27" s="1"/>
  <c r="N22"/>
  <c r="N14"/>
  <c r="N39"/>
  <c r="Q39" s="1"/>
  <c r="N36"/>
  <c r="Q36" s="1"/>
  <c r="N33"/>
  <c r="Q33" s="1"/>
  <c r="N28"/>
  <c r="Q28" s="1"/>
  <c r="N25"/>
  <c r="Q25" s="1"/>
  <c r="N20"/>
  <c r="Q20" s="1"/>
  <c r="N17"/>
  <c r="N34"/>
  <c r="N31"/>
  <c r="Q31" s="1"/>
  <c r="N26"/>
  <c r="Q26" s="1"/>
  <c r="N23"/>
  <c r="Q23" s="1"/>
  <c r="N18"/>
  <c r="Q18" s="1"/>
  <c r="N15"/>
  <c r="N32"/>
  <c r="Q32" s="1"/>
  <c r="N29"/>
  <c r="N24"/>
  <c r="N21"/>
  <c r="Q21" s="1"/>
  <c r="N16"/>
  <c r="Q16" s="1"/>
  <c r="N19"/>
  <c r="Q19" s="1"/>
  <c r="F53" i="74"/>
  <c r="F50"/>
  <c r="F48"/>
  <c r="F45"/>
  <c r="F43"/>
  <c r="F35"/>
  <c r="F27"/>
  <c r="F19"/>
  <c r="F51"/>
  <c r="F41"/>
  <c r="F38"/>
  <c r="F36"/>
  <c r="F33"/>
  <c r="F30"/>
  <c r="F28"/>
  <c r="F25"/>
  <c r="F22"/>
  <c r="F20"/>
  <c r="F17"/>
  <c r="F14"/>
  <c r="F52"/>
  <c r="F49"/>
  <c r="F46"/>
  <c r="F44"/>
  <c r="F39"/>
  <c r="F31"/>
  <c r="F23"/>
  <c r="F15"/>
  <c r="F47"/>
  <c r="F42"/>
  <c r="F40"/>
  <c r="F37"/>
  <c r="F34"/>
  <c r="F32"/>
  <c r="F29"/>
  <c r="F26"/>
  <c r="F24"/>
  <c r="F21"/>
  <c r="F18"/>
  <c r="F16"/>
  <c r="F52" i="77"/>
  <c r="F50"/>
  <c r="F49"/>
  <c r="F39"/>
  <c r="F53"/>
  <c r="F43"/>
  <c r="F40"/>
  <c r="F38"/>
  <c r="F47"/>
  <c r="F44"/>
  <c r="F51"/>
  <c r="F48"/>
  <c r="F46"/>
  <c r="F45"/>
  <c r="F27"/>
  <c r="F24"/>
  <c r="F22"/>
  <c r="F21"/>
  <c r="F31"/>
  <c r="F28"/>
  <c r="F26"/>
  <c r="F25"/>
  <c r="F15"/>
  <c r="F35"/>
  <c r="F32"/>
  <c r="F30"/>
  <c r="F29"/>
  <c r="F19"/>
  <c r="F16"/>
  <c r="F14"/>
  <c r="F42"/>
  <c r="F41"/>
  <c r="F37"/>
  <c r="F36"/>
  <c r="F34"/>
  <c r="F33"/>
  <c r="F23"/>
  <c r="F20"/>
  <c r="F18"/>
  <c r="F17"/>
  <c r="H10" i="69"/>
  <c r="H52" i="65"/>
  <c r="V52" s="1"/>
  <c r="H51"/>
  <c r="V51" s="1"/>
  <c r="H41"/>
  <c r="H38"/>
  <c r="V38" s="1"/>
  <c r="H36"/>
  <c r="V36" s="1"/>
  <c r="H35"/>
  <c r="V35" s="1"/>
  <c r="H33"/>
  <c r="H30"/>
  <c r="V30" s="1"/>
  <c r="H28"/>
  <c r="H27"/>
  <c r="V27" s="1"/>
  <c r="H17"/>
  <c r="H14"/>
  <c r="V14" s="1"/>
  <c r="H45"/>
  <c r="V45" s="1"/>
  <c r="H42"/>
  <c r="V42" s="1"/>
  <c r="H40"/>
  <c r="H39"/>
  <c r="V39" s="1"/>
  <c r="H32"/>
  <c r="V32" s="1"/>
  <c r="H31"/>
  <c r="V31" s="1"/>
  <c r="H21"/>
  <c r="H18"/>
  <c r="V18" s="1"/>
  <c r="H16"/>
  <c r="V16" s="1"/>
  <c r="H15"/>
  <c r="V15" s="1"/>
  <c r="H49"/>
  <c r="H46"/>
  <c r="V46" s="1"/>
  <c r="H44"/>
  <c r="V44" s="1"/>
  <c r="H43"/>
  <c r="V43" s="1"/>
  <c r="H25"/>
  <c r="H22"/>
  <c r="V22" s="1"/>
  <c r="H20"/>
  <c r="V20" s="1"/>
  <c r="H19"/>
  <c r="V19" s="1"/>
  <c r="H53"/>
  <c r="H50"/>
  <c r="V50" s="1"/>
  <c r="H48"/>
  <c r="V48" s="1"/>
  <c r="H47"/>
  <c r="V47" s="1"/>
  <c r="H37"/>
  <c r="H34"/>
  <c r="V34" s="1"/>
  <c r="H29"/>
  <c r="V29" s="1"/>
  <c r="H26"/>
  <c r="V26" s="1"/>
  <c r="H24"/>
  <c r="H23"/>
  <c r="V23" s="1"/>
  <c r="U35" i="73"/>
  <c r="U44"/>
  <c r="U32"/>
  <c r="U27"/>
  <c r="U43"/>
  <c r="U42"/>
  <c r="V28" i="65"/>
  <c r="Q34" i="4"/>
  <c r="Q42"/>
  <c r="Q50"/>
  <c r="Q230"/>
  <c r="Q238"/>
  <c r="Q246"/>
  <c r="Q144"/>
  <c r="Q42" i="57"/>
  <c r="Q287" i="4"/>
  <c r="Q298"/>
  <c r="Q302"/>
  <c r="Q306"/>
  <c r="Q310"/>
  <c r="Q314"/>
  <c r="Q318"/>
  <c r="Q322"/>
  <c r="Q15" i="57"/>
  <c r="Q23"/>
  <c r="Q31"/>
  <c r="Q39"/>
  <c r="Q47"/>
  <c r="I52" i="66"/>
  <c r="I47"/>
  <c r="I43"/>
  <c r="I35"/>
  <c r="I27"/>
  <c r="I19"/>
  <c r="I48"/>
  <c r="I45"/>
  <c r="I41"/>
  <c r="I38"/>
  <c r="I36"/>
  <c r="I33"/>
  <c r="I30"/>
  <c r="I28"/>
  <c r="I25"/>
  <c r="I22"/>
  <c r="I20"/>
  <c r="I17"/>
  <c r="I14"/>
  <c r="I53"/>
  <c r="I50"/>
  <c r="I39"/>
  <c r="I31"/>
  <c r="I23"/>
  <c r="I15"/>
  <c r="I51"/>
  <c r="I49"/>
  <c r="I46"/>
  <c r="I44"/>
  <c r="I42"/>
  <c r="I40"/>
  <c r="I37"/>
  <c r="I34"/>
  <c r="I32"/>
  <c r="I29"/>
  <c r="I26"/>
  <c r="I24"/>
  <c r="I21"/>
  <c r="I18"/>
  <c r="I16"/>
  <c r="U17" i="73"/>
  <c r="U41"/>
  <c r="U24"/>
  <c r="U40"/>
  <c r="F53" i="69"/>
  <c r="F43"/>
  <c r="F40"/>
  <c r="F38"/>
  <c r="F37"/>
  <c r="F27"/>
  <c r="F24"/>
  <c r="F22"/>
  <c r="F21"/>
  <c r="F47"/>
  <c r="F44"/>
  <c r="F42"/>
  <c r="F41"/>
  <c r="F31"/>
  <c r="F28"/>
  <c r="F26"/>
  <c r="F25"/>
  <c r="F15"/>
  <c r="F51"/>
  <c r="F48"/>
  <c r="F46"/>
  <c r="F45"/>
  <c r="F35"/>
  <c r="F32"/>
  <c r="F30"/>
  <c r="F29"/>
  <c r="F19"/>
  <c r="F16"/>
  <c r="F14"/>
  <c r="F13"/>
  <c r="F52"/>
  <c r="F50"/>
  <c r="F49"/>
  <c r="F39"/>
  <c r="F36"/>
  <c r="F34"/>
  <c r="F33"/>
  <c r="F23"/>
  <c r="F20"/>
  <c r="F18"/>
  <c r="F17"/>
  <c r="Q24" i="4"/>
  <c r="Q40"/>
  <c r="Q48"/>
  <c r="Q220"/>
  <c r="Q228"/>
  <c r="Q236"/>
  <c r="Q244"/>
  <c r="Q59"/>
  <c r="Q67"/>
  <c r="Q75"/>
  <c r="Q98"/>
  <c r="Q114"/>
  <c r="Q137"/>
  <c r="Q153"/>
  <c r="Q161"/>
  <c r="Q169"/>
  <c r="Q184"/>
  <c r="Q192"/>
  <c r="Q208"/>
  <c r="Q259"/>
  <c r="Q263"/>
  <c r="Q271"/>
  <c r="Q275"/>
  <c r="Q279"/>
  <c r="Q53"/>
  <c r="Q225"/>
  <c r="Q233"/>
  <c r="Q249"/>
  <c r="Q64"/>
  <c r="Q72"/>
  <c r="Q88"/>
  <c r="Q111"/>
  <c r="Q119"/>
  <c r="Q127"/>
  <c r="Q150"/>
  <c r="Q158"/>
  <c r="Q166"/>
  <c r="Q181"/>
  <c r="Q189"/>
  <c r="Q197"/>
  <c r="Q205"/>
  <c r="Q24" i="57"/>
  <c r="Q282" i="4"/>
  <c r="Q286"/>
  <c r="Q297"/>
  <c r="Q301"/>
  <c r="Q305"/>
  <c r="Q309"/>
  <c r="Q313"/>
  <c r="Q317"/>
  <c r="Q321"/>
  <c r="Q325"/>
  <c r="Q21" i="57"/>
  <c r="Q29"/>
  <c r="Q37"/>
  <c r="Q45"/>
  <c r="Q53"/>
  <c r="G10" i="69"/>
  <c r="G45" i="65"/>
  <c r="U45" s="1"/>
  <c r="G42"/>
  <c r="U42" s="1"/>
  <c r="G40"/>
  <c r="U40" s="1"/>
  <c r="G39"/>
  <c r="U39" s="1"/>
  <c r="G32"/>
  <c r="U32" s="1"/>
  <c r="G31"/>
  <c r="U31" s="1"/>
  <c r="G21"/>
  <c r="U21" s="1"/>
  <c r="G18"/>
  <c r="U18" s="1"/>
  <c r="G16"/>
  <c r="U16" s="1"/>
  <c r="G15"/>
  <c r="U15" s="1"/>
  <c r="G49"/>
  <c r="U49" s="1"/>
  <c r="G46"/>
  <c r="U46" s="1"/>
  <c r="G44"/>
  <c r="U44" s="1"/>
  <c r="G43"/>
  <c r="U43" s="1"/>
  <c r="G25"/>
  <c r="U25" s="1"/>
  <c r="G22"/>
  <c r="U22" s="1"/>
  <c r="G20"/>
  <c r="U20" s="1"/>
  <c r="G19"/>
  <c r="U19" s="1"/>
  <c r="G53"/>
  <c r="U53" s="1"/>
  <c r="G50"/>
  <c r="U50" s="1"/>
  <c r="G48"/>
  <c r="U48" s="1"/>
  <c r="G47"/>
  <c r="U47" s="1"/>
  <c r="G37"/>
  <c r="U37" s="1"/>
  <c r="G34"/>
  <c r="U34" s="1"/>
  <c r="G29"/>
  <c r="U29" s="1"/>
  <c r="G26"/>
  <c r="U26" s="1"/>
  <c r="G24"/>
  <c r="U24" s="1"/>
  <c r="G23"/>
  <c r="U23" s="1"/>
  <c r="G52"/>
  <c r="U52" s="1"/>
  <c r="G51"/>
  <c r="U51" s="1"/>
  <c r="G41"/>
  <c r="U41" s="1"/>
  <c r="G38"/>
  <c r="U38" s="1"/>
  <c r="G36"/>
  <c r="U36" s="1"/>
  <c r="G35"/>
  <c r="U35" s="1"/>
  <c r="G33"/>
  <c r="U33" s="1"/>
  <c r="G30"/>
  <c r="U30" s="1"/>
  <c r="G28"/>
  <c r="U28" s="1"/>
  <c r="G27"/>
  <c r="U27" s="1"/>
  <c r="G17"/>
  <c r="G14"/>
  <c r="U14" s="1"/>
  <c r="F50" i="67"/>
  <c r="F42"/>
  <c r="F34"/>
  <c r="F26"/>
  <c r="F18"/>
  <c r="F46"/>
  <c r="F37"/>
  <c r="F33"/>
  <c r="F32"/>
  <c r="F28"/>
  <c r="F27"/>
  <c r="F23"/>
  <c r="F14"/>
  <c r="F45"/>
  <c r="F41"/>
  <c r="F40"/>
  <c r="F36"/>
  <c r="F35"/>
  <c r="F31"/>
  <c r="F22"/>
  <c r="F53"/>
  <c r="F49"/>
  <c r="F48"/>
  <c r="F44"/>
  <c r="F43"/>
  <c r="F39"/>
  <c r="F30"/>
  <c r="F21"/>
  <c r="F17"/>
  <c r="F16"/>
  <c r="F52"/>
  <c r="F51"/>
  <c r="F47"/>
  <c r="F38"/>
  <c r="F29"/>
  <c r="F25"/>
  <c r="F24"/>
  <c r="F20"/>
  <c r="F19"/>
  <c r="F15"/>
  <c r="I51" i="71"/>
  <c r="I43"/>
  <c r="I23"/>
  <c r="I15"/>
  <c r="I46"/>
  <c r="I44"/>
  <c r="I41"/>
  <c r="I36"/>
  <c r="I34"/>
  <c r="I26"/>
  <c r="I24"/>
  <c r="I21"/>
  <c r="I16"/>
  <c r="I47"/>
  <c r="I27"/>
  <c r="I19"/>
  <c r="I53"/>
  <c r="I48"/>
  <c r="I45"/>
  <c r="I37"/>
  <c r="I33"/>
  <c r="I30"/>
  <c r="I25"/>
  <c r="I22"/>
  <c r="I14"/>
  <c r="H45" i="73"/>
  <c r="V45" s="1"/>
  <c r="H37"/>
  <c r="H34"/>
  <c r="V34" s="1"/>
  <c r="H32"/>
  <c r="V32" s="1"/>
  <c r="H31"/>
  <c r="V31" s="1"/>
  <c r="H49"/>
  <c r="V49" s="1"/>
  <c r="H46"/>
  <c r="V46" s="1"/>
  <c r="H44"/>
  <c r="V44" s="1"/>
  <c r="H41"/>
  <c r="V41" s="1"/>
  <c r="H38"/>
  <c r="H36"/>
  <c r="V36" s="1"/>
  <c r="H35"/>
  <c r="V35" s="1"/>
  <c r="H25"/>
  <c r="V25" s="1"/>
  <c r="H53"/>
  <c r="V53" s="1"/>
  <c r="H50"/>
  <c r="V50" s="1"/>
  <c r="H48"/>
  <c r="H47"/>
  <c r="V47" s="1"/>
  <c r="H42"/>
  <c r="V42" s="1"/>
  <c r="H40"/>
  <c r="V40" s="1"/>
  <c r="H39"/>
  <c r="H29"/>
  <c r="V29" s="1"/>
  <c r="H26"/>
  <c r="V26" s="1"/>
  <c r="H24"/>
  <c r="V24" s="1"/>
  <c r="H52"/>
  <c r="H51"/>
  <c r="V51" s="1"/>
  <c r="H43"/>
  <c r="V43" s="1"/>
  <c r="H33"/>
  <c r="V33" s="1"/>
  <c r="H30"/>
  <c r="H28"/>
  <c r="V28" s="1"/>
  <c r="H27"/>
  <c r="V27" s="1"/>
  <c r="H17"/>
  <c r="V17" s="1"/>
  <c r="H14"/>
  <c r="H22"/>
  <c r="H20"/>
  <c r="V20" s="1"/>
  <c r="H19"/>
  <c r="V19" s="1"/>
  <c r="H23"/>
  <c r="V23" s="1"/>
  <c r="H21"/>
  <c r="V21" s="1"/>
  <c r="H18"/>
  <c r="V18" s="1"/>
  <c r="H16"/>
  <c r="V16" s="1"/>
  <c r="H15"/>
  <c r="P53" i="57"/>
  <c r="S53" s="1"/>
  <c r="P51"/>
  <c r="P49"/>
  <c r="S49" s="1"/>
  <c r="P47"/>
  <c r="S47" s="1"/>
  <c r="P45"/>
  <c r="S45" s="1"/>
  <c r="P43"/>
  <c r="S43" s="1"/>
  <c r="P41"/>
  <c r="S41" s="1"/>
  <c r="P39"/>
  <c r="S39" s="1"/>
  <c r="P37"/>
  <c r="S37" s="1"/>
  <c r="P35"/>
  <c r="P33"/>
  <c r="S33" s="1"/>
  <c r="P31"/>
  <c r="S31" s="1"/>
  <c r="P29"/>
  <c r="S29" s="1"/>
  <c r="P27"/>
  <c r="P25"/>
  <c r="S25" s="1"/>
  <c r="P23"/>
  <c r="S23" s="1"/>
  <c r="P21"/>
  <c r="S21" s="1"/>
  <c r="P19"/>
  <c r="P17"/>
  <c r="S17" s="1"/>
  <c r="P15"/>
  <c r="S15" s="1"/>
  <c r="P325" i="4"/>
  <c r="S325" s="1"/>
  <c r="P324"/>
  <c r="P323"/>
  <c r="S323" s="1"/>
  <c r="P322"/>
  <c r="S322" s="1"/>
  <c r="P321"/>
  <c r="S321" s="1"/>
  <c r="P320"/>
  <c r="P319"/>
  <c r="S319" s="1"/>
  <c r="P318"/>
  <c r="S318" s="1"/>
  <c r="P317"/>
  <c r="S317" s="1"/>
  <c r="P316"/>
  <c r="S316" s="1"/>
  <c r="P315"/>
  <c r="S315" s="1"/>
  <c r="P314"/>
  <c r="S314" s="1"/>
  <c r="P313"/>
  <c r="S313" s="1"/>
  <c r="P312"/>
  <c r="P311"/>
  <c r="S311" s="1"/>
  <c r="P310"/>
  <c r="S310" s="1"/>
  <c r="P309"/>
  <c r="S309" s="1"/>
  <c r="P308"/>
  <c r="P307"/>
  <c r="S307" s="1"/>
  <c r="P306"/>
  <c r="S306" s="1"/>
  <c r="P305"/>
  <c r="S305" s="1"/>
  <c r="P304"/>
  <c r="P303"/>
  <c r="S303" s="1"/>
  <c r="P302"/>
  <c r="S302" s="1"/>
  <c r="P301"/>
  <c r="S301" s="1"/>
  <c r="P300"/>
  <c r="S300" s="1"/>
  <c r="P299"/>
  <c r="S299" s="1"/>
  <c r="P298"/>
  <c r="S298" s="1"/>
  <c r="P297"/>
  <c r="S297" s="1"/>
  <c r="P289"/>
  <c r="P288"/>
  <c r="S288" s="1"/>
  <c r="P287"/>
  <c r="S287" s="1"/>
  <c r="P286"/>
  <c r="S286" s="1"/>
  <c r="P285"/>
  <c r="P284"/>
  <c r="S284" s="1"/>
  <c r="P283"/>
  <c r="S283" s="1"/>
  <c r="P282"/>
  <c r="S282" s="1"/>
  <c r="P281"/>
  <c r="P52" i="57"/>
  <c r="S52" s="1"/>
  <c r="P50"/>
  <c r="S50" s="1"/>
  <c r="P48"/>
  <c r="S48" s="1"/>
  <c r="P46"/>
  <c r="S46" s="1"/>
  <c r="P44"/>
  <c r="S44" s="1"/>
  <c r="P42"/>
  <c r="S42" s="1"/>
  <c r="P40"/>
  <c r="S40" s="1"/>
  <c r="P38"/>
  <c r="P36"/>
  <c r="S36" s="1"/>
  <c r="P34"/>
  <c r="S34" s="1"/>
  <c r="P32"/>
  <c r="S32" s="1"/>
  <c r="P30"/>
  <c r="P28"/>
  <c r="S28" s="1"/>
  <c r="P26"/>
  <c r="S26" s="1"/>
  <c r="P24"/>
  <c r="S24" s="1"/>
  <c r="P22"/>
  <c r="P20"/>
  <c r="S20" s="1"/>
  <c r="P18"/>
  <c r="S18" s="1"/>
  <c r="P16"/>
  <c r="S16" s="1"/>
  <c r="P14"/>
  <c r="P249" i="4"/>
  <c r="S249" s="1"/>
  <c r="P247"/>
  <c r="S247" s="1"/>
  <c r="P245"/>
  <c r="S245" s="1"/>
  <c r="P243"/>
  <c r="S243" s="1"/>
  <c r="P241"/>
  <c r="S241" s="1"/>
  <c r="P239"/>
  <c r="P237"/>
  <c r="S237" s="1"/>
  <c r="P235"/>
  <c r="S235" s="1"/>
  <c r="P233"/>
  <c r="S233" s="1"/>
  <c r="P231"/>
  <c r="P229"/>
  <c r="S229" s="1"/>
  <c r="P227"/>
  <c r="S227" s="1"/>
  <c r="P225"/>
  <c r="S225" s="1"/>
  <c r="P223"/>
  <c r="P221"/>
  <c r="S221" s="1"/>
  <c r="P219"/>
  <c r="S219" s="1"/>
  <c r="P53"/>
  <c r="S53" s="1"/>
  <c r="P51"/>
  <c r="S51" s="1"/>
  <c r="P49"/>
  <c r="S49" s="1"/>
  <c r="P47"/>
  <c r="S47" s="1"/>
  <c r="P45"/>
  <c r="S45" s="1"/>
  <c r="P43"/>
  <c r="P41"/>
  <c r="S41" s="1"/>
  <c r="P39"/>
  <c r="S39" s="1"/>
  <c r="P280"/>
  <c r="S280" s="1"/>
  <c r="P279"/>
  <c r="S279" s="1"/>
  <c r="P278"/>
  <c r="S278" s="1"/>
  <c r="P277"/>
  <c r="S277" s="1"/>
  <c r="P276"/>
  <c r="S276" s="1"/>
  <c r="P275"/>
  <c r="S275" s="1"/>
  <c r="P274"/>
  <c r="S274" s="1"/>
  <c r="P273"/>
  <c r="S273" s="1"/>
  <c r="P272"/>
  <c r="S272" s="1"/>
  <c r="P271"/>
  <c r="S271" s="1"/>
  <c r="P270"/>
  <c r="S270" s="1"/>
  <c r="P269"/>
  <c r="S269" s="1"/>
  <c r="P268"/>
  <c r="S268" s="1"/>
  <c r="P267"/>
  <c r="S267" s="1"/>
  <c r="P266"/>
  <c r="P265"/>
  <c r="S265" s="1"/>
  <c r="P264"/>
  <c r="S264" s="1"/>
  <c r="P263"/>
  <c r="S263" s="1"/>
  <c r="P262"/>
  <c r="S262" s="1"/>
  <c r="P261"/>
  <c r="S261" s="1"/>
  <c r="P260"/>
  <c r="S260" s="1"/>
  <c r="P259"/>
  <c r="S259" s="1"/>
  <c r="P258"/>
  <c r="P257"/>
  <c r="S257" s="1"/>
  <c r="P218"/>
  <c r="S218" s="1"/>
  <c r="P208"/>
  <c r="S208" s="1"/>
  <c r="P206"/>
  <c r="S206" s="1"/>
  <c r="P204"/>
  <c r="S204" s="1"/>
  <c r="P202"/>
  <c r="S202" s="1"/>
  <c r="P200"/>
  <c r="S200" s="1"/>
  <c r="P198"/>
  <c r="P196"/>
  <c r="S196" s="1"/>
  <c r="P194"/>
  <c r="S194" s="1"/>
  <c r="P192"/>
  <c r="S192" s="1"/>
  <c r="P190"/>
  <c r="S190" s="1"/>
  <c r="P188"/>
  <c r="S188" s="1"/>
  <c r="P186"/>
  <c r="S186" s="1"/>
  <c r="P184"/>
  <c r="S184" s="1"/>
  <c r="P182"/>
  <c r="S182" s="1"/>
  <c r="P180"/>
  <c r="S180" s="1"/>
  <c r="P178"/>
  <c r="S178" s="1"/>
  <c r="P169"/>
  <c r="S169" s="1"/>
  <c r="P167"/>
  <c r="S167" s="1"/>
  <c r="P165"/>
  <c r="S165" s="1"/>
  <c r="P163"/>
  <c r="S163" s="1"/>
  <c r="P161"/>
  <c r="S161" s="1"/>
  <c r="P159"/>
  <c r="S159" s="1"/>
  <c r="P157"/>
  <c r="S157" s="1"/>
  <c r="P155"/>
  <c r="S155" s="1"/>
  <c r="P153"/>
  <c r="S153" s="1"/>
  <c r="P151"/>
  <c r="S151" s="1"/>
  <c r="P149"/>
  <c r="S149" s="1"/>
  <c r="P147"/>
  <c r="S147" s="1"/>
  <c r="P145"/>
  <c r="S145" s="1"/>
  <c r="P143"/>
  <c r="P141"/>
  <c r="S141" s="1"/>
  <c r="P139"/>
  <c r="S139" s="1"/>
  <c r="P137"/>
  <c r="S137" s="1"/>
  <c r="P128"/>
  <c r="S128" s="1"/>
  <c r="P126"/>
  <c r="S126" s="1"/>
  <c r="P124"/>
  <c r="S124" s="1"/>
  <c r="P122"/>
  <c r="S122" s="1"/>
  <c r="P120"/>
  <c r="S120" s="1"/>
  <c r="P118"/>
  <c r="S118" s="1"/>
  <c r="P116"/>
  <c r="S116" s="1"/>
  <c r="P114"/>
  <c r="S114" s="1"/>
  <c r="P112"/>
  <c r="S112" s="1"/>
  <c r="P110"/>
  <c r="S110" s="1"/>
  <c r="P108"/>
  <c r="S108" s="1"/>
  <c r="P106"/>
  <c r="S106" s="1"/>
  <c r="P104"/>
  <c r="P102"/>
  <c r="S102" s="1"/>
  <c r="P100"/>
  <c r="S100" s="1"/>
  <c r="P98"/>
  <c r="S98" s="1"/>
  <c r="P89"/>
  <c r="S89" s="1"/>
  <c r="P87"/>
  <c r="S87" s="1"/>
  <c r="P85"/>
  <c r="S85" s="1"/>
  <c r="P83"/>
  <c r="S83" s="1"/>
  <c r="P81"/>
  <c r="P79"/>
  <c r="S79" s="1"/>
  <c r="P77"/>
  <c r="S77" s="1"/>
  <c r="P75"/>
  <c r="S75" s="1"/>
  <c r="P73"/>
  <c r="S73" s="1"/>
  <c r="P71"/>
  <c r="S71" s="1"/>
  <c r="P69"/>
  <c r="S69" s="1"/>
  <c r="P67"/>
  <c r="S67" s="1"/>
  <c r="P65"/>
  <c r="P63"/>
  <c r="S63" s="1"/>
  <c r="P61"/>
  <c r="S61" s="1"/>
  <c r="P59"/>
  <c r="S59" s="1"/>
  <c r="P57"/>
  <c r="S57" s="1"/>
  <c r="P248"/>
  <c r="S248" s="1"/>
  <c r="P246"/>
  <c r="S246" s="1"/>
  <c r="P244"/>
  <c r="S244" s="1"/>
  <c r="P242"/>
  <c r="P240"/>
  <c r="S240" s="1"/>
  <c r="P238"/>
  <c r="S238" s="1"/>
  <c r="P236"/>
  <c r="S236" s="1"/>
  <c r="P234"/>
  <c r="S234" s="1"/>
  <c r="P232"/>
  <c r="S232" s="1"/>
  <c r="P230"/>
  <c r="S230" s="1"/>
  <c r="P228"/>
  <c r="S228" s="1"/>
  <c r="P226"/>
  <c r="P224"/>
  <c r="S224" s="1"/>
  <c r="P222"/>
  <c r="S222" s="1"/>
  <c r="P220"/>
  <c r="S220" s="1"/>
  <c r="P217"/>
  <c r="S217" s="1"/>
  <c r="P52"/>
  <c r="S52" s="1"/>
  <c r="P50"/>
  <c r="S50" s="1"/>
  <c r="P48"/>
  <c r="S48" s="1"/>
  <c r="P46"/>
  <c r="P44"/>
  <c r="S44" s="1"/>
  <c r="P42"/>
  <c r="S42" s="1"/>
  <c r="P40"/>
  <c r="S40" s="1"/>
  <c r="P209"/>
  <c r="S209" s="1"/>
  <c r="P207"/>
  <c r="S207" s="1"/>
  <c r="P205"/>
  <c r="S205" s="1"/>
  <c r="P203"/>
  <c r="P201"/>
  <c r="S201" s="1"/>
  <c r="P199"/>
  <c r="S199" s="1"/>
  <c r="P197"/>
  <c r="S197" s="1"/>
  <c r="P195"/>
  <c r="S195" s="1"/>
  <c r="P193"/>
  <c r="S193" s="1"/>
  <c r="P191"/>
  <c r="S191" s="1"/>
  <c r="P189"/>
  <c r="S189" s="1"/>
  <c r="P187"/>
  <c r="P185"/>
  <c r="S185" s="1"/>
  <c r="P183"/>
  <c r="S183" s="1"/>
  <c r="P181"/>
  <c r="S181" s="1"/>
  <c r="P179"/>
  <c r="P177"/>
  <c r="S177" s="1"/>
  <c r="P168"/>
  <c r="S168" s="1"/>
  <c r="P166"/>
  <c r="S166" s="1"/>
  <c r="P164"/>
  <c r="P162"/>
  <c r="S162" s="1"/>
  <c r="P160"/>
  <c r="S160" s="1"/>
  <c r="P158"/>
  <c r="S158" s="1"/>
  <c r="P156"/>
  <c r="S156" s="1"/>
  <c r="P154"/>
  <c r="S154" s="1"/>
  <c r="P152"/>
  <c r="S152" s="1"/>
  <c r="P150"/>
  <c r="S150" s="1"/>
  <c r="P148"/>
  <c r="P146"/>
  <c r="S146" s="1"/>
  <c r="P144"/>
  <c r="S144" s="1"/>
  <c r="P142"/>
  <c r="S142" s="1"/>
  <c r="P140"/>
  <c r="S140" s="1"/>
  <c r="P138"/>
  <c r="S138" s="1"/>
  <c r="P129"/>
  <c r="S129" s="1"/>
  <c r="P127"/>
  <c r="S127" s="1"/>
  <c r="P125"/>
  <c r="P123"/>
  <c r="S123" s="1"/>
  <c r="P121"/>
  <c r="S121" s="1"/>
  <c r="P119"/>
  <c r="S119" s="1"/>
  <c r="P117"/>
  <c r="S117" s="1"/>
  <c r="P115"/>
  <c r="S115" s="1"/>
  <c r="P113"/>
  <c r="S113" s="1"/>
  <c r="P111"/>
  <c r="S111" s="1"/>
  <c r="P109"/>
  <c r="P107"/>
  <c r="S107" s="1"/>
  <c r="P105"/>
  <c r="S105" s="1"/>
  <c r="P103"/>
  <c r="S103" s="1"/>
  <c r="P101"/>
  <c r="S101" s="1"/>
  <c r="P99"/>
  <c r="S99" s="1"/>
  <c r="P97"/>
  <c r="S97" s="1"/>
  <c r="P88"/>
  <c r="S88" s="1"/>
  <c r="P86"/>
  <c r="S86" s="1"/>
  <c r="P84"/>
  <c r="S84" s="1"/>
  <c r="P82"/>
  <c r="S82" s="1"/>
  <c r="P80"/>
  <c r="S80" s="1"/>
  <c r="P78"/>
  <c r="S78" s="1"/>
  <c r="P76"/>
  <c r="S76" s="1"/>
  <c r="P74"/>
  <c r="S74" s="1"/>
  <c r="P72"/>
  <c r="S72" s="1"/>
  <c r="P70"/>
  <c r="S70" s="1"/>
  <c r="P68"/>
  <c r="S68" s="1"/>
  <c r="P66"/>
  <c r="S66" s="1"/>
  <c r="P64"/>
  <c r="S64" s="1"/>
  <c r="P62"/>
  <c r="P60"/>
  <c r="S60" s="1"/>
  <c r="P58"/>
  <c r="S58" s="1"/>
  <c r="P36"/>
  <c r="S36" s="1"/>
  <c r="P23"/>
  <c r="S23" s="1"/>
  <c r="P20"/>
  <c r="S20" s="1"/>
  <c r="P37"/>
  <c r="S37" s="1"/>
  <c r="P34"/>
  <c r="S34" s="1"/>
  <c r="P29"/>
  <c r="S29" s="1"/>
  <c r="P26"/>
  <c r="S26" s="1"/>
  <c r="P21"/>
  <c r="S21" s="1"/>
  <c r="P35"/>
  <c r="S35" s="1"/>
  <c r="P32"/>
  <c r="S32" s="1"/>
  <c r="P27"/>
  <c r="S27" s="1"/>
  <c r="P24"/>
  <c r="S24" s="1"/>
  <c r="P19"/>
  <c r="S19" s="1"/>
  <c r="P16"/>
  <c r="S16" s="1"/>
  <c r="P38"/>
  <c r="S38" s="1"/>
  <c r="P33"/>
  <c r="S33" s="1"/>
  <c r="P30"/>
  <c r="S30" s="1"/>
  <c r="P25"/>
  <c r="S25" s="1"/>
  <c r="P22"/>
  <c r="S22" s="1"/>
  <c r="P17"/>
  <c r="S17" s="1"/>
  <c r="P14"/>
  <c r="P31"/>
  <c r="S31" s="1"/>
  <c r="P28"/>
  <c r="S28" s="1"/>
  <c r="P15"/>
  <c r="P18"/>
  <c r="S18" s="1"/>
  <c r="I10" i="69"/>
  <c r="I53" i="65"/>
  <c r="I50"/>
  <c r="I48"/>
  <c r="I47"/>
  <c r="I37"/>
  <c r="I34"/>
  <c r="I29"/>
  <c r="I26"/>
  <c r="I24"/>
  <c r="I23"/>
  <c r="I52"/>
  <c r="I51"/>
  <c r="I41"/>
  <c r="I38"/>
  <c r="I36"/>
  <c r="I35"/>
  <c r="I33"/>
  <c r="I30"/>
  <c r="I28"/>
  <c r="I27"/>
  <c r="I17"/>
  <c r="I14"/>
  <c r="I45"/>
  <c r="I42"/>
  <c r="I40"/>
  <c r="I39"/>
  <c r="I32"/>
  <c r="I31"/>
  <c r="I21"/>
  <c r="I18"/>
  <c r="I16"/>
  <c r="I15"/>
  <c r="I49"/>
  <c r="I46"/>
  <c r="I44"/>
  <c r="I43"/>
  <c r="I25"/>
  <c r="I22"/>
  <c r="I20"/>
  <c r="I19"/>
  <c r="F53" i="71"/>
  <c r="F50"/>
  <c r="F48"/>
  <c r="F45"/>
  <c r="F42"/>
  <c r="F40"/>
  <c r="F37"/>
  <c r="F33"/>
  <c r="F30"/>
  <c r="F28"/>
  <c r="F25"/>
  <c r="F22"/>
  <c r="F20"/>
  <c r="F17"/>
  <c r="F14"/>
  <c r="F51"/>
  <c r="F43"/>
  <c r="F31"/>
  <c r="F23"/>
  <c r="F15"/>
  <c r="F52"/>
  <c r="F49"/>
  <c r="F46"/>
  <c r="F44"/>
  <c r="F41"/>
  <c r="F38"/>
  <c r="F34"/>
  <c r="F32"/>
  <c r="F29"/>
  <c r="F26"/>
  <c r="F24"/>
  <c r="F21"/>
  <c r="F18"/>
  <c r="F16"/>
  <c r="F47"/>
  <c r="F39"/>
  <c r="F35"/>
  <c r="F27"/>
  <c r="F19"/>
  <c r="O325" i="4"/>
  <c r="R325" s="1"/>
  <c r="O324"/>
  <c r="O323"/>
  <c r="R323" s="1"/>
  <c r="O322"/>
  <c r="R322" s="1"/>
  <c r="O321"/>
  <c r="R321" s="1"/>
  <c r="O320"/>
  <c r="R320" s="1"/>
  <c r="O319"/>
  <c r="R319" s="1"/>
  <c r="O318"/>
  <c r="R318" s="1"/>
  <c r="O317"/>
  <c r="R317" s="1"/>
  <c r="O316"/>
  <c r="O315"/>
  <c r="R315" s="1"/>
  <c r="O314"/>
  <c r="R314" s="1"/>
  <c r="O313"/>
  <c r="R313" s="1"/>
  <c r="O312"/>
  <c r="R312" s="1"/>
  <c r="O311"/>
  <c r="R311" s="1"/>
  <c r="O310"/>
  <c r="R310" s="1"/>
  <c r="O309"/>
  <c r="R309" s="1"/>
  <c r="O308"/>
  <c r="O307"/>
  <c r="R307" s="1"/>
  <c r="O306"/>
  <c r="R306" s="1"/>
  <c r="O305"/>
  <c r="R305" s="1"/>
  <c r="O304"/>
  <c r="R304" s="1"/>
  <c r="O303"/>
  <c r="R303" s="1"/>
  <c r="O302"/>
  <c r="R302" s="1"/>
  <c r="O301"/>
  <c r="R301" s="1"/>
  <c r="O300"/>
  <c r="O299"/>
  <c r="R299" s="1"/>
  <c r="O298"/>
  <c r="R298" s="1"/>
  <c r="O297"/>
  <c r="R297" s="1"/>
  <c r="O289"/>
  <c r="R289" s="1"/>
  <c r="O288"/>
  <c r="R288" s="1"/>
  <c r="O287"/>
  <c r="R287" s="1"/>
  <c r="O286"/>
  <c r="R286" s="1"/>
  <c r="O285"/>
  <c r="R285" s="1"/>
  <c r="O284"/>
  <c r="R284" s="1"/>
  <c r="O283"/>
  <c r="R283" s="1"/>
  <c r="O282"/>
  <c r="R282" s="1"/>
  <c r="O281"/>
  <c r="R281" s="1"/>
  <c r="O52" i="57"/>
  <c r="R52" s="1"/>
  <c r="O50"/>
  <c r="R50" s="1"/>
  <c r="O48"/>
  <c r="R48" s="1"/>
  <c r="O46"/>
  <c r="R46" s="1"/>
  <c r="O44"/>
  <c r="R44" s="1"/>
  <c r="O42"/>
  <c r="R42" s="1"/>
  <c r="O40"/>
  <c r="R40" s="1"/>
  <c r="O38"/>
  <c r="R38" s="1"/>
  <c r="O36"/>
  <c r="R36" s="1"/>
  <c r="O34"/>
  <c r="R34" s="1"/>
  <c r="O32"/>
  <c r="R32" s="1"/>
  <c r="O30"/>
  <c r="R30" s="1"/>
  <c r="O28"/>
  <c r="R28" s="1"/>
  <c r="O26"/>
  <c r="R26" s="1"/>
  <c r="O24"/>
  <c r="R24" s="1"/>
  <c r="O22"/>
  <c r="R22" s="1"/>
  <c r="O20"/>
  <c r="R20" s="1"/>
  <c r="O18"/>
  <c r="R18" s="1"/>
  <c r="O16"/>
  <c r="R16" s="1"/>
  <c r="O14"/>
  <c r="R14" s="1"/>
  <c r="O53"/>
  <c r="R53" s="1"/>
  <c r="O51"/>
  <c r="R51" s="1"/>
  <c r="O49"/>
  <c r="R49" s="1"/>
  <c r="O47"/>
  <c r="R47" s="1"/>
  <c r="O45"/>
  <c r="R45" s="1"/>
  <c r="O43"/>
  <c r="R43" s="1"/>
  <c r="O41"/>
  <c r="R41" s="1"/>
  <c r="O39"/>
  <c r="R39" s="1"/>
  <c r="O37"/>
  <c r="R37" s="1"/>
  <c r="O35"/>
  <c r="O33"/>
  <c r="R33" s="1"/>
  <c r="O31"/>
  <c r="R31" s="1"/>
  <c r="O29"/>
  <c r="R29" s="1"/>
  <c r="O27"/>
  <c r="O25"/>
  <c r="R25" s="1"/>
  <c r="O23"/>
  <c r="R23" s="1"/>
  <c r="O21"/>
  <c r="R21" s="1"/>
  <c r="O19"/>
  <c r="R19" s="1"/>
  <c r="O17"/>
  <c r="R17" s="1"/>
  <c r="O15"/>
  <c r="R15" s="1"/>
  <c r="O280" i="4"/>
  <c r="R280" s="1"/>
  <c r="O279"/>
  <c r="R279" s="1"/>
  <c r="O278"/>
  <c r="R278" s="1"/>
  <c r="O277"/>
  <c r="R277" s="1"/>
  <c r="O276"/>
  <c r="R276" s="1"/>
  <c r="O275"/>
  <c r="R275" s="1"/>
  <c r="O274"/>
  <c r="R274" s="1"/>
  <c r="O273"/>
  <c r="R273" s="1"/>
  <c r="O272"/>
  <c r="R272" s="1"/>
  <c r="O271"/>
  <c r="R271" s="1"/>
  <c r="O270"/>
  <c r="R270" s="1"/>
  <c r="O269"/>
  <c r="R269" s="1"/>
  <c r="O268"/>
  <c r="R268" s="1"/>
  <c r="O267"/>
  <c r="R267" s="1"/>
  <c r="O266"/>
  <c r="R266" s="1"/>
  <c r="O265"/>
  <c r="R265" s="1"/>
  <c r="O264"/>
  <c r="R264" s="1"/>
  <c r="O263"/>
  <c r="R263" s="1"/>
  <c r="O262"/>
  <c r="R262" s="1"/>
  <c r="O261"/>
  <c r="R261" s="1"/>
  <c r="O260"/>
  <c r="R260" s="1"/>
  <c r="O259"/>
  <c r="R259" s="1"/>
  <c r="O258"/>
  <c r="R258" s="1"/>
  <c r="O257"/>
  <c r="R257" s="1"/>
  <c r="O218"/>
  <c r="R218" s="1"/>
  <c r="O208"/>
  <c r="R208" s="1"/>
  <c r="O206"/>
  <c r="R206" s="1"/>
  <c r="O204"/>
  <c r="R204" s="1"/>
  <c r="O202"/>
  <c r="R202" s="1"/>
  <c r="O200"/>
  <c r="R200" s="1"/>
  <c r="O198"/>
  <c r="R198" s="1"/>
  <c r="O196"/>
  <c r="R196" s="1"/>
  <c r="O194"/>
  <c r="R194" s="1"/>
  <c r="O192"/>
  <c r="R192" s="1"/>
  <c r="O190"/>
  <c r="R190" s="1"/>
  <c r="O188"/>
  <c r="R188" s="1"/>
  <c r="O186"/>
  <c r="R186" s="1"/>
  <c r="O184"/>
  <c r="R184" s="1"/>
  <c r="O182"/>
  <c r="R182" s="1"/>
  <c r="O180"/>
  <c r="R180" s="1"/>
  <c r="O178"/>
  <c r="R178" s="1"/>
  <c r="O169"/>
  <c r="R169" s="1"/>
  <c r="O167"/>
  <c r="R167" s="1"/>
  <c r="O165"/>
  <c r="R165" s="1"/>
  <c r="O163"/>
  <c r="R163" s="1"/>
  <c r="O161"/>
  <c r="R161" s="1"/>
  <c r="O159"/>
  <c r="R159" s="1"/>
  <c r="O157"/>
  <c r="R157" s="1"/>
  <c r="O155"/>
  <c r="R155" s="1"/>
  <c r="O153"/>
  <c r="R153" s="1"/>
  <c r="O151"/>
  <c r="R151" s="1"/>
  <c r="O149"/>
  <c r="R149" s="1"/>
  <c r="O147"/>
  <c r="R147" s="1"/>
  <c r="O145"/>
  <c r="R145" s="1"/>
  <c r="O143"/>
  <c r="R143" s="1"/>
  <c r="O141"/>
  <c r="R141" s="1"/>
  <c r="O139"/>
  <c r="R139" s="1"/>
  <c r="O137"/>
  <c r="R137" s="1"/>
  <c r="O128"/>
  <c r="R128" s="1"/>
  <c r="O126"/>
  <c r="R126" s="1"/>
  <c r="O124"/>
  <c r="R124" s="1"/>
  <c r="O122"/>
  <c r="R122" s="1"/>
  <c r="O120"/>
  <c r="R120" s="1"/>
  <c r="O118"/>
  <c r="R118" s="1"/>
  <c r="O116"/>
  <c r="R116" s="1"/>
  <c r="O114"/>
  <c r="R114" s="1"/>
  <c r="O112"/>
  <c r="O110"/>
  <c r="R110" s="1"/>
  <c r="O108"/>
  <c r="R108" s="1"/>
  <c r="O106"/>
  <c r="R106" s="1"/>
  <c r="O104"/>
  <c r="R104" s="1"/>
  <c r="O102"/>
  <c r="R102" s="1"/>
  <c r="O100"/>
  <c r="R100" s="1"/>
  <c r="O98"/>
  <c r="R98" s="1"/>
  <c r="O89"/>
  <c r="R89" s="1"/>
  <c r="O87"/>
  <c r="R87" s="1"/>
  <c r="O85"/>
  <c r="R85" s="1"/>
  <c r="O83"/>
  <c r="R83" s="1"/>
  <c r="O81"/>
  <c r="R81" s="1"/>
  <c r="O79"/>
  <c r="R79" s="1"/>
  <c r="O77"/>
  <c r="R77" s="1"/>
  <c r="O75"/>
  <c r="R75" s="1"/>
  <c r="O73"/>
  <c r="R73" s="1"/>
  <c r="O71"/>
  <c r="R71" s="1"/>
  <c r="O69"/>
  <c r="R69" s="1"/>
  <c r="O67"/>
  <c r="R67" s="1"/>
  <c r="O65"/>
  <c r="R65" s="1"/>
  <c r="O63"/>
  <c r="R63" s="1"/>
  <c r="O61"/>
  <c r="R61" s="1"/>
  <c r="O59"/>
  <c r="R59" s="1"/>
  <c r="O57"/>
  <c r="R57" s="1"/>
  <c r="O248"/>
  <c r="R248" s="1"/>
  <c r="O246"/>
  <c r="R246" s="1"/>
  <c r="O244"/>
  <c r="R244" s="1"/>
  <c r="O242"/>
  <c r="R242" s="1"/>
  <c r="O240"/>
  <c r="R240" s="1"/>
  <c r="O238"/>
  <c r="R238" s="1"/>
  <c r="O236"/>
  <c r="R236" s="1"/>
  <c r="O234"/>
  <c r="R234" s="1"/>
  <c r="O232"/>
  <c r="R232" s="1"/>
  <c r="O230"/>
  <c r="R230" s="1"/>
  <c r="O228"/>
  <c r="R228" s="1"/>
  <c r="O226"/>
  <c r="O224"/>
  <c r="R224" s="1"/>
  <c r="O222"/>
  <c r="R222" s="1"/>
  <c r="O220"/>
  <c r="R220" s="1"/>
  <c r="O217"/>
  <c r="R217" s="1"/>
  <c r="O52"/>
  <c r="R52" s="1"/>
  <c r="O50"/>
  <c r="R50" s="1"/>
  <c r="O48"/>
  <c r="R48" s="1"/>
  <c r="O46"/>
  <c r="R46" s="1"/>
  <c r="O44"/>
  <c r="R44" s="1"/>
  <c r="O42"/>
  <c r="R42" s="1"/>
  <c r="O40"/>
  <c r="R40" s="1"/>
  <c r="O209"/>
  <c r="R209" s="1"/>
  <c r="O207"/>
  <c r="R207" s="1"/>
  <c r="O205"/>
  <c r="R205" s="1"/>
  <c r="O203"/>
  <c r="R203" s="1"/>
  <c r="O201"/>
  <c r="R201" s="1"/>
  <c r="O199"/>
  <c r="R199" s="1"/>
  <c r="O197"/>
  <c r="R197" s="1"/>
  <c r="O195"/>
  <c r="R195" s="1"/>
  <c r="O193"/>
  <c r="R193" s="1"/>
  <c r="O191"/>
  <c r="R191" s="1"/>
  <c r="O189"/>
  <c r="R189" s="1"/>
  <c r="O187"/>
  <c r="R187" s="1"/>
  <c r="O185"/>
  <c r="R185" s="1"/>
  <c r="O183"/>
  <c r="R183" s="1"/>
  <c r="O181"/>
  <c r="R181" s="1"/>
  <c r="O179"/>
  <c r="R179" s="1"/>
  <c r="O177"/>
  <c r="R177" s="1"/>
  <c r="O168"/>
  <c r="R168" s="1"/>
  <c r="O166"/>
  <c r="R166" s="1"/>
  <c r="O164"/>
  <c r="R164" s="1"/>
  <c r="O162"/>
  <c r="R162" s="1"/>
  <c r="O160"/>
  <c r="R160" s="1"/>
  <c r="O158"/>
  <c r="R158" s="1"/>
  <c r="O156"/>
  <c r="O154"/>
  <c r="R154" s="1"/>
  <c r="O152"/>
  <c r="R152" s="1"/>
  <c r="O150"/>
  <c r="R150" s="1"/>
  <c r="O148"/>
  <c r="R148" s="1"/>
  <c r="O146"/>
  <c r="R146" s="1"/>
  <c r="O144"/>
  <c r="R144" s="1"/>
  <c r="O142"/>
  <c r="R142" s="1"/>
  <c r="O140"/>
  <c r="R140" s="1"/>
  <c r="O138"/>
  <c r="R138" s="1"/>
  <c r="O129"/>
  <c r="R129" s="1"/>
  <c r="O127"/>
  <c r="R127" s="1"/>
  <c r="O125"/>
  <c r="R125" s="1"/>
  <c r="O123"/>
  <c r="R123" s="1"/>
  <c r="O121"/>
  <c r="R121" s="1"/>
  <c r="O119"/>
  <c r="R119" s="1"/>
  <c r="O117"/>
  <c r="R117" s="1"/>
  <c r="O115"/>
  <c r="R115" s="1"/>
  <c r="O113"/>
  <c r="R113" s="1"/>
  <c r="O111"/>
  <c r="R111" s="1"/>
  <c r="O109"/>
  <c r="R109" s="1"/>
  <c r="O107"/>
  <c r="R107" s="1"/>
  <c r="O105"/>
  <c r="R105" s="1"/>
  <c r="O103"/>
  <c r="R103" s="1"/>
  <c r="O101"/>
  <c r="R101" s="1"/>
  <c r="O99"/>
  <c r="R99" s="1"/>
  <c r="O97"/>
  <c r="R97" s="1"/>
  <c r="O88"/>
  <c r="R88" s="1"/>
  <c r="O86"/>
  <c r="R86" s="1"/>
  <c r="O84"/>
  <c r="R84" s="1"/>
  <c r="O82"/>
  <c r="R82" s="1"/>
  <c r="O80"/>
  <c r="R80" s="1"/>
  <c r="O78"/>
  <c r="R78" s="1"/>
  <c r="O76"/>
  <c r="R76" s="1"/>
  <c r="O74"/>
  <c r="R74" s="1"/>
  <c r="O72"/>
  <c r="R72" s="1"/>
  <c r="O70"/>
  <c r="R70" s="1"/>
  <c r="O68"/>
  <c r="R68" s="1"/>
  <c r="O66"/>
  <c r="R66" s="1"/>
  <c r="O64"/>
  <c r="R64" s="1"/>
  <c r="O62"/>
  <c r="O60"/>
  <c r="R60" s="1"/>
  <c r="O58"/>
  <c r="R58" s="1"/>
  <c r="O249"/>
  <c r="R249" s="1"/>
  <c r="O247"/>
  <c r="R247" s="1"/>
  <c r="O245"/>
  <c r="R245" s="1"/>
  <c r="O243"/>
  <c r="R243" s="1"/>
  <c r="O241"/>
  <c r="R241" s="1"/>
  <c r="O239"/>
  <c r="R239" s="1"/>
  <c r="O237"/>
  <c r="R237" s="1"/>
  <c r="O235"/>
  <c r="R235" s="1"/>
  <c r="O233"/>
  <c r="R233" s="1"/>
  <c r="O231"/>
  <c r="R231" s="1"/>
  <c r="O229"/>
  <c r="R229" s="1"/>
  <c r="O227"/>
  <c r="R227" s="1"/>
  <c r="O225"/>
  <c r="R225" s="1"/>
  <c r="O223"/>
  <c r="R223" s="1"/>
  <c r="O221"/>
  <c r="R221" s="1"/>
  <c r="O219"/>
  <c r="R219" s="1"/>
  <c r="O53"/>
  <c r="R53" s="1"/>
  <c r="O51"/>
  <c r="R51" s="1"/>
  <c r="O49"/>
  <c r="R49" s="1"/>
  <c r="O47"/>
  <c r="R47" s="1"/>
  <c r="O45"/>
  <c r="R45" s="1"/>
  <c r="O43"/>
  <c r="R43" s="1"/>
  <c r="O41"/>
  <c r="R41" s="1"/>
  <c r="O39"/>
  <c r="R39" s="1"/>
  <c r="O37"/>
  <c r="R37" s="1"/>
  <c r="O35"/>
  <c r="R35" s="1"/>
  <c r="O33"/>
  <c r="R33" s="1"/>
  <c r="O31"/>
  <c r="R31" s="1"/>
  <c r="O29"/>
  <c r="R29" s="1"/>
  <c r="O27"/>
  <c r="R27" s="1"/>
  <c r="O25"/>
  <c r="R25" s="1"/>
  <c r="O23"/>
  <c r="R23" s="1"/>
  <c r="O21"/>
  <c r="R21" s="1"/>
  <c r="O19"/>
  <c r="R19" s="1"/>
  <c r="O17"/>
  <c r="O15"/>
  <c r="R15" s="1"/>
  <c r="O34"/>
  <c r="R34" s="1"/>
  <c r="O32"/>
  <c r="R32" s="1"/>
  <c r="O24"/>
  <c r="R24" s="1"/>
  <c r="O16"/>
  <c r="R16" s="1"/>
  <c r="O14"/>
  <c r="R14" s="1"/>
  <c r="O38"/>
  <c r="R38" s="1"/>
  <c r="O30"/>
  <c r="O22"/>
  <c r="R22" s="1"/>
  <c r="O36"/>
  <c r="R36" s="1"/>
  <c r="O28"/>
  <c r="R28" s="1"/>
  <c r="O20"/>
  <c r="R20" s="1"/>
  <c r="O26"/>
  <c r="R26" s="1"/>
  <c r="O18"/>
  <c r="R18" s="1"/>
  <c r="F51" i="66"/>
  <c r="F49"/>
  <c r="F46"/>
  <c r="F44"/>
  <c r="F42"/>
  <c r="F40"/>
  <c r="F37"/>
  <c r="F34"/>
  <c r="F32"/>
  <c r="F29"/>
  <c r="F26"/>
  <c r="F24"/>
  <c r="F21"/>
  <c r="F18"/>
  <c r="F16"/>
  <c r="F52"/>
  <c r="F47"/>
  <c r="F43"/>
  <c r="F35"/>
  <c r="F27"/>
  <c r="F19"/>
  <c r="F48"/>
  <c r="F45"/>
  <c r="F41"/>
  <c r="F38"/>
  <c r="F36"/>
  <c r="F33"/>
  <c r="F30"/>
  <c r="F28"/>
  <c r="F25"/>
  <c r="F22"/>
  <c r="F20"/>
  <c r="F17"/>
  <c r="F14"/>
  <c r="F53"/>
  <c r="F50"/>
  <c r="F39"/>
  <c r="F31"/>
  <c r="F23"/>
  <c r="F15"/>
  <c r="U15" i="73"/>
  <c r="V15"/>
  <c r="V14"/>
  <c r="U14"/>
  <c r="V22"/>
  <c r="U22"/>
  <c r="V38"/>
  <c r="U38"/>
  <c r="U49"/>
  <c r="V37"/>
  <c r="U37"/>
  <c r="V30"/>
  <c r="U30"/>
  <c r="U52"/>
  <c r="V52"/>
  <c r="U39"/>
  <c r="V39"/>
  <c r="U48"/>
  <c r="V48"/>
  <c r="V21" i="65"/>
  <c r="V40"/>
  <c r="V17"/>
  <c r="U17"/>
  <c r="V33"/>
  <c r="V41"/>
  <c r="V24"/>
  <c r="V37"/>
  <c r="V53"/>
  <c r="V25"/>
  <c r="V49"/>
  <c r="Q29" i="4"/>
  <c r="R17"/>
  <c r="Q17"/>
  <c r="Q15"/>
  <c r="S15"/>
  <c r="S14"/>
  <c r="Q14"/>
  <c r="Q22"/>
  <c r="R30"/>
  <c r="Q30"/>
  <c r="Q38"/>
  <c r="S46"/>
  <c r="Q46"/>
  <c r="R226"/>
  <c r="S226"/>
  <c r="Q226"/>
  <c r="S242"/>
  <c r="Q242"/>
  <c r="Q57"/>
  <c r="S65"/>
  <c r="Q65"/>
  <c r="Q73"/>
  <c r="S81"/>
  <c r="Q81"/>
  <c r="Q89"/>
  <c r="S104"/>
  <c r="Q104"/>
  <c r="R112"/>
  <c r="Q112"/>
  <c r="Q120"/>
  <c r="Q128"/>
  <c r="S143"/>
  <c r="Q143"/>
  <c r="Q151"/>
  <c r="Q159"/>
  <c r="Q167"/>
  <c r="Q182"/>
  <c r="Q190"/>
  <c r="S198"/>
  <c r="Q198"/>
  <c r="Q206"/>
  <c r="S258"/>
  <c r="Q258"/>
  <c r="Q262"/>
  <c r="S266"/>
  <c r="Q266"/>
  <c r="Q270"/>
  <c r="Q274"/>
  <c r="Q278"/>
  <c r="Q43"/>
  <c r="S43"/>
  <c r="Q51"/>
  <c r="S223"/>
  <c r="Q223"/>
  <c r="S231"/>
  <c r="Q231"/>
  <c r="S239"/>
  <c r="Q239"/>
  <c r="Q247"/>
  <c r="S62"/>
  <c r="R62"/>
  <c r="Q62"/>
  <c r="Q70"/>
  <c r="Q78"/>
  <c r="Q86"/>
  <c r="Q101"/>
  <c r="S109"/>
  <c r="Q109"/>
  <c r="Q117"/>
  <c r="S125"/>
  <c r="Q125"/>
  <c r="Q140"/>
  <c r="S148"/>
  <c r="Q148"/>
  <c r="R156"/>
  <c r="Q156"/>
  <c r="S164"/>
  <c r="Q164"/>
  <c r="S179"/>
  <c r="Q179"/>
  <c r="S187"/>
  <c r="Q187"/>
  <c r="Q195"/>
  <c r="S203"/>
  <c r="Q203"/>
  <c r="S14" i="57"/>
  <c r="Q14"/>
  <c r="S22"/>
  <c r="Q22"/>
  <c r="S30"/>
  <c r="Q30"/>
  <c r="S38"/>
  <c r="Q38"/>
  <c r="Q46"/>
  <c r="S281" i="4"/>
  <c r="Q285"/>
  <c r="S285"/>
  <c r="Q289"/>
  <c r="S289"/>
  <c r="R300"/>
  <c r="Q300"/>
  <c r="S304"/>
  <c r="R308"/>
  <c r="Q308"/>
  <c r="S308"/>
  <c r="S312"/>
  <c r="R316"/>
  <c r="Q316"/>
  <c r="S320"/>
  <c r="R324"/>
  <c r="Q324"/>
  <c r="S324"/>
  <c r="S19" i="57"/>
  <c r="R27"/>
  <c r="Q27"/>
  <c r="S27"/>
  <c r="R35"/>
  <c r="Q35"/>
  <c r="S35"/>
  <c r="Q43"/>
  <c r="S51"/>
  <c r="I10" i="74"/>
  <c r="I13" s="1"/>
  <c r="I13" i="65"/>
  <c r="H10" i="137"/>
  <c r="I34"/>
  <c r="H13" i="73"/>
  <c r="V13" s="1"/>
  <c r="G13"/>
  <c r="U13" s="1"/>
  <c r="F13" i="77"/>
  <c r="H10" i="70"/>
  <c r="F13" i="67"/>
  <c r="I13" i="71"/>
  <c r="F13"/>
  <c r="L10" i="70"/>
  <c r="I13" i="66"/>
  <c r="G10" i="70"/>
  <c r="F13" i="74"/>
  <c r="I10" i="70"/>
  <c r="F10" i="75"/>
  <c r="F13" i="66"/>
  <c r="F13" i="78"/>
  <c r="I13" i="73"/>
  <c r="F13" i="79"/>
  <c r="R85" i="105"/>
  <c r="R18" s="1"/>
  <c r="R84"/>
  <c r="R17" s="1"/>
  <c r="R100"/>
  <c r="R33" s="1"/>
  <c r="R98"/>
  <c r="R31" s="1"/>
  <c r="R79"/>
  <c r="R12" s="1"/>
  <c r="R86"/>
  <c r="R19" s="1"/>
  <c r="R102"/>
  <c r="R35" s="1"/>
  <c r="R93"/>
  <c r="R26" s="1"/>
  <c r="R101"/>
  <c r="R34" s="1"/>
  <c r="R81"/>
  <c r="R14" s="1"/>
  <c r="R96"/>
  <c r="R29" s="1"/>
  <c r="R97"/>
  <c r="R30" s="1"/>
  <c r="R95"/>
  <c r="R28" s="1"/>
  <c r="R99"/>
  <c r="R32" s="1"/>
  <c r="I10" i="79"/>
  <c r="I10" i="77"/>
  <c r="I10" i="78"/>
  <c r="H10"/>
  <c r="H10" i="79"/>
  <c r="H10" i="77"/>
  <c r="I10" i="67"/>
  <c r="I10" i="75"/>
  <c r="G10" i="78"/>
  <c r="G10" i="79"/>
  <c r="G10" i="77"/>
  <c r="L10" i="78"/>
  <c r="L10" i="79"/>
  <c r="L10" i="77"/>
  <c r="P13" i="57"/>
  <c r="S13" s="1"/>
  <c r="H13" i="65"/>
  <c r="V13" s="1"/>
  <c r="O13" i="57"/>
  <c r="R13" s="1"/>
  <c r="L13" i="65"/>
  <c r="G13"/>
  <c r="N13" i="57"/>
  <c r="Q13" s="1"/>
  <c r="L10" i="73"/>
  <c r="AA12" i="57"/>
  <c r="N13" i="4"/>
  <c r="P13"/>
  <c r="S13" s="1"/>
  <c r="O13"/>
  <c r="R13" s="1"/>
  <c r="N6" i="117"/>
  <c r="B23" s="1"/>
  <c r="N8"/>
  <c r="B25" s="1"/>
  <c r="AA12" i="4"/>
  <c r="B38" i="117"/>
  <c r="N7"/>
  <c r="B24" s="1"/>
  <c r="B29"/>
  <c r="B36"/>
  <c r="B33"/>
  <c r="B35"/>
  <c r="B32"/>
  <c r="P7" i="105"/>
  <c r="M1" i="98"/>
  <c r="W12" i="4"/>
  <c r="U12"/>
  <c r="V12"/>
  <c r="K10" i="73"/>
  <c r="J10"/>
  <c r="H10" i="66"/>
  <c r="K10" i="65"/>
  <c r="H10" i="74"/>
  <c r="H10" i="71"/>
  <c r="J10" i="65"/>
  <c r="G10" i="74"/>
  <c r="G10" i="71"/>
  <c r="G10" i="66"/>
  <c r="L10"/>
  <c r="O10" i="65"/>
  <c r="L10" i="74"/>
  <c r="L10" i="71"/>
  <c r="I20" l="1"/>
  <c r="I42"/>
  <c r="I39"/>
  <c r="I32"/>
  <c r="I52"/>
  <c r="I17"/>
  <c r="I40"/>
  <c r="I35"/>
  <c r="I29"/>
  <c r="I49"/>
  <c r="I28"/>
  <c r="I50"/>
  <c r="I18"/>
  <c r="I38"/>
  <c r="P63" i="105"/>
  <c r="P67"/>
  <c r="P62"/>
  <c r="P71"/>
  <c r="P68"/>
  <c r="P60"/>
  <c r="P61"/>
  <c r="P70"/>
  <c r="P55"/>
  <c r="P72"/>
  <c r="P64"/>
  <c r="P65"/>
  <c r="P54"/>
  <c r="P69"/>
  <c r="P66"/>
  <c r="P57"/>
  <c r="P56"/>
  <c r="P73"/>
  <c r="G39" i="136"/>
  <c r="G43"/>
  <c r="G37"/>
  <c r="G40"/>
  <c r="G54"/>
  <c r="G48"/>
  <c r="G44"/>
  <c r="G38"/>
  <c r="G49"/>
  <c r="G51"/>
  <c r="G46"/>
  <c r="G66"/>
  <c r="G36"/>
  <c r="G57"/>
  <c r="G50"/>
  <c r="G64"/>
  <c r="G45"/>
  <c r="G68"/>
  <c r="G62"/>
  <c r="G58"/>
  <c r="G67"/>
  <c r="G55"/>
  <c r="G61"/>
  <c r="G41"/>
  <c r="G63"/>
  <c r="G47"/>
  <c r="G53"/>
  <c r="G65"/>
  <c r="G56"/>
  <c r="G69"/>
  <c r="G60"/>
  <c r="G59"/>
  <c r="G42"/>
  <c r="G52"/>
  <c r="F53" i="90"/>
  <c r="F45"/>
  <c r="F37"/>
  <c r="F29"/>
  <c r="F21"/>
  <c r="F13"/>
  <c r="F16"/>
  <c r="F28"/>
  <c r="F48"/>
  <c r="F32"/>
  <c r="F22"/>
  <c r="H12"/>
  <c r="F47"/>
  <c r="F39"/>
  <c r="F31"/>
  <c r="F23"/>
  <c r="F15"/>
  <c r="F18"/>
  <c r="F40"/>
  <c r="F50"/>
  <c r="F34"/>
  <c r="F24"/>
  <c r="F49"/>
  <c r="F41"/>
  <c r="F33"/>
  <c r="F25"/>
  <c r="F17"/>
  <c r="F36"/>
  <c r="F46"/>
  <c r="F52"/>
  <c r="F42"/>
  <c r="F26"/>
  <c r="F51"/>
  <c r="F43"/>
  <c r="F35"/>
  <c r="F27"/>
  <c r="F19"/>
  <c r="F38"/>
  <c r="F14"/>
  <c r="F20"/>
  <c r="F44"/>
  <c r="F30"/>
  <c r="G12"/>
  <c r="G12" i="89"/>
  <c r="H27"/>
  <c r="H43"/>
  <c r="H30"/>
  <c r="H28"/>
  <c r="H37"/>
  <c r="H31"/>
  <c r="H18"/>
  <c r="H47"/>
  <c r="H52"/>
  <c r="H42"/>
  <c r="H44"/>
  <c r="H34"/>
  <c r="H17"/>
  <c r="H45"/>
  <c r="H46"/>
  <c r="H38"/>
  <c r="H19"/>
  <c r="H51"/>
  <c r="H35"/>
  <c r="H53"/>
  <c r="H22"/>
  <c r="H41"/>
  <c r="H21"/>
  <c r="H49"/>
  <c r="H50"/>
  <c r="H20"/>
  <c r="H23"/>
  <c r="H14"/>
  <c r="H39"/>
  <c r="H36"/>
  <c r="H26"/>
  <c r="H32"/>
  <c r="H24"/>
  <c r="H13"/>
  <c r="H33"/>
  <c r="H25"/>
  <c r="H15"/>
  <c r="H48"/>
  <c r="H40"/>
  <c r="H16"/>
  <c r="H29"/>
  <c r="J12"/>
  <c r="P48" i="105"/>
  <c r="P47"/>
  <c r="P50"/>
  <c r="P51"/>
  <c r="P52"/>
  <c r="P53"/>
  <c r="P45"/>
  <c r="P44"/>
  <c r="P46"/>
  <c r="P49"/>
  <c r="L52" i="71"/>
  <c r="L49"/>
  <c r="L46"/>
  <c r="L44"/>
  <c r="L41"/>
  <c r="L38"/>
  <c r="L36"/>
  <c r="L34"/>
  <c r="L32"/>
  <c r="L29"/>
  <c r="L26"/>
  <c r="L24"/>
  <c r="L21"/>
  <c r="L18"/>
  <c r="L16"/>
  <c r="L47"/>
  <c r="L39"/>
  <c r="L35"/>
  <c r="L27"/>
  <c r="L19"/>
  <c r="L53"/>
  <c r="L50"/>
  <c r="L48"/>
  <c r="L45"/>
  <c r="L42"/>
  <c r="L40"/>
  <c r="L37"/>
  <c r="L33"/>
  <c r="L30"/>
  <c r="L28"/>
  <c r="L25"/>
  <c r="L22"/>
  <c r="L20"/>
  <c r="L17"/>
  <c r="L14"/>
  <c r="L51"/>
  <c r="L43"/>
  <c r="L31"/>
  <c r="L23"/>
  <c r="L15"/>
  <c r="G53" i="66"/>
  <c r="O53" s="1"/>
  <c r="G50"/>
  <c r="G39"/>
  <c r="O39" s="1"/>
  <c r="G31"/>
  <c r="G23"/>
  <c r="O23" s="1"/>
  <c r="G15"/>
  <c r="G51"/>
  <c r="O51" s="1"/>
  <c r="G49"/>
  <c r="O49" s="1"/>
  <c r="G46"/>
  <c r="G44"/>
  <c r="G42"/>
  <c r="O42" s="1"/>
  <c r="G40"/>
  <c r="G37"/>
  <c r="O37" s="1"/>
  <c r="G34"/>
  <c r="G32"/>
  <c r="O32" s="1"/>
  <c r="G29"/>
  <c r="O29" s="1"/>
  <c r="G26"/>
  <c r="G24"/>
  <c r="G21"/>
  <c r="O21" s="1"/>
  <c r="G18"/>
  <c r="G16"/>
  <c r="O16" s="1"/>
  <c r="G52"/>
  <c r="G47"/>
  <c r="O47" s="1"/>
  <c r="G43"/>
  <c r="G35"/>
  <c r="O35" s="1"/>
  <c r="G27"/>
  <c r="G19"/>
  <c r="O19" s="1"/>
  <c r="G48"/>
  <c r="O48" s="1"/>
  <c r="G45"/>
  <c r="O45" s="1"/>
  <c r="G41"/>
  <c r="O41" s="1"/>
  <c r="G38"/>
  <c r="O38" s="1"/>
  <c r="G36"/>
  <c r="G33"/>
  <c r="O33" s="1"/>
  <c r="G30"/>
  <c r="G28"/>
  <c r="O28" s="1"/>
  <c r="G25"/>
  <c r="O25" s="1"/>
  <c r="G22"/>
  <c r="O22" s="1"/>
  <c r="G20"/>
  <c r="G17"/>
  <c r="O17" s="1"/>
  <c r="G14"/>
  <c r="H52" i="71"/>
  <c r="P52" s="1"/>
  <c r="H49"/>
  <c r="H46"/>
  <c r="P46" s="1"/>
  <c r="H44"/>
  <c r="P44" s="1"/>
  <c r="H41"/>
  <c r="P41" s="1"/>
  <c r="H38"/>
  <c r="P38" s="1"/>
  <c r="H36"/>
  <c r="H34"/>
  <c r="P34" s="1"/>
  <c r="H32"/>
  <c r="P32" s="1"/>
  <c r="H29"/>
  <c r="H26"/>
  <c r="P26" s="1"/>
  <c r="H24"/>
  <c r="P24" s="1"/>
  <c r="H21"/>
  <c r="H18"/>
  <c r="P18" s="1"/>
  <c r="H16"/>
  <c r="P16" s="1"/>
  <c r="H47"/>
  <c r="P47" s="1"/>
  <c r="H39"/>
  <c r="H35"/>
  <c r="H27"/>
  <c r="H19"/>
  <c r="P19" s="1"/>
  <c r="H53"/>
  <c r="P53" s="1"/>
  <c r="H50"/>
  <c r="P50" s="1"/>
  <c r="H48"/>
  <c r="P48" s="1"/>
  <c r="H45"/>
  <c r="H42"/>
  <c r="P42" s="1"/>
  <c r="H40"/>
  <c r="H37"/>
  <c r="H33"/>
  <c r="H30"/>
  <c r="P30" s="1"/>
  <c r="H28"/>
  <c r="H25"/>
  <c r="P25" s="1"/>
  <c r="H22"/>
  <c r="P22" s="1"/>
  <c r="H20"/>
  <c r="H17"/>
  <c r="H14"/>
  <c r="P14" s="1"/>
  <c r="H51"/>
  <c r="P51" s="1"/>
  <c r="H43"/>
  <c r="P43" s="1"/>
  <c r="H31"/>
  <c r="H23"/>
  <c r="P23" s="1"/>
  <c r="H15"/>
  <c r="J53" i="73"/>
  <c r="W53" s="1"/>
  <c r="J50"/>
  <c r="J48"/>
  <c r="W48" s="1"/>
  <c r="J47"/>
  <c r="J42"/>
  <c r="W42" s="1"/>
  <c r="J40"/>
  <c r="W40" s="1"/>
  <c r="J39"/>
  <c r="W39" s="1"/>
  <c r="J29"/>
  <c r="J26"/>
  <c r="W26" s="1"/>
  <c r="J24"/>
  <c r="J52"/>
  <c r="J51"/>
  <c r="J43"/>
  <c r="W43" s="1"/>
  <c r="J33"/>
  <c r="J30"/>
  <c r="W30" s="1"/>
  <c r="J28"/>
  <c r="J27"/>
  <c r="W27" s="1"/>
  <c r="J45"/>
  <c r="J37"/>
  <c r="W37" s="1"/>
  <c r="J34"/>
  <c r="J32"/>
  <c r="W32" s="1"/>
  <c r="J31"/>
  <c r="J49"/>
  <c r="W49" s="1"/>
  <c r="J46"/>
  <c r="J44"/>
  <c r="J41"/>
  <c r="J38"/>
  <c r="W38" s="1"/>
  <c r="J36"/>
  <c r="J35"/>
  <c r="W35" s="1"/>
  <c r="J25"/>
  <c r="J22"/>
  <c r="W22" s="1"/>
  <c r="J20"/>
  <c r="W20" s="1"/>
  <c r="J19"/>
  <c r="W19" s="1"/>
  <c r="J17"/>
  <c r="J14"/>
  <c r="W14" s="1"/>
  <c r="J21"/>
  <c r="J18"/>
  <c r="W18" s="1"/>
  <c r="J16"/>
  <c r="W16" s="1"/>
  <c r="J15"/>
  <c r="W15" s="1"/>
  <c r="J23"/>
  <c r="L53" i="79"/>
  <c r="L49"/>
  <c r="L45"/>
  <c r="L41"/>
  <c r="L37"/>
  <c r="L35"/>
  <c r="L31"/>
  <c r="L27"/>
  <c r="L23"/>
  <c r="L19"/>
  <c r="L15"/>
  <c r="L50"/>
  <c r="L46"/>
  <c r="L42"/>
  <c r="L38"/>
  <c r="L32"/>
  <c r="L28"/>
  <c r="L24"/>
  <c r="L20"/>
  <c r="L16"/>
  <c r="L51"/>
  <c r="L47"/>
  <c r="L43"/>
  <c r="L39"/>
  <c r="L33"/>
  <c r="L29"/>
  <c r="L25"/>
  <c r="L21"/>
  <c r="L17"/>
  <c r="L52"/>
  <c r="L48"/>
  <c r="L44"/>
  <c r="L40"/>
  <c r="L36"/>
  <c r="L34"/>
  <c r="L30"/>
  <c r="L26"/>
  <c r="L22"/>
  <c r="L18"/>
  <c r="L14"/>
  <c r="G52" i="78"/>
  <c r="G50"/>
  <c r="O50" s="1"/>
  <c r="G47"/>
  <c r="O47" s="1"/>
  <c r="G44"/>
  <c r="O44" s="1"/>
  <c r="G42"/>
  <c r="G39"/>
  <c r="O39" s="1"/>
  <c r="G36"/>
  <c r="G34"/>
  <c r="O34" s="1"/>
  <c r="G31"/>
  <c r="O31" s="1"/>
  <c r="G28"/>
  <c r="O28" s="1"/>
  <c r="G26"/>
  <c r="G23"/>
  <c r="O23" s="1"/>
  <c r="G20"/>
  <c r="O20" s="1"/>
  <c r="G18"/>
  <c r="O18" s="1"/>
  <c r="G15"/>
  <c r="O15" s="1"/>
  <c r="G53"/>
  <c r="O53" s="1"/>
  <c r="G45"/>
  <c r="G37"/>
  <c r="O37" s="1"/>
  <c r="G29"/>
  <c r="G21"/>
  <c r="O21" s="1"/>
  <c r="G51"/>
  <c r="O51" s="1"/>
  <c r="G48"/>
  <c r="O48" s="1"/>
  <c r="G46"/>
  <c r="G43"/>
  <c r="O43" s="1"/>
  <c r="G40"/>
  <c r="G38"/>
  <c r="G35"/>
  <c r="O35" s="1"/>
  <c r="G32"/>
  <c r="O32" s="1"/>
  <c r="G30"/>
  <c r="G27"/>
  <c r="O27" s="1"/>
  <c r="G24"/>
  <c r="O24" s="1"/>
  <c r="G22"/>
  <c r="O22" s="1"/>
  <c r="G19"/>
  <c r="O19" s="1"/>
  <c r="G16"/>
  <c r="O16" s="1"/>
  <c r="G14"/>
  <c r="G49"/>
  <c r="O49" s="1"/>
  <c r="G41"/>
  <c r="G33"/>
  <c r="O33" s="1"/>
  <c r="G25"/>
  <c r="G17"/>
  <c r="O17" s="1"/>
  <c r="H53" i="79"/>
  <c r="H49"/>
  <c r="P49" s="1"/>
  <c r="H45"/>
  <c r="H41"/>
  <c r="H37"/>
  <c r="H35"/>
  <c r="P35" s="1"/>
  <c r="H31"/>
  <c r="H27"/>
  <c r="P27" s="1"/>
  <c r="H23"/>
  <c r="H19"/>
  <c r="P19" s="1"/>
  <c r="H15"/>
  <c r="H50"/>
  <c r="H46"/>
  <c r="H42"/>
  <c r="P42" s="1"/>
  <c r="H38"/>
  <c r="H32"/>
  <c r="P32" s="1"/>
  <c r="H28"/>
  <c r="H24"/>
  <c r="P24" s="1"/>
  <c r="H20"/>
  <c r="H16"/>
  <c r="P16" s="1"/>
  <c r="H51"/>
  <c r="P51" s="1"/>
  <c r="H47"/>
  <c r="P47" s="1"/>
  <c r="H43"/>
  <c r="H39"/>
  <c r="P39" s="1"/>
  <c r="H33"/>
  <c r="P33" s="1"/>
  <c r="H29"/>
  <c r="P29" s="1"/>
  <c r="H25"/>
  <c r="H21"/>
  <c r="P21" s="1"/>
  <c r="H17"/>
  <c r="P17" s="1"/>
  <c r="H52"/>
  <c r="P52" s="1"/>
  <c r="H48"/>
  <c r="H44"/>
  <c r="P44" s="1"/>
  <c r="H40"/>
  <c r="P40" s="1"/>
  <c r="H36"/>
  <c r="H34"/>
  <c r="H30"/>
  <c r="H26"/>
  <c r="H22"/>
  <c r="P22" s="1"/>
  <c r="H18"/>
  <c r="H14"/>
  <c r="P14" s="1"/>
  <c r="I52"/>
  <c r="I48"/>
  <c r="I44"/>
  <c r="I40"/>
  <c r="I36"/>
  <c r="I34"/>
  <c r="I30"/>
  <c r="I26"/>
  <c r="I22"/>
  <c r="I18"/>
  <c r="I14"/>
  <c r="I53"/>
  <c r="I49"/>
  <c r="I45"/>
  <c r="I41"/>
  <c r="I37"/>
  <c r="I35"/>
  <c r="I31"/>
  <c r="I27"/>
  <c r="I23"/>
  <c r="I19"/>
  <c r="I15"/>
  <c r="I50"/>
  <c r="I46"/>
  <c r="I42"/>
  <c r="I38"/>
  <c r="I32"/>
  <c r="I28"/>
  <c r="I24"/>
  <c r="I20"/>
  <c r="I16"/>
  <c r="I51"/>
  <c r="I47"/>
  <c r="I43"/>
  <c r="I39"/>
  <c r="I33"/>
  <c r="I29"/>
  <c r="I25"/>
  <c r="I21"/>
  <c r="I17"/>
  <c r="I47" i="69"/>
  <c r="I44"/>
  <c r="I42"/>
  <c r="I41"/>
  <c r="I31"/>
  <c r="I28"/>
  <c r="I26"/>
  <c r="I25"/>
  <c r="I15"/>
  <c r="I51"/>
  <c r="I48"/>
  <c r="I46"/>
  <c r="I45"/>
  <c r="I35"/>
  <c r="I32"/>
  <c r="I30"/>
  <c r="I29"/>
  <c r="I19"/>
  <c r="I16"/>
  <c r="I14"/>
  <c r="I52"/>
  <c r="I50"/>
  <c r="I49"/>
  <c r="I39"/>
  <c r="I36"/>
  <c r="I34"/>
  <c r="I33"/>
  <c r="I23"/>
  <c r="I20"/>
  <c r="I18"/>
  <c r="I17"/>
  <c r="I53"/>
  <c r="I43"/>
  <c r="I40"/>
  <c r="I38"/>
  <c r="I37"/>
  <c r="I27"/>
  <c r="I24"/>
  <c r="I22"/>
  <c r="I21"/>
  <c r="I13"/>
  <c r="W52" i="73"/>
  <c r="P37" i="71"/>
  <c r="G47" i="74"/>
  <c r="G42"/>
  <c r="O42" s="1"/>
  <c r="G40"/>
  <c r="O40" s="1"/>
  <c r="G37"/>
  <c r="O37" s="1"/>
  <c r="G34"/>
  <c r="G32"/>
  <c r="O32" s="1"/>
  <c r="G29"/>
  <c r="O29" s="1"/>
  <c r="G26"/>
  <c r="O26" s="1"/>
  <c r="G24"/>
  <c r="G21"/>
  <c r="O21" s="1"/>
  <c r="G18"/>
  <c r="O18" s="1"/>
  <c r="G16"/>
  <c r="O16" s="1"/>
  <c r="G53"/>
  <c r="O53" s="1"/>
  <c r="G50"/>
  <c r="O50" s="1"/>
  <c r="G48"/>
  <c r="O48" s="1"/>
  <c r="G45"/>
  <c r="O45" s="1"/>
  <c r="G43"/>
  <c r="G35"/>
  <c r="O35" s="1"/>
  <c r="G27"/>
  <c r="O27" s="1"/>
  <c r="G19"/>
  <c r="O19" s="1"/>
  <c r="G51"/>
  <c r="G41"/>
  <c r="O41" s="1"/>
  <c r="G38"/>
  <c r="O38" s="1"/>
  <c r="G36"/>
  <c r="G33"/>
  <c r="O33" s="1"/>
  <c r="G30"/>
  <c r="G28"/>
  <c r="O28" s="1"/>
  <c r="G25"/>
  <c r="O25" s="1"/>
  <c r="G22"/>
  <c r="G20"/>
  <c r="O20" s="1"/>
  <c r="G17"/>
  <c r="O17" s="1"/>
  <c r="G14"/>
  <c r="O14" s="1"/>
  <c r="G52"/>
  <c r="G49"/>
  <c r="O49" s="1"/>
  <c r="G46"/>
  <c r="O46" s="1"/>
  <c r="G44"/>
  <c r="O44" s="1"/>
  <c r="G39"/>
  <c r="G31"/>
  <c r="O31" s="1"/>
  <c r="G23"/>
  <c r="O23" s="1"/>
  <c r="G15"/>
  <c r="O15" s="1"/>
  <c r="K10" i="69"/>
  <c r="K45" i="65"/>
  <c r="X45" s="1"/>
  <c r="K42"/>
  <c r="K40"/>
  <c r="X40" s="1"/>
  <c r="K39"/>
  <c r="K32"/>
  <c r="X32" s="1"/>
  <c r="K31"/>
  <c r="X31" s="1"/>
  <c r="K21"/>
  <c r="X21" s="1"/>
  <c r="K18"/>
  <c r="K16"/>
  <c r="X16" s="1"/>
  <c r="K15"/>
  <c r="K49"/>
  <c r="X49" s="1"/>
  <c r="K46"/>
  <c r="K44"/>
  <c r="X44" s="1"/>
  <c r="K43"/>
  <c r="X43" s="1"/>
  <c r="K25"/>
  <c r="K22"/>
  <c r="K20"/>
  <c r="X20" s="1"/>
  <c r="K19"/>
  <c r="K53"/>
  <c r="X53" s="1"/>
  <c r="K50"/>
  <c r="K48"/>
  <c r="X48" s="1"/>
  <c r="K47"/>
  <c r="K37"/>
  <c r="K34"/>
  <c r="K29"/>
  <c r="X29" s="1"/>
  <c r="K26"/>
  <c r="K24"/>
  <c r="X24" s="1"/>
  <c r="K23"/>
  <c r="K52"/>
  <c r="X52" s="1"/>
  <c r="K51"/>
  <c r="X51" s="1"/>
  <c r="K41"/>
  <c r="X41" s="1"/>
  <c r="K38"/>
  <c r="K36"/>
  <c r="X36" s="1"/>
  <c r="K35"/>
  <c r="K33"/>
  <c r="X33" s="1"/>
  <c r="K30"/>
  <c r="K28"/>
  <c r="X28" s="1"/>
  <c r="K27"/>
  <c r="K17"/>
  <c r="X17" s="1"/>
  <c r="K14"/>
  <c r="L48" i="66"/>
  <c r="L45"/>
  <c r="L41"/>
  <c r="L38"/>
  <c r="L36"/>
  <c r="L33"/>
  <c r="L30"/>
  <c r="L28"/>
  <c r="L25"/>
  <c r="L22"/>
  <c r="L20"/>
  <c r="L17"/>
  <c r="L14"/>
  <c r="L53"/>
  <c r="L50"/>
  <c r="L39"/>
  <c r="L31"/>
  <c r="L23"/>
  <c r="L15"/>
  <c r="L51"/>
  <c r="L46"/>
  <c r="L44"/>
  <c r="L42"/>
  <c r="L40"/>
  <c r="L37"/>
  <c r="L34"/>
  <c r="L32"/>
  <c r="L29"/>
  <c r="L26"/>
  <c r="L24"/>
  <c r="L21"/>
  <c r="L18"/>
  <c r="L16"/>
  <c r="L52"/>
  <c r="L47"/>
  <c r="L35"/>
  <c r="L27"/>
  <c r="L19"/>
  <c r="J10" i="69"/>
  <c r="J49" i="65"/>
  <c r="J46"/>
  <c r="W46" s="1"/>
  <c r="J44"/>
  <c r="W44" s="1"/>
  <c r="J43"/>
  <c r="W43" s="1"/>
  <c r="J25"/>
  <c r="J22"/>
  <c r="W22" s="1"/>
  <c r="J20"/>
  <c r="W20" s="1"/>
  <c r="J19"/>
  <c r="W19" s="1"/>
  <c r="J53"/>
  <c r="J50"/>
  <c r="W50" s="1"/>
  <c r="J48"/>
  <c r="W48" s="1"/>
  <c r="J47"/>
  <c r="W47" s="1"/>
  <c r="J37"/>
  <c r="J34"/>
  <c r="W34" s="1"/>
  <c r="J29"/>
  <c r="W29" s="1"/>
  <c r="J26"/>
  <c r="W26" s="1"/>
  <c r="J24"/>
  <c r="J23"/>
  <c r="W23" s="1"/>
  <c r="J52"/>
  <c r="W52" s="1"/>
  <c r="J51"/>
  <c r="J41"/>
  <c r="W41" s="1"/>
  <c r="J38"/>
  <c r="W38" s="1"/>
  <c r="J36"/>
  <c r="W36" s="1"/>
  <c r="J35"/>
  <c r="W35" s="1"/>
  <c r="J33"/>
  <c r="J30"/>
  <c r="W30" s="1"/>
  <c r="J28"/>
  <c r="W28" s="1"/>
  <c r="J27"/>
  <c r="W27" s="1"/>
  <c r="J17"/>
  <c r="J14"/>
  <c r="W14" s="1"/>
  <c r="J45"/>
  <c r="W45" s="1"/>
  <c r="J42"/>
  <c r="W42" s="1"/>
  <c r="J40"/>
  <c r="J39"/>
  <c r="J32"/>
  <c r="W32" s="1"/>
  <c r="J31"/>
  <c r="W31" s="1"/>
  <c r="J21"/>
  <c r="J18"/>
  <c r="W18" s="1"/>
  <c r="J16"/>
  <c r="W16" s="1"/>
  <c r="J15"/>
  <c r="W15" s="1"/>
  <c r="H48" i="66"/>
  <c r="H45"/>
  <c r="P45" s="1"/>
  <c r="H41"/>
  <c r="H38"/>
  <c r="P38" s="1"/>
  <c r="H36"/>
  <c r="H33"/>
  <c r="P33" s="1"/>
  <c r="H30"/>
  <c r="P30" s="1"/>
  <c r="H28"/>
  <c r="P28" s="1"/>
  <c r="H25"/>
  <c r="H22"/>
  <c r="P22" s="1"/>
  <c r="H20"/>
  <c r="H17"/>
  <c r="P17" s="1"/>
  <c r="H14"/>
  <c r="P14" s="1"/>
  <c r="H53"/>
  <c r="H50"/>
  <c r="P50" s="1"/>
  <c r="H39"/>
  <c r="P39" s="1"/>
  <c r="H31"/>
  <c r="H23"/>
  <c r="P23" s="1"/>
  <c r="H15"/>
  <c r="H51"/>
  <c r="P51" s="1"/>
  <c r="H49"/>
  <c r="P49" s="1"/>
  <c r="H46"/>
  <c r="P46" s="1"/>
  <c r="H44"/>
  <c r="H42"/>
  <c r="P42" s="1"/>
  <c r="H40"/>
  <c r="H37"/>
  <c r="P37" s="1"/>
  <c r="H34"/>
  <c r="P34" s="1"/>
  <c r="H32"/>
  <c r="P32" s="1"/>
  <c r="H29"/>
  <c r="H26"/>
  <c r="P26" s="1"/>
  <c r="H24"/>
  <c r="H21"/>
  <c r="P21" s="1"/>
  <c r="H18"/>
  <c r="P18" s="1"/>
  <c r="H16"/>
  <c r="P16" s="1"/>
  <c r="H52"/>
  <c r="H47"/>
  <c r="P47" s="1"/>
  <c r="H43"/>
  <c r="H35"/>
  <c r="P35" s="1"/>
  <c r="H27"/>
  <c r="H19"/>
  <c r="P19" s="1"/>
  <c r="AA53" i="57"/>
  <c r="AA51"/>
  <c r="AA49"/>
  <c r="AA47"/>
  <c r="AA45"/>
  <c r="AA43"/>
  <c r="AA41"/>
  <c r="AA39"/>
  <c r="AA37"/>
  <c r="AA35"/>
  <c r="AA33"/>
  <c r="AA31"/>
  <c r="AA29"/>
  <c r="AA27"/>
  <c r="AA25"/>
  <c r="AA23"/>
  <c r="AA21"/>
  <c r="AA19"/>
  <c r="AA17"/>
  <c r="AA15"/>
  <c r="AA325" i="4"/>
  <c r="AA324"/>
  <c r="AA323"/>
  <c r="AA322"/>
  <c r="AA321"/>
  <c r="AA320"/>
  <c r="AA319"/>
  <c r="AA318"/>
  <c r="AA317"/>
  <c r="AA316"/>
  <c r="AA315"/>
  <c r="AA314"/>
  <c r="AA313"/>
  <c r="AA312"/>
  <c r="AA311"/>
  <c r="AA310"/>
  <c r="AA309"/>
  <c r="AA308"/>
  <c r="AA307"/>
  <c r="AA306"/>
  <c r="AA305"/>
  <c r="AA304"/>
  <c r="AA303"/>
  <c r="AA302"/>
  <c r="AA301"/>
  <c r="AA300"/>
  <c r="AA299"/>
  <c r="AA298"/>
  <c r="AA297"/>
  <c r="AA289"/>
  <c r="AA288"/>
  <c r="AA287"/>
  <c r="AA286"/>
  <c r="AA285"/>
  <c r="AA284"/>
  <c r="AA283"/>
  <c r="AA282"/>
  <c r="AA281"/>
  <c r="AA52" i="57"/>
  <c r="AA50"/>
  <c r="AA48"/>
  <c r="AA46"/>
  <c r="AA44"/>
  <c r="AA42"/>
  <c r="AA40"/>
  <c r="AA38"/>
  <c r="AA36"/>
  <c r="AA34"/>
  <c r="AA32"/>
  <c r="AA30"/>
  <c r="AA28"/>
  <c r="AA26"/>
  <c r="AA24"/>
  <c r="AA22"/>
  <c r="AA20"/>
  <c r="AA18"/>
  <c r="AA16"/>
  <c r="AA14"/>
  <c r="AA248" i="4"/>
  <c r="AA246"/>
  <c r="AA244"/>
  <c r="AA242"/>
  <c r="AA240"/>
  <c r="AA238"/>
  <c r="AA236"/>
  <c r="AA234"/>
  <c r="AA232"/>
  <c r="AA230"/>
  <c r="AA228"/>
  <c r="AA226"/>
  <c r="AA224"/>
  <c r="AA222"/>
  <c r="AA220"/>
  <c r="AA217"/>
  <c r="AA208"/>
  <c r="AA206"/>
  <c r="AA204"/>
  <c r="AA202"/>
  <c r="AA200"/>
  <c r="AA198"/>
  <c r="AA196"/>
  <c r="AA194"/>
  <c r="AA192"/>
  <c r="AA190"/>
  <c r="AA188"/>
  <c r="AA186"/>
  <c r="AA184"/>
  <c r="AA182"/>
  <c r="AA180"/>
  <c r="AA178"/>
  <c r="AA169"/>
  <c r="AA167"/>
  <c r="AA165"/>
  <c r="AA163"/>
  <c r="AA161"/>
  <c r="AA159"/>
  <c r="AA157"/>
  <c r="AA155"/>
  <c r="AA153"/>
  <c r="AA151"/>
  <c r="AA149"/>
  <c r="AA147"/>
  <c r="AA145"/>
  <c r="AA143"/>
  <c r="AA141"/>
  <c r="AA139"/>
  <c r="AA137"/>
  <c r="AA128"/>
  <c r="AA126"/>
  <c r="AA124"/>
  <c r="AA122"/>
  <c r="AA120"/>
  <c r="AA118"/>
  <c r="AA116"/>
  <c r="AA114"/>
  <c r="AA112"/>
  <c r="AA110"/>
  <c r="AA108"/>
  <c r="AA106"/>
  <c r="AA104"/>
  <c r="AA102"/>
  <c r="AA100"/>
  <c r="AA98"/>
  <c r="AA89"/>
  <c r="AA87"/>
  <c r="AA85"/>
  <c r="AA83"/>
  <c r="AA81"/>
  <c r="AA79"/>
  <c r="AA77"/>
  <c r="AA75"/>
  <c r="AA73"/>
  <c r="AA71"/>
  <c r="AA69"/>
  <c r="AA67"/>
  <c r="AA65"/>
  <c r="AA63"/>
  <c r="AA61"/>
  <c r="AA59"/>
  <c r="AA57"/>
  <c r="AA53"/>
  <c r="AA51"/>
  <c r="AA49"/>
  <c r="AA47"/>
  <c r="AA45"/>
  <c r="AA43"/>
  <c r="AA41"/>
  <c r="AA39"/>
  <c r="AA280"/>
  <c r="AA279"/>
  <c r="AA278"/>
  <c r="AA277"/>
  <c r="AA276"/>
  <c r="AA275"/>
  <c r="AA274"/>
  <c r="AA273"/>
  <c r="AA272"/>
  <c r="AA271"/>
  <c r="AA270"/>
  <c r="AA269"/>
  <c r="AA268"/>
  <c r="AA267"/>
  <c r="AA266"/>
  <c r="AA265"/>
  <c r="AA264"/>
  <c r="AA263"/>
  <c r="AA262"/>
  <c r="AA261"/>
  <c r="AA260"/>
  <c r="AA259"/>
  <c r="AA258"/>
  <c r="AA257"/>
  <c r="AA249"/>
  <c r="AA247"/>
  <c r="AA245"/>
  <c r="AA243"/>
  <c r="AA241"/>
  <c r="AA239"/>
  <c r="AA237"/>
  <c r="AA235"/>
  <c r="AA233"/>
  <c r="AA231"/>
  <c r="AA229"/>
  <c r="AA227"/>
  <c r="AA225"/>
  <c r="AA223"/>
  <c r="AA221"/>
  <c r="AA219"/>
  <c r="AA209"/>
  <c r="AA207"/>
  <c r="AA205"/>
  <c r="AA203"/>
  <c r="AA201"/>
  <c r="AA199"/>
  <c r="AA197"/>
  <c r="AA195"/>
  <c r="AA193"/>
  <c r="AA191"/>
  <c r="AA189"/>
  <c r="AA187"/>
  <c r="AA185"/>
  <c r="AA183"/>
  <c r="AA181"/>
  <c r="AA179"/>
  <c r="AA177"/>
  <c r="AA168"/>
  <c r="AA166"/>
  <c r="AA164"/>
  <c r="AA162"/>
  <c r="AA160"/>
  <c r="AA158"/>
  <c r="AA156"/>
  <c r="AA154"/>
  <c r="AA152"/>
  <c r="AA150"/>
  <c r="AA148"/>
  <c r="AA146"/>
  <c r="AA144"/>
  <c r="AA142"/>
  <c r="AA140"/>
  <c r="AA138"/>
  <c r="AA129"/>
  <c r="AA127"/>
  <c r="AA125"/>
  <c r="AA123"/>
  <c r="AA121"/>
  <c r="AA119"/>
  <c r="AA117"/>
  <c r="AA115"/>
  <c r="AA113"/>
  <c r="AA111"/>
  <c r="AA109"/>
  <c r="AA107"/>
  <c r="AA105"/>
  <c r="AA103"/>
  <c r="AA101"/>
  <c r="AA99"/>
  <c r="AA97"/>
  <c r="AA88"/>
  <c r="AA86"/>
  <c r="AA84"/>
  <c r="AA82"/>
  <c r="AA80"/>
  <c r="AA78"/>
  <c r="AA76"/>
  <c r="AA74"/>
  <c r="AA72"/>
  <c r="AA70"/>
  <c r="AA68"/>
  <c r="AA66"/>
  <c r="AA64"/>
  <c r="AA62"/>
  <c r="AA60"/>
  <c r="AA58"/>
  <c r="AA218"/>
  <c r="AA52"/>
  <c r="AA50"/>
  <c r="AA48"/>
  <c r="AA46"/>
  <c r="AA44"/>
  <c r="AA42"/>
  <c r="AA40"/>
  <c r="AA38"/>
  <c r="AA36"/>
  <c r="AA34"/>
  <c r="AA32"/>
  <c r="AA30"/>
  <c r="AA28"/>
  <c r="AA26"/>
  <c r="AA24"/>
  <c r="AA22"/>
  <c r="AA20"/>
  <c r="AA18"/>
  <c r="AA16"/>
  <c r="AA14"/>
  <c r="AA31"/>
  <c r="AA37"/>
  <c r="AA29"/>
  <c r="AA21"/>
  <c r="AA35"/>
  <c r="AA27"/>
  <c r="AA19"/>
  <c r="AA33"/>
  <c r="AA25"/>
  <c r="AA17"/>
  <c r="AA23"/>
  <c r="AA15"/>
  <c r="L47" i="77"/>
  <c r="L44"/>
  <c r="L42"/>
  <c r="L41"/>
  <c r="L51"/>
  <c r="L48"/>
  <c r="L46"/>
  <c r="L45"/>
  <c r="L52"/>
  <c r="L50"/>
  <c r="L49"/>
  <c r="L53"/>
  <c r="L43"/>
  <c r="L40"/>
  <c r="L38"/>
  <c r="L37"/>
  <c r="L39"/>
  <c r="L35"/>
  <c r="L32"/>
  <c r="L30"/>
  <c r="L29"/>
  <c r="L19"/>
  <c r="L16"/>
  <c r="L14"/>
  <c r="L36"/>
  <c r="L34"/>
  <c r="L33"/>
  <c r="L23"/>
  <c r="L20"/>
  <c r="L18"/>
  <c r="L17"/>
  <c r="L27"/>
  <c r="L24"/>
  <c r="L22"/>
  <c r="L21"/>
  <c r="L31"/>
  <c r="L28"/>
  <c r="L26"/>
  <c r="L25"/>
  <c r="L15"/>
  <c r="G50" i="79"/>
  <c r="O50" s="1"/>
  <c r="G46"/>
  <c r="O46" s="1"/>
  <c r="G42"/>
  <c r="O42" s="1"/>
  <c r="G38"/>
  <c r="O38" s="1"/>
  <c r="G32"/>
  <c r="O32" s="1"/>
  <c r="G28"/>
  <c r="O28" s="1"/>
  <c r="G24"/>
  <c r="O24" s="1"/>
  <c r="G20"/>
  <c r="O20" s="1"/>
  <c r="G16"/>
  <c r="O16" s="1"/>
  <c r="G51"/>
  <c r="O51" s="1"/>
  <c r="G47"/>
  <c r="O47" s="1"/>
  <c r="G43"/>
  <c r="O43" s="1"/>
  <c r="G39"/>
  <c r="G33"/>
  <c r="O33" s="1"/>
  <c r="G29"/>
  <c r="O29" s="1"/>
  <c r="G25"/>
  <c r="O25" s="1"/>
  <c r="G21"/>
  <c r="G17"/>
  <c r="O17" s="1"/>
  <c r="G52"/>
  <c r="O52" s="1"/>
  <c r="G48"/>
  <c r="O48" s="1"/>
  <c r="G44"/>
  <c r="G40"/>
  <c r="O40" s="1"/>
  <c r="G34"/>
  <c r="O34" s="1"/>
  <c r="G30"/>
  <c r="O30" s="1"/>
  <c r="G26"/>
  <c r="O26" s="1"/>
  <c r="G22"/>
  <c r="O22" s="1"/>
  <c r="G18"/>
  <c r="O18" s="1"/>
  <c r="G14"/>
  <c r="O14" s="1"/>
  <c r="G53"/>
  <c r="G49"/>
  <c r="O49" s="1"/>
  <c r="G45"/>
  <c r="G41"/>
  <c r="O41" s="1"/>
  <c r="G37"/>
  <c r="O37" s="1"/>
  <c r="G35"/>
  <c r="O35" s="1"/>
  <c r="G31"/>
  <c r="O31" s="1"/>
  <c r="G27"/>
  <c r="O27" s="1"/>
  <c r="G23"/>
  <c r="G19"/>
  <c r="O19" s="1"/>
  <c r="G15"/>
  <c r="O15" s="1"/>
  <c r="H47" i="77"/>
  <c r="V47" s="1"/>
  <c r="H44"/>
  <c r="V44" s="1"/>
  <c r="H42"/>
  <c r="V42" s="1"/>
  <c r="H41"/>
  <c r="V41" s="1"/>
  <c r="H51"/>
  <c r="V51" s="1"/>
  <c r="H48"/>
  <c r="V48" s="1"/>
  <c r="H46"/>
  <c r="V46" s="1"/>
  <c r="H45"/>
  <c r="H52"/>
  <c r="V52" s="1"/>
  <c r="H50"/>
  <c r="V50" s="1"/>
  <c r="H49"/>
  <c r="V49" s="1"/>
  <c r="H53"/>
  <c r="V53" s="1"/>
  <c r="H43"/>
  <c r="V43" s="1"/>
  <c r="H40"/>
  <c r="H38"/>
  <c r="V38" s="1"/>
  <c r="H37"/>
  <c r="V37" s="1"/>
  <c r="H35"/>
  <c r="V35" s="1"/>
  <c r="H32"/>
  <c r="V32" s="1"/>
  <c r="H30"/>
  <c r="V30" s="1"/>
  <c r="H29"/>
  <c r="V29" s="1"/>
  <c r="H19"/>
  <c r="V19" s="1"/>
  <c r="H16"/>
  <c r="V16" s="1"/>
  <c r="H14"/>
  <c r="V14" s="1"/>
  <c r="H36"/>
  <c r="H34"/>
  <c r="H33"/>
  <c r="V33" s="1"/>
  <c r="H23"/>
  <c r="V23" s="1"/>
  <c r="H20"/>
  <c r="H18"/>
  <c r="V18" s="1"/>
  <c r="H17"/>
  <c r="V17" s="1"/>
  <c r="H27"/>
  <c r="V27" s="1"/>
  <c r="H24"/>
  <c r="V24" s="1"/>
  <c r="H22"/>
  <c r="V22" s="1"/>
  <c r="H21"/>
  <c r="V21" s="1"/>
  <c r="H39"/>
  <c r="V39" s="1"/>
  <c r="H31"/>
  <c r="H28"/>
  <c r="V28" s="1"/>
  <c r="H26"/>
  <c r="V26" s="1"/>
  <c r="H25"/>
  <c r="V25" s="1"/>
  <c r="H15"/>
  <c r="I53"/>
  <c r="I43"/>
  <c r="I40"/>
  <c r="I38"/>
  <c r="I37"/>
  <c r="I47"/>
  <c r="I44"/>
  <c r="I42"/>
  <c r="I41"/>
  <c r="I51"/>
  <c r="I48"/>
  <c r="I46"/>
  <c r="I45"/>
  <c r="I52"/>
  <c r="I50"/>
  <c r="I49"/>
  <c r="I39"/>
  <c r="I31"/>
  <c r="I28"/>
  <c r="I26"/>
  <c r="I25"/>
  <c r="I15"/>
  <c r="I35"/>
  <c r="I32"/>
  <c r="I30"/>
  <c r="I29"/>
  <c r="I19"/>
  <c r="I16"/>
  <c r="I14"/>
  <c r="I36"/>
  <c r="I34"/>
  <c r="I33"/>
  <c r="I23"/>
  <c r="I20"/>
  <c r="I18"/>
  <c r="I17"/>
  <c r="I27"/>
  <c r="I24"/>
  <c r="I22"/>
  <c r="I21"/>
  <c r="F51" i="75"/>
  <c r="F48"/>
  <c r="F45"/>
  <c r="F38"/>
  <c r="F52"/>
  <c r="F49"/>
  <c r="F42"/>
  <c r="F53"/>
  <c r="F46"/>
  <c r="F43"/>
  <c r="F40"/>
  <c r="F50"/>
  <c r="F47"/>
  <c r="F44"/>
  <c r="F41"/>
  <c r="F34"/>
  <c r="F31"/>
  <c r="F28"/>
  <c r="F25"/>
  <c r="F18"/>
  <c r="F35"/>
  <c r="F24"/>
  <c r="F20"/>
  <c r="F16"/>
  <c r="F27"/>
  <c r="F23"/>
  <c r="F19"/>
  <c r="F37"/>
  <c r="F33"/>
  <c r="F30"/>
  <c r="F29"/>
  <c r="F26"/>
  <c r="F22"/>
  <c r="F14"/>
  <c r="F39"/>
  <c r="F36"/>
  <c r="F32"/>
  <c r="F21"/>
  <c r="F17"/>
  <c r="F15"/>
  <c r="G53" i="70"/>
  <c r="O53" s="1"/>
  <c r="G51"/>
  <c r="O51" s="1"/>
  <c r="G48"/>
  <c r="O48" s="1"/>
  <c r="G45"/>
  <c r="O45" s="1"/>
  <c r="G43"/>
  <c r="O43" s="1"/>
  <c r="G40"/>
  <c r="O40" s="1"/>
  <c r="G37"/>
  <c r="O37" s="1"/>
  <c r="G35"/>
  <c r="G46"/>
  <c r="O46" s="1"/>
  <c r="G38"/>
  <c r="O38" s="1"/>
  <c r="G52"/>
  <c r="O52" s="1"/>
  <c r="G49"/>
  <c r="O49" s="1"/>
  <c r="G47"/>
  <c r="O47" s="1"/>
  <c r="G44"/>
  <c r="O44" s="1"/>
  <c r="G41"/>
  <c r="G39"/>
  <c r="G36"/>
  <c r="O36" s="1"/>
  <c r="G50"/>
  <c r="O50" s="1"/>
  <c r="G42"/>
  <c r="O42" s="1"/>
  <c r="G34"/>
  <c r="O34" s="1"/>
  <c r="G29"/>
  <c r="O29" s="1"/>
  <c r="G27"/>
  <c r="O27" s="1"/>
  <c r="G24"/>
  <c r="O24" s="1"/>
  <c r="G21"/>
  <c r="O21" s="1"/>
  <c r="G19"/>
  <c r="O19" s="1"/>
  <c r="G16"/>
  <c r="O16" s="1"/>
  <c r="G33"/>
  <c r="O33" s="1"/>
  <c r="G32"/>
  <c r="O32" s="1"/>
  <c r="G28"/>
  <c r="O28" s="1"/>
  <c r="G22"/>
  <c r="O22" s="1"/>
  <c r="G14"/>
  <c r="O14" s="1"/>
  <c r="G31"/>
  <c r="O31" s="1"/>
  <c r="G25"/>
  <c r="O25" s="1"/>
  <c r="G23"/>
  <c r="G20"/>
  <c r="O20" s="1"/>
  <c r="G17"/>
  <c r="O17" s="1"/>
  <c r="G15"/>
  <c r="O15" s="1"/>
  <c r="G30"/>
  <c r="O30" s="1"/>
  <c r="G26"/>
  <c r="O26" s="1"/>
  <c r="G18"/>
  <c r="O31" i="66"/>
  <c r="P31"/>
  <c r="P36"/>
  <c r="O36"/>
  <c r="P48"/>
  <c r="O43"/>
  <c r="P43"/>
  <c r="P40"/>
  <c r="O40"/>
  <c r="P39" i="71"/>
  <c r="P15"/>
  <c r="X19" i="65"/>
  <c r="X15"/>
  <c r="X42"/>
  <c r="X27"/>
  <c r="X35"/>
  <c r="W51"/>
  <c r="X26"/>
  <c r="X47"/>
  <c r="H51" i="69"/>
  <c r="V51" s="1"/>
  <c r="H48"/>
  <c r="V48" s="1"/>
  <c r="H46"/>
  <c r="H45"/>
  <c r="V45" s="1"/>
  <c r="H35"/>
  <c r="V35" s="1"/>
  <c r="H32"/>
  <c r="V32" s="1"/>
  <c r="H30"/>
  <c r="V30" s="1"/>
  <c r="H29"/>
  <c r="V29" s="1"/>
  <c r="H19"/>
  <c r="V19" s="1"/>
  <c r="H16"/>
  <c r="V16" s="1"/>
  <c r="H14"/>
  <c r="H52"/>
  <c r="V52" s="1"/>
  <c r="H50"/>
  <c r="V50" s="1"/>
  <c r="H49"/>
  <c r="V49" s="1"/>
  <c r="H39"/>
  <c r="V39" s="1"/>
  <c r="H36"/>
  <c r="V36" s="1"/>
  <c r="H34"/>
  <c r="V34" s="1"/>
  <c r="H33"/>
  <c r="V33" s="1"/>
  <c r="H23"/>
  <c r="V23" s="1"/>
  <c r="H20"/>
  <c r="V20" s="1"/>
  <c r="H18"/>
  <c r="V18" s="1"/>
  <c r="H17"/>
  <c r="V17" s="1"/>
  <c r="H53"/>
  <c r="V53" s="1"/>
  <c r="H43"/>
  <c r="V43" s="1"/>
  <c r="H40"/>
  <c r="V40" s="1"/>
  <c r="H38"/>
  <c r="H37"/>
  <c r="H27"/>
  <c r="V27" s="1"/>
  <c r="H24"/>
  <c r="V24" s="1"/>
  <c r="H22"/>
  <c r="V22" s="1"/>
  <c r="H21"/>
  <c r="V21" s="1"/>
  <c r="H47"/>
  <c r="V47" s="1"/>
  <c r="H44"/>
  <c r="V44" s="1"/>
  <c r="H42"/>
  <c r="V42" s="1"/>
  <c r="H41"/>
  <c r="H31"/>
  <c r="V31" s="1"/>
  <c r="H28"/>
  <c r="V28" s="1"/>
  <c r="H26"/>
  <c r="V26" s="1"/>
  <c r="H25"/>
  <c r="V25" s="1"/>
  <c r="H15"/>
  <c r="V15" s="1"/>
  <c r="O36" i="74"/>
  <c r="P20" i="79"/>
  <c r="P38"/>
  <c r="P15"/>
  <c r="P31"/>
  <c r="O45"/>
  <c r="P45"/>
  <c r="P18"/>
  <c r="P34"/>
  <c r="O18" i="70"/>
  <c r="O42" i="78"/>
  <c r="O41"/>
  <c r="O30"/>
  <c r="O45"/>
  <c r="W24" i="73"/>
  <c r="W50"/>
  <c r="W36"/>
  <c r="W46"/>
  <c r="W34"/>
  <c r="W28"/>
  <c r="W51"/>
  <c r="O14" i="66"/>
  <c r="P25"/>
  <c r="O18"/>
  <c r="P29"/>
  <c r="P21" i="71"/>
  <c r="P33"/>
  <c r="P45"/>
  <c r="O52" i="78"/>
  <c r="O40"/>
  <c r="O10" i="69"/>
  <c r="O45" i="65"/>
  <c r="O42"/>
  <c r="O40"/>
  <c r="O39"/>
  <c r="O32"/>
  <c r="O31"/>
  <c r="O21"/>
  <c r="O18"/>
  <c r="O16"/>
  <c r="O15"/>
  <c r="O49"/>
  <c r="O46"/>
  <c r="O44"/>
  <c r="O25"/>
  <c r="O22"/>
  <c r="O20"/>
  <c r="O19"/>
  <c r="O53"/>
  <c r="O50"/>
  <c r="O48"/>
  <c r="O47"/>
  <c r="O37"/>
  <c r="O34"/>
  <c r="O29"/>
  <c r="O26"/>
  <c r="O24"/>
  <c r="O23"/>
  <c r="O52"/>
  <c r="O51"/>
  <c r="O43"/>
  <c r="O41"/>
  <c r="O38"/>
  <c r="O36"/>
  <c r="O35"/>
  <c r="O33"/>
  <c r="O30"/>
  <c r="O28"/>
  <c r="O27"/>
  <c r="O17"/>
  <c r="O14"/>
  <c r="L45" i="73"/>
  <c r="L37"/>
  <c r="L34"/>
  <c r="L32"/>
  <c r="L31"/>
  <c r="L49"/>
  <c r="L46"/>
  <c r="L44"/>
  <c r="L41"/>
  <c r="L38"/>
  <c r="L36"/>
  <c r="L35"/>
  <c r="L25"/>
  <c r="L53"/>
  <c r="L50"/>
  <c r="L48"/>
  <c r="L47"/>
  <c r="L42"/>
  <c r="L40"/>
  <c r="L39"/>
  <c r="L29"/>
  <c r="L26"/>
  <c r="L24"/>
  <c r="L52"/>
  <c r="L51"/>
  <c r="L33"/>
  <c r="L30"/>
  <c r="L28"/>
  <c r="L27"/>
  <c r="L17"/>
  <c r="L14"/>
  <c r="L23"/>
  <c r="L21"/>
  <c r="L18"/>
  <c r="L16"/>
  <c r="L15"/>
  <c r="L22"/>
  <c r="L20"/>
  <c r="L19"/>
  <c r="G51" i="77"/>
  <c r="U51" s="1"/>
  <c r="G48"/>
  <c r="U48" s="1"/>
  <c r="G46"/>
  <c r="U46" s="1"/>
  <c r="G45"/>
  <c r="U45" s="1"/>
  <c r="G52"/>
  <c r="U52" s="1"/>
  <c r="G50"/>
  <c r="U50" s="1"/>
  <c r="G49"/>
  <c r="U49" s="1"/>
  <c r="G39"/>
  <c r="U39" s="1"/>
  <c r="G53"/>
  <c r="U53" s="1"/>
  <c r="G43"/>
  <c r="U43" s="1"/>
  <c r="G47"/>
  <c r="U47" s="1"/>
  <c r="G44"/>
  <c r="U44" s="1"/>
  <c r="G42"/>
  <c r="U42" s="1"/>
  <c r="G41"/>
  <c r="U41" s="1"/>
  <c r="G37"/>
  <c r="U37" s="1"/>
  <c r="G36"/>
  <c r="U36" s="1"/>
  <c r="G34"/>
  <c r="U34" s="1"/>
  <c r="G33"/>
  <c r="U33" s="1"/>
  <c r="G23"/>
  <c r="U23" s="1"/>
  <c r="G20"/>
  <c r="U20" s="1"/>
  <c r="G18"/>
  <c r="U18" s="1"/>
  <c r="G17"/>
  <c r="U17" s="1"/>
  <c r="G27"/>
  <c r="U27" s="1"/>
  <c r="G24"/>
  <c r="U24" s="1"/>
  <c r="G22"/>
  <c r="U22" s="1"/>
  <c r="G21"/>
  <c r="U21" s="1"/>
  <c r="G31"/>
  <c r="U31" s="1"/>
  <c r="G28"/>
  <c r="U28" s="1"/>
  <c r="G26"/>
  <c r="U26" s="1"/>
  <c r="G25"/>
  <c r="U25" s="1"/>
  <c r="G15"/>
  <c r="U15" s="1"/>
  <c r="G40"/>
  <c r="U40" s="1"/>
  <c r="G38"/>
  <c r="U38" s="1"/>
  <c r="G35"/>
  <c r="U35" s="1"/>
  <c r="G32"/>
  <c r="U32" s="1"/>
  <c r="G30"/>
  <c r="U30" s="1"/>
  <c r="G29"/>
  <c r="U29" s="1"/>
  <c r="G19"/>
  <c r="U19" s="1"/>
  <c r="G16"/>
  <c r="U16" s="1"/>
  <c r="G14"/>
  <c r="U14" s="1"/>
  <c r="I53" i="67"/>
  <c r="I51"/>
  <c r="I48"/>
  <c r="I45"/>
  <c r="I43"/>
  <c r="I40"/>
  <c r="I37"/>
  <c r="I35"/>
  <c r="I32"/>
  <c r="I29"/>
  <c r="I27"/>
  <c r="I24"/>
  <c r="I21"/>
  <c r="I19"/>
  <c r="I16"/>
  <c r="I49"/>
  <c r="I44"/>
  <c r="I39"/>
  <c r="I30"/>
  <c r="I26"/>
  <c r="I17"/>
  <c r="I52"/>
  <c r="I47"/>
  <c r="I38"/>
  <c r="I34"/>
  <c r="I25"/>
  <c r="I20"/>
  <c r="I15"/>
  <c r="I46"/>
  <c r="I42"/>
  <c r="I33"/>
  <c r="I28"/>
  <c r="I23"/>
  <c r="I14"/>
  <c r="I50"/>
  <c r="I41"/>
  <c r="I36"/>
  <c r="I31"/>
  <c r="I22"/>
  <c r="I18"/>
  <c r="I51" i="78"/>
  <c r="I48"/>
  <c r="I46"/>
  <c r="I43"/>
  <c r="I40"/>
  <c r="I38"/>
  <c r="I35"/>
  <c r="I32"/>
  <c r="I30"/>
  <c r="I27"/>
  <c r="I24"/>
  <c r="I22"/>
  <c r="I19"/>
  <c r="I16"/>
  <c r="I14"/>
  <c r="I49"/>
  <c r="I41"/>
  <c r="I33"/>
  <c r="I25"/>
  <c r="I17"/>
  <c r="I52"/>
  <c r="I50"/>
  <c r="I47"/>
  <c r="I44"/>
  <c r="I42"/>
  <c r="I39"/>
  <c r="I36"/>
  <c r="I34"/>
  <c r="I31"/>
  <c r="I28"/>
  <c r="I26"/>
  <c r="I23"/>
  <c r="I20"/>
  <c r="I18"/>
  <c r="I15"/>
  <c r="I53"/>
  <c r="I45"/>
  <c r="I37"/>
  <c r="I29"/>
  <c r="I21"/>
  <c r="H50" i="70"/>
  <c r="P50" s="1"/>
  <c r="H42"/>
  <c r="P42" s="1"/>
  <c r="H34"/>
  <c r="P34" s="1"/>
  <c r="H53"/>
  <c r="P53" s="1"/>
  <c r="H51"/>
  <c r="P51" s="1"/>
  <c r="H48"/>
  <c r="P48" s="1"/>
  <c r="H45"/>
  <c r="P45" s="1"/>
  <c r="H43"/>
  <c r="P43" s="1"/>
  <c r="H40"/>
  <c r="P40" s="1"/>
  <c r="H37"/>
  <c r="P37" s="1"/>
  <c r="H35"/>
  <c r="P35" s="1"/>
  <c r="H46"/>
  <c r="P46" s="1"/>
  <c r="H38"/>
  <c r="P38" s="1"/>
  <c r="H52"/>
  <c r="P52" s="1"/>
  <c r="H49"/>
  <c r="P49" s="1"/>
  <c r="H47"/>
  <c r="P47" s="1"/>
  <c r="H44"/>
  <c r="P44" s="1"/>
  <c r="H41"/>
  <c r="P41" s="1"/>
  <c r="H39"/>
  <c r="P39" s="1"/>
  <c r="H36"/>
  <c r="P36" s="1"/>
  <c r="H33"/>
  <c r="P33" s="1"/>
  <c r="H31"/>
  <c r="P31" s="1"/>
  <c r="H28"/>
  <c r="P28" s="1"/>
  <c r="H30"/>
  <c r="P30" s="1"/>
  <c r="H26"/>
  <c r="P26" s="1"/>
  <c r="H18"/>
  <c r="P18" s="1"/>
  <c r="H29"/>
  <c r="P29" s="1"/>
  <c r="H27"/>
  <c r="P27" s="1"/>
  <c r="H24"/>
  <c r="P24" s="1"/>
  <c r="H21"/>
  <c r="P21" s="1"/>
  <c r="H19"/>
  <c r="P19" s="1"/>
  <c r="H16"/>
  <c r="P16" s="1"/>
  <c r="H32"/>
  <c r="P32" s="1"/>
  <c r="H22"/>
  <c r="P22" s="1"/>
  <c r="H14"/>
  <c r="P14" s="1"/>
  <c r="H25"/>
  <c r="P25" s="1"/>
  <c r="H23"/>
  <c r="P23" s="1"/>
  <c r="H20"/>
  <c r="P20" s="1"/>
  <c r="H17"/>
  <c r="P17" s="1"/>
  <c r="H15"/>
  <c r="P15" s="1"/>
  <c r="P35" i="71"/>
  <c r="P20"/>
  <c r="W25" i="65"/>
  <c r="X25"/>
  <c r="W49"/>
  <c r="W21"/>
  <c r="W40"/>
  <c r="W17"/>
  <c r="W33"/>
  <c r="W24"/>
  <c r="W37"/>
  <c r="X37"/>
  <c r="W53"/>
  <c r="V38" i="69"/>
  <c r="V20" i="77"/>
  <c r="V36"/>
  <c r="V45"/>
  <c r="O24" i="74"/>
  <c r="O47"/>
  <c r="O39"/>
  <c r="O52"/>
  <c r="O51"/>
  <c r="O43"/>
  <c r="L51" i="69"/>
  <c r="L48"/>
  <c r="L46"/>
  <c r="L45"/>
  <c r="L35"/>
  <c r="L32"/>
  <c r="L30"/>
  <c r="L29"/>
  <c r="L19"/>
  <c r="L16"/>
  <c r="L14"/>
  <c r="L52"/>
  <c r="L50"/>
  <c r="L49"/>
  <c r="L39"/>
  <c r="L36"/>
  <c r="L34"/>
  <c r="L33"/>
  <c r="L23"/>
  <c r="L20"/>
  <c r="L18"/>
  <c r="L17"/>
  <c r="L13"/>
  <c r="L53"/>
  <c r="L43"/>
  <c r="L40"/>
  <c r="L38"/>
  <c r="L37"/>
  <c r="L27"/>
  <c r="L24"/>
  <c r="L22"/>
  <c r="L21"/>
  <c r="L47"/>
  <c r="L44"/>
  <c r="L42"/>
  <c r="L41"/>
  <c r="L31"/>
  <c r="L28"/>
  <c r="L26"/>
  <c r="L25"/>
  <c r="L15"/>
  <c r="P50" i="79"/>
  <c r="P41"/>
  <c r="P30"/>
  <c r="P48"/>
  <c r="P25"/>
  <c r="P43"/>
  <c r="O35" i="70"/>
  <c r="O38" i="78"/>
  <c r="W17" i="73"/>
  <c r="W23"/>
  <c r="W44"/>
  <c r="P53" i="66"/>
  <c r="O26"/>
  <c r="O46"/>
  <c r="P29" i="71"/>
  <c r="O34" i="74"/>
  <c r="O22"/>
  <c r="O41" i="70"/>
  <c r="L52" i="74"/>
  <c r="L46"/>
  <c r="L44"/>
  <c r="L39"/>
  <c r="L31"/>
  <c r="L23"/>
  <c r="L15"/>
  <c r="L47"/>
  <c r="L42"/>
  <c r="L40"/>
  <c r="L37"/>
  <c r="L34"/>
  <c r="L32"/>
  <c r="L29"/>
  <c r="L26"/>
  <c r="L24"/>
  <c r="L21"/>
  <c r="L18"/>
  <c r="L16"/>
  <c r="L53"/>
  <c r="L50"/>
  <c r="L48"/>
  <c r="L45"/>
  <c r="L35"/>
  <c r="L27"/>
  <c r="L19"/>
  <c r="L51"/>
  <c r="L41"/>
  <c r="L38"/>
  <c r="L36"/>
  <c r="L33"/>
  <c r="L30"/>
  <c r="L28"/>
  <c r="L25"/>
  <c r="L22"/>
  <c r="L20"/>
  <c r="L17"/>
  <c r="L14"/>
  <c r="G47" i="71"/>
  <c r="O47" s="1"/>
  <c r="G39"/>
  <c r="O39" s="1"/>
  <c r="G35"/>
  <c r="O35" s="1"/>
  <c r="G27"/>
  <c r="G19"/>
  <c r="O19" s="1"/>
  <c r="G53"/>
  <c r="O53" s="1"/>
  <c r="G50"/>
  <c r="O50" s="1"/>
  <c r="G48"/>
  <c r="O48" s="1"/>
  <c r="G45"/>
  <c r="O45" s="1"/>
  <c r="G42"/>
  <c r="O42" s="1"/>
  <c r="G40"/>
  <c r="O40" s="1"/>
  <c r="G37"/>
  <c r="O37" s="1"/>
  <c r="G33"/>
  <c r="O33" s="1"/>
  <c r="G30"/>
  <c r="O30" s="1"/>
  <c r="G28"/>
  <c r="O28" s="1"/>
  <c r="G25"/>
  <c r="O25" s="1"/>
  <c r="G22"/>
  <c r="O22" s="1"/>
  <c r="G20"/>
  <c r="O20" s="1"/>
  <c r="G17"/>
  <c r="O17" s="1"/>
  <c r="G14"/>
  <c r="O14" s="1"/>
  <c r="G51"/>
  <c r="O51" s="1"/>
  <c r="G43"/>
  <c r="O43" s="1"/>
  <c r="G31"/>
  <c r="O31" s="1"/>
  <c r="G23"/>
  <c r="O23" s="1"/>
  <c r="G15"/>
  <c r="O15" s="1"/>
  <c r="G52"/>
  <c r="O52" s="1"/>
  <c r="G49"/>
  <c r="O49" s="1"/>
  <c r="G46"/>
  <c r="O46" s="1"/>
  <c r="G44"/>
  <c r="O44" s="1"/>
  <c r="G41"/>
  <c r="O41" s="1"/>
  <c r="G38"/>
  <c r="O38" s="1"/>
  <c r="G34"/>
  <c r="O34" s="1"/>
  <c r="G32"/>
  <c r="O32" s="1"/>
  <c r="G29"/>
  <c r="O29" s="1"/>
  <c r="G26"/>
  <c r="O26" s="1"/>
  <c r="G24"/>
  <c r="O24" s="1"/>
  <c r="G21"/>
  <c r="O21" s="1"/>
  <c r="G18"/>
  <c r="O18" s="1"/>
  <c r="G16"/>
  <c r="H52" i="74"/>
  <c r="P52" s="1"/>
  <c r="H49"/>
  <c r="P49" s="1"/>
  <c r="H46"/>
  <c r="P46" s="1"/>
  <c r="H44"/>
  <c r="P44" s="1"/>
  <c r="H39"/>
  <c r="P39" s="1"/>
  <c r="H31"/>
  <c r="P31" s="1"/>
  <c r="H23"/>
  <c r="P23" s="1"/>
  <c r="H15"/>
  <c r="P15" s="1"/>
  <c r="H47"/>
  <c r="P47" s="1"/>
  <c r="H42"/>
  <c r="P42" s="1"/>
  <c r="H40"/>
  <c r="P40" s="1"/>
  <c r="H37"/>
  <c r="P37" s="1"/>
  <c r="H34"/>
  <c r="P34" s="1"/>
  <c r="H32"/>
  <c r="P32" s="1"/>
  <c r="H29"/>
  <c r="P29" s="1"/>
  <c r="H26"/>
  <c r="P26" s="1"/>
  <c r="H24"/>
  <c r="P24" s="1"/>
  <c r="H21"/>
  <c r="P21" s="1"/>
  <c r="H18"/>
  <c r="P18" s="1"/>
  <c r="H16"/>
  <c r="P16" s="1"/>
  <c r="H53"/>
  <c r="P53" s="1"/>
  <c r="H50"/>
  <c r="P50" s="1"/>
  <c r="H48"/>
  <c r="P48" s="1"/>
  <c r="H45"/>
  <c r="P45" s="1"/>
  <c r="H43"/>
  <c r="P43" s="1"/>
  <c r="H35"/>
  <c r="P35" s="1"/>
  <c r="H27"/>
  <c r="P27" s="1"/>
  <c r="H19"/>
  <c r="P19" s="1"/>
  <c r="H51"/>
  <c r="P51" s="1"/>
  <c r="H41"/>
  <c r="P41" s="1"/>
  <c r="H38"/>
  <c r="P38" s="1"/>
  <c r="H36"/>
  <c r="P36" s="1"/>
  <c r="H33"/>
  <c r="P33" s="1"/>
  <c r="H30"/>
  <c r="P30" s="1"/>
  <c r="H28"/>
  <c r="P28" s="1"/>
  <c r="H25"/>
  <c r="P25" s="1"/>
  <c r="H22"/>
  <c r="P22" s="1"/>
  <c r="H20"/>
  <c r="P20" s="1"/>
  <c r="H17"/>
  <c r="P17" s="1"/>
  <c r="H14"/>
  <c r="P14" s="1"/>
  <c r="K49" i="73"/>
  <c r="X49" s="1"/>
  <c r="K46"/>
  <c r="X46" s="1"/>
  <c r="K44"/>
  <c r="X44" s="1"/>
  <c r="K41"/>
  <c r="X41" s="1"/>
  <c r="K38"/>
  <c r="X38" s="1"/>
  <c r="K36"/>
  <c r="X36" s="1"/>
  <c r="K35"/>
  <c r="X35" s="1"/>
  <c r="K25"/>
  <c r="X25" s="1"/>
  <c r="K53"/>
  <c r="X53" s="1"/>
  <c r="K50"/>
  <c r="X50" s="1"/>
  <c r="K48"/>
  <c r="X48" s="1"/>
  <c r="K47"/>
  <c r="X47" s="1"/>
  <c r="K42"/>
  <c r="X42" s="1"/>
  <c r="K40"/>
  <c r="X40" s="1"/>
  <c r="K39"/>
  <c r="X39" s="1"/>
  <c r="K29"/>
  <c r="X29" s="1"/>
  <c r="K26"/>
  <c r="X26" s="1"/>
  <c r="K24"/>
  <c r="X24" s="1"/>
  <c r="K52"/>
  <c r="X52" s="1"/>
  <c r="K51"/>
  <c r="X51" s="1"/>
  <c r="K43"/>
  <c r="X43" s="1"/>
  <c r="K33"/>
  <c r="X33" s="1"/>
  <c r="K30"/>
  <c r="X30" s="1"/>
  <c r="K28"/>
  <c r="X28" s="1"/>
  <c r="K27"/>
  <c r="X27" s="1"/>
  <c r="K45"/>
  <c r="K37"/>
  <c r="X37" s="1"/>
  <c r="K34"/>
  <c r="X34" s="1"/>
  <c r="K32"/>
  <c r="X32" s="1"/>
  <c r="K31"/>
  <c r="X31" s="1"/>
  <c r="K21"/>
  <c r="X21" s="1"/>
  <c r="K18"/>
  <c r="X18" s="1"/>
  <c r="K16"/>
  <c r="X16" s="1"/>
  <c r="K15"/>
  <c r="X15" s="1"/>
  <c r="K17"/>
  <c r="X17" s="1"/>
  <c r="K14"/>
  <c r="X14" s="1"/>
  <c r="K22"/>
  <c r="X22" s="1"/>
  <c r="K20"/>
  <c r="X20" s="1"/>
  <c r="K19"/>
  <c r="X19" s="1"/>
  <c r="K23"/>
  <c r="X23" s="1"/>
  <c r="L49" i="78"/>
  <c r="L41"/>
  <c r="L33"/>
  <c r="L25"/>
  <c r="L17"/>
  <c r="L52"/>
  <c r="L50"/>
  <c r="L47"/>
  <c r="L44"/>
  <c r="L42"/>
  <c r="L39"/>
  <c r="L36"/>
  <c r="L34"/>
  <c r="L31"/>
  <c r="L28"/>
  <c r="L26"/>
  <c r="L23"/>
  <c r="L20"/>
  <c r="L18"/>
  <c r="L15"/>
  <c r="L53"/>
  <c r="L45"/>
  <c r="L37"/>
  <c r="L29"/>
  <c r="L21"/>
  <c r="L51"/>
  <c r="L48"/>
  <c r="L46"/>
  <c r="L43"/>
  <c r="L40"/>
  <c r="L38"/>
  <c r="L35"/>
  <c r="L32"/>
  <c r="L30"/>
  <c r="L27"/>
  <c r="L24"/>
  <c r="L22"/>
  <c r="L19"/>
  <c r="L16"/>
  <c r="L14"/>
  <c r="I52" i="75"/>
  <c r="I49"/>
  <c r="I42"/>
  <c r="I39"/>
  <c r="I53"/>
  <c r="I46"/>
  <c r="I43"/>
  <c r="I40"/>
  <c r="I50"/>
  <c r="I47"/>
  <c r="I44"/>
  <c r="I41"/>
  <c r="I51"/>
  <c r="I48"/>
  <c r="I45"/>
  <c r="I38"/>
  <c r="I35"/>
  <c r="I32"/>
  <c r="I29"/>
  <c r="I22"/>
  <c r="I19"/>
  <c r="I16"/>
  <c r="I34"/>
  <c r="I33"/>
  <c r="I30"/>
  <c r="I26"/>
  <c r="I36"/>
  <c r="I25"/>
  <c r="I21"/>
  <c r="I18"/>
  <c r="I17"/>
  <c r="I14"/>
  <c r="I28"/>
  <c r="I24"/>
  <c r="I20"/>
  <c r="I15"/>
  <c r="I37"/>
  <c r="I31"/>
  <c r="I27"/>
  <c r="I23"/>
  <c r="H49" i="78"/>
  <c r="P49" s="1"/>
  <c r="H41"/>
  <c r="P41" s="1"/>
  <c r="H33"/>
  <c r="P33" s="1"/>
  <c r="H25"/>
  <c r="P25" s="1"/>
  <c r="H17"/>
  <c r="P17" s="1"/>
  <c r="H52"/>
  <c r="P52" s="1"/>
  <c r="H50"/>
  <c r="P50" s="1"/>
  <c r="H47"/>
  <c r="P47" s="1"/>
  <c r="H44"/>
  <c r="P44" s="1"/>
  <c r="H42"/>
  <c r="P42" s="1"/>
  <c r="H39"/>
  <c r="P39" s="1"/>
  <c r="H36"/>
  <c r="P36" s="1"/>
  <c r="H34"/>
  <c r="P34" s="1"/>
  <c r="H31"/>
  <c r="P31" s="1"/>
  <c r="H28"/>
  <c r="P28" s="1"/>
  <c r="H26"/>
  <c r="P26" s="1"/>
  <c r="H23"/>
  <c r="P23" s="1"/>
  <c r="H20"/>
  <c r="P20" s="1"/>
  <c r="H18"/>
  <c r="P18" s="1"/>
  <c r="H15"/>
  <c r="P15" s="1"/>
  <c r="H53"/>
  <c r="P53" s="1"/>
  <c r="H45"/>
  <c r="P45" s="1"/>
  <c r="H37"/>
  <c r="P37" s="1"/>
  <c r="H29"/>
  <c r="P29" s="1"/>
  <c r="H21"/>
  <c r="P21" s="1"/>
  <c r="H51"/>
  <c r="P51" s="1"/>
  <c r="H48"/>
  <c r="P48" s="1"/>
  <c r="H46"/>
  <c r="P46" s="1"/>
  <c r="H43"/>
  <c r="P43" s="1"/>
  <c r="H40"/>
  <c r="P40" s="1"/>
  <c r="H38"/>
  <c r="P38" s="1"/>
  <c r="H35"/>
  <c r="P35" s="1"/>
  <c r="H32"/>
  <c r="P32" s="1"/>
  <c r="H30"/>
  <c r="P30" s="1"/>
  <c r="H27"/>
  <c r="P27" s="1"/>
  <c r="H24"/>
  <c r="P24" s="1"/>
  <c r="H22"/>
  <c r="P22" s="1"/>
  <c r="H19"/>
  <c r="P19" s="1"/>
  <c r="H16"/>
  <c r="P16" s="1"/>
  <c r="H14"/>
  <c r="P14" s="1"/>
  <c r="I52" i="70"/>
  <c r="I49"/>
  <c r="I47"/>
  <c r="I44"/>
  <c r="I41"/>
  <c r="I39"/>
  <c r="I36"/>
  <c r="I50"/>
  <c r="I42"/>
  <c r="I53"/>
  <c r="I51"/>
  <c r="I48"/>
  <c r="I45"/>
  <c r="I43"/>
  <c r="I40"/>
  <c r="I37"/>
  <c r="I35"/>
  <c r="I46"/>
  <c r="I38"/>
  <c r="I30"/>
  <c r="I34"/>
  <c r="I25"/>
  <c r="I23"/>
  <c r="I20"/>
  <c r="I17"/>
  <c r="I15"/>
  <c r="I26"/>
  <c r="I18"/>
  <c r="I33"/>
  <c r="I29"/>
  <c r="I28"/>
  <c r="I27"/>
  <c r="I24"/>
  <c r="I21"/>
  <c r="I19"/>
  <c r="I16"/>
  <c r="I32"/>
  <c r="I31"/>
  <c r="I22"/>
  <c r="I14"/>
  <c r="L50"/>
  <c r="L42"/>
  <c r="L34"/>
  <c r="L53"/>
  <c r="L51"/>
  <c r="L48"/>
  <c r="L45"/>
  <c r="L43"/>
  <c r="L40"/>
  <c r="L37"/>
  <c r="L35"/>
  <c r="L46"/>
  <c r="L38"/>
  <c r="L52"/>
  <c r="L49"/>
  <c r="L47"/>
  <c r="L44"/>
  <c r="L41"/>
  <c r="L39"/>
  <c r="L36"/>
  <c r="L33"/>
  <c r="L31"/>
  <c r="L28"/>
  <c r="L29"/>
  <c r="L26"/>
  <c r="L18"/>
  <c r="L32"/>
  <c r="L27"/>
  <c r="L24"/>
  <c r="L21"/>
  <c r="L19"/>
  <c r="L16"/>
  <c r="L22"/>
  <c r="L14"/>
  <c r="L30"/>
  <c r="L25"/>
  <c r="L23"/>
  <c r="L20"/>
  <c r="L17"/>
  <c r="L15"/>
  <c r="I51" i="74"/>
  <c r="I41"/>
  <c r="I38"/>
  <c r="I36"/>
  <c r="I33"/>
  <c r="I30"/>
  <c r="I28"/>
  <c r="I25"/>
  <c r="I22"/>
  <c r="I20"/>
  <c r="I17"/>
  <c r="I14"/>
  <c r="I52"/>
  <c r="I49"/>
  <c r="I46"/>
  <c r="I44"/>
  <c r="I39"/>
  <c r="I31"/>
  <c r="I23"/>
  <c r="I15"/>
  <c r="I47"/>
  <c r="I42"/>
  <c r="I40"/>
  <c r="I37"/>
  <c r="I34"/>
  <c r="I32"/>
  <c r="I29"/>
  <c r="I26"/>
  <c r="I24"/>
  <c r="I21"/>
  <c r="I18"/>
  <c r="I16"/>
  <c r="I53"/>
  <c r="I50"/>
  <c r="I48"/>
  <c r="I45"/>
  <c r="I43"/>
  <c r="I35"/>
  <c r="I27"/>
  <c r="I19"/>
  <c r="O15" i="66"/>
  <c r="P15"/>
  <c r="P20"/>
  <c r="O20"/>
  <c r="O27"/>
  <c r="P27"/>
  <c r="P52"/>
  <c r="O52"/>
  <c r="P24"/>
  <c r="O24"/>
  <c r="P44"/>
  <c r="O44"/>
  <c r="O27" i="71"/>
  <c r="P27"/>
  <c r="O16"/>
  <c r="P31"/>
  <c r="P28"/>
  <c r="P40"/>
  <c r="X22" i="65"/>
  <c r="X46"/>
  <c r="X18"/>
  <c r="X39"/>
  <c r="W39"/>
  <c r="X14"/>
  <c r="X30"/>
  <c r="X38"/>
  <c r="X23"/>
  <c r="X34"/>
  <c r="X50"/>
  <c r="G13" i="69"/>
  <c r="U13" s="1"/>
  <c r="G52"/>
  <c r="U52" s="1"/>
  <c r="G50"/>
  <c r="U50" s="1"/>
  <c r="G49"/>
  <c r="U49" s="1"/>
  <c r="G39"/>
  <c r="U39" s="1"/>
  <c r="G36"/>
  <c r="U36" s="1"/>
  <c r="G34"/>
  <c r="U34" s="1"/>
  <c r="G33"/>
  <c r="U33" s="1"/>
  <c r="G23"/>
  <c r="U23" s="1"/>
  <c r="G20"/>
  <c r="U20" s="1"/>
  <c r="G18"/>
  <c r="U18" s="1"/>
  <c r="G17"/>
  <c r="U17" s="1"/>
  <c r="G53"/>
  <c r="U53" s="1"/>
  <c r="G43"/>
  <c r="U43" s="1"/>
  <c r="G40"/>
  <c r="U40" s="1"/>
  <c r="G38"/>
  <c r="U38" s="1"/>
  <c r="G37"/>
  <c r="U37" s="1"/>
  <c r="G27"/>
  <c r="U27" s="1"/>
  <c r="G24"/>
  <c r="U24" s="1"/>
  <c r="G22"/>
  <c r="U22" s="1"/>
  <c r="G21"/>
  <c r="U21" s="1"/>
  <c r="G47"/>
  <c r="U47" s="1"/>
  <c r="G44"/>
  <c r="U44" s="1"/>
  <c r="G42"/>
  <c r="U42" s="1"/>
  <c r="G41"/>
  <c r="U41" s="1"/>
  <c r="G31"/>
  <c r="U31" s="1"/>
  <c r="G28"/>
  <c r="U28" s="1"/>
  <c r="G26"/>
  <c r="U26" s="1"/>
  <c r="G25"/>
  <c r="U25" s="1"/>
  <c r="G15"/>
  <c r="U15" s="1"/>
  <c r="G51"/>
  <c r="U51" s="1"/>
  <c r="G48"/>
  <c r="U48" s="1"/>
  <c r="G46"/>
  <c r="U46" s="1"/>
  <c r="G45"/>
  <c r="U45" s="1"/>
  <c r="G35"/>
  <c r="U35" s="1"/>
  <c r="G32"/>
  <c r="U32" s="1"/>
  <c r="G30"/>
  <c r="U30" s="1"/>
  <c r="G29"/>
  <c r="U29" s="1"/>
  <c r="G19"/>
  <c r="U19" s="1"/>
  <c r="G16"/>
  <c r="U16" s="1"/>
  <c r="G14"/>
  <c r="U14" s="1"/>
  <c r="V14"/>
  <c r="V46"/>
  <c r="V41"/>
  <c r="V37"/>
  <c r="V34" i="77"/>
  <c r="V15"/>
  <c r="V31"/>
  <c r="V40"/>
  <c r="P28" i="79"/>
  <c r="P46"/>
  <c r="O23"/>
  <c r="P23"/>
  <c r="P37"/>
  <c r="O53"/>
  <c r="P53"/>
  <c r="P26"/>
  <c r="O44"/>
  <c r="O21"/>
  <c r="O39"/>
  <c r="O23" i="70"/>
  <c r="O39"/>
  <c r="O26" i="78"/>
  <c r="O14"/>
  <c r="O46"/>
  <c r="O29"/>
  <c r="W21" i="73"/>
  <c r="W29"/>
  <c r="W47"/>
  <c r="W25"/>
  <c r="W41"/>
  <c r="W31"/>
  <c r="W45"/>
  <c r="X45"/>
  <c r="W33"/>
  <c r="O50" i="66"/>
  <c r="O30"/>
  <c r="P41"/>
  <c r="O34"/>
  <c r="P49" i="71"/>
  <c r="P17"/>
  <c r="O30" i="74"/>
  <c r="O36" i="78"/>
  <c r="O25"/>
  <c r="G10" i="137"/>
  <c r="H34"/>
  <c r="O10" i="77"/>
  <c r="K10" i="70"/>
  <c r="L13" i="71"/>
  <c r="G10" i="75"/>
  <c r="G13" i="66"/>
  <c r="O13" s="1"/>
  <c r="H13" i="71"/>
  <c r="P13" s="1"/>
  <c r="J13" i="73"/>
  <c r="W13" s="1"/>
  <c r="L13"/>
  <c r="L13" i="77"/>
  <c r="G13" i="79"/>
  <c r="O13" s="1"/>
  <c r="H13" i="77"/>
  <c r="V13" s="1"/>
  <c r="I13"/>
  <c r="I13" i="70"/>
  <c r="L10" i="75"/>
  <c r="L13" i="66"/>
  <c r="J10" i="70"/>
  <c r="H10" i="75"/>
  <c r="H13" i="66"/>
  <c r="P13" s="1"/>
  <c r="G13" i="77"/>
  <c r="U13" s="1"/>
  <c r="I13" i="67"/>
  <c r="I13" i="78"/>
  <c r="G13" i="74"/>
  <c r="O13" s="1"/>
  <c r="H13" i="69"/>
  <c r="V13" s="1"/>
  <c r="L13" i="78"/>
  <c r="I13" i="75"/>
  <c r="H13" i="78"/>
  <c r="P13" s="1"/>
  <c r="F13" i="75"/>
  <c r="L13" i="74"/>
  <c r="G13" i="71"/>
  <c r="O13" s="1"/>
  <c r="H13" i="74"/>
  <c r="P13" s="1"/>
  <c r="K13" i="73"/>
  <c r="X13" s="1"/>
  <c r="L13" i="79"/>
  <c r="G13" i="78"/>
  <c r="O13" s="1"/>
  <c r="H13" i="79"/>
  <c r="P13" s="1"/>
  <c r="I13"/>
  <c r="G13" i="70"/>
  <c r="O13" s="1"/>
  <c r="L13"/>
  <c r="H13"/>
  <c r="P13" s="1"/>
  <c r="R105" i="105"/>
  <c r="R38" s="1"/>
  <c r="R90"/>
  <c r="R23" s="1"/>
  <c r="R88"/>
  <c r="R21" s="1"/>
  <c r="R87"/>
  <c r="R20" s="1"/>
  <c r="R103"/>
  <c r="R36" s="1"/>
  <c r="R106"/>
  <c r="R39" s="1"/>
  <c r="R104"/>
  <c r="R37" s="1"/>
  <c r="R89"/>
  <c r="R22" s="1"/>
  <c r="J10" i="78"/>
  <c r="J10" i="79"/>
  <c r="J10" i="77"/>
  <c r="K10" i="78"/>
  <c r="K10" i="79"/>
  <c r="K10" i="77"/>
  <c r="O13" i="65"/>
  <c r="K13"/>
  <c r="X13" s="1"/>
  <c r="O10" i="73"/>
  <c r="J13" i="65"/>
  <c r="AA13" i="57"/>
  <c r="AA13" i="4"/>
  <c r="AD12"/>
  <c r="AB12"/>
  <c r="O7" i="105"/>
  <c r="N1" i="98"/>
  <c r="AC12" i="4"/>
  <c r="N10" i="73"/>
  <c r="M10"/>
  <c r="N10" i="65"/>
  <c r="K10" i="74"/>
  <c r="K10" i="71"/>
  <c r="K10" i="66"/>
  <c r="G10" i="67"/>
  <c r="J10" i="71"/>
  <c r="M10" i="65"/>
  <c r="J10" i="66"/>
  <c r="J10" i="74"/>
  <c r="H10" i="67"/>
  <c r="L10"/>
  <c r="R10" i="65"/>
  <c r="H52" i="136" l="1"/>
  <c r="H55"/>
  <c r="H44"/>
  <c r="H63"/>
  <c r="H66"/>
  <c r="H48"/>
  <c r="H45"/>
  <c r="H57"/>
  <c r="H53"/>
  <c r="H65"/>
  <c r="H41"/>
  <c r="H47"/>
  <c r="H67"/>
  <c r="H49"/>
  <c r="H51"/>
  <c r="H59"/>
  <c r="H62"/>
  <c r="H54"/>
  <c r="H39"/>
  <c r="H36"/>
  <c r="H46"/>
  <c r="H60"/>
  <c r="H43"/>
  <c r="H37"/>
  <c r="H61"/>
  <c r="H56"/>
  <c r="H38"/>
  <c r="H58"/>
  <c r="H69"/>
  <c r="H50"/>
  <c r="H68"/>
  <c r="H40"/>
  <c r="H64"/>
  <c r="H42"/>
  <c r="O60" i="105"/>
  <c r="P93" s="1"/>
  <c r="P26" s="1"/>
  <c r="O61"/>
  <c r="P94" s="1"/>
  <c r="P27" s="1"/>
  <c r="O72"/>
  <c r="O64"/>
  <c r="P97" s="1"/>
  <c r="P30" s="1"/>
  <c r="O65"/>
  <c r="O71"/>
  <c r="O70"/>
  <c r="O69"/>
  <c r="P102" s="1"/>
  <c r="P35" s="1"/>
  <c r="O66"/>
  <c r="P99" s="1"/>
  <c r="P32" s="1"/>
  <c r="O57"/>
  <c r="O56"/>
  <c r="O73"/>
  <c r="O68"/>
  <c r="P101" s="1"/>
  <c r="P34" s="1"/>
  <c r="O63"/>
  <c r="P96" s="1"/>
  <c r="P29" s="1"/>
  <c r="O67"/>
  <c r="P100" s="1"/>
  <c r="P33" s="1"/>
  <c r="O62"/>
  <c r="P95" s="1"/>
  <c r="P28" s="1"/>
  <c r="O54"/>
  <c r="O55"/>
  <c r="J53" i="89"/>
  <c r="J49"/>
  <c r="J45"/>
  <c r="J41"/>
  <c r="J37"/>
  <c r="J33"/>
  <c r="J29"/>
  <c r="J25"/>
  <c r="J21"/>
  <c r="J17"/>
  <c r="J13"/>
  <c r="L12"/>
  <c r="J50"/>
  <c r="J46"/>
  <c r="J42"/>
  <c r="J38"/>
  <c r="J34"/>
  <c r="J30"/>
  <c r="J26"/>
  <c r="J22"/>
  <c r="J18"/>
  <c r="J14"/>
  <c r="J51"/>
  <c r="J47"/>
  <c r="J43"/>
  <c r="J39"/>
  <c r="J35"/>
  <c r="J31"/>
  <c r="J27"/>
  <c r="J23"/>
  <c r="J19"/>
  <c r="J15"/>
  <c r="J52"/>
  <c r="J48"/>
  <c r="J44"/>
  <c r="J40"/>
  <c r="J36"/>
  <c r="J32"/>
  <c r="J28"/>
  <c r="J24"/>
  <c r="J20"/>
  <c r="J16"/>
  <c r="G36" i="90"/>
  <c r="G39"/>
  <c r="G27"/>
  <c r="G17"/>
  <c r="G20"/>
  <c r="G49"/>
  <c r="G41"/>
  <c r="G48"/>
  <c r="G50"/>
  <c r="G24"/>
  <c r="G44"/>
  <c r="G22"/>
  <c r="G31"/>
  <c r="G21"/>
  <c r="G38"/>
  <c r="G51"/>
  <c r="G43"/>
  <c r="G19"/>
  <c r="G18"/>
  <c r="G32"/>
  <c r="G46"/>
  <c r="G28"/>
  <c r="G33"/>
  <c r="G23"/>
  <c r="G13"/>
  <c r="G53"/>
  <c r="G45"/>
  <c r="G29"/>
  <c r="G26"/>
  <c r="G40"/>
  <c r="G52"/>
  <c r="G30"/>
  <c r="G37"/>
  <c r="G25"/>
  <c r="G15"/>
  <c r="G14"/>
  <c r="G47"/>
  <c r="G35"/>
  <c r="G34"/>
  <c r="G42"/>
  <c r="G16"/>
  <c r="I12"/>
  <c r="G48" i="89"/>
  <c r="G34"/>
  <c r="G46"/>
  <c r="G28"/>
  <c r="G20"/>
  <c r="G13"/>
  <c r="G52"/>
  <c r="G36"/>
  <c r="G50"/>
  <c r="G35"/>
  <c r="G53"/>
  <c r="G14"/>
  <c r="G30"/>
  <c r="G25"/>
  <c r="G21"/>
  <c r="G17"/>
  <c r="I12"/>
  <c r="G47"/>
  <c r="G40"/>
  <c r="G37"/>
  <c r="G51"/>
  <c r="G33"/>
  <c r="G29"/>
  <c r="G31"/>
  <c r="G26"/>
  <c r="G22"/>
  <c r="G18"/>
  <c r="G44"/>
  <c r="G49"/>
  <c r="G15"/>
  <c r="G41"/>
  <c r="G42"/>
  <c r="G38"/>
  <c r="G27"/>
  <c r="G23"/>
  <c r="G19"/>
  <c r="G43"/>
  <c r="G32"/>
  <c r="G45"/>
  <c r="G39"/>
  <c r="G24"/>
  <c r="G16"/>
  <c r="H48" i="90"/>
  <c r="H40"/>
  <c r="H32"/>
  <c r="H24"/>
  <c r="H16"/>
  <c r="H17"/>
  <c r="H46"/>
  <c r="H30"/>
  <c r="H18"/>
  <c r="H53"/>
  <c r="H49"/>
  <c r="H45"/>
  <c r="H41"/>
  <c r="H37"/>
  <c r="H33"/>
  <c r="H25"/>
  <c r="H42"/>
  <c r="H22"/>
  <c r="H14"/>
  <c r="H38"/>
  <c r="H26"/>
  <c r="H51"/>
  <c r="H47"/>
  <c r="H43"/>
  <c r="H39"/>
  <c r="H35"/>
  <c r="H31"/>
  <c r="H27"/>
  <c r="H23"/>
  <c r="H19"/>
  <c r="H15"/>
  <c r="H52"/>
  <c r="H44"/>
  <c r="H36"/>
  <c r="H28"/>
  <c r="H20"/>
  <c r="H29"/>
  <c r="H21"/>
  <c r="H13"/>
  <c r="H50"/>
  <c r="H34"/>
  <c r="J12"/>
  <c r="O48" i="105"/>
  <c r="P81" s="1"/>
  <c r="P14" s="1"/>
  <c r="O52"/>
  <c r="P85" s="1"/>
  <c r="P18" s="1"/>
  <c r="O46"/>
  <c r="P79" s="1"/>
  <c r="P12" s="1"/>
  <c r="O50"/>
  <c r="P83" s="1"/>
  <c r="P16" s="1"/>
  <c r="O44"/>
  <c r="P77" s="1"/>
  <c r="P10" s="1"/>
  <c r="O53"/>
  <c r="P86" s="1"/>
  <c r="P19" s="1"/>
  <c r="O47"/>
  <c r="P80" s="1"/>
  <c r="P13" s="1"/>
  <c r="O51"/>
  <c r="P84" s="1"/>
  <c r="P17" s="1"/>
  <c r="O45"/>
  <c r="P78" s="1"/>
  <c r="P11" s="1"/>
  <c r="P98"/>
  <c r="P31" s="1"/>
  <c r="O49"/>
  <c r="P82" s="1"/>
  <c r="P15" s="1"/>
  <c r="Q77"/>
  <c r="Q10" s="1"/>
  <c r="Q95"/>
  <c r="Q28" s="1"/>
  <c r="Q85"/>
  <c r="Q18" s="1"/>
  <c r="Q83"/>
  <c r="Q16" s="1"/>
  <c r="Q99"/>
  <c r="Q32" s="1"/>
  <c r="Q79"/>
  <c r="Q12" s="1"/>
  <c r="Q98"/>
  <c r="Q31" s="1"/>
  <c r="Q93"/>
  <c r="Q26" s="1"/>
  <c r="Q84"/>
  <c r="Q17" s="1"/>
  <c r="Q81"/>
  <c r="Q14" s="1"/>
  <c r="Q82"/>
  <c r="Q15" s="1"/>
  <c r="Q100"/>
  <c r="Q33" s="1"/>
  <c r="Q86"/>
  <c r="Q19" s="1"/>
  <c r="Q101"/>
  <c r="Q34" s="1"/>
  <c r="Q94"/>
  <c r="Q27" s="1"/>
  <c r="Q96"/>
  <c r="Q29" s="1"/>
  <c r="Q97"/>
  <c r="Q30" s="1"/>
  <c r="Q78"/>
  <c r="Q11" s="1"/>
  <c r="Q102"/>
  <c r="Q35" s="1"/>
  <c r="Q80"/>
  <c r="Q13" s="1"/>
  <c r="J53" i="74"/>
  <c r="J50"/>
  <c r="J48"/>
  <c r="Q48" s="1"/>
  <c r="J45"/>
  <c r="Q45" s="1"/>
  <c r="J43"/>
  <c r="J35"/>
  <c r="Q35" s="1"/>
  <c r="J27"/>
  <c r="J19"/>
  <c r="J51"/>
  <c r="J41"/>
  <c r="J38"/>
  <c r="Q38" s="1"/>
  <c r="J36"/>
  <c r="Q36" s="1"/>
  <c r="J33"/>
  <c r="J30"/>
  <c r="J28"/>
  <c r="J25"/>
  <c r="J22"/>
  <c r="J20"/>
  <c r="Q20" s="1"/>
  <c r="J17"/>
  <c r="Q17" s="1"/>
  <c r="J14"/>
  <c r="Q14" s="1"/>
  <c r="J52"/>
  <c r="Q52" s="1"/>
  <c r="J49"/>
  <c r="Q49" s="1"/>
  <c r="J46"/>
  <c r="J44"/>
  <c r="J39"/>
  <c r="J31"/>
  <c r="Q31" s="1"/>
  <c r="J23"/>
  <c r="Q23" s="1"/>
  <c r="J15"/>
  <c r="Q15" s="1"/>
  <c r="J47"/>
  <c r="J42"/>
  <c r="J40"/>
  <c r="J37"/>
  <c r="J34"/>
  <c r="J32"/>
  <c r="Q32" s="1"/>
  <c r="J29"/>
  <c r="Q29" s="1"/>
  <c r="J26"/>
  <c r="Q26" s="1"/>
  <c r="J24"/>
  <c r="Q24" s="1"/>
  <c r="J21"/>
  <c r="Q21" s="1"/>
  <c r="J18"/>
  <c r="J16"/>
  <c r="H46" i="67"/>
  <c r="P46" s="1"/>
  <c r="H38"/>
  <c r="P38" s="1"/>
  <c r="H30"/>
  <c r="P30" s="1"/>
  <c r="H22"/>
  <c r="P22" s="1"/>
  <c r="H14"/>
  <c r="P14" s="1"/>
  <c r="H53"/>
  <c r="P53" s="1"/>
  <c r="H52"/>
  <c r="P52" s="1"/>
  <c r="H48"/>
  <c r="P48" s="1"/>
  <c r="H47"/>
  <c r="P47" s="1"/>
  <c r="H43"/>
  <c r="P43" s="1"/>
  <c r="H34"/>
  <c r="P34" s="1"/>
  <c r="H25"/>
  <c r="P25" s="1"/>
  <c r="H21"/>
  <c r="P21" s="1"/>
  <c r="H20"/>
  <c r="P20" s="1"/>
  <c r="H16"/>
  <c r="P16" s="1"/>
  <c r="H15"/>
  <c r="P15" s="1"/>
  <c r="H51"/>
  <c r="P51" s="1"/>
  <c r="H42"/>
  <c r="P42" s="1"/>
  <c r="H33"/>
  <c r="P33" s="1"/>
  <c r="H29"/>
  <c r="P29" s="1"/>
  <c r="H28"/>
  <c r="P28" s="1"/>
  <c r="H24"/>
  <c r="P24" s="1"/>
  <c r="H23"/>
  <c r="P23" s="1"/>
  <c r="H19"/>
  <c r="P19" s="1"/>
  <c r="H50"/>
  <c r="P50" s="1"/>
  <c r="H41"/>
  <c r="P41" s="1"/>
  <c r="H37"/>
  <c r="P37" s="1"/>
  <c r="H36"/>
  <c r="P36" s="1"/>
  <c r="H32"/>
  <c r="P32" s="1"/>
  <c r="H31"/>
  <c r="P31" s="1"/>
  <c r="H27"/>
  <c r="P27" s="1"/>
  <c r="H18"/>
  <c r="P18" s="1"/>
  <c r="H49"/>
  <c r="P49" s="1"/>
  <c r="H45"/>
  <c r="P45" s="1"/>
  <c r="H44"/>
  <c r="P44" s="1"/>
  <c r="H40"/>
  <c r="P40" s="1"/>
  <c r="H39"/>
  <c r="P39" s="1"/>
  <c r="H35"/>
  <c r="P35" s="1"/>
  <c r="H26"/>
  <c r="P26" s="1"/>
  <c r="H17"/>
  <c r="P17" s="1"/>
  <c r="K47" i="74"/>
  <c r="K42"/>
  <c r="R42" s="1"/>
  <c r="K40"/>
  <c r="R40" s="1"/>
  <c r="K37"/>
  <c r="R37" s="1"/>
  <c r="K34"/>
  <c r="R34" s="1"/>
  <c r="K32"/>
  <c r="K29"/>
  <c r="K26"/>
  <c r="K24"/>
  <c r="K21"/>
  <c r="K18"/>
  <c r="R18" s="1"/>
  <c r="K16"/>
  <c r="R16" s="1"/>
  <c r="K53"/>
  <c r="R53" s="1"/>
  <c r="K50"/>
  <c r="R50" s="1"/>
  <c r="K48"/>
  <c r="K45"/>
  <c r="R45" s="1"/>
  <c r="K43"/>
  <c r="K35"/>
  <c r="K27"/>
  <c r="R27" s="1"/>
  <c r="K19"/>
  <c r="R19" s="1"/>
  <c r="K51"/>
  <c r="R51" s="1"/>
  <c r="K41"/>
  <c r="R41" s="1"/>
  <c r="K38"/>
  <c r="K36"/>
  <c r="R36" s="1"/>
  <c r="K33"/>
  <c r="K30"/>
  <c r="R30" s="1"/>
  <c r="K28"/>
  <c r="R28" s="1"/>
  <c r="K25"/>
  <c r="R25" s="1"/>
  <c r="K22"/>
  <c r="R22" s="1"/>
  <c r="K20"/>
  <c r="K17"/>
  <c r="K14"/>
  <c r="K52"/>
  <c r="K49"/>
  <c r="K46"/>
  <c r="R46" s="1"/>
  <c r="K44"/>
  <c r="R44" s="1"/>
  <c r="K39"/>
  <c r="R39" s="1"/>
  <c r="K31"/>
  <c r="K23"/>
  <c r="K15"/>
  <c r="R15" s="1"/>
  <c r="K50" i="79"/>
  <c r="K46"/>
  <c r="K42"/>
  <c r="K38"/>
  <c r="R38" s="1"/>
  <c r="K32"/>
  <c r="K28"/>
  <c r="R28" s="1"/>
  <c r="K24"/>
  <c r="K20"/>
  <c r="K16"/>
  <c r="K51"/>
  <c r="R51" s="1"/>
  <c r="K47"/>
  <c r="K43"/>
  <c r="K39"/>
  <c r="K33"/>
  <c r="R33" s="1"/>
  <c r="K29"/>
  <c r="K25"/>
  <c r="K21"/>
  <c r="K17"/>
  <c r="R17" s="1"/>
  <c r="K52"/>
  <c r="K48"/>
  <c r="K44"/>
  <c r="K40"/>
  <c r="R40" s="1"/>
  <c r="K36"/>
  <c r="K34"/>
  <c r="R34" s="1"/>
  <c r="K30"/>
  <c r="K26"/>
  <c r="K22"/>
  <c r="K18"/>
  <c r="R18" s="1"/>
  <c r="K14"/>
  <c r="K53"/>
  <c r="R53" s="1"/>
  <c r="K49"/>
  <c r="K45"/>
  <c r="K41"/>
  <c r="K37"/>
  <c r="R37" s="1"/>
  <c r="K35"/>
  <c r="K31"/>
  <c r="K27"/>
  <c r="K23"/>
  <c r="R23" s="1"/>
  <c r="K19"/>
  <c r="K15"/>
  <c r="J53" i="78"/>
  <c r="J45"/>
  <c r="J37"/>
  <c r="J29"/>
  <c r="J21"/>
  <c r="J51"/>
  <c r="J48"/>
  <c r="J46"/>
  <c r="J43"/>
  <c r="J40"/>
  <c r="J38"/>
  <c r="J35"/>
  <c r="J32"/>
  <c r="J30"/>
  <c r="J27"/>
  <c r="J24"/>
  <c r="J22"/>
  <c r="J19"/>
  <c r="J16"/>
  <c r="J14"/>
  <c r="J49"/>
  <c r="J41"/>
  <c r="J33"/>
  <c r="J25"/>
  <c r="J17"/>
  <c r="J52"/>
  <c r="J50"/>
  <c r="J47"/>
  <c r="J44"/>
  <c r="J42"/>
  <c r="J39"/>
  <c r="J36"/>
  <c r="J34"/>
  <c r="J31"/>
  <c r="J28"/>
  <c r="J26"/>
  <c r="J23"/>
  <c r="J20"/>
  <c r="J18"/>
  <c r="J15"/>
  <c r="Q15" s="1"/>
  <c r="L46" i="67"/>
  <c r="L38"/>
  <c r="L30"/>
  <c r="L22"/>
  <c r="L14"/>
  <c r="L51"/>
  <c r="L42"/>
  <c r="L33"/>
  <c r="L29"/>
  <c r="L28"/>
  <c r="L24"/>
  <c r="L23"/>
  <c r="L19"/>
  <c r="L50"/>
  <c r="L41"/>
  <c r="L37"/>
  <c r="L36"/>
  <c r="L32"/>
  <c r="L31"/>
  <c r="L27"/>
  <c r="L18"/>
  <c r="L49"/>
  <c r="L45"/>
  <c r="L44"/>
  <c r="L40"/>
  <c r="L39"/>
  <c r="L35"/>
  <c r="L26"/>
  <c r="L17"/>
  <c r="L53"/>
  <c r="L52"/>
  <c r="L48"/>
  <c r="L47"/>
  <c r="L43"/>
  <c r="L34"/>
  <c r="L25"/>
  <c r="L21"/>
  <c r="L20"/>
  <c r="L16"/>
  <c r="L15"/>
  <c r="M10" i="69"/>
  <c r="M53" i="65"/>
  <c r="Y53" s="1"/>
  <c r="M50"/>
  <c r="Y50" s="1"/>
  <c r="M48"/>
  <c r="Y48" s="1"/>
  <c r="M47"/>
  <c r="Y47" s="1"/>
  <c r="M37"/>
  <c r="Y37" s="1"/>
  <c r="M34"/>
  <c r="Y34" s="1"/>
  <c r="M29"/>
  <c r="Y29" s="1"/>
  <c r="M26"/>
  <c r="Y26" s="1"/>
  <c r="M24"/>
  <c r="Y24" s="1"/>
  <c r="M23"/>
  <c r="Y23" s="1"/>
  <c r="M52"/>
  <c r="Y52" s="1"/>
  <c r="M51"/>
  <c r="Y51" s="1"/>
  <c r="M41"/>
  <c r="Y41" s="1"/>
  <c r="M38"/>
  <c r="Y38" s="1"/>
  <c r="M36"/>
  <c r="Y36" s="1"/>
  <c r="M35"/>
  <c r="Y35" s="1"/>
  <c r="M33"/>
  <c r="Y33" s="1"/>
  <c r="M30"/>
  <c r="Y30" s="1"/>
  <c r="M28"/>
  <c r="Y28" s="1"/>
  <c r="M27"/>
  <c r="Y27" s="1"/>
  <c r="M17"/>
  <c r="Y17" s="1"/>
  <c r="M14"/>
  <c r="Y14" s="1"/>
  <c r="M45"/>
  <c r="Y45" s="1"/>
  <c r="M42"/>
  <c r="Y42" s="1"/>
  <c r="M40"/>
  <c r="Y40" s="1"/>
  <c r="M39"/>
  <c r="Y39" s="1"/>
  <c r="M32"/>
  <c r="Y32" s="1"/>
  <c r="M31"/>
  <c r="Y31" s="1"/>
  <c r="M21"/>
  <c r="Y21" s="1"/>
  <c r="M18"/>
  <c r="Y18" s="1"/>
  <c r="M16"/>
  <c r="Y16" s="1"/>
  <c r="M15"/>
  <c r="Y15" s="1"/>
  <c r="M49"/>
  <c r="Y49" s="1"/>
  <c r="M46"/>
  <c r="Y46" s="1"/>
  <c r="M44"/>
  <c r="Y44" s="1"/>
  <c r="M25"/>
  <c r="Y25" s="1"/>
  <c r="M22"/>
  <c r="Y22" s="1"/>
  <c r="M20"/>
  <c r="Y20" s="1"/>
  <c r="M19"/>
  <c r="Y19" s="1"/>
  <c r="K47" i="71"/>
  <c r="R47" s="1"/>
  <c r="K39"/>
  <c r="R39" s="1"/>
  <c r="K35"/>
  <c r="R35" s="1"/>
  <c r="K27"/>
  <c r="R27" s="1"/>
  <c r="K19"/>
  <c r="R19" s="1"/>
  <c r="K53"/>
  <c r="R53" s="1"/>
  <c r="K50"/>
  <c r="R50" s="1"/>
  <c r="K48"/>
  <c r="R48" s="1"/>
  <c r="K45"/>
  <c r="R45" s="1"/>
  <c r="K42"/>
  <c r="R42" s="1"/>
  <c r="K40"/>
  <c r="R40" s="1"/>
  <c r="K37"/>
  <c r="R37" s="1"/>
  <c r="K33"/>
  <c r="R33" s="1"/>
  <c r="K30"/>
  <c r="R30" s="1"/>
  <c r="K28"/>
  <c r="R28" s="1"/>
  <c r="K25"/>
  <c r="R25" s="1"/>
  <c r="K22"/>
  <c r="R22" s="1"/>
  <c r="K20"/>
  <c r="R20" s="1"/>
  <c r="K17"/>
  <c r="R17" s="1"/>
  <c r="K14"/>
  <c r="R14" s="1"/>
  <c r="K51"/>
  <c r="R51" s="1"/>
  <c r="K43"/>
  <c r="R43" s="1"/>
  <c r="K31"/>
  <c r="R31" s="1"/>
  <c r="K23"/>
  <c r="R23" s="1"/>
  <c r="K15"/>
  <c r="R15" s="1"/>
  <c r="K52"/>
  <c r="R52" s="1"/>
  <c r="K49"/>
  <c r="R49" s="1"/>
  <c r="K46"/>
  <c r="R46" s="1"/>
  <c r="K44"/>
  <c r="R44" s="1"/>
  <c r="K41"/>
  <c r="R41" s="1"/>
  <c r="K38"/>
  <c r="R38" s="1"/>
  <c r="K36"/>
  <c r="R36" s="1"/>
  <c r="K34"/>
  <c r="R34" s="1"/>
  <c r="K32"/>
  <c r="R32" s="1"/>
  <c r="K29"/>
  <c r="R29" s="1"/>
  <c r="K26"/>
  <c r="R26" s="1"/>
  <c r="K24"/>
  <c r="R24" s="1"/>
  <c r="K21"/>
  <c r="R21" s="1"/>
  <c r="K18"/>
  <c r="R18" s="1"/>
  <c r="K16"/>
  <c r="R16" s="1"/>
  <c r="N53" i="73"/>
  <c r="N50"/>
  <c r="N48"/>
  <c r="Z48" s="1"/>
  <c r="N47"/>
  <c r="Z47" s="1"/>
  <c r="N42"/>
  <c r="N40"/>
  <c r="Z40" s="1"/>
  <c r="N39"/>
  <c r="N29"/>
  <c r="N26"/>
  <c r="N24"/>
  <c r="Z24" s="1"/>
  <c r="N52"/>
  <c r="Z52" s="1"/>
  <c r="N51"/>
  <c r="N33"/>
  <c r="N30"/>
  <c r="N28"/>
  <c r="Z28" s="1"/>
  <c r="N27"/>
  <c r="N45"/>
  <c r="N37"/>
  <c r="Z37" s="1"/>
  <c r="N34"/>
  <c r="Z34" s="1"/>
  <c r="N32"/>
  <c r="Z32" s="1"/>
  <c r="N31"/>
  <c r="N49"/>
  <c r="N46"/>
  <c r="N44"/>
  <c r="Z44" s="1"/>
  <c r="N41"/>
  <c r="N38"/>
  <c r="N36"/>
  <c r="Z36" s="1"/>
  <c r="N35"/>
  <c r="Z35" s="1"/>
  <c r="N25"/>
  <c r="N22"/>
  <c r="Z22" s="1"/>
  <c r="N20"/>
  <c r="Z20" s="1"/>
  <c r="N19"/>
  <c r="Z19" s="1"/>
  <c r="N21"/>
  <c r="N18"/>
  <c r="N16"/>
  <c r="Z16" s="1"/>
  <c r="N15"/>
  <c r="Z15" s="1"/>
  <c r="N23"/>
  <c r="N17"/>
  <c r="Z17" s="1"/>
  <c r="N14"/>
  <c r="AB52" i="57"/>
  <c r="AE52" s="1"/>
  <c r="AB50"/>
  <c r="AB48"/>
  <c r="AE48" s="1"/>
  <c r="AB46"/>
  <c r="AE46" s="1"/>
  <c r="AB44"/>
  <c r="AB42"/>
  <c r="AB40"/>
  <c r="AB38"/>
  <c r="AB36"/>
  <c r="AE36" s="1"/>
  <c r="AB34"/>
  <c r="AB32"/>
  <c r="AE32" s="1"/>
  <c r="AB30"/>
  <c r="AB28"/>
  <c r="AB26"/>
  <c r="AB24"/>
  <c r="AB22"/>
  <c r="AB20"/>
  <c r="AE20" s="1"/>
  <c r="AB18"/>
  <c r="AB16"/>
  <c r="AE16" s="1"/>
  <c r="AB14"/>
  <c r="AE14" s="1"/>
  <c r="AB53"/>
  <c r="AB51"/>
  <c r="AB49"/>
  <c r="AE49" s="1"/>
  <c r="AB47"/>
  <c r="AB45"/>
  <c r="AE45" s="1"/>
  <c r="AB43"/>
  <c r="AB41"/>
  <c r="AB39"/>
  <c r="AE39" s="1"/>
  <c r="AB37"/>
  <c r="AB35"/>
  <c r="AB33"/>
  <c r="AE33" s="1"/>
  <c r="AB31"/>
  <c r="AB29"/>
  <c r="AE29" s="1"/>
  <c r="AB27"/>
  <c r="AB25"/>
  <c r="AB23"/>
  <c r="AE23" s="1"/>
  <c r="AB21"/>
  <c r="AB19"/>
  <c r="AB17"/>
  <c r="AE17" s="1"/>
  <c r="AB15"/>
  <c r="AB325" i="4"/>
  <c r="AE325" s="1"/>
  <c r="AB324"/>
  <c r="AB323"/>
  <c r="AB322"/>
  <c r="AB321"/>
  <c r="AB320"/>
  <c r="AB319"/>
  <c r="AE319" s="1"/>
  <c r="AB318"/>
  <c r="AB317"/>
  <c r="AE317" s="1"/>
  <c r="AB316"/>
  <c r="AB315"/>
  <c r="AB314"/>
  <c r="AE314" s="1"/>
  <c r="AB313"/>
  <c r="AB312"/>
  <c r="AB311"/>
  <c r="AE311" s="1"/>
  <c r="AB310"/>
  <c r="AB309"/>
  <c r="AE309" s="1"/>
  <c r="AB308"/>
  <c r="AB307"/>
  <c r="AB306"/>
  <c r="AE306" s="1"/>
  <c r="AB305"/>
  <c r="AB304"/>
  <c r="AB303"/>
  <c r="AE303" s="1"/>
  <c r="AB302"/>
  <c r="AB301"/>
  <c r="AE301" s="1"/>
  <c r="AB300"/>
  <c r="AB299"/>
  <c r="AB298"/>
  <c r="AE298" s="1"/>
  <c r="AB297"/>
  <c r="AB289"/>
  <c r="AB288"/>
  <c r="AE288" s="1"/>
  <c r="AB287"/>
  <c r="AB286"/>
  <c r="AE286" s="1"/>
  <c r="AB285"/>
  <c r="AB284"/>
  <c r="AB283"/>
  <c r="AE283" s="1"/>
  <c r="AB282"/>
  <c r="AB281"/>
  <c r="AB218"/>
  <c r="AE218" s="1"/>
  <c r="AB52"/>
  <c r="AB50"/>
  <c r="AE50" s="1"/>
  <c r="AB48"/>
  <c r="AB46"/>
  <c r="AB44"/>
  <c r="AE44" s="1"/>
  <c r="AB42"/>
  <c r="AE42" s="1"/>
  <c r="AB248"/>
  <c r="AB246"/>
  <c r="AE246" s="1"/>
  <c r="AB244"/>
  <c r="AB242"/>
  <c r="AE242" s="1"/>
  <c r="AB240"/>
  <c r="AB238"/>
  <c r="AB236"/>
  <c r="AB234"/>
  <c r="AB232"/>
  <c r="AB230"/>
  <c r="AE230" s="1"/>
  <c r="AB228"/>
  <c r="AB226"/>
  <c r="AE226" s="1"/>
  <c r="AB224"/>
  <c r="AB222"/>
  <c r="AB220"/>
  <c r="AE220" s="1"/>
  <c r="AB217"/>
  <c r="AB208"/>
  <c r="AB206"/>
  <c r="AE206" s="1"/>
  <c r="AB204"/>
  <c r="AB202"/>
  <c r="AE202" s="1"/>
  <c r="AB200"/>
  <c r="AB198"/>
  <c r="AB196"/>
  <c r="AE196" s="1"/>
  <c r="AB194"/>
  <c r="AB192"/>
  <c r="AB190"/>
  <c r="AE190" s="1"/>
  <c r="AB188"/>
  <c r="AB186"/>
  <c r="AE186" s="1"/>
  <c r="AB184"/>
  <c r="AB182"/>
  <c r="AB180"/>
  <c r="AE180" s="1"/>
  <c r="AB178"/>
  <c r="AB169"/>
  <c r="AB167"/>
  <c r="AE167" s="1"/>
  <c r="AB165"/>
  <c r="AB163"/>
  <c r="AE163" s="1"/>
  <c r="AB161"/>
  <c r="AB159"/>
  <c r="AB157"/>
  <c r="AE157" s="1"/>
  <c r="AB155"/>
  <c r="AB153"/>
  <c r="AB151"/>
  <c r="AE151" s="1"/>
  <c r="AB149"/>
  <c r="AB147"/>
  <c r="AE147" s="1"/>
  <c r="AB145"/>
  <c r="AB143"/>
  <c r="AB141"/>
  <c r="AE141" s="1"/>
  <c r="AB139"/>
  <c r="AB137"/>
  <c r="AB128"/>
  <c r="AE128" s="1"/>
  <c r="AB126"/>
  <c r="AB124"/>
  <c r="AE124" s="1"/>
  <c r="AB122"/>
  <c r="AB120"/>
  <c r="AB118"/>
  <c r="AB116"/>
  <c r="AB114"/>
  <c r="AB112"/>
  <c r="AE112" s="1"/>
  <c r="AB110"/>
  <c r="AB108"/>
  <c r="AE108" s="1"/>
  <c r="AB106"/>
  <c r="AB104"/>
  <c r="AB102"/>
  <c r="AE102" s="1"/>
  <c r="AB100"/>
  <c r="AB98"/>
  <c r="AB89"/>
  <c r="AE89" s="1"/>
  <c r="AB87"/>
  <c r="AB85"/>
  <c r="AE85" s="1"/>
  <c r="AB83"/>
  <c r="AB81"/>
  <c r="AB79"/>
  <c r="AE79" s="1"/>
  <c r="AB77"/>
  <c r="AB75"/>
  <c r="AB73"/>
  <c r="AE73" s="1"/>
  <c r="AB71"/>
  <c r="AB69"/>
  <c r="AE69" s="1"/>
  <c r="AB67"/>
  <c r="AB65"/>
  <c r="AB63"/>
  <c r="AE63" s="1"/>
  <c r="AB61"/>
  <c r="AB59"/>
  <c r="AB57"/>
  <c r="AE57" s="1"/>
  <c r="AB53"/>
  <c r="AB51"/>
  <c r="AE51" s="1"/>
  <c r="AB49"/>
  <c r="AB47"/>
  <c r="AB45"/>
  <c r="AE45" s="1"/>
  <c r="AB43"/>
  <c r="AB41"/>
  <c r="AB39"/>
  <c r="AE39" s="1"/>
  <c r="AB280"/>
  <c r="AB279"/>
  <c r="AE279" s="1"/>
  <c r="AB278"/>
  <c r="AB277"/>
  <c r="AB276"/>
  <c r="AB275"/>
  <c r="AB274"/>
  <c r="AB273"/>
  <c r="AE273" s="1"/>
  <c r="AB272"/>
  <c r="AB271"/>
  <c r="AE271" s="1"/>
  <c r="AB270"/>
  <c r="AB269"/>
  <c r="AB268"/>
  <c r="AE268" s="1"/>
  <c r="AB267"/>
  <c r="AB266"/>
  <c r="AB265"/>
  <c r="AE265" s="1"/>
  <c r="AB264"/>
  <c r="AB263"/>
  <c r="AE263" s="1"/>
  <c r="AB262"/>
  <c r="AB261"/>
  <c r="AB260"/>
  <c r="AB259"/>
  <c r="AB258"/>
  <c r="AB257"/>
  <c r="AE257" s="1"/>
  <c r="AB249"/>
  <c r="AB247"/>
  <c r="AE247" s="1"/>
  <c r="AB245"/>
  <c r="AB243"/>
  <c r="AB241"/>
  <c r="AE241" s="1"/>
  <c r="AB239"/>
  <c r="AB237"/>
  <c r="AB235"/>
  <c r="AE235" s="1"/>
  <c r="AB233"/>
  <c r="AB231"/>
  <c r="AE231" s="1"/>
  <c r="AB229"/>
  <c r="AB227"/>
  <c r="AB225"/>
  <c r="AE225" s="1"/>
  <c r="AB223"/>
  <c r="AB221"/>
  <c r="AB219"/>
  <c r="AE219" s="1"/>
  <c r="AB209"/>
  <c r="AB207"/>
  <c r="AE207" s="1"/>
  <c r="AB205"/>
  <c r="AB203"/>
  <c r="AB201"/>
  <c r="AE201" s="1"/>
  <c r="AB199"/>
  <c r="AB197"/>
  <c r="AB195"/>
  <c r="AE195" s="1"/>
  <c r="AB193"/>
  <c r="AB191"/>
  <c r="AE191" s="1"/>
  <c r="AB189"/>
  <c r="AB187"/>
  <c r="AB185"/>
  <c r="AE185" s="1"/>
  <c r="AB183"/>
  <c r="AB181"/>
  <c r="AB179"/>
  <c r="AE179" s="1"/>
  <c r="AB177"/>
  <c r="AB168"/>
  <c r="AE168" s="1"/>
  <c r="AB166"/>
  <c r="AB164"/>
  <c r="AB162"/>
  <c r="AE162" s="1"/>
  <c r="AB160"/>
  <c r="AB158"/>
  <c r="AB156"/>
  <c r="AE156" s="1"/>
  <c r="AB154"/>
  <c r="AB152"/>
  <c r="AE152" s="1"/>
  <c r="AB150"/>
  <c r="AB148"/>
  <c r="AB146"/>
  <c r="AE146" s="1"/>
  <c r="AB144"/>
  <c r="AB142"/>
  <c r="AB140"/>
  <c r="AE140" s="1"/>
  <c r="AB138"/>
  <c r="AB129"/>
  <c r="AE129" s="1"/>
  <c r="AB127"/>
  <c r="AB125"/>
  <c r="AB123"/>
  <c r="AE123" s="1"/>
  <c r="AB121"/>
  <c r="AB119"/>
  <c r="AB117"/>
  <c r="AE117" s="1"/>
  <c r="AB115"/>
  <c r="AB113"/>
  <c r="AE113" s="1"/>
  <c r="AB111"/>
  <c r="AB109"/>
  <c r="AB107"/>
  <c r="AE107" s="1"/>
  <c r="AB105"/>
  <c r="AB103"/>
  <c r="AB101"/>
  <c r="AE101" s="1"/>
  <c r="AB99"/>
  <c r="AB97"/>
  <c r="AE97" s="1"/>
  <c r="AB88"/>
  <c r="AB86"/>
  <c r="AB84"/>
  <c r="AE84" s="1"/>
  <c r="AB82"/>
  <c r="AB80"/>
  <c r="AB78"/>
  <c r="AE78" s="1"/>
  <c r="AB76"/>
  <c r="AB74"/>
  <c r="AE74" s="1"/>
  <c r="AB72"/>
  <c r="AB70"/>
  <c r="AB68"/>
  <c r="AE68" s="1"/>
  <c r="AB66"/>
  <c r="AB64"/>
  <c r="AB62"/>
  <c r="AE62" s="1"/>
  <c r="AB60"/>
  <c r="AB58"/>
  <c r="AE58" s="1"/>
  <c r="AB40"/>
  <c r="AB36"/>
  <c r="AB33"/>
  <c r="AE33" s="1"/>
  <c r="AB28"/>
  <c r="AE28" s="1"/>
  <c r="AB15"/>
  <c r="AB34"/>
  <c r="AB31"/>
  <c r="AB26"/>
  <c r="AE26" s="1"/>
  <c r="AB23"/>
  <c r="AB18"/>
  <c r="AB37"/>
  <c r="AE37" s="1"/>
  <c r="AB32"/>
  <c r="AB29"/>
  <c r="AB24"/>
  <c r="AE24" s="1"/>
  <c r="AB21"/>
  <c r="AB16"/>
  <c r="AB38"/>
  <c r="AB35"/>
  <c r="AB30"/>
  <c r="AE30" s="1"/>
  <c r="AB27"/>
  <c r="AE27" s="1"/>
  <c r="AB22"/>
  <c r="AB19"/>
  <c r="AB14"/>
  <c r="AB25"/>
  <c r="AB20"/>
  <c r="AB17"/>
  <c r="K51" i="77"/>
  <c r="K48"/>
  <c r="X48" s="1"/>
  <c r="K46"/>
  <c r="K45"/>
  <c r="X45" s="1"/>
  <c r="K52"/>
  <c r="K50"/>
  <c r="X50" s="1"/>
  <c r="K49"/>
  <c r="K39"/>
  <c r="K53"/>
  <c r="K43"/>
  <c r="X43" s="1"/>
  <c r="K47"/>
  <c r="K44"/>
  <c r="X44" s="1"/>
  <c r="K42"/>
  <c r="K41"/>
  <c r="X41" s="1"/>
  <c r="K40"/>
  <c r="K38"/>
  <c r="K36"/>
  <c r="K34"/>
  <c r="X34" s="1"/>
  <c r="K33"/>
  <c r="K23"/>
  <c r="K20"/>
  <c r="K18"/>
  <c r="X18" s="1"/>
  <c r="K17"/>
  <c r="K27"/>
  <c r="K24"/>
  <c r="K22"/>
  <c r="X22" s="1"/>
  <c r="K21"/>
  <c r="K37"/>
  <c r="X37" s="1"/>
  <c r="K31"/>
  <c r="K28"/>
  <c r="X28" s="1"/>
  <c r="K26"/>
  <c r="K25"/>
  <c r="X25" s="1"/>
  <c r="K15"/>
  <c r="K35"/>
  <c r="X35" s="1"/>
  <c r="K32"/>
  <c r="K30"/>
  <c r="K29"/>
  <c r="K19"/>
  <c r="X19" s="1"/>
  <c r="K16"/>
  <c r="K14"/>
  <c r="J51" i="79"/>
  <c r="J47"/>
  <c r="J43"/>
  <c r="J39"/>
  <c r="Q39" s="1"/>
  <c r="J33"/>
  <c r="J29"/>
  <c r="J25"/>
  <c r="J21"/>
  <c r="Q21" s="1"/>
  <c r="J17"/>
  <c r="J52"/>
  <c r="J48"/>
  <c r="J44"/>
  <c r="Q44" s="1"/>
  <c r="J40"/>
  <c r="J36"/>
  <c r="J34"/>
  <c r="J30"/>
  <c r="J26"/>
  <c r="J22"/>
  <c r="Q22" s="1"/>
  <c r="J18"/>
  <c r="J14"/>
  <c r="J53"/>
  <c r="J49"/>
  <c r="J45"/>
  <c r="J41"/>
  <c r="Q41" s="1"/>
  <c r="J37"/>
  <c r="J35"/>
  <c r="J31"/>
  <c r="J27"/>
  <c r="Q27" s="1"/>
  <c r="J23"/>
  <c r="J19"/>
  <c r="J15"/>
  <c r="J50"/>
  <c r="J46"/>
  <c r="J42"/>
  <c r="Q42" s="1"/>
  <c r="J38"/>
  <c r="J32"/>
  <c r="Q32" s="1"/>
  <c r="J28"/>
  <c r="J24"/>
  <c r="J20"/>
  <c r="J16"/>
  <c r="Q16" s="1"/>
  <c r="K53" i="70"/>
  <c r="K51"/>
  <c r="R51" s="1"/>
  <c r="K48"/>
  <c r="K45"/>
  <c r="R45" s="1"/>
  <c r="K43"/>
  <c r="K40"/>
  <c r="R40" s="1"/>
  <c r="K37"/>
  <c r="K35"/>
  <c r="R35" s="1"/>
  <c r="K46"/>
  <c r="K38"/>
  <c r="K52"/>
  <c r="R52" s="1"/>
  <c r="K49"/>
  <c r="R49" s="1"/>
  <c r="K47"/>
  <c r="K44"/>
  <c r="R44" s="1"/>
  <c r="K41"/>
  <c r="R41" s="1"/>
  <c r="K39"/>
  <c r="R39" s="1"/>
  <c r="K36"/>
  <c r="K50"/>
  <c r="K42"/>
  <c r="R42" s="1"/>
  <c r="K34"/>
  <c r="R34" s="1"/>
  <c r="K33"/>
  <c r="R33" s="1"/>
  <c r="K32"/>
  <c r="R32" s="1"/>
  <c r="K28"/>
  <c r="K27"/>
  <c r="R27" s="1"/>
  <c r="K24"/>
  <c r="R24" s="1"/>
  <c r="K21"/>
  <c r="R21" s="1"/>
  <c r="K19"/>
  <c r="K16"/>
  <c r="R16" s="1"/>
  <c r="K31"/>
  <c r="K22"/>
  <c r="K14"/>
  <c r="K30"/>
  <c r="R30" s="1"/>
  <c r="K25"/>
  <c r="K23"/>
  <c r="R23" s="1"/>
  <c r="K20"/>
  <c r="K17"/>
  <c r="R17" s="1"/>
  <c r="K15"/>
  <c r="K29"/>
  <c r="R29" s="1"/>
  <c r="K26"/>
  <c r="K18"/>
  <c r="R18" s="1"/>
  <c r="Q43" i="74"/>
  <c r="R43"/>
  <c r="Q53"/>
  <c r="R24"/>
  <c r="Q34"/>
  <c r="Q47"/>
  <c r="R47"/>
  <c r="Q39"/>
  <c r="R52"/>
  <c r="Q22"/>
  <c r="Q33"/>
  <c r="R33"/>
  <c r="Q51"/>
  <c r="R10" i="69"/>
  <c r="R49" i="65"/>
  <c r="R46"/>
  <c r="R44"/>
  <c r="R25"/>
  <c r="R22"/>
  <c r="R20"/>
  <c r="R19"/>
  <c r="R53"/>
  <c r="R50"/>
  <c r="R48"/>
  <c r="R47"/>
  <c r="R37"/>
  <c r="R34"/>
  <c r="R29"/>
  <c r="R26"/>
  <c r="R24"/>
  <c r="R23"/>
  <c r="R52"/>
  <c r="R51"/>
  <c r="R41"/>
  <c r="R38"/>
  <c r="R36"/>
  <c r="R35"/>
  <c r="R30"/>
  <c r="R28"/>
  <c r="R27"/>
  <c r="R17"/>
  <c r="R14"/>
  <c r="R45"/>
  <c r="R42"/>
  <c r="R40"/>
  <c r="R39"/>
  <c r="R32"/>
  <c r="R31"/>
  <c r="R21"/>
  <c r="R18"/>
  <c r="R16"/>
  <c r="R15"/>
  <c r="J51" i="66"/>
  <c r="Q51" s="1"/>
  <c r="J49"/>
  <c r="Q49" s="1"/>
  <c r="J46"/>
  <c r="Q46" s="1"/>
  <c r="J44"/>
  <c r="Q44" s="1"/>
  <c r="J42"/>
  <c r="Q42" s="1"/>
  <c r="J40"/>
  <c r="Q40" s="1"/>
  <c r="J37"/>
  <c r="Q37" s="1"/>
  <c r="J34"/>
  <c r="Q34" s="1"/>
  <c r="J32"/>
  <c r="Q32" s="1"/>
  <c r="J29"/>
  <c r="Q29" s="1"/>
  <c r="J26"/>
  <c r="Q26" s="1"/>
  <c r="J24"/>
  <c r="Q24" s="1"/>
  <c r="J21"/>
  <c r="Q21" s="1"/>
  <c r="J18"/>
  <c r="Q18" s="1"/>
  <c r="J16"/>
  <c r="Q16" s="1"/>
  <c r="J52"/>
  <c r="Q52" s="1"/>
  <c r="J47"/>
  <c r="Q47" s="1"/>
  <c r="J43"/>
  <c r="Q43" s="1"/>
  <c r="J35"/>
  <c r="Q35" s="1"/>
  <c r="J27"/>
  <c r="Q27" s="1"/>
  <c r="J19"/>
  <c r="Q19" s="1"/>
  <c r="J48"/>
  <c r="Q48" s="1"/>
  <c r="J45"/>
  <c r="Q45" s="1"/>
  <c r="J41"/>
  <c r="Q41" s="1"/>
  <c r="J38"/>
  <c r="Q38" s="1"/>
  <c r="J36"/>
  <c r="Q36" s="1"/>
  <c r="J33"/>
  <c r="Q33" s="1"/>
  <c r="J30"/>
  <c r="Q30" s="1"/>
  <c r="J28"/>
  <c r="Q28" s="1"/>
  <c r="J25"/>
  <c r="Q25" s="1"/>
  <c r="J22"/>
  <c r="Q22" s="1"/>
  <c r="J20"/>
  <c r="Q20" s="1"/>
  <c r="J17"/>
  <c r="Q17" s="1"/>
  <c r="J14"/>
  <c r="Q14" s="1"/>
  <c r="J53"/>
  <c r="Q53" s="1"/>
  <c r="J50"/>
  <c r="Q50" s="1"/>
  <c r="J39"/>
  <c r="Q39" s="1"/>
  <c r="J31"/>
  <c r="Q31" s="1"/>
  <c r="J23"/>
  <c r="Q23" s="1"/>
  <c r="J15"/>
  <c r="Q15" s="1"/>
  <c r="K53"/>
  <c r="R53" s="1"/>
  <c r="K50"/>
  <c r="R50" s="1"/>
  <c r="K39"/>
  <c r="R39" s="1"/>
  <c r="K31"/>
  <c r="R31" s="1"/>
  <c r="K23"/>
  <c r="R23" s="1"/>
  <c r="K15"/>
  <c r="R15" s="1"/>
  <c r="K51"/>
  <c r="R51" s="1"/>
  <c r="K49"/>
  <c r="R49" s="1"/>
  <c r="K46"/>
  <c r="R46" s="1"/>
  <c r="K44"/>
  <c r="R44" s="1"/>
  <c r="K42"/>
  <c r="R42" s="1"/>
  <c r="K40"/>
  <c r="R40" s="1"/>
  <c r="K37"/>
  <c r="R37" s="1"/>
  <c r="K34"/>
  <c r="R34" s="1"/>
  <c r="K32"/>
  <c r="R32" s="1"/>
  <c r="K29"/>
  <c r="R29" s="1"/>
  <c r="K26"/>
  <c r="R26" s="1"/>
  <c r="K24"/>
  <c r="R24" s="1"/>
  <c r="K21"/>
  <c r="R21" s="1"/>
  <c r="K18"/>
  <c r="R18" s="1"/>
  <c r="K16"/>
  <c r="R16" s="1"/>
  <c r="K52"/>
  <c r="R52" s="1"/>
  <c r="K47"/>
  <c r="R47" s="1"/>
  <c r="K43"/>
  <c r="R43" s="1"/>
  <c r="K35"/>
  <c r="R35" s="1"/>
  <c r="K27"/>
  <c r="R27" s="1"/>
  <c r="K19"/>
  <c r="R19" s="1"/>
  <c r="K48"/>
  <c r="R48" s="1"/>
  <c r="K45"/>
  <c r="R45" s="1"/>
  <c r="K41"/>
  <c r="R41" s="1"/>
  <c r="K38"/>
  <c r="R38" s="1"/>
  <c r="K36"/>
  <c r="R36" s="1"/>
  <c r="K33"/>
  <c r="R33" s="1"/>
  <c r="K30"/>
  <c r="R30" s="1"/>
  <c r="K28"/>
  <c r="R28" s="1"/>
  <c r="K25"/>
  <c r="R25" s="1"/>
  <c r="K22"/>
  <c r="R22" s="1"/>
  <c r="K20"/>
  <c r="R20" s="1"/>
  <c r="K17"/>
  <c r="R17" s="1"/>
  <c r="K14"/>
  <c r="R14" s="1"/>
  <c r="M52" i="73"/>
  <c r="M51"/>
  <c r="M33"/>
  <c r="Y33" s="1"/>
  <c r="M30"/>
  <c r="M28"/>
  <c r="Y28" s="1"/>
  <c r="M27"/>
  <c r="Y27" s="1"/>
  <c r="M45"/>
  <c r="Y45" s="1"/>
  <c r="M37"/>
  <c r="Y37" s="1"/>
  <c r="M34"/>
  <c r="Y34" s="1"/>
  <c r="M32"/>
  <c r="M31"/>
  <c r="Y31" s="1"/>
  <c r="M49"/>
  <c r="Y49" s="1"/>
  <c r="M46"/>
  <c r="Y46" s="1"/>
  <c r="M44"/>
  <c r="Y44" s="1"/>
  <c r="M41"/>
  <c r="Y41" s="1"/>
  <c r="M38"/>
  <c r="M36"/>
  <c r="Y36" s="1"/>
  <c r="M35"/>
  <c r="M25"/>
  <c r="Y25" s="1"/>
  <c r="M53"/>
  <c r="Y53" s="1"/>
  <c r="M50"/>
  <c r="Y50" s="1"/>
  <c r="M48"/>
  <c r="Y48" s="1"/>
  <c r="M47"/>
  <c r="Y47" s="1"/>
  <c r="M42"/>
  <c r="M40"/>
  <c r="M39"/>
  <c r="M29"/>
  <c r="Y29" s="1"/>
  <c r="M26"/>
  <c r="M24"/>
  <c r="Y24" s="1"/>
  <c r="M23"/>
  <c r="Y23" s="1"/>
  <c r="M22"/>
  <c r="M20"/>
  <c r="M19"/>
  <c r="M17"/>
  <c r="Y17" s="1"/>
  <c r="M14"/>
  <c r="Y14" s="1"/>
  <c r="M21"/>
  <c r="Y21" s="1"/>
  <c r="M18"/>
  <c r="Y18" s="1"/>
  <c r="M16"/>
  <c r="Y16" s="1"/>
  <c r="M15"/>
  <c r="O49"/>
  <c r="O46"/>
  <c r="O44"/>
  <c r="O41"/>
  <c r="O38"/>
  <c r="O36"/>
  <c r="O35"/>
  <c r="O25"/>
  <c r="O53"/>
  <c r="O50"/>
  <c r="O48"/>
  <c r="O47"/>
  <c r="O42"/>
  <c r="O40"/>
  <c r="O39"/>
  <c r="O29"/>
  <c r="O26"/>
  <c r="O24"/>
  <c r="O52"/>
  <c r="O51"/>
  <c r="O33"/>
  <c r="O30"/>
  <c r="O28"/>
  <c r="O27"/>
  <c r="O45"/>
  <c r="O43"/>
  <c r="O37"/>
  <c r="O34"/>
  <c r="O32"/>
  <c r="O31"/>
  <c r="O21"/>
  <c r="O18"/>
  <c r="O16"/>
  <c r="O15"/>
  <c r="O17"/>
  <c r="O14"/>
  <c r="O22"/>
  <c r="O20"/>
  <c r="O19"/>
  <c r="O23"/>
  <c r="J52" i="77"/>
  <c r="J50"/>
  <c r="J49"/>
  <c r="J39"/>
  <c r="W39" s="1"/>
  <c r="J53"/>
  <c r="J43"/>
  <c r="J40"/>
  <c r="W40" s="1"/>
  <c r="J38"/>
  <c r="W38" s="1"/>
  <c r="J47"/>
  <c r="J44"/>
  <c r="J51"/>
  <c r="J48"/>
  <c r="J46"/>
  <c r="J45"/>
  <c r="J42"/>
  <c r="J41"/>
  <c r="J27"/>
  <c r="J24"/>
  <c r="W24" s="1"/>
  <c r="J22"/>
  <c r="J21"/>
  <c r="J37"/>
  <c r="J31"/>
  <c r="J28"/>
  <c r="W28" s="1"/>
  <c r="J26"/>
  <c r="W26" s="1"/>
  <c r="J25"/>
  <c r="J15"/>
  <c r="W15" s="1"/>
  <c r="J35"/>
  <c r="J32"/>
  <c r="W32" s="1"/>
  <c r="J30"/>
  <c r="J29"/>
  <c r="W29" s="1"/>
  <c r="J19"/>
  <c r="J16"/>
  <c r="W16" s="1"/>
  <c r="J14"/>
  <c r="J36"/>
  <c r="W36" s="1"/>
  <c r="J34"/>
  <c r="J33"/>
  <c r="J23"/>
  <c r="J20"/>
  <c r="J18"/>
  <c r="W18" s="1"/>
  <c r="J17"/>
  <c r="J46" i="70"/>
  <c r="J38"/>
  <c r="Q38" s="1"/>
  <c r="J52"/>
  <c r="Q52" s="1"/>
  <c r="J49"/>
  <c r="J47"/>
  <c r="Q47" s="1"/>
  <c r="J44"/>
  <c r="J41"/>
  <c r="Q41" s="1"/>
  <c r="J39"/>
  <c r="J36"/>
  <c r="J50"/>
  <c r="Q50" s="1"/>
  <c r="J42"/>
  <c r="Q42" s="1"/>
  <c r="J53"/>
  <c r="J51"/>
  <c r="Q51" s="1"/>
  <c r="J48"/>
  <c r="J45"/>
  <c r="Q45" s="1"/>
  <c r="J43"/>
  <c r="J40"/>
  <c r="J37"/>
  <c r="J35"/>
  <c r="Q35" s="1"/>
  <c r="J32"/>
  <c r="Q32" s="1"/>
  <c r="J29"/>
  <c r="Q29" s="1"/>
  <c r="J31"/>
  <c r="J22"/>
  <c r="Q22" s="1"/>
  <c r="J14"/>
  <c r="Q14" s="1"/>
  <c r="J34"/>
  <c r="Q34" s="1"/>
  <c r="J30"/>
  <c r="Q30" s="1"/>
  <c r="J25"/>
  <c r="J23"/>
  <c r="J20"/>
  <c r="Q20" s="1"/>
  <c r="J17"/>
  <c r="Q17" s="1"/>
  <c r="J15"/>
  <c r="Q15" s="1"/>
  <c r="J26"/>
  <c r="Q26" s="1"/>
  <c r="J18"/>
  <c r="J33"/>
  <c r="Q33" s="1"/>
  <c r="J28"/>
  <c r="J27"/>
  <c r="J24"/>
  <c r="Q24" s="1"/>
  <c r="J21"/>
  <c r="J19"/>
  <c r="Q19" s="1"/>
  <c r="J16"/>
  <c r="R35" i="74"/>
  <c r="Q50"/>
  <c r="R21"/>
  <c r="R32"/>
  <c r="Q42"/>
  <c r="R31"/>
  <c r="R49"/>
  <c r="R20"/>
  <c r="Q30"/>
  <c r="N10" i="69"/>
  <c r="N49" i="65"/>
  <c r="Z49" s="1"/>
  <c r="N46"/>
  <c r="Z46" s="1"/>
  <c r="N44"/>
  <c r="Z44" s="1"/>
  <c r="N25"/>
  <c r="Z25" s="1"/>
  <c r="N22"/>
  <c r="Z22" s="1"/>
  <c r="N20"/>
  <c r="Z20" s="1"/>
  <c r="N19"/>
  <c r="Z19" s="1"/>
  <c r="N53"/>
  <c r="Z53" s="1"/>
  <c r="N50"/>
  <c r="Z50" s="1"/>
  <c r="N48"/>
  <c r="Z48" s="1"/>
  <c r="N47"/>
  <c r="Z47" s="1"/>
  <c r="N37"/>
  <c r="Z37" s="1"/>
  <c r="N34"/>
  <c r="Z34" s="1"/>
  <c r="N29"/>
  <c r="Z29" s="1"/>
  <c r="N26"/>
  <c r="Z26" s="1"/>
  <c r="N24"/>
  <c r="Z24" s="1"/>
  <c r="N23"/>
  <c r="Z23" s="1"/>
  <c r="N52"/>
  <c r="Z52" s="1"/>
  <c r="N51"/>
  <c r="Z51" s="1"/>
  <c r="N43"/>
  <c r="Z43" s="1"/>
  <c r="N41"/>
  <c r="Z41" s="1"/>
  <c r="N38"/>
  <c r="Z38" s="1"/>
  <c r="N36"/>
  <c r="Z36" s="1"/>
  <c r="N35"/>
  <c r="Z35" s="1"/>
  <c r="N33"/>
  <c r="Z33" s="1"/>
  <c r="N30"/>
  <c r="Z30" s="1"/>
  <c r="N28"/>
  <c r="Z28" s="1"/>
  <c r="N27"/>
  <c r="Z27" s="1"/>
  <c r="N17"/>
  <c r="Z17" s="1"/>
  <c r="N14"/>
  <c r="Z14" s="1"/>
  <c r="N45"/>
  <c r="Z45" s="1"/>
  <c r="N42"/>
  <c r="Z42" s="1"/>
  <c r="N40"/>
  <c r="Z40" s="1"/>
  <c r="N39"/>
  <c r="Z39" s="1"/>
  <c r="N32"/>
  <c r="Z32" s="1"/>
  <c r="N31"/>
  <c r="Z31" s="1"/>
  <c r="N21"/>
  <c r="Z21" s="1"/>
  <c r="N18"/>
  <c r="Z18" s="1"/>
  <c r="N16"/>
  <c r="Z16" s="1"/>
  <c r="N15"/>
  <c r="Z15" s="1"/>
  <c r="K52" i="78"/>
  <c r="R52" s="1"/>
  <c r="K50"/>
  <c r="K47"/>
  <c r="R47" s="1"/>
  <c r="K44"/>
  <c r="K42"/>
  <c r="R42" s="1"/>
  <c r="K39"/>
  <c r="K36"/>
  <c r="R36" s="1"/>
  <c r="K34"/>
  <c r="R34" s="1"/>
  <c r="K31"/>
  <c r="R31" s="1"/>
  <c r="K28"/>
  <c r="K26"/>
  <c r="R26" s="1"/>
  <c r="K23"/>
  <c r="R23" s="1"/>
  <c r="K20"/>
  <c r="R20" s="1"/>
  <c r="K18"/>
  <c r="K15"/>
  <c r="R15" s="1"/>
  <c r="K53"/>
  <c r="R53" s="1"/>
  <c r="K45"/>
  <c r="R45" s="1"/>
  <c r="K37"/>
  <c r="K29"/>
  <c r="R29" s="1"/>
  <c r="K21"/>
  <c r="K51"/>
  <c r="R51" s="1"/>
  <c r="K48"/>
  <c r="K46"/>
  <c r="R46" s="1"/>
  <c r="K43"/>
  <c r="R43" s="1"/>
  <c r="K40"/>
  <c r="R40" s="1"/>
  <c r="K38"/>
  <c r="K35"/>
  <c r="R35" s="1"/>
  <c r="K32"/>
  <c r="K30"/>
  <c r="R30" s="1"/>
  <c r="K27"/>
  <c r="R27" s="1"/>
  <c r="K24"/>
  <c r="R24" s="1"/>
  <c r="K22"/>
  <c r="R22" s="1"/>
  <c r="K19"/>
  <c r="R19" s="1"/>
  <c r="K16"/>
  <c r="K14"/>
  <c r="R14" s="1"/>
  <c r="K49"/>
  <c r="K41"/>
  <c r="R41" s="1"/>
  <c r="K33"/>
  <c r="K25"/>
  <c r="R25" s="1"/>
  <c r="K17"/>
  <c r="R17" s="1"/>
  <c r="H53" i="75"/>
  <c r="H46"/>
  <c r="P46" s="1"/>
  <c r="H43"/>
  <c r="P43" s="1"/>
  <c r="H40"/>
  <c r="H37"/>
  <c r="P37" s="1"/>
  <c r="H50"/>
  <c r="P50" s="1"/>
  <c r="H47"/>
  <c r="P47" s="1"/>
  <c r="H44"/>
  <c r="H41"/>
  <c r="P41" s="1"/>
  <c r="H51"/>
  <c r="P51" s="1"/>
  <c r="H48"/>
  <c r="H45"/>
  <c r="P45" s="1"/>
  <c r="H52"/>
  <c r="P52" s="1"/>
  <c r="H49"/>
  <c r="H42"/>
  <c r="P42" s="1"/>
  <c r="H39"/>
  <c r="P39" s="1"/>
  <c r="H36"/>
  <c r="P36" s="1"/>
  <c r="H33"/>
  <c r="H26"/>
  <c r="P26" s="1"/>
  <c r="H23"/>
  <c r="P23" s="1"/>
  <c r="H20"/>
  <c r="P20" s="1"/>
  <c r="H17"/>
  <c r="H38"/>
  <c r="P38" s="1"/>
  <c r="H29"/>
  <c r="H25"/>
  <c r="P25" s="1"/>
  <c r="H22"/>
  <c r="P22" s="1"/>
  <c r="H21"/>
  <c r="P21" s="1"/>
  <c r="H18"/>
  <c r="P18" s="1"/>
  <c r="H14"/>
  <c r="P14" s="1"/>
  <c r="H32"/>
  <c r="H28"/>
  <c r="H24"/>
  <c r="H15"/>
  <c r="P15" s="1"/>
  <c r="H35"/>
  <c r="P35" s="1"/>
  <c r="H31"/>
  <c r="P31" s="1"/>
  <c r="H27"/>
  <c r="P27" s="1"/>
  <c r="H16"/>
  <c r="P16" s="1"/>
  <c r="H34"/>
  <c r="P34" s="1"/>
  <c r="H30"/>
  <c r="P30" s="1"/>
  <c r="H19"/>
  <c r="P19" s="1"/>
  <c r="G50"/>
  <c r="O50" s="1"/>
  <c r="G47"/>
  <c r="G44"/>
  <c r="O44" s="1"/>
  <c r="G41"/>
  <c r="O41" s="1"/>
  <c r="G51"/>
  <c r="O51" s="1"/>
  <c r="G48"/>
  <c r="G45"/>
  <c r="G52"/>
  <c r="G49"/>
  <c r="G42"/>
  <c r="O42" s="1"/>
  <c r="G39"/>
  <c r="G53"/>
  <c r="O53" s="1"/>
  <c r="G46"/>
  <c r="O46" s="1"/>
  <c r="G43"/>
  <c r="G40"/>
  <c r="O40" s="1"/>
  <c r="G37"/>
  <c r="G30"/>
  <c r="O30" s="1"/>
  <c r="G27"/>
  <c r="G24"/>
  <c r="O24" s="1"/>
  <c r="G21"/>
  <c r="O21" s="1"/>
  <c r="G36"/>
  <c r="O36" s="1"/>
  <c r="G32"/>
  <c r="G28"/>
  <c r="O28" s="1"/>
  <c r="G17"/>
  <c r="G15"/>
  <c r="G35"/>
  <c r="G31"/>
  <c r="G20"/>
  <c r="O20" s="1"/>
  <c r="G16"/>
  <c r="O16" s="1"/>
  <c r="G34"/>
  <c r="O34" s="1"/>
  <c r="G23"/>
  <c r="G19"/>
  <c r="G38"/>
  <c r="O38" s="1"/>
  <c r="G33"/>
  <c r="G29"/>
  <c r="G26"/>
  <c r="O26" s="1"/>
  <c r="G25"/>
  <c r="O25" s="1"/>
  <c r="G22"/>
  <c r="O22" s="1"/>
  <c r="G18"/>
  <c r="O18" s="1"/>
  <c r="G14"/>
  <c r="O14" s="1"/>
  <c r="Q27" i="74"/>
  <c r="R48"/>
  <c r="Q18"/>
  <c r="R29"/>
  <c r="Q40"/>
  <c r="R23"/>
  <c r="Q46"/>
  <c r="R17"/>
  <c r="Q28"/>
  <c r="G52" i="67"/>
  <c r="O52" s="1"/>
  <c r="G49"/>
  <c r="O49" s="1"/>
  <c r="G47"/>
  <c r="O47" s="1"/>
  <c r="G44"/>
  <c r="O44" s="1"/>
  <c r="G41"/>
  <c r="O41" s="1"/>
  <c r="G39"/>
  <c r="O39" s="1"/>
  <c r="G36"/>
  <c r="O36" s="1"/>
  <c r="G33"/>
  <c r="O33" s="1"/>
  <c r="G31"/>
  <c r="O31" s="1"/>
  <c r="G28"/>
  <c r="O28" s="1"/>
  <c r="G25"/>
  <c r="O25" s="1"/>
  <c r="G23"/>
  <c r="O23" s="1"/>
  <c r="G20"/>
  <c r="O20" s="1"/>
  <c r="G17"/>
  <c r="O17" s="1"/>
  <c r="G15"/>
  <c r="O15" s="1"/>
  <c r="G51"/>
  <c r="O51" s="1"/>
  <c r="G42"/>
  <c r="O42" s="1"/>
  <c r="G38"/>
  <c r="O38" s="1"/>
  <c r="G29"/>
  <c r="O29" s="1"/>
  <c r="G24"/>
  <c r="O24" s="1"/>
  <c r="G19"/>
  <c r="O19" s="1"/>
  <c r="G50"/>
  <c r="O50" s="1"/>
  <c r="G46"/>
  <c r="O46" s="1"/>
  <c r="G37"/>
  <c r="O37" s="1"/>
  <c r="G32"/>
  <c r="O32" s="1"/>
  <c r="G27"/>
  <c r="O27" s="1"/>
  <c r="G18"/>
  <c r="O18" s="1"/>
  <c r="G14"/>
  <c r="O14" s="1"/>
  <c r="G45"/>
  <c r="O45" s="1"/>
  <c r="G40"/>
  <c r="O40" s="1"/>
  <c r="G35"/>
  <c r="O35" s="1"/>
  <c r="G26"/>
  <c r="O26" s="1"/>
  <c r="G22"/>
  <c r="O22" s="1"/>
  <c r="G53"/>
  <c r="O53" s="1"/>
  <c r="G48"/>
  <c r="O48" s="1"/>
  <c r="G43"/>
  <c r="O43" s="1"/>
  <c r="G34"/>
  <c r="O34" s="1"/>
  <c r="G30"/>
  <c r="O30" s="1"/>
  <c r="G21"/>
  <c r="O21" s="1"/>
  <c r="G16"/>
  <c r="O16" s="1"/>
  <c r="J53" i="71"/>
  <c r="Q53" s="1"/>
  <c r="J50"/>
  <c r="Q50" s="1"/>
  <c r="J48"/>
  <c r="Q48" s="1"/>
  <c r="J45"/>
  <c r="Q45" s="1"/>
  <c r="J42"/>
  <c r="Q42" s="1"/>
  <c r="J40"/>
  <c r="Q40" s="1"/>
  <c r="J37"/>
  <c r="Q37" s="1"/>
  <c r="J33"/>
  <c r="Q33" s="1"/>
  <c r="J30"/>
  <c r="Q30" s="1"/>
  <c r="J28"/>
  <c r="Q28" s="1"/>
  <c r="J25"/>
  <c r="Q25" s="1"/>
  <c r="J22"/>
  <c r="Q22" s="1"/>
  <c r="J20"/>
  <c r="Q20" s="1"/>
  <c r="J17"/>
  <c r="Q17" s="1"/>
  <c r="J14"/>
  <c r="Q14" s="1"/>
  <c r="J51"/>
  <c r="Q51" s="1"/>
  <c r="J43"/>
  <c r="Q43" s="1"/>
  <c r="J31"/>
  <c r="Q31" s="1"/>
  <c r="J23"/>
  <c r="Q23" s="1"/>
  <c r="J15"/>
  <c r="Q15" s="1"/>
  <c r="J52"/>
  <c r="Q52" s="1"/>
  <c r="J49"/>
  <c r="Q49" s="1"/>
  <c r="J46"/>
  <c r="Q46" s="1"/>
  <c r="J44"/>
  <c r="Q44" s="1"/>
  <c r="J41"/>
  <c r="Q41" s="1"/>
  <c r="J38"/>
  <c r="Q38" s="1"/>
  <c r="J36"/>
  <c r="Q36" s="1"/>
  <c r="J34"/>
  <c r="Q34" s="1"/>
  <c r="J32"/>
  <c r="Q32" s="1"/>
  <c r="J29"/>
  <c r="Q29" s="1"/>
  <c r="J26"/>
  <c r="Q26" s="1"/>
  <c r="J24"/>
  <c r="Q24" s="1"/>
  <c r="J21"/>
  <c r="Q21" s="1"/>
  <c r="J18"/>
  <c r="Q18" s="1"/>
  <c r="J16"/>
  <c r="Q16" s="1"/>
  <c r="J47"/>
  <c r="Q47" s="1"/>
  <c r="J39"/>
  <c r="Q39" s="1"/>
  <c r="J35"/>
  <c r="Q35" s="1"/>
  <c r="J27"/>
  <c r="Q27" s="1"/>
  <c r="J19"/>
  <c r="Q19" s="1"/>
  <c r="AC325" i="4"/>
  <c r="AC324"/>
  <c r="AF324" s="1"/>
  <c r="AC323"/>
  <c r="AC322"/>
  <c r="AC321"/>
  <c r="AF321" s="1"/>
  <c r="AC320"/>
  <c r="AC319"/>
  <c r="AF319" s="1"/>
  <c r="AC318"/>
  <c r="AF318" s="1"/>
  <c r="AC317"/>
  <c r="AC316"/>
  <c r="AC315"/>
  <c r="AC314"/>
  <c r="AC313"/>
  <c r="AF313" s="1"/>
  <c r="AC312"/>
  <c r="AC311"/>
  <c r="AF311" s="1"/>
  <c r="AC310"/>
  <c r="AF310" s="1"/>
  <c r="AC309"/>
  <c r="AC308"/>
  <c r="AF308" s="1"/>
  <c r="AC307"/>
  <c r="AC306"/>
  <c r="AC305"/>
  <c r="AF305" s="1"/>
  <c r="AC304"/>
  <c r="AC303"/>
  <c r="AF303" s="1"/>
  <c r="AC302"/>
  <c r="AC301"/>
  <c r="AC300"/>
  <c r="AF300" s="1"/>
  <c r="AC299"/>
  <c r="AC298"/>
  <c r="AC297"/>
  <c r="AF297" s="1"/>
  <c r="AC289"/>
  <c r="AC288"/>
  <c r="AF288" s="1"/>
  <c r="AC287"/>
  <c r="AC286"/>
  <c r="AF286" s="1"/>
  <c r="AC285"/>
  <c r="AF285" s="1"/>
  <c r="AC284"/>
  <c r="AF284" s="1"/>
  <c r="AC283"/>
  <c r="AC282"/>
  <c r="AC281"/>
  <c r="AC52" i="57"/>
  <c r="AC50"/>
  <c r="AF50" s="1"/>
  <c r="AC48"/>
  <c r="AC46"/>
  <c r="AF46" s="1"/>
  <c r="AC44"/>
  <c r="AF44" s="1"/>
  <c r="AC42"/>
  <c r="AC40"/>
  <c r="AF40" s="1"/>
  <c r="AC38"/>
  <c r="AC36"/>
  <c r="AC34"/>
  <c r="AF34" s="1"/>
  <c r="AC32"/>
  <c r="AC30"/>
  <c r="AF30" s="1"/>
  <c r="AC28"/>
  <c r="AF28" s="1"/>
  <c r="AC26"/>
  <c r="AC24"/>
  <c r="AF24" s="1"/>
  <c r="AC22"/>
  <c r="AC20"/>
  <c r="AC18"/>
  <c r="AC16"/>
  <c r="AC14"/>
  <c r="AF14" s="1"/>
  <c r="AC53"/>
  <c r="AF53" s="1"/>
  <c r="AC51"/>
  <c r="AC49"/>
  <c r="AC47"/>
  <c r="AC45"/>
  <c r="AC43"/>
  <c r="AC41"/>
  <c r="AF41" s="1"/>
  <c r="AC39"/>
  <c r="AF39" s="1"/>
  <c r="AC37"/>
  <c r="AF37" s="1"/>
  <c r="AC35"/>
  <c r="AC33"/>
  <c r="AC31"/>
  <c r="AC29"/>
  <c r="AC27"/>
  <c r="AC25"/>
  <c r="AF25" s="1"/>
  <c r="AC23"/>
  <c r="AF23" s="1"/>
  <c r="AC21"/>
  <c r="AF21" s="1"/>
  <c r="AC19"/>
  <c r="AC17"/>
  <c r="AC15"/>
  <c r="AC280" i="4"/>
  <c r="AC279"/>
  <c r="AC278"/>
  <c r="AF278" s="1"/>
  <c r="AC277"/>
  <c r="AF277" s="1"/>
  <c r="AC276"/>
  <c r="AF276" s="1"/>
  <c r="AC275"/>
  <c r="AC274"/>
  <c r="AC273"/>
  <c r="AC272"/>
  <c r="AC271"/>
  <c r="AC270"/>
  <c r="AF270" s="1"/>
  <c r="AC269"/>
  <c r="AF269" s="1"/>
  <c r="AC268"/>
  <c r="AF268" s="1"/>
  <c r="AC267"/>
  <c r="AC266"/>
  <c r="AC265"/>
  <c r="AC264"/>
  <c r="AC263"/>
  <c r="AC262"/>
  <c r="AF262" s="1"/>
  <c r="AC261"/>
  <c r="AF261" s="1"/>
  <c r="AC260"/>
  <c r="AF260" s="1"/>
  <c r="AC259"/>
  <c r="AC258"/>
  <c r="AC257"/>
  <c r="AC249"/>
  <c r="AC247"/>
  <c r="AF247" s="1"/>
  <c r="AC245"/>
  <c r="AF245" s="1"/>
  <c r="AC243"/>
  <c r="AF243" s="1"/>
  <c r="AC241"/>
  <c r="AF241" s="1"/>
  <c r="AC239"/>
  <c r="AC237"/>
  <c r="AC235"/>
  <c r="AC233"/>
  <c r="AC231"/>
  <c r="AC229"/>
  <c r="AF229" s="1"/>
  <c r="AC227"/>
  <c r="AF227" s="1"/>
  <c r="AC225"/>
  <c r="AF225" s="1"/>
  <c r="AC223"/>
  <c r="AC221"/>
  <c r="AC219"/>
  <c r="AC209"/>
  <c r="AF209" s="1"/>
  <c r="AC207"/>
  <c r="AC205"/>
  <c r="AC203"/>
  <c r="AF203" s="1"/>
  <c r="AC201"/>
  <c r="AF201" s="1"/>
  <c r="AC199"/>
  <c r="AC197"/>
  <c r="AF197" s="1"/>
  <c r="AC195"/>
  <c r="AC193"/>
  <c r="AC191"/>
  <c r="AF191" s="1"/>
  <c r="AC189"/>
  <c r="AC187"/>
  <c r="AF187" s="1"/>
  <c r="AC185"/>
  <c r="AF185" s="1"/>
  <c r="AC183"/>
  <c r="AC181"/>
  <c r="AF181" s="1"/>
  <c r="AC179"/>
  <c r="AC177"/>
  <c r="AC168"/>
  <c r="AF168" s="1"/>
  <c r="AC166"/>
  <c r="AC164"/>
  <c r="AF164" s="1"/>
  <c r="AC162"/>
  <c r="AF162" s="1"/>
  <c r="AC160"/>
  <c r="AC158"/>
  <c r="AF158" s="1"/>
  <c r="AC156"/>
  <c r="AC154"/>
  <c r="AF154" s="1"/>
  <c r="AC152"/>
  <c r="AF152" s="1"/>
  <c r="AC150"/>
  <c r="AC148"/>
  <c r="AF148" s="1"/>
  <c r="AC146"/>
  <c r="AF146" s="1"/>
  <c r="AC144"/>
  <c r="AC142"/>
  <c r="AF142" s="1"/>
  <c r="AC140"/>
  <c r="AC138"/>
  <c r="AF138" s="1"/>
  <c r="AC129"/>
  <c r="AC127"/>
  <c r="AF127" s="1"/>
  <c r="AC125"/>
  <c r="AF125" s="1"/>
  <c r="AC123"/>
  <c r="AF123" s="1"/>
  <c r="AC121"/>
  <c r="AC119"/>
  <c r="AC117"/>
  <c r="AC115"/>
  <c r="AF115" s="1"/>
  <c r="AC113"/>
  <c r="AF113" s="1"/>
  <c r="AC111"/>
  <c r="AF111" s="1"/>
  <c r="AC109"/>
  <c r="AF109" s="1"/>
  <c r="AC107"/>
  <c r="AF107" s="1"/>
  <c r="AC105"/>
  <c r="AC103"/>
  <c r="AC101"/>
  <c r="AC99"/>
  <c r="AC97"/>
  <c r="AF97" s="1"/>
  <c r="AC88"/>
  <c r="AF88" s="1"/>
  <c r="AC86"/>
  <c r="AF86" s="1"/>
  <c r="AC84"/>
  <c r="AF84" s="1"/>
  <c r="AC82"/>
  <c r="AC80"/>
  <c r="AC78"/>
  <c r="AC76"/>
  <c r="AC74"/>
  <c r="AC72"/>
  <c r="AF72" s="1"/>
  <c r="AC70"/>
  <c r="AF70" s="1"/>
  <c r="AC68"/>
  <c r="AF68" s="1"/>
  <c r="AC66"/>
  <c r="AC64"/>
  <c r="AC62"/>
  <c r="AC60"/>
  <c r="AF60" s="1"/>
  <c r="AC58"/>
  <c r="AF58" s="1"/>
  <c r="AC218"/>
  <c r="AF218" s="1"/>
  <c r="AC52"/>
  <c r="AC50"/>
  <c r="AF50" s="1"/>
  <c r="AC48"/>
  <c r="AC46"/>
  <c r="AF46" s="1"/>
  <c r="AC44"/>
  <c r="AC42"/>
  <c r="AC40"/>
  <c r="AF40" s="1"/>
  <c r="AC248"/>
  <c r="AC246"/>
  <c r="AC244"/>
  <c r="AF244" s="1"/>
  <c r="AC242"/>
  <c r="AC240"/>
  <c r="AF240" s="1"/>
  <c r="AC238"/>
  <c r="AC236"/>
  <c r="AC234"/>
  <c r="AC232"/>
  <c r="AC230"/>
  <c r="AF230" s="1"/>
  <c r="AC228"/>
  <c r="AC226"/>
  <c r="AC224"/>
  <c r="AF224" s="1"/>
  <c r="AC222"/>
  <c r="AC220"/>
  <c r="AF220" s="1"/>
  <c r="AC217"/>
  <c r="AF217" s="1"/>
  <c r="AC208"/>
  <c r="AC206"/>
  <c r="AF206" s="1"/>
  <c r="AC204"/>
  <c r="AF204" s="1"/>
  <c r="AC202"/>
  <c r="AC200"/>
  <c r="AF200" s="1"/>
  <c r="AC198"/>
  <c r="AC196"/>
  <c r="AF196" s="1"/>
  <c r="AC194"/>
  <c r="AF194" s="1"/>
  <c r="AC192"/>
  <c r="AC190"/>
  <c r="AF190" s="1"/>
  <c r="AC188"/>
  <c r="AF188" s="1"/>
  <c r="AC186"/>
  <c r="AC184"/>
  <c r="AF184" s="1"/>
  <c r="AC182"/>
  <c r="AC180"/>
  <c r="AC178"/>
  <c r="AC169"/>
  <c r="AC167"/>
  <c r="AF167" s="1"/>
  <c r="AC165"/>
  <c r="AF165" s="1"/>
  <c r="AC163"/>
  <c r="AC161"/>
  <c r="AF161" s="1"/>
  <c r="AC159"/>
  <c r="AC157"/>
  <c r="AF157" s="1"/>
  <c r="AC155"/>
  <c r="AC153"/>
  <c r="AC151"/>
  <c r="AF151" s="1"/>
  <c r="AC149"/>
  <c r="AF149" s="1"/>
  <c r="AC147"/>
  <c r="AC145"/>
  <c r="AF145" s="1"/>
  <c r="AC143"/>
  <c r="AC141"/>
  <c r="AF141" s="1"/>
  <c r="AC139"/>
  <c r="AC137"/>
  <c r="AC128"/>
  <c r="AF128" s="1"/>
  <c r="AC126"/>
  <c r="AF126" s="1"/>
  <c r="AC124"/>
  <c r="AC122"/>
  <c r="AF122" s="1"/>
  <c r="AC120"/>
  <c r="AC118"/>
  <c r="AF118" s="1"/>
  <c r="AC116"/>
  <c r="AC114"/>
  <c r="AC112"/>
  <c r="AF112" s="1"/>
  <c r="AC110"/>
  <c r="AF110" s="1"/>
  <c r="AC108"/>
  <c r="AC106"/>
  <c r="AF106" s="1"/>
  <c r="AC104"/>
  <c r="AC102"/>
  <c r="AC100"/>
  <c r="AC98"/>
  <c r="AC89"/>
  <c r="AF89" s="1"/>
  <c r="AC87"/>
  <c r="AF87" s="1"/>
  <c r="AC85"/>
  <c r="AC83"/>
  <c r="AF83" s="1"/>
  <c r="AC81"/>
  <c r="AC79"/>
  <c r="AF79" s="1"/>
  <c r="AC77"/>
  <c r="AF77" s="1"/>
  <c r="AC75"/>
  <c r="AF75" s="1"/>
  <c r="AC73"/>
  <c r="AF73" s="1"/>
  <c r="AC71"/>
  <c r="AF71" s="1"/>
  <c r="AC69"/>
  <c r="AC67"/>
  <c r="AF67" s="1"/>
  <c r="AC65"/>
  <c r="AC63"/>
  <c r="AC61"/>
  <c r="AF61" s="1"/>
  <c r="AC59"/>
  <c r="AC57"/>
  <c r="AF57" s="1"/>
  <c r="AC53"/>
  <c r="AF53" s="1"/>
  <c r="AC51"/>
  <c r="AC49"/>
  <c r="AC47"/>
  <c r="AC45"/>
  <c r="AF45" s="1"/>
  <c r="AC43"/>
  <c r="AC41"/>
  <c r="AF41" s="1"/>
  <c r="AC39"/>
  <c r="AF39" s="1"/>
  <c r="AC37"/>
  <c r="AF37" s="1"/>
  <c r="AC35"/>
  <c r="AC33"/>
  <c r="AF33" s="1"/>
  <c r="AC31"/>
  <c r="AC29"/>
  <c r="AF29" s="1"/>
  <c r="AC27"/>
  <c r="AC25"/>
  <c r="AF25" s="1"/>
  <c r="AC23"/>
  <c r="AF23" s="1"/>
  <c r="AC21"/>
  <c r="AF21" s="1"/>
  <c r="AC19"/>
  <c r="AC17"/>
  <c r="AF17" s="1"/>
  <c r="AC15"/>
  <c r="AC38"/>
  <c r="AC22"/>
  <c r="AF22" s="1"/>
  <c r="AC36"/>
  <c r="AF36" s="1"/>
  <c r="AC28"/>
  <c r="AF28" s="1"/>
  <c r="AC20"/>
  <c r="AF20" s="1"/>
  <c r="AC34"/>
  <c r="AC26"/>
  <c r="AC18"/>
  <c r="AC32"/>
  <c r="AF32" s="1"/>
  <c r="AC24"/>
  <c r="AC16"/>
  <c r="AF16" s="1"/>
  <c r="AC30"/>
  <c r="AF30" s="1"/>
  <c r="AC14"/>
  <c r="AF14" s="1"/>
  <c r="AD53" i="57"/>
  <c r="AD51"/>
  <c r="AG51" s="1"/>
  <c r="AD49"/>
  <c r="AD47"/>
  <c r="AG47" s="1"/>
  <c r="AD45"/>
  <c r="AG45" s="1"/>
  <c r="AD43"/>
  <c r="AD41"/>
  <c r="AG41" s="1"/>
  <c r="AD39"/>
  <c r="AG39" s="1"/>
  <c r="AD37"/>
  <c r="AD35"/>
  <c r="AG35" s="1"/>
  <c r="AD33"/>
  <c r="AD31"/>
  <c r="AG31" s="1"/>
  <c r="AD29"/>
  <c r="AG29" s="1"/>
  <c r="AD27"/>
  <c r="AD25"/>
  <c r="AD23"/>
  <c r="AG23" s="1"/>
  <c r="AD21"/>
  <c r="AD19"/>
  <c r="AG19" s="1"/>
  <c r="AD17"/>
  <c r="AD15"/>
  <c r="AD325" i="4"/>
  <c r="AD324"/>
  <c r="AG324" s="1"/>
  <c r="AD323"/>
  <c r="AG323" s="1"/>
  <c r="AD322"/>
  <c r="AG322" s="1"/>
  <c r="AD321"/>
  <c r="AD320"/>
  <c r="AD319"/>
  <c r="AD318"/>
  <c r="AG318" s="1"/>
  <c r="AD317"/>
  <c r="AG317" s="1"/>
  <c r="AD316"/>
  <c r="AG316" s="1"/>
  <c r="AD315"/>
  <c r="AG315" s="1"/>
  <c r="AD314"/>
  <c r="AG314" s="1"/>
  <c r="AD313"/>
  <c r="AG313" s="1"/>
  <c r="AD312"/>
  <c r="AD311"/>
  <c r="AD310"/>
  <c r="AG310" s="1"/>
  <c r="AD309"/>
  <c r="AG309" s="1"/>
  <c r="AD308"/>
  <c r="AG308" s="1"/>
  <c r="AD307"/>
  <c r="AG307" s="1"/>
  <c r="AD306"/>
  <c r="AG306" s="1"/>
  <c r="AD305"/>
  <c r="AD304"/>
  <c r="AD303"/>
  <c r="AD302"/>
  <c r="AG302" s="1"/>
  <c r="AD301"/>
  <c r="AG301" s="1"/>
  <c r="AD300"/>
  <c r="AG300" s="1"/>
  <c r="AD299"/>
  <c r="AG299" s="1"/>
  <c r="AD298"/>
  <c r="AG298" s="1"/>
  <c r="AD297"/>
  <c r="AG297" s="1"/>
  <c r="AD289"/>
  <c r="AG289" s="1"/>
  <c r="AD288"/>
  <c r="AD287"/>
  <c r="AG287" s="1"/>
  <c r="AD286"/>
  <c r="AG286" s="1"/>
  <c r="AD285"/>
  <c r="AD284"/>
  <c r="AG284" s="1"/>
  <c r="AD283"/>
  <c r="AG283" s="1"/>
  <c r="AD282"/>
  <c r="AG282" s="1"/>
  <c r="AD281"/>
  <c r="AG281" s="1"/>
  <c r="AD52" i="57"/>
  <c r="AD50"/>
  <c r="AD48"/>
  <c r="AG48" s="1"/>
  <c r="AD46"/>
  <c r="AG46" s="1"/>
  <c r="AD44"/>
  <c r="AG44" s="1"/>
  <c r="AD42"/>
  <c r="AG42" s="1"/>
  <c r="AD40"/>
  <c r="AD38"/>
  <c r="AG38" s="1"/>
  <c r="AD36"/>
  <c r="AD34"/>
  <c r="AG34" s="1"/>
  <c r="AD32"/>
  <c r="AG32" s="1"/>
  <c r="AD30"/>
  <c r="AG30" s="1"/>
  <c r="AD28"/>
  <c r="AG28" s="1"/>
  <c r="AD26"/>
  <c r="AG26" s="1"/>
  <c r="AD24"/>
  <c r="AG24" s="1"/>
  <c r="AD22"/>
  <c r="AG22" s="1"/>
  <c r="AD20"/>
  <c r="AD18"/>
  <c r="AG18" s="1"/>
  <c r="AD16"/>
  <c r="AG16" s="1"/>
  <c r="AD14"/>
  <c r="AD53" i="4"/>
  <c r="AG53" s="1"/>
  <c r="AD51"/>
  <c r="AG51" s="1"/>
  <c r="AD49"/>
  <c r="AD47"/>
  <c r="AD45"/>
  <c r="AD43"/>
  <c r="AG43" s="1"/>
  <c r="AD41"/>
  <c r="AG41" s="1"/>
  <c r="AD39"/>
  <c r="AG39" s="1"/>
  <c r="AD280"/>
  <c r="AG280" s="1"/>
  <c r="AD279"/>
  <c r="AG279" s="1"/>
  <c r="AD278"/>
  <c r="AD277"/>
  <c r="AD276"/>
  <c r="AD275"/>
  <c r="AG275" s="1"/>
  <c r="AD274"/>
  <c r="AG274" s="1"/>
  <c r="AD273"/>
  <c r="AG273" s="1"/>
  <c r="AD272"/>
  <c r="AG272" s="1"/>
  <c r="AD271"/>
  <c r="AG271" s="1"/>
  <c r="AD270"/>
  <c r="AD269"/>
  <c r="AD268"/>
  <c r="AD267"/>
  <c r="AG267" s="1"/>
  <c r="AD266"/>
  <c r="AG266" s="1"/>
  <c r="AD265"/>
  <c r="AG265" s="1"/>
  <c r="AD264"/>
  <c r="AG264" s="1"/>
  <c r="AD263"/>
  <c r="AG263" s="1"/>
  <c r="AD262"/>
  <c r="AD261"/>
  <c r="AD260"/>
  <c r="AD259"/>
  <c r="AG259" s="1"/>
  <c r="AD258"/>
  <c r="AG258" s="1"/>
  <c r="AD257"/>
  <c r="AG257" s="1"/>
  <c r="AD249"/>
  <c r="AG249" s="1"/>
  <c r="AD247"/>
  <c r="AG247" s="1"/>
  <c r="AD245"/>
  <c r="AD243"/>
  <c r="AD241"/>
  <c r="AD239"/>
  <c r="AG239" s="1"/>
  <c r="AD237"/>
  <c r="AG237" s="1"/>
  <c r="AD235"/>
  <c r="AG235" s="1"/>
  <c r="AD233"/>
  <c r="AG233" s="1"/>
  <c r="AD231"/>
  <c r="AG231" s="1"/>
  <c r="AD229"/>
  <c r="AD227"/>
  <c r="AD225"/>
  <c r="AG225" s="1"/>
  <c r="AD223"/>
  <c r="AG223" s="1"/>
  <c r="AD221"/>
  <c r="AG221" s="1"/>
  <c r="AD219"/>
  <c r="AG219" s="1"/>
  <c r="AD209"/>
  <c r="AG209" s="1"/>
  <c r="AD207"/>
  <c r="AG207" s="1"/>
  <c r="AD205"/>
  <c r="AG205" s="1"/>
  <c r="AD203"/>
  <c r="AG203" s="1"/>
  <c r="AD201"/>
  <c r="AD199"/>
  <c r="AG199" s="1"/>
  <c r="AD197"/>
  <c r="AG197" s="1"/>
  <c r="AD195"/>
  <c r="AD193"/>
  <c r="AG193" s="1"/>
  <c r="AD191"/>
  <c r="AG191" s="1"/>
  <c r="AD189"/>
  <c r="AG189" s="1"/>
  <c r="AD187"/>
  <c r="AG187" s="1"/>
  <c r="AD185"/>
  <c r="AG185" s="1"/>
  <c r="AD183"/>
  <c r="AG183" s="1"/>
  <c r="AD181"/>
  <c r="AG181" s="1"/>
  <c r="AD179"/>
  <c r="AD177"/>
  <c r="AG177" s="1"/>
  <c r="AD168"/>
  <c r="AG168" s="1"/>
  <c r="AD166"/>
  <c r="AD164"/>
  <c r="AG164" s="1"/>
  <c r="AD162"/>
  <c r="AD160"/>
  <c r="AG160" s="1"/>
  <c r="AD158"/>
  <c r="AG158" s="1"/>
  <c r="AD156"/>
  <c r="AD154"/>
  <c r="AG154" s="1"/>
  <c r="AD152"/>
  <c r="AG152" s="1"/>
  <c r="AD150"/>
  <c r="AD148"/>
  <c r="AG148" s="1"/>
  <c r="AD146"/>
  <c r="AG146" s="1"/>
  <c r="AD144"/>
  <c r="AG144" s="1"/>
  <c r="AD142"/>
  <c r="AG142" s="1"/>
  <c r="AD140"/>
  <c r="AD138"/>
  <c r="AG138" s="1"/>
  <c r="AD129"/>
  <c r="AG129" s="1"/>
  <c r="AD127"/>
  <c r="AG127" s="1"/>
  <c r="AD125"/>
  <c r="AD123"/>
  <c r="AG123" s="1"/>
  <c r="AD121"/>
  <c r="AG121" s="1"/>
  <c r="AD119"/>
  <c r="AG119" s="1"/>
  <c r="AD117"/>
  <c r="AG117" s="1"/>
  <c r="AD115"/>
  <c r="AG115" s="1"/>
  <c r="AD113"/>
  <c r="AG113" s="1"/>
  <c r="AD111"/>
  <c r="AG111" s="1"/>
  <c r="AD109"/>
  <c r="AD107"/>
  <c r="AG107" s="1"/>
  <c r="AD105"/>
  <c r="AG105" s="1"/>
  <c r="AD103"/>
  <c r="AG103" s="1"/>
  <c r="AD101"/>
  <c r="AG101" s="1"/>
  <c r="AD99"/>
  <c r="AG99" s="1"/>
  <c r="AD97"/>
  <c r="AG97" s="1"/>
  <c r="AD88"/>
  <c r="AG88" s="1"/>
  <c r="AD86"/>
  <c r="AG86" s="1"/>
  <c r="AD84"/>
  <c r="AG84" s="1"/>
  <c r="AD82"/>
  <c r="AG82" s="1"/>
  <c r="AD80"/>
  <c r="AG80" s="1"/>
  <c r="AD78"/>
  <c r="AG78" s="1"/>
  <c r="AD76"/>
  <c r="AG76" s="1"/>
  <c r="AD74"/>
  <c r="AG74" s="1"/>
  <c r="AD72"/>
  <c r="AD70"/>
  <c r="AG70" s="1"/>
  <c r="AD68"/>
  <c r="AG68" s="1"/>
  <c r="AD66"/>
  <c r="AG66" s="1"/>
  <c r="AD64"/>
  <c r="AG64" s="1"/>
  <c r="AD62"/>
  <c r="AG62" s="1"/>
  <c r="AD60"/>
  <c r="AG60" s="1"/>
  <c r="AD58"/>
  <c r="AG58" s="1"/>
  <c r="AD218"/>
  <c r="AG218" s="1"/>
  <c r="AD52"/>
  <c r="AD50"/>
  <c r="AD48"/>
  <c r="AG48" s="1"/>
  <c r="AD46"/>
  <c r="AG46" s="1"/>
  <c r="AD44"/>
  <c r="AG44" s="1"/>
  <c r="AD42"/>
  <c r="AG42" s="1"/>
  <c r="AD40"/>
  <c r="AG40" s="1"/>
  <c r="AD248"/>
  <c r="AD246"/>
  <c r="AD244"/>
  <c r="AG244" s="1"/>
  <c r="AD242"/>
  <c r="AG242" s="1"/>
  <c r="AD240"/>
  <c r="AG240" s="1"/>
  <c r="AD238"/>
  <c r="AG238" s="1"/>
  <c r="AD236"/>
  <c r="AG236" s="1"/>
  <c r="AD234"/>
  <c r="AG234" s="1"/>
  <c r="AD232"/>
  <c r="AG232" s="1"/>
  <c r="AD230"/>
  <c r="AG230" s="1"/>
  <c r="AD228"/>
  <c r="AG228" s="1"/>
  <c r="AD226"/>
  <c r="AG226" s="1"/>
  <c r="AD224"/>
  <c r="AG224" s="1"/>
  <c r="AD222"/>
  <c r="AG222" s="1"/>
  <c r="AD220"/>
  <c r="AG220" s="1"/>
  <c r="AD217"/>
  <c r="AG217" s="1"/>
  <c r="AD208"/>
  <c r="AG208" s="1"/>
  <c r="AD206"/>
  <c r="AG206" s="1"/>
  <c r="AD204"/>
  <c r="AG204" s="1"/>
  <c r="AD202"/>
  <c r="AG202" s="1"/>
  <c r="AD200"/>
  <c r="AG200" s="1"/>
  <c r="AD198"/>
  <c r="AG198" s="1"/>
  <c r="AD196"/>
  <c r="AG196" s="1"/>
  <c r="AD194"/>
  <c r="AG194" s="1"/>
  <c r="AD192"/>
  <c r="AD190"/>
  <c r="AG190" s="1"/>
  <c r="AD188"/>
  <c r="AD186"/>
  <c r="AD184"/>
  <c r="AG184" s="1"/>
  <c r="AD182"/>
  <c r="AG182" s="1"/>
  <c r="AD180"/>
  <c r="AG180" s="1"/>
  <c r="AD178"/>
  <c r="AG178" s="1"/>
  <c r="AD169"/>
  <c r="AG169" s="1"/>
  <c r="AD167"/>
  <c r="AG167" s="1"/>
  <c r="AD165"/>
  <c r="AG165" s="1"/>
  <c r="AD163"/>
  <c r="AG163" s="1"/>
  <c r="AD161"/>
  <c r="AG161" s="1"/>
  <c r="AD159"/>
  <c r="AG159" s="1"/>
  <c r="AD157"/>
  <c r="AG157" s="1"/>
  <c r="AD155"/>
  <c r="AG155" s="1"/>
  <c r="AD153"/>
  <c r="AG153" s="1"/>
  <c r="AD151"/>
  <c r="AG151" s="1"/>
  <c r="AD149"/>
  <c r="AD147"/>
  <c r="AD145"/>
  <c r="AG145" s="1"/>
  <c r="AD143"/>
  <c r="AG143" s="1"/>
  <c r="AD141"/>
  <c r="AG141" s="1"/>
  <c r="AD139"/>
  <c r="AG139" s="1"/>
  <c r="AD137"/>
  <c r="AG137" s="1"/>
  <c r="AD128"/>
  <c r="AG128" s="1"/>
  <c r="AD126"/>
  <c r="AG126" s="1"/>
  <c r="AD124"/>
  <c r="AG124" s="1"/>
  <c r="AD122"/>
  <c r="AG122" s="1"/>
  <c r="AD120"/>
  <c r="AG120" s="1"/>
  <c r="AD118"/>
  <c r="AG118" s="1"/>
  <c r="AD116"/>
  <c r="AG116" s="1"/>
  <c r="AD114"/>
  <c r="AG114" s="1"/>
  <c r="AD112"/>
  <c r="AG112" s="1"/>
  <c r="AD110"/>
  <c r="AG110" s="1"/>
  <c r="AD108"/>
  <c r="AG108" s="1"/>
  <c r="AD106"/>
  <c r="AG106" s="1"/>
  <c r="AD104"/>
  <c r="AG104" s="1"/>
  <c r="AD102"/>
  <c r="AG102" s="1"/>
  <c r="AD100"/>
  <c r="AG100" s="1"/>
  <c r="AD98"/>
  <c r="AG98" s="1"/>
  <c r="AD89"/>
  <c r="AG89" s="1"/>
  <c r="AD87"/>
  <c r="AG87" s="1"/>
  <c r="AD85"/>
  <c r="AG85" s="1"/>
  <c r="AD83"/>
  <c r="AG83" s="1"/>
  <c r="AD81"/>
  <c r="AG81" s="1"/>
  <c r="AD79"/>
  <c r="AG79" s="1"/>
  <c r="AD77"/>
  <c r="AG77" s="1"/>
  <c r="AD75"/>
  <c r="AG75" s="1"/>
  <c r="AD73"/>
  <c r="AG73" s="1"/>
  <c r="AD71"/>
  <c r="AG71" s="1"/>
  <c r="AD69"/>
  <c r="AG69" s="1"/>
  <c r="AD67"/>
  <c r="AG67" s="1"/>
  <c r="AD65"/>
  <c r="AG65" s="1"/>
  <c r="AD63"/>
  <c r="AG63" s="1"/>
  <c r="AD61"/>
  <c r="AG61" s="1"/>
  <c r="AD59"/>
  <c r="AG59" s="1"/>
  <c r="AD57"/>
  <c r="AG57" s="1"/>
  <c r="AD35"/>
  <c r="AG35" s="1"/>
  <c r="AD32"/>
  <c r="AG32" s="1"/>
  <c r="AD19"/>
  <c r="AG19" s="1"/>
  <c r="AD16"/>
  <c r="AG16" s="1"/>
  <c r="AD15"/>
  <c r="AG15" s="1"/>
  <c r="AD38"/>
  <c r="AG38" s="1"/>
  <c r="AD33"/>
  <c r="AG33" s="1"/>
  <c r="AD30"/>
  <c r="AG30" s="1"/>
  <c r="AD25"/>
  <c r="AG25" s="1"/>
  <c r="AD22"/>
  <c r="AG22" s="1"/>
  <c r="AD17"/>
  <c r="AG17" s="1"/>
  <c r="AD36"/>
  <c r="AG36" s="1"/>
  <c r="AD31"/>
  <c r="AG31" s="1"/>
  <c r="AD28"/>
  <c r="AG28" s="1"/>
  <c r="AD23"/>
  <c r="AG23" s="1"/>
  <c r="AD20"/>
  <c r="AG20" s="1"/>
  <c r="AD37"/>
  <c r="AG37" s="1"/>
  <c r="AD34"/>
  <c r="AG34" s="1"/>
  <c r="AD29"/>
  <c r="AG29" s="1"/>
  <c r="AD26"/>
  <c r="AG26" s="1"/>
  <c r="AD21"/>
  <c r="AG21" s="1"/>
  <c r="AD18"/>
  <c r="AG18" s="1"/>
  <c r="AD27"/>
  <c r="AD24"/>
  <c r="AG24" s="1"/>
  <c r="AD14"/>
  <c r="AG14" s="1"/>
  <c r="L53" i="75"/>
  <c r="L46"/>
  <c r="L43"/>
  <c r="L40"/>
  <c r="L37"/>
  <c r="L50"/>
  <c r="L47"/>
  <c r="L44"/>
  <c r="L41"/>
  <c r="L51"/>
  <c r="L48"/>
  <c r="L45"/>
  <c r="L52"/>
  <c r="L49"/>
  <c r="L42"/>
  <c r="L39"/>
  <c r="L36"/>
  <c r="L33"/>
  <c r="L26"/>
  <c r="L23"/>
  <c r="L20"/>
  <c r="L17"/>
  <c r="L32"/>
  <c r="L28"/>
  <c r="L24"/>
  <c r="L14"/>
  <c r="L35"/>
  <c r="L31"/>
  <c r="L27"/>
  <c r="L16"/>
  <c r="L15"/>
  <c r="L38"/>
  <c r="L34"/>
  <c r="L30"/>
  <c r="L19"/>
  <c r="L29"/>
  <c r="L25"/>
  <c r="L22"/>
  <c r="L21"/>
  <c r="L18"/>
  <c r="O51" i="77"/>
  <c r="O48"/>
  <c r="O46"/>
  <c r="O45"/>
  <c r="O52"/>
  <c r="O50"/>
  <c r="O49"/>
  <c r="O39"/>
  <c r="O53"/>
  <c r="O43"/>
  <c r="O47"/>
  <c r="O44"/>
  <c r="O42"/>
  <c r="O41"/>
  <c r="O37"/>
  <c r="O34"/>
  <c r="O33"/>
  <c r="O23"/>
  <c r="O20"/>
  <c r="O18"/>
  <c r="O17"/>
  <c r="O40"/>
  <c r="O38"/>
  <c r="O27"/>
  <c r="O24"/>
  <c r="O22"/>
  <c r="O21"/>
  <c r="O31"/>
  <c r="O28"/>
  <c r="O26"/>
  <c r="O25"/>
  <c r="O15"/>
  <c r="O36"/>
  <c r="O35"/>
  <c r="O32"/>
  <c r="O30"/>
  <c r="O29"/>
  <c r="O19"/>
  <c r="O16"/>
  <c r="O14"/>
  <c r="Q19" i="74"/>
  <c r="Q16"/>
  <c r="Q41"/>
  <c r="Q31" i="70"/>
  <c r="R31"/>
  <c r="Q21"/>
  <c r="R15"/>
  <c r="Q25"/>
  <c r="R25"/>
  <c r="R46"/>
  <c r="Q46"/>
  <c r="Q43"/>
  <c r="R43"/>
  <c r="Q53"/>
  <c r="R53"/>
  <c r="Q39"/>
  <c r="Q49"/>
  <c r="Q29" i="78"/>
  <c r="Q26"/>
  <c r="Q36"/>
  <c r="Q47"/>
  <c r="Q25"/>
  <c r="Q14"/>
  <c r="Q24"/>
  <c r="Q35"/>
  <c r="Q46"/>
  <c r="Z18" i="73"/>
  <c r="Z26"/>
  <c r="Y26"/>
  <c r="Z42"/>
  <c r="Y42"/>
  <c r="Z38"/>
  <c r="Y38"/>
  <c r="P24" i="75"/>
  <c r="P28"/>
  <c r="P44"/>
  <c r="O49"/>
  <c r="P49"/>
  <c r="P48"/>
  <c r="O48"/>
  <c r="X24" i="77"/>
  <c r="W20"/>
  <c r="X20"/>
  <c r="X36"/>
  <c r="X29"/>
  <c r="X15"/>
  <c r="W31"/>
  <c r="X31"/>
  <c r="W52"/>
  <c r="X52"/>
  <c r="W51"/>
  <c r="X51"/>
  <c r="W47"/>
  <c r="X47"/>
  <c r="W43"/>
  <c r="AE25" i="4"/>
  <c r="AE35"/>
  <c r="AF35"/>
  <c r="AE31"/>
  <c r="AF31"/>
  <c r="AE20"/>
  <c r="AE36"/>
  <c r="AF44"/>
  <c r="AE52"/>
  <c r="AF52"/>
  <c r="AG52"/>
  <c r="AF62"/>
  <c r="AE70"/>
  <c r="AF78"/>
  <c r="AE86"/>
  <c r="AF101"/>
  <c r="AE109"/>
  <c r="AG109"/>
  <c r="AF117"/>
  <c r="AE125"/>
  <c r="AG125"/>
  <c r="AG140"/>
  <c r="AF140"/>
  <c r="AE148"/>
  <c r="AG156"/>
  <c r="AF156"/>
  <c r="AE164"/>
  <c r="AG179"/>
  <c r="AF179"/>
  <c r="AE187"/>
  <c r="AG195"/>
  <c r="AF195"/>
  <c r="AE203"/>
  <c r="AF219"/>
  <c r="AE227"/>
  <c r="AG227"/>
  <c r="AF235"/>
  <c r="AE243"/>
  <c r="AG243"/>
  <c r="AF257"/>
  <c r="AE261"/>
  <c r="AG261"/>
  <c r="AF265"/>
  <c r="AE269"/>
  <c r="AG269"/>
  <c r="AF273"/>
  <c r="AE277"/>
  <c r="AG277"/>
  <c r="AE47"/>
  <c r="AF47"/>
  <c r="AG47"/>
  <c r="AE65"/>
  <c r="AF65"/>
  <c r="AE81"/>
  <c r="AF81"/>
  <c r="AE104"/>
  <c r="AF104"/>
  <c r="AE120"/>
  <c r="AF120"/>
  <c r="AE143"/>
  <c r="AF143"/>
  <c r="AE159"/>
  <c r="AF159"/>
  <c r="AE182"/>
  <c r="AF182"/>
  <c r="AE198"/>
  <c r="AF198"/>
  <c r="AE222"/>
  <c r="AF222"/>
  <c r="AE238"/>
  <c r="AF238"/>
  <c r="AG246"/>
  <c r="AF246"/>
  <c r="AE18" i="57"/>
  <c r="AF18"/>
  <c r="AE26"/>
  <c r="AF26"/>
  <c r="AE34"/>
  <c r="AE42"/>
  <c r="AF42"/>
  <c r="AE50"/>
  <c r="AG50"/>
  <c r="AF283" i="4"/>
  <c r="AE287"/>
  <c r="AF287"/>
  <c r="AF298"/>
  <c r="AE302"/>
  <c r="AF302"/>
  <c r="AF306"/>
  <c r="AE310"/>
  <c r="AF314"/>
  <c r="AE318"/>
  <c r="AE322"/>
  <c r="AF322"/>
  <c r="AE15" i="57"/>
  <c r="AF15"/>
  <c r="AG15"/>
  <c r="AE31"/>
  <c r="AF31"/>
  <c r="AE47"/>
  <c r="AF47"/>
  <c r="Q25" i="79"/>
  <c r="R25"/>
  <c r="Q43"/>
  <c r="R43"/>
  <c r="Q20"/>
  <c r="R20"/>
  <c r="Q38"/>
  <c r="Q15"/>
  <c r="R15"/>
  <c r="Q31"/>
  <c r="R31"/>
  <c r="Q45"/>
  <c r="R45"/>
  <c r="Q18"/>
  <c r="Q34"/>
  <c r="Q48"/>
  <c r="R48"/>
  <c r="Y20" i="73"/>
  <c r="Z33"/>
  <c r="Z53"/>
  <c r="Z49"/>
  <c r="O23" i="75"/>
  <c r="O43"/>
  <c r="R38" i="74"/>
  <c r="R22" i="70"/>
  <c r="R19"/>
  <c r="Q28"/>
  <c r="R28"/>
  <c r="R26"/>
  <c r="Q23"/>
  <c r="R38"/>
  <c r="Q40"/>
  <c r="Q36"/>
  <c r="R36"/>
  <c r="R47"/>
  <c r="Q21" i="78"/>
  <c r="R21"/>
  <c r="Q53"/>
  <c r="Q34"/>
  <c r="Q44"/>
  <c r="R44"/>
  <c r="Q17"/>
  <c r="Q49"/>
  <c r="R49"/>
  <c r="Q22"/>
  <c r="Q32"/>
  <c r="R32"/>
  <c r="Q43"/>
  <c r="Y19" i="73"/>
  <c r="Z14"/>
  <c r="Z30"/>
  <c r="Y30"/>
  <c r="Z50"/>
  <c r="Z46"/>
  <c r="O17" i="75"/>
  <c r="P17"/>
  <c r="O29"/>
  <c r="P29"/>
  <c r="P40"/>
  <c r="O45"/>
  <c r="W22" i="77"/>
  <c r="W34"/>
  <c r="W19"/>
  <c r="W35"/>
  <c r="W50"/>
  <c r="W48"/>
  <c r="W44"/>
  <c r="X40"/>
  <c r="AE17" i="4"/>
  <c r="AF27"/>
  <c r="AG27"/>
  <c r="AE18"/>
  <c r="AF18"/>
  <c r="AF26"/>
  <c r="AE34"/>
  <c r="AF34"/>
  <c r="AF42"/>
  <c r="AG50"/>
  <c r="AE60"/>
  <c r="AE76"/>
  <c r="AF76"/>
  <c r="AE99"/>
  <c r="AF99"/>
  <c r="AE115"/>
  <c r="AE138"/>
  <c r="AE154"/>
  <c r="AG162"/>
  <c r="AE177"/>
  <c r="AF177"/>
  <c r="AE193"/>
  <c r="AF193"/>
  <c r="AG201"/>
  <c r="AE209"/>
  <c r="AE233"/>
  <c r="AF233"/>
  <c r="AG241"/>
  <c r="AE249"/>
  <c r="AF249"/>
  <c r="AE260"/>
  <c r="AG260"/>
  <c r="AE264"/>
  <c r="AF264"/>
  <c r="AG268"/>
  <c r="AE272"/>
  <c r="AF272"/>
  <c r="AE276"/>
  <c r="AG276"/>
  <c r="AE280"/>
  <c r="AF280"/>
  <c r="AG45"/>
  <c r="AE53"/>
  <c r="AF63"/>
  <c r="AE71"/>
  <c r="AE87"/>
  <c r="AF102"/>
  <c r="AE110"/>
  <c r="AE118"/>
  <c r="AE126"/>
  <c r="AE149"/>
  <c r="AG149"/>
  <c r="AE165"/>
  <c r="AF180"/>
  <c r="AE188"/>
  <c r="AG188"/>
  <c r="AE204"/>
  <c r="AE228"/>
  <c r="AF228"/>
  <c r="AE236"/>
  <c r="AF236"/>
  <c r="AE244"/>
  <c r="AF16" i="57"/>
  <c r="AE24"/>
  <c r="AF32"/>
  <c r="AE40"/>
  <c r="AG40"/>
  <c r="AF48"/>
  <c r="AE282" i="4"/>
  <c r="AF282"/>
  <c r="AE297"/>
  <c r="AF301"/>
  <c r="AE305"/>
  <c r="AG305"/>
  <c r="AF309"/>
  <c r="AE313"/>
  <c r="AF317"/>
  <c r="AE321"/>
  <c r="AG321"/>
  <c r="AF325"/>
  <c r="AG325"/>
  <c r="AE21" i="57"/>
  <c r="AG21"/>
  <c r="AF29"/>
  <c r="AE37"/>
  <c r="AG37"/>
  <c r="AF45"/>
  <c r="AE53"/>
  <c r="AG53"/>
  <c r="J53" i="69"/>
  <c r="W53" s="1"/>
  <c r="J43"/>
  <c r="W43" s="1"/>
  <c r="J40"/>
  <c r="W40" s="1"/>
  <c r="J38"/>
  <c r="W38" s="1"/>
  <c r="J37"/>
  <c r="W37" s="1"/>
  <c r="J27"/>
  <c r="W27" s="1"/>
  <c r="J24"/>
  <c r="W24" s="1"/>
  <c r="J22"/>
  <c r="W22" s="1"/>
  <c r="J21"/>
  <c r="W21" s="1"/>
  <c r="J13"/>
  <c r="W13" s="1"/>
  <c r="J47"/>
  <c r="W47" s="1"/>
  <c r="J44"/>
  <c r="W44" s="1"/>
  <c r="J42"/>
  <c r="W42" s="1"/>
  <c r="J41"/>
  <c r="W41" s="1"/>
  <c r="J31"/>
  <c r="W31" s="1"/>
  <c r="J28"/>
  <c r="W28" s="1"/>
  <c r="J26"/>
  <c r="W26" s="1"/>
  <c r="J25"/>
  <c r="W25" s="1"/>
  <c r="J15"/>
  <c r="W15" s="1"/>
  <c r="J51"/>
  <c r="W51" s="1"/>
  <c r="J48"/>
  <c r="W48" s="1"/>
  <c r="J46"/>
  <c r="W46" s="1"/>
  <c r="J45"/>
  <c r="W45" s="1"/>
  <c r="J35"/>
  <c r="W35" s="1"/>
  <c r="J32"/>
  <c r="W32" s="1"/>
  <c r="J30"/>
  <c r="W30" s="1"/>
  <c r="J29"/>
  <c r="W29" s="1"/>
  <c r="J19"/>
  <c r="W19" s="1"/>
  <c r="J16"/>
  <c r="W16" s="1"/>
  <c r="J14"/>
  <c r="W14" s="1"/>
  <c r="J52"/>
  <c r="W52" s="1"/>
  <c r="J50"/>
  <c r="W50" s="1"/>
  <c r="J49"/>
  <c r="W49" s="1"/>
  <c r="J39"/>
  <c r="W39" s="1"/>
  <c r="J36"/>
  <c r="W36" s="1"/>
  <c r="J34"/>
  <c r="W34" s="1"/>
  <c r="J33"/>
  <c r="W33" s="1"/>
  <c r="J23"/>
  <c r="W23" s="1"/>
  <c r="J20"/>
  <c r="W20" s="1"/>
  <c r="J18"/>
  <c r="W18" s="1"/>
  <c r="J17"/>
  <c r="W17" s="1"/>
  <c r="K52"/>
  <c r="X52" s="1"/>
  <c r="K50"/>
  <c r="X50" s="1"/>
  <c r="K49"/>
  <c r="X49" s="1"/>
  <c r="K39"/>
  <c r="X39" s="1"/>
  <c r="K36"/>
  <c r="X36" s="1"/>
  <c r="K34"/>
  <c r="X34" s="1"/>
  <c r="K33"/>
  <c r="X33" s="1"/>
  <c r="K23"/>
  <c r="X23" s="1"/>
  <c r="K20"/>
  <c r="X20" s="1"/>
  <c r="K18"/>
  <c r="X18" s="1"/>
  <c r="K17"/>
  <c r="X17" s="1"/>
  <c r="K53"/>
  <c r="X53" s="1"/>
  <c r="K43"/>
  <c r="X43" s="1"/>
  <c r="K40"/>
  <c r="X40" s="1"/>
  <c r="K38"/>
  <c r="X38" s="1"/>
  <c r="K37"/>
  <c r="X37" s="1"/>
  <c r="K27"/>
  <c r="X27" s="1"/>
  <c r="K24"/>
  <c r="X24" s="1"/>
  <c r="K22"/>
  <c r="X22" s="1"/>
  <c r="K21"/>
  <c r="X21" s="1"/>
  <c r="K47"/>
  <c r="X47" s="1"/>
  <c r="K44"/>
  <c r="X44" s="1"/>
  <c r="K42"/>
  <c r="X42" s="1"/>
  <c r="K41"/>
  <c r="X41" s="1"/>
  <c r="K31"/>
  <c r="X31" s="1"/>
  <c r="K28"/>
  <c r="X28" s="1"/>
  <c r="K26"/>
  <c r="X26" s="1"/>
  <c r="K25"/>
  <c r="X25" s="1"/>
  <c r="K15"/>
  <c r="X15" s="1"/>
  <c r="K51"/>
  <c r="X51" s="1"/>
  <c r="K48"/>
  <c r="X48" s="1"/>
  <c r="K46"/>
  <c r="X46" s="1"/>
  <c r="K45"/>
  <c r="X45" s="1"/>
  <c r="K35"/>
  <c r="X35" s="1"/>
  <c r="K32"/>
  <c r="X32" s="1"/>
  <c r="K30"/>
  <c r="X30" s="1"/>
  <c r="K29"/>
  <c r="X29" s="1"/>
  <c r="K19"/>
  <c r="X19" s="1"/>
  <c r="K16"/>
  <c r="X16" s="1"/>
  <c r="K14"/>
  <c r="X14" s="1"/>
  <c r="R21" i="79"/>
  <c r="R39"/>
  <c r="R16"/>
  <c r="R32"/>
  <c r="R50"/>
  <c r="Q50"/>
  <c r="R27"/>
  <c r="R41"/>
  <c r="R14"/>
  <c r="Q14"/>
  <c r="R30"/>
  <c r="Q30"/>
  <c r="R44"/>
  <c r="Q23" i="78"/>
  <c r="Y40" i="73"/>
  <c r="O39" i="75"/>
  <c r="O19"/>
  <c r="R26" i="74"/>
  <c r="Q37"/>
  <c r="Q44"/>
  <c r="R14"/>
  <c r="Q25"/>
  <c r="R14" i="70"/>
  <c r="Q16"/>
  <c r="Q27"/>
  <c r="Q18"/>
  <c r="R20"/>
  <c r="Q37"/>
  <c r="R37"/>
  <c r="Q48"/>
  <c r="R48"/>
  <c r="R50"/>
  <c r="Q44"/>
  <c r="Q45" i="78"/>
  <c r="Q20"/>
  <c r="Q31"/>
  <c r="Q42"/>
  <c r="Q52"/>
  <c r="Q41"/>
  <c r="Q30"/>
  <c r="Q40"/>
  <c r="Q51"/>
  <c r="Y15" i="73"/>
  <c r="Z23"/>
  <c r="Y39"/>
  <c r="Z39"/>
  <c r="Y35"/>
  <c r="O52" i="69"/>
  <c r="O50"/>
  <c r="O49"/>
  <c r="O39"/>
  <c r="O36"/>
  <c r="O34"/>
  <c r="O33"/>
  <c r="O23"/>
  <c r="O20"/>
  <c r="O18"/>
  <c r="O17"/>
  <c r="O53"/>
  <c r="O43"/>
  <c r="O40"/>
  <c r="O38"/>
  <c r="O37"/>
  <c r="O27"/>
  <c r="O24"/>
  <c r="O22"/>
  <c r="O21"/>
  <c r="O47"/>
  <c r="O44"/>
  <c r="O42"/>
  <c r="O41"/>
  <c r="O31"/>
  <c r="O28"/>
  <c r="O26"/>
  <c r="O25"/>
  <c r="O15"/>
  <c r="O13"/>
  <c r="O51"/>
  <c r="O48"/>
  <c r="O46"/>
  <c r="O45"/>
  <c r="O35"/>
  <c r="O32"/>
  <c r="O30"/>
  <c r="O29"/>
  <c r="O19"/>
  <c r="O16"/>
  <c r="O14"/>
  <c r="O37" i="75"/>
  <c r="P53"/>
  <c r="X21" i="77"/>
  <c r="W21"/>
  <c r="X17"/>
  <c r="W17"/>
  <c r="X33"/>
  <c r="W33"/>
  <c r="X16"/>
  <c r="X32"/>
  <c r="X26"/>
  <c r="X49"/>
  <c r="W49"/>
  <c r="W46"/>
  <c r="X46"/>
  <c r="W42"/>
  <c r="X42"/>
  <c r="X38"/>
  <c r="AE23" i="4"/>
  <c r="AE19"/>
  <c r="AF19"/>
  <c r="AE29"/>
  <c r="AE16"/>
  <c r="AF24"/>
  <c r="AE32"/>
  <c r="AE40"/>
  <c r="AE48"/>
  <c r="AF48"/>
  <c r="AE66"/>
  <c r="AF66"/>
  <c r="AF74"/>
  <c r="AE82"/>
  <c r="AF82"/>
  <c r="AE105"/>
  <c r="AF105"/>
  <c r="AE121"/>
  <c r="AF121"/>
  <c r="AF129"/>
  <c r="AE144"/>
  <c r="AF144"/>
  <c r="AE160"/>
  <c r="AF160"/>
  <c r="AE183"/>
  <c r="AF183"/>
  <c r="AE199"/>
  <c r="AF199"/>
  <c r="AF207"/>
  <c r="AE223"/>
  <c r="AF223"/>
  <c r="AF231"/>
  <c r="AE239"/>
  <c r="AF239"/>
  <c r="AE259"/>
  <c r="AF259"/>
  <c r="AF263"/>
  <c r="AE267"/>
  <c r="AF267"/>
  <c r="AF271"/>
  <c r="AE275"/>
  <c r="AF275"/>
  <c r="AF279"/>
  <c r="AE43"/>
  <c r="AF43"/>
  <c r="AF51"/>
  <c r="AE61"/>
  <c r="AF69"/>
  <c r="AE77"/>
  <c r="AF85"/>
  <c r="AE100"/>
  <c r="AF100"/>
  <c r="AF108"/>
  <c r="AE116"/>
  <c r="AF116"/>
  <c r="AF124"/>
  <c r="AE139"/>
  <c r="AF139"/>
  <c r="AG147"/>
  <c r="AF147"/>
  <c r="AE155"/>
  <c r="AF155"/>
  <c r="AF163"/>
  <c r="AE178"/>
  <c r="AF178"/>
  <c r="AG186"/>
  <c r="AF186"/>
  <c r="AE194"/>
  <c r="AF202"/>
  <c r="AE217"/>
  <c r="AF226"/>
  <c r="AE234"/>
  <c r="AF234"/>
  <c r="AF242"/>
  <c r="AG14" i="57"/>
  <c r="AE22"/>
  <c r="AF22"/>
  <c r="AE30"/>
  <c r="AE38"/>
  <c r="AF38"/>
  <c r="AE281" i="4"/>
  <c r="AF281"/>
  <c r="AE285"/>
  <c r="AG285"/>
  <c r="AE289"/>
  <c r="AF289"/>
  <c r="AE300"/>
  <c r="AE304"/>
  <c r="AG304"/>
  <c r="AF304"/>
  <c r="AE308"/>
  <c r="AE312"/>
  <c r="AG312"/>
  <c r="AF312"/>
  <c r="AE316"/>
  <c r="AF316"/>
  <c r="AE320"/>
  <c r="AG320"/>
  <c r="AF320"/>
  <c r="AE324"/>
  <c r="AE19" i="57"/>
  <c r="AF19"/>
  <c r="AE27"/>
  <c r="AF27"/>
  <c r="AG27"/>
  <c r="AE35"/>
  <c r="AF35"/>
  <c r="AE43"/>
  <c r="AF43"/>
  <c r="AG43"/>
  <c r="AE51"/>
  <c r="AF51"/>
  <c r="Q17" i="79"/>
  <c r="Q33"/>
  <c r="Q51"/>
  <c r="Q28"/>
  <c r="R46"/>
  <c r="Q46"/>
  <c r="Q23"/>
  <c r="Q37"/>
  <c r="Q53"/>
  <c r="R26"/>
  <c r="Q26"/>
  <c r="Q40"/>
  <c r="Q19" i="78"/>
  <c r="Y52" i="73"/>
  <c r="Y32"/>
  <c r="O15" i="75"/>
  <c r="Q37" i="78"/>
  <c r="R37"/>
  <c r="Q18"/>
  <c r="R18"/>
  <c r="Q28"/>
  <c r="R28"/>
  <c r="Q39"/>
  <c r="R39"/>
  <c r="Q50"/>
  <c r="R50"/>
  <c r="Q33"/>
  <c r="R33"/>
  <c r="Q16"/>
  <c r="R16"/>
  <c r="Q38"/>
  <c r="R38"/>
  <c r="Q48"/>
  <c r="R48"/>
  <c r="Y22" i="73"/>
  <c r="Z27"/>
  <c r="Y51"/>
  <c r="Z51"/>
  <c r="Z31"/>
  <c r="P32" i="75"/>
  <c r="O32"/>
  <c r="O33"/>
  <c r="P33"/>
  <c r="O52"/>
  <c r="W27" i="77"/>
  <c r="X27"/>
  <c r="W23"/>
  <c r="X23"/>
  <c r="W14"/>
  <c r="X14"/>
  <c r="W30"/>
  <c r="X30"/>
  <c r="W25"/>
  <c r="X39"/>
  <c r="W45"/>
  <c r="W41"/>
  <c r="W37"/>
  <c r="X53"/>
  <c r="W53"/>
  <c r="AE15" i="4"/>
  <c r="AF15"/>
  <c r="AE21"/>
  <c r="AE14"/>
  <c r="AE22"/>
  <c r="AE38"/>
  <c r="AF38"/>
  <c r="AE46"/>
  <c r="AE64"/>
  <c r="AF64"/>
  <c r="AE72"/>
  <c r="AG72"/>
  <c r="AE80"/>
  <c r="AF80"/>
  <c r="AE88"/>
  <c r="AE103"/>
  <c r="AF103"/>
  <c r="AE111"/>
  <c r="AE119"/>
  <c r="AF119"/>
  <c r="AE127"/>
  <c r="AE142"/>
  <c r="AE150"/>
  <c r="AF150"/>
  <c r="AG150"/>
  <c r="AE158"/>
  <c r="AE166"/>
  <c r="AF166"/>
  <c r="AG166"/>
  <c r="AE181"/>
  <c r="AE189"/>
  <c r="AF189"/>
  <c r="AE197"/>
  <c r="AE205"/>
  <c r="AF205"/>
  <c r="AE221"/>
  <c r="AF221"/>
  <c r="AE229"/>
  <c r="AG229"/>
  <c r="AE237"/>
  <c r="AF237"/>
  <c r="AE245"/>
  <c r="AG245"/>
  <c r="AE258"/>
  <c r="AF258"/>
  <c r="AE262"/>
  <c r="AG262"/>
  <c r="AE266"/>
  <c r="AF266"/>
  <c r="AE270"/>
  <c r="AG270"/>
  <c r="AE274"/>
  <c r="AF274"/>
  <c r="AE278"/>
  <c r="AG278"/>
  <c r="AE41"/>
  <c r="AE49"/>
  <c r="AF49"/>
  <c r="AG49"/>
  <c r="AE59"/>
  <c r="AF59"/>
  <c r="AE67"/>
  <c r="AE75"/>
  <c r="AE83"/>
  <c r="AE98"/>
  <c r="AF98"/>
  <c r="AE106"/>
  <c r="AE114"/>
  <c r="AF114"/>
  <c r="AE122"/>
  <c r="AE137"/>
  <c r="AF137"/>
  <c r="AE145"/>
  <c r="AE153"/>
  <c r="AF153"/>
  <c r="AE161"/>
  <c r="AE169"/>
  <c r="AF169"/>
  <c r="AE184"/>
  <c r="AE192"/>
  <c r="AG192"/>
  <c r="AF192"/>
  <c r="AE200"/>
  <c r="AE208"/>
  <c r="AF208"/>
  <c r="AE224"/>
  <c r="AE232"/>
  <c r="AF232"/>
  <c r="AE240"/>
  <c r="AE248"/>
  <c r="AG248"/>
  <c r="AF248"/>
  <c r="AF20" i="57"/>
  <c r="AG20"/>
  <c r="AE28"/>
  <c r="AF36"/>
  <c r="AG36"/>
  <c r="AE44"/>
  <c r="AF52"/>
  <c r="AG52"/>
  <c r="AE284" i="4"/>
  <c r="AG288"/>
  <c r="AE299"/>
  <c r="AF299"/>
  <c r="AG303"/>
  <c r="AE307"/>
  <c r="AF307"/>
  <c r="AG311"/>
  <c r="AE315"/>
  <c r="AF315"/>
  <c r="AG319"/>
  <c r="AE323"/>
  <c r="AF323"/>
  <c r="AF17" i="57"/>
  <c r="AG17"/>
  <c r="AE25"/>
  <c r="AG25"/>
  <c r="AF33"/>
  <c r="AG33"/>
  <c r="AE41"/>
  <c r="AF49"/>
  <c r="AG49"/>
  <c r="Q29" i="79"/>
  <c r="R29"/>
  <c r="Q47"/>
  <c r="R47"/>
  <c r="Q24"/>
  <c r="R24"/>
  <c r="R42"/>
  <c r="Q19"/>
  <c r="R19"/>
  <c r="Q35"/>
  <c r="R35"/>
  <c r="Q49"/>
  <c r="R49"/>
  <c r="R22"/>
  <c r="Q36"/>
  <c r="R36"/>
  <c r="Q52"/>
  <c r="R52"/>
  <c r="Q27" i="78"/>
  <c r="Z21" i="73"/>
  <c r="Z29"/>
  <c r="Z25"/>
  <c r="Z41"/>
  <c r="Z45"/>
  <c r="O27" i="75"/>
  <c r="O35"/>
  <c r="O31"/>
  <c r="O47"/>
  <c r="G34" i="137"/>
  <c r="J10" i="75"/>
  <c r="J13" i="66"/>
  <c r="Q13" s="1"/>
  <c r="M13" i="73"/>
  <c r="Y13" s="1"/>
  <c r="J13" i="74"/>
  <c r="Q13" s="1"/>
  <c r="G13" i="67"/>
  <c r="O13" s="1"/>
  <c r="N10" i="70"/>
  <c r="J13" i="71"/>
  <c r="Q13" s="1"/>
  <c r="O13" i="73"/>
  <c r="K13" i="79"/>
  <c r="R13" s="1"/>
  <c r="J13" i="78"/>
  <c r="Q13" s="1"/>
  <c r="L13" i="75"/>
  <c r="O13" i="77"/>
  <c r="R10"/>
  <c r="H13" i="67"/>
  <c r="P13" s="1"/>
  <c r="K13" i="74"/>
  <c r="R13" s="1"/>
  <c r="L13" i="67"/>
  <c r="M10" i="70"/>
  <c r="K13" i="71"/>
  <c r="R13" s="1"/>
  <c r="N13" i="73"/>
  <c r="Z13" s="1"/>
  <c r="K13" i="69"/>
  <c r="X13" s="1"/>
  <c r="K13" i="77"/>
  <c r="X13" s="1"/>
  <c r="J13" i="79"/>
  <c r="Q13" s="1"/>
  <c r="J13" i="70"/>
  <c r="Q13" s="1"/>
  <c r="K13"/>
  <c r="R13" s="1"/>
  <c r="J13" i="77"/>
  <c r="W13" s="1"/>
  <c r="H13" i="75"/>
  <c r="P13" s="1"/>
  <c r="K10"/>
  <c r="K13" i="66"/>
  <c r="R13" s="1"/>
  <c r="K13" i="78"/>
  <c r="R13" s="1"/>
  <c r="G13" i="75"/>
  <c r="O13" s="1"/>
  <c r="Q90" i="105"/>
  <c r="Q23" s="1"/>
  <c r="Q105"/>
  <c r="Q38" s="1"/>
  <c r="Q104"/>
  <c r="Q37" s="1"/>
  <c r="Q103"/>
  <c r="Q36" s="1"/>
  <c r="Q88"/>
  <c r="Q21" s="1"/>
  <c r="Q106"/>
  <c r="Q39" s="1"/>
  <c r="Q89"/>
  <c r="Q22" s="1"/>
  <c r="Q87"/>
  <c r="Q20" s="1"/>
  <c r="M10" i="79"/>
  <c r="M10" i="77"/>
  <c r="M10" i="78"/>
  <c r="N10"/>
  <c r="N10" i="79"/>
  <c r="N10" i="77"/>
  <c r="R13" i="65"/>
  <c r="AD13" i="57"/>
  <c r="AG13" s="1"/>
  <c r="AB13"/>
  <c r="AE13" s="1"/>
  <c r="M13" i="65"/>
  <c r="Y13" s="1"/>
  <c r="N13"/>
  <c r="Z13" s="1"/>
  <c r="AC13" i="57"/>
  <c r="AF13" s="1"/>
  <c r="R10" i="73"/>
  <c r="AC13" i="4"/>
  <c r="AF13" s="1"/>
  <c r="AD13"/>
  <c r="AG13" s="1"/>
  <c r="AB13"/>
  <c r="N7" i="105"/>
  <c r="O1" i="98"/>
  <c r="Q10" i="73"/>
  <c r="P10"/>
  <c r="J10" i="67"/>
  <c r="N10" i="74"/>
  <c r="N10" i="71"/>
  <c r="N10" i="66"/>
  <c r="Q10" i="65"/>
  <c r="M10" i="74"/>
  <c r="P10" i="65"/>
  <c r="M10" i="66"/>
  <c r="M10" i="71"/>
  <c r="K10" i="67"/>
  <c r="W13" i="65"/>
  <c r="U13"/>
  <c r="N69" i="105" l="1"/>
  <c r="N64"/>
  <c r="O97" s="1"/>
  <c r="O30" s="1"/>
  <c r="N65"/>
  <c r="O98" s="1"/>
  <c r="O31" s="1"/>
  <c r="N71"/>
  <c r="N56"/>
  <c r="N66"/>
  <c r="O99" s="1"/>
  <c r="O32" s="1"/>
  <c r="N62"/>
  <c r="O95" s="1"/>
  <c r="O28" s="1"/>
  <c r="N68"/>
  <c r="N63"/>
  <c r="O96" s="1"/>
  <c r="O29" s="1"/>
  <c r="N67"/>
  <c r="O100" s="1"/>
  <c r="O33" s="1"/>
  <c r="N60"/>
  <c r="N57"/>
  <c r="N73"/>
  <c r="N61"/>
  <c r="O94" s="1"/>
  <c r="O27" s="1"/>
  <c r="N70"/>
  <c r="N54"/>
  <c r="N55"/>
  <c r="N72"/>
  <c r="I50" i="89"/>
  <c r="I46"/>
  <c r="I42"/>
  <c r="I38"/>
  <c r="I34"/>
  <c r="I30"/>
  <c r="I26"/>
  <c r="I22"/>
  <c r="I18"/>
  <c r="I14"/>
  <c r="I51"/>
  <c r="I47"/>
  <c r="I43"/>
  <c r="I39"/>
  <c r="I35"/>
  <c r="I31"/>
  <c r="I27"/>
  <c r="I23"/>
  <c r="I19"/>
  <c r="I15"/>
  <c r="I52"/>
  <c r="I48"/>
  <c r="I44"/>
  <c r="I40"/>
  <c r="I36"/>
  <c r="I32"/>
  <c r="I28"/>
  <c r="I24"/>
  <c r="I20"/>
  <c r="I16"/>
  <c r="I53"/>
  <c r="I49"/>
  <c r="I45"/>
  <c r="I41"/>
  <c r="I37"/>
  <c r="I33"/>
  <c r="I29"/>
  <c r="I25"/>
  <c r="I21"/>
  <c r="I17"/>
  <c r="I13"/>
  <c r="K12"/>
  <c r="J52" i="90"/>
  <c r="J48"/>
  <c r="J44"/>
  <c r="J40"/>
  <c r="J36"/>
  <c r="J32"/>
  <c r="J28"/>
  <c r="J24"/>
  <c r="J20"/>
  <c r="J16"/>
  <c r="J53"/>
  <c r="J49"/>
  <c r="J45"/>
  <c r="J41"/>
  <c r="J37"/>
  <c r="J33"/>
  <c r="J29"/>
  <c r="J25"/>
  <c r="J21"/>
  <c r="J17"/>
  <c r="J13"/>
  <c r="J50"/>
  <c r="J46"/>
  <c r="J42"/>
  <c r="J38"/>
  <c r="J34"/>
  <c r="J30"/>
  <c r="J26"/>
  <c r="J22"/>
  <c r="J18"/>
  <c r="J14"/>
  <c r="L12"/>
  <c r="J51"/>
  <c r="J47"/>
  <c r="J43"/>
  <c r="J39"/>
  <c r="J35"/>
  <c r="J31"/>
  <c r="J27"/>
  <c r="J23"/>
  <c r="J19"/>
  <c r="J15"/>
  <c r="I51"/>
  <c r="I47"/>
  <c r="I43"/>
  <c r="I39"/>
  <c r="I35"/>
  <c r="I31"/>
  <c r="I27"/>
  <c r="I23"/>
  <c r="I19"/>
  <c r="I15"/>
  <c r="I52"/>
  <c r="I48"/>
  <c r="I44"/>
  <c r="I40"/>
  <c r="I36"/>
  <c r="I32"/>
  <c r="I28"/>
  <c r="I24"/>
  <c r="I20"/>
  <c r="I16"/>
  <c r="K12"/>
  <c r="I53"/>
  <c r="I49"/>
  <c r="I45"/>
  <c r="I41"/>
  <c r="I37"/>
  <c r="I33"/>
  <c r="I29"/>
  <c r="I25"/>
  <c r="I21"/>
  <c r="I17"/>
  <c r="I13"/>
  <c r="I50"/>
  <c r="I46"/>
  <c r="I42"/>
  <c r="I38"/>
  <c r="I34"/>
  <c r="I30"/>
  <c r="I26"/>
  <c r="I22"/>
  <c r="I18"/>
  <c r="I14"/>
  <c r="L53" i="89"/>
  <c r="L37"/>
  <c r="L34"/>
  <c r="L40"/>
  <c r="L38"/>
  <c r="L30"/>
  <c r="L25"/>
  <c r="L21"/>
  <c r="L17"/>
  <c r="L32"/>
  <c r="L36"/>
  <c r="L41"/>
  <c r="L42"/>
  <c r="L35"/>
  <c r="L50"/>
  <c r="L31"/>
  <c r="L26"/>
  <c r="L22"/>
  <c r="L18"/>
  <c r="L44"/>
  <c r="L15"/>
  <c r="N12"/>
  <c r="L45"/>
  <c r="L46"/>
  <c r="L47"/>
  <c r="L13"/>
  <c r="L43"/>
  <c r="L27"/>
  <c r="L23"/>
  <c r="L19"/>
  <c r="L48"/>
  <c r="L29"/>
  <c r="L49"/>
  <c r="L33"/>
  <c r="L52"/>
  <c r="L14"/>
  <c r="L51"/>
  <c r="L28"/>
  <c r="L24"/>
  <c r="L20"/>
  <c r="L16"/>
  <c r="L39"/>
  <c r="N51" i="105"/>
  <c r="O84" s="1"/>
  <c r="O17" s="1"/>
  <c r="N45"/>
  <c r="O78" s="1"/>
  <c r="O11" s="1"/>
  <c r="N52"/>
  <c r="O85" s="1"/>
  <c r="O18" s="1"/>
  <c r="N50"/>
  <c r="O83" s="1"/>
  <c r="O16" s="1"/>
  <c r="N44"/>
  <c r="O77" s="1"/>
  <c r="O10" s="1"/>
  <c r="N46"/>
  <c r="O79" s="1"/>
  <c r="O12" s="1"/>
  <c r="N47"/>
  <c r="O80" s="1"/>
  <c r="O13" s="1"/>
  <c r="N48"/>
  <c r="O81" s="1"/>
  <c r="O14" s="1"/>
  <c r="O93"/>
  <c r="O26" s="1"/>
  <c r="N53"/>
  <c r="O86" s="1"/>
  <c r="O19" s="1"/>
  <c r="N49"/>
  <c r="O82" s="1"/>
  <c r="O15" s="1"/>
  <c r="N52" i="77"/>
  <c r="Z52" s="1"/>
  <c r="N50"/>
  <c r="Z50" s="1"/>
  <c r="N49"/>
  <c r="Z49" s="1"/>
  <c r="N39"/>
  <c r="Z39" s="1"/>
  <c r="N36"/>
  <c r="Z36" s="1"/>
  <c r="N53"/>
  <c r="Z53" s="1"/>
  <c r="N43"/>
  <c r="Z43" s="1"/>
  <c r="N40"/>
  <c r="Z40" s="1"/>
  <c r="N38"/>
  <c r="Z38" s="1"/>
  <c r="N47"/>
  <c r="Z47" s="1"/>
  <c r="N44"/>
  <c r="Z44" s="1"/>
  <c r="N51"/>
  <c r="Z51" s="1"/>
  <c r="N48"/>
  <c r="Z48" s="1"/>
  <c r="N46"/>
  <c r="Z46" s="1"/>
  <c r="N45"/>
  <c r="Z45" s="1"/>
  <c r="N27"/>
  <c r="Z27" s="1"/>
  <c r="N24"/>
  <c r="Z24" s="1"/>
  <c r="N22"/>
  <c r="Z22" s="1"/>
  <c r="N21"/>
  <c r="Z21" s="1"/>
  <c r="N42"/>
  <c r="Z42" s="1"/>
  <c r="N41"/>
  <c r="Z41" s="1"/>
  <c r="N31"/>
  <c r="Z31" s="1"/>
  <c r="N28"/>
  <c r="Z28" s="1"/>
  <c r="N26"/>
  <c r="Z26" s="1"/>
  <c r="N25"/>
  <c r="Z25" s="1"/>
  <c r="N15"/>
  <c r="Z15" s="1"/>
  <c r="N35"/>
  <c r="Z35" s="1"/>
  <c r="N32"/>
  <c r="Z32" s="1"/>
  <c r="N30"/>
  <c r="Z30" s="1"/>
  <c r="N29"/>
  <c r="Z29" s="1"/>
  <c r="N19"/>
  <c r="Z19" s="1"/>
  <c r="N16"/>
  <c r="Z16" s="1"/>
  <c r="N14"/>
  <c r="Z14" s="1"/>
  <c r="N37"/>
  <c r="Z37" s="1"/>
  <c r="N34"/>
  <c r="Z34" s="1"/>
  <c r="N33"/>
  <c r="Z33" s="1"/>
  <c r="N23"/>
  <c r="Z23" s="1"/>
  <c r="N20"/>
  <c r="Z20" s="1"/>
  <c r="N18"/>
  <c r="Z18" s="1"/>
  <c r="N17"/>
  <c r="Z17" s="1"/>
  <c r="M53"/>
  <c r="Y53" s="1"/>
  <c r="M43"/>
  <c r="Y43" s="1"/>
  <c r="M40"/>
  <c r="Y40" s="1"/>
  <c r="M38"/>
  <c r="Y38" s="1"/>
  <c r="M37"/>
  <c r="Y37" s="1"/>
  <c r="M47"/>
  <c r="Y47" s="1"/>
  <c r="M44"/>
  <c r="Y44" s="1"/>
  <c r="M42"/>
  <c r="Y42" s="1"/>
  <c r="M41"/>
  <c r="Y41" s="1"/>
  <c r="M51"/>
  <c r="Y51" s="1"/>
  <c r="M48"/>
  <c r="Y48" s="1"/>
  <c r="M46"/>
  <c r="Y46" s="1"/>
  <c r="M45"/>
  <c r="Y45" s="1"/>
  <c r="M52"/>
  <c r="Y52" s="1"/>
  <c r="M50"/>
  <c r="Y50" s="1"/>
  <c r="M49"/>
  <c r="Y49" s="1"/>
  <c r="M39"/>
  <c r="Y39" s="1"/>
  <c r="M31"/>
  <c r="Y31" s="1"/>
  <c r="M28"/>
  <c r="Y28" s="1"/>
  <c r="M26"/>
  <c r="Y26" s="1"/>
  <c r="M25"/>
  <c r="Y25" s="1"/>
  <c r="M15"/>
  <c r="Y15" s="1"/>
  <c r="M35"/>
  <c r="Y35" s="1"/>
  <c r="M32"/>
  <c r="Y32" s="1"/>
  <c r="M30"/>
  <c r="Y30" s="1"/>
  <c r="M29"/>
  <c r="Y29" s="1"/>
  <c r="M19"/>
  <c r="Y19" s="1"/>
  <c r="M16"/>
  <c r="Y16" s="1"/>
  <c r="M14"/>
  <c r="Y14" s="1"/>
  <c r="M36"/>
  <c r="Y36" s="1"/>
  <c r="M34"/>
  <c r="Y34" s="1"/>
  <c r="M33"/>
  <c r="Y33" s="1"/>
  <c r="M23"/>
  <c r="Y23" s="1"/>
  <c r="M20"/>
  <c r="Y20" s="1"/>
  <c r="M18"/>
  <c r="Y18" s="1"/>
  <c r="M17"/>
  <c r="Y17" s="1"/>
  <c r="M27"/>
  <c r="Y27" s="1"/>
  <c r="M24"/>
  <c r="Y24" s="1"/>
  <c r="M22"/>
  <c r="Y22" s="1"/>
  <c r="M21"/>
  <c r="Y21" s="1"/>
  <c r="N46" i="70"/>
  <c r="T46" s="1"/>
  <c r="N38"/>
  <c r="T38" s="1"/>
  <c r="N52"/>
  <c r="T52" s="1"/>
  <c r="N49"/>
  <c r="T49" s="1"/>
  <c r="N47"/>
  <c r="T47" s="1"/>
  <c r="N44"/>
  <c r="T44" s="1"/>
  <c r="N41"/>
  <c r="T41" s="1"/>
  <c r="N39"/>
  <c r="T39" s="1"/>
  <c r="N36"/>
  <c r="T36" s="1"/>
  <c r="N50"/>
  <c r="T50" s="1"/>
  <c r="N42"/>
  <c r="T42" s="1"/>
  <c r="N53"/>
  <c r="T53" s="1"/>
  <c r="N51"/>
  <c r="T51" s="1"/>
  <c r="N48"/>
  <c r="T48" s="1"/>
  <c r="N45"/>
  <c r="T45" s="1"/>
  <c r="N43"/>
  <c r="T43" s="1"/>
  <c r="N40"/>
  <c r="T40" s="1"/>
  <c r="N37"/>
  <c r="T37" s="1"/>
  <c r="N35"/>
  <c r="T35" s="1"/>
  <c r="N32"/>
  <c r="T32" s="1"/>
  <c r="N29"/>
  <c r="T29" s="1"/>
  <c r="N27"/>
  <c r="T27" s="1"/>
  <c r="N30"/>
  <c r="T30" s="1"/>
  <c r="N22"/>
  <c r="T22" s="1"/>
  <c r="N14"/>
  <c r="T14" s="1"/>
  <c r="N25"/>
  <c r="T25" s="1"/>
  <c r="N23"/>
  <c r="T23" s="1"/>
  <c r="N20"/>
  <c r="T20" s="1"/>
  <c r="N17"/>
  <c r="T17" s="1"/>
  <c r="N15"/>
  <c r="T15" s="1"/>
  <c r="N34"/>
  <c r="T34" s="1"/>
  <c r="N33"/>
  <c r="T33" s="1"/>
  <c r="N28"/>
  <c r="T28" s="1"/>
  <c r="N26"/>
  <c r="T26" s="1"/>
  <c r="N18"/>
  <c r="T18" s="1"/>
  <c r="N31"/>
  <c r="T31" s="1"/>
  <c r="N24"/>
  <c r="T24" s="1"/>
  <c r="N21"/>
  <c r="T21" s="1"/>
  <c r="N19"/>
  <c r="T19" s="1"/>
  <c r="N16"/>
  <c r="T16" s="1"/>
  <c r="N53" i="69"/>
  <c r="Z53" s="1"/>
  <c r="N43"/>
  <c r="Z43" s="1"/>
  <c r="N40"/>
  <c r="Z40" s="1"/>
  <c r="N38"/>
  <c r="Z38" s="1"/>
  <c r="N37"/>
  <c r="Z37" s="1"/>
  <c r="N27"/>
  <c r="Z27" s="1"/>
  <c r="N24"/>
  <c r="Z24" s="1"/>
  <c r="N22"/>
  <c r="Z22" s="1"/>
  <c r="N21"/>
  <c r="Z21" s="1"/>
  <c r="N47"/>
  <c r="Z47" s="1"/>
  <c r="N44"/>
  <c r="Z44" s="1"/>
  <c r="N42"/>
  <c r="Z42" s="1"/>
  <c r="N41"/>
  <c r="Z41" s="1"/>
  <c r="N31"/>
  <c r="Z31" s="1"/>
  <c r="N28"/>
  <c r="Z28" s="1"/>
  <c r="N26"/>
  <c r="Z26" s="1"/>
  <c r="N25"/>
  <c r="Z25" s="1"/>
  <c r="N15"/>
  <c r="Z15" s="1"/>
  <c r="N51"/>
  <c r="Z51" s="1"/>
  <c r="N48"/>
  <c r="Z48" s="1"/>
  <c r="N46"/>
  <c r="Z46" s="1"/>
  <c r="N45"/>
  <c r="Z45" s="1"/>
  <c r="N35"/>
  <c r="Z35" s="1"/>
  <c r="N32"/>
  <c r="Z32" s="1"/>
  <c r="N30"/>
  <c r="Z30" s="1"/>
  <c r="N29"/>
  <c r="Z29" s="1"/>
  <c r="N19"/>
  <c r="Z19" s="1"/>
  <c r="N16"/>
  <c r="Z16" s="1"/>
  <c r="N14"/>
  <c r="Z14" s="1"/>
  <c r="N52"/>
  <c r="Z52" s="1"/>
  <c r="N50"/>
  <c r="Z50" s="1"/>
  <c r="N49"/>
  <c r="Z49" s="1"/>
  <c r="N39"/>
  <c r="Z39" s="1"/>
  <c r="N36"/>
  <c r="Z36" s="1"/>
  <c r="N34"/>
  <c r="Z34" s="1"/>
  <c r="N33"/>
  <c r="Z33" s="1"/>
  <c r="N23"/>
  <c r="Z23" s="1"/>
  <c r="N20"/>
  <c r="Z20" s="1"/>
  <c r="N18"/>
  <c r="Z18" s="1"/>
  <c r="N17"/>
  <c r="Z17" s="1"/>
  <c r="R53"/>
  <c r="R43"/>
  <c r="R40"/>
  <c r="R38"/>
  <c r="R37"/>
  <c r="R27"/>
  <c r="R24"/>
  <c r="R22"/>
  <c r="R21"/>
  <c r="R47"/>
  <c r="R44"/>
  <c r="R42"/>
  <c r="R41"/>
  <c r="R31"/>
  <c r="R28"/>
  <c r="R26"/>
  <c r="R25"/>
  <c r="R15"/>
  <c r="R51"/>
  <c r="R48"/>
  <c r="R46"/>
  <c r="R45"/>
  <c r="R35"/>
  <c r="R32"/>
  <c r="R30"/>
  <c r="R29"/>
  <c r="R19"/>
  <c r="R16"/>
  <c r="R14"/>
  <c r="R52"/>
  <c r="R50"/>
  <c r="R49"/>
  <c r="R39"/>
  <c r="R36"/>
  <c r="R34"/>
  <c r="R33"/>
  <c r="R23"/>
  <c r="R20"/>
  <c r="R18"/>
  <c r="R17"/>
  <c r="R13"/>
  <c r="M13"/>
  <c r="M47"/>
  <c r="Y47" s="1"/>
  <c r="M44"/>
  <c r="Y44" s="1"/>
  <c r="M42"/>
  <c r="Y42" s="1"/>
  <c r="M41"/>
  <c r="Y41" s="1"/>
  <c r="M31"/>
  <c r="Y31" s="1"/>
  <c r="M28"/>
  <c r="Y28" s="1"/>
  <c r="M26"/>
  <c r="Y26" s="1"/>
  <c r="M25"/>
  <c r="Y25" s="1"/>
  <c r="M15"/>
  <c r="Y15" s="1"/>
  <c r="M51"/>
  <c r="Y51" s="1"/>
  <c r="M48"/>
  <c r="Y48" s="1"/>
  <c r="M46"/>
  <c r="Y46" s="1"/>
  <c r="M45"/>
  <c r="Y45" s="1"/>
  <c r="M35"/>
  <c r="Y35" s="1"/>
  <c r="M32"/>
  <c r="Y32" s="1"/>
  <c r="M30"/>
  <c r="Y30" s="1"/>
  <c r="M29"/>
  <c r="Y29" s="1"/>
  <c r="M19"/>
  <c r="Y19" s="1"/>
  <c r="M16"/>
  <c r="Y16" s="1"/>
  <c r="M14"/>
  <c r="Y14" s="1"/>
  <c r="M52"/>
  <c r="Y52" s="1"/>
  <c r="M50"/>
  <c r="Y50" s="1"/>
  <c r="M49"/>
  <c r="Y49" s="1"/>
  <c r="M39"/>
  <c r="Y39" s="1"/>
  <c r="M36"/>
  <c r="Y36" s="1"/>
  <c r="M34"/>
  <c r="Y34" s="1"/>
  <c r="M33"/>
  <c r="Y33" s="1"/>
  <c r="M23"/>
  <c r="Y23" s="1"/>
  <c r="M20"/>
  <c r="Y20" s="1"/>
  <c r="M18"/>
  <c r="Y18" s="1"/>
  <c r="M17"/>
  <c r="Y17" s="1"/>
  <c r="M53"/>
  <c r="Y53" s="1"/>
  <c r="M43"/>
  <c r="Y43" s="1"/>
  <c r="M40"/>
  <c r="Y40" s="1"/>
  <c r="M38"/>
  <c r="Y38" s="1"/>
  <c r="M37"/>
  <c r="Y37" s="1"/>
  <c r="M27"/>
  <c r="Y27" s="1"/>
  <c r="M24"/>
  <c r="Y24" s="1"/>
  <c r="M22"/>
  <c r="Y22" s="1"/>
  <c r="M21"/>
  <c r="Y21" s="1"/>
  <c r="M51" i="74"/>
  <c r="S51" s="1"/>
  <c r="M41"/>
  <c r="S41" s="1"/>
  <c r="M38"/>
  <c r="S38" s="1"/>
  <c r="M36"/>
  <c r="S36" s="1"/>
  <c r="M33"/>
  <c r="S33" s="1"/>
  <c r="M30"/>
  <c r="S30" s="1"/>
  <c r="M28"/>
  <c r="S28" s="1"/>
  <c r="M25"/>
  <c r="S25" s="1"/>
  <c r="M22"/>
  <c r="S22" s="1"/>
  <c r="M20"/>
  <c r="S20" s="1"/>
  <c r="M17"/>
  <c r="S17" s="1"/>
  <c r="M14"/>
  <c r="S14" s="1"/>
  <c r="M52"/>
  <c r="S52" s="1"/>
  <c r="M46"/>
  <c r="S46" s="1"/>
  <c r="M44"/>
  <c r="S44" s="1"/>
  <c r="M39"/>
  <c r="S39" s="1"/>
  <c r="M31"/>
  <c r="S31" s="1"/>
  <c r="M23"/>
  <c r="S23" s="1"/>
  <c r="M15"/>
  <c r="S15" s="1"/>
  <c r="M47"/>
  <c r="S47" s="1"/>
  <c r="M42"/>
  <c r="S42" s="1"/>
  <c r="M40"/>
  <c r="S40" s="1"/>
  <c r="M37"/>
  <c r="S37" s="1"/>
  <c r="M34"/>
  <c r="S34" s="1"/>
  <c r="M32"/>
  <c r="S32" s="1"/>
  <c r="M29"/>
  <c r="S29" s="1"/>
  <c r="M26"/>
  <c r="S26" s="1"/>
  <c r="M24"/>
  <c r="S24" s="1"/>
  <c r="M21"/>
  <c r="S21" s="1"/>
  <c r="M18"/>
  <c r="S18" s="1"/>
  <c r="M16"/>
  <c r="S16" s="1"/>
  <c r="M53"/>
  <c r="S53" s="1"/>
  <c r="M50"/>
  <c r="S50" s="1"/>
  <c r="M48"/>
  <c r="S48" s="1"/>
  <c r="M45"/>
  <c r="S45" s="1"/>
  <c r="M35"/>
  <c r="S35" s="1"/>
  <c r="M27"/>
  <c r="S27" s="1"/>
  <c r="M19"/>
  <c r="S19" s="1"/>
  <c r="N53"/>
  <c r="T53" s="1"/>
  <c r="N50"/>
  <c r="T50" s="1"/>
  <c r="N48"/>
  <c r="T48" s="1"/>
  <c r="N45"/>
  <c r="T45" s="1"/>
  <c r="N35"/>
  <c r="T35" s="1"/>
  <c r="N27"/>
  <c r="T27" s="1"/>
  <c r="N19"/>
  <c r="T19" s="1"/>
  <c r="N51"/>
  <c r="T51" s="1"/>
  <c r="N41"/>
  <c r="T41" s="1"/>
  <c r="N38"/>
  <c r="T38" s="1"/>
  <c r="N36"/>
  <c r="T36" s="1"/>
  <c r="N33"/>
  <c r="T33" s="1"/>
  <c r="N30"/>
  <c r="T30" s="1"/>
  <c r="N28"/>
  <c r="T28" s="1"/>
  <c r="N25"/>
  <c r="T25" s="1"/>
  <c r="N22"/>
  <c r="T22" s="1"/>
  <c r="N20"/>
  <c r="T20" s="1"/>
  <c r="N17"/>
  <c r="T17" s="1"/>
  <c r="N14"/>
  <c r="T14" s="1"/>
  <c r="N52"/>
  <c r="T52" s="1"/>
  <c r="N46"/>
  <c r="T46" s="1"/>
  <c r="N44"/>
  <c r="T44" s="1"/>
  <c r="N39"/>
  <c r="T39" s="1"/>
  <c r="N31"/>
  <c r="T31" s="1"/>
  <c r="N23"/>
  <c r="T23" s="1"/>
  <c r="N15"/>
  <c r="T15" s="1"/>
  <c r="N47"/>
  <c r="T47" s="1"/>
  <c r="N42"/>
  <c r="T42" s="1"/>
  <c r="N40"/>
  <c r="T40" s="1"/>
  <c r="N37"/>
  <c r="T37" s="1"/>
  <c r="N34"/>
  <c r="T34" s="1"/>
  <c r="N32"/>
  <c r="T32" s="1"/>
  <c r="N29"/>
  <c r="T29" s="1"/>
  <c r="N26"/>
  <c r="T26" s="1"/>
  <c r="N24"/>
  <c r="T24" s="1"/>
  <c r="N21"/>
  <c r="T21" s="1"/>
  <c r="N18"/>
  <c r="T18" s="1"/>
  <c r="N16"/>
  <c r="T16" s="1"/>
  <c r="P10" i="69"/>
  <c r="P52" i="65"/>
  <c r="AA52" s="1"/>
  <c r="P51"/>
  <c r="AA51" s="1"/>
  <c r="P43"/>
  <c r="AA43" s="1"/>
  <c r="P41"/>
  <c r="AA41" s="1"/>
  <c r="P38"/>
  <c r="AA38" s="1"/>
  <c r="P36"/>
  <c r="AA36" s="1"/>
  <c r="P35"/>
  <c r="AA35" s="1"/>
  <c r="P33"/>
  <c r="AA33" s="1"/>
  <c r="P30"/>
  <c r="AA30" s="1"/>
  <c r="P28"/>
  <c r="AA28" s="1"/>
  <c r="P27"/>
  <c r="AA27" s="1"/>
  <c r="P17"/>
  <c r="AA17" s="1"/>
  <c r="P14"/>
  <c r="AA14" s="1"/>
  <c r="P45"/>
  <c r="AA45" s="1"/>
  <c r="P42"/>
  <c r="AA42" s="1"/>
  <c r="P40"/>
  <c r="AA40" s="1"/>
  <c r="P39"/>
  <c r="AA39" s="1"/>
  <c r="P32"/>
  <c r="AA32" s="1"/>
  <c r="P31"/>
  <c r="AA31" s="1"/>
  <c r="P21"/>
  <c r="AA21" s="1"/>
  <c r="P18"/>
  <c r="AA18" s="1"/>
  <c r="P16"/>
  <c r="AA16" s="1"/>
  <c r="P15"/>
  <c r="AA15" s="1"/>
  <c r="P49"/>
  <c r="AA49" s="1"/>
  <c r="P46"/>
  <c r="AA46" s="1"/>
  <c r="P44"/>
  <c r="AA44" s="1"/>
  <c r="P25"/>
  <c r="AA25" s="1"/>
  <c r="P22"/>
  <c r="AA22" s="1"/>
  <c r="P20"/>
  <c r="AA20" s="1"/>
  <c r="P19"/>
  <c r="AA19" s="1"/>
  <c r="P53"/>
  <c r="AA53" s="1"/>
  <c r="P50"/>
  <c r="AA50" s="1"/>
  <c r="P48"/>
  <c r="AA48" s="1"/>
  <c r="P47"/>
  <c r="AA47" s="1"/>
  <c r="P37"/>
  <c r="AA37" s="1"/>
  <c r="P34"/>
  <c r="AA34" s="1"/>
  <c r="P29"/>
  <c r="AA29" s="1"/>
  <c r="P26"/>
  <c r="AA26" s="1"/>
  <c r="P24"/>
  <c r="AA24" s="1"/>
  <c r="P23"/>
  <c r="AA23" s="1"/>
  <c r="N53" i="71"/>
  <c r="T53" s="1"/>
  <c r="N50"/>
  <c r="T50" s="1"/>
  <c r="N48"/>
  <c r="T48" s="1"/>
  <c r="N45"/>
  <c r="T45" s="1"/>
  <c r="N42"/>
  <c r="T42" s="1"/>
  <c r="N40"/>
  <c r="T40" s="1"/>
  <c r="N37"/>
  <c r="T37" s="1"/>
  <c r="N33"/>
  <c r="T33" s="1"/>
  <c r="N30"/>
  <c r="T30" s="1"/>
  <c r="N28"/>
  <c r="T28" s="1"/>
  <c r="N25"/>
  <c r="T25" s="1"/>
  <c r="N22"/>
  <c r="T22" s="1"/>
  <c r="N20"/>
  <c r="T20" s="1"/>
  <c r="N17"/>
  <c r="T17" s="1"/>
  <c r="N14"/>
  <c r="T14" s="1"/>
  <c r="N51"/>
  <c r="T51" s="1"/>
  <c r="N43"/>
  <c r="T43" s="1"/>
  <c r="N31"/>
  <c r="T31" s="1"/>
  <c r="N23"/>
  <c r="T23" s="1"/>
  <c r="N15"/>
  <c r="T15" s="1"/>
  <c r="N52"/>
  <c r="T52" s="1"/>
  <c r="N49"/>
  <c r="T49" s="1"/>
  <c r="N46"/>
  <c r="T46" s="1"/>
  <c r="N44"/>
  <c r="T44" s="1"/>
  <c r="N41"/>
  <c r="T41" s="1"/>
  <c r="N38"/>
  <c r="T38" s="1"/>
  <c r="N36"/>
  <c r="T36" s="1"/>
  <c r="N34"/>
  <c r="T34" s="1"/>
  <c r="N32"/>
  <c r="T32" s="1"/>
  <c r="N29"/>
  <c r="T29" s="1"/>
  <c r="N26"/>
  <c r="T26" s="1"/>
  <c r="N24"/>
  <c r="T24" s="1"/>
  <c r="N21"/>
  <c r="T21" s="1"/>
  <c r="N18"/>
  <c r="T18" s="1"/>
  <c r="N16"/>
  <c r="T16" s="1"/>
  <c r="N47"/>
  <c r="T47" s="1"/>
  <c r="N39"/>
  <c r="T39" s="1"/>
  <c r="N35"/>
  <c r="T35" s="1"/>
  <c r="N27"/>
  <c r="T27" s="1"/>
  <c r="N19"/>
  <c r="T19" s="1"/>
  <c r="Q52" i="73"/>
  <c r="AB52" s="1"/>
  <c r="Q51"/>
  <c r="AB51" s="1"/>
  <c r="Q33"/>
  <c r="AB33" s="1"/>
  <c r="Q30"/>
  <c r="Q28"/>
  <c r="AB28" s="1"/>
  <c r="Q27"/>
  <c r="AB27" s="1"/>
  <c r="Q45"/>
  <c r="AB45" s="1"/>
  <c r="Q43"/>
  <c r="AB43" s="1"/>
  <c r="Q37"/>
  <c r="AB37" s="1"/>
  <c r="Q34"/>
  <c r="AB34" s="1"/>
  <c r="Q32"/>
  <c r="AB32" s="1"/>
  <c r="Q31"/>
  <c r="Q49"/>
  <c r="AB49" s="1"/>
  <c r="Q46"/>
  <c r="Q44"/>
  <c r="AB44" s="1"/>
  <c r="Q41"/>
  <c r="AB41" s="1"/>
  <c r="Q38"/>
  <c r="AB38" s="1"/>
  <c r="Q36"/>
  <c r="AB36" s="1"/>
  <c r="Q35"/>
  <c r="AB35" s="1"/>
  <c r="Q25"/>
  <c r="AB25" s="1"/>
  <c r="Q53"/>
  <c r="AB53" s="1"/>
  <c r="Q50"/>
  <c r="Q48"/>
  <c r="AB48" s="1"/>
  <c r="Q47"/>
  <c r="AB47" s="1"/>
  <c r="Q42"/>
  <c r="AB42" s="1"/>
  <c r="Q40"/>
  <c r="AB40" s="1"/>
  <c r="Q39"/>
  <c r="AB39" s="1"/>
  <c r="Q29"/>
  <c r="AB29" s="1"/>
  <c r="Q26"/>
  <c r="AB26" s="1"/>
  <c r="Q24"/>
  <c r="Q23"/>
  <c r="AB23" s="1"/>
  <c r="Q17"/>
  <c r="AB17" s="1"/>
  <c r="Q14"/>
  <c r="AB14" s="1"/>
  <c r="Q21"/>
  <c r="AB21" s="1"/>
  <c r="Q18"/>
  <c r="AB18" s="1"/>
  <c r="Q16"/>
  <c r="Q15"/>
  <c r="AB15" s="1"/>
  <c r="Q22"/>
  <c r="AB22" s="1"/>
  <c r="Q20"/>
  <c r="AB20" s="1"/>
  <c r="Q19"/>
  <c r="AB19" s="1"/>
  <c r="M51" i="78"/>
  <c r="S51" s="1"/>
  <c r="M48"/>
  <c r="S48" s="1"/>
  <c r="M46"/>
  <c r="S46" s="1"/>
  <c r="M43"/>
  <c r="S43" s="1"/>
  <c r="M40"/>
  <c r="S40" s="1"/>
  <c r="M38"/>
  <c r="S38" s="1"/>
  <c r="M35"/>
  <c r="S35" s="1"/>
  <c r="M32"/>
  <c r="S32" s="1"/>
  <c r="M30"/>
  <c r="S30" s="1"/>
  <c r="M27"/>
  <c r="S27" s="1"/>
  <c r="M24"/>
  <c r="S24" s="1"/>
  <c r="M22"/>
  <c r="S22" s="1"/>
  <c r="M19"/>
  <c r="S19" s="1"/>
  <c r="M16"/>
  <c r="S16" s="1"/>
  <c r="M14"/>
  <c r="S14" s="1"/>
  <c r="M49"/>
  <c r="S49" s="1"/>
  <c r="M41"/>
  <c r="S41" s="1"/>
  <c r="M33"/>
  <c r="S33" s="1"/>
  <c r="M25"/>
  <c r="S25" s="1"/>
  <c r="M17"/>
  <c r="S17" s="1"/>
  <c r="M52"/>
  <c r="S52" s="1"/>
  <c r="M50"/>
  <c r="S50" s="1"/>
  <c r="M47"/>
  <c r="S47" s="1"/>
  <c r="M44"/>
  <c r="S44" s="1"/>
  <c r="M42"/>
  <c r="S42" s="1"/>
  <c r="M39"/>
  <c r="S39" s="1"/>
  <c r="M36"/>
  <c r="S36" s="1"/>
  <c r="M34"/>
  <c r="S34" s="1"/>
  <c r="M31"/>
  <c r="S31" s="1"/>
  <c r="M28"/>
  <c r="S28" s="1"/>
  <c r="M26"/>
  <c r="S26" s="1"/>
  <c r="M23"/>
  <c r="S23" s="1"/>
  <c r="M20"/>
  <c r="S20" s="1"/>
  <c r="M18"/>
  <c r="S18" s="1"/>
  <c r="M15"/>
  <c r="S15" s="1"/>
  <c r="M53"/>
  <c r="S53" s="1"/>
  <c r="M45"/>
  <c r="S45" s="1"/>
  <c r="M37"/>
  <c r="S37" s="1"/>
  <c r="M29"/>
  <c r="S29" s="1"/>
  <c r="M21"/>
  <c r="S21" s="1"/>
  <c r="K52" i="67"/>
  <c r="R52" s="1"/>
  <c r="K49"/>
  <c r="R49" s="1"/>
  <c r="K47"/>
  <c r="R47" s="1"/>
  <c r="K44"/>
  <c r="R44" s="1"/>
  <c r="K41"/>
  <c r="R41" s="1"/>
  <c r="K39"/>
  <c r="R39" s="1"/>
  <c r="K36"/>
  <c r="R36" s="1"/>
  <c r="K33"/>
  <c r="R33" s="1"/>
  <c r="K31"/>
  <c r="R31" s="1"/>
  <c r="K28"/>
  <c r="R28" s="1"/>
  <c r="K25"/>
  <c r="R25" s="1"/>
  <c r="K23"/>
  <c r="R23" s="1"/>
  <c r="K20"/>
  <c r="R20" s="1"/>
  <c r="K17"/>
  <c r="R17" s="1"/>
  <c r="K15"/>
  <c r="R15" s="1"/>
  <c r="K50"/>
  <c r="R50" s="1"/>
  <c r="K46"/>
  <c r="R46" s="1"/>
  <c r="K37"/>
  <c r="R37" s="1"/>
  <c r="K32"/>
  <c r="R32" s="1"/>
  <c r="K27"/>
  <c r="R27" s="1"/>
  <c r="K18"/>
  <c r="R18" s="1"/>
  <c r="K14"/>
  <c r="R14" s="1"/>
  <c r="K45"/>
  <c r="R45" s="1"/>
  <c r="K40"/>
  <c r="R40" s="1"/>
  <c r="K35"/>
  <c r="R35" s="1"/>
  <c r="K26"/>
  <c r="R26" s="1"/>
  <c r="K22"/>
  <c r="R22" s="1"/>
  <c r="K53"/>
  <c r="R53" s="1"/>
  <c r="K48"/>
  <c r="R48" s="1"/>
  <c r="K43"/>
  <c r="R43" s="1"/>
  <c r="K34"/>
  <c r="R34" s="1"/>
  <c r="K30"/>
  <c r="R30" s="1"/>
  <c r="K21"/>
  <c r="R21" s="1"/>
  <c r="K16"/>
  <c r="R16" s="1"/>
  <c r="K51"/>
  <c r="R51" s="1"/>
  <c r="K42"/>
  <c r="R42" s="1"/>
  <c r="K38"/>
  <c r="R38" s="1"/>
  <c r="K29"/>
  <c r="R29" s="1"/>
  <c r="K24"/>
  <c r="R24" s="1"/>
  <c r="K19"/>
  <c r="R19" s="1"/>
  <c r="N53" i="78"/>
  <c r="T53" s="1"/>
  <c r="N45"/>
  <c r="T45" s="1"/>
  <c r="N37"/>
  <c r="T37" s="1"/>
  <c r="N29"/>
  <c r="T29" s="1"/>
  <c r="N21"/>
  <c r="T21" s="1"/>
  <c r="N51"/>
  <c r="T51" s="1"/>
  <c r="N48"/>
  <c r="T48" s="1"/>
  <c r="N46"/>
  <c r="T46" s="1"/>
  <c r="N43"/>
  <c r="T43" s="1"/>
  <c r="N40"/>
  <c r="T40" s="1"/>
  <c r="N38"/>
  <c r="T38" s="1"/>
  <c r="N35"/>
  <c r="T35" s="1"/>
  <c r="N32"/>
  <c r="T32" s="1"/>
  <c r="N30"/>
  <c r="T30" s="1"/>
  <c r="N27"/>
  <c r="T27" s="1"/>
  <c r="N24"/>
  <c r="T24" s="1"/>
  <c r="N22"/>
  <c r="T22" s="1"/>
  <c r="N19"/>
  <c r="T19" s="1"/>
  <c r="N16"/>
  <c r="T16" s="1"/>
  <c r="N14"/>
  <c r="T14" s="1"/>
  <c r="N49"/>
  <c r="T49" s="1"/>
  <c r="N41"/>
  <c r="T41" s="1"/>
  <c r="N33"/>
  <c r="T33" s="1"/>
  <c r="N25"/>
  <c r="T25" s="1"/>
  <c r="N17"/>
  <c r="T17" s="1"/>
  <c r="N52"/>
  <c r="T52" s="1"/>
  <c r="N50"/>
  <c r="T50" s="1"/>
  <c r="N47"/>
  <c r="T47" s="1"/>
  <c r="N44"/>
  <c r="T44" s="1"/>
  <c r="N42"/>
  <c r="T42" s="1"/>
  <c r="N39"/>
  <c r="T39" s="1"/>
  <c r="N36"/>
  <c r="T36" s="1"/>
  <c r="N34"/>
  <c r="T34" s="1"/>
  <c r="N31"/>
  <c r="T31" s="1"/>
  <c r="N28"/>
  <c r="T28" s="1"/>
  <c r="N26"/>
  <c r="T26" s="1"/>
  <c r="N23"/>
  <c r="T23" s="1"/>
  <c r="N20"/>
  <c r="T20" s="1"/>
  <c r="N18"/>
  <c r="T18" s="1"/>
  <c r="N15"/>
  <c r="T15" s="1"/>
  <c r="M52" i="70"/>
  <c r="S52" s="1"/>
  <c r="M49"/>
  <c r="S49" s="1"/>
  <c r="M47"/>
  <c r="S47" s="1"/>
  <c r="M44"/>
  <c r="S44" s="1"/>
  <c r="M41"/>
  <c r="S41" s="1"/>
  <c r="M39"/>
  <c r="S39" s="1"/>
  <c r="M36"/>
  <c r="S36" s="1"/>
  <c r="M50"/>
  <c r="S50" s="1"/>
  <c r="M42"/>
  <c r="S42" s="1"/>
  <c r="M34"/>
  <c r="S34" s="1"/>
  <c r="M53"/>
  <c r="S53" s="1"/>
  <c r="M51"/>
  <c r="S51" s="1"/>
  <c r="M48"/>
  <c r="S48" s="1"/>
  <c r="M45"/>
  <c r="S45" s="1"/>
  <c r="M43"/>
  <c r="S43" s="1"/>
  <c r="M40"/>
  <c r="S40" s="1"/>
  <c r="M37"/>
  <c r="S37" s="1"/>
  <c r="M35"/>
  <c r="S35" s="1"/>
  <c r="M46"/>
  <c r="S46" s="1"/>
  <c r="M38"/>
  <c r="S38" s="1"/>
  <c r="M30"/>
  <c r="S30" s="1"/>
  <c r="M25"/>
  <c r="S25" s="1"/>
  <c r="M23"/>
  <c r="S23" s="1"/>
  <c r="M20"/>
  <c r="S20" s="1"/>
  <c r="M17"/>
  <c r="S17" s="1"/>
  <c r="M15"/>
  <c r="S15" s="1"/>
  <c r="M33"/>
  <c r="S33" s="1"/>
  <c r="M29"/>
  <c r="S29" s="1"/>
  <c r="M28"/>
  <c r="S28" s="1"/>
  <c r="M26"/>
  <c r="S26" s="1"/>
  <c r="M18"/>
  <c r="S18" s="1"/>
  <c r="M32"/>
  <c r="S32" s="1"/>
  <c r="M31"/>
  <c r="S31" s="1"/>
  <c r="M27"/>
  <c r="S27" s="1"/>
  <c r="M24"/>
  <c r="S24" s="1"/>
  <c r="M21"/>
  <c r="S21" s="1"/>
  <c r="M19"/>
  <c r="S19" s="1"/>
  <c r="M16"/>
  <c r="S16" s="1"/>
  <c r="M22"/>
  <c r="S22" s="1"/>
  <c r="M14"/>
  <c r="S14" s="1"/>
  <c r="R52" i="77"/>
  <c r="R50"/>
  <c r="R49"/>
  <c r="R39"/>
  <c r="R36"/>
  <c r="R53"/>
  <c r="R43"/>
  <c r="R40"/>
  <c r="R38"/>
  <c r="R47"/>
  <c r="R44"/>
  <c r="R51"/>
  <c r="R48"/>
  <c r="R46"/>
  <c r="R45"/>
  <c r="R27"/>
  <c r="R24"/>
  <c r="R22"/>
  <c r="R21"/>
  <c r="R37"/>
  <c r="R31"/>
  <c r="R28"/>
  <c r="R26"/>
  <c r="R25"/>
  <c r="R15"/>
  <c r="R42"/>
  <c r="R41"/>
  <c r="R35"/>
  <c r="R32"/>
  <c r="R30"/>
  <c r="R29"/>
  <c r="R19"/>
  <c r="R16"/>
  <c r="R14"/>
  <c r="R34"/>
  <c r="R33"/>
  <c r="R23"/>
  <c r="R20"/>
  <c r="R18"/>
  <c r="R17"/>
  <c r="AB16" i="73"/>
  <c r="M52" i="66"/>
  <c r="S52" s="1"/>
  <c r="M47"/>
  <c r="S47" s="1"/>
  <c r="M35"/>
  <c r="S35" s="1"/>
  <c r="M27"/>
  <c r="S27" s="1"/>
  <c r="M19"/>
  <c r="S19" s="1"/>
  <c r="M48"/>
  <c r="S48" s="1"/>
  <c r="M45"/>
  <c r="S45" s="1"/>
  <c r="M41"/>
  <c r="S41" s="1"/>
  <c r="M38"/>
  <c r="S38" s="1"/>
  <c r="M36"/>
  <c r="S36" s="1"/>
  <c r="M33"/>
  <c r="S33" s="1"/>
  <c r="M30"/>
  <c r="S30" s="1"/>
  <c r="M28"/>
  <c r="S28" s="1"/>
  <c r="M25"/>
  <c r="S25" s="1"/>
  <c r="M22"/>
  <c r="S22" s="1"/>
  <c r="M20"/>
  <c r="S20" s="1"/>
  <c r="M17"/>
  <c r="S17" s="1"/>
  <c r="M14"/>
  <c r="S14" s="1"/>
  <c r="M53"/>
  <c r="S53" s="1"/>
  <c r="M50"/>
  <c r="S50" s="1"/>
  <c r="M39"/>
  <c r="S39" s="1"/>
  <c r="M31"/>
  <c r="S31" s="1"/>
  <c r="M23"/>
  <c r="S23" s="1"/>
  <c r="M15"/>
  <c r="S15" s="1"/>
  <c r="M51"/>
  <c r="S51" s="1"/>
  <c r="M46"/>
  <c r="S46" s="1"/>
  <c r="M44"/>
  <c r="S44" s="1"/>
  <c r="M42"/>
  <c r="S42" s="1"/>
  <c r="M40"/>
  <c r="S40" s="1"/>
  <c r="M37"/>
  <c r="S37" s="1"/>
  <c r="M34"/>
  <c r="S34" s="1"/>
  <c r="M32"/>
  <c r="S32" s="1"/>
  <c r="M29"/>
  <c r="S29" s="1"/>
  <c r="M26"/>
  <c r="S26" s="1"/>
  <c r="M24"/>
  <c r="S24" s="1"/>
  <c r="M21"/>
  <c r="S21" s="1"/>
  <c r="M18"/>
  <c r="S18" s="1"/>
  <c r="M16"/>
  <c r="S16" s="1"/>
  <c r="N53"/>
  <c r="T53" s="1"/>
  <c r="N51"/>
  <c r="T51" s="1"/>
  <c r="N46"/>
  <c r="T46" s="1"/>
  <c r="N44"/>
  <c r="T44" s="1"/>
  <c r="N42"/>
  <c r="T42" s="1"/>
  <c r="N40"/>
  <c r="T40" s="1"/>
  <c r="N37"/>
  <c r="T37" s="1"/>
  <c r="N34"/>
  <c r="T34" s="1"/>
  <c r="N32"/>
  <c r="T32" s="1"/>
  <c r="N29"/>
  <c r="T29" s="1"/>
  <c r="N26"/>
  <c r="T26" s="1"/>
  <c r="N24"/>
  <c r="T24" s="1"/>
  <c r="N21"/>
  <c r="T21" s="1"/>
  <c r="N18"/>
  <c r="T18" s="1"/>
  <c r="N16"/>
  <c r="T16" s="1"/>
  <c r="N52"/>
  <c r="T52" s="1"/>
  <c r="N47"/>
  <c r="T47" s="1"/>
  <c r="N35"/>
  <c r="T35" s="1"/>
  <c r="N27"/>
  <c r="T27" s="1"/>
  <c r="N19"/>
  <c r="T19" s="1"/>
  <c r="N49"/>
  <c r="N48"/>
  <c r="T48" s="1"/>
  <c r="N45"/>
  <c r="T45" s="1"/>
  <c r="N41"/>
  <c r="T41" s="1"/>
  <c r="N38"/>
  <c r="T38" s="1"/>
  <c r="N36"/>
  <c r="T36" s="1"/>
  <c r="N33"/>
  <c r="T33" s="1"/>
  <c r="N30"/>
  <c r="T30" s="1"/>
  <c r="N28"/>
  <c r="T28" s="1"/>
  <c r="N25"/>
  <c r="T25" s="1"/>
  <c r="N22"/>
  <c r="T22" s="1"/>
  <c r="N20"/>
  <c r="T20" s="1"/>
  <c r="N17"/>
  <c r="T17" s="1"/>
  <c r="N14"/>
  <c r="T14" s="1"/>
  <c r="N50"/>
  <c r="T50" s="1"/>
  <c r="N43"/>
  <c r="N39"/>
  <c r="T39" s="1"/>
  <c r="N31"/>
  <c r="T31" s="1"/>
  <c r="N23"/>
  <c r="T23" s="1"/>
  <c r="N15"/>
  <c r="T15" s="1"/>
  <c r="P45" i="73"/>
  <c r="AA45" s="1"/>
  <c r="P43"/>
  <c r="AA43" s="1"/>
  <c r="P37"/>
  <c r="AA37" s="1"/>
  <c r="P34"/>
  <c r="AA34" s="1"/>
  <c r="P32"/>
  <c r="AA32" s="1"/>
  <c r="P31"/>
  <c r="AA31" s="1"/>
  <c r="P49"/>
  <c r="AA49" s="1"/>
  <c r="P46"/>
  <c r="AA46" s="1"/>
  <c r="P44"/>
  <c r="AA44" s="1"/>
  <c r="P41"/>
  <c r="AA41" s="1"/>
  <c r="P38"/>
  <c r="AA38" s="1"/>
  <c r="P36"/>
  <c r="AA36" s="1"/>
  <c r="P35"/>
  <c r="AA35" s="1"/>
  <c r="P25"/>
  <c r="AA25" s="1"/>
  <c r="P53"/>
  <c r="AA53" s="1"/>
  <c r="P50"/>
  <c r="AA50" s="1"/>
  <c r="P48"/>
  <c r="AA48" s="1"/>
  <c r="P47"/>
  <c r="AA47" s="1"/>
  <c r="P42"/>
  <c r="AA42" s="1"/>
  <c r="P40"/>
  <c r="AA40" s="1"/>
  <c r="P39"/>
  <c r="AA39" s="1"/>
  <c r="P29"/>
  <c r="AA29" s="1"/>
  <c r="P26"/>
  <c r="AA26" s="1"/>
  <c r="P24"/>
  <c r="AA24" s="1"/>
  <c r="P52"/>
  <c r="AA52" s="1"/>
  <c r="P51"/>
  <c r="AA51" s="1"/>
  <c r="P33"/>
  <c r="AA33" s="1"/>
  <c r="P30"/>
  <c r="AA30" s="1"/>
  <c r="P28"/>
  <c r="AA28" s="1"/>
  <c r="P27"/>
  <c r="AA27" s="1"/>
  <c r="P17"/>
  <c r="AA17" s="1"/>
  <c r="P14"/>
  <c r="AA14" s="1"/>
  <c r="P21"/>
  <c r="AA21" s="1"/>
  <c r="P18"/>
  <c r="AA18" s="1"/>
  <c r="P16"/>
  <c r="AA16" s="1"/>
  <c r="P15"/>
  <c r="AA15" s="1"/>
  <c r="P22"/>
  <c r="AA22" s="1"/>
  <c r="P20"/>
  <c r="AA20" s="1"/>
  <c r="P19"/>
  <c r="AA19" s="1"/>
  <c r="P23"/>
  <c r="AA23" s="1"/>
  <c r="M51" i="71"/>
  <c r="S51" s="1"/>
  <c r="M43"/>
  <c r="S43" s="1"/>
  <c r="M31"/>
  <c r="S31" s="1"/>
  <c r="M23"/>
  <c r="S23" s="1"/>
  <c r="M15"/>
  <c r="S15" s="1"/>
  <c r="M52"/>
  <c r="S52" s="1"/>
  <c r="M49"/>
  <c r="S49" s="1"/>
  <c r="M46"/>
  <c r="S46" s="1"/>
  <c r="M44"/>
  <c r="S44" s="1"/>
  <c r="M41"/>
  <c r="S41" s="1"/>
  <c r="M38"/>
  <c r="S38" s="1"/>
  <c r="M36"/>
  <c r="S36" s="1"/>
  <c r="M34"/>
  <c r="S34" s="1"/>
  <c r="M32"/>
  <c r="S32" s="1"/>
  <c r="M29"/>
  <c r="S29" s="1"/>
  <c r="M26"/>
  <c r="S26" s="1"/>
  <c r="M24"/>
  <c r="S24" s="1"/>
  <c r="M21"/>
  <c r="S21" s="1"/>
  <c r="M18"/>
  <c r="S18" s="1"/>
  <c r="M16"/>
  <c r="S16" s="1"/>
  <c r="M47"/>
  <c r="S47" s="1"/>
  <c r="M39"/>
  <c r="S39" s="1"/>
  <c r="M35"/>
  <c r="S35" s="1"/>
  <c r="M27"/>
  <c r="S27" s="1"/>
  <c r="M19"/>
  <c r="S19" s="1"/>
  <c r="M53"/>
  <c r="S53" s="1"/>
  <c r="M50"/>
  <c r="S50" s="1"/>
  <c r="M48"/>
  <c r="S48" s="1"/>
  <c r="M45"/>
  <c r="S45" s="1"/>
  <c r="M42"/>
  <c r="S42" s="1"/>
  <c r="M40"/>
  <c r="S40" s="1"/>
  <c r="M37"/>
  <c r="S37" s="1"/>
  <c r="M33"/>
  <c r="S33" s="1"/>
  <c r="M30"/>
  <c r="S30" s="1"/>
  <c r="M28"/>
  <c r="S28" s="1"/>
  <c r="M25"/>
  <c r="S25" s="1"/>
  <c r="M22"/>
  <c r="S22" s="1"/>
  <c r="M20"/>
  <c r="S20" s="1"/>
  <c r="M17"/>
  <c r="S17" s="1"/>
  <c r="M14"/>
  <c r="S14" s="1"/>
  <c r="Q10" i="69"/>
  <c r="Q53" i="65"/>
  <c r="AB53" s="1"/>
  <c r="Q50"/>
  <c r="AB50" s="1"/>
  <c r="Q48"/>
  <c r="AB48" s="1"/>
  <c r="Q47"/>
  <c r="AB47" s="1"/>
  <c r="Q37"/>
  <c r="AB37" s="1"/>
  <c r="Q34"/>
  <c r="AB34" s="1"/>
  <c r="Q29"/>
  <c r="AB29" s="1"/>
  <c r="Q26"/>
  <c r="AB26" s="1"/>
  <c r="Q24"/>
  <c r="AB24" s="1"/>
  <c r="Q23"/>
  <c r="AB23" s="1"/>
  <c r="Q52"/>
  <c r="AB52" s="1"/>
  <c r="Q51"/>
  <c r="AB51" s="1"/>
  <c r="Q43"/>
  <c r="AB43" s="1"/>
  <c r="Q41"/>
  <c r="AB41" s="1"/>
  <c r="Q38"/>
  <c r="AB38" s="1"/>
  <c r="Q36"/>
  <c r="AB36" s="1"/>
  <c r="Q35"/>
  <c r="AB35" s="1"/>
  <c r="Q33"/>
  <c r="AB33" s="1"/>
  <c r="Q30"/>
  <c r="AB30" s="1"/>
  <c r="Q28"/>
  <c r="AB28" s="1"/>
  <c r="Q27"/>
  <c r="AB27" s="1"/>
  <c r="Q17"/>
  <c r="AB17" s="1"/>
  <c r="Q14"/>
  <c r="AB14" s="1"/>
  <c r="Q45"/>
  <c r="AB45" s="1"/>
  <c r="Q42"/>
  <c r="AB42" s="1"/>
  <c r="Q40"/>
  <c r="AB40" s="1"/>
  <c r="Q39"/>
  <c r="AB39" s="1"/>
  <c r="Q32"/>
  <c r="AB32" s="1"/>
  <c r="Q31"/>
  <c r="AB31" s="1"/>
  <c r="Q21"/>
  <c r="AB21" s="1"/>
  <c r="Q18"/>
  <c r="AB18" s="1"/>
  <c r="Q16"/>
  <c r="AB16" s="1"/>
  <c r="Q15"/>
  <c r="AB15" s="1"/>
  <c r="Q49"/>
  <c r="AB49" s="1"/>
  <c r="Q46"/>
  <c r="AB46" s="1"/>
  <c r="Q44"/>
  <c r="AB44" s="1"/>
  <c r="Q25"/>
  <c r="AB25" s="1"/>
  <c r="Q22"/>
  <c r="AB22" s="1"/>
  <c r="Q20"/>
  <c r="AB20" s="1"/>
  <c r="Q19"/>
  <c r="AB19" s="1"/>
  <c r="J50" i="67"/>
  <c r="Q50" s="1"/>
  <c r="J42"/>
  <c r="Q42" s="1"/>
  <c r="J34"/>
  <c r="Q34" s="1"/>
  <c r="J26"/>
  <c r="Q26" s="1"/>
  <c r="J18"/>
  <c r="Q18" s="1"/>
  <c r="J45"/>
  <c r="Q45" s="1"/>
  <c r="J41"/>
  <c r="Q41" s="1"/>
  <c r="J40"/>
  <c r="Q40" s="1"/>
  <c r="J36"/>
  <c r="Q36" s="1"/>
  <c r="J35"/>
  <c r="Q35" s="1"/>
  <c r="J31"/>
  <c r="Q31" s="1"/>
  <c r="J22"/>
  <c r="Q22" s="1"/>
  <c r="J53"/>
  <c r="Q53" s="1"/>
  <c r="J49"/>
  <c r="Q49" s="1"/>
  <c r="J48"/>
  <c r="Q48" s="1"/>
  <c r="J44"/>
  <c r="Q44" s="1"/>
  <c r="J43"/>
  <c r="Q43" s="1"/>
  <c r="J39"/>
  <c r="Q39" s="1"/>
  <c r="J30"/>
  <c r="Q30" s="1"/>
  <c r="J21"/>
  <c r="Q21" s="1"/>
  <c r="J17"/>
  <c r="Q17" s="1"/>
  <c r="J16"/>
  <c r="Q16" s="1"/>
  <c r="J52"/>
  <c r="Q52" s="1"/>
  <c r="J51"/>
  <c r="Q51" s="1"/>
  <c r="J47"/>
  <c r="Q47" s="1"/>
  <c r="J38"/>
  <c r="Q38" s="1"/>
  <c r="J29"/>
  <c r="Q29" s="1"/>
  <c r="J25"/>
  <c r="Q25" s="1"/>
  <c r="J24"/>
  <c r="Q24" s="1"/>
  <c r="J20"/>
  <c r="Q20" s="1"/>
  <c r="J19"/>
  <c r="Q19" s="1"/>
  <c r="J15"/>
  <c r="Q15" s="1"/>
  <c r="J46"/>
  <c r="Q46" s="1"/>
  <c r="J37"/>
  <c r="Q37" s="1"/>
  <c r="J33"/>
  <c r="Q33" s="1"/>
  <c r="J32"/>
  <c r="Q32" s="1"/>
  <c r="J28"/>
  <c r="Q28" s="1"/>
  <c r="J27"/>
  <c r="Q27" s="1"/>
  <c r="J23"/>
  <c r="Q23" s="1"/>
  <c r="J14"/>
  <c r="Q14" s="1"/>
  <c r="R53" i="73"/>
  <c r="R50"/>
  <c r="R48"/>
  <c r="R47"/>
  <c r="R42"/>
  <c r="R40"/>
  <c r="R39"/>
  <c r="R29"/>
  <c r="R26"/>
  <c r="R24"/>
  <c r="R23"/>
  <c r="R52"/>
  <c r="R51"/>
  <c r="R30"/>
  <c r="R28"/>
  <c r="R27"/>
  <c r="R45"/>
  <c r="R37"/>
  <c r="R34"/>
  <c r="R32"/>
  <c r="R31"/>
  <c r="R49"/>
  <c r="R46"/>
  <c r="R44"/>
  <c r="R41"/>
  <c r="R38"/>
  <c r="R36"/>
  <c r="R35"/>
  <c r="R25"/>
  <c r="R22"/>
  <c r="R20"/>
  <c r="R19"/>
  <c r="R17"/>
  <c r="R14"/>
  <c r="R21"/>
  <c r="R18"/>
  <c r="R16"/>
  <c r="R15"/>
  <c r="N51" i="79"/>
  <c r="T51" s="1"/>
  <c r="N47"/>
  <c r="T47" s="1"/>
  <c r="N43"/>
  <c r="T43" s="1"/>
  <c r="N39"/>
  <c r="T39" s="1"/>
  <c r="N33"/>
  <c r="T33" s="1"/>
  <c r="N29"/>
  <c r="T29" s="1"/>
  <c r="N25"/>
  <c r="T25" s="1"/>
  <c r="N21"/>
  <c r="T21" s="1"/>
  <c r="N17"/>
  <c r="T17" s="1"/>
  <c r="N52"/>
  <c r="T52" s="1"/>
  <c r="N48"/>
  <c r="T48" s="1"/>
  <c r="N44"/>
  <c r="T44" s="1"/>
  <c r="N40"/>
  <c r="T40" s="1"/>
  <c r="N36"/>
  <c r="T36" s="1"/>
  <c r="N34"/>
  <c r="T34" s="1"/>
  <c r="N30"/>
  <c r="T30" s="1"/>
  <c r="N26"/>
  <c r="T26" s="1"/>
  <c r="N22"/>
  <c r="T22" s="1"/>
  <c r="N18"/>
  <c r="T18" s="1"/>
  <c r="N14"/>
  <c r="T14" s="1"/>
  <c r="N53"/>
  <c r="T53" s="1"/>
  <c r="N49"/>
  <c r="T49" s="1"/>
  <c r="N45"/>
  <c r="T45" s="1"/>
  <c r="N41"/>
  <c r="T41" s="1"/>
  <c r="N37"/>
  <c r="T37" s="1"/>
  <c r="N35"/>
  <c r="T35" s="1"/>
  <c r="N31"/>
  <c r="T31" s="1"/>
  <c r="N27"/>
  <c r="T27" s="1"/>
  <c r="N23"/>
  <c r="T23" s="1"/>
  <c r="N19"/>
  <c r="T19" s="1"/>
  <c r="N15"/>
  <c r="T15" s="1"/>
  <c r="N50"/>
  <c r="T50" s="1"/>
  <c r="N46"/>
  <c r="T46" s="1"/>
  <c r="N42"/>
  <c r="T42" s="1"/>
  <c r="N38"/>
  <c r="T38" s="1"/>
  <c r="N32"/>
  <c r="T32" s="1"/>
  <c r="N28"/>
  <c r="T28" s="1"/>
  <c r="N24"/>
  <c r="T24" s="1"/>
  <c r="N20"/>
  <c r="T20" s="1"/>
  <c r="N16"/>
  <c r="T16" s="1"/>
  <c r="M52"/>
  <c r="S52" s="1"/>
  <c r="M48"/>
  <c r="S48" s="1"/>
  <c r="M44"/>
  <c r="S44" s="1"/>
  <c r="M40"/>
  <c r="S40" s="1"/>
  <c r="M36"/>
  <c r="S36" s="1"/>
  <c r="M34"/>
  <c r="S34" s="1"/>
  <c r="M30"/>
  <c r="S30" s="1"/>
  <c r="M26"/>
  <c r="S26" s="1"/>
  <c r="M22"/>
  <c r="S22" s="1"/>
  <c r="M18"/>
  <c r="S18" s="1"/>
  <c r="M14"/>
  <c r="S14" s="1"/>
  <c r="M53"/>
  <c r="S53" s="1"/>
  <c r="M49"/>
  <c r="S49" s="1"/>
  <c r="M45"/>
  <c r="S45" s="1"/>
  <c r="M41"/>
  <c r="S41" s="1"/>
  <c r="M37"/>
  <c r="S37" s="1"/>
  <c r="M35"/>
  <c r="S35" s="1"/>
  <c r="M31"/>
  <c r="S31" s="1"/>
  <c r="M27"/>
  <c r="S27" s="1"/>
  <c r="M23"/>
  <c r="S23" s="1"/>
  <c r="M19"/>
  <c r="S19" s="1"/>
  <c r="M15"/>
  <c r="S15" s="1"/>
  <c r="M50"/>
  <c r="S50" s="1"/>
  <c r="M46"/>
  <c r="S46" s="1"/>
  <c r="M42"/>
  <c r="S42" s="1"/>
  <c r="M38"/>
  <c r="S38" s="1"/>
  <c r="M32"/>
  <c r="S32" s="1"/>
  <c r="M28"/>
  <c r="S28" s="1"/>
  <c r="M24"/>
  <c r="S24" s="1"/>
  <c r="M20"/>
  <c r="S20" s="1"/>
  <c r="M16"/>
  <c r="S16" s="1"/>
  <c r="M51"/>
  <c r="S51" s="1"/>
  <c r="M47"/>
  <c r="S47" s="1"/>
  <c r="M43"/>
  <c r="S43" s="1"/>
  <c r="M39"/>
  <c r="S39" s="1"/>
  <c r="M33"/>
  <c r="S33" s="1"/>
  <c r="M29"/>
  <c r="S29" s="1"/>
  <c r="M25"/>
  <c r="S25" s="1"/>
  <c r="M21"/>
  <c r="S21" s="1"/>
  <c r="M17"/>
  <c r="S17" s="1"/>
  <c r="K50" i="75"/>
  <c r="R50" s="1"/>
  <c r="K47"/>
  <c r="R47" s="1"/>
  <c r="K44"/>
  <c r="R44" s="1"/>
  <c r="K41"/>
  <c r="R41" s="1"/>
  <c r="K51"/>
  <c r="R51" s="1"/>
  <c r="K48"/>
  <c r="R48" s="1"/>
  <c r="K45"/>
  <c r="R45" s="1"/>
  <c r="K52"/>
  <c r="R52" s="1"/>
  <c r="K49"/>
  <c r="R49" s="1"/>
  <c r="K42"/>
  <c r="R42" s="1"/>
  <c r="K39"/>
  <c r="R39" s="1"/>
  <c r="K53"/>
  <c r="R53" s="1"/>
  <c r="K46"/>
  <c r="R46" s="1"/>
  <c r="K43"/>
  <c r="R43" s="1"/>
  <c r="K40"/>
  <c r="R40" s="1"/>
  <c r="K37"/>
  <c r="R37" s="1"/>
  <c r="K30"/>
  <c r="R30" s="1"/>
  <c r="K27"/>
  <c r="R27" s="1"/>
  <c r="K24"/>
  <c r="R24" s="1"/>
  <c r="K21"/>
  <c r="R21" s="1"/>
  <c r="K35"/>
  <c r="R35" s="1"/>
  <c r="K31"/>
  <c r="R31" s="1"/>
  <c r="K20"/>
  <c r="R20" s="1"/>
  <c r="K16"/>
  <c r="R16" s="1"/>
  <c r="K15"/>
  <c r="R15" s="1"/>
  <c r="K38"/>
  <c r="R38" s="1"/>
  <c r="K34"/>
  <c r="R34" s="1"/>
  <c r="K23"/>
  <c r="R23" s="1"/>
  <c r="K19"/>
  <c r="R19" s="1"/>
  <c r="K33"/>
  <c r="R33" s="1"/>
  <c r="K29"/>
  <c r="R29" s="1"/>
  <c r="K26"/>
  <c r="R26" s="1"/>
  <c r="K25"/>
  <c r="R25" s="1"/>
  <c r="K22"/>
  <c r="R22" s="1"/>
  <c r="K18"/>
  <c r="R18" s="1"/>
  <c r="K36"/>
  <c r="R36" s="1"/>
  <c r="K32"/>
  <c r="R32" s="1"/>
  <c r="K28"/>
  <c r="R28" s="1"/>
  <c r="K17"/>
  <c r="R17" s="1"/>
  <c r="K14"/>
  <c r="R14" s="1"/>
  <c r="J51"/>
  <c r="Q51" s="1"/>
  <c r="J48"/>
  <c r="Q48" s="1"/>
  <c r="J45"/>
  <c r="Q45" s="1"/>
  <c r="J38"/>
  <c r="Q38" s="1"/>
  <c r="J52"/>
  <c r="Q52" s="1"/>
  <c r="J49"/>
  <c r="Q49" s="1"/>
  <c r="J42"/>
  <c r="Q42" s="1"/>
  <c r="J53"/>
  <c r="Q53" s="1"/>
  <c r="J46"/>
  <c r="Q46" s="1"/>
  <c r="J43"/>
  <c r="Q43" s="1"/>
  <c r="J40"/>
  <c r="Q40" s="1"/>
  <c r="J50"/>
  <c r="Q50" s="1"/>
  <c r="J47"/>
  <c r="Q47" s="1"/>
  <c r="J44"/>
  <c r="Q44" s="1"/>
  <c r="J41"/>
  <c r="Q41" s="1"/>
  <c r="J34"/>
  <c r="Q34" s="1"/>
  <c r="J31"/>
  <c r="Q31" s="1"/>
  <c r="J28"/>
  <c r="Q28" s="1"/>
  <c r="J25"/>
  <c r="Q25" s="1"/>
  <c r="J18"/>
  <c r="Q18" s="1"/>
  <c r="J39"/>
  <c r="Q39" s="1"/>
  <c r="J37"/>
  <c r="Q37" s="1"/>
  <c r="J27"/>
  <c r="Q27" s="1"/>
  <c r="J23"/>
  <c r="Q23" s="1"/>
  <c r="J19"/>
  <c r="Q19" s="1"/>
  <c r="J33"/>
  <c r="Q33" s="1"/>
  <c r="J30"/>
  <c r="Q30" s="1"/>
  <c r="J29"/>
  <c r="Q29" s="1"/>
  <c r="J26"/>
  <c r="Q26" s="1"/>
  <c r="J22"/>
  <c r="Q22" s="1"/>
  <c r="J36"/>
  <c r="Q36" s="1"/>
  <c r="J32"/>
  <c r="Q32" s="1"/>
  <c r="J21"/>
  <c r="Q21" s="1"/>
  <c r="J17"/>
  <c r="Q17" s="1"/>
  <c r="J14"/>
  <c r="Q14" s="1"/>
  <c r="J35"/>
  <c r="Q35" s="1"/>
  <c r="J24"/>
  <c r="Q24" s="1"/>
  <c r="J20"/>
  <c r="Q20" s="1"/>
  <c r="J16"/>
  <c r="Q16" s="1"/>
  <c r="J15"/>
  <c r="Q15" s="1"/>
  <c r="AB31" i="73"/>
  <c r="AB30"/>
  <c r="AB24"/>
  <c r="AB50"/>
  <c r="AB46"/>
  <c r="J13" i="67"/>
  <c r="Q13" s="1"/>
  <c r="R13" i="73"/>
  <c r="N13" i="69"/>
  <c r="Z13" s="1"/>
  <c r="M13" i="78"/>
  <c r="S13" s="1"/>
  <c r="K13" i="75"/>
  <c r="R13" s="1"/>
  <c r="M13" i="70"/>
  <c r="S13" s="1"/>
  <c r="J13" i="75"/>
  <c r="Q13" s="1"/>
  <c r="K13" i="67"/>
  <c r="R13" s="1"/>
  <c r="M13" i="74"/>
  <c r="S13" s="1"/>
  <c r="N13"/>
  <c r="T13" s="1"/>
  <c r="N13" i="78"/>
  <c r="T13" s="1"/>
  <c r="R13" i="77"/>
  <c r="N13" i="70"/>
  <c r="T13" s="1"/>
  <c r="M13" i="71"/>
  <c r="S13" s="1"/>
  <c r="N13"/>
  <c r="T13" s="1"/>
  <c r="Y13" i="69"/>
  <c r="N13" i="79"/>
  <c r="T13" s="1"/>
  <c r="M13"/>
  <c r="S13" s="1"/>
  <c r="P10" i="77"/>
  <c r="Q13" i="73"/>
  <c r="AB13" s="1"/>
  <c r="M10" i="75"/>
  <c r="M13" i="66"/>
  <c r="S13" s="1"/>
  <c r="N10" i="75"/>
  <c r="N13" i="66"/>
  <c r="T13" s="1"/>
  <c r="P13" i="73"/>
  <c r="AA13" s="1"/>
  <c r="N13" i="77"/>
  <c r="Z13" s="1"/>
  <c r="M13"/>
  <c r="Y13" s="1"/>
  <c r="Q10"/>
  <c r="P87" i="105"/>
  <c r="P20" s="1"/>
  <c r="P90"/>
  <c r="P23" s="1"/>
  <c r="P105"/>
  <c r="P38" s="1"/>
  <c r="P106"/>
  <c r="P39" s="1"/>
  <c r="P89"/>
  <c r="P22" s="1"/>
  <c r="P88"/>
  <c r="P21" s="1"/>
  <c r="P103"/>
  <c r="P36" s="1"/>
  <c r="P104"/>
  <c r="P37" s="1"/>
  <c r="P13" i="65"/>
  <c r="AA13" s="1"/>
  <c r="Q13"/>
  <c r="AB13" s="1"/>
  <c r="M7" i="105"/>
  <c r="P1" i="98"/>
  <c r="T10" i="73"/>
  <c r="S10"/>
  <c r="M10" i="67"/>
  <c r="S10" i="65"/>
  <c r="T10"/>
  <c r="N10" i="67"/>
  <c r="M67" i="105" l="1"/>
  <c r="N100" s="1"/>
  <c r="N33" s="1"/>
  <c r="M62"/>
  <c r="N95" s="1"/>
  <c r="N28" s="1"/>
  <c r="M71"/>
  <c r="M73"/>
  <c r="M68"/>
  <c r="N101" s="1"/>
  <c r="N34" s="1"/>
  <c r="M60"/>
  <c r="N93" s="1"/>
  <c r="N26" s="1"/>
  <c r="M61"/>
  <c r="M55"/>
  <c r="M72"/>
  <c r="M65"/>
  <c r="N98" s="1"/>
  <c r="N31" s="1"/>
  <c r="M57"/>
  <c r="M70"/>
  <c r="M54"/>
  <c r="M56"/>
  <c r="M69"/>
  <c r="N102" s="1"/>
  <c r="N35" s="1"/>
  <c r="M63"/>
  <c r="N96" s="1"/>
  <c r="N29" s="1"/>
  <c r="M64"/>
  <c r="N97" s="1"/>
  <c r="N30" s="1"/>
  <c r="M66"/>
  <c r="N99" s="1"/>
  <c r="N32" s="1"/>
  <c r="K48" i="90"/>
  <c r="K40"/>
  <c r="K32"/>
  <c r="K24"/>
  <c r="K16"/>
  <c r="K49"/>
  <c r="K41"/>
  <c r="K21"/>
  <c r="K17"/>
  <c r="K37"/>
  <c r="M12"/>
  <c r="K50"/>
  <c r="K42"/>
  <c r="K34"/>
  <c r="K26"/>
  <c r="K18"/>
  <c r="K51"/>
  <c r="K43"/>
  <c r="K23"/>
  <c r="K29"/>
  <c r="K39"/>
  <c r="K52"/>
  <c r="K44"/>
  <c r="K36"/>
  <c r="K28"/>
  <c r="K20"/>
  <c r="K53"/>
  <c r="K45"/>
  <c r="K25"/>
  <c r="K31"/>
  <c r="K13"/>
  <c r="K19"/>
  <c r="K46"/>
  <c r="K38"/>
  <c r="K30"/>
  <c r="K22"/>
  <c r="K14"/>
  <c r="K47"/>
  <c r="K27"/>
  <c r="K33"/>
  <c r="K15"/>
  <c r="K35"/>
  <c r="L50"/>
  <c r="L46"/>
  <c r="L42"/>
  <c r="L38"/>
  <c r="L34"/>
  <c r="L30"/>
  <c r="L26"/>
  <c r="L22"/>
  <c r="L18"/>
  <c r="L14"/>
  <c r="L51"/>
  <c r="L47"/>
  <c r="L43"/>
  <c r="L39"/>
  <c r="L35"/>
  <c r="L31"/>
  <c r="L27"/>
  <c r="L23"/>
  <c r="L19"/>
  <c r="L15"/>
  <c r="L52"/>
  <c r="L48"/>
  <c r="L44"/>
  <c r="L40"/>
  <c r="L36"/>
  <c r="L32"/>
  <c r="L28"/>
  <c r="L24"/>
  <c r="L20"/>
  <c r="L16"/>
  <c r="L53"/>
  <c r="L49"/>
  <c r="L45"/>
  <c r="L41"/>
  <c r="L37"/>
  <c r="L33"/>
  <c r="L29"/>
  <c r="L25"/>
  <c r="L21"/>
  <c r="L17"/>
  <c r="L13"/>
  <c r="N12"/>
  <c r="K52" i="89"/>
  <c r="K46"/>
  <c r="K51"/>
  <c r="K30"/>
  <c r="K21"/>
  <c r="K14"/>
  <c r="K29"/>
  <c r="K22"/>
  <c r="K15"/>
  <c r="K37"/>
  <c r="K53"/>
  <c r="K50"/>
  <c r="K34"/>
  <c r="K35"/>
  <c r="K23"/>
  <c r="K40"/>
  <c r="K31"/>
  <c r="K24"/>
  <c r="K17"/>
  <c r="K13"/>
  <c r="K41"/>
  <c r="K33"/>
  <c r="K38"/>
  <c r="K43"/>
  <c r="K25"/>
  <c r="K16"/>
  <c r="K39"/>
  <c r="K26"/>
  <c r="K18"/>
  <c r="K32"/>
  <c r="K44"/>
  <c r="M12"/>
  <c r="K45"/>
  <c r="K42"/>
  <c r="K47"/>
  <c r="K28"/>
  <c r="K19"/>
  <c r="K49"/>
  <c r="K27"/>
  <c r="K20"/>
  <c r="K36"/>
  <c r="K48"/>
  <c r="N28"/>
  <c r="N24"/>
  <c r="N20"/>
  <c r="N16"/>
  <c r="N48"/>
  <c r="N32"/>
  <c r="N14"/>
  <c r="N53"/>
  <c r="N50"/>
  <c r="N34"/>
  <c r="N29"/>
  <c r="N25"/>
  <c r="N21"/>
  <c r="N17"/>
  <c r="N43"/>
  <c r="N36"/>
  <c r="N33"/>
  <c r="N31"/>
  <c r="N13"/>
  <c r="N46"/>
  <c r="N30"/>
  <c r="N26"/>
  <c r="N22"/>
  <c r="N18"/>
  <c r="N52"/>
  <c r="N40"/>
  <c r="N41"/>
  <c r="N47"/>
  <c r="N37"/>
  <c r="N51"/>
  <c r="N35"/>
  <c r="N27"/>
  <c r="N23"/>
  <c r="N19"/>
  <c r="N15"/>
  <c r="N44"/>
  <c r="N45"/>
  <c r="N42"/>
  <c r="N49"/>
  <c r="N38"/>
  <c r="N39"/>
  <c r="P12"/>
  <c r="N94" i="105"/>
  <c r="N27" s="1"/>
  <c r="M45"/>
  <c r="N78" s="1"/>
  <c r="N11" s="1"/>
  <c r="M49"/>
  <c r="N82" s="1"/>
  <c r="N15" s="1"/>
  <c r="M46"/>
  <c r="N79" s="1"/>
  <c r="N12" s="1"/>
  <c r="M47"/>
  <c r="N80" s="1"/>
  <c r="N13" s="1"/>
  <c r="M50"/>
  <c r="N83" s="1"/>
  <c r="N16" s="1"/>
  <c r="M51"/>
  <c r="N84" s="1"/>
  <c r="N17" s="1"/>
  <c r="M48"/>
  <c r="N81" s="1"/>
  <c r="N14" s="1"/>
  <c r="M44"/>
  <c r="N77" s="1"/>
  <c r="N10" s="1"/>
  <c r="M52"/>
  <c r="N85" s="1"/>
  <c r="N18" s="1"/>
  <c r="M53"/>
  <c r="N86" s="1"/>
  <c r="N19" s="1"/>
  <c r="O102"/>
  <c r="O35" s="1"/>
  <c r="O101"/>
  <c r="O34" s="1"/>
  <c r="T10" i="69"/>
  <c r="T52" i="65"/>
  <c r="AD52" s="1"/>
  <c r="T51"/>
  <c r="AD51" s="1"/>
  <c r="T41"/>
  <c r="AD41" s="1"/>
  <c r="T38"/>
  <c r="AD38" s="1"/>
  <c r="T36"/>
  <c r="AD36" s="1"/>
  <c r="T35"/>
  <c r="AD35" s="1"/>
  <c r="T30"/>
  <c r="AD30" s="1"/>
  <c r="T28"/>
  <c r="AD28" s="1"/>
  <c r="T27"/>
  <c r="AD27" s="1"/>
  <c r="T17"/>
  <c r="AD17" s="1"/>
  <c r="T14"/>
  <c r="AD14" s="1"/>
  <c r="T45"/>
  <c r="AD45" s="1"/>
  <c r="T42"/>
  <c r="AD42" s="1"/>
  <c r="T40"/>
  <c r="AD40" s="1"/>
  <c r="T39"/>
  <c r="AD39" s="1"/>
  <c r="T32"/>
  <c r="AD32" s="1"/>
  <c r="T31"/>
  <c r="AD31" s="1"/>
  <c r="T21"/>
  <c r="AD21" s="1"/>
  <c r="T18"/>
  <c r="AD18" s="1"/>
  <c r="T16"/>
  <c r="AD16" s="1"/>
  <c r="T15"/>
  <c r="AD15" s="1"/>
  <c r="T49"/>
  <c r="AD49" s="1"/>
  <c r="T46"/>
  <c r="AD46" s="1"/>
  <c r="T44"/>
  <c r="AD44" s="1"/>
  <c r="T43"/>
  <c r="AD43" s="1"/>
  <c r="T25"/>
  <c r="AD25" s="1"/>
  <c r="T22"/>
  <c r="AD22" s="1"/>
  <c r="T20"/>
  <c r="AD20" s="1"/>
  <c r="T19"/>
  <c r="AD19" s="1"/>
  <c r="T53"/>
  <c r="AD53" s="1"/>
  <c r="T50"/>
  <c r="AD50" s="1"/>
  <c r="T48"/>
  <c r="AD48" s="1"/>
  <c r="T47"/>
  <c r="AD47" s="1"/>
  <c r="T37"/>
  <c r="AD37" s="1"/>
  <c r="T34"/>
  <c r="AD34" s="1"/>
  <c r="T33"/>
  <c r="AD33" s="1"/>
  <c r="T29"/>
  <c r="AD29" s="1"/>
  <c r="T26"/>
  <c r="AD26" s="1"/>
  <c r="T24"/>
  <c r="AD24" s="1"/>
  <c r="T23"/>
  <c r="AD23" s="1"/>
  <c r="T45" i="73"/>
  <c r="AD45" s="1"/>
  <c r="T37"/>
  <c r="AD37" s="1"/>
  <c r="T34"/>
  <c r="AD34" s="1"/>
  <c r="T32"/>
  <c r="AD32" s="1"/>
  <c r="T31"/>
  <c r="T49"/>
  <c r="AD49" s="1"/>
  <c r="T46"/>
  <c r="AD46" s="1"/>
  <c r="T44"/>
  <c r="AD44" s="1"/>
  <c r="T41"/>
  <c r="AD41" s="1"/>
  <c r="T38"/>
  <c r="AD38" s="1"/>
  <c r="T36"/>
  <c r="AD36" s="1"/>
  <c r="T35"/>
  <c r="AD35" s="1"/>
  <c r="T25"/>
  <c r="T53"/>
  <c r="AD53" s="1"/>
  <c r="T50"/>
  <c r="AD50" s="1"/>
  <c r="T48"/>
  <c r="AD48" s="1"/>
  <c r="T47"/>
  <c r="AD47" s="1"/>
  <c r="T42"/>
  <c r="AD42" s="1"/>
  <c r="T40"/>
  <c r="AD40" s="1"/>
  <c r="T39"/>
  <c r="AD39" s="1"/>
  <c r="T29"/>
  <c r="T26"/>
  <c r="AD26" s="1"/>
  <c r="T24"/>
  <c r="AD24" s="1"/>
  <c r="T23"/>
  <c r="AD23" s="1"/>
  <c r="T52"/>
  <c r="AD52" s="1"/>
  <c r="T51"/>
  <c r="AD51" s="1"/>
  <c r="T30"/>
  <c r="AD30" s="1"/>
  <c r="T28"/>
  <c r="AD28" s="1"/>
  <c r="T27"/>
  <c r="T17"/>
  <c r="AD17" s="1"/>
  <c r="T14"/>
  <c r="AD14" s="1"/>
  <c r="T21"/>
  <c r="AD21" s="1"/>
  <c r="T18"/>
  <c r="AD18" s="1"/>
  <c r="T16"/>
  <c r="AD16" s="1"/>
  <c r="T15"/>
  <c r="AD15" s="1"/>
  <c r="T22"/>
  <c r="AD22" s="1"/>
  <c r="T20"/>
  <c r="AD20" s="1"/>
  <c r="T19"/>
  <c r="AD19" s="1"/>
  <c r="N50" i="67"/>
  <c r="T50" s="1"/>
  <c r="N42"/>
  <c r="T42" s="1"/>
  <c r="N34"/>
  <c r="T34" s="1"/>
  <c r="N26"/>
  <c r="T26" s="1"/>
  <c r="N18"/>
  <c r="T18" s="1"/>
  <c r="N53"/>
  <c r="T53" s="1"/>
  <c r="N49"/>
  <c r="T49" s="1"/>
  <c r="N48"/>
  <c r="T48" s="1"/>
  <c r="N44"/>
  <c r="T44" s="1"/>
  <c r="N43"/>
  <c r="T43" s="1"/>
  <c r="N39"/>
  <c r="T39" s="1"/>
  <c r="N30"/>
  <c r="T30" s="1"/>
  <c r="N21"/>
  <c r="T21" s="1"/>
  <c r="N17"/>
  <c r="T17" s="1"/>
  <c r="N16"/>
  <c r="T16" s="1"/>
  <c r="N52"/>
  <c r="T52" s="1"/>
  <c r="N51"/>
  <c r="T51" s="1"/>
  <c r="N47"/>
  <c r="T47" s="1"/>
  <c r="N38"/>
  <c r="T38" s="1"/>
  <c r="N29"/>
  <c r="T29" s="1"/>
  <c r="N25"/>
  <c r="T25" s="1"/>
  <c r="N24"/>
  <c r="T24" s="1"/>
  <c r="N20"/>
  <c r="T20" s="1"/>
  <c r="N19"/>
  <c r="T19" s="1"/>
  <c r="N15"/>
  <c r="T15" s="1"/>
  <c r="N46"/>
  <c r="T46" s="1"/>
  <c r="N37"/>
  <c r="T37" s="1"/>
  <c r="N33"/>
  <c r="T33" s="1"/>
  <c r="N32"/>
  <c r="T32" s="1"/>
  <c r="N28"/>
  <c r="T28" s="1"/>
  <c r="N27"/>
  <c r="T27" s="1"/>
  <c r="N23"/>
  <c r="T23" s="1"/>
  <c r="N14"/>
  <c r="T14" s="1"/>
  <c r="N45"/>
  <c r="T45" s="1"/>
  <c r="N41"/>
  <c r="T41" s="1"/>
  <c r="N40"/>
  <c r="T40" s="1"/>
  <c r="N36"/>
  <c r="T36" s="1"/>
  <c r="N35"/>
  <c r="T35" s="1"/>
  <c r="N31"/>
  <c r="T31" s="1"/>
  <c r="N22"/>
  <c r="T22" s="1"/>
  <c r="S49" i="73"/>
  <c r="AC49" s="1"/>
  <c r="S46"/>
  <c r="AC46" s="1"/>
  <c r="S44"/>
  <c r="AC44" s="1"/>
  <c r="S41"/>
  <c r="AC41" s="1"/>
  <c r="S38"/>
  <c r="AC38" s="1"/>
  <c r="S36"/>
  <c r="AC36" s="1"/>
  <c r="S35"/>
  <c r="AC35" s="1"/>
  <c r="S25"/>
  <c r="AC25" s="1"/>
  <c r="S53"/>
  <c r="AC53" s="1"/>
  <c r="S50"/>
  <c r="S48"/>
  <c r="AC48" s="1"/>
  <c r="S47"/>
  <c r="AC47" s="1"/>
  <c r="S42"/>
  <c r="AC42" s="1"/>
  <c r="S40"/>
  <c r="AC40" s="1"/>
  <c r="S39"/>
  <c r="S29"/>
  <c r="AC29" s="1"/>
  <c r="S26"/>
  <c r="AC26" s="1"/>
  <c r="S24"/>
  <c r="AC24" s="1"/>
  <c r="S52"/>
  <c r="AC52" s="1"/>
  <c r="S51"/>
  <c r="AC51" s="1"/>
  <c r="S30"/>
  <c r="AC30" s="1"/>
  <c r="S28"/>
  <c r="AC28" s="1"/>
  <c r="S27"/>
  <c r="AC27" s="1"/>
  <c r="S45"/>
  <c r="AC45" s="1"/>
  <c r="S37"/>
  <c r="AC37" s="1"/>
  <c r="S34"/>
  <c r="AC34" s="1"/>
  <c r="S32"/>
  <c r="AC32" s="1"/>
  <c r="S31"/>
  <c r="AC31" s="1"/>
  <c r="S21"/>
  <c r="AC21" s="1"/>
  <c r="S18"/>
  <c r="AC18" s="1"/>
  <c r="S16"/>
  <c r="S15"/>
  <c r="AC15" s="1"/>
  <c r="S23"/>
  <c r="AC23" s="1"/>
  <c r="S22"/>
  <c r="AC22" s="1"/>
  <c r="S20"/>
  <c r="AC20" s="1"/>
  <c r="S19"/>
  <c r="AC19" s="1"/>
  <c r="S17"/>
  <c r="AC17" s="1"/>
  <c r="S14"/>
  <c r="AC14" s="1"/>
  <c r="M53" i="67"/>
  <c r="S53" s="1"/>
  <c r="M51"/>
  <c r="S51" s="1"/>
  <c r="M48"/>
  <c r="S48" s="1"/>
  <c r="M45"/>
  <c r="S45" s="1"/>
  <c r="M43"/>
  <c r="S43" s="1"/>
  <c r="M40"/>
  <c r="S40" s="1"/>
  <c r="M37"/>
  <c r="S37" s="1"/>
  <c r="M35"/>
  <c r="S35" s="1"/>
  <c r="M32"/>
  <c r="S32" s="1"/>
  <c r="M29"/>
  <c r="S29" s="1"/>
  <c r="M27"/>
  <c r="S27" s="1"/>
  <c r="M24"/>
  <c r="S24" s="1"/>
  <c r="M21"/>
  <c r="S21" s="1"/>
  <c r="M19"/>
  <c r="S19" s="1"/>
  <c r="M16"/>
  <c r="S16" s="1"/>
  <c r="M52"/>
  <c r="S52" s="1"/>
  <c r="M47"/>
  <c r="S47" s="1"/>
  <c r="M38"/>
  <c r="S38" s="1"/>
  <c r="M34"/>
  <c r="S34" s="1"/>
  <c r="M25"/>
  <c r="S25" s="1"/>
  <c r="M20"/>
  <c r="S20" s="1"/>
  <c r="M15"/>
  <c r="S15" s="1"/>
  <c r="M46"/>
  <c r="S46" s="1"/>
  <c r="M42"/>
  <c r="S42" s="1"/>
  <c r="M33"/>
  <c r="S33" s="1"/>
  <c r="M28"/>
  <c r="S28" s="1"/>
  <c r="M23"/>
  <c r="S23" s="1"/>
  <c r="M14"/>
  <c r="S14" s="1"/>
  <c r="M50"/>
  <c r="S50" s="1"/>
  <c r="M41"/>
  <c r="S41" s="1"/>
  <c r="M36"/>
  <c r="S36" s="1"/>
  <c r="M31"/>
  <c r="S31" s="1"/>
  <c r="M22"/>
  <c r="S22" s="1"/>
  <c r="M18"/>
  <c r="S18" s="1"/>
  <c r="M49"/>
  <c r="S49" s="1"/>
  <c r="M44"/>
  <c r="S44" s="1"/>
  <c r="M39"/>
  <c r="S39" s="1"/>
  <c r="M30"/>
  <c r="S30" s="1"/>
  <c r="M26"/>
  <c r="S26" s="1"/>
  <c r="M17"/>
  <c r="S17" s="1"/>
  <c r="M52" i="75"/>
  <c r="S52" s="1"/>
  <c r="M49"/>
  <c r="S49" s="1"/>
  <c r="M42"/>
  <c r="S42" s="1"/>
  <c r="M39"/>
  <c r="S39" s="1"/>
  <c r="M53"/>
  <c r="S53" s="1"/>
  <c r="M46"/>
  <c r="S46" s="1"/>
  <c r="M43"/>
  <c r="S43" s="1"/>
  <c r="M40"/>
  <c r="S40" s="1"/>
  <c r="M50"/>
  <c r="S50" s="1"/>
  <c r="M47"/>
  <c r="S47" s="1"/>
  <c r="M44"/>
  <c r="S44" s="1"/>
  <c r="M41"/>
  <c r="S41" s="1"/>
  <c r="M51"/>
  <c r="S51" s="1"/>
  <c r="M48"/>
  <c r="S48" s="1"/>
  <c r="M45"/>
  <c r="S45" s="1"/>
  <c r="M38"/>
  <c r="S38" s="1"/>
  <c r="M35"/>
  <c r="S35" s="1"/>
  <c r="M32"/>
  <c r="S32" s="1"/>
  <c r="M29"/>
  <c r="S29" s="1"/>
  <c r="M22"/>
  <c r="S22" s="1"/>
  <c r="M19"/>
  <c r="S19" s="1"/>
  <c r="M16"/>
  <c r="S16" s="1"/>
  <c r="M36"/>
  <c r="S36" s="1"/>
  <c r="M25"/>
  <c r="S25" s="1"/>
  <c r="M21"/>
  <c r="S21" s="1"/>
  <c r="M18"/>
  <c r="S18" s="1"/>
  <c r="M17"/>
  <c r="S17" s="1"/>
  <c r="M37"/>
  <c r="S37" s="1"/>
  <c r="M28"/>
  <c r="S28" s="1"/>
  <c r="M24"/>
  <c r="S24" s="1"/>
  <c r="M20"/>
  <c r="S20" s="1"/>
  <c r="M14"/>
  <c r="S14" s="1"/>
  <c r="M31"/>
  <c r="S31" s="1"/>
  <c r="M27"/>
  <c r="S27" s="1"/>
  <c r="M23"/>
  <c r="S23" s="1"/>
  <c r="M15"/>
  <c r="S15" s="1"/>
  <c r="M34"/>
  <c r="S34" s="1"/>
  <c r="M33"/>
  <c r="S33" s="1"/>
  <c r="M30"/>
  <c r="S30" s="1"/>
  <c r="M26"/>
  <c r="S26" s="1"/>
  <c r="AC39" i="73"/>
  <c r="Q53" i="77"/>
  <c r="AB53" s="1"/>
  <c r="Q43"/>
  <c r="AB43" s="1"/>
  <c r="Q40"/>
  <c r="AB40" s="1"/>
  <c r="Q38"/>
  <c r="AB38" s="1"/>
  <c r="Q37"/>
  <c r="AB37" s="1"/>
  <c r="Q47"/>
  <c r="AB47" s="1"/>
  <c r="Q44"/>
  <c r="AB44" s="1"/>
  <c r="Q42"/>
  <c r="AB42" s="1"/>
  <c r="Q41"/>
  <c r="AB41" s="1"/>
  <c r="Q51"/>
  <c r="AB51" s="1"/>
  <c r="Q48"/>
  <c r="AB48" s="1"/>
  <c r="Q46"/>
  <c r="AB46" s="1"/>
  <c r="Q45"/>
  <c r="AB45" s="1"/>
  <c r="Q52"/>
  <c r="AB52" s="1"/>
  <c r="Q50"/>
  <c r="AB50" s="1"/>
  <c r="Q49"/>
  <c r="AB49" s="1"/>
  <c r="Q39"/>
  <c r="AB39" s="1"/>
  <c r="Q36"/>
  <c r="AB36" s="1"/>
  <c r="Q31"/>
  <c r="AB31" s="1"/>
  <c r="Q28"/>
  <c r="AB28" s="1"/>
  <c r="Q26"/>
  <c r="AB26" s="1"/>
  <c r="Q25"/>
  <c r="AB25" s="1"/>
  <c r="Q15"/>
  <c r="AB15" s="1"/>
  <c r="Q35"/>
  <c r="AB35" s="1"/>
  <c r="Q32"/>
  <c r="AB32" s="1"/>
  <c r="Q30"/>
  <c r="AB30" s="1"/>
  <c r="Q29"/>
  <c r="AB29" s="1"/>
  <c r="Q19"/>
  <c r="AB19" s="1"/>
  <c r="Q16"/>
  <c r="AB16" s="1"/>
  <c r="Q14"/>
  <c r="AB14" s="1"/>
  <c r="Q34"/>
  <c r="AB34" s="1"/>
  <c r="Q33"/>
  <c r="AB33" s="1"/>
  <c r="Q23"/>
  <c r="AB23" s="1"/>
  <c r="Q20"/>
  <c r="AB20" s="1"/>
  <c r="Q18"/>
  <c r="AB18" s="1"/>
  <c r="Q17"/>
  <c r="AB17" s="1"/>
  <c r="Q27"/>
  <c r="AB27" s="1"/>
  <c r="Q24"/>
  <c r="AB24" s="1"/>
  <c r="Q22"/>
  <c r="AB22" s="1"/>
  <c r="Q21"/>
  <c r="AB21" s="1"/>
  <c r="AD27" i="73"/>
  <c r="AD29"/>
  <c r="Q47" i="69"/>
  <c r="AB47" s="1"/>
  <c r="Q44"/>
  <c r="AB44" s="1"/>
  <c r="Q42"/>
  <c r="AB42" s="1"/>
  <c r="Q41"/>
  <c r="AB41" s="1"/>
  <c r="Q31"/>
  <c r="AB31" s="1"/>
  <c r="Q28"/>
  <c r="AB28" s="1"/>
  <c r="Q26"/>
  <c r="AB26" s="1"/>
  <c r="Q25"/>
  <c r="AB25" s="1"/>
  <c r="Q15"/>
  <c r="AB15" s="1"/>
  <c r="Q51"/>
  <c r="AB51" s="1"/>
  <c r="Q48"/>
  <c r="AB48" s="1"/>
  <c r="Q46"/>
  <c r="AB46" s="1"/>
  <c r="Q45"/>
  <c r="AB45" s="1"/>
  <c r="Q35"/>
  <c r="AB35" s="1"/>
  <c r="Q32"/>
  <c r="AB32" s="1"/>
  <c r="Q30"/>
  <c r="AB30" s="1"/>
  <c r="Q29"/>
  <c r="AB29" s="1"/>
  <c r="Q19"/>
  <c r="AB19" s="1"/>
  <c r="Q16"/>
  <c r="AB16" s="1"/>
  <c r="Q14"/>
  <c r="AB14" s="1"/>
  <c r="Q52"/>
  <c r="AB52" s="1"/>
  <c r="Q50"/>
  <c r="AB50" s="1"/>
  <c r="Q49"/>
  <c r="AB49" s="1"/>
  <c r="Q39"/>
  <c r="AB39" s="1"/>
  <c r="Q36"/>
  <c r="AB36" s="1"/>
  <c r="Q34"/>
  <c r="AB34" s="1"/>
  <c r="Q33"/>
  <c r="AB33" s="1"/>
  <c r="Q23"/>
  <c r="AB23" s="1"/>
  <c r="Q20"/>
  <c r="AB20" s="1"/>
  <c r="Q18"/>
  <c r="AB18" s="1"/>
  <c r="Q17"/>
  <c r="AB17" s="1"/>
  <c r="Q53"/>
  <c r="AB53" s="1"/>
  <c r="Q43"/>
  <c r="AB43" s="1"/>
  <c r="Q40"/>
  <c r="AB40" s="1"/>
  <c r="Q38"/>
  <c r="AB38" s="1"/>
  <c r="Q37"/>
  <c r="AB37" s="1"/>
  <c r="Q27"/>
  <c r="AB27" s="1"/>
  <c r="Q24"/>
  <c r="AB24" s="1"/>
  <c r="Q22"/>
  <c r="AB22" s="1"/>
  <c r="Q21"/>
  <c r="AB21" s="1"/>
  <c r="N51" i="75"/>
  <c r="T51" s="1"/>
  <c r="N48"/>
  <c r="T48" s="1"/>
  <c r="N45"/>
  <c r="T45" s="1"/>
  <c r="N38"/>
  <c r="T38" s="1"/>
  <c r="N52"/>
  <c r="T52" s="1"/>
  <c r="N49"/>
  <c r="T49" s="1"/>
  <c r="N42"/>
  <c r="T42" s="1"/>
  <c r="N39"/>
  <c r="T39" s="1"/>
  <c r="N53"/>
  <c r="T53" s="1"/>
  <c r="N46"/>
  <c r="T46" s="1"/>
  <c r="N43"/>
  <c r="T43" s="1"/>
  <c r="N40"/>
  <c r="T40" s="1"/>
  <c r="N50"/>
  <c r="T50" s="1"/>
  <c r="N47"/>
  <c r="T47" s="1"/>
  <c r="N44"/>
  <c r="T44" s="1"/>
  <c r="N41"/>
  <c r="T41" s="1"/>
  <c r="N34"/>
  <c r="T34" s="1"/>
  <c r="N31"/>
  <c r="T31" s="1"/>
  <c r="N28"/>
  <c r="T28" s="1"/>
  <c r="N25"/>
  <c r="T25" s="1"/>
  <c r="N18"/>
  <c r="T18" s="1"/>
  <c r="N33"/>
  <c r="T33" s="1"/>
  <c r="N30"/>
  <c r="T30" s="1"/>
  <c r="N29"/>
  <c r="T29" s="1"/>
  <c r="N26"/>
  <c r="T26" s="1"/>
  <c r="N22"/>
  <c r="T22" s="1"/>
  <c r="N36"/>
  <c r="T36" s="1"/>
  <c r="N32"/>
  <c r="T32" s="1"/>
  <c r="N21"/>
  <c r="T21" s="1"/>
  <c r="N17"/>
  <c r="T17" s="1"/>
  <c r="N37"/>
  <c r="T37" s="1"/>
  <c r="N35"/>
  <c r="T35" s="1"/>
  <c r="N24"/>
  <c r="T24" s="1"/>
  <c r="N20"/>
  <c r="T20" s="1"/>
  <c r="N16"/>
  <c r="T16" s="1"/>
  <c r="N14"/>
  <c r="T14" s="1"/>
  <c r="N27"/>
  <c r="T27" s="1"/>
  <c r="N23"/>
  <c r="T23" s="1"/>
  <c r="N19"/>
  <c r="T19" s="1"/>
  <c r="N15"/>
  <c r="T15" s="1"/>
  <c r="P47" i="77"/>
  <c r="AA47" s="1"/>
  <c r="P44"/>
  <c r="AA44" s="1"/>
  <c r="P42"/>
  <c r="AA42" s="1"/>
  <c r="P41"/>
  <c r="AA41" s="1"/>
  <c r="P51"/>
  <c r="AA51" s="1"/>
  <c r="P48"/>
  <c r="AA48" s="1"/>
  <c r="P46"/>
  <c r="AA46" s="1"/>
  <c r="P45"/>
  <c r="AA45" s="1"/>
  <c r="P52"/>
  <c r="AA52" s="1"/>
  <c r="P50"/>
  <c r="AA50" s="1"/>
  <c r="P49"/>
  <c r="AA49" s="1"/>
  <c r="P53"/>
  <c r="AA53" s="1"/>
  <c r="P43"/>
  <c r="AA43" s="1"/>
  <c r="P40"/>
  <c r="AA40" s="1"/>
  <c r="P38"/>
  <c r="AA38" s="1"/>
  <c r="P37"/>
  <c r="AA37" s="1"/>
  <c r="P36"/>
  <c r="AA36" s="1"/>
  <c r="P35"/>
  <c r="AA35" s="1"/>
  <c r="P32"/>
  <c r="AA32" s="1"/>
  <c r="P30"/>
  <c r="AA30" s="1"/>
  <c r="P29"/>
  <c r="AA29" s="1"/>
  <c r="P19"/>
  <c r="AA19" s="1"/>
  <c r="P16"/>
  <c r="AA16" s="1"/>
  <c r="P14"/>
  <c r="AA14" s="1"/>
  <c r="P39"/>
  <c r="AA39" s="1"/>
  <c r="P34"/>
  <c r="AA34" s="1"/>
  <c r="P33"/>
  <c r="AA33" s="1"/>
  <c r="P23"/>
  <c r="AA23" s="1"/>
  <c r="P20"/>
  <c r="AA20" s="1"/>
  <c r="P18"/>
  <c r="AA18" s="1"/>
  <c r="P17"/>
  <c r="AA17" s="1"/>
  <c r="P27"/>
  <c r="AA27" s="1"/>
  <c r="P24"/>
  <c r="AA24" s="1"/>
  <c r="P22"/>
  <c r="AA22" s="1"/>
  <c r="P21"/>
  <c r="AA21" s="1"/>
  <c r="P31"/>
  <c r="AA31" s="1"/>
  <c r="P28"/>
  <c r="AA28" s="1"/>
  <c r="P26"/>
  <c r="AA26" s="1"/>
  <c r="P25"/>
  <c r="AA25" s="1"/>
  <c r="P15"/>
  <c r="AA15" s="1"/>
  <c r="AC16" i="73"/>
  <c r="AD25"/>
  <c r="AD31"/>
  <c r="S10" i="69"/>
  <c r="S45" i="65"/>
  <c r="AC45" s="1"/>
  <c r="S42"/>
  <c r="AC42" s="1"/>
  <c r="S40"/>
  <c r="AC40" s="1"/>
  <c r="S39"/>
  <c r="AC39" s="1"/>
  <c r="S32"/>
  <c r="AC32" s="1"/>
  <c r="S31"/>
  <c r="AC31" s="1"/>
  <c r="S21"/>
  <c r="AC21" s="1"/>
  <c r="S18"/>
  <c r="AC18" s="1"/>
  <c r="S16"/>
  <c r="AC16" s="1"/>
  <c r="S15"/>
  <c r="AC15" s="1"/>
  <c r="S49"/>
  <c r="AC49" s="1"/>
  <c r="S46"/>
  <c r="AC46" s="1"/>
  <c r="S44"/>
  <c r="AC44" s="1"/>
  <c r="S25"/>
  <c r="AC25" s="1"/>
  <c r="S22"/>
  <c r="AC22" s="1"/>
  <c r="S20"/>
  <c r="AC20" s="1"/>
  <c r="S19"/>
  <c r="AC19" s="1"/>
  <c r="S53"/>
  <c r="AC53" s="1"/>
  <c r="S50"/>
  <c r="AC50" s="1"/>
  <c r="S48"/>
  <c r="AC48" s="1"/>
  <c r="S47"/>
  <c r="AC47" s="1"/>
  <c r="S37"/>
  <c r="AC37" s="1"/>
  <c r="S34"/>
  <c r="AC34" s="1"/>
  <c r="S29"/>
  <c r="AC29" s="1"/>
  <c r="S26"/>
  <c r="AC26" s="1"/>
  <c r="S24"/>
  <c r="AC24" s="1"/>
  <c r="S23"/>
  <c r="AC23" s="1"/>
  <c r="S52"/>
  <c r="AC52" s="1"/>
  <c r="S51"/>
  <c r="AC51" s="1"/>
  <c r="S41"/>
  <c r="AC41" s="1"/>
  <c r="S38"/>
  <c r="AC38" s="1"/>
  <c r="S36"/>
  <c r="AC36" s="1"/>
  <c r="S35"/>
  <c r="AC35" s="1"/>
  <c r="S30"/>
  <c r="AC30" s="1"/>
  <c r="S28"/>
  <c r="AC28" s="1"/>
  <c r="S27"/>
  <c r="AC27" s="1"/>
  <c r="S17"/>
  <c r="AC17" s="1"/>
  <c r="S14"/>
  <c r="AC14" s="1"/>
  <c r="AC50" i="73"/>
  <c r="P51" i="69"/>
  <c r="AA51" s="1"/>
  <c r="P48"/>
  <c r="AA48" s="1"/>
  <c r="P46"/>
  <c r="AA46" s="1"/>
  <c r="P45"/>
  <c r="AA45" s="1"/>
  <c r="P35"/>
  <c r="AA35" s="1"/>
  <c r="P32"/>
  <c r="AA32" s="1"/>
  <c r="P30"/>
  <c r="AA30" s="1"/>
  <c r="P29"/>
  <c r="AA29" s="1"/>
  <c r="P19"/>
  <c r="AA19" s="1"/>
  <c r="P16"/>
  <c r="AA16" s="1"/>
  <c r="P14"/>
  <c r="AA14" s="1"/>
  <c r="P52"/>
  <c r="AA52" s="1"/>
  <c r="P50"/>
  <c r="AA50" s="1"/>
  <c r="P49"/>
  <c r="AA49" s="1"/>
  <c r="P39"/>
  <c r="AA39" s="1"/>
  <c r="P36"/>
  <c r="AA36" s="1"/>
  <c r="P34"/>
  <c r="AA34" s="1"/>
  <c r="P33"/>
  <c r="AA33" s="1"/>
  <c r="P23"/>
  <c r="AA23" s="1"/>
  <c r="P20"/>
  <c r="AA20" s="1"/>
  <c r="P18"/>
  <c r="AA18" s="1"/>
  <c r="P17"/>
  <c r="AA17" s="1"/>
  <c r="P53"/>
  <c r="AA53" s="1"/>
  <c r="P43"/>
  <c r="AA43" s="1"/>
  <c r="P40"/>
  <c r="AA40" s="1"/>
  <c r="P38"/>
  <c r="AA38" s="1"/>
  <c r="P37"/>
  <c r="AA37" s="1"/>
  <c r="P27"/>
  <c r="AA27" s="1"/>
  <c r="P24"/>
  <c r="AA24" s="1"/>
  <c r="P22"/>
  <c r="AA22" s="1"/>
  <c r="P21"/>
  <c r="AA21" s="1"/>
  <c r="P13"/>
  <c r="AA13" s="1"/>
  <c r="P47"/>
  <c r="AA47" s="1"/>
  <c r="P44"/>
  <c r="AA44" s="1"/>
  <c r="P42"/>
  <c r="AA42" s="1"/>
  <c r="P41"/>
  <c r="AA41" s="1"/>
  <c r="P31"/>
  <c r="AA31" s="1"/>
  <c r="P28"/>
  <c r="AA28" s="1"/>
  <c r="P26"/>
  <c r="AA26" s="1"/>
  <c r="P25"/>
  <c r="AA25" s="1"/>
  <c r="P15"/>
  <c r="AA15" s="1"/>
  <c r="N13" i="67"/>
  <c r="T13" s="1"/>
  <c r="S13" i="73"/>
  <c r="AC13" s="1"/>
  <c r="Q13" i="77"/>
  <c r="AB13" s="1"/>
  <c r="M13" i="75"/>
  <c r="S13" s="1"/>
  <c r="N13"/>
  <c r="T13" s="1"/>
  <c r="M13" i="67"/>
  <c r="S13" s="1"/>
  <c r="S10" i="77"/>
  <c r="P13"/>
  <c r="AA13" s="1"/>
  <c r="T13" i="73"/>
  <c r="AD13" s="1"/>
  <c r="Q13" i="69"/>
  <c r="AB13" s="1"/>
  <c r="T10" i="77"/>
  <c r="O87" i="105"/>
  <c r="O20" s="1"/>
  <c r="O88"/>
  <c r="O21" s="1"/>
  <c r="O106"/>
  <c r="O39" s="1"/>
  <c r="O105"/>
  <c r="O38" s="1"/>
  <c r="O90"/>
  <c r="O23" s="1"/>
  <c r="O103"/>
  <c r="O36" s="1"/>
  <c r="O89"/>
  <c r="O22" s="1"/>
  <c r="O104"/>
  <c r="O37" s="1"/>
  <c r="S13" i="65"/>
  <c r="AC13" s="1"/>
  <c r="T13"/>
  <c r="AD13" s="1"/>
  <c r="L7" i="105"/>
  <c r="Q1" i="98"/>
  <c r="L68" i="105" l="1"/>
  <c r="L60"/>
  <c r="M93" s="1"/>
  <c r="M26" s="1"/>
  <c r="L61"/>
  <c r="M94" s="1"/>
  <c r="M27" s="1"/>
  <c r="L70"/>
  <c r="L54"/>
  <c r="L55"/>
  <c r="L72"/>
  <c r="L64"/>
  <c r="M97" s="1"/>
  <c r="M30" s="1"/>
  <c r="L65"/>
  <c r="M98" s="1"/>
  <c r="M31" s="1"/>
  <c r="L69"/>
  <c r="M102" s="1"/>
  <c r="M35" s="1"/>
  <c r="L66"/>
  <c r="L57"/>
  <c r="L56"/>
  <c r="L73"/>
  <c r="L63"/>
  <c r="L67"/>
  <c r="L62"/>
  <c r="M95" s="1"/>
  <c r="M28" s="1"/>
  <c r="L71"/>
  <c r="M41" i="90"/>
  <c r="M40"/>
  <c r="M18"/>
  <c r="M35"/>
  <c r="M52"/>
  <c r="M42"/>
  <c r="M30"/>
  <c r="M16"/>
  <c r="M39"/>
  <c r="M47"/>
  <c r="M13"/>
  <c r="M50"/>
  <c r="M26"/>
  <c r="M43"/>
  <c r="M17"/>
  <c r="M44"/>
  <c r="M32"/>
  <c r="M20"/>
  <c r="M45"/>
  <c r="M15"/>
  <c r="M21"/>
  <c r="M19"/>
  <c r="M28"/>
  <c r="M49"/>
  <c r="M25"/>
  <c r="M46"/>
  <c r="M36"/>
  <c r="M22"/>
  <c r="M51"/>
  <c r="M23"/>
  <c r="M29"/>
  <c r="M33"/>
  <c r="M34"/>
  <c r="M53"/>
  <c r="M27"/>
  <c r="M48"/>
  <c r="M38"/>
  <c r="M24"/>
  <c r="M14"/>
  <c r="M31"/>
  <c r="M37"/>
  <c r="O12"/>
  <c r="P52" i="89"/>
  <c r="P47"/>
  <c r="P31"/>
  <c r="P29"/>
  <c r="P22"/>
  <c r="P15"/>
  <c r="P36"/>
  <c r="P23"/>
  <c r="P49"/>
  <c r="P42"/>
  <c r="P53"/>
  <c r="P51"/>
  <c r="P35"/>
  <c r="P32"/>
  <c r="P24"/>
  <c r="P17"/>
  <c r="P48"/>
  <c r="P25"/>
  <c r="P16"/>
  <c r="P46"/>
  <c r="P13"/>
  <c r="P34"/>
  <c r="P39"/>
  <c r="P40"/>
  <c r="P26"/>
  <c r="P18"/>
  <c r="P38"/>
  <c r="P28"/>
  <c r="P19"/>
  <c r="P33"/>
  <c r="P14"/>
  <c r="P50"/>
  <c r="P43"/>
  <c r="P44"/>
  <c r="P27"/>
  <c r="P20"/>
  <c r="P45"/>
  <c r="P30"/>
  <c r="P21"/>
  <c r="P37"/>
  <c r="P41"/>
  <c r="R12"/>
  <c r="M50"/>
  <c r="M46"/>
  <c r="M42"/>
  <c r="M38"/>
  <c r="M34"/>
  <c r="M28"/>
  <c r="M14"/>
  <c r="M19"/>
  <c r="M22"/>
  <c r="M21"/>
  <c r="M51"/>
  <c r="M47"/>
  <c r="M43"/>
  <c r="M39"/>
  <c r="M35"/>
  <c r="M31"/>
  <c r="M16"/>
  <c r="M23"/>
  <c r="M25"/>
  <c r="M26"/>
  <c r="M52"/>
  <c r="M48"/>
  <c r="M44"/>
  <c r="M40"/>
  <c r="M36"/>
  <c r="M32"/>
  <c r="M20"/>
  <c r="M27"/>
  <c r="M29"/>
  <c r="M30"/>
  <c r="O12"/>
  <c r="M53"/>
  <c r="M49"/>
  <c r="M45"/>
  <c r="M41"/>
  <c r="M37"/>
  <c r="M33"/>
  <c r="M24"/>
  <c r="M13"/>
  <c r="M15"/>
  <c r="M18"/>
  <c r="M17"/>
  <c r="N51" i="90"/>
  <c r="N47"/>
  <c r="N43"/>
  <c r="N39"/>
  <c r="N35"/>
  <c r="N31"/>
  <c r="N27"/>
  <c r="N23"/>
  <c r="N19"/>
  <c r="N15"/>
  <c r="N52"/>
  <c r="N48"/>
  <c r="N44"/>
  <c r="N40"/>
  <c r="N36"/>
  <c r="N32"/>
  <c r="N28"/>
  <c r="N24"/>
  <c r="N20"/>
  <c r="N16"/>
  <c r="P12"/>
  <c r="N53"/>
  <c r="N49"/>
  <c r="N45"/>
  <c r="N41"/>
  <c r="N37"/>
  <c r="N33"/>
  <c r="N29"/>
  <c r="N25"/>
  <c r="N21"/>
  <c r="N17"/>
  <c r="N13"/>
  <c r="N50"/>
  <c r="N46"/>
  <c r="N42"/>
  <c r="N38"/>
  <c r="N34"/>
  <c r="N30"/>
  <c r="N26"/>
  <c r="N22"/>
  <c r="N18"/>
  <c r="N14"/>
  <c r="L50" i="105"/>
  <c r="M83" s="1"/>
  <c r="M16" s="1"/>
  <c r="L51"/>
  <c r="L53"/>
  <c r="M86" s="1"/>
  <c r="M19" s="1"/>
  <c r="L47"/>
  <c r="M80" s="1"/>
  <c r="M13" s="1"/>
  <c r="L52"/>
  <c r="M85" s="1"/>
  <c r="M18" s="1"/>
  <c r="L45"/>
  <c r="M78" s="1"/>
  <c r="M11" s="1"/>
  <c r="L49"/>
  <c r="M82" s="1"/>
  <c r="M15" s="1"/>
  <c r="L44"/>
  <c r="L46"/>
  <c r="L48"/>
  <c r="M81" s="1"/>
  <c r="M14" s="1"/>
  <c r="T51" i="69"/>
  <c r="AD51" s="1"/>
  <c r="T48"/>
  <c r="AD48" s="1"/>
  <c r="T46"/>
  <c r="AD46" s="1"/>
  <c r="T45"/>
  <c r="AD45" s="1"/>
  <c r="T35"/>
  <c r="AD35" s="1"/>
  <c r="T32"/>
  <c r="AD32" s="1"/>
  <c r="T30"/>
  <c r="AD30" s="1"/>
  <c r="T29"/>
  <c r="AD29" s="1"/>
  <c r="T19"/>
  <c r="AD19" s="1"/>
  <c r="T16"/>
  <c r="AD16" s="1"/>
  <c r="T14"/>
  <c r="AD14" s="1"/>
  <c r="T52"/>
  <c r="AD52" s="1"/>
  <c r="T50"/>
  <c r="AD50" s="1"/>
  <c r="T49"/>
  <c r="AD49" s="1"/>
  <c r="T39"/>
  <c r="AD39" s="1"/>
  <c r="T36"/>
  <c r="AD36" s="1"/>
  <c r="T34"/>
  <c r="AD34" s="1"/>
  <c r="T33"/>
  <c r="AD33" s="1"/>
  <c r="T23"/>
  <c r="AD23" s="1"/>
  <c r="T20"/>
  <c r="AD20" s="1"/>
  <c r="T18"/>
  <c r="AD18" s="1"/>
  <c r="T17"/>
  <c r="AD17" s="1"/>
  <c r="T13"/>
  <c r="T53"/>
  <c r="AD53" s="1"/>
  <c r="T43"/>
  <c r="AD43" s="1"/>
  <c r="T40"/>
  <c r="AD40" s="1"/>
  <c r="T38"/>
  <c r="AD38" s="1"/>
  <c r="T37"/>
  <c r="AD37" s="1"/>
  <c r="T27"/>
  <c r="AD27" s="1"/>
  <c r="T24"/>
  <c r="AD24" s="1"/>
  <c r="T22"/>
  <c r="AD22" s="1"/>
  <c r="T21"/>
  <c r="AD21" s="1"/>
  <c r="T47"/>
  <c r="AD47" s="1"/>
  <c r="T44"/>
  <c r="AD44" s="1"/>
  <c r="T42"/>
  <c r="AD42" s="1"/>
  <c r="T41"/>
  <c r="AD41" s="1"/>
  <c r="T31"/>
  <c r="AD31" s="1"/>
  <c r="T28"/>
  <c r="AD28" s="1"/>
  <c r="T26"/>
  <c r="AD26" s="1"/>
  <c r="T25"/>
  <c r="AD25" s="1"/>
  <c r="T15"/>
  <c r="AD15" s="1"/>
  <c r="T47" i="77"/>
  <c r="AD47" s="1"/>
  <c r="T44"/>
  <c r="AD44" s="1"/>
  <c r="T42"/>
  <c r="AD42" s="1"/>
  <c r="T41"/>
  <c r="AD41" s="1"/>
  <c r="T51"/>
  <c r="AD51" s="1"/>
  <c r="T48"/>
  <c r="AD48" s="1"/>
  <c r="T46"/>
  <c r="AD46" s="1"/>
  <c r="T45"/>
  <c r="AD45" s="1"/>
  <c r="T52"/>
  <c r="AD52" s="1"/>
  <c r="T50"/>
  <c r="AD50" s="1"/>
  <c r="T49"/>
  <c r="AD49" s="1"/>
  <c r="T53"/>
  <c r="AD53" s="1"/>
  <c r="T43"/>
  <c r="AD43" s="1"/>
  <c r="T40"/>
  <c r="AD40" s="1"/>
  <c r="T38"/>
  <c r="AD38" s="1"/>
  <c r="T37"/>
  <c r="AD37" s="1"/>
  <c r="T35"/>
  <c r="AD35" s="1"/>
  <c r="T32"/>
  <c r="AD32" s="1"/>
  <c r="T30"/>
  <c r="AD30" s="1"/>
  <c r="T29"/>
  <c r="AD29" s="1"/>
  <c r="T19"/>
  <c r="AD19" s="1"/>
  <c r="T16"/>
  <c r="AD16" s="1"/>
  <c r="T14"/>
  <c r="AD14" s="1"/>
  <c r="T34"/>
  <c r="AD34" s="1"/>
  <c r="T33"/>
  <c r="AD33" s="1"/>
  <c r="T23"/>
  <c r="AD23" s="1"/>
  <c r="T20"/>
  <c r="AD20" s="1"/>
  <c r="T18"/>
  <c r="AD18" s="1"/>
  <c r="T17"/>
  <c r="AD17" s="1"/>
  <c r="T39"/>
  <c r="AD39" s="1"/>
  <c r="T36"/>
  <c r="AD36" s="1"/>
  <c r="T27"/>
  <c r="AD27" s="1"/>
  <c r="T24"/>
  <c r="AD24" s="1"/>
  <c r="T22"/>
  <c r="AD22" s="1"/>
  <c r="T21"/>
  <c r="AD21" s="1"/>
  <c r="T31"/>
  <c r="AD31" s="1"/>
  <c r="T28"/>
  <c r="AD28" s="1"/>
  <c r="T26"/>
  <c r="AD26" s="1"/>
  <c r="T25"/>
  <c r="AD25" s="1"/>
  <c r="T15"/>
  <c r="AD15" s="1"/>
  <c r="S51"/>
  <c r="AC51" s="1"/>
  <c r="S48"/>
  <c r="AC48" s="1"/>
  <c r="S46"/>
  <c r="AC46" s="1"/>
  <c r="S45"/>
  <c r="AC45" s="1"/>
  <c r="S52"/>
  <c r="AC52" s="1"/>
  <c r="S50"/>
  <c r="AC50" s="1"/>
  <c r="S49"/>
  <c r="AC49" s="1"/>
  <c r="S39"/>
  <c r="AC39" s="1"/>
  <c r="S53"/>
  <c r="AC53" s="1"/>
  <c r="S43"/>
  <c r="AC43" s="1"/>
  <c r="S47"/>
  <c r="AC47" s="1"/>
  <c r="S44"/>
  <c r="AC44" s="1"/>
  <c r="S42"/>
  <c r="AC42" s="1"/>
  <c r="S41"/>
  <c r="AC41" s="1"/>
  <c r="S34"/>
  <c r="AC34" s="1"/>
  <c r="S33"/>
  <c r="AC33" s="1"/>
  <c r="S23"/>
  <c r="AC23" s="1"/>
  <c r="S20"/>
  <c r="AC20" s="1"/>
  <c r="S18"/>
  <c r="AC18" s="1"/>
  <c r="S17"/>
  <c r="AC17" s="1"/>
  <c r="S36"/>
  <c r="AC36" s="1"/>
  <c r="S27"/>
  <c r="AC27" s="1"/>
  <c r="S24"/>
  <c r="AC24" s="1"/>
  <c r="S22"/>
  <c r="AC22" s="1"/>
  <c r="S21"/>
  <c r="AC21" s="1"/>
  <c r="S40"/>
  <c r="AC40" s="1"/>
  <c r="S38"/>
  <c r="AC38" s="1"/>
  <c r="S37"/>
  <c r="AC37" s="1"/>
  <c r="S31"/>
  <c r="AC31" s="1"/>
  <c r="S28"/>
  <c r="AC28" s="1"/>
  <c r="S26"/>
  <c r="AC26" s="1"/>
  <c r="S25"/>
  <c r="AC25" s="1"/>
  <c r="S15"/>
  <c r="AC15" s="1"/>
  <c r="S35"/>
  <c r="AC35" s="1"/>
  <c r="S32"/>
  <c r="AC32" s="1"/>
  <c r="S30"/>
  <c r="AC30" s="1"/>
  <c r="S29"/>
  <c r="AC29" s="1"/>
  <c r="S19"/>
  <c r="AC19" s="1"/>
  <c r="S16"/>
  <c r="AC16" s="1"/>
  <c r="S14"/>
  <c r="AC14" s="1"/>
  <c r="S52" i="69"/>
  <c r="AC52" s="1"/>
  <c r="S50"/>
  <c r="AC50" s="1"/>
  <c r="S49"/>
  <c r="AC49" s="1"/>
  <c r="S39"/>
  <c r="AC39" s="1"/>
  <c r="S36"/>
  <c r="AC36" s="1"/>
  <c r="S34"/>
  <c r="AC34" s="1"/>
  <c r="S33"/>
  <c r="AC33" s="1"/>
  <c r="S23"/>
  <c r="AC23" s="1"/>
  <c r="S20"/>
  <c r="AC20" s="1"/>
  <c r="S18"/>
  <c r="AC18" s="1"/>
  <c r="S17"/>
  <c r="AC17" s="1"/>
  <c r="S13"/>
  <c r="AC13" s="1"/>
  <c r="S53"/>
  <c r="AC53" s="1"/>
  <c r="S43"/>
  <c r="AC43" s="1"/>
  <c r="S40"/>
  <c r="AC40" s="1"/>
  <c r="S38"/>
  <c r="AC38" s="1"/>
  <c r="S37"/>
  <c r="AC37" s="1"/>
  <c r="S27"/>
  <c r="AC27" s="1"/>
  <c r="S24"/>
  <c r="AC24" s="1"/>
  <c r="S22"/>
  <c r="AC22" s="1"/>
  <c r="S21"/>
  <c r="AC21" s="1"/>
  <c r="S47"/>
  <c r="AC47" s="1"/>
  <c r="S44"/>
  <c r="AC44" s="1"/>
  <c r="S42"/>
  <c r="AC42" s="1"/>
  <c r="S41"/>
  <c r="AC41" s="1"/>
  <c r="S31"/>
  <c r="AC31" s="1"/>
  <c r="S28"/>
  <c r="AC28" s="1"/>
  <c r="S26"/>
  <c r="AC26" s="1"/>
  <c r="S25"/>
  <c r="AC25" s="1"/>
  <c r="S15"/>
  <c r="AC15" s="1"/>
  <c r="S51"/>
  <c r="AC51" s="1"/>
  <c r="S48"/>
  <c r="AC48" s="1"/>
  <c r="S46"/>
  <c r="AC46" s="1"/>
  <c r="S45"/>
  <c r="AC45" s="1"/>
  <c r="S35"/>
  <c r="AC35" s="1"/>
  <c r="S32"/>
  <c r="AC32" s="1"/>
  <c r="S30"/>
  <c r="AC30" s="1"/>
  <c r="S29"/>
  <c r="AC29" s="1"/>
  <c r="S19"/>
  <c r="AC19" s="1"/>
  <c r="S16"/>
  <c r="AC16" s="1"/>
  <c r="S14"/>
  <c r="AC14" s="1"/>
  <c r="AD13"/>
  <c r="T13" i="77"/>
  <c r="AD13" s="1"/>
  <c r="S13"/>
  <c r="AC13" s="1"/>
  <c r="N105" i="105"/>
  <c r="N38" s="1"/>
  <c r="N106"/>
  <c r="N39" s="1"/>
  <c r="N87"/>
  <c r="N20" s="1"/>
  <c r="N103"/>
  <c r="N36" s="1"/>
  <c r="N104"/>
  <c r="N37" s="1"/>
  <c r="N88"/>
  <c r="N21" s="1"/>
  <c r="N90"/>
  <c r="N23" s="1"/>
  <c r="N89"/>
  <c r="N22" s="1"/>
  <c r="K7"/>
  <c r="R1" i="98"/>
  <c r="Q13" i="4"/>
  <c r="AE13"/>
  <c r="K63" i="105" l="1"/>
  <c r="L96" s="1"/>
  <c r="L29" s="1"/>
  <c r="K64"/>
  <c r="L97" s="1"/>
  <c r="L30" s="1"/>
  <c r="K65"/>
  <c r="L98" s="1"/>
  <c r="L31" s="1"/>
  <c r="K66"/>
  <c r="L99" s="1"/>
  <c r="L32" s="1"/>
  <c r="K70"/>
  <c r="K54"/>
  <c r="K69"/>
  <c r="L102" s="1"/>
  <c r="L35" s="1"/>
  <c r="K57"/>
  <c r="K55"/>
  <c r="K56"/>
  <c r="K73"/>
  <c r="K68"/>
  <c r="L101" s="1"/>
  <c r="L34" s="1"/>
  <c r="K67"/>
  <c r="L100" s="1"/>
  <c r="L33" s="1"/>
  <c r="K60"/>
  <c r="L93" s="1"/>
  <c r="L26" s="1"/>
  <c r="K62"/>
  <c r="K71"/>
  <c r="K61"/>
  <c r="L94" s="1"/>
  <c r="L27" s="1"/>
  <c r="K72"/>
  <c r="O53" i="90"/>
  <c r="O49"/>
  <c r="O45"/>
  <c r="O41"/>
  <c r="O37"/>
  <c r="O33"/>
  <c r="O29"/>
  <c r="O25"/>
  <c r="O21"/>
  <c r="O17"/>
  <c r="O13"/>
  <c r="O50"/>
  <c r="O46"/>
  <c r="O42"/>
  <c r="O38"/>
  <c r="O34"/>
  <c r="O30"/>
  <c r="O26"/>
  <c r="O22"/>
  <c r="O18"/>
  <c r="O14"/>
  <c r="O51"/>
  <c r="O47"/>
  <c r="O43"/>
  <c r="O39"/>
  <c r="O35"/>
  <c r="O31"/>
  <c r="O27"/>
  <c r="O23"/>
  <c r="O19"/>
  <c r="O15"/>
  <c r="Q12"/>
  <c r="O52"/>
  <c r="O48"/>
  <c r="O44"/>
  <c r="O40"/>
  <c r="O36"/>
  <c r="O32"/>
  <c r="O28"/>
  <c r="O24"/>
  <c r="O20"/>
  <c r="O16"/>
  <c r="P50"/>
  <c r="P46"/>
  <c r="P42"/>
  <c r="P38"/>
  <c r="P34"/>
  <c r="P30"/>
  <c r="P26"/>
  <c r="P22"/>
  <c r="P18"/>
  <c r="P14"/>
  <c r="P51"/>
  <c r="P47"/>
  <c r="P43"/>
  <c r="P39"/>
  <c r="P35"/>
  <c r="P31"/>
  <c r="P27"/>
  <c r="P23"/>
  <c r="P19"/>
  <c r="P15"/>
  <c r="R12"/>
  <c r="P52"/>
  <c r="P48"/>
  <c r="P44"/>
  <c r="P40"/>
  <c r="P36"/>
  <c r="P32"/>
  <c r="P28"/>
  <c r="P24"/>
  <c r="P20"/>
  <c r="P16"/>
  <c r="P53"/>
  <c r="P49"/>
  <c r="P45"/>
  <c r="P41"/>
  <c r="P37"/>
  <c r="P33"/>
  <c r="P29"/>
  <c r="P25"/>
  <c r="P21"/>
  <c r="P17"/>
  <c r="P13"/>
  <c r="O50" i="89"/>
  <c r="O46"/>
  <c r="O42"/>
  <c r="O38"/>
  <c r="O34"/>
  <c r="O30"/>
  <c r="O26"/>
  <c r="O22"/>
  <c r="O18"/>
  <c r="O13"/>
  <c r="Q12"/>
  <c r="O51"/>
  <c r="O47"/>
  <c r="O43"/>
  <c r="O39"/>
  <c r="O35"/>
  <c r="O31"/>
  <c r="O27"/>
  <c r="O23"/>
  <c r="O19"/>
  <c r="O15"/>
  <c r="O52"/>
  <c r="O48"/>
  <c r="O44"/>
  <c r="O40"/>
  <c r="O36"/>
  <c r="O32"/>
  <c r="O28"/>
  <c r="O24"/>
  <c r="O20"/>
  <c r="O16"/>
  <c r="O53"/>
  <c r="O49"/>
  <c r="O45"/>
  <c r="O41"/>
  <c r="O37"/>
  <c r="O33"/>
  <c r="O29"/>
  <c r="O25"/>
  <c r="O21"/>
  <c r="O17"/>
  <c r="O14"/>
  <c r="R30"/>
  <c r="R26"/>
  <c r="R22"/>
  <c r="R18"/>
  <c r="R41"/>
  <c r="R42"/>
  <c r="R39"/>
  <c r="R36"/>
  <c r="R47"/>
  <c r="R49"/>
  <c r="R33"/>
  <c r="R27"/>
  <c r="R23"/>
  <c r="R19"/>
  <c r="R15"/>
  <c r="R46"/>
  <c r="R43"/>
  <c r="R48"/>
  <c r="R51"/>
  <c r="R44"/>
  <c r="R37"/>
  <c r="T12"/>
  <c r="R28"/>
  <c r="R24"/>
  <c r="R20"/>
  <c r="R16"/>
  <c r="R50"/>
  <c r="R34"/>
  <c r="R13"/>
  <c r="R45"/>
  <c r="R14"/>
  <c r="R40"/>
  <c r="R29"/>
  <c r="R25"/>
  <c r="R21"/>
  <c r="R17"/>
  <c r="R52"/>
  <c r="R38"/>
  <c r="R31"/>
  <c r="R32"/>
  <c r="R35"/>
  <c r="R53"/>
  <c r="M84" i="105"/>
  <c r="M17" s="1"/>
  <c r="K50"/>
  <c r="L83" s="1"/>
  <c r="L16" s="1"/>
  <c r="K44"/>
  <c r="L77" s="1"/>
  <c r="L10" s="1"/>
  <c r="K48"/>
  <c r="L81" s="1"/>
  <c r="L14" s="1"/>
  <c r="K46"/>
  <c r="L79" s="1"/>
  <c r="L12" s="1"/>
  <c r="K47"/>
  <c r="K51"/>
  <c r="L84" s="1"/>
  <c r="L17" s="1"/>
  <c r="K53"/>
  <c r="L86" s="1"/>
  <c r="L19" s="1"/>
  <c r="K45"/>
  <c r="L78" s="1"/>
  <c r="L11" s="1"/>
  <c r="K49"/>
  <c r="L82" s="1"/>
  <c r="L15" s="1"/>
  <c r="K52"/>
  <c r="L85" s="1"/>
  <c r="L18" s="1"/>
  <c r="M101"/>
  <c r="M34" s="1"/>
  <c r="M77"/>
  <c r="M10" s="1"/>
  <c r="M99"/>
  <c r="M32" s="1"/>
  <c r="M96"/>
  <c r="M29" s="1"/>
  <c r="M100"/>
  <c r="M33" s="1"/>
  <c r="M79"/>
  <c r="M12" s="1"/>
  <c r="M89"/>
  <c r="M22" s="1"/>
  <c r="M90"/>
  <c r="M23" s="1"/>
  <c r="M105"/>
  <c r="M38" s="1"/>
  <c r="M87"/>
  <c r="M20" s="1"/>
  <c r="M88"/>
  <c r="M21" s="1"/>
  <c r="M106"/>
  <c r="M39" s="1"/>
  <c r="M103"/>
  <c r="M36" s="1"/>
  <c r="M104"/>
  <c r="M37" s="1"/>
  <c r="J7"/>
  <c r="S1" i="98"/>
  <c r="AJ56" i="4"/>
  <c r="T56"/>
  <c r="T96" s="1"/>
  <c r="T136" s="1"/>
  <c r="J66" i="105" l="1"/>
  <c r="K99" s="1"/>
  <c r="K32" s="1"/>
  <c r="J62"/>
  <c r="K95" s="1"/>
  <c r="K28" s="1"/>
  <c r="J55"/>
  <c r="J68"/>
  <c r="K101" s="1"/>
  <c r="K34" s="1"/>
  <c r="J63"/>
  <c r="K96" s="1"/>
  <c r="K29" s="1"/>
  <c r="J67"/>
  <c r="K100" s="1"/>
  <c r="K33" s="1"/>
  <c r="J60"/>
  <c r="J57"/>
  <c r="J72"/>
  <c r="J73"/>
  <c r="J61"/>
  <c r="K94" s="1"/>
  <c r="K27" s="1"/>
  <c r="J70"/>
  <c r="J54"/>
  <c r="J69"/>
  <c r="K102" s="1"/>
  <c r="K35" s="1"/>
  <c r="J64"/>
  <c r="K97" s="1"/>
  <c r="K30" s="1"/>
  <c r="J65"/>
  <c r="K98" s="1"/>
  <c r="K31" s="1"/>
  <c r="J71"/>
  <c r="J56"/>
  <c r="Q50" i="89"/>
  <c r="Q46"/>
  <c r="Q42"/>
  <c r="Q38"/>
  <c r="Q34"/>
  <c r="Q14"/>
  <c r="Q28"/>
  <c r="Q24"/>
  <c r="Q20"/>
  <c r="Q16"/>
  <c r="S12"/>
  <c r="Q51"/>
  <c r="Q47"/>
  <c r="Q43"/>
  <c r="Q39"/>
  <c r="Q35"/>
  <c r="Q31"/>
  <c r="Q29"/>
  <c r="Q25"/>
  <c r="Q21"/>
  <c r="Q17"/>
  <c r="Q52"/>
  <c r="Q48"/>
  <c r="Q44"/>
  <c r="Q40"/>
  <c r="Q36"/>
  <c r="Q32"/>
  <c r="Q30"/>
  <c r="Q26"/>
  <c r="Q22"/>
  <c r="Q18"/>
  <c r="Q53"/>
  <c r="Q49"/>
  <c r="Q45"/>
  <c r="Q41"/>
  <c r="Q37"/>
  <c r="Q33"/>
  <c r="Q13"/>
  <c r="Q27"/>
  <c r="Q23"/>
  <c r="Q19"/>
  <c r="Q15"/>
  <c r="R16" i="90"/>
  <c r="R35"/>
  <c r="R21"/>
  <c r="R46"/>
  <c r="R22"/>
  <c r="R47"/>
  <c r="R33"/>
  <c r="R50"/>
  <c r="R20"/>
  <c r="R26"/>
  <c r="R24"/>
  <c r="R37"/>
  <c r="R23"/>
  <c r="R13"/>
  <c r="R30"/>
  <c r="R49"/>
  <c r="R39"/>
  <c r="R17"/>
  <c r="R28"/>
  <c r="R34"/>
  <c r="R38"/>
  <c r="R41"/>
  <c r="R29"/>
  <c r="R15"/>
  <c r="R32"/>
  <c r="R51"/>
  <c r="R43"/>
  <c r="R25"/>
  <c r="R36"/>
  <c r="R44"/>
  <c r="R48"/>
  <c r="R14"/>
  <c r="R31"/>
  <c r="R19"/>
  <c r="R40"/>
  <c r="R53"/>
  <c r="R45"/>
  <c r="R27"/>
  <c r="R42"/>
  <c r="R52"/>
  <c r="R18"/>
  <c r="T12"/>
  <c r="T52" i="89"/>
  <c r="T48"/>
  <c r="T44"/>
  <c r="T40"/>
  <c r="T36"/>
  <c r="T32"/>
  <c r="T28"/>
  <c r="T24"/>
  <c r="T20"/>
  <c r="T16"/>
  <c r="T53"/>
  <c r="T49"/>
  <c r="T45"/>
  <c r="T41"/>
  <c r="T37"/>
  <c r="T33"/>
  <c r="T29"/>
  <c r="T25"/>
  <c r="T21"/>
  <c r="T17"/>
  <c r="T13"/>
  <c r="T50"/>
  <c r="T46"/>
  <c r="T42"/>
  <c r="T38"/>
  <c r="T34"/>
  <c r="T30"/>
  <c r="T26"/>
  <c r="T22"/>
  <c r="T18"/>
  <c r="T14"/>
  <c r="T51"/>
  <c r="T47"/>
  <c r="T43"/>
  <c r="T39"/>
  <c r="T35"/>
  <c r="T31"/>
  <c r="T27"/>
  <c r="T23"/>
  <c r="T19"/>
  <c r="T15"/>
  <c r="Q49" i="90"/>
  <c r="Q41"/>
  <c r="Q33"/>
  <c r="Q25"/>
  <c r="Q17"/>
  <c r="Q30"/>
  <c r="Q44"/>
  <c r="Q34"/>
  <c r="Q18"/>
  <c r="Q20"/>
  <c r="Q51"/>
  <c r="Q43"/>
  <c r="Q35"/>
  <c r="Q27"/>
  <c r="Q19"/>
  <c r="Q32"/>
  <c r="Q48"/>
  <c r="Q36"/>
  <c r="Q22"/>
  <c r="Q28"/>
  <c r="S12"/>
  <c r="Q53"/>
  <c r="Q45"/>
  <c r="Q37"/>
  <c r="Q29"/>
  <c r="Q21"/>
  <c r="Q13"/>
  <c r="Q50"/>
  <c r="Q38"/>
  <c r="Q24"/>
  <c r="Q40"/>
  <c r="Q14"/>
  <c r="Q47"/>
  <c r="Q39"/>
  <c r="Q31"/>
  <c r="Q23"/>
  <c r="Q15"/>
  <c r="Q52"/>
  <c r="Q42"/>
  <c r="Q26"/>
  <c r="Q46"/>
  <c r="Q16"/>
  <c r="J48" i="105"/>
  <c r="K81" s="1"/>
  <c r="K14" s="1"/>
  <c r="J52"/>
  <c r="K85" s="1"/>
  <c r="K18" s="1"/>
  <c r="J50"/>
  <c r="K83" s="1"/>
  <c r="K16" s="1"/>
  <c r="J47"/>
  <c r="K80" s="1"/>
  <c r="K13" s="1"/>
  <c r="J53"/>
  <c r="K86" s="1"/>
  <c r="K19" s="1"/>
  <c r="J49"/>
  <c r="K82" s="1"/>
  <c r="K15" s="1"/>
  <c r="J51"/>
  <c r="K93"/>
  <c r="K26" s="1"/>
  <c r="J44"/>
  <c r="K77" s="1"/>
  <c r="K10" s="1"/>
  <c r="J45"/>
  <c r="K78" s="1"/>
  <c r="K11" s="1"/>
  <c r="J46"/>
  <c r="K79" s="1"/>
  <c r="K12" s="1"/>
  <c r="L95"/>
  <c r="L28" s="1"/>
  <c r="L80"/>
  <c r="L13" s="1"/>
  <c r="L89"/>
  <c r="L22" s="1"/>
  <c r="L87"/>
  <c r="L20" s="1"/>
  <c r="L90"/>
  <c r="L23" s="1"/>
  <c r="L105"/>
  <c r="L38" s="1"/>
  <c r="L106"/>
  <c r="L39" s="1"/>
  <c r="L104"/>
  <c r="L37" s="1"/>
  <c r="L88"/>
  <c r="L21" s="1"/>
  <c r="L103"/>
  <c r="L36" s="1"/>
  <c r="I7"/>
  <c r="T1" i="98"/>
  <c r="T176" i="4"/>
  <c r="A96"/>
  <c r="A136" s="1"/>
  <c r="A176" s="1"/>
  <c r="A216" s="1"/>
  <c r="A256" s="1"/>
  <c r="A296" s="1"/>
  <c r="A336" s="1"/>
  <c r="AJ336" s="1"/>
  <c r="I68" i="105" l="1"/>
  <c r="I60"/>
  <c r="J93" s="1"/>
  <c r="J26" s="1"/>
  <c r="I57"/>
  <c r="I55"/>
  <c r="I72"/>
  <c r="I67"/>
  <c r="I70"/>
  <c r="I54"/>
  <c r="I56"/>
  <c r="I69"/>
  <c r="I63"/>
  <c r="I64"/>
  <c r="I66"/>
  <c r="J99" s="1"/>
  <c r="J32" s="1"/>
  <c r="I61"/>
  <c r="I65"/>
  <c r="J98" s="1"/>
  <c r="J31" s="1"/>
  <c r="I62"/>
  <c r="J95" s="1"/>
  <c r="J28" s="1"/>
  <c r="I71"/>
  <c r="I73"/>
  <c r="S51" i="90"/>
  <c r="S47"/>
  <c r="S43"/>
  <c r="S39"/>
  <c r="S35"/>
  <c r="S31"/>
  <c r="S27"/>
  <c r="S23"/>
  <c r="S19"/>
  <c r="S15"/>
  <c r="S52"/>
  <c r="S48"/>
  <c r="S44"/>
  <c r="S40"/>
  <c r="S36"/>
  <c r="S32"/>
  <c r="S28"/>
  <c r="S24"/>
  <c r="S20"/>
  <c r="S16"/>
  <c r="S53"/>
  <c r="S49"/>
  <c r="S45"/>
  <c r="S41"/>
  <c r="S37"/>
  <c r="S33"/>
  <c r="S29"/>
  <c r="S25"/>
  <c r="S21"/>
  <c r="S17"/>
  <c r="S13"/>
  <c r="S50"/>
  <c r="S46"/>
  <c r="S42"/>
  <c r="S38"/>
  <c r="S34"/>
  <c r="S30"/>
  <c r="S26"/>
  <c r="S22"/>
  <c r="S18"/>
  <c r="S14"/>
  <c r="S21" i="89"/>
  <c r="S37"/>
  <c r="S38"/>
  <c r="S28"/>
  <c r="S16"/>
  <c r="S47"/>
  <c r="S40"/>
  <c r="S51"/>
  <c r="S44"/>
  <c r="S18"/>
  <c r="U12"/>
  <c r="S25"/>
  <c r="S41"/>
  <c r="S50"/>
  <c r="S32"/>
  <c r="S17"/>
  <c r="S34"/>
  <c r="S53"/>
  <c r="S19"/>
  <c r="S13"/>
  <c r="S22"/>
  <c r="S29"/>
  <c r="S45"/>
  <c r="S52"/>
  <c r="S36"/>
  <c r="S20"/>
  <c r="S42"/>
  <c r="S14"/>
  <c r="S26"/>
  <c r="S31"/>
  <c r="S23"/>
  <c r="S48"/>
  <c r="S49"/>
  <c r="S33"/>
  <c r="S43"/>
  <c r="S24"/>
  <c r="S46"/>
  <c r="S39"/>
  <c r="S30"/>
  <c r="S35"/>
  <c r="S27"/>
  <c r="S15"/>
  <c r="T53" i="90"/>
  <c r="T49"/>
  <c r="T45"/>
  <c r="T41"/>
  <c r="T37"/>
  <c r="T33"/>
  <c r="T29"/>
  <c r="T25"/>
  <c r="T21"/>
  <c r="T17"/>
  <c r="T13"/>
  <c r="T50"/>
  <c r="T46"/>
  <c r="T42"/>
  <c r="T38"/>
  <c r="T34"/>
  <c r="T30"/>
  <c r="T26"/>
  <c r="T22"/>
  <c r="T18"/>
  <c r="T14"/>
  <c r="T51"/>
  <c r="T47"/>
  <c r="T43"/>
  <c r="T39"/>
  <c r="T35"/>
  <c r="T31"/>
  <c r="T27"/>
  <c r="T23"/>
  <c r="T19"/>
  <c r="T15"/>
  <c r="T52"/>
  <c r="T48"/>
  <c r="T44"/>
  <c r="T40"/>
  <c r="T36"/>
  <c r="T32"/>
  <c r="T28"/>
  <c r="T24"/>
  <c r="T20"/>
  <c r="T16"/>
  <c r="I51" i="105"/>
  <c r="I44"/>
  <c r="J77" s="1"/>
  <c r="J10" s="1"/>
  <c r="I48"/>
  <c r="I45"/>
  <c r="J78" s="1"/>
  <c r="J11" s="1"/>
  <c r="I46"/>
  <c r="J79" s="1"/>
  <c r="J12" s="1"/>
  <c r="I50"/>
  <c r="I52"/>
  <c r="J85" s="1"/>
  <c r="J18" s="1"/>
  <c r="I53"/>
  <c r="J86" s="1"/>
  <c r="J19" s="1"/>
  <c r="I47"/>
  <c r="J80" s="1"/>
  <c r="J13" s="1"/>
  <c r="I49"/>
  <c r="J82" s="1"/>
  <c r="J15" s="1"/>
  <c r="K84"/>
  <c r="K17" s="1"/>
  <c r="K105"/>
  <c r="K38" s="1"/>
  <c r="K106"/>
  <c r="K39" s="1"/>
  <c r="K103"/>
  <c r="K36" s="1"/>
  <c r="K104"/>
  <c r="K37" s="1"/>
  <c r="K87"/>
  <c r="K20" s="1"/>
  <c r="K89"/>
  <c r="K22" s="1"/>
  <c r="K88"/>
  <c r="K21" s="1"/>
  <c r="K90"/>
  <c r="K23" s="1"/>
  <c r="H7"/>
  <c r="U1" i="98"/>
  <c r="T216" i="4"/>
  <c r="A56" i="57"/>
  <c r="H64" i="105" l="1"/>
  <c r="I97" s="1"/>
  <c r="I30" s="1"/>
  <c r="H65"/>
  <c r="H70"/>
  <c r="H69"/>
  <c r="H63"/>
  <c r="I96" s="1"/>
  <c r="I29" s="1"/>
  <c r="H66"/>
  <c r="I99" s="1"/>
  <c r="I32" s="1"/>
  <c r="H54"/>
  <c r="H56"/>
  <c r="H73"/>
  <c r="H67"/>
  <c r="I100" s="1"/>
  <c r="I33" s="1"/>
  <c r="H62"/>
  <c r="I95" s="1"/>
  <c r="I28" s="1"/>
  <c r="H71"/>
  <c r="H68"/>
  <c r="I101" s="1"/>
  <c r="I34" s="1"/>
  <c r="H60"/>
  <c r="H61"/>
  <c r="I94" s="1"/>
  <c r="I27" s="1"/>
  <c r="H57"/>
  <c r="H55"/>
  <c r="H72"/>
  <c r="U52" i="89"/>
  <c r="U48"/>
  <c r="U44"/>
  <c r="U40"/>
  <c r="U36"/>
  <c r="U32"/>
  <c r="U30"/>
  <c r="U23"/>
  <c r="U29"/>
  <c r="U20"/>
  <c r="U53"/>
  <c r="U49"/>
  <c r="U45"/>
  <c r="U41"/>
  <c r="U37"/>
  <c r="U33"/>
  <c r="U13"/>
  <c r="U25"/>
  <c r="U16"/>
  <c r="U22"/>
  <c r="U15"/>
  <c r="U50"/>
  <c r="U46"/>
  <c r="U42"/>
  <c r="U38"/>
  <c r="U34"/>
  <c r="U14"/>
  <c r="U26"/>
  <c r="U19"/>
  <c r="U24"/>
  <c r="U17"/>
  <c r="U51"/>
  <c r="U47"/>
  <c r="U43"/>
  <c r="U39"/>
  <c r="U35"/>
  <c r="U31"/>
  <c r="U28"/>
  <c r="U21"/>
  <c r="U27"/>
  <c r="U18"/>
  <c r="J97" i="105"/>
  <c r="J30" s="1"/>
  <c r="J96"/>
  <c r="J29" s="1"/>
  <c r="J81"/>
  <c r="J14" s="1"/>
  <c r="J94"/>
  <c r="J27" s="1"/>
  <c r="J100"/>
  <c r="J33" s="1"/>
  <c r="J101"/>
  <c r="J34" s="1"/>
  <c r="H52"/>
  <c r="I85" s="1"/>
  <c r="I18" s="1"/>
  <c r="I93"/>
  <c r="I26" s="1"/>
  <c r="H45"/>
  <c r="I78" s="1"/>
  <c r="I11" s="1"/>
  <c r="H49"/>
  <c r="H47"/>
  <c r="I80" s="1"/>
  <c r="I13" s="1"/>
  <c r="H51"/>
  <c r="I84" s="1"/>
  <c r="I17" s="1"/>
  <c r="H44"/>
  <c r="I77" s="1"/>
  <c r="I10" s="1"/>
  <c r="H53"/>
  <c r="H46"/>
  <c r="H48"/>
  <c r="H50"/>
  <c r="I83" s="1"/>
  <c r="I16" s="1"/>
  <c r="J84"/>
  <c r="J17" s="1"/>
  <c r="J102"/>
  <c r="J35" s="1"/>
  <c r="J83"/>
  <c r="J16" s="1"/>
  <c r="J87"/>
  <c r="J20" s="1"/>
  <c r="J90"/>
  <c r="J23" s="1"/>
  <c r="J105"/>
  <c r="J38" s="1"/>
  <c r="J104"/>
  <c r="J37" s="1"/>
  <c r="J106"/>
  <c r="J39" s="1"/>
  <c r="J88"/>
  <c r="J21" s="1"/>
  <c r="J103"/>
  <c r="J36" s="1"/>
  <c r="J89"/>
  <c r="J22" s="1"/>
  <c r="G7"/>
  <c r="V1" i="98"/>
  <c r="T256" i="4"/>
  <c r="AJ56" i="57"/>
  <c r="G69" i="105" l="1"/>
  <c r="H102" s="1"/>
  <c r="H35" s="1"/>
  <c r="G60"/>
  <c r="H93" s="1"/>
  <c r="H26" s="1"/>
  <c r="G57"/>
  <c r="G56"/>
  <c r="G73"/>
  <c r="G68"/>
  <c r="H101" s="1"/>
  <c r="H34" s="1"/>
  <c r="G66"/>
  <c r="H99" s="1"/>
  <c r="H32" s="1"/>
  <c r="G67"/>
  <c r="H100" s="1"/>
  <c r="H33" s="1"/>
  <c r="G62"/>
  <c r="H95" s="1"/>
  <c r="H28" s="1"/>
  <c r="G71"/>
  <c r="G63"/>
  <c r="H96" s="1"/>
  <c r="H29" s="1"/>
  <c r="G61"/>
  <c r="H94" s="1"/>
  <c r="H27" s="1"/>
  <c r="G55"/>
  <c r="G72"/>
  <c r="G64"/>
  <c r="H97" s="1"/>
  <c r="H30" s="1"/>
  <c r="G65"/>
  <c r="H98" s="1"/>
  <c r="H31" s="1"/>
  <c r="G70"/>
  <c r="G54"/>
  <c r="G50"/>
  <c r="H83" s="1"/>
  <c r="H16" s="1"/>
  <c r="G44"/>
  <c r="H77" s="1"/>
  <c r="H10" s="1"/>
  <c r="G53"/>
  <c r="H86" s="1"/>
  <c r="H19" s="1"/>
  <c r="G49"/>
  <c r="H82" s="1"/>
  <c r="H15" s="1"/>
  <c r="G47"/>
  <c r="H80" s="1"/>
  <c r="H13" s="1"/>
  <c r="G51"/>
  <c r="H84" s="1"/>
  <c r="H17" s="1"/>
  <c r="G48"/>
  <c r="H81" s="1"/>
  <c r="H14" s="1"/>
  <c r="G52"/>
  <c r="H85" s="1"/>
  <c r="H18" s="1"/>
  <c r="G45"/>
  <c r="H78" s="1"/>
  <c r="H11" s="1"/>
  <c r="G46"/>
  <c r="H79" s="1"/>
  <c r="H12" s="1"/>
  <c r="I81"/>
  <c r="I14" s="1"/>
  <c r="I98"/>
  <c r="I31" s="1"/>
  <c r="I82"/>
  <c r="I15" s="1"/>
  <c r="I79"/>
  <c r="I12" s="1"/>
  <c r="I86"/>
  <c r="I19" s="1"/>
  <c r="I102"/>
  <c r="I35" s="1"/>
  <c r="A56" i="129"/>
  <c r="AJ56" s="1"/>
  <c r="A56" i="130" s="1"/>
  <c r="AJ56" s="1"/>
  <c r="A56" i="65" s="1"/>
  <c r="AG56" s="1"/>
  <c r="A56" i="66" s="1"/>
  <c r="W56" s="1"/>
  <c r="A56" i="67" s="1"/>
  <c r="W56" s="1"/>
  <c r="A56" i="73" s="1"/>
  <c r="I104" i="105"/>
  <c r="I37" s="1"/>
  <c r="I103"/>
  <c r="I36" s="1"/>
  <c r="I88"/>
  <c r="I21" s="1"/>
  <c r="I106"/>
  <c r="I39" s="1"/>
  <c r="I90"/>
  <c r="I23" s="1"/>
  <c r="I87"/>
  <c r="I20" s="1"/>
  <c r="I89"/>
  <c r="I22" s="1"/>
  <c r="I105"/>
  <c r="I38" s="1"/>
  <c r="F7"/>
  <c r="W1" i="98"/>
  <c r="T296" i="4"/>
  <c r="F68" i="105" l="1"/>
  <c r="G101" s="1"/>
  <c r="G34" s="1"/>
  <c r="F67"/>
  <c r="G100" s="1"/>
  <c r="G33" s="1"/>
  <c r="F57"/>
  <c r="F73"/>
  <c r="F63"/>
  <c r="G96" s="1"/>
  <c r="G29" s="1"/>
  <c r="F61"/>
  <c r="G94" s="1"/>
  <c r="G27" s="1"/>
  <c r="F70"/>
  <c r="F54"/>
  <c r="F72"/>
  <c r="F69"/>
  <c r="G102" s="1"/>
  <c r="G35" s="1"/>
  <c r="F64"/>
  <c r="G97" s="1"/>
  <c r="G30" s="1"/>
  <c r="F65"/>
  <c r="G98" s="1"/>
  <c r="G31" s="1"/>
  <c r="F62"/>
  <c r="G95" s="1"/>
  <c r="G28" s="1"/>
  <c r="F71"/>
  <c r="F55"/>
  <c r="F66"/>
  <c r="F60"/>
  <c r="G93" s="1"/>
  <c r="G26" s="1"/>
  <c r="F56"/>
  <c r="F52"/>
  <c r="G85" s="1"/>
  <c r="G18" s="1"/>
  <c r="F47"/>
  <c r="G80" s="1"/>
  <c r="G13" s="1"/>
  <c r="F44"/>
  <c r="G77" s="1"/>
  <c r="G10" s="1"/>
  <c r="F53"/>
  <c r="G86" s="1"/>
  <c r="G19" s="1"/>
  <c r="F49"/>
  <c r="G82" s="1"/>
  <c r="G15" s="1"/>
  <c r="F51"/>
  <c r="G84" s="1"/>
  <c r="G17" s="1"/>
  <c r="F45"/>
  <c r="G78" s="1"/>
  <c r="G11" s="1"/>
  <c r="F50"/>
  <c r="G83" s="1"/>
  <c r="G16" s="1"/>
  <c r="F48"/>
  <c r="G81" s="1"/>
  <c r="G14" s="1"/>
  <c r="F46"/>
  <c r="G79" s="1"/>
  <c r="G12" s="1"/>
  <c r="H104"/>
  <c r="H37" s="1"/>
  <c r="H88"/>
  <c r="H21" s="1"/>
  <c r="H89"/>
  <c r="H22" s="1"/>
  <c r="H106"/>
  <c r="H39" s="1"/>
  <c r="H103"/>
  <c r="H36" s="1"/>
  <c r="H105"/>
  <c r="H38" s="1"/>
  <c r="H90"/>
  <c r="H23" s="1"/>
  <c r="H87"/>
  <c r="H20" s="1"/>
  <c r="T336" i="4"/>
  <c r="T56" i="57" s="1"/>
  <c r="Q56"/>
  <c r="Q56" i="129" s="1"/>
  <c r="E7" i="105"/>
  <c r="X1" i="98"/>
  <c r="Y1" s="1"/>
  <c r="Z1" s="1"/>
  <c r="AA1" s="1"/>
  <c r="AB1" s="1"/>
  <c r="AC1" s="1"/>
  <c r="AD1" s="1"/>
  <c r="AE1" s="1"/>
  <c r="AF1" s="1"/>
  <c r="AG1" s="1"/>
  <c r="AH1" s="1"/>
  <c r="AI1" s="1"/>
  <c r="AJ1" s="1"/>
  <c r="AK1" s="1"/>
  <c r="AL1" s="1"/>
  <c r="AM1" s="1"/>
  <c r="I13" i="57" l="1"/>
  <c r="AE62" i="136"/>
  <c r="AE68"/>
  <c r="AE69"/>
  <c r="AE47"/>
  <c r="AE58"/>
  <c r="AE46"/>
  <c r="AE54"/>
  <c r="AE42"/>
  <c r="AE39"/>
  <c r="AE65"/>
  <c r="AC45"/>
  <c r="AC47"/>
  <c r="AE44"/>
  <c r="AD56"/>
  <c r="AD64"/>
  <c r="AC42"/>
  <c r="AE37"/>
  <c r="AD42"/>
  <c r="AC44"/>
  <c r="AD53"/>
  <c r="AC50"/>
  <c r="AD54"/>
  <c r="AD69"/>
  <c r="AD44"/>
  <c r="AD58"/>
  <c r="AC68"/>
  <c r="AD67"/>
  <c r="AC63"/>
  <c r="AC60"/>
  <c r="AC56"/>
  <c r="AE56"/>
  <c r="AC43"/>
  <c r="AC61"/>
  <c r="AC41"/>
  <c r="AD39"/>
  <c r="AE40"/>
  <c r="AD66"/>
  <c r="AE50"/>
  <c r="AD51"/>
  <c r="AD46"/>
  <c r="AC69"/>
  <c r="AE53"/>
  <c r="AD40"/>
  <c r="AE36"/>
  <c r="AE38"/>
  <c r="AC65"/>
  <c r="AE45"/>
  <c r="AD55"/>
  <c r="AD65"/>
  <c r="AC62"/>
  <c r="AC59"/>
  <c r="AC38"/>
  <c r="AC66"/>
  <c r="AC58"/>
  <c r="AE49"/>
  <c r="AE60"/>
  <c r="AC57"/>
  <c r="AD43"/>
  <c r="AC37"/>
  <c r="AC49"/>
  <c r="AC55"/>
  <c r="AE61"/>
  <c r="AD36"/>
  <c r="AD52"/>
  <c r="AC52"/>
  <c r="AE64"/>
  <c r="AC36"/>
  <c r="AD60"/>
  <c r="AE52"/>
  <c r="AD68"/>
  <c r="AE57"/>
  <c r="AC39"/>
  <c r="AD59"/>
  <c r="AC46"/>
  <c r="AE41"/>
  <c r="AD37"/>
  <c r="AC54"/>
  <c r="AD61"/>
  <c r="AD63"/>
  <c r="AE66"/>
  <c r="AC67"/>
  <c r="AD47"/>
  <c r="AE59"/>
  <c r="AE63"/>
  <c r="AC51"/>
  <c r="AD41"/>
  <c r="AC64"/>
  <c r="AC53"/>
  <c r="AC48"/>
  <c r="AC40"/>
  <c r="AD45"/>
  <c r="AD48"/>
  <c r="AE51"/>
  <c r="AD38"/>
  <c r="AD62"/>
  <c r="AE55"/>
  <c r="AE43"/>
  <c r="AD50"/>
  <c r="AD57"/>
  <c r="AE67"/>
  <c r="AD49"/>
  <c r="AE48"/>
  <c r="E69" i="105"/>
  <c r="E47"/>
  <c r="E66"/>
  <c r="E44"/>
  <c r="E65"/>
  <c r="E71"/>
  <c r="E55"/>
  <c r="E63"/>
  <c r="E48"/>
  <c r="E50"/>
  <c r="E60"/>
  <c r="E49"/>
  <c r="E52"/>
  <c r="E64"/>
  <c r="E62"/>
  <c r="E51"/>
  <c r="E61"/>
  <c r="E70"/>
  <c r="E54"/>
  <c r="E72"/>
  <c r="E68"/>
  <c r="E53"/>
  <c r="E46"/>
  <c r="E67"/>
  <c r="E45"/>
  <c r="E57"/>
  <c r="E73"/>
  <c r="AB62" i="136"/>
  <c r="K45" i="137" s="1"/>
  <c r="AB40" i="136"/>
  <c r="K14" i="137" s="1"/>
  <c r="AB48" i="136"/>
  <c r="K24" i="137" s="1"/>
  <c r="AB46" i="136"/>
  <c r="K22" i="137" s="1"/>
  <c r="AB43" i="136"/>
  <c r="K19" i="137" s="1"/>
  <c r="AB66" i="136"/>
  <c r="K49" i="137" s="1"/>
  <c r="AB36" i="136"/>
  <c r="K11" i="137" s="1"/>
  <c r="AB39" i="136"/>
  <c r="K18" i="137" s="1"/>
  <c r="AB44" i="136"/>
  <c r="K13" i="137" s="1"/>
  <c r="AB51" i="136"/>
  <c r="K27" i="137" s="1"/>
  <c r="AB52" i="136"/>
  <c r="K28" i="137" s="1"/>
  <c r="AB58" i="136"/>
  <c r="K41" i="137" s="1"/>
  <c r="AB47" i="136"/>
  <c r="K23" i="137" s="1"/>
  <c r="AB42" i="136"/>
  <c r="K16" i="137" s="1"/>
  <c r="AB38" i="136"/>
  <c r="K15" i="137" s="1"/>
  <c r="AB50" i="136"/>
  <c r="K26" i="137" s="1"/>
  <c r="AB54" i="136"/>
  <c r="K36" i="137" s="1"/>
  <c r="AA47" i="136"/>
  <c r="J23" i="137" s="1"/>
  <c r="AA53" i="136"/>
  <c r="AB37"/>
  <c r="K12" i="137" s="1"/>
  <c r="AA39" i="136"/>
  <c r="AA45"/>
  <c r="AB53"/>
  <c r="K35" i="137" s="1"/>
  <c r="AA56" i="136"/>
  <c r="AB57"/>
  <c r="K38" i="137" s="1"/>
  <c r="AA51" i="136"/>
  <c r="J27" i="137" s="1"/>
  <c r="AA65" i="136"/>
  <c r="AA52"/>
  <c r="J28" i="137" s="1"/>
  <c r="AA54" i="136"/>
  <c r="J36" i="137" s="1"/>
  <c r="AB41" i="136"/>
  <c r="K17" i="137" s="1"/>
  <c r="AA40" i="136"/>
  <c r="J14" i="137" s="1"/>
  <c r="AB63" i="136"/>
  <c r="K46" i="137" s="1"/>
  <c r="AA36" i="136"/>
  <c r="J11" i="137" s="1"/>
  <c r="AB55" i="136"/>
  <c r="K39" i="137" s="1"/>
  <c r="AB45" i="136"/>
  <c r="K21" i="137" s="1"/>
  <c r="AA67" i="136"/>
  <c r="AA48"/>
  <c r="J24" i="137" s="1"/>
  <c r="AA60" i="136"/>
  <c r="AA44"/>
  <c r="J13" i="137" s="1"/>
  <c r="AB49" i="136"/>
  <c r="K25" i="137" s="1"/>
  <c r="AA59" i="136"/>
  <c r="AA66"/>
  <c r="AA55"/>
  <c r="J39" i="137" s="1"/>
  <c r="AA38" i="136"/>
  <c r="J15" i="137" s="1"/>
  <c r="AA50" i="136"/>
  <c r="J26" i="137" s="1"/>
  <c r="AA58" i="136"/>
  <c r="J41" i="137" s="1"/>
  <c r="AB56" i="136"/>
  <c r="K42" i="137" s="1"/>
  <c r="AB65" i="136"/>
  <c r="K48" i="137" s="1"/>
  <c r="AA57" i="136"/>
  <c r="J38" i="137" s="1"/>
  <c r="L38" s="1"/>
  <c r="AA37" i="136"/>
  <c r="AA68"/>
  <c r="AA63"/>
  <c r="J46" i="137" s="1"/>
  <c r="AA41" i="136"/>
  <c r="AA46"/>
  <c r="J22" i="137" s="1"/>
  <c r="AA61" i="136"/>
  <c r="AA49"/>
  <c r="J25" i="137" s="1"/>
  <c r="AB68" i="136"/>
  <c r="K51" i="137" s="1"/>
  <c r="AB67" i="136"/>
  <c r="K50" i="137" s="1"/>
  <c r="AA43" i="136"/>
  <c r="AB64"/>
  <c r="K47" i="137" s="1"/>
  <c r="AA69" i="136"/>
  <c r="AA62"/>
  <c r="AB59"/>
  <c r="K40" i="137" s="1"/>
  <c r="AA64" i="136"/>
  <c r="J47" i="137" s="1"/>
  <c r="AB60" i="136"/>
  <c r="K43" i="137" s="1"/>
  <c r="AA42" i="136"/>
  <c r="AB61"/>
  <c r="K37" i="137" s="1"/>
  <c r="AB69" i="136"/>
  <c r="K52" i="137" s="1"/>
  <c r="J43" i="136"/>
  <c r="W64"/>
  <c r="Q53"/>
  <c r="S59"/>
  <c r="Y54"/>
  <c r="R46"/>
  <c r="J48"/>
  <c r="S46"/>
  <c r="L40"/>
  <c r="Q68"/>
  <c r="R41"/>
  <c r="U41"/>
  <c r="S47"/>
  <c r="Y45"/>
  <c r="T61"/>
  <c r="T56"/>
  <c r="N50"/>
  <c r="R39"/>
  <c r="R47"/>
  <c r="M59"/>
  <c r="P67"/>
  <c r="Y41"/>
  <c r="L39"/>
  <c r="N43"/>
  <c r="J65"/>
  <c r="U66"/>
  <c r="W36"/>
  <c r="W44"/>
  <c r="O60"/>
  <c r="Q50"/>
  <c r="M60"/>
  <c r="V42"/>
  <c r="M48"/>
  <c r="Y39"/>
  <c r="S52"/>
  <c r="T54"/>
  <c r="S45"/>
  <c r="L37"/>
  <c r="K64"/>
  <c r="K49"/>
  <c r="V51"/>
  <c r="P69"/>
  <c r="J53"/>
  <c r="W66"/>
  <c r="W57"/>
  <c r="J37"/>
  <c r="V62"/>
  <c r="N69"/>
  <c r="X63"/>
  <c r="I48"/>
  <c r="U68"/>
  <c r="T55"/>
  <c r="X38"/>
  <c r="X62"/>
  <c r="S53"/>
  <c r="X36"/>
  <c r="Q37"/>
  <c r="V63"/>
  <c r="Q39"/>
  <c r="J39"/>
  <c r="X42"/>
  <c r="U54"/>
  <c r="Z43"/>
  <c r="K45"/>
  <c r="W65"/>
  <c r="N68"/>
  <c r="O47"/>
  <c r="L51"/>
  <c r="O39"/>
  <c r="K46"/>
  <c r="Z39"/>
  <c r="R61"/>
  <c r="R67"/>
  <c r="V47"/>
  <c r="P48"/>
  <c r="P65"/>
  <c r="P68"/>
  <c r="T53"/>
  <c r="O57"/>
  <c r="M49"/>
  <c r="Y63"/>
  <c r="S68"/>
  <c r="Z46"/>
  <c r="J57"/>
  <c r="U57"/>
  <c r="X48"/>
  <c r="N39"/>
  <c r="P51"/>
  <c r="O45"/>
  <c r="F236" i="4"/>
  <c r="Q63" i="136"/>
  <c r="P41"/>
  <c r="W63"/>
  <c r="Q52"/>
  <c r="L45"/>
  <c r="W45"/>
  <c r="N37"/>
  <c r="L54"/>
  <c r="O66"/>
  <c r="L56"/>
  <c r="Q49"/>
  <c r="U38"/>
  <c r="I40"/>
  <c r="K38"/>
  <c r="O51"/>
  <c r="Y44"/>
  <c r="R65"/>
  <c r="X41"/>
  <c r="N53"/>
  <c r="Z37"/>
  <c r="X43"/>
  <c r="O64"/>
  <c r="Q43"/>
  <c r="Q57"/>
  <c r="U69"/>
  <c r="K57"/>
  <c r="Q69"/>
  <c r="M63"/>
  <c r="N38"/>
  <c r="J61"/>
  <c r="L62"/>
  <c r="U59"/>
  <c r="R62"/>
  <c r="L65"/>
  <c r="X44"/>
  <c r="V59"/>
  <c r="N64"/>
  <c r="N63"/>
  <c r="J55"/>
  <c r="W37"/>
  <c r="M69"/>
  <c r="K69"/>
  <c r="S65"/>
  <c r="K48"/>
  <c r="O40"/>
  <c r="N65"/>
  <c r="Z60"/>
  <c r="S57"/>
  <c r="O52"/>
  <c r="Y36"/>
  <c r="R48"/>
  <c r="M65"/>
  <c r="M67"/>
  <c r="R37"/>
  <c r="P47"/>
  <c r="R38"/>
  <c r="T36"/>
  <c r="Z52"/>
  <c r="K61"/>
  <c r="J59"/>
  <c r="N46"/>
  <c r="X49"/>
  <c r="U39"/>
  <c r="X61"/>
  <c r="I54"/>
  <c r="V58"/>
  <c r="R42"/>
  <c r="O69"/>
  <c r="N67"/>
  <c r="M56"/>
  <c r="U36"/>
  <c r="W58"/>
  <c r="W54"/>
  <c r="N44"/>
  <c r="V40"/>
  <c r="K41"/>
  <c r="Y58"/>
  <c r="Y51"/>
  <c r="K60"/>
  <c r="V55"/>
  <c r="J63"/>
  <c r="S55"/>
  <c r="I69"/>
  <c r="Y66"/>
  <c r="J69"/>
  <c r="K36"/>
  <c r="O44"/>
  <c r="X65"/>
  <c r="P62"/>
  <c r="Q59"/>
  <c r="V41"/>
  <c r="L64"/>
  <c r="Y67"/>
  <c r="W53"/>
  <c r="P37"/>
  <c r="X39"/>
  <c r="G18" i="137" s="1"/>
  <c r="N62" i="136"/>
  <c r="I43"/>
  <c r="J45"/>
  <c r="I39"/>
  <c r="O41"/>
  <c r="K53"/>
  <c r="Q38"/>
  <c r="X54"/>
  <c r="Q67"/>
  <c r="I55"/>
  <c r="X64"/>
  <c r="N61"/>
  <c r="M38"/>
  <c r="J68"/>
  <c r="K50"/>
  <c r="O67"/>
  <c r="Y47"/>
  <c r="X60"/>
  <c r="X68"/>
  <c r="M58"/>
  <c r="Y55"/>
  <c r="L66"/>
  <c r="S61"/>
  <c r="L59"/>
  <c r="Y61"/>
  <c r="P44"/>
  <c r="S38"/>
  <c r="W55"/>
  <c r="V52"/>
  <c r="R64"/>
  <c r="M47"/>
  <c r="X58"/>
  <c r="Z56"/>
  <c r="P36"/>
  <c r="I63"/>
  <c r="K59"/>
  <c r="Z51"/>
  <c r="S67"/>
  <c r="P53"/>
  <c r="O53"/>
  <c r="L53"/>
  <c r="S54"/>
  <c r="L36"/>
  <c r="I66"/>
  <c r="Z64"/>
  <c r="J52"/>
  <c r="H13" i="4"/>
  <c r="T40" i="136"/>
  <c r="R44"/>
  <c r="W39"/>
  <c r="J67"/>
  <c r="S36"/>
  <c r="W61"/>
  <c r="V38"/>
  <c r="L69"/>
  <c r="U52"/>
  <c r="R50"/>
  <c r="Y62"/>
  <c r="N40"/>
  <c r="Z61"/>
  <c r="Q66"/>
  <c r="V37"/>
  <c r="W40"/>
  <c r="I65"/>
  <c r="N52"/>
  <c r="M36"/>
  <c r="Q42"/>
  <c r="J64"/>
  <c r="U65"/>
  <c r="V60"/>
  <c r="U42"/>
  <c r="U58"/>
  <c r="V56"/>
  <c r="W59"/>
  <c r="I61"/>
  <c r="M62"/>
  <c r="T47"/>
  <c r="Q44"/>
  <c r="Q46"/>
  <c r="N36"/>
  <c r="P57"/>
  <c r="T59"/>
  <c r="T62"/>
  <c r="K62"/>
  <c r="U45"/>
  <c r="U61"/>
  <c r="T37"/>
  <c r="W48"/>
  <c r="R57"/>
  <c r="R69"/>
  <c r="I67"/>
  <c r="J66"/>
  <c r="J60"/>
  <c r="N56"/>
  <c r="X55"/>
  <c r="U63"/>
  <c r="J36"/>
  <c r="Z55"/>
  <c r="O54"/>
  <c r="N57"/>
  <c r="P39"/>
  <c r="U53"/>
  <c r="U51"/>
  <c r="O49"/>
  <c r="Y49"/>
  <c r="L47"/>
  <c r="X59"/>
  <c r="V44"/>
  <c r="J62"/>
  <c r="L67"/>
  <c r="O61"/>
  <c r="V49"/>
  <c r="J51"/>
  <c r="W67"/>
  <c r="L52"/>
  <c r="P56"/>
  <c r="P63"/>
  <c r="N45"/>
  <c r="T38"/>
  <c r="S56"/>
  <c r="T66"/>
  <c r="O65"/>
  <c r="K55"/>
  <c r="K37"/>
  <c r="O43"/>
  <c r="Z41"/>
  <c r="V50"/>
  <c r="P54"/>
  <c r="V53"/>
  <c r="J42"/>
  <c r="W69"/>
  <c r="L42"/>
  <c r="T67"/>
  <c r="U64"/>
  <c r="R59"/>
  <c r="V67"/>
  <c r="I45"/>
  <c r="Y52"/>
  <c r="H28" i="137" s="1"/>
  <c r="I36" i="136"/>
  <c r="W41"/>
  <c r="M44"/>
  <c r="T45"/>
  <c r="K51"/>
  <c r="M39"/>
  <c r="L46"/>
  <c r="W42"/>
  <c r="X57"/>
  <c r="Y42"/>
  <c r="M66"/>
  <c r="U62"/>
  <c r="I57"/>
  <c r="O68"/>
  <c r="I47"/>
  <c r="Q58"/>
  <c r="S39"/>
  <c r="O36"/>
  <c r="O59"/>
  <c r="T42"/>
  <c r="M51"/>
  <c r="X51"/>
  <c r="G27" i="137" s="1"/>
  <c r="Z66" i="136"/>
  <c r="O38"/>
  <c r="L44"/>
  <c r="M52"/>
  <c r="X46"/>
  <c r="L58"/>
  <c r="W47"/>
  <c r="I51"/>
  <c r="P38"/>
  <c r="F15" i="137" s="1"/>
  <c r="N15" s="1"/>
  <c r="Y48" i="136"/>
  <c r="S63"/>
  <c r="R60"/>
  <c r="K47"/>
  <c r="R63"/>
  <c r="O48"/>
  <c r="I56"/>
  <c r="S44"/>
  <c r="W49"/>
  <c r="L57"/>
  <c r="X66"/>
  <c r="G49" i="137" s="1"/>
  <c r="M41" i="136"/>
  <c r="K52"/>
  <c r="L41"/>
  <c r="Q54"/>
  <c r="R51"/>
  <c r="M50"/>
  <c r="P49"/>
  <c r="R56"/>
  <c r="V45"/>
  <c r="P64"/>
  <c r="R55"/>
  <c r="M68"/>
  <c r="Z47"/>
  <c r="N47"/>
  <c r="S58"/>
  <c r="N42"/>
  <c r="J44"/>
  <c r="I64"/>
  <c r="X52"/>
  <c r="G28" i="137" s="1"/>
  <c r="R36" i="136"/>
  <c r="T46"/>
  <c r="W46"/>
  <c r="V36"/>
  <c r="J54"/>
  <c r="Y50"/>
  <c r="I62"/>
  <c r="U47"/>
  <c r="K40"/>
  <c r="J50"/>
  <c r="L48"/>
  <c r="X56"/>
  <c r="S42"/>
  <c r="M55"/>
  <c r="P52"/>
  <c r="J47"/>
  <c r="P45"/>
  <c r="N51"/>
  <c r="Y59"/>
  <c r="R40"/>
  <c r="O37"/>
  <c r="Q61"/>
  <c r="S50"/>
  <c r="V65"/>
  <c r="V39"/>
  <c r="U50"/>
  <c r="O42"/>
  <c r="T39"/>
  <c r="V61"/>
  <c r="S49"/>
  <c r="P66"/>
  <c r="P46"/>
  <c r="Y37"/>
  <c r="H12" i="137" s="1"/>
  <c r="W43" i="136"/>
  <c r="T63"/>
  <c r="S37"/>
  <c r="L49"/>
  <c r="Z44"/>
  <c r="Y60"/>
  <c r="H43" i="137" s="1"/>
  <c r="L60" i="136"/>
  <c r="M64"/>
  <c r="T52"/>
  <c r="Q48"/>
  <c r="I53"/>
  <c r="M45"/>
  <c r="P59"/>
  <c r="F40" i="137" s="1"/>
  <c r="K42" i="136"/>
  <c r="U40"/>
  <c r="I41"/>
  <c r="X53"/>
  <c r="I42"/>
  <c r="Q51"/>
  <c r="Z36"/>
  <c r="W56"/>
  <c r="Z58"/>
  <c r="N66"/>
  <c r="P61"/>
  <c r="M61"/>
  <c r="P55"/>
  <c r="N55"/>
  <c r="Z54"/>
  <c r="R66"/>
  <c r="L61"/>
  <c r="O63"/>
  <c r="M54"/>
  <c r="W52"/>
  <c r="N60"/>
  <c r="Q64"/>
  <c r="T50"/>
  <c r="U46"/>
  <c r="V46"/>
  <c r="R43"/>
  <c r="T64"/>
  <c r="Z53"/>
  <c r="Y69"/>
  <c r="X69"/>
  <c r="Z63"/>
  <c r="J41"/>
  <c r="U37"/>
  <c r="Z38"/>
  <c r="S64"/>
  <c r="Z48"/>
  <c r="Q41"/>
  <c r="Y65"/>
  <c r="L63"/>
  <c r="P58"/>
  <c r="K58"/>
  <c r="L55"/>
  <c r="Y43"/>
  <c r="H19" i="137" s="1"/>
  <c r="U67" i="136"/>
  <c r="V64"/>
  <c r="O50"/>
  <c r="Y57"/>
  <c r="S51"/>
  <c r="T57"/>
  <c r="K65"/>
  <c r="M42"/>
  <c r="I49"/>
  <c r="K44"/>
  <c r="T44"/>
  <c r="N54"/>
  <c r="S41"/>
  <c r="Y68"/>
  <c r="P40"/>
  <c r="Q47"/>
  <c r="L38"/>
  <c r="Y56"/>
  <c r="H42" i="137" s="1"/>
  <c r="N49" i="136"/>
  <c r="P42"/>
  <c r="F16" i="137" s="1"/>
  <c r="S60" i="136"/>
  <c r="Q45"/>
  <c r="M46"/>
  <c r="S40"/>
  <c r="M43"/>
  <c r="U60"/>
  <c r="U56"/>
  <c r="J40"/>
  <c r="Z40"/>
  <c r="Z69"/>
  <c r="K67"/>
  <c r="J58"/>
  <c r="T69"/>
  <c r="P50"/>
  <c r="F26" i="137" s="1"/>
  <c r="N26" s="1"/>
  <c r="Z62" i="136"/>
  <c r="W38"/>
  <c r="N48"/>
  <c r="T68"/>
  <c r="V66"/>
  <c r="Y38"/>
  <c r="H15" i="137" s="1"/>
  <c r="U48" i="136"/>
  <c r="T65"/>
  <c r="L68"/>
  <c r="T41"/>
  <c r="R52"/>
  <c r="N41"/>
  <c r="O62"/>
  <c r="Q65"/>
  <c r="K39"/>
  <c r="T60"/>
  <c r="M57"/>
  <c r="Z68"/>
  <c r="X40"/>
  <c r="Q55"/>
  <c r="Z65"/>
  <c r="T49"/>
  <c r="O58"/>
  <c r="Q62"/>
  <c r="Y40"/>
  <c r="H14" i="137" s="1"/>
  <c r="Z57" i="136"/>
  <c r="M40"/>
  <c r="I59"/>
  <c r="X50"/>
  <c r="G26" i="137" s="1"/>
  <c r="X67" i="136"/>
  <c r="G50" i="137" s="1"/>
  <c r="I60" i="136"/>
  <c r="J56"/>
  <c r="X47"/>
  <c r="G23" i="137" s="1"/>
  <c r="S66" i="136"/>
  <c r="T58"/>
  <c r="J46"/>
  <c r="K68"/>
  <c r="W60"/>
  <c r="Z50"/>
  <c r="R45"/>
  <c r="Z42"/>
  <c r="V69"/>
  <c r="Z59"/>
  <c r="N59"/>
  <c r="O46"/>
  <c r="Y53"/>
  <c r="H35" i="137" s="1"/>
  <c r="X45" i="136"/>
  <c r="R53"/>
  <c r="I68"/>
  <c r="R54"/>
  <c r="O55"/>
  <c r="K43"/>
  <c r="M37"/>
  <c r="W50"/>
  <c r="K56"/>
  <c r="W68"/>
  <c r="P43"/>
  <c r="W62"/>
  <c r="T43"/>
  <c r="O56"/>
  <c r="I46"/>
  <c r="M53"/>
  <c r="V48"/>
  <c r="U49"/>
  <c r="S48"/>
  <c r="R68"/>
  <c r="S69"/>
  <c r="L50"/>
  <c r="V43"/>
  <c r="W51"/>
  <c r="Q60"/>
  <c r="T48"/>
  <c r="U55"/>
  <c r="J49"/>
  <c r="V57"/>
  <c r="Q36"/>
  <c r="T51"/>
  <c r="Z49"/>
  <c r="Z67"/>
  <c r="I38"/>
  <c r="I37"/>
  <c r="I44"/>
  <c r="U44"/>
  <c r="I52"/>
  <c r="S43"/>
  <c r="K66"/>
  <c r="I50"/>
  <c r="J38"/>
  <c r="I58"/>
  <c r="K54"/>
  <c r="K63"/>
  <c r="Q40"/>
  <c r="Q56"/>
  <c r="V68"/>
  <c r="Y46"/>
  <c r="H22" i="137" s="1"/>
  <c r="S62" i="136"/>
  <c r="U43"/>
  <c r="P60"/>
  <c r="V54"/>
  <c r="L43"/>
  <c r="R49"/>
  <c r="Z45"/>
  <c r="R58"/>
  <c r="Y64"/>
  <c r="H47" i="137" s="1"/>
  <c r="N58" i="136"/>
  <c r="X37"/>
  <c r="F127" i="4"/>
  <c r="F69"/>
  <c r="F63"/>
  <c r="F31"/>
  <c r="F38"/>
  <c r="F286"/>
  <c r="F53" i="57"/>
  <c r="F43" i="4"/>
  <c r="F149"/>
  <c r="F22"/>
  <c r="F43" i="57"/>
  <c r="F18"/>
  <c r="F283" i="4"/>
  <c r="F319"/>
  <c r="F227"/>
  <c r="F225"/>
  <c r="F62"/>
  <c r="F153"/>
  <c r="F142"/>
  <c r="F205"/>
  <c r="F300"/>
  <c r="F113"/>
  <c r="F193"/>
  <c r="F208"/>
  <c r="F32"/>
  <c r="F122"/>
  <c r="F317"/>
  <c r="F148"/>
  <c r="F279"/>
  <c r="F298"/>
  <c r="F52" i="57"/>
  <c r="F147" i="4"/>
  <c r="F120"/>
  <c r="F40" i="57"/>
  <c r="F224" i="4"/>
  <c r="F84"/>
  <c r="F77"/>
  <c r="F97"/>
  <c r="F65"/>
  <c r="F51" i="57"/>
  <c r="F27"/>
  <c r="F145" i="4"/>
  <c r="F58"/>
  <c r="F100"/>
  <c r="F87"/>
  <c r="F111"/>
  <c r="F102"/>
  <c r="F75"/>
  <c r="F47"/>
  <c r="F258"/>
  <c r="F20"/>
  <c r="F15" i="57"/>
  <c r="F108" i="4"/>
  <c r="F33" i="57"/>
  <c r="F276" i="4"/>
  <c r="F112"/>
  <c r="F80"/>
  <c r="F124"/>
  <c r="F307"/>
  <c r="F16" i="57"/>
  <c r="F59" i="4"/>
  <c r="F315"/>
  <c r="F267"/>
  <c r="F52"/>
  <c r="F202"/>
  <c r="F36" i="57"/>
  <c r="F46"/>
  <c r="F217" i="4"/>
  <c r="F25" i="57"/>
  <c r="F49"/>
  <c r="F185" i="4"/>
  <c r="F310"/>
  <c r="F23"/>
  <c r="F45"/>
  <c r="F53"/>
  <c r="F316"/>
  <c r="F323"/>
  <c r="F198"/>
  <c r="F277"/>
  <c r="F28"/>
  <c r="F105"/>
  <c r="F264"/>
  <c r="F228"/>
  <c r="F78"/>
  <c r="F31" i="57"/>
  <c r="F86" i="4"/>
  <c r="F200"/>
  <c r="F50" i="57"/>
  <c r="F306" i="4"/>
  <c r="F222"/>
  <c r="F123"/>
  <c r="F21" i="57"/>
  <c r="F103" i="4"/>
  <c r="F40"/>
  <c r="F287"/>
  <c r="F150"/>
  <c r="F232"/>
  <c r="F107"/>
  <c r="F230"/>
  <c r="F186"/>
  <c r="F218"/>
  <c r="F322"/>
  <c r="F110"/>
  <c r="F178"/>
  <c r="F41"/>
  <c r="F89"/>
  <c r="F314"/>
  <c r="F48" i="57"/>
  <c r="F30" i="4"/>
  <c r="F60"/>
  <c r="F325"/>
  <c r="F24"/>
  <c r="F206"/>
  <c r="F299"/>
  <c r="F209"/>
  <c r="F115"/>
  <c r="F161"/>
  <c r="F321"/>
  <c r="F183"/>
  <c r="H147"/>
  <c r="F38" i="57"/>
  <c r="F207" i="4"/>
  <c r="F23" i="57"/>
  <c r="F72" i="4"/>
  <c r="F41" i="57"/>
  <c r="F14" i="4"/>
  <c r="F204"/>
  <c r="F219"/>
  <c r="F146"/>
  <c r="F265"/>
  <c r="F34" i="57"/>
  <c r="F179" i="4"/>
  <c r="F42" i="57"/>
  <c r="F272" i="4"/>
  <c r="F34"/>
  <c r="F167"/>
  <c r="F154"/>
  <c r="F35"/>
  <c r="F180"/>
  <c r="F301"/>
  <c r="F226"/>
  <c r="F82"/>
  <c r="F288"/>
  <c r="F57"/>
  <c r="F304"/>
  <c r="F239"/>
  <c r="F320"/>
  <c r="F308"/>
  <c r="F245"/>
  <c r="F27"/>
  <c r="F259"/>
  <c r="F187"/>
  <c r="F20" i="57"/>
  <c r="F48" i="4"/>
  <c r="F305"/>
  <c r="F324"/>
  <c r="F121"/>
  <c r="F109"/>
  <c r="F79"/>
  <c r="F262"/>
  <c r="F151"/>
  <c r="F164"/>
  <c r="F71"/>
  <c r="F19"/>
  <c r="F16"/>
  <c r="F159"/>
  <c r="F260"/>
  <c r="F165"/>
  <c r="F275"/>
  <c r="F42"/>
  <c r="F199"/>
  <c r="F129"/>
  <c r="F29"/>
  <c r="F36"/>
  <c r="F203"/>
  <c r="F139"/>
  <c r="F88"/>
  <c r="F235"/>
  <c r="F117"/>
  <c r="F64"/>
  <c r="F114"/>
  <c r="F47" i="57"/>
  <c r="F273" i="4"/>
  <c r="F126"/>
  <c r="F19" i="57"/>
  <c r="F231" i="4"/>
  <c r="F302"/>
  <c r="F278"/>
  <c r="F116"/>
  <c r="F17" i="57"/>
  <c r="F45"/>
  <c r="F234" i="4"/>
  <c r="F268"/>
  <c r="F309"/>
  <c r="F81"/>
  <c r="F261"/>
  <c r="F73"/>
  <c r="F125"/>
  <c r="F280"/>
  <c r="F66"/>
  <c r="F24" i="57"/>
  <c r="F189" i="4"/>
  <c r="F281"/>
  <c r="F51"/>
  <c r="F177"/>
  <c r="F303"/>
  <c r="F158"/>
  <c r="F128"/>
  <c r="F240"/>
  <c r="F313"/>
  <c r="F141"/>
  <c r="F118"/>
  <c r="F104"/>
  <c r="F284"/>
  <c r="F101"/>
  <c r="F274"/>
  <c r="F152"/>
  <c r="F244"/>
  <c r="F30" i="57"/>
  <c r="F192" i="4"/>
  <c r="F119"/>
  <c r="F37"/>
  <c r="F195"/>
  <c r="F39"/>
  <c r="F181"/>
  <c r="F190"/>
  <c r="F282"/>
  <c r="F68"/>
  <c r="F237"/>
  <c r="F269"/>
  <c r="F29" i="57"/>
  <c r="F285" i="4"/>
  <c r="F194"/>
  <c r="F160"/>
  <c r="F233"/>
  <c r="F169"/>
  <c r="F242"/>
  <c r="F197"/>
  <c r="F163"/>
  <c r="F188"/>
  <c r="F74"/>
  <c r="F229"/>
  <c r="F26"/>
  <c r="F67"/>
  <c r="F46"/>
  <c r="F22" i="57"/>
  <c r="F49" i="4"/>
  <c r="F238"/>
  <c r="F270"/>
  <c r="F32" i="57"/>
  <c r="F140" i="4"/>
  <c r="F201"/>
  <c r="F144"/>
  <c r="F44"/>
  <c r="F182"/>
  <c r="F312"/>
  <c r="F35" i="57"/>
  <c r="F243" i="4"/>
  <c r="F138"/>
  <c r="F241"/>
  <c r="F28" i="57"/>
  <c r="F44"/>
  <c r="F297" i="4"/>
  <c r="F191"/>
  <c r="F85"/>
  <c r="F248"/>
  <c r="F39" i="57"/>
  <c r="F271" i="4"/>
  <c r="F137"/>
  <c r="F26" i="57"/>
  <c r="F14"/>
  <c r="F246" i="4"/>
  <c r="F263"/>
  <c r="F162"/>
  <c r="F143"/>
  <c r="F289"/>
  <c r="F33"/>
  <c r="F166"/>
  <c r="F155"/>
  <c r="F168"/>
  <c r="F21"/>
  <c r="F221"/>
  <c r="F17"/>
  <c r="F99"/>
  <c r="F18"/>
  <c r="F15"/>
  <c r="F70"/>
  <c r="F247"/>
  <c r="F318"/>
  <c r="F106"/>
  <c r="F157"/>
  <c r="F220"/>
  <c r="F311"/>
  <c r="F76"/>
  <c r="F266"/>
  <c r="F249"/>
  <c r="F25"/>
  <c r="F223"/>
  <c r="F83"/>
  <c r="F50"/>
  <c r="F37" i="57"/>
  <c r="F61" i="4"/>
  <c r="F98"/>
  <c r="F196"/>
  <c r="F257"/>
  <c r="F156"/>
  <c r="F184"/>
  <c r="G142"/>
  <c r="H196"/>
  <c r="I206"/>
  <c r="H182"/>
  <c r="I29"/>
  <c r="I111"/>
  <c r="I158"/>
  <c r="H124"/>
  <c r="I303"/>
  <c r="I45"/>
  <c r="H36" i="57"/>
  <c r="H309" i="4"/>
  <c r="G72"/>
  <c r="I200"/>
  <c r="L200" s="1"/>
  <c r="I278"/>
  <c r="I236"/>
  <c r="H40" i="57"/>
  <c r="I222" i="4"/>
  <c r="G48" i="57"/>
  <c r="G106" i="4"/>
  <c r="J106" s="1"/>
  <c r="H41" i="57"/>
  <c r="G220" i="4"/>
  <c r="G165"/>
  <c r="J165" s="1"/>
  <c r="G102"/>
  <c r="G38"/>
  <c r="I18" i="57"/>
  <c r="I300" i="4"/>
  <c r="L300" s="1"/>
  <c r="H244"/>
  <c r="H102"/>
  <c r="I202"/>
  <c r="H263"/>
  <c r="I101"/>
  <c r="G98"/>
  <c r="G21" i="57"/>
  <c r="I248" i="4"/>
  <c r="L248" s="1"/>
  <c r="H49"/>
  <c r="I264"/>
  <c r="G73"/>
  <c r="H184"/>
  <c r="G28"/>
  <c r="H51"/>
  <c r="K51" s="1"/>
  <c r="G49" i="57"/>
  <c r="G314" i="4"/>
  <c r="G64"/>
  <c r="G189"/>
  <c r="G261"/>
  <c r="H275"/>
  <c r="G228"/>
  <c r="G245"/>
  <c r="I162"/>
  <c r="H50"/>
  <c r="I306"/>
  <c r="H140"/>
  <c r="G235"/>
  <c r="J235" s="1"/>
  <c r="H119"/>
  <c r="I84"/>
  <c r="G82"/>
  <c r="G274"/>
  <c r="I161"/>
  <c r="L161" s="1"/>
  <c r="H137"/>
  <c r="I315"/>
  <c r="H79"/>
  <c r="I19"/>
  <c r="G63"/>
  <c r="J63" s="1"/>
  <c r="H127"/>
  <c r="H64"/>
  <c r="H148"/>
  <c r="H83"/>
  <c r="K83" s="1"/>
  <c r="H282"/>
  <c r="H273"/>
  <c r="I119"/>
  <c r="I288"/>
  <c r="G162"/>
  <c r="H226"/>
  <c r="H112"/>
  <c r="H60"/>
  <c r="H203"/>
  <c r="I40" i="57"/>
  <c r="G288" i="4"/>
  <c r="I230"/>
  <c r="I159"/>
  <c r="H231"/>
  <c r="H82"/>
  <c r="H278"/>
  <c r="H322"/>
  <c r="I151"/>
  <c r="G305"/>
  <c r="H43"/>
  <c r="K43" s="1"/>
  <c r="I237"/>
  <c r="G322"/>
  <c r="G100"/>
  <c r="I141"/>
  <c r="G128"/>
  <c r="J128" s="1"/>
  <c r="G323"/>
  <c r="I64"/>
  <c r="I281"/>
  <c r="L281" s="1"/>
  <c r="I53" i="57"/>
  <c r="I262" i="4"/>
  <c r="H146"/>
  <c r="G48"/>
  <c r="J48" s="1"/>
  <c r="H28" i="57"/>
  <c r="I89" i="4"/>
  <c r="G268"/>
  <c r="G320"/>
  <c r="J320" s="1"/>
  <c r="I309"/>
  <c r="G186"/>
  <c r="I196"/>
  <c r="H233"/>
  <c r="H206"/>
  <c r="G193"/>
  <c r="G185"/>
  <c r="H202"/>
  <c r="H139"/>
  <c r="I39"/>
  <c r="I226"/>
  <c r="G87"/>
  <c r="J87" s="1"/>
  <c r="G180"/>
  <c r="I26" i="57"/>
  <c r="I113" i="4"/>
  <c r="I23"/>
  <c r="G312"/>
  <c r="J312" s="1"/>
  <c r="G304"/>
  <c r="G89"/>
  <c r="J89" s="1"/>
  <c r="H87"/>
  <c r="G27" i="57"/>
  <c r="I247" i="4"/>
  <c r="H236"/>
  <c r="I209"/>
  <c r="I301"/>
  <c r="H312"/>
  <c r="K312" s="1"/>
  <c r="H45" i="57"/>
  <c r="G34" i="4"/>
  <c r="G246"/>
  <c r="G182"/>
  <c r="G114"/>
  <c r="G80"/>
  <c r="G166"/>
  <c r="I218"/>
  <c r="I157"/>
  <c r="I204"/>
  <c r="H228"/>
  <c r="H144"/>
  <c r="G42"/>
  <c r="G29" i="57"/>
  <c r="H110" i="4"/>
  <c r="H42"/>
  <c r="G223"/>
  <c r="H193"/>
  <c r="G308"/>
  <c r="H264"/>
  <c r="K264" s="1"/>
  <c r="G49"/>
  <c r="G276"/>
  <c r="J276" s="1"/>
  <c r="G248"/>
  <c r="G41" i="57"/>
  <c r="I182" i="4"/>
  <c r="H68"/>
  <c r="G81"/>
  <c r="I108"/>
  <c r="H323"/>
  <c r="G83"/>
  <c r="J83" s="1"/>
  <c r="I311"/>
  <c r="H81"/>
  <c r="I160"/>
  <c r="I59"/>
  <c r="L59" s="1"/>
  <c r="H195"/>
  <c r="H34"/>
  <c r="G20" i="57"/>
  <c r="G45"/>
  <c r="G270" i="4"/>
  <c r="H280"/>
  <c r="K280" s="1"/>
  <c r="G318"/>
  <c r="G263"/>
  <c r="H314"/>
  <c r="I191"/>
  <c r="I324"/>
  <c r="I118"/>
  <c r="H270"/>
  <c r="I164"/>
  <c r="L164" s="1"/>
  <c r="G138"/>
  <c r="I319"/>
  <c r="I322"/>
  <c r="G52"/>
  <c r="J52" s="1"/>
  <c r="G17"/>
  <c r="J17" s="1"/>
  <c r="I127"/>
  <c r="H241"/>
  <c r="H114"/>
  <c r="K114" s="1"/>
  <c r="H217"/>
  <c r="H261"/>
  <c r="I110"/>
  <c r="I33"/>
  <c r="G31" i="57"/>
  <c r="H97" i="4"/>
  <c r="I15" i="57"/>
  <c r="I57" i="4"/>
  <c r="I78"/>
  <c r="I37" i="57"/>
  <c r="I51"/>
  <c r="L51" s="1"/>
  <c r="I36" i="4"/>
  <c r="H37"/>
  <c r="H18"/>
  <c r="H72"/>
  <c r="I194"/>
  <c r="G112"/>
  <c r="H164"/>
  <c r="K164" s="1"/>
  <c r="I186"/>
  <c r="H257"/>
  <c r="H52"/>
  <c r="H35"/>
  <c r="H197"/>
  <c r="H53" i="57"/>
  <c r="G159" i="4"/>
  <c r="H76"/>
  <c r="H288"/>
  <c r="H126"/>
  <c r="I137"/>
  <c r="G77"/>
  <c r="G88"/>
  <c r="H240"/>
  <c r="I124"/>
  <c r="I18"/>
  <c r="G236"/>
  <c r="G122"/>
  <c r="J122" s="1"/>
  <c r="I201"/>
  <c r="I143"/>
  <c r="H108"/>
  <c r="I147"/>
  <c r="I325"/>
  <c r="I35" i="57"/>
  <c r="H65" i="4"/>
  <c r="I17"/>
  <c r="H45"/>
  <c r="G300"/>
  <c r="H52" i="57"/>
  <c r="I274" i="4"/>
  <c r="G203"/>
  <c r="J203" s="1"/>
  <c r="G306"/>
  <c r="G59"/>
  <c r="G259"/>
  <c r="G125"/>
  <c r="G62"/>
  <c r="G232"/>
  <c r="G197"/>
  <c r="G127"/>
  <c r="I16"/>
  <c r="L16" s="1"/>
  <c r="H50" i="57"/>
  <c r="K50" s="1"/>
  <c r="H177" i="4"/>
  <c r="H105"/>
  <c r="H58"/>
  <c r="H36"/>
  <c r="H220"/>
  <c r="G40" i="57"/>
  <c r="G302" i="4"/>
  <c r="G15"/>
  <c r="I257"/>
  <c r="I289"/>
  <c r="I85"/>
  <c r="H162"/>
  <c r="I22"/>
  <c r="G195"/>
  <c r="J195" s="1"/>
  <c r="I32"/>
  <c r="I14"/>
  <c r="H44"/>
  <c r="I227"/>
  <c r="L227" s="1"/>
  <c r="G289"/>
  <c r="I112"/>
  <c r="G50" i="57"/>
  <c r="J50" s="1"/>
  <c r="H219" i="4"/>
  <c r="K219" s="1"/>
  <c r="H38" i="57"/>
  <c r="H298" i="4"/>
  <c r="I31" i="57"/>
  <c r="H200" i="4"/>
  <c r="K200" s="1"/>
  <c r="G297"/>
  <c r="H115"/>
  <c r="H161"/>
  <c r="K161" s="1"/>
  <c r="G200"/>
  <c r="J200" s="1"/>
  <c r="I166"/>
  <c r="I305"/>
  <c r="G156"/>
  <c r="J156" s="1"/>
  <c r="I277"/>
  <c r="I233"/>
  <c r="G240"/>
  <c r="I258"/>
  <c r="H283"/>
  <c r="I272"/>
  <c r="L272" s="1"/>
  <c r="G151"/>
  <c r="G118"/>
  <c r="H111"/>
  <c r="H247"/>
  <c r="H183"/>
  <c r="H150"/>
  <c r="I65"/>
  <c r="G271"/>
  <c r="I20" i="57"/>
  <c r="G43"/>
  <c r="J43" s="1"/>
  <c r="H229" i="4"/>
  <c r="I43" i="57"/>
  <c r="L43" s="1"/>
  <c r="I269" i="4"/>
  <c r="G226"/>
  <c r="G272"/>
  <c r="J272" s="1"/>
  <c r="G224"/>
  <c r="J224" s="1"/>
  <c r="G311"/>
  <c r="G238"/>
  <c r="I287"/>
  <c r="H78"/>
  <c r="I228"/>
  <c r="I24"/>
  <c r="H152"/>
  <c r="H24"/>
  <c r="H17"/>
  <c r="G194"/>
  <c r="I187"/>
  <c r="L187" s="1"/>
  <c r="I30"/>
  <c r="H325"/>
  <c r="I126"/>
  <c r="I199"/>
  <c r="H23"/>
  <c r="H321"/>
  <c r="H266"/>
  <c r="I51"/>
  <c r="G177"/>
  <c r="H237"/>
  <c r="H18" i="57"/>
  <c r="G141" i="4"/>
  <c r="J141" s="1"/>
  <c r="I67"/>
  <c r="G15" i="57"/>
  <c r="G243" i="4"/>
  <c r="J243" s="1"/>
  <c r="G205"/>
  <c r="I244"/>
  <c r="H308"/>
  <c r="K308" s="1"/>
  <c r="G70"/>
  <c r="J70" s="1"/>
  <c r="I195"/>
  <c r="L195" s="1"/>
  <c r="G280"/>
  <c r="J280" s="1"/>
  <c r="G286"/>
  <c r="H48"/>
  <c r="K48" s="1"/>
  <c r="G267"/>
  <c r="H80"/>
  <c r="H77"/>
  <c r="H143"/>
  <c r="H39"/>
  <c r="H155"/>
  <c r="G137"/>
  <c r="G67"/>
  <c r="G39"/>
  <c r="H20"/>
  <c r="H66"/>
  <c r="G201"/>
  <c r="G52" i="57"/>
  <c r="H30"/>
  <c r="H100" i="4"/>
  <c r="I243"/>
  <c r="L243" s="1"/>
  <c r="G30"/>
  <c r="J30" s="1"/>
  <c r="I47"/>
  <c r="G202"/>
  <c r="I100"/>
  <c r="H269"/>
  <c r="I150"/>
  <c r="I41"/>
  <c r="I39" i="57"/>
  <c r="I267" i="4"/>
  <c r="I53"/>
  <c r="I184"/>
  <c r="I114"/>
  <c r="L114" s="1"/>
  <c r="H185"/>
  <c r="G121"/>
  <c r="G207"/>
  <c r="G167"/>
  <c r="G53"/>
  <c r="I44"/>
  <c r="I16" i="57"/>
  <c r="H319" i="4"/>
  <c r="H167"/>
  <c r="I123"/>
  <c r="H22" i="57"/>
  <c r="I198" i="4"/>
  <c r="I260"/>
  <c r="L260" s="1"/>
  <c r="H153"/>
  <c r="K153" s="1"/>
  <c r="H106"/>
  <c r="K106" s="1"/>
  <c r="I285"/>
  <c r="L285" s="1"/>
  <c r="G68"/>
  <c r="I152"/>
  <c r="H16"/>
  <c r="G279"/>
  <c r="H42" i="57"/>
  <c r="K42" s="1"/>
  <c r="G192" i="4"/>
  <c r="G21"/>
  <c r="G43"/>
  <c r="J43" s="1"/>
  <c r="I302"/>
  <c r="I86"/>
  <c r="L86" s="1"/>
  <c r="I27"/>
  <c r="G25" i="57"/>
  <c r="H62" i="4"/>
  <c r="H243"/>
  <c r="K243" s="1"/>
  <c r="H168"/>
  <c r="I238"/>
  <c r="G44" i="57"/>
  <c r="G303" i="4"/>
  <c r="H14" i="57"/>
  <c r="G17"/>
  <c r="G147" i="4"/>
  <c r="G24"/>
  <c r="J24" s="1"/>
  <c r="G273"/>
  <c r="I155"/>
  <c r="I41" i="57"/>
  <c r="G84" i="4"/>
  <c r="G275"/>
  <c r="G38" i="57"/>
  <c r="I167" i="4"/>
  <c r="G35" i="57"/>
  <c r="G18"/>
  <c r="J18" s="1"/>
  <c r="H117" i="4"/>
  <c r="K117" s="1"/>
  <c r="I177"/>
  <c r="I46"/>
  <c r="G29"/>
  <c r="G145"/>
  <c r="J145" s="1"/>
  <c r="G269"/>
  <c r="H301"/>
  <c r="I207"/>
  <c r="I72"/>
  <c r="H39" i="57"/>
  <c r="I69" i="4"/>
  <c r="G237"/>
  <c r="G222"/>
  <c r="I129"/>
  <c r="I242"/>
  <c r="I273"/>
  <c r="H27"/>
  <c r="G315"/>
  <c r="H248"/>
  <c r="K248" s="1"/>
  <c r="G35"/>
  <c r="J35" s="1"/>
  <c r="I178"/>
  <c r="G111"/>
  <c r="I308"/>
  <c r="G190"/>
  <c r="G129"/>
  <c r="H47"/>
  <c r="H61"/>
  <c r="G39" i="57"/>
  <c r="G22"/>
  <c r="I23"/>
  <c r="I154" i="4"/>
  <c r="H29" i="57"/>
  <c r="G24"/>
  <c r="I83" i="4"/>
  <c r="L83" s="1"/>
  <c r="G14" i="57"/>
  <c r="G144" i="4"/>
  <c r="G25"/>
  <c r="G28" i="57"/>
  <c r="G198" i="4"/>
  <c r="G76"/>
  <c r="I80"/>
  <c r="H15"/>
  <c r="H121"/>
  <c r="H29"/>
  <c r="H218"/>
  <c r="H154"/>
  <c r="I46" i="57"/>
  <c r="G209" i="4"/>
  <c r="G148"/>
  <c r="H37" i="57"/>
  <c r="H316" i="4"/>
  <c r="H123"/>
  <c r="I192"/>
  <c r="H260"/>
  <c r="K260" s="1"/>
  <c r="H192"/>
  <c r="I44" i="57"/>
  <c r="G239" i="4"/>
  <c r="G168"/>
  <c r="H69"/>
  <c r="I313"/>
  <c r="I107"/>
  <c r="I223"/>
  <c r="H165"/>
  <c r="I168"/>
  <c r="I105"/>
  <c r="H285"/>
  <c r="K285" s="1"/>
  <c r="G47" i="57"/>
  <c r="G325" i="4"/>
  <c r="G285"/>
  <c r="J285" s="1"/>
  <c r="G115"/>
  <c r="I125"/>
  <c r="G65"/>
  <c r="J65" s="1"/>
  <c r="G298"/>
  <c r="I139"/>
  <c r="I99"/>
  <c r="I317"/>
  <c r="G23" i="57"/>
  <c r="I32"/>
  <c r="I217" i="4"/>
  <c r="I38" i="57"/>
  <c r="H305" i="4"/>
  <c r="I31"/>
  <c r="I307"/>
  <c r="H315"/>
  <c r="H70"/>
  <c r="K70" s="1"/>
  <c r="G110"/>
  <c r="J110" s="1"/>
  <c r="H20" i="57"/>
  <c r="I283" i="4"/>
  <c r="G27"/>
  <c r="H277"/>
  <c r="I117"/>
  <c r="L117" s="1"/>
  <c r="G283"/>
  <c r="I208"/>
  <c r="L208" s="1"/>
  <c r="G227"/>
  <c r="J227" s="1"/>
  <c r="I156"/>
  <c r="L156" s="1"/>
  <c r="G109"/>
  <c r="J109" s="1"/>
  <c r="H17" i="57"/>
  <c r="I180" i="4"/>
  <c r="H281"/>
  <c r="K281" s="1"/>
  <c r="G313"/>
  <c r="G183"/>
  <c r="I149"/>
  <c r="I79"/>
  <c r="I284"/>
  <c r="H47" i="57"/>
  <c r="I224" i="4"/>
  <c r="L224" s="1"/>
  <c r="G99"/>
  <c r="I221"/>
  <c r="I66"/>
  <c r="I323"/>
  <c r="G206"/>
  <c r="G143"/>
  <c r="I245"/>
  <c r="H145"/>
  <c r="K145" s="1"/>
  <c r="H75"/>
  <c r="K75" s="1"/>
  <c r="H320"/>
  <c r="K320" s="1"/>
  <c r="I169"/>
  <c r="H149"/>
  <c r="I62"/>
  <c r="G119"/>
  <c r="I52"/>
  <c r="H24" i="57"/>
  <c r="H101" i="4"/>
  <c r="K101" s="1"/>
  <c r="G40"/>
  <c r="J40" s="1"/>
  <c r="G164"/>
  <c r="J164" s="1"/>
  <c r="G101"/>
  <c r="J101" s="1"/>
  <c r="G277"/>
  <c r="H302"/>
  <c r="G86"/>
  <c r="J86" s="1"/>
  <c r="I52" i="57"/>
  <c r="I298" i="4"/>
  <c r="H169"/>
  <c r="H204"/>
  <c r="I297"/>
  <c r="H26"/>
  <c r="H28"/>
  <c r="G74"/>
  <c r="H53"/>
  <c r="H19" i="57"/>
  <c r="H289" i="4"/>
  <c r="G247"/>
  <c r="G199"/>
  <c r="H274"/>
  <c r="I268"/>
  <c r="G154"/>
  <c r="I82"/>
  <c r="I240"/>
  <c r="G265"/>
  <c r="H160"/>
  <c r="G225"/>
  <c r="I34"/>
  <c r="G46"/>
  <c r="I21"/>
  <c r="I35"/>
  <c r="H21"/>
  <c r="H201"/>
  <c r="H138"/>
  <c r="G36"/>
  <c r="J36" s="1"/>
  <c r="I235"/>
  <c r="L235" s="1"/>
  <c r="I97"/>
  <c r="I183"/>
  <c r="I231"/>
  <c r="I310"/>
  <c r="H25"/>
  <c r="G20"/>
  <c r="J20" s="1"/>
  <c r="I36" i="57"/>
  <c r="H32" i="4"/>
  <c r="I179"/>
  <c r="L179" s="1"/>
  <c r="G107"/>
  <c r="G244"/>
  <c r="G249"/>
  <c r="G208"/>
  <c r="J208" s="1"/>
  <c r="G16" i="57"/>
  <c r="I103" i="4"/>
  <c r="I37"/>
  <c r="H222"/>
  <c r="I87"/>
  <c r="H166"/>
  <c r="H103"/>
  <c r="I115"/>
  <c r="H41"/>
  <c r="H73"/>
  <c r="H159"/>
  <c r="I106"/>
  <c r="L106" s="1"/>
  <c r="G97"/>
  <c r="G241"/>
  <c r="G217"/>
  <c r="I104"/>
  <c r="G123"/>
  <c r="I270"/>
  <c r="H194"/>
  <c r="H44" i="57"/>
  <c r="I34"/>
  <c r="L34" s="1"/>
  <c r="H245" i="4"/>
  <c r="I81"/>
  <c r="I128"/>
  <c r="I249"/>
  <c r="G75"/>
  <c r="J75" s="1"/>
  <c r="H128"/>
  <c r="G116"/>
  <c r="H116"/>
  <c r="H57"/>
  <c r="H85"/>
  <c r="H33" i="57"/>
  <c r="I122" i="4"/>
  <c r="L122" s="1"/>
  <c r="G266"/>
  <c r="G284"/>
  <c r="G78"/>
  <c r="J78" s="1"/>
  <c r="G187"/>
  <c r="J187" s="1"/>
  <c r="I77"/>
  <c r="I28" i="57"/>
  <c r="H27"/>
  <c r="H22" i="4"/>
  <c r="H299"/>
  <c r="H14"/>
  <c r="K14" s="1"/>
  <c r="I71"/>
  <c r="I26"/>
  <c r="H307"/>
  <c r="H279"/>
  <c r="H238"/>
  <c r="I43"/>
  <c r="L43" s="1"/>
  <c r="H49" i="57"/>
  <c r="G188" i="4"/>
  <c r="G37" i="57"/>
  <c r="H84" i="4"/>
  <c r="G58"/>
  <c r="H118"/>
  <c r="I321"/>
  <c r="I276"/>
  <c r="L276" s="1"/>
  <c r="I232"/>
  <c r="G71"/>
  <c r="J71" s="1"/>
  <c r="I58"/>
  <c r="I38"/>
  <c r="I70"/>
  <c r="L70" s="1"/>
  <c r="H324"/>
  <c r="H242"/>
  <c r="H31" i="57"/>
  <c r="H297" i="4"/>
  <c r="G324"/>
  <c r="H209"/>
  <c r="G47"/>
  <c r="G32"/>
  <c r="H199"/>
  <c r="G163"/>
  <c r="G282"/>
  <c r="G264"/>
  <c r="J264" s="1"/>
  <c r="G299"/>
  <c r="I153"/>
  <c r="L153" s="1"/>
  <c r="G85"/>
  <c r="G104"/>
  <c r="J104" s="1"/>
  <c r="G57"/>
  <c r="J57" s="1"/>
  <c r="H259"/>
  <c r="H141"/>
  <c r="I148"/>
  <c r="G79"/>
  <c r="J79" s="1"/>
  <c r="H30"/>
  <c r="K30" s="1"/>
  <c r="H113"/>
  <c r="G30" i="57"/>
  <c r="H234" i="4"/>
  <c r="G316"/>
  <c r="I27" i="57"/>
  <c r="L27" s="1"/>
  <c r="G153" i="4"/>
  <c r="J153" s="1"/>
  <c r="H317"/>
  <c r="I109"/>
  <c r="L109" s="1"/>
  <c r="I42" i="57"/>
  <c r="L42" s="1"/>
  <c r="G108" i="4"/>
  <c r="H63"/>
  <c r="G191"/>
  <c r="H287"/>
  <c r="G103"/>
  <c r="G218"/>
  <c r="H34" i="57"/>
  <c r="K34" s="1"/>
  <c r="G117" i="4"/>
  <c r="J117" s="1"/>
  <c r="I304"/>
  <c r="H33"/>
  <c r="I259"/>
  <c r="G229"/>
  <c r="H21" i="57"/>
  <c r="H262" i="4"/>
  <c r="I314"/>
  <c r="H268"/>
  <c r="G231"/>
  <c r="I263"/>
  <c r="I47" i="57"/>
  <c r="I60" i="4"/>
  <c r="H181"/>
  <c r="I271"/>
  <c r="I190"/>
  <c r="I120"/>
  <c r="H179"/>
  <c r="H190"/>
  <c r="H120"/>
  <c r="H31"/>
  <c r="H272"/>
  <c r="K272" s="1"/>
  <c r="I181"/>
  <c r="H178"/>
  <c r="I165"/>
  <c r="G46" i="57"/>
  <c r="G178" i="4"/>
  <c r="J178" s="1"/>
  <c r="G124"/>
  <c r="G61"/>
  <c r="J61" s="1"/>
  <c r="G16"/>
  <c r="J16" s="1"/>
  <c r="G51" i="57"/>
  <c r="J51" s="1"/>
  <c r="H43"/>
  <c r="K43" s="1"/>
  <c r="H267" i="4"/>
  <c r="I30" i="57"/>
  <c r="I25"/>
  <c r="I116" i="4"/>
  <c r="I219"/>
  <c r="L219" s="1"/>
  <c r="G319"/>
  <c r="H235"/>
  <c r="K235" s="1"/>
  <c r="H163"/>
  <c r="I189"/>
  <c r="I102"/>
  <c r="G23"/>
  <c r="G60"/>
  <c r="H258"/>
  <c r="G51"/>
  <c r="G31"/>
  <c r="H318"/>
  <c r="I246"/>
  <c r="G234"/>
  <c r="I220"/>
  <c r="G26" i="57"/>
  <c r="J26" s="1"/>
  <c r="I185" i="4"/>
  <c r="H46" i="57"/>
  <c r="H304" i="4"/>
  <c r="G36" i="57"/>
  <c r="I63" i="4"/>
  <c r="I318"/>
  <c r="G157"/>
  <c r="J157" s="1"/>
  <c r="I15"/>
  <c r="I49" i="57"/>
  <c r="G317" i="4"/>
  <c r="H59"/>
  <c r="K59" s="1"/>
  <c r="I261"/>
  <c r="G45"/>
  <c r="G257"/>
  <c r="G230"/>
  <c r="H205"/>
  <c r="I280"/>
  <c r="L280" s="1"/>
  <c r="G53" i="57"/>
  <c r="G26" i="4"/>
  <c r="I145"/>
  <c r="L145" s="1"/>
  <c r="I75"/>
  <c r="L75" s="1"/>
  <c r="H311"/>
  <c r="I73"/>
  <c r="I225"/>
  <c r="I282"/>
  <c r="H158"/>
  <c r="I50"/>
  <c r="G160"/>
  <c r="G33"/>
  <c r="H303"/>
  <c r="I275"/>
  <c r="H276"/>
  <c r="K276" s="1"/>
  <c r="H232"/>
  <c r="K232" s="1"/>
  <c r="G66"/>
  <c r="G196"/>
  <c r="J196" s="1"/>
  <c r="G321"/>
  <c r="H224"/>
  <c r="K224" s="1"/>
  <c r="H25" i="57"/>
  <c r="I42" i="4"/>
  <c r="H157"/>
  <c r="G33" i="57"/>
  <c r="H19" i="4"/>
  <c r="I142"/>
  <c r="I144"/>
  <c r="H306"/>
  <c r="H239"/>
  <c r="I265"/>
  <c r="I316"/>
  <c r="I74"/>
  <c r="I279"/>
  <c r="H198"/>
  <c r="H246"/>
  <c r="H151"/>
  <c r="G69"/>
  <c r="H104"/>
  <c r="G19"/>
  <c r="H249"/>
  <c r="G14"/>
  <c r="J14" s="1"/>
  <c r="G32" i="57"/>
  <c r="H15"/>
  <c r="H284" i="4"/>
  <c r="G287"/>
  <c r="G34" i="57"/>
  <c r="J34" s="1"/>
  <c r="G146" i="4"/>
  <c r="G158"/>
  <c r="G120"/>
  <c r="H271"/>
  <c r="I138"/>
  <c r="I68"/>
  <c r="G19" i="57"/>
  <c r="H38" i="4"/>
  <c r="G50"/>
  <c r="G139"/>
  <c r="J139" s="1"/>
  <c r="H188"/>
  <c r="H51" i="57"/>
  <c r="K51" s="1"/>
  <c r="T47"/>
  <c r="G42"/>
  <c r="J42" s="1"/>
  <c r="H227" i="4"/>
  <c r="K227" s="1"/>
  <c r="G262"/>
  <c r="I234"/>
  <c r="I163"/>
  <c r="I17" i="57"/>
  <c r="G44" i="4"/>
  <c r="J44" s="1"/>
  <c r="H129"/>
  <c r="I22" i="57"/>
  <c r="H67" i="4"/>
  <c r="H26" i="57"/>
  <c r="K26" s="1"/>
  <c r="G301" i="4"/>
  <c r="G219"/>
  <c r="J219" s="1"/>
  <c r="G233"/>
  <c r="H107"/>
  <c r="I299"/>
  <c r="I19" i="57"/>
  <c r="H186" i="4"/>
  <c r="H48" i="57"/>
  <c r="I188" i="4"/>
  <c r="I266"/>
  <c r="I21" i="57"/>
  <c r="H88" i="4"/>
  <c r="H46"/>
  <c r="H89"/>
  <c r="I14" i="57"/>
  <c r="G258" i="4"/>
  <c r="J258" s="1"/>
  <c r="G281"/>
  <c r="J281" s="1"/>
  <c r="I76"/>
  <c r="I33" i="57"/>
  <c r="H86" i="4"/>
  <c r="K86" s="1"/>
  <c r="G181"/>
  <c r="H187"/>
  <c r="K187" s="1"/>
  <c r="G140"/>
  <c r="J140" s="1"/>
  <c r="I24" i="57"/>
  <c r="H286" i="4"/>
  <c r="H313"/>
  <c r="H23" i="57"/>
  <c r="I48" i="4"/>
  <c r="L48" s="1"/>
  <c r="G152"/>
  <c r="G184"/>
  <c r="J184" s="1"/>
  <c r="H16" i="57"/>
  <c r="G310" i="4"/>
  <c r="I241"/>
  <c r="H189"/>
  <c r="I98"/>
  <c r="L98" s="1"/>
  <c r="I121"/>
  <c r="I229"/>
  <c r="I320"/>
  <c r="L320" s="1"/>
  <c r="H310"/>
  <c r="I50" i="57"/>
  <c r="L50" s="1"/>
  <c r="H32"/>
  <c r="G242" i="4"/>
  <c r="G179"/>
  <c r="I312"/>
  <c r="L312" s="1"/>
  <c r="I45" i="57"/>
  <c r="G161" i="4"/>
  <c r="J161" s="1"/>
  <c r="H191"/>
  <c r="H40"/>
  <c r="K40" s="1"/>
  <c r="H74"/>
  <c r="H35" i="57"/>
  <c r="K35" s="1"/>
  <c r="I25" i="4"/>
  <c r="H223"/>
  <c r="G22"/>
  <c r="I197"/>
  <c r="H71"/>
  <c r="H221"/>
  <c r="I29" i="57"/>
  <c r="G18" i="4"/>
  <c r="J18" s="1"/>
  <c r="I61"/>
  <c r="I286"/>
  <c r="G169"/>
  <c r="J169" s="1"/>
  <c r="G260"/>
  <c r="J260" s="1"/>
  <c r="I20"/>
  <c r="I146"/>
  <c r="I193"/>
  <c r="H207"/>
  <c r="H99"/>
  <c r="G41"/>
  <c r="G204"/>
  <c r="J204" s="1"/>
  <c r="H300"/>
  <c r="K300" s="1"/>
  <c r="H122"/>
  <c r="K122" s="1"/>
  <c r="H230"/>
  <c r="H142"/>
  <c r="G126"/>
  <c r="J126" s="1"/>
  <c r="I40"/>
  <c r="L40" s="1"/>
  <c r="I203"/>
  <c r="L203" s="1"/>
  <c r="I88"/>
  <c r="G105"/>
  <c r="I49"/>
  <c r="G278"/>
  <c r="G309"/>
  <c r="H98"/>
  <c r="K98" s="1"/>
  <c r="G221"/>
  <c r="G150"/>
  <c r="I205"/>
  <c r="H265"/>
  <c r="H208"/>
  <c r="K208" s="1"/>
  <c r="G37"/>
  <c r="J37" s="1"/>
  <c r="H156"/>
  <c r="K156" s="1"/>
  <c r="I239"/>
  <c r="G113"/>
  <c r="H125"/>
  <c r="K125" s="1"/>
  <c r="I28"/>
  <c r="H225"/>
  <c r="H109"/>
  <c r="K109" s="1"/>
  <c r="H180"/>
  <c r="I140"/>
  <c r="L140" s="1"/>
  <c r="G307"/>
  <c r="G149"/>
  <c r="I48" i="57"/>
  <c r="G155" i="4"/>
  <c r="T193"/>
  <c r="T32" i="57"/>
  <c r="T188" i="4"/>
  <c r="T69"/>
  <c r="T221"/>
  <c r="T89"/>
  <c r="T246"/>
  <c r="T205"/>
  <c r="T157"/>
  <c r="T258"/>
  <c r="T227"/>
  <c r="T34" i="57"/>
  <c r="T48"/>
  <c r="T190" i="4"/>
  <c r="T112"/>
  <c r="T277"/>
  <c r="T285"/>
  <c r="T108"/>
  <c r="T229"/>
  <c r="T268"/>
  <c r="T201"/>
  <c r="T289"/>
  <c r="T152"/>
  <c r="T31" i="57"/>
  <c r="T113" i="4"/>
  <c r="T61"/>
  <c r="T262"/>
  <c r="T241"/>
  <c r="T144"/>
  <c r="T50"/>
  <c r="T137"/>
  <c r="T104"/>
  <c r="T21" i="57"/>
  <c r="T42"/>
  <c r="T231" i="4"/>
  <c r="T243"/>
  <c r="T129"/>
  <c r="T274"/>
  <c r="T41" i="57"/>
  <c r="T40"/>
  <c r="T282" i="4"/>
  <c r="T267"/>
  <c r="T189"/>
  <c r="T57"/>
  <c r="T119"/>
  <c r="T49"/>
  <c r="T23"/>
  <c r="T154"/>
  <c r="T180"/>
  <c r="T269"/>
  <c r="T45"/>
  <c r="T25" i="57"/>
  <c r="T323" i="4"/>
  <c r="T138"/>
  <c r="T24"/>
  <c r="T200"/>
  <c r="T46" i="57"/>
  <c r="T309" i="4"/>
  <c r="T178"/>
  <c r="T88"/>
  <c r="T198"/>
  <c r="T239"/>
  <c r="T307"/>
  <c r="T146"/>
  <c r="T247"/>
  <c r="T303"/>
  <c r="T166"/>
  <c r="T226"/>
  <c r="T23" i="57"/>
  <c r="T141" i="4"/>
  <c r="T128"/>
  <c r="T202"/>
  <c r="T86"/>
  <c r="T30" i="57"/>
  <c r="T51"/>
  <c r="T18" i="4"/>
  <c r="T83"/>
  <c r="T53" i="57"/>
  <c r="T162" i="4"/>
  <c r="T260"/>
  <c r="T238"/>
  <c r="T182"/>
  <c r="T235"/>
  <c r="T299"/>
  <c r="T167"/>
  <c r="T149"/>
  <c r="T48"/>
  <c r="T17" i="57"/>
  <c r="T58" i="4"/>
  <c r="T197"/>
  <c r="T82"/>
  <c r="T105"/>
  <c r="T310"/>
  <c r="T47"/>
  <c r="T224"/>
  <c r="T158"/>
  <c r="T325"/>
  <c r="T306"/>
  <c r="T50" i="57"/>
  <c r="T287" i="4"/>
  <c r="T123"/>
  <c r="T249"/>
  <c r="T314"/>
  <c r="T273"/>
  <c r="T78"/>
  <c r="T14"/>
  <c r="T156"/>
  <c r="T15" i="57"/>
  <c r="T186" i="4"/>
  <c r="T259"/>
  <c r="T111"/>
  <c r="T27"/>
  <c r="T160"/>
  <c r="T223"/>
  <c r="T169"/>
  <c r="T76"/>
  <c r="T72"/>
  <c r="T240"/>
  <c r="T271"/>
  <c r="T40"/>
  <c r="T164"/>
  <c r="T147"/>
  <c r="T63"/>
  <c r="T228"/>
  <c r="T155"/>
  <c r="T84"/>
  <c r="T177"/>
  <c r="T107"/>
  <c r="T121"/>
  <c r="T116"/>
  <c r="T276"/>
  <c r="T286"/>
  <c r="T319"/>
  <c r="T194"/>
  <c r="T139"/>
  <c r="T80"/>
  <c r="T31"/>
  <c r="T148"/>
  <c r="T102"/>
  <c r="T68"/>
  <c r="T51"/>
  <c r="T234"/>
  <c r="T62"/>
  <c r="T245"/>
  <c r="T52"/>
  <c r="T71"/>
  <c r="T187"/>
  <c r="T308"/>
  <c r="T145"/>
  <c r="T208"/>
  <c r="T115"/>
  <c r="T125"/>
  <c r="T45" i="57"/>
  <c r="T204" i="4"/>
  <c r="T275"/>
  <c r="T52" i="57"/>
  <c r="T209" i="4"/>
  <c r="T161"/>
  <c r="T263"/>
  <c r="T30"/>
  <c r="T101"/>
  <c r="T15"/>
  <c r="T150"/>
  <c r="T38" i="57"/>
  <c r="T25" i="4"/>
  <c r="T305"/>
  <c r="T195"/>
  <c r="T151"/>
  <c r="T29" i="57"/>
  <c r="T49"/>
  <c r="T126" i="4"/>
  <c r="T140"/>
  <c r="T270"/>
  <c r="T257"/>
  <c r="T38"/>
  <c r="T324"/>
  <c r="T85"/>
  <c r="T261"/>
  <c r="T100"/>
  <c r="T207"/>
  <c r="T44" i="57"/>
  <c r="T29" i="4"/>
  <c r="T179"/>
  <c r="T184"/>
  <c r="T168"/>
  <c r="T28"/>
  <c r="T24" i="57"/>
  <c r="T288" i="4"/>
  <c r="T159"/>
  <c r="T37"/>
  <c r="T59"/>
  <c r="T230"/>
  <c r="T34"/>
  <c r="T20"/>
  <c r="T22" i="57"/>
  <c r="T35" i="4"/>
  <c r="T16"/>
  <c r="T79"/>
  <c r="T264"/>
  <c r="T66"/>
  <c r="T36" i="57"/>
  <c r="T53" i="4"/>
  <c r="T33"/>
  <c r="T300"/>
  <c r="T244"/>
  <c r="T81"/>
  <c r="T98"/>
  <c r="T27" i="57"/>
  <c r="T317" i="4"/>
  <c r="T222"/>
  <c r="T143"/>
  <c r="T301"/>
  <c r="T316"/>
  <c r="T321"/>
  <c r="T311"/>
  <c r="T114"/>
  <c r="T39"/>
  <c r="T279"/>
  <c r="T185"/>
  <c r="T64"/>
  <c r="T19" i="57"/>
  <c r="T87" i="4"/>
  <c r="T284"/>
  <c r="T242"/>
  <c r="T266"/>
  <c r="T281"/>
  <c r="T232"/>
  <c r="T77"/>
  <c r="T18" i="57"/>
  <c r="V53"/>
  <c r="T297" i="4"/>
  <c r="T236"/>
  <c r="T14" i="57"/>
  <c r="T44" i="4"/>
  <c r="T298"/>
  <c r="T206"/>
  <c r="T196"/>
  <c r="T43"/>
  <c r="T304"/>
  <c r="T20" i="57"/>
  <c r="T19" i="4"/>
  <c r="T103"/>
  <c r="T35" i="57"/>
  <c r="T127" i="4"/>
  <c r="T283"/>
  <c r="T117"/>
  <c r="T46"/>
  <c r="T320"/>
  <c r="T42"/>
  <c r="T313"/>
  <c r="T278"/>
  <c r="T65"/>
  <c r="T120"/>
  <c r="T192"/>
  <c r="T318"/>
  <c r="T219"/>
  <c r="T265"/>
  <c r="T302"/>
  <c r="T163"/>
  <c r="T17"/>
  <c r="T237"/>
  <c r="T99"/>
  <c r="T16" i="57"/>
  <c r="T118" i="4"/>
  <c r="T280"/>
  <c r="T203"/>
  <c r="T41"/>
  <c r="T22"/>
  <c r="T225"/>
  <c r="T218"/>
  <c r="T191"/>
  <c r="T312"/>
  <c r="T32"/>
  <c r="T272"/>
  <c r="T233"/>
  <c r="T183"/>
  <c r="T74"/>
  <c r="T37" i="57"/>
  <c r="T33"/>
  <c r="T36" i="4"/>
  <c r="T28" i="57"/>
  <c r="T26" i="4"/>
  <c r="T217"/>
  <c r="T106"/>
  <c r="T60"/>
  <c r="T220"/>
  <c r="T67"/>
  <c r="T124"/>
  <c r="T70"/>
  <c r="T165"/>
  <c r="T75"/>
  <c r="T110"/>
  <c r="T153"/>
  <c r="T43" i="57"/>
  <c r="T142" i="4"/>
  <c r="T26" i="57"/>
  <c r="T248" i="4"/>
  <c r="T199"/>
  <c r="T322"/>
  <c r="T109"/>
  <c r="T315"/>
  <c r="T181"/>
  <c r="T97"/>
  <c r="T73"/>
  <c r="T122"/>
  <c r="T21"/>
  <c r="T39" i="57"/>
  <c r="V103" i="4"/>
  <c r="U278"/>
  <c r="W87"/>
  <c r="W46"/>
  <c r="Z46" s="1"/>
  <c r="U277"/>
  <c r="V117"/>
  <c r="V270"/>
  <c r="U276"/>
  <c r="X276" s="1"/>
  <c r="U53" i="57"/>
  <c r="V87" i="4"/>
  <c r="Y87" s="1"/>
  <c r="V303"/>
  <c r="U32" i="57"/>
  <c r="W84" i="4"/>
  <c r="W50" i="57"/>
  <c r="W189" i="4"/>
  <c r="U25"/>
  <c r="V177"/>
  <c r="U35" i="57"/>
  <c r="X35" s="1"/>
  <c r="U302" i="4"/>
  <c r="W153"/>
  <c r="W217"/>
  <c r="U281"/>
  <c r="V220"/>
  <c r="Y220" s="1"/>
  <c r="V120"/>
  <c r="V150"/>
  <c r="U48" i="57"/>
  <c r="U111" i="4"/>
  <c r="V324"/>
  <c r="U199"/>
  <c r="V129"/>
  <c r="U167"/>
  <c r="W39" i="57"/>
  <c r="W142" i="4"/>
  <c r="U98"/>
  <c r="W283"/>
  <c r="U26" i="57"/>
  <c r="V310" i="4"/>
  <c r="W152"/>
  <c r="V30"/>
  <c r="U81"/>
  <c r="V266"/>
  <c r="W57"/>
  <c r="V145"/>
  <c r="V258"/>
  <c r="U41"/>
  <c r="U315"/>
  <c r="U263"/>
  <c r="V285"/>
  <c r="U185"/>
  <c r="W24"/>
  <c r="U112"/>
  <c r="U46" i="57"/>
  <c r="W99" i="4"/>
  <c r="U86"/>
  <c r="U257"/>
  <c r="X257" s="1"/>
  <c r="W82"/>
  <c r="U32"/>
  <c r="W302"/>
  <c r="U40" i="57"/>
  <c r="U74" i="4"/>
  <c r="W74"/>
  <c r="W58"/>
  <c r="Z58" s="1"/>
  <c r="V222"/>
  <c r="Y222" s="1"/>
  <c r="W233"/>
  <c r="Z233" s="1"/>
  <c r="U104"/>
  <c r="W101"/>
  <c r="V244"/>
  <c r="W247"/>
  <c r="W27" i="57"/>
  <c r="V45" i="4"/>
  <c r="Y45" s="1"/>
  <c r="V14" i="57"/>
  <c r="U149" i="4"/>
  <c r="X149" s="1"/>
  <c r="W155"/>
  <c r="W282"/>
  <c r="Z282" s="1"/>
  <c r="V234"/>
  <c r="U226"/>
  <c r="U223"/>
  <c r="W207"/>
  <c r="V311"/>
  <c r="V60"/>
  <c r="U67"/>
  <c r="U114"/>
  <c r="V316"/>
  <c r="W14" i="57"/>
  <c r="W229" i="4"/>
  <c r="W52"/>
  <c r="W224"/>
  <c r="V274"/>
  <c r="Y274" s="1"/>
  <c r="W18" i="57"/>
  <c r="V34"/>
  <c r="V47"/>
  <c r="V82" i="4"/>
  <c r="V280"/>
  <c r="V209"/>
  <c r="U123"/>
  <c r="U177"/>
  <c r="W303"/>
  <c r="V116"/>
  <c r="Y116" s="1"/>
  <c r="U148"/>
  <c r="U52"/>
  <c r="V267"/>
  <c r="W314"/>
  <c r="U24"/>
  <c r="W158"/>
  <c r="U270"/>
  <c r="W34"/>
  <c r="V153"/>
  <c r="W63"/>
  <c r="U261"/>
  <c r="W30"/>
  <c r="W184"/>
  <c r="V26"/>
  <c r="V73"/>
  <c r="W111"/>
  <c r="V16" i="57"/>
  <c r="U318" i="4"/>
  <c r="W309"/>
  <c r="V14"/>
  <c r="Y14" s="1"/>
  <c r="U128"/>
  <c r="W209"/>
  <c r="U51"/>
  <c r="W51" i="57"/>
  <c r="V183" i="4"/>
  <c r="W242"/>
  <c r="W109"/>
  <c r="U139"/>
  <c r="V24" i="57"/>
  <c r="W307" i="4"/>
  <c r="W18"/>
  <c r="V108"/>
  <c r="Y108" s="1"/>
  <c r="W21"/>
  <c r="V31" i="57"/>
  <c r="V64" i="4"/>
  <c r="V309"/>
  <c r="V41"/>
  <c r="Y41" s="1"/>
  <c r="V29" i="57"/>
  <c r="U303" i="4"/>
  <c r="U39" i="57"/>
  <c r="V51" i="4"/>
  <c r="W166"/>
  <c r="W225"/>
  <c r="U158"/>
  <c r="W263"/>
  <c r="V52" i="57"/>
  <c r="V89" i="4"/>
  <c r="Y89" s="1"/>
  <c r="U80"/>
  <c r="U280"/>
  <c r="U259"/>
  <c r="X259" s="1"/>
  <c r="V19" i="57"/>
  <c r="U208" i="4"/>
  <c r="X208" s="1"/>
  <c r="V325"/>
  <c r="W16" i="57"/>
  <c r="U138" i="4"/>
  <c r="X138" s="1"/>
  <c r="U43"/>
  <c r="W246"/>
  <c r="V227"/>
  <c r="Y227" s="1"/>
  <c r="W116"/>
  <c r="W120"/>
  <c r="W195"/>
  <c r="W287"/>
  <c r="W72"/>
  <c r="U317"/>
  <c r="U142"/>
  <c r="W181"/>
  <c r="V186"/>
  <c r="V36"/>
  <c r="U20" i="57"/>
  <c r="V32"/>
  <c r="V163" i="4"/>
  <c r="V187"/>
  <c r="Y187" s="1"/>
  <c r="W17" i="57"/>
  <c r="U17"/>
  <c r="U84" i="4"/>
  <c r="V203"/>
  <c r="Y203" s="1"/>
  <c r="W271"/>
  <c r="V97"/>
  <c r="V49"/>
  <c r="Y49" s="1"/>
  <c r="W145"/>
  <c r="W26" i="57"/>
  <c r="U21"/>
  <c r="V112" i="4"/>
  <c r="W156"/>
  <c r="W240"/>
  <c r="Z240" s="1"/>
  <c r="V219"/>
  <c r="U264"/>
  <c r="W127"/>
  <c r="V263"/>
  <c r="U64"/>
  <c r="V50"/>
  <c r="Y50" s="1"/>
  <c r="W265"/>
  <c r="Z265" s="1"/>
  <c r="V124"/>
  <c r="W26"/>
  <c r="W267"/>
  <c r="U300"/>
  <c r="W76"/>
  <c r="V42"/>
  <c r="W163"/>
  <c r="U316"/>
  <c r="U272"/>
  <c r="X272" s="1"/>
  <c r="W202"/>
  <c r="U230"/>
  <c r="V21"/>
  <c r="W185"/>
  <c r="U311"/>
  <c r="X311" s="1"/>
  <c r="U21"/>
  <c r="V35"/>
  <c r="W32"/>
  <c r="W192"/>
  <c r="V243"/>
  <c r="Y243" s="1"/>
  <c r="V23"/>
  <c r="W122"/>
  <c r="W79"/>
  <c r="Z79" s="1"/>
  <c r="U268"/>
  <c r="U89"/>
  <c r="V40"/>
  <c r="V42" i="57"/>
  <c r="Y42" s="1"/>
  <c r="W200" i="4"/>
  <c r="U157"/>
  <c r="X157" s="1"/>
  <c r="W37"/>
  <c r="Z37" s="1"/>
  <c r="W150"/>
  <c r="W232"/>
  <c r="V39" i="57"/>
  <c r="Y39" s="1"/>
  <c r="V122" i="4"/>
  <c r="V318"/>
  <c r="W238"/>
  <c r="W320"/>
  <c r="U120"/>
  <c r="U266"/>
  <c r="U53"/>
  <c r="W179"/>
  <c r="U129"/>
  <c r="W28" i="57"/>
  <c r="U19" i="4"/>
  <c r="U279"/>
  <c r="V31"/>
  <c r="Y31" s="1"/>
  <c r="V40" i="57"/>
  <c r="U85" i="4"/>
  <c r="U204"/>
  <c r="X204" s="1"/>
  <c r="V248"/>
  <c r="Y248" s="1"/>
  <c r="U145"/>
  <c r="W40"/>
  <c r="U178"/>
  <c r="U180"/>
  <c r="X180" s="1"/>
  <c r="U265"/>
  <c r="U79"/>
  <c r="W317"/>
  <c r="Z317" s="1"/>
  <c r="V53"/>
  <c r="Y53" s="1"/>
  <c r="W118"/>
  <c r="U82"/>
  <c r="X82" s="1"/>
  <c r="W48"/>
  <c r="W34" i="57"/>
  <c r="W41" i="4"/>
  <c r="W201"/>
  <c r="U43" i="57"/>
  <c r="U137" i="4"/>
  <c r="V198"/>
  <c r="W259"/>
  <c r="Z259" s="1"/>
  <c r="V230"/>
  <c r="V223"/>
  <c r="Y223" s="1"/>
  <c r="W25" i="57"/>
  <c r="U203" i="4"/>
  <c r="U22" i="57"/>
  <c r="W262" i="4"/>
  <c r="V83"/>
  <c r="U297"/>
  <c r="U27"/>
  <c r="V221"/>
  <c r="W188"/>
  <c r="Z188" s="1"/>
  <c r="V17"/>
  <c r="U193"/>
  <c r="W70"/>
  <c r="W33" i="57"/>
  <c r="V72" i="4"/>
  <c r="W39"/>
  <c r="W275"/>
  <c r="Z275" s="1"/>
  <c r="V29"/>
  <c r="W114"/>
  <c r="W28"/>
  <c r="Z28" s="1"/>
  <c r="W78"/>
  <c r="W313"/>
  <c r="Z313" s="1"/>
  <c r="V277"/>
  <c r="V104"/>
  <c r="U38"/>
  <c r="U322"/>
  <c r="U40"/>
  <c r="X40" s="1"/>
  <c r="U236"/>
  <c r="V245"/>
  <c r="V101"/>
  <c r="Y101" s="1"/>
  <c r="U24" i="57"/>
  <c r="U119" i="4"/>
  <c r="X119" s="1"/>
  <c r="V279"/>
  <c r="Y279" s="1"/>
  <c r="U275"/>
  <c r="X275" s="1"/>
  <c r="W112"/>
  <c r="U48"/>
  <c r="W139"/>
  <c r="U47"/>
  <c r="X47" s="1"/>
  <c r="W36" i="57"/>
  <c r="U247" i="4"/>
  <c r="W164"/>
  <c r="W19"/>
  <c r="W108"/>
  <c r="W149"/>
  <c r="Z149" s="1"/>
  <c r="U25" i="57"/>
  <c r="U189" i="4"/>
  <c r="X189" s="1"/>
  <c r="V236"/>
  <c r="W117"/>
  <c r="W44" i="57"/>
  <c r="U244" i="4"/>
  <c r="U107"/>
  <c r="X107" s="1"/>
  <c r="U58"/>
  <c r="X58" s="1"/>
  <c r="V51" i="57"/>
  <c r="Y51" s="1"/>
  <c r="U110" i="4"/>
  <c r="U285"/>
  <c r="X285" s="1"/>
  <c r="U116"/>
  <c r="V140"/>
  <c r="U187"/>
  <c r="V17" i="57"/>
  <c r="Y17" s="1"/>
  <c r="W300" i="4"/>
  <c r="W325"/>
  <c r="Z325" s="1"/>
  <c r="W97"/>
  <c r="V86"/>
  <c r="V271"/>
  <c r="U186"/>
  <c r="V306"/>
  <c r="U319"/>
  <c r="W288"/>
  <c r="W25"/>
  <c r="W311"/>
  <c r="V196"/>
  <c r="U192"/>
  <c r="X192" s="1"/>
  <c r="V68"/>
  <c r="W140"/>
  <c r="V235"/>
  <c r="Y235" s="1"/>
  <c r="W42" i="57"/>
  <c r="U146" i="4"/>
  <c r="W297"/>
  <c r="W234"/>
  <c r="W75"/>
  <c r="V57"/>
  <c r="U168"/>
  <c r="W129"/>
  <c r="U267"/>
  <c r="X267" s="1"/>
  <c r="V249"/>
  <c r="Y249" s="1"/>
  <c r="W190"/>
  <c r="Z190" s="1"/>
  <c r="U194"/>
  <c r="V28"/>
  <c r="Y28" s="1"/>
  <c r="U323"/>
  <c r="U59"/>
  <c r="X59" s="1"/>
  <c r="U202"/>
  <c r="W244"/>
  <c r="V197"/>
  <c r="Y197" s="1"/>
  <c r="V123"/>
  <c r="U308"/>
  <c r="V30" i="57"/>
  <c r="V15" i="4"/>
  <c r="Y15" s="1"/>
  <c r="V102"/>
  <c r="Y102" s="1"/>
  <c r="V161"/>
  <c r="W289"/>
  <c r="W197"/>
  <c r="Z197" s="1"/>
  <c r="W107"/>
  <c r="U283"/>
  <c r="V319"/>
  <c r="Y319" s="1"/>
  <c r="W186"/>
  <c r="U260"/>
  <c r="W257"/>
  <c r="Z257" s="1"/>
  <c r="V199"/>
  <c r="Y199" s="1"/>
  <c r="U274"/>
  <c r="U155"/>
  <c r="V225"/>
  <c r="U51" i="57"/>
  <c r="X51" s="1"/>
  <c r="V148" i="4"/>
  <c r="Y148" s="1"/>
  <c r="W31"/>
  <c r="V81"/>
  <c r="Y81" s="1"/>
  <c r="V49" i="57"/>
  <c r="Y49" s="1"/>
  <c r="U52"/>
  <c r="W65" i="4"/>
  <c r="W64"/>
  <c r="Z64" s="1"/>
  <c r="W30" i="57"/>
  <c r="V75" i="4"/>
  <c r="Y75" s="1"/>
  <c r="U44" i="57"/>
  <c r="V308" i="4"/>
  <c r="U188"/>
  <c r="X188" s="1"/>
  <c r="U68"/>
  <c r="V302"/>
  <c r="Y302" s="1"/>
  <c r="V320"/>
  <c r="U306"/>
  <c r="U228"/>
  <c r="U14"/>
  <c r="V126"/>
  <c r="Y126" s="1"/>
  <c r="U50"/>
  <c r="V237"/>
  <c r="V284"/>
  <c r="W16"/>
  <c r="U69"/>
  <c r="V242"/>
  <c r="W110"/>
  <c r="W260"/>
  <c r="Z260" s="1"/>
  <c r="U232"/>
  <c r="X232" s="1"/>
  <c r="V262"/>
  <c r="U37" i="57"/>
  <c r="W98" i="4"/>
  <c r="V38" i="57"/>
  <c r="V48" i="4"/>
  <c r="V205"/>
  <c r="W306"/>
  <c r="W203"/>
  <c r="V15" i="57"/>
  <c r="V297" i="4"/>
  <c r="V178"/>
  <c r="Y178" s="1"/>
  <c r="V169"/>
  <c r="U88"/>
  <c r="W43" i="57"/>
  <c r="W191" i="4"/>
  <c r="U245"/>
  <c r="V100"/>
  <c r="Y100" s="1"/>
  <c r="V50" i="57"/>
  <c r="Y50" s="1"/>
  <c r="U219" i="4"/>
  <c r="W241"/>
  <c r="U218"/>
  <c r="X218" s="1"/>
  <c r="U191"/>
  <c r="X191" s="1"/>
  <c r="U289"/>
  <c r="V228"/>
  <c r="W38" i="57"/>
  <c r="W45"/>
  <c r="Z45" s="1"/>
  <c r="U35" i="4"/>
  <c r="U262"/>
  <c r="W168"/>
  <c r="Z168" s="1"/>
  <c r="U102"/>
  <c r="X102" s="1"/>
  <c r="V32"/>
  <c r="U78"/>
  <c r="W245"/>
  <c r="U217"/>
  <c r="U239"/>
  <c r="X239" s="1"/>
  <c r="V79"/>
  <c r="Y79" s="1"/>
  <c r="W35"/>
  <c r="W17"/>
  <c r="W193"/>
  <c r="Z193" s="1"/>
  <c r="V283"/>
  <c r="U163"/>
  <c r="V189"/>
  <c r="Y189" s="1"/>
  <c r="U233"/>
  <c r="X233" s="1"/>
  <c r="U324"/>
  <c r="V106"/>
  <c r="V259"/>
  <c r="Y259" s="1"/>
  <c r="U286"/>
  <c r="U164"/>
  <c r="V165"/>
  <c r="Y165" s="1"/>
  <c r="U34"/>
  <c r="V200"/>
  <c r="U115"/>
  <c r="U16" i="57"/>
  <c r="U20" i="4"/>
  <c r="V287"/>
  <c r="V138"/>
  <c r="Y138" s="1"/>
  <c r="W144"/>
  <c r="U304"/>
  <c r="W128"/>
  <c r="U201"/>
  <c r="X201" s="1"/>
  <c r="V158"/>
  <c r="W20" i="57"/>
  <c r="U101" i="4"/>
  <c r="U314"/>
  <c r="W113"/>
  <c r="Z113" s="1"/>
  <c r="U28" i="57"/>
  <c r="X28" s="1"/>
  <c r="W221" i="4"/>
  <c r="V322"/>
  <c r="Y322" s="1"/>
  <c r="V74"/>
  <c r="U227"/>
  <c r="W138"/>
  <c r="V143"/>
  <c r="Y143" s="1"/>
  <c r="W206"/>
  <c r="W279"/>
  <c r="Z279" s="1"/>
  <c r="U49"/>
  <c r="U225"/>
  <c r="X225" s="1"/>
  <c r="W121"/>
  <c r="W194"/>
  <c r="Z194" s="1"/>
  <c r="V69"/>
  <c r="Y69" s="1"/>
  <c r="W160"/>
  <c r="W67"/>
  <c r="V35" i="57"/>
  <c r="W165" i="4"/>
  <c r="U113"/>
  <c r="X113" s="1"/>
  <c r="V229"/>
  <c r="V67"/>
  <c r="Y67" s="1"/>
  <c r="W305"/>
  <c r="Z305" s="1"/>
  <c r="V78"/>
  <c r="Y78" s="1"/>
  <c r="W298"/>
  <c r="V19"/>
  <c r="Y19" s="1"/>
  <c r="W273"/>
  <c r="V240"/>
  <c r="Y240" s="1"/>
  <c r="V157"/>
  <c r="Y157" s="1"/>
  <c r="W45"/>
  <c r="Z45" s="1"/>
  <c r="U29"/>
  <c r="W208"/>
  <c r="V289"/>
  <c r="Y289" s="1"/>
  <c r="U165"/>
  <c r="X165" s="1"/>
  <c r="V179"/>
  <c r="W280"/>
  <c r="Z280" s="1"/>
  <c r="W103"/>
  <c r="Z103" s="1"/>
  <c r="V115"/>
  <c r="V202"/>
  <c r="Y202" s="1"/>
  <c r="U190"/>
  <c r="U99"/>
  <c r="X99" s="1"/>
  <c r="W53"/>
  <c r="Z53" s="1"/>
  <c r="U49" i="57"/>
  <c r="X49" s="1"/>
  <c r="V20"/>
  <c r="U117" i="4"/>
  <c r="U63"/>
  <c r="X63" s="1"/>
  <c r="U152"/>
  <c r="W32" i="57"/>
  <c r="W261" i="4"/>
  <c r="Z261" s="1"/>
  <c r="V27"/>
  <c r="U23"/>
  <c r="W48" i="57"/>
  <c r="Z48" s="1"/>
  <c r="U65" i="4"/>
  <c r="U321"/>
  <c r="U39"/>
  <c r="X39" s="1"/>
  <c r="V45" i="57"/>
  <c r="W22"/>
  <c r="V152" i="4"/>
  <c r="W276"/>
  <c r="Z276" s="1"/>
  <c r="U209"/>
  <c r="X209" s="1"/>
  <c r="W147"/>
  <c r="Z147" s="1"/>
  <c r="V276"/>
  <c r="Y276" s="1"/>
  <c r="U118"/>
  <c r="X118" s="1"/>
  <c r="V22"/>
  <c r="V166"/>
  <c r="Y166" s="1"/>
  <c r="W322"/>
  <c r="U125"/>
  <c r="U166"/>
  <c r="X166" s="1"/>
  <c r="U141"/>
  <c r="X141" s="1"/>
  <c r="V52"/>
  <c r="Y52" s="1"/>
  <c r="V164"/>
  <c r="Y164" s="1"/>
  <c r="W21" i="57"/>
  <c r="Z21" s="1"/>
  <c r="W183" i="4"/>
  <c r="U60"/>
  <c r="V107"/>
  <c r="V62"/>
  <c r="V99"/>
  <c r="Y99" s="1"/>
  <c r="W62"/>
  <c r="V275"/>
  <c r="Y275" s="1"/>
  <c r="V61"/>
  <c r="Y61" s="1"/>
  <c r="V273"/>
  <c r="U288"/>
  <c r="U18"/>
  <c r="V127"/>
  <c r="U50" i="57"/>
  <c r="V156" i="4"/>
  <c r="Y156" s="1"/>
  <c r="V119"/>
  <c r="W310"/>
  <c r="U30" i="57"/>
  <c r="X30" s="1"/>
  <c r="W304" i="4"/>
  <c r="W47"/>
  <c r="V260"/>
  <c r="V47"/>
  <c r="Y47" s="1"/>
  <c r="U45" i="57"/>
  <c r="V201" i="4"/>
  <c r="W71"/>
  <c r="Z71" s="1"/>
  <c r="U161"/>
  <c r="V38"/>
  <c r="W106"/>
  <c r="U159"/>
  <c r="W126"/>
  <c r="U36" i="57"/>
  <c r="X36" s="1"/>
  <c r="U298" i="4"/>
  <c r="W199"/>
  <c r="V110"/>
  <c r="U19" i="57"/>
  <c r="V314" i="4"/>
  <c r="V33" i="57"/>
  <c r="V305" i="4"/>
  <c r="V151"/>
  <c r="W124"/>
  <c r="Z124" s="1"/>
  <c r="U87"/>
  <c r="X87" s="1"/>
  <c r="W37" i="57"/>
  <c r="Z37" s="1"/>
  <c r="V218" i="4"/>
  <c r="Y218" s="1"/>
  <c r="V269"/>
  <c r="Y269" s="1"/>
  <c r="V181"/>
  <c r="Y181" s="1"/>
  <c r="W264"/>
  <c r="U182"/>
  <c r="U57"/>
  <c r="V224"/>
  <c r="W69"/>
  <c r="Z69" s="1"/>
  <c r="V184"/>
  <c r="W27"/>
  <c r="V34"/>
  <c r="Y34" s="1"/>
  <c r="U103"/>
  <c r="X103" s="1"/>
  <c r="V239"/>
  <c r="Y239" s="1"/>
  <c r="V261"/>
  <c r="Y261" s="1"/>
  <c r="V63"/>
  <c r="Y63" s="1"/>
  <c r="V300"/>
  <c r="V193"/>
  <c r="V180"/>
  <c r="Y180" s="1"/>
  <c r="V232"/>
  <c r="Y232" s="1"/>
  <c r="U76"/>
  <c r="W157"/>
  <c r="Z157" s="1"/>
  <c r="U305"/>
  <c r="W141"/>
  <c r="Z141" s="1"/>
  <c r="W167"/>
  <c r="U282"/>
  <c r="W312"/>
  <c r="V105"/>
  <c r="Y105" s="1"/>
  <c r="W180"/>
  <c r="Z180" s="1"/>
  <c r="W258"/>
  <c r="W187"/>
  <c r="V191"/>
  <c r="V264"/>
  <c r="W80"/>
  <c r="U242"/>
  <c r="W281"/>
  <c r="V206"/>
  <c r="W31" i="57"/>
  <c r="U220" i="4"/>
  <c r="U121"/>
  <c r="X121" s="1"/>
  <c r="U206"/>
  <c r="W119"/>
  <c r="W151"/>
  <c r="V58"/>
  <c r="Y58" s="1"/>
  <c r="V59"/>
  <c r="U29" i="57"/>
  <c r="U33"/>
  <c r="U36" i="4"/>
  <c r="W125"/>
  <c r="U70"/>
  <c r="U126"/>
  <c r="X126" s="1"/>
  <c r="V27" i="57"/>
  <c r="U313" i="4"/>
  <c r="W146"/>
  <c r="V272"/>
  <c r="Y272" s="1"/>
  <c r="V113"/>
  <c r="Y113" s="1"/>
  <c r="W220"/>
  <c r="Z220" s="1"/>
  <c r="W66"/>
  <c r="U140"/>
  <c r="V71"/>
  <c r="Y71" s="1"/>
  <c r="W143"/>
  <c r="Z143" s="1"/>
  <c r="U307"/>
  <c r="X307" s="1"/>
  <c r="V315"/>
  <c r="U66"/>
  <c r="W182"/>
  <c r="Z182" s="1"/>
  <c r="U147"/>
  <c r="U301"/>
  <c r="W219"/>
  <c r="V44" i="57"/>
  <c r="W299" i="4"/>
  <c r="Z299" s="1"/>
  <c r="W123"/>
  <c r="W49" i="57"/>
  <c r="Z49" s="1"/>
  <c r="U258" i="4"/>
  <c r="V281"/>
  <c r="Y281" s="1"/>
  <c r="U23" i="57"/>
  <c r="U44" i="4"/>
  <c r="X44" s="1"/>
  <c r="W301"/>
  <c r="U154"/>
  <c r="U15" i="57"/>
  <c r="U237" i="4"/>
  <c r="V137"/>
  <c r="U273"/>
  <c r="V167"/>
  <c r="U31" i="57"/>
  <c r="U38"/>
  <c r="U195" i="4"/>
  <c r="W243"/>
  <c r="V84"/>
  <c r="Y84" s="1"/>
  <c r="V160"/>
  <c r="Y160" s="1"/>
  <c r="V25" i="57"/>
  <c r="Y25" s="1"/>
  <c r="V16" i="4"/>
  <c r="U196"/>
  <c r="X196" s="1"/>
  <c r="W68"/>
  <c r="U221"/>
  <c r="U153"/>
  <c r="V128"/>
  <c r="V37"/>
  <c r="W148"/>
  <c r="U100"/>
  <c r="V20"/>
  <c r="Y20" s="1"/>
  <c r="V66"/>
  <c r="W89"/>
  <c r="Z89" s="1"/>
  <c r="W105"/>
  <c r="Z105" s="1"/>
  <c r="U309"/>
  <c r="W23"/>
  <c r="W161"/>
  <c r="W205"/>
  <c r="W198"/>
  <c r="Z198" s="1"/>
  <c r="V194"/>
  <c r="Y194" s="1"/>
  <c r="W228"/>
  <c r="Z228" s="1"/>
  <c r="W268"/>
  <c r="W81"/>
  <c r="Z81" s="1"/>
  <c r="U83"/>
  <c r="V41" i="57"/>
  <c r="W169" i="4"/>
  <c r="W222"/>
  <c r="U160"/>
  <c r="X160" s="1"/>
  <c r="U16"/>
  <c r="U71"/>
  <c r="X71" s="1"/>
  <c r="W154"/>
  <c r="W324"/>
  <c r="W236"/>
  <c r="W23" i="57"/>
  <c r="V37"/>
  <c r="W88" i="4"/>
  <c r="W235"/>
  <c r="Z235" s="1"/>
  <c r="W83"/>
  <c r="W20"/>
  <c r="Z20" s="1"/>
  <c r="W19" i="57"/>
  <c r="V159" i="4"/>
  <c r="U143"/>
  <c r="W14"/>
  <c r="V18"/>
  <c r="Y18" s="1"/>
  <c r="W77"/>
  <c r="Z77" s="1"/>
  <c r="U31"/>
  <c r="W196"/>
  <c r="U30"/>
  <c r="V21" i="57"/>
  <c r="U15" i="4"/>
  <c r="X15" s="1"/>
  <c r="W227"/>
  <c r="Z227" s="1"/>
  <c r="W46" i="57"/>
  <c r="V238" i="4"/>
  <c r="Y238" s="1"/>
  <c r="U156"/>
  <c r="U28"/>
  <c r="X28" s="1"/>
  <c r="W239"/>
  <c r="Z239" s="1"/>
  <c r="W319"/>
  <c r="U77"/>
  <c r="U97"/>
  <c r="W272"/>
  <c r="Z272" s="1"/>
  <c r="W43"/>
  <c r="W177"/>
  <c r="W41" i="57"/>
  <c r="V246" i="4"/>
  <c r="U325"/>
  <c r="V65"/>
  <c r="Y65" s="1"/>
  <c r="V118"/>
  <c r="U310"/>
  <c r="U27" i="57"/>
  <c r="W51" i="4"/>
  <c r="V312"/>
  <c r="V185"/>
  <c r="W231"/>
  <c r="Z231" s="1"/>
  <c r="V76"/>
  <c r="V298"/>
  <c r="Y298" s="1"/>
  <c r="V204"/>
  <c r="Y204" s="1"/>
  <c r="U105"/>
  <c r="X105" s="1"/>
  <c r="V139"/>
  <c r="W42"/>
  <c r="Z42" s="1"/>
  <c r="V323"/>
  <c r="W52" i="57"/>
  <c r="U235" i="4"/>
  <c r="X235" s="1"/>
  <c r="U109"/>
  <c r="U72"/>
  <c r="U234"/>
  <c r="X234" s="1"/>
  <c r="W286"/>
  <c r="Z286" s="1"/>
  <c r="W277"/>
  <c r="U241"/>
  <c r="X241" s="1"/>
  <c r="U179"/>
  <c r="V24"/>
  <c r="W226"/>
  <c r="V114"/>
  <c r="V98"/>
  <c r="W33"/>
  <c r="Z33" s="1"/>
  <c r="V39"/>
  <c r="Y39" s="1"/>
  <c r="W86"/>
  <c r="V265"/>
  <c r="Y265" s="1"/>
  <c r="U41" i="57"/>
  <c r="U200" i="4"/>
  <c r="U222"/>
  <c r="V70"/>
  <c r="Y70" s="1"/>
  <c r="U271"/>
  <c r="W162"/>
  <c r="V44"/>
  <c r="Y44" s="1"/>
  <c r="W178"/>
  <c r="Z178" s="1"/>
  <c r="U238"/>
  <c r="V188"/>
  <c r="Y188" s="1"/>
  <c r="W40" i="57"/>
  <c r="W115" i="4"/>
  <c r="Z115" s="1"/>
  <c r="U183"/>
  <c r="X183" s="1"/>
  <c r="W100"/>
  <c r="Z100" s="1"/>
  <c r="V142"/>
  <c r="V33"/>
  <c r="Y33" s="1"/>
  <c r="W323"/>
  <c r="W102"/>
  <c r="Z102" s="1"/>
  <c r="W269"/>
  <c r="V77"/>
  <c r="Y77" s="1"/>
  <c r="V25"/>
  <c r="W24" i="57"/>
  <c r="Z24" s="1"/>
  <c r="W308" i="4"/>
  <c r="W61"/>
  <c r="Z61" s="1"/>
  <c r="W218"/>
  <c r="Z218" s="1"/>
  <c r="V155"/>
  <c r="Y155" s="1"/>
  <c r="V192"/>
  <c r="Y192" s="1"/>
  <c r="U169"/>
  <c r="X169" s="1"/>
  <c r="U299"/>
  <c r="X299" s="1"/>
  <c r="U231"/>
  <c r="U62"/>
  <c r="V109"/>
  <c r="Y109" s="1"/>
  <c r="V162"/>
  <c r="U47" i="57"/>
  <c r="U33" i="4"/>
  <c r="X33" s="1"/>
  <c r="V154"/>
  <c r="V88"/>
  <c r="Y88" s="1"/>
  <c r="V217"/>
  <c r="Y217" s="1"/>
  <c r="V268"/>
  <c r="Y268" s="1"/>
  <c r="W50"/>
  <c r="Z50" s="1"/>
  <c r="W230"/>
  <c r="V233"/>
  <c r="Y233" s="1"/>
  <c r="U75"/>
  <c r="W47" i="57"/>
  <c r="V257" i="4"/>
  <c r="V207"/>
  <c r="Y207" s="1"/>
  <c r="W316"/>
  <c r="U124"/>
  <c r="V313"/>
  <c r="Y313" s="1"/>
  <c r="U248"/>
  <c r="X248" s="1"/>
  <c r="W266"/>
  <c r="U37"/>
  <c r="V22" i="57"/>
  <c r="Y22" s="1"/>
  <c r="V149" i="4"/>
  <c r="Y149" s="1"/>
  <c r="U249"/>
  <c r="X249" s="1"/>
  <c r="U184"/>
  <c r="W85"/>
  <c r="Z85" s="1"/>
  <c r="W204"/>
  <c r="W321"/>
  <c r="Z321" s="1"/>
  <c r="V317"/>
  <c r="Y317" s="1"/>
  <c r="U45"/>
  <c r="X45" s="1"/>
  <c r="V111"/>
  <c r="U198"/>
  <c r="W36"/>
  <c r="W318"/>
  <c r="U26"/>
  <c r="U207"/>
  <c r="X207" s="1"/>
  <c r="U243"/>
  <c r="X243" s="1"/>
  <c r="W22"/>
  <c r="W29" i="57"/>
  <c r="U144" i="4"/>
  <c r="X144" s="1"/>
  <c r="V18" i="57"/>
  <c r="V304" i="4"/>
  <c r="V321"/>
  <c r="W159"/>
  <c r="W249"/>
  <c r="Z249" s="1"/>
  <c r="V36" i="57"/>
  <c r="Y36" s="1"/>
  <c r="U287" i="4"/>
  <c r="U18" i="57"/>
  <c r="U197" i="4"/>
  <c r="X197" s="1"/>
  <c r="V190"/>
  <c r="Y190" s="1"/>
  <c r="W270"/>
  <c r="W315"/>
  <c r="U108"/>
  <c r="U269"/>
  <c r="X269" s="1"/>
  <c r="U224"/>
  <c r="U61"/>
  <c r="V301"/>
  <c r="Y301" s="1"/>
  <c r="W237"/>
  <c r="W15" i="57"/>
  <c r="U14"/>
  <c r="X14" s="1"/>
  <c r="U151" i="4"/>
  <c r="U205"/>
  <c r="X205" s="1"/>
  <c r="W49"/>
  <c r="Z49" s="1"/>
  <c r="V282"/>
  <c r="W137"/>
  <c r="W44"/>
  <c r="Z44" s="1"/>
  <c r="W248"/>
  <c r="Z248" s="1"/>
  <c r="U42"/>
  <c r="U122"/>
  <c r="X122" s="1"/>
  <c r="U42" i="57"/>
  <c r="W73" i="4"/>
  <c r="V288"/>
  <c r="Y288" s="1"/>
  <c r="U312"/>
  <c r="V85"/>
  <c r="Y85" s="1"/>
  <c r="V141"/>
  <c r="Y141" s="1"/>
  <c r="W223"/>
  <c r="Z223" s="1"/>
  <c r="V208"/>
  <c r="U127"/>
  <c r="X127" s="1"/>
  <c r="U246"/>
  <c r="V231"/>
  <c r="Y231" s="1"/>
  <c r="U17"/>
  <c r="V226"/>
  <c r="U106"/>
  <c r="X106" s="1"/>
  <c r="V125"/>
  <c r="W60"/>
  <c r="V121"/>
  <c r="Y121" s="1"/>
  <c r="W285"/>
  <c r="U73"/>
  <c r="V241"/>
  <c r="Y241" s="1"/>
  <c r="V147"/>
  <c r="Y147" s="1"/>
  <c r="W104"/>
  <c r="Z104" s="1"/>
  <c r="U284"/>
  <c r="U320"/>
  <c r="U34" i="57"/>
  <c r="V146" i="4"/>
  <c r="W284"/>
  <c r="W15"/>
  <c r="V286"/>
  <c r="V23" i="57"/>
  <c r="Y23" s="1"/>
  <c r="V299" i="4"/>
  <c r="Y299" s="1"/>
  <c r="W278"/>
  <c r="V48" i="57"/>
  <c r="Y48" s="1"/>
  <c r="V46" i="4"/>
  <c r="U22"/>
  <c r="V307"/>
  <c r="W38"/>
  <c r="V46" i="57"/>
  <c r="W59" i="4"/>
  <c r="V278"/>
  <c r="V168"/>
  <c r="Y168" s="1"/>
  <c r="V43"/>
  <c r="V28" i="57"/>
  <c r="Y28" s="1"/>
  <c r="U181" i="4"/>
  <c r="X181" s="1"/>
  <c r="V80"/>
  <c r="Y80" s="1"/>
  <c r="U162"/>
  <c r="U46"/>
  <c r="V26" i="57"/>
  <c r="U240" i="4"/>
  <c r="X240" s="1"/>
  <c r="W53" i="57"/>
  <c r="Z53" s="1"/>
  <c r="U150" i="4"/>
  <c r="X150" s="1"/>
  <c r="V195"/>
  <c r="V144"/>
  <c r="Y144" s="1"/>
  <c r="V247"/>
  <c r="Y247" s="1"/>
  <c r="W274"/>
  <c r="U229"/>
  <c r="W29"/>
  <c r="Z29" s="1"/>
  <c r="V43" i="57"/>
  <c r="Y43" s="1"/>
  <c r="V182" i="4"/>
  <c r="Y182" s="1"/>
  <c r="W35" i="57"/>
  <c r="I13" i="4"/>
  <c r="W13" i="57"/>
  <c r="W13" i="4"/>
  <c r="E32" i="105"/>
  <c r="E17"/>
  <c r="E33"/>
  <c r="E34"/>
  <c r="E12"/>
  <c r="E29"/>
  <c r="E16"/>
  <c r="E14"/>
  <c r="E10"/>
  <c r="E35"/>
  <c r="E19"/>
  <c r="E15"/>
  <c r="E18"/>
  <c r="E27"/>
  <c r="E11"/>
  <c r="E28"/>
  <c r="E30"/>
  <c r="E26"/>
  <c r="E31"/>
  <c r="E13"/>
  <c r="G99"/>
  <c r="G32" s="1"/>
  <c r="Q56" i="130"/>
  <c r="T56" i="129"/>
  <c r="R42" i="105"/>
  <c r="F42"/>
  <c r="H42"/>
  <c r="O42"/>
  <c r="E42"/>
  <c r="E8" s="1"/>
  <c r="L42"/>
  <c r="P42"/>
  <c r="K42"/>
  <c r="M42"/>
  <c r="N42"/>
  <c r="Q42"/>
  <c r="G42"/>
  <c r="I42"/>
  <c r="J42"/>
  <c r="G106"/>
  <c r="G39" s="1"/>
  <c r="G105"/>
  <c r="G38" s="1"/>
  <c r="G104"/>
  <c r="G37" s="1"/>
  <c r="G89"/>
  <c r="G22" s="1"/>
  <c r="G103"/>
  <c r="G36" s="1"/>
  <c r="G88"/>
  <c r="G21" s="1"/>
  <c r="G90"/>
  <c r="G23" s="1"/>
  <c r="G87"/>
  <c r="G20" s="1"/>
  <c r="E56"/>
  <c r="E22" s="1"/>
  <c r="E20"/>
  <c r="E38"/>
  <c r="E39"/>
  <c r="E37"/>
  <c r="E36"/>
  <c r="E23"/>
  <c r="E21"/>
  <c r="F13" i="4"/>
  <c r="F13" i="57"/>
  <c r="G13" i="4"/>
  <c r="G13" i="57"/>
  <c r="H13"/>
  <c r="T13" i="4"/>
  <c r="T13" i="57"/>
  <c r="V13" i="4"/>
  <c r="V13" i="57"/>
  <c r="U13" i="4"/>
  <c r="U13" i="57"/>
  <c r="F22" i="137" l="1"/>
  <c r="Z196" i="4"/>
  <c r="Y283"/>
  <c r="Z244"/>
  <c r="Z120"/>
  <c r="Y209"/>
  <c r="Y129"/>
  <c r="L19" i="57"/>
  <c r="K268" i="4"/>
  <c r="L21"/>
  <c r="K240"/>
  <c r="J304"/>
  <c r="Y323"/>
  <c r="Z167"/>
  <c r="Z144"/>
  <c r="Z25"/>
  <c r="X129"/>
  <c r="X123"/>
  <c r="Y270"/>
  <c r="J19" i="57"/>
  <c r="L304" i="4"/>
  <c r="J32"/>
  <c r="Y18" i="57"/>
  <c r="Y159" i="4"/>
  <c r="Z119"/>
  <c r="X19" i="57"/>
  <c r="X60" i="4"/>
  <c r="Y123"/>
  <c r="Y198"/>
  <c r="K21"/>
  <c r="L240"/>
  <c r="K19" i="57"/>
  <c r="L35"/>
  <c r="Z323" i="4"/>
  <c r="Y16"/>
  <c r="Y167"/>
  <c r="Z16"/>
  <c r="Y225"/>
  <c r="Y72"/>
  <c r="K27" i="57"/>
  <c r="J12" i="137"/>
  <c r="J19"/>
  <c r="L19" s="1"/>
  <c r="Z315" i="4"/>
  <c r="Z159"/>
  <c r="X72"/>
  <c r="Y44" i="57"/>
  <c r="Y74" i="4"/>
  <c r="Z186"/>
  <c r="X323"/>
  <c r="Z44" i="57"/>
  <c r="Y221" i="4"/>
  <c r="Y51"/>
  <c r="Y316"/>
  <c r="Y244"/>
  <c r="Y145"/>
  <c r="L232"/>
  <c r="K62"/>
  <c r="J268"/>
  <c r="X16"/>
  <c r="X44" i="57"/>
  <c r="K304" i="4"/>
  <c r="L62"/>
  <c r="J62"/>
  <c r="J18" i="137"/>
  <c r="L18" s="1"/>
  <c r="Y25" i="4"/>
  <c r="Y315"/>
  <c r="Y201"/>
  <c r="Y119"/>
  <c r="Z129"/>
  <c r="X319"/>
  <c r="L268"/>
  <c r="J232"/>
  <c r="J45" i="137"/>
  <c r="X224" i="4"/>
  <c r="Y111"/>
  <c r="Z41" i="57"/>
  <c r="Y128" i="4"/>
  <c r="Y191"/>
  <c r="Y224"/>
  <c r="X48"/>
  <c r="Z284"/>
  <c r="Y142"/>
  <c r="Y246"/>
  <c r="Z23"/>
  <c r="Y264"/>
  <c r="Z139"/>
  <c r="X137"/>
  <c r="Z271"/>
  <c r="X24"/>
  <c r="Y195"/>
  <c r="Y307"/>
  <c r="Y41" i="57"/>
  <c r="Y38" i="4"/>
  <c r="Y152"/>
  <c r="X304"/>
  <c r="Y297"/>
  <c r="Y284"/>
  <c r="Z297"/>
  <c r="Z311"/>
  <c r="Z307"/>
  <c r="Y162"/>
  <c r="X41" i="57"/>
  <c r="Y24" i="4"/>
  <c r="Y314"/>
  <c r="X23"/>
  <c r="Y179"/>
  <c r="Z128"/>
  <c r="X162"/>
  <c r="X97"/>
  <c r="Y33" i="57"/>
  <c r="Y62" i="4"/>
  <c r="Y271"/>
  <c r="Y23"/>
  <c r="X284"/>
  <c r="Z264"/>
  <c r="Y139"/>
  <c r="X33" i="57"/>
  <c r="X152" i="4"/>
  <c r="Z191"/>
  <c r="Z112"/>
  <c r="Y112"/>
  <c r="Z152"/>
  <c r="Z263"/>
  <c r="Y311"/>
  <c r="Z97"/>
  <c r="Y318"/>
  <c r="Y97"/>
  <c r="Z16" i="57"/>
  <c r="X177" i="4"/>
  <c r="X98"/>
  <c r="Y263"/>
  <c r="X142"/>
  <c r="Y16" i="57"/>
  <c r="X111" i="4"/>
  <c r="F37" i="137"/>
  <c r="F43"/>
  <c r="G39"/>
  <c r="Z73" i="4"/>
  <c r="Z154"/>
  <c r="X66"/>
  <c r="X36"/>
  <c r="J148"/>
  <c r="K18" i="57"/>
  <c r="X146" i="4"/>
  <c r="Y245"/>
  <c r="Y40"/>
  <c r="K67"/>
  <c r="K179"/>
  <c r="L31"/>
  <c r="L78"/>
  <c r="X312"/>
  <c r="Z36"/>
  <c r="X184"/>
  <c r="Z236"/>
  <c r="X273"/>
  <c r="Z66"/>
  <c r="Z80"/>
  <c r="Y184"/>
  <c r="Y27"/>
  <c r="Z202"/>
  <c r="K324"/>
  <c r="J217"/>
  <c r="K316"/>
  <c r="L67"/>
  <c r="Z151"/>
  <c r="Z27"/>
  <c r="Z273"/>
  <c r="X219"/>
  <c r="Y236"/>
  <c r="Y277"/>
  <c r="J19"/>
  <c r="L316"/>
  <c r="J316"/>
  <c r="K289"/>
  <c r="K169"/>
  <c r="X200"/>
  <c r="Y118"/>
  <c r="Z219"/>
  <c r="Y27" i="57"/>
  <c r="Y260" i="4"/>
  <c r="Y20" i="57"/>
  <c r="Y104" i="4"/>
  <c r="Y230"/>
  <c r="K31"/>
  <c r="L169"/>
  <c r="L192"/>
  <c r="J67"/>
  <c r="J118"/>
  <c r="Y125"/>
  <c r="Z40" i="57"/>
  <c r="Y114" i="4"/>
  <c r="Y66"/>
  <c r="Y158"/>
  <c r="Y242"/>
  <c r="Z17" i="57"/>
  <c r="Y47"/>
  <c r="J179" i="4"/>
  <c r="J51"/>
  <c r="L148"/>
  <c r="L51"/>
  <c r="Y26" i="57"/>
  <c r="X320" i="4"/>
  <c r="X27" i="57"/>
  <c r="Y151" i="4"/>
  <c r="Y205"/>
  <c r="X260"/>
  <c r="Y40" i="57"/>
  <c r="X17"/>
  <c r="Y31"/>
  <c r="J31" i="4"/>
  <c r="J324"/>
  <c r="K192"/>
  <c r="L308"/>
  <c r="J192"/>
  <c r="K78"/>
  <c r="F19" i="137"/>
  <c r="N19" s="1"/>
  <c r="F18"/>
  <c r="F12"/>
  <c r="X315" i="4"/>
  <c r="F21" i="137"/>
  <c r="N21" s="1"/>
  <c r="G41"/>
  <c r="G36"/>
  <c r="G37"/>
  <c r="Y117" i="4"/>
  <c r="G21" i="137"/>
  <c r="G17"/>
  <c r="G52"/>
  <c r="F25"/>
  <c r="N25" s="1"/>
  <c r="F41"/>
  <c r="N41" s="1"/>
  <c r="F46"/>
  <c r="N46" s="1"/>
  <c r="F49"/>
  <c r="N49" s="1"/>
  <c r="F28"/>
  <c r="N28" s="1"/>
  <c r="F35"/>
  <c r="Y287" i="4"/>
  <c r="Y308"/>
  <c r="Y17"/>
  <c r="X268"/>
  <c r="Y64"/>
  <c r="Y22"/>
  <c r="Y228"/>
  <c r="Z288"/>
  <c r="Y35"/>
  <c r="Z207"/>
  <c r="Y300"/>
  <c r="Y110"/>
  <c r="Z183"/>
  <c r="Z206"/>
  <c r="Y15" i="57"/>
  <c r="X68" i="4"/>
  <c r="X52" i="57"/>
  <c r="X25"/>
  <c r="X288" i="4"/>
  <c r="Z65"/>
  <c r="X110"/>
  <c r="Y52" i="57"/>
  <c r="Y127" i="4"/>
  <c r="Y38" i="57"/>
  <c r="Y34"/>
  <c r="Z57" i="4"/>
  <c r="Z301"/>
  <c r="Y206"/>
  <c r="Y106"/>
  <c r="Z35"/>
  <c r="X88"/>
  <c r="Y57"/>
  <c r="Y140"/>
  <c r="Z76"/>
  <c r="Y183"/>
  <c r="Z17"/>
  <c r="Z110"/>
  <c r="Z25" i="57"/>
  <c r="X64" i="4"/>
  <c r="X226"/>
  <c r="G48" i="137"/>
  <c r="H13"/>
  <c r="F52"/>
  <c r="H18"/>
  <c r="J43"/>
  <c r="J21"/>
  <c r="J35"/>
  <c r="L35" s="1"/>
  <c r="J52"/>
  <c r="L52" s="1"/>
  <c r="F36"/>
  <c r="N36" s="1"/>
  <c r="Y36" i="4"/>
  <c r="X158"/>
  <c r="L18" i="57"/>
  <c r="G35" i="137"/>
  <c r="H25"/>
  <c r="F38"/>
  <c r="N38" s="1"/>
  <c r="H37"/>
  <c r="H23"/>
  <c r="F45"/>
  <c r="N45" s="1"/>
  <c r="F24"/>
  <c r="N24" s="1"/>
  <c r="J37"/>
  <c r="L37" s="1"/>
  <c r="Y124" i="4"/>
  <c r="X20" i="57"/>
  <c r="J100" i="4"/>
  <c r="K148"/>
  <c r="H52" i="137"/>
  <c r="F39"/>
  <c r="N39" s="1"/>
  <c r="H40"/>
  <c r="H24"/>
  <c r="H45"/>
  <c r="F11"/>
  <c r="F13"/>
  <c r="G43"/>
  <c r="H11"/>
  <c r="F17"/>
  <c r="N17" s="1"/>
  <c r="F48"/>
  <c r="N48" s="1"/>
  <c r="J42"/>
  <c r="Z118" i="4"/>
  <c r="Z158"/>
  <c r="H48" i="137"/>
  <c r="G42"/>
  <c r="G38"/>
  <c r="G40"/>
  <c r="G51"/>
  <c r="G47"/>
  <c r="G13"/>
  <c r="F51"/>
  <c r="N51" s="1"/>
  <c r="G16"/>
  <c r="G15"/>
  <c r="F50"/>
  <c r="N50" s="1"/>
  <c r="H36"/>
  <c r="J40"/>
  <c r="L40" s="1"/>
  <c r="Y73" i="4"/>
  <c r="J308"/>
  <c r="G12" i="137"/>
  <c r="N16"/>
  <c r="H38"/>
  <c r="H16"/>
  <c r="F42"/>
  <c r="N42" s="1"/>
  <c r="H49"/>
  <c r="G24"/>
  <c r="G45"/>
  <c r="H17"/>
  <c r="H21"/>
  <c r="J16"/>
  <c r="L16" s="1"/>
  <c r="J49"/>
  <c r="L49" s="1"/>
  <c r="X80" i="4"/>
  <c r="X114"/>
  <c r="G14" i="137"/>
  <c r="H26"/>
  <c r="G22"/>
  <c r="H39"/>
  <c r="H50"/>
  <c r="H41"/>
  <c r="G19"/>
  <c r="J51"/>
  <c r="L51" s="1"/>
  <c r="J48"/>
  <c r="L48" s="1"/>
  <c r="L289" i="4"/>
  <c r="L324"/>
  <c r="H51" i="137"/>
  <c r="F47"/>
  <c r="N47" s="1"/>
  <c r="H27"/>
  <c r="G25"/>
  <c r="F27"/>
  <c r="N27" s="1"/>
  <c r="G11"/>
  <c r="J50"/>
  <c r="L50" s="1"/>
  <c r="Y324" i="4"/>
  <c r="J289"/>
  <c r="F14" i="137"/>
  <c r="N14" s="1"/>
  <c r="F23"/>
  <c r="N23" s="1"/>
  <c r="H46"/>
  <c r="G46"/>
  <c r="J17"/>
  <c r="L17" s="1"/>
  <c r="L39"/>
  <c r="L14"/>
  <c r="Z108" i="4"/>
  <c r="Y267"/>
  <c r="Z28" i="57"/>
  <c r="Y60" i="4"/>
  <c r="Y120"/>
  <c r="Z267"/>
  <c r="X303"/>
  <c r="J29"/>
  <c r="K16"/>
  <c r="L14"/>
  <c r="J59"/>
  <c r="Y21"/>
  <c r="L26" i="57"/>
  <c r="X280" i="4"/>
  <c r="Y153"/>
  <c r="Y303"/>
  <c r="J125"/>
  <c r="L137"/>
  <c r="K37"/>
  <c r="J114"/>
  <c r="X20"/>
  <c r="X168"/>
  <c r="Y306"/>
  <c r="Z19"/>
  <c r="Z41"/>
  <c r="X265"/>
  <c r="Y42"/>
  <c r="Z181"/>
  <c r="Z63"/>
  <c r="X52"/>
  <c r="Y82"/>
  <c r="Z247"/>
  <c r="X46" i="57"/>
  <c r="Y258" i="4"/>
  <c r="L37"/>
  <c r="L125"/>
  <c r="J35" i="57"/>
  <c r="L30" i="4"/>
  <c r="J300"/>
  <c r="J102"/>
  <c r="Y26"/>
  <c r="K137"/>
  <c r="N40" i="137"/>
  <c r="N18"/>
  <c r="Z21" i="4"/>
  <c r="L46" i="137"/>
  <c r="X74" i="4"/>
  <c r="L101"/>
  <c r="N22" i="137"/>
  <c r="N12"/>
  <c r="J220" i="4"/>
  <c r="X85"/>
  <c r="X53"/>
  <c r="X261"/>
  <c r="Z303"/>
  <c r="L47" i="137"/>
  <c r="Z72" i="4"/>
  <c r="Z99"/>
  <c r="Z84"/>
  <c r="X297"/>
  <c r="L26" i="137"/>
  <c r="L36"/>
  <c r="Z109" i="4"/>
  <c r="X109"/>
  <c r="X26" i="57"/>
  <c r="Z26"/>
  <c r="Y312" i="4"/>
  <c r="Z312"/>
  <c r="X22"/>
  <c r="Z22"/>
  <c r="Y320"/>
  <c r="Z320"/>
  <c r="X242"/>
  <c r="Z242"/>
  <c r="X300"/>
  <c r="Z300"/>
  <c r="X230"/>
  <c r="Z230"/>
  <c r="X324"/>
  <c r="Z324"/>
  <c r="X140"/>
  <c r="Z140"/>
  <c r="X38" i="57"/>
  <c r="Z38"/>
  <c r="Z30" i="4"/>
  <c r="X30"/>
  <c r="Y30"/>
  <c r="Z125"/>
  <c r="X125"/>
  <c r="X308"/>
  <c r="Z308"/>
  <c r="X245"/>
  <c r="Z245"/>
  <c r="Y68"/>
  <c r="Z68"/>
  <c r="X286"/>
  <c r="Y286"/>
  <c r="Y107"/>
  <c r="Z107"/>
  <c r="Y76"/>
  <c r="X76"/>
  <c r="X15" i="57"/>
  <c r="Z15"/>
  <c r="X287" i="4"/>
  <c r="Z287"/>
  <c r="Z18"/>
  <c r="X18"/>
  <c r="Y226"/>
  <c r="Z226"/>
  <c r="Y146"/>
  <c r="Z146"/>
  <c r="Y200"/>
  <c r="Z200"/>
  <c r="Y154"/>
  <c r="X154"/>
  <c r="X31" i="57"/>
  <c r="Z31"/>
  <c r="X277" i="4"/>
  <c r="Z277"/>
  <c r="X34" i="57"/>
  <c r="Z34"/>
  <c r="X47"/>
  <c r="Z47"/>
  <c r="K196" i="4"/>
  <c r="L196"/>
  <c r="J50"/>
  <c r="K50"/>
  <c r="L50"/>
  <c r="K249"/>
  <c r="J249"/>
  <c r="L249"/>
  <c r="L220"/>
  <c r="K220"/>
  <c r="K247"/>
  <c r="J247"/>
  <c r="L247"/>
  <c r="L99"/>
  <c r="J99"/>
  <c r="K99"/>
  <c r="L168"/>
  <c r="J168"/>
  <c r="K168"/>
  <c r="J246"/>
  <c r="L246"/>
  <c r="K246"/>
  <c r="J271"/>
  <c r="K271"/>
  <c r="L271"/>
  <c r="K191"/>
  <c r="L191"/>
  <c r="J191"/>
  <c r="J241"/>
  <c r="L241"/>
  <c r="K241"/>
  <c r="J201"/>
  <c r="L201"/>
  <c r="K201"/>
  <c r="L238"/>
  <c r="K238"/>
  <c r="J238"/>
  <c r="K188"/>
  <c r="L188"/>
  <c r="J188"/>
  <c r="L68"/>
  <c r="K68"/>
  <c r="J68"/>
  <c r="K39"/>
  <c r="L39"/>
  <c r="J39"/>
  <c r="K274"/>
  <c r="J274"/>
  <c r="L274"/>
  <c r="K118"/>
  <c r="L118"/>
  <c r="K128"/>
  <c r="L128"/>
  <c r="K66"/>
  <c r="L66"/>
  <c r="J66"/>
  <c r="K261"/>
  <c r="L261"/>
  <c r="J261"/>
  <c r="J234"/>
  <c r="L234"/>
  <c r="K234"/>
  <c r="L278"/>
  <c r="K278"/>
  <c r="J278"/>
  <c r="K126"/>
  <c r="L126"/>
  <c r="K64"/>
  <c r="L64"/>
  <c r="J64"/>
  <c r="K139"/>
  <c r="L139"/>
  <c r="K129"/>
  <c r="J129"/>
  <c r="L129"/>
  <c r="K165"/>
  <c r="L165"/>
  <c r="K19"/>
  <c r="L19"/>
  <c r="L262"/>
  <c r="K262"/>
  <c r="J262"/>
  <c r="K57"/>
  <c r="L57"/>
  <c r="K301"/>
  <c r="L301"/>
  <c r="J301"/>
  <c r="J167"/>
  <c r="K167"/>
  <c r="L167"/>
  <c r="J72"/>
  <c r="K72"/>
  <c r="L72"/>
  <c r="K115"/>
  <c r="L115"/>
  <c r="J115"/>
  <c r="K24"/>
  <c r="L24"/>
  <c r="K48" i="57"/>
  <c r="L48"/>
  <c r="J48"/>
  <c r="L178" i="4"/>
  <c r="K178"/>
  <c r="K186"/>
  <c r="L186"/>
  <c r="J186"/>
  <c r="J150"/>
  <c r="L150"/>
  <c r="K150"/>
  <c r="K21" i="57"/>
  <c r="L21"/>
  <c r="J21"/>
  <c r="J28" i="4"/>
  <c r="K28"/>
  <c r="L28"/>
  <c r="L310"/>
  <c r="K310"/>
  <c r="J310"/>
  <c r="L217"/>
  <c r="K217"/>
  <c r="K52"/>
  <c r="L52"/>
  <c r="K16" i="57"/>
  <c r="L16"/>
  <c r="J16"/>
  <c r="L112" i="4"/>
  <c r="J112"/>
  <c r="K112"/>
  <c r="J15" i="57"/>
  <c r="K15"/>
  <c r="L15"/>
  <c r="K100" i="4"/>
  <c r="L100"/>
  <c r="J84"/>
  <c r="K84"/>
  <c r="L84"/>
  <c r="L147"/>
  <c r="J147"/>
  <c r="K147"/>
  <c r="L205"/>
  <c r="K205"/>
  <c r="J205"/>
  <c r="L225"/>
  <c r="K225"/>
  <c r="J225"/>
  <c r="E21" i="137"/>
  <c r="M21" s="1"/>
  <c r="I21"/>
  <c r="E25"/>
  <c r="M25" s="1"/>
  <c r="I25"/>
  <c r="E38"/>
  <c r="M38" s="1"/>
  <c r="I38"/>
  <c r="E51"/>
  <c r="M51" s="1"/>
  <c r="I51"/>
  <c r="E46"/>
  <c r="M46" s="1"/>
  <c r="I46"/>
  <c r="E36"/>
  <c r="M36" s="1"/>
  <c r="I36"/>
  <c r="E11"/>
  <c r="M11" s="1"/>
  <c r="I11"/>
  <c r="E37"/>
  <c r="M37" s="1"/>
  <c r="I37"/>
  <c r="E12"/>
  <c r="M12" s="1"/>
  <c r="I12"/>
  <c r="L236" i="4"/>
  <c r="K236"/>
  <c r="J236"/>
  <c r="L27" i="137"/>
  <c r="Y196" i="4"/>
  <c r="Z36" i="57"/>
  <c r="X79" i="4"/>
  <c r="X19"/>
  <c r="Z232"/>
  <c r="X21"/>
  <c r="Z163"/>
  <c r="X264"/>
  <c r="X84"/>
  <c r="Y163"/>
  <c r="Y186"/>
  <c r="Z116"/>
  <c r="Y19" i="57"/>
  <c r="Z225" i="4"/>
  <c r="Y280"/>
  <c r="X223"/>
  <c r="Z155"/>
  <c r="Z74"/>
  <c r="X32"/>
  <c r="X185"/>
  <c r="X41"/>
  <c r="Y310"/>
  <c r="Z142"/>
  <c r="X199"/>
  <c r="Y150"/>
  <c r="Z217"/>
  <c r="Y177"/>
  <c r="Y103"/>
  <c r="X73"/>
  <c r="X124"/>
  <c r="Z106"/>
  <c r="X17"/>
  <c r="Y219"/>
  <c r="X65"/>
  <c r="Z127"/>
  <c r="Z20" i="57"/>
  <c r="X206" i="4"/>
  <c r="X236"/>
  <c r="X77"/>
  <c r="Z114"/>
  <c r="X301"/>
  <c r="Z27" i="57"/>
  <c r="X35" i="4"/>
  <c r="Z184"/>
  <c r="X151"/>
  <c r="Z52" i="57"/>
  <c r="X228" i="4"/>
  <c r="Z40"/>
  <c r="X27"/>
  <c r="Y273"/>
  <c r="X202"/>
  <c r="Z88"/>
  <c r="X57"/>
  <c r="X40" i="57"/>
  <c r="Z243" i="4"/>
  <c r="X104"/>
  <c r="Z241"/>
  <c r="Z268"/>
  <c r="Z205"/>
  <c r="X69"/>
  <c r="J21"/>
  <c r="L184"/>
  <c r="J137"/>
  <c r="J240"/>
  <c r="J15"/>
  <c r="K195"/>
  <c r="J248"/>
  <c r="J27" i="57"/>
  <c r="J180" i="4"/>
  <c r="K203"/>
  <c r="K140"/>
  <c r="L264"/>
  <c r="J98"/>
  <c r="N43" i="137"/>
  <c r="N52"/>
  <c r="L45"/>
  <c r="L22"/>
  <c r="L12"/>
  <c r="L41"/>
  <c r="L43"/>
  <c r="L21"/>
  <c r="L23"/>
  <c r="Y122" i="4"/>
  <c r="Z122"/>
  <c r="X153"/>
  <c r="Z153"/>
  <c r="Z70"/>
  <c r="X70"/>
  <c r="Z32"/>
  <c r="Y32"/>
  <c r="X237"/>
  <c r="Y237"/>
  <c r="Z237"/>
  <c r="X283"/>
  <c r="Z283"/>
  <c r="Y14" i="57"/>
  <c r="Z14"/>
  <c r="X18"/>
  <c r="Z18"/>
  <c r="Z266" i="4"/>
  <c r="X266"/>
  <c r="Y266"/>
  <c r="X316"/>
  <c r="Z316"/>
  <c r="Z34"/>
  <c r="X34"/>
  <c r="X270"/>
  <c r="Z270"/>
  <c r="X29" i="57"/>
  <c r="Z29"/>
  <c r="Y29"/>
  <c r="X101" i="4"/>
  <c r="Z101"/>
  <c r="X45" i="57"/>
  <c r="Y45"/>
  <c r="Z145" i="4"/>
  <c r="X145"/>
  <c r="X51"/>
  <c r="Z51"/>
  <c r="X31"/>
  <c r="Z31"/>
  <c r="Z164"/>
  <c r="X164"/>
  <c r="Z78"/>
  <c r="X78"/>
  <c r="X325"/>
  <c r="Y325"/>
  <c r="X310"/>
  <c r="Z310"/>
  <c r="X238"/>
  <c r="Z238"/>
  <c r="Z83"/>
  <c r="X83"/>
  <c r="Y83"/>
  <c r="Y86"/>
  <c r="Z86"/>
  <c r="X86"/>
  <c r="X23" i="57"/>
  <c r="Z23"/>
  <c r="Y46"/>
  <c r="Z46"/>
  <c r="Y282" i="4"/>
  <c r="X282"/>
  <c r="Y21" i="57"/>
  <c r="X21"/>
  <c r="Y285" i="4"/>
  <c r="Z285"/>
  <c r="X221"/>
  <c r="Z221"/>
  <c r="Y193"/>
  <c r="X193"/>
  <c r="K257"/>
  <c r="L257"/>
  <c r="J257"/>
  <c r="J37" i="57"/>
  <c r="K37"/>
  <c r="L37"/>
  <c r="L25" i="4"/>
  <c r="J25"/>
  <c r="K25"/>
  <c r="K311"/>
  <c r="L311"/>
  <c r="J311"/>
  <c r="K318"/>
  <c r="J318"/>
  <c r="L318"/>
  <c r="K18"/>
  <c r="L18"/>
  <c r="J33"/>
  <c r="K33"/>
  <c r="L33"/>
  <c r="K263"/>
  <c r="L263"/>
  <c r="J263"/>
  <c r="K85"/>
  <c r="J85"/>
  <c r="L85"/>
  <c r="K28" i="57"/>
  <c r="L28"/>
  <c r="J28"/>
  <c r="K144" i="4"/>
  <c r="L144"/>
  <c r="J144"/>
  <c r="J270"/>
  <c r="L270"/>
  <c r="K270"/>
  <c r="K46"/>
  <c r="L46"/>
  <c r="J46"/>
  <c r="K74"/>
  <c r="L74"/>
  <c r="J74"/>
  <c r="K242"/>
  <c r="J242"/>
  <c r="L242"/>
  <c r="K194"/>
  <c r="L194"/>
  <c r="J194"/>
  <c r="K237"/>
  <c r="J237"/>
  <c r="L237"/>
  <c r="L181"/>
  <c r="K181"/>
  <c r="J181"/>
  <c r="L119"/>
  <c r="J119"/>
  <c r="K119"/>
  <c r="K152"/>
  <c r="L152"/>
  <c r="J152"/>
  <c r="K104"/>
  <c r="L104"/>
  <c r="K177"/>
  <c r="J177"/>
  <c r="L177"/>
  <c r="J24" i="57"/>
  <c r="K24"/>
  <c r="L24"/>
  <c r="L73" i="4"/>
  <c r="K73"/>
  <c r="J73"/>
  <c r="L116"/>
  <c r="J116"/>
  <c r="K116"/>
  <c r="K88"/>
  <c r="L88"/>
  <c r="J88"/>
  <c r="K29"/>
  <c r="L29"/>
  <c r="L275"/>
  <c r="J275"/>
  <c r="K275"/>
  <c r="K151"/>
  <c r="L151"/>
  <c r="J151"/>
  <c r="J121"/>
  <c r="L121"/>
  <c r="K121"/>
  <c r="L20" i="57"/>
  <c r="J20"/>
  <c r="K20"/>
  <c r="L245" i="4"/>
  <c r="K245"/>
  <c r="J245"/>
  <c r="L226"/>
  <c r="K226"/>
  <c r="J226"/>
  <c r="L154"/>
  <c r="K154"/>
  <c r="J154"/>
  <c r="L146"/>
  <c r="K146"/>
  <c r="J146"/>
  <c r="K41" i="57"/>
  <c r="L41"/>
  <c r="J41"/>
  <c r="K38"/>
  <c r="L38"/>
  <c r="J38"/>
  <c r="J206" i="4"/>
  <c r="K206"/>
  <c r="L206"/>
  <c r="K41"/>
  <c r="L41"/>
  <c r="J41"/>
  <c r="J218"/>
  <c r="L218"/>
  <c r="K218"/>
  <c r="K103"/>
  <c r="L103"/>
  <c r="J103"/>
  <c r="L306"/>
  <c r="K306"/>
  <c r="J306"/>
  <c r="K31" i="57"/>
  <c r="L31"/>
  <c r="J31"/>
  <c r="L105" i="4"/>
  <c r="K105"/>
  <c r="J105"/>
  <c r="K323"/>
  <c r="L323"/>
  <c r="J323"/>
  <c r="J23"/>
  <c r="K23"/>
  <c r="L23"/>
  <c r="L25" i="57"/>
  <c r="J25"/>
  <c r="K25"/>
  <c r="J202" i="4"/>
  <c r="K202"/>
  <c r="L202"/>
  <c r="L80"/>
  <c r="J80"/>
  <c r="K80"/>
  <c r="J108"/>
  <c r="K108"/>
  <c r="L108"/>
  <c r="J47"/>
  <c r="K47"/>
  <c r="L47"/>
  <c r="K87"/>
  <c r="L87"/>
  <c r="J77"/>
  <c r="L77"/>
  <c r="K77"/>
  <c r="K120"/>
  <c r="L120"/>
  <c r="J120"/>
  <c r="K279"/>
  <c r="L279"/>
  <c r="J279"/>
  <c r="K32"/>
  <c r="L32"/>
  <c r="K283"/>
  <c r="L283"/>
  <c r="J283"/>
  <c r="K149"/>
  <c r="L149"/>
  <c r="J149"/>
  <c r="K38"/>
  <c r="L38"/>
  <c r="J38"/>
  <c r="K127"/>
  <c r="L127"/>
  <c r="J127"/>
  <c r="E50" i="137"/>
  <c r="M50" s="1"/>
  <c r="I50"/>
  <c r="E40"/>
  <c r="M40" s="1"/>
  <c r="I40"/>
  <c r="E26"/>
  <c r="M26" s="1"/>
  <c r="I26"/>
  <c r="E14"/>
  <c r="M14" s="1"/>
  <c r="I14"/>
  <c r="E24"/>
  <c r="M24" s="1"/>
  <c r="I24"/>
  <c r="E35"/>
  <c r="M35" s="1"/>
  <c r="I35"/>
  <c r="E13"/>
  <c r="M13" s="1"/>
  <c r="I13"/>
  <c r="E23"/>
  <c r="M23" s="1"/>
  <c r="I23"/>
  <c r="E49"/>
  <c r="M49" s="1"/>
  <c r="I49"/>
  <c r="E47"/>
  <c r="M47" s="1"/>
  <c r="I47"/>
  <c r="E27"/>
  <c r="M27" s="1"/>
  <c r="I27"/>
  <c r="E42"/>
  <c r="M42" s="1"/>
  <c r="I42"/>
  <c r="E22"/>
  <c r="M22" s="1"/>
  <c r="I22"/>
  <c r="E18"/>
  <c r="M18" s="1"/>
  <c r="I18"/>
  <c r="E19"/>
  <c r="M19" s="1"/>
  <c r="I19"/>
  <c r="N37"/>
  <c r="L42"/>
  <c r="N35"/>
  <c r="Z60" i="4"/>
  <c r="X120"/>
  <c r="X42"/>
  <c r="Z19" i="57"/>
  <c r="Z39" i="4"/>
  <c r="X317"/>
  <c r="X244"/>
  <c r="X159"/>
  <c r="X25"/>
  <c r="Z209"/>
  <c r="Z52"/>
  <c r="Z319"/>
  <c r="Z121"/>
  <c r="X155"/>
  <c r="Z160"/>
  <c r="X186"/>
  <c r="Z123"/>
  <c r="X167"/>
  <c r="X247"/>
  <c r="X198"/>
  <c r="Z201"/>
  <c r="X48" i="57"/>
  <c r="X43"/>
  <c r="Z43"/>
  <c r="X26" i="4"/>
  <c r="Z26"/>
  <c r="Y37" i="57"/>
  <c r="X37"/>
  <c r="Z203" i="4"/>
  <c r="X203"/>
  <c r="X302"/>
  <c r="Z302"/>
  <c r="X117"/>
  <c r="Z117"/>
  <c r="X43"/>
  <c r="Y43"/>
  <c r="Z43"/>
  <c r="X281"/>
  <c r="Z281"/>
  <c r="X321"/>
  <c r="Y321"/>
  <c r="X222"/>
  <c r="Z222"/>
  <c r="Y37"/>
  <c r="X37"/>
  <c r="Y29"/>
  <c r="X29"/>
  <c r="X305"/>
  <c r="Y305"/>
  <c r="Y161"/>
  <c r="Z161"/>
  <c r="X161"/>
  <c r="Y208"/>
  <c r="Z208"/>
  <c r="Y234"/>
  <c r="Z234"/>
  <c r="Z148"/>
  <c r="X148"/>
  <c r="Z14"/>
  <c r="X14"/>
  <c r="X306"/>
  <c r="Z306"/>
  <c r="Y53" i="57"/>
  <c r="X53"/>
  <c r="Y30"/>
  <c r="Z30"/>
  <c r="Z309" i="4"/>
  <c r="X309"/>
  <c r="Y309"/>
  <c r="X274"/>
  <c r="Z274"/>
  <c r="X42" i="57"/>
  <c r="Z42"/>
  <c r="X289" i="4"/>
  <c r="Z289"/>
  <c r="X258"/>
  <c r="Z258"/>
  <c r="Y32" i="57"/>
  <c r="Z32"/>
  <c r="X32"/>
  <c r="K61" i="4"/>
  <c r="L61"/>
  <c r="L223"/>
  <c r="K223"/>
  <c r="J223"/>
  <c r="K76"/>
  <c r="L76"/>
  <c r="J76"/>
  <c r="K15"/>
  <c r="L15"/>
  <c r="L221"/>
  <c r="K221"/>
  <c r="J221"/>
  <c r="L166"/>
  <c r="K166"/>
  <c r="J166"/>
  <c r="J162"/>
  <c r="L162"/>
  <c r="K162"/>
  <c r="J44" i="57"/>
  <c r="K44"/>
  <c r="L44"/>
  <c r="K44" i="4"/>
  <c r="L44"/>
  <c r="L32" i="57"/>
  <c r="J32"/>
  <c r="K32"/>
  <c r="J22"/>
  <c r="K22"/>
  <c r="L22"/>
  <c r="J229" i="4"/>
  <c r="L229"/>
  <c r="K229"/>
  <c r="K197"/>
  <c r="J197"/>
  <c r="L197"/>
  <c r="J160"/>
  <c r="K160"/>
  <c r="L160"/>
  <c r="L269"/>
  <c r="J269"/>
  <c r="K269"/>
  <c r="K190"/>
  <c r="L190"/>
  <c r="J190"/>
  <c r="L244"/>
  <c r="K244"/>
  <c r="J244"/>
  <c r="K284"/>
  <c r="L284"/>
  <c r="J284"/>
  <c r="L313"/>
  <c r="J313"/>
  <c r="K313"/>
  <c r="L303"/>
  <c r="J303"/>
  <c r="K303"/>
  <c r="J189"/>
  <c r="L189"/>
  <c r="K189"/>
  <c r="J309"/>
  <c r="K309"/>
  <c r="L309"/>
  <c r="J17" i="57"/>
  <c r="K17"/>
  <c r="L17"/>
  <c r="L231" i="4"/>
  <c r="K231"/>
  <c r="J231"/>
  <c r="J47" i="57"/>
  <c r="K47"/>
  <c r="L47"/>
  <c r="K36" i="4"/>
  <c r="L36"/>
  <c r="K42"/>
  <c r="L42"/>
  <c r="J42"/>
  <c r="K159"/>
  <c r="L159"/>
  <c r="J159"/>
  <c r="L27"/>
  <c r="J27"/>
  <c r="K27"/>
  <c r="J239"/>
  <c r="L239"/>
  <c r="K239"/>
  <c r="J82"/>
  <c r="K82"/>
  <c r="L82"/>
  <c r="L35"/>
  <c r="K35"/>
  <c r="J265"/>
  <c r="K265"/>
  <c r="L265"/>
  <c r="L207"/>
  <c r="J207"/>
  <c r="K207"/>
  <c r="K321"/>
  <c r="L321"/>
  <c r="J321"/>
  <c r="J299"/>
  <c r="K299"/>
  <c r="L299"/>
  <c r="K60"/>
  <c r="J60"/>
  <c r="L60"/>
  <c r="L89"/>
  <c r="K89"/>
  <c r="L322"/>
  <c r="K322"/>
  <c r="J322"/>
  <c r="K107"/>
  <c r="L107"/>
  <c r="J107"/>
  <c r="K222"/>
  <c r="J222"/>
  <c r="L222"/>
  <c r="K198"/>
  <c r="L198"/>
  <c r="J198"/>
  <c r="L45"/>
  <c r="J45"/>
  <c r="K45"/>
  <c r="J49" i="57"/>
  <c r="K49"/>
  <c r="L49"/>
  <c r="K36"/>
  <c r="L36"/>
  <c r="J36"/>
  <c r="J315" i="4"/>
  <c r="K315"/>
  <c r="L315"/>
  <c r="K124"/>
  <c r="L124"/>
  <c r="J124"/>
  <c r="K33" i="57"/>
  <c r="L33"/>
  <c r="J33"/>
  <c r="K258" i="4"/>
  <c r="L258"/>
  <c r="J111"/>
  <c r="K111"/>
  <c r="L111"/>
  <c r="K97"/>
  <c r="J97"/>
  <c r="L97"/>
  <c r="K40" i="57"/>
  <c r="L40"/>
  <c r="J40"/>
  <c r="J298" i="4"/>
  <c r="L298"/>
  <c r="K298"/>
  <c r="L113"/>
  <c r="K113"/>
  <c r="J113"/>
  <c r="L319"/>
  <c r="J319"/>
  <c r="K319"/>
  <c r="L22"/>
  <c r="J22"/>
  <c r="K22"/>
  <c r="J286"/>
  <c r="L286"/>
  <c r="K286"/>
  <c r="K69"/>
  <c r="L69"/>
  <c r="J69"/>
  <c r="E52" i="137"/>
  <c r="M52" s="1"/>
  <c r="I52"/>
  <c r="E41"/>
  <c r="M41" s="1"/>
  <c r="I41"/>
  <c r="E17"/>
  <c r="M17" s="1"/>
  <c r="I17"/>
  <c r="E39"/>
  <c r="M39" s="1"/>
  <c r="I39"/>
  <c r="E28"/>
  <c r="M28" s="1"/>
  <c r="I28"/>
  <c r="L25"/>
  <c r="Z199" i="4"/>
  <c r="Z165"/>
  <c r="X220"/>
  <c r="Z192"/>
  <c r="X313"/>
  <c r="Z87"/>
  <c r="X279"/>
  <c r="X81"/>
  <c r="Y257"/>
  <c r="Z15"/>
  <c r="Z204"/>
  <c r="X194"/>
  <c r="X116"/>
  <c r="X147"/>
  <c r="Z47"/>
  <c r="X182"/>
  <c r="Z138"/>
  <c r="Z269"/>
  <c r="X49"/>
  <c r="X50"/>
  <c r="X61"/>
  <c r="X108"/>
  <c r="X190"/>
  <c r="X89"/>
  <c r="K184"/>
  <c r="N11" i="137"/>
  <c r="L15"/>
  <c r="L28"/>
  <c r="X39" i="57"/>
  <c r="Z39"/>
  <c r="X322" i="4"/>
  <c r="Z322"/>
  <c r="Z75"/>
  <c r="X75"/>
  <c r="Z67"/>
  <c r="X67"/>
  <c r="X318"/>
  <c r="Z318"/>
  <c r="Y278"/>
  <c r="Z278"/>
  <c r="X278"/>
  <c r="X46"/>
  <c r="Y46"/>
  <c r="Y35" i="57"/>
  <c r="Z35"/>
  <c r="Y304" i="4"/>
  <c r="Z304"/>
  <c r="X298"/>
  <c r="Z298"/>
  <c r="Y185"/>
  <c r="Z185"/>
  <c r="Y98"/>
  <c r="Z98"/>
  <c r="X22" i="57"/>
  <c r="Z22"/>
  <c r="Y59" i="4"/>
  <c r="Z59"/>
  <c r="X24" i="57"/>
  <c r="Y24"/>
  <c r="X179" i="4"/>
  <c r="Z179"/>
  <c r="X38"/>
  <c r="Z38"/>
  <c r="X195"/>
  <c r="Z195"/>
  <c r="Y115"/>
  <c r="X115"/>
  <c r="Z187"/>
  <c r="X187"/>
  <c r="Z62"/>
  <c r="X62"/>
  <c r="Y169"/>
  <c r="Z169"/>
  <c r="X156"/>
  <c r="Z156"/>
  <c r="X314"/>
  <c r="Z314"/>
  <c r="X50" i="57"/>
  <c r="Z50"/>
  <c r="Y48" i="4"/>
  <c r="Z48"/>
  <c r="Z137"/>
  <c r="Y137"/>
  <c r="X262"/>
  <c r="Y262"/>
  <c r="Z262"/>
  <c r="Y229"/>
  <c r="Z229"/>
  <c r="X229"/>
  <c r="X246"/>
  <c r="Z246"/>
  <c r="L266"/>
  <c r="K266"/>
  <c r="J266"/>
  <c r="L157"/>
  <c r="K157"/>
  <c r="K17"/>
  <c r="L17"/>
  <c r="K155"/>
  <c r="L155"/>
  <c r="J155"/>
  <c r="L143"/>
  <c r="J143"/>
  <c r="K143"/>
  <c r="K14" i="57"/>
  <c r="L14"/>
  <c r="J14"/>
  <c r="K39"/>
  <c r="L39"/>
  <c r="J39"/>
  <c r="L297" i="4"/>
  <c r="J297"/>
  <c r="K297"/>
  <c r="K138"/>
  <c r="J138"/>
  <c r="L138"/>
  <c r="L182"/>
  <c r="J182"/>
  <c r="K182"/>
  <c r="J49"/>
  <c r="K49"/>
  <c r="L49"/>
  <c r="K26"/>
  <c r="L26"/>
  <c r="J26"/>
  <c r="K163"/>
  <c r="L163"/>
  <c r="J163"/>
  <c r="L233"/>
  <c r="K233"/>
  <c r="J233"/>
  <c r="K29" i="57"/>
  <c r="L29"/>
  <c r="J29"/>
  <c r="L282" i="4"/>
  <c r="K282"/>
  <c r="J282"/>
  <c r="L30" i="57"/>
  <c r="J30"/>
  <c r="K30"/>
  <c r="K141" i="4"/>
  <c r="L141"/>
  <c r="K158"/>
  <c r="J158"/>
  <c r="L158"/>
  <c r="J81"/>
  <c r="L81"/>
  <c r="K81"/>
  <c r="L45" i="57"/>
  <c r="J45"/>
  <c r="K45"/>
  <c r="K302" i="4"/>
  <c r="J302"/>
  <c r="L302"/>
  <c r="K273"/>
  <c r="L273"/>
  <c r="J273"/>
  <c r="J199"/>
  <c r="K199"/>
  <c r="L199"/>
  <c r="K71"/>
  <c r="L71"/>
  <c r="K79"/>
  <c r="L79"/>
  <c r="K305"/>
  <c r="L305"/>
  <c r="J305"/>
  <c r="L259"/>
  <c r="J259"/>
  <c r="K259"/>
  <c r="K288"/>
  <c r="L288"/>
  <c r="J288"/>
  <c r="L180"/>
  <c r="K180"/>
  <c r="K34"/>
  <c r="L34"/>
  <c r="J34"/>
  <c r="K204"/>
  <c r="L204"/>
  <c r="L23" i="57"/>
  <c r="J23"/>
  <c r="K23"/>
  <c r="K183" i="4"/>
  <c r="L183"/>
  <c r="J183"/>
  <c r="K209"/>
  <c r="J209"/>
  <c r="L209"/>
  <c r="J325"/>
  <c r="K325"/>
  <c r="L325"/>
  <c r="J314"/>
  <c r="L314"/>
  <c r="K314"/>
  <c r="K110"/>
  <c r="L110"/>
  <c r="L230"/>
  <c r="K230"/>
  <c r="J230"/>
  <c r="K287"/>
  <c r="L287"/>
  <c r="J287"/>
  <c r="J123"/>
  <c r="K123"/>
  <c r="L123"/>
  <c r="K228"/>
  <c r="J228"/>
  <c r="L228"/>
  <c r="K277"/>
  <c r="L277"/>
  <c r="J277"/>
  <c r="K53"/>
  <c r="L53"/>
  <c r="J53"/>
  <c r="L185"/>
  <c r="K185"/>
  <c r="J185"/>
  <c r="K46" i="57"/>
  <c r="L46"/>
  <c r="J46"/>
  <c r="K267" i="4"/>
  <c r="L267"/>
  <c r="J267"/>
  <c r="K307"/>
  <c r="L307"/>
  <c r="J307"/>
  <c r="L20"/>
  <c r="K20"/>
  <c r="K102"/>
  <c r="L102"/>
  <c r="L58"/>
  <c r="J58"/>
  <c r="K58"/>
  <c r="K65"/>
  <c r="L65"/>
  <c r="L52" i="57"/>
  <c r="J52"/>
  <c r="K52"/>
  <c r="K317" i="4"/>
  <c r="L317"/>
  <c r="J317"/>
  <c r="L193"/>
  <c r="K193"/>
  <c r="J193"/>
  <c r="L142"/>
  <c r="K142"/>
  <c r="J142"/>
  <c r="K53" i="57"/>
  <c r="L53"/>
  <c r="J53"/>
  <c r="K63" i="4"/>
  <c r="L63"/>
  <c r="E16" i="137"/>
  <c r="M16" s="1"/>
  <c r="I16"/>
  <c r="E48"/>
  <c r="M48" s="1"/>
  <c r="I48"/>
  <c r="E45"/>
  <c r="M45" s="1"/>
  <c r="I45"/>
  <c r="E15"/>
  <c r="M15" s="1"/>
  <c r="I15"/>
  <c r="E43"/>
  <c r="M43" s="1"/>
  <c r="I43"/>
  <c r="N13"/>
  <c r="L13"/>
  <c r="X217" i="4"/>
  <c r="Z33" i="57"/>
  <c r="X16"/>
  <c r="X163" i="4"/>
  <c r="X143"/>
  <c r="X100"/>
  <c r="Z126"/>
  <c r="Z150"/>
  <c r="X263"/>
  <c r="X139"/>
  <c r="Z177"/>
  <c r="X271"/>
  <c r="Z111"/>
  <c r="Z224"/>
  <c r="Z82"/>
  <c r="Z162"/>
  <c r="Z51" i="57"/>
  <c r="X128" i="4"/>
  <c r="Z166"/>
  <c r="X178"/>
  <c r="Z24"/>
  <c r="Z189"/>
  <c r="X231"/>
  <c r="X112"/>
  <c r="X227"/>
  <c r="L24" i="137"/>
  <c r="L11"/>
  <c r="Q75" i="105"/>
  <c r="Q8" s="1"/>
  <c r="F77"/>
  <c r="F10" s="1"/>
  <c r="F82"/>
  <c r="F15" s="1"/>
  <c r="P75"/>
  <c r="P8" s="1"/>
  <c r="F78"/>
  <c r="F11" s="1"/>
  <c r="J75"/>
  <c r="J8" s="1"/>
  <c r="N75"/>
  <c r="N8" s="1"/>
  <c r="L75"/>
  <c r="L8" s="1"/>
  <c r="F100"/>
  <c r="F33" s="1"/>
  <c r="I75"/>
  <c r="I8" s="1"/>
  <c r="F83"/>
  <c r="F16" s="1"/>
  <c r="F93"/>
  <c r="F26" s="1"/>
  <c r="F75"/>
  <c r="F8" s="1"/>
  <c r="H75"/>
  <c r="H8" s="1"/>
  <c r="G75"/>
  <c r="G8" s="1"/>
  <c r="K75"/>
  <c r="K8" s="1"/>
  <c r="O75"/>
  <c r="O8" s="1"/>
  <c r="F95"/>
  <c r="F28" s="1"/>
  <c r="M75"/>
  <c r="M8" s="1"/>
  <c r="R75"/>
  <c r="R8" s="1"/>
  <c r="F102"/>
  <c r="F35" s="1"/>
  <c r="F96"/>
  <c r="F29" s="1"/>
  <c r="F79"/>
  <c r="F12" s="1"/>
  <c r="F101"/>
  <c r="F34" s="1"/>
  <c r="F97"/>
  <c r="F30" s="1"/>
  <c r="F99"/>
  <c r="F32" s="1"/>
  <c r="F85"/>
  <c r="F18" s="1"/>
  <c r="F81"/>
  <c r="F14" s="1"/>
  <c r="F84"/>
  <c r="F17" s="1"/>
  <c r="F94"/>
  <c r="F27" s="1"/>
  <c r="F86"/>
  <c r="F19" s="1"/>
  <c r="F98"/>
  <c r="F31" s="1"/>
  <c r="F80"/>
  <c r="F13" s="1"/>
  <c r="J13" i="57"/>
  <c r="T56" i="130"/>
  <c r="P56" i="65"/>
  <c r="X13" i="57"/>
  <c r="Y13" i="4"/>
  <c r="Z13"/>
  <c r="K13"/>
  <c r="L13"/>
  <c r="F106" i="105"/>
  <c r="F39" s="1"/>
  <c r="F89"/>
  <c r="F22" s="1"/>
  <c r="F88"/>
  <c r="F21" s="1"/>
  <c r="F90"/>
  <c r="F23" s="1"/>
  <c r="F105"/>
  <c r="F38" s="1"/>
  <c r="F104"/>
  <c r="F37" s="1"/>
  <c r="F87"/>
  <c r="F20" s="1"/>
  <c r="F103"/>
  <c r="F36" s="1"/>
  <c r="L13" i="57"/>
  <c r="K13"/>
  <c r="Z13"/>
  <c r="Y13"/>
  <c r="X13" i="4"/>
  <c r="J13"/>
  <c r="U56" i="65" l="1"/>
  <c r="J56" i="66"/>
  <c r="O56" s="1"/>
  <c r="J56" i="67"/>
  <c r="O56" l="1"/>
  <c r="P56" i="69"/>
  <c r="K56" i="70" s="1"/>
  <c r="K56" i="71" s="1"/>
  <c r="U56" i="69" l="1"/>
  <c r="O56" i="70" s="1"/>
  <c r="O56" i="71" s="1"/>
  <c r="P56" i="73" l="1"/>
  <c r="K56" i="74" l="1"/>
  <c r="O56" s="1"/>
  <c r="K56" i="75"/>
  <c r="U56" i="73"/>
  <c r="O56" i="75" l="1"/>
  <c r="P56" i="77"/>
  <c r="K56" i="78" l="1"/>
  <c r="O56" s="1"/>
  <c r="K56" i="79"/>
  <c r="K56" i="89" s="1"/>
  <c r="K56" i="90" s="1"/>
  <c r="G56" i="55" s="1"/>
  <c r="G56" i="84" s="1"/>
  <c r="T56" i="77"/>
  <c r="O56" i="79" l="1"/>
  <c r="J56" i="55" l="1"/>
  <c r="G96" i="84" l="1"/>
  <c r="J56"/>
  <c r="J96" l="1"/>
  <c r="G136"/>
  <c r="J136" l="1"/>
  <c r="G176"/>
  <c r="J176" l="1"/>
  <c r="G216"/>
  <c r="J216" l="1"/>
  <c r="G256"/>
  <c r="J256" l="1"/>
  <c r="G296"/>
  <c r="J296" l="1"/>
  <c r="G336"/>
  <c r="G56" i="85" s="1"/>
  <c r="J336" i="84" l="1"/>
  <c r="J56" i="85"/>
  <c r="G56" i="86"/>
  <c r="J56" l="1"/>
  <c r="G56" i="87"/>
  <c r="N56" i="90" s="1"/>
  <c r="N56" i="89" l="1"/>
  <c r="J56" i="87"/>
  <c r="I52" i="88" s="1"/>
  <c r="C76" i="145" l="1"/>
  <c r="L55" i="137" s="1"/>
  <c r="A44" i="143" s="1"/>
  <c r="I56" i="150" s="1"/>
  <c r="U12" i="90"/>
  <c r="M55" i="148" l="1"/>
  <c r="S55" s="1"/>
  <c r="K56" i="150"/>
  <c r="I56" i="151"/>
  <c r="U53" i="90"/>
  <c r="U52"/>
  <c r="U51"/>
  <c r="U50"/>
  <c r="U49"/>
  <c r="U48"/>
  <c r="U47"/>
  <c r="U46"/>
  <c r="U45"/>
  <c r="U44"/>
  <c r="U43"/>
  <c r="U42"/>
  <c r="U41"/>
  <c r="U40"/>
  <c r="U39"/>
  <c r="U38"/>
  <c r="U37"/>
  <c r="U36"/>
  <c r="U35"/>
  <c r="U34"/>
  <c r="U33"/>
  <c r="U32"/>
  <c r="U31"/>
  <c r="U30"/>
  <c r="U29"/>
  <c r="U28"/>
  <c r="U27"/>
  <c r="U26"/>
  <c r="U25"/>
  <c r="U24"/>
  <c r="U23"/>
  <c r="U22"/>
  <c r="U21"/>
  <c r="U20"/>
  <c r="U19"/>
  <c r="U18"/>
  <c r="U17"/>
  <c r="U16"/>
  <c r="U15"/>
  <c r="U14"/>
  <c r="U13"/>
  <c r="AG56" i="73"/>
  <c r="A56" i="74" s="1"/>
  <c r="W56" s="1"/>
  <c r="A56" i="75" s="1"/>
  <c r="W56" s="1"/>
  <c r="A56" i="69" l="1"/>
  <c r="AG56" s="1"/>
  <c r="A56" i="70" s="1"/>
  <c r="W56" s="1"/>
  <c r="A56" i="71" s="1"/>
  <c r="W56" s="1"/>
  <c r="A56" i="77" s="1"/>
  <c r="AG56" s="1"/>
  <c r="A56" i="78" s="1"/>
  <c r="W56" s="1"/>
  <c r="A56" i="79" s="1"/>
  <c r="W56" s="1"/>
  <c r="A56" i="89" s="1"/>
  <c r="X56" s="1"/>
  <c r="A56" i="90" s="1"/>
  <c r="X56" s="1"/>
  <c r="A56" i="55" l="1"/>
  <c r="P56" s="1"/>
  <c r="A56" i="84" l="1"/>
  <c r="P56" s="1"/>
  <c r="A96" s="1"/>
  <c r="P96" s="1"/>
  <c r="A136" s="1"/>
  <c r="P136" s="1"/>
  <c r="A176" s="1"/>
  <c r="P176" s="1"/>
  <c r="A216" s="1"/>
  <c r="P216" s="1"/>
  <c r="A256" s="1"/>
  <c r="P256" s="1"/>
  <c r="A296" s="1"/>
  <c r="P296" s="1"/>
  <c r="A336" s="1"/>
  <c r="P336" s="1"/>
  <c r="I96" i="151"/>
  <c r="K56"/>
  <c r="A56" i="85" l="1"/>
  <c r="P56" s="1"/>
  <c r="A56" i="86" s="1"/>
  <c r="P56" s="1"/>
  <c r="A56" i="87" s="1"/>
  <c r="P56" s="1"/>
  <c r="A52" i="88" s="1"/>
  <c r="Y76" i="145" s="1"/>
  <c r="A56" i="150" s="1"/>
  <c r="I136" i="151"/>
  <c r="K96"/>
  <c r="I176" l="1"/>
  <c r="K136"/>
  <c r="K176" l="1"/>
  <c r="I216"/>
  <c r="I256" l="1"/>
  <c r="K216"/>
  <c r="I296" l="1"/>
  <c r="K256"/>
  <c r="I336" l="1"/>
  <c r="K296"/>
  <c r="K336" l="1"/>
  <c r="I56" i="152"/>
  <c r="K56" s="1"/>
  <c r="I56" i="153" s="1"/>
  <c r="K56" s="1"/>
  <c r="R56" i="150"/>
  <c r="A56" i="151" l="1"/>
  <c r="R56" s="1"/>
  <c r="A96" s="1"/>
  <c r="R96" s="1"/>
  <c r="A136" s="1"/>
  <c r="R136" s="1"/>
  <c r="A176" s="1"/>
  <c r="R176" s="1"/>
  <c r="A216" s="1"/>
  <c r="R216" s="1"/>
  <c r="A256" s="1"/>
  <c r="R256" s="1"/>
  <c r="A296" s="1"/>
  <c r="R296" s="1"/>
  <c r="A336" s="1"/>
  <c r="R336" s="1"/>
  <c r="A56" i="152" s="1"/>
  <c r="R56" s="1"/>
  <c r="A56" i="153" s="1"/>
  <c r="R56" s="1"/>
  <c r="A55" i="148" s="1"/>
  <c r="AD55" s="1"/>
  <c r="A55" i="137" s="1"/>
  <c r="N44" i="143" s="1"/>
</calcChain>
</file>

<file path=xl/comments1.xml><?xml version="1.0" encoding="utf-8"?>
<comments xmlns="http://schemas.openxmlformats.org/spreadsheetml/2006/main">
  <authors>
    <author>04001</author>
  </authors>
  <commentList>
    <comment ref="F6" authorId="0">
      <text>
        <r>
          <rPr>
            <sz val="9"/>
            <color indexed="81"/>
            <rFont val="돋움"/>
            <family val="3"/>
            <charset val="129"/>
          </rPr>
          <t>전용면적</t>
        </r>
        <r>
          <rPr>
            <sz val="9"/>
            <color indexed="81"/>
            <rFont val="Tahoma"/>
            <family val="2"/>
          </rPr>
          <t xml:space="preserve"> 99</t>
        </r>
        <r>
          <rPr>
            <sz val="9"/>
            <color indexed="81"/>
            <rFont val="돋움"/>
            <family val="3"/>
            <charset val="129"/>
          </rPr>
          <t>㎡이하</t>
        </r>
        <r>
          <rPr>
            <sz val="9"/>
            <color indexed="81"/>
            <rFont val="Tahoma"/>
            <family val="2"/>
          </rPr>
          <t xml:space="preserve"> &amp; </t>
        </r>
        <r>
          <rPr>
            <sz val="9"/>
            <color indexed="81"/>
            <rFont val="돋움"/>
            <family val="3"/>
            <charset val="129"/>
          </rPr>
          <t>대지면적</t>
        </r>
        <r>
          <rPr>
            <sz val="9"/>
            <color indexed="81"/>
            <rFont val="Tahoma"/>
            <family val="2"/>
          </rPr>
          <t xml:space="preserve"> 231</t>
        </r>
        <r>
          <rPr>
            <sz val="9"/>
            <color indexed="81"/>
            <rFont val="돋움"/>
            <family val="3"/>
            <charset val="129"/>
          </rPr>
          <t xml:space="preserve">㎡
</t>
        </r>
        <r>
          <rPr>
            <sz val="8"/>
            <color indexed="81"/>
            <rFont val="Tahoma"/>
            <family val="2"/>
          </rPr>
          <t xml:space="preserve"> (Exclusive area 99</t>
        </r>
        <r>
          <rPr>
            <sz val="8"/>
            <color indexed="81"/>
            <rFont val="돋움"/>
            <family val="3"/>
            <charset val="129"/>
          </rPr>
          <t>㎡</t>
        </r>
        <r>
          <rPr>
            <sz val="8"/>
            <color indexed="81"/>
            <rFont val="Tahoma"/>
            <family val="2"/>
          </rPr>
          <t xml:space="preserve"> or less) &amp;
 (Plottage 231</t>
        </r>
        <r>
          <rPr>
            <sz val="8"/>
            <color indexed="81"/>
            <rFont val="돋움"/>
            <family val="3"/>
            <charset val="129"/>
          </rPr>
          <t>㎡</t>
        </r>
        <r>
          <rPr>
            <sz val="8"/>
            <color indexed="81"/>
            <rFont val="Tahoma"/>
            <family val="2"/>
          </rPr>
          <t xml:space="preserve"> or less) </t>
        </r>
      </text>
    </comment>
    <comment ref="I6" authorId="0">
      <text>
        <r>
          <rPr>
            <sz val="9"/>
            <color indexed="81"/>
            <rFont val="Tahoma"/>
            <family val="2"/>
          </rPr>
          <t>1. (</t>
        </r>
        <r>
          <rPr>
            <sz val="9"/>
            <color indexed="81"/>
            <rFont val="돋움"/>
            <family val="3"/>
            <charset val="129"/>
          </rPr>
          <t>전용면적</t>
        </r>
        <r>
          <rPr>
            <sz val="9"/>
            <color indexed="81"/>
            <rFont val="Tahoma"/>
            <family val="2"/>
          </rPr>
          <t xml:space="preserve"> 99</t>
        </r>
        <r>
          <rPr>
            <sz val="9"/>
            <color indexed="81"/>
            <rFont val="돋움"/>
            <family val="3"/>
            <charset val="129"/>
          </rPr>
          <t>㎡초과</t>
        </r>
        <r>
          <rPr>
            <sz val="9"/>
            <color indexed="81"/>
            <rFont val="Tahoma"/>
            <family val="2"/>
          </rPr>
          <t xml:space="preserve"> 331</t>
        </r>
        <r>
          <rPr>
            <sz val="9"/>
            <color indexed="81"/>
            <rFont val="돋움"/>
            <family val="3"/>
            <charset val="129"/>
          </rPr>
          <t>㎡</t>
        </r>
        <r>
          <rPr>
            <sz val="9"/>
            <color indexed="81"/>
            <rFont val="Tahoma"/>
            <family val="2"/>
          </rPr>
          <t xml:space="preserve"> 
      </t>
        </r>
        <r>
          <rPr>
            <sz val="9"/>
            <color indexed="81"/>
            <rFont val="돋움"/>
            <family val="3"/>
            <charset val="129"/>
          </rPr>
          <t>이하</t>
        </r>
        <r>
          <rPr>
            <sz val="9"/>
            <color indexed="81"/>
            <rFont val="Tahoma"/>
            <family val="2"/>
          </rPr>
          <t xml:space="preserve"> &amp; </t>
        </r>
        <r>
          <rPr>
            <sz val="9"/>
            <color indexed="81"/>
            <rFont val="돋움"/>
            <family val="3"/>
            <charset val="129"/>
          </rPr>
          <t>대지면적</t>
        </r>
        <r>
          <rPr>
            <sz val="9"/>
            <color indexed="81"/>
            <rFont val="Tahoma"/>
            <family val="2"/>
          </rPr>
          <t xml:space="preserve"> 662</t>
        </r>
        <r>
          <rPr>
            <sz val="9"/>
            <color indexed="81"/>
            <rFont val="돋움"/>
            <family val="3"/>
            <charset val="129"/>
          </rPr>
          <t>㎡이하</t>
        </r>
        <r>
          <rPr>
            <sz val="9"/>
            <color indexed="81"/>
            <rFont val="Tahoma"/>
            <family val="2"/>
          </rPr>
          <t xml:space="preserve">)
   </t>
        </r>
        <r>
          <rPr>
            <sz val="8"/>
            <color indexed="81"/>
            <rFont val="Tahoma"/>
            <family val="2"/>
          </rPr>
          <t xml:space="preserve">  (Exclusive area : over  99</t>
        </r>
        <r>
          <rPr>
            <sz val="8"/>
            <color indexed="81"/>
            <rFont val="돋움"/>
            <family val="3"/>
            <charset val="129"/>
          </rPr>
          <t>㎡</t>
        </r>
        <r>
          <rPr>
            <sz val="8"/>
            <color indexed="81"/>
            <rFont val="Tahoma"/>
            <family val="2"/>
          </rPr>
          <t xml:space="preserve"> and
                                 less than  331</t>
        </r>
        <r>
          <rPr>
            <sz val="8"/>
            <color indexed="81"/>
            <rFont val="돋움"/>
            <family val="3"/>
            <charset val="129"/>
          </rPr>
          <t xml:space="preserve">㎡
</t>
        </r>
        <r>
          <rPr>
            <sz val="8"/>
            <color indexed="81"/>
            <rFont val="Tahoma"/>
            <family val="2"/>
          </rPr>
          <t xml:space="preserve">      Plottage : or less than 662</t>
        </r>
        <r>
          <rPr>
            <sz val="8"/>
            <color indexed="81"/>
            <rFont val="돋움"/>
            <family val="3"/>
            <charset val="129"/>
          </rPr>
          <t>㎡</t>
        </r>
        <r>
          <rPr>
            <sz val="8"/>
            <color indexed="81"/>
            <rFont val="Tahoma"/>
            <family val="2"/>
          </rPr>
          <t>)</t>
        </r>
        <r>
          <rPr>
            <sz val="9"/>
            <color indexed="81"/>
            <rFont val="Tahoma"/>
            <family val="2"/>
          </rPr>
          <t xml:space="preserve">
2. (</t>
        </r>
        <r>
          <rPr>
            <sz val="9"/>
            <color indexed="81"/>
            <rFont val="돋움"/>
            <family val="3"/>
            <charset val="129"/>
          </rPr>
          <t>전용면적</t>
        </r>
        <r>
          <rPr>
            <sz val="9"/>
            <color indexed="81"/>
            <rFont val="Tahoma"/>
            <family val="2"/>
          </rPr>
          <t xml:space="preserve"> 99</t>
        </r>
        <r>
          <rPr>
            <sz val="9"/>
            <color indexed="81"/>
            <rFont val="돋움"/>
            <family val="3"/>
            <charset val="129"/>
          </rPr>
          <t>㎡이하</t>
        </r>
        <r>
          <rPr>
            <sz val="9"/>
            <color indexed="81"/>
            <rFont val="Tahoma"/>
            <family val="2"/>
          </rPr>
          <t xml:space="preserve"> &amp; 
     </t>
        </r>
        <r>
          <rPr>
            <sz val="9"/>
            <color indexed="81"/>
            <rFont val="돋움"/>
            <family val="3"/>
            <charset val="129"/>
          </rPr>
          <t>대지면적</t>
        </r>
        <r>
          <rPr>
            <sz val="9"/>
            <color indexed="81"/>
            <rFont val="Tahoma"/>
            <family val="2"/>
          </rPr>
          <t xml:space="preserve"> 231</t>
        </r>
        <r>
          <rPr>
            <sz val="9"/>
            <color indexed="81"/>
            <rFont val="돋움"/>
            <family val="3"/>
            <charset val="129"/>
          </rPr>
          <t>㎡초과</t>
        </r>
        <r>
          <rPr>
            <sz val="9"/>
            <color indexed="81"/>
            <rFont val="Tahoma"/>
            <family val="2"/>
          </rPr>
          <t xml:space="preserve"> 662</t>
        </r>
        <r>
          <rPr>
            <sz val="9"/>
            <color indexed="81"/>
            <rFont val="돋움"/>
            <family val="3"/>
            <charset val="129"/>
          </rPr>
          <t>㎡이하</t>
        </r>
        <r>
          <rPr>
            <sz val="9"/>
            <color indexed="81"/>
            <rFont val="Tahoma"/>
            <family val="2"/>
          </rPr>
          <t xml:space="preserve">)
</t>
        </r>
        <r>
          <rPr>
            <sz val="8"/>
            <color indexed="81"/>
            <rFont val="Tahoma"/>
            <family val="2"/>
          </rPr>
          <t xml:space="preserve">     (Exclusive area : or less 99</t>
        </r>
        <r>
          <rPr>
            <sz val="8"/>
            <color indexed="81"/>
            <rFont val="돋움"/>
            <family val="3"/>
            <charset val="129"/>
          </rPr>
          <t>㎡</t>
        </r>
        <r>
          <rPr>
            <sz val="8"/>
            <color indexed="81"/>
            <rFont val="Tahoma"/>
            <family val="2"/>
          </rPr>
          <t xml:space="preserve"> &amp;
       Plottage : over 231</t>
        </r>
        <r>
          <rPr>
            <sz val="8"/>
            <color indexed="81"/>
            <rFont val="돋움"/>
            <family val="3"/>
            <charset val="129"/>
          </rPr>
          <t>㎡</t>
        </r>
        <r>
          <rPr>
            <sz val="8"/>
            <color indexed="81"/>
            <rFont val="Tahoma"/>
            <family val="2"/>
          </rPr>
          <t xml:space="preserve"> and 
                      less than 662</t>
        </r>
        <r>
          <rPr>
            <sz val="8"/>
            <color indexed="81"/>
            <rFont val="돋움"/>
            <family val="3"/>
            <charset val="129"/>
          </rPr>
          <t>㎡</t>
        </r>
        <r>
          <rPr>
            <sz val="8"/>
            <color indexed="81"/>
            <rFont val="Tahoma"/>
            <family val="2"/>
          </rPr>
          <t>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6" authorId="0">
      <text>
        <r>
          <rPr>
            <sz val="9"/>
            <color indexed="81"/>
            <rFont val="돋움"/>
            <family val="3"/>
            <charset val="129"/>
          </rPr>
          <t>전용면적</t>
        </r>
        <r>
          <rPr>
            <sz val="9"/>
            <color indexed="81"/>
            <rFont val="Tahoma"/>
            <family val="2"/>
          </rPr>
          <t xml:space="preserve"> 331</t>
        </r>
        <r>
          <rPr>
            <sz val="9"/>
            <color indexed="81"/>
            <rFont val="돋움"/>
            <family val="3"/>
            <charset val="129"/>
          </rPr>
          <t>㎡초과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대지면적</t>
        </r>
        <r>
          <rPr>
            <sz val="9"/>
            <color indexed="81"/>
            <rFont val="Tahoma"/>
            <family val="2"/>
          </rPr>
          <t xml:space="preserve"> 662</t>
        </r>
        <r>
          <rPr>
            <sz val="9"/>
            <color indexed="81"/>
            <rFont val="돋움"/>
            <family val="3"/>
            <charset val="129"/>
          </rPr>
          <t xml:space="preserve">㎡초과
</t>
        </r>
        <r>
          <rPr>
            <sz val="8"/>
            <color indexed="81"/>
            <rFont val="Tahoma"/>
            <family val="2"/>
          </rPr>
          <t xml:space="preserve"> (Exclusive Area : over 331</t>
        </r>
        <r>
          <rPr>
            <sz val="8"/>
            <color indexed="81"/>
            <rFont val="돋움"/>
            <family val="3"/>
            <charset val="129"/>
          </rPr>
          <t>㎡</t>
        </r>
        <r>
          <rPr>
            <sz val="8"/>
            <color indexed="81"/>
            <rFont val="Tahoma"/>
            <family val="2"/>
          </rPr>
          <t>)</t>
        </r>
        <r>
          <rPr>
            <sz val="8"/>
            <color indexed="81"/>
            <rFont val="돋움"/>
            <family val="3"/>
            <charset val="129"/>
          </rPr>
          <t xml:space="preserve">
</t>
        </r>
        <r>
          <rPr>
            <sz val="8"/>
            <color indexed="81"/>
            <rFont val="Tahoma"/>
            <family val="2"/>
          </rPr>
          <t xml:space="preserve">  or 
 (Plottage : over 662</t>
        </r>
        <r>
          <rPr>
            <sz val="8"/>
            <color indexed="81"/>
            <rFont val="돋움"/>
            <family val="3"/>
            <charset val="129"/>
          </rPr>
          <t>㎡</t>
        </r>
        <r>
          <rPr>
            <sz val="8"/>
            <color indexed="81"/>
            <rFont val="Tahoma"/>
            <family val="2"/>
          </rPr>
          <t>)</t>
        </r>
      </text>
    </comment>
    <comment ref="O6" authorId="0">
      <text>
        <r>
          <rPr>
            <sz val="9"/>
            <color indexed="81"/>
            <rFont val="돋움"/>
            <family val="3"/>
            <charset val="129"/>
          </rPr>
          <t>전용면적</t>
        </r>
        <r>
          <rPr>
            <sz val="9"/>
            <color indexed="81"/>
            <rFont val="Tahoma"/>
            <family val="2"/>
          </rPr>
          <t xml:space="preserve"> 99</t>
        </r>
        <r>
          <rPr>
            <sz val="9"/>
            <color indexed="81"/>
            <rFont val="돋움"/>
            <family val="3"/>
            <charset val="129"/>
          </rPr>
          <t>㎡이하</t>
        </r>
        <r>
          <rPr>
            <sz val="9"/>
            <color indexed="81"/>
            <rFont val="Tahoma"/>
            <family val="2"/>
          </rPr>
          <t xml:space="preserve"> &amp; </t>
        </r>
        <r>
          <rPr>
            <sz val="9"/>
            <color indexed="81"/>
            <rFont val="돋움"/>
            <family val="3"/>
            <charset val="129"/>
          </rPr>
          <t>대지면적</t>
        </r>
        <r>
          <rPr>
            <sz val="9"/>
            <color indexed="81"/>
            <rFont val="Tahoma"/>
            <family val="2"/>
          </rPr>
          <t xml:space="preserve"> 231</t>
        </r>
        <r>
          <rPr>
            <sz val="9"/>
            <color indexed="81"/>
            <rFont val="돋움"/>
            <family val="3"/>
            <charset val="129"/>
          </rPr>
          <t xml:space="preserve">㎡
</t>
        </r>
        <r>
          <rPr>
            <sz val="8"/>
            <color indexed="81"/>
            <rFont val="Tahoma"/>
            <family val="2"/>
          </rPr>
          <t xml:space="preserve"> (Exclusive area 99</t>
        </r>
        <r>
          <rPr>
            <sz val="8"/>
            <color indexed="81"/>
            <rFont val="돋움"/>
            <family val="3"/>
            <charset val="129"/>
          </rPr>
          <t>㎡</t>
        </r>
        <r>
          <rPr>
            <sz val="8"/>
            <color indexed="81"/>
            <rFont val="Tahoma"/>
            <family val="2"/>
          </rPr>
          <t xml:space="preserve"> or less) &amp;
 (Plottage 231</t>
        </r>
        <r>
          <rPr>
            <sz val="8"/>
            <color indexed="81"/>
            <rFont val="돋움"/>
            <family val="3"/>
            <charset val="129"/>
          </rPr>
          <t>㎡</t>
        </r>
        <r>
          <rPr>
            <sz val="8"/>
            <color indexed="81"/>
            <rFont val="Tahoma"/>
            <family val="2"/>
          </rPr>
          <t xml:space="preserve"> or less)  </t>
        </r>
      </text>
    </comment>
    <comment ref="Q6" authorId="0">
      <text>
        <r>
          <rPr>
            <sz val="9"/>
            <color indexed="81"/>
            <rFont val="Tahoma"/>
            <family val="2"/>
          </rPr>
          <t>1. (</t>
        </r>
        <r>
          <rPr>
            <sz val="9"/>
            <color indexed="81"/>
            <rFont val="돋움"/>
            <family val="3"/>
            <charset val="129"/>
          </rPr>
          <t>전용면적</t>
        </r>
        <r>
          <rPr>
            <sz val="9"/>
            <color indexed="81"/>
            <rFont val="Tahoma"/>
            <family val="2"/>
          </rPr>
          <t xml:space="preserve"> 99</t>
        </r>
        <r>
          <rPr>
            <sz val="9"/>
            <color indexed="81"/>
            <rFont val="돋움"/>
            <family val="3"/>
            <charset val="129"/>
          </rPr>
          <t>㎡초과</t>
        </r>
        <r>
          <rPr>
            <sz val="9"/>
            <color indexed="81"/>
            <rFont val="Tahoma"/>
            <family val="2"/>
          </rPr>
          <t xml:space="preserve"> 331</t>
        </r>
        <r>
          <rPr>
            <sz val="9"/>
            <color indexed="81"/>
            <rFont val="돋움"/>
            <family val="3"/>
            <charset val="129"/>
          </rPr>
          <t>㎡</t>
        </r>
        <r>
          <rPr>
            <sz val="9"/>
            <color indexed="81"/>
            <rFont val="Tahoma"/>
            <family val="2"/>
          </rPr>
          <t xml:space="preserve"> 
      </t>
        </r>
        <r>
          <rPr>
            <sz val="9"/>
            <color indexed="81"/>
            <rFont val="돋움"/>
            <family val="3"/>
            <charset val="129"/>
          </rPr>
          <t>이하</t>
        </r>
        <r>
          <rPr>
            <sz val="9"/>
            <color indexed="81"/>
            <rFont val="Tahoma"/>
            <family val="2"/>
          </rPr>
          <t xml:space="preserve"> &amp; </t>
        </r>
        <r>
          <rPr>
            <sz val="9"/>
            <color indexed="81"/>
            <rFont val="돋움"/>
            <family val="3"/>
            <charset val="129"/>
          </rPr>
          <t>대지면적</t>
        </r>
        <r>
          <rPr>
            <sz val="9"/>
            <color indexed="81"/>
            <rFont val="Tahoma"/>
            <family val="2"/>
          </rPr>
          <t xml:space="preserve"> 662</t>
        </r>
        <r>
          <rPr>
            <sz val="9"/>
            <color indexed="81"/>
            <rFont val="돋움"/>
            <family val="3"/>
            <charset val="129"/>
          </rPr>
          <t>㎡이하</t>
        </r>
        <r>
          <rPr>
            <sz val="9"/>
            <color indexed="81"/>
            <rFont val="Tahoma"/>
            <family val="2"/>
          </rPr>
          <t xml:space="preserve">)
</t>
        </r>
        <r>
          <rPr>
            <sz val="8"/>
            <color indexed="81"/>
            <rFont val="Tahoma"/>
            <family val="2"/>
          </rPr>
          <t xml:space="preserve">     (Exclusive area : over  99</t>
        </r>
        <r>
          <rPr>
            <sz val="8"/>
            <color indexed="81"/>
            <rFont val="돋움"/>
            <family val="3"/>
            <charset val="129"/>
          </rPr>
          <t>㎡</t>
        </r>
        <r>
          <rPr>
            <sz val="8"/>
            <color indexed="81"/>
            <rFont val="Tahoma"/>
            <family val="2"/>
          </rPr>
          <t xml:space="preserve"> and
                                less than  331</t>
        </r>
        <r>
          <rPr>
            <sz val="8"/>
            <color indexed="81"/>
            <rFont val="돋움"/>
            <family val="3"/>
            <charset val="129"/>
          </rPr>
          <t xml:space="preserve">㎡
</t>
        </r>
        <r>
          <rPr>
            <sz val="8"/>
            <color indexed="81"/>
            <rFont val="Tahoma"/>
            <family val="2"/>
          </rPr>
          <t xml:space="preserve">      Plottage : or less than 662</t>
        </r>
        <r>
          <rPr>
            <sz val="8"/>
            <color indexed="81"/>
            <rFont val="돋움"/>
            <family val="3"/>
            <charset val="129"/>
          </rPr>
          <t>㎡</t>
        </r>
        <r>
          <rPr>
            <sz val="8"/>
            <color indexed="81"/>
            <rFont val="Tahoma"/>
            <family val="2"/>
          </rPr>
          <t>)</t>
        </r>
        <r>
          <rPr>
            <sz val="9"/>
            <color indexed="81"/>
            <rFont val="Tahoma"/>
            <family val="2"/>
          </rPr>
          <t xml:space="preserve">
2. (</t>
        </r>
        <r>
          <rPr>
            <sz val="9"/>
            <color indexed="81"/>
            <rFont val="돋움"/>
            <family val="3"/>
            <charset val="129"/>
          </rPr>
          <t>전용면적</t>
        </r>
        <r>
          <rPr>
            <sz val="9"/>
            <color indexed="81"/>
            <rFont val="Tahoma"/>
            <family val="2"/>
          </rPr>
          <t xml:space="preserve"> 99</t>
        </r>
        <r>
          <rPr>
            <sz val="9"/>
            <color indexed="81"/>
            <rFont val="돋움"/>
            <family val="3"/>
            <charset val="129"/>
          </rPr>
          <t>㎡이하</t>
        </r>
        <r>
          <rPr>
            <sz val="9"/>
            <color indexed="81"/>
            <rFont val="Tahoma"/>
            <family val="2"/>
          </rPr>
          <t xml:space="preserve"> &amp; 
     </t>
        </r>
        <r>
          <rPr>
            <sz val="9"/>
            <color indexed="81"/>
            <rFont val="돋움"/>
            <family val="3"/>
            <charset val="129"/>
          </rPr>
          <t>대지면적</t>
        </r>
        <r>
          <rPr>
            <sz val="9"/>
            <color indexed="81"/>
            <rFont val="Tahoma"/>
            <family val="2"/>
          </rPr>
          <t xml:space="preserve"> 231</t>
        </r>
        <r>
          <rPr>
            <sz val="9"/>
            <color indexed="81"/>
            <rFont val="돋움"/>
            <family val="3"/>
            <charset val="129"/>
          </rPr>
          <t>㎡초과</t>
        </r>
        <r>
          <rPr>
            <sz val="9"/>
            <color indexed="81"/>
            <rFont val="Tahoma"/>
            <family val="2"/>
          </rPr>
          <t xml:space="preserve"> 662</t>
        </r>
        <r>
          <rPr>
            <sz val="9"/>
            <color indexed="81"/>
            <rFont val="돋움"/>
            <family val="3"/>
            <charset val="129"/>
          </rPr>
          <t>㎡이하</t>
        </r>
        <r>
          <rPr>
            <sz val="9"/>
            <color indexed="81"/>
            <rFont val="Tahoma"/>
            <family val="2"/>
          </rPr>
          <t xml:space="preserve">)
</t>
        </r>
        <r>
          <rPr>
            <sz val="8"/>
            <color indexed="81"/>
            <rFont val="Tahoma"/>
            <family val="2"/>
          </rPr>
          <t xml:space="preserve">     (Exclusive area : or less 99</t>
        </r>
        <r>
          <rPr>
            <sz val="8"/>
            <color indexed="81"/>
            <rFont val="돋움"/>
            <family val="3"/>
            <charset val="129"/>
          </rPr>
          <t>㎡</t>
        </r>
        <r>
          <rPr>
            <sz val="8"/>
            <color indexed="81"/>
            <rFont val="Tahoma"/>
            <family val="2"/>
          </rPr>
          <t xml:space="preserve"> &amp;
       Plottage : over 231</t>
        </r>
        <r>
          <rPr>
            <sz val="8"/>
            <color indexed="81"/>
            <rFont val="돋움"/>
            <family val="3"/>
            <charset val="129"/>
          </rPr>
          <t>㎡</t>
        </r>
        <r>
          <rPr>
            <sz val="8"/>
            <color indexed="81"/>
            <rFont val="Tahoma"/>
            <family val="2"/>
          </rPr>
          <t xml:space="preserve"> and 
                      less than 662</t>
        </r>
        <r>
          <rPr>
            <sz val="8"/>
            <color indexed="81"/>
            <rFont val="돋움"/>
            <family val="3"/>
            <charset val="129"/>
          </rPr>
          <t>㎡</t>
        </r>
        <r>
          <rPr>
            <sz val="8"/>
            <color indexed="81"/>
            <rFont val="Tahoma"/>
            <family val="2"/>
          </rPr>
          <t>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6" authorId="0">
      <text>
        <r>
          <rPr>
            <sz val="9"/>
            <color indexed="81"/>
            <rFont val="돋움"/>
            <family val="3"/>
            <charset val="129"/>
          </rPr>
          <t>전용면적</t>
        </r>
        <r>
          <rPr>
            <sz val="9"/>
            <color indexed="81"/>
            <rFont val="Tahoma"/>
            <family val="2"/>
          </rPr>
          <t xml:space="preserve"> 331</t>
        </r>
        <r>
          <rPr>
            <sz val="9"/>
            <color indexed="81"/>
            <rFont val="돋움"/>
            <family val="3"/>
            <charset val="129"/>
          </rPr>
          <t>㎡초과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대지면적</t>
        </r>
        <r>
          <rPr>
            <sz val="9"/>
            <color indexed="81"/>
            <rFont val="Tahoma"/>
            <family val="2"/>
          </rPr>
          <t xml:space="preserve"> 662</t>
        </r>
        <r>
          <rPr>
            <sz val="9"/>
            <color indexed="81"/>
            <rFont val="돋움"/>
            <family val="3"/>
            <charset val="129"/>
          </rPr>
          <t xml:space="preserve">㎡초과
</t>
        </r>
        <r>
          <rPr>
            <sz val="8"/>
            <color indexed="81"/>
            <rFont val="Tahoma"/>
            <family val="2"/>
          </rPr>
          <t xml:space="preserve"> (Exclusive area : over 331</t>
        </r>
        <r>
          <rPr>
            <sz val="8"/>
            <color indexed="81"/>
            <rFont val="돋움"/>
            <family val="3"/>
            <charset val="129"/>
          </rPr>
          <t>㎡</t>
        </r>
        <r>
          <rPr>
            <sz val="8"/>
            <color indexed="81"/>
            <rFont val="Tahoma"/>
            <family val="2"/>
          </rPr>
          <t>)
  or 
 (Plottage : over 662</t>
        </r>
        <r>
          <rPr>
            <sz val="8"/>
            <color indexed="81"/>
            <rFont val="돋움"/>
            <family val="3"/>
            <charset val="129"/>
          </rPr>
          <t>㎡</t>
        </r>
        <r>
          <rPr>
            <sz val="8"/>
            <color indexed="81"/>
            <rFont val="Tahoma"/>
            <family val="2"/>
          </rPr>
          <t>)</t>
        </r>
      </text>
    </comment>
  </commentList>
</comments>
</file>

<file path=xl/comments2.xml><?xml version="1.0" encoding="utf-8"?>
<comments xmlns="http://schemas.openxmlformats.org/spreadsheetml/2006/main">
  <authors>
    <author>04001</author>
  </authors>
  <commentList>
    <comment ref="F6" authorId="0">
      <text>
        <r>
          <rPr>
            <sz val="9"/>
            <color indexed="81"/>
            <rFont val="돋움"/>
            <family val="3"/>
            <charset val="129"/>
          </rPr>
          <t>전용면적</t>
        </r>
        <r>
          <rPr>
            <sz val="9"/>
            <color indexed="81"/>
            <rFont val="Tahoma"/>
            <family val="2"/>
          </rPr>
          <t xml:space="preserve"> 99</t>
        </r>
        <r>
          <rPr>
            <sz val="9"/>
            <color indexed="81"/>
            <rFont val="돋움"/>
            <family val="3"/>
            <charset val="129"/>
          </rPr>
          <t>㎡이하</t>
        </r>
        <r>
          <rPr>
            <sz val="9"/>
            <color indexed="81"/>
            <rFont val="Tahoma"/>
            <family val="2"/>
          </rPr>
          <t xml:space="preserve"> &amp; </t>
        </r>
        <r>
          <rPr>
            <sz val="9"/>
            <color indexed="81"/>
            <rFont val="돋움"/>
            <family val="3"/>
            <charset val="129"/>
          </rPr>
          <t>대지면적</t>
        </r>
        <r>
          <rPr>
            <sz val="9"/>
            <color indexed="81"/>
            <rFont val="Tahoma"/>
            <family val="2"/>
          </rPr>
          <t xml:space="preserve"> 231</t>
        </r>
        <r>
          <rPr>
            <sz val="9"/>
            <color indexed="81"/>
            <rFont val="돋움"/>
            <family val="3"/>
            <charset val="129"/>
          </rPr>
          <t xml:space="preserve">㎡
</t>
        </r>
        <r>
          <rPr>
            <sz val="8"/>
            <color indexed="81"/>
            <rFont val="Tahoma"/>
            <family val="2"/>
          </rPr>
          <t xml:space="preserve"> (Exclusive area 99</t>
        </r>
        <r>
          <rPr>
            <sz val="8"/>
            <color indexed="81"/>
            <rFont val="돋움"/>
            <family val="3"/>
            <charset val="129"/>
          </rPr>
          <t>㎡</t>
        </r>
        <r>
          <rPr>
            <sz val="8"/>
            <color indexed="81"/>
            <rFont val="Tahoma"/>
            <family val="2"/>
          </rPr>
          <t xml:space="preserve"> or less) &amp;
 (Plottage 231</t>
        </r>
        <r>
          <rPr>
            <sz val="8"/>
            <color indexed="81"/>
            <rFont val="돋움"/>
            <family val="3"/>
            <charset val="129"/>
          </rPr>
          <t>㎡</t>
        </r>
        <r>
          <rPr>
            <sz val="8"/>
            <color indexed="81"/>
            <rFont val="Tahoma"/>
            <family val="2"/>
          </rPr>
          <t xml:space="preserve"> or less) </t>
        </r>
      </text>
    </comment>
    <comment ref="I6" authorId="0">
      <text>
        <r>
          <rPr>
            <sz val="9"/>
            <color indexed="81"/>
            <rFont val="Tahoma"/>
            <family val="2"/>
          </rPr>
          <t>1. (</t>
        </r>
        <r>
          <rPr>
            <sz val="9"/>
            <color indexed="81"/>
            <rFont val="돋움"/>
            <family val="3"/>
            <charset val="129"/>
          </rPr>
          <t>전용면적</t>
        </r>
        <r>
          <rPr>
            <sz val="9"/>
            <color indexed="81"/>
            <rFont val="Tahoma"/>
            <family val="2"/>
          </rPr>
          <t xml:space="preserve"> 99</t>
        </r>
        <r>
          <rPr>
            <sz val="9"/>
            <color indexed="81"/>
            <rFont val="돋움"/>
            <family val="3"/>
            <charset val="129"/>
          </rPr>
          <t>㎡초과</t>
        </r>
        <r>
          <rPr>
            <sz val="9"/>
            <color indexed="81"/>
            <rFont val="Tahoma"/>
            <family val="2"/>
          </rPr>
          <t xml:space="preserve"> 331</t>
        </r>
        <r>
          <rPr>
            <sz val="9"/>
            <color indexed="81"/>
            <rFont val="돋움"/>
            <family val="3"/>
            <charset val="129"/>
          </rPr>
          <t>㎡</t>
        </r>
        <r>
          <rPr>
            <sz val="9"/>
            <color indexed="81"/>
            <rFont val="Tahoma"/>
            <family val="2"/>
          </rPr>
          <t xml:space="preserve"> 
      </t>
        </r>
        <r>
          <rPr>
            <sz val="9"/>
            <color indexed="81"/>
            <rFont val="돋움"/>
            <family val="3"/>
            <charset val="129"/>
          </rPr>
          <t>이하</t>
        </r>
        <r>
          <rPr>
            <sz val="9"/>
            <color indexed="81"/>
            <rFont val="Tahoma"/>
            <family val="2"/>
          </rPr>
          <t xml:space="preserve"> &amp; </t>
        </r>
        <r>
          <rPr>
            <sz val="9"/>
            <color indexed="81"/>
            <rFont val="돋움"/>
            <family val="3"/>
            <charset val="129"/>
          </rPr>
          <t>대지면적</t>
        </r>
        <r>
          <rPr>
            <sz val="9"/>
            <color indexed="81"/>
            <rFont val="Tahoma"/>
            <family val="2"/>
          </rPr>
          <t xml:space="preserve"> 662</t>
        </r>
        <r>
          <rPr>
            <sz val="9"/>
            <color indexed="81"/>
            <rFont val="돋움"/>
            <family val="3"/>
            <charset val="129"/>
          </rPr>
          <t>㎡이하</t>
        </r>
        <r>
          <rPr>
            <sz val="9"/>
            <color indexed="81"/>
            <rFont val="Tahoma"/>
            <family val="2"/>
          </rPr>
          <t xml:space="preserve">)
   </t>
        </r>
        <r>
          <rPr>
            <sz val="8"/>
            <color indexed="81"/>
            <rFont val="Tahoma"/>
            <family val="2"/>
          </rPr>
          <t xml:space="preserve">  (Exclusive area : over  99</t>
        </r>
        <r>
          <rPr>
            <sz val="8"/>
            <color indexed="81"/>
            <rFont val="돋움"/>
            <family val="3"/>
            <charset val="129"/>
          </rPr>
          <t>㎡</t>
        </r>
        <r>
          <rPr>
            <sz val="8"/>
            <color indexed="81"/>
            <rFont val="Tahoma"/>
            <family val="2"/>
          </rPr>
          <t xml:space="preserve"> and
                                 less than  331</t>
        </r>
        <r>
          <rPr>
            <sz val="8"/>
            <color indexed="81"/>
            <rFont val="돋움"/>
            <family val="3"/>
            <charset val="129"/>
          </rPr>
          <t xml:space="preserve">㎡
</t>
        </r>
        <r>
          <rPr>
            <sz val="8"/>
            <color indexed="81"/>
            <rFont val="Tahoma"/>
            <family val="2"/>
          </rPr>
          <t xml:space="preserve">      Plottage : or less than 662</t>
        </r>
        <r>
          <rPr>
            <sz val="8"/>
            <color indexed="81"/>
            <rFont val="돋움"/>
            <family val="3"/>
            <charset val="129"/>
          </rPr>
          <t>㎡</t>
        </r>
        <r>
          <rPr>
            <sz val="8"/>
            <color indexed="81"/>
            <rFont val="Tahoma"/>
            <family val="2"/>
          </rPr>
          <t>)</t>
        </r>
        <r>
          <rPr>
            <sz val="9"/>
            <color indexed="81"/>
            <rFont val="Tahoma"/>
            <family val="2"/>
          </rPr>
          <t xml:space="preserve">
2. (</t>
        </r>
        <r>
          <rPr>
            <sz val="9"/>
            <color indexed="81"/>
            <rFont val="돋움"/>
            <family val="3"/>
            <charset val="129"/>
          </rPr>
          <t>전용면적</t>
        </r>
        <r>
          <rPr>
            <sz val="9"/>
            <color indexed="81"/>
            <rFont val="Tahoma"/>
            <family val="2"/>
          </rPr>
          <t xml:space="preserve"> 99</t>
        </r>
        <r>
          <rPr>
            <sz val="9"/>
            <color indexed="81"/>
            <rFont val="돋움"/>
            <family val="3"/>
            <charset val="129"/>
          </rPr>
          <t>㎡이하</t>
        </r>
        <r>
          <rPr>
            <sz val="9"/>
            <color indexed="81"/>
            <rFont val="Tahoma"/>
            <family val="2"/>
          </rPr>
          <t xml:space="preserve"> &amp; 
     </t>
        </r>
        <r>
          <rPr>
            <sz val="9"/>
            <color indexed="81"/>
            <rFont val="돋움"/>
            <family val="3"/>
            <charset val="129"/>
          </rPr>
          <t>대지면적</t>
        </r>
        <r>
          <rPr>
            <sz val="9"/>
            <color indexed="81"/>
            <rFont val="Tahoma"/>
            <family val="2"/>
          </rPr>
          <t xml:space="preserve"> 231</t>
        </r>
        <r>
          <rPr>
            <sz val="9"/>
            <color indexed="81"/>
            <rFont val="돋움"/>
            <family val="3"/>
            <charset val="129"/>
          </rPr>
          <t>㎡초과</t>
        </r>
        <r>
          <rPr>
            <sz val="9"/>
            <color indexed="81"/>
            <rFont val="Tahoma"/>
            <family val="2"/>
          </rPr>
          <t xml:space="preserve"> 662</t>
        </r>
        <r>
          <rPr>
            <sz val="9"/>
            <color indexed="81"/>
            <rFont val="돋움"/>
            <family val="3"/>
            <charset val="129"/>
          </rPr>
          <t>㎡이하</t>
        </r>
        <r>
          <rPr>
            <sz val="9"/>
            <color indexed="81"/>
            <rFont val="Tahoma"/>
            <family val="2"/>
          </rPr>
          <t xml:space="preserve">)
</t>
        </r>
        <r>
          <rPr>
            <sz val="8"/>
            <color indexed="81"/>
            <rFont val="Tahoma"/>
            <family val="2"/>
          </rPr>
          <t xml:space="preserve">     (Exclusive area : or less 99</t>
        </r>
        <r>
          <rPr>
            <sz val="8"/>
            <color indexed="81"/>
            <rFont val="돋움"/>
            <family val="3"/>
            <charset val="129"/>
          </rPr>
          <t>㎡</t>
        </r>
        <r>
          <rPr>
            <sz val="8"/>
            <color indexed="81"/>
            <rFont val="Tahoma"/>
            <family val="2"/>
          </rPr>
          <t xml:space="preserve"> &amp;
       Plottage : over 231</t>
        </r>
        <r>
          <rPr>
            <sz val="8"/>
            <color indexed="81"/>
            <rFont val="돋움"/>
            <family val="3"/>
            <charset val="129"/>
          </rPr>
          <t>㎡</t>
        </r>
        <r>
          <rPr>
            <sz val="8"/>
            <color indexed="81"/>
            <rFont val="Tahoma"/>
            <family val="2"/>
          </rPr>
          <t xml:space="preserve"> and 
                      less than 662</t>
        </r>
        <r>
          <rPr>
            <sz val="8"/>
            <color indexed="81"/>
            <rFont val="돋움"/>
            <family val="3"/>
            <charset val="129"/>
          </rPr>
          <t>㎡</t>
        </r>
        <r>
          <rPr>
            <sz val="8"/>
            <color indexed="81"/>
            <rFont val="Tahoma"/>
            <family val="2"/>
          </rPr>
          <t>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6" authorId="0">
      <text>
        <r>
          <rPr>
            <sz val="9"/>
            <color indexed="81"/>
            <rFont val="돋움"/>
            <family val="3"/>
            <charset val="129"/>
          </rPr>
          <t>전용면적</t>
        </r>
        <r>
          <rPr>
            <sz val="9"/>
            <color indexed="81"/>
            <rFont val="Tahoma"/>
            <family val="2"/>
          </rPr>
          <t xml:space="preserve"> 331</t>
        </r>
        <r>
          <rPr>
            <sz val="9"/>
            <color indexed="81"/>
            <rFont val="돋움"/>
            <family val="3"/>
            <charset val="129"/>
          </rPr>
          <t>㎡초과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대지면적</t>
        </r>
        <r>
          <rPr>
            <sz val="9"/>
            <color indexed="81"/>
            <rFont val="Tahoma"/>
            <family val="2"/>
          </rPr>
          <t xml:space="preserve"> 662</t>
        </r>
        <r>
          <rPr>
            <sz val="9"/>
            <color indexed="81"/>
            <rFont val="돋움"/>
            <family val="3"/>
            <charset val="129"/>
          </rPr>
          <t xml:space="preserve">㎡초과
</t>
        </r>
        <r>
          <rPr>
            <sz val="8"/>
            <color indexed="81"/>
            <rFont val="Tahoma"/>
            <family val="2"/>
          </rPr>
          <t xml:space="preserve"> (Exclusive Area : over 331</t>
        </r>
        <r>
          <rPr>
            <sz val="8"/>
            <color indexed="81"/>
            <rFont val="돋움"/>
            <family val="3"/>
            <charset val="129"/>
          </rPr>
          <t>㎡</t>
        </r>
        <r>
          <rPr>
            <sz val="8"/>
            <color indexed="81"/>
            <rFont val="Tahoma"/>
            <family val="2"/>
          </rPr>
          <t>)</t>
        </r>
        <r>
          <rPr>
            <sz val="8"/>
            <color indexed="81"/>
            <rFont val="돋움"/>
            <family val="3"/>
            <charset val="129"/>
          </rPr>
          <t xml:space="preserve">
</t>
        </r>
        <r>
          <rPr>
            <sz val="8"/>
            <color indexed="81"/>
            <rFont val="Tahoma"/>
            <family val="2"/>
          </rPr>
          <t xml:space="preserve">  or 
 (Plottage : over 662</t>
        </r>
        <r>
          <rPr>
            <sz val="8"/>
            <color indexed="81"/>
            <rFont val="돋움"/>
            <family val="3"/>
            <charset val="129"/>
          </rPr>
          <t>㎡</t>
        </r>
        <r>
          <rPr>
            <sz val="8"/>
            <color indexed="81"/>
            <rFont val="Tahoma"/>
            <family val="2"/>
          </rPr>
          <t>)</t>
        </r>
      </text>
    </comment>
    <comment ref="O6" authorId="0">
      <text>
        <r>
          <rPr>
            <sz val="9"/>
            <color indexed="81"/>
            <rFont val="돋움"/>
            <family val="3"/>
            <charset val="129"/>
          </rPr>
          <t>전용면적</t>
        </r>
        <r>
          <rPr>
            <sz val="9"/>
            <color indexed="81"/>
            <rFont val="Tahoma"/>
            <family val="2"/>
          </rPr>
          <t xml:space="preserve"> 99</t>
        </r>
        <r>
          <rPr>
            <sz val="9"/>
            <color indexed="81"/>
            <rFont val="돋움"/>
            <family val="3"/>
            <charset val="129"/>
          </rPr>
          <t>㎡이하</t>
        </r>
        <r>
          <rPr>
            <sz val="9"/>
            <color indexed="81"/>
            <rFont val="Tahoma"/>
            <family val="2"/>
          </rPr>
          <t xml:space="preserve"> &amp; </t>
        </r>
        <r>
          <rPr>
            <sz val="9"/>
            <color indexed="81"/>
            <rFont val="돋움"/>
            <family val="3"/>
            <charset val="129"/>
          </rPr>
          <t>대지면적</t>
        </r>
        <r>
          <rPr>
            <sz val="9"/>
            <color indexed="81"/>
            <rFont val="Tahoma"/>
            <family val="2"/>
          </rPr>
          <t xml:space="preserve"> 231</t>
        </r>
        <r>
          <rPr>
            <sz val="9"/>
            <color indexed="81"/>
            <rFont val="돋움"/>
            <family val="3"/>
            <charset val="129"/>
          </rPr>
          <t xml:space="preserve">㎡
</t>
        </r>
        <r>
          <rPr>
            <sz val="8"/>
            <color indexed="81"/>
            <rFont val="Tahoma"/>
            <family val="2"/>
          </rPr>
          <t xml:space="preserve"> (Exclusive area 99</t>
        </r>
        <r>
          <rPr>
            <sz val="8"/>
            <color indexed="81"/>
            <rFont val="돋움"/>
            <family val="3"/>
            <charset val="129"/>
          </rPr>
          <t>㎡</t>
        </r>
        <r>
          <rPr>
            <sz val="8"/>
            <color indexed="81"/>
            <rFont val="Tahoma"/>
            <family val="2"/>
          </rPr>
          <t xml:space="preserve"> or less) &amp;
 (Plottage 231</t>
        </r>
        <r>
          <rPr>
            <sz val="8"/>
            <color indexed="81"/>
            <rFont val="돋움"/>
            <family val="3"/>
            <charset val="129"/>
          </rPr>
          <t>㎡</t>
        </r>
        <r>
          <rPr>
            <sz val="8"/>
            <color indexed="81"/>
            <rFont val="Tahoma"/>
            <family val="2"/>
          </rPr>
          <t xml:space="preserve"> or less)  </t>
        </r>
      </text>
    </comment>
    <comment ref="Q6" authorId="0">
      <text>
        <r>
          <rPr>
            <sz val="9"/>
            <color indexed="81"/>
            <rFont val="Tahoma"/>
            <family val="2"/>
          </rPr>
          <t>1. (</t>
        </r>
        <r>
          <rPr>
            <sz val="9"/>
            <color indexed="81"/>
            <rFont val="돋움"/>
            <family val="3"/>
            <charset val="129"/>
          </rPr>
          <t>전용면적</t>
        </r>
        <r>
          <rPr>
            <sz val="9"/>
            <color indexed="81"/>
            <rFont val="Tahoma"/>
            <family val="2"/>
          </rPr>
          <t xml:space="preserve"> 99</t>
        </r>
        <r>
          <rPr>
            <sz val="9"/>
            <color indexed="81"/>
            <rFont val="돋움"/>
            <family val="3"/>
            <charset val="129"/>
          </rPr>
          <t>㎡초과</t>
        </r>
        <r>
          <rPr>
            <sz val="9"/>
            <color indexed="81"/>
            <rFont val="Tahoma"/>
            <family val="2"/>
          </rPr>
          <t xml:space="preserve"> 331</t>
        </r>
        <r>
          <rPr>
            <sz val="9"/>
            <color indexed="81"/>
            <rFont val="돋움"/>
            <family val="3"/>
            <charset val="129"/>
          </rPr>
          <t>㎡</t>
        </r>
        <r>
          <rPr>
            <sz val="9"/>
            <color indexed="81"/>
            <rFont val="Tahoma"/>
            <family val="2"/>
          </rPr>
          <t xml:space="preserve"> 
      </t>
        </r>
        <r>
          <rPr>
            <sz val="9"/>
            <color indexed="81"/>
            <rFont val="돋움"/>
            <family val="3"/>
            <charset val="129"/>
          </rPr>
          <t>이하</t>
        </r>
        <r>
          <rPr>
            <sz val="9"/>
            <color indexed="81"/>
            <rFont val="Tahoma"/>
            <family val="2"/>
          </rPr>
          <t xml:space="preserve"> &amp; </t>
        </r>
        <r>
          <rPr>
            <sz val="9"/>
            <color indexed="81"/>
            <rFont val="돋움"/>
            <family val="3"/>
            <charset val="129"/>
          </rPr>
          <t>대지면적</t>
        </r>
        <r>
          <rPr>
            <sz val="9"/>
            <color indexed="81"/>
            <rFont val="Tahoma"/>
            <family val="2"/>
          </rPr>
          <t xml:space="preserve"> 662</t>
        </r>
        <r>
          <rPr>
            <sz val="9"/>
            <color indexed="81"/>
            <rFont val="돋움"/>
            <family val="3"/>
            <charset val="129"/>
          </rPr>
          <t>㎡이하</t>
        </r>
        <r>
          <rPr>
            <sz val="9"/>
            <color indexed="81"/>
            <rFont val="Tahoma"/>
            <family val="2"/>
          </rPr>
          <t xml:space="preserve">)
</t>
        </r>
        <r>
          <rPr>
            <sz val="8"/>
            <color indexed="81"/>
            <rFont val="Tahoma"/>
            <family val="2"/>
          </rPr>
          <t xml:space="preserve">     (Exclusive area : over  99</t>
        </r>
        <r>
          <rPr>
            <sz val="8"/>
            <color indexed="81"/>
            <rFont val="돋움"/>
            <family val="3"/>
            <charset val="129"/>
          </rPr>
          <t>㎡</t>
        </r>
        <r>
          <rPr>
            <sz val="8"/>
            <color indexed="81"/>
            <rFont val="Tahoma"/>
            <family val="2"/>
          </rPr>
          <t xml:space="preserve"> and
                                less than  331</t>
        </r>
        <r>
          <rPr>
            <sz val="8"/>
            <color indexed="81"/>
            <rFont val="돋움"/>
            <family val="3"/>
            <charset val="129"/>
          </rPr>
          <t xml:space="preserve">㎡
</t>
        </r>
        <r>
          <rPr>
            <sz val="8"/>
            <color indexed="81"/>
            <rFont val="Tahoma"/>
            <family val="2"/>
          </rPr>
          <t xml:space="preserve">      Plottage : or less than 662</t>
        </r>
        <r>
          <rPr>
            <sz val="8"/>
            <color indexed="81"/>
            <rFont val="돋움"/>
            <family val="3"/>
            <charset val="129"/>
          </rPr>
          <t>㎡</t>
        </r>
        <r>
          <rPr>
            <sz val="8"/>
            <color indexed="81"/>
            <rFont val="Tahoma"/>
            <family val="2"/>
          </rPr>
          <t>)</t>
        </r>
        <r>
          <rPr>
            <sz val="9"/>
            <color indexed="81"/>
            <rFont val="Tahoma"/>
            <family val="2"/>
          </rPr>
          <t xml:space="preserve">
2. (</t>
        </r>
        <r>
          <rPr>
            <sz val="9"/>
            <color indexed="81"/>
            <rFont val="돋움"/>
            <family val="3"/>
            <charset val="129"/>
          </rPr>
          <t>전용면적</t>
        </r>
        <r>
          <rPr>
            <sz val="9"/>
            <color indexed="81"/>
            <rFont val="Tahoma"/>
            <family val="2"/>
          </rPr>
          <t xml:space="preserve"> 99</t>
        </r>
        <r>
          <rPr>
            <sz val="9"/>
            <color indexed="81"/>
            <rFont val="돋움"/>
            <family val="3"/>
            <charset val="129"/>
          </rPr>
          <t>㎡이하</t>
        </r>
        <r>
          <rPr>
            <sz val="9"/>
            <color indexed="81"/>
            <rFont val="Tahoma"/>
            <family val="2"/>
          </rPr>
          <t xml:space="preserve"> &amp; 
     </t>
        </r>
        <r>
          <rPr>
            <sz val="9"/>
            <color indexed="81"/>
            <rFont val="돋움"/>
            <family val="3"/>
            <charset val="129"/>
          </rPr>
          <t>대지면적</t>
        </r>
        <r>
          <rPr>
            <sz val="9"/>
            <color indexed="81"/>
            <rFont val="Tahoma"/>
            <family val="2"/>
          </rPr>
          <t xml:space="preserve"> 231</t>
        </r>
        <r>
          <rPr>
            <sz val="9"/>
            <color indexed="81"/>
            <rFont val="돋움"/>
            <family val="3"/>
            <charset val="129"/>
          </rPr>
          <t>㎡초과</t>
        </r>
        <r>
          <rPr>
            <sz val="9"/>
            <color indexed="81"/>
            <rFont val="Tahoma"/>
            <family val="2"/>
          </rPr>
          <t xml:space="preserve"> 662</t>
        </r>
        <r>
          <rPr>
            <sz val="9"/>
            <color indexed="81"/>
            <rFont val="돋움"/>
            <family val="3"/>
            <charset val="129"/>
          </rPr>
          <t>㎡이하</t>
        </r>
        <r>
          <rPr>
            <sz val="9"/>
            <color indexed="81"/>
            <rFont val="Tahoma"/>
            <family val="2"/>
          </rPr>
          <t xml:space="preserve">)
</t>
        </r>
        <r>
          <rPr>
            <sz val="8"/>
            <color indexed="81"/>
            <rFont val="Tahoma"/>
            <family val="2"/>
          </rPr>
          <t xml:space="preserve">     (Exclusive area : or less 99</t>
        </r>
        <r>
          <rPr>
            <sz val="8"/>
            <color indexed="81"/>
            <rFont val="돋움"/>
            <family val="3"/>
            <charset val="129"/>
          </rPr>
          <t>㎡</t>
        </r>
        <r>
          <rPr>
            <sz val="8"/>
            <color indexed="81"/>
            <rFont val="Tahoma"/>
            <family val="2"/>
          </rPr>
          <t xml:space="preserve"> &amp;
       Plottage : over 231</t>
        </r>
        <r>
          <rPr>
            <sz val="8"/>
            <color indexed="81"/>
            <rFont val="돋움"/>
            <family val="3"/>
            <charset val="129"/>
          </rPr>
          <t>㎡</t>
        </r>
        <r>
          <rPr>
            <sz val="8"/>
            <color indexed="81"/>
            <rFont val="Tahoma"/>
            <family val="2"/>
          </rPr>
          <t xml:space="preserve"> and 
                      less than 662</t>
        </r>
        <r>
          <rPr>
            <sz val="8"/>
            <color indexed="81"/>
            <rFont val="돋움"/>
            <family val="3"/>
            <charset val="129"/>
          </rPr>
          <t>㎡</t>
        </r>
        <r>
          <rPr>
            <sz val="8"/>
            <color indexed="81"/>
            <rFont val="Tahoma"/>
            <family val="2"/>
          </rPr>
          <t>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6" authorId="0">
      <text>
        <r>
          <rPr>
            <sz val="9"/>
            <color indexed="81"/>
            <rFont val="돋움"/>
            <family val="3"/>
            <charset val="129"/>
          </rPr>
          <t>전용면적</t>
        </r>
        <r>
          <rPr>
            <sz val="9"/>
            <color indexed="81"/>
            <rFont val="Tahoma"/>
            <family val="2"/>
          </rPr>
          <t xml:space="preserve"> 331</t>
        </r>
        <r>
          <rPr>
            <sz val="9"/>
            <color indexed="81"/>
            <rFont val="돋움"/>
            <family val="3"/>
            <charset val="129"/>
          </rPr>
          <t>㎡초과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대지면적</t>
        </r>
        <r>
          <rPr>
            <sz val="9"/>
            <color indexed="81"/>
            <rFont val="Tahoma"/>
            <family val="2"/>
          </rPr>
          <t xml:space="preserve"> 662</t>
        </r>
        <r>
          <rPr>
            <sz val="9"/>
            <color indexed="81"/>
            <rFont val="돋움"/>
            <family val="3"/>
            <charset val="129"/>
          </rPr>
          <t xml:space="preserve">㎡초과
</t>
        </r>
        <r>
          <rPr>
            <sz val="8"/>
            <color indexed="81"/>
            <rFont val="Tahoma"/>
            <family val="2"/>
          </rPr>
          <t xml:space="preserve"> (Exclusive area : over 331</t>
        </r>
        <r>
          <rPr>
            <sz val="8"/>
            <color indexed="81"/>
            <rFont val="돋움"/>
            <family val="3"/>
            <charset val="129"/>
          </rPr>
          <t>㎡</t>
        </r>
        <r>
          <rPr>
            <sz val="8"/>
            <color indexed="81"/>
            <rFont val="Tahoma"/>
            <family val="2"/>
          </rPr>
          <t>)
  or 
 (Plottage : over 662</t>
        </r>
        <r>
          <rPr>
            <sz val="8"/>
            <color indexed="81"/>
            <rFont val="돋움"/>
            <family val="3"/>
            <charset val="129"/>
          </rPr>
          <t>㎡</t>
        </r>
        <r>
          <rPr>
            <sz val="8"/>
            <color indexed="81"/>
            <rFont val="Tahoma"/>
            <family val="2"/>
          </rPr>
          <t>)</t>
        </r>
      </text>
    </comment>
  </commentList>
</comments>
</file>

<file path=xl/sharedStrings.xml><?xml version="1.0" encoding="utf-8"?>
<sst xmlns="http://schemas.openxmlformats.org/spreadsheetml/2006/main" count="50915" uniqueCount="2057">
  <si>
    <t>Previous</t>
  </si>
  <si>
    <t>month</t>
  </si>
  <si>
    <r>
      <rPr>
        <sz val="9"/>
        <color indexed="8"/>
        <rFont val="맑은 고딕"/>
        <family val="3"/>
        <charset val="129"/>
      </rPr>
      <t>전년말</t>
    </r>
  </si>
  <si>
    <r>
      <rPr>
        <sz val="9"/>
        <color indexed="8"/>
        <rFont val="맑은 고딕"/>
        <family val="3"/>
        <charset val="129"/>
      </rPr>
      <t>전년동월</t>
    </r>
    <phoneticPr fontId="17" type="noConversion"/>
  </si>
  <si>
    <t xml:space="preserve">End of 
</t>
    <phoneticPr fontId="16" type="noConversion"/>
  </si>
  <si>
    <t xml:space="preserve">Same month 
</t>
    <phoneticPr fontId="17" type="noConversion"/>
  </si>
  <si>
    <t>last year</t>
    <phoneticPr fontId="16" type="noConversion"/>
  </si>
  <si>
    <t>of last year</t>
    <phoneticPr fontId="16" type="noConversion"/>
  </si>
  <si>
    <r>
      <t xml:space="preserve"> </t>
    </r>
    <r>
      <rPr>
        <sz val="9"/>
        <color indexed="8"/>
        <rFont val="맑은 고딕"/>
        <family val="3"/>
        <charset val="129"/>
      </rPr>
      <t/>
    </r>
    <phoneticPr fontId="16" type="noConversion"/>
  </si>
  <si>
    <r>
      <t xml:space="preserve"> </t>
    </r>
    <r>
      <rPr>
        <sz val="8"/>
        <color indexed="8"/>
        <rFont val="맑은 고딕"/>
        <family val="3"/>
        <charset val="129"/>
      </rPr>
      <t>지</t>
    </r>
    <r>
      <rPr>
        <sz val="8"/>
        <color indexed="8"/>
        <rFont val="Arial"/>
        <family val="2"/>
      </rPr>
      <t xml:space="preserve"> </t>
    </r>
    <r>
      <rPr>
        <sz val="8"/>
        <color indexed="8"/>
        <rFont val="맑은 고딕"/>
        <family val="3"/>
        <charset val="129"/>
      </rPr>
      <t xml:space="preserve">역
</t>
    </r>
    <r>
      <rPr>
        <sz val="6"/>
        <color indexed="8"/>
        <rFont val="Arial"/>
        <family val="2"/>
      </rPr>
      <t xml:space="preserve"> Region</t>
    </r>
    <phoneticPr fontId="16" type="noConversion"/>
  </si>
  <si>
    <t xml:space="preserve"> </t>
    <phoneticPr fontId="16" type="noConversion"/>
  </si>
  <si>
    <t xml:space="preserve">                               Classification</t>
    <phoneticPr fontId="16" type="noConversion"/>
  </si>
  <si>
    <r>
      <t xml:space="preserve">은평구 </t>
    </r>
    <r>
      <rPr>
        <sz val="7"/>
        <rFont val="맑은 고딕"/>
        <family val="3"/>
        <charset val="129"/>
        <scheme val="minor"/>
      </rPr>
      <t>Eunpyeong-gu</t>
    </r>
    <phoneticPr fontId="16" type="noConversion"/>
  </si>
  <si>
    <r>
      <t xml:space="preserve">서대문구 </t>
    </r>
    <r>
      <rPr>
        <sz val="7"/>
        <rFont val="맑은 고딕"/>
        <family val="3"/>
        <charset val="129"/>
        <scheme val="minor"/>
      </rPr>
      <t>Seodaemun-gu</t>
    </r>
    <phoneticPr fontId="16" type="noConversion"/>
  </si>
  <si>
    <r>
      <t xml:space="preserve">마포구 </t>
    </r>
    <r>
      <rPr>
        <sz val="7"/>
        <rFont val="맑은 고딕"/>
        <family val="3"/>
        <charset val="129"/>
        <scheme val="minor"/>
      </rPr>
      <t>Mapo-gu</t>
    </r>
    <phoneticPr fontId="16" type="noConversion"/>
  </si>
  <si>
    <r>
      <t>강서구</t>
    </r>
    <r>
      <rPr>
        <sz val="7"/>
        <rFont val="맑은 고딕"/>
        <family val="3"/>
        <charset val="129"/>
        <scheme val="minor"/>
      </rPr>
      <t xml:space="preserve"> Gangseo-gu</t>
    </r>
    <phoneticPr fontId="16" type="noConversion"/>
  </si>
  <si>
    <r>
      <t xml:space="preserve">동작구 </t>
    </r>
    <r>
      <rPr>
        <sz val="7"/>
        <rFont val="맑은 고딕"/>
        <family val="3"/>
        <charset val="129"/>
        <scheme val="minor"/>
      </rPr>
      <t>Dongjak-gu</t>
    </r>
    <phoneticPr fontId="16" type="noConversion"/>
  </si>
  <si>
    <r>
      <t>종로구</t>
    </r>
    <r>
      <rPr>
        <sz val="7"/>
        <rFont val="맑은 고딕"/>
        <family val="3"/>
        <charset val="129"/>
        <scheme val="minor"/>
      </rPr>
      <t xml:space="preserve"> Jongno-gu</t>
    </r>
    <phoneticPr fontId="16" type="noConversion"/>
  </si>
  <si>
    <r>
      <t xml:space="preserve">중구 </t>
    </r>
    <r>
      <rPr>
        <sz val="7"/>
        <rFont val="맑은 고딕"/>
        <family val="3"/>
        <charset val="129"/>
        <scheme val="minor"/>
      </rPr>
      <t>Jung-gu</t>
    </r>
    <phoneticPr fontId="16" type="noConversion"/>
  </si>
  <si>
    <r>
      <t xml:space="preserve">용산구 </t>
    </r>
    <r>
      <rPr>
        <sz val="7"/>
        <rFont val="맑은 고딕"/>
        <family val="3"/>
        <charset val="129"/>
        <scheme val="minor"/>
      </rPr>
      <t>Yongsan-gu</t>
    </r>
    <phoneticPr fontId="16" type="noConversion"/>
  </si>
  <si>
    <r>
      <t xml:space="preserve">동북권 </t>
    </r>
    <r>
      <rPr>
        <sz val="7"/>
        <rFont val="맑은 고딕"/>
        <family val="3"/>
        <charset val="129"/>
        <scheme val="minor"/>
      </rPr>
      <t>Dongbuk</t>
    </r>
    <phoneticPr fontId="16" type="noConversion"/>
  </si>
  <si>
    <r>
      <t xml:space="preserve">성동구 </t>
    </r>
    <r>
      <rPr>
        <sz val="7"/>
        <rFont val="맑은 고딕"/>
        <family val="3"/>
        <charset val="129"/>
        <scheme val="minor"/>
      </rPr>
      <t>Seongdong-gu</t>
    </r>
    <phoneticPr fontId="16" type="noConversion"/>
  </si>
  <si>
    <r>
      <t xml:space="preserve">광진구 </t>
    </r>
    <r>
      <rPr>
        <sz val="7"/>
        <rFont val="맑은 고딕"/>
        <family val="3"/>
        <charset val="129"/>
        <scheme val="minor"/>
      </rPr>
      <t>Gwangjin-gu</t>
    </r>
    <phoneticPr fontId="16" type="noConversion"/>
  </si>
  <si>
    <r>
      <t xml:space="preserve">동대문구 </t>
    </r>
    <r>
      <rPr>
        <sz val="7"/>
        <rFont val="맑은 고딕"/>
        <family val="3"/>
        <charset val="129"/>
        <scheme val="minor"/>
      </rPr>
      <t>Dongdaemun-gu</t>
    </r>
    <phoneticPr fontId="16" type="noConversion"/>
  </si>
  <si>
    <r>
      <t>중랑구</t>
    </r>
    <r>
      <rPr>
        <sz val="7"/>
        <rFont val="맑은 고딕"/>
        <family val="3"/>
        <charset val="129"/>
        <scheme val="minor"/>
      </rPr>
      <t xml:space="preserve"> Jungnang-gu</t>
    </r>
    <phoneticPr fontId="16" type="noConversion"/>
  </si>
  <si>
    <r>
      <t xml:space="preserve">성북구 </t>
    </r>
    <r>
      <rPr>
        <sz val="7"/>
        <rFont val="맑은 고딕"/>
        <family val="3"/>
        <charset val="129"/>
        <scheme val="minor"/>
      </rPr>
      <t>Seongbuk-gu</t>
    </r>
    <phoneticPr fontId="16" type="noConversion"/>
  </si>
  <si>
    <r>
      <t xml:space="preserve">강북구 </t>
    </r>
    <r>
      <rPr>
        <sz val="7"/>
        <rFont val="맑은 고딕"/>
        <family val="3"/>
        <charset val="129"/>
        <scheme val="minor"/>
      </rPr>
      <t>Gangbuk-gu</t>
    </r>
    <phoneticPr fontId="16" type="noConversion"/>
  </si>
  <si>
    <r>
      <t xml:space="preserve">도봉구 </t>
    </r>
    <r>
      <rPr>
        <sz val="7"/>
        <rFont val="맑은 고딕"/>
        <family val="3"/>
        <charset val="129"/>
        <scheme val="minor"/>
      </rPr>
      <t>Dobong-gu</t>
    </r>
    <phoneticPr fontId="16" type="noConversion"/>
  </si>
  <si>
    <r>
      <t xml:space="preserve">노원구 </t>
    </r>
    <r>
      <rPr>
        <sz val="7"/>
        <rFont val="맑은 고딕"/>
        <family val="3"/>
        <charset val="129"/>
        <scheme val="minor"/>
      </rPr>
      <t>Nowon-gu</t>
    </r>
    <phoneticPr fontId="16" type="noConversion"/>
  </si>
  <si>
    <r>
      <t xml:space="preserve">서북권 </t>
    </r>
    <r>
      <rPr>
        <sz val="7"/>
        <rFont val="맑은 고딕"/>
        <family val="3"/>
        <charset val="129"/>
        <scheme val="minor"/>
      </rPr>
      <t>Seobuk</t>
    </r>
    <phoneticPr fontId="16" type="noConversion"/>
  </si>
  <si>
    <r>
      <t xml:space="preserve">서남권 </t>
    </r>
    <r>
      <rPr>
        <sz val="7"/>
        <rFont val="맑은 고딕"/>
        <family val="3"/>
        <charset val="129"/>
        <scheme val="minor"/>
      </rPr>
      <t>Seonam</t>
    </r>
    <phoneticPr fontId="16" type="noConversion"/>
  </si>
  <si>
    <r>
      <t xml:space="preserve">양천구 </t>
    </r>
    <r>
      <rPr>
        <sz val="7"/>
        <rFont val="맑은 고딕"/>
        <family val="3"/>
        <charset val="129"/>
        <scheme val="minor"/>
      </rPr>
      <t>Yangcheon-gu</t>
    </r>
    <phoneticPr fontId="16" type="noConversion"/>
  </si>
  <si>
    <r>
      <t xml:space="preserve">구로구 </t>
    </r>
    <r>
      <rPr>
        <sz val="7"/>
        <rFont val="맑은 고딕"/>
        <family val="3"/>
        <charset val="129"/>
        <scheme val="minor"/>
      </rPr>
      <t>Guro-gu</t>
    </r>
    <phoneticPr fontId="16" type="noConversion"/>
  </si>
  <si>
    <r>
      <t xml:space="preserve">금천구 </t>
    </r>
    <r>
      <rPr>
        <sz val="7"/>
        <rFont val="맑은 고딕"/>
        <family val="3"/>
        <charset val="129"/>
        <scheme val="minor"/>
      </rPr>
      <t>Geumcheon-gu</t>
    </r>
    <phoneticPr fontId="16" type="noConversion"/>
  </si>
  <si>
    <r>
      <t xml:space="preserve">영등포구 </t>
    </r>
    <r>
      <rPr>
        <sz val="7"/>
        <rFont val="맑은 고딕"/>
        <family val="3"/>
        <charset val="129"/>
        <scheme val="minor"/>
      </rPr>
      <t>Yeongdeungpo-gu</t>
    </r>
    <phoneticPr fontId="16" type="noConversion"/>
  </si>
  <si>
    <r>
      <t xml:space="preserve">관악구 </t>
    </r>
    <r>
      <rPr>
        <sz val="7"/>
        <rFont val="맑은 고딕"/>
        <family val="3"/>
        <charset val="129"/>
        <scheme val="minor"/>
      </rPr>
      <t>Gwanak-gu</t>
    </r>
    <phoneticPr fontId="16" type="noConversion"/>
  </si>
  <si>
    <r>
      <t xml:space="preserve">동남권 </t>
    </r>
    <r>
      <rPr>
        <sz val="7"/>
        <rFont val="맑은 고딕"/>
        <family val="3"/>
        <charset val="129"/>
        <scheme val="minor"/>
      </rPr>
      <t>Dongnam</t>
    </r>
    <phoneticPr fontId="16" type="noConversion"/>
  </si>
  <si>
    <r>
      <t xml:space="preserve">서초구 </t>
    </r>
    <r>
      <rPr>
        <sz val="7"/>
        <rFont val="맑은 고딕"/>
        <family val="3"/>
        <charset val="129"/>
        <scheme val="minor"/>
      </rPr>
      <t>Seocho-gu</t>
    </r>
    <phoneticPr fontId="16" type="noConversion"/>
  </si>
  <si>
    <r>
      <t xml:space="preserve">강남구 </t>
    </r>
    <r>
      <rPr>
        <sz val="7"/>
        <rFont val="맑은 고딕"/>
        <family val="3"/>
        <charset val="129"/>
        <scheme val="minor"/>
      </rPr>
      <t>Gangnam-gu</t>
    </r>
    <phoneticPr fontId="16" type="noConversion"/>
  </si>
  <si>
    <r>
      <t xml:space="preserve">송파구 </t>
    </r>
    <r>
      <rPr>
        <sz val="7"/>
        <rFont val="맑은 고딕"/>
        <family val="3"/>
        <charset val="129"/>
        <scheme val="minor"/>
      </rPr>
      <t>Songpa-gu</t>
    </r>
    <phoneticPr fontId="16" type="noConversion"/>
  </si>
  <si>
    <r>
      <t xml:space="preserve">강동구 </t>
    </r>
    <r>
      <rPr>
        <sz val="7"/>
        <rFont val="맑은 고딕"/>
        <family val="3"/>
        <charset val="129"/>
        <scheme val="minor"/>
      </rPr>
      <t>Gangdong-gu</t>
    </r>
    <phoneticPr fontId="16" type="noConversion"/>
  </si>
  <si>
    <r>
      <t>과천시</t>
    </r>
    <r>
      <rPr>
        <sz val="7"/>
        <rFont val="맑은 고딕"/>
        <family val="3"/>
        <charset val="129"/>
        <scheme val="minor"/>
      </rPr>
      <t xml:space="preserve"> Gwacheon-si</t>
    </r>
    <phoneticPr fontId="16" type="noConversion"/>
  </si>
  <si>
    <r>
      <t xml:space="preserve">안양시 </t>
    </r>
    <r>
      <rPr>
        <sz val="7"/>
        <rFont val="맑은 고딕"/>
        <family val="3"/>
        <charset val="129"/>
        <scheme val="minor"/>
      </rPr>
      <t>Anyang-si</t>
    </r>
    <phoneticPr fontId="16" type="noConversion"/>
  </si>
  <si>
    <r>
      <t>만안구</t>
    </r>
    <r>
      <rPr>
        <sz val="7"/>
        <rFont val="맑은 고딕"/>
        <family val="3"/>
        <charset val="129"/>
        <scheme val="minor"/>
      </rPr>
      <t xml:space="preserve"> Manan-gu</t>
    </r>
    <phoneticPr fontId="16" type="noConversion"/>
  </si>
  <si>
    <r>
      <t xml:space="preserve">동안구 </t>
    </r>
    <r>
      <rPr>
        <sz val="7"/>
        <rFont val="맑은 고딕"/>
        <family val="3"/>
        <charset val="129"/>
        <scheme val="minor"/>
      </rPr>
      <t>Dongan-gu</t>
    </r>
    <phoneticPr fontId="16" type="noConversion"/>
  </si>
  <si>
    <r>
      <t xml:space="preserve">성남시 </t>
    </r>
    <r>
      <rPr>
        <sz val="7"/>
        <rFont val="맑은 고딕"/>
        <family val="3"/>
        <charset val="129"/>
        <scheme val="minor"/>
      </rPr>
      <t>Seongnam-si</t>
    </r>
    <phoneticPr fontId="16" type="noConversion"/>
  </si>
  <si>
    <r>
      <t xml:space="preserve">수정구 </t>
    </r>
    <r>
      <rPr>
        <sz val="7"/>
        <rFont val="맑은 고딕"/>
        <family val="3"/>
        <charset val="129"/>
        <scheme val="minor"/>
      </rPr>
      <t>Sujeong-gu</t>
    </r>
    <phoneticPr fontId="16" type="noConversion"/>
  </si>
  <si>
    <r>
      <t xml:space="preserve">중원구 </t>
    </r>
    <r>
      <rPr>
        <sz val="7"/>
        <rFont val="맑은 고딕"/>
        <family val="3"/>
        <charset val="129"/>
        <scheme val="minor"/>
      </rPr>
      <t>Jungwon-gu</t>
    </r>
    <phoneticPr fontId="16" type="noConversion"/>
  </si>
  <si>
    <r>
      <t xml:space="preserve">분당구 </t>
    </r>
    <r>
      <rPr>
        <sz val="7"/>
        <rFont val="맑은 고딕"/>
        <family val="3"/>
        <charset val="129"/>
        <scheme val="minor"/>
      </rPr>
      <t>Bundang-gu</t>
    </r>
    <phoneticPr fontId="16" type="noConversion"/>
  </si>
  <si>
    <r>
      <t xml:space="preserve">군포시 </t>
    </r>
    <r>
      <rPr>
        <sz val="7"/>
        <rFont val="맑은 고딕"/>
        <family val="3"/>
        <charset val="129"/>
        <scheme val="minor"/>
      </rPr>
      <t>Gunpo-si</t>
    </r>
    <phoneticPr fontId="16" type="noConversion"/>
  </si>
  <si>
    <r>
      <t xml:space="preserve">의왕시 </t>
    </r>
    <r>
      <rPr>
        <sz val="7"/>
        <rFont val="맑은 고딕"/>
        <family val="3"/>
        <charset val="129"/>
        <scheme val="minor"/>
      </rPr>
      <t>Uiwang-si</t>
    </r>
    <phoneticPr fontId="16" type="noConversion"/>
  </si>
  <si>
    <r>
      <t xml:space="preserve">안성시 </t>
    </r>
    <r>
      <rPr>
        <sz val="7"/>
        <rFont val="맑은 고딕"/>
        <family val="3"/>
        <charset val="129"/>
        <scheme val="minor"/>
      </rPr>
      <t>Anseong-si</t>
    </r>
    <phoneticPr fontId="16" type="noConversion"/>
  </si>
  <si>
    <r>
      <t xml:space="preserve">용인시 </t>
    </r>
    <r>
      <rPr>
        <sz val="7"/>
        <rFont val="맑은 고딕"/>
        <family val="3"/>
        <charset val="129"/>
        <scheme val="minor"/>
      </rPr>
      <t>Yongin-si</t>
    </r>
    <phoneticPr fontId="16" type="noConversion"/>
  </si>
  <si>
    <r>
      <t>처인구</t>
    </r>
    <r>
      <rPr>
        <sz val="7"/>
        <rFont val="맑은 고딕"/>
        <family val="3"/>
        <charset val="129"/>
        <scheme val="minor"/>
      </rPr>
      <t xml:space="preserve"> Cheoin-gu</t>
    </r>
    <phoneticPr fontId="16" type="noConversion"/>
  </si>
  <si>
    <t xml:space="preserve"> </t>
    <phoneticPr fontId="16" type="noConversion"/>
  </si>
  <si>
    <r>
      <t xml:space="preserve">수원시 </t>
    </r>
    <r>
      <rPr>
        <sz val="7"/>
        <rFont val="맑은 고딕"/>
        <family val="3"/>
        <charset val="129"/>
        <scheme val="minor"/>
      </rPr>
      <t>Suwon-si</t>
    </r>
    <phoneticPr fontId="16" type="noConversion"/>
  </si>
  <si>
    <r>
      <t xml:space="preserve">권선구 </t>
    </r>
    <r>
      <rPr>
        <sz val="7"/>
        <rFont val="맑은 고딕"/>
        <family val="3"/>
        <charset val="129"/>
        <scheme val="minor"/>
      </rPr>
      <t>Gwonseon-gu</t>
    </r>
    <phoneticPr fontId="16" type="noConversion"/>
  </si>
  <si>
    <r>
      <t xml:space="preserve">팔달구 </t>
    </r>
    <r>
      <rPr>
        <sz val="7"/>
        <rFont val="맑은 고딕"/>
        <family val="3"/>
        <charset val="129"/>
        <scheme val="minor"/>
      </rPr>
      <t>Paldal-gu</t>
    </r>
    <phoneticPr fontId="16" type="noConversion"/>
  </si>
  <si>
    <r>
      <t xml:space="preserve">부천시 </t>
    </r>
    <r>
      <rPr>
        <sz val="7"/>
        <rFont val="맑은 고딕"/>
        <family val="3"/>
        <charset val="129"/>
        <scheme val="minor"/>
      </rPr>
      <t>Bucheon-si</t>
    </r>
    <phoneticPr fontId="16" type="noConversion"/>
  </si>
  <si>
    <r>
      <t xml:space="preserve">원미구 </t>
    </r>
    <r>
      <rPr>
        <sz val="7"/>
        <rFont val="맑은 고딕"/>
        <family val="3"/>
        <charset val="129"/>
        <scheme val="minor"/>
      </rPr>
      <t>Wonmi-gu</t>
    </r>
    <phoneticPr fontId="16" type="noConversion"/>
  </si>
  <si>
    <r>
      <t xml:space="preserve">소사구 </t>
    </r>
    <r>
      <rPr>
        <sz val="7"/>
        <rFont val="맑은 고딕"/>
        <family val="3"/>
        <charset val="129"/>
        <scheme val="minor"/>
      </rPr>
      <t>Sosa-gu</t>
    </r>
    <phoneticPr fontId="16" type="noConversion"/>
  </si>
  <si>
    <r>
      <t xml:space="preserve">시흥시 </t>
    </r>
    <r>
      <rPr>
        <sz val="7"/>
        <rFont val="맑은 고딕"/>
        <family val="3"/>
        <charset val="129"/>
        <scheme val="minor"/>
      </rPr>
      <t>Siheung-si</t>
    </r>
    <phoneticPr fontId="16" type="noConversion"/>
  </si>
  <si>
    <r>
      <t xml:space="preserve">광명시 </t>
    </r>
    <r>
      <rPr>
        <sz val="7"/>
        <rFont val="맑은 고딕"/>
        <family val="3"/>
        <charset val="129"/>
        <scheme val="minor"/>
      </rPr>
      <t>Gwangmyeong-si</t>
    </r>
    <phoneticPr fontId="16" type="noConversion"/>
  </si>
  <si>
    <r>
      <t xml:space="preserve">화성시 </t>
    </r>
    <r>
      <rPr>
        <sz val="7"/>
        <rFont val="맑은 고딕"/>
        <family val="3"/>
        <charset val="129"/>
        <scheme val="minor"/>
      </rPr>
      <t>Hwaseong-si</t>
    </r>
    <phoneticPr fontId="16" type="noConversion"/>
  </si>
  <si>
    <r>
      <t xml:space="preserve">오산시 </t>
    </r>
    <r>
      <rPr>
        <sz val="7"/>
        <rFont val="맑은 고딕"/>
        <family val="3"/>
        <charset val="129"/>
        <scheme val="minor"/>
      </rPr>
      <t>Osan-si</t>
    </r>
    <phoneticPr fontId="16" type="noConversion"/>
  </si>
  <si>
    <r>
      <t xml:space="preserve">평택시 </t>
    </r>
    <r>
      <rPr>
        <sz val="7"/>
        <rFont val="맑은 고딕"/>
        <family val="3"/>
        <charset val="129"/>
        <scheme val="minor"/>
      </rPr>
      <t>Pyeongtaek-si</t>
    </r>
    <phoneticPr fontId="16" type="noConversion"/>
  </si>
  <si>
    <r>
      <t xml:space="preserve">구리시 </t>
    </r>
    <r>
      <rPr>
        <sz val="7"/>
        <rFont val="맑은 고딕"/>
        <family val="3"/>
        <charset val="129"/>
        <scheme val="minor"/>
      </rPr>
      <t>Guri-si</t>
    </r>
    <phoneticPr fontId="16" type="noConversion"/>
  </si>
  <si>
    <r>
      <t xml:space="preserve">하남시 </t>
    </r>
    <r>
      <rPr>
        <sz val="7"/>
        <rFont val="맑은 고딕"/>
        <family val="3"/>
        <charset val="129"/>
        <scheme val="minor"/>
      </rPr>
      <t>Hanam-si</t>
    </r>
    <phoneticPr fontId="16" type="noConversion"/>
  </si>
  <si>
    <r>
      <t xml:space="preserve">광주시 </t>
    </r>
    <r>
      <rPr>
        <sz val="7"/>
        <rFont val="맑은 고딕"/>
        <family val="3"/>
        <charset val="129"/>
        <scheme val="minor"/>
      </rPr>
      <t>Gwangju-si</t>
    </r>
    <phoneticPr fontId="16" type="noConversion"/>
  </si>
  <si>
    <r>
      <t xml:space="preserve"> 동부2권 </t>
    </r>
    <r>
      <rPr>
        <sz val="7"/>
        <rFont val="맑은 고딕"/>
        <family val="3"/>
        <charset val="129"/>
        <scheme val="minor"/>
      </rPr>
      <t>Dongbu1-kwon</t>
    </r>
    <phoneticPr fontId="16" type="noConversion"/>
  </si>
  <si>
    <r>
      <t>이천시</t>
    </r>
    <r>
      <rPr>
        <sz val="7"/>
        <rFont val="맑은 고딕"/>
        <family val="3"/>
        <charset val="129"/>
        <scheme val="minor"/>
      </rPr>
      <t xml:space="preserve"> Icheon-si</t>
    </r>
    <phoneticPr fontId="16" type="noConversion"/>
  </si>
  <si>
    <r>
      <t xml:space="preserve">여주군 </t>
    </r>
    <r>
      <rPr>
        <sz val="7"/>
        <rFont val="맑은 고딕"/>
        <family val="3"/>
        <charset val="129"/>
        <scheme val="minor"/>
      </rPr>
      <t>Yeoju-gun</t>
    </r>
    <phoneticPr fontId="16" type="noConversion"/>
  </si>
  <si>
    <r>
      <t xml:space="preserve">김포시 </t>
    </r>
    <r>
      <rPr>
        <sz val="7"/>
        <rFont val="맑은 고딕"/>
        <family val="3"/>
        <charset val="129"/>
        <scheme val="minor"/>
      </rPr>
      <t>Gimpo-si</t>
    </r>
    <phoneticPr fontId="16" type="noConversion"/>
  </si>
  <si>
    <r>
      <t xml:space="preserve">고양시 </t>
    </r>
    <r>
      <rPr>
        <sz val="7"/>
        <rFont val="맑은 고딕"/>
        <family val="3"/>
        <charset val="129"/>
        <scheme val="minor"/>
      </rPr>
      <t>Goyang-si</t>
    </r>
    <phoneticPr fontId="16" type="noConversion"/>
  </si>
  <si>
    <r>
      <t xml:space="preserve">덕양구 </t>
    </r>
    <r>
      <rPr>
        <sz val="7"/>
        <rFont val="맑은 고딕"/>
        <family val="3"/>
        <charset val="129"/>
        <scheme val="minor"/>
      </rPr>
      <t>Deogyang-gu</t>
    </r>
    <phoneticPr fontId="16" type="noConversion"/>
  </si>
  <si>
    <r>
      <t xml:space="preserve">일산동구 </t>
    </r>
    <r>
      <rPr>
        <sz val="7"/>
        <rFont val="맑은 고딕"/>
        <family val="3"/>
        <charset val="129"/>
        <scheme val="minor"/>
      </rPr>
      <t>Ilsandong-gu</t>
    </r>
    <phoneticPr fontId="16" type="noConversion"/>
  </si>
  <si>
    <r>
      <t>일산서구</t>
    </r>
    <r>
      <rPr>
        <sz val="7"/>
        <rFont val="맑은 고딕"/>
        <family val="3"/>
        <charset val="129"/>
        <scheme val="minor"/>
      </rPr>
      <t xml:space="preserve"> Ilsanseo-gu</t>
    </r>
    <phoneticPr fontId="16" type="noConversion"/>
  </si>
  <si>
    <r>
      <t xml:space="preserve">파주시 </t>
    </r>
    <r>
      <rPr>
        <sz val="7"/>
        <rFont val="맑은 고딕"/>
        <family val="3"/>
        <charset val="129"/>
        <scheme val="minor"/>
      </rPr>
      <t>Paju-si</t>
    </r>
    <phoneticPr fontId="16" type="noConversion"/>
  </si>
  <si>
    <r>
      <t xml:space="preserve">포천시 </t>
    </r>
    <r>
      <rPr>
        <sz val="7"/>
        <rFont val="맑은 고딕"/>
        <family val="3"/>
        <charset val="129"/>
        <scheme val="minor"/>
      </rPr>
      <t>Pocheon-si</t>
    </r>
    <phoneticPr fontId="16" type="noConversion"/>
  </si>
  <si>
    <r>
      <t xml:space="preserve">동두천시 </t>
    </r>
    <r>
      <rPr>
        <sz val="7"/>
        <rFont val="맑은 고딕"/>
        <family val="3"/>
        <charset val="129"/>
        <scheme val="minor"/>
      </rPr>
      <t>Dongducheon-si</t>
    </r>
    <phoneticPr fontId="16" type="noConversion"/>
  </si>
  <si>
    <r>
      <t xml:space="preserve">양주시 </t>
    </r>
    <r>
      <rPr>
        <sz val="7"/>
        <rFont val="맑은 고딕"/>
        <family val="3"/>
        <charset val="129"/>
        <scheme val="minor"/>
      </rPr>
      <t>Yangju-si</t>
    </r>
    <phoneticPr fontId="16" type="noConversion"/>
  </si>
  <si>
    <r>
      <t xml:space="preserve">의정부시 </t>
    </r>
    <r>
      <rPr>
        <sz val="7"/>
        <rFont val="맑은 고딕"/>
        <family val="3"/>
        <charset val="129"/>
        <scheme val="minor"/>
      </rPr>
      <t>Uijeongbu-si</t>
    </r>
    <phoneticPr fontId="16" type="noConversion"/>
  </si>
  <si>
    <r>
      <t xml:space="preserve">동구 </t>
    </r>
    <r>
      <rPr>
        <sz val="7"/>
        <rFont val="맑은 고딕"/>
        <family val="3"/>
        <charset val="129"/>
        <scheme val="minor"/>
      </rPr>
      <t>Dong-gu</t>
    </r>
    <phoneticPr fontId="16" type="noConversion"/>
  </si>
  <si>
    <r>
      <t xml:space="preserve">남구 </t>
    </r>
    <r>
      <rPr>
        <sz val="7"/>
        <rFont val="맑은 고딕"/>
        <family val="3"/>
        <charset val="129"/>
        <scheme val="minor"/>
      </rPr>
      <t>Nam-gu</t>
    </r>
    <phoneticPr fontId="16" type="noConversion"/>
  </si>
  <si>
    <r>
      <t xml:space="preserve">연수구 </t>
    </r>
    <r>
      <rPr>
        <sz val="7"/>
        <rFont val="맑은 고딕"/>
        <family val="3"/>
        <charset val="129"/>
        <scheme val="minor"/>
      </rPr>
      <t>Yeonsu-gu</t>
    </r>
    <phoneticPr fontId="16" type="noConversion"/>
  </si>
  <si>
    <r>
      <t>남동구</t>
    </r>
    <r>
      <rPr>
        <sz val="7"/>
        <rFont val="맑은 고딕"/>
        <family val="3"/>
        <charset val="129"/>
        <scheme val="minor"/>
      </rPr>
      <t xml:space="preserve"> Namdong-gu</t>
    </r>
    <phoneticPr fontId="16" type="noConversion"/>
  </si>
  <si>
    <r>
      <t xml:space="preserve">부평구 </t>
    </r>
    <r>
      <rPr>
        <sz val="7"/>
        <rFont val="맑은 고딕"/>
        <family val="3"/>
        <charset val="129"/>
        <scheme val="minor"/>
      </rPr>
      <t>Bupyeong-gu</t>
    </r>
    <phoneticPr fontId="16" type="noConversion"/>
  </si>
  <si>
    <r>
      <t xml:space="preserve">계양구 </t>
    </r>
    <r>
      <rPr>
        <sz val="7"/>
        <rFont val="맑은 고딕"/>
        <family val="3"/>
        <charset val="129"/>
        <scheme val="minor"/>
      </rPr>
      <t>Gyeyang-gu</t>
    </r>
    <phoneticPr fontId="16" type="noConversion"/>
  </si>
  <si>
    <r>
      <t xml:space="preserve">서구 </t>
    </r>
    <r>
      <rPr>
        <sz val="7"/>
        <rFont val="맑은 고딕"/>
        <family val="3"/>
        <charset val="129"/>
        <scheme val="minor"/>
      </rPr>
      <t>Seo-gu</t>
    </r>
    <phoneticPr fontId="16" type="noConversion"/>
  </si>
  <si>
    <r>
      <t>중구</t>
    </r>
    <r>
      <rPr>
        <sz val="7"/>
        <rFont val="맑은 고딕"/>
        <family val="3"/>
        <charset val="129"/>
        <scheme val="minor"/>
      </rPr>
      <t xml:space="preserve"> Jung-gu</t>
    </r>
    <phoneticPr fontId="16" type="noConversion"/>
  </si>
  <si>
    <r>
      <t xml:space="preserve">동구 </t>
    </r>
    <r>
      <rPr>
        <sz val="7"/>
        <rFont val="맑은 고딕"/>
        <family val="3"/>
        <charset val="129"/>
        <scheme val="minor"/>
      </rPr>
      <t>Dong-gu</t>
    </r>
    <phoneticPr fontId="16" type="noConversion"/>
  </si>
  <si>
    <r>
      <t xml:space="preserve">영도구 </t>
    </r>
    <r>
      <rPr>
        <sz val="7"/>
        <rFont val="맑은 고딕"/>
        <family val="3"/>
        <charset val="129"/>
        <scheme val="minor"/>
      </rPr>
      <t>Yeongdo-gu</t>
    </r>
    <phoneticPr fontId="16" type="noConversion"/>
  </si>
  <si>
    <r>
      <t xml:space="preserve">부산진구 </t>
    </r>
    <r>
      <rPr>
        <sz val="7"/>
        <rFont val="맑은 고딕"/>
        <family val="3"/>
        <charset val="129"/>
        <scheme val="minor"/>
      </rPr>
      <t>Busanjin-gu</t>
    </r>
    <phoneticPr fontId="16" type="noConversion"/>
  </si>
  <si>
    <r>
      <t xml:space="preserve">연제구 </t>
    </r>
    <r>
      <rPr>
        <sz val="7"/>
        <rFont val="맑은 고딕"/>
        <family val="3"/>
        <charset val="129"/>
        <scheme val="minor"/>
      </rPr>
      <t>Yeonje-gu</t>
    </r>
    <phoneticPr fontId="16" type="noConversion"/>
  </si>
  <si>
    <r>
      <t xml:space="preserve">수영구 </t>
    </r>
    <r>
      <rPr>
        <sz val="7"/>
        <rFont val="맑은 고딕"/>
        <family val="3"/>
        <charset val="129"/>
        <scheme val="minor"/>
      </rPr>
      <t>Suyeong-gu</t>
    </r>
    <phoneticPr fontId="16" type="noConversion"/>
  </si>
  <si>
    <r>
      <t xml:space="preserve">해운대구 </t>
    </r>
    <r>
      <rPr>
        <sz val="7"/>
        <rFont val="맑은 고딕"/>
        <family val="3"/>
        <charset val="129"/>
        <scheme val="minor"/>
      </rPr>
      <t>Haeundae-gu</t>
    </r>
    <phoneticPr fontId="16" type="noConversion"/>
  </si>
  <si>
    <r>
      <t xml:space="preserve">금정구 </t>
    </r>
    <r>
      <rPr>
        <sz val="7"/>
        <rFont val="맑은 고딕"/>
        <family val="3"/>
        <charset val="129"/>
        <scheme val="minor"/>
      </rPr>
      <t>Geumjeong-gu</t>
    </r>
    <phoneticPr fontId="16" type="noConversion"/>
  </si>
  <si>
    <r>
      <t xml:space="preserve">동래구 </t>
    </r>
    <r>
      <rPr>
        <sz val="7"/>
        <rFont val="맑은 고딕"/>
        <family val="3"/>
        <charset val="129"/>
        <scheme val="minor"/>
      </rPr>
      <t>Dongnae-gu</t>
    </r>
    <phoneticPr fontId="16" type="noConversion"/>
  </si>
  <si>
    <r>
      <t xml:space="preserve">기장군 </t>
    </r>
    <r>
      <rPr>
        <sz val="7"/>
        <rFont val="맑은 고딕"/>
        <family val="3"/>
        <charset val="129"/>
        <scheme val="minor"/>
      </rPr>
      <t>Gijang-gun</t>
    </r>
    <phoneticPr fontId="16" type="noConversion"/>
  </si>
  <si>
    <r>
      <t xml:space="preserve">북구 </t>
    </r>
    <r>
      <rPr>
        <sz val="7"/>
        <rFont val="맑은 고딕"/>
        <family val="3"/>
        <charset val="129"/>
        <scheme val="minor"/>
      </rPr>
      <t>Buk-gu</t>
    </r>
    <phoneticPr fontId="16" type="noConversion"/>
  </si>
  <si>
    <r>
      <t xml:space="preserve">강서구 </t>
    </r>
    <r>
      <rPr>
        <sz val="7"/>
        <rFont val="맑은 고딕"/>
        <family val="3"/>
        <charset val="129"/>
        <scheme val="minor"/>
      </rPr>
      <t>Gangseo-gu</t>
    </r>
    <phoneticPr fontId="16" type="noConversion"/>
  </si>
  <si>
    <r>
      <t xml:space="preserve">사상구 </t>
    </r>
    <r>
      <rPr>
        <sz val="7"/>
        <rFont val="맑은 고딕"/>
        <family val="3"/>
        <charset val="129"/>
        <scheme val="minor"/>
      </rPr>
      <t>Sasang-gu</t>
    </r>
    <phoneticPr fontId="16" type="noConversion"/>
  </si>
  <si>
    <r>
      <t xml:space="preserve">사하구 </t>
    </r>
    <r>
      <rPr>
        <sz val="7"/>
        <rFont val="맑은 고딕"/>
        <family val="3"/>
        <charset val="129"/>
        <scheme val="minor"/>
      </rPr>
      <t>Saha-gu</t>
    </r>
    <phoneticPr fontId="16" type="noConversion"/>
  </si>
  <si>
    <r>
      <t xml:space="preserve">중구 </t>
    </r>
    <r>
      <rPr>
        <sz val="7"/>
        <rFont val="맑은 고딕"/>
        <family val="3"/>
        <charset val="129"/>
        <scheme val="minor"/>
      </rPr>
      <t>Jung-gu</t>
    </r>
    <phoneticPr fontId="16" type="noConversion"/>
  </si>
  <si>
    <r>
      <t>유성구</t>
    </r>
    <r>
      <rPr>
        <sz val="7"/>
        <rFont val="맑은 고딕"/>
        <family val="3"/>
        <charset val="129"/>
        <scheme val="minor"/>
      </rPr>
      <t xml:space="preserve"> Yuseong-gu</t>
    </r>
    <phoneticPr fontId="16" type="noConversion"/>
  </si>
  <si>
    <r>
      <t xml:space="preserve">대덕구 </t>
    </r>
    <r>
      <rPr>
        <sz val="7"/>
        <rFont val="맑은 고딕"/>
        <family val="3"/>
        <charset val="129"/>
        <scheme val="minor"/>
      </rPr>
      <t>Daedeok-gu</t>
    </r>
    <phoneticPr fontId="16" type="noConversion"/>
  </si>
  <si>
    <r>
      <t>북구</t>
    </r>
    <r>
      <rPr>
        <sz val="7"/>
        <rFont val="맑은 고딕"/>
        <family val="3"/>
        <charset val="129"/>
        <scheme val="minor"/>
      </rPr>
      <t xml:space="preserve"> Buk-gu</t>
    </r>
    <phoneticPr fontId="16" type="noConversion"/>
  </si>
  <si>
    <r>
      <t xml:space="preserve">광산구 </t>
    </r>
    <r>
      <rPr>
        <sz val="7"/>
        <rFont val="맑은 고딕"/>
        <family val="3"/>
        <charset val="129"/>
        <scheme val="minor"/>
      </rPr>
      <t>Gwangsan-gu</t>
    </r>
    <phoneticPr fontId="16" type="noConversion"/>
  </si>
  <si>
    <r>
      <t xml:space="preserve">북구 </t>
    </r>
    <r>
      <rPr>
        <sz val="7"/>
        <rFont val="맑은 고딕"/>
        <family val="3"/>
        <charset val="129"/>
        <scheme val="minor"/>
      </rPr>
      <t>Buk-gu</t>
    </r>
    <phoneticPr fontId="16" type="noConversion"/>
  </si>
  <si>
    <r>
      <t xml:space="preserve">수성구 </t>
    </r>
    <r>
      <rPr>
        <sz val="7"/>
        <rFont val="맑은 고딕"/>
        <family val="3"/>
        <charset val="129"/>
        <scheme val="minor"/>
      </rPr>
      <t xml:space="preserve">Suseong-gu </t>
    </r>
    <phoneticPr fontId="16" type="noConversion"/>
  </si>
  <si>
    <r>
      <t xml:space="preserve">달서구 </t>
    </r>
    <r>
      <rPr>
        <sz val="7"/>
        <rFont val="맑은 고딕"/>
        <family val="3"/>
        <charset val="129"/>
        <scheme val="minor"/>
      </rPr>
      <t>Dalseo-gu</t>
    </r>
    <phoneticPr fontId="16" type="noConversion"/>
  </si>
  <si>
    <r>
      <t xml:space="preserve">달성군 </t>
    </r>
    <r>
      <rPr>
        <sz val="7"/>
        <rFont val="맑은 고딕"/>
        <family val="3"/>
        <charset val="129"/>
        <scheme val="minor"/>
      </rPr>
      <t>Dalseong-gun</t>
    </r>
    <phoneticPr fontId="16" type="noConversion"/>
  </si>
  <si>
    <r>
      <t xml:space="preserve">울주군 </t>
    </r>
    <r>
      <rPr>
        <sz val="7"/>
        <rFont val="맑은 고딕"/>
        <family val="3"/>
        <charset val="129"/>
        <scheme val="minor"/>
      </rPr>
      <t>Ulju-gun</t>
    </r>
    <phoneticPr fontId="16" type="noConversion"/>
  </si>
  <si>
    <r>
      <t xml:space="preserve">상당구 </t>
    </r>
    <r>
      <rPr>
        <sz val="7"/>
        <rFont val="맑은 고딕"/>
        <family val="3"/>
        <charset val="129"/>
        <scheme val="minor"/>
      </rPr>
      <t>Sangdang-gu</t>
    </r>
    <phoneticPr fontId="16" type="noConversion"/>
  </si>
  <si>
    <r>
      <t xml:space="preserve">흥덕구 </t>
    </r>
    <r>
      <rPr>
        <sz val="7"/>
        <rFont val="맑은 고딕"/>
        <family val="3"/>
        <charset val="129"/>
        <scheme val="minor"/>
      </rPr>
      <t>Heungdeok-gu</t>
    </r>
    <phoneticPr fontId="16" type="noConversion"/>
  </si>
  <si>
    <r>
      <t xml:space="preserve">춘천시 </t>
    </r>
    <r>
      <rPr>
        <sz val="7"/>
        <rFont val="맑은 고딕"/>
        <family val="3"/>
        <charset val="129"/>
        <scheme val="minor"/>
      </rPr>
      <t>Chuncheon-si</t>
    </r>
    <phoneticPr fontId="16" type="noConversion"/>
  </si>
  <si>
    <r>
      <t xml:space="preserve">원주시 </t>
    </r>
    <r>
      <rPr>
        <sz val="7"/>
        <rFont val="맑은 고딕"/>
        <family val="3"/>
        <charset val="129"/>
        <scheme val="minor"/>
      </rPr>
      <t>Wonju-si</t>
    </r>
    <phoneticPr fontId="16" type="noConversion"/>
  </si>
  <si>
    <r>
      <t xml:space="preserve">강릉시 </t>
    </r>
    <r>
      <rPr>
        <sz val="7"/>
        <rFont val="맑은 고딕"/>
        <family val="3"/>
        <charset val="129"/>
        <scheme val="minor"/>
      </rPr>
      <t>Gangneung-si</t>
    </r>
    <phoneticPr fontId="16" type="noConversion"/>
  </si>
  <si>
    <r>
      <t>동해시</t>
    </r>
    <r>
      <rPr>
        <sz val="7"/>
        <rFont val="맑은 고딕"/>
        <family val="3"/>
        <charset val="129"/>
        <scheme val="minor"/>
      </rPr>
      <t xml:space="preserve"> Donghae-si</t>
    </r>
    <phoneticPr fontId="16" type="noConversion"/>
  </si>
  <si>
    <r>
      <t xml:space="preserve">태백시 </t>
    </r>
    <r>
      <rPr>
        <sz val="7"/>
        <rFont val="맑은 고딕"/>
        <family val="3"/>
        <charset val="129"/>
        <scheme val="minor"/>
      </rPr>
      <t>Taebaek-si</t>
    </r>
    <phoneticPr fontId="16" type="noConversion"/>
  </si>
  <si>
    <r>
      <t xml:space="preserve">속초시 </t>
    </r>
    <r>
      <rPr>
        <sz val="7"/>
        <rFont val="맑은 고딕"/>
        <family val="3"/>
        <charset val="129"/>
        <scheme val="minor"/>
      </rPr>
      <t>Sokcho-si</t>
    </r>
    <phoneticPr fontId="16" type="noConversion"/>
  </si>
  <si>
    <r>
      <t xml:space="preserve">삼척시 </t>
    </r>
    <r>
      <rPr>
        <sz val="7"/>
        <rFont val="맑은 고딕"/>
        <family val="3"/>
        <charset val="129"/>
        <scheme val="minor"/>
      </rPr>
      <t>Samcheok-si</t>
    </r>
    <phoneticPr fontId="16" type="noConversion"/>
  </si>
  <si>
    <r>
      <t xml:space="preserve">충주시  </t>
    </r>
    <r>
      <rPr>
        <sz val="7"/>
        <rFont val="맑은 고딕"/>
        <family val="3"/>
        <charset val="129"/>
        <scheme val="minor"/>
      </rPr>
      <t>Chungju-si</t>
    </r>
    <phoneticPr fontId="16" type="noConversion"/>
  </si>
  <si>
    <r>
      <t xml:space="preserve">제천시 </t>
    </r>
    <r>
      <rPr>
        <sz val="7"/>
        <rFont val="맑은 고딕"/>
        <family val="3"/>
        <charset val="129"/>
        <scheme val="minor"/>
      </rPr>
      <t>Jecheon-si</t>
    </r>
    <phoneticPr fontId="16" type="noConversion"/>
  </si>
  <si>
    <r>
      <t xml:space="preserve">청원군 </t>
    </r>
    <r>
      <rPr>
        <sz val="7"/>
        <rFont val="맑은 고딕"/>
        <family val="3"/>
        <charset val="129"/>
        <scheme val="minor"/>
      </rPr>
      <t>Cheongwon-gun</t>
    </r>
    <phoneticPr fontId="16" type="noConversion"/>
  </si>
  <si>
    <r>
      <t xml:space="preserve">음성군 </t>
    </r>
    <r>
      <rPr>
        <sz val="7"/>
        <rFont val="맑은 고딕"/>
        <family val="3"/>
        <charset val="129"/>
        <scheme val="minor"/>
      </rPr>
      <t>Eumseong-gun</t>
    </r>
    <phoneticPr fontId="16" type="noConversion"/>
  </si>
  <si>
    <r>
      <t xml:space="preserve">청주시 </t>
    </r>
    <r>
      <rPr>
        <sz val="7"/>
        <rFont val="맑은 고딕"/>
        <family val="3"/>
        <charset val="129"/>
        <scheme val="minor"/>
      </rPr>
      <t>Cheongju-si</t>
    </r>
    <phoneticPr fontId="16" type="noConversion"/>
  </si>
  <si>
    <r>
      <t xml:space="preserve">동남구 </t>
    </r>
    <r>
      <rPr>
        <sz val="7"/>
        <rFont val="맑은 고딕"/>
        <family val="3"/>
        <charset val="129"/>
        <scheme val="minor"/>
      </rPr>
      <t>Dongnam-gu</t>
    </r>
    <phoneticPr fontId="16" type="noConversion"/>
  </si>
  <si>
    <r>
      <t xml:space="preserve">서북구 </t>
    </r>
    <r>
      <rPr>
        <sz val="7"/>
        <rFont val="맑은 고딕"/>
        <family val="3"/>
        <charset val="129"/>
        <scheme val="minor"/>
      </rPr>
      <t>Seobuk-gu</t>
    </r>
    <phoneticPr fontId="16" type="noConversion"/>
  </si>
  <si>
    <r>
      <t>완산구</t>
    </r>
    <r>
      <rPr>
        <sz val="7"/>
        <rFont val="맑은 고딕"/>
        <family val="3"/>
        <charset val="129"/>
        <scheme val="minor"/>
      </rPr>
      <t xml:space="preserve"> Wansan-gu</t>
    </r>
    <phoneticPr fontId="16" type="noConversion"/>
  </si>
  <si>
    <r>
      <t xml:space="preserve">덕진구 </t>
    </r>
    <r>
      <rPr>
        <sz val="7"/>
        <rFont val="맑은 고딕"/>
        <family val="3"/>
        <charset val="129"/>
        <scheme val="minor"/>
      </rPr>
      <t>Deokjin-gu</t>
    </r>
    <phoneticPr fontId="16" type="noConversion"/>
  </si>
  <si>
    <r>
      <t xml:space="preserve">천안시 </t>
    </r>
    <r>
      <rPr>
        <sz val="7"/>
        <rFont val="맑은 고딕"/>
        <family val="3"/>
        <charset val="129"/>
        <scheme val="minor"/>
      </rPr>
      <t>Cheonan-si</t>
    </r>
    <phoneticPr fontId="16" type="noConversion"/>
  </si>
  <si>
    <r>
      <t xml:space="preserve">공주시 </t>
    </r>
    <r>
      <rPr>
        <sz val="7"/>
        <rFont val="맑은 고딕"/>
        <family val="3"/>
        <charset val="129"/>
        <scheme val="minor"/>
      </rPr>
      <t>Gongju-si</t>
    </r>
    <phoneticPr fontId="16" type="noConversion"/>
  </si>
  <si>
    <r>
      <t>보령시</t>
    </r>
    <r>
      <rPr>
        <sz val="7"/>
        <rFont val="맑은 고딕"/>
        <family val="3"/>
        <charset val="129"/>
        <scheme val="minor"/>
      </rPr>
      <t xml:space="preserve"> Boryeong-si</t>
    </r>
    <phoneticPr fontId="16" type="noConversion"/>
  </si>
  <si>
    <r>
      <t xml:space="preserve">아산시 </t>
    </r>
    <r>
      <rPr>
        <sz val="7"/>
        <rFont val="맑은 고딕"/>
        <family val="3"/>
        <charset val="129"/>
        <scheme val="minor"/>
      </rPr>
      <t xml:space="preserve"> Asan-si</t>
    </r>
    <phoneticPr fontId="16" type="noConversion"/>
  </si>
  <si>
    <r>
      <t xml:space="preserve">서산시 </t>
    </r>
    <r>
      <rPr>
        <sz val="7"/>
        <rFont val="맑은 고딕"/>
        <family val="3"/>
        <charset val="129"/>
        <scheme val="minor"/>
      </rPr>
      <t>Seosan-si</t>
    </r>
    <phoneticPr fontId="16" type="noConversion"/>
  </si>
  <si>
    <r>
      <t xml:space="preserve">논산시 </t>
    </r>
    <r>
      <rPr>
        <sz val="7"/>
        <rFont val="맑은 고딕"/>
        <family val="3"/>
        <charset val="129"/>
        <scheme val="minor"/>
      </rPr>
      <t>Nonsan-si</t>
    </r>
    <phoneticPr fontId="16" type="noConversion"/>
  </si>
  <si>
    <r>
      <t xml:space="preserve">계룡시 </t>
    </r>
    <r>
      <rPr>
        <sz val="7"/>
        <rFont val="맑은 고딕"/>
        <family val="3"/>
        <charset val="129"/>
        <scheme val="minor"/>
      </rPr>
      <t>Gyeryong-si</t>
    </r>
    <phoneticPr fontId="16" type="noConversion"/>
  </si>
  <si>
    <r>
      <t xml:space="preserve">홍성군 </t>
    </r>
    <r>
      <rPr>
        <sz val="7"/>
        <rFont val="맑은 고딕"/>
        <family val="3"/>
        <charset val="129"/>
        <scheme val="minor"/>
      </rPr>
      <t>Hongsung</t>
    </r>
    <phoneticPr fontId="16" type="noConversion"/>
  </si>
  <si>
    <r>
      <t xml:space="preserve">예산군 </t>
    </r>
    <r>
      <rPr>
        <sz val="7"/>
        <rFont val="맑은 고딕"/>
        <family val="3"/>
        <charset val="129"/>
        <scheme val="minor"/>
      </rPr>
      <t>Yesan-gun</t>
    </r>
    <phoneticPr fontId="16" type="noConversion"/>
  </si>
  <si>
    <r>
      <t xml:space="preserve">전주시 </t>
    </r>
    <r>
      <rPr>
        <sz val="7"/>
        <rFont val="맑은 고딕"/>
        <family val="3"/>
        <charset val="129"/>
        <scheme val="minor"/>
      </rPr>
      <t>Jeonju-si</t>
    </r>
    <phoneticPr fontId="16" type="noConversion"/>
  </si>
  <si>
    <r>
      <t xml:space="preserve">군산시 </t>
    </r>
    <r>
      <rPr>
        <sz val="7"/>
        <rFont val="맑은 고딕"/>
        <family val="3"/>
        <charset val="129"/>
        <scheme val="minor"/>
      </rPr>
      <t>Gunsan-si</t>
    </r>
    <phoneticPr fontId="16" type="noConversion"/>
  </si>
  <si>
    <r>
      <t xml:space="preserve">익산시 </t>
    </r>
    <r>
      <rPr>
        <sz val="7"/>
        <rFont val="맑은 고딕"/>
        <family val="3"/>
        <charset val="129"/>
        <scheme val="minor"/>
      </rPr>
      <t>Iksan-si</t>
    </r>
    <phoneticPr fontId="16" type="noConversion"/>
  </si>
  <si>
    <r>
      <t xml:space="preserve">정읍시 </t>
    </r>
    <r>
      <rPr>
        <sz val="7"/>
        <rFont val="맑은 고딕"/>
        <family val="3"/>
        <charset val="129"/>
        <scheme val="minor"/>
      </rPr>
      <t>Jeongeup-si</t>
    </r>
    <phoneticPr fontId="16" type="noConversion"/>
  </si>
  <si>
    <r>
      <t xml:space="preserve">남원시 </t>
    </r>
    <r>
      <rPr>
        <sz val="7"/>
        <rFont val="맑은 고딕"/>
        <family val="3"/>
        <charset val="129"/>
        <scheme val="minor"/>
      </rPr>
      <t>Namwon-si</t>
    </r>
    <phoneticPr fontId="16" type="noConversion"/>
  </si>
  <si>
    <r>
      <t xml:space="preserve">김제시 </t>
    </r>
    <r>
      <rPr>
        <sz val="7"/>
        <rFont val="맑은 고딕"/>
        <family val="3"/>
        <charset val="129"/>
        <scheme val="minor"/>
      </rPr>
      <t>Kimje-si</t>
    </r>
    <phoneticPr fontId="16" type="noConversion"/>
  </si>
  <si>
    <r>
      <t xml:space="preserve">목포시 </t>
    </r>
    <r>
      <rPr>
        <sz val="7"/>
        <rFont val="맑은 고딕"/>
        <family val="3"/>
        <charset val="129"/>
        <scheme val="minor"/>
      </rPr>
      <t>Mokpo-si</t>
    </r>
    <phoneticPr fontId="16" type="noConversion"/>
  </si>
  <si>
    <r>
      <t xml:space="preserve">여수시 </t>
    </r>
    <r>
      <rPr>
        <sz val="7"/>
        <rFont val="맑은 고딕"/>
        <family val="3"/>
        <charset val="129"/>
        <scheme val="minor"/>
      </rPr>
      <t>Yeosu-si</t>
    </r>
    <phoneticPr fontId="16" type="noConversion"/>
  </si>
  <si>
    <r>
      <t xml:space="preserve">순천시 </t>
    </r>
    <r>
      <rPr>
        <sz val="7"/>
        <rFont val="맑은 고딕"/>
        <family val="3"/>
        <charset val="129"/>
        <scheme val="minor"/>
      </rPr>
      <t>Suncheon-si</t>
    </r>
    <phoneticPr fontId="16" type="noConversion"/>
  </si>
  <si>
    <r>
      <t xml:space="preserve">나주시 </t>
    </r>
    <r>
      <rPr>
        <sz val="7"/>
        <rFont val="맑은 고딕"/>
        <family val="3"/>
        <charset val="129"/>
        <scheme val="minor"/>
      </rPr>
      <t>Naju-si</t>
    </r>
    <phoneticPr fontId="16" type="noConversion"/>
  </si>
  <si>
    <r>
      <t xml:space="preserve">광양시 </t>
    </r>
    <r>
      <rPr>
        <sz val="7"/>
        <rFont val="맑은 고딕"/>
        <family val="3"/>
        <charset val="129"/>
        <scheme val="minor"/>
      </rPr>
      <t>Gwangyang-si</t>
    </r>
    <phoneticPr fontId="16" type="noConversion"/>
  </si>
  <si>
    <r>
      <t xml:space="preserve">무안군 </t>
    </r>
    <r>
      <rPr>
        <sz val="7"/>
        <rFont val="맑은 고딕"/>
        <family val="3"/>
        <charset val="129"/>
        <scheme val="minor"/>
      </rPr>
      <t>Muan-gun</t>
    </r>
    <phoneticPr fontId="16" type="noConversion"/>
  </si>
  <si>
    <r>
      <t xml:space="preserve">경주시 </t>
    </r>
    <r>
      <rPr>
        <sz val="7"/>
        <rFont val="맑은 고딕"/>
        <family val="3"/>
        <charset val="129"/>
        <scheme val="minor"/>
      </rPr>
      <t>Gyeongju-si</t>
    </r>
    <phoneticPr fontId="16" type="noConversion"/>
  </si>
  <si>
    <r>
      <t xml:space="preserve">구미시 </t>
    </r>
    <r>
      <rPr>
        <sz val="7"/>
        <rFont val="맑은 고딕"/>
        <family val="3"/>
        <charset val="129"/>
        <scheme val="minor"/>
      </rPr>
      <t>Gumi-si</t>
    </r>
    <phoneticPr fontId="16" type="noConversion"/>
  </si>
  <si>
    <r>
      <t xml:space="preserve">창원시 </t>
    </r>
    <r>
      <rPr>
        <sz val="7"/>
        <rFont val="맑은 고딕"/>
        <family val="3"/>
        <charset val="129"/>
        <scheme val="minor"/>
      </rPr>
      <t>Changwon-si</t>
    </r>
    <phoneticPr fontId="16" type="noConversion"/>
  </si>
  <si>
    <r>
      <t xml:space="preserve">의창구 </t>
    </r>
    <r>
      <rPr>
        <sz val="7"/>
        <rFont val="맑은 고딕"/>
        <family val="3"/>
        <charset val="129"/>
        <scheme val="minor"/>
      </rPr>
      <t>uichang-gu</t>
    </r>
    <phoneticPr fontId="16" type="noConversion"/>
  </si>
  <si>
    <r>
      <t xml:space="preserve">성산구 </t>
    </r>
    <r>
      <rPr>
        <sz val="7"/>
        <rFont val="맑은 고딕"/>
        <family val="3"/>
        <charset val="129"/>
        <scheme val="minor"/>
      </rPr>
      <t>seongsan-gu</t>
    </r>
    <phoneticPr fontId="16" type="noConversion"/>
  </si>
  <si>
    <r>
      <t>진해구</t>
    </r>
    <r>
      <rPr>
        <sz val="7"/>
        <rFont val="맑은 고딕"/>
        <family val="3"/>
        <charset val="129"/>
        <scheme val="minor"/>
      </rPr>
      <t xml:space="preserve"> jinhae-gu</t>
    </r>
    <phoneticPr fontId="16" type="noConversion"/>
  </si>
  <si>
    <r>
      <rPr>
        <sz val="8.5"/>
        <rFont val="맑은 고딕"/>
        <family val="3"/>
        <charset val="129"/>
        <scheme val="minor"/>
      </rPr>
      <t>마산회원구</t>
    </r>
    <r>
      <rPr>
        <sz val="9"/>
        <rFont val="맑은 고딕"/>
        <family val="3"/>
        <charset val="129"/>
        <scheme val="minor"/>
      </rPr>
      <t xml:space="preserve"> </t>
    </r>
    <r>
      <rPr>
        <sz val="6"/>
        <rFont val="맑은 고딕"/>
        <family val="3"/>
        <charset val="129"/>
        <scheme val="minor"/>
      </rPr>
      <t>masanhoewon-gu</t>
    </r>
    <phoneticPr fontId="16" type="noConversion"/>
  </si>
  <si>
    <r>
      <rPr>
        <sz val="8.5"/>
        <rFont val="맑은 고딕"/>
        <family val="3"/>
        <charset val="129"/>
        <scheme val="minor"/>
      </rPr>
      <t>마산합포구</t>
    </r>
    <r>
      <rPr>
        <sz val="9"/>
        <rFont val="맑은 고딕"/>
        <family val="3"/>
        <charset val="129"/>
        <scheme val="minor"/>
      </rPr>
      <t xml:space="preserve"> </t>
    </r>
    <r>
      <rPr>
        <sz val="6"/>
        <rFont val="맑은 고딕"/>
        <family val="3"/>
        <charset val="129"/>
        <scheme val="minor"/>
      </rPr>
      <t>masanhappo-gu</t>
    </r>
    <phoneticPr fontId="16" type="noConversion"/>
  </si>
  <si>
    <r>
      <t xml:space="preserve">도심권 </t>
    </r>
    <r>
      <rPr>
        <sz val="7"/>
        <rFont val="맑은 고딕"/>
        <family val="3"/>
        <charset val="129"/>
        <scheme val="minor"/>
      </rPr>
      <t>Dosim</t>
    </r>
    <phoneticPr fontId="16" type="noConversion"/>
  </si>
  <si>
    <r>
      <t xml:space="preserve">성동구 </t>
    </r>
    <r>
      <rPr>
        <sz val="7"/>
        <rFont val="맑은 고딕"/>
        <family val="3"/>
        <charset val="129"/>
        <scheme val="minor"/>
      </rPr>
      <t>Seongdong-gu</t>
    </r>
    <phoneticPr fontId="16" type="noConversion"/>
  </si>
  <si>
    <t xml:space="preserve"> </t>
    <phoneticPr fontId="16" type="noConversion"/>
  </si>
  <si>
    <r>
      <t xml:space="preserve">                                 </t>
    </r>
    <r>
      <rPr>
        <sz val="8"/>
        <color indexed="8"/>
        <rFont val="맑은 고딕"/>
        <family val="3"/>
        <charset val="129"/>
      </rPr>
      <t>구</t>
    </r>
    <r>
      <rPr>
        <sz val="8"/>
        <color indexed="8"/>
        <rFont val="Arial"/>
        <family val="2"/>
      </rPr>
      <t xml:space="preserve"> </t>
    </r>
    <r>
      <rPr>
        <sz val="8"/>
        <color indexed="8"/>
        <rFont val="맑은 고딕"/>
        <family val="3"/>
        <charset val="129"/>
      </rPr>
      <t>분</t>
    </r>
    <r>
      <rPr>
        <sz val="8"/>
        <color indexed="8"/>
        <rFont val="Arial"/>
        <family val="2"/>
      </rPr>
      <t xml:space="preserve">  </t>
    </r>
    <phoneticPr fontId="17" type="noConversion"/>
  </si>
  <si>
    <t xml:space="preserve">End of 
</t>
    <phoneticPr fontId="16" type="noConversion"/>
  </si>
  <si>
    <r>
      <t xml:space="preserve">서대문구 </t>
    </r>
    <r>
      <rPr>
        <sz val="7"/>
        <rFont val="맑은 고딕"/>
        <family val="3"/>
        <charset val="129"/>
        <scheme val="minor"/>
      </rPr>
      <t>Seodaemun-gu</t>
    </r>
    <phoneticPr fontId="16" type="noConversion"/>
  </si>
  <si>
    <r>
      <t xml:space="preserve">                                 </t>
    </r>
    <r>
      <rPr>
        <sz val="8"/>
        <color indexed="8"/>
        <rFont val="맑은 고딕"/>
        <family val="3"/>
        <charset val="129"/>
      </rPr>
      <t>구</t>
    </r>
    <r>
      <rPr>
        <sz val="8"/>
        <color indexed="8"/>
        <rFont val="Arial"/>
        <family val="2"/>
      </rPr>
      <t xml:space="preserve"> </t>
    </r>
    <r>
      <rPr>
        <sz val="8"/>
        <color indexed="8"/>
        <rFont val="맑은 고딕"/>
        <family val="3"/>
        <charset val="129"/>
      </rPr>
      <t>분</t>
    </r>
    <r>
      <rPr>
        <sz val="8"/>
        <color indexed="8"/>
        <rFont val="Arial"/>
        <family val="2"/>
      </rPr>
      <t xml:space="preserve">  </t>
    </r>
    <phoneticPr fontId="17" type="noConversion"/>
  </si>
  <si>
    <r>
      <t xml:space="preserve"> </t>
    </r>
    <r>
      <rPr>
        <sz val="8"/>
        <color indexed="8"/>
        <rFont val="돋움"/>
        <family val="3"/>
        <charset val="129"/>
      </rPr>
      <t>구</t>
    </r>
    <r>
      <rPr>
        <sz val="8"/>
        <color indexed="8"/>
        <rFont val="Arial"/>
        <family val="2"/>
      </rPr>
      <t xml:space="preserve"> </t>
    </r>
    <r>
      <rPr>
        <sz val="8"/>
        <color indexed="8"/>
        <rFont val="돋움"/>
        <family val="3"/>
        <charset val="129"/>
      </rPr>
      <t>분</t>
    </r>
    <r>
      <rPr>
        <sz val="8"/>
        <color indexed="8"/>
        <rFont val="Arial"/>
        <family val="2"/>
      </rPr>
      <t xml:space="preserve">  </t>
    </r>
    <phoneticPr fontId="16" type="noConversion"/>
  </si>
  <si>
    <t xml:space="preserve">                               Classification</t>
    <phoneticPr fontId="16" type="noConversion"/>
  </si>
  <si>
    <t>Classification</t>
    <phoneticPr fontId="16" type="noConversion"/>
  </si>
  <si>
    <r>
      <t xml:space="preserve"> </t>
    </r>
    <r>
      <rPr>
        <sz val="8"/>
        <color indexed="8"/>
        <rFont val="맑은 고딕"/>
        <family val="3"/>
        <charset val="129"/>
        <scheme val="minor"/>
      </rPr>
      <t>지 역</t>
    </r>
    <r>
      <rPr>
        <sz val="8"/>
        <color indexed="8"/>
        <rFont val="돋움"/>
        <family val="3"/>
        <charset val="129"/>
      </rPr>
      <t xml:space="preserve">
</t>
    </r>
    <r>
      <rPr>
        <sz val="8"/>
        <color indexed="8"/>
        <rFont val="Arial"/>
        <family val="2"/>
      </rPr>
      <t xml:space="preserve"> </t>
    </r>
    <r>
      <rPr>
        <sz val="6"/>
        <color indexed="8"/>
        <rFont val="Arial"/>
        <family val="2"/>
      </rPr>
      <t>Region</t>
    </r>
    <phoneticPr fontId="16" type="noConversion"/>
  </si>
  <si>
    <t xml:space="preserve">  </t>
    <phoneticPr fontId="16" type="noConversion"/>
  </si>
  <si>
    <r>
      <t>강  북</t>
    </r>
    <r>
      <rPr>
        <b/>
        <sz val="7"/>
        <rFont val="맑은 고딕"/>
        <family val="3"/>
        <charset val="129"/>
        <scheme val="minor"/>
      </rPr>
      <t xml:space="preserve"> </t>
    </r>
    <r>
      <rPr>
        <sz val="7"/>
        <rFont val="맑은 고딕"/>
        <family val="3"/>
        <charset val="129"/>
        <scheme val="minor"/>
      </rPr>
      <t>Northern seoul</t>
    </r>
    <phoneticPr fontId="16" type="noConversion"/>
  </si>
  <si>
    <r>
      <t>서  울</t>
    </r>
    <r>
      <rPr>
        <sz val="9"/>
        <rFont val="맑은 고딕"/>
        <family val="3"/>
        <charset val="129"/>
        <scheme val="minor"/>
      </rPr>
      <t xml:space="preserve"> </t>
    </r>
    <r>
      <rPr>
        <sz val="7"/>
        <rFont val="맑은 고딕"/>
        <family val="3"/>
        <charset val="129"/>
        <scheme val="minor"/>
      </rPr>
      <t>Seoul</t>
    </r>
    <phoneticPr fontId="17" type="noConversion"/>
  </si>
  <si>
    <r>
      <rPr>
        <sz val="9"/>
        <rFont val="맑은 고딕"/>
        <family val="3"/>
        <charset val="129"/>
        <scheme val="minor"/>
      </rPr>
      <t>강 북</t>
    </r>
    <r>
      <rPr>
        <b/>
        <sz val="9"/>
        <rFont val="맑은 고딕"/>
        <family val="3"/>
        <charset val="129"/>
        <scheme val="minor"/>
      </rPr>
      <t xml:space="preserve"> </t>
    </r>
    <r>
      <rPr>
        <sz val="7"/>
        <rFont val="맑은 고딕"/>
        <family val="3"/>
        <charset val="129"/>
        <scheme val="minor"/>
      </rPr>
      <t>Northern seoul</t>
    </r>
    <phoneticPr fontId="16" type="noConversion"/>
  </si>
  <si>
    <r>
      <rPr>
        <sz val="9"/>
        <rFont val="맑은 고딕"/>
        <family val="3"/>
        <charset val="129"/>
        <scheme val="minor"/>
      </rPr>
      <t>강 남</t>
    </r>
    <r>
      <rPr>
        <sz val="8"/>
        <rFont val="맑은 고딕"/>
        <family val="3"/>
        <charset val="129"/>
        <scheme val="minor"/>
      </rPr>
      <t xml:space="preserve"> </t>
    </r>
    <r>
      <rPr>
        <sz val="7"/>
        <rFont val="맑은 고딕"/>
        <family val="3"/>
        <charset val="129"/>
        <scheme val="minor"/>
      </rPr>
      <t>Southern Seoul</t>
    </r>
    <phoneticPr fontId="16" type="noConversion"/>
  </si>
  <si>
    <r>
      <t xml:space="preserve">서남권 </t>
    </r>
    <r>
      <rPr>
        <sz val="7"/>
        <rFont val="맑은 고딕"/>
        <family val="3"/>
        <charset val="129"/>
        <scheme val="minor"/>
      </rPr>
      <t>Seonam-kwon</t>
    </r>
    <phoneticPr fontId="16" type="noConversion"/>
  </si>
  <si>
    <r>
      <t>동남권</t>
    </r>
    <r>
      <rPr>
        <sz val="7"/>
        <rFont val="맑은 고딕"/>
        <family val="3"/>
        <charset val="129"/>
        <scheme val="minor"/>
      </rPr>
      <t xml:space="preserve"> Dongnam-kwon</t>
    </r>
    <phoneticPr fontId="16" type="noConversion"/>
  </si>
  <si>
    <r>
      <t xml:space="preserve">도심권 </t>
    </r>
    <r>
      <rPr>
        <sz val="7"/>
        <rFont val="맑은 고딕"/>
        <family val="3"/>
        <charset val="129"/>
        <scheme val="minor"/>
      </rPr>
      <t>Dosim-kwon</t>
    </r>
    <phoneticPr fontId="17" type="noConversion"/>
  </si>
  <si>
    <r>
      <t xml:space="preserve">동북권 </t>
    </r>
    <r>
      <rPr>
        <sz val="7"/>
        <rFont val="맑은 고딕"/>
        <family val="3"/>
        <charset val="129"/>
        <scheme val="minor"/>
      </rPr>
      <t>Dongbuk-kwon</t>
    </r>
    <phoneticPr fontId="16" type="noConversion"/>
  </si>
  <si>
    <r>
      <t xml:space="preserve">서북권 </t>
    </r>
    <r>
      <rPr>
        <sz val="7"/>
        <rFont val="맑은 고딕"/>
        <family val="3"/>
        <charset val="129"/>
        <scheme val="minor"/>
      </rPr>
      <t>Seobuk-kwon</t>
    </r>
    <phoneticPr fontId="16" type="noConversion"/>
  </si>
  <si>
    <r>
      <t>서해안권</t>
    </r>
    <r>
      <rPr>
        <sz val="7"/>
        <rFont val="맑은 고딕"/>
        <family val="3"/>
        <charset val="129"/>
        <scheme val="minor"/>
      </rPr>
      <t xml:space="preserve"> Seohaean-kwon</t>
    </r>
    <phoneticPr fontId="16" type="noConversion"/>
  </si>
  <si>
    <r>
      <t xml:space="preserve">경부1권 </t>
    </r>
    <r>
      <rPr>
        <sz val="7"/>
        <rFont val="맑은 고딕"/>
        <family val="3"/>
        <charset val="129"/>
        <scheme val="minor"/>
      </rPr>
      <t>Gyeongbu1-kwon</t>
    </r>
    <phoneticPr fontId="16" type="noConversion"/>
  </si>
  <si>
    <r>
      <t xml:space="preserve">경부2권 </t>
    </r>
    <r>
      <rPr>
        <sz val="7"/>
        <rFont val="맑은 고딕"/>
        <family val="3"/>
        <charset val="129"/>
        <scheme val="minor"/>
      </rPr>
      <t>Gyeongbu2-kwon</t>
    </r>
    <phoneticPr fontId="16" type="noConversion"/>
  </si>
  <si>
    <r>
      <t xml:space="preserve">동부1권 </t>
    </r>
    <r>
      <rPr>
        <sz val="7"/>
        <rFont val="맑은 고딕"/>
        <family val="3"/>
        <charset val="129"/>
        <scheme val="minor"/>
      </rPr>
      <t>Dongbu1-kwon</t>
    </r>
    <phoneticPr fontId="16" type="noConversion"/>
  </si>
  <si>
    <r>
      <rPr>
        <b/>
        <sz val="9"/>
        <rFont val="맑은 고딕"/>
        <family val="3"/>
        <charset val="129"/>
        <scheme val="minor"/>
      </rPr>
      <t>인  천</t>
    </r>
    <r>
      <rPr>
        <sz val="9"/>
        <rFont val="맑은 고딕"/>
        <family val="3"/>
        <charset val="129"/>
        <scheme val="minor"/>
      </rPr>
      <t xml:space="preserve"> </t>
    </r>
    <r>
      <rPr>
        <sz val="7"/>
        <rFont val="맑은 고딕"/>
        <family val="3"/>
        <charset val="129"/>
        <scheme val="minor"/>
      </rPr>
      <t>Incheon</t>
    </r>
    <phoneticPr fontId="16" type="noConversion"/>
  </si>
  <si>
    <r>
      <rPr>
        <b/>
        <sz val="9"/>
        <rFont val="맑은 고딕"/>
        <family val="3"/>
        <charset val="129"/>
        <scheme val="minor"/>
      </rPr>
      <t>부  산</t>
    </r>
    <r>
      <rPr>
        <sz val="9"/>
        <rFont val="맑은 고딕"/>
        <family val="3"/>
        <charset val="129"/>
        <scheme val="minor"/>
      </rPr>
      <t xml:space="preserve"> </t>
    </r>
    <r>
      <rPr>
        <sz val="7"/>
        <rFont val="맑은 고딕"/>
        <family val="3"/>
        <charset val="129"/>
        <scheme val="minor"/>
      </rPr>
      <t>Busan</t>
    </r>
    <phoneticPr fontId="16" type="noConversion"/>
  </si>
  <si>
    <r>
      <t xml:space="preserve">서부산권 </t>
    </r>
    <r>
      <rPr>
        <sz val="7"/>
        <rFont val="맑은 고딕"/>
        <family val="3"/>
        <charset val="129"/>
        <scheme val="minor"/>
      </rPr>
      <t>Seobusan-kwon</t>
    </r>
    <phoneticPr fontId="16" type="noConversion"/>
  </si>
  <si>
    <r>
      <rPr>
        <b/>
        <sz val="9"/>
        <rFont val="맑은 고딕"/>
        <family val="3"/>
        <charset val="129"/>
        <scheme val="minor"/>
      </rPr>
      <t>제  주</t>
    </r>
    <r>
      <rPr>
        <sz val="9"/>
        <rFont val="맑은 고딕"/>
        <family val="3"/>
        <charset val="129"/>
        <scheme val="minor"/>
      </rPr>
      <t xml:space="preserve"> </t>
    </r>
    <r>
      <rPr>
        <sz val="7"/>
        <rFont val="맑은 고딕"/>
        <family val="3"/>
        <charset val="129"/>
        <scheme val="minor"/>
      </rPr>
      <t>Jeju</t>
    </r>
    <phoneticPr fontId="17" type="noConversion"/>
  </si>
  <si>
    <r>
      <t>서  울</t>
    </r>
    <r>
      <rPr>
        <b/>
        <sz val="6"/>
        <rFont val="맑은 고딕"/>
        <family val="3"/>
        <charset val="129"/>
        <scheme val="minor"/>
      </rPr>
      <t xml:space="preserve"> </t>
    </r>
    <r>
      <rPr>
        <sz val="6"/>
        <rFont val="맑은 고딕"/>
        <family val="3"/>
        <charset val="129"/>
        <scheme val="minor"/>
      </rPr>
      <t>Seoul</t>
    </r>
    <phoneticPr fontId="17" type="noConversion"/>
  </si>
  <si>
    <r>
      <t xml:space="preserve">강  남 </t>
    </r>
    <r>
      <rPr>
        <sz val="7"/>
        <rFont val="맑은 고딕"/>
        <family val="3"/>
        <charset val="129"/>
        <scheme val="minor"/>
      </rPr>
      <t>Southern Seoul</t>
    </r>
    <phoneticPr fontId="16" type="noConversion"/>
  </si>
  <si>
    <r>
      <rPr>
        <b/>
        <sz val="9"/>
        <rFont val="맑은 고딕"/>
        <family val="3"/>
        <charset val="129"/>
        <scheme val="minor"/>
      </rPr>
      <t>경  기</t>
    </r>
    <r>
      <rPr>
        <sz val="9"/>
        <rFont val="맑은 고딕"/>
        <family val="3"/>
        <charset val="129"/>
        <scheme val="minor"/>
      </rPr>
      <t xml:space="preserve"> </t>
    </r>
    <r>
      <rPr>
        <sz val="7"/>
        <rFont val="맑은 고딕"/>
        <family val="3"/>
        <charset val="129"/>
        <scheme val="minor"/>
      </rPr>
      <t>Gyeonggi</t>
    </r>
    <phoneticPr fontId="17" type="noConversion"/>
  </si>
  <si>
    <t>Change(%)</t>
    <phoneticPr fontId="16" type="noConversion"/>
  </si>
  <si>
    <t>지수</t>
    <phoneticPr fontId="16" type="noConversion"/>
  </si>
  <si>
    <t>Index</t>
    <phoneticPr fontId="16" type="noConversion"/>
  </si>
  <si>
    <r>
      <t>강서구</t>
    </r>
    <r>
      <rPr>
        <sz val="7"/>
        <rFont val="맑은 고딕"/>
        <family val="3"/>
        <charset val="129"/>
        <scheme val="minor"/>
      </rPr>
      <t xml:space="preserve"> Gangseo-gu</t>
    </r>
    <phoneticPr fontId="16" type="noConversion"/>
  </si>
  <si>
    <r>
      <t xml:space="preserve">수도권 </t>
    </r>
    <r>
      <rPr>
        <sz val="7"/>
        <rFont val="맑은 고딕"/>
        <family val="3"/>
        <charset val="129"/>
        <scheme val="minor"/>
      </rPr>
      <t>Seoul Metropolitan Area</t>
    </r>
    <phoneticPr fontId="16" type="noConversion"/>
  </si>
  <si>
    <r>
      <t>경  기</t>
    </r>
    <r>
      <rPr>
        <b/>
        <sz val="7"/>
        <rFont val="맑은 고딕"/>
        <family val="3"/>
        <charset val="129"/>
        <scheme val="minor"/>
      </rPr>
      <t xml:space="preserve"> </t>
    </r>
    <r>
      <rPr>
        <sz val="7"/>
        <rFont val="맑은 고딕"/>
        <family val="3"/>
        <charset val="129"/>
        <scheme val="minor"/>
      </rPr>
      <t>Gyeonggi</t>
    </r>
    <phoneticPr fontId="16" type="noConversion"/>
  </si>
  <si>
    <r>
      <t xml:space="preserve">경부1권 </t>
    </r>
    <r>
      <rPr>
        <sz val="7"/>
        <rFont val="맑은 고딕"/>
        <family val="3"/>
        <charset val="129"/>
        <scheme val="minor"/>
      </rPr>
      <t>Gyeongbu1-kwon</t>
    </r>
    <phoneticPr fontId="16" type="noConversion"/>
  </si>
  <si>
    <r>
      <t xml:space="preserve">경부2권 </t>
    </r>
    <r>
      <rPr>
        <sz val="7"/>
        <rFont val="맑은 고딕"/>
        <family val="3"/>
        <charset val="129"/>
        <scheme val="minor"/>
      </rPr>
      <t>Gyeongbu2-kwon</t>
    </r>
    <phoneticPr fontId="16" type="noConversion"/>
  </si>
  <si>
    <r>
      <t xml:space="preserve">서해안권 </t>
    </r>
    <r>
      <rPr>
        <sz val="7"/>
        <rFont val="맑은 고딕"/>
        <family val="3"/>
        <charset val="129"/>
        <scheme val="minor"/>
      </rPr>
      <t>Seohaean-kwon</t>
    </r>
    <phoneticPr fontId="16" type="noConversion"/>
  </si>
  <si>
    <r>
      <t xml:space="preserve">기흥구 </t>
    </r>
    <r>
      <rPr>
        <sz val="7"/>
        <rFont val="맑은 고딕"/>
        <family val="3"/>
        <charset val="129"/>
        <scheme val="minor"/>
      </rPr>
      <t>Giheung-gu</t>
    </r>
    <phoneticPr fontId="16" type="noConversion"/>
  </si>
  <si>
    <r>
      <t xml:space="preserve">수지구 </t>
    </r>
    <r>
      <rPr>
        <sz val="7"/>
        <rFont val="맑은 고딕"/>
        <family val="3"/>
        <charset val="129"/>
        <scheme val="minor"/>
      </rPr>
      <t>Suji-gu</t>
    </r>
    <phoneticPr fontId="16" type="noConversion"/>
  </si>
  <si>
    <r>
      <t xml:space="preserve">장안구 </t>
    </r>
    <r>
      <rPr>
        <sz val="7"/>
        <rFont val="맑은 고딕"/>
        <family val="3"/>
        <charset val="129"/>
        <scheme val="minor"/>
      </rPr>
      <t>Jangan-gu</t>
    </r>
    <phoneticPr fontId="16" type="noConversion"/>
  </si>
  <si>
    <r>
      <t xml:space="preserve">영통구 </t>
    </r>
    <r>
      <rPr>
        <sz val="7"/>
        <rFont val="맑은 고딕"/>
        <family val="3"/>
        <charset val="129"/>
        <scheme val="minor"/>
      </rPr>
      <t>Yeongtong-gu</t>
    </r>
    <phoneticPr fontId="16" type="noConversion"/>
  </si>
  <si>
    <r>
      <t xml:space="preserve">원미구 </t>
    </r>
    <r>
      <rPr>
        <sz val="7"/>
        <rFont val="맑은 고딕"/>
        <family val="3"/>
        <charset val="129"/>
        <scheme val="minor"/>
      </rPr>
      <t>Wonmi-gu</t>
    </r>
    <phoneticPr fontId="16" type="noConversion"/>
  </si>
  <si>
    <r>
      <t xml:space="preserve">오정구 </t>
    </r>
    <r>
      <rPr>
        <sz val="7"/>
        <rFont val="맑은 고딕"/>
        <family val="3"/>
        <charset val="129"/>
        <scheme val="minor"/>
      </rPr>
      <t>Ojeong-gu</t>
    </r>
    <phoneticPr fontId="16" type="noConversion"/>
  </si>
  <si>
    <r>
      <t xml:space="preserve">소사구 </t>
    </r>
    <r>
      <rPr>
        <sz val="7"/>
        <rFont val="맑은 고딕"/>
        <family val="3"/>
        <charset val="129"/>
        <scheme val="minor"/>
      </rPr>
      <t>Sosa-gu</t>
    </r>
    <phoneticPr fontId="16" type="noConversion"/>
  </si>
  <si>
    <r>
      <t xml:space="preserve">안산시 </t>
    </r>
    <r>
      <rPr>
        <sz val="7"/>
        <rFont val="맑은 고딕"/>
        <family val="3"/>
        <charset val="129"/>
        <scheme val="minor"/>
      </rPr>
      <t>Ansan-si</t>
    </r>
    <phoneticPr fontId="16" type="noConversion"/>
  </si>
  <si>
    <r>
      <t xml:space="preserve">상록구 </t>
    </r>
    <r>
      <rPr>
        <sz val="7"/>
        <rFont val="맑은 고딕"/>
        <family val="3"/>
        <charset val="129"/>
        <scheme val="minor"/>
      </rPr>
      <t>Sangrok-gu</t>
    </r>
    <phoneticPr fontId="16" type="noConversion"/>
  </si>
  <si>
    <r>
      <t xml:space="preserve">단원구  </t>
    </r>
    <r>
      <rPr>
        <sz val="7"/>
        <rFont val="맑은 고딕"/>
        <family val="3"/>
        <charset val="129"/>
        <scheme val="minor"/>
      </rPr>
      <t>Danwon-gu</t>
    </r>
    <phoneticPr fontId="16" type="noConversion"/>
  </si>
  <si>
    <r>
      <t xml:space="preserve">동부1권 </t>
    </r>
    <r>
      <rPr>
        <sz val="7"/>
        <rFont val="맑은 고딕"/>
        <family val="3"/>
        <charset val="129"/>
        <scheme val="minor"/>
      </rPr>
      <t>Dongbu1-kwon</t>
    </r>
    <phoneticPr fontId="16" type="noConversion"/>
  </si>
  <si>
    <r>
      <t xml:space="preserve">남양주시 </t>
    </r>
    <r>
      <rPr>
        <sz val="7"/>
        <rFont val="맑은 고딕"/>
        <family val="3"/>
        <charset val="129"/>
        <scheme val="minor"/>
      </rPr>
      <t>Namyangju-si</t>
    </r>
    <phoneticPr fontId="16" type="noConversion"/>
  </si>
  <si>
    <r>
      <t xml:space="preserve">경의권 </t>
    </r>
    <r>
      <rPr>
        <sz val="7"/>
        <rFont val="맑은 고딕"/>
        <family val="3"/>
        <charset val="129"/>
        <scheme val="minor"/>
      </rPr>
      <t>Gyeongui-kwon</t>
    </r>
    <phoneticPr fontId="16" type="noConversion"/>
  </si>
  <si>
    <r>
      <t xml:space="preserve">경원권 </t>
    </r>
    <r>
      <rPr>
        <sz val="7"/>
        <rFont val="맑은 고딕"/>
        <family val="3"/>
        <charset val="129"/>
        <scheme val="minor"/>
      </rPr>
      <t>Gyeongwon</t>
    </r>
    <phoneticPr fontId="16" type="noConversion"/>
  </si>
  <si>
    <r>
      <t xml:space="preserve">인천광역시 </t>
    </r>
    <r>
      <rPr>
        <sz val="7"/>
        <rFont val="맑은 고딕"/>
        <family val="3"/>
        <charset val="129"/>
        <scheme val="minor"/>
      </rPr>
      <t>Incheon</t>
    </r>
    <phoneticPr fontId="16" type="noConversion"/>
  </si>
  <si>
    <r>
      <t xml:space="preserve">5대 광역시 </t>
    </r>
    <r>
      <rPr>
        <sz val="7"/>
        <rFont val="맑은 고딕"/>
        <family val="3"/>
        <charset val="129"/>
        <scheme val="minor"/>
      </rPr>
      <t xml:space="preserve">5 Large Cities </t>
    </r>
    <phoneticPr fontId="17" type="noConversion"/>
  </si>
  <si>
    <r>
      <t xml:space="preserve">부산광역시 </t>
    </r>
    <r>
      <rPr>
        <sz val="7"/>
        <rFont val="맑은 고딕"/>
        <family val="3"/>
        <charset val="129"/>
        <scheme val="minor"/>
      </rPr>
      <t>Busan</t>
    </r>
    <phoneticPr fontId="16" type="noConversion"/>
  </si>
  <si>
    <r>
      <t>중부산권</t>
    </r>
    <r>
      <rPr>
        <sz val="7"/>
        <rFont val="맑은 고딕"/>
        <family val="3"/>
        <charset val="129"/>
        <scheme val="minor"/>
      </rPr>
      <t xml:space="preserve"> Jungbusan-kwon</t>
    </r>
    <phoneticPr fontId="16" type="noConversion"/>
  </si>
  <si>
    <r>
      <t xml:space="preserve">동부산권 </t>
    </r>
    <r>
      <rPr>
        <sz val="7"/>
        <rFont val="맑은 고딕"/>
        <family val="3"/>
        <charset val="129"/>
        <scheme val="minor"/>
      </rPr>
      <t>Dongbusan-kwon</t>
    </r>
    <phoneticPr fontId="16" type="noConversion"/>
  </si>
  <si>
    <r>
      <t xml:space="preserve">서부산권 </t>
    </r>
    <r>
      <rPr>
        <sz val="7"/>
        <rFont val="맑은 고딕"/>
        <family val="3"/>
        <charset val="129"/>
        <scheme val="minor"/>
      </rPr>
      <t>Seobusan-kwon</t>
    </r>
    <phoneticPr fontId="16" type="noConversion"/>
  </si>
  <si>
    <r>
      <t xml:space="preserve">대전광역시 </t>
    </r>
    <r>
      <rPr>
        <sz val="7"/>
        <rFont val="맑은 고딕"/>
        <family val="3"/>
        <charset val="129"/>
        <scheme val="minor"/>
      </rPr>
      <t>Daejeon</t>
    </r>
    <phoneticPr fontId="16" type="noConversion"/>
  </si>
  <si>
    <r>
      <t xml:space="preserve">광주광역시 </t>
    </r>
    <r>
      <rPr>
        <sz val="7"/>
        <rFont val="맑은 고딕"/>
        <family val="3"/>
        <charset val="129"/>
        <scheme val="minor"/>
      </rPr>
      <t>Gwangju</t>
    </r>
    <phoneticPr fontId="16" type="noConversion"/>
  </si>
  <si>
    <r>
      <t xml:space="preserve">대구광역시 </t>
    </r>
    <r>
      <rPr>
        <sz val="7"/>
        <rFont val="맑은 고딕"/>
        <family val="3"/>
        <charset val="129"/>
        <scheme val="minor"/>
      </rPr>
      <t>Daegu</t>
    </r>
    <phoneticPr fontId="16" type="noConversion"/>
  </si>
  <si>
    <r>
      <t xml:space="preserve">울산광역시 </t>
    </r>
    <r>
      <rPr>
        <sz val="7"/>
        <rFont val="맑은 고딕"/>
        <family val="3"/>
        <charset val="129"/>
        <scheme val="minor"/>
      </rPr>
      <t>Ulsan</t>
    </r>
    <phoneticPr fontId="16" type="noConversion"/>
  </si>
  <si>
    <r>
      <t xml:space="preserve">충청북도 </t>
    </r>
    <r>
      <rPr>
        <sz val="7"/>
        <rFont val="맑은 고딕"/>
        <family val="3"/>
        <charset val="129"/>
        <scheme val="minor"/>
      </rPr>
      <t>Chungbuk</t>
    </r>
    <phoneticPr fontId="16" type="noConversion"/>
  </si>
  <si>
    <r>
      <t xml:space="preserve">6대 광역시 </t>
    </r>
    <r>
      <rPr>
        <sz val="7"/>
        <rFont val="맑은 고딕"/>
        <family val="3"/>
        <charset val="129"/>
        <scheme val="minor"/>
      </rPr>
      <t xml:space="preserve">6 Large Cities </t>
    </r>
    <phoneticPr fontId="16" type="noConversion"/>
  </si>
  <si>
    <r>
      <t xml:space="preserve">강원도 </t>
    </r>
    <r>
      <rPr>
        <sz val="7"/>
        <rFont val="맑은 고딕"/>
        <family val="3"/>
        <charset val="129"/>
        <scheme val="minor"/>
      </rPr>
      <t>Gangwon</t>
    </r>
    <phoneticPr fontId="16" type="noConversion"/>
  </si>
  <si>
    <r>
      <t xml:space="preserve">대구광역시 </t>
    </r>
    <r>
      <rPr>
        <sz val="7"/>
        <rFont val="맑은 고딕"/>
        <family val="3"/>
        <charset val="129"/>
        <scheme val="minor"/>
      </rPr>
      <t>Daegu</t>
    </r>
    <phoneticPr fontId="16" type="noConversion"/>
  </si>
  <si>
    <r>
      <t xml:space="preserve">울산광역시 </t>
    </r>
    <r>
      <rPr>
        <sz val="7"/>
        <rFont val="맑은 고딕"/>
        <family val="3"/>
        <charset val="129"/>
        <scheme val="minor"/>
      </rPr>
      <t>Ulsan</t>
    </r>
    <phoneticPr fontId="16" type="noConversion"/>
  </si>
  <si>
    <r>
      <t xml:space="preserve">충청남도 </t>
    </r>
    <r>
      <rPr>
        <sz val="7"/>
        <rFont val="맑은 고딕"/>
        <family val="3"/>
        <charset val="129"/>
        <scheme val="minor"/>
      </rPr>
      <t>Chungnam</t>
    </r>
    <phoneticPr fontId="16" type="noConversion"/>
  </si>
  <si>
    <r>
      <t xml:space="preserve">전라북도 </t>
    </r>
    <r>
      <rPr>
        <sz val="7"/>
        <rFont val="맑은 고딕"/>
        <family val="3"/>
        <charset val="129"/>
        <scheme val="minor"/>
      </rPr>
      <t>Jeonbuk</t>
    </r>
    <phoneticPr fontId="16" type="noConversion"/>
  </si>
  <si>
    <r>
      <t xml:space="preserve">전라남도 </t>
    </r>
    <r>
      <rPr>
        <sz val="7"/>
        <rFont val="맑은 고딕"/>
        <family val="3"/>
        <charset val="129"/>
        <scheme val="minor"/>
      </rPr>
      <t>Jeonnam</t>
    </r>
    <phoneticPr fontId="16" type="noConversion"/>
  </si>
  <si>
    <r>
      <t>경상북도</t>
    </r>
    <r>
      <rPr>
        <sz val="9"/>
        <rFont val="맑은 고딕"/>
        <family val="3"/>
        <charset val="129"/>
        <scheme val="minor"/>
      </rPr>
      <t xml:space="preserve"> </t>
    </r>
    <r>
      <rPr>
        <sz val="7"/>
        <rFont val="맑은 고딕"/>
        <family val="3"/>
        <charset val="129"/>
        <scheme val="minor"/>
      </rPr>
      <t>Gyeongbuk</t>
    </r>
    <phoneticPr fontId="16" type="noConversion"/>
  </si>
  <si>
    <r>
      <t xml:space="preserve">당진시 </t>
    </r>
    <r>
      <rPr>
        <sz val="7"/>
        <rFont val="맑은 고딕"/>
        <family val="3"/>
        <charset val="129"/>
        <scheme val="minor"/>
      </rPr>
      <t>Dangjin-si</t>
    </r>
    <phoneticPr fontId="16" type="noConversion"/>
  </si>
  <si>
    <r>
      <t xml:space="preserve">당진시 </t>
    </r>
    <r>
      <rPr>
        <sz val="7"/>
        <rFont val="맑은 고딕"/>
        <family val="3"/>
        <charset val="129"/>
        <scheme val="minor"/>
      </rPr>
      <t>Dangjin-si</t>
    </r>
    <phoneticPr fontId="16" type="noConversion"/>
  </si>
  <si>
    <r>
      <t xml:space="preserve">경상남도 </t>
    </r>
    <r>
      <rPr>
        <sz val="7"/>
        <rFont val="맑은 고딕"/>
        <family val="3"/>
        <charset val="129"/>
        <scheme val="minor"/>
      </rPr>
      <t>Gyeongnam</t>
    </r>
    <phoneticPr fontId="16" type="noConversion"/>
  </si>
  <si>
    <r>
      <t xml:space="preserve">제주특별자치도 </t>
    </r>
    <r>
      <rPr>
        <sz val="7"/>
        <rFont val="맑은 고딕"/>
        <family val="3"/>
        <charset val="129"/>
        <scheme val="minor"/>
      </rPr>
      <t>Jeju</t>
    </r>
    <phoneticPr fontId="16" type="noConversion"/>
  </si>
  <si>
    <r>
      <t xml:space="preserve">서귀포시 </t>
    </r>
    <r>
      <rPr>
        <sz val="7"/>
        <rFont val="맑은 고딕"/>
        <family val="3"/>
        <charset val="129"/>
        <scheme val="minor"/>
      </rPr>
      <t>Seogwipo-si</t>
    </r>
    <phoneticPr fontId="16" type="noConversion"/>
  </si>
  <si>
    <r>
      <t xml:space="preserve">제주시 </t>
    </r>
    <r>
      <rPr>
        <sz val="7"/>
        <rFont val="맑은 고딕"/>
        <family val="3"/>
        <charset val="129"/>
        <scheme val="minor"/>
      </rPr>
      <t>Jeju-si</t>
    </r>
    <phoneticPr fontId="16" type="noConversion"/>
  </si>
  <si>
    <r>
      <t xml:space="preserve">양산시 </t>
    </r>
    <r>
      <rPr>
        <sz val="7"/>
        <rFont val="맑은 고딕"/>
        <family val="3"/>
        <charset val="129"/>
        <scheme val="minor"/>
      </rPr>
      <t>Yangsan-si</t>
    </r>
    <phoneticPr fontId="16" type="noConversion"/>
  </si>
  <si>
    <r>
      <t xml:space="preserve">거제시 </t>
    </r>
    <r>
      <rPr>
        <sz val="7"/>
        <rFont val="맑은 고딕"/>
        <family val="3"/>
        <charset val="129"/>
        <scheme val="minor"/>
      </rPr>
      <t>Geoje-si</t>
    </r>
    <phoneticPr fontId="16" type="noConversion"/>
  </si>
  <si>
    <r>
      <t xml:space="preserve">밀양시 </t>
    </r>
    <r>
      <rPr>
        <sz val="7"/>
        <rFont val="맑은 고딕"/>
        <family val="3"/>
        <charset val="129"/>
        <scheme val="minor"/>
      </rPr>
      <t>Milyang-si</t>
    </r>
    <phoneticPr fontId="16" type="noConversion"/>
  </si>
  <si>
    <r>
      <t xml:space="preserve">김해시 </t>
    </r>
    <r>
      <rPr>
        <sz val="7"/>
        <rFont val="맑은 고딕"/>
        <family val="3"/>
        <charset val="129"/>
        <scheme val="minor"/>
      </rPr>
      <t>Gimhae-si</t>
    </r>
    <phoneticPr fontId="16" type="noConversion"/>
  </si>
  <si>
    <r>
      <t xml:space="preserve">사천시 </t>
    </r>
    <r>
      <rPr>
        <sz val="7"/>
        <rFont val="맑은 고딕"/>
        <family val="3"/>
        <charset val="129"/>
        <scheme val="minor"/>
      </rPr>
      <t>Sacheon-si</t>
    </r>
    <phoneticPr fontId="16" type="noConversion"/>
  </si>
  <si>
    <r>
      <t xml:space="preserve">통영시 </t>
    </r>
    <r>
      <rPr>
        <sz val="7"/>
        <rFont val="맑은 고딕"/>
        <family val="3"/>
        <charset val="129"/>
        <scheme val="minor"/>
      </rPr>
      <t>Tongyeong-si</t>
    </r>
    <phoneticPr fontId="16" type="noConversion"/>
  </si>
  <si>
    <r>
      <t xml:space="preserve">진주시 </t>
    </r>
    <r>
      <rPr>
        <sz val="7"/>
        <rFont val="맑은 고딕"/>
        <family val="3"/>
        <charset val="129"/>
        <scheme val="minor"/>
      </rPr>
      <t>Jinju-si</t>
    </r>
    <phoneticPr fontId="16" type="noConversion"/>
  </si>
  <si>
    <r>
      <t xml:space="preserve">경산시 </t>
    </r>
    <r>
      <rPr>
        <sz val="7"/>
        <rFont val="맑은 고딕"/>
        <family val="3"/>
        <charset val="129"/>
        <scheme val="minor"/>
      </rPr>
      <t>Gyeongsan-si</t>
    </r>
    <phoneticPr fontId="16" type="noConversion"/>
  </si>
  <si>
    <r>
      <t xml:space="preserve">상주시 </t>
    </r>
    <r>
      <rPr>
        <sz val="7"/>
        <rFont val="맑은 고딕"/>
        <family val="3"/>
        <charset val="129"/>
        <scheme val="minor"/>
      </rPr>
      <t>Sangju-si</t>
    </r>
    <phoneticPr fontId="16" type="noConversion"/>
  </si>
  <si>
    <r>
      <t xml:space="preserve">문경시 </t>
    </r>
    <r>
      <rPr>
        <sz val="7"/>
        <rFont val="맑은 고딕"/>
        <family val="3"/>
        <charset val="129"/>
        <scheme val="minor"/>
      </rPr>
      <t>Munkeong-si</t>
    </r>
    <phoneticPr fontId="16" type="noConversion"/>
  </si>
  <si>
    <r>
      <t xml:space="preserve">영천시 </t>
    </r>
    <r>
      <rPr>
        <sz val="7"/>
        <rFont val="맑은 고딕"/>
        <family val="3"/>
        <charset val="129"/>
        <scheme val="minor"/>
      </rPr>
      <t>Youngcheon-si</t>
    </r>
    <phoneticPr fontId="16" type="noConversion"/>
  </si>
  <si>
    <r>
      <t xml:space="preserve">영주시 </t>
    </r>
    <r>
      <rPr>
        <sz val="7"/>
        <rFont val="맑은 고딕"/>
        <family val="3"/>
        <charset val="129"/>
        <scheme val="minor"/>
      </rPr>
      <t>Youngju-si</t>
    </r>
    <phoneticPr fontId="16" type="noConversion"/>
  </si>
  <si>
    <r>
      <t xml:space="preserve">안동시 </t>
    </r>
    <r>
      <rPr>
        <sz val="7"/>
        <rFont val="맑은 고딕"/>
        <family val="3"/>
        <charset val="129"/>
        <scheme val="minor"/>
      </rPr>
      <t>Andong-si</t>
    </r>
    <phoneticPr fontId="16" type="noConversion"/>
  </si>
  <si>
    <r>
      <t xml:space="preserve">김천시 </t>
    </r>
    <r>
      <rPr>
        <sz val="7"/>
        <rFont val="맑은 고딕"/>
        <family val="3"/>
        <charset val="129"/>
        <scheme val="minor"/>
      </rPr>
      <t>Kimcheon-si</t>
    </r>
    <phoneticPr fontId="16" type="noConversion"/>
  </si>
  <si>
    <r>
      <t xml:space="preserve">포항시 </t>
    </r>
    <r>
      <rPr>
        <sz val="7"/>
        <rFont val="맑은 고딕"/>
        <family val="3"/>
        <charset val="129"/>
        <scheme val="minor"/>
      </rPr>
      <t>Pohang-si</t>
    </r>
    <phoneticPr fontId="16" type="noConversion"/>
  </si>
  <si>
    <t xml:space="preserve">   House Sales price indices</t>
    <phoneticPr fontId="16" type="noConversion"/>
  </si>
  <si>
    <r>
      <rPr>
        <b/>
        <sz val="9"/>
        <color indexed="8"/>
        <rFont val="맑은 고딕"/>
        <family val="3"/>
        <charset val="129"/>
      </rPr>
      <t>전월</t>
    </r>
  </si>
  <si>
    <t>전월</t>
    <phoneticPr fontId="17" type="noConversion"/>
  </si>
  <si>
    <t>전년말</t>
    <phoneticPr fontId="17" type="noConversion"/>
  </si>
  <si>
    <t>전  년</t>
    <phoneticPr fontId="17" type="noConversion"/>
  </si>
  <si>
    <t>동  월</t>
    <phoneticPr fontId="16" type="noConversion"/>
  </si>
  <si>
    <t>매매가격지수</t>
    <phoneticPr fontId="16" type="noConversion"/>
  </si>
  <si>
    <t>전세가격지수</t>
    <phoneticPr fontId="16" type="noConversion"/>
  </si>
  <si>
    <t>평  균  가  격</t>
    <phoneticPr fontId="16" type="noConversion"/>
  </si>
  <si>
    <t>아파트</t>
    <phoneticPr fontId="16" type="noConversion"/>
  </si>
  <si>
    <t>CV</t>
    <phoneticPr fontId="16" type="noConversion"/>
  </si>
  <si>
    <t>구분</t>
    <phoneticPr fontId="16" type="noConversion"/>
  </si>
  <si>
    <t>전국</t>
    <phoneticPr fontId="16" type="noConversion"/>
  </si>
  <si>
    <t>CV</t>
    <phoneticPr fontId="16" type="noConversion"/>
  </si>
  <si>
    <r>
      <t xml:space="preserve">11.2 </t>
    </r>
    <r>
      <rPr>
        <b/>
        <sz val="11"/>
        <rFont val="돋움"/>
        <family val="3"/>
        <charset val="129"/>
      </rPr>
      <t>아파트</t>
    </r>
    <r>
      <rPr>
        <b/>
        <sz val="11"/>
        <rFont val="Arial"/>
        <family val="2"/>
      </rPr>
      <t xml:space="preserve"> </t>
    </r>
    <r>
      <rPr>
        <b/>
        <sz val="8"/>
        <rFont val="Arial"/>
        <family val="2"/>
      </rPr>
      <t>(Apartments)</t>
    </r>
    <phoneticPr fontId="16" type="noConversion"/>
  </si>
  <si>
    <r>
      <t xml:space="preserve">11.1 </t>
    </r>
    <r>
      <rPr>
        <b/>
        <sz val="11"/>
        <rFont val="돋움"/>
        <family val="3"/>
        <charset val="129"/>
      </rPr>
      <t>종합주택유형</t>
    </r>
    <r>
      <rPr>
        <b/>
        <sz val="8"/>
        <rFont val="Arial"/>
        <family val="2"/>
      </rPr>
      <t xml:space="preserve"> (Total)</t>
    </r>
    <phoneticPr fontId="16" type="noConversion"/>
  </si>
  <si>
    <t>규모1</t>
    <phoneticPr fontId="16" type="noConversion"/>
  </si>
  <si>
    <t>규모2</t>
    <phoneticPr fontId="16" type="noConversion"/>
  </si>
  <si>
    <t>규모3</t>
    <phoneticPr fontId="16" type="noConversion"/>
  </si>
  <si>
    <t>단독주택</t>
    <phoneticPr fontId="16" type="noConversion"/>
  </si>
  <si>
    <r>
      <rPr>
        <sz val="7"/>
        <rFont val="맑은 고딕"/>
        <family val="3"/>
        <charset val="129"/>
        <scheme val="minor"/>
      </rPr>
      <t xml:space="preserve">Northern seoul </t>
    </r>
    <r>
      <rPr>
        <sz val="9"/>
        <rFont val="맑은 고딕"/>
        <family val="3"/>
        <charset val="129"/>
        <scheme val="minor"/>
      </rPr>
      <t>강 북</t>
    </r>
    <r>
      <rPr>
        <b/>
        <sz val="9"/>
        <rFont val="맑은 고딕"/>
        <family val="3"/>
        <charset val="129"/>
        <scheme val="minor"/>
      </rPr>
      <t xml:space="preserve"> </t>
    </r>
    <phoneticPr fontId="16" type="noConversion"/>
  </si>
  <si>
    <r>
      <rPr>
        <sz val="9"/>
        <rFont val="맑은 고딕"/>
        <family val="3"/>
        <charset val="129"/>
        <scheme val="minor"/>
      </rPr>
      <t xml:space="preserve"> </t>
    </r>
    <r>
      <rPr>
        <sz val="7"/>
        <rFont val="맑은 고딕"/>
        <family val="3"/>
        <charset val="129"/>
        <scheme val="minor"/>
      </rPr>
      <t xml:space="preserve">Southern Seoul </t>
    </r>
    <r>
      <rPr>
        <sz val="9"/>
        <rFont val="맑은 고딕"/>
        <family val="3"/>
        <charset val="129"/>
        <scheme val="minor"/>
      </rPr>
      <t>강 남</t>
    </r>
    <phoneticPr fontId="16" type="noConversion"/>
  </si>
  <si>
    <r>
      <t xml:space="preserve">  </t>
    </r>
    <r>
      <rPr>
        <sz val="7"/>
        <rFont val="맑은 고딕"/>
        <family val="3"/>
        <charset val="129"/>
        <scheme val="minor"/>
      </rPr>
      <t xml:space="preserve">Gwangju </t>
    </r>
    <r>
      <rPr>
        <b/>
        <sz val="9"/>
        <rFont val="맑은 고딕"/>
        <family val="3"/>
        <charset val="129"/>
        <scheme val="minor"/>
      </rPr>
      <t>광  주</t>
    </r>
    <phoneticPr fontId="16" type="noConversion"/>
  </si>
  <si>
    <r>
      <t xml:space="preserve">  </t>
    </r>
    <r>
      <rPr>
        <sz val="7"/>
        <rFont val="맑은 고딕"/>
        <family val="3"/>
        <charset val="129"/>
        <scheme val="minor"/>
      </rPr>
      <t>Daejeon</t>
    </r>
    <r>
      <rPr>
        <sz val="8"/>
        <rFont val="맑은 고딕"/>
        <family val="3"/>
        <charset val="129"/>
        <scheme val="minor"/>
      </rPr>
      <t xml:space="preserve"> </t>
    </r>
    <r>
      <rPr>
        <b/>
        <sz val="9"/>
        <rFont val="맑은 고딕"/>
        <family val="3"/>
        <charset val="129"/>
        <scheme val="minor"/>
      </rPr>
      <t>대  전</t>
    </r>
    <phoneticPr fontId="16" type="noConversion"/>
  </si>
  <si>
    <r>
      <t xml:space="preserve">  </t>
    </r>
    <r>
      <rPr>
        <sz val="7"/>
        <rFont val="맑은 고딕"/>
        <family val="3"/>
        <charset val="129"/>
        <scheme val="minor"/>
      </rPr>
      <t>Ulsan</t>
    </r>
    <r>
      <rPr>
        <b/>
        <sz val="9"/>
        <rFont val="맑은 고딕"/>
        <family val="3"/>
        <charset val="129"/>
        <scheme val="minor"/>
      </rPr>
      <t xml:space="preserve"> 울  산</t>
    </r>
    <phoneticPr fontId="16" type="noConversion"/>
  </si>
  <si>
    <r>
      <t xml:space="preserve">  </t>
    </r>
    <r>
      <rPr>
        <sz val="7"/>
        <rFont val="맑은 고딕"/>
        <family val="3"/>
        <charset val="129"/>
        <scheme val="minor"/>
      </rPr>
      <t>Daegu</t>
    </r>
    <r>
      <rPr>
        <b/>
        <sz val="9"/>
        <rFont val="맑은 고딕"/>
        <family val="3"/>
        <charset val="129"/>
        <scheme val="minor"/>
      </rPr>
      <t xml:space="preserve"> 대  구</t>
    </r>
    <phoneticPr fontId="16" type="noConversion"/>
  </si>
  <si>
    <r>
      <t xml:space="preserve">  </t>
    </r>
    <r>
      <rPr>
        <sz val="7"/>
        <rFont val="맑은 고딕"/>
        <family val="3"/>
        <charset val="129"/>
        <scheme val="minor"/>
      </rPr>
      <t xml:space="preserve">Gangwon </t>
    </r>
    <r>
      <rPr>
        <b/>
        <sz val="9"/>
        <rFont val="맑은 고딕"/>
        <family val="3"/>
        <charset val="129"/>
        <scheme val="minor"/>
      </rPr>
      <t>강  원</t>
    </r>
    <phoneticPr fontId="17" type="noConversion"/>
  </si>
  <si>
    <r>
      <t xml:space="preserve">  </t>
    </r>
    <r>
      <rPr>
        <sz val="7"/>
        <rFont val="맑은 고딕"/>
        <family val="3"/>
        <charset val="129"/>
        <scheme val="minor"/>
      </rPr>
      <t>Chungbuk</t>
    </r>
    <r>
      <rPr>
        <b/>
        <sz val="9"/>
        <rFont val="맑은 고딕"/>
        <family val="3"/>
        <charset val="129"/>
        <scheme val="minor"/>
      </rPr>
      <t xml:space="preserve"> 충  북</t>
    </r>
    <phoneticPr fontId="17" type="noConversion"/>
  </si>
  <si>
    <r>
      <t xml:space="preserve"> </t>
    </r>
    <r>
      <rPr>
        <sz val="7"/>
        <rFont val="맑은 고딕"/>
        <family val="3"/>
        <charset val="129"/>
        <scheme val="minor"/>
      </rPr>
      <t xml:space="preserve">Chungnam </t>
    </r>
    <r>
      <rPr>
        <b/>
        <sz val="9"/>
        <rFont val="맑은 고딕"/>
        <family val="3"/>
        <charset val="129"/>
        <scheme val="minor"/>
      </rPr>
      <t>충  남</t>
    </r>
    <r>
      <rPr>
        <sz val="7"/>
        <rFont val="맑은 고딕"/>
        <family val="3"/>
        <charset val="129"/>
        <scheme val="minor"/>
      </rPr>
      <t xml:space="preserve"> </t>
    </r>
    <phoneticPr fontId="17" type="noConversion"/>
  </si>
  <si>
    <r>
      <t xml:space="preserve">  </t>
    </r>
    <r>
      <rPr>
        <sz val="7"/>
        <rFont val="맑은 고딕"/>
        <family val="3"/>
        <charset val="129"/>
        <scheme val="minor"/>
      </rPr>
      <t xml:space="preserve">Gyeonggi </t>
    </r>
    <r>
      <rPr>
        <b/>
        <sz val="9"/>
        <rFont val="맑은 고딕"/>
        <family val="3"/>
        <charset val="129"/>
        <scheme val="minor"/>
      </rPr>
      <t>경  기</t>
    </r>
    <phoneticPr fontId="17" type="noConversion"/>
  </si>
  <si>
    <r>
      <t xml:space="preserve">  </t>
    </r>
    <r>
      <rPr>
        <sz val="7"/>
        <rFont val="맑은 고딕"/>
        <family val="3"/>
        <charset val="129"/>
        <scheme val="minor"/>
      </rPr>
      <t xml:space="preserve">Incheon </t>
    </r>
    <r>
      <rPr>
        <b/>
        <sz val="9"/>
        <rFont val="맑은 고딕"/>
        <family val="3"/>
        <charset val="129"/>
        <scheme val="minor"/>
      </rPr>
      <t>인  천</t>
    </r>
    <phoneticPr fontId="16" type="noConversion"/>
  </si>
  <si>
    <r>
      <t xml:space="preserve">  </t>
    </r>
    <r>
      <rPr>
        <sz val="7"/>
        <rFont val="맑은 고딕"/>
        <family val="3"/>
        <charset val="129"/>
        <scheme val="minor"/>
      </rPr>
      <t xml:space="preserve">Busan </t>
    </r>
    <r>
      <rPr>
        <b/>
        <sz val="9"/>
        <rFont val="맑은 고딕"/>
        <family val="3"/>
        <charset val="129"/>
        <scheme val="minor"/>
      </rPr>
      <t>부  산</t>
    </r>
    <phoneticPr fontId="16" type="noConversion"/>
  </si>
  <si>
    <r>
      <t xml:space="preserve">  </t>
    </r>
    <r>
      <rPr>
        <sz val="7"/>
        <rFont val="맑은 고딕"/>
        <family val="3"/>
        <charset val="129"/>
        <scheme val="minor"/>
      </rPr>
      <t xml:space="preserve">Jeonbuk </t>
    </r>
    <r>
      <rPr>
        <b/>
        <sz val="9"/>
        <rFont val="맑은 고딕"/>
        <family val="3"/>
        <charset val="129"/>
        <scheme val="minor"/>
      </rPr>
      <t>전  북</t>
    </r>
    <phoneticPr fontId="17" type="noConversion"/>
  </si>
  <si>
    <r>
      <t xml:space="preserve"> Jeonnam  </t>
    </r>
    <r>
      <rPr>
        <b/>
        <sz val="9"/>
        <rFont val="맑은 고딕"/>
        <family val="3"/>
        <charset val="129"/>
        <scheme val="minor"/>
      </rPr>
      <t>전  남</t>
    </r>
    <phoneticPr fontId="17" type="noConversion"/>
  </si>
  <si>
    <r>
      <t xml:space="preserve">  </t>
    </r>
    <r>
      <rPr>
        <sz val="7"/>
        <rFont val="맑은 고딕"/>
        <family val="3"/>
        <charset val="129"/>
        <scheme val="minor"/>
      </rPr>
      <t xml:space="preserve">Gyeongbuk </t>
    </r>
    <r>
      <rPr>
        <b/>
        <sz val="9"/>
        <rFont val="맑은 고딕"/>
        <family val="3"/>
        <charset val="129"/>
        <scheme val="minor"/>
      </rPr>
      <t>경  북</t>
    </r>
    <phoneticPr fontId="17" type="noConversion"/>
  </si>
  <si>
    <r>
      <rPr>
        <sz val="7"/>
        <rFont val="맑은 고딕"/>
        <family val="3"/>
        <charset val="129"/>
        <scheme val="minor"/>
      </rPr>
      <t xml:space="preserve">Gyeongnam </t>
    </r>
    <r>
      <rPr>
        <b/>
        <sz val="9"/>
        <rFont val="맑은 고딕"/>
        <family val="3"/>
        <charset val="129"/>
        <scheme val="minor"/>
      </rPr>
      <t xml:space="preserve"> 경  남 </t>
    </r>
    <phoneticPr fontId="17" type="noConversion"/>
  </si>
  <si>
    <r>
      <rPr>
        <sz val="7"/>
        <rFont val="맑은 고딕"/>
        <family val="3"/>
        <charset val="129"/>
        <scheme val="minor"/>
      </rPr>
      <t xml:space="preserve">Jeju  </t>
    </r>
    <r>
      <rPr>
        <b/>
        <sz val="9"/>
        <rFont val="맑은 고딕"/>
        <family val="3"/>
        <charset val="129"/>
        <scheme val="minor"/>
      </rPr>
      <t xml:space="preserve">제  주 </t>
    </r>
    <phoneticPr fontId="17" type="noConversion"/>
  </si>
  <si>
    <r>
      <t>강  북</t>
    </r>
    <r>
      <rPr>
        <b/>
        <sz val="7"/>
        <rFont val="맑은 고딕"/>
        <family val="3"/>
        <charset val="129"/>
        <scheme val="minor"/>
      </rPr>
      <t xml:space="preserve"> </t>
    </r>
    <r>
      <rPr>
        <sz val="7"/>
        <rFont val="맑은 고딕"/>
        <family val="3"/>
        <charset val="129"/>
        <scheme val="minor"/>
      </rPr>
      <t>Northern seoul</t>
    </r>
    <phoneticPr fontId="16" type="noConversion"/>
  </si>
  <si>
    <r>
      <t>서  울</t>
    </r>
    <r>
      <rPr>
        <b/>
        <sz val="8"/>
        <rFont val="맑은 고딕"/>
        <family val="3"/>
        <charset val="129"/>
        <scheme val="minor"/>
      </rPr>
      <t xml:space="preserve"> </t>
    </r>
    <r>
      <rPr>
        <sz val="8"/>
        <rFont val="맑은 고딕"/>
        <family val="3"/>
        <charset val="129"/>
        <scheme val="minor"/>
      </rPr>
      <t>Seoul</t>
    </r>
    <phoneticPr fontId="17" type="noConversion"/>
  </si>
  <si>
    <r>
      <rPr>
        <b/>
        <sz val="7"/>
        <rFont val="맑은 고딕"/>
        <family val="3"/>
        <charset val="129"/>
        <scheme val="minor"/>
      </rPr>
      <t xml:space="preserve">  </t>
    </r>
    <r>
      <rPr>
        <sz val="7"/>
        <rFont val="맑은 고딕"/>
        <family val="3"/>
        <charset val="129"/>
        <scheme val="minor"/>
      </rPr>
      <t>Seoul</t>
    </r>
    <r>
      <rPr>
        <sz val="6"/>
        <rFont val="맑은 고딕"/>
        <family val="3"/>
        <charset val="129"/>
        <scheme val="minor"/>
      </rPr>
      <t xml:space="preserve">  </t>
    </r>
    <r>
      <rPr>
        <b/>
        <sz val="9"/>
        <rFont val="맑은 고딕"/>
        <family val="3"/>
        <charset val="129"/>
        <scheme val="minor"/>
      </rPr>
      <t>서  울</t>
    </r>
    <phoneticPr fontId="17" type="noConversion"/>
  </si>
  <si>
    <r>
      <t xml:space="preserve">중   구 </t>
    </r>
    <r>
      <rPr>
        <sz val="7"/>
        <rFont val="맑은 고딕"/>
        <family val="3"/>
        <charset val="129"/>
        <scheme val="minor"/>
      </rPr>
      <t>Jung-gu</t>
    </r>
    <phoneticPr fontId="16" type="noConversion"/>
  </si>
  <si>
    <r>
      <t xml:space="preserve">   </t>
    </r>
    <r>
      <rPr>
        <sz val="7"/>
        <rFont val="맑은 고딕"/>
        <family val="3"/>
        <charset val="129"/>
        <scheme val="minor"/>
      </rPr>
      <t xml:space="preserve">Northern seoul </t>
    </r>
    <r>
      <rPr>
        <b/>
        <sz val="9"/>
        <rFont val="맑은 고딕"/>
        <family val="3"/>
        <charset val="129"/>
        <scheme val="minor"/>
      </rPr>
      <t>강   북</t>
    </r>
    <phoneticPr fontId="16" type="noConversion"/>
  </si>
  <si>
    <r>
      <t xml:space="preserve"> 동부2권 </t>
    </r>
    <r>
      <rPr>
        <sz val="7"/>
        <rFont val="맑은 고딕"/>
        <family val="3"/>
        <charset val="129"/>
        <scheme val="minor"/>
      </rPr>
      <t>Dongbu2-kwon</t>
    </r>
    <phoneticPr fontId="16" type="noConversion"/>
  </si>
  <si>
    <r>
      <t xml:space="preserve">홍성군 </t>
    </r>
    <r>
      <rPr>
        <sz val="7"/>
        <rFont val="맑은 고딕"/>
        <family val="3"/>
        <charset val="129"/>
        <scheme val="minor"/>
      </rPr>
      <t>Hongsung-gun</t>
    </r>
    <phoneticPr fontId="16" type="noConversion"/>
  </si>
  <si>
    <r>
      <t xml:space="preserve">도심권 </t>
    </r>
    <r>
      <rPr>
        <sz val="7"/>
        <rFont val="맑은 고딕"/>
        <family val="3"/>
        <charset val="129"/>
        <scheme val="minor"/>
      </rPr>
      <t>Dosim-kwon</t>
    </r>
    <phoneticPr fontId="17" type="noConversion"/>
  </si>
  <si>
    <r>
      <t xml:space="preserve">Dosim-kwon </t>
    </r>
    <r>
      <rPr>
        <sz val="8"/>
        <rFont val="맑은 고딕"/>
        <family val="3"/>
        <charset val="129"/>
        <scheme val="minor"/>
      </rPr>
      <t>도심권</t>
    </r>
    <phoneticPr fontId="17" type="noConversion"/>
  </si>
  <si>
    <r>
      <t xml:space="preserve">Dongbuk-kwon </t>
    </r>
    <r>
      <rPr>
        <sz val="8"/>
        <rFont val="맑은 고딕"/>
        <family val="3"/>
        <charset val="129"/>
        <scheme val="minor"/>
      </rPr>
      <t>동북권</t>
    </r>
    <phoneticPr fontId="16" type="noConversion"/>
  </si>
  <si>
    <r>
      <t xml:space="preserve"> </t>
    </r>
    <r>
      <rPr>
        <sz val="7"/>
        <rFont val="맑은 고딕"/>
        <family val="3"/>
        <charset val="129"/>
        <scheme val="minor"/>
      </rPr>
      <t xml:space="preserve">Seobuk-kwon </t>
    </r>
    <r>
      <rPr>
        <sz val="8"/>
        <rFont val="맑은 고딕"/>
        <family val="3"/>
        <charset val="129"/>
        <scheme val="minor"/>
      </rPr>
      <t>서북권</t>
    </r>
    <phoneticPr fontId="16" type="noConversion"/>
  </si>
  <si>
    <r>
      <t xml:space="preserve">  S</t>
    </r>
    <r>
      <rPr>
        <sz val="7"/>
        <rFont val="맑은 고딕"/>
        <family val="3"/>
        <charset val="129"/>
        <scheme val="minor"/>
      </rPr>
      <t xml:space="preserve">eonam-kwon </t>
    </r>
    <r>
      <rPr>
        <sz val="8"/>
        <rFont val="맑은 고딕"/>
        <family val="3"/>
        <charset val="129"/>
        <scheme val="minor"/>
      </rPr>
      <t>서남권</t>
    </r>
    <phoneticPr fontId="16" type="noConversion"/>
  </si>
  <si>
    <r>
      <t xml:space="preserve"> </t>
    </r>
    <r>
      <rPr>
        <sz val="7"/>
        <rFont val="맑은 고딕"/>
        <family val="3"/>
        <charset val="129"/>
        <scheme val="minor"/>
      </rPr>
      <t xml:space="preserve"> Dongnam-kwon </t>
    </r>
    <r>
      <rPr>
        <sz val="8"/>
        <rFont val="맑은 고딕"/>
        <family val="3"/>
        <charset val="129"/>
        <scheme val="minor"/>
      </rPr>
      <t>동남권</t>
    </r>
    <phoneticPr fontId="16" type="noConversion"/>
  </si>
  <si>
    <r>
      <rPr>
        <sz val="7"/>
        <rFont val="맑은 고딕"/>
        <family val="3"/>
        <charset val="129"/>
        <scheme val="minor"/>
      </rPr>
      <t xml:space="preserve"> Seoul </t>
    </r>
    <r>
      <rPr>
        <b/>
        <sz val="9"/>
        <rFont val="맑은 고딕"/>
        <family val="3"/>
        <charset val="129"/>
        <scheme val="minor"/>
      </rPr>
      <t>서  울</t>
    </r>
    <r>
      <rPr>
        <sz val="9"/>
        <rFont val="맑은 고딕"/>
        <family val="3"/>
        <charset val="129"/>
        <scheme val="minor"/>
      </rPr>
      <t/>
    </r>
    <phoneticPr fontId="17" type="noConversion"/>
  </si>
  <si>
    <r>
      <t xml:space="preserve"> </t>
    </r>
    <r>
      <rPr>
        <sz val="7"/>
        <rFont val="맑은 고딕"/>
        <family val="3"/>
        <charset val="129"/>
        <scheme val="minor"/>
      </rPr>
      <t xml:space="preserve">Seobusan-kwon  </t>
    </r>
    <r>
      <rPr>
        <sz val="8"/>
        <rFont val="맑은 고딕"/>
        <family val="3"/>
        <charset val="129"/>
        <scheme val="minor"/>
      </rPr>
      <t>서부산권</t>
    </r>
    <phoneticPr fontId="16" type="noConversion"/>
  </si>
  <si>
    <r>
      <rPr>
        <sz val="7"/>
        <rFont val="맑은 고딕"/>
        <family val="3"/>
        <charset val="129"/>
        <scheme val="minor"/>
      </rPr>
      <t>Dosim</t>
    </r>
    <r>
      <rPr>
        <sz val="9"/>
        <rFont val="맑은 고딕"/>
        <family val="3"/>
        <charset val="129"/>
        <scheme val="minor"/>
      </rPr>
      <t xml:space="preserve"> 도심권</t>
    </r>
    <phoneticPr fontId="16" type="noConversion"/>
  </si>
  <si>
    <r>
      <rPr>
        <sz val="7"/>
        <rFont val="맑은 고딕"/>
        <family val="3"/>
        <charset val="129"/>
        <scheme val="minor"/>
      </rPr>
      <t>Jongno-gu</t>
    </r>
    <r>
      <rPr>
        <sz val="9"/>
        <rFont val="맑은 고딕"/>
        <family val="3"/>
        <charset val="129"/>
        <scheme val="minor"/>
      </rPr>
      <t xml:space="preserve"> 종로구</t>
    </r>
    <phoneticPr fontId="16" type="noConversion"/>
  </si>
  <si>
    <r>
      <rPr>
        <sz val="7"/>
        <rFont val="맑은 고딕"/>
        <family val="3"/>
        <charset val="129"/>
        <scheme val="minor"/>
      </rPr>
      <t>Jung-gu</t>
    </r>
    <r>
      <rPr>
        <sz val="9"/>
        <rFont val="맑은 고딕"/>
        <family val="3"/>
        <charset val="129"/>
        <scheme val="minor"/>
      </rPr>
      <t xml:space="preserve"> 중   구</t>
    </r>
    <phoneticPr fontId="16" type="noConversion"/>
  </si>
  <si>
    <r>
      <rPr>
        <sz val="7"/>
        <rFont val="맑은 고딕"/>
        <family val="3"/>
        <charset val="129"/>
        <scheme val="minor"/>
      </rPr>
      <t>Yongsan-gu</t>
    </r>
    <r>
      <rPr>
        <sz val="9"/>
        <rFont val="맑은 고딕"/>
        <family val="3"/>
        <charset val="129"/>
        <scheme val="minor"/>
      </rPr>
      <t xml:space="preserve"> 용산구</t>
    </r>
    <phoneticPr fontId="16" type="noConversion"/>
  </si>
  <si>
    <r>
      <rPr>
        <sz val="7"/>
        <rFont val="맑은 고딕"/>
        <family val="3"/>
        <charset val="129"/>
        <scheme val="minor"/>
      </rPr>
      <t>Dongbuk</t>
    </r>
    <r>
      <rPr>
        <sz val="9"/>
        <rFont val="맑은 고딕"/>
        <family val="3"/>
        <charset val="129"/>
        <scheme val="minor"/>
      </rPr>
      <t xml:space="preserve"> 동북권</t>
    </r>
    <phoneticPr fontId="16" type="noConversion"/>
  </si>
  <si>
    <r>
      <rPr>
        <sz val="7"/>
        <rFont val="맑은 고딕"/>
        <family val="3"/>
        <charset val="129"/>
        <scheme val="minor"/>
      </rPr>
      <t>Seongdong-gu</t>
    </r>
    <r>
      <rPr>
        <sz val="9"/>
        <rFont val="맑은 고딕"/>
        <family val="3"/>
        <charset val="129"/>
        <scheme val="minor"/>
      </rPr>
      <t xml:space="preserve"> 성동구</t>
    </r>
    <phoneticPr fontId="16" type="noConversion"/>
  </si>
  <si>
    <r>
      <rPr>
        <sz val="7"/>
        <rFont val="맑은 고딕"/>
        <family val="3"/>
        <charset val="129"/>
        <scheme val="minor"/>
      </rPr>
      <t>Gwangjin-gu</t>
    </r>
    <r>
      <rPr>
        <sz val="9"/>
        <rFont val="맑은 고딕"/>
        <family val="3"/>
        <charset val="129"/>
        <scheme val="minor"/>
      </rPr>
      <t xml:space="preserve"> 광진구</t>
    </r>
    <phoneticPr fontId="16" type="noConversion"/>
  </si>
  <si>
    <r>
      <rPr>
        <sz val="7"/>
        <rFont val="맑은 고딕"/>
        <family val="3"/>
        <charset val="129"/>
        <scheme val="minor"/>
      </rPr>
      <t>Dongdaemun-gu</t>
    </r>
    <r>
      <rPr>
        <sz val="9"/>
        <rFont val="맑은 고딕"/>
        <family val="3"/>
        <charset val="129"/>
        <scheme val="minor"/>
      </rPr>
      <t xml:space="preserve"> 동대문구</t>
    </r>
    <phoneticPr fontId="16" type="noConversion"/>
  </si>
  <si>
    <r>
      <rPr>
        <sz val="7"/>
        <rFont val="맑은 고딕"/>
        <family val="3"/>
        <charset val="129"/>
        <scheme val="minor"/>
      </rPr>
      <t>Jungnang-gu</t>
    </r>
    <r>
      <rPr>
        <sz val="9"/>
        <rFont val="맑은 고딕"/>
        <family val="3"/>
        <charset val="129"/>
        <scheme val="minor"/>
      </rPr>
      <t xml:space="preserve"> 중랑구</t>
    </r>
    <phoneticPr fontId="16" type="noConversion"/>
  </si>
  <si>
    <r>
      <rPr>
        <sz val="7"/>
        <rFont val="맑은 고딕"/>
        <family val="3"/>
        <charset val="129"/>
        <scheme val="minor"/>
      </rPr>
      <t>Seongbuk-gu</t>
    </r>
    <r>
      <rPr>
        <sz val="9"/>
        <rFont val="맑은 고딕"/>
        <family val="3"/>
        <charset val="129"/>
        <scheme val="minor"/>
      </rPr>
      <t xml:space="preserve"> 성북구</t>
    </r>
    <phoneticPr fontId="16" type="noConversion"/>
  </si>
  <si>
    <r>
      <rPr>
        <sz val="7"/>
        <rFont val="맑은 고딕"/>
        <family val="3"/>
        <charset val="129"/>
        <scheme val="minor"/>
      </rPr>
      <t>Gangbuk-gu</t>
    </r>
    <r>
      <rPr>
        <sz val="9"/>
        <rFont val="맑은 고딕"/>
        <family val="3"/>
        <charset val="129"/>
        <scheme val="minor"/>
      </rPr>
      <t xml:space="preserve"> 강북구</t>
    </r>
    <phoneticPr fontId="16" type="noConversion"/>
  </si>
  <si>
    <r>
      <rPr>
        <sz val="7"/>
        <rFont val="맑은 고딕"/>
        <family val="3"/>
        <charset val="129"/>
        <scheme val="minor"/>
      </rPr>
      <t>Dobong-gu</t>
    </r>
    <r>
      <rPr>
        <sz val="9"/>
        <rFont val="맑은 고딕"/>
        <family val="3"/>
        <charset val="129"/>
        <scheme val="minor"/>
      </rPr>
      <t xml:space="preserve"> 도봉구</t>
    </r>
    <phoneticPr fontId="16" type="noConversion"/>
  </si>
  <si>
    <r>
      <rPr>
        <sz val="7"/>
        <rFont val="맑은 고딕"/>
        <family val="3"/>
        <charset val="129"/>
        <scheme val="minor"/>
      </rPr>
      <t>Nowon-gu</t>
    </r>
    <r>
      <rPr>
        <sz val="9"/>
        <rFont val="맑은 고딕"/>
        <family val="3"/>
        <charset val="129"/>
        <scheme val="minor"/>
      </rPr>
      <t xml:space="preserve"> 노원구</t>
    </r>
    <phoneticPr fontId="16" type="noConversion"/>
  </si>
  <si>
    <r>
      <rPr>
        <sz val="7"/>
        <rFont val="맑은 고딕"/>
        <family val="3"/>
        <charset val="129"/>
        <scheme val="minor"/>
      </rPr>
      <t>Seobuk</t>
    </r>
    <r>
      <rPr>
        <sz val="9"/>
        <rFont val="맑은 고딕"/>
        <family val="3"/>
        <charset val="129"/>
        <scheme val="minor"/>
      </rPr>
      <t xml:space="preserve"> 서북권</t>
    </r>
    <phoneticPr fontId="16" type="noConversion"/>
  </si>
  <si>
    <r>
      <rPr>
        <sz val="7"/>
        <rFont val="맑은 고딕"/>
        <family val="3"/>
        <charset val="129"/>
        <scheme val="minor"/>
      </rPr>
      <t>Eunpyeong-gu</t>
    </r>
    <r>
      <rPr>
        <sz val="9"/>
        <rFont val="맑은 고딕"/>
        <family val="3"/>
        <charset val="129"/>
        <scheme val="minor"/>
      </rPr>
      <t xml:space="preserve"> 은평구</t>
    </r>
    <phoneticPr fontId="16" type="noConversion"/>
  </si>
  <si>
    <r>
      <rPr>
        <sz val="7"/>
        <rFont val="맑은 고딕"/>
        <family val="3"/>
        <charset val="129"/>
        <scheme val="minor"/>
      </rPr>
      <t>Seodaemun-gu</t>
    </r>
    <r>
      <rPr>
        <sz val="9"/>
        <rFont val="맑은 고딕"/>
        <family val="3"/>
        <charset val="129"/>
        <scheme val="minor"/>
      </rPr>
      <t xml:space="preserve"> 서대문구</t>
    </r>
    <phoneticPr fontId="16" type="noConversion"/>
  </si>
  <si>
    <r>
      <rPr>
        <sz val="7"/>
        <rFont val="맑은 고딕"/>
        <family val="3"/>
        <charset val="129"/>
        <scheme val="minor"/>
      </rPr>
      <t>Mapo-gu</t>
    </r>
    <r>
      <rPr>
        <sz val="9"/>
        <rFont val="맑은 고딕"/>
        <family val="3"/>
        <charset val="129"/>
        <scheme val="minor"/>
      </rPr>
      <t xml:space="preserve"> 마포구</t>
    </r>
    <phoneticPr fontId="16" type="noConversion"/>
  </si>
  <si>
    <r>
      <rPr>
        <sz val="9"/>
        <rFont val="맑은 고딕"/>
        <family val="3"/>
        <charset val="129"/>
        <scheme val="minor"/>
      </rPr>
      <t xml:space="preserve">  </t>
    </r>
    <r>
      <rPr>
        <sz val="7"/>
        <rFont val="맑은 고딕"/>
        <family val="3"/>
        <charset val="129"/>
        <scheme val="minor"/>
      </rPr>
      <t>Southern Seoul</t>
    </r>
    <r>
      <rPr>
        <b/>
        <sz val="9"/>
        <rFont val="맑은 고딕"/>
        <family val="3"/>
        <charset val="129"/>
        <scheme val="minor"/>
      </rPr>
      <t xml:space="preserve"> 강   남</t>
    </r>
    <phoneticPr fontId="16" type="noConversion"/>
  </si>
  <si>
    <r>
      <rPr>
        <sz val="7"/>
        <rFont val="맑은 고딕"/>
        <family val="3"/>
        <charset val="129"/>
        <scheme val="minor"/>
      </rPr>
      <t>Seonam</t>
    </r>
    <r>
      <rPr>
        <sz val="9"/>
        <rFont val="맑은 고딕"/>
        <family val="3"/>
        <charset val="129"/>
        <scheme val="minor"/>
      </rPr>
      <t xml:space="preserve"> 서남권</t>
    </r>
    <phoneticPr fontId="16" type="noConversion"/>
  </si>
  <si>
    <r>
      <rPr>
        <sz val="7"/>
        <rFont val="맑은 고딕"/>
        <family val="3"/>
        <charset val="129"/>
        <scheme val="minor"/>
      </rPr>
      <t>Yangcheon-gu</t>
    </r>
    <r>
      <rPr>
        <sz val="9"/>
        <rFont val="맑은 고딕"/>
        <family val="3"/>
        <charset val="129"/>
        <scheme val="minor"/>
      </rPr>
      <t xml:space="preserve"> 양천구</t>
    </r>
    <phoneticPr fontId="16" type="noConversion"/>
  </si>
  <si>
    <r>
      <rPr>
        <sz val="7"/>
        <rFont val="맑은 고딕"/>
        <family val="3"/>
        <charset val="129"/>
        <scheme val="minor"/>
      </rPr>
      <t>Gangseo-gu</t>
    </r>
    <r>
      <rPr>
        <sz val="9"/>
        <rFont val="맑은 고딕"/>
        <family val="3"/>
        <charset val="129"/>
        <scheme val="minor"/>
      </rPr>
      <t xml:space="preserve"> 강서구</t>
    </r>
    <phoneticPr fontId="16" type="noConversion"/>
  </si>
  <si>
    <r>
      <rPr>
        <sz val="7"/>
        <rFont val="맑은 고딕"/>
        <family val="3"/>
        <charset val="129"/>
        <scheme val="minor"/>
      </rPr>
      <t>Guro-gu</t>
    </r>
    <r>
      <rPr>
        <sz val="9"/>
        <rFont val="맑은 고딕"/>
        <family val="3"/>
        <charset val="129"/>
        <scheme val="minor"/>
      </rPr>
      <t xml:space="preserve"> 구로구</t>
    </r>
    <phoneticPr fontId="16" type="noConversion"/>
  </si>
  <si>
    <r>
      <rPr>
        <sz val="7"/>
        <rFont val="맑은 고딕"/>
        <family val="3"/>
        <charset val="129"/>
        <scheme val="minor"/>
      </rPr>
      <t>Geumcheon-gu</t>
    </r>
    <r>
      <rPr>
        <sz val="9"/>
        <rFont val="맑은 고딕"/>
        <family val="3"/>
        <charset val="129"/>
        <scheme val="minor"/>
      </rPr>
      <t xml:space="preserve"> 금천구</t>
    </r>
    <phoneticPr fontId="16" type="noConversion"/>
  </si>
  <si>
    <r>
      <rPr>
        <sz val="7"/>
        <rFont val="맑은 고딕"/>
        <family val="3"/>
        <charset val="129"/>
        <scheme val="minor"/>
      </rPr>
      <t>Yeongdeungpo-gu</t>
    </r>
    <r>
      <rPr>
        <sz val="9"/>
        <rFont val="맑은 고딕"/>
        <family val="3"/>
        <charset val="129"/>
        <scheme val="minor"/>
      </rPr>
      <t xml:space="preserve"> 영등포구</t>
    </r>
    <phoneticPr fontId="16" type="noConversion"/>
  </si>
  <si>
    <r>
      <rPr>
        <sz val="7"/>
        <rFont val="맑은 고딕"/>
        <family val="3"/>
        <charset val="129"/>
        <scheme val="minor"/>
      </rPr>
      <t>Dongjak-gu</t>
    </r>
    <r>
      <rPr>
        <sz val="9"/>
        <rFont val="맑은 고딕"/>
        <family val="3"/>
        <charset val="129"/>
        <scheme val="minor"/>
      </rPr>
      <t xml:space="preserve"> 동작구</t>
    </r>
    <phoneticPr fontId="16" type="noConversion"/>
  </si>
  <si>
    <r>
      <rPr>
        <sz val="7"/>
        <rFont val="맑은 고딕"/>
        <family val="3"/>
        <charset val="129"/>
        <scheme val="minor"/>
      </rPr>
      <t>Gwanak-gu</t>
    </r>
    <r>
      <rPr>
        <sz val="9"/>
        <rFont val="맑은 고딕"/>
        <family val="3"/>
        <charset val="129"/>
        <scheme val="minor"/>
      </rPr>
      <t xml:space="preserve"> 관악구</t>
    </r>
    <phoneticPr fontId="16" type="noConversion"/>
  </si>
  <si>
    <r>
      <rPr>
        <sz val="7"/>
        <rFont val="맑은 고딕"/>
        <family val="3"/>
        <charset val="129"/>
        <scheme val="minor"/>
      </rPr>
      <t>Dongnam</t>
    </r>
    <r>
      <rPr>
        <sz val="9"/>
        <rFont val="맑은 고딕"/>
        <family val="3"/>
        <charset val="129"/>
        <scheme val="minor"/>
      </rPr>
      <t xml:space="preserve"> 동남권</t>
    </r>
    <phoneticPr fontId="16" type="noConversion"/>
  </si>
  <si>
    <r>
      <rPr>
        <sz val="7"/>
        <rFont val="맑은 고딕"/>
        <family val="3"/>
        <charset val="129"/>
        <scheme val="minor"/>
      </rPr>
      <t>Seocho-gu</t>
    </r>
    <r>
      <rPr>
        <sz val="9"/>
        <rFont val="맑은 고딕"/>
        <family val="3"/>
        <charset val="129"/>
        <scheme val="minor"/>
      </rPr>
      <t xml:space="preserve"> 서초구</t>
    </r>
    <phoneticPr fontId="16" type="noConversion"/>
  </si>
  <si>
    <r>
      <rPr>
        <sz val="7"/>
        <rFont val="맑은 고딕"/>
        <family val="3"/>
        <charset val="129"/>
        <scheme val="minor"/>
      </rPr>
      <t>Gangnam-gu</t>
    </r>
    <r>
      <rPr>
        <sz val="9"/>
        <rFont val="맑은 고딕"/>
        <family val="3"/>
        <charset val="129"/>
        <scheme val="minor"/>
      </rPr>
      <t xml:space="preserve"> 강남구</t>
    </r>
    <phoneticPr fontId="16" type="noConversion"/>
  </si>
  <si>
    <r>
      <rPr>
        <sz val="7"/>
        <rFont val="맑은 고딕"/>
        <family val="3"/>
        <charset val="129"/>
        <scheme val="minor"/>
      </rPr>
      <t>Songpa-gu</t>
    </r>
    <r>
      <rPr>
        <sz val="9"/>
        <rFont val="맑은 고딕"/>
        <family val="3"/>
        <charset val="129"/>
        <scheme val="minor"/>
      </rPr>
      <t xml:space="preserve"> 송파구</t>
    </r>
    <phoneticPr fontId="16" type="noConversion"/>
  </si>
  <si>
    <r>
      <rPr>
        <sz val="7"/>
        <rFont val="맑은 고딕"/>
        <family val="3"/>
        <charset val="129"/>
        <scheme val="minor"/>
      </rPr>
      <t>Gangdong-gu</t>
    </r>
    <r>
      <rPr>
        <sz val="9"/>
        <rFont val="맑은 고딕"/>
        <family val="3"/>
        <charset val="129"/>
        <scheme val="minor"/>
      </rPr>
      <t xml:space="preserve"> 강동구</t>
    </r>
    <phoneticPr fontId="16" type="noConversion"/>
  </si>
  <si>
    <r>
      <t xml:space="preserve"> </t>
    </r>
    <r>
      <rPr>
        <sz val="7"/>
        <rFont val="맑은 고딕"/>
        <family val="3"/>
        <charset val="129"/>
        <scheme val="minor"/>
      </rPr>
      <t xml:space="preserve">Seoul Metropolitan Area </t>
    </r>
    <r>
      <rPr>
        <b/>
        <sz val="9"/>
        <rFont val="맑은 고딕"/>
        <family val="3"/>
        <charset val="129"/>
        <scheme val="minor"/>
      </rPr>
      <t>수도권</t>
    </r>
    <phoneticPr fontId="16" type="noConversion"/>
  </si>
  <si>
    <r>
      <rPr>
        <b/>
        <sz val="7"/>
        <rFont val="맑은 고딕"/>
        <family val="3"/>
        <charset val="129"/>
        <scheme val="minor"/>
      </rPr>
      <t xml:space="preserve"> </t>
    </r>
    <r>
      <rPr>
        <sz val="7"/>
        <rFont val="맑은 고딕"/>
        <family val="3"/>
        <charset val="129"/>
        <scheme val="minor"/>
      </rPr>
      <t xml:space="preserve">Gyeonggi </t>
    </r>
    <r>
      <rPr>
        <b/>
        <sz val="9"/>
        <rFont val="맑은 고딕"/>
        <family val="3"/>
        <charset val="129"/>
        <scheme val="minor"/>
      </rPr>
      <t>경  기</t>
    </r>
    <phoneticPr fontId="16" type="noConversion"/>
  </si>
  <si>
    <r>
      <rPr>
        <sz val="7"/>
        <rFont val="맑은 고딕"/>
        <family val="3"/>
        <charset val="129"/>
        <scheme val="minor"/>
      </rPr>
      <t xml:space="preserve">Gyeongbu1-kwon </t>
    </r>
    <r>
      <rPr>
        <sz val="9"/>
        <rFont val="맑은 고딕"/>
        <family val="3"/>
        <charset val="129"/>
        <scheme val="minor"/>
      </rPr>
      <t>경부1권</t>
    </r>
    <phoneticPr fontId="16" type="noConversion"/>
  </si>
  <si>
    <r>
      <rPr>
        <sz val="7"/>
        <rFont val="맑은 고딕"/>
        <family val="3"/>
        <charset val="129"/>
        <scheme val="minor"/>
      </rPr>
      <t>Gwacheon-si</t>
    </r>
    <r>
      <rPr>
        <sz val="9"/>
        <rFont val="맑은 고딕"/>
        <family val="3"/>
        <charset val="129"/>
        <scheme val="minor"/>
      </rPr>
      <t xml:space="preserve"> 과천시</t>
    </r>
    <phoneticPr fontId="16" type="noConversion"/>
  </si>
  <si>
    <r>
      <rPr>
        <sz val="7"/>
        <rFont val="맑은 고딕"/>
        <family val="3"/>
        <charset val="129"/>
        <scheme val="minor"/>
      </rPr>
      <t>Anyang-si</t>
    </r>
    <r>
      <rPr>
        <sz val="9"/>
        <rFont val="맑은 고딕"/>
        <family val="3"/>
        <charset val="129"/>
        <scheme val="minor"/>
      </rPr>
      <t xml:space="preserve"> 안양시</t>
    </r>
    <phoneticPr fontId="16" type="noConversion"/>
  </si>
  <si>
    <r>
      <rPr>
        <sz val="7"/>
        <rFont val="맑은 고딕"/>
        <family val="3"/>
        <charset val="129"/>
        <scheme val="minor"/>
      </rPr>
      <t>Manan-gu</t>
    </r>
    <r>
      <rPr>
        <sz val="9"/>
        <rFont val="맑은 고딕"/>
        <family val="3"/>
        <charset val="129"/>
        <scheme val="minor"/>
      </rPr>
      <t xml:space="preserve"> 만안구</t>
    </r>
    <phoneticPr fontId="16" type="noConversion"/>
  </si>
  <si>
    <r>
      <rPr>
        <sz val="7"/>
        <rFont val="맑은 고딕"/>
        <family val="3"/>
        <charset val="129"/>
        <scheme val="minor"/>
      </rPr>
      <t>Dongan-gu</t>
    </r>
    <r>
      <rPr>
        <sz val="9"/>
        <rFont val="맑은 고딕"/>
        <family val="3"/>
        <charset val="129"/>
        <scheme val="minor"/>
      </rPr>
      <t xml:space="preserve"> 동안구</t>
    </r>
    <phoneticPr fontId="16" type="noConversion"/>
  </si>
  <si>
    <r>
      <rPr>
        <sz val="7"/>
        <rFont val="맑은 고딕"/>
        <family val="3"/>
        <charset val="129"/>
        <scheme val="minor"/>
      </rPr>
      <t>Seongnam-si</t>
    </r>
    <r>
      <rPr>
        <sz val="9"/>
        <rFont val="맑은 고딕"/>
        <family val="3"/>
        <charset val="129"/>
        <scheme val="minor"/>
      </rPr>
      <t xml:space="preserve"> 성남시</t>
    </r>
    <phoneticPr fontId="16" type="noConversion"/>
  </si>
  <si>
    <r>
      <rPr>
        <sz val="7"/>
        <rFont val="맑은 고딕"/>
        <family val="3"/>
        <charset val="129"/>
        <scheme val="minor"/>
      </rPr>
      <t>Sujeong-gu</t>
    </r>
    <r>
      <rPr>
        <sz val="9"/>
        <rFont val="맑은 고딕"/>
        <family val="3"/>
        <charset val="129"/>
        <scheme val="minor"/>
      </rPr>
      <t xml:space="preserve"> 수정구</t>
    </r>
    <phoneticPr fontId="16" type="noConversion"/>
  </si>
  <si>
    <r>
      <rPr>
        <sz val="7"/>
        <rFont val="맑은 고딕"/>
        <family val="3"/>
        <charset val="129"/>
        <scheme val="minor"/>
      </rPr>
      <t>Jungwon-gu</t>
    </r>
    <r>
      <rPr>
        <sz val="9"/>
        <rFont val="맑은 고딕"/>
        <family val="3"/>
        <charset val="129"/>
        <scheme val="minor"/>
      </rPr>
      <t xml:space="preserve"> 중원구</t>
    </r>
    <phoneticPr fontId="16" type="noConversion"/>
  </si>
  <si>
    <r>
      <rPr>
        <sz val="7"/>
        <rFont val="맑은 고딕"/>
        <family val="3"/>
        <charset val="129"/>
        <scheme val="minor"/>
      </rPr>
      <t>Bundang-gu</t>
    </r>
    <r>
      <rPr>
        <sz val="9"/>
        <rFont val="맑은 고딕"/>
        <family val="3"/>
        <charset val="129"/>
        <scheme val="minor"/>
      </rPr>
      <t xml:space="preserve"> 분당구</t>
    </r>
    <phoneticPr fontId="16" type="noConversion"/>
  </si>
  <si>
    <r>
      <rPr>
        <sz val="7"/>
        <rFont val="맑은 고딕"/>
        <family val="3"/>
        <charset val="129"/>
        <scheme val="minor"/>
      </rPr>
      <t>Gunpo-si</t>
    </r>
    <r>
      <rPr>
        <sz val="9"/>
        <rFont val="맑은 고딕"/>
        <family val="3"/>
        <charset val="129"/>
        <scheme val="minor"/>
      </rPr>
      <t xml:space="preserve"> 군포시</t>
    </r>
    <phoneticPr fontId="16" type="noConversion"/>
  </si>
  <si>
    <r>
      <rPr>
        <sz val="7"/>
        <rFont val="맑은 고딕"/>
        <family val="3"/>
        <charset val="129"/>
        <scheme val="minor"/>
      </rPr>
      <t>Uiwang-si</t>
    </r>
    <r>
      <rPr>
        <sz val="9"/>
        <rFont val="맑은 고딕"/>
        <family val="3"/>
        <charset val="129"/>
        <scheme val="minor"/>
      </rPr>
      <t xml:space="preserve"> 의왕시</t>
    </r>
    <phoneticPr fontId="16" type="noConversion"/>
  </si>
  <si>
    <r>
      <rPr>
        <sz val="7"/>
        <rFont val="맑은 고딕"/>
        <family val="3"/>
        <charset val="129"/>
        <scheme val="minor"/>
      </rPr>
      <t>Gyeongbu2-kwon</t>
    </r>
    <r>
      <rPr>
        <sz val="9"/>
        <rFont val="맑은 고딕"/>
        <family val="3"/>
        <charset val="129"/>
        <scheme val="minor"/>
      </rPr>
      <t xml:space="preserve"> 경부2권</t>
    </r>
    <phoneticPr fontId="16" type="noConversion"/>
  </si>
  <si>
    <r>
      <rPr>
        <sz val="7"/>
        <rFont val="맑은 고딕"/>
        <family val="3"/>
        <charset val="129"/>
        <scheme val="minor"/>
      </rPr>
      <t>Anseong-si</t>
    </r>
    <r>
      <rPr>
        <sz val="9"/>
        <rFont val="맑은 고딕"/>
        <family val="3"/>
        <charset val="129"/>
        <scheme val="minor"/>
      </rPr>
      <t xml:space="preserve"> 안성시</t>
    </r>
    <phoneticPr fontId="16" type="noConversion"/>
  </si>
  <si>
    <r>
      <rPr>
        <sz val="7"/>
        <rFont val="맑은 고딕"/>
        <family val="3"/>
        <charset val="129"/>
        <scheme val="minor"/>
      </rPr>
      <t>Yongin-si</t>
    </r>
    <r>
      <rPr>
        <sz val="9"/>
        <rFont val="맑은 고딕"/>
        <family val="3"/>
        <charset val="129"/>
        <scheme val="minor"/>
      </rPr>
      <t xml:space="preserve"> 용인시</t>
    </r>
    <phoneticPr fontId="16" type="noConversion"/>
  </si>
  <si>
    <r>
      <rPr>
        <sz val="7"/>
        <rFont val="맑은 고딕"/>
        <family val="3"/>
        <charset val="129"/>
        <scheme val="minor"/>
      </rPr>
      <t>Cheoin-gu</t>
    </r>
    <r>
      <rPr>
        <sz val="9"/>
        <rFont val="맑은 고딕"/>
        <family val="3"/>
        <charset val="129"/>
        <scheme val="minor"/>
      </rPr>
      <t xml:space="preserve"> 처인구</t>
    </r>
    <phoneticPr fontId="16" type="noConversion"/>
  </si>
  <si>
    <r>
      <rPr>
        <sz val="7"/>
        <rFont val="맑은 고딕"/>
        <family val="3"/>
        <charset val="129"/>
        <scheme val="minor"/>
      </rPr>
      <t>Giheung-gu</t>
    </r>
    <r>
      <rPr>
        <sz val="9"/>
        <rFont val="맑은 고딕"/>
        <family val="3"/>
        <charset val="129"/>
        <scheme val="minor"/>
      </rPr>
      <t xml:space="preserve"> 기흥구</t>
    </r>
    <phoneticPr fontId="16" type="noConversion"/>
  </si>
  <si>
    <r>
      <rPr>
        <sz val="7"/>
        <rFont val="맑은 고딕"/>
        <family val="3"/>
        <charset val="129"/>
        <scheme val="minor"/>
      </rPr>
      <t>Suji-gu</t>
    </r>
    <r>
      <rPr>
        <sz val="9"/>
        <rFont val="맑은 고딕"/>
        <family val="3"/>
        <charset val="129"/>
        <scheme val="minor"/>
      </rPr>
      <t xml:space="preserve"> 수지구</t>
    </r>
    <phoneticPr fontId="16" type="noConversion"/>
  </si>
  <si>
    <r>
      <rPr>
        <sz val="7"/>
        <rFont val="맑은 고딕"/>
        <family val="3"/>
        <charset val="129"/>
        <scheme val="minor"/>
      </rPr>
      <t>Suwon-si</t>
    </r>
    <r>
      <rPr>
        <sz val="9"/>
        <rFont val="맑은 고딕"/>
        <family val="3"/>
        <charset val="129"/>
        <scheme val="minor"/>
      </rPr>
      <t xml:space="preserve"> 수원시</t>
    </r>
    <phoneticPr fontId="16" type="noConversion"/>
  </si>
  <si>
    <r>
      <rPr>
        <sz val="7"/>
        <rFont val="맑은 고딕"/>
        <family val="3"/>
        <charset val="129"/>
        <scheme val="minor"/>
      </rPr>
      <t>Jangan-gu</t>
    </r>
    <r>
      <rPr>
        <sz val="9"/>
        <rFont val="맑은 고딕"/>
        <family val="3"/>
        <charset val="129"/>
        <scheme val="minor"/>
      </rPr>
      <t xml:space="preserve"> 장안구</t>
    </r>
    <phoneticPr fontId="16" type="noConversion"/>
  </si>
  <si>
    <r>
      <rPr>
        <sz val="7"/>
        <rFont val="맑은 고딕"/>
        <family val="3"/>
        <charset val="129"/>
        <scheme val="minor"/>
      </rPr>
      <t>Gwonseon-gu</t>
    </r>
    <r>
      <rPr>
        <sz val="9"/>
        <rFont val="맑은 고딕"/>
        <family val="3"/>
        <charset val="129"/>
        <scheme val="minor"/>
      </rPr>
      <t xml:space="preserve"> 권선구</t>
    </r>
    <phoneticPr fontId="16" type="noConversion"/>
  </si>
  <si>
    <r>
      <rPr>
        <sz val="7"/>
        <rFont val="맑은 고딕"/>
        <family val="3"/>
        <charset val="129"/>
        <scheme val="minor"/>
      </rPr>
      <t>Paldal-gu</t>
    </r>
    <r>
      <rPr>
        <sz val="9"/>
        <rFont val="맑은 고딕"/>
        <family val="3"/>
        <charset val="129"/>
        <scheme val="minor"/>
      </rPr>
      <t xml:space="preserve"> 팔달구</t>
    </r>
    <phoneticPr fontId="16" type="noConversion"/>
  </si>
  <si>
    <r>
      <rPr>
        <sz val="7"/>
        <rFont val="맑은 고딕"/>
        <family val="3"/>
        <charset val="129"/>
        <scheme val="minor"/>
      </rPr>
      <t>Yeongtong-gu</t>
    </r>
    <r>
      <rPr>
        <sz val="9"/>
        <rFont val="맑은 고딕"/>
        <family val="3"/>
        <charset val="129"/>
        <scheme val="minor"/>
      </rPr>
      <t xml:space="preserve"> 영통구</t>
    </r>
    <phoneticPr fontId="16" type="noConversion"/>
  </si>
  <si>
    <r>
      <rPr>
        <sz val="7"/>
        <rFont val="맑은 고딕"/>
        <family val="3"/>
        <charset val="129"/>
        <scheme val="minor"/>
      </rPr>
      <t>Seohaean-kwon</t>
    </r>
    <r>
      <rPr>
        <sz val="9"/>
        <rFont val="맑은 고딕"/>
        <family val="3"/>
        <charset val="129"/>
        <scheme val="minor"/>
      </rPr>
      <t xml:space="preserve"> 서해안권</t>
    </r>
    <phoneticPr fontId="16" type="noConversion"/>
  </si>
  <si>
    <r>
      <rPr>
        <sz val="7"/>
        <rFont val="맑은 고딕"/>
        <family val="3"/>
        <charset val="129"/>
        <scheme val="minor"/>
      </rPr>
      <t>Bucheon-si</t>
    </r>
    <r>
      <rPr>
        <sz val="9"/>
        <rFont val="맑은 고딕"/>
        <family val="3"/>
        <charset val="129"/>
        <scheme val="minor"/>
      </rPr>
      <t xml:space="preserve"> 부천시</t>
    </r>
    <phoneticPr fontId="16" type="noConversion"/>
  </si>
  <si>
    <r>
      <rPr>
        <sz val="7"/>
        <rFont val="맑은 고딕"/>
        <family val="3"/>
        <charset val="129"/>
        <scheme val="minor"/>
      </rPr>
      <t>Wonmi-gu</t>
    </r>
    <r>
      <rPr>
        <sz val="9"/>
        <rFont val="맑은 고딕"/>
        <family val="3"/>
        <charset val="129"/>
        <scheme val="minor"/>
      </rPr>
      <t xml:space="preserve"> 원미구</t>
    </r>
    <phoneticPr fontId="16" type="noConversion"/>
  </si>
  <si>
    <r>
      <rPr>
        <sz val="7"/>
        <rFont val="맑은 고딕"/>
        <family val="3"/>
        <charset val="129"/>
        <scheme val="minor"/>
      </rPr>
      <t>Sosa-gu</t>
    </r>
    <r>
      <rPr>
        <sz val="9"/>
        <rFont val="맑은 고딕"/>
        <family val="3"/>
        <charset val="129"/>
        <scheme val="minor"/>
      </rPr>
      <t xml:space="preserve"> 소사구</t>
    </r>
    <phoneticPr fontId="16" type="noConversion"/>
  </si>
  <si>
    <r>
      <rPr>
        <sz val="7"/>
        <rFont val="맑은 고딕"/>
        <family val="3"/>
        <charset val="129"/>
        <scheme val="minor"/>
      </rPr>
      <t>Ojeong-gu</t>
    </r>
    <r>
      <rPr>
        <sz val="9"/>
        <rFont val="맑은 고딕"/>
        <family val="3"/>
        <charset val="129"/>
        <scheme val="minor"/>
      </rPr>
      <t xml:space="preserve"> 오정구</t>
    </r>
    <phoneticPr fontId="16" type="noConversion"/>
  </si>
  <si>
    <r>
      <rPr>
        <sz val="7"/>
        <rFont val="맑은 고딕"/>
        <family val="3"/>
        <charset val="129"/>
        <scheme val="minor"/>
      </rPr>
      <t>Ansan-si</t>
    </r>
    <r>
      <rPr>
        <sz val="9"/>
        <rFont val="맑은 고딕"/>
        <family val="3"/>
        <charset val="129"/>
        <scheme val="minor"/>
      </rPr>
      <t xml:space="preserve"> 안산시</t>
    </r>
    <phoneticPr fontId="16" type="noConversion"/>
  </si>
  <si>
    <r>
      <rPr>
        <sz val="7"/>
        <rFont val="맑은 고딕"/>
        <family val="3"/>
        <charset val="129"/>
        <scheme val="minor"/>
      </rPr>
      <t>Sangrok-gu</t>
    </r>
    <r>
      <rPr>
        <sz val="9"/>
        <rFont val="맑은 고딕"/>
        <family val="3"/>
        <charset val="129"/>
        <scheme val="minor"/>
      </rPr>
      <t xml:space="preserve"> 상록구</t>
    </r>
    <phoneticPr fontId="16" type="noConversion"/>
  </si>
  <si>
    <r>
      <rPr>
        <sz val="7"/>
        <rFont val="맑은 고딕"/>
        <family val="3"/>
        <charset val="129"/>
        <scheme val="minor"/>
      </rPr>
      <t>Danwon-gu</t>
    </r>
    <r>
      <rPr>
        <sz val="9"/>
        <rFont val="맑은 고딕"/>
        <family val="3"/>
        <charset val="129"/>
        <scheme val="minor"/>
      </rPr>
      <t xml:space="preserve"> 단원구</t>
    </r>
    <phoneticPr fontId="16" type="noConversion"/>
  </si>
  <si>
    <r>
      <rPr>
        <sz val="7"/>
        <rFont val="맑은 고딕"/>
        <family val="3"/>
        <charset val="129"/>
        <scheme val="minor"/>
      </rPr>
      <t>Siheung-si</t>
    </r>
    <r>
      <rPr>
        <sz val="9"/>
        <rFont val="맑은 고딕"/>
        <family val="3"/>
        <charset val="129"/>
        <scheme val="minor"/>
      </rPr>
      <t xml:space="preserve"> 시흥시</t>
    </r>
    <phoneticPr fontId="16" type="noConversion"/>
  </si>
  <si>
    <r>
      <rPr>
        <sz val="7"/>
        <rFont val="맑은 고딕"/>
        <family val="3"/>
        <charset val="129"/>
        <scheme val="minor"/>
      </rPr>
      <t>Gwangmyeong-si</t>
    </r>
    <r>
      <rPr>
        <sz val="9"/>
        <rFont val="맑은 고딕"/>
        <family val="3"/>
        <charset val="129"/>
        <scheme val="minor"/>
      </rPr>
      <t xml:space="preserve"> 광명시</t>
    </r>
    <phoneticPr fontId="16" type="noConversion"/>
  </si>
  <si>
    <r>
      <rPr>
        <sz val="7"/>
        <rFont val="맑은 고딕"/>
        <family val="3"/>
        <charset val="129"/>
        <scheme val="minor"/>
      </rPr>
      <t>Hwaseong-si</t>
    </r>
    <r>
      <rPr>
        <sz val="9"/>
        <rFont val="맑은 고딕"/>
        <family val="3"/>
        <charset val="129"/>
        <scheme val="minor"/>
      </rPr>
      <t xml:space="preserve"> 화성시</t>
    </r>
    <phoneticPr fontId="16" type="noConversion"/>
  </si>
  <si>
    <r>
      <rPr>
        <sz val="7"/>
        <rFont val="맑은 고딕"/>
        <family val="3"/>
        <charset val="129"/>
        <scheme val="minor"/>
      </rPr>
      <t>Osan-si</t>
    </r>
    <r>
      <rPr>
        <sz val="9"/>
        <rFont val="맑은 고딕"/>
        <family val="3"/>
        <charset val="129"/>
        <scheme val="minor"/>
      </rPr>
      <t xml:space="preserve"> 오산시</t>
    </r>
    <phoneticPr fontId="16" type="noConversion"/>
  </si>
  <si>
    <r>
      <rPr>
        <sz val="7"/>
        <rFont val="맑은 고딕"/>
        <family val="3"/>
        <charset val="129"/>
        <scheme val="minor"/>
      </rPr>
      <t>Pyeongtaek-si</t>
    </r>
    <r>
      <rPr>
        <sz val="9"/>
        <rFont val="맑은 고딕"/>
        <family val="3"/>
        <charset val="129"/>
        <scheme val="minor"/>
      </rPr>
      <t xml:space="preserve"> 평택시</t>
    </r>
    <phoneticPr fontId="16" type="noConversion"/>
  </si>
  <si>
    <r>
      <rPr>
        <sz val="7"/>
        <rFont val="맑은 고딕"/>
        <family val="3"/>
        <charset val="129"/>
        <scheme val="minor"/>
      </rPr>
      <t>Dongbu1-kwon</t>
    </r>
    <r>
      <rPr>
        <sz val="9"/>
        <rFont val="맑은 고딕"/>
        <family val="3"/>
        <charset val="129"/>
        <scheme val="minor"/>
      </rPr>
      <t xml:space="preserve"> 동부1권</t>
    </r>
    <phoneticPr fontId="16" type="noConversion"/>
  </si>
  <si>
    <r>
      <rPr>
        <sz val="7"/>
        <rFont val="맑은 고딕"/>
        <family val="3"/>
        <charset val="129"/>
        <scheme val="minor"/>
      </rPr>
      <t>Namyangju-si</t>
    </r>
    <r>
      <rPr>
        <sz val="9"/>
        <rFont val="맑은 고딕"/>
        <family val="3"/>
        <charset val="129"/>
        <scheme val="minor"/>
      </rPr>
      <t xml:space="preserve"> 남양주시</t>
    </r>
    <phoneticPr fontId="16" type="noConversion"/>
  </si>
  <si>
    <r>
      <rPr>
        <sz val="7"/>
        <rFont val="맑은 고딕"/>
        <family val="3"/>
        <charset val="129"/>
        <scheme val="minor"/>
      </rPr>
      <t>Guri-si</t>
    </r>
    <r>
      <rPr>
        <sz val="9"/>
        <rFont val="맑은 고딕"/>
        <family val="3"/>
        <charset val="129"/>
        <scheme val="minor"/>
      </rPr>
      <t xml:space="preserve"> 구리시</t>
    </r>
    <phoneticPr fontId="16" type="noConversion"/>
  </si>
  <si>
    <r>
      <rPr>
        <sz val="7"/>
        <rFont val="맑은 고딕"/>
        <family val="3"/>
        <charset val="129"/>
        <scheme val="minor"/>
      </rPr>
      <t>Hanam-si</t>
    </r>
    <r>
      <rPr>
        <sz val="9"/>
        <rFont val="맑은 고딕"/>
        <family val="3"/>
        <charset val="129"/>
        <scheme val="minor"/>
      </rPr>
      <t xml:space="preserve"> 하남시</t>
    </r>
    <phoneticPr fontId="16" type="noConversion"/>
  </si>
  <si>
    <r>
      <rPr>
        <sz val="7"/>
        <rFont val="맑은 고딕"/>
        <family val="3"/>
        <charset val="129"/>
        <scheme val="minor"/>
      </rPr>
      <t>Gwangju-si</t>
    </r>
    <r>
      <rPr>
        <sz val="9"/>
        <rFont val="맑은 고딕"/>
        <family val="3"/>
        <charset val="129"/>
        <scheme val="minor"/>
      </rPr>
      <t xml:space="preserve"> 광주시</t>
    </r>
    <phoneticPr fontId="16" type="noConversion"/>
  </si>
  <si>
    <r>
      <rPr>
        <sz val="7"/>
        <rFont val="맑은 고딕"/>
        <family val="3"/>
        <charset val="129"/>
        <scheme val="minor"/>
      </rPr>
      <t>Dongbu2-kwon</t>
    </r>
    <r>
      <rPr>
        <sz val="9"/>
        <rFont val="맑은 고딕"/>
        <family val="3"/>
        <charset val="129"/>
        <scheme val="minor"/>
      </rPr>
      <t xml:space="preserve"> 동부2권</t>
    </r>
    <phoneticPr fontId="16" type="noConversion"/>
  </si>
  <si>
    <r>
      <rPr>
        <sz val="7"/>
        <rFont val="맑은 고딕"/>
        <family val="3"/>
        <charset val="129"/>
        <scheme val="minor"/>
      </rPr>
      <t>Icheon-si</t>
    </r>
    <r>
      <rPr>
        <sz val="9"/>
        <rFont val="맑은 고딕"/>
        <family val="3"/>
        <charset val="129"/>
        <scheme val="minor"/>
      </rPr>
      <t xml:space="preserve"> 이천시</t>
    </r>
    <phoneticPr fontId="16" type="noConversion"/>
  </si>
  <si>
    <r>
      <rPr>
        <sz val="7"/>
        <rFont val="맑은 고딕"/>
        <family val="3"/>
        <charset val="129"/>
        <scheme val="minor"/>
      </rPr>
      <t>Yeoju-gun</t>
    </r>
    <r>
      <rPr>
        <sz val="9"/>
        <rFont val="맑은 고딕"/>
        <family val="3"/>
        <charset val="129"/>
        <scheme val="minor"/>
      </rPr>
      <t xml:space="preserve"> 여주군</t>
    </r>
    <phoneticPr fontId="16" type="noConversion"/>
  </si>
  <si>
    <r>
      <rPr>
        <sz val="7"/>
        <rFont val="맑은 고딕"/>
        <family val="3"/>
        <charset val="129"/>
        <scheme val="minor"/>
      </rPr>
      <t>Gyeongui-kwon</t>
    </r>
    <r>
      <rPr>
        <sz val="9"/>
        <rFont val="맑은 고딕"/>
        <family val="3"/>
        <charset val="129"/>
        <scheme val="minor"/>
      </rPr>
      <t xml:space="preserve"> 경의권</t>
    </r>
    <phoneticPr fontId="16" type="noConversion"/>
  </si>
  <si>
    <r>
      <rPr>
        <sz val="7"/>
        <rFont val="맑은 고딕"/>
        <family val="3"/>
        <charset val="129"/>
        <scheme val="minor"/>
      </rPr>
      <t>Gimpo-si</t>
    </r>
    <r>
      <rPr>
        <sz val="9"/>
        <rFont val="맑은 고딕"/>
        <family val="3"/>
        <charset val="129"/>
        <scheme val="minor"/>
      </rPr>
      <t xml:space="preserve"> 김포시</t>
    </r>
    <phoneticPr fontId="16" type="noConversion"/>
  </si>
  <si>
    <r>
      <rPr>
        <sz val="7"/>
        <rFont val="맑은 고딕"/>
        <family val="3"/>
        <charset val="129"/>
        <scheme val="minor"/>
      </rPr>
      <t>Goyang-si</t>
    </r>
    <r>
      <rPr>
        <sz val="9"/>
        <rFont val="맑은 고딕"/>
        <family val="3"/>
        <charset val="129"/>
        <scheme val="minor"/>
      </rPr>
      <t xml:space="preserve"> 고양시</t>
    </r>
    <phoneticPr fontId="16" type="noConversion"/>
  </si>
  <si>
    <r>
      <rPr>
        <sz val="7"/>
        <rFont val="맑은 고딕"/>
        <family val="3"/>
        <charset val="129"/>
        <scheme val="minor"/>
      </rPr>
      <t>Deogyang-gu</t>
    </r>
    <r>
      <rPr>
        <sz val="9"/>
        <rFont val="맑은 고딕"/>
        <family val="3"/>
        <charset val="129"/>
        <scheme val="minor"/>
      </rPr>
      <t xml:space="preserve"> 덕양구</t>
    </r>
    <phoneticPr fontId="16" type="noConversion"/>
  </si>
  <si>
    <r>
      <rPr>
        <sz val="7"/>
        <rFont val="맑은 고딕"/>
        <family val="3"/>
        <charset val="129"/>
        <scheme val="minor"/>
      </rPr>
      <t>Ilsandong-gu</t>
    </r>
    <r>
      <rPr>
        <sz val="9"/>
        <rFont val="맑은 고딕"/>
        <family val="3"/>
        <charset val="129"/>
        <scheme val="minor"/>
      </rPr>
      <t xml:space="preserve"> 일산동구</t>
    </r>
    <phoneticPr fontId="16" type="noConversion"/>
  </si>
  <si>
    <r>
      <rPr>
        <sz val="7"/>
        <rFont val="맑은 고딕"/>
        <family val="3"/>
        <charset val="129"/>
        <scheme val="minor"/>
      </rPr>
      <t>Ilsanseo-gu</t>
    </r>
    <r>
      <rPr>
        <sz val="9"/>
        <rFont val="맑은 고딕"/>
        <family val="3"/>
        <charset val="129"/>
        <scheme val="minor"/>
      </rPr>
      <t xml:space="preserve"> 일산서구</t>
    </r>
    <phoneticPr fontId="16" type="noConversion"/>
  </si>
  <si>
    <r>
      <rPr>
        <sz val="7"/>
        <rFont val="맑은 고딕"/>
        <family val="3"/>
        <charset val="129"/>
        <scheme val="minor"/>
      </rPr>
      <t>Paju-si</t>
    </r>
    <r>
      <rPr>
        <sz val="9"/>
        <rFont val="맑은 고딕"/>
        <family val="3"/>
        <charset val="129"/>
        <scheme val="minor"/>
      </rPr>
      <t xml:space="preserve"> 파주시</t>
    </r>
    <phoneticPr fontId="16" type="noConversion"/>
  </si>
  <si>
    <r>
      <rPr>
        <sz val="7"/>
        <rFont val="맑은 고딕"/>
        <family val="3"/>
        <charset val="129"/>
        <scheme val="minor"/>
      </rPr>
      <t>Gyeongwon</t>
    </r>
    <r>
      <rPr>
        <sz val="9"/>
        <rFont val="맑은 고딕"/>
        <family val="3"/>
        <charset val="129"/>
        <scheme val="minor"/>
      </rPr>
      <t xml:space="preserve"> 경원권</t>
    </r>
    <phoneticPr fontId="16" type="noConversion"/>
  </si>
  <si>
    <r>
      <rPr>
        <sz val="7"/>
        <rFont val="맑은 고딕"/>
        <family val="3"/>
        <charset val="129"/>
        <scheme val="minor"/>
      </rPr>
      <t>Pocheon-si</t>
    </r>
    <r>
      <rPr>
        <sz val="9"/>
        <rFont val="맑은 고딕"/>
        <family val="3"/>
        <charset val="129"/>
        <scheme val="minor"/>
      </rPr>
      <t xml:space="preserve"> 포천시</t>
    </r>
    <phoneticPr fontId="16" type="noConversion"/>
  </si>
  <si>
    <r>
      <rPr>
        <sz val="7"/>
        <rFont val="맑은 고딕"/>
        <family val="3"/>
        <charset val="129"/>
        <scheme val="minor"/>
      </rPr>
      <t>Dongducheon-si</t>
    </r>
    <r>
      <rPr>
        <sz val="9"/>
        <rFont val="맑은 고딕"/>
        <family val="3"/>
        <charset val="129"/>
        <scheme val="minor"/>
      </rPr>
      <t xml:space="preserve"> 동두천시</t>
    </r>
    <phoneticPr fontId="16" type="noConversion"/>
  </si>
  <si>
    <r>
      <rPr>
        <sz val="7"/>
        <rFont val="맑은 고딕"/>
        <family val="3"/>
        <charset val="129"/>
        <scheme val="minor"/>
      </rPr>
      <t>Yangju-si</t>
    </r>
    <r>
      <rPr>
        <sz val="9"/>
        <rFont val="맑은 고딕"/>
        <family val="3"/>
        <charset val="129"/>
        <scheme val="minor"/>
      </rPr>
      <t xml:space="preserve"> 양주시</t>
    </r>
    <phoneticPr fontId="16" type="noConversion"/>
  </si>
  <si>
    <r>
      <rPr>
        <sz val="7"/>
        <rFont val="맑은 고딕"/>
        <family val="3"/>
        <charset val="129"/>
        <scheme val="minor"/>
      </rPr>
      <t>Uijeongbu-si</t>
    </r>
    <r>
      <rPr>
        <sz val="9"/>
        <rFont val="맑은 고딕"/>
        <family val="3"/>
        <charset val="129"/>
        <scheme val="minor"/>
      </rPr>
      <t xml:space="preserve"> 의정부시</t>
    </r>
    <phoneticPr fontId="16" type="noConversion"/>
  </si>
  <si>
    <r>
      <rPr>
        <sz val="7"/>
        <rFont val="맑은 고딕"/>
        <family val="3"/>
        <charset val="129"/>
        <scheme val="minor"/>
      </rPr>
      <t>Incheon</t>
    </r>
    <r>
      <rPr>
        <b/>
        <sz val="9"/>
        <rFont val="맑은 고딕"/>
        <family val="3"/>
        <charset val="129"/>
        <scheme val="minor"/>
      </rPr>
      <t xml:space="preserve"> 인천광역시</t>
    </r>
    <phoneticPr fontId="16" type="noConversion"/>
  </si>
  <si>
    <r>
      <rPr>
        <sz val="7"/>
        <rFont val="맑은 고딕"/>
        <family val="3"/>
        <charset val="129"/>
        <scheme val="minor"/>
      </rPr>
      <t>Jung-gu</t>
    </r>
    <r>
      <rPr>
        <sz val="9"/>
        <rFont val="맑은 고딕"/>
        <family val="3"/>
        <charset val="129"/>
        <scheme val="minor"/>
      </rPr>
      <t xml:space="preserve"> 중구</t>
    </r>
    <phoneticPr fontId="16" type="noConversion"/>
  </si>
  <si>
    <r>
      <rPr>
        <sz val="7"/>
        <rFont val="맑은 고딕"/>
        <family val="3"/>
        <charset val="129"/>
        <scheme val="minor"/>
      </rPr>
      <t>Dong-gu</t>
    </r>
    <r>
      <rPr>
        <sz val="9"/>
        <rFont val="맑은 고딕"/>
        <family val="3"/>
        <charset val="129"/>
        <scheme val="minor"/>
      </rPr>
      <t xml:space="preserve"> 동구</t>
    </r>
    <phoneticPr fontId="16" type="noConversion"/>
  </si>
  <si>
    <r>
      <rPr>
        <sz val="7"/>
        <rFont val="맑은 고딕"/>
        <family val="3"/>
        <charset val="129"/>
        <scheme val="minor"/>
      </rPr>
      <t>Nam-gu</t>
    </r>
    <r>
      <rPr>
        <sz val="9"/>
        <rFont val="맑은 고딕"/>
        <family val="3"/>
        <charset val="129"/>
        <scheme val="minor"/>
      </rPr>
      <t xml:space="preserve"> 남구</t>
    </r>
    <phoneticPr fontId="16" type="noConversion"/>
  </si>
  <si>
    <r>
      <rPr>
        <sz val="7"/>
        <rFont val="맑은 고딕"/>
        <family val="3"/>
        <charset val="129"/>
        <scheme val="minor"/>
      </rPr>
      <t>Yeonsu-gu</t>
    </r>
    <r>
      <rPr>
        <sz val="9"/>
        <rFont val="맑은 고딕"/>
        <family val="3"/>
        <charset val="129"/>
        <scheme val="minor"/>
      </rPr>
      <t xml:space="preserve"> 연수구</t>
    </r>
    <phoneticPr fontId="16" type="noConversion"/>
  </si>
  <si>
    <r>
      <rPr>
        <sz val="7"/>
        <rFont val="맑은 고딕"/>
        <family val="3"/>
        <charset val="129"/>
        <scheme val="minor"/>
      </rPr>
      <t>Namdong-gu</t>
    </r>
    <r>
      <rPr>
        <sz val="9"/>
        <rFont val="맑은 고딕"/>
        <family val="3"/>
        <charset val="129"/>
        <scheme val="minor"/>
      </rPr>
      <t xml:space="preserve"> 남동구</t>
    </r>
    <phoneticPr fontId="16" type="noConversion"/>
  </si>
  <si>
    <r>
      <rPr>
        <sz val="7"/>
        <rFont val="맑은 고딕"/>
        <family val="3"/>
        <charset val="129"/>
        <scheme val="minor"/>
      </rPr>
      <t>Bupyeong-gu</t>
    </r>
    <r>
      <rPr>
        <sz val="9"/>
        <rFont val="맑은 고딕"/>
        <family val="3"/>
        <charset val="129"/>
        <scheme val="minor"/>
      </rPr>
      <t xml:space="preserve"> 부평구</t>
    </r>
    <phoneticPr fontId="16" type="noConversion"/>
  </si>
  <si>
    <r>
      <rPr>
        <sz val="7"/>
        <rFont val="맑은 고딕"/>
        <family val="3"/>
        <charset val="129"/>
        <scheme val="minor"/>
      </rPr>
      <t>Gyeyang-gu</t>
    </r>
    <r>
      <rPr>
        <sz val="9"/>
        <rFont val="맑은 고딕"/>
        <family val="3"/>
        <charset val="129"/>
        <scheme val="minor"/>
      </rPr>
      <t xml:space="preserve"> 계양구</t>
    </r>
    <phoneticPr fontId="16" type="noConversion"/>
  </si>
  <si>
    <r>
      <rPr>
        <sz val="7"/>
        <rFont val="맑은 고딕"/>
        <family val="3"/>
        <charset val="129"/>
        <scheme val="minor"/>
      </rPr>
      <t>Seo-gu</t>
    </r>
    <r>
      <rPr>
        <sz val="9"/>
        <rFont val="맑은 고딕"/>
        <family val="3"/>
        <charset val="129"/>
        <scheme val="minor"/>
      </rPr>
      <t xml:space="preserve"> 서구</t>
    </r>
    <phoneticPr fontId="16" type="noConversion"/>
  </si>
  <si>
    <r>
      <rPr>
        <sz val="7"/>
        <rFont val="맑은 고딕"/>
        <family val="3"/>
        <charset val="129"/>
        <scheme val="minor"/>
      </rPr>
      <t>5 Large Cities</t>
    </r>
    <r>
      <rPr>
        <b/>
        <sz val="9"/>
        <rFont val="맑은 고딕"/>
        <family val="3"/>
        <charset val="129"/>
        <scheme val="minor"/>
      </rPr>
      <t xml:space="preserve"> 5대 광역시</t>
    </r>
    <r>
      <rPr>
        <sz val="7"/>
        <rFont val="맑은 고딕"/>
        <family val="3"/>
        <charset val="129"/>
        <scheme val="minor"/>
      </rPr>
      <t xml:space="preserve"> </t>
    </r>
    <phoneticPr fontId="17" type="noConversion"/>
  </si>
  <si>
    <r>
      <rPr>
        <sz val="7"/>
        <rFont val="맑은 고딕"/>
        <family val="3"/>
        <charset val="129"/>
        <scheme val="minor"/>
      </rPr>
      <t>Busan</t>
    </r>
    <r>
      <rPr>
        <b/>
        <sz val="9"/>
        <rFont val="맑은 고딕"/>
        <family val="3"/>
        <charset val="129"/>
        <scheme val="minor"/>
      </rPr>
      <t xml:space="preserve"> 부산광역시</t>
    </r>
    <phoneticPr fontId="16" type="noConversion"/>
  </si>
  <si>
    <r>
      <rPr>
        <sz val="7"/>
        <rFont val="맑은 고딕"/>
        <family val="3"/>
        <charset val="129"/>
        <scheme val="minor"/>
      </rPr>
      <t>Jungbusan-kwon</t>
    </r>
    <r>
      <rPr>
        <sz val="9"/>
        <rFont val="맑은 고딕"/>
        <family val="3"/>
        <charset val="129"/>
        <scheme val="minor"/>
      </rPr>
      <t xml:space="preserve"> 중부산권</t>
    </r>
    <phoneticPr fontId="16" type="noConversion"/>
  </si>
  <si>
    <r>
      <rPr>
        <sz val="7"/>
        <rFont val="맑은 고딕"/>
        <family val="3"/>
        <charset val="129"/>
        <scheme val="minor"/>
      </rPr>
      <t>Seo-gu</t>
    </r>
    <r>
      <rPr>
        <sz val="9"/>
        <rFont val="맑은 고딕"/>
        <family val="3"/>
        <charset val="129"/>
        <scheme val="minor"/>
      </rPr>
      <t xml:space="preserve"> 서구</t>
    </r>
    <phoneticPr fontId="16" type="noConversion"/>
  </si>
  <si>
    <r>
      <rPr>
        <sz val="7"/>
        <rFont val="맑은 고딕"/>
        <family val="3"/>
        <charset val="129"/>
        <scheme val="minor"/>
      </rPr>
      <t>Yeongdo-gu</t>
    </r>
    <r>
      <rPr>
        <sz val="9"/>
        <rFont val="맑은 고딕"/>
        <family val="3"/>
        <charset val="129"/>
        <scheme val="minor"/>
      </rPr>
      <t xml:space="preserve"> 영도구</t>
    </r>
    <phoneticPr fontId="16" type="noConversion"/>
  </si>
  <si>
    <r>
      <rPr>
        <sz val="7"/>
        <rFont val="맑은 고딕"/>
        <family val="3"/>
        <charset val="129"/>
        <scheme val="minor"/>
      </rPr>
      <t>Busanjin-gu</t>
    </r>
    <r>
      <rPr>
        <sz val="9"/>
        <rFont val="맑은 고딕"/>
        <family val="3"/>
        <charset val="129"/>
        <scheme val="minor"/>
      </rPr>
      <t xml:space="preserve"> 부산진구</t>
    </r>
    <phoneticPr fontId="16" type="noConversion"/>
  </si>
  <si>
    <r>
      <rPr>
        <sz val="7"/>
        <rFont val="맑은 고딕"/>
        <family val="3"/>
        <charset val="129"/>
        <scheme val="minor"/>
      </rPr>
      <t>Yeonje-gu</t>
    </r>
    <r>
      <rPr>
        <sz val="9"/>
        <rFont val="맑은 고딕"/>
        <family val="3"/>
        <charset val="129"/>
        <scheme val="minor"/>
      </rPr>
      <t xml:space="preserve"> 연제구</t>
    </r>
    <phoneticPr fontId="16" type="noConversion"/>
  </si>
  <si>
    <r>
      <rPr>
        <sz val="7"/>
        <rFont val="맑은 고딕"/>
        <family val="3"/>
        <charset val="129"/>
        <scheme val="minor"/>
      </rPr>
      <t>Suyeong-gu</t>
    </r>
    <r>
      <rPr>
        <sz val="9"/>
        <rFont val="맑은 고딕"/>
        <family val="3"/>
        <charset val="129"/>
        <scheme val="minor"/>
      </rPr>
      <t xml:space="preserve"> 수영구</t>
    </r>
    <phoneticPr fontId="16" type="noConversion"/>
  </si>
  <si>
    <r>
      <rPr>
        <sz val="7"/>
        <rFont val="맑은 고딕"/>
        <family val="3"/>
        <charset val="129"/>
        <scheme val="minor"/>
      </rPr>
      <t>Dongbusan-kwon</t>
    </r>
    <r>
      <rPr>
        <sz val="9"/>
        <rFont val="맑은 고딕"/>
        <family val="3"/>
        <charset val="129"/>
        <scheme val="minor"/>
      </rPr>
      <t xml:space="preserve"> 동부산권</t>
    </r>
    <phoneticPr fontId="16" type="noConversion"/>
  </si>
  <si>
    <r>
      <rPr>
        <sz val="7"/>
        <rFont val="맑은 고딕"/>
        <family val="3"/>
        <charset val="129"/>
        <scheme val="minor"/>
      </rPr>
      <t>Haeundae-gu</t>
    </r>
    <r>
      <rPr>
        <sz val="9"/>
        <rFont val="맑은 고딕"/>
        <family val="3"/>
        <charset val="129"/>
        <scheme val="minor"/>
      </rPr>
      <t xml:space="preserve"> 해운대구</t>
    </r>
    <phoneticPr fontId="16" type="noConversion"/>
  </si>
  <si>
    <r>
      <rPr>
        <sz val="7"/>
        <rFont val="맑은 고딕"/>
        <family val="3"/>
        <charset val="129"/>
        <scheme val="minor"/>
      </rPr>
      <t>Geumjeong-gu</t>
    </r>
    <r>
      <rPr>
        <sz val="9"/>
        <rFont val="맑은 고딕"/>
        <family val="3"/>
        <charset val="129"/>
        <scheme val="minor"/>
      </rPr>
      <t xml:space="preserve"> 금정구</t>
    </r>
    <phoneticPr fontId="16" type="noConversion"/>
  </si>
  <si>
    <r>
      <rPr>
        <sz val="7"/>
        <rFont val="맑은 고딕"/>
        <family val="3"/>
        <charset val="129"/>
        <scheme val="minor"/>
      </rPr>
      <t>Dongnae-gu</t>
    </r>
    <r>
      <rPr>
        <sz val="9"/>
        <rFont val="맑은 고딕"/>
        <family val="3"/>
        <charset val="129"/>
        <scheme val="minor"/>
      </rPr>
      <t xml:space="preserve"> 동래구</t>
    </r>
    <phoneticPr fontId="16" type="noConversion"/>
  </si>
  <si>
    <r>
      <rPr>
        <sz val="7"/>
        <rFont val="맑은 고딕"/>
        <family val="3"/>
        <charset val="129"/>
        <scheme val="minor"/>
      </rPr>
      <t>Gijang-gun</t>
    </r>
    <r>
      <rPr>
        <sz val="9"/>
        <rFont val="맑은 고딕"/>
        <family val="3"/>
        <charset val="129"/>
        <scheme val="minor"/>
      </rPr>
      <t xml:space="preserve"> 기장군</t>
    </r>
    <phoneticPr fontId="16" type="noConversion"/>
  </si>
  <si>
    <r>
      <rPr>
        <sz val="7"/>
        <rFont val="맑은 고딕"/>
        <family val="3"/>
        <charset val="129"/>
        <scheme val="minor"/>
      </rPr>
      <t>Seobusan-kwon</t>
    </r>
    <r>
      <rPr>
        <sz val="9"/>
        <rFont val="맑은 고딕"/>
        <family val="3"/>
        <charset val="129"/>
        <scheme val="minor"/>
      </rPr>
      <t xml:space="preserve"> 서부산권</t>
    </r>
    <phoneticPr fontId="16" type="noConversion"/>
  </si>
  <si>
    <r>
      <rPr>
        <sz val="7"/>
        <rFont val="맑은 고딕"/>
        <family val="3"/>
        <charset val="129"/>
        <scheme val="minor"/>
      </rPr>
      <t>Buk-gu</t>
    </r>
    <r>
      <rPr>
        <sz val="9"/>
        <rFont val="맑은 고딕"/>
        <family val="3"/>
        <charset val="129"/>
        <scheme val="minor"/>
      </rPr>
      <t xml:space="preserve"> 북구</t>
    </r>
    <phoneticPr fontId="16" type="noConversion"/>
  </si>
  <si>
    <r>
      <rPr>
        <sz val="7"/>
        <rFont val="맑은 고딕"/>
        <family val="3"/>
        <charset val="129"/>
        <scheme val="minor"/>
      </rPr>
      <t>Gangseo-gu</t>
    </r>
    <r>
      <rPr>
        <sz val="9"/>
        <rFont val="맑은 고딕"/>
        <family val="3"/>
        <charset val="129"/>
        <scheme val="minor"/>
      </rPr>
      <t xml:space="preserve"> 강서구</t>
    </r>
    <phoneticPr fontId="16" type="noConversion"/>
  </si>
  <si>
    <r>
      <rPr>
        <sz val="7"/>
        <rFont val="맑은 고딕"/>
        <family val="3"/>
        <charset val="129"/>
        <scheme val="minor"/>
      </rPr>
      <t>Sasang-gu</t>
    </r>
    <r>
      <rPr>
        <sz val="9"/>
        <rFont val="맑은 고딕"/>
        <family val="3"/>
        <charset val="129"/>
        <scheme val="minor"/>
      </rPr>
      <t xml:space="preserve"> 사상구</t>
    </r>
    <phoneticPr fontId="16" type="noConversion"/>
  </si>
  <si>
    <r>
      <rPr>
        <sz val="7"/>
        <rFont val="맑은 고딕"/>
        <family val="3"/>
        <charset val="129"/>
        <scheme val="minor"/>
      </rPr>
      <t>Saha-gu</t>
    </r>
    <r>
      <rPr>
        <sz val="9"/>
        <rFont val="맑은 고딕"/>
        <family val="3"/>
        <charset val="129"/>
        <scheme val="minor"/>
      </rPr>
      <t xml:space="preserve"> 사하구</t>
    </r>
    <phoneticPr fontId="16" type="noConversion"/>
  </si>
  <si>
    <r>
      <rPr>
        <sz val="7"/>
        <rFont val="맑은 고딕"/>
        <family val="3"/>
        <charset val="129"/>
        <scheme val="minor"/>
      </rPr>
      <t>Daejeon</t>
    </r>
    <r>
      <rPr>
        <b/>
        <sz val="9"/>
        <rFont val="맑은 고딕"/>
        <family val="3"/>
        <charset val="129"/>
        <scheme val="minor"/>
      </rPr>
      <t xml:space="preserve"> 대전광역시</t>
    </r>
    <phoneticPr fontId="16" type="noConversion"/>
  </si>
  <si>
    <r>
      <rPr>
        <sz val="7"/>
        <rFont val="맑은 고딕"/>
        <family val="3"/>
        <charset val="129"/>
        <scheme val="minor"/>
      </rPr>
      <t>Yuseong-gu</t>
    </r>
    <r>
      <rPr>
        <sz val="9"/>
        <rFont val="맑은 고딕"/>
        <family val="3"/>
        <charset val="129"/>
        <scheme val="minor"/>
      </rPr>
      <t xml:space="preserve"> 유성구</t>
    </r>
    <phoneticPr fontId="16" type="noConversion"/>
  </si>
  <si>
    <r>
      <rPr>
        <sz val="7"/>
        <rFont val="맑은 고딕"/>
        <family val="3"/>
        <charset val="129"/>
        <scheme val="minor"/>
      </rPr>
      <t>Daedeok-gu</t>
    </r>
    <r>
      <rPr>
        <sz val="9"/>
        <rFont val="맑은 고딕"/>
        <family val="3"/>
        <charset val="129"/>
        <scheme val="minor"/>
      </rPr>
      <t xml:space="preserve"> 대덕구</t>
    </r>
    <phoneticPr fontId="16" type="noConversion"/>
  </si>
  <si>
    <r>
      <rPr>
        <sz val="7"/>
        <rFont val="맑은 고딕"/>
        <family val="3"/>
        <charset val="129"/>
        <scheme val="minor"/>
      </rPr>
      <t>Gwangju</t>
    </r>
    <r>
      <rPr>
        <b/>
        <sz val="9"/>
        <rFont val="맑은 고딕"/>
        <family val="3"/>
        <charset val="129"/>
        <scheme val="minor"/>
      </rPr>
      <t xml:space="preserve"> 광주광역시</t>
    </r>
    <phoneticPr fontId="16" type="noConversion"/>
  </si>
  <si>
    <r>
      <rPr>
        <sz val="7"/>
        <rFont val="맑은 고딕"/>
        <family val="3"/>
        <charset val="129"/>
        <scheme val="minor"/>
      </rPr>
      <t>Nam-gu</t>
    </r>
    <r>
      <rPr>
        <sz val="9"/>
        <rFont val="맑은 고딕"/>
        <family val="3"/>
        <charset val="129"/>
        <scheme val="minor"/>
      </rPr>
      <t xml:space="preserve"> 남구</t>
    </r>
    <phoneticPr fontId="16" type="noConversion"/>
  </si>
  <si>
    <r>
      <rPr>
        <sz val="7"/>
        <rFont val="맑은 고딕"/>
        <family val="3"/>
        <charset val="129"/>
        <scheme val="minor"/>
      </rPr>
      <t>Gwangsan-gu</t>
    </r>
    <r>
      <rPr>
        <sz val="9"/>
        <rFont val="맑은 고딕"/>
        <family val="3"/>
        <charset val="129"/>
        <scheme val="minor"/>
      </rPr>
      <t xml:space="preserve"> 광산구</t>
    </r>
    <phoneticPr fontId="16" type="noConversion"/>
  </si>
  <si>
    <r>
      <rPr>
        <sz val="7"/>
        <rFont val="맑은 고딕"/>
        <family val="3"/>
        <charset val="129"/>
        <scheme val="minor"/>
      </rPr>
      <t>Daegu</t>
    </r>
    <r>
      <rPr>
        <b/>
        <sz val="9"/>
        <rFont val="맑은 고딕"/>
        <family val="3"/>
        <charset val="129"/>
        <scheme val="minor"/>
      </rPr>
      <t xml:space="preserve"> 대구광역시</t>
    </r>
    <phoneticPr fontId="16" type="noConversion"/>
  </si>
  <si>
    <r>
      <rPr>
        <sz val="7"/>
        <rFont val="맑은 고딕"/>
        <family val="3"/>
        <charset val="129"/>
        <scheme val="minor"/>
      </rPr>
      <t>Suseong-gu</t>
    </r>
    <r>
      <rPr>
        <sz val="9"/>
        <rFont val="맑은 고딕"/>
        <family val="3"/>
        <charset val="129"/>
        <scheme val="minor"/>
      </rPr>
      <t xml:space="preserve"> 수성구</t>
    </r>
    <phoneticPr fontId="16" type="noConversion"/>
  </si>
  <si>
    <r>
      <rPr>
        <sz val="7"/>
        <rFont val="맑은 고딕"/>
        <family val="3"/>
        <charset val="129"/>
        <scheme val="minor"/>
      </rPr>
      <t>Dalseo-gu</t>
    </r>
    <r>
      <rPr>
        <sz val="9"/>
        <rFont val="맑은 고딕"/>
        <family val="3"/>
        <charset val="129"/>
        <scheme val="minor"/>
      </rPr>
      <t xml:space="preserve"> 달서구</t>
    </r>
    <phoneticPr fontId="16" type="noConversion"/>
  </si>
  <si>
    <r>
      <rPr>
        <sz val="7"/>
        <rFont val="맑은 고딕"/>
        <family val="3"/>
        <charset val="129"/>
        <scheme val="minor"/>
      </rPr>
      <t>Dalseong-gun</t>
    </r>
    <r>
      <rPr>
        <sz val="9"/>
        <rFont val="맑은 고딕"/>
        <family val="3"/>
        <charset val="129"/>
        <scheme val="minor"/>
      </rPr>
      <t xml:space="preserve"> 달성군</t>
    </r>
    <phoneticPr fontId="16" type="noConversion"/>
  </si>
  <si>
    <r>
      <rPr>
        <sz val="7"/>
        <rFont val="맑은 고딕"/>
        <family val="3"/>
        <charset val="129"/>
        <scheme val="minor"/>
      </rPr>
      <t>Ulsan</t>
    </r>
    <r>
      <rPr>
        <b/>
        <sz val="9"/>
        <rFont val="맑은 고딕"/>
        <family val="3"/>
        <charset val="129"/>
        <scheme val="minor"/>
      </rPr>
      <t xml:space="preserve"> 울산광역시</t>
    </r>
    <phoneticPr fontId="16" type="noConversion"/>
  </si>
  <si>
    <r>
      <rPr>
        <sz val="7"/>
        <rFont val="맑은 고딕"/>
        <family val="3"/>
        <charset val="129"/>
        <scheme val="minor"/>
      </rPr>
      <t>Ulju-gun</t>
    </r>
    <r>
      <rPr>
        <sz val="9"/>
        <rFont val="맑은 고딕"/>
        <family val="3"/>
        <charset val="129"/>
        <scheme val="minor"/>
      </rPr>
      <t xml:space="preserve"> 울주군</t>
    </r>
    <phoneticPr fontId="16" type="noConversion"/>
  </si>
  <si>
    <r>
      <rPr>
        <sz val="7"/>
        <rFont val="맑은 고딕"/>
        <family val="3"/>
        <charset val="129"/>
        <scheme val="minor"/>
      </rPr>
      <t>Gangwon</t>
    </r>
    <r>
      <rPr>
        <b/>
        <sz val="9"/>
        <rFont val="맑은 고딕"/>
        <family val="3"/>
        <charset val="129"/>
        <scheme val="minor"/>
      </rPr>
      <t xml:space="preserve"> 강원도</t>
    </r>
    <phoneticPr fontId="16" type="noConversion"/>
  </si>
  <si>
    <r>
      <rPr>
        <sz val="7"/>
        <rFont val="맑은 고딕"/>
        <family val="3"/>
        <charset val="129"/>
        <scheme val="minor"/>
      </rPr>
      <t>Chuncheon-si</t>
    </r>
    <r>
      <rPr>
        <sz val="9"/>
        <rFont val="맑은 고딕"/>
        <family val="3"/>
        <charset val="129"/>
        <scheme val="minor"/>
      </rPr>
      <t xml:space="preserve"> 춘천시</t>
    </r>
    <phoneticPr fontId="16" type="noConversion"/>
  </si>
  <si>
    <r>
      <rPr>
        <sz val="7"/>
        <rFont val="맑은 고딕"/>
        <family val="3"/>
        <charset val="129"/>
        <scheme val="minor"/>
      </rPr>
      <t>Wonju-si</t>
    </r>
    <r>
      <rPr>
        <sz val="9"/>
        <rFont val="맑은 고딕"/>
        <family val="3"/>
        <charset val="129"/>
        <scheme val="minor"/>
      </rPr>
      <t xml:space="preserve"> 원주시</t>
    </r>
    <phoneticPr fontId="16" type="noConversion"/>
  </si>
  <si>
    <r>
      <rPr>
        <sz val="7"/>
        <rFont val="맑은 고딕"/>
        <family val="3"/>
        <charset val="129"/>
        <scheme val="minor"/>
      </rPr>
      <t>Gangneung-si</t>
    </r>
    <r>
      <rPr>
        <sz val="9"/>
        <rFont val="맑은 고딕"/>
        <family val="3"/>
        <charset val="129"/>
        <scheme val="minor"/>
      </rPr>
      <t xml:space="preserve"> 강릉시</t>
    </r>
    <phoneticPr fontId="16" type="noConversion"/>
  </si>
  <si>
    <r>
      <rPr>
        <sz val="7"/>
        <rFont val="맑은 고딕"/>
        <family val="3"/>
        <charset val="129"/>
        <scheme val="minor"/>
      </rPr>
      <t>Donghae-si</t>
    </r>
    <r>
      <rPr>
        <sz val="9"/>
        <rFont val="맑은 고딕"/>
        <family val="3"/>
        <charset val="129"/>
        <scheme val="minor"/>
      </rPr>
      <t xml:space="preserve"> 동해시</t>
    </r>
    <phoneticPr fontId="16" type="noConversion"/>
  </si>
  <si>
    <r>
      <rPr>
        <sz val="7"/>
        <rFont val="맑은 고딕"/>
        <family val="3"/>
        <charset val="129"/>
        <scheme val="minor"/>
      </rPr>
      <t>Taebaek-si</t>
    </r>
    <r>
      <rPr>
        <sz val="9"/>
        <rFont val="맑은 고딕"/>
        <family val="3"/>
        <charset val="129"/>
        <scheme val="minor"/>
      </rPr>
      <t xml:space="preserve"> 태백시</t>
    </r>
    <phoneticPr fontId="16" type="noConversion"/>
  </si>
  <si>
    <r>
      <rPr>
        <sz val="7"/>
        <rFont val="맑은 고딕"/>
        <family val="3"/>
        <charset val="129"/>
        <scheme val="minor"/>
      </rPr>
      <t>Sokcho-si</t>
    </r>
    <r>
      <rPr>
        <sz val="9"/>
        <rFont val="맑은 고딕"/>
        <family val="3"/>
        <charset val="129"/>
        <scheme val="minor"/>
      </rPr>
      <t xml:space="preserve"> 속초시</t>
    </r>
    <phoneticPr fontId="16" type="noConversion"/>
  </si>
  <si>
    <r>
      <rPr>
        <sz val="7"/>
        <rFont val="맑은 고딕"/>
        <family val="3"/>
        <charset val="129"/>
        <scheme val="minor"/>
      </rPr>
      <t>Samcheok-si</t>
    </r>
    <r>
      <rPr>
        <sz val="9"/>
        <rFont val="맑은 고딕"/>
        <family val="3"/>
        <charset val="129"/>
        <scheme val="minor"/>
      </rPr>
      <t xml:space="preserve"> 삼척시</t>
    </r>
    <phoneticPr fontId="16" type="noConversion"/>
  </si>
  <si>
    <r>
      <rPr>
        <sz val="7"/>
        <rFont val="맑은 고딕"/>
        <family val="3"/>
        <charset val="129"/>
        <scheme val="minor"/>
      </rPr>
      <t>Chungbuk</t>
    </r>
    <r>
      <rPr>
        <b/>
        <sz val="9"/>
        <rFont val="맑은 고딕"/>
        <family val="3"/>
        <charset val="129"/>
        <scheme val="minor"/>
      </rPr>
      <t xml:space="preserve"> 충청북도</t>
    </r>
    <phoneticPr fontId="16" type="noConversion"/>
  </si>
  <si>
    <r>
      <rPr>
        <sz val="7"/>
        <rFont val="맑은 고딕"/>
        <family val="3"/>
        <charset val="129"/>
        <scheme val="minor"/>
      </rPr>
      <t>Cheongju-si</t>
    </r>
    <r>
      <rPr>
        <sz val="9"/>
        <rFont val="맑은 고딕"/>
        <family val="3"/>
        <charset val="129"/>
        <scheme val="minor"/>
      </rPr>
      <t xml:space="preserve"> 청주시</t>
    </r>
    <phoneticPr fontId="16" type="noConversion"/>
  </si>
  <si>
    <r>
      <rPr>
        <sz val="7"/>
        <rFont val="맑은 고딕"/>
        <family val="3"/>
        <charset val="129"/>
        <scheme val="minor"/>
      </rPr>
      <t>Sangdang-gu</t>
    </r>
    <r>
      <rPr>
        <sz val="9"/>
        <rFont val="맑은 고딕"/>
        <family val="3"/>
        <charset val="129"/>
        <scheme val="minor"/>
      </rPr>
      <t xml:space="preserve"> 상당구</t>
    </r>
    <phoneticPr fontId="16" type="noConversion"/>
  </si>
  <si>
    <r>
      <rPr>
        <sz val="7"/>
        <rFont val="맑은 고딕"/>
        <family val="3"/>
        <charset val="129"/>
        <scheme val="minor"/>
      </rPr>
      <t>Heungdeok-gu</t>
    </r>
    <r>
      <rPr>
        <sz val="9"/>
        <rFont val="맑은 고딕"/>
        <family val="3"/>
        <charset val="129"/>
        <scheme val="minor"/>
      </rPr>
      <t xml:space="preserve"> 흥덕구</t>
    </r>
    <phoneticPr fontId="16" type="noConversion"/>
  </si>
  <si>
    <r>
      <rPr>
        <sz val="7"/>
        <rFont val="맑은 고딕"/>
        <family val="3"/>
        <charset val="129"/>
        <scheme val="minor"/>
      </rPr>
      <t>Chungju-si</t>
    </r>
    <r>
      <rPr>
        <sz val="9"/>
        <rFont val="맑은 고딕"/>
        <family val="3"/>
        <charset val="129"/>
        <scheme val="minor"/>
      </rPr>
      <t xml:space="preserve"> 충주시</t>
    </r>
    <phoneticPr fontId="16" type="noConversion"/>
  </si>
  <si>
    <r>
      <rPr>
        <sz val="7"/>
        <rFont val="맑은 고딕"/>
        <family val="3"/>
        <charset val="129"/>
        <scheme val="minor"/>
      </rPr>
      <t>Jecheon-si</t>
    </r>
    <r>
      <rPr>
        <sz val="9"/>
        <rFont val="맑은 고딕"/>
        <family val="3"/>
        <charset val="129"/>
        <scheme val="minor"/>
      </rPr>
      <t xml:space="preserve"> 제천시</t>
    </r>
    <phoneticPr fontId="16" type="noConversion"/>
  </si>
  <si>
    <r>
      <rPr>
        <sz val="7"/>
        <rFont val="맑은 고딕"/>
        <family val="3"/>
        <charset val="129"/>
        <scheme val="minor"/>
      </rPr>
      <t>Cheongwon-gun</t>
    </r>
    <r>
      <rPr>
        <sz val="9"/>
        <rFont val="맑은 고딕"/>
        <family val="3"/>
        <charset val="129"/>
        <scheme val="minor"/>
      </rPr>
      <t xml:space="preserve"> 청원군</t>
    </r>
    <phoneticPr fontId="16" type="noConversion"/>
  </si>
  <si>
    <r>
      <rPr>
        <sz val="7"/>
        <rFont val="맑은 고딕"/>
        <family val="3"/>
        <charset val="129"/>
        <scheme val="minor"/>
      </rPr>
      <t>Eumseong-gun</t>
    </r>
    <r>
      <rPr>
        <sz val="9"/>
        <rFont val="맑은 고딕"/>
        <family val="3"/>
        <charset val="129"/>
        <scheme val="minor"/>
      </rPr>
      <t xml:space="preserve"> 음성군</t>
    </r>
    <phoneticPr fontId="16" type="noConversion"/>
  </si>
  <si>
    <r>
      <rPr>
        <sz val="7"/>
        <rFont val="맑은 고딕"/>
        <family val="3"/>
        <charset val="129"/>
        <scheme val="minor"/>
      </rPr>
      <t xml:space="preserve"> 6 Large Cities</t>
    </r>
    <r>
      <rPr>
        <b/>
        <sz val="9"/>
        <rFont val="맑은 고딕"/>
        <family val="3"/>
        <charset val="129"/>
        <scheme val="minor"/>
      </rPr>
      <t xml:space="preserve"> 6대 광역시</t>
    </r>
    <phoneticPr fontId="16" type="noConversion"/>
  </si>
  <si>
    <r>
      <rPr>
        <sz val="7"/>
        <rFont val="맑은 고딕"/>
        <family val="3"/>
        <charset val="129"/>
        <scheme val="minor"/>
      </rPr>
      <t>Chungnam</t>
    </r>
    <r>
      <rPr>
        <b/>
        <sz val="9"/>
        <rFont val="맑은 고딕"/>
        <family val="3"/>
        <charset val="129"/>
        <scheme val="minor"/>
      </rPr>
      <t xml:space="preserve"> 충청남도</t>
    </r>
    <phoneticPr fontId="16" type="noConversion"/>
  </si>
  <si>
    <r>
      <rPr>
        <sz val="7"/>
        <rFont val="맑은 고딕"/>
        <family val="3"/>
        <charset val="129"/>
        <scheme val="minor"/>
      </rPr>
      <t>Cheonan-si</t>
    </r>
    <r>
      <rPr>
        <sz val="9"/>
        <rFont val="맑은 고딕"/>
        <family val="3"/>
        <charset val="129"/>
        <scheme val="minor"/>
      </rPr>
      <t xml:space="preserve"> 천안시</t>
    </r>
    <phoneticPr fontId="16" type="noConversion"/>
  </si>
  <si>
    <r>
      <rPr>
        <sz val="7"/>
        <rFont val="맑은 고딕"/>
        <family val="3"/>
        <charset val="129"/>
        <scheme val="minor"/>
      </rPr>
      <t>Dongnam-gu</t>
    </r>
    <r>
      <rPr>
        <sz val="9"/>
        <rFont val="맑은 고딕"/>
        <family val="3"/>
        <charset val="129"/>
        <scheme val="minor"/>
      </rPr>
      <t xml:space="preserve"> 동남구</t>
    </r>
    <phoneticPr fontId="16" type="noConversion"/>
  </si>
  <si>
    <r>
      <rPr>
        <sz val="7"/>
        <rFont val="맑은 고딕"/>
        <family val="3"/>
        <charset val="129"/>
        <scheme val="minor"/>
      </rPr>
      <t>Seobuk-gu</t>
    </r>
    <r>
      <rPr>
        <sz val="9"/>
        <rFont val="맑은 고딕"/>
        <family val="3"/>
        <charset val="129"/>
        <scheme val="minor"/>
      </rPr>
      <t xml:space="preserve"> 서북구</t>
    </r>
    <phoneticPr fontId="16" type="noConversion"/>
  </si>
  <si>
    <r>
      <rPr>
        <sz val="7"/>
        <rFont val="맑은 고딕"/>
        <family val="3"/>
        <charset val="129"/>
        <scheme val="minor"/>
      </rPr>
      <t>Gongju-si</t>
    </r>
    <r>
      <rPr>
        <sz val="9"/>
        <rFont val="맑은 고딕"/>
        <family val="3"/>
        <charset val="129"/>
        <scheme val="minor"/>
      </rPr>
      <t xml:space="preserve"> 공주시</t>
    </r>
    <phoneticPr fontId="16" type="noConversion"/>
  </si>
  <si>
    <r>
      <rPr>
        <sz val="7"/>
        <rFont val="맑은 고딕"/>
        <family val="3"/>
        <charset val="129"/>
        <scheme val="minor"/>
      </rPr>
      <t>Boryeong-si</t>
    </r>
    <r>
      <rPr>
        <sz val="9"/>
        <rFont val="맑은 고딕"/>
        <family val="3"/>
        <charset val="129"/>
        <scheme val="minor"/>
      </rPr>
      <t xml:space="preserve"> 보령시</t>
    </r>
    <phoneticPr fontId="16" type="noConversion"/>
  </si>
  <si>
    <r>
      <rPr>
        <sz val="7"/>
        <rFont val="맑은 고딕"/>
        <family val="3"/>
        <charset val="129"/>
        <scheme val="minor"/>
      </rPr>
      <t>Asan-si</t>
    </r>
    <r>
      <rPr>
        <sz val="9"/>
        <rFont val="맑은 고딕"/>
        <family val="3"/>
        <charset val="129"/>
        <scheme val="minor"/>
      </rPr>
      <t xml:space="preserve"> 아산시</t>
    </r>
    <phoneticPr fontId="16" type="noConversion"/>
  </si>
  <si>
    <r>
      <rPr>
        <sz val="7"/>
        <rFont val="맑은 고딕"/>
        <family val="3"/>
        <charset val="129"/>
        <scheme val="minor"/>
      </rPr>
      <t>Seosan-si</t>
    </r>
    <r>
      <rPr>
        <sz val="9"/>
        <rFont val="맑은 고딕"/>
        <family val="3"/>
        <charset val="129"/>
        <scheme val="minor"/>
      </rPr>
      <t xml:space="preserve"> 서산시</t>
    </r>
    <phoneticPr fontId="16" type="noConversion"/>
  </si>
  <si>
    <r>
      <rPr>
        <sz val="7"/>
        <rFont val="맑은 고딕"/>
        <family val="3"/>
        <charset val="129"/>
        <scheme val="minor"/>
      </rPr>
      <t>Nonsan-si</t>
    </r>
    <r>
      <rPr>
        <sz val="9"/>
        <rFont val="맑은 고딕"/>
        <family val="3"/>
        <charset val="129"/>
        <scheme val="minor"/>
      </rPr>
      <t xml:space="preserve"> 논산시</t>
    </r>
    <phoneticPr fontId="16" type="noConversion"/>
  </si>
  <si>
    <r>
      <rPr>
        <sz val="7"/>
        <rFont val="맑은 고딕"/>
        <family val="3"/>
        <charset val="129"/>
        <scheme val="minor"/>
      </rPr>
      <t>Gyeryong-si</t>
    </r>
    <r>
      <rPr>
        <sz val="9"/>
        <rFont val="맑은 고딕"/>
        <family val="3"/>
        <charset val="129"/>
        <scheme val="minor"/>
      </rPr>
      <t xml:space="preserve"> 계룡시</t>
    </r>
    <phoneticPr fontId="16" type="noConversion"/>
  </si>
  <si>
    <r>
      <rPr>
        <sz val="7"/>
        <rFont val="맑은 고딕"/>
        <family val="3"/>
        <charset val="129"/>
        <scheme val="minor"/>
      </rPr>
      <t>Hongsung-gun</t>
    </r>
    <r>
      <rPr>
        <sz val="9"/>
        <rFont val="맑은 고딕"/>
        <family val="3"/>
        <charset val="129"/>
        <scheme val="minor"/>
      </rPr>
      <t xml:space="preserve"> 홍성군</t>
    </r>
    <phoneticPr fontId="16" type="noConversion"/>
  </si>
  <si>
    <r>
      <rPr>
        <sz val="7"/>
        <rFont val="맑은 고딕"/>
        <family val="3"/>
        <charset val="129"/>
        <scheme val="minor"/>
      </rPr>
      <t>Yesan-gun</t>
    </r>
    <r>
      <rPr>
        <sz val="9"/>
        <rFont val="맑은 고딕"/>
        <family val="3"/>
        <charset val="129"/>
        <scheme val="minor"/>
      </rPr>
      <t xml:space="preserve"> 예산군</t>
    </r>
    <phoneticPr fontId="16" type="noConversion"/>
  </si>
  <si>
    <r>
      <rPr>
        <sz val="7"/>
        <rFont val="맑은 고딕"/>
        <family val="3"/>
        <charset val="129"/>
        <scheme val="minor"/>
      </rPr>
      <t>Dangjin-si</t>
    </r>
    <r>
      <rPr>
        <sz val="9"/>
        <rFont val="맑은 고딕"/>
        <family val="3"/>
        <charset val="129"/>
        <scheme val="minor"/>
      </rPr>
      <t xml:space="preserve"> 당진시</t>
    </r>
    <phoneticPr fontId="16" type="noConversion"/>
  </si>
  <si>
    <r>
      <rPr>
        <sz val="7"/>
        <rFont val="맑은 고딕"/>
        <family val="3"/>
        <charset val="129"/>
        <scheme val="minor"/>
      </rPr>
      <t>Jeonbuk</t>
    </r>
    <r>
      <rPr>
        <b/>
        <sz val="9"/>
        <rFont val="맑은 고딕"/>
        <family val="3"/>
        <charset val="129"/>
        <scheme val="minor"/>
      </rPr>
      <t xml:space="preserve"> 전라북도</t>
    </r>
    <phoneticPr fontId="16" type="noConversion"/>
  </si>
  <si>
    <r>
      <rPr>
        <sz val="7"/>
        <rFont val="맑은 고딕"/>
        <family val="3"/>
        <charset val="129"/>
        <scheme val="minor"/>
      </rPr>
      <t>Jeonju-si</t>
    </r>
    <r>
      <rPr>
        <sz val="9"/>
        <rFont val="맑은 고딕"/>
        <family val="3"/>
        <charset val="129"/>
        <scheme val="minor"/>
      </rPr>
      <t xml:space="preserve"> 전주시</t>
    </r>
    <phoneticPr fontId="16" type="noConversion"/>
  </si>
  <si>
    <r>
      <rPr>
        <sz val="7"/>
        <rFont val="맑은 고딕"/>
        <family val="3"/>
        <charset val="129"/>
        <scheme val="minor"/>
      </rPr>
      <t>Wansan-gu</t>
    </r>
    <r>
      <rPr>
        <sz val="9"/>
        <rFont val="맑은 고딕"/>
        <family val="3"/>
        <charset val="129"/>
        <scheme val="minor"/>
      </rPr>
      <t xml:space="preserve"> 완산구</t>
    </r>
    <phoneticPr fontId="16" type="noConversion"/>
  </si>
  <si>
    <r>
      <rPr>
        <sz val="7"/>
        <rFont val="맑은 고딕"/>
        <family val="3"/>
        <charset val="129"/>
        <scheme val="minor"/>
      </rPr>
      <t>Deokjin-gu</t>
    </r>
    <r>
      <rPr>
        <sz val="9"/>
        <rFont val="맑은 고딕"/>
        <family val="3"/>
        <charset val="129"/>
        <scheme val="minor"/>
      </rPr>
      <t xml:space="preserve"> 덕진구</t>
    </r>
    <phoneticPr fontId="16" type="noConversion"/>
  </si>
  <si>
    <r>
      <rPr>
        <sz val="7"/>
        <rFont val="맑은 고딕"/>
        <family val="3"/>
        <charset val="129"/>
        <scheme val="minor"/>
      </rPr>
      <t>Gunsan-si</t>
    </r>
    <r>
      <rPr>
        <sz val="9"/>
        <rFont val="맑은 고딕"/>
        <family val="3"/>
        <charset val="129"/>
        <scheme val="minor"/>
      </rPr>
      <t xml:space="preserve"> 군산시</t>
    </r>
    <phoneticPr fontId="16" type="noConversion"/>
  </si>
  <si>
    <r>
      <rPr>
        <sz val="7"/>
        <rFont val="맑은 고딕"/>
        <family val="3"/>
        <charset val="129"/>
        <scheme val="minor"/>
      </rPr>
      <t>Iksan-si</t>
    </r>
    <r>
      <rPr>
        <sz val="9"/>
        <rFont val="맑은 고딕"/>
        <family val="3"/>
        <charset val="129"/>
        <scheme val="minor"/>
      </rPr>
      <t xml:space="preserve"> 익산시</t>
    </r>
    <phoneticPr fontId="16" type="noConversion"/>
  </si>
  <si>
    <r>
      <rPr>
        <sz val="7"/>
        <rFont val="맑은 고딕"/>
        <family val="3"/>
        <charset val="129"/>
        <scheme val="minor"/>
      </rPr>
      <t>Jeongeup-si</t>
    </r>
    <r>
      <rPr>
        <sz val="9"/>
        <rFont val="맑은 고딕"/>
        <family val="3"/>
        <charset val="129"/>
        <scheme val="minor"/>
      </rPr>
      <t xml:space="preserve"> 정읍시</t>
    </r>
    <phoneticPr fontId="16" type="noConversion"/>
  </si>
  <si>
    <r>
      <rPr>
        <sz val="7"/>
        <rFont val="맑은 고딕"/>
        <family val="3"/>
        <charset val="129"/>
        <scheme val="minor"/>
      </rPr>
      <t>Namwon-si</t>
    </r>
    <r>
      <rPr>
        <sz val="9"/>
        <rFont val="맑은 고딕"/>
        <family val="3"/>
        <charset val="129"/>
        <scheme val="minor"/>
      </rPr>
      <t xml:space="preserve"> 남원시</t>
    </r>
    <phoneticPr fontId="16" type="noConversion"/>
  </si>
  <si>
    <r>
      <rPr>
        <sz val="7"/>
        <rFont val="맑은 고딕"/>
        <family val="3"/>
        <charset val="129"/>
        <scheme val="minor"/>
      </rPr>
      <t>Kimje-si</t>
    </r>
    <r>
      <rPr>
        <sz val="9"/>
        <rFont val="맑은 고딕"/>
        <family val="3"/>
        <charset val="129"/>
        <scheme val="minor"/>
      </rPr>
      <t xml:space="preserve"> 김제시</t>
    </r>
    <phoneticPr fontId="16" type="noConversion"/>
  </si>
  <si>
    <r>
      <rPr>
        <sz val="7"/>
        <rFont val="맑은 고딕"/>
        <family val="3"/>
        <charset val="129"/>
        <scheme val="minor"/>
      </rPr>
      <t>Jeonnam</t>
    </r>
    <r>
      <rPr>
        <b/>
        <sz val="9"/>
        <rFont val="맑은 고딕"/>
        <family val="3"/>
        <charset val="129"/>
        <scheme val="minor"/>
      </rPr>
      <t xml:space="preserve"> 전라남도</t>
    </r>
    <phoneticPr fontId="16" type="noConversion"/>
  </si>
  <si>
    <r>
      <rPr>
        <sz val="7"/>
        <rFont val="맑은 고딕"/>
        <family val="3"/>
        <charset val="129"/>
        <scheme val="minor"/>
      </rPr>
      <t>Mokpo-si</t>
    </r>
    <r>
      <rPr>
        <sz val="9"/>
        <rFont val="맑은 고딕"/>
        <family val="3"/>
        <charset val="129"/>
        <scheme val="minor"/>
      </rPr>
      <t xml:space="preserve"> 목포시</t>
    </r>
    <phoneticPr fontId="16" type="noConversion"/>
  </si>
  <si>
    <r>
      <rPr>
        <sz val="7"/>
        <rFont val="맑은 고딕"/>
        <family val="3"/>
        <charset val="129"/>
        <scheme val="minor"/>
      </rPr>
      <t>Yeosu-si</t>
    </r>
    <r>
      <rPr>
        <sz val="9"/>
        <rFont val="맑은 고딕"/>
        <family val="3"/>
        <charset val="129"/>
        <scheme val="minor"/>
      </rPr>
      <t xml:space="preserve"> 여수시</t>
    </r>
    <phoneticPr fontId="16" type="noConversion"/>
  </si>
  <si>
    <r>
      <rPr>
        <sz val="7"/>
        <rFont val="맑은 고딕"/>
        <family val="3"/>
        <charset val="129"/>
        <scheme val="minor"/>
      </rPr>
      <t>Suncheon-si</t>
    </r>
    <r>
      <rPr>
        <sz val="9"/>
        <rFont val="맑은 고딕"/>
        <family val="3"/>
        <charset val="129"/>
        <scheme val="minor"/>
      </rPr>
      <t xml:space="preserve"> 순천시</t>
    </r>
    <phoneticPr fontId="16" type="noConversion"/>
  </si>
  <si>
    <r>
      <rPr>
        <sz val="7"/>
        <rFont val="맑은 고딕"/>
        <family val="3"/>
        <charset val="129"/>
        <scheme val="minor"/>
      </rPr>
      <t>Naju-si</t>
    </r>
    <r>
      <rPr>
        <sz val="9"/>
        <rFont val="맑은 고딕"/>
        <family val="3"/>
        <charset val="129"/>
        <scheme val="minor"/>
      </rPr>
      <t xml:space="preserve"> 나주시</t>
    </r>
    <phoneticPr fontId="16" type="noConversion"/>
  </si>
  <si>
    <r>
      <rPr>
        <sz val="7"/>
        <rFont val="맑은 고딕"/>
        <family val="3"/>
        <charset val="129"/>
        <scheme val="minor"/>
      </rPr>
      <t>Gwangyang-si</t>
    </r>
    <r>
      <rPr>
        <sz val="9"/>
        <rFont val="맑은 고딕"/>
        <family val="3"/>
        <charset val="129"/>
        <scheme val="minor"/>
      </rPr>
      <t xml:space="preserve"> 광양시</t>
    </r>
    <phoneticPr fontId="16" type="noConversion"/>
  </si>
  <si>
    <r>
      <rPr>
        <sz val="7"/>
        <rFont val="맑은 고딕"/>
        <family val="3"/>
        <charset val="129"/>
        <scheme val="minor"/>
      </rPr>
      <t>Muan-gun</t>
    </r>
    <r>
      <rPr>
        <sz val="9"/>
        <rFont val="맑은 고딕"/>
        <family val="3"/>
        <charset val="129"/>
        <scheme val="minor"/>
      </rPr>
      <t xml:space="preserve"> 무안군</t>
    </r>
    <phoneticPr fontId="16" type="noConversion"/>
  </si>
  <si>
    <r>
      <rPr>
        <sz val="7"/>
        <rFont val="맑은 고딕"/>
        <family val="3"/>
        <charset val="129"/>
        <scheme val="minor"/>
      </rPr>
      <t>Gyeongbuk</t>
    </r>
    <r>
      <rPr>
        <b/>
        <sz val="9"/>
        <rFont val="맑은 고딕"/>
        <family val="3"/>
        <charset val="129"/>
        <scheme val="minor"/>
      </rPr>
      <t xml:space="preserve"> 경상북도</t>
    </r>
    <phoneticPr fontId="16" type="noConversion"/>
  </si>
  <si>
    <r>
      <rPr>
        <sz val="7"/>
        <rFont val="맑은 고딕"/>
        <family val="3"/>
        <charset val="129"/>
        <scheme val="minor"/>
      </rPr>
      <t>Gyeongju-si</t>
    </r>
    <r>
      <rPr>
        <sz val="9"/>
        <rFont val="맑은 고딕"/>
        <family val="3"/>
        <charset val="129"/>
        <scheme val="minor"/>
      </rPr>
      <t xml:space="preserve"> 경주시</t>
    </r>
    <phoneticPr fontId="16" type="noConversion"/>
  </si>
  <si>
    <r>
      <rPr>
        <sz val="7"/>
        <rFont val="맑은 고딕"/>
        <family val="3"/>
        <charset val="129"/>
        <scheme val="minor"/>
      </rPr>
      <t>Gumi-si</t>
    </r>
    <r>
      <rPr>
        <sz val="9"/>
        <rFont val="맑은 고딕"/>
        <family val="3"/>
        <charset val="129"/>
        <scheme val="minor"/>
      </rPr>
      <t xml:space="preserve"> 구미시</t>
    </r>
    <phoneticPr fontId="16" type="noConversion"/>
  </si>
  <si>
    <r>
      <rPr>
        <sz val="7"/>
        <rFont val="맑은 고딕"/>
        <family val="3"/>
        <charset val="129"/>
        <scheme val="minor"/>
      </rPr>
      <t>Pohang-si</t>
    </r>
    <r>
      <rPr>
        <sz val="9"/>
        <rFont val="맑은 고딕"/>
        <family val="3"/>
        <charset val="129"/>
        <scheme val="minor"/>
      </rPr>
      <t xml:space="preserve"> 포항시</t>
    </r>
    <phoneticPr fontId="16" type="noConversion"/>
  </si>
  <si>
    <r>
      <rPr>
        <sz val="7"/>
        <rFont val="맑은 고딕"/>
        <family val="3"/>
        <charset val="129"/>
        <scheme val="minor"/>
      </rPr>
      <t>Kimcheon-si</t>
    </r>
    <r>
      <rPr>
        <sz val="9"/>
        <rFont val="맑은 고딕"/>
        <family val="3"/>
        <charset val="129"/>
        <scheme val="minor"/>
      </rPr>
      <t xml:space="preserve"> 김천시</t>
    </r>
    <phoneticPr fontId="16" type="noConversion"/>
  </si>
  <si>
    <r>
      <rPr>
        <sz val="7"/>
        <rFont val="맑은 고딕"/>
        <family val="3"/>
        <charset val="129"/>
        <scheme val="minor"/>
      </rPr>
      <t>Andong-si</t>
    </r>
    <r>
      <rPr>
        <sz val="9"/>
        <rFont val="맑은 고딕"/>
        <family val="3"/>
        <charset val="129"/>
        <scheme val="minor"/>
      </rPr>
      <t xml:space="preserve"> 안동시</t>
    </r>
    <phoneticPr fontId="16" type="noConversion"/>
  </si>
  <si>
    <r>
      <rPr>
        <sz val="7"/>
        <rFont val="맑은 고딕"/>
        <family val="3"/>
        <charset val="129"/>
        <scheme val="minor"/>
      </rPr>
      <t>Youngju-si</t>
    </r>
    <r>
      <rPr>
        <sz val="9"/>
        <rFont val="맑은 고딕"/>
        <family val="3"/>
        <charset val="129"/>
        <scheme val="minor"/>
      </rPr>
      <t xml:space="preserve"> 영주시</t>
    </r>
    <phoneticPr fontId="16" type="noConversion"/>
  </si>
  <si>
    <r>
      <rPr>
        <sz val="7"/>
        <rFont val="맑은 고딕"/>
        <family val="3"/>
        <charset val="129"/>
        <scheme val="minor"/>
      </rPr>
      <t>Youngcheon-si</t>
    </r>
    <r>
      <rPr>
        <sz val="9"/>
        <rFont val="맑은 고딕"/>
        <family val="3"/>
        <charset val="129"/>
        <scheme val="minor"/>
      </rPr>
      <t xml:space="preserve"> 영천시</t>
    </r>
    <phoneticPr fontId="16" type="noConversion"/>
  </si>
  <si>
    <r>
      <rPr>
        <sz val="7"/>
        <rFont val="맑은 고딕"/>
        <family val="3"/>
        <charset val="129"/>
        <scheme val="minor"/>
      </rPr>
      <t>Sangju-si</t>
    </r>
    <r>
      <rPr>
        <sz val="9"/>
        <rFont val="맑은 고딕"/>
        <family val="3"/>
        <charset val="129"/>
        <scheme val="minor"/>
      </rPr>
      <t xml:space="preserve"> 상주시</t>
    </r>
    <phoneticPr fontId="16" type="noConversion"/>
  </si>
  <si>
    <r>
      <rPr>
        <sz val="7"/>
        <rFont val="맑은 고딕"/>
        <family val="3"/>
        <charset val="129"/>
        <scheme val="minor"/>
      </rPr>
      <t>Munkeong-si</t>
    </r>
    <r>
      <rPr>
        <sz val="9"/>
        <rFont val="맑은 고딕"/>
        <family val="3"/>
        <charset val="129"/>
        <scheme val="minor"/>
      </rPr>
      <t xml:space="preserve"> 문경시</t>
    </r>
    <phoneticPr fontId="16" type="noConversion"/>
  </si>
  <si>
    <r>
      <rPr>
        <sz val="7"/>
        <rFont val="맑은 고딕"/>
        <family val="3"/>
        <charset val="129"/>
        <scheme val="minor"/>
      </rPr>
      <t>Gyeongsan-si</t>
    </r>
    <r>
      <rPr>
        <sz val="9"/>
        <rFont val="맑은 고딕"/>
        <family val="3"/>
        <charset val="129"/>
        <scheme val="minor"/>
      </rPr>
      <t xml:space="preserve"> 경산시</t>
    </r>
    <phoneticPr fontId="16" type="noConversion"/>
  </si>
  <si>
    <r>
      <rPr>
        <sz val="7"/>
        <rFont val="맑은 고딕"/>
        <family val="3"/>
        <charset val="129"/>
        <scheme val="minor"/>
      </rPr>
      <t>Gyeongnam</t>
    </r>
    <r>
      <rPr>
        <b/>
        <sz val="9"/>
        <rFont val="맑은 고딕"/>
        <family val="3"/>
        <charset val="129"/>
        <scheme val="minor"/>
      </rPr>
      <t xml:space="preserve"> 경상남도</t>
    </r>
    <phoneticPr fontId="16" type="noConversion"/>
  </si>
  <si>
    <r>
      <rPr>
        <sz val="7"/>
        <rFont val="맑은 고딕"/>
        <family val="3"/>
        <charset val="129"/>
        <scheme val="minor"/>
      </rPr>
      <t>Changwon-si</t>
    </r>
    <r>
      <rPr>
        <sz val="9"/>
        <rFont val="맑은 고딕"/>
        <family val="3"/>
        <charset val="129"/>
        <scheme val="minor"/>
      </rPr>
      <t xml:space="preserve"> 창원시</t>
    </r>
    <phoneticPr fontId="16" type="noConversion"/>
  </si>
  <si>
    <r>
      <rPr>
        <sz val="7"/>
        <rFont val="맑은 고딕"/>
        <family val="3"/>
        <charset val="129"/>
        <scheme val="minor"/>
      </rPr>
      <t>uichang-gu</t>
    </r>
    <r>
      <rPr>
        <sz val="9"/>
        <rFont val="맑은 고딕"/>
        <family val="3"/>
        <charset val="129"/>
        <scheme val="minor"/>
      </rPr>
      <t xml:space="preserve"> 의창구</t>
    </r>
    <phoneticPr fontId="16" type="noConversion"/>
  </si>
  <si>
    <r>
      <rPr>
        <sz val="7"/>
        <rFont val="맑은 고딕"/>
        <family val="3"/>
        <charset val="129"/>
        <scheme val="minor"/>
      </rPr>
      <t>seongsan-gu</t>
    </r>
    <r>
      <rPr>
        <sz val="9"/>
        <rFont val="맑은 고딕"/>
        <family val="3"/>
        <charset val="129"/>
        <scheme val="minor"/>
      </rPr>
      <t xml:space="preserve"> 성산구</t>
    </r>
    <phoneticPr fontId="16" type="noConversion"/>
  </si>
  <si>
    <r>
      <rPr>
        <sz val="6"/>
        <rFont val="맑은 고딕"/>
        <family val="3"/>
        <charset val="129"/>
        <scheme val="minor"/>
      </rPr>
      <t>masanhappo-gu</t>
    </r>
    <r>
      <rPr>
        <sz val="9"/>
        <rFont val="맑은 고딕"/>
        <family val="3"/>
        <charset val="129"/>
        <scheme val="minor"/>
      </rPr>
      <t xml:space="preserve"> </t>
    </r>
    <r>
      <rPr>
        <sz val="8.5"/>
        <rFont val="맑은 고딕"/>
        <family val="3"/>
        <charset val="129"/>
        <scheme val="minor"/>
      </rPr>
      <t>마산합포구</t>
    </r>
    <phoneticPr fontId="16" type="noConversion"/>
  </si>
  <si>
    <r>
      <rPr>
        <sz val="6"/>
        <rFont val="맑은 고딕"/>
        <family val="3"/>
        <charset val="129"/>
        <scheme val="minor"/>
      </rPr>
      <t>masanhoewon-gu</t>
    </r>
    <r>
      <rPr>
        <sz val="9"/>
        <rFont val="맑은 고딕"/>
        <family val="3"/>
        <charset val="129"/>
        <scheme val="minor"/>
      </rPr>
      <t xml:space="preserve"> </t>
    </r>
    <r>
      <rPr>
        <sz val="8.5"/>
        <rFont val="맑은 고딕"/>
        <family val="3"/>
        <charset val="129"/>
        <scheme val="minor"/>
      </rPr>
      <t>마산회원구</t>
    </r>
    <phoneticPr fontId="16" type="noConversion"/>
  </si>
  <si>
    <r>
      <rPr>
        <sz val="7"/>
        <rFont val="맑은 고딕"/>
        <family val="3"/>
        <charset val="129"/>
        <scheme val="minor"/>
      </rPr>
      <t>jinhae-gu</t>
    </r>
    <r>
      <rPr>
        <sz val="9"/>
        <rFont val="맑은 고딕"/>
        <family val="3"/>
        <charset val="129"/>
        <scheme val="minor"/>
      </rPr>
      <t xml:space="preserve"> 진해구</t>
    </r>
    <phoneticPr fontId="16" type="noConversion"/>
  </si>
  <si>
    <r>
      <rPr>
        <sz val="7"/>
        <rFont val="맑은 고딕"/>
        <family val="3"/>
        <charset val="129"/>
        <scheme val="minor"/>
      </rPr>
      <t>Jinju-si</t>
    </r>
    <r>
      <rPr>
        <sz val="9"/>
        <rFont val="맑은 고딕"/>
        <family val="3"/>
        <charset val="129"/>
        <scheme val="minor"/>
      </rPr>
      <t xml:space="preserve"> 진주시</t>
    </r>
    <phoneticPr fontId="16" type="noConversion"/>
  </si>
  <si>
    <r>
      <rPr>
        <sz val="7"/>
        <rFont val="맑은 고딕"/>
        <family val="3"/>
        <charset val="129"/>
        <scheme val="minor"/>
      </rPr>
      <t>Tongyeong-si</t>
    </r>
    <r>
      <rPr>
        <sz val="9"/>
        <rFont val="맑은 고딕"/>
        <family val="3"/>
        <charset val="129"/>
        <scheme val="minor"/>
      </rPr>
      <t xml:space="preserve"> 통영시</t>
    </r>
    <phoneticPr fontId="16" type="noConversion"/>
  </si>
  <si>
    <r>
      <rPr>
        <sz val="7"/>
        <rFont val="맑은 고딕"/>
        <family val="3"/>
        <charset val="129"/>
        <scheme val="minor"/>
      </rPr>
      <t>Sacheon-si</t>
    </r>
    <r>
      <rPr>
        <sz val="9"/>
        <rFont val="맑은 고딕"/>
        <family val="3"/>
        <charset val="129"/>
        <scheme val="minor"/>
      </rPr>
      <t xml:space="preserve"> 사천시</t>
    </r>
    <phoneticPr fontId="16" type="noConversion"/>
  </si>
  <si>
    <r>
      <rPr>
        <sz val="7"/>
        <rFont val="맑은 고딕"/>
        <family val="3"/>
        <charset val="129"/>
        <scheme val="minor"/>
      </rPr>
      <t>Gimhae-si</t>
    </r>
    <r>
      <rPr>
        <sz val="9"/>
        <rFont val="맑은 고딕"/>
        <family val="3"/>
        <charset val="129"/>
        <scheme val="minor"/>
      </rPr>
      <t xml:space="preserve"> 김해시</t>
    </r>
    <phoneticPr fontId="16" type="noConversion"/>
  </si>
  <si>
    <r>
      <rPr>
        <sz val="7"/>
        <rFont val="맑은 고딕"/>
        <family val="3"/>
        <charset val="129"/>
        <scheme val="minor"/>
      </rPr>
      <t>Milyang-si</t>
    </r>
    <r>
      <rPr>
        <sz val="9"/>
        <rFont val="맑은 고딕"/>
        <family val="3"/>
        <charset val="129"/>
        <scheme val="minor"/>
      </rPr>
      <t xml:space="preserve"> 밀양시</t>
    </r>
    <phoneticPr fontId="16" type="noConversion"/>
  </si>
  <si>
    <r>
      <rPr>
        <sz val="7"/>
        <rFont val="맑은 고딕"/>
        <family val="3"/>
        <charset val="129"/>
        <scheme val="minor"/>
      </rPr>
      <t>Geoje-si</t>
    </r>
    <r>
      <rPr>
        <sz val="9"/>
        <rFont val="맑은 고딕"/>
        <family val="3"/>
        <charset val="129"/>
        <scheme val="minor"/>
      </rPr>
      <t xml:space="preserve"> 거제시</t>
    </r>
    <phoneticPr fontId="16" type="noConversion"/>
  </si>
  <si>
    <r>
      <rPr>
        <sz val="7"/>
        <rFont val="맑은 고딕"/>
        <family val="3"/>
        <charset val="129"/>
        <scheme val="minor"/>
      </rPr>
      <t>Yangsan-si</t>
    </r>
    <r>
      <rPr>
        <sz val="9"/>
        <rFont val="맑은 고딕"/>
        <family val="3"/>
        <charset val="129"/>
        <scheme val="minor"/>
      </rPr>
      <t xml:space="preserve"> 양산시</t>
    </r>
    <phoneticPr fontId="16" type="noConversion"/>
  </si>
  <si>
    <r>
      <rPr>
        <sz val="7"/>
        <rFont val="맑은 고딕"/>
        <family val="3"/>
        <charset val="129"/>
        <scheme val="minor"/>
      </rPr>
      <t>Jeju</t>
    </r>
    <r>
      <rPr>
        <b/>
        <sz val="9"/>
        <rFont val="맑은 고딕"/>
        <family val="3"/>
        <charset val="129"/>
        <scheme val="minor"/>
      </rPr>
      <t xml:space="preserve"> 제주특별자치도</t>
    </r>
    <phoneticPr fontId="16" type="noConversion"/>
  </si>
  <si>
    <r>
      <rPr>
        <sz val="7"/>
        <rFont val="맑은 고딕"/>
        <family val="3"/>
        <charset val="129"/>
        <scheme val="minor"/>
      </rPr>
      <t>Jeju-si</t>
    </r>
    <r>
      <rPr>
        <sz val="9"/>
        <rFont val="맑은 고딕"/>
        <family val="3"/>
        <charset val="129"/>
        <scheme val="minor"/>
      </rPr>
      <t xml:space="preserve"> 제주시</t>
    </r>
    <phoneticPr fontId="16" type="noConversion"/>
  </si>
  <si>
    <r>
      <rPr>
        <sz val="7"/>
        <rFont val="맑은 고딕"/>
        <family val="3"/>
        <charset val="129"/>
        <scheme val="minor"/>
      </rPr>
      <t>Seogwipo-si</t>
    </r>
    <r>
      <rPr>
        <sz val="9"/>
        <rFont val="맑은 고딕"/>
        <family val="3"/>
        <charset val="129"/>
        <scheme val="minor"/>
      </rPr>
      <t xml:space="preserve"> 서귀포시</t>
    </r>
    <phoneticPr fontId="16" type="noConversion"/>
  </si>
  <si>
    <t>지역구분</t>
  </si>
  <si>
    <t>시도명</t>
  </si>
  <si>
    <t>하부권역</t>
  </si>
  <si>
    <t>시군구명</t>
  </si>
  <si>
    <t>구명</t>
  </si>
  <si>
    <t>code</t>
  </si>
  <si>
    <t>주택구분</t>
  </si>
  <si>
    <t>통계량</t>
  </si>
  <si>
    <t>전국</t>
  </si>
  <si>
    <t>00.종합</t>
  </si>
  <si>
    <t>01.아파트</t>
  </si>
  <si>
    <t>02.연립다세대</t>
  </si>
  <si>
    <t>03.단독주택</t>
  </si>
  <si>
    <t>수도권</t>
  </si>
  <si>
    <t>5대광역시</t>
  </si>
  <si>
    <t>도</t>
  </si>
  <si>
    <t>시도</t>
  </si>
  <si>
    <t>서울</t>
  </si>
  <si>
    <t>강북권역</t>
  </si>
  <si>
    <t>도심권</t>
  </si>
  <si>
    <t>동북권</t>
  </si>
  <si>
    <t>서북권</t>
  </si>
  <si>
    <t>강남권역</t>
  </si>
  <si>
    <t>서남권</t>
  </si>
  <si>
    <t>동남권</t>
  </si>
  <si>
    <t>경기</t>
  </si>
  <si>
    <t>경부1권</t>
  </si>
  <si>
    <t>경부2권</t>
  </si>
  <si>
    <t>서해안권</t>
  </si>
  <si>
    <t>동부1권</t>
  </si>
  <si>
    <t>동부2권</t>
  </si>
  <si>
    <t>경의권</t>
  </si>
  <si>
    <t>경원권</t>
  </si>
  <si>
    <t>인천</t>
  </si>
  <si>
    <t>부산</t>
  </si>
  <si>
    <t>중부산권</t>
  </si>
  <si>
    <t>동부산권</t>
  </si>
  <si>
    <t>서부산권</t>
  </si>
  <si>
    <t>대전</t>
  </si>
  <si>
    <t>광주</t>
  </si>
  <si>
    <t>대구</t>
  </si>
  <si>
    <t>울산</t>
  </si>
  <si>
    <t>강원</t>
  </si>
  <si>
    <t>충북</t>
  </si>
  <si>
    <t>충남</t>
  </si>
  <si>
    <t>전북</t>
  </si>
  <si>
    <t>전남</t>
  </si>
  <si>
    <t>경북</t>
  </si>
  <si>
    <t>경남</t>
  </si>
  <si>
    <t>제주</t>
  </si>
  <si>
    <t>종로</t>
  </si>
  <si>
    <t>중</t>
  </si>
  <si>
    <t>용산</t>
  </si>
  <si>
    <t>성동</t>
  </si>
  <si>
    <t>광진</t>
  </si>
  <si>
    <t>동대문</t>
  </si>
  <si>
    <t>중랑</t>
  </si>
  <si>
    <t>성북</t>
  </si>
  <si>
    <t>강북</t>
  </si>
  <si>
    <t>도봉</t>
  </si>
  <si>
    <t>노원</t>
  </si>
  <si>
    <t>은평</t>
  </si>
  <si>
    <t>서대문</t>
  </si>
  <si>
    <t>마포</t>
  </si>
  <si>
    <t>양천</t>
  </si>
  <si>
    <t>강서</t>
  </si>
  <si>
    <t>구로</t>
  </si>
  <si>
    <t>금천</t>
  </si>
  <si>
    <t>영등포</t>
  </si>
  <si>
    <t>동작</t>
  </si>
  <si>
    <t>관악</t>
  </si>
  <si>
    <t>서초</t>
  </si>
  <si>
    <t>강남</t>
  </si>
  <si>
    <t>송파</t>
  </si>
  <si>
    <t>강동</t>
  </si>
  <si>
    <t>과천</t>
  </si>
  <si>
    <t>안양</t>
  </si>
  <si>
    <t>만안</t>
  </si>
  <si>
    <t>동안</t>
  </si>
  <si>
    <t>성남</t>
  </si>
  <si>
    <t>수정</t>
  </si>
  <si>
    <t>중원</t>
  </si>
  <si>
    <t>분당</t>
  </si>
  <si>
    <t>군포</t>
  </si>
  <si>
    <t>의왕</t>
  </si>
  <si>
    <t>안성</t>
  </si>
  <si>
    <t>용인</t>
  </si>
  <si>
    <t>처인</t>
  </si>
  <si>
    <t>기흥</t>
  </si>
  <si>
    <t>수지</t>
  </si>
  <si>
    <t>수원</t>
  </si>
  <si>
    <t>장안</t>
  </si>
  <si>
    <t>권선</t>
  </si>
  <si>
    <t>팔달</t>
  </si>
  <si>
    <t>영통</t>
  </si>
  <si>
    <t>부천</t>
  </si>
  <si>
    <t>원미</t>
  </si>
  <si>
    <t>소사</t>
  </si>
  <si>
    <t>오정</t>
  </si>
  <si>
    <t>안산</t>
  </si>
  <si>
    <t>상록</t>
  </si>
  <si>
    <t>단원</t>
  </si>
  <si>
    <t>시흥</t>
  </si>
  <si>
    <t>광명</t>
  </si>
  <si>
    <t>화성</t>
  </si>
  <si>
    <t>오산</t>
  </si>
  <si>
    <t>평택</t>
  </si>
  <si>
    <t>남양주</t>
  </si>
  <si>
    <t>구리</t>
  </si>
  <si>
    <t>하남</t>
  </si>
  <si>
    <t>이천</t>
  </si>
  <si>
    <t>여주</t>
  </si>
  <si>
    <t>김포</t>
  </si>
  <si>
    <t>고양</t>
  </si>
  <si>
    <t>덕양</t>
  </si>
  <si>
    <t>일산동</t>
  </si>
  <si>
    <t>일산서</t>
  </si>
  <si>
    <t>파주</t>
  </si>
  <si>
    <t>포천</t>
  </si>
  <si>
    <t>동두천</t>
  </si>
  <si>
    <t>양주</t>
  </si>
  <si>
    <t>의정부</t>
  </si>
  <si>
    <t>동</t>
  </si>
  <si>
    <t>남</t>
  </si>
  <si>
    <t>연수</t>
  </si>
  <si>
    <t>남동</t>
  </si>
  <si>
    <t>부평</t>
  </si>
  <si>
    <t>계양</t>
  </si>
  <si>
    <t>서</t>
  </si>
  <si>
    <t>영도</t>
  </si>
  <si>
    <t>부산진</t>
  </si>
  <si>
    <t>연제</t>
  </si>
  <si>
    <t>수영</t>
  </si>
  <si>
    <t>해운대</t>
  </si>
  <si>
    <t>금정</t>
  </si>
  <si>
    <t>동래</t>
  </si>
  <si>
    <t>기장</t>
  </si>
  <si>
    <t>북</t>
  </si>
  <si>
    <t>사상</t>
  </si>
  <si>
    <t>사하</t>
  </si>
  <si>
    <t>유성</t>
  </si>
  <si>
    <t>대덕</t>
  </si>
  <si>
    <t>광산</t>
  </si>
  <si>
    <t>수성</t>
  </si>
  <si>
    <t>달서</t>
  </si>
  <si>
    <t>달성</t>
  </si>
  <si>
    <t>울주</t>
  </si>
  <si>
    <t>광역시</t>
  </si>
  <si>
    <t>춘천</t>
  </si>
  <si>
    <t>원주</t>
  </si>
  <si>
    <t>강릉</t>
  </si>
  <si>
    <t>동해</t>
  </si>
  <si>
    <t>태백</t>
  </si>
  <si>
    <t>속초</t>
  </si>
  <si>
    <t>삼척</t>
  </si>
  <si>
    <t>청주</t>
  </si>
  <si>
    <t>상당</t>
  </si>
  <si>
    <t>흥덕</t>
  </si>
  <si>
    <t>충주</t>
  </si>
  <si>
    <t>제천</t>
  </si>
  <si>
    <t>청원</t>
  </si>
  <si>
    <t>음성</t>
  </si>
  <si>
    <t>천안</t>
  </si>
  <si>
    <t>동남</t>
  </si>
  <si>
    <t>서북</t>
  </si>
  <si>
    <t>공주</t>
  </si>
  <si>
    <t>보령</t>
  </si>
  <si>
    <t>아산</t>
  </si>
  <si>
    <t>서산</t>
  </si>
  <si>
    <t>논산</t>
  </si>
  <si>
    <t>계룡</t>
  </si>
  <si>
    <t>연기</t>
  </si>
  <si>
    <t>홍성</t>
  </si>
  <si>
    <t>예산</t>
  </si>
  <si>
    <t>당진</t>
  </si>
  <si>
    <t>전주</t>
  </si>
  <si>
    <t>완산</t>
  </si>
  <si>
    <t>덕진</t>
  </si>
  <si>
    <t>군산</t>
  </si>
  <si>
    <t>익산</t>
  </si>
  <si>
    <t>정읍</t>
  </si>
  <si>
    <t>남원</t>
  </si>
  <si>
    <t>김제</t>
  </si>
  <si>
    <t>목포</t>
  </si>
  <si>
    <t>여수</t>
  </si>
  <si>
    <t>순천</t>
  </si>
  <si>
    <t>나주</t>
  </si>
  <si>
    <t>광양</t>
  </si>
  <si>
    <t>무안</t>
  </si>
  <si>
    <t>경주</t>
  </si>
  <si>
    <t>구미</t>
  </si>
  <si>
    <t>포항</t>
  </si>
  <si>
    <t>김천</t>
  </si>
  <si>
    <t>안동</t>
  </si>
  <si>
    <t>영주</t>
  </si>
  <si>
    <t>영천</t>
  </si>
  <si>
    <t>상주</t>
  </si>
  <si>
    <t>문경</t>
  </si>
  <si>
    <t>경산</t>
  </si>
  <si>
    <t>창원</t>
  </si>
  <si>
    <t>의창</t>
  </si>
  <si>
    <t>성산</t>
  </si>
  <si>
    <t>마산합포</t>
  </si>
  <si>
    <t>마산회원</t>
  </si>
  <si>
    <t>진해</t>
  </si>
  <si>
    <t>진주</t>
  </si>
  <si>
    <t>통영</t>
  </si>
  <si>
    <t>사천</t>
  </si>
  <si>
    <t>김해</t>
  </si>
  <si>
    <t>밀양</t>
  </si>
  <si>
    <t>거제</t>
  </si>
  <si>
    <t>양산</t>
  </si>
  <si>
    <t>서귀포</t>
  </si>
  <si>
    <t>주택규모</t>
  </si>
  <si>
    <t>건축연령</t>
  </si>
  <si>
    <t>계절조정 지수</t>
    <phoneticPr fontId="16" type="noConversion"/>
  </si>
  <si>
    <t xml:space="preserve"> 강북권역</t>
  </si>
  <si>
    <t xml:space="preserve">  도심권</t>
  </si>
  <si>
    <t xml:space="preserve">  동북권</t>
  </si>
  <si>
    <t xml:space="preserve">  서북권</t>
  </si>
  <si>
    <t xml:space="preserve"> 강남권역</t>
  </si>
  <si>
    <t xml:space="preserve">  서남권</t>
  </si>
  <si>
    <t xml:space="preserve">  동남권</t>
  </si>
  <si>
    <t xml:space="preserve"> 경부1권</t>
  </si>
  <si>
    <t xml:space="preserve"> 경부2권</t>
  </si>
  <si>
    <t xml:space="preserve"> 서해안권</t>
  </si>
  <si>
    <t xml:space="preserve"> 동부1권</t>
  </si>
  <si>
    <t xml:space="preserve"> 동부2권</t>
  </si>
  <si>
    <t xml:space="preserve"> 경의권</t>
  </si>
  <si>
    <t xml:space="preserve"> 경원권</t>
  </si>
  <si>
    <t xml:space="preserve">부산 </t>
  </si>
  <si>
    <t xml:space="preserve"> 중부산권</t>
  </si>
  <si>
    <t xml:space="preserve"> 동부산권</t>
  </si>
  <si>
    <t xml:space="preserve"> 서부산권</t>
  </si>
  <si>
    <t>종합</t>
    <phoneticPr fontId="16" type="noConversion"/>
  </si>
  <si>
    <t>평균매매가격</t>
    <phoneticPr fontId="16" type="noConversion"/>
  </si>
  <si>
    <t>평균단위매매가격</t>
    <phoneticPr fontId="16" type="noConversion"/>
  </si>
  <si>
    <t>중위매매가격</t>
    <phoneticPr fontId="16" type="noConversion"/>
  </si>
  <si>
    <t>중위단위매매가격</t>
    <phoneticPr fontId="16" type="noConversion"/>
  </si>
  <si>
    <t>계절조정 지수</t>
  </si>
  <si>
    <t>INDEX</t>
    <phoneticPr fontId="16" type="noConversion"/>
  </si>
  <si>
    <t>평균전세가격</t>
    <phoneticPr fontId="16" type="noConversion"/>
  </si>
  <si>
    <t>평균단위전세가격</t>
    <phoneticPr fontId="16" type="noConversion"/>
  </si>
  <si>
    <t>중위전세가격</t>
    <phoneticPr fontId="16" type="noConversion"/>
  </si>
  <si>
    <t>중위단위전세가격</t>
    <phoneticPr fontId="16" type="noConversion"/>
  </si>
  <si>
    <t>분위수</t>
  </si>
  <si>
    <t>00.전국</t>
  </si>
  <si>
    <t>Q1</t>
  </si>
  <si>
    <t>평균매매가</t>
  </si>
  <si>
    <t>매매가CV</t>
  </si>
  <si>
    <t>Q2</t>
  </si>
  <si>
    <t>Q3</t>
  </si>
  <si>
    <t>Q4</t>
  </si>
  <si>
    <t>Q5</t>
  </si>
  <si>
    <t>01.서울</t>
  </si>
  <si>
    <t>평균전세가</t>
  </si>
  <si>
    <t>전세가CV</t>
  </si>
  <si>
    <t>매매cv</t>
    <phoneticPr fontId="16" type="noConversion"/>
  </si>
  <si>
    <t>전세cv</t>
    <phoneticPr fontId="16" type="noConversion"/>
  </si>
  <si>
    <t>평균매매cv</t>
    <phoneticPr fontId="16" type="noConversion"/>
  </si>
  <si>
    <t>평균전세cv</t>
    <phoneticPr fontId="16" type="noConversion"/>
  </si>
  <si>
    <t>종합</t>
    <phoneticPr fontId="16" type="noConversion"/>
  </si>
  <si>
    <t>아파트</t>
    <phoneticPr fontId="16" type="noConversion"/>
  </si>
  <si>
    <t>연립다세대</t>
    <phoneticPr fontId="16" type="noConversion"/>
  </si>
  <si>
    <r>
      <t xml:space="preserve">경부 1권 </t>
    </r>
    <r>
      <rPr>
        <sz val="7"/>
        <rFont val="맑은 고딕"/>
        <family val="3"/>
        <charset val="129"/>
        <scheme val="minor"/>
      </rPr>
      <t>Gyeongbu1-kwon</t>
    </r>
    <phoneticPr fontId="16" type="noConversion"/>
  </si>
  <si>
    <r>
      <t xml:space="preserve">경부 2권 </t>
    </r>
    <r>
      <rPr>
        <sz val="7"/>
        <rFont val="맑은 고딕"/>
        <family val="3"/>
        <charset val="129"/>
        <scheme val="minor"/>
      </rPr>
      <t>Gyeongbu2-kwon</t>
    </r>
    <phoneticPr fontId="16" type="noConversion"/>
  </si>
  <si>
    <t>동부1권 Dongbu1-kwon</t>
  </si>
  <si>
    <t>동부2권 Dongbu2-kwon</t>
  </si>
  <si>
    <t>경 의 권 Gyeongui-kwon</t>
  </si>
  <si>
    <t>경 원 권 Gyeongwon-kwon</t>
  </si>
  <si>
    <t xml:space="preserve"> Gyeongbu1-kwon 경부 1 권</t>
  </si>
  <si>
    <t xml:space="preserve"> Gyeongbu2-kwon 경부 2 권</t>
  </si>
  <si>
    <t xml:space="preserve">  Seohaean-kwon 서해안권</t>
  </si>
  <si>
    <t xml:space="preserve"> Dongbu1-kwon 동부 1 권</t>
  </si>
  <si>
    <t xml:space="preserve"> Dongbu2-kwon 동부 2 권</t>
  </si>
  <si>
    <t xml:space="preserve"> Gyeongui-kwon 경  의  권</t>
  </si>
  <si>
    <t xml:space="preserve"> Gyeongwon-kwon 경  원  권</t>
  </si>
  <si>
    <t>동부산권 Dongbusan-kwon</t>
  </si>
  <si>
    <t>중부산권 Jungbusan-kwon</t>
  </si>
  <si>
    <t xml:space="preserve">  Jungbusan-kwon 중부산권</t>
  </si>
  <si>
    <t xml:space="preserve">  Dongbusan-kwon 동부산권</t>
  </si>
  <si>
    <r>
      <rPr>
        <b/>
        <sz val="9"/>
        <rFont val="맑은 고딕"/>
        <family val="3"/>
        <charset val="129"/>
        <scheme val="minor"/>
      </rPr>
      <t>광  주</t>
    </r>
    <r>
      <rPr>
        <sz val="9"/>
        <rFont val="맑은 고딕"/>
        <family val="3"/>
        <charset val="129"/>
        <scheme val="minor"/>
      </rPr>
      <t xml:space="preserve"> </t>
    </r>
    <r>
      <rPr>
        <sz val="7"/>
        <rFont val="맑은 고딕"/>
        <family val="3"/>
        <charset val="129"/>
        <scheme val="minor"/>
      </rPr>
      <t>Gwangju</t>
    </r>
    <phoneticPr fontId="16" type="noConversion"/>
  </si>
  <si>
    <r>
      <rPr>
        <b/>
        <sz val="9"/>
        <rFont val="맑은 고딕"/>
        <family val="3"/>
        <charset val="129"/>
        <scheme val="minor"/>
      </rPr>
      <t>대  전</t>
    </r>
    <r>
      <rPr>
        <sz val="9"/>
        <rFont val="맑은 고딕"/>
        <family val="3"/>
        <charset val="129"/>
        <scheme val="minor"/>
      </rPr>
      <t xml:space="preserve"> </t>
    </r>
    <r>
      <rPr>
        <sz val="7"/>
        <rFont val="맑은 고딕"/>
        <family val="3"/>
        <charset val="129"/>
        <scheme val="minor"/>
      </rPr>
      <t>Daejeon</t>
    </r>
    <phoneticPr fontId="16" type="noConversion"/>
  </si>
  <si>
    <r>
      <rPr>
        <b/>
        <sz val="9"/>
        <rFont val="맑은 고딕"/>
        <family val="3"/>
        <charset val="129"/>
        <scheme val="minor"/>
      </rPr>
      <t>대  구</t>
    </r>
    <r>
      <rPr>
        <sz val="9"/>
        <rFont val="맑은 고딕"/>
        <family val="3"/>
        <charset val="129"/>
        <scheme val="minor"/>
      </rPr>
      <t xml:space="preserve"> </t>
    </r>
    <r>
      <rPr>
        <sz val="7"/>
        <rFont val="맑은 고딕"/>
        <family val="3"/>
        <charset val="129"/>
        <scheme val="minor"/>
      </rPr>
      <t>Daegu</t>
    </r>
    <phoneticPr fontId="16" type="noConversion"/>
  </si>
  <si>
    <r>
      <rPr>
        <b/>
        <sz val="9"/>
        <rFont val="맑은 고딕"/>
        <family val="3"/>
        <charset val="129"/>
        <scheme val="minor"/>
      </rPr>
      <t>울  산</t>
    </r>
    <r>
      <rPr>
        <sz val="9"/>
        <rFont val="맑은 고딕"/>
        <family val="3"/>
        <charset val="129"/>
        <scheme val="minor"/>
      </rPr>
      <t xml:space="preserve"> </t>
    </r>
    <r>
      <rPr>
        <sz val="7"/>
        <rFont val="맑은 고딕"/>
        <family val="3"/>
        <charset val="129"/>
        <scheme val="minor"/>
      </rPr>
      <t>Ulsan</t>
    </r>
    <phoneticPr fontId="16" type="noConversion"/>
  </si>
  <si>
    <r>
      <rPr>
        <b/>
        <sz val="9"/>
        <rFont val="맑은 고딕"/>
        <family val="3"/>
        <charset val="129"/>
        <scheme val="minor"/>
      </rPr>
      <t>강  원</t>
    </r>
    <r>
      <rPr>
        <sz val="9"/>
        <rFont val="맑은 고딕"/>
        <family val="3"/>
        <charset val="129"/>
        <scheme val="minor"/>
      </rPr>
      <t xml:space="preserve"> </t>
    </r>
    <r>
      <rPr>
        <sz val="7"/>
        <rFont val="맑은 고딕"/>
        <family val="3"/>
        <charset val="129"/>
        <scheme val="minor"/>
      </rPr>
      <t>Gangwon</t>
    </r>
    <phoneticPr fontId="17" type="noConversion"/>
  </si>
  <si>
    <r>
      <rPr>
        <b/>
        <sz val="9"/>
        <rFont val="맑은 고딕"/>
        <family val="3"/>
        <charset val="129"/>
        <scheme val="minor"/>
      </rPr>
      <t>충  북</t>
    </r>
    <r>
      <rPr>
        <sz val="9"/>
        <rFont val="맑은 고딕"/>
        <family val="3"/>
        <charset val="129"/>
        <scheme val="minor"/>
      </rPr>
      <t xml:space="preserve"> </t>
    </r>
    <r>
      <rPr>
        <sz val="7"/>
        <rFont val="맑은 고딕"/>
        <family val="3"/>
        <charset val="129"/>
        <scheme val="minor"/>
      </rPr>
      <t>Chungbuk</t>
    </r>
    <phoneticPr fontId="17" type="noConversion"/>
  </si>
  <si>
    <r>
      <rPr>
        <b/>
        <sz val="9"/>
        <rFont val="맑은 고딕"/>
        <family val="3"/>
        <charset val="129"/>
        <scheme val="minor"/>
      </rPr>
      <t>충  남</t>
    </r>
    <r>
      <rPr>
        <sz val="9"/>
        <rFont val="맑은 고딕"/>
        <family val="3"/>
        <charset val="129"/>
        <scheme val="minor"/>
      </rPr>
      <t xml:space="preserve"> </t>
    </r>
    <r>
      <rPr>
        <sz val="7"/>
        <rFont val="맑은 고딕"/>
        <family val="3"/>
        <charset val="129"/>
        <scheme val="minor"/>
      </rPr>
      <t>Chungnam</t>
    </r>
    <phoneticPr fontId="17" type="noConversion"/>
  </si>
  <si>
    <r>
      <rPr>
        <b/>
        <sz val="9"/>
        <rFont val="맑은 고딕"/>
        <family val="3"/>
        <charset val="129"/>
        <scheme val="minor"/>
      </rPr>
      <t>전  북</t>
    </r>
    <r>
      <rPr>
        <sz val="9"/>
        <rFont val="맑은 고딕"/>
        <family val="3"/>
        <charset val="129"/>
        <scheme val="minor"/>
      </rPr>
      <t xml:space="preserve"> </t>
    </r>
    <r>
      <rPr>
        <sz val="7"/>
        <rFont val="맑은 고딕"/>
        <family val="3"/>
        <charset val="129"/>
        <scheme val="minor"/>
      </rPr>
      <t>Jeonbuk</t>
    </r>
    <phoneticPr fontId="17" type="noConversion"/>
  </si>
  <si>
    <r>
      <rPr>
        <b/>
        <sz val="9"/>
        <rFont val="맑은 고딕"/>
        <family val="3"/>
        <charset val="129"/>
        <scheme val="minor"/>
      </rPr>
      <t>전  남</t>
    </r>
    <r>
      <rPr>
        <sz val="7"/>
        <rFont val="맑은 고딕"/>
        <family val="3"/>
        <charset val="129"/>
        <scheme val="minor"/>
      </rPr>
      <t xml:space="preserve"> Jeonnam</t>
    </r>
    <phoneticPr fontId="17" type="noConversion"/>
  </si>
  <si>
    <r>
      <rPr>
        <b/>
        <sz val="9"/>
        <rFont val="맑은 고딕"/>
        <family val="3"/>
        <charset val="129"/>
        <scheme val="minor"/>
      </rPr>
      <t>경  북</t>
    </r>
    <r>
      <rPr>
        <sz val="9"/>
        <rFont val="맑은 고딕"/>
        <family val="3"/>
        <charset val="129"/>
        <scheme val="minor"/>
      </rPr>
      <t xml:space="preserve"> </t>
    </r>
    <r>
      <rPr>
        <sz val="7"/>
        <rFont val="맑은 고딕"/>
        <family val="3"/>
        <charset val="129"/>
        <scheme val="minor"/>
      </rPr>
      <t>Gyeongbuk</t>
    </r>
    <phoneticPr fontId="17" type="noConversion"/>
  </si>
  <si>
    <r>
      <rPr>
        <b/>
        <sz val="9"/>
        <rFont val="맑은 고딕"/>
        <family val="3"/>
        <charset val="129"/>
        <scheme val="minor"/>
      </rPr>
      <t>경  남</t>
    </r>
    <r>
      <rPr>
        <sz val="9"/>
        <rFont val="맑은 고딕"/>
        <family val="3"/>
        <charset val="129"/>
        <scheme val="minor"/>
      </rPr>
      <t xml:space="preserve"> </t>
    </r>
    <r>
      <rPr>
        <sz val="7"/>
        <rFont val="맑은 고딕"/>
        <family val="3"/>
        <charset val="129"/>
        <scheme val="minor"/>
      </rPr>
      <t>Gyeongnam</t>
    </r>
    <phoneticPr fontId="17" type="noConversion"/>
  </si>
  <si>
    <t>통계표</t>
    <phoneticPr fontId="16" type="noConversion"/>
  </si>
  <si>
    <t>기준시기</t>
    <phoneticPr fontId="16" type="noConversion"/>
  </si>
  <si>
    <t>비교시기</t>
    <phoneticPr fontId="16" type="noConversion"/>
  </si>
  <si>
    <t>종합주택</t>
    <phoneticPr fontId="16" type="noConversion"/>
  </si>
  <si>
    <t>아파트</t>
    <phoneticPr fontId="16" type="noConversion"/>
  </si>
  <si>
    <t>연립/다세대</t>
    <phoneticPr fontId="16" type="noConversion"/>
  </si>
  <si>
    <t>단독주택</t>
    <phoneticPr fontId="16" type="noConversion"/>
  </si>
  <si>
    <t>매매가격</t>
    <phoneticPr fontId="16" type="noConversion"/>
  </si>
  <si>
    <t>전세가격</t>
    <phoneticPr fontId="16" type="noConversion"/>
  </si>
  <si>
    <t>2012년4월</t>
  </si>
  <si>
    <t>2012년3월</t>
  </si>
  <si>
    <t>2012년2월</t>
  </si>
  <si>
    <t>2012년1월</t>
  </si>
  <si>
    <t>2011년10월</t>
  </si>
  <si>
    <t>2011년9월</t>
  </si>
  <si>
    <t>2011년8월</t>
  </si>
  <si>
    <t>2011년7월</t>
  </si>
  <si>
    <t>2011년6월</t>
  </si>
  <si>
    <t>2011년5월</t>
  </si>
  <si>
    <t>2011년4월</t>
  </si>
  <si>
    <t>2011년3월</t>
  </si>
  <si>
    <t>2011년2월</t>
  </si>
  <si>
    <t>2011년1월</t>
  </si>
  <si>
    <t>규모별
매매가격
지수</t>
    <phoneticPr fontId="16" type="noConversion"/>
  </si>
  <si>
    <t>연령별
매매가격
지수</t>
    <phoneticPr fontId="16" type="noConversion"/>
  </si>
  <si>
    <t>규모1</t>
    <phoneticPr fontId="16" type="noConversion"/>
  </si>
  <si>
    <t>규모2</t>
    <phoneticPr fontId="16" type="noConversion"/>
  </si>
  <si>
    <t>규모3</t>
    <phoneticPr fontId="16" type="noConversion"/>
  </si>
  <si>
    <t>규모4</t>
    <phoneticPr fontId="16" type="noConversion"/>
  </si>
  <si>
    <t>규모5</t>
    <phoneticPr fontId="16" type="noConversion"/>
  </si>
  <si>
    <t>연령1</t>
    <phoneticPr fontId="16" type="noConversion"/>
  </si>
  <si>
    <t>연령2</t>
    <phoneticPr fontId="16" type="noConversion"/>
  </si>
  <si>
    <t>연령3</t>
    <phoneticPr fontId="16" type="noConversion"/>
  </si>
  <si>
    <t>연령4</t>
    <phoneticPr fontId="16" type="noConversion"/>
  </si>
  <si>
    <t>연령5</t>
    <phoneticPr fontId="16" type="noConversion"/>
  </si>
  <si>
    <t>참조</t>
    <phoneticPr fontId="16" type="noConversion"/>
  </si>
  <si>
    <t>종합</t>
  </si>
  <si>
    <t>아파트</t>
  </si>
  <si>
    <t>연립다세대</t>
  </si>
  <si>
    <t>단독주택</t>
  </si>
  <si>
    <r>
      <t xml:space="preserve">음성군 </t>
    </r>
    <r>
      <rPr>
        <sz val="7"/>
        <rFont val="맑은 고딕"/>
        <family val="3"/>
        <charset val="129"/>
        <scheme val="minor"/>
      </rPr>
      <t>Eumseong-gun</t>
    </r>
    <phoneticPr fontId="16" type="noConversion"/>
  </si>
  <si>
    <r>
      <rPr>
        <sz val="7"/>
        <rFont val="맑은 고딕"/>
        <family val="3"/>
        <charset val="129"/>
        <scheme val="minor"/>
      </rPr>
      <t>Eumseong-gun</t>
    </r>
    <r>
      <rPr>
        <sz val="9"/>
        <rFont val="맑은 고딕"/>
        <family val="3"/>
        <charset val="129"/>
        <scheme val="minor"/>
      </rPr>
      <t xml:space="preserve"> 음성군</t>
    </r>
    <phoneticPr fontId="16" type="noConversion"/>
  </si>
  <si>
    <r>
      <t xml:space="preserve">무안군 </t>
    </r>
    <r>
      <rPr>
        <sz val="7"/>
        <rFont val="맑은 고딕"/>
        <family val="3"/>
        <charset val="129"/>
        <scheme val="minor"/>
      </rPr>
      <t>Muan-gun</t>
    </r>
    <phoneticPr fontId="16" type="noConversion"/>
  </si>
  <si>
    <r>
      <rPr>
        <sz val="7"/>
        <rFont val="맑은 고딕"/>
        <family val="3"/>
        <charset val="129"/>
        <scheme val="minor"/>
      </rPr>
      <t>Muan-gun</t>
    </r>
    <r>
      <rPr>
        <sz val="9"/>
        <rFont val="맑은 고딕"/>
        <family val="3"/>
        <charset val="129"/>
        <scheme val="minor"/>
      </rPr>
      <t xml:space="preserve"> 무안군</t>
    </r>
    <phoneticPr fontId="16" type="noConversion"/>
  </si>
  <si>
    <r>
      <rPr>
        <sz val="7"/>
        <rFont val="맑은 고딕"/>
        <family val="3"/>
        <charset val="129"/>
        <scheme val="minor"/>
      </rPr>
      <t xml:space="preserve">Eumseong-gun </t>
    </r>
    <r>
      <rPr>
        <sz val="9"/>
        <rFont val="맑은 고딕"/>
        <family val="3"/>
        <charset val="129"/>
        <scheme val="minor"/>
      </rPr>
      <t>음성군</t>
    </r>
    <phoneticPr fontId="16" type="noConversion"/>
  </si>
  <si>
    <r>
      <t xml:space="preserve">전         국 </t>
    </r>
    <r>
      <rPr>
        <sz val="7"/>
        <rFont val="맑은 고딕"/>
        <family val="3"/>
        <charset val="129"/>
        <scheme val="minor"/>
      </rPr>
      <t>The Whole Country</t>
    </r>
    <phoneticPr fontId="17" type="noConversion"/>
  </si>
  <si>
    <r>
      <t>수   도   권</t>
    </r>
    <r>
      <rPr>
        <sz val="7"/>
        <rFont val="맑은 고딕"/>
        <family val="3"/>
        <charset val="129"/>
        <scheme val="minor"/>
      </rPr>
      <t xml:space="preserve"> Seoul Metropolitan Area</t>
    </r>
    <phoneticPr fontId="17" type="noConversion"/>
  </si>
  <si>
    <r>
      <rPr>
        <b/>
        <sz val="9"/>
        <rFont val="맑은 고딕"/>
        <family val="3"/>
        <charset val="129"/>
        <scheme val="minor"/>
      </rPr>
      <t>경  남</t>
    </r>
    <r>
      <rPr>
        <sz val="9"/>
        <rFont val="맑은 고딕"/>
        <family val="3"/>
        <charset val="129"/>
        <scheme val="minor"/>
      </rPr>
      <t xml:space="preserve"> </t>
    </r>
    <r>
      <rPr>
        <sz val="7"/>
        <rFont val="맑은 고딕"/>
        <family val="3"/>
        <charset val="129"/>
        <scheme val="minor"/>
      </rPr>
      <t>Gyeongnam</t>
    </r>
    <phoneticPr fontId="17" type="noConversion"/>
  </si>
  <si>
    <r>
      <rPr>
        <b/>
        <sz val="9"/>
        <rFont val="맑은 고딕"/>
        <family val="3"/>
        <charset val="129"/>
        <scheme val="minor"/>
      </rPr>
      <t>제  주</t>
    </r>
    <r>
      <rPr>
        <sz val="7"/>
        <rFont val="맑은 고딕"/>
        <family val="3"/>
        <charset val="129"/>
        <scheme val="minor"/>
      </rPr>
      <t xml:space="preserve"> Jeju</t>
    </r>
    <phoneticPr fontId="16" type="noConversion"/>
  </si>
  <si>
    <r>
      <rPr>
        <sz val="7"/>
        <rFont val="맑은 고딕"/>
        <family val="3"/>
        <charset val="129"/>
        <scheme val="minor"/>
      </rPr>
      <t xml:space="preserve">Jeju </t>
    </r>
    <r>
      <rPr>
        <b/>
        <sz val="9"/>
        <rFont val="맑은 고딕"/>
        <family val="3"/>
        <charset val="129"/>
        <scheme val="minor"/>
      </rPr>
      <t xml:space="preserve"> 제  주 </t>
    </r>
    <phoneticPr fontId="17" type="noConversion"/>
  </si>
  <si>
    <r>
      <t xml:space="preserve"> </t>
    </r>
    <r>
      <rPr>
        <sz val="7"/>
        <rFont val="맑은 고딕"/>
        <family val="3"/>
        <charset val="129"/>
        <scheme val="minor"/>
      </rPr>
      <t xml:space="preserve"> The Whole Country </t>
    </r>
    <r>
      <rPr>
        <b/>
        <sz val="9"/>
        <rFont val="맑은 고딕"/>
        <family val="3"/>
        <charset val="129"/>
        <scheme val="minor"/>
      </rPr>
      <t xml:space="preserve">전         국 
</t>
    </r>
    <r>
      <rPr>
        <sz val="9"/>
        <rFont val="맑은 고딕"/>
        <family val="3"/>
        <charset val="129"/>
        <scheme val="minor"/>
      </rPr>
      <t/>
    </r>
    <phoneticPr fontId="17" type="noConversion"/>
  </si>
  <si>
    <r>
      <rPr>
        <sz val="7"/>
        <rFont val="맑은 고딕"/>
        <family val="3"/>
        <charset val="129"/>
        <scheme val="minor"/>
      </rPr>
      <t xml:space="preserve">Northern seoul </t>
    </r>
    <r>
      <rPr>
        <sz val="9"/>
        <rFont val="맑은 고딕"/>
        <family val="3"/>
        <charset val="129"/>
        <scheme val="minor"/>
      </rPr>
      <t>강 북</t>
    </r>
    <r>
      <rPr>
        <b/>
        <sz val="9"/>
        <rFont val="맑은 고딕"/>
        <family val="3"/>
        <charset val="129"/>
        <scheme val="minor"/>
      </rPr>
      <t xml:space="preserve"> </t>
    </r>
    <phoneticPr fontId="16" type="noConversion"/>
  </si>
  <si>
    <r>
      <rPr>
        <sz val="7"/>
        <rFont val="맑은 고딕"/>
        <family val="3"/>
        <charset val="129"/>
        <scheme val="minor"/>
      </rPr>
      <t xml:space="preserve">Seoul Metropolitan Area </t>
    </r>
    <r>
      <rPr>
        <b/>
        <sz val="9"/>
        <rFont val="맑은 고딕"/>
        <family val="3"/>
        <charset val="129"/>
        <scheme val="minor"/>
      </rPr>
      <t>수   도   권</t>
    </r>
    <r>
      <rPr>
        <sz val="7"/>
        <rFont val="맑은 고딕"/>
        <family val="3"/>
        <charset val="129"/>
        <scheme val="minor"/>
      </rPr>
      <t xml:space="preserve"> </t>
    </r>
    <phoneticPr fontId="17" type="noConversion"/>
  </si>
  <si>
    <t>8개도</t>
  </si>
  <si>
    <t>광역시</t>
    <phoneticPr fontId="16" type="noConversion"/>
  </si>
  <si>
    <t>도</t>
    <phoneticPr fontId="16" type="noConversion"/>
  </si>
  <si>
    <t>도</t>
    <phoneticPr fontId="16" type="noConversion"/>
  </si>
  <si>
    <t>8개도</t>
    <phoneticPr fontId="16" type="noConversion"/>
  </si>
  <si>
    <t>아파트</t>
    <phoneticPr fontId="16" type="noConversion"/>
  </si>
  <si>
    <t>연립다세대</t>
    <phoneticPr fontId="16" type="noConversion"/>
  </si>
  <si>
    <t>단독주택</t>
    <phoneticPr fontId="16" type="noConversion"/>
  </si>
  <si>
    <r>
      <rPr>
        <sz val="7"/>
        <rFont val="맑은 고딕"/>
        <family val="3"/>
        <charset val="129"/>
        <scheme val="minor"/>
      </rPr>
      <t xml:space="preserve"> The Whole Country </t>
    </r>
    <r>
      <rPr>
        <b/>
        <sz val="9"/>
        <rFont val="맑은 고딕"/>
        <family val="3"/>
        <charset val="129"/>
        <scheme val="minor"/>
      </rPr>
      <t xml:space="preserve">전         국 </t>
    </r>
    <phoneticPr fontId="17" type="noConversion"/>
  </si>
  <si>
    <r>
      <rPr>
        <sz val="7"/>
        <rFont val="맑은 고딕"/>
        <family val="3"/>
        <charset val="129"/>
        <scheme val="minor"/>
      </rPr>
      <t>Seoul Metropolitan Area</t>
    </r>
    <r>
      <rPr>
        <b/>
        <sz val="9"/>
        <rFont val="맑은 고딕"/>
        <family val="3"/>
        <charset val="129"/>
        <scheme val="minor"/>
      </rPr>
      <t xml:space="preserve"> 수   도   권</t>
    </r>
    <r>
      <rPr>
        <sz val="7"/>
        <rFont val="맑은 고딕"/>
        <family val="3"/>
        <charset val="129"/>
        <scheme val="minor"/>
      </rPr>
      <t xml:space="preserve"> </t>
    </r>
    <phoneticPr fontId="17" type="noConversion"/>
  </si>
  <si>
    <t>아파트</t>
    <phoneticPr fontId="16" type="noConversion"/>
  </si>
  <si>
    <t>연령1</t>
    <phoneticPr fontId="16" type="noConversion"/>
  </si>
  <si>
    <t>연령2</t>
    <phoneticPr fontId="16" type="noConversion"/>
  </si>
  <si>
    <t>연령3</t>
    <phoneticPr fontId="16" type="noConversion"/>
  </si>
  <si>
    <t>연령4</t>
    <phoneticPr fontId="16" type="noConversion"/>
  </si>
  <si>
    <t>연령5</t>
    <phoneticPr fontId="16" type="noConversion"/>
  </si>
  <si>
    <t>중위매매가격</t>
  </si>
  <si>
    <t>중위전세가격</t>
  </si>
  <si>
    <t>평균단위매매가격</t>
  </si>
  <si>
    <t>평균단위전세가격</t>
  </si>
  <si>
    <t>중위단위매매가격</t>
  </si>
  <si>
    <t>중위단위전세가격</t>
  </si>
  <si>
    <r>
      <rPr>
        <sz val="7"/>
        <rFont val="맑은 고딕"/>
        <family val="3"/>
        <charset val="129"/>
        <scheme val="minor"/>
      </rPr>
      <t xml:space="preserve"> 6 Large Cities</t>
    </r>
    <r>
      <rPr>
        <b/>
        <sz val="9"/>
        <rFont val="맑은 고딕"/>
        <family val="3"/>
        <charset val="129"/>
        <scheme val="minor"/>
      </rPr>
      <t xml:space="preserve"> 6대 광역시</t>
    </r>
    <phoneticPr fontId="16" type="noConversion"/>
  </si>
  <si>
    <t>중위매매가격</t>
    <phoneticPr fontId="16" type="noConversion"/>
  </si>
  <si>
    <t>규모1</t>
  </si>
  <si>
    <t>규모2</t>
  </si>
  <si>
    <t>규모3</t>
  </si>
  <si>
    <t>규모4</t>
  </si>
  <si>
    <t>규모5</t>
  </si>
  <si>
    <t>규모2</t>
    <phoneticPr fontId="16" type="noConversion"/>
  </si>
  <si>
    <t>규모4</t>
    <phoneticPr fontId="16" type="noConversion"/>
  </si>
  <si>
    <t>규모3</t>
    <phoneticPr fontId="16" type="noConversion"/>
  </si>
  <si>
    <t>연령1</t>
  </si>
  <si>
    <t>연령1</t>
    <phoneticPr fontId="16" type="noConversion"/>
  </si>
  <si>
    <t>연령2</t>
  </si>
  <si>
    <t>연령2</t>
    <phoneticPr fontId="16" type="noConversion"/>
  </si>
  <si>
    <t>연령3</t>
  </si>
  <si>
    <t>연령3</t>
    <phoneticPr fontId="16" type="noConversion"/>
  </si>
  <si>
    <t>연령3</t>
    <phoneticPr fontId="16" type="noConversion"/>
  </si>
  <si>
    <t>평균매매</t>
  </si>
  <si>
    <t>평균전세</t>
  </si>
  <si>
    <t>M/M</t>
    <phoneticPr fontId="16" type="noConversion"/>
  </si>
  <si>
    <t>End of
last year</t>
    <phoneticPr fontId="16" type="noConversion"/>
  </si>
  <si>
    <t>Y/Y</t>
    <phoneticPr fontId="16" type="noConversion"/>
  </si>
  <si>
    <t>M/M</t>
    <phoneticPr fontId="16" type="noConversion"/>
  </si>
  <si>
    <r>
      <rPr>
        <b/>
        <sz val="9"/>
        <color indexed="8"/>
        <rFont val="맑은 고딕"/>
        <family val="3"/>
        <charset val="129"/>
      </rPr>
      <t>변</t>
    </r>
    <r>
      <rPr>
        <b/>
        <sz val="9"/>
        <color indexed="8"/>
        <rFont val="Arial"/>
        <family val="2"/>
      </rPr>
      <t xml:space="preserve"> </t>
    </r>
    <r>
      <rPr>
        <b/>
        <sz val="9"/>
        <color indexed="8"/>
        <rFont val="맑은 고딕"/>
        <family val="3"/>
        <charset val="129"/>
      </rPr>
      <t>동</t>
    </r>
    <r>
      <rPr>
        <b/>
        <sz val="9"/>
        <color indexed="8"/>
        <rFont val="Arial"/>
        <family val="2"/>
      </rPr>
      <t xml:space="preserve"> </t>
    </r>
    <r>
      <rPr>
        <b/>
        <sz val="9"/>
        <color indexed="8"/>
        <rFont val="맑은 고딕"/>
        <family val="3"/>
        <charset val="129"/>
      </rPr>
      <t>률</t>
    </r>
    <r>
      <rPr>
        <b/>
        <sz val="9"/>
        <color indexed="8"/>
        <rFont val="Arial"/>
        <family val="2"/>
      </rPr>
      <t xml:space="preserve"> (%)</t>
    </r>
    <phoneticPr fontId="16" type="noConversion"/>
  </si>
  <si>
    <r>
      <rPr>
        <sz val="8"/>
        <color indexed="8"/>
        <rFont val="맑은 고딕"/>
        <family val="3"/>
        <charset val="129"/>
        <scheme val="major"/>
      </rPr>
      <t>지 역</t>
    </r>
    <r>
      <rPr>
        <sz val="8"/>
        <color indexed="8"/>
        <rFont val="돋움"/>
        <family val="3"/>
        <charset val="129"/>
      </rPr>
      <t xml:space="preserve">
</t>
    </r>
    <r>
      <rPr>
        <sz val="6"/>
        <color indexed="8"/>
        <rFont val="Arial"/>
        <family val="2"/>
      </rPr>
      <t xml:space="preserve">Region </t>
    </r>
    <r>
      <rPr>
        <sz val="9"/>
        <color indexed="8"/>
        <rFont val="맑은 고딕"/>
        <family val="3"/>
        <charset val="129"/>
      </rPr>
      <t/>
    </r>
    <phoneticPr fontId="16" type="noConversion"/>
  </si>
  <si>
    <r>
      <t xml:space="preserve"> </t>
    </r>
    <r>
      <rPr>
        <sz val="8"/>
        <color indexed="8"/>
        <rFont val="맑은 고딕"/>
        <family val="3"/>
        <charset val="129"/>
        <scheme val="minor"/>
      </rPr>
      <t>지 역</t>
    </r>
    <r>
      <rPr>
        <sz val="8"/>
        <color indexed="8"/>
        <rFont val="돋움"/>
        <family val="3"/>
        <charset val="129"/>
      </rPr>
      <t xml:space="preserve">
</t>
    </r>
    <r>
      <rPr>
        <sz val="8"/>
        <color indexed="8"/>
        <rFont val="Arial"/>
        <family val="2"/>
      </rPr>
      <t xml:space="preserve"> </t>
    </r>
    <r>
      <rPr>
        <sz val="6"/>
        <color indexed="8"/>
        <rFont val="Arial"/>
        <family val="2"/>
      </rPr>
      <t>Region</t>
    </r>
    <phoneticPr fontId="16" type="noConversion"/>
  </si>
  <si>
    <r>
      <rPr>
        <b/>
        <sz val="9"/>
        <rFont val="맑은 고딕"/>
        <family val="3"/>
        <charset val="129"/>
      </rPr>
      <t>변</t>
    </r>
    <r>
      <rPr>
        <b/>
        <sz val="9"/>
        <rFont val="Arial"/>
        <family val="2"/>
      </rPr>
      <t xml:space="preserve"> </t>
    </r>
    <r>
      <rPr>
        <b/>
        <sz val="9"/>
        <rFont val="맑은 고딕"/>
        <family val="3"/>
        <charset val="129"/>
      </rPr>
      <t>동</t>
    </r>
    <r>
      <rPr>
        <b/>
        <sz val="9"/>
        <rFont val="Arial"/>
        <family val="2"/>
      </rPr>
      <t xml:space="preserve"> </t>
    </r>
    <r>
      <rPr>
        <b/>
        <sz val="9"/>
        <rFont val="맑은 고딕"/>
        <family val="3"/>
        <charset val="129"/>
      </rPr>
      <t>률</t>
    </r>
    <r>
      <rPr>
        <b/>
        <sz val="9"/>
        <rFont val="Arial"/>
        <family val="2"/>
      </rPr>
      <t xml:space="preserve"> (%)</t>
    </r>
    <phoneticPr fontId="16" type="noConversion"/>
  </si>
  <si>
    <r>
      <t xml:space="preserve">칠곡군 </t>
    </r>
    <r>
      <rPr>
        <sz val="7"/>
        <rFont val="맑은 고딕"/>
        <family val="3"/>
        <charset val="129"/>
        <scheme val="minor"/>
      </rPr>
      <t>Chilgok-gun</t>
    </r>
    <phoneticPr fontId="16" type="noConversion"/>
  </si>
  <si>
    <r>
      <rPr>
        <sz val="7"/>
        <rFont val="맑은 고딕"/>
        <family val="3"/>
        <charset val="129"/>
        <scheme val="minor"/>
      </rPr>
      <t>Chilgok-gun</t>
    </r>
    <r>
      <rPr>
        <sz val="9"/>
        <rFont val="맑은 고딕"/>
        <family val="3"/>
        <charset val="129"/>
        <scheme val="minor"/>
      </rPr>
      <t xml:space="preserve"> 칠곡군</t>
    </r>
    <phoneticPr fontId="16" type="noConversion"/>
  </si>
  <si>
    <t>칠곡</t>
    <phoneticPr fontId="16" type="noConversion"/>
  </si>
  <si>
    <t>칠곡</t>
    <phoneticPr fontId="16" type="noConversion"/>
  </si>
  <si>
    <t>평균가격비</t>
  </si>
  <si>
    <t>통계량</t>
    <phoneticPr fontId="16" type="noConversion"/>
  </si>
  <si>
    <t>중위가격비</t>
  </si>
  <si>
    <t>세종</t>
  </si>
  <si>
    <t>세종</t>
    <phoneticPr fontId="16" type="noConversion"/>
  </si>
  <si>
    <t>시도</t>
    <phoneticPr fontId="16" type="noConversion"/>
  </si>
  <si>
    <t>아파트</t>
    <phoneticPr fontId="16" type="noConversion"/>
  </si>
  <si>
    <t>지방</t>
  </si>
  <si>
    <t>지방</t>
    <phoneticPr fontId="16" type="noConversion"/>
  </si>
  <si>
    <t>지방</t>
    <phoneticPr fontId="16" type="noConversion"/>
  </si>
  <si>
    <t>지방</t>
    <phoneticPr fontId="16" type="noConversion"/>
  </si>
  <si>
    <t>세종</t>
    <phoneticPr fontId="16" type="noConversion"/>
  </si>
  <si>
    <t>경북</t>
    <phoneticPr fontId="16" type="noConversion"/>
  </si>
  <si>
    <t>참조</t>
  </si>
  <si>
    <t>1아파트규모1</t>
  </si>
  <si>
    <t>2아파트규모1</t>
  </si>
  <si>
    <t>3아파트규모1</t>
  </si>
  <si>
    <t>4아파트규모1</t>
  </si>
  <si>
    <t>5아파트규모1</t>
  </si>
  <si>
    <t>6아파트규모1</t>
  </si>
  <si>
    <t>7아파트규모1</t>
  </si>
  <si>
    <t>8아파트규모1</t>
  </si>
  <si>
    <t>9아파트규모1</t>
  </si>
  <si>
    <t>10아파트규모1</t>
  </si>
  <si>
    <t>11아파트규모1</t>
  </si>
  <si>
    <t>12아파트규모1</t>
  </si>
  <si>
    <t>13아파트규모1</t>
  </si>
  <si>
    <t>14아파트규모1</t>
  </si>
  <si>
    <t>15아파트규모1</t>
  </si>
  <si>
    <t>16아파트규모1</t>
  </si>
  <si>
    <t>17아파트규모1</t>
  </si>
  <si>
    <t>18아파트규모1</t>
  </si>
  <si>
    <t>19아파트규모1</t>
  </si>
  <si>
    <t>20아파트규모1</t>
  </si>
  <si>
    <t>21아파트규모1</t>
  </si>
  <si>
    <t>22아파트규모1</t>
  </si>
  <si>
    <t>23아파트규모1</t>
  </si>
  <si>
    <t>24아파트규모1</t>
  </si>
  <si>
    <t>25아파트규모1</t>
  </si>
  <si>
    <t>26아파트규모1</t>
  </si>
  <si>
    <t>27아파트규모1</t>
  </si>
  <si>
    <t>28아파트규모1</t>
  </si>
  <si>
    <t>29아파트규모1</t>
  </si>
  <si>
    <t>30아파트규모1</t>
  </si>
  <si>
    <t>31아파트규모1</t>
  </si>
  <si>
    <t>32아파트규모1</t>
  </si>
  <si>
    <t>33아파트규모1</t>
  </si>
  <si>
    <t>34아파트규모1</t>
  </si>
  <si>
    <t>35아파트규모1</t>
  </si>
  <si>
    <t>36아파트규모1</t>
  </si>
  <si>
    <t>37아파트규모1</t>
  </si>
  <si>
    <t>38아파트규모1</t>
  </si>
  <si>
    <t>39아파트규모1</t>
  </si>
  <si>
    <t>40아파트규모1</t>
  </si>
  <si>
    <t>41아파트규모1</t>
  </si>
  <si>
    <t>1아파트규모2</t>
  </si>
  <si>
    <t>2아파트규모2</t>
  </si>
  <si>
    <t>3아파트규모2</t>
  </si>
  <si>
    <t>4아파트규모2</t>
  </si>
  <si>
    <t>5아파트규모2</t>
  </si>
  <si>
    <t>6아파트규모2</t>
  </si>
  <si>
    <t>7아파트규모2</t>
  </si>
  <si>
    <t>8아파트규모2</t>
  </si>
  <si>
    <t>9아파트규모2</t>
  </si>
  <si>
    <t>10아파트규모2</t>
  </si>
  <si>
    <t>11아파트규모2</t>
  </si>
  <si>
    <t>12아파트규모2</t>
  </si>
  <si>
    <t>13아파트규모2</t>
  </si>
  <si>
    <t>14아파트규모2</t>
  </si>
  <si>
    <t>15아파트규모2</t>
  </si>
  <si>
    <t>16아파트규모2</t>
  </si>
  <si>
    <t>17아파트규모2</t>
  </si>
  <si>
    <t>18아파트규모2</t>
  </si>
  <si>
    <t>19아파트규모2</t>
  </si>
  <si>
    <t>20아파트규모2</t>
  </si>
  <si>
    <t>21아파트규모2</t>
  </si>
  <si>
    <t>22아파트규모2</t>
  </si>
  <si>
    <t>23아파트규모2</t>
  </si>
  <si>
    <t>24아파트규모2</t>
  </si>
  <si>
    <t>25아파트규모2</t>
  </si>
  <si>
    <t>26아파트규모2</t>
  </si>
  <si>
    <t>27아파트규모2</t>
  </si>
  <si>
    <t>28아파트규모2</t>
  </si>
  <si>
    <t>29아파트규모2</t>
  </si>
  <si>
    <t>30아파트규모2</t>
  </si>
  <si>
    <t>31아파트규모2</t>
  </si>
  <si>
    <t>32아파트규모2</t>
  </si>
  <si>
    <t>33아파트규모2</t>
  </si>
  <si>
    <t>34아파트규모2</t>
  </si>
  <si>
    <t>35아파트규모2</t>
  </si>
  <si>
    <t>36아파트규모2</t>
  </si>
  <si>
    <t>37아파트규모2</t>
  </si>
  <si>
    <t>38아파트규모2</t>
  </si>
  <si>
    <t>39아파트규모2</t>
  </si>
  <si>
    <t>40아파트규모2</t>
  </si>
  <si>
    <t>41아파트규모2</t>
  </si>
  <si>
    <t>1아파트규모3</t>
  </si>
  <si>
    <t>2아파트규모3</t>
  </si>
  <si>
    <t>3아파트규모3</t>
  </si>
  <si>
    <t>4아파트규모3</t>
  </si>
  <si>
    <t>5아파트규모3</t>
  </si>
  <si>
    <t>6아파트규모3</t>
  </si>
  <si>
    <t>7아파트규모3</t>
  </si>
  <si>
    <t>8아파트규모3</t>
  </si>
  <si>
    <t>9아파트규모3</t>
  </si>
  <si>
    <t>10아파트규모3</t>
  </si>
  <si>
    <t>11아파트규모3</t>
  </si>
  <si>
    <t>12아파트규모3</t>
  </si>
  <si>
    <t>13아파트규모3</t>
  </si>
  <si>
    <t>14아파트규모3</t>
  </si>
  <si>
    <t>15아파트규모3</t>
  </si>
  <si>
    <t>16아파트규모3</t>
  </si>
  <si>
    <t>17아파트규모3</t>
  </si>
  <si>
    <t>18아파트규모3</t>
  </si>
  <si>
    <t>19아파트규모3</t>
  </si>
  <si>
    <t>20아파트규모3</t>
  </si>
  <si>
    <t>21아파트규모3</t>
  </si>
  <si>
    <t>22아파트규모3</t>
  </si>
  <si>
    <t>23아파트규모3</t>
  </si>
  <si>
    <t>24아파트규모3</t>
  </si>
  <si>
    <t>25아파트규모3</t>
  </si>
  <si>
    <t>26아파트규모3</t>
  </si>
  <si>
    <t>27아파트규모3</t>
  </si>
  <si>
    <t>28아파트규모3</t>
  </si>
  <si>
    <t>29아파트규모3</t>
  </si>
  <si>
    <t>30아파트규모3</t>
  </si>
  <si>
    <t>31아파트규모3</t>
  </si>
  <si>
    <t>32아파트규모3</t>
  </si>
  <si>
    <t>33아파트규모3</t>
  </si>
  <si>
    <t>34아파트규모3</t>
  </si>
  <si>
    <t>35아파트규모3</t>
  </si>
  <si>
    <t>36아파트규모3</t>
  </si>
  <si>
    <t>37아파트규모3</t>
  </si>
  <si>
    <t>38아파트규모3</t>
  </si>
  <si>
    <t>39아파트규모3</t>
  </si>
  <si>
    <t>40아파트규모3</t>
  </si>
  <si>
    <t>41아파트규모3</t>
  </si>
  <si>
    <t>1아파트규모4</t>
  </si>
  <si>
    <t>2아파트규모4</t>
  </si>
  <si>
    <t>3아파트규모4</t>
  </si>
  <si>
    <t>4아파트규모4</t>
  </si>
  <si>
    <t>5아파트규모4</t>
  </si>
  <si>
    <t>6아파트규모4</t>
  </si>
  <si>
    <t>7아파트규모4</t>
  </si>
  <si>
    <t>8아파트규모4</t>
  </si>
  <si>
    <t>9아파트규모4</t>
  </si>
  <si>
    <t>10아파트규모4</t>
  </si>
  <si>
    <t>11아파트규모4</t>
  </si>
  <si>
    <t>12아파트규모4</t>
  </si>
  <si>
    <t>13아파트규모4</t>
  </si>
  <si>
    <t>14아파트규모4</t>
  </si>
  <si>
    <t>15아파트규모4</t>
  </si>
  <si>
    <t>16아파트규모4</t>
  </si>
  <si>
    <t>17아파트규모4</t>
  </si>
  <si>
    <t>18아파트규모4</t>
  </si>
  <si>
    <t>19아파트규모4</t>
  </si>
  <si>
    <t>20아파트규모4</t>
  </si>
  <si>
    <t>21아파트규모4</t>
  </si>
  <si>
    <t>22아파트규모4</t>
  </si>
  <si>
    <t>23아파트규모4</t>
  </si>
  <si>
    <t>24아파트규모4</t>
  </si>
  <si>
    <t>25아파트규모4</t>
  </si>
  <si>
    <t>26아파트규모4</t>
  </si>
  <si>
    <t>27아파트규모4</t>
  </si>
  <si>
    <t>28아파트규모4</t>
  </si>
  <si>
    <t>29아파트규모4</t>
  </si>
  <si>
    <t>30아파트규모4</t>
  </si>
  <si>
    <t>31아파트규모4</t>
  </si>
  <si>
    <t>32아파트규모4</t>
  </si>
  <si>
    <t>33아파트규모4</t>
  </si>
  <si>
    <t>34아파트규모4</t>
  </si>
  <si>
    <t>35아파트규모4</t>
  </si>
  <si>
    <t>36아파트규모4</t>
  </si>
  <si>
    <t>37아파트규모4</t>
  </si>
  <si>
    <t>38아파트규모4</t>
  </si>
  <si>
    <t>39아파트규모4</t>
  </si>
  <si>
    <t>40아파트규모4</t>
  </si>
  <si>
    <t>41아파트규모4</t>
  </si>
  <si>
    <t>1아파트규모5</t>
  </si>
  <si>
    <t>2아파트규모5</t>
  </si>
  <si>
    <t>3아파트규모5</t>
  </si>
  <si>
    <t>4아파트규모5</t>
  </si>
  <si>
    <t>5아파트규모5</t>
  </si>
  <si>
    <t>6아파트규모5</t>
  </si>
  <si>
    <t>7아파트규모5</t>
  </si>
  <si>
    <t>8아파트규모5</t>
  </si>
  <si>
    <t>9아파트규모5</t>
  </si>
  <si>
    <t>10아파트규모5</t>
  </si>
  <si>
    <t>11아파트규모5</t>
  </si>
  <si>
    <t>12아파트규모5</t>
  </si>
  <si>
    <t>13아파트규모5</t>
  </si>
  <si>
    <t>14아파트규모5</t>
  </si>
  <si>
    <t>15아파트규모5</t>
  </si>
  <si>
    <t>16아파트규모5</t>
  </si>
  <si>
    <t>17아파트규모5</t>
  </si>
  <si>
    <t>18아파트규모5</t>
  </si>
  <si>
    <t>19아파트규모5</t>
  </si>
  <si>
    <t>20아파트규모5</t>
  </si>
  <si>
    <t>21아파트규모5</t>
  </si>
  <si>
    <t>22아파트규모5</t>
  </si>
  <si>
    <t>23아파트규모5</t>
  </si>
  <si>
    <t>24아파트규모5</t>
  </si>
  <si>
    <t>25아파트규모5</t>
  </si>
  <si>
    <t>26아파트규모5</t>
  </si>
  <si>
    <t>27아파트규모5</t>
  </si>
  <si>
    <t>28아파트규모5</t>
  </si>
  <si>
    <t>29아파트규모5</t>
  </si>
  <si>
    <t>30아파트규모5</t>
  </si>
  <si>
    <t>31아파트규모5</t>
  </si>
  <si>
    <t>32아파트규모5</t>
  </si>
  <si>
    <t>33아파트규모5</t>
  </si>
  <si>
    <t>34아파트규모5</t>
  </si>
  <si>
    <t>35아파트규모5</t>
  </si>
  <si>
    <t>36아파트규모5</t>
  </si>
  <si>
    <t>37아파트규모5</t>
  </si>
  <si>
    <t>38아파트규모5</t>
  </si>
  <si>
    <t>39아파트규모5</t>
  </si>
  <si>
    <t>40아파트규모5</t>
  </si>
  <si>
    <t>41아파트규모5</t>
  </si>
  <si>
    <t>1연립다세대규모1</t>
  </si>
  <si>
    <t>2연립다세대규모1</t>
  </si>
  <si>
    <t>3연립다세대규모1</t>
  </si>
  <si>
    <t>4연립다세대규모1</t>
  </si>
  <si>
    <t>5연립다세대규모1</t>
  </si>
  <si>
    <t>6연립다세대규모1</t>
  </si>
  <si>
    <t>7연립다세대규모1</t>
  </si>
  <si>
    <t>8연립다세대규모1</t>
  </si>
  <si>
    <t>9연립다세대규모1</t>
  </si>
  <si>
    <t>10연립다세대규모1</t>
  </si>
  <si>
    <t>11연립다세대규모1</t>
  </si>
  <si>
    <t>12연립다세대규모1</t>
  </si>
  <si>
    <t>13연립다세대규모1</t>
  </si>
  <si>
    <t>14연립다세대규모1</t>
  </si>
  <si>
    <t>15연립다세대규모1</t>
  </si>
  <si>
    <t>16연립다세대규모1</t>
  </si>
  <si>
    <t>17연립다세대규모1</t>
  </si>
  <si>
    <t>18연립다세대규모1</t>
  </si>
  <si>
    <t>19연립다세대규모1</t>
  </si>
  <si>
    <t>20연립다세대규모1</t>
  </si>
  <si>
    <t>21연립다세대규모1</t>
  </si>
  <si>
    <t>22연립다세대규모1</t>
  </si>
  <si>
    <t>23연립다세대규모1</t>
  </si>
  <si>
    <t>24연립다세대규모1</t>
  </si>
  <si>
    <t>25연립다세대규모1</t>
  </si>
  <si>
    <t>26연립다세대규모1</t>
  </si>
  <si>
    <t>27연립다세대규모1</t>
  </si>
  <si>
    <t>28연립다세대규모1</t>
  </si>
  <si>
    <t>29연립다세대규모1</t>
  </si>
  <si>
    <t>30연립다세대규모1</t>
  </si>
  <si>
    <t>31연립다세대규모1</t>
  </si>
  <si>
    <t>32연립다세대규모1</t>
  </si>
  <si>
    <t>33연립다세대규모1</t>
  </si>
  <si>
    <t>34연립다세대규모1</t>
  </si>
  <si>
    <t>35연립다세대규모1</t>
  </si>
  <si>
    <t>36연립다세대규모1</t>
  </si>
  <si>
    <t>37연립다세대규모1</t>
  </si>
  <si>
    <t>38연립다세대규모1</t>
  </si>
  <si>
    <t>39연립다세대규모1</t>
  </si>
  <si>
    <t>40연립다세대규모1</t>
  </si>
  <si>
    <t>41연립다세대규모1</t>
  </si>
  <si>
    <t>1연립다세대규모2</t>
  </si>
  <si>
    <t>2연립다세대규모2</t>
  </si>
  <si>
    <t>3연립다세대규모2</t>
  </si>
  <si>
    <t>4연립다세대규모2</t>
  </si>
  <si>
    <t>5연립다세대규모2</t>
  </si>
  <si>
    <t>6연립다세대규모2</t>
  </si>
  <si>
    <t>7연립다세대규모2</t>
  </si>
  <si>
    <t>8연립다세대규모2</t>
  </si>
  <si>
    <t>9연립다세대규모2</t>
  </si>
  <si>
    <t>10연립다세대규모2</t>
  </si>
  <si>
    <t>11연립다세대규모2</t>
  </si>
  <si>
    <t>12연립다세대규모2</t>
  </si>
  <si>
    <t>13연립다세대규모2</t>
  </si>
  <si>
    <t>14연립다세대규모2</t>
  </si>
  <si>
    <t>15연립다세대규모2</t>
  </si>
  <si>
    <t>16연립다세대규모2</t>
  </si>
  <si>
    <t>17연립다세대규모2</t>
  </si>
  <si>
    <t>18연립다세대규모2</t>
  </si>
  <si>
    <t>19연립다세대규모2</t>
  </si>
  <si>
    <t>20연립다세대규모2</t>
  </si>
  <si>
    <t>21연립다세대규모2</t>
  </si>
  <si>
    <t>22연립다세대규모2</t>
  </si>
  <si>
    <t>23연립다세대규모2</t>
  </si>
  <si>
    <t>24연립다세대규모2</t>
  </si>
  <si>
    <t>25연립다세대규모2</t>
  </si>
  <si>
    <t>26연립다세대규모2</t>
  </si>
  <si>
    <t>27연립다세대규모2</t>
  </si>
  <si>
    <t>28연립다세대규모2</t>
  </si>
  <si>
    <t>29연립다세대규모2</t>
  </si>
  <si>
    <t>30연립다세대규모2</t>
  </si>
  <si>
    <t>31연립다세대규모2</t>
  </si>
  <si>
    <t>32연립다세대규모2</t>
  </si>
  <si>
    <t>33연립다세대규모2</t>
  </si>
  <si>
    <t>34연립다세대규모2</t>
  </si>
  <si>
    <t>35연립다세대규모2</t>
  </si>
  <si>
    <t>36연립다세대규모2</t>
  </si>
  <si>
    <t>37연립다세대규모2</t>
  </si>
  <si>
    <t>38연립다세대규모2</t>
  </si>
  <si>
    <t>39연립다세대규모2</t>
  </si>
  <si>
    <t>40연립다세대규모2</t>
  </si>
  <si>
    <t>41연립다세대규모2</t>
  </si>
  <si>
    <t>1연립다세대규모3</t>
  </si>
  <si>
    <t>2연립다세대규모3</t>
  </si>
  <si>
    <t>3연립다세대규모3</t>
  </si>
  <si>
    <t>4연립다세대규모3</t>
  </si>
  <si>
    <t>5연립다세대규모3</t>
  </si>
  <si>
    <t>6연립다세대규모3</t>
  </si>
  <si>
    <t>7연립다세대규모3</t>
  </si>
  <si>
    <t>8연립다세대규모3</t>
  </si>
  <si>
    <t>9연립다세대규모3</t>
  </si>
  <si>
    <t>10연립다세대규모3</t>
  </si>
  <si>
    <t>11연립다세대규모3</t>
  </si>
  <si>
    <t>12연립다세대규모3</t>
  </si>
  <si>
    <t>13연립다세대규모3</t>
  </si>
  <si>
    <t>14연립다세대규모3</t>
  </si>
  <si>
    <t>15연립다세대규모3</t>
  </si>
  <si>
    <t>16연립다세대규모3</t>
  </si>
  <si>
    <t>17연립다세대규모3</t>
  </si>
  <si>
    <t>18연립다세대규모3</t>
  </si>
  <si>
    <t>19연립다세대규모3</t>
  </si>
  <si>
    <t>20연립다세대규모3</t>
  </si>
  <si>
    <t>21연립다세대규모3</t>
  </si>
  <si>
    <t>22연립다세대규모3</t>
  </si>
  <si>
    <t>23연립다세대규모3</t>
  </si>
  <si>
    <t>24연립다세대규모3</t>
  </si>
  <si>
    <t>25연립다세대규모3</t>
  </si>
  <si>
    <t>26연립다세대규모3</t>
  </si>
  <si>
    <t>27연립다세대규모3</t>
  </si>
  <si>
    <t>28연립다세대규모3</t>
  </si>
  <si>
    <t>29연립다세대규모3</t>
  </si>
  <si>
    <t>30연립다세대규모3</t>
  </si>
  <si>
    <t>31연립다세대규모3</t>
  </si>
  <si>
    <t>32연립다세대규모3</t>
  </si>
  <si>
    <t>33연립다세대규모3</t>
  </si>
  <si>
    <t>34연립다세대규모3</t>
  </si>
  <si>
    <t>35연립다세대규모3</t>
  </si>
  <si>
    <t>36연립다세대규모3</t>
  </si>
  <si>
    <t>37연립다세대규모3</t>
  </si>
  <si>
    <t>38연립다세대규모3</t>
  </si>
  <si>
    <t>39연립다세대규모3</t>
  </si>
  <si>
    <t>40연립다세대규모3</t>
  </si>
  <si>
    <t>41연립다세대규모3</t>
  </si>
  <si>
    <t>1단독주택규모1</t>
  </si>
  <si>
    <t>2단독주택규모1</t>
  </si>
  <si>
    <t>3단독주택규모1</t>
  </si>
  <si>
    <t>4단독주택규모1</t>
  </si>
  <si>
    <t>5단독주택규모1</t>
  </si>
  <si>
    <t>6단독주택규모1</t>
  </si>
  <si>
    <t>7단독주택규모1</t>
  </si>
  <si>
    <t>8단독주택규모1</t>
  </si>
  <si>
    <t>9단독주택규모1</t>
  </si>
  <si>
    <t>10단독주택규모1</t>
  </si>
  <si>
    <t>11단독주택규모1</t>
  </si>
  <si>
    <t>12단독주택규모1</t>
  </si>
  <si>
    <t>13단독주택규모1</t>
  </si>
  <si>
    <t>14단독주택규모1</t>
  </si>
  <si>
    <t>15단독주택규모1</t>
  </si>
  <si>
    <t>16단독주택규모1</t>
  </si>
  <si>
    <t>17단독주택규모1</t>
  </si>
  <si>
    <t>18단독주택규모1</t>
  </si>
  <si>
    <t>19단독주택규모1</t>
  </si>
  <si>
    <t>20단독주택규모1</t>
  </si>
  <si>
    <t>21단독주택규모1</t>
  </si>
  <si>
    <t>22단독주택규모1</t>
  </si>
  <si>
    <t>23단독주택규모1</t>
  </si>
  <si>
    <t>24단독주택규모1</t>
  </si>
  <si>
    <t>25단독주택규모1</t>
  </si>
  <si>
    <t>26단독주택규모1</t>
  </si>
  <si>
    <t>27단독주택규모1</t>
  </si>
  <si>
    <t>28단독주택규모1</t>
  </si>
  <si>
    <t>29단독주택규모1</t>
  </si>
  <si>
    <t>30단독주택규모1</t>
  </si>
  <si>
    <t>31단독주택규모1</t>
  </si>
  <si>
    <t>32단독주택규모1</t>
  </si>
  <si>
    <t>33단독주택규모1</t>
  </si>
  <si>
    <t>34단독주택규모1</t>
  </si>
  <si>
    <t>35단독주택규모1</t>
  </si>
  <si>
    <t>36단독주택규모1</t>
  </si>
  <si>
    <t>37단독주택규모1</t>
  </si>
  <si>
    <t>38단독주택규모1</t>
  </si>
  <si>
    <t>39단독주택규모1</t>
  </si>
  <si>
    <t>40단독주택규모1</t>
  </si>
  <si>
    <t>41단독주택규모1</t>
  </si>
  <si>
    <t>1단독주택규모2</t>
  </si>
  <si>
    <t>2단독주택규모2</t>
  </si>
  <si>
    <t>3단독주택규모2</t>
  </si>
  <si>
    <t>4단독주택규모2</t>
  </si>
  <si>
    <t>5단독주택규모2</t>
  </si>
  <si>
    <t>6단독주택규모2</t>
  </si>
  <si>
    <t>7단독주택규모2</t>
  </si>
  <si>
    <t>8단독주택규모2</t>
  </si>
  <si>
    <t>9단독주택규모2</t>
  </si>
  <si>
    <t>10단독주택규모2</t>
  </si>
  <si>
    <t>11단독주택규모2</t>
  </si>
  <si>
    <t>12단독주택규모2</t>
  </si>
  <si>
    <t>13단독주택규모2</t>
  </si>
  <si>
    <t>14단독주택규모2</t>
  </si>
  <si>
    <t>15단독주택규모2</t>
  </si>
  <si>
    <t>16단독주택규모2</t>
  </si>
  <si>
    <t>17단독주택규모2</t>
  </si>
  <si>
    <t>18단독주택규모2</t>
  </si>
  <si>
    <t>19단독주택규모2</t>
  </si>
  <si>
    <t>20단독주택규모2</t>
  </si>
  <si>
    <t>21단독주택규모2</t>
  </si>
  <si>
    <t>22단독주택규모2</t>
  </si>
  <si>
    <t>23단독주택규모2</t>
  </si>
  <si>
    <t>24단독주택규모2</t>
  </si>
  <si>
    <t>25단독주택규모2</t>
  </si>
  <si>
    <t>26단독주택규모2</t>
  </si>
  <si>
    <t>27단독주택규모2</t>
  </si>
  <si>
    <t>28단독주택규모2</t>
  </si>
  <si>
    <t>29단독주택규모2</t>
  </si>
  <si>
    <t>30단독주택규모2</t>
  </si>
  <si>
    <t>31단독주택규모2</t>
  </si>
  <si>
    <t>32단독주택규모2</t>
  </si>
  <si>
    <t>33단독주택규모2</t>
  </si>
  <si>
    <t>34단독주택규모2</t>
  </si>
  <si>
    <t>35단독주택규모2</t>
  </si>
  <si>
    <t>36단독주택규모2</t>
  </si>
  <si>
    <t>37단독주택규모2</t>
  </si>
  <si>
    <t>38단독주택규모2</t>
  </si>
  <si>
    <t>39단독주택규모2</t>
  </si>
  <si>
    <t>40단독주택규모2</t>
  </si>
  <si>
    <t>41단독주택규모2</t>
  </si>
  <si>
    <t>1단독주택규모3</t>
  </si>
  <si>
    <t>2단독주택규모3</t>
  </si>
  <si>
    <t>3단독주택규모3</t>
  </si>
  <si>
    <t>4단독주택규모3</t>
  </si>
  <si>
    <t>5단독주택규모3</t>
  </si>
  <si>
    <t>6단독주택규모3</t>
  </si>
  <si>
    <t>7단독주택규모3</t>
  </si>
  <si>
    <t>8단독주택규모3</t>
  </si>
  <si>
    <t>9단독주택규모3</t>
  </si>
  <si>
    <t>10단독주택규모3</t>
  </si>
  <si>
    <t>11단독주택규모3</t>
  </si>
  <si>
    <t>12단독주택규모3</t>
  </si>
  <si>
    <t>13단독주택규모3</t>
  </si>
  <si>
    <t>14단독주택규모3</t>
  </si>
  <si>
    <t>15단독주택규모3</t>
  </si>
  <si>
    <t>16단독주택규모3</t>
  </si>
  <si>
    <t>17단독주택규모3</t>
  </si>
  <si>
    <t>18단독주택규모3</t>
  </si>
  <si>
    <t>19단독주택규모3</t>
  </si>
  <si>
    <t>20단독주택규모3</t>
  </si>
  <si>
    <t>21단독주택규모3</t>
  </si>
  <si>
    <t>22단독주택규모3</t>
  </si>
  <si>
    <t>23단독주택규모3</t>
  </si>
  <si>
    <t>24단독주택규모3</t>
  </si>
  <si>
    <t>25단독주택규모3</t>
  </si>
  <si>
    <t>26단독주택규모3</t>
  </si>
  <si>
    <t>27단독주택규모3</t>
  </si>
  <si>
    <t>28단독주택규모3</t>
  </si>
  <si>
    <t>29단독주택규모3</t>
  </si>
  <si>
    <t>30단독주택규모3</t>
  </si>
  <si>
    <t>31단독주택규모3</t>
  </si>
  <si>
    <t>32단독주택규모3</t>
  </si>
  <si>
    <t>33단독주택규모3</t>
  </si>
  <si>
    <t>34단독주택규모3</t>
  </si>
  <si>
    <t>35단독주택규모3</t>
  </si>
  <si>
    <t>36단독주택규모3</t>
  </si>
  <si>
    <t>37단독주택규모3</t>
  </si>
  <si>
    <t>38단독주택규모3</t>
  </si>
  <si>
    <t>39단독주택규모3</t>
  </si>
  <si>
    <t>40단독주택규모3</t>
  </si>
  <si>
    <t>41단독주택규모3</t>
  </si>
  <si>
    <t>전년말</t>
    <phoneticPr fontId="16" type="noConversion"/>
  </si>
  <si>
    <r>
      <rPr>
        <b/>
        <sz val="9"/>
        <rFont val="맑은 고딕"/>
        <family val="3"/>
        <charset val="129"/>
        <scheme val="minor"/>
      </rPr>
      <t>세  종</t>
    </r>
    <r>
      <rPr>
        <sz val="9"/>
        <rFont val="맑은 고딕"/>
        <family val="3"/>
        <charset val="129"/>
        <scheme val="minor"/>
      </rPr>
      <t xml:space="preserve"> </t>
    </r>
    <r>
      <rPr>
        <sz val="7"/>
        <rFont val="맑은 고딕"/>
        <family val="3"/>
        <charset val="129"/>
        <scheme val="minor"/>
      </rPr>
      <t>Sejong</t>
    </r>
    <phoneticPr fontId="16" type="noConversion"/>
  </si>
  <si>
    <r>
      <t>지         방</t>
    </r>
    <r>
      <rPr>
        <sz val="6"/>
        <rFont val="맑은 고딕"/>
        <family val="3"/>
        <charset val="129"/>
        <scheme val="minor"/>
      </rPr>
      <t xml:space="preserve"> Non-Seoul Metropolitan Area</t>
    </r>
    <phoneticPr fontId="17" type="noConversion"/>
  </si>
  <si>
    <r>
      <rPr>
        <sz val="7"/>
        <rFont val="맑은 고딕"/>
        <family val="3"/>
        <charset val="129"/>
        <scheme val="minor"/>
      </rPr>
      <t xml:space="preserve">Seoul Metropolitan Area </t>
    </r>
    <r>
      <rPr>
        <b/>
        <sz val="9"/>
        <rFont val="맑은 고딕"/>
        <family val="3"/>
        <charset val="129"/>
        <scheme val="minor"/>
      </rPr>
      <t>수   도   권</t>
    </r>
    <r>
      <rPr>
        <sz val="7"/>
        <rFont val="맑은 고딕"/>
        <family val="3"/>
        <charset val="129"/>
        <scheme val="minor"/>
      </rPr>
      <t xml:space="preserve"> </t>
    </r>
    <phoneticPr fontId="17" type="noConversion"/>
  </si>
  <si>
    <r>
      <rPr>
        <sz val="6"/>
        <rFont val="맑은 고딕"/>
        <family val="3"/>
        <charset val="129"/>
        <scheme val="minor"/>
      </rPr>
      <t xml:space="preserve">Non-Seoul Metropolitan Area </t>
    </r>
    <r>
      <rPr>
        <b/>
        <sz val="9"/>
        <rFont val="맑은 고딕"/>
        <family val="3"/>
        <charset val="129"/>
        <scheme val="minor"/>
      </rPr>
      <t>지         방</t>
    </r>
    <r>
      <rPr>
        <sz val="7"/>
        <rFont val="맑은 고딕"/>
        <family val="3"/>
        <charset val="129"/>
        <scheme val="minor"/>
      </rPr>
      <t xml:space="preserve"> </t>
    </r>
    <phoneticPr fontId="17" type="noConversion"/>
  </si>
  <si>
    <r>
      <t xml:space="preserve">  </t>
    </r>
    <r>
      <rPr>
        <sz val="7"/>
        <rFont val="맑은 고딕"/>
        <family val="3"/>
        <charset val="129"/>
        <scheme val="minor"/>
      </rPr>
      <t>Sejong</t>
    </r>
    <r>
      <rPr>
        <b/>
        <sz val="9"/>
        <rFont val="맑은 고딕"/>
        <family val="3"/>
        <charset val="129"/>
        <scheme val="minor"/>
      </rPr>
      <t xml:space="preserve"> 세  종</t>
    </r>
    <phoneticPr fontId="16" type="noConversion"/>
  </si>
  <si>
    <r>
      <t xml:space="preserve">세종 </t>
    </r>
    <r>
      <rPr>
        <sz val="7"/>
        <rFont val="맑은 고딕"/>
        <family val="3"/>
        <charset val="129"/>
        <scheme val="minor"/>
      </rPr>
      <t>Sejong</t>
    </r>
    <phoneticPr fontId="16" type="noConversion"/>
  </si>
  <si>
    <r>
      <rPr>
        <sz val="7"/>
        <rFont val="맑은 고딕"/>
        <family val="3"/>
        <charset val="129"/>
        <scheme val="minor"/>
      </rPr>
      <t>Sejong</t>
    </r>
    <r>
      <rPr>
        <b/>
        <sz val="9"/>
        <rFont val="맑은 고딕"/>
        <family val="3"/>
        <charset val="129"/>
        <scheme val="minor"/>
      </rPr>
      <t xml:space="preserve"> 세종</t>
    </r>
    <phoneticPr fontId="16" type="noConversion"/>
  </si>
  <si>
    <r>
      <rPr>
        <b/>
        <sz val="9"/>
        <rFont val="맑은 고딕"/>
        <family val="3"/>
        <charset val="129"/>
        <scheme val="minor"/>
      </rPr>
      <t>세  종</t>
    </r>
    <r>
      <rPr>
        <sz val="9"/>
        <rFont val="맑은 고딕"/>
        <family val="3"/>
        <charset val="129"/>
        <scheme val="minor"/>
      </rPr>
      <t xml:space="preserve"> </t>
    </r>
    <r>
      <rPr>
        <sz val="7"/>
        <rFont val="맑은 고딕"/>
        <family val="3"/>
        <charset val="129"/>
        <scheme val="minor"/>
      </rPr>
      <t>Sejong</t>
    </r>
    <phoneticPr fontId="16" type="noConversion"/>
  </si>
  <si>
    <t>지방</t>
    <phoneticPr fontId="16" type="noConversion"/>
  </si>
  <si>
    <t>세종</t>
    <phoneticPr fontId="16" type="noConversion"/>
  </si>
  <si>
    <t>지방</t>
    <phoneticPr fontId="16" type="noConversion"/>
  </si>
  <si>
    <t>세종</t>
    <phoneticPr fontId="16" type="noConversion"/>
  </si>
  <si>
    <t>시도</t>
    <phoneticPr fontId="16" type="noConversion"/>
  </si>
  <si>
    <t>지</t>
    <phoneticPr fontId="16" type="noConversion"/>
  </si>
  <si>
    <t>평균매매가격</t>
  </si>
  <si>
    <t>평균전세가격</t>
  </si>
  <si>
    <r>
      <t>경 의 권</t>
    </r>
    <r>
      <rPr>
        <sz val="7"/>
        <rFont val="맑은 고딕"/>
        <family val="3"/>
        <charset val="129"/>
        <scheme val="minor"/>
      </rPr>
      <t xml:space="preserve"> Gyeongui-kwon</t>
    </r>
    <phoneticPr fontId="16" type="noConversion"/>
  </si>
  <si>
    <r>
      <t>경 원 권</t>
    </r>
    <r>
      <rPr>
        <sz val="7"/>
        <rFont val="맑은 고딕"/>
        <family val="3"/>
        <charset val="129"/>
        <scheme val="minor"/>
      </rPr>
      <t xml:space="preserve"> Gyeongwon-kwon</t>
    </r>
    <phoneticPr fontId="16" type="noConversion"/>
  </si>
  <si>
    <r>
      <t>중부산권</t>
    </r>
    <r>
      <rPr>
        <sz val="7"/>
        <rFont val="맑은 고딕"/>
        <family val="3"/>
        <charset val="129"/>
        <scheme val="minor"/>
      </rPr>
      <t xml:space="preserve"> Jungbusan-kwon</t>
    </r>
    <phoneticPr fontId="16" type="noConversion"/>
  </si>
  <si>
    <r>
      <t>동부산권</t>
    </r>
    <r>
      <rPr>
        <sz val="7"/>
        <rFont val="맑은 고딕"/>
        <family val="3"/>
        <charset val="129"/>
        <scheme val="minor"/>
      </rPr>
      <t xml:space="preserve"> Dongbusan-kwon</t>
    </r>
    <phoneticPr fontId="16" type="noConversion"/>
  </si>
  <si>
    <r>
      <t xml:space="preserve">  </t>
    </r>
    <r>
      <rPr>
        <sz val="7"/>
        <rFont val="맑은 고딕"/>
        <family val="3"/>
        <charset val="129"/>
        <scheme val="minor"/>
      </rPr>
      <t xml:space="preserve">Jeonbuk </t>
    </r>
    <r>
      <rPr>
        <b/>
        <sz val="9"/>
        <rFont val="맑은 고딕"/>
        <family val="3"/>
        <charset val="129"/>
        <scheme val="minor"/>
      </rPr>
      <t>전  북</t>
    </r>
    <phoneticPr fontId="17" type="noConversion"/>
  </si>
  <si>
    <r>
      <rPr>
        <sz val="7"/>
        <rFont val="맑은 고딕"/>
        <family val="3"/>
        <charset val="129"/>
        <scheme val="minor"/>
      </rPr>
      <t xml:space="preserve">  Jungbusan-kwon </t>
    </r>
    <r>
      <rPr>
        <sz val="8"/>
        <rFont val="맑은 고딕"/>
        <family val="3"/>
        <charset val="129"/>
        <scheme val="minor"/>
      </rPr>
      <t>중부산권</t>
    </r>
    <phoneticPr fontId="16" type="noConversion"/>
  </si>
  <si>
    <r>
      <rPr>
        <sz val="7"/>
        <rFont val="맑은 고딕"/>
        <family val="3"/>
        <charset val="129"/>
        <scheme val="minor"/>
      </rPr>
      <t xml:space="preserve">  Dongbusan-kwon </t>
    </r>
    <r>
      <rPr>
        <sz val="8"/>
        <rFont val="맑은 고딕"/>
        <family val="3"/>
        <charset val="129"/>
        <scheme val="minor"/>
      </rPr>
      <t>동부산권</t>
    </r>
    <phoneticPr fontId="16" type="noConversion"/>
  </si>
  <si>
    <r>
      <rPr>
        <sz val="7"/>
        <rFont val="맑은 고딕"/>
        <family val="3"/>
        <charset val="129"/>
        <scheme val="minor"/>
      </rPr>
      <t xml:space="preserve">  Seohaean-kwon </t>
    </r>
    <r>
      <rPr>
        <sz val="8"/>
        <rFont val="맑은 고딕"/>
        <family val="3"/>
        <charset val="129"/>
        <scheme val="minor"/>
      </rPr>
      <t>서해안권</t>
    </r>
    <phoneticPr fontId="16" type="noConversion"/>
  </si>
  <si>
    <r>
      <t xml:space="preserve">경부 1권 </t>
    </r>
    <r>
      <rPr>
        <sz val="7"/>
        <rFont val="맑은 고딕"/>
        <family val="3"/>
        <charset val="129"/>
        <scheme val="minor"/>
      </rPr>
      <t>Gyeongbu1-kwon</t>
    </r>
    <phoneticPr fontId="16" type="noConversion"/>
  </si>
  <si>
    <r>
      <t>동부 1권</t>
    </r>
    <r>
      <rPr>
        <sz val="7"/>
        <rFont val="맑은 고딕"/>
        <family val="3"/>
        <charset val="129"/>
        <scheme val="minor"/>
      </rPr>
      <t xml:space="preserve"> Dongbu1-kwon</t>
    </r>
    <phoneticPr fontId="16" type="noConversion"/>
  </si>
  <si>
    <r>
      <t>동부 2권</t>
    </r>
    <r>
      <rPr>
        <sz val="7"/>
        <rFont val="맑은 고딕"/>
        <family val="3"/>
        <charset val="129"/>
        <scheme val="minor"/>
      </rPr>
      <t xml:space="preserve"> Dongbu2-kwon</t>
    </r>
    <phoneticPr fontId="16" type="noConversion"/>
  </si>
  <si>
    <r>
      <rPr>
        <sz val="7"/>
        <rFont val="맑은 고딕"/>
        <family val="3"/>
        <charset val="129"/>
        <scheme val="minor"/>
      </rPr>
      <t xml:space="preserve"> Dongbu1-kwon </t>
    </r>
    <r>
      <rPr>
        <sz val="8"/>
        <rFont val="맑은 고딕"/>
        <family val="3"/>
        <charset val="129"/>
        <scheme val="minor"/>
      </rPr>
      <t>동부 1권</t>
    </r>
    <phoneticPr fontId="16" type="noConversion"/>
  </si>
  <si>
    <r>
      <rPr>
        <sz val="7"/>
        <rFont val="맑은 고딕"/>
        <family val="3"/>
        <charset val="129"/>
        <scheme val="minor"/>
      </rPr>
      <t xml:space="preserve"> Gyeongbu1-kwon</t>
    </r>
    <r>
      <rPr>
        <sz val="8"/>
        <rFont val="맑은 고딕"/>
        <family val="3"/>
        <charset val="129"/>
        <scheme val="minor"/>
      </rPr>
      <t xml:space="preserve"> 경부 1권</t>
    </r>
    <phoneticPr fontId="16" type="noConversion"/>
  </si>
  <si>
    <r>
      <rPr>
        <sz val="7"/>
        <rFont val="맑은 고딕"/>
        <family val="3"/>
        <charset val="129"/>
        <scheme val="minor"/>
      </rPr>
      <t xml:space="preserve"> Gyeongbu2-kwon </t>
    </r>
    <r>
      <rPr>
        <sz val="8"/>
        <rFont val="맑은 고딕"/>
        <family val="3"/>
        <charset val="129"/>
        <scheme val="minor"/>
      </rPr>
      <t>경부 2권</t>
    </r>
    <phoneticPr fontId="16" type="noConversion"/>
  </si>
  <si>
    <r>
      <rPr>
        <sz val="7"/>
        <rFont val="맑은 고딕"/>
        <family val="3"/>
        <charset val="129"/>
        <scheme val="minor"/>
      </rPr>
      <t xml:space="preserve"> Dongbu2-kwon </t>
    </r>
    <r>
      <rPr>
        <sz val="8"/>
        <rFont val="맑은 고딕"/>
        <family val="3"/>
        <charset val="129"/>
        <scheme val="minor"/>
      </rPr>
      <t>동부 2권</t>
    </r>
    <phoneticPr fontId="16" type="noConversion"/>
  </si>
  <si>
    <r>
      <t xml:space="preserve"> Gyeongwon-kwon</t>
    </r>
    <r>
      <rPr>
        <sz val="8"/>
        <rFont val="맑은 고딕"/>
        <family val="3"/>
        <charset val="129"/>
        <scheme val="minor"/>
      </rPr>
      <t xml:space="preserve"> 경 원 권</t>
    </r>
    <phoneticPr fontId="16" type="noConversion"/>
  </si>
  <si>
    <r>
      <rPr>
        <sz val="7"/>
        <rFont val="맑은 고딕"/>
        <family val="3"/>
        <charset val="129"/>
        <scheme val="minor"/>
      </rPr>
      <t xml:space="preserve"> Gyeongui-kwon</t>
    </r>
    <r>
      <rPr>
        <sz val="8"/>
        <rFont val="맑은 고딕"/>
        <family val="3"/>
        <charset val="129"/>
        <scheme val="minor"/>
      </rPr>
      <t xml:space="preserve"> 경 의 권 </t>
    </r>
    <phoneticPr fontId="16" type="noConversion"/>
  </si>
  <si>
    <t>지방권</t>
  </si>
  <si>
    <t>종합</t>
    <phoneticPr fontId="16" type="noConversion"/>
  </si>
  <si>
    <t>아파트</t>
    <phoneticPr fontId="16" type="noConversion"/>
  </si>
  <si>
    <t>연립다세대</t>
    <phoneticPr fontId="16" type="noConversion"/>
  </si>
  <si>
    <t>단독주택</t>
    <phoneticPr fontId="16" type="noConversion"/>
  </si>
  <si>
    <r>
      <t>서  울</t>
    </r>
    <r>
      <rPr>
        <sz val="9"/>
        <rFont val="맑은 고딕"/>
        <family val="3"/>
        <charset val="129"/>
        <scheme val="minor"/>
      </rPr>
      <t xml:space="preserve"> </t>
    </r>
    <r>
      <rPr>
        <sz val="7"/>
        <rFont val="맑은 고딕"/>
        <family val="3"/>
        <charset val="129"/>
        <scheme val="minor"/>
      </rPr>
      <t>Seoul</t>
    </r>
    <phoneticPr fontId="17" type="noConversion"/>
  </si>
  <si>
    <r>
      <t xml:space="preserve">전  국 </t>
    </r>
    <r>
      <rPr>
        <sz val="7"/>
        <rFont val="맑은 고딕"/>
        <family val="3"/>
        <charset val="129"/>
        <scheme val="minor"/>
      </rPr>
      <t>The Whole Country</t>
    </r>
    <phoneticPr fontId="17" type="noConversion"/>
  </si>
  <si>
    <t>서울</t>
    <phoneticPr fontId="16" type="noConversion"/>
  </si>
  <si>
    <t>부산</t>
    <phoneticPr fontId="16" type="noConversion"/>
  </si>
  <si>
    <t>광주</t>
    <phoneticPr fontId="16" type="noConversion"/>
  </si>
  <si>
    <t>강원</t>
    <phoneticPr fontId="16" type="noConversion"/>
  </si>
  <si>
    <t>충북</t>
    <phoneticPr fontId="16" type="noConversion"/>
  </si>
  <si>
    <t>충남</t>
    <phoneticPr fontId="16" type="noConversion"/>
  </si>
  <si>
    <t>전북</t>
    <phoneticPr fontId="16" type="noConversion"/>
  </si>
  <si>
    <t>전남</t>
    <phoneticPr fontId="16" type="noConversion"/>
  </si>
  <si>
    <t>경북</t>
    <phoneticPr fontId="16" type="noConversion"/>
  </si>
  <si>
    <t>경남</t>
    <phoneticPr fontId="16" type="noConversion"/>
  </si>
  <si>
    <t>제주</t>
    <phoneticPr fontId="16" type="noConversion"/>
  </si>
  <si>
    <r>
      <rPr>
        <b/>
        <sz val="9"/>
        <color indexed="8"/>
        <rFont val="맑은 고딕"/>
        <family val="3"/>
        <charset val="129"/>
      </rPr>
      <t>변</t>
    </r>
    <r>
      <rPr>
        <b/>
        <sz val="9"/>
        <color indexed="8"/>
        <rFont val="Arial"/>
        <family val="2"/>
      </rPr>
      <t xml:space="preserve"> </t>
    </r>
    <r>
      <rPr>
        <b/>
        <sz val="9"/>
        <color indexed="8"/>
        <rFont val="맑은 고딕"/>
        <family val="3"/>
        <charset val="129"/>
      </rPr>
      <t>동</t>
    </r>
    <r>
      <rPr>
        <b/>
        <sz val="9"/>
        <color indexed="8"/>
        <rFont val="Arial"/>
        <family val="2"/>
      </rPr>
      <t xml:space="preserve"> </t>
    </r>
    <r>
      <rPr>
        <b/>
        <sz val="9"/>
        <color indexed="8"/>
        <rFont val="맑은 고딕"/>
        <family val="3"/>
        <charset val="129"/>
      </rPr>
      <t>률</t>
    </r>
    <r>
      <rPr>
        <b/>
        <sz val="9"/>
        <color indexed="8"/>
        <rFont val="Arial"/>
        <family val="2"/>
      </rPr>
      <t xml:space="preserve"> (%)</t>
    </r>
    <phoneticPr fontId="16" type="noConversion"/>
  </si>
  <si>
    <t>End of
last year</t>
    <phoneticPr fontId="16" type="noConversion"/>
  </si>
  <si>
    <r>
      <rPr>
        <b/>
        <sz val="9"/>
        <rFont val="맑은 고딕"/>
        <family val="3"/>
        <charset val="129"/>
        <scheme val="minor"/>
      </rPr>
      <t>세  종</t>
    </r>
    <r>
      <rPr>
        <sz val="9"/>
        <rFont val="맑은 고딕"/>
        <family val="3"/>
        <charset val="129"/>
        <scheme val="minor"/>
      </rPr>
      <t xml:space="preserve"> </t>
    </r>
    <r>
      <rPr>
        <sz val="7"/>
        <rFont val="맑은 고딕"/>
        <family val="3"/>
        <charset val="129"/>
        <scheme val="minor"/>
      </rPr>
      <t>Sejong</t>
    </r>
    <phoneticPr fontId="16" type="noConversion"/>
  </si>
  <si>
    <t>CPI</t>
    <phoneticPr fontId="16" type="noConversion"/>
  </si>
  <si>
    <t>실질종합지수</t>
    <phoneticPr fontId="16" type="noConversion"/>
  </si>
  <si>
    <t>실질아파트지수</t>
    <phoneticPr fontId="16" type="noConversion"/>
  </si>
  <si>
    <t>CPI시점수정</t>
    <phoneticPr fontId="16" type="noConversion"/>
  </si>
  <si>
    <t>매매거래동향</t>
    <phoneticPr fontId="16" type="noConversion"/>
  </si>
  <si>
    <t>전세수급동향</t>
    <phoneticPr fontId="16" type="noConversion"/>
  </si>
  <si>
    <t>전세거래동향</t>
    <phoneticPr fontId="16" type="noConversion"/>
  </si>
  <si>
    <t>지방</t>
    <phoneticPr fontId="16" type="noConversion"/>
  </si>
  <si>
    <t>시도</t>
    <phoneticPr fontId="16" type="noConversion"/>
  </si>
  <si>
    <t>세종</t>
    <phoneticPr fontId="16" type="noConversion"/>
  </si>
  <si>
    <t>시</t>
    <phoneticPr fontId="16" type="noConversion"/>
  </si>
  <si>
    <r>
      <t>매매
가격</t>
    </r>
    <r>
      <rPr>
        <b/>
        <sz val="7"/>
        <color theme="0"/>
        <rFont val="돋움"/>
        <family val="3"/>
        <charset val="129"/>
      </rPr>
      <t xml:space="preserve">
(Sales Price)</t>
    </r>
    <phoneticPr fontId="16" type="noConversion"/>
  </si>
  <si>
    <r>
      <t>전세
가격</t>
    </r>
    <r>
      <rPr>
        <b/>
        <sz val="7"/>
        <color theme="0"/>
        <rFont val="돋움"/>
        <family val="3"/>
        <charset val="129"/>
      </rPr>
      <t xml:space="preserve">
(Jeonse price)</t>
    </r>
    <phoneticPr fontId="16" type="noConversion"/>
  </si>
  <si>
    <t>미국
USA</t>
    <phoneticPr fontId="16" type="noConversion"/>
  </si>
  <si>
    <t>캐나다
Canada</t>
    <phoneticPr fontId="16" type="noConversion"/>
  </si>
  <si>
    <t>영국
United Kingdom</t>
    <phoneticPr fontId="16" type="noConversion"/>
  </si>
  <si>
    <t>중국
China</t>
    <phoneticPr fontId="16" type="noConversion"/>
  </si>
  <si>
    <t>일본
Japan</t>
    <phoneticPr fontId="16" type="noConversion"/>
  </si>
  <si>
    <t>한국
Korea</t>
    <phoneticPr fontId="16" type="noConversion"/>
  </si>
  <si>
    <t>'87.12</t>
  </si>
  <si>
    <t>'88.12</t>
  </si>
  <si>
    <t>'89.12</t>
  </si>
  <si>
    <t>'90.12</t>
  </si>
  <si>
    <t>'91.12</t>
  </si>
  <si>
    <t>'92.12</t>
  </si>
  <si>
    <t>'93.12</t>
  </si>
  <si>
    <t>'94.12</t>
  </si>
  <si>
    <t>'95.12</t>
  </si>
  <si>
    <t>'96.12</t>
  </si>
  <si>
    <t>'97.12</t>
  </si>
  <si>
    <t>'98.12</t>
  </si>
  <si>
    <t>'99.12</t>
  </si>
  <si>
    <t>'00.12</t>
  </si>
  <si>
    <t>'01.12</t>
  </si>
  <si>
    <t>'02.12</t>
  </si>
  <si>
    <t>'03.12</t>
  </si>
  <si>
    <t>'04.12</t>
  </si>
  <si>
    <t>'05.12</t>
  </si>
  <si>
    <t>'06.12</t>
  </si>
  <si>
    <t>'07.12</t>
  </si>
  <si>
    <t>'08.12</t>
  </si>
  <si>
    <t>'09.12</t>
  </si>
  <si>
    <t>'10.12</t>
  </si>
  <si>
    <t>'11.12</t>
  </si>
  <si>
    <t>'12.12</t>
  </si>
  <si>
    <t>KHPI</t>
    <phoneticPr fontId="18" type="noConversion"/>
  </si>
  <si>
    <t>캐나다</t>
    <phoneticPr fontId="18" type="noConversion"/>
  </si>
  <si>
    <t>중국</t>
    <phoneticPr fontId="18" type="noConversion"/>
  </si>
  <si>
    <t>Soufun</t>
    <phoneticPr fontId="18" type="noConversion"/>
  </si>
  <si>
    <t>새주택가격지수</t>
    <phoneticPr fontId="51" type="noConversion"/>
  </si>
  <si>
    <t>구분</t>
    <phoneticPr fontId="18" type="noConversion"/>
  </si>
  <si>
    <t>KOREA</t>
    <phoneticPr fontId="18" type="noConversion"/>
  </si>
  <si>
    <t>UK</t>
    <phoneticPr fontId="18" type="noConversion"/>
  </si>
  <si>
    <t>Composite-10</t>
    <phoneticPr fontId="18" type="noConversion"/>
  </si>
  <si>
    <t>Composite-20</t>
    <phoneticPr fontId="18" type="noConversion"/>
  </si>
  <si>
    <t>LAND REGISTRY</t>
    <phoneticPr fontId="18" type="noConversion"/>
  </si>
  <si>
    <t>CSXR</t>
    <phoneticPr fontId="18" type="noConversion"/>
  </si>
  <si>
    <t>SPCS20R</t>
    <phoneticPr fontId="18" type="noConversion"/>
  </si>
  <si>
    <t>100개 도시 가격, 元/㎡</t>
    <phoneticPr fontId="16" type="noConversion"/>
  </si>
  <si>
    <r>
      <t xml:space="preserve"> </t>
    </r>
    <r>
      <rPr>
        <sz val="8"/>
        <color indexed="8"/>
        <rFont val="맑은 고딕"/>
        <family val="3"/>
        <charset val="129"/>
      </rPr>
      <t>지</t>
    </r>
    <r>
      <rPr>
        <sz val="8"/>
        <color indexed="8"/>
        <rFont val="Arial"/>
        <family val="2"/>
      </rPr>
      <t xml:space="preserve"> </t>
    </r>
    <r>
      <rPr>
        <sz val="8"/>
        <color indexed="8"/>
        <rFont val="맑은 고딕"/>
        <family val="3"/>
        <charset val="129"/>
      </rPr>
      <t xml:space="preserve">역
</t>
    </r>
    <r>
      <rPr>
        <sz val="6"/>
        <color indexed="8"/>
        <rFont val="Arial"/>
        <family val="2"/>
      </rPr>
      <t xml:space="preserve"> Region</t>
    </r>
    <phoneticPr fontId="16" type="noConversion"/>
  </si>
  <si>
    <t>USA</t>
    <phoneticPr fontId="18" type="noConversion"/>
  </si>
  <si>
    <t>Statistics Canada
(통계청)</t>
    <phoneticPr fontId="18" type="noConversion"/>
  </si>
  <si>
    <r>
      <t xml:space="preserve">지역
</t>
    </r>
    <r>
      <rPr>
        <sz val="6"/>
        <color indexed="8"/>
        <rFont val="맑은 고딕"/>
        <family val="3"/>
        <charset val="129"/>
        <scheme val="major"/>
      </rPr>
      <t xml:space="preserve"> Region</t>
    </r>
    <phoneticPr fontId="16" type="noConversion"/>
  </si>
  <si>
    <r>
      <t xml:space="preserve">국가
</t>
    </r>
    <r>
      <rPr>
        <sz val="6"/>
        <color indexed="8"/>
        <rFont val="맑은 고딕"/>
        <family val="3"/>
        <charset val="129"/>
        <scheme val="major"/>
      </rPr>
      <t>Country</t>
    </r>
    <phoneticPr fontId="16" type="noConversion"/>
  </si>
  <si>
    <r>
      <t xml:space="preserve">10대도시
</t>
    </r>
    <r>
      <rPr>
        <sz val="8"/>
        <rFont val="맑은 고딕"/>
        <family val="3"/>
        <charset val="129"/>
        <scheme val="minor"/>
      </rPr>
      <t>Composite-10</t>
    </r>
    <phoneticPr fontId="16" type="noConversion"/>
  </si>
  <si>
    <r>
      <t xml:space="preserve">20대도시
</t>
    </r>
    <r>
      <rPr>
        <sz val="8"/>
        <rFont val="맑은 고딕"/>
        <family val="3"/>
        <charset val="129"/>
        <scheme val="minor"/>
      </rPr>
      <t>Composite-20</t>
    </r>
    <phoneticPr fontId="16" type="noConversion"/>
  </si>
  <si>
    <r>
      <t xml:space="preserve">전         국 </t>
    </r>
    <r>
      <rPr>
        <sz val="7"/>
        <rFont val="맑은 고딕"/>
        <family val="3"/>
        <charset val="129"/>
        <scheme val="minor"/>
      </rPr>
      <t>The Whole Country</t>
    </r>
    <phoneticPr fontId="17" type="noConversion"/>
  </si>
  <si>
    <r>
      <t>수   도   권</t>
    </r>
    <r>
      <rPr>
        <sz val="7"/>
        <rFont val="맑은 고딕"/>
        <family val="3"/>
        <charset val="129"/>
        <scheme val="minor"/>
      </rPr>
      <t xml:space="preserve"> Seoul Metropolitan Area</t>
    </r>
    <phoneticPr fontId="17" type="noConversion"/>
  </si>
  <si>
    <r>
      <t xml:space="preserve">전국
</t>
    </r>
    <r>
      <rPr>
        <sz val="8"/>
        <rFont val="맑은 고딕"/>
        <family val="3"/>
        <charset val="129"/>
        <scheme val="minor"/>
      </rPr>
      <t>Whole Country</t>
    </r>
    <phoneticPr fontId="16" type="noConversion"/>
  </si>
  <si>
    <r>
      <t xml:space="preserve">수도권
</t>
    </r>
    <r>
      <rPr>
        <sz val="7"/>
        <rFont val="맑은 고딕"/>
        <family val="3"/>
        <charset val="129"/>
        <scheme val="minor"/>
      </rPr>
      <t>Tokyo Metropolitan Area</t>
    </r>
    <phoneticPr fontId="16" type="noConversion"/>
  </si>
  <si>
    <r>
      <t xml:space="preserve">100대도시
</t>
    </r>
    <r>
      <rPr>
        <sz val="8"/>
        <rFont val="맑은 고딕"/>
        <family val="3"/>
        <charset val="129"/>
        <scheme val="minor"/>
      </rPr>
      <t>Composite-100</t>
    </r>
    <phoneticPr fontId="16" type="noConversion"/>
  </si>
  <si>
    <t xml:space="preserve">    일   본 : 동경증권거래소 수도권주택가격지수</t>
    <phoneticPr fontId="16" type="noConversion"/>
  </si>
  <si>
    <r>
      <t>(</t>
    </r>
    <r>
      <rPr>
        <sz val="8"/>
        <rFont val="맑은 고딕"/>
        <family val="3"/>
        <charset val="129"/>
      </rPr>
      <t>단위</t>
    </r>
    <r>
      <rPr>
        <sz val="8"/>
        <rFont val="Arial"/>
        <family val="2"/>
      </rPr>
      <t>:</t>
    </r>
    <r>
      <rPr>
        <sz val="8"/>
        <rFont val="Arial"/>
        <family val="2"/>
      </rPr>
      <t>%)</t>
    </r>
    <phoneticPr fontId="18" type="noConversion"/>
  </si>
  <si>
    <t>일본</t>
    <phoneticPr fontId="16" type="noConversion"/>
  </si>
  <si>
    <t>동경증권거래소</t>
    <phoneticPr fontId="16" type="noConversion"/>
  </si>
  <si>
    <t>수도권주택가격지수</t>
    <phoneticPr fontId="16" type="noConversion"/>
  </si>
  <si>
    <t xml:space="preserve">주) 미   국 : S&amp;P/Case-Shiller Home Price Indices 
</t>
    <phoneticPr fontId="16" type="noConversion"/>
  </si>
  <si>
    <t xml:space="preserve">    영   국 : Land Registry House Price Index</t>
    <phoneticPr fontId="16" type="noConversion"/>
  </si>
  <si>
    <t xml:space="preserve">    캐나다 : 통계청 전국 신규주택가격지수(NHPI)</t>
    <phoneticPr fontId="16" type="noConversion"/>
  </si>
  <si>
    <t xml:space="preserve">    중   국 : 중국지수연구원 주택가격지수(평균주택가격)</t>
    <phoneticPr fontId="16" type="noConversion"/>
  </si>
  <si>
    <t xml:space="preserve">    한   국 : 전국주택가격동향조사(KHPI)</t>
    <phoneticPr fontId="16" type="noConversion"/>
  </si>
  <si>
    <t>구분</t>
    <phoneticPr fontId="16" type="noConversion"/>
  </si>
  <si>
    <t>지역</t>
    <phoneticPr fontId="16" type="noConversion"/>
  </si>
  <si>
    <t>HAI</t>
    <phoneticPr fontId="16" type="noConversion"/>
  </si>
  <si>
    <r>
      <rPr>
        <b/>
        <sz val="10"/>
        <color theme="1"/>
        <rFont val="맑은 고딕"/>
        <family val="3"/>
        <charset val="129"/>
        <scheme val="minor"/>
      </rPr>
      <t>수도권</t>
    </r>
    <r>
      <rPr>
        <sz val="10"/>
        <color theme="1"/>
        <rFont val="맑은 고딕"/>
        <family val="2"/>
        <charset val="129"/>
        <scheme val="minor"/>
      </rPr>
      <t xml:space="preserve"> </t>
    </r>
    <r>
      <rPr>
        <sz val="6"/>
        <color theme="1"/>
        <rFont val="Arial"/>
        <family val="2"/>
      </rPr>
      <t>Seoul Metropolitan Area</t>
    </r>
    <phoneticPr fontId="16" type="noConversion"/>
  </si>
  <si>
    <r>
      <rPr>
        <b/>
        <sz val="10"/>
        <color theme="1"/>
        <rFont val="맑은 고딕"/>
        <family val="2"/>
        <charset val="129"/>
        <scheme val="minor"/>
      </rPr>
      <t>5대 광역시</t>
    </r>
    <r>
      <rPr>
        <sz val="10"/>
        <color theme="1"/>
        <rFont val="맑은 고딕"/>
        <family val="2"/>
        <charset val="129"/>
        <scheme val="minor"/>
      </rPr>
      <t xml:space="preserve"> </t>
    </r>
    <r>
      <rPr>
        <sz val="6"/>
        <color theme="1"/>
        <rFont val="Arial"/>
        <family val="2"/>
      </rPr>
      <t>5 Large Cities</t>
    </r>
    <phoneticPr fontId="16" type="noConversion"/>
  </si>
  <si>
    <r>
      <rPr>
        <b/>
        <sz val="10"/>
        <color theme="1"/>
        <rFont val="맑은 고딕"/>
        <family val="2"/>
        <charset val="129"/>
        <scheme val="minor"/>
      </rPr>
      <t>8개 도</t>
    </r>
    <r>
      <rPr>
        <sz val="10"/>
        <color theme="1"/>
        <rFont val="맑은 고딕"/>
        <family val="2"/>
        <charset val="129"/>
        <scheme val="minor"/>
      </rPr>
      <t xml:space="preserve"> </t>
    </r>
    <r>
      <rPr>
        <sz val="6"/>
        <color theme="1"/>
        <rFont val="Arial"/>
        <family val="2"/>
      </rPr>
      <t>8 Provinces</t>
    </r>
    <phoneticPr fontId="16" type="noConversion"/>
  </si>
  <si>
    <r>
      <rPr>
        <sz val="10"/>
        <color theme="1"/>
        <rFont val="맑은 고딕"/>
        <family val="3"/>
        <charset val="129"/>
        <scheme val="minor"/>
      </rPr>
      <t>수도권</t>
    </r>
    <r>
      <rPr>
        <sz val="10"/>
        <color theme="1"/>
        <rFont val="맑은 고딕"/>
        <family val="2"/>
        <charset val="129"/>
        <scheme val="minor"/>
      </rPr>
      <t xml:space="preserve"> </t>
    </r>
    <r>
      <rPr>
        <sz val="6"/>
        <color theme="1"/>
        <rFont val="Arial"/>
        <family val="2"/>
      </rPr>
      <t>Seoul Metropolitan Area</t>
    </r>
    <phoneticPr fontId="16" type="noConversion"/>
  </si>
  <si>
    <r>
      <t xml:space="preserve">5대 광역시 </t>
    </r>
    <r>
      <rPr>
        <sz val="6"/>
        <color theme="1"/>
        <rFont val="Arial"/>
        <family val="2"/>
      </rPr>
      <t>5 Large Cities</t>
    </r>
    <phoneticPr fontId="16" type="noConversion"/>
  </si>
  <si>
    <r>
      <t xml:space="preserve">8개 도 </t>
    </r>
    <r>
      <rPr>
        <sz val="6"/>
        <color theme="1"/>
        <rFont val="Arial"/>
        <family val="2"/>
      </rPr>
      <t>8 Provinces</t>
    </r>
    <phoneticPr fontId="16" type="noConversion"/>
  </si>
  <si>
    <t>(단위: 배/ unit: times)</t>
    <phoneticPr fontId="16" type="noConversion"/>
  </si>
  <si>
    <r>
      <t>전국</t>
    </r>
    <r>
      <rPr>
        <sz val="6"/>
        <rFont val="Arial"/>
        <family val="2"/>
      </rPr>
      <t xml:space="preserve"> The Whole Country</t>
    </r>
    <phoneticPr fontId="16" type="noConversion"/>
  </si>
  <si>
    <r>
      <t>서울</t>
    </r>
    <r>
      <rPr>
        <sz val="6"/>
        <rFont val="Arial"/>
        <family val="2"/>
      </rPr>
      <t xml:space="preserve"> Seoul</t>
    </r>
    <phoneticPr fontId="16" type="noConversion"/>
  </si>
  <si>
    <t>~20percentile</t>
    <phoneticPr fontId="16" type="noConversion"/>
  </si>
  <si>
    <t>~40percentile</t>
    <phoneticPr fontId="16" type="noConversion"/>
  </si>
  <si>
    <t>~60percentile</t>
    <phoneticPr fontId="16" type="noConversion"/>
  </si>
  <si>
    <t>~80percentile</t>
    <phoneticPr fontId="16" type="noConversion"/>
  </si>
  <si>
    <t>~100percentile</t>
    <phoneticPr fontId="16" type="noConversion"/>
  </si>
  <si>
    <t>전국</t>
    <phoneticPr fontId="16" type="noConversion"/>
  </si>
  <si>
    <t>서울</t>
    <phoneticPr fontId="16" type="noConversion"/>
  </si>
  <si>
    <r>
      <rPr>
        <b/>
        <sz val="10"/>
        <rFont val="맑은 고딕"/>
        <family val="3"/>
        <charset val="129"/>
        <scheme val="major"/>
      </rPr>
      <t>1분위</t>
    </r>
    <r>
      <rPr>
        <sz val="10"/>
        <rFont val="맑은 고딕"/>
        <family val="3"/>
        <charset val="129"/>
        <scheme val="major"/>
      </rPr>
      <t xml:space="preserve"> </t>
    </r>
    <r>
      <rPr>
        <sz val="6"/>
        <rFont val="Arial"/>
        <family val="2"/>
      </rPr>
      <t>~20percentile</t>
    </r>
    <phoneticPr fontId="16" type="noConversion"/>
  </si>
  <si>
    <r>
      <rPr>
        <b/>
        <sz val="10"/>
        <rFont val="맑은 고딕"/>
        <family val="3"/>
        <charset val="129"/>
        <scheme val="major"/>
      </rPr>
      <t>2분위</t>
    </r>
    <r>
      <rPr>
        <sz val="10"/>
        <rFont val="맑은 고딕"/>
        <family val="3"/>
        <charset val="129"/>
        <scheme val="major"/>
      </rPr>
      <t xml:space="preserve"> </t>
    </r>
    <r>
      <rPr>
        <sz val="6"/>
        <rFont val="Arial"/>
        <family val="2"/>
      </rPr>
      <t>~40percentile</t>
    </r>
    <phoneticPr fontId="16" type="noConversion"/>
  </si>
  <si>
    <r>
      <rPr>
        <b/>
        <sz val="10"/>
        <rFont val="맑은 고딕"/>
        <family val="3"/>
        <charset val="129"/>
        <scheme val="major"/>
      </rPr>
      <t>3분위</t>
    </r>
    <r>
      <rPr>
        <sz val="10"/>
        <rFont val="맑은 고딕"/>
        <family val="3"/>
        <charset val="129"/>
        <scheme val="major"/>
      </rPr>
      <t xml:space="preserve"> </t>
    </r>
    <r>
      <rPr>
        <sz val="6"/>
        <rFont val="Arial"/>
        <family val="2"/>
      </rPr>
      <t>~60percentile</t>
    </r>
    <phoneticPr fontId="16" type="noConversion"/>
  </si>
  <si>
    <t>전국</t>
    <phoneticPr fontId="16" type="noConversion"/>
  </si>
  <si>
    <t>대출금리</t>
    <phoneticPr fontId="16" type="noConversion"/>
  </si>
  <si>
    <t>수도권</t>
    <phoneticPr fontId="18" type="noConversion"/>
  </si>
  <si>
    <t>Classification</t>
    <phoneticPr fontId="16" type="noConversion"/>
  </si>
  <si>
    <t>Region</t>
    <phoneticPr fontId="16" type="noConversion"/>
  </si>
  <si>
    <t>5개광역시</t>
    <phoneticPr fontId="16" type="noConversion"/>
  </si>
  <si>
    <t>6개광역시</t>
    <phoneticPr fontId="16" type="noConversion"/>
  </si>
  <si>
    <t>9개도</t>
    <phoneticPr fontId="16" type="noConversion"/>
  </si>
  <si>
    <t>지방</t>
    <phoneticPr fontId="16" type="noConversion"/>
  </si>
  <si>
    <t>세종</t>
    <phoneticPr fontId="16" type="noConversion"/>
  </si>
  <si>
    <r>
      <t xml:space="preserve">5대  광역시 </t>
    </r>
    <r>
      <rPr>
        <sz val="7"/>
        <rFont val="맑은 고딕"/>
        <family val="3"/>
        <charset val="129"/>
        <scheme val="minor"/>
      </rPr>
      <t xml:space="preserve">5 Large Cities </t>
    </r>
    <phoneticPr fontId="16" type="noConversion"/>
  </si>
  <si>
    <r>
      <rPr>
        <sz val="7"/>
        <rFont val="맑은 고딕"/>
        <family val="3"/>
        <charset val="129"/>
        <scheme val="minor"/>
      </rPr>
      <t xml:space="preserve">5 Large Cities </t>
    </r>
    <r>
      <rPr>
        <b/>
        <sz val="9"/>
        <rFont val="맑은 고딕"/>
        <family val="3"/>
        <charset val="129"/>
        <scheme val="minor"/>
      </rPr>
      <t>5대  광역시</t>
    </r>
    <phoneticPr fontId="16" type="noConversion"/>
  </si>
  <si>
    <r>
      <t xml:space="preserve">8개  도 </t>
    </r>
    <r>
      <rPr>
        <sz val="7"/>
        <rFont val="맑은 고딕"/>
        <family val="3"/>
        <charset val="129"/>
        <scheme val="minor"/>
      </rPr>
      <t>8 Provinces</t>
    </r>
    <phoneticPr fontId="18" type="noConversion"/>
  </si>
  <si>
    <r>
      <rPr>
        <b/>
        <sz val="9"/>
        <rFont val="맑은 고딕"/>
        <family val="3"/>
        <charset val="129"/>
        <scheme val="minor"/>
      </rPr>
      <t xml:space="preserve">6대 광역시 </t>
    </r>
    <r>
      <rPr>
        <sz val="7"/>
        <rFont val="맑은 고딕"/>
        <family val="3"/>
        <charset val="129"/>
        <scheme val="minor"/>
      </rPr>
      <t>6 Large cities</t>
    </r>
    <phoneticPr fontId="16" type="noConversion"/>
  </si>
  <si>
    <r>
      <rPr>
        <sz val="7"/>
        <rFont val="맑은 고딕"/>
        <family val="3"/>
        <charset val="129"/>
        <scheme val="minor"/>
      </rPr>
      <t xml:space="preserve">6 Large cities </t>
    </r>
    <r>
      <rPr>
        <b/>
        <sz val="9"/>
        <rFont val="맑은 고딕"/>
        <family val="3"/>
        <charset val="129"/>
        <scheme val="minor"/>
      </rPr>
      <t xml:space="preserve"> 6대 광역시</t>
    </r>
    <phoneticPr fontId="17" type="noConversion"/>
  </si>
  <si>
    <r>
      <rPr>
        <b/>
        <sz val="9"/>
        <rFont val="맑은 고딕"/>
        <family val="3"/>
        <charset val="129"/>
        <scheme val="minor"/>
      </rPr>
      <t>9개 도</t>
    </r>
    <r>
      <rPr>
        <sz val="7"/>
        <rFont val="맑은 고딕"/>
        <family val="3"/>
        <charset val="129"/>
        <scheme val="minor"/>
      </rPr>
      <t xml:space="preserve"> 9 Provinces</t>
    </r>
    <phoneticPr fontId="17" type="noConversion"/>
  </si>
  <si>
    <r>
      <rPr>
        <sz val="7"/>
        <rFont val="맑은 고딕"/>
        <family val="3"/>
        <charset val="129"/>
        <scheme val="minor"/>
      </rPr>
      <t xml:space="preserve">9 Provinces  </t>
    </r>
    <r>
      <rPr>
        <b/>
        <sz val="9"/>
        <rFont val="맑은 고딕"/>
        <family val="3"/>
        <charset val="129"/>
        <scheme val="minor"/>
      </rPr>
      <t>9개 도</t>
    </r>
    <phoneticPr fontId="17" type="noConversion"/>
  </si>
  <si>
    <r>
      <t xml:space="preserve">5대 광역시 </t>
    </r>
    <r>
      <rPr>
        <sz val="7"/>
        <rFont val="맑은 고딕"/>
        <family val="3"/>
        <charset val="129"/>
        <scheme val="minor"/>
      </rPr>
      <t xml:space="preserve">5 Large Cities </t>
    </r>
    <phoneticPr fontId="17" type="noConversion"/>
  </si>
  <si>
    <r>
      <rPr>
        <sz val="7"/>
        <rFont val="맑은 고딕"/>
        <family val="3"/>
        <charset val="129"/>
        <scheme val="minor"/>
      </rPr>
      <t>5 Large Cities</t>
    </r>
    <r>
      <rPr>
        <b/>
        <sz val="9"/>
        <rFont val="맑은 고딕"/>
        <family val="3"/>
        <charset val="129"/>
        <scheme val="minor"/>
      </rPr>
      <t xml:space="preserve"> 5대 광역시</t>
    </r>
    <r>
      <rPr>
        <sz val="7"/>
        <rFont val="맑은 고딕"/>
        <family val="3"/>
        <charset val="129"/>
        <scheme val="minor"/>
      </rPr>
      <t xml:space="preserve"> </t>
    </r>
    <phoneticPr fontId="17" type="noConversion"/>
  </si>
  <si>
    <r>
      <t xml:space="preserve">6대 광역시 </t>
    </r>
    <r>
      <rPr>
        <sz val="7"/>
        <rFont val="맑은 고딕"/>
        <family val="3"/>
        <charset val="129"/>
        <scheme val="minor"/>
      </rPr>
      <t xml:space="preserve">6 Large Cities </t>
    </r>
    <phoneticPr fontId="16" type="noConversion"/>
  </si>
  <si>
    <r>
      <rPr>
        <sz val="7"/>
        <rFont val="맑은 고딕"/>
        <family val="3"/>
        <charset val="129"/>
        <scheme val="minor"/>
      </rPr>
      <t xml:space="preserve">8 Provinces </t>
    </r>
    <r>
      <rPr>
        <b/>
        <sz val="9"/>
        <rFont val="맑은 고딕"/>
        <family val="3"/>
        <charset val="129"/>
        <scheme val="minor"/>
      </rPr>
      <t>8개 도</t>
    </r>
    <phoneticPr fontId="18" type="noConversion"/>
  </si>
  <si>
    <r>
      <rPr>
        <sz val="7"/>
        <rFont val="맑은 고딕"/>
        <family val="3"/>
        <charset val="129"/>
        <scheme val="minor"/>
      </rPr>
      <t xml:space="preserve">  9 Provinces</t>
    </r>
    <r>
      <rPr>
        <b/>
        <sz val="9"/>
        <rFont val="맑은 고딕"/>
        <family val="3"/>
        <charset val="129"/>
        <scheme val="minor"/>
      </rPr>
      <t xml:space="preserve"> 9개 도 </t>
    </r>
    <phoneticPr fontId="16" type="noConversion"/>
  </si>
  <si>
    <r>
      <t>9개 도</t>
    </r>
    <r>
      <rPr>
        <sz val="7"/>
        <rFont val="맑은 고딕"/>
        <family val="3"/>
        <charset val="129"/>
        <scheme val="minor"/>
      </rPr>
      <t xml:space="preserve"> 9 Provinces </t>
    </r>
    <phoneticPr fontId="16" type="noConversion"/>
  </si>
  <si>
    <r>
      <t xml:space="preserve">8개 도 </t>
    </r>
    <r>
      <rPr>
        <sz val="7"/>
        <rFont val="맑은 고딕"/>
        <family val="3"/>
        <charset val="129"/>
        <scheme val="minor"/>
      </rPr>
      <t>8 Provinces</t>
    </r>
    <phoneticPr fontId="18" type="noConversion"/>
  </si>
  <si>
    <r>
      <rPr>
        <sz val="7"/>
        <rFont val="맑은 고딕"/>
        <family val="3"/>
        <charset val="129"/>
        <scheme val="minor"/>
      </rPr>
      <t xml:space="preserve">5 Large Cities </t>
    </r>
    <r>
      <rPr>
        <b/>
        <sz val="9"/>
        <rFont val="맑은 고딕"/>
        <family val="3"/>
        <charset val="129"/>
        <scheme val="minor"/>
      </rPr>
      <t>5대  광역시</t>
    </r>
    <phoneticPr fontId="16" type="noConversion"/>
  </si>
  <si>
    <r>
      <t xml:space="preserve">8개       도 </t>
    </r>
    <r>
      <rPr>
        <sz val="7"/>
        <rFont val="맑은 고딕"/>
        <family val="3"/>
        <charset val="129"/>
        <scheme val="minor"/>
      </rPr>
      <t>8 Provinces</t>
    </r>
    <phoneticPr fontId="18" type="noConversion"/>
  </si>
  <si>
    <r>
      <rPr>
        <sz val="7"/>
        <rFont val="맑은 고딕"/>
        <family val="3"/>
        <charset val="129"/>
        <scheme val="minor"/>
      </rPr>
      <t xml:space="preserve">9 Provinces  </t>
    </r>
    <r>
      <rPr>
        <b/>
        <sz val="9"/>
        <rFont val="맑은 고딕"/>
        <family val="3"/>
        <charset val="129"/>
        <scheme val="minor"/>
      </rPr>
      <t>9개 도</t>
    </r>
    <phoneticPr fontId="17" type="noConversion"/>
  </si>
  <si>
    <r>
      <rPr>
        <sz val="7"/>
        <rFont val="맑은 고딕"/>
        <family val="3"/>
        <charset val="129"/>
        <scheme val="minor"/>
      </rPr>
      <t xml:space="preserve">6 Large cities </t>
    </r>
    <r>
      <rPr>
        <b/>
        <sz val="9"/>
        <rFont val="맑은 고딕"/>
        <family val="3"/>
        <charset val="129"/>
        <scheme val="minor"/>
      </rPr>
      <t xml:space="preserve"> 6대 광역시</t>
    </r>
    <phoneticPr fontId="17" type="noConversion"/>
  </si>
  <si>
    <r>
      <t>중부산권</t>
    </r>
    <r>
      <rPr>
        <sz val="7"/>
        <rFont val="맑은 고딕"/>
        <family val="3"/>
        <charset val="129"/>
        <scheme val="minor"/>
      </rPr>
      <t xml:space="preserve"> Jungbusan-kwon</t>
    </r>
    <phoneticPr fontId="16" type="noConversion"/>
  </si>
  <si>
    <r>
      <t xml:space="preserve">경부 1권 </t>
    </r>
    <r>
      <rPr>
        <sz val="7"/>
        <rFont val="맑은 고딕"/>
        <family val="3"/>
        <charset val="129"/>
        <scheme val="minor"/>
      </rPr>
      <t>Gyeongbu1-kwon</t>
    </r>
    <phoneticPr fontId="16" type="noConversion"/>
  </si>
  <si>
    <r>
      <t xml:space="preserve">도심권 </t>
    </r>
    <r>
      <rPr>
        <sz val="7"/>
        <rFont val="맑은 고딕"/>
        <family val="3"/>
        <charset val="129"/>
        <scheme val="minor"/>
      </rPr>
      <t>Dosim-kwon</t>
    </r>
    <phoneticPr fontId="17" type="noConversion"/>
  </si>
  <si>
    <r>
      <rPr>
        <sz val="7"/>
        <rFont val="맑은 고딕"/>
        <family val="3"/>
        <charset val="129"/>
        <scheme val="minor"/>
      </rPr>
      <t xml:space="preserve">9 Provinces </t>
    </r>
    <r>
      <rPr>
        <b/>
        <sz val="9"/>
        <rFont val="맑은 고딕"/>
        <family val="3"/>
        <charset val="129"/>
        <scheme val="minor"/>
      </rPr>
      <t>9개 도</t>
    </r>
    <phoneticPr fontId="17" type="noConversion"/>
  </si>
  <si>
    <r>
      <rPr>
        <b/>
        <sz val="9"/>
        <rFont val="맑은 고딕"/>
        <family val="3"/>
        <charset val="129"/>
        <scheme val="minor"/>
      </rPr>
      <t xml:space="preserve">9개 도 </t>
    </r>
    <r>
      <rPr>
        <sz val="7"/>
        <rFont val="맑은 고딕"/>
        <family val="3"/>
        <charset val="129"/>
        <scheme val="minor"/>
      </rPr>
      <t>9 Provinces</t>
    </r>
    <phoneticPr fontId="17" type="noConversion"/>
  </si>
  <si>
    <r>
      <t xml:space="preserve">8개        도 </t>
    </r>
    <r>
      <rPr>
        <sz val="7"/>
        <rFont val="맑은 고딕"/>
        <family val="3"/>
        <charset val="129"/>
        <scheme val="minor"/>
      </rPr>
      <t>8 Provinces</t>
    </r>
    <phoneticPr fontId="18" type="noConversion"/>
  </si>
  <si>
    <r>
      <rPr>
        <sz val="7"/>
        <rFont val="맑은 고딕"/>
        <family val="3"/>
        <charset val="129"/>
        <scheme val="minor"/>
      </rPr>
      <t xml:space="preserve">9 Provinces  </t>
    </r>
    <r>
      <rPr>
        <b/>
        <sz val="9"/>
        <rFont val="맑은 고딕"/>
        <family val="3"/>
        <charset val="129"/>
        <scheme val="minor"/>
      </rPr>
      <t>9개       도</t>
    </r>
    <phoneticPr fontId="17" type="noConversion"/>
  </si>
  <si>
    <r>
      <rPr>
        <sz val="7"/>
        <rFont val="맑은 고딕"/>
        <family val="3"/>
        <charset val="129"/>
        <scheme val="minor"/>
      </rPr>
      <t xml:space="preserve">9 Provinces </t>
    </r>
    <r>
      <rPr>
        <b/>
        <sz val="9"/>
        <rFont val="맑은 고딕"/>
        <family val="3"/>
        <charset val="129"/>
        <scheme val="minor"/>
      </rPr>
      <t>9개 도</t>
    </r>
    <phoneticPr fontId="17" type="noConversion"/>
  </si>
  <si>
    <r>
      <rPr>
        <sz val="7"/>
        <rFont val="맑은 고딕"/>
        <family val="3"/>
        <charset val="129"/>
        <scheme val="minor"/>
      </rPr>
      <t xml:space="preserve">6 Large cities </t>
    </r>
    <r>
      <rPr>
        <b/>
        <sz val="9"/>
        <rFont val="맑은 고딕"/>
        <family val="3"/>
        <charset val="129"/>
        <scheme val="minor"/>
      </rPr>
      <t>6대 광역시</t>
    </r>
    <phoneticPr fontId="17" type="noConversion"/>
  </si>
  <si>
    <r>
      <t xml:space="preserve">8개 도 </t>
    </r>
    <r>
      <rPr>
        <sz val="7"/>
        <rFont val="맑은 고딕"/>
        <family val="3"/>
        <charset val="129"/>
        <scheme val="minor"/>
      </rPr>
      <t>8 Provinces</t>
    </r>
    <phoneticPr fontId="16" type="noConversion"/>
  </si>
  <si>
    <r>
      <t xml:space="preserve">9개 도 </t>
    </r>
    <r>
      <rPr>
        <sz val="7"/>
        <rFont val="맑은 고딕"/>
        <family val="3"/>
        <charset val="129"/>
        <scheme val="minor"/>
      </rPr>
      <t>9 Provinces</t>
    </r>
    <phoneticPr fontId="16" type="noConversion"/>
  </si>
  <si>
    <r>
      <rPr>
        <sz val="7"/>
        <rFont val="맑은 고딕"/>
        <family val="3"/>
        <charset val="129"/>
        <scheme val="minor"/>
      </rPr>
      <t xml:space="preserve">9 Provinces </t>
    </r>
    <r>
      <rPr>
        <b/>
        <sz val="9"/>
        <rFont val="맑은 고딕"/>
        <family val="3"/>
        <charset val="129"/>
        <scheme val="minor"/>
      </rPr>
      <t>9개 도</t>
    </r>
    <phoneticPr fontId="18" type="noConversion"/>
  </si>
  <si>
    <r>
      <t>9개 도</t>
    </r>
    <r>
      <rPr>
        <sz val="7"/>
        <rFont val="맑은 고딕"/>
        <family val="3"/>
        <charset val="129"/>
        <scheme val="minor"/>
      </rPr>
      <t xml:space="preserve"> 9 Provinces</t>
    </r>
    <phoneticPr fontId="16" type="noConversion"/>
  </si>
  <si>
    <t>지역구분</t>
    <phoneticPr fontId="18" type="noConversion"/>
  </si>
  <si>
    <t>종합</t>
    <phoneticPr fontId="18" type="noConversion"/>
  </si>
  <si>
    <t>지방</t>
    <phoneticPr fontId="18" type="noConversion"/>
  </si>
  <si>
    <t>5대광역시</t>
    <phoneticPr fontId="18" type="noConversion"/>
  </si>
  <si>
    <t>8개도</t>
    <phoneticPr fontId="18" type="noConversion"/>
  </si>
  <si>
    <t>종합</t>
    <phoneticPr fontId="18" type="noConversion"/>
  </si>
  <si>
    <t>종로구</t>
  </si>
  <si>
    <t>중구</t>
  </si>
  <si>
    <t>용산구</t>
  </si>
  <si>
    <t>성동구</t>
  </si>
  <si>
    <t>광진구</t>
  </si>
  <si>
    <t>동대문구</t>
  </si>
  <si>
    <t>중랑구</t>
  </si>
  <si>
    <t>성북구</t>
  </si>
  <si>
    <t>강북구</t>
  </si>
  <si>
    <t>도봉구</t>
  </si>
  <si>
    <t>노원구</t>
  </si>
  <si>
    <t>은평구</t>
  </si>
  <si>
    <t>서대문구</t>
  </si>
  <si>
    <t>마포구</t>
  </si>
  <si>
    <t>양천구</t>
  </si>
  <si>
    <t>강서구</t>
  </si>
  <si>
    <t>구로구</t>
  </si>
  <si>
    <t>금천구</t>
  </si>
  <si>
    <t>영등포구</t>
  </si>
  <si>
    <t>동작구</t>
  </si>
  <si>
    <t>관악구</t>
  </si>
  <si>
    <t>서초구</t>
  </si>
  <si>
    <t>강남구</t>
  </si>
  <si>
    <t>송파구</t>
  </si>
  <si>
    <t>강동구</t>
  </si>
  <si>
    <t>강북</t>
    <phoneticPr fontId="18" type="noConversion"/>
  </si>
  <si>
    <t>강남</t>
    <phoneticPr fontId="18" type="noConversion"/>
  </si>
  <si>
    <t>단독주택</t>
    <phoneticPr fontId="18" type="noConversion"/>
  </si>
  <si>
    <t>다가구주택</t>
    <phoneticPr fontId="18" type="noConversion"/>
  </si>
  <si>
    <t>다세대주택</t>
    <phoneticPr fontId="18" type="noConversion"/>
  </si>
  <si>
    <t>연립주택</t>
    <phoneticPr fontId="18" type="noConversion"/>
  </si>
  <si>
    <t>아파트</t>
    <phoneticPr fontId="18" type="noConversion"/>
  </si>
  <si>
    <r>
      <t xml:space="preserve">구분
</t>
    </r>
    <r>
      <rPr>
        <sz val="7"/>
        <color indexed="8"/>
        <rFont val="Arial"/>
        <family val="2"/>
      </rPr>
      <t xml:space="preserve">Classification   </t>
    </r>
    <phoneticPr fontId="18" type="noConversion"/>
  </si>
  <si>
    <r>
      <t xml:space="preserve">변동률(%)
</t>
    </r>
    <r>
      <rPr>
        <sz val="7"/>
        <color indexed="8"/>
        <rFont val="Arial"/>
        <family val="2"/>
      </rPr>
      <t>Change(%)</t>
    </r>
    <phoneticPr fontId="16" type="noConversion"/>
  </si>
  <si>
    <r>
      <t xml:space="preserve">전월
</t>
    </r>
    <r>
      <rPr>
        <sz val="7"/>
        <color indexed="8"/>
        <rFont val="Arial"/>
        <family val="2"/>
      </rPr>
      <t>M/M</t>
    </r>
    <phoneticPr fontId="16" type="noConversion"/>
  </si>
  <si>
    <r>
      <t xml:space="preserve">전년말
</t>
    </r>
    <r>
      <rPr>
        <sz val="6"/>
        <color indexed="8"/>
        <rFont val="Arial"/>
        <family val="2"/>
      </rPr>
      <t>End of last year</t>
    </r>
    <phoneticPr fontId="16" type="noConversion"/>
  </si>
  <si>
    <r>
      <t xml:space="preserve">전년동월
</t>
    </r>
    <r>
      <rPr>
        <sz val="7"/>
        <color indexed="8"/>
        <rFont val="Arial"/>
        <family val="2"/>
      </rPr>
      <t>Y/Y</t>
    </r>
    <phoneticPr fontId="16" type="noConversion"/>
  </si>
  <si>
    <r>
      <t xml:space="preserve">전  국 </t>
    </r>
    <r>
      <rPr>
        <sz val="7"/>
        <rFont val="Arial"/>
        <family val="2"/>
      </rPr>
      <t>The Whole Country</t>
    </r>
    <phoneticPr fontId="17" type="noConversion"/>
  </si>
  <si>
    <r>
      <rPr>
        <sz val="7"/>
        <rFont val="Arial"/>
        <family val="2"/>
      </rPr>
      <t xml:space="preserve">The Whole Country </t>
    </r>
    <r>
      <rPr>
        <b/>
        <sz val="9"/>
        <rFont val="맑은 고딕"/>
        <family val="3"/>
        <charset val="129"/>
        <scheme val="minor"/>
      </rPr>
      <t>전  국</t>
    </r>
    <phoneticPr fontId="17" type="noConversion"/>
  </si>
  <si>
    <r>
      <t>서  울</t>
    </r>
    <r>
      <rPr>
        <sz val="9"/>
        <rFont val="맑은 고딕"/>
        <family val="3"/>
        <charset val="129"/>
        <scheme val="minor"/>
      </rPr>
      <t xml:space="preserve"> </t>
    </r>
    <r>
      <rPr>
        <sz val="7"/>
        <rFont val="Arial"/>
        <family val="2"/>
      </rPr>
      <t>Seoul</t>
    </r>
    <phoneticPr fontId="17" type="noConversion"/>
  </si>
  <si>
    <r>
      <rPr>
        <sz val="7"/>
        <rFont val="Arial"/>
        <family val="2"/>
      </rPr>
      <t xml:space="preserve">Seoul </t>
    </r>
    <r>
      <rPr>
        <b/>
        <sz val="9"/>
        <rFont val="맑은 고딕"/>
        <family val="3"/>
        <charset val="129"/>
        <scheme val="minor"/>
      </rPr>
      <t>서  울</t>
    </r>
    <phoneticPr fontId="17" type="noConversion"/>
  </si>
  <si>
    <r>
      <rPr>
        <b/>
        <sz val="9"/>
        <rFont val="맑은 고딕"/>
        <family val="3"/>
        <charset val="129"/>
        <scheme val="minor"/>
      </rPr>
      <t>경  기</t>
    </r>
    <r>
      <rPr>
        <sz val="9"/>
        <rFont val="맑은 고딕"/>
        <family val="3"/>
        <charset val="129"/>
        <scheme val="minor"/>
      </rPr>
      <t xml:space="preserve"> </t>
    </r>
    <r>
      <rPr>
        <sz val="7"/>
        <rFont val="Arial"/>
        <family val="2"/>
      </rPr>
      <t>Gyeonggi</t>
    </r>
    <phoneticPr fontId="17" type="noConversion"/>
  </si>
  <si>
    <r>
      <rPr>
        <sz val="7"/>
        <rFont val="Arial"/>
        <family val="2"/>
      </rPr>
      <t xml:space="preserve">Gyeonggi </t>
    </r>
    <r>
      <rPr>
        <b/>
        <sz val="9"/>
        <rFont val="맑은 고딕"/>
        <family val="3"/>
        <charset val="129"/>
        <scheme val="minor"/>
      </rPr>
      <t>경  기</t>
    </r>
    <phoneticPr fontId="17" type="noConversion"/>
  </si>
  <si>
    <r>
      <rPr>
        <b/>
        <sz val="9"/>
        <rFont val="맑은 고딕"/>
        <family val="3"/>
        <charset val="129"/>
      </rPr>
      <t>인</t>
    </r>
    <r>
      <rPr>
        <b/>
        <sz val="9"/>
        <rFont val="Arial"/>
        <family val="2"/>
      </rPr>
      <t xml:space="preserve">  </t>
    </r>
    <r>
      <rPr>
        <b/>
        <sz val="9"/>
        <rFont val="맑은 고딕"/>
        <family val="3"/>
        <charset val="129"/>
      </rPr>
      <t>천</t>
    </r>
    <r>
      <rPr>
        <sz val="9"/>
        <rFont val="맑은 고딕"/>
        <family val="3"/>
        <charset val="129"/>
        <scheme val="minor"/>
      </rPr>
      <t xml:space="preserve"> </t>
    </r>
    <r>
      <rPr>
        <sz val="7"/>
        <rFont val="맑은 고딕"/>
        <family val="3"/>
        <charset val="129"/>
        <scheme val="minor"/>
      </rPr>
      <t>Incheon</t>
    </r>
    <phoneticPr fontId="16" type="noConversion"/>
  </si>
  <si>
    <r>
      <rPr>
        <sz val="7"/>
        <rFont val="Arial"/>
        <family val="2"/>
      </rPr>
      <t>Incheon</t>
    </r>
    <r>
      <rPr>
        <sz val="7"/>
        <rFont val="맑은 고딕"/>
        <family val="3"/>
        <charset val="129"/>
        <scheme val="minor"/>
      </rPr>
      <t xml:space="preserve"> </t>
    </r>
    <r>
      <rPr>
        <b/>
        <sz val="9"/>
        <rFont val="맑은 고딕"/>
        <family val="3"/>
        <charset val="129"/>
        <scheme val="minor"/>
      </rPr>
      <t>인  천</t>
    </r>
    <phoneticPr fontId="16" type="noConversion"/>
  </si>
  <si>
    <r>
      <rPr>
        <b/>
        <sz val="9"/>
        <rFont val="맑은 고딕"/>
        <family val="3"/>
        <charset val="129"/>
        <scheme val="minor"/>
      </rPr>
      <t>부  산</t>
    </r>
    <r>
      <rPr>
        <sz val="9"/>
        <rFont val="Arial"/>
        <family val="2"/>
      </rPr>
      <t xml:space="preserve"> </t>
    </r>
    <r>
      <rPr>
        <sz val="7"/>
        <rFont val="Arial"/>
        <family val="2"/>
      </rPr>
      <t>Busan</t>
    </r>
    <phoneticPr fontId="16" type="noConversion"/>
  </si>
  <si>
    <r>
      <rPr>
        <sz val="7"/>
        <rFont val="Arial"/>
        <family val="2"/>
      </rPr>
      <t>Busan</t>
    </r>
    <r>
      <rPr>
        <sz val="7"/>
        <rFont val="맑은 고딕"/>
        <family val="3"/>
        <charset val="129"/>
        <scheme val="minor"/>
      </rPr>
      <t xml:space="preserve"> </t>
    </r>
    <r>
      <rPr>
        <b/>
        <sz val="9"/>
        <rFont val="맑은 고딕"/>
        <family val="3"/>
        <charset val="129"/>
        <scheme val="minor"/>
      </rPr>
      <t>부  산</t>
    </r>
    <phoneticPr fontId="16" type="noConversion"/>
  </si>
  <si>
    <r>
      <rPr>
        <b/>
        <sz val="9"/>
        <rFont val="맑은 고딕"/>
        <family val="3"/>
        <charset val="129"/>
        <scheme val="minor"/>
      </rPr>
      <t>대  전</t>
    </r>
    <r>
      <rPr>
        <sz val="9"/>
        <rFont val="Arial"/>
        <family val="2"/>
      </rPr>
      <t xml:space="preserve"> </t>
    </r>
    <r>
      <rPr>
        <sz val="7"/>
        <rFont val="Arial"/>
        <family val="2"/>
      </rPr>
      <t>Daejeon</t>
    </r>
    <phoneticPr fontId="16" type="noConversion"/>
  </si>
  <si>
    <r>
      <rPr>
        <sz val="7"/>
        <rFont val="Arial"/>
        <family val="2"/>
      </rPr>
      <t xml:space="preserve">Daejeon </t>
    </r>
    <r>
      <rPr>
        <b/>
        <sz val="9"/>
        <rFont val="맑은 고딕"/>
        <family val="3"/>
        <charset val="129"/>
        <scheme val="minor"/>
      </rPr>
      <t>대  전</t>
    </r>
    <phoneticPr fontId="16" type="noConversion"/>
  </si>
  <si>
    <r>
      <rPr>
        <b/>
        <sz val="9"/>
        <rFont val="맑은 고딕"/>
        <family val="3"/>
        <charset val="129"/>
        <scheme val="minor"/>
      </rPr>
      <t>광  주</t>
    </r>
    <r>
      <rPr>
        <sz val="9"/>
        <rFont val="Arial"/>
        <family val="2"/>
      </rPr>
      <t xml:space="preserve"> </t>
    </r>
    <r>
      <rPr>
        <sz val="7"/>
        <rFont val="Arial"/>
        <family val="2"/>
      </rPr>
      <t>Gwangju</t>
    </r>
    <phoneticPr fontId="16" type="noConversion"/>
  </si>
  <si>
    <r>
      <rPr>
        <sz val="7"/>
        <rFont val="Arial"/>
        <family val="2"/>
      </rPr>
      <t>Gwangju</t>
    </r>
    <r>
      <rPr>
        <sz val="7"/>
        <rFont val="맑은 고딕"/>
        <family val="3"/>
        <charset val="129"/>
        <scheme val="minor"/>
      </rPr>
      <t xml:space="preserve"> </t>
    </r>
    <r>
      <rPr>
        <b/>
        <sz val="9"/>
        <rFont val="맑은 고딕"/>
        <family val="3"/>
        <charset val="129"/>
        <scheme val="minor"/>
      </rPr>
      <t>광  주</t>
    </r>
    <phoneticPr fontId="16" type="noConversion"/>
  </si>
  <si>
    <r>
      <rPr>
        <b/>
        <sz val="9"/>
        <rFont val="맑은 고딕"/>
        <family val="3"/>
        <charset val="129"/>
        <scheme val="minor"/>
      </rPr>
      <t>대  구</t>
    </r>
    <r>
      <rPr>
        <sz val="9"/>
        <rFont val="Arial"/>
        <family val="2"/>
      </rPr>
      <t xml:space="preserve"> </t>
    </r>
    <r>
      <rPr>
        <sz val="7"/>
        <rFont val="Arial"/>
        <family val="2"/>
      </rPr>
      <t>Daegu</t>
    </r>
    <phoneticPr fontId="16" type="noConversion"/>
  </si>
  <si>
    <r>
      <rPr>
        <sz val="7"/>
        <rFont val="Arial"/>
        <family val="2"/>
      </rPr>
      <t>Daegu</t>
    </r>
    <r>
      <rPr>
        <sz val="7"/>
        <rFont val="맑은 고딕"/>
        <family val="3"/>
        <charset val="129"/>
        <scheme val="minor"/>
      </rPr>
      <t xml:space="preserve"> </t>
    </r>
    <r>
      <rPr>
        <b/>
        <sz val="9"/>
        <rFont val="맑은 고딕"/>
        <family val="3"/>
        <charset val="129"/>
        <scheme val="minor"/>
      </rPr>
      <t>대  구</t>
    </r>
    <phoneticPr fontId="16" type="noConversion"/>
  </si>
  <si>
    <r>
      <rPr>
        <b/>
        <sz val="9"/>
        <rFont val="맑은 고딕"/>
        <family val="3"/>
        <charset val="129"/>
        <scheme val="minor"/>
      </rPr>
      <t>울  산</t>
    </r>
    <r>
      <rPr>
        <sz val="9"/>
        <rFont val="Arial"/>
        <family val="2"/>
      </rPr>
      <t xml:space="preserve"> </t>
    </r>
    <r>
      <rPr>
        <sz val="7"/>
        <rFont val="Arial"/>
        <family val="2"/>
      </rPr>
      <t>Ulsan</t>
    </r>
    <phoneticPr fontId="16" type="noConversion"/>
  </si>
  <si>
    <r>
      <rPr>
        <sz val="7"/>
        <rFont val="Arial"/>
        <family val="2"/>
      </rPr>
      <t>Ulsan</t>
    </r>
    <r>
      <rPr>
        <sz val="7"/>
        <rFont val="맑은 고딕"/>
        <family val="3"/>
        <charset val="129"/>
        <scheme val="minor"/>
      </rPr>
      <t xml:space="preserve"> </t>
    </r>
    <r>
      <rPr>
        <b/>
        <sz val="9"/>
        <rFont val="맑은 고딕"/>
        <family val="3"/>
        <charset val="129"/>
        <scheme val="minor"/>
      </rPr>
      <t>울  산</t>
    </r>
    <phoneticPr fontId="16" type="noConversion"/>
  </si>
  <si>
    <r>
      <rPr>
        <b/>
        <sz val="9"/>
        <rFont val="맑은 고딕"/>
        <family val="3"/>
        <charset val="129"/>
        <scheme val="minor"/>
      </rPr>
      <t>세  종</t>
    </r>
    <r>
      <rPr>
        <sz val="9"/>
        <rFont val="Arial"/>
        <family val="2"/>
      </rPr>
      <t xml:space="preserve"> </t>
    </r>
    <r>
      <rPr>
        <sz val="7"/>
        <rFont val="Arial"/>
        <family val="2"/>
      </rPr>
      <t>Sejong</t>
    </r>
    <phoneticPr fontId="16" type="noConversion"/>
  </si>
  <si>
    <r>
      <rPr>
        <sz val="7"/>
        <rFont val="Arial"/>
        <family val="2"/>
      </rPr>
      <t>Sejong</t>
    </r>
    <r>
      <rPr>
        <sz val="7"/>
        <rFont val="맑은 고딕"/>
        <family val="3"/>
        <charset val="129"/>
        <scheme val="minor"/>
      </rPr>
      <t xml:space="preserve"> </t>
    </r>
    <r>
      <rPr>
        <b/>
        <sz val="9"/>
        <rFont val="맑은 고딕"/>
        <family val="3"/>
        <charset val="129"/>
        <scheme val="minor"/>
      </rPr>
      <t>세  종</t>
    </r>
    <phoneticPr fontId="16" type="noConversion"/>
  </si>
  <si>
    <r>
      <rPr>
        <b/>
        <sz val="9"/>
        <rFont val="맑은 고딕"/>
        <family val="3"/>
        <charset val="129"/>
        <scheme val="minor"/>
      </rPr>
      <t>강  원</t>
    </r>
    <r>
      <rPr>
        <sz val="9"/>
        <rFont val="Arial"/>
        <family val="2"/>
      </rPr>
      <t xml:space="preserve"> </t>
    </r>
    <r>
      <rPr>
        <sz val="7"/>
        <rFont val="Arial"/>
        <family val="2"/>
      </rPr>
      <t>Gangwon</t>
    </r>
    <phoneticPr fontId="17" type="noConversion"/>
  </si>
  <si>
    <r>
      <rPr>
        <sz val="7"/>
        <rFont val="Arial"/>
        <family val="2"/>
      </rPr>
      <t>Gangwon</t>
    </r>
    <r>
      <rPr>
        <sz val="7"/>
        <rFont val="맑은 고딕"/>
        <family val="3"/>
        <charset val="129"/>
        <scheme val="minor"/>
      </rPr>
      <t xml:space="preserve"> </t>
    </r>
    <r>
      <rPr>
        <b/>
        <sz val="9"/>
        <rFont val="맑은 고딕"/>
        <family val="3"/>
        <charset val="129"/>
        <scheme val="minor"/>
      </rPr>
      <t>강  원</t>
    </r>
    <phoneticPr fontId="17" type="noConversion"/>
  </si>
  <si>
    <r>
      <rPr>
        <b/>
        <sz val="9"/>
        <rFont val="맑은 고딕"/>
        <family val="3"/>
        <charset val="129"/>
        <scheme val="minor"/>
      </rPr>
      <t>충  북</t>
    </r>
    <r>
      <rPr>
        <sz val="9"/>
        <rFont val="맑은 고딕"/>
        <family val="3"/>
        <charset val="129"/>
        <scheme val="minor"/>
      </rPr>
      <t xml:space="preserve"> </t>
    </r>
    <r>
      <rPr>
        <sz val="7"/>
        <rFont val="Arial"/>
        <family val="2"/>
      </rPr>
      <t>Chungbuk</t>
    </r>
    <phoneticPr fontId="17" type="noConversion"/>
  </si>
  <si>
    <r>
      <rPr>
        <sz val="7"/>
        <rFont val="Arial"/>
        <family val="2"/>
      </rPr>
      <t>Chungbuk</t>
    </r>
    <r>
      <rPr>
        <sz val="7"/>
        <rFont val="맑은 고딕"/>
        <family val="3"/>
        <charset val="129"/>
        <scheme val="minor"/>
      </rPr>
      <t xml:space="preserve"> </t>
    </r>
    <r>
      <rPr>
        <b/>
        <sz val="9"/>
        <rFont val="맑은 고딕"/>
        <family val="3"/>
        <charset val="129"/>
        <scheme val="minor"/>
      </rPr>
      <t>충  북</t>
    </r>
    <phoneticPr fontId="17" type="noConversion"/>
  </si>
  <si>
    <r>
      <rPr>
        <b/>
        <sz val="9"/>
        <rFont val="맑은 고딕"/>
        <family val="3"/>
        <charset val="129"/>
        <scheme val="minor"/>
      </rPr>
      <t>충  남</t>
    </r>
    <r>
      <rPr>
        <sz val="9"/>
        <rFont val="맑은 고딕"/>
        <family val="3"/>
        <charset val="129"/>
        <scheme val="minor"/>
      </rPr>
      <t xml:space="preserve"> </t>
    </r>
    <r>
      <rPr>
        <sz val="7"/>
        <rFont val="Arial"/>
        <family val="2"/>
      </rPr>
      <t>Chungnam</t>
    </r>
    <phoneticPr fontId="17" type="noConversion"/>
  </si>
  <si>
    <r>
      <rPr>
        <sz val="7"/>
        <rFont val="Arial"/>
        <family val="2"/>
      </rPr>
      <t>Chungnam</t>
    </r>
    <r>
      <rPr>
        <sz val="7"/>
        <rFont val="맑은 고딕"/>
        <family val="3"/>
        <charset val="129"/>
        <scheme val="minor"/>
      </rPr>
      <t xml:space="preserve"> </t>
    </r>
    <r>
      <rPr>
        <b/>
        <sz val="9"/>
        <rFont val="맑은 고딕"/>
        <family val="3"/>
        <charset val="129"/>
        <scheme val="minor"/>
      </rPr>
      <t>충  남</t>
    </r>
    <phoneticPr fontId="17" type="noConversion"/>
  </si>
  <si>
    <r>
      <rPr>
        <b/>
        <sz val="9"/>
        <rFont val="맑은 고딕"/>
        <family val="3"/>
        <charset val="129"/>
        <scheme val="minor"/>
      </rPr>
      <t>전  북</t>
    </r>
    <r>
      <rPr>
        <sz val="9"/>
        <rFont val="Arial"/>
        <family val="2"/>
      </rPr>
      <t xml:space="preserve"> </t>
    </r>
    <r>
      <rPr>
        <sz val="7"/>
        <rFont val="Arial"/>
        <family val="2"/>
      </rPr>
      <t>Jeonbuk</t>
    </r>
    <phoneticPr fontId="17" type="noConversion"/>
  </si>
  <si>
    <r>
      <rPr>
        <sz val="7"/>
        <rFont val="Arial"/>
        <family val="2"/>
      </rPr>
      <t>Jeonbuk</t>
    </r>
    <r>
      <rPr>
        <sz val="7"/>
        <rFont val="맑은 고딕"/>
        <family val="3"/>
        <charset val="129"/>
        <scheme val="minor"/>
      </rPr>
      <t xml:space="preserve"> </t>
    </r>
    <r>
      <rPr>
        <b/>
        <sz val="9"/>
        <rFont val="맑은 고딕"/>
        <family val="3"/>
        <charset val="129"/>
        <scheme val="minor"/>
      </rPr>
      <t>전  북</t>
    </r>
    <phoneticPr fontId="17" type="noConversion"/>
  </si>
  <si>
    <r>
      <rPr>
        <b/>
        <sz val="9"/>
        <rFont val="맑은 고딕"/>
        <family val="3"/>
        <charset val="129"/>
        <scheme val="minor"/>
      </rPr>
      <t>전  남</t>
    </r>
    <r>
      <rPr>
        <sz val="7"/>
        <rFont val="맑은 고딕"/>
        <family val="3"/>
        <charset val="129"/>
        <scheme val="minor"/>
      </rPr>
      <t xml:space="preserve"> </t>
    </r>
    <r>
      <rPr>
        <sz val="7"/>
        <rFont val="Arial"/>
        <family val="2"/>
      </rPr>
      <t>Jeonnam</t>
    </r>
    <phoneticPr fontId="17" type="noConversion"/>
  </si>
  <si>
    <r>
      <rPr>
        <sz val="7"/>
        <rFont val="Arial"/>
        <family val="2"/>
      </rPr>
      <t>Jeonnam</t>
    </r>
    <r>
      <rPr>
        <sz val="7"/>
        <rFont val="맑은 고딕"/>
        <family val="3"/>
        <charset val="129"/>
        <scheme val="minor"/>
      </rPr>
      <t xml:space="preserve"> </t>
    </r>
    <r>
      <rPr>
        <b/>
        <sz val="9"/>
        <rFont val="맑은 고딕"/>
        <family val="3"/>
        <charset val="129"/>
        <scheme val="minor"/>
      </rPr>
      <t>전  남</t>
    </r>
    <phoneticPr fontId="17" type="noConversion"/>
  </si>
  <si>
    <r>
      <rPr>
        <b/>
        <sz val="9"/>
        <rFont val="맑은 고딕"/>
        <family val="3"/>
        <charset val="129"/>
        <scheme val="minor"/>
      </rPr>
      <t>경  북</t>
    </r>
    <r>
      <rPr>
        <sz val="9"/>
        <rFont val="Arial"/>
        <family val="2"/>
      </rPr>
      <t xml:space="preserve"> </t>
    </r>
    <r>
      <rPr>
        <sz val="7"/>
        <rFont val="Arial"/>
        <family val="2"/>
      </rPr>
      <t>Gyeongbuk</t>
    </r>
    <phoneticPr fontId="17" type="noConversion"/>
  </si>
  <si>
    <r>
      <rPr>
        <sz val="7"/>
        <rFont val="Arial"/>
        <family val="2"/>
      </rPr>
      <t>Gyeongbuk</t>
    </r>
    <r>
      <rPr>
        <sz val="7"/>
        <rFont val="맑은 고딕"/>
        <family val="3"/>
        <charset val="129"/>
        <scheme val="minor"/>
      </rPr>
      <t xml:space="preserve"> </t>
    </r>
    <r>
      <rPr>
        <b/>
        <sz val="9"/>
        <rFont val="맑은 고딕"/>
        <family val="3"/>
        <charset val="129"/>
        <scheme val="minor"/>
      </rPr>
      <t>경  북</t>
    </r>
    <phoneticPr fontId="17" type="noConversion"/>
  </si>
  <si>
    <r>
      <rPr>
        <b/>
        <sz val="9"/>
        <rFont val="맑은 고딕"/>
        <family val="3"/>
        <charset val="129"/>
        <scheme val="minor"/>
      </rPr>
      <t>경  남</t>
    </r>
    <r>
      <rPr>
        <sz val="9"/>
        <rFont val="Arial"/>
        <family val="2"/>
      </rPr>
      <t xml:space="preserve"> </t>
    </r>
    <r>
      <rPr>
        <sz val="7"/>
        <rFont val="Arial"/>
        <family val="2"/>
      </rPr>
      <t>Gyeongnam</t>
    </r>
    <phoneticPr fontId="17" type="noConversion"/>
  </si>
  <si>
    <r>
      <rPr>
        <sz val="7"/>
        <rFont val="Arial"/>
        <family val="2"/>
      </rPr>
      <t>Gyeongnam</t>
    </r>
    <r>
      <rPr>
        <sz val="7"/>
        <rFont val="맑은 고딕"/>
        <family val="3"/>
        <charset val="129"/>
        <scheme val="minor"/>
      </rPr>
      <t xml:space="preserve"> </t>
    </r>
    <r>
      <rPr>
        <b/>
        <sz val="9"/>
        <rFont val="맑은 고딕"/>
        <family val="3"/>
        <charset val="129"/>
        <scheme val="minor"/>
      </rPr>
      <t>경  남</t>
    </r>
    <phoneticPr fontId="17" type="noConversion"/>
  </si>
  <si>
    <r>
      <rPr>
        <b/>
        <sz val="9"/>
        <rFont val="맑은 고딕"/>
        <family val="3"/>
        <charset val="129"/>
        <scheme val="minor"/>
      </rPr>
      <t>제  주</t>
    </r>
    <r>
      <rPr>
        <sz val="7"/>
        <rFont val="Arial"/>
        <family val="2"/>
      </rPr>
      <t xml:space="preserve"> Jeju</t>
    </r>
    <phoneticPr fontId="16" type="noConversion"/>
  </si>
  <si>
    <r>
      <rPr>
        <sz val="7"/>
        <rFont val="Arial"/>
        <family val="2"/>
      </rPr>
      <t>Jeju</t>
    </r>
    <r>
      <rPr>
        <sz val="7"/>
        <rFont val="맑은 고딕"/>
        <family val="3"/>
        <charset val="129"/>
        <scheme val="minor"/>
      </rPr>
      <t xml:space="preserve"> </t>
    </r>
    <r>
      <rPr>
        <b/>
        <sz val="9"/>
        <rFont val="맑은 고딕"/>
        <family val="3"/>
        <charset val="129"/>
        <scheme val="minor"/>
      </rPr>
      <t>제  주</t>
    </r>
    <phoneticPr fontId="16" type="noConversion"/>
  </si>
  <si>
    <r>
      <t xml:space="preserve">구분
</t>
    </r>
    <r>
      <rPr>
        <sz val="7"/>
        <color indexed="8"/>
        <rFont val="Arial"/>
        <family val="2"/>
      </rPr>
      <t xml:space="preserve">Classification   </t>
    </r>
    <phoneticPr fontId="18" type="noConversion"/>
  </si>
  <si>
    <r>
      <t xml:space="preserve">변동률(%)
</t>
    </r>
    <r>
      <rPr>
        <sz val="7"/>
        <color indexed="8"/>
        <rFont val="Arial"/>
        <family val="2"/>
      </rPr>
      <t>Change(%)</t>
    </r>
    <phoneticPr fontId="16" type="noConversion"/>
  </si>
  <si>
    <r>
      <t xml:space="preserve">전월
</t>
    </r>
    <r>
      <rPr>
        <sz val="7"/>
        <color indexed="8"/>
        <rFont val="Arial"/>
        <family val="2"/>
      </rPr>
      <t>M/M</t>
    </r>
    <phoneticPr fontId="16" type="noConversion"/>
  </si>
  <si>
    <r>
      <t xml:space="preserve">전년말
</t>
    </r>
    <r>
      <rPr>
        <sz val="6"/>
        <color indexed="8"/>
        <rFont val="Arial"/>
        <family val="2"/>
      </rPr>
      <t>End of last year</t>
    </r>
    <phoneticPr fontId="16" type="noConversion"/>
  </si>
  <si>
    <r>
      <t xml:space="preserve">전년동월
</t>
    </r>
    <r>
      <rPr>
        <sz val="7"/>
        <color indexed="8"/>
        <rFont val="Arial"/>
        <family val="2"/>
      </rPr>
      <t>Y/Y</t>
    </r>
    <phoneticPr fontId="16" type="noConversion"/>
  </si>
  <si>
    <r>
      <t xml:space="preserve">전  국 </t>
    </r>
    <r>
      <rPr>
        <sz val="7"/>
        <rFont val="Arial"/>
        <family val="2"/>
      </rPr>
      <t>The Whole Country</t>
    </r>
    <phoneticPr fontId="17" type="noConversion"/>
  </si>
  <si>
    <r>
      <rPr>
        <sz val="7"/>
        <rFont val="Arial"/>
        <family val="2"/>
      </rPr>
      <t xml:space="preserve">The Whole Country </t>
    </r>
    <r>
      <rPr>
        <b/>
        <sz val="9"/>
        <rFont val="맑은 고딕"/>
        <family val="3"/>
        <charset val="129"/>
        <scheme val="minor"/>
      </rPr>
      <t>전  국</t>
    </r>
    <phoneticPr fontId="17" type="noConversion"/>
  </si>
  <si>
    <r>
      <t>서  울</t>
    </r>
    <r>
      <rPr>
        <sz val="9"/>
        <rFont val="맑은 고딕"/>
        <family val="3"/>
        <charset val="129"/>
        <scheme val="minor"/>
      </rPr>
      <t xml:space="preserve"> </t>
    </r>
    <r>
      <rPr>
        <sz val="7"/>
        <rFont val="Arial"/>
        <family val="2"/>
      </rPr>
      <t>Seoul</t>
    </r>
    <phoneticPr fontId="17" type="noConversion"/>
  </si>
  <si>
    <r>
      <rPr>
        <sz val="7"/>
        <rFont val="Arial"/>
        <family val="2"/>
      </rPr>
      <t xml:space="preserve">Seoul </t>
    </r>
    <r>
      <rPr>
        <b/>
        <sz val="9"/>
        <rFont val="맑은 고딕"/>
        <family val="3"/>
        <charset val="129"/>
        <scheme val="minor"/>
      </rPr>
      <t>서  울</t>
    </r>
    <phoneticPr fontId="17" type="noConversion"/>
  </si>
  <si>
    <r>
      <rPr>
        <b/>
        <sz val="9"/>
        <rFont val="맑은 고딕"/>
        <family val="3"/>
        <charset val="129"/>
        <scheme val="minor"/>
      </rPr>
      <t>경  기</t>
    </r>
    <r>
      <rPr>
        <sz val="9"/>
        <rFont val="맑은 고딕"/>
        <family val="3"/>
        <charset val="129"/>
        <scheme val="minor"/>
      </rPr>
      <t xml:space="preserve"> </t>
    </r>
    <r>
      <rPr>
        <sz val="7"/>
        <rFont val="Arial"/>
        <family val="2"/>
      </rPr>
      <t>Gyeonggi</t>
    </r>
    <phoneticPr fontId="17" type="noConversion"/>
  </si>
  <si>
    <r>
      <rPr>
        <sz val="7"/>
        <rFont val="Arial"/>
        <family val="2"/>
      </rPr>
      <t xml:space="preserve">Gyeonggi </t>
    </r>
    <r>
      <rPr>
        <b/>
        <sz val="9"/>
        <rFont val="맑은 고딕"/>
        <family val="3"/>
        <charset val="129"/>
        <scheme val="minor"/>
      </rPr>
      <t>경  기</t>
    </r>
    <phoneticPr fontId="17" type="noConversion"/>
  </si>
  <si>
    <r>
      <rPr>
        <b/>
        <sz val="9"/>
        <rFont val="맑은 고딕"/>
        <family val="3"/>
        <charset val="129"/>
      </rPr>
      <t>인</t>
    </r>
    <r>
      <rPr>
        <b/>
        <sz val="9"/>
        <rFont val="Arial"/>
        <family val="2"/>
      </rPr>
      <t xml:space="preserve">  </t>
    </r>
    <r>
      <rPr>
        <b/>
        <sz val="9"/>
        <rFont val="맑은 고딕"/>
        <family val="3"/>
        <charset val="129"/>
      </rPr>
      <t>천</t>
    </r>
    <r>
      <rPr>
        <sz val="9"/>
        <rFont val="맑은 고딕"/>
        <family val="3"/>
        <charset val="129"/>
        <scheme val="minor"/>
      </rPr>
      <t xml:space="preserve"> </t>
    </r>
    <r>
      <rPr>
        <sz val="7"/>
        <rFont val="맑은 고딕"/>
        <family val="3"/>
        <charset val="129"/>
        <scheme val="minor"/>
      </rPr>
      <t>Incheon</t>
    </r>
    <phoneticPr fontId="16" type="noConversion"/>
  </si>
  <si>
    <r>
      <rPr>
        <sz val="7"/>
        <rFont val="Arial"/>
        <family val="2"/>
      </rPr>
      <t>Incheon</t>
    </r>
    <r>
      <rPr>
        <sz val="7"/>
        <rFont val="맑은 고딕"/>
        <family val="3"/>
        <charset val="129"/>
        <scheme val="minor"/>
      </rPr>
      <t xml:space="preserve"> </t>
    </r>
    <r>
      <rPr>
        <b/>
        <sz val="9"/>
        <rFont val="맑은 고딕"/>
        <family val="3"/>
        <charset val="129"/>
        <scheme val="minor"/>
      </rPr>
      <t>인  천</t>
    </r>
    <phoneticPr fontId="16" type="noConversion"/>
  </si>
  <si>
    <r>
      <rPr>
        <b/>
        <sz val="9"/>
        <rFont val="맑은 고딕"/>
        <family val="3"/>
        <charset val="129"/>
        <scheme val="minor"/>
      </rPr>
      <t>부  산</t>
    </r>
    <r>
      <rPr>
        <sz val="9"/>
        <rFont val="Arial"/>
        <family val="2"/>
      </rPr>
      <t xml:space="preserve"> </t>
    </r>
    <r>
      <rPr>
        <sz val="7"/>
        <rFont val="Arial"/>
        <family val="2"/>
      </rPr>
      <t>Busan</t>
    </r>
    <phoneticPr fontId="16" type="noConversion"/>
  </si>
  <si>
    <r>
      <rPr>
        <sz val="7"/>
        <rFont val="Arial"/>
        <family val="2"/>
      </rPr>
      <t>Busan</t>
    </r>
    <r>
      <rPr>
        <sz val="7"/>
        <rFont val="맑은 고딕"/>
        <family val="3"/>
        <charset val="129"/>
        <scheme val="minor"/>
      </rPr>
      <t xml:space="preserve"> </t>
    </r>
    <r>
      <rPr>
        <b/>
        <sz val="9"/>
        <rFont val="맑은 고딕"/>
        <family val="3"/>
        <charset val="129"/>
        <scheme val="minor"/>
      </rPr>
      <t>부  산</t>
    </r>
    <phoneticPr fontId="16" type="noConversion"/>
  </si>
  <si>
    <r>
      <rPr>
        <b/>
        <sz val="9"/>
        <rFont val="맑은 고딕"/>
        <family val="3"/>
        <charset val="129"/>
        <scheme val="minor"/>
      </rPr>
      <t>대  전</t>
    </r>
    <r>
      <rPr>
        <sz val="9"/>
        <rFont val="Arial"/>
        <family val="2"/>
      </rPr>
      <t xml:space="preserve"> </t>
    </r>
    <r>
      <rPr>
        <sz val="7"/>
        <rFont val="Arial"/>
        <family val="2"/>
      </rPr>
      <t>Daejeon</t>
    </r>
    <phoneticPr fontId="16" type="noConversion"/>
  </si>
  <si>
    <r>
      <rPr>
        <sz val="7"/>
        <rFont val="Arial"/>
        <family val="2"/>
      </rPr>
      <t xml:space="preserve">Daejeon </t>
    </r>
    <r>
      <rPr>
        <b/>
        <sz val="9"/>
        <rFont val="맑은 고딕"/>
        <family val="3"/>
        <charset val="129"/>
        <scheme val="minor"/>
      </rPr>
      <t>대  전</t>
    </r>
    <phoneticPr fontId="16" type="noConversion"/>
  </si>
  <si>
    <r>
      <rPr>
        <b/>
        <sz val="9"/>
        <rFont val="맑은 고딕"/>
        <family val="3"/>
        <charset val="129"/>
        <scheme val="minor"/>
      </rPr>
      <t>광  주</t>
    </r>
    <r>
      <rPr>
        <sz val="9"/>
        <rFont val="Arial"/>
        <family val="2"/>
      </rPr>
      <t xml:space="preserve"> </t>
    </r>
    <r>
      <rPr>
        <sz val="7"/>
        <rFont val="Arial"/>
        <family val="2"/>
      </rPr>
      <t>Gwangju</t>
    </r>
    <phoneticPr fontId="16" type="noConversion"/>
  </si>
  <si>
    <r>
      <rPr>
        <sz val="7"/>
        <rFont val="Arial"/>
        <family val="2"/>
      </rPr>
      <t>Gwangju</t>
    </r>
    <r>
      <rPr>
        <sz val="7"/>
        <rFont val="맑은 고딕"/>
        <family val="3"/>
        <charset val="129"/>
        <scheme val="minor"/>
      </rPr>
      <t xml:space="preserve"> </t>
    </r>
    <r>
      <rPr>
        <b/>
        <sz val="9"/>
        <rFont val="맑은 고딕"/>
        <family val="3"/>
        <charset val="129"/>
        <scheme val="minor"/>
      </rPr>
      <t>광  주</t>
    </r>
    <phoneticPr fontId="16" type="noConversion"/>
  </si>
  <si>
    <r>
      <rPr>
        <b/>
        <sz val="9"/>
        <rFont val="맑은 고딕"/>
        <family val="3"/>
        <charset val="129"/>
        <scheme val="minor"/>
      </rPr>
      <t>대  구</t>
    </r>
    <r>
      <rPr>
        <sz val="9"/>
        <rFont val="Arial"/>
        <family val="2"/>
      </rPr>
      <t xml:space="preserve"> </t>
    </r>
    <r>
      <rPr>
        <sz val="7"/>
        <rFont val="Arial"/>
        <family val="2"/>
      </rPr>
      <t>Daegu</t>
    </r>
    <phoneticPr fontId="16" type="noConversion"/>
  </si>
  <si>
    <r>
      <rPr>
        <sz val="7"/>
        <rFont val="Arial"/>
        <family val="2"/>
      </rPr>
      <t>Daegu</t>
    </r>
    <r>
      <rPr>
        <sz val="7"/>
        <rFont val="맑은 고딕"/>
        <family val="3"/>
        <charset val="129"/>
        <scheme val="minor"/>
      </rPr>
      <t xml:space="preserve"> </t>
    </r>
    <r>
      <rPr>
        <b/>
        <sz val="9"/>
        <rFont val="맑은 고딕"/>
        <family val="3"/>
        <charset val="129"/>
        <scheme val="minor"/>
      </rPr>
      <t>대  구</t>
    </r>
    <phoneticPr fontId="16" type="noConversion"/>
  </si>
  <si>
    <r>
      <rPr>
        <b/>
        <sz val="9"/>
        <rFont val="맑은 고딕"/>
        <family val="3"/>
        <charset val="129"/>
        <scheme val="minor"/>
      </rPr>
      <t>울  산</t>
    </r>
    <r>
      <rPr>
        <sz val="9"/>
        <rFont val="Arial"/>
        <family val="2"/>
      </rPr>
      <t xml:space="preserve"> </t>
    </r>
    <r>
      <rPr>
        <sz val="7"/>
        <rFont val="Arial"/>
        <family val="2"/>
      </rPr>
      <t>Ulsan</t>
    </r>
    <phoneticPr fontId="16" type="noConversion"/>
  </si>
  <si>
    <r>
      <rPr>
        <sz val="7"/>
        <rFont val="Arial"/>
        <family val="2"/>
      </rPr>
      <t>Ulsan</t>
    </r>
    <r>
      <rPr>
        <sz val="7"/>
        <rFont val="맑은 고딕"/>
        <family val="3"/>
        <charset val="129"/>
        <scheme val="minor"/>
      </rPr>
      <t xml:space="preserve"> </t>
    </r>
    <r>
      <rPr>
        <b/>
        <sz val="9"/>
        <rFont val="맑은 고딕"/>
        <family val="3"/>
        <charset val="129"/>
        <scheme val="minor"/>
      </rPr>
      <t>울  산</t>
    </r>
    <phoneticPr fontId="16" type="noConversion"/>
  </si>
  <si>
    <r>
      <rPr>
        <b/>
        <sz val="9"/>
        <rFont val="맑은 고딕"/>
        <family val="3"/>
        <charset val="129"/>
        <scheme val="minor"/>
      </rPr>
      <t>세  종</t>
    </r>
    <r>
      <rPr>
        <sz val="9"/>
        <rFont val="Arial"/>
        <family val="2"/>
      </rPr>
      <t xml:space="preserve"> </t>
    </r>
    <r>
      <rPr>
        <sz val="7"/>
        <rFont val="Arial"/>
        <family val="2"/>
      </rPr>
      <t>Sejong</t>
    </r>
    <phoneticPr fontId="16" type="noConversion"/>
  </si>
  <si>
    <r>
      <rPr>
        <sz val="7"/>
        <rFont val="Arial"/>
        <family val="2"/>
      </rPr>
      <t>Sejong</t>
    </r>
    <r>
      <rPr>
        <sz val="7"/>
        <rFont val="맑은 고딕"/>
        <family val="3"/>
        <charset val="129"/>
        <scheme val="minor"/>
      </rPr>
      <t xml:space="preserve"> </t>
    </r>
    <r>
      <rPr>
        <b/>
        <sz val="9"/>
        <rFont val="맑은 고딕"/>
        <family val="3"/>
        <charset val="129"/>
        <scheme val="minor"/>
      </rPr>
      <t>세  종</t>
    </r>
    <phoneticPr fontId="16" type="noConversion"/>
  </si>
  <si>
    <r>
      <rPr>
        <b/>
        <sz val="9"/>
        <rFont val="맑은 고딕"/>
        <family val="3"/>
        <charset val="129"/>
        <scheme val="minor"/>
      </rPr>
      <t>강  원</t>
    </r>
    <r>
      <rPr>
        <sz val="9"/>
        <rFont val="Arial"/>
        <family val="2"/>
      </rPr>
      <t xml:space="preserve"> </t>
    </r>
    <r>
      <rPr>
        <sz val="7"/>
        <rFont val="Arial"/>
        <family val="2"/>
      </rPr>
      <t>Gangwon</t>
    </r>
    <phoneticPr fontId="17" type="noConversion"/>
  </si>
  <si>
    <r>
      <rPr>
        <sz val="7"/>
        <rFont val="Arial"/>
        <family val="2"/>
      </rPr>
      <t>Gangwon</t>
    </r>
    <r>
      <rPr>
        <sz val="7"/>
        <rFont val="맑은 고딕"/>
        <family val="3"/>
        <charset val="129"/>
        <scheme val="minor"/>
      </rPr>
      <t xml:space="preserve"> </t>
    </r>
    <r>
      <rPr>
        <b/>
        <sz val="9"/>
        <rFont val="맑은 고딕"/>
        <family val="3"/>
        <charset val="129"/>
        <scheme val="minor"/>
      </rPr>
      <t>강  원</t>
    </r>
    <phoneticPr fontId="17" type="noConversion"/>
  </si>
  <si>
    <r>
      <rPr>
        <b/>
        <sz val="9"/>
        <rFont val="맑은 고딕"/>
        <family val="3"/>
        <charset val="129"/>
        <scheme val="minor"/>
      </rPr>
      <t>충  북</t>
    </r>
    <r>
      <rPr>
        <sz val="9"/>
        <rFont val="맑은 고딕"/>
        <family val="3"/>
        <charset val="129"/>
        <scheme val="minor"/>
      </rPr>
      <t xml:space="preserve"> </t>
    </r>
    <r>
      <rPr>
        <sz val="7"/>
        <rFont val="Arial"/>
        <family val="2"/>
      </rPr>
      <t>Chungbuk</t>
    </r>
    <phoneticPr fontId="17" type="noConversion"/>
  </si>
  <si>
    <r>
      <rPr>
        <sz val="7"/>
        <rFont val="Arial"/>
        <family val="2"/>
      </rPr>
      <t>Chungbuk</t>
    </r>
    <r>
      <rPr>
        <sz val="7"/>
        <rFont val="맑은 고딕"/>
        <family val="3"/>
        <charset val="129"/>
        <scheme val="minor"/>
      </rPr>
      <t xml:space="preserve"> </t>
    </r>
    <r>
      <rPr>
        <b/>
        <sz val="9"/>
        <rFont val="맑은 고딕"/>
        <family val="3"/>
        <charset val="129"/>
        <scheme val="minor"/>
      </rPr>
      <t>충  북</t>
    </r>
    <phoneticPr fontId="17" type="noConversion"/>
  </si>
  <si>
    <r>
      <rPr>
        <b/>
        <sz val="9"/>
        <rFont val="맑은 고딕"/>
        <family val="3"/>
        <charset val="129"/>
        <scheme val="minor"/>
      </rPr>
      <t>충  남</t>
    </r>
    <r>
      <rPr>
        <sz val="9"/>
        <rFont val="맑은 고딕"/>
        <family val="3"/>
        <charset val="129"/>
        <scheme val="minor"/>
      </rPr>
      <t xml:space="preserve"> </t>
    </r>
    <r>
      <rPr>
        <sz val="7"/>
        <rFont val="Arial"/>
        <family val="2"/>
      </rPr>
      <t>Chungnam</t>
    </r>
    <phoneticPr fontId="17" type="noConversion"/>
  </si>
  <si>
    <r>
      <rPr>
        <sz val="7"/>
        <rFont val="Arial"/>
        <family val="2"/>
      </rPr>
      <t>Chungnam</t>
    </r>
    <r>
      <rPr>
        <sz val="7"/>
        <rFont val="맑은 고딕"/>
        <family val="3"/>
        <charset val="129"/>
        <scheme val="minor"/>
      </rPr>
      <t xml:space="preserve"> </t>
    </r>
    <r>
      <rPr>
        <b/>
        <sz val="9"/>
        <rFont val="맑은 고딕"/>
        <family val="3"/>
        <charset val="129"/>
        <scheme val="minor"/>
      </rPr>
      <t>충  남</t>
    </r>
    <phoneticPr fontId="17" type="noConversion"/>
  </si>
  <si>
    <r>
      <rPr>
        <b/>
        <sz val="9"/>
        <rFont val="맑은 고딕"/>
        <family val="3"/>
        <charset val="129"/>
        <scheme val="minor"/>
      </rPr>
      <t>전  북</t>
    </r>
    <r>
      <rPr>
        <sz val="9"/>
        <rFont val="Arial"/>
        <family val="2"/>
      </rPr>
      <t xml:space="preserve"> </t>
    </r>
    <r>
      <rPr>
        <sz val="7"/>
        <rFont val="Arial"/>
        <family val="2"/>
      </rPr>
      <t>Jeonbuk</t>
    </r>
    <phoneticPr fontId="17" type="noConversion"/>
  </si>
  <si>
    <r>
      <rPr>
        <sz val="7"/>
        <rFont val="Arial"/>
        <family val="2"/>
      </rPr>
      <t>Jeonbuk</t>
    </r>
    <r>
      <rPr>
        <sz val="7"/>
        <rFont val="맑은 고딕"/>
        <family val="3"/>
        <charset val="129"/>
        <scheme val="minor"/>
      </rPr>
      <t xml:space="preserve"> </t>
    </r>
    <r>
      <rPr>
        <b/>
        <sz val="9"/>
        <rFont val="맑은 고딕"/>
        <family val="3"/>
        <charset val="129"/>
        <scheme val="minor"/>
      </rPr>
      <t>전  북</t>
    </r>
    <phoneticPr fontId="17" type="noConversion"/>
  </si>
  <si>
    <r>
      <rPr>
        <b/>
        <sz val="9"/>
        <rFont val="맑은 고딕"/>
        <family val="3"/>
        <charset val="129"/>
        <scheme val="minor"/>
      </rPr>
      <t>전  남</t>
    </r>
    <r>
      <rPr>
        <sz val="7"/>
        <rFont val="맑은 고딕"/>
        <family val="3"/>
        <charset val="129"/>
        <scheme val="minor"/>
      </rPr>
      <t xml:space="preserve"> </t>
    </r>
    <r>
      <rPr>
        <sz val="7"/>
        <rFont val="Arial"/>
        <family val="2"/>
      </rPr>
      <t>Jeonnam</t>
    </r>
    <phoneticPr fontId="17" type="noConversion"/>
  </si>
  <si>
    <r>
      <rPr>
        <sz val="7"/>
        <rFont val="Arial"/>
        <family val="2"/>
      </rPr>
      <t>Jeonnam</t>
    </r>
    <r>
      <rPr>
        <sz val="7"/>
        <rFont val="맑은 고딕"/>
        <family val="3"/>
        <charset val="129"/>
        <scheme val="minor"/>
      </rPr>
      <t xml:space="preserve"> </t>
    </r>
    <r>
      <rPr>
        <b/>
        <sz val="9"/>
        <rFont val="맑은 고딕"/>
        <family val="3"/>
        <charset val="129"/>
        <scheme val="minor"/>
      </rPr>
      <t>전  남</t>
    </r>
    <phoneticPr fontId="17" type="noConversion"/>
  </si>
  <si>
    <r>
      <rPr>
        <b/>
        <sz val="9"/>
        <rFont val="맑은 고딕"/>
        <family val="3"/>
        <charset val="129"/>
        <scheme val="minor"/>
      </rPr>
      <t>경  북</t>
    </r>
    <r>
      <rPr>
        <sz val="9"/>
        <rFont val="Arial"/>
        <family val="2"/>
      </rPr>
      <t xml:space="preserve"> </t>
    </r>
    <r>
      <rPr>
        <sz val="7"/>
        <rFont val="Arial"/>
        <family val="2"/>
      </rPr>
      <t>Gyeongbuk</t>
    </r>
    <phoneticPr fontId="17" type="noConversion"/>
  </si>
  <si>
    <r>
      <rPr>
        <sz val="7"/>
        <rFont val="Arial"/>
        <family val="2"/>
      </rPr>
      <t>Gyeongbuk</t>
    </r>
    <r>
      <rPr>
        <sz val="7"/>
        <rFont val="맑은 고딕"/>
        <family val="3"/>
        <charset val="129"/>
        <scheme val="minor"/>
      </rPr>
      <t xml:space="preserve"> </t>
    </r>
    <r>
      <rPr>
        <b/>
        <sz val="9"/>
        <rFont val="맑은 고딕"/>
        <family val="3"/>
        <charset val="129"/>
        <scheme val="minor"/>
      </rPr>
      <t>경  북</t>
    </r>
    <phoneticPr fontId="17" type="noConversion"/>
  </si>
  <si>
    <t>통계요약1 : 지역 통계지표 시계열 추이</t>
    <phoneticPr fontId="16" type="noConversion"/>
  </si>
  <si>
    <t>통계요약2 : 지역별 통계지표 비교</t>
    <phoneticPr fontId="16" type="noConversion"/>
  </si>
  <si>
    <t>중위매매CV</t>
  </si>
  <si>
    <t>중위전세CV</t>
  </si>
  <si>
    <t>평균단위매매CV</t>
  </si>
  <si>
    <t>평균단위전세CV</t>
  </si>
  <si>
    <t>중위단위매매CV</t>
  </si>
  <si>
    <t>중위단위전세CV</t>
    <phoneticPr fontId="16" type="noConversion"/>
  </si>
  <si>
    <t>중  위  가  격</t>
    <phoneticPr fontId="16" type="noConversion"/>
  </si>
  <si>
    <t>Mean Price</t>
    <phoneticPr fontId="16" type="noConversion"/>
  </si>
  <si>
    <r>
      <t>아파트</t>
    </r>
    <r>
      <rPr>
        <sz val="6"/>
        <color indexed="8"/>
        <rFont val="맑은 고딕"/>
        <family val="3"/>
        <charset val="129"/>
      </rPr>
      <t xml:space="preserve">
Apartments</t>
    </r>
    <phoneticPr fontId="16" type="noConversion"/>
  </si>
  <si>
    <r>
      <t>연립주택</t>
    </r>
    <r>
      <rPr>
        <sz val="6"/>
        <color indexed="8"/>
        <rFont val="맑은 고딕"/>
        <family val="3"/>
        <charset val="129"/>
      </rPr>
      <t xml:space="preserve">
Row houses</t>
    </r>
    <phoneticPr fontId="16" type="noConversion"/>
  </si>
  <si>
    <r>
      <t>단독주택</t>
    </r>
    <r>
      <rPr>
        <sz val="6"/>
        <color indexed="8"/>
        <rFont val="맑은 고딕"/>
        <family val="3"/>
        <charset val="129"/>
      </rPr>
      <t xml:space="preserve">
Detached houses</t>
    </r>
    <phoneticPr fontId="16" type="noConversion"/>
  </si>
  <si>
    <t>Median Price</t>
    <phoneticPr fontId="16" type="noConversion"/>
  </si>
  <si>
    <r>
      <t>구분</t>
    </r>
    <r>
      <rPr>
        <sz val="6"/>
        <color indexed="8"/>
        <rFont val="맑은 고딕"/>
        <family val="3"/>
        <charset val="129"/>
        <scheme val="minor"/>
      </rPr>
      <t xml:space="preserve">
Classification</t>
    </r>
    <phoneticPr fontId="16" type="noConversion"/>
  </si>
  <si>
    <r>
      <t xml:space="preserve">1분위수
</t>
    </r>
    <r>
      <rPr>
        <sz val="6"/>
        <color indexed="8"/>
        <rFont val="맑은 고딕"/>
        <family val="3"/>
        <charset val="129"/>
        <scheme val="minor"/>
      </rPr>
      <t>~20 percentile</t>
    </r>
    <phoneticPr fontId="16" type="noConversion"/>
  </si>
  <si>
    <r>
      <t xml:space="preserve">2분위수
</t>
    </r>
    <r>
      <rPr>
        <sz val="6"/>
        <color indexed="8"/>
        <rFont val="맑은 고딕"/>
        <family val="3"/>
        <charset val="129"/>
        <scheme val="minor"/>
      </rPr>
      <t>~40 percentile</t>
    </r>
    <phoneticPr fontId="16" type="noConversion"/>
  </si>
  <si>
    <r>
      <t xml:space="preserve">3분위수
</t>
    </r>
    <r>
      <rPr>
        <sz val="6"/>
        <color indexed="8"/>
        <rFont val="맑은 고딕"/>
        <family val="3"/>
        <charset val="129"/>
        <scheme val="minor"/>
      </rPr>
      <t>~60 percentile</t>
    </r>
    <phoneticPr fontId="16" type="noConversion"/>
  </si>
  <si>
    <r>
      <t>4분위수</t>
    </r>
    <r>
      <rPr>
        <sz val="6"/>
        <color indexed="8"/>
        <rFont val="맑은 고딕"/>
        <family val="3"/>
        <charset val="129"/>
        <scheme val="minor"/>
      </rPr>
      <t xml:space="preserve">
~80 percentile</t>
    </r>
    <phoneticPr fontId="16" type="noConversion"/>
  </si>
  <si>
    <r>
      <t xml:space="preserve">5분위수
</t>
    </r>
    <r>
      <rPr>
        <sz val="6"/>
        <color indexed="8"/>
        <rFont val="맑은 고딕"/>
        <family val="3"/>
        <charset val="129"/>
        <scheme val="minor"/>
      </rPr>
      <t>~100 pernetile</t>
    </r>
    <phoneticPr fontId="16" type="noConversion"/>
  </si>
  <si>
    <r>
      <t xml:space="preserve">지역
</t>
    </r>
    <r>
      <rPr>
        <sz val="6"/>
        <color indexed="8"/>
        <rFont val="맑은 고딕"/>
        <family val="3"/>
        <charset val="129"/>
        <scheme val="minor"/>
      </rPr>
      <t>Region</t>
    </r>
    <phoneticPr fontId="16" type="noConversion"/>
  </si>
  <si>
    <r>
      <t>전국</t>
    </r>
    <r>
      <rPr>
        <sz val="8"/>
        <color indexed="8"/>
        <rFont val="맑은 고딕"/>
        <family val="3"/>
        <charset val="129"/>
        <scheme val="minor"/>
      </rPr>
      <t xml:space="preserve">
</t>
    </r>
    <r>
      <rPr>
        <sz val="6"/>
        <color indexed="8"/>
        <rFont val="맑은 고딕"/>
        <family val="3"/>
        <charset val="129"/>
        <scheme val="minor"/>
      </rPr>
      <t>The Whole country</t>
    </r>
    <phoneticPr fontId="16" type="noConversion"/>
  </si>
  <si>
    <r>
      <t>서울</t>
    </r>
    <r>
      <rPr>
        <sz val="8"/>
        <color indexed="8"/>
        <rFont val="맑은 고딕"/>
        <family val="3"/>
        <charset val="129"/>
        <scheme val="minor"/>
      </rPr>
      <t xml:space="preserve">
</t>
    </r>
    <r>
      <rPr>
        <sz val="6"/>
        <color indexed="8"/>
        <rFont val="맑은 고딕"/>
        <family val="3"/>
        <charset val="129"/>
        <scheme val="minor"/>
      </rPr>
      <t>Seoul</t>
    </r>
    <phoneticPr fontId="16" type="noConversion"/>
  </si>
  <si>
    <r>
      <t xml:space="preserve">전월비 </t>
    </r>
    <r>
      <rPr>
        <sz val="7"/>
        <rFont val="맑은 고딕"/>
        <family val="3"/>
        <charset val="129"/>
      </rPr>
      <t>M/M</t>
    </r>
    <phoneticPr fontId="16" type="noConversion"/>
  </si>
  <si>
    <r>
      <t xml:space="preserve">전년말
</t>
    </r>
    <r>
      <rPr>
        <sz val="6"/>
        <color indexed="8"/>
        <rFont val="맑은 고딕"/>
        <family val="3"/>
        <charset val="129"/>
        <scheme val="major"/>
      </rPr>
      <t>End of last year</t>
    </r>
    <phoneticPr fontId="16" type="noConversion"/>
  </si>
  <si>
    <r>
      <t xml:space="preserve">전년동기
</t>
    </r>
    <r>
      <rPr>
        <sz val="7"/>
        <color indexed="8"/>
        <rFont val="맑은 고딕"/>
        <family val="3"/>
        <charset val="129"/>
        <scheme val="major"/>
      </rPr>
      <t>Y/Y</t>
    </r>
    <phoneticPr fontId="16" type="noConversion"/>
  </si>
  <si>
    <t>Median Price</t>
    <phoneticPr fontId="16" type="noConversion"/>
  </si>
  <si>
    <r>
      <t xml:space="preserve">변동률(%)
</t>
    </r>
    <r>
      <rPr>
        <sz val="7"/>
        <color indexed="8"/>
        <rFont val="맑은 고딕"/>
        <family val="3"/>
        <charset val="129"/>
        <scheme val="major"/>
      </rPr>
      <t>Change(%)</t>
    </r>
    <phoneticPr fontId="16" type="noConversion"/>
  </si>
  <si>
    <r>
      <t xml:space="preserve">전월
</t>
    </r>
    <r>
      <rPr>
        <sz val="7"/>
        <color indexed="8"/>
        <rFont val="맑은 고딕"/>
        <family val="3"/>
        <charset val="129"/>
        <scheme val="major"/>
      </rPr>
      <t>M/M</t>
    </r>
    <phoneticPr fontId="16" type="noConversion"/>
  </si>
  <si>
    <r>
      <t xml:space="preserve">전년말
</t>
    </r>
    <r>
      <rPr>
        <sz val="6"/>
        <color indexed="8"/>
        <rFont val="맑은 고딕"/>
        <family val="3"/>
        <charset val="129"/>
        <scheme val="major"/>
      </rPr>
      <t>End of last year</t>
    </r>
    <phoneticPr fontId="16" type="noConversion"/>
  </si>
  <si>
    <r>
      <t xml:space="preserve">전년동월
</t>
    </r>
    <r>
      <rPr>
        <sz val="7"/>
        <color indexed="8"/>
        <rFont val="맑은 고딕"/>
        <family val="3"/>
        <charset val="129"/>
        <scheme val="major"/>
      </rPr>
      <t>Y/Y</t>
    </r>
    <phoneticPr fontId="16" type="noConversion"/>
  </si>
  <si>
    <r>
      <t xml:space="preserve">전월
</t>
    </r>
    <r>
      <rPr>
        <sz val="7"/>
        <color indexed="8"/>
        <rFont val="맑은 고딕"/>
        <family val="3"/>
        <charset val="129"/>
        <scheme val="major"/>
      </rPr>
      <t>M/M</t>
    </r>
    <phoneticPr fontId="16" type="noConversion"/>
  </si>
  <si>
    <r>
      <t xml:space="preserve">구분
</t>
    </r>
    <r>
      <rPr>
        <sz val="7"/>
        <color indexed="8"/>
        <rFont val="Arial"/>
        <family val="2"/>
      </rPr>
      <t xml:space="preserve">Classification   </t>
    </r>
    <phoneticPr fontId="18" type="noConversion"/>
  </si>
  <si>
    <r>
      <t>8. 주택거래동향</t>
    </r>
    <r>
      <rPr>
        <sz val="8"/>
        <rFont val="맑은 고딕"/>
        <family val="3"/>
        <charset val="129"/>
        <scheme val="minor"/>
      </rPr>
      <t xml:space="preserve"> (Housing trading trends)</t>
    </r>
    <phoneticPr fontId="17" type="noConversion"/>
  </si>
  <si>
    <t>주) 1. HAI = (중위 가구 연소득/상환가능 필요연소득) X 100</t>
    <phoneticPr fontId="16" type="noConversion"/>
  </si>
  <si>
    <t xml:space="preserve">     3. 상환가능 필요연소득 = 월 상환액 X 12개월 / DTI , DTI = 25% 적용</t>
    <phoneticPr fontId="16" type="noConversion"/>
  </si>
  <si>
    <t xml:space="preserve">     4. 월 상환액 = 대출금액 X 대출상환계수</t>
    <phoneticPr fontId="16" type="noConversion"/>
  </si>
  <si>
    <t xml:space="preserve">     4. 전국의 가구소득은 전국 전가구 기준이며, 주택가격도 전국기준임</t>
    <phoneticPr fontId="18" type="noConversion"/>
  </si>
  <si>
    <t xml:space="preserve">     5. 서울의 가구소득은 도시지역 전가구 기준이며, 주택가격은 서울기준임</t>
    <phoneticPr fontId="16" type="noConversion"/>
  </si>
  <si>
    <r>
      <t>전세가격</t>
    </r>
    <r>
      <rPr>
        <sz val="6"/>
        <color indexed="8"/>
        <rFont val="맑은 고딕"/>
        <family val="3"/>
        <charset val="129"/>
      </rPr>
      <t xml:space="preserve">
Jeonse price</t>
    </r>
    <phoneticPr fontId="16" type="noConversion"/>
  </si>
  <si>
    <r>
      <t>매매가격</t>
    </r>
    <r>
      <rPr>
        <b/>
        <sz val="6"/>
        <color indexed="8"/>
        <rFont val="맑은 고딕"/>
        <family val="3"/>
        <charset val="129"/>
      </rPr>
      <t xml:space="preserve">
</t>
    </r>
    <r>
      <rPr>
        <sz val="6"/>
        <color indexed="8"/>
        <rFont val="맑은 고딕"/>
        <family val="3"/>
        <charset val="129"/>
      </rPr>
      <t>Sales price</t>
    </r>
    <phoneticPr fontId="16" type="noConversion"/>
  </si>
  <si>
    <r>
      <rPr>
        <b/>
        <sz val="8"/>
        <rFont val="맑은 고딕"/>
        <family val="3"/>
        <charset val="129"/>
        <scheme val="minor"/>
      </rPr>
      <t>전주</t>
    </r>
    <r>
      <rPr>
        <b/>
        <sz val="9"/>
        <rFont val="맑은 고딕"/>
        <family val="3"/>
        <charset val="129"/>
        <scheme val="minor"/>
      </rPr>
      <t xml:space="preserve"> </t>
    </r>
    <r>
      <rPr>
        <sz val="6"/>
        <rFont val="맑은 고딕"/>
        <family val="3"/>
        <charset val="129"/>
        <scheme val="minor"/>
      </rPr>
      <t>Previous week</t>
    </r>
    <phoneticPr fontId="16" type="noConversion"/>
  </si>
  <si>
    <t>매수우위</t>
    <phoneticPr fontId="16" type="noConversion"/>
  </si>
  <si>
    <t>전세수급</t>
    <phoneticPr fontId="16" type="noConversion"/>
  </si>
  <si>
    <t>매매거래</t>
    <phoneticPr fontId="16" type="noConversion"/>
  </si>
  <si>
    <t>전세거래</t>
    <phoneticPr fontId="16" type="noConversion"/>
  </si>
  <si>
    <t>superiority of
purchase</t>
    <phoneticPr fontId="16" type="noConversion"/>
  </si>
  <si>
    <t>20 yrs old and/or older</t>
    <phoneticPr fontId="16" type="noConversion"/>
  </si>
  <si>
    <t>purchase
transaction</t>
    <phoneticPr fontId="16" type="noConversion"/>
  </si>
  <si>
    <t>Jeonse
transaction</t>
    <phoneticPr fontId="16" type="noConversion"/>
  </si>
  <si>
    <t>국가승인통계 (승인번호 : 30404호)</t>
    <phoneticPr fontId="16" type="noConversion"/>
  </si>
  <si>
    <t>한국감정원</t>
    <phoneticPr fontId="16" type="noConversion"/>
  </si>
  <si>
    <t>권진봉</t>
    <phoneticPr fontId="16" type="noConversion"/>
  </si>
  <si>
    <t>김상권</t>
    <phoneticPr fontId="16" type="noConversion"/>
  </si>
  <si>
    <t>(135-793) 서울특별시 강남구 테헤란로 113길 12(삼성동 171-2)</t>
    <phoneticPr fontId="16" type="noConversion"/>
  </si>
  <si>
    <t>주택가격동향</t>
    <phoneticPr fontId="16" type="noConversion"/>
  </si>
  <si>
    <r>
      <t>연립다세대</t>
    </r>
    <r>
      <rPr>
        <u/>
        <sz val="8"/>
        <color theme="10"/>
        <rFont val="맑은 고딕"/>
        <family val="3"/>
        <charset val="129"/>
      </rPr>
      <t xml:space="preserve"> (Row houses)</t>
    </r>
    <phoneticPr fontId="16" type="noConversion"/>
  </si>
  <si>
    <r>
      <t>단독주택</t>
    </r>
    <r>
      <rPr>
        <u/>
        <sz val="8"/>
        <color theme="10"/>
        <rFont val="맑은 고딕"/>
        <family val="3"/>
        <charset val="129"/>
      </rPr>
      <t xml:space="preserve"> (Detached houses)</t>
    </r>
    <phoneticPr fontId="16" type="noConversion"/>
  </si>
  <si>
    <r>
      <t xml:space="preserve">아파트 </t>
    </r>
    <r>
      <rPr>
        <u/>
        <sz val="8"/>
        <color rgb="FF0000FF"/>
        <rFont val="맑은 고딕"/>
        <family val="3"/>
        <charset val="129"/>
      </rPr>
      <t>(Apartments)</t>
    </r>
    <phoneticPr fontId="16" type="noConversion"/>
  </si>
  <si>
    <r>
      <t>연립다세대</t>
    </r>
    <r>
      <rPr>
        <u/>
        <sz val="8"/>
        <color rgb="FF0000FF"/>
        <rFont val="맑은 고딕"/>
        <family val="3"/>
        <charset val="129"/>
      </rPr>
      <t xml:space="preserve"> (Row houses)</t>
    </r>
    <phoneticPr fontId="16" type="noConversion"/>
  </si>
  <si>
    <r>
      <t>단독주택</t>
    </r>
    <r>
      <rPr>
        <u/>
        <sz val="8"/>
        <color rgb="FF0000FF"/>
        <rFont val="맑은 고딕"/>
        <family val="3"/>
        <charset val="129"/>
      </rPr>
      <t xml:space="preserve"> (Detached houses)</t>
    </r>
    <phoneticPr fontId="16" type="noConversion"/>
  </si>
  <si>
    <r>
      <t>아파트</t>
    </r>
    <r>
      <rPr>
        <u/>
        <sz val="8"/>
        <color theme="10"/>
        <rFont val="맑은 고딕"/>
        <family val="3"/>
        <charset val="129"/>
      </rPr>
      <t xml:space="preserve"> (Apartments)</t>
    </r>
    <phoneticPr fontId="16" type="noConversion"/>
  </si>
  <si>
    <r>
      <t xml:space="preserve">연립다세대 </t>
    </r>
    <r>
      <rPr>
        <u/>
        <sz val="8"/>
        <color theme="10"/>
        <rFont val="맑은 고딕"/>
        <family val="3"/>
        <charset val="129"/>
      </rPr>
      <t>(Row houses)</t>
    </r>
    <phoneticPr fontId="16" type="noConversion"/>
  </si>
  <si>
    <r>
      <t>단독주택</t>
    </r>
    <r>
      <rPr>
        <u/>
        <sz val="8"/>
        <color theme="10"/>
        <rFont val="맑은 고딕"/>
        <family val="3"/>
        <charset val="129"/>
      </rPr>
      <t xml:space="preserve"> (Detached houses)</t>
    </r>
    <phoneticPr fontId="16" type="noConversion"/>
  </si>
  <si>
    <r>
      <t xml:space="preserve">단독주택 </t>
    </r>
    <r>
      <rPr>
        <u/>
        <sz val="8"/>
        <color theme="10"/>
        <rFont val="맑은 고딕"/>
        <family val="3"/>
        <charset val="129"/>
      </rPr>
      <t>(Detached houses)</t>
    </r>
    <phoneticPr fontId="16" type="noConversion"/>
  </si>
  <si>
    <r>
      <t>아파트</t>
    </r>
    <r>
      <rPr>
        <u/>
        <sz val="8"/>
        <color theme="10"/>
        <rFont val="맑은 고딕"/>
        <family val="3"/>
        <charset val="129"/>
      </rPr>
      <t xml:space="preserve"> (Apartments)</t>
    </r>
    <phoneticPr fontId="16" type="noConversion"/>
  </si>
  <si>
    <r>
      <t xml:space="preserve">연립다세대 </t>
    </r>
    <r>
      <rPr>
        <u/>
        <sz val="8"/>
        <color theme="10"/>
        <rFont val="맑은 고딕"/>
        <family val="3"/>
        <charset val="129"/>
      </rPr>
      <t>(Row houses)</t>
    </r>
    <phoneticPr fontId="16" type="noConversion"/>
  </si>
  <si>
    <r>
      <t>매매수급동향</t>
    </r>
    <r>
      <rPr>
        <u/>
        <sz val="8"/>
        <color theme="10"/>
        <rFont val="맑은 고딕"/>
        <family val="3"/>
        <charset val="129"/>
      </rPr>
      <t xml:space="preserve"> (sales market)</t>
    </r>
    <phoneticPr fontId="16" type="noConversion"/>
  </si>
  <si>
    <r>
      <t>전세수급동향</t>
    </r>
    <r>
      <rPr>
        <u/>
        <sz val="8"/>
        <color theme="10"/>
        <rFont val="맑은 고딕"/>
        <family val="3"/>
        <charset val="129"/>
      </rPr>
      <t xml:space="preserve"> (Jeonse market)</t>
    </r>
    <phoneticPr fontId="16" type="noConversion"/>
  </si>
  <si>
    <r>
      <t>전세거래동향</t>
    </r>
    <r>
      <rPr>
        <u/>
        <sz val="8"/>
        <color theme="10"/>
        <rFont val="맑은 고딕"/>
        <family val="3"/>
        <charset val="129"/>
      </rPr>
      <t xml:space="preserve"> (Jeonse market)</t>
    </r>
    <phoneticPr fontId="16" type="noConversion"/>
  </si>
  <si>
    <r>
      <t>매매거래동향</t>
    </r>
    <r>
      <rPr>
        <u/>
        <sz val="8"/>
        <color theme="10"/>
        <rFont val="맑은 고딕"/>
        <family val="3"/>
        <charset val="129"/>
      </rPr>
      <t xml:space="preserve"> (Sales market)</t>
    </r>
    <phoneticPr fontId="16" type="noConversion"/>
  </si>
  <si>
    <t>목차</t>
    <phoneticPr fontId="16" type="noConversion"/>
  </si>
  <si>
    <t>변동률</t>
    <phoneticPr fontId="16" type="noConversion"/>
  </si>
  <si>
    <t>전월</t>
    <phoneticPr fontId="16" type="noConversion"/>
  </si>
  <si>
    <t>전년말</t>
    <phoneticPr fontId="16" type="noConversion"/>
  </si>
  <si>
    <t>전년동기</t>
    <phoneticPr fontId="16" type="noConversion"/>
  </si>
  <si>
    <t xml:space="preserve">대출상환계수 =                                                              , 대출금리는 한국은행「예금은행 가중평균 주택담보대출금리」, 대출기간 20년 기준  </t>
    <phoneticPr fontId="16" type="noConversion"/>
  </si>
  <si>
    <t xml:space="preserve">     5. 대출금액 = 중위주택가격 × LTV , LTV = 40% 적용</t>
    <phoneticPr fontId="16" type="noConversion"/>
  </si>
  <si>
    <t xml:space="preserve">  ※ 주택가격지수는 2012년 1월부터 표본, 조사방법, 지수산정방식등의 개편사항을 반영한 시계열이 구축되었으나, 중장기 추이분석을 위하여 KB국민
     은행으로부터 기존 표본가격을 협조받아 개선된 지수산식(기하평균)에 의해 2003년 11월부터 시계열을 연장하였음. 따라서 기 공표된 KB지수 및 
     지수의 변동률과 다를 수 있음.
</t>
    <phoneticPr fontId="16" type="noConversion"/>
  </si>
  <si>
    <r>
      <rPr>
        <b/>
        <sz val="14"/>
        <rFont val="맑은 고딕"/>
        <family val="3"/>
        <charset val="129"/>
      </rPr>
      <t xml:space="preserve">※ 통계 </t>
    </r>
    <r>
      <rPr>
        <b/>
        <sz val="14"/>
        <rFont val="맑은 고딕"/>
        <family val="3"/>
        <charset val="129"/>
        <scheme val="major"/>
      </rPr>
      <t>이용자 유의사항</t>
    </r>
    <phoneticPr fontId="17" type="noConversion"/>
  </si>
  <si>
    <t>평균
매매가</t>
    <phoneticPr fontId="16" type="noConversion"/>
  </si>
  <si>
    <t>평균
전세가</t>
    <phoneticPr fontId="16" type="noConversion"/>
  </si>
  <si>
    <t>평균
전세가</t>
    <phoneticPr fontId="16" type="noConversion"/>
  </si>
  <si>
    <r>
      <t>전국</t>
    </r>
    <r>
      <rPr>
        <sz val="8"/>
        <color indexed="8"/>
        <rFont val="맑은 고딕"/>
        <family val="3"/>
        <charset val="129"/>
        <scheme val="minor"/>
      </rPr>
      <t xml:space="preserve">
</t>
    </r>
    <r>
      <rPr>
        <sz val="6"/>
        <color indexed="8"/>
        <rFont val="맑은 고딕"/>
        <family val="3"/>
        <charset val="129"/>
        <scheme val="minor"/>
      </rPr>
      <t>The Whole country</t>
    </r>
    <phoneticPr fontId="16" type="noConversion"/>
  </si>
  <si>
    <t>평균
매매가</t>
    <phoneticPr fontId="16" type="noConversion"/>
  </si>
  <si>
    <r>
      <rPr>
        <b/>
        <sz val="10"/>
        <rFont val="맑은 고딕"/>
        <family val="3"/>
        <charset val="129"/>
        <scheme val="major"/>
      </rPr>
      <t>5분위</t>
    </r>
    <r>
      <rPr>
        <sz val="10"/>
        <rFont val="맑은 고딕"/>
        <family val="3"/>
        <charset val="129"/>
        <scheme val="major"/>
      </rPr>
      <t xml:space="preserve"> </t>
    </r>
    <r>
      <rPr>
        <sz val="6"/>
        <rFont val="Arial"/>
        <family val="2"/>
      </rPr>
      <t>~100percentile</t>
    </r>
    <phoneticPr fontId="16" type="noConversion"/>
  </si>
  <si>
    <r>
      <rPr>
        <b/>
        <sz val="10"/>
        <rFont val="맑은 고딕"/>
        <family val="3"/>
        <charset val="129"/>
        <scheme val="major"/>
      </rPr>
      <t>4분위</t>
    </r>
    <r>
      <rPr>
        <sz val="10"/>
        <rFont val="맑은 고딕"/>
        <family val="3"/>
        <charset val="129"/>
        <scheme val="major"/>
      </rPr>
      <t xml:space="preserve"> </t>
    </r>
    <r>
      <rPr>
        <sz val="6"/>
        <rFont val="Arial"/>
        <family val="2"/>
      </rPr>
      <t>~80percentile</t>
    </r>
    <phoneticPr fontId="16" type="noConversion"/>
  </si>
  <si>
    <t>주택가격동향</t>
  </si>
  <si>
    <r>
      <rPr>
        <b/>
        <sz val="10"/>
        <color theme="1"/>
        <rFont val="맑은 고딕"/>
        <family val="3"/>
        <charset val="129"/>
        <scheme val="minor"/>
      </rPr>
      <t>전</t>
    </r>
    <r>
      <rPr>
        <b/>
        <sz val="10"/>
        <color theme="1"/>
        <rFont val="맑은 고딕"/>
        <family val="2"/>
        <charset val="129"/>
        <scheme val="minor"/>
      </rPr>
      <t xml:space="preserve">   </t>
    </r>
    <r>
      <rPr>
        <b/>
        <sz val="10"/>
        <color theme="1"/>
        <rFont val="맑은 고딕"/>
        <family val="3"/>
        <charset val="129"/>
        <scheme val="minor"/>
      </rPr>
      <t>국</t>
    </r>
    <r>
      <rPr>
        <sz val="10"/>
        <color theme="1"/>
        <rFont val="맑은 고딕"/>
        <family val="2"/>
        <charset val="129"/>
        <scheme val="minor"/>
      </rPr>
      <t xml:space="preserve"> </t>
    </r>
    <r>
      <rPr>
        <sz val="6"/>
        <color theme="1"/>
        <rFont val="Arial"/>
        <family val="2"/>
      </rPr>
      <t>The Whole Country</t>
    </r>
    <phoneticPr fontId="16" type="noConversion"/>
  </si>
  <si>
    <r>
      <rPr>
        <b/>
        <sz val="10"/>
        <color theme="1"/>
        <rFont val="맑은 고딕"/>
        <family val="3"/>
        <charset val="129"/>
        <scheme val="minor"/>
      </rPr>
      <t>서</t>
    </r>
    <r>
      <rPr>
        <b/>
        <sz val="10"/>
        <color theme="1"/>
        <rFont val="맑은 고딕"/>
        <family val="2"/>
        <charset val="129"/>
        <scheme val="minor"/>
      </rPr>
      <t xml:space="preserve">   </t>
    </r>
    <r>
      <rPr>
        <b/>
        <sz val="10"/>
        <color theme="1"/>
        <rFont val="맑은 고딕"/>
        <family val="3"/>
        <charset val="129"/>
        <scheme val="minor"/>
      </rPr>
      <t>울</t>
    </r>
    <r>
      <rPr>
        <sz val="10"/>
        <color theme="1"/>
        <rFont val="맑은 고딕"/>
        <family val="2"/>
        <charset val="129"/>
        <scheme val="minor"/>
      </rPr>
      <t xml:space="preserve"> </t>
    </r>
    <r>
      <rPr>
        <sz val="6"/>
        <color theme="1"/>
        <rFont val="Arial"/>
        <family val="2"/>
      </rPr>
      <t>Seoul</t>
    </r>
    <phoneticPr fontId="16" type="noConversion"/>
  </si>
  <si>
    <r>
      <rPr>
        <b/>
        <sz val="10"/>
        <color theme="1"/>
        <rFont val="맑은 고딕"/>
        <family val="3"/>
        <charset val="129"/>
        <scheme val="minor"/>
      </rPr>
      <t>지</t>
    </r>
    <r>
      <rPr>
        <b/>
        <sz val="10"/>
        <color theme="1"/>
        <rFont val="맑은 고딕"/>
        <family val="2"/>
        <charset val="129"/>
        <scheme val="minor"/>
      </rPr>
      <t xml:space="preserve">   </t>
    </r>
    <r>
      <rPr>
        <b/>
        <sz val="10"/>
        <color theme="1"/>
        <rFont val="맑은 고딕"/>
        <family val="3"/>
        <charset val="129"/>
        <scheme val="minor"/>
      </rPr>
      <t>방</t>
    </r>
    <r>
      <rPr>
        <sz val="10"/>
        <color theme="1"/>
        <rFont val="맑은 고딕"/>
        <family val="2"/>
        <charset val="129"/>
        <scheme val="minor"/>
      </rPr>
      <t xml:space="preserve"> </t>
    </r>
    <r>
      <rPr>
        <sz val="6"/>
        <color theme="1"/>
        <rFont val="Arial"/>
        <family val="2"/>
      </rPr>
      <t>Non-Seoul Metropolitan Area</t>
    </r>
    <phoneticPr fontId="16" type="noConversion"/>
  </si>
  <si>
    <r>
      <rPr>
        <sz val="10"/>
        <color theme="1"/>
        <rFont val="맑은 고딕"/>
        <family val="3"/>
        <charset val="129"/>
        <scheme val="minor"/>
      </rPr>
      <t>전</t>
    </r>
    <r>
      <rPr>
        <sz val="10"/>
        <color theme="1"/>
        <rFont val="맑은 고딕"/>
        <family val="2"/>
        <charset val="129"/>
        <scheme val="minor"/>
      </rPr>
      <t xml:space="preserve">   </t>
    </r>
    <r>
      <rPr>
        <sz val="10"/>
        <color theme="1"/>
        <rFont val="맑은 고딕"/>
        <family val="3"/>
        <charset val="129"/>
        <scheme val="minor"/>
      </rPr>
      <t>국</t>
    </r>
    <r>
      <rPr>
        <sz val="10"/>
        <color theme="1"/>
        <rFont val="맑은 고딕"/>
        <family val="2"/>
        <charset val="129"/>
        <scheme val="minor"/>
      </rPr>
      <t xml:space="preserve"> </t>
    </r>
    <r>
      <rPr>
        <sz val="6"/>
        <color theme="1"/>
        <rFont val="Arial"/>
        <family val="2"/>
      </rPr>
      <t>The Whole Country</t>
    </r>
    <phoneticPr fontId="16" type="noConversion"/>
  </si>
  <si>
    <r>
      <rPr>
        <sz val="10"/>
        <color theme="1"/>
        <rFont val="맑은 고딕"/>
        <family val="3"/>
        <charset val="129"/>
        <scheme val="minor"/>
      </rPr>
      <t>서</t>
    </r>
    <r>
      <rPr>
        <sz val="10"/>
        <color theme="1"/>
        <rFont val="맑은 고딕"/>
        <family val="2"/>
        <charset val="129"/>
        <scheme val="minor"/>
      </rPr>
      <t xml:space="preserve">   </t>
    </r>
    <r>
      <rPr>
        <sz val="10"/>
        <color theme="1"/>
        <rFont val="맑은 고딕"/>
        <family val="3"/>
        <charset val="129"/>
        <scheme val="minor"/>
      </rPr>
      <t>울</t>
    </r>
    <r>
      <rPr>
        <sz val="10"/>
        <color theme="1"/>
        <rFont val="맑은 고딕"/>
        <family val="2"/>
        <charset val="129"/>
        <scheme val="minor"/>
      </rPr>
      <t xml:space="preserve"> </t>
    </r>
    <r>
      <rPr>
        <sz val="6"/>
        <color theme="1"/>
        <rFont val="Arial"/>
        <family val="2"/>
      </rPr>
      <t>Seoul</t>
    </r>
    <phoneticPr fontId="16" type="noConversion"/>
  </si>
  <si>
    <r>
      <rPr>
        <sz val="10"/>
        <color theme="1"/>
        <rFont val="맑은 고딕"/>
        <family val="3"/>
        <charset val="129"/>
        <scheme val="minor"/>
      </rPr>
      <t>지</t>
    </r>
    <r>
      <rPr>
        <sz val="10"/>
        <color theme="1"/>
        <rFont val="맑은 고딕"/>
        <family val="2"/>
        <charset val="129"/>
        <scheme val="minor"/>
      </rPr>
      <t xml:space="preserve">   </t>
    </r>
    <r>
      <rPr>
        <sz val="10"/>
        <color theme="1"/>
        <rFont val="맑은 고딕"/>
        <family val="3"/>
        <charset val="129"/>
        <scheme val="minor"/>
      </rPr>
      <t>방</t>
    </r>
    <r>
      <rPr>
        <sz val="10"/>
        <color theme="1"/>
        <rFont val="맑은 고딕"/>
        <family val="2"/>
        <charset val="129"/>
        <scheme val="minor"/>
      </rPr>
      <t xml:space="preserve"> </t>
    </r>
    <r>
      <rPr>
        <sz val="6"/>
        <color theme="1"/>
        <rFont val="Arial"/>
        <family val="2"/>
      </rPr>
      <t>Non-Seoul Metropolitan Area</t>
    </r>
    <phoneticPr fontId="16" type="noConversion"/>
  </si>
  <si>
    <r>
      <t xml:space="preserve">60㎡이하
</t>
    </r>
    <r>
      <rPr>
        <sz val="6"/>
        <color indexed="8"/>
        <rFont val="맑은 고딕"/>
        <family val="3"/>
        <charset val="129"/>
        <scheme val="major"/>
      </rPr>
      <t>60㎡ or less~</t>
    </r>
    <phoneticPr fontId="16" type="noConversion"/>
  </si>
  <si>
    <r>
      <t xml:space="preserve">60㎡초과 
~ 85㎡이하
</t>
    </r>
    <r>
      <rPr>
        <sz val="6"/>
        <color indexed="8"/>
        <rFont val="맑은 고딕"/>
        <family val="3"/>
        <charset val="129"/>
        <scheme val="major"/>
      </rPr>
      <t>over 60㎡ ~ less than 85㎡</t>
    </r>
    <phoneticPr fontId="16" type="noConversion"/>
  </si>
  <si>
    <r>
      <t xml:space="preserve">85㎡초과
</t>
    </r>
    <r>
      <rPr>
        <sz val="6"/>
        <color indexed="8"/>
        <rFont val="맑은 고딕"/>
        <family val="3"/>
        <charset val="129"/>
        <scheme val="major"/>
      </rPr>
      <t>over 85㎡</t>
    </r>
    <phoneticPr fontId="16" type="noConversion"/>
  </si>
  <si>
    <r>
      <t xml:space="preserve">60㎡이하
</t>
    </r>
    <r>
      <rPr>
        <sz val="6"/>
        <color indexed="8"/>
        <rFont val="맑은 고딕"/>
        <family val="3"/>
        <charset val="129"/>
        <scheme val="major"/>
      </rPr>
      <t>60㎡ or less~)</t>
    </r>
    <phoneticPr fontId="16" type="noConversion"/>
  </si>
  <si>
    <r>
      <t xml:space="preserve">전월비
변동률
</t>
    </r>
    <r>
      <rPr>
        <sz val="6"/>
        <color indexed="8"/>
        <rFont val="맑은 고딕"/>
        <family val="3"/>
        <charset val="129"/>
        <scheme val="major"/>
      </rPr>
      <t>Monthly 
Change</t>
    </r>
    <phoneticPr fontId="16" type="noConversion"/>
  </si>
  <si>
    <r>
      <t xml:space="preserve">전년말비
변동률
</t>
    </r>
    <r>
      <rPr>
        <sz val="6"/>
        <color indexed="8"/>
        <rFont val="맑은 고딕"/>
        <family val="3"/>
        <charset val="129"/>
        <scheme val="major"/>
      </rPr>
      <t>Year's end Change</t>
    </r>
    <phoneticPr fontId="16" type="noConversion"/>
  </si>
  <si>
    <r>
      <t xml:space="preserve">60㎡초과
~85㎡이하
</t>
    </r>
    <r>
      <rPr>
        <sz val="6"/>
        <color indexed="8"/>
        <rFont val="맑은 고딕"/>
        <family val="3"/>
        <charset val="129"/>
        <scheme val="major"/>
      </rPr>
      <t>over 60㎡
~ less than 85㎡</t>
    </r>
    <phoneticPr fontId="16" type="noConversion"/>
  </si>
  <si>
    <r>
      <t xml:space="preserve">102㎡초과
~135㎡이하
</t>
    </r>
    <r>
      <rPr>
        <sz val="6"/>
        <color indexed="8"/>
        <rFont val="맑은 고딕"/>
        <family val="3"/>
        <charset val="129"/>
        <scheme val="major"/>
      </rPr>
      <t>over 102㎡
~ less than 135㎡</t>
    </r>
    <phoneticPr fontId="16" type="noConversion"/>
  </si>
  <si>
    <r>
      <t xml:space="preserve">135㎡초과
</t>
    </r>
    <r>
      <rPr>
        <sz val="6"/>
        <color indexed="8"/>
        <rFont val="맑은 고딕"/>
        <family val="3"/>
        <charset val="129"/>
        <scheme val="major"/>
      </rPr>
      <t>over 135㎡</t>
    </r>
    <phoneticPr fontId="16" type="noConversion"/>
  </si>
  <si>
    <r>
      <t>135㎡초과</t>
    </r>
    <r>
      <rPr>
        <sz val="6"/>
        <color indexed="8"/>
        <rFont val="맑은 고딕"/>
        <family val="3"/>
        <charset val="129"/>
        <scheme val="major"/>
      </rPr>
      <t xml:space="preserve">
over 135㎡</t>
    </r>
    <phoneticPr fontId="16" type="noConversion"/>
  </si>
  <si>
    <r>
      <t xml:space="preserve">전월비
변동률
</t>
    </r>
    <r>
      <rPr>
        <sz val="6"/>
        <color indexed="8"/>
        <rFont val="맑은 고딕"/>
        <family val="3"/>
        <charset val="129"/>
        <scheme val="major"/>
      </rPr>
      <t>Monthly Change</t>
    </r>
    <phoneticPr fontId="16" type="noConversion"/>
  </si>
  <si>
    <r>
      <t xml:space="preserve">5년 이하
</t>
    </r>
    <r>
      <rPr>
        <sz val="6"/>
        <color indexed="8"/>
        <rFont val="맑은 고딕"/>
        <family val="3"/>
        <charset val="129"/>
        <scheme val="major"/>
      </rPr>
      <t>under 5 yrs old</t>
    </r>
    <phoneticPr fontId="16" type="noConversion"/>
  </si>
  <si>
    <r>
      <t xml:space="preserve">5년 초과
~10년 이하
</t>
    </r>
    <r>
      <rPr>
        <sz val="6"/>
        <color indexed="8"/>
        <rFont val="맑은 고딕"/>
        <family val="3"/>
        <charset val="129"/>
        <scheme val="major"/>
      </rPr>
      <t>over 5 yrs
~under 10 yrs old</t>
    </r>
    <phoneticPr fontId="16" type="noConversion"/>
  </si>
  <si>
    <r>
      <t xml:space="preserve">10년 초과
~15년 이하
</t>
    </r>
    <r>
      <rPr>
        <sz val="6"/>
        <color indexed="8"/>
        <rFont val="맑은 고딕"/>
        <family val="3"/>
        <charset val="129"/>
        <scheme val="major"/>
      </rPr>
      <t>over 10 yrs
~under 15 yrs old</t>
    </r>
    <phoneticPr fontId="16" type="noConversion"/>
  </si>
  <si>
    <r>
      <t xml:space="preserve">15년 초과
~20년 이하
</t>
    </r>
    <r>
      <rPr>
        <sz val="6"/>
        <color indexed="8"/>
        <rFont val="맑은 고딕"/>
        <family val="3"/>
        <charset val="129"/>
        <scheme val="major"/>
      </rPr>
      <t>over 15 yrs
~under 20 yrs old</t>
    </r>
    <phoneticPr fontId="16" type="noConversion"/>
  </si>
  <si>
    <r>
      <t xml:space="preserve">20년 초과
</t>
    </r>
    <r>
      <rPr>
        <sz val="6"/>
        <color indexed="8"/>
        <rFont val="맑은 고딕"/>
        <family val="3"/>
        <charset val="129"/>
        <scheme val="major"/>
      </rPr>
      <t>over 20 yrs old</t>
    </r>
    <phoneticPr fontId="16" type="noConversion"/>
  </si>
  <si>
    <r>
      <t xml:space="preserve">10년 이하
</t>
    </r>
    <r>
      <rPr>
        <sz val="6"/>
        <color indexed="8"/>
        <rFont val="맑은 고딕"/>
        <family val="3"/>
        <charset val="129"/>
        <scheme val="major"/>
      </rPr>
      <t>under 10 yrs old</t>
    </r>
    <phoneticPr fontId="16" type="noConversion"/>
  </si>
  <si>
    <r>
      <t xml:space="preserve">10년 초과
~20년 이하 
</t>
    </r>
    <r>
      <rPr>
        <sz val="6"/>
        <color indexed="8"/>
        <rFont val="맑은 고딕"/>
        <family val="3"/>
        <charset val="129"/>
        <scheme val="major"/>
      </rPr>
      <t>over 10 yrs
~under 20 yrs old</t>
    </r>
    <phoneticPr fontId="16" type="noConversion"/>
  </si>
  <si>
    <r>
      <t xml:space="preserve">10년 초과
~20년 이하
</t>
    </r>
    <r>
      <rPr>
        <sz val="6"/>
        <color indexed="8"/>
        <rFont val="맑은 고딕"/>
        <family val="3"/>
        <charset val="129"/>
        <scheme val="major"/>
      </rPr>
      <t>over 10 yrs
~under 20 yrs old</t>
    </r>
    <phoneticPr fontId="16" type="noConversion"/>
  </si>
  <si>
    <r>
      <t xml:space="preserve">9. </t>
    </r>
    <r>
      <rPr>
        <sz val="13"/>
        <rFont val="맑은 고딕"/>
        <family val="3"/>
        <charset val="129"/>
      </rPr>
      <t>주택가격</t>
    </r>
    <r>
      <rPr>
        <sz val="13"/>
        <rFont val="Arial"/>
        <family val="2"/>
      </rPr>
      <t xml:space="preserve"> </t>
    </r>
    <r>
      <rPr>
        <sz val="8"/>
        <rFont val="Arial"/>
        <family val="2"/>
      </rPr>
      <t>(Housing price)</t>
    </r>
    <phoneticPr fontId="17" type="noConversion"/>
  </si>
  <si>
    <t>12. 주택구매력지수(HAI)</t>
    <phoneticPr fontId="16" type="noConversion"/>
  </si>
  <si>
    <t>13. 소득 분위별 PIR</t>
    <phoneticPr fontId="16" type="noConversion"/>
  </si>
  <si>
    <t xml:space="preserve">  부록</t>
    <phoneticPr fontId="16" type="noConversion"/>
  </si>
  <si>
    <r>
      <t xml:space="preserve">   2</t>
    </r>
    <r>
      <rPr>
        <b/>
        <sz val="11"/>
        <rFont val="Arial"/>
        <family val="2"/>
      </rPr>
      <t>.2</t>
    </r>
    <r>
      <rPr>
        <b/>
        <sz val="11"/>
        <rFont val="돋움"/>
        <family val="3"/>
        <charset val="129"/>
      </rPr>
      <t xml:space="preserve"> 아파트 </t>
    </r>
    <r>
      <rPr>
        <b/>
        <sz val="8"/>
        <rFont val="Arial"/>
        <family val="2"/>
      </rPr>
      <t>(Apartments)</t>
    </r>
    <phoneticPr fontId="18" type="noConversion"/>
  </si>
  <si>
    <t xml:space="preserve">  본문</t>
    <phoneticPr fontId="16" type="noConversion"/>
  </si>
  <si>
    <t>주) 주택거래량 : 온나라부동산포털의 월별 주택매매 거래현황 동(호)수로, 신고일자 기준의 집계치이므로 공표시점이 1개월 늦음.</t>
    <phoneticPr fontId="16" type="noConversion"/>
  </si>
  <si>
    <t>통계책임관 :</t>
    <phoneticPr fontId="16" type="noConversion"/>
  </si>
  <si>
    <t>발   행   처 :</t>
    <phoneticPr fontId="16" type="noConversion"/>
  </si>
  <si>
    <t>발   행   인 :</t>
    <phoneticPr fontId="16" type="noConversion"/>
  </si>
  <si>
    <t xml:space="preserve">조 사 담 당 : </t>
    <phoneticPr fontId="16" type="noConversion"/>
  </si>
  <si>
    <t>통 계 담 당 :</t>
    <phoneticPr fontId="16" type="noConversion"/>
  </si>
  <si>
    <t xml:space="preserve">주         소 : </t>
    <phoneticPr fontId="16" type="noConversion"/>
  </si>
  <si>
    <t xml:space="preserve">홈 페 이 지 : 부동산통계정보시스템 (http://www.r-one.co.kr) </t>
    <phoneticPr fontId="16" type="noConversion"/>
  </si>
  <si>
    <t>11. 5분위 주택가격과 5분위 배율</t>
    <phoneticPr fontId="17" type="noConversion"/>
  </si>
  <si>
    <t>5분위 배율
(5/1)</t>
    <phoneticPr fontId="16" type="noConversion"/>
  </si>
  <si>
    <r>
      <t xml:space="preserve">중위 
주택가격
</t>
    </r>
    <r>
      <rPr>
        <sz val="7"/>
        <color theme="1"/>
        <rFont val="맑은 고딕"/>
        <family val="3"/>
        <charset val="129"/>
        <scheme val="minor"/>
      </rPr>
      <t>(단위:만원)</t>
    </r>
    <phoneticPr fontId="16" type="noConversion"/>
  </si>
  <si>
    <r>
      <t xml:space="preserve">월 상환액
</t>
    </r>
    <r>
      <rPr>
        <sz val="7"/>
        <color theme="1"/>
        <rFont val="맑은 고딕"/>
        <family val="3"/>
        <charset val="129"/>
        <scheme val="minor"/>
      </rPr>
      <t>(단위:만원)</t>
    </r>
    <phoneticPr fontId="16" type="noConversion"/>
  </si>
  <si>
    <r>
      <t xml:space="preserve">상환가능
필요연소득
</t>
    </r>
    <r>
      <rPr>
        <sz val="7"/>
        <color theme="1"/>
        <rFont val="맑은 고딕"/>
        <family val="3"/>
        <charset val="129"/>
        <scheme val="minor"/>
      </rPr>
      <t>(단위:만원)</t>
    </r>
    <phoneticPr fontId="16" type="noConversion"/>
  </si>
  <si>
    <r>
      <t>㎡당 중위가격</t>
    </r>
    <r>
      <rPr>
        <sz val="6"/>
        <color indexed="8"/>
        <rFont val="맑은 고딕"/>
        <family val="3"/>
        <charset val="129"/>
      </rPr>
      <t xml:space="preserve">
Median price pre ㎡</t>
    </r>
    <phoneticPr fontId="16" type="noConversion"/>
  </si>
  <si>
    <r>
      <t>중위가격</t>
    </r>
    <r>
      <rPr>
        <sz val="6"/>
        <color indexed="8"/>
        <rFont val="맑은 고딕"/>
        <family val="3"/>
        <charset val="129"/>
      </rPr>
      <t xml:space="preserve">
Median price</t>
    </r>
    <phoneticPr fontId="16" type="noConversion"/>
  </si>
  <si>
    <r>
      <t>평균가격</t>
    </r>
    <r>
      <rPr>
        <sz val="6"/>
        <color indexed="8"/>
        <rFont val="맑은 고딕"/>
        <family val="3"/>
        <charset val="129"/>
      </rPr>
      <t xml:space="preserve">
Mean price</t>
    </r>
    <phoneticPr fontId="16" type="noConversion"/>
  </si>
  <si>
    <r>
      <t xml:space="preserve">1. 주택거래량 </t>
    </r>
    <r>
      <rPr>
        <sz val="8"/>
        <rFont val="Arial Unicode MS"/>
        <family val="3"/>
        <charset val="129"/>
      </rPr>
      <t>(House trading volume)</t>
    </r>
    <phoneticPr fontId="17" type="noConversion"/>
  </si>
  <si>
    <r>
      <t xml:space="preserve">주택거래량
</t>
    </r>
    <r>
      <rPr>
        <sz val="7"/>
        <color indexed="8"/>
        <rFont val="Arial"/>
        <family val="2"/>
      </rPr>
      <t>House trading volume</t>
    </r>
    <phoneticPr fontId="18" type="noConversion"/>
  </si>
  <si>
    <t>부동산통계처 주택동향부 (02-2189-8156)</t>
    <phoneticPr fontId="16" type="noConversion"/>
  </si>
  <si>
    <t>부동산통계처 부동산분석부 (02-2187-4041)</t>
    <phoneticPr fontId="16" type="noConversion"/>
  </si>
  <si>
    <r>
      <t xml:space="preserve"> 주) </t>
    </r>
    <r>
      <rPr>
        <b/>
        <sz val="7"/>
        <color rgb="FFFF0000"/>
        <rFont val="맑은 고딕"/>
        <family val="3"/>
        <charset val="129"/>
        <scheme val="major"/>
      </rPr>
      <t>수도권</t>
    </r>
    <r>
      <rPr>
        <sz val="7"/>
        <color rgb="FFFF0000"/>
        <rFont val="맑은 고딕"/>
        <family val="3"/>
        <charset val="129"/>
        <scheme val="major"/>
      </rPr>
      <t xml:space="preserve"> : 서울, 인천, 경기 / </t>
    </r>
    <r>
      <rPr>
        <b/>
        <sz val="7"/>
        <color rgb="FFFF0000"/>
        <rFont val="맑은 고딕"/>
        <family val="3"/>
        <charset val="129"/>
        <scheme val="major"/>
      </rPr>
      <t>지방</t>
    </r>
    <r>
      <rPr>
        <sz val="7"/>
        <color rgb="FFFF0000"/>
        <rFont val="맑은 고딕"/>
        <family val="3"/>
        <charset val="129"/>
        <scheme val="major"/>
      </rPr>
      <t xml:space="preserve"> : 수도권을 제외한 지역 / </t>
    </r>
    <r>
      <rPr>
        <b/>
        <sz val="7"/>
        <color rgb="FFFF0000"/>
        <rFont val="맑은 고딕"/>
        <family val="3"/>
        <charset val="129"/>
        <scheme val="major"/>
      </rPr>
      <t>권역 구분기준</t>
    </r>
    <r>
      <rPr>
        <sz val="7"/>
        <color rgb="FFFF0000"/>
        <rFont val="맑은 고딕"/>
        <family val="3"/>
        <charset val="129"/>
        <scheme val="major"/>
      </rPr>
      <t>은 각 지역의 '2020년 도시기본계획'에 따라 분류하였음(다만, 경기지역은 1개 권역이 
                너무 넓은 경우 2개 권역으로 분리</t>
    </r>
    <phoneticPr fontId="16" type="noConversion"/>
  </si>
  <si>
    <r>
      <rPr>
        <b/>
        <sz val="7"/>
        <color indexed="8"/>
        <rFont val="Arial"/>
        <family val="2"/>
      </rPr>
      <t xml:space="preserve">    </t>
    </r>
    <r>
      <rPr>
        <b/>
        <sz val="7"/>
        <color indexed="8"/>
        <rFont val="돋움"/>
        <family val="3"/>
        <charset val="129"/>
      </rPr>
      <t>규모</t>
    </r>
    <r>
      <rPr>
        <b/>
        <sz val="7"/>
        <color indexed="8"/>
        <rFont val="Arial"/>
        <family val="2"/>
      </rPr>
      <t xml:space="preserve">1 : </t>
    </r>
    <r>
      <rPr>
        <sz val="7"/>
        <color indexed="8"/>
        <rFont val="돋움"/>
        <family val="3"/>
        <charset val="129"/>
      </rPr>
      <t>전용면적</t>
    </r>
    <r>
      <rPr>
        <sz val="7"/>
        <color indexed="8"/>
        <rFont val="Arial"/>
        <family val="2"/>
      </rPr>
      <t xml:space="preserve"> 99</t>
    </r>
    <r>
      <rPr>
        <sz val="7"/>
        <color indexed="8"/>
        <rFont val="돋움"/>
        <family val="3"/>
        <charset val="129"/>
      </rPr>
      <t>㎡이하</t>
    </r>
    <r>
      <rPr>
        <sz val="7"/>
        <color indexed="8"/>
        <rFont val="Arial"/>
        <family val="2"/>
      </rPr>
      <t xml:space="preserve"> &amp; </t>
    </r>
    <r>
      <rPr>
        <sz val="7"/>
        <color indexed="8"/>
        <rFont val="돋움"/>
        <family val="3"/>
        <charset val="129"/>
      </rPr>
      <t>대지면적</t>
    </r>
    <r>
      <rPr>
        <sz val="7"/>
        <color indexed="8"/>
        <rFont val="Arial"/>
        <family val="2"/>
      </rPr>
      <t xml:space="preserve"> 231 </t>
    </r>
    <r>
      <rPr>
        <sz val="7"/>
        <color indexed="8"/>
        <rFont val="돋움"/>
        <family val="3"/>
        <charset val="129"/>
      </rPr>
      <t>㎡이하</t>
    </r>
    <r>
      <rPr>
        <sz val="7"/>
        <color indexed="8"/>
        <rFont val="Arial"/>
        <family val="2"/>
      </rPr>
      <t xml:space="preserve">                         </t>
    </r>
    <r>
      <rPr>
        <b/>
        <sz val="7"/>
        <color indexed="8"/>
        <rFont val="돋움"/>
        <family val="3"/>
        <charset val="129"/>
      </rPr>
      <t>규모</t>
    </r>
    <r>
      <rPr>
        <b/>
        <sz val="7"/>
        <color indexed="8"/>
        <rFont val="Arial"/>
        <family val="2"/>
      </rPr>
      <t>3 :</t>
    </r>
    <r>
      <rPr>
        <sz val="7"/>
        <color indexed="8"/>
        <rFont val="Arial"/>
        <family val="2"/>
      </rPr>
      <t xml:space="preserve"> </t>
    </r>
    <r>
      <rPr>
        <sz val="7"/>
        <color indexed="8"/>
        <rFont val="돋움"/>
        <family val="3"/>
        <charset val="129"/>
      </rPr>
      <t>전용면적</t>
    </r>
    <r>
      <rPr>
        <sz val="7"/>
        <color indexed="8"/>
        <rFont val="Arial"/>
        <family val="2"/>
      </rPr>
      <t xml:space="preserve"> 331</t>
    </r>
    <r>
      <rPr>
        <sz val="7"/>
        <color indexed="8"/>
        <rFont val="돋움"/>
        <family val="3"/>
        <charset val="129"/>
      </rPr>
      <t>㎡초과</t>
    </r>
    <r>
      <rPr>
        <sz val="7"/>
        <color indexed="8"/>
        <rFont val="Arial"/>
        <family val="2"/>
      </rPr>
      <t xml:space="preserve"> </t>
    </r>
    <r>
      <rPr>
        <sz val="7"/>
        <color indexed="8"/>
        <rFont val="돋움"/>
        <family val="3"/>
        <charset val="129"/>
      </rPr>
      <t>또는</t>
    </r>
    <r>
      <rPr>
        <sz val="7"/>
        <color indexed="8"/>
        <rFont val="Arial"/>
        <family val="2"/>
      </rPr>
      <t xml:space="preserve"> </t>
    </r>
    <r>
      <rPr>
        <sz val="7"/>
        <color indexed="8"/>
        <rFont val="돋움"/>
        <family val="3"/>
        <charset val="129"/>
      </rPr>
      <t>대지면적</t>
    </r>
    <r>
      <rPr>
        <sz val="7"/>
        <color indexed="8"/>
        <rFont val="Arial"/>
        <family val="2"/>
      </rPr>
      <t xml:space="preserve"> 662</t>
    </r>
    <r>
      <rPr>
        <sz val="7"/>
        <color indexed="8"/>
        <rFont val="돋움"/>
        <family val="3"/>
        <charset val="129"/>
      </rPr>
      <t xml:space="preserve">㎡초과
</t>
    </r>
    <r>
      <rPr>
        <sz val="7"/>
        <color indexed="8"/>
        <rFont val="Arial"/>
        <family val="2"/>
      </rPr>
      <t xml:space="preserve">    </t>
    </r>
    <r>
      <rPr>
        <b/>
        <sz val="7"/>
        <color indexed="8"/>
        <rFont val="돋움"/>
        <family val="3"/>
        <charset val="129"/>
      </rPr>
      <t>규모</t>
    </r>
    <r>
      <rPr>
        <b/>
        <sz val="7"/>
        <color indexed="8"/>
        <rFont val="Arial"/>
        <family val="2"/>
      </rPr>
      <t xml:space="preserve">2 : </t>
    </r>
    <r>
      <rPr>
        <sz val="7"/>
        <color indexed="8"/>
        <rFont val="돋움"/>
        <family val="3"/>
        <charset val="129"/>
      </rPr>
      <t>전용면적</t>
    </r>
    <r>
      <rPr>
        <sz val="7"/>
        <color indexed="8"/>
        <rFont val="Arial"/>
        <family val="2"/>
      </rPr>
      <t xml:space="preserve"> 99</t>
    </r>
    <r>
      <rPr>
        <sz val="7"/>
        <color indexed="8"/>
        <rFont val="돋움"/>
        <family val="3"/>
        <charset val="129"/>
      </rPr>
      <t>㎡초과</t>
    </r>
    <r>
      <rPr>
        <sz val="7"/>
        <color indexed="8"/>
        <rFont val="Arial"/>
        <family val="2"/>
      </rPr>
      <t xml:space="preserve"> 331</t>
    </r>
    <r>
      <rPr>
        <sz val="7"/>
        <color indexed="8"/>
        <rFont val="돋움"/>
        <family val="3"/>
        <charset val="129"/>
      </rPr>
      <t>이하</t>
    </r>
    <r>
      <rPr>
        <sz val="7"/>
        <color indexed="8"/>
        <rFont val="Arial"/>
        <family val="2"/>
      </rPr>
      <t xml:space="preserve"> &amp; </t>
    </r>
    <r>
      <rPr>
        <sz val="7"/>
        <color indexed="8"/>
        <rFont val="돋움"/>
        <family val="3"/>
        <charset val="129"/>
      </rPr>
      <t>대지면적</t>
    </r>
    <r>
      <rPr>
        <sz val="7"/>
        <color indexed="8"/>
        <rFont val="Arial"/>
        <family val="2"/>
      </rPr>
      <t xml:space="preserve"> 662</t>
    </r>
    <r>
      <rPr>
        <sz val="7"/>
        <color indexed="8"/>
        <rFont val="돋움"/>
        <family val="3"/>
        <charset val="129"/>
      </rPr>
      <t>㎡이하</t>
    </r>
    <r>
      <rPr>
        <sz val="7"/>
        <color indexed="8"/>
        <rFont val="Arial"/>
        <family val="2"/>
      </rPr>
      <t xml:space="preserve"> </t>
    </r>
    <r>
      <rPr>
        <sz val="7"/>
        <color indexed="8"/>
        <rFont val="돋움"/>
        <family val="3"/>
        <charset val="129"/>
      </rPr>
      <t>또는</t>
    </r>
    <r>
      <rPr>
        <sz val="7"/>
        <color indexed="8"/>
        <rFont val="Arial"/>
        <family val="2"/>
      </rPr>
      <t xml:space="preserve"> </t>
    </r>
    <r>
      <rPr>
        <sz val="7"/>
        <color indexed="8"/>
        <rFont val="돋움"/>
        <family val="3"/>
        <charset val="129"/>
      </rPr>
      <t>전용면적</t>
    </r>
    <r>
      <rPr>
        <sz val="7"/>
        <color indexed="8"/>
        <rFont val="Arial"/>
        <family val="2"/>
      </rPr>
      <t xml:space="preserve"> 99</t>
    </r>
    <r>
      <rPr>
        <sz val="7"/>
        <color indexed="8"/>
        <rFont val="돋움"/>
        <family val="3"/>
        <charset val="129"/>
      </rPr>
      <t>㎡이하</t>
    </r>
    <r>
      <rPr>
        <sz val="7"/>
        <color indexed="8"/>
        <rFont val="Arial"/>
        <family val="2"/>
      </rPr>
      <t xml:space="preserve"> &amp; </t>
    </r>
    <r>
      <rPr>
        <sz val="7"/>
        <color indexed="8"/>
        <rFont val="돋움"/>
        <family val="3"/>
        <charset val="129"/>
      </rPr>
      <t>대지면적</t>
    </r>
    <r>
      <rPr>
        <sz val="7"/>
        <color indexed="8"/>
        <rFont val="Arial"/>
        <family val="2"/>
      </rPr>
      <t xml:space="preserve"> 231</t>
    </r>
    <r>
      <rPr>
        <sz val="7"/>
        <color indexed="8"/>
        <rFont val="돋움"/>
        <family val="3"/>
        <charset val="129"/>
      </rPr>
      <t>㎡초과</t>
    </r>
    <r>
      <rPr>
        <sz val="7"/>
        <color indexed="8"/>
        <rFont val="Arial"/>
        <family val="2"/>
      </rPr>
      <t xml:space="preserve"> 662</t>
    </r>
    <r>
      <rPr>
        <sz val="7"/>
        <color indexed="8"/>
        <rFont val="돋움"/>
        <family val="3"/>
        <charset val="129"/>
      </rPr>
      <t>㎡이하</t>
    </r>
    <phoneticPr fontId="16" type="noConversion"/>
  </si>
  <si>
    <t>주) 실질주택가격지수는 주택가격지수에 통계청의 소비자물가지수(CPI)를 반영하여 산정하였음</t>
    <phoneticPr fontId="16" type="noConversion"/>
  </si>
  <si>
    <r>
      <t xml:space="preserve">종합주택유형 </t>
    </r>
    <r>
      <rPr>
        <u/>
        <sz val="8"/>
        <color rgb="FF0000FF"/>
        <rFont val="맑은 고딕"/>
        <family val="3"/>
        <charset val="129"/>
      </rPr>
      <t>(Total)</t>
    </r>
    <phoneticPr fontId="16" type="noConversion"/>
  </si>
  <si>
    <r>
      <t>종합주택유형</t>
    </r>
    <r>
      <rPr>
        <u/>
        <sz val="8"/>
        <color theme="10"/>
        <rFont val="맑은 고딕"/>
        <family val="3"/>
        <charset val="129"/>
      </rPr>
      <t xml:space="preserve"> (Total)</t>
    </r>
    <phoneticPr fontId="16" type="noConversion"/>
  </si>
  <si>
    <r>
      <rPr>
        <sz val="7"/>
        <rFont val="맑은 고딕"/>
        <family val="3"/>
        <charset val="129"/>
        <scheme val="minor"/>
      </rPr>
      <t xml:space="preserve">8 Provinces </t>
    </r>
    <r>
      <rPr>
        <b/>
        <sz val="9"/>
        <rFont val="맑은 고딕"/>
        <family val="3"/>
        <charset val="129"/>
        <scheme val="minor"/>
      </rPr>
      <t>8개        도</t>
    </r>
    <phoneticPr fontId="18" type="noConversion"/>
  </si>
  <si>
    <r>
      <t xml:space="preserve">종합주택유형
</t>
    </r>
    <r>
      <rPr>
        <sz val="6"/>
        <color indexed="8"/>
        <rFont val="맑은 고딕"/>
        <family val="3"/>
        <charset val="129"/>
      </rPr>
      <t>Total</t>
    </r>
    <phoneticPr fontId="16" type="noConversion"/>
  </si>
  <si>
    <r>
      <rPr>
        <b/>
        <sz val="11"/>
        <rFont val="돋움"/>
        <family val="3"/>
        <charset val="129"/>
      </rPr>
      <t xml:space="preserve">   2</t>
    </r>
    <r>
      <rPr>
        <b/>
        <sz val="11"/>
        <rFont val="맑은 고딕"/>
        <family val="3"/>
        <charset val="129"/>
      </rPr>
      <t>.1</t>
    </r>
    <r>
      <rPr>
        <b/>
        <sz val="11"/>
        <rFont val="돋움"/>
        <family val="3"/>
        <charset val="129"/>
      </rPr>
      <t xml:space="preserve"> 종합주택유형</t>
    </r>
    <r>
      <rPr>
        <b/>
        <sz val="11"/>
        <rFont val="맑은 고딕"/>
        <family val="3"/>
        <charset val="129"/>
        <scheme val="major"/>
      </rPr>
      <t xml:space="preserve"> </t>
    </r>
    <r>
      <rPr>
        <b/>
        <sz val="8"/>
        <rFont val="맑은 고딕"/>
        <family val="3"/>
        <charset val="129"/>
        <scheme val="major"/>
      </rPr>
      <t>(</t>
    </r>
    <r>
      <rPr>
        <b/>
        <sz val="8"/>
        <rFont val="맑은 고딕"/>
        <family val="3"/>
        <charset val="129"/>
      </rPr>
      <t>Total</t>
    </r>
    <r>
      <rPr>
        <b/>
        <sz val="8"/>
        <rFont val="Arial"/>
        <family val="2"/>
      </rPr>
      <t>)</t>
    </r>
    <phoneticPr fontId="18" type="noConversion"/>
  </si>
  <si>
    <r>
      <rPr>
        <b/>
        <sz val="11"/>
        <rFont val="맑은 고딕"/>
        <family val="3"/>
        <charset val="129"/>
      </rPr>
      <t xml:space="preserve">   </t>
    </r>
    <r>
      <rPr>
        <b/>
        <sz val="11"/>
        <rFont val="돋움"/>
        <family val="3"/>
        <charset val="129"/>
      </rPr>
      <t>1.3 연립주택</t>
    </r>
    <r>
      <rPr>
        <b/>
        <sz val="9"/>
        <rFont val="돋움"/>
        <family val="3"/>
        <charset val="129"/>
      </rPr>
      <t xml:space="preserve"> </t>
    </r>
    <r>
      <rPr>
        <b/>
        <sz val="8"/>
        <rFont val="맑은 고딕"/>
        <family val="3"/>
        <charset val="129"/>
        <scheme val="major"/>
      </rPr>
      <t>(Row houses</t>
    </r>
    <r>
      <rPr>
        <b/>
        <sz val="8"/>
        <rFont val="Arial"/>
        <family val="2"/>
      </rPr>
      <t>)</t>
    </r>
    <phoneticPr fontId="18" type="noConversion"/>
  </si>
  <si>
    <r>
      <t xml:space="preserve">   </t>
    </r>
    <r>
      <rPr>
        <b/>
        <sz val="11"/>
        <rFont val="돋움"/>
        <family val="3"/>
        <charset val="129"/>
      </rPr>
      <t>1.4 단독주택</t>
    </r>
    <r>
      <rPr>
        <b/>
        <sz val="8"/>
        <rFont val="맑은 고딕"/>
        <family val="3"/>
        <charset val="129"/>
        <scheme val="major"/>
      </rPr>
      <t xml:space="preserve"> </t>
    </r>
    <r>
      <rPr>
        <b/>
        <sz val="8"/>
        <rFont val="Arial"/>
        <family val="2"/>
      </rPr>
      <t>(Detached houses)</t>
    </r>
    <phoneticPr fontId="18" type="noConversion"/>
  </si>
  <si>
    <r>
      <t xml:space="preserve">   1.1 종합주택유형 </t>
    </r>
    <r>
      <rPr>
        <b/>
        <sz val="8"/>
        <rFont val="돋움"/>
        <family val="3"/>
        <charset val="129"/>
      </rPr>
      <t>(Total)</t>
    </r>
    <phoneticPr fontId="16" type="noConversion"/>
  </si>
  <si>
    <r>
      <t xml:space="preserve">   1.2 아파트</t>
    </r>
    <r>
      <rPr>
        <b/>
        <sz val="8"/>
        <rFont val="돋움"/>
        <family val="3"/>
        <charset val="129"/>
      </rPr>
      <t xml:space="preserve"> </t>
    </r>
    <r>
      <rPr>
        <b/>
        <sz val="8"/>
        <rFont val="Arial"/>
        <family val="2"/>
      </rPr>
      <t>(Apartments)</t>
    </r>
    <phoneticPr fontId="18" type="noConversion"/>
  </si>
  <si>
    <r>
      <t xml:space="preserve">9.4 </t>
    </r>
    <r>
      <rPr>
        <b/>
        <sz val="11"/>
        <rFont val="돋움"/>
        <family val="3"/>
        <charset val="129"/>
      </rPr>
      <t>단독주택</t>
    </r>
    <r>
      <rPr>
        <b/>
        <sz val="8"/>
        <rFont val="Arial"/>
        <family val="2"/>
      </rPr>
      <t xml:space="preserve"> (Detached Houses)</t>
    </r>
    <phoneticPr fontId="16" type="noConversion"/>
  </si>
  <si>
    <r>
      <t xml:space="preserve">9.3 </t>
    </r>
    <r>
      <rPr>
        <b/>
        <sz val="11"/>
        <rFont val="돋움"/>
        <family val="3"/>
        <charset val="129"/>
      </rPr>
      <t>연립주택</t>
    </r>
    <r>
      <rPr>
        <b/>
        <sz val="8"/>
        <rFont val="Arial"/>
        <family val="2"/>
      </rPr>
      <t xml:space="preserve"> (Row Houses)</t>
    </r>
    <phoneticPr fontId="16" type="noConversion"/>
  </si>
  <si>
    <r>
      <t xml:space="preserve">9.2 </t>
    </r>
    <r>
      <rPr>
        <b/>
        <sz val="11"/>
        <rFont val="돋움"/>
        <family val="3"/>
        <charset val="129"/>
      </rPr>
      <t>아파트</t>
    </r>
    <r>
      <rPr>
        <b/>
        <sz val="8"/>
        <rFont val="Arial"/>
        <family val="2"/>
      </rPr>
      <t xml:space="preserve"> (Apartments)</t>
    </r>
    <phoneticPr fontId="16" type="noConversion"/>
  </si>
  <si>
    <r>
      <t xml:space="preserve">9.1 </t>
    </r>
    <r>
      <rPr>
        <b/>
        <sz val="11"/>
        <rFont val="돋움"/>
        <family val="3"/>
        <charset val="129"/>
      </rPr>
      <t>종합주택유형</t>
    </r>
    <r>
      <rPr>
        <b/>
        <sz val="8"/>
        <rFont val="Arial"/>
        <family val="2"/>
      </rPr>
      <t xml:space="preserve"> (Total)</t>
    </r>
    <phoneticPr fontId="16" type="noConversion"/>
  </si>
  <si>
    <r>
      <t xml:space="preserve">6.3 </t>
    </r>
    <r>
      <rPr>
        <b/>
        <sz val="11"/>
        <rFont val="돋움"/>
        <family val="3"/>
        <charset val="129"/>
      </rPr>
      <t>단독주택</t>
    </r>
    <r>
      <rPr>
        <b/>
        <sz val="8"/>
        <rFont val="Arial"/>
        <family val="2"/>
      </rPr>
      <t xml:space="preserve"> (Detached Houses)</t>
    </r>
    <phoneticPr fontId="16" type="noConversion"/>
  </si>
  <si>
    <r>
      <t xml:space="preserve">6.2 </t>
    </r>
    <r>
      <rPr>
        <b/>
        <sz val="11"/>
        <rFont val="돋움"/>
        <family val="3"/>
        <charset val="129"/>
      </rPr>
      <t>연립주택</t>
    </r>
    <r>
      <rPr>
        <b/>
        <sz val="8"/>
        <rFont val="Arial"/>
        <family val="2"/>
      </rPr>
      <t xml:space="preserve"> (Row Houses)</t>
    </r>
    <phoneticPr fontId="16" type="noConversion"/>
  </si>
  <si>
    <r>
      <t xml:space="preserve">6.1 </t>
    </r>
    <r>
      <rPr>
        <b/>
        <sz val="11"/>
        <rFont val="돋움"/>
        <family val="3"/>
        <charset val="129"/>
      </rPr>
      <t>아파트</t>
    </r>
    <r>
      <rPr>
        <b/>
        <sz val="8"/>
        <rFont val="Arial"/>
        <family val="2"/>
      </rPr>
      <t xml:space="preserve"> (Apartments)</t>
    </r>
    <phoneticPr fontId="16" type="noConversion"/>
  </si>
  <si>
    <r>
      <t xml:space="preserve">5.3 </t>
    </r>
    <r>
      <rPr>
        <b/>
        <sz val="11"/>
        <rFont val="돋움"/>
        <family val="3"/>
        <charset val="129"/>
      </rPr>
      <t>단독주택</t>
    </r>
    <r>
      <rPr>
        <b/>
        <sz val="8"/>
        <rFont val="Arial"/>
        <family val="2"/>
      </rPr>
      <t xml:space="preserve"> (Detached Houses)</t>
    </r>
    <phoneticPr fontId="16" type="noConversion"/>
  </si>
  <si>
    <r>
      <t xml:space="preserve">5.2 </t>
    </r>
    <r>
      <rPr>
        <b/>
        <sz val="11"/>
        <rFont val="돋움"/>
        <family val="3"/>
        <charset val="129"/>
      </rPr>
      <t>연립주택</t>
    </r>
    <r>
      <rPr>
        <b/>
        <sz val="8"/>
        <rFont val="Arial"/>
        <family val="2"/>
      </rPr>
      <t xml:space="preserve"> (Row Houses)</t>
    </r>
    <phoneticPr fontId="16" type="noConversion"/>
  </si>
  <si>
    <r>
      <t xml:space="preserve">5.1 </t>
    </r>
    <r>
      <rPr>
        <b/>
        <sz val="11"/>
        <rFont val="돋움"/>
        <family val="3"/>
        <charset val="129"/>
      </rPr>
      <t>아파트</t>
    </r>
    <r>
      <rPr>
        <b/>
        <sz val="8"/>
        <rFont val="Arial"/>
        <family val="2"/>
      </rPr>
      <t xml:space="preserve"> (Apartments)</t>
    </r>
    <phoneticPr fontId="16" type="noConversion"/>
  </si>
  <si>
    <r>
      <t xml:space="preserve">4.3 </t>
    </r>
    <r>
      <rPr>
        <b/>
        <sz val="11"/>
        <rFont val="돋움"/>
        <family val="3"/>
        <charset val="129"/>
      </rPr>
      <t>단독주택</t>
    </r>
    <r>
      <rPr>
        <b/>
        <sz val="8"/>
        <rFont val="Arial"/>
        <family val="2"/>
      </rPr>
      <t xml:space="preserve"> (Detached Houses)</t>
    </r>
    <phoneticPr fontId="16" type="noConversion"/>
  </si>
  <si>
    <r>
      <t xml:space="preserve">4.2 </t>
    </r>
    <r>
      <rPr>
        <b/>
        <sz val="11"/>
        <rFont val="돋움"/>
        <family val="3"/>
        <charset val="129"/>
      </rPr>
      <t>연립주택</t>
    </r>
    <r>
      <rPr>
        <b/>
        <sz val="8"/>
        <rFont val="Arial"/>
        <family val="2"/>
      </rPr>
      <t xml:space="preserve"> (Row Houses)</t>
    </r>
    <phoneticPr fontId="16" type="noConversion"/>
  </si>
  <si>
    <r>
      <t xml:space="preserve">4.1 </t>
    </r>
    <r>
      <rPr>
        <b/>
        <sz val="11"/>
        <rFont val="돋움"/>
        <family val="3"/>
        <charset val="129"/>
      </rPr>
      <t>아파트</t>
    </r>
    <r>
      <rPr>
        <b/>
        <sz val="11"/>
        <rFont val="Arial"/>
        <family val="2"/>
      </rPr>
      <t xml:space="preserve"> </t>
    </r>
    <r>
      <rPr>
        <b/>
        <sz val="8"/>
        <rFont val="Arial"/>
        <family val="2"/>
      </rPr>
      <t>(Apartments)</t>
    </r>
    <phoneticPr fontId="16" type="noConversion"/>
  </si>
  <si>
    <r>
      <t xml:space="preserve">3.3 </t>
    </r>
    <r>
      <rPr>
        <b/>
        <sz val="11"/>
        <rFont val="돋움"/>
        <family val="3"/>
        <charset val="129"/>
      </rPr>
      <t>단독주택</t>
    </r>
    <r>
      <rPr>
        <b/>
        <sz val="8"/>
        <rFont val="Arial"/>
        <family val="2"/>
      </rPr>
      <t xml:space="preserve"> (Detached Houses)</t>
    </r>
    <phoneticPr fontId="16" type="noConversion"/>
  </si>
  <si>
    <r>
      <t xml:space="preserve">3.2 </t>
    </r>
    <r>
      <rPr>
        <b/>
        <sz val="11"/>
        <rFont val="돋움"/>
        <family val="3"/>
        <charset val="129"/>
      </rPr>
      <t>연립주택</t>
    </r>
    <r>
      <rPr>
        <b/>
        <sz val="8"/>
        <rFont val="Arial"/>
        <family val="2"/>
      </rPr>
      <t xml:space="preserve"> (Row Houses)</t>
    </r>
    <phoneticPr fontId="16" type="noConversion"/>
  </si>
  <si>
    <r>
      <t xml:space="preserve">3.1 </t>
    </r>
    <r>
      <rPr>
        <b/>
        <sz val="11"/>
        <rFont val="돋움"/>
        <family val="3"/>
        <charset val="129"/>
      </rPr>
      <t>아파트</t>
    </r>
    <r>
      <rPr>
        <b/>
        <sz val="8"/>
        <rFont val="Arial"/>
        <family val="2"/>
      </rPr>
      <t xml:space="preserve"> (Apartments)</t>
    </r>
    <phoneticPr fontId="16" type="noConversion"/>
  </si>
  <si>
    <r>
      <t xml:space="preserve">2.3 </t>
    </r>
    <r>
      <rPr>
        <b/>
        <sz val="11"/>
        <rFont val="돋움"/>
        <family val="3"/>
        <charset val="129"/>
      </rPr>
      <t>연립주택</t>
    </r>
    <r>
      <rPr>
        <b/>
        <sz val="8"/>
        <rFont val="Arial"/>
        <family val="2"/>
      </rPr>
      <t xml:space="preserve"> (Row Houses)</t>
    </r>
    <phoneticPr fontId="16" type="noConversion"/>
  </si>
  <si>
    <r>
      <t xml:space="preserve">2.1 </t>
    </r>
    <r>
      <rPr>
        <b/>
        <sz val="11"/>
        <rFont val="돋움"/>
        <family val="3"/>
        <charset val="129"/>
      </rPr>
      <t>종합주택유형</t>
    </r>
    <r>
      <rPr>
        <b/>
        <sz val="8"/>
        <rFont val="Arial"/>
        <family val="2"/>
      </rPr>
      <t xml:space="preserve"> (Total)</t>
    </r>
    <phoneticPr fontId="16" type="noConversion"/>
  </si>
  <si>
    <r>
      <t xml:space="preserve">1.3 </t>
    </r>
    <r>
      <rPr>
        <b/>
        <sz val="11"/>
        <rFont val="돋움"/>
        <family val="3"/>
        <charset val="129"/>
      </rPr>
      <t>연립주택</t>
    </r>
    <r>
      <rPr>
        <b/>
        <sz val="8"/>
        <rFont val="Arial"/>
        <family val="2"/>
      </rPr>
      <t xml:space="preserve"> (Row Houses)</t>
    </r>
    <phoneticPr fontId="16" type="noConversion"/>
  </si>
  <si>
    <r>
      <t xml:space="preserve">1.1 </t>
    </r>
    <r>
      <rPr>
        <b/>
        <sz val="11"/>
        <rFont val="돋움"/>
        <family val="3"/>
        <charset val="129"/>
      </rPr>
      <t>종합주택유형</t>
    </r>
    <r>
      <rPr>
        <b/>
        <sz val="8"/>
        <rFont val="Arial"/>
        <family val="2"/>
      </rPr>
      <t xml:space="preserve"> (Total)</t>
    </r>
    <phoneticPr fontId="16" type="noConversion"/>
  </si>
  <si>
    <r>
      <t xml:space="preserve">      1.2 </t>
    </r>
    <r>
      <rPr>
        <b/>
        <sz val="11"/>
        <rFont val="돋움"/>
        <family val="3"/>
        <charset val="129"/>
      </rPr>
      <t>아파트</t>
    </r>
    <r>
      <rPr>
        <b/>
        <sz val="8"/>
        <rFont val="Arial"/>
        <family val="2"/>
      </rPr>
      <t>(Apartments)</t>
    </r>
    <phoneticPr fontId="16" type="noConversion"/>
  </si>
  <si>
    <r>
      <t xml:space="preserve">      1.4 </t>
    </r>
    <r>
      <rPr>
        <b/>
        <sz val="11"/>
        <rFont val="돋움"/>
        <family val="3"/>
        <charset val="129"/>
      </rPr>
      <t>단독주택</t>
    </r>
    <r>
      <rPr>
        <b/>
        <sz val="8"/>
        <rFont val="Arial"/>
        <family val="2"/>
      </rPr>
      <t xml:space="preserve"> (Detached Houses)</t>
    </r>
    <phoneticPr fontId="16" type="noConversion"/>
  </si>
  <si>
    <r>
      <t xml:space="preserve">      2.2 </t>
    </r>
    <r>
      <rPr>
        <b/>
        <sz val="11"/>
        <rFont val="돋움"/>
        <family val="3"/>
        <charset val="129"/>
      </rPr>
      <t>아파트</t>
    </r>
    <r>
      <rPr>
        <b/>
        <sz val="8"/>
        <rFont val="Arial"/>
        <family val="2"/>
      </rPr>
      <t>(Apartments)</t>
    </r>
    <phoneticPr fontId="16" type="noConversion"/>
  </si>
  <si>
    <r>
      <t xml:space="preserve">      2.4 </t>
    </r>
    <r>
      <rPr>
        <b/>
        <sz val="11"/>
        <rFont val="돋움"/>
        <family val="3"/>
        <charset val="129"/>
      </rPr>
      <t>단독주택</t>
    </r>
    <r>
      <rPr>
        <b/>
        <sz val="11"/>
        <rFont val="Arial"/>
        <family val="2"/>
      </rPr>
      <t xml:space="preserve"> </t>
    </r>
    <r>
      <rPr>
        <b/>
        <sz val="8"/>
        <rFont val="Arial"/>
        <family val="2"/>
      </rPr>
      <t>(Detached Houses)</t>
    </r>
    <phoneticPr fontId="16" type="noConversion"/>
  </si>
  <si>
    <r>
      <t xml:space="preserve">9. </t>
    </r>
    <r>
      <rPr>
        <sz val="13"/>
        <rFont val="맑은 고딕"/>
        <family val="3"/>
        <charset val="129"/>
      </rPr>
      <t>주택가격</t>
    </r>
    <r>
      <rPr>
        <sz val="13"/>
        <rFont val="Arial"/>
        <family val="2"/>
      </rPr>
      <t xml:space="preserve"> </t>
    </r>
    <r>
      <rPr>
        <sz val="8"/>
        <rFont val="Arial"/>
        <family val="2"/>
      </rPr>
      <t>(Housing price)</t>
    </r>
    <phoneticPr fontId="17" type="noConversion"/>
  </si>
  <si>
    <r>
      <t xml:space="preserve">10. </t>
    </r>
    <r>
      <rPr>
        <sz val="13"/>
        <rFont val="맑은 고딕"/>
        <family val="3"/>
        <charset val="129"/>
      </rPr>
      <t>매매가격</t>
    </r>
    <r>
      <rPr>
        <sz val="13"/>
        <rFont val="Arial"/>
        <family val="2"/>
      </rPr>
      <t xml:space="preserve"> </t>
    </r>
    <r>
      <rPr>
        <sz val="13"/>
        <rFont val="맑은 고딕"/>
        <family val="3"/>
        <charset val="129"/>
      </rPr>
      <t>대비</t>
    </r>
    <r>
      <rPr>
        <sz val="13"/>
        <rFont val="Arial"/>
        <family val="2"/>
      </rPr>
      <t xml:space="preserve"> </t>
    </r>
    <r>
      <rPr>
        <sz val="13"/>
        <rFont val="맑은 고딕"/>
        <family val="3"/>
        <charset val="129"/>
      </rPr>
      <t>전세가격</t>
    </r>
    <r>
      <rPr>
        <sz val="8"/>
        <rFont val="Arial"/>
        <family val="2"/>
      </rPr>
      <t xml:space="preserve"> (Jeonse price / Sales price)</t>
    </r>
    <phoneticPr fontId="17" type="noConversion"/>
  </si>
  <si>
    <r>
      <t xml:space="preserve">10. 매매가격 대비 전세가격 </t>
    </r>
    <r>
      <rPr>
        <u/>
        <sz val="8"/>
        <color theme="10"/>
        <rFont val="맑은 고딕"/>
        <family val="3"/>
        <charset val="129"/>
      </rPr>
      <t>(Jeonse price / Sales price)</t>
    </r>
    <phoneticPr fontId="16" type="noConversion"/>
  </si>
  <si>
    <r>
      <t>1. 주택거래량</t>
    </r>
    <r>
      <rPr>
        <u/>
        <sz val="8"/>
        <color theme="10"/>
        <rFont val="맑은 고딕"/>
        <family val="3"/>
        <charset val="129"/>
      </rPr>
      <t xml:space="preserve"> (House trading volume)</t>
    </r>
    <phoneticPr fontId="16" type="noConversion"/>
  </si>
  <si>
    <r>
      <t xml:space="preserve">11. 5분위 주택가격 및 5분위배율 </t>
    </r>
    <r>
      <rPr>
        <u/>
        <sz val="8"/>
        <color theme="10"/>
        <rFont val="맑은 고딕"/>
        <family val="3"/>
        <charset val="129"/>
      </rPr>
      <t>(Housing price by quintile)</t>
    </r>
    <phoneticPr fontId="16" type="noConversion"/>
  </si>
  <si>
    <r>
      <t xml:space="preserve">  </t>
    </r>
    <r>
      <rPr>
        <sz val="7"/>
        <color rgb="FFFF0000"/>
        <rFont val="돋움"/>
        <family val="3"/>
        <charset val="129"/>
      </rPr>
      <t>주</t>
    </r>
    <r>
      <rPr>
        <sz val="7"/>
        <color rgb="FFFF0000"/>
        <rFont val="Arial"/>
        <family val="2"/>
      </rPr>
      <t>)</t>
    </r>
    <r>
      <rPr>
        <b/>
        <sz val="7"/>
        <color rgb="FFFF0000"/>
        <rFont val="Arial"/>
        <family val="2"/>
      </rPr>
      <t xml:space="preserve"> </t>
    </r>
    <r>
      <rPr>
        <b/>
        <sz val="7"/>
        <color rgb="FFFF0000"/>
        <rFont val="돋움"/>
        <family val="3"/>
        <charset val="129"/>
      </rPr>
      <t>수도권</t>
    </r>
    <r>
      <rPr>
        <sz val="7"/>
        <color rgb="FFFF0000"/>
        <rFont val="Arial"/>
        <family val="2"/>
      </rPr>
      <t xml:space="preserve"> : </t>
    </r>
    <r>
      <rPr>
        <sz val="7"/>
        <color rgb="FFFF0000"/>
        <rFont val="돋움"/>
        <family val="3"/>
        <charset val="129"/>
      </rPr>
      <t>서울</t>
    </r>
    <r>
      <rPr>
        <sz val="7"/>
        <color rgb="FFFF0000"/>
        <rFont val="Arial"/>
        <family val="2"/>
      </rPr>
      <t xml:space="preserve">, </t>
    </r>
    <r>
      <rPr>
        <sz val="7"/>
        <color rgb="FFFF0000"/>
        <rFont val="돋움"/>
        <family val="3"/>
        <charset val="129"/>
      </rPr>
      <t>인천</t>
    </r>
    <r>
      <rPr>
        <sz val="7"/>
        <color rgb="FFFF0000"/>
        <rFont val="Arial"/>
        <family val="2"/>
      </rPr>
      <t xml:space="preserve">, </t>
    </r>
    <r>
      <rPr>
        <sz val="7"/>
        <color rgb="FFFF0000"/>
        <rFont val="돋움"/>
        <family val="3"/>
        <charset val="129"/>
      </rPr>
      <t>경기</t>
    </r>
    <r>
      <rPr>
        <sz val="7"/>
        <color rgb="FFFF0000"/>
        <rFont val="Arial"/>
        <family val="2"/>
      </rPr>
      <t xml:space="preserve"> / </t>
    </r>
    <r>
      <rPr>
        <b/>
        <sz val="7"/>
        <color rgb="FFFF0000"/>
        <rFont val="돋움"/>
        <family val="3"/>
        <charset val="129"/>
      </rPr>
      <t>지방</t>
    </r>
    <r>
      <rPr>
        <sz val="7"/>
        <color rgb="FFFF0000"/>
        <rFont val="Arial"/>
        <family val="2"/>
      </rPr>
      <t xml:space="preserve"> : </t>
    </r>
    <r>
      <rPr>
        <sz val="7"/>
        <color rgb="FFFF0000"/>
        <rFont val="돋움"/>
        <family val="3"/>
        <charset val="129"/>
      </rPr>
      <t>수도권을</t>
    </r>
    <r>
      <rPr>
        <sz val="7"/>
        <color rgb="FFFF0000"/>
        <rFont val="Arial"/>
        <family val="2"/>
      </rPr>
      <t xml:space="preserve"> </t>
    </r>
    <r>
      <rPr>
        <sz val="7"/>
        <color rgb="FFFF0000"/>
        <rFont val="돋움"/>
        <family val="3"/>
        <charset val="129"/>
      </rPr>
      <t>제외한</t>
    </r>
    <r>
      <rPr>
        <sz val="7"/>
        <color rgb="FFFF0000"/>
        <rFont val="Arial"/>
        <family val="2"/>
      </rPr>
      <t xml:space="preserve"> </t>
    </r>
    <r>
      <rPr>
        <sz val="7"/>
        <color rgb="FFFF0000"/>
        <rFont val="돋움"/>
        <family val="3"/>
        <charset val="129"/>
      </rPr>
      <t>지역</t>
    </r>
    <r>
      <rPr>
        <sz val="7"/>
        <color rgb="FFFF0000"/>
        <rFont val="Arial"/>
        <family val="2"/>
      </rPr>
      <t xml:space="preserve"> / </t>
    </r>
    <r>
      <rPr>
        <b/>
        <sz val="7"/>
        <color rgb="FFFF0000"/>
        <rFont val="돋움"/>
        <family val="3"/>
        <charset val="129"/>
      </rPr>
      <t>권역</t>
    </r>
    <r>
      <rPr>
        <b/>
        <sz val="7"/>
        <color rgb="FFFF0000"/>
        <rFont val="Arial"/>
        <family val="2"/>
      </rPr>
      <t xml:space="preserve"> </t>
    </r>
    <r>
      <rPr>
        <b/>
        <sz val="7"/>
        <color rgb="FFFF0000"/>
        <rFont val="돋움"/>
        <family val="3"/>
        <charset val="129"/>
      </rPr>
      <t>구분기준</t>
    </r>
    <r>
      <rPr>
        <sz val="7"/>
        <color rgb="FFFF0000"/>
        <rFont val="돋움"/>
        <family val="3"/>
        <charset val="129"/>
      </rPr>
      <t>은</t>
    </r>
    <r>
      <rPr>
        <sz val="7"/>
        <color rgb="FFFF0000"/>
        <rFont val="Arial"/>
        <family val="2"/>
      </rPr>
      <t xml:space="preserve"> </t>
    </r>
    <r>
      <rPr>
        <sz val="7"/>
        <color rgb="FFFF0000"/>
        <rFont val="돋움"/>
        <family val="3"/>
        <charset val="129"/>
      </rPr>
      <t>각</t>
    </r>
    <r>
      <rPr>
        <sz val="7"/>
        <color rgb="FFFF0000"/>
        <rFont val="Arial"/>
        <family val="2"/>
      </rPr>
      <t xml:space="preserve"> </t>
    </r>
    <r>
      <rPr>
        <sz val="7"/>
        <color rgb="FFFF0000"/>
        <rFont val="돋움"/>
        <family val="3"/>
        <charset val="129"/>
      </rPr>
      <t>지역의</t>
    </r>
    <r>
      <rPr>
        <sz val="7"/>
        <color rgb="FFFF0000"/>
        <rFont val="Arial"/>
        <family val="2"/>
      </rPr>
      <t xml:space="preserve"> '2020</t>
    </r>
    <r>
      <rPr>
        <sz val="7"/>
        <color rgb="FFFF0000"/>
        <rFont val="돋움"/>
        <family val="3"/>
        <charset val="129"/>
      </rPr>
      <t>년</t>
    </r>
    <r>
      <rPr>
        <sz val="7"/>
        <color rgb="FFFF0000"/>
        <rFont val="Arial"/>
        <family val="2"/>
      </rPr>
      <t xml:space="preserve"> </t>
    </r>
    <r>
      <rPr>
        <sz val="7"/>
        <color rgb="FFFF0000"/>
        <rFont val="돋움"/>
        <family val="3"/>
        <charset val="129"/>
      </rPr>
      <t>도시기본계획</t>
    </r>
    <r>
      <rPr>
        <sz val="7"/>
        <color rgb="FFFF0000"/>
        <rFont val="Arial"/>
        <family val="2"/>
      </rPr>
      <t>'</t>
    </r>
    <r>
      <rPr>
        <sz val="7"/>
        <color rgb="FFFF0000"/>
        <rFont val="돋움"/>
        <family val="3"/>
        <charset val="129"/>
      </rPr>
      <t>에</t>
    </r>
    <r>
      <rPr>
        <sz val="7"/>
        <color rgb="FFFF0000"/>
        <rFont val="Arial"/>
        <family val="2"/>
      </rPr>
      <t xml:space="preserve"> </t>
    </r>
    <r>
      <rPr>
        <sz val="7"/>
        <color rgb="FFFF0000"/>
        <rFont val="돋움"/>
        <family val="3"/>
        <charset val="129"/>
      </rPr>
      <t>따라</t>
    </r>
    <r>
      <rPr>
        <sz val="7"/>
        <color rgb="FFFF0000"/>
        <rFont val="Arial"/>
        <family val="2"/>
      </rPr>
      <t xml:space="preserve"> </t>
    </r>
    <r>
      <rPr>
        <sz val="7"/>
        <color rgb="FFFF0000"/>
        <rFont val="돋움"/>
        <family val="3"/>
        <charset val="129"/>
      </rPr>
      <t>분류하였음</t>
    </r>
    <r>
      <rPr>
        <sz val="7"/>
        <color rgb="FFFF0000"/>
        <rFont val="Arial"/>
        <family val="2"/>
      </rPr>
      <t>(</t>
    </r>
    <r>
      <rPr>
        <sz val="7"/>
        <color rgb="FFFF0000"/>
        <rFont val="돋움"/>
        <family val="3"/>
        <charset val="129"/>
      </rPr>
      <t>다만</t>
    </r>
    <r>
      <rPr>
        <sz val="7"/>
        <color rgb="FFFF0000"/>
        <rFont val="Arial"/>
        <family val="2"/>
      </rPr>
      <t xml:space="preserve">, </t>
    </r>
    <r>
      <rPr>
        <sz val="7"/>
        <color rgb="FFFF0000"/>
        <rFont val="돋움"/>
        <family val="3"/>
        <charset val="129"/>
      </rPr>
      <t>경기지역은</t>
    </r>
    <r>
      <rPr>
        <sz val="7"/>
        <color rgb="FFFF0000"/>
        <rFont val="Arial"/>
        <family val="2"/>
      </rPr>
      <t xml:space="preserve"> 1</t>
    </r>
    <r>
      <rPr>
        <sz val="7"/>
        <color rgb="FFFF0000"/>
        <rFont val="돋움"/>
        <family val="3"/>
        <charset val="129"/>
      </rPr>
      <t>개</t>
    </r>
    <r>
      <rPr>
        <sz val="7"/>
        <color rgb="FFFF0000"/>
        <rFont val="Arial"/>
        <family val="2"/>
      </rPr>
      <t xml:space="preserve"> </t>
    </r>
    <r>
      <rPr>
        <sz val="7"/>
        <color rgb="FFFF0000"/>
        <rFont val="돋움"/>
        <family val="3"/>
        <charset val="129"/>
      </rPr>
      <t>권역이</t>
    </r>
    <r>
      <rPr>
        <sz val="7"/>
        <color rgb="FFFF0000"/>
        <rFont val="Arial"/>
        <family val="2"/>
      </rPr>
      <t xml:space="preserve"> 
                </t>
    </r>
    <r>
      <rPr>
        <sz val="7"/>
        <color rgb="FFFF0000"/>
        <rFont val="돋움"/>
        <family val="3"/>
        <charset val="129"/>
      </rPr>
      <t>너무</t>
    </r>
    <r>
      <rPr>
        <sz val="7"/>
        <color rgb="FFFF0000"/>
        <rFont val="Arial"/>
        <family val="2"/>
      </rPr>
      <t xml:space="preserve"> </t>
    </r>
    <r>
      <rPr>
        <sz val="7"/>
        <color rgb="FFFF0000"/>
        <rFont val="돋움"/>
        <family val="3"/>
        <charset val="129"/>
      </rPr>
      <t>넓은</t>
    </r>
    <r>
      <rPr>
        <sz val="7"/>
        <color rgb="FFFF0000"/>
        <rFont val="Arial"/>
        <family val="2"/>
      </rPr>
      <t xml:space="preserve"> </t>
    </r>
    <r>
      <rPr>
        <sz val="7"/>
        <color rgb="FFFF0000"/>
        <rFont val="돋움"/>
        <family val="3"/>
        <charset val="129"/>
      </rPr>
      <t>경우</t>
    </r>
    <r>
      <rPr>
        <sz val="7"/>
        <color rgb="FFFF0000"/>
        <rFont val="Arial"/>
        <family val="2"/>
      </rPr>
      <t xml:space="preserve"> 2</t>
    </r>
    <r>
      <rPr>
        <sz val="7"/>
        <color rgb="FFFF0000"/>
        <rFont val="돋움"/>
        <family val="3"/>
        <charset val="129"/>
      </rPr>
      <t>개</t>
    </r>
    <r>
      <rPr>
        <sz val="7"/>
        <color rgb="FFFF0000"/>
        <rFont val="Arial"/>
        <family val="2"/>
      </rPr>
      <t xml:space="preserve"> </t>
    </r>
    <r>
      <rPr>
        <sz val="7"/>
        <color rgb="FFFF0000"/>
        <rFont val="돋움"/>
        <family val="3"/>
        <charset val="129"/>
      </rPr>
      <t>권역으로</t>
    </r>
    <r>
      <rPr>
        <sz val="7"/>
        <color rgb="FFFF0000"/>
        <rFont val="Arial"/>
        <family val="2"/>
      </rPr>
      <t xml:space="preserve"> </t>
    </r>
    <r>
      <rPr>
        <sz val="7"/>
        <color rgb="FFFF0000"/>
        <rFont val="돋움"/>
        <family val="3"/>
        <charset val="129"/>
      </rPr>
      <t>분리</t>
    </r>
    <phoneticPr fontId="16" type="noConversion"/>
  </si>
  <si>
    <r>
      <t xml:space="preserve">  </t>
    </r>
    <r>
      <rPr>
        <sz val="7"/>
        <color rgb="FFFF0000"/>
        <rFont val="돋움"/>
        <family val="3"/>
        <charset val="129"/>
      </rPr>
      <t>주</t>
    </r>
    <r>
      <rPr>
        <sz val="7"/>
        <color rgb="FFFF0000"/>
        <rFont val="Arial"/>
        <family val="2"/>
      </rPr>
      <t>)</t>
    </r>
    <r>
      <rPr>
        <b/>
        <sz val="7"/>
        <color rgb="FFFF0000"/>
        <rFont val="Arial"/>
        <family val="2"/>
      </rPr>
      <t xml:space="preserve"> </t>
    </r>
    <r>
      <rPr>
        <b/>
        <sz val="7"/>
        <color rgb="FFFF0000"/>
        <rFont val="돋움"/>
        <family val="3"/>
        <charset val="129"/>
      </rPr>
      <t>수도권</t>
    </r>
    <r>
      <rPr>
        <sz val="7"/>
        <color rgb="FFFF0000"/>
        <rFont val="Arial"/>
        <family val="2"/>
      </rPr>
      <t xml:space="preserve"> : </t>
    </r>
    <r>
      <rPr>
        <sz val="7"/>
        <color rgb="FFFF0000"/>
        <rFont val="돋움"/>
        <family val="3"/>
        <charset val="129"/>
      </rPr>
      <t>서울</t>
    </r>
    <r>
      <rPr>
        <sz val="7"/>
        <color rgb="FFFF0000"/>
        <rFont val="Arial"/>
        <family val="2"/>
      </rPr>
      <t xml:space="preserve">, </t>
    </r>
    <r>
      <rPr>
        <sz val="7"/>
        <color rgb="FFFF0000"/>
        <rFont val="돋움"/>
        <family val="3"/>
        <charset val="129"/>
      </rPr>
      <t>인천</t>
    </r>
    <r>
      <rPr>
        <sz val="7"/>
        <color rgb="FFFF0000"/>
        <rFont val="Arial"/>
        <family val="2"/>
      </rPr>
      <t xml:space="preserve">, </t>
    </r>
    <r>
      <rPr>
        <sz val="7"/>
        <color rgb="FFFF0000"/>
        <rFont val="돋움"/>
        <family val="3"/>
        <charset val="129"/>
      </rPr>
      <t>경기</t>
    </r>
    <r>
      <rPr>
        <sz val="7"/>
        <color rgb="FFFF0000"/>
        <rFont val="Arial"/>
        <family val="2"/>
      </rPr>
      <t xml:space="preserve"> / </t>
    </r>
    <r>
      <rPr>
        <b/>
        <sz val="7"/>
        <color rgb="FFFF0000"/>
        <rFont val="돋움"/>
        <family val="3"/>
        <charset val="129"/>
      </rPr>
      <t>지방</t>
    </r>
    <r>
      <rPr>
        <sz val="7"/>
        <color rgb="FFFF0000"/>
        <rFont val="Arial"/>
        <family val="2"/>
      </rPr>
      <t xml:space="preserve"> : </t>
    </r>
    <r>
      <rPr>
        <sz val="7"/>
        <color rgb="FFFF0000"/>
        <rFont val="돋움"/>
        <family val="3"/>
        <charset val="129"/>
      </rPr>
      <t>수도권을</t>
    </r>
    <r>
      <rPr>
        <sz val="7"/>
        <color rgb="FFFF0000"/>
        <rFont val="Arial"/>
        <family val="2"/>
      </rPr>
      <t xml:space="preserve"> </t>
    </r>
    <r>
      <rPr>
        <sz val="7"/>
        <color rgb="FFFF0000"/>
        <rFont val="돋움"/>
        <family val="3"/>
        <charset val="129"/>
      </rPr>
      <t>제외한</t>
    </r>
    <r>
      <rPr>
        <sz val="7"/>
        <color rgb="FFFF0000"/>
        <rFont val="Arial"/>
        <family val="2"/>
      </rPr>
      <t xml:space="preserve"> </t>
    </r>
    <r>
      <rPr>
        <sz val="7"/>
        <color rgb="FFFF0000"/>
        <rFont val="돋움"/>
        <family val="3"/>
        <charset val="129"/>
      </rPr>
      <t>지역</t>
    </r>
    <r>
      <rPr>
        <sz val="7"/>
        <color rgb="FFFF0000"/>
        <rFont val="Arial"/>
        <family val="2"/>
      </rPr>
      <t xml:space="preserve"> / </t>
    </r>
    <r>
      <rPr>
        <b/>
        <sz val="7"/>
        <color rgb="FFFF0000"/>
        <rFont val="돋움"/>
        <family val="3"/>
        <charset val="129"/>
      </rPr>
      <t>권역</t>
    </r>
    <r>
      <rPr>
        <b/>
        <sz val="7"/>
        <color rgb="FFFF0000"/>
        <rFont val="Arial"/>
        <family val="2"/>
      </rPr>
      <t xml:space="preserve"> </t>
    </r>
    <r>
      <rPr>
        <b/>
        <sz val="7"/>
        <color rgb="FFFF0000"/>
        <rFont val="돋움"/>
        <family val="3"/>
        <charset val="129"/>
      </rPr>
      <t>구분기준</t>
    </r>
    <r>
      <rPr>
        <sz val="7"/>
        <color rgb="FFFF0000"/>
        <rFont val="돋움"/>
        <family val="3"/>
        <charset val="129"/>
      </rPr>
      <t>은</t>
    </r>
    <r>
      <rPr>
        <sz val="7"/>
        <color rgb="FFFF0000"/>
        <rFont val="Arial"/>
        <family val="2"/>
      </rPr>
      <t xml:space="preserve"> </t>
    </r>
    <r>
      <rPr>
        <sz val="7"/>
        <color rgb="FFFF0000"/>
        <rFont val="돋움"/>
        <family val="3"/>
        <charset val="129"/>
      </rPr>
      <t>각</t>
    </r>
    <r>
      <rPr>
        <sz val="7"/>
        <color rgb="FFFF0000"/>
        <rFont val="Arial"/>
        <family val="2"/>
      </rPr>
      <t xml:space="preserve"> </t>
    </r>
    <r>
      <rPr>
        <sz val="7"/>
        <color rgb="FFFF0000"/>
        <rFont val="돋움"/>
        <family val="3"/>
        <charset val="129"/>
      </rPr>
      <t>지역의</t>
    </r>
    <r>
      <rPr>
        <sz val="7"/>
        <color rgb="FFFF0000"/>
        <rFont val="Arial"/>
        <family val="2"/>
      </rPr>
      <t xml:space="preserve"> '2020</t>
    </r>
    <r>
      <rPr>
        <sz val="7"/>
        <color rgb="FFFF0000"/>
        <rFont val="돋움"/>
        <family val="3"/>
        <charset val="129"/>
      </rPr>
      <t>년</t>
    </r>
    <r>
      <rPr>
        <sz val="7"/>
        <color rgb="FFFF0000"/>
        <rFont val="Arial"/>
        <family val="2"/>
      </rPr>
      <t xml:space="preserve"> </t>
    </r>
    <r>
      <rPr>
        <sz val="7"/>
        <color rgb="FFFF0000"/>
        <rFont val="돋움"/>
        <family val="3"/>
        <charset val="129"/>
      </rPr>
      <t>도시기본계획</t>
    </r>
    <r>
      <rPr>
        <sz val="7"/>
        <color rgb="FFFF0000"/>
        <rFont val="Arial"/>
        <family val="2"/>
      </rPr>
      <t>'</t>
    </r>
    <r>
      <rPr>
        <sz val="7"/>
        <color rgb="FFFF0000"/>
        <rFont val="돋움"/>
        <family val="3"/>
        <charset val="129"/>
      </rPr>
      <t>에</t>
    </r>
    <r>
      <rPr>
        <sz val="7"/>
        <color rgb="FFFF0000"/>
        <rFont val="Arial"/>
        <family val="2"/>
      </rPr>
      <t xml:space="preserve"> </t>
    </r>
    <r>
      <rPr>
        <sz val="7"/>
        <color rgb="FFFF0000"/>
        <rFont val="돋움"/>
        <family val="3"/>
        <charset val="129"/>
      </rPr>
      <t>따라</t>
    </r>
    <r>
      <rPr>
        <sz val="7"/>
        <color rgb="FFFF0000"/>
        <rFont val="Arial"/>
        <family val="2"/>
      </rPr>
      <t xml:space="preserve"> </t>
    </r>
    <r>
      <rPr>
        <sz val="7"/>
        <color rgb="FFFF0000"/>
        <rFont val="돋움"/>
        <family val="3"/>
        <charset val="129"/>
      </rPr>
      <t>분류하였음</t>
    </r>
    <r>
      <rPr>
        <sz val="7"/>
        <color rgb="FFFF0000"/>
        <rFont val="Arial"/>
        <family val="2"/>
      </rPr>
      <t>(</t>
    </r>
    <r>
      <rPr>
        <sz val="7"/>
        <color rgb="FFFF0000"/>
        <rFont val="돋움"/>
        <family val="3"/>
        <charset val="129"/>
      </rPr>
      <t>다만</t>
    </r>
    <r>
      <rPr>
        <sz val="7"/>
        <color rgb="FFFF0000"/>
        <rFont val="Arial"/>
        <family val="2"/>
      </rPr>
      <t xml:space="preserve">, </t>
    </r>
    <r>
      <rPr>
        <sz val="7"/>
        <color rgb="FFFF0000"/>
        <rFont val="돋움"/>
        <family val="3"/>
        <charset val="129"/>
      </rPr>
      <t>경기지역은</t>
    </r>
    <r>
      <rPr>
        <sz val="7"/>
        <color rgb="FFFF0000"/>
        <rFont val="Arial"/>
        <family val="2"/>
      </rPr>
      <t xml:space="preserve"> 1</t>
    </r>
    <r>
      <rPr>
        <sz val="7"/>
        <color rgb="FFFF0000"/>
        <rFont val="돋움"/>
        <family val="3"/>
        <charset val="129"/>
      </rPr>
      <t>개</t>
    </r>
    <r>
      <rPr>
        <sz val="7"/>
        <color rgb="FFFF0000"/>
        <rFont val="Arial"/>
        <family val="2"/>
      </rPr>
      <t xml:space="preserve"> 
                   </t>
    </r>
    <r>
      <rPr>
        <sz val="7"/>
        <color rgb="FFFF0000"/>
        <rFont val="돋움"/>
        <family val="3"/>
        <charset val="129"/>
      </rPr>
      <t>권역이</t>
    </r>
    <r>
      <rPr>
        <sz val="7"/>
        <color rgb="FFFF0000"/>
        <rFont val="Arial"/>
        <family val="2"/>
      </rPr>
      <t xml:space="preserve"> </t>
    </r>
    <r>
      <rPr>
        <sz val="7"/>
        <color rgb="FFFF0000"/>
        <rFont val="돋움"/>
        <family val="3"/>
        <charset val="129"/>
      </rPr>
      <t>너무</t>
    </r>
    <r>
      <rPr>
        <sz val="7"/>
        <color rgb="FFFF0000"/>
        <rFont val="Arial"/>
        <family val="2"/>
      </rPr>
      <t xml:space="preserve"> </t>
    </r>
    <r>
      <rPr>
        <sz val="7"/>
        <color rgb="FFFF0000"/>
        <rFont val="돋움"/>
        <family val="3"/>
        <charset val="129"/>
      </rPr>
      <t>넓은</t>
    </r>
    <r>
      <rPr>
        <sz val="7"/>
        <color rgb="FFFF0000"/>
        <rFont val="Arial"/>
        <family val="2"/>
      </rPr>
      <t xml:space="preserve"> </t>
    </r>
    <r>
      <rPr>
        <sz val="7"/>
        <color rgb="FFFF0000"/>
        <rFont val="돋움"/>
        <family val="3"/>
        <charset val="129"/>
      </rPr>
      <t>경우</t>
    </r>
    <r>
      <rPr>
        <sz val="7"/>
        <color rgb="FFFF0000"/>
        <rFont val="Arial"/>
        <family val="2"/>
      </rPr>
      <t xml:space="preserve"> 2</t>
    </r>
    <r>
      <rPr>
        <sz val="7"/>
        <color rgb="FFFF0000"/>
        <rFont val="돋움"/>
        <family val="3"/>
        <charset val="129"/>
      </rPr>
      <t>개</t>
    </r>
    <r>
      <rPr>
        <sz val="7"/>
        <color rgb="FFFF0000"/>
        <rFont val="Arial"/>
        <family val="2"/>
      </rPr>
      <t xml:space="preserve"> </t>
    </r>
    <r>
      <rPr>
        <sz val="7"/>
        <color rgb="FFFF0000"/>
        <rFont val="돋움"/>
        <family val="3"/>
        <charset val="129"/>
      </rPr>
      <t>권역으로</t>
    </r>
    <r>
      <rPr>
        <sz val="7"/>
        <color rgb="FFFF0000"/>
        <rFont val="Arial"/>
        <family val="2"/>
      </rPr>
      <t xml:space="preserve"> </t>
    </r>
    <r>
      <rPr>
        <sz val="7"/>
        <color rgb="FFFF0000"/>
        <rFont val="돋움"/>
        <family val="3"/>
        <charset val="129"/>
      </rPr>
      <t>분리</t>
    </r>
    <phoneticPr fontId="16" type="noConversion"/>
  </si>
  <si>
    <r>
      <t xml:space="preserve"> </t>
    </r>
    <r>
      <rPr>
        <sz val="7"/>
        <color rgb="FFFF0000"/>
        <rFont val="돋움"/>
        <family val="3"/>
        <charset val="129"/>
      </rPr>
      <t>주</t>
    </r>
    <r>
      <rPr>
        <sz val="7"/>
        <color rgb="FFFF0000"/>
        <rFont val="Arial"/>
        <family val="2"/>
      </rPr>
      <t xml:space="preserve">) </t>
    </r>
    <r>
      <rPr>
        <sz val="7"/>
        <color rgb="FFFF0000"/>
        <rFont val="돋움"/>
        <family val="3"/>
        <charset val="129"/>
      </rPr>
      <t>수도권</t>
    </r>
    <r>
      <rPr>
        <sz val="7"/>
        <color rgb="FFFF0000"/>
        <rFont val="Arial"/>
        <family val="2"/>
      </rPr>
      <t xml:space="preserve"> : </t>
    </r>
    <r>
      <rPr>
        <b/>
        <sz val="7"/>
        <color rgb="FFFF0000"/>
        <rFont val="돋움"/>
        <family val="3"/>
        <charset val="129"/>
      </rPr>
      <t>서울</t>
    </r>
    <r>
      <rPr>
        <sz val="7"/>
        <color rgb="FFFF0000"/>
        <rFont val="Arial"/>
        <family val="2"/>
      </rPr>
      <t xml:space="preserve">, </t>
    </r>
    <r>
      <rPr>
        <sz val="7"/>
        <color rgb="FFFF0000"/>
        <rFont val="돋움"/>
        <family val="3"/>
        <charset val="129"/>
      </rPr>
      <t>인천</t>
    </r>
    <r>
      <rPr>
        <sz val="7"/>
        <color rgb="FFFF0000"/>
        <rFont val="Arial"/>
        <family val="2"/>
      </rPr>
      <t xml:space="preserve">, </t>
    </r>
    <r>
      <rPr>
        <sz val="7"/>
        <color rgb="FFFF0000"/>
        <rFont val="돋움"/>
        <family val="3"/>
        <charset val="129"/>
      </rPr>
      <t>경기</t>
    </r>
    <r>
      <rPr>
        <sz val="7"/>
        <color rgb="FFFF0000"/>
        <rFont val="Arial"/>
        <family val="2"/>
      </rPr>
      <t xml:space="preserve"> / </t>
    </r>
    <r>
      <rPr>
        <b/>
        <sz val="7"/>
        <color rgb="FFFF0000"/>
        <rFont val="돋움"/>
        <family val="3"/>
        <charset val="129"/>
      </rPr>
      <t>지방</t>
    </r>
    <r>
      <rPr>
        <sz val="7"/>
        <color rgb="FFFF0000"/>
        <rFont val="Arial"/>
        <family val="2"/>
      </rPr>
      <t xml:space="preserve"> : </t>
    </r>
    <r>
      <rPr>
        <sz val="7"/>
        <color rgb="FFFF0000"/>
        <rFont val="돋움"/>
        <family val="3"/>
        <charset val="129"/>
      </rPr>
      <t>수도권을</t>
    </r>
    <r>
      <rPr>
        <sz val="7"/>
        <color rgb="FFFF0000"/>
        <rFont val="Arial"/>
        <family val="2"/>
      </rPr>
      <t xml:space="preserve"> </t>
    </r>
    <r>
      <rPr>
        <sz val="7"/>
        <color rgb="FFFF0000"/>
        <rFont val="돋움"/>
        <family val="3"/>
        <charset val="129"/>
      </rPr>
      <t>제외한</t>
    </r>
    <r>
      <rPr>
        <sz val="7"/>
        <color rgb="FFFF0000"/>
        <rFont val="Arial"/>
        <family val="2"/>
      </rPr>
      <t xml:space="preserve"> </t>
    </r>
    <r>
      <rPr>
        <sz val="7"/>
        <color rgb="FFFF0000"/>
        <rFont val="돋움"/>
        <family val="3"/>
        <charset val="129"/>
      </rPr>
      <t>지역</t>
    </r>
    <r>
      <rPr>
        <sz val="7"/>
        <color rgb="FFFF0000"/>
        <rFont val="Arial"/>
        <family val="2"/>
      </rPr>
      <t xml:space="preserve"> / </t>
    </r>
    <r>
      <rPr>
        <b/>
        <sz val="7"/>
        <color rgb="FFFF0000"/>
        <rFont val="돋움"/>
        <family val="3"/>
        <charset val="129"/>
      </rPr>
      <t>권역</t>
    </r>
    <r>
      <rPr>
        <b/>
        <sz val="7"/>
        <color rgb="FFFF0000"/>
        <rFont val="Arial"/>
        <family val="2"/>
      </rPr>
      <t xml:space="preserve"> </t>
    </r>
    <r>
      <rPr>
        <b/>
        <sz val="7"/>
        <color rgb="FFFF0000"/>
        <rFont val="돋움"/>
        <family val="3"/>
        <charset val="129"/>
      </rPr>
      <t>구분기준</t>
    </r>
    <r>
      <rPr>
        <sz val="7"/>
        <color rgb="FFFF0000"/>
        <rFont val="돋움"/>
        <family val="3"/>
        <charset val="129"/>
      </rPr>
      <t>은</t>
    </r>
    <r>
      <rPr>
        <sz val="7"/>
        <color rgb="FFFF0000"/>
        <rFont val="Arial"/>
        <family val="2"/>
      </rPr>
      <t xml:space="preserve"> </t>
    </r>
    <r>
      <rPr>
        <sz val="7"/>
        <color rgb="FFFF0000"/>
        <rFont val="돋움"/>
        <family val="3"/>
        <charset val="129"/>
      </rPr>
      <t>각</t>
    </r>
    <r>
      <rPr>
        <sz val="7"/>
        <color rgb="FFFF0000"/>
        <rFont val="Arial"/>
        <family val="2"/>
      </rPr>
      <t xml:space="preserve"> </t>
    </r>
    <r>
      <rPr>
        <sz val="7"/>
        <color rgb="FFFF0000"/>
        <rFont val="돋움"/>
        <family val="3"/>
        <charset val="129"/>
      </rPr>
      <t>지역의</t>
    </r>
    <r>
      <rPr>
        <sz val="7"/>
        <color rgb="FFFF0000"/>
        <rFont val="Arial"/>
        <family val="2"/>
      </rPr>
      <t xml:space="preserve"> '2020</t>
    </r>
    <r>
      <rPr>
        <sz val="7"/>
        <color rgb="FFFF0000"/>
        <rFont val="돋움"/>
        <family val="3"/>
        <charset val="129"/>
      </rPr>
      <t>년</t>
    </r>
    <r>
      <rPr>
        <sz val="7"/>
        <color rgb="FFFF0000"/>
        <rFont val="Arial"/>
        <family val="2"/>
      </rPr>
      <t xml:space="preserve"> </t>
    </r>
    <r>
      <rPr>
        <sz val="7"/>
        <color rgb="FFFF0000"/>
        <rFont val="돋움"/>
        <family val="3"/>
        <charset val="129"/>
      </rPr>
      <t>도시기본계획</t>
    </r>
    <r>
      <rPr>
        <sz val="7"/>
        <color rgb="FFFF0000"/>
        <rFont val="Arial"/>
        <family val="2"/>
      </rPr>
      <t>'</t>
    </r>
    <r>
      <rPr>
        <sz val="7"/>
        <color rgb="FFFF0000"/>
        <rFont val="돋움"/>
        <family val="3"/>
        <charset val="129"/>
      </rPr>
      <t>에</t>
    </r>
    <r>
      <rPr>
        <sz val="7"/>
        <color rgb="FFFF0000"/>
        <rFont val="Arial"/>
        <family val="2"/>
      </rPr>
      <t xml:space="preserve"> </t>
    </r>
    <r>
      <rPr>
        <sz val="7"/>
        <color rgb="FFFF0000"/>
        <rFont val="돋움"/>
        <family val="3"/>
        <charset val="129"/>
      </rPr>
      <t>따라</t>
    </r>
    <r>
      <rPr>
        <sz val="7"/>
        <color rgb="FFFF0000"/>
        <rFont val="Arial"/>
        <family val="2"/>
      </rPr>
      <t xml:space="preserve"> </t>
    </r>
    <r>
      <rPr>
        <sz val="7"/>
        <color rgb="FFFF0000"/>
        <rFont val="돋움"/>
        <family val="3"/>
        <charset val="129"/>
      </rPr>
      <t>분류하였음</t>
    </r>
    <r>
      <rPr>
        <sz val="7"/>
        <color rgb="FFFF0000"/>
        <rFont val="Arial"/>
        <family val="2"/>
      </rPr>
      <t>(</t>
    </r>
    <r>
      <rPr>
        <sz val="7"/>
        <color rgb="FFFF0000"/>
        <rFont val="돋움"/>
        <family val="3"/>
        <charset val="129"/>
      </rPr>
      <t>다만</t>
    </r>
    <r>
      <rPr>
        <sz val="7"/>
        <color rgb="FFFF0000"/>
        <rFont val="Arial"/>
        <family val="2"/>
      </rPr>
      <t xml:space="preserve">, </t>
    </r>
    <r>
      <rPr>
        <sz val="7"/>
        <color rgb="FFFF0000"/>
        <rFont val="돋움"/>
        <family val="3"/>
        <charset val="129"/>
      </rPr>
      <t>경기지역은</t>
    </r>
    <r>
      <rPr>
        <sz val="7"/>
        <color rgb="FFFF0000"/>
        <rFont val="Arial"/>
        <family val="2"/>
      </rPr>
      <t xml:space="preserve"> 1</t>
    </r>
    <r>
      <rPr>
        <sz val="7"/>
        <color rgb="FFFF0000"/>
        <rFont val="돋움"/>
        <family val="3"/>
        <charset val="129"/>
      </rPr>
      <t>개</t>
    </r>
    <r>
      <rPr>
        <sz val="7"/>
        <color rgb="FFFF0000"/>
        <rFont val="Arial"/>
        <family val="2"/>
      </rPr>
      <t xml:space="preserve"> </t>
    </r>
    <r>
      <rPr>
        <sz val="7"/>
        <color rgb="FFFF0000"/>
        <rFont val="돋움"/>
        <family val="3"/>
        <charset val="129"/>
      </rPr>
      <t>권역이</t>
    </r>
    <r>
      <rPr>
        <sz val="7"/>
        <color rgb="FFFF0000"/>
        <rFont val="Arial"/>
        <family val="2"/>
      </rPr>
      <t xml:space="preserve"> 
                </t>
    </r>
    <r>
      <rPr>
        <sz val="7"/>
        <color rgb="FFFF0000"/>
        <rFont val="돋움"/>
        <family val="3"/>
        <charset val="129"/>
      </rPr>
      <t>너무</t>
    </r>
    <r>
      <rPr>
        <sz val="7"/>
        <color rgb="FFFF0000"/>
        <rFont val="Arial"/>
        <family val="2"/>
      </rPr>
      <t xml:space="preserve"> </t>
    </r>
    <r>
      <rPr>
        <sz val="7"/>
        <color rgb="FFFF0000"/>
        <rFont val="돋움"/>
        <family val="3"/>
        <charset val="129"/>
      </rPr>
      <t>넓은</t>
    </r>
    <r>
      <rPr>
        <sz val="7"/>
        <color rgb="FFFF0000"/>
        <rFont val="Arial"/>
        <family val="2"/>
      </rPr>
      <t xml:space="preserve"> </t>
    </r>
    <r>
      <rPr>
        <sz val="7"/>
        <color rgb="FFFF0000"/>
        <rFont val="돋움"/>
        <family val="3"/>
        <charset val="129"/>
      </rPr>
      <t>경우</t>
    </r>
    <r>
      <rPr>
        <sz val="7"/>
        <color rgb="FFFF0000"/>
        <rFont val="Arial"/>
        <family val="2"/>
      </rPr>
      <t xml:space="preserve"> 2</t>
    </r>
    <r>
      <rPr>
        <sz val="7"/>
        <color rgb="FFFF0000"/>
        <rFont val="돋움"/>
        <family val="3"/>
        <charset val="129"/>
      </rPr>
      <t>개</t>
    </r>
    <r>
      <rPr>
        <sz val="7"/>
        <color rgb="FFFF0000"/>
        <rFont val="Arial"/>
        <family val="2"/>
      </rPr>
      <t xml:space="preserve"> </t>
    </r>
    <r>
      <rPr>
        <sz val="7"/>
        <color rgb="FFFF0000"/>
        <rFont val="돋움"/>
        <family val="3"/>
        <charset val="129"/>
      </rPr>
      <t>권역으로</t>
    </r>
    <r>
      <rPr>
        <sz val="7"/>
        <color rgb="FFFF0000"/>
        <rFont val="Arial"/>
        <family val="2"/>
      </rPr>
      <t xml:space="preserve"> </t>
    </r>
    <r>
      <rPr>
        <sz val="7"/>
        <color rgb="FFFF0000"/>
        <rFont val="돋움"/>
        <family val="3"/>
        <charset val="129"/>
      </rPr>
      <t>분리</t>
    </r>
    <phoneticPr fontId="16" type="noConversion"/>
  </si>
  <si>
    <r>
      <t xml:space="preserve">  </t>
    </r>
    <r>
      <rPr>
        <sz val="7"/>
        <color rgb="FFFF0000"/>
        <rFont val="돋움"/>
        <family val="3"/>
        <charset val="129"/>
      </rPr>
      <t>주</t>
    </r>
    <r>
      <rPr>
        <sz val="7"/>
        <color rgb="FFFF0000"/>
        <rFont val="Arial"/>
        <family val="2"/>
      </rPr>
      <t>)</t>
    </r>
    <r>
      <rPr>
        <b/>
        <sz val="7"/>
        <color rgb="FFFF0000"/>
        <rFont val="Arial"/>
        <family val="2"/>
      </rPr>
      <t xml:space="preserve"> </t>
    </r>
    <r>
      <rPr>
        <b/>
        <sz val="7"/>
        <color rgb="FFFF0000"/>
        <rFont val="돋움"/>
        <family val="3"/>
        <charset val="129"/>
      </rPr>
      <t>수도권</t>
    </r>
    <r>
      <rPr>
        <sz val="7"/>
        <color rgb="FFFF0000"/>
        <rFont val="Arial"/>
        <family val="2"/>
      </rPr>
      <t xml:space="preserve"> : </t>
    </r>
    <r>
      <rPr>
        <sz val="7"/>
        <color rgb="FFFF0000"/>
        <rFont val="돋움"/>
        <family val="3"/>
        <charset val="129"/>
      </rPr>
      <t>서울</t>
    </r>
    <r>
      <rPr>
        <sz val="7"/>
        <color rgb="FFFF0000"/>
        <rFont val="Arial"/>
        <family val="2"/>
      </rPr>
      <t xml:space="preserve">, </t>
    </r>
    <r>
      <rPr>
        <sz val="7"/>
        <color rgb="FFFF0000"/>
        <rFont val="돋움"/>
        <family val="3"/>
        <charset val="129"/>
      </rPr>
      <t>인천</t>
    </r>
    <r>
      <rPr>
        <sz val="7"/>
        <color rgb="FFFF0000"/>
        <rFont val="Arial"/>
        <family val="2"/>
      </rPr>
      <t xml:space="preserve">, </t>
    </r>
    <r>
      <rPr>
        <sz val="7"/>
        <color rgb="FFFF0000"/>
        <rFont val="돋움"/>
        <family val="3"/>
        <charset val="129"/>
      </rPr>
      <t>경기</t>
    </r>
    <r>
      <rPr>
        <sz val="7"/>
        <color rgb="FFFF0000"/>
        <rFont val="Arial"/>
        <family val="2"/>
      </rPr>
      <t xml:space="preserve"> / </t>
    </r>
    <r>
      <rPr>
        <b/>
        <sz val="7"/>
        <color rgb="FFFF0000"/>
        <rFont val="돋움"/>
        <family val="3"/>
        <charset val="129"/>
      </rPr>
      <t>지방</t>
    </r>
    <r>
      <rPr>
        <sz val="7"/>
        <color rgb="FFFF0000"/>
        <rFont val="Arial"/>
        <family val="2"/>
      </rPr>
      <t xml:space="preserve"> : </t>
    </r>
    <r>
      <rPr>
        <sz val="7"/>
        <color rgb="FFFF0000"/>
        <rFont val="돋움"/>
        <family val="3"/>
        <charset val="129"/>
      </rPr>
      <t>수도권을</t>
    </r>
    <r>
      <rPr>
        <sz val="7"/>
        <color rgb="FFFF0000"/>
        <rFont val="Arial"/>
        <family val="2"/>
      </rPr>
      <t xml:space="preserve"> </t>
    </r>
    <r>
      <rPr>
        <sz val="7"/>
        <color rgb="FFFF0000"/>
        <rFont val="돋움"/>
        <family val="3"/>
        <charset val="129"/>
      </rPr>
      <t>제외한</t>
    </r>
    <r>
      <rPr>
        <sz val="7"/>
        <color rgb="FFFF0000"/>
        <rFont val="Arial"/>
        <family val="2"/>
      </rPr>
      <t xml:space="preserve"> </t>
    </r>
    <r>
      <rPr>
        <sz val="7"/>
        <color rgb="FFFF0000"/>
        <rFont val="돋움"/>
        <family val="3"/>
        <charset val="129"/>
      </rPr>
      <t>지역</t>
    </r>
    <r>
      <rPr>
        <sz val="7"/>
        <color rgb="FFFF0000"/>
        <rFont val="Arial"/>
        <family val="2"/>
      </rPr>
      <t xml:space="preserve"> / </t>
    </r>
    <r>
      <rPr>
        <b/>
        <sz val="7"/>
        <color rgb="FFFF0000"/>
        <rFont val="돋움"/>
        <family val="3"/>
        <charset val="129"/>
      </rPr>
      <t>권역</t>
    </r>
    <r>
      <rPr>
        <b/>
        <sz val="7"/>
        <color rgb="FFFF0000"/>
        <rFont val="Arial"/>
        <family val="2"/>
      </rPr>
      <t xml:space="preserve"> </t>
    </r>
    <r>
      <rPr>
        <b/>
        <sz val="7"/>
        <color rgb="FFFF0000"/>
        <rFont val="돋움"/>
        <family val="3"/>
        <charset val="129"/>
      </rPr>
      <t>구분기준</t>
    </r>
    <r>
      <rPr>
        <sz val="7"/>
        <color rgb="FFFF0000"/>
        <rFont val="돋움"/>
        <family val="3"/>
        <charset val="129"/>
      </rPr>
      <t>은</t>
    </r>
    <r>
      <rPr>
        <sz val="7"/>
        <color rgb="FFFF0000"/>
        <rFont val="Arial"/>
        <family val="2"/>
      </rPr>
      <t xml:space="preserve"> </t>
    </r>
    <r>
      <rPr>
        <sz val="7"/>
        <color rgb="FFFF0000"/>
        <rFont val="돋움"/>
        <family val="3"/>
        <charset val="129"/>
      </rPr>
      <t>각</t>
    </r>
    <r>
      <rPr>
        <sz val="7"/>
        <color rgb="FFFF0000"/>
        <rFont val="Arial"/>
        <family val="2"/>
      </rPr>
      <t xml:space="preserve"> </t>
    </r>
    <r>
      <rPr>
        <sz val="7"/>
        <color rgb="FFFF0000"/>
        <rFont val="돋움"/>
        <family val="3"/>
        <charset val="129"/>
      </rPr>
      <t>지역의</t>
    </r>
    <r>
      <rPr>
        <sz val="7"/>
        <color rgb="FFFF0000"/>
        <rFont val="Arial"/>
        <family val="2"/>
      </rPr>
      <t xml:space="preserve"> '2020</t>
    </r>
    <r>
      <rPr>
        <sz val="7"/>
        <color rgb="FFFF0000"/>
        <rFont val="돋움"/>
        <family val="3"/>
        <charset val="129"/>
      </rPr>
      <t>년</t>
    </r>
    <r>
      <rPr>
        <sz val="7"/>
        <color rgb="FFFF0000"/>
        <rFont val="Arial"/>
        <family val="2"/>
      </rPr>
      <t xml:space="preserve"> </t>
    </r>
    <r>
      <rPr>
        <sz val="7"/>
        <color rgb="FFFF0000"/>
        <rFont val="돋움"/>
        <family val="3"/>
        <charset val="129"/>
      </rPr>
      <t>도시기본계획</t>
    </r>
    <r>
      <rPr>
        <sz val="7"/>
        <color rgb="FFFF0000"/>
        <rFont val="Arial"/>
        <family val="2"/>
      </rPr>
      <t>'</t>
    </r>
    <r>
      <rPr>
        <sz val="7"/>
        <color rgb="FFFF0000"/>
        <rFont val="돋움"/>
        <family val="3"/>
        <charset val="129"/>
      </rPr>
      <t>에</t>
    </r>
    <r>
      <rPr>
        <sz val="7"/>
        <color rgb="FFFF0000"/>
        <rFont val="Arial"/>
        <family val="2"/>
      </rPr>
      <t xml:space="preserve"> </t>
    </r>
    <r>
      <rPr>
        <sz val="7"/>
        <color rgb="FFFF0000"/>
        <rFont val="돋움"/>
        <family val="3"/>
        <charset val="129"/>
      </rPr>
      <t>따라</t>
    </r>
    <r>
      <rPr>
        <sz val="7"/>
        <color rgb="FFFF0000"/>
        <rFont val="Arial"/>
        <family val="2"/>
      </rPr>
      <t xml:space="preserve"> </t>
    </r>
    <r>
      <rPr>
        <sz val="7"/>
        <color rgb="FFFF0000"/>
        <rFont val="돋움"/>
        <family val="3"/>
        <charset val="129"/>
      </rPr>
      <t>분류하였음</t>
    </r>
    <r>
      <rPr>
        <sz val="7"/>
        <color rgb="FFFF0000"/>
        <rFont val="Arial"/>
        <family val="2"/>
      </rPr>
      <t>(</t>
    </r>
    <r>
      <rPr>
        <sz val="7"/>
        <color rgb="FFFF0000"/>
        <rFont val="돋움"/>
        <family val="3"/>
        <charset val="129"/>
      </rPr>
      <t>다만</t>
    </r>
    <r>
      <rPr>
        <sz val="7"/>
        <color rgb="FFFF0000"/>
        <rFont val="Arial"/>
        <family val="2"/>
      </rPr>
      <t xml:space="preserve">, </t>
    </r>
    <r>
      <rPr>
        <sz val="7"/>
        <color rgb="FFFF0000"/>
        <rFont val="돋움"/>
        <family val="3"/>
        <charset val="129"/>
      </rPr>
      <t>경기지역은</t>
    </r>
    <r>
      <rPr>
        <sz val="7"/>
        <color rgb="FFFF0000"/>
        <rFont val="Arial"/>
        <family val="2"/>
      </rPr>
      <t xml:space="preserve"> 1</t>
    </r>
    <r>
      <rPr>
        <sz val="7"/>
        <color rgb="FFFF0000"/>
        <rFont val="돋움"/>
        <family val="3"/>
        <charset val="129"/>
      </rPr>
      <t>개</t>
    </r>
    <r>
      <rPr>
        <sz val="7"/>
        <color rgb="FFFF0000"/>
        <rFont val="Arial"/>
        <family val="2"/>
      </rPr>
      <t xml:space="preserve"> 
                    </t>
    </r>
    <r>
      <rPr>
        <sz val="7"/>
        <color rgb="FFFF0000"/>
        <rFont val="돋움"/>
        <family val="3"/>
        <charset val="129"/>
      </rPr>
      <t>권역이</t>
    </r>
    <r>
      <rPr>
        <sz val="7"/>
        <color rgb="FFFF0000"/>
        <rFont val="Arial"/>
        <family val="2"/>
      </rPr>
      <t xml:space="preserve"> </t>
    </r>
    <r>
      <rPr>
        <sz val="7"/>
        <color rgb="FFFF0000"/>
        <rFont val="돋움"/>
        <family val="3"/>
        <charset val="129"/>
      </rPr>
      <t>너무</t>
    </r>
    <r>
      <rPr>
        <sz val="7"/>
        <color rgb="FFFF0000"/>
        <rFont val="Arial"/>
        <family val="2"/>
      </rPr>
      <t xml:space="preserve"> </t>
    </r>
    <r>
      <rPr>
        <sz val="7"/>
        <color rgb="FFFF0000"/>
        <rFont val="돋움"/>
        <family val="3"/>
        <charset val="129"/>
      </rPr>
      <t>넓은</t>
    </r>
    <r>
      <rPr>
        <sz val="7"/>
        <color rgb="FFFF0000"/>
        <rFont val="Arial"/>
        <family val="2"/>
      </rPr>
      <t xml:space="preserve"> </t>
    </r>
    <r>
      <rPr>
        <sz val="7"/>
        <color rgb="FFFF0000"/>
        <rFont val="돋움"/>
        <family val="3"/>
        <charset val="129"/>
      </rPr>
      <t>경우</t>
    </r>
    <r>
      <rPr>
        <sz val="7"/>
        <color rgb="FFFF0000"/>
        <rFont val="Arial"/>
        <family val="2"/>
      </rPr>
      <t xml:space="preserve"> 2</t>
    </r>
    <r>
      <rPr>
        <sz val="7"/>
        <color rgb="FFFF0000"/>
        <rFont val="돋움"/>
        <family val="3"/>
        <charset val="129"/>
      </rPr>
      <t>개</t>
    </r>
    <r>
      <rPr>
        <sz val="7"/>
        <color rgb="FFFF0000"/>
        <rFont val="Arial"/>
        <family val="2"/>
      </rPr>
      <t xml:space="preserve"> </t>
    </r>
    <r>
      <rPr>
        <sz val="7"/>
        <color rgb="FFFF0000"/>
        <rFont val="돋움"/>
        <family val="3"/>
        <charset val="129"/>
      </rPr>
      <t>권역으로</t>
    </r>
    <r>
      <rPr>
        <sz val="7"/>
        <color rgb="FFFF0000"/>
        <rFont val="Arial"/>
        <family val="2"/>
      </rPr>
      <t xml:space="preserve"> </t>
    </r>
    <r>
      <rPr>
        <sz val="7"/>
        <color rgb="FFFF0000"/>
        <rFont val="돋움"/>
        <family val="3"/>
        <charset val="129"/>
      </rPr>
      <t>분리</t>
    </r>
    <phoneticPr fontId="16" type="noConversion"/>
  </si>
  <si>
    <r>
      <t xml:space="preserve">85㎡초과
~102㎡이하
</t>
    </r>
    <r>
      <rPr>
        <sz val="6"/>
        <color indexed="8"/>
        <rFont val="맑은 고딕"/>
        <family val="3"/>
        <charset val="129"/>
        <scheme val="major"/>
      </rPr>
      <t>over 85㎡
~ less than 102㎡</t>
    </r>
    <phoneticPr fontId="16" type="noConversion"/>
  </si>
  <si>
    <r>
      <t xml:space="preserve">평균 전세가격/매매가격
</t>
    </r>
    <r>
      <rPr>
        <sz val="6"/>
        <color indexed="8"/>
        <rFont val="맑은 고딕"/>
        <family val="3"/>
        <charset val="129"/>
      </rPr>
      <t>Mean Jeonse price / Sales price</t>
    </r>
    <phoneticPr fontId="16" type="noConversion"/>
  </si>
  <si>
    <r>
      <t xml:space="preserve">종합주택유형
</t>
    </r>
    <r>
      <rPr>
        <sz val="6"/>
        <color indexed="8"/>
        <rFont val="맑은 고딕"/>
        <family val="3"/>
        <charset val="129"/>
      </rPr>
      <t>Total</t>
    </r>
    <phoneticPr fontId="16" type="noConversion"/>
  </si>
  <si>
    <r>
      <t>아파트</t>
    </r>
    <r>
      <rPr>
        <sz val="6"/>
        <color indexed="8"/>
        <rFont val="맑은 고딕"/>
        <family val="3"/>
        <charset val="129"/>
      </rPr>
      <t xml:space="preserve">
Apartments</t>
    </r>
    <phoneticPr fontId="16" type="noConversion"/>
  </si>
  <si>
    <r>
      <t xml:space="preserve">종합주택유형
</t>
    </r>
    <r>
      <rPr>
        <sz val="6"/>
        <color indexed="8"/>
        <rFont val="맑은 고딕"/>
        <family val="3"/>
        <charset val="129"/>
      </rPr>
      <t>Total</t>
    </r>
    <phoneticPr fontId="16" type="noConversion"/>
  </si>
  <si>
    <t>전년말</t>
    <phoneticPr fontId="16" type="noConversion"/>
  </si>
  <si>
    <t>변동률</t>
    <phoneticPr fontId="16" type="noConversion"/>
  </si>
  <si>
    <t>매매지수</t>
    <phoneticPr fontId="16" type="noConversion"/>
  </si>
  <si>
    <t/>
  </si>
  <si>
    <r>
      <t xml:space="preserve"> 주) </t>
    </r>
    <r>
      <rPr>
        <b/>
        <sz val="7"/>
        <rFont val="맑은 고딕"/>
        <family val="3"/>
        <charset val="129"/>
        <scheme val="major"/>
      </rPr>
      <t>수도권</t>
    </r>
    <r>
      <rPr>
        <sz val="7"/>
        <rFont val="맑은 고딕"/>
        <family val="3"/>
        <charset val="129"/>
        <scheme val="major"/>
      </rPr>
      <t xml:space="preserve"> : 서울, 인천, 경기 / </t>
    </r>
    <r>
      <rPr>
        <b/>
        <sz val="7"/>
        <rFont val="맑은 고딕"/>
        <family val="3"/>
        <charset val="129"/>
        <scheme val="major"/>
      </rPr>
      <t>지방</t>
    </r>
    <r>
      <rPr>
        <sz val="7"/>
        <rFont val="맑은 고딕"/>
        <family val="3"/>
        <charset val="129"/>
        <scheme val="major"/>
      </rPr>
      <t xml:space="preserve"> : 수도권을 제외한 지역 / </t>
    </r>
    <r>
      <rPr>
        <b/>
        <sz val="7"/>
        <rFont val="맑은 고딕"/>
        <family val="3"/>
        <charset val="129"/>
        <scheme val="major"/>
      </rPr>
      <t>권역 구분기준</t>
    </r>
    <r>
      <rPr>
        <sz val="7"/>
        <rFont val="맑은 고딕"/>
        <family val="3"/>
        <charset val="129"/>
        <scheme val="major"/>
      </rPr>
      <t>은 각 지역의 '2020년 도시기본계획'에 따라 분류하였음(다만, 경기지역은 1개 권역이 
                너무 넓은 경우 2개 권역으로 분리</t>
    </r>
    <phoneticPr fontId="16" type="noConversion"/>
  </si>
  <si>
    <t xml:space="preserve"> 주) 서울, 경기, 부산의 생활권역 및 세종은 계정조정에 필요한 풍분한 시계열이 축적되지 않아 계절조정지수를 공표하지 않음</t>
    <phoneticPr fontId="16" type="noConversion"/>
  </si>
  <si>
    <r>
      <t xml:space="preserve"> 주) </t>
    </r>
    <r>
      <rPr>
        <b/>
        <sz val="7"/>
        <rFont val="맑은 고딕"/>
        <family val="3"/>
        <charset val="129"/>
        <scheme val="major"/>
      </rPr>
      <t>수도권</t>
    </r>
    <r>
      <rPr>
        <sz val="7"/>
        <rFont val="맑은 고딕"/>
        <family val="3"/>
        <charset val="129"/>
        <scheme val="major"/>
      </rPr>
      <t xml:space="preserve"> : 서울, 인천, 경기 / </t>
    </r>
    <r>
      <rPr>
        <b/>
        <sz val="7"/>
        <rFont val="맑은 고딕"/>
        <family val="3"/>
        <charset val="129"/>
        <scheme val="major"/>
      </rPr>
      <t>지방</t>
    </r>
    <r>
      <rPr>
        <sz val="7"/>
        <rFont val="맑은 고딕"/>
        <family val="3"/>
        <charset val="129"/>
        <scheme val="major"/>
      </rPr>
      <t xml:space="preserve"> : 수도권을 제외한 지역 / </t>
    </r>
    <r>
      <rPr>
        <b/>
        <sz val="7"/>
        <rFont val="맑은 고딕"/>
        <family val="3"/>
        <charset val="129"/>
        <scheme val="major"/>
      </rPr>
      <t>권역 구분기준</t>
    </r>
    <r>
      <rPr>
        <sz val="7"/>
        <rFont val="맑은 고딕"/>
        <family val="3"/>
        <charset val="129"/>
        <scheme val="major"/>
      </rPr>
      <t>은 각 지역의 '2020년 도시기본계획'에 따라 분류하였음(다만, 경기지역은 1개 권역이 
                너무 넓은 경우 2개 권역으로 분리</t>
    </r>
    <phoneticPr fontId="16" type="noConversion"/>
  </si>
  <si>
    <r>
      <t>7. 주택수급동향</t>
    </r>
    <r>
      <rPr>
        <sz val="8"/>
        <rFont val="맑은 고딕"/>
        <family val="3"/>
        <charset val="129"/>
        <scheme val="minor"/>
      </rPr>
      <t xml:space="preserve"> (Housing market trends)</t>
    </r>
    <phoneticPr fontId="17" type="noConversion"/>
  </si>
  <si>
    <t>종합</t>
    <phoneticPr fontId="16" type="noConversion"/>
  </si>
  <si>
    <t>아파트</t>
    <phoneticPr fontId="16" type="noConversion"/>
  </si>
  <si>
    <t>연립</t>
    <phoneticPr fontId="16" type="noConversion"/>
  </si>
  <si>
    <t>단독</t>
    <phoneticPr fontId="16" type="noConversion"/>
  </si>
  <si>
    <t>Total</t>
    <phoneticPr fontId="16" type="noConversion"/>
  </si>
  <si>
    <t>Apartment</t>
    <phoneticPr fontId="16" type="noConversion"/>
  </si>
  <si>
    <t>Row houses</t>
    <phoneticPr fontId="16" type="noConversion"/>
  </si>
  <si>
    <t>Detached houses</t>
    <phoneticPr fontId="16" type="noConversion"/>
  </si>
  <si>
    <t>매매수급동향</t>
    <phoneticPr fontId="16" type="noConversion"/>
  </si>
  <si>
    <t>2013년2월</t>
    <phoneticPr fontId="16" type="noConversion"/>
  </si>
  <si>
    <t>2013년1월</t>
    <phoneticPr fontId="16" type="noConversion"/>
  </si>
  <si>
    <t>2012년12월</t>
    <phoneticPr fontId="16" type="noConversion"/>
  </si>
  <si>
    <t>수도권</t>
    <phoneticPr fontId="16" type="noConversion"/>
  </si>
  <si>
    <t>2012년11월</t>
    <phoneticPr fontId="16" type="noConversion"/>
  </si>
  <si>
    <t>2012년10월</t>
    <phoneticPr fontId="16" type="noConversion"/>
  </si>
  <si>
    <t>6대광역시</t>
    <phoneticPr fontId="16" type="noConversion"/>
  </si>
  <si>
    <t>2012년9월</t>
    <phoneticPr fontId="16" type="noConversion"/>
  </si>
  <si>
    <t>5대광역시</t>
    <phoneticPr fontId="16" type="noConversion"/>
  </si>
  <si>
    <t>2012년8월</t>
    <phoneticPr fontId="16" type="noConversion"/>
  </si>
  <si>
    <t>9개 도</t>
    <phoneticPr fontId="16" type="noConversion"/>
  </si>
  <si>
    <t>2012년7월</t>
    <phoneticPr fontId="16" type="noConversion"/>
  </si>
  <si>
    <t>8개 도</t>
    <phoneticPr fontId="16" type="noConversion"/>
  </si>
  <si>
    <t>2012년5월</t>
    <phoneticPr fontId="16" type="noConversion"/>
  </si>
  <si>
    <t>2011년12월</t>
    <phoneticPr fontId="16" type="noConversion"/>
  </si>
  <si>
    <t>2011년11월</t>
    <phoneticPr fontId="16" type="noConversion"/>
  </si>
  <si>
    <t>전세지수</t>
    <phoneticPr fontId="16" type="noConversion"/>
  </si>
  <si>
    <t>2013년3월</t>
    <phoneticPr fontId="16" type="noConversion"/>
  </si>
  <si>
    <t>구분</t>
    <phoneticPr fontId="16" type="noConversion"/>
  </si>
  <si>
    <t>규모별지수 연결셀</t>
    <phoneticPr fontId="16" type="noConversion"/>
  </si>
  <si>
    <t>INDEX</t>
    <phoneticPr fontId="16" type="noConversion"/>
  </si>
  <si>
    <t>KHPI</t>
    <phoneticPr fontId="16" type="noConversion"/>
  </si>
  <si>
    <t>계절조정 지수</t>
    <phoneticPr fontId="16" type="noConversion"/>
  </si>
  <si>
    <t>규모별
매매가격
지수</t>
    <phoneticPr fontId="16" type="noConversion"/>
  </si>
  <si>
    <t>규모1</t>
    <phoneticPr fontId="16" type="noConversion"/>
  </si>
  <si>
    <t>규모2</t>
    <phoneticPr fontId="16" type="noConversion"/>
  </si>
  <si>
    <t>연령별
매매가격
지수</t>
    <phoneticPr fontId="16" type="noConversion"/>
  </si>
  <si>
    <t>연령2</t>
    <phoneticPr fontId="16" type="noConversion"/>
  </si>
  <si>
    <t>연령3</t>
    <phoneticPr fontId="16" type="noConversion"/>
  </si>
  <si>
    <t>연령5</t>
    <phoneticPr fontId="16" type="noConversion"/>
  </si>
  <si>
    <t>평균매매가격</t>
    <phoneticPr fontId="16" type="noConversion"/>
  </si>
  <si>
    <t>평균단위매매가격</t>
    <phoneticPr fontId="16" type="noConversion"/>
  </si>
  <si>
    <t>중위매매가격</t>
    <phoneticPr fontId="16" type="noConversion"/>
  </si>
  <si>
    <t>중위단위매매가격</t>
    <phoneticPr fontId="16" type="noConversion"/>
  </si>
  <si>
    <t>전세가격지수</t>
    <phoneticPr fontId="16" type="noConversion"/>
  </si>
  <si>
    <t>규모별
전세가격
지수</t>
    <phoneticPr fontId="16" type="noConversion"/>
  </si>
  <si>
    <t>연령별
전세가격
지수</t>
    <phoneticPr fontId="16" type="noConversion"/>
  </si>
  <si>
    <t>2012년</t>
    <phoneticPr fontId="16" type="noConversion"/>
  </si>
  <si>
    <t>평균PIR</t>
  </si>
  <si>
    <t>중위PIR</t>
  </si>
  <si>
    <t xml:space="preserve">     2. 연평균 가구소득은 통계청의 가계동향조사의 평균소득으로 월소득을 연소득으로 환산함. </t>
    <phoneticPr fontId="16" type="noConversion"/>
  </si>
  <si>
    <t xml:space="preserve">     3. 연평균 주택가격은 월 평균주택가격을 산술평균한 수치임. </t>
    <phoneticPr fontId="16" type="noConversion"/>
  </si>
  <si>
    <t xml:space="preserve">     4. 중위PIR은 평균값 대신 중위값을 사용함.</t>
    <phoneticPr fontId="16" type="noConversion"/>
  </si>
  <si>
    <r>
      <t xml:space="preserve">15.1 </t>
    </r>
    <r>
      <rPr>
        <b/>
        <sz val="11"/>
        <rFont val="돋움"/>
        <family val="3"/>
        <charset val="129"/>
      </rPr>
      <t>종합주택유형</t>
    </r>
    <r>
      <rPr>
        <b/>
        <sz val="8"/>
        <rFont val="Arial"/>
        <family val="2"/>
      </rPr>
      <t xml:space="preserve"> (Total)</t>
    </r>
    <phoneticPr fontId="16" type="noConversion"/>
  </si>
  <si>
    <r>
      <t xml:space="preserve">15.2 </t>
    </r>
    <r>
      <rPr>
        <b/>
        <sz val="11"/>
        <rFont val="돋움"/>
        <family val="3"/>
        <charset val="129"/>
      </rPr>
      <t>아파트</t>
    </r>
    <r>
      <rPr>
        <b/>
        <sz val="8"/>
        <rFont val="Arial"/>
        <family val="2"/>
      </rPr>
      <t xml:space="preserve"> (Apartments)</t>
    </r>
    <phoneticPr fontId="16" type="noConversion"/>
  </si>
  <si>
    <r>
      <t xml:space="preserve">15.3 </t>
    </r>
    <r>
      <rPr>
        <b/>
        <sz val="11"/>
        <rFont val="돋움"/>
        <family val="3"/>
        <charset val="129"/>
      </rPr>
      <t>연립주택</t>
    </r>
    <r>
      <rPr>
        <b/>
        <sz val="8"/>
        <rFont val="Arial"/>
        <family val="2"/>
      </rPr>
      <t xml:space="preserve"> (Row houses)</t>
    </r>
    <phoneticPr fontId="16" type="noConversion"/>
  </si>
  <si>
    <r>
      <t xml:space="preserve">15.4 </t>
    </r>
    <r>
      <rPr>
        <b/>
        <sz val="11"/>
        <rFont val="돋움"/>
        <family val="3"/>
        <charset val="129"/>
      </rPr>
      <t>단독주택</t>
    </r>
    <r>
      <rPr>
        <b/>
        <sz val="8"/>
        <rFont val="Arial"/>
        <family val="2"/>
      </rPr>
      <t xml:space="preserve"> (Detached houses)</t>
    </r>
    <phoneticPr fontId="16" type="noConversion"/>
  </si>
  <si>
    <r>
      <t>매매
시장</t>
    </r>
    <r>
      <rPr>
        <b/>
        <sz val="7"/>
        <color theme="1"/>
        <rFont val="돋움"/>
        <family val="3"/>
        <charset val="129"/>
      </rPr>
      <t xml:space="preserve">
(Sales Market)</t>
    </r>
    <phoneticPr fontId="16" type="noConversion"/>
  </si>
  <si>
    <r>
      <t>전세
시장</t>
    </r>
    <r>
      <rPr>
        <b/>
        <sz val="7"/>
        <color theme="1"/>
        <rFont val="돋움"/>
        <family val="3"/>
        <charset val="129"/>
      </rPr>
      <t xml:space="preserve">
(Jeonse Market)</t>
    </r>
    <phoneticPr fontId="16" type="noConversion"/>
  </si>
  <si>
    <t>평균PIR</t>
    <phoneticPr fontId="16" type="noConversion"/>
  </si>
  <si>
    <t>중위PIR</t>
    <phoneticPr fontId="16" type="noConversion"/>
  </si>
  <si>
    <r>
      <t xml:space="preserve">지역
</t>
    </r>
    <r>
      <rPr>
        <sz val="7"/>
        <color theme="1"/>
        <rFont val="Arial"/>
        <family val="2"/>
      </rPr>
      <t>region</t>
    </r>
    <phoneticPr fontId="16" type="noConversion"/>
  </si>
  <si>
    <r>
      <t xml:space="preserve">㎡당 평균가격
</t>
    </r>
    <r>
      <rPr>
        <sz val="6"/>
        <color indexed="8"/>
        <rFont val="맑은 고딕"/>
        <family val="3"/>
        <charset val="129"/>
      </rPr>
      <t>Mean price pre ㎡</t>
    </r>
    <phoneticPr fontId="16" type="noConversion"/>
  </si>
  <si>
    <t xml:space="preserve"> Gyeongwon-kwon 경  원  권</t>
    <phoneticPr fontId="16" type="noConversion"/>
  </si>
  <si>
    <r>
      <rPr>
        <sz val="7"/>
        <rFont val="맑은 고딕"/>
        <family val="3"/>
        <charset val="129"/>
        <scheme val="minor"/>
      </rPr>
      <t xml:space="preserve"> Gyeongbu1-kwon</t>
    </r>
    <r>
      <rPr>
        <sz val="8"/>
        <rFont val="맑은 고딕"/>
        <family val="3"/>
        <charset val="129"/>
        <scheme val="minor"/>
      </rPr>
      <t xml:space="preserve"> 경부 1 권</t>
    </r>
    <phoneticPr fontId="16" type="noConversion"/>
  </si>
  <si>
    <r>
      <t xml:space="preserve">  S</t>
    </r>
    <r>
      <rPr>
        <sz val="7"/>
        <rFont val="맑은 고딕"/>
        <family val="3"/>
        <charset val="129"/>
        <scheme val="minor"/>
      </rPr>
      <t xml:space="preserve">eonam-kwon </t>
    </r>
    <r>
      <rPr>
        <sz val="8"/>
        <rFont val="맑은 고딕"/>
        <family val="3"/>
        <charset val="129"/>
        <scheme val="minor"/>
      </rPr>
      <t>서남권</t>
    </r>
    <phoneticPr fontId="16" type="noConversion"/>
  </si>
  <si>
    <r>
      <rPr>
        <sz val="8"/>
        <rFont val="돋움"/>
        <family val="3"/>
        <charset val="129"/>
      </rPr>
      <t>단위</t>
    </r>
    <r>
      <rPr>
        <sz val="8"/>
        <rFont val="Arial"/>
        <family val="2"/>
      </rPr>
      <t xml:space="preserve"> : </t>
    </r>
    <r>
      <rPr>
        <sz val="8"/>
        <rFont val="돋움"/>
        <family val="3"/>
        <charset val="129"/>
      </rPr>
      <t>천원</t>
    </r>
    <r>
      <rPr>
        <sz val="8"/>
        <rFont val="Arial"/>
        <family val="2"/>
      </rPr>
      <t xml:space="preserve">, </t>
    </r>
    <r>
      <rPr>
        <sz val="8"/>
        <rFont val="돋움"/>
        <family val="3"/>
        <charset val="129"/>
      </rPr>
      <t>천원</t>
    </r>
    <r>
      <rPr>
        <sz val="8"/>
        <rFont val="Arial"/>
        <family val="2"/>
      </rPr>
      <t>/</t>
    </r>
    <r>
      <rPr>
        <sz val="8"/>
        <rFont val="맑은 고딕"/>
        <family val="3"/>
        <charset val="129"/>
      </rPr>
      <t>㎡</t>
    </r>
    <phoneticPr fontId="16" type="noConversion"/>
  </si>
  <si>
    <r>
      <rPr>
        <sz val="8"/>
        <rFont val="돋움"/>
        <family val="3"/>
        <charset val="129"/>
      </rPr>
      <t>단위</t>
    </r>
    <r>
      <rPr>
        <sz val="8"/>
        <rFont val="Arial"/>
        <family val="2"/>
      </rPr>
      <t xml:space="preserve"> : %</t>
    </r>
    <phoneticPr fontId="16" type="noConversion"/>
  </si>
  <si>
    <r>
      <rPr>
        <sz val="8"/>
        <rFont val="돋움"/>
        <family val="3"/>
        <charset val="129"/>
      </rPr>
      <t>단위</t>
    </r>
    <r>
      <rPr>
        <sz val="8"/>
        <rFont val="Arial"/>
        <family val="2"/>
      </rPr>
      <t xml:space="preserve"> : </t>
    </r>
    <r>
      <rPr>
        <sz val="8"/>
        <rFont val="돋움"/>
        <family val="3"/>
        <charset val="129"/>
      </rPr>
      <t>천원</t>
    </r>
    <phoneticPr fontId="16" type="noConversion"/>
  </si>
  <si>
    <t>평균소득</t>
    <phoneticPr fontId="16" type="noConversion"/>
  </si>
  <si>
    <t>중위소득</t>
    <phoneticPr fontId="16" type="noConversion"/>
  </si>
  <si>
    <t xml:space="preserve">지역
</t>
    <phoneticPr fontId="16" type="noConversion"/>
  </si>
  <si>
    <t>월(원)</t>
    <phoneticPr fontId="16" type="noConversion"/>
  </si>
  <si>
    <t>분기별가구월소득 (5분위)</t>
    <phoneticPr fontId="16" type="noConversion"/>
  </si>
  <si>
    <t>연간 가구월소득 (제공:통계청)</t>
    <phoneticPr fontId="16" type="noConversion"/>
  </si>
  <si>
    <r>
      <rPr>
        <b/>
        <sz val="10"/>
        <color theme="1"/>
        <rFont val="맑은 고딕"/>
        <family val="2"/>
        <charset val="129"/>
        <scheme val="minor"/>
      </rPr>
      <t>6대 광역시</t>
    </r>
    <r>
      <rPr>
        <sz val="10"/>
        <color theme="1"/>
        <rFont val="맑은 고딕"/>
        <family val="2"/>
        <charset val="129"/>
        <scheme val="minor"/>
      </rPr>
      <t xml:space="preserve"> </t>
    </r>
    <r>
      <rPr>
        <sz val="6"/>
        <color theme="1"/>
        <rFont val="Arial"/>
        <family val="2"/>
      </rPr>
      <t>6 Large Cities</t>
    </r>
    <phoneticPr fontId="16" type="noConversion"/>
  </si>
  <si>
    <t>2013년4월</t>
  </si>
  <si>
    <t>부산</t>
    <phoneticPr fontId="16" type="noConversion"/>
  </si>
  <si>
    <t>대구</t>
    <phoneticPr fontId="16" type="noConversion"/>
  </si>
  <si>
    <t>인천</t>
    <phoneticPr fontId="16" type="noConversion"/>
  </si>
  <si>
    <t>광주</t>
    <phoneticPr fontId="16" type="noConversion"/>
  </si>
  <si>
    <t>대전</t>
    <phoneticPr fontId="16" type="noConversion"/>
  </si>
  <si>
    <t>울산</t>
    <phoneticPr fontId="16" type="noConversion"/>
  </si>
  <si>
    <t>경기</t>
    <phoneticPr fontId="16" type="noConversion"/>
  </si>
  <si>
    <t>주) 세종시는 아직 소비자물가지수(CPI)가 공표되지 않으므로 실질주택가격지수를 생산할 수 없음</t>
    <phoneticPr fontId="16" type="noConversion"/>
  </si>
  <si>
    <t>도시</t>
    <phoneticPr fontId="16" type="noConversion"/>
  </si>
  <si>
    <t>국가</t>
    <phoneticPr fontId="51" type="noConversion"/>
  </si>
  <si>
    <t>주택가격지수</t>
    <phoneticPr fontId="51" type="noConversion"/>
  </si>
  <si>
    <t>사이트</t>
    <phoneticPr fontId="51" type="noConversion"/>
  </si>
  <si>
    <t>캐나다</t>
    <phoneticPr fontId="51" type="noConversion"/>
  </si>
  <si>
    <t>중국</t>
    <phoneticPr fontId="51" type="noConversion"/>
  </si>
  <si>
    <t>일본</t>
    <phoneticPr fontId="16" type="noConversion"/>
  </si>
  <si>
    <r>
      <t>100</t>
    </r>
    <r>
      <rPr>
        <sz val="10"/>
        <rFont val="돋움"/>
        <family val="3"/>
        <charset val="129"/>
      </rPr>
      <t>개</t>
    </r>
    <r>
      <rPr>
        <sz val="10"/>
        <color theme="1"/>
        <rFont val="맑은 고딕"/>
        <family val="2"/>
        <charset val="129"/>
        <scheme val="minor"/>
      </rPr>
      <t xml:space="preserve"> </t>
    </r>
    <r>
      <rPr>
        <sz val="10"/>
        <rFont val="돋움"/>
        <family val="3"/>
        <charset val="129"/>
      </rPr>
      <t>도시</t>
    </r>
    <r>
      <rPr>
        <sz val="10"/>
        <color theme="1"/>
        <rFont val="맑은 고딕"/>
        <family val="2"/>
        <charset val="129"/>
        <scheme val="minor"/>
      </rPr>
      <t xml:space="preserve"> </t>
    </r>
    <r>
      <rPr>
        <sz val="10"/>
        <rFont val="돋움"/>
        <family val="3"/>
        <charset val="129"/>
      </rPr>
      <t>가격</t>
    </r>
    <r>
      <rPr>
        <sz val="10"/>
        <color theme="1"/>
        <rFont val="맑은 고딕"/>
        <family val="2"/>
        <charset val="129"/>
        <scheme val="minor"/>
      </rPr>
      <t xml:space="preserve">, </t>
    </r>
    <r>
      <rPr>
        <sz val="10"/>
        <rFont val="돋움"/>
        <family val="3"/>
        <charset val="129"/>
      </rPr>
      <t>元</t>
    </r>
    <r>
      <rPr>
        <sz val="10"/>
        <color theme="1"/>
        <rFont val="맑은 고딕"/>
        <family val="2"/>
        <charset val="129"/>
        <scheme val="minor"/>
      </rPr>
      <t>/</t>
    </r>
    <r>
      <rPr>
        <sz val="10"/>
        <rFont val="돋움"/>
        <family val="3"/>
        <charset val="129"/>
      </rPr>
      <t>㎡</t>
    </r>
    <phoneticPr fontId="51" type="noConversion"/>
  </si>
  <si>
    <t>미국_10</t>
    <phoneticPr fontId="16" type="noConversion"/>
  </si>
  <si>
    <t>미국_20</t>
    <phoneticPr fontId="16" type="noConversion"/>
  </si>
  <si>
    <t>10대도시</t>
    <phoneticPr fontId="16" type="noConversion"/>
  </si>
  <si>
    <t>20대도시</t>
    <phoneticPr fontId="16" type="noConversion"/>
  </si>
  <si>
    <t>새주택가격지수(house only)</t>
    <phoneticPr fontId="51" type="noConversion"/>
  </si>
  <si>
    <t>전국</t>
    <phoneticPr fontId="16" type="noConversion"/>
  </si>
  <si>
    <t>http://www.landregistry.gov.uk</t>
  </si>
  <si>
    <t>영국</t>
    <phoneticPr fontId="16" type="noConversion"/>
  </si>
  <si>
    <t>수도권(도쿄,치바,사이타마,가나가와)</t>
    <phoneticPr fontId="16" type="noConversion"/>
  </si>
  <si>
    <t>국가별 출처</t>
    <phoneticPr fontId="16" type="noConversion"/>
  </si>
  <si>
    <t>12년 기준</t>
    <phoneticPr fontId="16" type="noConversion"/>
  </si>
  <si>
    <t>2012년6월</t>
    <phoneticPr fontId="16" type="noConversion"/>
  </si>
  <si>
    <t>2013년5월</t>
    <phoneticPr fontId="16" type="noConversion"/>
  </si>
  <si>
    <t>*출처 : 온나라포털(http://www.onnara.go.kr/) -&gt; 부동산 통계 -&gt; 부동산거래 -&gt; 주택매매 거래현황 -&gt; 월별 건물유형별</t>
    <phoneticPr fontId="18" type="noConversion"/>
  </si>
  <si>
    <t>2013년6월</t>
    <phoneticPr fontId="16" type="noConversion"/>
  </si>
  <si>
    <t>Sales price index</t>
    <phoneticPr fontId="16" type="noConversion"/>
  </si>
  <si>
    <t>Jeonse price index</t>
    <phoneticPr fontId="16" type="noConversion"/>
  </si>
  <si>
    <r>
      <t xml:space="preserve">2. </t>
    </r>
    <r>
      <rPr>
        <sz val="13"/>
        <rFont val="맑은 고딕"/>
        <family val="3"/>
        <charset val="129"/>
      </rPr>
      <t>계절조정</t>
    </r>
    <r>
      <rPr>
        <sz val="13"/>
        <rFont val="Arial"/>
        <family val="2"/>
      </rPr>
      <t xml:space="preserve"> </t>
    </r>
    <r>
      <rPr>
        <sz val="13"/>
        <rFont val="맑은 고딕"/>
        <family val="3"/>
        <charset val="129"/>
      </rPr>
      <t>주택가격지수</t>
    </r>
    <r>
      <rPr>
        <sz val="8"/>
        <rFont val="Arial"/>
        <family val="2"/>
      </rPr>
      <t xml:space="preserve"> (seasonally adjusted Housing price index)</t>
    </r>
    <phoneticPr fontId="17" type="noConversion"/>
  </si>
  <si>
    <r>
      <t xml:space="preserve">2. </t>
    </r>
    <r>
      <rPr>
        <sz val="13"/>
        <rFont val="맑은 고딕"/>
        <family val="3"/>
        <charset val="129"/>
      </rPr>
      <t>계절조정</t>
    </r>
    <r>
      <rPr>
        <sz val="13"/>
        <rFont val="Arial"/>
        <family val="2"/>
      </rPr>
      <t xml:space="preserve"> </t>
    </r>
    <r>
      <rPr>
        <sz val="13"/>
        <rFont val="맑은 고딕"/>
        <family val="3"/>
        <charset val="129"/>
      </rPr>
      <t>주택가격지수</t>
    </r>
    <r>
      <rPr>
        <sz val="8"/>
        <rFont val="Arial"/>
        <family val="2"/>
      </rPr>
      <t xml:space="preserve"> (Seasonally adjusted Housing price index)</t>
    </r>
    <phoneticPr fontId="17" type="noConversion"/>
  </si>
  <si>
    <r>
      <rPr>
        <sz val="13"/>
        <rFont val="Arial"/>
        <family val="2"/>
      </rPr>
      <t xml:space="preserve">3. </t>
    </r>
    <r>
      <rPr>
        <sz val="13"/>
        <rFont val="맑은 고딕"/>
        <family val="3"/>
        <charset val="129"/>
      </rPr>
      <t>규모별</t>
    </r>
    <r>
      <rPr>
        <sz val="13"/>
        <rFont val="Arial"/>
        <family val="2"/>
      </rPr>
      <t xml:space="preserve"> </t>
    </r>
    <r>
      <rPr>
        <sz val="13"/>
        <rFont val="맑은 고딕"/>
        <family val="3"/>
        <charset val="129"/>
      </rPr>
      <t>매매가격지수</t>
    </r>
    <r>
      <rPr>
        <sz val="8"/>
        <rFont val="Arial"/>
        <family val="2"/>
      </rPr>
      <t xml:space="preserve"> (Sales price index by Scale)</t>
    </r>
    <phoneticPr fontId="17" type="noConversion"/>
  </si>
  <si>
    <r>
      <rPr>
        <sz val="13"/>
        <rFont val="Arial"/>
        <family val="2"/>
      </rPr>
      <t xml:space="preserve">4. </t>
    </r>
    <r>
      <rPr>
        <sz val="13"/>
        <rFont val="맑은 고딕"/>
        <family val="3"/>
        <charset val="129"/>
      </rPr>
      <t>규모별</t>
    </r>
    <r>
      <rPr>
        <sz val="13"/>
        <rFont val="Arial"/>
        <family val="2"/>
      </rPr>
      <t xml:space="preserve"> </t>
    </r>
    <r>
      <rPr>
        <sz val="13"/>
        <rFont val="맑은 고딕"/>
        <family val="3"/>
        <charset val="129"/>
      </rPr>
      <t>전세가격지수</t>
    </r>
    <r>
      <rPr>
        <sz val="8"/>
        <rFont val="Arial"/>
        <family val="2"/>
      </rPr>
      <t xml:space="preserve"> (Jeonse price index by Scale)</t>
    </r>
    <phoneticPr fontId="17" type="noConversion"/>
  </si>
  <si>
    <r>
      <t xml:space="preserve">규모1
</t>
    </r>
    <r>
      <rPr>
        <sz val="6"/>
        <color indexed="8"/>
        <rFont val="맑은 고딕"/>
        <family val="3"/>
        <charset val="129"/>
        <scheme val="major"/>
      </rPr>
      <t>Scale1</t>
    </r>
    <phoneticPr fontId="16" type="noConversion"/>
  </si>
  <si>
    <r>
      <t xml:space="preserve">규모2
</t>
    </r>
    <r>
      <rPr>
        <sz val="6"/>
        <color indexed="8"/>
        <rFont val="맑은 고딕"/>
        <family val="3"/>
        <charset val="129"/>
        <scheme val="major"/>
      </rPr>
      <t>Scale2</t>
    </r>
    <phoneticPr fontId="16" type="noConversion"/>
  </si>
  <si>
    <r>
      <t xml:space="preserve">규모3
</t>
    </r>
    <r>
      <rPr>
        <sz val="6"/>
        <color indexed="8"/>
        <rFont val="맑은 고딕"/>
        <family val="3"/>
        <charset val="129"/>
        <scheme val="major"/>
      </rPr>
      <t>Scale3</t>
    </r>
    <phoneticPr fontId="16" type="noConversion"/>
  </si>
  <si>
    <r>
      <t xml:space="preserve">규모1
</t>
    </r>
    <r>
      <rPr>
        <sz val="6"/>
        <color indexed="8"/>
        <rFont val="맑은 고딕"/>
        <family val="3"/>
        <charset val="129"/>
        <scheme val="major"/>
      </rPr>
      <t>Scale1</t>
    </r>
    <phoneticPr fontId="16" type="noConversion"/>
  </si>
  <si>
    <r>
      <rPr>
        <sz val="13"/>
        <rFont val="Arial"/>
        <family val="2"/>
      </rPr>
      <t xml:space="preserve">5. </t>
    </r>
    <r>
      <rPr>
        <sz val="13"/>
        <rFont val="맑은 고딕"/>
        <family val="3"/>
        <charset val="129"/>
      </rPr>
      <t>연령별</t>
    </r>
    <r>
      <rPr>
        <sz val="13"/>
        <rFont val="Arial"/>
        <family val="2"/>
      </rPr>
      <t xml:space="preserve"> </t>
    </r>
    <r>
      <rPr>
        <sz val="13"/>
        <rFont val="맑은 고딕"/>
        <family val="3"/>
        <charset val="129"/>
      </rPr>
      <t>매매가격지수</t>
    </r>
    <r>
      <rPr>
        <sz val="8"/>
        <rFont val="Arial"/>
        <family val="2"/>
      </rPr>
      <t xml:space="preserve"> (Sales price index by Age)</t>
    </r>
    <phoneticPr fontId="17" type="noConversion"/>
  </si>
  <si>
    <r>
      <rPr>
        <sz val="13"/>
        <rFont val="Arial"/>
        <family val="2"/>
      </rPr>
      <t xml:space="preserve">5. </t>
    </r>
    <r>
      <rPr>
        <sz val="13"/>
        <rFont val="맑은 고딕"/>
        <family val="3"/>
        <charset val="129"/>
      </rPr>
      <t>연령별</t>
    </r>
    <r>
      <rPr>
        <sz val="13"/>
        <rFont val="Arial"/>
        <family val="2"/>
      </rPr>
      <t xml:space="preserve"> </t>
    </r>
    <r>
      <rPr>
        <sz val="13"/>
        <rFont val="맑은 고딕"/>
        <family val="3"/>
        <charset val="129"/>
      </rPr>
      <t>매매가격지수</t>
    </r>
    <r>
      <rPr>
        <sz val="8"/>
        <rFont val="Arial"/>
        <family val="2"/>
      </rPr>
      <t xml:space="preserve"> (Jeonse price index by Age)</t>
    </r>
    <phoneticPr fontId="17" type="noConversion"/>
  </si>
  <si>
    <r>
      <rPr>
        <sz val="13"/>
        <rFont val="Arial"/>
        <family val="2"/>
      </rPr>
      <t xml:space="preserve">6. </t>
    </r>
    <r>
      <rPr>
        <sz val="13"/>
        <rFont val="맑은 고딕"/>
        <family val="3"/>
        <charset val="129"/>
      </rPr>
      <t>연령별</t>
    </r>
    <r>
      <rPr>
        <sz val="13"/>
        <rFont val="Arial"/>
        <family val="2"/>
      </rPr>
      <t xml:space="preserve"> </t>
    </r>
    <r>
      <rPr>
        <sz val="13"/>
        <rFont val="맑은 고딕"/>
        <family val="3"/>
        <charset val="129"/>
      </rPr>
      <t>전세가격지수</t>
    </r>
    <r>
      <rPr>
        <sz val="8"/>
        <rFont val="Arial"/>
        <family val="2"/>
      </rPr>
      <t xml:space="preserve"> (Jeonse price index by Age)</t>
    </r>
    <phoneticPr fontId="17" type="noConversion"/>
  </si>
  <si>
    <r>
      <t xml:space="preserve">전세수급동향
</t>
    </r>
    <r>
      <rPr>
        <sz val="6"/>
        <color indexed="8"/>
        <rFont val="맑은 고딕"/>
        <family val="3"/>
        <charset val="129"/>
      </rPr>
      <t>Supply and demand trends of Jeonse market</t>
    </r>
    <phoneticPr fontId="16" type="noConversion"/>
  </si>
  <si>
    <r>
      <t xml:space="preserve">매매거래동향
</t>
    </r>
    <r>
      <rPr>
        <sz val="6"/>
        <color indexed="8"/>
        <rFont val="맑은 고딕"/>
        <family val="3"/>
        <charset val="129"/>
      </rPr>
      <t>Sales trading frequency trends of Sales market</t>
    </r>
    <phoneticPr fontId="16" type="noConversion"/>
  </si>
  <si>
    <r>
      <t xml:space="preserve">전세거래동향
</t>
    </r>
    <r>
      <rPr>
        <sz val="6"/>
        <color indexed="8"/>
        <rFont val="맑은 고딕"/>
        <family val="3"/>
        <charset val="129"/>
      </rPr>
      <t>Jeonse trading frequency trends of Jeonse market</t>
    </r>
    <phoneticPr fontId="16" type="noConversion"/>
  </si>
  <si>
    <r>
      <t>매매가격</t>
    </r>
    <r>
      <rPr>
        <sz val="9"/>
        <color indexed="8"/>
        <rFont val="맑은 고딕"/>
        <family val="3"/>
        <charset val="129"/>
      </rPr>
      <t xml:space="preserve">
</t>
    </r>
    <r>
      <rPr>
        <sz val="6"/>
        <color indexed="8"/>
        <rFont val="맑은 고딕"/>
        <family val="3"/>
        <charset val="129"/>
      </rPr>
      <t>Sales price</t>
    </r>
    <phoneticPr fontId="16" type="noConversion"/>
  </si>
  <si>
    <r>
      <t>㎡당 매매가격</t>
    </r>
    <r>
      <rPr>
        <sz val="9"/>
        <color indexed="8"/>
        <rFont val="맑은 고딕"/>
        <family val="3"/>
        <charset val="129"/>
      </rPr>
      <t xml:space="preserve">
</t>
    </r>
    <r>
      <rPr>
        <sz val="6"/>
        <color indexed="8"/>
        <rFont val="맑은 고딕"/>
        <family val="3"/>
        <charset val="129"/>
      </rPr>
      <t>Sales price per ㎡</t>
    </r>
    <phoneticPr fontId="16" type="noConversion"/>
  </si>
  <si>
    <r>
      <t xml:space="preserve">전세가격
</t>
    </r>
    <r>
      <rPr>
        <sz val="6"/>
        <color indexed="8"/>
        <rFont val="맑은 고딕"/>
        <family val="3"/>
        <charset val="129"/>
      </rPr>
      <t>Jeonse price</t>
    </r>
    <phoneticPr fontId="16" type="noConversion"/>
  </si>
  <si>
    <r>
      <t xml:space="preserve">㎡당 전세가격
</t>
    </r>
    <r>
      <rPr>
        <sz val="6"/>
        <color indexed="8"/>
        <rFont val="맑은 고딕"/>
        <family val="3"/>
        <charset val="129"/>
      </rPr>
      <t>Jeonse price per ㎡</t>
    </r>
    <phoneticPr fontId="16" type="noConversion"/>
  </si>
  <si>
    <r>
      <t xml:space="preserve">중위 전세가격/매매가격
</t>
    </r>
    <r>
      <rPr>
        <sz val="6"/>
        <color indexed="8"/>
        <rFont val="맑은 고딕"/>
        <family val="3"/>
        <charset val="129"/>
      </rPr>
      <t>Median Jeonse price / Sales price</t>
    </r>
    <phoneticPr fontId="16" type="noConversion"/>
  </si>
  <si>
    <r>
      <t>1. 주택가격지수</t>
    </r>
    <r>
      <rPr>
        <sz val="8"/>
        <color theme="1"/>
        <rFont val="맑은 고딕"/>
        <family val="3"/>
        <charset val="129"/>
        <scheme val="minor"/>
      </rPr>
      <t xml:space="preserve"> (Housing price index)</t>
    </r>
    <phoneticPr fontId="16" type="noConversion"/>
  </si>
  <si>
    <r>
      <t>2. 계절조정 후 주택가격지수</t>
    </r>
    <r>
      <rPr>
        <sz val="8"/>
        <color theme="1"/>
        <rFont val="맑은 고딕"/>
        <family val="3"/>
        <charset val="129"/>
        <scheme val="minor"/>
      </rPr>
      <t xml:space="preserve"> (Seasonally adjusted Housing price index)</t>
    </r>
    <phoneticPr fontId="16" type="noConversion"/>
  </si>
  <si>
    <r>
      <t>3. 규모별 매매가격지수</t>
    </r>
    <r>
      <rPr>
        <sz val="8"/>
        <color theme="1"/>
        <rFont val="맑은 고딕"/>
        <family val="3"/>
        <charset val="129"/>
        <scheme val="minor"/>
      </rPr>
      <t xml:space="preserve"> (Sales price index by Scale)</t>
    </r>
    <phoneticPr fontId="16" type="noConversion"/>
  </si>
  <si>
    <r>
      <t>4. 규모별 전세가격지수</t>
    </r>
    <r>
      <rPr>
        <sz val="8"/>
        <color theme="1"/>
        <rFont val="맑은 고딕"/>
        <family val="3"/>
        <charset val="129"/>
        <scheme val="minor"/>
      </rPr>
      <t xml:space="preserve"> (Jeonse price index by Scale)</t>
    </r>
    <phoneticPr fontId="16" type="noConversion"/>
  </si>
  <si>
    <r>
      <t xml:space="preserve">5. 연령별 매매가격지수 </t>
    </r>
    <r>
      <rPr>
        <sz val="8"/>
        <color theme="1"/>
        <rFont val="맑은 고딕"/>
        <family val="3"/>
        <charset val="129"/>
        <scheme val="minor"/>
      </rPr>
      <t>(Sales price index by Age)</t>
    </r>
    <phoneticPr fontId="16" type="noConversion"/>
  </si>
  <si>
    <r>
      <t xml:space="preserve">6. 연령별 전세가격지수 </t>
    </r>
    <r>
      <rPr>
        <sz val="8"/>
        <color theme="1"/>
        <rFont val="맑은 고딕"/>
        <family val="3"/>
        <charset val="129"/>
        <scheme val="minor"/>
      </rPr>
      <t>(Jeonse price index by Age)</t>
    </r>
    <phoneticPr fontId="16" type="noConversion"/>
  </si>
  <si>
    <r>
      <t>7. 주택수급동향</t>
    </r>
    <r>
      <rPr>
        <sz val="8"/>
        <color theme="1"/>
        <rFont val="맑은 고딕"/>
        <family val="3"/>
        <charset val="129"/>
        <scheme val="minor"/>
      </rPr>
      <t xml:space="preserve"> (Supply and demand trends)</t>
    </r>
    <phoneticPr fontId="16" type="noConversion"/>
  </si>
  <si>
    <r>
      <t>8. 주택거래동향</t>
    </r>
    <r>
      <rPr>
        <sz val="8"/>
        <color theme="1"/>
        <rFont val="맑은 고딕"/>
        <family val="3"/>
        <charset val="129"/>
        <scheme val="minor"/>
      </rPr>
      <t xml:space="preserve"> (Trading frequency trends)</t>
    </r>
    <phoneticPr fontId="16" type="noConversion"/>
  </si>
  <si>
    <r>
      <t>9. 주택가격</t>
    </r>
    <r>
      <rPr>
        <sz val="8"/>
        <color theme="1"/>
        <rFont val="맑은 고딕"/>
        <family val="3"/>
        <charset val="129"/>
        <scheme val="minor"/>
      </rPr>
      <t xml:space="preserve"> (Housing price)</t>
    </r>
    <phoneticPr fontId="16" type="noConversion"/>
  </si>
  <si>
    <r>
      <t xml:space="preserve">2. 실질주택가격지수 </t>
    </r>
    <r>
      <rPr>
        <u/>
        <sz val="8"/>
        <color theme="10"/>
        <rFont val="맑은 고딕"/>
        <family val="3"/>
        <charset val="129"/>
      </rPr>
      <t>(Real housing price index)</t>
    </r>
    <phoneticPr fontId="16" type="noConversion"/>
  </si>
  <si>
    <r>
      <t>평균 주택가격</t>
    </r>
    <r>
      <rPr>
        <sz val="6"/>
        <rFont val="Arial"/>
        <family val="2"/>
      </rPr>
      <t xml:space="preserve"> Mean Housing price</t>
    </r>
    <phoneticPr fontId="16" type="noConversion"/>
  </si>
  <si>
    <r>
      <t xml:space="preserve">가구 연소득
</t>
    </r>
    <r>
      <rPr>
        <sz val="6"/>
        <rFont val="Arial"/>
        <family val="2"/>
      </rPr>
      <t>Household income</t>
    </r>
    <phoneticPr fontId="16" type="noConversion"/>
  </si>
  <si>
    <t>주) 1. PIR (Price to income ratio) = 주택가격 ÷ 가구소득</t>
    <phoneticPr fontId="18" type="noConversion"/>
  </si>
  <si>
    <r>
      <t xml:space="preserve">주) 1. 평균PIR (Price to income ratio) = 연간평균주택가격 </t>
    </r>
    <r>
      <rPr>
        <sz val="7"/>
        <color indexed="8"/>
        <rFont val="맑은 고딕"/>
        <family val="3"/>
        <charset val="129"/>
      </rPr>
      <t>÷</t>
    </r>
    <r>
      <rPr>
        <sz val="8.0500000000000007"/>
        <color indexed="8"/>
        <rFont val="돋움"/>
        <family val="3"/>
        <charset val="129"/>
      </rPr>
      <t xml:space="preserve"> 연평균가구소득</t>
    </r>
    <phoneticPr fontId="18" type="noConversion"/>
  </si>
  <si>
    <r>
      <t xml:space="preserve">지수
</t>
    </r>
    <r>
      <rPr>
        <sz val="6"/>
        <color indexed="8"/>
        <rFont val="맑은 고딕"/>
        <family val="3"/>
        <charset val="129"/>
      </rPr>
      <t xml:space="preserve"> Index</t>
    </r>
    <phoneticPr fontId="16" type="noConversion"/>
  </si>
  <si>
    <r>
      <t xml:space="preserve">지수
</t>
    </r>
    <r>
      <rPr>
        <sz val="6"/>
        <color indexed="8"/>
        <rFont val="맑은 고딕"/>
        <family val="3"/>
        <charset val="129"/>
      </rPr>
      <t xml:space="preserve"> Index</t>
    </r>
    <phoneticPr fontId="16" type="noConversion"/>
  </si>
  <si>
    <r>
      <t xml:space="preserve">㎡당 평균가격
</t>
    </r>
    <r>
      <rPr>
        <sz val="6"/>
        <color indexed="8"/>
        <rFont val="맑은 고딕"/>
        <family val="3"/>
        <charset val="129"/>
      </rPr>
      <t>Mean price pre ㎡</t>
    </r>
    <phoneticPr fontId="16" type="noConversion"/>
  </si>
  <si>
    <r>
      <rPr>
        <b/>
        <sz val="10"/>
        <color indexed="8"/>
        <rFont val="맑은 고딕"/>
        <family val="3"/>
        <charset val="129"/>
        <scheme val="major"/>
      </rPr>
      <t xml:space="preserve">실질주택가격지수 </t>
    </r>
    <r>
      <rPr>
        <sz val="7"/>
        <color indexed="8"/>
        <rFont val="맑은 고딕"/>
        <family val="3"/>
        <charset val="129"/>
      </rPr>
      <t>Real housing price index</t>
    </r>
    <phoneticPr fontId="18" type="noConversion"/>
  </si>
  <si>
    <r>
      <rPr>
        <b/>
        <sz val="10"/>
        <color indexed="8"/>
        <rFont val="맑은 고딕"/>
        <family val="3"/>
        <charset val="129"/>
        <scheme val="major"/>
      </rPr>
      <t>실질주택가격지수</t>
    </r>
    <r>
      <rPr>
        <sz val="10"/>
        <color indexed="8"/>
        <rFont val="맑은 고딕"/>
        <family val="3"/>
        <charset val="129"/>
        <scheme val="major"/>
      </rPr>
      <t xml:space="preserve"> </t>
    </r>
    <r>
      <rPr>
        <sz val="7"/>
        <color indexed="8"/>
        <rFont val="맑은 고딕"/>
        <family val="3"/>
        <charset val="129"/>
      </rPr>
      <t>Real housing price index</t>
    </r>
    <phoneticPr fontId="18" type="noConversion"/>
  </si>
  <si>
    <r>
      <t>14. 상대표준오차</t>
    </r>
    <r>
      <rPr>
        <sz val="8"/>
        <color theme="1"/>
        <rFont val="맑은 고딕"/>
        <family val="3"/>
        <charset val="129"/>
        <scheme val="minor"/>
      </rPr>
      <t xml:space="preserve"> (Coefficient of variance of Housing price index) </t>
    </r>
    <phoneticPr fontId="16" type="noConversion"/>
  </si>
  <si>
    <r>
      <t>3. 주택가격의 국제비교</t>
    </r>
    <r>
      <rPr>
        <u/>
        <sz val="8"/>
        <color theme="10"/>
        <rFont val="맑은 고딕"/>
        <family val="3"/>
        <charset val="129"/>
      </rPr>
      <t xml:space="preserve"> (International comparison of Housing price index)</t>
    </r>
    <phoneticPr fontId="16" type="noConversion"/>
  </si>
  <si>
    <r>
      <t xml:space="preserve">1. </t>
    </r>
    <r>
      <rPr>
        <sz val="13"/>
        <rFont val="맑은 고딕"/>
        <family val="3"/>
        <charset val="129"/>
      </rPr>
      <t>주택가격지수</t>
    </r>
    <r>
      <rPr>
        <sz val="8"/>
        <rFont val="Arial"/>
        <family val="2"/>
      </rPr>
      <t xml:space="preserve"> (Housing price index)</t>
    </r>
    <phoneticPr fontId="17" type="noConversion"/>
  </si>
  <si>
    <r>
      <t xml:space="preserve">매매수급동향
</t>
    </r>
    <r>
      <rPr>
        <sz val="6"/>
        <color indexed="8"/>
        <rFont val="맑은 고딕"/>
        <family val="3"/>
        <charset val="129"/>
      </rPr>
      <t>Supply and demand trends of Sales market</t>
    </r>
    <phoneticPr fontId="16" type="noConversion"/>
  </si>
  <si>
    <r>
      <t xml:space="preserve">13. 주택유형 및 지역별 연간 PIR </t>
    </r>
    <r>
      <rPr>
        <sz val="8"/>
        <rFont val="Arial Unicode MS"/>
        <family val="3"/>
        <charset val="129"/>
      </rPr>
      <t>(Price to income ratio by House type and Region)</t>
    </r>
    <phoneticPr fontId="17" type="noConversion"/>
  </si>
  <si>
    <r>
      <t>15. 주택가격지수의 상대표준오차</t>
    </r>
    <r>
      <rPr>
        <sz val="8"/>
        <rFont val="Arial"/>
        <family val="2"/>
      </rPr>
      <t xml:space="preserve"> (Coefficent of variance of Housing price index)</t>
    </r>
    <phoneticPr fontId="17" type="noConversion"/>
  </si>
  <si>
    <r>
      <t xml:space="preserve">2. 실질주택가격지수 추이 </t>
    </r>
    <r>
      <rPr>
        <sz val="8"/>
        <rFont val="Arial Unicode MS"/>
        <family val="3"/>
        <charset val="129"/>
      </rPr>
      <t>(Trends of Real housing price index)</t>
    </r>
    <phoneticPr fontId="17" type="noConversion"/>
  </si>
  <si>
    <r>
      <t xml:space="preserve">3. 주택가격의 국제비교 </t>
    </r>
    <r>
      <rPr>
        <sz val="8"/>
        <rFont val="Arial Unicode MS"/>
        <family val="3"/>
        <charset val="129"/>
      </rPr>
      <t>(International comparison of Housing price index)</t>
    </r>
    <phoneticPr fontId="17" type="noConversion"/>
  </si>
  <si>
    <t>http://www.standardandpoors.com</t>
    <phoneticPr fontId="16" type="noConversion"/>
  </si>
  <si>
    <t>http://www5.statcan.gc.ca/cansim/a26?lang=eng&amp;retrLang=eng&amp;id=3270046&amp;paSer=&amp;pattern=&amp;stByVal=1&amp;p1=1&amp;p2=37&amp;tabMode=dataTable&amp;csid=</t>
    <phoneticPr fontId="51" type="noConversion"/>
  </si>
  <si>
    <t>http://fdc.soufun.com</t>
    <phoneticPr fontId="51" type="noConversion"/>
  </si>
  <si>
    <t xml:space="preserve"> http://www.tse.or.jp</t>
    <phoneticPr fontId="16" type="noConversion"/>
  </si>
  <si>
    <t>2013년7월</t>
    <phoneticPr fontId="16" type="noConversion"/>
  </si>
  <si>
    <r>
      <t xml:space="preserve">12. 주택구매력지수 </t>
    </r>
    <r>
      <rPr>
        <sz val="8"/>
        <rFont val="Arial Unicode MS"/>
        <family val="3"/>
        <charset val="129"/>
      </rPr>
      <t>(Housing affordability index, HAI) : 2013년 6월 기준</t>
    </r>
    <phoneticPr fontId="17" type="noConversion"/>
  </si>
  <si>
    <t xml:space="preserve">     2. 중위 가구연소득 : 통계청 가계동향조사 5분위 가구소득 3분위값 적용(전국 전가구기준, 2013.2분기 기준)</t>
    <phoneticPr fontId="16" type="noConversion"/>
  </si>
  <si>
    <r>
      <t xml:space="preserve">14. 소득 분위별 PIR </t>
    </r>
    <r>
      <rPr>
        <sz val="8"/>
        <rFont val="Arial Unicode MS"/>
        <family val="3"/>
        <charset val="129"/>
      </rPr>
      <t>(Price to income ratio) : 2013년 6월 기준</t>
    </r>
    <phoneticPr fontId="17" type="noConversion"/>
  </si>
  <si>
    <t xml:space="preserve">     2. 가구소득은 통계청 가계동향조사의 분위별 평균소득이며, 월평균소득을 연소득으로 환산함(2013.2분기)</t>
    <phoneticPr fontId="16" type="noConversion"/>
  </si>
  <si>
    <t xml:space="preserve">     3. 주택가격은 주택을 가격순으로 5등분한 분위별 평균가격으로서 2013.6월 기준임</t>
    <phoneticPr fontId="18" type="noConversion"/>
  </si>
  <si>
    <t>1분위</t>
    <phoneticPr fontId="16" type="noConversion"/>
  </si>
  <si>
    <t>2분위</t>
    <phoneticPr fontId="16" type="noConversion"/>
  </si>
  <si>
    <t>3분위</t>
    <phoneticPr fontId="16" type="noConversion"/>
  </si>
  <si>
    <t>4분위</t>
    <phoneticPr fontId="16" type="noConversion"/>
  </si>
  <si>
    <t>5분위</t>
    <phoneticPr fontId="16" type="noConversion"/>
  </si>
  <si>
    <t>조사기준일 : 2013.8.15   공표일 : 2013.9.2   발행일 : 2013.9.2</t>
    <phoneticPr fontId="16" type="noConversion"/>
  </si>
  <si>
    <t>2013년8월</t>
    <phoneticPr fontId="16" type="noConversion"/>
  </si>
  <si>
    <t>13년 6월 기준</t>
    <phoneticPr fontId="16" type="noConversion"/>
  </si>
  <si>
    <t>13년 2분기 기준</t>
    <phoneticPr fontId="16" type="noConversion"/>
  </si>
</sst>
</file>

<file path=xl/styles.xml><?xml version="1.0" encoding="utf-8"?>
<styleSheet xmlns="http://schemas.openxmlformats.org/spreadsheetml/2006/main">
  <numFmts count="38">
    <numFmt numFmtId="41" formatCode="_-* #,##0_-;\-* #,##0_-;_-* &quot;-&quot;_-;_-@_-"/>
    <numFmt numFmtId="176" formatCode="0.00_ "/>
    <numFmt numFmtId="177" formatCode="\ [$-409]mmmm&quot;. &quot;yyyy&quot;  &quot;;@"/>
    <numFmt numFmtId="178" formatCode="#,##0.0_ "/>
    <numFmt numFmtId="179" formatCode="#,##0_ "/>
    <numFmt numFmtId="180" formatCode="\ &quot; &quot;[$-409]mmmm&quot;. &quot;yyyy&quot; &quot;;@"/>
    <numFmt numFmtId="181" formatCode="#,##0.00_ "/>
    <numFmt numFmtId="182" formatCode="#,##0.000_ "/>
    <numFmt numFmtId="183" formatCode="#,##0.0000_ "/>
    <numFmt numFmtId="184" formatCode="0.0"/>
    <numFmt numFmtId="185" formatCode="\ [$-409]mmmm&quot;. &quot;yyyy&quot; &quot;;@"/>
    <numFmt numFmtId="186" formatCode="0_);[Red]\(0\)"/>
    <numFmt numFmtId="187" formatCode="0.0_ "/>
    <numFmt numFmtId="188" formatCode="yyyy&quot;년&quot;\ mm&quot;월&quot;"/>
    <numFmt numFmtId="189" formatCode="\'yy\.m"/>
    <numFmt numFmtId="190" formatCode="0.0_);[Red]\(0.0\)"/>
    <numFmt numFmtId="191" formatCode="0.0000_ "/>
    <numFmt numFmtId="192" formatCode="yy&quot;年&quot;\ m&quot;月&quot;\ d&quot;日&quot;;@"/>
    <numFmt numFmtId="193" formatCode="_-* #,##0.0_-;\-* #,##0.0_-;_-* &quot;-&quot;_-;_-@_-"/>
    <numFmt numFmtId="194" formatCode="#,##0_);[Red]\(#,##0\)"/>
    <numFmt numFmtId="195" formatCode="\'yy/m"/>
    <numFmt numFmtId="196" formatCode="[&gt;50]#,##0.0_ ;[&lt;=50]#,##0.00_ ;"/>
    <numFmt numFmtId="197" formatCode="[&gt;50]#,##0_ ;[&lt;=50]#,##0.00_ ;"/>
    <numFmt numFmtId="198" formatCode="\'yy/mm"/>
    <numFmt numFmtId="199" formatCode="0_ "/>
    <numFmt numFmtId="200" formatCode="#,##0.000"/>
    <numFmt numFmtId="201" formatCode="#,##0.0"/>
    <numFmt numFmtId="202" formatCode="0E+00"/>
    <numFmt numFmtId="203" formatCode="\$#,##0;\(\$#,##0\)"/>
    <numFmt numFmtId="204" formatCode="0.00000"/>
    <numFmt numFmtId="205" formatCode="0.000000"/>
    <numFmt numFmtId="206" formatCode="_ * #,##0.0_ ;_ * \-#,##0.0_ ;_ * &quot;-&quot;_ ;_ @_ "/>
    <numFmt numFmtId="207" formatCode="_ * #,##0_ ;_ * \-#,##0_ ;_ * &quot;-&quot;_ ;_ @_ "/>
    <numFmt numFmtId="208" formatCode="_ * #,##0.00_ ;_ * \-#,##0.00_ ;_ * &quot;-&quot;??_ ;_ @_ "/>
    <numFmt numFmtId="209" formatCode="_(&quot;$&quot;* #,##0_);_(&quot;$&quot;* \(#,##0\);_(&quot;$&quot;* &quot;-&quot;_);_(@_)"/>
    <numFmt numFmtId="210" formatCode="_(&quot;$&quot;* #,##0.00_);_(&quot;$&quot;* \(#,##0.00\);_(&quot;$&quot;* &quot;-&quot;??_);_(@_)"/>
    <numFmt numFmtId="211" formatCode="0.00_);[Red]\(0.00\)"/>
    <numFmt numFmtId="212" formatCode="yy\.m"/>
  </numFmts>
  <fonts count="211">
    <font>
      <sz val="10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8"/>
      <name val="바탕"/>
      <family val="1"/>
      <charset val="129"/>
    </font>
    <font>
      <sz val="8"/>
      <name val="돋움"/>
      <family val="3"/>
      <charset val="129"/>
    </font>
    <font>
      <sz val="10"/>
      <color theme="1"/>
      <name val="Arial"/>
      <family val="2"/>
    </font>
    <font>
      <sz val="14"/>
      <name val="Arial"/>
      <family val="2"/>
    </font>
    <font>
      <sz val="14"/>
      <color indexed="9"/>
      <name val="Arial"/>
      <family val="2"/>
    </font>
    <font>
      <b/>
      <sz val="14"/>
      <color indexed="9"/>
      <name val="Arial"/>
      <family val="2"/>
    </font>
    <font>
      <sz val="12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10"/>
      <color indexed="8"/>
      <name val="Arial"/>
      <family val="2"/>
    </font>
    <font>
      <sz val="9"/>
      <color indexed="8"/>
      <name val="Arial"/>
      <family val="2"/>
    </font>
    <font>
      <sz val="9"/>
      <color indexed="8"/>
      <name val="맑은 고딕"/>
      <family val="3"/>
      <charset val="129"/>
    </font>
    <font>
      <sz val="6"/>
      <color indexed="8"/>
      <name val="Arial"/>
      <family val="2"/>
    </font>
    <font>
      <sz val="7"/>
      <color indexed="8"/>
      <name val="Arial"/>
      <family val="2"/>
    </font>
    <font>
      <sz val="11"/>
      <color indexed="8"/>
      <name val="Arial"/>
      <family val="2"/>
    </font>
    <font>
      <sz val="8"/>
      <color indexed="8"/>
      <name val="Arial"/>
      <family val="2"/>
    </font>
    <font>
      <b/>
      <sz val="10"/>
      <color indexed="8"/>
      <name val="Arial"/>
      <family val="2"/>
    </font>
    <font>
      <sz val="8"/>
      <color indexed="8"/>
      <name val="맑은 고딕"/>
      <family val="3"/>
      <charset val="129"/>
    </font>
    <font>
      <sz val="12"/>
      <color indexed="8"/>
      <name val="Arial"/>
      <family val="2"/>
    </font>
    <font>
      <sz val="8"/>
      <color theme="1"/>
      <name val="Arial"/>
      <family val="2"/>
    </font>
    <font>
      <b/>
      <sz val="12"/>
      <name val="Arial"/>
      <family val="2"/>
    </font>
    <font>
      <b/>
      <sz val="9"/>
      <color indexed="8"/>
      <name val="Arial"/>
      <family val="2"/>
    </font>
    <font>
      <b/>
      <sz val="9"/>
      <color indexed="8"/>
      <name val="맑은 고딕"/>
      <family val="3"/>
      <charset val="129"/>
    </font>
    <font>
      <sz val="9"/>
      <color theme="1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b/>
      <sz val="10"/>
      <color theme="1"/>
      <name val="Arial"/>
      <family val="2"/>
    </font>
    <font>
      <b/>
      <sz val="14"/>
      <name val="Arial"/>
      <family val="2"/>
    </font>
    <font>
      <b/>
      <sz val="6"/>
      <color indexed="8"/>
      <name val="Arial"/>
      <family val="2"/>
    </font>
    <font>
      <b/>
      <sz val="8"/>
      <color indexed="8"/>
      <name val="Arial"/>
      <family val="2"/>
    </font>
    <font>
      <b/>
      <sz val="12"/>
      <color indexed="8"/>
      <name val="Arial"/>
      <family val="2"/>
    </font>
    <font>
      <b/>
      <sz val="9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sz val="7"/>
      <name val="맑은 고딕"/>
      <family val="3"/>
      <charset val="129"/>
      <scheme val="minor"/>
    </font>
    <font>
      <sz val="8"/>
      <name val="맑은 고딕"/>
      <family val="3"/>
      <charset val="129"/>
    </font>
    <font>
      <sz val="8"/>
      <name val="맑은 고딕"/>
      <family val="3"/>
      <charset val="129"/>
      <scheme val="major"/>
    </font>
    <font>
      <b/>
      <sz val="7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sz val="6"/>
      <name val="맑은 고딕"/>
      <family val="3"/>
      <charset val="129"/>
      <scheme val="minor"/>
    </font>
    <font>
      <sz val="8.5"/>
      <name val="맑은 고딕"/>
      <family val="3"/>
      <charset val="129"/>
      <scheme val="minor"/>
    </font>
    <font>
      <sz val="7"/>
      <color indexed="8"/>
      <name val="돋움"/>
      <family val="3"/>
      <charset val="129"/>
    </font>
    <font>
      <sz val="8"/>
      <color indexed="8"/>
      <name val="맑은 고딕"/>
      <family val="3"/>
      <charset val="129"/>
      <scheme val="minor"/>
    </font>
    <font>
      <b/>
      <sz val="10"/>
      <color theme="0" tint="-0.499984740745262"/>
      <name val="Arial"/>
      <family val="2"/>
    </font>
    <font>
      <b/>
      <sz val="10"/>
      <color theme="0" tint="-0.499984740745262"/>
      <name val="돋움"/>
      <family val="3"/>
      <charset val="129"/>
    </font>
    <font>
      <b/>
      <sz val="6"/>
      <name val="맑은 고딕"/>
      <family val="3"/>
      <charset val="129"/>
      <scheme val="minor"/>
    </font>
    <font>
      <sz val="8"/>
      <color indexed="8"/>
      <name val="돋움"/>
      <family val="3"/>
      <charset val="129"/>
    </font>
    <font>
      <sz val="6"/>
      <color indexed="8"/>
      <name val="맑은 고딕"/>
      <family val="3"/>
      <charset val="129"/>
    </font>
    <font>
      <b/>
      <sz val="7"/>
      <color indexed="8"/>
      <name val="돋움"/>
      <family val="3"/>
      <charset val="129"/>
    </font>
    <font>
      <b/>
      <sz val="9"/>
      <color theme="1"/>
      <name val="Arial"/>
      <family val="2"/>
    </font>
    <font>
      <sz val="13"/>
      <name val="Arial"/>
      <family val="2"/>
    </font>
    <font>
      <sz val="13"/>
      <name val="맑은 고딕"/>
      <family val="3"/>
      <charset val="129"/>
    </font>
    <font>
      <b/>
      <sz val="13"/>
      <name val="Arial"/>
      <family val="2"/>
    </font>
    <font>
      <sz val="13"/>
      <color theme="1"/>
      <name val="Arial"/>
      <family val="2"/>
    </font>
    <font>
      <b/>
      <sz val="10"/>
      <color indexed="8"/>
      <name val="맑은 고딕"/>
      <family val="3"/>
      <charset val="129"/>
    </font>
    <font>
      <b/>
      <sz val="7"/>
      <color indexed="8"/>
      <name val="Arial"/>
      <family val="2"/>
    </font>
    <font>
      <b/>
      <sz val="11"/>
      <name val="Arial"/>
      <family val="2"/>
    </font>
    <font>
      <b/>
      <sz val="11"/>
      <name val="돋움"/>
      <family val="3"/>
      <charset val="129"/>
    </font>
    <font>
      <b/>
      <sz val="11"/>
      <color theme="1"/>
      <name val="Arial"/>
      <family val="2"/>
    </font>
    <font>
      <b/>
      <sz val="8"/>
      <color indexed="8"/>
      <name val="맑은 고딕"/>
      <family val="3"/>
      <charset val="129"/>
    </font>
    <font>
      <b/>
      <sz val="9"/>
      <color indexed="8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b/>
      <sz val="10"/>
      <color indexed="8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  <font>
      <sz val="6"/>
      <color indexed="8"/>
      <name val="맑은 고딕"/>
      <family val="3"/>
      <charset val="129"/>
      <scheme val="minor"/>
    </font>
    <font>
      <sz val="13"/>
      <name val="맑은 고딕"/>
      <family val="3"/>
      <charset val="129"/>
      <scheme val="minor"/>
    </font>
    <font>
      <sz val="12"/>
      <name val="굴림체"/>
      <family val="3"/>
      <charset val="129"/>
    </font>
    <font>
      <sz val="6"/>
      <name val="Arial"/>
      <family val="2"/>
    </font>
    <font>
      <sz val="9"/>
      <color indexed="8"/>
      <name val="바탕"/>
      <family val="1"/>
      <charset val="129"/>
    </font>
    <font>
      <b/>
      <sz val="8"/>
      <name val="바탕"/>
      <family val="1"/>
      <charset val="129"/>
    </font>
    <font>
      <b/>
      <sz val="12"/>
      <name val="휴먼고딕"/>
      <family val="3"/>
      <charset val="129"/>
    </font>
    <font>
      <b/>
      <sz val="8"/>
      <name val="맑은 고딕"/>
      <family val="3"/>
      <charset val="129"/>
      <scheme val="minor"/>
    </font>
    <font>
      <sz val="10"/>
      <name val="돋움체"/>
      <family val="2"/>
      <charset val="129"/>
    </font>
    <font>
      <b/>
      <sz val="10"/>
      <name val="돋움체"/>
      <family val="3"/>
      <charset val="129"/>
    </font>
    <font>
      <sz val="10"/>
      <color theme="1"/>
      <name val="맑은 고딕"/>
      <family val="2"/>
      <charset val="129"/>
      <scheme val="minor"/>
    </font>
    <font>
      <sz val="9"/>
      <name val="굴림"/>
      <family val="3"/>
      <charset val="129"/>
    </font>
    <font>
      <sz val="10"/>
      <color theme="1"/>
      <name val="돋움"/>
      <family val="3"/>
      <charset val="129"/>
    </font>
    <font>
      <b/>
      <sz val="10"/>
      <color theme="1"/>
      <name val="돋움"/>
      <family val="3"/>
      <charset val="129"/>
    </font>
    <font>
      <sz val="6"/>
      <color theme="0"/>
      <name val="돋움"/>
      <family val="3"/>
      <charset val="129"/>
    </font>
    <font>
      <sz val="10"/>
      <name val="돋움체"/>
      <family val="3"/>
      <charset val="129"/>
    </font>
    <font>
      <sz val="10"/>
      <color theme="0"/>
      <name val="돋움"/>
      <family val="3"/>
      <charset val="129"/>
    </font>
    <font>
      <sz val="10"/>
      <name val="돋움"/>
      <family val="3"/>
      <charset val="129"/>
    </font>
    <font>
      <b/>
      <sz val="10"/>
      <color theme="1"/>
      <name val="맑은 고딕"/>
      <family val="3"/>
      <charset val="129"/>
      <scheme val="minor"/>
    </font>
    <font>
      <sz val="10"/>
      <color theme="0"/>
      <name val="맑은 고딕"/>
      <family val="2"/>
      <charset val="129"/>
      <scheme val="minor"/>
    </font>
    <font>
      <sz val="10"/>
      <color theme="0"/>
      <name val="맑은 고딕"/>
      <family val="3"/>
      <charset val="129"/>
      <scheme val="minor"/>
    </font>
    <font>
      <sz val="10"/>
      <name val="맑은 고딕"/>
      <family val="2"/>
      <charset val="129"/>
      <scheme val="minor"/>
    </font>
    <font>
      <sz val="6"/>
      <color theme="0"/>
      <name val="맑은 고딕"/>
      <family val="3"/>
      <charset val="129"/>
      <scheme val="minor"/>
    </font>
    <font>
      <b/>
      <sz val="6"/>
      <color indexed="8"/>
      <name val="맑은 고딕"/>
      <family val="3"/>
      <charset val="129"/>
    </font>
    <font>
      <sz val="7"/>
      <name val="Arial"/>
      <family val="2"/>
    </font>
    <font>
      <b/>
      <sz val="11"/>
      <color theme="1"/>
      <name val="돋움"/>
      <family val="3"/>
      <charset val="129"/>
    </font>
    <font>
      <sz val="10"/>
      <color rgb="FFFF0000"/>
      <name val="맑은 고딕"/>
      <family val="3"/>
      <charset val="129"/>
      <scheme val="minor"/>
    </font>
    <font>
      <sz val="10"/>
      <color rgb="FFFF0000"/>
      <name val="돋움"/>
      <family val="3"/>
      <charset val="129"/>
    </font>
    <font>
      <sz val="10"/>
      <color theme="0"/>
      <name val="돋움체"/>
      <family val="2"/>
      <charset val="129"/>
    </font>
    <font>
      <sz val="13"/>
      <name val="맑은 고딕"/>
      <family val="3"/>
      <charset val="129"/>
      <scheme val="major"/>
    </font>
    <font>
      <sz val="8"/>
      <name val="Arial Unicode MS"/>
      <family val="3"/>
      <charset val="129"/>
    </font>
    <font>
      <b/>
      <sz val="11"/>
      <name val="맑은 고딕"/>
      <family val="3"/>
      <charset val="129"/>
      <scheme val="major"/>
    </font>
    <font>
      <b/>
      <sz val="9"/>
      <color indexed="8"/>
      <name val="맑은 고딕"/>
      <family val="3"/>
      <charset val="129"/>
      <scheme val="major"/>
    </font>
    <font>
      <b/>
      <sz val="10"/>
      <color indexed="8"/>
      <name val="맑은 고딕"/>
      <family val="3"/>
      <charset val="129"/>
      <scheme val="major"/>
    </font>
    <font>
      <sz val="7"/>
      <color theme="1"/>
      <name val="돋움"/>
      <family val="3"/>
      <charset val="129"/>
    </font>
    <font>
      <b/>
      <sz val="8"/>
      <name val="맑은 고딕"/>
      <family val="3"/>
      <charset val="129"/>
      <scheme val="major"/>
    </font>
    <font>
      <b/>
      <sz val="10"/>
      <name val="맑은 고딕"/>
      <family val="3"/>
      <charset val="129"/>
      <scheme val="major"/>
    </font>
    <font>
      <sz val="10"/>
      <name val="맑은 고딕"/>
      <family val="3"/>
      <charset val="129"/>
      <scheme val="major"/>
    </font>
    <font>
      <sz val="7"/>
      <name val="맑은 고딕"/>
      <family val="3"/>
      <charset val="129"/>
    </font>
    <font>
      <b/>
      <sz val="11"/>
      <name val="맑은 고딕"/>
      <family val="3"/>
      <charset val="129"/>
    </font>
    <font>
      <sz val="10"/>
      <name val="Arial"/>
      <family val="2"/>
    </font>
    <font>
      <b/>
      <sz val="11"/>
      <color theme="0"/>
      <name val="맑은 고딕"/>
      <family val="2"/>
      <charset val="129"/>
    </font>
    <font>
      <b/>
      <sz val="11"/>
      <color theme="0"/>
      <name val="맑은 고딕"/>
      <family val="3"/>
      <charset val="129"/>
    </font>
    <font>
      <b/>
      <sz val="7"/>
      <color theme="1"/>
      <name val="돋움"/>
      <family val="3"/>
      <charset val="129"/>
    </font>
    <font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sz val="8"/>
      <color indexed="81"/>
      <name val="Tahoma"/>
      <family val="2"/>
    </font>
    <font>
      <sz val="8"/>
      <color indexed="81"/>
      <name val="돋움"/>
      <family val="3"/>
      <charset val="129"/>
    </font>
    <font>
      <sz val="8"/>
      <color indexed="8"/>
      <name val="맑은 고딕"/>
      <family val="3"/>
      <charset val="129"/>
      <scheme val="major"/>
    </font>
    <font>
      <b/>
      <sz val="10"/>
      <name val="Arial"/>
      <family val="2"/>
    </font>
    <font>
      <b/>
      <sz val="9"/>
      <name val="맑은 고딕"/>
      <family val="3"/>
      <charset val="129"/>
    </font>
    <font>
      <sz val="9"/>
      <name val="맑은 고딕"/>
      <family val="3"/>
      <charset val="129"/>
    </font>
    <font>
      <u/>
      <sz val="10"/>
      <color theme="10"/>
      <name val="맑은 고딕"/>
      <family val="3"/>
      <charset val="129"/>
    </font>
    <font>
      <sz val="14"/>
      <color theme="9" tint="-0.249977111117893"/>
      <name val="HY헤드라인M"/>
      <family val="1"/>
      <charset val="129"/>
    </font>
    <font>
      <sz val="10"/>
      <color rgb="FFFF0000"/>
      <name val="맑은 고딕"/>
      <family val="2"/>
      <charset val="129"/>
      <scheme val="minor"/>
    </font>
    <font>
      <b/>
      <sz val="8"/>
      <name val="맑은 고딕"/>
      <family val="3"/>
      <charset val="129"/>
    </font>
    <font>
      <sz val="7"/>
      <color indexed="8"/>
      <name val="맑은 고딕"/>
      <family val="3"/>
      <charset val="129"/>
      <scheme val="major"/>
    </font>
    <font>
      <sz val="6"/>
      <color indexed="8"/>
      <name val="맑은 고딕"/>
      <family val="3"/>
      <charset val="129"/>
      <scheme val="major"/>
    </font>
    <font>
      <sz val="9"/>
      <color rgb="FF232323"/>
      <name val="굴림"/>
      <family val="3"/>
      <charset val="129"/>
    </font>
    <font>
      <sz val="11"/>
      <name val="돋움"/>
      <family val="3"/>
      <charset val="129"/>
    </font>
    <font>
      <b/>
      <sz val="11"/>
      <color rgb="FFFF0000"/>
      <name val="돋움"/>
      <family val="3"/>
      <charset val="129"/>
    </font>
    <font>
      <b/>
      <sz val="10"/>
      <color theme="0"/>
      <name val="돋움"/>
      <family val="3"/>
      <charset val="129"/>
    </font>
    <font>
      <b/>
      <sz val="11"/>
      <color theme="0"/>
      <name val="돋움"/>
      <family val="3"/>
      <charset val="129"/>
    </font>
    <font>
      <b/>
      <sz val="7"/>
      <color theme="0"/>
      <name val="돋움"/>
      <family val="3"/>
      <charset val="129"/>
    </font>
    <font>
      <b/>
      <sz val="8"/>
      <color indexed="8"/>
      <name val="맑은 고딕"/>
      <family val="3"/>
      <charset val="129"/>
      <scheme val="major"/>
    </font>
    <font>
      <b/>
      <sz val="10"/>
      <color theme="1"/>
      <name val="맑은 고딕"/>
      <family val="2"/>
      <charset val="129"/>
      <scheme val="minor"/>
    </font>
    <font>
      <sz val="6"/>
      <color theme="1"/>
      <name val="Arial"/>
      <family val="2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7"/>
      <name val="맑은 고딕"/>
      <family val="3"/>
      <charset val="129"/>
      <scheme val="major"/>
    </font>
    <font>
      <sz val="7"/>
      <color theme="1"/>
      <name val="맑은 고딕"/>
      <family val="2"/>
      <charset val="129"/>
      <scheme val="minor"/>
    </font>
    <font>
      <sz val="11"/>
      <color indexed="8"/>
      <name val="맑은 고딕"/>
      <family val="3"/>
      <charset val="129"/>
    </font>
    <font>
      <sz val="9"/>
      <name val="맑은 고딕"/>
      <family val="3"/>
      <charset val="129"/>
      <scheme val="major"/>
    </font>
    <font>
      <b/>
      <sz val="9"/>
      <name val="맑은 고딕"/>
      <family val="3"/>
      <charset val="129"/>
      <scheme val="major"/>
    </font>
    <font>
      <sz val="9"/>
      <color rgb="FF0C0C0C"/>
      <name val="맑은 고딕"/>
      <family val="3"/>
      <charset val="129"/>
      <scheme val="major"/>
    </font>
    <font>
      <sz val="9"/>
      <color rgb="FF000000"/>
      <name val="맑은 고딕"/>
      <family val="3"/>
      <charset val="129"/>
      <scheme val="major"/>
    </font>
    <font>
      <sz val="10"/>
      <color rgb="FF000000"/>
      <name val="맑은 고딕"/>
      <family val="3"/>
      <charset val="129"/>
      <scheme val="major"/>
    </font>
    <font>
      <sz val="10"/>
      <color rgb="FF000000"/>
      <name val="돋움"/>
      <family val="3"/>
      <charset val="129"/>
    </font>
    <font>
      <u/>
      <sz val="10"/>
      <color rgb="FFFF0000"/>
      <name val="맑은 고딕"/>
      <family val="3"/>
      <charset val="129"/>
    </font>
    <font>
      <b/>
      <sz val="10"/>
      <color theme="0"/>
      <name val="맑은 고딕"/>
      <family val="3"/>
      <charset val="129"/>
      <scheme val="minor"/>
    </font>
    <font>
      <sz val="7"/>
      <color indexed="8"/>
      <name val="맑은 고딕"/>
      <family val="3"/>
      <charset val="129"/>
    </font>
    <font>
      <sz val="10"/>
      <color indexed="8"/>
      <name val="맑은 고딕"/>
      <family val="3"/>
      <charset val="129"/>
      <scheme val="major"/>
    </font>
    <font>
      <b/>
      <sz val="9"/>
      <color theme="1"/>
      <name val="맑은 고딕"/>
      <family val="3"/>
      <charset val="129"/>
      <scheme val="major"/>
    </font>
    <font>
      <sz val="12"/>
      <color indexed="23"/>
      <name val="Arial"/>
      <family val="2"/>
    </font>
    <font>
      <sz val="7"/>
      <color theme="1"/>
      <name val="Arial"/>
      <family val="2"/>
    </font>
    <font>
      <sz val="7"/>
      <color rgb="FF0000FF"/>
      <name val="Arial"/>
      <family val="2"/>
    </font>
    <font>
      <b/>
      <sz val="14"/>
      <name val="맑은 고딕"/>
      <family val="3"/>
      <charset val="129"/>
      <scheme val="minor"/>
    </font>
    <font>
      <b/>
      <sz val="14"/>
      <name val="맑은 고딕"/>
      <family val="3"/>
      <charset val="129"/>
      <scheme val="major"/>
    </font>
    <font>
      <sz val="8"/>
      <color theme="1"/>
      <name val="맑은 고딕"/>
      <family val="3"/>
      <charset val="129"/>
      <scheme val="minor"/>
    </font>
    <font>
      <sz val="1"/>
      <color indexed="8"/>
      <name val="Courier"/>
      <family val="3"/>
    </font>
    <font>
      <sz val="14"/>
      <name val="뼻뮝"/>
      <family val="3"/>
      <charset val="129"/>
    </font>
    <font>
      <sz val="12"/>
      <name val="뼻뮝"/>
      <family val="3"/>
      <charset val="129"/>
    </font>
    <font>
      <b/>
      <sz val="14"/>
      <name val="맑은 고딕"/>
      <family val="3"/>
      <charset val="129"/>
    </font>
    <font>
      <u/>
      <sz val="8"/>
      <color theme="10"/>
      <name val="맑은 고딕"/>
      <family val="3"/>
      <charset val="129"/>
    </font>
    <font>
      <sz val="10"/>
      <color rgb="FF0000FF"/>
      <name val="맑은 고딕"/>
      <family val="2"/>
      <charset val="129"/>
      <scheme val="minor"/>
    </font>
    <font>
      <u/>
      <sz val="10"/>
      <color rgb="FF0000FF"/>
      <name val="맑은 고딕"/>
      <family val="2"/>
      <charset val="129"/>
    </font>
    <font>
      <u/>
      <sz val="8"/>
      <color rgb="FF0000FF"/>
      <name val="맑은 고딕"/>
      <family val="3"/>
      <charset val="129"/>
    </font>
    <font>
      <sz val="10"/>
      <color rgb="FF0000FF"/>
      <name val="맑은 고딕"/>
      <family val="3"/>
      <charset val="129"/>
      <scheme val="minor"/>
    </font>
    <font>
      <b/>
      <sz val="7"/>
      <color theme="4" tint="-0.249977111117893"/>
      <name val="맑은 고딕"/>
      <family val="3"/>
      <charset val="129"/>
      <scheme val="major"/>
    </font>
    <font>
      <b/>
      <sz val="7"/>
      <color indexed="8"/>
      <name val="맑은 고딕"/>
      <family val="3"/>
      <charset val="129"/>
      <scheme val="major"/>
    </font>
    <font>
      <sz val="10"/>
      <color theme="1"/>
      <name val="맑은 고딕"/>
      <family val="3"/>
      <charset val="129"/>
      <scheme val="major"/>
    </font>
    <font>
      <b/>
      <sz val="11"/>
      <color rgb="FFFF0000"/>
      <name val="맑은 고딕"/>
      <family val="3"/>
      <charset val="129"/>
    </font>
    <font>
      <b/>
      <sz val="11"/>
      <color theme="9" tint="-0.499984740745262"/>
      <name val="맑은 고딕"/>
      <family val="3"/>
      <charset val="129"/>
    </font>
    <font>
      <sz val="9"/>
      <color theme="1"/>
      <name val="돋움"/>
      <family val="3"/>
      <charset val="129"/>
    </font>
    <font>
      <sz val="7"/>
      <color theme="1"/>
      <name val="맑은 고딕"/>
      <family val="3"/>
      <charset val="129"/>
      <scheme val="minor"/>
    </font>
    <font>
      <sz val="7"/>
      <color rgb="FFFF0000"/>
      <name val="맑은 고딕"/>
      <family val="3"/>
      <charset val="129"/>
      <scheme val="major"/>
    </font>
    <font>
      <b/>
      <sz val="7"/>
      <color rgb="FFFF0000"/>
      <name val="맑은 고딕"/>
      <family val="3"/>
      <charset val="129"/>
      <scheme val="major"/>
    </font>
    <font>
      <b/>
      <sz val="9"/>
      <name val="돋움"/>
      <family val="3"/>
      <charset val="129"/>
    </font>
    <font>
      <b/>
      <sz val="8"/>
      <name val="돋움"/>
      <family val="3"/>
      <charset val="129"/>
    </font>
    <font>
      <sz val="7"/>
      <color rgb="FFFF0000"/>
      <name val="Arial"/>
      <family val="2"/>
    </font>
    <font>
      <sz val="7"/>
      <color rgb="FFFF0000"/>
      <name val="돋움"/>
      <family val="3"/>
      <charset val="129"/>
    </font>
    <font>
      <b/>
      <sz val="7"/>
      <color rgb="FFFF0000"/>
      <name val="Arial"/>
      <family val="2"/>
    </font>
    <font>
      <b/>
      <sz val="7"/>
      <color rgb="FFFF0000"/>
      <name val="돋움"/>
      <family val="3"/>
      <charset val="129"/>
    </font>
    <font>
      <sz val="12"/>
      <color rgb="FFFF0000"/>
      <name val="Arial"/>
      <family val="2"/>
    </font>
    <font>
      <b/>
      <sz val="12"/>
      <color rgb="FFFF0000"/>
      <name val="Arial"/>
      <family val="2"/>
    </font>
    <font>
      <b/>
      <sz val="10"/>
      <color rgb="FFFF0000"/>
      <name val="Arial"/>
      <family val="2"/>
    </font>
    <font>
      <i/>
      <sz val="8"/>
      <name val="맑은 고딕"/>
      <family val="3"/>
      <charset val="129"/>
    </font>
    <font>
      <i/>
      <sz val="10"/>
      <color theme="1"/>
      <name val="맑은 고딕"/>
      <family val="3"/>
      <charset val="129"/>
      <scheme val="minor"/>
    </font>
    <font>
      <b/>
      <sz val="7"/>
      <name val="맑은 고딕"/>
      <family val="3"/>
      <charset val="129"/>
      <scheme val="major"/>
    </font>
    <font>
      <sz val="8.0500000000000007"/>
      <color indexed="8"/>
      <name val="돋움"/>
      <family val="3"/>
      <charset val="129"/>
    </font>
    <font>
      <b/>
      <sz val="8"/>
      <color theme="1"/>
      <name val="맑은 고딕"/>
      <family val="3"/>
      <charset val="129"/>
      <scheme val="minor"/>
    </font>
    <font>
      <b/>
      <sz val="8"/>
      <color theme="0"/>
      <name val="Arial"/>
      <family val="2"/>
    </font>
    <font>
      <sz val="8"/>
      <color theme="0"/>
      <name val="Arial"/>
      <family val="2"/>
    </font>
    <font>
      <b/>
      <sz val="10"/>
      <name val="돋움"/>
      <family val="3"/>
      <charset val="129"/>
    </font>
    <font>
      <sz val="10"/>
      <color rgb="FF232323"/>
      <name val="돋움"/>
      <family val="3"/>
      <charset val="129"/>
    </font>
    <font>
      <u/>
      <sz val="10"/>
      <color indexed="12"/>
      <name val="Arial"/>
      <family val="2"/>
    </font>
    <font>
      <sz val="10"/>
      <color rgb="FF000000"/>
      <name val="Verdana"/>
      <family val="2"/>
    </font>
    <font>
      <sz val="10"/>
      <color theme="1"/>
      <name val="돋움체"/>
      <family val="3"/>
      <charset val="129"/>
    </font>
    <font>
      <sz val="8"/>
      <color rgb="FFFF0000"/>
      <name val="맑은 고딕"/>
      <family val="3"/>
      <charset val="129"/>
    </font>
    <font>
      <i/>
      <sz val="8"/>
      <color rgb="FFFF0000"/>
      <name val="맑은 고딕"/>
      <family val="3"/>
      <charset val="129"/>
    </font>
  </fonts>
  <fills count="24">
    <fill>
      <patternFill patternType="none"/>
    </fill>
    <fill>
      <patternFill patternType="gray125"/>
    </fill>
    <fill>
      <patternFill patternType="solid">
        <fgColor theme="1" tint="0.3499862666707357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mediumGray"/>
    </fill>
    <fill>
      <patternFill patternType="solid">
        <fgColor theme="0" tint="-0.2499465926084170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mediumGray">
        <bgColor theme="0" tint="-4.9989318521683403E-2"/>
      </patternFill>
    </fill>
    <fill>
      <patternFill patternType="solid">
        <fgColor rgb="FFFF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ECECEC"/>
        <bgColor indexed="64"/>
      </patternFill>
    </fill>
    <fill>
      <patternFill patternType="solid">
        <fgColor theme="5" tint="0.59996337778862885"/>
        <bgColor indexed="64"/>
      </patternFill>
    </fill>
    <fill>
      <patternFill patternType="solid">
        <fgColor theme="8" tint="0.59999389629810485"/>
        <bgColor indexed="64"/>
      </patternFill>
    </fill>
  </fills>
  <borders count="317">
    <border>
      <left/>
      <right/>
      <top/>
      <bottom/>
      <diagonal/>
    </border>
    <border>
      <left/>
      <right style="thin">
        <color theme="0" tint="-0.499984740745262"/>
      </right>
      <top/>
      <bottom/>
      <diagonal/>
    </border>
    <border>
      <left style="thin">
        <color theme="0" tint="-0.499984740745262"/>
      </left>
      <right style="thin">
        <color theme="0" tint="-0.499984740745262"/>
      </right>
      <top/>
      <bottom/>
      <diagonal/>
    </border>
    <border>
      <left style="thin">
        <color theme="0" tint="-0.499984740745262"/>
      </left>
      <right/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/>
      <diagonal/>
    </border>
    <border>
      <left/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/>
      <right/>
      <top style="thin">
        <color theme="0" tint="-0.499984740745262"/>
      </top>
      <bottom/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 style="hair">
        <color theme="0" tint="-0.499984740745262"/>
      </left>
      <right/>
      <top style="hair">
        <color theme="0" tint="-0.499984740745262"/>
      </top>
      <bottom/>
      <diagonal/>
    </border>
    <border>
      <left style="hair">
        <color theme="0" tint="-0.499984740745262"/>
      </left>
      <right/>
      <top/>
      <bottom/>
      <diagonal/>
    </border>
    <border>
      <left style="hair">
        <color theme="0" tint="-0.499984740745262"/>
      </left>
      <right/>
      <top/>
      <bottom style="thin">
        <color theme="0" tint="-0.499984740745262"/>
      </bottom>
      <diagonal/>
    </border>
    <border>
      <left/>
      <right/>
      <top style="thin">
        <color theme="0" tint="-0.499984740745262"/>
      </top>
      <bottom style="medium">
        <color theme="0" tint="-0.499984740745262"/>
      </bottom>
      <diagonal/>
    </border>
    <border>
      <left/>
      <right/>
      <top/>
      <bottom style="thin">
        <color theme="0" tint="-0.499984740745262"/>
      </bottom>
      <diagonal/>
    </border>
    <border>
      <left/>
      <right/>
      <top style="thin">
        <color theme="0" tint="-0.499984740745262"/>
      </top>
      <bottom style="hair">
        <color theme="0" tint="-0.499984740745262"/>
      </bottom>
      <diagonal/>
    </border>
    <border>
      <left style="thin">
        <color theme="0" tint="-0.499984740745262"/>
      </left>
      <right style="hair">
        <color theme="0" tint="-0.499984740745262"/>
      </right>
      <top/>
      <bottom/>
      <diagonal/>
    </border>
    <border>
      <left/>
      <right/>
      <top style="hair">
        <color theme="0" tint="-0.499984740745262"/>
      </top>
      <bottom/>
      <diagonal/>
    </border>
    <border>
      <left style="hair">
        <color theme="0" tint="-0.499984740745262"/>
      </left>
      <right/>
      <top style="thin">
        <color theme="0" tint="-0.499984740745262"/>
      </top>
      <bottom/>
      <diagonal/>
    </border>
    <border>
      <left style="thin">
        <color theme="0" tint="-0.499984740745262"/>
      </left>
      <right/>
      <top style="hair">
        <color theme="0" tint="-0.499984740745262"/>
      </top>
      <bottom/>
      <diagonal/>
    </border>
    <border>
      <left style="thin">
        <color theme="0" tint="-0.499984740745262"/>
      </left>
      <right/>
      <top/>
      <bottom style="hair">
        <color theme="0" tint="-0.499984740745262"/>
      </bottom>
      <diagonal/>
    </border>
    <border>
      <left style="thin">
        <color theme="0" tint="-0.499984740745262"/>
      </left>
      <right style="hair">
        <color theme="0" tint="-0.499984740745262"/>
      </right>
      <top style="hair">
        <color theme="0" tint="-0.499984740745262"/>
      </top>
      <bottom style="hair">
        <color theme="0" tint="-0.499984740745262"/>
      </bottom>
      <diagonal/>
    </border>
    <border>
      <left style="hair">
        <color theme="0" tint="-0.499984740745262"/>
      </left>
      <right/>
      <top style="hair">
        <color theme="0" tint="-0.499984740745262"/>
      </top>
      <bottom style="hair">
        <color theme="0" tint="-0.499984740745262"/>
      </bottom>
      <diagonal/>
    </border>
    <border>
      <left style="thin">
        <color theme="0" tint="-0.499984740745262"/>
      </left>
      <right style="hair">
        <color theme="0" tint="-0.499984740745262"/>
      </right>
      <top style="hair">
        <color theme="0" tint="-0.499984740745262"/>
      </top>
      <bottom/>
      <diagonal/>
    </border>
    <border>
      <left style="hair">
        <color theme="0" tint="-0.499984740745262"/>
      </left>
      <right/>
      <top/>
      <bottom style="hair">
        <color theme="0" tint="-0.499984740745262"/>
      </bottom>
      <diagonal/>
    </border>
    <border>
      <left/>
      <right style="medium">
        <color rgb="FFFF0000"/>
      </right>
      <top style="hair">
        <color theme="0" tint="-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hair">
        <color theme="0" tint="-0.499984740745262"/>
      </top>
      <bottom style="hair">
        <color theme="0" tint="-0.499984740745262"/>
      </bottom>
      <diagonal/>
    </border>
    <border>
      <left style="thin">
        <color theme="0" tint="-0.499984740745262"/>
      </left>
      <right style="medium">
        <color rgb="FFFF0000"/>
      </right>
      <top style="hair">
        <color theme="0" tint="-0.499984740745262"/>
      </top>
      <bottom style="hair">
        <color theme="0" tint="-0.499984740745262"/>
      </bottom>
      <diagonal/>
    </border>
    <border>
      <left style="thin">
        <color theme="0" tint="-0.499984740745262"/>
      </left>
      <right/>
      <top style="hair">
        <color theme="0" tint="-0.499984740745262"/>
      </top>
      <bottom style="hair">
        <color theme="0" tint="-0.499984740745262"/>
      </bottom>
      <diagonal/>
    </border>
    <border>
      <left/>
      <right style="medium">
        <color rgb="FFFF0000"/>
      </right>
      <top style="hair">
        <color theme="0" tint="-0.499984740745262"/>
      </top>
      <bottom style="hair">
        <color theme="0" tint="-0.499984740745262"/>
      </bottom>
      <diagonal/>
    </border>
    <border>
      <left style="thin">
        <color theme="0" tint="-0.499984740745262"/>
      </left>
      <right/>
      <top style="hair">
        <color theme="0" tint="-0.499984740745262"/>
      </top>
      <bottom style="thin">
        <color theme="0" tint="-0.499984740745262"/>
      </bottom>
      <diagonal/>
    </border>
    <border>
      <left style="hair">
        <color theme="0" tint="-0.499984740745262"/>
      </left>
      <right/>
      <top style="thin">
        <color theme="0" tint="-0.499984740745262"/>
      </top>
      <bottom style="hair">
        <color theme="0" tint="-0.499984740745262"/>
      </bottom>
      <diagonal/>
    </border>
    <border>
      <left/>
      <right/>
      <top style="hair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hair">
        <color theme="0" tint="-0.499984740745262"/>
      </bottom>
      <diagonal/>
    </border>
    <border>
      <left/>
      <right style="hair">
        <color theme="0" tint="-0.499984740745262"/>
      </right>
      <top/>
      <bottom/>
      <diagonal/>
    </border>
    <border>
      <left style="thin">
        <color theme="0" tint="-0.499984740745262"/>
      </left>
      <right style="hair">
        <color theme="0" tint="-0.499984740745262"/>
      </right>
      <top style="thin">
        <color theme="0" tint="-0.499984740745262"/>
      </top>
      <bottom/>
      <diagonal/>
    </border>
    <border>
      <left/>
      <right/>
      <top style="hair">
        <color theme="0" tint="-0.499984740745262"/>
      </top>
      <bottom style="hair">
        <color theme="0" tint="-0.499984740745262"/>
      </bottom>
      <diagonal/>
    </border>
    <border>
      <left/>
      <right/>
      <top/>
      <bottom style="hair">
        <color theme="0" tint="-0.499984740745262"/>
      </bottom>
      <diagonal/>
    </border>
    <border>
      <left/>
      <right style="thin">
        <color theme="0" tint="-0.499984740745262"/>
      </right>
      <top style="hair">
        <color theme="0" tint="-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hair">
        <color theme="0" tint="-0.499984740745262"/>
      </top>
      <bottom/>
      <diagonal/>
    </border>
    <border>
      <left/>
      <right style="thin">
        <color theme="0" tint="-0.499984740745262"/>
      </right>
      <top style="hair">
        <color theme="0" tint="-0.499984740745262"/>
      </top>
      <bottom style="hair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hair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hair">
        <color theme="0" tint="-0.499984740745262"/>
      </bottom>
      <diagonal/>
    </border>
    <border>
      <left/>
      <right style="thin">
        <color theme="0" tint="-0.499984740745262"/>
      </right>
      <top/>
      <bottom style="hair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hair">
        <color theme="0" tint="-0.499984740745262"/>
      </bottom>
      <diagonal/>
    </border>
    <border>
      <left/>
      <right/>
      <top/>
      <bottom style="thin">
        <color indexed="55"/>
      </bottom>
      <diagonal/>
    </border>
    <border>
      <left/>
      <right/>
      <top style="medium">
        <color theme="0" tint="-0.499984740745262"/>
      </top>
      <bottom/>
      <diagonal/>
    </border>
    <border>
      <left/>
      <right style="thin">
        <color theme="0" tint="-0.499984740745262"/>
      </right>
      <top style="thin">
        <color theme="0" tint="-0.499984740745262"/>
      </top>
      <bottom style="medium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medium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medium">
        <color theme="0" tint="-0.499984740745262"/>
      </top>
      <bottom/>
      <diagonal/>
    </border>
    <border>
      <left style="thin">
        <color theme="0" tint="-0.499984740745262"/>
      </left>
      <right/>
      <top style="medium">
        <color theme="0" tint="-0.499984740745262"/>
      </top>
      <bottom/>
      <diagonal/>
    </border>
    <border>
      <left/>
      <right style="thin">
        <color theme="0" tint="-0.499984740745262"/>
      </right>
      <top style="medium">
        <color theme="0" tint="-0.499984740745262"/>
      </top>
      <bottom/>
      <diagonal/>
    </border>
    <border>
      <left/>
      <right style="thin">
        <color theme="0" tint="-0.499984740745262"/>
      </right>
      <top/>
      <bottom style="thin">
        <color indexed="23"/>
      </bottom>
      <diagonal/>
    </border>
    <border>
      <left/>
      <right style="thin">
        <color theme="0" tint="-0.499984740745262"/>
      </right>
      <top/>
      <bottom style="thin">
        <color indexed="55"/>
      </bottom>
      <diagonal/>
    </border>
    <border>
      <left/>
      <right/>
      <top/>
      <bottom style="medium">
        <color theme="0" tint="-0.499984740745262"/>
      </bottom>
      <diagonal/>
    </border>
    <border>
      <left/>
      <right style="thin">
        <color theme="0" tint="-0.499984740745262"/>
      </right>
      <top/>
      <bottom style="medium">
        <color theme="0" tint="-0.499984740745262"/>
      </bottom>
      <diagonal/>
    </border>
    <border>
      <left style="thin">
        <color theme="0" tint="-0.499984740745262"/>
      </left>
      <right/>
      <top/>
      <bottom style="medium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medium">
        <color theme="0" tint="-0.499984740745262"/>
      </bottom>
      <diagonal/>
    </border>
    <border>
      <left/>
      <right style="thin">
        <color theme="0" tint="-0.499984740745262"/>
      </right>
      <top style="hair">
        <color theme="0" tint="-0.499984740745262"/>
      </top>
      <bottom style="medium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hair">
        <color theme="0" tint="-0.499984740745262"/>
      </top>
      <bottom style="medium">
        <color theme="0" tint="-0.499984740745262"/>
      </bottom>
      <diagonal/>
    </border>
    <border>
      <left/>
      <right/>
      <top style="hair">
        <color theme="0" tint="-0.499984740745262"/>
      </top>
      <bottom style="medium">
        <color theme="0" tint="-0.499984740745262"/>
      </bottom>
      <diagonal/>
    </border>
    <border>
      <left/>
      <right/>
      <top/>
      <bottom style="thin">
        <color indexed="23"/>
      </bottom>
      <diagonal/>
    </border>
    <border>
      <left/>
      <right style="hair">
        <color theme="0" tint="-0.499984740745262"/>
      </right>
      <top style="hair">
        <color theme="0" tint="-0.499984740745262"/>
      </top>
      <bottom/>
      <diagonal/>
    </border>
    <border>
      <left/>
      <right style="hair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/>
      <top style="hair">
        <color theme="0" tint="-0.499984740745262"/>
      </top>
      <bottom style="medium">
        <color theme="0" tint="-0.499984740745262"/>
      </bottom>
      <diagonal/>
    </border>
    <border>
      <left/>
      <right style="hair">
        <color theme="0" tint="-0.499984740745262"/>
      </right>
      <top/>
      <bottom style="hair">
        <color theme="0" tint="-0.499984740745262"/>
      </bottom>
      <diagonal/>
    </border>
    <border>
      <left/>
      <right style="thin">
        <color theme="0" tint="-0.499984740745262"/>
      </right>
      <top style="hair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hair">
        <color theme="0" tint="-0.499984740745262"/>
      </top>
      <bottom style="thin">
        <color theme="0" tint="-0.499984740745262"/>
      </bottom>
      <diagonal/>
    </border>
    <border>
      <left style="hair">
        <color theme="0" tint="-0.499984740745262"/>
      </left>
      <right style="thin">
        <color theme="0" tint="-0.499984740745262"/>
      </right>
      <top style="hair">
        <color theme="0" tint="-0.499984740745262"/>
      </top>
      <bottom/>
      <diagonal/>
    </border>
    <border>
      <left style="hair">
        <color theme="0" tint="-0.499984740745262"/>
      </left>
      <right style="thin">
        <color theme="0" tint="-0.499984740745262"/>
      </right>
      <top/>
      <bottom/>
      <diagonal/>
    </border>
    <border>
      <left style="hair">
        <color theme="0" tint="-0.499984740745262"/>
      </left>
      <right style="thin">
        <color theme="0" tint="-0.499984740745262"/>
      </right>
      <top/>
      <bottom style="hair">
        <color theme="0" tint="-0.499984740745262"/>
      </bottom>
      <diagonal/>
    </border>
    <border>
      <left style="thin">
        <color theme="0" tint="-0.499984740745262"/>
      </left>
      <right style="hair">
        <color theme="0" tint="-0.499984740745262"/>
      </right>
      <top/>
      <bottom style="hair">
        <color theme="0" tint="-0.499984740745262"/>
      </bottom>
      <diagonal/>
    </border>
    <border>
      <left style="thin">
        <color theme="0" tint="-0.499984740745262"/>
      </left>
      <right style="medium">
        <color rgb="FFFF0000"/>
      </right>
      <top style="thin">
        <color theme="0" tint="-0.499984740745262"/>
      </top>
      <bottom style="hair">
        <color theme="0" tint="-0.499984740745262"/>
      </bottom>
      <diagonal/>
    </border>
    <border>
      <left style="thin">
        <color theme="0" tint="-0.499984740745262"/>
      </left>
      <right style="medium">
        <color rgb="FFFF0000"/>
      </right>
      <top style="hair">
        <color theme="0" tint="-0.499984740745262"/>
      </top>
      <bottom style="thin">
        <color theme="0" tint="-0.499984740745262"/>
      </bottom>
      <diagonal/>
    </border>
    <border>
      <left/>
      <right style="medium">
        <color rgb="FFFF0000"/>
      </right>
      <top style="thin">
        <color theme="0" tint="-0.499984740745262"/>
      </top>
      <bottom style="hair">
        <color theme="0" tint="-0.499984740745262"/>
      </bottom>
      <diagonal/>
    </border>
    <border>
      <left style="medium">
        <color rgb="FFFF0000"/>
      </left>
      <right/>
      <top style="thin">
        <color theme="0" tint="-0.499984740745262"/>
      </top>
      <bottom style="hair">
        <color theme="0" tint="-0.499984740745262"/>
      </bottom>
      <diagonal/>
    </border>
    <border>
      <left style="medium">
        <color rgb="FFFF0000"/>
      </left>
      <right/>
      <top style="hair">
        <color theme="0" tint="-0.499984740745262"/>
      </top>
      <bottom style="hair">
        <color theme="0" tint="-0.499984740745262"/>
      </bottom>
      <diagonal/>
    </border>
    <border>
      <left/>
      <right style="medium">
        <color rgb="FFFF0000"/>
      </right>
      <top style="hair">
        <color theme="0" tint="-0.499984740745262"/>
      </top>
      <bottom style="medium">
        <color theme="0" tint="-0.499984740745262"/>
      </bottom>
      <diagonal/>
    </border>
    <border>
      <left style="medium">
        <color rgb="FFFF0000"/>
      </left>
      <right/>
      <top style="hair">
        <color theme="0" tint="-0.499984740745262"/>
      </top>
      <bottom/>
      <diagonal/>
    </border>
    <border>
      <left style="thin">
        <color theme="0" tint="-0.499984740745262"/>
      </left>
      <right style="medium">
        <color rgb="FFFF0000"/>
      </right>
      <top style="hair">
        <color theme="0" tint="-0.499984740745262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double">
        <color auto="1"/>
      </bottom>
      <diagonal/>
    </border>
    <border>
      <left style="thin">
        <color auto="1"/>
      </left>
      <right/>
      <top style="medium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 style="thin">
        <color auto="1"/>
      </left>
      <right/>
      <top style="hair">
        <color auto="1"/>
      </top>
      <bottom/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 style="thin">
        <color auto="1"/>
      </left>
      <right/>
      <top/>
      <bottom style="hair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8"/>
      </right>
      <top style="thin">
        <color indexed="64"/>
      </top>
      <bottom/>
      <diagonal/>
    </border>
    <border>
      <left style="thin">
        <color indexed="8"/>
      </left>
      <right/>
      <top style="thin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55"/>
      </top>
      <bottom/>
      <diagonal/>
    </border>
    <border>
      <left/>
      <right/>
      <top style="thin">
        <color indexed="23"/>
      </top>
      <bottom/>
      <diagonal/>
    </border>
    <border>
      <left/>
      <right style="thin">
        <color theme="0" tint="-0.499984740745262"/>
      </right>
      <top style="thin">
        <color indexed="23"/>
      </top>
      <bottom/>
      <diagonal/>
    </border>
    <border>
      <left/>
      <right style="thin">
        <color theme="0" tint="-0.499984740745262"/>
      </right>
      <top style="thin">
        <color indexed="55"/>
      </top>
      <bottom/>
      <diagonal/>
    </border>
    <border>
      <left/>
      <right style="thin">
        <color auto="1"/>
      </right>
      <top style="double">
        <color auto="1"/>
      </top>
      <bottom/>
      <diagonal/>
    </border>
    <border>
      <left/>
      <right/>
      <top style="medium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medium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medium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medium">
        <color theme="0" tint="-0.499984740745262"/>
      </top>
      <bottom style="thin">
        <color theme="0" tint="-0.4999847407452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hair">
        <color indexed="23"/>
      </left>
      <right/>
      <top style="thin">
        <color indexed="23"/>
      </top>
      <bottom/>
      <diagonal/>
    </border>
    <border>
      <left style="thin">
        <color indexed="64"/>
      </left>
      <right style="hair">
        <color indexed="23"/>
      </right>
      <top style="thin">
        <color indexed="23"/>
      </top>
      <bottom/>
      <diagonal/>
    </border>
    <border>
      <left style="hair">
        <color indexed="23"/>
      </left>
      <right/>
      <top/>
      <bottom/>
      <diagonal/>
    </border>
    <border>
      <left style="thin">
        <color indexed="64"/>
      </left>
      <right style="hair">
        <color indexed="23"/>
      </right>
      <top/>
      <bottom/>
      <diagonal/>
    </border>
    <border>
      <left style="hair">
        <color indexed="23"/>
      </left>
      <right/>
      <top/>
      <bottom style="thin">
        <color indexed="64"/>
      </bottom>
      <diagonal/>
    </border>
    <border>
      <left style="thin">
        <color indexed="64"/>
      </left>
      <right style="hair">
        <color indexed="23"/>
      </right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thin">
        <color indexed="23"/>
      </bottom>
      <diagonal/>
    </border>
    <border>
      <left style="hair">
        <color indexed="64"/>
      </left>
      <right/>
      <top/>
      <bottom style="thin">
        <color indexed="23"/>
      </bottom>
      <diagonal/>
    </border>
    <border>
      <left/>
      <right style="thin">
        <color indexed="8"/>
      </right>
      <top/>
      <bottom style="thin">
        <color indexed="64"/>
      </bottom>
      <diagonal/>
    </border>
    <border>
      <left/>
      <right style="thin">
        <color indexed="8"/>
      </right>
      <top style="thin">
        <color theme="0" tint="-0.499984740745262"/>
      </top>
      <bottom/>
      <diagonal/>
    </border>
    <border>
      <left style="hair">
        <color indexed="8"/>
      </left>
      <right style="hair">
        <color indexed="8"/>
      </right>
      <top style="thin">
        <color indexed="23"/>
      </top>
      <bottom/>
      <diagonal/>
    </border>
    <border>
      <left style="hair">
        <color indexed="8"/>
      </left>
      <right style="thin">
        <color indexed="64"/>
      </right>
      <top style="thin">
        <color indexed="23"/>
      </top>
      <bottom/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hair">
        <color indexed="8"/>
      </left>
      <right style="thin">
        <color indexed="64"/>
      </right>
      <top/>
      <bottom/>
      <diagonal/>
    </border>
    <border>
      <left style="hair">
        <color indexed="8"/>
      </left>
      <right style="hair">
        <color indexed="8"/>
      </right>
      <top/>
      <bottom style="thin">
        <color indexed="64"/>
      </bottom>
      <diagonal/>
    </border>
    <border>
      <left style="hair">
        <color indexed="8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thin">
        <color indexed="23"/>
      </bottom>
      <diagonal/>
    </border>
    <border>
      <left style="hair">
        <color indexed="8"/>
      </left>
      <right style="hair">
        <color indexed="8"/>
      </right>
      <top/>
      <bottom style="thin">
        <color indexed="23"/>
      </bottom>
      <diagonal/>
    </border>
    <border>
      <left style="hair">
        <color indexed="8"/>
      </left>
      <right style="thin">
        <color indexed="64"/>
      </right>
      <top/>
      <bottom style="thin">
        <color indexed="23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64"/>
      </right>
      <top/>
      <bottom style="thin">
        <color indexed="8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/>
      <right/>
      <top/>
      <bottom style="thick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theme="0" tint="-0.499984740745262"/>
      </top>
      <bottom/>
      <diagonal/>
    </border>
    <border>
      <left/>
      <right style="thin">
        <color auto="1"/>
      </right>
      <top style="thin">
        <color theme="0" tint="-0.499984740745262"/>
      </top>
      <bottom/>
      <diagonal/>
    </border>
    <border>
      <left/>
      <right/>
      <top/>
      <bottom style="hair">
        <color auto="1"/>
      </bottom>
      <diagonal/>
    </border>
    <border>
      <left style="hair">
        <color indexed="8"/>
      </left>
      <right style="hair">
        <color indexed="8"/>
      </right>
      <top style="thin">
        <color indexed="23"/>
      </top>
      <bottom/>
      <diagonal/>
    </border>
    <border>
      <left style="hair">
        <color indexed="8"/>
      </left>
      <right/>
      <top style="thin">
        <color indexed="23"/>
      </top>
      <bottom/>
      <diagonal/>
    </border>
    <border>
      <left style="hair">
        <color indexed="64"/>
      </left>
      <right style="thin">
        <color indexed="64"/>
      </right>
      <top style="thin">
        <color indexed="23"/>
      </top>
      <bottom/>
      <diagonal/>
    </border>
    <border>
      <left/>
      <right/>
      <top style="thin">
        <color indexed="23"/>
      </top>
      <bottom/>
      <diagonal/>
    </border>
    <border>
      <left style="hair">
        <color indexed="23"/>
      </left>
      <right/>
      <top style="thin">
        <color indexed="23"/>
      </top>
      <bottom/>
      <diagonal/>
    </border>
    <border>
      <left/>
      <right style="thin">
        <color auto="1"/>
      </right>
      <top/>
      <bottom style="hair">
        <color auto="1"/>
      </bottom>
      <diagonal/>
    </border>
    <border>
      <left/>
      <right/>
      <top style="hair">
        <color auto="1"/>
      </top>
      <bottom style="thin">
        <color indexed="64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/>
      <right style="thin">
        <color indexed="8"/>
      </right>
      <top style="hair">
        <color auto="1"/>
      </top>
      <bottom style="hair">
        <color auto="1"/>
      </bottom>
      <diagonal/>
    </border>
    <border>
      <left style="hair">
        <color indexed="8"/>
      </left>
      <right style="hair">
        <color indexed="8"/>
      </right>
      <top style="hair">
        <color auto="1"/>
      </top>
      <bottom style="hair">
        <color auto="1"/>
      </bottom>
      <diagonal/>
    </border>
    <border>
      <left style="hair">
        <color indexed="8"/>
      </left>
      <right/>
      <top style="hair">
        <color auto="1"/>
      </top>
      <bottom style="hair">
        <color auto="1"/>
      </bottom>
      <diagonal/>
    </border>
    <border>
      <left style="hair">
        <color indexed="64"/>
      </left>
      <right style="thin">
        <color indexed="64"/>
      </right>
      <top style="hair">
        <color auto="1"/>
      </top>
      <bottom style="hair">
        <color auto="1"/>
      </bottom>
      <diagonal/>
    </border>
    <border>
      <left style="hair">
        <color indexed="23"/>
      </left>
      <right/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thin">
        <color indexed="64"/>
      </bottom>
      <diagonal/>
    </border>
    <border>
      <left style="thin">
        <color auto="1"/>
      </left>
      <right/>
      <top style="hair">
        <color auto="1"/>
      </top>
      <bottom style="thin">
        <color indexed="64"/>
      </bottom>
      <diagonal/>
    </border>
    <border>
      <left/>
      <right style="thin">
        <color indexed="8"/>
      </right>
      <top style="hair">
        <color auto="1"/>
      </top>
      <bottom style="thin">
        <color indexed="64"/>
      </bottom>
      <diagonal/>
    </border>
    <border>
      <left style="hair">
        <color indexed="8"/>
      </left>
      <right style="hair">
        <color indexed="8"/>
      </right>
      <top style="hair">
        <color auto="1"/>
      </top>
      <bottom style="thin">
        <color indexed="64"/>
      </bottom>
      <diagonal/>
    </border>
    <border>
      <left style="hair">
        <color indexed="8"/>
      </left>
      <right/>
      <top style="hair">
        <color auto="1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auto="1"/>
      </top>
      <bottom style="thin">
        <color indexed="64"/>
      </bottom>
      <diagonal/>
    </border>
    <border>
      <left style="hair">
        <color indexed="23"/>
      </left>
      <right/>
      <top style="hair">
        <color auto="1"/>
      </top>
      <bottom style="thin">
        <color indexed="64"/>
      </bottom>
      <diagonal/>
    </border>
    <border>
      <left style="hair">
        <color indexed="8"/>
      </left>
      <right/>
      <top style="thin">
        <color auto="1"/>
      </top>
      <bottom style="thin">
        <color indexed="23"/>
      </bottom>
      <diagonal/>
    </border>
    <border>
      <left style="hair">
        <color auto="1"/>
      </left>
      <right style="hair">
        <color indexed="8"/>
      </right>
      <top style="thin">
        <color auto="1"/>
      </top>
      <bottom style="thin">
        <color indexed="23"/>
      </bottom>
      <diagonal/>
    </border>
    <border>
      <left style="hair">
        <color auto="1"/>
      </left>
      <right style="hair">
        <color indexed="8"/>
      </right>
      <top/>
      <bottom/>
      <diagonal/>
    </border>
    <border>
      <left style="hair">
        <color auto="1"/>
      </left>
      <right style="hair">
        <color indexed="8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indexed="8"/>
      </right>
      <top style="hair">
        <color auto="1"/>
      </top>
      <bottom style="thin">
        <color indexed="6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indexed="8"/>
      </left>
      <right style="thin">
        <color indexed="64"/>
      </right>
      <top style="hair">
        <color indexed="8"/>
      </top>
      <bottom style="thin">
        <color indexed="23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thin">
        <color indexed="23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8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theme="0" tint="-0.499984740745262"/>
      </bottom>
      <diagonal/>
    </border>
    <border>
      <left/>
      <right style="thin">
        <color indexed="8"/>
      </right>
      <top/>
      <bottom style="thin">
        <color theme="0" tint="-0.499984740745262"/>
      </bottom>
      <diagonal/>
    </border>
    <border>
      <left style="hair">
        <color indexed="8"/>
      </left>
      <right/>
      <top style="thin">
        <color auto="1"/>
      </top>
      <bottom style="hair">
        <color indexed="8"/>
      </bottom>
      <diagonal/>
    </border>
    <border>
      <left/>
      <right/>
      <top style="thin">
        <color auto="1"/>
      </top>
      <bottom style="hair">
        <color indexed="8"/>
      </bottom>
      <diagonal/>
    </border>
    <border>
      <left/>
      <right style="thin">
        <color indexed="64"/>
      </right>
      <top style="thin">
        <color auto="1"/>
      </top>
      <bottom style="hair">
        <color indexed="8"/>
      </bottom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/>
      <top/>
      <bottom style="thin">
        <color indexed="23"/>
      </bottom>
      <diagonal/>
    </border>
    <border>
      <left/>
      <right style="thin">
        <color auto="1"/>
      </right>
      <top/>
      <bottom style="thin">
        <color theme="0" tint="-0.499984740745262"/>
      </bottom>
      <diagonal/>
    </border>
    <border>
      <left style="hair">
        <color auto="1"/>
      </left>
      <right/>
      <top style="thin">
        <color auto="1"/>
      </top>
      <bottom/>
      <diagonal/>
    </border>
    <border>
      <left style="hair">
        <color auto="1"/>
      </left>
      <right/>
      <top/>
      <bottom style="thin">
        <color indexed="23"/>
      </bottom>
      <diagonal/>
    </border>
    <border>
      <left/>
      <right style="thin">
        <color theme="1" tint="0.499984740745262"/>
      </right>
      <top style="medium">
        <color theme="1" tint="0.499984740745262"/>
      </top>
      <bottom/>
      <diagonal/>
    </border>
    <border>
      <left style="thin">
        <color theme="1" tint="0.499984740745262"/>
      </left>
      <right style="thin">
        <color theme="1" tint="0.499984740745262"/>
      </right>
      <top style="medium">
        <color theme="1" tint="0.499984740745262"/>
      </top>
      <bottom/>
      <diagonal/>
    </border>
    <border>
      <left style="thin">
        <color theme="1" tint="0.499984740745262"/>
      </left>
      <right/>
      <top style="medium">
        <color theme="1" tint="0.499984740745262"/>
      </top>
      <bottom/>
      <diagonal/>
    </border>
    <border>
      <left/>
      <right style="thin">
        <color theme="1" tint="0.499984740745262"/>
      </right>
      <top/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/>
      <bottom style="thin">
        <color theme="1" tint="0.499984740745262"/>
      </bottom>
      <diagonal/>
    </border>
    <border>
      <left style="thin">
        <color theme="1" tint="0.499984740745262"/>
      </left>
      <right/>
      <top/>
      <bottom style="thin">
        <color theme="1" tint="0.499984740745262"/>
      </bottom>
      <diagonal/>
    </border>
    <border>
      <left style="thin">
        <color theme="1" tint="0.499984740745262"/>
      </left>
      <right/>
      <top/>
      <bottom style="hair">
        <color theme="1" tint="0.499984740745262"/>
      </bottom>
      <diagonal/>
    </border>
    <border>
      <left/>
      <right/>
      <top/>
      <bottom style="hair">
        <color theme="1" tint="0.499984740745262"/>
      </bottom>
      <diagonal/>
    </border>
    <border>
      <left/>
      <right style="thin">
        <color theme="1" tint="0.499984740745262"/>
      </right>
      <top/>
      <bottom style="hair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/>
      <bottom style="hair">
        <color theme="1" tint="0.499984740745262"/>
      </bottom>
      <diagonal/>
    </border>
    <border>
      <left/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/>
      <top style="hair">
        <color theme="1" tint="0.499984740745262"/>
      </top>
      <bottom style="hair">
        <color theme="1" tint="0.499984740745262"/>
      </bottom>
      <diagonal/>
    </border>
    <border>
      <left/>
      <right/>
      <top style="hair">
        <color theme="1" tint="0.499984740745262"/>
      </top>
      <bottom style="hair">
        <color theme="1" tint="0.499984740745262"/>
      </bottom>
      <diagonal/>
    </border>
    <border>
      <left/>
      <right style="thin">
        <color theme="1" tint="0.499984740745262"/>
      </right>
      <top style="hair">
        <color theme="1" tint="0.499984740745262"/>
      </top>
      <bottom style="hair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 style="hair">
        <color theme="1" tint="0.499984740745262"/>
      </top>
      <bottom style="hair">
        <color theme="1" tint="0.499984740745262"/>
      </bottom>
      <diagonal/>
    </border>
    <border>
      <left style="thin">
        <color theme="1" tint="0.499984740745262"/>
      </left>
      <right/>
      <top style="hair">
        <color theme="1" tint="0.499984740745262"/>
      </top>
      <bottom style="thin">
        <color theme="1" tint="0.499984740745262"/>
      </bottom>
      <diagonal/>
    </border>
    <border>
      <left/>
      <right/>
      <top style="hair">
        <color theme="1" tint="0.499984740745262"/>
      </top>
      <bottom style="thin">
        <color theme="1" tint="0.499984740745262"/>
      </bottom>
      <diagonal/>
    </border>
    <border>
      <left/>
      <right style="thin">
        <color theme="1" tint="0.499984740745262"/>
      </right>
      <top style="hair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 style="hair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/>
      <top style="thin">
        <color theme="1" tint="0.499984740745262"/>
      </top>
      <bottom style="hair">
        <color theme="1" tint="0.499984740745262"/>
      </bottom>
      <diagonal/>
    </border>
    <border>
      <left/>
      <right/>
      <top style="thin">
        <color theme="1" tint="0.499984740745262"/>
      </top>
      <bottom style="hair">
        <color theme="1" tint="0.499984740745262"/>
      </bottom>
      <diagonal/>
    </border>
    <border>
      <left/>
      <right style="thin">
        <color theme="1" tint="0.499984740745262"/>
      </right>
      <top style="thin">
        <color theme="1" tint="0.499984740745262"/>
      </top>
      <bottom style="hair">
        <color theme="1" tint="0.499984740745262"/>
      </bottom>
      <diagonal/>
    </border>
    <border>
      <left/>
      <right/>
      <top style="thin">
        <color theme="1" tint="0.499984740745262"/>
      </top>
      <bottom/>
      <diagonal/>
    </border>
    <border>
      <left/>
      <right style="thin">
        <color theme="1" tint="0.499984740745262"/>
      </right>
      <top style="thin">
        <color theme="1" tint="0.499984740745262"/>
      </top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hair">
        <color theme="1" tint="0.499984740745262"/>
      </bottom>
      <diagonal/>
    </border>
    <border>
      <left/>
      <right style="thin">
        <color theme="1" tint="0.499984740745262"/>
      </right>
      <top/>
      <bottom/>
      <diagonal/>
    </border>
    <border>
      <left/>
      <right/>
      <top/>
      <bottom style="thin">
        <color theme="1" tint="0.499984740745262"/>
      </bottom>
      <diagonal/>
    </border>
    <border>
      <left/>
      <right/>
      <top/>
      <bottom style="medium">
        <color theme="1" tint="0.499984740745262"/>
      </bottom>
      <diagonal/>
    </border>
    <border>
      <left/>
      <right style="thin">
        <color theme="1" tint="0.499984740745262"/>
      </right>
      <top/>
      <bottom style="medium">
        <color theme="1" tint="0.499984740745262"/>
      </bottom>
      <diagonal/>
    </border>
    <border>
      <left style="thin">
        <color theme="1" tint="0.499984740745262"/>
      </left>
      <right/>
      <top style="hair">
        <color theme="1" tint="0.499984740745262"/>
      </top>
      <bottom style="medium">
        <color theme="1" tint="0.499984740745262"/>
      </bottom>
      <diagonal/>
    </border>
    <border>
      <left/>
      <right/>
      <top style="hair">
        <color theme="1" tint="0.499984740745262"/>
      </top>
      <bottom style="medium">
        <color theme="1" tint="0.499984740745262"/>
      </bottom>
      <diagonal/>
    </border>
    <border>
      <left/>
      <right style="thin">
        <color theme="1" tint="0.499984740745262"/>
      </right>
      <top style="hair">
        <color theme="1" tint="0.499984740745262"/>
      </top>
      <bottom style="medium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 style="hair">
        <color theme="1" tint="0.499984740745262"/>
      </top>
      <bottom style="medium">
        <color theme="1" tint="0.499984740745262"/>
      </bottom>
      <diagonal/>
    </border>
    <border>
      <left/>
      <right/>
      <top style="medium">
        <color theme="1" tint="0.499984740745262"/>
      </top>
      <bottom/>
      <diagonal/>
    </border>
    <border>
      <left style="thin">
        <color theme="1" tint="0.499984740745262"/>
      </left>
      <right style="thin">
        <color theme="1" tint="0.499984740745262"/>
      </right>
      <top style="medium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/>
      <top style="medium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/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/>
      <diagonal/>
    </border>
    <border>
      <left style="thin">
        <color theme="1" tint="0.499984740745262"/>
      </left>
      <right/>
      <top style="thin">
        <color theme="1" tint="0.499984740745262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theme="1" tint="0.499984740745262"/>
      </left>
      <right/>
      <top/>
      <bottom/>
      <diagonal/>
    </border>
    <border>
      <left/>
      <right style="thin">
        <color theme="1" tint="0.499984740745262"/>
      </right>
      <top/>
      <bottom style="thin">
        <color theme="0" tint="-0.499984740745262"/>
      </bottom>
      <diagonal/>
    </border>
    <border>
      <left style="hair">
        <color indexed="8"/>
      </left>
      <right/>
      <top/>
      <bottom style="thin">
        <color indexed="23"/>
      </bottom>
      <diagonal/>
    </border>
    <border>
      <left style="thin">
        <color theme="1" tint="0.499984740745262"/>
      </left>
      <right/>
      <top style="thin">
        <color theme="1" tint="0.499984740745262"/>
      </top>
      <bottom style="thin">
        <color indexed="23"/>
      </bottom>
      <diagonal/>
    </border>
    <border>
      <left style="hair">
        <color indexed="8"/>
      </left>
      <right style="hair">
        <color indexed="8"/>
      </right>
      <top style="thin">
        <color theme="1" tint="0.499984740745262"/>
      </top>
      <bottom style="thin">
        <color indexed="23"/>
      </bottom>
      <diagonal/>
    </border>
    <border>
      <left style="hair">
        <color indexed="8"/>
      </left>
      <right style="thin">
        <color theme="1" tint="0.499984740745262"/>
      </right>
      <top style="thin">
        <color theme="1" tint="0.499984740745262"/>
      </top>
      <bottom style="thin">
        <color indexed="23"/>
      </bottom>
      <diagonal/>
    </border>
    <border>
      <left/>
      <right style="hair">
        <color indexed="64"/>
      </right>
      <top style="thin">
        <color theme="1" tint="0.499984740745262"/>
      </top>
      <bottom style="thin">
        <color indexed="23"/>
      </bottom>
      <diagonal/>
    </border>
    <border>
      <left style="hair">
        <color indexed="64"/>
      </left>
      <right style="hair">
        <color indexed="64"/>
      </right>
      <top style="thin">
        <color theme="1" tint="0.499984740745262"/>
      </top>
      <bottom style="thin">
        <color indexed="23"/>
      </bottom>
      <diagonal/>
    </border>
    <border>
      <left style="hair">
        <color indexed="64"/>
      </left>
      <right/>
      <top style="thin">
        <color theme="1" tint="0.499984740745262"/>
      </top>
      <bottom style="thin">
        <color indexed="23"/>
      </bottom>
      <diagonal/>
    </border>
    <border>
      <left style="hair">
        <color indexed="8"/>
      </left>
      <right/>
      <top style="thin">
        <color theme="1" tint="0.499984740745262"/>
      </top>
      <bottom style="thin">
        <color indexed="23"/>
      </bottom>
      <diagonal/>
    </border>
    <border>
      <left/>
      <right/>
      <top style="thin">
        <color theme="1" tint="0.499984740745262"/>
      </top>
      <bottom style="thin">
        <color indexed="23"/>
      </bottom>
      <diagonal/>
    </border>
    <border>
      <left/>
      <right style="hair">
        <color indexed="8"/>
      </right>
      <top style="thin">
        <color theme="1" tint="0.499984740745262"/>
      </top>
      <bottom style="thin">
        <color indexed="23"/>
      </bottom>
      <diagonal/>
    </border>
    <border>
      <left style="hair">
        <color indexed="64"/>
      </left>
      <right style="thin">
        <color theme="1" tint="0.499984740745262"/>
      </right>
      <top style="thin">
        <color theme="1" tint="0.499984740745262"/>
      </top>
      <bottom style="thin">
        <color indexed="23"/>
      </bottom>
      <diagonal/>
    </border>
    <border>
      <left/>
      <right style="thin">
        <color theme="1" tint="0.499984740745262"/>
      </right>
      <top style="thin">
        <color theme="0" tint="-0.499984740745262"/>
      </top>
      <bottom/>
      <diagonal/>
    </border>
    <border>
      <left style="hair">
        <color indexed="8"/>
      </left>
      <right style="thin">
        <color theme="1" tint="0.499984740745262"/>
      </right>
      <top/>
      <bottom/>
      <diagonal/>
    </border>
    <border>
      <left/>
      <right style="hair">
        <color indexed="23"/>
      </right>
      <top style="thin">
        <color indexed="23"/>
      </top>
      <bottom/>
      <diagonal/>
    </border>
    <border>
      <left style="hair">
        <color indexed="23"/>
      </left>
      <right/>
      <top style="thin">
        <color indexed="23"/>
      </top>
      <bottom/>
      <diagonal/>
    </border>
    <border>
      <left/>
      <right style="hair">
        <color indexed="8"/>
      </right>
      <top/>
      <bottom/>
      <diagonal/>
    </border>
    <border>
      <left style="hair">
        <color indexed="23"/>
      </left>
      <right style="thin">
        <color theme="1" tint="0.499984740745262"/>
      </right>
      <top/>
      <bottom/>
      <diagonal/>
    </border>
    <border>
      <left/>
      <right style="hair">
        <color indexed="23"/>
      </right>
      <top/>
      <bottom/>
      <diagonal/>
    </border>
    <border>
      <left style="thin">
        <color theme="1" tint="0.499984740745262"/>
      </left>
      <right/>
      <top/>
      <bottom style="medium">
        <color theme="1" tint="0.499984740745262"/>
      </bottom>
      <diagonal/>
    </border>
    <border>
      <left style="hair">
        <color indexed="8"/>
      </left>
      <right style="hair">
        <color indexed="8"/>
      </right>
      <top/>
      <bottom style="medium">
        <color theme="1" tint="0.499984740745262"/>
      </bottom>
      <diagonal/>
    </border>
    <border>
      <left style="hair">
        <color indexed="8"/>
      </left>
      <right style="thin">
        <color theme="1" tint="0.499984740745262"/>
      </right>
      <top/>
      <bottom style="medium">
        <color theme="1" tint="0.499984740745262"/>
      </bottom>
      <diagonal/>
    </border>
    <border>
      <left/>
      <right style="hair">
        <color indexed="23"/>
      </right>
      <top/>
      <bottom style="medium">
        <color theme="1" tint="0.499984740745262"/>
      </bottom>
      <diagonal/>
    </border>
    <border>
      <left style="hair">
        <color indexed="23"/>
      </left>
      <right/>
      <top/>
      <bottom style="medium">
        <color theme="1" tint="0.499984740745262"/>
      </bottom>
      <diagonal/>
    </border>
    <border>
      <left/>
      <right style="hair">
        <color indexed="8"/>
      </right>
      <top/>
      <bottom style="medium">
        <color theme="1" tint="0.499984740745262"/>
      </bottom>
      <diagonal/>
    </border>
    <border>
      <left style="hair">
        <color indexed="23"/>
      </left>
      <right style="thin">
        <color theme="1" tint="0.499984740745262"/>
      </right>
      <top/>
      <bottom style="medium">
        <color theme="1" tint="0.499984740745262"/>
      </bottom>
      <diagonal/>
    </border>
    <border>
      <left style="thin">
        <color theme="1" tint="0.499984740745262"/>
      </left>
      <right style="hair">
        <color indexed="8"/>
      </right>
      <top style="thin">
        <color theme="1" tint="0.499984740745262"/>
      </top>
      <bottom style="thin">
        <color indexed="23"/>
      </bottom>
      <diagonal/>
    </border>
    <border>
      <left style="thin">
        <color theme="1" tint="0.499984740745262"/>
      </left>
      <right style="hair">
        <color indexed="8"/>
      </right>
      <top style="thin">
        <color indexed="23"/>
      </top>
      <bottom/>
      <diagonal/>
    </border>
    <border>
      <left style="hair">
        <color indexed="8"/>
      </left>
      <right style="hair">
        <color indexed="8"/>
      </right>
      <top style="thin">
        <color indexed="23"/>
      </top>
      <bottom/>
      <diagonal/>
    </border>
    <border>
      <left style="hair">
        <color indexed="8"/>
      </left>
      <right style="thin">
        <color theme="1" tint="0.499984740745262"/>
      </right>
      <top style="thin">
        <color indexed="23"/>
      </top>
      <bottom/>
      <diagonal/>
    </border>
    <border>
      <left/>
      <right style="hair">
        <color indexed="8"/>
      </right>
      <top style="thin">
        <color indexed="23"/>
      </top>
      <bottom/>
      <diagonal/>
    </border>
    <border>
      <left style="hair">
        <color indexed="23"/>
      </left>
      <right style="thin">
        <color theme="1" tint="0.499984740745262"/>
      </right>
      <top style="thin">
        <color indexed="23"/>
      </top>
      <bottom/>
      <diagonal/>
    </border>
    <border>
      <left style="thin">
        <color theme="1" tint="0.499984740745262"/>
      </left>
      <right style="hair">
        <color indexed="8"/>
      </right>
      <top/>
      <bottom/>
      <diagonal/>
    </border>
    <border>
      <left style="thin">
        <color theme="1" tint="0.499984740745262"/>
      </left>
      <right style="hair">
        <color indexed="8"/>
      </right>
      <top/>
      <bottom style="medium">
        <color theme="1" tint="0.499984740745262"/>
      </bottom>
      <diagonal/>
    </border>
    <border>
      <left/>
      <right/>
      <top style="thin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/>
      <bottom style="double">
        <color theme="9" tint="-0.2499465926084170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theme="1" tint="0.499984740745262"/>
      </left>
      <right/>
      <top/>
      <bottom style="thin">
        <color theme="0" tint="-0.499984740745262"/>
      </bottom>
      <diagonal/>
    </border>
    <border>
      <left style="thin">
        <color theme="1" tint="0.499984740745262"/>
      </left>
      <right/>
      <top style="thin">
        <color theme="0" tint="-0.499984740745262"/>
      </top>
      <bottom/>
      <diagonal/>
    </border>
    <border>
      <left/>
      <right/>
      <top style="hair">
        <color theme="1" tint="0.499984740745262"/>
      </top>
      <bottom/>
      <diagonal/>
    </border>
    <border>
      <left style="thin">
        <color theme="1" tint="0.499984740745262"/>
      </left>
      <right/>
      <top style="hair">
        <color theme="1" tint="0.499984740745262"/>
      </top>
      <bottom/>
      <diagonal/>
    </border>
    <border>
      <left/>
      <right style="thin">
        <color theme="1" tint="0.499984740745262"/>
      </right>
      <top style="hair">
        <color theme="1" tint="0.499984740745262"/>
      </top>
      <bottom/>
      <diagonal/>
    </border>
    <border>
      <left/>
      <right/>
      <top style="thin">
        <color theme="1" tint="0.499984740745262"/>
      </top>
      <bottom style="thin">
        <color theme="1" tint="0.499984740745262"/>
      </bottom>
      <diagonal/>
    </border>
    <border>
      <left style="hair">
        <color theme="1" tint="0.499984740745262"/>
      </left>
      <right/>
      <top style="thin">
        <color theme="1" tint="0.499984740745262"/>
      </top>
      <bottom style="thin">
        <color theme="1" tint="0.499984740745262"/>
      </bottom>
      <diagonal/>
    </border>
    <border>
      <left/>
      <right style="hair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hair">
        <color theme="1" tint="0.499984740745262"/>
      </left>
      <right/>
      <top style="thin">
        <color theme="1" tint="0.499984740745262"/>
      </top>
      <bottom/>
      <diagonal/>
    </border>
    <border>
      <left/>
      <right style="hair">
        <color theme="1" tint="0.499984740745262"/>
      </right>
      <top style="thin">
        <color theme="1" tint="0.499984740745262"/>
      </top>
      <bottom/>
      <diagonal/>
    </border>
    <border>
      <left style="hair">
        <color theme="1" tint="0.499984740745262"/>
      </left>
      <right/>
      <top style="hair">
        <color theme="1" tint="0.499984740745262"/>
      </top>
      <bottom/>
      <diagonal/>
    </border>
    <border>
      <left/>
      <right style="hair">
        <color theme="1" tint="0.499984740745262"/>
      </right>
      <top style="hair">
        <color theme="1" tint="0.499984740745262"/>
      </top>
      <bottom/>
      <diagonal/>
    </border>
    <border>
      <left/>
      <right style="thin">
        <color theme="1" tint="0.499984740745262"/>
      </right>
      <top style="thin">
        <color theme="1" tint="0.499984740745262"/>
      </top>
      <bottom style="medium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medium">
        <color theme="1" tint="0.49998474074526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1" tint="0.499984740745262"/>
      </right>
      <top style="medium">
        <color indexed="64"/>
      </top>
      <bottom/>
      <diagonal/>
    </border>
    <border>
      <left style="thin">
        <color theme="1" tint="0.499984740745262"/>
      </left>
      <right/>
      <top style="medium">
        <color indexed="64"/>
      </top>
      <bottom/>
      <diagonal/>
    </border>
    <border>
      <left style="thin">
        <color theme="1" tint="0.499984740745262"/>
      </left>
      <right/>
      <top style="medium">
        <color indexed="64"/>
      </top>
      <bottom style="thin">
        <color theme="1" tint="0.499984740745262"/>
      </bottom>
      <diagonal/>
    </border>
    <border>
      <left/>
      <right/>
      <top style="medium">
        <color indexed="64"/>
      </top>
      <bottom style="thin">
        <color theme="1" tint="0.499984740745262"/>
      </bottom>
      <diagonal/>
    </border>
    <border>
      <left/>
      <right style="medium">
        <color indexed="64"/>
      </right>
      <top style="medium">
        <color indexed="64"/>
      </top>
      <bottom style="thin">
        <color theme="1" tint="0.499984740745262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thin">
        <color theme="1" tint="0.499984740745262"/>
      </bottom>
      <diagonal/>
    </border>
    <border>
      <left/>
      <right style="medium">
        <color indexed="64"/>
      </right>
      <top style="thin">
        <color theme="1" tint="0.499984740745262"/>
      </top>
      <bottom/>
      <diagonal/>
    </border>
    <border>
      <left/>
      <right style="medium">
        <color indexed="64"/>
      </right>
      <top style="hair">
        <color theme="1" tint="0.499984740745262"/>
      </top>
      <bottom/>
      <diagonal/>
    </border>
    <border>
      <left style="hair">
        <color theme="1" tint="0.499984740745262"/>
      </left>
      <right/>
      <top style="hair">
        <color theme="1" tint="0.499984740745262"/>
      </top>
      <bottom style="medium">
        <color theme="1" tint="0.499984740745262"/>
      </bottom>
      <diagonal/>
    </border>
    <border>
      <left/>
      <right style="hair">
        <color theme="1" tint="0.499984740745262"/>
      </right>
      <top style="hair">
        <color theme="1" tint="0.499984740745262"/>
      </top>
      <bottom style="medium">
        <color theme="1" tint="0.499984740745262"/>
      </bottom>
      <diagonal/>
    </border>
    <border>
      <left style="medium">
        <color indexed="64"/>
      </left>
      <right style="thin">
        <color theme="1" tint="0.499984740745262"/>
      </right>
      <top style="medium">
        <color indexed="64"/>
      </top>
      <bottom/>
      <diagonal/>
    </border>
    <border>
      <left style="medium">
        <color indexed="64"/>
      </left>
      <right style="thin">
        <color theme="1" tint="0.499984740745262"/>
      </right>
      <top/>
      <bottom/>
      <diagonal/>
    </border>
    <border>
      <left style="medium">
        <color indexed="64"/>
      </left>
      <right style="thin">
        <color theme="1" tint="0.499984740745262"/>
      </right>
      <top/>
      <bottom style="thin">
        <color theme="1" tint="0.499984740745262"/>
      </bottom>
      <diagonal/>
    </border>
    <border>
      <left style="medium">
        <color indexed="64"/>
      </left>
      <right style="thin">
        <color theme="1" tint="0.499984740745262"/>
      </right>
      <top style="thin">
        <color theme="1" tint="0.499984740745262"/>
      </top>
      <bottom/>
      <diagonal/>
    </border>
    <border>
      <left style="medium">
        <color indexed="64"/>
      </left>
      <right style="thin">
        <color theme="1" tint="0.499984740745262"/>
      </right>
      <top/>
      <bottom style="medium">
        <color indexed="64"/>
      </bottom>
      <diagonal/>
    </border>
    <border>
      <left style="thin">
        <color theme="1" tint="0.499984740745262"/>
      </left>
      <right/>
      <top style="hair">
        <color theme="1" tint="0.499984740745262"/>
      </top>
      <bottom style="medium">
        <color indexed="64"/>
      </bottom>
      <diagonal/>
    </border>
    <border>
      <left/>
      <right style="thin">
        <color theme="1" tint="0.499984740745262"/>
      </right>
      <top style="hair">
        <color theme="1" tint="0.499984740745262"/>
      </top>
      <bottom style="medium">
        <color indexed="64"/>
      </bottom>
      <diagonal/>
    </border>
    <border>
      <left/>
      <right/>
      <top style="hair">
        <color theme="1" tint="0.499984740745262"/>
      </top>
      <bottom style="medium">
        <color indexed="64"/>
      </bottom>
      <diagonal/>
    </border>
    <border>
      <left/>
      <right style="medium">
        <color indexed="64"/>
      </right>
      <top style="hair">
        <color theme="1" tint="0.499984740745262"/>
      </top>
      <bottom style="medium">
        <color indexed="64"/>
      </bottom>
      <diagonal/>
    </border>
    <border>
      <left style="hair">
        <color theme="1" tint="0.499984740745262"/>
      </left>
      <right/>
      <top style="hair">
        <color theme="1" tint="0.499984740745262"/>
      </top>
      <bottom style="hair">
        <color theme="1" tint="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92">
    <xf numFmtId="0" fontId="0" fillId="0" borderId="0">
      <alignment vertical="center"/>
    </xf>
    <xf numFmtId="0" fontId="82" fillId="0" borderId="0"/>
    <xf numFmtId="0" fontId="82" fillId="0" borderId="0"/>
    <xf numFmtId="0" fontId="88" fillId="0" borderId="0"/>
    <xf numFmtId="41" fontId="90" fillId="0" borderId="0" applyFont="0" applyFill="0" applyBorder="0" applyAlignment="0" applyProtection="0">
      <alignment vertical="center"/>
    </xf>
    <xf numFmtId="0" fontId="95" fillId="0" borderId="0"/>
    <xf numFmtId="0" fontId="132" fillId="0" borderId="0" applyNumberFormat="0" applyFill="0" applyBorder="0" applyAlignment="0" applyProtection="0">
      <alignment vertical="top"/>
      <protection locked="0"/>
    </xf>
    <xf numFmtId="41" fontId="90" fillId="0" borderId="0" applyFont="0" applyFill="0" applyBorder="0" applyAlignment="0" applyProtection="0">
      <alignment vertical="center"/>
    </xf>
    <xf numFmtId="0" fontId="90" fillId="0" borderId="0">
      <alignment vertical="center"/>
    </xf>
    <xf numFmtId="0" fontId="15" fillId="0" borderId="0">
      <alignment vertical="center"/>
    </xf>
    <xf numFmtId="0" fontId="95" fillId="0" borderId="0"/>
    <xf numFmtId="0" fontId="15" fillId="0" borderId="0">
      <alignment vertical="center"/>
    </xf>
    <xf numFmtId="0" fontId="139" fillId="0" borderId="0">
      <alignment vertical="center"/>
    </xf>
    <xf numFmtId="0" fontId="88" fillId="0" borderId="0"/>
    <xf numFmtId="0" fontId="152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88" fillId="0" borderId="0"/>
    <xf numFmtId="0" fontId="14" fillId="0" borderId="0">
      <alignment vertical="center"/>
    </xf>
    <xf numFmtId="0" fontId="14" fillId="0" borderId="0">
      <alignment vertical="center"/>
    </xf>
    <xf numFmtId="41" fontId="139" fillId="0" borderId="0" applyFont="0" applyFill="0" applyBorder="0" applyAlignment="0" applyProtection="0">
      <alignment vertical="center"/>
    </xf>
    <xf numFmtId="0" fontId="13" fillId="0" borderId="0">
      <alignment vertical="center"/>
    </xf>
    <xf numFmtId="0" fontId="12" fillId="0" borderId="0">
      <alignment vertical="center"/>
    </xf>
    <xf numFmtId="0" fontId="11" fillId="0" borderId="0">
      <alignment vertical="center"/>
    </xf>
    <xf numFmtId="200" fontId="82" fillId="0" borderId="0">
      <protection locked="0"/>
    </xf>
    <xf numFmtId="0" fontId="170" fillId="0" borderId="0">
      <protection locked="0"/>
    </xf>
    <xf numFmtId="0" fontId="170" fillId="0" borderId="0">
      <protection locked="0"/>
    </xf>
    <xf numFmtId="0" fontId="170" fillId="0" borderId="0">
      <protection locked="0"/>
    </xf>
    <xf numFmtId="0" fontId="170" fillId="0" borderId="0">
      <protection locked="0"/>
    </xf>
    <xf numFmtId="40" fontId="171" fillId="0" borderId="0" applyFont="0" applyFill="0" applyBorder="0" applyAlignment="0" applyProtection="0"/>
    <xf numFmtId="38" fontId="171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71" fillId="0" borderId="0" applyFont="0" applyFill="0" applyBorder="0" applyAlignment="0" applyProtection="0"/>
    <xf numFmtId="9" fontId="82" fillId="0" borderId="0" applyFont="0" applyFill="0" applyBorder="0" applyAlignment="0" applyProtection="0"/>
    <xf numFmtId="0" fontId="172" fillId="0" borderId="0"/>
    <xf numFmtId="4" fontId="170" fillId="0" borderId="0">
      <protection locked="0"/>
    </xf>
    <xf numFmtId="201" fontId="82" fillId="0" borderId="0">
      <protection locked="0"/>
    </xf>
    <xf numFmtId="202" fontId="139" fillId="0" borderId="0" applyFont="0" applyFill="0" applyBorder="0" applyAlignment="0" applyProtection="0"/>
    <xf numFmtId="203" fontId="139" fillId="0" borderId="0" applyFont="0" applyFill="0" applyBorder="0" applyAlignment="0" applyProtection="0"/>
    <xf numFmtId="204" fontId="82" fillId="0" borderId="0">
      <protection locked="0"/>
    </xf>
    <xf numFmtId="0" fontId="170" fillId="0" borderId="271">
      <protection locked="0"/>
    </xf>
    <xf numFmtId="205" fontId="82" fillId="0" borderId="0">
      <protection locked="0"/>
    </xf>
    <xf numFmtId="206" fontId="82" fillId="0" borderId="0">
      <protection locked="0"/>
    </xf>
    <xf numFmtId="207" fontId="120" fillId="0" borderId="0" applyFont="0" applyFill="0" applyBorder="0" applyAlignment="0" applyProtection="0"/>
    <xf numFmtId="208" fontId="120" fillId="0" borderId="0" applyFont="0" applyFill="0" applyBorder="0" applyAlignment="0" applyProtection="0"/>
    <xf numFmtId="209" fontId="120" fillId="0" borderId="0" applyFont="0" applyFill="0" applyBorder="0" applyAlignment="0" applyProtection="0"/>
    <xf numFmtId="210" fontId="120" fillId="0" borderId="0" applyFont="0" applyFill="0" applyBorder="0" applyAlignment="0" applyProtection="0"/>
    <xf numFmtId="0" fontId="120" fillId="0" borderId="0"/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</cellStyleXfs>
  <cellXfs count="1971">
    <xf numFmtId="0" fontId="0" fillId="0" borderId="0" xfId="0">
      <alignment vertical="center"/>
    </xf>
    <xf numFmtId="0" fontId="88" fillId="0" borderId="0" xfId="3"/>
    <xf numFmtId="187" fontId="88" fillId="0" borderId="0" xfId="3" applyNumberFormat="1"/>
    <xf numFmtId="0" fontId="89" fillId="0" borderId="0" xfId="3" applyFont="1" applyAlignment="1">
      <alignment horizontal="right"/>
    </xf>
    <xf numFmtId="0" fontId="89" fillId="0" borderId="0" xfId="3" applyFont="1"/>
    <xf numFmtId="41" fontId="88" fillId="0" borderId="0" xfId="4" applyFont="1" applyAlignment="1"/>
    <xf numFmtId="0" fontId="95" fillId="0" borderId="0" xfId="3" applyFont="1"/>
    <xf numFmtId="189" fontId="89" fillId="0" borderId="0" xfId="3" applyNumberFormat="1" applyFont="1" applyAlignment="1">
      <alignment horizontal="right"/>
    </xf>
    <xf numFmtId="189" fontId="89" fillId="0" borderId="0" xfId="3" quotePrefix="1" applyNumberFormat="1" applyFont="1" applyAlignment="1">
      <alignment horizontal="right"/>
    </xf>
    <xf numFmtId="189" fontId="88" fillId="0" borderId="0" xfId="3" applyNumberFormat="1"/>
    <xf numFmtId="0" fontId="95" fillId="0" borderId="0" xfId="5"/>
    <xf numFmtId="0" fontId="0" fillId="0" borderId="0" xfId="0" applyAlignment="1"/>
    <xf numFmtId="190" fontId="88" fillId="0" borderId="0" xfId="3" applyNumberFormat="1"/>
    <xf numFmtId="179" fontId="88" fillId="0" borderId="0" xfId="4" applyNumberFormat="1" applyFont="1" applyAlignment="1"/>
    <xf numFmtId="179" fontId="88" fillId="0" borderId="0" xfId="3" applyNumberFormat="1"/>
    <xf numFmtId="0" fontId="88" fillId="0" borderId="0" xfId="0" applyFont="1" applyBorder="1" applyAlignment="1"/>
    <xf numFmtId="195" fontId="0" fillId="0" borderId="0" xfId="0" applyNumberFormat="1" applyAlignment="1"/>
    <xf numFmtId="187" fontId="0" fillId="0" borderId="0" xfId="0" applyNumberFormat="1" applyAlignment="1"/>
    <xf numFmtId="187" fontId="0" fillId="0" borderId="0" xfId="0" applyNumberFormat="1">
      <alignment vertical="center"/>
    </xf>
    <xf numFmtId="190" fontId="0" fillId="0" borderId="0" xfId="0" applyNumberFormat="1">
      <alignment vertical="center"/>
    </xf>
    <xf numFmtId="198" fontId="89" fillId="0" borderId="0" xfId="3" quotePrefix="1" applyNumberFormat="1" applyFont="1" applyAlignment="1">
      <alignment horizontal="right"/>
    </xf>
    <xf numFmtId="0" fontId="0" fillId="16" borderId="0" xfId="0" applyFill="1">
      <alignment vertical="center"/>
    </xf>
    <xf numFmtId="0" fontId="0" fillId="0" borderId="143" xfId="0" applyBorder="1">
      <alignment vertical="center"/>
    </xf>
    <xf numFmtId="0" fontId="0" fillId="0" borderId="0" xfId="0" applyFont="1">
      <alignment vertical="center"/>
    </xf>
    <xf numFmtId="186" fontId="51" fillId="17" borderId="175" xfId="0" applyNumberFormat="1" applyFont="1" applyFill="1" applyBorder="1" applyAlignment="1">
      <alignment horizontal="center" vertical="center" wrapText="1"/>
    </xf>
    <xf numFmtId="0" fontId="51" fillId="17" borderId="175" xfId="0" applyFont="1" applyFill="1" applyBorder="1" applyAlignment="1">
      <alignment horizontal="center" vertical="center" wrapText="1"/>
    </xf>
    <xf numFmtId="0" fontId="51" fillId="17" borderId="175" xfId="0" applyFont="1" applyFill="1" applyBorder="1" applyAlignment="1">
      <alignment horizontal="center" vertical="center"/>
    </xf>
    <xf numFmtId="186" fontId="51" fillId="0" borderId="175" xfId="0" applyNumberFormat="1" applyFont="1" applyFill="1" applyBorder="1" applyAlignment="1"/>
    <xf numFmtId="190" fontId="51" fillId="0" borderId="175" xfId="0" applyNumberFormat="1" applyFont="1" applyFill="1" applyBorder="1" applyAlignment="1">
      <alignment horizontal="right"/>
    </xf>
    <xf numFmtId="184" fontId="51" fillId="0" borderId="175" xfId="0" applyNumberFormat="1" applyFont="1" applyFill="1" applyBorder="1" applyAlignment="1">
      <alignment horizontal="right"/>
    </xf>
    <xf numFmtId="190" fontId="51" fillId="0" borderId="175" xfId="0" applyNumberFormat="1" applyFont="1" applyFill="1" applyBorder="1" applyAlignment="1">
      <alignment horizontal="right" vertical="top" wrapText="1"/>
    </xf>
    <xf numFmtId="0" fontId="51" fillId="0" borderId="175" xfId="0" applyFont="1" applyFill="1" applyBorder="1" applyAlignment="1">
      <alignment vertical="center"/>
    </xf>
    <xf numFmtId="0" fontId="51" fillId="0" borderId="175" xfId="0" applyFont="1" applyFill="1" applyBorder="1" applyAlignment="1"/>
    <xf numFmtId="187" fontId="51" fillId="0" borderId="175" xfId="0" applyNumberFormat="1" applyFont="1" applyFill="1" applyBorder="1" applyAlignment="1">
      <alignment horizontal="right" vertical="top" wrapText="1"/>
    </xf>
    <xf numFmtId="2" fontId="51" fillId="0" borderId="175" xfId="0" applyNumberFormat="1" applyFont="1" applyFill="1" applyBorder="1" applyAlignment="1">
      <alignment horizontal="right"/>
    </xf>
    <xf numFmtId="187" fontId="51" fillId="0" borderId="175" xfId="0" applyNumberFormat="1" applyFont="1" applyFill="1" applyBorder="1" applyAlignment="1">
      <alignment horizontal="right" wrapText="1"/>
    </xf>
    <xf numFmtId="186" fontId="51" fillId="0" borderId="175" xfId="0" quotePrefix="1" applyNumberFormat="1" applyFont="1" applyFill="1" applyBorder="1" applyAlignment="1"/>
    <xf numFmtId="2" fontId="51" fillId="0" borderId="175" xfId="0" applyNumberFormat="1" applyFont="1" applyFill="1" applyBorder="1" applyAlignment="1"/>
    <xf numFmtId="187" fontId="51" fillId="0" borderId="175" xfId="0" applyNumberFormat="1" applyFont="1" applyFill="1" applyBorder="1" applyAlignment="1">
      <alignment wrapText="1"/>
    </xf>
    <xf numFmtId="0" fontId="51" fillId="0" borderId="175" xfId="0" applyFont="1" applyFill="1" applyBorder="1">
      <alignment vertical="center"/>
    </xf>
    <xf numFmtId="186" fontId="51" fillId="17" borderId="176" xfId="0" applyNumberFormat="1" applyFont="1" applyFill="1" applyBorder="1" applyAlignment="1">
      <alignment horizontal="center" vertical="center" wrapText="1"/>
    </xf>
    <xf numFmtId="186" fontId="51" fillId="17" borderId="175" xfId="0" applyNumberFormat="1" applyFont="1" applyFill="1" applyBorder="1" applyAlignment="1">
      <alignment vertical="center" wrapText="1"/>
    </xf>
    <xf numFmtId="0" fontId="49" fillId="0" borderId="0" xfId="0" applyFont="1" applyBorder="1" applyAlignment="1" applyProtection="1">
      <alignment horizontal="left" vertical="center"/>
    </xf>
    <xf numFmtId="0" fontId="49" fillId="0" borderId="0" xfId="0" applyFont="1" applyBorder="1" applyAlignment="1" applyProtection="1">
      <alignment horizontal="left" vertical="center" wrapText="1"/>
    </xf>
    <xf numFmtId="0" fontId="48" fillId="0" borderId="0" xfId="0" applyFont="1" applyBorder="1" applyAlignment="1" applyProtection="1">
      <alignment horizontal="left" vertical="center" wrapText="1"/>
    </xf>
    <xf numFmtId="0" fontId="49" fillId="0" borderId="0" xfId="0" applyFont="1" applyBorder="1" applyAlignment="1" applyProtection="1">
      <alignment vertical="center" wrapText="1"/>
    </xf>
    <xf numFmtId="0" fontId="153" fillId="0" borderId="0" xfId="12" applyFont="1">
      <alignment vertical="center"/>
    </xf>
    <xf numFmtId="0" fontId="154" fillId="20" borderId="0" xfId="12" applyFont="1" applyFill="1">
      <alignment vertical="center"/>
    </xf>
    <xf numFmtId="0" fontId="153" fillId="20" borderId="0" xfId="12" applyFont="1" applyFill="1">
      <alignment vertical="center"/>
    </xf>
    <xf numFmtId="189" fontId="154" fillId="12" borderId="0" xfId="12" applyNumberFormat="1" applyFont="1" applyFill="1">
      <alignment vertical="center"/>
    </xf>
    <xf numFmtId="0" fontId="154" fillId="12" borderId="0" xfId="12" applyFont="1" applyFill="1" applyAlignment="1">
      <alignment horizontal="center" vertical="center"/>
    </xf>
    <xf numFmtId="189" fontId="154" fillId="12" borderId="0" xfId="12" applyNumberFormat="1" applyFont="1" applyFill="1" applyBorder="1">
      <alignment vertical="center"/>
    </xf>
    <xf numFmtId="49" fontId="155" fillId="21" borderId="233" xfId="21" applyNumberFormat="1" applyFont="1" applyFill="1" applyBorder="1" applyAlignment="1">
      <alignment horizontal="left" vertical="center" wrapText="1"/>
    </xf>
    <xf numFmtId="3" fontId="156" fillId="13" borderId="234" xfId="22" applyNumberFormat="1" applyFont="1" applyFill="1" applyBorder="1" applyAlignment="1">
      <alignment horizontal="right" vertical="center" wrapText="1"/>
    </xf>
    <xf numFmtId="3" fontId="156" fillId="13" borderId="234" xfId="12" applyNumberFormat="1" applyFont="1" applyFill="1" applyBorder="1" applyAlignment="1">
      <alignment horizontal="right" vertical="center" wrapText="1"/>
    </xf>
    <xf numFmtId="3" fontId="156" fillId="13" borderId="234" xfId="21" applyNumberFormat="1" applyFont="1" applyFill="1" applyBorder="1" applyAlignment="1">
      <alignment horizontal="right" vertical="center" wrapText="1"/>
    </xf>
    <xf numFmtId="49" fontId="155" fillId="21" borderId="233" xfId="12" applyNumberFormat="1" applyFont="1" applyFill="1" applyBorder="1" applyAlignment="1">
      <alignment horizontal="left" vertical="center" wrapText="1"/>
    </xf>
    <xf numFmtId="0" fontId="156" fillId="13" borderId="234" xfId="22" applyFont="1" applyFill="1" applyBorder="1" applyAlignment="1">
      <alignment horizontal="right" vertical="center" wrapText="1"/>
    </xf>
    <xf numFmtId="0" fontId="156" fillId="13" borderId="234" xfId="12" applyFont="1" applyFill="1" applyBorder="1" applyAlignment="1">
      <alignment horizontal="right" vertical="center" wrapText="1"/>
    </xf>
    <xf numFmtId="0" fontId="156" fillId="13" borderId="234" xfId="21" applyFont="1" applyFill="1" applyBorder="1" applyAlignment="1">
      <alignment horizontal="right" vertical="center" wrapText="1"/>
    </xf>
    <xf numFmtId="49" fontId="155" fillId="20" borderId="233" xfId="21" applyNumberFormat="1" applyFont="1" applyFill="1" applyBorder="1" applyAlignment="1">
      <alignment horizontal="left" vertical="center" wrapText="1"/>
    </xf>
    <xf numFmtId="41" fontId="153" fillId="20" borderId="0" xfId="23" applyFont="1" applyFill="1">
      <alignment vertical="center"/>
    </xf>
    <xf numFmtId="3" fontId="157" fillId="13" borderId="234" xfId="12" applyNumberFormat="1" applyFont="1" applyFill="1" applyBorder="1" applyAlignment="1">
      <alignment horizontal="right" vertical="center" wrapText="1"/>
    </xf>
    <xf numFmtId="0" fontId="157" fillId="13" borderId="234" xfId="12" applyFont="1" applyFill="1" applyBorder="1" applyAlignment="1">
      <alignment horizontal="right" vertical="center" wrapText="1"/>
    </xf>
    <xf numFmtId="0" fontId="48" fillId="0" borderId="0" xfId="0" applyNumberFormat="1" applyFont="1" applyBorder="1" applyAlignment="1" applyProtection="1">
      <alignment horizontal="left" vertical="center" wrapText="1"/>
    </xf>
    <xf numFmtId="0" fontId="49" fillId="0" borderId="219" xfId="0" applyFont="1" applyBorder="1" applyAlignment="1" applyProtection="1">
      <alignment horizontal="left" vertical="center"/>
    </xf>
    <xf numFmtId="49" fontId="155" fillId="21" borderId="0" xfId="21" applyNumberFormat="1" applyFont="1" applyFill="1" applyBorder="1" applyAlignment="1">
      <alignment horizontal="left" vertical="center" wrapText="1"/>
    </xf>
    <xf numFmtId="49" fontId="155" fillId="21" borderId="0" xfId="12" applyNumberFormat="1" applyFont="1" applyFill="1" applyBorder="1" applyAlignment="1">
      <alignment horizontal="left" vertical="center" wrapText="1"/>
    </xf>
    <xf numFmtId="49" fontId="155" fillId="20" borderId="0" xfId="21" applyNumberFormat="1" applyFont="1" applyFill="1" applyBorder="1" applyAlignment="1">
      <alignment horizontal="left" vertical="center" wrapText="1"/>
    </xf>
    <xf numFmtId="0" fontId="153" fillId="0" borderId="0" xfId="0" applyFont="1">
      <alignment vertical="center"/>
    </xf>
    <xf numFmtId="189" fontId="154" fillId="12" borderId="0" xfId="0" applyNumberFormat="1" applyFont="1" applyFill="1">
      <alignment vertical="center"/>
    </xf>
    <xf numFmtId="3" fontId="158" fillId="13" borderId="234" xfId="24" applyNumberFormat="1" applyFont="1" applyFill="1" applyBorder="1" applyAlignment="1">
      <alignment horizontal="right" vertical="center" wrapText="1"/>
    </xf>
    <xf numFmtId="0" fontId="158" fillId="13" borderId="234" xfId="24" applyFont="1" applyFill="1" applyBorder="1" applyAlignment="1">
      <alignment horizontal="right" vertical="center" wrapText="1"/>
    </xf>
    <xf numFmtId="0" fontId="149" fillId="0" borderId="0" xfId="0" applyFont="1">
      <alignment vertical="center"/>
    </xf>
    <xf numFmtId="0" fontId="132" fillId="0" borderId="0" xfId="6" applyAlignment="1" applyProtection="1">
      <alignment horizontal="left" vertical="center"/>
    </xf>
    <xf numFmtId="0" fontId="159" fillId="0" borderId="0" xfId="6" applyFont="1" applyAlignment="1" applyProtection="1">
      <alignment horizontal="left" vertical="center"/>
    </xf>
    <xf numFmtId="0" fontId="164" fillId="0" borderId="0" xfId="26" applyFont="1" applyProtection="1">
      <alignment vertical="center"/>
      <protection hidden="1"/>
    </xf>
    <xf numFmtId="0" fontId="19" fillId="0" borderId="0" xfId="26" applyFont="1" applyProtection="1">
      <alignment vertical="center"/>
      <protection hidden="1"/>
    </xf>
    <xf numFmtId="0" fontId="19" fillId="0" borderId="0" xfId="26" applyFont="1">
      <alignment vertical="center"/>
    </xf>
    <xf numFmtId="0" fontId="20" fillId="0" borderId="0" xfId="26" applyFont="1" applyAlignment="1" applyProtection="1">
      <alignment horizontal="left"/>
      <protection hidden="1"/>
    </xf>
    <xf numFmtId="0" fontId="23" fillId="0" borderId="0" xfId="26" applyFont="1" applyProtection="1">
      <alignment vertical="center"/>
      <protection hidden="1"/>
    </xf>
    <xf numFmtId="0" fontId="25" fillId="0" borderId="0" xfId="26" applyFont="1" applyAlignment="1" applyProtection="1">
      <alignment vertical="top"/>
      <protection hidden="1"/>
    </xf>
    <xf numFmtId="0" fontId="25" fillId="0" borderId="0" xfId="26" applyFont="1" applyProtection="1">
      <alignment vertical="center"/>
      <protection hidden="1"/>
    </xf>
    <xf numFmtId="0" fontId="19" fillId="0" borderId="0" xfId="26" applyFont="1" applyFill="1">
      <alignment vertical="center"/>
    </xf>
    <xf numFmtId="0" fontId="87" fillId="22" borderId="9" xfId="26" applyFont="1" applyFill="1" applyBorder="1" applyAlignment="1" applyProtection="1">
      <alignment horizontal="center" vertical="center"/>
      <protection hidden="1"/>
    </xf>
    <xf numFmtId="0" fontId="87" fillId="22" borderId="9" xfId="26" applyFont="1" applyFill="1" applyBorder="1" applyAlignment="1" applyProtection="1">
      <alignment horizontal="center" vertical="center" wrapText="1"/>
      <protection hidden="1"/>
    </xf>
    <xf numFmtId="0" fontId="87" fillId="22" borderId="4" xfId="26" applyFont="1" applyFill="1" applyBorder="1" applyAlignment="1" applyProtection="1">
      <alignment horizontal="center" vertical="center"/>
      <protection hidden="1"/>
    </xf>
    <xf numFmtId="0" fontId="87" fillId="22" borderId="8" xfId="26" applyFont="1" applyFill="1" applyBorder="1" applyAlignment="1" applyProtection="1">
      <alignment horizontal="center" vertical="center"/>
      <protection hidden="1"/>
    </xf>
    <xf numFmtId="0" fontId="87" fillId="22" borderId="1" xfId="26" applyFont="1" applyFill="1" applyBorder="1" applyAlignment="1" applyProtection="1">
      <alignment horizontal="center" vertical="center"/>
      <protection hidden="1"/>
    </xf>
    <xf numFmtId="0" fontId="87" fillId="22" borderId="1" xfId="26" applyFont="1" applyFill="1" applyBorder="1" applyAlignment="1" applyProtection="1">
      <alignment horizontal="center" vertical="center" wrapText="1"/>
      <protection hidden="1"/>
    </xf>
    <xf numFmtId="0" fontId="87" fillId="22" borderId="0" xfId="26" applyFont="1" applyFill="1" applyBorder="1" applyAlignment="1" applyProtection="1">
      <alignment horizontal="center" vertical="center"/>
      <protection hidden="1"/>
    </xf>
    <xf numFmtId="0" fontId="83" fillId="22" borderId="61" xfId="26" applyFont="1" applyFill="1" applyBorder="1" applyAlignment="1" applyProtection="1">
      <alignment horizontal="center" vertical="center" wrapText="1"/>
      <protection hidden="1"/>
    </xf>
    <xf numFmtId="0" fontId="83" fillId="22" borderId="60" xfId="26" applyFont="1" applyFill="1" applyBorder="1" applyAlignment="1" applyProtection="1">
      <alignment horizontal="center" vertical="center" wrapText="1"/>
      <protection hidden="1"/>
    </xf>
    <xf numFmtId="0" fontId="165" fillId="0" borderId="0" xfId="26" applyFont="1" applyAlignment="1" applyProtection="1">
      <alignment vertical="top"/>
      <protection hidden="1"/>
    </xf>
    <xf numFmtId="187" fontId="25" fillId="0" borderId="117" xfId="26" applyNumberFormat="1" applyFont="1" applyBorder="1" applyAlignment="1" applyProtection="1">
      <alignment horizontal="right" vertical="center"/>
      <protection hidden="1"/>
    </xf>
    <xf numFmtId="187" fontId="25" fillId="0" borderId="116" xfId="26" applyNumberFormat="1" applyFont="1" applyBorder="1" applyAlignment="1" applyProtection="1">
      <alignment horizontal="right" vertical="center"/>
      <protection hidden="1"/>
    </xf>
    <xf numFmtId="187" fontId="25" fillId="0" borderId="115" xfId="26" applyNumberFormat="1" applyFont="1" applyBorder="1" applyAlignment="1" applyProtection="1">
      <alignment horizontal="right" vertical="center"/>
      <protection hidden="1"/>
    </xf>
    <xf numFmtId="0" fontId="40" fillId="0" borderId="0" xfId="26" applyFont="1" applyProtection="1">
      <alignment vertical="center"/>
      <protection hidden="1"/>
    </xf>
    <xf numFmtId="187" fontId="25" fillId="0" borderId="5" xfId="26" applyNumberFormat="1" applyFont="1" applyBorder="1" applyAlignment="1" applyProtection="1">
      <alignment horizontal="right" vertical="center"/>
      <protection hidden="1"/>
    </xf>
    <xf numFmtId="187" fontId="25" fillId="0" borderId="6" xfId="26" applyNumberFormat="1" applyFont="1" applyBorder="1" applyAlignment="1" applyProtection="1">
      <alignment horizontal="right" vertical="center"/>
      <protection hidden="1"/>
    </xf>
    <xf numFmtId="187" fontId="25" fillId="0" borderId="7" xfId="26" applyNumberFormat="1" applyFont="1" applyBorder="1" applyAlignment="1" applyProtection="1">
      <alignment horizontal="right" vertical="center"/>
      <protection hidden="1"/>
    </xf>
    <xf numFmtId="0" fontId="165" fillId="0" borderId="0" xfId="26" applyFont="1">
      <alignment vertical="center"/>
    </xf>
    <xf numFmtId="0" fontId="166" fillId="0" borderId="0" xfId="26" applyFont="1">
      <alignment vertical="center"/>
    </xf>
    <xf numFmtId="0" fontId="40" fillId="0" borderId="0" xfId="26" applyFont="1">
      <alignment vertical="center"/>
    </xf>
    <xf numFmtId="0" fontId="148" fillId="18" borderId="0" xfId="26" applyFont="1" applyFill="1" applyProtection="1">
      <alignment vertical="center"/>
      <protection hidden="1"/>
    </xf>
    <xf numFmtId="0" fontId="148" fillId="18" borderId="0" xfId="26" applyFont="1" applyFill="1">
      <alignment vertical="center"/>
    </xf>
    <xf numFmtId="0" fontId="148" fillId="0" borderId="0" xfId="26" applyFont="1">
      <alignment vertical="center"/>
    </xf>
    <xf numFmtId="187" fontId="25" fillId="0" borderId="1" xfId="26" applyNumberFormat="1" applyFont="1" applyBorder="1" applyAlignment="1" applyProtection="1">
      <alignment horizontal="right" vertical="center"/>
      <protection hidden="1"/>
    </xf>
    <xf numFmtId="187" fontId="25" fillId="0" borderId="2" xfId="26" applyNumberFormat="1" applyFont="1" applyBorder="1" applyAlignment="1" applyProtection="1">
      <alignment horizontal="right" vertical="center"/>
      <protection hidden="1"/>
    </xf>
    <xf numFmtId="187" fontId="25" fillId="0" borderId="3" xfId="26" applyNumberFormat="1" applyFont="1" applyBorder="1" applyAlignment="1" applyProtection="1">
      <alignment horizontal="right" vertical="center"/>
      <protection hidden="1"/>
    </xf>
    <xf numFmtId="0" fontId="148" fillId="0" borderId="0" xfId="26" applyFont="1" applyFill="1" applyProtection="1">
      <alignment vertical="center"/>
      <protection hidden="1"/>
    </xf>
    <xf numFmtId="0" fontId="148" fillId="0" borderId="0" xfId="26" applyFont="1" applyFill="1">
      <alignment vertical="center"/>
    </xf>
    <xf numFmtId="0" fontId="167" fillId="0" borderId="0" xfId="26" applyFont="1">
      <alignment vertical="center"/>
    </xf>
    <xf numFmtId="187" fontId="25" fillId="0" borderId="46" xfId="26" applyNumberFormat="1" applyFont="1" applyBorder="1" applyAlignment="1" applyProtection="1">
      <alignment horizontal="right" vertical="center"/>
      <protection hidden="1"/>
    </xf>
    <xf numFmtId="187" fontId="25" fillId="0" borderId="47" xfId="26" applyNumberFormat="1" applyFont="1" applyBorder="1" applyAlignment="1" applyProtection="1">
      <alignment horizontal="right" vertical="center"/>
      <protection hidden="1"/>
    </xf>
    <xf numFmtId="187" fontId="25" fillId="0" borderId="38" xfId="26" applyNumberFormat="1" applyFont="1" applyBorder="1" applyAlignment="1" applyProtection="1">
      <alignment horizontal="right" vertical="center"/>
      <protection hidden="1"/>
    </xf>
    <xf numFmtId="0" fontId="148" fillId="0" borderId="0" xfId="26" applyFont="1" applyProtection="1">
      <alignment vertical="center"/>
      <protection hidden="1"/>
    </xf>
    <xf numFmtId="0" fontId="168" fillId="0" borderId="0" xfId="26" applyFont="1" applyAlignment="1" applyProtection="1">
      <alignment horizontal="left"/>
    </xf>
    <xf numFmtId="187" fontId="25" fillId="0" borderId="12" xfId="26" applyNumberFormat="1" applyFont="1" applyBorder="1" applyAlignment="1" applyProtection="1">
      <alignment horizontal="right" vertical="center"/>
      <protection hidden="1"/>
    </xf>
    <xf numFmtId="187" fontId="25" fillId="0" borderId="11" xfId="26" applyNumberFormat="1" applyFont="1" applyBorder="1" applyAlignment="1" applyProtection="1">
      <alignment horizontal="right" vertical="center"/>
      <protection hidden="1"/>
    </xf>
    <xf numFmtId="187" fontId="25" fillId="0" borderId="10" xfId="26" applyNumberFormat="1" applyFont="1" applyBorder="1" applyAlignment="1" applyProtection="1">
      <alignment horizontal="right" vertical="center"/>
      <protection hidden="1"/>
    </xf>
    <xf numFmtId="187" fontId="25" fillId="0" borderId="9" xfId="26" applyNumberFormat="1" applyFont="1" applyBorder="1" applyAlignment="1" applyProtection="1">
      <alignment horizontal="right" vertical="center"/>
      <protection hidden="1"/>
    </xf>
    <xf numFmtId="187" fontId="25" fillId="0" borderId="4" xfId="26" applyNumberFormat="1" applyFont="1" applyBorder="1" applyAlignment="1" applyProtection="1">
      <alignment horizontal="right" vertical="center"/>
      <protection hidden="1"/>
    </xf>
    <xf numFmtId="187" fontId="25" fillId="0" borderId="8" xfId="26" applyNumberFormat="1" applyFont="1" applyBorder="1" applyAlignment="1" applyProtection="1">
      <alignment horizontal="right" vertical="center"/>
      <protection hidden="1"/>
    </xf>
    <xf numFmtId="187" fontId="25" fillId="0" borderId="61" xfId="26" applyNumberFormat="1" applyFont="1" applyBorder="1" applyAlignment="1" applyProtection="1">
      <alignment horizontal="right" vertical="center"/>
      <protection hidden="1"/>
    </xf>
    <xf numFmtId="187" fontId="25" fillId="0" borderId="63" xfId="26" applyNumberFormat="1" applyFont="1" applyBorder="1" applyAlignment="1" applyProtection="1">
      <alignment horizontal="right" vertical="center"/>
      <protection hidden="1"/>
    </xf>
    <xf numFmtId="187" fontId="25" fillId="0" borderId="53" xfId="26" applyNumberFormat="1" applyFont="1" applyBorder="1" applyAlignment="1" applyProtection="1">
      <alignment horizontal="right" vertical="center"/>
      <protection hidden="1"/>
    </xf>
    <xf numFmtId="187" fontId="25" fillId="0" borderId="54" xfId="26" applyNumberFormat="1" applyFont="1" applyBorder="1" applyAlignment="1" applyProtection="1">
      <alignment horizontal="right" vertical="center"/>
      <protection hidden="1"/>
    </xf>
    <xf numFmtId="176" fontId="49" fillId="0" borderId="0" xfId="26" applyNumberFormat="1" applyFont="1" applyBorder="1" applyAlignment="1" applyProtection="1">
      <alignment horizontal="right" vertical="center"/>
      <protection hidden="1"/>
    </xf>
    <xf numFmtId="0" fontId="148" fillId="0" borderId="0" xfId="26" applyFont="1" applyAlignment="1" applyProtection="1">
      <alignment vertical="center"/>
      <protection hidden="1"/>
    </xf>
    <xf numFmtId="0" fontId="11" fillId="0" borderId="0" xfId="26" applyProtection="1">
      <alignment vertical="center"/>
      <protection hidden="1"/>
    </xf>
    <xf numFmtId="0" fontId="32" fillId="0" borderId="0" xfId="26" applyFont="1" applyBorder="1" applyAlignment="1" applyProtection="1">
      <alignment vertical="top"/>
      <protection hidden="1"/>
    </xf>
    <xf numFmtId="0" fontId="11" fillId="0" borderId="0" xfId="26" applyBorder="1" applyProtection="1">
      <alignment vertical="center"/>
      <protection hidden="1"/>
    </xf>
    <xf numFmtId="0" fontId="11" fillId="0" borderId="0" xfId="26" applyFill="1" applyProtection="1">
      <alignment vertical="center"/>
      <protection hidden="1"/>
    </xf>
    <xf numFmtId="0" fontId="175" fillId="0" borderId="0" xfId="0" applyFont="1">
      <alignment vertical="center"/>
    </xf>
    <xf numFmtId="0" fontId="176" fillId="0" borderId="0" xfId="6" applyFont="1" applyAlignment="1" applyProtection="1">
      <alignment horizontal="left" vertical="center"/>
    </xf>
    <xf numFmtId="0" fontId="178" fillId="0" borderId="0" xfId="0" applyFont="1">
      <alignment vertical="center"/>
    </xf>
    <xf numFmtId="0" fontId="0" fillId="0" borderId="272" xfId="0" applyBorder="1">
      <alignment vertical="center"/>
    </xf>
    <xf numFmtId="0" fontId="0" fillId="0" borderId="272" xfId="0" applyFont="1" applyBorder="1">
      <alignment vertical="center"/>
    </xf>
    <xf numFmtId="0" fontId="0" fillId="0" borderId="51" xfId="0" applyBorder="1">
      <alignment vertical="center"/>
    </xf>
    <xf numFmtId="0" fontId="0" fillId="0" borderId="51" xfId="0" applyFont="1" applyBorder="1">
      <alignment vertical="center"/>
    </xf>
    <xf numFmtId="176" fontId="51" fillId="0" borderId="175" xfId="0" applyNumberFormat="1" applyFont="1" applyFill="1" applyBorder="1" applyAlignment="1">
      <alignment horizontal="right"/>
    </xf>
    <xf numFmtId="176" fontId="51" fillId="0" borderId="175" xfId="0" applyNumberFormat="1" applyFont="1" applyFill="1" applyBorder="1" applyAlignment="1"/>
    <xf numFmtId="187" fontId="51" fillId="0" borderId="175" xfId="0" applyNumberFormat="1" applyFont="1" applyFill="1" applyBorder="1" applyAlignment="1">
      <alignment horizontal="right"/>
    </xf>
    <xf numFmtId="0" fontId="132" fillId="0" borderId="0" xfId="6" applyAlignment="1" applyProtection="1">
      <alignment horizontal="left" vertical="center"/>
    </xf>
    <xf numFmtId="0" fontId="182" fillId="0" borderId="0" xfId="6" applyFont="1" applyAlignment="1" applyProtection="1">
      <alignment vertical="center"/>
    </xf>
    <xf numFmtId="0" fontId="184" fillId="0" borderId="0" xfId="26" applyFont="1" applyAlignment="1">
      <alignment vertical="center"/>
    </xf>
    <xf numFmtId="0" fontId="40" fillId="0" borderId="0" xfId="26" applyFont="1" applyAlignment="1">
      <alignment vertical="center"/>
    </xf>
    <xf numFmtId="0" fontId="132" fillId="0" borderId="0" xfId="6" applyAlignment="1" applyProtection="1">
      <alignment horizontal="left" vertical="center"/>
    </xf>
    <xf numFmtId="0" fontId="96" fillId="0" borderId="0" xfId="0" applyFont="1" applyProtection="1">
      <alignment vertical="center"/>
      <protection locked="0" hidden="1"/>
    </xf>
    <xf numFmtId="188" fontId="93" fillId="10" borderId="0" xfId="0" applyNumberFormat="1" applyFont="1" applyFill="1" applyAlignment="1" applyProtection="1">
      <alignment vertical="center"/>
      <protection locked="0" hidden="1"/>
    </xf>
    <xf numFmtId="0" fontId="92" fillId="0" borderId="0" xfId="0" applyFont="1" applyProtection="1">
      <alignment vertical="center"/>
      <protection locked="0" hidden="1"/>
    </xf>
    <xf numFmtId="0" fontId="92" fillId="0" borderId="0" xfId="0" applyFont="1" applyFill="1" applyProtection="1">
      <alignment vertical="center"/>
      <protection locked="0" hidden="1"/>
    </xf>
    <xf numFmtId="0" fontId="107" fillId="0" borderId="0" xfId="0" applyFont="1" applyFill="1" applyProtection="1">
      <alignment vertical="center"/>
      <protection locked="0" hidden="1"/>
    </xf>
    <xf numFmtId="0" fontId="107" fillId="0" borderId="0" xfId="0" applyFont="1" applyProtection="1">
      <alignment vertical="center"/>
      <protection locked="0" hidden="1"/>
    </xf>
    <xf numFmtId="0" fontId="96" fillId="0" borderId="0" xfId="0" applyFont="1" applyFill="1" applyProtection="1">
      <alignment vertical="center"/>
      <protection locked="0" hidden="1"/>
    </xf>
    <xf numFmtId="0" fontId="108" fillId="0" borderId="0" xfId="0" applyFont="1" applyBorder="1" applyAlignment="1" applyProtection="1">
      <protection locked="0" hidden="1"/>
    </xf>
    <xf numFmtId="0" fontId="92" fillId="0" borderId="0" xfId="0" quotePrefix="1" applyFont="1" applyProtection="1">
      <alignment vertical="center"/>
      <protection locked="0" hidden="1"/>
    </xf>
    <xf numFmtId="0" fontId="93" fillId="9" borderId="97" xfId="0" applyFont="1" applyFill="1" applyBorder="1" applyAlignment="1" applyProtection="1">
      <alignment horizontal="center" vertical="center"/>
      <protection locked="0" hidden="1"/>
    </xf>
    <xf numFmtId="189" fontId="93" fillId="9" borderId="99" xfId="0" applyNumberFormat="1" applyFont="1" applyFill="1" applyBorder="1" applyAlignment="1" applyProtection="1">
      <alignment horizontal="center" vertical="center"/>
      <protection locked="0" hidden="1"/>
    </xf>
    <xf numFmtId="189" fontId="93" fillId="9" borderId="98" xfId="0" applyNumberFormat="1" applyFont="1" applyFill="1" applyBorder="1" applyAlignment="1" applyProtection="1">
      <alignment horizontal="center" vertical="center"/>
      <protection locked="0" hidden="1"/>
    </xf>
    <xf numFmtId="0" fontId="107" fillId="0" borderId="0" xfId="0" quotePrefix="1" applyFont="1" applyFill="1" applyProtection="1">
      <alignment vertical="center"/>
      <protection locked="0" hidden="1"/>
    </xf>
    <xf numFmtId="0" fontId="96" fillId="0" borderId="0" xfId="0" quotePrefix="1" applyFont="1" applyFill="1" applyProtection="1">
      <alignment vertical="center"/>
      <protection locked="0" hidden="1"/>
    </xf>
    <xf numFmtId="196" fontId="93" fillId="12" borderId="87" xfId="0" applyNumberFormat="1" applyFont="1" applyFill="1" applyBorder="1" applyAlignment="1" applyProtection="1">
      <alignment horizontal="right" vertical="center"/>
      <protection locked="0" hidden="1"/>
    </xf>
    <xf numFmtId="196" fontId="93" fillId="12" borderId="91" xfId="0" applyNumberFormat="1" applyFont="1" applyFill="1" applyBorder="1" applyAlignment="1" applyProtection="1">
      <alignment horizontal="right" vertical="center"/>
      <protection locked="0" hidden="1"/>
    </xf>
    <xf numFmtId="196" fontId="97" fillId="12" borderId="87" xfId="0" applyNumberFormat="1" applyFont="1" applyFill="1" applyBorder="1" applyAlignment="1" applyProtection="1">
      <alignment horizontal="right" vertical="center"/>
      <protection locked="0" hidden="1"/>
    </xf>
    <xf numFmtId="196" fontId="97" fillId="12" borderId="91" xfId="0" applyNumberFormat="1" applyFont="1" applyFill="1" applyBorder="1" applyAlignment="1" applyProtection="1">
      <alignment horizontal="right" vertical="center"/>
      <protection locked="0" hidden="1"/>
    </xf>
    <xf numFmtId="0" fontId="92" fillId="13" borderId="100" xfId="0" applyFont="1" applyFill="1" applyBorder="1" applyAlignment="1" applyProtection="1">
      <alignment horizontal="center" vertical="center"/>
      <protection locked="0" hidden="1"/>
    </xf>
    <xf numFmtId="187" fontId="92" fillId="13" borderId="100" xfId="0" applyNumberFormat="1" applyFont="1" applyFill="1" applyBorder="1" applyAlignment="1" applyProtection="1">
      <alignment horizontal="right" vertical="center"/>
      <protection locked="0" hidden="1"/>
    </xf>
    <xf numFmtId="196" fontId="92" fillId="13" borderId="100" xfId="0" applyNumberFormat="1" applyFont="1" applyFill="1" applyBorder="1" applyAlignment="1" applyProtection="1">
      <alignment horizontal="right" vertical="center"/>
      <protection locked="0" hidden="1"/>
    </xf>
    <xf numFmtId="196" fontId="92" fillId="13" borderId="101" xfId="0" applyNumberFormat="1" applyFont="1" applyFill="1" applyBorder="1" applyAlignment="1" applyProtection="1">
      <alignment horizontal="right" vertical="center"/>
      <protection locked="0" hidden="1"/>
    </xf>
    <xf numFmtId="0" fontId="92" fillId="13" borderId="87" xfId="0" applyFont="1" applyFill="1" applyBorder="1" applyAlignment="1" applyProtection="1">
      <alignment horizontal="center" vertical="center"/>
      <protection locked="0" hidden="1"/>
    </xf>
    <xf numFmtId="187" fontId="92" fillId="13" borderId="87" xfId="0" applyNumberFormat="1" applyFont="1" applyFill="1" applyBorder="1" applyAlignment="1" applyProtection="1">
      <alignment horizontal="right" vertical="center"/>
      <protection locked="0" hidden="1"/>
    </xf>
    <xf numFmtId="196" fontId="92" fillId="13" borderId="87" xfId="0" applyNumberFormat="1" applyFont="1" applyFill="1" applyBorder="1" applyAlignment="1" applyProtection="1">
      <alignment horizontal="right" vertical="center"/>
      <protection locked="0" hidden="1"/>
    </xf>
    <xf numFmtId="196" fontId="92" fillId="13" borderId="91" xfId="0" applyNumberFormat="1" applyFont="1" applyFill="1" applyBorder="1" applyAlignment="1" applyProtection="1">
      <alignment horizontal="right" vertical="center"/>
      <protection locked="0" hidden="1"/>
    </xf>
    <xf numFmtId="0" fontId="97" fillId="0" borderId="0" xfId="0" applyFont="1" applyFill="1" applyProtection="1">
      <alignment vertical="center"/>
      <protection locked="0" hidden="1"/>
    </xf>
    <xf numFmtId="0" fontId="94" fillId="0" borderId="0" xfId="0" applyFont="1" applyProtection="1">
      <alignment vertical="center"/>
      <protection locked="0" hidden="1"/>
    </xf>
    <xf numFmtId="0" fontId="92" fillId="13" borderId="102" xfId="0" applyFont="1" applyFill="1" applyBorder="1" applyAlignment="1" applyProtection="1">
      <alignment horizontal="center" vertical="center"/>
      <protection locked="0" hidden="1"/>
    </xf>
    <xf numFmtId="187" fontId="92" fillId="13" borderId="102" xfId="0" applyNumberFormat="1" applyFont="1" applyFill="1" applyBorder="1" applyAlignment="1" applyProtection="1">
      <alignment horizontal="right" vertical="center"/>
      <protection locked="0" hidden="1"/>
    </xf>
    <xf numFmtId="196" fontId="92" fillId="13" borderId="102" xfId="0" applyNumberFormat="1" applyFont="1" applyFill="1" applyBorder="1" applyAlignment="1" applyProtection="1">
      <alignment horizontal="right" vertical="center"/>
      <protection locked="0" hidden="1"/>
    </xf>
    <xf numFmtId="196" fontId="92" fillId="13" borderId="103" xfId="0" applyNumberFormat="1" applyFont="1" applyFill="1" applyBorder="1" applyAlignment="1" applyProtection="1">
      <alignment horizontal="right" vertical="center"/>
      <protection locked="0" hidden="1"/>
    </xf>
    <xf numFmtId="187" fontId="92" fillId="0" borderId="87" xfId="4" applyNumberFormat="1" applyFont="1" applyFill="1" applyBorder="1" applyAlignment="1" applyProtection="1">
      <alignment horizontal="right" vertical="center"/>
      <protection locked="0" hidden="1"/>
    </xf>
    <xf numFmtId="197" fontId="92" fillId="0" borderId="87" xfId="4" applyNumberFormat="1" applyFont="1" applyFill="1" applyBorder="1" applyAlignment="1" applyProtection="1">
      <alignment horizontal="right" vertical="center"/>
      <protection locked="0" hidden="1"/>
    </xf>
    <xf numFmtId="197" fontId="92" fillId="0" borderId="91" xfId="4" applyNumberFormat="1" applyFont="1" applyFill="1" applyBorder="1" applyAlignment="1" applyProtection="1">
      <alignment horizontal="right" vertical="center"/>
      <protection locked="0" hidden="1"/>
    </xf>
    <xf numFmtId="187" fontId="92" fillId="0" borderId="88" xfId="4" applyNumberFormat="1" applyFont="1" applyFill="1" applyBorder="1" applyAlignment="1" applyProtection="1">
      <alignment horizontal="right" vertical="center"/>
      <protection locked="0" hidden="1"/>
    </xf>
    <xf numFmtId="197" fontId="92" fillId="0" borderId="88" xfId="4" applyNumberFormat="1" applyFont="1" applyFill="1" applyBorder="1" applyAlignment="1" applyProtection="1">
      <alignment horizontal="right" vertical="center"/>
      <protection locked="0" hidden="1"/>
    </xf>
    <xf numFmtId="197" fontId="92" fillId="0" borderId="93" xfId="4" applyNumberFormat="1" applyFont="1" applyFill="1" applyBorder="1" applyAlignment="1" applyProtection="1">
      <alignment horizontal="right" vertical="center"/>
      <protection locked="0" hidden="1"/>
    </xf>
    <xf numFmtId="196" fontId="93" fillId="12" borderId="86" xfId="0" applyNumberFormat="1" applyFont="1" applyFill="1" applyBorder="1" applyAlignment="1" applyProtection="1">
      <alignment horizontal="right" vertical="center"/>
      <protection locked="0" hidden="1"/>
    </xf>
    <xf numFmtId="196" fontId="93" fillId="12" borderId="86" xfId="0" applyNumberFormat="1" applyFont="1" applyFill="1" applyBorder="1" applyProtection="1">
      <alignment vertical="center"/>
      <protection locked="0" hidden="1"/>
    </xf>
    <xf numFmtId="196" fontId="93" fillId="12" borderId="89" xfId="0" applyNumberFormat="1" applyFont="1" applyFill="1" applyBorder="1" applyProtection="1">
      <alignment vertical="center"/>
      <protection locked="0" hidden="1"/>
    </xf>
    <xf numFmtId="196" fontId="92" fillId="12" borderId="87" xfId="0" applyNumberFormat="1" applyFont="1" applyFill="1" applyBorder="1" applyAlignment="1" applyProtection="1">
      <alignment horizontal="right" vertical="center"/>
      <protection locked="0" hidden="1"/>
    </xf>
    <xf numFmtId="196" fontId="92" fillId="12" borderId="87" xfId="0" applyNumberFormat="1" applyFont="1" applyFill="1" applyBorder="1" applyProtection="1">
      <alignment vertical="center"/>
      <protection locked="0" hidden="1"/>
    </xf>
    <xf numFmtId="196" fontId="92" fillId="12" borderId="91" xfId="0" applyNumberFormat="1" applyFont="1" applyFill="1" applyBorder="1" applyProtection="1">
      <alignment vertical="center"/>
      <protection locked="0" hidden="1"/>
    </xf>
    <xf numFmtId="0" fontId="92" fillId="0" borderId="100" xfId="0" applyFont="1" applyFill="1" applyBorder="1" applyAlignment="1" applyProtection="1">
      <alignment horizontal="center" vertical="center"/>
      <protection locked="0" hidden="1"/>
    </xf>
    <xf numFmtId="187" fontId="92" fillId="0" borderId="100" xfId="0" applyNumberFormat="1" applyFont="1" applyFill="1" applyBorder="1" applyAlignment="1" applyProtection="1">
      <alignment horizontal="right" vertical="center"/>
      <protection locked="0" hidden="1"/>
    </xf>
    <xf numFmtId="196" fontId="92" fillId="0" borderId="100" xfId="0" applyNumberFormat="1" applyFont="1" applyFill="1" applyBorder="1" applyAlignment="1" applyProtection="1">
      <alignment horizontal="right" vertical="center"/>
      <protection locked="0" hidden="1"/>
    </xf>
    <xf numFmtId="196" fontId="92" fillId="0" borderId="101" xfId="0" applyNumberFormat="1" applyFont="1" applyFill="1" applyBorder="1" applyAlignment="1" applyProtection="1">
      <alignment horizontal="right" vertical="center"/>
      <protection locked="0" hidden="1"/>
    </xf>
    <xf numFmtId="0" fontId="92" fillId="0" borderId="87" xfId="0" applyFont="1" applyFill="1" applyBorder="1" applyAlignment="1" applyProtection="1">
      <alignment horizontal="center" vertical="center"/>
      <protection locked="0" hidden="1"/>
    </xf>
    <xf numFmtId="187" fontId="92" fillId="0" borderId="87" xfId="0" applyNumberFormat="1" applyFont="1" applyFill="1" applyBorder="1" applyAlignment="1" applyProtection="1">
      <alignment horizontal="right" vertical="center"/>
      <protection locked="0" hidden="1"/>
    </xf>
    <xf numFmtId="196" fontId="92" fillId="0" borderId="87" xfId="0" applyNumberFormat="1" applyFont="1" applyFill="1" applyBorder="1" applyAlignment="1" applyProtection="1">
      <alignment horizontal="right" vertical="center"/>
      <protection locked="0" hidden="1"/>
    </xf>
    <xf numFmtId="196" fontId="92" fillId="0" borderId="91" xfId="0" applyNumberFormat="1" applyFont="1" applyFill="1" applyBorder="1" applyAlignment="1" applyProtection="1">
      <alignment horizontal="right" vertical="center"/>
      <protection locked="0" hidden="1"/>
    </xf>
    <xf numFmtId="0" fontId="92" fillId="0" borderId="102" xfId="0" applyFont="1" applyFill="1" applyBorder="1" applyAlignment="1" applyProtection="1">
      <alignment horizontal="center" vertical="center"/>
      <protection locked="0" hidden="1"/>
    </xf>
    <xf numFmtId="187" fontId="92" fillId="0" borderId="102" xfId="0" applyNumberFormat="1" applyFont="1" applyFill="1" applyBorder="1" applyAlignment="1" applyProtection="1">
      <alignment horizontal="right" vertical="center"/>
      <protection locked="0" hidden="1"/>
    </xf>
    <xf numFmtId="196" fontId="92" fillId="0" borderId="102" xfId="0" applyNumberFormat="1" applyFont="1" applyFill="1" applyBorder="1" applyAlignment="1" applyProtection="1">
      <alignment horizontal="right" vertical="center"/>
      <protection locked="0" hidden="1"/>
    </xf>
    <xf numFmtId="196" fontId="92" fillId="0" borderId="103" xfId="0" applyNumberFormat="1" applyFont="1" applyFill="1" applyBorder="1" applyAlignment="1" applyProtection="1">
      <alignment horizontal="right" vertical="center"/>
      <protection locked="0" hidden="1"/>
    </xf>
    <xf numFmtId="41" fontId="92" fillId="0" borderId="87" xfId="4" applyFont="1" applyFill="1" applyBorder="1" applyAlignment="1" applyProtection="1">
      <alignment horizontal="right" vertical="center"/>
      <protection locked="0" hidden="1"/>
    </xf>
    <xf numFmtId="197" fontId="92" fillId="0" borderId="87" xfId="4" applyNumberFormat="1" applyFont="1" applyFill="1" applyBorder="1" applyProtection="1">
      <alignment vertical="center"/>
      <protection locked="0" hidden="1"/>
    </xf>
    <xf numFmtId="197" fontId="92" fillId="0" borderId="91" xfId="4" applyNumberFormat="1" applyFont="1" applyFill="1" applyBorder="1" applyProtection="1">
      <alignment vertical="center"/>
      <protection locked="0" hidden="1"/>
    </xf>
    <xf numFmtId="41" fontId="92" fillId="0" borderId="95" xfId="4" applyFont="1" applyFill="1" applyBorder="1" applyAlignment="1" applyProtection="1">
      <alignment horizontal="right" vertical="center"/>
      <protection locked="0" hidden="1"/>
    </xf>
    <xf numFmtId="197" fontId="92" fillId="0" borderId="95" xfId="4" applyNumberFormat="1" applyFont="1" applyFill="1" applyBorder="1" applyProtection="1">
      <alignment vertical="center"/>
      <protection locked="0" hidden="1"/>
    </xf>
    <xf numFmtId="197" fontId="92" fillId="0" borderId="96" xfId="4" applyNumberFormat="1" applyFont="1" applyFill="1" applyBorder="1" applyProtection="1">
      <alignment vertical="center"/>
      <protection locked="0" hidden="1"/>
    </xf>
    <xf numFmtId="189" fontId="141" fillId="6" borderId="0" xfId="0" applyNumberFormat="1" applyFont="1" applyFill="1" applyBorder="1" applyAlignment="1" applyProtection="1">
      <alignment horizontal="center" vertical="center"/>
      <protection locked="0" hidden="1"/>
    </xf>
    <xf numFmtId="187" fontId="141" fillId="6" borderId="0" xfId="0" applyNumberFormat="1" applyFont="1" applyFill="1" applyBorder="1" applyAlignment="1" applyProtection="1">
      <alignment horizontal="right" vertical="center"/>
      <protection locked="0" hidden="1"/>
    </xf>
    <xf numFmtId="193" fontId="141" fillId="6" borderId="0" xfId="0" applyNumberFormat="1" applyFont="1" applyFill="1" applyBorder="1" applyAlignment="1" applyProtection="1">
      <alignment horizontal="right" vertical="center"/>
      <protection locked="0" hidden="1"/>
    </xf>
    <xf numFmtId="187" fontId="96" fillId="6" borderId="0" xfId="0" applyNumberFormat="1" applyFont="1" applyFill="1" applyBorder="1" applyAlignment="1" applyProtection="1">
      <alignment horizontal="right" vertical="center"/>
      <protection locked="0" hidden="1"/>
    </xf>
    <xf numFmtId="193" fontId="96" fillId="6" borderId="0" xfId="0" applyNumberFormat="1" applyFont="1" applyFill="1" applyBorder="1" applyAlignment="1" applyProtection="1">
      <alignment horizontal="right" vertical="center"/>
      <protection locked="0" hidden="1"/>
    </xf>
    <xf numFmtId="41" fontId="96" fillId="6" borderId="0" xfId="4" applyFont="1" applyFill="1" applyBorder="1" applyAlignment="1" applyProtection="1">
      <alignment horizontal="right" vertical="center"/>
      <protection locked="0" hidden="1"/>
    </xf>
    <xf numFmtId="193" fontId="141" fillId="6" borderId="0" xfId="0" applyNumberFormat="1" applyFont="1" applyFill="1" applyBorder="1" applyProtection="1">
      <alignment vertical="center"/>
      <protection locked="0" hidden="1"/>
    </xf>
    <xf numFmtId="193" fontId="96" fillId="6" borderId="0" xfId="0" applyNumberFormat="1" applyFont="1" applyFill="1" applyBorder="1" applyProtection="1">
      <alignment vertical="center"/>
      <protection locked="0" hidden="1"/>
    </xf>
    <xf numFmtId="41" fontId="96" fillId="6" borderId="0" xfId="4" applyNumberFormat="1" applyFont="1" applyFill="1" applyBorder="1" applyProtection="1">
      <alignment vertical="center"/>
      <protection locked="0" hidden="1"/>
    </xf>
    <xf numFmtId="181" fontId="141" fillId="6" borderId="0" xfId="0" applyNumberFormat="1" applyFont="1" applyFill="1" applyBorder="1" applyAlignment="1" applyProtection="1">
      <alignment horizontal="right" vertical="center"/>
      <protection locked="0" hidden="1"/>
    </xf>
    <xf numFmtId="181" fontId="96" fillId="6" borderId="0" xfId="0" applyNumberFormat="1" applyFont="1" applyFill="1" applyBorder="1" applyAlignment="1" applyProtection="1">
      <alignment horizontal="right" vertical="center"/>
      <protection locked="0" hidden="1"/>
    </xf>
    <xf numFmtId="0" fontId="140" fillId="0" borderId="0" xfId="0" applyFont="1" applyFill="1" applyBorder="1" applyAlignment="1" applyProtection="1">
      <alignment horizontal="center" vertical="center" wrapText="1"/>
      <protection locked="0" hidden="1"/>
    </xf>
    <xf numFmtId="41" fontId="107" fillId="0" borderId="0" xfId="4" applyFont="1" applyFill="1" applyBorder="1" applyAlignment="1" applyProtection="1">
      <alignment horizontal="right" vertical="center"/>
      <protection locked="0" hidden="1"/>
    </xf>
    <xf numFmtId="41" fontId="107" fillId="0" borderId="0" xfId="4" applyNumberFormat="1" applyFont="1" applyFill="1" applyBorder="1" applyProtection="1">
      <alignment vertical="center"/>
      <protection locked="0" hidden="1"/>
    </xf>
    <xf numFmtId="0" fontId="107" fillId="0" borderId="0" xfId="0" applyFont="1" applyFill="1" applyBorder="1" applyProtection="1">
      <alignment vertical="center"/>
      <protection locked="0" hidden="1"/>
    </xf>
    <xf numFmtId="0" fontId="101" fillId="0" borderId="0" xfId="0" applyFont="1" applyFill="1" applyProtection="1">
      <alignment vertical="center"/>
      <protection locked="0" hidden="1"/>
    </xf>
    <xf numFmtId="0" fontId="0" fillId="0" borderId="0" xfId="0" applyProtection="1">
      <alignment vertical="center"/>
      <protection locked="0" hidden="1"/>
    </xf>
    <xf numFmtId="0" fontId="99" fillId="0" borderId="0" xfId="0" applyFont="1" applyFill="1" applyProtection="1">
      <alignment vertical="center"/>
      <protection locked="0" hidden="1"/>
    </xf>
    <xf numFmtId="0" fontId="134" fillId="0" borderId="0" xfId="0" applyFont="1" applyFill="1" applyProtection="1">
      <alignment vertical="center"/>
      <protection locked="0" hidden="1"/>
    </xf>
    <xf numFmtId="0" fontId="106" fillId="0" borderId="0" xfId="0" applyFont="1" applyFill="1" applyProtection="1">
      <alignment vertical="center"/>
      <protection locked="0" hidden="1"/>
    </xf>
    <xf numFmtId="0" fontId="99" fillId="0" borderId="0" xfId="0" applyFont="1" applyProtection="1">
      <alignment vertical="center"/>
      <protection locked="0" hidden="1"/>
    </xf>
    <xf numFmtId="176" fontId="100" fillId="0" borderId="0" xfId="0" applyNumberFormat="1" applyFont="1" applyFill="1" applyProtection="1">
      <alignment vertical="center"/>
      <protection locked="0" hidden="1"/>
    </xf>
    <xf numFmtId="0" fontId="160" fillId="0" borderId="0" xfId="0" applyFont="1" applyFill="1" applyProtection="1">
      <alignment vertical="center"/>
      <protection locked="0" hidden="1"/>
    </xf>
    <xf numFmtId="190" fontId="100" fillId="0" borderId="0" xfId="0" applyNumberFormat="1" applyFont="1" applyFill="1" applyAlignment="1" applyProtection="1">
      <alignment horizontal="right" vertical="center"/>
      <protection locked="0" hidden="1"/>
    </xf>
    <xf numFmtId="0" fontId="102" fillId="0" borderId="0" xfId="0" applyFont="1" applyProtection="1">
      <alignment vertical="center"/>
      <protection locked="0" hidden="1"/>
    </xf>
    <xf numFmtId="187" fontId="100" fillId="0" borderId="0" xfId="0" applyNumberFormat="1" applyFont="1" applyFill="1" applyProtection="1">
      <alignment vertical="center"/>
      <protection locked="0" hidden="1"/>
    </xf>
    <xf numFmtId="0" fontId="79" fillId="0" borderId="0" xfId="0" applyFont="1" applyFill="1" applyProtection="1">
      <alignment vertical="center"/>
      <protection locked="0" hidden="1"/>
    </xf>
    <xf numFmtId="0" fontId="100" fillId="0" borderId="0" xfId="0" applyFont="1" applyProtection="1">
      <alignment vertical="center"/>
      <protection locked="0" hidden="1"/>
    </xf>
    <xf numFmtId="0" fontId="100" fillId="0" borderId="0" xfId="0" applyFont="1" applyFill="1" applyProtection="1">
      <alignment vertical="center"/>
      <protection locked="0" hidden="1"/>
    </xf>
    <xf numFmtId="0" fontId="98" fillId="0" borderId="0" xfId="0" applyFont="1" applyProtection="1">
      <alignment vertical="center"/>
      <protection locked="0" hidden="1"/>
    </xf>
    <xf numFmtId="0" fontId="0" fillId="0" borderId="0" xfId="0" applyFill="1" applyProtection="1">
      <alignment vertical="center"/>
      <protection locked="0" hidden="1"/>
    </xf>
    <xf numFmtId="186" fontId="106" fillId="0" borderId="0" xfId="0" applyNumberFormat="1" applyFont="1" applyFill="1" applyProtection="1">
      <alignment vertical="center"/>
      <protection locked="0" hidden="1"/>
    </xf>
    <xf numFmtId="189" fontId="0" fillId="0" borderId="0" xfId="0" applyNumberFormat="1" applyProtection="1">
      <alignment vertical="center"/>
      <protection locked="0" hidden="1"/>
    </xf>
    <xf numFmtId="176" fontId="0" fillId="0" borderId="41" xfId="0" applyNumberFormat="1" applyBorder="1" applyProtection="1">
      <alignment vertical="center"/>
      <protection locked="0" hidden="1"/>
    </xf>
    <xf numFmtId="0" fontId="0" fillId="0" borderId="41" xfId="0" applyBorder="1" applyProtection="1">
      <alignment vertical="center"/>
      <protection locked="0" hidden="1"/>
    </xf>
    <xf numFmtId="0" fontId="0" fillId="0" borderId="0" xfId="0" applyBorder="1" applyProtection="1">
      <alignment vertical="center"/>
      <protection locked="0" hidden="1"/>
    </xf>
    <xf numFmtId="187" fontId="100" fillId="0" borderId="0" xfId="0" applyNumberFormat="1" applyFont="1" applyFill="1" applyAlignment="1" applyProtection="1">
      <alignment horizontal="right" vertical="center"/>
      <protection locked="0" hidden="1"/>
    </xf>
    <xf numFmtId="176" fontId="0" fillId="0" borderId="22" xfId="0" applyNumberFormat="1" applyBorder="1" applyProtection="1">
      <alignment vertical="center"/>
      <protection locked="0" hidden="1"/>
    </xf>
    <xf numFmtId="0" fontId="0" fillId="0" borderId="22" xfId="0" applyBorder="1" applyProtection="1">
      <alignment vertical="center"/>
      <protection locked="0" hidden="1"/>
    </xf>
    <xf numFmtId="0" fontId="101" fillId="0" borderId="0" xfId="0" applyFont="1" applyFill="1" applyBorder="1" applyProtection="1">
      <alignment vertical="center"/>
      <protection locked="0" hidden="1"/>
    </xf>
    <xf numFmtId="176" fontId="0" fillId="0" borderId="155" xfId="0" applyNumberFormat="1" applyBorder="1" applyProtection="1">
      <alignment vertical="center"/>
      <protection locked="0" hidden="1"/>
    </xf>
    <xf numFmtId="0" fontId="0" fillId="0" borderId="155" xfId="0" applyBorder="1" applyProtection="1">
      <alignment vertical="center"/>
      <protection locked="0" hidden="1"/>
    </xf>
    <xf numFmtId="0" fontId="0" fillId="0" borderId="155" xfId="0" applyFill="1" applyBorder="1" applyProtection="1">
      <alignment vertical="center"/>
      <protection locked="0" hidden="1"/>
    </xf>
    <xf numFmtId="178" fontId="46" fillId="0" borderId="10" xfId="0" applyNumberFormat="1" applyFont="1" applyBorder="1" applyAlignment="1" applyProtection="1">
      <alignment horizontal="right" vertical="center"/>
      <protection locked="0" hidden="1"/>
    </xf>
    <xf numFmtId="178" fontId="32" fillId="0" borderId="0" xfId="0" applyNumberFormat="1" applyFont="1" applyBorder="1" applyAlignment="1" applyProtection="1">
      <alignment horizontal="right" vertical="center"/>
      <protection locked="0" hidden="1"/>
    </xf>
    <xf numFmtId="196" fontId="25" fillId="0" borderId="0" xfId="0" applyNumberFormat="1" applyFont="1" applyBorder="1" applyAlignment="1" applyProtection="1">
      <alignment horizontal="right" vertical="center"/>
      <protection locked="0" hidden="1"/>
    </xf>
    <xf numFmtId="196" fontId="25" fillId="0" borderId="1" xfId="0" applyNumberFormat="1" applyFont="1" applyBorder="1" applyAlignment="1" applyProtection="1">
      <alignment horizontal="right" vertical="center"/>
      <protection locked="0" hidden="1"/>
    </xf>
    <xf numFmtId="196" fontId="32" fillId="0" borderId="0" xfId="0" applyNumberFormat="1" applyFont="1" applyBorder="1" applyAlignment="1" applyProtection="1">
      <alignment horizontal="right" vertical="center"/>
      <protection locked="0" hidden="1"/>
    </xf>
    <xf numFmtId="178" fontId="46" fillId="0" borderId="19" xfId="0" applyNumberFormat="1" applyFont="1" applyBorder="1" applyAlignment="1" applyProtection="1">
      <alignment horizontal="right" vertical="center"/>
      <protection locked="0" hidden="1"/>
    </xf>
    <xf numFmtId="196" fontId="32" fillId="0" borderId="1" xfId="0" applyNumberFormat="1" applyFont="1" applyBorder="1" applyAlignment="1" applyProtection="1">
      <alignment horizontal="right" vertical="center"/>
      <protection locked="0" hidden="1"/>
    </xf>
    <xf numFmtId="178" fontId="46" fillId="0" borderId="7" xfId="0" applyNumberFormat="1" applyFont="1" applyBorder="1" applyAlignment="1" applyProtection="1">
      <alignment horizontal="right" vertical="center"/>
      <protection locked="0" hidden="1"/>
    </xf>
    <xf numFmtId="178" fontId="32" fillId="0" borderId="14" xfId="0" applyNumberFormat="1" applyFont="1" applyBorder="1" applyAlignment="1" applyProtection="1">
      <alignment horizontal="right" vertical="center"/>
      <protection locked="0" hidden="1"/>
    </xf>
    <xf numFmtId="196" fontId="25" fillId="0" borderId="14" xfId="0" applyNumberFormat="1" applyFont="1" applyBorder="1" applyAlignment="1" applyProtection="1">
      <alignment horizontal="right" vertical="center"/>
      <protection locked="0" hidden="1"/>
    </xf>
    <xf numFmtId="196" fontId="25" fillId="0" borderId="5" xfId="0" applyNumberFormat="1" applyFont="1" applyBorder="1" applyAlignment="1" applyProtection="1">
      <alignment horizontal="right" vertical="center"/>
      <protection locked="0" hidden="1"/>
    </xf>
    <xf numFmtId="196" fontId="32" fillId="0" borderId="14" xfId="0" applyNumberFormat="1" applyFont="1" applyBorder="1" applyAlignment="1" applyProtection="1">
      <alignment horizontal="right" vertical="center"/>
      <protection locked="0" hidden="1"/>
    </xf>
    <xf numFmtId="178" fontId="46" fillId="0" borderId="14" xfId="0" applyNumberFormat="1" applyFont="1" applyBorder="1" applyAlignment="1" applyProtection="1">
      <alignment horizontal="right" vertical="center"/>
      <protection locked="0" hidden="1"/>
    </xf>
    <xf numFmtId="196" fontId="32" fillId="0" borderId="5" xfId="0" applyNumberFormat="1" applyFont="1" applyBorder="1" applyAlignment="1" applyProtection="1">
      <alignment horizontal="right" vertical="center"/>
      <protection locked="0" hidden="1"/>
    </xf>
    <xf numFmtId="178" fontId="46" fillId="0" borderId="8" xfId="0" applyNumberFormat="1" applyFont="1" applyBorder="1" applyAlignment="1" applyProtection="1">
      <alignment horizontal="right" vertical="center"/>
      <protection locked="0" hidden="1"/>
    </xf>
    <xf numFmtId="178" fontId="32" fillId="0" borderId="20" xfId="0" applyNumberFormat="1" applyFont="1" applyBorder="1" applyAlignment="1" applyProtection="1">
      <alignment horizontal="right" vertical="center"/>
      <protection locked="0" hidden="1"/>
    </xf>
    <xf numFmtId="196" fontId="25" fillId="0" borderId="20" xfId="0" applyNumberFormat="1" applyFont="1" applyBorder="1" applyAlignment="1" applyProtection="1">
      <alignment horizontal="right" vertical="center"/>
      <protection locked="0" hidden="1"/>
    </xf>
    <xf numFmtId="196" fontId="25" fillId="0" borderId="46" xfId="0" applyNumberFormat="1" applyFont="1" applyBorder="1" applyAlignment="1" applyProtection="1">
      <alignment horizontal="right" vertical="center"/>
      <protection locked="0" hidden="1"/>
    </xf>
    <xf numFmtId="196" fontId="32" fillId="0" borderId="20" xfId="0" applyNumberFormat="1" applyFont="1" applyBorder="1" applyAlignment="1" applyProtection="1">
      <alignment horizontal="right" vertical="center"/>
      <protection locked="0" hidden="1"/>
    </xf>
    <xf numFmtId="178" fontId="46" fillId="0" borderId="13" xfId="0" applyNumberFormat="1" applyFont="1" applyBorder="1" applyAlignment="1" applyProtection="1">
      <alignment horizontal="right" vertical="center"/>
      <protection locked="0" hidden="1"/>
    </xf>
    <xf numFmtId="196" fontId="32" fillId="0" borderId="46" xfId="0" applyNumberFormat="1" applyFont="1" applyBorder="1" applyAlignment="1" applyProtection="1">
      <alignment horizontal="right" vertical="center"/>
      <protection locked="0" hidden="1"/>
    </xf>
    <xf numFmtId="178" fontId="46" fillId="0" borderId="24" xfId="0" applyNumberFormat="1" applyFont="1" applyBorder="1" applyAlignment="1" applyProtection="1">
      <alignment horizontal="right" vertical="center"/>
      <protection locked="0" hidden="1"/>
    </xf>
    <xf numFmtId="178" fontId="46" fillId="0" borderId="22" xfId="0" applyNumberFormat="1" applyFont="1" applyBorder="1" applyAlignment="1" applyProtection="1">
      <alignment horizontal="right" vertical="center"/>
      <protection locked="0" hidden="1"/>
    </xf>
    <xf numFmtId="178" fontId="46" fillId="0" borderId="3" xfId="0" applyNumberFormat="1" applyFont="1" applyBorder="1" applyAlignment="1" applyProtection="1">
      <alignment horizontal="right" vertical="center"/>
      <protection locked="0" hidden="1"/>
    </xf>
    <xf numFmtId="178" fontId="46" fillId="0" borderId="0" xfId="0" applyNumberFormat="1" applyFont="1" applyBorder="1" applyAlignment="1" applyProtection="1">
      <alignment horizontal="right" vertical="center"/>
      <protection locked="0" hidden="1"/>
    </xf>
    <xf numFmtId="178" fontId="46" fillId="0" borderId="38" xfId="0" applyNumberFormat="1" applyFont="1" applyBorder="1" applyAlignment="1" applyProtection="1">
      <alignment horizontal="right" vertical="center"/>
      <protection locked="0" hidden="1"/>
    </xf>
    <xf numFmtId="178" fontId="46" fillId="0" borderId="20" xfId="0" applyNumberFormat="1" applyFont="1" applyBorder="1" applyAlignment="1" applyProtection="1">
      <alignment horizontal="right" vertical="center"/>
      <protection locked="0" hidden="1"/>
    </xf>
    <xf numFmtId="178" fontId="32" fillId="0" borderId="19" xfId="0" applyNumberFormat="1" applyFont="1" applyBorder="1" applyAlignment="1" applyProtection="1">
      <alignment horizontal="right" vertical="center"/>
      <protection locked="0" hidden="1"/>
    </xf>
    <xf numFmtId="196" fontId="25" fillId="0" borderId="19" xfId="0" applyNumberFormat="1" applyFont="1" applyBorder="1" applyAlignment="1" applyProtection="1">
      <alignment horizontal="right" vertical="center"/>
      <protection locked="0" hidden="1"/>
    </xf>
    <xf numFmtId="196" fontId="32" fillId="0" borderId="19" xfId="0" applyNumberFormat="1" applyFont="1" applyBorder="1" applyAlignment="1" applyProtection="1">
      <alignment horizontal="right" vertical="center"/>
      <protection locked="0" hidden="1"/>
    </xf>
    <xf numFmtId="196" fontId="32" fillId="0" borderId="12" xfId="0" applyNumberFormat="1" applyFont="1" applyBorder="1" applyAlignment="1" applyProtection="1">
      <alignment horizontal="right" vertical="center"/>
      <protection locked="0" hidden="1"/>
    </xf>
    <xf numFmtId="178" fontId="32" fillId="0" borderId="13" xfId="0" applyNumberFormat="1" applyFont="1" applyBorder="1" applyAlignment="1" applyProtection="1">
      <alignment horizontal="right" vertical="center"/>
      <protection locked="0" hidden="1"/>
    </xf>
    <xf numFmtId="196" fontId="25" fillId="0" borderId="13" xfId="0" applyNumberFormat="1" applyFont="1" applyBorder="1" applyAlignment="1" applyProtection="1">
      <alignment horizontal="right" vertical="center"/>
      <protection locked="0" hidden="1"/>
    </xf>
    <xf numFmtId="196" fontId="25" fillId="0" borderId="9" xfId="0" applyNumberFormat="1" applyFont="1" applyBorder="1" applyAlignment="1" applyProtection="1">
      <alignment horizontal="right" vertical="center"/>
      <protection locked="0" hidden="1"/>
    </xf>
    <xf numFmtId="196" fontId="32" fillId="0" borderId="13" xfId="0" applyNumberFormat="1" applyFont="1" applyBorder="1" applyAlignment="1" applyProtection="1">
      <alignment horizontal="right" vertical="center"/>
      <protection locked="0" hidden="1"/>
    </xf>
    <xf numFmtId="196" fontId="32" fillId="0" borderId="9" xfId="0" applyNumberFormat="1" applyFont="1" applyBorder="1" applyAlignment="1" applyProtection="1">
      <alignment horizontal="right" vertical="center"/>
      <protection locked="0" hidden="1"/>
    </xf>
    <xf numFmtId="178" fontId="46" fillId="0" borderId="54" xfId="0" applyNumberFormat="1" applyFont="1" applyBorder="1" applyAlignment="1" applyProtection="1">
      <alignment horizontal="right" vertical="center"/>
      <protection locked="0" hidden="1"/>
    </xf>
    <xf numFmtId="178" fontId="32" fillId="0" borderId="18" xfId="0" applyNumberFormat="1" applyFont="1" applyBorder="1" applyAlignment="1" applyProtection="1">
      <alignment horizontal="right" vertical="center"/>
      <protection locked="0" hidden="1"/>
    </xf>
    <xf numFmtId="196" fontId="25" fillId="0" borderId="18" xfId="0" applyNumberFormat="1" applyFont="1" applyBorder="1" applyAlignment="1" applyProtection="1">
      <alignment horizontal="right" vertical="center"/>
      <protection locked="0" hidden="1"/>
    </xf>
    <xf numFmtId="196" fontId="25" fillId="0" borderId="52" xfId="0" applyNumberFormat="1" applyFont="1" applyBorder="1" applyAlignment="1" applyProtection="1">
      <alignment horizontal="right" vertical="center"/>
      <protection locked="0" hidden="1"/>
    </xf>
    <xf numFmtId="196" fontId="32" fillId="0" borderId="18" xfId="0" applyNumberFormat="1" applyFont="1" applyBorder="1" applyAlignment="1" applyProtection="1">
      <alignment horizontal="right" vertical="center"/>
      <protection locked="0" hidden="1"/>
    </xf>
    <xf numFmtId="178" fontId="46" fillId="0" borderId="18" xfId="0" applyNumberFormat="1" applyFont="1" applyBorder="1" applyAlignment="1" applyProtection="1">
      <alignment horizontal="right" vertical="center"/>
      <protection locked="0" hidden="1"/>
    </xf>
    <xf numFmtId="196" fontId="32" fillId="0" borderId="52" xfId="0" applyNumberFormat="1" applyFont="1" applyBorder="1" applyAlignment="1" applyProtection="1">
      <alignment horizontal="right" vertical="center"/>
      <protection locked="0" hidden="1"/>
    </xf>
    <xf numFmtId="0" fontId="19" fillId="0" borderId="0" xfId="0" applyFont="1" applyProtection="1">
      <alignment vertical="center"/>
      <protection locked="0" hidden="1"/>
    </xf>
    <xf numFmtId="0" fontId="20" fillId="2" borderId="0" xfId="0" applyFont="1" applyFill="1" applyProtection="1">
      <alignment vertical="center"/>
      <protection locked="0" hidden="1"/>
    </xf>
    <xf numFmtId="0" fontId="21" fillId="2" borderId="0" xfId="0" applyFont="1" applyFill="1" applyAlignment="1" applyProtection="1">
      <alignment vertical="center"/>
      <protection locked="0" hidden="1"/>
    </xf>
    <xf numFmtId="186" fontId="21" fillId="2" borderId="0" xfId="0" applyNumberFormat="1" applyFont="1" applyFill="1" applyAlignment="1" applyProtection="1">
      <alignment horizontal="right" vertical="center"/>
      <protection locked="0" hidden="1"/>
    </xf>
    <xf numFmtId="0" fontId="22" fillId="2" borderId="0" xfId="0" applyFont="1" applyFill="1" applyBorder="1" applyProtection="1">
      <alignment vertical="center"/>
      <protection locked="0" hidden="1"/>
    </xf>
    <xf numFmtId="0" fontId="20" fillId="2" borderId="0" xfId="0" applyFont="1" applyFill="1" applyBorder="1" applyProtection="1">
      <alignment vertical="center"/>
      <protection locked="0" hidden="1"/>
    </xf>
    <xf numFmtId="196" fontId="20" fillId="2" borderId="0" xfId="0" applyNumberFormat="1" applyFont="1" applyFill="1" applyBorder="1" applyProtection="1">
      <alignment vertical="center"/>
      <protection locked="0" hidden="1"/>
    </xf>
    <xf numFmtId="196" fontId="23" fillId="2" borderId="0" xfId="0" applyNumberFormat="1" applyFont="1" applyFill="1" applyBorder="1" applyProtection="1">
      <alignment vertical="center"/>
      <protection locked="0" hidden="1"/>
    </xf>
    <xf numFmtId="0" fontId="21" fillId="2" borderId="0" xfId="0" applyFont="1" applyFill="1" applyBorder="1" applyAlignment="1" applyProtection="1">
      <alignment vertical="center"/>
      <protection locked="0" hidden="1"/>
    </xf>
    <xf numFmtId="0" fontId="69" fillId="0" borderId="0" xfId="0" applyFont="1" applyAlignment="1" applyProtection="1">
      <alignment vertical="center"/>
      <protection locked="0" hidden="1"/>
    </xf>
    <xf numFmtId="0" fontId="74" fillId="0" borderId="0" xfId="0" applyFont="1" applyAlignment="1" applyProtection="1">
      <alignment vertical="center"/>
      <protection locked="0" hidden="1"/>
    </xf>
    <xf numFmtId="0" fontId="19" fillId="0" borderId="0" xfId="0" applyFont="1" applyFill="1" applyProtection="1">
      <alignment vertical="center"/>
      <protection locked="0" hidden="1"/>
    </xf>
    <xf numFmtId="0" fontId="36" fillId="0" borderId="0" xfId="0" applyFont="1" applyFill="1" applyProtection="1">
      <alignment vertical="center"/>
      <protection locked="0" hidden="1"/>
    </xf>
    <xf numFmtId="0" fontId="40" fillId="0" borderId="0" xfId="0" applyFont="1" applyProtection="1">
      <alignment vertical="center"/>
      <protection locked="0" hidden="1"/>
    </xf>
    <xf numFmtId="0" fontId="35" fillId="2" borderId="0" xfId="0" applyFont="1" applyFill="1" applyProtection="1">
      <alignment vertical="center"/>
      <protection locked="0" hidden="1"/>
    </xf>
    <xf numFmtId="0" fontId="35" fillId="2" borderId="0" xfId="0" applyFont="1" applyFill="1" applyAlignment="1" applyProtection="1">
      <alignment horizontal="left"/>
      <protection locked="0" hidden="1"/>
    </xf>
    <xf numFmtId="186" fontId="35" fillId="2" borderId="0" xfId="0" applyNumberFormat="1" applyFont="1" applyFill="1" applyAlignment="1" applyProtection="1">
      <alignment horizontal="right"/>
      <protection locked="0" hidden="1"/>
    </xf>
    <xf numFmtId="0" fontId="47" fillId="2" borderId="0" xfId="0" applyFont="1" applyFill="1" applyBorder="1" applyProtection="1">
      <alignment vertical="center"/>
      <protection locked="0" hidden="1"/>
    </xf>
    <xf numFmtId="0" fontId="35" fillId="2" borderId="0" xfId="0" applyFont="1" applyFill="1" applyBorder="1" applyProtection="1">
      <alignment vertical="center"/>
      <protection locked="0" hidden="1"/>
    </xf>
    <xf numFmtId="196" fontId="23" fillId="2" borderId="0" xfId="0" applyNumberFormat="1" applyFont="1" applyFill="1" applyBorder="1" applyAlignment="1" applyProtection="1">
      <protection locked="0" hidden="1"/>
    </xf>
    <xf numFmtId="196" fontId="35" fillId="2" borderId="0" xfId="0" applyNumberFormat="1" applyFont="1" applyFill="1" applyBorder="1" applyProtection="1">
      <alignment vertical="center"/>
      <protection locked="0" hidden="1"/>
    </xf>
    <xf numFmtId="196" fontId="35" fillId="2" borderId="0" xfId="0" applyNumberFormat="1" applyFont="1" applyFill="1" applyBorder="1" applyAlignment="1" applyProtection="1">
      <protection locked="0" hidden="1"/>
    </xf>
    <xf numFmtId="0" fontId="35" fillId="2" borderId="0" xfId="0" applyFont="1" applyFill="1" applyBorder="1" applyAlignment="1" applyProtection="1">
      <alignment horizontal="left"/>
      <protection locked="0" hidden="1"/>
    </xf>
    <xf numFmtId="186" fontId="59" fillId="0" borderId="0" xfId="0" applyNumberFormat="1" applyFont="1" applyBorder="1" applyAlignment="1" applyProtection="1">
      <alignment horizontal="right" vertical="center"/>
      <protection locked="0" hidden="1"/>
    </xf>
    <xf numFmtId="0" fontId="59" fillId="0" borderId="0" xfId="0" applyFont="1" applyBorder="1" applyAlignment="1" applyProtection="1">
      <alignment vertical="center"/>
      <protection locked="0" hidden="1"/>
    </xf>
    <xf numFmtId="196" fontId="129" fillId="0" borderId="0" xfId="0" applyNumberFormat="1" applyFont="1" applyBorder="1" applyAlignment="1" applyProtection="1">
      <alignment vertical="center"/>
      <protection locked="0" hidden="1"/>
    </xf>
    <xf numFmtId="196" fontId="59" fillId="0" borderId="0" xfId="0" applyNumberFormat="1" applyFont="1" applyBorder="1" applyAlignment="1" applyProtection="1">
      <alignment vertical="center"/>
      <protection locked="0" hidden="1"/>
    </xf>
    <xf numFmtId="196" fontId="43" fillId="0" borderId="0" xfId="0" applyNumberFormat="1" applyFont="1" applyBorder="1" applyAlignment="1" applyProtection="1">
      <alignment vertical="center"/>
      <protection locked="0" hidden="1"/>
    </xf>
    <xf numFmtId="0" fontId="43" fillId="0" borderId="0" xfId="0" applyFont="1" applyBorder="1" applyProtection="1">
      <alignment vertical="center"/>
      <protection locked="0" hidden="1"/>
    </xf>
    <xf numFmtId="0" fontId="48" fillId="0" borderId="19" xfId="0" applyFont="1" applyBorder="1" applyAlignment="1" applyProtection="1">
      <alignment vertical="center"/>
      <protection locked="0" hidden="1"/>
    </xf>
    <xf numFmtId="186" fontId="48" fillId="0" borderId="0" xfId="0" applyNumberFormat="1" applyFont="1" applyBorder="1" applyAlignment="1" applyProtection="1">
      <alignment horizontal="right" vertical="center"/>
      <protection locked="0" hidden="1"/>
    </xf>
    <xf numFmtId="0" fontId="48" fillId="0" borderId="3" xfId="0" applyFont="1" applyBorder="1" applyAlignment="1" applyProtection="1">
      <alignment horizontal="left" vertical="center"/>
      <protection locked="0" hidden="1"/>
    </xf>
    <xf numFmtId="0" fontId="19" fillId="0" borderId="0" xfId="0" applyFont="1" applyBorder="1" applyProtection="1">
      <alignment vertical="center"/>
      <protection locked="0" hidden="1"/>
    </xf>
    <xf numFmtId="0" fontId="49" fillId="0" borderId="0" xfId="0" applyFont="1" applyBorder="1" applyAlignment="1" applyProtection="1">
      <alignment horizontal="center" vertical="center"/>
      <protection locked="0" hidden="1"/>
    </xf>
    <xf numFmtId="0" fontId="49" fillId="0" borderId="8" xfId="0" applyFont="1" applyBorder="1" applyAlignment="1" applyProtection="1">
      <alignment vertical="center"/>
      <protection locked="0" hidden="1"/>
    </xf>
    <xf numFmtId="0" fontId="49" fillId="0" borderId="13" xfId="0" applyFont="1" applyBorder="1" applyAlignment="1" applyProtection="1">
      <alignment vertical="center"/>
      <protection locked="0" hidden="1"/>
    </xf>
    <xf numFmtId="0" fontId="49" fillId="0" borderId="3" xfId="0" applyFont="1" applyBorder="1" applyAlignment="1" applyProtection="1">
      <alignment vertical="center"/>
      <protection locked="0" hidden="1"/>
    </xf>
    <xf numFmtId="0" fontId="19" fillId="0" borderId="1" xfId="0" applyFont="1" applyBorder="1" applyProtection="1">
      <alignment vertical="center"/>
      <protection locked="0" hidden="1"/>
    </xf>
    <xf numFmtId="178" fontId="46" fillId="0" borderId="33" xfId="0" applyNumberFormat="1" applyFont="1" applyBorder="1" applyAlignment="1" applyProtection="1">
      <alignment horizontal="right" vertical="center"/>
      <protection locked="0" hidden="1"/>
    </xf>
    <xf numFmtId="178" fontId="32" fillId="0" borderId="41" xfId="0" applyNumberFormat="1" applyFont="1" applyBorder="1" applyAlignment="1" applyProtection="1">
      <alignment horizontal="right" vertical="center"/>
      <protection locked="0" hidden="1"/>
    </xf>
    <xf numFmtId="196" fontId="25" fillId="0" borderId="41" xfId="0" applyNumberFormat="1" applyFont="1" applyBorder="1" applyAlignment="1" applyProtection="1">
      <alignment horizontal="right" vertical="center"/>
      <protection locked="0" hidden="1"/>
    </xf>
    <xf numFmtId="196" fontId="32" fillId="0" borderId="41" xfId="0" applyNumberFormat="1" applyFont="1" applyBorder="1" applyAlignment="1" applyProtection="1">
      <alignment horizontal="right" vertical="center"/>
      <protection locked="0" hidden="1"/>
    </xf>
    <xf numFmtId="178" fontId="46" fillId="0" borderId="41" xfId="0" applyNumberFormat="1" applyFont="1" applyBorder="1" applyAlignment="1" applyProtection="1">
      <alignment horizontal="right" vertical="center"/>
      <protection locked="0" hidden="1"/>
    </xf>
    <xf numFmtId="196" fontId="32" fillId="0" borderId="45" xfId="0" applyNumberFormat="1" applyFont="1" applyBorder="1" applyAlignment="1" applyProtection="1">
      <alignment horizontal="right" vertical="center"/>
      <protection locked="0" hidden="1"/>
    </xf>
    <xf numFmtId="0" fontId="49" fillId="0" borderId="10" xfId="0" applyFont="1" applyBorder="1" applyAlignment="1" applyProtection="1">
      <alignment vertical="center"/>
      <protection locked="0" hidden="1"/>
    </xf>
    <xf numFmtId="178" fontId="46" fillId="0" borderId="35" xfId="0" applyNumberFormat="1" applyFont="1" applyBorder="1" applyAlignment="1" applyProtection="1">
      <alignment horizontal="right" vertical="center"/>
      <protection locked="0" hidden="1"/>
    </xf>
    <xf numFmtId="178" fontId="32" fillId="0" borderId="37" xfId="0" applyNumberFormat="1" applyFont="1" applyBorder="1" applyAlignment="1" applyProtection="1">
      <alignment horizontal="right" vertical="center"/>
      <protection locked="0" hidden="1"/>
    </xf>
    <xf numFmtId="196" fontId="25" fillId="0" borderId="37" xfId="0" applyNumberFormat="1" applyFont="1" applyBorder="1" applyAlignment="1" applyProtection="1">
      <alignment horizontal="right" vertical="center"/>
      <protection locked="0" hidden="1"/>
    </xf>
    <xf numFmtId="196" fontId="32" fillId="0" borderId="37" xfId="0" applyNumberFormat="1" applyFont="1" applyBorder="1" applyAlignment="1" applyProtection="1">
      <alignment horizontal="right" vertical="center"/>
      <protection locked="0" hidden="1"/>
    </xf>
    <xf numFmtId="178" fontId="46" fillId="0" borderId="37" xfId="0" applyNumberFormat="1" applyFont="1" applyBorder="1" applyAlignment="1" applyProtection="1">
      <alignment horizontal="right" vertical="center"/>
      <protection locked="0" hidden="1"/>
    </xf>
    <xf numFmtId="196" fontId="32" fillId="0" borderId="72" xfId="0" applyNumberFormat="1" applyFont="1" applyBorder="1" applyAlignment="1" applyProtection="1">
      <alignment horizontal="right" vertical="center"/>
      <protection locked="0" hidden="1"/>
    </xf>
    <xf numFmtId="0" fontId="19" fillId="0" borderId="12" xfId="0" applyFont="1" applyBorder="1" applyProtection="1">
      <alignment vertical="center"/>
      <protection locked="0" hidden="1"/>
    </xf>
    <xf numFmtId="0" fontId="49" fillId="0" borderId="0" xfId="0" applyFont="1" applyBorder="1" applyAlignment="1" applyProtection="1">
      <alignment vertical="center"/>
      <protection locked="0" hidden="1"/>
    </xf>
    <xf numFmtId="0" fontId="19" fillId="0" borderId="1" xfId="0" applyFont="1" applyBorder="1" applyAlignment="1" applyProtection="1">
      <alignment horizontal="right" vertical="center"/>
      <protection locked="0" hidden="1"/>
    </xf>
    <xf numFmtId="0" fontId="19" fillId="0" borderId="0" xfId="0" applyFont="1" applyBorder="1" applyAlignment="1" applyProtection="1">
      <alignment horizontal="right" vertical="center"/>
      <protection locked="0" hidden="1"/>
    </xf>
    <xf numFmtId="0" fontId="19" fillId="0" borderId="12" xfId="0" applyFont="1" applyBorder="1" applyAlignment="1" applyProtection="1">
      <alignment horizontal="right" vertical="center"/>
      <protection locked="0" hidden="1"/>
    </xf>
    <xf numFmtId="0" fontId="48" fillId="0" borderId="0" xfId="0" applyFont="1" applyBorder="1" applyAlignment="1" applyProtection="1">
      <alignment vertical="center"/>
      <protection locked="0" hidden="1"/>
    </xf>
    <xf numFmtId="0" fontId="54" fillId="0" borderId="61" xfId="0" applyFont="1" applyBorder="1" applyAlignment="1" applyProtection="1">
      <alignment vertical="top"/>
      <protection locked="0" hidden="1"/>
    </xf>
    <xf numFmtId="0" fontId="48" fillId="0" borderId="62" xfId="0" applyFont="1" applyBorder="1" applyAlignment="1" applyProtection="1">
      <alignment horizontal="left" vertical="top" wrapText="1"/>
      <protection locked="0" hidden="1"/>
    </xf>
    <xf numFmtId="178" fontId="46" fillId="0" borderId="70" xfId="0" applyNumberFormat="1" applyFont="1" applyBorder="1" applyAlignment="1" applyProtection="1">
      <alignment horizontal="right" vertical="center"/>
      <protection locked="0" hidden="1"/>
    </xf>
    <xf numFmtId="178" fontId="32" fillId="0" borderId="66" xfId="0" applyNumberFormat="1" applyFont="1" applyBorder="1" applyAlignment="1" applyProtection="1">
      <alignment horizontal="right" vertical="center"/>
      <protection locked="0" hidden="1"/>
    </xf>
    <xf numFmtId="196" fontId="25" fillId="0" borderId="66" xfId="0" applyNumberFormat="1" applyFont="1" applyBorder="1" applyAlignment="1" applyProtection="1">
      <alignment horizontal="right" vertical="center"/>
      <protection locked="0" hidden="1"/>
    </xf>
    <xf numFmtId="196" fontId="32" fillId="0" borderId="66" xfId="0" applyNumberFormat="1" applyFont="1" applyBorder="1" applyAlignment="1" applyProtection="1">
      <alignment horizontal="right" vertical="center"/>
      <protection locked="0" hidden="1"/>
    </xf>
    <xf numFmtId="178" fontId="46" fillId="0" borderId="66" xfId="0" applyNumberFormat="1" applyFont="1" applyBorder="1" applyAlignment="1" applyProtection="1">
      <alignment horizontal="right" vertical="center"/>
      <protection locked="0" hidden="1"/>
    </xf>
    <xf numFmtId="196" fontId="32" fillId="0" borderId="64" xfId="0" applyNumberFormat="1" applyFont="1" applyBorder="1" applyAlignment="1" applyProtection="1">
      <alignment horizontal="right" vertical="center"/>
      <protection locked="0" hidden="1"/>
    </xf>
    <xf numFmtId="0" fontId="19" fillId="0" borderId="61" xfId="0" applyFont="1" applyBorder="1" applyAlignment="1" applyProtection="1">
      <alignment horizontal="right" vertical="center"/>
      <protection locked="0" hidden="1"/>
    </xf>
    <xf numFmtId="0" fontId="19" fillId="0" borderId="60" xfId="0" applyFont="1" applyBorder="1" applyAlignment="1" applyProtection="1">
      <alignment horizontal="right" vertical="center"/>
      <protection locked="0" hidden="1"/>
    </xf>
    <xf numFmtId="186" fontId="19" fillId="0" borderId="0" xfId="0" applyNumberFormat="1" applyFont="1" applyAlignment="1" applyProtection="1">
      <alignment horizontal="right" vertical="center"/>
      <protection locked="0" hidden="1"/>
    </xf>
    <xf numFmtId="196" fontId="120" fillId="0" borderId="0" xfId="0" applyNumberFormat="1" applyFont="1" applyBorder="1" applyProtection="1">
      <alignment vertical="center"/>
      <protection locked="0" hidden="1"/>
    </xf>
    <xf numFmtId="196" fontId="19" fillId="0" borderId="0" xfId="0" applyNumberFormat="1" applyFont="1" applyBorder="1" applyProtection="1">
      <alignment vertical="center"/>
      <protection locked="0" hidden="1"/>
    </xf>
    <xf numFmtId="186" fontId="0" fillId="0" borderId="0" xfId="0" applyNumberFormat="1" applyAlignment="1" applyProtection="1">
      <alignment horizontal="right" vertical="center"/>
      <protection locked="0" hidden="1"/>
    </xf>
    <xf numFmtId="196" fontId="101" fillId="0" borderId="0" xfId="0" applyNumberFormat="1" applyFont="1" applyBorder="1" applyProtection="1">
      <alignment vertical="center"/>
      <protection locked="0" hidden="1"/>
    </xf>
    <xf numFmtId="196" fontId="0" fillId="0" borderId="0" xfId="0" applyNumberFormat="1" applyBorder="1" applyProtection="1">
      <alignment vertical="center"/>
      <protection locked="0" hidden="1"/>
    </xf>
    <xf numFmtId="0" fontId="19" fillId="0" borderId="13" xfId="0" applyFont="1" applyBorder="1" applyProtection="1">
      <alignment vertical="center"/>
      <protection locked="0" hidden="1"/>
    </xf>
    <xf numFmtId="0" fontId="48" fillId="0" borderId="8" xfId="0" applyFont="1" applyBorder="1" applyAlignment="1" applyProtection="1">
      <alignment horizontal="left" vertical="center"/>
      <protection locked="0" hidden="1"/>
    </xf>
    <xf numFmtId="186" fontId="48" fillId="0" borderId="8" xfId="0" applyNumberFormat="1" applyFont="1" applyBorder="1" applyAlignment="1" applyProtection="1">
      <alignment horizontal="right" vertical="center"/>
      <protection locked="0" hidden="1"/>
    </xf>
    <xf numFmtId="0" fontId="19" fillId="0" borderId="13" xfId="0" applyFont="1" applyBorder="1" applyAlignment="1" applyProtection="1">
      <alignment horizontal="right" vertical="center"/>
      <protection locked="0" hidden="1"/>
    </xf>
    <xf numFmtId="0" fontId="49" fillId="0" borderId="4" xfId="0" applyFont="1" applyBorder="1" applyAlignment="1" applyProtection="1">
      <alignment horizontal="left" vertical="center"/>
      <protection locked="0" hidden="1"/>
    </xf>
    <xf numFmtId="0" fontId="49" fillId="0" borderId="2" xfId="0" applyFont="1" applyBorder="1" applyAlignment="1" applyProtection="1">
      <alignment horizontal="left" vertical="center"/>
      <protection locked="0" hidden="1"/>
    </xf>
    <xf numFmtId="0" fontId="49" fillId="0" borderId="15" xfId="0" applyFont="1" applyBorder="1" applyAlignment="1" applyProtection="1">
      <alignment horizontal="left" vertical="center"/>
      <protection locked="0" hidden="1"/>
    </xf>
    <xf numFmtId="178" fontId="32" fillId="0" borderId="22" xfId="0" applyNumberFormat="1" applyFont="1" applyBorder="1" applyAlignment="1" applyProtection="1">
      <alignment horizontal="right" vertical="center"/>
      <protection locked="0" hidden="1"/>
    </xf>
    <xf numFmtId="196" fontId="25" fillId="0" borderId="22" xfId="0" applyNumberFormat="1" applyFont="1" applyBorder="1" applyAlignment="1" applyProtection="1">
      <alignment horizontal="right" vertical="center"/>
      <protection locked="0" hidden="1"/>
    </xf>
    <xf numFmtId="196" fontId="32" fillId="0" borderId="22" xfId="0" applyNumberFormat="1" applyFont="1" applyBorder="1" applyAlignment="1" applyProtection="1">
      <alignment horizontal="right" vertical="center"/>
      <protection locked="0" hidden="1"/>
    </xf>
    <xf numFmtId="196" fontId="32" fillId="0" borderId="43" xfId="0" applyNumberFormat="1" applyFont="1" applyBorder="1" applyAlignment="1" applyProtection="1">
      <alignment horizontal="right" vertical="center"/>
      <protection locked="0" hidden="1"/>
    </xf>
    <xf numFmtId="0" fontId="49" fillId="0" borderId="68" xfId="0" applyFont="1" applyBorder="1" applyAlignment="1" applyProtection="1">
      <alignment horizontal="right" vertical="center"/>
      <protection locked="0" hidden="1"/>
    </xf>
    <xf numFmtId="0" fontId="49" fillId="0" borderId="25" xfId="0" applyFont="1" applyBorder="1" applyAlignment="1" applyProtection="1">
      <alignment horizontal="left" vertical="center"/>
      <protection locked="0" hidden="1"/>
    </xf>
    <xf numFmtId="0" fontId="49" fillId="0" borderId="29" xfId="0" applyFont="1" applyBorder="1" applyAlignment="1" applyProtection="1">
      <alignment horizontal="left" vertical="center"/>
      <protection locked="0" hidden="1"/>
    </xf>
    <xf numFmtId="178" fontId="46" fillId="0" borderId="25" xfId="0" applyNumberFormat="1" applyFont="1" applyBorder="1" applyAlignment="1" applyProtection="1">
      <alignment horizontal="right" vertical="center"/>
      <protection locked="0" hidden="1"/>
    </xf>
    <xf numFmtId="178" fontId="32" fillId="0" borderId="42" xfId="0" applyNumberFormat="1" applyFont="1" applyBorder="1" applyAlignment="1" applyProtection="1">
      <alignment horizontal="right" vertical="center"/>
      <protection locked="0" hidden="1"/>
    </xf>
    <xf numFmtId="196" fontId="25" fillId="0" borderId="42" xfId="0" applyNumberFormat="1" applyFont="1" applyBorder="1" applyAlignment="1" applyProtection="1">
      <alignment horizontal="right" vertical="center"/>
      <protection locked="0" hidden="1"/>
    </xf>
    <xf numFmtId="196" fontId="32" fillId="0" borderId="42" xfId="0" applyNumberFormat="1" applyFont="1" applyBorder="1" applyAlignment="1" applyProtection="1">
      <alignment horizontal="right" vertical="center"/>
      <protection locked="0" hidden="1"/>
    </xf>
    <xf numFmtId="178" fontId="46" fillId="0" borderId="42" xfId="0" applyNumberFormat="1" applyFont="1" applyBorder="1" applyAlignment="1" applyProtection="1">
      <alignment horizontal="right" vertical="center"/>
      <protection locked="0" hidden="1"/>
    </xf>
    <xf numFmtId="196" fontId="32" fillId="0" borderId="48" xfId="0" applyNumberFormat="1" applyFont="1" applyBorder="1" applyAlignment="1" applyProtection="1">
      <alignment horizontal="right" vertical="center"/>
      <protection locked="0" hidden="1"/>
    </xf>
    <xf numFmtId="0" fontId="49" fillId="0" borderId="71" xfId="0" applyFont="1" applyBorder="1" applyAlignment="1" applyProtection="1">
      <alignment horizontal="right" vertical="center"/>
      <protection locked="0" hidden="1"/>
    </xf>
    <xf numFmtId="0" fontId="49" fillId="0" borderId="16" xfId="0" applyFont="1" applyBorder="1" applyAlignment="1" applyProtection="1">
      <alignment horizontal="left" vertical="center"/>
      <protection locked="0" hidden="1"/>
    </xf>
    <xf numFmtId="0" fontId="49" fillId="0" borderId="39" xfId="0" applyFont="1" applyBorder="1" applyAlignment="1" applyProtection="1">
      <alignment horizontal="right" vertical="center"/>
      <protection locked="0" hidden="1"/>
    </xf>
    <xf numFmtId="0" fontId="48" fillId="0" borderId="2" xfId="0" applyFont="1" applyBorder="1" applyAlignment="1" applyProtection="1">
      <alignment horizontal="left" vertical="center"/>
      <protection locked="0" hidden="1"/>
    </xf>
    <xf numFmtId="0" fontId="49" fillId="0" borderId="11" xfId="0" applyFont="1" applyBorder="1" applyAlignment="1" applyProtection="1">
      <alignment horizontal="left" vertical="center"/>
      <protection locked="0" hidden="1"/>
    </xf>
    <xf numFmtId="0" fontId="49" fillId="0" borderId="10" xfId="0" applyFont="1" applyBorder="1" applyAlignment="1" applyProtection="1">
      <alignment horizontal="left" vertical="center"/>
      <protection locked="0" hidden="1"/>
    </xf>
    <xf numFmtId="0" fontId="49" fillId="0" borderId="17" xfId="0" applyFont="1" applyBorder="1" applyAlignment="1" applyProtection="1">
      <alignment horizontal="left" vertical="center"/>
      <protection locked="0" hidden="1"/>
    </xf>
    <xf numFmtId="0" fontId="49" fillId="0" borderId="69" xfId="0" applyFont="1" applyBorder="1" applyAlignment="1" applyProtection="1">
      <alignment horizontal="right" vertical="center"/>
      <protection locked="0" hidden="1"/>
    </xf>
    <xf numFmtId="0" fontId="49" fillId="0" borderId="12" xfId="0" applyFont="1" applyBorder="1" applyAlignment="1" applyProtection="1">
      <alignment horizontal="right" vertical="center"/>
      <protection locked="0" hidden="1"/>
    </xf>
    <xf numFmtId="0" fontId="54" fillId="0" borderId="60" xfId="0" applyFont="1" applyBorder="1" applyAlignment="1" applyProtection="1">
      <alignment vertical="top"/>
      <protection locked="0" hidden="1"/>
    </xf>
    <xf numFmtId="0" fontId="54" fillId="0" borderId="63" xfId="0" applyFont="1" applyBorder="1" applyAlignment="1" applyProtection="1">
      <alignment horizontal="left" vertical="top"/>
      <protection locked="0" hidden="1"/>
    </xf>
    <xf numFmtId="186" fontId="49" fillId="0" borderId="0" xfId="0" applyNumberFormat="1" applyFont="1" applyBorder="1" applyAlignment="1" applyProtection="1">
      <alignment horizontal="right" vertical="center"/>
      <protection locked="0" hidden="1"/>
    </xf>
    <xf numFmtId="0" fontId="48" fillId="0" borderId="0" xfId="0" applyFont="1" applyBorder="1" applyAlignment="1" applyProtection="1">
      <alignment vertical="center" wrapText="1"/>
      <protection locked="0" hidden="1"/>
    </xf>
    <xf numFmtId="0" fontId="48" fillId="0" borderId="2" xfId="0" applyFont="1" applyBorder="1" applyAlignment="1" applyProtection="1">
      <alignment vertical="center" wrapText="1"/>
      <protection locked="0" hidden="1"/>
    </xf>
    <xf numFmtId="0" fontId="49" fillId="0" borderId="25" xfId="0" applyFont="1" applyBorder="1" applyAlignment="1" applyProtection="1">
      <alignment vertical="center"/>
      <protection locked="0" hidden="1"/>
    </xf>
    <xf numFmtId="0" fontId="48" fillId="0" borderId="42" xfId="0" applyFont="1" applyBorder="1" applyAlignment="1" applyProtection="1">
      <alignment vertical="center" wrapText="1"/>
      <protection locked="0" hidden="1"/>
    </xf>
    <xf numFmtId="186" fontId="48" fillId="0" borderId="42" xfId="0" applyNumberFormat="1" applyFont="1" applyBorder="1" applyAlignment="1" applyProtection="1">
      <alignment horizontal="right" vertical="center" wrapText="1"/>
      <protection locked="0" hidden="1"/>
    </xf>
    <xf numFmtId="0" fontId="19" fillId="0" borderId="2" xfId="0" applyFont="1" applyBorder="1" applyProtection="1">
      <alignment vertical="center"/>
      <protection locked="0" hidden="1"/>
    </xf>
    <xf numFmtId="0" fontId="48" fillId="0" borderId="41" xfId="0" applyFont="1" applyBorder="1" applyAlignment="1" applyProtection="1">
      <alignment horizontal="left" vertical="center"/>
      <protection locked="0" hidden="1"/>
    </xf>
    <xf numFmtId="186" fontId="48" fillId="0" borderId="41" xfId="0" applyNumberFormat="1" applyFont="1" applyBorder="1" applyAlignment="1" applyProtection="1">
      <alignment horizontal="right" vertical="center"/>
      <protection locked="0" hidden="1"/>
    </xf>
    <xf numFmtId="0" fontId="19" fillId="0" borderId="11" xfId="0" applyFont="1" applyBorder="1" applyProtection="1">
      <alignment vertical="center"/>
      <protection locked="0" hidden="1"/>
    </xf>
    <xf numFmtId="0" fontId="49" fillId="0" borderId="47" xfId="0" applyFont="1" applyBorder="1" applyAlignment="1" applyProtection="1">
      <alignment horizontal="left" vertical="center"/>
      <protection locked="0" hidden="1"/>
    </xf>
    <xf numFmtId="0" fontId="49" fillId="0" borderId="73" xfId="0" applyFont="1" applyBorder="1" applyAlignment="1" applyProtection="1">
      <alignment horizontal="left" vertical="center"/>
      <protection locked="0" hidden="1"/>
    </xf>
    <xf numFmtId="196" fontId="25" fillId="0" borderId="72" xfId="0" applyNumberFormat="1" applyFont="1" applyBorder="1" applyAlignment="1" applyProtection="1">
      <alignment horizontal="right" vertical="center"/>
      <protection locked="0" hidden="1"/>
    </xf>
    <xf numFmtId="0" fontId="49" fillId="0" borderId="44" xfId="0" applyFont="1" applyBorder="1" applyAlignment="1" applyProtection="1">
      <alignment horizontal="left" vertical="center"/>
      <protection locked="0" hidden="1"/>
    </xf>
    <xf numFmtId="196" fontId="25" fillId="0" borderId="43" xfId="0" applyNumberFormat="1" applyFont="1" applyBorder="1" applyAlignment="1" applyProtection="1">
      <alignment horizontal="right" vertical="center"/>
      <protection locked="0" hidden="1"/>
    </xf>
    <xf numFmtId="0" fontId="49" fillId="0" borderId="74" xfId="0" applyFont="1" applyBorder="1" applyAlignment="1" applyProtection="1">
      <alignment horizontal="left" vertical="center"/>
      <protection locked="0" hidden="1"/>
    </xf>
    <xf numFmtId="0" fontId="49" fillId="0" borderId="28" xfId="0" applyFont="1" applyBorder="1" applyAlignment="1" applyProtection="1">
      <alignment horizontal="right" vertical="center"/>
      <protection locked="0" hidden="1"/>
    </xf>
    <xf numFmtId="0" fontId="49" fillId="0" borderId="75" xfId="0" applyFont="1" applyBorder="1" applyAlignment="1" applyProtection="1">
      <alignment horizontal="left" vertical="center"/>
      <protection locked="0" hidden="1"/>
    </xf>
    <xf numFmtId="0" fontId="49" fillId="0" borderId="21" xfId="0" applyFont="1" applyBorder="1" applyAlignment="1" applyProtection="1">
      <alignment horizontal="right" vertical="center"/>
      <protection locked="0" hidden="1"/>
    </xf>
    <xf numFmtId="0" fontId="49" fillId="0" borderId="76" xfId="0" applyFont="1" applyBorder="1" applyAlignment="1" applyProtection="1">
      <alignment horizontal="left" vertical="center"/>
      <protection locked="0" hidden="1"/>
    </xf>
    <xf numFmtId="196" fontId="25" fillId="0" borderId="48" xfId="0" applyNumberFormat="1" applyFont="1" applyBorder="1" applyAlignment="1" applyProtection="1">
      <alignment horizontal="right" vertical="center"/>
      <protection locked="0" hidden="1"/>
    </xf>
    <xf numFmtId="0" fontId="49" fillId="0" borderId="77" xfId="0" applyFont="1" applyBorder="1" applyAlignment="1" applyProtection="1">
      <alignment horizontal="right" vertical="center"/>
      <protection locked="0" hidden="1"/>
    </xf>
    <xf numFmtId="0" fontId="19" fillId="0" borderId="48" xfId="0" applyFont="1" applyBorder="1" applyAlignment="1" applyProtection="1">
      <alignment horizontal="right" vertical="center"/>
      <protection locked="0" hidden="1"/>
    </xf>
    <xf numFmtId="0" fontId="48" fillId="0" borderId="13" xfId="0" applyFont="1" applyBorder="1" applyAlignment="1" applyProtection="1">
      <alignment vertical="center" wrapText="1"/>
      <protection locked="0" hidden="1"/>
    </xf>
    <xf numFmtId="0" fontId="49" fillId="0" borderId="1" xfId="0" applyFont="1" applyBorder="1" applyAlignment="1" applyProtection="1">
      <alignment horizontal="left" vertical="center"/>
      <protection locked="0" hidden="1"/>
    </xf>
    <xf numFmtId="0" fontId="54" fillId="0" borderId="61" xfId="0" applyFont="1" applyBorder="1" applyAlignment="1" applyProtection="1">
      <alignment horizontal="left" vertical="top"/>
      <protection locked="0" hidden="1"/>
    </xf>
    <xf numFmtId="0" fontId="49" fillId="0" borderId="66" xfId="0" applyFont="1" applyBorder="1" applyAlignment="1" applyProtection="1">
      <alignment horizontal="left" vertical="top" wrapText="1"/>
      <protection locked="0" hidden="1"/>
    </xf>
    <xf numFmtId="186" fontId="48" fillId="0" borderId="13" xfId="0" applyNumberFormat="1" applyFont="1" applyBorder="1" applyAlignment="1" applyProtection="1">
      <alignment horizontal="right" vertical="center" wrapText="1"/>
      <protection locked="0" hidden="1"/>
    </xf>
    <xf numFmtId="0" fontId="49" fillId="0" borderId="78" xfId="0" applyFont="1" applyBorder="1" applyAlignment="1" applyProtection="1">
      <alignment vertical="center"/>
      <protection locked="0" hidden="1"/>
    </xf>
    <xf numFmtId="0" fontId="40" fillId="0" borderId="20" xfId="0" applyFont="1" applyBorder="1" applyProtection="1">
      <alignment vertical="center"/>
      <protection locked="0" hidden="1"/>
    </xf>
    <xf numFmtId="0" fontId="49" fillId="0" borderId="32" xfId="0" applyFont="1" applyBorder="1" applyAlignment="1" applyProtection="1">
      <alignment vertical="center"/>
      <protection locked="0" hidden="1"/>
    </xf>
    <xf numFmtId="0" fontId="40" fillId="0" borderId="41" xfId="0" applyFont="1" applyBorder="1" applyProtection="1">
      <alignment vertical="center"/>
      <protection locked="0" hidden="1"/>
    </xf>
    <xf numFmtId="196" fontId="25" fillId="0" borderId="45" xfId="0" applyNumberFormat="1" applyFont="1" applyBorder="1" applyAlignment="1" applyProtection="1">
      <alignment horizontal="right" vertical="center"/>
      <protection locked="0" hidden="1"/>
    </xf>
    <xf numFmtId="0" fontId="49" fillId="0" borderId="79" xfId="0" applyFont="1" applyBorder="1" applyAlignment="1" applyProtection="1">
      <alignment vertical="center"/>
      <protection locked="0" hidden="1"/>
    </xf>
    <xf numFmtId="0" fontId="40" fillId="0" borderId="37" xfId="0" applyFont="1" applyBorder="1" applyProtection="1">
      <alignment vertical="center"/>
      <protection locked="0" hidden="1"/>
    </xf>
    <xf numFmtId="0" fontId="49" fillId="0" borderId="23" xfId="0" applyFont="1" applyBorder="1" applyAlignment="1" applyProtection="1">
      <alignment vertical="center"/>
      <protection locked="0" hidden="1"/>
    </xf>
    <xf numFmtId="0" fontId="49" fillId="0" borderId="38" xfId="0" applyFont="1" applyBorder="1" applyAlignment="1" applyProtection="1">
      <alignment vertical="center"/>
      <protection locked="0" hidden="1"/>
    </xf>
    <xf numFmtId="0" fontId="49" fillId="0" borderId="33" xfId="0" applyFont="1" applyBorder="1" applyAlignment="1" applyProtection="1">
      <alignment vertical="center"/>
      <protection locked="0" hidden="1"/>
    </xf>
    <xf numFmtId="0" fontId="49" fillId="0" borderId="40" xfId="0" applyFont="1" applyBorder="1" applyAlignment="1" applyProtection="1">
      <alignment vertical="center"/>
      <protection locked="0" hidden="1"/>
    </xf>
    <xf numFmtId="0" fontId="49" fillId="0" borderId="24" xfId="0" applyFont="1" applyBorder="1" applyAlignment="1" applyProtection="1">
      <alignment vertical="center"/>
      <protection locked="0" hidden="1"/>
    </xf>
    <xf numFmtId="0" fontId="40" fillId="0" borderId="22" xfId="0" applyFont="1" applyBorder="1" applyProtection="1">
      <alignment vertical="center"/>
      <protection locked="0" hidden="1"/>
    </xf>
    <xf numFmtId="0" fontId="48" fillId="0" borderId="13" xfId="0" applyFont="1" applyBorder="1" applyAlignment="1" applyProtection="1">
      <alignment vertical="center"/>
      <protection locked="0" hidden="1"/>
    </xf>
    <xf numFmtId="0" fontId="49" fillId="0" borderId="1" xfId="0" applyFont="1" applyBorder="1" applyAlignment="1" applyProtection="1">
      <alignment vertical="center"/>
      <protection locked="0" hidden="1"/>
    </xf>
    <xf numFmtId="0" fontId="49" fillId="0" borderId="80" xfId="0" applyFont="1" applyBorder="1" applyAlignment="1" applyProtection="1">
      <alignment vertical="center"/>
      <protection locked="0" hidden="1"/>
    </xf>
    <xf numFmtId="0" fontId="40" fillId="0" borderId="81" xfId="0" applyFont="1" applyBorder="1" applyProtection="1">
      <alignment vertical="center"/>
      <protection locked="0" hidden="1"/>
    </xf>
    <xf numFmtId="0" fontId="19" fillId="0" borderId="3" xfId="0" applyFont="1" applyBorder="1" applyAlignment="1" applyProtection="1">
      <alignment horizontal="right" vertical="center"/>
      <protection locked="0" hidden="1"/>
    </xf>
    <xf numFmtId="0" fontId="49" fillId="0" borderId="34" xfId="0" applyFont="1" applyBorder="1" applyAlignment="1" applyProtection="1">
      <alignment vertical="center"/>
      <protection locked="0" hidden="1"/>
    </xf>
    <xf numFmtId="0" fontId="40" fillId="0" borderId="82" xfId="0" applyFont="1" applyBorder="1" applyProtection="1">
      <alignment vertical="center"/>
      <protection locked="0" hidden="1"/>
    </xf>
    <xf numFmtId="0" fontId="49" fillId="0" borderId="30" xfId="0" applyFont="1" applyBorder="1" applyAlignment="1" applyProtection="1">
      <alignment vertical="center"/>
      <protection locked="0" hidden="1"/>
    </xf>
    <xf numFmtId="0" fontId="40" fillId="0" borderId="84" xfId="0" applyFont="1" applyBorder="1" applyProtection="1">
      <alignment vertical="center"/>
      <protection locked="0" hidden="1"/>
    </xf>
    <xf numFmtId="0" fontId="49" fillId="0" borderId="20" xfId="0" applyFont="1" applyBorder="1" applyAlignment="1" applyProtection="1">
      <alignment vertical="center"/>
      <protection locked="0" hidden="1"/>
    </xf>
    <xf numFmtId="0" fontId="0" fillId="0" borderId="3" xfId="0" applyBorder="1" applyAlignment="1" applyProtection="1">
      <alignment vertical="center"/>
      <protection locked="0" hidden="1"/>
    </xf>
    <xf numFmtId="0" fontId="48" fillId="0" borderId="61" xfId="0" applyFont="1" applyBorder="1" applyAlignment="1" applyProtection="1">
      <alignment horizontal="left" vertical="top" wrapText="1"/>
      <protection locked="0" hidden="1"/>
    </xf>
    <xf numFmtId="0" fontId="49" fillId="0" borderId="83" xfId="0" applyFont="1" applyBorder="1" applyAlignment="1" applyProtection="1">
      <alignment vertical="center"/>
      <protection locked="0" hidden="1"/>
    </xf>
    <xf numFmtId="0" fontId="40" fillId="0" borderId="66" xfId="0" applyFont="1" applyBorder="1" applyProtection="1">
      <alignment vertical="center"/>
      <protection locked="0" hidden="1"/>
    </xf>
    <xf numFmtId="196" fontId="25" fillId="0" borderId="64" xfId="0" applyNumberFormat="1" applyFont="1" applyBorder="1" applyAlignment="1" applyProtection="1">
      <alignment horizontal="right" vertical="center"/>
      <protection locked="0" hidden="1"/>
    </xf>
    <xf numFmtId="0" fontId="19" fillId="0" borderId="62" xfId="0" applyFont="1" applyBorder="1" applyAlignment="1" applyProtection="1">
      <alignment horizontal="right" vertical="center"/>
      <protection locked="0" hidden="1"/>
    </xf>
    <xf numFmtId="0" fontId="49" fillId="0" borderId="78" xfId="0" applyFont="1" applyBorder="1" applyAlignment="1" applyProtection="1">
      <alignment horizontal="left" vertical="center"/>
      <protection locked="0" hidden="1"/>
    </xf>
    <xf numFmtId="186" fontId="40" fillId="0" borderId="20" xfId="0" applyNumberFormat="1" applyFont="1" applyBorder="1" applyAlignment="1" applyProtection="1">
      <alignment horizontal="right" vertical="center"/>
      <protection locked="0" hidden="1"/>
    </xf>
    <xf numFmtId="0" fontId="49" fillId="0" borderId="85" xfId="0" applyFont="1" applyBorder="1" applyAlignment="1" applyProtection="1">
      <alignment vertical="center"/>
      <protection locked="0" hidden="1"/>
    </xf>
    <xf numFmtId="0" fontId="49" fillId="0" borderId="19" xfId="0" applyFont="1" applyBorder="1" applyAlignment="1" applyProtection="1">
      <alignment vertical="center"/>
      <protection locked="0" hidden="1"/>
    </xf>
    <xf numFmtId="0" fontId="48" fillId="0" borderId="14" xfId="0" applyFont="1" applyBorder="1" applyAlignment="1" applyProtection="1">
      <alignment vertical="center" wrapText="1"/>
      <protection locked="0" hidden="1"/>
    </xf>
    <xf numFmtId="196" fontId="25" fillId="0" borderId="14" xfId="0" applyNumberFormat="1" applyFont="1" applyBorder="1" applyProtection="1">
      <alignment vertical="center"/>
      <protection locked="0" hidden="1"/>
    </xf>
    <xf numFmtId="196" fontId="32" fillId="0" borderId="14" xfId="0" applyNumberFormat="1" applyFont="1" applyBorder="1" applyProtection="1">
      <alignment vertical="center"/>
      <protection locked="0" hidden="1"/>
    </xf>
    <xf numFmtId="0" fontId="49" fillId="0" borderId="16" xfId="0" applyFont="1" applyBorder="1" applyAlignment="1" applyProtection="1">
      <alignment vertical="center"/>
      <protection locked="0" hidden="1"/>
    </xf>
    <xf numFmtId="0" fontId="40" fillId="0" borderId="0" xfId="0" applyFont="1" applyBorder="1" applyProtection="1">
      <alignment vertical="center"/>
      <protection locked="0" hidden="1"/>
    </xf>
    <xf numFmtId="0" fontId="49" fillId="0" borderId="36" xfId="0" applyFont="1" applyBorder="1" applyAlignment="1" applyProtection="1">
      <alignment vertical="center"/>
      <protection locked="0" hidden="1"/>
    </xf>
    <xf numFmtId="0" fontId="49" fillId="0" borderId="26" xfId="0" applyFont="1" applyBorder="1" applyAlignment="1" applyProtection="1">
      <alignment vertical="center"/>
      <protection locked="0" hidden="1"/>
    </xf>
    <xf numFmtId="0" fontId="49" fillId="0" borderId="27" xfId="0" applyFont="1" applyBorder="1" applyAlignment="1" applyProtection="1">
      <alignment vertical="center"/>
      <protection locked="0" hidden="1"/>
    </xf>
    <xf numFmtId="0" fontId="49" fillId="0" borderId="41" xfId="0" applyFont="1" applyBorder="1" applyAlignment="1" applyProtection="1">
      <alignment vertical="center"/>
      <protection locked="0" hidden="1"/>
    </xf>
    <xf numFmtId="0" fontId="49" fillId="0" borderId="22" xfId="0" applyFont="1" applyBorder="1" applyAlignment="1" applyProtection="1">
      <alignment vertical="center"/>
      <protection locked="0" hidden="1"/>
    </xf>
    <xf numFmtId="0" fontId="48" fillId="0" borderId="21" xfId="0" applyFont="1" applyBorder="1" applyAlignment="1" applyProtection="1">
      <alignment horizontal="left" vertical="center"/>
      <protection locked="0" hidden="1"/>
    </xf>
    <xf numFmtId="0" fontId="19" fillId="0" borderId="75" xfId="0" applyFont="1" applyBorder="1" applyAlignment="1" applyProtection="1">
      <alignment horizontal="right" vertical="center"/>
      <protection locked="0" hidden="1"/>
    </xf>
    <xf numFmtId="0" fontId="49" fillId="0" borderId="77" xfId="0" applyFont="1" applyBorder="1" applyAlignment="1" applyProtection="1">
      <alignment horizontal="left" vertical="center"/>
      <protection locked="0" hidden="1"/>
    </xf>
    <xf numFmtId="0" fontId="19" fillId="0" borderId="76" xfId="0" applyFont="1" applyBorder="1" applyAlignment="1" applyProtection="1">
      <alignment horizontal="right" vertical="center"/>
      <protection locked="0" hidden="1"/>
    </xf>
    <xf numFmtId="0" fontId="49" fillId="0" borderId="60" xfId="0" applyFont="1" applyBorder="1" applyAlignment="1" applyProtection="1">
      <alignment vertical="center"/>
      <protection locked="0" hidden="1"/>
    </xf>
    <xf numFmtId="0" fontId="40" fillId="0" borderId="60" xfId="0" applyFont="1" applyBorder="1" applyProtection="1">
      <alignment vertical="center"/>
      <protection locked="0" hidden="1"/>
    </xf>
    <xf numFmtId="186" fontId="48" fillId="0" borderId="60" xfId="0" applyNumberFormat="1" applyFont="1" applyBorder="1" applyAlignment="1" applyProtection="1">
      <alignment horizontal="right" vertical="center"/>
      <protection locked="0" hidden="1"/>
    </xf>
    <xf numFmtId="0" fontId="54" fillId="0" borderId="14" xfId="0" applyFont="1" applyBorder="1" applyAlignment="1" applyProtection="1">
      <alignment vertical="top"/>
      <protection locked="0" hidden="1"/>
    </xf>
    <xf numFmtId="0" fontId="40" fillId="0" borderId="14" xfId="0" applyFont="1" applyBorder="1" applyProtection="1">
      <alignment vertical="center"/>
      <protection locked="0" hidden="1"/>
    </xf>
    <xf numFmtId="0" fontId="49" fillId="0" borderId="7" xfId="0" applyFont="1" applyBorder="1" applyAlignment="1" applyProtection="1">
      <alignment horizontal="left" vertical="top"/>
      <protection locked="0" hidden="1"/>
    </xf>
    <xf numFmtId="0" fontId="49" fillId="0" borderId="14" xfId="0" applyFont="1" applyBorder="1" applyAlignment="1" applyProtection="1">
      <alignment horizontal="left" vertical="top" wrapText="1"/>
      <protection locked="0" hidden="1"/>
    </xf>
    <xf numFmtId="186" fontId="48" fillId="0" borderId="14" xfId="0" applyNumberFormat="1" applyFont="1" applyBorder="1" applyAlignment="1" applyProtection="1">
      <alignment horizontal="right" vertical="center"/>
      <protection locked="0" hidden="1"/>
    </xf>
    <xf numFmtId="0" fontId="19" fillId="0" borderId="14" xfId="0" applyFont="1" applyBorder="1" applyAlignment="1" applyProtection="1">
      <alignment horizontal="right" vertical="center"/>
      <protection locked="0" hidden="1"/>
    </xf>
    <xf numFmtId="186" fontId="48" fillId="0" borderId="1" xfId="0" applyNumberFormat="1" applyFont="1" applyBorder="1" applyAlignment="1" applyProtection="1">
      <alignment horizontal="right" vertical="center"/>
      <protection locked="0" hidden="1"/>
    </xf>
    <xf numFmtId="186" fontId="48" fillId="0" borderId="114" xfId="0" applyNumberFormat="1" applyFont="1" applyBorder="1" applyAlignment="1" applyProtection="1">
      <alignment horizontal="right" vertical="center"/>
      <protection locked="0" hidden="1"/>
    </xf>
    <xf numFmtId="0" fontId="49" fillId="0" borderId="15" xfId="0" applyFont="1" applyBorder="1" applyAlignment="1" applyProtection="1">
      <alignment vertical="center"/>
      <protection locked="0" hidden="1"/>
    </xf>
    <xf numFmtId="0" fontId="49" fillId="0" borderId="19" xfId="0" applyFont="1" applyBorder="1" applyAlignment="1" applyProtection="1">
      <alignment horizontal="left" vertical="center"/>
      <protection locked="0" hidden="1"/>
    </xf>
    <xf numFmtId="0" fontId="19" fillId="0" borderId="19" xfId="0" applyFont="1" applyBorder="1" applyProtection="1">
      <alignment vertical="center"/>
      <protection locked="0" hidden="1"/>
    </xf>
    <xf numFmtId="0" fontId="49" fillId="0" borderId="12" xfId="0" applyFont="1" applyBorder="1" applyAlignment="1" applyProtection="1">
      <alignment vertical="center"/>
      <protection locked="0" hidden="1"/>
    </xf>
    <xf numFmtId="0" fontId="49" fillId="0" borderId="60" xfId="0" applyFont="1" applyBorder="1" applyAlignment="1" applyProtection="1">
      <alignment horizontal="left" vertical="top"/>
      <protection locked="0" hidden="1"/>
    </xf>
    <xf numFmtId="0" fontId="19" fillId="0" borderId="60" xfId="0" applyFont="1" applyBorder="1" applyProtection="1">
      <alignment vertical="center"/>
      <protection locked="0" hidden="1"/>
    </xf>
    <xf numFmtId="186" fontId="49" fillId="0" borderId="22" xfId="0" applyNumberFormat="1" applyFont="1" applyBorder="1" applyAlignment="1" applyProtection="1">
      <alignment horizontal="right" vertical="center"/>
      <protection locked="0" hidden="1"/>
    </xf>
    <xf numFmtId="0" fontId="19" fillId="0" borderId="13" xfId="0" applyFont="1" applyBorder="1" applyAlignment="1" applyProtection="1">
      <alignment horizontal="left" vertical="center"/>
      <protection locked="0" hidden="1"/>
    </xf>
    <xf numFmtId="0" fontId="49" fillId="0" borderId="16" xfId="0" applyFont="1" applyBorder="1" applyAlignment="1" applyProtection="1">
      <alignment horizontal="left" vertical="center" wrapText="1"/>
      <protection locked="0" hidden="1"/>
    </xf>
    <xf numFmtId="0" fontId="49" fillId="0" borderId="39" xfId="0" applyFont="1" applyBorder="1" applyAlignment="1" applyProtection="1">
      <alignment horizontal="right" vertical="center" wrapText="1"/>
      <protection locked="0" hidden="1"/>
    </xf>
    <xf numFmtId="0" fontId="19" fillId="0" borderId="19" xfId="0" applyFont="1" applyBorder="1" applyAlignment="1" applyProtection="1">
      <alignment horizontal="right" vertical="center"/>
      <protection locked="0" hidden="1"/>
    </xf>
    <xf numFmtId="0" fontId="19" fillId="0" borderId="0" xfId="0" applyFont="1" applyBorder="1" applyAlignment="1" applyProtection="1">
      <alignment horizontal="left" vertical="center"/>
      <protection locked="0" hidden="1"/>
    </xf>
    <xf numFmtId="186" fontId="59" fillId="0" borderId="0" xfId="0" applyNumberFormat="1" applyFont="1" applyAlignment="1" applyProtection="1">
      <alignment horizontal="right" vertical="center"/>
      <protection locked="0" hidden="1"/>
    </xf>
    <xf numFmtId="0" fontId="43" fillId="0" borderId="0" xfId="0" applyFont="1" applyProtection="1">
      <alignment vertical="center"/>
      <protection locked="0" hidden="1"/>
    </xf>
    <xf numFmtId="0" fontId="49" fillId="0" borderId="33" xfId="0" applyFont="1" applyBorder="1" applyAlignment="1" applyProtection="1">
      <alignment horizontal="right" vertical="center"/>
      <protection locked="0" hidden="1"/>
    </xf>
    <xf numFmtId="0" fontId="49" fillId="0" borderId="45" xfId="0" applyFont="1" applyBorder="1" applyAlignment="1" applyProtection="1">
      <alignment horizontal="right" vertical="center"/>
      <protection locked="0" hidden="1"/>
    </xf>
    <xf numFmtId="0" fontId="59" fillId="0" borderId="0" xfId="0" applyFont="1" applyAlignment="1" applyProtection="1">
      <alignment horizontal="right" vertical="center"/>
      <protection locked="0" hidden="1"/>
    </xf>
    <xf numFmtId="0" fontId="49" fillId="0" borderId="35" xfId="0" applyFont="1" applyBorder="1" applyAlignment="1" applyProtection="1">
      <alignment horizontal="right" vertical="center"/>
      <protection locked="0" hidden="1"/>
    </xf>
    <xf numFmtId="0" fontId="49" fillId="0" borderId="72" xfId="0" applyFont="1" applyBorder="1" applyAlignment="1" applyProtection="1">
      <alignment horizontal="right" vertical="center"/>
      <protection locked="0" hidden="1"/>
    </xf>
    <xf numFmtId="177" fontId="59" fillId="0" borderId="0" xfId="0" applyNumberFormat="1" applyFont="1" applyBorder="1" applyAlignment="1" applyProtection="1">
      <alignment horizontal="left" vertical="center"/>
      <protection locked="0" hidden="1"/>
    </xf>
    <xf numFmtId="0" fontId="49" fillId="0" borderId="0" xfId="0" applyFont="1" applyBorder="1" applyAlignment="1" applyProtection="1">
      <alignment horizontal="right" vertical="center"/>
      <protection locked="0" hidden="1"/>
    </xf>
    <xf numFmtId="0" fontId="49" fillId="0" borderId="1" xfId="0" applyFont="1" applyBorder="1" applyAlignment="1" applyProtection="1">
      <alignment horizontal="right" vertical="center"/>
      <protection locked="0" hidden="1"/>
    </xf>
    <xf numFmtId="0" fontId="49" fillId="0" borderId="33" xfId="0" applyFont="1" applyBorder="1" applyAlignment="1" applyProtection="1">
      <alignment horizontal="left" vertical="center"/>
      <protection locked="0" hidden="1"/>
    </xf>
    <xf numFmtId="0" fontId="49" fillId="0" borderId="41" xfId="0" applyFont="1" applyBorder="1" applyAlignment="1" applyProtection="1">
      <alignment horizontal="left" vertical="center"/>
      <protection locked="0" hidden="1"/>
    </xf>
    <xf numFmtId="0" fontId="49" fillId="0" borderId="41" xfId="0" applyFont="1" applyBorder="1" applyAlignment="1" applyProtection="1">
      <alignment horizontal="right" vertical="center"/>
      <protection locked="0" hidden="1"/>
    </xf>
    <xf numFmtId="0" fontId="49" fillId="0" borderId="38" xfId="0" applyFont="1" applyBorder="1" applyAlignment="1" applyProtection="1">
      <alignment horizontal="left" vertical="center"/>
      <protection locked="0" hidden="1"/>
    </xf>
    <xf numFmtId="0" fontId="49" fillId="0" borderId="20" xfId="0" applyFont="1" applyBorder="1" applyAlignment="1" applyProtection="1">
      <alignment horizontal="left" vertical="center"/>
      <protection locked="0" hidden="1"/>
    </xf>
    <xf numFmtId="0" fontId="49" fillId="0" borderId="13" xfId="0" applyFont="1" applyBorder="1" applyAlignment="1" applyProtection="1">
      <alignment horizontal="left" vertical="center"/>
      <protection locked="0" hidden="1"/>
    </xf>
    <xf numFmtId="0" fontId="48" fillId="0" borderId="14" xfId="0" applyFont="1" applyBorder="1" applyAlignment="1" applyProtection="1">
      <alignment horizontal="left" vertical="center" wrapText="1"/>
      <protection locked="0" hidden="1"/>
    </xf>
    <xf numFmtId="0" fontId="48" fillId="0" borderId="0" xfId="0" applyFont="1" applyBorder="1" applyAlignment="1" applyProtection="1">
      <alignment horizontal="left" vertical="center"/>
      <protection locked="0" hidden="1"/>
    </xf>
    <xf numFmtId="0" fontId="49" fillId="0" borderId="35" xfId="0" applyFont="1" applyBorder="1" applyAlignment="1" applyProtection="1">
      <alignment horizontal="left" vertical="center"/>
      <protection locked="0" hidden="1"/>
    </xf>
    <xf numFmtId="0" fontId="49" fillId="0" borderId="37" xfId="0" applyFont="1" applyBorder="1" applyAlignment="1" applyProtection="1">
      <alignment horizontal="left" vertical="center"/>
      <protection locked="0" hidden="1"/>
    </xf>
    <xf numFmtId="0" fontId="48" fillId="0" borderId="1" xfId="0" applyFont="1" applyBorder="1" applyAlignment="1" applyProtection="1">
      <alignment horizontal="left" vertical="center"/>
      <protection locked="0" hidden="1"/>
    </xf>
    <xf numFmtId="0" fontId="59" fillId="0" borderId="0" xfId="0" applyFont="1" applyAlignment="1" applyProtection="1">
      <alignment horizontal="left" vertical="center"/>
      <protection locked="0" hidden="1"/>
    </xf>
    <xf numFmtId="0" fontId="49" fillId="0" borderId="3" xfId="0" applyFont="1" applyBorder="1" applyAlignment="1" applyProtection="1">
      <alignment horizontal="left" vertical="center"/>
      <protection locked="0" hidden="1"/>
    </xf>
    <xf numFmtId="0" fontId="49" fillId="0" borderId="0" xfId="0" applyFont="1" applyBorder="1" applyAlignment="1" applyProtection="1">
      <alignment horizontal="left" vertical="center"/>
      <protection locked="0" hidden="1"/>
    </xf>
    <xf numFmtId="0" fontId="49" fillId="0" borderId="70" xfId="0" applyFont="1" applyBorder="1" applyAlignment="1" applyProtection="1">
      <alignment horizontal="left" vertical="top"/>
      <protection locked="0" hidden="1"/>
    </xf>
    <xf numFmtId="0" fontId="49" fillId="0" borderId="24" xfId="0" applyFont="1" applyBorder="1" applyAlignment="1" applyProtection="1">
      <alignment horizontal="left" vertical="center"/>
      <protection locked="0" hidden="1"/>
    </xf>
    <xf numFmtId="0" fontId="49" fillId="0" borderId="22" xfId="0" applyFont="1" applyBorder="1" applyAlignment="1" applyProtection="1">
      <alignment horizontal="left" vertical="center"/>
      <protection locked="0" hidden="1"/>
    </xf>
    <xf numFmtId="0" fontId="48" fillId="0" borderId="0" xfId="0" applyFont="1" applyBorder="1" applyAlignment="1" applyProtection="1">
      <alignment horizontal="right" vertical="center"/>
      <protection locked="0" hidden="1"/>
    </xf>
    <xf numFmtId="0" fontId="49" fillId="0" borderId="9" xfId="0" applyFont="1" applyBorder="1" applyAlignment="1" applyProtection="1">
      <alignment horizontal="right" vertical="center"/>
      <protection locked="0" hidden="1"/>
    </xf>
    <xf numFmtId="0" fontId="59" fillId="0" borderId="0" xfId="0" applyFont="1" applyBorder="1" applyAlignment="1" applyProtection="1">
      <alignment horizontal="left" vertical="center"/>
      <protection locked="0" hidden="1"/>
    </xf>
    <xf numFmtId="0" fontId="49" fillId="0" borderId="8" xfId="0" applyFont="1" applyBorder="1" applyAlignment="1" applyProtection="1">
      <alignment horizontal="left" vertical="center"/>
      <protection locked="0" hidden="1"/>
    </xf>
    <xf numFmtId="0" fontId="48" fillId="0" borderId="13" xfId="0" applyFont="1" applyBorder="1" applyAlignment="1" applyProtection="1">
      <alignment horizontal="left" vertical="center"/>
      <protection locked="0" hidden="1"/>
    </xf>
    <xf numFmtId="0" fontId="48" fillId="0" borderId="14" xfId="0" applyFont="1" applyBorder="1" applyAlignment="1" applyProtection="1">
      <alignment horizontal="right" vertical="center" wrapText="1"/>
      <protection locked="0" hidden="1"/>
    </xf>
    <xf numFmtId="0" fontId="48" fillId="0" borderId="13" xfId="0" applyFont="1" applyBorder="1" applyAlignment="1" applyProtection="1">
      <alignment horizontal="left" vertical="center" wrapText="1"/>
      <protection locked="0" hidden="1"/>
    </xf>
    <xf numFmtId="0" fontId="48" fillId="0" borderId="19" xfId="0" applyFont="1" applyBorder="1" applyAlignment="1" applyProtection="1">
      <alignment horizontal="right" vertical="center"/>
      <protection locked="0" hidden="1"/>
    </xf>
    <xf numFmtId="0" fontId="49" fillId="0" borderId="8" xfId="0" applyFont="1" applyBorder="1" applyAlignment="1" applyProtection="1">
      <alignment horizontal="right" vertical="center"/>
      <protection locked="0" hidden="1"/>
    </xf>
    <xf numFmtId="0" fontId="60" fillId="0" borderId="0" xfId="0" applyFont="1" applyFill="1" applyAlignment="1" applyProtection="1">
      <alignment horizontal="right" vertical="center"/>
      <protection locked="0" hidden="1"/>
    </xf>
    <xf numFmtId="0" fontId="48" fillId="0" borderId="10" xfId="0" applyFont="1" applyBorder="1" applyAlignment="1" applyProtection="1">
      <alignment horizontal="right" vertical="center"/>
      <protection locked="0" hidden="1"/>
    </xf>
    <xf numFmtId="0" fontId="60" fillId="0" borderId="0" xfId="0" applyFont="1" applyFill="1" applyAlignment="1" applyProtection="1">
      <alignment horizontal="left" vertical="center"/>
      <protection locked="0" hidden="1"/>
    </xf>
    <xf numFmtId="0" fontId="49" fillId="0" borderId="48" xfId="0" applyFont="1" applyBorder="1" applyAlignment="1" applyProtection="1">
      <alignment horizontal="right" vertical="center"/>
      <protection locked="0" hidden="1"/>
    </xf>
    <xf numFmtId="0" fontId="49" fillId="0" borderId="70" xfId="0" applyFont="1" applyBorder="1" applyAlignment="1" applyProtection="1">
      <alignment horizontal="left" vertical="center"/>
      <protection locked="0" hidden="1"/>
    </xf>
    <xf numFmtId="0" fontId="49" fillId="0" borderId="66" xfId="0" applyFont="1" applyBorder="1" applyAlignment="1" applyProtection="1">
      <alignment horizontal="left" vertical="center"/>
      <protection locked="0" hidden="1"/>
    </xf>
    <xf numFmtId="0" fontId="37" fillId="0" borderId="0" xfId="0" applyFont="1" applyBorder="1" applyProtection="1">
      <alignment vertical="center"/>
      <protection locked="0" hidden="1"/>
    </xf>
    <xf numFmtId="0" fontId="23" fillId="0" borderId="0" xfId="0" applyFont="1" applyBorder="1" applyProtection="1">
      <alignment vertical="center"/>
      <protection locked="0" hidden="1"/>
    </xf>
    <xf numFmtId="196" fontId="23" fillId="0" borderId="0" xfId="0" applyNumberFormat="1" applyFont="1" applyBorder="1" applyProtection="1">
      <alignment vertical="center"/>
      <protection locked="0" hidden="1"/>
    </xf>
    <xf numFmtId="0" fontId="23" fillId="0" borderId="0" xfId="0" applyFont="1" applyAlignment="1" applyProtection="1">
      <alignment horizontal="left"/>
      <protection locked="0" hidden="1"/>
    </xf>
    <xf numFmtId="0" fontId="23" fillId="0" borderId="0" xfId="0" applyFont="1" applyBorder="1" applyAlignment="1" applyProtection="1">
      <alignment horizontal="left"/>
      <protection locked="0" hidden="1"/>
    </xf>
    <xf numFmtId="0" fontId="68" fillId="0" borderId="0" xfId="0" applyFont="1" applyBorder="1" applyAlignment="1" applyProtection="1">
      <alignment horizontal="left" vertical="center"/>
      <protection locked="0" hidden="1"/>
    </xf>
    <xf numFmtId="0" fontId="66" fillId="0" borderId="0" xfId="0" applyFont="1" applyBorder="1" applyAlignment="1" applyProtection="1">
      <alignment horizontal="left" vertical="center"/>
      <protection locked="0" hidden="1"/>
    </xf>
    <xf numFmtId="196" fontId="66" fillId="0" borderId="0" xfId="0" applyNumberFormat="1" applyFont="1" applyBorder="1" applyAlignment="1" applyProtection="1">
      <alignment horizontal="left" vertical="center"/>
      <protection locked="0" hidden="1"/>
    </xf>
    <xf numFmtId="0" fontId="66" fillId="0" borderId="0" xfId="0" applyFont="1" applyBorder="1" applyAlignment="1" applyProtection="1">
      <alignment vertical="center"/>
      <protection locked="0" hidden="1"/>
    </xf>
    <xf numFmtId="196" fontId="66" fillId="0" borderId="0" xfId="0" applyNumberFormat="1" applyFont="1" applyBorder="1" applyAlignment="1" applyProtection="1">
      <alignment vertical="center"/>
      <protection locked="0" hidden="1"/>
    </xf>
    <xf numFmtId="0" fontId="66" fillId="0" borderId="0" xfId="0" applyFont="1" applyAlignment="1" applyProtection="1">
      <alignment horizontal="left" vertical="center"/>
      <protection locked="0" hidden="1"/>
    </xf>
    <xf numFmtId="0" fontId="72" fillId="0" borderId="0" xfId="0" applyFont="1" applyAlignment="1" applyProtection="1">
      <alignment horizontal="left" vertical="center"/>
      <protection locked="0" hidden="1"/>
    </xf>
    <xf numFmtId="0" fontId="72" fillId="0" borderId="0" xfId="0" applyFont="1" applyAlignment="1" applyProtection="1">
      <alignment vertical="center"/>
      <protection locked="0" hidden="1"/>
    </xf>
    <xf numFmtId="196" fontId="72" fillId="0" borderId="0" xfId="0" applyNumberFormat="1" applyFont="1" applyBorder="1" applyAlignment="1" applyProtection="1">
      <alignment vertical="center"/>
      <protection locked="0" hidden="1"/>
    </xf>
    <xf numFmtId="0" fontId="72" fillId="0" borderId="0" xfId="0" applyFont="1" applyBorder="1" applyAlignment="1" applyProtection="1">
      <alignment vertical="center"/>
      <protection locked="0" hidden="1"/>
    </xf>
    <xf numFmtId="0" fontId="32" fillId="7" borderId="51" xfId="0" applyNumberFormat="1" applyFont="1" applyFill="1" applyBorder="1" applyAlignment="1" applyProtection="1">
      <alignment horizontal="right"/>
      <protection locked="0" hidden="1"/>
    </xf>
    <xf numFmtId="0" fontId="33" fillId="7" borderId="56" xfId="0" applyNumberFormat="1" applyFont="1" applyFill="1" applyBorder="1" applyAlignment="1" applyProtection="1">
      <alignment horizontal="left"/>
      <protection locked="0" hidden="1"/>
    </xf>
    <xf numFmtId="196" fontId="129" fillId="7" borderId="57" xfId="0" applyNumberFormat="1" applyFont="1" applyFill="1" applyBorder="1" applyAlignment="1" applyProtection="1">
      <alignment horizontal="left" vertical="center"/>
      <protection locked="0" hidden="1"/>
    </xf>
    <xf numFmtId="196" fontId="33" fillId="7" borderId="51" xfId="0" applyNumberFormat="1" applyFont="1" applyFill="1" applyBorder="1" applyAlignment="1" applyProtection="1">
      <alignment horizontal="left" vertical="center"/>
      <protection locked="0" hidden="1"/>
    </xf>
    <xf numFmtId="0" fontId="33" fillId="7" borderId="51" xfId="0" applyNumberFormat="1" applyFont="1" applyFill="1" applyBorder="1" applyAlignment="1" applyProtection="1">
      <alignment horizontal="left" vertical="center"/>
      <protection locked="0" hidden="1"/>
    </xf>
    <xf numFmtId="0" fontId="33" fillId="7" borderId="56" xfId="0" applyNumberFormat="1" applyFont="1" applyFill="1" applyBorder="1" applyAlignment="1" applyProtection="1">
      <alignment vertical="center"/>
      <protection locked="0" hidden="1"/>
    </xf>
    <xf numFmtId="196" fontId="33" fillId="7" borderId="57" xfId="0" applyNumberFormat="1" applyFont="1" applyFill="1" applyBorder="1" applyAlignment="1" applyProtection="1">
      <alignment vertical="center"/>
      <protection locked="0" hidden="1"/>
    </xf>
    <xf numFmtId="0" fontId="32" fillId="7" borderId="56" xfId="0" applyNumberFormat="1" applyFont="1" applyFill="1" applyBorder="1" applyAlignment="1" applyProtection="1">
      <alignment horizontal="left"/>
      <protection locked="0" hidden="1"/>
    </xf>
    <xf numFmtId="0" fontId="32" fillId="7" borderId="51" xfId="0" applyNumberFormat="1" applyFont="1" applyFill="1" applyBorder="1" applyAlignment="1" applyProtection="1">
      <alignment horizontal="left"/>
      <protection locked="0" hidden="1"/>
    </xf>
    <xf numFmtId="0" fontId="26" fillId="7" borderId="0" xfId="0" applyNumberFormat="1" applyFont="1" applyFill="1" applyBorder="1" applyAlignment="1" applyProtection="1">
      <alignment horizontal="right" vertical="top"/>
      <protection locked="0" hidden="1"/>
    </xf>
    <xf numFmtId="0" fontId="29" fillId="7" borderId="0" xfId="0" applyNumberFormat="1" applyFont="1" applyFill="1" applyBorder="1" applyAlignment="1" applyProtection="1">
      <alignment horizontal="right" vertical="center"/>
      <protection locked="0" hidden="1"/>
    </xf>
    <xf numFmtId="0" fontId="33" fillId="7" borderId="3" xfId="0" applyNumberFormat="1" applyFont="1" applyFill="1" applyBorder="1" applyAlignment="1" applyProtection="1">
      <alignment horizontal="left" vertical="top"/>
      <protection locked="0" hidden="1"/>
    </xf>
    <xf numFmtId="196" fontId="129" fillId="7" borderId="1" xfId="0" applyNumberFormat="1" applyFont="1" applyFill="1" applyBorder="1" applyAlignment="1" applyProtection="1">
      <alignment horizontal="left" vertical="top"/>
      <protection locked="0" hidden="1"/>
    </xf>
    <xf numFmtId="196" fontId="33" fillId="7" borderId="67" xfId="0" applyNumberFormat="1" applyFont="1" applyFill="1" applyBorder="1" applyAlignment="1" applyProtection="1">
      <alignment horizontal="left" vertical="top"/>
      <protection locked="0" hidden="1"/>
    </xf>
    <xf numFmtId="0" fontId="33" fillId="7" borderId="0" xfId="0" applyNumberFormat="1" applyFont="1" applyFill="1" applyBorder="1" applyAlignment="1" applyProtection="1">
      <alignment horizontal="left" vertical="top"/>
      <protection locked="0" hidden="1"/>
    </xf>
    <xf numFmtId="196" fontId="33" fillId="7" borderId="0" xfId="0" applyNumberFormat="1" applyFont="1" applyFill="1" applyBorder="1" applyAlignment="1" applyProtection="1">
      <alignment horizontal="left" vertical="top"/>
      <protection locked="0" hidden="1"/>
    </xf>
    <xf numFmtId="0" fontId="33" fillId="7" borderId="3" xfId="0" applyNumberFormat="1" applyFont="1" applyFill="1" applyBorder="1" applyAlignment="1" applyProtection="1">
      <alignment vertical="top"/>
      <protection locked="0" hidden="1"/>
    </xf>
    <xf numFmtId="196" fontId="33" fillId="7" borderId="58" xfId="0" applyNumberFormat="1" applyFont="1" applyFill="1" applyBorder="1" applyAlignment="1" applyProtection="1">
      <alignment vertical="top"/>
      <protection locked="0" hidden="1"/>
    </xf>
    <xf numFmtId="0" fontId="29" fillId="7" borderId="3" xfId="0" applyNumberFormat="1" applyFont="1" applyFill="1" applyBorder="1" applyAlignment="1" applyProtection="1">
      <alignment horizontal="left" vertical="center"/>
      <protection locked="0" hidden="1"/>
    </xf>
    <xf numFmtId="0" fontId="29" fillId="7" borderId="0" xfId="0" applyNumberFormat="1" applyFont="1" applyFill="1" applyBorder="1" applyAlignment="1" applyProtection="1">
      <alignment horizontal="left" vertical="center"/>
      <protection locked="0" hidden="1"/>
    </xf>
    <xf numFmtId="0" fontId="27" fillId="7" borderId="0" xfId="0" applyNumberFormat="1" applyFont="1" applyFill="1" applyBorder="1" applyProtection="1">
      <alignment vertical="center"/>
      <protection locked="0" hidden="1"/>
    </xf>
    <xf numFmtId="0" fontId="27" fillId="7" borderId="0" xfId="0" applyNumberFormat="1" applyFont="1" applyFill="1" applyBorder="1" applyAlignment="1" applyProtection="1">
      <alignment horizontal="left" vertical="center"/>
      <protection locked="0" hidden="1"/>
    </xf>
    <xf numFmtId="0" fontId="27" fillId="7" borderId="0" xfId="0" applyNumberFormat="1" applyFont="1" applyFill="1" applyBorder="1" applyAlignment="1" applyProtection="1">
      <alignment horizontal="right" vertical="center"/>
      <protection locked="0" hidden="1"/>
    </xf>
    <xf numFmtId="0" fontId="39" fillId="7" borderId="8" xfId="0" applyNumberFormat="1" applyFont="1" applyFill="1" applyBorder="1" applyAlignment="1" applyProtection="1">
      <alignment horizontal="center" vertical="center"/>
      <protection locked="0" hidden="1"/>
    </xf>
    <xf numFmtId="0" fontId="38" fillId="7" borderId="13" xfId="0" applyNumberFormat="1" applyFont="1" applyFill="1" applyBorder="1" applyAlignment="1" applyProtection="1">
      <alignment horizontal="center" vertical="center"/>
      <protection locked="0" hidden="1"/>
    </xf>
    <xf numFmtId="0" fontId="28" fillId="7" borderId="109" xfId="0" applyNumberFormat="1" applyFont="1" applyFill="1" applyBorder="1" applyAlignment="1" applyProtection="1">
      <alignment horizontal="center" vertical="center"/>
      <protection locked="0" hidden="1"/>
    </xf>
    <xf numFmtId="0" fontId="27" fillId="7" borderId="109" xfId="0" applyNumberFormat="1" applyFont="1" applyFill="1" applyBorder="1" applyAlignment="1" applyProtection="1">
      <alignment horizontal="center" vertical="center"/>
      <protection locked="0" hidden="1"/>
    </xf>
    <xf numFmtId="0" fontId="39" fillId="7" borderId="13" xfId="0" applyNumberFormat="1" applyFont="1" applyFill="1" applyBorder="1" applyAlignment="1" applyProtection="1">
      <alignment horizontal="center" vertical="center"/>
      <protection locked="0" hidden="1"/>
    </xf>
    <xf numFmtId="0" fontId="27" fillId="7" borderId="3" xfId="0" applyNumberFormat="1" applyFont="1" applyFill="1" applyBorder="1" applyAlignment="1" applyProtection="1">
      <alignment horizontal="left" vertical="center"/>
      <protection locked="0" hidden="1"/>
    </xf>
    <xf numFmtId="0" fontId="31" fillId="7" borderId="0" xfId="0" applyNumberFormat="1" applyFont="1" applyFill="1" applyBorder="1" applyProtection="1">
      <alignment vertical="center"/>
      <protection locked="0" hidden="1"/>
    </xf>
    <xf numFmtId="0" fontId="31" fillId="7" borderId="0" xfId="0" applyNumberFormat="1" applyFont="1" applyFill="1" applyBorder="1" applyAlignment="1" applyProtection="1">
      <alignment horizontal="left" vertical="center"/>
      <protection locked="0" hidden="1"/>
    </xf>
    <xf numFmtId="0" fontId="31" fillId="7" borderId="0" xfId="0" applyNumberFormat="1" applyFont="1" applyFill="1" applyBorder="1" applyAlignment="1" applyProtection="1">
      <alignment horizontal="right" vertical="center"/>
      <protection locked="0" hidden="1"/>
    </xf>
    <xf numFmtId="0" fontId="29" fillId="7" borderId="3" xfId="0" applyNumberFormat="1" applyFont="1" applyFill="1" applyBorder="1" applyAlignment="1" applyProtection="1">
      <alignment horizontal="center"/>
      <protection locked="0" hidden="1"/>
    </xf>
    <xf numFmtId="0" fontId="29" fillId="7" borderId="0" xfId="0" applyNumberFormat="1" applyFont="1" applyFill="1" applyBorder="1" applyAlignment="1" applyProtection="1">
      <alignment horizontal="center"/>
      <protection locked="0" hidden="1"/>
    </xf>
    <xf numFmtId="0" fontId="30" fillId="7" borderId="0" xfId="0" applyNumberFormat="1" applyFont="1" applyFill="1" applyBorder="1" applyAlignment="1" applyProtection="1">
      <alignment horizontal="center"/>
      <protection locked="0" hidden="1"/>
    </xf>
    <xf numFmtId="196" fontId="25" fillId="7" borderId="50" xfId="0" applyNumberFormat="1" applyFont="1" applyFill="1" applyBorder="1" applyProtection="1">
      <alignment vertical="center"/>
      <protection locked="0" hidden="1"/>
    </xf>
    <xf numFmtId="196" fontId="83" fillId="7" borderId="50" xfId="0" applyNumberFormat="1" applyFont="1" applyFill="1" applyBorder="1" applyAlignment="1" applyProtection="1">
      <alignment horizontal="center" vertical="top"/>
      <protection locked="0" hidden="1"/>
    </xf>
    <xf numFmtId="196" fontId="25" fillId="7" borderId="59" xfId="0" applyNumberFormat="1" applyFont="1" applyFill="1" applyBorder="1" applyProtection="1">
      <alignment vertical="center"/>
      <protection locked="0" hidden="1"/>
    </xf>
    <xf numFmtId="0" fontId="30" fillId="7" borderId="0" xfId="0" applyNumberFormat="1" applyFont="1" applyFill="1" applyBorder="1" applyAlignment="1" applyProtection="1">
      <alignment horizontal="center" wrapText="1"/>
      <protection locked="0" hidden="1"/>
    </xf>
    <xf numFmtId="196" fontId="32" fillId="7" borderId="50" xfId="0" applyNumberFormat="1" applyFont="1" applyFill="1" applyBorder="1" applyProtection="1">
      <alignment vertical="center"/>
      <protection locked="0" hidden="1"/>
    </xf>
    <xf numFmtId="196" fontId="29" fillId="7" borderId="50" xfId="0" applyNumberFormat="1" applyFont="1" applyFill="1" applyBorder="1" applyAlignment="1" applyProtection="1">
      <alignment horizontal="center" vertical="top"/>
      <protection locked="0" hidden="1"/>
    </xf>
    <xf numFmtId="196" fontId="32" fillId="7" borderId="59" xfId="0" applyNumberFormat="1" applyFont="1" applyFill="1" applyBorder="1" applyProtection="1">
      <alignment vertical="center"/>
      <protection locked="0" hidden="1"/>
    </xf>
    <xf numFmtId="0" fontId="31" fillId="7" borderId="3" xfId="0" applyNumberFormat="1" applyFont="1" applyFill="1" applyBorder="1" applyAlignment="1" applyProtection="1">
      <alignment horizontal="left" vertical="center"/>
      <protection locked="0" hidden="1"/>
    </xf>
    <xf numFmtId="0" fontId="27" fillId="7" borderId="0" xfId="0" applyNumberFormat="1" applyFont="1" applyFill="1" applyBorder="1" applyAlignment="1" applyProtection="1">
      <alignment horizontal="left"/>
      <protection locked="0" hidden="1"/>
    </xf>
    <xf numFmtId="0" fontId="27" fillId="7" borderId="0" xfId="0" applyNumberFormat="1" applyFont="1" applyFill="1" applyBorder="1" applyAlignment="1" applyProtection="1">
      <alignment horizontal="right"/>
      <protection locked="0" hidden="1"/>
    </xf>
    <xf numFmtId="0" fontId="45" fillId="7" borderId="3" xfId="0" applyNumberFormat="1" applyFont="1" applyFill="1" applyBorder="1" applyAlignment="1" applyProtection="1">
      <alignment horizontal="center" vertical="top"/>
      <protection locked="0" hidden="1"/>
    </xf>
    <xf numFmtId="0" fontId="29" fillId="7" borderId="0" xfId="0" applyNumberFormat="1" applyFont="1" applyFill="1" applyBorder="1" applyAlignment="1" applyProtection="1">
      <alignment horizontal="center" vertical="top"/>
      <protection locked="0" hidden="1"/>
    </xf>
    <xf numFmtId="0" fontId="30" fillId="7" borderId="0" xfId="0" applyNumberFormat="1" applyFont="1" applyFill="1" applyBorder="1" applyAlignment="1" applyProtection="1">
      <alignment horizontal="center" vertical="top"/>
      <protection locked="0" hidden="1"/>
    </xf>
    <xf numFmtId="196" fontId="131" fillId="7" borderId="112" xfId="0" applyNumberFormat="1" applyFont="1" applyFill="1" applyBorder="1" applyAlignment="1" applyProtection="1">
      <alignment horizontal="center" vertical="center" wrapText="1"/>
      <protection locked="0" hidden="1"/>
    </xf>
    <xf numFmtId="196" fontId="28" fillId="7" borderId="109" xfId="0" applyNumberFormat="1" applyFont="1" applyFill="1" applyBorder="1" applyAlignment="1" applyProtection="1">
      <alignment horizontal="center" vertical="center" wrapText="1"/>
      <protection locked="0" hidden="1"/>
    </xf>
    <xf numFmtId="0" fontId="45" fillId="7" borderId="0" xfId="0" applyNumberFormat="1" applyFont="1" applyFill="1" applyBorder="1" applyAlignment="1" applyProtection="1">
      <alignment horizontal="center" vertical="top"/>
      <protection locked="0" hidden="1"/>
    </xf>
    <xf numFmtId="196" fontId="28" fillId="7" borderId="112" xfId="0" applyNumberFormat="1" applyFont="1" applyFill="1" applyBorder="1" applyAlignment="1" applyProtection="1">
      <alignment horizontal="center" vertical="center" wrapText="1"/>
      <protection locked="0" hidden="1"/>
    </xf>
    <xf numFmtId="0" fontId="27" fillId="7" borderId="3" xfId="0" applyNumberFormat="1" applyFont="1" applyFill="1" applyBorder="1" applyAlignment="1" applyProtection="1">
      <alignment horizontal="left"/>
      <protection locked="0" hidden="1"/>
    </xf>
    <xf numFmtId="0" fontId="46" fillId="7" borderId="3" xfId="0" applyNumberFormat="1" applyFont="1" applyFill="1" applyBorder="1" applyAlignment="1" applyProtection="1">
      <alignment horizontal="center" vertical="top"/>
      <protection locked="0" hidden="1"/>
    </xf>
    <xf numFmtId="0" fontId="32" fillId="7" borderId="0" xfId="0" applyNumberFormat="1" applyFont="1" applyFill="1" applyBorder="1" applyAlignment="1" applyProtection="1">
      <alignment horizontal="center" vertical="top"/>
      <protection locked="0" hidden="1"/>
    </xf>
    <xf numFmtId="196" fontId="131" fillId="7" borderId="1" xfId="0" applyNumberFormat="1" applyFont="1" applyFill="1" applyBorder="1" applyAlignment="1" applyProtection="1">
      <alignment horizontal="center" vertical="center" wrapText="1"/>
      <protection locked="0" hidden="1"/>
    </xf>
    <xf numFmtId="196" fontId="28" fillId="7" borderId="0" xfId="0" applyNumberFormat="1" applyFont="1" applyFill="1" applyBorder="1" applyAlignment="1" applyProtection="1">
      <alignment horizontal="center" vertical="center" wrapText="1"/>
      <protection locked="0" hidden="1"/>
    </xf>
    <xf numFmtId="0" fontId="46" fillId="7" borderId="0" xfId="0" applyNumberFormat="1" applyFont="1" applyFill="1" applyBorder="1" applyAlignment="1" applyProtection="1">
      <alignment horizontal="center" vertical="top"/>
      <protection locked="0" hidden="1"/>
    </xf>
    <xf numFmtId="196" fontId="28" fillId="7" borderId="1" xfId="0" applyNumberFormat="1" applyFont="1" applyFill="1" applyBorder="1" applyAlignment="1" applyProtection="1">
      <alignment horizontal="center" vertical="center" wrapText="1"/>
      <protection locked="0" hidden="1"/>
    </xf>
    <xf numFmtId="0" fontId="32" fillId="7" borderId="19" xfId="0" applyNumberFormat="1" applyFont="1" applyFill="1" applyBorder="1" applyAlignment="1" applyProtection="1">
      <alignment horizontal="right" vertical="center" wrapText="1"/>
      <protection locked="0" hidden="1"/>
    </xf>
    <xf numFmtId="189" fontId="46" fillId="7" borderId="10" xfId="0" quotePrefix="1" applyNumberFormat="1" applyFont="1" applyFill="1" applyBorder="1" applyAlignment="1" applyProtection="1">
      <alignment horizontal="center"/>
      <protection locked="0" hidden="1"/>
    </xf>
    <xf numFmtId="189" fontId="32" fillId="7" borderId="19" xfId="0" quotePrefix="1" applyNumberFormat="1" applyFont="1" applyFill="1" applyBorder="1" applyAlignment="1" applyProtection="1">
      <alignment horizontal="center"/>
      <protection locked="0" hidden="1"/>
    </xf>
    <xf numFmtId="0" fontId="25" fillId="7" borderId="19" xfId="0" quotePrefix="1" applyNumberFormat="1" applyFont="1" applyFill="1" applyBorder="1" applyAlignment="1" applyProtection="1">
      <alignment horizontal="center"/>
      <protection locked="0" hidden="1"/>
    </xf>
    <xf numFmtId="196" fontId="83" fillId="7" borderId="19" xfId="0" applyNumberFormat="1" applyFont="1" applyFill="1" applyBorder="1" applyAlignment="1" applyProtection="1">
      <alignment horizontal="center" vertical="center" wrapText="1"/>
      <protection locked="0" hidden="1"/>
    </xf>
    <xf numFmtId="196" fontId="83" fillId="7" borderId="12" xfId="0" applyNumberFormat="1" applyFont="1" applyFill="1" applyBorder="1" applyAlignment="1" applyProtection="1">
      <alignment horizontal="center" vertical="center" wrapText="1"/>
      <protection locked="0" hidden="1"/>
    </xf>
    <xf numFmtId="0" fontId="32" fillId="7" borderId="19" xfId="0" quotePrefix="1" applyNumberFormat="1" applyFont="1" applyFill="1" applyBorder="1" applyAlignment="1" applyProtection="1">
      <alignment horizontal="center"/>
      <protection locked="0" hidden="1"/>
    </xf>
    <xf numFmtId="196" fontId="29" fillId="7" borderId="19" xfId="0" applyNumberFormat="1" applyFont="1" applyFill="1" applyBorder="1" applyAlignment="1" applyProtection="1">
      <alignment horizontal="center" vertical="center" wrapText="1"/>
      <protection locked="0" hidden="1"/>
    </xf>
    <xf numFmtId="189" fontId="46" fillId="7" borderId="19" xfId="0" quotePrefix="1" applyNumberFormat="1" applyFont="1" applyFill="1" applyBorder="1" applyAlignment="1" applyProtection="1">
      <alignment horizontal="center"/>
      <protection locked="0" hidden="1"/>
    </xf>
    <xf numFmtId="0" fontId="25" fillId="7" borderId="19" xfId="0" applyNumberFormat="1" applyFont="1" applyFill="1" applyBorder="1" applyAlignment="1" applyProtection="1">
      <alignment horizontal="center"/>
      <protection locked="0" hidden="1"/>
    </xf>
    <xf numFmtId="196" fontId="29" fillId="7" borderId="12" xfId="0" applyNumberFormat="1" applyFont="1" applyFill="1" applyBorder="1" applyAlignment="1" applyProtection="1">
      <alignment horizontal="center" vertical="center" wrapText="1"/>
      <protection locked="0" hidden="1"/>
    </xf>
    <xf numFmtId="0" fontId="48" fillId="0" borderId="19" xfId="0" applyNumberFormat="1" applyFont="1" applyBorder="1" applyAlignment="1" applyProtection="1">
      <alignment horizontal="right" vertical="center" wrapText="1"/>
      <protection locked="0" hidden="1"/>
    </xf>
    <xf numFmtId="0" fontId="48" fillId="0" borderId="14" xfId="0" applyNumberFormat="1" applyFont="1" applyBorder="1" applyAlignment="1" applyProtection="1">
      <alignment horizontal="right" vertical="center" wrapText="1"/>
      <protection locked="0" hidden="1"/>
    </xf>
    <xf numFmtId="0" fontId="48" fillId="0" borderId="1" xfId="0" applyFont="1" applyBorder="1" applyAlignment="1" applyProtection="1">
      <alignment horizontal="left" vertical="center" wrapText="1"/>
      <protection locked="0" hidden="1"/>
    </xf>
    <xf numFmtId="0" fontId="48" fillId="0" borderId="0" xfId="0" applyFont="1" applyBorder="1" applyAlignment="1" applyProtection="1">
      <alignment horizontal="left" vertical="center" wrapText="1"/>
      <protection locked="0" hidden="1"/>
    </xf>
    <xf numFmtId="0" fontId="49" fillId="0" borderId="1" xfId="0" applyFont="1" applyBorder="1" applyAlignment="1" applyProtection="1">
      <alignment horizontal="center" vertical="center"/>
      <protection locked="0" hidden="1"/>
    </xf>
    <xf numFmtId="0" fontId="54" fillId="0" borderId="3" xfId="0" applyFont="1" applyBorder="1" applyAlignment="1" applyProtection="1">
      <alignment vertical="center" wrapText="1"/>
      <protection locked="0" hidden="1"/>
    </xf>
    <xf numFmtId="0" fontId="54" fillId="0" borderId="1" xfId="0" applyFont="1" applyBorder="1" applyAlignment="1" applyProtection="1">
      <alignment vertical="center" wrapText="1"/>
      <protection locked="0" hidden="1"/>
    </xf>
    <xf numFmtId="0" fontId="54" fillId="0" borderId="0" xfId="0" applyFont="1" applyBorder="1" applyAlignment="1" applyProtection="1">
      <alignment vertical="center" wrapText="1"/>
      <protection locked="0" hidden="1"/>
    </xf>
    <xf numFmtId="0" fontId="54" fillId="0" borderId="12" xfId="0" applyFont="1" applyBorder="1" applyAlignment="1" applyProtection="1">
      <alignment vertical="center" wrapText="1"/>
      <protection locked="0" hidden="1"/>
    </xf>
    <xf numFmtId="0" fontId="54" fillId="0" borderId="3" xfId="0" applyFont="1" applyBorder="1" applyAlignment="1" applyProtection="1">
      <alignment horizontal="left" vertical="center" wrapText="1"/>
      <protection locked="0" hidden="1"/>
    </xf>
    <xf numFmtId="0" fontId="54" fillId="0" borderId="10" xfId="0" applyFont="1" applyBorder="1" applyAlignment="1" applyProtection="1">
      <alignment vertical="center" wrapText="1"/>
      <protection locked="0" hidden="1"/>
    </xf>
    <xf numFmtId="0" fontId="54" fillId="0" borderId="19" xfId="0" applyFont="1" applyBorder="1" applyAlignment="1" applyProtection="1">
      <alignment vertical="center" wrapText="1"/>
      <protection locked="0" hidden="1"/>
    </xf>
    <xf numFmtId="0" fontId="49" fillId="0" borderId="1" xfId="0" applyFont="1" applyBorder="1" applyAlignment="1" applyProtection="1">
      <alignment horizontal="left" vertical="center" wrapText="1"/>
      <protection locked="0" hidden="1"/>
    </xf>
    <xf numFmtId="0" fontId="54" fillId="0" borderId="0" xfId="0" applyFont="1" applyBorder="1" applyAlignment="1" applyProtection="1">
      <alignment horizontal="left" vertical="center" wrapText="1"/>
      <protection locked="0" hidden="1"/>
    </xf>
    <xf numFmtId="0" fontId="49" fillId="0" borderId="12" xfId="0" applyFont="1" applyBorder="1" applyAlignment="1" applyProtection="1">
      <alignment horizontal="left" vertical="center" wrapText="1"/>
      <protection locked="0" hidden="1"/>
    </xf>
    <xf numFmtId="196" fontId="25" fillId="0" borderId="12" xfId="0" applyNumberFormat="1" applyFont="1" applyBorder="1" applyAlignment="1" applyProtection="1">
      <alignment horizontal="right" vertical="center"/>
      <protection locked="0" hidden="1"/>
    </xf>
    <xf numFmtId="0" fontId="54" fillId="0" borderId="19" xfId="0" applyFont="1" applyBorder="1" applyAlignment="1" applyProtection="1">
      <alignment horizontal="left" vertical="center" wrapText="1"/>
      <protection locked="0" hidden="1"/>
    </xf>
    <xf numFmtId="0" fontId="49" fillId="0" borderId="14" xfId="0" applyFont="1" applyBorder="1" applyAlignment="1" applyProtection="1">
      <alignment horizontal="left" vertical="center"/>
      <protection locked="0" hidden="1"/>
    </xf>
    <xf numFmtId="176" fontId="38" fillId="0" borderId="0" xfId="0" applyNumberFormat="1" applyFont="1" applyBorder="1" applyAlignment="1" applyProtection="1">
      <alignment horizontal="right" vertical="center"/>
      <protection locked="0" hidden="1"/>
    </xf>
    <xf numFmtId="176" fontId="27" fillId="0" borderId="0" xfId="0" applyNumberFormat="1" applyFont="1" applyBorder="1" applyAlignment="1" applyProtection="1">
      <alignment horizontal="right" vertical="center"/>
      <protection locked="0" hidden="1"/>
    </xf>
    <xf numFmtId="196" fontId="27" fillId="0" borderId="0" xfId="0" applyNumberFormat="1" applyFont="1" applyBorder="1" applyAlignment="1" applyProtection="1">
      <alignment horizontal="right" vertical="center"/>
      <protection locked="0" hidden="1"/>
    </xf>
    <xf numFmtId="196" fontId="27" fillId="0" borderId="0" xfId="0" applyNumberFormat="1" applyFont="1" applyBorder="1" applyProtection="1">
      <alignment vertical="center"/>
      <protection locked="0" hidden="1"/>
    </xf>
    <xf numFmtId="0" fontId="38" fillId="0" borderId="0" xfId="0" applyFont="1" applyBorder="1" applyAlignment="1" applyProtection="1">
      <alignment horizontal="left" vertical="top" wrapText="1"/>
      <protection locked="0" hidden="1"/>
    </xf>
    <xf numFmtId="196" fontId="72" fillId="0" borderId="60" xfId="0" applyNumberFormat="1" applyFont="1" applyBorder="1" applyAlignment="1" applyProtection="1">
      <alignment vertical="center"/>
      <protection locked="0" hidden="1"/>
    </xf>
    <xf numFmtId="0" fontId="72" fillId="0" borderId="60" xfId="0" applyFont="1" applyBorder="1" applyAlignment="1" applyProtection="1">
      <alignment vertical="center"/>
      <protection locked="0" hidden="1"/>
    </xf>
    <xf numFmtId="186" fontId="32" fillId="7" borderId="51" xfId="0" applyNumberFormat="1" applyFont="1" applyFill="1" applyBorder="1" applyAlignment="1" applyProtection="1">
      <alignment horizontal="right"/>
      <protection locked="0" hidden="1"/>
    </xf>
    <xf numFmtId="0" fontId="33" fillId="7" borderId="56" xfId="0" applyFont="1" applyFill="1" applyBorder="1" applyAlignment="1" applyProtection="1">
      <alignment horizontal="left"/>
      <protection locked="0" hidden="1"/>
    </xf>
    <xf numFmtId="196" fontId="33" fillId="7" borderId="57" xfId="0" applyNumberFormat="1" applyFont="1" applyFill="1" applyBorder="1" applyAlignment="1" applyProtection="1">
      <alignment horizontal="left" vertical="center"/>
      <protection locked="0" hidden="1"/>
    </xf>
    <xf numFmtId="0" fontId="33" fillId="7" borderId="51" xfId="0" applyFont="1" applyFill="1" applyBorder="1" applyAlignment="1" applyProtection="1">
      <alignment horizontal="left" vertical="center"/>
      <protection locked="0" hidden="1"/>
    </xf>
    <xf numFmtId="0" fontId="33" fillId="7" borderId="56" xfId="0" applyFont="1" applyFill="1" applyBorder="1" applyAlignment="1" applyProtection="1">
      <alignment vertical="center"/>
      <protection locked="0" hidden="1"/>
    </xf>
    <xf numFmtId="0" fontId="32" fillId="7" borderId="56" xfId="0" applyFont="1" applyFill="1" applyBorder="1" applyAlignment="1" applyProtection="1">
      <alignment horizontal="left"/>
      <protection locked="0" hidden="1"/>
    </xf>
    <xf numFmtId="0" fontId="32" fillId="7" borderId="51" xfId="0" applyFont="1" applyFill="1" applyBorder="1" applyAlignment="1" applyProtection="1">
      <alignment horizontal="left"/>
      <protection locked="0" hidden="1"/>
    </xf>
    <xf numFmtId="0" fontId="26" fillId="7" borderId="0" xfId="0" applyFont="1" applyFill="1" applyBorder="1" applyAlignment="1" applyProtection="1">
      <alignment horizontal="right" vertical="top"/>
      <protection locked="0" hidden="1"/>
    </xf>
    <xf numFmtId="186" fontId="29" fillId="7" borderId="0" xfId="0" applyNumberFormat="1" applyFont="1" applyFill="1" applyBorder="1" applyAlignment="1" applyProtection="1">
      <alignment horizontal="right" vertical="center"/>
      <protection locked="0" hidden="1"/>
    </xf>
    <xf numFmtId="0" fontId="33" fillId="7" borderId="3" xfId="0" applyFont="1" applyFill="1" applyBorder="1" applyAlignment="1" applyProtection="1">
      <alignment horizontal="left" vertical="top"/>
      <protection locked="0" hidden="1"/>
    </xf>
    <xf numFmtId="196" fontId="33" fillId="7" borderId="1" xfId="0" applyNumberFormat="1" applyFont="1" applyFill="1" applyBorder="1" applyAlignment="1" applyProtection="1">
      <alignment horizontal="left" vertical="top"/>
      <protection locked="0" hidden="1"/>
    </xf>
    <xf numFmtId="0" fontId="33" fillId="7" borderId="0" xfId="0" applyFont="1" applyFill="1" applyBorder="1" applyAlignment="1" applyProtection="1">
      <alignment horizontal="left" vertical="top"/>
      <protection locked="0" hidden="1"/>
    </xf>
    <xf numFmtId="0" fontId="33" fillId="7" borderId="3" xfId="0" applyFont="1" applyFill="1" applyBorder="1" applyAlignment="1" applyProtection="1">
      <alignment vertical="top"/>
      <protection locked="0" hidden="1"/>
    </xf>
    <xf numFmtId="0" fontId="29" fillId="7" borderId="3" xfId="0" applyFont="1" applyFill="1" applyBorder="1" applyAlignment="1" applyProtection="1">
      <alignment horizontal="left" vertical="center"/>
      <protection locked="0" hidden="1"/>
    </xf>
    <xf numFmtId="0" fontId="29" fillId="7" borderId="0" xfId="0" applyFont="1" applyFill="1" applyBorder="1" applyAlignment="1" applyProtection="1">
      <alignment horizontal="left" vertical="center"/>
      <protection locked="0" hidden="1"/>
    </xf>
    <xf numFmtId="0" fontId="27" fillId="7" borderId="0" xfId="0" applyFont="1" applyFill="1" applyBorder="1" applyProtection="1">
      <alignment vertical="center"/>
      <protection locked="0" hidden="1"/>
    </xf>
    <xf numFmtId="0" fontId="27" fillId="7" borderId="0" xfId="0" applyFont="1" applyFill="1" applyBorder="1" applyAlignment="1" applyProtection="1">
      <alignment horizontal="left" vertical="center"/>
      <protection locked="0" hidden="1"/>
    </xf>
    <xf numFmtId="186" fontId="27" fillId="7" borderId="0" xfId="0" applyNumberFormat="1" applyFont="1" applyFill="1" applyBorder="1" applyAlignment="1" applyProtection="1">
      <alignment horizontal="right" vertical="center"/>
      <protection locked="0" hidden="1"/>
    </xf>
    <xf numFmtId="0" fontId="39" fillId="7" borderId="8" xfId="0" applyFont="1" applyFill="1" applyBorder="1" applyAlignment="1" applyProtection="1">
      <alignment horizontal="center" vertical="center"/>
      <protection locked="0" hidden="1"/>
    </xf>
    <xf numFmtId="0" fontId="38" fillId="7" borderId="13" xfId="0" applyFont="1" applyFill="1" applyBorder="1" applyAlignment="1" applyProtection="1">
      <alignment horizontal="center" vertical="center"/>
      <protection locked="0" hidden="1"/>
    </xf>
    <xf numFmtId="0" fontId="27" fillId="7" borderId="109" xfId="0" applyFont="1" applyFill="1" applyBorder="1" applyAlignment="1" applyProtection="1">
      <alignment horizontal="center" vertical="center"/>
      <protection locked="0" hidden="1"/>
    </xf>
    <xf numFmtId="0" fontId="39" fillId="7" borderId="13" xfId="0" applyFont="1" applyFill="1" applyBorder="1" applyAlignment="1" applyProtection="1">
      <alignment horizontal="center" vertical="center"/>
      <protection locked="0" hidden="1"/>
    </xf>
    <xf numFmtId="0" fontId="27" fillId="7" borderId="3" xfId="0" applyFont="1" applyFill="1" applyBorder="1" applyAlignment="1" applyProtection="1">
      <alignment horizontal="left" vertical="center"/>
      <protection locked="0" hidden="1"/>
    </xf>
    <xf numFmtId="0" fontId="31" fillId="7" borderId="0" xfId="0" applyFont="1" applyFill="1" applyBorder="1" applyProtection="1">
      <alignment vertical="center"/>
      <protection locked="0" hidden="1"/>
    </xf>
    <xf numFmtId="0" fontId="31" fillId="7" borderId="0" xfId="0" applyFont="1" applyFill="1" applyBorder="1" applyAlignment="1" applyProtection="1">
      <alignment horizontal="left" vertical="center"/>
      <protection locked="0" hidden="1"/>
    </xf>
    <xf numFmtId="186" fontId="31" fillId="7" borderId="0" xfId="0" applyNumberFormat="1" applyFont="1" applyFill="1" applyBorder="1" applyAlignment="1" applyProtection="1">
      <alignment horizontal="right" vertical="center"/>
      <protection locked="0" hidden="1"/>
    </xf>
    <xf numFmtId="0" fontId="29" fillId="7" borderId="3" xfId="0" applyFont="1" applyFill="1" applyBorder="1" applyAlignment="1" applyProtection="1">
      <alignment horizontal="center"/>
      <protection locked="0" hidden="1"/>
    </xf>
    <xf numFmtId="0" fontId="29" fillId="7" borderId="0" xfId="0" applyFont="1" applyFill="1" applyBorder="1" applyAlignment="1" applyProtection="1">
      <alignment horizontal="center"/>
      <protection locked="0" hidden="1"/>
    </xf>
    <xf numFmtId="0" fontId="30" fillId="7" borderId="0" xfId="0" applyFont="1" applyFill="1" applyBorder="1" applyAlignment="1" applyProtection="1">
      <alignment horizontal="center"/>
      <protection locked="0" hidden="1"/>
    </xf>
    <xf numFmtId="0" fontId="30" fillId="7" borderId="0" xfId="0" applyFont="1" applyFill="1" applyBorder="1" applyAlignment="1" applyProtection="1">
      <alignment horizontal="center" wrapText="1"/>
      <protection locked="0" hidden="1"/>
    </xf>
    <xf numFmtId="0" fontId="31" fillId="7" borderId="3" xfId="0" applyFont="1" applyFill="1" applyBorder="1" applyAlignment="1" applyProtection="1">
      <alignment horizontal="left" vertical="center"/>
      <protection locked="0" hidden="1"/>
    </xf>
    <xf numFmtId="0" fontId="27" fillId="7" borderId="0" xfId="0" applyFont="1" applyFill="1" applyBorder="1" applyAlignment="1" applyProtection="1">
      <alignment horizontal="left"/>
      <protection locked="0" hidden="1"/>
    </xf>
    <xf numFmtId="186" fontId="27" fillId="7" borderId="0" xfId="0" applyNumberFormat="1" applyFont="1" applyFill="1" applyBorder="1" applyAlignment="1" applyProtection="1">
      <alignment horizontal="right"/>
      <protection locked="0" hidden="1"/>
    </xf>
    <xf numFmtId="0" fontId="45" fillId="7" borderId="3" xfId="0" applyFont="1" applyFill="1" applyBorder="1" applyAlignment="1" applyProtection="1">
      <alignment horizontal="center" vertical="top"/>
      <protection locked="0" hidden="1"/>
    </xf>
    <xf numFmtId="0" fontId="29" fillId="7" borderId="0" xfId="0" applyFont="1" applyFill="1" applyBorder="1" applyAlignment="1" applyProtection="1">
      <alignment horizontal="center" vertical="top"/>
      <protection locked="0" hidden="1"/>
    </xf>
    <xf numFmtId="0" fontId="30" fillId="7" borderId="0" xfId="0" applyFont="1" applyFill="1" applyBorder="1" applyAlignment="1" applyProtection="1">
      <alignment horizontal="center" vertical="top"/>
      <protection locked="0" hidden="1"/>
    </xf>
    <xf numFmtId="0" fontId="45" fillId="7" borderId="0" xfId="0" applyFont="1" applyFill="1" applyBorder="1" applyAlignment="1" applyProtection="1">
      <alignment horizontal="center" vertical="top"/>
      <protection locked="0" hidden="1"/>
    </xf>
    <xf numFmtId="0" fontId="27" fillId="7" borderId="3" xfId="0" applyFont="1" applyFill="1" applyBorder="1" applyAlignment="1" applyProtection="1">
      <alignment horizontal="left"/>
      <protection locked="0" hidden="1"/>
    </xf>
    <xf numFmtId="0" fontId="46" fillId="7" borderId="3" xfId="0" applyFont="1" applyFill="1" applyBorder="1" applyAlignment="1" applyProtection="1">
      <alignment horizontal="center" vertical="top"/>
      <protection locked="0" hidden="1"/>
    </xf>
    <xf numFmtId="0" fontId="32" fillId="7" borderId="0" xfId="0" applyFont="1" applyFill="1" applyBorder="1" applyAlignment="1" applyProtection="1">
      <alignment horizontal="center" vertical="top"/>
      <protection locked="0" hidden="1"/>
    </xf>
    <xf numFmtId="0" fontId="46" fillId="7" borderId="0" xfId="0" applyFont="1" applyFill="1" applyBorder="1" applyAlignment="1" applyProtection="1">
      <alignment horizontal="center" vertical="top"/>
      <protection locked="0" hidden="1"/>
    </xf>
    <xf numFmtId="186" fontId="32" fillId="7" borderId="19" xfId="0" applyNumberFormat="1" applyFont="1" applyFill="1" applyBorder="1" applyAlignment="1" applyProtection="1">
      <alignment horizontal="right" vertical="center" wrapText="1"/>
      <protection locked="0" hidden="1"/>
    </xf>
    <xf numFmtId="189" fontId="25" fillId="7" borderId="19" xfId="0" quotePrefix="1" applyNumberFormat="1" applyFont="1" applyFill="1" applyBorder="1" applyAlignment="1" applyProtection="1">
      <alignment horizontal="center"/>
      <protection locked="0" hidden="1"/>
    </xf>
    <xf numFmtId="189" fontId="25" fillId="7" borderId="19" xfId="0" applyNumberFormat="1" applyFont="1" applyFill="1" applyBorder="1" applyAlignment="1" applyProtection="1">
      <alignment horizontal="center"/>
      <protection locked="0" hidden="1"/>
    </xf>
    <xf numFmtId="0" fontId="60" fillId="0" borderId="0" xfId="0" applyFont="1" applyFill="1" applyAlignment="1" applyProtection="1">
      <alignment vertical="center"/>
      <protection locked="0" hidden="1"/>
    </xf>
    <xf numFmtId="0" fontId="60" fillId="0" borderId="0" xfId="0" applyFont="1" applyFill="1" applyBorder="1" applyAlignment="1" applyProtection="1">
      <alignment vertical="center"/>
      <protection locked="0" hidden="1"/>
    </xf>
    <xf numFmtId="0" fontId="22" fillId="2" borderId="0" xfId="0" applyFont="1" applyFill="1" applyProtection="1">
      <alignment vertical="center"/>
      <protection locked="0" hidden="1"/>
    </xf>
    <xf numFmtId="0" fontId="23" fillId="0" borderId="0" xfId="0" applyFont="1" applyProtection="1">
      <alignment vertical="center"/>
      <protection locked="0" hidden="1"/>
    </xf>
    <xf numFmtId="0" fontId="37" fillId="0" borderId="0" xfId="0" applyFont="1" applyProtection="1">
      <alignment vertical="center"/>
      <protection locked="0" hidden="1"/>
    </xf>
    <xf numFmtId="0" fontId="44" fillId="0" borderId="0" xfId="0" applyFont="1" applyBorder="1" applyAlignment="1" applyProtection="1">
      <alignment horizontal="left"/>
      <protection locked="0" hidden="1"/>
    </xf>
    <xf numFmtId="0" fontId="44" fillId="0" borderId="0" xfId="0" applyFont="1" applyAlignment="1" applyProtection="1">
      <alignment horizontal="left"/>
      <protection locked="0" hidden="1"/>
    </xf>
    <xf numFmtId="0" fontId="20" fillId="0" borderId="0" xfId="0" applyFont="1" applyAlignment="1" applyProtection="1">
      <alignment horizontal="left"/>
      <protection locked="0" hidden="1"/>
    </xf>
    <xf numFmtId="0" fontId="20" fillId="0" borderId="0" xfId="0" applyFont="1" applyBorder="1" applyAlignment="1" applyProtection="1">
      <alignment horizontal="left"/>
      <protection locked="0" hidden="1"/>
    </xf>
    <xf numFmtId="0" fontId="24" fillId="0" borderId="0" xfId="0" applyFont="1" applyAlignment="1" applyProtection="1">
      <alignment horizontal="left"/>
      <protection locked="0" hidden="1"/>
    </xf>
    <xf numFmtId="0" fontId="25" fillId="0" borderId="0" xfId="0" applyFont="1" applyAlignment="1" applyProtection="1">
      <alignment vertical="top"/>
      <protection locked="0" hidden="1"/>
    </xf>
    <xf numFmtId="0" fontId="25" fillId="0" borderId="0" xfId="0" applyFont="1" applyProtection="1">
      <alignment vertical="center"/>
      <protection locked="0" hidden="1"/>
    </xf>
    <xf numFmtId="0" fontId="25" fillId="0" borderId="0" xfId="0" applyFont="1" applyBorder="1" applyProtection="1">
      <alignment vertical="center"/>
      <protection locked="0" hidden="1"/>
    </xf>
    <xf numFmtId="0" fontId="24" fillId="0" borderId="0" xfId="0" applyFont="1" applyBorder="1" applyAlignment="1" applyProtection="1">
      <alignment vertical="top"/>
      <protection locked="0" hidden="1"/>
    </xf>
    <xf numFmtId="0" fontId="24" fillId="0" borderId="0" xfId="0" applyFont="1" applyAlignment="1" applyProtection="1">
      <alignment vertical="top"/>
      <protection locked="0" hidden="1"/>
    </xf>
    <xf numFmtId="0" fontId="25" fillId="0" borderId="0" xfId="0" applyFont="1" applyBorder="1" applyAlignment="1" applyProtection="1">
      <alignment vertical="top"/>
      <protection locked="0" hidden="1"/>
    </xf>
    <xf numFmtId="0" fontId="32" fillId="7" borderId="51" xfId="0" applyFont="1" applyFill="1" applyBorder="1" applyAlignment="1" applyProtection="1">
      <alignment horizontal="right"/>
      <protection locked="0" hidden="1"/>
    </xf>
    <xf numFmtId="0" fontId="29" fillId="7" borderId="0" xfId="0" applyFont="1" applyFill="1" applyBorder="1" applyAlignment="1" applyProtection="1">
      <alignment horizontal="right" vertical="center"/>
      <protection locked="0" hidden="1"/>
    </xf>
    <xf numFmtId="0" fontId="32" fillId="7" borderId="19" xfId="0" applyFont="1" applyFill="1" applyBorder="1" applyAlignment="1" applyProtection="1">
      <alignment horizontal="left" vertical="center" wrapText="1"/>
      <protection locked="0" hidden="1"/>
    </xf>
    <xf numFmtId="0" fontId="48" fillId="0" borderId="19" xfId="0" applyNumberFormat="1" applyFont="1" applyBorder="1" applyAlignment="1" applyProtection="1">
      <alignment horizontal="left" vertical="center" wrapText="1"/>
      <protection locked="0" hidden="1"/>
    </xf>
    <xf numFmtId="178" fontId="46" fillId="0" borderId="7" xfId="0" applyNumberFormat="1" applyFont="1" applyBorder="1" applyAlignment="1" applyProtection="1">
      <alignment vertical="center"/>
      <protection locked="0" hidden="1"/>
    </xf>
    <xf numFmtId="178" fontId="32" fillId="0" borderId="5" xfId="0" applyNumberFormat="1" applyFont="1" applyBorder="1" applyAlignment="1" applyProtection="1">
      <alignment vertical="center"/>
      <protection locked="0" hidden="1"/>
    </xf>
    <xf numFmtId="178" fontId="32" fillId="0" borderId="6" xfId="0" applyNumberFormat="1" applyFont="1" applyBorder="1" applyAlignment="1" applyProtection="1">
      <alignment vertical="center"/>
      <protection locked="0" hidden="1"/>
    </xf>
    <xf numFmtId="178" fontId="32" fillId="0" borderId="14" xfId="0" applyNumberFormat="1" applyFont="1" applyBorder="1" applyAlignment="1" applyProtection="1">
      <alignment vertical="center"/>
      <protection locked="0" hidden="1"/>
    </xf>
    <xf numFmtId="196" fontId="32" fillId="0" borderId="5" xfId="0" applyNumberFormat="1" applyFont="1" applyBorder="1" applyAlignment="1" applyProtection="1">
      <alignment vertical="center"/>
      <protection locked="0" hidden="1"/>
    </xf>
    <xf numFmtId="0" fontId="48" fillId="0" borderId="14" xfId="0" applyNumberFormat="1" applyFont="1" applyBorder="1" applyAlignment="1" applyProtection="1">
      <alignment horizontal="left" vertical="center" wrapText="1"/>
      <protection locked="0" hidden="1"/>
    </xf>
    <xf numFmtId="178" fontId="46" fillId="0" borderId="8" xfId="0" applyNumberFormat="1" applyFont="1" applyBorder="1" applyAlignment="1" applyProtection="1">
      <alignment vertical="center"/>
      <protection locked="0" hidden="1"/>
    </xf>
    <xf numFmtId="178" fontId="32" fillId="0" borderId="9" xfId="0" applyNumberFormat="1" applyFont="1" applyBorder="1" applyAlignment="1" applyProtection="1">
      <alignment vertical="center"/>
      <protection locked="0" hidden="1"/>
    </xf>
    <xf numFmtId="178" fontId="32" fillId="0" borderId="4" xfId="0" applyNumberFormat="1" applyFont="1" applyBorder="1" applyAlignment="1" applyProtection="1">
      <alignment vertical="center"/>
      <protection locked="0" hidden="1"/>
    </xf>
    <xf numFmtId="178" fontId="32" fillId="0" borderId="13" xfId="0" applyNumberFormat="1" applyFont="1" applyBorder="1" applyAlignment="1" applyProtection="1">
      <alignment vertical="center"/>
      <protection locked="0" hidden="1"/>
    </xf>
    <xf numFmtId="196" fontId="32" fillId="0" borderId="1" xfId="0" applyNumberFormat="1" applyFont="1" applyBorder="1" applyAlignment="1" applyProtection="1">
      <alignment vertical="center"/>
      <protection locked="0" hidden="1"/>
    </xf>
    <xf numFmtId="196" fontId="32" fillId="0" borderId="9" xfId="0" applyNumberFormat="1" applyFont="1" applyBorder="1" applyAlignment="1" applyProtection="1">
      <alignment vertical="center"/>
      <protection locked="0" hidden="1"/>
    </xf>
    <xf numFmtId="178" fontId="46" fillId="0" borderId="24" xfId="0" applyNumberFormat="1" applyFont="1" applyBorder="1" applyAlignment="1" applyProtection="1">
      <alignment vertical="center"/>
      <protection locked="0" hidden="1"/>
    </xf>
    <xf numFmtId="178" fontId="32" fillId="0" borderId="43" xfId="0" applyNumberFormat="1" applyFont="1" applyBorder="1" applyAlignment="1" applyProtection="1">
      <alignment vertical="center"/>
      <protection locked="0" hidden="1"/>
    </xf>
    <xf numFmtId="178" fontId="32" fillId="0" borderId="44" xfId="0" applyNumberFormat="1" applyFont="1" applyBorder="1" applyAlignment="1" applyProtection="1">
      <alignment vertical="center"/>
      <protection locked="0" hidden="1"/>
    </xf>
    <xf numFmtId="178" fontId="32" fillId="0" borderId="22" xfId="0" applyNumberFormat="1" applyFont="1" applyBorder="1" applyAlignment="1" applyProtection="1">
      <alignment vertical="center"/>
      <protection locked="0" hidden="1"/>
    </xf>
    <xf numFmtId="196" fontId="32" fillId="0" borderId="43" xfId="0" applyNumberFormat="1" applyFont="1" applyBorder="1" applyAlignment="1" applyProtection="1">
      <alignment vertical="center"/>
      <protection locked="0" hidden="1"/>
    </xf>
    <xf numFmtId="178" fontId="46" fillId="0" borderId="3" xfId="0" applyNumberFormat="1" applyFont="1" applyBorder="1" applyAlignment="1" applyProtection="1">
      <alignment vertical="center"/>
      <protection locked="0" hidden="1"/>
    </xf>
    <xf numFmtId="178" fontId="32" fillId="0" borderId="1" xfId="0" applyNumberFormat="1" applyFont="1" applyBorder="1" applyAlignment="1" applyProtection="1">
      <alignment vertical="center"/>
      <protection locked="0" hidden="1"/>
    </xf>
    <xf numFmtId="178" fontId="32" fillId="0" borderId="2" xfId="0" applyNumberFormat="1" applyFont="1" applyBorder="1" applyAlignment="1" applyProtection="1">
      <alignment vertical="center"/>
      <protection locked="0" hidden="1"/>
    </xf>
    <xf numFmtId="178" fontId="32" fillId="0" borderId="0" xfId="0" applyNumberFormat="1" applyFont="1" applyBorder="1" applyAlignment="1" applyProtection="1">
      <alignment vertical="center"/>
      <protection locked="0" hidden="1"/>
    </xf>
    <xf numFmtId="178" fontId="32" fillId="0" borderId="11" xfId="0" applyNumberFormat="1" applyFont="1" applyBorder="1" applyAlignment="1" applyProtection="1">
      <alignment vertical="center"/>
      <protection locked="0" hidden="1"/>
    </xf>
    <xf numFmtId="178" fontId="46" fillId="0" borderId="10" xfId="0" applyNumberFormat="1" applyFont="1" applyBorder="1" applyAlignment="1" applyProtection="1">
      <alignment vertical="center"/>
      <protection locked="0" hidden="1"/>
    </xf>
    <xf numFmtId="178" fontId="32" fillId="0" borderId="19" xfId="0" applyNumberFormat="1" applyFont="1" applyBorder="1" applyAlignment="1" applyProtection="1">
      <alignment vertical="center"/>
      <protection locked="0" hidden="1"/>
    </xf>
    <xf numFmtId="178" fontId="32" fillId="0" borderId="12" xfId="0" applyNumberFormat="1" applyFont="1" applyBorder="1" applyAlignment="1" applyProtection="1">
      <alignment vertical="center"/>
      <protection locked="0" hidden="1"/>
    </xf>
    <xf numFmtId="196" fontId="32" fillId="0" borderId="12" xfId="0" applyNumberFormat="1" applyFont="1" applyBorder="1" applyAlignment="1" applyProtection="1">
      <alignment vertical="center"/>
      <protection locked="0" hidden="1"/>
    </xf>
    <xf numFmtId="178" fontId="46" fillId="0" borderId="38" xfId="0" applyNumberFormat="1" applyFont="1" applyBorder="1" applyAlignment="1" applyProtection="1">
      <alignment vertical="center"/>
      <protection locked="0" hidden="1"/>
    </xf>
    <xf numFmtId="178" fontId="32" fillId="0" borderId="46" xfId="0" applyNumberFormat="1" applyFont="1" applyBorder="1" applyAlignment="1" applyProtection="1">
      <alignment vertical="center"/>
      <protection locked="0" hidden="1"/>
    </xf>
    <xf numFmtId="178" fontId="32" fillId="0" borderId="47" xfId="0" applyNumberFormat="1" applyFont="1" applyBorder="1" applyAlignment="1" applyProtection="1">
      <alignment vertical="center"/>
      <protection locked="0" hidden="1"/>
    </xf>
    <xf numFmtId="178" fontId="46" fillId="8" borderId="10" xfId="0" applyNumberFormat="1" applyFont="1" applyFill="1" applyBorder="1" applyAlignment="1" applyProtection="1">
      <alignment vertical="center"/>
      <protection locked="0" hidden="1"/>
    </xf>
    <xf numFmtId="178" fontId="32" fillId="8" borderId="19" xfId="0" applyNumberFormat="1" applyFont="1" applyFill="1" applyBorder="1" applyAlignment="1" applyProtection="1">
      <alignment vertical="center"/>
      <protection locked="0" hidden="1"/>
    </xf>
    <xf numFmtId="178" fontId="32" fillId="8" borderId="12" xfId="0" applyNumberFormat="1" applyFont="1" applyFill="1" applyBorder="1" applyAlignment="1" applyProtection="1">
      <alignment vertical="center"/>
      <protection locked="0" hidden="1"/>
    </xf>
    <xf numFmtId="196" fontId="32" fillId="8" borderId="12" xfId="0" applyNumberFormat="1" applyFont="1" applyFill="1" applyBorder="1" applyAlignment="1" applyProtection="1">
      <alignment vertical="center"/>
      <protection locked="0" hidden="1"/>
    </xf>
    <xf numFmtId="178" fontId="46" fillId="8" borderId="7" xfId="0" applyNumberFormat="1" applyFont="1" applyFill="1" applyBorder="1" applyAlignment="1" applyProtection="1">
      <alignment vertical="center"/>
      <protection locked="0" hidden="1"/>
    </xf>
    <xf numFmtId="178" fontId="32" fillId="8" borderId="5" xfId="0" applyNumberFormat="1" applyFont="1" applyFill="1" applyBorder="1" applyAlignment="1" applyProtection="1">
      <alignment vertical="center"/>
      <protection locked="0" hidden="1"/>
    </xf>
    <xf numFmtId="178" fontId="32" fillId="8" borderId="14" xfId="0" applyNumberFormat="1" applyFont="1" applyFill="1" applyBorder="1" applyAlignment="1" applyProtection="1">
      <alignment vertical="center"/>
      <protection locked="0" hidden="1"/>
    </xf>
    <xf numFmtId="196" fontId="32" fillId="8" borderId="5" xfId="0" applyNumberFormat="1" applyFont="1" applyFill="1" applyBorder="1" applyAlignment="1" applyProtection="1">
      <alignment vertical="center"/>
      <protection locked="0" hidden="1"/>
    </xf>
    <xf numFmtId="178" fontId="46" fillId="0" borderId="54" xfId="0" applyNumberFormat="1" applyFont="1" applyBorder="1" applyAlignment="1" applyProtection="1">
      <alignment vertical="center"/>
      <protection locked="0" hidden="1"/>
    </xf>
    <xf numFmtId="178" fontId="32" fillId="0" borderId="52" xfId="0" applyNumberFormat="1" applyFont="1" applyBorder="1" applyAlignment="1" applyProtection="1">
      <alignment vertical="center"/>
      <protection locked="0" hidden="1"/>
    </xf>
    <xf numFmtId="178" fontId="32" fillId="0" borderId="53" xfId="0" applyNumberFormat="1" applyFont="1" applyBorder="1" applyAlignment="1" applyProtection="1">
      <alignment vertical="center"/>
      <protection locked="0" hidden="1"/>
    </xf>
    <xf numFmtId="178" fontId="32" fillId="0" borderId="18" xfId="0" applyNumberFormat="1" applyFont="1" applyBorder="1" applyAlignment="1" applyProtection="1">
      <alignment vertical="center"/>
      <protection locked="0" hidden="1"/>
    </xf>
    <xf numFmtId="196" fontId="32" fillId="0" borderId="52" xfId="0" applyNumberFormat="1" applyFont="1" applyBorder="1" applyAlignment="1" applyProtection="1">
      <alignment vertical="center"/>
      <protection locked="0" hidden="1"/>
    </xf>
    <xf numFmtId="0" fontId="30" fillId="0" borderId="0" xfId="0" applyFont="1" applyAlignment="1" applyProtection="1">
      <alignment vertical="top" wrapText="1"/>
      <protection locked="0" hidden="1"/>
    </xf>
    <xf numFmtId="0" fontId="47" fillId="2" borderId="0" xfId="0" applyFont="1" applyFill="1" applyProtection="1">
      <alignment vertical="center"/>
      <protection locked="0" hidden="1"/>
    </xf>
    <xf numFmtId="0" fontId="35" fillId="2" borderId="0" xfId="0" applyFont="1" applyFill="1" applyAlignment="1" applyProtection="1">
      <protection locked="0" hidden="1"/>
    </xf>
    <xf numFmtId="178" fontId="32" fillId="0" borderId="5" xfId="0" applyNumberFormat="1" applyFont="1" applyBorder="1" applyAlignment="1" applyProtection="1">
      <alignment horizontal="right" vertical="center"/>
      <protection locked="0" hidden="1"/>
    </xf>
    <xf numFmtId="178" fontId="32" fillId="0" borderId="6" xfId="0" applyNumberFormat="1" applyFont="1" applyBorder="1" applyAlignment="1" applyProtection="1">
      <alignment horizontal="right" vertical="center"/>
      <protection locked="0" hidden="1"/>
    </xf>
    <xf numFmtId="178" fontId="32" fillId="0" borderId="9" xfId="0" applyNumberFormat="1" applyFont="1" applyBorder="1" applyAlignment="1" applyProtection="1">
      <alignment horizontal="right" vertical="center"/>
      <protection locked="0" hidden="1"/>
    </xf>
    <xf numFmtId="178" fontId="32" fillId="0" borderId="4" xfId="0" applyNumberFormat="1" applyFont="1" applyBorder="1" applyAlignment="1" applyProtection="1">
      <alignment horizontal="right" vertical="center"/>
      <protection locked="0" hidden="1"/>
    </xf>
    <xf numFmtId="178" fontId="32" fillId="0" borderId="43" xfId="0" applyNumberFormat="1" applyFont="1" applyBorder="1" applyAlignment="1" applyProtection="1">
      <alignment horizontal="right" vertical="center"/>
      <protection locked="0" hidden="1"/>
    </xf>
    <xf numFmtId="178" fontId="32" fillId="0" borderId="44" xfId="0" applyNumberFormat="1" applyFont="1" applyBorder="1" applyAlignment="1" applyProtection="1">
      <alignment horizontal="right" vertical="center"/>
      <protection locked="0" hidden="1"/>
    </xf>
    <xf numFmtId="178" fontId="32" fillId="0" borderId="1" xfId="0" applyNumberFormat="1" applyFont="1" applyBorder="1" applyAlignment="1" applyProtection="1">
      <alignment horizontal="right" vertical="center"/>
      <protection locked="0" hidden="1"/>
    </xf>
    <xf numFmtId="178" fontId="32" fillId="0" borderId="2" xfId="0" applyNumberFormat="1" applyFont="1" applyBorder="1" applyAlignment="1" applyProtection="1">
      <alignment horizontal="right" vertical="center"/>
      <protection locked="0" hidden="1"/>
    </xf>
    <xf numFmtId="178" fontId="32" fillId="0" borderId="12" xfId="0" applyNumberFormat="1" applyFont="1" applyBorder="1" applyAlignment="1" applyProtection="1">
      <alignment horizontal="right" vertical="center"/>
      <protection locked="0" hidden="1"/>
    </xf>
    <xf numFmtId="178" fontId="32" fillId="0" borderId="46" xfId="0" applyNumberFormat="1" applyFont="1" applyBorder="1" applyAlignment="1" applyProtection="1">
      <alignment horizontal="right" vertical="center"/>
      <protection locked="0" hidden="1"/>
    </xf>
    <xf numFmtId="178" fontId="32" fillId="0" borderId="47" xfId="0" applyNumberFormat="1" applyFont="1" applyBorder="1" applyAlignment="1" applyProtection="1">
      <alignment horizontal="right" vertical="center"/>
      <protection locked="0" hidden="1"/>
    </xf>
    <xf numFmtId="178" fontId="32" fillId="0" borderId="11" xfId="0" applyNumberFormat="1" applyFont="1" applyBorder="1" applyAlignment="1" applyProtection="1">
      <alignment horizontal="right" vertical="center"/>
      <protection locked="0" hidden="1"/>
    </xf>
    <xf numFmtId="178" fontId="46" fillId="8" borderId="7" xfId="0" applyNumberFormat="1" applyFont="1" applyFill="1" applyBorder="1" applyAlignment="1" applyProtection="1">
      <alignment horizontal="right" vertical="center"/>
      <protection locked="0" hidden="1"/>
    </xf>
    <xf numFmtId="178" fontId="32" fillId="8" borderId="14" xfId="0" applyNumberFormat="1" applyFont="1" applyFill="1" applyBorder="1" applyAlignment="1" applyProtection="1">
      <alignment horizontal="right" vertical="center"/>
      <protection locked="0" hidden="1"/>
    </xf>
    <xf numFmtId="196" fontId="32" fillId="8" borderId="5" xfId="0" applyNumberFormat="1" applyFont="1" applyFill="1" applyBorder="1" applyAlignment="1" applyProtection="1">
      <alignment horizontal="right" vertical="center"/>
      <protection locked="0" hidden="1"/>
    </xf>
    <xf numFmtId="178" fontId="32" fillId="8" borderId="5" xfId="0" applyNumberFormat="1" applyFont="1" applyFill="1" applyBorder="1" applyAlignment="1" applyProtection="1">
      <alignment horizontal="right" vertical="center"/>
      <protection locked="0" hidden="1"/>
    </xf>
    <xf numFmtId="178" fontId="32" fillId="0" borderId="52" xfId="0" applyNumberFormat="1" applyFont="1" applyBorder="1" applyAlignment="1" applyProtection="1">
      <alignment horizontal="right" vertical="center"/>
      <protection locked="0" hidden="1"/>
    </xf>
    <xf numFmtId="178" fontId="32" fillId="0" borderId="53" xfId="0" applyNumberFormat="1" applyFont="1" applyBorder="1" applyAlignment="1" applyProtection="1">
      <alignment horizontal="right" vertical="center"/>
      <protection locked="0" hidden="1"/>
    </xf>
    <xf numFmtId="178" fontId="46" fillId="14" borderId="7" xfId="0" applyNumberFormat="1" applyFont="1" applyFill="1" applyBorder="1" applyAlignment="1" applyProtection="1">
      <alignment horizontal="right" vertical="center"/>
      <protection locked="0" hidden="1"/>
    </xf>
    <xf numFmtId="178" fontId="32" fillId="14" borderId="14" xfId="0" applyNumberFormat="1" applyFont="1" applyFill="1" applyBorder="1" applyAlignment="1" applyProtection="1">
      <alignment horizontal="right" vertical="center"/>
      <protection locked="0" hidden="1"/>
    </xf>
    <xf numFmtId="178" fontId="32" fillId="14" borderId="5" xfId="0" applyNumberFormat="1" applyFont="1" applyFill="1" applyBorder="1" applyAlignment="1" applyProtection="1">
      <alignment horizontal="right" vertical="center"/>
      <protection locked="0" hidden="1"/>
    </xf>
    <xf numFmtId="196" fontId="32" fillId="14" borderId="5" xfId="0" applyNumberFormat="1" applyFont="1" applyFill="1" applyBorder="1" applyAlignment="1" applyProtection="1">
      <alignment horizontal="right" vertical="center"/>
      <protection locked="0" hidden="1"/>
    </xf>
    <xf numFmtId="0" fontId="20" fillId="0" borderId="0" xfId="0" applyFont="1" applyAlignment="1" applyProtection="1">
      <alignment vertical="top"/>
      <protection locked="0" hidden="1"/>
    </xf>
    <xf numFmtId="178" fontId="46" fillId="14" borderId="10" xfId="0" applyNumberFormat="1" applyFont="1" applyFill="1" applyBorder="1" applyAlignment="1" applyProtection="1">
      <alignment vertical="center"/>
      <protection locked="0" hidden="1"/>
    </xf>
    <xf numFmtId="178" fontId="32" fillId="14" borderId="19" xfId="0" applyNumberFormat="1" applyFont="1" applyFill="1" applyBorder="1" applyAlignment="1" applyProtection="1">
      <alignment vertical="center"/>
      <protection locked="0" hidden="1"/>
    </xf>
    <xf numFmtId="178" fontId="32" fillId="14" borderId="12" xfId="0" applyNumberFormat="1" applyFont="1" applyFill="1" applyBorder="1" applyAlignment="1" applyProtection="1">
      <alignment vertical="center"/>
      <protection locked="0" hidden="1"/>
    </xf>
    <xf numFmtId="196" fontId="32" fillId="14" borderId="12" xfId="0" applyNumberFormat="1" applyFont="1" applyFill="1" applyBorder="1" applyAlignment="1" applyProtection="1">
      <alignment vertical="center"/>
      <protection locked="0" hidden="1"/>
    </xf>
    <xf numFmtId="0" fontId="30" fillId="0" borderId="0" xfId="0" applyFont="1" applyBorder="1" applyAlignment="1" applyProtection="1">
      <alignment vertical="top" wrapText="1"/>
      <protection locked="0" hidden="1"/>
    </xf>
    <xf numFmtId="180" fontId="59" fillId="0" borderId="0" xfId="0" applyNumberFormat="1" applyFont="1" applyBorder="1" applyAlignment="1" applyProtection="1">
      <alignment vertical="center"/>
      <protection locked="0" hidden="1"/>
    </xf>
    <xf numFmtId="178" fontId="46" fillId="8" borderId="3" xfId="0" applyNumberFormat="1" applyFont="1" applyFill="1" applyBorder="1" applyAlignment="1" applyProtection="1">
      <alignment horizontal="right" vertical="center"/>
      <protection locked="0" hidden="1"/>
    </xf>
    <xf numFmtId="178" fontId="32" fillId="8" borderId="1" xfId="0" applyNumberFormat="1" applyFont="1" applyFill="1" applyBorder="1" applyAlignment="1" applyProtection="1">
      <alignment horizontal="right" vertical="center"/>
      <protection locked="0" hidden="1"/>
    </xf>
    <xf numFmtId="196" fontId="32" fillId="8" borderId="9" xfId="0" applyNumberFormat="1" applyFont="1" applyFill="1" applyBorder="1" applyAlignment="1" applyProtection="1">
      <alignment horizontal="right" vertical="center"/>
      <protection locked="0" hidden="1"/>
    </xf>
    <xf numFmtId="178" fontId="46" fillId="14" borderId="3" xfId="0" applyNumberFormat="1" applyFont="1" applyFill="1" applyBorder="1" applyAlignment="1" applyProtection="1">
      <alignment horizontal="right" vertical="center"/>
      <protection locked="0" hidden="1"/>
    </xf>
    <xf numFmtId="178" fontId="32" fillId="14" borderId="1" xfId="0" applyNumberFormat="1" applyFont="1" applyFill="1" applyBorder="1" applyAlignment="1" applyProtection="1">
      <alignment horizontal="right" vertical="center"/>
      <protection locked="0" hidden="1"/>
    </xf>
    <xf numFmtId="196" fontId="32" fillId="14" borderId="1" xfId="0" applyNumberFormat="1" applyFont="1" applyFill="1" applyBorder="1" applyAlignment="1" applyProtection="1">
      <alignment horizontal="right" vertical="center"/>
      <protection locked="0" hidden="1"/>
    </xf>
    <xf numFmtId="0" fontId="194" fillId="2" borderId="0" xfId="0" applyFont="1" applyFill="1" applyProtection="1">
      <alignment vertical="center"/>
      <protection locked="0" hidden="1"/>
    </xf>
    <xf numFmtId="0" fontId="194" fillId="2" borderId="0" xfId="0" applyFont="1" applyFill="1" applyAlignment="1" applyProtection="1">
      <alignment horizontal="left"/>
      <protection locked="0" hidden="1"/>
    </xf>
    <xf numFmtId="0" fontId="195" fillId="2" borderId="0" xfId="0" applyFont="1" applyFill="1" applyProtection="1">
      <alignment vertical="center"/>
      <protection locked="0" hidden="1"/>
    </xf>
    <xf numFmtId="0" fontId="194" fillId="2" borderId="0" xfId="0" applyFont="1" applyFill="1" applyBorder="1" applyProtection="1">
      <alignment vertical="center"/>
      <protection locked="0" hidden="1"/>
    </xf>
    <xf numFmtId="0" fontId="195" fillId="2" borderId="0" xfId="0" applyFont="1" applyFill="1" applyBorder="1" applyProtection="1">
      <alignment vertical="center"/>
      <protection locked="0" hidden="1"/>
    </xf>
    <xf numFmtId="0" fontId="196" fillId="0" borderId="0" xfId="0" applyFont="1" applyBorder="1" applyAlignment="1" applyProtection="1">
      <alignment horizontal="left" vertical="center"/>
      <protection locked="0" hidden="1"/>
    </xf>
    <xf numFmtId="0" fontId="196" fillId="0" borderId="0" xfId="0" applyFont="1" applyBorder="1" applyAlignment="1" applyProtection="1">
      <alignment vertical="center"/>
      <protection locked="0" hidden="1"/>
    </xf>
    <xf numFmtId="180" fontId="196" fillId="0" borderId="0" xfId="0" applyNumberFormat="1" applyFont="1" applyBorder="1" applyAlignment="1" applyProtection="1">
      <alignment vertical="center"/>
      <protection locked="0" hidden="1"/>
    </xf>
    <xf numFmtId="0" fontId="60" fillId="0" borderId="0" xfId="0" applyFont="1" applyFill="1" applyBorder="1" applyAlignment="1" applyProtection="1">
      <alignment horizontal="left" vertical="center"/>
      <protection locked="0" hidden="1"/>
    </xf>
    <xf numFmtId="0" fontId="23" fillId="2" borderId="0" xfId="0" applyFont="1" applyFill="1" applyProtection="1">
      <alignment vertical="center"/>
      <protection locked="0" hidden="1"/>
    </xf>
    <xf numFmtId="0" fontId="81" fillId="0" borderId="0" xfId="0" applyFont="1" applyBorder="1" applyAlignment="1" applyProtection="1">
      <alignment horizontal="left" vertical="top"/>
      <protection locked="0" hidden="1"/>
    </xf>
    <xf numFmtId="0" fontId="66" fillId="0" borderId="0" xfId="0" applyFont="1" applyAlignment="1" applyProtection="1">
      <alignment vertical="center"/>
      <protection locked="0" hidden="1"/>
    </xf>
    <xf numFmtId="0" fontId="41" fillId="0" borderId="0" xfId="0" applyFont="1" applyAlignment="1" applyProtection="1">
      <alignment horizontal="left" vertical="center"/>
      <protection locked="0" hidden="1"/>
    </xf>
    <xf numFmtId="0" fontId="41" fillId="0" borderId="0" xfId="0" applyFont="1" applyAlignment="1" applyProtection="1">
      <alignment vertical="center"/>
      <protection locked="0" hidden="1"/>
    </xf>
    <xf numFmtId="0" fontId="41" fillId="0" borderId="0" xfId="0" applyFont="1" applyBorder="1" applyAlignment="1" applyProtection="1">
      <alignment horizontal="left" vertical="center"/>
      <protection locked="0" hidden="1"/>
    </xf>
    <xf numFmtId="0" fontId="41" fillId="0" borderId="0" xfId="0" applyFont="1" applyBorder="1" applyAlignment="1" applyProtection="1">
      <alignment vertical="center"/>
      <protection locked="0" hidden="1"/>
    </xf>
    <xf numFmtId="0" fontId="65" fillId="0" borderId="0" xfId="0" applyFont="1" applyAlignment="1" applyProtection="1">
      <alignment vertical="center"/>
      <protection locked="0" hidden="1"/>
    </xf>
    <xf numFmtId="0" fontId="70" fillId="7" borderId="51" xfId="0" applyFont="1" applyFill="1" applyBorder="1" applyAlignment="1" applyProtection="1">
      <alignment horizontal="center" vertical="center"/>
      <protection locked="0" hidden="1"/>
    </xf>
    <xf numFmtId="0" fontId="70" fillId="7" borderId="0" xfId="0" applyFont="1" applyFill="1" applyBorder="1" applyAlignment="1" applyProtection="1">
      <alignment horizontal="center" vertical="center"/>
      <protection locked="0" hidden="1"/>
    </xf>
    <xf numFmtId="0" fontId="70" fillId="7" borderId="19" xfId="0" applyFont="1" applyFill="1" applyBorder="1" applyAlignment="1" applyProtection="1">
      <alignment horizontal="center" vertical="center"/>
      <protection locked="0" hidden="1"/>
    </xf>
    <xf numFmtId="189" fontId="75" fillId="7" borderId="7" xfId="0" applyNumberFormat="1" applyFont="1" applyFill="1" applyBorder="1" applyAlignment="1" applyProtection="1">
      <alignment horizontal="center" vertical="center" wrapText="1"/>
      <protection locked="0" hidden="1"/>
    </xf>
    <xf numFmtId="189" fontId="34" fillId="7" borderId="5" xfId="0" applyNumberFormat="1" applyFont="1" applyFill="1" applyBorder="1" applyAlignment="1" applyProtection="1">
      <alignment horizontal="center" vertical="center" wrapText="1"/>
      <protection locked="0" hidden="1"/>
    </xf>
    <xf numFmtId="189" fontId="34" fillId="7" borderId="14" xfId="0" applyNumberFormat="1" applyFont="1" applyFill="1" applyBorder="1" applyAlignment="1" applyProtection="1">
      <alignment horizontal="center" vertical="center" wrapText="1"/>
      <protection locked="0" hidden="1"/>
    </xf>
    <xf numFmtId="189" fontId="75" fillId="7" borderId="14" xfId="0" applyNumberFormat="1" applyFont="1" applyFill="1" applyBorder="1" applyAlignment="1" applyProtection="1">
      <alignment horizontal="center" vertical="center" wrapText="1"/>
      <protection locked="0" hidden="1"/>
    </xf>
    <xf numFmtId="0" fontId="59" fillId="0" borderId="0" xfId="0" applyFont="1" applyAlignment="1" applyProtection="1">
      <alignment vertical="center"/>
      <protection locked="0" hidden="1"/>
    </xf>
    <xf numFmtId="180" fontId="59" fillId="0" borderId="0" xfId="0" applyNumberFormat="1" applyFont="1" applyAlignment="1" applyProtection="1">
      <alignment vertical="center"/>
      <protection locked="0" hidden="1"/>
    </xf>
    <xf numFmtId="0" fontId="43" fillId="0" borderId="0" xfId="0" applyFont="1" applyAlignment="1" applyProtection="1">
      <alignment vertical="center"/>
      <protection locked="0" hidden="1"/>
    </xf>
    <xf numFmtId="0" fontId="81" fillId="0" borderId="0" xfId="0" applyFont="1" applyAlignment="1" applyProtection="1">
      <alignment horizontal="left" vertical="top"/>
      <protection locked="0" hidden="1"/>
    </xf>
    <xf numFmtId="179" fontId="32" fillId="0" borderId="6" xfId="0" applyNumberFormat="1" applyFont="1" applyBorder="1" applyAlignment="1" applyProtection="1">
      <alignment horizontal="right" vertical="center"/>
      <protection locked="0" hidden="1"/>
    </xf>
    <xf numFmtId="179" fontId="32" fillId="0" borderId="1" xfId="0" applyNumberFormat="1" applyFont="1" applyBorder="1" applyAlignment="1" applyProtection="1">
      <alignment horizontal="right" vertical="center"/>
      <protection locked="0" hidden="1"/>
    </xf>
    <xf numFmtId="179" fontId="32" fillId="0" borderId="2" xfId="0" applyNumberFormat="1" applyFont="1" applyBorder="1" applyAlignment="1" applyProtection="1">
      <alignment horizontal="right" vertical="center"/>
      <protection locked="0" hidden="1"/>
    </xf>
    <xf numFmtId="179" fontId="32" fillId="0" borderId="3" xfId="0" applyNumberFormat="1" applyFont="1" applyBorder="1" applyAlignment="1" applyProtection="1">
      <alignment horizontal="right" vertical="center"/>
      <protection locked="0" hidden="1"/>
    </xf>
    <xf numFmtId="179" fontId="32" fillId="0" borderId="5" xfId="0" applyNumberFormat="1" applyFont="1" applyBorder="1" applyAlignment="1" applyProtection="1">
      <alignment horizontal="right" vertical="center"/>
      <protection locked="0" hidden="1"/>
    </xf>
    <xf numFmtId="179" fontId="32" fillId="0" borderId="7" xfId="0" applyNumberFormat="1" applyFont="1" applyBorder="1" applyAlignment="1" applyProtection="1">
      <alignment horizontal="right" vertical="center"/>
      <protection locked="0" hidden="1"/>
    </xf>
    <xf numFmtId="179" fontId="32" fillId="0" borderId="4" xfId="0" applyNumberFormat="1" applyFont="1" applyBorder="1" applyAlignment="1" applyProtection="1">
      <alignment horizontal="right" vertical="center"/>
      <protection locked="0" hidden="1"/>
    </xf>
    <xf numFmtId="179" fontId="32" fillId="0" borderId="46" xfId="0" applyNumberFormat="1" applyFont="1" applyBorder="1" applyAlignment="1" applyProtection="1">
      <alignment horizontal="right" vertical="center"/>
      <protection locked="0" hidden="1"/>
    </xf>
    <xf numFmtId="179" fontId="32" fillId="0" borderId="47" xfId="0" applyNumberFormat="1" applyFont="1" applyBorder="1" applyAlignment="1" applyProtection="1">
      <alignment horizontal="right" vertical="center"/>
      <protection locked="0" hidden="1"/>
    </xf>
    <xf numFmtId="179" fontId="32" fillId="0" borderId="38" xfId="0" applyNumberFormat="1" applyFont="1" applyBorder="1" applyAlignment="1" applyProtection="1">
      <alignment horizontal="right" vertical="center"/>
      <protection locked="0" hidden="1"/>
    </xf>
    <xf numFmtId="179" fontId="32" fillId="0" borderId="9" xfId="0" applyNumberFormat="1" applyFont="1" applyBorder="1" applyAlignment="1" applyProtection="1">
      <alignment horizontal="right" vertical="center"/>
      <protection locked="0" hidden="1"/>
    </xf>
    <xf numFmtId="179" fontId="32" fillId="0" borderId="44" xfId="0" applyNumberFormat="1" applyFont="1" applyBorder="1" applyAlignment="1" applyProtection="1">
      <alignment horizontal="right" vertical="center"/>
      <protection locked="0" hidden="1"/>
    </xf>
    <xf numFmtId="179" fontId="32" fillId="0" borderId="43" xfId="0" applyNumberFormat="1" applyFont="1" applyBorder="1" applyAlignment="1" applyProtection="1">
      <alignment horizontal="right" vertical="center"/>
      <protection locked="0" hidden="1"/>
    </xf>
    <xf numFmtId="179" fontId="32" fillId="0" borderId="11" xfId="0" applyNumberFormat="1" applyFont="1" applyBorder="1" applyAlignment="1" applyProtection="1">
      <alignment horizontal="right" vertical="center"/>
      <protection locked="0" hidden="1"/>
    </xf>
    <xf numFmtId="179" fontId="32" fillId="0" borderId="12" xfId="0" applyNumberFormat="1" applyFont="1" applyBorder="1" applyAlignment="1" applyProtection="1">
      <alignment horizontal="right" vertical="center"/>
      <protection locked="0" hidden="1"/>
    </xf>
    <xf numFmtId="179" fontId="32" fillId="0" borderId="10" xfId="0" applyNumberFormat="1" applyFont="1" applyBorder="1" applyAlignment="1" applyProtection="1">
      <alignment horizontal="right" vertical="center"/>
      <protection locked="0" hidden="1"/>
    </xf>
    <xf numFmtId="179" fontId="32" fillId="0" borderId="8" xfId="0" applyNumberFormat="1" applyFont="1" applyBorder="1" applyAlignment="1" applyProtection="1">
      <alignment horizontal="right" vertical="center"/>
      <protection locked="0" hidden="1"/>
    </xf>
    <xf numFmtId="179" fontId="32" fillId="0" borderId="53" xfId="0" applyNumberFormat="1" applyFont="1" applyBorder="1" applyAlignment="1" applyProtection="1">
      <alignment horizontal="right" vertical="center"/>
      <protection locked="0" hidden="1"/>
    </xf>
    <xf numFmtId="179" fontId="32" fillId="0" borderId="52" xfId="0" applyNumberFormat="1" applyFont="1" applyBorder="1" applyAlignment="1" applyProtection="1">
      <alignment horizontal="right" vertical="center"/>
      <protection locked="0" hidden="1"/>
    </xf>
    <xf numFmtId="179" fontId="32" fillId="0" borderId="54" xfId="0" applyNumberFormat="1" applyFont="1" applyBorder="1" applyAlignment="1" applyProtection="1">
      <alignment horizontal="right" vertical="center"/>
      <protection locked="0" hidden="1"/>
    </xf>
    <xf numFmtId="177" fontId="59" fillId="0" borderId="0" xfId="0" applyNumberFormat="1" applyFont="1" applyBorder="1" applyAlignment="1" applyProtection="1">
      <alignment vertical="center"/>
      <protection locked="0" hidden="1"/>
    </xf>
    <xf numFmtId="0" fontId="41" fillId="0" borderId="60" xfId="0" applyFont="1" applyBorder="1" applyAlignment="1" applyProtection="1">
      <alignment vertical="center"/>
      <protection locked="0" hidden="1"/>
    </xf>
    <xf numFmtId="176" fontId="27" fillId="0" borderId="0" xfId="0" applyNumberFormat="1" applyFont="1" applyBorder="1" applyProtection="1">
      <alignment vertical="center"/>
      <protection locked="0" hidden="1"/>
    </xf>
    <xf numFmtId="179" fontId="32" fillId="0" borderId="31" xfId="0" applyNumberFormat="1" applyFont="1" applyBorder="1" applyAlignment="1" applyProtection="1">
      <alignment horizontal="right" vertical="center"/>
      <protection locked="0" hidden="1"/>
    </xf>
    <xf numFmtId="179" fontId="32" fillId="0" borderId="45" xfId="0" applyNumberFormat="1" applyFont="1" applyBorder="1" applyAlignment="1" applyProtection="1">
      <alignment horizontal="right" vertical="center"/>
      <protection locked="0" hidden="1"/>
    </xf>
    <xf numFmtId="179" fontId="32" fillId="0" borderId="33" xfId="0" applyNumberFormat="1" applyFont="1" applyBorder="1" applyAlignment="1" applyProtection="1">
      <alignment horizontal="right" vertical="center"/>
      <protection locked="0" hidden="1"/>
    </xf>
    <xf numFmtId="179" fontId="32" fillId="0" borderId="73" xfId="0" applyNumberFormat="1" applyFont="1" applyBorder="1" applyAlignment="1" applyProtection="1">
      <alignment horizontal="right" vertical="center"/>
      <protection locked="0" hidden="1"/>
    </xf>
    <xf numFmtId="179" fontId="32" fillId="0" borderId="72" xfId="0" applyNumberFormat="1" applyFont="1" applyBorder="1" applyAlignment="1" applyProtection="1">
      <alignment horizontal="right" vertical="center"/>
      <protection locked="0" hidden="1"/>
    </xf>
    <xf numFmtId="179" fontId="32" fillId="0" borderId="35" xfId="0" applyNumberFormat="1" applyFont="1" applyBorder="1" applyAlignment="1" applyProtection="1">
      <alignment horizontal="right" vertical="center"/>
      <protection locked="0" hidden="1"/>
    </xf>
    <xf numFmtId="179" fontId="32" fillId="0" borderId="65" xfId="0" applyNumberFormat="1" applyFont="1" applyBorder="1" applyAlignment="1" applyProtection="1">
      <alignment horizontal="right" vertical="center"/>
      <protection locked="0" hidden="1"/>
    </xf>
    <xf numFmtId="179" fontId="32" fillId="0" borderId="64" xfId="0" applyNumberFormat="1" applyFont="1" applyBorder="1" applyAlignment="1" applyProtection="1">
      <alignment horizontal="right" vertical="center"/>
      <protection locked="0" hidden="1"/>
    </xf>
    <xf numFmtId="179" fontId="32" fillId="0" borderId="70" xfId="0" applyNumberFormat="1" applyFont="1" applyBorder="1" applyAlignment="1" applyProtection="1">
      <alignment horizontal="right" vertical="center"/>
      <protection locked="0" hidden="1"/>
    </xf>
    <xf numFmtId="179" fontId="32" fillId="0" borderId="24" xfId="0" applyNumberFormat="1" applyFont="1" applyBorder="1" applyAlignment="1" applyProtection="1">
      <alignment horizontal="right" vertical="center"/>
      <protection locked="0" hidden="1"/>
    </xf>
    <xf numFmtId="179" fontId="32" fillId="0" borderId="49" xfId="0" applyNumberFormat="1" applyFont="1" applyBorder="1" applyAlignment="1" applyProtection="1">
      <alignment horizontal="right" vertical="center"/>
      <protection locked="0" hidden="1"/>
    </xf>
    <xf numFmtId="179" fontId="32" fillId="0" borderId="48" xfId="0" applyNumberFormat="1" applyFont="1" applyBorder="1" applyAlignment="1" applyProtection="1">
      <alignment horizontal="right" vertical="center"/>
      <protection locked="0" hidden="1"/>
    </xf>
    <xf numFmtId="179" fontId="32" fillId="0" borderId="25" xfId="0" applyNumberFormat="1" applyFont="1" applyBorder="1" applyAlignment="1" applyProtection="1">
      <alignment horizontal="right" vertical="center"/>
      <protection locked="0" hidden="1"/>
    </xf>
    <xf numFmtId="0" fontId="49" fillId="0" borderId="37" xfId="0" applyFont="1" applyBorder="1" applyAlignment="1" applyProtection="1">
      <alignment horizontal="right" vertical="center"/>
      <protection locked="0" hidden="1"/>
    </xf>
    <xf numFmtId="0" fontId="48" fillId="0" borderId="60" xfId="0" applyFont="1" applyBorder="1" applyAlignment="1" applyProtection="1">
      <alignment vertical="center"/>
      <protection locked="0" hidden="1"/>
    </xf>
    <xf numFmtId="0" fontId="49" fillId="0" borderId="114" xfId="0" applyFont="1" applyBorder="1" applyAlignment="1" applyProtection="1">
      <alignment vertical="center"/>
      <protection locked="0" hidden="1"/>
    </xf>
    <xf numFmtId="0" fontId="40" fillId="0" borderId="114" xfId="0" applyFont="1" applyBorder="1" applyProtection="1">
      <alignment vertical="center"/>
      <protection locked="0" hidden="1"/>
    </xf>
    <xf numFmtId="0" fontId="49" fillId="0" borderId="115" xfId="0" applyFont="1" applyBorder="1" applyAlignment="1" applyProtection="1">
      <alignment horizontal="left" vertical="center"/>
      <protection locked="0" hidden="1"/>
    </xf>
    <xf numFmtId="0" fontId="49" fillId="0" borderId="114" xfId="0" applyFont="1" applyBorder="1" applyAlignment="1" applyProtection="1">
      <alignment horizontal="left" vertical="center"/>
      <protection locked="0" hidden="1"/>
    </xf>
    <xf numFmtId="179" fontId="32" fillId="0" borderId="116" xfId="0" applyNumberFormat="1" applyFont="1" applyBorder="1" applyAlignment="1" applyProtection="1">
      <alignment horizontal="right" vertical="center"/>
      <protection locked="0" hidden="1"/>
    </xf>
    <xf numFmtId="179" fontId="32" fillId="0" borderId="115" xfId="0" applyNumberFormat="1" applyFont="1" applyBorder="1" applyAlignment="1" applyProtection="1">
      <alignment horizontal="right" vertical="center"/>
      <protection locked="0" hidden="1"/>
    </xf>
    <xf numFmtId="179" fontId="32" fillId="0" borderId="117" xfId="0" applyNumberFormat="1" applyFont="1" applyBorder="1" applyAlignment="1" applyProtection="1">
      <alignment horizontal="right" vertical="center"/>
      <protection locked="0" hidden="1"/>
    </xf>
    <xf numFmtId="0" fontId="19" fillId="0" borderId="114" xfId="0" applyFont="1" applyBorder="1" applyAlignment="1" applyProtection="1">
      <alignment horizontal="right" vertical="center"/>
      <protection locked="0" hidden="1"/>
    </xf>
    <xf numFmtId="190" fontId="32" fillId="0" borderId="6" xfId="0" applyNumberFormat="1" applyFont="1" applyBorder="1" applyAlignment="1" applyProtection="1">
      <alignment horizontal="right" vertical="center"/>
      <protection locked="0" hidden="1"/>
    </xf>
    <xf numFmtId="190" fontId="32" fillId="0" borderId="1" xfId="0" applyNumberFormat="1" applyFont="1" applyBorder="1" applyAlignment="1" applyProtection="1">
      <alignment horizontal="right" vertical="center"/>
      <protection locked="0" hidden="1"/>
    </xf>
    <xf numFmtId="190" fontId="32" fillId="0" borderId="2" xfId="0" applyNumberFormat="1" applyFont="1" applyBorder="1" applyAlignment="1" applyProtection="1">
      <alignment horizontal="right" vertical="center"/>
      <protection locked="0" hidden="1"/>
    </xf>
    <xf numFmtId="190" fontId="32" fillId="0" borderId="3" xfId="0" applyNumberFormat="1" applyFont="1" applyBorder="1" applyAlignment="1" applyProtection="1">
      <alignment horizontal="right" vertical="center"/>
      <protection locked="0" hidden="1"/>
    </xf>
    <xf numFmtId="190" fontId="32" fillId="0" borderId="5" xfId="0" applyNumberFormat="1" applyFont="1" applyBorder="1" applyAlignment="1" applyProtection="1">
      <alignment horizontal="right" vertical="center"/>
      <protection locked="0" hidden="1"/>
    </xf>
    <xf numFmtId="190" fontId="32" fillId="0" borderId="7" xfId="0" applyNumberFormat="1" applyFont="1" applyBorder="1" applyAlignment="1" applyProtection="1">
      <alignment horizontal="right" vertical="center"/>
      <protection locked="0" hidden="1"/>
    </xf>
    <xf numFmtId="190" fontId="32" fillId="0" borderId="4" xfId="0" applyNumberFormat="1" applyFont="1" applyBorder="1" applyAlignment="1" applyProtection="1">
      <alignment horizontal="right" vertical="center"/>
      <protection locked="0" hidden="1"/>
    </xf>
    <xf numFmtId="190" fontId="32" fillId="0" borderId="46" xfId="0" applyNumberFormat="1" applyFont="1" applyBorder="1" applyAlignment="1" applyProtection="1">
      <alignment horizontal="right" vertical="center"/>
      <protection locked="0" hidden="1"/>
    </xf>
    <xf numFmtId="190" fontId="32" fillId="0" borderId="47" xfId="0" applyNumberFormat="1" applyFont="1" applyBorder="1" applyAlignment="1" applyProtection="1">
      <alignment horizontal="right" vertical="center"/>
      <protection locked="0" hidden="1"/>
    </xf>
    <xf numFmtId="190" fontId="32" fillId="0" borderId="38" xfId="0" applyNumberFormat="1" applyFont="1" applyBorder="1" applyAlignment="1" applyProtection="1">
      <alignment horizontal="right" vertical="center"/>
      <protection locked="0" hidden="1"/>
    </xf>
    <xf numFmtId="190" fontId="32" fillId="0" borderId="9" xfId="0" applyNumberFormat="1" applyFont="1" applyBorder="1" applyAlignment="1" applyProtection="1">
      <alignment horizontal="right" vertical="center"/>
      <protection locked="0" hidden="1"/>
    </xf>
    <xf numFmtId="190" fontId="32" fillId="0" borderId="44" xfId="0" applyNumberFormat="1" applyFont="1" applyBorder="1" applyAlignment="1" applyProtection="1">
      <alignment horizontal="right" vertical="center"/>
      <protection locked="0" hidden="1"/>
    </xf>
    <xf numFmtId="190" fontId="32" fillId="0" borderId="43" xfId="0" applyNumberFormat="1" applyFont="1" applyBorder="1" applyAlignment="1" applyProtection="1">
      <alignment horizontal="right" vertical="center"/>
      <protection locked="0" hidden="1"/>
    </xf>
    <xf numFmtId="190" fontId="32" fillId="0" borderId="11" xfId="0" applyNumberFormat="1" applyFont="1" applyBorder="1" applyAlignment="1" applyProtection="1">
      <alignment horizontal="right" vertical="center"/>
      <protection locked="0" hidden="1"/>
    </xf>
    <xf numFmtId="190" fontId="32" fillId="0" borderId="12" xfId="0" applyNumberFormat="1" applyFont="1" applyBorder="1" applyAlignment="1" applyProtection="1">
      <alignment horizontal="right" vertical="center"/>
      <protection locked="0" hidden="1"/>
    </xf>
    <xf numFmtId="190" fontId="32" fillId="0" borderId="10" xfId="0" applyNumberFormat="1" applyFont="1" applyBorder="1" applyAlignment="1" applyProtection="1">
      <alignment horizontal="right" vertical="center"/>
      <protection locked="0" hidden="1"/>
    </xf>
    <xf numFmtId="190" fontId="32" fillId="0" borderId="8" xfId="0" applyNumberFormat="1" applyFont="1" applyBorder="1" applyAlignment="1" applyProtection="1">
      <alignment horizontal="right" vertical="center"/>
      <protection locked="0" hidden="1"/>
    </xf>
    <xf numFmtId="190" fontId="32" fillId="0" borderId="53" xfId="0" applyNumberFormat="1" applyFont="1" applyBorder="1" applyAlignment="1" applyProtection="1">
      <alignment horizontal="right" vertical="center"/>
      <protection locked="0" hidden="1"/>
    </xf>
    <xf numFmtId="190" fontId="32" fillId="0" borderId="52" xfId="0" applyNumberFormat="1" applyFont="1" applyBorder="1" applyAlignment="1" applyProtection="1">
      <alignment horizontal="right" vertical="center"/>
      <protection locked="0" hidden="1"/>
    </xf>
    <xf numFmtId="190" fontId="32" fillId="0" borderId="54" xfId="0" applyNumberFormat="1" applyFont="1" applyBorder="1" applyAlignment="1" applyProtection="1">
      <alignment horizontal="right" vertical="center"/>
      <protection locked="0" hidden="1"/>
    </xf>
    <xf numFmtId="0" fontId="66" fillId="0" borderId="0" xfId="0" applyFont="1" applyAlignment="1" applyProtection="1">
      <alignment horizontal="left" vertical="top"/>
      <protection locked="0" hidden="1"/>
    </xf>
    <xf numFmtId="0" fontId="19" fillId="0" borderId="0" xfId="0" applyFont="1" applyFill="1" applyBorder="1" applyProtection="1">
      <alignment vertical="center"/>
      <protection locked="0" hidden="1"/>
    </xf>
    <xf numFmtId="0" fontId="36" fillId="0" borderId="0" xfId="0" applyFont="1" applyFill="1" applyBorder="1" applyProtection="1">
      <alignment vertical="center"/>
      <protection locked="0" hidden="1"/>
    </xf>
    <xf numFmtId="0" fontId="40" fillId="0" borderId="0" xfId="0" applyFont="1" applyFill="1" applyBorder="1" applyProtection="1">
      <alignment vertical="center"/>
      <protection locked="0" hidden="1"/>
    </xf>
    <xf numFmtId="0" fontId="77" fillId="0" borderId="73" xfId="0" applyFont="1" applyFill="1" applyBorder="1" applyAlignment="1" applyProtection="1">
      <alignment horizontal="center" vertical="center" wrapText="1"/>
      <protection locked="0" hidden="1"/>
    </xf>
    <xf numFmtId="183" fontId="58" fillId="0" borderId="73" xfId="0" applyNumberFormat="1" applyFont="1" applyFill="1" applyBorder="1" applyAlignment="1" applyProtection="1">
      <alignment horizontal="right" vertical="center"/>
      <protection locked="0" hidden="1"/>
    </xf>
    <xf numFmtId="187" fontId="58" fillId="11" borderId="35" xfId="0" applyNumberFormat="1" applyFont="1" applyFill="1" applyBorder="1" applyAlignment="1" applyProtection="1">
      <alignment horizontal="right" vertical="center"/>
      <protection locked="0" hidden="1"/>
    </xf>
    <xf numFmtId="0" fontId="79" fillId="0" borderId="73" xfId="0" applyFont="1" applyFill="1" applyBorder="1" applyAlignment="1" applyProtection="1">
      <alignment horizontal="center" vertical="center" wrapText="1"/>
      <protection locked="0" hidden="1"/>
    </xf>
    <xf numFmtId="0" fontId="77" fillId="6" borderId="73" xfId="0" applyFont="1" applyFill="1" applyBorder="1" applyAlignment="1" applyProtection="1">
      <alignment horizontal="center" vertical="center" wrapText="1"/>
      <protection locked="0" hidden="1"/>
    </xf>
    <xf numFmtId="191" fontId="58" fillId="6" borderId="73" xfId="0" applyNumberFormat="1" applyFont="1" applyFill="1" applyBorder="1" applyAlignment="1" applyProtection="1">
      <alignment horizontal="right" vertical="center"/>
      <protection locked="0" hidden="1"/>
    </xf>
    <xf numFmtId="0" fontId="79" fillId="6" borderId="11" xfId="0" applyFont="1" applyFill="1" applyBorder="1" applyAlignment="1" applyProtection="1">
      <alignment horizontal="center" vertical="center" wrapText="1"/>
      <protection locked="0" hidden="1"/>
    </xf>
    <xf numFmtId="191" fontId="58" fillId="6" borderId="11" xfId="0" applyNumberFormat="1" applyFont="1" applyFill="1" applyBorder="1" applyAlignment="1" applyProtection="1">
      <alignment horizontal="right" vertical="center"/>
      <protection locked="0" hidden="1"/>
    </xf>
    <xf numFmtId="182" fontId="58" fillId="11" borderId="10" xfId="0" applyNumberFormat="1" applyFont="1" applyFill="1" applyBorder="1" applyAlignment="1" applyProtection="1">
      <alignment horizontal="right" vertical="center"/>
      <protection locked="0" hidden="1"/>
    </xf>
    <xf numFmtId="0" fontId="49" fillId="0" borderId="0" xfId="0" applyFont="1" applyFill="1" applyBorder="1" applyAlignment="1" applyProtection="1">
      <alignment horizontal="left" vertical="center" wrapText="1"/>
      <protection locked="0" hidden="1"/>
    </xf>
    <xf numFmtId="0" fontId="54" fillId="0" borderId="13" xfId="0" applyFont="1" applyFill="1" applyBorder="1" applyAlignment="1" applyProtection="1">
      <alignment vertical="center" wrapText="1"/>
      <protection locked="0" hidden="1"/>
    </xf>
    <xf numFmtId="0" fontId="32" fillId="0" borderId="13" xfId="0" applyFont="1" applyFill="1" applyBorder="1" applyAlignment="1" applyProtection="1">
      <alignment vertical="center" wrapText="1"/>
      <protection locked="0" hidden="1"/>
    </xf>
    <xf numFmtId="179" fontId="46" fillId="0" borderId="0" xfId="0" applyNumberFormat="1" applyFont="1" applyFill="1" applyBorder="1" applyAlignment="1" applyProtection="1">
      <alignment horizontal="right" vertical="center"/>
      <protection locked="0" hidden="1"/>
    </xf>
    <xf numFmtId="179" fontId="32" fillId="0" borderId="0" xfId="0" applyNumberFormat="1" applyFont="1" applyFill="1" applyBorder="1" applyAlignment="1" applyProtection="1">
      <alignment horizontal="right" vertical="center"/>
      <protection locked="0" hidden="1"/>
    </xf>
    <xf numFmtId="0" fontId="54" fillId="0" borderId="0" xfId="0" applyFont="1" applyFill="1" applyBorder="1" applyAlignment="1" applyProtection="1">
      <alignment horizontal="left" vertical="center" wrapText="1"/>
      <protection locked="0" hidden="1"/>
    </xf>
    <xf numFmtId="0" fontId="32" fillId="0" borderId="0" xfId="0" applyFont="1" applyFill="1" applyBorder="1" applyAlignment="1" applyProtection="1">
      <alignment vertical="center" wrapText="1"/>
      <protection locked="0" hidden="1"/>
    </xf>
    <xf numFmtId="191" fontId="58" fillId="0" borderId="6" xfId="0" applyNumberFormat="1" applyFont="1" applyFill="1" applyBorder="1" applyAlignment="1" applyProtection="1">
      <alignment horizontal="right" vertical="center"/>
      <protection locked="0" hidden="1"/>
    </xf>
    <xf numFmtId="0" fontId="77" fillId="6" borderId="6" xfId="0" applyFont="1" applyFill="1" applyBorder="1" applyAlignment="1" applyProtection="1">
      <alignment horizontal="center" vertical="center" wrapText="1"/>
      <protection locked="0" hidden="1"/>
    </xf>
    <xf numFmtId="191" fontId="58" fillId="6" borderId="6" xfId="0" applyNumberFormat="1" applyFont="1" applyFill="1" applyBorder="1" applyAlignment="1" applyProtection="1">
      <alignment horizontal="right" vertical="center"/>
      <protection locked="0" hidden="1"/>
    </xf>
    <xf numFmtId="0" fontId="79" fillId="6" borderId="6" xfId="0" applyFont="1" applyFill="1" applyBorder="1" applyAlignment="1" applyProtection="1">
      <alignment horizontal="center" vertical="center" wrapText="1"/>
      <protection locked="0" hidden="1"/>
    </xf>
    <xf numFmtId="0" fontId="62" fillId="0" borderId="0" xfId="0" applyFont="1" applyFill="1" applyBorder="1" applyAlignment="1" applyProtection="1">
      <alignment horizontal="center" vertical="center" wrapText="1"/>
      <protection locked="0" hidden="1"/>
    </xf>
    <xf numFmtId="0" fontId="32" fillId="0" borderId="0" xfId="0" applyFont="1" applyFill="1" applyBorder="1" applyAlignment="1" applyProtection="1">
      <alignment horizontal="center" vertical="center" wrapText="1"/>
      <protection locked="0" hidden="1"/>
    </xf>
    <xf numFmtId="0" fontId="20" fillId="18" borderId="0" xfId="0" applyFont="1" applyFill="1" applyProtection="1">
      <alignment vertical="center"/>
      <protection locked="0" hidden="1"/>
    </xf>
    <xf numFmtId="0" fontId="21" fillId="18" borderId="0" xfId="0" applyFont="1" applyFill="1" applyAlignment="1" applyProtection="1">
      <alignment vertical="center"/>
      <protection locked="0" hidden="1"/>
    </xf>
    <xf numFmtId="0" fontId="22" fillId="18" borderId="0" xfId="0" applyFont="1" applyFill="1" applyProtection="1">
      <alignment vertical="center"/>
      <protection locked="0" hidden="1"/>
    </xf>
    <xf numFmtId="0" fontId="0" fillId="18" borderId="0" xfId="0" applyFill="1" applyProtection="1">
      <alignment vertical="center"/>
      <protection locked="0" hidden="1"/>
    </xf>
    <xf numFmtId="0" fontId="0" fillId="0" borderId="0" xfId="0" applyFill="1" applyAlignment="1" applyProtection="1">
      <alignment vertical="top"/>
      <protection locked="0" hidden="1"/>
    </xf>
    <xf numFmtId="0" fontId="17" fillId="0" borderId="0" xfId="2" applyFont="1" applyFill="1" applyBorder="1" applyProtection="1">
      <protection locked="0" hidden="1"/>
    </xf>
    <xf numFmtId="0" fontId="17" fillId="0" borderId="0" xfId="2" applyFont="1" applyFill="1" applyBorder="1" applyAlignment="1" applyProtection="1">
      <alignment horizontal="right"/>
      <protection locked="0" hidden="1"/>
    </xf>
    <xf numFmtId="10" fontId="99" fillId="0" borderId="0" xfId="0" applyNumberFormat="1" applyFont="1" applyProtection="1">
      <alignment vertical="center"/>
      <protection locked="0" hidden="1"/>
    </xf>
    <xf numFmtId="176" fontId="99" fillId="0" borderId="0" xfId="0" applyNumberFormat="1" applyFont="1" applyProtection="1">
      <alignment vertical="center"/>
      <protection locked="0" hidden="1"/>
    </xf>
    <xf numFmtId="0" fontId="0" fillId="0" borderId="0" xfId="0" applyFill="1" applyBorder="1" applyProtection="1">
      <alignment vertical="center"/>
      <protection locked="0" hidden="1"/>
    </xf>
    <xf numFmtId="0" fontId="114" fillId="0" borderId="0" xfId="0" applyFont="1" applyFill="1" applyProtection="1">
      <alignment vertical="center"/>
      <protection locked="0" hidden="1"/>
    </xf>
    <xf numFmtId="0" fontId="163" fillId="0" borderId="0" xfId="25" applyFont="1" applyFill="1" applyBorder="1" applyAlignment="1" applyProtection="1">
      <alignment horizontal="center" vertical="center" wrapText="1"/>
      <protection locked="0" hidden="1"/>
    </xf>
    <xf numFmtId="0" fontId="153" fillId="0" borderId="0" xfId="2" applyFont="1" applyFill="1" applyBorder="1" applyAlignment="1" applyProtection="1">
      <alignment horizontal="center" vertical="center" wrapText="1"/>
      <protection locked="0" hidden="1"/>
    </xf>
    <xf numFmtId="178" fontId="32" fillId="0" borderId="0" xfId="1" applyNumberFormat="1" applyFont="1" applyFill="1" applyBorder="1" applyAlignment="1" applyProtection="1">
      <alignment horizontal="center" vertical="center"/>
      <protection locked="0" hidden="1"/>
    </xf>
    <xf numFmtId="0" fontId="109" fillId="0" borderId="0" xfId="2" applyFont="1" applyFill="1" applyAlignment="1" applyProtection="1">
      <alignment horizontal="left" vertical="top"/>
      <protection locked="0" hidden="1"/>
    </xf>
    <xf numFmtId="41" fontId="151" fillId="0" borderId="0" xfId="0" applyNumberFormat="1" applyFont="1" applyProtection="1">
      <alignment vertical="center"/>
      <protection locked="0" hidden="1"/>
    </xf>
    <xf numFmtId="0" fontId="57" fillId="0" borderId="0" xfId="1" applyFont="1" applyFill="1" applyBorder="1" applyAlignment="1" applyProtection="1">
      <alignment vertical="center"/>
      <protection locked="0" hidden="1"/>
    </xf>
    <xf numFmtId="0" fontId="57" fillId="0" borderId="0" xfId="1" applyFont="1" applyFill="1" applyBorder="1" applyAlignment="1" applyProtection="1">
      <alignment vertical="center" wrapText="1"/>
      <protection locked="0" hidden="1"/>
    </xf>
    <xf numFmtId="0" fontId="18" fillId="0" borderId="0" xfId="2" applyFont="1" applyProtection="1">
      <protection locked="0" hidden="1"/>
    </xf>
    <xf numFmtId="0" fontId="62" fillId="0" borderId="0" xfId="2" applyFont="1" applyProtection="1">
      <protection locked="0" hidden="1"/>
    </xf>
    <xf numFmtId="183" fontId="32" fillId="0" borderId="6" xfId="0" applyNumberFormat="1" applyFont="1" applyBorder="1" applyAlignment="1" applyProtection="1">
      <alignment horizontal="right" vertical="center"/>
      <protection locked="0" hidden="1"/>
    </xf>
    <xf numFmtId="183" fontId="32" fillId="0" borderId="1" xfId="0" applyNumberFormat="1" applyFont="1" applyBorder="1" applyAlignment="1" applyProtection="1">
      <alignment horizontal="right" vertical="center"/>
      <protection locked="0" hidden="1"/>
    </xf>
    <xf numFmtId="183" fontId="32" fillId="0" borderId="3" xfId="0" applyNumberFormat="1" applyFont="1" applyBorder="1" applyAlignment="1" applyProtection="1">
      <alignment horizontal="right" vertical="center"/>
      <protection locked="0" hidden="1"/>
    </xf>
    <xf numFmtId="183" fontId="32" fillId="0" borderId="5" xfId="0" applyNumberFormat="1" applyFont="1" applyBorder="1" applyAlignment="1" applyProtection="1">
      <alignment horizontal="right" vertical="center"/>
      <protection locked="0" hidden="1"/>
    </xf>
    <xf numFmtId="183" fontId="32" fillId="0" borderId="2" xfId="0" applyNumberFormat="1" applyFont="1" applyBorder="1" applyAlignment="1" applyProtection="1">
      <alignment horizontal="right" vertical="center"/>
      <protection locked="0" hidden="1"/>
    </xf>
    <xf numFmtId="183" fontId="32" fillId="0" borderId="7" xfId="0" applyNumberFormat="1" applyFont="1" applyBorder="1" applyAlignment="1" applyProtection="1">
      <alignment horizontal="right" vertical="center"/>
      <protection locked="0" hidden="1"/>
    </xf>
    <xf numFmtId="183" fontId="32" fillId="0" borderId="4" xfId="0" applyNumberFormat="1" applyFont="1" applyBorder="1" applyAlignment="1" applyProtection="1">
      <alignment horizontal="right" vertical="center"/>
      <protection locked="0" hidden="1"/>
    </xf>
    <xf numFmtId="183" fontId="32" fillId="0" borderId="46" xfId="0" applyNumberFormat="1" applyFont="1" applyBorder="1" applyAlignment="1" applyProtection="1">
      <alignment horizontal="right" vertical="center"/>
      <protection locked="0" hidden="1"/>
    </xf>
    <xf numFmtId="183" fontId="32" fillId="0" borderId="38" xfId="0" applyNumberFormat="1" applyFont="1" applyBorder="1" applyAlignment="1" applyProtection="1">
      <alignment horizontal="right" vertical="center"/>
      <protection locked="0" hidden="1"/>
    </xf>
    <xf numFmtId="183" fontId="32" fillId="0" borderId="9" xfId="0" applyNumberFormat="1" applyFont="1" applyBorder="1" applyAlignment="1" applyProtection="1">
      <alignment horizontal="right" vertical="center"/>
      <protection locked="0" hidden="1"/>
    </xf>
    <xf numFmtId="183" fontId="32" fillId="0" borderId="47" xfId="0" applyNumberFormat="1" applyFont="1" applyBorder="1" applyAlignment="1" applyProtection="1">
      <alignment horizontal="right" vertical="center"/>
      <protection locked="0" hidden="1"/>
    </xf>
    <xf numFmtId="183" fontId="32" fillId="0" borderId="44" xfId="0" applyNumberFormat="1" applyFont="1" applyBorder="1" applyAlignment="1" applyProtection="1">
      <alignment horizontal="right" vertical="center"/>
      <protection locked="0" hidden="1"/>
    </xf>
    <xf numFmtId="183" fontId="32" fillId="0" borderId="43" xfId="0" applyNumberFormat="1" applyFont="1" applyBorder="1" applyAlignment="1" applyProtection="1">
      <alignment horizontal="right" vertical="center"/>
      <protection locked="0" hidden="1"/>
    </xf>
    <xf numFmtId="183" fontId="32" fillId="0" borderId="11" xfId="0" applyNumberFormat="1" applyFont="1" applyBorder="1" applyAlignment="1" applyProtection="1">
      <alignment horizontal="right" vertical="center"/>
      <protection locked="0" hidden="1"/>
    </xf>
    <xf numFmtId="183" fontId="32" fillId="0" borderId="12" xfId="0" applyNumberFormat="1" applyFont="1" applyBorder="1" applyAlignment="1" applyProtection="1">
      <alignment horizontal="right" vertical="center"/>
      <protection locked="0" hidden="1"/>
    </xf>
    <xf numFmtId="183" fontId="32" fillId="0" borderId="10" xfId="0" applyNumberFormat="1" applyFont="1" applyBorder="1" applyAlignment="1" applyProtection="1">
      <alignment horizontal="right" vertical="center"/>
      <protection locked="0" hidden="1"/>
    </xf>
    <xf numFmtId="183" fontId="32" fillId="0" borderId="8" xfId="0" applyNumberFormat="1" applyFont="1" applyBorder="1" applyAlignment="1" applyProtection="1">
      <alignment horizontal="right" vertical="center"/>
      <protection locked="0" hidden="1"/>
    </xf>
    <xf numFmtId="183" fontId="32" fillId="0" borderId="53" xfId="0" applyNumberFormat="1" applyFont="1" applyBorder="1" applyAlignment="1" applyProtection="1">
      <alignment horizontal="right" vertical="center"/>
      <protection locked="0" hidden="1"/>
    </xf>
    <xf numFmtId="183" fontId="32" fillId="0" borderId="52" xfId="0" applyNumberFormat="1" applyFont="1" applyBorder="1" applyAlignment="1" applyProtection="1">
      <alignment horizontal="right" vertical="center"/>
      <protection locked="0" hidden="1"/>
    </xf>
    <xf numFmtId="183" fontId="32" fillId="0" borderId="54" xfId="0" applyNumberFormat="1" applyFont="1" applyBorder="1" applyAlignment="1" applyProtection="1">
      <alignment horizontal="right" vertical="center"/>
      <protection locked="0" hidden="1"/>
    </xf>
    <xf numFmtId="183" fontId="32" fillId="0" borderId="31" xfId="0" applyNumberFormat="1" applyFont="1" applyBorder="1" applyAlignment="1" applyProtection="1">
      <alignment horizontal="right" vertical="center"/>
      <protection locked="0" hidden="1"/>
    </xf>
    <xf numFmtId="183" fontId="32" fillId="0" borderId="45" xfId="0" applyNumberFormat="1" applyFont="1" applyBorder="1" applyAlignment="1" applyProtection="1">
      <alignment horizontal="right" vertical="center"/>
      <protection locked="0" hidden="1"/>
    </xf>
    <xf numFmtId="183" fontId="32" fillId="0" borderId="33" xfId="0" applyNumberFormat="1" applyFont="1" applyBorder="1" applyAlignment="1" applyProtection="1">
      <alignment horizontal="right" vertical="center"/>
      <protection locked="0" hidden="1"/>
    </xf>
    <xf numFmtId="183" fontId="32" fillId="0" borderId="73" xfId="0" applyNumberFormat="1" applyFont="1" applyBorder="1" applyAlignment="1" applyProtection="1">
      <alignment horizontal="right" vertical="center"/>
      <protection locked="0" hidden="1"/>
    </xf>
    <xf numFmtId="183" fontId="32" fillId="0" borderId="72" xfId="0" applyNumberFormat="1" applyFont="1" applyBorder="1" applyAlignment="1" applyProtection="1">
      <alignment horizontal="right" vertical="center"/>
      <protection locked="0" hidden="1"/>
    </xf>
    <xf numFmtId="183" fontId="32" fillId="0" borderId="35" xfId="0" applyNumberFormat="1" applyFont="1" applyBorder="1" applyAlignment="1" applyProtection="1">
      <alignment horizontal="right" vertical="center"/>
      <protection locked="0" hidden="1"/>
    </xf>
    <xf numFmtId="183" fontId="32" fillId="0" borderId="65" xfId="0" applyNumberFormat="1" applyFont="1" applyBorder="1" applyAlignment="1" applyProtection="1">
      <alignment horizontal="right" vertical="center"/>
      <protection locked="0" hidden="1"/>
    </xf>
    <xf numFmtId="183" fontId="32" fillId="0" borderId="64" xfId="0" applyNumberFormat="1" applyFont="1" applyBorder="1" applyAlignment="1" applyProtection="1">
      <alignment horizontal="right" vertical="center"/>
      <protection locked="0" hidden="1"/>
    </xf>
    <xf numFmtId="183" fontId="32" fillId="0" borderId="70" xfId="0" applyNumberFormat="1" applyFont="1" applyBorder="1" applyAlignment="1" applyProtection="1">
      <alignment horizontal="right" vertical="center"/>
      <protection locked="0" hidden="1"/>
    </xf>
    <xf numFmtId="183" fontId="32" fillId="0" borderId="24" xfId="0" applyNumberFormat="1" applyFont="1" applyBorder="1" applyAlignment="1" applyProtection="1">
      <alignment horizontal="right" vertical="center"/>
      <protection locked="0" hidden="1"/>
    </xf>
    <xf numFmtId="183" fontId="32" fillId="0" borderId="49" xfId="0" applyNumberFormat="1" applyFont="1" applyBorder="1" applyAlignment="1" applyProtection="1">
      <alignment horizontal="right" vertical="center"/>
      <protection locked="0" hidden="1"/>
    </xf>
    <xf numFmtId="183" fontId="32" fillId="0" borderId="48" xfId="0" applyNumberFormat="1" applyFont="1" applyBorder="1" applyAlignment="1" applyProtection="1">
      <alignment horizontal="right" vertical="center"/>
      <protection locked="0" hidden="1"/>
    </xf>
    <xf numFmtId="183" fontId="32" fillId="0" borderId="25" xfId="0" applyNumberFormat="1" applyFont="1" applyBorder="1" applyAlignment="1" applyProtection="1">
      <alignment horizontal="right" vertical="center"/>
      <protection locked="0" hidden="1"/>
    </xf>
    <xf numFmtId="0" fontId="48" fillId="0" borderId="114" xfId="0" applyFont="1" applyBorder="1" applyAlignment="1" applyProtection="1">
      <alignment vertical="center"/>
      <protection locked="0" hidden="1"/>
    </xf>
    <xf numFmtId="183" fontId="32" fillId="0" borderId="116" xfId="0" applyNumberFormat="1" applyFont="1" applyBorder="1" applyAlignment="1" applyProtection="1">
      <alignment horizontal="right" vertical="center"/>
      <protection locked="0" hidden="1"/>
    </xf>
    <xf numFmtId="183" fontId="32" fillId="0" borderId="115" xfId="0" applyNumberFormat="1" applyFont="1" applyBorder="1" applyAlignment="1" applyProtection="1">
      <alignment horizontal="right" vertical="center"/>
      <protection locked="0" hidden="1"/>
    </xf>
    <xf numFmtId="183" fontId="32" fillId="0" borderId="117" xfId="0" applyNumberFormat="1" applyFont="1" applyBorder="1" applyAlignment="1" applyProtection="1">
      <alignment horizontal="right" vertical="center"/>
      <protection locked="0" hidden="1"/>
    </xf>
    <xf numFmtId="0" fontId="49" fillId="0" borderId="12" xfId="0" applyFont="1" applyBorder="1" applyAlignment="1" applyProtection="1">
      <alignment horizontal="left" vertical="center"/>
      <protection locked="0" hidden="1"/>
    </xf>
    <xf numFmtId="0" fontId="25" fillId="0" borderId="0" xfId="0" applyFont="1" applyAlignment="1" applyProtection="1">
      <alignment horizontal="left" vertical="top"/>
      <protection locked="0" hidden="1"/>
    </xf>
    <xf numFmtId="0" fontId="17" fillId="0" borderId="0" xfId="2" applyFont="1" applyFill="1" applyAlignment="1" applyProtection="1">
      <alignment vertical="top"/>
      <protection locked="0" hidden="1"/>
    </xf>
    <xf numFmtId="0" fontId="25" fillId="0" borderId="0" xfId="0" applyFont="1" applyAlignment="1" applyProtection="1">
      <alignment horizontal="right" vertical="top"/>
      <protection locked="0" hidden="1"/>
    </xf>
    <xf numFmtId="0" fontId="85" fillId="0" borderId="0" xfId="2" applyFont="1" applyFill="1" applyBorder="1" applyAlignment="1" applyProtection="1">
      <alignment horizontal="left"/>
      <protection locked="0" hidden="1"/>
    </xf>
    <xf numFmtId="0" fontId="112" fillId="19" borderId="225" xfId="2" applyFont="1" applyFill="1" applyBorder="1" applyAlignment="1" applyProtection="1">
      <alignment horizontal="center" vertical="center" wrapText="1"/>
      <protection locked="0" hidden="1"/>
    </xf>
    <xf numFmtId="0" fontId="112" fillId="19" borderId="0" xfId="2" applyFont="1" applyFill="1" applyBorder="1" applyAlignment="1" applyProtection="1">
      <alignment horizontal="center" vertical="center" wrapText="1"/>
      <protection locked="0" hidden="1"/>
    </xf>
    <xf numFmtId="189" fontId="24" fillId="19" borderId="137" xfId="1" quotePrefix="1" applyNumberFormat="1" applyFont="1" applyFill="1" applyBorder="1" applyAlignment="1" applyProtection="1">
      <alignment horizontal="center" vertical="center"/>
      <protection locked="0" hidden="1"/>
    </xf>
    <xf numFmtId="189" fontId="24" fillId="19" borderId="237" xfId="1" quotePrefix="1" applyNumberFormat="1" applyFont="1" applyFill="1" applyBorder="1" applyAlignment="1" applyProtection="1">
      <alignment horizontal="center" vertical="center"/>
      <protection locked="0" hidden="1"/>
    </xf>
    <xf numFmtId="189" fontId="24" fillId="19" borderId="238" xfId="1" quotePrefix="1" applyNumberFormat="1" applyFont="1" applyFill="1" applyBorder="1" applyAlignment="1" applyProtection="1">
      <alignment horizontal="center" vertical="center"/>
      <protection locked="0" hidden="1"/>
    </xf>
    <xf numFmtId="189" fontId="24" fillId="19" borderId="239" xfId="1" quotePrefix="1" applyNumberFormat="1" applyFont="1" applyFill="1" applyBorder="1" applyAlignment="1" applyProtection="1">
      <alignment horizontal="center" vertical="center"/>
      <protection locked="0" hidden="1"/>
    </xf>
    <xf numFmtId="189" fontId="24" fillId="19" borderId="240" xfId="1" quotePrefix="1" applyNumberFormat="1" applyFont="1" applyFill="1" applyBorder="1" applyAlignment="1" applyProtection="1">
      <alignment horizontal="center" vertical="center"/>
      <protection locked="0" hidden="1"/>
    </xf>
    <xf numFmtId="0" fontId="112" fillId="19" borderId="241" xfId="2" applyFont="1" applyFill="1" applyBorder="1" applyAlignment="1" applyProtection="1">
      <alignment horizontal="center" vertical="center" wrapText="1"/>
      <protection locked="0" hidden="1"/>
    </xf>
    <xf numFmtId="0" fontId="112" fillId="19" borderId="242" xfId="2" applyFont="1" applyFill="1" applyBorder="1" applyAlignment="1" applyProtection="1">
      <alignment horizontal="center" vertical="center" wrapText="1"/>
      <protection locked="0" hidden="1"/>
    </xf>
    <xf numFmtId="0" fontId="112" fillId="19" borderId="243" xfId="2" applyFont="1" applyFill="1" applyBorder="1" applyAlignment="1" applyProtection="1">
      <alignment horizontal="center" vertical="center" wrapText="1"/>
      <protection locked="0" hidden="1"/>
    </xf>
    <xf numFmtId="0" fontId="112" fillId="19" borderId="214" xfId="2" applyFont="1" applyFill="1" applyBorder="1" applyAlignment="1" applyProtection="1">
      <alignment horizontal="center" vertical="center" wrapText="1"/>
      <protection locked="0" hidden="1"/>
    </xf>
    <xf numFmtId="189" fontId="24" fillId="19" borderId="244" xfId="1" quotePrefix="1" applyNumberFormat="1" applyFont="1" applyFill="1" applyBorder="1" applyAlignment="1" applyProtection="1">
      <alignment horizontal="center" vertical="center"/>
      <protection locked="0" hidden="1"/>
    </xf>
    <xf numFmtId="189" fontId="24" fillId="19" borderId="245" xfId="1" quotePrefix="1" applyNumberFormat="1" applyFont="1" applyFill="1" applyBorder="1" applyAlignment="1" applyProtection="1">
      <alignment horizontal="center" vertical="center"/>
      <protection locked="0" hidden="1"/>
    </xf>
    <xf numFmtId="189" fontId="24" fillId="19" borderId="246" xfId="1" quotePrefix="1" applyNumberFormat="1" applyFont="1" applyFill="1" applyBorder="1" applyAlignment="1" applyProtection="1">
      <alignment horizontal="center" vertical="center"/>
      <protection locked="0" hidden="1"/>
    </xf>
    <xf numFmtId="0" fontId="112" fillId="19" borderId="247" xfId="2" applyFont="1" applyFill="1" applyBorder="1" applyAlignment="1" applyProtection="1">
      <alignment horizontal="center" vertical="center" wrapText="1"/>
      <protection locked="0" hidden="1"/>
    </xf>
    <xf numFmtId="0" fontId="48" fillId="0" borderId="0" xfId="0" applyNumberFormat="1" applyFont="1" applyBorder="1" applyAlignment="1" applyProtection="1">
      <alignment horizontal="left" vertical="center" wrapText="1"/>
      <protection locked="0" hidden="1"/>
    </xf>
    <xf numFmtId="179" fontId="18" fillId="0" borderId="0" xfId="0" applyNumberFormat="1" applyFont="1" applyBorder="1" applyAlignment="1" applyProtection="1">
      <alignment horizontal="center" vertical="center" wrapText="1"/>
      <protection locked="0" hidden="1"/>
    </xf>
    <xf numFmtId="179" fontId="25" fillId="0" borderId="235" xfId="0" applyNumberFormat="1" applyFont="1" applyBorder="1" applyAlignment="1" applyProtection="1">
      <alignment vertical="center"/>
      <protection locked="0" hidden="1"/>
    </xf>
    <xf numFmtId="179" fontId="25" fillId="0" borderId="131" xfId="0" applyNumberFormat="1" applyFont="1" applyBorder="1" applyAlignment="1" applyProtection="1">
      <alignment vertical="center"/>
      <protection locked="0" hidden="1"/>
    </xf>
    <xf numFmtId="179" fontId="25" fillId="0" borderId="249" xfId="0" applyNumberFormat="1" applyFont="1" applyBorder="1" applyAlignment="1" applyProtection="1">
      <alignment vertical="center"/>
      <protection locked="0" hidden="1"/>
    </xf>
    <xf numFmtId="176" fontId="32" fillId="0" borderId="250" xfId="1" applyNumberFormat="1" applyFont="1" applyFill="1" applyBorder="1" applyAlignment="1" applyProtection="1">
      <alignment vertical="center"/>
      <protection locked="0" hidden="1"/>
    </xf>
    <xf numFmtId="176" fontId="32" fillId="0" borderId="251" xfId="1" applyNumberFormat="1" applyFont="1" applyFill="1" applyBorder="1" applyAlignment="1" applyProtection="1">
      <alignment vertical="center"/>
      <protection locked="0" hidden="1"/>
    </xf>
    <xf numFmtId="179" fontId="25" fillId="0" borderId="0" xfId="0" applyNumberFormat="1" applyFont="1" applyBorder="1" applyAlignment="1" applyProtection="1">
      <alignment horizontal="center" vertical="center" wrapText="1"/>
      <protection locked="0" hidden="1"/>
    </xf>
    <xf numFmtId="179" fontId="25" fillId="0" borderId="252" xfId="0" applyNumberFormat="1" applyFont="1" applyBorder="1" applyAlignment="1" applyProtection="1">
      <alignment vertical="center"/>
      <protection locked="0" hidden="1"/>
    </xf>
    <xf numFmtId="176" fontId="32" fillId="0" borderId="121" xfId="2" applyNumberFormat="1" applyFont="1" applyFill="1" applyBorder="1" applyAlignment="1" applyProtection="1">
      <alignment vertical="center"/>
      <protection locked="0" hidden="1"/>
    </xf>
    <xf numFmtId="176" fontId="32" fillId="0" borderId="253" xfId="2" applyNumberFormat="1" applyFont="1" applyFill="1" applyBorder="1" applyAlignment="1" applyProtection="1">
      <alignment vertical="center"/>
      <protection locked="0" hidden="1"/>
    </xf>
    <xf numFmtId="179" fontId="32" fillId="0" borderId="235" xfId="2" applyNumberFormat="1" applyFont="1" applyFill="1" applyBorder="1" applyAlignment="1" applyProtection="1">
      <alignment vertical="center"/>
      <protection locked="0" hidden="1"/>
    </xf>
    <xf numFmtId="179" fontId="32" fillId="0" borderId="131" xfId="2" applyNumberFormat="1" applyFont="1" applyFill="1" applyBorder="1" applyAlignment="1" applyProtection="1">
      <alignment vertical="center"/>
      <protection locked="0" hidden="1"/>
    </xf>
    <xf numFmtId="179" fontId="32" fillId="0" borderId="249" xfId="2" applyNumberFormat="1" applyFont="1" applyFill="1" applyBorder="1" applyAlignment="1" applyProtection="1">
      <alignment vertical="center"/>
      <protection locked="0" hidden="1"/>
    </xf>
    <xf numFmtId="176" fontId="32" fillId="0" borderId="254" xfId="2" applyNumberFormat="1" applyFont="1" applyFill="1" applyBorder="1" applyAlignment="1" applyProtection="1">
      <alignment vertical="center"/>
      <protection locked="0" hidden="1"/>
    </xf>
    <xf numFmtId="179" fontId="32" fillId="0" borderId="252" xfId="2" applyNumberFormat="1" applyFont="1" applyFill="1" applyBorder="1" applyAlignment="1" applyProtection="1">
      <alignment vertical="center"/>
      <protection locked="0" hidden="1"/>
    </xf>
    <xf numFmtId="0" fontId="49" fillId="0" borderId="0" xfId="0" applyFont="1" applyBorder="1" applyAlignment="1" applyProtection="1">
      <alignment horizontal="left" vertical="center" wrapText="1"/>
      <protection locked="0" hidden="1"/>
    </xf>
    <xf numFmtId="179" fontId="18" fillId="0" borderId="0" xfId="0" applyNumberFormat="1" applyFont="1" applyBorder="1" applyAlignment="1" applyProtection="1">
      <alignment horizontal="center" vertical="center"/>
      <protection locked="0" hidden="1"/>
    </xf>
    <xf numFmtId="179" fontId="25" fillId="0" borderId="0" xfId="0" applyNumberFormat="1" applyFont="1" applyBorder="1" applyAlignment="1" applyProtection="1">
      <alignment horizontal="center" vertical="center"/>
      <protection locked="0" hidden="1"/>
    </xf>
    <xf numFmtId="0" fontId="49" fillId="0" borderId="0" xfId="0" applyFont="1" applyBorder="1" applyAlignment="1" applyProtection="1">
      <alignment vertical="center" wrapText="1"/>
      <protection locked="0" hidden="1"/>
    </xf>
    <xf numFmtId="0" fontId="49" fillId="0" borderId="219" xfId="0" applyFont="1" applyBorder="1" applyAlignment="1" applyProtection="1">
      <alignment horizontal="left" vertical="center"/>
      <protection locked="0" hidden="1"/>
    </xf>
    <xf numFmtId="179" fontId="18" fillId="0" borderId="219" xfId="0" applyNumberFormat="1" applyFont="1" applyBorder="1" applyAlignment="1" applyProtection="1">
      <alignment horizontal="center" vertical="center" wrapText="1"/>
      <protection locked="0" hidden="1"/>
    </xf>
    <xf numFmtId="179" fontId="18" fillId="0" borderId="219" xfId="0" applyNumberFormat="1" applyFont="1" applyBorder="1" applyAlignment="1" applyProtection="1">
      <alignment horizontal="center" vertical="center"/>
      <protection locked="0" hidden="1"/>
    </xf>
    <xf numFmtId="179" fontId="32" fillId="0" borderId="255" xfId="2" applyNumberFormat="1" applyFont="1" applyFill="1" applyBorder="1" applyAlignment="1" applyProtection="1">
      <alignment vertical="center"/>
      <protection locked="0" hidden="1"/>
    </xf>
    <xf numFmtId="179" fontId="32" fillId="0" borderId="256" xfId="2" applyNumberFormat="1" applyFont="1" applyFill="1" applyBorder="1" applyAlignment="1" applyProtection="1">
      <alignment vertical="center"/>
      <protection locked="0" hidden="1"/>
    </xf>
    <xf numFmtId="179" fontId="32" fillId="0" borderId="257" xfId="2" applyNumberFormat="1" applyFont="1" applyFill="1" applyBorder="1" applyAlignment="1" applyProtection="1">
      <alignment vertical="center"/>
      <protection locked="0" hidden="1"/>
    </xf>
    <xf numFmtId="176" fontId="32" fillId="0" borderId="258" xfId="2" applyNumberFormat="1" applyFont="1" applyFill="1" applyBorder="1" applyAlignment="1" applyProtection="1">
      <alignment vertical="center"/>
      <protection locked="0" hidden="1"/>
    </xf>
    <xf numFmtId="176" fontId="32" fillId="0" borderId="259" xfId="2" applyNumberFormat="1" applyFont="1" applyFill="1" applyBorder="1" applyAlignment="1" applyProtection="1">
      <alignment vertical="center"/>
      <protection locked="0" hidden="1"/>
    </xf>
    <xf numFmtId="179" fontId="25" fillId="0" borderId="219" xfId="0" applyNumberFormat="1" applyFont="1" applyBorder="1" applyAlignment="1" applyProtection="1">
      <alignment horizontal="center" vertical="center" wrapText="1"/>
      <protection locked="0" hidden="1"/>
    </xf>
    <xf numFmtId="179" fontId="25" fillId="0" borderId="219" xfId="0" applyNumberFormat="1" applyFont="1" applyBorder="1" applyAlignment="1" applyProtection="1">
      <alignment horizontal="center" vertical="center"/>
      <protection locked="0" hidden="1"/>
    </xf>
    <xf numFmtId="179" fontId="32" fillId="0" borderId="260" xfId="2" applyNumberFormat="1" applyFont="1" applyFill="1" applyBorder="1" applyAlignment="1" applyProtection="1">
      <alignment vertical="center"/>
      <protection locked="0" hidden="1"/>
    </xf>
    <xf numFmtId="176" fontId="32" fillId="0" borderId="261" xfId="2" applyNumberFormat="1" applyFont="1" applyFill="1" applyBorder="1" applyAlignment="1" applyProtection="1">
      <alignment vertical="center"/>
      <protection locked="0" hidden="1"/>
    </xf>
    <xf numFmtId="0" fontId="57" fillId="0" borderId="0" xfId="2" applyFont="1" applyFill="1" applyBorder="1" applyAlignment="1" applyProtection="1">
      <alignment horizontal="left" vertical="center"/>
      <protection locked="0" hidden="1"/>
    </xf>
    <xf numFmtId="184" fontId="57" fillId="0" borderId="0" xfId="2" applyNumberFormat="1" applyFont="1" applyFill="1" applyBorder="1" applyAlignment="1" applyProtection="1">
      <alignment horizontal="right" vertical="center"/>
      <protection locked="0" hidden="1"/>
    </xf>
    <xf numFmtId="184" fontId="57" fillId="0" borderId="0" xfId="2" applyNumberFormat="1" applyFont="1" applyFill="1" applyBorder="1" applyAlignment="1" applyProtection="1">
      <alignment vertical="center"/>
      <protection locked="0" hidden="1"/>
    </xf>
    <xf numFmtId="0" fontId="111" fillId="0" borderId="0" xfId="1" applyFont="1" applyAlignment="1" applyProtection="1">
      <protection locked="0" hidden="1"/>
    </xf>
    <xf numFmtId="0" fontId="25" fillId="0" borderId="0" xfId="2" applyFont="1" applyFill="1" applyBorder="1" applyAlignment="1" applyProtection="1">
      <alignment horizontal="right"/>
      <protection locked="0" hidden="1"/>
    </xf>
    <xf numFmtId="0" fontId="86" fillId="0" borderId="0" xfId="2" applyFont="1" applyFill="1" applyAlignment="1" applyProtection="1">
      <alignment horizontal="left"/>
      <protection locked="0" hidden="1"/>
    </xf>
    <xf numFmtId="189" fontId="112" fillId="19" borderId="0" xfId="2" applyNumberFormat="1" applyFont="1" applyFill="1" applyBorder="1" applyAlignment="1" applyProtection="1">
      <alignment horizontal="center" vertical="center" wrapText="1"/>
      <protection locked="0" hidden="1"/>
    </xf>
    <xf numFmtId="189" fontId="24" fillId="19" borderId="262" xfId="1" quotePrefix="1" applyNumberFormat="1" applyFont="1" applyFill="1" applyBorder="1" applyAlignment="1" applyProtection="1">
      <alignment horizontal="center" vertical="center"/>
      <protection locked="0" hidden="1"/>
    </xf>
    <xf numFmtId="189" fontId="112" fillId="19" borderId="214" xfId="2" applyNumberFormat="1" applyFont="1" applyFill="1" applyBorder="1" applyAlignment="1" applyProtection="1">
      <alignment horizontal="center" vertical="center" wrapText="1"/>
      <protection locked="0" hidden="1"/>
    </xf>
    <xf numFmtId="179" fontId="32" fillId="0" borderId="263" xfId="1" applyNumberFormat="1" applyFont="1" applyFill="1" applyBorder="1" applyAlignment="1" applyProtection="1">
      <alignment vertical="center"/>
      <protection locked="0" hidden="1"/>
    </xf>
    <xf numFmtId="179" fontId="32" fillId="0" borderId="264" xfId="1" applyNumberFormat="1" applyFont="1" applyFill="1" applyBorder="1" applyAlignment="1" applyProtection="1">
      <alignment vertical="center"/>
      <protection locked="0" hidden="1"/>
    </xf>
    <xf numFmtId="179" fontId="32" fillId="0" borderId="265" xfId="2" applyNumberFormat="1" applyFont="1" applyFill="1" applyBorder="1" applyAlignment="1" applyProtection="1">
      <alignment vertical="center"/>
      <protection locked="0" hidden="1"/>
    </xf>
    <xf numFmtId="0" fontId="41" fillId="0" borderId="0" xfId="0" applyNumberFormat="1" applyFont="1" applyBorder="1" applyAlignment="1" applyProtection="1">
      <alignment horizontal="left" vertical="center" wrapText="1"/>
      <protection locked="0" hidden="1"/>
    </xf>
    <xf numFmtId="179" fontId="32" fillId="0" borderId="266" xfId="1" applyNumberFormat="1" applyFont="1" applyFill="1" applyBorder="1" applyAlignment="1" applyProtection="1">
      <alignment vertical="center"/>
      <protection locked="0" hidden="1"/>
    </xf>
    <xf numFmtId="176" fontId="32" fillId="0" borderId="267" xfId="1" applyNumberFormat="1" applyFont="1" applyFill="1" applyBorder="1" applyAlignment="1" applyProtection="1">
      <alignment vertical="center"/>
      <protection locked="0" hidden="1"/>
    </xf>
    <xf numFmtId="179" fontId="32" fillId="0" borderId="268" xfId="2" applyNumberFormat="1" applyFont="1" applyFill="1" applyBorder="1" applyAlignment="1" applyProtection="1">
      <alignment vertical="center"/>
      <protection locked="0" hidden="1"/>
    </xf>
    <xf numFmtId="0" fontId="41" fillId="0" borderId="0" xfId="0" applyFont="1" applyBorder="1" applyAlignment="1" applyProtection="1">
      <alignment horizontal="left" vertical="center" wrapText="1"/>
      <protection locked="0" hidden="1"/>
    </xf>
    <xf numFmtId="0" fontId="42" fillId="0" borderId="0" xfId="0" applyFont="1" applyBorder="1" applyAlignment="1" applyProtection="1">
      <alignment horizontal="left" vertical="center" wrapText="1"/>
      <protection locked="0" hidden="1"/>
    </xf>
    <xf numFmtId="0" fontId="42" fillId="0" borderId="0" xfId="0" applyFont="1" applyBorder="1" applyAlignment="1" applyProtection="1">
      <alignment horizontal="left" vertical="center"/>
      <protection locked="0" hidden="1"/>
    </xf>
    <xf numFmtId="0" fontId="0" fillId="0" borderId="0" xfId="0" applyAlignment="1" applyProtection="1">
      <alignment vertical="center"/>
      <protection locked="0" hidden="1"/>
    </xf>
    <xf numFmtId="0" fontId="42" fillId="0" borderId="0" xfId="0" applyFont="1" applyBorder="1" applyAlignment="1" applyProtection="1">
      <alignment vertical="center" wrapText="1"/>
      <protection locked="0" hidden="1"/>
    </xf>
    <xf numFmtId="179" fontId="32" fillId="0" borderId="269" xfId="2" applyNumberFormat="1" applyFont="1" applyFill="1" applyBorder="1" applyAlignment="1" applyProtection="1">
      <alignment vertical="center"/>
      <protection locked="0" hidden="1"/>
    </xf>
    <xf numFmtId="0" fontId="42" fillId="0" borderId="219" xfId="0" applyFont="1" applyBorder="1" applyAlignment="1" applyProtection="1">
      <alignment horizontal="left" vertical="center"/>
      <protection locked="0" hidden="1"/>
    </xf>
    <xf numFmtId="0" fontId="114" fillId="0" borderId="0" xfId="0" applyFont="1" applyAlignment="1" applyProtection="1">
      <alignment vertical="center"/>
      <protection locked="0" hidden="1"/>
    </xf>
    <xf numFmtId="0" fontId="114" fillId="0" borderId="0" xfId="0" applyFont="1" applyBorder="1" applyAlignment="1" applyProtection="1">
      <alignment vertical="center"/>
      <protection locked="0" hidden="1"/>
    </xf>
    <xf numFmtId="0" fontId="35" fillId="2" borderId="0" xfId="0" applyFont="1" applyFill="1" applyBorder="1" applyAlignment="1" applyProtection="1">
      <protection locked="0" hidden="1"/>
    </xf>
    <xf numFmtId="186" fontId="59" fillId="0" borderId="0" xfId="0" applyNumberFormat="1" applyFont="1" applyBorder="1" applyAlignment="1" applyProtection="1">
      <alignment vertical="center"/>
      <protection locked="0" hidden="1"/>
    </xf>
    <xf numFmtId="185" fontId="59" fillId="0" borderId="0" xfId="0" applyNumberFormat="1" applyFont="1" applyAlignment="1" applyProtection="1">
      <alignment horizontal="right" vertical="center"/>
      <protection locked="0" hidden="1"/>
    </xf>
    <xf numFmtId="184" fontId="84" fillId="0" borderId="0" xfId="2" applyNumberFormat="1" applyFont="1" applyFill="1" applyBorder="1" applyAlignment="1" applyProtection="1">
      <alignment horizontal="right" vertical="center"/>
      <protection locked="0" hidden="1"/>
    </xf>
    <xf numFmtId="0" fontId="111" fillId="0" borderId="0" xfId="1" applyFont="1" applyAlignment="1" applyProtection="1">
      <alignment horizontal="left"/>
      <protection locked="0" hidden="1"/>
    </xf>
    <xf numFmtId="0" fontId="52" fillId="0" borderId="0" xfId="2" applyFont="1" applyFill="1" applyAlignment="1" applyProtection="1">
      <alignment vertical="top"/>
      <protection locked="0" hidden="1"/>
    </xf>
    <xf numFmtId="0" fontId="112" fillId="7" borderId="104" xfId="2" applyFont="1" applyFill="1" applyBorder="1" applyAlignment="1" applyProtection="1">
      <alignment horizontal="center" vertical="center" wrapText="1"/>
      <protection locked="0" hidden="1"/>
    </xf>
    <xf numFmtId="0" fontId="99" fillId="0" borderId="0" xfId="0" applyFont="1" applyBorder="1" applyProtection="1">
      <alignment vertical="center"/>
      <protection locked="0" hidden="1"/>
    </xf>
    <xf numFmtId="0" fontId="112" fillId="7" borderId="0" xfId="2" applyFont="1" applyFill="1" applyBorder="1" applyAlignment="1" applyProtection="1">
      <alignment horizontal="center" vertical="center" wrapText="1"/>
      <protection locked="0" hidden="1"/>
    </xf>
    <xf numFmtId="189" fontId="24" fillId="7" borderId="137" xfId="1" quotePrefix="1" applyNumberFormat="1" applyFont="1" applyFill="1" applyBorder="1" applyAlignment="1" applyProtection="1">
      <alignment horizontal="center" vertical="center"/>
      <protection locked="0" hidden="1"/>
    </xf>
    <xf numFmtId="189" fontId="24" fillId="7" borderId="138" xfId="1" quotePrefix="1" applyNumberFormat="1" applyFont="1" applyFill="1" applyBorder="1" applyAlignment="1" applyProtection="1">
      <alignment horizontal="center" vertical="center"/>
      <protection locked="0" hidden="1"/>
    </xf>
    <xf numFmtId="0" fontId="112" fillId="7" borderId="125" xfId="2" applyFont="1" applyFill="1" applyBorder="1" applyAlignment="1" applyProtection="1">
      <alignment horizontal="center" vertical="center" wrapText="1"/>
      <protection locked="0" hidden="1"/>
    </xf>
    <xf numFmtId="0" fontId="112" fillId="7" borderId="136" xfId="2" applyFont="1" applyFill="1" applyBorder="1" applyAlignment="1" applyProtection="1">
      <alignment horizontal="center" vertical="center" wrapText="1"/>
      <protection locked="0" hidden="1"/>
    </xf>
    <xf numFmtId="0" fontId="112" fillId="7" borderId="126" xfId="2" applyFont="1" applyFill="1" applyBorder="1" applyAlignment="1" applyProtection="1">
      <alignment horizontal="center" vertical="center" wrapText="1"/>
      <protection locked="0" hidden="1"/>
    </xf>
    <xf numFmtId="0" fontId="121" fillId="0" borderId="0" xfId="0" applyFont="1" applyBorder="1" applyAlignment="1" applyProtection="1">
      <alignment horizontal="center" vertical="top" wrapText="1"/>
      <protection locked="0" hidden="1"/>
    </xf>
    <xf numFmtId="0" fontId="122" fillId="0" borderId="0" xfId="0" applyFont="1" applyBorder="1" applyAlignment="1" applyProtection="1">
      <alignment horizontal="center" vertical="top" wrapText="1"/>
      <protection locked="0" hidden="1"/>
    </xf>
    <xf numFmtId="190" fontId="18" fillId="0" borderId="0" xfId="0" applyNumberFormat="1" applyFont="1" applyBorder="1" applyAlignment="1" applyProtection="1">
      <alignment horizontal="center" vertical="center" wrapText="1"/>
      <protection locked="0" hidden="1"/>
    </xf>
    <xf numFmtId="184" fontId="32" fillId="0" borderId="129" xfId="1" applyNumberFormat="1" applyFont="1" applyFill="1" applyBorder="1" applyAlignment="1" applyProtection="1">
      <alignment horizontal="right" vertical="center"/>
      <protection locked="0" hidden="1"/>
    </xf>
    <xf numFmtId="184" fontId="32" fillId="0" borderId="130" xfId="2" applyNumberFormat="1" applyFont="1" applyFill="1" applyBorder="1" applyAlignment="1" applyProtection="1">
      <alignment horizontal="right" vertical="center"/>
      <protection locked="0" hidden="1"/>
    </xf>
    <xf numFmtId="176" fontId="32" fillId="0" borderId="120" xfId="1" applyNumberFormat="1" applyFont="1" applyFill="1" applyBorder="1" applyAlignment="1" applyProtection="1">
      <alignment horizontal="right" vertical="center"/>
      <protection locked="0" hidden="1"/>
    </xf>
    <xf numFmtId="176" fontId="32" fillId="0" borderId="119" xfId="1" applyNumberFormat="1" applyFont="1" applyFill="1" applyBorder="1" applyAlignment="1" applyProtection="1">
      <alignment horizontal="right" vertical="center"/>
      <protection locked="0" hidden="1"/>
    </xf>
    <xf numFmtId="0" fontId="100" fillId="0" borderId="0" xfId="0" applyFont="1" applyBorder="1" applyAlignment="1" applyProtection="1">
      <alignment vertical="top" wrapText="1"/>
      <protection locked="0" hidden="1"/>
    </xf>
    <xf numFmtId="184" fontId="32" fillId="0" borderId="131" xfId="2" applyNumberFormat="1" applyFont="1" applyFill="1" applyBorder="1" applyAlignment="1" applyProtection="1">
      <alignment horizontal="right" vertical="center"/>
      <protection locked="0" hidden="1"/>
    </xf>
    <xf numFmtId="184" fontId="32" fillId="0" borderId="132" xfId="2" applyNumberFormat="1" applyFont="1" applyFill="1" applyBorder="1" applyAlignment="1" applyProtection="1">
      <alignment horizontal="right" vertical="center"/>
      <protection locked="0" hidden="1"/>
    </xf>
    <xf numFmtId="176" fontId="32" fillId="0" borderId="122" xfId="2" applyNumberFormat="1" applyFont="1" applyFill="1" applyBorder="1" applyAlignment="1" applyProtection="1">
      <alignment horizontal="right" vertical="center"/>
      <protection locked="0" hidden="1"/>
    </xf>
    <xf numFmtId="176" fontId="32" fillId="0" borderId="121" xfId="2" applyNumberFormat="1" applyFont="1" applyFill="1" applyBorder="1" applyAlignment="1" applyProtection="1">
      <alignment horizontal="right" vertical="center"/>
      <protection locked="0" hidden="1"/>
    </xf>
    <xf numFmtId="190" fontId="18" fillId="0" borderId="0" xfId="0" applyNumberFormat="1" applyFont="1" applyBorder="1" applyAlignment="1" applyProtection="1">
      <alignment horizontal="center" vertical="center"/>
      <protection locked="0" hidden="1"/>
    </xf>
    <xf numFmtId="190" fontId="18" fillId="0" borderId="108" xfId="0" applyNumberFormat="1" applyFont="1" applyBorder="1" applyAlignment="1" applyProtection="1">
      <alignment horizontal="center" vertical="center"/>
      <protection locked="0" hidden="1"/>
    </xf>
    <xf numFmtId="184" fontId="32" fillId="0" borderId="133" xfId="2" applyNumberFormat="1" applyFont="1" applyFill="1" applyBorder="1" applyAlignment="1" applyProtection="1">
      <alignment horizontal="right" vertical="center"/>
      <protection locked="0" hidden="1"/>
    </xf>
    <xf numFmtId="184" fontId="32" fillId="0" borderId="134" xfId="2" applyNumberFormat="1" applyFont="1" applyFill="1" applyBorder="1" applyAlignment="1" applyProtection="1">
      <alignment horizontal="right" vertical="center"/>
      <protection locked="0" hidden="1"/>
    </xf>
    <xf numFmtId="176" fontId="32" fillId="0" borderId="124" xfId="2" applyNumberFormat="1" applyFont="1" applyFill="1" applyBorder="1" applyAlignment="1" applyProtection="1">
      <alignment horizontal="right" vertical="center"/>
      <protection locked="0" hidden="1"/>
    </xf>
    <xf numFmtId="176" fontId="32" fillId="0" borderId="123" xfId="2" applyNumberFormat="1" applyFont="1" applyFill="1" applyBorder="1" applyAlignment="1" applyProtection="1">
      <alignment horizontal="right" vertical="center"/>
      <protection locked="0" hidden="1"/>
    </xf>
    <xf numFmtId="0" fontId="73" fillId="0" borderId="0" xfId="1" applyFont="1" applyAlignment="1" applyProtection="1">
      <alignment horizontal="left"/>
      <protection locked="0" hidden="1"/>
    </xf>
    <xf numFmtId="189" fontId="112" fillId="7" borderId="0" xfId="2" applyNumberFormat="1" applyFont="1" applyFill="1" applyBorder="1" applyAlignment="1" applyProtection="1">
      <alignment horizontal="center" vertical="center" wrapText="1"/>
      <protection locked="0" hidden="1"/>
    </xf>
    <xf numFmtId="199" fontId="35" fillId="2" borderId="0" xfId="0" applyNumberFormat="1" applyFont="1" applyFill="1" applyProtection="1">
      <alignment vertical="center"/>
      <protection locked="0" hidden="1"/>
    </xf>
    <xf numFmtId="199" fontId="35" fillId="2" borderId="0" xfId="0" applyNumberFormat="1" applyFont="1" applyFill="1" applyAlignment="1" applyProtection="1">
      <alignment horizontal="left"/>
      <protection locked="0" hidden="1"/>
    </xf>
    <xf numFmtId="199" fontId="47" fillId="2" borderId="0" xfId="0" applyNumberFormat="1" applyFont="1" applyFill="1" applyProtection="1">
      <alignment vertical="center"/>
      <protection locked="0" hidden="1"/>
    </xf>
    <xf numFmtId="189" fontId="24" fillId="7" borderId="170" xfId="1" quotePrefix="1" applyNumberFormat="1" applyFont="1" applyFill="1" applyBorder="1" applyAlignment="1" applyProtection="1">
      <alignment horizontal="center" vertical="center"/>
      <protection locked="0" hidden="1"/>
    </xf>
    <xf numFmtId="189" fontId="24" fillId="7" borderId="171" xfId="1" quotePrefix="1" applyNumberFormat="1" applyFont="1" applyFill="1" applyBorder="1" applyAlignment="1" applyProtection="1">
      <alignment horizontal="center" vertical="center"/>
      <protection locked="0" hidden="1"/>
    </xf>
    <xf numFmtId="189" fontId="24" fillId="7" borderId="0" xfId="1" quotePrefix="1" applyNumberFormat="1" applyFont="1" applyFill="1" applyBorder="1" applyAlignment="1" applyProtection="1">
      <alignment horizontal="center" vertical="center"/>
      <protection locked="0" hidden="1"/>
    </xf>
    <xf numFmtId="189" fontId="24" fillId="7" borderId="172" xfId="1" quotePrefix="1" applyNumberFormat="1" applyFont="1" applyFill="1" applyBorder="1" applyAlignment="1" applyProtection="1">
      <alignment horizontal="center" vertical="center"/>
      <protection locked="0" hidden="1"/>
    </xf>
    <xf numFmtId="190" fontId="18" fillId="0" borderId="172" xfId="0" applyNumberFormat="1" applyFont="1" applyBorder="1" applyAlignment="1" applyProtection="1">
      <alignment horizontal="center" vertical="center" wrapText="1"/>
      <protection locked="0" hidden="1"/>
    </xf>
    <xf numFmtId="176" fontId="32" fillId="0" borderId="148" xfId="1" applyNumberFormat="1" applyFont="1" applyFill="1" applyBorder="1" applyAlignment="1" applyProtection="1">
      <alignment horizontal="center" vertical="center"/>
      <protection locked="0" hidden="1"/>
    </xf>
    <xf numFmtId="176" fontId="32" fillId="0" borderId="149" xfId="1" applyNumberFormat="1" applyFont="1" applyFill="1" applyBorder="1" applyAlignment="1" applyProtection="1">
      <alignment horizontal="center" vertical="center"/>
      <protection locked="0" hidden="1"/>
    </xf>
    <xf numFmtId="176" fontId="32" fillId="0" borderId="150" xfId="1" applyNumberFormat="1" applyFont="1" applyFill="1" applyBorder="1" applyAlignment="1" applyProtection="1">
      <alignment horizontal="center" vertical="center"/>
      <protection locked="0" hidden="1"/>
    </xf>
    <xf numFmtId="176" fontId="32" fillId="0" borderId="151" xfId="1" applyNumberFormat="1" applyFont="1" applyFill="1" applyBorder="1" applyAlignment="1" applyProtection="1">
      <alignment horizontal="center" vertical="center"/>
      <protection locked="0" hidden="1"/>
    </xf>
    <xf numFmtId="176" fontId="32" fillId="0" borderId="152" xfId="1" applyNumberFormat="1" applyFont="1" applyFill="1" applyBorder="1" applyAlignment="1" applyProtection="1">
      <alignment horizontal="center" vertical="center"/>
      <protection locked="0" hidden="1"/>
    </xf>
    <xf numFmtId="190" fontId="18" fillId="0" borderId="155" xfId="0" applyNumberFormat="1" applyFont="1" applyBorder="1" applyAlignment="1" applyProtection="1">
      <alignment horizontal="center" vertical="center" wrapText="1"/>
      <protection locked="0" hidden="1"/>
    </xf>
    <xf numFmtId="190" fontId="18" fillId="0" borderId="173" xfId="0" applyNumberFormat="1" applyFont="1" applyBorder="1" applyAlignment="1" applyProtection="1">
      <alignment horizontal="center" vertical="center" wrapText="1"/>
      <protection locked="0" hidden="1"/>
    </xf>
    <xf numFmtId="176" fontId="32" fillId="0" borderId="159" xfId="1" applyNumberFormat="1" applyFont="1" applyFill="1" applyBorder="1" applyAlignment="1" applyProtection="1">
      <alignment horizontal="center" vertical="center"/>
      <protection locked="0" hidden="1"/>
    </xf>
    <xf numFmtId="176" fontId="32" fillId="0" borderId="159" xfId="2" applyNumberFormat="1" applyFont="1" applyFill="1" applyBorder="1" applyAlignment="1" applyProtection="1">
      <alignment horizontal="center" vertical="center"/>
      <protection locked="0" hidden="1"/>
    </xf>
    <xf numFmtId="176" fontId="32" fillId="0" borderId="160" xfId="2" applyNumberFormat="1" applyFont="1" applyFill="1" applyBorder="1" applyAlignment="1" applyProtection="1">
      <alignment horizontal="center" vertical="center"/>
      <protection locked="0" hidden="1"/>
    </xf>
    <xf numFmtId="176" fontId="32" fillId="0" borderId="161" xfId="2" applyNumberFormat="1" applyFont="1" applyFill="1" applyBorder="1" applyAlignment="1" applyProtection="1">
      <alignment horizontal="center" vertical="center"/>
      <protection locked="0" hidden="1"/>
    </xf>
    <xf numFmtId="176" fontId="32" fillId="0" borderId="155" xfId="2" applyNumberFormat="1" applyFont="1" applyFill="1" applyBorder="1" applyAlignment="1" applyProtection="1">
      <alignment horizontal="center" vertical="center"/>
      <protection locked="0" hidden="1"/>
    </xf>
    <xf numFmtId="176" fontId="32" fillId="0" borderId="162" xfId="2" applyNumberFormat="1" applyFont="1" applyFill="1" applyBorder="1" applyAlignment="1" applyProtection="1">
      <alignment horizontal="center" vertical="center"/>
      <protection locked="0" hidden="1"/>
    </xf>
    <xf numFmtId="176" fontId="32" fillId="0" borderId="160" xfId="1" applyNumberFormat="1" applyFont="1" applyFill="1" applyBorder="1" applyAlignment="1" applyProtection="1">
      <alignment horizontal="center" vertical="center"/>
      <protection locked="0" hidden="1"/>
    </xf>
    <xf numFmtId="176" fontId="32" fillId="0" borderId="161" xfId="1" applyNumberFormat="1" applyFont="1" applyFill="1" applyBorder="1" applyAlignment="1" applyProtection="1">
      <alignment horizontal="center" vertical="center"/>
      <protection locked="0" hidden="1"/>
    </xf>
    <xf numFmtId="176" fontId="32" fillId="0" borderId="155" xfId="1" applyNumberFormat="1" applyFont="1" applyFill="1" applyBorder="1" applyAlignment="1" applyProtection="1">
      <alignment horizontal="center" vertical="center"/>
      <protection locked="0" hidden="1"/>
    </xf>
    <xf numFmtId="176" fontId="32" fillId="0" borderId="162" xfId="1" applyNumberFormat="1" applyFont="1" applyFill="1" applyBorder="1" applyAlignment="1" applyProtection="1">
      <alignment horizontal="center" vertical="center"/>
      <protection locked="0" hidden="1"/>
    </xf>
    <xf numFmtId="190" fontId="18" fillId="0" borderId="155" xfId="0" applyNumberFormat="1" applyFont="1" applyBorder="1" applyAlignment="1" applyProtection="1">
      <alignment horizontal="center" vertical="center"/>
      <protection locked="0" hidden="1"/>
    </xf>
    <xf numFmtId="190" fontId="18" fillId="0" borderId="173" xfId="0" applyNumberFormat="1" applyFont="1" applyBorder="1" applyAlignment="1" applyProtection="1">
      <alignment horizontal="center" vertical="center"/>
      <protection locked="0" hidden="1"/>
    </xf>
    <xf numFmtId="190" fontId="18" fillId="0" borderId="154" xfId="0" applyNumberFormat="1" applyFont="1" applyBorder="1" applyAlignment="1" applyProtection="1">
      <alignment horizontal="center" vertical="center"/>
      <protection locked="0" hidden="1"/>
    </xf>
    <xf numFmtId="190" fontId="18" fillId="0" borderId="174" xfId="0" applyNumberFormat="1" applyFont="1" applyBorder="1" applyAlignment="1" applyProtection="1">
      <alignment horizontal="center" vertical="center"/>
      <protection locked="0" hidden="1"/>
    </xf>
    <xf numFmtId="176" fontId="32" fillId="0" borderId="166" xfId="1" applyNumberFormat="1" applyFont="1" applyFill="1" applyBorder="1" applyAlignment="1" applyProtection="1">
      <alignment horizontal="center" vertical="center"/>
      <protection locked="0" hidden="1"/>
    </xf>
    <xf numFmtId="176" fontId="32" fillId="0" borderId="167" xfId="1" applyNumberFormat="1" applyFont="1" applyFill="1" applyBorder="1" applyAlignment="1" applyProtection="1">
      <alignment horizontal="center" vertical="center"/>
      <protection locked="0" hidden="1"/>
    </xf>
    <xf numFmtId="176" fontId="32" fillId="0" borderId="168" xfId="1" applyNumberFormat="1" applyFont="1" applyFill="1" applyBorder="1" applyAlignment="1" applyProtection="1">
      <alignment horizontal="center" vertical="center"/>
      <protection locked="0" hidden="1"/>
    </xf>
    <xf numFmtId="176" fontId="32" fillId="0" borderId="154" xfId="1" applyNumberFormat="1" applyFont="1" applyFill="1" applyBorder="1" applyAlignment="1" applyProtection="1">
      <alignment horizontal="center" vertical="center"/>
      <protection locked="0" hidden="1"/>
    </xf>
    <xf numFmtId="176" fontId="32" fillId="0" borderId="169" xfId="1" applyNumberFormat="1" applyFont="1" applyFill="1" applyBorder="1" applyAlignment="1" applyProtection="1">
      <alignment horizontal="center" vertical="center"/>
      <protection locked="0" hidden="1"/>
    </xf>
    <xf numFmtId="0" fontId="54" fillId="0" borderId="0" xfId="0" applyFont="1" applyBorder="1" applyAlignment="1" applyProtection="1">
      <alignment vertical="center"/>
      <protection locked="0" hidden="1"/>
    </xf>
    <xf numFmtId="190" fontId="18" fillId="0" borderId="0" xfId="0" applyNumberFormat="1" applyFont="1" applyBorder="1" applyAlignment="1" applyProtection="1">
      <alignment vertical="center"/>
      <protection locked="0" hidden="1"/>
    </xf>
    <xf numFmtId="184" fontId="32" fillId="0" borderId="0" xfId="2" applyNumberFormat="1" applyFont="1" applyFill="1" applyBorder="1" applyAlignment="1" applyProtection="1">
      <alignment vertical="center"/>
      <protection locked="0" hidden="1"/>
    </xf>
    <xf numFmtId="176" fontId="32" fillId="0" borderId="0" xfId="2" applyNumberFormat="1" applyFont="1" applyFill="1" applyBorder="1" applyAlignment="1" applyProtection="1">
      <alignment vertical="center"/>
      <protection locked="0" hidden="1"/>
    </xf>
    <xf numFmtId="184" fontId="32" fillId="0" borderId="0" xfId="2" applyNumberFormat="1" applyFont="1" applyFill="1" applyBorder="1" applyAlignment="1" applyProtection="1">
      <alignment horizontal="center" vertical="center"/>
      <protection locked="0" hidden="1"/>
    </xf>
    <xf numFmtId="176" fontId="32" fillId="0" borderId="0" xfId="2" applyNumberFormat="1" applyFont="1" applyFill="1" applyBorder="1" applyAlignment="1" applyProtection="1">
      <alignment horizontal="center" vertical="center"/>
      <protection locked="0" hidden="1"/>
    </xf>
    <xf numFmtId="0" fontId="49" fillId="0" borderId="0" xfId="0" applyFont="1" applyFill="1" applyBorder="1" applyAlignment="1" applyProtection="1">
      <alignment vertical="center" wrapText="1"/>
      <protection locked="0" hidden="1"/>
    </xf>
    <xf numFmtId="190" fontId="18" fillId="0" borderId="0" xfId="0" applyNumberFormat="1" applyFont="1" applyFill="1" applyBorder="1" applyAlignment="1" applyProtection="1">
      <alignment horizontal="center" vertical="center" wrapText="1"/>
      <protection locked="0" hidden="1"/>
    </xf>
    <xf numFmtId="0" fontId="49" fillId="0" borderId="0" xfId="0" applyFont="1" applyFill="1" applyBorder="1" applyAlignment="1" applyProtection="1">
      <alignment vertical="center"/>
      <protection locked="0" hidden="1"/>
    </xf>
    <xf numFmtId="190" fontId="18" fillId="0" borderId="0" xfId="0" applyNumberFormat="1" applyFont="1" applyFill="1" applyBorder="1" applyAlignment="1" applyProtection="1">
      <alignment horizontal="center" vertical="center"/>
      <protection locked="0" hidden="1"/>
    </xf>
    <xf numFmtId="0" fontId="114" fillId="0" borderId="0" xfId="0" applyFont="1" applyFill="1" applyBorder="1" applyAlignment="1" applyProtection="1">
      <alignment vertical="center"/>
      <protection locked="0" hidden="1"/>
    </xf>
    <xf numFmtId="176" fontId="51" fillId="0" borderId="175" xfId="0" applyNumberFormat="1" applyFont="1" applyFill="1" applyBorder="1">
      <alignment vertical="center"/>
    </xf>
    <xf numFmtId="0" fontId="197" fillId="17" borderId="175" xfId="0" applyFont="1" applyFill="1" applyBorder="1" applyAlignment="1">
      <alignment horizontal="center" vertical="center" wrapText="1"/>
    </xf>
    <xf numFmtId="186" fontId="197" fillId="17" borderId="175" xfId="0" applyNumberFormat="1" applyFont="1" applyFill="1" applyBorder="1" applyAlignment="1">
      <alignment horizontal="center" vertical="center" wrapText="1"/>
    </xf>
    <xf numFmtId="0" fontId="197" fillId="0" borderId="175" xfId="0" applyFont="1" applyFill="1" applyBorder="1" applyAlignment="1"/>
    <xf numFmtId="176" fontId="197" fillId="0" borderId="175" xfId="0" applyNumberFormat="1" applyFont="1" applyFill="1" applyBorder="1" applyAlignment="1">
      <alignment horizontal="right"/>
    </xf>
    <xf numFmtId="0" fontId="197" fillId="16" borderId="175" xfId="0" applyFont="1" applyFill="1" applyBorder="1">
      <alignment vertical="center"/>
    </xf>
    <xf numFmtId="176" fontId="197" fillId="0" borderId="175" xfId="0" applyNumberFormat="1" applyFont="1" applyFill="1" applyBorder="1">
      <alignment vertical="center"/>
    </xf>
    <xf numFmtId="0" fontId="198" fillId="0" borderId="0" xfId="0" applyFont="1">
      <alignment vertical="center"/>
    </xf>
    <xf numFmtId="211" fontId="51" fillId="0" borderId="175" xfId="0" applyNumberFormat="1" applyFont="1" applyFill="1" applyBorder="1" applyAlignment="1">
      <alignment horizontal="right"/>
    </xf>
    <xf numFmtId="211" fontId="51" fillId="0" borderId="175" xfId="0" applyNumberFormat="1" applyFont="1" applyFill="1" applyBorder="1" applyAlignment="1"/>
    <xf numFmtId="3" fontId="158" fillId="13" borderId="234" xfId="25" applyNumberFormat="1" applyFont="1" applyFill="1" applyBorder="1" applyAlignment="1">
      <alignment horizontal="right" vertical="center" wrapText="1"/>
    </xf>
    <xf numFmtId="0" fontId="158" fillId="13" borderId="234" xfId="25" applyFont="1" applyFill="1" applyBorder="1" applyAlignment="1">
      <alignment horizontal="right" vertical="center" wrapText="1"/>
    </xf>
    <xf numFmtId="0" fontId="23" fillId="2" borderId="0" xfId="0" applyFont="1" applyFill="1" applyAlignment="1" applyProtection="1">
      <alignment horizontal="left"/>
      <protection locked="0" hidden="1"/>
    </xf>
    <xf numFmtId="186" fontId="23" fillId="2" borderId="0" xfId="0" applyNumberFormat="1" applyFont="1" applyFill="1" applyAlignment="1" applyProtection="1">
      <alignment horizontal="right"/>
      <protection locked="0" hidden="1"/>
    </xf>
    <xf numFmtId="0" fontId="37" fillId="2" borderId="0" xfId="0" applyFont="1" applyFill="1" applyBorder="1" applyProtection="1">
      <alignment vertical="center"/>
      <protection locked="0" hidden="1"/>
    </xf>
    <xf numFmtId="0" fontId="23" fillId="2" borderId="0" xfId="0" applyFont="1" applyFill="1" applyBorder="1" applyProtection="1">
      <alignment vertical="center"/>
      <protection locked="0" hidden="1"/>
    </xf>
    <xf numFmtId="3" fontId="158" fillId="13" borderId="234" xfId="26" applyNumberFormat="1" applyFont="1" applyFill="1" applyBorder="1" applyAlignment="1">
      <alignment horizontal="right" vertical="center" wrapText="1"/>
    </xf>
    <xf numFmtId="0" fontId="158" fillId="13" borderId="234" xfId="26" applyFont="1" applyFill="1" applyBorder="1" applyAlignment="1">
      <alignment horizontal="right" vertical="center" wrapText="1"/>
    </xf>
    <xf numFmtId="0" fontId="96" fillId="6" borderId="0" xfId="0" applyFont="1" applyFill="1" applyBorder="1" applyAlignment="1" applyProtection="1">
      <alignment horizontal="center" vertical="center"/>
      <protection locked="0" hidden="1"/>
    </xf>
    <xf numFmtId="0" fontId="141" fillId="6" borderId="0" xfId="0" applyFont="1" applyFill="1" applyBorder="1" applyAlignment="1" applyProtection="1">
      <alignment horizontal="center" vertical="center"/>
      <protection locked="0" hidden="1"/>
    </xf>
    <xf numFmtId="0" fontId="57" fillId="0" borderId="0" xfId="1" applyFont="1" applyFill="1" applyBorder="1" applyAlignment="1" applyProtection="1">
      <alignment horizontal="left" vertical="center" wrapText="1"/>
      <protection locked="0" hidden="1"/>
    </xf>
    <xf numFmtId="0" fontId="57" fillId="0" borderId="0" xfId="1" applyFont="1" applyFill="1" applyBorder="1" applyAlignment="1" applyProtection="1">
      <alignment horizontal="left" vertical="center"/>
      <protection locked="0" hidden="1"/>
    </xf>
    <xf numFmtId="0" fontId="109" fillId="0" borderId="0" xfId="2" applyFont="1" applyFill="1" applyAlignment="1" applyProtection="1">
      <alignment horizontal="left" vertical="top"/>
      <protection locked="0" hidden="1"/>
    </xf>
    <xf numFmtId="212" fontId="0" fillId="0" borderId="0" xfId="0" applyNumberFormat="1" applyAlignment="1"/>
    <xf numFmtId="178" fontId="202" fillId="0" borderId="7" xfId="0" applyNumberFormat="1" applyFont="1" applyBorder="1" applyAlignment="1" applyProtection="1">
      <alignment horizontal="right" vertical="center"/>
      <protection locked="0" hidden="1"/>
    </xf>
    <xf numFmtId="178" fontId="203" fillId="0" borderId="14" xfId="0" applyNumberFormat="1" applyFont="1" applyBorder="1" applyAlignment="1" applyProtection="1">
      <alignment horizontal="right" vertical="center"/>
      <protection locked="0" hidden="1"/>
    </xf>
    <xf numFmtId="196" fontId="203" fillId="0" borderId="14" xfId="0" applyNumberFormat="1" applyFont="1" applyBorder="1" applyAlignment="1" applyProtection="1">
      <alignment horizontal="right" vertical="center"/>
      <protection locked="0" hidden="1"/>
    </xf>
    <xf numFmtId="196" fontId="203" fillId="0" borderId="5" xfId="0" applyNumberFormat="1" applyFont="1" applyBorder="1" applyAlignment="1" applyProtection="1">
      <alignment horizontal="right" vertical="center"/>
      <protection locked="0" hidden="1"/>
    </xf>
    <xf numFmtId="178" fontId="202" fillId="0" borderId="14" xfId="0" applyNumberFormat="1" applyFont="1" applyBorder="1" applyAlignment="1" applyProtection="1">
      <alignment horizontal="right" vertical="center"/>
      <protection locked="0" hidden="1"/>
    </xf>
    <xf numFmtId="196" fontId="46" fillId="0" borderId="14" xfId="0" applyNumberFormat="1" applyFont="1" applyBorder="1" applyAlignment="1" applyProtection="1">
      <alignment vertical="center"/>
      <protection locked="0" hidden="1"/>
    </xf>
    <xf numFmtId="196" fontId="46" fillId="0" borderId="0" xfId="0" applyNumberFormat="1" applyFont="1" applyBorder="1" applyAlignment="1" applyProtection="1">
      <alignment vertical="center"/>
      <protection locked="0" hidden="1"/>
    </xf>
    <xf numFmtId="196" fontId="46" fillId="0" borderId="22" xfId="0" applyNumberFormat="1" applyFont="1" applyBorder="1" applyAlignment="1" applyProtection="1">
      <alignment vertical="center"/>
      <protection locked="0" hidden="1"/>
    </xf>
    <xf numFmtId="196" fontId="46" fillId="0" borderId="19" xfId="0" applyNumberFormat="1" applyFont="1" applyBorder="1" applyAlignment="1" applyProtection="1">
      <alignment vertical="center"/>
      <protection locked="0" hidden="1"/>
    </xf>
    <xf numFmtId="196" fontId="46" fillId="0" borderId="13" xfId="0" applyNumberFormat="1" applyFont="1" applyBorder="1" applyAlignment="1" applyProtection="1">
      <alignment vertical="center"/>
      <protection locked="0" hidden="1"/>
    </xf>
    <xf numFmtId="196" fontId="46" fillId="0" borderId="18" xfId="0" applyNumberFormat="1" applyFont="1" applyBorder="1" applyAlignment="1" applyProtection="1">
      <alignment vertical="center"/>
      <protection locked="0" hidden="1"/>
    </xf>
    <xf numFmtId="196" fontId="46" fillId="0" borderId="7" xfId="0" applyNumberFormat="1" applyFont="1" applyBorder="1" applyAlignment="1" applyProtection="1">
      <alignment vertical="center"/>
      <protection locked="0" hidden="1"/>
    </xf>
    <xf numFmtId="196" fontId="46" fillId="0" borderId="8" xfId="0" applyNumberFormat="1" applyFont="1" applyBorder="1" applyAlignment="1" applyProtection="1">
      <alignment vertical="center"/>
      <protection locked="0" hidden="1"/>
    </xf>
    <xf numFmtId="196" fontId="46" fillId="0" borderId="24" xfId="0" applyNumberFormat="1" applyFont="1" applyBorder="1" applyAlignment="1" applyProtection="1">
      <alignment vertical="center"/>
      <protection locked="0" hidden="1"/>
    </xf>
    <xf numFmtId="196" fontId="46" fillId="0" borderId="3" xfId="0" applyNumberFormat="1" applyFont="1" applyBorder="1" applyAlignment="1" applyProtection="1">
      <alignment vertical="center"/>
      <protection locked="0" hidden="1"/>
    </xf>
    <xf numFmtId="196" fontId="46" fillId="0" borderId="10" xfId="0" applyNumberFormat="1" applyFont="1" applyBorder="1" applyAlignment="1" applyProtection="1">
      <alignment vertical="center"/>
      <protection locked="0" hidden="1"/>
    </xf>
    <xf numFmtId="196" fontId="46" fillId="0" borderId="54" xfId="0" applyNumberFormat="1" applyFont="1" applyBorder="1" applyAlignment="1" applyProtection="1">
      <alignment vertical="center"/>
      <protection locked="0" hidden="1"/>
    </xf>
    <xf numFmtId="196" fontId="46" fillId="8" borderId="7" xfId="0" applyNumberFormat="1" applyFont="1" applyFill="1" applyBorder="1" applyAlignment="1" applyProtection="1">
      <alignment vertical="center"/>
      <protection locked="0" hidden="1"/>
    </xf>
    <xf numFmtId="196" fontId="46" fillId="8" borderId="10" xfId="0" applyNumberFormat="1" applyFont="1" applyFill="1" applyBorder="1" applyAlignment="1" applyProtection="1">
      <alignment vertical="center"/>
      <protection locked="0" hidden="1"/>
    </xf>
    <xf numFmtId="196" fontId="46" fillId="0" borderId="14" xfId="0" applyNumberFormat="1" applyFont="1" applyBorder="1" applyAlignment="1" applyProtection="1">
      <alignment horizontal="right" vertical="center"/>
      <protection locked="0" hidden="1"/>
    </xf>
    <xf numFmtId="196" fontId="46" fillId="0" borderId="0" xfId="0" applyNumberFormat="1" applyFont="1" applyBorder="1" applyAlignment="1" applyProtection="1">
      <alignment horizontal="right" vertical="center"/>
      <protection locked="0" hidden="1"/>
    </xf>
    <xf numFmtId="196" fontId="46" fillId="0" borderId="22" xfId="0" applyNumberFormat="1" applyFont="1" applyBorder="1" applyAlignment="1" applyProtection="1">
      <alignment horizontal="right" vertical="center"/>
      <protection locked="0" hidden="1"/>
    </xf>
    <xf numFmtId="196" fontId="46" fillId="0" borderId="19" xfId="0" applyNumberFormat="1" applyFont="1" applyBorder="1" applyAlignment="1" applyProtection="1">
      <alignment horizontal="right" vertical="center"/>
      <protection locked="0" hidden="1"/>
    </xf>
    <xf numFmtId="196" fontId="46" fillId="0" borderId="13" xfId="0" applyNumberFormat="1" applyFont="1" applyBorder="1" applyAlignment="1" applyProtection="1">
      <alignment horizontal="right" vertical="center"/>
      <protection locked="0" hidden="1"/>
    </xf>
    <xf numFmtId="196" fontId="46" fillId="0" borderId="18" xfId="0" applyNumberFormat="1" applyFont="1" applyBorder="1" applyAlignment="1" applyProtection="1">
      <alignment horizontal="right" vertical="center"/>
      <protection locked="0" hidden="1"/>
    </xf>
    <xf numFmtId="196" fontId="46" fillId="0" borderId="7" xfId="0" applyNumberFormat="1" applyFont="1" applyBorder="1" applyAlignment="1" applyProtection="1">
      <alignment horizontal="right" vertical="center"/>
      <protection locked="0" hidden="1"/>
    </xf>
    <xf numFmtId="196" fontId="46" fillId="0" borderId="8" xfId="0" applyNumberFormat="1" applyFont="1" applyBorder="1" applyAlignment="1" applyProtection="1">
      <alignment horizontal="right" vertical="center"/>
      <protection locked="0" hidden="1"/>
    </xf>
    <xf numFmtId="196" fontId="46" fillId="0" borderId="24" xfId="0" applyNumberFormat="1" applyFont="1" applyBorder="1" applyAlignment="1" applyProtection="1">
      <alignment horizontal="right" vertical="center"/>
      <protection locked="0" hidden="1"/>
    </xf>
    <xf numFmtId="196" fontId="46" fillId="0" borderId="3" xfId="0" applyNumberFormat="1" applyFont="1" applyBorder="1" applyAlignment="1" applyProtection="1">
      <alignment horizontal="right" vertical="center"/>
      <protection locked="0" hidden="1"/>
    </xf>
    <xf numFmtId="196" fontId="46" fillId="0" borderId="10" xfId="0" applyNumberFormat="1" applyFont="1" applyBorder="1" applyAlignment="1" applyProtection="1">
      <alignment horizontal="right" vertical="center"/>
      <protection locked="0" hidden="1"/>
    </xf>
    <xf numFmtId="196" fontId="46" fillId="0" borderId="54" xfId="0" applyNumberFormat="1" applyFont="1" applyBorder="1" applyAlignment="1" applyProtection="1">
      <alignment horizontal="right" vertical="center"/>
      <protection locked="0" hidden="1"/>
    </xf>
    <xf numFmtId="196" fontId="46" fillId="8" borderId="7" xfId="0" applyNumberFormat="1" applyFont="1" applyFill="1" applyBorder="1" applyAlignment="1" applyProtection="1">
      <alignment horizontal="right" vertical="center"/>
      <protection locked="0" hidden="1"/>
    </xf>
    <xf numFmtId="196" fontId="46" fillId="14" borderId="7" xfId="0" applyNumberFormat="1" applyFont="1" applyFill="1" applyBorder="1" applyAlignment="1" applyProtection="1">
      <alignment horizontal="right" vertical="center"/>
      <protection locked="0" hidden="1"/>
    </xf>
    <xf numFmtId="196" fontId="46" fillId="14" borderId="10" xfId="0" applyNumberFormat="1" applyFont="1" applyFill="1" applyBorder="1" applyAlignment="1" applyProtection="1">
      <alignment vertical="center"/>
      <protection locked="0" hidden="1"/>
    </xf>
    <xf numFmtId="196" fontId="46" fillId="8" borderId="13" xfId="0" applyNumberFormat="1" applyFont="1" applyFill="1" applyBorder="1" applyAlignment="1" applyProtection="1">
      <alignment horizontal="right" vertical="center"/>
      <protection locked="0" hidden="1"/>
    </xf>
    <xf numFmtId="196" fontId="46" fillId="14" borderId="0" xfId="0" applyNumberFormat="1" applyFont="1" applyFill="1" applyBorder="1" applyAlignment="1" applyProtection="1">
      <alignment horizontal="right" vertical="center"/>
      <protection locked="0" hidden="1"/>
    </xf>
    <xf numFmtId="0" fontId="25" fillId="0" borderId="0" xfId="0" applyFont="1" applyBorder="1" applyAlignment="1" applyProtection="1">
      <alignment horizontal="right" vertical="center"/>
      <protection locked="0" hidden="1"/>
    </xf>
    <xf numFmtId="0" fontId="57" fillId="0" borderId="0" xfId="1" applyFont="1" applyFill="1" applyBorder="1" applyAlignment="1" applyProtection="1">
      <alignment horizontal="left" vertical="center"/>
      <protection locked="0" hidden="1"/>
    </xf>
    <xf numFmtId="189" fontId="99" fillId="0" borderId="0" xfId="0" applyNumberFormat="1" applyFont="1" applyProtection="1">
      <alignment vertical="center"/>
      <protection locked="0" hidden="1"/>
    </xf>
    <xf numFmtId="176" fontId="51" fillId="17" borderId="175" xfId="0" applyNumberFormat="1" applyFont="1" applyFill="1" applyBorder="1" applyAlignment="1">
      <alignment horizontal="center" vertical="center" wrapText="1"/>
    </xf>
    <xf numFmtId="176" fontId="0" fillId="0" borderId="0" xfId="0" applyNumberFormat="1">
      <alignment vertical="center"/>
    </xf>
    <xf numFmtId="176" fontId="51" fillId="0" borderId="175" xfId="0" applyNumberFormat="1" applyFont="1" applyFill="1" applyBorder="1" applyAlignment="1">
      <alignment horizontal="right" vertical="top" wrapText="1"/>
    </xf>
    <xf numFmtId="190" fontId="88" fillId="0" borderId="0" xfId="0" applyNumberFormat="1" applyFont="1" applyBorder="1" applyAlignment="1"/>
    <xf numFmtId="179" fontId="0" fillId="0" borderId="0" xfId="0" applyNumberFormat="1" applyAlignment="1"/>
    <xf numFmtId="191" fontId="0" fillId="0" borderId="0" xfId="0" applyNumberFormat="1" applyAlignment="1"/>
    <xf numFmtId="189" fontId="92" fillId="0" borderId="0" xfId="0" applyNumberFormat="1" applyFont="1" applyAlignment="1">
      <alignment horizontal="center" vertical="center"/>
    </xf>
    <xf numFmtId="189" fontId="93" fillId="5" borderId="0" xfId="0" applyNumberFormat="1" applyFont="1" applyFill="1" applyBorder="1" applyAlignment="1">
      <alignment horizontal="center" vertical="center"/>
    </xf>
    <xf numFmtId="189" fontId="204" fillId="0" borderId="0" xfId="3" quotePrefix="1" applyNumberFormat="1" applyFont="1" applyAlignment="1">
      <alignment horizontal="right"/>
    </xf>
    <xf numFmtId="186" fontId="92" fillId="5" borderId="0" xfId="0" applyNumberFormat="1" applyFont="1" applyFill="1">
      <alignment vertical="center"/>
    </xf>
    <xf numFmtId="186" fontId="93" fillId="5" borderId="0" xfId="0" applyNumberFormat="1" applyFont="1" applyFill="1" applyBorder="1" applyAlignment="1">
      <alignment horizontal="center" vertical="center"/>
    </xf>
    <xf numFmtId="186" fontId="205" fillId="5" borderId="0" xfId="0" applyNumberFormat="1" applyFont="1" applyFill="1" applyBorder="1" applyAlignment="1">
      <alignment horizontal="right" vertical="center" wrapText="1"/>
    </xf>
    <xf numFmtId="186" fontId="205" fillId="5" borderId="0" xfId="0" applyNumberFormat="1" applyFont="1" applyFill="1" applyBorder="1" applyAlignment="1">
      <alignment horizontal="right" vertical="center"/>
    </xf>
    <xf numFmtId="186" fontId="93" fillId="5" borderId="0" xfId="0" applyNumberFormat="1" applyFont="1" applyFill="1" applyBorder="1" applyAlignment="1">
      <alignment horizontal="center" vertical="center" wrapText="1"/>
    </xf>
    <xf numFmtId="186" fontId="92" fillId="3" borderId="0" xfId="0" applyNumberFormat="1" applyFont="1" applyFill="1">
      <alignment vertical="center"/>
    </xf>
    <xf numFmtId="186" fontId="93" fillId="3" borderId="0" xfId="0" applyNumberFormat="1" applyFont="1" applyFill="1" applyBorder="1" applyAlignment="1">
      <alignment horizontal="center" vertical="center"/>
    </xf>
    <xf numFmtId="186" fontId="92" fillId="3" borderId="0" xfId="0" applyNumberFormat="1" applyFont="1" applyFill="1" applyBorder="1">
      <alignment vertical="center"/>
    </xf>
    <xf numFmtId="186" fontId="92" fillId="3" borderId="0" xfId="0" applyNumberFormat="1" applyFont="1" applyFill="1" applyBorder="1" applyAlignment="1">
      <alignment vertical="center"/>
    </xf>
    <xf numFmtId="186" fontId="93" fillId="3" borderId="0" xfId="0" applyNumberFormat="1" applyFont="1" applyFill="1" applyBorder="1" applyAlignment="1">
      <alignment horizontal="center" vertical="center" wrapText="1"/>
    </xf>
    <xf numFmtId="186" fontId="92" fillId="15" borderId="0" xfId="0" applyNumberFormat="1" applyFont="1" applyFill="1">
      <alignment vertical="center"/>
    </xf>
    <xf numFmtId="186" fontId="93" fillId="15" borderId="0" xfId="0" applyNumberFormat="1" applyFont="1" applyFill="1" applyBorder="1" applyAlignment="1">
      <alignment horizontal="center" vertical="center"/>
    </xf>
    <xf numFmtId="186" fontId="93" fillId="15" borderId="0" xfId="0" applyNumberFormat="1" applyFont="1" applyFill="1" applyBorder="1" applyAlignment="1">
      <alignment horizontal="center" vertical="center" wrapText="1"/>
    </xf>
    <xf numFmtId="186" fontId="92" fillId="4" borderId="0" xfId="0" applyNumberFormat="1" applyFont="1" applyFill="1">
      <alignment vertical="center"/>
    </xf>
    <xf numFmtId="186" fontId="93" fillId="4" borderId="0" xfId="0" applyNumberFormat="1" applyFont="1" applyFill="1" applyBorder="1" applyAlignment="1">
      <alignment horizontal="center" vertical="center"/>
    </xf>
    <xf numFmtId="186" fontId="93" fillId="4" borderId="0" xfId="0" applyNumberFormat="1" applyFont="1" applyFill="1" applyBorder="1" applyAlignment="1">
      <alignment horizontal="center" vertical="center" wrapText="1"/>
    </xf>
    <xf numFmtId="186" fontId="92" fillId="0" borderId="0" xfId="0" applyNumberFormat="1" applyFont="1">
      <alignment vertical="center"/>
    </xf>
    <xf numFmtId="186" fontId="92" fillId="0" borderId="0" xfId="0" applyNumberFormat="1" applyFont="1" applyAlignment="1">
      <alignment horizontal="center" vertical="center"/>
    </xf>
    <xf numFmtId="187" fontId="205" fillId="5" borderId="0" xfId="0" applyNumberFormat="1" applyFont="1" applyFill="1" applyBorder="1" applyAlignment="1">
      <alignment horizontal="right" vertical="center"/>
    </xf>
    <xf numFmtId="187" fontId="92" fillId="3" borderId="0" xfId="0" applyNumberFormat="1" applyFont="1" applyFill="1" applyBorder="1" applyAlignment="1">
      <alignment vertical="center"/>
    </xf>
    <xf numFmtId="187" fontId="92" fillId="15" borderId="0" xfId="0" applyNumberFormat="1" applyFont="1" applyFill="1">
      <alignment vertical="center"/>
    </xf>
    <xf numFmtId="187" fontId="92" fillId="4" borderId="0" xfId="0" applyNumberFormat="1" applyFont="1" applyFill="1">
      <alignment vertical="center"/>
    </xf>
    <xf numFmtId="49" fontId="0" fillId="0" borderId="312" xfId="0" applyNumberFormat="1" applyBorder="1" applyAlignment="1">
      <alignment vertical="center"/>
    </xf>
    <xf numFmtId="49" fontId="97" fillId="0" borderId="312" xfId="0" applyNumberFormat="1" applyFont="1" applyBorder="1" applyAlignment="1">
      <alignment vertical="center"/>
    </xf>
    <xf numFmtId="211" fontId="51" fillId="0" borderId="175" xfId="0" applyNumberFormat="1" applyFont="1" applyFill="1" applyBorder="1">
      <alignment vertical="center"/>
    </xf>
    <xf numFmtId="0" fontId="0" fillId="0" borderId="0" xfId="0" applyFill="1">
      <alignment vertical="center"/>
    </xf>
    <xf numFmtId="0" fontId="207" fillId="0" borderId="0" xfId="0" applyFont="1">
      <alignment vertical="center"/>
    </xf>
    <xf numFmtId="0" fontId="0" fillId="0" borderId="0" xfId="0" applyFill="1" applyAlignment="1">
      <alignment horizontal="center" vertical="center"/>
    </xf>
    <xf numFmtId="0" fontId="0" fillId="0" borderId="0" xfId="0" applyFill="1" applyAlignment="1">
      <alignment horizontal="left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Fill="1" applyBorder="1" applyAlignment="1">
      <alignment horizontal="left" vertical="center"/>
    </xf>
    <xf numFmtId="212" fontId="144" fillId="7" borderId="177" xfId="2" quotePrefix="1" applyNumberFormat="1" applyFont="1" applyFill="1" applyBorder="1" applyAlignment="1" applyProtection="1">
      <alignment horizontal="center" vertical="center" wrapText="1"/>
      <protection locked="0" hidden="1"/>
    </xf>
    <xf numFmtId="212" fontId="144" fillId="7" borderId="178" xfId="2" quotePrefix="1" applyNumberFormat="1" applyFont="1" applyFill="1" applyBorder="1" applyAlignment="1" applyProtection="1">
      <alignment horizontal="center" vertical="center" wrapText="1"/>
      <protection locked="0" hidden="1"/>
    </xf>
    <xf numFmtId="189" fontId="51" fillId="0" borderId="175" xfId="0" quotePrefix="1" applyNumberFormat="1" applyFont="1" applyFill="1" applyBorder="1" applyAlignment="1"/>
    <xf numFmtId="0" fontId="96" fillId="6" borderId="0" xfId="0" applyFont="1" applyFill="1" applyBorder="1" applyAlignment="1" applyProtection="1">
      <alignment horizontal="center" vertical="center"/>
      <protection locked="0" hidden="1"/>
    </xf>
    <xf numFmtId="0" fontId="107" fillId="0" borderId="0" xfId="0" applyFont="1" applyFill="1" applyBorder="1" applyAlignment="1" applyProtection="1">
      <alignment horizontal="center" vertical="center"/>
      <protection locked="0" hidden="1"/>
    </xf>
    <xf numFmtId="0" fontId="141" fillId="6" borderId="0" xfId="0" applyFont="1" applyFill="1" applyBorder="1" applyAlignment="1" applyProtection="1">
      <alignment horizontal="center" vertical="center"/>
      <protection locked="0" hidden="1"/>
    </xf>
    <xf numFmtId="3" fontId="158" fillId="13" borderId="234" xfId="54" applyNumberFormat="1" applyFont="1" applyFill="1" applyBorder="1" applyAlignment="1">
      <alignment horizontal="right" vertical="center" wrapText="1"/>
    </xf>
    <xf numFmtId="186" fontId="153" fillId="0" borderId="0" xfId="0" applyNumberFormat="1" applyFont="1">
      <alignment vertical="center"/>
    </xf>
    <xf numFmtId="3" fontId="158" fillId="13" borderId="234" xfId="55" applyNumberFormat="1" applyFont="1" applyFill="1" applyBorder="1" applyAlignment="1">
      <alignment horizontal="right" vertical="center" wrapText="1"/>
    </xf>
    <xf numFmtId="0" fontId="158" fillId="13" borderId="234" xfId="55" applyFont="1" applyFill="1" applyBorder="1" applyAlignment="1">
      <alignment horizontal="right" vertical="center" wrapText="1"/>
    </xf>
    <xf numFmtId="3" fontId="158" fillId="13" borderId="234" xfId="56" applyNumberFormat="1" applyFont="1" applyFill="1" applyBorder="1" applyAlignment="1">
      <alignment horizontal="right" vertical="center" wrapText="1"/>
    </xf>
    <xf numFmtId="3" fontId="158" fillId="13" borderId="234" xfId="58" applyNumberFormat="1" applyFont="1" applyFill="1" applyBorder="1" applyAlignment="1">
      <alignment horizontal="right" vertical="center" wrapText="1"/>
    </xf>
    <xf numFmtId="0" fontId="158" fillId="13" borderId="234" xfId="58" applyFont="1" applyFill="1" applyBorder="1" applyAlignment="1">
      <alignment horizontal="right" vertical="center" wrapText="1"/>
    </xf>
    <xf numFmtId="3" fontId="158" fillId="13" borderId="234" xfId="59" applyNumberFormat="1" applyFont="1" applyFill="1" applyBorder="1" applyAlignment="1">
      <alignment horizontal="right" vertical="center" wrapText="1"/>
    </xf>
    <xf numFmtId="0" fontId="158" fillId="13" borderId="234" xfId="59" applyFont="1" applyFill="1" applyBorder="1" applyAlignment="1">
      <alignment horizontal="right" vertical="center" wrapText="1"/>
    </xf>
    <xf numFmtId="3" fontId="158" fillId="13" borderId="234" xfId="60" applyNumberFormat="1" applyFont="1" applyFill="1" applyBorder="1" applyAlignment="1">
      <alignment horizontal="right" vertical="center" wrapText="1"/>
    </xf>
    <xf numFmtId="0" fontId="158" fillId="13" borderId="234" xfId="60" applyFont="1" applyFill="1" applyBorder="1" applyAlignment="1">
      <alignment horizontal="right" vertical="center" wrapText="1"/>
    </xf>
    <xf numFmtId="3" fontId="158" fillId="13" borderId="234" xfId="61" applyNumberFormat="1" applyFont="1" applyFill="1" applyBorder="1" applyAlignment="1">
      <alignment horizontal="right" vertical="center" wrapText="1"/>
    </xf>
    <xf numFmtId="0" fontId="158" fillId="13" borderId="234" xfId="61" applyFont="1" applyFill="1" applyBorder="1" applyAlignment="1">
      <alignment horizontal="right" vertical="center" wrapText="1"/>
    </xf>
    <xf numFmtId="3" fontId="158" fillId="13" borderId="234" xfId="62" applyNumberFormat="1" applyFont="1" applyFill="1" applyBorder="1" applyAlignment="1">
      <alignment horizontal="right" vertical="center" wrapText="1"/>
    </xf>
    <xf numFmtId="0" fontId="158" fillId="13" borderId="234" xfId="62" applyFont="1" applyFill="1" applyBorder="1" applyAlignment="1">
      <alignment horizontal="right" vertical="center" wrapText="1"/>
    </xf>
    <xf numFmtId="3" fontId="158" fillId="13" borderId="234" xfId="63" applyNumberFormat="1" applyFont="1" applyFill="1" applyBorder="1" applyAlignment="1">
      <alignment horizontal="right" vertical="center" wrapText="1"/>
    </xf>
    <xf numFmtId="0" fontId="158" fillId="13" borderId="234" xfId="63" applyFont="1" applyFill="1" applyBorder="1" applyAlignment="1">
      <alignment horizontal="right" vertical="center" wrapText="1"/>
    </xf>
    <xf numFmtId="0" fontId="142" fillId="0" borderId="0" xfId="0" applyFont="1" applyFill="1" applyBorder="1" applyAlignment="1" applyProtection="1">
      <alignment horizontal="center" vertical="center" wrapText="1"/>
      <protection locked="0" hidden="1"/>
    </xf>
    <xf numFmtId="0" fontId="96" fillId="0" borderId="0" xfId="0" applyFont="1" applyFill="1" applyBorder="1" applyAlignment="1" applyProtection="1">
      <alignment horizontal="center" vertical="center"/>
      <protection locked="0" hidden="1"/>
    </xf>
    <xf numFmtId="41" fontId="96" fillId="0" borderId="0" xfId="4" applyFont="1" applyFill="1" applyBorder="1" applyAlignment="1" applyProtection="1">
      <alignment horizontal="right" vertical="center"/>
      <protection locked="0" hidden="1"/>
    </xf>
    <xf numFmtId="41" fontId="96" fillId="0" borderId="0" xfId="4" applyNumberFormat="1" applyFont="1" applyFill="1" applyBorder="1" applyProtection="1">
      <alignment vertical="center"/>
      <protection locked="0" hidden="1"/>
    </xf>
    <xf numFmtId="0" fontId="208" fillId="0" borderId="0" xfId="5" applyFont="1"/>
    <xf numFmtId="3" fontId="158" fillId="13" borderId="234" xfId="68" applyNumberFormat="1" applyFont="1" applyFill="1" applyBorder="1" applyAlignment="1">
      <alignment horizontal="right" vertical="center" wrapText="1"/>
    </xf>
    <xf numFmtId="3" fontId="158" fillId="13" borderId="234" xfId="69" applyNumberFormat="1" applyFont="1" applyFill="1" applyBorder="1" applyAlignment="1">
      <alignment horizontal="right" vertical="center" wrapText="1"/>
    </xf>
    <xf numFmtId="0" fontId="158" fillId="13" borderId="234" xfId="69" applyFont="1" applyFill="1" applyBorder="1" applyAlignment="1">
      <alignment horizontal="right" vertical="center" wrapText="1"/>
    </xf>
    <xf numFmtId="3" fontId="158" fillId="13" borderId="234" xfId="70" applyNumberFormat="1" applyFont="1" applyFill="1" applyBorder="1" applyAlignment="1">
      <alignment horizontal="right" vertical="center" wrapText="1"/>
    </xf>
    <xf numFmtId="0" fontId="158" fillId="13" borderId="234" xfId="70" applyFont="1" applyFill="1" applyBorder="1" applyAlignment="1">
      <alignment horizontal="right" vertical="center" wrapText="1"/>
    </xf>
    <xf numFmtId="3" fontId="158" fillId="13" borderId="234" xfId="71" applyNumberFormat="1" applyFont="1" applyFill="1" applyBorder="1" applyAlignment="1">
      <alignment horizontal="right" vertical="center" wrapText="1"/>
    </xf>
    <xf numFmtId="0" fontId="158" fillId="13" borderId="234" xfId="71" applyFont="1" applyFill="1" applyBorder="1" applyAlignment="1">
      <alignment horizontal="right" vertical="center" wrapText="1"/>
    </xf>
    <xf numFmtId="3" fontId="158" fillId="13" borderId="234" xfId="72" applyNumberFormat="1" applyFont="1" applyFill="1" applyBorder="1" applyAlignment="1">
      <alignment horizontal="right" vertical="center" wrapText="1"/>
    </xf>
    <xf numFmtId="0" fontId="158" fillId="13" borderId="234" xfId="72" applyFont="1" applyFill="1" applyBorder="1" applyAlignment="1">
      <alignment horizontal="right" vertical="center" wrapText="1"/>
    </xf>
    <xf numFmtId="3" fontId="158" fillId="13" borderId="234" xfId="73" applyNumberFormat="1" applyFont="1" applyFill="1" applyBorder="1" applyAlignment="1">
      <alignment horizontal="right" vertical="center" wrapText="1"/>
    </xf>
    <xf numFmtId="0" fontId="158" fillId="13" borderId="234" xfId="73" applyFont="1" applyFill="1" applyBorder="1" applyAlignment="1">
      <alignment horizontal="right" vertical="center" wrapText="1"/>
    </xf>
    <xf numFmtId="3" fontId="158" fillId="13" borderId="234" xfId="74" applyNumberFormat="1" applyFont="1" applyFill="1" applyBorder="1" applyAlignment="1">
      <alignment horizontal="right" vertical="center" wrapText="1"/>
    </xf>
    <xf numFmtId="0" fontId="158" fillId="13" borderId="234" xfId="74" applyFont="1" applyFill="1" applyBorder="1" applyAlignment="1">
      <alignment horizontal="right" vertical="center" wrapText="1"/>
    </xf>
    <xf numFmtId="0" fontId="132" fillId="0" borderId="0" xfId="6" applyAlignment="1" applyProtection="1">
      <alignment horizontal="left" vertical="center"/>
    </xf>
    <xf numFmtId="3" fontId="158" fillId="13" borderId="234" xfId="75" applyNumberFormat="1" applyFont="1" applyFill="1" applyBorder="1" applyAlignment="1">
      <alignment horizontal="right" vertical="center" wrapText="1"/>
    </xf>
    <xf numFmtId="0" fontId="158" fillId="13" borderId="234" xfId="75" applyFont="1" applyFill="1" applyBorder="1" applyAlignment="1">
      <alignment horizontal="right" vertical="center" wrapText="1"/>
    </xf>
    <xf numFmtId="3" fontId="158" fillId="13" borderId="234" xfId="76" applyNumberFormat="1" applyFont="1" applyFill="1" applyBorder="1" applyAlignment="1">
      <alignment horizontal="right" vertical="center" wrapText="1"/>
    </xf>
    <xf numFmtId="0" fontId="158" fillId="13" borderId="234" xfId="76" applyFont="1" applyFill="1" applyBorder="1" applyAlignment="1">
      <alignment horizontal="right" vertical="center" wrapText="1"/>
    </xf>
    <xf numFmtId="3" fontId="158" fillId="13" borderId="234" xfId="77" applyNumberFormat="1" applyFont="1" applyFill="1" applyBorder="1" applyAlignment="1">
      <alignment horizontal="right" vertical="center" wrapText="1"/>
    </xf>
    <xf numFmtId="0" fontId="158" fillId="13" borderId="234" xfId="77" applyFont="1" applyFill="1" applyBorder="1" applyAlignment="1">
      <alignment horizontal="right" vertical="center" wrapText="1"/>
    </xf>
    <xf numFmtId="187" fontId="92" fillId="5" borderId="0" xfId="51" applyNumberFormat="1" applyFont="1" applyFill="1" applyBorder="1">
      <alignment vertical="center"/>
    </xf>
    <xf numFmtId="187" fontId="92" fillId="5" borderId="0" xfId="55" applyNumberFormat="1" applyFont="1" applyFill="1" applyBorder="1">
      <alignment vertical="center"/>
    </xf>
    <xf numFmtId="0" fontId="92" fillId="5" borderId="0" xfId="57" applyFont="1" applyFill="1" applyBorder="1" applyAlignment="1">
      <alignment vertical="center"/>
    </xf>
    <xf numFmtId="178" fontId="205" fillId="5" borderId="0" xfId="75" applyNumberFormat="1" applyFont="1" applyFill="1" applyBorder="1" applyAlignment="1">
      <alignment horizontal="right" vertical="center" wrapText="1"/>
    </xf>
    <xf numFmtId="178" fontId="205" fillId="5" borderId="0" xfId="0" applyNumberFormat="1" applyFont="1" applyFill="1" applyBorder="1" applyAlignment="1">
      <alignment horizontal="right" vertical="center" wrapText="1"/>
    </xf>
    <xf numFmtId="178" fontId="205" fillId="5" borderId="0" xfId="76" applyNumberFormat="1" applyFont="1" applyFill="1" applyBorder="1" applyAlignment="1">
      <alignment horizontal="right" vertical="center" wrapText="1"/>
    </xf>
    <xf numFmtId="0" fontId="209" fillId="0" borderId="175" xfId="0" applyFont="1" applyFill="1" applyBorder="1">
      <alignment vertical="center"/>
    </xf>
    <xf numFmtId="176" fontId="209" fillId="0" borderId="175" xfId="0" applyNumberFormat="1" applyFont="1" applyFill="1" applyBorder="1">
      <alignment vertical="center"/>
    </xf>
    <xf numFmtId="176" fontId="209" fillId="0" borderId="175" xfId="0" applyNumberFormat="1" applyFont="1" applyFill="1" applyBorder="1" applyAlignment="1">
      <alignment horizontal="right"/>
    </xf>
    <xf numFmtId="211" fontId="209" fillId="0" borderId="175" xfId="0" applyNumberFormat="1" applyFont="1" applyFill="1" applyBorder="1" applyAlignment="1"/>
    <xf numFmtId="211" fontId="209" fillId="0" borderId="175" xfId="0" applyNumberFormat="1" applyFont="1" applyFill="1" applyBorder="1">
      <alignment vertical="center"/>
    </xf>
    <xf numFmtId="3" fontId="158" fillId="13" borderId="234" xfId="83" applyNumberFormat="1" applyFont="1" applyFill="1" applyBorder="1" applyAlignment="1">
      <alignment horizontal="right" vertical="center" wrapText="1"/>
    </xf>
    <xf numFmtId="3" fontId="158" fillId="13" borderId="234" xfId="85" applyNumberFormat="1" applyFont="1" applyFill="1" applyBorder="1" applyAlignment="1">
      <alignment horizontal="right" vertical="center" wrapText="1"/>
    </xf>
    <xf numFmtId="0" fontId="158" fillId="13" borderId="234" xfId="85" applyFont="1" applyFill="1" applyBorder="1" applyAlignment="1">
      <alignment horizontal="right" vertical="center" wrapText="1"/>
    </xf>
    <xf numFmtId="3" fontId="158" fillId="13" borderId="234" xfId="86" applyNumberFormat="1" applyFont="1" applyFill="1" applyBorder="1" applyAlignment="1">
      <alignment horizontal="right" vertical="center" wrapText="1"/>
    </xf>
    <xf numFmtId="0" fontId="158" fillId="13" borderId="234" xfId="86" applyFont="1" applyFill="1" applyBorder="1" applyAlignment="1">
      <alignment horizontal="right" vertical="center" wrapText="1"/>
    </xf>
    <xf numFmtId="0" fontId="158" fillId="13" borderId="234" xfId="87" applyFont="1" applyFill="1" applyBorder="1" applyAlignment="1">
      <alignment horizontal="right" vertical="center" wrapText="1"/>
    </xf>
    <xf numFmtId="3" fontId="158" fillId="13" borderId="234" xfId="88" applyNumberFormat="1" applyFont="1" applyFill="1" applyBorder="1" applyAlignment="1">
      <alignment horizontal="right" vertical="center" wrapText="1"/>
    </xf>
    <xf numFmtId="0" fontId="158" fillId="13" borderId="234" xfId="88" applyFont="1" applyFill="1" applyBorder="1" applyAlignment="1">
      <alignment horizontal="right" vertical="center" wrapText="1"/>
    </xf>
    <xf numFmtId="3" fontId="158" fillId="13" borderId="234" xfId="89" applyNumberFormat="1" applyFont="1" applyFill="1" applyBorder="1" applyAlignment="1">
      <alignment horizontal="right" vertical="center" wrapText="1"/>
    </xf>
    <xf numFmtId="0" fontId="158" fillId="13" borderId="234" xfId="89" applyFont="1" applyFill="1" applyBorder="1" applyAlignment="1">
      <alignment horizontal="right" vertical="center" wrapText="1"/>
    </xf>
    <xf numFmtId="3" fontId="158" fillId="13" borderId="234" xfId="90" applyNumberFormat="1" applyFont="1" applyFill="1" applyBorder="1" applyAlignment="1">
      <alignment horizontal="right" vertical="center" wrapText="1"/>
    </xf>
    <xf numFmtId="0" fontId="158" fillId="13" borderId="234" xfId="90" applyFont="1" applyFill="1" applyBorder="1" applyAlignment="1">
      <alignment horizontal="right" vertical="center" wrapText="1"/>
    </xf>
    <xf numFmtId="2" fontId="209" fillId="0" borderId="175" xfId="0" applyNumberFormat="1" applyFont="1" applyFill="1" applyBorder="1" applyAlignment="1"/>
    <xf numFmtId="0" fontId="209" fillId="0" borderId="175" xfId="0" applyFont="1" applyFill="1" applyBorder="1" applyAlignment="1"/>
    <xf numFmtId="176" fontId="210" fillId="0" borderId="175" xfId="0" applyNumberFormat="1" applyFont="1" applyFill="1" applyBorder="1">
      <alignment vertical="center"/>
    </xf>
    <xf numFmtId="0" fontId="0" fillId="3" borderId="231" xfId="0" applyFill="1" applyBorder="1">
      <alignment vertical="center"/>
    </xf>
    <xf numFmtId="0" fontId="0" fillId="3" borderId="232" xfId="0" applyFill="1" applyBorder="1">
      <alignment vertical="center"/>
    </xf>
    <xf numFmtId="179" fontId="138" fillId="3" borderId="313" xfId="91" applyNumberFormat="1" applyFont="1" applyFill="1" applyBorder="1" applyAlignment="1">
      <alignment horizontal="right" vertical="center" wrapText="1"/>
    </xf>
    <xf numFmtId="179" fontId="138" fillId="3" borderId="314" xfId="0" applyNumberFormat="1" applyFont="1" applyFill="1" applyBorder="1" applyAlignment="1">
      <alignment horizontal="right" vertical="center" wrapText="1"/>
    </xf>
    <xf numFmtId="179" fontId="138" fillId="3" borderId="315" xfId="91" applyNumberFormat="1" applyFont="1" applyFill="1" applyBorder="1" applyAlignment="1">
      <alignment horizontal="right" vertical="center" wrapText="1"/>
    </xf>
    <xf numFmtId="179" fontId="138" fillId="3" borderId="316" xfId="0" applyNumberFormat="1" applyFont="1" applyFill="1" applyBorder="1" applyAlignment="1">
      <alignment horizontal="right" vertical="center" wrapText="1"/>
    </xf>
    <xf numFmtId="10" fontId="0" fillId="3" borderId="290" xfId="0" applyNumberFormat="1" applyFill="1" applyBorder="1">
      <alignment vertical="center"/>
    </xf>
    <xf numFmtId="0" fontId="179" fillId="0" borderId="275" xfId="26" applyFont="1" applyBorder="1" applyAlignment="1">
      <alignment vertical="center" wrapText="1"/>
    </xf>
    <xf numFmtId="0" fontId="179" fillId="0" borderId="270" xfId="26" applyFont="1" applyBorder="1" applyAlignment="1">
      <alignment vertical="center" wrapText="1"/>
    </xf>
    <xf numFmtId="0" fontId="179" fillId="0" borderId="273" xfId="26" applyFont="1" applyBorder="1" applyAlignment="1">
      <alignment vertical="center" wrapText="1"/>
    </xf>
    <xf numFmtId="0" fontId="179" fillId="0" borderId="93" xfId="26" applyFont="1" applyBorder="1" applyAlignment="1">
      <alignment vertical="center" wrapText="1"/>
    </xf>
    <xf numFmtId="0" fontId="179" fillId="0" borderId="108" xfId="26" applyFont="1" applyBorder="1" applyAlignment="1">
      <alignment vertical="center" wrapText="1"/>
    </xf>
    <xf numFmtId="0" fontId="179" fillId="0" borderId="274" xfId="26" applyFont="1" applyBorder="1" applyAlignment="1">
      <alignment vertical="center" wrapText="1"/>
    </xf>
    <xf numFmtId="0" fontId="132" fillId="0" borderId="0" xfId="6" applyAlignment="1" applyProtection="1">
      <alignment horizontal="left" vertical="center"/>
    </xf>
    <xf numFmtId="0" fontId="132" fillId="0" borderId="0" xfId="6" applyAlignment="1" applyProtection="1">
      <alignment vertical="center"/>
    </xf>
    <xf numFmtId="0" fontId="183" fillId="0" borderId="272" xfId="6" applyFont="1" applyBorder="1" applyAlignment="1" applyProtection="1">
      <alignment horizontal="left" vertical="center"/>
    </xf>
    <xf numFmtId="0" fontId="132" fillId="0" borderId="0" xfId="6" applyFont="1" applyAlignment="1" applyProtection="1">
      <alignment horizontal="left" vertical="center"/>
    </xf>
    <xf numFmtId="0" fontId="133" fillId="0" borderId="272" xfId="0" applyFont="1" applyBorder="1" applyAlignment="1">
      <alignment horizontal="center" vertical="center"/>
    </xf>
    <xf numFmtId="0" fontId="159" fillId="0" borderId="0" xfId="6" applyFont="1" applyAlignment="1" applyProtection="1">
      <alignment horizontal="left" vertical="center"/>
    </xf>
    <xf numFmtId="0" fontId="105" fillId="0" borderId="144" xfId="0" applyFont="1" applyFill="1" applyBorder="1" applyAlignment="1" applyProtection="1">
      <alignment horizontal="center" vertical="center" wrapText="1"/>
      <protection locked="0" hidden="1"/>
    </xf>
    <xf numFmtId="0" fontId="105" fillId="0" borderId="90" xfId="0" applyFont="1" applyFill="1" applyBorder="1" applyAlignment="1" applyProtection="1">
      <alignment horizontal="center" vertical="center" wrapText="1"/>
      <protection locked="0" hidden="1"/>
    </xf>
    <xf numFmtId="0" fontId="105" fillId="0" borderId="94" xfId="0" applyFont="1" applyFill="1" applyBorder="1" applyAlignment="1" applyProtection="1">
      <alignment horizontal="center" vertical="center" wrapText="1"/>
      <protection locked="0" hidden="1"/>
    </xf>
    <xf numFmtId="0" fontId="105" fillId="0" borderId="113" xfId="0" applyFont="1" applyFill="1" applyBorder="1" applyAlignment="1" applyProtection="1">
      <alignment horizontal="center" vertical="center" wrapText="1"/>
      <protection locked="0" hidden="1"/>
    </xf>
    <xf numFmtId="0" fontId="105" fillId="0" borderId="92" xfId="0" applyFont="1" applyFill="1" applyBorder="1" applyAlignment="1" applyProtection="1">
      <alignment horizontal="center" vertical="center" wrapText="1"/>
      <protection locked="0" hidden="1"/>
    </xf>
    <xf numFmtId="0" fontId="107" fillId="0" borderId="0" xfId="0" applyFont="1" applyAlignment="1" applyProtection="1">
      <alignment horizontal="center"/>
      <protection locked="0" hidden="1"/>
    </xf>
    <xf numFmtId="0" fontId="92" fillId="12" borderId="87" xfId="0" applyFont="1" applyFill="1" applyBorder="1" applyAlignment="1" applyProtection="1">
      <alignment horizontal="center" vertical="center"/>
      <protection locked="0" hidden="1"/>
    </xf>
    <xf numFmtId="0" fontId="93" fillId="12" borderId="86" xfId="0" applyFont="1" applyFill="1" applyBorder="1" applyAlignment="1" applyProtection="1">
      <alignment horizontal="center" vertical="center"/>
      <protection locked="0" hidden="1"/>
    </xf>
    <xf numFmtId="0" fontId="92" fillId="0" borderId="88" xfId="0" applyFont="1" applyFill="1" applyBorder="1" applyAlignment="1" applyProtection="1">
      <alignment horizontal="center" vertical="center"/>
      <protection locked="0" hidden="1"/>
    </xf>
    <xf numFmtId="0" fontId="92" fillId="0" borderId="87" xfId="0" applyFont="1" applyFill="1" applyBorder="1" applyAlignment="1" applyProtection="1">
      <alignment horizontal="center" vertical="center"/>
      <protection locked="0" hidden="1"/>
    </xf>
    <xf numFmtId="0" fontId="92" fillId="0" borderId="95" xfId="0" applyFont="1" applyFill="1" applyBorder="1" applyAlignment="1" applyProtection="1">
      <alignment horizontal="center" vertical="center"/>
      <protection locked="0" hidden="1"/>
    </xf>
    <xf numFmtId="0" fontId="92" fillId="0" borderId="100" xfId="0" applyFont="1" applyFill="1" applyBorder="1" applyAlignment="1" applyProtection="1">
      <alignment horizontal="center" vertical="center" wrapText="1"/>
      <protection locked="0" hidden="1"/>
    </xf>
    <xf numFmtId="0" fontId="93" fillId="9" borderId="98" xfId="0" applyFont="1" applyFill="1" applyBorder="1" applyAlignment="1" applyProtection="1">
      <alignment horizontal="center" vertical="center"/>
      <protection locked="0" hidden="1"/>
    </xf>
    <xf numFmtId="0" fontId="93" fillId="9" borderId="97" xfId="0" applyFont="1" applyFill="1" applyBorder="1" applyAlignment="1" applyProtection="1">
      <alignment horizontal="center" vertical="center"/>
      <protection locked="0" hidden="1"/>
    </xf>
    <xf numFmtId="0" fontId="97" fillId="12" borderId="87" xfId="0" applyFont="1" applyFill="1" applyBorder="1" applyAlignment="1" applyProtection="1">
      <alignment horizontal="center" vertical="center"/>
      <protection locked="0" hidden="1"/>
    </xf>
    <xf numFmtId="0" fontId="93" fillId="12" borderId="87" xfId="0" applyFont="1" applyFill="1" applyBorder="1" applyAlignment="1" applyProtection="1">
      <alignment horizontal="center" vertical="center"/>
      <protection locked="0" hidden="1"/>
    </xf>
    <xf numFmtId="0" fontId="92" fillId="13" borderId="100" xfId="0" applyFont="1" applyFill="1" applyBorder="1" applyAlignment="1" applyProtection="1">
      <alignment horizontal="center" vertical="center" wrapText="1"/>
      <protection locked="0" hidden="1"/>
    </xf>
    <xf numFmtId="0" fontId="92" fillId="13" borderId="87" xfId="0" applyFont="1" applyFill="1" applyBorder="1" applyAlignment="1" applyProtection="1">
      <alignment horizontal="center" vertical="center"/>
      <protection locked="0" hidden="1"/>
    </xf>
    <xf numFmtId="0" fontId="92" fillId="13" borderId="102" xfId="0" applyFont="1" applyFill="1" applyBorder="1" applyAlignment="1" applyProtection="1">
      <alignment horizontal="center" vertical="center"/>
      <protection locked="0" hidden="1"/>
    </xf>
    <xf numFmtId="0" fontId="92" fillId="0" borderId="102" xfId="0" applyFont="1" applyFill="1" applyBorder="1" applyAlignment="1" applyProtection="1">
      <alignment horizontal="center" vertical="center"/>
      <protection locked="0" hidden="1"/>
    </xf>
    <xf numFmtId="0" fontId="96" fillId="6" borderId="0" xfId="0" applyFont="1" applyFill="1" applyBorder="1" applyAlignment="1" applyProtection="1">
      <alignment horizontal="center" vertical="center"/>
      <protection locked="0" hidden="1"/>
    </xf>
    <xf numFmtId="0" fontId="107" fillId="0" borderId="0" xfId="0" applyFont="1" applyFill="1" applyBorder="1" applyAlignment="1" applyProtection="1">
      <alignment horizontal="center" vertical="center"/>
      <protection locked="0" hidden="1"/>
    </xf>
    <xf numFmtId="0" fontId="141" fillId="6" borderId="0" xfId="0" applyFont="1" applyFill="1" applyBorder="1" applyAlignment="1" applyProtection="1">
      <alignment horizontal="center" vertical="center"/>
      <protection locked="0" hidden="1"/>
    </xf>
    <xf numFmtId="0" fontId="142" fillId="6" borderId="0" xfId="0" applyFont="1" applyFill="1" applyBorder="1" applyAlignment="1" applyProtection="1">
      <alignment horizontal="center" vertical="center" wrapText="1"/>
      <protection locked="0" hidden="1"/>
    </xf>
    <xf numFmtId="0" fontId="96" fillId="6" borderId="0" xfId="0" applyFont="1" applyFill="1" applyBorder="1" applyAlignment="1" applyProtection="1">
      <alignment horizontal="center" vertical="center" wrapText="1"/>
      <protection locked="0" hidden="1"/>
    </xf>
    <xf numFmtId="192" fontId="100" fillId="0" borderId="0" xfId="0" applyNumberFormat="1" applyFont="1" applyFill="1" applyAlignment="1" applyProtection="1">
      <alignment horizontal="center" vertical="center"/>
      <protection locked="0" hidden="1"/>
    </xf>
    <xf numFmtId="187" fontId="100" fillId="0" borderId="0" xfId="0" applyNumberFormat="1" applyFont="1" applyFill="1" applyAlignment="1" applyProtection="1">
      <alignment horizontal="center" vertical="center"/>
      <protection locked="0" hidden="1"/>
    </xf>
    <xf numFmtId="0" fontId="98" fillId="3" borderId="0" xfId="0" applyFont="1" applyFill="1" applyAlignment="1" applyProtection="1">
      <alignment horizontal="center" vertical="center"/>
      <protection locked="0" hidden="1"/>
    </xf>
    <xf numFmtId="0" fontId="98" fillId="10" borderId="0" xfId="0" applyFont="1" applyFill="1" applyAlignment="1" applyProtection="1">
      <alignment horizontal="center" vertical="center"/>
      <protection locked="0" hidden="1"/>
    </xf>
    <xf numFmtId="0" fontId="49" fillId="0" borderId="33" xfId="0" applyFont="1" applyBorder="1" applyAlignment="1" applyProtection="1">
      <alignment horizontal="right" vertical="center"/>
      <protection locked="0" hidden="1"/>
    </xf>
    <xf numFmtId="0" fontId="49" fillId="0" borderId="45" xfId="0" applyFont="1" applyBorder="1" applyAlignment="1" applyProtection="1">
      <alignment horizontal="right" vertical="center"/>
      <protection locked="0" hidden="1"/>
    </xf>
    <xf numFmtId="0" fontId="59" fillId="0" borderId="0" xfId="0" applyFont="1" applyAlignment="1" applyProtection="1">
      <alignment horizontal="right" vertical="center"/>
      <protection locked="0" hidden="1"/>
    </xf>
    <xf numFmtId="0" fontId="72" fillId="0" borderId="60" xfId="0" applyFont="1" applyBorder="1" applyAlignment="1" applyProtection="1">
      <alignment horizontal="left" vertical="center"/>
      <protection locked="0" hidden="1"/>
    </xf>
    <xf numFmtId="0" fontId="49" fillId="0" borderId="22" xfId="0" applyFont="1" applyBorder="1" applyAlignment="1" applyProtection="1">
      <alignment horizontal="right" vertical="center"/>
      <protection locked="0" hidden="1"/>
    </xf>
    <xf numFmtId="0" fontId="49" fillId="0" borderId="43" xfId="0" applyFont="1" applyBorder="1" applyAlignment="1" applyProtection="1">
      <alignment horizontal="right" vertical="center"/>
      <protection locked="0" hidden="1"/>
    </xf>
    <xf numFmtId="0" fontId="49" fillId="0" borderId="35" xfId="0" applyFont="1" applyBorder="1" applyAlignment="1" applyProtection="1">
      <alignment horizontal="right" vertical="center"/>
      <protection locked="0" hidden="1"/>
    </xf>
    <xf numFmtId="0" fontId="49" fillId="0" borderId="72" xfId="0" applyFont="1" applyBorder="1" applyAlignment="1" applyProtection="1">
      <alignment horizontal="right" vertical="center"/>
      <protection locked="0" hidden="1"/>
    </xf>
    <xf numFmtId="0" fontId="49" fillId="0" borderId="20" xfId="0" applyFont="1" applyBorder="1" applyAlignment="1" applyProtection="1">
      <alignment horizontal="right" vertical="center"/>
      <protection locked="0" hidden="1"/>
    </xf>
    <xf numFmtId="0" fontId="49" fillId="0" borderId="46" xfId="0" applyFont="1" applyBorder="1" applyAlignment="1" applyProtection="1">
      <alignment horizontal="right" vertical="center"/>
      <protection locked="0" hidden="1"/>
    </xf>
    <xf numFmtId="177" fontId="59" fillId="0" borderId="0" xfId="0" applyNumberFormat="1" applyFont="1" applyBorder="1" applyAlignment="1" applyProtection="1">
      <alignment horizontal="left" vertical="center"/>
      <protection locked="0" hidden="1"/>
    </xf>
    <xf numFmtId="0" fontId="49" fillId="0" borderId="0" xfId="0" applyFont="1" applyBorder="1" applyAlignment="1" applyProtection="1">
      <alignment horizontal="right" vertical="center"/>
      <protection locked="0" hidden="1"/>
    </xf>
    <xf numFmtId="0" fontId="49" fillId="0" borderId="1" xfId="0" applyFont="1" applyBorder="1" applyAlignment="1" applyProtection="1">
      <alignment horizontal="right" vertical="center"/>
      <protection locked="0" hidden="1"/>
    </xf>
    <xf numFmtId="0" fontId="49" fillId="0" borderId="33" xfId="0" applyFont="1" applyBorder="1" applyAlignment="1" applyProtection="1">
      <alignment horizontal="left" vertical="center"/>
      <protection locked="0" hidden="1"/>
    </xf>
    <xf numFmtId="0" fontId="49" fillId="0" borderId="41" xfId="0" applyFont="1" applyBorder="1" applyAlignment="1" applyProtection="1">
      <alignment horizontal="left" vertical="center"/>
      <protection locked="0" hidden="1"/>
    </xf>
    <xf numFmtId="0" fontId="49" fillId="0" borderId="41" xfId="0" applyFont="1" applyBorder="1" applyAlignment="1" applyProtection="1">
      <alignment horizontal="right" vertical="center"/>
      <protection locked="0" hidden="1"/>
    </xf>
    <xf numFmtId="0" fontId="49" fillId="0" borderId="38" xfId="0" applyFont="1" applyBorder="1" applyAlignment="1" applyProtection="1">
      <alignment horizontal="left" vertical="center"/>
      <protection locked="0" hidden="1"/>
    </xf>
    <xf numFmtId="0" fontId="49" fillId="0" borderId="20" xfId="0" applyFont="1" applyBorder="1" applyAlignment="1" applyProtection="1">
      <alignment horizontal="left" vertical="center"/>
      <protection locked="0" hidden="1"/>
    </xf>
    <xf numFmtId="0" fontId="49" fillId="0" borderId="66" xfId="0" applyFont="1" applyBorder="1" applyAlignment="1" applyProtection="1">
      <alignment horizontal="right" vertical="top"/>
      <protection locked="0" hidden="1"/>
    </xf>
    <xf numFmtId="0" fontId="49" fillId="0" borderId="64" xfId="0" applyFont="1" applyBorder="1" applyAlignment="1" applyProtection="1">
      <alignment horizontal="right" vertical="top"/>
      <protection locked="0" hidden="1"/>
    </xf>
    <xf numFmtId="0" fontId="49" fillId="0" borderId="13" xfId="0" applyFont="1" applyBorder="1" applyAlignment="1" applyProtection="1">
      <alignment horizontal="left" vertical="center"/>
      <protection locked="0" hidden="1"/>
    </xf>
    <xf numFmtId="0" fontId="49" fillId="0" borderId="7" xfId="0" applyFont="1" applyBorder="1" applyAlignment="1" applyProtection="1">
      <alignment horizontal="right" vertical="center"/>
      <protection locked="0" hidden="1"/>
    </xf>
    <xf numFmtId="0" fontId="49" fillId="0" borderId="14" xfId="0" applyFont="1" applyBorder="1" applyAlignment="1" applyProtection="1">
      <alignment horizontal="right" vertical="center"/>
      <protection locked="0" hidden="1"/>
    </xf>
    <xf numFmtId="0" fontId="49" fillId="0" borderId="7" xfId="0" applyFont="1" applyBorder="1" applyAlignment="1" applyProtection="1">
      <alignment horizontal="right" vertical="top"/>
      <protection locked="0" hidden="1"/>
    </xf>
    <xf numFmtId="0" fontId="49" fillId="0" borderId="5" xfId="0" applyFont="1" applyBorder="1" applyAlignment="1" applyProtection="1">
      <alignment horizontal="right" vertical="top"/>
      <protection locked="0" hidden="1"/>
    </xf>
    <xf numFmtId="0" fontId="48" fillId="0" borderId="14" xfId="0" applyFont="1" applyBorder="1" applyAlignment="1" applyProtection="1">
      <alignment horizontal="left" vertical="center" wrapText="1"/>
      <protection locked="0" hidden="1"/>
    </xf>
    <xf numFmtId="0" fontId="48" fillId="0" borderId="0" xfId="0" applyFont="1" applyBorder="1" applyAlignment="1" applyProtection="1">
      <alignment horizontal="left" vertical="center"/>
      <protection locked="0" hidden="1"/>
    </xf>
    <xf numFmtId="0" fontId="49" fillId="0" borderId="35" xfId="0" applyFont="1" applyBorder="1" applyAlignment="1" applyProtection="1">
      <alignment horizontal="left" vertical="center"/>
      <protection locked="0" hidden="1"/>
    </xf>
    <xf numFmtId="0" fontId="49" fillId="0" borderId="37" xfId="0" applyFont="1" applyBorder="1" applyAlignment="1" applyProtection="1">
      <alignment horizontal="left" vertical="center"/>
      <protection locked="0" hidden="1"/>
    </xf>
    <xf numFmtId="0" fontId="48" fillId="0" borderId="1" xfId="0" applyFont="1" applyBorder="1" applyAlignment="1" applyProtection="1">
      <alignment horizontal="left" vertical="center"/>
      <protection locked="0" hidden="1"/>
    </xf>
    <xf numFmtId="0" fontId="48" fillId="0" borderId="19" xfId="0" applyFont="1" applyBorder="1" applyAlignment="1" applyProtection="1">
      <alignment horizontal="left" vertical="center" wrapText="1"/>
      <protection locked="0" hidden="1"/>
    </xf>
    <xf numFmtId="0" fontId="48" fillId="0" borderId="19" xfId="0" applyFont="1" applyBorder="1" applyAlignment="1" applyProtection="1">
      <alignment horizontal="left" vertical="center"/>
      <protection locked="0" hidden="1"/>
    </xf>
    <xf numFmtId="0" fontId="59" fillId="0" borderId="0" xfId="0" applyFont="1" applyAlignment="1" applyProtection="1">
      <alignment horizontal="left" vertical="center"/>
      <protection locked="0" hidden="1"/>
    </xf>
    <xf numFmtId="185" fontId="59" fillId="0" borderId="0" xfId="0" applyNumberFormat="1" applyFont="1" applyBorder="1" applyAlignment="1" applyProtection="1">
      <alignment horizontal="right" vertical="center"/>
      <protection locked="0" hidden="1"/>
    </xf>
    <xf numFmtId="0" fontId="48" fillId="0" borderId="8" xfId="0" applyFont="1" applyBorder="1" applyAlignment="1" applyProtection="1">
      <alignment horizontal="right" vertical="center"/>
      <protection locked="0" hidden="1"/>
    </xf>
    <xf numFmtId="0" fontId="48" fillId="0" borderId="13" xfId="0" applyFont="1" applyBorder="1" applyAlignment="1" applyProtection="1">
      <alignment horizontal="right" vertical="center"/>
      <protection locked="0" hidden="1"/>
    </xf>
    <xf numFmtId="0" fontId="48" fillId="0" borderId="18" xfId="0" applyFont="1" applyBorder="1" applyAlignment="1" applyProtection="1">
      <alignment horizontal="left" vertical="center" wrapText="1"/>
      <protection locked="0" hidden="1"/>
    </xf>
    <xf numFmtId="0" fontId="48" fillId="0" borderId="54" xfId="0" applyFont="1" applyBorder="1" applyAlignment="1" applyProtection="1">
      <alignment horizontal="right" vertical="center" wrapText="1"/>
      <protection locked="0" hidden="1"/>
    </xf>
    <xf numFmtId="0" fontId="48" fillId="0" borderId="18" xfId="0" applyFont="1" applyBorder="1" applyAlignment="1" applyProtection="1">
      <alignment horizontal="right" vertical="center" wrapText="1"/>
      <protection locked="0" hidden="1"/>
    </xf>
    <xf numFmtId="0" fontId="49" fillId="0" borderId="3" xfId="0" applyFont="1" applyBorder="1" applyAlignment="1" applyProtection="1">
      <alignment horizontal="left" vertical="center"/>
      <protection locked="0" hidden="1"/>
    </xf>
    <xf numFmtId="0" fontId="49" fillId="0" borderId="0" xfId="0" applyFont="1" applyBorder="1" applyAlignment="1" applyProtection="1">
      <alignment horizontal="left" vertical="center"/>
      <protection locked="0" hidden="1"/>
    </xf>
    <xf numFmtId="0" fontId="49" fillId="0" borderId="70" xfId="0" applyFont="1" applyBorder="1" applyAlignment="1" applyProtection="1">
      <alignment horizontal="left" vertical="top"/>
      <protection locked="0" hidden="1"/>
    </xf>
    <xf numFmtId="0" fontId="49" fillId="0" borderId="64" xfId="0" applyFont="1" applyBorder="1" applyAlignment="1" applyProtection="1">
      <alignment horizontal="left" vertical="top"/>
      <protection locked="0" hidden="1"/>
    </xf>
    <xf numFmtId="0" fontId="49" fillId="0" borderId="24" xfId="0" applyFont="1" applyBorder="1" applyAlignment="1" applyProtection="1">
      <alignment horizontal="left" vertical="center"/>
      <protection locked="0" hidden="1"/>
    </xf>
    <xf numFmtId="0" fontId="49" fillId="0" borderId="22" xfId="0" applyFont="1" applyBorder="1" applyAlignment="1" applyProtection="1">
      <alignment horizontal="left" vertical="center"/>
      <protection locked="0" hidden="1"/>
    </xf>
    <xf numFmtId="0" fontId="48" fillId="0" borderId="0" xfId="0" applyFont="1" applyBorder="1" applyAlignment="1" applyProtection="1">
      <alignment horizontal="right" vertical="center"/>
      <protection locked="0" hidden="1"/>
    </xf>
    <xf numFmtId="0" fontId="49" fillId="0" borderId="24" xfId="0" applyFont="1" applyBorder="1" applyAlignment="1" applyProtection="1">
      <alignment horizontal="right" vertical="center"/>
      <protection locked="0" hidden="1"/>
    </xf>
    <xf numFmtId="0" fontId="49" fillId="0" borderId="13" xfId="0" applyFont="1" applyBorder="1" applyAlignment="1" applyProtection="1">
      <alignment horizontal="right" vertical="center"/>
      <protection locked="0" hidden="1"/>
    </xf>
    <xf numFmtId="0" fontId="49" fillId="0" borderId="9" xfId="0" applyFont="1" applyBorder="1" applyAlignment="1" applyProtection="1">
      <alignment horizontal="right" vertical="center"/>
      <protection locked="0" hidden="1"/>
    </xf>
    <xf numFmtId="0" fontId="59" fillId="0" borderId="0" xfId="0" applyFont="1" applyBorder="1" applyAlignment="1" applyProtection="1">
      <alignment horizontal="left" vertical="center"/>
      <protection locked="0" hidden="1"/>
    </xf>
    <xf numFmtId="0" fontId="59" fillId="0" borderId="0" xfId="0" applyFont="1" applyBorder="1" applyAlignment="1" applyProtection="1">
      <alignment horizontal="right" vertical="center"/>
      <protection locked="0" hidden="1"/>
    </xf>
    <xf numFmtId="0" fontId="49" fillId="0" borderId="8" xfId="0" applyFont="1" applyBorder="1" applyAlignment="1" applyProtection="1">
      <alignment horizontal="left" vertical="center"/>
      <protection locked="0" hidden="1"/>
    </xf>
    <xf numFmtId="0" fontId="48" fillId="0" borderId="13" xfId="0" applyFont="1" applyBorder="1" applyAlignment="1" applyProtection="1">
      <alignment horizontal="left" vertical="center"/>
      <protection locked="0" hidden="1"/>
    </xf>
    <xf numFmtId="0" fontId="48" fillId="0" borderId="7" xfId="0" applyFont="1" applyBorder="1" applyAlignment="1" applyProtection="1">
      <alignment horizontal="right" vertical="center" wrapText="1"/>
      <protection locked="0" hidden="1"/>
    </xf>
    <xf numFmtId="0" fontId="48" fillId="0" borderId="14" xfId="0" applyFont="1" applyBorder="1" applyAlignment="1" applyProtection="1">
      <alignment horizontal="right" vertical="center" wrapText="1"/>
      <protection locked="0" hidden="1"/>
    </xf>
    <xf numFmtId="0" fontId="49" fillId="0" borderId="38" xfId="0" applyFont="1" applyBorder="1" applyAlignment="1" applyProtection="1">
      <alignment horizontal="right" vertical="center"/>
      <protection locked="0" hidden="1"/>
    </xf>
    <xf numFmtId="0" fontId="49" fillId="0" borderId="70" xfId="0" applyFont="1" applyBorder="1" applyAlignment="1" applyProtection="1">
      <alignment horizontal="right" vertical="center"/>
      <protection locked="0" hidden="1"/>
    </xf>
    <xf numFmtId="0" fontId="49" fillId="0" borderId="64" xfId="0" applyFont="1" applyBorder="1" applyAlignment="1" applyProtection="1">
      <alignment horizontal="right" vertical="center"/>
      <protection locked="0" hidden="1"/>
    </xf>
    <xf numFmtId="0" fontId="48" fillId="0" borderId="3" xfId="0" applyFont="1" applyBorder="1" applyAlignment="1" applyProtection="1">
      <alignment horizontal="right" vertical="center"/>
      <protection locked="0" hidden="1"/>
    </xf>
    <xf numFmtId="0" fontId="48" fillId="0" borderId="8" xfId="0" applyFont="1" applyBorder="1" applyAlignment="1" applyProtection="1">
      <alignment horizontal="right" vertical="center" wrapText="1"/>
      <protection locked="0" hidden="1"/>
    </xf>
    <xf numFmtId="0" fontId="48" fillId="0" borderId="13" xfId="0" applyFont="1" applyBorder="1" applyAlignment="1" applyProtection="1">
      <alignment horizontal="right" vertical="center" wrapText="1"/>
      <protection locked="0" hidden="1"/>
    </xf>
    <xf numFmtId="0" fontId="48" fillId="0" borderId="13" xfId="0" applyFont="1" applyBorder="1" applyAlignment="1" applyProtection="1">
      <alignment horizontal="left" vertical="center" wrapText="1"/>
      <protection locked="0" hidden="1"/>
    </xf>
    <xf numFmtId="0" fontId="48" fillId="0" borderId="9" xfId="0" applyFont="1" applyBorder="1" applyAlignment="1" applyProtection="1">
      <alignment horizontal="left" vertical="center" wrapText="1"/>
      <protection locked="0" hidden="1"/>
    </xf>
    <xf numFmtId="0" fontId="48" fillId="0" borderId="10" xfId="0" applyFont="1" applyBorder="1" applyAlignment="1" applyProtection="1">
      <alignment horizontal="right" vertical="center" wrapText="1"/>
      <protection locked="0" hidden="1"/>
    </xf>
    <xf numFmtId="0" fontId="48" fillId="0" borderId="19" xfId="0" applyFont="1" applyBorder="1" applyAlignment="1" applyProtection="1">
      <alignment horizontal="right" vertical="center"/>
      <protection locked="0" hidden="1"/>
    </xf>
    <xf numFmtId="0" fontId="49" fillId="0" borderId="8" xfId="0" applyFont="1" applyBorder="1" applyAlignment="1" applyProtection="1">
      <alignment horizontal="right" vertical="center"/>
      <protection locked="0" hidden="1"/>
    </xf>
    <xf numFmtId="0" fontId="49" fillId="0" borderId="70" xfId="0" applyFont="1" applyBorder="1" applyAlignment="1" applyProtection="1">
      <alignment horizontal="right" vertical="top"/>
      <protection locked="0" hidden="1"/>
    </xf>
    <xf numFmtId="0" fontId="50" fillId="0" borderId="7" xfId="0" applyFont="1" applyBorder="1" applyAlignment="1" applyProtection="1">
      <alignment horizontal="right" vertical="center" wrapText="1"/>
      <protection locked="0" hidden="1"/>
    </xf>
    <xf numFmtId="0" fontId="49" fillId="0" borderId="14" xfId="0" applyFont="1" applyBorder="1" applyAlignment="1" applyProtection="1">
      <alignment horizontal="right" vertical="center" wrapText="1"/>
      <protection locked="0" hidden="1"/>
    </xf>
    <xf numFmtId="0" fontId="49" fillId="0" borderId="7" xfId="0" applyFont="1" applyBorder="1" applyAlignment="1" applyProtection="1">
      <alignment horizontal="right" vertical="center" wrapText="1"/>
      <protection locked="0" hidden="1"/>
    </xf>
    <xf numFmtId="49" fontId="48" fillId="0" borderId="7" xfId="0" applyNumberFormat="1" applyFont="1" applyBorder="1" applyAlignment="1" applyProtection="1">
      <alignment horizontal="right" vertical="center" wrapText="1"/>
      <protection locked="0" hidden="1"/>
    </xf>
    <xf numFmtId="49" fontId="48" fillId="0" borderId="14" xfId="0" applyNumberFormat="1" applyFont="1" applyBorder="1" applyAlignment="1" applyProtection="1">
      <alignment horizontal="right" vertical="center" wrapText="1"/>
      <protection locked="0" hidden="1"/>
    </xf>
    <xf numFmtId="0" fontId="54" fillId="0" borderId="10" xfId="0" applyFont="1" applyBorder="1" applyAlignment="1" applyProtection="1">
      <alignment horizontal="right" vertical="center" wrapText="1"/>
      <protection locked="0" hidden="1"/>
    </xf>
    <xf numFmtId="0" fontId="54" fillId="0" borderId="69" xfId="0" applyFont="1" applyBorder="1" applyAlignment="1" applyProtection="1">
      <alignment horizontal="right" vertical="center" wrapText="1"/>
      <protection locked="0" hidden="1"/>
    </xf>
    <xf numFmtId="0" fontId="54" fillId="0" borderId="24" xfId="0" applyFont="1" applyBorder="1" applyAlignment="1" applyProtection="1">
      <alignment horizontal="right" vertical="center" wrapText="1"/>
      <protection locked="0" hidden="1"/>
    </xf>
    <xf numFmtId="0" fontId="54" fillId="0" borderId="68" xfId="0" applyFont="1" applyBorder="1" applyAlignment="1" applyProtection="1">
      <alignment horizontal="right" vertical="center" wrapText="1"/>
      <protection locked="0" hidden="1"/>
    </xf>
    <xf numFmtId="0" fontId="60" fillId="0" borderId="0" xfId="0" applyFont="1" applyFill="1" applyAlignment="1" applyProtection="1">
      <alignment horizontal="right" vertical="center"/>
      <protection locked="0" hidden="1"/>
    </xf>
    <xf numFmtId="0" fontId="48" fillId="0" borderId="7" xfId="0" applyFont="1" applyBorder="1" applyAlignment="1" applyProtection="1">
      <alignment horizontal="right" vertical="center"/>
      <protection locked="0" hidden="1"/>
    </xf>
    <xf numFmtId="0" fontId="48" fillId="0" borderId="14" xfId="0" applyFont="1" applyBorder="1" applyAlignment="1" applyProtection="1">
      <alignment horizontal="right" vertical="center"/>
      <protection locked="0" hidden="1"/>
    </xf>
    <xf numFmtId="0" fontId="48" fillId="0" borderId="10" xfId="0" applyFont="1" applyBorder="1" applyAlignment="1" applyProtection="1">
      <alignment horizontal="right" vertical="center"/>
      <protection locked="0" hidden="1"/>
    </xf>
    <xf numFmtId="0" fontId="54" fillId="0" borderId="8" xfId="0" applyFont="1" applyBorder="1" applyAlignment="1" applyProtection="1">
      <alignment horizontal="right" vertical="center" wrapText="1"/>
      <protection locked="0" hidden="1"/>
    </xf>
    <xf numFmtId="0" fontId="54" fillId="0" borderId="13" xfId="0" applyFont="1" applyBorder="1" applyAlignment="1" applyProtection="1">
      <alignment horizontal="right" vertical="center" wrapText="1"/>
      <protection locked="0" hidden="1"/>
    </xf>
    <xf numFmtId="0" fontId="54" fillId="0" borderId="9" xfId="0" applyFont="1" applyBorder="1" applyAlignment="1" applyProtection="1">
      <alignment horizontal="right" vertical="center" wrapText="1"/>
      <protection locked="0" hidden="1"/>
    </xf>
    <xf numFmtId="0" fontId="54" fillId="0" borderId="3" xfId="0" applyFont="1" applyBorder="1" applyAlignment="1" applyProtection="1">
      <alignment horizontal="right" vertical="center" wrapText="1"/>
      <protection locked="0" hidden="1"/>
    </xf>
    <xf numFmtId="0" fontId="54" fillId="0" borderId="0" xfId="0" applyFont="1" applyBorder="1" applyAlignment="1" applyProtection="1">
      <alignment horizontal="right" vertical="center" wrapText="1"/>
      <protection locked="0" hidden="1"/>
    </xf>
    <xf numFmtId="0" fontId="54" fillId="0" borderId="1" xfId="0" applyFont="1" applyBorder="1" applyAlignment="1" applyProtection="1">
      <alignment horizontal="right" vertical="center" wrapText="1"/>
      <protection locked="0" hidden="1"/>
    </xf>
    <xf numFmtId="0" fontId="54" fillId="0" borderId="19" xfId="0" applyFont="1" applyBorder="1" applyAlignment="1" applyProtection="1">
      <alignment horizontal="right" vertical="center" wrapText="1"/>
      <protection locked="0" hidden="1"/>
    </xf>
    <xf numFmtId="0" fontId="54" fillId="0" borderId="12" xfId="0" applyFont="1" applyBorder="1" applyAlignment="1" applyProtection="1">
      <alignment horizontal="right" vertical="center" wrapText="1"/>
      <protection locked="0" hidden="1"/>
    </xf>
    <xf numFmtId="0" fontId="50" fillId="0" borderId="10" xfId="0" applyFont="1" applyBorder="1" applyAlignment="1" applyProtection="1">
      <alignment horizontal="right" vertical="center" wrapText="1"/>
      <protection locked="0" hidden="1"/>
    </xf>
    <xf numFmtId="0" fontId="32" fillId="7" borderId="10" xfId="0" applyNumberFormat="1" applyFont="1" applyFill="1" applyBorder="1" applyAlignment="1" applyProtection="1">
      <alignment horizontal="right" vertical="center" wrapText="1"/>
      <protection locked="0" hidden="1"/>
    </xf>
    <xf numFmtId="0" fontId="32" fillId="7" borderId="19" xfId="0" applyNumberFormat="1" applyFont="1" applyFill="1" applyBorder="1" applyAlignment="1" applyProtection="1">
      <alignment horizontal="right" vertical="center" wrapText="1"/>
      <protection locked="0" hidden="1"/>
    </xf>
    <xf numFmtId="0" fontId="48" fillId="0" borderId="9" xfId="0" applyFont="1" applyBorder="1" applyAlignment="1" applyProtection="1">
      <alignment horizontal="right" vertical="center" wrapText="1"/>
      <protection locked="0" hidden="1"/>
    </xf>
    <xf numFmtId="0" fontId="49" fillId="0" borderId="8" xfId="0" applyFont="1" applyBorder="1" applyAlignment="1" applyProtection="1">
      <alignment horizontal="right" vertical="center" wrapText="1"/>
      <protection locked="0" hidden="1"/>
    </xf>
    <xf numFmtId="0" fontId="49" fillId="0" borderId="13" xfId="0" applyFont="1" applyBorder="1" applyAlignment="1" applyProtection="1">
      <alignment horizontal="right" vertical="center" wrapText="1"/>
      <protection locked="0" hidden="1"/>
    </xf>
    <xf numFmtId="196" fontId="28" fillId="7" borderId="109" xfId="0" applyNumberFormat="1" applyFont="1" applyFill="1" applyBorder="1" applyAlignment="1" applyProtection="1">
      <alignment horizontal="center" vertical="center" wrapText="1"/>
      <protection locked="0" hidden="1"/>
    </xf>
    <xf numFmtId="196" fontId="27" fillId="7" borderId="0" xfId="0" applyNumberFormat="1" applyFont="1" applyFill="1" applyBorder="1" applyAlignment="1" applyProtection="1">
      <alignment horizontal="center" vertical="center" wrapText="1"/>
      <protection locked="0" hidden="1"/>
    </xf>
    <xf numFmtId="0" fontId="72" fillId="0" borderId="60" xfId="0" applyFont="1" applyBorder="1" applyAlignment="1" applyProtection="1">
      <alignment horizontal="right" vertical="center"/>
      <protection locked="0" hidden="1"/>
    </xf>
    <xf numFmtId="0" fontId="60" fillId="0" borderId="0" xfId="0" applyFont="1" applyFill="1" applyAlignment="1" applyProtection="1">
      <alignment horizontal="left" vertical="center"/>
      <protection locked="0" hidden="1"/>
    </xf>
    <xf numFmtId="0" fontId="54" fillId="0" borderId="15" xfId="0" applyFont="1" applyBorder="1" applyAlignment="1" applyProtection="1">
      <alignment horizontal="left" vertical="center" wrapText="1"/>
      <protection locked="0" hidden="1"/>
    </xf>
    <xf numFmtId="0" fontId="54" fillId="0" borderId="22" xfId="0" applyFont="1" applyBorder="1" applyAlignment="1" applyProtection="1">
      <alignment horizontal="left" vertical="center" wrapText="1"/>
      <protection locked="0" hidden="1"/>
    </xf>
    <xf numFmtId="0" fontId="54" fillId="0" borderId="16" xfId="0" applyFont="1" applyBorder="1" applyAlignment="1" applyProtection="1">
      <alignment horizontal="left" vertical="center" wrapText="1"/>
      <protection locked="0" hidden="1"/>
    </xf>
    <xf numFmtId="0" fontId="54" fillId="0" borderId="0" xfId="0" applyFont="1" applyBorder="1" applyAlignment="1" applyProtection="1">
      <alignment horizontal="left" vertical="center" wrapText="1"/>
      <protection locked="0" hidden="1"/>
    </xf>
    <xf numFmtId="0" fontId="54" fillId="0" borderId="17" xfId="0" applyFont="1" applyBorder="1" applyAlignment="1" applyProtection="1">
      <alignment horizontal="left" vertical="center" wrapText="1"/>
      <protection locked="0" hidden="1"/>
    </xf>
    <xf numFmtId="0" fontId="54" fillId="0" borderId="19" xfId="0" applyFont="1" applyBorder="1" applyAlignment="1" applyProtection="1">
      <alignment horizontal="left" vertical="center" wrapText="1"/>
      <protection locked="0" hidden="1"/>
    </xf>
    <xf numFmtId="0" fontId="32" fillId="7" borderId="19" xfId="0" applyNumberFormat="1" applyFont="1" applyFill="1" applyBorder="1" applyAlignment="1" applyProtection="1">
      <alignment horizontal="left" vertical="center" wrapText="1"/>
      <protection locked="0" hidden="1"/>
    </xf>
    <xf numFmtId="0" fontId="49" fillId="0" borderId="13" xfId="0" applyFont="1" applyBorder="1" applyAlignment="1" applyProtection="1">
      <alignment horizontal="left" vertical="center" wrapText="1"/>
      <protection locked="0" hidden="1"/>
    </xf>
    <xf numFmtId="49" fontId="48" fillId="0" borderId="19" xfId="0" applyNumberFormat="1" applyFont="1" applyBorder="1" applyAlignment="1" applyProtection="1">
      <alignment horizontal="left" vertical="center" wrapText="1"/>
      <protection locked="0" hidden="1"/>
    </xf>
    <xf numFmtId="49" fontId="48" fillId="0" borderId="14" xfId="0" applyNumberFormat="1" applyFont="1" applyBorder="1" applyAlignment="1" applyProtection="1">
      <alignment horizontal="left" vertical="center" wrapText="1"/>
      <protection locked="0" hidden="1"/>
    </xf>
    <xf numFmtId="0" fontId="30" fillId="7" borderId="0" xfId="0" applyNumberFormat="1" applyFont="1" applyFill="1" applyBorder="1" applyAlignment="1" applyProtection="1">
      <alignment horizontal="center" vertical="top"/>
      <protection locked="0" hidden="1"/>
    </xf>
    <xf numFmtId="0" fontId="71" fillId="7" borderId="0" xfId="0" applyNumberFormat="1" applyFont="1" applyFill="1" applyBorder="1" applyAlignment="1" applyProtection="1">
      <alignment horizontal="center" vertical="top"/>
      <protection locked="0" hidden="1"/>
    </xf>
    <xf numFmtId="0" fontId="32" fillId="7" borderId="51" xfId="0" applyNumberFormat="1" applyFont="1" applyFill="1" applyBorder="1" applyAlignment="1" applyProtection="1">
      <alignment horizontal="right"/>
      <protection locked="0" hidden="1"/>
    </xf>
    <xf numFmtId="0" fontId="29" fillId="7" borderId="0" xfId="0" applyNumberFormat="1" applyFont="1" applyFill="1" applyBorder="1" applyAlignment="1" applyProtection="1">
      <alignment horizontal="right" vertical="center"/>
      <protection locked="0" hidden="1"/>
    </xf>
    <xf numFmtId="196" fontId="41" fillId="7" borderId="110" xfId="0" applyNumberFormat="1" applyFont="1" applyFill="1" applyBorder="1" applyAlignment="1" applyProtection="1">
      <alignment horizontal="center" vertical="center"/>
      <protection locked="0" hidden="1"/>
    </xf>
    <xf numFmtId="196" fontId="41" fillId="7" borderId="111" xfId="0" applyNumberFormat="1" applyFont="1" applyFill="1" applyBorder="1" applyAlignment="1" applyProtection="1">
      <alignment horizontal="center" vertical="center"/>
      <protection locked="0" hidden="1"/>
    </xf>
    <xf numFmtId="0" fontId="66" fillId="0" borderId="0" xfId="0" applyFont="1" applyAlignment="1" applyProtection="1">
      <alignment horizontal="left" vertical="top"/>
      <protection locked="0" hidden="1"/>
    </xf>
    <xf numFmtId="0" fontId="70" fillId="7" borderId="51" xfId="0" applyNumberFormat="1" applyFont="1" applyFill="1" applyBorder="1" applyAlignment="1" applyProtection="1">
      <alignment horizontal="center" vertical="center"/>
      <protection locked="0" hidden="1"/>
    </xf>
    <xf numFmtId="0" fontId="33" fillId="7" borderId="51" xfId="0" applyNumberFormat="1" applyFont="1" applyFill="1" applyBorder="1" applyAlignment="1" applyProtection="1">
      <alignment horizontal="center" vertical="center"/>
      <protection locked="0" hidden="1"/>
    </xf>
    <xf numFmtId="0" fontId="54" fillId="0" borderId="10" xfId="0" applyFont="1" applyBorder="1" applyAlignment="1" applyProtection="1">
      <alignment horizontal="left" vertical="center" wrapText="1"/>
      <protection locked="0" hidden="1"/>
    </xf>
    <xf numFmtId="0" fontId="54" fillId="0" borderId="8" xfId="0" applyFont="1" applyBorder="1" applyAlignment="1" applyProtection="1">
      <alignment horizontal="left" vertical="center" wrapText="1"/>
      <protection locked="0" hidden="1"/>
    </xf>
    <xf numFmtId="0" fontId="54" fillId="0" borderId="13" xfId="0" applyFont="1" applyBorder="1" applyAlignment="1" applyProtection="1">
      <alignment horizontal="left" vertical="center" wrapText="1"/>
      <protection locked="0" hidden="1"/>
    </xf>
    <xf numFmtId="0" fontId="54" fillId="0" borderId="3" xfId="0" applyFont="1" applyBorder="1" applyAlignment="1" applyProtection="1">
      <alignment horizontal="left" vertical="center" wrapText="1"/>
      <protection locked="0" hidden="1"/>
    </xf>
    <xf numFmtId="0" fontId="49" fillId="0" borderId="14" xfId="0" applyFont="1" applyBorder="1" applyAlignment="1" applyProtection="1">
      <alignment horizontal="left" vertical="center" wrapText="1"/>
      <protection locked="0" hidden="1"/>
    </xf>
    <xf numFmtId="0" fontId="49" fillId="0" borderId="14" xfId="0" applyFont="1" applyBorder="1" applyAlignment="1" applyProtection="1">
      <alignment vertical="center" wrapText="1"/>
      <protection locked="0" hidden="1"/>
    </xf>
    <xf numFmtId="0" fontId="49" fillId="0" borderId="14" xfId="0" applyFont="1" applyBorder="1" applyAlignment="1" applyProtection="1">
      <alignment horizontal="left" vertical="center"/>
      <protection locked="0" hidden="1"/>
    </xf>
    <xf numFmtId="0" fontId="49" fillId="0" borderId="18" xfId="0" applyFont="1" applyBorder="1" applyAlignment="1" applyProtection="1">
      <alignment horizontal="left" vertical="center"/>
      <protection locked="0" hidden="1"/>
    </xf>
    <xf numFmtId="0" fontId="186" fillId="0" borderId="0" xfId="0" applyFont="1" applyAlignment="1" applyProtection="1">
      <alignment horizontal="left" vertical="top" wrapText="1"/>
      <protection locked="0" hidden="1"/>
    </xf>
    <xf numFmtId="49" fontId="48" fillId="0" borderId="10" xfId="0" applyNumberFormat="1" applyFont="1" applyBorder="1" applyAlignment="1" applyProtection="1">
      <alignment horizontal="right" vertical="center" wrapText="1"/>
      <protection locked="0" hidden="1"/>
    </xf>
    <xf numFmtId="49" fontId="48" fillId="0" borderId="19" xfId="0" applyNumberFormat="1" applyFont="1" applyBorder="1" applyAlignment="1" applyProtection="1">
      <alignment horizontal="right" vertical="center" wrapText="1"/>
      <protection locked="0" hidden="1"/>
    </xf>
    <xf numFmtId="0" fontId="27" fillId="7" borderId="0" xfId="0" applyNumberFormat="1" applyFont="1" applyFill="1" applyBorder="1" applyAlignment="1" applyProtection="1">
      <alignment horizontal="left"/>
      <protection locked="0" hidden="1"/>
    </xf>
    <xf numFmtId="196" fontId="131" fillId="7" borderId="109" xfId="0" applyNumberFormat="1" applyFont="1" applyFill="1" applyBorder="1" applyAlignment="1" applyProtection="1">
      <alignment horizontal="center" vertical="center" wrapText="1"/>
      <protection locked="0" hidden="1"/>
    </xf>
    <xf numFmtId="196" fontId="42" fillId="7" borderId="0" xfId="0" applyNumberFormat="1" applyFont="1" applyFill="1" applyBorder="1" applyAlignment="1" applyProtection="1">
      <alignment horizontal="center" vertical="center" wrapText="1"/>
      <protection locked="0" hidden="1"/>
    </xf>
    <xf numFmtId="0" fontId="48" fillId="0" borderId="8" xfId="0" applyFont="1" applyBorder="1" applyAlignment="1" applyProtection="1">
      <alignment horizontal="left" vertical="center" wrapText="1"/>
      <protection locked="0" hidden="1"/>
    </xf>
    <xf numFmtId="0" fontId="49" fillId="0" borderId="54" xfId="0" applyFont="1" applyBorder="1" applyAlignment="1" applyProtection="1">
      <alignment horizontal="right" vertical="center"/>
      <protection locked="0" hidden="1"/>
    </xf>
    <xf numFmtId="0" fontId="49" fillId="0" borderId="18" xfId="0" applyFont="1" applyBorder="1" applyAlignment="1" applyProtection="1">
      <alignment horizontal="right" vertical="center"/>
      <protection locked="0" hidden="1"/>
    </xf>
    <xf numFmtId="196" fontId="38" fillId="7" borderId="110" xfId="0" applyNumberFormat="1" applyFont="1" applyFill="1" applyBorder="1" applyAlignment="1" applyProtection="1">
      <alignment horizontal="center" vertical="center"/>
      <protection locked="0" hidden="1"/>
    </xf>
    <xf numFmtId="196" fontId="38" fillId="7" borderId="111" xfId="0" applyNumberFormat="1" applyFont="1" applyFill="1" applyBorder="1" applyAlignment="1" applyProtection="1">
      <alignment horizontal="center" vertical="center"/>
      <protection locked="0" hidden="1"/>
    </xf>
    <xf numFmtId="0" fontId="50" fillId="0" borderId="3" xfId="0" applyFont="1" applyBorder="1" applyAlignment="1" applyProtection="1">
      <alignment horizontal="right" vertical="center" wrapText="1"/>
      <protection locked="0" hidden="1"/>
    </xf>
    <xf numFmtId="0" fontId="54" fillId="0" borderId="39" xfId="0" applyFont="1" applyBorder="1" applyAlignment="1" applyProtection="1">
      <alignment horizontal="right" vertical="center" wrapText="1"/>
      <protection locked="0" hidden="1"/>
    </xf>
    <xf numFmtId="0" fontId="50" fillId="0" borderId="24" xfId="0" applyFont="1" applyBorder="1" applyAlignment="1" applyProtection="1">
      <alignment horizontal="right" vertical="center" wrapText="1"/>
      <protection locked="0" hidden="1"/>
    </xf>
    <xf numFmtId="0" fontId="49" fillId="0" borderId="47" xfId="0" applyFont="1" applyBorder="1" applyAlignment="1" applyProtection="1">
      <alignment horizontal="right" vertical="center"/>
      <protection locked="0" hidden="1"/>
    </xf>
    <xf numFmtId="0" fontId="49" fillId="0" borderId="44" xfId="0" applyFont="1" applyBorder="1" applyAlignment="1" applyProtection="1">
      <alignment horizontal="right" vertical="center"/>
      <protection locked="0" hidden="1"/>
    </xf>
    <xf numFmtId="0" fontId="49" fillId="0" borderId="66" xfId="0" applyFont="1" applyBorder="1" applyAlignment="1" applyProtection="1">
      <alignment horizontal="left" vertical="top"/>
      <protection locked="0" hidden="1"/>
    </xf>
    <xf numFmtId="0" fontId="49" fillId="0" borderId="25" xfId="0" applyFont="1" applyBorder="1" applyAlignment="1" applyProtection="1">
      <alignment horizontal="right" vertical="center"/>
      <protection locked="0" hidden="1"/>
    </xf>
    <xf numFmtId="0" fontId="49" fillId="0" borderId="48" xfId="0" applyFont="1" applyBorder="1" applyAlignment="1" applyProtection="1">
      <alignment horizontal="right" vertical="center"/>
      <protection locked="0" hidden="1"/>
    </xf>
    <xf numFmtId="0" fontId="49" fillId="0" borderId="70" xfId="0" applyFont="1" applyBorder="1" applyAlignment="1" applyProtection="1">
      <alignment horizontal="left" vertical="center"/>
      <protection locked="0" hidden="1"/>
    </xf>
    <xf numFmtId="0" fontId="49" fillId="0" borderId="66" xfId="0" applyFont="1" applyBorder="1" applyAlignment="1" applyProtection="1">
      <alignment horizontal="left" vertical="center"/>
      <protection locked="0" hidden="1"/>
    </xf>
    <xf numFmtId="0" fontId="27" fillId="7" borderId="0" xfId="0" applyFont="1" applyFill="1" applyBorder="1" applyAlignment="1" applyProtection="1">
      <alignment horizontal="left"/>
      <protection locked="0" hidden="1"/>
    </xf>
    <xf numFmtId="0" fontId="32" fillId="7" borderId="19" xfId="0" applyFont="1" applyFill="1" applyBorder="1" applyAlignment="1" applyProtection="1">
      <alignment horizontal="left" vertical="center" wrapText="1"/>
      <protection locked="0" hidden="1"/>
    </xf>
    <xf numFmtId="0" fontId="32" fillId="7" borderId="10" xfId="0" applyFont="1" applyFill="1" applyBorder="1" applyAlignment="1" applyProtection="1">
      <alignment horizontal="right" vertical="center" wrapText="1"/>
      <protection locked="0" hidden="1"/>
    </xf>
    <xf numFmtId="0" fontId="32" fillId="7" borderId="19" xfId="0" applyFont="1" applyFill="1" applyBorder="1" applyAlignment="1" applyProtection="1">
      <alignment horizontal="right" vertical="center" wrapText="1"/>
      <protection locked="0" hidden="1"/>
    </xf>
    <xf numFmtId="0" fontId="29" fillId="7" borderId="0" xfId="0" applyFont="1" applyFill="1" applyBorder="1" applyAlignment="1" applyProtection="1">
      <alignment horizontal="right" vertical="center"/>
      <protection locked="0" hidden="1"/>
    </xf>
    <xf numFmtId="0" fontId="30" fillId="7" borderId="0" xfId="0" applyFont="1" applyFill="1" applyBorder="1" applyAlignment="1" applyProtection="1">
      <alignment horizontal="center" vertical="top"/>
      <protection locked="0" hidden="1"/>
    </xf>
    <xf numFmtId="0" fontId="71" fillId="7" borderId="0" xfId="0" applyFont="1" applyFill="1" applyBorder="1" applyAlignment="1" applyProtection="1">
      <alignment horizontal="center" vertical="top"/>
      <protection locked="0" hidden="1"/>
    </xf>
    <xf numFmtId="0" fontId="32" fillId="7" borderId="51" xfId="0" applyFont="1" applyFill="1" applyBorder="1" applyAlignment="1" applyProtection="1">
      <alignment horizontal="right"/>
      <protection locked="0" hidden="1"/>
    </xf>
    <xf numFmtId="0" fontId="70" fillId="7" borderId="51" xfId="0" applyFont="1" applyFill="1" applyBorder="1" applyAlignment="1" applyProtection="1">
      <alignment horizontal="center" vertical="center"/>
      <protection locked="0" hidden="1"/>
    </xf>
    <xf numFmtId="0" fontId="33" fillId="7" borderId="51" xfId="0" applyFont="1" applyFill="1" applyBorder="1" applyAlignment="1" applyProtection="1">
      <alignment horizontal="center" vertical="center"/>
      <protection locked="0" hidden="1"/>
    </xf>
    <xf numFmtId="0" fontId="150" fillId="0" borderId="0" xfId="0" applyFont="1" applyAlignment="1" applyProtection="1">
      <alignment horizontal="left" vertical="top" wrapText="1"/>
      <protection locked="0" hidden="1"/>
    </xf>
    <xf numFmtId="180" fontId="59" fillId="0" borderId="0" xfId="0" applyNumberFormat="1" applyFont="1" applyAlignment="1" applyProtection="1">
      <alignment horizontal="right" vertical="center"/>
      <protection locked="0" hidden="1"/>
    </xf>
    <xf numFmtId="180" fontId="59" fillId="0" borderId="0" xfId="0" applyNumberFormat="1" applyFont="1" applyBorder="1" applyAlignment="1" applyProtection="1">
      <alignment horizontal="left" vertical="center"/>
      <protection locked="0" hidden="1"/>
    </xf>
    <xf numFmtId="189" fontId="128" fillId="7" borderId="8" xfId="0" applyNumberFormat="1" applyFont="1" applyFill="1" applyBorder="1" applyAlignment="1" applyProtection="1">
      <alignment horizontal="center" vertical="center" wrapText="1"/>
      <protection locked="0" hidden="1"/>
    </xf>
    <xf numFmtId="189" fontId="128" fillId="7" borderId="3" xfId="0" applyNumberFormat="1" applyFont="1" applyFill="1" applyBorder="1" applyAlignment="1" applyProtection="1">
      <alignment horizontal="center" vertical="center" wrapText="1"/>
      <protection locked="0" hidden="1"/>
    </xf>
    <xf numFmtId="189" fontId="128" fillId="7" borderId="10" xfId="0" applyNumberFormat="1" applyFont="1" applyFill="1" applyBorder="1" applyAlignment="1" applyProtection="1">
      <alignment horizontal="center" vertical="center" wrapText="1"/>
      <protection locked="0" hidden="1"/>
    </xf>
    <xf numFmtId="189" fontId="144" fillId="7" borderId="8" xfId="0" applyNumberFormat="1" applyFont="1" applyFill="1" applyBorder="1" applyAlignment="1" applyProtection="1">
      <alignment horizontal="center" vertical="center" wrapText="1"/>
      <protection locked="0" hidden="1"/>
    </xf>
    <xf numFmtId="189" fontId="144" fillId="7" borderId="3" xfId="0" applyNumberFormat="1" applyFont="1" applyFill="1" applyBorder="1" applyAlignment="1" applyProtection="1">
      <alignment horizontal="center" vertical="center" wrapText="1"/>
      <protection locked="0" hidden="1"/>
    </xf>
    <xf numFmtId="189" fontId="144" fillId="7" borderId="10" xfId="0" applyNumberFormat="1" applyFont="1" applyFill="1" applyBorder="1" applyAlignment="1" applyProtection="1">
      <alignment horizontal="center" vertical="center" wrapText="1"/>
      <protection locked="0" hidden="1"/>
    </xf>
    <xf numFmtId="189" fontId="128" fillId="7" borderId="13" xfId="0" applyNumberFormat="1" applyFont="1" applyFill="1" applyBorder="1" applyAlignment="1" applyProtection="1">
      <alignment horizontal="center" vertical="center" wrapText="1"/>
      <protection locked="0" hidden="1"/>
    </xf>
    <xf numFmtId="189" fontId="128" fillId="7" borderId="0" xfId="0" applyNumberFormat="1" applyFont="1" applyFill="1" applyBorder="1" applyAlignment="1" applyProtection="1">
      <alignment horizontal="center" vertical="center" wrapText="1"/>
      <protection locked="0" hidden="1"/>
    </xf>
    <xf numFmtId="189" fontId="128" fillId="7" borderId="19" xfId="0" applyNumberFormat="1" applyFont="1" applyFill="1" applyBorder="1" applyAlignment="1" applyProtection="1">
      <alignment horizontal="center" vertical="center" wrapText="1"/>
      <protection locked="0" hidden="1"/>
    </xf>
    <xf numFmtId="189" fontId="180" fillId="7" borderId="13" xfId="0" applyNumberFormat="1" applyFont="1" applyFill="1" applyBorder="1" applyAlignment="1" applyProtection="1">
      <alignment horizontal="center" vertical="center" wrapText="1"/>
      <protection locked="0" hidden="1"/>
    </xf>
    <xf numFmtId="189" fontId="144" fillId="7" borderId="0" xfId="0" applyNumberFormat="1" applyFont="1" applyFill="1" applyBorder="1" applyAlignment="1" applyProtection="1">
      <alignment horizontal="center" vertical="center" wrapText="1"/>
      <protection locked="0" hidden="1"/>
    </xf>
    <xf numFmtId="189" fontId="144" fillId="7" borderId="19" xfId="0" applyNumberFormat="1" applyFont="1" applyFill="1" applyBorder="1" applyAlignment="1" applyProtection="1">
      <alignment horizontal="center" vertical="center" wrapText="1"/>
      <protection locked="0" hidden="1"/>
    </xf>
    <xf numFmtId="189" fontId="128" fillId="7" borderId="9" xfId="0" applyNumberFormat="1" applyFont="1" applyFill="1" applyBorder="1" applyAlignment="1" applyProtection="1">
      <alignment horizontal="center" vertical="center" wrapText="1"/>
      <protection locked="0" hidden="1"/>
    </xf>
    <xf numFmtId="189" fontId="128" fillId="7" borderId="1" xfId="0" applyNumberFormat="1" applyFont="1" applyFill="1" applyBorder="1" applyAlignment="1" applyProtection="1">
      <alignment horizontal="center" vertical="center" wrapText="1"/>
      <protection locked="0" hidden="1"/>
    </xf>
    <xf numFmtId="189" fontId="128" fillId="7" borderId="12" xfId="0" applyNumberFormat="1" applyFont="1" applyFill="1" applyBorder="1" applyAlignment="1" applyProtection="1">
      <alignment horizontal="center" vertical="center" wrapText="1"/>
      <protection locked="0" hidden="1"/>
    </xf>
    <xf numFmtId="0" fontId="136" fillId="7" borderId="9" xfId="0" applyFont="1" applyFill="1" applyBorder="1" applyAlignment="1" applyProtection="1">
      <alignment horizontal="center" vertical="center" wrapText="1"/>
      <protection locked="0" hidden="1"/>
    </xf>
    <xf numFmtId="0" fontId="128" fillId="7" borderId="1" xfId="0" applyFont="1" applyFill="1" applyBorder="1" applyAlignment="1" applyProtection="1">
      <alignment horizontal="center" vertical="center" wrapText="1"/>
      <protection locked="0" hidden="1"/>
    </xf>
    <xf numFmtId="0" fontId="128" fillId="7" borderId="12" xfId="0" applyFont="1" applyFill="1" applyBorder="1" applyAlignment="1" applyProtection="1">
      <alignment horizontal="center" vertical="center" wrapText="1"/>
      <protection locked="0" hidden="1"/>
    </xf>
    <xf numFmtId="0" fontId="136" fillId="7" borderId="13" xfId="0" applyFont="1" applyFill="1" applyBorder="1" applyAlignment="1" applyProtection="1">
      <alignment horizontal="center" vertical="center" wrapText="1"/>
      <protection locked="0" hidden="1"/>
    </xf>
    <xf numFmtId="0" fontId="128" fillId="7" borderId="0" xfId="0" applyFont="1" applyFill="1" applyBorder="1" applyAlignment="1" applyProtection="1">
      <alignment horizontal="center" vertical="center" wrapText="1"/>
      <protection locked="0" hidden="1"/>
    </xf>
    <xf numFmtId="0" fontId="128" fillId="7" borderId="19" xfId="0" applyFont="1" applyFill="1" applyBorder="1" applyAlignment="1" applyProtection="1">
      <alignment horizontal="center" vertical="center" wrapText="1"/>
      <protection locked="0" hidden="1"/>
    </xf>
    <xf numFmtId="189" fontId="144" fillId="7" borderId="8" xfId="0" quotePrefix="1" applyNumberFormat="1" applyFont="1" applyFill="1" applyBorder="1" applyAlignment="1" applyProtection="1">
      <alignment horizontal="center" vertical="center" wrapText="1"/>
      <protection locked="0" hidden="1"/>
    </xf>
    <xf numFmtId="189" fontId="128" fillId="7" borderId="9" xfId="0" quotePrefix="1" applyNumberFormat="1" applyFont="1" applyFill="1" applyBorder="1" applyAlignment="1" applyProtection="1">
      <alignment horizontal="center" vertical="center" wrapText="1"/>
      <protection locked="0" hidden="1"/>
    </xf>
    <xf numFmtId="189" fontId="128" fillId="7" borderId="8" xfId="0" quotePrefix="1" applyNumberFormat="1" applyFont="1" applyFill="1" applyBorder="1" applyAlignment="1" applyProtection="1">
      <alignment horizontal="center" vertical="center" wrapText="1"/>
      <protection locked="0" hidden="1"/>
    </xf>
    <xf numFmtId="0" fontId="112" fillId="7" borderId="56" xfId="0" applyFont="1" applyFill="1" applyBorder="1" applyAlignment="1" applyProtection="1">
      <alignment horizontal="center" vertical="center" wrapText="1"/>
      <protection locked="0" hidden="1"/>
    </xf>
    <xf numFmtId="0" fontId="112" fillId="7" borderId="51" xfId="0" applyFont="1" applyFill="1" applyBorder="1" applyAlignment="1" applyProtection="1">
      <alignment horizontal="center" vertical="center" wrapText="1"/>
      <protection locked="0" hidden="1"/>
    </xf>
    <xf numFmtId="0" fontId="112" fillId="7" borderId="3" xfId="0" applyFont="1" applyFill="1" applyBorder="1" applyAlignment="1" applyProtection="1">
      <alignment horizontal="center" vertical="center" wrapText="1"/>
      <protection locked="0" hidden="1"/>
    </xf>
    <xf numFmtId="0" fontId="112" fillId="7" borderId="0" xfId="0" applyFont="1" applyFill="1" applyBorder="1" applyAlignment="1" applyProtection="1">
      <alignment horizontal="center" vertical="center" wrapText="1"/>
      <protection locked="0" hidden="1"/>
    </xf>
    <xf numFmtId="0" fontId="112" fillId="7" borderId="10" xfId="0" applyFont="1" applyFill="1" applyBorder="1" applyAlignment="1" applyProtection="1">
      <alignment horizontal="center" vertical="center" wrapText="1"/>
      <protection locked="0" hidden="1"/>
    </xf>
    <xf numFmtId="0" fontId="112" fillId="7" borderId="19" xfId="0" applyFont="1" applyFill="1" applyBorder="1" applyAlignment="1" applyProtection="1">
      <alignment horizontal="center" vertical="center" wrapText="1"/>
      <protection locked="0" hidden="1"/>
    </xf>
    <xf numFmtId="0" fontId="112" fillId="7" borderId="57" xfId="0" applyFont="1" applyFill="1" applyBorder="1" applyAlignment="1" applyProtection="1">
      <alignment horizontal="center" vertical="center" wrapText="1"/>
      <protection locked="0" hidden="1"/>
    </xf>
    <xf numFmtId="0" fontId="112" fillId="7" borderId="55" xfId="0" applyFont="1" applyFill="1" applyBorder="1" applyAlignment="1" applyProtection="1">
      <alignment horizontal="center" vertical="center"/>
      <protection locked="0" hidden="1"/>
    </xf>
    <xf numFmtId="0" fontId="112" fillId="7" borderId="1" xfId="0" applyFont="1" applyFill="1" applyBorder="1" applyAlignment="1" applyProtection="1">
      <alignment horizontal="center" vertical="center"/>
      <protection locked="0" hidden="1"/>
    </xf>
    <xf numFmtId="0" fontId="112" fillId="7" borderId="2" xfId="0" applyFont="1" applyFill="1" applyBorder="1" applyAlignment="1" applyProtection="1">
      <alignment horizontal="center" vertical="center"/>
      <protection locked="0" hidden="1"/>
    </xf>
    <xf numFmtId="0" fontId="112" fillId="7" borderId="12" xfId="0" applyFont="1" applyFill="1" applyBorder="1" applyAlignment="1" applyProtection="1">
      <alignment horizontal="center" vertical="center"/>
      <protection locked="0" hidden="1"/>
    </xf>
    <xf numFmtId="0" fontId="112" fillId="7" borderId="11" xfId="0" applyFont="1" applyFill="1" applyBorder="1" applyAlignment="1" applyProtection="1">
      <alignment horizontal="center" vertical="center"/>
      <protection locked="0" hidden="1"/>
    </xf>
    <xf numFmtId="0" fontId="112" fillId="7" borderId="55" xfId="0" applyFont="1" applyFill="1" applyBorder="1" applyAlignment="1" applyProtection="1">
      <alignment horizontal="center" vertical="center" wrapText="1"/>
      <protection locked="0" hidden="1"/>
    </xf>
    <xf numFmtId="0" fontId="112" fillId="7" borderId="2" xfId="0" applyFont="1" applyFill="1" applyBorder="1" applyAlignment="1" applyProtection="1">
      <alignment horizontal="center" vertical="center" wrapText="1"/>
      <protection locked="0" hidden="1"/>
    </xf>
    <xf numFmtId="0" fontId="112" fillId="7" borderId="11" xfId="0" applyFont="1" applyFill="1" applyBorder="1" applyAlignment="1" applyProtection="1">
      <alignment horizontal="center" vertical="center" wrapText="1"/>
      <protection locked="0" hidden="1"/>
    </xf>
    <xf numFmtId="0" fontId="20" fillId="0" borderId="0" xfId="0" applyFont="1" applyAlignment="1" applyProtection="1">
      <alignment horizontal="left" vertical="top"/>
      <protection locked="0" hidden="1"/>
    </xf>
    <xf numFmtId="0" fontId="50" fillId="0" borderId="14" xfId="0" applyFont="1" applyBorder="1" applyAlignment="1" applyProtection="1">
      <alignment horizontal="right" vertical="center" wrapText="1"/>
      <protection locked="0" hidden="1"/>
    </xf>
    <xf numFmtId="0" fontId="50" fillId="0" borderId="68" xfId="0" applyFont="1" applyBorder="1" applyAlignment="1" applyProtection="1">
      <alignment horizontal="right" vertical="center" wrapText="1"/>
      <protection locked="0" hidden="1"/>
    </xf>
    <xf numFmtId="0" fontId="50" fillId="0" borderId="39" xfId="0" applyFont="1" applyBorder="1" applyAlignment="1" applyProtection="1">
      <alignment horizontal="right" vertical="center" wrapText="1"/>
      <protection locked="0" hidden="1"/>
    </xf>
    <xf numFmtId="0" fontId="181" fillId="7" borderId="3" xfId="0" applyFont="1" applyFill="1" applyBorder="1" applyProtection="1">
      <alignment vertical="center"/>
      <protection locked="0" hidden="1"/>
    </xf>
    <xf numFmtId="0" fontId="181" fillId="7" borderId="10" xfId="0" applyFont="1" applyFill="1" applyBorder="1" applyProtection="1">
      <alignment vertical="center"/>
      <protection locked="0" hidden="1"/>
    </xf>
    <xf numFmtId="0" fontId="112" fillId="7" borderId="1" xfId="0" applyFont="1" applyFill="1" applyBorder="1" applyAlignment="1" applyProtection="1">
      <alignment horizontal="center" vertical="center" wrapText="1"/>
      <protection locked="0" hidden="1"/>
    </xf>
    <xf numFmtId="0" fontId="112" fillId="7" borderId="12" xfId="0" applyFont="1" applyFill="1" applyBorder="1" applyAlignment="1" applyProtection="1">
      <alignment horizontal="center" vertical="center" wrapText="1"/>
      <protection locked="0" hidden="1"/>
    </xf>
    <xf numFmtId="0" fontId="190" fillId="0" borderId="0" xfId="0" applyFont="1" applyAlignment="1" applyProtection="1">
      <alignment horizontal="left" vertical="top" wrapText="1"/>
      <protection locked="0" hidden="1"/>
    </xf>
    <xf numFmtId="0" fontId="30" fillId="0" borderId="51" xfId="0" applyFont="1" applyBorder="1" applyAlignment="1" applyProtection="1">
      <alignment horizontal="left" vertical="top" wrapText="1"/>
      <protection locked="0" hidden="1"/>
    </xf>
    <xf numFmtId="189" fontId="144" fillId="7" borderId="13" xfId="0" applyNumberFormat="1" applyFont="1" applyFill="1" applyBorder="1" applyAlignment="1" applyProtection="1">
      <alignment horizontal="center" vertical="center" wrapText="1"/>
      <protection locked="0" hidden="1"/>
    </xf>
    <xf numFmtId="189" fontId="144" fillId="7" borderId="4" xfId="0" applyNumberFormat="1" applyFont="1" applyFill="1" applyBorder="1" applyAlignment="1" applyProtection="1">
      <alignment horizontal="center" vertical="center" wrapText="1"/>
      <protection locked="0" hidden="1"/>
    </xf>
    <xf numFmtId="189" fontId="144" fillId="7" borderId="2" xfId="0" applyNumberFormat="1" applyFont="1" applyFill="1" applyBorder="1" applyAlignment="1" applyProtection="1">
      <alignment horizontal="center" vertical="center" wrapText="1"/>
      <protection locked="0" hidden="1"/>
    </xf>
    <xf numFmtId="189" fontId="144" fillId="7" borderId="11" xfId="0" applyNumberFormat="1" applyFont="1" applyFill="1" applyBorder="1" applyAlignment="1" applyProtection="1">
      <alignment horizontal="center" vertical="center" wrapText="1"/>
      <protection locked="0" hidden="1"/>
    </xf>
    <xf numFmtId="189" fontId="180" fillId="7" borderId="0" xfId="0" applyNumberFormat="1" applyFont="1" applyFill="1" applyBorder="1" applyAlignment="1" applyProtection="1">
      <alignment horizontal="center" vertical="center" wrapText="1"/>
      <protection locked="0" hidden="1"/>
    </xf>
    <xf numFmtId="189" fontId="180" fillId="7" borderId="19" xfId="0" applyNumberFormat="1" applyFont="1" applyFill="1" applyBorder="1" applyAlignment="1" applyProtection="1">
      <alignment horizontal="center" vertical="center" wrapText="1"/>
      <protection locked="0" hidden="1"/>
    </xf>
    <xf numFmtId="0" fontId="32" fillId="7" borderId="3" xfId="0" applyFont="1" applyFill="1" applyBorder="1" applyAlignment="1" applyProtection="1">
      <alignment horizontal="right" wrapText="1"/>
      <protection locked="0" hidden="1"/>
    </xf>
    <xf numFmtId="0" fontId="32" fillId="7" borderId="0" xfId="0" applyFont="1" applyFill="1" applyBorder="1" applyAlignment="1" applyProtection="1">
      <alignment horizontal="right" wrapText="1"/>
      <protection locked="0" hidden="1"/>
    </xf>
    <xf numFmtId="0" fontId="32" fillId="7" borderId="10" xfId="0" applyFont="1" applyFill="1" applyBorder="1" applyAlignment="1" applyProtection="1">
      <alignment horizontal="right" wrapText="1"/>
      <protection locked="0" hidden="1"/>
    </xf>
    <xf numFmtId="0" fontId="32" fillId="7" borderId="19" xfId="0" applyFont="1" applyFill="1" applyBorder="1" applyAlignment="1" applyProtection="1">
      <alignment horizontal="right" wrapText="1"/>
      <protection locked="0" hidden="1"/>
    </xf>
    <xf numFmtId="0" fontId="70" fillId="7" borderId="56" xfId="0" applyFont="1" applyFill="1" applyBorder="1" applyAlignment="1" applyProtection="1">
      <alignment horizontal="center" vertical="center" wrapText="1"/>
      <protection locked="0" hidden="1"/>
    </xf>
    <xf numFmtId="0" fontId="70" fillId="7" borderId="51" xfId="0" applyFont="1" applyFill="1" applyBorder="1" applyAlignment="1" applyProtection="1">
      <alignment horizontal="center" vertical="center" wrapText="1"/>
      <protection locked="0" hidden="1"/>
    </xf>
    <xf numFmtId="0" fontId="70" fillId="7" borderId="3" xfId="0" applyFont="1" applyFill="1" applyBorder="1" applyAlignment="1" applyProtection="1">
      <alignment horizontal="center" vertical="center"/>
      <protection locked="0" hidden="1"/>
    </xf>
    <xf numFmtId="0" fontId="70" fillId="7" borderId="0" xfId="0" applyFont="1" applyFill="1" applyBorder="1" applyAlignment="1" applyProtection="1">
      <alignment horizontal="center" vertical="center"/>
      <protection locked="0" hidden="1"/>
    </xf>
    <xf numFmtId="0" fontId="70" fillId="7" borderId="10" xfId="0" applyFont="1" applyFill="1" applyBorder="1" applyAlignment="1" applyProtection="1">
      <alignment horizontal="center" vertical="center"/>
      <protection locked="0" hidden="1"/>
    </xf>
    <xf numFmtId="0" fontId="70" fillId="7" borderId="19" xfId="0" applyFont="1" applyFill="1" applyBorder="1" applyAlignment="1" applyProtection="1">
      <alignment horizontal="center" vertical="center"/>
      <protection locked="0" hidden="1"/>
    </xf>
    <xf numFmtId="0" fontId="81" fillId="0" borderId="0" xfId="0" applyFont="1" applyAlignment="1" applyProtection="1">
      <alignment horizontal="left" vertical="top" wrapText="1"/>
      <protection locked="0" hidden="1"/>
    </xf>
    <xf numFmtId="0" fontId="81" fillId="0" borderId="0" xfId="0" applyFont="1" applyAlignment="1" applyProtection="1">
      <alignment horizontal="left" vertical="top"/>
      <protection locked="0" hidden="1"/>
    </xf>
    <xf numFmtId="0" fontId="41" fillId="0" borderId="60" xfId="0" applyFont="1" applyBorder="1" applyAlignment="1" applyProtection="1">
      <alignment horizontal="left" vertical="center"/>
      <protection locked="0" hidden="1"/>
    </xf>
    <xf numFmtId="0" fontId="41" fillId="0" borderId="60" xfId="0" applyFont="1" applyBorder="1" applyAlignment="1" applyProtection="1">
      <alignment horizontal="right" vertical="center"/>
      <protection locked="0" hidden="1"/>
    </xf>
    <xf numFmtId="0" fontId="70" fillId="7" borderId="57" xfId="0" applyFont="1" applyFill="1" applyBorder="1" applyAlignment="1" applyProtection="1">
      <alignment horizontal="center" vertical="center" wrapText="1"/>
      <protection locked="0" hidden="1"/>
    </xf>
    <xf numFmtId="0" fontId="70" fillId="7" borderId="0" xfId="0" applyFont="1" applyFill="1" applyBorder="1" applyAlignment="1" applyProtection="1">
      <alignment horizontal="center" vertical="center" wrapText="1"/>
      <protection locked="0" hidden="1"/>
    </xf>
    <xf numFmtId="0" fontId="70" fillId="7" borderId="1" xfId="0" applyFont="1" applyFill="1" applyBorder="1" applyAlignment="1" applyProtection="1">
      <alignment horizontal="center" vertical="center" wrapText="1"/>
      <protection locked="0" hidden="1"/>
    </xf>
    <xf numFmtId="0" fontId="70" fillId="7" borderId="19" xfId="0" applyFont="1" applyFill="1" applyBorder="1" applyAlignment="1" applyProtection="1">
      <alignment horizontal="center" vertical="center" wrapText="1"/>
      <protection locked="0" hidden="1"/>
    </xf>
    <xf numFmtId="0" fontId="70" fillId="7" borderId="12" xfId="0" applyFont="1" applyFill="1" applyBorder="1" applyAlignment="1" applyProtection="1">
      <alignment horizontal="center" vertical="center" wrapText="1"/>
      <protection locked="0" hidden="1"/>
    </xf>
    <xf numFmtId="0" fontId="39" fillId="7" borderId="8" xfId="0" applyFont="1" applyFill="1" applyBorder="1" applyAlignment="1" applyProtection="1">
      <alignment horizontal="center" vertical="center" wrapText="1"/>
      <protection locked="0" hidden="1"/>
    </xf>
    <xf numFmtId="0" fontId="39" fillId="7" borderId="9" xfId="0" applyFont="1" applyFill="1" applyBorder="1" applyAlignment="1" applyProtection="1">
      <alignment horizontal="center" vertical="center" wrapText="1"/>
      <protection locked="0" hidden="1"/>
    </xf>
    <xf numFmtId="0" fontId="39" fillId="7" borderId="3" xfId="0" applyFont="1" applyFill="1" applyBorder="1" applyAlignment="1" applyProtection="1">
      <alignment horizontal="center" vertical="center" wrapText="1"/>
      <protection locked="0" hidden="1"/>
    </xf>
    <xf numFmtId="0" fontId="39" fillId="7" borderId="1" xfId="0" applyFont="1" applyFill="1" applyBorder="1" applyAlignment="1" applyProtection="1">
      <alignment horizontal="center" vertical="center" wrapText="1"/>
      <protection locked="0" hidden="1"/>
    </xf>
    <xf numFmtId="0" fontId="39" fillId="7" borderId="13" xfId="0" applyFont="1" applyFill="1" applyBorder="1" applyAlignment="1" applyProtection="1">
      <alignment horizontal="center" vertical="center" wrapText="1"/>
      <protection locked="0" hidden="1"/>
    </xf>
    <xf numFmtId="0" fontId="39" fillId="7" borderId="10" xfId="0" applyFont="1" applyFill="1" applyBorder="1" applyAlignment="1" applyProtection="1">
      <alignment horizontal="center" vertical="center" wrapText="1"/>
      <protection locked="0" hidden="1"/>
    </xf>
    <xf numFmtId="0" fontId="39" fillId="7" borderId="19" xfId="0" applyFont="1" applyFill="1" applyBorder="1" applyAlignment="1" applyProtection="1">
      <alignment horizontal="center" vertical="center" wrapText="1"/>
      <protection locked="0" hidden="1"/>
    </xf>
    <xf numFmtId="0" fontId="39" fillId="7" borderId="12" xfId="0" applyFont="1" applyFill="1" applyBorder="1" applyAlignment="1" applyProtection="1">
      <alignment horizontal="center" vertical="center" wrapText="1"/>
      <protection locked="0" hidden="1"/>
    </xf>
    <xf numFmtId="0" fontId="32" fillId="7" borderId="0" xfId="0" applyFont="1" applyFill="1" applyBorder="1" applyAlignment="1" applyProtection="1">
      <alignment horizontal="left" wrapText="1"/>
      <protection locked="0" hidden="1"/>
    </xf>
    <xf numFmtId="0" fontId="32" fillId="7" borderId="0" xfId="0" applyFont="1" applyFill="1" applyBorder="1" applyAlignment="1" applyProtection="1">
      <alignment horizontal="left"/>
      <protection locked="0" hidden="1"/>
    </xf>
    <xf numFmtId="0" fontId="32" fillId="7" borderId="19" xfId="0" applyFont="1" applyFill="1" applyBorder="1" applyAlignment="1" applyProtection="1">
      <alignment horizontal="left"/>
      <protection locked="0" hidden="1"/>
    </xf>
    <xf numFmtId="177" fontId="59" fillId="0" borderId="0" xfId="0" applyNumberFormat="1" applyFont="1" applyAlignment="1" applyProtection="1">
      <alignment horizontal="right" vertical="center"/>
      <protection locked="0" hidden="1"/>
    </xf>
    <xf numFmtId="0" fontId="39" fillId="7" borderId="4" xfId="0" applyFont="1" applyFill="1" applyBorder="1" applyAlignment="1" applyProtection="1">
      <alignment horizontal="center" vertical="center" wrapText="1"/>
      <protection locked="0" hidden="1"/>
    </xf>
    <xf numFmtId="0" fontId="39" fillId="7" borderId="2" xfId="0" applyFont="1" applyFill="1" applyBorder="1" applyAlignment="1" applyProtection="1">
      <alignment horizontal="center" vertical="center"/>
      <protection locked="0" hidden="1"/>
    </xf>
    <xf numFmtId="0" fontId="39" fillId="7" borderId="11" xfId="0" applyFont="1" applyFill="1" applyBorder="1" applyAlignment="1" applyProtection="1">
      <alignment horizontal="center" vertical="center"/>
      <protection locked="0" hidden="1"/>
    </xf>
    <xf numFmtId="0" fontId="39" fillId="7" borderId="3" xfId="0" applyFont="1" applyFill="1" applyBorder="1" applyAlignment="1" applyProtection="1">
      <alignment horizontal="center" vertical="center"/>
      <protection locked="0" hidden="1"/>
    </xf>
    <xf numFmtId="0" fontId="39" fillId="7" borderId="10" xfId="0" applyFont="1" applyFill="1" applyBorder="1" applyAlignment="1" applyProtection="1">
      <alignment horizontal="center" vertical="center"/>
      <protection locked="0" hidden="1"/>
    </xf>
    <xf numFmtId="0" fontId="39" fillId="7" borderId="1" xfId="0" applyFont="1" applyFill="1" applyBorder="1" applyAlignment="1" applyProtection="1">
      <alignment horizontal="center" vertical="center"/>
      <protection locked="0" hidden="1"/>
    </xf>
    <xf numFmtId="0" fontId="39" fillId="7" borderId="12" xfId="0" applyFont="1" applyFill="1" applyBorder="1" applyAlignment="1" applyProtection="1">
      <alignment horizontal="center" vertical="center"/>
      <protection locked="0" hidden="1"/>
    </xf>
    <xf numFmtId="0" fontId="33" fillId="7" borderId="57" xfId="0" applyFont="1" applyFill="1" applyBorder="1" applyAlignment="1" applyProtection="1">
      <alignment horizontal="center" vertical="center"/>
      <protection locked="0" hidden="1"/>
    </xf>
    <xf numFmtId="0" fontId="33" fillId="7" borderId="0" xfId="0" applyFont="1" applyFill="1" applyBorder="1" applyAlignment="1" applyProtection="1">
      <alignment horizontal="center" vertical="center"/>
      <protection locked="0" hidden="1"/>
    </xf>
    <xf numFmtId="0" fontId="33" fillId="7" borderId="1" xfId="0" applyFont="1" applyFill="1" applyBorder="1" applyAlignment="1" applyProtection="1">
      <alignment horizontal="center" vertical="center"/>
      <protection locked="0" hidden="1"/>
    </xf>
    <xf numFmtId="0" fontId="66" fillId="0" borderId="0" xfId="0" applyFont="1" applyAlignment="1" applyProtection="1">
      <alignment horizontal="left" vertical="top" wrapText="1"/>
      <protection locked="0" hidden="1"/>
    </xf>
    <xf numFmtId="0" fontId="63" fillId="7" borderId="0" xfId="0" applyFont="1" applyFill="1" applyBorder="1" applyAlignment="1" applyProtection="1">
      <alignment horizontal="center" vertical="top"/>
      <protection locked="0" hidden="1"/>
    </xf>
    <xf numFmtId="0" fontId="103" fillId="7" borderId="0" xfId="0" applyFont="1" applyFill="1" applyBorder="1" applyAlignment="1" applyProtection="1">
      <alignment horizontal="center" vertical="top"/>
      <protection locked="0" hidden="1"/>
    </xf>
    <xf numFmtId="0" fontId="103" fillId="7" borderId="1" xfId="0" applyFont="1" applyFill="1" applyBorder="1" applyAlignment="1" applyProtection="1">
      <alignment horizontal="center" vertical="top"/>
      <protection locked="0" hidden="1"/>
    </xf>
    <xf numFmtId="0" fontId="103" fillId="7" borderId="19" xfId="0" applyFont="1" applyFill="1" applyBorder="1" applyAlignment="1" applyProtection="1">
      <alignment horizontal="center" vertical="top"/>
      <protection locked="0" hidden="1"/>
    </xf>
    <xf numFmtId="0" fontId="103" fillId="7" borderId="12" xfId="0" applyFont="1" applyFill="1" applyBorder="1" applyAlignment="1" applyProtection="1">
      <alignment horizontal="center" vertical="top"/>
      <protection locked="0" hidden="1"/>
    </xf>
    <xf numFmtId="0" fontId="70" fillId="7" borderId="56" xfId="0" applyFont="1" applyFill="1" applyBorder="1" applyAlignment="1" applyProtection="1">
      <alignment horizontal="center" vertical="center"/>
      <protection locked="0" hidden="1"/>
    </xf>
    <xf numFmtId="0" fontId="33" fillId="7" borderId="3" xfId="0" applyFont="1" applyFill="1" applyBorder="1" applyAlignment="1" applyProtection="1">
      <alignment horizontal="center" vertical="center"/>
      <protection locked="0" hidden="1"/>
    </xf>
    <xf numFmtId="0" fontId="63" fillId="7" borderId="3" xfId="0" applyFont="1" applyFill="1" applyBorder="1" applyAlignment="1" applyProtection="1">
      <alignment horizontal="center" vertical="top"/>
      <protection locked="0" hidden="1"/>
    </xf>
    <xf numFmtId="0" fontId="75" fillId="7" borderId="0" xfId="0" applyFont="1" applyFill="1" applyBorder="1" applyAlignment="1" applyProtection="1">
      <alignment horizontal="center" vertical="top"/>
      <protection locked="0" hidden="1"/>
    </xf>
    <xf numFmtId="0" fontId="75" fillId="7" borderId="3" xfId="0" applyFont="1" applyFill="1" applyBorder="1" applyAlignment="1" applyProtection="1">
      <alignment horizontal="center" vertical="top"/>
      <protection locked="0" hidden="1"/>
    </xf>
    <xf numFmtId="0" fontId="25" fillId="0" borderId="60" xfId="0" applyFont="1" applyBorder="1" applyAlignment="1" applyProtection="1">
      <alignment horizontal="right" vertical="center"/>
      <protection locked="0" hidden="1"/>
    </xf>
    <xf numFmtId="0" fontId="49" fillId="0" borderId="115" xfId="0" applyFont="1" applyBorder="1" applyAlignment="1" applyProtection="1">
      <alignment horizontal="right" vertical="center"/>
      <protection locked="0" hidden="1"/>
    </xf>
    <xf numFmtId="0" fontId="49" fillId="0" borderId="117" xfId="0" applyFont="1" applyBorder="1" applyAlignment="1" applyProtection="1">
      <alignment horizontal="right" vertical="center"/>
      <protection locked="0" hidden="1"/>
    </xf>
    <xf numFmtId="0" fontId="70" fillId="7" borderId="57" xfId="0" applyFont="1" applyFill="1" applyBorder="1" applyAlignment="1" applyProtection="1">
      <alignment horizontal="center" vertical="center"/>
      <protection locked="0" hidden="1"/>
    </xf>
    <xf numFmtId="0" fontId="70" fillId="7" borderId="1" xfId="0" applyFont="1" applyFill="1" applyBorder="1" applyAlignment="1" applyProtection="1">
      <alignment horizontal="center" vertical="center"/>
      <protection locked="0" hidden="1"/>
    </xf>
    <xf numFmtId="0" fontId="70" fillId="7" borderId="12" xfId="0" applyFont="1" applyFill="1" applyBorder="1" applyAlignment="1" applyProtection="1">
      <alignment horizontal="center" vertical="center"/>
      <protection locked="0" hidden="1"/>
    </xf>
    <xf numFmtId="0" fontId="78" fillId="7" borderId="6" xfId="0" applyFont="1" applyFill="1" applyBorder="1" applyAlignment="1" applyProtection="1">
      <alignment horizontal="center" vertical="center" wrapText="1"/>
      <protection locked="0" hidden="1"/>
    </xf>
    <xf numFmtId="41" fontId="76" fillId="0" borderId="47" xfId="4" applyFont="1" applyFill="1" applyBorder="1" applyAlignment="1" applyProtection="1">
      <alignment horizontal="center" vertical="center"/>
      <protection locked="0" hidden="1"/>
    </xf>
    <xf numFmtId="41" fontId="76" fillId="0" borderId="31" xfId="4" applyFont="1" applyFill="1" applyBorder="1" applyAlignment="1" applyProtection="1">
      <alignment horizontal="center" vertical="center"/>
      <protection locked="0" hidden="1"/>
    </xf>
    <xf numFmtId="0" fontId="78" fillId="7" borderId="13" xfId="0" applyFont="1" applyFill="1" applyBorder="1" applyAlignment="1" applyProtection="1">
      <alignment horizontal="center" vertical="center" wrapText="1"/>
      <protection locked="0" hidden="1"/>
    </xf>
    <xf numFmtId="0" fontId="78" fillId="7" borderId="13" xfId="0" applyFont="1" applyFill="1" applyBorder="1" applyAlignment="1" applyProtection="1">
      <alignment horizontal="center" vertical="center"/>
      <protection locked="0" hidden="1"/>
    </xf>
    <xf numFmtId="0" fontId="78" fillId="7" borderId="9" xfId="0" applyFont="1" applyFill="1" applyBorder="1" applyAlignment="1" applyProtection="1">
      <alignment horizontal="center" vertical="center"/>
      <protection locked="0" hidden="1"/>
    </xf>
    <xf numFmtId="0" fontId="78" fillId="7" borderId="0" xfId="0" applyFont="1" applyFill="1" applyBorder="1" applyAlignment="1" applyProtection="1">
      <alignment horizontal="center" vertical="center"/>
      <protection locked="0" hidden="1"/>
    </xf>
    <xf numFmtId="0" fontId="78" fillId="7" borderId="1" xfId="0" applyFont="1" applyFill="1" applyBorder="1" applyAlignment="1" applyProtection="1">
      <alignment horizontal="center" vertical="center"/>
      <protection locked="0" hidden="1"/>
    </xf>
    <xf numFmtId="0" fontId="78" fillId="7" borderId="19" xfId="0" applyFont="1" applyFill="1" applyBorder="1" applyAlignment="1" applyProtection="1">
      <alignment horizontal="center" vertical="center"/>
      <protection locked="0" hidden="1"/>
    </xf>
    <xf numFmtId="0" fontId="78" fillId="7" borderId="12" xfId="0" applyFont="1" applyFill="1" applyBorder="1" applyAlignment="1" applyProtection="1">
      <alignment horizontal="center" vertical="center"/>
      <protection locked="0" hidden="1"/>
    </xf>
    <xf numFmtId="0" fontId="78" fillId="7" borderId="6" xfId="0" applyFont="1" applyFill="1" applyBorder="1" applyAlignment="1" applyProtection="1">
      <alignment horizontal="center" vertical="center"/>
      <protection locked="0" hidden="1"/>
    </xf>
    <xf numFmtId="0" fontId="78" fillId="7" borderId="7" xfId="0" applyFont="1" applyFill="1" applyBorder="1" applyAlignment="1" applyProtection="1">
      <alignment horizontal="center" vertical="center" wrapText="1"/>
      <protection locked="0" hidden="1"/>
    </xf>
    <xf numFmtId="0" fontId="77" fillId="0" borderId="47" xfId="0" applyFont="1" applyFill="1" applyBorder="1" applyAlignment="1" applyProtection="1">
      <alignment horizontal="center" vertical="center" wrapText="1"/>
      <protection locked="0" hidden="1"/>
    </xf>
    <xf numFmtId="0" fontId="77" fillId="0" borderId="31" xfId="0" applyFont="1" applyFill="1" applyBorder="1" applyAlignment="1" applyProtection="1">
      <alignment horizontal="center" vertical="center" wrapText="1"/>
      <protection locked="0" hidden="1"/>
    </xf>
    <xf numFmtId="187" fontId="76" fillId="0" borderId="38" xfId="0" applyNumberFormat="1" applyFont="1" applyFill="1" applyBorder="1" applyAlignment="1" applyProtection="1">
      <alignment horizontal="center" vertical="center"/>
      <protection locked="0" hidden="1"/>
    </xf>
    <xf numFmtId="187" fontId="76" fillId="0" borderId="33" xfId="0" applyNumberFormat="1" applyFont="1" applyFill="1" applyBorder="1" applyAlignment="1" applyProtection="1">
      <alignment horizontal="center" vertical="center"/>
      <protection locked="0" hidden="1"/>
    </xf>
    <xf numFmtId="0" fontId="30" fillId="0" borderId="0" xfId="0" applyFont="1" applyFill="1" applyBorder="1" applyAlignment="1" applyProtection="1">
      <alignment horizontal="left" vertical="top" wrapText="1"/>
      <protection locked="0" hidden="1"/>
    </xf>
    <xf numFmtId="41" fontId="76" fillId="6" borderId="6" xfId="4" applyFont="1" applyFill="1" applyBorder="1" applyAlignment="1" applyProtection="1">
      <alignment horizontal="center" vertical="center"/>
      <protection locked="0" hidden="1"/>
    </xf>
    <xf numFmtId="0" fontId="54" fillId="0" borderId="0" xfId="0" applyFont="1" applyFill="1" applyBorder="1" applyAlignment="1" applyProtection="1">
      <alignment horizontal="left" vertical="center" wrapText="1"/>
      <protection locked="0" hidden="1"/>
    </xf>
    <xf numFmtId="187" fontId="76" fillId="6" borderId="7" xfId="0" applyNumberFormat="1" applyFont="1" applyFill="1" applyBorder="1" applyAlignment="1" applyProtection="1">
      <alignment horizontal="center" vertical="center"/>
      <protection locked="0" hidden="1"/>
    </xf>
    <xf numFmtId="0" fontId="77" fillId="6" borderId="6" xfId="0" applyFont="1" applyFill="1" applyBorder="1" applyAlignment="1" applyProtection="1">
      <alignment horizontal="center" vertical="center" wrapText="1"/>
      <protection locked="0" hidden="1"/>
    </xf>
    <xf numFmtId="0" fontId="77" fillId="0" borderId="49" xfId="0" applyFont="1" applyFill="1" applyBorder="1" applyAlignment="1" applyProtection="1">
      <alignment horizontal="center" vertical="center" wrapText="1"/>
      <protection locked="0" hidden="1"/>
    </xf>
    <xf numFmtId="0" fontId="62" fillId="0" borderId="13" xfId="0" applyFont="1" applyFill="1" applyBorder="1" applyAlignment="1" applyProtection="1">
      <alignment horizontal="center" vertical="center" wrapText="1"/>
      <protection locked="0" hidden="1"/>
    </xf>
    <xf numFmtId="0" fontId="62" fillId="0" borderId="0" xfId="0" applyFont="1" applyFill="1" applyBorder="1" applyAlignment="1" applyProtection="1">
      <alignment horizontal="center" vertical="center" wrapText="1"/>
      <protection locked="0" hidden="1"/>
    </xf>
    <xf numFmtId="0" fontId="78" fillId="6" borderId="5" xfId="0" applyFont="1" applyFill="1" applyBorder="1" applyAlignment="1" applyProtection="1">
      <alignment horizontal="center" vertical="center" wrapText="1"/>
      <protection locked="0" hidden="1"/>
    </xf>
    <xf numFmtId="0" fontId="78" fillId="6" borderId="6" xfId="0" applyFont="1" applyFill="1" applyBorder="1" applyAlignment="1" applyProtection="1">
      <alignment horizontal="center" vertical="center"/>
      <protection locked="0" hidden="1"/>
    </xf>
    <xf numFmtId="0" fontId="78" fillId="6" borderId="5" xfId="0" applyFont="1" applyFill="1" applyBorder="1" applyAlignment="1" applyProtection="1">
      <alignment horizontal="center" vertical="center"/>
      <protection locked="0" hidden="1"/>
    </xf>
    <xf numFmtId="0" fontId="78" fillId="0" borderId="5" xfId="0" applyFont="1" applyFill="1" applyBorder="1" applyAlignment="1" applyProtection="1">
      <alignment horizontal="center" vertical="center" wrapText="1"/>
      <protection locked="0" hidden="1"/>
    </xf>
    <xf numFmtId="0" fontId="78" fillId="0" borderId="6" xfId="0" applyFont="1" applyFill="1" applyBorder="1" applyAlignment="1" applyProtection="1">
      <alignment horizontal="center" vertical="center"/>
      <protection locked="0" hidden="1"/>
    </xf>
    <xf numFmtId="0" fontId="78" fillId="0" borderId="5" xfId="0" applyFont="1" applyFill="1" applyBorder="1" applyAlignment="1" applyProtection="1">
      <alignment horizontal="center" vertical="center"/>
      <protection locked="0" hidden="1"/>
    </xf>
    <xf numFmtId="0" fontId="77" fillId="6" borderId="4" xfId="0" applyFont="1" applyFill="1" applyBorder="1" applyAlignment="1" applyProtection="1">
      <alignment horizontal="center" vertical="center" wrapText="1"/>
      <protection locked="0" hidden="1"/>
    </xf>
    <xf numFmtId="41" fontId="76" fillId="6" borderId="4" xfId="4" applyFont="1" applyFill="1" applyBorder="1" applyAlignment="1" applyProtection="1">
      <alignment horizontal="center" vertical="center"/>
      <protection locked="0" hidden="1"/>
    </xf>
    <xf numFmtId="0" fontId="77" fillId="6" borderId="47" xfId="0" applyFont="1" applyFill="1" applyBorder="1" applyAlignment="1" applyProtection="1">
      <alignment horizontal="center" vertical="center" wrapText="1"/>
      <protection locked="0" hidden="1"/>
    </xf>
    <xf numFmtId="41" fontId="76" fillId="6" borderId="47" xfId="4" applyFont="1" applyFill="1" applyBorder="1" applyAlignment="1" applyProtection="1">
      <alignment horizontal="center" vertical="center"/>
      <protection locked="0" hidden="1"/>
    </xf>
    <xf numFmtId="187" fontId="76" fillId="6" borderId="8" xfId="0" applyNumberFormat="1" applyFont="1" applyFill="1" applyBorder="1" applyAlignment="1" applyProtection="1">
      <alignment horizontal="center" vertical="center"/>
      <protection locked="0" hidden="1"/>
    </xf>
    <xf numFmtId="0" fontId="72" fillId="0" borderId="0" xfId="0" applyFont="1" applyBorder="1" applyAlignment="1" applyProtection="1">
      <alignment horizontal="left" vertical="center"/>
      <protection locked="0" hidden="1"/>
    </xf>
    <xf numFmtId="41" fontId="76" fillId="0" borderId="6" xfId="4" applyFont="1" applyFill="1" applyBorder="1" applyAlignment="1" applyProtection="1">
      <alignment horizontal="center" vertical="center"/>
      <protection locked="0" hidden="1"/>
    </xf>
    <xf numFmtId="187" fontId="76" fillId="0" borderId="7" xfId="0" applyNumberFormat="1" applyFont="1" applyFill="1" applyBorder="1" applyAlignment="1" applyProtection="1">
      <alignment horizontal="center" vertical="center"/>
      <protection locked="0" hidden="1"/>
    </xf>
    <xf numFmtId="187" fontId="76" fillId="6" borderId="38" xfId="0" applyNumberFormat="1" applyFont="1" applyFill="1" applyBorder="1" applyAlignment="1" applyProtection="1">
      <alignment horizontal="center" vertical="center"/>
      <protection locked="0" hidden="1"/>
    </xf>
    <xf numFmtId="187" fontId="36" fillId="0" borderId="214" xfId="0" applyNumberFormat="1" applyFont="1" applyFill="1" applyBorder="1" applyAlignment="1" applyProtection="1">
      <alignment horizontal="center" vertical="center" wrapText="1"/>
      <protection locked="0" hidden="1"/>
    </xf>
    <xf numFmtId="187" fontId="36" fillId="0" borderId="230" xfId="0" applyNumberFormat="1" applyFont="1" applyFill="1" applyBorder="1" applyAlignment="1" applyProtection="1">
      <alignment horizontal="center" vertical="center" wrapText="1"/>
      <protection locked="0" hidden="1"/>
    </xf>
    <xf numFmtId="187" fontId="36" fillId="0" borderId="285" xfId="0" applyNumberFormat="1" applyFont="1" applyFill="1" applyBorder="1" applyAlignment="1" applyProtection="1">
      <alignment horizontal="center" vertical="center" wrapText="1"/>
      <protection locked="0" hidden="1"/>
    </xf>
    <xf numFmtId="0" fontId="98" fillId="7" borderId="225" xfId="0" applyFont="1" applyFill="1" applyBorder="1" applyAlignment="1" applyProtection="1">
      <alignment horizontal="center" vertical="center"/>
      <protection locked="0" hidden="1"/>
    </xf>
    <xf numFmtId="0" fontId="98" fillId="7" borderId="191" xfId="0" applyFont="1" applyFill="1" applyBorder="1" applyAlignment="1" applyProtection="1">
      <alignment horizontal="center" vertical="center"/>
      <protection locked="0" hidden="1"/>
    </xf>
    <xf numFmtId="0" fontId="98" fillId="7" borderId="0" xfId="0" applyFont="1" applyFill="1" applyBorder="1" applyAlignment="1" applyProtection="1">
      <alignment horizontal="center" vertical="center"/>
      <protection locked="0" hidden="1"/>
    </xf>
    <xf numFmtId="0" fontId="98" fillId="7" borderId="217" xfId="0" applyFont="1" applyFill="1" applyBorder="1" applyAlignment="1" applyProtection="1">
      <alignment horizontal="center" vertical="center"/>
      <protection locked="0" hidden="1"/>
    </xf>
    <xf numFmtId="0" fontId="98" fillId="7" borderId="218" xfId="0" applyFont="1" applyFill="1" applyBorder="1" applyAlignment="1" applyProtection="1">
      <alignment horizontal="center" vertical="center"/>
      <protection locked="0" hidden="1"/>
    </xf>
    <xf numFmtId="0" fontId="98" fillId="7" borderId="194" xfId="0" applyFont="1" applyFill="1" applyBorder="1" applyAlignment="1" applyProtection="1">
      <alignment horizontal="center" vertical="center"/>
      <protection locked="0" hidden="1"/>
    </xf>
    <xf numFmtId="0" fontId="98" fillId="7" borderId="193" xfId="0" applyFont="1" applyFill="1" applyBorder="1" applyAlignment="1" applyProtection="1">
      <alignment horizontal="center" vertical="center" wrapText="1"/>
      <protection locked="0" hidden="1"/>
    </xf>
    <xf numFmtId="0" fontId="98" fillId="7" borderId="235" xfId="0" applyFont="1" applyFill="1" applyBorder="1" applyAlignment="1" applyProtection="1">
      <alignment horizontal="center" vertical="center"/>
      <protection locked="0" hidden="1"/>
    </xf>
    <xf numFmtId="0" fontId="98" fillId="7" borderId="196" xfId="0" applyFont="1" applyFill="1" applyBorder="1" applyAlignment="1" applyProtection="1">
      <alignment horizontal="center" vertical="center"/>
      <protection locked="0" hidden="1"/>
    </xf>
    <xf numFmtId="0" fontId="201" fillId="7" borderId="228" xfId="0" applyFont="1" applyFill="1" applyBorder="1" applyAlignment="1" applyProtection="1">
      <alignment horizontal="center" vertical="center"/>
      <protection locked="0" hidden="1"/>
    </xf>
    <xf numFmtId="0" fontId="201" fillId="7" borderId="281" xfId="0" applyFont="1" applyFill="1" applyBorder="1" applyAlignment="1" applyProtection="1">
      <alignment horizontal="center" vertical="center"/>
      <protection locked="0" hidden="1"/>
    </xf>
    <xf numFmtId="0" fontId="201" fillId="7" borderId="282" xfId="0" applyFont="1" applyFill="1" applyBorder="1" applyAlignment="1" applyProtection="1">
      <alignment horizontal="center" vertical="center"/>
      <protection locked="0" hidden="1"/>
    </xf>
    <xf numFmtId="0" fontId="201" fillId="7" borderId="201" xfId="0" applyFont="1" applyFill="1" applyBorder="1" applyAlignment="1" applyProtection="1">
      <alignment horizontal="center" vertical="center"/>
      <protection locked="0" hidden="1"/>
    </xf>
    <xf numFmtId="0" fontId="201" fillId="7" borderId="283" xfId="0" applyFont="1" applyFill="1" applyBorder="1" applyAlignment="1" applyProtection="1">
      <alignment horizontal="center" vertical="center"/>
      <protection locked="0" hidden="1"/>
    </xf>
    <xf numFmtId="187" fontId="36" fillId="0" borderId="215" xfId="0" applyNumberFormat="1" applyFont="1" applyFill="1" applyBorder="1" applyAlignment="1" applyProtection="1">
      <alignment horizontal="center" vertical="center" wrapText="1"/>
      <protection locked="0" hidden="1"/>
    </xf>
    <xf numFmtId="187" fontId="36" fillId="0" borderId="300" xfId="0" applyNumberFormat="1" applyFont="1" applyFill="1" applyBorder="1" applyAlignment="1" applyProtection="1">
      <alignment horizontal="center" vertical="center" wrapText="1"/>
      <protection locked="0" hidden="1"/>
    </xf>
    <xf numFmtId="187" fontId="36" fillId="0" borderId="223" xfId="0" applyNumberFormat="1" applyFont="1" applyFill="1" applyBorder="1" applyAlignment="1" applyProtection="1">
      <alignment horizontal="center" vertical="center" wrapText="1"/>
      <protection locked="0" hidden="1"/>
    </xf>
    <xf numFmtId="187" fontId="36" fillId="0" borderId="221" xfId="0" applyNumberFormat="1" applyFont="1" applyFill="1" applyBorder="1" applyAlignment="1" applyProtection="1">
      <alignment horizontal="center" vertical="center" wrapText="1"/>
      <protection locked="0" hidden="1"/>
    </xf>
    <xf numFmtId="187" fontId="36" fillId="0" borderId="222" xfId="0" applyNumberFormat="1" applyFont="1" applyFill="1" applyBorder="1" applyAlignment="1" applyProtection="1">
      <alignment horizontal="center" vertical="center" wrapText="1"/>
      <protection locked="0" hidden="1"/>
    </xf>
    <xf numFmtId="187" fontId="36" fillId="0" borderId="286" xfId="0" applyNumberFormat="1" applyFont="1" applyFill="1" applyBorder="1" applyAlignment="1" applyProtection="1">
      <alignment horizontal="center" vertical="center" wrapText="1"/>
      <protection locked="0" hidden="1"/>
    </xf>
    <xf numFmtId="187" fontId="36" fillId="0" borderId="280" xfId="0" applyNumberFormat="1" applyFont="1" applyFill="1" applyBorder="1" applyAlignment="1" applyProtection="1">
      <alignment horizontal="center" vertical="center" wrapText="1"/>
      <protection locked="0" hidden="1"/>
    </xf>
    <xf numFmtId="187" fontId="36" fillId="0" borderId="279" xfId="0" applyNumberFormat="1" applyFont="1" applyFill="1" applyBorder="1" applyAlignment="1" applyProtection="1">
      <alignment horizontal="center" vertical="center" wrapText="1"/>
      <protection locked="0" hidden="1"/>
    </xf>
    <xf numFmtId="187" fontId="36" fillId="0" borderId="278" xfId="0" applyNumberFormat="1" applyFont="1" applyFill="1" applyBorder="1" applyAlignment="1" applyProtection="1">
      <alignment horizontal="center" vertical="center" wrapText="1"/>
      <protection locked="0" hidden="1"/>
    </xf>
    <xf numFmtId="187" fontId="36" fillId="0" borderId="284" xfId="0" applyNumberFormat="1" applyFont="1" applyFill="1" applyBorder="1" applyAlignment="1" applyProtection="1">
      <alignment horizontal="center" vertical="center" wrapText="1"/>
      <protection locked="0" hidden="1"/>
    </xf>
    <xf numFmtId="0" fontId="0" fillId="0" borderId="279" xfId="0" applyFill="1" applyBorder="1" applyAlignment="1" applyProtection="1">
      <alignment horizontal="left" vertical="center"/>
      <protection locked="0" hidden="1"/>
    </xf>
    <xf numFmtId="0" fontId="0" fillId="0" borderId="278" xfId="0" applyFill="1" applyBorder="1" applyAlignment="1" applyProtection="1">
      <alignment horizontal="left" vertical="center"/>
      <protection locked="0" hidden="1"/>
    </xf>
    <xf numFmtId="0" fontId="0" fillId="0" borderId="280" xfId="0" applyFill="1" applyBorder="1" applyAlignment="1" applyProtection="1">
      <alignment horizontal="left" vertical="center"/>
      <protection locked="0" hidden="1"/>
    </xf>
    <xf numFmtId="187" fontId="36" fillId="0" borderId="311" xfId="0" applyNumberFormat="1" applyFont="1" applyFill="1" applyBorder="1" applyAlignment="1" applyProtection="1">
      <alignment horizontal="center" vertical="center" wrapText="1"/>
      <protection locked="0" hidden="1"/>
    </xf>
    <xf numFmtId="187" fontId="36" fillId="0" borderId="205" xfId="0" applyNumberFormat="1" applyFont="1" applyFill="1" applyBorder="1" applyAlignment="1" applyProtection="1">
      <alignment horizontal="center" vertical="center" wrapText="1"/>
      <protection locked="0" hidden="1"/>
    </xf>
    <xf numFmtId="187" fontId="36" fillId="0" borderId="301" xfId="0" applyNumberFormat="1" applyFont="1" applyFill="1" applyBorder="1" applyAlignment="1" applyProtection="1">
      <alignment horizontal="center" vertical="center" wrapText="1"/>
      <protection locked="0" hidden="1"/>
    </xf>
    <xf numFmtId="187" fontId="36" fillId="0" borderId="287" xfId="0" applyNumberFormat="1" applyFont="1" applyFill="1" applyBorder="1" applyAlignment="1" applyProtection="1">
      <alignment horizontal="center" vertical="center" wrapText="1"/>
      <protection locked="0" hidden="1"/>
    </xf>
    <xf numFmtId="0" fontId="109" fillId="0" borderId="0" xfId="2" applyFont="1" applyFill="1" applyAlignment="1" applyProtection="1">
      <alignment horizontal="left" vertical="top"/>
      <protection locked="0" hidden="1"/>
    </xf>
    <xf numFmtId="0" fontId="98" fillId="7" borderId="192" xfId="0" applyFont="1" applyFill="1" applyBorder="1" applyAlignment="1" applyProtection="1">
      <alignment horizontal="center" vertical="center"/>
      <protection locked="0" hidden="1"/>
    </xf>
    <xf numFmtId="0" fontId="98" fillId="7" borderId="193" xfId="0" applyFont="1" applyFill="1" applyBorder="1" applyAlignment="1" applyProtection="1">
      <alignment horizontal="center" vertical="center"/>
      <protection locked="0" hidden="1"/>
    </xf>
    <xf numFmtId="0" fontId="146" fillId="7" borderId="194" xfId="0" applyFont="1" applyFill="1" applyBorder="1" applyAlignment="1" applyProtection="1">
      <alignment horizontal="center" vertical="center"/>
      <protection locked="0" hidden="1"/>
    </xf>
    <xf numFmtId="0" fontId="146" fillId="7" borderId="195" xfId="0" applyFont="1" applyFill="1" applyBorder="1" applyAlignment="1" applyProtection="1">
      <alignment horizontal="center" vertical="center"/>
      <protection locked="0" hidden="1"/>
    </xf>
    <xf numFmtId="0" fontId="146" fillId="7" borderId="196" xfId="0" applyFont="1" applyFill="1" applyBorder="1" applyAlignment="1" applyProtection="1">
      <alignment horizontal="center" vertical="center"/>
      <protection locked="0" hidden="1"/>
    </xf>
    <xf numFmtId="0" fontId="98" fillId="0" borderId="201" xfId="0" applyFont="1" applyFill="1" applyBorder="1" applyAlignment="1" applyProtection="1">
      <alignment horizontal="center" vertical="center" wrapText="1"/>
      <protection locked="0" hidden="1"/>
    </xf>
    <xf numFmtId="0" fontId="98" fillId="0" borderId="202" xfId="0" applyFont="1" applyFill="1" applyBorder="1" applyAlignment="1" applyProtection="1">
      <alignment horizontal="center" vertical="center"/>
      <protection locked="0" hidden="1"/>
    </xf>
    <xf numFmtId="0" fontId="98" fillId="0" borderId="201" xfId="0" applyFont="1" applyFill="1" applyBorder="1" applyAlignment="1" applyProtection="1">
      <alignment horizontal="center" vertical="center"/>
      <protection locked="0" hidden="1"/>
    </xf>
    <xf numFmtId="0" fontId="98" fillId="0" borderId="288" xfId="0" applyFont="1" applyFill="1" applyBorder="1" applyAlignment="1" applyProtection="1">
      <alignment horizontal="center" vertical="center"/>
      <protection locked="0" hidden="1"/>
    </xf>
    <xf numFmtId="0" fontId="98" fillId="0" borderId="289" xfId="0" applyFont="1" applyFill="1" applyBorder="1" applyAlignment="1" applyProtection="1">
      <alignment horizontal="center" vertical="center"/>
      <protection locked="0" hidden="1"/>
    </xf>
    <xf numFmtId="0" fontId="0" fillId="0" borderId="230" xfId="0" applyFill="1" applyBorder="1" applyAlignment="1" applyProtection="1">
      <alignment horizontal="left" vertical="center"/>
      <protection locked="0" hidden="1"/>
    </xf>
    <xf numFmtId="0" fontId="0" fillId="0" borderId="214" xfId="0" applyFill="1" applyBorder="1" applyAlignment="1" applyProtection="1">
      <alignment horizontal="left" vertical="center"/>
      <protection locked="0" hidden="1"/>
    </xf>
    <xf numFmtId="0" fontId="0" fillId="0" borderId="215" xfId="0" applyFill="1" applyBorder="1" applyAlignment="1" applyProtection="1">
      <alignment horizontal="left" vertical="center"/>
      <protection locked="0" hidden="1"/>
    </xf>
    <xf numFmtId="0" fontId="0" fillId="0" borderId="221" xfId="0" applyFill="1" applyBorder="1" applyAlignment="1" applyProtection="1">
      <alignment horizontal="left" vertical="center"/>
      <protection locked="0" hidden="1"/>
    </xf>
    <xf numFmtId="0" fontId="0" fillId="0" borderId="222" xfId="0" applyFill="1" applyBorder="1" applyAlignment="1" applyProtection="1">
      <alignment horizontal="left" vertical="center"/>
      <protection locked="0" hidden="1"/>
    </xf>
    <xf numFmtId="0" fontId="0" fillId="0" borderId="223" xfId="0" applyFill="1" applyBorder="1" applyAlignment="1" applyProtection="1">
      <alignment horizontal="left" vertical="center"/>
      <protection locked="0" hidden="1"/>
    </xf>
    <xf numFmtId="0" fontId="57" fillId="0" borderId="0" xfId="1" applyFont="1" applyFill="1" applyBorder="1" applyAlignment="1" applyProtection="1">
      <alignment horizontal="left" vertical="center" wrapText="1"/>
      <protection locked="0" hidden="1"/>
    </xf>
    <xf numFmtId="0" fontId="57" fillId="0" borderId="270" xfId="1" applyFont="1" applyFill="1" applyBorder="1" applyAlignment="1" applyProtection="1">
      <alignment horizontal="left" vertical="center" wrapText="1"/>
      <protection locked="0" hidden="1"/>
    </xf>
    <xf numFmtId="0" fontId="57" fillId="0" borderId="0" xfId="1" applyFont="1" applyFill="1" applyBorder="1" applyAlignment="1" applyProtection="1">
      <alignment horizontal="left" vertical="center"/>
      <protection locked="0" hidden="1"/>
    </xf>
    <xf numFmtId="0" fontId="83" fillId="7" borderId="195" xfId="2" applyFont="1" applyFill="1" applyBorder="1" applyAlignment="1" applyProtection="1">
      <alignment horizontal="center" vertical="top"/>
      <protection locked="0" hidden="1"/>
    </xf>
    <xf numFmtId="0" fontId="117" fillId="7" borderId="213" xfId="2" applyFont="1" applyFill="1" applyBorder="1" applyAlignment="1" applyProtection="1">
      <alignment horizontal="center" vertical="top"/>
      <protection locked="0" hidden="1"/>
    </xf>
    <xf numFmtId="0" fontId="117" fillId="7" borderId="216" xfId="2" applyFont="1" applyFill="1" applyBorder="1" applyAlignment="1" applyProtection="1">
      <alignment horizontal="center" vertical="top"/>
      <protection locked="0" hidden="1"/>
    </xf>
    <xf numFmtId="187" fontId="25" fillId="0" borderId="216" xfId="2" applyNumberFormat="1" applyFont="1" applyFill="1" applyBorder="1" applyAlignment="1" applyProtection="1">
      <alignment horizontal="center" vertical="center"/>
      <protection locked="0" hidden="1"/>
    </xf>
    <xf numFmtId="0" fontId="117" fillId="7" borderId="205" xfId="2" applyFont="1" applyFill="1" applyBorder="1" applyAlignment="1" applyProtection="1">
      <alignment horizontal="center" vertical="top"/>
      <protection locked="0" hidden="1"/>
    </xf>
    <xf numFmtId="0" fontId="117" fillId="7" borderId="206" xfId="2" applyFont="1" applyFill="1" applyBorder="1" applyAlignment="1" applyProtection="1">
      <alignment horizontal="center" vertical="top"/>
      <protection locked="0" hidden="1"/>
    </xf>
    <xf numFmtId="187" fontId="25" fillId="0" borderId="206" xfId="2" applyNumberFormat="1" applyFont="1" applyFill="1" applyBorder="1" applyAlignment="1" applyProtection="1">
      <alignment horizontal="center" vertical="center"/>
      <protection locked="0" hidden="1"/>
    </xf>
    <xf numFmtId="0" fontId="0" fillId="0" borderId="0" xfId="0" applyAlignment="1" applyProtection="1">
      <alignment horizontal="center" vertical="center"/>
      <protection locked="0" hidden="1"/>
    </xf>
    <xf numFmtId="187" fontId="36" fillId="0" borderId="200" xfId="0" applyNumberFormat="1" applyFont="1" applyFill="1" applyBorder="1" applyAlignment="1" applyProtection="1">
      <alignment horizontal="center" vertical="center" wrapText="1"/>
      <protection locked="0" hidden="1"/>
    </xf>
    <xf numFmtId="187" fontId="36" fillId="0" borderId="197" xfId="0" applyNumberFormat="1" applyFont="1" applyFill="1" applyBorder="1" applyAlignment="1" applyProtection="1">
      <alignment horizontal="center" vertical="center" wrapText="1"/>
      <protection locked="0" hidden="1"/>
    </xf>
    <xf numFmtId="0" fontId="0" fillId="0" borderId="203" xfId="0" applyFill="1" applyBorder="1" applyAlignment="1" applyProtection="1">
      <alignment horizontal="left" vertical="center"/>
      <protection locked="0" hidden="1"/>
    </xf>
    <xf numFmtId="0" fontId="0" fillId="0" borderId="204" xfId="0" applyFill="1" applyBorder="1" applyAlignment="1" applyProtection="1">
      <alignment horizontal="left" vertical="center"/>
      <protection locked="0" hidden="1"/>
    </xf>
    <xf numFmtId="0" fontId="0" fillId="0" borderId="205" xfId="0" applyFill="1" applyBorder="1" applyAlignment="1" applyProtection="1">
      <alignment horizontal="left" vertical="center"/>
      <protection locked="0" hidden="1"/>
    </xf>
    <xf numFmtId="187" fontId="36" fillId="0" borderId="206" xfId="0" applyNumberFormat="1" applyFont="1" applyFill="1" applyBorder="1" applyAlignment="1" applyProtection="1">
      <alignment horizontal="center" vertical="center" wrapText="1"/>
      <protection locked="0" hidden="1"/>
    </xf>
    <xf numFmtId="187" fontId="36" fillId="0" borderId="203" xfId="0" applyNumberFormat="1" applyFont="1" applyFill="1" applyBorder="1" applyAlignment="1" applyProtection="1">
      <alignment horizontal="center" vertical="center" wrapText="1"/>
      <protection locked="0" hidden="1"/>
    </xf>
    <xf numFmtId="0" fontId="147" fillId="0" borderId="194" xfId="0" applyFont="1" applyFill="1" applyBorder="1" applyAlignment="1" applyProtection="1">
      <alignment horizontal="center" vertical="center" wrapText="1"/>
      <protection locked="0" hidden="1"/>
    </xf>
    <xf numFmtId="0" fontId="148" fillId="0" borderId="195" xfId="0" applyFont="1" applyFill="1" applyBorder="1" applyAlignment="1" applyProtection="1">
      <alignment horizontal="center" vertical="center"/>
      <protection locked="0" hidden="1"/>
    </xf>
    <xf numFmtId="0" fontId="148" fillId="0" borderId="201" xfId="0" applyFont="1" applyFill="1" applyBorder="1" applyAlignment="1" applyProtection="1">
      <alignment horizontal="center" vertical="center"/>
      <protection locked="0" hidden="1"/>
    </xf>
    <xf numFmtId="0" fontId="148" fillId="0" borderId="202" xfId="0" applyFont="1" applyFill="1" applyBorder="1" applyAlignment="1" applyProtection="1">
      <alignment horizontal="center" vertical="center"/>
      <protection locked="0" hidden="1"/>
    </xf>
    <xf numFmtId="0" fontId="0" fillId="0" borderId="197" xfId="0" applyFill="1" applyBorder="1" applyAlignment="1" applyProtection="1">
      <alignment horizontal="left" vertical="center"/>
      <protection locked="0" hidden="1"/>
    </xf>
    <xf numFmtId="0" fontId="0" fillId="0" borderId="198" xfId="0" applyFont="1" applyFill="1" applyBorder="1" applyAlignment="1" applyProtection="1">
      <alignment horizontal="left" vertical="center"/>
      <protection locked="0" hidden="1"/>
    </xf>
    <xf numFmtId="0" fontId="0" fillId="0" borderId="199" xfId="0" applyFont="1" applyFill="1" applyBorder="1" applyAlignment="1" applyProtection="1">
      <alignment horizontal="left" vertical="center"/>
      <protection locked="0" hidden="1"/>
    </xf>
    <xf numFmtId="194" fontId="36" fillId="0" borderId="197" xfId="0" applyNumberFormat="1" applyFont="1" applyBorder="1" applyAlignment="1" applyProtection="1">
      <alignment horizontal="center" vertical="center" wrapText="1"/>
      <protection locked="0" hidden="1"/>
    </xf>
    <xf numFmtId="194" fontId="36" fillId="0" borderId="198" xfId="0" applyNumberFormat="1" applyFont="1" applyBorder="1" applyAlignment="1" applyProtection="1">
      <alignment horizontal="center" vertical="center" wrapText="1"/>
      <protection locked="0" hidden="1"/>
    </xf>
    <xf numFmtId="194" fontId="36" fillId="0" borderId="199" xfId="0" applyNumberFormat="1" applyFont="1" applyBorder="1" applyAlignment="1" applyProtection="1">
      <alignment horizontal="center" vertical="center" wrapText="1"/>
      <protection locked="0" hidden="1"/>
    </xf>
    <xf numFmtId="0" fontId="98" fillId="0" borderId="194" xfId="0" applyFont="1" applyFill="1" applyBorder="1" applyAlignment="1" applyProtection="1">
      <alignment horizontal="center" vertical="center" wrapText="1"/>
      <protection locked="0" hidden="1"/>
    </xf>
    <xf numFmtId="0" fontId="98" fillId="0" borderId="195" xfId="0" applyFont="1" applyFill="1" applyBorder="1" applyAlignment="1" applyProtection="1">
      <alignment horizontal="center" vertical="center"/>
      <protection locked="0" hidden="1"/>
    </xf>
    <xf numFmtId="0" fontId="0" fillId="0" borderId="198" xfId="0" applyFill="1" applyBorder="1" applyAlignment="1" applyProtection="1">
      <alignment horizontal="left" vertical="center"/>
      <protection locked="0" hidden="1"/>
    </xf>
    <xf numFmtId="0" fontId="0" fillId="0" borderId="199" xfId="0" applyFill="1" applyBorder="1" applyAlignment="1" applyProtection="1">
      <alignment horizontal="left" vertical="center"/>
      <protection locked="0" hidden="1"/>
    </xf>
    <xf numFmtId="187" fontId="36" fillId="0" borderId="199" xfId="0" applyNumberFormat="1" applyFont="1" applyFill="1" applyBorder="1" applyAlignment="1" applyProtection="1">
      <alignment horizontal="center" vertical="center" wrapText="1"/>
      <protection locked="0" hidden="1"/>
    </xf>
    <xf numFmtId="0" fontId="0" fillId="0" borderId="203" xfId="0" applyFont="1" applyFill="1" applyBorder="1" applyAlignment="1" applyProtection="1">
      <alignment horizontal="left" vertical="center"/>
      <protection locked="0" hidden="1"/>
    </xf>
    <xf numFmtId="0" fontId="0" fillId="0" borderId="204" xfId="0" applyFont="1" applyFill="1" applyBorder="1" applyAlignment="1" applyProtection="1">
      <alignment horizontal="left" vertical="center"/>
      <protection locked="0" hidden="1"/>
    </xf>
    <xf numFmtId="0" fontId="0" fillId="0" borderId="205" xfId="0" applyFont="1" applyFill="1" applyBorder="1" applyAlignment="1" applyProtection="1">
      <alignment horizontal="left" vertical="center"/>
      <protection locked="0" hidden="1"/>
    </xf>
    <xf numFmtId="194" fontId="36" fillId="0" borderId="203" xfId="0" applyNumberFormat="1" applyFont="1" applyBorder="1" applyAlignment="1" applyProtection="1">
      <alignment horizontal="center" vertical="center" wrapText="1"/>
      <protection locked="0" hidden="1"/>
    </xf>
    <xf numFmtId="194" fontId="36" fillId="0" borderId="204" xfId="0" applyNumberFormat="1" applyFont="1" applyBorder="1" applyAlignment="1" applyProtection="1">
      <alignment horizontal="center" vertical="center" wrapText="1"/>
      <protection locked="0" hidden="1"/>
    </xf>
    <xf numFmtId="194" fontId="36" fillId="0" borderId="205" xfId="0" applyNumberFormat="1" applyFont="1" applyBorder="1" applyAlignment="1" applyProtection="1">
      <alignment horizontal="center" vertical="center" wrapText="1"/>
      <protection locked="0" hidden="1"/>
    </xf>
    <xf numFmtId="187" fontId="36" fillId="0" borderId="224" xfId="0" applyNumberFormat="1" applyFont="1" applyFill="1" applyBorder="1" applyAlignment="1" applyProtection="1">
      <alignment horizontal="center" vertical="center" wrapText="1"/>
      <protection locked="0" hidden="1"/>
    </xf>
    <xf numFmtId="187" fontId="36" fillId="0" borderId="216" xfId="0" applyNumberFormat="1" applyFont="1" applyBorder="1" applyAlignment="1" applyProtection="1">
      <alignment horizontal="center" vertical="center" wrapText="1"/>
      <protection locked="0" hidden="1"/>
    </xf>
    <xf numFmtId="187" fontId="36" fillId="0" borderId="211" xfId="0" applyNumberFormat="1" applyFont="1" applyBorder="1" applyAlignment="1" applyProtection="1">
      <alignment horizontal="center" vertical="center" wrapText="1"/>
      <protection locked="0" hidden="1"/>
    </xf>
    <xf numFmtId="187" fontId="36" fillId="0" borderId="205" xfId="0" applyNumberFormat="1" applyFont="1" applyBorder="1" applyAlignment="1" applyProtection="1">
      <alignment horizontal="center" vertical="center" wrapText="1"/>
      <protection locked="0" hidden="1"/>
    </xf>
    <xf numFmtId="187" fontId="36" fillId="0" borderId="206" xfId="0" applyNumberFormat="1" applyFont="1" applyBorder="1" applyAlignment="1" applyProtection="1">
      <alignment horizontal="center" vertical="center" wrapText="1"/>
      <protection locked="0" hidden="1"/>
    </xf>
    <xf numFmtId="0" fontId="0" fillId="0" borderId="207" xfId="0" applyFont="1" applyFill="1" applyBorder="1" applyAlignment="1" applyProtection="1">
      <alignment horizontal="left" vertical="center"/>
      <protection locked="0" hidden="1"/>
    </xf>
    <xf numFmtId="0" fontId="0" fillId="0" borderId="208" xfId="0" applyFont="1" applyFill="1" applyBorder="1" applyAlignment="1" applyProtection="1">
      <alignment horizontal="left" vertical="center"/>
      <protection locked="0" hidden="1"/>
    </xf>
    <xf numFmtId="0" fontId="0" fillId="0" borderId="209" xfId="0" applyFont="1" applyFill="1" applyBorder="1" applyAlignment="1" applyProtection="1">
      <alignment horizontal="left" vertical="center"/>
      <protection locked="0" hidden="1"/>
    </xf>
    <xf numFmtId="194" fontId="36" fillId="0" borderId="207" xfId="0" applyNumberFormat="1" applyFont="1" applyBorder="1" applyAlignment="1" applyProtection="1">
      <alignment horizontal="center" vertical="center" wrapText="1"/>
      <protection locked="0" hidden="1"/>
    </xf>
    <xf numFmtId="194" fontId="36" fillId="0" borderId="208" xfId="0" applyNumberFormat="1" applyFont="1" applyBorder="1" applyAlignment="1" applyProtection="1">
      <alignment horizontal="center" vertical="center" wrapText="1"/>
      <protection locked="0" hidden="1"/>
    </xf>
    <xf numFmtId="194" fontId="36" fillId="0" borderId="209" xfId="0" applyNumberFormat="1" applyFont="1" applyBorder="1" applyAlignment="1" applyProtection="1">
      <alignment horizontal="center" vertical="center" wrapText="1"/>
      <protection locked="0" hidden="1"/>
    </xf>
    <xf numFmtId="187" fontId="36" fillId="0" borderId="203" xfId="0" applyNumberFormat="1" applyFont="1" applyBorder="1" applyAlignment="1" applyProtection="1">
      <alignment horizontal="center" vertical="center" wrapText="1"/>
      <protection locked="0" hidden="1"/>
    </xf>
    <xf numFmtId="179" fontId="36" fillId="0" borderId="216" xfId="0" applyNumberFormat="1" applyFont="1" applyBorder="1" applyAlignment="1" applyProtection="1">
      <alignment horizontal="center" vertical="center" wrapText="1"/>
      <protection locked="0" hidden="1"/>
    </xf>
    <xf numFmtId="179" fontId="36" fillId="0" borderId="211" xfId="0" applyNumberFormat="1" applyFont="1" applyBorder="1" applyAlignment="1" applyProtection="1">
      <alignment horizontal="center" vertical="center" wrapText="1"/>
      <protection locked="0" hidden="1"/>
    </xf>
    <xf numFmtId="179" fontId="36" fillId="0" borderId="205" xfId="0" applyNumberFormat="1" applyFont="1" applyBorder="1" applyAlignment="1" applyProtection="1">
      <alignment horizontal="center" vertical="center" wrapText="1"/>
      <protection locked="0" hidden="1"/>
    </xf>
    <xf numFmtId="179" fontId="36" fillId="0" borderId="206" xfId="0" applyNumberFormat="1" applyFont="1" applyBorder="1" applyAlignment="1" applyProtection="1">
      <alignment horizontal="center" vertical="center" wrapText="1"/>
      <protection locked="0" hidden="1"/>
    </xf>
    <xf numFmtId="179" fontId="36" fillId="0" borderId="203" xfId="0" applyNumberFormat="1" applyFont="1" applyBorder="1" applyAlignment="1" applyProtection="1">
      <alignment horizontal="center" vertical="center" wrapText="1"/>
      <protection locked="0" hidden="1"/>
    </xf>
    <xf numFmtId="187" fontId="36" fillId="0" borderId="209" xfId="0" applyNumberFormat="1" applyFont="1" applyBorder="1" applyAlignment="1" applyProtection="1">
      <alignment horizontal="center" vertical="center" wrapText="1"/>
      <protection locked="0" hidden="1"/>
    </xf>
    <xf numFmtId="187" fontId="36" fillId="0" borderId="210" xfId="0" applyNumberFormat="1" applyFont="1" applyBorder="1" applyAlignment="1" applyProtection="1">
      <alignment horizontal="center" vertical="center" wrapText="1"/>
      <protection locked="0" hidden="1"/>
    </xf>
    <xf numFmtId="187" fontId="36" fillId="0" borderId="207" xfId="0" applyNumberFormat="1" applyFont="1" applyBorder="1" applyAlignment="1" applyProtection="1">
      <alignment horizontal="center" vertical="center" wrapText="1"/>
      <protection locked="0" hidden="1"/>
    </xf>
    <xf numFmtId="0" fontId="0" fillId="0" borderId="211" xfId="0" applyFill="1" applyBorder="1" applyAlignment="1" applyProtection="1">
      <alignment horizontal="left" vertical="center"/>
      <protection locked="0" hidden="1"/>
    </xf>
    <xf numFmtId="0" fontId="0" fillId="0" borderId="212" xfId="0" applyFont="1" applyFill="1" applyBorder="1" applyAlignment="1" applyProtection="1">
      <alignment horizontal="left" vertical="center"/>
      <protection locked="0" hidden="1"/>
    </xf>
    <xf numFmtId="0" fontId="0" fillId="0" borderId="213" xfId="0" applyFont="1" applyFill="1" applyBorder="1" applyAlignment="1" applyProtection="1">
      <alignment horizontal="left" vertical="center"/>
      <protection locked="0" hidden="1"/>
    </xf>
    <xf numFmtId="179" fontId="36" fillId="0" borderId="213" xfId="0" applyNumberFormat="1" applyFont="1" applyBorder="1" applyAlignment="1" applyProtection="1">
      <alignment horizontal="center" vertical="center" wrapText="1"/>
      <protection locked="0" hidden="1"/>
    </xf>
    <xf numFmtId="0" fontId="148" fillId="0" borderId="214" xfId="0" applyFont="1" applyFill="1" applyBorder="1" applyAlignment="1" applyProtection="1">
      <alignment horizontal="center" vertical="center" wrapText="1"/>
      <protection locked="0" hidden="1"/>
    </xf>
    <xf numFmtId="0" fontId="148" fillId="0" borderId="214" xfId="0" applyFont="1" applyFill="1" applyBorder="1" applyAlignment="1" applyProtection="1">
      <alignment horizontal="center" vertical="center"/>
      <protection locked="0" hidden="1"/>
    </xf>
    <xf numFmtId="0" fontId="148" fillId="0" borderId="215" xfId="0" applyFont="1" applyFill="1" applyBorder="1" applyAlignment="1" applyProtection="1">
      <alignment horizontal="center" vertical="center"/>
      <protection locked="0" hidden="1"/>
    </xf>
    <xf numFmtId="0" fontId="148" fillId="0" borderId="0" xfId="0" applyFont="1" applyFill="1" applyBorder="1" applyAlignment="1" applyProtection="1">
      <alignment horizontal="center" vertical="center"/>
      <protection locked="0" hidden="1"/>
    </xf>
    <xf numFmtId="0" fontId="148" fillId="0" borderId="217" xfId="0" applyFont="1" applyFill="1" applyBorder="1" applyAlignment="1" applyProtection="1">
      <alignment horizontal="center" vertical="center"/>
      <protection locked="0" hidden="1"/>
    </xf>
    <xf numFmtId="0" fontId="148" fillId="0" borderId="218" xfId="0" applyFont="1" applyFill="1" applyBorder="1" applyAlignment="1" applyProtection="1">
      <alignment horizontal="center" vertical="center"/>
      <protection locked="0" hidden="1"/>
    </xf>
    <xf numFmtId="0" fontId="148" fillId="0" borderId="194" xfId="0" applyFont="1" applyFill="1" applyBorder="1" applyAlignment="1" applyProtection="1">
      <alignment horizontal="center" vertical="center"/>
      <protection locked="0" hidden="1"/>
    </xf>
    <xf numFmtId="187" fontId="36" fillId="0" borderId="212" xfId="0" applyNumberFormat="1" applyFont="1" applyBorder="1" applyAlignment="1" applyProtection="1">
      <alignment horizontal="center" vertical="center" wrapText="1"/>
      <protection locked="0" hidden="1"/>
    </xf>
    <xf numFmtId="187" fontId="36" fillId="0" borderId="213" xfId="0" applyNumberFormat="1" applyFont="1" applyBorder="1" applyAlignment="1" applyProtection="1">
      <alignment horizontal="center" vertical="center" wrapText="1"/>
      <protection locked="0" hidden="1"/>
    </xf>
    <xf numFmtId="179" fontId="36" fillId="0" borderId="224" xfId="0" applyNumberFormat="1" applyFont="1" applyBorder="1" applyAlignment="1" applyProtection="1">
      <alignment horizontal="center" vertical="center" wrapText="1"/>
      <protection locked="0" hidden="1"/>
    </xf>
    <xf numFmtId="179" fontId="36" fillId="0" borderId="221" xfId="0" applyNumberFormat="1" applyFont="1" applyBorder="1" applyAlignment="1" applyProtection="1">
      <alignment horizontal="center" vertical="center" wrapText="1"/>
      <protection locked="0" hidden="1"/>
    </xf>
    <xf numFmtId="0" fontId="115" fillId="7" borderId="229" xfId="2" applyFont="1" applyFill="1" applyBorder="1" applyAlignment="1" applyProtection="1">
      <alignment horizontal="center" vertical="top"/>
      <protection locked="0" hidden="1"/>
    </xf>
    <xf numFmtId="0" fontId="115" fillId="7" borderId="230" xfId="2" applyFont="1" applyFill="1" applyBorder="1" applyAlignment="1" applyProtection="1">
      <alignment horizontal="center" vertical="top"/>
      <protection locked="0" hidden="1"/>
    </xf>
    <xf numFmtId="0" fontId="150" fillId="0" borderId="219" xfId="2" applyFont="1" applyFill="1" applyBorder="1" applyAlignment="1" applyProtection="1">
      <alignment horizontal="right" vertical="top"/>
      <protection locked="0" hidden="1"/>
    </xf>
    <xf numFmtId="0" fontId="116" fillId="7" borderId="225" xfId="2" applyFont="1" applyFill="1" applyBorder="1" applyAlignment="1" applyProtection="1">
      <alignment horizontal="center" vertical="center" wrapText="1"/>
      <protection locked="0" hidden="1"/>
    </xf>
    <xf numFmtId="0" fontId="116" fillId="7" borderId="225" xfId="2" applyFont="1" applyFill="1" applyBorder="1" applyAlignment="1" applyProtection="1">
      <alignment horizontal="center" vertical="center"/>
      <protection locked="0" hidden="1"/>
    </xf>
    <xf numFmtId="0" fontId="116" fillId="7" borderId="191" xfId="2" applyFont="1" applyFill="1" applyBorder="1" applyAlignment="1" applyProtection="1">
      <alignment horizontal="center" vertical="center"/>
      <protection locked="0" hidden="1"/>
    </xf>
    <xf numFmtId="0" fontId="116" fillId="7" borderId="0" xfId="2" applyFont="1" applyFill="1" applyBorder="1" applyAlignment="1" applyProtection="1">
      <alignment horizontal="center" vertical="center"/>
      <protection locked="0" hidden="1"/>
    </xf>
    <xf numFmtId="0" fontId="116" fillId="7" borderId="217" xfId="2" applyFont="1" applyFill="1" applyBorder="1" applyAlignment="1" applyProtection="1">
      <alignment horizontal="center" vertical="center"/>
      <protection locked="0" hidden="1"/>
    </xf>
    <xf numFmtId="0" fontId="116" fillId="7" borderId="218" xfId="2" applyFont="1" applyFill="1" applyBorder="1" applyAlignment="1" applyProtection="1">
      <alignment horizontal="center" vertical="center"/>
      <protection locked="0" hidden="1"/>
    </xf>
    <xf numFmtId="0" fontId="116" fillId="7" borderId="194" xfId="2" applyFont="1" applyFill="1" applyBorder="1" applyAlignment="1" applyProtection="1">
      <alignment horizontal="center" vertical="center"/>
      <protection locked="0" hidden="1"/>
    </xf>
    <xf numFmtId="0" fontId="116" fillId="7" borderId="226" xfId="2" applyFont="1" applyFill="1" applyBorder="1" applyAlignment="1" applyProtection="1">
      <alignment horizontal="center" vertical="top"/>
      <protection locked="0" hidden="1"/>
    </xf>
    <xf numFmtId="0" fontId="116" fillId="7" borderId="227" xfId="2" applyFont="1" applyFill="1" applyBorder="1" applyAlignment="1" applyProtection="1">
      <alignment horizontal="center" vertical="top"/>
      <protection locked="0" hidden="1"/>
    </xf>
    <xf numFmtId="0" fontId="116" fillId="7" borderId="202" xfId="2" applyFont="1" applyFill="1" applyBorder="1" applyAlignment="1" applyProtection="1">
      <alignment horizontal="center" vertical="top"/>
      <protection locked="0" hidden="1"/>
    </xf>
    <xf numFmtId="0" fontId="116" fillId="7" borderId="228" xfId="2" applyFont="1" applyFill="1" applyBorder="1" applyAlignment="1" applyProtection="1">
      <alignment horizontal="center" vertical="top"/>
      <protection locked="0" hidden="1"/>
    </xf>
    <xf numFmtId="0" fontId="148" fillId="0" borderId="215" xfId="0" applyFont="1" applyFill="1" applyBorder="1" applyAlignment="1" applyProtection="1">
      <alignment horizontal="center" vertical="center" wrapText="1"/>
      <protection locked="0" hidden="1"/>
    </xf>
    <xf numFmtId="0" fontId="148" fillId="0" borderId="0" xfId="0" applyFont="1" applyFill="1" applyBorder="1" applyAlignment="1" applyProtection="1">
      <alignment horizontal="center" vertical="center" wrapText="1"/>
      <protection locked="0" hidden="1"/>
    </xf>
    <xf numFmtId="0" fontId="148" fillId="0" borderId="217" xfId="0" applyFont="1" applyFill="1" applyBorder="1" applyAlignment="1" applyProtection="1">
      <alignment horizontal="center" vertical="center" wrapText="1"/>
      <protection locked="0" hidden="1"/>
    </xf>
    <xf numFmtId="0" fontId="148" fillId="0" borderId="219" xfId="0" applyFont="1" applyFill="1" applyBorder="1" applyAlignment="1" applyProtection="1">
      <alignment horizontal="center" vertical="center" wrapText="1"/>
      <protection locked="0" hidden="1"/>
    </xf>
    <xf numFmtId="0" fontId="148" fillId="0" borderId="220" xfId="0" applyFont="1" applyFill="1" applyBorder="1" applyAlignment="1" applyProtection="1">
      <alignment horizontal="center" vertical="center" wrapText="1"/>
      <protection locked="0" hidden="1"/>
    </xf>
    <xf numFmtId="0" fontId="0" fillId="0" borderId="221" xfId="0" applyFont="1" applyFill="1" applyBorder="1" applyAlignment="1" applyProtection="1">
      <alignment horizontal="left" vertical="center"/>
      <protection locked="0" hidden="1"/>
    </xf>
    <xf numFmtId="0" fontId="0" fillId="0" borderId="222" xfId="0" applyFont="1" applyFill="1" applyBorder="1" applyAlignment="1" applyProtection="1">
      <alignment horizontal="left" vertical="center"/>
      <protection locked="0" hidden="1"/>
    </xf>
    <xf numFmtId="0" fontId="0" fillId="0" borderId="223" xfId="0" applyFont="1" applyFill="1" applyBorder="1" applyAlignment="1" applyProtection="1">
      <alignment horizontal="left" vertical="center"/>
      <protection locked="0" hidden="1"/>
    </xf>
    <xf numFmtId="179" fontId="36" fillId="0" borderId="223" xfId="0" applyNumberFormat="1" applyFont="1" applyBorder="1" applyAlignment="1" applyProtection="1">
      <alignment horizontal="center" vertical="center" wrapText="1"/>
      <protection locked="0" hidden="1"/>
    </xf>
    <xf numFmtId="0" fontId="117" fillId="7" borderId="201" xfId="2" applyFont="1" applyFill="1" applyBorder="1" applyAlignment="1" applyProtection="1">
      <alignment horizontal="center" vertical="top"/>
      <protection locked="0" hidden="1"/>
    </xf>
    <xf numFmtId="0" fontId="117" fillId="7" borderId="202" xfId="2" applyFont="1" applyFill="1" applyBorder="1" applyAlignment="1" applyProtection="1">
      <alignment horizontal="center" vertical="top"/>
      <protection locked="0" hidden="1"/>
    </xf>
    <xf numFmtId="179" fontId="104" fillId="7" borderId="202" xfId="2" applyNumberFormat="1" applyFont="1" applyFill="1" applyBorder="1" applyAlignment="1" applyProtection="1">
      <alignment horizontal="center" vertical="center"/>
      <protection locked="0" hidden="1"/>
    </xf>
    <xf numFmtId="0" fontId="83" fillId="7" borderId="196" xfId="2" applyFont="1" applyFill="1" applyBorder="1" applyAlignment="1" applyProtection="1">
      <alignment horizontal="center" vertical="top"/>
      <protection locked="0" hidden="1"/>
    </xf>
    <xf numFmtId="179" fontId="104" fillId="7" borderId="228" xfId="2" applyNumberFormat="1" applyFont="1" applyFill="1" applyBorder="1" applyAlignment="1" applyProtection="1">
      <alignment horizontal="center" vertical="center"/>
      <protection locked="0" hidden="1"/>
    </xf>
    <xf numFmtId="187" fontId="25" fillId="0" borderId="211" xfId="2" applyNumberFormat="1" applyFont="1" applyFill="1" applyBorder="1" applyAlignment="1" applyProtection="1">
      <alignment horizontal="center" vertical="center"/>
      <protection locked="0" hidden="1"/>
    </xf>
    <xf numFmtId="0" fontId="114" fillId="0" borderId="0" xfId="0" applyFont="1" applyFill="1" applyAlignment="1" applyProtection="1">
      <alignment horizontal="left" vertical="center" wrapText="1"/>
      <protection locked="0" hidden="1"/>
    </xf>
    <xf numFmtId="180" fontId="59" fillId="0" borderId="0" xfId="0" applyNumberFormat="1" applyFont="1" applyAlignment="1" applyProtection="1">
      <alignment horizontal="left" vertical="center"/>
      <protection locked="0" hidden="1"/>
    </xf>
    <xf numFmtId="0" fontId="59" fillId="0" borderId="0" xfId="0" applyFont="1" applyAlignment="1" applyProtection="1">
      <alignment vertical="center"/>
      <protection locked="0" hidden="1"/>
    </xf>
    <xf numFmtId="187" fontId="25" fillId="0" borderId="224" xfId="2" applyNumberFormat="1" applyFont="1" applyFill="1" applyBorder="1" applyAlignment="1" applyProtection="1">
      <alignment horizontal="center" vertical="center"/>
      <protection locked="0" hidden="1"/>
    </xf>
    <xf numFmtId="187" fontId="25" fillId="0" borderId="221" xfId="2" applyNumberFormat="1" applyFont="1" applyFill="1" applyBorder="1" applyAlignment="1" applyProtection="1">
      <alignment horizontal="center" vertical="center"/>
      <protection locked="0" hidden="1"/>
    </xf>
    <xf numFmtId="187" fontId="25" fillId="0" borderId="203" xfId="2" applyNumberFormat="1" applyFont="1" applyFill="1" applyBorder="1" applyAlignment="1" applyProtection="1">
      <alignment horizontal="center" vertical="center"/>
      <protection locked="0" hidden="1"/>
    </xf>
    <xf numFmtId="0" fontId="117" fillId="7" borderId="223" xfId="2" applyFont="1" applyFill="1" applyBorder="1" applyAlignment="1" applyProtection="1">
      <alignment horizontal="center" vertical="top"/>
      <protection locked="0" hidden="1"/>
    </xf>
    <xf numFmtId="0" fontId="117" fillId="7" borderId="224" xfId="2" applyFont="1" applyFill="1" applyBorder="1" applyAlignment="1" applyProtection="1">
      <alignment horizontal="center" vertical="top"/>
      <protection locked="0" hidden="1"/>
    </xf>
    <xf numFmtId="0" fontId="0" fillId="16" borderId="0" xfId="0" applyFill="1" applyAlignment="1">
      <alignment horizontal="center" vertical="center"/>
    </xf>
    <xf numFmtId="0" fontId="0" fillId="16" borderId="0" xfId="0" applyFill="1" applyBorder="1" applyAlignment="1">
      <alignment horizontal="center" vertical="center"/>
    </xf>
    <xf numFmtId="0" fontId="98" fillId="7" borderId="293" xfId="0" applyFont="1" applyFill="1" applyBorder="1" applyAlignment="1" applyProtection="1">
      <alignment horizontal="center" vertical="center"/>
      <protection locked="0" hidden="1"/>
    </xf>
    <xf numFmtId="0" fontId="98" fillId="7" borderId="294" xfId="0" applyFont="1" applyFill="1" applyBorder="1" applyAlignment="1" applyProtection="1">
      <alignment horizontal="center" vertical="center"/>
      <protection locked="0" hidden="1"/>
    </xf>
    <xf numFmtId="0" fontId="98" fillId="7" borderId="295" xfId="0" applyFont="1" applyFill="1" applyBorder="1" applyAlignment="1" applyProtection="1">
      <alignment horizontal="center" vertical="center"/>
      <protection locked="0" hidden="1"/>
    </xf>
    <xf numFmtId="0" fontId="201" fillId="7" borderId="230" xfId="0" applyFont="1" applyFill="1" applyBorder="1" applyAlignment="1" applyProtection="1">
      <alignment horizontal="center" vertical="center"/>
      <protection locked="0" hidden="1"/>
    </xf>
    <xf numFmtId="0" fontId="201" fillId="7" borderId="215" xfId="0" applyFont="1" applyFill="1" applyBorder="1" applyAlignment="1" applyProtection="1">
      <alignment horizontal="center" vertical="center"/>
      <protection locked="0" hidden="1"/>
    </xf>
    <xf numFmtId="0" fontId="201" fillId="7" borderId="196" xfId="0" applyFont="1" applyFill="1" applyBorder="1" applyAlignment="1" applyProtection="1">
      <alignment horizontal="center" vertical="center"/>
      <protection locked="0" hidden="1"/>
    </xf>
    <xf numFmtId="0" fontId="201" fillId="7" borderId="194" xfId="0" applyFont="1" applyFill="1" applyBorder="1" applyAlignment="1" applyProtection="1">
      <alignment horizontal="center" vertical="center"/>
      <protection locked="0" hidden="1"/>
    </xf>
    <xf numFmtId="0" fontId="201" fillId="7" borderId="0" xfId="0" applyFont="1" applyFill="1" applyBorder="1" applyAlignment="1" applyProtection="1">
      <alignment horizontal="center" vertical="center"/>
      <protection locked="0" hidden="1"/>
    </xf>
    <xf numFmtId="0" fontId="201" fillId="7" borderId="296" xfId="0" applyFont="1" applyFill="1" applyBorder="1" applyAlignment="1" applyProtection="1">
      <alignment horizontal="center" vertical="center"/>
      <protection locked="0" hidden="1"/>
    </xf>
    <xf numFmtId="0" fontId="201" fillId="7" borderId="218" xfId="0" applyFont="1" applyFill="1" applyBorder="1" applyAlignment="1" applyProtection="1">
      <alignment horizontal="center" vertical="center"/>
      <protection locked="0" hidden="1"/>
    </xf>
    <xf numFmtId="0" fontId="201" fillId="7" borderId="297" xfId="0" applyFont="1" applyFill="1" applyBorder="1" applyAlignment="1" applyProtection="1">
      <alignment horizontal="center" vertical="center"/>
      <protection locked="0" hidden="1"/>
    </xf>
    <xf numFmtId="179" fontId="36" fillId="23" borderId="214" xfId="0" applyNumberFormat="1" applyFont="1" applyFill="1" applyBorder="1" applyAlignment="1" applyProtection="1">
      <alignment horizontal="center" vertical="center" wrapText="1"/>
      <protection locked="0" hidden="1"/>
    </xf>
    <xf numFmtId="179" fontId="36" fillId="23" borderId="298" xfId="0" applyNumberFormat="1" applyFont="1" applyFill="1" applyBorder="1" applyAlignment="1" applyProtection="1">
      <alignment horizontal="center" vertical="center" wrapText="1"/>
      <protection locked="0" hidden="1"/>
    </xf>
    <xf numFmtId="0" fontId="98" fillId="7" borderId="292" xfId="0" applyFont="1" applyFill="1" applyBorder="1" applyAlignment="1" applyProtection="1">
      <alignment horizontal="center" vertical="center" wrapText="1"/>
      <protection locked="0" hidden="1"/>
    </xf>
    <xf numFmtId="0" fontId="98" fillId="7" borderId="291" xfId="0" applyFont="1" applyFill="1" applyBorder="1" applyAlignment="1" applyProtection="1">
      <alignment horizontal="center" vertical="center"/>
      <protection locked="0" hidden="1"/>
    </xf>
    <xf numFmtId="0" fontId="98" fillId="7" borderId="302" xfId="0" applyFont="1" applyFill="1" applyBorder="1" applyAlignment="1" applyProtection="1">
      <alignment horizontal="center" vertical="center"/>
      <protection locked="0" hidden="1"/>
    </xf>
    <xf numFmtId="0" fontId="98" fillId="7" borderId="303" xfId="0" applyFont="1" applyFill="1" applyBorder="1" applyAlignment="1" applyProtection="1">
      <alignment horizontal="center" vertical="center"/>
      <protection locked="0" hidden="1"/>
    </xf>
    <xf numFmtId="0" fontId="98" fillId="7" borderId="304" xfId="0" applyFont="1" applyFill="1" applyBorder="1" applyAlignment="1" applyProtection="1">
      <alignment horizontal="center" vertical="center"/>
      <protection locked="0" hidden="1"/>
    </xf>
    <xf numFmtId="0" fontId="98" fillId="0" borderId="305" xfId="0" applyFont="1" applyFill="1" applyBorder="1" applyAlignment="1" applyProtection="1">
      <alignment horizontal="center" vertical="center" wrapText="1"/>
      <protection locked="0" hidden="1"/>
    </xf>
    <xf numFmtId="0" fontId="98" fillId="0" borderId="303" xfId="0" applyFont="1" applyFill="1" applyBorder="1" applyAlignment="1" applyProtection="1">
      <alignment horizontal="center" vertical="center" wrapText="1"/>
      <protection locked="0" hidden="1"/>
    </xf>
    <xf numFmtId="0" fontId="98" fillId="0" borderId="306" xfId="0" applyFont="1" applyFill="1" applyBorder="1" applyAlignment="1" applyProtection="1">
      <alignment horizontal="center" vertical="center" wrapText="1"/>
      <protection locked="0" hidden="1"/>
    </xf>
    <xf numFmtId="179" fontId="36" fillId="23" borderId="307" xfId="0" applyNumberFormat="1" applyFont="1" applyFill="1" applyBorder="1" applyAlignment="1" applyProtection="1">
      <alignment horizontal="center" vertical="center" wrapText="1"/>
      <protection locked="0" hidden="1"/>
    </xf>
    <xf numFmtId="179" fontId="36" fillId="23" borderId="308" xfId="0" applyNumberFormat="1" applyFont="1" applyFill="1" applyBorder="1" applyAlignment="1" applyProtection="1">
      <alignment horizontal="center" vertical="center" wrapText="1"/>
      <protection locked="0" hidden="1"/>
    </xf>
    <xf numFmtId="179" fontId="36" fillId="23" borderId="309" xfId="0" applyNumberFormat="1" applyFont="1" applyFill="1" applyBorder="1" applyAlignment="1" applyProtection="1">
      <alignment horizontal="center" vertical="center" wrapText="1"/>
      <protection locked="0" hidden="1"/>
    </xf>
    <xf numFmtId="179" fontId="36" fillId="23" borderId="310" xfId="0" applyNumberFormat="1" applyFont="1" applyFill="1" applyBorder="1" applyAlignment="1" applyProtection="1">
      <alignment horizontal="center" vertical="center" wrapText="1"/>
      <protection locked="0" hidden="1"/>
    </xf>
    <xf numFmtId="0" fontId="0" fillId="0" borderId="307" xfId="0" applyFill="1" applyBorder="1" applyAlignment="1" applyProtection="1">
      <alignment horizontal="left" vertical="center"/>
      <protection locked="0" hidden="1"/>
    </xf>
    <xf numFmtId="0" fontId="0" fillId="0" borderId="308" xfId="0" applyFill="1" applyBorder="1" applyAlignment="1" applyProtection="1">
      <alignment horizontal="left" vertical="center"/>
      <protection locked="0" hidden="1"/>
    </xf>
    <xf numFmtId="179" fontId="36" fillId="23" borderId="279" xfId="0" applyNumberFormat="1" applyFont="1" applyFill="1" applyBorder="1" applyAlignment="1" applyProtection="1">
      <alignment horizontal="center" vertical="center" wrapText="1"/>
      <protection locked="0" hidden="1"/>
    </xf>
    <xf numFmtId="179" fontId="36" fillId="23" borderId="280" xfId="0" applyNumberFormat="1" applyFont="1" applyFill="1" applyBorder="1" applyAlignment="1" applyProtection="1">
      <alignment horizontal="center" vertical="center" wrapText="1"/>
      <protection locked="0" hidden="1"/>
    </xf>
    <xf numFmtId="179" fontId="36" fillId="23" borderId="278" xfId="0" applyNumberFormat="1" applyFont="1" applyFill="1" applyBorder="1" applyAlignment="1" applyProtection="1">
      <alignment horizontal="center" vertical="center" wrapText="1"/>
      <protection locked="0" hidden="1"/>
    </xf>
    <xf numFmtId="179" fontId="36" fillId="23" borderId="299" xfId="0" applyNumberFormat="1" applyFont="1" applyFill="1" applyBorder="1" applyAlignment="1" applyProtection="1">
      <alignment horizontal="center" vertical="center" wrapText="1"/>
      <protection locked="0" hidden="1"/>
    </xf>
    <xf numFmtId="179" fontId="36" fillId="23" borderId="230" xfId="0" applyNumberFormat="1" applyFont="1" applyFill="1" applyBorder="1" applyAlignment="1" applyProtection="1">
      <alignment horizontal="center" vertical="center" wrapText="1"/>
      <protection locked="0" hidden="1"/>
    </xf>
    <xf numFmtId="179" fontId="36" fillId="23" borderId="215" xfId="0" applyNumberFormat="1" applyFont="1" applyFill="1" applyBorder="1" applyAlignment="1" applyProtection="1">
      <alignment horizontal="center" vertical="center" wrapText="1"/>
      <protection locked="0" hidden="1"/>
    </xf>
    <xf numFmtId="0" fontId="75" fillId="7" borderId="9" xfId="0" applyFont="1" applyFill="1" applyBorder="1" applyAlignment="1" applyProtection="1">
      <alignment horizontal="center" vertical="center" wrapText="1"/>
      <protection locked="0" hidden="1"/>
    </xf>
    <xf numFmtId="0" fontId="75" fillId="7" borderId="1" xfId="0" applyFont="1" applyFill="1" applyBorder="1" applyAlignment="1" applyProtection="1">
      <alignment horizontal="center" vertical="center"/>
      <protection locked="0" hidden="1"/>
    </xf>
    <xf numFmtId="0" fontId="75" fillId="7" borderId="12" xfId="0" applyFont="1" applyFill="1" applyBorder="1" applyAlignment="1" applyProtection="1">
      <alignment horizontal="center" vertical="center"/>
      <protection locked="0" hidden="1"/>
    </xf>
    <xf numFmtId="0" fontId="75" fillId="7" borderId="4" xfId="0" applyFont="1" applyFill="1" applyBorder="1" applyAlignment="1" applyProtection="1">
      <alignment horizontal="center" vertical="center" wrapText="1"/>
      <protection locked="0" hidden="1"/>
    </xf>
    <xf numFmtId="0" fontId="75" fillId="7" borderId="2" xfId="0" applyFont="1" applyFill="1" applyBorder="1" applyAlignment="1" applyProtection="1">
      <alignment horizontal="center" vertical="center"/>
      <protection locked="0" hidden="1"/>
    </xf>
    <xf numFmtId="0" fontId="75" fillId="7" borderId="11" xfId="0" applyFont="1" applyFill="1" applyBorder="1" applyAlignment="1" applyProtection="1">
      <alignment horizontal="center" vertical="center"/>
      <protection locked="0" hidden="1"/>
    </xf>
    <xf numFmtId="0" fontId="75" fillId="7" borderId="8" xfId="0" applyFont="1" applyFill="1" applyBorder="1" applyAlignment="1" applyProtection="1">
      <alignment horizontal="center" vertical="center" wrapText="1"/>
      <protection locked="0" hidden="1"/>
    </xf>
    <xf numFmtId="0" fontId="75" fillId="7" borderId="3" xfId="0" applyFont="1" applyFill="1" applyBorder="1" applyAlignment="1" applyProtection="1">
      <alignment horizontal="center" vertical="center"/>
      <protection locked="0" hidden="1"/>
    </xf>
    <xf numFmtId="0" fontId="75" fillId="7" borderId="10" xfId="0" applyFont="1" applyFill="1" applyBorder="1" applyAlignment="1" applyProtection="1">
      <alignment horizontal="center" vertical="center"/>
      <protection locked="0" hidden="1"/>
    </xf>
    <xf numFmtId="0" fontId="49" fillId="0" borderId="45" xfId="0" applyFont="1" applyBorder="1" applyAlignment="1" applyProtection="1">
      <alignment horizontal="left" vertical="center"/>
      <protection locked="0" hidden="1"/>
    </xf>
    <xf numFmtId="0" fontId="49" fillId="0" borderId="43" xfId="0" applyFont="1" applyBorder="1" applyAlignment="1" applyProtection="1">
      <alignment horizontal="left" vertical="center"/>
      <protection locked="0" hidden="1"/>
    </xf>
    <xf numFmtId="0" fontId="49" fillId="0" borderId="72" xfId="0" applyFont="1" applyBorder="1" applyAlignment="1" applyProtection="1">
      <alignment horizontal="left" vertical="center"/>
      <protection locked="0" hidden="1"/>
    </xf>
    <xf numFmtId="0" fontId="49" fillId="19" borderId="0" xfId="0" applyFont="1" applyFill="1" applyBorder="1" applyAlignment="1" applyProtection="1">
      <alignment vertical="center" wrapText="1"/>
      <protection locked="0" hidden="1"/>
    </xf>
    <xf numFmtId="0" fontId="49" fillId="19" borderId="217" xfId="0" applyFont="1" applyFill="1" applyBorder="1" applyAlignment="1" applyProtection="1">
      <alignment vertical="center" wrapText="1"/>
      <protection locked="0" hidden="1"/>
    </xf>
    <xf numFmtId="0" fontId="113" fillId="19" borderId="225" xfId="2" applyFont="1" applyFill="1" applyBorder="1" applyAlignment="1" applyProtection="1">
      <alignment horizontal="center" vertical="center" wrapText="1"/>
      <protection locked="0" hidden="1"/>
    </xf>
    <xf numFmtId="0" fontId="113" fillId="19" borderId="191" xfId="2" applyFont="1" applyFill="1" applyBorder="1" applyAlignment="1" applyProtection="1">
      <alignment horizontal="center" vertical="center" wrapText="1"/>
      <protection locked="0" hidden="1"/>
    </xf>
    <xf numFmtId="0" fontId="113" fillId="19" borderId="0" xfId="2" applyFont="1" applyFill="1" applyBorder="1" applyAlignment="1" applyProtection="1">
      <alignment horizontal="center" vertical="center" wrapText="1"/>
      <protection locked="0" hidden="1"/>
    </xf>
    <xf numFmtId="0" fontId="113" fillId="19" borderId="217" xfId="2" applyFont="1" applyFill="1" applyBorder="1" applyAlignment="1" applyProtection="1">
      <alignment horizontal="center" vertical="center" wrapText="1"/>
      <protection locked="0" hidden="1"/>
    </xf>
    <xf numFmtId="0" fontId="112" fillId="19" borderId="225" xfId="2" applyFont="1" applyFill="1" applyBorder="1" applyAlignment="1" applyProtection="1">
      <alignment horizontal="center" vertical="center" wrapText="1"/>
      <protection locked="0" hidden="1"/>
    </xf>
    <xf numFmtId="0" fontId="112" fillId="19" borderId="191" xfId="2" applyFont="1" applyFill="1" applyBorder="1" applyAlignment="1" applyProtection="1">
      <alignment horizontal="center" vertical="center" wrapText="1"/>
      <protection locked="0" hidden="1"/>
    </xf>
    <xf numFmtId="0" fontId="112" fillId="19" borderId="0" xfId="2" applyFont="1" applyFill="1" applyBorder="1" applyAlignment="1" applyProtection="1">
      <alignment horizontal="center" vertical="center" wrapText="1"/>
      <protection locked="0" hidden="1"/>
    </xf>
    <xf numFmtId="0" fontId="112" fillId="19" borderId="217" xfId="2" applyFont="1" applyFill="1" applyBorder="1" applyAlignment="1" applyProtection="1">
      <alignment horizontal="center" vertical="center" wrapText="1"/>
      <protection locked="0" hidden="1"/>
    </xf>
    <xf numFmtId="0" fontId="112" fillId="19" borderId="193" xfId="2" applyFont="1" applyFill="1" applyBorder="1" applyAlignment="1" applyProtection="1">
      <alignment horizontal="center" vertical="center" wrapText="1"/>
      <protection locked="0" hidden="1"/>
    </xf>
    <xf numFmtId="0" fontId="112" fillId="19" borderId="235" xfId="2" applyFont="1" applyFill="1" applyBorder="1" applyAlignment="1" applyProtection="1">
      <alignment horizontal="center" vertical="center" wrapText="1"/>
      <protection locked="0" hidden="1"/>
    </xf>
    <xf numFmtId="0" fontId="112" fillId="19" borderId="276" xfId="2" applyFont="1" applyFill="1" applyBorder="1" applyAlignment="1" applyProtection="1">
      <alignment horizontal="center" vertical="center" wrapText="1"/>
      <protection locked="0" hidden="1"/>
    </xf>
    <xf numFmtId="0" fontId="112" fillId="19" borderId="19" xfId="2" applyFont="1" applyFill="1" applyBorder="1" applyAlignment="1" applyProtection="1">
      <alignment horizontal="center" vertical="center" wrapText="1"/>
      <protection locked="0" hidden="1"/>
    </xf>
    <xf numFmtId="49" fontId="50" fillId="19" borderId="277" xfId="0" applyNumberFormat="1" applyFont="1" applyFill="1" applyBorder="1" applyAlignment="1" applyProtection="1">
      <alignment horizontal="right" vertical="center" wrapText="1"/>
      <protection locked="0" hidden="1"/>
    </xf>
    <xf numFmtId="49" fontId="50" fillId="19" borderId="13" xfId="0" applyNumberFormat="1" applyFont="1" applyFill="1" applyBorder="1" applyAlignment="1" applyProtection="1">
      <alignment horizontal="right" vertical="center" wrapText="1"/>
      <protection locked="0" hidden="1"/>
    </xf>
    <xf numFmtId="0" fontId="50" fillId="19" borderId="235" xfId="0" applyFont="1" applyFill="1" applyBorder="1" applyAlignment="1" applyProtection="1">
      <alignment horizontal="right" vertical="center" wrapText="1"/>
      <protection locked="0" hidden="1"/>
    </xf>
    <xf numFmtId="0" fontId="50" fillId="19" borderId="0" xfId="0" applyFont="1" applyFill="1" applyBorder="1" applyAlignment="1" applyProtection="1">
      <alignment horizontal="right" vertical="center" wrapText="1"/>
      <protection locked="0" hidden="1"/>
    </xf>
    <xf numFmtId="0" fontId="50" fillId="19" borderId="235" xfId="0" applyFont="1" applyFill="1" applyBorder="1" applyAlignment="1" applyProtection="1">
      <alignment horizontal="right" vertical="center"/>
      <protection locked="0" hidden="1"/>
    </xf>
    <xf numFmtId="0" fontId="50" fillId="19" borderId="0" xfId="0" applyFont="1" applyFill="1" applyBorder="1" applyAlignment="1" applyProtection="1">
      <alignment horizontal="right" vertical="center"/>
      <protection locked="0" hidden="1"/>
    </xf>
    <xf numFmtId="0" fontId="49" fillId="19" borderId="0" xfId="0" applyFont="1" applyFill="1" applyBorder="1" applyAlignment="1" applyProtection="1">
      <alignment horizontal="left" vertical="center" wrapText="1"/>
      <protection locked="0" hidden="1"/>
    </xf>
    <xf numFmtId="0" fontId="49" fillId="19" borderId="217" xfId="0" applyFont="1" applyFill="1" applyBorder="1" applyAlignment="1" applyProtection="1">
      <alignment horizontal="left" vertical="center" wrapText="1"/>
      <protection locked="0" hidden="1"/>
    </xf>
    <xf numFmtId="0" fontId="112" fillId="19" borderId="236" xfId="2" applyFont="1" applyFill="1" applyBorder="1" applyAlignment="1" applyProtection="1">
      <alignment horizontal="center" vertical="center" wrapText="1"/>
      <protection locked="0" hidden="1"/>
    </xf>
    <xf numFmtId="0" fontId="113" fillId="19" borderId="193" xfId="2" applyFont="1" applyFill="1" applyBorder="1" applyAlignment="1" applyProtection="1">
      <alignment horizontal="center" vertical="center" wrapText="1"/>
      <protection locked="0" hidden="1"/>
    </xf>
    <xf numFmtId="0" fontId="113" fillId="19" borderId="235" xfId="2" applyFont="1" applyFill="1" applyBorder="1" applyAlignment="1" applyProtection="1">
      <alignment horizontal="center" vertical="center" wrapText="1"/>
      <protection locked="0" hidden="1"/>
    </xf>
    <xf numFmtId="0" fontId="49" fillId="19" borderId="0" xfId="0" applyFont="1" applyFill="1" applyBorder="1" applyAlignment="1" applyProtection="1">
      <alignment horizontal="left" vertical="center"/>
      <protection locked="0" hidden="1"/>
    </xf>
    <xf numFmtId="0" fontId="49" fillId="19" borderId="217" xfId="0" applyFont="1" applyFill="1" applyBorder="1" applyAlignment="1" applyProtection="1">
      <alignment horizontal="left" vertical="center"/>
      <protection locked="0" hidden="1"/>
    </xf>
    <xf numFmtId="49" fontId="48" fillId="19" borderId="13" xfId="0" applyNumberFormat="1" applyFont="1" applyFill="1" applyBorder="1" applyAlignment="1" applyProtection="1">
      <alignment horizontal="left" vertical="center" wrapText="1"/>
      <protection locked="0" hidden="1"/>
    </xf>
    <xf numFmtId="49" fontId="48" fillId="19" borderId="248" xfId="0" applyNumberFormat="1" applyFont="1" applyFill="1" applyBorder="1" applyAlignment="1" applyProtection="1">
      <alignment horizontal="left" vertical="center" wrapText="1"/>
      <protection locked="0" hidden="1"/>
    </xf>
    <xf numFmtId="0" fontId="48" fillId="19" borderId="0" xfId="0" applyFont="1" applyFill="1" applyBorder="1" applyAlignment="1" applyProtection="1">
      <alignment horizontal="left" vertical="center" wrapText="1"/>
      <protection locked="0" hidden="1"/>
    </xf>
    <xf numFmtId="0" fontId="48" fillId="19" borderId="217" xfId="0" applyFont="1" applyFill="1" applyBorder="1" applyAlignment="1" applyProtection="1">
      <alignment horizontal="left" vertical="center" wrapText="1"/>
      <protection locked="0" hidden="1"/>
    </xf>
    <xf numFmtId="0" fontId="73" fillId="0" borderId="0" xfId="1" applyFont="1" applyAlignment="1" applyProtection="1">
      <alignment horizontal="left"/>
      <protection locked="0" hidden="1"/>
    </xf>
    <xf numFmtId="0" fontId="73" fillId="0" borderId="0" xfId="1" applyFont="1" applyBorder="1" applyAlignment="1" applyProtection="1">
      <alignment horizontal="left"/>
      <protection locked="0" hidden="1"/>
    </xf>
    <xf numFmtId="0" fontId="111" fillId="0" borderId="0" xfId="1" applyFont="1" applyAlignment="1" applyProtection="1">
      <alignment horizontal="left"/>
      <protection locked="0" hidden="1"/>
    </xf>
    <xf numFmtId="0" fontId="111" fillId="0" borderId="0" xfId="1" applyFont="1" applyBorder="1" applyAlignment="1" applyProtection="1">
      <alignment horizontal="left"/>
      <protection locked="0" hidden="1"/>
    </xf>
    <xf numFmtId="0" fontId="49" fillId="19" borderId="219" xfId="0" applyFont="1" applyFill="1" applyBorder="1" applyAlignment="1" applyProtection="1">
      <alignment horizontal="left" vertical="center"/>
      <protection locked="0" hidden="1"/>
    </xf>
    <xf numFmtId="0" fontId="49" fillId="19" borderId="220" xfId="0" applyFont="1" applyFill="1" applyBorder="1" applyAlignment="1" applyProtection="1">
      <alignment horizontal="left" vertical="center"/>
      <protection locked="0" hidden="1"/>
    </xf>
    <xf numFmtId="0" fontId="50" fillId="19" borderId="255" xfId="0" applyFont="1" applyFill="1" applyBorder="1" applyAlignment="1" applyProtection="1">
      <alignment horizontal="right" vertical="center"/>
      <protection locked="0" hidden="1"/>
    </xf>
    <xf numFmtId="0" fontId="50" fillId="19" borderId="219" xfId="0" applyFont="1" applyFill="1" applyBorder="1" applyAlignment="1" applyProtection="1">
      <alignment horizontal="right" vertical="center"/>
      <protection locked="0" hidden="1"/>
    </xf>
    <xf numFmtId="186" fontId="59" fillId="0" borderId="0" xfId="0" applyNumberFormat="1" applyFont="1" applyBorder="1" applyAlignment="1" applyProtection="1">
      <alignment horizontal="left" vertical="center"/>
      <protection locked="0" hidden="1"/>
    </xf>
    <xf numFmtId="177" fontId="59" fillId="0" borderId="0" xfId="0" applyNumberFormat="1" applyFont="1" applyBorder="1" applyAlignment="1" applyProtection="1">
      <alignment horizontal="right" vertical="center"/>
      <protection locked="0" hidden="1"/>
    </xf>
    <xf numFmtId="0" fontId="112" fillId="7" borderId="106" xfId="2" applyFont="1" applyFill="1" applyBorder="1" applyAlignment="1" applyProtection="1">
      <alignment horizontal="center" vertical="center" wrapText="1"/>
      <protection locked="0" hidden="1"/>
    </xf>
    <xf numFmtId="0" fontId="112" fillId="7" borderId="104" xfId="2" applyFont="1" applyFill="1" applyBorder="1" applyAlignment="1" applyProtection="1">
      <alignment horizontal="center" vertical="center" wrapText="1"/>
      <protection locked="0" hidden="1"/>
    </xf>
    <xf numFmtId="0" fontId="112" fillId="7" borderId="135" xfId="2" applyFont="1" applyFill="1" applyBorder="1" applyAlignment="1" applyProtection="1">
      <alignment horizontal="center" vertical="center" wrapText="1"/>
      <protection locked="0" hidden="1"/>
    </xf>
    <xf numFmtId="0" fontId="112" fillId="7" borderId="139" xfId="2" applyFont="1" applyFill="1" applyBorder="1" applyAlignment="1" applyProtection="1">
      <alignment horizontal="center" vertical="center" wrapText="1"/>
      <protection locked="0" hidden="1"/>
    </xf>
    <xf numFmtId="0" fontId="112" fillId="7" borderId="140" xfId="2" applyFont="1" applyFill="1" applyBorder="1" applyAlignment="1" applyProtection="1">
      <alignment horizontal="center" vertical="center" wrapText="1"/>
      <protection locked="0" hidden="1"/>
    </xf>
    <xf numFmtId="0" fontId="112" fillId="7" borderId="141" xfId="2" applyFont="1" applyFill="1" applyBorder="1" applyAlignment="1" applyProtection="1">
      <alignment horizontal="center" vertical="center" wrapText="1"/>
      <protection locked="0" hidden="1"/>
    </xf>
    <xf numFmtId="0" fontId="49" fillId="0" borderId="0" xfId="0" applyFont="1" applyBorder="1" applyAlignment="1" applyProtection="1">
      <alignment horizontal="left" vertical="center" wrapText="1"/>
      <protection locked="0" hidden="1"/>
    </xf>
    <xf numFmtId="0" fontId="49" fillId="0" borderId="107" xfId="0" applyFont="1" applyBorder="1" applyAlignment="1" applyProtection="1">
      <alignment horizontal="left" vertical="center" wrapText="1"/>
      <protection locked="0" hidden="1"/>
    </xf>
    <xf numFmtId="0" fontId="49" fillId="0" borderId="0" xfId="0" applyFont="1" applyBorder="1" applyAlignment="1" applyProtection="1">
      <alignment vertical="center" wrapText="1"/>
      <protection locked="0" hidden="1"/>
    </xf>
    <xf numFmtId="0" fontId="49" fillId="0" borderId="107" xfId="0" applyFont="1" applyBorder="1" applyAlignment="1" applyProtection="1">
      <alignment vertical="center" wrapText="1"/>
      <protection locked="0" hidden="1"/>
    </xf>
    <xf numFmtId="0" fontId="48" fillId="0" borderId="0" xfId="0" applyFont="1" applyBorder="1" applyAlignment="1" applyProtection="1">
      <alignment horizontal="left" vertical="center" wrapText="1"/>
      <protection locked="0" hidden="1"/>
    </xf>
    <xf numFmtId="0" fontId="48" fillId="0" borderId="107" xfId="0" applyFont="1" applyBorder="1" applyAlignment="1" applyProtection="1">
      <alignment horizontal="left" vertical="center" wrapText="1"/>
      <protection locked="0" hidden="1"/>
    </xf>
    <xf numFmtId="0" fontId="49" fillId="0" borderId="107" xfId="0" applyFont="1" applyBorder="1" applyAlignment="1" applyProtection="1">
      <alignment horizontal="left" vertical="center"/>
      <protection locked="0" hidden="1"/>
    </xf>
    <xf numFmtId="0" fontId="49" fillId="0" borderId="108" xfId="0" applyFont="1" applyBorder="1" applyAlignment="1" applyProtection="1">
      <alignment horizontal="left" vertical="center"/>
      <protection locked="0" hidden="1"/>
    </xf>
    <xf numFmtId="0" fontId="49" fillId="0" borderId="127" xfId="0" applyFont="1" applyBorder="1" applyAlignment="1" applyProtection="1">
      <alignment horizontal="left" vertical="center"/>
      <protection locked="0" hidden="1"/>
    </xf>
    <xf numFmtId="49" fontId="48" fillId="0" borderId="13" xfId="0" applyNumberFormat="1" applyFont="1" applyBorder="1" applyAlignment="1" applyProtection="1">
      <alignment horizontal="left" vertical="center" wrapText="1"/>
      <protection locked="0" hidden="1"/>
    </xf>
    <xf numFmtId="49" fontId="48" fillId="0" borderId="128" xfId="0" applyNumberFormat="1" applyFont="1" applyBorder="1" applyAlignment="1" applyProtection="1">
      <alignment horizontal="left" vertical="center" wrapText="1"/>
      <protection locked="0" hidden="1"/>
    </xf>
    <xf numFmtId="199" fontId="59" fillId="0" borderId="0" xfId="0" applyNumberFormat="1" applyFont="1" applyBorder="1" applyAlignment="1" applyProtection="1">
      <alignment horizontal="left" vertical="center"/>
      <protection locked="0" hidden="1"/>
    </xf>
    <xf numFmtId="0" fontId="112" fillId="7" borderId="118" xfId="2" applyFont="1" applyFill="1" applyBorder="1" applyAlignment="1" applyProtection="1">
      <alignment horizontal="center" vertical="center" wrapText="1"/>
      <protection locked="0" hidden="1"/>
    </xf>
    <xf numFmtId="0" fontId="112" fillId="7" borderId="142" xfId="2" applyFont="1" applyFill="1" applyBorder="1" applyAlignment="1" applyProtection="1">
      <alignment horizontal="center" vertical="center" wrapText="1"/>
      <protection locked="0" hidden="1"/>
    </xf>
    <xf numFmtId="0" fontId="112" fillId="7" borderId="105" xfId="2" applyFont="1" applyFill="1" applyBorder="1" applyAlignment="1" applyProtection="1">
      <alignment horizontal="center" vertical="center" wrapText="1"/>
      <protection locked="0" hidden="1"/>
    </xf>
    <xf numFmtId="0" fontId="112" fillId="7" borderId="0" xfId="2" applyFont="1" applyFill="1" applyBorder="1" applyAlignment="1" applyProtection="1">
      <alignment horizontal="center" vertical="center" wrapText="1"/>
      <protection locked="0" hidden="1"/>
    </xf>
    <xf numFmtId="0" fontId="112" fillId="7" borderId="107" xfId="2" applyFont="1" applyFill="1" applyBorder="1" applyAlignment="1" applyProtection="1">
      <alignment horizontal="center" vertical="center" wrapText="1"/>
      <protection locked="0" hidden="1"/>
    </xf>
    <xf numFmtId="0" fontId="49" fillId="0" borderId="164" xfId="0" applyFont="1" applyBorder="1" applyAlignment="1" applyProtection="1">
      <alignment horizontal="center" vertical="center" wrapText="1"/>
      <protection locked="0" hidden="1"/>
    </xf>
    <xf numFmtId="0" fontId="49" fillId="0" borderId="165" xfId="0" applyFont="1" applyBorder="1" applyAlignment="1" applyProtection="1">
      <alignment horizontal="center" vertical="center"/>
      <protection locked="0" hidden="1"/>
    </xf>
    <xf numFmtId="0" fontId="49" fillId="0" borderId="157" xfId="0" applyFont="1" applyBorder="1" applyAlignment="1" applyProtection="1">
      <alignment horizontal="center" vertical="center" wrapText="1"/>
      <protection locked="0" hidden="1"/>
    </xf>
    <xf numFmtId="0" fontId="49" fillId="0" borderId="158" xfId="0" applyFont="1" applyBorder="1" applyAlignment="1" applyProtection="1">
      <alignment horizontal="center" vertical="center"/>
      <protection locked="0" hidden="1"/>
    </xf>
    <xf numFmtId="0" fontId="49" fillId="0" borderId="154" xfId="0" applyFont="1" applyBorder="1" applyAlignment="1" applyProtection="1">
      <alignment horizontal="center" vertical="center" wrapText="1"/>
      <protection locked="0" hidden="1"/>
    </xf>
    <xf numFmtId="0" fontId="49" fillId="0" borderId="163" xfId="0" applyFont="1" applyBorder="1" applyAlignment="1" applyProtection="1">
      <alignment horizontal="center" vertical="center"/>
      <protection locked="0" hidden="1"/>
    </xf>
    <xf numFmtId="0" fontId="49" fillId="0" borderId="155" xfId="0" applyFont="1" applyBorder="1" applyAlignment="1" applyProtection="1">
      <alignment horizontal="center" vertical="center" wrapText="1"/>
      <protection locked="0" hidden="1"/>
    </xf>
    <xf numFmtId="0" fontId="49" fillId="0" borderId="156" xfId="0" applyFont="1" applyBorder="1" applyAlignment="1" applyProtection="1">
      <alignment horizontal="center" vertical="center"/>
      <protection locked="0" hidden="1"/>
    </xf>
    <xf numFmtId="49" fontId="49" fillId="0" borderId="13" xfId="0" applyNumberFormat="1" applyFont="1" applyBorder="1" applyAlignment="1" applyProtection="1">
      <alignment horizontal="center" vertical="center" wrapText="1"/>
      <protection locked="0" hidden="1"/>
    </xf>
    <xf numFmtId="49" fontId="49" fillId="0" borderId="146" xfId="0" applyNumberFormat="1" applyFont="1" applyBorder="1" applyAlignment="1" applyProtection="1">
      <alignment horizontal="center" vertical="center" wrapText="1"/>
      <protection locked="0" hidden="1"/>
    </xf>
    <xf numFmtId="49" fontId="49" fillId="0" borderId="147" xfId="0" applyNumberFormat="1" applyFont="1" applyBorder="1" applyAlignment="1" applyProtection="1">
      <alignment horizontal="center" vertical="center" wrapText="1"/>
      <protection locked="0" hidden="1"/>
    </xf>
    <xf numFmtId="49" fontId="49" fillId="0" borderId="153" xfId="0" applyNumberFormat="1" applyFont="1" applyBorder="1" applyAlignment="1" applyProtection="1">
      <alignment horizontal="center" vertical="center" wrapText="1"/>
      <protection locked="0" hidden="1"/>
    </xf>
    <xf numFmtId="0" fontId="49" fillId="0" borderId="156" xfId="0" applyFont="1" applyBorder="1" applyAlignment="1" applyProtection="1">
      <alignment horizontal="center" vertical="center" wrapText="1"/>
      <protection locked="0" hidden="1"/>
    </xf>
    <xf numFmtId="49" fontId="49" fillId="0" borderId="145" xfId="0" applyNumberFormat="1" applyFont="1" applyBorder="1" applyAlignment="1" applyProtection="1">
      <alignment horizontal="center" vertical="center" wrapText="1"/>
      <protection locked="0" hidden="1"/>
    </xf>
    <xf numFmtId="49" fontId="49" fillId="0" borderId="128" xfId="0" applyNumberFormat="1" applyFont="1" applyBorder="1" applyAlignment="1" applyProtection="1">
      <alignment horizontal="center" vertical="center" wrapText="1"/>
      <protection locked="0" hidden="1"/>
    </xf>
    <xf numFmtId="0" fontId="49" fillId="0" borderId="158" xfId="0" applyFont="1" applyBorder="1" applyAlignment="1" applyProtection="1">
      <alignment horizontal="center" vertical="center" wrapText="1"/>
      <protection locked="0" hidden="1"/>
    </xf>
    <xf numFmtId="189" fontId="130" fillId="7" borderId="183" xfId="1" applyNumberFormat="1" applyFont="1" applyFill="1" applyBorder="1" applyAlignment="1" applyProtection="1">
      <alignment horizontal="center" vertical="center"/>
      <protection locked="0" hidden="1"/>
    </xf>
    <xf numFmtId="189" fontId="130" fillId="7" borderId="184" xfId="1" quotePrefix="1" applyNumberFormat="1" applyFont="1" applyFill="1" applyBorder="1" applyAlignment="1" applyProtection="1">
      <alignment horizontal="center" vertical="center"/>
      <protection locked="0" hidden="1"/>
    </xf>
    <xf numFmtId="189" fontId="130" fillId="7" borderId="185" xfId="1" quotePrefix="1" applyNumberFormat="1" applyFont="1" applyFill="1" applyBorder="1" applyAlignment="1" applyProtection="1">
      <alignment horizontal="center" vertical="center"/>
      <protection locked="0" hidden="1"/>
    </xf>
    <xf numFmtId="0" fontId="112" fillId="7" borderId="189" xfId="2" applyFont="1" applyFill="1" applyBorder="1" applyAlignment="1" applyProtection="1">
      <alignment horizontal="center" vertical="center" wrapText="1"/>
      <protection locked="0" hidden="1"/>
    </xf>
    <xf numFmtId="0" fontId="112" fillId="7" borderId="190" xfId="2" applyFont="1" applyFill="1" applyBorder="1" applyAlignment="1" applyProtection="1">
      <alignment horizontal="center" vertical="center" wrapText="1"/>
      <protection locked="0" hidden="1"/>
    </xf>
    <xf numFmtId="0" fontId="112" fillId="7" borderId="179" xfId="2" applyFont="1" applyFill="1" applyBorder="1" applyAlignment="1" applyProtection="1">
      <alignment horizontal="center" vertical="center" wrapText="1"/>
      <protection locked="0" hidden="1"/>
    </xf>
    <xf numFmtId="0" fontId="112" fillId="7" borderId="187" xfId="2" applyFont="1" applyFill="1" applyBorder="1" applyAlignment="1" applyProtection="1">
      <alignment horizontal="center" vertical="center" wrapText="1"/>
      <protection locked="0" hidden="1"/>
    </xf>
    <xf numFmtId="0" fontId="112" fillId="7" borderId="186" xfId="2" applyFont="1" applyFill="1" applyBorder="1" applyAlignment="1" applyProtection="1">
      <alignment horizontal="center" vertical="center" wrapText="1"/>
      <protection locked="0" hidden="1"/>
    </xf>
    <xf numFmtId="0" fontId="112" fillId="7" borderId="144" xfId="2" applyFont="1" applyFill="1" applyBorder="1" applyAlignment="1" applyProtection="1">
      <alignment horizontal="center" vertical="center" wrapText="1"/>
      <protection locked="0" hidden="1"/>
    </xf>
    <xf numFmtId="0" fontId="112" fillId="7" borderId="19" xfId="2" applyFont="1" applyFill="1" applyBorder="1" applyAlignment="1" applyProtection="1">
      <alignment horizontal="center" vertical="center" wrapText="1"/>
      <protection locked="0" hidden="1"/>
    </xf>
    <xf numFmtId="0" fontId="112" fillId="7" borderId="188" xfId="2" applyFont="1" applyFill="1" applyBorder="1" applyAlignment="1" applyProtection="1">
      <alignment horizontal="center" vertical="center" wrapText="1"/>
      <protection locked="0" hidden="1"/>
    </xf>
    <xf numFmtId="0" fontId="112" fillId="7" borderId="180" xfId="2" applyFont="1" applyFill="1" applyBorder="1" applyAlignment="1" applyProtection="1">
      <alignment horizontal="center" vertical="center" wrapText="1"/>
      <protection locked="0" hidden="1"/>
    </xf>
    <xf numFmtId="0" fontId="112" fillId="7" borderId="181" xfId="2" applyFont="1" applyFill="1" applyBorder="1" applyAlignment="1" applyProtection="1">
      <alignment horizontal="center" vertical="center" wrapText="1"/>
      <protection locked="0" hidden="1"/>
    </xf>
    <xf numFmtId="0" fontId="112" fillId="7" borderId="182" xfId="2" applyFont="1" applyFill="1" applyBorder="1" applyAlignment="1" applyProtection="1">
      <alignment horizontal="center" vertical="center" wrapText="1"/>
      <protection locked="0" hidden="1"/>
    </xf>
    <xf numFmtId="49" fontId="206" fillId="0" borderId="312" xfId="6" applyNumberFormat="1" applyFont="1" applyBorder="1" applyAlignment="1" applyProtection="1">
      <alignment horizontal="center" vertical="center"/>
    </xf>
    <xf numFmtId="49" fontId="0" fillId="0" borderId="312" xfId="0" applyNumberFormat="1" applyBorder="1" applyAlignment="1">
      <alignment horizontal="center" vertical="center"/>
    </xf>
    <xf numFmtId="49" fontId="132" fillId="0" borderId="312" xfId="6" applyNumberFormat="1" applyBorder="1" applyAlignment="1" applyProtection="1">
      <alignment horizontal="center" vertical="center"/>
    </xf>
    <xf numFmtId="0" fontId="48" fillId="22" borderId="114" xfId="26" applyFont="1" applyFill="1" applyBorder="1" applyAlignment="1" applyProtection="1">
      <alignment horizontal="center" vertical="top" wrapText="1"/>
      <protection hidden="1"/>
    </xf>
  </cellXfs>
  <cellStyles count="92">
    <cellStyle name="고정소숫점" xfId="27"/>
    <cellStyle name="고정출력1" xfId="28"/>
    <cellStyle name="고정출력2" xfId="29"/>
    <cellStyle name="날짜" xfId="30"/>
    <cellStyle name="달러" xfId="31"/>
    <cellStyle name="똿뗦먛귟 [0.00]_PRODUCT DETAIL Q1" xfId="32"/>
    <cellStyle name="똿뗦먛귟_PRODUCT DETAIL Q1" xfId="33"/>
    <cellStyle name="믅됞 [0.00]_PRODUCT DETAIL Q1" xfId="34"/>
    <cellStyle name="믅됞_PRODUCT DETAIL Q1" xfId="35"/>
    <cellStyle name="백분율 2" xfId="36"/>
    <cellStyle name="뷭?_BOOKSHIP" xfId="37"/>
    <cellStyle name="쉼표 [0]" xfId="4" builtinId="6"/>
    <cellStyle name="쉼표 [0] 2" xfId="7"/>
    <cellStyle name="쉼표 [0] 3" xfId="23"/>
    <cellStyle name="자리수" xfId="38"/>
    <cellStyle name="자리수0" xfId="39"/>
    <cellStyle name="콤마 [0]_97년도 프로젝트 현황" xfId="40"/>
    <cellStyle name="콤마_97년도 프로젝트 현황" xfId="41"/>
    <cellStyle name="퍼센트" xfId="42"/>
    <cellStyle name="표준" xfId="0" builtinId="0"/>
    <cellStyle name="표준 10" xfId="8"/>
    <cellStyle name="표준 11" xfId="9"/>
    <cellStyle name="표준 12" xfId="10"/>
    <cellStyle name="표준 13" xfId="11"/>
    <cellStyle name="표준 14" xfId="21"/>
    <cellStyle name="표준 15" xfId="22"/>
    <cellStyle name="표준 16" xfId="24"/>
    <cellStyle name="표준 17" xfId="25"/>
    <cellStyle name="표준 18" xfId="26"/>
    <cellStyle name="표준 19" xfId="51"/>
    <cellStyle name="표준 2" xfId="3"/>
    <cellStyle name="표준 2 2" xfId="12"/>
    <cellStyle name="표준 2 3" xfId="13"/>
    <cellStyle name="표준 2_6p" xfId="14"/>
    <cellStyle name="표준 20" xfId="52"/>
    <cellStyle name="표준 21" xfId="53"/>
    <cellStyle name="표준 22" xfId="54"/>
    <cellStyle name="표준 23" xfId="55"/>
    <cellStyle name="표준 24" xfId="56"/>
    <cellStyle name="표준 25" xfId="57"/>
    <cellStyle name="표준 26" xfId="58"/>
    <cellStyle name="표준 27" xfId="59"/>
    <cellStyle name="표준 28" xfId="60"/>
    <cellStyle name="표준 29" xfId="61"/>
    <cellStyle name="표준 3" xfId="5"/>
    <cellStyle name="표준 30" xfId="62"/>
    <cellStyle name="표준 31" xfId="63"/>
    <cellStyle name="표준 32" xfId="64"/>
    <cellStyle name="표준 33" xfId="65"/>
    <cellStyle name="표준 34" xfId="66"/>
    <cellStyle name="표준 35" xfId="67"/>
    <cellStyle name="표준 36" xfId="68"/>
    <cellStyle name="표준 37" xfId="69"/>
    <cellStyle name="표준 38" xfId="70"/>
    <cellStyle name="표준 39" xfId="71"/>
    <cellStyle name="표준 4" xfId="15"/>
    <cellStyle name="표준 40" xfId="72"/>
    <cellStyle name="표준 41" xfId="73"/>
    <cellStyle name="표준 42" xfId="74"/>
    <cellStyle name="표준 43" xfId="75"/>
    <cellStyle name="표준 44" xfId="76"/>
    <cellStyle name="표준 45" xfId="77"/>
    <cellStyle name="표준 46" xfId="78"/>
    <cellStyle name="표준 47" xfId="79"/>
    <cellStyle name="표준 48" xfId="80"/>
    <cellStyle name="표준 49" xfId="81"/>
    <cellStyle name="표준 5" xfId="16"/>
    <cellStyle name="표준 50" xfId="82"/>
    <cellStyle name="표준 51" xfId="83"/>
    <cellStyle name="표준 52" xfId="84"/>
    <cellStyle name="표준 53" xfId="85"/>
    <cellStyle name="표준 54" xfId="86"/>
    <cellStyle name="표준 55" xfId="87"/>
    <cellStyle name="표준 56" xfId="88"/>
    <cellStyle name="표준 57" xfId="89"/>
    <cellStyle name="표준 58" xfId="90"/>
    <cellStyle name="표준 59" xfId="91"/>
    <cellStyle name="표준 6" xfId="17"/>
    <cellStyle name="표준 7" xfId="18"/>
    <cellStyle name="표준 8" xfId="19"/>
    <cellStyle name="표준 9" xfId="20"/>
    <cellStyle name="표준_도시주택가격동향조사(2003년5월)" xfId="2"/>
    <cellStyle name="표준_통계표_전국주택가격동향조사(2011.5)" xfId="1"/>
    <cellStyle name="하이퍼링크" xfId="6" builtinId="8"/>
    <cellStyle name="합산" xfId="43"/>
    <cellStyle name="화폐기호" xfId="44"/>
    <cellStyle name="화폐기호0" xfId="45"/>
    <cellStyle name="Comma [0]_ SG&amp;A Bridge " xfId="46"/>
    <cellStyle name="Comma_ SG&amp;A Bridge " xfId="47"/>
    <cellStyle name="Currency [0]_ SG&amp;A Bridge " xfId="48"/>
    <cellStyle name="Currency_ SG&amp;A Bridge " xfId="49"/>
    <cellStyle name="Normal_ SG&amp;A Bridge " xfId="50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</dxf>
  </dxfs>
  <tableStyles count="0" defaultTableStyle="TableStyleMedium9" defaultPivotStyle="PivotStyleLight16"/>
  <colors>
    <mruColors>
      <color rgb="FFFFCCFF"/>
      <color rgb="FF0000FF"/>
      <color rgb="FF33CC33"/>
      <color rgb="FFA5C26A"/>
      <color rgb="FF6699FF"/>
      <color rgb="FFFF6600"/>
      <color rgb="FFFF9966"/>
      <color rgb="FFFFCC99"/>
      <color rgb="FFFF66FF"/>
      <color rgb="FFFF00FF"/>
    </mruColors>
  </colors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externalLink" Target="externalLinks/externalLink4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externalLink" Target="externalLinks/externalLink3.xml"/><Relationship Id="rId65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externalLink" Target="externalLinks/externalLink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ko-KR"/>
  <c:chart>
    <c:title>
      <c:tx>
        <c:rich>
          <a:bodyPr/>
          <a:lstStyle/>
          <a:p>
            <a:pPr>
              <a:defRPr>
                <a:latin typeface="+mn-ea"/>
                <a:ea typeface="+mn-ea"/>
              </a:defRPr>
            </a:pPr>
            <a:r>
              <a:rPr lang="ko-KR" altLang="en-US" sz="1200">
                <a:latin typeface="+mn-ea"/>
                <a:ea typeface="+mn-ea"/>
              </a:rPr>
              <a:t>매매가격지수 추이</a:t>
            </a:r>
            <a:r>
              <a:rPr lang="en-US" altLang="ko-KR" sz="1200" baseline="0">
                <a:latin typeface="+mn-ea"/>
                <a:ea typeface="+mn-ea"/>
              </a:rPr>
              <a:t> </a:t>
            </a:r>
            <a:r>
              <a:rPr lang="en-US" altLang="ko-KR" sz="800" baseline="0">
                <a:latin typeface="+mn-ea"/>
                <a:ea typeface="+mn-ea"/>
              </a:rPr>
              <a:t>(Trends of Sales price index)</a:t>
            </a:r>
          </a:p>
        </c:rich>
      </c:tx>
      <c:layout>
        <c:manualLayout>
          <c:xMode val="edge"/>
          <c:yMode val="edge"/>
          <c:x val="8.082258388894427E-4"/>
          <c:y val="4.6296296296297014E-3"/>
        </c:manualLayout>
      </c:layout>
      <c:overlay val="1"/>
    </c:title>
    <c:plotArea>
      <c:layout>
        <c:manualLayout>
          <c:layoutTarget val="inner"/>
          <c:xMode val="edge"/>
          <c:yMode val="edge"/>
          <c:x val="8.8405761316874068E-2"/>
          <c:y val="0.24383937349850821"/>
          <c:w val="0.85635035678736049"/>
          <c:h val="0.64609179060956312"/>
        </c:manualLayout>
      </c:layout>
      <c:barChart>
        <c:barDir val="col"/>
        <c:grouping val="clustered"/>
        <c:ser>
          <c:idx val="3"/>
          <c:order val="1"/>
          <c:tx>
            <c:v>매매지수변동률</c:v>
          </c:tx>
          <c:spPr>
            <a:solidFill>
              <a:srgbClr val="6699FF"/>
            </a:solidFill>
          </c:spPr>
          <c:cat>
            <c:numRef>
              <c:f>요약1!$G$7:$R$7</c:f>
              <c:numCache>
                <c:formatCode>\'yy\.m</c:formatCode>
                <c:ptCount val="12"/>
                <c:pt idx="0">
                  <c:v>41153</c:v>
                </c:pt>
                <c:pt idx="1">
                  <c:v>41183</c:v>
                </c:pt>
                <c:pt idx="2">
                  <c:v>41214</c:v>
                </c:pt>
                <c:pt idx="3">
                  <c:v>41244</c:v>
                </c:pt>
                <c:pt idx="4">
                  <c:v>41275</c:v>
                </c:pt>
                <c:pt idx="5">
                  <c:v>41306</c:v>
                </c:pt>
                <c:pt idx="6">
                  <c:v>41334</c:v>
                </c:pt>
                <c:pt idx="7">
                  <c:v>41365</c:v>
                </c:pt>
                <c:pt idx="8">
                  <c:v>41395</c:v>
                </c:pt>
                <c:pt idx="9">
                  <c:v>41426</c:v>
                </c:pt>
                <c:pt idx="10">
                  <c:v>41456</c:v>
                </c:pt>
                <c:pt idx="11">
                  <c:v>41487</c:v>
                </c:pt>
              </c:numCache>
            </c:numRef>
          </c:cat>
          <c:val>
            <c:numRef>
              <c:f>요약1!$G$75:$R$75</c:f>
              <c:numCache>
                <c:formatCode>#,##0.00_ </c:formatCode>
                <c:ptCount val="12"/>
                <c:pt idx="0">
                  <c:v>-0.23529960585642051</c:v>
                </c:pt>
                <c:pt idx="1">
                  <c:v>-0.18980907678066705</c:v>
                </c:pt>
                <c:pt idx="2">
                  <c:v>-0.16244762477177765</c:v>
                </c:pt>
                <c:pt idx="3">
                  <c:v>-0.21240192201347208</c:v>
                </c:pt>
                <c:pt idx="4">
                  <c:v>-0.25660649427035054</c:v>
                </c:pt>
                <c:pt idx="5">
                  <c:v>-0.17223042648318865</c:v>
                </c:pt>
                <c:pt idx="6">
                  <c:v>-7.8098012514427051E-2</c:v>
                </c:pt>
                <c:pt idx="7">
                  <c:v>0.11792954683258472</c:v>
                </c:pt>
                <c:pt idx="8">
                  <c:v>0.17233848905464644</c:v>
                </c:pt>
                <c:pt idx="9">
                  <c:v>3.4641566424742365E-2</c:v>
                </c:pt>
                <c:pt idx="10">
                  <c:v>-7.0172123198219971E-2</c:v>
                </c:pt>
                <c:pt idx="11">
                  <c:v>-0.13056338080911223</c:v>
                </c:pt>
              </c:numCache>
            </c:numRef>
          </c:val>
        </c:ser>
        <c:ser>
          <c:idx val="2"/>
          <c:order val="3"/>
          <c:tx>
            <c:v>계절조정 후 변동률</c:v>
          </c:tx>
          <c:spPr>
            <a:solidFill>
              <a:schemeClr val="accent3">
                <a:lumMod val="60000"/>
                <a:lumOff val="40000"/>
              </a:schemeClr>
            </a:solidFill>
          </c:spPr>
          <c:cat>
            <c:numRef>
              <c:f>요약1!$G$7:$R$7</c:f>
              <c:numCache>
                <c:formatCode>\'yy\.m</c:formatCode>
                <c:ptCount val="12"/>
                <c:pt idx="0">
                  <c:v>41153</c:v>
                </c:pt>
                <c:pt idx="1">
                  <c:v>41183</c:v>
                </c:pt>
                <c:pt idx="2">
                  <c:v>41214</c:v>
                </c:pt>
                <c:pt idx="3">
                  <c:v>41244</c:v>
                </c:pt>
                <c:pt idx="4">
                  <c:v>41275</c:v>
                </c:pt>
                <c:pt idx="5">
                  <c:v>41306</c:v>
                </c:pt>
                <c:pt idx="6">
                  <c:v>41334</c:v>
                </c:pt>
                <c:pt idx="7">
                  <c:v>41365</c:v>
                </c:pt>
                <c:pt idx="8">
                  <c:v>41395</c:v>
                </c:pt>
                <c:pt idx="9">
                  <c:v>41426</c:v>
                </c:pt>
                <c:pt idx="10">
                  <c:v>41456</c:v>
                </c:pt>
                <c:pt idx="11">
                  <c:v>41487</c:v>
                </c:pt>
              </c:numCache>
            </c:numRef>
          </c:cat>
          <c:val>
            <c:numRef>
              <c:f>요약1!$G$76:$R$76</c:f>
              <c:numCache>
                <c:formatCode>#,##0.00_ </c:formatCode>
                <c:ptCount val="12"/>
                <c:pt idx="0">
                  <c:v>-0.25633312055178825</c:v>
                </c:pt>
                <c:pt idx="1">
                  <c:v>-0.19234719691092472</c:v>
                </c:pt>
                <c:pt idx="2">
                  <c:v>-0.16846351838480933</c:v>
                </c:pt>
                <c:pt idx="3">
                  <c:v>-0.12854486532221099</c:v>
                </c:pt>
                <c:pt idx="4">
                  <c:v>-0.21480354260203782</c:v>
                </c:pt>
                <c:pt idx="5">
                  <c:v>-0.22711098447714129</c:v>
                </c:pt>
                <c:pt idx="6">
                  <c:v>-0.23327944214607266</c:v>
                </c:pt>
                <c:pt idx="7">
                  <c:v>1.5308458801488456E-2</c:v>
                </c:pt>
                <c:pt idx="8">
                  <c:v>0.17451778029793363</c:v>
                </c:pt>
                <c:pt idx="9">
                  <c:v>7.9958388880618791E-2</c:v>
                </c:pt>
                <c:pt idx="10">
                  <c:v>7.5694716084773184E-2</c:v>
                </c:pt>
                <c:pt idx="11">
                  <c:v>-5.2836600485572927E-2</c:v>
                </c:pt>
              </c:numCache>
            </c:numRef>
          </c:val>
        </c:ser>
        <c:axId val="156155904"/>
        <c:axId val="156157824"/>
      </c:barChart>
      <c:lineChart>
        <c:grouping val="standard"/>
        <c:ser>
          <c:idx val="0"/>
          <c:order val="0"/>
          <c:tx>
            <c:strRef>
              <c:f>요약1!$C$8</c:f>
              <c:strCache>
                <c:ptCount val="1"/>
                <c:pt idx="0">
                  <c:v>매매가격지수</c:v>
                </c:pt>
              </c:strCache>
            </c:strRef>
          </c:tx>
          <c:spPr>
            <a:ln w="25400">
              <a:solidFill>
                <a:srgbClr val="3399FF"/>
              </a:solidFill>
            </a:ln>
          </c:spPr>
          <c:marker>
            <c:symbol val="circle"/>
            <c:size val="6"/>
            <c:spPr>
              <a:solidFill>
                <a:srgbClr val="0000FF"/>
              </a:solidFill>
              <a:ln>
                <a:noFill/>
              </a:ln>
            </c:spPr>
          </c:marker>
          <c:cat>
            <c:numRef>
              <c:f>요약1!$G$41:$R$41</c:f>
              <c:numCache>
                <c:formatCode>\'yy\.m</c:formatCode>
                <c:ptCount val="12"/>
                <c:pt idx="0">
                  <c:v>41153</c:v>
                </c:pt>
                <c:pt idx="1">
                  <c:v>41183</c:v>
                </c:pt>
                <c:pt idx="2">
                  <c:v>41214</c:v>
                </c:pt>
                <c:pt idx="3">
                  <c:v>41244</c:v>
                </c:pt>
                <c:pt idx="4">
                  <c:v>41275</c:v>
                </c:pt>
                <c:pt idx="5">
                  <c:v>41306</c:v>
                </c:pt>
                <c:pt idx="6">
                  <c:v>41334</c:v>
                </c:pt>
                <c:pt idx="7">
                  <c:v>41365</c:v>
                </c:pt>
                <c:pt idx="8">
                  <c:v>41395</c:v>
                </c:pt>
                <c:pt idx="9">
                  <c:v>41426</c:v>
                </c:pt>
                <c:pt idx="10">
                  <c:v>41456</c:v>
                </c:pt>
                <c:pt idx="11">
                  <c:v>41487</c:v>
                </c:pt>
              </c:numCache>
            </c:numRef>
          </c:cat>
          <c:val>
            <c:numRef>
              <c:f>요약1!$G$42:$R$42</c:f>
              <c:numCache>
                <c:formatCode>_-* #,##0.0_-;\-* #,##0.0_-;_-* "-"_-;_-@_-</c:formatCode>
                <c:ptCount val="12"/>
                <c:pt idx="0">
                  <c:v>100.35319141260423</c:v>
                </c:pt>
                <c:pt idx="1">
                  <c:v>100.16271194646403</c:v>
                </c:pt>
                <c:pt idx="2">
                  <c:v>100</c:v>
                </c:pt>
                <c:pt idx="3">
                  <c:v>99.78759807798653</c:v>
                </c:pt>
                <c:pt idx="4">
                  <c:v>99.531536620842019</c:v>
                </c:pt>
                <c:pt idx="5">
                  <c:v>99.360113030834668</c:v>
                </c:pt>
                <c:pt idx="6">
                  <c:v>99.282514757325501</c:v>
                </c:pt>
                <c:pt idx="7">
                  <c:v>99.399598177062813</c:v>
                </c:pt>
                <c:pt idx="8">
                  <c:v>99.570901942687556</c:v>
                </c:pt>
                <c:pt idx="9">
                  <c:v>99.605394862823744</c:v>
                </c:pt>
                <c:pt idx="10">
                  <c:v>99.535499642428533</c:v>
                </c:pt>
                <c:pt idx="11">
                  <c:v>99.405542728990142</c:v>
                </c:pt>
              </c:numCache>
            </c:numRef>
          </c:val>
        </c:ser>
        <c:ser>
          <c:idx val="1"/>
          <c:order val="2"/>
          <c:tx>
            <c:v>계절조정 후 지수</c:v>
          </c:tx>
          <c:spPr>
            <a:ln w="25400">
              <a:solidFill>
                <a:srgbClr val="33CC33"/>
              </a:solidFill>
            </a:ln>
          </c:spPr>
          <c:marker>
            <c:symbol val="circle"/>
            <c:size val="6"/>
            <c:spPr>
              <a:solidFill>
                <a:srgbClr val="33CC33"/>
              </a:solidFill>
              <a:ln>
                <a:noFill/>
              </a:ln>
            </c:spPr>
          </c:marker>
          <c:cat>
            <c:numRef>
              <c:f>요약1!$G$41:$R$41</c:f>
              <c:numCache>
                <c:formatCode>\'yy\.m</c:formatCode>
                <c:ptCount val="12"/>
                <c:pt idx="0">
                  <c:v>41153</c:v>
                </c:pt>
                <c:pt idx="1">
                  <c:v>41183</c:v>
                </c:pt>
                <c:pt idx="2">
                  <c:v>41214</c:v>
                </c:pt>
                <c:pt idx="3">
                  <c:v>41244</c:v>
                </c:pt>
                <c:pt idx="4">
                  <c:v>41275</c:v>
                </c:pt>
                <c:pt idx="5">
                  <c:v>41306</c:v>
                </c:pt>
                <c:pt idx="6">
                  <c:v>41334</c:v>
                </c:pt>
                <c:pt idx="7">
                  <c:v>41365</c:v>
                </c:pt>
                <c:pt idx="8">
                  <c:v>41395</c:v>
                </c:pt>
                <c:pt idx="9">
                  <c:v>41426</c:v>
                </c:pt>
                <c:pt idx="10">
                  <c:v>41456</c:v>
                </c:pt>
                <c:pt idx="11">
                  <c:v>41487</c:v>
                </c:pt>
              </c:numCache>
            </c:numRef>
          </c:cat>
          <c:val>
            <c:numRef>
              <c:f>요약1!$G$43:$R$43</c:f>
              <c:numCache>
                <c:formatCode>_-* #,##0.0_-;\-* #,##0.0_-;_-* "-"_-;_-@_-</c:formatCode>
                <c:ptCount val="12"/>
                <c:pt idx="0">
                  <c:v>100.36874934049099</c:v>
                </c:pt>
                <c:pt idx="1">
                  <c:v>100.17569286456001</c:v>
                </c:pt>
                <c:pt idx="2">
                  <c:v>100.00693336779401</c:v>
                </c:pt>
                <c:pt idx="3">
                  <c:v>99.878379589983496</c:v>
                </c:pt>
                <c:pt idx="4">
                  <c:v>99.663837292330697</c:v>
                </c:pt>
                <c:pt idx="5">
                  <c:v>99.437489770288394</c:v>
                </c:pt>
                <c:pt idx="6">
                  <c:v>99.205522548868203</c:v>
                </c:pt>
                <c:pt idx="7">
                  <c:v>99.220709385416399</c:v>
                </c:pt>
                <c:pt idx="8">
                  <c:v>99.393867165031693</c:v>
                </c:pt>
                <c:pt idx="9">
                  <c:v>99.473340899863004</c:v>
                </c:pt>
                <c:pt idx="10">
                  <c:v>99.548636962837193</c:v>
                </c:pt>
                <c:pt idx="11">
                  <c:v>99.496038847236306</c:v>
                </c:pt>
              </c:numCache>
            </c:numRef>
          </c:val>
        </c:ser>
        <c:marker val="1"/>
        <c:axId val="156161536"/>
        <c:axId val="156160000"/>
      </c:lineChart>
      <c:dateAx>
        <c:axId val="156155904"/>
        <c:scaling>
          <c:orientation val="minMax"/>
        </c:scaling>
        <c:axPos val="b"/>
        <c:numFmt formatCode="\'yy\.m" sourceLinked="1"/>
        <c:tickLblPos val="low"/>
        <c:txPr>
          <a:bodyPr/>
          <a:lstStyle/>
          <a:p>
            <a:pPr>
              <a:defRPr sz="800"/>
            </a:pPr>
            <a:endParaRPr lang="ko-KR"/>
          </a:p>
        </c:txPr>
        <c:crossAx val="156157824"/>
        <c:crossesAt val="0"/>
        <c:auto val="1"/>
        <c:lblOffset val="100"/>
        <c:majorUnit val="1"/>
        <c:majorTimeUnit val="months"/>
      </c:dateAx>
      <c:valAx>
        <c:axId val="156157824"/>
        <c:scaling>
          <c:orientation val="minMax"/>
        </c:scaling>
        <c:axPos val="l"/>
        <c:majorGridlines>
          <c:spPr>
            <a:ln>
              <a:prstDash val="sysDot"/>
            </a:ln>
          </c:spPr>
        </c:majorGridlines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en-US" altLang="ko-KR"/>
                  <a:t>%</a:t>
                </a:r>
                <a:endParaRPr lang="ko-KR" altLang="en-US"/>
              </a:p>
            </c:rich>
          </c:tx>
          <c:layout>
            <c:manualLayout>
              <c:xMode val="edge"/>
              <c:yMode val="edge"/>
              <c:x val="1.5735596707818929E-2"/>
              <c:y val="0.88664529311689488"/>
            </c:manualLayout>
          </c:layout>
        </c:title>
        <c:numFmt formatCode="#,##0.00_ " sourceLinked="0"/>
        <c:majorTickMark val="none"/>
        <c:tickLblPos val="nextTo"/>
        <c:crossAx val="156155904"/>
        <c:crosses val="autoZero"/>
        <c:crossBetween val="between"/>
      </c:valAx>
      <c:valAx>
        <c:axId val="156160000"/>
        <c:scaling>
          <c:orientation val="minMax"/>
        </c:scaling>
        <c:axPos val="r"/>
        <c:numFmt formatCode="_-* #,##0.0_-;\-* #,##0.0_-;_-* &quot;-&quot;_-;_-@_-" sourceLinked="1"/>
        <c:majorTickMark val="none"/>
        <c:tickLblPos val="nextTo"/>
        <c:crossAx val="156161536"/>
        <c:crosses val="max"/>
        <c:crossBetween val="between"/>
      </c:valAx>
      <c:dateAx>
        <c:axId val="156161536"/>
        <c:scaling>
          <c:orientation val="minMax"/>
        </c:scaling>
        <c:delete val="1"/>
        <c:axPos val="b"/>
        <c:numFmt formatCode="\'yy\.m" sourceLinked="1"/>
        <c:tickLblPos val="none"/>
        <c:crossAx val="156160000"/>
        <c:crosses val="autoZero"/>
        <c:auto val="1"/>
        <c:lblOffset val="100"/>
      </c:dateAx>
      <c:spPr>
        <a:solidFill>
          <a:schemeClr val="bg1"/>
        </a:solidFill>
      </c:spPr>
    </c:plotArea>
    <c:legend>
      <c:legendPos val="r"/>
      <c:layout>
        <c:manualLayout>
          <c:xMode val="edge"/>
          <c:yMode val="edge"/>
          <c:x val="7.461126044315293E-2"/>
          <c:y val="0.11072725284339457"/>
          <c:w val="0.83066211405739199"/>
          <c:h val="0.13036326485248542"/>
        </c:manualLayout>
      </c:layout>
      <c:txPr>
        <a:bodyPr/>
        <a:lstStyle/>
        <a:p>
          <a:pPr>
            <a:defRPr sz="800"/>
          </a:pPr>
          <a:endParaRPr lang="ko-KR"/>
        </a:p>
      </c:txPr>
    </c:legend>
    <c:plotVisOnly val="1"/>
    <c:dispBlanksAs val="gap"/>
  </c:chart>
  <c:spPr>
    <a:solidFill>
      <a:schemeClr val="bg1"/>
    </a:solidFill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ko-KR"/>
  <c:chart>
    <c:title>
      <c:tx>
        <c:rich>
          <a:bodyPr/>
          <a:lstStyle/>
          <a:p>
            <a:pPr>
              <a:defRPr/>
            </a:pPr>
            <a:r>
              <a:rPr lang="ko-KR" altLang="en-US" sz="1200"/>
              <a:t>전세가격지수 추이 </a:t>
            </a:r>
            <a:r>
              <a:rPr lang="ko-KR" altLang="en-US" sz="800">
                <a:latin typeface="+mn-ea"/>
                <a:ea typeface="+mn-ea"/>
              </a:rPr>
              <a:t> </a:t>
            </a:r>
            <a:r>
              <a:rPr lang="en-US" altLang="ko-KR" sz="800">
                <a:latin typeface="+mn-ea"/>
                <a:ea typeface="+mn-ea"/>
              </a:rPr>
              <a:t>(Trends</a:t>
            </a:r>
            <a:r>
              <a:rPr lang="en-US" altLang="ko-KR" sz="800" baseline="0">
                <a:latin typeface="+mn-ea"/>
                <a:ea typeface="+mn-ea"/>
              </a:rPr>
              <a:t> of Jeonse Price Index)</a:t>
            </a:r>
            <a:endParaRPr lang="en-US" altLang="en-US" sz="800">
              <a:latin typeface="+mn-ea"/>
              <a:ea typeface="+mn-ea"/>
            </a:endParaRPr>
          </a:p>
        </c:rich>
      </c:tx>
      <c:layout>
        <c:manualLayout>
          <c:xMode val="edge"/>
          <c:yMode val="edge"/>
          <c:x val="7.6240740740740739E-4"/>
          <c:y val="0"/>
        </c:manualLayout>
      </c:layout>
      <c:overlay val="1"/>
    </c:title>
    <c:plotArea>
      <c:layout>
        <c:manualLayout>
          <c:layoutTarget val="inner"/>
          <c:xMode val="edge"/>
          <c:yMode val="edge"/>
          <c:x val="8.8405761316874068E-2"/>
          <c:y val="0.24207067597153767"/>
          <c:w val="0.85894163325064576"/>
          <c:h val="0.65912561576358986"/>
        </c:manualLayout>
      </c:layout>
      <c:barChart>
        <c:barDir val="col"/>
        <c:grouping val="clustered"/>
        <c:ser>
          <c:idx val="3"/>
          <c:order val="1"/>
          <c:tx>
            <c:v>전세지수변동률</c:v>
          </c:tx>
          <c:spPr>
            <a:solidFill>
              <a:schemeClr val="bg1">
                <a:lumMod val="85000"/>
              </a:schemeClr>
            </a:solidFill>
          </c:spPr>
          <c:cat>
            <c:numRef>
              <c:f>요약1!$G$41:$R$41</c:f>
              <c:numCache>
                <c:formatCode>\'yy\.m</c:formatCode>
                <c:ptCount val="12"/>
                <c:pt idx="0">
                  <c:v>41153</c:v>
                </c:pt>
                <c:pt idx="1">
                  <c:v>41183</c:v>
                </c:pt>
                <c:pt idx="2">
                  <c:v>41214</c:v>
                </c:pt>
                <c:pt idx="3">
                  <c:v>41244</c:v>
                </c:pt>
                <c:pt idx="4">
                  <c:v>41275</c:v>
                </c:pt>
                <c:pt idx="5">
                  <c:v>41306</c:v>
                </c:pt>
                <c:pt idx="6">
                  <c:v>41334</c:v>
                </c:pt>
                <c:pt idx="7">
                  <c:v>41365</c:v>
                </c:pt>
                <c:pt idx="8">
                  <c:v>41395</c:v>
                </c:pt>
                <c:pt idx="9">
                  <c:v>41426</c:v>
                </c:pt>
                <c:pt idx="10">
                  <c:v>41456</c:v>
                </c:pt>
                <c:pt idx="11">
                  <c:v>41487</c:v>
                </c:pt>
              </c:numCache>
            </c:numRef>
          </c:cat>
          <c:val>
            <c:numRef>
              <c:f>요약1!$G$91:$R$91</c:f>
              <c:numCache>
                <c:formatCode>#,##0.00_ </c:formatCode>
                <c:ptCount val="12"/>
                <c:pt idx="0">
                  <c:v>0.2341420822402851</c:v>
                </c:pt>
                <c:pt idx="1">
                  <c:v>0.33691663063917243</c:v>
                </c:pt>
                <c:pt idx="2">
                  <c:v>0.25422858341679344</c:v>
                </c:pt>
                <c:pt idx="3">
                  <c:v>0.20270892295668475</c:v>
                </c:pt>
                <c:pt idx="4">
                  <c:v>0.20237281149404485</c:v>
                </c:pt>
                <c:pt idx="5">
                  <c:v>0.21992151851741859</c:v>
                </c:pt>
                <c:pt idx="6">
                  <c:v>0.35179858522280671</c:v>
                </c:pt>
                <c:pt idx="7">
                  <c:v>0.47054871631160289</c:v>
                </c:pt>
                <c:pt idx="8">
                  <c:v>0.29086965490072725</c:v>
                </c:pt>
                <c:pt idx="9">
                  <c:v>0.21600187449655195</c:v>
                </c:pt>
                <c:pt idx="10">
                  <c:v>0.30067477586011027</c:v>
                </c:pt>
                <c:pt idx="11">
                  <c:v>0.41823745587166172</c:v>
                </c:pt>
              </c:numCache>
            </c:numRef>
          </c:val>
        </c:ser>
        <c:ser>
          <c:idx val="2"/>
          <c:order val="3"/>
          <c:tx>
            <c:v>계절조정 후 변동률</c:v>
          </c:tx>
          <c:spPr>
            <a:solidFill>
              <a:schemeClr val="accent6">
                <a:lumMod val="60000"/>
                <a:lumOff val="40000"/>
              </a:schemeClr>
            </a:solidFill>
          </c:spPr>
          <c:cat>
            <c:numRef>
              <c:f>요약1!$G$41:$R$41</c:f>
              <c:numCache>
                <c:formatCode>\'yy\.m</c:formatCode>
                <c:ptCount val="12"/>
                <c:pt idx="0">
                  <c:v>41153</c:v>
                </c:pt>
                <c:pt idx="1">
                  <c:v>41183</c:v>
                </c:pt>
                <c:pt idx="2">
                  <c:v>41214</c:v>
                </c:pt>
                <c:pt idx="3">
                  <c:v>41244</c:v>
                </c:pt>
                <c:pt idx="4">
                  <c:v>41275</c:v>
                </c:pt>
                <c:pt idx="5">
                  <c:v>41306</c:v>
                </c:pt>
                <c:pt idx="6">
                  <c:v>41334</c:v>
                </c:pt>
                <c:pt idx="7">
                  <c:v>41365</c:v>
                </c:pt>
                <c:pt idx="8">
                  <c:v>41395</c:v>
                </c:pt>
                <c:pt idx="9">
                  <c:v>41426</c:v>
                </c:pt>
                <c:pt idx="10">
                  <c:v>41456</c:v>
                </c:pt>
                <c:pt idx="11">
                  <c:v>41487</c:v>
                </c:pt>
              </c:numCache>
            </c:numRef>
          </c:cat>
          <c:val>
            <c:numRef>
              <c:f>요약1!$G$92:$R$92</c:f>
              <c:numCache>
                <c:formatCode>#,##0.00_ </c:formatCode>
                <c:ptCount val="12"/>
                <c:pt idx="0">
                  <c:v>-3.6221551277526576E-2</c:v>
                </c:pt>
                <c:pt idx="1">
                  <c:v>0.12756552916182162</c:v>
                </c:pt>
                <c:pt idx="2">
                  <c:v>0.25061168539515233</c:v>
                </c:pt>
                <c:pt idx="3">
                  <c:v>0.46757824440701867</c:v>
                </c:pt>
                <c:pt idx="4">
                  <c:v>0.30356481709621352</c:v>
                </c:pt>
                <c:pt idx="5">
                  <c:v>0.13139620872382185</c:v>
                </c:pt>
                <c:pt idx="6">
                  <c:v>0.12988341452413454</c:v>
                </c:pt>
                <c:pt idx="7">
                  <c:v>0.42745706699465202</c:v>
                </c:pt>
                <c:pt idx="8">
                  <c:v>0.42817350360475626</c:v>
                </c:pt>
                <c:pt idx="9">
                  <c:v>0.38544687466484095</c:v>
                </c:pt>
                <c:pt idx="10">
                  <c:v>0.48805283686983447</c:v>
                </c:pt>
                <c:pt idx="11">
                  <c:v>0.44182461976856047</c:v>
                </c:pt>
              </c:numCache>
            </c:numRef>
          </c:val>
        </c:ser>
        <c:axId val="164856192"/>
        <c:axId val="164858112"/>
      </c:barChart>
      <c:lineChart>
        <c:grouping val="standard"/>
        <c:ser>
          <c:idx val="0"/>
          <c:order val="0"/>
          <c:tx>
            <c:strRef>
              <c:f>요약1!$C$24</c:f>
              <c:strCache>
                <c:ptCount val="1"/>
                <c:pt idx="0">
                  <c:v>전세가격지수</c:v>
                </c:pt>
              </c:strCache>
            </c:strRef>
          </c:tx>
          <c:spPr>
            <a:ln w="25400">
              <a:solidFill>
                <a:schemeClr val="tx1">
                  <a:lumMod val="50000"/>
                  <a:lumOff val="50000"/>
                </a:schemeClr>
              </a:solidFill>
            </a:ln>
          </c:spPr>
          <c:marker>
            <c:symbol val="circle"/>
            <c:size val="6"/>
            <c:spPr>
              <a:solidFill>
                <a:schemeClr val="tx1">
                  <a:lumMod val="50000"/>
                  <a:lumOff val="50000"/>
                </a:schemeClr>
              </a:solidFill>
              <a:ln>
                <a:noFill/>
              </a:ln>
            </c:spPr>
          </c:marker>
          <c:cat>
            <c:numRef>
              <c:f>요약1!$G$41:$R$41</c:f>
              <c:numCache>
                <c:formatCode>\'yy\.m</c:formatCode>
                <c:ptCount val="12"/>
                <c:pt idx="0">
                  <c:v>41153</c:v>
                </c:pt>
                <c:pt idx="1">
                  <c:v>41183</c:v>
                </c:pt>
                <c:pt idx="2">
                  <c:v>41214</c:v>
                </c:pt>
                <c:pt idx="3">
                  <c:v>41244</c:v>
                </c:pt>
                <c:pt idx="4">
                  <c:v>41275</c:v>
                </c:pt>
                <c:pt idx="5">
                  <c:v>41306</c:v>
                </c:pt>
                <c:pt idx="6">
                  <c:v>41334</c:v>
                </c:pt>
                <c:pt idx="7">
                  <c:v>41365</c:v>
                </c:pt>
                <c:pt idx="8">
                  <c:v>41395</c:v>
                </c:pt>
                <c:pt idx="9">
                  <c:v>41426</c:v>
                </c:pt>
                <c:pt idx="10">
                  <c:v>41456</c:v>
                </c:pt>
                <c:pt idx="11">
                  <c:v>41487</c:v>
                </c:pt>
              </c:numCache>
            </c:numRef>
          </c:cat>
          <c:val>
            <c:numRef>
              <c:f>요약1!$G$58:$R$58</c:f>
              <c:numCache>
                <c:formatCode>_-* #,##0.0_-;\-* #,##0.0_-;_-* "-"_-;_-@_-</c:formatCode>
                <c:ptCount val="12"/>
                <c:pt idx="0">
                  <c:v>99.411482282766087</c:v>
                </c:pt>
                <c:pt idx="1">
                  <c:v>99.74641609934163</c:v>
                </c:pt>
                <c:pt idx="2">
                  <c:v>100</c:v>
                </c:pt>
                <c:pt idx="3">
                  <c:v>100.20270892295669</c:v>
                </c:pt>
                <c:pt idx="4">
                  <c:v>100.40549196219727</c:v>
                </c:pt>
                <c:pt idx="5">
                  <c:v>100.62630524479542</c:v>
                </c:pt>
                <c:pt idx="6">
                  <c:v>100.98030716300859</c:v>
                </c:pt>
                <c:pt idx="7">
                  <c:v>101.45546870209164</c:v>
                </c:pt>
                <c:pt idx="8">
                  <c:v>101.75057187378331</c:v>
                </c:pt>
                <c:pt idx="9">
                  <c:v>101.97035501634166</c:v>
                </c:pt>
                <c:pt idx="10">
                  <c:v>102.27695415273081</c:v>
                </c:pt>
                <c:pt idx="11">
                  <c:v>102.70471468372222</c:v>
                </c:pt>
              </c:numCache>
            </c:numRef>
          </c:val>
        </c:ser>
        <c:ser>
          <c:idx val="1"/>
          <c:order val="2"/>
          <c:tx>
            <c:v>계절조정 후 지수</c:v>
          </c:tx>
          <c:spPr>
            <a:ln w="25400">
              <a:solidFill>
                <a:srgbClr val="FF9966"/>
              </a:solidFill>
            </a:ln>
          </c:spPr>
          <c:marker>
            <c:symbol val="circle"/>
            <c:size val="6"/>
            <c:spPr>
              <a:solidFill>
                <a:srgbClr val="FF6600"/>
              </a:solidFill>
              <a:ln>
                <a:noFill/>
              </a:ln>
            </c:spPr>
          </c:marker>
          <c:cat>
            <c:numRef>
              <c:f>요약1!$G$41:$R$41</c:f>
              <c:numCache>
                <c:formatCode>\'yy\.m</c:formatCode>
                <c:ptCount val="12"/>
                <c:pt idx="0">
                  <c:v>41153</c:v>
                </c:pt>
                <c:pt idx="1">
                  <c:v>41183</c:v>
                </c:pt>
                <c:pt idx="2">
                  <c:v>41214</c:v>
                </c:pt>
                <c:pt idx="3">
                  <c:v>41244</c:v>
                </c:pt>
                <c:pt idx="4">
                  <c:v>41275</c:v>
                </c:pt>
                <c:pt idx="5">
                  <c:v>41306</c:v>
                </c:pt>
                <c:pt idx="6">
                  <c:v>41334</c:v>
                </c:pt>
                <c:pt idx="7">
                  <c:v>41365</c:v>
                </c:pt>
                <c:pt idx="8">
                  <c:v>41395</c:v>
                </c:pt>
                <c:pt idx="9">
                  <c:v>41426</c:v>
                </c:pt>
                <c:pt idx="10">
                  <c:v>41456</c:v>
                </c:pt>
                <c:pt idx="11">
                  <c:v>41487</c:v>
                </c:pt>
              </c:numCache>
            </c:numRef>
          </c:cat>
          <c:val>
            <c:numRef>
              <c:f>요약1!$G$59:$R$59</c:f>
              <c:numCache>
                <c:formatCode>_-* #,##0.0_-;\-* #,##0.0_-;_-* "-"_-;_-@_-</c:formatCode>
                <c:ptCount val="12"/>
                <c:pt idx="0">
                  <c:v>99.383520436208201</c:v>
                </c:pt>
                <c:pt idx="1">
                  <c:v>99.510299549952293</c:v>
                </c:pt>
                <c:pt idx="2">
                  <c:v>99.759683988796198</c:v>
                </c:pt>
                <c:pt idx="3">
                  <c:v>100.226138567817</c:v>
                </c:pt>
                <c:pt idx="4">
                  <c:v>100.53038986204299</c:v>
                </c:pt>
                <c:pt idx="5">
                  <c:v>100.66248298293699</c:v>
                </c:pt>
                <c:pt idx="6">
                  <c:v>100.79322685298</c:v>
                </c:pt>
                <c:pt idx="7">
                  <c:v>101.22407462421501</c:v>
                </c:pt>
                <c:pt idx="8">
                  <c:v>101.657489291025</c:v>
                </c:pt>
                <c:pt idx="9">
                  <c:v>102.04932490636</c:v>
                </c:pt>
                <c:pt idx="10">
                  <c:v>102.54737953157201</c:v>
                </c:pt>
                <c:pt idx="11">
                  <c:v>103.00045910127</c:v>
                </c:pt>
              </c:numCache>
            </c:numRef>
          </c:val>
        </c:ser>
        <c:marker val="1"/>
        <c:axId val="164861824"/>
        <c:axId val="164860288"/>
      </c:lineChart>
      <c:dateAx>
        <c:axId val="164856192"/>
        <c:scaling>
          <c:orientation val="minMax"/>
        </c:scaling>
        <c:axPos val="b"/>
        <c:numFmt formatCode="\'yy\.m" sourceLinked="1"/>
        <c:tickLblPos val="low"/>
        <c:txPr>
          <a:bodyPr/>
          <a:lstStyle/>
          <a:p>
            <a:pPr>
              <a:defRPr sz="800"/>
            </a:pPr>
            <a:endParaRPr lang="ko-KR"/>
          </a:p>
        </c:txPr>
        <c:crossAx val="164858112"/>
        <c:crossesAt val="0"/>
        <c:auto val="1"/>
        <c:lblOffset val="100"/>
      </c:dateAx>
      <c:valAx>
        <c:axId val="164858112"/>
        <c:scaling>
          <c:orientation val="minMax"/>
        </c:scaling>
        <c:axPos val="l"/>
        <c:majorGridlines>
          <c:spPr>
            <a:ln>
              <a:prstDash val="sysDot"/>
            </a:ln>
          </c:spPr>
        </c:majorGridlines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en-US" altLang="ko-KR"/>
                  <a:t>%</a:t>
                </a:r>
                <a:endParaRPr lang="ko-KR" altLang="en-US"/>
              </a:p>
            </c:rich>
          </c:tx>
          <c:layout>
            <c:manualLayout>
              <c:xMode val="edge"/>
              <c:yMode val="edge"/>
              <c:x val="2.3516666666666665E-2"/>
              <c:y val="0.9063097841936425"/>
            </c:manualLayout>
          </c:layout>
        </c:title>
        <c:numFmt formatCode="#,##0.00_ " sourceLinked="0"/>
        <c:majorTickMark val="none"/>
        <c:tickLblPos val="nextTo"/>
        <c:crossAx val="164856192"/>
        <c:crosses val="autoZero"/>
        <c:crossBetween val="between"/>
      </c:valAx>
      <c:valAx>
        <c:axId val="164860288"/>
        <c:scaling>
          <c:orientation val="minMax"/>
        </c:scaling>
        <c:axPos val="r"/>
        <c:numFmt formatCode="_-* #,##0.0_-;\-* #,##0.0_-;_-* &quot;-&quot;_-;_-@_-" sourceLinked="1"/>
        <c:majorTickMark val="none"/>
        <c:tickLblPos val="nextTo"/>
        <c:crossAx val="164861824"/>
        <c:crosses val="max"/>
        <c:crossBetween val="between"/>
      </c:valAx>
      <c:dateAx>
        <c:axId val="164861824"/>
        <c:scaling>
          <c:orientation val="minMax"/>
        </c:scaling>
        <c:delete val="1"/>
        <c:axPos val="b"/>
        <c:numFmt formatCode="\'yy\.m" sourceLinked="1"/>
        <c:tickLblPos val="none"/>
        <c:crossAx val="164860288"/>
        <c:crosses val="autoZero"/>
        <c:auto val="1"/>
        <c:lblOffset val="100"/>
      </c:dateAx>
      <c:spPr>
        <a:solidFill>
          <a:schemeClr val="bg1"/>
        </a:solidFill>
      </c:spPr>
    </c:plotArea>
    <c:legend>
      <c:legendPos val="r"/>
      <c:layout>
        <c:manualLayout>
          <c:xMode val="edge"/>
          <c:yMode val="edge"/>
          <c:x val="7.4514215686274504E-2"/>
          <c:y val="0.11535688247302421"/>
          <c:w val="0.83177624369934144"/>
          <c:h val="0.12147338533114396"/>
        </c:manualLayout>
      </c:layout>
      <c:overlay val="1"/>
      <c:txPr>
        <a:bodyPr/>
        <a:lstStyle/>
        <a:p>
          <a:pPr>
            <a:defRPr sz="800"/>
          </a:pPr>
          <a:endParaRPr lang="ko-KR"/>
        </a:p>
      </c:txPr>
    </c:legend>
    <c:plotVisOnly val="1"/>
    <c:dispBlanksAs val="gap"/>
  </c:chart>
  <c:spPr>
    <a:solidFill>
      <a:schemeClr val="bg1"/>
    </a:solidFill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ko-KR"/>
  <c:chart>
    <c:title>
      <c:tx>
        <c:rich>
          <a:bodyPr/>
          <a:lstStyle/>
          <a:p>
            <a:pPr>
              <a:defRPr/>
            </a:pPr>
            <a:r>
              <a:rPr lang="ko-KR" altLang="en-US" sz="1400"/>
              <a:t>지역별 가격지수 변동률</a:t>
            </a:r>
            <a:r>
              <a:rPr lang="en-US" altLang="ko-KR" sz="1400"/>
              <a:t>(%)</a:t>
            </a:r>
            <a:endParaRPr lang="ko-KR" altLang="en-US" sz="1400"/>
          </a:p>
        </c:rich>
      </c:tx>
    </c:title>
    <c:plotArea>
      <c:layout>
        <c:manualLayout>
          <c:layoutTarget val="inner"/>
          <c:xMode val="edge"/>
          <c:yMode val="edge"/>
          <c:x val="0.2742251639473855"/>
          <c:y val="0.14547319999583641"/>
          <c:w val="0.68379013861756865"/>
          <c:h val="0.82427568938678064"/>
        </c:manualLayout>
      </c:layout>
      <c:barChart>
        <c:barDir val="bar"/>
        <c:grouping val="clustered"/>
        <c:ser>
          <c:idx val="0"/>
          <c:order val="0"/>
          <c:spPr>
            <a:gradFill flip="none" rotWithShape="1">
              <a:gsLst>
                <a:gs pos="0">
                  <a:prstClr val="white"/>
                </a:gs>
                <a:gs pos="66000">
                  <a:srgbClr val="0000FF"/>
                </a:gs>
              </a:gsLst>
              <a:lin ang="0" scaled="1"/>
              <a:tileRect/>
            </a:gradFill>
          </c:spPr>
          <c:invertIfNegative val="1"/>
          <c:cat>
            <c:strRef>
              <c:f>요약2!$X$2:$X$24</c:f>
              <c:strCache>
                <c:ptCount val="23"/>
                <c:pt idx="0">
                  <c:v>전국</c:v>
                </c:pt>
                <c:pt idx="1">
                  <c:v>수도권</c:v>
                </c:pt>
                <c:pt idx="2">
                  <c:v>지방</c:v>
                </c:pt>
                <c:pt idx="3">
                  <c:v>6대광역시</c:v>
                </c:pt>
                <c:pt idx="4">
                  <c:v>5대광역시</c:v>
                </c:pt>
                <c:pt idx="5">
                  <c:v>9개 도</c:v>
                </c:pt>
                <c:pt idx="6">
                  <c:v>8개 도</c:v>
                </c:pt>
                <c:pt idx="7">
                  <c:v>서울</c:v>
                </c:pt>
                <c:pt idx="8">
                  <c:v>부산</c:v>
                </c:pt>
                <c:pt idx="9">
                  <c:v>인천</c:v>
                </c:pt>
                <c:pt idx="10">
                  <c:v>대전</c:v>
                </c:pt>
                <c:pt idx="11">
                  <c:v>광주</c:v>
                </c:pt>
                <c:pt idx="12">
                  <c:v>대구</c:v>
                </c:pt>
                <c:pt idx="13">
                  <c:v>울산</c:v>
                </c:pt>
                <c:pt idx="14">
                  <c:v>경기</c:v>
                </c:pt>
                <c:pt idx="15">
                  <c:v>강원</c:v>
                </c:pt>
                <c:pt idx="16">
                  <c:v>충북</c:v>
                </c:pt>
                <c:pt idx="17">
                  <c:v>충남</c:v>
                </c:pt>
                <c:pt idx="18">
                  <c:v>전북</c:v>
                </c:pt>
                <c:pt idx="19">
                  <c:v>전남</c:v>
                </c:pt>
                <c:pt idx="20">
                  <c:v>경북</c:v>
                </c:pt>
                <c:pt idx="21">
                  <c:v>경남</c:v>
                </c:pt>
                <c:pt idx="22">
                  <c:v>제주</c:v>
                </c:pt>
              </c:strCache>
            </c:strRef>
          </c:cat>
          <c:val>
            <c:numRef>
              <c:f>요약2!$N$2:$N$24</c:f>
              <c:numCache>
                <c:formatCode>0.00_ </c:formatCode>
                <c:ptCount val="23"/>
                <c:pt idx="0">
                  <c:v>-0.13056338080911223</c:v>
                </c:pt>
                <c:pt idx="1">
                  <c:v>-0.28927352167507081</c:v>
                </c:pt>
                <c:pt idx="2">
                  <c:v>1.759443013447104E-2</c:v>
                </c:pt>
                <c:pt idx="3">
                  <c:v>-2.6765851038668131E-3</c:v>
                </c:pt>
                <c:pt idx="4">
                  <c:v>3.9658615343762804E-2</c:v>
                </c:pt>
                <c:pt idx="5">
                  <c:v>-9.7902159553853174E-2</c:v>
                </c:pt>
                <c:pt idx="6">
                  <c:v>5.2610183466583749E-3</c:v>
                </c:pt>
                <c:pt idx="7">
                  <c:v>-0.41434301012589492</c:v>
                </c:pt>
                <c:pt idx="8">
                  <c:v>-0.10006762500766042</c:v>
                </c:pt>
                <c:pt idx="9">
                  <c:v>-0.13546794173072696</c:v>
                </c:pt>
                <c:pt idx="10">
                  <c:v>-0.25784305339121572</c:v>
                </c:pt>
                <c:pt idx="11">
                  <c:v>-5.7781767754194746E-2</c:v>
                </c:pt>
                <c:pt idx="12">
                  <c:v>0.62615860953849634</c:v>
                </c:pt>
                <c:pt idx="13">
                  <c:v>-0.16230379401781514</c:v>
                </c:pt>
                <c:pt idx="14">
                  <c:v>-0.23437699170084647</c:v>
                </c:pt>
                <c:pt idx="15">
                  <c:v>-7.0903217283857511E-2</c:v>
                </c:pt>
                <c:pt idx="16">
                  <c:v>5.1300652926822288E-2</c:v>
                </c:pt>
                <c:pt idx="17">
                  <c:v>5.5982469651327804E-2</c:v>
                </c:pt>
                <c:pt idx="18">
                  <c:v>-8.7633310276746812E-2</c:v>
                </c:pt>
                <c:pt idx="19">
                  <c:v>-0.22200591973289274</c:v>
                </c:pt>
                <c:pt idx="20">
                  <c:v>0.26920478646672574</c:v>
                </c:pt>
                <c:pt idx="21">
                  <c:v>-6.5862924493642616E-2</c:v>
                </c:pt>
                <c:pt idx="22">
                  <c:v>-8.7589521235265089E-2</c:v>
                </c:pt>
              </c:numCache>
            </c:numRef>
          </c:val>
        </c:ser>
        <c:gapWidth val="60"/>
        <c:axId val="165915264"/>
        <c:axId val="165917056"/>
      </c:barChart>
      <c:catAx>
        <c:axId val="165915264"/>
        <c:scaling>
          <c:orientation val="maxMin"/>
        </c:scaling>
        <c:axPos val="l"/>
        <c:numFmt formatCode="@" sourceLinked="1"/>
        <c:tickLblPos val="low"/>
        <c:txPr>
          <a:bodyPr/>
          <a:lstStyle/>
          <a:p>
            <a:pPr>
              <a:defRPr sz="1000"/>
            </a:pPr>
            <a:endParaRPr lang="ko-KR"/>
          </a:p>
        </c:txPr>
        <c:crossAx val="165917056"/>
        <c:crosses val="autoZero"/>
        <c:auto val="1"/>
        <c:lblAlgn val="ctr"/>
        <c:lblOffset val="100"/>
      </c:catAx>
      <c:valAx>
        <c:axId val="165917056"/>
        <c:scaling>
          <c:orientation val="minMax"/>
        </c:scaling>
        <c:axPos val="t"/>
        <c:majorGridlines>
          <c:spPr>
            <a:ln>
              <a:prstDash val="sysDot"/>
            </a:ln>
          </c:spPr>
        </c:majorGridlines>
        <c:numFmt formatCode="0.00_ " sourceLinked="1"/>
        <c:tickLblPos val="nextTo"/>
        <c:spPr>
          <a:ln w="3175">
            <a:prstDash val="sysDot"/>
          </a:ln>
        </c:spPr>
        <c:crossAx val="165915264"/>
        <c:crosses val="autoZero"/>
        <c:crossBetween val="between"/>
      </c:valAx>
      <c:spPr>
        <a:solidFill>
          <a:schemeClr val="bg1">
            <a:lumMod val="95000"/>
          </a:schemeClr>
        </a:solidFill>
      </c:spPr>
    </c:plotArea>
    <c:plotVisOnly val="1"/>
  </c:chart>
  <c:spPr>
    <a:noFill/>
  </c:sp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8282</xdr:colOff>
      <xdr:row>2</xdr:row>
      <xdr:rowOff>8282</xdr:rowOff>
    </xdr:from>
    <xdr:to>
      <xdr:col>5</xdr:col>
      <xdr:colOff>66261</xdr:colOff>
      <xdr:row>42</xdr:row>
      <xdr:rowOff>20282</xdr:rowOff>
    </xdr:to>
    <xdr:sp macro="" textlink="">
      <xdr:nvSpPr>
        <xdr:cNvPr id="2" name="TextBox 1"/>
        <xdr:cNvSpPr txBox="1"/>
      </xdr:nvSpPr>
      <xdr:spPr>
        <a:xfrm>
          <a:off x="8282" y="414130"/>
          <a:ext cx="3205370" cy="76320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>
            <a:spcBef>
              <a:spcPts val="300"/>
            </a:spcBef>
            <a:spcAft>
              <a:spcPts val="300"/>
            </a:spcAft>
          </a:pPr>
          <a:r>
            <a:rPr lang="ko-KR" altLang="en-US" sz="1000">
              <a:latin typeface="다음_Regular" pitchFamily="2" charset="-127"/>
              <a:ea typeface="다음_Regular" pitchFamily="2" charset="-127"/>
            </a:rPr>
            <a:t>❏ 주택가격지수</a:t>
          </a:r>
          <a:r>
            <a:rPr lang="en-US" altLang="ko-KR" sz="900">
              <a:latin typeface="+mj-ea"/>
              <a:ea typeface="+mj-ea"/>
            </a:rPr>
            <a:t>(KHPI : Korea Housing Price Index)</a:t>
          </a:r>
          <a:endParaRPr lang="en-US" altLang="ko-KR" sz="1000">
            <a:latin typeface="+mj-ea"/>
            <a:ea typeface="+mj-ea"/>
          </a:endParaRPr>
        </a:p>
        <a:p>
          <a:pPr marL="180000" marR="0" lvl="0" indent="-108000" defTabSz="914400" eaLnBrk="1" fontAlgn="auto" latinLnBrk="0" hangingPunct="1">
            <a:lnSpc>
              <a:spcPts val="1300"/>
            </a:lnSpc>
            <a:spcBef>
              <a:spcPts val="300"/>
            </a:spcBef>
            <a:spcAft>
              <a:spcPts val="300"/>
            </a:spcAft>
            <a:buClrTx/>
            <a:buSzPct val="95000"/>
            <a:buFont typeface="Arial" pitchFamily="34" charset="0"/>
            <a:buChar char="•"/>
            <a:tabLst/>
            <a:defRPr/>
          </a:pP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기준시점과 매기 조사되는 조사시점의 가격비를 이용하여 기준시점이 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100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인 수치로 환산한 값을 의미</a:t>
          </a:r>
          <a:endParaRPr kumimoji="0" lang="en-US" altLang="ko-KR" sz="800" b="0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맑은 고딕"/>
            <a:ea typeface="+mn-ea"/>
            <a:cs typeface="+mn-cs"/>
          </a:endParaRPr>
        </a:p>
        <a:p>
          <a:pPr marL="180000" marR="0" lvl="0" indent="-108000" defTabSz="914400" eaLnBrk="1" fontAlgn="auto" latinLnBrk="0" hangingPunct="1">
            <a:lnSpc>
              <a:spcPts val="1300"/>
            </a:lnSpc>
            <a:spcBef>
              <a:spcPts val="300"/>
            </a:spcBef>
            <a:spcAft>
              <a:spcPts val="300"/>
            </a:spcAft>
            <a:buClrTx/>
            <a:buSzPct val="95000"/>
            <a:buFont typeface="Arial" pitchFamily="34" charset="0"/>
            <a:buChar char="•"/>
            <a:tabLst/>
            <a:defRPr/>
          </a:pP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본 조사의 기준시점과 조사시점의 가격은 표본을 선정하고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, 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선정된 동일한 표본에 대하여 매 시점 가격을 산정</a:t>
          </a:r>
          <a:endParaRPr kumimoji="0" lang="en-US" altLang="ko-KR" sz="800" b="0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맑은 고딕"/>
            <a:ea typeface="+mn-ea"/>
            <a:cs typeface="+mn-cs"/>
          </a:endParaRPr>
        </a:p>
        <a:p>
          <a:pPr marL="180000" marR="0" lvl="0" indent="-108000" defTabSz="914400" eaLnBrk="1" fontAlgn="auto" latinLnBrk="0" hangingPunct="1">
            <a:lnSpc>
              <a:spcPts val="1300"/>
            </a:lnSpc>
            <a:spcBef>
              <a:spcPts val="300"/>
            </a:spcBef>
            <a:spcAft>
              <a:spcPts val="300"/>
            </a:spcAft>
            <a:buClrTx/>
            <a:buSzPct val="95000"/>
            <a:buFont typeface="Arial" pitchFamily="34" charset="0"/>
            <a:buChar char="•"/>
            <a:tabLst/>
            <a:defRPr/>
          </a:pP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산정가격은 전문조사자의 현장방문을 통한 지역분석과 동일지역 또는 인근지역 실거래사례의 가격과 주택의 특성정보를 활용하여 거래사례비교법에 의하여 산정함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.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  </a:t>
          </a:r>
          <a:endParaRPr kumimoji="0" lang="en-US" altLang="ko-KR" sz="800" b="0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맑은 고딕"/>
            <a:ea typeface="+mn-ea"/>
            <a:cs typeface="+mn-cs"/>
          </a:endParaRPr>
        </a:p>
        <a:p>
          <a:pPr marL="180000" marR="0" lvl="0" indent="-108000" defTabSz="914400" eaLnBrk="1" fontAlgn="auto" latinLnBrk="0" hangingPunct="1">
            <a:lnSpc>
              <a:spcPts val="1300"/>
            </a:lnSpc>
            <a:spcBef>
              <a:spcPts val="300"/>
            </a:spcBef>
            <a:spcAft>
              <a:spcPts val="300"/>
            </a:spcAft>
            <a:buClrTx/>
            <a:buSzPct val="95000"/>
            <a:buFont typeface="Arial" pitchFamily="34" charset="0"/>
            <a:buChar char="•"/>
            <a:tabLst/>
            <a:defRPr/>
          </a:pPr>
          <a:r>
            <a:rPr lang="ko-KR" altLang="en-US" sz="800" b="0" i="0">
              <a:solidFill>
                <a:schemeClr val="tx1"/>
              </a:solidFill>
              <a:latin typeface="+mn-ea"/>
              <a:ea typeface="+mn-ea"/>
              <a:cs typeface="+mn-cs"/>
            </a:rPr>
            <a:t>기준시점 </a:t>
          </a:r>
          <a:r>
            <a:rPr lang="en-US" altLang="ko-KR" sz="800" b="0" i="0">
              <a:solidFill>
                <a:schemeClr val="tx1"/>
              </a:solidFill>
              <a:latin typeface="+mn-ea"/>
              <a:ea typeface="+mn-ea"/>
              <a:cs typeface="+mn-cs"/>
            </a:rPr>
            <a:t>:</a:t>
          </a:r>
          <a:r>
            <a:rPr lang="ko-KR" altLang="en-US" sz="800" b="0" i="0">
              <a:solidFill>
                <a:schemeClr val="tx1"/>
              </a:solidFill>
              <a:latin typeface="+mn-ea"/>
              <a:ea typeface="+mn-ea"/>
              <a:cs typeface="+mn-cs"/>
            </a:rPr>
            <a:t> </a:t>
          </a:r>
          <a:r>
            <a:rPr lang="en-US" altLang="ko-KR" sz="800" b="0" i="0">
              <a:solidFill>
                <a:schemeClr val="tx1"/>
              </a:solidFill>
              <a:latin typeface="+mn-ea"/>
              <a:ea typeface="+mn-ea"/>
              <a:cs typeface="+mn-cs"/>
            </a:rPr>
            <a:t>2012</a:t>
          </a:r>
          <a:r>
            <a:rPr lang="ko-KR" altLang="en-US" sz="800" b="0" i="0">
              <a:solidFill>
                <a:schemeClr val="tx1"/>
              </a:solidFill>
              <a:latin typeface="+mn-ea"/>
              <a:ea typeface="+mn-ea"/>
              <a:cs typeface="+mn-cs"/>
            </a:rPr>
            <a:t>년 </a:t>
          </a:r>
          <a:r>
            <a:rPr lang="en-US" altLang="ko-KR" sz="800" b="0" i="0">
              <a:solidFill>
                <a:schemeClr val="tx1"/>
              </a:solidFill>
              <a:latin typeface="+mn-ea"/>
              <a:ea typeface="+mn-ea"/>
              <a:cs typeface="+mn-cs"/>
            </a:rPr>
            <a:t>11</a:t>
          </a:r>
          <a:r>
            <a:rPr lang="ko-KR" altLang="en-US" sz="800" b="0" i="0">
              <a:solidFill>
                <a:schemeClr val="tx1"/>
              </a:solidFill>
              <a:latin typeface="+mn-ea"/>
              <a:ea typeface="+mn-ea"/>
              <a:cs typeface="+mn-cs"/>
            </a:rPr>
            <a:t>월</a:t>
          </a:r>
          <a:r>
            <a:rPr lang="en-US" altLang="ko-KR" sz="800" b="0" i="0">
              <a:solidFill>
                <a:schemeClr val="tx1"/>
              </a:solidFill>
              <a:latin typeface="+mn-ea"/>
              <a:ea typeface="+mn-ea"/>
              <a:cs typeface="+mn-cs"/>
            </a:rPr>
            <a:t> (2012. 11 </a:t>
          </a:r>
          <a:r>
            <a:rPr lang="ko-KR" altLang="en-US" sz="800" b="0" i="0">
              <a:solidFill>
                <a:schemeClr val="tx1"/>
              </a:solidFill>
              <a:latin typeface="+mn-ea"/>
              <a:ea typeface="+mn-ea"/>
              <a:cs typeface="+mn-cs"/>
            </a:rPr>
            <a:t>지수</a:t>
          </a:r>
          <a:r>
            <a:rPr lang="en-US" altLang="ko-KR" sz="800" b="0" i="0">
              <a:solidFill>
                <a:schemeClr val="tx1"/>
              </a:solidFill>
              <a:latin typeface="+mn-ea"/>
              <a:ea typeface="+mn-ea"/>
              <a:cs typeface="+mn-cs"/>
            </a:rPr>
            <a:t>= 100.0)</a:t>
          </a:r>
        </a:p>
        <a:p>
          <a:pPr marL="180000" marR="0" lvl="0" indent="-108000" defTabSz="914400" eaLnBrk="1" fontAlgn="auto" latinLnBrk="0" hangingPunct="1">
            <a:lnSpc>
              <a:spcPts val="1300"/>
            </a:lnSpc>
            <a:spcBef>
              <a:spcPts val="300"/>
            </a:spcBef>
            <a:spcAft>
              <a:spcPts val="300"/>
            </a:spcAft>
            <a:buClrTx/>
            <a:buSzPct val="95000"/>
            <a:buFont typeface="Arial" pitchFamily="34" charset="0"/>
            <a:buChar char="•"/>
            <a:tabLst/>
            <a:defRPr/>
          </a:pPr>
          <a:r>
            <a:rPr lang="ko-KR" altLang="en-US" sz="800" b="0" i="0">
              <a:solidFill>
                <a:schemeClr val="tx1"/>
              </a:solidFill>
              <a:latin typeface="+mn-ea"/>
              <a:ea typeface="+mn-ea"/>
              <a:cs typeface="+mn-cs"/>
            </a:rPr>
            <a:t>주택가격지수는 표본의 가격 비율로 산정되는 통계이기 때문에  이 </a:t>
          </a:r>
          <a:r>
            <a:rPr lang="ko-KR" altLang="en-US" sz="800" b="0" i="0" baseline="0">
              <a:solidFill>
                <a:schemeClr val="tx1"/>
              </a:solidFill>
              <a:latin typeface="+mn-ea"/>
              <a:ea typeface="+mn-ea"/>
              <a:cs typeface="+mn-cs"/>
            </a:rPr>
            <a:t>지수를 이용하여</a:t>
          </a:r>
          <a:r>
            <a:rPr lang="en-US" altLang="ko-KR" sz="800" b="0" i="0" baseline="0">
              <a:solidFill>
                <a:schemeClr val="tx1"/>
              </a:solidFill>
              <a:latin typeface="+mn-ea"/>
              <a:ea typeface="+mn-ea"/>
              <a:cs typeface="+mn-cs"/>
            </a:rPr>
            <a:t> </a:t>
          </a:r>
          <a:r>
            <a:rPr lang="ko-KR" altLang="en-US" sz="800" b="0" i="0">
              <a:solidFill>
                <a:schemeClr val="tx1"/>
              </a:solidFill>
              <a:latin typeface="+mn-ea"/>
              <a:ea typeface="+mn-ea"/>
              <a:cs typeface="+mn-cs"/>
            </a:rPr>
            <a:t>지역간의 직접적인 가격차이를</a:t>
          </a:r>
          <a:r>
            <a:rPr lang="ko-KR" altLang="en-US" sz="800" b="0" i="0" baseline="0">
              <a:solidFill>
                <a:schemeClr val="tx1"/>
              </a:solidFill>
              <a:latin typeface="+mn-ea"/>
              <a:ea typeface="+mn-ea"/>
              <a:cs typeface="+mn-cs"/>
            </a:rPr>
            <a:t> </a:t>
          </a:r>
          <a:r>
            <a:rPr lang="ko-KR" altLang="en-US" sz="800" b="0" i="0">
              <a:solidFill>
                <a:schemeClr val="tx1"/>
              </a:solidFill>
              <a:latin typeface="+mn-ea"/>
              <a:ea typeface="+mn-ea"/>
              <a:cs typeface="+mn-cs"/>
            </a:rPr>
            <a:t>비교할 수는 없음</a:t>
          </a:r>
          <a:r>
            <a:rPr lang="en-US" altLang="ko-KR" sz="800" b="0" i="0">
              <a:solidFill>
                <a:schemeClr val="tx1"/>
              </a:solidFill>
              <a:latin typeface="+mn-ea"/>
              <a:ea typeface="+mn-ea"/>
              <a:cs typeface="+mn-cs"/>
            </a:rPr>
            <a:t>.</a:t>
          </a:r>
        </a:p>
        <a:p>
          <a:pPr marL="180000" marR="0" lvl="0" indent="-108000" defTabSz="914400" eaLnBrk="1" fontAlgn="auto" latinLnBrk="0" hangingPunct="1">
            <a:lnSpc>
              <a:spcPts val="1300"/>
            </a:lnSpc>
            <a:spcBef>
              <a:spcPts val="300"/>
            </a:spcBef>
            <a:spcAft>
              <a:spcPts val="300"/>
            </a:spcAft>
            <a:buClrTx/>
            <a:buSzPct val="95000"/>
            <a:buFontTx/>
            <a:buNone/>
            <a:tabLst/>
            <a:defRPr/>
          </a:pPr>
          <a:r>
            <a:rPr lang="en-US" altLang="ko-KR" sz="800" b="0" i="0">
              <a:solidFill>
                <a:schemeClr val="accent1">
                  <a:lumMod val="75000"/>
                </a:schemeClr>
              </a:solidFill>
              <a:latin typeface="+mn-ea"/>
              <a:ea typeface="+mn-ea"/>
              <a:cs typeface="+mn-cs"/>
            </a:rPr>
            <a:t>※ </a:t>
          </a:r>
          <a:r>
            <a:rPr lang="ko-KR" altLang="en-US" sz="800" b="0" i="0">
              <a:solidFill>
                <a:schemeClr val="accent1">
                  <a:lumMod val="75000"/>
                </a:schemeClr>
              </a:solidFill>
              <a:latin typeface="+mn-ea"/>
              <a:ea typeface="+mn-ea"/>
              <a:cs typeface="+mn-cs"/>
            </a:rPr>
            <a:t>주택가격지수는 지면사정상 소수점 이하 </a:t>
          </a:r>
          <a:r>
            <a:rPr lang="en-US" altLang="ko-KR" sz="800" b="0" i="0">
              <a:solidFill>
                <a:schemeClr val="accent1">
                  <a:lumMod val="75000"/>
                </a:schemeClr>
              </a:solidFill>
              <a:latin typeface="+mn-ea"/>
              <a:ea typeface="+mn-ea"/>
              <a:cs typeface="+mn-cs"/>
            </a:rPr>
            <a:t>1</a:t>
          </a:r>
          <a:r>
            <a:rPr lang="ko-KR" altLang="en-US" sz="800" b="0" i="0">
              <a:solidFill>
                <a:schemeClr val="accent1">
                  <a:lumMod val="75000"/>
                </a:schemeClr>
              </a:solidFill>
              <a:latin typeface="+mn-ea"/>
              <a:ea typeface="+mn-ea"/>
              <a:cs typeface="+mn-cs"/>
            </a:rPr>
            <a:t>자리까지 </a:t>
          </a:r>
          <a:r>
            <a:rPr lang="en-US" altLang="ko-KR" sz="800" b="0" i="0">
              <a:solidFill>
                <a:schemeClr val="accent1">
                  <a:lumMod val="75000"/>
                </a:schemeClr>
              </a:solidFill>
              <a:latin typeface="+mn-ea"/>
              <a:ea typeface="+mn-ea"/>
              <a:cs typeface="+mn-cs"/>
            </a:rPr>
            <a:t>, </a:t>
          </a:r>
          <a:r>
            <a:rPr lang="ko-KR" altLang="en-US" sz="800" b="0" i="0">
              <a:solidFill>
                <a:schemeClr val="accent1">
                  <a:lumMod val="75000"/>
                </a:schemeClr>
              </a:solidFill>
              <a:latin typeface="+mn-ea"/>
              <a:ea typeface="+mn-ea"/>
              <a:cs typeface="+mn-cs"/>
            </a:rPr>
            <a:t>변동률은 소수점 이하 </a:t>
          </a:r>
          <a:r>
            <a:rPr lang="en-US" altLang="ko-KR" sz="800" b="0" i="0">
              <a:solidFill>
                <a:schemeClr val="accent1">
                  <a:lumMod val="75000"/>
                </a:schemeClr>
              </a:solidFill>
              <a:latin typeface="+mn-ea"/>
              <a:ea typeface="+mn-ea"/>
              <a:cs typeface="+mn-cs"/>
            </a:rPr>
            <a:t>2</a:t>
          </a:r>
          <a:r>
            <a:rPr lang="ko-KR" altLang="en-US" sz="800" b="0" i="0">
              <a:solidFill>
                <a:schemeClr val="accent1">
                  <a:lumMod val="75000"/>
                </a:schemeClr>
              </a:solidFill>
              <a:latin typeface="+mn-ea"/>
              <a:ea typeface="+mn-ea"/>
              <a:cs typeface="+mn-cs"/>
            </a:rPr>
            <a:t>자리까지 표시하였으나</a:t>
          </a:r>
          <a:r>
            <a:rPr lang="en-US" altLang="ko-KR" sz="800" b="0" i="0">
              <a:solidFill>
                <a:schemeClr val="accent1">
                  <a:lumMod val="75000"/>
                </a:schemeClr>
              </a:solidFill>
              <a:latin typeface="+mn-ea"/>
              <a:ea typeface="+mn-ea"/>
              <a:cs typeface="+mn-cs"/>
            </a:rPr>
            <a:t>, </a:t>
          </a:r>
          <a:r>
            <a:rPr lang="ko-KR" altLang="en-US" sz="800" b="0" i="0">
              <a:solidFill>
                <a:schemeClr val="accent1">
                  <a:lumMod val="75000"/>
                </a:schemeClr>
              </a:solidFill>
              <a:latin typeface="+mn-ea"/>
              <a:ea typeface="+mn-ea"/>
              <a:cs typeface="+mn-cs"/>
            </a:rPr>
            <a:t>통계표 또는 시계열 통계표에 제공된 셀을 복사하여 선택하여 붙여넣기에서 </a:t>
          </a:r>
          <a:r>
            <a:rPr lang="en-US" altLang="ko-KR" sz="800" b="0" i="0">
              <a:solidFill>
                <a:schemeClr val="accent1">
                  <a:lumMod val="75000"/>
                </a:schemeClr>
              </a:solidFill>
              <a:latin typeface="+mn-ea"/>
              <a:ea typeface="+mn-ea"/>
              <a:cs typeface="+mn-cs"/>
            </a:rPr>
            <a:t>"</a:t>
          </a:r>
          <a:r>
            <a:rPr lang="ko-KR" altLang="en-US" sz="800" b="0" i="0">
              <a:solidFill>
                <a:schemeClr val="accent1">
                  <a:lumMod val="75000"/>
                </a:schemeClr>
              </a:solidFill>
              <a:latin typeface="+mn-ea"/>
              <a:ea typeface="+mn-ea"/>
              <a:cs typeface="+mn-cs"/>
            </a:rPr>
            <a:t>값</a:t>
          </a:r>
          <a:r>
            <a:rPr lang="en-US" altLang="ko-KR" sz="800" b="0" i="0">
              <a:solidFill>
                <a:schemeClr val="accent1">
                  <a:lumMod val="75000"/>
                </a:schemeClr>
              </a:solidFill>
              <a:latin typeface="+mn-ea"/>
              <a:ea typeface="+mn-ea"/>
              <a:cs typeface="+mn-cs"/>
            </a:rPr>
            <a:t>" </a:t>
          </a:r>
          <a:r>
            <a:rPr lang="ko-KR" altLang="en-US" sz="800" b="0" i="0">
              <a:solidFill>
                <a:schemeClr val="accent1">
                  <a:lumMod val="75000"/>
                </a:schemeClr>
              </a:solidFill>
              <a:latin typeface="+mn-ea"/>
              <a:ea typeface="+mn-ea"/>
              <a:cs typeface="+mn-cs"/>
            </a:rPr>
            <a:t>을 선택하여 붙여넣으면 소수점 이하 </a:t>
          </a:r>
          <a:r>
            <a:rPr lang="en-US" altLang="ko-KR" sz="800" b="0" i="0">
              <a:solidFill>
                <a:schemeClr val="accent1">
                  <a:lumMod val="75000"/>
                </a:schemeClr>
              </a:solidFill>
              <a:latin typeface="+mn-ea"/>
              <a:ea typeface="+mn-ea"/>
              <a:cs typeface="+mn-cs"/>
            </a:rPr>
            <a:t>15</a:t>
          </a:r>
          <a:r>
            <a:rPr lang="ko-KR" altLang="en-US" sz="800" b="0" i="0">
              <a:solidFill>
                <a:schemeClr val="accent1">
                  <a:lumMod val="75000"/>
                </a:schemeClr>
              </a:solidFill>
              <a:latin typeface="+mn-ea"/>
              <a:ea typeface="+mn-ea"/>
              <a:cs typeface="+mn-cs"/>
            </a:rPr>
            <a:t>자리까지 확인 할 수 있음</a:t>
          </a:r>
          <a:r>
            <a:rPr lang="en-US" altLang="ko-KR" sz="800" b="0" i="0">
              <a:solidFill>
                <a:schemeClr val="accent1">
                  <a:lumMod val="75000"/>
                </a:schemeClr>
              </a:solidFill>
              <a:latin typeface="+mn-ea"/>
              <a:ea typeface="+mn-ea"/>
              <a:cs typeface="+mn-cs"/>
            </a:rPr>
            <a:t>.</a:t>
          </a:r>
          <a:r>
            <a:rPr lang="ko-KR" altLang="en-US" sz="800" b="0" i="0">
              <a:solidFill>
                <a:schemeClr val="accent1">
                  <a:lumMod val="75000"/>
                </a:schemeClr>
              </a:solidFill>
              <a:latin typeface="+mn-ea"/>
              <a:ea typeface="+mn-ea"/>
              <a:cs typeface="+mn-cs"/>
            </a:rPr>
            <a:t> </a:t>
          </a:r>
          <a:r>
            <a:rPr lang="en-US" altLang="ko-KR" sz="800" b="0" i="0">
              <a:solidFill>
                <a:schemeClr val="accent1">
                  <a:lumMod val="75000"/>
                </a:schemeClr>
              </a:solidFill>
              <a:latin typeface="+mn-ea"/>
              <a:ea typeface="+mn-ea"/>
              <a:cs typeface="+mn-cs"/>
            </a:rPr>
            <a:t>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300"/>
            </a:spcBef>
            <a:spcAft>
              <a:spcPts val="300"/>
            </a:spcAft>
            <a:buClrTx/>
            <a:buSzTx/>
            <a:buFontTx/>
            <a:buNone/>
            <a:tabLst/>
            <a:defRPr/>
          </a:pPr>
          <a:r>
            <a:rPr kumimoji="0" lang="ko-KR" altLang="en-US" sz="10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다음_Regular" pitchFamily="2" charset="-127"/>
              <a:ea typeface="다음_Regular" pitchFamily="2" charset="-127"/>
              <a:cs typeface="+mn-cs"/>
            </a:rPr>
            <a:t>❏ 변동률</a:t>
          </a:r>
          <a:endParaRPr kumimoji="0" lang="en-US" altLang="ko-KR" sz="1000" b="0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다음_Regular" pitchFamily="2" charset="-127"/>
            <a:ea typeface="다음_Regular" pitchFamily="2" charset="-127"/>
            <a:cs typeface="+mn-cs"/>
          </a:endParaRPr>
        </a:p>
        <a:p>
          <a:pPr marL="180000" marR="0" indent="-108000" defTabSz="914400" eaLnBrk="1" fontAlgn="auto" latinLnBrk="0" hangingPunct="1">
            <a:lnSpc>
              <a:spcPts val="1200"/>
            </a:lnSpc>
            <a:spcBef>
              <a:spcPts val="300"/>
            </a:spcBef>
            <a:spcAft>
              <a:spcPts val="300"/>
            </a:spcAft>
            <a:buClrTx/>
            <a:buSzTx/>
            <a:buFont typeface="Arial" pitchFamily="34" charset="0"/>
            <a:buChar char="•"/>
            <a:tabLst/>
            <a:defRPr/>
          </a:pPr>
          <a:r>
            <a:rPr lang="ko-KR" altLang="en-US" sz="800" b="0" i="0">
              <a:solidFill>
                <a:schemeClr val="tx1"/>
              </a:solidFill>
              <a:latin typeface="+mn-ea"/>
              <a:ea typeface="+mn-ea"/>
              <a:cs typeface="+mn-cs"/>
            </a:rPr>
            <a:t>주택가격지수의 두 시점간 비율이며</a:t>
          </a:r>
          <a:r>
            <a:rPr lang="en-US" altLang="ko-KR" sz="800" b="0" i="0">
              <a:solidFill>
                <a:schemeClr val="tx1"/>
              </a:solidFill>
              <a:latin typeface="+mn-ea"/>
              <a:ea typeface="+mn-ea"/>
              <a:cs typeface="+mn-cs"/>
            </a:rPr>
            <a:t>, </a:t>
          </a:r>
          <a:r>
            <a:rPr lang="ko-KR" altLang="en-US" sz="800" b="0" i="0">
              <a:solidFill>
                <a:schemeClr val="tx1"/>
              </a:solidFill>
              <a:latin typeface="+mn-ea"/>
              <a:ea typeface="+mn-ea"/>
              <a:cs typeface="+mn-cs"/>
            </a:rPr>
            <a:t>백분비</a:t>
          </a:r>
          <a:r>
            <a:rPr lang="en-US" altLang="ko-KR" sz="800" b="0" i="0">
              <a:solidFill>
                <a:schemeClr val="tx1"/>
              </a:solidFill>
              <a:latin typeface="+mn-ea"/>
              <a:ea typeface="+mn-ea"/>
              <a:cs typeface="+mn-cs"/>
            </a:rPr>
            <a:t>(%)</a:t>
          </a:r>
          <a:r>
            <a:rPr lang="ko-KR" altLang="en-US" sz="800" b="0" i="0">
              <a:solidFill>
                <a:schemeClr val="tx1"/>
              </a:solidFill>
              <a:latin typeface="+mn-ea"/>
              <a:ea typeface="+mn-ea"/>
              <a:cs typeface="+mn-cs"/>
            </a:rPr>
            <a:t>로</a:t>
          </a:r>
          <a:r>
            <a:rPr lang="en-US" altLang="ko-KR" sz="800" b="0" i="0" baseline="0">
              <a:solidFill>
                <a:schemeClr val="tx1"/>
              </a:solidFill>
              <a:latin typeface="+mn-ea"/>
              <a:ea typeface="+mn-ea"/>
              <a:cs typeface="+mn-cs"/>
            </a:rPr>
            <a:t> </a:t>
          </a:r>
          <a:r>
            <a:rPr lang="ko-KR" altLang="en-US" sz="800" b="0" i="0">
              <a:solidFill>
                <a:schemeClr val="tx1"/>
              </a:solidFill>
              <a:latin typeface="+mn-ea"/>
              <a:ea typeface="+mn-ea"/>
              <a:cs typeface="+mn-cs"/>
            </a:rPr>
            <a:t>표기</a:t>
          </a:r>
          <a:endParaRPr lang="en-US" altLang="ko-KR" sz="800" b="0" i="0">
            <a:solidFill>
              <a:schemeClr val="tx1"/>
            </a:solidFill>
            <a:latin typeface="+mn-ea"/>
            <a:ea typeface="+mn-ea"/>
            <a:cs typeface="+mn-cs"/>
          </a:endParaRPr>
        </a:p>
        <a:p>
          <a:pPr marL="180000" marR="0" indent="-108000" defTabSz="914400" eaLnBrk="1" fontAlgn="auto" latinLnBrk="0" hangingPunct="1">
            <a:lnSpc>
              <a:spcPts val="1200"/>
            </a:lnSpc>
            <a:spcBef>
              <a:spcPts val="300"/>
            </a:spcBef>
            <a:spcAft>
              <a:spcPts val="300"/>
            </a:spcAft>
            <a:buClrTx/>
            <a:buSzTx/>
            <a:buFont typeface="Arial" pitchFamily="34" charset="0"/>
            <a:buChar char="•"/>
            <a:tabLst/>
            <a:defRPr/>
          </a:pPr>
          <a:r>
            <a:rPr lang="ko-KR" altLang="en-US" sz="800" b="0" i="0">
              <a:solidFill>
                <a:schemeClr val="tx1"/>
              </a:solidFill>
              <a:latin typeface="+mn-ea"/>
              <a:ea typeface="+mn-ea"/>
              <a:cs typeface="+mn-cs"/>
            </a:rPr>
            <a:t>본 조사에서는 전월비와 전년동월비를 제공</a:t>
          </a:r>
          <a:r>
            <a:rPr lang="en-US" altLang="ko-KR" sz="800" b="0" i="0">
              <a:solidFill>
                <a:schemeClr val="tx1"/>
              </a:solidFill>
              <a:latin typeface="+mn-ea"/>
              <a:ea typeface="+mn-ea"/>
              <a:cs typeface="+mn-cs"/>
            </a:rPr>
            <a:t>, </a:t>
          </a:r>
          <a:r>
            <a:rPr lang="ko-KR" altLang="en-US" sz="800" b="0" i="0">
              <a:solidFill>
                <a:schemeClr val="tx1"/>
              </a:solidFill>
              <a:latin typeface="+mn-ea"/>
              <a:ea typeface="+mn-ea"/>
              <a:cs typeface="+mn-cs"/>
            </a:rPr>
            <a:t>제공산식을 활용하여 </a:t>
          </a:r>
          <a:r>
            <a:rPr lang="ko-KR" altLang="en-US" sz="800" b="0" i="0" baseline="0">
              <a:solidFill>
                <a:schemeClr val="tx1"/>
              </a:solidFill>
              <a:latin typeface="+mn-ea"/>
              <a:ea typeface="+mn-ea"/>
              <a:cs typeface="+mn-cs"/>
            </a:rPr>
            <a:t> 원하는 두 시점의 가격 변동률을 구할 수 있음</a:t>
          </a:r>
          <a:r>
            <a:rPr lang="en-US" altLang="ko-KR" sz="800" b="0" i="0" baseline="0">
              <a:solidFill>
                <a:schemeClr val="tx1"/>
              </a:solidFill>
              <a:latin typeface="+mn-ea"/>
              <a:ea typeface="+mn-ea"/>
              <a:cs typeface="+mn-cs"/>
            </a:rPr>
            <a:t>.</a:t>
          </a:r>
          <a:r>
            <a:rPr lang="ko-KR" altLang="en-US" sz="800" b="0" i="0">
              <a:solidFill>
                <a:schemeClr val="tx1"/>
              </a:solidFill>
              <a:latin typeface="+mn-ea"/>
              <a:ea typeface="+mn-ea"/>
              <a:cs typeface="+mn-cs"/>
            </a:rPr>
            <a:t> </a:t>
          </a:r>
          <a:endParaRPr lang="en-US" altLang="ko-KR" sz="800" b="0" i="0">
            <a:solidFill>
              <a:schemeClr val="tx1"/>
            </a:solidFill>
            <a:latin typeface="+mn-ea"/>
            <a:ea typeface="+mn-ea"/>
            <a:cs typeface="+mn-cs"/>
          </a:endParaRPr>
        </a:p>
        <a:p>
          <a:pPr marL="360000" marR="0" indent="-108000" defTabSz="914400" eaLnBrk="1" fontAlgn="auto" latinLnBrk="0" hangingPunct="1">
            <a:lnSpc>
              <a:spcPts val="1200"/>
            </a:lnSpc>
            <a:spcBef>
              <a:spcPts val="300"/>
            </a:spcBef>
            <a:spcAft>
              <a:spcPts val="300"/>
            </a:spcAft>
            <a:buClrTx/>
            <a:buSzTx/>
            <a:buFont typeface="Wingdings" pitchFamily="2" charset="2"/>
            <a:buChar char="Ø"/>
            <a:tabLst/>
            <a:defRPr/>
          </a:pPr>
          <a:r>
            <a:rPr lang="en-US" altLang="ko-KR" sz="800" b="1" i="0">
              <a:solidFill>
                <a:schemeClr val="tx1"/>
              </a:solidFill>
              <a:latin typeface="+mn-lt"/>
              <a:ea typeface="+mn-ea"/>
              <a:cs typeface="+mn-cs"/>
            </a:rPr>
            <a:t>(</a:t>
          </a:r>
          <a:r>
            <a:rPr lang="ko-KR" altLang="en-US" sz="800" b="1" i="0">
              <a:solidFill>
                <a:schemeClr val="tx1"/>
              </a:solidFill>
              <a:latin typeface="+mn-lt"/>
              <a:ea typeface="+mn-ea"/>
              <a:cs typeface="+mn-cs"/>
            </a:rPr>
            <a:t>전월비</a:t>
          </a:r>
          <a:r>
            <a:rPr lang="en-US" altLang="ko-KR" sz="800" b="1" i="0">
              <a:solidFill>
                <a:schemeClr val="tx1"/>
              </a:solidFill>
              <a:latin typeface="+mn-lt"/>
              <a:ea typeface="+mn-ea"/>
              <a:cs typeface="+mn-cs"/>
            </a:rPr>
            <a:t>) </a:t>
          </a:r>
          <a:r>
            <a:rPr lang="ko-KR" altLang="en-US" sz="800" b="0" i="0">
              <a:solidFill>
                <a:schemeClr val="tx1"/>
              </a:solidFill>
              <a:latin typeface="+mn-lt"/>
              <a:ea typeface="+mn-ea"/>
              <a:cs typeface="+mn-cs"/>
            </a:rPr>
            <a:t>당월과 전월의 지수</a:t>
          </a:r>
          <a:r>
            <a:rPr lang="ko-KR" altLang="en-US" sz="800" b="0" i="0" baseline="0">
              <a:solidFill>
                <a:schemeClr val="tx1"/>
              </a:solidFill>
              <a:latin typeface="+mn-lt"/>
              <a:ea typeface="+mn-ea"/>
              <a:cs typeface="+mn-cs"/>
            </a:rPr>
            <a:t> 비율로</a:t>
          </a:r>
          <a:r>
            <a:rPr lang="en-US" altLang="ko-KR" sz="800" b="0" i="0" baseline="0">
              <a:solidFill>
                <a:schemeClr val="tx1"/>
              </a:solidFill>
              <a:latin typeface="+mn-lt"/>
              <a:ea typeface="+mn-ea"/>
              <a:cs typeface="+mn-cs"/>
            </a:rPr>
            <a:t>, </a:t>
          </a:r>
          <a:r>
            <a:rPr lang="ko-KR" altLang="en-US" sz="800" b="0" i="0" baseline="0">
              <a:solidFill>
                <a:schemeClr val="tx1"/>
              </a:solidFill>
              <a:latin typeface="+mn-lt"/>
              <a:ea typeface="+mn-ea"/>
              <a:cs typeface="+mn-cs"/>
            </a:rPr>
            <a:t>전월 대비 평균적인 가격 변동률을 의미</a:t>
          </a:r>
          <a:endParaRPr lang="en-US" altLang="ko-KR" sz="800" b="0" i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marL="540000" marR="0" indent="-108000" defTabSz="914400" eaLnBrk="1" fontAlgn="auto" latinLnBrk="0" hangingPunct="1">
            <a:lnSpc>
              <a:spcPts val="1000"/>
            </a:lnSpc>
            <a:spcBef>
              <a:spcPts val="300"/>
            </a:spcBef>
            <a:spcAft>
              <a:spcPts val="300"/>
            </a:spcAft>
            <a:buClrTx/>
            <a:buSzTx/>
            <a:buFont typeface="Wingdings" pitchFamily="2" charset="2"/>
            <a:buChar char="v"/>
            <a:tabLst/>
            <a:defRPr/>
          </a:pPr>
          <a:r>
            <a:rPr lang="ko-KR" altLang="en-US" sz="800" b="0" i="0">
              <a:solidFill>
                <a:srgbClr val="0070C0"/>
              </a:solidFill>
              <a:latin typeface="+mn-lt"/>
              <a:ea typeface="+mn-ea"/>
              <a:cs typeface="+mn-cs"/>
            </a:rPr>
            <a:t>전월비 계산식  </a:t>
          </a:r>
          <a:r>
            <a:rPr lang="en-US" altLang="ko-KR" sz="800" b="0" i="0">
              <a:solidFill>
                <a:srgbClr val="0070C0"/>
              </a:solidFill>
              <a:latin typeface="+mn-lt"/>
              <a:ea typeface="+mn-ea"/>
              <a:cs typeface="+mn-cs"/>
            </a:rPr>
            <a:t>= {(</a:t>
          </a:r>
          <a:r>
            <a:rPr lang="ko-KR" altLang="en-US" sz="800" b="0" i="0">
              <a:solidFill>
                <a:srgbClr val="0070C0"/>
              </a:solidFill>
              <a:latin typeface="+mn-lt"/>
              <a:ea typeface="+mn-ea"/>
              <a:cs typeface="+mn-cs"/>
            </a:rPr>
            <a:t>당월 </a:t>
          </a:r>
          <a:r>
            <a:rPr lang="en-US" altLang="ko-KR" sz="800" b="0" i="0">
              <a:solidFill>
                <a:srgbClr val="0070C0"/>
              </a:solidFill>
              <a:latin typeface="+mn-lt"/>
              <a:ea typeface="+mn-ea"/>
              <a:cs typeface="+mn-cs"/>
            </a:rPr>
            <a:t>- </a:t>
          </a:r>
          <a:r>
            <a:rPr lang="ko-KR" altLang="en-US" sz="800" b="0" i="0">
              <a:solidFill>
                <a:srgbClr val="0070C0"/>
              </a:solidFill>
              <a:latin typeface="+mn-lt"/>
              <a:ea typeface="+mn-ea"/>
              <a:cs typeface="+mn-cs"/>
            </a:rPr>
            <a:t>전월</a:t>
          </a:r>
          <a:r>
            <a:rPr lang="en-US" altLang="ko-KR" sz="800" b="0" i="0">
              <a:solidFill>
                <a:srgbClr val="0070C0"/>
              </a:solidFill>
              <a:latin typeface="+mn-lt"/>
              <a:ea typeface="+mn-ea"/>
              <a:cs typeface="+mn-cs"/>
            </a:rPr>
            <a:t>) / </a:t>
          </a:r>
          <a:r>
            <a:rPr lang="ko-KR" altLang="en-US" sz="800" b="0" i="0">
              <a:solidFill>
                <a:srgbClr val="0070C0"/>
              </a:solidFill>
              <a:latin typeface="+mn-lt"/>
              <a:ea typeface="+mn-ea"/>
              <a:cs typeface="+mn-cs"/>
            </a:rPr>
            <a:t>전월</a:t>
          </a:r>
          <a:r>
            <a:rPr lang="en-US" altLang="ko-KR" sz="800" b="0" i="0">
              <a:solidFill>
                <a:srgbClr val="0070C0"/>
              </a:solidFill>
              <a:latin typeface="+mn-lt"/>
              <a:ea typeface="+mn-ea"/>
              <a:cs typeface="+mn-cs"/>
            </a:rPr>
            <a:t>}</a:t>
          </a:r>
          <a:r>
            <a:rPr lang="ko-KR" altLang="en-US" sz="800" b="0" i="0">
              <a:solidFill>
                <a:srgbClr val="0070C0"/>
              </a:solidFill>
              <a:latin typeface="+mn-lt"/>
              <a:ea typeface="+mn-ea"/>
              <a:cs typeface="+mn-cs"/>
            </a:rPr>
            <a:t> </a:t>
          </a:r>
          <a:r>
            <a:rPr lang="en-US" altLang="ko-KR" sz="800" b="0" i="0">
              <a:solidFill>
                <a:srgbClr val="0070C0"/>
              </a:solidFill>
              <a:latin typeface="+mn-lt"/>
              <a:ea typeface="+mn-ea"/>
              <a:cs typeface="+mn-cs"/>
            </a:rPr>
            <a:t>X</a:t>
          </a:r>
          <a:r>
            <a:rPr lang="en-US" altLang="ko-KR" sz="800" b="0" i="0" baseline="0">
              <a:solidFill>
                <a:srgbClr val="0070C0"/>
              </a:solidFill>
              <a:latin typeface="+mn-lt"/>
              <a:ea typeface="+mn-ea"/>
              <a:cs typeface="+mn-cs"/>
            </a:rPr>
            <a:t> 100</a:t>
          </a:r>
          <a:endParaRPr lang="en-US" altLang="ko-KR" sz="800" b="0" i="0">
            <a:solidFill>
              <a:srgbClr val="0070C0"/>
            </a:solidFill>
            <a:latin typeface="+mn-lt"/>
            <a:ea typeface="+mn-ea"/>
            <a:cs typeface="+mn-cs"/>
          </a:endParaRPr>
        </a:p>
        <a:p>
          <a:pPr marL="360000" marR="0" indent="-108000" defTabSz="914400" eaLnBrk="1" fontAlgn="auto" latinLnBrk="0" hangingPunct="1">
            <a:lnSpc>
              <a:spcPts val="1200"/>
            </a:lnSpc>
            <a:spcBef>
              <a:spcPts val="300"/>
            </a:spcBef>
            <a:spcAft>
              <a:spcPts val="300"/>
            </a:spcAft>
            <a:buClrTx/>
            <a:buSzTx/>
            <a:buFont typeface="Wingdings" pitchFamily="2" charset="2"/>
            <a:buChar char="Ø"/>
            <a:tabLst/>
            <a:defRPr/>
          </a:pPr>
          <a:r>
            <a:rPr lang="en-US" altLang="ko-KR" sz="800" b="1" i="0">
              <a:solidFill>
                <a:schemeClr val="tx1"/>
              </a:solidFill>
              <a:latin typeface="+mn-lt"/>
              <a:ea typeface="+mn-ea"/>
              <a:cs typeface="+mn-cs"/>
            </a:rPr>
            <a:t>(</a:t>
          </a:r>
          <a:r>
            <a:rPr lang="ko-KR" altLang="en-US" sz="800" b="1" i="0">
              <a:solidFill>
                <a:schemeClr val="tx1"/>
              </a:solidFill>
              <a:latin typeface="+mn-lt"/>
              <a:ea typeface="+mn-ea"/>
              <a:cs typeface="+mn-cs"/>
            </a:rPr>
            <a:t>전년말비</a:t>
          </a:r>
          <a:r>
            <a:rPr lang="en-US" altLang="ko-KR" sz="800" b="1" i="0">
              <a:solidFill>
                <a:schemeClr val="tx1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800" b="1" i="0">
              <a:solidFill>
                <a:schemeClr val="tx1"/>
              </a:solidFill>
              <a:latin typeface="+mn-lt"/>
              <a:ea typeface="+mn-ea"/>
              <a:cs typeface="+mn-cs"/>
            </a:rPr>
            <a:t> 당월과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 전년말 지수 비율이며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전년말 대비 평균적인 가격 변동률을 의미</a:t>
          </a:r>
          <a:endParaRPr lang="en-US" altLang="ko-KR" sz="800" b="0" i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marL="540000" marR="0" indent="-108000" defTabSz="914400" eaLnBrk="1" fontAlgn="auto" latinLnBrk="0" hangingPunct="1">
            <a:lnSpc>
              <a:spcPts val="1000"/>
            </a:lnSpc>
            <a:spcBef>
              <a:spcPts val="300"/>
            </a:spcBef>
            <a:spcAft>
              <a:spcPts val="300"/>
            </a:spcAft>
            <a:buClrTx/>
            <a:buSzTx/>
            <a:buFont typeface="Wingdings" pitchFamily="2" charset="2"/>
            <a:buChar char="v"/>
            <a:tabLst/>
            <a:defRPr/>
          </a:pPr>
          <a:r>
            <a:rPr lang="ko-KR" altLang="en-US" sz="800" b="0" i="0">
              <a:solidFill>
                <a:srgbClr val="0070C0"/>
              </a:solidFill>
              <a:latin typeface="+mn-lt"/>
              <a:ea typeface="+mn-ea"/>
              <a:cs typeface="+mn-cs"/>
            </a:rPr>
            <a:t>계산식 </a:t>
          </a:r>
          <a:r>
            <a:rPr lang="en-US" altLang="ko-KR" sz="800" b="0" i="0">
              <a:solidFill>
                <a:srgbClr val="0070C0"/>
              </a:solidFill>
              <a:latin typeface="+mn-lt"/>
              <a:ea typeface="+mn-ea"/>
              <a:cs typeface="+mn-cs"/>
            </a:rPr>
            <a:t>= {(</a:t>
          </a:r>
          <a:r>
            <a:rPr lang="ko-KR" altLang="en-US" sz="800" b="0" i="0">
              <a:solidFill>
                <a:srgbClr val="0070C0"/>
              </a:solidFill>
              <a:latin typeface="+mn-lt"/>
              <a:ea typeface="+mn-ea"/>
              <a:cs typeface="+mn-cs"/>
            </a:rPr>
            <a:t>당월</a:t>
          </a:r>
          <a:r>
            <a:rPr lang="ko-KR" altLang="ko-KR" sz="800" b="0" i="0">
              <a:solidFill>
                <a:srgbClr val="0070C0"/>
              </a:solidFill>
              <a:latin typeface="+mn-lt"/>
              <a:ea typeface="+mn-ea"/>
              <a:cs typeface="+mn-cs"/>
            </a:rPr>
            <a:t> </a:t>
          </a:r>
          <a:r>
            <a:rPr lang="en-US" altLang="ko-KR" sz="800" b="0" i="0">
              <a:solidFill>
                <a:srgbClr val="0070C0"/>
              </a:solidFill>
              <a:latin typeface="+mn-lt"/>
              <a:ea typeface="+mn-ea"/>
              <a:cs typeface="+mn-cs"/>
            </a:rPr>
            <a:t>- </a:t>
          </a:r>
          <a:r>
            <a:rPr lang="ko-KR" altLang="en-US" sz="800" b="0" i="0">
              <a:solidFill>
                <a:srgbClr val="0070C0"/>
              </a:solidFill>
              <a:latin typeface="+mn-lt"/>
              <a:ea typeface="+mn-ea"/>
              <a:cs typeface="+mn-cs"/>
            </a:rPr>
            <a:t>전년말</a:t>
          </a:r>
          <a:r>
            <a:rPr lang="en-US" altLang="ko-KR" sz="800" b="0" i="0">
              <a:solidFill>
                <a:srgbClr val="0070C0"/>
              </a:solidFill>
              <a:latin typeface="+mn-lt"/>
              <a:ea typeface="+mn-ea"/>
              <a:cs typeface="+mn-cs"/>
            </a:rPr>
            <a:t>) / </a:t>
          </a:r>
          <a:r>
            <a:rPr lang="ko-KR" altLang="en-US" sz="800" b="0" i="0">
              <a:solidFill>
                <a:srgbClr val="0070C0"/>
              </a:solidFill>
              <a:latin typeface="+mn-lt"/>
              <a:ea typeface="+mn-ea"/>
              <a:cs typeface="+mn-cs"/>
            </a:rPr>
            <a:t>전년말</a:t>
          </a:r>
          <a:r>
            <a:rPr lang="en-US" altLang="ko-KR" sz="800" b="0" i="0">
              <a:solidFill>
                <a:srgbClr val="0070C0"/>
              </a:solidFill>
              <a:latin typeface="+mn-lt"/>
              <a:ea typeface="+mn-ea"/>
              <a:cs typeface="+mn-cs"/>
            </a:rPr>
            <a:t>}X</a:t>
          </a:r>
          <a:r>
            <a:rPr lang="en-US" altLang="ko-KR" sz="800" b="0" i="0" baseline="0">
              <a:solidFill>
                <a:srgbClr val="0070C0"/>
              </a:solidFill>
              <a:latin typeface="+mn-lt"/>
              <a:ea typeface="+mn-ea"/>
              <a:cs typeface="+mn-cs"/>
            </a:rPr>
            <a:t> 100</a:t>
          </a:r>
          <a:endParaRPr lang="en-US" altLang="ko-KR" sz="800" b="0" i="0">
            <a:solidFill>
              <a:srgbClr val="0070C0"/>
            </a:solidFill>
            <a:latin typeface="+mn-lt"/>
            <a:ea typeface="+mn-ea"/>
            <a:cs typeface="+mn-cs"/>
          </a:endParaRPr>
        </a:p>
        <a:p>
          <a:pPr marL="180000" marR="0" indent="-108000" defTabSz="914400" eaLnBrk="1" fontAlgn="auto" latinLnBrk="0" hangingPunct="1">
            <a:lnSpc>
              <a:spcPts val="1300"/>
            </a:lnSpc>
            <a:spcBef>
              <a:spcPts val="300"/>
            </a:spcBef>
            <a:spcAft>
              <a:spcPts val="300"/>
            </a:spcAft>
            <a:buClrTx/>
            <a:buSzTx/>
            <a:buFont typeface="Arial" pitchFamily="34" charset="0"/>
            <a:buChar char="•"/>
            <a:tabLst/>
            <a:defRPr/>
          </a:pPr>
          <a:r>
            <a:rPr lang="ko-KR" altLang="en-US" sz="800" b="0" i="0">
              <a:solidFill>
                <a:schemeClr val="tx1"/>
              </a:solidFill>
              <a:latin typeface="+mn-ea"/>
              <a:ea typeface="+mn-ea"/>
              <a:cs typeface="+mn-cs"/>
            </a:rPr>
            <a:t>주택가격지수 변동률의 단위는 퍼센트</a:t>
          </a:r>
          <a:r>
            <a:rPr lang="en-US" altLang="ko-KR" sz="800" b="0" i="0">
              <a:solidFill>
                <a:schemeClr val="tx1"/>
              </a:solidFill>
              <a:latin typeface="+mn-ea"/>
              <a:ea typeface="+mn-ea"/>
              <a:cs typeface="+mn-cs"/>
            </a:rPr>
            <a:t>(%)</a:t>
          </a:r>
          <a:r>
            <a:rPr lang="ko-KR" altLang="en-US" sz="800" b="0" i="0">
              <a:solidFill>
                <a:schemeClr val="tx1"/>
              </a:solidFill>
              <a:latin typeface="+mn-ea"/>
              <a:ea typeface="+mn-ea"/>
              <a:cs typeface="+mn-cs"/>
            </a:rPr>
            <a:t>를 사용함</a:t>
          </a:r>
          <a:r>
            <a:rPr lang="en-US" altLang="ko-KR" sz="800" b="0" i="0">
              <a:solidFill>
                <a:schemeClr val="tx1"/>
              </a:solidFill>
              <a:latin typeface="+mn-ea"/>
              <a:ea typeface="+mn-ea"/>
              <a:cs typeface="+mn-cs"/>
            </a:rPr>
            <a:t>, </a:t>
          </a:r>
          <a:r>
            <a:rPr lang="ko-KR" altLang="en-US" sz="800" b="0" i="0">
              <a:solidFill>
                <a:schemeClr val="tx1"/>
              </a:solidFill>
              <a:latin typeface="+mn-ea"/>
              <a:ea typeface="+mn-ea"/>
              <a:cs typeface="+mn-cs"/>
            </a:rPr>
            <a:t>포인트</a:t>
          </a:r>
          <a:r>
            <a:rPr lang="en-US" altLang="ko-KR" sz="800" b="0" i="0">
              <a:solidFill>
                <a:schemeClr val="tx1"/>
              </a:solidFill>
              <a:latin typeface="+mn-ea"/>
              <a:ea typeface="+mn-ea"/>
              <a:cs typeface="+mn-cs"/>
            </a:rPr>
            <a:t>(P,</a:t>
          </a:r>
          <a:r>
            <a:rPr lang="en-US" altLang="ko-KR" sz="800" b="0" i="0" baseline="0">
              <a:solidFill>
                <a:schemeClr val="tx1"/>
              </a:solidFill>
              <a:latin typeface="+mn-ea"/>
              <a:ea typeface="+mn-ea"/>
              <a:cs typeface="+mn-cs"/>
            </a:rPr>
            <a:t> </a:t>
          </a:r>
          <a:r>
            <a:rPr lang="ko-KR" altLang="en-US" sz="800" b="0" i="0" baseline="0">
              <a:solidFill>
                <a:schemeClr val="tx1"/>
              </a:solidFill>
              <a:latin typeface="+mn-ea"/>
              <a:ea typeface="+mn-ea"/>
              <a:cs typeface="+mn-cs"/>
            </a:rPr>
            <a:t>단위를 갖지 않는 지수의 수치를 비교할 때 사용</a:t>
          </a:r>
          <a:r>
            <a:rPr lang="en-US" altLang="ko-KR" sz="800" b="0" i="0" baseline="0">
              <a:solidFill>
                <a:schemeClr val="tx1"/>
              </a:solidFill>
              <a:latin typeface="+mn-ea"/>
              <a:ea typeface="+mn-ea"/>
              <a:cs typeface="+mn-cs"/>
            </a:rPr>
            <a:t>)</a:t>
          </a:r>
          <a:r>
            <a:rPr lang="ko-KR" altLang="en-US" sz="800" b="0" i="0" baseline="0">
              <a:solidFill>
                <a:schemeClr val="tx1"/>
              </a:solidFill>
              <a:latin typeface="+mn-ea"/>
              <a:ea typeface="+mn-ea"/>
              <a:cs typeface="+mn-cs"/>
            </a:rPr>
            <a:t>와 다르기 때문에 해석에 주의를 요함</a:t>
          </a:r>
          <a:endParaRPr lang="en-US" altLang="ko-KR" sz="800" b="0" i="0">
            <a:solidFill>
              <a:schemeClr val="tx1"/>
            </a:solidFill>
            <a:latin typeface="+mn-ea"/>
            <a:ea typeface="+mn-ea"/>
            <a:cs typeface="+mn-cs"/>
          </a:endParaRPr>
        </a:p>
        <a:p>
          <a:pPr marL="360000" marR="0" indent="-108000" defTabSz="914400" eaLnBrk="1" fontAlgn="auto" latinLnBrk="0" hangingPunct="1">
            <a:lnSpc>
              <a:spcPts val="1300"/>
            </a:lnSpc>
            <a:spcBef>
              <a:spcPts val="300"/>
            </a:spcBef>
            <a:spcAft>
              <a:spcPts val="300"/>
            </a:spcAft>
            <a:buClrTx/>
            <a:buSzTx/>
            <a:buFont typeface="Wingdings" pitchFamily="2" charset="2"/>
            <a:buChar char="v"/>
            <a:tabLst/>
            <a:defRPr/>
          </a:pPr>
          <a:r>
            <a:rPr lang="ko-KR" altLang="en-US" sz="800" b="0" i="0">
              <a:solidFill>
                <a:schemeClr val="tx1"/>
              </a:solidFill>
              <a:latin typeface="+mn-ea"/>
              <a:ea typeface="+mn-ea"/>
              <a:cs typeface="+mn-cs"/>
            </a:rPr>
            <a:t>예를 들어</a:t>
          </a:r>
          <a:r>
            <a:rPr lang="en-US" altLang="ko-KR" sz="800" b="0" i="0">
              <a:solidFill>
                <a:schemeClr val="tx1"/>
              </a:solidFill>
              <a:latin typeface="+mn-ea"/>
              <a:ea typeface="+mn-ea"/>
              <a:cs typeface="+mn-cs"/>
            </a:rPr>
            <a:t> </a:t>
          </a:r>
          <a:r>
            <a:rPr lang="ko-KR" altLang="en-US" sz="800" b="0" i="0">
              <a:solidFill>
                <a:schemeClr val="tx1"/>
              </a:solidFill>
              <a:latin typeface="+mn-ea"/>
              <a:ea typeface="+mn-ea"/>
              <a:cs typeface="+mn-cs"/>
            </a:rPr>
            <a:t>전월지수 </a:t>
          </a:r>
          <a:r>
            <a:rPr lang="en-US" altLang="ko-KR" sz="800" b="0" i="0">
              <a:solidFill>
                <a:schemeClr val="tx1"/>
              </a:solidFill>
              <a:latin typeface="+mn-ea"/>
              <a:ea typeface="+mn-ea"/>
              <a:cs typeface="+mn-cs"/>
            </a:rPr>
            <a:t>105, </a:t>
          </a:r>
          <a:r>
            <a:rPr lang="ko-KR" altLang="en-US" sz="800" b="0" i="0">
              <a:solidFill>
                <a:schemeClr val="tx1"/>
              </a:solidFill>
              <a:latin typeface="+mn-ea"/>
              <a:ea typeface="+mn-ea"/>
              <a:cs typeface="+mn-cs"/>
            </a:rPr>
            <a:t>당월지수 </a:t>
          </a:r>
          <a:r>
            <a:rPr lang="en-US" altLang="ko-KR" sz="800" b="0" i="0">
              <a:solidFill>
                <a:schemeClr val="tx1"/>
              </a:solidFill>
              <a:latin typeface="+mn-ea"/>
              <a:ea typeface="+mn-ea"/>
              <a:cs typeface="+mn-cs"/>
            </a:rPr>
            <a:t>110</a:t>
          </a:r>
          <a:r>
            <a:rPr lang="ko-KR" altLang="en-US" sz="800" b="0" i="0">
              <a:solidFill>
                <a:schemeClr val="tx1"/>
              </a:solidFill>
              <a:latin typeface="+mn-ea"/>
              <a:ea typeface="+mn-ea"/>
              <a:cs typeface="+mn-cs"/>
            </a:rPr>
            <a:t>의 경우</a:t>
          </a:r>
          <a:r>
            <a:rPr lang="en-US" altLang="ko-KR" sz="800" b="0" i="0">
              <a:solidFill>
                <a:schemeClr val="tx1"/>
              </a:solidFill>
              <a:latin typeface="+mn-ea"/>
              <a:ea typeface="+mn-ea"/>
              <a:cs typeface="+mn-cs"/>
            </a:rPr>
            <a:t>,</a:t>
          </a:r>
          <a:br>
            <a:rPr lang="en-US" altLang="ko-KR" sz="800" b="0" i="0">
              <a:solidFill>
                <a:schemeClr val="tx1"/>
              </a:solidFill>
              <a:latin typeface="+mn-ea"/>
              <a:ea typeface="+mn-ea"/>
              <a:cs typeface="+mn-cs"/>
            </a:rPr>
          </a:br>
          <a:r>
            <a:rPr lang="en-US" altLang="ko-KR" sz="800" b="0" i="0">
              <a:solidFill>
                <a:schemeClr val="tx1"/>
              </a:solidFill>
              <a:latin typeface="+mn-ea"/>
              <a:ea typeface="+mn-ea"/>
              <a:cs typeface="+mn-cs"/>
            </a:rPr>
            <a:t>    </a:t>
          </a:r>
          <a:r>
            <a:rPr lang="ko-KR" altLang="en-US" sz="800" b="0" i="0">
              <a:solidFill>
                <a:schemeClr val="tx1"/>
              </a:solidFill>
              <a:latin typeface="+mn-ea"/>
              <a:ea typeface="+mn-ea"/>
              <a:cs typeface="+mn-cs"/>
            </a:rPr>
            <a:t>전월대비 변동률은 </a:t>
          </a:r>
          <a:r>
            <a:rPr lang="en-US" altLang="ko-KR" sz="800" b="0" i="0">
              <a:solidFill>
                <a:schemeClr val="tx1"/>
              </a:solidFill>
              <a:latin typeface="+mn-ea"/>
              <a:ea typeface="+mn-ea"/>
              <a:cs typeface="+mn-cs"/>
            </a:rPr>
            <a:t>4.76</a:t>
          </a:r>
          <a:r>
            <a:rPr lang="en-US" altLang="ko-KR" sz="800" b="0" i="0" baseline="0">
              <a:solidFill>
                <a:schemeClr val="tx1"/>
              </a:solidFill>
              <a:latin typeface="+mn-ea"/>
              <a:ea typeface="+mn-ea"/>
              <a:cs typeface="+mn-cs"/>
            </a:rPr>
            <a:t>%(</a:t>
          </a:r>
          <a:r>
            <a:rPr lang="ko-KR" altLang="en-US" sz="800" b="0" i="0" baseline="0">
              <a:solidFill>
                <a:schemeClr val="tx1"/>
              </a:solidFill>
              <a:latin typeface="+mn-ea"/>
              <a:ea typeface="+mn-ea"/>
              <a:cs typeface="+mn-cs"/>
            </a:rPr>
            <a:t>퍼센트</a:t>
          </a:r>
          <a:r>
            <a:rPr lang="en-US" altLang="ko-KR" sz="800" b="0" i="0" baseline="0">
              <a:solidFill>
                <a:schemeClr val="tx1"/>
              </a:solidFill>
              <a:latin typeface="+mn-ea"/>
              <a:ea typeface="+mn-ea"/>
              <a:cs typeface="+mn-cs"/>
            </a:rPr>
            <a:t>)</a:t>
          </a:r>
          <a:br>
            <a:rPr lang="en-US" altLang="ko-KR" sz="800" b="0" i="0" baseline="0">
              <a:solidFill>
                <a:schemeClr val="tx1"/>
              </a:solidFill>
              <a:latin typeface="+mn-ea"/>
              <a:ea typeface="+mn-ea"/>
              <a:cs typeface="+mn-cs"/>
            </a:rPr>
          </a:br>
          <a:r>
            <a:rPr lang="en-US" altLang="ko-KR" sz="800" b="0" i="0" baseline="0">
              <a:solidFill>
                <a:schemeClr val="tx1"/>
              </a:solidFill>
              <a:latin typeface="+mn-ea"/>
              <a:ea typeface="+mn-ea"/>
              <a:cs typeface="+mn-cs"/>
            </a:rPr>
            <a:t>    </a:t>
          </a:r>
          <a:r>
            <a:rPr lang="ko-KR" altLang="en-US" sz="800" b="0" i="0" baseline="0">
              <a:solidFill>
                <a:schemeClr val="tx1"/>
              </a:solidFill>
              <a:latin typeface="+mn-ea"/>
              <a:ea typeface="+mn-ea"/>
              <a:cs typeface="+mn-cs"/>
            </a:rPr>
            <a:t>전월대비 지수는 </a:t>
          </a:r>
          <a:r>
            <a:rPr lang="en-US" altLang="ko-KR" sz="800" b="0" i="0" baseline="0">
              <a:solidFill>
                <a:schemeClr val="tx1"/>
              </a:solidFill>
              <a:latin typeface="+mn-ea"/>
              <a:ea typeface="+mn-ea"/>
              <a:cs typeface="+mn-cs"/>
            </a:rPr>
            <a:t>5</a:t>
          </a:r>
          <a:r>
            <a:rPr lang="ko-KR" altLang="en-US" sz="800" b="0" i="0" baseline="0">
              <a:solidFill>
                <a:schemeClr val="tx1"/>
              </a:solidFill>
              <a:latin typeface="+mn-ea"/>
              <a:ea typeface="+mn-ea"/>
              <a:cs typeface="+mn-cs"/>
            </a:rPr>
            <a:t>포인트</a:t>
          </a:r>
          <a:r>
            <a:rPr lang="en-US" altLang="ko-KR" sz="800" b="0" i="0" baseline="0">
              <a:solidFill>
                <a:schemeClr val="tx1"/>
              </a:solidFill>
              <a:latin typeface="+mn-ea"/>
              <a:ea typeface="+mn-ea"/>
              <a:cs typeface="+mn-cs"/>
            </a:rPr>
            <a:t>(p)</a:t>
          </a:r>
          <a:r>
            <a:rPr lang="ko-KR" altLang="en-US" sz="800" b="0" i="0" baseline="0">
              <a:solidFill>
                <a:schemeClr val="tx1"/>
              </a:solidFill>
              <a:latin typeface="+mn-ea"/>
              <a:ea typeface="+mn-ea"/>
              <a:cs typeface="+mn-cs"/>
            </a:rPr>
            <a:t>상승</a:t>
          </a:r>
          <a:endParaRPr lang="en-US" altLang="ko-KR" sz="800" b="0" i="0">
            <a:solidFill>
              <a:schemeClr val="tx1"/>
            </a:solidFill>
            <a:latin typeface="+mn-ea"/>
            <a:ea typeface="+mn-ea"/>
            <a:cs typeface="+mn-cs"/>
          </a:endParaRPr>
        </a:p>
        <a:p>
          <a:pPr marL="540000" marR="0" lvl="0" indent="-108000" defTabSz="914400" eaLnBrk="1" fontAlgn="auto" latinLnBrk="0" hangingPunct="1">
            <a:lnSpc>
              <a:spcPts val="1000"/>
            </a:lnSpc>
            <a:spcBef>
              <a:spcPts val="300"/>
            </a:spcBef>
            <a:spcAft>
              <a:spcPts val="300"/>
            </a:spcAft>
            <a:buClrTx/>
            <a:buSzTx/>
            <a:buFont typeface="Wingdings" pitchFamily="2" charset="2"/>
            <a:buChar char="v"/>
            <a:tabLst/>
            <a:defRPr/>
          </a:pP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srgbClr val="0070C0"/>
              </a:solidFill>
              <a:effectLst/>
              <a:uLnTx/>
              <a:uFillTx/>
              <a:latin typeface="+mn-lt"/>
              <a:ea typeface="+mn-ea"/>
              <a:cs typeface="+mn-cs"/>
            </a:rPr>
            <a:t>변동률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srgbClr val="0070C0"/>
              </a:solidFill>
              <a:effectLst/>
              <a:uLnTx/>
              <a:uFillTx/>
              <a:latin typeface="+mn-lt"/>
              <a:ea typeface="+mn-ea"/>
              <a:cs typeface="+mn-cs"/>
            </a:rPr>
            <a:t>(%)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srgbClr val="0070C0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srgbClr val="0070C0"/>
              </a:solidFill>
              <a:effectLst/>
              <a:uLnTx/>
              <a:uFillTx/>
              <a:latin typeface="+mn-lt"/>
              <a:ea typeface="+mn-ea"/>
              <a:cs typeface="+mn-cs"/>
            </a:rPr>
            <a:t>= {(110</a:t>
          </a:r>
          <a:r>
            <a:rPr kumimoji="0" lang="ko-KR" altLang="ko-KR" sz="800" b="0" i="0" u="none" strike="noStrike" kern="0" cap="none" spc="0" normalizeH="0" baseline="0" noProof="0">
              <a:ln>
                <a:noFill/>
              </a:ln>
              <a:solidFill>
                <a:srgbClr val="0070C0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srgbClr val="0070C0"/>
              </a:solidFill>
              <a:effectLst/>
              <a:uLnTx/>
              <a:uFillTx/>
              <a:latin typeface="+mn-lt"/>
              <a:ea typeface="+mn-ea"/>
              <a:cs typeface="+mn-cs"/>
            </a:rPr>
            <a:t>- 105) / 105}X 100 = 4.76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srgbClr val="0070C0"/>
              </a:solidFill>
              <a:effectLst/>
              <a:uLnTx/>
              <a:uFillTx/>
              <a:latin typeface="+mn-lt"/>
              <a:ea typeface="+mn-ea"/>
              <a:cs typeface="+mn-cs"/>
            </a:rPr>
            <a:t>퍼센트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srgbClr val="0070C0"/>
              </a:solidFill>
              <a:effectLst/>
              <a:uLnTx/>
              <a:uFillTx/>
              <a:latin typeface="+mn-lt"/>
              <a:ea typeface="+mn-ea"/>
              <a:cs typeface="+mn-cs"/>
            </a:rPr>
            <a:t>(%)</a:t>
          </a:r>
        </a:p>
        <a:p>
          <a:pPr marL="540000" marR="0" lvl="0" indent="-108000" defTabSz="914400" eaLnBrk="1" fontAlgn="auto" latinLnBrk="0" hangingPunct="1">
            <a:lnSpc>
              <a:spcPts val="1000"/>
            </a:lnSpc>
            <a:spcBef>
              <a:spcPts val="300"/>
            </a:spcBef>
            <a:spcAft>
              <a:spcPts val="300"/>
            </a:spcAft>
            <a:buClrTx/>
            <a:buSzTx/>
            <a:buFont typeface="Wingdings" pitchFamily="2" charset="2"/>
            <a:buChar char="v"/>
            <a:tabLst/>
            <a:defRPr/>
          </a:pP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srgbClr val="0070C0"/>
              </a:solidFill>
              <a:effectLst/>
              <a:uLnTx/>
              <a:uFillTx/>
              <a:latin typeface="+mn-lt"/>
              <a:ea typeface="+mn-ea"/>
              <a:cs typeface="+mn-cs"/>
            </a:rPr>
            <a:t>포인트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srgbClr val="0070C0"/>
              </a:solidFill>
              <a:effectLst/>
              <a:uLnTx/>
              <a:uFillTx/>
              <a:latin typeface="+mn-lt"/>
              <a:ea typeface="+mn-ea"/>
              <a:cs typeface="+mn-cs"/>
            </a:rPr>
            <a:t>(p)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srgbClr val="0070C0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srgbClr val="0070C0"/>
              </a:solidFill>
              <a:effectLst/>
              <a:uLnTx/>
              <a:uFillTx/>
              <a:latin typeface="+mn-lt"/>
              <a:ea typeface="+mn-ea"/>
              <a:cs typeface="+mn-cs"/>
            </a:rPr>
            <a:t>= 110</a:t>
          </a:r>
          <a:r>
            <a:rPr kumimoji="0" lang="ko-KR" altLang="ko-KR" sz="800" b="0" i="0" u="none" strike="noStrike" kern="0" cap="none" spc="0" normalizeH="0" baseline="0" noProof="0">
              <a:ln>
                <a:noFill/>
              </a:ln>
              <a:solidFill>
                <a:srgbClr val="0070C0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srgbClr val="0070C0"/>
              </a:solidFill>
              <a:effectLst/>
              <a:uLnTx/>
              <a:uFillTx/>
              <a:latin typeface="+mn-lt"/>
              <a:ea typeface="+mn-ea"/>
              <a:cs typeface="+mn-cs"/>
            </a:rPr>
            <a:t>- 105 = 5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srgbClr val="0070C0"/>
              </a:solidFill>
              <a:effectLst/>
              <a:uLnTx/>
              <a:uFillTx/>
              <a:latin typeface="+mn-lt"/>
              <a:ea typeface="+mn-ea"/>
              <a:cs typeface="+mn-cs"/>
            </a:rPr>
            <a:t>포인트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srgbClr val="0070C0"/>
              </a:solidFill>
              <a:effectLst/>
              <a:uLnTx/>
              <a:uFillTx/>
              <a:latin typeface="+mn-lt"/>
              <a:ea typeface="+mn-ea"/>
              <a:cs typeface="+mn-cs"/>
            </a:rPr>
            <a:t>(p)</a:t>
          </a:r>
        </a:p>
        <a:p>
          <a:pPr marL="108000" marR="0" lvl="0" indent="-288000" defTabSz="914400" eaLnBrk="1" fontAlgn="auto" latinLnBrk="0" hangingPunct="1">
            <a:lnSpc>
              <a:spcPts val="1200"/>
            </a:lnSpc>
            <a:spcBef>
              <a:spcPts val="300"/>
            </a:spcBef>
            <a:spcAft>
              <a:spcPts val="300"/>
            </a:spcAft>
            <a:buClrTx/>
            <a:buSzPct val="95000"/>
            <a:buFontTx/>
            <a:buNone/>
            <a:tabLst/>
            <a:defRPr/>
          </a:pPr>
          <a:r>
            <a:rPr kumimoji="0" lang="en-US" altLang="ko-KR" sz="700" b="1" i="0" u="none" strike="noStrike" kern="0" cap="none" spc="0" normalizeH="0" baseline="0" noProof="0">
              <a:ln>
                <a:noFill/>
              </a:ln>
              <a:solidFill>
                <a:srgbClr val="4F81BD">
                  <a:lumMod val="75000"/>
                </a:srgbClr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※ </a:t>
          </a:r>
          <a:r>
            <a:rPr kumimoji="0" lang="ko-KR" altLang="en-US" sz="700" b="1" i="0" u="none" strike="noStrike" kern="0" cap="none" spc="0" normalizeH="0" baseline="0" noProof="0">
              <a:ln>
                <a:noFill/>
              </a:ln>
              <a:solidFill>
                <a:srgbClr val="4F81BD">
                  <a:lumMod val="75000"/>
                </a:srgbClr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주택가격지수 및 변동률의 시계열은 </a:t>
          </a:r>
          <a:r>
            <a:rPr kumimoji="0" lang="en-US" altLang="ko-KR" sz="700" b="1" i="0" u="none" strike="noStrike" kern="0" cap="none" spc="0" normalizeH="0" baseline="0" noProof="0">
              <a:ln>
                <a:noFill/>
              </a:ln>
              <a:solidFill>
                <a:srgbClr val="4F81BD">
                  <a:lumMod val="75000"/>
                </a:srgbClr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2003</a:t>
          </a:r>
          <a:r>
            <a:rPr kumimoji="0" lang="ko-KR" altLang="en-US" sz="700" b="1" i="0" u="none" strike="noStrike" kern="0" cap="none" spc="0" normalizeH="0" baseline="0" noProof="0">
              <a:ln>
                <a:noFill/>
              </a:ln>
              <a:solidFill>
                <a:srgbClr val="4F81BD">
                  <a:lumMod val="75000"/>
                </a:srgbClr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년 </a:t>
          </a:r>
          <a:r>
            <a:rPr kumimoji="0" lang="en-US" altLang="ko-KR" sz="700" b="1" i="0" u="none" strike="noStrike" kern="0" cap="none" spc="0" normalizeH="0" baseline="0" noProof="0">
              <a:ln>
                <a:noFill/>
              </a:ln>
              <a:solidFill>
                <a:srgbClr val="4F81BD">
                  <a:lumMod val="75000"/>
                </a:srgbClr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11</a:t>
          </a:r>
          <a:r>
            <a:rPr kumimoji="0" lang="ko-KR" altLang="en-US" sz="700" b="1" i="0" u="none" strike="noStrike" kern="0" cap="none" spc="0" normalizeH="0" baseline="0" noProof="0">
              <a:ln>
                <a:noFill/>
              </a:ln>
              <a:solidFill>
                <a:srgbClr val="4F81BD">
                  <a:lumMod val="75000"/>
                </a:srgbClr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월부터 제공되며</a:t>
          </a:r>
          <a:r>
            <a:rPr kumimoji="0" lang="en-US" altLang="ko-KR" sz="700" b="1" i="0" u="none" strike="noStrike" kern="0" cap="none" spc="0" normalizeH="0" baseline="0" noProof="0">
              <a:ln>
                <a:noFill/>
              </a:ln>
              <a:solidFill>
                <a:srgbClr val="4F81BD">
                  <a:lumMod val="75000"/>
                </a:srgbClr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, </a:t>
          </a:r>
          <a:r>
            <a:rPr kumimoji="0" lang="ko-KR" altLang="en-US" sz="700" b="1" i="0" u="none" strike="noStrike" kern="0" cap="none" spc="0" normalizeH="0" baseline="0" noProof="0">
              <a:ln>
                <a:noFill/>
              </a:ln>
              <a:solidFill>
                <a:srgbClr val="4F81BD">
                  <a:lumMod val="75000"/>
                </a:srgbClr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통계표 항목 중 음영처리된 영역은 </a:t>
          </a:r>
          <a:r>
            <a:rPr kumimoji="0" lang="en-US" altLang="ko-KR" sz="700" b="1" i="0" u="none" strike="noStrike" kern="0" cap="none" spc="0" normalizeH="0" baseline="0" noProof="0">
              <a:ln>
                <a:noFill/>
              </a:ln>
              <a:solidFill>
                <a:srgbClr val="4F81BD">
                  <a:lumMod val="75000"/>
                </a:srgbClr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"</a:t>
          </a:r>
          <a:r>
            <a:rPr kumimoji="0" lang="ko-KR" altLang="en-US" sz="700" b="1" i="0" u="none" strike="noStrike" kern="0" cap="none" spc="0" normalizeH="0" baseline="0" noProof="0">
              <a:ln>
                <a:noFill/>
              </a:ln>
              <a:solidFill>
                <a:srgbClr val="4F81BD">
                  <a:lumMod val="75000"/>
                </a:srgbClr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해당수치 없음</a:t>
          </a:r>
          <a:r>
            <a:rPr kumimoji="0" lang="en-US" altLang="ko-KR" sz="700" b="1" i="0" u="none" strike="noStrike" kern="0" cap="none" spc="0" normalizeH="0" baseline="0" noProof="0">
              <a:ln>
                <a:noFill/>
              </a:ln>
              <a:solidFill>
                <a:srgbClr val="4F81BD">
                  <a:lumMod val="75000"/>
                </a:srgbClr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"</a:t>
          </a:r>
          <a:r>
            <a:rPr kumimoji="0" lang="ko-KR" altLang="en-US" sz="700" b="1" i="0" u="none" strike="noStrike" kern="0" cap="none" spc="0" normalizeH="0" baseline="0" noProof="0">
              <a:ln>
                <a:noFill/>
              </a:ln>
              <a:solidFill>
                <a:srgbClr val="4F81BD">
                  <a:lumMod val="75000"/>
                </a:srgbClr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을 의미함</a:t>
          </a:r>
          <a:r>
            <a:rPr kumimoji="0" lang="en-US" altLang="ko-KR" sz="700" b="1" i="0" u="none" strike="noStrike" kern="0" cap="none" spc="0" normalizeH="0" baseline="0" noProof="0">
              <a:ln>
                <a:noFill/>
              </a:ln>
              <a:solidFill>
                <a:srgbClr val="4F81BD">
                  <a:lumMod val="75000"/>
                </a:srgbClr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. </a:t>
          </a:r>
        </a:p>
        <a:p>
          <a:pPr marL="108000" marR="0" lvl="0" indent="-288000" defTabSz="914400" eaLnBrk="1" fontAlgn="auto" latinLnBrk="0" hangingPunct="1">
            <a:lnSpc>
              <a:spcPts val="1200"/>
            </a:lnSpc>
            <a:spcBef>
              <a:spcPts val="600"/>
            </a:spcBef>
            <a:spcAft>
              <a:spcPts val="300"/>
            </a:spcAft>
            <a:buClrTx/>
            <a:buSzPct val="95000"/>
            <a:buFontTx/>
            <a:buNone/>
            <a:tabLst/>
            <a:defRPr/>
          </a:pPr>
          <a:r>
            <a:rPr kumimoji="0" lang="en-US" altLang="ko-KR" sz="700" b="1" i="0" u="none" strike="noStrike" kern="0" cap="none" spc="0" normalizeH="0" baseline="0" noProof="0">
              <a:ln>
                <a:noFill/>
              </a:ln>
              <a:solidFill>
                <a:srgbClr val="4F81BD">
                  <a:lumMod val="75000"/>
                </a:srgbClr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 </a:t>
          </a:r>
        </a:p>
      </xdr:txBody>
    </xdr:sp>
    <xdr:clientData/>
  </xdr:twoCellAnchor>
  <xdr:twoCellAnchor editAs="absolute">
    <xdr:from>
      <xdr:col>4</xdr:col>
      <xdr:colOff>565567</xdr:colOff>
      <xdr:row>2</xdr:row>
      <xdr:rowOff>8282</xdr:rowOff>
    </xdr:from>
    <xdr:to>
      <xdr:col>10</xdr:col>
      <xdr:colOff>373812</xdr:colOff>
      <xdr:row>42</xdr:row>
      <xdr:rowOff>20282</xdr:rowOff>
    </xdr:to>
    <xdr:sp macro="" textlink="">
      <xdr:nvSpPr>
        <xdr:cNvPr id="3" name="TextBox 2"/>
        <xdr:cNvSpPr txBox="1"/>
      </xdr:nvSpPr>
      <xdr:spPr>
        <a:xfrm>
          <a:off x="3083480" y="414130"/>
          <a:ext cx="3146136" cy="76320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>
            <a:spcBef>
              <a:spcPts val="200"/>
            </a:spcBef>
            <a:spcAft>
              <a:spcPts val="300"/>
            </a:spcAft>
          </a:pPr>
          <a:r>
            <a:rPr lang="ko-KR" altLang="en-US" sz="1000">
              <a:latin typeface="다음_Regular" pitchFamily="2" charset="-127"/>
              <a:ea typeface="다음_Regular" pitchFamily="2" charset="-127"/>
            </a:rPr>
            <a:t>❏ </a:t>
          </a:r>
          <a:r>
            <a:rPr lang="ko-KR" altLang="en-US" sz="1000" baseline="0">
              <a:latin typeface="다음_Regular" pitchFamily="2" charset="-127"/>
              <a:ea typeface="다음_Regular" pitchFamily="2" charset="-127"/>
            </a:rPr>
            <a:t> 광역단위  지역 구분</a:t>
          </a:r>
          <a:endParaRPr lang="en-US" altLang="ko-KR" sz="1000">
            <a:latin typeface="다음_Regular" pitchFamily="2" charset="-127"/>
            <a:ea typeface="다음_Regular" pitchFamily="2" charset="-127"/>
          </a:endParaRPr>
        </a:p>
        <a:p>
          <a:pPr marL="180000" marR="0" lvl="0" indent="-108000" defTabSz="914400" eaLnBrk="1" fontAlgn="auto" latinLnBrk="0" hangingPunct="1">
            <a:lnSpc>
              <a:spcPts val="1300"/>
            </a:lnSpc>
            <a:spcBef>
              <a:spcPts val="200"/>
            </a:spcBef>
            <a:spcAft>
              <a:spcPts val="300"/>
            </a:spcAft>
            <a:buClrTx/>
            <a:buSzTx/>
            <a:buFontTx/>
            <a:buNone/>
            <a:tabLst/>
            <a:defRPr/>
          </a:pPr>
          <a:r>
            <a:rPr kumimoji="0" lang="en-US" altLang="ko-KR" sz="90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1) </a:t>
          </a:r>
          <a:r>
            <a:rPr kumimoji="0" lang="ko-KR" altLang="en-US" sz="90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광역지역</a:t>
          </a:r>
          <a:endParaRPr kumimoji="0" lang="en-US" altLang="ko-KR" sz="900" b="1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맑은 고딕"/>
            <a:ea typeface="+mn-ea"/>
            <a:cs typeface="+mn-cs"/>
          </a:endParaRPr>
        </a:p>
        <a:p>
          <a:pPr marL="180000" marR="0" lvl="0" indent="-108000" defTabSz="914400" eaLnBrk="1" fontAlgn="auto" latinLnBrk="0" hangingPunct="1">
            <a:lnSpc>
              <a:spcPts val="1100"/>
            </a:lnSpc>
            <a:spcBef>
              <a:spcPts val="200"/>
            </a:spcBef>
            <a:spcAft>
              <a:spcPts val="300"/>
            </a:spcAft>
            <a:buClrTx/>
            <a:buSzTx/>
            <a:buFont typeface="Arial" pitchFamily="34" charset="0"/>
            <a:buChar char="•"/>
            <a:tabLst/>
            <a:defRPr/>
          </a:pP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수도권 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: 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서울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, 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경기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, 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인천</a:t>
          </a:r>
          <a:endParaRPr kumimoji="0" lang="en-US" altLang="ko-KR" sz="800" b="0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맑은 고딕"/>
            <a:ea typeface="+mn-ea"/>
            <a:cs typeface="+mn-cs"/>
          </a:endParaRPr>
        </a:p>
        <a:p>
          <a:pPr marL="180000" marR="0" indent="-108000" defTabSz="914400" eaLnBrk="1" fontAlgn="auto" latinLnBrk="0" hangingPunct="1">
            <a:lnSpc>
              <a:spcPts val="1100"/>
            </a:lnSpc>
            <a:spcBef>
              <a:spcPts val="200"/>
            </a:spcBef>
            <a:spcAft>
              <a:spcPts val="300"/>
            </a:spcAft>
            <a:buClrTx/>
            <a:buSzTx/>
            <a:buFont typeface="Arial" pitchFamily="34" charset="0"/>
            <a:buChar char="•"/>
            <a:tabLst/>
            <a:defRPr/>
          </a:pPr>
          <a:r>
            <a:rPr lang="ko-KR" altLang="en-US" sz="800" b="0" i="0">
              <a:solidFill>
                <a:schemeClr val="tx1"/>
              </a:solidFill>
              <a:latin typeface="+mn-ea"/>
              <a:ea typeface="+mn-ea"/>
              <a:cs typeface="+mn-cs"/>
            </a:rPr>
            <a:t>지방 </a:t>
          </a:r>
          <a:r>
            <a:rPr lang="en-US" altLang="ko-KR" sz="800" b="0" i="0">
              <a:solidFill>
                <a:schemeClr val="tx1"/>
              </a:solidFill>
              <a:latin typeface="+mn-ea"/>
              <a:ea typeface="+mn-ea"/>
              <a:cs typeface="+mn-cs"/>
            </a:rPr>
            <a:t>: </a:t>
          </a:r>
          <a:r>
            <a:rPr lang="ko-KR" altLang="en-US" sz="800" b="0" i="0">
              <a:solidFill>
                <a:schemeClr val="tx1"/>
              </a:solidFill>
              <a:latin typeface="+mn-ea"/>
              <a:ea typeface="+mn-ea"/>
              <a:cs typeface="+mn-cs"/>
            </a:rPr>
            <a:t>수도권을 제외한</a:t>
          </a:r>
          <a:r>
            <a:rPr lang="ko-KR" altLang="en-US" sz="800" b="0" i="0" baseline="0">
              <a:solidFill>
                <a:schemeClr val="tx1"/>
              </a:solidFill>
              <a:latin typeface="+mn-ea"/>
              <a:ea typeface="+mn-ea"/>
              <a:cs typeface="+mn-cs"/>
            </a:rPr>
            <a:t> 전 지역</a:t>
          </a:r>
          <a:endParaRPr lang="en-US" altLang="ko-KR" sz="800" b="0" i="0">
            <a:solidFill>
              <a:schemeClr val="tx1"/>
            </a:solidFill>
            <a:latin typeface="+mn-ea"/>
            <a:ea typeface="+mn-ea"/>
            <a:cs typeface="+mn-cs"/>
          </a:endParaRPr>
        </a:p>
        <a:p>
          <a:pPr marL="180000" marR="0" indent="-108000" defTabSz="914400" eaLnBrk="1" fontAlgn="auto" latinLnBrk="0" hangingPunct="1">
            <a:lnSpc>
              <a:spcPts val="1100"/>
            </a:lnSpc>
            <a:spcBef>
              <a:spcPts val="200"/>
            </a:spcBef>
            <a:spcAft>
              <a:spcPts val="300"/>
            </a:spcAft>
            <a:buClrTx/>
            <a:buSzTx/>
            <a:buFont typeface="Arial" pitchFamily="34" charset="0"/>
            <a:buChar char="•"/>
            <a:tabLst/>
            <a:defRPr/>
          </a:pPr>
          <a:r>
            <a:rPr lang="en-US" altLang="ko-KR" sz="800" b="0" i="0">
              <a:solidFill>
                <a:schemeClr val="tx1"/>
              </a:solidFill>
              <a:latin typeface="+mn-ea"/>
              <a:ea typeface="+mn-ea"/>
              <a:cs typeface="+mn-cs"/>
            </a:rPr>
            <a:t>6</a:t>
          </a:r>
          <a:r>
            <a:rPr lang="ko-KR" altLang="en-US" sz="800" b="0" i="0">
              <a:solidFill>
                <a:schemeClr val="tx1"/>
              </a:solidFill>
              <a:latin typeface="+mn-ea"/>
              <a:ea typeface="+mn-ea"/>
              <a:cs typeface="+mn-cs"/>
            </a:rPr>
            <a:t>대광역시 </a:t>
          </a:r>
          <a:r>
            <a:rPr lang="en-US" altLang="ko-KR" sz="800" b="0" i="0">
              <a:solidFill>
                <a:schemeClr val="tx1"/>
              </a:solidFill>
              <a:latin typeface="+mn-ea"/>
              <a:ea typeface="+mn-ea"/>
              <a:cs typeface="+mn-cs"/>
            </a:rPr>
            <a:t>: </a:t>
          </a:r>
          <a:r>
            <a:rPr lang="ko-KR" altLang="en-US" sz="800" b="0" i="0">
              <a:solidFill>
                <a:schemeClr val="tx1"/>
              </a:solidFill>
              <a:latin typeface="+mn-ea"/>
              <a:ea typeface="+mn-ea"/>
              <a:cs typeface="+mn-cs"/>
            </a:rPr>
            <a:t>인천</a:t>
          </a:r>
          <a:r>
            <a:rPr lang="en-US" altLang="ko-KR" sz="800" b="0" i="0">
              <a:solidFill>
                <a:schemeClr val="tx1"/>
              </a:solidFill>
              <a:latin typeface="+mn-ea"/>
              <a:ea typeface="+mn-ea"/>
              <a:cs typeface="+mn-cs"/>
            </a:rPr>
            <a:t>, </a:t>
          </a:r>
          <a:r>
            <a:rPr lang="ko-KR" altLang="en-US" sz="800" b="0" i="0">
              <a:solidFill>
                <a:schemeClr val="tx1"/>
              </a:solidFill>
              <a:latin typeface="+mn-ea"/>
              <a:ea typeface="+mn-ea"/>
              <a:cs typeface="+mn-cs"/>
            </a:rPr>
            <a:t>부산</a:t>
          </a:r>
          <a:r>
            <a:rPr lang="en-US" altLang="ko-KR" sz="800" b="0" i="0">
              <a:solidFill>
                <a:schemeClr val="tx1"/>
              </a:solidFill>
              <a:latin typeface="+mn-ea"/>
              <a:ea typeface="+mn-ea"/>
              <a:cs typeface="+mn-cs"/>
            </a:rPr>
            <a:t>,</a:t>
          </a:r>
          <a:r>
            <a:rPr lang="en-US" altLang="ko-KR" sz="800" b="0" i="0" baseline="0">
              <a:solidFill>
                <a:schemeClr val="tx1"/>
              </a:solidFill>
              <a:latin typeface="+mn-ea"/>
              <a:ea typeface="+mn-ea"/>
              <a:cs typeface="+mn-cs"/>
            </a:rPr>
            <a:t> </a:t>
          </a:r>
          <a:r>
            <a:rPr lang="ko-KR" altLang="en-US" sz="800" b="0" i="0" baseline="0">
              <a:solidFill>
                <a:schemeClr val="tx1"/>
              </a:solidFill>
              <a:latin typeface="+mn-ea"/>
              <a:ea typeface="+mn-ea"/>
              <a:cs typeface="+mn-cs"/>
            </a:rPr>
            <a:t>대구</a:t>
          </a:r>
          <a:r>
            <a:rPr lang="en-US" altLang="ko-KR" sz="800" b="0" i="0" baseline="0">
              <a:solidFill>
                <a:schemeClr val="tx1"/>
              </a:solidFill>
              <a:latin typeface="+mn-ea"/>
              <a:ea typeface="+mn-ea"/>
              <a:cs typeface="+mn-cs"/>
            </a:rPr>
            <a:t>, </a:t>
          </a:r>
          <a:r>
            <a:rPr lang="ko-KR" altLang="en-US" sz="800" b="0" i="0" baseline="0">
              <a:solidFill>
                <a:schemeClr val="tx1"/>
              </a:solidFill>
              <a:latin typeface="+mn-ea"/>
              <a:ea typeface="+mn-ea"/>
              <a:cs typeface="+mn-cs"/>
            </a:rPr>
            <a:t>대전</a:t>
          </a:r>
          <a:r>
            <a:rPr lang="en-US" altLang="ko-KR" sz="800" b="0" i="0" baseline="0">
              <a:solidFill>
                <a:schemeClr val="tx1"/>
              </a:solidFill>
              <a:latin typeface="+mn-ea"/>
              <a:ea typeface="+mn-ea"/>
              <a:cs typeface="+mn-cs"/>
            </a:rPr>
            <a:t>, </a:t>
          </a:r>
          <a:r>
            <a:rPr lang="ko-KR" altLang="en-US" sz="800" b="0" i="0" baseline="0">
              <a:solidFill>
                <a:schemeClr val="tx1"/>
              </a:solidFill>
              <a:latin typeface="+mn-ea"/>
              <a:ea typeface="+mn-ea"/>
              <a:cs typeface="+mn-cs"/>
            </a:rPr>
            <a:t>광주</a:t>
          </a:r>
          <a:r>
            <a:rPr lang="en-US" altLang="ko-KR" sz="800" b="0" i="0" baseline="0">
              <a:solidFill>
                <a:schemeClr val="tx1"/>
              </a:solidFill>
              <a:latin typeface="+mn-ea"/>
              <a:ea typeface="+mn-ea"/>
              <a:cs typeface="+mn-cs"/>
            </a:rPr>
            <a:t>, </a:t>
          </a:r>
          <a:r>
            <a:rPr lang="ko-KR" altLang="en-US" sz="800" b="0" i="0" baseline="0">
              <a:solidFill>
                <a:schemeClr val="tx1"/>
              </a:solidFill>
              <a:latin typeface="+mn-ea"/>
              <a:ea typeface="+mn-ea"/>
              <a:cs typeface="+mn-cs"/>
            </a:rPr>
            <a:t>울산</a:t>
          </a:r>
          <a:endParaRPr lang="en-US" altLang="ko-KR" sz="800" b="0" i="0" baseline="0">
            <a:solidFill>
              <a:schemeClr val="tx1"/>
            </a:solidFill>
            <a:latin typeface="+mn-ea"/>
            <a:ea typeface="+mn-ea"/>
            <a:cs typeface="+mn-cs"/>
          </a:endParaRPr>
        </a:p>
        <a:p>
          <a:pPr marL="180000" marR="0" lvl="0" indent="-108000" defTabSz="914400" eaLnBrk="1" fontAlgn="auto" latinLnBrk="0" hangingPunct="1">
            <a:lnSpc>
              <a:spcPts val="1100"/>
            </a:lnSpc>
            <a:spcBef>
              <a:spcPts val="200"/>
            </a:spcBef>
            <a:spcAft>
              <a:spcPts val="300"/>
            </a:spcAft>
            <a:buClrTx/>
            <a:buSzTx/>
            <a:buFont typeface="Arial" pitchFamily="34" charset="0"/>
            <a:buChar char="•"/>
            <a:tabLst/>
            <a:defRPr/>
          </a:pP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5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대광역시 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: 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부산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, 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대구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, 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대전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, 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광주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, 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울산</a:t>
          </a:r>
          <a:endParaRPr kumimoji="0" lang="en-US" altLang="ko-KR" sz="800" b="0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맑은 고딕"/>
            <a:ea typeface="+mn-ea"/>
            <a:cs typeface="+mn-cs"/>
          </a:endParaRPr>
        </a:p>
        <a:p>
          <a:pPr marL="180000" marR="0" lvl="0" indent="-108000" defTabSz="914400" eaLnBrk="1" fontAlgn="auto" latinLnBrk="0" hangingPunct="1">
            <a:lnSpc>
              <a:spcPts val="1100"/>
            </a:lnSpc>
            <a:spcBef>
              <a:spcPts val="200"/>
            </a:spcBef>
            <a:spcAft>
              <a:spcPts val="300"/>
            </a:spcAft>
            <a:buClrTx/>
            <a:buSzTx/>
            <a:buFont typeface="Arial" pitchFamily="34" charset="0"/>
            <a:buChar char="•"/>
            <a:tabLst/>
            <a:defRPr/>
          </a:pP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9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개 도 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: 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경기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, 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강원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, 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충북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, 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충남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, 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전북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, 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전남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, 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경북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, 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경남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, 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제주</a:t>
          </a:r>
          <a:endParaRPr kumimoji="0" lang="en-US" altLang="ko-KR" sz="800" b="0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맑은 고딕"/>
            <a:ea typeface="+mn-ea"/>
            <a:cs typeface="+mn-cs"/>
          </a:endParaRPr>
        </a:p>
        <a:p>
          <a:pPr marL="180000" marR="0" lvl="0" indent="-108000" defTabSz="914400" eaLnBrk="1" fontAlgn="auto" latinLnBrk="0" hangingPunct="1">
            <a:lnSpc>
              <a:spcPts val="1100"/>
            </a:lnSpc>
            <a:spcBef>
              <a:spcPts val="200"/>
            </a:spcBef>
            <a:spcAft>
              <a:spcPts val="300"/>
            </a:spcAft>
            <a:buClrTx/>
            <a:buSzTx/>
            <a:buFont typeface="Arial" pitchFamily="34" charset="0"/>
            <a:buChar char="•"/>
            <a:tabLst/>
            <a:defRPr/>
          </a:pP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8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개 도 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: 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강원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, 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충북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, 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충남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, 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전북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, 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전남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, 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경북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, 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경남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, 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제주</a:t>
          </a:r>
          <a:endParaRPr kumimoji="0" lang="en-US" altLang="ko-KR" sz="800" b="0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맑은 고딕"/>
            <a:ea typeface="+mn-ea"/>
            <a:cs typeface="+mn-cs"/>
          </a:endParaRPr>
        </a:p>
        <a:p>
          <a:pPr marL="180000" marR="0" lvl="0" indent="-108000" defTabSz="914400" eaLnBrk="1" fontAlgn="auto" latinLnBrk="0" hangingPunct="1">
            <a:lnSpc>
              <a:spcPts val="1300"/>
            </a:lnSpc>
            <a:spcBef>
              <a:spcPts val="200"/>
            </a:spcBef>
            <a:spcAft>
              <a:spcPts val="300"/>
            </a:spcAft>
            <a:buClrTx/>
            <a:buSzTx/>
            <a:buFontTx/>
            <a:buNone/>
            <a:tabLst/>
            <a:defRPr/>
          </a:pPr>
          <a:r>
            <a:rPr kumimoji="0" lang="en-US" altLang="ko-KR" sz="90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2) </a:t>
          </a:r>
          <a:r>
            <a:rPr kumimoji="0" lang="ko-KR" altLang="en-US" sz="90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생활권역</a:t>
          </a:r>
          <a:endParaRPr kumimoji="0" lang="en-US" altLang="ko-KR" sz="900" b="1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맑은 고딕"/>
            <a:ea typeface="+mn-ea"/>
            <a:cs typeface="+mn-cs"/>
          </a:endParaRPr>
        </a:p>
        <a:p>
          <a:pPr marL="180000" marR="0" lvl="0" indent="-108000" defTabSz="914400" eaLnBrk="1" fontAlgn="auto" latinLnBrk="0" hangingPunct="1">
            <a:lnSpc>
              <a:spcPts val="1300"/>
            </a:lnSpc>
            <a:spcBef>
              <a:spcPts val="200"/>
            </a:spcBef>
            <a:spcAft>
              <a:spcPts val="300"/>
            </a:spcAft>
            <a:buClrTx/>
            <a:buSzTx/>
            <a:buFont typeface="Arial" pitchFamily="34" charset="0"/>
            <a:buChar char="•"/>
            <a:tabLst/>
            <a:defRPr/>
          </a:pP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서울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, 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경기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, 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부산의 경우 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2020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도시기본계획에 의한 생활권역별 지수 및 변동률 제공</a:t>
          </a:r>
          <a:endParaRPr kumimoji="0" lang="en-US" altLang="ko-KR" sz="800" b="0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맑은 고딕"/>
            <a:ea typeface="+mn-ea"/>
            <a:cs typeface="+mn-cs"/>
          </a:endParaRPr>
        </a:p>
        <a:p>
          <a:pPr marL="180000" marR="0" lvl="0" indent="-108000" defTabSz="914400" eaLnBrk="1" fontAlgn="auto" latinLnBrk="0" hangingPunct="1">
            <a:lnSpc>
              <a:spcPts val="1300"/>
            </a:lnSpc>
            <a:spcBef>
              <a:spcPts val="200"/>
            </a:spcBef>
            <a:spcAft>
              <a:spcPts val="300"/>
            </a:spcAft>
            <a:buClrTx/>
            <a:buSzTx/>
            <a:buFont typeface="Arial" pitchFamily="34" charset="0"/>
            <a:buChar char="•"/>
            <a:tabLst/>
            <a:defRPr/>
          </a:pPr>
          <a:r>
            <a:rPr kumimoji="0" lang="en-US" altLang="ko-KR" sz="80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(</a:t>
          </a:r>
          <a:r>
            <a:rPr kumimoji="0" lang="ko-KR" altLang="en-US" sz="80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서울</a:t>
          </a:r>
          <a:r>
            <a:rPr kumimoji="0" lang="en-US" altLang="ko-KR" sz="80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) 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5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개 생활권역외 강북권역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, 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강남권역의 지수 및 변동률 추가 제공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  </a:t>
          </a:r>
        </a:p>
        <a:p>
          <a:pPr marL="360000" marR="0" lvl="0" indent="-108000" defTabSz="914400" eaLnBrk="1" fontAlgn="auto" latinLnBrk="0" hangingPunct="1">
            <a:lnSpc>
              <a:spcPts val="1300"/>
            </a:lnSpc>
            <a:spcBef>
              <a:spcPts val="200"/>
            </a:spcBef>
            <a:spcAft>
              <a:spcPts val="300"/>
            </a:spcAft>
            <a:buClrTx/>
            <a:buSzTx/>
            <a:buFont typeface="Wingdings" pitchFamily="2" charset="2"/>
            <a:buChar char="Ø"/>
            <a:tabLst/>
            <a:defRPr/>
          </a:pP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강북권역 </a:t>
          </a:r>
          <a:endParaRPr kumimoji="0" lang="en-US" altLang="ko-KR" sz="800" b="0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468000" marR="0" lvl="0" indent="-108000" defTabSz="914400" eaLnBrk="1" fontAlgn="auto" latinLnBrk="0" hangingPunct="1">
            <a:lnSpc>
              <a:spcPts val="1100"/>
            </a:lnSpc>
            <a:spcBef>
              <a:spcPts val="200"/>
            </a:spcBef>
            <a:spcAft>
              <a:spcPts val="300"/>
            </a:spcAft>
            <a:buClrTx/>
            <a:buSzTx/>
            <a:buFont typeface="Wingdings" pitchFamily="2" charset="2"/>
            <a:buChar char="Ø"/>
            <a:tabLst/>
            <a:defRPr/>
          </a:pP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도심권 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(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종로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중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용산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)</a:t>
          </a:r>
        </a:p>
        <a:p>
          <a:pPr marL="468000" marR="0" lvl="0" indent="-108000" defTabSz="914400" eaLnBrk="1" fontAlgn="auto" latinLnBrk="0" hangingPunct="1">
            <a:lnSpc>
              <a:spcPts val="1100"/>
            </a:lnSpc>
            <a:spcBef>
              <a:spcPts val="200"/>
            </a:spcBef>
            <a:spcAft>
              <a:spcPts val="300"/>
            </a:spcAft>
            <a:buClrTx/>
            <a:buSzTx/>
            <a:buFont typeface="Wingdings" pitchFamily="2" charset="2"/>
            <a:buChar char="Ø"/>
            <a:tabLst/>
            <a:defRPr/>
          </a:pP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동북권 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(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성동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광진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동대문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중랑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성북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강북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도봉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노원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)</a:t>
          </a:r>
        </a:p>
        <a:p>
          <a:pPr marL="468000" marR="0" lvl="0" indent="-108000" defTabSz="914400" eaLnBrk="1" fontAlgn="auto" latinLnBrk="0" hangingPunct="1">
            <a:lnSpc>
              <a:spcPts val="1100"/>
            </a:lnSpc>
            <a:spcBef>
              <a:spcPts val="200"/>
            </a:spcBef>
            <a:spcAft>
              <a:spcPts val="300"/>
            </a:spcAft>
            <a:buClrTx/>
            <a:buSzTx/>
            <a:buFont typeface="Wingdings" pitchFamily="2" charset="2"/>
            <a:buChar char="Ø"/>
            <a:tabLst/>
            <a:defRPr/>
          </a:pP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서북권 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(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은평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서대문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마포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)</a:t>
          </a:r>
        </a:p>
        <a:p>
          <a:pPr marL="360000" marR="0" lvl="0" indent="-108000" algn="l" defTabSz="914400" eaLnBrk="1" fontAlgn="auto" latinLnBrk="0" hangingPunct="1">
            <a:lnSpc>
              <a:spcPts val="1300"/>
            </a:lnSpc>
            <a:spcBef>
              <a:spcPts val="200"/>
            </a:spcBef>
            <a:spcAft>
              <a:spcPts val="300"/>
            </a:spcAft>
            <a:buClrTx/>
            <a:buSzTx/>
            <a:buFont typeface="Wingdings" pitchFamily="2" charset="2"/>
            <a:buChar char="Ø"/>
            <a:tabLst/>
            <a:defRPr/>
          </a:pP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강남권역 </a:t>
          </a:r>
          <a:endParaRPr kumimoji="0" lang="en-US" altLang="ko-KR" sz="800" b="0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468000" marR="0" lvl="0" indent="-108000" defTabSz="914400" eaLnBrk="1" fontAlgn="auto" latinLnBrk="0" hangingPunct="1">
            <a:lnSpc>
              <a:spcPts val="1100"/>
            </a:lnSpc>
            <a:spcBef>
              <a:spcPts val="200"/>
            </a:spcBef>
            <a:spcAft>
              <a:spcPts val="300"/>
            </a:spcAft>
            <a:buClrTx/>
            <a:buSzTx/>
            <a:buFont typeface="Wingdings" pitchFamily="2" charset="2"/>
            <a:buChar char="Ø"/>
            <a:tabLst/>
            <a:defRPr/>
          </a:pP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서남권 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(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양천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강서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구로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금천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영등포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동작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관악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)</a:t>
          </a:r>
        </a:p>
        <a:p>
          <a:pPr marL="468000" marR="0" lvl="0" indent="-108000" defTabSz="914400" eaLnBrk="1" fontAlgn="auto" latinLnBrk="0" hangingPunct="1">
            <a:lnSpc>
              <a:spcPts val="1100"/>
            </a:lnSpc>
            <a:spcBef>
              <a:spcPts val="200"/>
            </a:spcBef>
            <a:spcAft>
              <a:spcPts val="300"/>
            </a:spcAft>
            <a:buClrTx/>
            <a:buSzTx/>
            <a:buFont typeface="Wingdings" pitchFamily="2" charset="2"/>
            <a:buChar char="Ø"/>
            <a:tabLst/>
            <a:defRPr/>
          </a:pP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동남권 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(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서초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강남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송파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강동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)</a:t>
          </a:r>
        </a:p>
        <a:p>
          <a:pPr marL="180000" marR="0" lvl="0" indent="-108000" defTabSz="914400" eaLnBrk="1" fontAlgn="auto" latinLnBrk="0" hangingPunct="1">
            <a:lnSpc>
              <a:spcPts val="1300"/>
            </a:lnSpc>
            <a:spcBef>
              <a:spcPts val="200"/>
            </a:spcBef>
            <a:spcAft>
              <a:spcPts val="300"/>
            </a:spcAft>
            <a:buClrTx/>
            <a:buSzTx/>
            <a:buFont typeface="Arial" pitchFamily="34" charset="0"/>
            <a:buChar char="•"/>
            <a:tabLst/>
            <a:defRPr/>
          </a:pPr>
          <a:r>
            <a:rPr kumimoji="0" lang="en-US" altLang="ko-KR" sz="80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(</a:t>
          </a:r>
          <a:r>
            <a:rPr kumimoji="0" lang="ko-KR" altLang="en-US" sz="80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경기</a:t>
          </a:r>
          <a:r>
            <a:rPr kumimoji="0" lang="en-US" altLang="ko-KR" sz="80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) 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경부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1, 2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권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, 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서해안권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, 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동부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1, 2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권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, 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경의권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, 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경원권</a:t>
          </a:r>
          <a:endParaRPr kumimoji="0" lang="en-US" altLang="ko-KR" sz="800" b="0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맑은 고딕"/>
            <a:ea typeface="+mn-ea"/>
            <a:cs typeface="+mn-cs"/>
          </a:endParaRPr>
        </a:p>
        <a:p>
          <a:pPr marL="360000" marR="0" lvl="0" indent="-108000" defTabSz="914400" eaLnBrk="1" fontAlgn="auto" latinLnBrk="0" hangingPunct="1">
            <a:lnSpc>
              <a:spcPts val="1100"/>
            </a:lnSpc>
            <a:spcBef>
              <a:spcPts val="200"/>
            </a:spcBef>
            <a:spcAft>
              <a:spcPts val="300"/>
            </a:spcAft>
            <a:buClrTx/>
            <a:buSzTx/>
            <a:buFont typeface="Wingdings" pitchFamily="2" charset="2"/>
            <a:buChar char="Ø"/>
            <a:tabLst/>
            <a:defRPr/>
          </a:pP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경부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1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권 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: 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과천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안양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성남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군포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의왕</a:t>
          </a:r>
          <a:endParaRPr kumimoji="0" lang="en-US" altLang="ko-KR" sz="800" b="0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360000" marR="0" lvl="0" indent="-108000" defTabSz="914400" eaLnBrk="1" fontAlgn="auto" latinLnBrk="0" hangingPunct="1">
            <a:lnSpc>
              <a:spcPts val="1100"/>
            </a:lnSpc>
            <a:spcBef>
              <a:spcPts val="200"/>
            </a:spcBef>
            <a:spcAft>
              <a:spcPts val="300"/>
            </a:spcAft>
            <a:buClrTx/>
            <a:buSzTx/>
            <a:buFont typeface="Wingdings" pitchFamily="2" charset="2"/>
            <a:buChar char="Ø"/>
            <a:tabLst/>
            <a:defRPr/>
          </a:pP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경부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2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권 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: 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안성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용인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수원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 </a:t>
          </a:r>
        </a:p>
        <a:p>
          <a:pPr marL="360000" marR="0" lvl="0" indent="-108000" defTabSz="914400" eaLnBrk="1" fontAlgn="auto" latinLnBrk="0" hangingPunct="1">
            <a:lnSpc>
              <a:spcPts val="1100"/>
            </a:lnSpc>
            <a:spcBef>
              <a:spcPts val="200"/>
            </a:spcBef>
            <a:spcAft>
              <a:spcPts val="300"/>
            </a:spcAft>
            <a:buClrTx/>
            <a:buSzTx/>
            <a:buFont typeface="Wingdings" pitchFamily="2" charset="2"/>
            <a:buChar char="Ø"/>
            <a:tabLst/>
            <a:defRPr/>
          </a:pP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서해안권 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: 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부천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안산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시흥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광명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화성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오산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평택</a:t>
          </a:r>
          <a:endParaRPr kumimoji="0" lang="en-US" altLang="ko-KR" sz="800" b="0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360000" marR="0" lvl="0" indent="-108000" defTabSz="914400" eaLnBrk="1" fontAlgn="auto" latinLnBrk="0" hangingPunct="1">
            <a:lnSpc>
              <a:spcPts val="1100"/>
            </a:lnSpc>
            <a:spcBef>
              <a:spcPts val="200"/>
            </a:spcBef>
            <a:spcAft>
              <a:spcPts val="300"/>
            </a:spcAft>
            <a:buClrTx/>
            <a:buSzTx/>
            <a:buFont typeface="Wingdings" pitchFamily="2" charset="2"/>
            <a:buChar char="Ø"/>
            <a:tabLst/>
            <a:defRPr/>
          </a:pP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동부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1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권 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: 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남양주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구리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하남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광주</a:t>
          </a:r>
          <a:endParaRPr kumimoji="0" lang="en-US" altLang="ko-KR" sz="800" b="0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360000" marR="0" lvl="0" indent="-108000" defTabSz="914400" eaLnBrk="1" fontAlgn="auto" latinLnBrk="0" hangingPunct="1">
            <a:lnSpc>
              <a:spcPts val="1100"/>
            </a:lnSpc>
            <a:spcBef>
              <a:spcPts val="200"/>
            </a:spcBef>
            <a:spcAft>
              <a:spcPts val="300"/>
            </a:spcAft>
            <a:buClrTx/>
            <a:buSzTx/>
            <a:buFont typeface="Wingdings" pitchFamily="2" charset="2"/>
            <a:buChar char="Ø"/>
            <a:tabLst/>
            <a:defRPr/>
          </a:pP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동부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2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권 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: 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이천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여주</a:t>
          </a:r>
          <a:endParaRPr kumimoji="0" lang="en-US" altLang="ko-KR" sz="800" b="0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360000" marR="0" lvl="0" indent="-108000" defTabSz="914400" eaLnBrk="1" fontAlgn="auto" latinLnBrk="0" hangingPunct="1">
            <a:lnSpc>
              <a:spcPts val="1100"/>
            </a:lnSpc>
            <a:spcBef>
              <a:spcPts val="200"/>
            </a:spcBef>
            <a:spcAft>
              <a:spcPts val="300"/>
            </a:spcAft>
            <a:buClrTx/>
            <a:buSzTx/>
            <a:buFont typeface="Wingdings" pitchFamily="2" charset="2"/>
            <a:buChar char="Ø"/>
            <a:tabLst/>
            <a:defRPr/>
          </a:pP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경의권 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: 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김포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고양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파주</a:t>
          </a:r>
          <a:endParaRPr kumimoji="0" lang="en-US" altLang="ko-KR" sz="800" b="0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360000" marR="0" lvl="0" indent="-108000" defTabSz="914400" eaLnBrk="1" fontAlgn="auto" latinLnBrk="0" hangingPunct="1">
            <a:lnSpc>
              <a:spcPts val="1100"/>
            </a:lnSpc>
            <a:spcBef>
              <a:spcPts val="200"/>
            </a:spcBef>
            <a:spcAft>
              <a:spcPts val="300"/>
            </a:spcAft>
            <a:buClrTx/>
            <a:buSzTx/>
            <a:buFont typeface="Wingdings" pitchFamily="2" charset="2"/>
            <a:buChar char="Ø"/>
            <a:tabLst/>
            <a:defRPr/>
          </a:pP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경원권 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: 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포천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동두천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양주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의정부</a:t>
          </a:r>
          <a:endParaRPr kumimoji="0" lang="en-US" altLang="ko-KR" sz="800" b="0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180000" marR="0" lvl="0" indent="-108000" defTabSz="914400" eaLnBrk="1" fontAlgn="auto" latinLnBrk="0" hangingPunct="1">
            <a:lnSpc>
              <a:spcPts val="1300"/>
            </a:lnSpc>
            <a:spcBef>
              <a:spcPts val="200"/>
            </a:spcBef>
            <a:spcAft>
              <a:spcPts val="300"/>
            </a:spcAft>
            <a:buClrTx/>
            <a:buSzPct val="95000"/>
            <a:buFontTx/>
            <a:buNone/>
            <a:tabLst/>
            <a:defRPr/>
          </a:pP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srgbClr val="4F81BD">
                  <a:lumMod val="75000"/>
                </a:srgbClr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※ 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srgbClr val="4F81BD">
                  <a:lumMod val="75000"/>
                </a:srgbClr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경기도 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srgbClr val="4F81BD">
                  <a:lumMod val="75000"/>
                </a:srgbClr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2020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srgbClr val="4F81BD">
                  <a:lumMod val="75000"/>
                </a:srgbClr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도시기본계획에 따르면 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srgbClr val="4F81BD">
                  <a:lumMod val="75000"/>
                </a:srgbClr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5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srgbClr val="4F81BD">
                  <a:lumMod val="75000"/>
                </a:srgbClr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개 생활권역으로 구분하고 있으나 경부권 및 동부권의 경우 포괄하는 지역범위가 넗고 생활권역내 가격수준의 편차가 커 각각 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srgbClr val="4F81BD">
                  <a:lumMod val="75000"/>
                </a:srgbClr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2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srgbClr val="4F81BD">
                  <a:lumMod val="75000"/>
                </a:srgbClr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개 권역으로 분리하여 지표 제공</a:t>
          </a:r>
          <a:endParaRPr kumimoji="0" lang="en-US" altLang="ko-KR" sz="800" b="0" i="0" u="none" strike="noStrike" kern="0" cap="none" spc="0" normalizeH="0" baseline="0" noProof="0">
            <a:ln>
              <a:noFill/>
            </a:ln>
            <a:solidFill>
              <a:srgbClr val="4F81BD">
                <a:lumMod val="75000"/>
              </a:srgbClr>
            </a:solidFill>
            <a:effectLst/>
            <a:uLnTx/>
            <a:uFillTx/>
            <a:latin typeface="맑은 고딕"/>
            <a:ea typeface="+mn-ea"/>
            <a:cs typeface="+mn-cs"/>
          </a:endParaRPr>
        </a:p>
        <a:p>
          <a:pPr marL="180000" marR="0" lvl="0" indent="-108000" defTabSz="914400" eaLnBrk="1" fontAlgn="auto" latinLnBrk="0" hangingPunct="1">
            <a:lnSpc>
              <a:spcPts val="1300"/>
            </a:lnSpc>
            <a:spcBef>
              <a:spcPts val="200"/>
            </a:spcBef>
            <a:spcAft>
              <a:spcPts val="300"/>
            </a:spcAft>
            <a:buClrTx/>
            <a:buSzTx/>
            <a:buFont typeface="Arial" pitchFamily="34" charset="0"/>
            <a:buChar char="•"/>
            <a:tabLst/>
            <a:defRPr/>
          </a:pPr>
          <a:r>
            <a:rPr kumimoji="0" lang="en-US" altLang="ko-KR" sz="80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(</a:t>
          </a:r>
          <a:r>
            <a:rPr kumimoji="0" lang="ko-KR" altLang="en-US" sz="80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부산</a:t>
          </a:r>
          <a:r>
            <a:rPr kumimoji="0" lang="en-US" altLang="ko-KR" sz="80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)</a:t>
          </a:r>
          <a:r>
            <a:rPr kumimoji="0" lang="ko-KR" altLang="en-US" sz="80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 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중부산권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/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동부산권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/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서부산권</a:t>
          </a:r>
          <a:endParaRPr kumimoji="0" lang="en-US" altLang="ko-KR" sz="800" b="0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맑은 고딕"/>
            <a:ea typeface="+mn-ea"/>
            <a:cs typeface="+mn-cs"/>
          </a:endParaRPr>
        </a:p>
        <a:p>
          <a:pPr marL="360000" marR="0" lvl="0" indent="-108000" defTabSz="914400" eaLnBrk="1" fontAlgn="auto" latinLnBrk="0" hangingPunct="1">
            <a:lnSpc>
              <a:spcPts val="1100"/>
            </a:lnSpc>
            <a:spcBef>
              <a:spcPts val="200"/>
            </a:spcBef>
            <a:spcAft>
              <a:spcPts val="300"/>
            </a:spcAft>
            <a:buClrTx/>
            <a:buSzTx/>
            <a:buFont typeface="Wingdings" pitchFamily="2" charset="2"/>
            <a:buChar char="Ø"/>
            <a:tabLst/>
            <a:defRPr/>
          </a:pP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중부산권 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: 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중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서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동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영도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부산진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남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연제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수영</a:t>
          </a:r>
          <a:endParaRPr kumimoji="0" lang="en-US" altLang="ko-KR" sz="800" b="0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360000" marR="0" lvl="0" indent="-108000" defTabSz="914400" eaLnBrk="1" fontAlgn="auto" latinLnBrk="0" hangingPunct="1">
            <a:lnSpc>
              <a:spcPts val="1100"/>
            </a:lnSpc>
            <a:spcBef>
              <a:spcPts val="200"/>
            </a:spcBef>
            <a:spcAft>
              <a:spcPts val="300"/>
            </a:spcAft>
            <a:buClrTx/>
            <a:buSzTx/>
            <a:buFont typeface="Wingdings" pitchFamily="2" charset="2"/>
            <a:buChar char="Ø"/>
            <a:tabLst/>
            <a:defRPr/>
          </a:pP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동부산권 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: 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해운대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금정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동래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기장</a:t>
          </a:r>
          <a:endParaRPr kumimoji="0" lang="en-US" altLang="ko-KR" sz="800" b="0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360000" marR="0" lvl="0" indent="-108000" defTabSz="914400" eaLnBrk="1" fontAlgn="auto" latinLnBrk="0" hangingPunct="1">
            <a:lnSpc>
              <a:spcPts val="1100"/>
            </a:lnSpc>
            <a:spcBef>
              <a:spcPts val="200"/>
            </a:spcBef>
            <a:spcAft>
              <a:spcPts val="300"/>
            </a:spcAft>
            <a:buClrTx/>
            <a:buSzTx/>
            <a:buFont typeface="Wingdings" pitchFamily="2" charset="2"/>
            <a:buChar char="Ø"/>
            <a:tabLst/>
            <a:defRPr/>
          </a:pP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서부산권 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: 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북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강서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사상</a:t>
          </a: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ko-KR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사하</a:t>
          </a:r>
          <a:endParaRPr kumimoji="0" lang="en-US" altLang="ko-KR" sz="900" b="0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맑은 고딕"/>
            <a:ea typeface="+mn-ea"/>
            <a:cs typeface="+mn-cs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485775</xdr:colOff>
      <xdr:row>0</xdr:row>
      <xdr:rowOff>19050</xdr:rowOff>
    </xdr:from>
    <xdr:to>
      <xdr:col>17</xdr:col>
      <xdr:colOff>666750</xdr:colOff>
      <xdr:row>3</xdr:row>
      <xdr:rowOff>104775</xdr:rowOff>
    </xdr:to>
    <xdr:sp macro="" textlink="">
      <xdr:nvSpPr>
        <xdr:cNvPr id="4" name="직사각형 3"/>
        <xdr:cNvSpPr/>
      </xdr:nvSpPr>
      <xdr:spPr>
        <a:xfrm>
          <a:off x="9153525" y="19050"/>
          <a:ext cx="1476375" cy="581025"/>
        </a:xfrm>
        <a:prstGeom prst="rect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</xdr:col>
      <xdr:colOff>9524</xdr:colOff>
      <xdr:row>40</xdr:row>
      <xdr:rowOff>19050</xdr:rowOff>
    </xdr:from>
    <xdr:to>
      <xdr:col>9</xdr:col>
      <xdr:colOff>363224</xdr:colOff>
      <xdr:row>59</xdr:row>
      <xdr:rowOff>47625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171450</xdr:colOff>
      <xdr:row>40</xdr:row>
      <xdr:rowOff>9525</xdr:rowOff>
    </xdr:from>
    <xdr:to>
      <xdr:col>17</xdr:col>
      <xdr:colOff>677550</xdr:colOff>
      <xdr:row>59</xdr:row>
      <xdr:rowOff>37125</xdr:rowOff>
    </xdr:to>
    <xdr:graphicFrame macro="">
      <xdr:nvGraphicFramePr>
        <xdr:cNvPr id="3" name="차트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85725</xdr:colOff>
      <xdr:row>2</xdr:row>
      <xdr:rowOff>0</xdr:rowOff>
    </xdr:from>
    <xdr:to>
      <xdr:col>8</xdr:col>
      <xdr:colOff>85725</xdr:colOff>
      <xdr:row>8</xdr:row>
      <xdr:rowOff>57150</xdr:rowOff>
    </xdr:to>
    <xdr:cxnSp macro="">
      <xdr:nvCxnSpPr>
        <xdr:cNvPr id="3" name="직선 연결선 2"/>
        <xdr:cNvCxnSpPr/>
      </xdr:nvCxnSpPr>
      <xdr:spPr>
        <a:xfrm>
          <a:off x="4733925" y="342900"/>
          <a:ext cx="0" cy="1085850"/>
        </a:xfrm>
        <a:prstGeom prst="line">
          <a:avLst/>
        </a:prstGeom>
        <a:ln w="12700">
          <a:solidFill>
            <a:sysClr val="windowText" lastClr="00000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285750</xdr:colOff>
      <xdr:row>9</xdr:row>
      <xdr:rowOff>123825</xdr:rowOff>
    </xdr:from>
    <xdr:to>
      <xdr:col>5</xdr:col>
      <xdr:colOff>352425</xdr:colOff>
      <xdr:row>11</xdr:row>
      <xdr:rowOff>57150</xdr:rowOff>
    </xdr:to>
    <xdr:sp macro="" textlink="">
      <xdr:nvSpPr>
        <xdr:cNvPr id="4" name="직사각형 3"/>
        <xdr:cNvSpPr/>
      </xdr:nvSpPr>
      <xdr:spPr>
        <a:xfrm>
          <a:off x="2105025" y="1666875"/>
          <a:ext cx="676275" cy="2762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ko-KR" sz="1100"/>
            <a:t>VS</a:t>
          </a:r>
          <a:endParaRPr lang="ko-KR" altLang="en-US" sz="1100"/>
        </a:p>
      </xdr:txBody>
    </xdr:sp>
    <xdr:clientData/>
  </xdr:twoCellAnchor>
  <xdr:twoCellAnchor>
    <xdr:from>
      <xdr:col>0</xdr:col>
      <xdr:colOff>361949</xdr:colOff>
      <xdr:row>13</xdr:row>
      <xdr:rowOff>47623</xdr:rowOff>
    </xdr:from>
    <xdr:to>
      <xdr:col>9</xdr:col>
      <xdr:colOff>542924</xdr:colOff>
      <xdr:row>41</xdr:row>
      <xdr:rowOff>161924</xdr:rowOff>
    </xdr:to>
    <xdr:graphicFrame macro="">
      <xdr:nvGraphicFramePr>
        <xdr:cNvPr id="5" name="차트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9524</xdr:colOff>
      <xdr:row>5</xdr:row>
      <xdr:rowOff>19051</xdr:rowOff>
    </xdr:from>
    <xdr:to>
      <xdr:col>5</xdr:col>
      <xdr:colOff>12224</xdr:colOff>
      <xdr:row>12</xdr:row>
      <xdr:rowOff>5926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9524" y="781051"/>
          <a:ext cx="1812450" cy="1120350"/>
        </a:xfrm>
        <a:prstGeom prst="line">
          <a:avLst/>
        </a:prstGeom>
        <a:noFill/>
        <a:ln w="3175">
          <a:solidFill>
            <a:schemeClr val="bg1">
              <a:lumMod val="50000"/>
            </a:schemeClr>
          </a:solidFill>
          <a:round/>
          <a:headEnd/>
          <a:tailEnd/>
        </a:ln>
      </xdr:spPr>
    </xdr:sp>
    <xdr:clientData/>
  </xdr:twoCellAnchor>
  <xdr:twoCellAnchor>
    <xdr:from>
      <xdr:col>32</xdr:col>
      <xdr:colOff>476248</xdr:colOff>
      <xdr:row>5</xdr:row>
      <xdr:rowOff>9526</xdr:rowOff>
    </xdr:from>
    <xdr:to>
      <xdr:col>36</xdr:col>
      <xdr:colOff>123824</xdr:colOff>
      <xdr:row>12</xdr:row>
      <xdr:rowOff>1</xdr:rowOff>
    </xdr:to>
    <xdr:sp macro="" textlink="">
      <xdr:nvSpPr>
        <xdr:cNvPr id="3" name="Line 1"/>
        <xdr:cNvSpPr>
          <a:spLocks noChangeShapeType="1"/>
        </xdr:cNvSpPr>
      </xdr:nvSpPr>
      <xdr:spPr bwMode="auto">
        <a:xfrm flipH="1">
          <a:off x="10915648" y="781051"/>
          <a:ext cx="1371601" cy="1123950"/>
        </a:xfrm>
        <a:prstGeom prst="line">
          <a:avLst/>
        </a:prstGeom>
        <a:noFill/>
        <a:ln w="3175">
          <a:solidFill>
            <a:schemeClr val="bg1">
              <a:lumMod val="50000"/>
            </a:schemeClr>
          </a:solidFill>
          <a:round/>
          <a:headEnd/>
          <a:tailEnd/>
        </a:ln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9524</xdr:colOff>
      <xdr:row>5</xdr:row>
      <xdr:rowOff>19051</xdr:rowOff>
    </xdr:from>
    <xdr:to>
      <xdr:col>5</xdr:col>
      <xdr:colOff>12224</xdr:colOff>
      <xdr:row>12</xdr:row>
      <xdr:rowOff>5926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9524" y="781051"/>
          <a:ext cx="1707675" cy="1120350"/>
        </a:xfrm>
        <a:prstGeom prst="line">
          <a:avLst/>
        </a:prstGeom>
        <a:noFill/>
        <a:ln w="3175">
          <a:solidFill>
            <a:schemeClr val="bg1">
              <a:lumMod val="50000"/>
            </a:schemeClr>
          </a:solidFill>
          <a:round/>
          <a:headEnd/>
          <a:tailEnd/>
        </a:ln>
      </xdr:spPr>
    </xdr:sp>
    <xdr:clientData/>
  </xdr:twoCellAnchor>
  <xdr:twoCellAnchor>
    <xdr:from>
      <xdr:col>32</xdr:col>
      <xdr:colOff>476248</xdr:colOff>
      <xdr:row>5</xdr:row>
      <xdr:rowOff>9526</xdr:rowOff>
    </xdr:from>
    <xdr:to>
      <xdr:col>36</xdr:col>
      <xdr:colOff>123824</xdr:colOff>
      <xdr:row>12</xdr:row>
      <xdr:rowOff>1</xdr:rowOff>
    </xdr:to>
    <xdr:sp macro="" textlink="">
      <xdr:nvSpPr>
        <xdr:cNvPr id="3" name="Line 1"/>
        <xdr:cNvSpPr>
          <a:spLocks noChangeShapeType="1"/>
        </xdr:cNvSpPr>
      </xdr:nvSpPr>
      <xdr:spPr bwMode="auto">
        <a:xfrm flipH="1">
          <a:off x="10658473" y="771526"/>
          <a:ext cx="1685926" cy="1123950"/>
        </a:xfrm>
        <a:prstGeom prst="line">
          <a:avLst/>
        </a:prstGeom>
        <a:noFill/>
        <a:ln w="3175">
          <a:solidFill>
            <a:schemeClr val="bg1">
              <a:lumMod val="50000"/>
            </a:schemeClr>
          </a:solidFill>
          <a:round/>
          <a:headEnd/>
          <a:tailEnd/>
        </a:ln>
      </xdr:spPr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9524</xdr:colOff>
      <xdr:row>5</xdr:row>
      <xdr:rowOff>19051</xdr:rowOff>
    </xdr:from>
    <xdr:to>
      <xdr:col>5</xdr:col>
      <xdr:colOff>12224</xdr:colOff>
      <xdr:row>12</xdr:row>
      <xdr:rowOff>5926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9524" y="781051"/>
          <a:ext cx="1717200" cy="1120350"/>
        </a:xfrm>
        <a:prstGeom prst="line">
          <a:avLst/>
        </a:prstGeom>
        <a:noFill/>
        <a:ln w="3175">
          <a:solidFill>
            <a:schemeClr val="bg1">
              <a:lumMod val="50000"/>
            </a:schemeClr>
          </a:solidFill>
          <a:round/>
          <a:headEnd/>
          <a:tailEnd/>
        </a:ln>
      </xdr:spPr>
    </xdr:sp>
    <xdr:clientData/>
  </xdr:twoCellAnchor>
  <xdr:twoCellAnchor>
    <xdr:from>
      <xdr:col>32</xdr:col>
      <xdr:colOff>476248</xdr:colOff>
      <xdr:row>5</xdr:row>
      <xdr:rowOff>9526</xdr:rowOff>
    </xdr:from>
    <xdr:to>
      <xdr:col>36</xdr:col>
      <xdr:colOff>123824</xdr:colOff>
      <xdr:row>12</xdr:row>
      <xdr:rowOff>1</xdr:rowOff>
    </xdr:to>
    <xdr:sp macro="" textlink="">
      <xdr:nvSpPr>
        <xdr:cNvPr id="3" name="Line 1"/>
        <xdr:cNvSpPr>
          <a:spLocks noChangeShapeType="1"/>
        </xdr:cNvSpPr>
      </xdr:nvSpPr>
      <xdr:spPr bwMode="auto">
        <a:xfrm flipH="1">
          <a:off x="10667998" y="771526"/>
          <a:ext cx="1714501" cy="1123950"/>
        </a:xfrm>
        <a:prstGeom prst="line">
          <a:avLst/>
        </a:prstGeom>
        <a:noFill/>
        <a:ln w="3175">
          <a:solidFill>
            <a:schemeClr val="bg1">
              <a:lumMod val="50000"/>
            </a:schemeClr>
          </a:solidFill>
          <a:round/>
          <a:headEnd/>
          <a:tailEnd/>
        </a:ln>
      </xdr:spPr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9524</xdr:colOff>
      <xdr:row>5</xdr:row>
      <xdr:rowOff>19051</xdr:rowOff>
    </xdr:from>
    <xdr:to>
      <xdr:col>5</xdr:col>
      <xdr:colOff>12224</xdr:colOff>
      <xdr:row>12</xdr:row>
      <xdr:rowOff>5926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9524" y="781051"/>
          <a:ext cx="1812450" cy="1120350"/>
        </a:xfrm>
        <a:prstGeom prst="line">
          <a:avLst/>
        </a:prstGeom>
        <a:noFill/>
        <a:ln w="3175">
          <a:solidFill>
            <a:schemeClr val="bg1">
              <a:lumMod val="50000"/>
            </a:schemeClr>
          </a:solidFill>
          <a:round/>
          <a:headEnd/>
          <a:tailEnd/>
        </a:ln>
      </xdr:spPr>
    </xdr:sp>
    <xdr:clientData/>
  </xdr:twoCellAnchor>
  <xdr:twoCellAnchor>
    <xdr:from>
      <xdr:col>32</xdr:col>
      <xdr:colOff>476248</xdr:colOff>
      <xdr:row>5</xdr:row>
      <xdr:rowOff>9526</xdr:rowOff>
    </xdr:from>
    <xdr:to>
      <xdr:col>36</xdr:col>
      <xdr:colOff>123824</xdr:colOff>
      <xdr:row>12</xdr:row>
      <xdr:rowOff>1</xdr:rowOff>
    </xdr:to>
    <xdr:sp macro="" textlink="">
      <xdr:nvSpPr>
        <xdr:cNvPr id="3" name="Line 1"/>
        <xdr:cNvSpPr>
          <a:spLocks noChangeShapeType="1"/>
        </xdr:cNvSpPr>
      </xdr:nvSpPr>
      <xdr:spPr bwMode="auto">
        <a:xfrm flipH="1">
          <a:off x="11144248" y="771526"/>
          <a:ext cx="1800226" cy="1123950"/>
        </a:xfrm>
        <a:prstGeom prst="line">
          <a:avLst/>
        </a:prstGeom>
        <a:noFill/>
        <a:ln w="3175">
          <a:solidFill>
            <a:schemeClr val="bg1">
              <a:lumMod val="50000"/>
            </a:schemeClr>
          </a:solidFill>
          <a:round/>
          <a:headEnd/>
          <a:tailEnd/>
        </a:ln>
      </xdr:spPr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9524</xdr:colOff>
      <xdr:row>5</xdr:row>
      <xdr:rowOff>19051</xdr:rowOff>
    </xdr:from>
    <xdr:to>
      <xdr:col>5</xdr:col>
      <xdr:colOff>12224</xdr:colOff>
      <xdr:row>12</xdr:row>
      <xdr:rowOff>5926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9524" y="790576"/>
          <a:ext cx="1707675" cy="1110825"/>
        </a:xfrm>
        <a:prstGeom prst="line">
          <a:avLst/>
        </a:prstGeom>
        <a:noFill/>
        <a:ln w="3175">
          <a:solidFill>
            <a:schemeClr val="bg1">
              <a:lumMod val="50000"/>
            </a:schemeClr>
          </a:solidFill>
          <a:round/>
          <a:headEnd/>
          <a:tailEnd/>
        </a:ln>
      </xdr:spPr>
    </xdr:sp>
    <xdr:clientData/>
  </xdr:twoCellAnchor>
  <xdr:twoCellAnchor>
    <xdr:from>
      <xdr:col>30</xdr:col>
      <xdr:colOff>0</xdr:colOff>
      <xdr:row>5</xdr:row>
      <xdr:rowOff>9526</xdr:rowOff>
    </xdr:from>
    <xdr:to>
      <xdr:col>33</xdr:col>
      <xdr:colOff>123824</xdr:colOff>
      <xdr:row>12</xdr:row>
      <xdr:rowOff>1</xdr:rowOff>
    </xdr:to>
    <xdr:sp macro="" textlink="">
      <xdr:nvSpPr>
        <xdr:cNvPr id="3" name="Line 1"/>
        <xdr:cNvSpPr>
          <a:spLocks noChangeShapeType="1"/>
        </xdr:cNvSpPr>
      </xdr:nvSpPr>
      <xdr:spPr bwMode="auto">
        <a:xfrm flipH="1">
          <a:off x="10658475" y="781051"/>
          <a:ext cx="1685924" cy="1114425"/>
        </a:xfrm>
        <a:prstGeom prst="line">
          <a:avLst/>
        </a:prstGeom>
        <a:noFill/>
        <a:ln w="3175">
          <a:solidFill>
            <a:schemeClr val="bg1">
              <a:lumMod val="50000"/>
            </a:schemeClr>
          </a:solidFill>
          <a:round/>
          <a:headEnd/>
          <a:tailEnd/>
        </a:ln>
      </xdr:spPr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9524</xdr:colOff>
      <xdr:row>5</xdr:row>
      <xdr:rowOff>19051</xdr:rowOff>
    </xdr:from>
    <xdr:to>
      <xdr:col>5</xdr:col>
      <xdr:colOff>12224</xdr:colOff>
      <xdr:row>12</xdr:row>
      <xdr:rowOff>5926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9524" y="790576"/>
          <a:ext cx="1707675" cy="1110825"/>
        </a:xfrm>
        <a:prstGeom prst="line">
          <a:avLst/>
        </a:prstGeom>
        <a:noFill/>
        <a:ln w="3175">
          <a:solidFill>
            <a:schemeClr val="bg1">
              <a:lumMod val="50000"/>
            </a:schemeClr>
          </a:solidFill>
          <a:round/>
          <a:headEnd/>
          <a:tailEnd/>
        </a:ln>
      </xdr:spPr>
    </xdr:sp>
    <xdr:clientData/>
  </xdr:twoCellAnchor>
  <xdr:twoCellAnchor>
    <xdr:from>
      <xdr:col>20</xdr:col>
      <xdr:colOff>0</xdr:colOff>
      <xdr:row>5</xdr:row>
      <xdr:rowOff>9526</xdr:rowOff>
    </xdr:from>
    <xdr:to>
      <xdr:col>23</xdr:col>
      <xdr:colOff>123824</xdr:colOff>
      <xdr:row>12</xdr:row>
      <xdr:rowOff>1</xdr:rowOff>
    </xdr:to>
    <xdr:sp macro="" textlink="">
      <xdr:nvSpPr>
        <xdr:cNvPr id="3" name="Line 1"/>
        <xdr:cNvSpPr>
          <a:spLocks noChangeShapeType="1"/>
        </xdr:cNvSpPr>
      </xdr:nvSpPr>
      <xdr:spPr bwMode="auto">
        <a:xfrm flipH="1">
          <a:off x="10658475" y="781051"/>
          <a:ext cx="1685924" cy="1114425"/>
        </a:xfrm>
        <a:prstGeom prst="line">
          <a:avLst/>
        </a:prstGeom>
        <a:noFill/>
        <a:ln w="3175">
          <a:solidFill>
            <a:schemeClr val="bg1">
              <a:lumMod val="50000"/>
            </a:schemeClr>
          </a:solidFill>
          <a:round/>
          <a:headEnd/>
          <a:tailEnd/>
        </a:ln>
      </xdr:spPr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9524</xdr:colOff>
      <xdr:row>5</xdr:row>
      <xdr:rowOff>19051</xdr:rowOff>
    </xdr:from>
    <xdr:to>
      <xdr:col>5</xdr:col>
      <xdr:colOff>12224</xdr:colOff>
      <xdr:row>12</xdr:row>
      <xdr:rowOff>5926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9524" y="790576"/>
          <a:ext cx="1707675" cy="1110825"/>
        </a:xfrm>
        <a:prstGeom prst="line">
          <a:avLst/>
        </a:prstGeom>
        <a:noFill/>
        <a:ln w="3175">
          <a:solidFill>
            <a:schemeClr val="bg1">
              <a:lumMod val="50000"/>
            </a:schemeClr>
          </a:solidFill>
          <a:round/>
          <a:headEnd/>
          <a:tailEnd/>
        </a:ln>
      </xdr:spPr>
    </xdr:sp>
    <xdr:clientData/>
  </xdr:twoCellAnchor>
  <xdr:twoCellAnchor>
    <xdr:from>
      <xdr:col>20</xdr:col>
      <xdr:colOff>0</xdr:colOff>
      <xdr:row>5</xdr:row>
      <xdr:rowOff>9526</xdr:rowOff>
    </xdr:from>
    <xdr:to>
      <xdr:col>23</xdr:col>
      <xdr:colOff>123824</xdr:colOff>
      <xdr:row>12</xdr:row>
      <xdr:rowOff>1</xdr:rowOff>
    </xdr:to>
    <xdr:sp macro="" textlink="">
      <xdr:nvSpPr>
        <xdr:cNvPr id="3" name="Line 1"/>
        <xdr:cNvSpPr>
          <a:spLocks noChangeShapeType="1"/>
        </xdr:cNvSpPr>
      </xdr:nvSpPr>
      <xdr:spPr bwMode="auto">
        <a:xfrm flipH="1">
          <a:off x="10658475" y="781051"/>
          <a:ext cx="1685924" cy="1114425"/>
        </a:xfrm>
        <a:prstGeom prst="line">
          <a:avLst/>
        </a:prstGeom>
        <a:noFill/>
        <a:ln w="3175">
          <a:solidFill>
            <a:schemeClr val="bg1">
              <a:lumMod val="50000"/>
            </a:schemeClr>
          </a:solidFill>
          <a:round/>
          <a:headEnd/>
          <a:tailEnd/>
        </a:ln>
      </xdr:spPr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9524</xdr:colOff>
      <xdr:row>5</xdr:row>
      <xdr:rowOff>19051</xdr:rowOff>
    </xdr:from>
    <xdr:to>
      <xdr:col>5</xdr:col>
      <xdr:colOff>12224</xdr:colOff>
      <xdr:row>12</xdr:row>
      <xdr:rowOff>5926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9524" y="790576"/>
          <a:ext cx="1707675" cy="1110825"/>
        </a:xfrm>
        <a:prstGeom prst="line">
          <a:avLst/>
        </a:prstGeom>
        <a:noFill/>
        <a:ln w="3175">
          <a:solidFill>
            <a:schemeClr val="bg1">
              <a:lumMod val="50000"/>
            </a:schemeClr>
          </a:solidFill>
          <a:round/>
          <a:headEnd/>
          <a:tailEnd/>
        </a:ln>
      </xdr:spPr>
    </xdr:sp>
    <xdr:clientData/>
  </xdr:twoCellAnchor>
  <xdr:twoCellAnchor>
    <xdr:from>
      <xdr:col>30</xdr:col>
      <xdr:colOff>0</xdr:colOff>
      <xdr:row>5</xdr:row>
      <xdr:rowOff>9526</xdr:rowOff>
    </xdr:from>
    <xdr:to>
      <xdr:col>33</xdr:col>
      <xdr:colOff>123824</xdr:colOff>
      <xdr:row>12</xdr:row>
      <xdr:rowOff>1</xdr:rowOff>
    </xdr:to>
    <xdr:sp macro="" textlink="">
      <xdr:nvSpPr>
        <xdr:cNvPr id="3" name="Line 1"/>
        <xdr:cNvSpPr>
          <a:spLocks noChangeShapeType="1"/>
        </xdr:cNvSpPr>
      </xdr:nvSpPr>
      <xdr:spPr bwMode="auto">
        <a:xfrm flipH="1">
          <a:off x="10658475" y="781051"/>
          <a:ext cx="1685924" cy="1114425"/>
        </a:xfrm>
        <a:prstGeom prst="line">
          <a:avLst/>
        </a:prstGeom>
        <a:noFill/>
        <a:ln w="3175">
          <a:solidFill>
            <a:schemeClr val="bg1">
              <a:lumMod val="50000"/>
            </a:schemeClr>
          </a:solidFill>
          <a:round/>
          <a:headEnd/>
          <a:tailEnd/>
        </a:ln>
      </xdr:spPr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9524</xdr:colOff>
      <xdr:row>5</xdr:row>
      <xdr:rowOff>19051</xdr:rowOff>
    </xdr:from>
    <xdr:to>
      <xdr:col>5</xdr:col>
      <xdr:colOff>12224</xdr:colOff>
      <xdr:row>12</xdr:row>
      <xdr:rowOff>5926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9524" y="790576"/>
          <a:ext cx="1707675" cy="1110825"/>
        </a:xfrm>
        <a:prstGeom prst="line">
          <a:avLst/>
        </a:prstGeom>
        <a:noFill/>
        <a:ln w="3175">
          <a:solidFill>
            <a:schemeClr val="bg1">
              <a:lumMod val="50000"/>
            </a:schemeClr>
          </a:solidFill>
          <a:round/>
          <a:headEnd/>
          <a:tailEnd/>
        </a:ln>
      </xdr:spPr>
    </xdr:sp>
    <xdr:clientData/>
  </xdr:twoCellAnchor>
  <xdr:twoCellAnchor>
    <xdr:from>
      <xdr:col>20</xdr:col>
      <xdr:colOff>0</xdr:colOff>
      <xdr:row>5</xdr:row>
      <xdr:rowOff>9526</xdr:rowOff>
    </xdr:from>
    <xdr:to>
      <xdr:col>23</xdr:col>
      <xdr:colOff>123824</xdr:colOff>
      <xdr:row>12</xdr:row>
      <xdr:rowOff>1</xdr:rowOff>
    </xdr:to>
    <xdr:sp macro="" textlink="">
      <xdr:nvSpPr>
        <xdr:cNvPr id="3" name="Line 1"/>
        <xdr:cNvSpPr>
          <a:spLocks noChangeShapeType="1"/>
        </xdr:cNvSpPr>
      </xdr:nvSpPr>
      <xdr:spPr bwMode="auto">
        <a:xfrm flipH="1">
          <a:off x="10658475" y="781051"/>
          <a:ext cx="1685924" cy="1114425"/>
        </a:xfrm>
        <a:prstGeom prst="line">
          <a:avLst/>
        </a:prstGeom>
        <a:noFill/>
        <a:ln w="3175">
          <a:solidFill>
            <a:schemeClr val="bg1">
              <a:lumMod val="50000"/>
            </a:schemeClr>
          </a:solidFill>
          <a:round/>
          <a:headEnd/>
          <a:tailEnd/>
        </a:ln>
      </xdr:spPr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9524</xdr:colOff>
      <xdr:row>5</xdr:row>
      <xdr:rowOff>19051</xdr:rowOff>
    </xdr:from>
    <xdr:to>
      <xdr:col>5</xdr:col>
      <xdr:colOff>12224</xdr:colOff>
      <xdr:row>12</xdr:row>
      <xdr:rowOff>5926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9524" y="790576"/>
          <a:ext cx="1707675" cy="1110825"/>
        </a:xfrm>
        <a:prstGeom prst="line">
          <a:avLst/>
        </a:prstGeom>
        <a:noFill/>
        <a:ln w="3175">
          <a:solidFill>
            <a:schemeClr val="bg1">
              <a:lumMod val="50000"/>
            </a:schemeClr>
          </a:solidFill>
          <a:round/>
          <a:headEnd/>
          <a:tailEnd/>
        </a:ln>
      </xdr:spPr>
    </xdr:sp>
    <xdr:clientData/>
  </xdr:twoCellAnchor>
  <xdr:twoCellAnchor>
    <xdr:from>
      <xdr:col>20</xdr:col>
      <xdr:colOff>0</xdr:colOff>
      <xdr:row>5</xdr:row>
      <xdr:rowOff>9526</xdr:rowOff>
    </xdr:from>
    <xdr:to>
      <xdr:col>23</xdr:col>
      <xdr:colOff>123824</xdr:colOff>
      <xdr:row>12</xdr:row>
      <xdr:rowOff>1</xdr:rowOff>
    </xdr:to>
    <xdr:sp macro="" textlink="">
      <xdr:nvSpPr>
        <xdr:cNvPr id="3" name="Line 1"/>
        <xdr:cNvSpPr>
          <a:spLocks noChangeShapeType="1"/>
        </xdr:cNvSpPr>
      </xdr:nvSpPr>
      <xdr:spPr bwMode="auto">
        <a:xfrm flipH="1">
          <a:off x="10658475" y="781051"/>
          <a:ext cx="1685924" cy="1114425"/>
        </a:xfrm>
        <a:prstGeom prst="line">
          <a:avLst/>
        </a:prstGeom>
        <a:noFill/>
        <a:ln w="3175">
          <a:solidFill>
            <a:schemeClr val="bg1">
              <a:lumMod val="50000"/>
            </a:schemeClr>
          </a:solidFill>
          <a:round/>
          <a:headEnd/>
          <a:tailEnd/>
        </a:ln>
      </xdr:spPr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9524</xdr:colOff>
      <xdr:row>5</xdr:row>
      <xdr:rowOff>19051</xdr:rowOff>
    </xdr:from>
    <xdr:to>
      <xdr:col>5</xdr:col>
      <xdr:colOff>12224</xdr:colOff>
      <xdr:row>12</xdr:row>
      <xdr:rowOff>5926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9524" y="790576"/>
          <a:ext cx="1707675" cy="1110825"/>
        </a:xfrm>
        <a:prstGeom prst="line">
          <a:avLst/>
        </a:prstGeom>
        <a:noFill/>
        <a:ln w="3175">
          <a:solidFill>
            <a:schemeClr val="bg1">
              <a:lumMod val="50000"/>
            </a:schemeClr>
          </a:solidFill>
          <a:round/>
          <a:headEnd/>
          <a:tailEnd/>
        </a:ln>
      </xdr:spPr>
    </xdr:sp>
    <xdr:clientData/>
  </xdr:twoCellAnchor>
  <xdr:twoCellAnchor>
    <xdr:from>
      <xdr:col>30</xdr:col>
      <xdr:colOff>0</xdr:colOff>
      <xdr:row>5</xdr:row>
      <xdr:rowOff>9526</xdr:rowOff>
    </xdr:from>
    <xdr:to>
      <xdr:col>33</xdr:col>
      <xdr:colOff>123824</xdr:colOff>
      <xdr:row>12</xdr:row>
      <xdr:rowOff>1</xdr:rowOff>
    </xdr:to>
    <xdr:sp macro="" textlink="">
      <xdr:nvSpPr>
        <xdr:cNvPr id="3" name="Line 1"/>
        <xdr:cNvSpPr>
          <a:spLocks noChangeShapeType="1"/>
        </xdr:cNvSpPr>
      </xdr:nvSpPr>
      <xdr:spPr bwMode="auto">
        <a:xfrm flipH="1">
          <a:off x="10658475" y="781051"/>
          <a:ext cx="1685924" cy="1114425"/>
        </a:xfrm>
        <a:prstGeom prst="line">
          <a:avLst/>
        </a:prstGeom>
        <a:noFill/>
        <a:ln w="3175">
          <a:solidFill>
            <a:schemeClr val="bg1">
              <a:lumMod val="50000"/>
            </a:schemeClr>
          </a:solidFill>
          <a:round/>
          <a:headEnd/>
          <a:tailEnd/>
        </a:ln>
      </xdr:spPr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9524</xdr:colOff>
      <xdr:row>5</xdr:row>
      <xdr:rowOff>19051</xdr:rowOff>
    </xdr:from>
    <xdr:to>
      <xdr:col>5</xdr:col>
      <xdr:colOff>12224</xdr:colOff>
      <xdr:row>12</xdr:row>
      <xdr:rowOff>5926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9524" y="790576"/>
          <a:ext cx="1707675" cy="1110825"/>
        </a:xfrm>
        <a:prstGeom prst="line">
          <a:avLst/>
        </a:prstGeom>
        <a:noFill/>
        <a:ln w="3175">
          <a:solidFill>
            <a:schemeClr val="bg1">
              <a:lumMod val="50000"/>
            </a:schemeClr>
          </a:solidFill>
          <a:round/>
          <a:headEnd/>
          <a:tailEnd/>
        </a:ln>
      </xdr:spPr>
    </xdr:sp>
    <xdr:clientData/>
  </xdr:twoCellAnchor>
  <xdr:twoCellAnchor>
    <xdr:from>
      <xdr:col>20</xdr:col>
      <xdr:colOff>0</xdr:colOff>
      <xdr:row>5</xdr:row>
      <xdr:rowOff>9526</xdr:rowOff>
    </xdr:from>
    <xdr:to>
      <xdr:col>23</xdr:col>
      <xdr:colOff>123824</xdr:colOff>
      <xdr:row>12</xdr:row>
      <xdr:rowOff>1</xdr:rowOff>
    </xdr:to>
    <xdr:sp macro="" textlink="">
      <xdr:nvSpPr>
        <xdr:cNvPr id="3" name="Line 1"/>
        <xdr:cNvSpPr>
          <a:spLocks noChangeShapeType="1"/>
        </xdr:cNvSpPr>
      </xdr:nvSpPr>
      <xdr:spPr bwMode="auto">
        <a:xfrm flipH="1">
          <a:off x="10658475" y="781051"/>
          <a:ext cx="1685924" cy="1114425"/>
        </a:xfrm>
        <a:prstGeom prst="line">
          <a:avLst/>
        </a:prstGeom>
        <a:noFill/>
        <a:ln w="3175">
          <a:solidFill>
            <a:schemeClr val="bg1">
              <a:lumMod val="50000"/>
            </a:schemeClr>
          </a:solidFill>
          <a:round/>
          <a:headEnd/>
          <a:tailEnd/>
        </a:ln>
      </xdr:spPr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9524</xdr:colOff>
      <xdr:row>5</xdr:row>
      <xdr:rowOff>19051</xdr:rowOff>
    </xdr:from>
    <xdr:to>
      <xdr:col>5</xdr:col>
      <xdr:colOff>12224</xdr:colOff>
      <xdr:row>12</xdr:row>
      <xdr:rowOff>5926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9524" y="790576"/>
          <a:ext cx="1707675" cy="1110825"/>
        </a:xfrm>
        <a:prstGeom prst="line">
          <a:avLst/>
        </a:prstGeom>
        <a:noFill/>
        <a:ln w="3175">
          <a:solidFill>
            <a:schemeClr val="bg1">
              <a:lumMod val="50000"/>
            </a:schemeClr>
          </a:solidFill>
          <a:round/>
          <a:headEnd/>
          <a:tailEnd/>
        </a:ln>
      </xdr:spPr>
    </xdr:sp>
    <xdr:clientData/>
  </xdr:twoCellAnchor>
  <xdr:twoCellAnchor>
    <xdr:from>
      <xdr:col>20</xdr:col>
      <xdr:colOff>0</xdr:colOff>
      <xdr:row>5</xdr:row>
      <xdr:rowOff>9526</xdr:rowOff>
    </xdr:from>
    <xdr:to>
      <xdr:col>23</xdr:col>
      <xdr:colOff>123824</xdr:colOff>
      <xdr:row>12</xdr:row>
      <xdr:rowOff>1</xdr:rowOff>
    </xdr:to>
    <xdr:sp macro="" textlink="">
      <xdr:nvSpPr>
        <xdr:cNvPr id="3" name="Line 1"/>
        <xdr:cNvSpPr>
          <a:spLocks noChangeShapeType="1"/>
        </xdr:cNvSpPr>
      </xdr:nvSpPr>
      <xdr:spPr bwMode="auto">
        <a:xfrm flipH="1">
          <a:off x="10658475" y="781051"/>
          <a:ext cx="1685924" cy="1114425"/>
        </a:xfrm>
        <a:prstGeom prst="line">
          <a:avLst/>
        </a:prstGeom>
        <a:noFill/>
        <a:ln w="3175">
          <a:solidFill>
            <a:schemeClr val="bg1">
              <a:lumMod val="50000"/>
            </a:schemeClr>
          </a:solidFill>
          <a:round/>
          <a:headEnd/>
          <a:tailEnd/>
        </a:ln>
      </xdr:spPr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9524</xdr:colOff>
      <xdr:row>5</xdr:row>
      <xdr:rowOff>19051</xdr:rowOff>
    </xdr:from>
    <xdr:to>
      <xdr:col>5</xdr:col>
      <xdr:colOff>12224</xdr:colOff>
      <xdr:row>12</xdr:row>
      <xdr:rowOff>5926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9524" y="790576"/>
          <a:ext cx="1707675" cy="1110825"/>
        </a:xfrm>
        <a:prstGeom prst="line">
          <a:avLst/>
        </a:prstGeom>
        <a:noFill/>
        <a:ln w="3175">
          <a:solidFill>
            <a:schemeClr val="bg1">
              <a:lumMod val="50000"/>
            </a:schemeClr>
          </a:solidFill>
          <a:round/>
          <a:headEnd/>
          <a:tailEnd/>
        </a:ln>
      </xdr:spPr>
    </xdr:sp>
    <xdr:clientData/>
  </xdr:twoCellAnchor>
  <xdr:twoCellAnchor>
    <xdr:from>
      <xdr:col>30</xdr:col>
      <xdr:colOff>0</xdr:colOff>
      <xdr:row>5</xdr:row>
      <xdr:rowOff>9526</xdr:rowOff>
    </xdr:from>
    <xdr:to>
      <xdr:col>33</xdr:col>
      <xdr:colOff>123824</xdr:colOff>
      <xdr:row>12</xdr:row>
      <xdr:rowOff>1</xdr:rowOff>
    </xdr:to>
    <xdr:sp macro="" textlink="">
      <xdr:nvSpPr>
        <xdr:cNvPr id="3" name="Line 1"/>
        <xdr:cNvSpPr>
          <a:spLocks noChangeShapeType="1"/>
        </xdr:cNvSpPr>
      </xdr:nvSpPr>
      <xdr:spPr bwMode="auto">
        <a:xfrm flipH="1">
          <a:off x="10658475" y="781051"/>
          <a:ext cx="1685924" cy="1114425"/>
        </a:xfrm>
        <a:prstGeom prst="line">
          <a:avLst/>
        </a:prstGeom>
        <a:noFill/>
        <a:ln w="3175">
          <a:solidFill>
            <a:schemeClr val="bg1">
              <a:lumMod val="50000"/>
            </a:schemeClr>
          </a:solidFill>
          <a:round/>
          <a:headEnd/>
          <a:tailEnd/>
        </a:ln>
      </xdr:spPr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9524</xdr:colOff>
      <xdr:row>5</xdr:row>
      <xdr:rowOff>19051</xdr:rowOff>
    </xdr:from>
    <xdr:to>
      <xdr:col>5</xdr:col>
      <xdr:colOff>12224</xdr:colOff>
      <xdr:row>12</xdr:row>
      <xdr:rowOff>5926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9524" y="790576"/>
          <a:ext cx="1707675" cy="1110825"/>
        </a:xfrm>
        <a:prstGeom prst="line">
          <a:avLst/>
        </a:prstGeom>
        <a:noFill/>
        <a:ln w="3175">
          <a:solidFill>
            <a:schemeClr val="bg1">
              <a:lumMod val="50000"/>
            </a:schemeClr>
          </a:solidFill>
          <a:round/>
          <a:headEnd/>
          <a:tailEnd/>
        </a:ln>
      </xdr:spPr>
    </xdr:sp>
    <xdr:clientData/>
  </xdr:twoCellAnchor>
  <xdr:twoCellAnchor>
    <xdr:from>
      <xdr:col>20</xdr:col>
      <xdr:colOff>0</xdr:colOff>
      <xdr:row>5</xdr:row>
      <xdr:rowOff>9526</xdr:rowOff>
    </xdr:from>
    <xdr:to>
      <xdr:col>23</xdr:col>
      <xdr:colOff>123824</xdr:colOff>
      <xdr:row>12</xdr:row>
      <xdr:rowOff>1</xdr:rowOff>
    </xdr:to>
    <xdr:sp macro="" textlink="">
      <xdr:nvSpPr>
        <xdr:cNvPr id="3" name="Line 1"/>
        <xdr:cNvSpPr>
          <a:spLocks noChangeShapeType="1"/>
        </xdr:cNvSpPr>
      </xdr:nvSpPr>
      <xdr:spPr bwMode="auto">
        <a:xfrm flipH="1">
          <a:off x="10658475" y="781051"/>
          <a:ext cx="1685924" cy="1114425"/>
        </a:xfrm>
        <a:prstGeom prst="line">
          <a:avLst/>
        </a:prstGeom>
        <a:noFill/>
        <a:ln w="3175">
          <a:solidFill>
            <a:schemeClr val="bg1">
              <a:lumMod val="50000"/>
            </a:schemeClr>
          </a:solidFill>
          <a:round/>
          <a:headEnd/>
          <a:tailEnd/>
        </a:ln>
      </xdr:spPr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9524</xdr:colOff>
      <xdr:row>5</xdr:row>
      <xdr:rowOff>19051</xdr:rowOff>
    </xdr:from>
    <xdr:to>
      <xdr:col>5</xdr:col>
      <xdr:colOff>12224</xdr:colOff>
      <xdr:row>12</xdr:row>
      <xdr:rowOff>5926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9524" y="790576"/>
          <a:ext cx="1707675" cy="1110825"/>
        </a:xfrm>
        <a:prstGeom prst="line">
          <a:avLst/>
        </a:prstGeom>
        <a:noFill/>
        <a:ln w="3175">
          <a:solidFill>
            <a:schemeClr val="bg1">
              <a:lumMod val="50000"/>
            </a:schemeClr>
          </a:solidFill>
          <a:round/>
          <a:headEnd/>
          <a:tailEnd/>
        </a:ln>
      </xdr:spPr>
    </xdr:sp>
    <xdr:clientData/>
  </xdr:twoCellAnchor>
  <xdr:twoCellAnchor>
    <xdr:from>
      <xdr:col>20</xdr:col>
      <xdr:colOff>0</xdr:colOff>
      <xdr:row>5</xdr:row>
      <xdr:rowOff>9526</xdr:rowOff>
    </xdr:from>
    <xdr:to>
      <xdr:col>23</xdr:col>
      <xdr:colOff>123824</xdr:colOff>
      <xdr:row>12</xdr:row>
      <xdr:rowOff>1</xdr:rowOff>
    </xdr:to>
    <xdr:sp macro="" textlink="">
      <xdr:nvSpPr>
        <xdr:cNvPr id="3" name="Line 1"/>
        <xdr:cNvSpPr>
          <a:spLocks noChangeShapeType="1"/>
        </xdr:cNvSpPr>
      </xdr:nvSpPr>
      <xdr:spPr bwMode="auto">
        <a:xfrm flipH="1">
          <a:off x="10658475" y="781051"/>
          <a:ext cx="1685924" cy="1114425"/>
        </a:xfrm>
        <a:prstGeom prst="line">
          <a:avLst/>
        </a:prstGeom>
        <a:noFill/>
        <a:ln w="3175">
          <a:solidFill>
            <a:schemeClr val="bg1">
              <a:lumMod val="50000"/>
            </a:schemeClr>
          </a:solidFill>
          <a:round/>
          <a:headEnd/>
          <a:tailEnd/>
        </a:ln>
      </xdr:spPr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9524</xdr:colOff>
      <xdr:row>5</xdr:row>
      <xdr:rowOff>19051</xdr:rowOff>
    </xdr:from>
    <xdr:to>
      <xdr:col>5</xdr:col>
      <xdr:colOff>12224</xdr:colOff>
      <xdr:row>12</xdr:row>
      <xdr:rowOff>5926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9524" y="781051"/>
          <a:ext cx="1707675" cy="1120350"/>
        </a:xfrm>
        <a:prstGeom prst="line">
          <a:avLst/>
        </a:prstGeom>
        <a:noFill/>
        <a:ln w="3175">
          <a:solidFill>
            <a:schemeClr val="bg1">
              <a:lumMod val="50000"/>
            </a:schemeClr>
          </a:solidFill>
          <a:round/>
          <a:headEnd/>
          <a:tailEnd/>
        </a:ln>
      </xdr:spPr>
    </xdr:sp>
    <xdr:clientData/>
  </xdr:twoCellAnchor>
  <xdr:twoCellAnchor>
    <xdr:from>
      <xdr:col>21</xdr:col>
      <xdr:colOff>0</xdr:colOff>
      <xdr:row>5</xdr:row>
      <xdr:rowOff>9526</xdr:rowOff>
    </xdr:from>
    <xdr:to>
      <xdr:col>24</xdr:col>
      <xdr:colOff>123823</xdr:colOff>
      <xdr:row>12</xdr:row>
      <xdr:rowOff>0</xdr:rowOff>
    </xdr:to>
    <xdr:sp macro="" textlink="">
      <xdr:nvSpPr>
        <xdr:cNvPr id="3" name="Line 1"/>
        <xdr:cNvSpPr>
          <a:spLocks noChangeShapeType="1"/>
        </xdr:cNvSpPr>
      </xdr:nvSpPr>
      <xdr:spPr bwMode="auto">
        <a:xfrm flipH="1">
          <a:off x="11039475" y="771526"/>
          <a:ext cx="1714498" cy="1123949"/>
        </a:xfrm>
        <a:prstGeom prst="line">
          <a:avLst/>
        </a:prstGeom>
        <a:noFill/>
        <a:ln w="3175">
          <a:solidFill>
            <a:schemeClr val="bg1">
              <a:lumMod val="50000"/>
            </a:schemeClr>
          </a:solidFill>
          <a:round/>
          <a:headEnd/>
          <a:tailEnd/>
        </a:ln>
      </xdr:spPr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9524</xdr:colOff>
      <xdr:row>5</xdr:row>
      <xdr:rowOff>19051</xdr:rowOff>
    </xdr:from>
    <xdr:to>
      <xdr:col>5</xdr:col>
      <xdr:colOff>12224</xdr:colOff>
      <xdr:row>12</xdr:row>
      <xdr:rowOff>5926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9524" y="781051"/>
          <a:ext cx="1707675" cy="1120350"/>
        </a:xfrm>
        <a:prstGeom prst="line">
          <a:avLst/>
        </a:prstGeom>
        <a:noFill/>
        <a:ln w="3175">
          <a:solidFill>
            <a:schemeClr val="bg1">
              <a:lumMod val="50000"/>
            </a:schemeClr>
          </a:solidFill>
          <a:round/>
          <a:headEnd/>
          <a:tailEnd/>
        </a:ln>
      </xdr:spPr>
    </xdr:sp>
    <xdr:clientData/>
  </xdr:twoCellAnchor>
  <xdr:twoCellAnchor>
    <xdr:from>
      <xdr:col>21</xdr:col>
      <xdr:colOff>9524</xdr:colOff>
      <xdr:row>5</xdr:row>
      <xdr:rowOff>9526</xdr:rowOff>
    </xdr:from>
    <xdr:to>
      <xdr:col>24</xdr:col>
      <xdr:colOff>123822</xdr:colOff>
      <xdr:row>11</xdr:row>
      <xdr:rowOff>295275</xdr:rowOff>
    </xdr:to>
    <xdr:sp macro="" textlink="">
      <xdr:nvSpPr>
        <xdr:cNvPr id="3" name="Line 1"/>
        <xdr:cNvSpPr>
          <a:spLocks noChangeShapeType="1"/>
        </xdr:cNvSpPr>
      </xdr:nvSpPr>
      <xdr:spPr bwMode="auto">
        <a:xfrm flipH="1">
          <a:off x="14839949" y="771526"/>
          <a:ext cx="1704973" cy="1104899"/>
        </a:xfrm>
        <a:prstGeom prst="line">
          <a:avLst/>
        </a:prstGeom>
        <a:noFill/>
        <a:ln w="3175">
          <a:solidFill>
            <a:schemeClr val="bg1">
              <a:lumMod val="50000"/>
            </a:schemeClr>
          </a:solidFill>
          <a:round/>
          <a:headEnd/>
          <a:tailEnd/>
        </a:ln>
      </xdr:spPr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9524</xdr:colOff>
      <xdr:row>5</xdr:row>
      <xdr:rowOff>19051</xdr:rowOff>
    </xdr:from>
    <xdr:to>
      <xdr:col>5</xdr:col>
      <xdr:colOff>12224</xdr:colOff>
      <xdr:row>12</xdr:row>
      <xdr:rowOff>5926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9524" y="781051"/>
          <a:ext cx="1707675" cy="1120350"/>
        </a:xfrm>
        <a:prstGeom prst="line">
          <a:avLst/>
        </a:prstGeom>
        <a:noFill/>
        <a:ln w="3175">
          <a:solidFill>
            <a:schemeClr val="bg1">
              <a:lumMod val="50000"/>
            </a:schemeClr>
          </a:solidFill>
          <a:round/>
          <a:headEnd/>
          <a:tailEnd/>
        </a:ln>
      </xdr:spPr>
    </xdr:sp>
    <xdr:clientData/>
  </xdr:twoCellAnchor>
  <xdr:twoCellAnchor>
    <xdr:from>
      <xdr:col>12</xdr:col>
      <xdr:colOff>1104899</xdr:colOff>
      <xdr:row>5</xdr:row>
      <xdr:rowOff>9526</xdr:rowOff>
    </xdr:from>
    <xdr:to>
      <xdr:col>16</xdr:col>
      <xdr:colOff>123822</xdr:colOff>
      <xdr:row>11</xdr:row>
      <xdr:rowOff>304800</xdr:rowOff>
    </xdr:to>
    <xdr:sp macro="" textlink="">
      <xdr:nvSpPr>
        <xdr:cNvPr id="3" name="Line 1"/>
        <xdr:cNvSpPr>
          <a:spLocks noChangeShapeType="1"/>
        </xdr:cNvSpPr>
      </xdr:nvSpPr>
      <xdr:spPr bwMode="auto">
        <a:xfrm flipH="1">
          <a:off x="10648949" y="771526"/>
          <a:ext cx="1800223" cy="1114424"/>
        </a:xfrm>
        <a:prstGeom prst="line">
          <a:avLst/>
        </a:prstGeom>
        <a:noFill/>
        <a:ln w="3175">
          <a:solidFill>
            <a:schemeClr val="bg1">
              <a:lumMod val="50000"/>
            </a:schemeClr>
          </a:solidFill>
          <a:round/>
          <a:headEnd/>
          <a:tailEnd/>
        </a:ln>
      </xdr:spPr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9524</xdr:colOff>
      <xdr:row>5</xdr:row>
      <xdr:rowOff>19051</xdr:rowOff>
    </xdr:from>
    <xdr:to>
      <xdr:col>5</xdr:col>
      <xdr:colOff>12224</xdr:colOff>
      <xdr:row>12</xdr:row>
      <xdr:rowOff>5926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9524" y="781051"/>
          <a:ext cx="1707675" cy="1120350"/>
        </a:xfrm>
        <a:prstGeom prst="line">
          <a:avLst/>
        </a:prstGeom>
        <a:noFill/>
        <a:ln w="3175">
          <a:solidFill>
            <a:schemeClr val="bg1">
              <a:lumMod val="50000"/>
            </a:schemeClr>
          </a:solidFill>
          <a:round/>
          <a:headEnd/>
          <a:tailEnd/>
        </a:ln>
      </xdr:spPr>
    </xdr:sp>
    <xdr:clientData/>
  </xdr:twoCellAnchor>
  <xdr:twoCellAnchor>
    <xdr:from>
      <xdr:col>12</xdr:col>
      <xdr:colOff>1085849</xdr:colOff>
      <xdr:row>5</xdr:row>
      <xdr:rowOff>9526</xdr:rowOff>
    </xdr:from>
    <xdr:to>
      <xdr:col>16</xdr:col>
      <xdr:colOff>123822</xdr:colOff>
      <xdr:row>12</xdr:row>
      <xdr:rowOff>9525</xdr:rowOff>
    </xdr:to>
    <xdr:sp macro="" textlink="">
      <xdr:nvSpPr>
        <xdr:cNvPr id="3" name="Line 1"/>
        <xdr:cNvSpPr>
          <a:spLocks noChangeShapeType="1"/>
        </xdr:cNvSpPr>
      </xdr:nvSpPr>
      <xdr:spPr bwMode="auto">
        <a:xfrm flipH="1">
          <a:off x="10629899" y="771526"/>
          <a:ext cx="1819273" cy="1133474"/>
        </a:xfrm>
        <a:prstGeom prst="line">
          <a:avLst/>
        </a:prstGeom>
        <a:noFill/>
        <a:ln w="3175">
          <a:solidFill>
            <a:schemeClr val="bg1">
              <a:lumMod val="50000"/>
            </a:schemeClr>
          </a:solidFill>
          <a:round/>
          <a:headEnd/>
          <a:tailEnd/>
        </a:ln>
      </xdr:spPr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9524</xdr:colOff>
      <xdr:row>5</xdr:row>
      <xdr:rowOff>19051</xdr:rowOff>
    </xdr:from>
    <xdr:to>
      <xdr:col>5</xdr:col>
      <xdr:colOff>12224</xdr:colOff>
      <xdr:row>12</xdr:row>
      <xdr:rowOff>5926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9524" y="781051"/>
          <a:ext cx="1707675" cy="1120350"/>
        </a:xfrm>
        <a:prstGeom prst="line">
          <a:avLst/>
        </a:prstGeom>
        <a:noFill/>
        <a:ln w="3175">
          <a:solidFill>
            <a:schemeClr val="bg1">
              <a:lumMod val="50000"/>
            </a:schemeClr>
          </a:solidFill>
          <a:round/>
          <a:headEnd/>
          <a:tailEnd/>
        </a:ln>
      </xdr:spPr>
    </xdr:sp>
    <xdr:clientData/>
  </xdr:twoCellAnchor>
  <xdr:twoCellAnchor>
    <xdr:from>
      <xdr:col>12</xdr:col>
      <xdr:colOff>1104899</xdr:colOff>
      <xdr:row>5</xdr:row>
      <xdr:rowOff>9526</xdr:rowOff>
    </xdr:from>
    <xdr:to>
      <xdr:col>16</xdr:col>
      <xdr:colOff>123822</xdr:colOff>
      <xdr:row>11</xdr:row>
      <xdr:rowOff>304800</xdr:rowOff>
    </xdr:to>
    <xdr:sp macro="" textlink="">
      <xdr:nvSpPr>
        <xdr:cNvPr id="3" name="Line 1"/>
        <xdr:cNvSpPr>
          <a:spLocks noChangeShapeType="1"/>
        </xdr:cNvSpPr>
      </xdr:nvSpPr>
      <xdr:spPr bwMode="auto">
        <a:xfrm flipH="1">
          <a:off x="10648949" y="771526"/>
          <a:ext cx="1800223" cy="1114424"/>
        </a:xfrm>
        <a:prstGeom prst="line">
          <a:avLst/>
        </a:prstGeom>
        <a:noFill/>
        <a:ln w="3175">
          <a:solidFill>
            <a:schemeClr val="bg1">
              <a:lumMod val="50000"/>
            </a:schemeClr>
          </a:solidFill>
          <a:round/>
          <a:headEnd/>
          <a:tailEnd/>
        </a:ln>
      </xdr:spPr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9524</xdr:colOff>
      <xdr:row>5</xdr:row>
      <xdr:rowOff>19051</xdr:rowOff>
    </xdr:from>
    <xdr:to>
      <xdr:col>5</xdr:col>
      <xdr:colOff>12224</xdr:colOff>
      <xdr:row>12</xdr:row>
      <xdr:rowOff>5926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9524" y="781051"/>
          <a:ext cx="1707675" cy="1120350"/>
        </a:xfrm>
        <a:prstGeom prst="line">
          <a:avLst/>
        </a:prstGeom>
        <a:noFill/>
        <a:ln w="3175">
          <a:solidFill>
            <a:schemeClr val="bg1">
              <a:lumMod val="50000"/>
            </a:schemeClr>
          </a:solidFill>
          <a:round/>
          <a:headEnd/>
          <a:tailEnd/>
        </a:ln>
      </xdr:spPr>
    </xdr:sp>
    <xdr:clientData/>
  </xdr:twoCellAnchor>
  <xdr:twoCellAnchor>
    <xdr:from>
      <xdr:col>13</xdr:col>
      <xdr:colOff>9525</xdr:colOff>
      <xdr:row>5</xdr:row>
      <xdr:rowOff>19052</xdr:rowOff>
    </xdr:from>
    <xdr:to>
      <xdr:col>17</xdr:col>
      <xdr:colOff>0</xdr:colOff>
      <xdr:row>12</xdr:row>
      <xdr:rowOff>1</xdr:rowOff>
    </xdr:to>
    <xdr:sp macro="" textlink="">
      <xdr:nvSpPr>
        <xdr:cNvPr id="3" name="Line 1"/>
        <xdr:cNvSpPr>
          <a:spLocks noChangeShapeType="1"/>
        </xdr:cNvSpPr>
      </xdr:nvSpPr>
      <xdr:spPr bwMode="auto">
        <a:xfrm flipH="1">
          <a:off x="10658475" y="781052"/>
          <a:ext cx="1819272" cy="1114424"/>
        </a:xfrm>
        <a:prstGeom prst="line">
          <a:avLst/>
        </a:prstGeom>
        <a:noFill/>
        <a:ln w="3175">
          <a:solidFill>
            <a:schemeClr val="bg1">
              <a:lumMod val="50000"/>
            </a:schemeClr>
          </a:solidFill>
          <a:round/>
          <a:headEnd/>
          <a:tailEnd/>
        </a:ln>
      </xdr:spPr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9524</xdr:colOff>
      <xdr:row>5</xdr:row>
      <xdr:rowOff>19051</xdr:rowOff>
    </xdr:from>
    <xdr:to>
      <xdr:col>5</xdr:col>
      <xdr:colOff>12224</xdr:colOff>
      <xdr:row>12</xdr:row>
      <xdr:rowOff>5926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9524" y="781051"/>
          <a:ext cx="1707675" cy="1120350"/>
        </a:xfrm>
        <a:prstGeom prst="line">
          <a:avLst/>
        </a:prstGeom>
        <a:noFill/>
        <a:ln w="3175">
          <a:solidFill>
            <a:schemeClr val="bg1">
              <a:lumMod val="50000"/>
            </a:schemeClr>
          </a:solidFill>
          <a:round/>
          <a:headEnd/>
          <a:tailEnd/>
        </a:ln>
      </xdr:spPr>
    </xdr:sp>
    <xdr:clientData/>
  </xdr:twoCellAnchor>
  <xdr:twoCellAnchor>
    <xdr:from>
      <xdr:col>13</xdr:col>
      <xdr:colOff>9524</xdr:colOff>
      <xdr:row>5</xdr:row>
      <xdr:rowOff>9526</xdr:rowOff>
    </xdr:from>
    <xdr:to>
      <xdr:col>16</xdr:col>
      <xdr:colOff>123822</xdr:colOff>
      <xdr:row>12</xdr:row>
      <xdr:rowOff>0</xdr:rowOff>
    </xdr:to>
    <xdr:sp macro="" textlink="">
      <xdr:nvSpPr>
        <xdr:cNvPr id="3" name="Line 1"/>
        <xdr:cNvSpPr>
          <a:spLocks noChangeShapeType="1"/>
        </xdr:cNvSpPr>
      </xdr:nvSpPr>
      <xdr:spPr bwMode="auto">
        <a:xfrm flipH="1">
          <a:off x="10658474" y="771526"/>
          <a:ext cx="1790698" cy="1123949"/>
        </a:xfrm>
        <a:prstGeom prst="line">
          <a:avLst/>
        </a:prstGeom>
        <a:noFill/>
        <a:ln w="3175">
          <a:solidFill>
            <a:schemeClr val="bg1">
              <a:lumMod val="50000"/>
            </a:schemeClr>
          </a:solidFill>
          <a:round/>
          <a:headEnd/>
          <a:tailEnd/>
        </a:ln>
      </xdr:spPr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148167</xdr:colOff>
      <xdr:row>34</xdr:row>
      <xdr:rowOff>105835</xdr:rowOff>
    </xdr:from>
    <xdr:to>
      <xdr:col>12</xdr:col>
      <xdr:colOff>83609</xdr:colOff>
      <xdr:row>37</xdr:row>
      <xdr:rowOff>1072</xdr:rowOff>
    </xdr:to>
    <xdr:pic>
      <xdr:nvPicPr>
        <xdr:cNvPr id="2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78417" y="5535085"/>
          <a:ext cx="1946275" cy="244487"/>
        </a:xfrm>
        <a:prstGeom prst="rect">
          <a:avLst/>
        </a:prstGeom>
        <a:noFill/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9524</xdr:colOff>
      <xdr:row>5</xdr:row>
      <xdr:rowOff>19051</xdr:rowOff>
    </xdr:from>
    <xdr:to>
      <xdr:col>5</xdr:col>
      <xdr:colOff>12224</xdr:colOff>
      <xdr:row>12</xdr:row>
      <xdr:rowOff>5926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9524" y="781051"/>
          <a:ext cx="1717200" cy="1120350"/>
        </a:xfrm>
        <a:prstGeom prst="line">
          <a:avLst/>
        </a:prstGeom>
        <a:noFill/>
        <a:ln w="3175">
          <a:solidFill>
            <a:schemeClr val="bg1">
              <a:lumMod val="50000"/>
            </a:schemeClr>
          </a:solidFill>
          <a:round/>
          <a:headEnd/>
          <a:tailEnd/>
        </a:ln>
      </xdr:spPr>
    </xdr:sp>
    <xdr:clientData/>
  </xdr:twoCellAnchor>
  <xdr:twoCellAnchor>
    <xdr:from>
      <xdr:col>15</xdr:col>
      <xdr:colOff>0</xdr:colOff>
      <xdr:row>5</xdr:row>
      <xdr:rowOff>9526</xdr:rowOff>
    </xdr:from>
    <xdr:to>
      <xdr:col>18</xdr:col>
      <xdr:colOff>123823</xdr:colOff>
      <xdr:row>12</xdr:row>
      <xdr:rowOff>8283</xdr:rowOff>
    </xdr:to>
    <xdr:sp macro="" textlink="">
      <xdr:nvSpPr>
        <xdr:cNvPr id="3" name="Line 1"/>
        <xdr:cNvSpPr>
          <a:spLocks noChangeShapeType="1"/>
        </xdr:cNvSpPr>
      </xdr:nvSpPr>
      <xdr:spPr bwMode="auto">
        <a:xfrm flipH="1">
          <a:off x="10405440" y="771526"/>
          <a:ext cx="1710358" cy="1132232"/>
        </a:xfrm>
        <a:prstGeom prst="line">
          <a:avLst/>
        </a:prstGeom>
        <a:noFill/>
        <a:ln w="3175">
          <a:solidFill>
            <a:schemeClr val="bg1">
              <a:lumMod val="50000"/>
            </a:schemeClr>
          </a:solidFill>
          <a:round/>
          <a:headEnd/>
          <a:tailEnd/>
        </a:ln>
      </xdr:spPr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9524</xdr:colOff>
      <xdr:row>5</xdr:row>
      <xdr:rowOff>19051</xdr:rowOff>
    </xdr:from>
    <xdr:to>
      <xdr:col>5</xdr:col>
      <xdr:colOff>12224</xdr:colOff>
      <xdr:row>12</xdr:row>
      <xdr:rowOff>5926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9524" y="781051"/>
          <a:ext cx="2031525" cy="1120350"/>
        </a:xfrm>
        <a:prstGeom prst="line">
          <a:avLst/>
        </a:prstGeom>
        <a:noFill/>
        <a:ln w="3175">
          <a:solidFill>
            <a:schemeClr val="bg1">
              <a:lumMod val="50000"/>
            </a:schemeClr>
          </a:solidFill>
          <a:round/>
          <a:headEnd/>
          <a:tailEnd/>
        </a:ln>
      </xdr:spPr>
    </xdr:sp>
    <xdr:clientData/>
  </xdr:twoCellAnchor>
  <xdr:twoCellAnchor>
    <xdr:from>
      <xdr:col>15</xdr:col>
      <xdr:colOff>0</xdr:colOff>
      <xdr:row>5</xdr:row>
      <xdr:rowOff>9526</xdr:rowOff>
    </xdr:from>
    <xdr:to>
      <xdr:col>18</xdr:col>
      <xdr:colOff>123823</xdr:colOff>
      <xdr:row>12</xdr:row>
      <xdr:rowOff>8283</xdr:rowOff>
    </xdr:to>
    <xdr:sp macro="" textlink="">
      <xdr:nvSpPr>
        <xdr:cNvPr id="3" name="Line 1"/>
        <xdr:cNvSpPr>
          <a:spLocks noChangeShapeType="1"/>
        </xdr:cNvSpPr>
      </xdr:nvSpPr>
      <xdr:spPr bwMode="auto">
        <a:xfrm flipH="1">
          <a:off x="10601325" y="771526"/>
          <a:ext cx="1714498" cy="1132232"/>
        </a:xfrm>
        <a:prstGeom prst="line">
          <a:avLst/>
        </a:prstGeom>
        <a:noFill/>
        <a:ln w="3175">
          <a:solidFill>
            <a:schemeClr val="bg1">
              <a:lumMod val="50000"/>
            </a:schemeClr>
          </a:solidFill>
          <a:round/>
          <a:headEnd/>
          <a:tailEnd/>
        </a:ln>
      </xdr:spPr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9524</xdr:colOff>
      <xdr:row>5</xdr:row>
      <xdr:rowOff>19051</xdr:rowOff>
    </xdr:from>
    <xdr:to>
      <xdr:col>5</xdr:col>
      <xdr:colOff>12224</xdr:colOff>
      <xdr:row>12</xdr:row>
      <xdr:rowOff>5926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9524" y="781051"/>
          <a:ext cx="2031525" cy="1120350"/>
        </a:xfrm>
        <a:prstGeom prst="line">
          <a:avLst/>
        </a:prstGeom>
        <a:noFill/>
        <a:ln w="3175">
          <a:solidFill>
            <a:schemeClr val="bg1">
              <a:lumMod val="50000"/>
            </a:schemeClr>
          </a:solidFill>
          <a:round/>
          <a:headEnd/>
          <a:tailEnd/>
        </a:ln>
      </xdr:spPr>
    </xdr:sp>
    <xdr:clientData/>
  </xdr:twoCellAnchor>
  <xdr:twoCellAnchor>
    <xdr:from>
      <xdr:col>15</xdr:col>
      <xdr:colOff>0</xdr:colOff>
      <xdr:row>5</xdr:row>
      <xdr:rowOff>9526</xdr:rowOff>
    </xdr:from>
    <xdr:to>
      <xdr:col>18</xdr:col>
      <xdr:colOff>123823</xdr:colOff>
      <xdr:row>12</xdr:row>
      <xdr:rowOff>8283</xdr:rowOff>
    </xdr:to>
    <xdr:sp macro="" textlink="">
      <xdr:nvSpPr>
        <xdr:cNvPr id="3" name="Line 1"/>
        <xdr:cNvSpPr>
          <a:spLocks noChangeShapeType="1"/>
        </xdr:cNvSpPr>
      </xdr:nvSpPr>
      <xdr:spPr bwMode="auto">
        <a:xfrm flipH="1">
          <a:off x="10601325" y="771526"/>
          <a:ext cx="1714498" cy="1132232"/>
        </a:xfrm>
        <a:prstGeom prst="line">
          <a:avLst/>
        </a:prstGeom>
        <a:noFill/>
        <a:ln w="3175">
          <a:solidFill>
            <a:schemeClr val="bg1">
              <a:lumMod val="50000"/>
            </a:schemeClr>
          </a:solidFill>
          <a:round/>
          <a:headEnd/>
          <a:tailEnd/>
        </a:ln>
      </xdr:spPr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9524</xdr:colOff>
      <xdr:row>5</xdr:row>
      <xdr:rowOff>19051</xdr:rowOff>
    </xdr:from>
    <xdr:to>
      <xdr:col>5</xdr:col>
      <xdr:colOff>12224</xdr:colOff>
      <xdr:row>12</xdr:row>
      <xdr:rowOff>5926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9524" y="781051"/>
          <a:ext cx="2031525" cy="1120350"/>
        </a:xfrm>
        <a:prstGeom prst="line">
          <a:avLst/>
        </a:prstGeom>
        <a:noFill/>
        <a:ln w="3175">
          <a:solidFill>
            <a:schemeClr val="bg1">
              <a:lumMod val="50000"/>
            </a:schemeClr>
          </a:solidFill>
          <a:round/>
          <a:headEnd/>
          <a:tailEnd/>
        </a:ln>
      </xdr:spPr>
    </xdr:sp>
    <xdr:clientData/>
  </xdr:twoCellAnchor>
  <xdr:twoCellAnchor>
    <xdr:from>
      <xdr:col>15</xdr:col>
      <xdr:colOff>0</xdr:colOff>
      <xdr:row>5</xdr:row>
      <xdr:rowOff>9526</xdr:rowOff>
    </xdr:from>
    <xdr:to>
      <xdr:col>18</xdr:col>
      <xdr:colOff>123823</xdr:colOff>
      <xdr:row>12</xdr:row>
      <xdr:rowOff>8283</xdr:rowOff>
    </xdr:to>
    <xdr:sp macro="" textlink="">
      <xdr:nvSpPr>
        <xdr:cNvPr id="3" name="Line 1"/>
        <xdr:cNvSpPr>
          <a:spLocks noChangeShapeType="1"/>
        </xdr:cNvSpPr>
      </xdr:nvSpPr>
      <xdr:spPr bwMode="auto">
        <a:xfrm flipH="1">
          <a:off x="10601325" y="771526"/>
          <a:ext cx="1714498" cy="1132232"/>
        </a:xfrm>
        <a:prstGeom prst="line">
          <a:avLst/>
        </a:prstGeom>
        <a:noFill/>
        <a:ln w="3175">
          <a:solidFill>
            <a:schemeClr val="bg1">
              <a:lumMod val="50000"/>
            </a:schemeClr>
          </a:solidFill>
          <a:round/>
          <a:headEnd/>
          <a:tailEnd/>
        </a:ln>
      </xdr:spPr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0</xdr:row>
      <xdr:rowOff>38100</xdr:rowOff>
    </xdr:from>
    <xdr:ext cx="6076950" cy="1581150"/>
    <xdr:sp macro="" textlink="">
      <xdr:nvSpPr>
        <xdr:cNvPr id="3" name="TextBox 2"/>
        <xdr:cNvSpPr txBox="1"/>
      </xdr:nvSpPr>
      <xdr:spPr>
        <a:xfrm>
          <a:off x="304800" y="38100"/>
          <a:ext cx="6076950" cy="1581150"/>
        </a:xfrm>
        <a:prstGeom prst="rect">
          <a:avLst/>
        </a:prstGeom>
        <a:noFill/>
        <a:ln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>
            <a:spcBef>
              <a:spcPts val="600"/>
            </a:spcBef>
            <a:spcAft>
              <a:spcPts val="600"/>
            </a:spcAft>
          </a:pPr>
          <a:r>
            <a:rPr kumimoji="0" lang="ko-KR" altLang="en-US" sz="900" b="1" i="0" u="none" strike="noStrike" kern="0" cap="none" spc="0" normalizeH="0" baseline="0" noProof="0">
              <a:ln>
                <a:noFill/>
              </a:ln>
              <a:solidFill>
                <a:srgbClr val="4F81BD">
                  <a:lumMod val="75000"/>
                </a:srgbClr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본 자료는 전국 주택가격동향조사 통계표입니다</a:t>
          </a:r>
          <a:r>
            <a:rPr kumimoji="0" lang="en-US" altLang="ko-KR" sz="900" b="1" i="0" u="none" strike="noStrike" kern="0" cap="none" spc="0" normalizeH="0" baseline="0" noProof="0">
              <a:ln>
                <a:noFill/>
              </a:ln>
              <a:solidFill>
                <a:srgbClr val="4F81BD">
                  <a:lumMod val="75000"/>
                </a:srgbClr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. </a:t>
          </a:r>
        </a:p>
        <a:p>
          <a:pPr>
            <a:spcBef>
              <a:spcPts val="600"/>
            </a:spcBef>
            <a:spcAft>
              <a:spcPts val="600"/>
            </a:spcAft>
          </a:pPr>
          <a:r>
            <a:rPr kumimoji="0" lang="ko-KR" altLang="en-US" sz="900" b="1" i="0" u="none" strike="noStrike" kern="0" cap="none" spc="0" normalizeH="0" baseline="0" noProof="0">
              <a:ln>
                <a:noFill/>
              </a:ln>
              <a:solidFill>
                <a:srgbClr val="4F81BD">
                  <a:lumMod val="75000"/>
                </a:srgbClr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본 통계의 목적은 주택가격 흐름을 파악하고자 월간으로 주택 매매 및 전세 가격을 조사하여 시의성이 있는 통계를 제공하는 것이며</a:t>
          </a:r>
          <a:r>
            <a:rPr kumimoji="0" lang="en-US" altLang="ko-KR" sz="900" b="1" i="0" u="none" strike="noStrike" kern="0" cap="none" spc="0" normalizeH="0" baseline="0" noProof="0">
              <a:ln>
                <a:noFill/>
              </a:ln>
              <a:solidFill>
                <a:srgbClr val="4F81BD">
                  <a:lumMod val="75000"/>
                </a:srgbClr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,</a:t>
          </a:r>
          <a:r>
            <a:rPr kumimoji="0" lang="ko-KR" altLang="en-US" sz="900" b="1" i="0" u="none" strike="noStrike" kern="0" cap="none" spc="0" normalizeH="0" baseline="0" noProof="0">
              <a:ln>
                <a:noFill/>
              </a:ln>
              <a:solidFill>
                <a:srgbClr val="4F81BD">
                  <a:lumMod val="75000"/>
                </a:srgbClr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 주택정책 수립에 활용하고자 하는 목적도 있습니다</a:t>
          </a:r>
          <a:r>
            <a:rPr kumimoji="0" lang="en-US" altLang="ko-KR" sz="900" b="1" i="0" u="none" strike="noStrike" kern="0" cap="none" spc="0" normalizeH="0" baseline="0" noProof="0">
              <a:ln>
                <a:noFill/>
              </a:ln>
              <a:solidFill>
                <a:srgbClr val="4F81BD">
                  <a:lumMod val="75000"/>
                </a:srgbClr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. </a:t>
          </a:r>
        </a:p>
        <a:p>
          <a:pPr>
            <a:spcBef>
              <a:spcPts val="600"/>
            </a:spcBef>
            <a:spcAft>
              <a:spcPts val="600"/>
            </a:spcAft>
          </a:pPr>
          <a:r>
            <a:rPr kumimoji="0" lang="ko-KR" altLang="en-US" sz="900" b="1" i="0" u="none" strike="noStrike" kern="0" cap="none" spc="0" normalizeH="0" baseline="0" noProof="0">
              <a:ln>
                <a:noFill/>
              </a:ln>
              <a:solidFill>
                <a:srgbClr val="4F81BD">
                  <a:lumMod val="75000"/>
                </a:srgbClr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주간 아파트가격동향조사의 표본은 월간 전국주택가격동향조사 표본의 일부분에 해당하며</a:t>
          </a:r>
          <a:r>
            <a:rPr kumimoji="0" lang="en-US" altLang="ko-KR" sz="900" b="1" i="0" u="none" strike="noStrike" kern="0" cap="none" spc="0" normalizeH="0" baseline="0" noProof="0">
              <a:ln>
                <a:noFill/>
              </a:ln>
              <a:solidFill>
                <a:srgbClr val="4F81BD">
                  <a:lumMod val="75000"/>
                </a:srgbClr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, </a:t>
          </a:r>
          <a:r>
            <a:rPr kumimoji="0" lang="ko-KR" altLang="en-US" sz="900" b="1" i="0" u="none" strike="noStrike" kern="0" cap="none" spc="0" normalizeH="0" baseline="0" noProof="0">
              <a:ln>
                <a:noFill/>
              </a:ln>
              <a:solidFill>
                <a:srgbClr val="4F81BD">
                  <a:lumMod val="75000"/>
                </a:srgbClr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조사방법 또한 상이함으로 인해서 주간조사 누계와 월간조사의 결과가 상이할 수 있습니다</a:t>
          </a:r>
          <a:r>
            <a:rPr kumimoji="0" lang="en-US" altLang="ko-KR" sz="900" b="1" i="0" u="none" strike="noStrike" kern="0" cap="none" spc="0" normalizeH="0" baseline="0" noProof="0">
              <a:ln>
                <a:noFill/>
              </a:ln>
              <a:solidFill>
                <a:srgbClr val="4F81BD">
                  <a:lumMod val="75000"/>
                </a:srgbClr>
              </a:solidFill>
              <a:effectLst/>
              <a:uLnTx/>
              <a:uFillTx/>
              <a:latin typeface="맑은 고딕"/>
              <a:ea typeface="+mn-ea"/>
              <a:cs typeface="+mn-cs"/>
            </a:rPr>
            <a:t>.</a:t>
          </a:r>
        </a:p>
        <a:p>
          <a:pPr>
            <a:spcBef>
              <a:spcPts val="600"/>
            </a:spcBef>
            <a:spcAft>
              <a:spcPts val="600"/>
            </a:spcAft>
          </a:pPr>
          <a:endParaRPr kumimoji="0" lang="en-US" altLang="ko-KR" sz="900" b="1" i="0" u="none" strike="noStrike" kern="0" cap="none" spc="0" normalizeH="0" baseline="0" noProof="0">
            <a:ln>
              <a:noFill/>
            </a:ln>
            <a:solidFill>
              <a:srgbClr val="4F81BD">
                <a:lumMod val="75000"/>
              </a:srgbClr>
            </a:solidFill>
            <a:effectLst/>
            <a:uLnTx/>
            <a:uFillTx/>
            <a:latin typeface="맑은 고딕"/>
            <a:ea typeface="+mn-ea"/>
            <a:cs typeface="+mn-cs"/>
          </a:endParaRPr>
        </a:p>
      </xdr:txBody>
    </xdr:sp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4.(&#44396;)&#48512;&#46041;&#49328;&#53685;&#44228;&#49468;&#53552;/01.&#53685;&#44228;&#50629;&#47924;&#48324;(&#53664;&#51648;,%20&#51452;&#53469;,&#49345;&#50629;&#50857;)/01.&#51452;&#53469;&#53685;&#44228;/01.&#51452;&#53469;&#53685;&#44228;1_&#51452;&#53469;&#44032;&#44201;&#46041;&#54693;&#51312;&#49324;/1.&#51452;&#53469;&#44032;&#44201;&#46041;&#54693;&#51312;&#49324;_&#51452;&#44036;/2013/20130107/&#44277;&#54364;&#50857;/KHPI_&#53685;&#44228;&#54364;_20130107_&#51060;&#50857;&#51088;%20&#50976;&#51032;&#49324;&#54637;%20&#49688;&#51221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01.&#53685;&#44228;&#50629;&#47924;&#48324;(&#53664;&#51648;,%20&#51452;&#53469;,&#49345;&#50629;&#50857;)/01.&#51452;&#53469;&#53685;&#44228;/01.&#51452;&#53469;&#53685;&#44228;1_&#51452;&#53469;&#44032;&#44201;&#46041;&#54693;&#51312;&#49324;/1.&#51452;&#53469;&#44032;&#44201;&#46041;&#54693;&#51312;&#49324;_&#51452;&#44036;/2013/20130121/&#44277;&#54364;&#50857;/KHPI_&#51452;&#44036;_&#53685;&#44228;&#54364;_20130121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01.&#53685;&#44228;&#50629;&#47924;&#48324;(&#53664;&#51648;,%20&#51452;&#53469;,&#49345;&#50629;&#50857;)/01.&#51452;&#53469;&#53685;&#44228;/01.&#51452;&#53469;&#53685;&#44228;1_&#51452;&#53469;&#44032;&#44201;&#46041;&#54693;&#51312;&#49324;/2.&#51452;&#53469;&#44032;&#44201;&#46041;&#54693;&#51312;&#49324;_&#50900;&#44036;/2013/1&#50900;/&#51089;&#50629;&#51473;/&#53685;&#44228;&#54364;/2012/&#50900;&#44036;&#51089;&#50629;/(&#50900;&#44036;)&#51452;&#53469;&#44032;&#44201;&#46041;&#54693;&#51312;&#49324;%20&#53685;&#44228;&#54364;_0807_JW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01.&#53685;&#44228;&#50629;&#47924;&#48324;(&#53664;&#51648;,%20&#51452;&#53469;,&#49345;&#50629;&#50857;)/01.&#51452;&#53469;&#53685;&#44228;/01.&#51452;&#53469;&#53685;&#44228;1_&#51452;&#53469;&#44032;&#44201;&#46041;&#54693;&#51312;&#49324;/2.&#51452;&#53469;&#44032;&#44201;&#46041;&#54693;&#51312;&#49324;_&#50900;&#44036;/2013/1&#50900;/&#51089;&#50629;&#51473;/1212_&#50900;&#44036;&#51452;&#53469;&#44032;&#44201;&#46041;&#54693;&#51312;&#49324;&#48372;&#44256;&#49436;_0123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목차"/>
      <sheetName val="요약"/>
      <sheetName val="이용자 유의사항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매매"/>
      <sheetName val="전세"/>
      <sheetName val="규모"/>
      <sheetName val="연령"/>
      <sheetName val="수급동향"/>
      <sheetName val="cv"/>
    </sheetNames>
    <sheetDataSet>
      <sheetData sheetId="0" refreshError="1"/>
      <sheetData sheetId="1">
        <row r="88">
          <cell r="A88" t="str">
            <v xml:space="preserve">제주 </v>
          </cell>
          <cell r="B88">
            <v>102.3619562143903</v>
          </cell>
          <cell r="C88">
            <v>102.27922468783663</v>
          </cell>
          <cell r="D88">
            <v>102.14152977105863</v>
          </cell>
          <cell r="E88">
            <v>102.13176254126118</v>
          </cell>
          <cell r="F88">
            <v>101.84732287019392</v>
          </cell>
          <cell r="G88">
            <v>101.66945201245932</v>
          </cell>
          <cell r="H88">
            <v>101.68801979592273</v>
          </cell>
          <cell r="I88">
            <v>101.41459217174497</v>
          </cell>
          <cell r="J88">
            <v>101.35823610133113</v>
          </cell>
          <cell r="K88">
            <v>101.082418663043</v>
          </cell>
          <cell r="L88">
            <v>100.9276939749508</v>
          </cell>
          <cell r="M88">
            <v>100.92280316298637</v>
          </cell>
          <cell r="N88">
            <v>100.8729762753438</v>
          </cell>
          <cell r="O88">
            <v>100.79443189345908</v>
          </cell>
          <cell r="P88">
            <v>100.60467981690721</v>
          </cell>
          <cell r="Q88">
            <v>100.51631003768898</v>
          </cell>
          <cell r="R88">
            <v>100.41630746616501</v>
          </cell>
          <cell r="S88">
            <v>100.35163263819391</v>
          </cell>
          <cell r="T88">
            <v>100.30009055033183</v>
          </cell>
          <cell r="U88">
            <v>100.26401510934937</v>
          </cell>
          <cell r="V88">
            <v>100.25556392559486</v>
          </cell>
          <cell r="W88">
            <v>100.31086290585291</v>
          </cell>
          <cell r="X88">
            <v>100.31402141339737</v>
          </cell>
          <cell r="Y88">
            <v>100.27516340016295</v>
          </cell>
          <cell r="Z88">
            <v>100.26572253679862</v>
          </cell>
          <cell r="AA88">
            <v>100.27417929194132</v>
          </cell>
          <cell r="AB88">
            <v>100.20491386691097</v>
          </cell>
          <cell r="AC88">
            <v>100.12677377156339</v>
          </cell>
          <cell r="AD88">
            <v>100.06570464055915</v>
          </cell>
          <cell r="AE88">
            <v>100</v>
          </cell>
          <cell r="AF88">
            <v>99.974740349201326</v>
          </cell>
          <cell r="AG88">
            <v>99.861354573954017</v>
          </cell>
          <cell r="AH88">
            <v>99.786274573306457</v>
          </cell>
          <cell r="AI88">
            <v>99.727113238708128</v>
          </cell>
          <cell r="AJ88">
            <v>99.537644814694843</v>
          </cell>
          <cell r="AK88">
            <v>99.405497568139381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  <cell r="DC88">
            <v>0</v>
          </cell>
          <cell r="DD88">
            <v>0</v>
          </cell>
          <cell r="DE88">
            <v>0</v>
          </cell>
          <cell r="DF88">
            <v>0</v>
          </cell>
          <cell r="DG88">
            <v>0</v>
          </cell>
          <cell r="DH88">
            <v>0</v>
          </cell>
          <cell r="DI88">
            <v>0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T88">
            <v>0</v>
          </cell>
          <cell r="DU88">
            <v>0</v>
          </cell>
          <cell r="DV88">
            <v>0</v>
          </cell>
          <cell r="DW88">
            <v>0</v>
          </cell>
          <cell r="DX88">
            <v>0</v>
          </cell>
          <cell r="DY88">
            <v>0</v>
          </cell>
          <cell r="DZ88">
            <v>0</v>
          </cell>
          <cell r="EA88">
            <v>0</v>
          </cell>
          <cell r="EB88">
            <v>0</v>
          </cell>
          <cell r="EC88">
            <v>0</v>
          </cell>
          <cell r="ED88">
            <v>0</v>
          </cell>
          <cell r="EE88">
            <v>0</v>
          </cell>
          <cell r="EF88">
            <v>0</v>
          </cell>
          <cell r="EG88">
            <v>0</v>
          </cell>
          <cell r="EH88">
            <v>0</v>
          </cell>
          <cell r="EI88">
            <v>0</v>
          </cell>
          <cell r="EJ88">
            <v>0</v>
          </cell>
          <cell r="EK88">
            <v>0</v>
          </cell>
          <cell r="EL88">
            <v>0</v>
          </cell>
          <cell r="EM88">
            <v>0</v>
          </cell>
          <cell r="EN88">
            <v>0</v>
          </cell>
          <cell r="EO88">
            <v>0</v>
          </cell>
          <cell r="EP88">
            <v>0</v>
          </cell>
          <cell r="EQ88">
            <v>0</v>
          </cell>
          <cell r="ER88">
            <v>0</v>
          </cell>
          <cell r="ES88">
            <v>0</v>
          </cell>
          <cell r="ET88">
            <v>0</v>
          </cell>
          <cell r="EU88">
            <v>0</v>
          </cell>
          <cell r="EV88">
            <v>0</v>
          </cell>
          <cell r="EW88">
            <v>0</v>
          </cell>
          <cell r="EX88">
            <v>0</v>
          </cell>
          <cell r="EY88">
            <v>0</v>
          </cell>
          <cell r="EZ88">
            <v>0</v>
          </cell>
          <cell r="FA88">
            <v>0</v>
          </cell>
          <cell r="FB88">
            <v>0</v>
          </cell>
          <cell r="FC88">
            <v>0</v>
          </cell>
          <cell r="FD88">
            <v>0</v>
          </cell>
          <cell r="FE88">
            <v>0</v>
          </cell>
          <cell r="FF88">
            <v>0</v>
          </cell>
          <cell r="FG88">
            <v>0</v>
          </cell>
          <cell r="FH88">
            <v>0</v>
          </cell>
          <cell r="FI88">
            <v>0</v>
          </cell>
          <cell r="FJ88">
            <v>0</v>
          </cell>
          <cell r="FK88">
            <v>0</v>
          </cell>
          <cell r="FL88">
            <v>0</v>
          </cell>
          <cell r="FM88">
            <v>0</v>
          </cell>
          <cell r="FN88">
            <v>0</v>
          </cell>
          <cell r="FO88">
            <v>0</v>
          </cell>
          <cell r="FP88">
            <v>0</v>
          </cell>
          <cell r="FQ88">
            <v>0</v>
          </cell>
          <cell r="FR88">
            <v>0</v>
          </cell>
          <cell r="FS88">
            <v>0</v>
          </cell>
          <cell r="FT88">
            <v>0</v>
          </cell>
          <cell r="FU88">
            <v>0</v>
          </cell>
          <cell r="FV88">
            <v>0</v>
          </cell>
          <cell r="FW88">
            <v>0</v>
          </cell>
          <cell r="FX88">
            <v>0</v>
          </cell>
          <cell r="FY88">
            <v>0</v>
          </cell>
          <cell r="FZ88">
            <v>0</v>
          </cell>
          <cell r="GA88">
            <v>0</v>
          </cell>
          <cell r="GB88">
            <v>0</v>
          </cell>
          <cell r="GC88">
            <v>0</v>
          </cell>
          <cell r="GD88">
            <v>0</v>
          </cell>
          <cell r="GE88">
            <v>0</v>
          </cell>
          <cell r="GF88">
            <v>0</v>
          </cell>
          <cell r="GG88">
            <v>0</v>
          </cell>
          <cell r="GH88">
            <v>0</v>
          </cell>
          <cell r="GI88">
            <v>0</v>
          </cell>
          <cell r="GJ88">
            <v>0</v>
          </cell>
          <cell r="GK88">
            <v>0</v>
          </cell>
          <cell r="GL88">
            <v>0</v>
          </cell>
          <cell r="GM88">
            <v>0</v>
          </cell>
          <cell r="GN88">
            <v>0</v>
          </cell>
          <cell r="GO88">
            <v>0</v>
          </cell>
          <cell r="GP88">
            <v>0</v>
          </cell>
          <cell r="GQ88">
            <v>0</v>
          </cell>
          <cell r="GR88">
            <v>0</v>
          </cell>
          <cell r="GS88">
            <v>0</v>
          </cell>
          <cell r="GT88">
            <v>0</v>
          </cell>
          <cell r="GU88">
            <v>0</v>
          </cell>
          <cell r="GV88">
            <v>0</v>
          </cell>
          <cell r="GW88">
            <v>0</v>
          </cell>
          <cell r="GX88">
            <v>0</v>
          </cell>
          <cell r="GY88">
            <v>0</v>
          </cell>
          <cell r="GZ88">
            <v>0</v>
          </cell>
          <cell r="HA88">
            <v>0</v>
          </cell>
          <cell r="HB88">
            <v>0</v>
          </cell>
          <cell r="HC88">
            <v>0</v>
          </cell>
          <cell r="HD88">
            <v>0</v>
          </cell>
          <cell r="HE88">
            <v>0</v>
          </cell>
          <cell r="HF88">
            <v>0</v>
          </cell>
          <cell r="HG88">
            <v>0</v>
          </cell>
          <cell r="HH88">
            <v>0</v>
          </cell>
          <cell r="HI88">
            <v>0</v>
          </cell>
          <cell r="HJ88">
            <v>0</v>
          </cell>
          <cell r="HK88">
            <v>0</v>
          </cell>
          <cell r="HL88">
            <v>0</v>
          </cell>
          <cell r="HM88">
            <v>0</v>
          </cell>
          <cell r="HN88">
            <v>0</v>
          </cell>
          <cell r="HO88">
            <v>0</v>
          </cell>
          <cell r="HP88">
            <v>0</v>
          </cell>
          <cell r="HQ88">
            <v>0</v>
          </cell>
          <cell r="HR88">
            <v>0</v>
          </cell>
          <cell r="HS88">
            <v>0</v>
          </cell>
          <cell r="HT88">
            <v>0</v>
          </cell>
          <cell r="HU88">
            <v>0</v>
          </cell>
          <cell r="HV88">
            <v>0</v>
          </cell>
          <cell r="HW88">
            <v>0</v>
          </cell>
          <cell r="HX88">
            <v>0</v>
          </cell>
          <cell r="HY88">
            <v>0</v>
          </cell>
          <cell r="HZ88">
            <v>0</v>
          </cell>
          <cell r="IA88">
            <v>0</v>
          </cell>
          <cell r="IB88">
            <v>0</v>
          </cell>
          <cell r="IC88">
            <v>0</v>
          </cell>
          <cell r="ID88">
            <v>0</v>
          </cell>
          <cell r="IE88">
            <v>0</v>
          </cell>
          <cell r="IF88">
            <v>0</v>
          </cell>
          <cell r="IG88">
            <v>0</v>
          </cell>
          <cell r="IH88">
            <v>0</v>
          </cell>
          <cell r="II88">
            <v>0</v>
          </cell>
          <cell r="IJ88">
            <v>0</v>
          </cell>
          <cell r="IK88">
            <v>0</v>
          </cell>
          <cell r="IL88">
            <v>0</v>
          </cell>
          <cell r="IM88">
            <v>0</v>
          </cell>
          <cell r="IN88">
            <v>0</v>
          </cell>
          <cell r="IO88">
            <v>0</v>
          </cell>
          <cell r="IP88">
            <v>0</v>
          </cell>
          <cell r="IQ88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1">
          <cell r="A1" t="str">
            <v>지역구분</v>
          </cell>
          <cell r="B1" t="str">
            <v>시도명</v>
          </cell>
          <cell r="C1" t="str">
            <v>하부권역</v>
          </cell>
          <cell r="D1" t="str">
            <v>시군구명</v>
          </cell>
          <cell r="E1" t="str">
            <v>구명</v>
          </cell>
          <cell r="F1" t="str">
            <v>code</v>
          </cell>
          <cell r="G1" t="str">
            <v>통계량</v>
          </cell>
          <cell r="H1" t="str">
            <v>'12.5.7</v>
          </cell>
          <cell r="I1" t="str">
            <v>'12.5.14</v>
          </cell>
          <cell r="J1" t="str">
            <v>'12.5.21</v>
          </cell>
          <cell r="K1" t="str">
            <v>'12.5.28</v>
          </cell>
          <cell r="L1" t="str">
            <v>'12.6.4</v>
          </cell>
          <cell r="M1" t="str">
            <v>'12.6.11</v>
          </cell>
          <cell r="N1" t="str">
            <v>'12.6.18</v>
          </cell>
          <cell r="O1" t="str">
            <v>'12.6.25</v>
          </cell>
          <cell r="P1" t="str">
            <v>'12.7.2</v>
          </cell>
          <cell r="Q1" t="str">
            <v>'12.7.9</v>
          </cell>
          <cell r="R1" t="str">
            <v>'12.7.16</v>
          </cell>
          <cell r="S1" t="str">
            <v>'12.7.23</v>
          </cell>
          <cell r="T1" t="str">
            <v>'12.7.30</v>
          </cell>
          <cell r="U1" t="str">
            <v>'12.8.6</v>
          </cell>
          <cell r="V1" t="str">
            <v>'12.8.13</v>
          </cell>
          <cell r="W1" t="str">
            <v>'12.8.20</v>
          </cell>
          <cell r="X1" t="str">
            <v>'12.8.27</v>
          </cell>
          <cell r="Y1" t="str">
            <v>'12.9.3</v>
          </cell>
          <cell r="Z1" t="str">
            <v>'12.9.10</v>
          </cell>
          <cell r="AA1" t="str">
            <v>'12.9.17</v>
          </cell>
          <cell r="AB1" t="str">
            <v>'12.9.24</v>
          </cell>
          <cell r="AC1" t="str">
            <v>'12.10.1</v>
          </cell>
          <cell r="AD1" t="str">
            <v>'12.10.8</v>
          </cell>
          <cell r="AE1" t="str">
            <v>'12.10.15</v>
          </cell>
          <cell r="AF1" t="str">
            <v>'12.10.22</v>
          </cell>
          <cell r="AG1" t="str">
            <v>'12.10.29</v>
          </cell>
          <cell r="AH1" t="str">
            <v>'12.11.5</v>
          </cell>
          <cell r="AI1" t="str">
            <v>'12.11.12</v>
          </cell>
          <cell r="AJ1" t="str">
            <v>'12.11.19</v>
          </cell>
          <cell r="AK1" t="str">
            <v>'12.11.26</v>
          </cell>
          <cell r="AL1" t="str">
            <v>'12.12.3</v>
          </cell>
          <cell r="AM1" t="str">
            <v>'12.12.10</v>
          </cell>
          <cell r="AN1" t="str">
            <v>'12.12.17</v>
          </cell>
          <cell r="AO1" t="str">
            <v>'12.12.24</v>
          </cell>
          <cell r="AP1" t="str">
            <v>'12.12.31</v>
          </cell>
          <cell r="AQ1" t="str">
            <v>'13.1.7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목차"/>
      <sheetName val="요약"/>
      <sheetName val="이용자 유의사항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마치며"/>
      <sheetName val="14"/>
      <sheetName val="15"/>
      <sheetName val="16"/>
      <sheetName val="17"/>
      <sheetName val="매매"/>
      <sheetName val="전세"/>
      <sheetName val="규모"/>
      <sheetName val="연령"/>
      <sheetName val="수급동향"/>
      <sheetName val="cv"/>
    </sheetNames>
    <sheetDataSet>
      <sheetData sheetId="0"/>
      <sheetData sheetId="1">
        <row r="88">
          <cell r="A88" t="str">
            <v xml:space="preserve">제주 </v>
          </cell>
          <cell r="B88">
            <v>102.3619562143903</v>
          </cell>
          <cell r="C88">
            <v>102.27922468783663</v>
          </cell>
          <cell r="D88">
            <v>102.14152977105863</v>
          </cell>
          <cell r="E88">
            <v>102.13176254126118</v>
          </cell>
          <cell r="F88">
            <v>101.84732287019392</v>
          </cell>
          <cell r="G88">
            <v>101.66945201245932</v>
          </cell>
          <cell r="H88">
            <v>101.68801979592273</v>
          </cell>
          <cell r="I88">
            <v>101.41459217174497</v>
          </cell>
          <cell r="J88">
            <v>101.35823610133113</v>
          </cell>
          <cell r="K88">
            <v>101.082418663043</v>
          </cell>
          <cell r="L88">
            <v>100.9276939749508</v>
          </cell>
          <cell r="M88">
            <v>100.92280316298637</v>
          </cell>
          <cell r="N88">
            <v>100.8729762753438</v>
          </cell>
          <cell r="O88">
            <v>100.79443189345908</v>
          </cell>
          <cell r="P88">
            <v>100.60467981690721</v>
          </cell>
          <cell r="Q88">
            <v>100.51631003768898</v>
          </cell>
          <cell r="R88">
            <v>100.41630746616501</v>
          </cell>
          <cell r="S88">
            <v>100.35163263819391</v>
          </cell>
          <cell r="T88">
            <v>100.30009055033183</v>
          </cell>
          <cell r="U88">
            <v>100.26401510934937</v>
          </cell>
          <cell r="V88">
            <v>100.25556392559486</v>
          </cell>
          <cell r="W88">
            <v>100.31086290585291</v>
          </cell>
          <cell r="X88">
            <v>100.31402141339737</v>
          </cell>
          <cell r="Y88">
            <v>100.27516340016295</v>
          </cell>
          <cell r="Z88">
            <v>100.26572253679862</v>
          </cell>
          <cell r="AA88">
            <v>100.27417929194132</v>
          </cell>
          <cell r="AB88">
            <v>100.20491386691097</v>
          </cell>
          <cell r="AC88">
            <v>100.12677377156339</v>
          </cell>
          <cell r="AD88">
            <v>100.06570464055915</v>
          </cell>
          <cell r="AE88">
            <v>100</v>
          </cell>
          <cell r="AF88">
            <v>99.974740349201326</v>
          </cell>
          <cell r="AG88">
            <v>99.861354573954017</v>
          </cell>
          <cell r="AH88">
            <v>99.786274573306457</v>
          </cell>
          <cell r="AI88">
            <v>99.727113238708128</v>
          </cell>
          <cell r="AJ88">
            <v>99.537644814694843</v>
          </cell>
          <cell r="AK88">
            <v>99.405497568139381</v>
          </cell>
          <cell r="AL88">
            <v>99.303568543371995</v>
          </cell>
          <cell r="AM88">
            <v>99.205962037185941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  <cell r="DC88">
            <v>0</v>
          </cell>
          <cell r="DD88">
            <v>0</v>
          </cell>
          <cell r="DE88">
            <v>0</v>
          </cell>
          <cell r="DF88">
            <v>0</v>
          </cell>
          <cell r="DG88">
            <v>0</v>
          </cell>
          <cell r="DH88">
            <v>0</v>
          </cell>
          <cell r="DI88">
            <v>0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T88">
            <v>0</v>
          </cell>
          <cell r="DU88">
            <v>0</v>
          </cell>
          <cell r="DV88">
            <v>0</v>
          </cell>
          <cell r="DW88">
            <v>0</v>
          </cell>
          <cell r="DX88">
            <v>0</v>
          </cell>
          <cell r="DY88">
            <v>0</v>
          </cell>
          <cell r="DZ88">
            <v>0</v>
          </cell>
          <cell r="EA88">
            <v>0</v>
          </cell>
          <cell r="EB88">
            <v>0</v>
          </cell>
          <cell r="EC88">
            <v>0</v>
          </cell>
          <cell r="ED88">
            <v>0</v>
          </cell>
          <cell r="EE88">
            <v>0</v>
          </cell>
          <cell r="EF88">
            <v>0</v>
          </cell>
          <cell r="EG88">
            <v>0</v>
          </cell>
          <cell r="EH88">
            <v>0</v>
          </cell>
          <cell r="EI88">
            <v>0</v>
          </cell>
          <cell r="EJ88">
            <v>0</v>
          </cell>
          <cell r="EK88">
            <v>0</v>
          </cell>
          <cell r="EL88">
            <v>0</v>
          </cell>
          <cell r="EM88">
            <v>0</v>
          </cell>
          <cell r="EN88">
            <v>0</v>
          </cell>
          <cell r="EO88">
            <v>0</v>
          </cell>
          <cell r="EP88">
            <v>0</v>
          </cell>
          <cell r="EQ88">
            <v>0</v>
          </cell>
          <cell r="ER88">
            <v>0</v>
          </cell>
          <cell r="ES88">
            <v>0</v>
          </cell>
          <cell r="ET88">
            <v>0</v>
          </cell>
          <cell r="EU88">
            <v>0</v>
          </cell>
          <cell r="EV88">
            <v>0</v>
          </cell>
          <cell r="EW88">
            <v>0</v>
          </cell>
          <cell r="EX88">
            <v>0</v>
          </cell>
          <cell r="EY88">
            <v>0</v>
          </cell>
          <cell r="EZ88">
            <v>0</v>
          </cell>
          <cell r="FA88">
            <v>0</v>
          </cell>
          <cell r="FB88">
            <v>0</v>
          </cell>
          <cell r="FC88">
            <v>0</v>
          </cell>
          <cell r="FD88">
            <v>0</v>
          </cell>
          <cell r="FE88">
            <v>0</v>
          </cell>
          <cell r="FF88">
            <v>0</v>
          </cell>
          <cell r="FG88">
            <v>0</v>
          </cell>
          <cell r="FH88">
            <v>0</v>
          </cell>
          <cell r="FI88">
            <v>0</v>
          </cell>
          <cell r="FJ88">
            <v>0</v>
          </cell>
          <cell r="FK88">
            <v>0</v>
          </cell>
          <cell r="FL88">
            <v>0</v>
          </cell>
          <cell r="FM88">
            <v>0</v>
          </cell>
          <cell r="FN88">
            <v>0</v>
          </cell>
          <cell r="FO88">
            <v>0</v>
          </cell>
          <cell r="FP88">
            <v>0</v>
          </cell>
          <cell r="FQ88">
            <v>0</v>
          </cell>
          <cell r="FR88">
            <v>0</v>
          </cell>
          <cell r="FS88">
            <v>0</v>
          </cell>
          <cell r="FT88">
            <v>0</v>
          </cell>
          <cell r="FU88">
            <v>0</v>
          </cell>
          <cell r="FV88">
            <v>0</v>
          </cell>
          <cell r="FW88">
            <v>0</v>
          </cell>
          <cell r="FX88">
            <v>0</v>
          </cell>
          <cell r="FY88">
            <v>0</v>
          </cell>
          <cell r="FZ88">
            <v>0</v>
          </cell>
          <cell r="GA88">
            <v>0</v>
          </cell>
          <cell r="GB88">
            <v>0</v>
          </cell>
          <cell r="GC88">
            <v>0</v>
          </cell>
          <cell r="GD88">
            <v>0</v>
          </cell>
          <cell r="GE88">
            <v>0</v>
          </cell>
          <cell r="GF88">
            <v>0</v>
          </cell>
          <cell r="GG88">
            <v>0</v>
          </cell>
          <cell r="GH88">
            <v>0</v>
          </cell>
          <cell r="GI88">
            <v>0</v>
          </cell>
          <cell r="GJ88">
            <v>0</v>
          </cell>
          <cell r="GK88">
            <v>0</v>
          </cell>
          <cell r="GL88">
            <v>0</v>
          </cell>
          <cell r="GM88">
            <v>0</v>
          </cell>
          <cell r="GN88">
            <v>0</v>
          </cell>
          <cell r="GO88">
            <v>0</v>
          </cell>
          <cell r="GP88">
            <v>0</v>
          </cell>
          <cell r="GQ88">
            <v>0</v>
          </cell>
          <cell r="GR88">
            <v>0</v>
          </cell>
          <cell r="GS88">
            <v>0</v>
          </cell>
          <cell r="GT88">
            <v>0</v>
          </cell>
          <cell r="GU88">
            <v>0</v>
          </cell>
          <cell r="GV88">
            <v>0</v>
          </cell>
          <cell r="GW88">
            <v>0</v>
          </cell>
          <cell r="GX88">
            <v>0</v>
          </cell>
          <cell r="GY88">
            <v>0</v>
          </cell>
          <cell r="GZ88">
            <v>0</v>
          </cell>
          <cell r="HA88">
            <v>0</v>
          </cell>
          <cell r="HB88">
            <v>0</v>
          </cell>
          <cell r="HC88">
            <v>0</v>
          </cell>
          <cell r="HD88">
            <v>0</v>
          </cell>
          <cell r="HE88">
            <v>0</v>
          </cell>
          <cell r="HF88">
            <v>0</v>
          </cell>
          <cell r="HG88">
            <v>0</v>
          </cell>
          <cell r="HH88">
            <v>0</v>
          </cell>
          <cell r="HI88">
            <v>0</v>
          </cell>
          <cell r="HJ88">
            <v>0</v>
          </cell>
          <cell r="HK88">
            <v>0</v>
          </cell>
          <cell r="HL88">
            <v>0</v>
          </cell>
          <cell r="HM88">
            <v>0</v>
          </cell>
          <cell r="HN88">
            <v>0</v>
          </cell>
          <cell r="HO88">
            <v>0</v>
          </cell>
          <cell r="HP88">
            <v>0</v>
          </cell>
          <cell r="HQ88">
            <v>0</v>
          </cell>
          <cell r="HR88">
            <v>0</v>
          </cell>
          <cell r="HS88">
            <v>0</v>
          </cell>
          <cell r="HT88">
            <v>0</v>
          </cell>
          <cell r="HU88">
            <v>0</v>
          </cell>
          <cell r="HV88">
            <v>0</v>
          </cell>
          <cell r="HW88">
            <v>0</v>
          </cell>
          <cell r="HX88">
            <v>0</v>
          </cell>
          <cell r="HY88">
            <v>0</v>
          </cell>
          <cell r="HZ88">
            <v>0</v>
          </cell>
          <cell r="IA88">
            <v>0</v>
          </cell>
          <cell r="IB88">
            <v>0</v>
          </cell>
          <cell r="IC88">
            <v>0</v>
          </cell>
          <cell r="ID88">
            <v>0</v>
          </cell>
          <cell r="IE88">
            <v>0</v>
          </cell>
          <cell r="IF88">
            <v>0</v>
          </cell>
          <cell r="IG88">
            <v>0</v>
          </cell>
          <cell r="IH88">
            <v>0</v>
          </cell>
          <cell r="II88">
            <v>0</v>
          </cell>
          <cell r="IJ88">
            <v>0</v>
          </cell>
          <cell r="IK88">
            <v>0</v>
          </cell>
          <cell r="IL88">
            <v>0</v>
          </cell>
          <cell r="IM88">
            <v>0</v>
          </cell>
          <cell r="IN88">
            <v>0</v>
          </cell>
          <cell r="IO88">
            <v>0</v>
          </cell>
          <cell r="IP88">
            <v>0</v>
          </cell>
          <cell r="IQ88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1">
          <cell r="A1" t="str">
            <v>지역구분</v>
          </cell>
          <cell r="B1" t="str">
            <v>시도명</v>
          </cell>
          <cell r="C1" t="str">
            <v>하부권역</v>
          </cell>
          <cell r="D1" t="str">
            <v>시군구명</v>
          </cell>
          <cell r="E1" t="str">
            <v>구명</v>
          </cell>
          <cell r="F1" t="str">
            <v>code</v>
          </cell>
          <cell r="G1" t="str">
            <v>통계량</v>
          </cell>
          <cell r="H1" t="str">
            <v>'12.5.7</v>
          </cell>
          <cell r="I1" t="str">
            <v>'12.5.14</v>
          </cell>
          <cell r="J1" t="str">
            <v>'12.5.21</v>
          </cell>
          <cell r="K1" t="str">
            <v>'12.5.28</v>
          </cell>
          <cell r="L1" t="str">
            <v>'12.6.4</v>
          </cell>
          <cell r="M1" t="str">
            <v>'12.6.11</v>
          </cell>
          <cell r="N1" t="str">
            <v>'12.6.18</v>
          </cell>
          <cell r="O1" t="str">
            <v>'12.6.25</v>
          </cell>
          <cell r="P1" t="str">
            <v>'12.7.2</v>
          </cell>
          <cell r="Q1" t="str">
            <v>'12.7.9</v>
          </cell>
          <cell r="R1" t="str">
            <v>'12.7.16</v>
          </cell>
          <cell r="S1" t="str">
            <v>'12.7.23</v>
          </cell>
          <cell r="T1" t="str">
            <v>'12.7.30</v>
          </cell>
          <cell r="U1" t="str">
            <v>'12.8.6</v>
          </cell>
          <cell r="V1" t="str">
            <v>'12.8.13</v>
          </cell>
          <cell r="W1" t="str">
            <v>'12.8.20</v>
          </cell>
          <cell r="X1" t="str">
            <v>'12.8.27</v>
          </cell>
          <cell r="Y1" t="str">
            <v>'12.9.3</v>
          </cell>
          <cell r="Z1" t="str">
            <v>'12.9.10</v>
          </cell>
          <cell r="AA1" t="str">
            <v>'12.9.17</v>
          </cell>
          <cell r="AB1" t="str">
            <v>'12.9.24</v>
          </cell>
          <cell r="AC1" t="str">
            <v>'12.10.1</v>
          </cell>
          <cell r="AD1" t="str">
            <v>'12.10.8</v>
          </cell>
          <cell r="AE1" t="str">
            <v>'12.10.15</v>
          </cell>
          <cell r="AF1" t="str">
            <v>'12.10.22</v>
          </cell>
          <cell r="AG1" t="str">
            <v>'12.10.29</v>
          </cell>
          <cell r="AH1" t="str">
            <v>'12.11.5</v>
          </cell>
          <cell r="AI1" t="str">
            <v>'12.11.12</v>
          </cell>
          <cell r="AJ1" t="str">
            <v>'12.11.19</v>
          </cell>
          <cell r="AK1" t="str">
            <v>'12.11.26</v>
          </cell>
          <cell r="AL1" t="str">
            <v>'12.12.3</v>
          </cell>
          <cell r="AM1" t="str">
            <v>'12.12.10</v>
          </cell>
          <cell r="AN1" t="str">
            <v>'12.12.17</v>
          </cell>
          <cell r="AO1" t="str">
            <v>'12.12.24</v>
          </cell>
          <cell r="AP1" t="str">
            <v>'12.12.31</v>
          </cell>
          <cell r="AQ1" t="str">
            <v>'13.1.7</v>
          </cell>
          <cell r="AR1" t="str">
            <v>'13.1.14</v>
          </cell>
          <cell r="AS1" t="str">
            <v>'13.1.21</v>
          </cell>
        </row>
      </sheetData>
      <sheetData sheetId="22"/>
      <sheetData sheetId="23"/>
      <sheetData sheetId="24"/>
      <sheetData sheetId="25">
        <row r="3">
          <cell r="L3">
            <v>83.648908857509625</v>
          </cell>
          <cell r="M3">
            <v>106.70731707317074</v>
          </cell>
          <cell r="N3">
            <v>49.342105263157912</v>
          </cell>
          <cell r="O3">
            <v>62.435815147625163</v>
          </cell>
        </row>
        <row r="4">
          <cell r="L4">
            <v>73.664362036455074</v>
          </cell>
          <cell r="M4">
            <v>108.86235072281583</v>
          </cell>
          <cell r="N4">
            <v>42.300439974858584</v>
          </cell>
          <cell r="O4">
            <v>62.97925832809554</v>
          </cell>
        </row>
        <row r="6">
          <cell r="L6">
            <v>92.441140024783138</v>
          </cell>
          <cell r="M6">
            <v>104.95662949194549</v>
          </cell>
          <cell r="N6">
            <v>54.275092936802977</v>
          </cell>
          <cell r="O6">
            <v>58.983890954151171</v>
          </cell>
        </row>
        <row r="7">
          <cell r="L7">
            <v>95.565092989985686</v>
          </cell>
          <cell r="M7">
            <v>103.79113018597997</v>
          </cell>
          <cell r="N7">
            <v>58.082975679542209</v>
          </cell>
          <cell r="O7">
            <v>63.948497854077253</v>
          </cell>
        </row>
        <row r="8">
          <cell r="L8">
            <v>71.326164874551978</v>
          </cell>
          <cell r="M8">
            <v>112.27598566308244</v>
          </cell>
          <cell r="N8">
            <v>30.107526881720428</v>
          </cell>
          <cell r="O8">
            <v>57.437275985663078</v>
          </cell>
        </row>
        <row r="9">
          <cell r="L9">
            <v>74.823943661971839</v>
          </cell>
          <cell r="M9">
            <v>115.84507042253522</v>
          </cell>
          <cell r="N9">
            <v>37.676056338028168</v>
          </cell>
          <cell r="O9">
            <v>65.66901408450704</v>
          </cell>
        </row>
        <row r="10">
          <cell r="L10">
            <v>61.53846153846154</v>
          </cell>
          <cell r="M10">
            <v>140.38461538461539</v>
          </cell>
          <cell r="N10">
            <v>20.192307692307686</v>
          </cell>
          <cell r="O10">
            <v>59.61538461538462</v>
          </cell>
        </row>
        <row r="11">
          <cell r="L11">
            <v>81.142857142857139</v>
          </cell>
          <cell r="M11">
            <v>102.57142857142858</v>
          </cell>
          <cell r="N11">
            <v>48</v>
          </cell>
          <cell r="O11">
            <v>70</v>
          </cell>
        </row>
        <row r="12">
          <cell r="L12">
            <v>67.543859649122808</v>
          </cell>
          <cell r="M12">
            <v>134.21052631578948</v>
          </cell>
          <cell r="N12">
            <v>21.92982456140351</v>
          </cell>
          <cell r="O12">
            <v>57.894736842105274</v>
          </cell>
        </row>
        <row r="13">
          <cell r="L13">
            <v>67.700729927007302</v>
          </cell>
          <cell r="M13">
            <v>108.57664233576642</v>
          </cell>
          <cell r="N13">
            <v>22.262773722627738</v>
          </cell>
          <cell r="O13">
            <v>48.905109489051092</v>
          </cell>
        </row>
        <row r="14">
          <cell r="L14">
            <v>68.910256410256423</v>
          </cell>
          <cell r="M14">
            <v>100.32051282051282</v>
          </cell>
          <cell r="N14">
            <v>13.461538461538463</v>
          </cell>
          <cell r="O14">
            <v>34.294871794871788</v>
          </cell>
        </row>
        <row r="16">
          <cell r="L16">
            <v>77.920560747663544</v>
          </cell>
          <cell r="M16">
            <v>106.83411214953271</v>
          </cell>
          <cell r="N16">
            <v>53.329439252336449</v>
          </cell>
          <cell r="O16">
            <v>70.327102803738327</v>
          </cell>
        </row>
        <row r="20">
          <cell r="L20">
            <v>70.238095238095241</v>
          </cell>
          <cell r="M20">
            <v>113.0952380952381</v>
          </cell>
          <cell r="N20">
            <v>45.238095238095241</v>
          </cell>
          <cell r="O20">
            <v>69.642857142857139</v>
          </cell>
        </row>
        <row r="21">
          <cell r="L21">
            <v>100</v>
          </cell>
          <cell r="M21">
            <v>117.24137931034483</v>
          </cell>
          <cell r="N21">
            <v>58.620689655172406</v>
          </cell>
          <cell r="O21">
            <v>56.896551724137936</v>
          </cell>
        </row>
        <row r="22">
          <cell r="L22">
            <v>65.966386554621863</v>
          </cell>
          <cell r="M22">
            <v>100.4201680672269</v>
          </cell>
          <cell r="N22">
            <v>52.521008403361343</v>
          </cell>
          <cell r="O22">
            <v>70.588235294117652</v>
          </cell>
        </row>
        <row r="23">
          <cell r="L23">
            <v>79.577464788732399</v>
          </cell>
          <cell r="M23">
            <v>115.49295774647888</v>
          </cell>
          <cell r="N23">
            <v>50.70422535211268</v>
          </cell>
          <cell r="O23">
            <v>102.8169014084507</v>
          </cell>
        </row>
        <row r="24">
          <cell r="L24">
            <v>60.451977401129945</v>
          </cell>
          <cell r="M24">
            <v>107.90960451977402</v>
          </cell>
          <cell r="N24">
            <v>27.401129943502823</v>
          </cell>
          <cell r="O24">
            <v>44.915254237288124</v>
          </cell>
        </row>
        <row r="25">
          <cell r="L25">
            <v>77.435064935064943</v>
          </cell>
          <cell r="M25">
            <v>103.8961038961039</v>
          </cell>
          <cell r="N25">
            <v>47.077922077922082</v>
          </cell>
          <cell r="O25">
            <v>60.551948051948052</v>
          </cell>
        </row>
        <row r="26">
          <cell r="L26">
            <v>67.266187050359719</v>
          </cell>
          <cell r="M26">
            <v>106.11510791366908</v>
          </cell>
          <cell r="N26">
            <v>33.093525179856115</v>
          </cell>
          <cell r="O26">
            <v>44.964028776978424</v>
          </cell>
        </row>
        <row r="27">
          <cell r="L27">
            <v>72.023809523809518</v>
          </cell>
          <cell r="M27">
            <v>97.61904761904762</v>
          </cell>
          <cell r="N27">
            <v>53.571428571428569</v>
          </cell>
          <cell r="O27">
            <v>75</v>
          </cell>
        </row>
        <row r="28">
          <cell r="L28">
            <v>99.411764705882348</v>
          </cell>
          <cell r="M28">
            <v>106.47058823529412</v>
          </cell>
          <cell r="N28">
            <v>63.529411764705884</v>
          </cell>
          <cell r="O28">
            <v>71.764705882352928</v>
          </cell>
        </row>
        <row r="29">
          <cell r="L29">
            <v>97.727272727272734</v>
          </cell>
          <cell r="M29">
            <v>100.90909090909091</v>
          </cell>
          <cell r="N29">
            <v>31.818181818181824</v>
          </cell>
          <cell r="O29">
            <v>34.090909090909101</v>
          </cell>
        </row>
        <row r="30">
          <cell r="L30">
            <v>99.137931034482762</v>
          </cell>
          <cell r="M30">
            <v>100.86206896551724</v>
          </cell>
          <cell r="N30">
            <v>65.517241379310349</v>
          </cell>
          <cell r="O30">
            <v>60.344827586206897</v>
          </cell>
        </row>
        <row r="31">
          <cell r="L31">
            <v>107.80346820809248</v>
          </cell>
          <cell r="M31">
            <v>112.71676300578035</v>
          </cell>
          <cell r="N31">
            <v>69.653179190751445</v>
          </cell>
          <cell r="O31">
            <v>70.520231213872833</v>
          </cell>
        </row>
        <row r="32">
          <cell r="L32">
            <v>98.5</v>
          </cell>
          <cell r="M32">
            <v>104</v>
          </cell>
          <cell r="N32">
            <v>61.5</v>
          </cell>
          <cell r="O32">
            <v>60</v>
          </cell>
        </row>
        <row r="33">
          <cell r="L33">
            <v>107.89473684210526</v>
          </cell>
          <cell r="M33">
            <v>107.89473684210526</v>
          </cell>
          <cell r="N33">
            <v>107.89473684210526</v>
          </cell>
          <cell r="O33">
            <v>107.89473684210526</v>
          </cell>
        </row>
        <row r="34">
          <cell r="L34">
            <v>95.070422535211264</v>
          </cell>
          <cell r="M34">
            <v>106.33802816901409</v>
          </cell>
          <cell r="N34">
            <v>54.225352112676063</v>
          </cell>
          <cell r="O34">
            <v>73.943661971830977</v>
          </cell>
        </row>
        <row r="35">
          <cell r="L35">
            <v>98.125</v>
          </cell>
          <cell r="M35">
            <v>103.75</v>
          </cell>
          <cell r="N35">
            <v>61.875</v>
          </cell>
          <cell r="O35">
            <v>58.125</v>
          </cell>
        </row>
        <row r="36">
          <cell r="L36">
            <v>98.039215686274517</v>
          </cell>
          <cell r="M36">
            <v>110.29411764705883</v>
          </cell>
          <cell r="N36">
            <v>45.098039215686271</v>
          </cell>
          <cell r="O36">
            <v>46.078431372549019</v>
          </cell>
        </row>
        <row r="37">
          <cell r="L37">
            <v>84.337349397590373</v>
          </cell>
          <cell r="M37">
            <v>92.168674698795186</v>
          </cell>
          <cell r="N37">
            <v>50.000000000000007</v>
          </cell>
          <cell r="O37">
            <v>52.409638554216869</v>
          </cell>
        </row>
        <row r="38">
          <cell r="L38">
            <v>99.382716049382722</v>
          </cell>
          <cell r="M38">
            <v>99.382716049382722</v>
          </cell>
          <cell r="N38">
            <v>89.506172839506178</v>
          </cell>
          <cell r="O38">
            <v>93.827160493827165</v>
          </cell>
        </row>
        <row r="39">
          <cell r="L39">
            <v>101.32743362831859</v>
          </cell>
          <cell r="M39">
            <v>112.83185840707964</v>
          </cell>
          <cell r="N39">
            <v>73.451327433628322</v>
          </cell>
          <cell r="O39">
            <v>74.336283185840699</v>
          </cell>
        </row>
        <row r="40">
          <cell r="L40">
            <v>93.959731543624159</v>
          </cell>
          <cell r="M40">
            <v>101.00671140939598</v>
          </cell>
          <cell r="N40">
            <v>48.993288590604024</v>
          </cell>
          <cell r="O40">
            <v>62.75167785234899</v>
          </cell>
        </row>
        <row r="41">
          <cell r="L41">
            <v>85</v>
          </cell>
          <cell r="M41">
            <v>97.5</v>
          </cell>
          <cell r="N41">
            <v>10</v>
          </cell>
          <cell r="O41">
            <v>20</v>
          </cell>
        </row>
        <row r="42">
          <cell r="L42">
            <v>86.6869918699187</v>
          </cell>
          <cell r="M42">
            <v>105.48780487804878</v>
          </cell>
          <cell r="N42">
            <v>49.44105691056911</v>
          </cell>
          <cell r="O42">
            <v>56.453252032520332</v>
          </cell>
        </row>
        <row r="43">
          <cell r="L43">
            <v>85.852090032154351</v>
          </cell>
          <cell r="M43">
            <v>105.46623794212218</v>
          </cell>
          <cell r="N43">
            <v>55.466237942122184</v>
          </cell>
          <cell r="O43">
            <v>67.459807073954977</v>
          </cell>
        </row>
      </sheetData>
      <sheetData sheetId="26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요약1"/>
      <sheetName val="요약2"/>
      <sheetName val="지수1"/>
      <sheetName val="지수2"/>
      <sheetName val="매매지수"/>
      <sheetName val="전세지수"/>
      <sheetName val="지수3"/>
      <sheetName val="지수4"/>
      <sheetName val="규모매매1"/>
      <sheetName val="규모매매2"/>
      <sheetName val="규모매매3"/>
      <sheetName val="규모매매지수"/>
      <sheetName val="연령매매1"/>
      <sheetName val="연령매매2"/>
      <sheetName val="연령매매3"/>
      <sheetName val="연령매매지수"/>
      <sheetName val="규모전세1"/>
      <sheetName val="규모전세2"/>
      <sheetName val="규모전세3"/>
      <sheetName val="규모전세지수"/>
      <sheetName val="연령전세1"/>
      <sheetName val="연령전세2"/>
      <sheetName val="연령전세3"/>
      <sheetName val="연령전세지수"/>
      <sheetName val="듀토1"/>
      <sheetName val="듀토2"/>
      <sheetName val="D매매지수"/>
      <sheetName val="D전세지수"/>
      <sheetName val="가격1"/>
      <sheetName val="가격2"/>
      <sheetName val="가격3"/>
      <sheetName val="가격4"/>
      <sheetName val="가격5"/>
      <sheetName val="평균"/>
      <sheetName val="중위"/>
      <sheetName val="평균단위"/>
      <sheetName val="중위단위"/>
      <sheetName val="동향1"/>
      <sheetName val="동향2"/>
      <sheetName val="수급동향"/>
      <sheetName val="CV1"/>
      <sheetName val="CV2"/>
      <sheetName val="CV"/>
      <sheetName val="CV3"/>
      <sheetName val="CV4"/>
      <sheetName val="규모CV"/>
      <sheetName val="5분위28"/>
      <sheetName val="5분위배수"/>
      <sheetName val="PIR1"/>
      <sheetName val="PIR2"/>
      <sheetName val="PIR"/>
      <sheetName val="HAI_국민"/>
      <sheetName val="보급률"/>
      <sheetName val="개요"/>
    </sheetNames>
    <sheetDataSet>
      <sheetData sheetId="0" refreshError="1"/>
      <sheetData sheetId="1" refreshError="1"/>
      <sheetData sheetId="2" refreshError="1"/>
      <sheetData sheetId="3" refreshError="1"/>
      <sheetData sheetId="4">
        <row r="6">
          <cell r="A6" t="str">
            <v>시도</v>
          </cell>
          <cell r="B6" t="str">
            <v>서울</v>
          </cell>
          <cell r="F6">
            <v>5</v>
          </cell>
          <cell r="G6" t="str">
            <v>종합</v>
          </cell>
          <cell r="H6" t="str">
            <v>5종합</v>
          </cell>
          <cell r="I6">
            <v>100.00191328360619</v>
          </cell>
          <cell r="J6">
            <v>100.44443399738577</v>
          </cell>
          <cell r="K6">
            <v>100.75045774044186</v>
          </cell>
          <cell r="L6">
            <v>100.92089181933133</v>
          </cell>
          <cell r="M6">
            <v>100.8697964129378</v>
          </cell>
          <cell r="N6">
            <v>100.86040402190204</v>
          </cell>
          <cell r="O6">
            <v>100.68373930440737</v>
          </cell>
          <cell r="P6">
            <v>100.6762212204174</v>
          </cell>
          <cell r="Q6">
            <v>100.68587538172464</v>
          </cell>
          <cell r="R6">
            <v>100.63513528000981</v>
          </cell>
          <cell r="S6">
            <v>100.45902689810957</v>
          </cell>
          <cell r="T6">
            <v>100.16420422672212</v>
          </cell>
          <cell r="U6">
            <v>100</v>
          </cell>
          <cell r="V6">
            <v>99.857084890354116</v>
          </cell>
          <cell r="W6">
            <v>99.5271296387875</v>
          </cell>
          <cell r="X6">
            <v>99.045428532040702</v>
          </cell>
          <cell r="Y6">
            <v>98.658018793758799</v>
          </cell>
          <cell r="Z6">
            <v>98.168721824615758</v>
          </cell>
          <cell r="AA6">
            <v>97.720149322261179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요약"/>
      <sheetName val="매매"/>
      <sheetName val="전세"/>
      <sheetName val="수급거래"/>
      <sheetName val="개요"/>
      <sheetName val="매매_거래량"/>
      <sheetName val="작업장"/>
      <sheetName val="지역유형매매"/>
      <sheetName val="지역유형전세"/>
      <sheetName val="계절조정매매"/>
      <sheetName val="계절조정전세"/>
      <sheetName val="규모매매"/>
      <sheetName val="규모전세"/>
      <sheetName val="연령매매"/>
      <sheetName val="연령전세"/>
      <sheetName val="수급동향"/>
      <sheetName val="중위"/>
      <sheetName val="평균"/>
      <sheetName val="단위평균"/>
      <sheetName val="단위중위"/>
      <sheetName val="5분위"/>
      <sheetName val="매매대비전세"/>
      <sheetName val="장기평균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>
        <row r="1">
          <cell r="A1" t="str">
            <v>지역구분</v>
          </cell>
        </row>
      </sheetData>
      <sheetData sheetId="8">
        <row r="1">
          <cell r="A1" t="str">
            <v>지역구분</v>
          </cell>
        </row>
        <row r="2">
          <cell r="I2">
            <v>37926</v>
          </cell>
          <cell r="J2">
            <v>37956</v>
          </cell>
          <cell r="K2">
            <v>37987</v>
          </cell>
          <cell r="L2">
            <v>38018</v>
          </cell>
          <cell r="M2">
            <v>38047</v>
          </cell>
          <cell r="N2">
            <v>38078</v>
          </cell>
          <cell r="O2">
            <v>38108</v>
          </cell>
          <cell r="P2">
            <v>38139</v>
          </cell>
          <cell r="Q2">
            <v>38169</v>
          </cell>
          <cell r="R2">
            <v>38200</v>
          </cell>
          <cell r="S2">
            <v>38231</v>
          </cell>
          <cell r="T2">
            <v>38261</v>
          </cell>
          <cell r="U2">
            <v>38292</v>
          </cell>
          <cell r="V2">
            <v>38322</v>
          </cell>
          <cell r="W2">
            <v>38353</v>
          </cell>
          <cell r="X2">
            <v>38384</v>
          </cell>
          <cell r="Y2">
            <v>38412</v>
          </cell>
          <cell r="Z2">
            <v>38443</v>
          </cell>
          <cell r="AA2">
            <v>38473</v>
          </cell>
          <cell r="AB2">
            <v>38504</v>
          </cell>
          <cell r="AC2">
            <v>38534</v>
          </cell>
          <cell r="AD2">
            <v>38565</v>
          </cell>
          <cell r="AE2">
            <v>38596</v>
          </cell>
          <cell r="AF2">
            <v>38626</v>
          </cell>
          <cell r="AG2">
            <v>38657</v>
          </cell>
          <cell r="AH2">
            <v>38687</v>
          </cell>
          <cell r="AI2">
            <v>38718</v>
          </cell>
          <cell r="AJ2">
            <v>38749</v>
          </cell>
          <cell r="AK2">
            <v>38777</v>
          </cell>
          <cell r="AL2">
            <v>38808</v>
          </cell>
          <cell r="AM2">
            <v>38838</v>
          </cell>
          <cell r="AN2">
            <v>38869</v>
          </cell>
          <cell r="AO2">
            <v>38899</v>
          </cell>
          <cell r="AP2">
            <v>38930</v>
          </cell>
          <cell r="AQ2">
            <v>38961</v>
          </cell>
          <cell r="AR2">
            <v>38991</v>
          </cell>
          <cell r="AS2">
            <v>39022</v>
          </cell>
          <cell r="AT2">
            <v>39052</v>
          </cell>
          <cell r="AU2">
            <v>39083</v>
          </cell>
          <cell r="AV2">
            <v>39114</v>
          </cell>
          <cell r="AW2">
            <v>39142</v>
          </cell>
          <cell r="AX2">
            <v>39173</v>
          </cell>
          <cell r="AY2">
            <v>39203</v>
          </cell>
          <cell r="AZ2">
            <v>39234</v>
          </cell>
          <cell r="BA2">
            <v>39264</v>
          </cell>
          <cell r="BB2">
            <v>39295</v>
          </cell>
          <cell r="BC2">
            <v>39326</v>
          </cell>
          <cell r="BD2">
            <v>39356</v>
          </cell>
          <cell r="BE2">
            <v>39387</v>
          </cell>
          <cell r="BF2">
            <v>39417</v>
          </cell>
          <cell r="BG2">
            <v>39448</v>
          </cell>
          <cell r="BH2">
            <v>39479</v>
          </cell>
          <cell r="BI2">
            <v>39508</v>
          </cell>
          <cell r="BJ2">
            <v>39539</v>
          </cell>
          <cell r="BK2">
            <v>39569</v>
          </cell>
          <cell r="BL2">
            <v>39600</v>
          </cell>
          <cell r="BM2">
            <v>39630</v>
          </cell>
          <cell r="BN2">
            <v>39661</v>
          </cell>
          <cell r="BO2">
            <v>39692</v>
          </cell>
          <cell r="BP2">
            <v>39722</v>
          </cell>
          <cell r="BQ2">
            <v>39753</v>
          </cell>
          <cell r="BR2">
            <v>39783</v>
          </cell>
          <cell r="BS2">
            <v>39814</v>
          </cell>
          <cell r="BT2">
            <v>39845</v>
          </cell>
          <cell r="BU2">
            <v>39873</v>
          </cell>
          <cell r="BV2">
            <v>39904</v>
          </cell>
          <cell r="BW2">
            <v>39934</v>
          </cell>
          <cell r="BX2">
            <v>39965</v>
          </cell>
          <cell r="BY2">
            <v>39995</v>
          </cell>
          <cell r="BZ2">
            <v>40026</v>
          </cell>
          <cell r="CA2">
            <v>40057</v>
          </cell>
          <cell r="CB2">
            <v>40087</v>
          </cell>
          <cell r="CC2">
            <v>40118</v>
          </cell>
          <cell r="CD2">
            <v>40148</v>
          </cell>
          <cell r="CE2">
            <v>40179</v>
          </cell>
          <cell r="CF2">
            <v>40210</v>
          </cell>
          <cell r="CG2">
            <v>40238</v>
          </cell>
          <cell r="CH2">
            <v>40269</v>
          </cell>
          <cell r="CI2">
            <v>40299</v>
          </cell>
          <cell r="CJ2">
            <v>40330</v>
          </cell>
          <cell r="CK2">
            <v>40360</v>
          </cell>
          <cell r="CL2">
            <v>40391</v>
          </cell>
          <cell r="CM2">
            <v>40422</v>
          </cell>
          <cell r="CN2">
            <v>40452</v>
          </cell>
          <cell r="CO2">
            <v>40483</v>
          </cell>
          <cell r="CP2">
            <v>40513</v>
          </cell>
          <cell r="CQ2">
            <v>40544</v>
          </cell>
          <cell r="CR2">
            <v>40575</v>
          </cell>
          <cell r="CS2">
            <v>40603</v>
          </cell>
          <cell r="CT2">
            <v>40634</v>
          </cell>
          <cell r="CU2">
            <v>40664</v>
          </cell>
          <cell r="CV2">
            <v>40695</v>
          </cell>
          <cell r="CW2">
            <v>40725</v>
          </cell>
          <cell r="CX2">
            <v>40756</v>
          </cell>
          <cell r="CY2">
            <v>40787</v>
          </cell>
          <cell r="CZ2">
            <v>40817</v>
          </cell>
          <cell r="DA2">
            <v>40848</v>
          </cell>
          <cell r="DB2">
            <v>40878</v>
          </cell>
          <cell r="DC2">
            <v>40909</v>
          </cell>
          <cell r="DD2">
            <v>40940</v>
          </cell>
          <cell r="DE2">
            <v>40969</v>
          </cell>
          <cell r="DF2">
            <v>41000</v>
          </cell>
          <cell r="DG2">
            <v>41030</v>
          </cell>
          <cell r="DH2">
            <v>41061</v>
          </cell>
          <cell r="DI2">
            <v>41091</v>
          </cell>
          <cell r="DJ2">
            <v>41122</v>
          </cell>
          <cell r="DK2">
            <v>41153</v>
          </cell>
          <cell r="DL2">
            <v>41183</v>
          </cell>
          <cell r="DM2">
            <v>41214</v>
          </cell>
          <cell r="DN2">
            <v>41244</v>
          </cell>
        </row>
      </sheetData>
      <sheetData sheetId="9">
        <row r="1">
          <cell r="A1" t="str">
            <v>지역구분</v>
          </cell>
        </row>
      </sheetData>
      <sheetData sheetId="10">
        <row r="1">
          <cell r="A1" t="str">
            <v>지역구분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Relationship Id="rId4" Type="http://schemas.openxmlformats.org/officeDocument/2006/relationships/comments" Target="../comments1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4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5.bin"/><Relationship Id="rId4" Type="http://schemas.openxmlformats.org/officeDocument/2006/relationships/comments" Target="../comments2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8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9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0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1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2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3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4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5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6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7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8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30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1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2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3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4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hyperlink" Target="http://www.standardandpoors.com/" TargetMode="External"/><Relationship Id="rId2" Type="http://schemas.openxmlformats.org/officeDocument/2006/relationships/hyperlink" Target="http://www5.statcan.gc.ca/cansim/a26?lang=eng&amp;retrLang=eng&amp;id=3270046&amp;paSer=&amp;pattern=&amp;stByVal=1&amp;p1=1&amp;p2=37&amp;tabMode=dataTable&amp;csid=" TargetMode="External"/><Relationship Id="rId1" Type="http://schemas.openxmlformats.org/officeDocument/2006/relationships/hyperlink" Target="http://fdc.soufun.com/" TargetMode="External"/><Relationship Id="rId4" Type="http://schemas.openxmlformats.org/officeDocument/2006/relationships/printerSettings" Target="../printerSettings/printerSettings40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4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K53"/>
  <sheetViews>
    <sheetView showGridLines="0" tabSelected="1" view="pageLayout" zoomScaleNormal="115" workbookViewId="0">
      <selection activeCell="D1" sqref="D1"/>
    </sheetView>
  </sheetViews>
  <sheetFormatPr defaultColWidth="10" defaultRowHeight="12.75"/>
  <cols>
    <col min="1" max="5" width="9.42578125" style="78" customWidth="1"/>
    <col min="6" max="6" width="2.85546875" style="78" customWidth="1"/>
    <col min="7" max="10" width="9.42578125" style="78" customWidth="1"/>
    <col min="11" max="11" width="5.7109375" style="78" customWidth="1"/>
    <col min="12" max="16384" width="10" style="78"/>
  </cols>
  <sheetData>
    <row r="2" spans="1:3" ht="18.75" customHeight="1">
      <c r="A2" s="117" t="s">
        <v>1765</v>
      </c>
    </row>
    <row r="3" spans="1:3" ht="15" customHeight="1"/>
    <row r="4" spans="1:3" s="83" customFormat="1" ht="15" customHeight="1"/>
    <row r="5" spans="1:3" ht="15" customHeight="1"/>
    <row r="6" spans="1:3" ht="15" customHeight="1"/>
    <row r="7" spans="1:3" ht="15" customHeight="1"/>
    <row r="8" spans="1:3" ht="15" customHeight="1"/>
    <row r="9" spans="1:3" s="101" customFormat="1" ht="15" customHeight="1">
      <c r="C9" s="102"/>
    </row>
    <row r="10" spans="1:3" s="103" customFormat="1" ht="15" customHeight="1"/>
    <row r="11" spans="1:3" s="103" customFormat="1" ht="15" customHeight="1"/>
    <row r="12" spans="1:3" s="103" customFormat="1" ht="15" customHeight="1"/>
    <row r="13" spans="1:3" s="103" customFormat="1" ht="15" customHeight="1"/>
    <row r="14" spans="1:3" s="103" customFormat="1" ht="15" customHeight="1"/>
    <row r="15" spans="1:3" s="103" customFormat="1" ht="15" customHeight="1"/>
    <row r="16" spans="1:3" s="103" customFormat="1" ht="15" customHeight="1"/>
    <row r="17" s="103" customFormat="1" ht="15" customHeight="1"/>
    <row r="18" s="103" customFormat="1" ht="15" customHeight="1"/>
    <row r="19" s="103" customFormat="1" ht="15" customHeight="1"/>
    <row r="20" s="103" customFormat="1" ht="15" customHeight="1"/>
    <row r="21" s="103" customFormat="1" ht="15" customHeight="1"/>
    <row r="22" s="103" customFormat="1" ht="15" customHeight="1"/>
    <row r="23" s="103" customFormat="1" ht="15" customHeight="1"/>
    <row r="24" s="103" customFormat="1" ht="15" customHeight="1"/>
    <row r="25" s="103" customFormat="1" ht="15" customHeight="1"/>
    <row r="26" s="103" customFormat="1" ht="15" customHeight="1"/>
    <row r="27" s="103" customFormat="1" ht="15" customHeight="1"/>
    <row r="28" s="103" customFormat="1" ht="15" customHeight="1"/>
    <row r="29" s="103" customFormat="1" ht="15" customHeight="1"/>
    <row r="30" s="103" customFormat="1" ht="15" customHeight="1"/>
    <row r="31" s="103" customFormat="1" ht="15" customHeight="1"/>
    <row r="32" s="103" customFormat="1" ht="15" customHeight="1"/>
    <row r="33" spans="1:11" s="103" customFormat="1" ht="15" customHeight="1"/>
    <row r="34" spans="1:11" s="103" customFormat="1" ht="15" customHeight="1"/>
    <row r="35" spans="1:11" s="103" customFormat="1" ht="15" customHeight="1"/>
    <row r="36" spans="1:11" s="103" customFormat="1" ht="15" customHeight="1"/>
    <row r="37" spans="1:11" s="103" customFormat="1" ht="15" customHeight="1"/>
    <row r="38" spans="1:11" s="103" customFormat="1" ht="15" customHeight="1"/>
    <row r="39" spans="1:11" s="103" customFormat="1" ht="15" customHeight="1"/>
    <row r="40" spans="1:11" s="103" customFormat="1" ht="15" customHeight="1"/>
    <row r="41" spans="1:11" s="103" customFormat="1" ht="15" customHeight="1"/>
    <row r="42" spans="1:11" s="103" customFormat="1" ht="15" customHeight="1"/>
    <row r="43" spans="1:11" s="103" customFormat="1" ht="15" customHeight="1">
      <c r="A43" s="1312" t="s">
        <v>1764</v>
      </c>
      <c r="B43" s="1313"/>
      <c r="C43" s="1313"/>
      <c r="D43" s="1313"/>
      <c r="E43" s="1313"/>
      <c r="F43" s="1313"/>
      <c r="G43" s="1313"/>
      <c r="H43" s="1313"/>
      <c r="I43" s="1313"/>
      <c r="J43" s="1313"/>
      <c r="K43" s="1314"/>
    </row>
    <row r="44" spans="1:11" s="103" customFormat="1" ht="15" customHeight="1">
      <c r="A44" s="1315"/>
      <c r="B44" s="1316"/>
      <c r="C44" s="1316"/>
      <c r="D44" s="1316"/>
      <c r="E44" s="1316"/>
      <c r="F44" s="1316"/>
      <c r="G44" s="1316"/>
      <c r="H44" s="1316"/>
      <c r="I44" s="1316"/>
      <c r="J44" s="1316"/>
      <c r="K44" s="1317"/>
    </row>
    <row r="45" spans="1:11" s="103" customFormat="1" ht="15" customHeight="1"/>
    <row r="46" spans="1:11" s="103" customFormat="1" ht="15" customHeight="1"/>
    <row r="47" spans="1:11" s="103" customFormat="1" ht="15" customHeight="1"/>
    <row r="48" spans="1:11" s="103" customFormat="1" ht="15" customHeight="1"/>
    <row r="49" s="103" customFormat="1" ht="9.75" customHeight="1"/>
    <row r="50" s="103" customFormat="1" ht="9.75" customHeight="1"/>
    <row r="51" ht="9.75" customHeight="1"/>
    <row r="52" ht="12" customHeight="1"/>
    <row r="53" ht="12" customHeight="1"/>
  </sheetData>
  <mergeCells count="1">
    <mergeCell ref="A43:K44"/>
  </mergeCells>
  <phoneticPr fontId="16" type="noConversion"/>
  <pageMargins left="0.51181102362204722" right="0.51181102362204722" top="0.74803149606299213" bottom="0.74803149606299213" header="0.31496062992125984" footer="0.31496062992125984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00FF"/>
  </sheetPr>
  <dimension ref="A2:E76"/>
  <sheetViews>
    <sheetView showGridLines="0" topLeftCell="A4" workbookViewId="0">
      <selection activeCell="A54" sqref="A54:C54"/>
    </sheetView>
  </sheetViews>
  <sheetFormatPr defaultColWidth="9" defaultRowHeight="13.5"/>
  <cols>
    <col min="1" max="1" width="3.5703125" customWidth="1"/>
    <col min="2" max="2" width="20.7109375" customWidth="1"/>
    <col min="3" max="3" width="16.7109375" customWidth="1"/>
    <col min="4" max="4" width="22.7109375" customWidth="1"/>
    <col min="5" max="5" width="25.5703125" style="23" customWidth="1"/>
    <col min="6" max="6" width="10.140625" customWidth="1"/>
  </cols>
  <sheetData>
    <row r="2" spans="1:5" ht="19.5" thickBot="1">
      <c r="A2" s="1322" t="s">
        <v>1757</v>
      </c>
      <c r="B2" s="1322"/>
      <c r="C2" s="137"/>
      <c r="D2" s="137"/>
      <c r="E2" s="138"/>
    </row>
    <row r="3" spans="1:5" ht="14.25" thickTop="1"/>
    <row r="7" spans="1:5">
      <c r="A7" s="1323" t="s">
        <v>1686</v>
      </c>
      <c r="B7" s="1323"/>
      <c r="C7" s="1323"/>
      <c r="D7" s="1323"/>
    </row>
    <row r="8" spans="1:5">
      <c r="A8" s="1323" t="s">
        <v>1687</v>
      </c>
      <c r="B8" s="1323"/>
      <c r="C8" s="1323"/>
      <c r="D8" s="1323"/>
    </row>
    <row r="9" spans="1:5">
      <c r="A9" s="75"/>
      <c r="B9" s="75"/>
      <c r="C9" s="75"/>
      <c r="D9" s="75"/>
    </row>
    <row r="10" spans="1:5">
      <c r="A10" s="75"/>
      <c r="B10" s="75"/>
      <c r="C10" s="75"/>
      <c r="D10" s="75"/>
    </row>
    <row r="11" spans="1:5" ht="17.25" thickBot="1">
      <c r="A11" s="1320" t="s">
        <v>1804</v>
      </c>
      <c r="B11" s="1320"/>
    </row>
    <row r="12" spans="1:5" s="136" customFormat="1" ht="5.0999999999999996" customHeight="1" thickTop="1">
      <c r="A12" s="134"/>
      <c r="B12" s="135"/>
      <c r="C12" s="135"/>
      <c r="D12" s="135"/>
      <c r="E12" s="135"/>
    </row>
    <row r="13" spans="1:5" ht="14.1" customHeight="1">
      <c r="A13" t="s">
        <v>2011</v>
      </c>
    </row>
    <row r="14" spans="1:5" s="136" customFormat="1" ht="14.1" customHeight="1">
      <c r="A14" s="134"/>
      <c r="B14" s="135" t="s">
        <v>1828</v>
      </c>
      <c r="C14" s="135" t="s">
        <v>1744</v>
      </c>
      <c r="D14" s="135" t="s">
        <v>1745</v>
      </c>
      <c r="E14" s="135" t="s">
        <v>1746</v>
      </c>
    </row>
    <row r="15" spans="1:5" s="136" customFormat="1" ht="5.0999999999999996" customHeight="1">
      <c r="A15" s="134"/>
      <c r="B15" s="135"/>
      <c r="C15" s="135"/>
      <c r="D15" s="135"/>
      <c r="E15" s="135"/>
    </row>
    <row r="16" spans="1:5" s="23" customFormat="1" ht="14.1" customHeight="1">
      <c r="A16" t="s">
        <v>2012</v>
      </c>
    </row>
    <row r="17" spans="1:5" s="23" customFormat="1" ht="14.1" customHeight="1">
      <c r="A17" s="134"/>
      <c r="B17" s="148" t="s">
        <v>1829</v>
      </c>
      <c r="C17" s="74" t="s">
        <v>1747</v>
      </c>
      <c r="D17" s="74" t="s">
        <v>1748</v>
      </c>
      <c r="E17" s="74" t="s">
        <v>1749</v>
      </c>
    </row>
    <row r="18" spans="1:5" s="136" customFormat="1" ht="5.0999999999999996" customHeight="1">
      <c r="A18" s="134"/>
      <c r="B18" s="135"/>
      <c r="C18" s="135"/>
      <c r="D18" s="135"/>
      <c r="E18" s="135"/>
    </row>
    <row r="19" spans="1:5" s="23" customFormat="1" ht="14.1" customHeight="1">
      <c r="A19" t="s">
        <v>2013</v>
      </c>
      <c r="E19" s="73"/>
    </row>
    <row r="20" spans="1:5" s="23" customFormat="1" ht="14.1" customHeight="1">
      <c r="A20" s="134"/>
      <c r="B20" s="135"/>
      <c r="C20" s="74" t="s">
        <v>1751</v>
      </c>
      <c r="D20" s="74" t="s">
        <v>1752</v>
      </c>
      <c r="E20" s="74" t="s">
        <v>1750</v>
      </c>
    </row>
    <row r="21" spans="1:5" s="136" customFormat="1" ht="5.0999999999999996" customHeight="1">
      <c r="A21" s="134"/>
      <c r="B21" s="135"/>
      <c r="C21" s="135"/>
      <c r="D21" s="135"/>
      <c r="E21" s="135"/>
    </row>
    <row r="22" spans="1:5" s="23" customFormat="1" ht="14.1" customHeight="1">
      <c r="A22" t="s">
        <v>2014</v>
      </c>
      <c r="E22" s="73"/>
    </row>
    <row r="23" spans="1:5" s="23" customFormat="1" ht="14.1" customHeight="1">
      <c r="A23" s="134"/>
      <c r="B23" s="135"/>
      <c r="C23" s="74" t="s">
        <v>1751</v>
      </c>
      <c r="D23" s="74" t="s">
        <v>1742</v>
      </c>
      <c r="E23" s="74" t="s">
        <v>1743</v>
      </c>
    </row>
    <row r="24" spans="1:5" s="136" customFormat="1" ht="5.0999999999999996" customHeight="1">
      <c r="A24" s="134"/>
      <c r="B24" s="135"/>
      <c r="C24" s="135"/>
      <c r="D24" s="135"/>
      <c r="E24" s="135"/>
    </row>
    <row r="25" spans="1:5" s="23" customFormat="1" ht="14.1" customHeight="1">
      <c r="A25" t="s">
        <v>2015</v>
      </c>
      <c r="E25" s="73"/>
    </row>
    <row r="26" spans="1:5" s="23" customFormat="1" ht="14.1" customHeight="1">
      <c r="A26" s="134"/>
      <c r="B26" s="135"/>
      <c r="C26" s="74" t="s">
        <v>1751</v>
      </c>
      <c r="D26" s="74" t="s">
        <v>1742</v>
      </c>
      <c r="E26" s="74" t="s">
        <v>1743</v>
      </c>
    </row>
    <row r="27" spans="1:5" s="136" customFormat="1" ht="5.0999999999999996" customHeight="1">
      <c r="A27" s="134"/>
      <c r="B27" s="135"/>
      <c r="C27" s="135"/>
      <c r="D27" s="135"/>
      <c r="E27" s="135"/>
    </row>
    <row r="28" spans="1:5" s="23" customFormat="1" ht="14.1" customHeight="1">
      <c r="A28" t="s">
        <v>2016</v>
      </c>
      <c r="E28" s="73"/>
    </row>
    <row r="29" spans="1:5" s="23" customFormat="1" ht="14.1" customHeight="1">
      <c r="A29" s="134"/>
      <c r="B29" s="135"/>
      <c r="C29" s="74" t="s">
        <v>1751</v>
      </c>
      <c r="D29" s="74" t="s">
        <v>1742</v>
      </c>
      <c r="E29" s="74" t="s">
        <v>1743</v>
      </c>
    </row>
    <row r="30" spans="1:5" s="136" customFormat="1" ht="5.0999999999999996" customHeight="1">
      <c r="A30" s="134"/>
      <c r="B30" s="135"/>
      <c r="C30" s="135"/>
      <c r="D30" s="135"/>
      <c r="E30" s="135"/>
    </row>
    <row r="31" spans="1:5" s="23" customFormat="1" ht="14.1" customHeight="1">
      <c r="A31" s="73" t="s">
        <v>2017</v>
      </c>
    </row>
    <row r="32" spans="1:5" s="23" customFormat="1" ht="14.1" customHeight="1">
      <c r="A32" s="134"/>
      <c r="B32" s="1318" t="s">
        <v>1753</v>
      </c>
      <c r="C32" s="1318"/>
      <c r="D32" s="74" t="s">
        <v>1754</v>
      </c>
      <c r="E32" s="135"/>
    </row>
    <row r="33" spans="1:5" s="136" customFormat="1" ht="5.0999999999999996" customHeight="1">
      <c r="A33" s="134"/>
      <c r="B33" s="135"/>
      <c r="C33" s="135"/>
      <c r="D33" s="135"/>
      <c r="E33" s="135"/>
    </row>
    <row r="34" spans="1:5" s="23" customFormat="1" ht="14.1" customHeight="1">
      <c r="A34" t="s">
        <v>2018</v>
      </c>
    </row>
    <row r="35" spans="1:5" s="23" customFormat="1" ht="14.1" customHeight="1">
      <c r="A35" s="134"/>
      <c r="B35" s="74" t="s">
        <v>1756</v>
      </c>
      <c r="C35" s="135"/>
      <c r="D35" s="74" t="s">
        <v>1755</v>
      </c>
      <c r="E35" s="135"/>
    </row>
    <row r="36" spans="1:5" s="136" customFormat="1" ht="5.0999999999999996" customHeight="1">
      <c r="A36" s="134"/>
      <c r="B36" s="135"/>
      <c r="C36" s="135"/>
      <c r="D36" s="135"/>
      <c r="E36" s="135"/>
    </row>
    <row r="37" spans="1:5" s="23" customFormat="1" ht="14.1" customHeight="1">
      <c r="A37" t="s">
        <v>2019</v>
      </c>
    </row>
    <row r="38" spans="1:5" s="23" customFormat="1" ht="14.1" customHeight="1">
      <c r="A38" s="134"/>
      <c r="B38" s="148" t="s">
        <v>1829</v>
      </c>
      <c r="C38" s="74" t="s">
        <v>1751</v>
      </c>
      <c r="D38" s="74" t="s">
        <v>1742</v>
      </c>
      <c r="E38" s="74" t="s">
        <v>1743</v>
      </c>
    </row>
    <row r="39" spans="1:5" s="136" customFormat="1" ht="5.0999999999999996" customHeight="1">
      <c r="A39" s="134"/>
      <c r="B39" s="135"/>
      <c r="C39" s="135"/>
      <c r="D39" s="135"/>
      <c r="E39" s="135"/>
    </row>
    <row r="40" spans="1:5" s="23" customFormat="1" ht="14.1" customHeight="1">
      <c r="A40" s="1321" t="s">
        <v>1863</v>
      </c>
      <c r="B40" s="1321"/>
      <c r="C40" s="1321"/>
      <c r="D40" s="1321"/>
      <c r="E40" s="1321"/>
    </row>
    <row r="41" spans="1:5" s="136" customFormat="1" ht="5.0999999999999996" customHeight="1">
      <c r="A41" s="134"/>
      <c r="B41" s="135"/>
      <c r="C41" s="135"/>
      <c r="D41" s="135"/>
      <c r="E41" s="135"/>
    </row>
    <row r="42" spans="1:5" s="23" customFormat="1" ht="14.1" customHeight="1">
      <c r="A42" s="1321" t="s">
        <v>1865</v>
      </c>
      <c r="B42" s="1321"/>
      <c r="C42" s="1321"/>
      <c r="D42" s="1321"/>
      <c r="E42" s="1321"/>
    </row>
    <row r="43" spans="1:5" s="136" customFormat="1" ht="5.0999999999999996" customHeight="1">
      <c r="A43" s="134"/>
      <c r="B43" s="135"/>
      <c r="C43" s="135"/>
      <c r="D43" s="135"/>
      <c r="E43" s="135"/>
    </row>
    <row r="44" spans="1:5" s="23" customFormat="1" ht="14.1" customHeight="1">
      <c r="A44" s="144" t="s">
        <v>1800</v>
      </c>
      <c r="B44" s="144"/>
      <c r="C44" s="144"/>
    </row>
    <row r="45" spans="1:5" s="136" customFormat="1" ht="5.0999999999999996" customHeight="1">
      <c r="A45" s="134"/>
      <c r="B45" s="135"/>
      <c r="C45" s="135"/>
      <c r="D45" s="135"/>
      <c r="E45" s="135"/>
    </row>
    <row r="46" spans="1:5" s="23" customFormat="1" ht="14.1" customHeight="1">
      <c r="A46" s="1319" t="s">
        <v>1801</v>
      </c>
      <c r="B46" s="1319"/>
      <c r="C46" s="1319"/>
    </row>
    <row r="47" spans="1:5" s="136" customFormat="1" ht="5.0999999999999996" customHeight="1">
      <c r="A47" s="134"/>
      <c r="B47" s="135"/>
      <c r="C47" s="135"/>
      <c r="D47" s="135"/>
      <c r="E47" s="135"/>
    </row>
    <row r="48" spans="1:5" s="23" customFormat="1" ht="14.1" customHeight="1">
      <c r="A48" t="s">
        <v>2030</v>
      </c>
    </row>
    <row r="49" spans="1:5" s="23" customFormat="1" ht="14.1" customHeight="1">
      <c r="A49" s="134"/>
      <c r="B49" s="148" t="s">
        <v>1829</v>
      </c>
      <c r="C49" s="74" t="s">
        <v>1751</v>
      </c>
      <c r="D49" s="74" t="s">
        <v>1752</v>
      </c>
      <c r="E49" s="74" t="s">
        <v>1743</v>
      </c>
    </row>
    <row r="50" spans="1:5" s="136" customFormat="1" ht="5.0999999999999996" customHeight="1">
      <c r="A50" s="134"/>
      <c r="B50" s="135"/>
      <c r="C50" s="135"/>
      <c r="D50" s="135"/>
      <c r="E50" s="135"/>
    </row>
    <row r="51" spans="1:5" s="136" customFormat="1" ht="5.0999999999999996" customHeight="1">
      <c r="A51" s="134"/>
      <c r="B51" s="135"/>
      <c r="C51" s="135"/>
      <c r="D51" s="135"/>
      <c r="E51" s="135"/>
    </row>
    <row r="52" spans="1:5" s="23" customFormat="1" ht="14.1" customHeight="1" thickBot="1">
      <c r="A52" s="1320" t="s">
        <v>1802</v>
      </c>
      <c r="B52" s="1320"/>
      <c r="C52" s="145"/>
    </row>
    <row r="53" spans="1:5" s="136" customFormat="1" ht="5.0999999999999996" customHeight="1" thickTop="1">
      <c r="A53" s="134"/>
      <c r="B53" s="135"/>
      <c r="C53" s="135"/>
      <c r="D53" s="135"/>
      <c r="E53" s="135"/>
    </row>
    <row r="54" spans="1:5" s="23" customFormat="1" ht="14.1" customHeight="1">
      <c r="A54" s="1318" t="s">
        <v>1864</v>
      </c>
      <c r="B54" s="1318"/>
      <c r="C54" s="1318"/>
    </row>
    <row r="55" spans="1:5" s="136" customFormat="1" ht="5.0999999999999996" customHeight="1">
      <c r="A55" s="134"/>
      <c r="B55" s="135"/>
      <c r="C55" s="135"/>
      <c r="D55" s="135"/>
      <c r="E55" s="135"/>
    </row>
    <row r="56" spans="1:5" s="23" customFormat="1" ht="14.1" customHeight="1">
      <c r="A56" s="1318" t="s">
        <v>2020</v>
      </c>
      <c r="B56" s="1318"/>
      <c r="C56" s="1318"/>
    </row>
    <row r="57" spans="1:5" s="136" customFormat="1" ht="5.0999999999999996" customHeight="1">
      <c r="A57" s="134"/>
      <c r="B57" s="135"/>
      <c r="C57" s="135"/>
      <c r="D57" s="135"/>
      <c r="E57" s="135"/>
    </row>
    <row r="58" spans="1:5" s="23" customFormat="1" ht="14.1" customHeight="1">
      <c r="A58" s="1272" t="s">
        <v>2031</v>
      </c>
      <c r="B58" s="148"/>
      <c r="C58" s="148"/>
      <c r="D58" s="148"/>
    </row>
    <row r="59" spans="1:5" s="23" customFormat="1" ht="14.1" customHeight="1">
      <c r="A59" s="74"/>
      <c r="B59" s="74"/>
      <c r="C59" s="74"/>
    </row>
    <row r="60" spans="1:5" ht="14.1" customHeight="1" thickBot="1"/>
    <row r="61" spans="1:5" ht="14.1" customHeight="1">
      <c r="A61" s="139"/>
      <c r="B61" s="139"/>
      <c r="C61" s="139"/>
      <c r="D61" s="139"/>
      <c r="E61" s="140"/>
    </row>
    <row r="62" spans="1:5" ht="14.1" customHeight="1"/>
    <row r="63" spans="1:5" ht="14.1" customHeight="1"/>
    <row r="64" spans="1:5" ht="14.1" customHeight="1"/>
    <row r="65" ht="14.1" customHeight="1"/>
    <row r="66" ht="14.1" customHeight="1"/>
    <row r="67" ht="14.1" customHeight="1"/>
    <row r="68" ht="14.1" customHeight="1"/>
    <row r="69" ht="14.1" customHeight="1"/>
    <row r="70" ht="14.1" customHeight="1"/>
    <row r="71" ht="14.1" customHeight="1"/>
    <row r="72" ht="14.1" customHeight="1"/>
    <row r="73" ht="14.1" customHeight="1"/>
    <row r="74" ht="17.100000000000001" customHeight="1"/>
    <row r="75" ht="17.100000000000001" customHeight="1"/>
    <row r="76" ht="17.100000000000001" customHeight="1"/>
  </sheetData>
  <mergeCells count="11">
    <mergeCell ref="A2:B2"/>
    <mergeCell ref="A7:D7"/>
    <mergeCell ref="A8:D8"/>
    <mergeCell ref="B32:C32"/>
    <mergeCell ref="A40:E40"/>
    <mergeCell ref="A54:C54"/>
    <mergeCell ref="A56:C56"/>
    <mergeCell ref="A46:C46"/>
    <mergeCell ref="A52:B52"/>
    <mergeCell ref="A11:B11"/>
    <mergeCell ref="A42:E42"/>
  </mergeCells>
  <phoneticPr fontId="16" type="noConversion"/>
  <hyperlinks>
    <hyperlink ref="A7" location="요약1!A1" display="통계요약1 : 지역 통계지표 시계열 추이"/>
    <hyperlink ref="A8:D8" location="요약2!A1" display="통계요약2 : 지역별 통계지표 비교"/>
    <hyperlink ref="B14" location="'1'!A1" display="종합"/>
    <hyperlink ref="C14" location="'1'!A1" display="아파트"/>
    <hyperlink ref="D14" location="'2'!A1" display="연립다세대"/>
    <hyperlink ref="E14" location="'2'!A1" display="단독주택"/>
    <hyperlink ref="A56" location="실질!A1" display="15. 실질주택가격지수"/>
    <hyperlink ref="A54:C54" location="부록1!A1" display="1. 주택거래량"/>
    <hyperlink ref="A56:C56" location="부록2!A1" display="2. 실질주택가격지수"/>
    <hyperlink ref="A58" location="실질!A1" display="15. 실질주택가격지수"/>
    <hyperlink ref="A58:C58" location="부록3!A1" display="3. 주택가격의 국제비교"/>
    <hyperlink ref="A42" location="'24'!A1" display="11. 5분위 주택가격 및 5분위배율"/>
    <hyperlink ref="B17" location="'3'!A1" display="종합 (Total)"/>
    <hyperlink ref="C17" location="'3'!A1" display="아파트 (Apartments)"/>
    <hyperlink ref="D17" location="'4'!A1" display="연립다세대 (Row houses)"/>
    <hyperlink ref="E17" location="'4'!A1" display="단독주택 (Detached houses)"/>
    <hyperlink ref="C20" location="'5'!A1" display="아파트 (Apartments)"/>
    <hyperlink ref="D20" location="'6'!A1" display="연립다세대 (Row houses)"/>
    <hyperlink ref="E20" location="'7'!A1" display="단독주택 (Detached houses)"/>
    <hyperlink ref="C23" location="'8'!A1" display="아파트 (Apartments)"/>
    <hyperlink ref="D23" location="'9'!A1" display="연립다세대 (Row houses)"/>
    <hyperlink ref="E23" location="'10'!A1" display="단독주택 (Detached houses)"/>
    <hyperlink ref="C26" location="'11'!A1" display="아파트 (Apartments)"/>
    <hyperlink ref="D26" location="'12'!A1" display="연립다세대 (Row houses)"/>
    <hyperlink ref="E26" location="'13'!A1" display="단독주택 (Detached houses)"/>
    <hyperlink ref="C29" location="'14'!A1" display="아파트 (Apartments)"/>
    <hyperlink ref="D29" location="'15'!A1" display="연립다세대 (Row houses)"/>
    <hyperlink ref="E29" location="'16'!A1" display="단독주택 (Detached houses)"/>
    <hyperlink ref="B32" location="'17'!A1" display="매매수급동향"/>
    <hyperlink ref="D32" location="'17'!A1" display="전세수급동향"/>
    <hyperlink ref="B35" location="'18'!A1" display="매매거래동향"/>
    <hyperlink ref="D35" location="'18'!A1" display="전세거래동향"/>
    <hyperlink ref="B38" location="'19'!A1" display="종합 (Total)"/>
    <hyperlink ref="C38" location="'20'!A1" display="아파트 (Apartments)"/>
    <hyperlink ref="D38" location="'21'!A1" display="연립다세대 (Row houses)"/>
    <hyperlink ref="E38" location="'22'!A1" display="단독주택 (Detached houses)"/>
    <hyperlink ref="B49" location="'CV1'!A1" display="종합 (Total)"/>
    <hyperlink ref="C49" location="'CV2'!A1" display="아파트 (Apartments)"/>
    <hyperlink ref="D49" location="'CV3'!A1" display="연립다세대 (Row houses)"/>
    <hyperlink ref="E49" location="'CV4'!A1" display="단독주택 (Detached houses)"/>
    <hyperlink ref="A40" location="'23'!A1" display="10. 매매가격 대비 전세가격 비"/>
    <hyperlink ref="A44:C44" location="'25'!A1" display="12. 주택구매력지수(HAI)"/>
    <hyperlink ref="A46:C46" location="'25'!C41" display="13. 소득 분위별 PIR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1">
    <tabColor rgb="FFFF0000"/>
  </sheetPr>
  <dimension ref="A1:AB116"/>
  <sheetViews>
    <sheetView showGridLines="0" workbookViewId="0">
      <pane ySplit="4" topLeftCell="A14" activePane="bottomLeft" state="frozen"/>
      <selection activeCell="I47" sqref="I47"/>
      <selection pane="bottomLeft" activeCell="B2" sqref="B2"/>
    </sheetView>
  </sheetViews>
  <sheetFormatPr defaultRowHeight="12"/>
  <cols>
    <col min="1" max="1" width="1.42578125" style="149" customWidth="1"/>
    <col min="2" max="2" width="12.7109375" style="151" bestFit="1" customWidth="1"/>
    <col min="3" max="3" width="9.140625" style="151"/>
    <col min="4" max="4" width="9.5703125" style="151" customWidth="1"/>
    <col min="5" max="5" width="9.7109375" style="151" hidden="1" customWidth="1"/>
    <col min="6" max="17" width="9.7109375" style="151" customWidth="1"/>
    <col min="18" max="18" width="10.5703125" style="151" bestFit="1" customWidth="1"/>
    <col min="19" max="19" width="9.140625" style="153"/>
    <col min="20" max="20" width="11" style="153" bestFit="1" customWidth="1"/>
    <col min="21" max="21" width="27.7109375" style="153" customWidth="1"/>
    <col min="22" max="22" width="22.5703125" style="153" bestFit="1" customWidth="1"/>
    <col min="23" max="23" width="9.140625" style="153"/>
    <col min="24" max="28" width="9.140625" style="154"/>
    <col min="29" max="16384" width="9.140625" style="151"/>
  </cols>
  <sheetData>
    <row r="1" spans="1:25" ht="18" customHeight="1">
      <c r="B1" s="150">
        <v>41487</v>
      </c>
      <c r="C1" s="150" t="s">
        <v>800</v>
      </c>
      <c r="K1" s="149"/>
      <c r="L1" s="149"/>
      <c r="P1" s="149">
        <v>1</v>
      </c>
      <c r="Q1" s="149">
        <v>1</v>
      </c>
      <c r="R1" s="152"/>
      <c r="W1" s="154"/>
    </row>
    <row r="2" spans="1:25" ht="11.1" customHeight="1">
      <c r="A2" s="149" t="s">
        <v>516</v>
      </c>
      <c r="B2" s="149">
        <v>1</v>
      </c>
      <c r="K2" s="149">
        <v>1</v>
      </c>
      <c r="L2" s="149"/>
      <c r="Q2" s="149">
        <v>12</v>
      </c>
      <c r="R2" s="152"/>
      <c r="T2" s="155" t="str">
        <f>B2&amp;CHOOSE(K2,"종합","아파트","연립다세대","단독주택")</f>
        <v>1종합</v>
      </c>
      <c r="U2" s="155" t="str">
        <f>$T$2&amp;C20</f>
        <v>1종합평균매매가격</v>
      </c>
      <c r="V2" s="155" t="str">
        <f>$T$2&amp;C36</f>
        <v>1종합평균전세가격</v>
      </c>
      <c r="W2" s="155"/>
      <c r="X2" s="149"/>
      <c r="Y2" s="149"/>
    </row>
    <row r="3" spans="1:25" ht="11.1" customHeight="1">
      <c r="A3" s="149" t="s">
        <v>521</v>
      </c>
      <c r="K3" s="149"/>
      <c r="L3" s="149"/>
      <c r="R3" s="152"/>
      <c r="T3" s="155"/>
      <c r="U3" s="155" t="str">
        <f>$T$2&amp;C21</f>
        <v>1종합평균단위매매가격</v>
      </c>
      <c r="V3" s="155" t="str">
        <f>$T$2&amp;C37</f>
        <v>1종합평균단위전세가격</v>
      </c>
      <c r="W3" s="149"/>
      <c r="X3" s="149"/>
      <c r="Y3" s="149"/>
    </row>
    <row r="4" spans="1:25" ht="11.1" customHeight="1">
      <c r="A4" s="149" t="s">
        <v>1537</v>
      </c>
      <c r="T4" s="155"/>
      <c r="U4" s="155"/>
      <c r="V4" s="155" t="str">
        <f>$T$2&amp;C22</f>
        <v>1종합중위매매가격</v>
      </c>
      <c r="W4" s="155" t="str">
        <f>$T$2&amp;C38</f>
        <v>1종합중위전세가격</v>
      </c>
      <c r="X4" s="149"/>
      <c r="Y4" s="149"/>
    </row>
    <row r="5" spans="1:25" ht="5.0999999999999996" customHeight="1">
      <c r="A5" s="149" t="s">
        <v>1534</v>
      </c>
      <c r="T5" s="155"/>
      <c r="U5" s="155"/>
      <c r="V5" s="155" t="str">
        <f>$T$2&amp;C23</f>
        <v>1종합중위단위매매가격</v>
      </c>
      <c r="W5" s="155" t="str">
        <f>$T$2&amp;C39</f>
        <v>1종합중위단위전세가격</v>
      </c>
      <c r="X5" s="149"/>
      <c r="Y5" s="149"/>
    </row>
    <row r="6" spans="1:25" ht="5.0999999999999996" customHeight="1" thickBot="1">
      <c r="A6" s="156" t="s">
        <v>853</v>
      </c>
      <c r="E6" s="157"/>
      <c r="T6" s="155"/>
      <c r="U6" s="155"/>
      <c r="V6" s="155"/>
      <c r="W6" s="155"/>
      <c r="X6" s="149"/>
      <c r="Y6" s="149"/>
    </row>
    <row r="7" spans="1:25" ht="14.1" customHeight="1" thickBot="1">
      <c r="A7" s="149" t="s">
        <v>525</v>
      </c>
      <c r="B7" s="158" t="s">
        <v>266</v>
      </c>
      <c r="C7" s="1336" t="s">
        <v>748</v>
      </c>
      <c r="D7" s="1337"/>
      <c r="E7" s="159">
        <f t="shared" ref="E7:P7" si="0">DATE(YEAR(F7),MONTH(F7)-1,1)</f>
        <v>41091</v>
      </c>
      <c r="F7" s="159">
        <f>DATE(YEAR(G7),MONTH(G7)-1,1)</f>
        <v>41122</v>
      </c>
      <c r="G7" s="159">
        <f t="shared" si="0"/>
        <v>41153</v>
      </c>
      <c r="H7" s="159">
        <f t="shared" si="0"/>
        <v>41183</v>
      </c>
      <c r="I7" s="159">
        <f t="shared" si="0"/>
        <v>41214</v>
      </c>
      <c r="J7" s="159">
        <f t="shared" si="0"/>
        <v>41244</v>
      </c>
      <c r="K7" s="159">
        <f t="shared" si="0"/>
        <v>41275</v>
      </c>
      <c r="L7" s="159">
        <f t="shared" si="0"/>
        <v>41306</v>
      </c>
      <c r="M7" s="159">
        <f t="shared" si="0"/>
        <v>41334</v>
      </c>
      <c r="N7" s="159">
        <f t="shared" si="0"/>
        <v>41365</v>
      </c>
      <c r="O7" s="159">
        <f t="shared" si="0"/>
        <v>41395</v>
      </c>
      <c r="P7" s="159">
        <f t="shared" si="0"/>
        <v>41426</v>
      </c>
      <c r="Q7" s="159">
        <f>DATE(YEAR(R7),MONTH(R7)-1,1)</f>
        <v>41456</v>
      </c>
      <c r="R7" s="160">
        <f>B1</f>
        <v>41487</v>
      </c>
      <c r="S7" s="161"/>
      <c r="T7" s="162"/>
      <c r="U7" s="162"/>
      <c r="V7" s="155" t="s">
        <v>1911</v>
      </c>
      <c r="W7" s="155" t="s">
        <v>1911</v>
      </c>
      <c r="X7" s="149"/>
      <c r="Y7" s="149"/>
    </row>
    <row r="8" spans="1:25" ht="11.25" customHeight="1" thickTop="1">
      <c r="A8" s="149" t="s">
        <v>724</v>
      </c>
      <c r="B8" s="1327" t="s">
        <v>1939</v>
      </c>
      <c r="C8" s="1339" t="s">
        <v>261</v>
      </c>
      <c r="D8" s="1339"/>
      <c r="E8" s="163">
        <f>IF(ISERROR(IF($P$1=1,E42,E75))=TRUE,"",IF($P$1=1,E42,E75))</f>
        <v>100.87337892498124</v>
      </c>
      <c r="F8" s="163">
        <f t="shared" ref="F8:R8" si="1">IF(ISERROR(IF($P$1=1,F42,F75))=TRUE,"",IF($P$1=1,F42,F75))</f>
        <v>100.58987900142604</v>
      </c>
      <c r="G8" s="163">
        <f t="shared" si="1"/>
        <v>100.35319141260423</v>
      </c>
      <c r="H8" s="163">
        <f t="shared" si="1"/>
        <v>100.16271194646403</v>
      </c>
      <c r="I8" s="163">
        <f t="shared" si="1"/>
        <v>100</v>
      </c>
      <c r="J8" s="163">
        <f t="shared" si="1"/>
        <v>99.78759807798653</v>
      </c>
      <c r="K8" s="163">
        <f t="shared" si="1"/>
        <v>99.531536620842019</v>
      </c>
      <c r="L8" s="163">
        <f t="shared" si="1"/>
        <v>99.360113030834668</v>
      </c>
      <c r="M8" s="163">
        <f t="shared" si="1"/>
        <v>99.282514757325501</v>
      </c>
      <c r="N8" s="163">
        <f t="shared" si="1"/>
        <v>99.399598177062813</v>
      </c>
      <c r="O8" s="163">
        <f t="shared" si="1"/>
        <v>99.570901942687556</v>
      </c>
      <c r="P8" s="163">
        <f t="shared" si="1"/>
        <v>99.605394862823744</v>
      </c>
      <c r="Q8" s="163">
        <f t="shared" si="1"/>
        <v>99.535499642428533</v>
      </c>
      <c r="R8" s="164">
        <f t="shared" si="1"/>
        <v>99.405542728990142</v>
      </c>
      <c r="T8" s="155">
        <v>5</v>
      </c>
      <c r="U8" s="155"/>
      <c r="V8" s="155" t="str">
        <f>T2&amp;"규모1"</f>
        <v>1종합규모1</v>
      </c>
      <c r="W8" s="155" t="str">
        <f>T2&amp;"연령1"</f>
        <v>1종합연령1</v>
      </c>
      <c r="X8" s="149"/>
      <c r="Y8" s="149"/>
    </row>
    <row r="9" spans="1:25" ht="11.25" customHeight="1">
      <c r="A9" s="149" t="s">
        <v>725</v>
      </c>
      <c r="B9" s="1325"/>
      <c r="C9" s="1338" t="s">
        <v>723</v>
      </c>
      <c r="D9" s="1338"/>
      <c r="E9" s="165">
        <f>IF(ISERROR(IF($P$1=1,E43,E76))=TRUE,"",IF($P$1=1,E43,E76))</f>
        <v>100.840689460215</v>
      </c>
      <c r="F9" s="165">
        <f t="shared" ref="F9:R9" si="2">IF(ISERROR(IF($P$1=1,F43,F76))=TRUE,"",IF($P$1=1,F43,F76))</f>
        <v>100.626688872185</v>
      </c>
      <c r="G9" s="165">
        <f t="shared" si="2"/>
        <v>100.36874934049099</v>
      </c>
      <c r="H9" s="165">
        <f t="shared" si="2"/>
        <v>100.17569286456001</v>
      </c>
      <c r="I9" s="165">
        <f t="shared" si="2"/>
        <v>100.00693336779401</v>
      </c>
      <c r="J9" s="165">
        <f t="shared" si="2"/>
        <v>99.878379589983496</v>
      </c>
      <c r="K9" s="165">
        <f t="shared" si="2"/>
        <v>99.663837292330697</v>
      </c>
      <c r="L9" s="165">
        <f t="shared" si="2"/>
        <v>99.437489770288394</v>
      </c>
      <c r="M9" s="165">
        <f t="shared" si="2"/>
        <v>99.205522548868203</v>
      </c>
      <c r="N9" s="165">
        <f t="shared" si="2"/>
        <v>99.220709385416399</v>
      </c>
      <c r="O9" s="165">
        <f t="shared" si="2"/>
        <v>99.393867165031693</v>
      </c>
      <c r="P9" s="165">
        <f t="shared" si="2"/>
        <v>99.473340899863004</v>
      </c>
      <c r="Q9" s="165">
        <f t="shared" si="2"/>
        <v>99.548636962837193</v>
      </c>
      <c r="R9" s="166">
        <f t="shared" si="2"/>
        <v>99.496038847236306</v>
      </c>
      <c r="T9" s="155"/>
      <c r="U9" s="155"/>
      <c r="V9" s="155" t="str">
        <f>T2&amp;"규모2"</f>
        <v>1종합규모2</v>
      </c>
      <c r="W9" s="155" t="str">
        <f>T2&amp;"연령2"</f>
        <v>1종합연령2</v>
      </c>
      <c r="X9" s="149"/>
      <c r="Y9" s="149"/>
    </row>
    <row r="10" spans="1:25" ht="11.25" customHeight="1">
      <c r="A10" s="149" t="s">
        <v>726</v>
      </c>
      <c r="B10" s="1325"/>
      <c r="C10" s="1340" t="s">
        <v>823</v>
      </c>
      <c r="D10" s="167" t="s">
        <v>825</v>
      </c>
      <c r="E10" s="168">
        <f t="shared" ref="E10:E23" si="3">IF($P$1=2,E44,E77)</f>
        <v>0</v>
      </c>
      <c r="F10" s="169" t="str">
        <f t="shared" ref="F10:R10" si="4">IF($P$1=1,F44,F77)</f>
        <v xml:space="preserve"> </v>
      </c>
      <c r="G10" s="169" t="str">
        <f t="shared" si="4"/>
        <v xml:space="preserve"> </v>
      </c>
      <c r="H10" s="169" t="str">
        <f t="shared" si="4"/>
        <v xml:space="preserve"> </v>
      </c>
      <c r="I10" s="169" t="str">
        <f t="shared" si="4"/>
        <v xml:space="preserve"> </v>
      </c>
      <c r="J10" s="169" t="str">
        <f t="shared" si="4"/>
        <v xml:space="preserve"> </v>
      </c>
      <c r="K10" s="169" t="str">
        <f t="shared" si="4"/>
        <v xml:space="preserve"> </v>
      </c>
      <c r="L10" s="169" t="str">
        <f t="shared" si="4"/>
        <v xml:space="preserve"> </v>
      </c>
      <c r="M10" s="169" t="str">
        <f t="shared" si="4"/>
        <v xml:space="preserve"> </v>
      </c>
      <c r="N10" s="169" t="str">
        <f t="shared" si="4"/>
        <v xml:space="preserve"> </v>
      </c>
      <c r="O10" s="169" t="str">
        <f t="shared" si="4"/>
        <v xml:space="preserve"> </v>
      </c>
      <c r="P10" s="169" t="str">
        <f t="shared" si="4"/>
        <v xml:space="preserve"> </v>
      </c>
      <c r="Q10" s="169" t="str">
        <f t="shared" si="4"/>
        <v xml:space="preserve"> </v>
      </c>
      <c r="R10" s="170" t="str">
        <f t="shared" si="4"/>
        <v xml:space="preserve"> </v>
      </c>
      <c r="T10" s="155"/>
      <c r="U10" s="155"/>
      <c r="V10" s="155" t="str">
        <f>T2&amp;"규모3"</f>
        <v>1종합규모3</v>
      </c>
      <c r="W10" s="155" t="str">
        <f>T2&amp;"연령3"</f>
        <v>1종합연령3</v>
      </c>
      <c r="X10" s="149"/>
      <c r="Y10" s="149"/>
    </row>
    <row r="11" spans="1:25" ht="11.25" customHeight="1">
      <c r="A11" s="149" t="s">
        <v>727</v>
      </c>
      <c r="B11" s="1325"/>
      <c r="C11" s="1341"/>
      <c r="D11" s="171" t="s">
        <v>826</v>
      </c>
      <c r="E11" s="172">
        <f t="shared" si="3"/>
        <v>0</v>
      </c>
      <c r="F11" s="173" t="str">
        <f t="shared" ref="F11:R11" si="5">IF($P$1=1,F45,F78)</f>
        <v xml:space="preserve"> </v>
      </c>
      <c r="G11" s="173" t="str">
        <f t="shared" si="5"/>
        <v xml:space="preserve"> </v>
      </c>
      <c r="H11" s="173" t="str">
        <f t="shared" si="5"/>
        <v xml:space="preserve"> </v>
      </c>
      <c r="I11" s="173" t="str">
        <f t="shared" si="5"/>
        <v xml:space="preserve"> </v>
      </c>
      <c r="J11" s="173" t="str">
        <f t="shared" si="5"/>
        <v xml:space="preserve"> </v>
      </c>
      <c r="K11" s="173" t="str">
        <f t="shared" si="5"/>
        <v xml:space="preserve"> </v>
      </c>
      <c r="L11" s="173" t="str">
        <f t="shared" si="5"/>
        <v xml:space="preserve"> </v>
      </c>
      <c r="M11" s="173" t="str">
        <f t="shared" si="5"/>
        <v xml:space="preserve"> </v>
      </c>
      <c r="N11" s="173" t="str">
        <f t="shared" si="5"/>
        <v xml:space="preserve"> </v>
      </c>
      <c r="O11" s="173" t="str">
        <f t="shared" si="5"/>
        <v xml:space="preserve"> </v>
      </c>
      <c r="P11" s="173" t="str">
        <f t="shared" si="5"/>
        <v xml:space="preserve"> </v>
      </c>
      <c r="Q11" s="173" t="str">
        <f t="shared" si="5"/>
        <v xml:space="preserve"> </v>
      </c>
      <c r="R11" s="174" t="str">
        <f t="shared" si="5"/>
        <v xml:space="preserve"> </v>
      </c>
      <c r="T11" s="155"/>
      <c r="U11" s="155"/>
      <c r="V11" s="155" t="str">
        <f>T2&amp;"규모4"</f>
        <v>1종합규모4</v>
      </c>
      <c r="W11" s="155" t="str">
        <f>T2&amp;"연령4"</f>
        <v>1종합연령4</v>
      </c>
      <c r="X11" s="149"/>
      <c r="Y11" s="149"/>
    </row>
    <row r="12" spans="1:25" ht="11.25" customHeight="1">
      <c r="A12" s="149" t="s">
        <v>728</v>
      </c>
      <c r="B12" s="1325"/>
      <c r="C12" s="1341"/>
      <c r="D12" s="171" t="s">
        <v>827</v>
      </c>
      <c r="E12" s="172">
        <f t="shared" si="3"/>
        <v>0</v>
      </c>
      <c r="F12" s="173" t="str">
        <f t="shared" ref="F12:R12" si="6">IF($P$1=1,F46,F79)</f>
        <v xml:space="preserve"> </v>
      </c>
      <c r="G12" s="173" t="str">
        <f t="shared" si="6"/>
        <v xml:space="preserve"> </v>
      </c>
      <c r="H12" s="173" t="str">
        <f t="shared" si="6"/>
        <v xml:space="preserve"> </v>
      </c>
      <c r="I12" s="173" t="str">
        <f t="shared" si="6"/>
        <v xml:space="preserve"> </v>
      </c>
      <c r="J12" s="173" t="str">
        <f t="shared" si="6"/>
        <v xml:space="preserve"> </v>
      </c>
      <c r="K12" s="173" t="str">
        <f t="shared" si="6"/>
        <v xml:space="preserve"> </v>
      </c>
      <c r="L12" s="173" t="str">
        <f t="shared" si="6"/>
        <v xml:space="preserve"> </v>
      </c>
      <c r="M12" s="173" t="str">
        <f t="shared" si="6"/>
        <v xml:space="preserve"> </v>
      </c>
      <c r="N12" s="173" t="str">
        <f t="shared" si="6"/>
        <v xml:space="preserve"> </v>
      </c>
      <c r="O12" s="173" t="str">
        <f t="shared" si="6"/>
        <v xml:space="preserve"> </v>
      </c>
      <c r="P12" s="173" t="str">
        <f t="shared" si="6"/>
        <v xml:space="preserve"> </v>
      </c>
      <c r="Q12" s="173" t="str">
        <f t="shared" si="6"/>
        <v xml:space="preserve"> </v>
      </c>
      <c r="R12" s="174" t="str">
        <f t="shared" si="6"/>
        <v xml:space="preserve"> </v>
      </c>
      <c r="S12" s="175"/>
      <c r="T12" s="155"/>
      <c r="U12" s="155"/>
      <c r="V12" s="155" t="str">
        <f>T2&amp;"규모5"</f>
        <v>1종합규모5</v>
      </c>
      <c r="W12" s="155" t="str">
        <f>T2&amp;"연령5"</f>
        <v>1종합연령5</v>
      </c>
      <c r="X12" s="149"/>
      <c r="Y12" s="149"/>
    </row>
    <row r="13" spans="1:25" ht="11.25" customHeight="1">
      <c r="A13" s="176" t="s">
        <v>729</v>
      </c>
      <c r="B13" s="1325"/>
      <c r="C13" s="1341"/>
      <c r="D13" s="171" t="s">
        <v>828</v>
      </c>
      <c r="E13" s="172">
        <f t="shared" si="3"/>
        <v>0</v>
      </c>
      <c r="F13" s="173" t="str">
        <f t="shared" ref="F13:R13" si="7">IF($P$1=1,F47,F80)</f>
        <v xml:space="preserve"> </v>
      </c>
      <c r="G13" s="173" t="str">
        <f t="shared" si="7"/>
        <v xml:space="preserve"> </v>
      </c>
      <c r="H13" s="173" t="str">
        <f t="shared" si="7"/>
        <v xml:space="preserve"> </v>
      </c>
      <c r="I13" s="173" t="str">
        <f t="shared" si="7"/>
        <v xml:space="preserve"> </v>
      </c>
      <c r="J13" s="173" t="str">
        <f t="shared" si="7"/>
        <v xml:space="preserve"> </v>
      </c>
      <c r="K13" s="173" t="str">
        <f t="shared" si="7"/>
        <v xml:space="preserve"> </v>
      </c>
      <c r="L13" s="173" t="str">
        <f t="shared" si="7"/>
        <v xml:space="preserve"> </v>
      </c>
      <c r="M13" s="173" t="str">
        <f t="shared" si="7"/>
        <v xml:space="preserve"> </v>
      </c>
      <c r="N13" s="173" t="str">
        <f t="shared" si="7"/>
        <v xml:space="preserve"> </v>
      </c>
      <c r="O13" s="173" t="str">
        <f t="shared" si="7"/>
        <v xml:space="preserve"> </v>
      </c>
      <c r="P13" s="173" t="str">
        <f t="shared" si="7"/>
        <v xml:space="preserve"> </v>
      </c>
      <c r="Q13" s="173" t="str">
        <f t="shared" si="7"/>
        <v xml:space="preserve"> </v>
      </c>
      <c r="R13" s="174" t="str">
        <f t="shared" si="7"/>
        <v xml:space="preserve"> </v>
      </c>
      <c r="S13" s="175"/>
      <c r="T13" s="155"/>
      <c r="U13" s="155"/>
      <c r="V13" s="155"/>
      <c r="W13" s="155"/>
      <c r="X13" s="149"/>
      <c r="Y13" s="149"/>
    </row>
    <row r="14" spans="1:25" ht="11.25" customHeight="1">
      <c r="A14" s="176" t="s">
        <v>730</v>
      </c>
      <c r="B14" s="1325"/>
      <c r="C14" s="1341"/>
      <c r="D14" s="171" t="s">
        <v>829</v>
      </c>
      <c r="E14" s="172">
        <f t="shared" si="3"/>
        <v>0</v>
      </c>
      <c r="F14" s="173" t="str">
        <f t="shared" ref="F14:R14" si="8">IF($P$1=1,F48,F81)</f>
        <v xml:space="preserve"> </v>
      </c>
      <c r="G14" s="173" t="str">
        <f t="shared" si="8"/>
        <v xml:space="preserve"> </v>
      </c>
      <c r="H14" s="173" t="str">
        <f t="shared" si="8"/>
        <v xml:space="preserve"> </v>
      </c>
      <c r="I14" s="173" t="str">
        <f t="shared" si="8"/>
        <v xml:space="preserve"> </v>
      </c>
      <c r="J14" s="173" t="str">
        <f t="shared" si="8"/>
        <v xml:space="preserve"> </v>
      </c>
      <c r="K14" s="173" t="str">
        <f t="shared" si="8"/>
        <v xml:space="preserve"> </v>
      </c>
      <c r="L14" s="173" t="str">
        <f t="shared" si="8"/>
        <v xml:space="preserve"> </v>
      </c>
      <c r="M14" s="173" t="str">
        <f t="shared" si="8"/>
        <v xml:space="preserve"> </v>
      </c>
      <c r="N14" s="173" t="str">
        <f t="shared" si="8"/>
        <v xml:space="preserve"> </v>
      </c>
      <c r="O14" s="173" t="str">
        <f t="shared" si="8"/>
        <v xml:space="preserve"> </v>
      </c>
      <c r="P14" s="173" t="str">
        <f t="shared" si="8"/>
        <v xml:space="preserve"> </v>
      </c>
      <c r="Q14" s="173" t="str">
        <f t="shared" si="8"/>
        <v xml:space="preserve"> </v>
      </c>
      <c r="R14" s="174" t="str">
        <f t="shared" si="8"/>
        <v xml:space="preserve"> </v>
      </c>
      <c r="S14" s="175"/>
      <c r="T14" s="155"/>
      <c r="U14" s="155"/>
      <c r="V14" s="155"/>
      <c r="W14" s="155"/>
      <c r="X14" s="149"/>
      <c r="Y14" s="149"/>
    </row>
    <row r="15" spans="1:25" ht="11.25" customHeight="1">
      <c r="A15" s="176" t="s">
        <v>533</v>
      </c>
      <c r="B15" s="1325"/>
      <c r="C15" s="1340" t="s">
        <v>824</v>
      </c>
      <c r="D15" s="167" t="s">
        <v>830</v>
      </c>
      <c r="E15" s="168">
        <f t="shared" si="3"/>
        <v>0</v>
      </c>
      <c r="F15" s="169" t="str">
        <f t="shared" ref="F15:R15" si="9">IF($P$1=1,F49,F82)</f>
        <v xml:space="preserve"> </v>
      </c>
      <c r="G15" s="169" t="str">
        <f t="shared" si="9"/>
        <v xml:space="preserve"> </v>
      </c>
      <c r="H15" s="169" t="str">
        <f t="shared" si="9"/>
        <v xml:space="preserve"> </v>
      </c>
      <c r="I15" s="169" t="str">
        <f t="shared" si="9"/>
        <v xml:space="preserve"> </v>
      </c>
      <c r="J15" s="169" t="str">
        <f t="shared" si="9"/>
        <v xml:space="preserve"> </v>
      </c>
      <c r="K15" s="169" t="str">
        <f t="shared" si="9"/>
        <v xml:space="preserve"> </v>
      </c>
      <c r="L15" s="169" t="str">
        <f t="shared" si="9"/>
        <v xml:space="preserve"> </v>
      </c>
      <c r="M15" s="169" t="str">
        <f t="shared" si="9"/>
        <v xml:space="preserve"> </v>
      </c>
      <c r="N15" s="169" t="str">
        <f t="shared" si="9"/>
        <v xml:space="preserve"> </v>
      </c>
      <c r="O15" s="169" t="str">
        <f t="shared" si="9"/>
        <v xml:space="preserve"> </v>
      </c>
      <c r="P15" s="169" t="str">
        <f t="shared" si="9"/>
        <v xml:space="preserve"> </v>
      </c>
      <c r="Q15" s="169" t="str">
        <f t="shared" si="9"/>
        <v xml:space="preserve"> </v>
      </c>
      <c r="R15" s="170" t="str">
        <f t="shared" si="9"/>
        <v xml:space="preserve"> </v>
      </c>
      <c r="S15" s="175"/>
    </row>
    <row r="16" spans="1:25" ht="11.25" customHeight="1">
      <c r="A16" s="176" t="s">
        <v>731</v>
      </c>
      <c r="B16" s="1325"/>
      <c r="C16" s="1341"/>
      <c r="D16" s="171" t="s">
        <v>831</v>
      </c>
      <c r="E16" s="172">
        <f t="shared" si="3"/>
        <v>0</v>
      </c>
      <c r="F16" s="173" t="str">
        <f t="shared" ref="F16:R16" si="10">IF($P$1=1,F50,F83)</f>
        <v xml:space="preserve"> </v>
      </c>
      <c r="G16" s="173" t="str">
        <f t="shared" si="10"/>
        <v xml:space="preserve"> </v>
      </c>
      <c r="H16" s="173" t="str">
        <f t="shared" si="10"/>
        <v xml:space="preserve"> </v>
      </c>
      <c r="I16" s="173" t="str">
        <f t="shared" si="10"/>
        <v xml:space="preserve"> </v>
      </c>
      <c r="J16" s="173" t="str">
        <f t="shared" si="10"/>
        <v xml:space="preserve"> </v>
      </c>
      <c r="K16" s="173" t="str">
        <f t="shared" si="10"/>
        <v xml:space="preserve"> </v>
      </c>
      <c r="L16" s="173" t="str">
        <f t="shared" si="10"/>
        <v xml:space="preserve"> </v>
      </c>
      <c r="M16" s="173" t="str">
        <f t="shared" si="10"/>
        <v xml:space="preserve"> </v>
      </c>
      <c r="N16" s="173" t="str">
        <f t="shared" si="10"/>
        <v xml:space="preserve"> </v>
      </c>
      <c r="O16" s="173" t="str">
        <f t="shared" si="10"/>
        <v xml:space="preserve"> </v>
      </c>
      <c r="P16" s="173" t="str">
        <f t="shared" si="10"/>
        <v xml:space="preserve"> </v>
      </c>
      <c r="Q16" s="173" t="str">
        <f t="shared" si="10"/>
        <v xml:space="preserve"> </v>
      </c>
      <c r="R16" s="174" t="str">
        <f t="shared" si="10"/>
        <v xml:space="preserve"> </v>
      </c>
      <c r="S16" s="175"/>
    </row>
    <row r="17" spans="1:26" ht="11.25" customHeight="1">
      <c r="A17" s="176" t="s">
        <v>732</v>
      </c>
      <c r="B17" s="1325"/>
      <c r="C17" s="1341"/>
      <c r="D17" s="171" t="s">
        <v>832</v>
      </c>
      <c r="E17" s="172">
        <f t="shared" si="3"/>
        <v>0</v>
      </c>
      <c r="F17" s="173" t="str">
        <f t="shared" ref="F17:R17" si="11">IF($P$1=1,F51,F84)</f>
        <v xml:space="preserve"> </v>
      </c>
      <c r="G17" s="173" t="str">
        <f t="shared" si="11"/>
        <v xml:space="preserve"> </v>
      </c>
      <c r="H17" s="173" t="str">
        <f t="shared" si="11"/>
        <v xml:space="preserve"> </v>
      </c>
      <c r="I17" s="173" t="str">
        <f t="shared" si="11"/>
        <v xml:space="preserve"> </v>
      </c>
      <c r="J17" s="173" t="str">
        <f t="shared" si="11"/>
        <v xml:space="preserve"> </v>
      </c>
      <c r="K17" s="173" t="str">
        <f t="shared" si="11"/>
        <v xml:space="preserve"> </v>
      </c>
      <c r="L17" s="173" t="str">
        <f t="shared" si="11"/>
        <v xml:space="preserve"> </v>
      </c>
      <c r="M17" s="173" t="str">
        <f t="shared" si="11"/>
        <v xml:space="preserve"> </v>
      </c>
      <c r="N17" s="173" t="str">
        <f t="shared" si="11"/>
        <v xml:space="preserve"> </v>
      </c>
      <c r="O17" s="173" t="str">
        <f t="shared" si="11"/>
        <v xml:space="preserve"> </v>
      </c>
      <c r="P17" s="173" t="str">
        <f t="shared" si="11"/>
        <v xml:space="preserve"> </v>
      </c>
      <c r="Q17" s="173" t="str">
        <f t="shared" si="11"/>
        <v xml:space="preserve"> </v>
      </c>
      <c r="R17" s="174" t="str">
        <f t="shared" si="11"/>
        <v xml:space="preserve"> </v>
      </c>
      <c r="S17" s="175"/>
    </row>
    <row r="18" spans="1:26" ht="11.25" customHeight="1">
      <c r="A18" s="176" t="s">
        <v>733</v>
      </c>
      <c r="B18" s="1325"/>
      <c r="C18" s="1341"/>
      <c r="D18" s="171" t="s">
        <v>833</v>
      </c>
      <c r="E18" s="172">
        <f t="shared" si="3"/>
        <v>0</v>
      </c>
      <c r="F18" s="173" t="str">
        <f t="shared" ref="F18:R18" si="12">IF($P$1=1,F52,F85)</f>
        <v xml:space="preserve"> </v>
      </c>
      <c r="G18" s="173" t="str">
        <f t="shared" si="12"/>
        <v xml:space="preserve"> </v>
      </c>
      <c r="H18" s="173" t="str">
        <f t="shared" si="12"/>
        <v xml:space="preserve"> </v>
      </c>
      <c r="I18" s="173" t="str">
        <f t="shared" si="12"/>
        <v xml:space="preserve"> </v>
      </c>
      <c r="J18" s="173" t="str">
        <f t="shared" si="12"/>
        <v xml:space="preserve"> </v>
      </c>
      <c r="K18" s="173" t="str">
        <f t="shared" si="12"/>
        <v xml:space="preserve"> </v>
      </c>
      <c r="L18" s="173" t="str">
        <f t="shared" si="12"/>
        <v xml:space="preserve"> </v>
      </c>
      <c r="M18" s="173" t="str">
        <f t="shared" si="12"/>
        <v xml:space="preserve"> </v>
      </c>
      <c r="N18" s="173" t="str">
        <f t="shared" si="12"/>
        <v xml:space="preserve"> </v>
      </c>
      <c r="O18" s="173" t="str">
        <f t="shared" si="12"/>
        <v xml:space="preserve"> </v>
      </c>
      <c r="P18" s="173" t="str">
        <f t="shared" si="12"/>
        <v xml:space="preserve"> </v>
      </c>
      <c r="Q18" s="173" t="str">
        <f t="shared" si="12"/>
        <v xml:space="preserve"> </v>
      </c>
      <c r="R18" s="174" t="str">
        <f t="shared" si="12"/>
        <v xml:space="preserve"> </v>
      </c>
      <c r="S18" s="175"/>
    </row>
    <row r="19" spans="1:26" ht="11.25" customHeight="1">
      <c r="A19" s="176" t="s">
        <v>734</v>
      </c>
      <c r="B19" s="1325"/>
      <c r="C19" s="1342"/>
      <c r="D19" s="177" t="s">
        <v>834</v>
      </c>
      <c r="E19" s="178">
        <f t="shared" si="3"/>
        <v>0</v>
      </c>
      <c r="F19" s="179" t="str">
        <f t="shared" ref="F19:R19" si="13">IF($P$1=1,F53,F86)</f>
        <v xml:space="preserve"> </v>
      </c>
      <c r="G19" s="179" t="str">
        <f t="shared" si="13"/>
        <v xml:space="preserve"> </v>
      </c>
      <c r="H19" s="179" t="str">
        <f t="shared" si="13"/>
        <v xml:space="preserve"> </v>
      </c>
      <c r="I19" s="179" t="str">
        <f t="shared" si="13"/>
        <v xml:space="preserve"> </v>
      </c>
      <c r="J19" s="179" t="str">
        <f t="shared" si="13"/>
        <v xml:space="preserve"> </v>
      </c>
      <c r="K19" s="179" t="str">
        <f t="shared" si="13"/>
        <v xml:space="preserve"> </v>
      </c>
      <c r="L19" s="179" t="str">
        <f t="shared" si="13"/>
        <v xml:space="preserve"> </v>
      </c>
      <c r="M19" s="179" t="str">
        <f t="shared" si="13"/>
        <v xml:space="preserve"> </v>
      </c>
      <c r="N19" s="179" t="str">
        <f t="shared" si="13"/>
        <v xml:space="preserve"> </v>
      </c>
      <c r="O19" s="179" t="str">
        <f t="shared" si="13"/>
        <v xml:space="preserve"> </v>
      </c>
      <c r="P19" s="179" t="str">
        <f t="shared" si="13"/>
        <v xml:space="preserve"> </v>
      </c>
      <c r="Q19" s="179" t="str">
        <f t="shared" si="13"/>
        <v xml:space="preserve"> </v>
      </c>
      <c r="R19" s="180" t="str">
        <f t="shared" si="13"/>
        <v xml:space="preserve"> </v>
      </c>
      <c r="S19" s="175"/>
    </row>
    <row r="20" spans="1:26" ht="11.25" customHeight="1">
      <c r="A20" s="176" t="s">
        <v>735</v>
      </c>
      <c r="B20" s="1325"/>
      <c r="C20" s="1333" t="s">
        <v>743</v>
      </c>
      <c r="D20" s="1333"/>
      <c r="E20" s="181">
        <f t="shared" si="3"/>
        <v>0</v>
      </c>
      <c r="F20" s="182">
        <f t="shared" ref="F20:R20" si="14">IF($P$1=1,F54,F87)</f>
        <v>236057.91198559938</v>
      </c>
      <c r="G20" s="182">
        <f t="shared" si="14"/>
        <v>235049.91855816668</v>
      </c>
      <c r="H20" s="182">
        <f t="shared" si="14"/>
        <v>234198.24861125019</v>
      </c>
      <c r="I20" s="182">
        <f t="shared" si="14"/>
        <v>233521.88718767156</v>
      </c>
      <c r="J20" s="182">
        <f t="shared" si="14"/>
        <v>231416.0154798961</v>
      </c>
      <c r="K20" s="182">
        <f t="shared" si="14"/>
        <v>230467.11846903616</v>
      </c>
      <c r="L20" s="182">
        <f t="shared" si="14"/>
        <v>229869.50444378972</v>
      </c>
      <c r="M20" s="182">
        <f t="shared" si="14"/>
        <v>229875.05461979384</v>
      </c>
      <c r="N20" s="182">
        <f t="shared" si="14"/>
        <v>229924.31834736333</v>
      </c>
      <c r="O20" s="182">
        <f t="shared" si="14"/>
        <v>230307.39975120017</v>
      </c>
      <c r="P20" s="182">
        <f t="shared" si="14"/>
        <v>230149.85557164249</v>
      </c>
      <c r="Q20" s="182">
        <f t="shared" si="14"/>
        <v>229578.18588886171</v>
      </c>
      <c r="R20" s="183">
        <f t="shared" si="14"/>
        <v>229071.53021662944</v>
      </c>
      <c r="S20" s="175"/>
    </row>
    <row r="21" spans="1:26" ht="11.25" customHeight="1">
      <c r="A21" s="176" t="s">
        <v>736</v>
      </c>
      <c r="B21" s="1325"/>
      <c r="C21" s="1333" t="s">
        <v>744</v>
      </c>
      <c r="D21" s="1333"/>
      <c r="E21" s="181">
        <f t="shared" si="3"/>
        <v>0</v>
      </c>
      <c r="F21" s="182">
        <f t="shared" ref="F21:R21" si="15">IF($P$1=1,F55,F88)</f>
        <v>2555.5324558905263</v>
      </c>
      <c r="G21" s="182">
        <f t="shared" si="15"/>
        <v>2544.0176088742296</v>
      </c>
      <c r="H21" s="182">
        <f t="shared" si="15"/>
        <v>2534.550204346956</v>
      </c>
      <c r="I21" s="182">
        <f t="shared" si="15"/>
        <v>2527.2417269471098</v>
      </c>
      <c r="J21" s="182">
        <f t="shared" si="15"/>
        <v>2517.8038901765135</v>
      </c>
      <c r="K21" s="182">
        <f t="shared" si="15"/>
        <v>2507.2424541090518</v>
      </c>
      <c r="L21" s="182">
        <f t="shared" si="15"/>
        <v>2500.7194592470792</v>
      </c>
      <c r="M21" s="182">
        <f t="shared" si="15"/>
        <v>2498.4743369491621</v>
      </c>
      <c r="N21" s="182">
        <f t="shared" si="15"/>
        <v>2495.9320537354338</v>
      </c>
      <c r="O21" s="182">
        <f t="shared" si="15"/>
        <v>2500.779301650728</v>
      </c>
      <c r="P21" s="182">
        <f t="shared" si="15"/>
        <v>2499.660206592263</v>
      </c>
      <c r="Q21" s="182">
        <f t="shared" si="15"/>
        <v>2494.6074382881561</v>
      </c>
      <c r="R21" s="183">
        <f t="shared" si="15"/>
        <v>2489.1475569261852</v>
      </c>
      <c r="S21" s="175"/>
    </row>
    <row r="22" spans="1:26" ht="11.25" customHeight="1">
      <c r="A22" s="176" t="s">
        <v>737</v>
      </c>
      <c r="B22" s="1325"/>
      <c r="C22" s="1333" t="s">
        <v>745</v>
      </c>
      <c r="D22" s="1333"/>
      <c r="E22" s="181">
        <f t="shared" si="3"/>
        <v>0</v>
      </c>
      <c r="F22" s="182">
        <f t="shared" ref="F22:R22" si="16">IF($P$1=1,F56,F89)</f>
        <v>215389.04153145538</v>
      </c>
      <c r="G22" s="182">
        <f t="shared" si="16"/>
        <v>214415.35712869946</v>
      </c>
      <c r="H22" s="182">
        <f t="shared" si="16"/>
        <v>213717.58348976777</v>
      </c>
      <c r="I22" s="182">
        <f t="shared" si="16"/>
        <v>213109.88053309126</v>
      </c>
      <c r="J22" s="182">
        <f t="shared" si="16"/>
        <v>211607.10320691197</v>
      </c>
      <c r="K22" s="182">
        <f t="shared" si="16"/>
        <v>210944.0572895724</v>
      </c>
      <c r="L22" s="182">
        <f t="shared" si="16"/>
        <v>210231.28203571716</v>
      </c>
      <c r="M22" s="182">
        <f t="shared" si="16"/>
        <v>210035.96335659651</v>
      </c>
      <c r="N22" s="182">
        <f t="shared" si="16"/>
        <v>210396.4715877847</v>
      </c>
      <c r="O22" s="182">
        <f t="shared" si="16"/>
        <v>210734.52107648813</v>
      </c>
      <c r="P22" s="182">
        <f t="shared" si="16"/>
        <v>210620.18908041943</v>
      </c>
      <c r="Q22" s="182">
        <f t="shared" si="16"/>
        <v>210334.03212844717</v>
      </c>
      <c r="R22" s="183">
        <f t="shared" si="16"/>
        <v>210059.77279187794</v>
      </c>
      <c r="S22" s="175"/>
    </row>
    <row r="23" spans="1:26" ht="11.25" customHeight="1">
      <c r="A23" s="176" t="s">
        <v>541</v>
      </c>
      <c r="B23" s="1328"/>
      <c r="C23" s="1332" t="s">
        <v>746</v>
      </c>
      <c r="D23" s="1332"/>
      <c r="E23" s="184">
        <f t="shared" si="3"/>
        <v>0</v>
      </c>
      <c r="F23" s="185">
        <f t="shared" ref="F23:R23" si="17">IF($P$1=1,F57,F90)</f>
        <v>2491.5540989118394</v>
      </c>
      <c r="G23" s="185">
        <f t="shared" si="17"/>
        <v>2479.6595836663259</v>
      </c>
      <c r="H23" s="185">
        <f t="shared" si="17"/>
        <v>2471.3153833771985</v>
      </c>
      <c r="I23" s="185">
        <f t="shared" si="17"/>
        <v>2462.8829060842509</v>
      </c>
      <c r="J23" s="185">
        <f t="shared" si="17"/>
        <v>2454.3420567557127</v>
      </c>
      <c r="K23" s="185">
        <f t="shared" si="17"/>
        <v>2444.3037247204024</v>
      </c>
      <c r="L23" s="185">
        <f t="shared" si="17"/>
        <v>2438.2619512543642</v>
      </c>
      <c r="M23" s="185">
        <f t="shared" si="17"/>
        <v>2436.7068973339369</v>
      </c>
      <c r="N23" s="185">
        <f t="shared" si="17"/>
        <v>2436.2916108985314</v>
      </c>
      <c r="O23" s="185">
        <f t="shared" si="17"/>
        <v>2440.8184820081597</v>
      </c>
      <c r="P23" s="185">
        <f t="shared" si="17"/>
        <v>2440.7797856368989</v>
      </c>
      <c r="Q23" s="185">
        <f t="shared" si="17"/>
        <v>2437.1944661589828</v>
      </c>
      <c r="R23" s="186">
        <f t="shared" si="17"/>
        <v>2432.5660789486878</v>
      </c>
      <c r="V23" s="153" t="str">
        <f>IF(U23=TRUE,"서울매매","")</f>
        <v/>
      </c>
      <c r="Y23" s="1329"/>
      <c r="Z23" s="1329"/>
    </row>
    <row r="24" spans="1:26" ht="11.25" customHeight="1">
      <c r="A24" s="176" t="s">
        <v>738</v>
      </c>
      <c r="B24" s="1324" t="s">
        <v>1940</v>
      </c>
      <c r="C24" s="1331" t="s">
        <v>262</v>
      </c>
      <c r="D24" s="1331"/>
      <c r="E24" s="187">
        <f>IF(ISERROR(IF($P$1=1,E58,E91))=TRUE,"",IF($P$1=1,E58,E91))</f>
        <v>99.236456413963012</v>
      </c>
      <c r="F24" s="188">
        <f t="shared" ref="F24:R24" si="18">IF(ISERROR(IF($P$1=1,F58,F91))=TRUE,"",IF($P$1=1,F58,F91))</f>
        <v>99.179261893817355</v>
      </c>
      <c r="G24" s="188">
        <f t="shared" si="18"/>
        <v>99.411482282766087</v>
      </c>
      <c r="H24" s="187">
        <f t="shared" si="18"/>
        <v>99.74641609934163</v>
      </c>
      <c r="I24" s="188">
        <f t="shared" si="18"/>
        <v>100</v>
      </c>
      <c r="J24" s="188">
        <f t="shared" si="18"/>
        <v>100.20270892295669</v>
      </c>
      <c r="K24" s="188">
        <f t="shared" si="18"/>
        <v>100.40549196219727</v>
      </c>
      <c r="L24" s="188">
        <f t="shared" si="18"/>
        <v>100.62630524479542</v>
      </c>
      <c r="M24" s="188">
        <f t="shared" si="18"/>
        <v>100.98030716300859</v>
      </c>
      <c r="N24" s="188">
        <f t="shared" si="18"/>
        <v>101.45546870209164</v>
      </c>
      <c r="O24" s="188">
        <f t="shared" si="18"/>
        <v>101.75057187378331</v>
      </c>
      <c r="P24" s="188">
        <f t="shared" si="18"/>
        <v>101.97035501634166</v>
      </c>
      <c r="Q24" s="188">
        <f t="shared" si="18"/>
        <v>102.27695415273081</v>
      </c>
      <c r="R24" s="189">
        <f t="shared" si="18"/>
        <v>102.70471468372222</v>
      </c>
      <c r="Y24" s="1329"/>
      <c r="Z24" s="1329"/>
    </row>
    <row r="25" spans="1:26" ht="11.25" customHeight="1">
      <c r="A25" s="176" t="s">
        <v>739</v>
      </c>
      <c r="B25" s="1325"/>
      <c r="C25" s="1330" t="s">
        <v>747</v>
      </c>
      <c r="D25" s="1330"/>
      <c r="E25" s="190">
        <f>IF(ISERROR(IF($P$1=1,E59,E92))=TRUE,"",IF($P$1=1,E59,E92))</f>
        <v>99.459549200277706</v>
      </c>
      <c r="F25" s="191">
        <f t="shared" ref="F25:R25" si="19">IF(ISERROR(IF($P$1=1,F59,F92))=TRUE,"",IF($P$1=1,F59,F92))</f>
        <v>99.419531732874702</v>
      </c>
      <c r="G25" s="191">
        <f t="shared" si="19"/>
        <v>99.383520436208201</v>
      </c>
      <c r="H25" s="191">
        <f t="shared" si="19"/>
        <v>99.510299549952293</v>
      </c>
      <c r="I25" s="191">
        <f t="shared" si="19"/>
        <v>99.759683988796198</v>
      </c>
      <c r="J25" s="191">
        <f t="shared" si="19"/>
        <v>100.226138567817</v>
      </c>
      <c r="K25" s="191">
        <f t="shared" si="19"/>
        <v>100.53038986204299</v>
      </c>
      <c r="L25" s="191">
        <f t="shared" si="19"/>
        <v>100.66248298293699</v>
      </c>
      <c r="M25" s="191">
        <f t="shared" si="19"/>
        <v>100.79322685298</v>
      </c>
      <c r="N25" s="191">
        <f t="shared" si="19"/>
        <v>101.22407462421501</v>
      </c>
      <c r="O25" s="191">
        <f t="shared" si="19"/>
        <v>101.657489291025</v>
      </c>
      <c r="P25" s="191">
        <f t="shared" si="19"/>
        <v>102.04932490636</v>
      </c>
      <c r="Q25" s="191">
        <f t="shared" si="19"/>
        <v>102.54737953157201</v>
      </c>
      <c r="R25" s="192">
        <f t="shared" si="19"/>
        <v>103.00045910127</v>
      </c>
      <c r="Y25" s="1329"/>
      <c r="Z25" s="1329"/>
    </row>
    <row r="26" spans="1:26" ht="11.25" customHeight="1">
      <c r="A26" s="176" t="s">
        <v>740</v>
      </c>
      <c r="B26" s="1325"/>
      <c r="C26" s="1335" t="s">
        <v>1927</v>
      </c>
      <c r="D26" s="193" t="s">
        <v>825</v>
      </c>
      <c r="E26" s="194">
        <f t="shared" ref="E26:E39" si="20">IF($P$1=2,E60,E93)</f>
        <v>0</v>
      </c>
      <c r="F26" s="195" t="str">
        <f t="shared" ref="F26:R26" si="21">IF($P$1=1,F60,F93)</f>
        <v xml:space="preserve"> </v>
      </c>
      <c r="G26" s="195" t="str">
        <f t="shared" si="21"/>
        <v xml:space="preserve"> </v>
      </c>
      <c r="H26" s="195" t="str">
        <f t="shared" si="21"/>
        <v xml:space="preserve"> </v>
      </c>
      <c r="I26" s="195" t="str">
        <f t="shared" si="21"/>
        <v xml:space="preserve"> </v>
      </c>
      <c r="J26" s="195" t="str">
        <f t="shared" si="21"/>
        <v xml:space="preserve"> </v>
      </c>
      <c r="K26" s="195" t="str">
        <f t="shared" si="21"/>
        <v xml:space="preserve"> </v>
      </c>
      <c r="L26" s="195" t="str">
        <f t="shared" si="21"/>
        <v xml:space="preserve"> </v>
      </c>
      <c r="M26" s="195" t="str">
        <f t="shared" si="21"/>
        <v xml:space="preserve"> </v>
      </c>
      <c r="N26" s="195" t="str">
        <f t="shared" si="21"/>
        <v xml:space="preserve"> </v>
      </c>
      <c r="O26" s="195" t="str">
        <f t="shared" si="21"/>
        <v xml:space="preserve"> </v>
      </c>
      <c r="P26" s="195" t="str">
        <f t="shared" si="21"/>
        <v xml:space="preserve"> </v>
      </c>
      <c r="Q26" s="195" t="str">
        <f t="shared" si="21"/>
        <v xml:space="preserve"> </v>
      </c>
      <c r="R26" s="196" t="str">
        <f t="shared" si="21"/>
        <v xml:space="preserve"> </v>
      </c>
      <c r="Y26" s="1329"/>
      <c r="Z26" s="1329"/>
    </row>
    <row r="27" spans="1:26" ht="11.25" customHeight="1">
      <c r="A27" s="176" t="s">
        <v>741</v>
      </c>
      <c r="B27" s="1325"/>
      <c r="C27" s="1333"/>
      <c r="D27" s="197" t="s">
        <v>826</v>
      </c>
      <c r="E27" s="198">
        <f t="shared" si="20"/>
        <v>0</v>
      </c>
      <c r="F27" s="199" t="str">
        <f t="shared" ref="F27:R27" si="22">IF($P$1=1,F61,F94)</f>
        <v xml:space="preserve"> </v>
      </c>
      <c r="G27" s="199" t="str">
        <f t="shared" si="22"/>
        <v xml:space="preserve"> </v>
      </c>
      <c r="H27" s="199" t="str">
        <f t="shared" si="22"/>
        <v xml:space="preserve"> </v>
      </c>
      <c r="I27" s="199" t="str">
        <f t="shared" si="22"/>
        <v xml:space="preserve"> </v>
      </c>
      <c r="J27" s="199" t="str">
        <f t="shared" si="22"/>
        <v xml:space="preserve"> </v>
      </c>
      <c r="K27" s="199" t="str">
        <f t="shared" si="22"/>
        <v xml:space="preserve"> </v>
      </c>
      <c r="L27" s="199" t="str">
        <f t="shared" si="22"/>
        <v xml:space="preserve"> </v>
      </c>
      <c r="M27" s="199" t="str">
        <f t="shared" si="22"/>
        <v xml:space="preserve"> </v>
      </c>
      <c r="N27" s="199" t="str">
        <f t="shared" si="22"/>
        <v xml:space="preserve"> </v>
      </c>
      <c r="O27" s="199" t="str">
        <f t="shared" si="22"/>
        <v xml:space="preserve"> </v>
      </c>
      <c r="P27" s="199" t="str">
        <f t="shared" si="22"/>
        <v xml:space="preserve"> </v>
      </c>
      <c r="Q27" s="199" t="str">
        <f t="shared" si="22"/>
        <v xml:space="preserve"> </v>
      </c>
      <c r="R27" s="200" t="str">
        <f t="shared" si="22"/>
        <v xml:space="preserve"> </v>
      </c>
    </row>
    <row r="28" spans="1:26" ht="11.25" customHeight="1">
      <c r="A28" s="176" t="s">
        <v>546</v>
      </c>
      <c r="B28" s="1325"/>
      <c r="C28" s="1333"/>
      <c r="D28" s="197" t="s">
        <v>827</v>
      </c>
      <c r="E28" s="198">
        <f t="shared" si="20"/>
        <v>0</v>
      </c>
      <c r="F28" s="199" t="str">
        <f t="shared" ref="F28:R28" si="23">IF($P$1=1,F62,F95)</f>
        <v xml:space="preserve"> </v>
      </c>
      <c r="G28" s="199" t="str">
        <f t="shared" si="23"/>
        <v xml:space="preserve"> </v>
      </c>
      <c r="H28" s="199" t="str">
        <f t="shared" si="23"/>
        <v xml:space="preserve"> </v>
      </c>
      <c r="I28" s="199" t="str">
        <f t="shared" si="23"/>
        <v xml:space="preserve"> </v>
      </c>
      <c r="J28" s="199" t="str">
        <f t="shared" si="23"/>
        <v xml:space="preserve"> </v>
      </c>
      <c r="K28" s="199" t="str">
        <f t="shared" si="23"/>
        <v xml:space="preserve"> </v>
      </c>
      <c r="L28" s="199" t="str">
        <f t="shared" si="23"/>
        <v xml:space="preserve"> </v>
      </c>
      <c r="M28" s="199" t="str">
        <f t="shared" si="23"/>
        <v xml:space="preserve"> </v>
      </c>
      <c r="N28" s="199" t="str">
        <f t="shared" si="23"/>
        <v xml:space="preserve"> </v>
      </c>
      <c r="O28" s="199" t="str">
        <f t="shared" si="23"/>
        <v xml:space="preserve"> </v>
      </c>
      <c r="P28" s="199" t="str">
        <f t="shared" si="23"/>
        <v xml:space="preserve"> </v>
      </c>
      <c r="Q28" s="199" t="str">
        <f t="shared" si="23"/>
        <v xml:space="preserve"> </v>
      </c>
      <c r="R28" s="200" t="str">
        <f t="shared" si="23"/>
        <v xml:space="preserve"> </v>
      </c>
    </row>
    <row r="29" spans="1:26" ht="11.25" customHeight="1">
      <c r="A29" s="149" t="s">
        <v>547</v>
      </c>
      <c r="B29" s="1325"/>
      <c r="C29" s="1333"/>
      <c r="D29" s="197" t="s">
        <v>828</v>
      </c>
      <c r="E29" s="198">
        <f t="shared" si="20"/>
        <v>0</v>
      </c>
      <c r="F29" s="199" t="str">
        <f t="shared" ref="F29:R29" si="24">IF($P$1=1,F63,F96)</f>
        <v xml:space="preserve"> </v>
      </c>
      <c r="G29" s="199" t="str">
        <f t="shared" si="24"/>
        <v xml:space="preserve"> </v>
      </c>
      <c r="H29" s="199" t="str">
        <f t="shared" si="24"/>
        <v xml:space="preserve"> </v>
      </c>
      <c r="I29" s="199" t="str">
        <f t="shared" si="24"/>
        <v xml:space="preserve"> </v>
      </c>
      <c r="J29" s="199" t="str">
        <f t="shared" si="24"/>
        <v xml:space="preserve"> </v>
      </c>
      <c r="K29" s="199" t="str">
        <f t="shared" si="24"/>
        <v xml:space="preserve"> </v>
      </c>
      <c r="L29" s="199" t="str">
        <f t="shared" si="24"/>
        <v xml:space="preserve"> </v>
      </c>
      <c r="M29" s="199" t="str">
        <f t="shared" si="24"/>
        <v xml:space="preserve"> </v>
      </c>
      <c r="N29" s="199" t="str">
        <f t="shared" si="24"/>
        <v xml:space="preserve"> </v>
      </c>
      <c r="O29" s="199" t="str">
        <f t="shared" si="24"/>
        <v xml:space="preserve"> </v>
      </c>
      <c r="P29" s="199" t="str">
        <f t="shared" si="24"/>
        <v xml:space="preserve"> </v>
      </c>
      <c r="Q29" s="199" t="str">
        <f t="shared" si="24"/>
        <v xml:space="preserve"> </v>
      </c>
      <c r="R29" s="200" t="str">
        <f t="shared" si="24"/>
        <v xml:space="preserve"> </v>
      </c>
    </row>
    <row r="30" spans="1:26" ht="11.25" customHeight="1">
      <c r="A30" s="149" t="s">
        <v>548</v>
      </c>
      <c r="B30" s="1325"/>
      <c r="C30" s="1333"/>
      <c r="D30" s="197" t="s">
        <v>829</v>
      </c>
      <c r="E30" s="198">
        <f t="shared" si="20"/>
        <v>0</v>
      </c>
      <c r="F30" s="199" t="str">
        <f t="shared" ref="F30:R30" si="25">IF($P$1=1,F64,F97)</f>
        <v xml:space="preserve"> </v>
      </c>
      <c r="G30" s="199" t="str">
        <f t="shared" si="25"/>
        <v xml:space="preserve"> </v>
      </c>
      <c r="H30" s="199" t="str">
        <f t="shared" si="25"/>
        <v xml:space="preserve"> </v>
      </c>
      <c r="I30" s="199" t="str">
        <f t="shared" si="25"/>
        <v xml:space="preserve"> </v>
      </c>
      <c r="J30" s="199" t="str">
        <f t="shared" si="25"/>
        <v xml:space="preserve"> </v>
      </c>
      <c r="K30" s="199" t="str">
        <f t="shared" si="25"/>
        <v xml:space="preserve"> </v>
      </c>
      <c r="L30" s="199" t="str">
        <f t="shared" si="25"/>
        <v xml:space="preserve"> </v>
      </c>
      <c r="M30" s="199" t="str">
        <f t="shared" si="25"/>
        <v xml:space="preserve"> </v>
      </c>
      <c r="N30" s="199" t="str">
        <f t="shared" si="25"/>
        <v xml:space="preserve"> </v>
      </c>
      <c r="O30" s="199" t="str">
        <f t="shared" si="25"/>
        <v xml:space="preserve"> </v>
      </c>
      <c r="P30" s="199" t="str">
        <f t="shared" si="25"/>
        <v xml:space="preserve"> </v>
      </c>
      <c r="Q30" s="199" t="str">
        <f t="shared" si="25"/>
        <v xml:space="preserve"> </v>
      </c>
      <c r="R30" s="200" t="str">
        <f t="shared" si="25"/>
        <v xml:space="preserve"> </v>
      </c>
    </row>
    <row r="31" spans="1:26" ht="11.25" customHeight="1">
      <c r="A31" s="149" t="s">
        <v>549</v>
      </c>
      <c r="B31" s="1325"/>
      <c r="C31" s="1335" t="s">
        <v>1928</v>
      </c>
      <c r="D31" s="193" t="s">
        <v>830</v>
      </c>
      <c r="E31" s="194">
        <f t="shared" si="20"/>
        <v>0</v>
      </c>
      <c r="F31" s="195" t="str">
        <f t="shared" ref="F31:R31" si="26">IF($P$1=1,F65,F98)</f>
        <v xml:space="preserve"> </v>
      </c>
      <c r="G31" s="195" t="str">
        <f t="shared" si="26"/>
        <v xml:space="preserve"> </v>
      </c>
      <c r="H31" s="195" t="str">
        <f t="shared" si="26"/>
        <v xml:space="preserve"> </v>
      </c>
      <c r="I31" s="195" t="str">
        <f t="shared" si="26"/>
        <v xml:space="preserve"> </v>
      </c>
      <c r="J31" s="195" t="str">
        <f t="shared" si="26"/>
        <v xml:space="preserve"> </v>
      </c>
      <c r="K31" s="195" t="str">
        <f t="shared" si="26"/>
        <v xml:space="preserve"> </v>
      </c>
      <c r="L31" s="195" t="str">
        <f t="shared" si="26"/>
        <v xml:space="preserve"> </v>
      </c>
      <c r="M31" s="195" t="str">
        <f t="shared" si="26"/>
        <v xml:space="preserve"> </v>
      </c>
      <c r="N31" s="195" t="str">
        <f t="shared" si="26"/>
        <v xml:space="preserve"> </v>
      </c>
      <c r="O31" s="195" t="str">
        <f t="shared" si="26"/>
        <v xml:space="preserve"> </v>
      </c>
      <c r="P31" s="195" t="str">
        <f t="shared" si="26"/>
        <v xml:space="preserve"> </v>
      </c>
      <c r="Q31" s="195" t="str">
        <f t="shared" si="26"/>
        <v xml:space="preserve"> </v>
      </c>
      <c r="R31" s="196" t="str">
        <f t="shared" si="26"/>
        <v xml:space="preserve"> </v>
      </c>
    </row>
    <row r="32" spans="1:26" ht="11.25" customHeight="1">
      <c r="A32" s="149" t="s">
        <v>1538</v>
      </c>
      <c r="B32" s="1325"/>
      <c r="C32" s="1333"/>
      <c r="D32" s="197" t="s">
        <v>831</v>
      </c>
      <c r="E32" s="198">
        <f t="shared" si="20"/>
        <v>0</v>
      </c>
      <c r="F32" s="199" t="str">
        <f t="shared" ref="F32:R32" si="27">IF($P$1=1,F66,F99)</f>
        <v xml:space="preserve"> </v>
      </c>
      <c r="G32" s="199" t="str">
        <f t="shared" si="27"/>
        <v xml:space="preserve"> </v>
      </c>
      <c r="H32" s="199" t="str">
        <f t="shared" si="27"/>
        <v xml:space="preserve"> </v>
      </c>
      <c r="I32" s="199" t="str">
        <f t="shared" si="27"/>
        <v xml:space="preserve"> </v>
      </c>
      <c r="J32" s="199" t="str">
        <f t="shared" si="27"/>
        <v xml:space="preserve"> </v>
      </c>
      <c r="K32" s="199" t="str">
        <f t="shared" si="27"/>
        <v xml:space="preserve"> </v>
      </c>
      <c r="L32" s="199" t="str">
        <f t="shared" si="27"/>
        <v xml:space="preserve"> </v>
      </c>
      <c r="M32" s="199" t="str">
        <f t="shared" si="27"/>
        <v xml:space="preserve"> </v>
      </c>
      <c r="N32" s="199" t="str">
        <f t="shared" si="27"/>
        <v xml:space="preserve"> </v>
      </c>
      <c r="O32" s="199" t="str">
        <f t="shared" si="27"/>
        <v xml:space="preserve"> </v>
      </c>
      <c r="P32" s="199" t="str">
        <f t="shared" si="27"/>
        <v xml:space="preserve"> </v>
      </c>
      <c r="Q32" s="199" t="str">
        <f t="shared" si="27"/>
        <v xml:space="preserve"> </v>
      </c>
      <c r="R32" s="200" t="str">
        <f t="shared" si="27"/>
        <v xml:space="preserve"> </v>
      </c>
    </row>
    <row r="33" spans="1:23" ht="11.25" customHeight="1">
      <c r="A33" s="149" t="s">
        <v>550</v>
      </c>
      <c r="B33" s="1325"/>
      <c r="C33" s="1333"/>
      <c r="D33" s="197" t="s">
        <v>832</v>
      </c>
      <c r="E33" s="198">
        <f t="shared" si="20"/>
        <v>0</v>
      </c>
      <c r="F33" s="199" t="str">
        <f t="shared" ref="F33:R33" si="28">IF($P$1=1,F67,F100)</f>
        <v xml:space="preserve"> </v>
      </c>
      <c r="G33" s="199" t="str">
        <f t="shared" si="28"/>
        <v xml:space="preserve"> </v>
      </c>
      <c r="H33" s="199" t="str">
        <f t="shared" si="28"/>
        <v xml:space="preserve"> </v>
      </c>
      <c r="I33" s="199" t="str">
        <f t="shared" si="28"/>
        <v xml:space="preserve"> </v>
      </c>
      <c r="J33" s="199" t="str">
        <f t="shared" si="28"/>
        <v xml:space="preserve"> </v>
      </c>
      <c r="K33" s="199" t="str">
        <f t="shared" si="28"/>
        <v xml:space="preserve"> </v>
      </c>
      <c r="L33" s="199" t="str">
        <f t="shared" si="28"/>
        <v xml:space="preserve"> </v>
      </c>
      <c r="M33" s="199" t="str">
        <f t="shared" si="28"/>
        <v xml:space="preserve"> </v>
      </c>
      <c r="N33" s="199" t="str">
        <f t="shared" si="28"/>
        <v xml:space="preserve"> </v>
      </c>
      <c r="O33" s="199" t="str">
        <f t="shared" si="28"/>
        <v xml:space="preserve"> </v>
      </c>
      <c r="P33" s="199" t="str">
        <f t="shared" si="28"/>
        <v xml:space="preserve"> </v>
      </c>
      <c r="Q33" s="199" t="str">
        <f t="shared" si="28"/>
        <v xml:space="preserve"> </v>
      </c>
      <c r="R33" s="200" t="str">
        <f t="shared" si="28"/>
        <v xml:space="preserve"> </v>
      </c>
    </row>
    <row r="34" spans="1:23" ht="11.25" customHeight="1">
      <c r="A34" s="149" t="s">
        <v>551</v>
      </c>
      <c r="B34" s="1325"/>
      <c r="C34" s="1333"/>
      <c r="D34" s="197" t="s">
        <v>833</v>
      </c>
      <c r="E34" s="198">
        <f t="shared" si="20"/>
        <v>0</v>
      </c>
      <c r="F34" s="199" t="str">
        <f t="shared" ref="F34:R34" si="29">IF($P$1=1,F68,F101)</f>
        <v xml:space="preserve"> </v>
      </c>
      <c r="G34" s="199" t="str">
        <f t="shared" si="29"/>
        <v xml:space="preserve"> </v>
      </c>
      <c r="H34" s="199" t="str">
        <f t="shared" si="29"/>
        <v xml:space="preserve"> </v>
      </c>
      <c r="I34" s="199" t="str">
        <f t="shared" si="29"/>
        <v xml:space="preserve"> </v>
      </c>
      <c r="J34" s="199" t="str">
        <f t="shared" si="29"/>
        <v xml:space="preserve"> </v>
      </c>
      <c r="K34" s="199" t="str">
        <f t="shared" si="29"/>
        <v xml:space="preserve"> </v>
      </c>
      <c r="L34" s="199" t="str">
        <f t="shared" si="29"/>
        <v xml:space="preserve"> </v>
      </c>
      <c r="M34" s="199" t="str">
        <f t="shared" si="29"/>
        <v xml:space="preserve"> </v>
      </c>
      <c r="N34" s="199" t="str">
        <f t="shared" si="29"/>
        <v xml:space="preserve"> </v>
      </c>
      <c r="O34" s="199" t="str">
        <f t="shared" si="29"/>
        <v xml:space="preserve"> </v>
      </c>
      <c r="P34" s="199" t="str">
        <f t="shared" si="29"/>
        <v xml:space="preserve"> </v>
      </c>
      <c r="Q34" s="199" t="str">
        <f t="shared" si="29"/>
        <v xml:space="preserve"> </v>
      </c>
      <c r="R34" s="200" t="str">
        <f t="shared" si="29"/>
        <v xml:space="preserve"> </v>
      </c>
    </row>
    <row r="35" spans="1:23" ht="11.25" customHeight="1">
      <c r="A35" s="149" t="s">
        <v>552</v>
      </c>
      <c r="B35" s="1325"/>
      <c r="C35" s="1343"/>
      <c r="D35" s="201" t="s">
        <v>834</v>
      </c>
      <c r="E35" s="202">
        <f t="shared" si="20"/>
        <v>0</v>
      </c>
      <c r="F35" s="203" t="str">
        <f t="shared" ref="F35:R35" si="30">IF($P$1=1,F69,F102)</f>
        <v xml:space="preserve"> </v>
      </c>
      <c r="G35" s="203" t="str">
        <f t="shared" si="30"/>
        <v xml:space="preserve"> </v>
      </c>
      <c r="H35" s="203" t="str">
        <f t="shared" si="30"/>
        <v xml:space="preserve"> </v>
      </c>
      <c r="I35" s="203" t="str">
        <f t="shared" si="30"/>
        <v xml:space="preserve"> </v>
      </c>
      <c r="J35" s="203" t="str">
        <f t="shared" si="30"/>
        <v xml:space="preserve"> </v>
      </c>
      <c r="K35" s="203" t="str">
        <f t="shared" si="30"/>
        <v xml:space="preserve"> </v>
      </c>
      <c r="L35" s="203" t="str">
        <f t="shared" si="30"/>
        <v xml:space="preserve"> </v>
      </c>
      <c r="M35" s="203" t="str">
        <f t="shared" si="30"/>
        <v xml:space="preserve"> </v>
      </c>
      <c r="N35" s="203" t="str">
        <f t="shared" si="30"/>
        <v xml:space="preserve"> </v>
      </c>
      <c r="O35" s="203" t="str">
        <f t="shared" si="30"/>
        <v xml:space="preserve"> </v>
      </c>
      <c r="P35" s="203" t="str">
        <f t="shared" si="30"/>
        <v xml:space="preserve"> </v>
      </c>
      <c r="Q35" s="203" t="str">
        <f t="shared" si="30"/>
        <v xml:space="preserve"> </v>
      </c>
      <c r="R35" s="204" t="str">
        <f t="shared" si="30"/>
        <v xml:space="preserve"> </v>
      </c>
    </row>
    <row r="36" spans="1:23" ht="11.25" customHeight="1">
      <c r="A36" s="149" t="s">
        <v>553</v>
      </c>
      <c r="B36" s="1325"/>
      <c r="C36" s="1333" t="s">
        <v>749</v>
      </c>
      <c r="D36" s="1333"/>
      <c r="E36" s="205">
        <f t="shared" si="20"/>
        <v>0</v>
      </c>
      <c r="F36" s="206">
        <f t="shared" ref="F36:R36" si="31">IF($P$1=1,F70,F103)</f>
        <v>127751.68536896196</v>
      </c>
      <c r="G36" s="206">
        <f t="shared" si="31"/>
        <v>128040.94995446579</v>
      </c>
      <c r="H36" s="206">
        <f t="shared" si="31"/>
        <v>128509.06189035106</v>
      </c>
      <c r="I36" s="206">
        <f t="shared" si="31"/>
        <v>128931.14518547595</v>
      </c>
      <c r="J36" s="206">
        <f t="shared" si="31"/>
        <v>128853.38263967339</v>
      </c>
      <c r="K36" s="206">
        <f t="shared" si="31"/>
        <v>129140.65935832832</v>
      </c>
      <c r="L36" s="206">
        <f t="shared" si="31"/>
        <v>129494.78737544882</v>
      </c>
      <c r="M36" s="206">
        <f t="shared" si="31"/>
        <v>130221.01039007315</v>
      </c>
      <c r="N36" s="206">
        <f t="shared" si="31"/>
        <v>130969.05677747777</v>
      </c>
      <c r="O36" s="206">
        <f t="shared" si="31"/>
        <v>131333.6112408133</v>
      </c>
      <c r="P36" s="206">
        <f t="shared" si="31"/>
        <v>131636.15056659092</v>
      </c>
      <c r="Q36" s="206">
        <f t="shared" si="31"/>
        <v>132185.63282527679</v>
      </c>
      <c r="R36" s="207">
        <f t="shared" si="31"/>
        <v>132971.29445797694</v>
      </c>
    </row>
    <row r="37" spans="1:23" ht="11.25" customHeight="1">
      <c r="A37" s="149" t="s">
        <v>554</v>
      </c>
      <c r="B37" s="1325"/>
      <c r="C37" s="1333" t="s">
        <v>750</v>
      </c>
      <c r="D37" s="1333"/>
      <c r="E37" s="205">
        <f t="shared" si="20"/>
        <v>0</v>
      </c>
      <c r="F37" s="206">
        <f t="shared" ref="F37:R37" si="32">IF($P$1=1,F71,F104)</f>
        <v>1467.2868852449212</v>
      </c>
      <c r="G37" s="206">
        <f t="shared" si="32"/>
        <v>1471.551003431729</v>
      </c>
      <c r="H37" s="206">
        <f t="shared" si="32"/>
        <v>1478.0322789853178</v>
      </c>
      <c r="I37" s="206">
        <f t="shared" si="32"/>
        <v>1483.5192866009875</v>
      </c>
      <c r="J37" s="206">
        <f t="shared" si="32"/>
        <v>1488.9989396969522</v>
      </c>
      <c r="K37" s="206">
        <f t="shared" si="32"/>
        <v>1492.9347389647071</v>
      </c>
      <c r="L37" s="206">
        <f t="shared" si="32"/>
        <v>1497.482979088169</v>
      </c>
      <c r="M37" s="206">
        <f t="shared" si="32"/>
        <v>1505.1625594775289</v>
      </c>
      <c r="N37" s="206">
        <f t="shared" si="32"/>
        <v>1513.7117724579873</v>
      </c>
      <c r="O37" s="206">
        <f t="shared" si="32"/>
        <v>1518.4874978411876</v>
      </c>
      <c r="P37" s="206">
        <f t="shared" si="32"/>
        <v>1522.3808208237051</v>
      </c>
      <c r="Q37" s="206">
        <f t="shared" si="32"/>
        <v>1529.1888605932684</v>
      </c>
      <c r="R37" s="207">
        <f t="shared" si="32"/>
        <v>1538.9580742095727</v>
      </c>
    </row>
    <row r="38" spans="1:23" ht="11.25" customHeight="1">
      <c r="A38" s="149" t="s">
        <v>555</v>
      </c>
      <c r="B38" s="1325"/>
      <c r="C38" s="1333" t="s">
        <v>751</v>
      </c>
      <c r="D38" s="1333"/>
      <c r="E38" s="205">
        <f t="shared" si="20"/>
        <v>0</v>
      </c>
      <c r="F38" s="206">
        <f t="shared" ref="F38:R38" si="33">IF($P$1=1,F72,F105)</f>
        <v>120085.78888911309</v>
      </c>
      <c r="G38" s="206">
        <f t="shared" si="33"/>
        <v>120536.09535309495</v>
      </c>
      <c r="H38" s="206">
        <f t="shared" si="33"/>
        <v>121185.9514651911</v>
      </c>
      <c r="I38" s="206">
        <f t="shared" si="33"/>
        <v>121649.17875717422</v>
      </c>
      <c r="J38" s="206">
        <f t="shared" si="33"/>
        <v>121660.35462079376</v>
      </c>
      <c r="K38" s="206">
        <f t="shared" si="33"/>
        <v>121971.57575772224</v>
      </c>
      <c r="L38" s="206">
        <f t="shared" si="33"/>
        <v>122376.84326084417</v>
      </c>
      <c r="M38" s="206">
        <f t="shared" si="33"/>
        <v>123160.15415095534</v>
      </c>
      <c r="N38" s="206">
        <f t="shared" si="33"/>
        <v>123812.97178938538</v>
      </c>
      <c r="O38" s="206">
        <f t="shared" si="33"/>
        <v>124290.97282137467</v>
      </c>
      <c r="P38" s="206">
        <f t="shared" si="33"/>
        <v>124624.05655602616</v>
      </c>
      <c r="Q38" s="206">
        <f t="shared" si="33"/>
        <v>125090.55271887351</v>
      </c>
      <c r="R38" s="207">
        <f t="shared" si="33"/>
        <v>125813.93306064712</v>
      </c>
    </row>
    <row r="39" spans="1:23" ht="11.25" customHeight="1" thickBot="1">
      <c r="A39" s="149" t="s">
        <v>556</v>
      </c>
      <c r="B39" s="1326"/>
      <c r="C39" s="1334" t="s">
        <v>752</v>
      </c>
      <c r="D39" s="1334"/>
      <c r="E39" s="208">
        <f t="shared" si="20"/>
        <v>0</v>
      </c>
      <c r="F39" s="209">
        <f t="shared" ref="F39:R39" si="34">IF($P$1=1,F73,F106)</f>
        <v>1446.802145652731</v>
      </c>
      <c r="G39" s="209">
        <f t="shared" si="34"/>
        <v>1451.7963839783224</v>
      </c>
      <c r="H39" s="209">
        <f t="shared" si="34"/>
        <v>1458.8586763163437</v>
      </c>
      <c r="I39" s="209">
        <f t="shared" si="34"/>
        <v>1464.1102378673475</v>
      </c>
      <c r="J39" s="209">
        <f t="shared" si="34"/>
        <v>1469.6154459518368</v>
      </c>
      <c r="K39" s="209">
        <f t="shared" si="34"/>
        <v>1473.1616621831918</v>
      </c>
      <c r="L39" s="209">
        <f t="shared" si="34"/>
        <v>1478.1835299845588</v>
      </c>
      <c r="M39" s="209">
        <f t="shared" si="34"/>
        <v>1485.4445199421634</v>
      </c>
      <c r="N39" s="209">
        <f t="shared" si="34"/>
        <v>1493.7334223945695</v>
      </c>
      <c r="O39" s="209">
        <f t="shared" si="34"/>
        <v>1498.2437124527464</v>
      </c>
      <c r="P39" s="209">
        <f t="shared" si="34"/>
        <v>1502.711832353815</v>
      </c>
      <c r="Q39" s="209">
        <f t="shared" si="34"/>
        <v>1508.730124292081</v>
      </c>
      <c r="R39" s="210">
        <f t="shared" si="34"/>
        <v>1517.8850352945135</v>
      </c>
    </row>
    <row r="40" spans="1:23" ht="11.25" customHeight="1">
      <c r="A40" s="149" t="s">
        <v>557</v>
      </c>
      <c r="B40" s="154"/>
      <c r="C40" s="154"/>
      <c r="D40" s="154"/>
      <c r="E40" s="154"/>
      <c r="F40" s="154"/>
      <c r="G40" s="154"/>
      <c r="H40" s="154"/>
      <c r="I40" s="154"/>
      <c r="J40" s="154"/>
      <c r="K40" s="154"/>
      <c r="L40" s="154"/>
      <c r="M40" s="154"/>
      <c r="N40" s="154"/>
      <c r="O40" s="154"/>
      <c r="P40" s="154"/>
      <c r="Q40" s="154"/>
      <c r="R40" s="154"/>
    </row>
    <row r="41" spans="1:23" s="149" customFormat="1" ht="11.25" customHeight="1">
      <c r="A41" s="149" t="s">
        <v>1535</v>
      </c>
      <c r="B41" s="1147" t="s">
        <v>1910</v>
      </c>
      <c r="C41" s="1346" t="s">
        <v>1912</v>
      </c>
      <c r="D41" s="1346"/>
      <c r="E41" s="211">
        <f t="shared" ref="E41:P41" si="35">DATE(YEAR(F41),MONTH(F41)-1,1)</f>
        <v>41091</v>
      </c>
      <c r="F41" s="211">
        <f t="shared" si="35"/>
        <v>41122</v>
      </c>
      <c r="G41" s="211">
        <f t="shared" si="35"/>
        <v>41153</v>
      </c>
      <c r="H41" s="211">
        <f t="shared" si="35"/>
        <v>41183</v>
      </c>
      <c r="I41" s="211">
        <f t="shared" si="35"/>
        <v>41214</v>
      </c>
      <c r="J41" s="211">
        <f t="shared" si="35"/>
        <v>41244</v>
      </c>
      <c r="K41" s="211">
        <f t="shared" si="35"/>
        <v>41275</v>
      </c>
      <c r="L41" s="211">
        <f t="shared" si="35"/>
        <v>41306</v>
      </c>
      <c r="M41" s="211">
        <f t="shared" si="35"/>
        <v>41334</v>
      </c>
      <c r="N41" s="211">
        <f t="shared" si="35"/>
        <v>41365</v>
      </c>
      <c r="O41" s="211">
        <f t="shared" si="35"/>
        <v>41395</v>
      </c>
      <c r="P41" s="211">
        <f t="shared" si="35"/>
        <v>41426</v>
      </c>
      <c r="Q41" s="211">
        <f>DATE(YEAR(R41),MONTH(R41)-1,1)</f>
        <v>41456</v>
      </c>
      <c r="R41" s="211">
        <f>B1</f>
        <v>41487</v>
      </c>
      <c r="S41" s="155"/>
      <c r="T41" s="155"/>
      <c r="U41" s="155"/>
      <c r="V41" s="155"/>
      <c r="W41" s="155"/>
    </row>
    <row r="42" spans="1:23" s="149" customFormat="1" ht="12.75" customHeight="1">
      <c r="A42" s="149" t="s">
        <v>1536</v>
      </c>
      <c r="B42" s="1347" t="s">
        <v>1437</v>
      </c>
      <c r="C42" s="1346" t="s">
        <v>1913</v>
      </c>
      <c r="D42" s="1346"/>
      <c r="E42" s="212">
        <f>INDEX(매매지수!$2:$621,MATCH($T$2,매매지수!$H$2:$H$621,0),MATCH(E41,매매지수!$1:$1,0))</f>
        <v>100.87337892498124</v>
      </c>
      <c r="F42" s="213">
        <f>INDEX(매매지수!$2:$621,MATCH($T$2,매매지수!$H$2:$H$621,0),MATCH(F41,매매지수!$1:$1,0))</f>
        <v>100.58987900142604</v>
      </c>
      <c r="G42" s="213">
        <f>INDEX(매매지수!$2:$621,MATCH($T$2,매매지수!$H$2:$H$621,0),MATCH(G41,매매지수!$1:$1,0))</f>
        <v>100.35319141260423</v>
      </c>
      <c r="H42" s="213">
        <f>INDEX(매매지수!$2:$621,MATCH($T$2,매매지수!$H$2:$H$621,0),MATCH(H41,매매지수!$1:$1,0))</f>
        <v>100.16271194646403</v>
      </c>
      <c r="I42" s="213">
        <f>INDEX(매매지수!$2:$621,MATCH($T$2,매매지수!$H$2:$H$621,0),MATCH(I41,매매지수!$1:$1,0))</f>
        <v>100</v>
      </c>
      <c r="J42" s="213">
        <f>INDEX(매매지수!$2:$621,MATCH($T$2,매매지수!$H$2:$H$621,0),MATCH(J41,매매지수!$1:$1,0))</f>
        <v>99.78759807798653</v>
      </c>
      <c r="K42" s="213">
        <f>INDEX(매매지수!$2:$621,MATCH($T$2,매매지수!$H$2:$H$621,0),MATCH(K41,매매지수!$1:$1,0))</f>
        <v>99.531536620842019</v>
      </c>
      <c r="L42" s="213">
        <f>INDEX(매매지수!$2:$621,MATCH($T$2,매매지수!$H$2:$H$621,0),MATCH(L41,매매지수!$1:$1,0))</f>
        <v>99.360113030834668</v>
      </c>
      <c r="M42" s="213">
        <f>INDEX(매매지수!$2:$621,MATCH($T$2,매매지수!$H$2:$H$621,0),MATCH(M41,매매지수!$1:$1,0))</f>
        <v>99.282514757325501</v>
      </c>
      <c r="N42" s="213">
        <f>INDEX(매매지수!$2:$621,MATCH($T$2,매매지수!$H$2:$H$621,0),MATCH(N41,매매지수!$1:$1,0))</f>
        <v>99.399598177062813</v>
      </c>
      <c r="O42" s="213">
        <f>INDEX(매매지수!$2:$621,MATCH($T$2,매매지수!$H$2:$H$621,0),MATCH(O41,매매지수!$1:$1,0))</f>
        <v>99.570901942687556</v>
      </c>
      <c r="P42" s="213">
        <f>INDEX(매매지수!$2:$621,MATCH($T$2,매매지수!$H$2:$H$621,0),MATCH(P41,매매지수!$1:$1,0))</f>
        <v>99.605394862823744</v>
      </c>
      <c r="Q42" s="213">
        <f>INDEX(매매지수!$2:$621,MATCH($T$2,매매지수!$H$2:$H$621,0),MATCH(Q41,매매지수!$1:$1,0))</f>
        <v>99.535499642428533</v>
      </c>
      <c r="R42" s="213">
        <f>INDEX(매매지수!$2:$621,MATCH($T$2,매매지수!$H$2:$H$621,0),MATCH(R41,매매지수!$1:$1,0))</f>
        <v>99.405542728990142</v>
      </c>
      <c r="S42" s="155"/>
      <c r="T42" s="155"/>
      <c r="U42" s="155"/>
      <c r="V42" s="155"/>
      <c r="W42" s="155"/>
    </row>
    <row r="43" spans="1:23" s="149" customFormat="1">
      <c r="B43" s="1347"/>
      <c r="C43" s="1344" t="s">
        <v>1914</v>
      </c>
      <c r="D43" s="1344"/>
      <c r="E43" s="214">
        <f>INDEX(매매계절!$2:$621,MATCH($T$2,매매계절!$H$2:$H$621,0),MATCH(E41,매매계절!$1:$1,0))</f>
        <v>100.840689460215</v>
      </c>
      <c r="F43" s="215">
        <f>INDEX(매매계절!$2:$621,MATCH($T$2,매매계절!$H$2:$H$621,0),MATCH(F41,매매계절!$1:$1,0))</f>
        <v>100.626688872185</v>
      </c>
      <c r="G43" s="215">
        <f>INDEX(매매계절!$2:$621,MATCH($T$2,매매계절!$H$2:$H$621,0),MATCH(G41,매매계절!$1:$1,0))</f>
        <v>100.36874934049099</v>
      </c>
      <c r="H43" s="215">
        <f>INDEX(매매계절!$2:$621,MATCH($T$2,매매계절!$H$2:$H$621,0),MATCH(H41,매매계절!$1:$1,0))</f>
        <v>100.17569286456001</v>
      </c>
      <c r="I43" s="215">
        <f>INDEX(매매계절!$2:$621,MATCH($T$2,매매계절!$H$2:$H$621,0),MATCH(I41,매매계절!$1:$1,0))</f>
        <v>100.00693336779401</v>
      </c>
      <c r="J43" s="215">
        <f>INDEX(매매계절!$2:$621,MATCH($T$2,매매계절!$H$2:$H$621,0),MATCH(J41,매매계절!$1:$1,0))</f>
        <v>99.878379589983496</v>
      </c>
      <c r="K43" s="215">
        <f>INDEX(매매계절!$2:$621,MATCH($T$2,매매계절!$H$2:$H$621,0),MATCH(K41,매매계절!$1:$1,0))</f>
        <v>99.663837292330697</v>
      </c>
      <c r="L43" s="215">
        <f>INDEX(매매계절!$2:$621,MATCH($T$2,매매계절!$H$2:$H$621,0),MATCH(L41,매매계절!$1:$1,0))</f>
        <v>99.437489770288394</v>
      </c>
      <c r="M43" s="215">
        <f>INDEX(매매계절!$2:$621,MATCH($T$2,매매계절!$H$2:$H$621,0),MATCH(M41,매매계절!$1:$1,0))</f>
        <v>99.205522548868203</v>
      </c>
      <c r="N43" s="215">
        <f>INDEX(매매계절!$2:$621,MATCH($T$2,매매계절!$H$2:$H$621,0),MATCH(N41,매매계절!$1:$1,0))</f>
        <v>99.220709385416399</v>
      </c>
      <c r="O43" s="215">
        <f>INDEX(매매계절!$2:$621,MATCH($T$2,매매계절!$H$2:$H$621,0),MATCH(O41,매매계절!$1:$1,0))</f>
        <v>99.393867165031693</v>
      </c>
      <c r="P43" s="215">
        <f>INDEX(매매계절!$2:$621,MATCH($T$2,매매계절!$H$2:$H$621,0),MATCH(P41,매매계절!$1:$1,0))</f>
        <v>99.473340899863004</v>
      </c>
      <c r="Q43" s="215">
        <f>INDEX(매매계절!$2:$621,MATCH($T$2,매매계절!$H$2:$H$621,0),MATCH(Q41,매매계절!$1:$1,0))</f>
        <v>99.548636962837193</v>
      </c>
      <c r="R43" s="215">
        <f>INDEX(매매계절!$2:$621,MATCH($T$2,매매계절!$H$2:$H$621,0),MATCH(R41,매매계절!$1:$1,0))</f>
        <v>99.496038847236306</v>
      </c>
      <c r="S43" s="155"/>
      <c r="T43" s="155"/>
      <c r="U43" s="155"/>
      <c r="V43" s="155"/>
      <c r="W43" s="155"/>
    </row>
    <row r="44" spans="1:23" s="149" customFormat="1">
      <c r="B44" s="1347"/>
      <c r="C44" s="1348" t="s">
        <v>1915</v>
      </c>
      <c r="D44" s="1146" t="s">
        <v>1916</v>
      </c>
      <c r="E44" s="214" t="str">
        <f>IF($K$2=1," ",INDEX(규모매매지수!$2:$452,MATCH($V$8,규모매매지수!$G$2:$G$452,0),MATCH(E$7,규모매매지수!$1:$1,0)))</f>
        <v xml:space="preserve"> </v>
      </c>
      <c r="F44" s="215" t="str">
        <f>IF($K$2=1," ",INDEX(규모매매지수!$2:$452,MATCH($V$8,규모매매지수!$G$2:$G$452,0),MATCH(F$7,규모매매지수!$1:$1,0)))</f>
        <v xml:space="preserve"> </v>
      </c>
      <c r="G44" s="215" t="str">
        <f>IF($K$2=1," ",INDEX(규모매매지수!$2:$452,MATCH($V$8,규모매매지수!$G$2:$G$452,0),MATCH(G$7,규모매매지수!$1:$1,0)))</f>
        <v xml:space="preserve"> </v>
      </c>
      <c r="H44" s="215" t="str">
        <f>IF($K$2=1," ",INDEX(규모매매지수!$2:$452,MATCH($V$8,규모매매지수!$G$2:$G$452,0),MATCH(H$7,규모매매지수!$1:$1,0)))</f>
        <v xml:space="preserve"> </v>
      </c>
      <c r="I44" s="215" t="str">
        <f>IF($K$2=1," ",INDEX(규모매매지수!$2:$452,MATCH($V$8,규모매매지수!$G$2:$G$452,0),MATCH(I$7,규모매매지수!$1:$1,0)))</f>
        <v xml:space="preserve"> </v>
      </c>
      <c r="J44" s="215" t="str">
        <f>IF($K$2=1," ",INDEX(규모매매지수!$2:$452,MATCH($V$8,규모매매지수!$G$2:$G$452,0),MATCH(J$7,규모매매지수!$1:$1,0)))</f>
        <v xml:space="preserve"> </v>
      </c>
      <c r="K44" s="215" t="str">
        <f>IF($K$2=1," ",INDEX(규모매매지수!$2:$452,MATCH($V$8,규모매매지수!$G$2:$G$452,0),MATCH(K$7,규모매매지수!$1:$1,0)))</f>
        <v xml:space="preserve"> </v>
      </c>
      <c r="L44" s="215" t="str">
        <f>IF($K$2=1," ",INDEX(규모매매지수!$2:$452,MATCH($V$8,규모매매지수!$G$2:$G$452,0),MATCH(L$7,규모매매지수!$1:$1,0)))</f>
        <v xml:space="preserve"> </v>
      </c>
      <c r="M44" s="215" t="str">
        <f>IF($K$2=1," ",INDEX(규모매매지수!$2:$452,MATCH($V$8,규모매매지수!$G$2:$G$452,0),MATCH(M$7,규모매매지수!$1:$1,0)))</f>
        <v xml:space="preserve"> </v>
      </c>
      <c r="N44" s="215" t="str">
        <f>IF($K$2=1," ",INDEX(규모매매지수!$2:$452,MATCH($V$8,규모매매지수!$G$2:$G$452,0),MATCH(N$7,규모매매지수!$1:$1,0)))</f>
        <v xml:space="preserve"> </v>
      </c>
      <c r="O44" s="215" t="str">
        <f>IF($K$2=1," ",INDEX(규모매매지수!$2:$452,MATCH($V$8,규모매매지수!$G$2:$G$452,0),MATCH(O$7,규모매매지수!$1:$1,0)))</f>
        <v xml:space="preserve"> </v>
      </c>
      <c r="P44" s="215" t="str">
        <f>IF($K$2=1," ",INDEX(규모매매지수!$2:$452,MATCH($V$8,규모매매지수!$G$2:$G$452,0),MATCH(P$7,규모매매지수!$1:$1,0)))</f>
        <v xml:space="preserve"> </v>
      </c>
      <c r="Q44" s="215" t="str">
        <f>IF($K$2=1," ",INDEX(규모매매지수!$2:$452,MATCH($V$8,규모매매지수!$G$2:$G$452,0),MATCH(Q$7,규모매매지수!$1:$1,0)))</f>
        <v xml:space="preserve"> </v>
      </c>
      <c r="R44" s="215" t="str">
        <f>IF($K$2=1," ",INDEX(규모매매지수!$2:$452,MATCH($V$8,규모매매지수!$G$2:$G$452,0),MATCH(R$7,규모매매지수!$1:$1,0)))</f>
        <v xml:space="preserve"> </v>
      </c>
      <c r="S44" s="155"/>
      <c r="T44" s="155"/>
      <c r="U44" s="155"/>
      <c r="V44" s="155"/>
      <c r="W44" s="155"/>
    </row>
    <row r="45" spans="1:23" s="149" customFormat="1">
      <c r="B45" s="1347"/>
      <c r="C45" s="1344"/>
      <c r="D45" s="1146" t="s">
        <v>1917</v>
      </c>
      <c r="E45" s="214" t="str">
        <f>IF($K$2=1," ",INDEX(규모매매지수!$2:$452,MATCH($V$9,규모매매지수!$G$2:$G$452,0),MATCH(E$7,규모매매지수!$1:$1,0)))</f>
        <v xml:space="preserve"> </v>
      </c>
      <c r="F45" s="215" t="str">
        <f>IF($K$2=1," ",INDEX(규모매매지수!$2:$452,MATCH($V$9,규모매매지수!$G$2:$G$452,0),MATCH(F$7,규모매매지수!$1:$1,0)))</f>
        <v xml:space="preserve"> </v>
      </c>
      <c r="G45" s="215" t="str">
        <f>IF($K$2=1," ",INDEX(규모매매지수!$2:$452,MATCH($V$9,규모매매지수!$G$2:$G$452,0),MATCH(G$7,규모매매지수!$1:$1,0)))</f>
        <v xml:space="preserve"> </v>
      </c>
      <c r="H45" s="215" t="str">
        <f>IF($K$2=1," ",INDEX(규모매매지수!$2:$452,MATCH($V$9,규모매매지수!$G$2:$G$452,0),MATCH(H$7,규모매매지수!$1:$1,0)))</f>
        <v xml:space="preserve"> </v>
      </c>
      <c r="I45" s="215" t="str">
        <f>IF($K$2=1," ",INDEX(규모매매지수!$2:$452,MATCH($V$9,규모매매지수!$G$2:$G$452,0),MATCH(I$7,규모매매지수!$1:$1,0)))</f>
        <v xml:space="preserve"> </v>
      </c>
      <c r="J45" s="215" t="str">
        <f>IF($K$2=1," ",INDEX(규모매매지수!$2:$452,MATCH($V$9,규모매매지수!$G$2:$G$452,0),MATCH(J$7,규모매매지수!$1:$1,0)))</f>
        <v xml:space="preserve"> </v>
      </c>
      <c r="K45" s="215" t="str">
        <f>IF($K$2=1," ",INDEX(규모매매지수!$2:$452,MATCH($V$9,규모매매지수!$G$2:$G$452,0),MATCH(K$7,규모매매지수!$1:$1,0)))</f>
        <v xml:space="preserve"> </v>
      </c>
      <c r="L45" s="215" t="str">
        <f>IF($K$2=1," ",INDEX(규모매매지수!$2:$452,MATCH($V$9,규모매매지수!$G$2:$G$452,0),MATCH(L$7,규모매매지수!$1:$1,0)))</f>
        <v xml:space="preserve"> </v>
      </c>
      <c r="M45" s="215" t="str">
        <f>IF($K$2=1," ",INDEX(규모매매지수!$2:$452,MATCH($V$9,규모매매지수!$G$2:$G$452,0),MATCH(M$7,규모매매지수!$1:$1,0)))</f>
        <v xml:space="preserve"> </v>
      </c>
      <c r="N45" s="215" t="str">
        <f>IF($K$2=1," ",INDEX(규모매매지수!$2:$452,MATCH($V$9,규모매매지수!$G$2:$G$452,0),MATCH(N$7,규모매매지수!$1:$1,0)))</f>
        <v xml:space="preserve"> </v>
      </c>
      <c r="O45" s="215" t="str">
        <f>IF($K$2=1," ",INDEX(규모매매지수!$2:$452,MATCH($V$9,규모매매지수!$G$2:$G$452,0),MATCH(O$7,규모매매지수!$1:$1,0)))</f>
        <v xml:space="preserve"> </v>
      </c>
      <c r="P45" s="215" t="str">
        <f>IF($K$2=1," ",INDEX(규모매매지수!$2:$452,MATCH($V$9,규모매매지수!$G$2:$G$452,0),MATCH(P$7,규모매매지수!$1:$1,0)))</f>
        <v xml:space="preserve"> </v>
      </c>
      <c r="Q45" s="215" t="str">
        <f>IF($K$2=1," ",INDEX(규모매매지수!$2:$452,MATCH($V$9,규모매매지수!$G$2:$G$452,0),MATCH(Q$7,규모매매지수!$1:$1,0)))</f>
        <v xml:space="preserve"> </v>
      </c>
      <c r="R45" s="215" t="str">
        <f>IF($K$2=1," ",INDEX(규모매매지수!$2:$452,MATCH($V$9,규모매매지수!$G$2:$G$452,0),MATCH(R$7,규모매매지수!$1:$1,0)))</f>
        <v xml:space="preserve"> </v>
      </c>
      <c r="S45" s="155"/>
      <c r="T45" s="155"/>
      <c r="U45" s="155"/>
      <c r="V45" s="155"/>
      <c r="W45" s="155"/>
    </row>
    <row r="46" spans="1:23" s="149" customFormat="1">
      <c r="B46" s="1347"/>
      <c r="C46" s="1344"/>
      <c r="D46" s="1146" t="s">
        <v>884</v>
      </c>
      <c r="E46" s="214" t="str">
        <f>IF($K$2=1," ",INDEX(규모매매지수!$2:$452,MATCH($V$10,규모매매지수!$G$2:$G$452,0),MATCH(E$7,규모매매지수!$1:$1,0)))</f>
        <v xml:space="preserve"> </v>
      </c>
      <c r="F46" s="215" t="str">
        <f>IF($K$2=1," ",INDEX(규모매매지수!$2:$452,MATCH($V$10,규모매매지수!$G$2:$G$452,0),MATCH(F$7,규모매매지수!$1:$1,0)))</f>
        <v xml:space="preserve"> </v>
      </c>
      <c r="G46" s="215" t="str">
        <f>IF($K$2=1," ",INDEX(규모매매지수!$2:$452,MATCH($V$10,규모매매지수!$G$2:$G$452,0),MATCH(G$7,규모매매지수!$1:$1,0)))</f>
        <v xml:space="preserve"> </v>
      </c>
      <c r="H46" s="215" t="str">
        <f>IF($K$2=1," ",INDEX(규모매매지수!$2:$452,MATCH($V$10,규모매매지수!$G$2:$G$452,0),MATCH(H$7,규모매매지수!$1:$1,0)))</f>
        <v xml:space="preserve"> </v>
      </c>
      <c r="I46" s="215" t="str">
        <f>IF($K$2=1," ",INDEX(규모매매지수!$2:$452,MATCH($V$10,규모매매지수!$G$2:$G$452,0),MATCH(I$7,규모매매지수!$1:$1,0)))</f>
        <v xml:space="preserve"> </v>
      </c>
      <c r="J46" s="215" t="str">
        <f>IF($K$2=1," ",INDEX(규모매매지수!$2:$452,MATCH($V$10,규모매매지수!$G$2:$G$452,0),MATCH(J$7,규모매매지수!$1:$1,0)))</f>
        <v xml:space="preserve"> </v>
      </c>
      <c r="K46" s="215" t="str">
        <f>IF($K$2=1," ",INDEX(규모매매지수!$2:$452,MATCH($V$10,규모매매지수!$G$2:$G$452,0),MATCH(K$7,규모매매지수!$1:$1,0)))</f>
        <v xml:space="preserve"> </v>
      </c>
      <c r="L46" s="215" t="str">
        <f>IF($K$2=1," ",INDEX(규모매매지수!$2:$452,MATCH($V$10,규모매매지수!$G$2:$G$452,0),MATCH(L$7,규모매매지수!$1:$1,0)))</f>
        <v xml:space="preserve"> </v>
      </c>
      <c r="M46" s="215" t="str">
        <f>IF($K$2=1," ",INDEX(규모매매지수!$2:$452,MATCH($V$10,규모매매지수!$G$2:$G$452,0),MATCH(M$7,규모매매지수!$1:$1,0)))</f>
        <v xml:space="preserve"> </v>
      </c>
      <c r="N46" s="215" t="str">
        <f>IF($K$2=1," ",INDEX(규모매매지수!$2:$452,MATCH($V$10,규모매매지수!$G$2:$G$452,0),MATCH(N$7,규모매매지수!$1:$1,0)))</f>
        <v xml:space="preserve"> </v>
      </c>
      <c r="O46" s="215" t="str">
        <f>IF($K$2=1," ",INDEX(규모매매지수!$2:$452,MATCH($V$10,규모매매지수!$G$2:$G$452,0),MATCH(O$7,규모매매지수!$1:$1,0)))</f>
        <v xml:space="preserve"> </v>
      </c>
      <c r="P46" s="215" t="str">
        <f>IF($K$2=1," ",INDEX(규모매매지수!$2:$452,MATCH($V$10,규모매매지수!$G$2:$G$452,0),MATCH(P$7,규모매매지수!$1:$1,0)))</f>
        <v xml:space="preserve"> </v>
      </c>
      <c r="Q46" s="215" t="str">
        <f>IF($K$2=1," ",INDEX(규모매매지수!$2:$452,MATCH($V$10,규모매매지수!$G$2:$G$452,0),MATCH(Q$7,규모매매지수!$1:$1,0)))</f>
        <v xml:space="preserve"> </v>
      </c>
      <c r="R46" s="215" t="str">
        <f>IF($K$2=1," ",INDEX(규모매매지수!$2:$452,MATCH($V$10,규모매매지수!$G$2:$G$452,0),MATCH(R$7,규모매매지수!$1:$1,0)))</f>
        <v xml:space="preserve"> </v>
      </c>
      <c r="S46" s="155"/>
      <c r="T46" s="155"/>
      <c r="U46" s="155"/>
      <c r="V46" s="155"/>
      <c r="W46" s="155"/>
    </row>
    <row r="47" spans="1:23" s="149" customFormat="1">
      <c r="B47" s="1347"/>
      <c r="C47" s="1344"/>
      <c r="D47" s="1146" t="s">
        <v>828</v>
      </c>
      <c r="E47" s="214" t="str">
        <f>IF($K$2=1," ",IF($K$2&gt;2," ",INDEX(규모매매지수!$2:$452,MATCH($V$11,규모매매지수!$G$2:$G$452,0),MATCH(E$7,규모매매지수!$1:$1,0))))</f>
        <v xml:space="preserve"> </v>
      </c>
      <c r="F47" s="215" t="str">
        <f>IF($K$2=1," ",IF($K$2&gt;2," ",INDEX(규모매매지수!$2:$452,MATCH($V$11,규모매매지수!$G$2:$G$452,0),MATCH(F$7,규모매매지수!$1:$1,0))))</f>
        <v xml:space="preserve"> </v>
      </c>
      <c r="G47" s="215" t="str">
        <f>IF($K$2=1," ",IF($K$2&gt;2," ",INDEX(규모매매지수!$2:$452,MATCH($V$11,규모매매지수!$G$2:$G$452,0),MATCH(G$7,규모매매지수!$1:$1,0))))</f>
        <v xml:space="preserve"> </v>
      </c>
      <c r="H47" s="215" t="str">
        <f>IF($K$2=1," ",IF($K$2&gt;2," ",INDEX(규모매매지수!$2:$452,MATCH($V$11,규모매매지수!$G$2:$G$452,0),MATCH(H$7,규모매매지수!$1:$1,0))))</f>
        <v xml:space="preserve"> </v>
      </c>
      <c r="I47" s="215" t="str">
        <f>IF($K$2=1," ",IF($K$2&gt;2," ",INDEX(규모매매지수!$2:$452,MATCH($V$11,규모매매지수!$G$2:$G$452,0),MATCH(I$7,규모매매지수!$1:$1,0))))</f>
        <v xml:space="preserve"> </v>
      </c>
      <c r="J47" s="215" t="str">
        <f>IF($K$2=1," ",IF($K$2&gt;2," ",INDEX(규모매매지수!$2:$452,MATCH($V$11,규모매매지수!$G$2:$G$452,0),MATCH(J$7,규모매매지수!$1:$1,0))))</f>
        <v xml:space="preserve"> </v>
      </c>
      <c r="K47" s="215" t="str">
        <f>IF($K$2=1," ",IF($K$2&gt;2," ",INDEX(규모매매지수!$2:$452,MATCH($V$11,규모매매지수!$G$2:$G$452,0),MATCH(K$7,규모매매지수!$1:$1,0))))</f>
        <v xml:space="preserve"> </v>
      </c>
      <c r="L47" s="215" t="str">
        <f>IF($K$2=1," ",IF($K$2&gt;2," ",INDEX(규모매매지수!$2:$452,MATCH($V$11,규모매매지수!$G$2:$G$452,0),MATCH(L$7,규모매매지수!$1:$1,0))))</f>
        <v xml:space="preserve"> </v>
      </c>
      <c r="M47" s="215" t="str">
        <f>IF($K$2=1," ",IF($K$2&gt;2," ",INDEX(규모매매지수!$2:$452,MATCH($V$11,규모매매지수!$G$2:$G$452,0),MATCH(M$7,규모매매지수!$1:$1,0))))</f>
        <v xml:space="preserve"> </v>
      </c>
      <c r="N47" s="215" t="str">
        <f>IF($K$2=1," ",IF($K$2&gt;2," ",INDEX(규모매매지수!$2:$452,MATCH($V$11,규모매매지수!$G$2:$G$452,0),MATCH(N$7,규모매매지수!$1:$1,0))))</f>
        <v xml:space="preserve"> </v>
      </c>
      <c r="O47" s="215" t="str">
        <f>IF($K$2=1," ",IF($K$2&gt;2," ",INDEX(규모매매지수!$2:$452,MATCH($V$11,규모매매지수!$G$2:$G$452,0),MATCH(O$7,규모매매지수!$1:$1,0))))</f>
        <v xml:space="preserve"> </v>
      </c>
      <c r="P47" s="215" t="str">
        <f>IF($K$2=1," ",IF($K$2&gt;2," ",INDEX(규모매매지수!$2:$452,MATCH($V$11,규모매매지수!$G$2:$G$452,0),MATCH(P$7,규모매매지수!$1:$1,0))))</f>
        <v xml:space="preserve"> </v>
      </c>
      <c r="Q47" s="215" t="str">
        <f>IF($K$2=1," ",IF($K$2&gt;2," ",INDEX(규모매매지수!$2:$452,MATCH($V$11,규모매매지수!$G$2:$G$452,0),MATCH(Q$7,규모매매지수!$1:$1,0))))</f>
        <v xml:space="preserve"> </v>
      </c>
      <c r="R47" s="215" t="str">
        <f>IF($K$2=1," ",IF($K$2&gt;2," ",INDEX(규모매매지수!$2:$452,MATCH($V$11,규모매매지수!$G$2:$G$452,0),MATCH(R$7,규모매매지수!$1:$1,0))))</f>
        <v xml:space="preserve"> </v>
      </c>
      <c r="S47" s="155"/>
      <c r="T47" s="155"/>
      <c r="U47" s="155"/>
      <c r="V47" s="155"/>
      <c r="W47" s="155"/>
    </row>
    <row r="48" spans="1:23" s="149" customFormat="1">
      <c r="B48" s="1347"/>
      <c r="C48" s="1344"/>
      <c r="D48" s="1146" t="s">
        <v>829</v>
      </c>
      <c r="E48" s="214" t="str">
        <f>IF($K$2=1," ",IF($K$2&gt;2," ",INDEX(규모매매지수!$2:$452,MATCH($V$12,규모매매지수!$G$2:$G$452,0),MATCH(E$7,규모매매지수!$1:$1,0))))</f>
        <v xml:space="preserve"> </v>
      </c>
      <c r="F48" s="215" t="str">
        <f>IF($K$2=1," ",IF($K$2&gt;2," ",INDEX(규모매매지수!$2:$452,MATCH($V$12,규모매매지수!$G$2:$G$452,0),MATCH(F$7,규모매매지수!$1:$1,0))))</f>
        <v xml:space="preserve"> </v>
      </c>
      <c r="G48" s="215" t="str">
        <f>IF($K$2=1," ",IF($K$2&gt;2," ",INDEX(규모매매지수!$2:$452,MATCH($V$12,규모매매지수!$G$2:$G$452,0),MATCH(G$7,규모매매지수!$1:$1,0))))</f>
        <v xml:space="preserve"> </v>
      </c>
      <c r="H48" s="215" t="str">
        <f>IF($K$2=1," ",IF($K$2&gt;2," ",INDEX(규모매매지수!$2:$452,MATCH($V$12,규모매매지수!$G$2:$G$452,0),MATCH(H$7,규모매매지수!$1:$1,0))))</f>
        <v xml:space="preserve"> </v>
      </c>
      <c r="I48" s="215" t="str">
        <f>IF($K$2=1," ",IF($K$2&gt;2," ",INDEX(규모매매지수!$2:$452,MATCH($V$12,규모매매지수!$G$2:$G$452,0),MATCH(I$7,규모매매지수!$1:$1,0))))</f>
        <v xml:space="preserve"> </v>
      </c>
      <c r="J48" s="215" t="str">
        <f>IF($K$2=1," ",IF($K$2&gt;2," ",INDEX(규모매매지수!$2:$452,MATCH($V$12,규모매매지수!$G$2:$G$452,0),MATCH(J$7,규모매매지수!$1:$1,0))))</f>
        <v xml:space="preserve"> </v>
      </c>
      <c r="K48" s="215" t="str">
        <f>IF($K$2=1," ",IF($K$2&gt;2," ",INDEX(규모매매지수!$2:$452,MATCH($V$12,규모매매지수!$G$2:$G$452,0),MATCH(K$7,규모매매지수!$1:$1,0))))</f>
        <v xml:space="preserve"> </v>
      </c>
      <c r="L48" s="215" t="str">
        <f>IF($K$2=1," ",IF($K$2&gt;2," ",INDEX(규모매매지수!$2:$452,MATCH($V$12,규모매매지수!$G$2:$G$452,0),MATCH(L$7,규모매매지수!$1:$1,0))))</f>
        <v xml:space="preserve"> </v>
      </c>
      <c r="M48" s="215" t="str">
        <f>IF($K$2=1," ",IF($K$2&gt;2," ",INDEX(규모매매지수!$2:$452,MATCH($V$12,규모매매지수!$G$2:$G$452,0),MATCH(M$7,규모매매지수!$1:$1,0))))</f>
        <v xml:space="preserve"> </v>
      </c>
      <c r="N48" s="215" t="str">
        <f>IF($K$2=1," ",IF($K$2&gt;2," ",INDEX(규모매매지수!$2:$452,MATCH($V$12,규모매매지수!$G$2:$G$452,0),MATCH(N$7,규모매매지수!$1:$1,0))))</f>
        <v xml:space="preserve"> </v>
      </c>
      <c r="O48" s="215" t="str">
        <f>IF($K$2=1," ",IF($K$2&gt;2," ",INDEX(규모매매지수!$2:$452,MATCH($V$12,규모매매지수!$G$2:$G$452,0),MATCH(O$7,규모매매지수!$1:$1,0))))</f>
        <v xml:space="preserve"> </v>
      </c>
      <c r="P48" s="215" t="str">
        <f>IF($K$2=1," ",IF($K$2&gt;2," ",INDEX(규모매매지수!$2:$452,MATCH($V$12,규모매매지수!$G$2:$G$452,0),MATCH(P$7,규모매매지수!$1:$1,0))))</f>
        <v xml:space="preserve"> </v>
      </c>
      <c r="Q48" s="215" t="str">
        <f>IF($K$2=1," ",IF($K$2&gt;2," ",INDEX(규모매매지수!$2:$452,MATCH($V$12,규모매매지수!$G$2:$G$452,0),MATCH(Q$7,규모매매지수!$1:$1,0))))</f>
        <v xml:space="preserve"> </v>
      </c>
      <c r="R48" s="215" t="str">
        <f>IF($K$2=1," ",IF($K$2&gt;2," ",INDEX(규모매매지수!$2:$452,MATCH($V$12,규모매매지수!$G$2:$G$452,0),MATCH(R$7,규모매매지수!$1:$1,0))))</f>
        <v xml:space="preserve"> </v>
      </c>
      <c r="S48" s="155"/>
      <c r="T48" s="155"/>
      <c r="U48" s="155"/>
      <c r="V48" s="155"/>
      <c r="W48" s="155"/>
    </row>
    <row r="49" spans="2:23" s="149" customFormat="1">
      <c r="B49" s="1347"/>
      <c r="C49" s="1348" t="s">
        <v>1918</v>
      </c>
      <c r="D49" s="1146" t="s">
        <v>886</v>
      </c>
      <c r="E49" s="214" t="str">
        <f>IF($K$2=1," ",INDEX(연령매매지수!$2:$452,MATCH($W$8,연령매매지수!$G$2:$G$452,0),MATCH(E$7,연령매매지수!$1:$1,0)))</f>
        <v xml:space="preserve"> </v>
      </c>
      <c r="F49" s="215" t="str">
        <f>IF($K$2=1," ",INDEX(연령매매지수!$2:$452,MATCH($W$8,연령매매지수!$G$2:$G$452,0),MATCH(F$7,연령매매지수!$1:$1,0)))</f>
        <v xml:space="preserve"> </v>
      </c>
      <c r="G49" s="215" t="str">
        <f>IF($K$2=1," ",INDEX(연령매매지수!$2:$452,MATCH($W$8,연령매매지수!$G$2:$G$452,0),MATCH(G$7,연령매매지수!$1:$1,0)))</f>
        <v xml:space="preserve"> </v>
      </c>
      <c r="H49" s="215" t="str">
        <f>IF($K$2=1," ",INDEX(연령매매지수!$2:$452,MATCH($W$8,연령매매지수!$G$2:$G$452,0),MATCH(H$7,연령매매지수!$1:$1,0)))</f>
        <v xml:space="preserve"> </v>
      </c>
      <c r="I49" s="215" t="str">
        <f>IF($K$2=1," ",INDEX(연령매매지수!$2:$452,MATCH($W$8,연령매매지수!$G$2:$G$452,0),MATCH(I$7,연령매매지수!$1:$1,0)))</f>
        <v xml:space="preserve"> </v>
      </c>
      <c r="J49" s="215" t="str">
        <f>IF($K$2=1," ",INDEX(연령매매지수!$2:$452,MATCH($W$8,연령매매지수!$G$2:$G$452,0),MATCH(J$7,연령매매지수!$1:$1,0)))</f>
        <v xml:space="preserve"> </v>
      </c>
      <c r="K49" s="215" t="str">
        <f>IF($K$2=1," ",INDEX(연령매매지수!$2:$452,MATCH($W$8,연령매매지수!$G$2:$G$452,0),MATCH(K$7,연령매매지수!$1:$1,0)))</f>
        <v xml:space="preserve"> </v>
      </c>
      <c r="L49" s="215" t="str">
        <f>IF($K$2=1," ",INDEX(연령매매지수!$2:$452,MATCH($W$8,연령매매지수!$G$2:$G$452,0),MATCH(L$7,연령매매지수!$1:$1,0)))</f>
        <v xml:space="preserve"> </v>
      </c>
      <c r="M49" s="215" t="str">
        <f>IF($K$2=1," ",INDEX(연령매매지수!$2:$452,MATCH($W$8,연령매매지수!$G$2:$G$452,0),MATCH(M$7,연령매매지수!$1:$1,0)))</f>
        <v xml:space="preserve"> </v>
      </c>
      <c r="N49" s="215" t="str">
        <f>IF($K$2=1," ",INDEX(연령매매지수!$2:$452,MATCH($W$8,연령매매지수!$G$2:$G$452,0),MATCH(N$7,연령매매지수!$1:$1,0)))</f>
        <v xml:space="preserve"> </v>
      </c>
      <c r="O49" s="215" t="str">
        <f>IF($K$2=1," ",INDEX(연령매매지수!$2:$452,MATCH($W$8,연령매매지수!$G$2:$G$452,0),MATCH(O$7,연령매매지수!$1:$1,0)))</f>
        <v xml:space="preserve"> </v>
      </c>
      <c r="P49" s="215" t="str">
        <f>IF($K$2=1," ",INDEX(연령매매지수!$2:$452,MATCH($W$8,연령매매지수!$G$2:$G$452,0),MATCH(P$7,연령매매지수!$1:$1,0)))</f>
        <v xml:space="preserve"> </v>
      </c>
      <c r="Q49" s="215" t="str">
        <f>IF($K$2=1," ",INDEX(연령매매지수!$2:$452,MATCH($W$8,연령매매지수!$G$2:$G$452,0),MATCH(Q$7,연령매매지수!$1:$1,0)))</f>
        <v xml:space="preserve"> </v>
      </c>
      <c r="R49" s="215" t="str">
        <f>IF($K$2=1," ",INDEX(연령매매지수!$2:$452,MATCH($W$8,연령매매지수!$G$2:$G$452,0),MATCH(R$7,연령매매지수!$1:$1,0)))</f>
        <v xml:space="preserve"> </v>
      </c>
      <c r="S49" s="155"/>
      <c r="T49" s="155"/>
      <c r="U49" s="155"/>
      <c r="V49" s="155"/>
      <c r="W49" s="155"/>
    </row>
    <row r="50" spans="2:23" s="149" customFormat="1">
      <c r="B50" s="1347"/>
      <c r="C50" s="1344"/>
      <c r="D50" s="1146" t="s">
        <v>1919</v>
      </c>
      <c r="E50" s="214" t="str">
        <f>IF($K$2=1," ",INDEX(연령매매지수!$2:$452,MATCH($W$9,연령매매지수!$G$2:$G$452,0),MATCH(E$7,연령매매지수!$1:$1,0)))</f>
        <v xml:space="preserve"> </v>
      </c>
      <c r="F50" s="215" t="str">
        <f>IF($K$2=1," ",INDEX(연령매매지수!$2:$452,MATCH($W$9,연령매매지수!$G$2:$G$452,0),MATCH(F$7,연령매매지수!$1:$1,0)))</f>
        <v xml:space="preserve"> </v>
      </c>
      <c r="G50" s="215" t="str">
        <f>IF($K$2=1," ",INDEX(연령매매지수!$2:$452,MATCH($W$9,연령매매지수!$G$2:$G$452,0),MATCH(G$7,연령매매지수!$1:$1,0)))</f>
        <v xml:space="preserve"> </v>
      </c>
      <c r="H50" s="215" t="str">
        <f>IF($K$2=1," ",INDEX(연령매매지수!$2:$452,MATCH($W$9,연령매매지수!$G$2:$G$452,0),MATCH(H$7,연령매매지수!$1:$1,0)))</f>
        <v xml:space="preserve"> </v>
      </c>
      <c r="I50" s="215" t="str">
        <f>IF($K$2=1," ",INDEX(연령매매지수!$2:$452,MATCH($W$9,연령매매지수!$G$2:$G$452,0),MATCH(I$7,연령매매지수!$1:$1,0)))</f>
        <v xml:space="preserve"> </v>
      </c>
      <c r="J50" s="215" t="str">
        <f>IF($K$2=1," ",INDEX(연령매매지수!$2:$452,MATCH($W$9,연령매매지수!$G$2:$G$452,0),MATCH(J$7,연령매매지수!$1:$1,0)))</f>
        <v xml:space="preserve"> </v>
      </c>
      <c r="K50" s="215" t="str">
        <f>IF($K$2=1," ",INDEX(연령매매지수!$2:$452,MATCH($W$9,연령매매지수!$G$2:$G$452,0),MATCH(K$7,연령매매지수!$1:$1,0)))</f>
        <v xml:space="preserve"> </v>
      </c>
      <c r="L50" s="215" t="str">
        <f>IF($K$2=1," ",INDEX(연령매매지수!$2:$452,MATCH($W$9,연령매매지수!$G$2:$G$452,0),MATCH(L$7,연령매매지수!$1:$1,0)))</f>
        <v xml:space="preserve"> </v>
      </c>
      <c r="M50" s="215" t="str">
        <f>IF($K$2=1," ",INDEX(연령매매지수!$2:$452,MATCH($W$9,연령매매지수!$G$2:$G$452,0),MATCH(M$7,연령매매지수!$1:$1,0)))</f>
        <v xml:space="preserve"> </v>
      </c>
      <c r="N50" s="215" t="str">
        <f>IF($K$2=1," ",INDEX(연령매매지수!$2:$452,MATCH($W$9,연령매매지수!$G$2:$G$452,0),MATCH(N$7,연령매매지수!$1:$1,0)))</f>
        <v xml:space="preserve"> </v>
      </c>
      <c r="O50" s="215" t="str">
        <f>IF($K$2=1," ",INDEX(연령매매지수!$2:$452,MATCH($W$9,연령매매지수!$G$2:$G$452,0),MATCH(O$7,연령매매지수!$1:$1,0)))</f>
        <v xml:space="preserve"> </v>
      </c>
      <c r="P50" s="215" t="str">
        <f>IF($K$2=1," ",INDEX(연령매매지수!$2:$452,MATCH($W$9,연령매매지수!$G$2:$G$452,0),MATCH(P$7,연령매매지수!$1:$1,0)))</f>
        <v xml:space="preserve"> </v>
      </c>
      <c r="Q50" s="215" t="str">
        <f>IF($K$2=1," ",INDEX(연령매매지수!$2:$452,MATCH($W$9,연령매매지수!$G$2:$G$452,0),MATCH(Q$7,연령매매지수!$1:$1,0)))</f>
        <v xml:space="preserve"> </v>
      </c>
      <c r="R50" s="215" t="str">
        <f>IF($K$2=1," ",INDEX(연령매매지수!$2:$452,MATCH($W$9,연령매매지수!$G$2:$G$452,0),MATCH(R$7,연령매매지수!$1:$1,0)))</f>
        <v xml:space="preserve"> </v>
      </c>
      <c r="S50" s="155"/>
      <c r="T50" s="155"/>
      <c r="U50" s="155"/>
      <c r="V50" s="155"/>
      <c r="W50" s="155"/>
    </row>
    <row r="51" spans="2:23" s="149" customFormat="1">
      <c r="B51" s="1347"/>
      <c r="C51" s="1344"/>
      <c r="D51" s="1146" t="s">
        <v>1920</v>
      </c>
      <c r="E51" s="214" t="str">
        <f>IF($K$2=1," ",INDEX(연령매매지수!$2:$452,MATCH($W$10,연령매매지수!$G$2:$G$452,0),MATCH(E$7,연령매매지수!$1:$1,0)))</f>
        <v xml:space="preserve"> </v>
      </c>
      <c r="F51" s="215" t="str">
        <f>IF($K$2=1," ",INDEX(연령매매지수!$2:$452,MATCH($W$10,연령매매지수!$G$2:$G$452,0),MATCH(F$7,연령매매지수!$1:$1,0)))</f>
        <v xml:space="preserve"> </v>
      </c>
      <c r="G51" s="215" t="str">
        <f>IF($K$2=1," ",INDEX(연령매매지수!$2:$452,MATCH($W$10,연령매매지수!$G$2:$G$452,0),MATCH(G$7,연령매매지수!$1:$1,0)))</f>
        <v xml:space="preserve"> </v>
      </c>
      <c r="H51" s="215" t="str">
        <f>IF($K$2=1," ",INDEX(연령매매지수!$2:$452,MATCH($W$10,연령매매지수!$G$2:$G$452,0),MATCH(H$7,연령매매지수!$1:$1,0)))</f>
        <v xml:space="preserve"> </v>
      </c>
      <c r="I51" s="215" t="str">
        <f>IF($K$2=1," ",INDEX(연령매매지수!$2:$452,MATCH($W$10,연령매매지수!$G$2:$G$452,0),MATCH(I$7,연령매매지수!$1:$1,0)))</f>
        <v xml:space="preserve"> </v>
      </c>
      <c r="J51" s="215" t="str">
        <f>IF($K$2=1," ",INDEX(연령매매지수!$2:$452,MATCH($W$10,연령매매지수!$G$2:$G$452,0),MATCH(J$7,연령매매지수!$1:$1,0)))</f>
        <v xml:space="preserve"> </v>
      </c>
      <c r="K51" s="215" t="str">
        <f>IF($K$2=1," ",INDEX(연령매매지수!$2:$452,MATCH($W$10,연령매매지수!$G$2:$G$452,0),MATCH(K$7,연령매매지수!$1:$1,0)))</f>
        <v xml:space="preserve"> </v>
      </c>
      <c r="L51" s="215" t="str">
        <f>IF($K$2=1," ",INDEX(연령매매지수!$2:$452,MATCH($W$10,연령매매지수!$G$2:$G$452,0),MATCH(L$7,연령매매지수!$1:$1,0)))</f>
        <v xml:space="preserve"> </v>
      </c>
      <c r="M51" s="215" t="str">
        <f>IF($K$2=1," ",INDEX(연령매매지수!$2:$452,MATCH($W$10,연령매매지수!$G$2:$G$452,0),MATCH(M$7,연령매매지수!$1:$1,0)))</f>
        <v xml:space="preserve"> </v>
      </c>
      <c r="N51" s="215" t="str">
        <f>IF($K$2=1," ",INDEX(연령매매지수!$2:$452,MATCH($W$10,연령매매지수!$G$2:$G$452,0),MATCH(N$7,연령매매지수!$1:$1,0)))</f>
        <v xml:space="preserve"> </v>
      </c>
      <c r="O51" s="215" t="str">
        <f>IF($K$2=1," ",INDEX(연령매매지수!$2:$452,MATCH($W$10,연령매매지수!$G$2:$G$452,0),MATCH(O$7,연령매매지수!$1:$1,0)))</f>
        <v xml:space="preserve"> </v>
      </c>
      <c r="P51" s="215" t="str">
        <f>IF($K$2=1," ",INDEX(연령매매지수!$2:$452,MATCH($W$10,연령매매지수!$G$2:$G$452,0),MATCH(P$7,연령매매지수!$1:$1,0)))</f>
        <v xml:space="preserve"> </v>
      </c>
      <c r="Q51" s="215" t="str">
        <f>IF($K$2=1," ",INDEX(연령매매지수!$2:$452,MATCH($W$10,연령매매지수!$G$2:$G$452,0),MATCH(Q$7,연령매매지수!$1:$1,0)))</f>
        <v xml:space="preserve"> </v>
      </c>
      <c r="R51" s="215" t="str">
        <f>IF($K$2=1," ",INDEX(연령매매지수!$2:$452,MATCH($W$10,연령매매지수!$G$2:$G$452,0),MATCH(R$7,연령매매지수!$1:$1,0)))</f>
        <v xml:space="preserve"> </v>
      </c>
      <c r="S51" s="155"/>
      <c r="T51" s="155"/>
      <c r="U51" s="155"/>
      <c r="V51" s="155"/>
      <c r="W51" s="155"/>
    </row>
    <row r="52" spans="2:23" s="149" customFormat="1">
      <c r="B52" s="1347"/>
      <c r="C52" s="1344"/>
      <c r="D52" s="1146" t="s">
        <v>867</v>
      </c>
      <c r="E52" s="214" t="str">
        <f>IF($K$2=1," ",IF($K$2&gt;2," ",INDEX(연령매매지수!$2:$452,MATCH($W$11,연령매매지수!$G$2:$G$452,0),MATCH(E$7,연령매매지수!$1:$1,0))))</f>
        <v xml:space="preserve"> </v>
      </c>
      <c r="F52" s="215" t="str">
        <f>IF($K$2=1," ",IF($K$2&gt;2," ",INDEX(연령매매지수!$2:$452,MATCH($W$11,연령매매지수!$G$2:$G$452,0),MATCH(F$7,연령매매지수!$1:$1,0))))</f>
        <v xml:space="preserve"> </v>
      </c>
      <c r="G52" s="215" t="str">
        <f>IF($K$2=1," ",IF($K$2&gt;2," ",INDEX(연령매매지수!$2:$452,MATCH($W$11,연령매매지수!$G$2:$G$452,0),MATCH(G$7,연령매매지수!$1:$1,0))))</f>
        <v xml:space="preserve"> </v>
      </c>
      <c r="H52" s="215" t="str">
        <f>IF($K$2=1," ",IF($K$2&gt;2," ",INDEX(연령매매지수!$2:$452,MATCH($W$11,연령매매지수!$G$2:$G$452,0),MATCH(H$7,연령매매지수!$1:$1,0))))</f>
        <v xml:space="preserve"> </v>
      </c>
      <c r="I52" s="215" t="str">
        <f>IF($K$2=1," ",IF($K$2&gt;2," ",INDEX(연령매매지수!$2:$452,MATCH($W$11,연령매매지수!$G$2:$G$452,0),MATCH(I$7,연령매매지수!$1:$1,0))))</f>
        <v xml:space="preserve"> </v>
      </c>
      <c r="J52" s="215" t="str">
        <f>IF($K$2=1," ",IF($K$2&gt;2," ",INDEX(연령매매지수!$2:$452,MATCH($W$11,연령매매지수!$G$2:$G$452,0),MATCH(J$7,연령매매지수!$1:$1,0))))</f>
        <v xml:space="preserve"> </v>
      </c>
      <c r="K52" s="215" t="str">
        <f>IF($K$2=1," ",IF($K$2&gt;2," ",INDEX(연령매매지수!$2:$452,MATCH($W$11,연령매매지수!$G$2:$G$452,0),MATCH(K$7,연령매매지수!$1:$1,0))))</f>
        <v xml:space="preserve"> </v>
      </c>
      <c r="L52" s="215" t="str">
        <f>IF($K$2=1," ",IF($K$2&gt;2," ",INDEX(연령매매지수!$2:$452,MATCH($W$11,연령매매지수!$G$2:$G$452,0),MATCH(L$7,연령매매지수!$1:$1,0))))</f>
        <v xml:space="preserve"> </v>
      </c>
      <c r="M52" s="215" t="str">
        <f>IF($K$2=1," ",IF($K$2&gt;2," ",INDEX(연령매매지수!$2:$452,MATCH($W$11,연령매매지수!$G$2:$G$452,0),MATCH(M$7,연령매매지수!$1:$1,0))))</f>
        <v xml:space="preserve"> </v>
      </c>
      <c r="N52" s="215" t="str">
        <f>IF($K$2=1," ",IF($K$2&gt;2," ",INDEX(연령매매지수!$2:$452,MATCH($W$11,연령매매지수!$G$2:$G$452,0),MATCH(N$7,연령매매지수!$1:$1,0))))</f>
        <v xml:space="preserve"> </v>
      </c>
      <c r="O52" s="215" t="str">
        <f>IF($K$2=1," ",IF($K$2&gt;2," ",INDEX(연령매매지수!$2:$452,MATCH($W$11,연령매매지수!$G$2:$G$452,0),MATCH(O$7,연령매매지수!$1:$1,0))))</f>
        <v xml:space="preserve"> </v>
      </c>
      <c r="P52" s="215" t="str">
        <f>IF($K$2=1," ",IF($K$2&gt;2," ",INDEX(연령매매지수!$2:$452,MATCH($W$11,연령매매지수!$G$2:$G$452,0),MATCH(P$7,연령매매지수!$1:$1,0))))</f>
        <v xml:space="preserve"> </v>
      </c>
      <c r="Q52" s="215" t="str">
        <f>IF($K$2=1," ",IF($K$2&gt;2," ",INDEX(연령매매지수!$2:$452,MATCH($W$11,연령매매지수!$G$2:$G$452,0),MATCH(Q$7,연령매매지수!$1:$1,0))))</f>
        <v xml:space="preserve"> </v>
      </c>
      <c r="R52" s="215" t="str">
        <f>IF($K$2=1," ",IF($K$2&gt;2," ",INDEX(연령매매지수!$2:$452,MATCH($W$11,연령매매지수!$G$2:$G$452,0),MATCH(R$7,연령매매지수!$1:$1,0))))</f>
        <v xml:space="preserve"> </v>
      </c>
      <c r="S52" s="155"/>
      <c r="T52" s="155"/>
      <c r="U52" s="155"/>
      <c r="V52" s="155"/>
      <c r="W52" s="155"/>
    </row>
    <row r="53" spans="2:23" s="149" customFormat="1">
      <c r="B53" s="1347"/>
      <c r="C53" s="1344"/>
      <c r="D53" s="1146" t="s">
        <v>1921</v>
      </c>
      <c r="E53" s="214" t="str">
        <f>IF($K$2=1," ",IF($K$2&gt;2," ",INDEX(연령매매지수!$2:$452,MATCH($W$12,연령매매지수!$G$2:$G$452,0),MATCH(E$7,연령매매지수!$1:$1,0))))</f>
        <v xml:space="preserve"> </v>
      </c>
      <c r="F53" s="215" t="str">
        <f>IF($K$2=1," ",IF($K$2&gt;2," ",INDEX(연령매매지수!$2:$452,MATCH($W$12,연령매매지수!$G$2:$G$452,0),MATCH(F$7,연령매매지수!$1:$1,0))))</f>
        <v xml:space="preserve"> </v>
      </c>
      <c r="G53" s="215" t="str">
        <f>IF($K$2=1," ",IF($K$2&gt;2," ",INDEX(연령매매지수!$2:$452,MATCH($W$12,연령매매지수!$G$2:$G$452,0),MATCH(G$7,연령매매지수!$1:$1,0))))</f>
        <v xml:space="preserve"> </v>
      </c>
      <c r="H53" s="215" t="str">
        <f>IF($K$2=1," ",IF($K$2&gt;2," ",INDEX(연령매매지수!$2:$452,MATCH($W$12,연령매매지수!$G$2:$G$452,0),MATCH(H$7,연령매매지수!$1:$1,0))))</f>
        <v xml:space="preserve"> </v>
      </c>
      <c r="I53" s="215" t="str">
        <f>IF($K$2=1," ",IF($K$2&gt;2," ",INDEX(연령매매지수!$2:$452,MATCH($W$12,연령매매지수!$G$2:$G$452,0),MATCH(I$7,연령매매지수!$1:$1,0))))</f>
        <v xml:space="preserve"> </v>
      </c>
      <c r="J53" s="215" t="str">
        <f>IF($K$2=1," ",IF($K$2&gt;2," ",INDEX(연령매매지수!$2:$452,MATCH($W$12,연령매매지수!$G$2:$G$452,0),MATCH(J$7,연령매매지수!$1:$1,0))))</f>
        <v xml:space="preserve"> </v>
      </c>
      <c r="K53" s="215" t="str">
        <f>IF($K$2=1," ",IF($K$2&gt;2," ",INDEX(연령매매지수!$2:$452,MATCH($W$12,연령매매지수!$G$2:$G$452,0),MATCH(K$7,연령매매지수!$1:$1,0))))</f>
        <v xml:space="preserve"> </v>
      </c>
      <c r="L53" s="215" t="str">
        <f>IF($K$2=1," ",IF($K$2&gt;2," ",INDEX(연령매매지수!$2:$452,MATCH($W$12,연령매매지수!$G$2:$G$452,0),MATCH(L$7,연령매매지수!$1:$1,0))))</f>
        <v xml:space="preserve"> </v>
      </c>
      <c r="M53" s="215" t="str">
        <f>IF($K$2=1," ",IF($K$2&gt;2," ",INDEX(연령매매지수!$2:$452,MATCH($W$12,연령매매지수!$G$2:$G$452,0),MATCH(M$7,연령매매지수!$1:$1,0))))</f>
        <v xml:space="preserve"> </v>
      </c>
      <c r="N53" s="215" t="str">
        <f>IF($K$2=1," ",IF($K$2&gt;2," ",INDEX(연령매매지수!$2:$452,MATCH($W$12,연령매매지수!$G$2:$G$452,0),MATCH(N$7,연령매매지수!$1:$1,0))))</f>
        <v xml:space="preserve"> </v>
      </c>
      <c r="O53" s="215" t="str">
        <f>IF($K$2=1," ",IF($K$2&gt;2," ",INDEX(연령매매지수!$2:$452,MATCH($W$12,연령매매지수!$G$2:$G$452,0),MATCH(O$7,연령매매지수!$1:$1,0))))</f>
        <v xml:space="preserve"> </v>
      </c>
      <c r="P53" s="215" t="str">
        <f>IF($K$2=1," ",IF($K$2&gt;2," ",INDEX(연령매매지수!$2:$452,MATCH($W$12,연령매매지수!$G$2:$G$452,0),MATCH(P$7,연령매매지수!$1:$1,0))))</f>
        <v xml:space="preserve"> </v>
      </c>
      <c r="Q53" s="215" t="str">
        <f>IF($K$2=1," ",IF($K$2&gt;2," ",INDEX(연령매매지수!$2:$452,MATCH($W$12,연령매매지수!$G$2:$G$452,0),MATCH(Q$7,연령매매지수!$1:$1,0))))</f>
        <v xml:space="preserve"> </v>
      </c>
      <c r="R53" s="215" t="str">
        <f>IF($K$2=1," ",IF($K$2&gt;2," ",INDEX(연령매매지수!$2:$452,MATCH($W$12,연령매매지수!$G$2:$G$452,0),MATCH(R$7,연령매매지수!$1:$1,0))))</f>
        <v xml:space="preserve"> </v>
      </c>
      <c r="S53" s="155"/>
      <c r="T53" s="155"/>
      <c r="U53" s="155"/>
      <c r="V53" s="155"/>
      <c r="W53" s="155"/>
    </row>
    <row r="54" spans="2:23" s="149" customFormat="1">
      <c r="B54" s="1347"/>
      <c r="C54" s="1344" t="s">
        <v>1922</v>
      </c>
      <c r="D54" s="1344"/>
      <c r="E54" s="216">
        <f>IF(ISERROR(INDEX(평균!$2:$1241,MATCH($U$2,평균!$H$2:$H$1241,0),MATCH(E$7,평균!$1:$1,0)))=TRUE,"",INDEX(평균!$2:$1241,MATCH($U$2,평균!$H$2:$H$1241,0),MATCH(E$7,평균!$1:$1,0)))</f>
        <v>237240.18667794811</v>
      </c>
      <c r="F54" s="216">
        <f>IF(ISERROR(INDEX(평균!$2:$1241,MATCH($U$2,평균!$H$2:$H$1241,0),MATCH(F$7,평균!$1:$1,0)))=TRUE,"",INDEX(평균!$2:$1241,MATCH($U$2,평균!$H$2:$H$1241,0),MATCH(F$7,평균!$1:$1,0)))</f>
        <v>236057.91198559938</v>
      </c>
      <c r="G54" s="216">
        <f>IF(ISERROR(INDEX(평균!$2:$1241,MATCH($U$2,평균!$H$2:$H$1241,0),MATCH(G$7,평균!$1:$1,0)))=TRUE,"",INDEX(평균!$2:$1241,MATCH($U$2,평균!$H$2:$H$1241,0),MATCH(G$7,평균!$1:$1,0)))</f>
        <v>235049.91855816668</v>
      </c>
      <c r="H54" s="216">
        <f>IF(ISERROR(INDEX(평균!$2:$1241,MATCH($U$2,평균!$H$2:$H$1241,0),MATCH(H$7,평균!$1:$1,0)))=TRUE,"",INDEX(평균!$2:$1241,MATCH($U$2,평균!$H$2:$H$1241,0),MATCH(H$7,평균!$1:$1,0)))</f>
        <v>234198.24861125019</v>
      </c>
      <c r="I54" s="216">
        <f>IF(ISERROR(INDEX(평균!$2:$1241,MATCH($U$2,평균!$H$2:$H$1241,0),MATCH(I$7,평균!$1:$1,0)))=TRUE,"",INDEX(평균!$2:$1241,MATCH($U$2,평균!$H$2:$H$1241,0),MATCH(I$7,평균!$1:$1,0)))</f>
        <v>233521.88718767156</v>
      </c>
      <c r="J54" s="216">
        <f>IF(ISERROR(INDEX(평균!$2:$1241,MATCH($U$2,평균!$H$2:$H$1241,0),MATCH(J$7,평균!$1:$1,0)))=TRUE,"",INDEX(평균!$2:$1241,MATCH($U$2,평균!$H$2:$H$1241,0),MATCH(J$7,평균!$1:$1,0)))</f>
        <v>231416.0154798961</v>
      </c>
      <c r="K54" s="216">
        <f>IF(ISERROR(INDEX(평균!$2:$1241,MATCH($U$2,평균!$H$2:$H$1241,0),MATCH(K$7,평균!$1:$1,0)))=TRUE,"",INDEX(평균!$2:$1241,MATCH($U$2,평균!$H$2:$H$1241,0),MATCH(K$7,평균!$1:$1,0)))</f>
        <v>230467.11846903616</v>
      </c>
      <c r="L54" s="216">
        <f>IF(ISERROR(INDEX(평균!$2:$1241,MATCH($U$2,평균!$H$2:$H$1241,0),MATCH(L$7,평균!$1:$1,0)))=TRUE,"",INDEX(평균!$2:$1241,MATCH($U$2,평균!$H$2:$H$1241,0),MATCH(L$7,평균!$1:$1,0)))</f>
        <v>229869.50444378972</v>
      </c>
      <c r="M54" s="216">
        <f>IF(ISERROR(INDEX(평균!$2:$1241,MATCH($U$2,평균!$H$2:$H$1241,0),MATCH(M$7,평균!$1:$1,0)))=TRUE,"",INDEX(평균!$2:$1241,MATCH($U$2,평균!$H$2:$H$1241,0),MATCH(M$7,평균!$1:$1,0)))</f>
        <v>229875.05461979384</v>
      </c>
      <c r="N54" s="216">
        <f>IF(ISERROR(INDEX(평균!$2:$1241,MATCH($U$2,평균!$H$2:$H$1241,0),MATCH(N$7,평균!$1:$1,0)))=TRUE,"",INDEX(평균!$2:$1241,MATCH($U$2,평균!$H$2:$H$1241,0),MATCH(N$7,평균!$1:$1,0)))</f>
        <v>229924.31834736333</v>
      </c>
      <c r="O54" s="216">
        <f>IF(ISERROR(INDEX(평균!$2:$1241,MATCH($U$2,평균!$H$2:$H$1241,0),MATCH(O$7,평균!$1:$1,0)))=TRUE,"",INDEX(평균!$2:$1241,MATCH($U$2,평균!$H$2:$H$1241,0),MATCH(O$7,평균!$1:$1,0)))</f>
        <v>230307.39975120017</v>
      </c>
      <c r="P54" s="216">
        <f>IF(ISERROR(INDEX(평균!$2:$1241,MATCH($U$2,평균!$H$2:$H$1241,0),MATCH(P$7,평균!$1:$1,0)))=TRUE,"",INDEX(평균!$2:$1241,MATCH($U$2,평균!$H$2:$H$1241,0),MATCH(P$7,평균!$1:$1,0)))</f>
        <v>230149.85557164249</v>
      </c>
      <c r="Q54" s="216">
        <f>IF(ISERROR(INDEX(평균!$2:$1241,MATCH($U$2,평균!$H$2:$H$1241,0),MATCH(Q$7,평균!$1:$1,0)))=TRUE,"",INDEX(평균!$2:$1241,MATCH($U$2,평균!$H$2:$H$1241,0),MATCH(Q$7,평균!$1:$1,0)))</f>
        <v>229578.18588886171</v>
      </c>
      <c r="R54" s="216">
        <f>IF(ISERROR(INDEX(평균!$2:$1241,MATCH($U$2,평균!$H$2:$H$1241,0),MATCH(R$7,평균!$1:$1,0)))=TRUE,"",INDEX(평균!$2:$1241,MATCH($U$2,평균!$H$2:$H$1241,0),MATCH(R$7,평균!$1:$1,0)))</f>
        <v>229071.53021662944</v>
      </c>
      <c r="S54" s="155"/>
      <c r="T54" s="155"/>
      <c r="U54" s="155"/>
      <c r="V54" s="155"/>
      <c r="W54" s="155"/>
    </row>
    <row r="55" spans="2:23" s="149" customFormat="1">
      <c r="B55" s="1347"/>
      <c r="C55" s="1344" t="s">
        <v>1923</v>
      </c>
      <c r="D55" s="1344"/>
      <c r="E55" s="216">
        <f>IF(ISERROR(INDEX(평균단위!$2:$1241,MATCH($U$3,평균단위!$H$2:$H$1241,0),MATCH(E$7,평균단위!$1:$1,0)))=TRUE,"",INDEX(평균단위!$2:$1241,MATCH($U$3,평균단위!$H$2:$H$1241,0),MATCH(E$7,평균단위!$1:$1,0)))</f>
        <v>2569.1779056219116</v>
      </c>
      <c r="F55" s="216">
        <f>IF(ISERROR(INDEX(평균단위!$2:$1241,MATCH($U$3,평균단위!$H$2:$H$1241,0),MATCH(F$7,평균단위!$1:$1,0)))=TRUE,"",INDEX(평균단위!$2:$1241,MATCH($U$3,평균단위!$H$2:$H$1241,0),MATCH(F$7,평균단위!$1:$1,0)))</f>
        <v>2555.5324558905263</v>
      </c>
      <c r="G55" s="216">
        <f>IF(ISERROR(INDEX(평균단위!$2:$1241,MATCH($U$3,평균단위!$H$2:$H$1241,0),MATCH(G$7,평균단위!$1:$1,0)))=TRUE,"",INDEX(평균단위!$2:$1241,MATCH($U$3,평균단위!$H$2:$H$1241,0),MATCH(G$7,평균단위!$1:$1,0)))</f>
        <v>2544.0176088742296</v>
      </c>
      <c r="H55" s="216">
        <f>IF(ISERROR(INDEX(평균단위!$2:$1241,MATCH($U$3,평균단위!$H$2:$H$1241,0),MATCH(H$7,평균단위!$1:$1,0)))=TRUE,"",INDEX(평균단위!$2:$1241,MATCH($U$3,평균단위!$H$2:$H$1241,0),MATCH(H$7,평균단위!$1:$1,0)))</f>
        <v>2534.550204346956</v>
      </c>
      <c r="I55" s="216">
        <f>IF(ISERROR(INDEX(평균단위!$2:$1241,MATCH($U$3,평균단위!$H$2:$H$1241,0),MATCH(I$7,평균단위!$1:$1,0)))=TRUE,"",INDEX(평균단위!$2:$1241,MATCH($U$3,평균단위!$H$2:$H$1241,0),MATCH(I$7,평균단위!$1:$1,0)))</f>
        <v>2527.2417269471098</v>
      </c>
      <c r="J55" s="216">
        <f>IF(ISERROR(INDEX(평균단위!$2:$1241,MATCH($U$3,평균단위!$H$2:$H$1241,0),MATCH(J$7,평균단위!$1:$1,0)))=TRUE,"",INDEX(평균단위!$2:$1241,MATCH($U$3,평균단위!$H$2:$H$1241,0),MATCH(J$7,평균단위!$1:$1,0)))</f>
        <v>2517.8038901765135</v>
      </c>
      <c r="K55" s="216">
        <f>IF(ISERROR(INDEX(평균단위!$2:$1241,MATCH($U$3,평균단위!$H$2:$H$1241,0),MATCH(K$7,평균단위!$1:$1,0)))=TRUE,"",INDEX(평균단위!$2:$1241,MATCH($U$3,평균단위!$H$2:$H$1241,0),MATCH(K$7,평균단위!$1:$1,0)))</f>
        <v>2507.2424541090518</v>
      </c>
      <c r="L55" s="216">
        <f>IF(ISERROR(INDEX(평균단위!$2:$1241,MATCH($U$3,평균단위!$H$2:$H$1241,0),MATCH(L$7,평균단위!$1:$1,0)))=TRUE,"",INDEX(평균단위!$2:$1241,MATCH($U$3,평균단위!$H$2:$H$1241,0),MATCH(L$7,평균단위!$1:$1,0)))</f>
        <v>2500.7194592470792</v>
      </c>
      <c r="M55" s="216">
        <f>IF(ISERROR(INDEX(평균단위!$2:$1241,MATCH($U$3,평균단위!$H$2:$H$1241,0),MATCH(M$7,평균단위!$1:$1,0)))=TRUE,"",INDEX(평균단위!$2:$1241,MATCH($U$3,평균단위!$H$2:$H$1241,0),MATCH(M$7,평균단위!$1:$1,0)))</f>
        <v>2498.4743369491621</v>
      </c>
      <c r="N55" s="216">
        <f>IF(ISERROR(INDEX(평균단위!$2:$1241,MATCH($U$3,평균단위!$H$2:$H$1241,0),MATCH(N$7,평균단위!$1:$1,0)))=TRUE,"",INDEX(평균단위!$2:$1241,MATCH($U$3,평균단위!$H$2:$H$1241,0),MATCH(N$7,평균단위!$1:$1,0)))</f>
        <v>2495.9320537354338</v>
      </c>
      <c r="O55" s="216">
        <f>IF(ISERROR(INDEX(평균단위!$2:$1241,MATCH($U$3,평균단위!$H$2:$H$1241,0),MATCH(O$7,평균단위!$1:$1,0)))=TRUE,"",INDEX(평균단위!$2:$1241,MATCH($U$3,평균단위!$H$2:$H$1241,0),MATCH(O$7,평균단위!$1:$1,0)))</f>
        <v>2500.779301650728</v>
      </c>
      <c r="P55" s="216">
        <f>IF(ISERROR(INDEX(평균단위!$2:$1241,MATCH($U$3,평균단위!$H$2:$H$1241,0),MATCH(P$7,평균단위!$1:$1,0)))=TRUE,"",INDEX(평균단위!$2:$1241,MATCH($U$3,평균단위!$H$2:$H$1241,0),MATCH(P$7,평균단위!$1:$1,0)))</f>
        <v>2499.660206592263</v>
      </c>
      <c r="Q55" s="216">
        <f>IF(ISERROR(INDEX(평균단위!$2:$1241,MATCH($U$3,평균단위!$H$2:$H$1241,0),MATCH(Q$7,평균단위!$1:$1,0)))=TRUE,"",INDEX(평균단위!$2:$1241,MATCH($U$3,평균단위!$H$2:$H$1241,0),MATCH(Q$7,평균단위!$1:$1,0)))</f>
        <v>2494.6074382881561</v>
      </c>
      <c r="R55" s="216">
        <f>IF(ISERROR(INDEX(평균단위!$2:$1241,MATCH($U$3,평균단위!$H$2:$H$1241,0),MATCH(R$7,평균단위!$1:$1,0)))=TRUE,"",INDEX(평균단위!$2:$1241,MATCH($U$3,평균단위!$H$2:$H$1241,0),MATCH(R$7,평균단위!$1:$1,0)))</f>
        <v>2489.1475569261852</v>
      </c>
      <c r="S55" s="155"/>
      <c r="T55" s="155"/>
      <c r="U55" s="155"/>
      <c r="V55" s="155"/>
      <c r="W55" s="155"/>
    </row>
    <row r="56" spans="2:23" s="149" customFormat="1">
      <c r="B56" s="1347"/>
      <c r="C56" s="1344" t="s">
        <v>1924</v>
      </c>
      <c r="D56" s="1344"/>
      <c r="E56" s="216">
        <f>IF(ISERROR(INDEX(중위!$2:$1241,MATCH($V$4,중위!$H$2:$H$1241,0),MATCH(E$7,중위!$1:$1,0)))=TRUE,"",INDEX(중위!$2:$1241,MATCH($V$4,중위!$H$2:$H$1241,0),MATCH(E$7,중위!$1:$1,0)))</f>
        <v>216270.14550069443</v>
      </c>
      <c r="F56" s="216">
        <f>IF(ISERROR(INDEX(중위!$2:$1241,MATCH($V$4,중위!$H$2:$H$1241,0),MATCH(F$7,중위!$1:$1,0)))=TRUE,"",INDEX(중위!$2:$1241,MATCH($V$4,중위!$H$2:$H$1241,0),MATCH(F$7,중위!$1:$1,0)))</f>
        <v>215389.04153145538</v>
      </c>
      <c r="G56" s="216">
        <f>IF(ISERROR(INDEX(중위!$2:$1241,MATCH($V$4,중위!$H$2:$H$1241,0),MATCH(G$7,중위!$1:$1,0)))=TRUE,"",INDEX(중위!$2:$1241,MATCH($V$4,중위!$H$2:$H$1241,0),MATCH(G$7,중위!$1:$1,0)))</f>
        <v>214415.35712869946</v>
      </c>
      <c r="H56" s="216">
        <f>IF(ISERROR(INDEX(중위!$2:$1241,MATCH($V$4,중위!$H$2:$H$1241,0),MATCH(H$7,중위!$1:$1,0)))=TRUE,"",INDEX(중위!$2:$1241,MATCH($V$4,중위!$H$2:$H$1241,0),MATCH(H$7,중위!$1:$1,0)))</f>
        <v>213717.58348976777</v>
      </c>
      <c r="I56" s="216">
        <f>IF(ISERROR(INDEX(중위!$2:$1241,MATCH($V$4,중위!$H$2:$H$1241,0),MATCH(I$7,중위!$1:$1,0)))=TRUE,"",INDEX(중위!$2:$1241,MATCH($V$4,중위!$H$2:$H$1241,0),MATCH(I$7,중위!$1:$1,0)))</f>
        <v>213109.88053309126</v>
      </c>
      <c r="J56" s="216">
        <f>IF(ISERROR(INDEX(중위!$2:$1241,MATCH($V$4,중위!$H$2:$H$1241,0),MATCH(J$7,중위!$1:$1,0)))=TRUE,"",INDEX(중위!$2:$1241,MATCH($V$4,중위!$H$2:$H$1241,0),MATCH(J$7,중위!$1:$1,0)))</f>
        <v>211607.10320691197</v>
      </c>
      <c r="K56" s="216">
        <f>IF(ISERROR(INDEX(중위!$2:$1241,MATCH($V$4,중위!$H$2:$H$1241,0),MATCH(K$7,중위!$1:$1,0)))=TRUE,"",INDEX(중위!$2:$1241,MATCH($V$4,중위!$H$2:$H$1241,0),MATCH(K$7,중위!$1:$1,0)))</f>
        <v>210944.0572895724</v>
      </c>
      <c r="L56" s="216">
        <f>IF(ISERROR(INDEX(중위!$2:$1241,MATCH($V$4,중위!$H$2:$H$1241,0),MATCH(L$7,중위!$1:$1,0)))=TRUE,"",INDEX(중위!$2:$1241,MATCH($V$4,중위!$H$2:$H$1241,0),MATCH(L$7,중위!$1:$1,0)))</f>
        <v>210231.28203571716</v>
      </c>
      <c r="M56" s="216">
        <f>IF(ISERROR(INDEX(중위!$2:$1241,MATCH($V$4,중위!$H$2:$H$1241,0),MATCH(M$7,중위!$1:$1,0)))=TRUE,"",INDEX(중위!$2:$1241,MATCH($V$4,중위!$H$2:$H$1241,0),MATCH(M$7,중위!$1:$1,0)))</f>
        <v>210035.96335659651</v>
      </c>
      <c r="N56" s="216">
        <f>IF(ISERROR(INDEX(중위!$2:$1241,MATCH($V$4,중위!$H$2:$H$1241,0),MATCH(N$7,중위!$1:$1,0)))=TRUE,"",INDEX(중위!$2:$1241,MATCH($V$4,중위!$H$2:$H$1241,0),MATCH(N$7,중위!$1:$1,0)))</f>
        <v>210396.4715877847</v>
      </c>
      <c r="O56" s="216">
        <f>IF(ISERROR(INDEX(중위!$2:$1241,MATCH($V$4,중위!$H$2:$H$1241,0),MATCH(O$7,중위!$1:$1,0)))=TRUE,"",INDEX(중위!$2:$1241,MATCH($V$4,중위!$H$2:$H$1241,0),MATCH(O$7,중위!$1:$1,0)))</f>
        <v>210734.52107648813</v>
      </c>
      <c r="P56" s="216">
        <f>IF(ISERROR(INDEX(중위!$2:$1241,MATCH($V$4,중위!$H$2:$H$1241,0),MATCH(P$7,중위!$1:$1,0)))=TRUE,"",INDEX(중위!$2:$1241,MATCH($V$4,중위!$H$2:$H$1241,0),MATCH(P$7,중위!$1:$1,0)))</f>
        <v>210620.18908041943</v>
      </c>
      <c r="Q56" s="216">
        <f>IF(ISERROR(INDEX(중위!$2:$1241,MATCH($V$4,중위!$H$2:$H$1241,0),MATCH(Q$7,중위!$1:$1,0)))=TRUE,"",INDEX(중위!$2:$1241,MATCH($V$4,중위!$H$2:$H$1241,0),MATCH(Q$7,중위!$1:$1,0)))</f>
        <v>210334.03212844717</v>
      </c>
      <c r="R56" s="216">
        <f>IF(ISERROR(INDEX(중위!$2:$1241,MATCH($V$4,중위!$H$2:$H$1241,0),MATCH(R$7,중위!$1:$1,0)))=TRUE,"",INDEX(중위!$2:$1241,MATCH($V$4,중위!$H$2:$H$1241,0),MATCH(R$7,중위!$1:$1,0)))</f>
        <v>210059.77279187794</v>
      </c>
      <c r="S56" s="155"/>
      <c r="T56" s="155"/>
      <c r="U56" s="155"/>
      <c r="V56" s="155"/>
      <c r="W56" s="155"/>
    </row>
    <row r="57" spans="2:23" s="149" customFormat="1">
      <c r="B57" s="1347"/>
      <c r="C57" s="1344" t="s">
        <v>1925</v>
      </c>
      <c r="D57" s="1344"/>
      <c r="E57" s="216">
        <f>IF(ISERROR(INDEX(중위단위!$2:$1241,MATCH($V$5,중위단위!$H$2:$H$1241,0),MATCH(E$7,중위단위!$1:$1,0)))=TRUE,"",INDEX(중위단위!$2:$1241,MATCH($V$5,중위단위!$H$2:$H$1241,0),MATCH(E$7,중위단위!$1:$1,0)))</f>
        <v>2503.7408087500071</v>
      </c>
      <c r="F57" s="216">
        <f>IF(ISERROR(INDEX(중위단위!$2:$1241,MATCH($V$5,중위단위!$H$2:$H$1241,0),MATCH(F$7,중위단위!$1:$1,0)))=TRUE,"",INDEX(중위단위!$2:$1241,MATCH($V$5,중위단위!$H$2:$H$1241,0),MATCH(F$7,중위단위!$1:$1,0)))</f>
        <v>2491.5540989118394</v>
      </c>
      <c r="G57" s="216">
        <f>IF(ISERROR(INDEX(중위단위!$2:$1241,MATCH($V$5,중위단위!$H$2:$H$1241,0),MATCH(G$7,중위단위!$1:$1,0)))=TRUE,"",INDEX(중위단위!$2:$1241,MATCH($V$5,중위단위!$H$2:$H$1241,0),MATCH(G$7,중위단위!$1:$1,0)))</f>
        <v>2479.6595836663259</v>
      </c>
      <c r="H57" s="216">
        <f>IF(ISERROR(INDEX(중위단위!$2:$1241,MATCH($V$5,중위단위!$H$2:$H$1241,0),MATCH(H$7,중위단위!$1:$1,0)))=TRUE,"",INDEX(중위단위!$2:$1241,MATCH($V$5,중위단위!$H$2:$H$1241,0),MATCH(H$7,중위단위!$1:$1,0)))</f>
        <v>2471.3153833771985</v>
      </c>
      <c r="I57" s="216">
        <f>IF(ISERROR(INDEX(중위단위!$2:$1241,MATCH($V$5,중위단위!$H$2:$H$1241,0),MATCH(I$7,중위단위!$1:$1,0)))=TRUE,"",INDEX(중위단위!$2:$1241,MATCH($V$5,중위단위!$H$2:$H$1241,0),MATCH(I$7,중위단위!$1:$1,0)))</f>
        <v>2462.8829060842509</v>
      </c>
      <c r="J57" s="216">
        <f>IF(ISERROR(INDEX(중위단위!$2:$1241,MATCH($V$5,중위단위!$H$2:$H$1241,0),MATCH(J$7,중위단위!$1:$1,0)))=TRUE,"",INDEX(중위단위!$2:$1241,MATCH($V$5,중위단위!$H$2:$H$1241,0),MATCH(J$7,중위단위!$1:$1,0)))</f>
        <v>2454.3420567557127</v>
      </c>
      <c r="K57" s="216">
        <f>IF(ISERROR(INDEX(중위단위!$2:$1241,MATCH($V$5,중위단위!$H$2:$H$1241,0),MATCH(K$7,중위단위!$1:$1,0)))=TRUE,"",INDEX(중위단위!$2:$1241,MATCH($V$5,중위단위!$H$2:$H$1241,0),MATCH(K$7,중위단위!$1:$1,0)))</f>
        <v>2444.3037247204024</v>
      </c>
      <c r="L57" s="216">
        <f>IF(ISERROR(INDEX(중위단위!$2:$1241,MATCH($V$5,중위단위!$H$2:$H$1241,0),MATCH(L$7,중위단위!$1:$1,0)))=TRUE,"",INDEX(중위단위!$2:$1241,MATCH($V$5,중위단위!$H$2:$H$1241,0),MATCH(L$7,중위단위!$1:$1,0)))</f>
        <v>2438.2619512543642</v>
      </c>
      <c r="M57" s="216">
        <f>IF(ISERROR(INDEX(중위단위!$2:$1241,MATCH($V$5,중위단위!$H$2:$H$1241,0),MATCH(M$7,중위단위!$1:$1,0)))=TRUE,"",INDEX(중위단위!$2:$1241,MATCH($V$5,중위단위!$H$2:$H$1241,0),MATCH(M$7,중위단위!$1:$1,0)))</f>
        <v>2436.7068973339369</v>
      </c>
      <c r="N57" s="216">
        <f>IF(ISERROR(INDEX(중위단위!$2:$1241,MATCH($V$5,중위단위!$H$2:$H$1241,0),MATCH(N$7,중위단위!$1:$1,0)))=TRUE,"",INDEX(중위단위!$2:$1241,MATCH($V$5,중위단위!$H$2:$H$1241,0),MATCH(N$7,중위단위!$1:$1,0)))</f>
        <v>2436.2916108985314</v>
      </c>
      <c r="O57" s="216">
        <f>IF(ISERROR(INDEX(중위단위!$2:$1241,MATCH($V$5,중위단위!$H$2:$H$1241,0),MATCH(O$7,중위단위!$1:$1,0)))=TRUE,"",INDEX(중위단위!$2:$1241,MATCH($V$5,중위단위!$H$2:$H$1241,0),MATCH(O$7,중위단위!$1:$1,0)))</f>
        <v>2440.8184820081597</v>
      </c>
      <c r="P57" s="216">
        <f>IF(ISERROR(INDEX(중위단위!$2:$1241,MATCH($V$5,중위단위!$H$2:$H$1241,0),MATCH(P$7,중위단위!$1:$1,0)))=TRUE,"",INDEX(중위단위!$2:$1241,MATCH($V$5,중위단위!$H$2:$H$1241,0),MATCH(P$7,중위단위!$1:$1,0)))</f>
        <v>2440.7797856368989</v>
      </c>
      <c r="Q57" s="216">
        <f>IF(ISERROR(INDEX(중위단위!$2:$1241,MATCH($V$5,중위단위!$H$2:$H$1241,0),MATCH(Q$7,중위단위!$1:$1,0)))=TRUE,"",INDEX(중위단위!$2:$1241,MATCH($V$5,중위단위!$H$2:$H$1241,0),MATCH(Q$7,중위단위!$1:$1,0)))</f>
        <v>2437.1944661589828</v>
      </c>
      <c r="R57" s="216">
        <f>IF(ISERROR(INDEX(중위단위!$2:$1241,MATCH($V$5,중위단위!$H$2:$H$1241,0),MATCH(R$7,중위단위!$1:$1,0)))=TRUE,"",INDEX(중위단위!$2:$1241,MATCH($V$5,중위단위!$H$2:$H$1241,0),MATCH(R$7,중위단위!$1:$1,0)))</f>
        <v>2432.5660789486878</v>
      </c>
      <c r="S57" s="155"/>
      <c r="T57" s="155"/>
      <c r="U57" s="155"/>
      <c r="V57" s="155"/>
      <c r="W57" s="155"/>
    </row>
    <row r="58" spans="2:23" s="149" customFormat="1">
      <c r="B58" s="1347" t="s">
        <v>1438</v>
      </c>
      <c r="C58" s="1346" t="s">
        <v>1926</v>
      </c>
      <c r="D58" s="1346"/>
      <c r="E58" s="212">
        <f>INDEX(전세지수!$2:$621,MATCH($T$2,전세지수!$H$2:$H$621,0),MATCH(E41,전세지수!$1:$1,0))</f>
        <v>99.236456413963012</v>
      </c>
      <c r="F58" s="217">
        <f>INDEX(전세지수!$2:$621,MATCH($T$2,전세지수!$H$2:$H$621,0),MATCH(F41,전세지수!$1:$1,0))</f>
        <v>99.179261893817355</v>
      </c>
      <c r="G58" s="217">
        <f>INDEX(전세지수!$2:$621,MATCH($T$2,전세지수!$H$2:$H$621,0),MATCH(G41,전세지수!$1:$1,0))</f>
        <v>99.411482282766087</v>
      </c>
      <c r="H58" s="213">
        <f>INDEX(전세지수!$2:$621,MATCH($T$2,전세지수!$H$2:$H$621,0),MATCH(H41,전세지수!$1:$1,0))</f>
        <v>99.74641609934163</v>
      </c>
      <c r="I58" s="217">
        <f>INDEX(전세지수!$2:$621,MATCH($T$2,전세지수!$H$2:$H$621,0),MATCH(I41,전세지수!$1:$1,0))</f>
        <v>100</v>
      </c>
      <c r="J58" s="217">
        <f>INDEX(전세지수!$2:$621,MATCH($T$2,전세지수!$H$2:$H$621,0),MATCH(J41,전세지수!$1:$1,0))</f>
        <v>100.20270892295669</v>
      </c>
      <c r="K58" s="217">
        <f>INDEX(전세지수!$2:$621,MATCH($T$2,전세지수!$H$2:$H$621,0),MATCH(K41,전세지수!$1:$1,0))</f>
        <v>100.40549196219727</v>
      </c>
      <c r="L58" s="217">
        <f>INDEX(전세지수!$2:$621,MATCH($T$2,전세지수!$H$2:$H$621,0),MATCH(L41,전세지수!$1:$1,0))</f>
        <v>100.62630524479542</v>
      </c>
      <c r="M58" s="217">
        <f>INDEX(전세지수!$2:$621,MATCH($T$2,전세지수!$H$2:$H$621,0),MATCH(M41,전세지수!$1:$1,0))</f>
        <v>100.98030716300859</v>
      </c>
      <c r="N58" s="217">
        <f>INDEX(전세지수!$2:$621,MATCH($T$2,전세지수!$H$2:$H$621,0),MATCH(N41,전세지수!$1:$1,0))</f>
        <v>101.45546870209164</v>
      </c>
      <c r="O58" s="217">
        <f>INDEX(전세지수!$2:$621,MATCH($T$2,전세지수!$H$2:$H$621,0),MATCH(O41,전세지수!$1:$1,0))</f>
        <v>101.75057187378331</v>
      </c>
      <c r="P58" s="217">
        <f>INDEX(전세지수!$2:$621,MATCH($T$2,전세지수!$H$2:$H$621,0),MATCH(P41,전세지수!$1:$1,0))</f>
        <v>101.97035501634166</v>
      </c>
      <c r="Q58" s="217">
        <f>INDEX(전세지수!$2:$621,MATCH($T$2,전세지수!$H$2:$H$621,0),MATCH(Q41,전세지수!$1:$1,0))</f>
        <v>102.27695415273081</v>
      </c>
      <c r="R58" s="217">
        <f>INDEX(전세지수!$2:$621,MATCH($T$2,전세지수!$H$2:$H$621,0),MATCH(R41,전세지수!$1:$1,0))</f>
        <v>102.70471468372222</v>
      </c>
      <c r="S58" s="155"/>
      <c r="T58" s="155"/>
      <c r="U58" s="155"/>
      <c r="V58" s="155"/>
      <c r="W58" s="155"/>
    </row>
    <row r="59" spans="2:23" s="149" customFormat="1">
      <c r="B59" s="1347"/>
      <c r="C59" s="1344" t="s">
        <v>747</v>
      </c>
      <c r="D59" s="1344"/>
      <c r="E59" s="214">
        <f>INDEX(전세계절!$2:$621,MATCH($T$2,전세계절!$H$2:$H$621,0),MATCH(E41,전세계절!$1:$1,0))</f>
        <v>99.459549200277706</v>
      </c>
      <c r="F59" s="218">
        <f>INDEX(전세계절!$2:$621,MATCH($T$2,전세계절!$H$2:$H$621,0),MATCH(F41,전세계절!$1:$1,0))</f>
        <v>99.419531732874702</v>
      </c>
      <c r="G59" s="218">
        <f>INDEX(전세계절!$2:$621,MATCH($T$2,전세계절!$H$2:$H$621,0),MATCH(G41,전세계절!$1:$1,0))</f>
        <v>99.383520436208201</v>
      </c>
      <c r="H59" s="218">
        <f>INDEX(전세계절!$2:$621,MATCH($T$2,전세계절!$H$2:$H$621,0),MATCH(H41,전세계절!$1:$1,0))</f>
        <v>99.510299549952293</v>
      </c>
      <c r="I59" s="218">
        <f>INDEX(전세계절!$2:$621,MATCH($T$2,전세계절!$H$2:$H$621,0),MATCH(I41,전세계절!$1:$1,0))</f>
        <v>99.759683988796198</v>
      </c>
      <c r="J59" s="218">
        <f>INDEX(전세계절!$2:$621,MATCH($T$2,전세계절!$H$2:$H$621,0),MATCH(J41,전세계절!$1:$1,0))</f>
        <v>100.226138567817</v>
      </c>
      <c r="K59" s="218">
        <f>INDEX(전세계절!$2:$621,MATCH($T$2,전세계절!$H$2:$H$621,0),MATCH(K41,전세계절!$1:$1,0))</f>
        <v>100.53038986204299</v>
      </c>
      <c r="L59" s="218">
        <f>INDEX(전세계절!$2:$621,MATCH($T$2,전세계절!$H$2:$H$621,0),MATCH(L41,전세계절!$1:$1,0))</f>
        <v>100.66248298293699</v>
      </c>
      <c r="M59" s="218">
        <f>INDEX(전세계절!$2:$621,MATCH($T$2,전세계절!$H$2:$H$621,0),MATCH(M41,전세계절!$1:$1,0))</f>
        <v>100.79322685298</v>
      </c>
      <c r="N59" s="218">
        <f>INDEX(전세계절!$2:$621,MATCH($T$2,전세계절!$H$2:$H$621,0),MATCH(N41,전세계절!$1:$1,0))</f>
        <v>101.22407462421501</v>
      </c>
      <c r="O59" s="218">
        <f>INDEX(전세계절!$2:$621,MATCH($T$2,전세계절!$H$2:$H$621,0),MATCH(O41,전세계절!$1:$1,0))</f>
        <v>101.657489291025</v>
      </c>
      <c r="P59" s="218">
        <f>INDEX(전세계절!$2:$621,MATCH($T$2,전세계절!$H$2:$H$621,0),MATCH(P41,전세계절!$1:$1,0))</f>
        <v>102.04932490636</v>
      </c>
      <c r="Q59" s="218">
        <f>INDEX(전세계절!$2:$621,MATCH($T$2,전세계절!$H$2:$H$621,0),MATCH(Q41,전세계절!$1:$1,0))</f>
        <v>102.54737953157201</v>
      </c>
      <c r="R59" s="218">
        <f>INDEX(전세계절!$2:$621,MATCH($T$2,전세계절!$H$2:$H$621,0),MATCH(R41,전세계절!$1:$1,0))</f>
        <v>103.00045910127</v>
      </c>
      <c r="S59" s="155"/>
      <c r="T59" s="155"/>
      <c r="U59" s="155"/>
      <c r="V59" s="155"/>
      <c r="W59" s="155"/>
    </row>
    <row r="60" spans="2:23" s="149" customFormat="1" ht="12" customHeight="1">
      <c r="B60" s="1347"/>
      <c r="C60" s="1348" t="s">
        <v>823</v>
      </c>
      <c r="D60" s="1234" t="s">
        <v>271</v>
      </c>
      <c r="E60" s="214" t="str">
        <f>IF($K$2=1," ",INDEX(규모전세지수!$2:$452,MATCH($V$8,규모전세지수!$G$2:$G$452,0),MATCH(E$7,규모전세지수!$1:$1,0)))</f>
        <v xml:space="preserve"> </v>
      </c>
      <c r="F60" s="215" t="str">
        <f>IF($K$2=1," ",INDEX(규모전세지수!$2:$452,MATCH($V$8,규모전세지수!$G$2:$G$452,0),MATCH(F$7,규모전세지수!$1:$1,0)))</f>
        <v xml:space="preserve"> </v>
      </c>
      <c r="G60" s="215" t="str">
        <f>IF($K$2=1," ",INDEX(규모전세지수!$2:$452,MATCH($V$8,규모전세지수!$G$2:$G$452,0),MATCH(G$7,규모전세지수!$1:$1,0)))</f>
        <v xml:space="preserve"> </v>
      </c>
      <c r="H60" s="215" t="str">
        <f>IF($K$2=1," ",INDEX(규모전세지수!$2:$452,MATCH($V$8,규모전세지수!$G$2:$G$452,0),MATCH(H$7,규모전세지수!$1:$1,0)))</f>
        <v xml:space="preserve"> </v>
      </c>
      <c r="I60" s="215" t="str">
        <f>IF($K$2=1," ",INDEX(규모전세지수!$2:$452,MATCH($V$8,규모전세지수!$G$2:$G$452,0),MATCH(I$7,규모전세지수!$1:$1,0)))</f>
        <v xml:space="preserve"> </v>
      </c>
      <c r="J60" s="215" t="str">
        <f>IF($K$2=1," ",INDEX(규모전세지수!$2:$452,MATCH($V$8,규모전세지수!$G$2:$G$452,0),MATCH(J$7,규모전세지수!$1:$1,0)))</f>
        <v xml:space="preserve"> </v>
      </c>
      <c r="K60" s="215" t="str">
        <f>IF($K$2=1," ",INDEX(규모전세지수!$2:$452,MATCH($V$8,규모전세지수!$G$2:$G$452,0),MATCH(K$7,규모전세지수!$1:$1,0)))</f>
        <v xml:space="preserve"> </v>
      </c>
      <c r="L60" s="215" t="str">
        <f>IF($K$2=1," ",INDEX(규모전세지수!$2:$452,MATCH($V$8,규모전세지수!$G$2:$G$452,0),MATCH(L$7,규모전세지수!$1:$1,0)))</f>
        <v xml:space="preserve"> </v>
      </c>
      <c r="M60" s="215" t="str">
        <f>IF($K$2=1," ",INDEX(규모전세지수!$2:$452,MATCH($V$8,규모전세지수!$G$2:$G$452,0),MATCH(M$7,규모전세지수!$1:$1,0)))</f>
        <v xml:space="preserve"> </v>
      </c>
      <c r="N60" s="215" t="str">
        <f>IF($K$2=1," ",INDEX(규모전세지수!$2:$452,MATCH($V$8,규모전세지수!$G$2:$G$452,0),MATCH(N$7,규모전세지수!$1:$1,0)))</f>
        <v xml:space="preserve"> </v>
      </c>
      <c r="O60" s="215" t="str">
        <f>IF($K$2=1," ",INDEX(규모전세지수!$2:$452,MATCH($V$8,규모전세지수!$G$2:$G$452,0),MATCH(O$7,규모전세지수!$1:$1,0)))</f>
        <v xml:space="preserve"> </v>
      </c>
      <c r="P60" s="215" t="str">
        <f>IF($K$2=1," ",INDEX(규모전세지수!$2:$452,MATCH($V$8,규모전세지수!$G$2:$G$452,0),MATCH(P$7,규모전세지수!$1:$1,0)))</f>
        <v xml:space="preserve"> </v>
      </c>
      <c r="Q60" s="215" t="str">
        <f>IF($K$2=1," ",INDEX(규모전세지수!$2:$452,MATCH($V$8,규모전세지수!$G$2:$G$452,0),MATCH(Q$7,규모전세지수!$1:$1,0)))</f>
        <v xml:space="preserve"> </v>
      </c>
      <c r="R60" s="215" t="str">
        <f>IF($K$2=1," ",INDEX(규모전세지수!$2:$452,MATCH($V$8,규모전세지수!$G$2:$G$452,0),MATCH(R$7,규모전세지수!$1:$1,0)))</f>
        <v xml:space="preserve"> </v>
      </c>
      <c r="S60" s="155"/>
      <c r="T60" s="155"/>
      <c r="U60" s="155"/>
      <c r="V60" s="155"/>
      <c r="W60" s="155"/>
    </row>
    <row r="61" spans="2:23" s="149" customFormat="1" ht="12" customHeight="1">
      <c r="B61" s="1347"/>
      <c r="C61" s="1344"/>
      <c r="D61" s="1234" t="s">
        <v>272</v>
      </c>
      <c r="E61" s="214" t="str">
        <f>IF($K$2=1," ",INDEX(규모전세지수!$2:$452,MATCH($V$9,규모전세지수!$G$2:$G$452,0),MATCH(E$7,규모전세지수!$1:$1,0)))</f>
        <v xml:space="preserve"> </v>
      </c>
      <c r="F61" s="215" t="str">
        <f>IF($K$2=1," ",INDEX(규모전세지수!$2:$452,MATCH($V$9,규모전세지수!$G$2:$G$452,0),MATCH(F$7,규모전세지수!$1:$1,0)))</f>
        <v xml:space="preserve"> </v>
      </c>
      <c r="G61" s="215" t="str">
        <f>IF($K$2=1," ",INDEX(규모전세지수!$2:$452,MATCH($V$9,규모전세지수!$G$2:$G$452,0),MATCH(G$7,규모전세지수!$1:$1,0)))</f>
        <v xml:space="preserve"> </v>
      </c>
      <c r="H61" s="215" t="str">
        <f>IF($K$2=1," ",INDEX(규모전세지수!$2:$452,MATCH($V$9,규모전세지수!$G$2:$G$452,0),MATCH(H$7,규모전세지수!$1:$1,0)))</f>
        <v xml:space="preserve"> </v>
      </c>
      <c r="I61" s="215" t="str">
        <f>IF($K$2=1," ",INDEX(규모전세지수!$2:$452,MATCH($V$9,규모전세지수!$G$2:$G$452,0),MATCH(I$7,규모전세지수!$1:$1,0)))</f>
        <v xml:space="preserve"> </v>
      </c>
      <c r="J61" s="215" t="str">
        <f>IF($K$2=1," ",INDEX(규모전세지수!$2:$452,MATCH($V$9,규모전세지수!$G$2:$G$452,0),MATCH(J$7,규모전세지수!$1:$1,0)))</f>
        <v xml:space="preserve"> </v>
      </c>
      <c r="K61" s="215" t="str">
        <f>IF($K$2=1," ",INDEX(규모전세지수!$2:$452,MATCH($V$9,규모전세지수!$G$2:$G$452,0),MATCH(K$7,규모전세지수!$1:$1,0)))</f>
        <v xml:space="preserve"> </v>
      </c>
      <c r="L61" s="215" t="str">
        <f>IF($K$2=1," ",INDEX(규모전세지수!$2:$452,MATCH($V$9,규모전세지수!$G$2:$G$452,0),MATCH(L$7,규모전세지수!$1:$1,0)))</f>
        <v xml:space="preserve"> </v>
      </c>
      <c r="M61" s="215" t="str">
        <f>IF($K$2=1," ",INDEX(규모전세지수!$2:$452,MATCH($V$9,규모전세지수!$G$2:$G$452,0),MATCH(M$7,규모전세지수!$1:$1,0)))</f>
        <v xml:space="preserve"> </v>
      </c>
      <c r="N61" s="215" t="str">
        <f>IF($K$2=1," ",INDEX(규모전세지수!$2:$452,MATCH($V$9,규모전세지수!$G$2:$G$452,0),MATCH(N$7,규모전세지수!$1:$1,0)))</f>
        <v xml:space="preserve"> </v>
      </c>
      <c r="O61" s="215" t="str">
        <f>IF($K$2=1," ",INDEX(규모전세지수!$2:$452,MATCH($V$9,규모전세지수!$G$2:$G$452,0),MATCH(O$7,규모전세지수!$1:$1,0)))</f>
        <v xml:space="preserve"> </v>
      </c>
      <c r="P61" s="215" t="str">
        <f>IF($K$2=1," ",INDEX(규모전세지수!$2:$452,MATCH($V$9,규모전세지수!$G$2:$G$452,0),MATCH(P$7,규모전세지수!$1:$1,0)))</f>
        <v xml:space="preserve"> </v>
      </c>
      <c r="Q61" s="215" t="str">
        <f>IF($K$2=1," ",INDEX(규모전세지수!$2:$452,MATCH($V$9,규모전세지수!$G$2:$G$452,0),MATCH(Q$7,규모전세지수!$1:$1,0)))</f>
        <v xml:space="preserve"> </v>
      </c>
      <c r="R61" s="215" t="str">
        <f>IF($K$2=1," ",INDEX(규모전세지수!$2:$452,MATCH($V$9,규모전세지수!$G$2:$G$452,0),MATCH(R$7,규모전세지수!$1:$1,0)))</f>
        <v xml:space="preserve"> </v>
      </c>
      <c r="S61" s="155"/>
      <c r="T61" s="155"/>
      <c r="U61" s="155"/>
      <c r="V61" s="155"/>
      <c r="W61" s="155"/>
    </row>
    <row r="62" spans="2:23" s="149" customFormat="1" ht="12" customHeight="1">
      <c r="B62" s="1347"/>
      <c r="C62" s="1344"/>
      <c r="D62" s="1234" t="s">
        <v>273</v>
      </c>
      <c r="E62" s="214" t="str">
        <f>IF($K$2=1," ",INDEX(규모전세지수!$2:$452,MATCH($V$10,규모전세지수!$G$2:$G$452,0),MATCH(E$7,규모전세지수!$1:$1,0)))</f>
        <v xml:space="preserve"> </v>
      </c>
      <c r="F62" s="215" t="str">
        <f>IF($K$2=1," ",INDEX(규모전세지수!$2:$452,MATCH($V$10,규모전세지수!$G$2:$G$452,0),MATCH(F$7,규모전세지수!$1:$1,0)))</f>
        <v xml:space="preserve"> </v>
      </c>
      <c r="G62" s="215" t="str">
        <f>IF($K$2=1," ",INDEX(규모전세지수!$2:$452,MATCH($V$10,규모전세지수!$G$2:$G$452,0),MATCH(G$7,규모전세지수!$1:$1,0)))</f>
        <v xml:space="preserve"> </v>
      </c>
      <c r="H62" s="215" t="str">
        <f>IF($K$2=1," ",INDEX(규모전세지수!$2:$452,MATCH($V$10,규모전세지수!$G$2:$G$452,0),MATCH(H$7,규모전세지수!$1:$1,0)))</f>
        <v xml:space="preserve"> </v>
      </c>
      <c r="I62" s="215" t="str">
        <f>IF($K$2=1," ",INDEX(규모전세지수!$2:$452,MATCH($V$10,규모전세지수!$G$2:$G$452,0),MATCH(I$7,규모전세지수!$1:$1,0)))</f>
        <v xml:space="preserve"> </v>
      </c>
      <c r="J62" s="215" t="str">
        <f>IF($K$2=1," ",INDEX(규모전세지수!$2:$452,MATCH($V$10,규모전세지수!$G$2:$G$452,0),MATCH(J$7,규모전세지수!$1:$1,0)))</f>
        <v xml:space="preserve"> </v>
      </c>
      <c r="K62" s="215" t="str">
        <f>IF($K$2=1," ",INDEX(규모전세지수!$2:$452,MATCH($V$10,규모전세지수!$G$2:$G$452,0),MATCH(K$7,규모전세지수!$1:$1,0)))</f>
        <v xml:space="preserve"> </v>
      </c>
      <c r="L62" s="215" t="str">
        <f>IF($K$2=1," ",INDEX(규모전세지수!$2:$452,MATCH($V$10,규모전세지수!$G$2:$G$452,0),MATCH(L$7,규모전세지수!$1:$1,0)))</f>
        <v xml:space="preserve"> </v>
      </c>
      <c r="M62" s="215" t="str">
        <f>IF($K$2=1," ",INDEX(규모전세지수!$2:$452,MATCH($V$10,규모전세지수!$G$2:$G$452,0),MATCH(M$7,규모전세지수!$1:$1,0)))</f>
        <v xml:space="preserve"> </v>
      </c>
      <c r="N62" s="215" t="str">
        <f>IF($K$2=1," ",INDEX(규모전세지수!$2:$452,MATCH($V$10,규모전세지수!$G$2:$G$452,0),MATCH(N$7,규모전세지수!$1:$1,0)))</f>
        <v xml:space="preserve"> </v>
      </c>
      <c r="O62" s="215" t="str">
        <f>IF($K$2=1," ",INDEX(규모전세지수!$2:$452,MATCH($V$10,규모전세지수!$G$2:$G$452,0),MATCH(O$7,규모전세지수!$1:$1,0)))</f>
        <v xml:space="preserve"> </v>
      </c>
      <c r="P62" s="215" t="str">
        <f>IF($K$2=1," ",INDEX(규모전세지수!$2:$452,MATCH($V$10,규모전세지수!$G$2:$G$452,0),MATCH(P$7,규모전세지수!$1:$1,0)))</f>
        <v xml:space="preserve"> </v>
      </c>
      <c r="Q62" s="215" t="str">
        <f>IF($K$2=1," ",INDEX(규모전세지수!$2:$452,MATCH($V$10,규모전세지수!$G$2:$G$452,0),MATCH(Q$7,규모전세지수!$1:$1,0)))</f>
        <v xml:space="preserve"> </v>
      </c>
      <c r="R62" s="215" t="str">
        <f>IF($K$2=1," ",INDEX(규모전세지수!$2:$452,MATCH($V$10,규모전세지수!$G$2:$G$452,0),MATCH(R$7,규모전세지수!$1:$1,0)))</f>
        <v xml:space="preserve"> </v>
      </c>
      <c r="S62" s="155"/>
      <c r="T62" s="155"/>
      <c r="U62" s="155"/>
      <c r="V62" s="155"/>
      <c r="W62" s="155"/>
    </row>
    <row r="63" spans="2:23" s="149" customFormat="1" ht="12" customHeight="1">
      <c r="B63" s="1347"/>
      <c r="C63" s="1344"/>
      <c r="D63" s="1234" t="s">
        <v>828</v>
      </c>
      <c r="E63" s="214" t="str">
        <f>IF($K$2=1," ",IF($K$2&gt;2," ",INDEX(규모전세지수!$2:$452,MATCH($V$11,규모전세지수!$G$2:$G$452,0),MATCH(E$7,규모전세지수!$1:$1,0))))</f>
        <v xml:space="preserve"> </v>
      </c>
      <c r="F63" s="215" t="str">
        <f>IF($K$2=1," ",IF($K$2&gt;2," ",INDEX(규모전세지수!$2:$452,MATCH($V$11,규모전세지수!$G$2:$G$452,0),MATCH(F$7,규모전세지수!$1:$1,0))))</f>
        <v xml:space="preserve"> </v>
      </c>
      <c r="G63" s="215" t="str">
        <f>IF($K$2=1," ",IF($K$2&gt;2," ",INDEX(규모전세지수!$2:$452,MATCH($V$11,규모전세지수!$G$2:$G$452,0),MATCH(G$7,규모전세지수!$1:$1,0))))</f>
        <v xml:space="preserve"> </v>
      </c>
      <c r="H63" s="215" t="str">
        <f>IF($K$2=1," ",IF($K$2&gt;2," ",INDEX(규모전세지수!$2:$452,MATCH($V$11,규모전세지수!$G$2:$G$452,0),MATCH(H$7,규모전세지수!$1:$1,0))))</f>
        <v xml:space="preserve"> </v>
      </c>
      <c r="I63" s="215" t="str">
        <f>IF($K$2=1," ",IF($K$2&gt;2," ",INDEX(규모전세지수!$2:$452,MATCH($V$11,규모전세지수!$G$2:$G$452,0),MATCH(I$7,규모전세지수!$1:$1,0))))</f>
        <v xml:space="preserve"> </v>
      </c>
      <c r="J63" s="215" t="str">
        <f>IF($K$2=1," ",IF($K$2&gt;2," ",INDEX(규모전세지수!$2:$452,MATCH($V$11,규모전세지수!$G$2:$G$452,0),MATCH(J$7,규모전세지수!$1:$1,0))))</f>
        <v xml:space="preserve"> </v>
      </c>
      <c r="K63" s="215" t="str">
        <f>IF($K$2=1," ",IF($K$2&gt;2," ",INDEX(규모전세지수!$2:$452,MATCH($V$11,규모전세지수!$G$2:$G$452,0),MATCH(K$7,규모전세지수!$1:$1,0))))</f>
        <v xml:space="preserve"> </v>
      </c>
      <c r="L63" s="215" t="str">
        <f>IF($K$2=1," ",IF($K$2&gt;2," ",INDEX(규모전세지수!$2:$452,MATCH($V$11,규모전세지수!$G$2:$G$452,0),MATCH(L$7,규모전세지수!$1:$1,0))))</f>
        <v xml:space="preserve"> </v>
      </c>
      <c r="M63" s="215" t="str">
        <f>IF($K$2=1," ",IF($K$2&gt;2," ",INDEX(규모전세지수!$2:$452,MATCH($V$11,규모전세지수!$G$2:$G$452,0),MATCH(M$7,규모전세지수!$1:$1,0))))</f>
        <v xml:space="preserve"> </v>
      </c>
      <c r="N63" s="215" t="str">
        <f>IF($K$2=1," ",IF($K$2&gt;2," ",INDEX(규모전세지수!$2:$452,MATCH($V$11,규모전세지수!$G$2:$G$452,0),MATCH(N$7,규모전세지수!$1:$1,0))))</f>
        <v xml:space="preserve"> </v>
      </c>
      <c r="O63" s="215" t="str">
        <f>IF($K$2=1," ",IF($K$2&gt;2," ",INDEX(규모전세지수!$2:$452,MATCH($V$11,규모전세지수!$G$2:$G$452,0),MATCH(O$7,규모전세지수!$1:$1,0))))</f>
        <v xml:space="preserve"> </v>
      </c>
      <c r="P63" s="215" t="str">
        <f>IF($K$2=1," ",IF($K$2&gt;2," ",INDEX(규모전세지수!$2:$452,MATCH($V$11,규모전세지수!$G$2:$G$452,0),MATCH(P$7,규모전세지수!$1:$1,0))))</f>
        <v xml:space="preserve"> </v>
      </c>
      <c r="Q63" s="215" t="str">
        <f>IF($K$2=1," ",IF($K$2&gt;2," ",INDEX(규모전세지수!$2:$452,MATCH($V$11,규모전세지수!$G$2:$G$452,0),MATCH(Q$7,규모전세지수!$1:$1,0))))</f>
        <v xml:space="preserve"> </v>
      </c>
      <c r="R63" s="215" t="str">
        <f>IF($K$2=1," ",IF($K$2&gt;2," ",INDEX(규모전세지수!$2:$452,MATCH($V$11,규모전세지수!$G$2:$G$452,0),MATCH(R$7,규모전세지수!$1:$1,0))))</f>
        <v xml:space="preserve"> </v>
      </c>
      <c r="S63" s="155"/>
      <c r="T63" s="155"/>
      <c r="U63" s="155"/>
      <c r="V63" s="155"/>
      <c r="W63" s="155"/>
    </row>
    <row r="64" spans="2:23" s="149" customFormat="1" ht="12" customHeight="1">
      <c r="B64" s="1347"/>
      <c r="C64" s="1344"/>
      <c r="D64" s="1234" t="s">
        <v>829</v>
      </c>
      <c r="E64" s="214" t="str">
        <f>IF($K$2=1," ",IF($K$2&gt;2," ",INDEX(규모전세지수!$2:$452,MATCH($V$12,규모전세지수!$G$2:$G$452,0),MATCH(E$7,규모전세지수!$1:$1,0))))</f>
        <v xml:space="preserve"> </v>
      </c>
      <c r="F64" s="215" t="str">
        <f>IF($K$2=1," ",IF($K$2&gt;2," ",INDEX(규모전세지수!$2:$452,MATCH($V$12,규모전세지수!$G$2:$G$452,0),MATCH(F$7,규모전세지수!$1:$1,0))))</f>
        <v xml:space="preserve"> </v>
      </c>
      <c r="G64" s="215" t="str">
        <f>IF($K$2=1," ",IF($K$2&gt;2," ",INDEX(규모전세지수!$2:$452,MATCH($V$12,규모전세지수!$G$2:$G$452,0),MATCH(G$7,규모전세지수!$1:$1,0))))</f>
        <v xml:space="preserve"> </v>
      </c>
      <c r="H64" s="215" t="str">
        <f>IF($K$2=1," ",IF($K$2&gt;2," ",INDEX(규모전세지수!$2:$452,MATCH($V$12,규모전세지수!$G$2:$G$452,0),MATCH(H$7,규모전세지수!$1:$1,0))))</f>
        <v xml:space="preserve"> </v>
      </c>
      <c r="I64" s="215" t="str">
        <f>IF($K$2=1," ",IF($K$2&gt;2," ",INDEX(규모전세지수!$2:$452,MATCH($V$12,규모전세지수!$G$2:$G$452,0),MATCH(I$7,규모전세지수!$1:$1,0))))</f>
        <v xml:space="preserve"> </v>
      </c>
      <c r="J64" s="215" t="str">
        <f>IF($K$2=1," ",IF($K$2&gt;2," ",INDEX(규모전세지수!$2:$452,MATCH($V$12,규모전세지수!$G$2:$G$452,0),MATCH(J$7,규모전세지수!$1:$1,0))))</f>
        <v xml:space="preserve"> </v>
      </c>
      <c r="K64" s="215" t="str">
        <f>IF($K$2=1," ",IF($K$2&gt;2," ",INDEX(규모전세지수!$2:$452,MATCH($V$12,규모전세지수!$G$2:$G$452,0),MATCH(K$7,규모전세지수!$1:$1,0))))</f>
        <v xml:space="preserve"> </v>
      </c>
      <c r="L64" s="215" t="str">
        <f>IF($K$2=1," ",IF($K$2&gt;2," ",INDEX(규모전세지수!$2:$452,MATCH($V$12,규모전세지수!$G$2:$G$452,0),MATCH(L$7,규모전세지수!$1:$1,0))))</f>
        <v xml:space="preserve"> </v>
      </c>
      <c r="M64" s="215" t="str">
        <f>IF($K$2=1," ",IF($K$2&gt;2," ",INDEX(규모전세지수!$2:$452,MATCH($V$12,규모전세지수!$G$2:$G$452,0),MATCH(M$7,규모전세지수!$1:$1,0))))</f>
        <v xml:space="preserve"> </v>
      </c>
      <c r="N64" s="215" t="str">
        <f>IF($K$2=1," ",IF($K$2&gt;2," ",INDEX(규모전세지수!$2:$452,MATCH($V$12,규모전세지수!$G$2:$G$452,0),MATCH(N$7,규모전세지수!$1:$1,0))))</f>
        <v xml:space="preserve"> </v>
      </c>
      <c r="O64" s="215" t="str">
        <f>IF($K$2=1," ",IF($K$2&gt;2," ",INDEX(규모전세지수!$2:$452,MATCH($V$12,규모전세지수!$G$2:$G$452,0),MATCH(O$7,규모전세지수!$1:$1,0))))</f>
        <v xml:space="preserve"> </v>
      </c>
      <c r="P64" s="215" t="str">
        <f>IF($K$2=1," ",IF($K$2&gt;2," ",INDEX(규모전세지수!$2:$452,MATCH($V$12,규모전세지수!$G$2:$G$452,0),MATCH(P$7,규모전세지수!$1:$1,0))))</f>
        <v xml:space="preserve"> </v>
      </c>
      <c r="Q64" s="215" t="str">
        <f>IF($K$2=1," ",IF($K$2&gt;2," ",INDEX(규모전세지수!$2:$452,MATCH($V$12,규모전세지수!$G$2:$G$452,0),MATCH(Q$7,규모전세지수!$1:$1,0))))</f>
        <v xml:space="preserve"> </v>
      </c>
      <c r="R64" s="215" t="str">
        <f>IF($K$2=1," ",IF($K$2&gt;2," ",INDEX(규모전세지수!$2:$452,MATCH($V$12,규모전세지수!$G$2:$G$452,0),MATCH(R$7,규모전세지수!$1:$1,0))))</f>
        <v xml:space="preserve"> </v>
      </c>
      <c r="S64" s="155"/>
      <c r="T64" s="155"/>
      <c r="U64" s="155"/>
      <c r="V64" s="155"/>
      <c r="W64" s="155"/>
    </row>
    <row r="65" spans="2:23" s="149" customFormat="1" ht="12" customHeight="1">
      <c r="B65" s="1347"/>
      <c r="C65" s="1348" t="s">
        <v>824</v>
      </c>
      <c r="D65" s="1234" t="s">
        <v>830</v>
      </c>
      <c r="E65" s="214" t="str">
        <f>IF($K$2=1," ",INDEX(연령전세지수!$2:$452,MATCH($W$8,연령전세지수!$G$2:$G$452,0),MATCH(E$7,연령전세지수!$1:$1,0)))</f>
        <v xml:space="preserve"> </v>
      </c>
      <c r="F65" s="215" t="str">
        <f>IF($K$2=1," ",INDEX(연령전세지수!$2:$452,MATCH($W$8,연령전세지수!$G$2:$G$452,0),MATCH(F$7,연령전세지수!$1:$1,0)))</f>
        <v xml:space="preserve"> </v>
      </c>
      <c r="G65" s="215" t="str">
        <f>IF($K$2=1," ",INDEX(연령전세지수!$2:$452,MATCH($W$8,연령전세지수!$G$2:$G$452,0),MATCH(G$7,연령전세지수!$1:$1,0)))</f>
        <v xml:space="preserve"> </v>
      </c>
      <c r="H65" s="215" t="str">
        <f>IF($K$2=1," ",INDEX(연령전세지수!$2:$452,MATCH($W$8,연령전세지수!$G$2:$G$452,0),MATCH(H$7,연령전세지수!$1:$1,0)))</f>
        <v xml:space="preserve"> </v>
      </c>
      <c r="I65" s="215" t="str">
        <f>IF($K$2=1," ",INDEX(연령전세지수!$2:$452,MATCH($W$8,연령전세지수!$G$2:$G$452,0),MATCH(I$7,연령전세지수!$1:$1,0)))</f>
        <v xml:space="preserve"> </v>
      </c>
      <c r="J65" s="215" t="str">
        <f>IF($K$2=1," ",INDEX(연령전세지수!$2:$452,MATCH($W$8,연령전세지수!$G$2:$G$452,0),MATCH(J$7,연령전세지수!$1:$1,0)))</f>
        <v xml:space="preserve"> </v>
      </c>
      <c r="K65" s="215" t="str">
        <f>IF($K$2=1," ",INDEX(연령전세지수!$2:$452,MATCH($W$8,연령전세지수!$G$2:$G$452,0),MATCH(K$7,연령전세지수!$1:$1,0)))</f>
        <v xml:space="preserve"> </v>
      </c>
      <c r="L65" s="215" t="str">
        <f>IF($K$2=1," ",INDEX(연령전세지수!$2:$452,MATCH($W$8,연령전세지수!$G$2:$G$452,0),MATCH(L$7,연령전세지수!$1:$1,0)))</f>
        <v xml:space="preserve"> </v>
      </c>
      <c r="M65" s="215" t="str">
        <f>IF($K$2=1," ",INDEX(연령전세지수!$2:$452,MATCH($W$8,연령전세지수!$G$2:$G$452,0),MATCH(M$7,연령전세지수!$1:$1,0)))</f>
        <v xml:space="preserve"> </v>
      </c>
      <c r="N65" s="215" t="str">
        <f>IF($K$2=1," ",INDEX(연령전세지수!$2:$452,MATCH($W$8,연령전세지수!$G$2:$G$452,0),MATCH(N$7,연령전세지수!$1:$1,0)))</f>
        <v xml:space="preserve"> </v>
      </c>
      <c r="O65" s="215" t="str">
        <f>IF($K$2=1," ",INDEX(연령전세지수!$2:$452,MATCH($W$8,연령전세지수!$G$2:$G$452,0),MATCH(O$7,연령전세지수!$1:$1,0)))</f>
        <v xml:space="preserve"> </v>
      </c>
      <c r="P65" s="215" t="str">
        <f>IF($K$2=1," ",INDEX(연령전세지수!$2:$452,MATCH($W$8,연령전세지수!$G$2:$G$452,0),MATCH(P$7,연령전세지수!$1:$1,0)))</f>
        <v xml:space="preserve"> </v>
      </c>
      <c r="Q65" s="215" t="str">
        <f>IF($K$2=1," ",INDEX(연령전세지수!$2:$452,MATCH($W$8,연령전세지수!$G$2:$G$452,0),MATCH(Q$7,연령전세지수!$1:$1,0)))</f>
        <v xml:space="preserve"> </v>
      </c>
      <c r="R65" s="215" t="str">
        <f>IF($K$2=1," ",INDEX(연령전세지수!$2:$452,MATCH($W$8,연령전세지수!$G$2:$G$452,0),MATCH(R$7,연령전세지수!$1:$1,0)))</f>
        <v xml:space="preserve"> </v>
      </c>
      <c r="S65" s="155"/>
      <c r="T65" s="155"/>
      <c r="U65" s="155"/>
      <c r="V65" s="155"/>
      <c r="W65" s="155"/>
    </row>
    <row r="66" spans="2:23" s="149" customFormat="1" ht="12" customHeight="1">
      <c r="B66" s="1347"/>
      <c r="C66" s="1344"/>
      <c r="D66" s="1234" t="s">
        <v>831</v>
      </c>
      <c r="E66" s="214" t="str">
        <f>IF($K$2=1," ",INDEX(연령전세지수!$2:$452,MATCH($W$9,연령전세지수!$G$2:$G$452,0),MATCH(E$7,연령전세지수!$1:$1,0)))</f>
        <v xml:space="preserve"> </v>
      </c>
      <c r="F66" s="215" t="str">
        <f>IF($K$2=1," ",INDEX(연령전세지수!$2:$452,MATCH($W$9,연령전세지수!$G$2:$G$452,0),MATCH(F$7,연령전세지수!$1:$1,0)))</f>
        <v xml:space="preserve"> </v>
      </c>
      <c r="G66" s="215" t="str">
        <f>IF($K$2=1," ",INDEX(연령전세지수!$2:$452,MATCH($W$9,연령전세지수!$G$2:$G$452,0),MATCH(G$7,연령전세지수!$1:$1,0)))</f>
        <v xml:space="preserve"> </v>
      </c>
      <c r="H66" s="215" t="str">
        <f>IF($K$2=1," ",INDEX(연령전세지수!$2:$452,MATCH($W$9,연령전세지수!$G$2:$G$452,0),MATCH(H$7,연령전세지수!$1:$1,0)))</f>
        <v xml:space="preserve"> </v>
      </c>
      <c r="I66" s="215" t="str">
        <f>IF($K$2=1," ",INDEX(연령전세지수!$2:$452,MATCH($W$9,연령전세지수!$G$2:$G$452,0),MATCH(I$7,연령전세지수!$1:$1,0)))</f>
        <v xml:space="preserve"> </v>
      </c>
      <c r="J66" s="215" t="str">
        <f>IF($K$2=1," ",INDEX(연령전세지수!$2:$452,MATCH($W$9,연령전세지수!$G$2:$G$452,0),MATCH(J$7,연령전세지수!$1:$1,0)))</f>
        <v xml:space="preserve"> </v>
      </c>
      <c r="K66" s="215" t="str">
        <f>IF($K$2=1," ",INDEX(연령전세지수!$2:$452,MATCH($W$9,연령전세지수!$G$2:$G$452,0),MATCH(K$7,연령전세지수!$1:$1,0)))</f>
        <v xml:space="preserve"> </v>
      </c>
      <c r="L66" s="215" t="str">
        <f>IF($K$2=1," ",INDEX(연령전세지수!$2:$452,MATCH($W$9,연령전세지수!$G$2:$G$452,0),MATCH(L$7,연령전세지수!$1:$1,0)))</f>
        <v xml:space="preserve"> </v>
      </c>
      <c r="M66" s="215" t="str">
        <f>IF($K$2=1," ",INDEX(연령전세지수!$2:$452,MATCH($W$9,연령전세지수!$G$2:$G$452,0),MATCH(M$7,연령전세지수!$1:$1,0)))</f>
        <v xml:space="preserve"> </v>
      </c>
      <c r="N66" s="215" t="str">
        <f>IF($K$2=1," ",INDEX(연령전세지수!$2:$452,MATCH($W$9,연령전세지수!$G$2:$G$452,0),MATCH(N$7,연령전세지수!$1:$1,0)))</f>
        <v xml:space="preserve"> </v>
      </c>
      <c r="O66" s="215" t="str">
        <f>IF($K$2=1," ",INDEX(연령전세지수!$2:$452,MATCH($W$9,연령전세지수!$G$2:$G$452,0),MATCH(O$7,연령전세지수!$1:$1,0)))</f>
        <v xml:space="preserve"> </v>
      </c>
      <c r="P66" s="215" t="str">
        <f>IF($K$2=1," ",INDEX(연령전세지수!$2:$452,MATCH($W$9,연령전세지수!$G$2:$G$452,0),MATCH(P$7,연령전세지수!$1:$1,0)))</f>
        <v xml:space="preserve"> </v>
      </c>
      <c r="Q66" s="215" t="str">
        <f>IF($K$2=1," ",INDEX(연령전세지수!$2:$452,MATCH($W$9,연령전세지수!$G$2:$G$452,0),MATCH(Q$7,연령전세지수!$1:$1,0)))</f>
        <v xml:space="preserve"> </v>
      </c>
      <c r="R66" s="215" t="str">
        <f>IF($K$2=1," ",INDEX(연령전세지수!$2:$452,MATCH($W$9,연령전세지수!$G$2:$G$452,0),MATCH(R$7,연령전세지수!$1:$1,0)))</f>
        <v xml:space="preserve"> </v>
      </c>
      <c r="S66" s="155"/>
      <c r="T66" s="155"/>
      <c r="U66" s="155"/>
      <c r="V66" s="155"/>
      <c r="W66" s="155"/>
    </row>
    <row r="67" spans="2:23" s="149" customFormat="1" ht="12" customHeight="1">
      <c r="B67" s="1347"/>
      <c r="C67" s="1344"/>
      <c r="D67" s="1234" t="s">
        <v>832</v>
      </c>
      <c r="E67" s="214" t="str">
        <f>IF($K$2=1," ",INDEX(연령전세지수!$2:$452,MATCH($W$10,연령전세지수!$G$2:$G$452,0),MATCH(E$7,연령전세지수!$1:$1,0)))</f>
        <v xml:space="preserve"> </v>
      </c>
      <c r="F67" s="215" t="str">
        <f>IF($K$2=1," ",INDEX(연령전세지수!$2:$452,MATCH($W$10,연령전세지수!$G$2:$G$452,0),MATCH(F$7,연령전세지수!$1:$1,0)))</f>
        <v xml:space="preserve"> </v>
      </c>
      <c r="G67" s="215" t="str">
        <f>IF($K$2=1," ",INDEX(연령전세지수!$2:$452,MATCH($W$10,연령전세지수!$G$2:$G$452,0),MATCH(G$7,연령전세지수!$1:$1,0)))</f>
        <v xml:space="preserve"> </v>
      </c>
      <c r="H67" s="215" t="str">
        <f>IF($K$2=1," ",INDEX(연령전세지수!$2:$452,MATCH($W$10,연령전세지수!$G$2:$G$452,0),MATCH(H$7,연령전세지수!$1:$1,0)))</f>
        <v xml:space="preserve"> </v>
      </c>
      <c r="I67" s="215" t="str">
        <f>IF($K$2=1," ",INDEX(연령전세지수!$2:$452,MATCH($W$10,연령전세지수!$G$2:$G$452,0),MATCH(I$7,연령전세지수!$1:$1,0)))</f>
        <v xml:space="preserve"> </v>
      </c>
      <c r="J67" s="215" t="str">
        <f>IF($K$2=1," ",INDEX(연령전세지수!$2:$452,MATCH($W$10,연령전세지수!$G$2:$G$452,0),MATCH(J$7,연령전세지수!$1:$1,0)))</f>
        <v xml:space="preserve"> </v>
      </c>
      <c r="K67" s="215" t="str">
        <f>IF($K$2=1," ",INDEX(연령전세지수!$2:$452,MATCH($W$10,연령전세지수!$G$2:$G$452,0),MATCH(K$7,연령전세지수!$1:$1,0)))</f>
        <v xml:space="preserve"> </v>
      </c>
      <c r="L67" s="215" t="str">
        <f>IF($K$2=1," ",INDEX(연령전세지수!$2:$452,MATCH($W$10,연령전세지수!$G$2:$G$452,0),MATCH(L$7,연령전세지수!$1:$1,0)))</f>
        <v xml:space="preserve"> </v>
      </c>
      <c r="M67" s="215" t="str">
        <f>IF($K$2=1," ",INDEX(연령전세지수!$2:$452,MATCH($W$10,연령전세지수!$G$2:$G$452,0),MATCH(M$7,연령전세지수!$1:$1,0)))</f>
        <v xml:space="preserve"> </v>
      </c>
      <c r="N67" s="215" t="str">
        <f>IF($K$2=1," ",INDEX(연령전세지수!$2:$452,MATCH($W$10,연령전세지수!$G$2:$G$452,0),MATCH(N$7,연령전세지수!$1:$1,0)))</f>
        <v xml:space="preserve"> </v>
      </c>
      <c r="O67" s="215" t="str">
        <f>IF($K$2=1," ",INDEX(연령전세지수!$2:$452,MATCH($W$10,연령전세지수!$G$2:$G$452,0),MATCH(O$7,연령전세지수!$1:$1,0)))</f>
        <v xml:space="preserve"> </v>
      </c>
      <c r="P67" s="215" t="str">
        <f>IF($K$2=1," ",INDEX(연령전세지수!$2:$452,MATCH($W$10,연령전세지수!$G$2:$G$452,0),MATCH(P$7,연령전세지수!$1:$1,0)))</f>
        <v xml:space="preserve"> </v>
      </c>
      <c r="Q67" s="215" t="str">
        <f>IF($K$2=1," ",INDEX(연령전세지수!$2:$452,MATCH($W$10,연령전세지수!$G$2:$G$452,0),MATCH(Q$7,연령전세지수!$1:$1,0)))</f>
        <v xml:space="preserve"> </v>
      </c>
      <c r="R67" s="215" t="str">
        <f>IF($K$2=1," ",INDEX(연령전세지수!$2:$452,MATCH($W$10,연령전세지수!$G$2:$G$452,0),MATCH(R$7,연령전세지수!$1:$1,0)))</f>
        <v xml:space="preserve"> </v>
      </c>
      <c r="S67" s="155"/>
      <c r="T67" s="155"/>
      <c r="U67" s="155"/>
      <c r="V67" s="155"/>
      <c r="W67" s="155"/>
    </row>
    <row r="68" spans="2:23" s="149" customFormat="1" ht="12" customHeight="1">
      <c r="B68" s="1347"/>
      <c r="C68" s="1344"/>
      <c r="D68" s="1234" t="s">
        <v>833</v>
      </c>
      <c r="E68" s="214" t="str">
        <f>IF($K$2=1," ",IF($K$2&gt;2," ",INDEX(연령전세지수!$2:$452,MATCH($W$11,연령전세지수!$G$2:$G$452,0),MATCH(E$7,연령전세지수!$1:$1,0))))</f>
        <v xml:space="preserve"> </v>
      </c>
      <c r="F68" s="215" t="str">
        <f>IF($K$2=1," ",IF($K$2&gt;2," ",INDEX(연령전세지수!$2:$452,MATCH($W$11,연령전세지수!$G$2:$G$452,0),MATCH(F$7,연령전세지수!$1:$1,0))))</f>
        <v xml:space="preserve"> </v>
      </c>
      <c r="G68" s="215" t="str">
        <f>IF($K$2=1," ",IF($K$2&gt;2," ",INDEX(연령전세지수!$2:$452,MATCH($W$11,연령전세지수!$G$2:$G$452,0),MATCH(G$7,연령전세지수!$1:$1,0))))</f>
        <v xml:space="preserve"> </v>
      </c>
      <c r="H68" s="215" t="str">
        <f>IF($K$2=1," ",IF($K$2&gt;2," ",INDEX(연령전세지수!$2:$452,MATCH($W$11,연령전세지수!$G$2:$G$452,0),MATCH(H$7,연령전세지수!$1:$1,0))))</f>
        <v xml:space="preserve"> </v>
      </c>
      <c r="I68" s="215" t="str">
        <f>IF($K$2=1," ",IF($K$2&gt;2," ",INDEX(연령전세지수!$2:$452,MATCH($W$11,연령전세지수!$G$2:$G$452,0),MATCH(I$7,연령전세지수!$1:$1,0))))</f>
        <v xml:space="preserve"> </v>
      </c>
      <c r="J68" s="215" t="str">
        <f>IF($K$2=1," ",IF($K$2&gt;2," ",INDEX(연령전세지수!$2:$452,MATCH($W$11,연령전세지수!$G$2:$G$452,0),MATCH(J$7,연령전세지수!$1:$1,0))))</f>
        <v xml:space="preserve"> </v>
      </c>
      <c r="K68" s="215" t="str">
        <f>IF($K$2=1," ",IF($K$2&gt;2," ",INDEX(연령전세지수!$2:$452,MATCH($W$11,연령전세지수!$G$2:$G$452,0),MATCH(K$7,연령전세지수!$1:$1,0))))</f>
        <v xml:space="preserve"> </v>
      </c>
      <c r="L68" s="215" t="str">
        <f>IF($K$2=1," ",IF($K$2&gt;2," ",INDEX(연령전세지수!$2:$452,MATCH($W$11,연령전세지수!$G$2:$G$452,0),MATCH(L$7,연령전세지수!$1:$1,0))))</f>
        <v xml:space="preserve"> </v>
      </c>
      <c r="M68" s="215" t="str">
        <f>IF($K$2=1," ",IF($K$2&gt;2," ",INDEX(연령전세지수!$2:$452,MATCH($W$11,연령전세지수!$G$2:$G$452,0),MATCH(M$7,연령전세지수!$1:$1,0))))</f>
        <v xml:space="preserve"> </v>
      </c>
      <c r="N68" s="215" t="str">
        <f>IF($K$2=1," ",IF($K$2&gt;2," ",INDEX(연령전세지수!$2:$452,MATCH($W$11,연령전세지수!$G$2:$G$452,0),MATCH(N$7,연령전세지수!$1:$1,0))))</f>
        <v xml:space="preserve"> </v>
      </c>
      <c r="O68" s="215" t="str">
        <f>IF($K$2=1," ",IF($K$2&gt;2," ",INDEX(연령전세지수!$2:$452,MATCH($W$11,연령전세지수!$G$2:$G$452,0),MATCH(O$7,연령전세지수!$1:$1,0))))</f>
        <v xml:space="preserve"> </v>
      </c>
      <c r="P68" s="215" t="str">
        <f>IF($K$2=1," ",IF($K$2&gt;2," ",INDEX(연령전세지수!$2:$452,MATCH($W$11,연령전세지수!$G$2:$G$452,0),MATCH(P$7,연령전세지수!$1:$1,0))))</f>
        <v xml:space="preserve"> </v>
      </c>
      <c r="Q68" s="215" t="str">
        <f>IF($K$2=1," ",IF($K$2&gt;2," ",INDEX(연령전세지수!$2:$452,MATCH($W$11,연령전세지수!$G$2:$G$452,0),MATCH(Q$7,연령전세지수!$1:$1,0))))</f>
        <v xml:space="preserve"> </v>
      </c>
      <c r="R68" s="215" t="str">
        <f>IF($K$2=1," ",IF($K$2&gt;2," ",INDEX(연령전세지수!$2:$452,MATCH($W$11,연령전세지수!$G$2:$G$452,0),MATCH(R$7,연령전세지수!$1:$1,0))))</f>
        <v xml:space="preserve"> </v>
      </c>
      <c r="S68" s="155"/>
      <c r="T68" s="155"/>
      <c r="U68" s="155"/>
      <c r="V68" s="155"/>
      <c r="W68" s="155"/>
    </row>
    <row r="69" spans="2:23" s="149" customFormat="1" ht="12" customHeight="1">
      <c r="B69" s="1347"/>
      <c r="C69" s="1344"/>
      <c r="D69" s="1234" t="s">
        <v>834</v>
      </c>
      <c r="E69" s="214" t="str">
        <f>IF($K$2=1," ",IF($K$2&gt;2," ",INDEX(연령전세지수!$2:$452,MATCH($W$12,연령전세지수!$G$2:$G$452,0),MATCH(E$7,연령전세지수!$1:$1,0))))</f>
        <v xml:space="preserve"> </v>
      </c>
      <c r="F69" s="215" t="str">
        <f>IF($K$2=1," ",IF($K$2&gt;2," ",INDEX(연령전세지수!$2:$452,MATCH($W$12,연령전세지수!$G$2:$G$452,0),MATCH(F$7,연령전세지수!$1:$1,0))))</f>
        <v xml:space="preserve"> </v>
      </c>
      <c r="G69" s="215" t="str">
        <f>IF($K$2=1," ",IF($K$2&gt;2," ",INDEX(연령전세지수!$2:$452,MATCH($W$12,연령전세지수!$G$2:$G$452,0),MATCH(G$7,연령전세지수!$1:$1,0))))</f>
        <v xml:space="preserve"> </v>
      </c>
      <c r="H69" s="215" t="str">
        <f>IF($K$2=1," ",IF($K$2&gt;2," ",INDEX(연령전세지수!$2:$452,MATCH($W$12,연령전세지수!$G$2:$G$452,0),MATCH(H$7,연령전세지수!$1:$1,0))))</f>
        <v xml:space="preserve"> </v>
      </c>
      <c r="I69" s="215" t="str">
        <f>IF($K$2=1," ",IF($K$2&gt;2," ",INDEX(연령전세지수!$2:$452,MATCH($W$12,연령전세지수!$G$2:$G$452,0),MATCH(I$7,연령전세지수!$1:$1,0))))</f>
        <v xml:space="preserve"> </v>
      </c>
      <c r="J69" s="215" t="str">
        <f>IF($K$2=1," ",IF($K$2&gt;2," ",INDEX(연령전세지수!$2:$452,MATCH($W$12,연령전세지수!$G$2:$G$452,0),MATCH(J$7,연령전세지수!$1:$1,0))))</f>
        <v xml:space="preserve"> </v>
      </c>
      <c r="K69" s="215" t="str">
        <f>IF($K$2=1," ",IF($K$2&gt;2," ",INDEX(연령전세지수!$2:$452,MATCH($W$12,연령전세지수!$G$2:$G$452,0),MATCH(K$7,연령전세지수!$1:$1,0))))</f>
        <v xml:space="preserve"> </v>
      </c>
      <c r="L69" s="215" t="str">
        <f>IF($K$2=1," ",IF($K$2&gt;2," ",INDEX(연령전세지수!$2:$452,MATCH($W$12,연령전세지수!$G$2:$G$452,0),MATCH(L$7,연령전세지수!$1:$1,0))))</f>
        <v xml:space="preserve"> </v>
      </c>
      <c r="M69" s="215" t="str">
        <f>IF($K$2=1," ",IF($K$2&gt;2," ",INDEX(연령전세지수!$2:$452,MATCH($W$12,연령전세지수!$G$2:$G$452,0),MATCH(M$7,연령전세지수!$1:$1,0))))</f>
        <v xml:space="preserve"> </v>
      </c>
      <c r="N69" s="215" t="str">
        <f>IF($K$2=1," ",IF($K$2&gt;2," ",INDEX(연령전세지수!$2:$452,MATCH($W$12,연령전세지수!$G$2:$G$452,0),MATCH(N$7,연령전세지수!$1:$1,0))))</f>
        <v xml:space="preserve"> </v>
      </c>
      <c r="O69" s="215" t="str">
        <f>IF($K$2=1," ",IF($K$2&gt;2," ",INDEX(연령전세지수!$2:$452,MATCH($W$12,연령전세지수!$G$2:$G$452,0),MATCH(O$7,연령전세지수!$1:$1,0))))</f>
        <v xml:space="preserve"> </v>
      </c>
      <c r="P69" s="215" t="str">
        <f>IF($K$2=1," ",IF($K$2&gt;2," ",INDEX(연령전세지수!$2:$452,MATCH($W$12,연령전세지수!$G$2:$G$452,0),MATCH(P$7,연령전세지수!$1:$1,0))))</f>
        <v xml:space="preserve"> </v>
      </c>
      <c r="Q69" s="215" t="str">
        <f>IF($K$2=1," ",IF($K$2&gt;2," ",INDEX(연령전세지수!$2:$452,MATCH($W$12,연령전세지수!$G$2:$G$452,0),MATCH(Q$7,연령전세지수!$1:$1,0))))</f>
        <v xml:space="preserve"> </v>
      </c>
      <c r="R69" s="215" t="str">
        <f>IF($K$2=1," ",IF($K$2&gt;2," ",INDEX(연령전세지수!$2:$452,MATCH($W$12,연령전세지수!$G$2:$G$452,0),MATCH(R$7,연령전세지수!$1:$1,0))))</f>
        <v xml:space="preserve"> </v>
      </c>
      <c r="S69" s="155"/>
      <c r="T69" s="155"/>
      <c r="U69" s="155"/>
      <c r="V69" s="155"/>
      <c r="W69" s="155"/>
    </row>
    <row r="70" spans="2:23" s="149" customFormat="1" ht="12" customHeight="1">
      <c r="B70" s="1347"/>
      <c r="C70" s="1344" t="s">
        <v>749</v>
      </c>
      <c r="D70" s="1344"/>
      <c r="E70" s="216">
        <f>IF(ISERROR(INDEX(평균!$2:$1241,MATCH($V$2,평균!$H$2:$H$1241,0),MATCH(E$7,평균!$1:$1,0)))=TRUE,"",INDEX(평균!$2:$1241,MATCH($V$2,평균!$H$2:$H$1241,0),MATCH(E$7,평균!$1:$1,0)))</f>
        <v>127970.69737640464</v>
      </c>
      <c r="F70" s="219">
        <f>IF(ISERROR(INDEX(평균!$2:$1241,MATCH($V$2,평균!$H$2:$H$1241,0),MATCH(F$7,평균!$1:$1,0)))=TRUE,"",INDEX(평균!$2:$1241,MATCH($V$2,평균!$H$2:$H$1241,0),MATCH(F$7,평균!$1:$1,0)))</f>
        <v>127751.68536896196</v>
      </c>
      <c r="G70" s="219">
        <f>IF(ISERROR(INDEX(평균!$2:$1241,MATCH($V$2,평균!$H$2:$H$1241,0),MATCH(G$7,평균!$1:$1,0)))=TRUE,"",INDEX(평균!$2:$1241,MATCH($V$2,평균!$H$2:$H$1241,0),MATCH(G$7,평균!$1:$1,0)))</f>
        <v>128040.94995446579</v>
      </c>
      <c r="H70" s="219">
        <f>IF(ISERROR(INDEX(평균!$2:$1241,MATCH($V$2,평균!$H$2:$H$1241,0),MATCH(H$7,평균!$1:$1,0)))=TRUE,"",INDEX(평균!$2:$1241,MATCH($V$2,평균!$H$2:$H$1241,0),MATCH(H$7,평균!$1:$1,0)))</f>
        <v>128509.06189035106</v>
      </c>
      <c r="I70" s="219">
        <f>IF(ISERROR(INDEX(평균!$2:$1241,MATCH($V$2,평균!$H$2:$H$1241,0),MATCH(I$7,평균!$1:$1,0)))=TRUE,"",INDEX(평균!$2:$1241,MATCH($V$2,평균!$H$2:$H$1241,0),MATCH(I$7,평균!$1:$1,0)))</f>
        <v>128931.14518547595</v>
      </c>
      <c r="J70" s="219">
        <f>IF(ISERROR(INDEX(평균!$2:$1241,MATCH($V$2,평균!$H$2:$H$1241,0),MATCH(J$7,평균!$1:$1,0)))=TRUE,"",INDEX(평균!$2:$1241,MATCH($V$2,평균!$H$2:$H$1241,0),MATCH(J$7,평균!$1:$1,0)))</f>
        <v>128853.38263967339</v>
      </c>
      <c r="K70" s="219">
        <f>IF(ISERROR(INDEX(평균!$2:$1241,MATCH($V$2,평균!$H$2:$H$1241,0),MATCH(K$7,평균!$1:$1,0)))=TRUE,"",INDEX(평균!$2:$1241,MATCH($V$2,평균!$H$2:$H$1241,0),MATCH(K$7,평균!$1:$1,0)))</f>
        <v>129140.65935832832</v>
      </c>
      <c r="L70" s="219">
        <f>IF(ISERROR(INDEX(평균!$2:$1241,MATCH($V$2,평균!$H$2:$H$1241,0),MATCH(L$7,평균!$1:$1,0)))=TRUE,"",INDEX(평균!$2:$1241,MATCH($V$2,평균!$H$2:$H$1241,0),MATCH(L$7,평균!$1:$1,0)))</f>
        <v>129494.78737544882</v>
      </c>
      <c r="M70" s="219">
        <f>IF(ISERROR(INDEX(평균!$2:$1241,MATCH($V$2,평균!$H$2:$H$1241,0),MATCH(M$7,평균!$1:$1,0)))=TRUE,"",INDEX(평균!$2:$1241,MATCH($V$2,평균!$H$2:$H$1241,0),MATCH(M$7,평균!$1:$1,0)))</f>
        <v>130221.01039007315</v>
      </c>
      <c r="N70" s="219">
        <f>IF(ISERROR(INDEX(평균!$2:$1241,MATCH($V$2,평균!$H$2:$H$1241,0),MATCH(N$7,평균!$1:$1,0)))=TRUE,"",INDEX(평균!$2:$1241,MATCH($V$2,평균!$H$2:$H$1241,0),MATCH(N$7,평균!$1:$1,0)))</f>
        <v>130969.05677747777</v>
      </c>
      <c r="O70" s="219">
        <f>IF(ISERROR(INDEX(평균!$2:$1241,MATCH($V$2,평균!$H$2:$H$1241,0),MATCH(O$7,평균!$1:$1,0)))=TRUE,"",INDEX(평균!$2:$1241,MATCH($V$2,평균!$H$2:$H$1241,0),MATCH(O$7,평균!$1:$1,0)))</f>
        <v>131333.6112408133</v>
      </c>
      <c r="P70" s="219">
        <f>IF(ISERROR(INDEX(평균!$2:$1241,MATCH($V$2,평균!$H$2:$H$1241,0),MATCH(P$7,평균!$1:$1,0)))=TRUE,"",INDEX(평균!$2:$1241,MATCH($V$2,평균!$H$2:$H$1241,0),MATCH(P$7,평균!$1:$1,0)))</f>
        <v>131636.15056659092</v>
      </c>
      <c r="Q70" s="219">
        <f>IF(ISERROR(INDEX(평균!$2:$1241,MATCH($V$2,평균!$H$2:$H$1241,0),MATCH(Q$7,평균!$1:$1,0)))=TRUE,"",INDEX(평균!$2:$1241,MATCH($V$2,평균!$H$2:$H$1241,0),MATCH(Q$7,평균!$1:$1,0)))</f>
        <v>132185.63282527679</v>
      </c>
      <c r="R70" s="219">
        <f>IF(ISERROR(INDEX(평균!$2:$1241,MATCH($V$2,평균!$H$2:$H$1241,0),MATCH(R$7,평균!$1:$1,0)))=TRUE,"",INDEX(평균!$2:$1241,MATCH($V$2,평균!$H$2:$H$1241,0),MATCH(R$7,평균!$1:$1,0)))</f>
        <v>132971.29445797694</v>
      </c>
      <c r="S70" s="155"/>
      <c r="T70" s="155"/>
      <c r="U70" s="155"/>
      <c r="V70" s="155"/>
      <c r="W70" s="155"/>
    </row>
    <row r="71" spans="2:23" s="149" customFormat="1" ht="12" customHeight="1">
      <c r="B71" s="1347"/>
      <c r="C71" s="1344" t="s">
        <v>750</v>
      </c>
      <c r="D71" s="1344"/>
      <c r="E71" s="216">
        <f>IF(ISERROR(INDEX(평균단위!$2:$1241,MATCH($V$3,평균단위!$H$2:$H$1241,0),MATCH(E$7,평균단위!$1:$1,0)))=TRUE,"",INDEX(평균단위!$2:$1241,MATCH($V$3,평균단위!$H$2:$H$1241,0),MATCH(E$7,평균단위!$1:$1,0)))</f>
        <v>1469.4894218995539</v>
      </c>
      <c r="F71" s="219">
        <f>IF(ISERROR(INDEX(평균단위!$2:$1241,MATCH($V$3,평균단위!$H$2:$H$1241,0),MATCH(F$7,평균단위!$1:$1,0)))=TRUE,"",INDEX(평균단위!$2:$1241,MATCH($V$3,평균단위!$H$2:$H$1241,0),MATCH(F$7,평균단위!$1:$1,0)))</f>
        <v>1467.2868852449212</v>
      </c>
      <c r="G71" s="219">
        <f>IF(ISERROR(INDEX(평균단위!$2:$1241,MATCH($V$3,평균단위!$H$2:$H$1241,0),MATCH(G$7,평균단위!$1:$1,0)))=TRUE,"",INDEX(평균단위!$2:$1241,MATCH($V$3,평균단위!$H$2:$H$1241,0),MATCH(G$7,평균단위!$1:$1,0)))</f>
        <v>1471.551003431729</v>
      </c>
      <c r="H71" s="219">
        <f>IF(ISERROR(INDEX(평균단위!$2:$1241,MATCH($V$3,평균단위!$H$2:$H$1241,0),MATCH(H$7,평균단위!$1:$1,0)))=TRUE,"",INDEX(평균단위!$2:$1241,MATCH($V$3,평균단위!$H$2:$H$1241,0),MATCH(H$7,평균단위!$1:$1,0)))</f>
        <v>1478.0322789853178</v>
      </c>
      <c r="I71" s="219">
        <f>IF(ISERROR(INDEX(평균단위!$2:$1241,MATCH($V$3,평균단위!$H$2:$H$1241,0),MATCH(I$7,평균단위!$1:$1,0)))=TRUE,"",INDEX(평균단위!$2:$1241,MATCH($V$3,평균단위!$H$2:$H$1241,0),MATCH(I$7,평균단위!$1:$1,0)))</f>
        <v>1483.5192866009875</v>
      </c>
      <c r="J71" s="219">
        <f>IF(ISERROR(INDEX(평균단위!$2:$1241,MATCH($V$3,평균단위!$H$2:$H$1241,0),MATCH(J$7,평균단위!$1:$1,0)))=TRUE,"",INDEX(평균단위!$2:$1241,MATCH($V$3,평균단위!$H$2:$H$1241,0),MATCH(J$7,평균단위!$1:$1,0)))</f>
        <v>1488.9989396969522</v>
      </c>
      <c r="K71" s="219">
        <f>IF(ISERROR(INDEX(평균단위!$2:$1241,MATCH($V$3,평균단위!$H$2:$H$1241,0),MATCH(K$7,평균단위!$1:$1,0)))=TRUE,"",INDEX(평균단위!$2:$1241,MATCH($V$3,평균단위!$H$2:$H$1241,0),MATCH(K$7,평균단위!$1:$1,0)))</f>
        <v>1492.9347389647071</v>
      </c>
      <c r="L71" s="219">
        <f>IF(ISERROR(INDEX(평균단위!$2:$1241,MATCH($V$3,평균단위!$H$2:$H$1241,0),MATCH(L$7,평균단위!$1:$1,0)))=TRUE,"",INDEX(평균단위!$2:$1241,MATCH($V$3,평균단위!$H$2:$H$1241,0),MATCH(L$7,평균단위!$1:$1,0)))</f>
        <v>1497.482979088169</v>
      </c>
      <c r="M71" s="219">
        <f>IF(ISERROR(INDEX(평균단위!$2:$1241,MATCH($V$3,평균단위!$H$2:$H$1241,0),MATCH(M$7,평균단위!$1:$1,0)))=TRUE,"",INDEX(평균단위!$2:$1241,MATCH($V$3,평균단위!$H$2:$H$1241,0),MATCH(M$7,평균단위!$1:$1,0)))</f>
        <v>1505.1625594775289</v>
      </c>
      <c r="N71" s="219">
        <f>IF(ISERROR(INDEX(평균단위!$2:$1241,MATCH($V$3,평균단위!$H$2:$H$1241,0),MATCH(N$7,평균단위!$1:$1,0)))=TRUE,"",INDEX(평균단위!$2:$1241,MATCH($V$3,평균단위!$H$2:$H$1241,0),MATCH(N$7,평균단위!$1:$1,0)))</f>
        <v>1513.7117724579873</v>
      </c>
      <c r="O71" s="219">
        <f>IF(ISERROR(INDEX(평균단위!$2:$1241,MATCH($V$3,평균단위!$H$2:$H$1241,0),MATCH(O$7,평균단위!$1:$1,0)))=TRUE,"",INDEX(평균단위!$2:$1241,MATCH($V$3,평균단위!$H$2:$H$1241,0),MATCH(O$7,평균단위!$1:$1,0)))</f>
        <v>1518.4874978411876</v>
      </c>
      <c r="P71" s="219">
        <f>IF(ISERROR(INDEX(평균단위!$2:$1241,MATCH($V$3,평균단위!$H$2:$H$1241,0),MATCH(P$7,평균단위!$1:$1,0)))=TRUE,"",INDEX(평균단위!$2:$1241,MATCH($V$3,평균단위!$H$2:$H$1241,0),MATCH(P$7,평균단위!$1:$1,0)))</f>
        <v>1522.3808208237051</v>
      </c>
      <c r="Q71" s="219">
        <f>IF(ISERROR(INDEX(평균단위!$2:$1241,MATCH($V$3,평균단위!$H$2:$H$1241,0),MATCH(Q$7,평균단위!$1:$1,0)))=TRUE,"",INDEX(평균단위!$2:$1241,MATCH($V$3,평균단위!$H$2:$H$1241,0),MATCH(Q$7,평균단위!$1:$1,0)))</f>
        <v>1529.1888605932684</v>
      </c>
      <c r="R71" s="219">
        <f>IF(ISERROR(INDEX(평균단위!$2:$1241,MATCH($V$3,평균단위!$H$2:$H$1241,0),MATCH(R$7,평균단위!$1:$1,0)))=TRUE,"",INDEX(평균단위!$2:$1241,MATCH($V$3,평균단위!$H$2:$H$1241,0),MATCH(R$7,평균단위!$1:$1,0)))</f>
        <v>1538.9580742095727</v>
      </c>
      <c r="S71" s="155"/>
      <c r="T71" s="155"/>
      <c r="U71" s="155"/>
      <c r="V71" s="155"/>
      <c r="W71" s="155"/>
    </row>
    <row r="72" spans="2:23" s="149" customFormat="1" ht="12" customHeight="1">
      <c r="B72" s="1347"/>
      <c r="C72" s="1344" t="s">
        <v>751</v>
      </c>
      <c r="D72" s="1344"/>
      <c r="E72" s="216">
        <f>IF(ISERROR(INDEX(중위!$2:$1241,MATCH($W$4,중위!$H$2:$H$1241,0),MATCH(E$7,중위!$1:$1,0)))=TRUE,"",INDEX(중위!$2:$1241,MATCH($W$4,중위!$H$2:$H$1241,0),MATCH(E$7,중위!$1:$1,0)))</f>
        <v>120356.38507311211</v>
      </c>
      <c r="F72" s="219">
        <f>IF(ISERROR(INDEX(중위!$2:$1241,MATCH($W$4,중위!$H$2:$H$1241,0),MATCH(F$7,중위!$1:$1,0)))=TRUE,"",INDEX(중위!$2:$1241,MATCH($W$4,중위!$H$2:$H$1241,0),MATCH(F$7,중위!$1:$1,0)))</f>
        <v>120085.78888911309</v>
      </c>
      <c r="G72" s="219">
        <f>IF(ISERROR(INDEX(중위!$2:$1241,MATCH($W$4,중위!$H$2:$H$1241,0),MATCH(G$7,중위!$1:$1,0)))=TRUE,"",INDEX(중위!$2:$1241,MATCH($W$4,중위!$H$2:$H$1241,0),MATCH(G$7,중위!$1:$1,0)))</f>
        <v>120536.09535309495</v>
      </c>
      <c r="H72" s="219">
        <f>IF(ISERROR(INDEX(중위!$2:$1241,MATCH($W$4,중위!$H$2:$H$1241,0),MATCH(H$7,중위!$1:$1,0)))=TRUE,"",INDEX(중위!$2:$1241,MATCH($W$4,중위!$H$2:$H$1241,0),MATCH(H$7,중위!$1:$1,0)))</f>
        <v>121185.9514651911</v>
      </c>
      <c r="I72" s="219">
        <f>IF(ISERROR(INDEX(중위!$2:$1241,MATCH($W$4,중위!$H$2:$H$1241,0),MATCH(I$7,중위!$1:$1,0)))=TRUE,"",INDEX(중위!$2:$1241,MATCH($W$4,중위!$H$2:$H$1241,0),MATCH(I$7,중위!$1:$1,0)))</f>
        <v>121649.17875717422</v>
      </c>
      <c r="J72" s="219">
        <f>IF(ISERROR(INDEX(중위!$2:$1241,MATCH($W$4,중위!$H$2:$H$1241,0),MATCH(J$7,중위!$1:$1,0)))=TRUE,"",INDEX(중위!$2:$1241,MATCH($W$4,중위!$H$2:$H$1241,0),MATCH(J$7,중위!$1:$1,0)))</f>
        <v>121660.35462079376</v>
      </c>
      <c r="K72" s="219">
        <f>IF(ISERROR(INDEX(중위!$2:$1241,MATCH($W$4,중위!$H$2:$H$1241,0),MATCH(K$7,중위!$1:$1,0)))=TRUE,"",INDEX(중위!$2:$1241,MATCH($W$4,중위!$H$2:$H$1241,0),MATCH(K$7,중위!$1:$1,0)))</f>
        <v>121971.57575772224</v>
      </c>
      <c r="L72" s="219">
        <f>IF(ISERROR(INDEX(중위!$2:$1241,MATCH($W$4,중위!$H$2:$H$1241,0),MATCH(L$7,중위!$1:$1,0)))=TRUE,"",INDEX(중위!$2:$1241,MATCH($W$4,중위!$H$2:$H$1241,0),MATCH(L$7,중위!$1:$1,0)))</f>
        <v>122376.84326084417</v>
      </c>
      <c r="M72" s="219">
        <f>IF(ISERROR(INDEX(중위!$2:$1241,MATCH($W$4,중위!$H$2:$H$1241,0),MATCH(M$7,중위!$1:$1,0)))=TRUE,"",INDEX(중위!$2:$1241,MATCH($W$4,중위!$H$2:$H$1241,0),MATCH(M$7,중위!$1:$1,0)))</f>
        <v>123160.15415095534</v>
      </c>
      <c r="N72" s="219">
        <f>IF(ISERROR(INDEX(중위!$2:$1241,MATCH($W$4,중위!$H$2:$H$1241,0),MATCH(N$7,중위!$1:$1,0)))=TRUE,"",INDEX(중위!$2:$1241,MATCH($W$4,중위!$H$2:$H$1241,0),MATCH(N$7,중위!$1:$1,0)))</f>
        <v>123812.97178938538</v>
      </c>
      <c r="O72" s="219">
        <f>IF(ISERROR(INDEX(중위!$2:$1241,MATCH($W$4,중위!$H$2:$H$1241,0),MATCH(O$7,중위!$1:$1,0)))=TRUE,"",INDEX(중위!$2:$1241,MATCH($W$4,중위!$H$2:$H$1241,0),MATCH(O$7,중위!$1:$1,0)))</f>
        <v>124290.97282137467</v>
      </c>
      <c r="P72" s="219">
        <f>IF(ISERROR(INDEX(중위!$2:$1241,MATCH($W$4,중위!$H$2:$H$1241,0),MATCH(P$7,중위!$1:$1,0)))=TRUE,"",INDEX(중위!$2:$1241,MATCH($W$4,중위!$H$2:$H$1241,0),MATCH(P$7,중위!$1:$1,0)))</f>
        <v>124624.05655602616</v>
      </c>
      <c r="Q72" s="219">
        <f>IF(ISERROR(INDEX(중위!$2:$1241,MATCH($W$4,중위!$H$2:$H$1241,0),MATCH(Q$7,중위!$1:$1,0)))=TRUE,"",INDEX(중위!$2:$1241,MATCH($W$4,중위!$H$2:$H$1241,0),MATCH(Q$7,중위!$1:$1,0)))</f>
        <v>125090.55271887351</v>
      </c>
      <c r="R72" s="219">
        <f>IF(ISERROR(INDEX(중위!$2:$1241,MATCH($W$4,중위!$H$2:$H$1241,0),MATCH(R$7,중위!$1:$1,0)))=TRUE,"",INDEX(중위!$2:$1241,MATCH($W$4,중위!$H$2:$H$1241,0),MATCH(R$7,중위!$1:$1,0)))</f>
        <v>125813.93306064712</v>
      </c>
      <c r="S72" s="155"/>
      <c r="T72" s="155"/>
      <c r="U72" s="155"/>
      <c r="V72" s="155"/>
      <c r="W72" s="155"/>
    </row>
    <row r="73" spans="2:23" s="149" customFormat="1" ht="12" customHeight="1">
      <c r="B73" s="1347"/>
      <c r="C73" s="1344" t="s">
        <v>752</v>
      </c>
      <c r="D73" s="1344"/>
      <c r="E73" s="216">
        <f>IF(ISERROR(INDEX(중위단위!$2:$1241,MATCH($W$5,중위단위!$H$2:$H$1241,0),MATCH(E$7,중위단위!$1:$1,0)))=TRUE,"",INDEX(중위단위!$2:$1241,MATCH($W$5,중위단위!$H$2:$H$1241,0),MATCH(E$7,중위단위!$1:$1,0)))</f>
        <v>1447.8906249460088</v>
      </c>
      <c r="F73" s="219">
        <f>IF(ISERROR(INDEX(중위단위!$2:$1241,MATCH($W$5,중위단위!$H$2:$H$1241,0),MATCH(F$7,중위단위!$1:$1,0)))=TRUE,"",INDEX(중위단위!$2:$1241,MATCH($W$5,중위단위!$H$2:$H$1241,0),MATCH(F$7,중위단위!$1:$1,0)))</f>
        <v>1446.802145652731</v>
      </c>
      <c r="G73" s="219">
        <f>IF(ISERROR(INDEX(중위단위!$2:$1241,MATCH($W$5,중위단위!$H$2:$H$1241,0),MATCH(G$7,중위단위!$1:$1,0)))=TRUE,"",INDEX(중위단위!$2:$1241,MATCH($W$5,중위단위!$H$2:$H$1241,0),MATCH(G$7,중위단위!$1:$1,0)))</f>
        <v>1451.7963839783224</v>
      </c>
      <c r="H73" s="219">
        <f>IF(ISERROR(INDEX(중위단위!$2:$1241,MATCH($W$5,중위단위!$H$2:$H$1241,0),MATCH(H$7,중위단위!$1:$1,0)))=TRUE,"",INDEX(중위단위!$2:$1241,MATCH($W$5,중위단위!$H$2:$H$1241,0),MATCH(H$7,중위단위!$1:$1,0)))</f>
        <v>1458.8586763163437</v>
      </c>
      <c r="I73" s="219">
        <f>IF(ISERROR(INDEX(중위단위!$2:$1241,MATCH($W$5,중위단위!$H$2:$H$1241,0),MATCH(I$7,중위단위!$1:$1,0)))=TRUE,"",INDEX(중위단위!$2:$1241,MATCH($W$5,중위단위!$H$2:$H$1241,0),MATCH(I$7,중위단위!$1:$1,0)))</f>
        <v>1464.1102378673475</v>
      </c>
      <c r="J73" s="219">
        <f>IF(ISERROR(INDEX(중위단위!$2:$1241,MATCH($W$5,중위단위!$H$2:$H$1241,0),MATCH(J$7,중위단위!$1:$1,0)))=TRUE,"",INDEX(중위단위!$2:$1241,MATCH($W$5,중위단위!$H$2:$H$1241,0),MATCH(J$7,중위단위!$1:$1,0)))</f>
        <v>1469.6154459518368</v>
      </c>
      <c r="K73" s="219">
        <f>IF(ISERROR(INDEX(중위단위!$2:$1241,MATCH($W$5,중위단위!$H$2:$H$1241,0),MATCH(K$7,중위단위!$1:$1,0)))=TRUE,"",INDEX(중위단위!$2:$1241,MATCH($W$5,중위단위!$H$2:$H$1241,0),MATCH(K$7,중위단위!$1:$1,0)))</f>
        <v>1473.1616621831918</v>
      </c>
      <c r="L73" s="219">
        <f>IF(ISERROR(INDEX(중위단위!$2:$1241,MATCH($W$5,중위단위!$H$2:$H$1241,0),MATCH(L$7,중위단위!$1:$1,0)))=TRUE,"",INDEX(중위단위!$2:$1241,MATCH($W$5,중위단위!$H$2:$H$1241,0),MATCH(L$7,중위단위!$1:$1,0)))</f>
        <v>1478.1835299845588</v>
      </c>
      <c r="M73" s="219">
        <f>IF(ISERROR(INDEX(중위단위!$2:$1241,MATCH($W$5,중위단위!$H$2:$H$1241,0),MATCH(M$7,중위단위!$1:$1,0)))=TRUE,"",INDEX(중위단위!$2:$1241,MATCH($W$5,중위단위!$H$2:$H$1241,0),MATCH(M$7,중위단위!$1:$1,0)))</f>
        <v>1485.4445199421634</v>
      </c>
      <c r="N73" s="219">
        <f>IF(ISERROR(INDEX(중위단위!$2:$1241,MATCH($W$5,중위단위!$H$2:$H$1241,0),MATCH(N$7,중위단위!$1:$1,0)))=TRUE,"",INDEX(중위단위!$2:$1241,MATCH($W$5,중위단위!$H$2:$H$1241,0),MATCH(N$7,중위단위!$1:$1,0)))</f>
        <v>1493.7334223945695</v>
      </c>
      <c r="O73" s="219">
        <f>IF(ISERROR(INDEX(중위단위!$2:$1241,MATCH($W$5,중위단위!$H$2:$H$1241,0),MATCH(O$7,중위단위!$1:$1,0)))=TRUE,"",INDEX(중위단위!$2:$1241,MATCH($W$5,중위단위!$H$2:$H$1241,0),MATCH(O$7,중위단위!$1:$1,0)))</f>
        <v>1498.2437124527464</v>
      </c>
      <c r="P73" s="219">
        <f>IF(ISERROR(INDEX(중위단위!$2:$1241,MATCH($W$5,중위단위!$H$2:$H$1241,0),MATCH(P$7,중위단위!$1:$1,0)))=TRUE,"",INDEX(중위단위!$2:$1241,MATCH($W$5,중위단위!$H$2:$H$1241,0),MATCH(P$7,중위단위!$1:$1,0)))</f>
        <v>1502.711832353815</v>
      </c>
      <c r="Q73" s="219">
        <f>IF(ISERROR(INDEX(중위단위!$2:$1241,MATCH($W$5,중위단위!$H$2:$H$1241,0),MATCH(Q$7,중위단위!$1:$1,0)))=TRUE,"",INDEX(중위단위!$2:$1241,MATCH($W$5,중위단위!$H$2:$H$1241,0),MATCH(Q$7,중위단위!$1:$1,0)))</f>
        <v>1508.730124292081</v>
      </c>
      <c r="R73" s="219">
        <f>IF(ISERROR(INDEX(중위단위!$2:$1241,MATCH($W$5,중위단위!$H$2:$H$1241,0),MATCH(R$7,중위단위!$1:$1,0)))=TRUE,"",INDEX(중위단위!$2:$1241,MATCH($W$5,중위단위!$H$2:$H$1241,0),MATCH(R$7,중위단위!$1:$1,0)))</f>
        <v>1517.8850352945135</v>
      </c>
      <c r="S73" s="155"/>
      <c r="T73" s="155"/>
      <c r="U73" s="155"/>
      <c r="V73" s="155"/>
      <c r="W73" s="155"/>
    </row>
    <row r="74" spans="2:23" s="149" customFormat="1" ht="12" customHeight="1">
      <c r="B74" s="1236" t="s">
        <v>266</v>
      </c>
      <c r="C74" s="1346" t="s">
        <v>748</v>
      </c>
      <c r="D74" s="1346"/>
      <c r="E74" s="211">
        <f>E41</f>
        <v>41091</v>
      </c>
      <c r="F74" s="211">
        <f t="shared" ref="F74:R74" si="36">F41</f>
        <v>41122</v>
      </c>
      <c r="G74" s="211">
        <f t="shared" si="36"/>
        <v>41153</v>
      </c>
      <c r="H74" s="211">
        <f t="shared" si="36"/>
        <v>41183</v>
      </c>
      <c r="I74" s="211">
        <f t="shared" si="36"/>
        <v>41214</v>
      </c>
      <c r="J74" s="211">
        <f t="shared" si="36"/>
        <v>41244</v>
      </c>
      <c r="K74" s="211">
        <f t="shared" si="36"/>
        <v>41275</v>
      </c>
      <c r="L74" s="211">
        <f t="shared" si="36"/>
        <v>41306</v>
      </c>
      <c r="M74" s="211">
        <f t="shared" si="36"/>
        <v>41334</v>
      </c>
      <c r="N74" s="211">
        <f t="shared" si="36"/>
        <v>41365</v>
      </c>
      <c r="O74" s="211">
        <f t="shared" si="36"/>
        <v>41395</v>
      </c>
      <c r="P74" s="211">
        <f t="shared" si="36"/>
        <v>41426</v>
      </c>
      <c r="Q74" s="211">
        <f t="shared" si="36"/>
        <v>41456</v>
      </c>
      <c r="R74" s="211">
        <f t="shared" si="36"/>
        <v>41487</v>
      </c>
      <c r="S74" s="155"/>
      <c r="T74" s="155"/>
      <c r="U74" s="155"/>
      <c r="V74" s="155"/>
      <c r="W74" s="155"/>
    </row>
    <row r="75" spans="2:23" s="149" customFormat="1" ht="12" customHeight="1">
      <c r="B75" s="1347" t="s">
        <v>1437</v>
      </c>
      <c r="C75" s="1346" t="s">
        <v>1913</v>
      </c>
      <c r="D75" s="1346"/>
      <c r="E75" s="212"/>
      <c r="F75" s="220">
        <f>(F42/E42-1)*100</f>
        <v>-0.28104533284845079</v>
      </c>
      <c r="G75" s="220">
        <f t="shared" ref="G75:R75" si="37">(G42/F42-1)*100</f>
        <v>-0.23529960585642051</v>
      </c>
      <c r="H75" s="220">
        <f t="shared" si="37"/>
        <v>-0.18980907678066705</v>
      </c>
      <c r="I75" s="220">
        <f t="shared" si="37"/>
        <v>-0.16244762477177765</v>
      </c>
      <c r="J75" s="220">
        <f t="shared" si="37"/>
        <v>-0.21240192201347208</v>
      </c>
      <c r="K75" s="220">
        <f t="shared" si="37"/>
        <v>-0.25660649427035054</v>
      </c>
      <c r="L75" s="220">
        <f t="shared" si="37"/>
        <v>-0.17223042648318865</v>
      </c>
      <c r="M75" s="220">
        <f t="shared" si="37"/>
        <v>-7.8098012514427051E-2</v>
      </c>
      <c r="N75" s="220">
        <f t="shared" si="37"/>
        <v>0.11792954683258472</v>
      </c>
      <c r="O75" s="220">
        <f t="shared" si="37"/>
        <v>0.17233848905464644</v>
      </c>
      <c r="P75" s="220">
        <f t="shared" si="37"/>
        <v>3.4641566424742365E-2</v>
      </c>
      <c r="Q75" s="220">
        <f t="shared" si="37"/>
        <v>-7.0172123198219971E-2</v>
      </c>
      <c r="R75" s="220">
        <f t="shared" si="37"/>
        <v>-0.13056338080911223</v>
      </c>
      <c r="S75" s="155"/>
      <c r="T75" s="155"/>
      <c r="U75" s="155"/>
      <c r="V75" s="155"/>
      <c r="W75" s="155"/>
    </row>
    <row r="76" spans="2:23" s="149" customFormat="1" ht="14.25" customHeight="1">
      <c r="B76" s="1347"/>
      <c r="C76" s="1344" t="s">
        <v>723</v>
      </c>
      <c r="D76" s="1344"/>
      <c r="E76" s="214"/>
      <c r="F76" s="221">
        <f t="shared" ref="F76:R76" si="38">(F43/E43-1)*100</f>
        <v>-0.21221650622930133</v>
      </c>
      <c r="G76" s="221">
        <f t="shared" si="38"/>
        <v>-0.25633312055178825</v>
      </c>
      <c r="H76" s="221">
        <f t="shared" si="38"/>
        <v>-0.19234719691092472</v>
      </c>
      <c r="I76" s="221">
        <f t="shared" si="38"/>
        <v>-0.16846351838480933</v>
      </c>
      <c r="J76" s="221">
        <f t="shared" si="38"/>
        <v>-0.12854486532221099</v>
      </c>
      <c r="K76" s="221">
        <f t="shared" si="38"/>
        <v>-0.21480354260203782</v>
      </c>
      <c r="L76" s="221">
        <f t="shared" si="38"/>
        <v>-0.22711098447714129</v>
      </c>
      <c r="M76" s="221">
        <f t="shared" si="38"/>
        <v>-0.23327944214607266</v>
      </c>
      <c r="N76" s="221">
        <f t="shared" si="38"/>
        <v>1.5308458801488456E-2</v>
      </c>
      <c r="O76" s="221">
        <f t="shared" si="38"/>
        <v>0.17451778029793363</v>
      </c>
      <c r="P76" s="221">
        <f t="shared" si="38"/>
        <v>7.9958388880618791E-2</v>
      </c>
      <c r="Q76" s="221">
        <f t="shared" si="38"/>
        <v>7.5694716084773184E-2</v>
      </c>
      <c r="R76" s="221">
        <f t="shared" si="38"/>
        <v>-5.2836600485572927E-2</v>
      </c>
      <c r="S76" s="155"/>
      <c r="T76" s="155"/>
      <c r="U76" s="155"/>
      <c r="V76" s="155"/>
      <c r="W76" s="155"/>
    </row>
    <row r="77" spans="2:23" s="149" customFormat="1" ht="14.25" customHeight="1">
      <c r="B77" s="1347"/>
      <c r="C77" s="1348" t="s">
        <v>823</v>
      </c>
      <c r="D77" s="1234" t="s">
        <v>271</v>
      </c>
      <c r="E77" s="214"/>
      <c r="F77" s="221" t="str">
        <f t="shared" ref="F77:R77" si="39">IF(ISERROR(100*(F44/E44-1))=TRUE,"",100*(F44/E44-1))</f>
        <v/>
      </c>
      <c r="G77" s="221" t="str">
        <f t="shared" si="39"/>
        <v/>
      </c>
      <c r="H77" s="221" t="str">
        <f t="shared" si="39"/>
        <v/>
      </c>
      <c r="I77" s="221" t="str">
        <f t="shared" si="39"/>
        <v/>
      </c>
      <c r="J77" s="221" t="str">
        <f t="shared" si="39"/>
        <v/>
      </c>
      <c r="K77" s="221" t="str">
        <f t="shared" si="39"/>
        <v/>
      </c>
      <c r="L77" s="221" t="str">
        <f t="shared" si="39"/>
        <v/>
      </c>
      <c r="M77" s="221" t="str">
        <f t="shared" si="39"/>
        <v/>
      </c>
      <c r="N77" s="221" t="str">
        <f t="shared" si="39"/>
        <v/>
      </c>
      <c r="O77" s="221" t="str">
        <f t="shared" si="39"/>
        <v/>
      </c>
      <c r="P77" s="221" t="str">
        <f t="shared" si="39"/>
        <v/>
      </c>
      <c r="Q77" s="221" t="str">
        <f t="shared" si="39"/>
        <v/>
      </c>
      <c r="R77" s="221" t="str">
        <f t="shared" si="39"/>
        <v/>
      </c>
      <c r="S77" s="155"/>
      <c r="T77" s="155"/>
      <c r="U77" s="155"/>
      <c r="V77" s="155"/>
      <c r="W77" s="155"/>
    </row>
    <row r="78" spans="2:23" s="149" customFormat="1" ht="14.25" customHeight="1">
      <c r="B78" s="1347"/>
      <c r="C78" s="1344"/>
      <c r="D78" s="1234" t="s">
        <v>272</v>
      </c>
      <c r="E78" s="214"/>
      <c r="F78" s="221" t="str">
        <f t="shared" ref="F78:R78" si="40">IF(ISERROR(100*(F45/E45-1))=TRUE,"",100*(F45/E45-1))</f>
        <v/>
      </c>
      <c r="G78" s="221" t="str">
        <f t="shared" si="40"/>
        <v/>
      </c>
      <c r="H78" s="221" t="str">
        <f t="shared" si="40"/>
        <v/>
      </c>
      <c r="I78" s="221" t="str">
        <f t="shared" si="40"/>
        <v/>
      </c>
      <c r="J78" s="221" t="str">
        <f t="shared" si="40"/>
        <v/>
      </c>
      <c r="K78" s="221" t="str">
        <f t="shared" si="40"/>
        <v/>
      </c>
      <c r="L78" s="221" t="str">
        <f t="shared" si="40"/>
        <v/>
      </c>
      <c r="M78" s="221" t="str">
        <f t="shared" si="40"/>
        <v/>
      </c>
      <c r="N78" s="221" t="str">
        <f t="shared" si="40"/>
        <v/>
      </c>
      <c r="O78" s="221" t="str">
        <f t="shared" si="40"/>
        <v/>
      </c>
      <c r="P78" s="221" t="str">
        <f t="shared" si="40"/>
        <v/>
      </c>
      <c r="Q78" s="221" t="str">
        <f t="shared" si="40"/>
        <v/>
      </c>
      <c r="R78" s="221" t="str">
        <f t="shared" si="40"/>
        <v/>
      </c>
      <c r="S78" s="155"/>
      <c r="T78" s="155"/>
      <c r="U78" s="155"/>
      <c r="V78" s="155"/>
      <c r="W78" s="155"/>
    </row>
    <row r="79" spans="2:23" s="149" customFormat="1" ht="14.25" customHeight="1">
      <c r="B79" s="1347"/>
      <c r="C79" s="1344"/>
      <c r="D79" s="1234" t="s">
        <v>273</v>
      </c>
      <c r="E79" s="214"/>
      <c r="F79" s="221" t="str">
        <f t="shared" ref="F79:R79" si="41">IF(ISERROR(100*(F46/E46-1))=TRUE,"",100*(F46/E46-1))</f>
        <v/>
      </c>
      <c r="G79" s="221" t="str">
        <f t="shared" si="41"/>
        <v/>
      </c>
      <c r="H79" s="221" t="str">
        <f t="shared" si="41"/>
        <v/>
      </c>
      <c r="I79" s="221" t="str">
        <f t="shared" si="41"/>
        <v/>
      </c>
      <c r="J79" s="221" t="str">
        <f t="shared" si="41"/>
        <v/>
      </c>
      <c r="K79" s="221" t="str">
        <f t="shared" si="41"/>
        <v/>
      </c>
      <c r="L79" s="221" t="str">
        <f t="shared" si="41"/>
        <v/>
      </c>
      <c r="M79" s="221" t="str">
        <f t="shared" si="41"/>
        <v/>
      </c>
      <c r="N79" s="221" t="str">
        <f t="shared" si="41"/>
        <v/>
      </c>
      <c r="O79" s="221" t="str">
        <f t="shared" si="41"/>
        <v/>
      </c>
      <c r="P79" s="221" t="str">
        <f t="shared" si="41"/>
        <v/>
      </c>
      <c r="Q79" s="221" t="str">
        <f t="shared" si="41"/>
        <v/>
      </c>
      <c r="R79" s="221" t="str">
        <f t="shared" si="41"/>
        <v/>
      </c>
      <c r="S79" s="155"/>
      <c r="T79" s="155"/>
      <c r="U79" s="155"/>
      <c r="V79" s="155"/>
      <c r="W79" s="155"/>
    </row>
    <row r="80" spans="2:23" s="149" customFormat="1" ht="14.25" customHeight="1">
      <c r="B80" s="1347"/>
      <c r="C80" s="1344"/>
      <c r="D80" s="1234" t="s">
        <v>828</v>
      </c>
      <c r="E80" s="214"/>
      <c r="F80" s="221" t="str">
        <f t="shared" ref="F80:R80" si="42">IF(ISERROR(100*(F47/E47-1))=TRUE,"",100*(F47/E47-1))</f>
        <v/>
      </c>
      <c r="G80" s="221" t="str">
        <f t="shared" si="42"/>
        <v/>
      </c>
      <c r="H80" s="221" t="str">
        <f t="shared" si="42"/>
        <v/>
      </c>
      <c r="I80" s="221" t="str">
        <f t="shared" si="42"/>
        <v/>
      </c>
      <c r="J80" s="221" t="str">
        <f t="shared" si="42"/>
        <v/>
      </c>
      <c r="K80" s="221" t="str">
        <f t="shared" si="42"/>
        <v/>
      </c>
      <c r="L80" s="221" t="str">
        <f t="shared" si="42"/>
        <v/>
      </c>
      <c r="M80" s="221" t="str">
        <f t="shared" si="42"/>
        <v/>
      </c>
      <c r="N80" s="221" t="str">
        <f t="shared" si="42"/>
        <v/>
      </c>
      <c r="O80" s="221" t="str">
        <f t="shared" si="42"/>
        <v/>
      </c>
      <c r="P80" s="221" t="str">
        <f t="shared" si="42"/>
        <v/>
      </c>
      <c r="Q80" s="221" t="str">
        <f t="shared" si="42"/>
        <v/>
      </c>
      <c r="R80" s="221" t="str">
        <f t="shared" si="42"/>
        <v/>
      </c>
      <c r="S80" s="155"/>
      <c r="T80" s="155"/>
      <c r="U80" s="155"/>
      <c r="V80" s="155"/>
      <c r="W80" s="155"/>
    </row>
    <row r="81" spans="2:23" s="149" customFormat="1" ht="14.25" customHeight="1">
      <c r="B81" s="1347"/>
      <c r="C81" s="1344"/>
      <c r="D81" s="1234" t="s">
        <v>829</v>
      </c>
      <c r="E81" s="214"/>
      <c r="F81" s="221" t="str">
        <f t="shared" ref="F81:R81" si="43">IF(ISERROR(100*(F48/E48-1))=TRUE,"",100*(F48/E48-1))</f>
        <v/>
      </c>
      <c r="G81" s="221" t="str">
        <f t="shared" si="43"/>
        <v/>
      </c>
      <c r="H81" s="221" t="str">
        <f t="shared" si="43"/>
        <v/>
      </c>
      <c r="I81" s="221" t="str">
        <f t="shared" si="43"/>
        <v/>
      </c>
      <c r="J81" s="221" t="str">
        <f t="shared" si="43"/>
        <v/>
      </c>
      <c r="K81" s="221" t="str">
        <f t="shared" si="43"/>
        <v/>
      </c>
      <c r="L81" s="221" t="str">
        <f t="shared" si="43"/>
        <v/>
      </c>
      <c r="M81" s="221" t="str">
        <f t="shared" si="43"/>
        <v/>
      </c>
      <c r="N81" s="221" t="str">
        <f t="shared" si="43"/>
        <v/>
      </c>
      <c r="O81" s="221" t="str">
        <f t="shared" si="43"/>
        <v/>
      </c>
      <c r="P81" s="221" t="str">
        <f t="shared" si="43"/>
        <v/>
      </c>
      <c r="Q81" s="221" t="str">
        <f t="shared" si="43"/>
        <v/>
      </c>
      <c r="R81" s="221" t="str">
        <f t="shared" si="43"/>
        <v/>
      </c>
      <c r="S81" s="155"/>
      <c r="T81" s="155"/>
      <c r="U81" s="155"/>
      <c r="V81" s="155"/>
      <c r="W81" s="155"/>
    </row>
    <row r="82" spans="2:23" s="149" customFormat="1" ht="14.25" customHeight="1">
      <c r="B82" s="1347"/>
      <c r="C82" s="1348" t="s">
        <v>824</v>
      </c>
      <c r="D82" s="1234" t="s">
        <v>830</v>
      </c>
      <c r="E82" s="214"/>
      <c r="F82" s="221" t="str">
        <f t="shared" ref="F82:R82" si="44">IF(ISERROR(100*(F49/E49-1))=TRUE,"",100*(F49/E49-1))</f>
        <v/>
      </c>
      <c r="G82" s="221" t="str">
        <f t="shared" si="44"/>
        <v/>
      </c>
      <c r="H82" s="221" t="str">
        <f t="shared" si="44"/>
        <v/>
      </c>
      <c r="I82" s="221" t="str">
        <f t="shared" si="44"/>
        <v/>
      </c>
      <c r="J82" s="221" t="str">
        <f t="shared" si="44"/>
        <v/>
      </c>
      <c r="K82" s="221" t="str">
        <f t="shared" si="44"/>
        <v/>
      </c>
      <c r="L82" s="221" t="str">
        <f t="shared" si="44"/>
        <v/>
      </c>
      <c r="M82" s="221" t="str">
        <f t="shared" si="44"/>
        <v/>
      </c>
      <c r="N82" s="221" t="str">
        <f t="shared" si="44"/>
        <v/>
      </c>
      <c r="O82" s="221" t="str">
        <f t="shared" si="44"/>
        <v/>
      </c>
      <c r="P82" s="221" t="str">
        <f t="shared" si="44"/>
        <v/>
      </c>
      <c r="Q82" s="221" t="str">
        <f t="shared" si="44"/>
        <v/>
      </c>
      <c r="R82" s="221" t="str">
        <f t="shared" si="44"/>
        <v/>
      </c>
      <c r="S82" s="155"/>
      <c r="T82" s="155"/>
      <c r="U82" s="155"/>
      <c r="V82" s="155"/>
      <c r="W82" s="155"/>
    </row>
    <row r="83" spans="2:23" s="149" customFormat="1" ht="14.25" customHeight="1">
      <c r="B83" s="1347"/>
      <c r="C83" s="1344"/>
      <c r="D83" s="1234" t="s">
        <v>831</v>
      </c>
      <c r="E83" s="214"/>
      <c r="F83" s="221" t="str">
        <f t="shared" ref="F83:R83" si="45">IF(ISERROR(100*(F50/E50-1))=TRUE,"",100*(F50/E50-1))</f>
        <v/>
      </c>
      <c r="G83" s="221" t="str">
        <f t="shared" si="45"/>
        <v/>
      </c>
      <c r="H83" s="221" t="str">
        <f t="shared" si="45"/>
        <v/>
      </c>
      <c r="I83" s="221" t="str">
        <f t="shared" si="45"/>
        <v/>
      </c>
      <c r="J83" s="221" t="str">
        <f t="shared" si="45"/>
        <v/>
      </c>
      <c r="K83" s="221" t="str">
        <f t="shared" si="45"/>
        <v/>
      </c>
      <c r="L83" s="221" t="str">
        <f t="shared" si="45"/>
        <v/>
      </c>
      <c r="M83" s="221" t="str">
        <f t="shared" si="45"/>
        <v/>
      </c>
      <c r="N83" s="221" t="str">
        <f t="shared" si="45"/>
        <v/>
      </c>
      <c r="O83" s="221" t="str">
        <f t="shared" si="45"/>
        <v/>
      </c>
      <c r="P83" s="221" t="str">
        <f t="shared" si="45"/>
        <v/>
      </c>
      <c r="Q83" s="221" t="str">
        <f t="shared" si="45"/>
        <v/>
      </c>
      <c r="R83" s="221" t="str">
        <f t="shared" si="45"/>
        <v/>
      </c>
      <c r="S83" s="155"/>
      <c r="T83" s="155"/>
      <c r="U83" s="155"/>
      <c r="V83" s="155"/>
      <c r="W83" s="155"/>
    </row>
    <row r="84" spans="2:23" s="149" customFormat="1" ht="14.25" customHeight="1">
      <c r="B84" s="1347"/>
      <c r="C84" s="1344"/>
      <c r="D84" s="1234" t="s">
        <v>832</v>
      </c>
      <c r="E84" s="214"/>
      <c r="F84" s="221" t="str">
        <f t="shared" ref="F84:R84" si="46">IF(ISERROR(100*(F51/E51-1))=TRUE,"",100*(F51/E51-1))</f>
        <v/>
      </c>
      <c r="G84" s="221" t="str">
        <f t="shared" si="46"/>
        <v/>
      </c>
      <c r="H84" s="221" t="str">
        <f t="shared" si="46"/>
        <v/>
      </c>
      <c r="I84" s="221" t="str">
        <f t="shared" si="46"/>
        <v/>
      </c>
      <c r="J84" s="221" t="str">
        <f t="shared" si="46"/>
        <v/>
      </c>
      <c r="K84" s="221" t="str">
        <f t="shared" si="46"/>
        <v/>
      </c>
      <c r="L84" s="221" t="str">
        <f t="shared" si="46"/>
        <v/>
      </c>
      <c r="M84" s="221" t="str">
        <f t="shared" si="46"/>
        <v/>
      </c>
      <c r="N84" s="221" t="str">
        <f t="shared" si="46"/>
        <v/>
      </c>
      <c r="O84" s="221" t="str">
        <f t="shared" si="46"/>
        <v/>
      </c>
      <c r="P84" s="221" t="str">
        <f t="shared" si="46"/>
        <v/>
      </c>
      <c r="Q84" s="221" t="str">
        <f t="shared" si="46"/>
        <v/>
      </c>
      <c r="R84" s="221" t="str">
        <f t="shared" si="46"/>
        <v/>
      </c>
      <c r="S84" s="155"/>
      <c r="T84" s="155"/>
      <c r="U84" s="155"/>
      <c r="V84" s="155"/>
      <c r="W84" s="155"/>
    </row>
    <row r="85" spans="2:23" s="149" customFormat="1" ht="14.25" customHeight="1">
      <c r="B85" s="1347"/>
      <c r="C85" s="1344"/>
      <c r="D85" s="1234" t="s">
        <v>833</v>
      </c>
      <c r="E85" s="214"/>
      <c r="F85" s="221" t="str">
        <f t="shared" ref="F85:R85" si="47">IF(ISERROR(100*(F52/E52-1))=TRUE,"",100*(F52/E52-1))</f>
        <v/>
      </c>
      <c r="G85" s="221" t="str">
        <f t="shared" si="47"/>
        <v/>
      </c>
      <c r="H85" s="221" t="str">
        <f t="shared" si="47"/>
        <v/>
      </c>
      <c r="I85" s="221" t="str">
        <f t="shared" si="47"/>
        <v/>
      </c>
      <c r="J85" s="221" t="str">
        <f t="shared" si="47"/>
        <v/>
      </c>
      <c r="K85" s="221" t="str">
        <f t="shared" si="47"/>
        <v/>
      </c>
      <c r="L85" s="221" t="str">
        <f t="shared" si="47"/>
        <v/>
      </c>
      <c r="M85" s="221" t="str">
        <f t="shared" si="47"/>
        <v/>
      </c>
      <c r="N85" s="221" t="str">
        <f t="shared" si="47"/>
        <v/>
      </c>
      <c r="O85" s="221" t="str">
        <f t="shared" si="47"/>
        <v/>
      </c>
      <c r="P85" s="221" t="str">
        <f t="shared" si="47"/>
        <v/>
      </c>
      <c r="Q85" s="221" t="str">
        <f t="shared" si="47"/>
        <v/>
      </c>
      <c r="R85" s="221" t="str">
        <f t="shared" si="47"/>
        <v/>
      </c>
      <c r="S85" s="155"/>
      <c r="T85" s="155"/>
      <c r="U85" s="155"/>
      <c r="V85" s="155"/>
      <c r="W85" s="155"/>
    </row>
    <row r="86" spans="2:23" s="149" customFormat="1" ht="14.25" customHeight="1">
      <c r="B86" s="1347"/>
      <c r="C86" s="1344"/>
      <c r="D86" s="1234" t="s">
        <v>834</v>
      </c>
      <c r="E86" s="214"/>
      <c r="F86" s="221" t="str">
        <f t="shared" ref="F86:R86" si="48">IF(ISERROR(100*(F53/E53-1))=TRUE,"",100*(F53/E53-1))</f>
        <v/>
      </c>
      <c r="G86" s="221" t="str">
        <f t="shared" si="48"/>
        <v/>
      </c>
      <c r="H86" s="221" t="str">
        <f t="shared" si="48"/>
        <v/>
      </c>
      <c r="I86" s="221" t="str">
        <f t="shared" si="48"/>
        <v/>
      </c>
      <c r="J86" s="221" t="str">
        <f t="shared" si="48"/>
        <v/>
      </c>
      <c r="K86" s="221" t="str">
        <f t="shared" si="48"/>
        <v/>
      </c>
      <c r="L86" s="221" t="str">
        <f t="shared" si="48"/>
        <v/>
      </c>
      <c r="M86" s="221" t="str">
        <f t="shared" si="48"/>
        <v/>
      </c>
      <c r="N86" s="221" t="str">
        <f t="shared" si="48"/>
        <v/>
      </c>
      <c r="O86" s="221" t="str">
        <f t="shared" si="48"/>
        <v/>
      </c>
      <c r="P86" s="221" t="str">
        <f t="shared" si="48"/>
        <v/>
      </c>
      <c r="Q86" s="221" t="str">
        <f t="shared" si="48"/>
        <v/>
      </c>
      <c r="R86" s="221" t="str">
        <f t="shared" si="48"/>
        <v/>
      </c>
      <c r="S86" s="155"/>
      <c r="T86" s="155"/>
      <c r="U86" s="155"/>
      <c r="V86" s="155"/>
      <c r="W86" s="155"/>
    </row>
    <row r="87" spans="2:23" s="149" customFormat="1" ht="14.25" customHeight="1">
      <c r="B87" s="1347"/>
      <c r="C87" s="1344" t="s">
        <v>743</v>
      </c>
      <c r="D87" s="1344"/>
      <c r="E87" s="216"/>
      <c r="F87" s="221">
        <f t="shared" ref="F87:R87" si="49">IF(ISERROR(100*(F54/E54-1))=TRUE,"",100*(F54/E54-1))</f>
        <v>-0.49834503542760533</v>
      </c>
      <c r="G87" s="221">
        <f t="shared" si="49"/>
        <v>-0.42701107493240409</v>
      </c>
      <c r="H87" s="221">
        <f t="shared" si="49"/>
        <v>-0.36233577622182267</v>
      </c>
      <c r="I87" s="221">
        <f t="shared" si="49"/>
        <v>-0.28879866847396629</v>
      </c>
      <c r="J87" s="221">
        <f t="shared" si="49"/>
        <v>-0.90178772240010474</v>
      </c>
      <c r="K87" s="221">
        <f t="shared" si="49"/>
        <v>-0.41003947323705603</v>
      </c>
      <c r="L87" s="221">
        <f t="shared" si="49"/>
        <v>-0.25930554832129804</v>
      </c>
      <c r="M87" s="221">
        <f t="shared" si="49"/>
        <v>2.4144899157141353E-3</v>
      </c>
      <c r="N87" s="221">
        <f t="shared" si="49"/>
        <v>2.1430653992005055E-2</v>
      </c>
      <c r="O87" s="221">
        <f t="shared" si="49"/>
        <v>0.16661195587761579</v>
      </c>
      <c r="P87" s="221">
        <f t="shared" si="49"/>
        <v>-6.8406043282964735E-2</v>
      </c>
      <c r="Q87" s="221">
        <f t="shared" si="49"/>
        <v>-0.24839019836048193</v>
      </c>
      <c r="R87" s="221">
        <f t="shared" si="49"/>
        <v>-0.22068981435263701</v>
      </c>
      <c r="S87" s="155"/>
      <c r="T87" s="155"/>
      <c r="U87" s="155"/>
      <c r="V87" s="155"/>
      <c r="W87" s="155"/>
    </row>
    <row r="88" spans="2:23" s="149" customFormat="1" ht="14.25" customHeight="1">
      <c r="B88" s="1347"/>
      <c r="C88" s="1344" t="s">
        <v>744</v>
      </c>
      <c r="D88" s="1344"/>
      <c r="E88" s="216"/>
      <c r="F88" s="221">
        <f t="shared" ref="F88:R88" si="50">IF(ISERROR(100*(F55/E55-1))=TRUE,"",100*(F55/E55-1))</f>
        <v>-0.53112124705440023</v>
      </c>
      <c r="G88" s="221">
        <f t="shared" si="50"/>
        <v>-0.4505850430408298</v>
      </c>
      <c r="H88" s="221">
        <f t="shared" si="50"/>
        <v>-0.37214382849587446</v>
      </c>
      <c r="I88" s="221">
        <f t="shared" si="50"/>
        <v>-0.28835401986954112</v>
      </c>
      <c r="J88" s="221">
        <f t="shared" si="50"/>
        <v>-0.37344416523215074</v>
      </c>
      <c r="K88" s="221">
        <f t="shared" si="50"/>
        <v>-0.41947016241686841</v>
      </c>
      <c r="L88" s="221">
        <f t="shared" si="50"/>
        <v>-0.26016609806850388</v>
      </c>
      <c r="M88" s="221">
        <f t="shared" si="50"/>
        <v>-8.9779054968164296E-2</v>
      </c>
      <c r="N88" s="221">
        <f t="shared" si="50"/>
        <v>-0.1017534251255392</v>
      </c>
      <c r="O88" s="221">
        <f t="shared" si="50"/>
        <v>0.19420592431751427</v>
      </c>
      <c r="P88" s="221">
        <f t="shared" si="50"/>
        <v>-4.4749852884917729E-2</v>
      </c>
      <c r="Q88" s="221">
        <f t="shared" si="50"/>
        <v>-0.20213820625625267</v>
      </c>
      <c r="R88" s="221">
        <f t="shared" si="50"/>
        <v>-0.21886735677006941</v>
      </c>
      <c r="S88" s="155"/>
      <c r="T88" s="155"/>
      <c r="U88" s="155"/>
      <c r="V88" s="155"/>
      <c r="W88" s="155"/>
    </row>
    <row r="89" spans="2:23" s="149" customFormat="1" ht="14.25" customHeight="1">
      <c r="B89" s="1347"/>
      <c r="C89" s="1344" t="s">
        <v>745</v>
      </c>
      <c r="D89" s="1344"/>
      <c r="E89" s="216"/>
      <c r="F89" s="221">
        <f t="shared" ref="F89:R89" si="51">IF(ISERROR(100*(F56/E56-1))=TRUE,"",100*(F56/E56-1))</f>
        <v>-0.40740896863002973</v>
      </c>
      <c r="G89" s="221">
        <f t="shared" si="51"/>
        <v>-0.45205846863557442</v>
      </c>
      <c r="H89" s="221">
        <f t="shared" si="51"/>
        <v>-0.32543081254803319</v>
      </c>
      <c r="I89" s="221">
        <f t="shared" si="51"/>
        <v>-0.2843486000325357</v>
      </c>
      <c r="J89" s="221">
        <f t="shared" si="51"/>
        <v>-0.70516548665886525</v>
      </c>
      <c r="K89" s="221">
        <f t="shared" si="51"/>
        <v>-0.3133382137419205</v>
      </c>
      <c r="L89" s="221">
        <f t="shared" si="51"/>
        <v>-0.33789776446595532</v>
      </c>
      <c r="M89" s="221">
        <f t="shared" si="51"/>
        <v>-9.2906572813211685E-2</v>
      </c>
      <c r="N89" s="221">
        <f t="shared" si="51"/>
        <v>0.17164119202583983</v>
      </c>
      <c r="O89" s="221">
        <f t="shared" si="51"/>
        <v>0.16067260356236179</v>
      </c>
      <c r="P89" s="221">
        <f t="shared" si="51"/>
        <v>-5.4254042235069022E-2</v>
      </c>
      <c r="Q89" s="221">
        <f t="shared" si="51"/>
        <v>-0.1358639706960818</v>
      </c>
      <c r="R89" s="221">
        <f t="shared" si="51"/>
        <v>-0.13039227831744826</v>
      </c>
      <c r="S89" s="155"/>
      <c r="T89" s="155"/>
      <c r="U89" s="155"/>
      <c r="V89" s="155"/>
      <c r="W89" s="155"/>
    </row>
    <row r="90" spans="2:23" s="149" customFormat="1" ht="14.25" customHeight="1">
      <c r="B90" s="1347"/>
      <c r="C90" s="1344" t="s">
        <v>746</v>
      </c>
      <c r="D90" s="1344"/>
      <c r="E90" s="216"/>
      <c r="F90" s="221">
        <f t="shared" ref="F90:R90" si="52">IF(ISERROR(100*(F57/E57-1))=TRUE,"",100*(F57/E57-1))</f>
        <v>-0.48674007291720223</v>
      </c>
      <c r="G90" s="221">
        <f t="shared" si="52"/>
        <v>-0.47739341685208991</v>
      </c>
      <c r="H90" s="221">
        <f t="shared" si="52"/>
        <v>-0.336505879439708</v>
      </c>
      <c r="I90" s="221">
        <f t="shared" si="52"/>
        <v>-0.34121413032375258</v>
      </c>
      <c r="J90" s="221">
        <f t="shared" si="52"/>
        <v>-0.34678259804552525</v>
      </c>
      <c r="K90" s="221">
        <f t="shared" si="52"/>
        <v>-0.40900297526497154</v>
      </c>
      <c r="L90" s="221">
        <f t="shared" si="52"/>
        <v>-0.24717768929183315</v>
      </c>
      <c r="M90" s="221">
        <f t="shared" si="52"/>
        <v>-6.3777147472909856E-2</v>
      </c>
      <c r="N90" s="221">
        <f t="shared" si="52"/>
        <v>-1.7042937575295625E-2</v>
      </c>
      <c r="O90" s="221">
        <f t="shared" si="52"/>
        <v>0.18580990425685062</v>
      </c>
      <c r="P90" s="221">
        <f t="shared" si="52"/>
        <v>-1.5853850479308207E-3</v>
      </c>
      <c r="Q90" s="221">
        <f t="shared" si="52"/>
        <v>-0.14689237837081093</v>
      </c>
      <c r="R90" s="221">
        <f t="shared" si="52"/>
        <v>-0.18990635645046439</v>
      </c>
      <c r="S90" s="155"/>
      <c r="T90" s="155"/>
      <c r="U90" s="155"/>
      <c r="V90" s="155"/>
      <c r="W90" s="155"/>
    </row>
    <row r="91" spans="2:23" s="149" customFormat="1" ht="14.25" customHeight="1">
      <c r="B91" s="1347" t="s">
        <v>1438</v>
      </c>
      <c r="C91" s="1346" t="s">
        <v>262</v>
      </c>
      <c r="D91" s="1346"/>
      <c r="E91" s="212"/>
      <c r="F91" s="220">
        <f>(F58/E58-1)*100</f>
        <v>-5.7634585325250232E-2</v>
      </c>
      <c r="G91" s="220">
        <f t="shared" ref="G91:R91" si="53">(G58/F58-1)*100</f>
        <v>0.2341420822402851</v>
      </c>
      <c r="H91" s="220">
        <f t="shared" si="53"/>
        <v>0.33691663063917243</v>
      </c>
      <c r="I91" s="220">
        <f t="shared" si="53"/>
        <v>0.25422858341679344</v>
      </c>
      <c r="J91" s="220">
        <f t="shared" si="53"/>
        <v>0.20270892295668475</v>
      </c>
      <c r="K91" s="220">
        <f t="shared" si="53"/>
        <v>0.20237281149404485</v>
      </c>
      <c r="L91" s="220">
        <f t="shared" si="53"/>
        <v>0.21992151851741859</v>
      </c>
      <c r="M91" s="220">
        <f t="shared" si="53"/>
        <v>0.35179858522280671</v>
      </c>
      <c r="N91" s="220">
        <f t="shared" si="53"/>
        <v>0.47054871631160289</v>
      </c>
      <c r="O91" s="220">
        <f t="shared" si="53"/>
        <v>0.29086965490072725</v>
      </c>
      <c r="P91" s="220">
        <f t="shared" si="53"/>
        <v>0.21600187449655195</v>
      </c>
      <c r="Q91" s="220">
        <f t="shared" si="53"/>
        <v>0.30067477586011027</v>
      </c>
      <c r="R91" s="220">
        <f t="shared" si="53"/>
        <v>0.41823745587166172</v>
      </c>
      <c r="S91" s="155"/>
      <c r="T91" s="155"/>
      <c r="U91" s="155"/>
      <c r="V91" s="155"/>
      <c r="W91" s="155"/>
    </row>
    <row r="92" spans="2:23" s="149" customFormat="1" ht="14.25" customHeight="1">
      <c r="B92" s="1347"/>
      <c r="C92" s="1344" t="s">
        <v>747</v>
      </c>
      <c r="D92" s="1344"/>
      <c r="E92" s="214"/>
      <c r="F92" s="221">
        <f t="shared" ref="F92:R92" si="54">(F59/E59-1)*100</f>
        <v>-4.0234917335513209E-2</v>
      </c>
      <c r="G92" s="221">
        <f t="shared" si="54"/>
        <v>-3.6221551277526576E-2</v>
      </c>
      <c r="H92" s="221">
        <f t="shared" si="54"/>
        <v>0.12756552916182162</v>
      </c>
      <c r="I92" s="221">
        <f t="shared" si="54"/>
        <v>0.25061168539515233</v>
      </c>
      <c r="J92" s="221">
        <f t="shared" si="54"/>
        <v>0.46757824440701867</v>
      </c>
      <c r="K92" s="221">
        <f t="shared" si="54"/>
        <v>0.30356481709621352</v>
      </c>
      <c r="L92" s="221">
        <f t="shared" si="54"/>
        <v>0.13139620872382185</v>
      </c>
      <c r="M92" s="221">
        <f t="shared" si="54"/>
        <v>0.12988341452413454</v>
      </c>
      <c r="N92" s="221">
        <f t="shared" si="54"/>
        <v>0.42745706699465202</v>
      </c>
      <c r="O92" s="221">
        <f t="shared" si="54"/>
        <v>0.42817350360475626</v>
      </c>
      <c r="P92" s="221">
        <f t="shared" si="54"/>
        <v>0.38544687466484095</v>
      </c>
      <c r="Q92" s="221">
        <f t="shared" si="54"/>
        <v>0.48805283686983447</v>
      </c>
      <c r="R92" s="221">
        <f t="shared" si="54"/>
        <v>0.44182461976856047</v>
      </c>
      <c r="S92" s="155"/>
      <c r="T92" s="155"/>
      <c r="U92" s="155"/>
      <c r="V92" s="155"/>
      <c r="W92" s="155"/>
    </row>
    <row r="93" spans="2:23" s="149" customFormat="1" ht="14.25" customHeight="1">
      <c r="B93" s="1347"/>
      <c r="C93" s="1348" t="s">
        <v>823</v>
      </c>
      <c r="D93" s="1234" t="s">
        <v>271</v>
      </c>
      <c r="E93" s="214"/>
      <c r="F93" s="221" t="str">
        <f t="shared" ref="F93:R93" si="55">IF(ISERROR(100*(F60/E60-1))=TRUE,"",100*(F60/E60-1))</f>
        <v/>
      </c>
      <c r="G93" s="221" t="str">
        <f t="shared" si="55"/>
        <v/>
      </c>
      <c r="H93" s="221" t="str">
        <f t="shared" si="55"/>
        <v/>
      </c>
      <c r="I93" s="221" t="str">
        <f t="shared" si="55"/>
        <v/>
      </c>
      <c r="J93" s="221" t="str">
        <f t="shared" si="55"/>
        <v/>
      </c>
      <c r="K93" s="221" t="str">
        <f t="shared" si="55"/>
        <v/>
      </c>
      <c r="L93" s="221" t="str">
        <f t="shared" si="55"/>
        <v/>
      </c>
      <c r="M93" s="221" t="str">
        <f t="shared" si="55"/>
        <v/>
      </c>
      <c r="N93" s="221" t="str">
        <f t="shared" si="55"/>
        <v/>
      </c>
      <c r="O93" s="221" t="str">
        <f t="shared" si="55"/>
        <v/>
      </c>
      <c r="P93" s="221" t="str">
        <f t="shared" si="55"/>
        <v/>
      </c>
      <c r="Q93" s="221" t="str">
        <f t="shared" si="55"/>
        <v/>
      </c>
      <c r="R93" s="221" t="str">
        <f t="shared" si="55"/>
        <v/>
      </c>
      <c r="S93" s="155"/>
      <c r="T93" s="155"/>
      <c r="U93" s="155"/>
      <c r="V93" s="155"/>
      <c r="W93" s="155"/>
    </row>
    <row r="94" spans="2:23" s="149" customFormat="1" ht="14.25" customHeight="1">
      <c r="B94" s="1347"/>
      <c r="C94" s="1344"/>
      <c r="D94" s="1234" t="s">
        <v>272</v>
      </c>
      <c r="E94" s="214"/>
      <c r="F94" s="221" t="str">
        <f t="shared" ref="F94:R94" si="56">IF(ISERROR(100*(F61/E61-1))=TRUE,"",100*(F61/E61-1))</f>
        <v/>
      </c>
      <c r="G94" s="221" t="str">
        <f t="shared" si="56"/>
        <v/>
      </c>
      <c r="H94" s="221" t="str">
        <f t="shared" si="56"/>
        <v/>
      </c>
      <c r="I94" s="221" t="str">
        <f t="shared" si="56"/>
        <v/>
      </c>
      <c r="J94" s="221" t="str">
        <f t="shared" si="56"/>
        <v/>
      </c>
      <c r="K94" s="221" t="str">
        <f t="shared" si="56"/>
        <v/>
      </c>
      <c r="L94" s="221" t="str">
        <f t="shared" si="56"/>
        <v/>
      </c>
      <c r="M94" s="221" t="str">
        <f t="shared" si="56"/>
        <v/>
      </c>
      <c r="N94" s="221" t="str">
        <f t="shared" si="56"/>
        <v/>
      </c>
      <c r="O94" s="221" t="str">
        <f t="shared" si="56"/>
        <v/>
      </c>
      <c r="P94" s="221" t="str">
        <f t="shared" si="56"/>
        <v/>
      </c>
      <c r="Q94" s="221" t="str">
        <f t="shared" si="56"/>
        <v/>
      </c>
      <c r="R94" s="221" t="str">
        <f t="shared" si="56"/>
        <v/>
      </c>
      <c r="S94" s="155"/>
      <c r="T94" s="155"/>
      <c r="U94" s="155"/>
      <c r="V94" s="155"/>
      <c r="W94" s="155"/>
    </row>
    <row r="95" spans="2:23" s="149" customFormat="1" ht="14.25" customHeight="1">
      <c r="B95" s="1347"/>
      <c r="C95" s="1344"/>
      <c r="D95" s="1234" t="s">
        <v>273</v>
      </c>
      <c r="E95" s="214"/>
      <c r="F95" s="221" t="str">
        <f t="shared" ref="F95:R95" si="57">IF(ISERROR(100*(F62/E62-1))=TRUE,"",100*(F62/E62-1))</f>
        <v/>
      </c>
      <c r="G95" s="221" t="str">
        <f t="shared" si="57"/>
        <v/>
      </c>
      <c r="H95" s="221" t="str">
        <f t="shared" si="57"/>
        <v/>
      </c>
      <c r="I95" s="221" t="str">
        <f t="shared" si="57"/>
        <v/>
      </c>
      <c r="J95" s="221" t="str">
        <f t="shared" si="57"/>
        <v/>
      </c>
      <c r="K95" s="221" t="str">
        <f t="shared" si="57"/>
        <v/>
      </c>
      <c r="L95" s="221" t="str">
        <f t="shared" si="57"/>
        <v/>
      </c>
      <c r="M95" s="221" t="str">
        <f t="shared" si="57"/>
        <v/>
      </c>
      <c r="N95" s="221" t="str">
        <f t="shared" si="57"/>
        <v/>
      </c>
      <c r="O95" s="221" t="str">
        <f t="shared" si="57"/>
        <v/>
      </c>
      <c r="P95" s="221" t="str">
        <f t="shared" si="57"/>
        <v/>
      </c>
      <c r="Q95" s="221" t="str">
        <f t="shared" si="57"/>
        <v/>
      </c>
      <c r="R95" s="221" t="str">
        <f t="shared" si="57"/>
        <v/>
      </c>
      <c r="S95" s="155"/>
      <c r="T95" s="155"/>
      <c r="U95" s="155"/>
      <c r="V95" s="155"/>
      <c r="W95" s="155"/>
    </row>
    <row r="96" spans="2:23" s="149" customFormat="1" ht="14.25" customHeight="1">
      <c r="B96" s="1347"/>
      <c r="C96" s="1344"/>
      <c r="D96" s="1234" t="s">
        <v>828</v>
      </c>
      <c r="E96" s="214"/>
      <c r="F96" s="221" t="str">
        <f t="shared" ref="F96:R96" si="58">IF(ISERROR(100*(F63/E63-1))=TRUE,"",100*(F63/E63-1))</f>
        <v/>
      </c>
      <c r="G96" s="221" t="str">
        <f t="shared" si="58"/>
        <v/>
      </c>
      <c r="H96" s="221" t="str">
        <f t="shared" si="58"/>
        <v/>
      </c>
      <c r="I96" s="221" t="str">
        <f t="shared" si="58"/>
        <v/>
      </c>
      <c r="J96" s="221" t="str">
        <f t="shared" si="58"/>
        <v/>
      </c>
      <c r="K96" s="221" t="str">
        <f t="shared" si="58"/>
        <v/>
      </c>
      <c r="L96" s="221" t="str">
        <f t="shared" si="58"/>
        <v/>
      </c>
      <c r="M96" s="221" t="str">
        <f t="shared" si="58"/>
        <v/>
      </c>
      <c r="N96" s="221" t="str">
        <f t="shared" si="58"/>
        <v/>
      </c>
      <c r="O96" s="221" t="str">
        <f t="shared" si="58"/>
        <v/>
      </c>
      <c r="P96" s="221" t="str">
        <f t="shared" si="58"/>
        <v/>
      </c>
      <c r="Q96" s="221" t="str">
        <f t="shared" si="58"/>
        <v/>
      </c>
      <c r="R96" s="221" t="str">
        <f t="shared" si="58"/>
        <v/>
      </c>
      <c r="S96" s="155"/>
      <c r="T96" s="155"/>
      <c r="U96" s="155"/>
      <c r="V96" s="155"/>
      <c r="W96" s="155"/>
    </row>
    <row r="97" spans="1:23" s="149" customFormat="1" ht="14.25" customHeight="1">
      <c r="B97" s="1347"/>
      <c r="C97" s="1344"/>
      <c r="D97" s="1234" t="s">
        <v>829</v>
      </c>
      <c r="E97" s="214"/>
      <c r="F97" s="221" t="str">
        <f t="shared" ref="F97:R97" si="59">IF(ISERROR(100*(F64/E64-1))=TRUE,"",100*(F64/E64-1))</f>
        <v/>
      </c>
      <c r="G97" s="221" t="str">
        <f t="shared" si="59"/>
        <v/>
      </c>
      <c r="H97" s="221" t="str">
        <f t="shared" si="59"/>
        <v/>
      </c>
      <c r="I97" s="221" t="str">
        <f t="shared" si="59"/>
        <v/>
      </c>
      <c r="J97" s="221" t="str">
        <f t="shared" si="59"/>
        <v/>
      </c>
      <c r="K97" s="221" t="str">
        <f t="shared" si="59"/>
        <v/>
      </c>
      <c r="L97" s="221" t="str">
        <f t="shared" si="59"/>
        <v/>
      </c>
      <c r="M97" s="221" t="str">
        <f t="shared" si="59"/>
        <v/>
      </c>
      <c r="N97" s="221" t="str">
        <f t="shared" si="59"/>
        <v/>
      </c>
      <c r="O97" s="221" t="str">
        <f t="shared" si="59"/>
        <v/>
      </c>
      <c r="P97" s="221" t="str">
        <f t="shared" si="59"/>
        <v/>
      </c>
      <c r="Q97" s="221" t="str">
        <f t="shared" si="59"/>
        <v/>
      </c>
      <c r="R97" s="221" t="str">
        <f t="shared" si="59"/>
        <v/>
      </c>
      <c r="S97" s="155"/>
      <c r="T97" s="155"/>
      <c r="U97" s="155"/>
      <c r="V97" s="155"/>
      <c r="W97" s="155"/>
    </row>
    <row r="98" spans="1:23" s="149" customFormat="1" ht="14.25" customHeight="1">
      <c r="B98" s="1347"/>
      <c r="C98" s="1348" t="s">
        <v>824</v>
      </c>
      <c r="D98" s="1234" t="s">
        <v>830</v>
      </c>
      <c r="E98" s="214"/>
      <c r="F98" s="221" t="str">
        <f t="shared" ref="F98:R98" si="60">IF(ISERROR(100*(F65/E65-1))=TRUE,"",100*(F65/E65-1))</f>
        <v/>
      </c>
      <c r="G98" s="221" t="str">
        <f t="shared" si="60"/>
        <v/>
      </c>
      <c r="H98" s="221" t="str">
        <f t="shared" si="60"/>
        <v/>
      </c>
      <c r="I98" s="221" t="str">
        <f t="shared" si="60"/>
        <v/>
      </c>
      <c r="J98" s="221" t="str">
        <f t="shared" si="60"/>
        <v/>
      </c>
      <c r="K98" s="221" t="str">
        <f t="shared" si="60"/>
        <v/>
      </c>
      <c r="L98" s="221" t="str">
        <f t="shared" si="60"/>
        <v/>
      </c>
      <c r="M98" s="221" t="str">
        <f t="shared" si="60"/>
        <v/>
      </c>
      <c r="N98" s="221" t="str">
        <f t="shared" si="60"/>
        <v/>
      </c>
      <c r="O98" s="221" t="str">
        <f t="shared" si="60"/>
        <v/>
      </c>
      <c r="P98" s="221" t="str">
        <f t="shared" si="60"/>
        <v/>
      </c>
      <c r="Q98" s="221" t="str">
        <f t="shared" si="60"/>
        <v/>
      </c>
      <c r="R98" s="221" t="str">
        <f t="shared" si="60"/>
        <v/>
      </c>
      <c r="S98" s="155"/>
      <c r="T98" s="155"/>
      <c r="U98" s="155"/>
      <c r="V98" s="155"/>
      <c r="W98" s="155"/>
    </row>
    <row r="99" spans="1:23" s="149" customFormat="1" ht="14.25" customHeight="1">
      <c r="B99" s="1347"/>
      <c r="C99" s="1344"/>
      <c r="D99" s="1234" t="s">
        <v>831</v>
      </c>
      <c r="E99" s="214"/>
      <c r="F99" s="221" t="str">
        <f t="shared" ref="F99:R99" si="61">IF(ISERROR(100*(F66/E66-1))=TRUE,"",100*(F66/E66-1))</f>
        <v/>
      </c>
      <c r="G99" s="221" t="str">
        <f t="shared" si="61"/>
        <v/>
      </c>
      <c r="H99" s="221" t="str">
        <f t="shared" si="61"/>
        <v/>
      </c>
      <c r="I99" s="221" t="str">
        <f t="shared" si="61"/>
        <v/>
      </c>
      <c r="J99" s="221" t="str">
        <f t="shared" si="61"/>
        <v/>
      </c>
      <c r="K99" s="221" t="str">
        <f t="shared" si="61"/>
        <v/>
      </c>
      <c r="L99" s="221" t="str">
        <f t="shared" si="61"/>
        <v/>
      </c>
      <c r="M99" s="221" t="str">
        <f t="shared" si="61"/>
        <v/>
      </c>
      <c r="N99" s="221" t="str">
        <f t="shared" si="61"/>
        <v/>
      </c>
      <c r="O99" s="221" t="str">
        <f t="shared" si="61"/>
        <v/>
      </c>
      <c r="P99" s="221" t="str">
        <f t="shared" si="61"/>
        <v/>
      </c>
      <c r="Q99" s="221" t="str">
        <f t="shared" si="61"/>
        <v/>
      </c>
      <c r="R99" s="221" t="str">
        <f t="shared" si="61"/>
        <v/>
      </c>
      <c r="S99" s="155"/>
      <c r="T99" s="155"/>
      <c r="U99" s="155"/>
      <c r="V99" s="155"/>
      <c r="W99" s="155"/>
    </row>
    <row r="100" spans="1:23" s="149" customFormat="1" ht="14.25" customHeight="1">
      <c r="B100" s="1347"/>
      <c r="C100" s="1344"/>
      <c r="D100" s="1234" t="s">
        <v>832</v>
      </c>
      <c r="E100" s="214"/>
      <c r="F100" s="221" t="str">
        <f t="shared" ref="F100:R100" si="62">IF(ISERROR(100*(F67/E67-1))=TRUE,"",100*(F67/E67-1))</f>
        <v/>
      </c>
      <c r="G100" s="221" t="str">
        <f t="shared" si="62"/>
        <v/>
      </c>
      <c r="H100" s="221" t="str">
        <f t="shared" si="62"/>
        <v/>
      </c>
      <c r="I100" s="221" t="str">
        <f t="shared" si="62"/>
        <v/>
      </c>
      <c r="J100" s="221" t="str">
        <f t="shared" si="62"/>
        <v/>
      </c>
      <c r="K100" s="221" t="str">
        <f t="shared" si="62"/>
        <v/>
      </c>
      <c r="L100" s="221" t="str">
        <f t="shared" si="62"/>
        <v/>
      </c>
      <c r="M100" s="221" t="str">
        <f t="shared" si="62"/>
        <v/>
      </c>
      <c r="N100" s="221" t="str">
        <f t="shared" si="62"/>
        <v/>
      </c>
      <c r="O100" s="221" t="str">
        <f t="shared" si="62"/>
        <v/>
      </c>
      <c r="P100" s="221" t="str">
        <f t="shared" si="62"/>
        <v/>
      </c>
      <c r="Q100" s="221" t="str">
        <f t="shared" si="62"/>
        <v/>
      </c>
      <c r="R100" s="221" t="str">
        <f t="shared" si="62"/>
        <v/>
      </c>
      <c r="S100" s="155"/>
      <c r="T100" s="155"/>
      <c r="U100" s="155"/>
      <c r="V100" s="155"/>
      <c r="W100" s="155"/>
    </row>
    <row r="101" spans="1:23" s="149" customFormat="1" ht="14.25" customHeight="1">
      <c r="B101" s="1347"/>
      <c r="C101" s="1344"/>
      <c r="D101" s="1234" t="s">
        <v>833</v>
      </c>
      <c r="E101" s="214"/>
      <c r="F101" s="221" t="str">
        <f t="shared" ref="F101:R101" si="63">IF(ISERROR(100*(F68/E68-1))=TRUE,"",100*(F68/E68-1))</f>
        <v/>
      </c>
      <c r="G101" s="221" t="str">
        <f t="shared" si="63"/>
        <v/>
      </c>
      <c r="H101" s="221" t="str">
        <f t="shared" si="63"/>
        <v/>
      </c>
      <c r="I101" s="221" t="str">
        <f t="shared" si="63"/>
        <v/>
      </c>
      <c r="J101" s="221" t="str">
        <f t="shared" si="63"/>
        <v/>
      </c>
      <c r="K101" s="221" t="str">
        <f t="shared" si="63"/>
        <v/>
      </c>
      <c r="L101" s="221" t="str">
        <f t="shared" si="63"/>
        <v/>
      </c>
      <c r="M101" s="221" t="str">
        <f t="shared" si="63"/>
        <v/>
      </c>
      <c r="N101" s="221" t="str">
        <f t="shared" si="63"/>
        <v/>
      </c>
      <c r="O101" s="221" t="str">
        <f t="shared" si="63"/>
        <v/>
      </c>
      <c r="P101" s="221" t="str">
        <f t="shared" si="63"/>
        <v/>
      </c>
      <c r="Q101" s="221" t="str">
        <f t="shared" si="63"/>
        <v/>
      </c>
      <c r="R101" s="221" t="str">
        <f t="shared" si="63"/>
        <v/>
      </c>
      <c r="S101" s="155"/>
      <c r="T101" s="155"/>
      <c r="U101" s="155"/>
      <c r="V101" s="155"/>
      <c r="W101" s="155"/>
    </row>
    <row r="102" spans="1:23" s="149" customFormat="1" ht="14.25" customHeight="1">
      <c r="B102" s="1347"/>
      <c r="C102" s="1344"/>
      <c r="D102" s="1234" t="s">
        <v>834</v>
      </c>
      <c r="E102" s="214"/>
      <c r="F102" s="221" t="str">
        <f t="shared" ref="F102:R102" si="64">IF(ISERROR(100*(F69/E69-1))=TRUE,"",100*(F69/E69-1))</f>
        <v/>
      </c>
      <c r="G102" s="221" t="str">
        <f t="shared" si="64"/>
        <v/>
      </c>
      <c r="H102" s="221" t="str">
        <f t="shared" si="64"/>
        <v/>
      </c>
      <c r="I102" s="221" t="str">
        <f t="shared" si="64"/>
        <v/>
      </c>
      <c r="J102" s="221" t="str">
        <f t="shared" si="64"/>
        <v/>
      </c>
      <c r="K102" s="221" t="str">
        <f t="shared" si="64"/>
        <v/>
      </c>
      <c r="L102" s="221" t="str">
        <f t="shared" si="64"/>
        <v/>
      </c>
      <c r="M102" s="221" t="str">
        <f t="shared" si="64"/>
        <v/>
      </c>
      <c r="N102" s="221" t="str">
        <f t="shared" si="64"/>
        <v/>
      </c>
      <c r="O102" s="221" t="str">
        <f t="shared" si="64"/>
        <v/>
      </c>
      <c r="P102" s="221" t="str">
        <f t="shared" si="64"/>
        <v/>
      </c>
      <c r="Q102" s="221" t="str">
        <f t="shared" si="64"/>
        <v/>
      </c>
      <c r="R102" s="221" t="str">
        <f t="shared" si="64"/>
        <v/>
      </c>
      <c r="S102" s="155"/>
      <c r="T102" s="155"/>
      <c r="U102" s="155"/>
      <c r="V102" s="155"/>
      <c r="W102" s="155"/>
    </row>
    <row r="103" spans="1:23" s="149" customFormat="1" ht="14.25" customHeight="1">
      <c r="B103" s="1347"/>
      <c r="C103" s="1344" t="s">
        <v>749</v>
      </c>
      <c r="D103" s="1344"/>
      <c r="E103" s="216"/>
      <c r="F103" s="221">
        <f t="shared" ref="F103:R103" si="65">IF(ISERROR(100*(F70/E70-1))=TRUE,"",100*(F70/E70-1))</f>
        <v>-0.1711423098668341</v>
      </c>
      <c r="G103" s="221">
        <f t="shared" si="65"/>
        <v>0.22642721672783139</v>
      </c>
      <c r="H103" s="221">
        <f t="shared" si="65"/>
        <v>0.36559548804639963</v>
      </c>
      <c r="I103" s="221">
        <f t="shared" si="65"/>
        <v>0.32844632815467456</v>
      </c>
      <c r="J103" s="221">
        <f t="shared" si="65"/>
        <v>-6.0313235945197441E-2</v>
      </c>
      <c r="K103" s="221">
        <f t="shared" si="65"/>
        <v>0.22294852705440071</v>
      </c>
      <c r="L103" s="221">
        <f t="shared" si="65"/>
        <v>0.27421883927190027</v>
      </c>
      <c r="M103" s="221">
        <f t="shared" si="65"/>
        <v>0.56081254646858092</v>
      </c>
      <c r="N103" s="221">
        <f t="shared" si="65"/>
        <v>0.57444369780565996</v>
      </c>
      <c r="O103" s="221">
        <f t="shared" si="65"/>
        <v>0.27835159869473713</v>
      </c>
      <c r="P103" s="221">
        <f t="shared" si="65"/>
        <v>0.2303594052727842</v>
      </c>
      <c r="Q103" s="221">
        <f t="shared" si="65"/>
        <v>0.41742504344040032</v>
      </c>
      <c r="R103" s="221">
        <f t="shared" si="65"/>
        <v>0.59436234930210219</v>
      </c>
      <c r="S103" s="155"/>
      <c r="T103" s="155"/>
      <c r="U103" s="155"/>
      <c r="V103" s="155"/>
      <c r="W103" s="155"/>
    </row>
    <row r="104" spans="1:23" s="149" customFormat="1" ht="14.25" customHeight="1">
      <c r="B104" s="1347"/>
      <c r="C104" s="1344" t="s">
        <v>750</v>
      </c>
      <c r="D104" s="1344"/>
      <c r="E104" s="216"/>
      <c r="F104" s="221">
        <f t="shared" ref="F104:R104" si="66">IF(ISERROR(100*(F71/E71-1))=TRUE,"",100*(F71/E71-1))</f>
        <v>-0.14988448516938258</v>
      </c>
      <c r="G104" s="221">
        <f t="shared" si="66"/>
        <v>0.29061243780530432</v>
      </c>
      <c r="H104" s="221">
        <f t="shared" si="66"/>
        <v>0.44043839041081334</v>
      </c>
      <c r="I104" s="221">
        <f t="shared" si="66"/>
        <v>0.37123733315462815</v>
      </c>
      <c r="J104" s="221">
        <f t="shared" si="66"/>
        <v>0.36936851077411514</v>
      </c>
      <c r="K104" s="221">
        <f t="shared" si="66"/>
        <v>0.26432518941590377</v>
      </c>
      <c r="L104" s="221">
        <f t="shared" si="66"/>
        <v>0.30465096730323271</v>
      </c>
      <c r="M104" s="221">
        <f t="shared" si="66"/>
        <v>0.51283256615284323</v>
      </c>
      <c r="N104" s="221">
        <f t="shared" si="66"/>
        <v>0.56799266807605608</v>
      </c>
      <c r="O104" s="221">
        <f t="shared" si="66"/>
        <v>0.31549767069891654</v>
      </c>
      <c r="P104" s="221">
        <f t="shared" si="66"/>
        <v>0.2563947999606464</v>
      </c>
      <c r="Q104" s="221">
        <f t="shared" si="66"/>
        <v>0.44719689557568554</v>
      </c>
      <c r="R104" s="221">
        <f t="shared" si="66"/>
        <v>0.63884938401357338</v>
      </c>
      <c r="S104" s="155"/>
      <c r="T104" s="155"/>
      <c r="U104" s="155"/>
      <c r="V104" s="155"/>
      <c r="W104" s="155"/>
    </row>
    <row r="105" spans="1:23" s="149" customFormat="1" ht="14.25" customHeight="1">
      <c r="B105" s="1347"/>
      <c r="C105" s="1344" t="s">
        <v>751</v>
      </c>
      <c r="D105" s="1344"/>
      <c r="E105" s="216"/>
      <c r="F105" s="221">
        <f t="shared" ref="F105:R105" si="67">IF(ISERROR(100*(F72/E72-1))=TRUE,"",100*(F72/E72-1))</f>
        <v>-0.2248291055224394</v>
      </c>
      <c r="G105" s="221">
        <f t="shared" si="67"/>
        <v>0.37498730544849312</v>
      </c>
      <c r="H105" s="221">
        <f t="shared" si="67"/>
        <v>0.53913818113360268</v>
      </c>
      <c r="I105" s="221">
        <f t="shared" si="67"/>
        <v>0.38224504274835258</v>
      </c>
      <c r="J105" s="221">
        <f t="shared" si="67"/>
        <v>9.1869618304984968E-3</v>
      </c>
      <c r="K105" s="221">
        <f t="shared" si="67"/>
        <v>0.25581146619089168</v>
      </c>
      <c r="L105" s="221">
        <f t="shared" si="67"/>
        <v>0.33226389066820516</v>
      </c>
      <c r="M105" s="221">
        <f t="shared" si="67"/>
        <v>0.64008097385022111</v>
      </c>
      <c r="N105" s="221">
        <f t="shared" si="67"/>
        <v>0.53005587962313694</v>
      </c>
      <c r="O105" s="221">
        <f t="shared" si="67"/>
        <v>0.38606700500041224</v>
      </c>
      <c r="P105" s="221">
        <f t="shared" si="67"/>
        <v>0.26798706864268329</v>
      </c>
      <c r="Q105" s="221">
        <f t="shared" si="67"/>
        <v>0.37432272366904051</v>
      </c>
      <c r="R105" s="221">
        <f t="shared" si="67"/>
        <v>0.57828535093238376</v>
      </c>
      <c r="S105" s="155"/>
      <c r="T105" s="155"/>
      <c r="U105" s="155"/>
      <c r="V105" s="155"/>
      <c r="W105" s="155"/>
    </row>
    <row r="106" spans="1:23" s="149" customFormat="1" ht="14.25" customHeight="1">
      <c r="B106" s="1347"/>
      <c r="C106" s="1344" t="s">
        <v>752</v>
      </c>
      <c r="D106" s="1344"/>
      <c r="E106" s="216"/>
      <c r="F106" s="221">
        <f t="shared" ref="F106:R106" si="68">IF(ISERROR(100*(F73/E73-1))=TRUE,"",100*(F73/E73-1))</f>
        <v>-7.517690041803915E-2</v>
      </c>
      <c r="G106" s="221">
        <f t="shared" si="68"/>
        <v>0.34519152052667756</v>
      </c>
      <c r="H106" s="221">
        <f t="shared" si="68"/>
        <v>0.48645198568884052</v>
      </c>
      <c r="I106" s="221">
        <f t="shared" si="68"/>
        <v>0.35997740125617295</v>
      </c>
      <c r="J106" s="221">
        <f t="shared" si="68"/>
        <v>0.37601049033768597</v>
      </c>
      <c r="K106" s="221">
        <f t="shared" si="68"/>
        <v>0.24130232443617672</v>
      </c>
      <c r="L106" s="221">
        <f t="shared" si="68"/>
        <v>0.3408904759254261</v>
      </c>
      <c r="M106" s="221">
        <f t="shared" si="68"/>
        <v>0.49121031389656178</v>
      </c>
      <c r="N106" s="221">
        <f t="shared" si="68"/>
        <v>0.55800821512532739</v>
      </c>
      <c r="O106" s="221">
        <f t="shared" si="68"/>
        <v>0.30194745531948453</v>
      </c>
      <c r="P106" s="221">
        <f t="shared" si="68"/>
        <v>0.29822383794648744</v>
      </c>
      <c r="Q106" s="221">
        <f t="shared" si="68"/>
        <v>0.40049541160789293</v>
      </c>
      <c r="R106" s="221">
        <f t="shared" si="68"/>
        <v>0.60679579833591291</v>
      </c>
      <c r="S106" s="155"/>
      <c r="T106" s="155"/>
      <c r="U106" s="155"/>
      <c r="V106" s="155"/>
      <c r="W106" s="155"/>
    </row>
    <row r="107" spans="1:23" s="149" customFormat="1" ht="14.25" customHeight="1">
      <c r="B107" s="1254"/>
      <c r="C107" s="1255"/>
      <c r="D107" s="1255"/>
      <c r="E107" s="1256"/>
      <c r="F107" s="1257"/>
      <c r="G107" s="1257"/>
      <c r="H107" s="1257"/>
      <c r="I107" s="1257"/>
      <c r="J107" s="1257"/>
      <c r="K107" s="1257"/>
      <c r="L107" s="1257"/>
      <c r="M107" s="1257"/>
      <c r="N107" s="1257"/>
      <c r="O107" s="1257"/>
      <c r="P107" s="1257"/>
      <c r="Q107" s="1257"/>
      <c r="R107" s="1257"/>
      <c r="S107" s="155"/>
      <c r="T107" s="155"/>
      <c r="U107" s="155"/>
      <c r="V107" s="155"/>
      <c r="W107" s="155"/>
    </row>
    <row r="108" spans="1:23" s="154" customFormat="1" ht="14.25" customHeight="1">
      <c r="B108" s="222"/>
      <c r="C108" s="1235"/>
      <c r="D108" s="1235"/>
      <c r="E108" s="223"/>
      <c r="F108" s="224"/>
      <c r="G108" s="224"/>
      <c r="H108" s="224"/>
      <c r="I108" s="224"/>
      <c r="J108" s="224"/>
      <c r="K108" s="224"/>
      <c r="L108" s="224"/>
      <c r="M108" s="224"/>
      <c r="N108" s="224"/>
      <c r="O108" s="224"/>
      <c r="P108" s="224"/>
      <c r="Q108" s="224"/>
      <c r="R108" s="224"/>
      <c r="S108" s="153"/>
      <c r="T108" s="153"/>
      <c r="U108" s="153"/>
      <c r="V108" s="153"/>
      <c r="W108" s="153"/>
    </row>
    <row r="109" spans="1:23" s="154" customFormat="1" ht="14.25" customHeight="1">
      <c r="B109" s="222"/>
      <c r="C109" s="1235"/>
      <c r="D109" s="1235"/>
      <c r="E109" s="223"/>
      <c r="F109" s="224"/>
      <c r="G109" s="224"/>
      <c r="H109" s="224"/>
      <c r="I109" s="224"/>
      <c r="J109" s="224"/>
      <c r="K109" s="224"/>
      <c r="L109" s="224"/>
      <c r="M109" s="224"/>
      <c r="N109" s="224"/>
      <c r="O109" s="224"/>
      <c r="P109" s="224"/>
      <c r="Q109" s="224"/>
      <c r="R109" s="224"/>
      <c r="S109" s="153"/>
      <c r="T109" s="153"/>
      <c r="U109" s="153"/>
      <c r="V109" s="153"/>
      <c r="W109" s="153"/>
    </row>
    <row r="110" spans="1:23" s="154" customFormat="1" ht="14.25" customHeight="1">
      <c r="B110" s="222"/>
      <c r="C110" s="1235"/>
      <c r="D110" s="1235"/>
      <c r="E110" s="223"/>
      <c r="F110" s="224"/>
      <c r="G110" s="224"/>
      <c r="H110" s="224"/>
      <c r="I110" s="224"/>
      <c r="J110" s="224"/>
      <c r="K110" s="224"/>
      <c r="L110" s="224"/>
      <c r="M110" s="224"/>
      <c r="N110" s="224"/>
      <c r="O110" s="224"/>
      <c r="P110" s="224"/>
      <c r="Q110" s="224"/>
      <c r="R110" s="224"/>
      <c r="S110" s="153"/>
      <c r="T110" s="153"/>
      <c r="U110" s="153"/>
      <c r="V110" s="153"/>
      <c r="W110" s="153"/>
    </row>
    <row r="111" spans="1:23" s="154" customFormat="1" ht="14.25" customHeight="1">
      <c r="A111" s="149"/>
      <c r="C111" s="1345"/>
      <c r="D111" s="1345"/>
      <c r="E111" s="225"/>
      <c r="F111" s="225"/>
      <c r="G111" s="225"/>
      <c r="H111" s="225"/>
      <c r="I111" s="225"/>
      <c r="J111" s="225"/>
      <c r="K111" s="225"/>
      <c r="L111" s="225"/>
      <c r="M111" s="225"/>
      <c r="S111" s="153"/>
      <c r="T111" s="153"/>
      <c r="U111" s="153"/>
      <c r="V111" s="153"/>
      <c r="W111" s="153"/>
    </row>
    <row r="112" spans="1:23" s="154" customFormat="1" ht="14.25" customHeight="1">
      <c r="A112" s="149"/>
      <c r="S112" s="153"/>
      <c r="T112" s="153"/>
      <c r="U112" s="153"/>
      <c r="V112" s="153"/>
      <c r="W112" s="153"/>
    </row>
    <row r="113" spans="1:23" s="154" customFormat="1" ht="14.25" customHeight="1">
      <c r="A113" s="149"/>
      <c r="B113" s="151"/>
      <c r="C113" s="151"/>
      <c r="D113" s="151"/>
      <c r="E113" s="151"/>
      <c r="F113" s="151"/>
      <c r="G113" s="151"/>
      <c r="H113" s="151"/>
      <c r="I113" s="151"/>
      <c r="J113" s="151"/>
      <c r="K113" s="151"/>
      <c r="L113" s="151"/>
      <c r="M113" s="151"/>
      <c r="N113" s="151"/>
      <c r="O113" s="151"/>
      <c r="P113" s="151"/>
      <c r="Q113" s="151"/>
      <c r="R113" s="151"/>
      <c r="S113" s="153"/>
      <c r="T113" s="153"/>
      <c r="U113" s="153"/>
      <c r="V113" s="153"/>
      <c r="W113" s="153"/>
    </row>
    <row r="114" spans="1:23" s="154" customFormat="1" ht="14.25" customHeight="1">
      <c r="A114" s="149"/>
      <c r="B114" s="151"/>
      <c r="C114" s="151"/>
      <c r="D114" s="151"/>
      <c r="E114" s="151"/>
      <c r="F114" s="151"/>
      <c r="G114" s="151"/>
      <c r="H114" s="151"/>
      <c r="I114" s="151"/>
      <c r="J114" s="151"/>
      <c r="K114" s="151"/>
      <c r="L114" s="151"/>
      <c r="M114" s="151"/>
      <c r="N114" s="151"/>
      <c r="O114" s="151"/>
      <c r="P114" s="151"/>
      <c r="Q114" s="151"/>
      <c r="R114" s="151"/>
      <c r="S114" s="153"/>
      <c r="T114" s="153"/>
      <c r="U114" s="153"/>
      <c r="V114" s="153"/>
      <c r="W114" s="153"/>
    </row>
    <row r="115" spans="1:23" s="154" customFormat="1">
      <c r="A115" s="149"/>
      <c r="B115" s="151"/>
      <c r="C115" s="151"/>
      <c r="D115" s="151"/>
      <c r="E115" s="151"/>
      <c r="F115" s="151"/>
      <c r="G115" s="151"/>
      <c r="H115" s="151"/>
      <c r="I115" s="151"/>
      <c r="J115" s="151"/>
      <c r="K115" s="151"/>
      <c r="L115" s="151"/>
      <c r="M115" s="151"/>
      <c r="N115" s="151"/>
      <c r="O115" s="151"/>
      <c r="P115" s="151"/>
      <c r="Q115" s="151"/>
      <c r="R115" s="151"/>
      <c r="S115" s="153"/>
      <c r="T115" s="153"/>
      <c r="U115" s="153"/>
      <c r="V115" s="153"/>
      <c r="W115" s="153"/>
    </row>
    <row r="116" spans="1:23" s="154" customFormat="1">
      <c r="A116" s="149"/>
      <c r="B116" s="151"/>
      <c r="C116" s="151"/>
      <c r="D116" s="151"/>
      <c r="E116" s="151"/>
      <c r="F116" s="151"/>
      <c r="G116" s="151"/>
      <c r="H116" s="151"/>
      <c r="I116" s="151"/>
      <c r="J116" s="151"/>
      <c r="K116" s="151"/>
      <c r="L116" s="151"/>
      <c r="M116" s="151"/>
      <c r="N116" s="151"/>
      <c r="O116" s="151"/>
      <c r="P116" s="151"/>
      <c r="Q116" s="151"/>
      <c r="R116" s="151"/>
      <c r="S116" s="153"/>
      <c r="T116" s="153"/>
      <c r="U116" s="153"/>
      <c r="V116" s="153"/>
      <c r="W116" s="153"/>
    </row>
  </sheetData>
  <mergeCells count="62">
    <mergeCell ref="B91:B106"/>
    <mergeCell ref="C91:D91"/>
    <mergeCell ref="C92:D92"/>
    <mergeCell ref="C93:C97"/>
    <mergeCell ref="C98:C102"/>
    <mergeCell ref="C103:D103"/>
    <mergeCell ref="C104:D104"/>
    <mergeCell ref="C105:D105"/>
    <mergeCell ref="C106:D106"/>
    <mergeCell ref="B75:B90"/>
    <mergeCell ref="C75:D75"/>
    <mergeCell ref="C76:D76"/>
    <mergeCell ref="C77:C81"/>
    <mergeCell ref="C82:C86"/>
    <mergeCell ref="C87:D87"/>
    <mergeCell ref="C88:D88"/>
    <mergeCell ref="C89:D89"/>
    <mergeCell ref="C90:D90"/>
    <mergeCell ref="B58:B73"/>
    <mergeCell ref="C41:D41"/>
    <mergeCell ref="B42:B57"/>
    <mergeCell ref="C42:D42"/>
    <mergeCell ref="C43:D43"/>
    <mergeCell ref="C44:C48"/>
    <mergeCell ref="C49:C53"/>
    <mergeCell ref="C54:D54"/>
    <mergeCell ref="C55:D55"/>
    <mergeCell ref="C56:D56"/>
    <mergeCell ref="C57:D57"/>
    <mergeCell ref="C58:D58"/>
    <mergeCell ref="C59:D59"/>
    <mergeCell ref="C60:C64"/>
    <mergeCell ref="C65:C69"/>
    <mergeCell ref="C31:C35"/>
    <mergeCell ref="C73:D73"/>
    <mergeCell ref="C111:D111"/>
    <mergeCell ref="C70:D70"/>
    <mergeCell ref="C71:D71"/>
    <mergeCell ref="C72:D72"/>
    <mergeCell ref="C74:D74"/>
    <mergeCell ref="C7:D7"/>
    <mergeCell ref="C20:D20"/>
    <mergeCell ref="C9:D9"/>
    <mergeCell ref="C8:D8"/>
    <mergeCell ref="C10:C14"/>
    <mergeCell ref="C15:C19"/>
    <mergeCell ref="B24:B39"/>
    <mergeCell ref="B8:B23"/>
    <mergeCell ref="Z23:Z24"/>
    <mergeCell ref="Y23:Y24"/>
    <mergeCell ref="Z25:Z26"/>
    <mergeCell ref="Y25:Y26"/>
    <mergeCell ref="C25:D25"/>
    <mergeCell ref="C24:D24"/>
    <mergeCell ref="C23:D23"/>
    <mergeCell ref="C22:D22"/>
    <mergeCell ref="C21:D21"/>
    <mergeCell ref="C38:D38"/>
    <mergeCell ref="C39:D39"/>
    <mergeCell ref="C36:D36"/>
    <mergeCell ref="C37:D37"/>
    <mergeCell ref="C26:C30"/>
  </mergeCells>
  <phoneticPr fontId="16" type="noConversion"/>
  <pageMargins left="0.7" right="0.7" top="0.75" bottom="0.75" header="0.3" footer="0.3"/>
  <pageSetup paperSize="9" orientation="portrait" r:id="rId1"/>
  <ignoredErrors>
    <ignoredError sqref="T2:W12 V23 C89:R106 F7:R39 C3:R6 C40:R43 C7:E25 C1:O1 Q1:R1 C74:R88 C60:D64 C65:D69 C56:E56 C54:D54 C55:D55 C58:R59 C57:D57 C70:D73 C2:J2 L2:R2 C44:D53 F44:R53 C27:E30 D26:E26 C32:E39 D31:E31" unlockedFormula="1"/>
  </ignoredError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48">
    <tabColor rgb="FFFF0000"/>
  </sheetPr>
  <dimension ref="A1:AC56"/>
  <sheetViews>
    <sheetView showGridLines="0" topLeftCell="B4" zoomScaleSheetLayoutView="100" workbookViewId="0">
      <selection activeCell="I11" sqref="I11"/>
    </sheetView>
  </sheetViews>
  <sheetFormatPr defaultRowHeight="13.5"/>
  <cols>
    <col min="1" max="1" width="2.140625" style="226" customWidth="1"/>
    <col min="2" max="2" width="9.5703125" style="241" customWidth="1"/>
    <col min="3" max="3" width="9" style="241" customWidth="1"/>
    <col min="4" max="8" width="9.140625" style="241"/>
    <col min="9" max="9" width="12.85546875" style="241" customWidth="1"/>
    <col min="10" max="10" width="9.140625" style="228"/>
    <col min="11" max="11" width="11.28515625" style="229" customWidth="1"/>
    <col min="12" max="13" width="9.140625" style="229" customWidth="1"/>
    <col min="14" max="24" width="9.140625" style="228"/>
    <col min="25" max="25" width="9.140625" style="239"/>
    <col min="26" max="29" width="9.140625" style="230"/>
    <col min="30" max="16384" width="9.140625" style="226"/>
  </cols>
  <sheetData>
    <row r="1" spans="2:29">
      <c r="B1" s="227"/>
      <c r="C1" s="227"/>
      <c r="D1" s="227"/>
      <c r="E1" s="227"/>
      <c r="F1" s="227"/>
      <c r="G1" s="227"/>
      <c r="H1" s="227"/>
      <c r="I1" s="227"/>
      <c r="O1" s="228">
        <f>COUNTA(P:P)</f>
        <v>32</v>
      </c>
      <c r="P1" s="228" t="s">
        <v>2054</v>
      </c>
      <c r="Q1" s="1349" t="s">
        <v>1877</v>
      </c>
      <c r="R1" s="1349"/>
      <c r="S1" s="228" t="s">
        <v>1758</v>
      </c>
      <c r="Y1" s="228"/>
    </row>
    <row r="2" spans="2:29" ht="13.5" customHeight="1">
      <c r="B2" s="231"/>
      <c r="C2" s="231"/>
      <c r="D2" s="231"/>
      <c r="E2" s="231"/>
      <c r="F2" s="231"/>
      <c r="G2" s="231"/>
      <c r="H2" s="231"/>
      <c r="I2" s="231"/>
      <c r="N2" s="232">
        <f t="shared" ref="N2:N24" si="0">IF($F$8=1,S2,S26)</f>
        <v>-0.13056338080911223</v>
      </c>
      <c r="P2" s="228" t="s">
        <v>2042</v>
      </c>
      <c r="Q2" s="234">
        <f>IF(T2=TRUE,INDEX(매매지수!$1:$621,MATCH(V2,매매지수!$H:$H,0),$O$1+9-$C$12),"")</f>
        <v>99.535499642428533</v>
      </c>
      <c r="R2" s="234">
        <f>IF(T2=TRUE,INDEX(매매지수!$1:$621,MATCH(V2,매매지수!$H:$H,0),$O$1+9-$F$12),"")</f>
        <v>99.405542728990142</v>
      </c>
      <c r="S2" s="232">
        <f t="shared" ref="S2:S5" si="1">100*(R2/Q2-1)</f>
        <v>-0.13056338080911223</v>
      </c>
      <c r="T2" s="228" t="b">
        <v>1</v>
      </c>
      <c r="U2" s="228">
        <v>1</v>
      </c>
      <c r="V2" s="228" t="str">
        <f>U2&amp;$H$7</f>
        <v>1종합</v>
      </c>
      <c r="W2" s="228" t="s">
        <v>267</v>
      </c>
      <c r="X2" s="228" t="str">
        <f>IF(T2=TRUE,W2,"")</f>
        <v>전국</v>
      </c>
      <c r="Y2" s="228"/>
    </row>
    <row r="3" spans="2:29" ht="13.5" customHeight="1">
      <c r="B3" s="231"/>
      <c r="C3" s="231"/>
      <c r="D3" s="231"/>
      <c r="E3" s="231"/>
      <c r="F3" s="231" t="s">
        <v>807</v>
      </c>
      <c r="G3" s="231"/>
      <c r="H3" s="235" t="s">
        <v>803</v>
      </c>
      <c r="I3" s="231"/>
      <c r="N3" s="232">
        <f t="shared" si="0"/>
        <v>-0.28927352167507081</v>
      </c>
      <c r="P3" s="228" t="s">
        <v>1989</v>
      </c>
      <c r="Q3" s="234">
        <f>IF(T3=TRUE,INDEX(매매지수!$1:$621,MATCH(V3,매매지수!$H:$H,0),$O$1+9-$C$12),"")</f>
        <v>98.14640789096245</v>
      </c>
      <c r="R3" s="234">
        <f>IF(T3=TRUE,INDEX(매매지수!$1:$621,MATCH(V3,매매지수!$H:$H,0),$O$1+9-$F$12),"")</f>
        <v>97.862496320458689</v>
      </c>
      <c r="S3" s="232">
        <f t="shared" si="1"/>
        <v>-0.28927352167507081</v>
      </c>
      <c r="T3" s="228" t="b">
        <v>1</v>
      </c>
      <c r="U3" s="228">
        <v>2</v>
      </c>
      <c r="V3" s="228" t="str">
        <f t="shared" ref="V3:V5" si="2">U3&amp;$H$7</f>
        <v>2종합</v>
      </c>
      <c r="W3" s="228" t="s">
        <v>1895</v>
      </c>
      <c r="X3" s="228" t="str">
        <f t="shared" ref="X3:X5" si="3">IF(T3=TRUE,W3,"")</f>
        <v>수도권</v>
      </c>
      <c r="Y3" s="228"/>
    </row>
    <row r="4" spans="2:29" ht="13.5" customHeight="1">
      <c r="B4" s="231"/>
      <c r="C4" s="231"/>
      <c r="D4" s="231"/>
      <c r="E4" s="231"/>
      <c r="F4" s="231" t="s">
        <v>808</v>
      </c>
      <c r="G4" s="231"/>
      <c r="H4" s="235" t="s">
        <v>804</v>
      </c>
      <c r="I4" s="231"/>
      <c r="N4" s="232">
        <f t="shared" si="0"/>
        <v>1.759443013447104E-2</v>
      </c>
      <c r="P4" s="228" t="s">
        <v>1987</v>
      </c>
      <c r="Q4" s="234">
        <f>IF(T4=TRUE,INDEX(매매지수!$1:$621,MATCH(V4,매매지수!$H:$H,0),$O$1+9-$C$12),"")</f>
        <v>100.84793944420072</v>
      </c>
      <c r="R4" s="234">
        <f>IF(T4=TRUE,INDEX(매매지수!$1:$621,MATCH(V4,매매지수!$H:$H,0),$O$1+9-$F$12),"")</f>
        <v>100.86568306444828</v>
      </c>
      <c r="S4" s="232">
        <f t="shared" si="1"/>
        <v>1.759443013447104E-2</v>
      </c>
      <c r="T4" s="228" t="b">
        <v>1</v>
      </c>
      <c r="U4" s="228">
        <v>3</v>
      </c>
      <c r="V4" s="228" t="str">
        <f t="shared" si="2"/>
        <v>3종합</v>
      </c>
      <c r="W4" s="228" t="s">
        <v>914</v>
      </c>
      <c r="X4" s="228" t="str">
        <f t="shared" si="3"/>
        <v>지방</v>
      </c>
      <c r="Y4" s="228"/>
    </row>
    <row r="5" spans="2:29" ht="13.5" customHeight="1">
      <c r="B5" s="231"/>
      <c r="C5" s="231"/>
      <c r="D5" s="231"/>
      <c r="E5" s="231"/>
      <c r="F5" s="231"/>
      <c r="G5" s="231"/>
      <c r="H5" s="235" t="s">
        <v>805</v>
      </c>
      <c r="I5" s="231"/>
      <c r="N5" s="232">
        <f t="shared" si="0"/>
        <v>-2.6765851038668131E-3</v>
      </c>
      <c r="P5" s="228" t="s">
        <v>1958</v>
      </c>
      <c r="Q5" s="234">
        <f>IF(T5=TRUE,INDEX(매매지수!$1:$621,MATCH(V5,매매지수!$H:$H,0),$O$1+9-$C$12),"")</f>
        <v>100.31613993204351</v>
      </c>
      <c r="R5" s="234">
        <f>IF(T5=TRUE,INDEX(매매지수!$1:$621,MATCH(V5,매매지수!$H:$H,0),$O$1+9-$F$12),"")</f>
        <v>100.31345488518532</v>
      </c>
      <c r="S5" s="232">
        <f t="shared" si="1"/>
        <v>-2.6765851038668131E-3</v>
      </c>
      <c r="T5" s="228" t="b">
        <v>1</v>
      </c>
      <c r="U5" s="228">
        <v>40</v>
      </c>
      <c r="V5" s="228" t="str">
        <f t="shared" si="2"/>
        <v>40종합</v>
      </c>
      <c r="W5" s="228" t="s">
        <v>1898</v>
      </c>
      <c r="X5" s="228" t="str">
        <f t="shared" si="3"/>
        <v>6대광역시</v>
      </c>
      <c r="Y5" s="228"/>
    </row>
    <row r="6" spans="2:29" ht="13.5" customHeight="1">
      <c r="B6" s="231"/>
      <c r="C6" s="231"/>
      <c r="D6" s="231"/>
      <c r="E6" s="231"/>
      <c r="F6" s="231"/>
      <c r="G6" s="231"/>
      <c r="H6" s="235" t="s">
        <v>806</v>
      </c>
      <c r="I6" s="231"/>
      <c r="N6" s="232">
        <f t="shared" si="0"/>
        <v>3.9658615343762804E-2</v>
      </c>
      <c r="P6" s="228" t="s">
        <v>1909</v>
      </c>
      <c r="Q6" s="236">
        <f>IF(T6=TRUE,INDEX(매매지수!$1:$621,MATCH(V6,매매지수!$H:$H,0),$O$1+9-$C$12),"")</f>
        <v>101.10548214479773</v>
      </c>
      <c r="R6" s="236">
        <f>IF(T6=TRUE,INDEX(매매지수!$1:$621,MATCH(V6,매매지수!$H:$H,0),$O$1+9-$F$12),"")</f>
        <v>101.14557917905299</v>
      </c>
      <c r="S6" s="232">
        <f>100*(R6/Q6-1)</f>
        <v>3.9658615343762804E-2</v>
      </c>
      <c r="T6" s="228" t="b">
        <v>1</v>
      </c>
      <c r="U6" s="228">
        <v>4</v>
      </c>
      <c r="V6" s="228" t="str">
        <f>U6&amp;$H$7</f>
        <v>4종합</v>
      </c>
      <c r="W6" s="228" t="s">
        <v>1900</v>
      </c>
      <c r="X6" s="228" t="str">
        <f>IF(T6=TRUE,W6,"")</f>
        <v>5대광역시</v>
      </c>
      <c r="Y6" s="228"/>
    </row>
    <row r="7" spans="2:29">
      <c r="B7" s="231"/>
      <c r="C7" s="231"/>
      <c r="D7" s="231"/>
      <c r="E7" s="231"/>
      <c r="F7" s="231"/>
      <c r="G7" s="231"/>
      <c r="H7" s="231" t="str">
        <f>CHOOSE(H8,"종합","아파트","연립다세대","단독주택")</f>
        <v>종합</v>
      </c>
      <c r="I7" s="231"/>
      <c r="N7" s="232">
        <f t="shared" si="0"/>
        <v>-9.7902159553853174E-2</v>
      </c>
      <c r="P7" s="228" t="s">
        <v>1892</v>
      </c>
      <c r="Q7" s="236">
        <f>IF(T7=TRUE,INDEX(매매지수!$1:$621,MATCH(V7,매매지수!$H:$H,0),$O$1+9-$C$12),"")</f>
        <v>99.594919149904598</v>
      </c>
      <c r="R7" s="236">
        <f>IF(T7=TRUE,INDEX(매매지수!$1:$621,MATCH(V7,매매지수!$H:$H,0),$O$1+9-$F$12),"")</f>
        <v>99.497413573250924</v>
      </c>
      <c r="S7" s="232">
        <f t="shared" ref="S7:S24" si="4">100*(R7/Q7-1)</f>
        <v>-9.7902159553853174E-2</v>
      </c>
      <c r="T7" s="228" t="b">
        <v>1</v>
      </c>
      <c r="U7" s="228">
        <v>41</v>
      </c>
      <c r="V7" s="228" t="str">
        <f t="shared" ref="V7:V24" si="5">U7&amp;$H$7</f>
        <v>41종합</v>
      </c>
      <c r="W7" s="228" t="s">
        <v>1902</v>
      </c>
      <c r="X7" s="228" t="str">
        <f t="shared" ref="X7:X24" si="6">IF(T7=TRUE,W7,"")</f>
        <v>9개 도</v>
      </c>
      <c r="Y7" s="228"/>
    </row>
    <row r="8" spans="2:29" s="237" customFormat="1" ht="13.5" customHeight="1">
      <c r="B8" s="238"/>
      <c r="C8" s="238"/>
      <c r="D8" s="238"/>
      <c r="E8" s="238"/>
      <c r="F8" s="238">
        <v>1</v>
      </c>
      <c r="G8" s="238"/>
      <c r="H8" s="238">
        <v>1</v>
      </c>
      <c r="I8" s="238"/>
      <c r="J8" s="239"/>
      <c r="K8" s="230"/>
      <c r="L8" s="230"/>
      <c r="M8" s="230"/>
      <c r="N8" s="232">
        <f t="shared" si="0"/>
        <v>5.2610183466583749E-3</v>
      </c>
      <c r="O8" s="228"/>
      <c r="P8" s="228" t="s">
        <v>1893</v>
      </c>
      <c r="Q8" s="236">
        <f>IF(T8=TRUE,INDEX(매매지수!$1:$621,MATCH(V8,매매지수!$H:$H,0),$O$1+9-$C$12),"")</f>
        <v>100.64661719043464</v>
      </c>
      <c r="R8" s="236">
        <f>IF(T8=TRUE,INDEX(매매지수!$1:$621,MATCH(V8,매매지수!$H:$H,0),$O$1+9-$F$12),"")</f>
        <v>100.65191222743033</v>
      </c>
      <c r="S8" s="232">
        <f t="shared" si="4"/>
        <v>5.2610183466583749E-3</v>
      </c>
      <c r="T8" s="228" t="b">
        <v>1</v>
      </c>
      <c r="U8" s="228">
        <v>5</v>
      </c>
      <c r="V8" s="228" t="str">
        <f t="shared" si="5"/>
        <v>5종합</v>
      </c>
      <c r="W8" s="228" t="s">
        <v>1904</v>
      </c>
      <c r="X8" s="228" t="str">
        <f t="shared" si="6"/>
        <v>8개 도</v>
      </c>
      <c r="Y8" s="239"/>
      <c r="Z8" s="230"/>
      <c r="AA8" s="230"/>
      <c r="AB8" s="230"/>
      <c r="AC8" s="230"/>
    </row>
    <row r="9" spans="2:29" ht="13.5" customHeight="1">
      <c r="B9" s="231"/>
      <c r="C9" s="231"/>
      <c r="D9" s="231"/>
      <c r="E9" s="231"/>
      <c r="F9" s="231"/>
      <c r="G9" s="231"/>
      <c r="H9" s="231"/>
      <c r="I9" s="231"/>
      <c r="N9" s="232">
        <f t="shared" si="0"/>
        <v>-0.41434301012589492</v>
      </c>
      <c r="P9" s="233" t="s">
        <v>1894</v>
      </c>
      <c r="Q9" s="236">
        <f>IF(T9=TRUE,INDEX(매매지수!$1:$621,MATCH(V9,매매지수!$H:$H,0),$O$1+9-$C$12),"")</f>
        <v>98.149120321538717</v>
      </c>
      <c r="R9" s="236">
        <f>IF(T9=TRUE,INDEX(매매지수!$1:$621,MATCH(V9,매매지수!$H:$H,0),$O$1+9-$F$12),"")</f>
        <v>97.742446301986362</v>
      </c>
      <c r="S9" s="232">
        <f t="shared" ref="S9:S11" si="7">100*(R9/Q9-1)</f>
        <v>-0.41434301012589492</v>
      </c>
      <c r="T9" s="228" t="b">
        <v>1</v>
      </c>
      <c r="U9" s="228">
        <v>6</v>
      </c>
      <c r="V9" s="228" t="str">
        <f t="shared" si="5"/>
        <v>6종합</v>
      </c>
      <c r="W9" s="228" t="s">
        <v>1412</v>
      </c>
      <c r="X9" s="228" t="str">
        <f t="shared" si="6"/>
        <v>서울</v>
      </c>
      <c r="Y9" s="228"/>
    </row>
    <row r="10" spans="2:29" ht="13.5" customHeight="1">
      <c r="B10" s="227"/>
      <c r="C10" s="1351" t="s">
        <v>801</v>
      </c>
      <c r="D10" s="1351"/>
      <c r="E10" s="240"/>
      <c r="G10" s="1352" t="s">
        <v>802</v>
      </c>
      <c r="H10" s="1352"/>
      <c r="I10" s="227"/>
      <c r="N10" s="232">
        <f t="shared" si="0"/>
        <v>-0.10006762500766042</v>
      </c>
      <c r="P10" s="233" t="s">
        <v>1896</v>
      </c>
      <c r="Q10" s="236">
        <f>IF(T10=TRUE,INDEX(매매지수!$1:$621,MATCH(V10,매매지수!$H:$H,0),$O$1+9-$C$12),"")</f>
        <v>99.408373144082987</v>
      </c>
      <c r="R10" s="236">
        <f>IF(T10=TRUE,INDEX(매매지수!$1:$621,MATCH(V10,매매지수!$H:$H,0),$O$1+9-$F$12),"")</f>
        <v>99.308897546018954</v>
      </c>
      <c r="S10" s="232">
        <f t="shared" si="7"/>
        <v>-0.10006762500766042</v>
      </c>
      <c r="T10" s="228" t="b">
        <v>1</v>
      </c>
      <c r="U10" s="228">
        <v>23</v>
      </c>
      <c r="V10" s="228" t="str">
        <f t="shared" si="5"/>
        <v>23종합</v>
      </c>
      <c r="W10" s="228" t="s">
        <v>1413</v>
      </c>
      <c r="X10" s="228" t="str">
        <f t="shared" si="6"/>
        <v>부산</v>
      </c>
      <c r="Y10" s="228"/>
    </row>
    <row r="11" spans="2:29" ht="13.5" customHeight="1">
      <c r="B11" s="227"/>
      <c r="C11" s="1351"/>
      <c r="D11" s="1351"/>
      <c r="E11" s="227"/>
      <c r="G11" s="1352"/>
      <c r="H11" s="1352"/>
      <c r="I11" s="227"/>
      <c r="N11" s="232">
        <f t="shared" si="0"/>
        <v>-0.13546794173072696</v>
      </c>
      <c r="P11" s="233" t="s">
        <v>1897</v>
      </c>
      <c r="Q11" s="236">
        <f>IF(T11=TRUE,INDEX(매매지수!$1:$621,MATCH(V11,매매지수!$H:$H,0),$O$1+9-$C$12),"")</f>
        <v>97.877887100694721</v>
      </c>
      <c r="R11" s="236">
        <f>IF(T11=TRUE,INDEX(매매지수!$1:$621,MATCH(V11,매매지수!$H:$H,0),$O$1+9-$F$12),"")</f>
        <v>97.745293941629882</v>
      </c>
      <c r="S11" s="232">
        <f t="shared" si="7"/>
        <v>-0.13546794173072696</v>
      </c>
      <c r="T11" s="228" t="b">
        <v>1</v>
      </c>
      <c r="U11" s="228">
        <v>22</v>
      </c>
      <c r="V11" s="228" t="str">
        <f t="shared" si="5"/>
        <v>22종합</v>
      </c>
      <c r="W11" s="228" t="s">
        <v>1961</v>
      </c>
      <c r="X11" s="228" t="str">
        <f t="shared" si="6"/>
        <v>인천</v>
      </c>
      <c r="Y11" s="228"/>
    </row>
    <row r="12" spans="2:29" ht="13.5" customHeight="1">
      <c r="B12" s="227"/>
      <c r="C12" s="227">
        <v>2</v>
      </c>
      <c r="D12" s="227"/>
      <c r="E12" s="227"/>
      <c r="F12" s="231">
        <v>1</v>
      </c>
      <c r="G12" s="227"/>
      <c r="H12" s="227"/>
      <c r="I12" s="227"/>
      <c r="K12" s="242"/>
      <c r="L12" s="242"/>
      <c r="N12" s="232">
        <f t="shared" si="0"/>
        <v>-0.25784305339121572</v>
      </c>
      <c r="P12" s="233" t="s">
        <v>1899</v>
      </c>
      <c r="Q12" s="236">
        <f>IF(T12=TRUE,INDEX(매매지수!$1:$621,MATCH(V12,매매지수!$H:$H,0),$O$1+9-$C$12),"")</f>
        <v>100.09869465119023</v>
      </c>
      <c r="R12" s="236">
        <f>IF(T12=TRUE,INDEX(매매지수!$1:$621,MATCH(V12,매매지수!$H:$H,0),$O$1+9-$F$12),"")</f>
        <v>99.840597120496852</v>
      </c>
      <c r="S12" s="232">
        <f t="shared" si="4"/>
        <v>-0.25784305339121572</v>
      </c>
      <c r="T12" s="228" t="b">
        <v>1</v>
      </c>
      <c r="U12" s="228">
        <v>27</v>
      </c>
      <c r="V12" s="228" t="str">
        <f t="shared" si="5"/>
        <v>27종합</v>
      </c>
      <c r="W12" s="228" t="s">
        <v>1963</v>
      </c>
      <c r="X12" s="228" t="str">
        <f t="shared" si="6"/>
        <v>대전</v>
      </c>
      <c r="Y12" s="228"/>
    </row>
    <row r="13" spans="2:29" ht="13.5" customHeight="1">
      <c r="B13" s="227"/>
      <c r="C13" s="227"/>
      <c r="D13" s="227"/>
      <c r="E13" s="227"/>
      <c r="F13" s="227"/>
      <c r="G13" s="227"/>
      <c r="H13" s="227"/>
      <c r="I13" s="227"/>
      <c r="N13" s="232">
        <f t="shared" si="0"/>
        <v>-5.7781767754194746E-2</v>
      </c>
      <c r="P13" s="233" t="s">
        <v>1901</v>
      </c>
      <c r="Q13" s="236">
        <f>IF(T13=TRUE,INDEX(매매지수!$1:$621,MATCH(V13,매매지수!$H:$H,0),$O$1+9-$C$12),"")</f>
        <v>100.83359683720521</v>
      </c>
      <c r="R13" s="236">
        <f>IF(T13=TRUE,INDEX(매매지수!$1:$621,MATCH(V13,매매지수!$H:$H,0),$O$1+9-$F$12),"")</f>
        <v>100.77533340246254</v>
      </c>
      <c r="S13" s="232">
        <f t="shared" si="4"/>
        <v>-5.7781767754194746E-2</v>
      </c>
      <c r="T13" s="228" t="b">
        <v>1</v>
      </c>
      <c r="U13" s="228">
        <v>28</v>
      </c>
      <c r="V13" s="228" t="str">
        <f t="shared" si="5"/>
        <v>28종합</v>
      </c>
      <c r="W13" s="228" t="s">
        <v>1414</v>
      </c>
      <c r="X13" s="228" t="str">
        <f t="shared" si="6"/>
        <v>광주</v>
      </c>
      <c r="Y13" s="228"/>
    </row>
    <row r="14" spans="2:29" ht="13.5" customHeight="1">
      <c r="B14" s="227"/>
      <c r="C14" s="243"/>
      <c r="D14" s="227"/>
      <c r="E14" s="227"/>
      <c r="F14" s="227"/>
      <c r="G14" s="227"/>
      <c r="H14" s="227"/>
      <c r="I14" s="227"/>
      <c r="N14" s="232">
        <f t="shared" si="0"/>
        <v>0.62615860953849634</v>
      </c>
      <c r="P14" s="233" t="s">
        <v>1903</v>
      </c>
      <c r="Q14" s="236">
        <f>IF(T14=TRUE,INDEX(매매지수!$1:$621,MATCH(V14,매매지수!$H:$H,0),$O$1+9-$C$12),"")</f>
        <v>105.45073975149755</v>
      </c>
      <c r="R14" s="236">
        <f>IF(T14=TRUE,INDEX(매매지수!$1:$621,MATCH(V14,매매지수!$H:$H,0),$O$1+9-$F$12),"")</f>
        <v>106.11102863727358</v>
      </c>
      <c r="S14" s="232">
        <f t="shared" si="4"/>
        <v>0.62615860953849634</v>
      </c>
      <c r="T14" s="228" t="b">
        <v>1</v>
      </c>
      <c r="U14" s="228">
        <v>29</v>
      </c>
      <c r="V14" s="228" t="str">
        <f t="shared" si="5"/>
        <v>29종합</v>
      </c>
      <c r="W14" s="228" t="s">
        <v>1960</v>
      </c>
      <c r="X14" s="228" t="str">
        <f t="shared" si="6"/>
        <v>대구</v>
      </c>
      <c r="Y14" s="228"/>
    </row>
    <row r="15" spans="2:29" ht="13.5" customHeight="1">
      <c r="B15" s="227"/>
      <c r="C15" s="227"/>
      <c r="D15" s="227"/>
      <c r="E15" s="227"/>
      <c r="F15" s="227"/>
      <c r="G15" s="227"/>
      <c r="H15" s="227"/>
      <c r="I15" s="227"/>
      <c r="N15" s="232">
        <f t="shared" si="0"/>
        <v>-0.16230379401781514</v>
      </c>
      <c r="P15" s="233" t="s">
        <v>1986</v>
      </c>
      <c r="Q15" s="236">
        <f>IF(T15=TRUE,INDEX(매매지수!$1:$621,MATCH(V15,매매지수!$H:$H,0),$O$1+9-$C$12),"")</f>
        <v>99.745600904995456</v>
      </c>
      <c r="R15" s="236">
        <f>IF(T15=TRUE,INDEX(매매지수!$1:$621,MATCH(V15,매매지수!$H:$H,0),$O$1+9-$F$12),"")</f>
        <v>99.583710010360775</v>
      </c>
      <c r="S15" s="232">
        <f t="shared" si="4"/>
        <v>-0.16230379401781514</v>
      </c>
      <c r="T15" s="228" t="b">
        <v>1</v>
      </c>
      <c r="U15" s="228">
        <v>30</v>
      </c>
      <c r="V15" s="228" t="str">
        <f t="shared" si="5"/>
        <v>30종합</v>
      </c>
      <c r="W15" s="228" t="s">
        <v>1964</v>
      </c>
      <c r="X15" s="228" t="str">
        <f t="shared" si="6"/>
        <v>울산</v>
      </c>
      <c r="Y15" s="228"/>
    </row>
    <row r="16" spans="2:29" ht="13.5" customHeight="1">
      <c r="B16" s="227"/>
      <c r="C16" s="227"/>
      <c r="D16" s="227"/>
      <c r="E16" s="227"/>
      <c r="F16" s="227"/>
      <c r="G16" s="227"/>
      <c r="H16" s="227"/>
      <c r="I16" s="227"/>
      <c r="K16" s="242"/>
      <c r="N16" s="232">
        <f t="shared" si="0"/>
        <v>-0.23437699170084647</v>
      </c>
      <c r="P16" s="233" t="s">
        <v>1905</v>
      </c>
      <c r="Q16" s="236">
        <f>IF(T16=TRUE,INDEX(매매지수!$1:$621,MATCH(V16,매매지수!$H:$H,0),$O$1+9-$C$12),"")</f>
        <v>98.218853303059618</v>
      </c>
      <c r="R16" s="236">
        <f>IF(T16=TRUE,INDEX(매매지수!$1:$621,MATCH(V16,매매지수!$H:$H,0),$O$1+9-$F$12),"")</f>
        <v>97.988650909404839</v>
      </c>
      <c r="S16" s="232">
        <f t="shared" si="4"/>
        <v>-0.23437699170084647</v>
      </c>
      <c r="T16" s="228" t="b">
        <v>1</v>
      </c>
      <c r="U16" s="228">
        <v>14</v>
      </c>
      <c r="V16" s="228" t="str">
        <f t="shared" si="5"/>
        <v>14종합</v>
      </c>
      <c r="W16" s="228" t="s">
        <v>1965</v>
      </c>
      <c r="X16" s="228" t="str">
        <f t="shared" si="6"/>
        <v>경기</v>
      </c>
      <c r="Y16" s="228"/>
    </row>
    <row r="17" spans="2:25" ht="13.5" customHeight="1">
      <c r="B17" s="227"/>
      <c r="C17" s="227"/>
      <c r="D17" s="227"/>
      <c r="E17" s="227"/>
      <c r="F17" s="227"/>
      <c r="G17" s="227"/>
      <c r="H17" s="227"/>
      <c r="I17" s="227"/>
      <c r="N17" s="232">
        <f t="shared" si="0"/>
        <v>-7.0903217283857511E-2</v>
      </c>
      <c r="P17" s="233" t="s">
        <v>809</v>
      </c>
      <c r="Q17" s="236">
        <f>IF(T17=TRUE,INDEX(매매지수!$1:$621,MATCH(V17,매매지수!$H:$H,0),$O$1+9-$C$12),"")</f>
        <v>99.565518103558134</v>
      </c>
      <c r="R17" s="236">
        <f>IF(T17=TRUE,INDEX(매매지수!$1:$621,MATCH(V17,매매지수!$H:$H,0),$O$1+9-$F$12),"")</f>
        <v>99.494922947917374</v>
      </c>
      <c r="S17" s="232">
        <f t="shared" si="4"/>
        <v>-7.0903217283857511E-2</v>
      </c>
      <c r="T17" s="228" t="b">
        <v>1</v>
      </c>
      <c r="U17" s="228">
        <v>32</v>
      </c>
      <c r="V17" s="228" t="str">
        <f t="shared" si="5"/>
        <v>32종합</v>
      </c>
      <c r="W17" s="228" t="s">
        <v>1415</v>
      </c>
      <c r="X17" s="228" t="str">
        <f t="shared" si="6"/>
        <v>강원</v>
      </c>
      <c r="Y17" s="228"/>
    </row>
    <row r="18" spans="2:25" ht="13.5" customHeight="1">
      <c r="B18" s="227"/>
      <c r="C18" s="227"/>
      <c r="D18" s="227"/>
      <c r="E18" s="227"/>
      <c r="F18" s="227"/>
      <c r="G18" s="227"/>
      <c r="H18" s="227"/>
      <c r="I18" s="227"/>
      <c r="N18" s="232">
        <f t="shared" si="0"/>
        <v>5.1300652926822288E-2</v>
      </c>
      <c r="P18" s="233" t="s">
        <v>810</v>
      </c>
      <c r="Q18" s="236">
        <f>IF(T18=TRUE,INDEX(매매지수!$1:$621,MATCH(V18,매매지수!$H:$H,0),$O$1+9-$C$12),"")</f>
        <v>100.86790355654536</v>
      </c>
      <c r="R18" s="236">
        <f>IF(T18=TRUE,INDEX(매매지수!$1:$621,MATCH(V18,매매지수!$H:$H,0),$O$1+9-$F$12),"")</f>
        <v>100.91964944966345</v>
      </c>
      <c r="S18" s="232">
        <f t="shared" si="4"/>
        <v>5.1300652926822288E-2</v>
      </c>
      <c r="T18" s="228" t="b">
        <v>1</v>
      </c>
      <c r="U18" s="228">
        <v>33</v>
      </c>
      <c r="V18" s="228" t="str">
        <f t="shared" si="5"/>
        <v>33종합</v>
      </c>
      <c r="W18" s="228" t="s">
        <v>1416</v>
      </c>
      <c r="X18" s="228" t="str">
        <f t="shared" si="6"/>
        <v>충북</v>
      </c>
      <c r="Y18" s="228"/>
    </row>
    <row r="19" spans="2:25" ht="15.95" customHeight="1">
      <c r="B19" s="244">
        <f>IF(ISNUMBER(N2)=TRUE,N2," ")</f>
        <v>-0.13056338080911223</v>
      </c>
      <c r="C19" s="245"/>
      <c r="D19" s="246"/>
      <c r="E19" s="227"/>
      <c r="F19" s="227"/>
      <c r="G19" s="227"/>
      <c r="H19" s="227"/>
      <c r="I19" s="227"/>
      <c r="N19" s="232">
        <f t="shared" si="0"/>
        <v>5.5982469651327804E-2</v>
      </c>
      <c r="P19" s="233" t="s">
        <v>811</v>
      </c>
      <c r="Q19" s="236">
        <f>IF(T19=TRUE,INDEX(매매지수!$1:$621,MATCH(V19,매매지수!$H:$H,0),$O$1+9-$C$12),"")</f>
        <v>101.922204221279</v>
      </c>
      <c r="R19" s="236">
        <f>IF(T19=TRUE,INDEX(매매지수!$1:$621,MATCH(V19,매매지수!$H:$H,0),$O$1+9-$F$12),"")</f>
        <v>101.97926278832514</v>
      </c>
      <c r="S19" s="232">
        <f t="shared" si="4"/>
        <v>5.5982469651327804E-2</v>
      </c>
      <c r="T19" s="228" t="b">
        <v>1</v>
      </c>
      <c r="U19" s="228">
        <v>34</v>
      </c>
      <c r="V19" s="228" t="str">
        <f t="shared" si="5"/>
        <v>34종합</v>
      </c>
      <c r="W19" s="228" t="s">
        <v>1417</v>
      </c>
      <c r="X19" s="228" t="str">
        <f t="shared" si="6"/>
        <v>충남</v>
      </c>
      <c r="Y19" s="228"/>
    </row>
    <row r="20" spans="2:25" ht="15.95" customHeight="1">
      <c r="B20" s="244">
        <f t="shared" ref="B20:B41" si="8">IF(ISNUMBER(N3)=TRUE,N3," ")</f>
        <v>-0.28927352167507081</v>
      </c>
      <c r="C20" s="245"/>
      <c r="D20" s="246"/>
      <c r="E20" s="227"/>
      <c r="F20" s="227"/>
      <c r="G20" s="227"/>
      <c r="H20" s="227"/>
      <c r="I20" s="227"/>
      <c r="K20" s="242"/>
      <c r="N20" s="232">
        <f t="shared" si="0"/>
        <v>-8.7633310276746812E-2</v>
      </c>
      <c r="P20" s="233" t="s">
        <v>812</v>
      </c>
      <c r="Q20" s="236">
        <f>IF(T20=TRUE,INDEX(매매지수!$1:$621,MATCH(V20,매매지수!$H:$H,0),$O$1+9-$C$12),"")</f>
        <v>98.395579572705742</v>
      </c>
      <c r="R20" s="236">
        <f>IF(T20=TRUE,INDEX(매매지수!$1:$621,MATCH(V20,매매지수!$H:$H,0),$O$1+9-$F$12),"")</f>
        <v>98.309352269160186</v>
      </c>
      <c r="S20" s="232">
        <f t="shared" si="4"/>
        <v>-8.7633310276746812E-2</v>
      </c>
      <c r="T20" s="228" t="b">
        <v>1</v>
      </c>
      <c r="U20" s="228">
        <v>35</v>
      </c>
      <c r="V20" s="228" t="str">
        <f t="shared" si="5"/>
        <v>35종합</v>
      </c>
      <c r="W20" s="228" t="s">
        <v>1418</v>
      </c>
      <c r="X20" s="228" t="str">
        <f t="shared" si="6"/>
        <v>전북</v>
      </c>
      <c r="Y20" s="228"/>
    </row>
    <row r="21" spans="2:25" ht="15.95" customHeight="1">
      <c r="B21" s="244">
        <f t="shared" si="8"/>
        <v>1.759443013447104E-2</v>
      </c>
      <c r="C21" s="245"/>
      <c r="D21" s="246"/>
      <c r="E21" s="227"/>
      <c r="F21" s="227"/>
      <c r="G21" s="227"/>
      <c r="H21" s="227"/>
      <c r="I21" s="227"/>
      <c r="N21" s="232">
        <f t="shared" si="0"/>
        <v>-0.22200591973289274</v>
      </c>
      <c r="P21" s="233" t="s">
        <v>1906</v>
      </c>
      <c r="Q21" s="236">
        <f>IF(T21=TRUE,INDEX(매매지수!$1:$621,MATCH(V21,매매지수!$H:$H,0),$O$1+9-$C$12),"")</f>
        <v>99.202377689394226</v>
      </c>
      <c r="R21" s="236">
        <f>IF(T21=TRUE,INDEX(매매지수!$1:$621,MATCH(V21,매매지수!$H:$H,0),$O$1+9-$F$12),"")</f>
        <v>98.982142538407984</v>
      </c>
      <c r="S21" s="232">
        <f t="shared" si="4"/>
        <v>-0.22200591973289274</v>
      </c>
      <c r="T21" s="228" t="b">
        <v>1</v>
      </c>
      <c r="U21" s="228">
        <v>36</v>
      </c>
      <c r="V21" s="228" t="str">
        <f t="shared" si="5"/>
        <v>36종합</v>
      </c>
      <c r="W21" s="228" t="s">
        <v>1419</v>
      </c>
      <c r="X21" s="228" t="str">
        <f t="shared" si="6"/>
        <v>전남</v>
      </c>
      <c r="Y21" s="228"/>
    </row>
    <row r="22" spans="2:25" ht="15.95" customHeight="1">
      <c r="B22" s="244">
        <f t="shared" si="8"/>
        <v>-2.6765851038668131E-3</v>
      </c>
      <c r="C22" s="245"/>
      <c r="D22" s="246"/>
      <c r="E22" s="227"/>
      <c r="F22" s="227"/>
      <c r="G22" s="227"/>
      <c r="H22" s="227"/>
      <c r="I22" s="227"/>
      <c r="N22" s="232">
        <f t="shared" si="0"/>
        <v>0.26920478646672574</v>
      </c>
      <c r="P22" s="233" t="s">
        <v>1907</v>
      </c>
      <c r="Q22" s="236">
        <f>IF(T22=TRUE,INDEX(매매지수!$1:$621,MATCH(V22,매매지수!$H:$H,0),$O$1+9-$C$12),"")</f>
        <v>103.31813120890267</v>
      </c>
      <c r="R22" s="236">
        <f>IF(T22=TRUE,INDEX(매매지수!$1:$621,MATCH(V22,매매지수!$H:$H,0),$O$1+9-$F$12),"")</f>
        <v>103.59626856340502</v>
      </c>
      <c r="S22" s="232">
        <f t="shared" si="4"/>
        <v>0.26920478646672574</v>
      </c>
      <c r="T22" s="228" t="b">
        <v>1</v>
      </c>
      <c r="U22" s="228">
        <v>37</v>
      </c>
      <c r="V22" s="228" t="str">
        <f t="shared" si="5"/>
        <v>37종합</v>
      </c>
      <c r="W22" s="228" t="s">
        <v>918</v>
      </c>
      <c r="X22" s="228" t="str">
        <f t="shared" si="6"/>
        <v>경북</v>
      </c>
      <c r="Y22" s="228"/>
    </row>
    <row r="23" spans="2:25" ht="15.95" customHeight="1">
      <c r="B23" s="244">
        <f t="shared" si="8"/>
        <v>3.9658615343762804E-2</v>
      </c>
      <c r="C23" s="245"/>
      <c r="D23" s="246"/>
      <c r="E23" s="227"/>
      <c r="F23" s="227"/>
      <c r="G23" s="227"/>
      <c r="H23" s="227"/>
      <c r="I23" s="227"/>
      <c r="N23" s="232">
        <f t="shared" si="0"/>
        <v>-6.5862924493642616E-2</v>
      </c>
      <c r="P23" s="233" t="s">
        <v>813</v>
      </c>
      <c r="Q23" s="236">
        <f>IF(T23=TRUE,INDEX(매매지수!$1:$621,MATCH(V23,매매지수!$H:$H,0),$O$1+9-$C$12),"")</f>
        <v>100.11228689008031</v>
      </c>
      <c r="R23" s="236">
        <f>IF(T23=TRUE,INDEX(매매지수!$1:$621,MATCH(V23,매매지수!$H:$H,0),$O$1+9-$F$12),"")</f>
        <v>100.04635001015704</v>
      </c>
      <c r="S23" s="232">
        <f t="shared" si="4"/>
        <v>-6.5862924493642616E-2</v>
      </c>
      <c r="T23" s="228" t="b">
        <v>1</v>
      </c>
      <c r="U23" s="228">
        <v>38</v>
      </c>
      <c r="V23" s="228" t="str">
        <f t="shared" si="5"/>
        <v>38종합</v>
      </c>
      <c r="W23" s="228" t="s">
        <v>1421</v>
      </c>
      <c r="X23" s="228" t="str">
        <f t="shared" si="6"/>
        <v>경남</v>
      </c>
      <c r="Y23" s="228"/>
    </row>
    <row r="24" spans="2:25" ht="15.95" customHeight="1">
      <c r="B24" s="244">
        <f t="shared" si="8"/>
        <v>-9.7902159553853174E-2</v>
      </c>
      <c r="C24" s="245"/>
      <c r="D24" s="246"/>
      <c r="E24" s="227"/>
      <c r="F24" s="227"/>
      <c r="G24" s="227"/>
      <c r="H24" s="227"/>
      <c r="I24" s="227"/>
      <c r="K24" s="242"/>
      <c r="N24" s="232">
        <f t="shared" si="0"/>
        <v>-8.7589521235265089E-2</v>
      </c>
      <c r="P24" s="233" t="s">
        <v>814</v>
      </c>
      <c r="Q24" s="236">
        <f>IF(T24=TRUE,INDEX(매매지수!$1:$621,MATCH(V24,매매지수!$H:$H,0),$O$1+9-$C$12),"")</f>
        <v>99.806342692934649</v>
      </c>
      <c r="R24" s="236">
        <f>IF(T24=TRUE,INDEX(매매지수!$1:$621,MATCH(V24,매매지수!$H:$H,0),$O$1+9-$F$12),"")</f>
        <v>99.718922795207476</v>
      </c>
      <c r="S24" s="232">
        <f t="shared" si="4"/>
        <v>-8.7589521235265089E-2</v>
      </c>
      <c r="T24" s="228" t="b">
        <v>1</v>
      </c>
      <c r="U24" s="228">
        <v>39</v>
      </c>
      <c r="V24" s="228" t="str">
        <f t="shared" si="5"/>
        <v>39종합</v>
      </c>
      <c r="W24" s="228" t="s">
        <v>1422</v>
      </c>
      <c r="X24" s="228" t="str">
        <f t="shared" si="6"/>
        <v>제주</v>
      </c>
      <c r="Y24" s="228"/>
    </row>
    <row r="25" spans="2:25" ht="15.95" customHeight="1">
      <c r="B25" s="244">
        <f t="shared" si="8"/>
        <v>5.2610183466583749E-3</v>
      </c>
      <c r="C25" s="245"/>
      <c r="D25" s="246"/>
      <c r="E25" s="227"/>
      <c r="F25" s="227"/>
      <c r="G25" s="227"/>
      <c r="H25" s="227"/>
      <c r="I25" s="227"/>
      <c r="P25" s="233" t="s">
        <v>815</v>
      </c>
      <c r="Q25" s="1350" t="s">
        <v>1908</v>
      </c>
      <c r="R25" s="1350"/>
      <c r="Y25" s="228"/>
    </row>
    <row r="26" spans="2:25" ht="15.95" customHeight="1">
      <c r="B26" s="244">
        <f t="shared" si="8"/>
        <v>-0.41434301012589492</v>
      </c>
      <c r="C26" s="245"/>
      <c r="D26" s="246"/>
      <c r="E26" s="227"/>
      <c r="F26" s="227"/>
      <c r="G26" s="227"/>
      <c r="H26" s="227"/>
      <c r="I26" s="227"/>
      <c r="P26" s="233" t="s">
        <v>816</v>
      </c>
      <c r="Q26" s="247">
        <f>IF(T26=TRUE,INDEX(전세지수!$1:$621,MATCH(V26,전세지수!$H:$H,0),$O$1+9-$C$12),"")</f>
        <v>102.27695415273081</v>
      </c>
      <c r="R26" s="247">
        <f>IF(T26=TRUE,INDEX(전세지수!$1:$621,MATCH(V26,전세지수!$H:$H,0),$O$1+9-$F$12),"")</f>
        <v>102.70471468372222</v>
      </c>
      <c r="S26" s="232">
        <f t="shared" ref="S26:S29" si="9">100*(R26/Q26-1)</f>
        <v>0.41823745587166172</v>
      </c>
      <c r="T26" s="228" t="b">
        <f t="shared" ref="T26:T48" si="10">T2</f>
        <v>1</v>
      </c>
      <c r="U26" s="228">
        <v>1</v>
      </c>
      <c r="V26" s="228" t="str">
        <f>U26&amp;$H$7</f>
        <v>1종합</v>
      </c>
      <c r="W26" s="228" t="s">
        <v>267</v>
      </c>
      <c r="Y26" s="228"/>
    </row>
    <row r="27" spans="2:25" ht="15.95" customHeight="1">
      <c r="B27" s="244">
        <f t="shared" si="8"/>
        <v>-0.10006762500766042</v>
      </c>
      <c r="C27" s="245"/>
      <c r="D27" s="246"/>
      <c r="E27" s="227"/>
      <c r="F27" s="227"/>
      <c r="G27" s="227"/>
      <c r="H27" s="227"/>
      <c r="I27" s="227"/>
      <c r="P27" s="233" t="s">
        <v>817</v>
      </c>
      <c r="Q27" s="247">
        <f>IF(T27=TRUE,INDEX(전세지수!$1:$621,MATCH(V27,전세지수!$H:$H,0),$O$1+9-$C$12),"")</f>
        <v>102.37066571041366</v>
      </c>
      <c r="R27" s="247">
        <f>IF(T27=TRUE,INDEX(전세지수!$1:$621,MATCH(V27,전세지수!$H:$H,0),$O$1+9-$F$12),"")</f>
        <v>103.05679258855385</v>
      </c>
      <c r="S27" s="232">
        <f t="shared" si="9"/>
        <v>0.67023778089037034</v>
      </c>
      <c r="T27" s="228" t="b">
        <f t="shared" si="10"/>
        <v>1</v>
      </c>
      <c r="U27" s="228">
        <v>2</v>
      </c>
      <c r="V27" s="228" t="str">
        <f t="shared" ref="V27:V29" si="11">U27&amp;$H$7</f>
        <v>2종합</v>
      </c>
      <c r="W27" s="228" t="s">
        <v>1895</v>
      </c>
      <c r="Y27" s="228"/>
    </row>
    <row r="28" spans="2:25" ht="15.95" customHeight="1">
      <c r="B28" s="244">
        <f t="shared" si="8"/>
        <v>-0.13546794173072696</v>
      </c>
      <c r="C28" s="245"/>
      <c r="D28" s="246"/>
      <c r="E28" s="227"/>
      <c r="F28" s="227"/>
      <c r="G28" s="227"/>
      <c r="H28" s="227"/>
      <c r="I28" s="227"/>
      <c r="K28" s="242"/>
      <c r="P28" s="233" t="s">
        <v>818</v>
      </c>
      <c r="Q28" s="247">
        <f>IF(T28=TRUE,INDEX(전세지수!$1:$621,MATCH(V28,전세지수!$H:$H,0),$O$1+9-$C$12),"")</f>
        <v>102.18968484312097</v>
      </c>
      <c r="R28" s="247">
        <f>IF(T28=TRUE,INDEX(전세지수!$1:$621,MATCH(V28,전세지수!$H:$H,0),$O$1+9-$F$12),"")</f>
        <v>102.37763347438305</v>
      </c>
      <c r="S28" s="232">
        <f t="shared" si="9"/>
        <v>0.18392133369489194</v>
      </c>
      <c r="T28" s="228" t="b">
        <f t="shared" si="10"/>
        <v>1</v>
      </c>
      <c r="U28" s="228">
        <v>3</v>
      </c>
      <c r="V28" s="228" t="str">
        <f t="shared" si="11"/>
        <v>3종합</v>
      </c>
      <c r="W28" s="228" t="s">
        <v>914</v>
      </c>
      <c r="Y28" s="228"/>
    </row>
    <row r="29" spans="2:25" ht="15.95" customHeight="1">
      <c r="B29" s="244">
        <f t="shared" si="8"/>
        <v>-0.25784305339121572</v>
      </c>
      <c r="C29" s="245"/>
      <c r="D29" s="246"/>
      <c r="E29" s="227"/>
      <c r="F29" s="227"/>
      <c r="G29" s="227"/>
      <c r="H29" s="227"/>
      <c r="I29" s="227"/>
      <c r="P29" s="233" t="s">
        <v>819</v>
      </c>
      <c r="Q29" s="247">
        <f>IF(T29=TRUE,INDEX(전세지수!$1:$621,MATCH(V29,전세지수!$H:$H,0),$O$1+9-$C$12),"")</f>
        <v>102.57437386251706</v>
      </c>
      <c r="R29" s="247">
        <f>IF(T29=TRUE,INDEX(전세지수!$1:$621,MATCH(V29,전세지수!$H:$H,0),$O$1+9-$F$12),"")</f>
        <v>102.91933816680199</v>
      </c>
      <c r="S29" s="232">
        <f t="shared" si="9"/>
        <v>0.33630651720799598</v>
      </c>
      <c r="T29" s="228" t="b">
        <f t="shared" si="10"/>
        <v>1</v>
      </c>
      <c r="U29" s="228">
        <v>40</v>
      </c>
      <c r="V29" s="228" t="str">
        <f t="shared" si="11"/>
        <v>40종합</v>
      </c>
      <c r="W29" s="228" t="s">
        <v>1898</v>
      </c>
      <c r="Y29" s="228"/>
    </row>
    <row r="30" spans="2:25" ht="15.95" customHeight="1">
      <c r="B30" s="244">
        <f t="shared" si="8"/>
        <v>-5.7781767754194746E-2</v>
      </c>
      <c r="C30" s="245"/>
      <c r="D30" s="246"/>
      <c r="E30" s="227"/>
      <c r="F30" s="227"/>
      <c r="G30" s="227"/>
      <c r="H30" s="227"/>
      <c r="I30" s="227"/>
      <c r="P30" s="233" t="s">
        <v>820</v>
      </c>
      <c r="Q30" s="236">
        <f>IF(T30=TRUE,INDEX(전세지수!$1:$621,MATCH(V30,전세지수!$H:$H,0),$O$1+9-$C$12),"")</f>
        <v>102.73494543355235</v>
      </c>
      <c r="R30" s="236">
        <f>IF(T30=TRUE,INDEX(전세지수!$1:$621,MATCH(V30,전세지수!$H:$H,0),$O$1+9-$F$12),"")</f>
        <v>103.00111772080523</v>
      </c>
      <c r="S30" s="232">
        <f>100*(R30/Q30-1)</f>
        <v>0.25908641517216058</v>
      </c>
      <c r="T30" s="228" t="b">
        <f t="shared" si="10"/>
        <v>1</v>
      </c>
      <c r="U30" s="228">
        <v>4</v>
      </c>
      <c r="V30" s="228" t="str">
        <f>U30&amp;$H$7</f>
        <v>4종합</v>
      </c>
      <c r="W30" s="228" t="s">
        <v>1900</v>
      </c>
      <c r="Y30" s="228"/>
    </row>
    <row r="31" spans="2:25" ht="15.95" customHeight="1">
      <c r="B31" s="244">
        <f t="shared" si="8"/>
        <v>0.62615860953849634</v>
      </c>
      <c r="C31" s="245"/>
      <c r="D31" s="246"/>
      <c r="E31" s="227"/>
      <c r="F31" s="227"/>
      <c r="G31" s="227"/>
      <c r="H31" s="227"/>
      <c r="I31" s="227"/>
      <c r="P31" s="233" t="s">
        <v>821</v>
      </c>
      <c r="Q31" s="236">
        <f>IF(T31=TRUE,INDEX(전세지수!$1:$621,MATCH(V31,전세지수!$H:$H,0),$O$1+9-$C$12),"")</f>
        <v>101.95958970228338</v>
      </c>
      <c r="R31" s="236">
        <f>IF(T31=TRUE,INDEX(전세지수!$1:$621,MATCH(V31,전세지수!$H:$H,0),$O$1+9-$F$12),"")</f>
        <v>102.29827046250541</v>
      </c>
      <c r="S31" s="232">
        <f t="shared" ref="S31:S45" si="12">100*(R31/Q31-1)</f>
        <v>0.33217156052800512</v>
      </c>
      <c r="T31" s="228" t="b">
        <f t="shared" si="10"/>
        <v>1</v>
      </c>
      <c r="U31" s="228">
        <v>41</v>
      </c>
      <c r="V31" s="228" t="str">
        <f t="shared" ref="V31:V48" si="13">U31&amp;$H$7</f>
        <v>41종합</v>
      </c>
      <c r="W31" s="228" t="s">
        <v>1902</v>
      </c>
      <c r="Y31" s="228"/>
    </row>
    <row r="32" spans="2:25" ht="15.95" customHeight="1">
      <c r="B32" s="244">
        <f t="shared" si="8"/>
        <v>-0.16230379401781514</v>
      </c>
      <c r="C32" s="245"/>
      <c r="D32" s="246"/>
      <c r="E32" s="227"/>
      <c r="F32" s="227"/>
      <c r="G32" s="227"/>
      <c r="H32" s="227"/>
      <c r="I32" s="227"/>
      <c r="K32" s="242"/>
      <c r="P32" s="233" t="s">
        <v>822</v>
      </c>
      <c r="Q32" s="236">
        <f>IF(T32=TRUE,INDEX(전세지수!$1:$621,MATCH(V32,전세지수!$H:$H,0),$O$1+9-$C$12),"")</f>
        <v>101.77843515766997</v>
      </c>
      <c r="R32" s="236">
        <f>IF(T32=TRUE,INDEX(전세지수!$1:$621,MATCH(V32,전세지수!$H:$H,0),$O$1+9-$F$12),"")</f>
        <v>101.91129423988072</v>
      </c>
      <c r="S32" s="232">
        <f t="shared" si="12"/>
        <v>0.1305375564135236</v>
      </c>
      <c r="T32" s="228" t="b">
        <f t="shared" si="10"/>
        <v>1</v>
      </c>
      <c r="U32" s="228">
        <v>5</v>
      </c>
      <c r="V32" s="228" t="str">
        <f t="shared" si="13"/>
        <v>5종합</v>
      </c>
      <c r="W32" s="228" t="s">
        <v>1904</v>
      </c>
      <c r="Y32" s="228"/>
    </row>
    <row r="33" spans="1:25" ht="15.95" customHeight="1">
      <c r="B33" s="244">
        <f t="shared" si="8"/>
        <v>-0.23437699170084647</v>
      </c>
      <c r="C33" s="245"/>
      <c r="D33" s="246"/>
      <c r="E33" s="227"/>
      <c r="F33" s="227"/>
      <c r="G33" s="227"/>
      <c r="H33" s="227"/>
      <c r="I33" s="227"/>
      <c r="Q33" s="236">
        <f>IF(T33=TRUE,INDEX(전세지수!$1:$621,MATCH(V33,전세지수!$H:$H,0),$O$1+9-$C$12),"")</f>
        <v>102.69691266584005</v>
      </c>
      <c r="R33" s="236">
        <f>IF(T33=TRUE,INDEX(전세지수!$1:$621,MATCH(V33,전세지수!$H:$H,0),$O$1+9-$F$12),"")</f>
        <v>103.51144052314882</v>
      </c>
      <c r="S33" s="232">
        <f t="shared" si="12"/>
        <v>0.79313762815744759</v>
      </c>
      <c r="T33" s="228" t="b">
        <f t="shared" si="10"/>
        <v>1</v>
      </c>
      <c r="U33" s="228">
        <v>6</v>
      </c>
      <c r="V33" s="228" t="str">
        <f t="shared" si="13"/>
        <v>6종합</v>
      </c>
      <c r="W33" s="228" t="s">
        <v>1412</v>
      </c>
      <c r="Y33" s="228"/>
    </row>
    <row r="34" spans="1:25" ht="15.95" customHeight="1">
      <c r="B34" s="244">
        <f t="shared" si="8"/>
        <v>-7.0903217283857511E-2</v>
      </c>
      <c r="C34" s="245"/>
      <c r="D34" s="246"/>
      <c r="E34" s="227"/>
      <c r="F34" s="227"/>
      <c r="G34" s="227"/>
      <c r="H34" s="227"/>
      <c r="I34" s="227"/>
      <c r="Q34" s="236">
        <f>IF(T34=TRUE,INDEX(전세지수!$1:$621,MATCH(V34,전세지수!$H:$H,0),$O$1+9-$C$12),"")</f>
        <v>100.57267126702661</v>
      </c>
      <c r="R34" s="236">
        <f>IF(T34=TRUE,INDEX(전세지수!$1:$621,MATCH(V34,전세지수!$H:$H,0),$O$1+9-$F$12),"")</f>
        <v>100.58347893349193</v>
      </c>
      <c r="S34" s="232">
        <f t="shared" si="12"/>
        <v>1.0746126486615992E-2</v>
      </c>
      <c r="T34" s="228" t="b">
        <f t="shared" si="10"/>
        <v>1</v>
      </c>
      <c r="U34" s="228">
        <v>23</v>
      </c>
      <c r="V34" s="228" t="str">
        <f t="shared" si="13"/>
        <v>23종합</v>
      </c>
      <c r="W34" s="228" t="s">
        <v>1413</v>
      </c>
      <c r="Y34" s="228"/>
    </row>
    <row r="35" spans="1:25" ht="15.95" customHeight="1">
      <c r="B35" s="244">
        <f t="shared" si="8"/>
        <v>5.1300652926822288E-2</v>
      </c>
      <c r="C35" s="245"/>
      <c r="D35" s="246"/>
      <c r="E35" s="227"/>
      <c r="F35" s="227"/>
      <c r="G35" s="227"/>
      <c r="H35" s="227"/>
      <c r="I35" s="227"/>
      <c r="Q35" s="236">
        <f>IF(T35=TRUE,INDEX(전세지수!$1:$621,MATCH(V35,전세지수!$H:$H,0),$O$1+9-$C$12),"")</f>
        <v>102.07190207908678</v>
      </c>
      <c r="R35" s="236">
        <f>IF(T35=TRUE,INDEX(전세지수!$1:$621,MATCH(V35,전세지수!$H:$H,0),$O$1+9-$F$12),"")</f>
        <v>102.6630199274522</v>
      </c>
      <c r="S35" s="232">
        <f t="shared" si="12"/>
        <v>0.57911906834793303</v>
      </c>
      <c r="T35" s="228" t="b">
        <f t="shared" si="10"/>
        <v>1</v>
      </c>
      <c r="U35" s="228">
        <v>22</v>
      </c>
      <c r="V35" s="228" t="str">
        <f t="shared" si="13"/>
        <v>22종합</v>
      </c>
      <c r="W35" s="228" t="s">
        <v>1961</v>
      </c>
      <c r="Y35" s="228"/>
    </row>
    <row r="36" spans="1:25" ht="15.95" customHeight="1">
      <c r="B36" s="244">
        <f t="shared" si="8"/>
        <v>5.5982469651327804E-2</v>
      </c>
      <c r="C36" s="245"/>
      <c r="D36" s="246"/>
      <c r="E36" s="227"/>
      <c r="F36" s="227"/>
      <c r="G36" s="227"/>
      <c r="H36" s="227"/>
      <c r="I36" s="227"/>
      <c r="K36" s="242"/>
      <c r="Q36" s="236">
        <f>IF(T36=TRUE,INDEX(전세지수!$1:$621,MATCH(V36,전세지수!$H:$H,0),$O$1+9-$C$12),"")</f>
        <v>103.78487198381525</v>
      </c>
      <c r="R36" s="236">
        <f>IF(T36=TRUE,INDEX(전세지수!$1:$621,MATCH(V36,전세지수!$H:$H,0),$O$1+9-$F$12),"")</f>
        <v>104.24935316662298</v>
      </c>
      <c r="S36" s="232">
        <f t="shared" si="12"/>
        <v>0.44754228042036548</v>
      </c>
      <c r="T36" s="228" t="b">
        <f t="shared" si="10"/>
        <v>1</v>
      </c>
      <c r="U36" s="228">
        <v>27</v>
      </c>
      <c r="V36" s="228" t="str">
        <f t="shared" si="13"/>
        <v>27종합</v>
      </c>
      <c r="W36" s="228" t="s">
        <v>1963</v>
      </c>
      <c r="Y36" s="228"/>
    </row>
    <row r="37" spans="1:25" ht="15.95" customHeight="1">
      <c r="B37" s="244">
        <f t="shared" si="8"/>
        <v>-8.7633310276746812E-2</v>
      </c>
      <c r="C37" s="245"/>
      <c r="D37" s="246"/>
      <c r="E37" s="227"/>
      <c r="F37" s="227"/>
      <c r="G37" s="227"/>
      <c r="H37" s="227"/>
      <c r="I37" s="227"/>
      <c r="Q37" s="236">
        <f>IF(T37=TRUE,INDEX(전세지수!$1:$621,MATCH(V37,전세지수!$H:$H,0),$O$1+9-$C$12),"")</f>
        <v>101.57729534158975</v>
      </c>
      <c r="R37" s="236">
        <f>IF(T37=TRUE,INDEX(전세지수!$1:$621,MATCH(V37,전세지수!$H:$H,0),$O$1+9-$F$12),"")</f>
        <v>101.63543337530292</v>
      </c>
      <c r="S37" s="232">
        <f t="shared" si="12"/>
        <v>5.7235264551658283E-2</v>
      </c>
      <c r="T37" s="228" t="b">
        <f t="shared" si="10"/>
        <v>1</v>
      </c>
      <c r="U37" s="228">
        <v>28</v>
      </c>
      <c r="V37" s="228" t="str">
        <f t="shared" si="13"/>
        <v>28종합</v>
      </c>
      <c r="W37" s="228" t="s">
        <v>1414</v>
      </c>
      <c r="Y37" s="228"/>
    </row>
    <row r="38" spans="1:25" ht="15.95" customHeight="1">
      <c r="B38" s="248">
        <f t="shared" si="8"/>
        <v>-0.22200591973289274</v>
      </c>
      <c r="C38" s="249"/>
      <c r="D38" s="246"/>
      <c r="E38" s="227"/>
      <c r="F38" s="227"/>
      <c r="G38" s="227"/>
      <c r="H38" s="227"/>
      <c r="I38" s="227"/>
      <c r="Q38" s="236">
        <f>IF(T38=TRUE,INDEX(전세지수!$1:$621,MATCH(V38,전세지수!$H:$H,0),$O$1+9-$C$12),"")</f>
        <v>106.98776011242113</v>
      </c>
      <c r="R38" s="236">
        <f>IF(T38=TRUE,INDEX(전세지수!$1:$621,MATCH(V38,전세지수!$H:$H,0),$O$1+9-$F$12),"")</f>
        <v>107.79011312089291</v>
      </c>
      <c r="S38" s="232">
        <f t="shared" si="12"/>
        <v>0.74994841244333532</v>
      </c>
      <c r="T38" s="228" t="b">
        <f t="shared" si="10"/>
        <v>1</v>
      </c>
      <c r="U38" s="228">
        <v>29</v>
      </c>
      <c r="V38" s="228" t="str">
        <f t="shared" si="13"/>
        <v>29종합</v>
      </c>
      <c r="W38" s="228" t="s">
        <v>1960</v>
      </c>
      <c r="Y38" s="228"/>
    </row>
    <row r="39" spans="1:25" ht="15.95" customHeight="1">
      <c r="A39" s="250"/>
      <c r="B39" s="251">
        <f t="shared" si="8"/>
        <v>0.26920478646672574</v>
      </c>
      <c r="C39" s="252"/>
      <c r="D39" s="227"/>
      <c r="E39" s="227"/>
      <c r="F39" s="227"/>
      <c r="G39" s="227"/>
      <c r="H39" s="227"/>
      <c r="I39" s="227"/>
      <c r="Q39" s="236">
        <f>IF(T39=TRUE,INDEX(전세지수!$1:$621,MATCH(V39,전세지수!$H:$H,0),$O$1+9-$C$12),"")</f>
        <v>101.55044485091287</v>
      </c>
      <c r="R39" s="236">
        <f>IF(T39=TRUE,INDEX(전세지수!$1:$621,MATCH(V39,전세지수!$H:$H,0),$O$1+9-$F$12),"")</f>
        <v>101.64600790025644</v>
      </c>
      <c r="S39" s="232">
        <f t="shared" si="12"/>
        <v>9.410401843523708E-2</v>
      </c>
      <c r="T39" s="228" t="b">
        <f t="shared" si="10"/>
        <v>1</v>
      </c>
      <c r="U39" s="228">
        <v>30</v>
      </c>
      <c r="V39" s="228" t="str">
        <f t="shared" si="13"/>
        <v>30종합</v>
      </c>
      <c r="W39" s="228" t="s">
        <v>1964</v>
      </c>
    </row>
    <row r="40" spans="1:25" ht="15.95" customHeight="1">
      <c r="A40" s="250"/>
      <c r="B40" s="251">
        <f t="shared" si="8"/>
        <v>-6.5862924493642616E-2</v>
      </c>
      <c r="C40" s="252"/>
      <c r="D40" s="227"/>
      <c r="E40" s="227"/>
      <c r="F40" s="227"/>
      <c r="G40" s="227"/>
      <c r="H40" s="227"/>
      <c r="I40" s="227"/>
      <c r="K40" s="242"/>
      <c r="Q40" s="236">
        <f>IF(T40=TRUE,INDEX(전세지수!$1:$621,MATCH(V40,전세지수!$H:$H,0),$O$1+9-$C$12),"")</f>
        <v>102.20002359999789</v>
      </c>
      <c r="R40" s="236">
        <f>IF(T40=TRUE,INDEX(전세지수!$1:$621,MATCH(V40,전세지수!$H:$H,0),$O$1+9-$F$12),"")</f>
        <v>102.81307967435451</v>
      </c>
      <c r="S40" s="232">
        <f t="shared" si="12"/>
        <v>0.59985903404100593</v>
      </c>
      <c r="T40" s="228" t="b">
        <f t="shared" si="10"/>
        <v>1</v>
      </c>
      <c r="U40" s="228">
        <v>14</v>
      </c>
      <c r="V40" s="228" t="str">
        <f t="shared" si="13"/>
        <v>14종합</v>
      </c>
      <c r="W40" s="228" t="s">
        <v>1965</v>
      </c>
    </row>
    <row r="41" spans="1:25" ht="15.95" customHeight="1">
      <c r="A41" s="250"/>
      <c r="B41" s="251">
        <f t="shared" si="8"/>
        <v>-8.7589521235265089E-2</v>
      </c>
      <c r="C41" s="253"/>
      <c r="Q41" s="236">
        <f>IF(T41=TRUE,INDEX(전세지수!$1:$621,MATCH(V41,전세지수!$H:$H,0),$O$1+9-$C$12),"")</f>
        <v>100.68457670838629</v>
      </c>
      <c r="R41" s="236">
        <f>IF(T41=TRUE,INDEX(전세지수!$1:$621,MATCH(V41,전세지수!$H:$H,0),$O$1+9-$F$12),"")</f>
        <v>100.73802861959788</v>
      </c>
      <c r="S41" s="232">
        <f t="shared" si="12"/>
        <v>5.3088479843754754E-2</v>
      </c>
      <c r="T41" s="228" t="b">
        <f t="shared" si="10"/>
        <v>1</v>
      </c>
      <c r="U41" s="228">
        <v>32</v>
      </c>
      <c r="V41" s="228" t="str">
        <f t="shared" si="13"/>
        <v>32종합</v>
      </c>
      <c r="W41" s="228" t="s">
        <v>1415</v>
      </c>
    </row>
    <row r="42" spans="1:25">
      <c r="Q42" s="236">
        <f>IF(T42=TRUE,INDEX(전세지수!$1:$621,MATCH(V42,전세지수!$H:$H,0),$O$1+9-$C$12),"")</f>
        <v>101.45037345291547</v>
      </c>
      <c r="R42" s="236">
        <f>IF(T42=TRUE,INDEX(전세지수!$1:$621,MATCH(V42,전세지수!$H:$H,0),$O$1+9-$F$12),"")</f>
        <v>101.62771133656943</v>
      </c>
      <c r="S42" s="232">
        <f t="shared" si="12"/>
        <v>0.1748025932465147</v>
      </c>
      <c r="T42" s="228" t="b">
        <f t="shared" si="10"/>
        <v>1</v>
      </c>
      <c r="U42" s="228">
        <v>33</v>
      </c>
      <c r="V42" s="228" t="str">
        <f t="shared" si="13"/>
        <v>33종합</v>
      </c>
      <c r="W42" s="228" t="s">
        <v>1416</v>
      </c>
    </row>
    <row r="43" spans="1:25">
      <c r="Q43" s="236">
        <f>IF(T43=TRUE,INDEX(전세지수!$1:$621,MATCH(V43,전세지수!$H:$H,0),$O$1+9-$C$12),"")</f>
        <v>102.51445915576474</v>
      </c>
      <c r="R43" s="236">
        <f>IF(T43=TRUE,INDEX(전세지수!$1:$621,MATCH(V43,전세지수!$H:$H,0),$O$1+9-$F$12),"")</f>
        <v>102.6933324818587</v>
      </c>
      <c r="S43" s="232">
        <f t="shared" si="12"/>
        <v>0.17448594819406971</v>
      </c>
      <c r="T43" s="228" t="b">
        <f t="shared" si="10"/>
        <v>1</v>
      </c>
      <c r="U43" s="228">
        <v>34</v>
      </c>
      <c r="V43" s="228" t="str">
        <f t="shared" si="13"/>
        <v>34종합</v>
      </c>
      <c r="W43" s="228" t="s">
        <v>1417</v>
      </c>
    </row>
    <row r="44" spans="1:25">
      <c r="K44" s="242"/>
      <c r="Q44" s="236">
        <f>IF(T44=TRUE,INDEX(전세지수!$1:$621,MATCH(V44,전세지수!$H:$H,0),$O$1+9-$C$12),"")</f>
        <v>99.957908090582862</v>
      </c>
      <c r="R44" s="236">
        <f>IF(T44=TRUE,INDEX(전세지수!$1:$621,MATCH(V44,전세지수!$H:$H,0),$O$1+9-$F$12),"")</f>
        <v>100.07268846501303</v>
      </c>
      <c r="S44" s="232">
        <f t="shared" si="12"/>
        <v>0.11482870802592693</v>
      </c>
      <c r="T44" s="228" t="b">
        <f t="shared" si="10"/>
        <v>1</v>
      </c>
      <c r="U44" s="228">
        <v>35</v>
      </c>
      <c r="V44" s="228" t="str">
        <f t="shared" si="13"/>
        <v>35종합</v>
      </c>
      <c r="W44" s="228" t="s">
        <v>1418</v>
      </c>
    </row>
    <row r="45" spans="1:25">
      <c r="Q45" s="236">
        <f>IF(T45=TRUE,INDEX(전세지수!$1:$621,MATCH(V45,전세지수!$H:$H,0),$O$1+9-$C$12),"")</f>
        <v>100.16062929234195</v>
      </c>
      <c r="R45" s="236">
        <f>IF(T45=TRUE,INDEX(전세지수!$1:$621,MATCH(V45,전세지수!$H:$H,0),$O$1+9-$F$12),"")</f>
        <v>100.04396431135171</v>
      </c>
      <c r="S45" s="232">
        <f t="shared" si="12"/>
        <v>-0.11647788339040899</v>
      </c>
      <c r="T45" s="228" t="b">
        <f t="shared" si="10"/>
        <v>1</v>
      </c>
      <c r="U45" s="228">
        <v>36</v>
      </c>
      <c r="V45" s="228" t="str">
        <f t="shared" si="13"/>
        <v>36종합</v>
      </c>
      <c r="W45" s="228" t="s">
        <v>1419</v>
      </c>
    </row>
    <row r="46" spans="1:25">
      <c r="Q46" s="236">
        <f>IF(T46=TRUE,INDEX(전세지수!$1:$621,MATCH(V46,전세지수!$H:$H,0),$O$1+9-$C$12),"")</f>
        <v>103.48940870910739</v>
      </c>
      <c r="R46" s="236">
        <f>IF(T46=TRUE,INDEX(전세지수!$1:$621,MATCH(V46,전세지수!$H:$H,0),$O$1+9-$F$12),"")</f>
        <v>103.81860262281842</v>
      </c>
      <c r="S46" s="232">
        <f t="shared" ref="S46:S48" si="14">100*(R46/Q46-1)</f>
        <v>0.31809430338551881</v>
      </c>
      <c r="T46" s="228" t="b">
        <f>T22</f>
        <v>1</v>
      </c>
      <c r="U46" s="228">
        <v>37</v>
      </c>
      <c r="V46" s="228" t="str">
        <f t="shared" si="13"/>
        <v>37종합</v>
      </c>
      <c r="W46" s="228" t="s">
        <v>918</v>
      </c>
    </row>
    <row r="47" spans="1:25">
      <c r="Q47" s="236">
        <f>IF(T47=TRUE,INDEX(전세지수!$1:$621,MATCH(V47,전세지수!$H:$H,0),$O$1+9-$C$12),"")</f>
        <v>102.69770755906661</v>
      </c>
      <c r="R47" s="236">
        <f>IF(T47=TRUE,INDEX(전세지수!$1:$621,MATCH(V47,전세지수!$H:$H,0),$O$1+9-$F$12),"")</f>
        <v>102.79877327544611</v>
      </c>
      <c r="S47" s="232">
        <f t="shared" si="14"/>
        <v>9.8410878666754797E-2</v>
      </c>
      <c r="T47" s="228" t="b">
        <f t="shared" si="10"/>
        <v>1</v>
      </c>
      <c r="U47" s="228">
        <v>38</v>
      </c>
      <c r="V47" s="228" t="str">
        <f t="shared" si="13"/>
        <v>38종합</v>
      </c>
      <c r="W47" s="228" t="s">
        <v>1421</v>
      </c>
    </row>
    <row r="48" spans="1:25">
      <c r="K48" s="242"/>
      <c r="Q48" s="236">
        <f>IF(T48=TRUE,INDEX(전세지수!$1:$621,MATCH(V48,전세지수!$H:$H,0),$O$1+9-$C$12),"")</f>
        <v>100.21021032221773</v>
      </c>
      <c r="R48" s="236">
        <f>IF(T48=TRUE,INDEX(전세지수!$1:$621,MATCH(V48,전세지수!$H:$H,0),$O$1+9-$F$12),"")</f>
        <v>100.2241859878667</v>
      </c>
      <c r="S48" s="232">
        <f t="shared" si="14"/>
        <v>1.394634898383984E-2</v>
      </c>
      <c r="T48" s="228" t="b">
        <f t="shared" si="10"/>
        <v>1</v>
      </c>
      <c r="U48" s="228">
        <v>39</v>
      </c>
      <c r="V48" s="228" t="str">
        <f t="shared" si="13"/>
        <v>39종합</v>
      </c>
      <c r="W48" s="228" t="s">
        <v>1422</v>
      </c>
    </row>
    <row r="52" spans="11:11">
      <c r="K52" s="242"/>
    </row>
    <row r="56" spans="11:11">
      <c r="K56" s="242"/>
    </row>
  </sheetData>
  <mergeCells count="4">
    <mergeCell ref="Q1:R1"/>
    <mergeCell ref="Q25:R25"/>
    <mergeCell ref="C10:D11"/>
    <mergeCell ref="G10:H11"/>
  </mergeCells>
  <phoneticPr fontId="16" type="noConversion"/>
  <pageMargins left="0.7" right="0.7" top="0.75" bottom="0.75" header="0.3" footer="0.3"/>
  <pageSetup paperSize="9" orientation="portrait" r:id="rId1"/>
  <ignoredErrors>
    <ignoredError sqref="N2:N24 W2:X24 P9:P45 U23:V24 H7 Q23:S24 Q25:V48 O1:O38 Q1:V22" unlockedFormula="1"/>
  </ignoredErrors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2"/>
  <dimension ref="A1:AK343"/>
  <sheetViews>
    <sheetView showGridLines="0" view="pageLayout" zoomScaleSheetLayoutView="100" workbookViewId="0">
      <selection activeCell="F35" sqref="F35"/>
    </sheetView>
  </sheetViews>
  <sheetFormatPr defaultColWidth="9.140625" defaultRowHeight="12.75"/>
  <cols>
    <col min="1" max="1" width="2.140625" style="297" customWidth="1"/>
    <col min="2" max="3" width="2" style="297" customWidth="1"/>
    <col min="4" max="4" width="19.5703125" style="297" customWidth="1"/>
    <col min="5" max="5" width="7.7109375" style="364" hidden="1" customWidth="1"/>
    <col min="6" max="6" width="6.7109375" style="325" customWidth="1"/>
    <col min="7" max="7" width="6.7109375" style="329" customWidth="1"/>
    <col min="8" max="9" width="6.7109375" style="329" hidden="1" customWidth="1"/>
    <col min="10" max="12" width="6.7109375" style="365" customWidth="1"/>
    <col min="13" max="14" width="6.7109375" style="329" customWidth="1"/>
    <col min="15" max="16" width="6.7109375" style="329" hidden="1" customWidth="1"/>
    <col min="17" max="19" width="6.7109375" style="366" customWidth="1"/>
    <col min="20" max="20" width="6.7109375" style="325" customWidth="1"/>
    <col min="21" max="21" width="6.7109375" style="329" customWidth="1"/>
    <col min="22" max="23" width="6.7109375" style="329" hidden="1" customWidth="1"/>
    <col min="24" max="26" width="6.7109375" style="366" customWidth="1"/>
    <col min="27" max="28" width="6.7109375" style="329" customWidth="1"/>
    <col min="29" max="30" width="6.7109375" style="329" hidden="1" customWidth="1"/>
    <col min="31" max="33" width="6.7109375" style="366" customWidth="1"/>
    <col min="34" max="34" width="19.85546875" style="297" customWidth="1"/>
    <col min="35" max="36" width="2" style="297" customWidth="1"/>
    <col min="37" max="37" width="2" style="329" customWidth="1"/>
    <col min="38" max="16384" width="9.140625" style="297"/>
  </cols>
  <sheetData>
    <row r="1" spans="1:37" ht="16.5" customHeight="1">
      <c r="A1" s="1450" t="s">
        <v>1773</v>
      </c>
      <c r="B1" s="1450"/>
      <c r="C1" s="1450"/>
      <c r="D1" s="1450"/>
      <c r="E1" s="1450"/>
      <c r="F1" s="1450"/>
      <c r="G1" s="1450"/>
      <c r="H1" s="1450"/>
      <c r="I1" s="1450"/>
      <c r="J1" s="1450"/>
      <c r="K1" s="1450"/>
      <c r="L1" s="1450"/>
      <c r="M1" s="1450"/>
      <c r="N1" s="1450"/>
      <c r="O1" s="1450"/>
      <c r="P1" s="1450"/>
      <c r="Q1" s="1450"/>
      <c r="R1" s="1450"/>
      <c r="S1" s="1450"/>
      <c r="T1" s="1429" t="s">
        <v>1773</v>
      </c>
      <c r="U1" s="1429"/>
      <c r="V1" s="1429"/>
      <c r="W1" s="1429"/>
      <c r="X1" s="1429"/>
      <c r="Y1" s="1429"/>
      <c r="Z1" s="1429"/>
      <c r="AA1" s="1429"/>
      <c r="AB1" s="1429"/>
      <c r="AC1" s="1429"/>
      <c r="AD1" s="1429"/>
      <c r="AE1" s="1429"/>
      <c r="AF1" s="1429"/>
      <c r="AG1" s="1429"/>
      <c r="AH1" s="1429"/>
      <c r="AI1" s="1429"/>
      <c r="AJ1" s="1429"/>
      <c r="AK1" s="1429"/>
    </row>
    <row r="2" spans="1:37" ht="3" customHeight="1">
      <c r="A2" s="298"/>
      <c r="B2" s="299"/>
      <c r="C2" s="299"/>
      <c r="D2" s="299"/>
      <c r="E2" s="300"/>
      <c r="F2" s="301"/>
      <c r="G2" s="302"/>
      <c r="H2" s="302"/>
      <c r="I2" s="302"/>
      <c r="J2" s="303"/>
      <c r="K2" s="303"/>
      <c r="L2" s="303"/>
      <c r="M2" s="302"/>
      <c r="N2" s="302"/>
      <c r="O2" s="302"/>
      <c r="P2" s="302"/>
      <c r="Q2" s="303"/>
      <c r="R2" s="304"/>
      <c r="S2" s="304"/>
      <c r="T2" s="301"/>
      <c r="U2" s="302"/>
      <c r="V2" s="302"/>
      <c r="W2" s="302"/>
      <c r="X2" s="303"/>
      <c r="Y2" s="303"/>
      <c r="Z2" s="303"/>
      <c r="AA2" s="302"/>
      <c r="AB2" s="302"/>
      <c r="AC2" s="302"/>
      <c r="AD2" s="302"/>
      <c r="AE2" s="303"/>
      <c r="AF2" s="304"/>
      <c r="AG2" s="304"/>
      <c r="AH2" s="299"/>
      <c r="AI2" s="299"/>
      <c r="AJ2" s="299"/>
      <c r="AK2" s="305"/>
    </row>
    <row r="3" spans="1:37" ht="6.75" customHeight="1">
      <c r="A3" s="1467" t="s">
        <v>2032</v>
      </c>
      <c r="B3" s="1467"/>
      <c r="C3" s="1467"/>
      <c r="D3" s="1467"/>
      <c r="E3" s="1467"/>
      <c r="F3" s="1467"/>
      <c r="G3" s="1467"/>
      <c r="H3" s="1467"/>
      <c r="I3" s="1467"/>
      <c r="J3" s="1467"/>
      <c r="K3" s="1467"/>
      <c r="L3" s="1467"/>
      <c r="M3" s="1467"/>
      <c r="N3" s="1467"/>
      <c r="O3" s="1467"/>
      <c r="P3" s="1467"/>
      <c r="Q3" s="1467"/>
      <c r="R3" s="1467"/>
      <c r="S3" s="1467"/>
      <c r="T3" s="541"/>
      <c r="U3" s="542"/>
      <c r="V3" s="542"/>
      <c r="W3" s="542"/>
      <c r="X3" s="543"/>
      <c r="Y3" s="543"/>
      <c r="Z3" s="543"/>
      <c r="AA3" s="542"/>
      <c r="AB3" s="542"/>
      <c r="AC3" s="542"/>
      <c r="AD3" s="542"/>
      <c r="AE3" s="543"/>
      <c r="AF3" s="543"/>
      <c r="AG3" s="543"/>
      <c r="AH3" s="544"/>
      <c r="AI3" s="544"/>
      <c r="AJ3" s="544"/>
      <c r="AK3" s="545"/>
    </row>
    <row r="4" spans="1:37" s="306" customFormat="1" ht="18" customHeight="1">
      <c r="A4" s="1467"/>
      <c r="B4" s="1467"/>
      <c r="C4" s="1467"/>
      <c r="D4" s="1467"/>
      <c r="E4" s="1467"/>
      <c r="F4" s="1467"/>
      <c r="G4" s="1467"/>
      <c r="H4" s="1467"/>
      <c r="I4" s="1467"/>
      <c r="J4" s="1467"/>
      <c r="K4" s="1467"/>
      <c r="L4" s="1467"/>
      <c r="M4" s="1467"/>
      <c r="N4" s="1467"/>
      <c r="O4" s="1467"/>
      <c r="P4" s="1467"/>
      <c r="Q4" s="1467"/>
      <c r="R4" s="1467"/>
      <c r="S4" s="1467"/>
      <c r="T4" s="546"/>
      <c r="U4" s="547"/>
      <c r="V4" s="547"/>
      <c r="W4" s="547"/>
      <c r="X4" s="548"/>
      <c r="Y4" s="548"/>
      <c r="Z4" s="548"/>
      <c r="AA4" s="549"/>
      <c r="AB4" s="547"/>
      <c r="AC4" s="549"/>
      <c r="AD4" s="549"/>
      <c r="AE4" s="550"/>
      <c r="AF4" s="550"/>
      <c r="AG4" s="550"/>
      <c r="AH4" s="551"/>
      <c r="AI4" s="551"/>
      <c r="AJ4" s="551"/>
      <c r="AK4" s="547"/>
    </row>
    <row r="5" spans="1:37" s="307" customFormat="1" ht="15.95" customHeight="1" thickBot="1">
      <c r="A5" s="552"/>
      <c r="B5" s="553" t="s">
        <v>255</v>
      </c>
      <c r="C5" s="1356" t="s">
        <v>1856</v>
      </c>
      <c r="D5" s="1356"/>
      <c r="E5" s="1356"/>
      <c r="F5" s="1356"/>
      <c r="G5" s="1356"/>
      <c r="H5" s="1356"/>
      <c r="I5" s="1356"/>
      <c r="J5" s="554"/>
      <c r="K5" s="554"/>
      <c r="L5" s="554"/>
      <c r="M5" s="555"/>
      <c r="N5" s="555"/>
      <c r="O5" s="555"/>
      <c r="P5" s="555"/>
      <c r="Q5" s="554"/>
      <c r="R5" s="554"/>
      <c r="S5" s="554"/>
      <c r="T5" s="1356" t="s">
        <v>1857</v>
      </c>
      <c r="U5" s="1356"/>
      <c r="V5" s="1356"/>
      <c r="W5" s="1356"/>
      <c r="X5" s="1356"/>
      <c r="Y5" s="1356"/>
      <c r="Z5" s="1356"/>
      <c r="AA5" s="1356"/>
      <c r="AB5" s="555"/>
      <c r="AC5" s="555"/>
      <c r="AD5" s="555"/>
      <c r="AE5" s="1449"/>
      <c r="AF5" s="1449"/>
      <c r="AG5" s="1449"/>
      <c r="AH5" s="1449"/>
      <c r="AI5" s="1449"/>
      <c r="AJ5" s="553"/>
      <c r="AK5" s="555"/>
    </row>
    <row r="6" spans="1:37" s="308" customFormat="1" ht="12.75" customHeight="1">
      <c r="A6" s="1463" t="s">
        <v>166</v>
      </c>
      <c r="B6" s="1463"/>
      <c r="C6" s="1463"/>
      <c r="D6" s="1463"/>
      <c r="E6" s="556"/>
      <c r="F6" s="557"/>
      <c r="G6" s="1468" t="s">
        <v>261</v>
      </c>
      <c r="H6" s="1469"/>
      <c r="I6" s="1469"/>
      <c r="J6" s="1469"/>
      <c r="K6" s="1469"/>
      <c r="L6" s="558"/>
      <c r="M6" s="557"/>
      <c r="N6" s="1468" t="s">
        <v>262</v>
      </c>
      <c r="O6" s="1469"/>
      <c r="P6" s="1469"/>
      <c r="Q6" s="1469"/>
      <c r="R6" s="1469"/>
      <c r="S6" s="559"/>
      <c r="T6" s="560"/>
      <c r="U6" s="1468" t="s">
        <v>261</v>
      </c>
      <c r="V6" s="1469"/>
      <c r="W6" s="1469"/>
      <c r="X6" s="1469"/>
      <c r="Y6" s="1469"/>
      <c r="Z6" s="559"/>
      <c r="AA6" s="561"/>
      <c r="AB6" s="1468" t="s">
        <v>262</v>
      </c>
      <c r="AC6" s="1469"/>
      <c r="AD6" s="1469"/>
      <c r="AE6" s="1469"/>
      <c r="AF6" s="1469"/>
      <c r="AG6" s="562"/>
      <c r="AH6" s="563" t="s">
        <v>167</v>
      </c>
      <c r="AI6" s="564"/>
      <c r="AJ6" s="564"/>
      <c r="AK6" s="564"/>
    </row>
    <row r="7" spans="1:37" s="308" customFormat="1" ht="9" customHeight="1">
      <c r="A7" s="565"/>
      <c r="B7" s="1464" t="s">
        <v>168</v>
      </c>
      <c r="C7" s="1464"/>
      <c r="D7" s="1464"/>
      <c r="E7" s="566"/>
      <c r="F7" s="567"/>
      <c r="G7" s="1461" t="s">
        <v>1990</v>
      </c>
      <c r="H7" s="1462"/>
      <c r="I7" s="1462"/>
      <c r="J7" s="1462"/>
      <c r="K7" s="1462"/>
      <c r="L7" s="568"/>
      <c r="M7" s="567"/>
      <c r="N7" s="1461" t="s">
        <v>1991</v>
      </c>
      <c r="O7" s="1462"/>
      <c r="P7" s="1462"/>
      <c r="Q7" s="1462"/>
      <c r="R7" s="1462"/>
      <c r="S7" s="569"/>
      <c r="T7" s="570"/>
      <c r="U7" s="1462" t="s">
        <v>1990</v>
      </c>
      <c r="V7" s="1462"/>
      <c r="W7" s="1462"/>
      <c r="X7" s="1462"/>
      <c r="Y7" s="1462"/>
      <c r="Z7" s="571"/>
      <c r="AA7" s="572"/>
      <c r="AB7" s="1462" t="s">
        <v>1991</v>
      </c>
      <c r="AC7" s="1462"/>
      <c r="AD7" s="1462"/>
      <c r="AE7" s="1462"/>
      <c r="AF7" s="1462"/>
      <c r="AG7" s="573"/>
      <c r="AH7" s="574" t="s">
        <v>169</v>
      </c>
      <c r="AI7" s="575"/>
      <c r="AJ7" s="575"/>
      <c r="AK7" s="575"/>
    </row>
    <row r="8" spans="1:37" s="308" customFormat="1" ht="11.25" customHeight="1">
      <c r="A8" s="576"/>
      <c r="B8" s="577"/>
      <c r="C8" s="577"/>
      <c r="D8" s="577"/>
      <c r="E8" s="578"/>
      <c r="F8" s="579" t="s">
        <v>193</v>
      </c>
      <c r="G8" s="580" t="s">
        <v>256</v>
      </c>
      <c r="H8" s="581" t="s">
        <v>1371</v>
      </c>
      <c r="I8" s="582" t="s">
        <v>3</v>
      </c>
      <c r="J8" s="1465" t="s">
        <v>901</v>
      </c>
      <c r="K8" s="1465"/>
      <c r="L8" s="1466"/>
      <c r="M8" s="579" t="s">
        <v>193</v>
      </c>
      <c r="N8" s="580" t="s">
        <v>256</v>
      </c>
      <c r="O8" s="582" t="s">
        <v>2</v>
      </c>
      <c r="P8" s="582" t="s">
        <v>3</v>
      </c>
      <c r="Q8" s="1487" t="s">
        <v>1423</v>
      </c>
      <c r="R8" s="1487"/>
      <c r="S8" s="1487"/>
      <c r="T8" s="583" t="s">
        <v>193</v>
      </c>
      <c r="U8" s="580" t="s">
        <v>256</v>
      </c>
      <c r="V8" s="582" t="s">
        <v>2</v>
      </c>
      <c r="W8" s="582" t="s">
        <v>3</v>
      </c>
      <c r="X8" s="1487" t="s">
        <v>898</v>
      </c>
      <c r="Y8" s="1487"/>
      <c r="Z8" s="1487"/>
      <c r="AA8" s="579" t="s">
        <v>193</v>
      </c>
      <c r="AB8" s="580" t="s">
        <v>256</v>
      </c>
      <c r="AC8" s="582" t="s">
        <v>2</v>
      </c>
      <c r="AD8" s="582" t="s">
        <v>3</v>
      </c>
      <c r="AE8" s="1487" t="s">
        <v>898</v>
      </c>
      <c r="AF8" s="1487"/>
      <c r="AG8" s="1488"/>
      <c r="AH8" s="584"/>
      <c r="AI8" s="577"/>
      <c r="AJ8" s="577"/>
      <c r="AK8" s="577"/>
    </row>
    <row r="9" spans="1:37" s="308" customFormat="1" ht="9" customHeight="1">
      <c r="A9" s="585"/>
      <c r="B9" s="586"/>
      <c r="C9" s="586"/>
      <c r="D9" s="586"/>
      <c r="E9" s="587"/>
      <c r="F9" s="588" t="s">
        <v>194</v>
      </c>
      <c r="G9" s="589" t="s">
        <v>0</v>
      </c>
      <c r="H9" s="590" t="s">
        <v>4</v>
      </c>
      <c r="I9" s="590" t="s">
        <v>5</v>
      </c>
      <c r="J9" s="591"/>
      <c r="K9" s="592" t="s">
        <v>192</v>
      </c>
      <c r="L9" s="593"/>
      <c r="M9" s="588" t="s">
        <v>194</v>
      </c>
      <c r="N9" s="589" t="s">
        <v>0</v>
      </c>
      <c r="O9" s="594" t="s">
        <v>164</v>
      </c>
      <c r="P9" s="590" t="s">
        <v>5</v>
      </c>
      <c r="Q9" s="595"/>
      <c r="R9" s="596" t="s">
        <v>192</v>
      </c>
      <c r="S9" s="595"/>
      <c r="T9" s="589" t="s">
        <v>194</v>
      </c>
      <c r="U9" s="589" t="s">
        <v>0</v>
      </c>
      <c r="V9" s="590" t="s">
        <v>4</v>
      </c>
      <c r="W9" s="590" t="s">
        <v>5</v>
      </c>
      <c r="X9" s="595"/>
      <c r="Y9" s="596" t="s">
        <v>192</v>
      </c>
      <c r="Z9" s="595"/>
      <c r="AA9" s="588" t="s">
        <v>194</v>
      </c>
      <c r="AB9" s="589" t="s">
        <v>0</v>
      </c>
      <c r="AC9" s="590" t="s">
        <v>4</v>
      </c>
      <c r="AD9" s="590" t="s">
        <v>5</v>
      </c>
      <c r="AE9" s="595"/>
      <c r="AF9" s="596" t="s">
        <v>192</v>
      </c>
      <c r="AG9" s="597"/>
      <c r="AH9" s="598"/>
      <c r="AI9" s="586"/>
      <c r="AJ9" s="586"/>
      <c r="AK9" s="586"/>
    </row>
    <row r="10" spans="1:37" s="308" customFormat="1" ht="11.25" customHeight="1">
      <c r="A10" s="1481"/>
      <c r="B10" s="1481"/>
      <c r="C10" s="599"/>
      <c r="D10" s="599"/>
      <c r="E10" s="600"/>
      <c r="F10" s="601"/>
      <c r="G10" s="602" t="s">
        <v>1</v>
      </c>
      <c r="H10" s="603" t="s">
        <v>6</v>
      </c>
      <c r="I10" s="603" t="s">
        <v>7</v>
      </c>
      <c r="J10" s="1482" t="s">
        <v>257</v>
      </c>
      <c r="K10" s="1482" t="s">
        <v>258</v>
      </c>
      <c r="L10" s="604" t="s">
        <v>259</v>
      </c>
      <c r="M10" s="601"/>
      <c r="N10" s="602" t="s">
        <v>1</v>
      </c>
      <c r="O10" s="603" t="s">
        <v>6</v>
      </c>
      <c r="P10" s="603" t="s">
        <v>7</v>
      </c>
      <c r="Q10" s="1447" t="s">
        <v>257</v>
      </c>
      <c r="R10" s="1447" t="s">
        <v>258</v>
      </c>
      <c r="S10" s="605" t="s">
        <v>259</v>
      </c>
      <c r="T10" s="606"/>
      <c r="U10" s="602" t="s">
        <v>1</v>
      </c>
      <c r="V10" s="603" t="s">
        <v>6</v>
      </c>
      <c r="W10" s="603" t="s">
        <v>7</v>
      </c>
      <c r="X10" s="1447" t="s">
        <v>257</v>
      </c>
      <c r="Y10" s="1447" t="s">
        <v>258</v>
      </c>
      <c r="Z10" s="605" t="s">
        <v>259</v>
      </c>
      <c r="AA10" s="601"/>
      <c r="AB10" s="602" t="s">
        <v>1</v>
      </c>
      <c r="AC10" s="603" t="s">
        <v>6</v>
      </c>
      <c r="AD10" s="603" t="s">
        <v>7</v>
      </c>
      <c r="AE10" s="1447" t="s">
        <v>257</v>
      </c>
      <c r="AF10" s="1447" t="s">
        <v>258</v>
      </c>
      <c r="AG10" s="607" t="s">
        <v>259</v>
      </c>
      <c r="AH10" s="608"/>
      <c r="AI10" s="599"/>
      <c r="AJ10" s="599"/>
      <c r="AK10" s="599"/>
    </row>
    <row r="11" spans="1:37" s="308" customFormat="1" ht="11.25" customHeight="1">
      <c r="A11" s="1481" t="s">
        <v>8</v>
      </c>
      <c r="B11" s="1481"/>
      <c r="C11" s="599"/>
      <c r="D11" s="599"/>
      <c r="E11" s="600"/>
      <c r="F11" s="609"/>
      <c r="G11" s="610"/>
      <c r="H11" s="610"/>
      <c r="I11" s="610"/>
      <c r="J11" s="1483"/>
      <c r="K11" s="1483"/>
      <c r="L11" s="611" t="s">
        <v>260</v>
      </c>
      <c r="M11" s="609"/>
      <c r="N11" s="610"/>
      <c r="O11" s="610"/>
      <c r="P11" s="610"/>
      <c r="Q11" s="1448"/>
      <c r="R11" s="1448"/>
      <c r="S11" s="612" t="s">
        <v>260</v>
      </c>
      <c r="T11" s="613"/>
      <c r="U11" s="610"/>
      <c r="V11" s="610"/>
      <c r="W11" s="610"/>
      <c r="X11" s="1448"/>
      <c r="Y11" s="1448"/>
      <c r="Z11" s="612" t="s">
        <v>260</v>
      </c>
      <c r="AA11" s="609"/>
      <c r="AB11" s="610"/>
      <c r="AC11" s="610"/>
      <c r="AD11" s="610"/>
      <c r="AE11" s="1448"/>
      <c r="AF11" s="1448"/>
      <c r="AG11" s="614" t="s">
        <v>260</v>
      </c>
      <c r="AH11" s="608"/>
      <c r="AI11" s="599"/>
      <c r="AJ11" s="599"/>
      <c r="AK11" s="599"/>
    </row>
    <row r="12" spans="1:37" s="309" customFormat="1" ht="24.75" customHeight="1">
      <c r="A12" s="1457" t="s">
        <v>1485</v>
      </c>
      <c r="B12" s="1457"/>
      <c r="C12" s="1457"/>
      <c r="D12" s="1457"/>
      <c r="E12" s="615"/>
      <c r="F12" s="616">
        <f>요약1!B1</f>
        <v>41487</v>
      </c>
      <c r="G12" s="617">
        <f>DATE(YEAR(F12),MONTH(F12)-1,1)</f>
        <v>41456</v>
      </c>
      <c r="H12" s="618">
        <f>DATE(YEAR(F12)-1,12,1)</f>
        <v>41244</v>
      </c>
      <c r="I12" s="618">
        <f>DATE(YEAR(F12)-1,MONTH(F12),1)</f>
        <v>41122</v>
      </c>
      <c r="J12" s="619" t="s">
        <v>894</v>
      </c>
      <c r="K12" s="619" t="s">
        <v>895</v>
      </c>
      <c r="L12" s="620" t="s">
        <v>896</v>
      </c>
      <c r="M12" s="616">
        <f>F12</f>
        <v>41487</v>
      </c>
      <c r="N12" s="617">
        <f>G12</f>
        <v>41456</v>
      </c>
      <c r="O12" s="621">
        <f>H12</f>
        <v>41244</v>
      </c>
      <c r="P12" s="621">
        <f>I12</f>
        <v>41122</v>
      </c>
      <c r="Q12" s="622" t="s">
        <v>894</v>
      </c>
      <c r="R12" s="622" t="s">
        <v>1424</v>
      </c>
      <c r="S12" s="622" t="s">
        <v>896</v>
      </c>
      <c r="T12" s="623">
        <f>M12</f>
        <v>41487</v>
      </c>
      <c r="U12" s="617">
        <f>N12</f>
        <v>41456</v>
      </c>
      <c r="V12" s="624">
        <f>O12</f>
        <v>41244</v>
      </c>
      <c r="W12" s="624">
        <f>P12</f>
        <v>41122</v>
      </c>
      <c r="X12" s="622" t="s">
        <v>894</v>
      </c>
      <c r="Y12" s="622" t="s">
        <v>895</v>
      </c>
      <c r="Z12" s="625" t="s">
        <v>896</v>
      </c>
      <c r="AA12" s="616">
        <f>T12</f>
        <v>41487</v>
      </c>
      <c r="AB12" s="617">
        <f>U12</f>
        <v>41456</v>
      </c>
      <c r="AC12" s="624">
        <f>V12</f>
        <v>41244</v>
      </c>
      <c r="AD12" s="624">
        <f>W12</f>
        <v>41122</v>
      </c>
      <c r="AE12" s="622" t="s">
        <v>894</v>
      </c>
      <c r="AF12" s="622" t="s">
        <v>895</v>
      </c>
      <c r="AG12" s="625" t="s">
        <v>896</v>
      </c>
      <c r="AH12" s="1442" t="s">
        <v>170</v>
      </c>
      <c r="AI12" s="1443"/>
      <c r="AJ12" s="1443"/>
      <c r="AK12" s="1443"/>
    </row>
    <row r="13" spans="1:37" s="310" customFormat="1" ht="13.7" customHeight="1">
      <c r="A13" s="1459" t="s">
        <v>1492</v>
      </c>
      <c r="B13" s="1459"/>
      <c r="C13" s="1459"/>
      <c r="D13" s="1459"/>
      <c r="E13" s="626">
        <v>1</v>
      </c>
      <c r="F13" s="254">
        <f>INDEX(매매지수!$2:$270,MATCH('1'!$E13,매매지수!$F$2:$F$270,FALSE),MATCH('1'!F$12,매매지수!$1:$1,FALSE))</f>
        <v>99.405542728990142</v>
      </c>
      <c r="G13" s="255">
        <f>INDEX(매매지수!$2:$270,MATCH('1'!$E13,매매지수!$F$2:$F$270,FALSE),MATCH('1'!G$12,매매지수!$1:$1,FALSE))</f>
        <v>99.535499642428533</v>
      </c>
      <c r="H13" s="255">
        <f>INDEX(매매지수!$2:$270,MATCH('1'!$E13,매매지수!$F$2:$F$270,FALSE),MATCH('1'!H$12,매매지수!$1:$1,FALSE))</f>
        <v>99.78759807798653</v>
      </c>
      <c r="I13" s="255">
        <f>INDEX(매매지수!$2:$270,MATCH('1'!$E13,매매지수!$F$2:$F$270,FALSE),MATCH('1'!I$12,매매지수!$1:$1,FALSE))</f>
        <v>100.58987900142604</v>
      </c>
      <c r="J13" s="256">
        <f t="shared" ref="J13" si="0">(F13/G13-1)*100</f>
        <v>-0.13056338080911223</v>
      </c>
      <c r="K13" s="256">
        <f t="shared" ref="K13" si="1">IF(ISERR((F13/H13-1)*100)=TRUE," ",(F13/H13-1)*100)</f>
        <v>-0.38286856919614864</v>
      </c>
      <c r="L13" s="257">
        <f t="shared" ref="L13" si="2">IF(ISERR((F13/I13-1)*100)=TRUE," ",(F13/I13-1)*100)</f>
        <v>-1.1773910896334949</v>
      </c>
      <c r="M13" s="254">
        <f>INDEX(전세지수!$2:$270,MATCH('1'!$E13,전세지수!$F$2:$F$270,FALSE),MATCH('1'!M$12,전세지수!$1:$1,FALSE))</f>
        <v>102.70471468372222</v>
      </c>
      <c r="N13" s="255">
        <f>INDEX(전세지수!$2:$270,MATCH('1'!$E13,전세지수!$F$2:$F$270,FALSE),MATCH('1'!N$12,전세지수!$1:$1,FALSE))</f>
        <v>102.27695415273081</v>
      </c>
      <c r="O13" s="255">
        <f>INDEX(전세지수!$2:$270,MATCH('1'!$E13,전세지수!$F$2:$F$270,FALSE),MATCH('1'!O$12,전세지수!$1:$1,FALSE))</f>
        <v>100.20270892295669</v>
      </c>
      <c r="P13" s="255">
        <f>INDEX(전세지수!$2:$270,MATCH('1'!$E13,전세지수!$F$2:$F$270,FALSE),MATCH('1'!P$12,전세지수!$1:$1,FALSE))</f>
        <v>99.179261893817355</v>
      </c>
      <c r="Q13" s="258">
        <f t="shared" ref="Q13" si="3">(M13/N13-1)*100</f>
        <v>0.41823745587166172</v>
      </c>
      <c r="R13" s="258">
        <f t="shared" ref="R13" si="4">IF(ISERR((M13/O13-1)*100)=TRUE," ",(M13/O13-1)*100)</f>
        <v>2.4969442320059931</v>
      </c>
      <c r="S13" s="258">
        <f t="shared" ref="S13" si="5">IF(ISERR((M13/P13-1)*100)=TRUE," ",(M13/P13-1)*100)</f>
        <v>3.5546269679635811</v>
      </c>
      <c r="T13" s="259">
        <f>INDEX(매매지수!$271:$539,MATCH('1'!$E13,매매지수!$F$271:$F$539,FALSE),MATCH('1'!T$12,매매지수!$1:$1,FALSE))</f>
        <v>99.390557989049896</v>
      </c>
      <c r="U13" s="255">
        <f>INDEX(매매지수!$271:$539,MATCH('1'!$E13,매매지수!$F$271:$F$539,FALSE),MATCH('1'!U$12,매매지수!$1:$1,FALSE))</f>
        <v>99.523374417205702</v>
      </c>
      <c r="V13" s="255">
        <f>INDEX(매매지수!$271:$539,MATCH('1'!$E13,매매지수!$F$271:$F$539,FALSE),MATCH('1'!V$12,매매지수!$1:$1,FALSE))</f>
        <v>99.71963085756056</v>
      </c>
      <c r="W13" s="255">
        <f>INDEX(매매지수!$271:$539,MATCH('1'!$E13,매매지수!$F$271:$F$539,FALSE),MATCH('1'!W$12,매매지수!$1:$1,FALSE))</f>
        <v>100.84583908852713</v>
      </c>
      <c r="X13" s="258">
        <f t="shared" ref="X13" si="6">(T13/U13-1)*100</f>
        <v>-0.13345249689689087</v>
      </c>
      <c r="Y13" s="258">
        <f t="shared" ref="Y13" si="7">IF(ISERR((T13/V13-1)*100)=TRUE," ",(T13/V13-1)*100)</f>
        <v>-0.32999808130127484</v>
      </c>
      <c r="Z13" s="258">
        <f t="shared" ref="Z13" si="8">IF(ISERR((T13/W13-1)*100)=TRUE," ",(T13/W13-1)*100)</f>
        <v>-1.4430750069913345</v>
      </c>
      <c r="AA13" s="254">
        <f>INDEX(전세지수!$271:$539,MATCH('1'!$E13,전세지수!$F$271:$F$539,FALSE),MATCH('1'!AA$12,전세지수!$1:$1,FALSE))</f>
        <v>103.76603128988064</v>
      </c>
      <c r="AB13" s="255">
        <f>INDEX(전세지수!$271:$539,MATCH('1'!$E13,전세지수!$F$271:$F$539,FALSE),MATCH('1'!AB$12,전세지수!$1:$1,FALSE))</f>
        <v>103.16133056462316</v>
      </c>
      <c r="AC13" s="255">
        <f>INDEX(전세지수!$271:$539,MATCH('1'!$E13,전세지수!$F$271:$F$539,FALSE),MATCH('1'!AC$12,전세지수!$1:$1,FALSE))</f>
        <v>100.2617400722112</v>
      </c>
      <c r="AD13" s="255">
        <f>INDEX(전세지수!$271:$539,MATCH('1'!$E13,전세지수!$F$271:$F$539,FALSE),MATCH('1'!AD$12,전세지수!$1:$1,FALSE))</f>
        <v>98.876728377239601</v>
      </c>
      <c r="AE13" s="258">
        <f t="shared" ref="AE13" si="9">(AA13/AB13-1)*100</f>
        <v>0.5861699552999422</v>
      </c>
      <c r="AF13" s="258">
        <f t="shared" ref="AF13" si="10">IF(ISERR((AA13/AC13-1)*100)=TRUE," ",(AA13/AC13-1)*100)</f>
        <v>3.4951430277846418</v>
      </c>
      <c r="AG13" s="260">
        <f t="shared" ref="AG13" si="11">IF(ISERR((AA13/AD13-1)*100)=TRUE," ",(AA13/AD13-1)*100)</f>
        <v>4.9448469755058344</v>
      </c>
      <c r="AH13" s="1479" t="s">
        <v>850</v>
      </c>
      <c r="AI13" s="1480"/>
      <c r="AJ13" s="1480"/>
      <c r="AK13" s="1480"/>
    </row>
    <row r="14" spans="1:37" s="310" customFormat="1" ht="13.7" customHeight="1">
      <c r="A14" s="1460" t="s">
        <v>1493</v>
      </c>
      <c r="B14" s="1460"/>
      <c r="C14" s="1460"/>
      <c r="D14" s="1460"/>
      <c r="E14" s="627">
        <v>2</v>
      </c>
      <c r="F14" s="261">
        <f>INDEX(매매지수!$2:$270,MATCH('1'!$E14,매매지수!$F$2:$F$270,FALSE),MATCH('1'!F$12,매매지수!$1:$1,FALSE))</f>
        <v>97.862496320458689</v>
      </c>
      <c r="G14" s="262">
        <f>INDEX(매매지수!$2:$270,MATCH('1'!$E14,매매지수!$F$2:$F$270,FALSE),MATCH('1'!G$12,매매지수!$1:$1,FALSE))</f>
        <v>98.14640789096245</v>
      </c>
      <c r="H14" s="262">
        <f>INDEX(매매지수!$2:$270,MATCH('1'!$E14,매매지수!$F$2:$F$270,FALSE),MATCH('1'!H$12,매매지수!$1:$1,FALSE))</f>
        <v>99.502357992770101</v>
      </c>
      <c r="I14" s="262">
        <f>INDEX(매매지수!$2:$270,MATCH('1'!$E14,매매지수!$F$2:$F$270,FALSE),MATCH('1'!I$12,매매지수!$1:$1,FALSE))</f>
        <v>101.36177777497923</v>
      </c>
      <c r="J14" s="263">
        <f t="shared" ref="J14:J53" si="12">(F14/G14-1)*100</f>
        <v>-0.28927352167507081</v>
      </c>
      <c r="K14" s="263">
        <f t="shared" ref="K14:K53" si="13">IF(ISERR((F14/H14-1)*100)=TRUE," ",(F14/H14-1)*100)</f>
        <v>-1.6480631267357104</v>
      </c>
      <c r="L14" s="264">
        <f t="shared" ref="L14:L53" si="14">IF(ISERR((F14/I14-1)*100)=TRUE," ",(F14/I14-1)*100)</f>
        <v>-3.452269219556181</v>
      </c>
      <c r="M14" s="261">
        <f>INDEX(전세지수!$2:$270,MATCH('1'!$E14,전세지수!$F$2:$F$270,FALSE),MATCH('1'!M$12,전세지수!$1:$1,FALSE))</f>
        <v>103.05679258855385</v>
      </c>
      <c r="N14" s="262">
        <f>INDEX(전세지수!$2:$270,MATCH('1'!$E14,전세지수!$F$2:$F$270,FALSE),MATCH('1'!N$12,전세지수!$1:$1,FALSE))</f>
        <v>102.37066571041366</v>
      </c>
      <c r="O14" s="262">
        <f>INDEX(전세지수!$2:$270,MATCH('1'!$E14,전세지수!$F$2:$F$270,FALSE),MATCH('1'!O$12,전세지수!$1:$1,FALSE))</f>
        <v>100.12443756629497</v>
      </c>
      <c r="P14" s="262">
        <f>INDEX(전세지수!$2:$270,MATCH('1'!$E14,전세지수!$F$2:$F$270,FALSE),MATCH('1'!P$12,전세지수!$1:$1,FALSE))</f>
        <v>98.943203309880744</v>
      </c>
      <c r="Q14" s="265">
        <f t="shared" ref="Q14:Q53" si="15">(M14/N14-1)*100</f>
        <v>0.67023778089037034</v>
      </c>
      <c r="R14" s="265">
        <f t="shared" ref="R14:R53" si="16">IF(ISERR((M14/O14-1)*100)=TRUE," ",(M14/O14-1)*100)</f>
        <v>2.9287106060568835</v>
      </c>
      <c r="S14" s="265">
        <f t="shared" ref="S14:S53" si="17">IF(ISERR((M14/P14-1)*100)=TRUE," ",(M14/P14-1)*100)</f>
        <v>4.1575258745057297</v>
      </c>
      <c r="T14" s="266">
        <f>INDEX(매매지수!$271:$539,MATCH('1'!$E14,매매지수!$F$271:$F$539,FALSE),MATCH('1'!T$12,매매지수!$1:$1,FALSE))</f>
        <v>97.642319135532475</v>
      </c>
      <c r="U14" s="262">
        <f>INDEX(매매지수!$271:$539,MATCH('1'!$E14,매매지수!$F$271:$F$539,FALSE),MATCH('1'!U$12,매매지수!$1:$1,FALSE))</f>
        <v>97.95555563357982</v>
      </c>
      <c r="V14" s="262">
        <f>INDEX(매매지수!$271:$539,MATCH('1'!$E14,매매지수!$F$271:$F$539,FALSE),MATCH('1'!V$12,매매지수!$1:$1,FALSE))</f>
        <v>99.405958140539738</v>
      </c>
      <c r="W14" s="262">
        <f>INDEX(매매지수!$271:$539,MATCH('1'!$E14,매매지수!$F$271:$F$539,FALSE),MATCH('1'!W$12,매매지수!$1:$1,FALSE))</f>
        <v>101.82270459325588</v>
      </c>
      <c r="X14" s="265">
        <f t="shared" ref="X14:X53" si="18">(T14/U14-1)*100</f>
        <v>-0.31977410165388021</v>
      </c>
      <c r="Y14" s="265">
        <f t="shared" ref="Y14:Y53" si="19">IF(ISERR((T14/V14-1)*100)=TRUE," ",(T14/V14-1)*100)</f>
        <v>-1.7741783671697431</v>
      </c>
      <c r="Z14" s="265">
        <f t="shared" ref="Z14:Z53" si="20">IF(ISERR((T14/W14-1)*100)=TRUE," ",(T14/W14-1)*100)</f>
        <v>-4.1055533482659889</v>
      </c>
      <c r="AA14" s="261">
        <f>INDEX(전세지수!$271:$539,MATCH('1'!$E14,전세지수!$F$271:$F$539,FALSE),MATCH('1'!AA$12,전세지수!$1:$1,FALSE))</f>
        <v>103.89918814013338</v>
      </c>
      <c r="AB14" s="262">
        <f>INDEX(전세지수!$271:$539,MATCH('1'!$E14,전세지수!$F$271:$F$539,FALSE),MATCH('1'!AB$12,전세지수!$1:$1,FALSE))</f>
        <v>102.99581892603666</v>
      </c>
      <c r="AC14" s="262">
        <f>INDEX(전세지수!$271:$539,MATCH('1'!$E14,전세지수!$F$271:$F$539,FALSE),MATCH('1'!AC$12,전세지수!$1:$1,FALSE))</f>
        <v>100.12631955407738</v>
      </c>
      <c r="AD14" s="262">
        <f>INDEX(전세지수!$271:$539,MATCH('1'!$E14,전세지수!$F$271:$F$539,FALSE),MATCH('1'!AD$12,전세지수!$1:$1,FALSE))</f>
        <v>98.681079428469019</v>
      </c>
      <c r="AE14" s="265">
        <f t="shared" ref="AE14:AE53" si="21">(AA14/AB14-1)*100</f>
        <v>0.87709309321133411</v>
      </c>
      <c r="AF14" s="265">
        <f t="shared" ref="AF14:AF53" si="22">IF(ISERR((AA14/AC14-1)*100)=TRUE," ",(AA14/AC14-1)*100)</f>
        <v>3.7681087279137326</v>
      </c>
      <c r="AG14" s="267">
        <f t="shared" ref="AG14:AG53" si="23">IF(ISERR((AA14/AD14-1)*100)=TRUE," ",(AA14/AD14-1)*100)</f>
        <v>5.2878512698544267</v>
      </c>
      <c r="AH14" s="1423" t="s">
        <v>1374</v>
      </c>
      <c r="AI14" s="1424"/>
      <c r="AJ14" s="1424"/>
      <c r="AK14" s="1424"/>
    </row>
    <row r="15" spans="1:37" s="310" customFormat="1" ht="13.7" customHeight="1">
      <c r="A15" s="1460" t="s">
        <v>1373</v>
      </c>
      <c r="B15" s="1460"/>
      <c r="C15" s="1460"/>
      <c r="D15" s="1460"/>
      <c r="E15" s="626">
        <v>3</v>
      </c>
      <c r="F15" s="261">
        <f>INDEX(매매지수!$2:$270,MATCH('1'!$E15,매매지수!$F$2:$F$270,FALSE),MATCH('1'!F$12,매매지수!$1:$1,FALSE))</f>
        <v>100.86568306444828</v>
      </c>
      <c r="G15" s="262">
        <f>INDEX(매매지수!$2:$270,MATCH('1'!$E15,매매지수!$F$2:$F$270,FALSE),MATCH('1'!G$12,매매지수!$1:$1,FALSE))</f>
        <v>100.84793944420072</v>
      </c>
      <c r="H15" s="262">
        <f>INDEX(매매지수!$2:$270,MATCH('1'!$E15,매매지수!$F$2:$F$270,FALSE),MATCH('1'!H$12,매매지수!$1:$1,FALSE))</f>
        <v>100.0545182476565</v>
      </c>
      <c r="I15" s="262">
        <f>INDEX(매매지수!$2:$270,MATCH('1'!$E15,매매지수!$F$2:$F$270,FALSE),MATCH('1'!I$12,매매지수!$1:$1,FALSE))</f>
        <v>99.880423389717848</v>
      </c>
      <c r="J15" s="263">
        <f t="shared" si="12"/>
        <v>1.759443013447104E-2</v>
      </c>
      <c r="K15" s="263">
        <f t="shared" si="13"/>
        <v>0.81072282491427838</v>
      </c>
      <c r="L15" s="264">
        <f t="shared" si="14"/>
        <v>0.98643922531855832</v>
      </c>
      <c r="M15" s="261">
        <f>INDEX(전세지수!$2:$270,MATCH('1'!$E15,전세지수!$F$2:$F$270,FALSE),MATCH('1'!M$12,전세지수!$1:$1,FALSE))</f>
        <v>102.37763347438305</v>
      </c>
      <c r="N15" s="262">
        <f>INDEX(전세지수!$2:$270,MATCH('1'!$E15,전세지수!$F$2:$F$270,FALSE),MATCH('1'!N$12,전세지수!$1:$1,FALSE))</f>
        <v>102.18968484312097</v>
      </c>
      <c r="O15" s="262">
        <f>INDEX(전세지수!$2:$270,MATCH('1'!$E15,전세지수!$F$2:$F$270,FALSE),MATCH('1'!O$12,전세지수!$1:$1,FALSE))</f>
        <v>100.27580601221604</v>
      </c>
      <c r="P15" s="262">
        <f>INDEX(전세지수!$2:$270,MATCH('1'!$E15,전세지수!$F$2:$F$270,FALSE),MATCH('1'!P$12,전세지수!$1:$1,FALSE))</f>
        <v>99.398329565781466</v>
      </c>
      <c r="Q15" s="265">
        <f t="shared" si="15"/>
        <v>0.18392133369489194</v>
      </c>
      <c r="R15" s="265">
        <f t="shared" si="16"/>
        <v>2.096046440066468</v>
      </c>
      <c r="S15" s="265">
        <f t="shared" si="17"/>
        <v>2.9973380051924181</v>
      </c>
      <c r="T15" s="266">
        <f>INDEX(매매지수!$271:$539,MATCH('1'!$E15,매매지수!$F$271:$F$539,FALSE),MATCH('1'!T$12,매매지수!$1:$1,FALSE))</f>
        <v>101.17765552998883</v>
      </c>
      <c r="U15" s="262">
        <f>INDEX(매매지수!$271:$539,MATCH('1'!$E15,매매지수!$F$271:$F$539,FALSE),MATCH('1'!U$12,매매지수!$1:$1,FALSE))</f>
        <v>101.12304520327358</v>
      </c>
      <c r="V15" s="262">
        <f>INDEX(매매지수!$271:$539,MATCH('1'!$E15,매매지수!$F$271:$F$539,FALSE),MATCH('1'!V$12,매매지수!$1:$1,FALSE))</f>
        <v>100.03621494640767</v>
      </c>
      <c r="W15" s="262">
        <f>INDEX(매매지수!$271:$539,MATCH('1'!$E15,매매지수!$F$271:$F$539,FALSE),MATCH('1'!W$12,매매지수!$1:$1,FALSE))</f>
        <v>99.875418942268027</v>
      </c>
      <c r="X15" s="265">
        <f t="shared" si="18"/>
        <v>5.4003839189653569E-2</v>
      </c>
      <c r="Y15" s="265">
        <f t="shared" si="19"/>
        <v>1.1410273611338173</v>
      </c>
      <c r="Z15" s="265">
        <f t="shared" si="20"/>
        <v>1.3038609514855137</v>
      </c>
      <c r="AA15" s="261">
        <f>INDEX(전세지수!$271:$539,MATCH('1'!$E15,전세지수!$F$271:$F$539,FALSE),MATCH('1'!AA$12,전세지수!$1:$1,FALSE))</f>
        <v>103.63248569324534</v>
      </c>
      <c r="AB15" s="262">
        <f>INDEX(전세지수!$271:$539,MATCH('1'!$E15,전세지수!$F$271:$F$539,FALSE),MATCH('1'!AB$12,전세지수!$1:$1,FALSE))</f>
        <v>103.32780652329163</v>
      </c>
      <c r="AC15" s="262">
        <f>INDEX(전세지수!$271:$539,MATCH('1'!$E15,전세지수!$F$271:$F$539,FALSE),MATCH('1'!AC$12,전세지수!$1:$1,FALSE))</f>
        <v>100.3981711042134</v>
      </c>
      <c r="AD15" s="262">
        <f>INDEX(전세지수!$271:$539,MATCH('1'!$E15,전세지수!$F$271:$F$539,FALSE),MATCH('1'!AD$12,전세지수!$1:$1,FALSE))</f>
        <v>99.073361669271577</v>
      </c>
      <c r="AE15" s="265">
        <f t="shared" si="21"/>
        <v>0.29486658064790117</v>
      </c>
      <c r="AF15" s="265">
        <f t="shared" si="22"/>
        <v>3.2214875564563039</v>
      </c>
      <c r="AG15" s="267">
        <f t="shared" si="23"/>
        <v>4.6017657492970931</v>
      </c>
      <c r="AH15" s="1423" t="s">
        <v>1375</v>
      </c>
      <c r="AI15" s="1424"/>
      <c r="AJ15" s="1424"/>
      <c r="AK15" s="1424"/>
    </row>
    <row r="16" spans="1:37" s="310" customFormat="1" ht="13.7" customHeight="1">
      <c r="A16" s="1378" t="s">
        <v>1539</v>
      </c>
      <c r="B16" s="1378"/>
      <c r="C16" s="1378"/>
      <c r="D16" s="1378"/>
      <c r="E16" s="627">
        <v>4</v>
      </c>
      <c r="F16" s="261">
        <f>INDEX(매매지수!$2:$270,MATCH('1'!$E16,매매지수!$F$2:$F$270,FALSE),MATCH('1'!F$12,매매지수!$1:$1,FALSE))</f>
        <v>101.14557917905299</v>
      </c>
      <c r="G16" s="262">
        <f>INDEX(매매지수!$2:$270,MATCH('1'!$E16,매매지수!$F$2:$F$270,FALSE),MATCH('1'!G$12,매매지수!$1:$1,FALSE))</f>
        <v>101.10548214479773</v>
      </c>
      <c r="H16" s="262">
        <f>INDEX(매매지수!$2:$270,MATCH('1'!$E16,매매지수!$F$2:$F$270,FALSE),MATCH('1'!H$12,매매지수!$1:$1,FALSE))</f>
        <v>100.08638345410495</v>
      </c>
      <c r="I16" s="262">
        <f>INDEX(매매지수!$2:$270,MATCH('1'!$E16,매매지수!$F$2:$F$270,FALSE),MATCH('1'!I$12,매매지수!$1:$1,FALSE))</f>
        <v>99.922438057089508</v>
      </c>
      <c r="J16" s="263">
        <f t="shared" si="12"/>
        <v>3.9658615343762804E-2</v>
      </c>
      <c r="K16" s="263">
        <f t="shared" si="13"/>
        <v>1.0582815447954808</v>
      </c>
      <c r="L16" s="264">
        <f t="shared" si="14"/>
        <v>1.2240905503773325</v>
      </c>
      <c r="M16" s="261">
        <f>INDEX(전세지수!$2:$270,MATCH('1'!$E16,전세지수!$F$2:$F$270,FALSE),MATCH('1'!M$12,전세지수!$1:$1,FALSE))</f>
        <v>103.00111772080523</v>
      </c>
      <c r="N16" s="262">
        <f>INDEX(전세지수!$2:$270,MATCH('1'!$E16,전세지수!$F$2:$F$270,FALSE),MATCH('1'!N$12,전세지수!$1:$1,FALSE))</f>
        <v>102.73494543355235</v>
      </c>
      <c r="O16" s="262">
        <f>INDEX(전세지수!$2:$270,MATCH('1'!$E16,전세지수!$F$2:$F$270,FALSE),MATCH('1'!O$12,전세지수!$1:$1,FALSE))</f>
        <v>100.32250917515515</v>
      </c>
      <c r="P16" s="262">
        <f>INDEX(전세지수!$2:$270,MATCH('1'!$E16,전세지수!$F$2:$F$270,FALSE),MATCH('1'!P$12,전세지수!$1:$1,FALSE))</f>
        <v>99.318282780108561</v>
      </c>
      <c r="Q16" s="265">
        <f t="shared" si="15"/>
        <v>0.25908641517216058</v>
      </c>
      <c r="R16" s="265">
        <f t="shared" si="16"/>
        <v>2.6699975585473545</v>
      </c>
      <c r="S16" s="265">
        <f t="shared" si="17"/>
        <v>3.7081137909426909</v>
      </c>
      <c r="T16" s="266">
        <f>INDEX(매매지수!$271:$539,MATCH('1'!$E16,매매지수!$F$271:$F$539,FALSE),MATCH('1'!T$12,매매지수!$1:$1,FALSE))</f>
        <v>101.45763516773026</v>
      </c>
      <c r="U16" s="262">
        <f>INDEX(매매지수!$271:$539,MATCH('1'!$E16,매매지수!$F$271:$F$539,FALSE),MATCH('1'!U$12,매매지수!$1:$1,FALSE))</f>
        <v>101.37517246167631</v>
      </c>
      <c r="V16" s="262">
        <f>INDEX(매매지수!$271:$539,MATCH('1'!$E16,매매지수!$F$271:$F$539,FALSE),MATCH('1'!V$12,매매지수!$1:$1,FALSE))</f>
        <v>100.08206884348665</v>
      </c>
      <c r="W16" s="262">
        <f>INDEX(매매지수!$271:$539,MATCH('1'!$E16,매매지수!$F$271:$F$539,FALSE),MATCH('1'!W$12,매매지수!$1:$1,FALSE))</f>
        <v>99.949133906530903</v>
      </c>
      <c r="X16" s="265">
        <f t="shared" si="18"/>
        <v>8.1344084603274247E-2</v>
      </c>
      <c r="Y16" s="265">
        <f t="shared" si="19"/>
        <v>1.3744383385946746</v>
      </c>
      <c r="Z16" s="265">
        <f t="shared" si="20"/>
        <v>1.5092689673629867</v>
      </c>
      <c r="AA16" s="261">
        <f>INDEX(전세지수!$271:$539,MATCH('1'!$E16,전세지수!$F$271:$F$539,FALSE),MATCH('1'!AA$12,전세지수!$1:$1,FALSE))</f>
        <v>104.07188845936797</v>
      </c>
      <c r="AB16" s="262">
        <f>INDEX(전세지수!$271:$539,MATCH('1'!$E16,전세지수!$F$271:$F$539,FALSE),MATCH('1'!AB$12,전세지수!$1:$1,FALSE))</f>
        <v>103.67611243449777</v>
      </c>
      <c r="AC16" s="262">
        <f>INDEX(전세지수!$271:$539,MATCH('1'!$E16,전세지수!$F$271:$F$539,FALSE),MATCH('1'!AC$12,전세지수!$1:$1,FALSE))</f>
        <v>100.38820542542626</v>
      </c>
      <c r="AD16" s="262">
        <f>INDEX(전세지수!$271:$539,MATCH('1'!$E16,전세지수!$F$271:$F$539,FALSE),MATCH('1'!AD$12,전세지수!$1:$1,FALSE))</f>
        <v>99.099487957009657</v>
      </c>
      <c r="AE16" s="265">
        <f t="shared" si="21"/>
        <v>0.38174273280187077</v>
      </c>
      <c r="AF16" s="265">
        <f t="shared" si="22"/>
        <v>3.6694380762470669</v>
      </c>
      <c r="AG16" s="267">
        <f t="shared" si="23"/>
        <v>5.0175844546395565</v>
      </c>
      <c r="AH16" s="1406" t="s">
        <v>1540</v>
      </c>
      <c r="AI16" s="1407"/>
      <c r="AJ16" s="1407"/>
      <c r="AK16" s="1407"/>
    </row>
    <row r="17" spans="1:37" s="310" customFormat="1" ht="13.7" customHeight="1">
      <c r="A17" s="1378" t="s">
        <v>1554</v>
      </c>
      <c r="B17" s="1378"/>
      <c r="C17" s="1378"/>
      <c r="D17" s="1378"/>
      <c r="E17" s="626">
        <v>5</v>
      </c>
      <c r="F17" s="261">
        <f>INDEX(매매지수!$2:$270,MATCH('1'!$E17,매매지수!$F$2:$F$270,FALSE),MATCH('1'!F$12,매매지수!$1:$1,FALSE))</f>
        <v>100.65191222743033</v>
      </c>
      <c r="G17" s="262">
        <f>INDEX(매매지수!$2:$270,MATCH('1'!$E17,매매지수!$F$2:$F$270,FALSE),MATCH('1'!G$12,매매지수!$1:$1,FALSE))</f>
        <v>100.64661719043464</v>
      </c>
      <c r="H17" s="262">
        <f>INDEX(매매지수!$2:$270,MATCH('1'!$E17,매매지수!$F$2:$F$270,FALSE),MATCH('1'!H$12,매매지수!$1:$1,FALSE))</f>
        <v>100.02803132810863</v>
      </c>
      <c r="I17" s="262">
        <f>INDEX(매매지수!$2:$270,MATCH('1'!$E17,매매지수!$F$2:$F$270,FALSE),MATCH('1'!I$12,매매지수!$1:$1,FALSE))</f>
        <v>99.853102514679776</v>
      </c>
      <c r="J17" s="263">
        <f t="shared" si="12"/>
        <v>5.2610183466583749E-3</v>
      </c>
      <c r="K17" s="263">
        <f t="shared" si="13"/>
        <v>0.62370606622785818</v>
      </c>
      <c r="L17" s="264">
        <f t="shared" si="14"/>
        <v>0.79998487040813249</v>
      </c>
      <c r="M17" s="261">
        <f>INDEX(전세지수!$2:$270,MATCH('1'!$E17,전세지수!$F$2:$F$270,FALSE),MATCH('1'!M$12,전세지수!$1:$1,FALSE))</f>
        <v>101.91129423988072</v>
      </c>
      <c r="N17" s="262">
        <f>INDEX(전세지수!$2:$270,MATCH('1'!$E17,전세지수!$F$2:$F$270,FALSE),MATCH('1'!N$12,전세지수!$1:$1,FALSE))</f>
        <v>101.77843515766997</v>
      </c>
      <c r="O17" s="262">
        <f>INDEX(전세지수!$2:$270,MATCH('1'!$E17,전세지수!$F$2:$F$270,FALSE),MATCH('1'!O$12,전세지수!$1:$1,FALSE))</f>
        <v>100.23845637807034</v>
      </c>
      <c r="P17" s="262">
        <f>INDEX(전세지수!$2:$270,MATCH('1'!$E17,전세지수!$F$2:$F$270,FALSE),MATCH('1'!P$12,전세지수!$1:$1,FALSE))</f>
        <v>99.450434282369642</v>
      </c>
      <c r="Q17" s="265">
        <f t="shared" si="15"/>
        <v>0.1305375564135236</v>
      </c>
      <c r="R17" s="265">
        <f t="shared" si="16"/>
        <v>1.6688583626037978</v>
      </c>
      <c r="S17" s="265">
        <f t="shared" si="17"/>
        <v>2.4744587344123214</v>
      </c>
      <c r="T17" s="266">
        <f>INDEX(매매지수!$271:$539,MATCH('1'!$E17,매매지수!$F$271:$F$539,FALSE),MATCH('1'!T$12,매매지수!$1:$1,FALSE))</f>
        <v>100.88550738378643</v>
      </c>
      <c r="U17" s="262">
        <f>INDEX(매매지수!$271:$539,MATCH('1'!$E17,매매지수!$F$271:$F$539,FALSE),MATCH('1'!U$12,매매지수!$1:$1,FALSE))</f>
        <v>100.85159927192468</v>
      </c>
      <c r="V17" s="262">
        <f>INDEX(매매지수!$271:$539,MATCH('1'!$E17,매매지수!$F$271:$F$539,FALSE),MATCH('1'!V$12,매매지수!$1:$1,FALSE))</f>
        <v>99.983578233400181</v>
      </c>
      <c r="W17" s="262">
        <f>INDEX(매매지수!$271:$539,MATCH('1'!$E17,매매지수!$F$271:$F$539,FALSE),MATCH('1'!W$12,매매지수!$1:$1,FALSE))</f>
        <v>99.809578225575109</v>
      </c>
      <c r="X17" s="265">
        <f t="shared" si="18"/>
        <v>3.3621788951831988E-2</v>
      </c>
      <c r="Y17" s="265">
        <f t="shared" si="19"/>
        <v>0.90207728741293902</v>
      </c>
      <c r="Z17" s="265">
        <f t="shared" si="20"/>
        <v>1.0779818704169442</v>
      </c>
      <c r="AA17" s="261">
        <f>INDEX(전세지수!$271:$539,MATCH('1'!$E17,전세지수!$F$271:$F$539,FALSE),MATCH('1'!AA$12,전세지수!$1:$1,FALSE))</f>
        <v>103.14898600916169</v>
      </c>
      <c r="AB17" s="262">
        <f>INDEX(전세지수!$271:$539,MATCH('1'!$E17,전세지수!$F$271:$F$539,FALSE),MATCH('1'!AB$12,전세지수!$1:$1,FALSE))</f>
        <v>102.93283776643388</v>
      </c>
      <c r="AC17" s="262">
        <f>INDEX(전세지수!$271:$539,MATCH('1'!$E17,전세지수!$F$271:$F$539,FALSE),MATCH('1'!AC$12,전세지수!$1:$1,FALSE))</f>
        <v>100.39244836538805</v>
      </c>
      <c r="AD17" s="262">
        <f>INDEX(전세지수!$271:$539,MATCH('1'!$E17,전세지수!$F$271:$F$539,FALSE),MATCH('1'!AD$12,전세지수!$1:$1,FALSE))</f>
        <v>99.050015718029826</v>
      </c>
      <c r="AE17" s="265">
        <f t="shared" si="21"/>
        <v>0.20998958876299323</v>
      </c>
      <c r="AF17" s="265">
        <f t="shared" si="22"/>
        <v>2.7457619458995053</v>
      </c>
      <c r="AG17" s="267">
        <f t="shared" si="23"/>
        <v>4.1382833323324153</v>
      </c>
      <c r="AH17" s="1406" t="s">
        <v>1830</v>
      </c>
      <c r="AI17" s="1407"/>
      <c r="AJ17" s="1407"/>
      <c r="AK17" s="1407"/>
    </row>
    <row r="18" spans="1:37" s="310" customFormat="1" ht="13.5" customHeight="1">
      <c r="A18" s="1414" t="s">
        <v>173</v>
      </c>
      <c r="B18" s="1414"/>
      <c r="C18" s="1414"/>
      <c r="D18" s="1414"/>
      <c r="E18" s="627">
        <v>6</v>
      </c>
      <c r="F18" s="261">
        <f>INDEX(매매지수!$2:$270,MATCH('1'!$E18,매매지수!$F$2:$F$270,FALSE),MATCH('1'!F$12,매매지수!$1:$1,FALSE))</f>
        <v>97.742446301986362</v>
      </c>
      <c r="G18" s="255">
        <f>INDEX(매매지수!$2:$270,MATCH('1'!$E18,매매지수!$F$2:$F$270,FALSE),MATCH('1'!G$12,매매지수!$1:$1,FALSE))</f>
        <v>98.149120321538717</v>
      </c>
      <c r="H18" s="255">
        <f>INDEX(매매지수!$2:$270,MATCH('1'!$E18,매매지수!$F$2:$F$270,FALSE),MATCH('1'!H$12,매매지수!$1:$1,FALSE))</f>
        <v>99.506150951294629</v>
      </c>
      <c r="I18" s="255">
        <f>INDEX(매매지수!$2:$270,MATCH('1'!$E18,매매지수!$F$2:$F$270,FALSE),MATCH('1'!I$12,매매지수!$1:$1,FALSE))</f>
        <v>101.29022499727655</v>
      </c>
      <c r="J18" s="256">
        <f t="shared" si="12"/>
        <v>-0.41434301012589492</v>
      </c>
      <c r="K18" s="256">
        <f t="shared" si="13"/>
        <v>-1.7724579158644671</v>
      </c>
      <c r="L18" s="257">
        <f t="shared" si="14"/>
        <v>-3.5025874366313103</v>
      </c>
      <c r="M18" s="261">
        <f>INDEX(전세지수!$2:$270,MATCH('1'!$E18,전세지수!$F$2:$F$270,FALSE),MATCH('1'!M$12,전세지수!$1:$1,FALSE))</f>
        <v>103.51144052314882</v>
      </c>
      <c r="N18" s="255">
        <f>INDEX(전세지수!$2:$270,MATCH('1'!$E18,전세지수!$F$2:$F$270,FALSE),MATCH('1'!N$12,전세지수!$1:$1,FALSE))</f>
        <v>102.69691266584005</v>
      </c>
      <c r="O18" s="255">
        <f>INDEX(전세지수!$2:$270,MATCH('1'!$E18,전세지수!$F$2:$F$270,FALSE),MATCH('1'!O$12,전세지수!$1:$1,FALSE))</f>
        <v>100.21123608017095</v>
      </c>
      <c r="P18" s="255">
        <f>INDEX(전세지수!$2:$270,MATCH('1'!$E18,전세지수!$F$2:$F$270,FALSE),MATCH('1'!P$12,전세지수!$1:$1,FALSE))</f>
        <v>98.370970003672895</v>
      </c>
      <c r="Q18" s="258">
        <f t="shared" si="15"/>
        <v>0.79313762815744759</v>
      </c>
      <c r="R18" s="258">
        <f t="shared" si="16"/>
        <v>3.2932479151715599</v>
      </c>
      <c r="S18" s="258">
        <f t="shared" si="17"/>
        <v>5.2255970631213566</v>
      </c>
      <c r="T18" s="266">
        <f>INDEX(매매지수!$271:$539,MATCH('1'!$E18,매매지수!$F$271:$F$539,FALSE),MATCH('1'!T$12,매매지수!$1:$1,FALSE))</f>
        <v>97.398588147128891</v>
      </c>
      <c r="U18" s="255">
        <f>INDEX(매매지수!$271:$539,MATCH('1'!$E18,매매지수!$F$271:$F$539,FALSE),MATCH('1'!U$12,매매지수!$1:$1,FALSE))</f>
        <v>97.86287742550013</v>
      </c>
      <c r="V18" s="255">
        <f>INDEX(매매지수!$271:$539,MATCH('1'!$E18,매매지수!$F$271:$F$539,FALSE),MATCH('1'!V$12,매매지수!$1:$1,FALSE))</f>
        <v>99.360830410353898</v>
      </c>
      <c r="W18" s="255">
        <f>INDEX(매매지수!$271:$539,MATCH('1'!$E18,매매지수!$F$271:$F$539,FALSE),MATCH('1'!W$12,매매지수!$1:$1,FALSE))</f>
        <v>101.8133655436542</v>
      </c>
      <c r="X18" s="258">
        <f t="shared" si="18"/>
        <v>-0.47442839469408193</v>
      </c>
      <c r="Y18" s="258">
        <f t="shared" si="19"/>
        <v>-1.9748649997399115</v>
      </c>
      <c r="Z18" s="258">
        <f t="shared" si="20"/>
        <v>-4.3361471973268557</v>
      </c>
      <c r="AA18" s="261">
        <f>INDEX(전세지수!$271:$539,MATCH('1'!$E18,전세지수!$F$271:$F$539,FALSE),MATCH('1'!AA$12,전세지수!$1:$1,FALSE))</f>
        <v>104.40158133765938</v>
      </c>
      <c r="AB18" s="255">
        <f>INDEX(전세지수!$271:$539,MATCH('1'!$E18,전세지수!$F$271:$F$539,FALSE),MATCH('1'!AB$12,전세지수!$1:$1,FALSE))</f>
        <v>103.29155615444647</v>
      </c>
      <c r="AC18" s="255">
        <f>INDEX(전세지수!$271:$539,MATCH('1'!$E18,전세지수!$F$271:$F$539,FALSE),MATCH('1'!AC$12,전세지수!$1:$1,FALSE))</f>
        <v>100.22323581332209</v>
      </c>
      <c r="AD18" s="255">
        <f>INDEX(전세지수!$271:$539,MATCH('1'!$E18,전세지수!$F$271:$F$539,FALSE),MATCH('1'!AD$12,전세지수!$1:$1,FALSE))</f>
        <v>97.923365794853524</v>
      </c>
      <c r="AE18" s="258">
        <f t="shared" si="21"/>
        <v>1.0746523961292054</v>
      </c>
      <c r="AF18" s="258">
        <f t="shared" si="22"/>
        <v>4.1690387368054749</v>
      </c>
      <c r="AG18" s="260">
        <f t="shared" si="23"/>
        <v>6.6155972991956968</v>
      </c>
      <c r="AH18" s="1412" t="s">
        <v>305</v>
      </c>
      <c r="AI18" s="1413"/>
      <c r="AJ18" s="1413"/>
      <c r="AK18" s="1413"/>
    </row>
    <row r="19" spans="1:37" s="310" customFormat="1" ht="13.5" customHeight="1">
      <c r="A19" s="628"/>
      <c r="B19" s="1484" t="s">
        <v>174</v>
      </c>
      <c r="C19" s="1414"/>
      <c r="D19" s="1414"/>
      <c r="E19" s="626">
        <v>7</v>
      </c>
      <c r="F19" s="268">
        <f>INDEX(매매지수!$2:$270,MATCH('1'!$E19,매매지수!$F$2:$F$270,FALSE),MATCH('1'!F$12,매매지수!$1:$1,FALSE))</f>
        <v>97.718244389935776</v>
      </c>
      <c r="G19" s="269">
        <f>INDEX(매매지수!$2:$270,MATCH('1'!$E19,매매지수!$F$2:$F$270,FALSE),MATCH('1'!G$12,매매지수!$1:$1,FALSE))</f>
        <v>98.162956333506557</v>
      </c>
      <c r="H19" s="269">
        <f>INDEX(매매지수!$2:$270,MATCH('1'!$E19,매매지수!$F$2:$F$270,FALSE),MATCH('1'!H$12,매매지수!$1:$1,FALSE))</f>
        <v>99.632733856761007</v>
      </c>
      <c r="I19" s="269">
        <f>INDEX(매매지수!$2:$270,MATCH('1'!$E19,매매지수!$F$2:$F$270,FALSE),MATCH('1'!I$12,매매지수!$1:$1,FALSE))</f>
        <v>101.06312836024834</v>
      </c>
      <c r="J19" s="270">
        <f t="shared" si="12"/>
        <v>-0.45303438301091958</v>
      </c>
      <c r="K19" s="270">
        <f t="shared" si="13"/>
        <v>-1.9215466571233852</v>
      </c>
      <c r="L19" s="271">
        <f t="shared" si="14"/>
        <v>-3.3096976361046693</v>
      </c>
      <c r="M19" s="268">
        <f>INDEX(전세지수!$2:$270,MATCH('1'!$E19,전세지수!$F$2:$F$270,FALSE),MATCH('1'!M$12,전세지수!$1:$1,FALSE))</f>
        <v>103.56147697091099</v>
      </c>
      <c r="N19" s="269">
        <f>INDEX(전세지수!$2:$270,MATCH('1'!$E19,전세지수!$F$2:$F$270,FALSE),MATCH('1'!N$12,전세지수!$1:$1,FALSE))</f>
        <v>102.86941737052547</v>
      </c>
      <c r="O19" s="269">
        <f>INDEX(전세지수!$2:$270,MATCH('1'!$E19,전세지수!$F$2:$F$270,FALSE),MATCH('1'!O$12,전세지수!$1:$1,FALSE))</f>
        <v>100.15297821147202</v>
      </c>
      <c r="P19" s="269">
        <f>INDEX(전세지수!$2:$270,MATCH('1'!$E19,전세지수!$F$2:$F$270,FALSE),MATCH('1'!P$12,전세지수!$1:$1,FALSE))</f>
        <v>98.865770751398529</v>
      </c>
      <c r="Q19" s="272">
        <f t="shared" si="15"/>
        <v>0.67275543895888301</v>
      </c>
      <c r="R19" s="272">
        <f t="shared" si="16"/>
        <v>3.403292463497154</v>
      </c>
      <c r="S19" s="272">
        <f t="shared" si="17"/>
        <v>4.7495773145995956</v>
      </c>
      <c r="T19" s="273">
        <f>INDEX(매매지수!$271:$539,MATCH('1'!$E19,매매지수!$F$271:$F$539,FALSE),MATCH('1'!T$12,매매지수!$1:$1,FALSE))</f>
        <v>97.065697169920398</v>
      </c>
      <c r="U19" s="269">
        <f>INDEX(매매지수!$271:$539,MATCH('1'!$E19,매매지수!$F$271:$F$539,FALSE),MATCH('1'!U$12,매매지수!$1:$1,FALSE))</f>
        <v>97.562207539573222</v>
      </c>
      <c r="V19" s="269">
        <f>INDEX(매매지수!$271:$539,MATCH('1'!$E19,매매지수!$F$271:$F$539,FALSE),MATCH('1'!V$12,매매지수!$1:$1,FALSE))</f>
        <v>99.465721926040089</v>
      </c>
      <c r="W19" s="269">
        <f>INDEX(매매지수!$271:$539,MATCH('1'!$E19,매매지수!$F$271:$F$539,FALSE),MATCH('1'!W$12,매매지수!$1:$1,FALSE))</f>
        <v>101.52474184200736</v>
      </c>
      <c r="X19" s="272">
        <f t="shared" si="18"/>
        <v>-0.50891670266012268</v>
      </c>
      <c r="Y19" s="272">
        <f t="shared" si="19"/>
        <v>-2.412916439599444</v>
      </c>
      <c r="Z19" s="272">
        <f t="shared" si="20"/>
        <v>-4.3920768387927689</v>
      </c>
      <c r="AA19" s="268">
        <f>INDEX(전세지수!$271:$539,MATCH('1'!$E19,전세지수!$F$271:$F$539,FALSE),MATCH('1'!AA$12,전세지수!$1:$1,FALSE))</f>
        <v>104.35360317005187</v>
      </c>
      <c r="AB19" s="269">
        <f>INDEX(전세지수!$271:$539,MATCH('1'!$E19,전세지수!$F$271:$F$539,FALSE),MATCH('1'!AB$12,전세지수!$1:$1,FALSE))</f>
        <v>103.42403098441078</v>
      </c>
      <c r="AC19" s="269">
        <f>INDEX(전세지수!$271:$539,MATCH('1'!$E19,전세지수!$F$271:$F$539,FALSE),MATCH('1'!AC$12,전세지수!$1:$1,FALSE))</f>
        <v>100.14154812426668</v>
      </c>
      <c r="AD19" s="269">
        <f>INDEX(전세지수!$271:$539,MATCH('1'!$E19,전세지수!$F$271:$F$539,FALSE),MATCH('1'!AD$12,전세지수!$1:$1,FALSE))</f>
        <v>98.614313006686643</v>
      </c>
      <c r="AE19" s="272">
        <f t="shared" si="21"/>
        <v>0.89879709463385193</v>
      </c>
      <c r="AF19" s="272">
        <f t="shared" si="22"/>
        <v>4.2061013881654841</v>
      </c>
      <c r="AG19" s="274">
        <f t="shared" si="23"/>
        <v>5.8199362631832896</v>
      </c>
      <c r="AH19" s="1412" t="s">
        <v>851</v>
      </c>
      <c r="AI19" s="1413"/>
      <c r="AJ19" s="1444"/>
      <c r="AK19" s="629"/>
    </row>
    <row r="20" spans="1:37" s="310" customFormat="1" ht="11.25" customHeight="1">
      <c r="A20" s="630"/>
      <c r="B20" s="631"/>
      <c r="C20" s="1451" t="s">
        <v>299</v>
      </c>
      <c r="D20" s="1452"/>
      <c r="E20" s="627">
        <v>8</v>
      </c>
      <c r="F20" s="275">
        <f>INDEX(매매지수!$2:$270,MATCH('1'!$E20,매매지수!$F$2:$F$270,FALSE),MATCH('1'!F$12,매매지수!$1:$1,FALSE))</f>
        <v>98.329520658647425</v>
      </c>
      <c r="G20" s="255">
        <f>INDEX(매매지수!$2:$270,MATCH('1'!$E20,매매지수!$F$2:$F$270,FALSE),MATCH('1'!G$12,매매지수!$1:$1,FALSE))</f>
        <v>98.615457349105313</v>
      </c>
      <c r="H20" s="255">
        <f>INDEX(매매지수!$2:$270,MATCH('1'!$E20,매매지수!$F$2:$F$270,FALSE),MATCH('1'!H$12,매매지수!$1:$1,FALSE))</f>
        <v>99.847618941716107</v>
      </c>
      <c r="I20" s="255">
        <f>INDEX(매매지수!$2:$270,MATCH('1'!$E20,매매지수!$F$2:$F$270,FALSE),MATCH('1'!I$12,매매지수!$1:$1,FALSE))</f>
        <v>101.00732298765161</v>
      </c>
      <c r="J20" s="256">
        <f t="shared" si="12"/>
        <v>-0.28995118832705336</v>
      </c>
      <c r="K20" s="256">
        <f t="shared" si="13"/>
        <v>-1.5204151077001016</v>
      </c>
      <c r="L20" s="257">
        <f t="shared" si="14"/>
        <v>-2.6510972173092284</v>
      </c>
      <c r="M20" s="275">
        <f>INDEX(전세지수!$2:$270,MATCH('1'!$E20,전세지수!$F$2:$F$270,FALSE),MATCH('1'!M$12,전세지수!$1:$1,FALSE))</f>
        <v>103.53970374500425</v>
      </c>
      <c r="N20" s="255">
        <f>INDEX(전세지수!$2:$270,MATCH('1'!$E20,전세지수!$F$2:$F$270,FALSE),MATCH('1'!N$12,전세지수!$1:$1,FALSE))</f>
        <v>102.97957730972658</v>
      </c>
      <c r="O20" s="255">
        <f>INDEX(전세지수!$2:$270,MATCH('1'!$E20,전세지수!$F$2:$F$270,FALSE),MATCH('1'!O$12,전세지수!$1:$1,FALSE))</f>
        <v>100.38461787823235</v>
      </c>
      <c r="P20" s="255">
        <f>INDEX(전세지수!$2:$270,MATCH('1'!$E20,전세지수!$F$2:$F$270,FALSE),MATCH('1'!P$12,전세지수!$1:$1,FALSE))</f>
        <v>99.084470526540343</v>
      </c>
      <c r="Q20" s="258">
        <f t="shared" si="15"/>
        <v>0.54391992073632434</v>
      </c>
      <c r="R20" s="258">
        <f t="shared" si="16"/>
        <v>3.1429973371010389</v>
      </c>
      <c r="S20" s="258">
        <f t="shared" si="17"/>
        <v>4.4963990772605822</v>
      </c>
      <c r="T20" s="276">
        <f>INDEX(매매지수!$271:$539,MATCH('1'!$E20,매매지수!$F$271:$F$539,FALSE),MATCH('1'!T$12,매매지수!$1:$1,FALSE))</f>
        <v>96.95084413014456</v>
      </c>
      <c r="U20" s="255">
        <f>INDEX(매매지수!$271:$539,MATCH('1'!$E20,매매지수!$F$271:$F$539,FALSE),MATCH('1'!U$12,매매지수!$1:$1,FALSE))</f>
        <v>97.55016248158411</v>
      </c>
      <c r="V20" s="255">
        <f>INDEX(매매지수!$271:$539,MATCH('1'!$E20,매매지수!$F$271:$F$539,FALSE),MATCH('1'!V$12,매매지수!$1:$1,FALSE))</f>
        <v>99.634062100880598</v>
      </c>
      <c r="W20" s="255">
        <f>INDEX(매매지수!$271:$539,MATCH('1'!$E20,매매지수!$F$271:$F$539,FALSE),MATCH('1'!W$12,매매지수!$1:$1,FALSE))</f>
        <v>102.04378948425443</v>
      </c>
      <c r="X20" s="258">
        <f t="shared" si="18"/>
        <v>-0.61436940359037573</v>
      </c>
      <c r="Y20" s="258">
        <f t="shared" si="19"/>
        <v>-2.6930729452937952</v>
      </c>
      <c r="Z20" s="258">
        <f t="shared" si="20"/>
        <v>-4.9909410262500291</v>
      </c>
      <c r="AA20" s="275">
        <f>INDEX(전세지수!$271:$539,MATCH('1'!$E20,전세지수!$F$271:$F$539,FALSE),MATCH('1'!AA$12,전세지수!$1:$1,FALSE))</f>
        <v>105.761439047652</v>
      </c>
      <c r="AB20" s="255">
        <f>INDEX(전세지수!$271:$539,MATCH('1'!$E20,전세지수!$F$271:$F$539,FALSE),MATCH('1'!AB$12,전세지수!$1:$1,FALSE))</f>
        <v>104.69466306301609</v>
      </c>
      <c r="AC20" s="255">
        <f>INDEX(전세지수!$271:$539,MATCH('1'!$E20,전세지수!$F$271:$F$539,FALSE),MATCH('1'!AC$12,전세지수!$1:$1,FALSE))</f>
        <v>100.4601332716758</v>
      </c>
      <c r="AD20" s="255">
        <f>INDEX(전세지수!$271:$539,MATCH('1'!$E20,전세지수!$F$271:$F$539,FALSE),MATCH('1'!AD$12,전세지수!$1:$1,FALSE))</f>
        <v>98.382808150418001</v>
      </c>
      <c r="AE20" s="258">
        <f t="shared" si="21"/>
        <v>1.0189401765339445</v>
      </c>
      <c r="AF20" s="258">
        <f t="shared" si="22"/>
        <v>5.2770244308155689</v>
      </c>
      <c r="AG20" s="260">
        <f t="shared" si="23"/>
        <v>7.4999189756332019</v>
      </c>
      <c r="AH20" s="1491" t="s">
        <v>300</v>
      </c>
      <c r="AI20" s="1428"/>
      <c r="AJ20" s="632"/>
      <c r="AK20" s="633"/>
    </row>
    <row r="21" spans="1:37" s="310" customFormat="1" ht="11.25" customHeight="1">
      <c r="A21" s="630"/>
      <c r="B21" s="631"/>
      <c r="C21" s="1453" t="s">
        <v>179</v>
      </c>
      <c r="D21" s="1454"/>
      <c r="E21" s="626">
        <v>9</v>
      </c>
      <c r="F21" s="277">
        <f>INDEX(매매지수!$2:$270,MATCH('1'!$E21,매매지수!$F$2:$F$270,FALSE),MATCH('1'!F$12,매매지수!$1:$1,FALSE))</f>
        <v>97.24061036042832</v>
      </c>
      <c r="G21" s="255">
        <f>INDEX(매매지수!$2:$270,MATCH('1'!$E21,매매지수!$F$2:$F$270,FALSE),MATCH('1'!G$12,매매지수!$1:$1,FALSE))</f>
        <v>97.755215965923341</v>
      </c>
      <c r="H21" s="255">
        <f>INDEX(매매지수!$2:$270,MATCH('1'!$E21,매매지수!$F$2:$F$270,FALSE),MATCH('1'!H$12,매매지수!$1:$1,FALSE))</f>
        <v>99.484443581901758</v>
      </c>
      <c r="I21" s="255">
        <f>INDEX(매매지수!$2:$270,MATCH('1'!$E21,매매지수!$F$2:$F$270,FALSE),MATCH('1'!I$12,매매지수!$1:$1,FALSE))</f>
        <v>101.08188139031473</v>
      </c>
      <c r="J21" s="256">
        <f t="shared" si="12"/>
        <v>-0.52642265725688642</v>
      </c>
      <c r="K21" s="256">
        <f t="shared" si="13"/>
        <v>-2.2554613974657967</v>
      </c>
      <c r="L21" s="257">
        <f t="shared" si="14"/>
        <v>-3.8001578295261851</v>
      </c>
      <c r="M21" s="277">
        <f>INDEX(전세지수!$2:$270,MATCH('1'!$E21,전세지수!$F$2:$F$270,FALSE),MATCH('1'!M$12,전세지수!$1:$1,FALSE))</f>
        <v>103.68136723913217</v>
      </c>
      <c r="N21" s="255">
        <f>INDEX(전세지수!$2:$270,MATCH('1'!$E21,전세지수!$F$2:$F$270,FALSE),MATCH('1'!N$12,전세지수!$1:$1,FALSE))</f>
        <v>102.9788757615667</v>
      </c>
      <c r="O21" s="255">
        <f>INDEX(전세지수!$2:$270,MATCH('1'!$E21,전세지수!$F$2:$F$270,FALSE),MATCH('1'!O$12,전세지수!$1:$1,FALSE))</f>
        <v>100.1257677601276</v>
      </c>
      <c r="P21" s="255">
        <f>INDEX(전세지수!$2:$270,MATCH('1'!$E21,전세지수!$F$2:$F$270,FALSE),MATCH('1'!P$12,전세지수!$1:$1,FALSE))</f>
        <v>98.903177102818034</v>
      </c>
      <c r="Q21" s="258">
        <f t="shared" si="15"/>
        <v>0.68217046687515381</v>
      </c>
      <c r="R21" s="258">
        <f t="shared" si="16"/>
        <v>3.551133298196274</v>
      </c>
      <c r="S21" s="258">
        <f t="shared" si="17"/>
        <v>4.831179620596826</v>
      </c>
      <c r="T21" s="278">
        <f>INDEX(매매지수!$271:$539,MATCH('1'!$E21,매매지수!$F$271:$F$539,FALSE),MATCH('1'!T$12,매매지수!$1:$1,FALSE))</f>
        <v>96.736009503134667</v>
      </c>
      <c r="U21" s="255">
        <f>INDEX(매매지수!$271:$539,MATCH('1'!$E21,매매지수!$F$271:$F$539,FALSE),MATCH('1'!U$12,매매지수!$1:$1,FALSE))</f>
        <v>97.238948470878071</v>
      </c>
      <c r="V21" s="255">
        <f>INDEX(매매지수!$271:$539,MATCH('1'!$E21,매매지수!$F$271:$F$539,FALSE),MATCH('1'!V$12,매매지수!$1:$1,FALSE))</f>
        <v>99.343478929134974</v>
      </c>
      <c r="W21" s="255">
        <f>INDEX(매매지수!$271:$539,MATCH('1'!$E21,매매지수!$F$271:$F$539,FALSE),MATCH('1'!W$12,매매지수!$1:$1,FALSE))</f>
        <v>101.68963247214445</v>
      </c>
      <c r="X21" s="258">
        <f t="shared" si="18"/>
        <v>-0.51721966933242491</v>
      </c>
      <c r="Y21" s="258">
        <f t="shared" si="19"/>
        <v>-2.6247011420450717</v>
      </c>
      <c r="Z21" s="258">
        <f t="shared" si="20"/>
        <v>-4.8713156381666733</v>
      </c>
      <c r="AA21" s="277">
        <f>INDEX(전세지수!$271:$539,MATCH('1'!$E21,전세지수!$F$271:$F$539,FALSE),MATCH('1'!AA$12,전세지수!$1:$1,FALSE))</f>
        <v>104.40603831112738</v>
      </c>
      <c r="AB21" s="255">
        <f>INDEX(전세지수!$271:$539,MATCH('1'!$E21,전세지수!$F$271:$F$539,FALSE),MATCH('1'!AB$12,전세지수!$1:$1,FALSE))</f>
        <v>103.50227458782808</v>
      </c>
      <c r="AC21" s="255">
        <f>INDEX(전세지수!$271:$539,MATCH('1'!$E21,전세지수!$F$271:$F$539,FALSE),MATCH('1'!AC$12,전세지수!$1:$1,FALSE))</f>
        <v>100.13995194512344</v>
      </c>
      <c r="AD21" s="255">
        <f>INDEX(전세지수!$271:$539,MATCH('1'!$E21,전세지수!$F$271:$F$539,FALSE),MATCH('1'!AD$12,전세지수!$1:$1,FALSE))</f>
        <v>98.699117374714135</v>
      </c>
      <c r="AE21" s="258">
        <f t="shared" si="21"/>
        <v>0.87318247535941307</v>
      </c>
      <c r="AF21" s="258">
        <f t="shared" si="22"/>
        <v>4.2601242392664052</v>
      </c>
      <c r="AG21" s="260">
        <f t="shared" si="23"/>
        <v>5.7821397882888315</v>
      </c>
      <c r="AH21" s="1489" t="s">
        <v>301</v>
      </c>
      <c r="AI21" s="1490"/>
      <c r="AJ21" s="632"/>
      <c r="AK21" s="631"/>
    </row>
    <row r="22" spans="1:37" s="310" customFormat="1" ht="11.25" customHeight="1">
      <c r="A22" s="630"/>
      <c r="B22" s="631"/>
      <c r="C22" s="1455" t="s">
        <v>180</v>
      </c>
      <c r="D22" s="1456"/>
      <c r="E22" s="627">
        <v>10</v>
      </c>
      <c r="F22" s="277">
        <f>INDEX(매매지수!$2:$270,MATCH('1'!$E22,매매지수!$F$2:$F$270,FALSE),MATCH('1'!F$12,매매지수!$1:$1,FALSE))</f>
        <v>98.662931806307924</v>
      </c>
      <c r="G22" s="255">
        <f>INDEX(매매지수!$2:$270,MATCH('1'!$E22,매매지수!$F$2:$F$270,FALSE),MATCH('1'!G$12,매매지수!$1:$1,FALSE))</f>
        <v>99.002536147320669</v>
      </c>
      <c r="H22" s="255">
        <f>INDEX(매매지수!$2:$270,MATCH('1'!$E22,매매지수!$F$2:$F$270,FALSE),MATCH('1'!H$12,매매지수!$1:$1,FALSE))</f>
        <v>99.911821967624434</v>
      </c>
      <c r="I22" s="255">
        <f>INDEX(매매지수!$2:$270,MATCH('1'!$E22,매매지수!$F$2:$F$270,FALSE),MATCH('1'!I$12,매매지수!$1:$1,FALSE))</f>
        <v>101.0411916219005</v>
      </c>
      <c r="J22" s="256">
        <f t="shared" si="12"/>
        <v>-0.34302590037430525</v>
      </c>
      <c r="K22" s="256">
        <f t="shared" si="13"/>
        <v>-1.2499923800020407</v>
      </c>
      <c r="L22" s="257">
        <f t="shared" si="14"/>
        <v>-2.3537527392710311</v>
      </c>
      <c r="M22" s="277">
        <f>INDEX(전세지수!$2:$270,MATCH('1'!$E22,전세지수!$F$2:$F$270,FALSE),MATCH('1'!M$12,전세지수!$1:$1,FALSE))</f>
        <v>103.26231455221107</v>
      </c>
      <c r="N22" s="255">
        <f>INDEX(전세지수!$2:$270,MATCH('1'!$E22,전세지수!$F$2:$F$270,FALSE),MATCH('1'!N$12,전세지수!$1:$1,FALSE))</f>
        <v>102.53247044501425</v>
      </c>
      <c r="O22" s="255">
        <f>INDEX(전세지수!$2:$270,MATCH('1'!$E22,전세지수!$F$2:$F$270,FALSE),MATCH('1'!O$12,전세지수!$1:$1,FALSE))</f>
        <v>100.10961643371698</v>
      </c>
      <c r="P22" s="255">
        <f>INDEX(전세지수!$2:$270,MATCH('1'!$E22,전세지수!$F$2:$F$270,FALSE),MATCH('1'!P$12,전세지수!$1:$1,FALSE))</f>
        <v>98.655353088951458</v>
      </c>
      <c r="Q22" s="258">
        <f t="shared" si="15"/>
        <v>0.71181753841405015</v>
      </c>
      <c r="R22" s="258">
        <f t="shared" si="16"/>
        <v>3.1492460273099709</v>
      </c>
      <c r="S22" s="258">
        <f t="shared" si="17"/>
        <v>4.6697531548093529</v>
      </c>
      <c r="T22" s="278">
        <f>INDEX(매매지수!$271:$539,MATCH('1'!$E22,매매지수!$F$271:$F$539,FALSE),MATCH('1'!T$12,매매지수!$1:$1,FALSE))</f>
        <v>98.3632903173458</v>
      </c>
      <c r="U22" s="255">
        <f>INDEX(매매지수!$271:$539,MATCH('1'!$E22,매매지수!$F$271:$F$539,FALSE),MATCH('1'!U$12,매매지수!$1:$1,FALSE))</f>
        <v>98.785050147666837</v>
      </c>
      <c r="V22" s="255">
        <f>INDEX(매매지수!$271:$539,MATCH('1'!$E22,매매지수!$F$271:$F$539,FALSE),MATCH('1'!V$12,매매지수!$1:$1,FALSE))</f>
        <v>99.842132712557259</v>
      </c>
      <c r="W22" s="255">
        <f>INDEX(매매지수!$271:$539,MATCH('1'!$E22,매매지수!$F$271:$F$539,FALSE),MATCH('1'!W$12,매매지수!$1:$1,FALSE))</f>
        <v>100.62779425105441</v>
      </c>
      <c r="X22" s="258">
        <f t="shared" si="18"/>
        <v>-0.42694702254093553</v>
      </c>
      <c r="Y22" s="258">
        <f t="shared" si="19"/>
        <v>-1.4811806949967754</v>
      </c>
      <c r="Z22" s="258">
        <f t="shared" si="20"/>
        <v>-2.2503762012898165</v>
      </c>
      <c r="AA22" s="277">
        <f>INDEX(전세지수!$271:$539,MATCH('1'!$E22,전세지수!$F$271:$F$539,FALSE),MATCH('1'!AA$12,전세지수!$1:$1,FALSE))</f>
        <v>103.48649862502921</v>
      </c>
      <c r="AB22" s="255">
        <f>INDEX(전세지수!$271:$539,MATCH('1'!$E22,전세지수!$F$271:$F$539,FALSE),MATCH('1'!AB$12,전세지수!$1:$1,FALSE))</f>
        <v>102.52629811845651</v>
      </c>
      <c r="AC22" s="255">
        <f>INDEX(전세지수!$271:$539,MATCH('1'!$E22,전세지수!$F$271:$F$539,FALSE),MATCH('1'!AC$12,전세지수!$1:$1,FALSE))</f>
        <v>99.994103797662802</v>
      </c>
      <c r="AD22" s="255">
        <f>INDEX(전세지수!$271:$539,MATCH('1'!$E22,전세지수!$F$271:$F$539,FALSE),MATCH('1'!AD$12,전세지수!$1:$1,FALSE))</f>
        <v>98.396719425044992</v>
      </c>
      <c r="AE22" s="258">
        <f t="shared" si="21"/>
        <v>0.93654069657651551</v>
      </c>
      <c r="AF22" s="258">
        <f t="shared" si="22"/>
        <v>3.4926007581739471</v>
      </c>
      <c r="AG22" s="260">
        <f t="shared" si="23"/>
        <v>5.1727122913497459</v>
      </c>
      <c r="AH22" s="1425" t="s">
        <v>302</v>
      </c>
      <c r="AI22" s="1426"/>
      <c r="AJ22" s="634"/>
      <c r="AK22" s="631"/>
    </row>
    <row r="23" spans="1:37" s="310" customFormat="1" ht="13.5" customHeight="1">
      <c r="A23" s="630"/>
      <c r="B23" s="1471" t="s">
        <v>175</v>
      </c>
      <c r="C23" s="1472"/>
      <c r="D23" s="1472"/>
      <c r="E23" s="626">
        <v>11</v>
      </c>
      <c r="F23" s="279">
        <f>INDEX(매매지수!$2:$270,MATCH('1'!$E23,매매지수!$F$2:$F$270,FALSE),MATCH('1'!F$12,매매지수!$1:$1,FALSE))</f>
        <v>97.765777436356487</v>
      </c>
      <c r="G23" s="269">
        <f>INDEX(매매지수!$2:$270,MATCH('1'!$E23,매매지수!$F$2:$F$270,FALSE),MATCH('1'!G$12,매매지수!$1:$1,FALSE))</f>
        <v>98.135787213599102</v>
      </c>
      <c r="H23" s="269">
        <f>INDEX(매매지수!$2:$270,MATCH('1'!$E23,매매지수!$F$2:$F$270,FALSE),MATCH('1'!H$12,매매지수!$1:$1,FALSE))</f>
        <v>99.385050148838459</v>
      </c>
      <c r="I23" s="269">
        <f>INDEX(매매지수!$2:$270,MATCH('1'!$E23,매매지수!$F$2:$F$270,FALSE),MATCH('1'!I$12,매매지수!$1:$1,FALSE))</f>
        <v>101.50415057525633</v>
      </c>
      <c r="J23" s="270">
        <f t="shared" si="12"/>
        <v>-0.37703857863519152</v>
      </c>
      <c r="K23" s="270">
        <f t="shared" si="13"/>
        <v>-1.6292920414659573</v>
      </c>
      <c r="L23" s="271">
        <f t="shared" si="14"/>
        <v>-3.6829756396298041</v>
      </c>
      <c r="M23" s="279">
        <f>INDEX(전세지수!$2:$270,MATCH('1'!$E23,전세지수!$F$2:$F$270,FALSE),MATCH('1'!M$12,전세지수!$1:$1,FALSE))</f>
        <v>103.46323897773131</v>
      </c>
      <c r="N23" s="269">
        <f>INDEX(전세지수!$2:$270,MATCH('1'!$E23,전세지수!$F$2:$F$270,FALSE),MATCH('1'!N$12,전세지수!$1:$1,FALSE))</f>
        <v>102.53092882053065</v>
      </c>
      <c r="O23" s="269">
        <f>INDEX(전세지수!$2:$270,MATCH('1'!$E23,전세지수!$F$2:$F$270,FALSE),MATCH('1'!O$12,전세지수!$1:$1,FALSE))</f>
        <v>100.26707207789391</v>
      </c>
      <c r="P23" s="269">
        <f>INDEX(전세지수!$2:$270,MATCH('1'!$E23,전세지수!$F$2:$F$270,FALSE),MATCH('1'!P$12,전세지수!$1:$1,FALSE))</f>
        <v>97.908138191678376</v>
      </c>
      <c r="Q23" s="272">
        <f t="shared" si="15"/>
        <v>0.90929650977078502</v>
      </c>
      <c r="R23" s="272">
        <f t="shared" si="16"/>
        <v>3.1876535672193507</v>
      </c>
      <c r="S23" s="272">
        <f t="shared" si="17"/>
        <v>5.6737886029223805</v>
      </c>
      <c r="T23" s="280">
        <f>INDEX(매매지수!$271:$539,MATCH('1'!$E23,매매지수!$F$271:$F$539,FALSE),MATCH('1'!T$12,매매지수!$1:$1,FALSE))</f>
        <v>97.680707558628157</v>
      </c>
      <c r="U23" s="269">
        <f>INDEX(매매지수!$271:$539,MATCH('1'!$E23,매매지수!$F$271:$F$539,FALSE),MATCH('1'!U$12,매매지수!$1:$1,FALSE))</f>
        <v>98.117608570888279</v>
      </c>
      <c r="V23" s="269">
        <f>INDEX(매매지수!$271:$539,MATCH('1'!$E23,매매지수!$F$271:$F$539,FALSE),MATCH('1'!V$12,매매지수!$1:$1,FALSE))</f>
        <v>99.273178230800397</v>
      </c>
      <c r="W23" s="269">
        <f>INDEX(매매지수!$271:$539,MATCH('1'!$E23,매매지수!$F$271:$F$539,FALSE),MATCH('1'!W$12,매매지수!$1:$1,FALSE))</f>
        <v>102.04681561277287</v>
      </c>
      <c r="X23" s="272">
        <f t="shared" si="18"/>
        <v>-0.44528298092840757</v>
      </c>
      <c r="Y23" s="272">
        <f t="shared" si="19"/>
        <v>-1.6041298370340296</v>
      </c>
      <c r="Z23" s="272">
        <f t="shared" si="20"/>
        <v>-4.2785343451699269</v>
      </c>
      <c r="AA23" s="279">
        <f>INDEX(전세지수!$271:$539,MATCH('1'!$E23,전세지수!$F$271:$F$539,FALSE),MATCH('1'!AA$12,전세지수!$1:$1,FALSE))</f>
        <v>104.44213100450594</v>
      </c>
      <c r="AB23" s="269">
        <f>INDEX(전세지수!$271:$539,MATCH('1'!$E23,전세지수!$F$271:$F$539,FALSE),MATCH('1'!AB$12,전세지수!$1:$1,FALSE))</f>
        <v>103.17977221495293</v>
      </c>
      <c r="AC23" s="269">
        <f>INDEX(전세지수!$271:$539,MATCH('1'!$E23,전세지수!$F$271:$F$539,FALSE),MATCH('1'!AC$12,전세지수!$1:$1,FALSE))</f>
        <v>100.29161515100151</v>
      </c>
      <c r="AD23" s="269">
        <f>INDEX(전세지수!$271:$539,MATCH('1'!$E23,전세지수!$F$271:$F$539,FALSE),MATCH('1'!AD$12,전세지수!$1:$1,FALSE))</f>
        <v>97.36946211691702</v>
      </c>
      <c r="AE23" s="272">
        <f t="shared" si="21"/>
        <v>1.2234556856000278</v>
      </c>
      <c r="AF23" s="272">
        <f t="shared" si="22"/>
        <v>4.1384475135387122</v>
      </c>
      <c r="AG23" s="274">
        <f t="shared" si="23"/>
        <v>7.2637444367273707</v>
      </c>
      <c r="AH23" s="1433" t="s">
        <v>276</v>
      </c>
      <c r="AI23" s="1434"/>
      <c r="AJ23" s="1435"/>
      <c r="AK23" s="635"/>
    </row>
    <row r="24" spans="1:37" s="310" customFormat="1" ht="11.25" customHeight="1">
      <c r="A24" s="630"/>
      <c r="B24" s="631"/>
      <c r="C24" s="1451" t="s">
        <v>176</v>
      </c>
      <c r="D24" s="1452"/>
      <c r="E24" s="627">
        <v>12</v>
      </c>
      <c r="F24" s="277">
        <f>INDEX(매매지수!$2:$270,MATCH('1'!$E24,매매지수!$F$2:$F$270,FALSE),MATCH('1'!F$12,매매지수!$1:$1,FALSE))</f>
        <v>97.917806431436176</v>
      </c>
      <c r="G24" s="255">
        <f>INDEX(매매지수!$2:$270,MATCH('1'!$E24,매매지수!$F$2:$F$270,FALSE),MATCH('1'!G$12,매매지수!$1:$1,FALSE))</f>
        <v>98.223946355133961</v>
      </c>
      <c r="H24" s="255">
        <f>INDEX(매매지수!$2:$270,MATCH('1'!$E24,매매지수!$F$2:$F$270,FALSE),MATCH('1'!H$12,매매지수!$1:$1,FALSE))</f>
        <v>99.518657443802368</v>
      </c>
      <c r="I24" s="255">
        <f>INDEX(매매지수!$2:$270,MATCH('1'!$E24,매매지수!$F$2:$F$270,FALSE),MATCH('1'!I$12,매매지수!$1:$1,FALSE))</f>
        <v>101.24377883349452</v>
      </c>
      <c r="J24" s="256">
        <f t="shared" si="12"/>
        <v>-0.31167544683138315</v>
      </c>
      <c r="K24" s="256">
        <f t="shared" si="13"/>
        <v>-1.6085938591667404</v>
      </c>
      <c r="L24" s="257">
        <f t="shared" si="14"/>
        <v>-3.2851128636044225</v>
      </c>
      <c r="M24" s="277">
        <f>INDEX(전세지수!$2:$270,MATCH('1'!$E24,전세지수!$F$2:$F$270,FALSE),MATCH('1'!M$12,전세지수!$1:$1,FALSE))</f>
        <v>103.5909795038765</v>
      </c>
      <c r="N24" s="255">
        <f>INDEX(전세지수!$2:$270,MATCH('1'!$E24,전세지수!$F$2:$F$270,FALSE),MATCH('1'!N$12,전세지수!$1:$1,FALSE))</f>
        <v>102.92691845452713</v>
      </c>
      <c r="O24" s="255">
        <f>INDEX(전세지수!$2:$270,MATCH('1'!$E24,전세지수!$F$2:$F$270,FALSE),MATCH('1'!O$12,전세지수!$1:$1,FALSE))</f>
        <v>100.00139714710292</v>
      </c>
      <c r="P24" s="255">
        <f>INDEX(전세지수!$2:$270,MATCH('1'!$E24,전세지수!$F$2:$F$270,FALSE),MATCH('1'!P$12,전세지수!$1:$1,FALSE))</f>
        <v>98.719943625693674</v>
      </c>
      <c r="Q24" s="258">
        <f t="shared" si="15"/>
        <v>0.64517723771431168</v>
      </c>
      <c r="R24" s="258">
        <f t="shared" si="16"/>
        <v>3.5895322057283519</v>
      </c>
      <c r="S24" s="258">
        <f t="shared" si="17"/>
        <v>4.9341963733810834</v>
      </c>
      <c r="T24" s="278">
        <f>INDEX(매매지수!$271:$539,MATCH('1'!$E24,매매지수!$F$271:$F$539,FALSE),MATCH('1'!T$12,매매지수!$1:$1,FALSE))</f>
        <v>97.666789255324716</v>
      </c>
      <c r="U24" s="255">
        <f>INDEX(매매지수!$271:$539,MATCH('1'!$E24,매매지수!$F$271:$F$539,FALSE),MATCH('1'!U$12,매매지수!$1:$1,FALSE))</f>
        <v>98.04803484175531</v>
      </c>
      <c r="V24" s="255">
        <f>INDEX(매매지수!$271:$539,MATCH('1'!$E24,매매지수!$F$271:$F$539,FALSE),MATCH('1'!V$12,매매지수!$1:$1,FALSE))</f>
        <v>99.431442888725769</v>
      </c>
      <c r="W24" s="255">
        <f>INDEX(매매지수!$271:$539,MATCH('1'!$E24,매매지수!$F$271:$F$539,FALSE),MATCH('1'!W$12,매매지수!$1:$1,FALSE))</f>
        <v>101.8209942455854</v>
      </c>
      <c r="X24" s="258">
        <f t="shared" si="18"/>
        <v>-0.38883552030992696</v>
      </c>
      <c r="Y24" s="258">
        <f t="shared" si="19"/>
        <v>-1.7747440670008996</v>
      </c>
      <c r="Z24" s="258">
        <f t="shared" si="20"/>
        <v>-4.0799100627921803</v>
      </c>
      <c r="AA24" s="277">
        <f>INDEX(전세지수!$271:$539,MATCH('1'!$E24,전세지수!$F$271:$F$539,FALSE),MATCH('1'!AA$12,전세지수!$1:$1,FALSE))</f>
        <v>105.25107448160117</v>
      </c>
      <c r="AB24" s="255">
        <f>INDEX(전세지수!$271:$539,MATCH('1'!$E24,전세지수!$F$271:$F$539,FALSE),MATCH('1'!AB$12,전세지수!$1:$1,FALSE))</f>
        <v>104.19055257467909</v>
      </c>
      <c r="AC24" s="255">
        <f>INDEX(전세지수!$271:$539,MATCH('1'!$E24,전세지수!$F$271:$F$539,FALSE),MATCH('1'!AC$12,전세지수!$1:$1,FALSE))</f>
        <v>99.942486001466577</v>
      </c>
      <c r="AD24" s="255">
        <f>INDEX(전세지수!$271:$539,MATCH('1'!$E24,전세지수!$F$271:$F$539,FALSE),MATCH('1'!AD$12,전세지수!$1:$1,FALSE))</f>
        <v>98.287350569691355</v>
      </c>
      <c r="AE24" s="258">
        <f t="shared" si="21"/>
        <v>1.0178676287967203</v>
      </c>
      <c r="AF24" s="258">
        <f t="shared" si="22"/>
        <v>5.3116434186524897</v>
      </c>
      <c r="AG24" s="260">
        <f t="shared" si="23"/>
        <v>7.0850662588286317</v>
      </c>
      <c r="AH24" s="1427" t="s">
        <v>303</v>
      </c>
      <c r="AI24" s="1428"/>
      <c r="AJ24" s="632"/>
      <c r="AK24" s="631"/>
    </row>
    <row r="25" spans="1:37" s="310" customFormat="1" ht="11.25" customHeight="1">
      <c r="A25" s="630"/>
      <c r="B25" s="636"/>
      <c r="C25" s="1455" t="s">
        <v>177</v>
      </c>
      <c r="D25" s="1456"/>
      <c r="E25" s="626">
        <v>13</v>
      </c>
      <c r="F25" s="254">
        <f>INDEX(매매지수!$2:$270,MATCH('1'!$E25,매매지수!$F$2:$F$270,FALSE),MATCH('1'!F$12,매매지수!$1:$1,FALSE))</f>
        <v>97.573091568366195</v>
      </c>
      <c r="G25" s="255">
        <f>INDEX(매매지수!$2:$270,MATCH('1'!$E25,매매지수!$F$2:$F$270,FALSE),MATCH('1'!G$12,매매지수!$1:$1,FALSE))</f>
        <v>98.02396861887803</v>
      </c>
      <c r="H25" s="255">
        <f>INDEX(매매지수!$2:$270,MATCH('1'!$E25,매매지수!$F$2:$F$270,FALSE),MATCH('1'!H$12,매매지수!$1:$1,FALSE))</f>
        <v>99.218007200965559</v>
      </c>
      <c r="I25" s="255">
        <f>INDEX(매매지수!$2:$270,MATCH('1'!$E25,매매지수!$F$2:$F$270,FALSE),MATCH('1'!I$12,매매지수!$1:$1,FALSE))</f>
        <v>101.83216310463612</v>
      </c>
      <c r="J25" s="256">
        <f t="shared" si="12"/>
        <v>-0.45996612549412674</v>
      </c>
      <c r="K25" s="256">
        <f t="shared" si="13"/>
        <v>-1.6578801358785533</v>
      </c>
      <c r="L25" s="257">
        <f t="shared" si="14"/>
        <v>-4.1824423702888307</v>
      </c>
      <c r="M25" s="254">
        <f>INDEX(전세지수!$2:$270,MATCH('1'!$E25,전세지수!$F$2:$F$270,FALSE),MATCH('1'!M$12,전세지수!$1:$1,FALSE))</f>
        <v>103.30127821527763</v>
      </c>
      <c r="N25" s="255">
        <f>INDEX(전세지수!$2:$270,MATCH('1'!$E25,전세지수!$F$2:$F$270,FALSE),MATCH('1'!N$12,전세지수!$1:$1,FALSE))</f>
        <v>102.03034892908252</v>
      </c>
      <c r="O25" s="255">
        <f>INDEX(전세지수!$2:$270,MATCH('1'!$E25,전세지수!$F$2:$F$270,FALSE),MATCH('1'!O$12,전세지수!$1:$1,FALSE))</f>
        <v>100.60073130812395</v>
      </c>
      <c r="P25" s="255">
        <f>INDEX(전세지수!$2:$270,MATCH('1'!$E25,전세지수!$F$2:$F$270,FALSE),MATCH('1'!P$12,전세지수!$1:$1,FALSE))</f>
        <v>96.897849500750894</v>
      </c>
      <c r="Q25" s="258">
        <f t="shared" si="15"/>
        <v>1.2456384786829311</v>
      </c>
      <c r="R25" s="258">
        <f t="shared" si="16"/>
        <v>2.6844207512590978</v>
      </c>
      <c r="S25" s="258">
        <f t="shared" si="17"/>
        <v>6.6084322278763485</v>
      </c>
      <c r="T25" s="259">
        <f>INDEX(매매지수!$271:$539,MATCH('1'!$E25,매매지수!$F$271:$F$539,FALSE),MATCH('1'!T$12,매매지수!$1:$1,FALSE))</f>
        <v>97.695018480783972</v>
      </c>
      <c r="U25" s="255">
        <f>INDEX(매매지수!$271:$539,MATCH('1'!$E25,매매지수!$F$271:$F$539,FALSE),MATCH('1'!U$12,매매지수!$1:$1,FALSE))</f>
        <v>98.189186022892656</v>
      </c>
      <c r="V25" s="255">
        <f>INDEX(매매지수!$271:$539,MATCH('1'!$E25,매매지수!$F$271:$F$539,FALSE),MATCH('1'!V$12,매매지수!$1:$1,FALSE))</f>
        <v>99.113957923896564</v>
      </c>
      <c r="W25" s="255">
        <f>INDEX(매매지수!$271:$539,MATCH('1'!$E25,매매지수!$F$271:$F$539,FALSE),MATCH('1'!W$12,매매지수!$1:$1,FALSE))</f>
        <v>102.27637011937601</v>
      </c>
      <c r="X25" s="258">
        <f t="shared" si="18"/>
        <v>-0.5032810252581843</v>
      </c>
      <c r="Y25" s="258">
        <f t="shared" si="19"/>
        <v>-1.4316242362171661</v>
      </c>
      <c r="Z25" s="258">
        <f t="shared" si="20"/>
        <v>-4.4793842734589866</v>
      </c>
      <c r="AA25" s="254">
        <f>INDEX(전세지수!$271:$539,MATCH('1'!$E25,전세지수!$F$271:$F$539,FALSE),MATCH('1'!AA$12,전세지수!$1:$1,FALSE))</f>
        <v>103.61696945735834</v>
      </c>
      <c r="AB25" s="255">
        <f>INDEX(전세지수!$271:$539,MATCH('1'!$E25,전세지수!$F$271:$F$539,FALSE),MATCH('1'!AB$12,전세지수!$1:$1,FALSE))</f>
        <v>102.15085061517722</v>
      </c>
      <c r="AC25" s="255">
        <f>INDEX(전세지수!$271:$539,MATCH('1'!$E25,전세지수!$F$271:$F$539,FALSE),MATCH('1'!AC$12,전세지수!$1:$1,FALSE))</f>
        <v>100.6446481944939</v>
      </c>
      <c r="AD25" s="255">
        <f>INDEX(전세지수!$271:$539,MATCH('1'!$E25,전세지수!$F$271:$F$539,FALSE),MATCH('1'!AD$12,전세지수!$1:$1,FALSE))</f>
        <v>96.447235121053524</v>
      </c>
      <c r="AE25" s="258">
        <f t="shared" si="21"/>
        <v>1.4352487848625861</v>
      </c>
      <c r="AF25" s="258">
        <f t="shared" si="22"/>
        <v>2.9532829774718827</v>
      </c>
      <c r="AG25" s="260">
        <f t="shared" si="23"/>
        <v>7.4338412369269857</v>
      </c>
      <c r="AH25" s="1425" t="s">
        <v>304</v>
      </c>
      <c r="AI25" s="1426"/>
      <c r="AJ25" s="634"/>
      <c r="AK25" s="637"/>
    </row>
    <row r="26" spans="1:37" s="310" customFormat="1" ht="13.5" customHeight="1">
      <c r="A26" s="1458" t="s">
        <v>191</v>
      </c>
      <c r="B26" s="1458"/>
      <c r="C26" s="1458"/>
      <c r="D26" s="1458"/>
      <c r="E26" s="627">
        <v>14</v>
      </c>
      <c r="F26" s="277">
        <f>INDEX(매매지수!$2:$270,MATCH('1'!$E26,매매지수!$F$2:$F$270,FALSE),MATCH('1'!F$12,매매지수!$1:$1,FALSE))</f>
        <v>97.988650909404839</v>
      </c>
      <c r="G26" s="262">
        <f>INDEX(매매지수!$2:$270,MATCH('1'!$E26,매매지수!$F$2:$F$270,FALSE),MATCH('1'!G$12,매매지수!$1:$1,FALSE))</f>
        <v>98.218853303059618</v>
      </c>
      <c r="H26" s="262">
        <f>INDEX(매매지수!$2:$270,MATCH('1'!$E26,매매지수!$F$2:$F$270,FALSE),MATCH('1'!H$12,매매지수!$1:$1,FALSE))</f>
        <v>99.540618953989295</v>
      </c>
      <c r="I26" s="262">
        <f>INDEX(매매지수!$2:$270,MATCH('1'!$E26,매매지수!$F$2:$F$270,FALSE),MATCH('1'!I$12,매매지수!$1:$1,FALSE))</f>
        <v>101.40228479843576</v>
      </c>
      <c r="J26" s="263">
        <f t="shared" si="12"/>
        <v>-0.23437699170084647</v>
      </c>
      <c r="K26" s="263">
        <f t="shared" si="13"/>
        <v>-1.5591303940975298</v>
      </c>
      <c r="L26" s="264">
        <f t="shared" si="14"/>
        <v>-3.3664269950291925</v>
      </c>
      <c r="M26" s="277">
        <f>INDEX(전세지수!$2:$270,MATCH('1'!$E26,전세지수!$F$2:$F$270,FALSE),MATCH('1'!M$12,전세지수!$1:$1,FALSE))</f>
        <v>102.81307967435451</v>
      </c>
      <c r="N26" s="262">
        <f>INDEX(전세지수!$2:$270,MATCH('1'!$E26,전세지수!$F$2:$F$270,FALSE),MATCH('1'!N$12,전세지수!$1:$1,FALSE))</f>
        <v>102.20002359999789</v>
      </c>
      <c r="O26" s="262">
        <f>INDEX(전세지수!$2:$270,MATCH('1'!$E26,전세지수!$F$2:$F$270,FALSE),MATCH('1'!O$12,전세지수!$1:$1,FALSE))</f>
        <v>100.10837571638874</v>
      </c>
      <c r="P26" s="262">
        <f>INDEX(전세지수!$2:$270,MATCH('1'!$E26,전세지수!$F$2:$F$270,FALSE),MATCH('1'!P$12,전세지수!$1:$1,FALSE))</f>
        <v>99.280451651052829</v>
      </c>
      <c r="Q26" s="265">
        <f t="shared" si="15"/>
        <v>0.59985903404100593</v>
      </c>
      <c r="R26" s="265">
        <f t="shared" si="16"/>
        <v>2.7017758889908539</v>
      </c>
      <c r="S26" s="265">
        <f t="shared" si="17"/>
        <v>3.5582312172773189</v>
      </c>
      <c r="T26" s="278">
        <f>INDEX(매매지수!$271:$539,MATCH('1'!$E26,매매지수!$F$271:$F$539,FALSE),MATCH('1'!T$12,매매지수!$1:$1,FALSE))</f>
        <v>97.796101199299471</v>
      </c>
      <c r="U26" s="262">
        <f>INDEX(매매지수!$271:$539,MATCH('1'!$E26,매매지수!$F$271:$F$539,FALSE),MATCH('1'!U$12,매매지수!$1:$1,FALSE))</f>
        <v>98.049253015176475</v>
      </c>
      <c r="V26" s="262">
        <f>INDEX(매매지수!$271:$539,MATCH('1'!$E26,매매지수!$F$271:$F$539,FALSE),MATCH('1'!V$12,매매지수!$1:$1,FALSE))</f>
        <v>99.448876329036906</v>
      </c>
      <c r="W26" s="262">
        <f>INDEX(매매지수!$271:$539,MATCH('1'!$E26,매매지수!$F$271:$F$539,FALSE),MATCH('1'!W$12,매매지수!$1:$1,FALSE))</f>
        <v>101.84198071503603</v>
      </c>
      <c r="X26" s="265">
        <f t="shared" si="18"/>
        <v>-0.25818841866935838</v>
      </c>
      <c r="Y26" s="265">
        <f t="shared" si="19"/>
        <v>-1.6619344438533967</v>
      </c>
      <c r="Z26" s="265">
        <f t="shared" si="20"/>
        <v>-3.9727030909358807</v>
      </c>
      <c r="AA26" s="277">
        <f>INDEX(전세지수!$271:$539,MATCH('1'!$E26,전세지수!$F$271:$F$539,FALSE),MATCH('1'!AA$12,전세지수!$1:$1,FALSE))</f>
        <v>103.61306309417435</v>
      </c>
      <c r="AB26" s="262">
        <f>INDEX(전세지수!$271:$539,MATCH('1'!$E26,전세지수!$F$271:$F$539,FALSE),MATCH('1'!AB$12,전세지수!$1:$1,FALSE))</f>
        <v>102.83678425470009</v>
      </c>
      <c r="AC26" s="262">
        <f>INDEX(전세지수!$271:$539,MATCH('1'!$E26,전세지수!$F$271:$F$539,FALSE),MATCH('1'!AC$12,전세지수!$1:$1,FALSE))</f>
        <v>100.08950782782726</v>
      </c>
      <c r="AD26" s="262">
        <f>INDEX(전세지수!$271:$539,MATCH('1'!$E26,전세지수!$F$271:$F$539,FALSE),MATCH('1'!AD$12,전세지수!$1:$1,FALSE))</f>
        <v>99.130258576740545</v>
      </c>
      <c r="AE26" s="265">
        <f t="shared" si="21"/>
        <v>0.75486494944416727</v>
      </c>
      <c r="AF26" s="265">
        <f t="shared" si="22"/>
        <v>3.5204042289909809</v>
      </c>
      <c r="AG26" s="267">
        <f t="shared" si="23"/>
        <v>4.5221354022429994</v>
      </c>
      <c r="AH26" s="1445" t="s">
        <v>284</v>
      </c>
      <c r="AI26" s="1446"/>
      <c r="AJ26" s="1446"/>
      <c r="AK26" s="1446"/>
    </row>
    <row r="27" spans="1:37" s="310" customFormat="1" ht="11.25" customHeight="1">
      <c r="A27" s="638"/>
      <c r="B27" s="1471" t="s">
        <v>1396</v>
      </c>
      <c r="C27" s="1472"/>
      <c r="D27" s="1472"/>
      <c r="E27" s="626">
        <v>15</v>
      </c>
      <c r="F27" s="268">
        <f>INDEX(매매지수!$2:$270,MATCH('1'!$E27,매매지수!$F$2:$F$270,FALSE),MATCH('1'!F$12,매매지수!$1:$1,FALSE))</f>
        <v>97.653604595166982</v>
      </c>
      <c r="G27" s="255">
        <f>INDEX(매매지수!$2:$270,MATCH('1'!$E27,매매지수!$F$2:$F$270,FALSE),MATCH('1'!G$12,매매지수!$1:$1,FALSE))</f>
        <v>97.866026591049504</v>
      </c>
      <c r="H27" s="255">
        <f>INDEX(매매지수!$2:$270,MATCH('1'!$E27,매매지수!$F$2:$F$270,FALSE),MATCH('1'!H$12,매매지수!$1:$1,FALSE))</f>
        <v>99.346029603276406</v>
      </c>
      <c r="I27" s="255">
        <f>INDEX(매매지수!$2:$270,MATCH('1'!$E27,매매지수!$F$2:$F$270,FALSE),MATCH('1'!I$12,매매지수!$1:$1,FALSE))</f>
        <v>102.34290287875577</v>
      </c>
      <c r="J27" s="256">
        <f t="shared" si="12"/>
        <v>-0.2170538677023881</v>
      </c>
      <c r="K27" s="256">
        <f t="shared" si="13"/>
        <v>-1.7035658242889773</v>
      </c>
      <c r="L27" s="257">
        <f t="shared" si="14"/>
        <v>-4.5819476990447754</v>
      </c>
      <c r="M27" s="268">
        <f>INDEX(전세지수!$2:$270,MATCH('1'!$E27,전세지수!$F$2:$F$270,FALSE),MATCH('1'!M$12,전세지수!$1:$1,FALSE))</f>
        <v>103.00080200875539</v>
      </c>
      <c r="N27" s="255">
        <f>INDEX(전세지수!$2:$270,MATCH('1'!$E27,전세지수!$F$2:$F$270,FALSE),MATCH('1'!N$12,전세지수!$1:$1,FALSE))</f>
        <v>102.23736106231046</v>
      </c>
      <c r="O27" s="255">
        <f>INDEX(전세지수!$2:$270,MATCH('1'!$E27,전세지수!$F$2:$F$270,FALSE),MATCH('1'!O$12,전세지수!$1:$1,FALSE))</f>
        <v>99.86183372848177</v>
      </c>
      <c r="P27" s="255">
        <f>INDEX(전세지수!$2:$270,MATCH('1'!$E27,전세지수!$F$2:$F$270,FALSE),MATCH('1'!P$12,전세지수!$1:$1,FALSE))</f>
        <v>100.14101237462341</v>
      </c>
      <c r="Q27" s="258">
        <f t="shared" si="15"/>
        <v>0.74673381483276735</v>
      </c>
      <c r="R27" s="258">
        <f t="shared" si="16"/>
        <v>3.1433112762662363</v>
      </c>
      <c r="S27" s="258">
        <f t="shared" si="17"/>
        <v>2.8557626553979754</v>
      </c>
      <c r="T27" s="273">
        <f>INDEX(매매지수!$271:$539,MATCH('1'!$E27,매매지수!$F$271:$F$539,FALSE),MATCH('1'!T$12,매매지수!$1:$1,FALSE))</f>
        <v>97.448336522120442</v>
      </c>
      <c r="U27" s="255">
        <f>INDEX(매매지수!$271:$539,MATCH('1'!$E27,매매지수!$F$271:$F$539,FALSE),MATCH('1'!U$12,매매지수!$1:$1,FALSE))</f>
        <v>97.706848476080168</v>
      </c>
      <c r="V27" s="255">
        <f>INDEX(매매지수!$271:$539,MATCH('1'!$E27,매매지수!$F$271:$F$539,FALSE),MATCH('1'!V$12,매매지수!$1:$1,FALSE))</f>
        <v>99.215137859925065</v>
      </c>
      <c r="W27" s="255">
        <f>INDEX(매매지수!$271:$539,MATCH('1'!$E27,매매지수!$F$271:$F$539,FALSE),MATCH('1'!W$12,매매지수!$1:$1,FALSE))</f>
        <v>102.87626143328563</v>
      </c>
      <c r="X27" s="258">
        <f t="shared" si="18"/>
        <v>-0.26457915488187211</v>
      </c>
      <c r="Y27" s="258">
        <f t="shared" si="19"/>
        <v>-1.7807779900472887</v>
      </c>
      <c r="Z27" s="258">
        <f t="shared" si="20"/>
        <v>-5.2761685111245571</v>
      </c>
      <c r="AA27" s="268">
        <f>INDEX(전세지수!$271:$539,MATCH('1'!$E27,전세지수!$F$271:$F$539,FALSE),MATCH('1'!AA$12,전세지수!$1:$1,FALSE))</f>
        <v>103.81804271729915</v>
      </c>
      <c r="AB27" s="255">
        <f>INDEX(전세지수!$271:$539,MATCH('1'!$E27,전세지수!$F$271:$F$539,FALSE),MATCH('1'!AB$12,전세지수!$1:$1,FALSE))</f>
        <v>102.8799747758061</v>
      </c>
      <c r="AC27" s="255">
        <f>INDEX(전세지수!$271:$539,MATCH('1'!$E27,전세지수!$F$271:$F$539,FALSE),MATCH('1'!AC$12,전세지수!$1:$1,FALSE))</f>
        <v>99.759917134205651</v>
      </c>
      <c r="AD27" s="255">
        <f>INDEX(전세지수!$271:$539,MATCH('1'!$E27,전세지수!$F$271:$F$539,FALSE),MATCH('1'!AD$12,전세지수!$1:$1,FALSE))</f>
        <v>100.06824227018157</v>
      </c>
      <c r="AE27" s="258">
        <f t="shared" si="21"/>
        <v>0.91180809825941456</v>
      </c>
      <c r="AF27" s="258">
        <f t="shared" si="22"/>
        <v>4.0678918945313169</v>
      </c>
      <c r="AG27" s="260">
        <f t="shared" si="23"/>
        <v>3.7472432432591463</v>
      </c>
      <c r="AH27" s="1433" t="s">
        <v>1400</v>
      </c>
      <c r="AI27" s="1434"/>
      <c r="AJ27" s="1435"/>
      <c r="AK27" s="639"/>
    </row>
    <row r="28" spans="1:37" s="310" customFormat="1" ht="11.25" customHeight="1">
      <c r="A28" s="638"/>
      <c r="B28" s="1473" t="s">
        <v>773</v>
      </c>
      <c r="C28" s="1454"/>
      <c r="D28" s="1454"/>
      <c r="E28" s="627">
        <v>16</v>
      </c>
      <c r="F28" s="277">
        <f>INDEX(매매지수!$2:$270,MATCH('1'!$E28,매매지수!$F$2:$F$270,FALSE),MATCH('1'!F$12,매매지수!$1:$1,FALSE))</f>
        <v>98.655587425855757</v>
      </c>
      <c r="G28" s="255">
        <f>INDEX(매매지수!$2:$270,MATCH('1'!$E28,매매지수!$F$2:$F$270,FALSE),MATCH('1'!G$12,매매지수!$1:$1,FALSE))</f>
        <v>98.948058149789858</v>
      </c>
      <c r="H28" s="255">
        <f>INDEX(매매지수!$2:$270,MATCH('1'!$E28,매매지수!$F$2:$F$270,FALSE),MATCH('1'!H$12,매매지수!$1:$1,FALSE))</f>
        <v>99.546645590279809</v>
      </c>
      <c r="I28" s="255">
        <f>INDEX(매매지수!$2:$270,MATCH('1'!$E28,매매지수!$F$2:$F$270,FALSE),MATCH('1'!I$12,매매지수!$1:$1,FALSE))</f>
        <v>101.68976646194433</v>
      </c>
      <c r="J28" s="256">
        <f t="shared" si="12"/>
        <v>-0.29558005422537503</v>
      </c>
      <c r="K28" s="256">
        <f t="shared" si="13"/>
        <v>-0.89511621324893653</v>
      </c>
      <c r="L28" s="257">
        <f t="shared" si="14"/>
        <v>-2.9837604526548489</v>
      </c>
      <c r="M28" s="277">
        <f>INDEX(전세지수!$2:$270,MATCH('1'!$E28,전세지수!$F$2:$F$270,FALSE),MATCH('1'!M$12,전세지수!$1:$1,FALSE))</f>
        <v>103.33220211630861</v>
      </c>
      <c r="N28" s="255">
        <f>INDEX(전세지수!$2:$270,MATCH('1'!$E28,전세지수!$F$2:$F$270,FALSE),MATCH('1'!N$12,전세지수!$1:$1,FALSE))</f>
        <v>102.83755037375121</v>
      </c>
      <c r="O28" s="255">
        <f>INDEX(전세지수!$2:$270,MATCH('1'!$E28,전세지수!$F$2:$F$270,FALSE),MATCH('1'!O$12,전세지수!$1:$1,FALSE))</f>
        <v>100.33130504159679</v>
      </c>
      <c r="P28" s="255">
        <f>INDEX(전세지수!$2:$270,MATCH('1'!$E28,전세지수!$F$2:$F$270,FALSE),MATCH('1'!P$12,전세지수!$1:$1,FALSE))</f>
        <v>99.210143488218634</v>
      </c>
      <c r="Q28" s="258">
        <f t="shared" si="15"/>
        <v>0.48100303902576247</v>
      </c>
      <c r="R28" s="258">
        <f t="shared" si="16"/>
        <v>2.990987781398502</v>
      </c>
      <c r="S28" s="258">
        <f t="shared" si="17"/>
        <v>4.154876188219081</v>
      </c>
      <c r="T28" s="278">
        <f>INDEX(매매지수!$271:$539,MATCH('1'!$E28,매매지수!$F$271:$F$539,FALSE),MATCH('1'!T$12,매매지수!$1:$1,FALSE))</f>
        <v>98.665262687334277</v>
      </c>
      <c r="U28" s="255">
        <f>INDEX(매매지수!$271:$539,MATCH('1'!$E28,매매지수!$F$271:$F$539,FALSE),MATCH('1'!U$12,매매지수!$1:$1,FALSE))</f>
        <v>98.930978074100508</v>
      </c>
      <c r="V28" s="255">
        <f>INDEX(매매지수!$271:$539,MATCH('1'!$E28,매매지수!$F$271:$F$539,FALSE),MATCH('1'!V$12,매매지수!$1:$1,FALSE))</f>
        <v>99.454468347744069</v>
      </c>
      <c r="W28" s="255">
        <f>INDEX(매매지수!$271:$539,MATCH('1'!$E28,매매지수!$F$271:$F$539,FALSE),MATCH('1'!W$12,매매지수!$1:$1,FALSE))</f>
        <v>102.07065950575473</v>
      </c>
      <c r="X28" s="258">
        <f t="shared" si="18"/>
        <v>-0.26858663680370265</v>
      </c>
      <c r="Y28" s="258">
        <f t="shared" si="19"/>
        <v>-0.79353464305930155</v>
      </c>
      <c r="Z28" s="258">
        <f t="shared" si="20"/>
        <v>-3.3363131333823293</v>
      </c>
      <c r="AA28" s="277">
        <f>INDEX(전세지수!$271:$539,MATCH('1'!$E28,전세지수!$F$271:$F$539,FALSE),MATCH('1'!AA$12,전세지수!$1:$1,FALSE))</f>
        <v>104.08422538674513</v>
      </c>
      <c r="AB28" s="255">
        <f>INDEX(전세지수!$271:$539,MATCH('1'!$E28,전세지수!$F$271:$F$539,FALSE),MATCH('1'!AB$12,전세지수!$1:$1,FALSE))</f>
        <v>103.45739138641252</v>
      </c>
      <c r="AC28" s="255">
        <f>INDEX(전세지수!$271:$539,MATCH('1'!$E28,전세지수!$F$271:$F$539,FALSE),MATCH('1'!AC$12,전세지수!$1:$1,FALSE))</f>
        <v>100.37501003273574</v>
      </c>
      <c r="AD28" s="255">
        <f>INDEX(전세지수!$271:$539,MATCH('1'!$E28,전세지수!$F$271:$F$539,FALSE),MATCH('1'!AD$12,전세지수!$1:$1,FALSE))</f>
        <v>98.911856467396291</v>
      </c>
      <c r="AE28" s="258">
        <f t="shared" si="21"/>
        <v>0.60588614494578863</v>
      </c>
      <c r="AF28" s="258">
        <f t="shared" si="22"/>
        <v>3.6953573930400552</v>
      </c>
      <c r="AG28" s="260">
        <f t="shared" si="23"/>
        <v>5.2292708923664444</v>
      </c>
      <c r="AH28" s="1436" t="s">
        <v>1401</v>
      </c>
      <c r="AI28" s="1437"/>
      <c r="AJ28" s="1438"/>
      <c r="AK28" s="639"/>
    </row>
    <row r="29" spans="1:37" s="310" customFormat="1" ht="11.25" customHeight="1">
      <c r="A29" s="638"/>
      <c r="B29" s="1473" t="s">
        <v>181</v>
      </c>
      <c r="C29" s="1454"/>
      <c r="D29" s="1454"/>
      <c r="E29" s="626">
        <v>17</v>
      </c>
      <c r="F29" s="277">
        <f>INDEX(매매지수!$2:$270,MATCH('1'!$E29,매매지수!$F$2:$F$270,FALSE),MATCH('1'!F$12,매매지수!$1:$1,FALSE))</f>
        <v>98.707145251674717</v>
      </c>
      <c r="G29" s="255">
        <f>INDEX(매매지수!$2:$270,MATCH('1'!$E29,매매지수!$F$2:$F$270,FALSE),MATCH('1'!G$12,매매지수!$1:$1,FALSE))</f>
        <v>98.942317198708537</v>
      </c>
      <c r="H29" s="255">
        <f>INDEX(매매지수!$2:$270,MATCH('1'!$E29,매매지수!$F$2:$F$270,FALSE),MATCH('1'!H$12,매매지수!$1:$1,FALSE))</f>
        <v>99.722209349082107</v>
      </c>
      <c r="I29" s="255">
        <f>INDEX(매매지수!$2:$270,MATCH('1'!$E29,매매지수!$F$2:$F$270,FALSE),MATCH('1'!I$12,매매지수!$1:$1,FALSE))</f>
        <v>100.74211936677347</v>
      </c>
      <c r="J29" s="256">
        <f t="shared" si="12"/>
        <v>-0.23768591002525374</v>
      </c>
      <c r="K29" s="256">
        <f t="shared" si="13"/>
        <v>-1.0178917054014636</v>
      </c>
      <c r="L29" s="257">
        <f t="shared" si="14"/>
        <v>-2.0199834268822436</v>
      </c>
      <c r="M29" s="277">
        <f>INDEX(전세지수!$2:$270,MATCH('1'!$E29,전세지수!$F$2:$F$270,FALSE),MATCH('1'!M$12,전세지수!$1:$1,FALSE))</f>
        <v>103.18599462620111</v>
      </c>
      <c r="N29" s="255">
        <f>INDEX(전세지수!$2:$270,MATCH('1'!$E29,전세지수!$F$2:$F$270,FALSE),MATCH('1'!N$12,전세지수!$1:$1,FALSE))</f>
        <v>102.57225949106783</v>
      </c>
      <c r="O29" s="255">
        <f>INDEX(전세지수!$2:$270,MATCH('1'!$E29,전세지수!$F$2:$F$270,FALSE),MATCH('1'!O$12,전세지수!$1:$1,FALSE))</f>
        <v>100.34138597349053</v>
      </c>
      <c r="P29" s="255">
        <f>INDEX(전세지수!$2:$270,MATCH('1'!$E29,전세지수!$F$2:$F$270,FALSE),MATCH('1'!P$12,전세지수!$1:$1,FALSE))</f>
        <v>98.55357133423081</v>
      </c>
      <c r="Q29" s="258">
        <f t="shared" si="15"/>
        <v>0.59834417042039512</v>
      </c>
      <c r="R29" s="258">
        <f t="shared" si="16"/>
        <v>2.8349305972932282</v>
      </c>
      <c r="S29" s="258">
        <f t="shared" si="17"/>
        <v>4.7004113897202826</v>
      </c>
      <c r="T29" s="278">
        <f>INDEX(매매지수!$271:$539,MATCH('1'!$E29,매매지수!$F$271:$F$539,FALSE),MATCH('1'!T$12,매매지수!$1:$1,FALSE))</f>
        <v>98.538325874514683</v>
      </c>
      <c r="U29" s="255">
        <f>INDEX(매매지수!$271:$539,MATCH('1'!$E29,매매지수!$F$271:$F$539,FALSE),MATCH('1'!U$12,매매지수!$1:$1,FALSE))</f>
        <v>98.827830412023459</v>
      </c>
      <c r="V29" s="255">
        <f>INDEX(매매지수!$271:$539,MATCH('1'!$E29,매매지수!$F$271:$F$539,FALSE),MATCH('1'!V$12,매매지수!$1:$1,FALSE))</f>
        <v>99.661119336310904</v>
      </c>
      <c r="W29" s="255">
        <f>INDEX(매매지수!$271:$539,MATCH('1'!$E29,매매지수!$F$271:$F$539,FALSE),MATCH('1'!W$12,매매지수!$1:$1,FALSE))</f>
        <v>101.06691731540914</v>
      </c>
      <c r="X29" s="258">
        <f t="shared" si="18"/>
        <v>-0.29293827083100021</v>
      </c>
      <c r="Y29" s="258">
        <f t="shared" si="19"/>
        <v>-1.1266113297476621</v>
      </c>
      <c r="Z29" s="258">
        <f t="shared" si="20"/>
        <v>-2.5018982551958557</v>
      </c>
      <c r="AA29" s="277">
        <f>INDEX(전세지수!$271:$539,MATCH('1'!$E29,전세지수!$F$271:$F$539,FALSE),MATCH('1'!AA$12,전세지수!$1:$1,FALSE))</f>
        <v>103.8722872639742</v>
      </c>
      <c r="AB29" s="255">
        <f>INDEX(전세지수!$271:$539,MATCH('1'!$E29,전세지수!$F$271:$F$539,FALSE),MATCH('1'!AB$12,전세지수!$1:$1,FALSE))</f>
        <v>103.05103518183718</v>
      </c>
      <c r="AC29" s="255">
        <f>INDEX(전세지수!$271:$539,MATCH('1'!$E29,전세지수!$F$271:$F$539,FALSE),MATCH('1'!AC$12,전세지수!$1:$1,FALSE))</f>
        <v>100.34869073256469</v>
      </c>
      <c r="AD29" s="255">
        <f>INDEX(전세지수!$271:$539,MATCH('1'!$E29,전세지수!$F$271:$F$539,FALSE),MATCH('1'!AD$12,전세지수!$1:$1,FALSE))</f>
        <v>98.283447744049241</v>
      </c>
      <c r="AE29" s="258">
        <f t="shared" si="21"/>
        <v>0.79693724637301955</v>
      </c>
      <c r="AF29" s="258">
        <f t="shared" si="22"/>
        <v>3.5113527697138602</v>
      </c>
      <c r="AG29" s="260">
        <f t="shared" si="23"/>
        <v>5.6864504127688731</v>
      </c>
      <c r="AH29" s="1436" t="s">
        <v>1395</v>
      </c>
      <c r="AI29" s="1437"/>
      <c r="AJ29" s="1438"/>
      <c r="AK29" s="639"/>
    </row>
    <row r="30" spans="1:37" s="310" customFormat="1" ht="11.25" customHeight="1">
      <c r="A30" s="638"/>
      <c r="B30" s="1473" t="s">
        <v>1397</v>
      </c>
      <c r="C30" s="1454"/>
      <c r="D30" s="1454"/>
      <c r="E30" s="627">
        <v>18</v>
      </c>
      <c r="F30" s="277">
        <f>INDEX(매매지수!$2:$270,MATCH('1'!$E30,매매지수!$F$2:$F$270,FALSE),MATCH('1'!F$12,매매지수!$1:$1,FALSE))</f>
        <v>97.777108477579759</v>
      </c>
      <c r="G30" s="255">
        <f>INDEX(매매지수!$2:$270,MATCH('1'!$E30,매매지수!$F$2:$F$270,FALSE),MATCH('1'!G$12,매매지수!$1:$1,FALSE))</f>
        <v>97.982335718885764</v>
      </c>
      <c r="H30" s="255">
        <f>INDEX(매매지수!$2:$270,MATCH('1'!$E30,매매지수!$F$2:$F$270,FALSE),MATCH('1'!H$12,매매지수!$1:$1,FALSE))</f>
        <v>99.599861316386423</v>
      </c>
      <c r="I30" s="255">
        <f>INDEX(매매지수!$2:$270,MATCH('1'!$E30,매매지수!$F$2:$F$270,FALSE),MATCH('1'!I$12,매매지수!$1:$1,FALSE))</f>
        <v>100.97174205249124</v>
      </c>
      <c r="J30" s="256">
        <f t="shared" si="12"/>
        <v>-0.20945330584362098</v>
      </c>
      <c r="K30" s="256">
        <f t="shared" si="13"/>
        <v>-1.8300756795399109</v>
      </c>
      <c r="L30" s="257">
        <f t="shared" si="14"/>
        <v>-3.163888737554621</v>
      </c>
      <c r="M30" s="277">
        <f>INDEX(전세지수!$2:$270,MATCH('1'!$E30,전세지수!$F$2:$F$270,FALSE),MATCH('1'!M$12,전세지수!$1:$1,FALSE))</f>
        <v>102.49517029672077</v>
      </c>
      <c r="N30" s="255">
        <f>INDEX(전세지수!$2:$270,MATCH('1'!$E30,전세지수!$F$2:$F$270,FALSE),MATCH('1'!N$12,전세지수!$1:$1,FALSE))</f>
        <v>101.96315050476039</v>
      </c>
      <c r="O30" s="255">
        <f>INDEX(전세지수!$2:$270,MATCH('1'!$E30,전세지수!$F$2:$F$270,FALSE),MATCH('1'!O$12,전세지수!$1:$1,FALSE))</f>
        <v>100.14657008607813</v>
      </c>
      <c r="P30" s="255">
        <f>INDEX(전세지수!$2:$270,MATCH('1'!$E30,전세지수!$F$2:$F$270,FALSE),MATCH('1'!P$12,전세지수!$1:$1,FALSE))</f>
        <v>98.896117180386085</v>
      </c>
      <c r="Q30" s="258">
        <f t="shared" si="15"/>
        <v>0.52177653331293428</v>
      </c>
      <c r="R30" s="258">
        <f t="shared" si="16"/>
        <v>2.3451629033565125</v>
      </c>
      <c r="S30" s="258">
        <f t="shared" si="17"/>
        <v>3.6392259058765974</v>
      </c>
      <c r="T30" s="278">
        <f>INDEX(매매지수!$271:$539,MATCH('1'!$E30,매매지수!$F$271:$F$539,FALSE),MATCH('1'!T$12,매매지수!$1:$1,FALSE))</f>
        <v>97.780487746647353</v>
      </c>
      <c r="U30" s="255">
        <f>INDEX(매매지수!$271:$539,MATCH('1'!$E30,매매지수!$F$271:$F$539,FALSE),MATCH('1'!U$12,매매지수!$1:$1,FALSE))</f>
        <v>98.012611404822323</v>
      </c>
      <c r="V30" s="255">
        <f>INDEX(매매지수!$271:$539,MATCH('1'!$E30,매매지수!$F$271:$F$539,FALSE),MATCH('1'!V$12,매매지수!$1:$1,FALSE))</f>
        <v>99.547176261793396</v>
      </c>
      <c r="W30" s="255">
        <f>INDEX(매매지수!$271:$539,MATCH('1'!$E30,매매지수!$F$271:$F$539,FALSE),MATCH('1'!W$12,매매지수!$1:$1,FALSE))</f>
        <v>101.4285544126474</v>
      </c>
      <c r="X30" s="258">
        <f t="shared" si="18"/>
        <v>-0.23683039850477261</v>
      </c>
      <c r="Y30" s="258">
        <f t="shared" si="19"/>
        <v>-1.7747248907391766</v>
      </c>
      <c r="Z30" s="258">
        <f t="shared" si="20"/>
        <v>-3.5966860487416707</v>
      </c>
      <c r="AA30" s="277">
        <f>INDEX(전세지수!$271:$539,MATCH('1'!$E30,전세지수!$F$271:$F$539,FALSE),MATCH('1'!AA$12,전세지수!$1:$1,FALSE))</f>
        <v>103.47714030207811</v>
      </c>
      <c r="AB30" s="255">
        <f>INDEX(전세지수!$271:$539,MATCH('1'!$E30,전세지수!$F$271:$F$539,FALSE),MATCH('1'!AB$12,전세지수!$1:$1,FALSE))</f>
        <v>102.76327005864833</v>
      </c>
      <c r="AC30" s="255">
        <f>INDEX(전세지수!$271:$539,MATCH('1'!$E30,전세지수!$F$271:$F$539,FALSE),MATCH('1'!AC$12,전세지수!$1:$1,FALSE))</f>
        <v>100.13395166892009</v>
      </c>
      <c r="AD30" s="255">
        <f>INDEX(전세지수!$271:$539,MATCH('1'!$E30,전세지수!$F$271:$F$539,FALSE),MATCH('1'!AD$12,전세지수!$1:$1,FALSE))</f>
        <v>98.821876766270464</v>
      </c>
      <c r="AE30" s="258">
        <f t="shared" si="21"/>
        <v>0.69467451067133368</v>
      </c>
      <c r="AF30" s="258">
        <f t="shared" si="22"/>
        <v>3.3387163668640918</v>
      </c>
      <c r="AG30" s="260">
        <f t="shared" si="23"/>
        <v>4.7107621188151372</v>
      </c>
      <c r="AH30" s="1436" t="s">
        <v>1399</v>
      </c>
      <c r="AI30" s="1437"/>
      <c r="AJ30" s="1438"/>
      <c r="AK30" s="639"/>
    </row>
    <row r="31" spans="1:37" s="310" customFormat="1" ht="11.25" customHeight="1">
      <c r="A31" s="638" t="s">
        <v>162</v>
      </c>
      <c r="B31" s="1473" t="s">
        <v>1398</v>
      </c>
      <c r="C31" s="1454"/>
      <c r="D31" s="1454"/>
      <c r="E31" s="626">
        <v>19</v>
      </c>
      <c r="F31" s="277">
        <f>INDEX(매매지수!$2:$270,MATCH('1'!$E31,매매지수!$F$2:$F$270,FALSE),MATCH('1'!F$12,매매지수!$1:$1,FALSE))</f>
        <v>100.51549117604878</v>
      </c>
      <c r="G31" s="255">
        <f>INDEX(매매지수!$2:$270,MATCH('1'!$E31,매매지수!$F$2:$F$270,FALSE),MATCH('1'!G$12,매매지수!$1:$1,FALSE))</f>
        <v>100.54045979316655</v>
      </c>
      <c r="H31" s="255">
        <f>INDEX(매매지수!$2:$270,MATCH('1'!$E31,매매지수!$F$2:$F$270,FALSE),MATCH('1'!H$12,매매지수!$1:$1,FALSE))</f>
        <v>99.813834477943004</v>
      </c>
      <c r="I31" s="255">
        <f>INDEX(매매지수!$2:$270,MATCH('1'!$E31,매매지수!$F$2:$F$270,FALSE),MATCH('1'!I$12,매매지수!$1:$1,FALSE))</f>
        <v>100.52308765090237</v>
      </c>
      <c r="J31" s="256">
        <f t="shared" si="12"/>
        <v>-2.4834397186102031E-2</v>
      </c>
      <c r="K31" s="256">
        <f t="shared" si="13"/>
        <v>0.70296537727025932</v>
      </c>
      <c r="L31" s="257">
        <f t="shared" si="14"/>
        <v>-7.5569454053847629E-3</v>
      </c>
      <c r="M31" s="277">
        <f>INDEX(전세지수!$2:$270,MATCH('1'!$E31,전세지수!$F$2:$F$270,FALSE),MATCH('1'!M$12,전세지수!$1:$1,FALSE))</f>
        <v>102.56291092413998</v>
      </c>
      <c r="N31" s="255">
        <f>INDEX(전세지수!$2:$270,MATCH('1'!$E31,전세지수!$F$2:$F$270,FALSE),MATCH('1'!N$12,전세지수!$1:$1,FALSE))</f>
        <v>102.33576980585065</v>
      </c>
      <c r="O31" s="255">
        <f>INDEX(전세지수!$2:$270,MATCH('1'!$E31,전세지수!$F$2:$F$270,FALSE),MATCH('1'!O$12,전세지수!$1:$1,FALSE))</f>
        <v>99.944141350163221</v>
      </c>
      <c r="P31" s="255">
        <f>INDEX(전세지수!$2:$270,MATCH('1'!$E31,전세지수!$F$2:$F$270,FALSE),MATCH('1'!P$12,전세지수!$1:$1,FALSE))</f>
        <v>99.873100030703725</v>
      </c>
      <c r="Q31" s="258">
        <f t="shared" si="15"/>
        <v>0.2219567202360162</v>
      </c>
      <c r="R31" s="258">
        <f t="shared" si="16"/>
        <v>2.6202332008653517</v>
      </c>
      <c r="S31" s="258">
        <f t="shared" si="17"/>
        <v>2.6932285997023575</v>
      </c>
      <c r="T31" s="278">
        <f>INDEX(매매지수!$271:$539,MATCH('1'!$E31,매매지수!$F$271:$F$539,FALSE),MATCH('1'!T$12,매매지수!$1:$1,FALSE))</f>
        <v>101.40089846708125</v>
      </c>
      <c r="U31" s="255">
        <f>INDEX(매매지수!$271:$539,MATCH('1'!$E31,매매지수!$F$271:$F$539,FALSE),MATCH('1'!U$12,매매지수!$1:$1,FALSE))</f>
        <v>101.45014796310797</v>
      </c>
      <c r="V31" s="255">
        <f>INDEX(매매지수!$271:$539,MATCH('1'!$E31,매매지수!$F$271:$F$539,FALSE),MATCH('1'!V$12,매매지수!$1:$1,FALSE))</f>
        <v>99.911635462380033</v>
      </c>
      <c r="W31" s="255">
        <f>INDEX(매매지수!$271:$539,MATCH('1'!$E31,매매지수!$F$271:$F$539,FALSE),MATCH('1'!W$12,매매지수!$1:$1,FALSE))</f>
        <v>100.80167183216474</v>
      </c>
      <c r="X31" s="258">
        <f t="shared" si="18"/>
        <v>-4.8545514240772025E-2</v>
      </c>
      <c r="Y31" s="258">
        <f t="shared" si="19"/>
        <v>1.4905801489576875</v>
      </c>
      <c r="Z31" s="258">
        <f t="shared" si="20"/>
        <v>0.59446100845848004</v>
      </c>
      <c r="AA31" s="277">
        <f>INDEX(전세지수!$271:$539,MATCH('1'!$E31,전세지수!$F$271:$F$539,FALSE),MATCH('1'!AA$12,전세지수!$1:$1,FALSE))</f>
        <v>103.10503613626629</v>
      </c>
      <c r="AB31" s="255">
        <f>INDEX(전세지수!$271:$539,MATCH('1'!$E31,전세지수!$F$271:$F$539,FALSE),MATCH('1'!AB$12,전세지수!$1:$1,FALSE))</f>
        <v>102.86801727747988</v>
      </c>
      <c r="AC31" s="255">
        <f>INDEX(전세지수!$271:$539,MATCH('1'!$E31,전세지수!$F$271:$F$539,FALSE),MATCH('1'!AC$12,전세지수!$1:$1,FALSE))</f>
        <v>99.798711331865164</v>
      </c>
      <c r="AD31" s="255">
        <f>INDEX(전세지수!$271:$539,MATCH('1'!$E31,전세지수!$F$271:$F$539,FALSE),MATCH('1'!AD$12,전세지수!$1:$1,FALSE))</f>
        <v>99.528350096770993</v>
      </c>
      <c r="AE31" s="258">
        <f t="shared" si="21"/>
        <v>0.23041064177125037</v>
      </c>
      <c r="AF31" s="258">
        <f t="shared" si="22"/>
        <v>3.3129934848622034</v>
      </c>
      <c r="AG31" s="260">
        <f t="shared" si="23"/>
        <v>3.5936354174641805</v>
      </c>
      <c r="AH31" s="1436" t="s">
        <v>1402</v>
      </c>
      <c r="AI31" s="1437"/>
      <c r="AJ31" s="1438"/>
      <c r="AK31" s="639"/>
    </row>
    <row r="32" spans="1:37" s="310" customFormat="1" ht="11.25" customHeight="1">
      <c r="A32" s="638"/>
      <c r="B32" s="1473" t="s">
        <v>1388</v>
      </c>
      <c r="C32" s="1454"/>
      <c r="D32" s="1454"/>
      <c r="E32" s="627">
        <v>20</v>
      </c>
      <c r="F32" s="277">
        <f>INDEX(매매지수!$2:$270,MATCH('1'!$E32,매매지수!$F$2:$F$270,FALSE),MATCH('1'!F$12,매매지수!$1:$1,FALSE))</f>
        <v>96.481904312267204</v>
      </c>
      <c r="G32" s="255">
        <f>INDEX(매매지수!$2:$270,MATCH('1'!$E32,매매지수!$F$2:$F$270,FALSE),MATCH('1'!G$12,매매지수!$1:$1,FALSE))</f>
        <v>96.587629271185605</v>
      </c>
      <c r="H32" s="255">
        <f>INDEX(매매지수!$2:$270,MATCH('1'!$E32,매매지수!$F$2:$F$270,FALSE),MATCH('1'!H$12,매매지수!$1:$1,FALSE))</f>
        <v>99.402270638704564</v>
      </c>
      <c r="I32" s="255">
        <f>INDEX(매매지수!$2:$270,MATCH('1'!$E32,매매지수!$F$2:$F$270,FALSE),MATCH('1'!I$12,매매지수!$1:$1,FALSE))</f>
        <v>101.6916989215286</v>
      </c>
      <c r="J32" s="256">
        <f t="shared" si="12"/>
        <v>-0.10946014486137301</v>
      </c>
      <c r="K32" s="256">
        <f t="shared" si="13"/>
        <v>-2.9379271798045337</v>
      </c>
      <c r="L32" s="257">
        <f t="shared" si="14"/>
        <v>-5.1231267296277361</v>
      </c>
      <c r="M32" s="277">
        <f>INDEX(전세지수!$2:$270,MATCH('1'!$E32,전세지수!$F$2:$F$270,FALSE),MATCH('1'!M$12,전세지수!$1:$1,FALSE))</f>
        <v>102.01487925183166</v>
      </c>
      <c r="N32" s="255">
        <f>INDEX(전세지수!$2:$270,MATCH('1'!$E32,전세지수!$F$2:$F$270,FALSE),MATCH('1'!N$12,전세지수!$1:$1,FALSE))</f>
        <v>101.29542862636617</v>
      </c>
      <c r="O32" s="255">
        <f>INDEX(전세지수!$2:$270,MATCH('1'!$E32,전세지수!$F$2:$F$270,FALSE),MATCH('1'!O$12,전세지수!$1:$1,FALSE))</f>
        <v>99.777922768670194</v>
      </c>
      <c r="P32" s="255">
        <f>INDEX(전세지수!$2:$270,MATCH('1'!$E32,전세지수!$F$2:$F$270,FALSE),MATCH('1'!P$12,전세지수!$1:$1,FALSE))</f>
        <v>99.887642170345956</v>
      </c>
      <c r="Q32" s="258">
        <f t="shared" si="15"/>
        <v>0.71024984564627136</v>
      </c>
      <c r="R32" s="258">
        <f t="shared" si="16"/>
        <v>2.241935311028409</v>
      </c>
      <c r="S32" s="258">
        <f t="shared" si="17"/>
        <v>2.1296298874068587</v>
      </c>
      <c r="T32" s="278">
        <f>INDEX(매매지수!$271:$539,MATCH('1'!$E32,매매지수!$F$271:$F$539,FALSE),MATCH('1'!T$12,매매지수!$1:$1,FALSE))</f>
        <v>96.352706303889263</v>
      </c>
      <c r="U32" s="255">
        <f>INDEX(매매지수!$271:$539,MATCH('1'!$E32,매매지수!$F$271:$F$539,FALSE),MATCH('1'!U$12,매매지수!$1:$1,FALSE))</f>
        <v>96.456902056199098</v>
      </c>
      <c r="V32" s="255">
        <f>INDEX(매매지수!$271:$539,MATCH('1'!$E32,매매지수!$F$271:$F$539,FALSE),MATCH('1'!V$12,매매지수!$1:$1,FALSE))</f>
        <v>99.363573783263362</v>
      </c>
      <c r="W32" s="255">
        <f>INDEX(매매지수!$271:$539,MATCH('1'!$E32,매매지수!$F$271:$F$539,FALSE),MATCH('1'!W$12,매매지수!$1:$1,FALSE))</f>
        <v>102.07000691550603</v>
      </c>
      <c r="X32" s="258">
        <f t="shared" si="18"/>
        <v>-0.10802311715248925</v>
      </c>
      <c r="Y32" s="258">
        <f t="shared" si="19"/>
        <v>-3.0301521621409755</v>
      </c>
      <c r="Z32" s="258">
        <f t="shared" si="20"/>
        <v>-5.6013522330311645</v>
      </c>
      <c r="AA32" s="277">
        <f>INDEX(전세지수!$271:$539,MATCH('1'!$E32,전세지수!$F$271:$F$539,FALSE),MATCH('1'!AA$12,전세지수!$1:$1,FALSE))</f>
        <v>102.96549400513977</v>
      </c>
      <c r="AB32" s="255">
        <f>INDEX(전세지수!$271:$539,MATCH('1'!$E32,전세지수!$F$271:$F$539,FALSE),MATCH('1'!AB$12,전세지수!$1:$1,FALSE))</f>
        <v>102.15581819703978</v>
      </c>
      <c r="AC32" s="255">
        <f>INDEX(전세지수!$271:$539,MATCH('1'!$E32,전세지수!$F$271:$F$539,FALSE),MATCH('1'!AC$12,전세지수!$1:$1,FALSE))</f>
        <v>99.714489697494884</v>
      </c>
      <c r="AD32" s="255">
        <f>INDEX(전세지수!$271:$539,MATCH('1'!$E32,전세지수!$F$271:$F$539,FALSE),MATCH('1'!AD$12,전세지수!$1:$1,FALSE))</f>
        <v>99.953490042554392</v>
      </c>
      <c r="AE32" s="258">
        <f t="shared" si="21"/>
        <v>0.79258902957273225</v>
      </c>
      <c r="AF32" s="258">
        <f t="shared" si="22"/>
        <v>3.2603128366875289</v>
      </c>
      <c r="AG32" s="260">
        <f t="shared" si="23"/>
        <v>3.0134054961993284</v>
      </c>
      <c r="AH32" s="1436" t="s">
        <v>1404</v>
      </c>
      <c r="AI32" s="1437"/>
      <c r="AJ32" s="1438"/>
      <c r="AK32" s="639"/>
    </row>
    <row r="33" spans="1:37" s="310" customFormat="1" ht="11.25" customHeight="1">
      <c r="A33" s="640"/>
      <c r="B33" s="1470" t="s">
        <v>1389</v>
      </c>
      <c r="C33" s="1456"/>
      <c r="D33" s="1456"/>
      <c r="E33" s="626">
        <v>21</v>
      </c>
      <c r="F33" s="254">
        <f>INDEX(매매지수!$2:$270,MATCH('1'!$E33,매매지수!$F$2:$F$270,FALSE),MATCH('1'!F$12,매매지수!$1:$1,FALSE))</f>
        <v>96.329789409806494</v>
      </c>
      <c r="G33" s="281">
        <f>INDEX(매매지수!$2:$270,MATCH('1'!$E33,매매지수!$F$2:$F$270,FALSE),MATCH('1'!G$12,매매지수!$1:$1,FALSE))</f>
        <v>96.788344004002653</v>
      </c>
      <c r="H33" s="281">
        <f>INDEX(매매지수!$2:$270,MATCH('1'!$E33,매매지수!$F$2:$F$270,FALSE),MATCH('1'!H$12,매매지수!$1:$1,FALSE))</f>
        <v>99.328796300635531</v>
      </c>
      <c r="I33" s="281">
        <f>INDEX(매매지수!$2:$270,MATCH('1'!$E33,매매지수!$F$2:$F$270,FALSE),MATCH('1'!I$12,매매지수!$1:$1,FALSE))</f>
        <v>101.55522094341539</v>
      </c>
      <c r="J33" s="282">
        <f t="shared" si="12"/>
        <v>-0.47377047196632827</v>
      </c>
      <c r="K33" s="282">
        <f t="shared" si="13"/>
        <v>-3.0192723585938053</v>
      </c>
      <c r="L33" s="641">
        <f t="shared" si="14"/>
        <v>-5.1454090543709308</v>
      </c>
      <c r="M33" s="254">
        <f>INDEX(전세지수!$2:$270,MATCH('1'!$E33,전세지수!$F$2:$F$270,FALSE),MATCH('1'!M$12,전세지수!$1:$1,FALSE))</f>
        <v>101.867510559455</v>
      </c>
      <c r="N33" s="281">
        <f>INDEX(전세지수!$2:$270,MATCH('1'!$E33,전세지수!$F$2:$F$270,FALSE),MATCH('1'!N$12,전세지수!$1:$1,FALSE))</f>
        <v>101.17747078756179</v>
      </c>
      <c r="O33" s="281">
        <f>INDEX(전세지수!$2:$270,MATCH('1'!$E33,전세지수!$F$2:$F$270,FALSE),MATCH('1'!O$12,전세지수!$1:$1,FALSE))</f>
        <v>99.903476634899818</v>
      </c>
      <c r="P33" s="281">
        <f>INDEX(전세지수!$2:$270,MATCH('1'!$E33,전세지수!$F$2:$F$270,FALSE),MATCH('1'!P$12,전세지수!$1:$1,FALSE))</f>
        <v>99.334205935332577</v>
      </c>
      <c r="Q33" s="283">
        <f t="shared" si="15"/>
        <v>0.6820093114820569</v>
      </c>
      <c r="R33" s="283">
        <f t="shared" si="16"/>
        <v>1.9659315078020878</v>
      </c>
      <c r="S33" s="283">
        <f t="shared" si="17"/>
        <v>2.5502842653935653</v>
      </c>
      <c r="T33" s="259">
        <f>INDEX(매매지수!$271:$539,MATCH('1'!$E33,매매지수!$F$271:$F$539,FALSE),MATCH('1'!T$12,매매지수!$1:$1,FALSE))</f>
        <v>95.521019517662282</v>
      </c>
      <c r="U33" s="281">
        <f>INDEX(매매지수!$271:$539,MATCH('1'!$E33,매매지수!$F$271:$F$539,FALSE),MATCH('1'!U$12,매매지수!$1:$1,FALSE))</f>
        <v>95.997720328433672</v>
      </c>
      <c r="V33" s="281">
        <f>INDEX(매매지수!$271:$539,MATCH('1'!$E33,매매지수!$F$271:$F$539,FALSE),MATCH('1'!V$12,매매지수!$1:$1,FALSE))</f>
        <v>99.128843026713753</v>
      </c>
      <c r="W33" s="281">
        <f>INDEX(매매지수!$271:$539,MATCH('1'!$E33,매매지수!$F$271:$F$539,FALSE),MATCH('1'!W$12,매매지수!$1:$1,FALSE))</f>
        <v>101.94984305765811</v>
      </c>
      <c r="X33" s="283">
        <f t="shared" si="18"/>
        <v>-0.49657513651415464</v>
      </c>
      <c r="Y33" s="283">
        <f t="shared" si="19"/>
        <v>-3.6395295242972026</v>
      </c>
      <c r="Z33" s="283">
        <f t="shared" si="20"/>
        <v>-6.3058689912450223</v>
      </c>
      <c r="AA33" s="254">
        <f>INDEX(전세지수!$271:$539,MATCH('1'!$E33,전세지수!$F$271:$F$539,FALSE),MATCH('1'!AA$12,전세지수!$1:$1,FALSE))</f>
        <v>102.54394229644008</v>
      </c>
      <c r="AB33" s="281">
        <f>INDEX(전세지수!$271:$539,MATCH('1'!$E33,전세지수!$F$271:$F$539,FALSE),MATCH('1'!AB$12,전세지수!$1:$1,FALSE))</f>
        <v>101.72189144943522</v>
      </c>
      <c r="AC33" s="281">
        <f>INDEX(전세지수!$271:$539,MATCH('1'!$E33,전세지수!$F$271:$F$539,FALSE),MATCH('1'!AC$12,전세지수!$1:$1,FALSE))</f>
        <v>99.948498642727401</v>
      </c>
      <c r="AD33" s="281">
        <f>INDEX(전세지수!$271:$539,MATCH('1'!$E33,전세지수!$F$271:$F$539,FALSE),MATCH('1'!AD$12,전세지수!$1:$1,FALSE))</f>
        <v>99.238455675170655</v>
      </c>
      <c r="AE33" s="283">
        <f t="shared" si="21"/>
        <v>0.80813562871420164</v>
      </c>
      <c r="AF33" s="283">
        <f t="shared" si="22"/>
        <v>2.5967810311891437</v>
      </c>
      <c r="AG33" s="284">
        <f t="shared" si="23"/>
        <v>3.3308525397543587</v>
      </c>
      <c r="AH33" s="1441" t="s">
        <v>1403</v>
      </c>
      <c r="AI33" s="1439"/>
      <c r="AJ33" s="1440"/>
      <c r="AK33" s="642"/>
    </row>
    <row r="34" spans="1:37" s="310" customFormat="1" ht="13.5" customHeight="1">
      <c r="A34" s="1476" t="s">
        <v>185</v>
      </c>
      <c r="B34" s="1476"/>
      <c r="C34" s="1476"/>
      <c r="D34" s="1476"/>
      <c r="E34" s="627">
        <v>22</v>
      </c>
      <c r="F34" s="261">
        <f>INDEX(매매지수!$2:$270,MATCH('1'!$E34,매매지수!$F$2:$F$270,FALSE),MATCH('1'!F$12,매매지수!$1:$1,FALSE))</f>
        <v>97.745293941629882</v>
      </c>
      <c r="G34" s="255">
        <f>INDEX(매매지수!$2:$270,MATCH('1'!$E34,매매지수!$F$2:$F$270,FALSE),MATCH('1'!G$12,매매지수!$1:$1,FALSE))</f>
        <v>97.877887100694721</v>
      </c>
      <c r="H34" s="255">
        <f>INDEX(매매지수!$2:$270,MATCH('1'!$E34,매매지수!$F$2:$F$270,FALSE),MATCH('1'!H$12,매매지수!$1:$1,FALSE))</f>
        <v>99.35376858376253</v>
      </c>
      <c r="I34" s="255">
        <f>INDEX(매매지수!$2:$270,MATCH('1'!$E34,매매지수!$F$2:$F$270,FALSE),MATCH('1'!I$12,매매지수!$1:$1,FALSE))</f>
        <v>101.41883233049857</v>
      </c>
      <c r="J34" s="256">
        <f t="shared" si="12"/>
        <v>-0.13546794173072696</v>
      </c>
      <c r="K34" s="256">
        <f t="shared" si="13"/>
        <v>-1.6189367198251592</v>
      </c>
      <c r="L34" s="257">
        <f t="shared" si="14"/>
        <v>-3.6221462074198962</v>
      </c>
      <c r="M34" s="261">
        <f>INDEX(전세지수!$2:$270,MATCH('1'!$E34,전세지수!$F$2:$F$270,FALSE),MATCH('1'!M$12,전세지수!$1:$1,FALSE))</f>
        <v>102.6630199274522</v>
      </c>
      <c r="N34" s="255">
        <f>INDEX(전세지수!$2:$270,MATCH('1'!$E34,전세지수!$F$2:$F$270,FALSE),MATCH('1'!N$12,전세지수!$1:$1,FALSE))</f>
        <v>102.07190207908678</v>
      </c>
      <c r="O34" s="255">
        <f>INDEX(전세지수!$2:$270,MATCH('1'!$E34,전세지수!$F$2:$F$270,FALSE),MATCH('1'!O$12,전세지수!$1:$1,FALSE))</f>
        <v>99.937986005677743</v>
      </c>
      <c r="P34" s="255">
        <f>INDEX(전세지수!$2:$270,MATCH('1'!$E34,전세지수!$F$2:$F$270,FALSE),MATCH('1'!P$12,전세지수!$1:$1,FALSE))</f>
        <v>99.357634858108355</v>
      </c>
      <c r="Q34" s="258">
        <f t="shared" si="15"/>
        <v>0.57911906834793303</v>
      </c>
      <c r="R34" s="258">
        <f t="shared" si="16"/>
        <v>2.7267248727822491</v>
      </c>
      <c r="S34" s="258">
        <f t="shared" si="17"/>
        <v>3.3267549837153743</v>
      </c>
      <c r="T34" s="266">
        <f>INDEX(매매지수!$271:$539,MATCH('1'!$E34,매매지수!$F$271:$F$539,FALSE),MATCH('1'!T$12,매매지수!$1:$1,FALSE))</f>
        <v>97.669180891910656</v>
      </c>
      <c r="U34" s="255">
        <f>INDEX(매매지수!$271:$539,MATCH('1'!$E34,매매지수!$F$271:$F$539,FALSE),MATCH('1'!U$12,매매지수!$1:$1,FALSE))</f>
        <v>97.813568664176699</v>
      </c>
      <c r="V34" s="255">
        <f>INDEX(매매지수!$271:$539,MATCH('1'!$E34,매매지수!$F$271:$F$539,FALSE),MATCH('1'!V$12,매매지수!$1:$1,FALSE))</f>
        <v>99.349076487149333</v>
      </c>
      <c r="W34" s="255">
        <f>INDEX(매매지수!$271:$539,MATCH('1'!$E34,매매지수!$F$271:$F$539,FALSE),MATCH('1'!W$12,매매지수!$1:$1,FALSE))</f>
        <v>101.76493946848845</v>
      </c>
      <c r="X34" s="258">
        <f t="shared" si="18"/>
        <v>-0.14761527898217164</v>
      </c>
      <c r="Y34" s="258">
        <f t="shared" si="19"/>
        <v>-1.6909020744203529</v>
      </c>
      <c r="Z34" s="258">
        <f t="shared" si="20"/>
        <v>-4.0247246232048788</v>
      </c>
      <c r="AA34" s="261">
        <f>INDEX(전세지수!$271:$539,MATCH('1'!$E34,전세지수!$F$271:$F$539,FALSE),MATCH('1'!AA$12,전세지수!$1:$1,FALSE))</f>
        <v>103.71870930236385</v>
      </c>
      <c r="AB34" s="255">
        <f>INDEX(전세지수!$271:$539,MATCH('1'!$E34,전세지수!$F$271:$F$539,FALSE),MATCH('1'!AB$12,전세지수!$1:$1,FALSE))</f>
        <v>102.84773491123822</v>
      </c>
      <c r="AC34" s="255">
        <f>INDEX(전세지수!$271:$539,MATCH('1'!$E34,전세지수!$F$271:$F$539,FALSE),MATCH('1'!AC$12,전세지수!$1:$1,FALSE))</f>
        <v>100.00984308605379</v>
      </c>
      <c r="AD34" s="255">
        <f>INDEX(전세지수!$271:$539,MATCH('1'!$E34,전세지수!$F$271:$F$539,FALSE),MATCH('1'!AD$12,전세지수!$1:$1,FALSE))</f>
        <v>98.927948592999229</v>
      </c>
      <c r="AE34" s="258">
        <f t="shared" si="21"/>
        <v>0.84685811688252066</v>
      </c>
      <c r="AF34" s="258">
        <f t="shared" si="22"/>
        <v>3.7085011853470684</v>
      </c>
      <c r="AG34" s="260">
        <f t="shared" si="23"/>
        <v>4.8426766929883014</v>
      </c>
      <c r="AH34" s="1374" t="s">
        <v>285</v>
      </c>
      <c r="AI34" s="1375"/>
      <c r="AJ34" s="1375"/>
      <c r="AK34" s="1375"/>
    </row>
    <row r="35" spans="1:37" s="310" customFormat="1" ht="13.5" customHeight="1">
      <c r="A35" s="1373" t="s">
        <v>186</v>
      </c>
      <c r="B35" s="1373"/>
      <c r="C35" s="1373"/>
      <c r="D35" s="1373"/>
      <c r="E35" s="626">
        <v>23</v>
      </c>
      <c r="F35" s="261">
        <f>INDEX(매매지수!$2:$270,MATCH('1'!$E35,매매지수!$F$2:$F$270,FALSE),MATCH('1'!F$12,매매지수!$1:$1,FALSE))</f>
        <v>99.308897546018954</v>
      </c>
      <c r="G35" s="285">
        <f>INDEX(매매지수!$2:$270,MATCH('1'!$E35,매매지수!$F$2:$F$270,FALSE),MATCH('1'!G$12,매매지수!$1:$1,FALSE))</f>
        <v>99.408373144082987</v>
      </c>
      <c r="H35" s="285">
        <f>INDEX(매매지수!$2:$270,MATCH('1'!$E35,매매지수!$F$2:$F$270,FALSE),MATCH('1'!H$12,매매지수!$1:$1,FALSE))</f>
        <v>99.827770133377371</v>
      </c>
      <c r="I35" s="285">
        <f>INDEX(매매지수!$2:$270,MATCH('1'!$E35,매매지수!$F$2:$F$270,FALSE),MATCH('1'!I$12,매매지수!$1:$1,FALSE))</f>
        <v>100.32296056966202</v>
      </c>
      <c r="J35" s="286">
        <f t="shared" si="12"/>
        <v>-0.10006762500766042</v>
      </c>
      <c r="K35" s="286">
        <f t="shared" si="13"/>
        <v>-0.5197677827173397</v>
      </c>
      <c r="L35" s="287">
        <f t="shared" si="14"/>
        <v>-1.0107985429107402</v>
      </c>
      <c r="M35" s="261">
        <f>INDEX(전세지수!$2:$270,MATCH('1'!$E35,전세지수!$F$2:$F$270,FALSE),MATCH('1'!M$12,전세지수!$1:$1,FALSE))</f>
        <v>100.58347893349193</v>
      </c>
      <c r="N35" s="285">
        <f>INDEX(전세지수!$2:$270,MATCH('1'!$E35,전세지수!$F$2:$F$270,FALSE),MATCH('1'!N$12,전세지수!$1:$1,FALSE))</f>
        <v>100.57267126702661</v>
      </c>
      <c r="O35" s="285">
        <f>INDEX(전세지수!$2:$270,MATCH('1'!$E35,전세지수!$F$2:$F$270,FALSE),MATCH('1'!O$12,전세지수!$1:$1,FALSE))</f>
        <v>100.08919165815232</v>
      </c>
      <c r="P35" s="285">
        <f>INDEX(전세지수!$2:$270,MATCH('1'!$E35,전세지수!$F$2:$F$270,FALSE),MATCH('1'!P$12,전세지수!$1:$1,FALSE))</f>
        <v>99.85038008688548</v>
      </c>
      <c r="Q35" s="288">
        <f t="shared" si="15"/>
        <v>1.0746126486615992E-2</v>
      </c>
      <c r="R35" s="288">
        <f t="shared" si="16"/>
        <v>0.49384680518533841</v>
      </c>
      <c r="S35" s="288">
        <f t="shared" si="17"/>
        <v>0.73419735204667269</v>
      </c>
      <c r="T35" s="266">
        <f>INDEX(매매지수!$271:$539,MATCH('1'!$E35,매매지수!$F$271:$F$539,FALSE),MATCH('1'!T$12,매매지수!$1:$1,FALSE))</f>
        <v>98.701126765352655</v>
      </c>
      <c r="U35" s="285">
        <f>INDEX(매매지수!$271:$539,MATCH('1'!$E35,매매지수!$F$271:$F$539,FALSE),MATCH('1'!U$12,매매지수!$1:$1,FALSE))</f>
        <v>98.810771450412958</v>
      </c>
      <c r="V35" s="285">
        <f>INDEX(매매지수!$271:$539,MATCH('1'!$E35,매매지수!$F$271:$F$539,FALSE),MATCH('1'!V$12,매매지수!$1:$1,FALSE))</f>
        <v>99.669016377038773</v>
      </c>
      <c r="W35" s="285">
        <f>INDEX(매매지수!$271:$539,MATCH('1'!$E35,매매지수!$F$271:$F$539,FALSE),MATCH('1'!W$12,매매지수!$1:$1,FALSE))</f>
        <v>100.61762609766862</v>
      </c>
      <c r="X35" s="288">
        <f t="shared" si="18"/>
        <v>-0.1109643042462527</v>
      </c>
      <c r="Y35" s="288">
        <f t="shared" si="19"/>
        <v>-0.97110380624674253</v>
      </c>
      <c r="Z35" s="288">
        <f t="shared" si="20"/>
        <v>-1.9047351906868015</v>
      </c>
      <c r="AA35" s="261">
        <f>INDEX(전세지수!$271:$539,MATCH('1'!$E35,전세지수!$F$271:$F$539,FALSE),MATCH('1'!AA$12,전세지수!$1:$1,FALSE))</f>
        <v>100.77828098996623</v>
      </c>
      <c r="AB35" s="285">
        <f>INDEX(전세지수!$271:$539,MATCH('1'!$E35,전세지수!$F$271:$F$539,FALSE),MATCH('1'!AB$12,전세지수!$1:$1,FALSE))</f>
        <v>100.71160043034753</v>
      </c>
      <c r="AC35" s="285">
        <f>INDEX(전세지수!$271:$539,MATCH('1'!$E35,전세지수!$F$271:$F$539,FALSE),MATCH('1'!AC$12,전세지수!$1:$1,FALSE))</f>
        <v>100.0418852860855</v>
      </c>
      <c r="AD35" s="285">
        <f>INDEX(전세지수!$271:$539,MATCH('1'!$E35,전세지수!$F$271:$F$539,FALSE),MATCH('1'!AD$12,전세지수!$1:$1,FALSE))</f>
        <v>99.836940919743483</v>
      </c>
      <c r="AE35" s="288">
        <f t="shared" si="21"/>
        <v>6.6209413149809215E-2</v>
      </c>
      <c r="AF35" s="288">
        <f t="shared" si="22"/>
        <v>0.73608739157093872</v>
      </c>
      <c r="AG35" s="289">
        <f t="shared" si="23"/>
        <v>0.94287751763093564</v>
      </c>
      <c r="AH35" s="1418" t="s">
        <v>286</v>
      </c>
      <c r="AI35" s="1400"/>
      <c r="AJ35" s="1400"/>
      <c r="AK35" s="1400"/>
    </row>
    <row r="36" spans="1:37" s="310" customFormat="1" ht="11.25" customHeight="1">
      <c r="A36" s="630"/>
      <c r="B36" s="1471" t="s">
        <v>1390</v>
      </c>
      <c r="C36" s="1472"/>
      <c r="D36" s="1472"/>
      <c r="E36" s="627">
        <v>24</v>
      </c>
      <c r="F36" s="277">
        <f>INDEX(매매지수!$2:$270,MATCH('1'!$E36,매매지수!$F$2:$F$270,FALSE),MATCH('1'!F$12,매매지수!$1:$1,FALSE))</f>
        <v>99.546309724009902</v>
      </c>
      <c r="G36" s="285">
        <f>INDEX(매매지수!$2:$270,MATCH('1'!$E36,매매지수!$F$2:$F$270,FALSE),MATCH('1'!G$12,매매지수!$1:$1,FALSE))</f>
        <v>99.637979242932914</v>
      </c>
      <c r="H36" s="285">
        <f>INDEX(매매지수!$2:$270,MATCH('1'!$E36,매매지수!$F$2:$F$270,FALSE),MATCH('1'!H$12,매매지수!$1:$1,FALSE))</f>
        <v>100.00484813663957</v>
      </c>
      <c r="I36" s="285">
        <f>INDEX(매매지수!$2:$270,MATCH('1'!$E36,매매지수!$F$2:$F$270,FALSE),MATCH('1'!I$12,매매지수!$1:$1,FALSE))</f>
        <v>100.0441492965561</v>
      </c>
      <c r="J36" s="286">
        <f t="shared" si="12"/>
        <v>-9.2002587386386114E-2</v>
      </c>
      <c r="K36" s="286">
        <f t="shared" si="13"/>
        <v>-0.45851618313859088</v>
      </c>
      <c r="L36" s="287">
        <f t="shared" si="14"/>
        <v>-0.49761987687103604</v>
      </c>
      <c r="M36" s="277">
        <f>INDEX(전세지수!$2:$270,MATCH('1'!$E36,전세지수!$F$2:$F$270,FALSE),MATCH('1'!M$12,전세지수!$1:$1,FALSE))</f>
        <v>100.25885698874058</v>
      </c>
      <c r="N36" s="285">
        <f>INDEX(전세지수!$2:$270,MATCH('1'!$E36,전세지수!$F$2:$F$270,FALSE),MATCH('1'!N$12,전세지수!$1:$1,FALSE))</f>
        <v>100.31095830600975</v>
      </c>
      <c r="O36" s="285">
        <f>INDEX(전세지수!$2:$270,MATCH('1'!$E36,전세지수!$F$2:$F$270,FALSE),MATCH('1'!O$12,전세지수!$1:$1,FALSE))</f>
        <v>100.13233775452402</v>
      </c>
      <c r="P36" s="285">
        <f>INDEX(전세지수!$2:$270,MATCH('1'!$E36,전세지수!$F$2:$F$270,FALSE),MATCH('1'!P$12,전세지수!$1:$1,FALSE))</f>
        <v>99.706269881200015</v>
      </c>
      <c r="Q36" s="288">
        <f t="shared" si="15"/>
        <v>-5.1939806127898613E-2</v>
      </c>
      <c r="R36" s="288">
        <f t="shared" si="16"/>
        <v>0.12635202278681312</v>
      </c>
      <c r="S36" s="288">
        <f t="shared" si="17"/>
        <v>0.55421500393000311</v>
      </c>
      <c r="T36" s="278">
        <f>INDEX(매매지수!$271:$539,MATCH('1'!$E36,매매지수!$F$271:$F$539,FALSE),MATCH('1'!T$12,매매지수!$1:$1,FALSE))</f>
        <v>98.766662012065851</v>
      </c>
      <c r="U36" s="285">
        <f>INDEX(매매지수!$271:$539,MATCH('1'!$E36,매매지수!$F$271:$F$539,FALSE),MATCH('1'!U$12,매매지수!$1:$1,FALSE))</f>
        <v>98.877663055121616</v>
      </c>
      <c r="V36" s="285">
        <f>INDEX(매매지수!$271:$539,MATCH('1'!$E36,매매지수!$F$271:$F$539,FALSE),MATCH('1'!V$12,매매지수!$1:$1,FALSE))</f>
        <v>99.850021090189728</v>
      </c>
      <c r="W36" s="285">
        <f>INDEX(매매지수!$271:$539,MATCH('1'!$E36,매매지수!$F$271:$F$539,FALSE),MATCH('1'!W$12,매매지수!$1:$1,FALSE))</f>
        <v>100.31502196094212</v>
      </c>
      <c r="X36" s="288">
        <f t="shared" si="18"/>
        <v>-0.1122609896169191</v>
      </c>
      <c r="Y36" s="288">
        <f t="shared" si="19"/>
        <v>-1.084986328791393</v>
      </c>
      <c r="Z36" s="288">
        <f t="shared" si="20"/>
        <v>-1.5434975924933036</v>
      </c>
      <c r="AA36" s="277">
        <f>INDEX(전세지수!$271:$539,MATCH('1'!$E36,전세지수!$F$271:$F$539,FALSE),MATCH('1'!AA$12,전세지수!$1:$1,FALSE))</f>
        <v>100.11112947144855</v>
      </c>
      <c r="AB36" s="285">
        <f>INDEX(전세지수!$271:$539,MATCH('1'!$E36,전세지수!$F$271:$F$539,FALSE),MATCH('1'!AB$12,전세지수!$1:$1,FALSE))</f>
        <v>100.15613420026924</v>
      </c>
      <c r="AC36" s="285">
        <f>INDEX(전세지수!$271:$539,MATCH('1'!$E36,전세지수!$F$271:$F$539,FALSE),MATCH('1'!AC$12,전세지수!$1:$1,FALSE))</f>
        <v>100.01915674063528</v>
      </c>
      <c r="AD36" s="285">
        <f>INDEX(전세지수!$271:$539,MATCH('1'!$E36,전세지수!$F$271:$F$539,FALSE),MATCH('1'!AD$12,전세지수!$1:$1,FALSE))</f>
        <v>99.622308685122533</v>
      </c>
      <c r="AE36" s="288">
        <f t="shared" si="21"/>
        <v>-4.4934570588250899E-2</v>
      </c>
      <c r="AF36" s="288">
        <f t="shared" si="22"/>
        <v>9.1955115210340388E-2</v>
      </c>
      <c r="AG36" s="289">
        <f t="shared" si="23"/>
        <v>0.49067401948195144</v>
      </c>
      <c r="AH36" s="1433" t="s">
        <v>1393</v>
      </c>
      <c r="AI36" s="1434"/>
      <c r="AJ36" s="1435"/>
      <c r="AK36" s="639"/>
    </row>
    <row r="37" spans="1:37" s="310" customFormat="1" ht="11.25" customHeight="1">
      <c r="A37" s="630"/>
      <c r="B37" s="1473" t="s">
        <v>1391</v>
      </c>
      <c r="C37" s="1454"/>
      <c r="D37" s="1454"/>
      <c r="E37" s="626">
        <v>25</v>
      </c>
      <c r="F37" s="277">
        <f>INDEX(매매지수!$2:$270,MATCH('1'!$E37,매매지수!$F$2:$F$270,FALSE),MATCH('1'!F$12,매매지수!$1:$1,FALSE))</f>
        <v>99.007827132172295</v>
      </c>
      <c r="G37" s="255">
        <f>INDEX(매매지수!$2:$270,MATCH('1'!$E37,매매지수!$F$2:$F$270,FALSE),MATCH('1'!G$12,매매지수!$1:$1,FALSE))</f>
        <v>99.088251017989933</v>
      </c>
      <c r="H37" s="255">
        <f>INDEX(매매지수!$2:$270,MATCH('1'!$E37,매매지수!$F$2:$F$270,FALSE),MATCH('1'!H$12,매매지수!$1:$1,FALSE))</f>
        <v>99.796539215810341</v>
      </c>
      <c r="I37" s="255">
        <f>INDEX(매매지수!$2:$270,MATCH('1'!$E37,매매지수!$F$2:$F$270,FALSE),MATCH('1'!I$12,매매지수!$1:$1,FALSE))</f>
        <v>100.19357330051939</v>
      </c>
      <c r="J37" s="256">
        <f t="shared" si="12"/>
        <v>-8.1163896820657389E-2</v>
      </c>
      <c r="K37" s="256">
        <f t="shared" si="13"/>
        <v>-0.79032007506036894</v>
      </c>
      <c r="L37" s="257">
        <f t="shared" si="14"/>
        <v>-1.1834553148340032</v>
      </c>
      <c r="M37" s="277">
        <f>INDEX(전세지수!$2:$270,MATCH('1'!$E37,전세지수!$F$2:$F$270,FALSE),MATCH('1'!M$12,전세지수!$1:$1,FALSE))</f>
        <v>100.53722141942268</v>
      </c>
      <c r="N37" s="255">
        <f>INDEX(전세지수!$2:$270,MATCH('1'!$E37,전세지수!$F$2:$F$270,FALSE),MATCH('1'!N$12,전세지수!$1:$1,FALSE))</f>
        <v>100.54235170226357</v>
      </c>
      <c r="O37" s="255">
        <f>INDEX(전세지수!$2:$270,MATCH('1'!$E37,전세지수!$F$2:$F$270,FALSE),MATCH('1'!O$12,전세지수!$1:$1,FALSE))</f>
        <v>100.3945213453424</v>
      </c>
      <c r="P37" s="255">
        <f>INDEX(전세지수!$2:$270,MATCH('1'!$E37,전세지수!$F$2:$F$270,FALSE),MATCH('1'!P$12,전세지수!$1:$1,FALSE))</f>
        <v>99.542289605392597</v>
      </c>
      <c r="Q37" s="258">
        <f t="shared" si="15"/>
        <v>-5.1026087554473243E-3</v>
      </c>
      <c r="R37" s="258">
        <f t="shared" si="16"/>
        <v>0.14213930418514042</v>
      </c>
      <c r="S37" s="258">
        <f t="shared" si="17"/>
        <v>0.99950665990726772</v>
      </c>
      <c r="T37" s="278">
        <f>INDEX(매매지수!$271:$539,MATCH('1'!$E37,매매지수!$F$271:$F$539,FALSE),MATCH('1'!T$12,매매지수!$1:$1,FALSE))</f>
        <v>98.235184231572504</v>
      </c>
      <c r="U37" s="255">
        <f>INDEX(매매지수!$271:$539,MATCH('1'!$E37,매매지수!$F$271:$F$539,FALSE),MATCH('1'!U$12,매매지수!$1:$1,FALSE))</f>
        <v>98.352734259309187</v>
      </c>
      <c r="V37" s="255">
        <f>INDEX(매매지수!$271:$539,MATCH('1'!$E37,매매지수!$F$271:$F$539,FALSE),MATCH('1'!V$12,매매지수!$1:$1,FALSE))</f>
        <v>99.647128272029306</v>
      </c>
      <c r="W37" s="255">
        <f>INDEX(매매지수!$271:$539,MATCH('1'!$E37,매매지수!$F$271:$F$539,FALSE),MATCH('1'!W$12,매매지수!$1:$1,FALSE))</f>
        <v>100.35615521084308</v>
      </c>
      <c r="X37" s="258">
        <f t="shared" si="18"/>
        <v>-0.11951882031745464</v>
      </c>
      <c r="Y37" s="258">
        <f t="shared" si="19"/>
        <v>-1.416944035358747</v>
      </c>
      <c r="Z37" s="258">
        <f t="shared" si="20"/>
        <v>-2.1134438389100563</v>
      </c>
      <c r="AA37" s="277">
        <f>INDEX(전세지수!$271:$539,MATCH('1'!$E37,전세지수!$F$271:$F$539,FALSE),MATCH('1'!AA$12,전세지수!$1:$1,FALSE))</f>
        <v>100.76712670948915</v>
      </c>
      <c r="AB37" s="255">
        <f>INDEX(전세지수!$271:$539,MATCH('1'!$E37,전세지수!$F$271:$F$539,FALSE),MATCH('1'!AB$12,전세지수!$1:$1,FALSE))</f>
        <v>100.77108029416222</v>
      </c>
      <c r="AC37" s="255">
        <f>INDEX(전세지수!$271:$539,MATCH('1'!$E37,전세지수!$F$271:$F$539,FALSE),MATCH('1'!AC$12,전세지수!$1:$1,FALSE))</f>
        <v>100.52278654557611</v>
      </c>
      <c r="AD37" s="255">
        <f>INDEX(전세지수!$271:$539,MATCH('1'!$E37,전세지수!$F$271:$F$539,FALSE),MATCH('1'!AD$12,전세지수!$1:$1,FALSE))</f>
        <v>99.392607489031818</v>
      </c>
      <c r="AE37" s="258">
        <f t="shared" si="21"/>
        <v>-3.9233326282972492E-3</v>
      </c>
      <c r="AF37" s="258">
        <f t="shared" si="22"/>
        <v>0.24306942963847611</v>
      </c>
      <c r="AG37" s="260">
        <f t="shared" si="23"/>
        <v>1.3829189666937802</v>
      </c>
      <c r="AH37" s="1436" t="s">
        <v>1394</v>
      </c>
      <c r="AI37" s="1437"/>
      <c r="AJ37" s="1438"/>
      <c r="AK37" s="639"/>
    </row>
    <row r="38" spans="1:37" s="310" customFormat="1" ht="11.25" customHeight="1">
      <c r="A38" s="630"/>
      <c r="B38" s="1470" t="s">
        <v>187</v>
      </c>
      <c r="C38" s="1456"/>
      <c r="D38" s="1456"/>
      <c r="E38" s="627">
        <v>26</v>
      </c>
      <c r="F38" s="277">
        <f>INDEX(매매지수!$2:$270,MATCH('1'!$E38,매매지수!$F$2:$F$270,FALSE),MATCH('1'!F$12,매매지수!$1:$1,FALSE))</f>
        <v>99.267857805198943</v>
      </c>
      <c r="G38" s="255">
        <f>INDEX(매매지수!$2:$270,MATCH('1'!$E38,매매지수!$F$2:$F$270,FALSE),MATCH('1'!G$12,매매지수!$1:$1,FALSE))</f>
        <v>99.403567243142149</v>
      </c>
      <c r="H38" s="255">
        <f>INDEX(매매지수!$2:$270,MATCH('1'!$E38,매매지수!$F$2:$F$270,FALSE),MATCH('1'!H$12,매매지수!$1:$1,FALSE))</f>
        <v>99.564490743825758</v>
      </c>
      <c r="I38" s="255">
        <f>INDEX(매매지수!$2:$270,MATCH('1'!$E38,매매지수!$F$2:$F$270,FALSE),MATCH('1'!I$12,매매지수!$1:$1,FALSE))</f>
        <v>100.93914409646918</v>
      </c>
      <c r="J38" s="256">
        <f t="shared" si="12"/>
        <v>-0.13652371007094599</v>
      </c>
      <c r="K38" s="256">
        <f t="shared" si="13"/>
        <v>-0.29793045332802137</v>
      </c>
      <c r="L38" s="257">
        <f t="shared" si="14"/>
        <v>-1.6557365393082391</v>
      </c>
      <c r="M38" s="277">
        <f>INDEX(전세지수!$2:$270,MATCH('1'!$E38,전세지수!$F$2:$F$270,FALSE),MATCH('1'!M$12,전세지수!$1:$1,FALSE))</f>
        <v>101.19451061180145</v>
      </c>
      <c r="N38" s="255">
        <f>INDEX(전세지수!$2:$270,MATCH('1'!$E38,전세지수!$F$2:$F$270,FALSE),MATCH('1'!N$12,전세지수!$1:$1,FALSE))</f>
        <v>101.05642787391798</v>
      </c>
      <c r="O38" s="255">
        <f>INDEX(전세지수!$2:$270,MATCH('1'!$E38,전세지수!$F$2:$F$270,FALSE),MATCH('1'!O$12,전세지수!$1:$1,FALSE))</f>
        <v>99.650062328842765</v>
      </c>
      <c r="P38" s="255">
        <f>INDEX(전세지수!$2:$270,MATCH('1'!$E38,전세지수!$F$2:$F$270,FALSE),MATCH('1'!P$12,전세지수!$1:$1,FALSE))</f>
        <v>100.45045961966416</v>
      </c>
      <c r="Q38" s="258">
        <f t="shared" si="15"/>
        <v>0.13663924283544571</v>
      </c>
      <c r="R38" s="258">
        <f t="shared" si="16"/>
        <v>1.5498718684811674</v>
      </c>
      <c r="S38" s="258">
        <f t="shared" si="17"/>
        <v>0.74071437298992571</v>
      </c>
      <c r="T38" s="278">
        <f>INDEX(매매지수!$271:$539,MATCH('1'!$E38,매매지수!$F$271:$F$539,FALSE),MATCH('1'!T$12,매매지수!$1:$1,FALSE))</f>
        <v>99.138860274947731</v>
      </c>
      <c r="U38" s="255">
        <f>INDEX(매매지수!$271:$539,MATCH('1'!$E38,매매지수!$F$271:$F$539,FALSE),MATCH('1'!U$12,매매지수!$1:$1,FALSE))</f>
        <v>99.237870583259664</v>
      </c>
      <c r="V38" s="255">
        <f>INDEX(매매지수!$271:$539,MATCH('1'!$E38,매매지수!$F$271:$F$539,FALSE),MATCH('1'!V$12,매매지수!$1:$1,FALSE))</f>
        <v>99.462372914751526</v>
      </c>
      <c r="W38" s="255">
        <f>INDEX(매매지수!$271:$539,MATCH('1'!$E38,매매지수!$F$271:$F$539,FALSE),MATCH('1'!W$12,매매지수!$1:$1,FALSE))</f>
        <v>101.28488880125559</v>
      </c>
      <c r="X38" s="258">
        <f t="shared" si="18"/>
        <v>-9.9770690090394964E-2</v>
      </c>
      <c r="Y38" s="258">
        <f t="shared" si="19"/>
        <v>-0.32526133282690939</v>
      </c>
      <c r="Z38" s="258">
        <f t="shared" si="20"/>
        <v>-2.11880424780726</v>
      </c>
      <c r="AA38" s="277">
        <f>INDEX(전세지수!$271:$539,MATCH('1'!$E38,전세지수!$F$271:$F$539,FALSE),MATCH('1'!AA$12,전세지수!$1:$1,FALSE))</f>
        <v>101.65044474833537</v>
      </c>
      <c r="AB38" s="255">
        <f>INDEX(전세지수!$271:$539,MATCH('1'!$E38,전세지수!$F$271:$F$539,FALSE),MATCH('1'!AB$12,전세지수!$1:$1,FALSE))</f>
        <v>101.3596905594091</v>
      </c>
      <c r="AC38" s="255">
        <f>INDEX(전세지수!$271:$539,MATCH('1'!$E38,전세지수!$F$271:$F$539,FALSE),MATCH('1'!AC$12,전세지수!$1:$1,FALSE))</f>
        <v>99.537527434328581</v>
      </c>
      <c r="AD38" s="255">
        <f>INDEX(전세지수!$271:$539,MATCH('1'!$E38,전세지수!$F$271:$F$539,FALSE),MATCH('1'!AD$12,전세지수!$1:$1,FALSE))</f>
        <v>100.59142894393095</v>
      </c>
      <c r="AE38" s="258">
        <f t="shared" si="21"/>
        <v>0.2868538640179219</v>
      </c>
      <c r="AF38" s="258">
        <f t="shared" si="22"/>
        <v>2.1227343781478059</v>
      </c>
      <c r="AG38" s="260">
        <f t="shared" si="23"/>
        <v>1.0527893037434843</v>
      </c>
      <c r="AH38" s="1425" t="s">
        <v>306</v>
      </c>
      <c r="AI38" s="1439"/>
      <c r="AJ38" s="1440"/>
      <c r="AK38" s="639"/>
    </row>
    <row r="39" spans="1:37" s="310" customFormat="1" ht="12.6" customHeight="1">
      <c r="A39" s="1476" t="s">
        <v>790</v>
      </c>
      <c r="B39" s="1476"/>
      <c r="C39" s="1476"/>
      <c r="D39" s="1476"/>
      <c r="E39" s="626">
        <v>27</v>
      </c>
      <c r="F39" s="261">
        <f>INDEX(매매지수!$2:$270,MATCH('1'!$E39,매매지수!$F$2:$F$270,FALSE),MATCH('1'!F$12,매매지수!$1:$1,FALSE))</f>
        <v>99.840597120496852</v>
      </c>
      <c r="G39" s="262">
        <f>INDEX(매매지수!$2:$270,MATCH('1'!$E39,매매지수!$F$2:$F$270,FALSE),MATCH('1'!G$12,매매지수!$1:$1,FALSE))</f>
        <v>100.09869465119023</v>
      </c>
      <c r="H39" s="262">
        <f>INDEX(매매지수!$2:$270,MATCH('1'!$E39,매매지수!$F$2:$F$270,FALSE),MATCH('1'!H$12,매매지수!$1:$1,FALSE))</f>
        <v>100.00925791384942</v>
      </c>
      <c r="I39" s="262">
        <f>INDEX(매매지수!$2:$270,MATCH('1'!$E39,매매지수!$F$2:$F$270,FALSE),MATCH('1'!I$12,매매지수!$1:$1,FALSE))</f>
        <v>99.884541352377411</v>
      </c>
      <c r="J39" s="263">
        <f t="shared" si="12"/>
        <v>-0.25784305339121572</v>
      </c>
      <c r="K39" s="263">
        <f t="shared" si="13"/>
        <v>-0.16864518032706499</v>
      </c>
      <c r="L39" s="264">
        <f t="shared" si="14"/>
        <v>-4.3995027944843113E-2</v>
      </c>
      <c r="M39" s="261">
        <f>INDEX(전세지수!$2:$270,MATCH('1'!$E39,전세지수!$F$2:$F$270,FALSE),MATCH('1'!M$12,전세지수!$1:$1,FALSE))</f>
        <v>104.24935316662298</v>
      </c>
      <c r="N39" s="262">
        <f>INDEX(전세지수!$2:$270,MATCH('1'!$E39,전세지수!$F$2:$F$270,FALSE),MATCH('1'!N$12,전세지수!$1:$1,FALSE))</f>
        <v>103.78487198381525</v>
      </c>
      <c r="O39" s="262">
        <f>INDEX(전세지수!$2:$270,MATCH('1'!$E39,전세지수!$F$2:$F$270,FALSE),MATCH('1'!O$12,전세지수!$1:$1,FALSE))</f>
        <v>100.33164536905697</v>
      </c>
      <c r="P39" s="262">
        <f>INDEX(전세지수!$2:$270,MATCH('1'!$E39,전세지수!$F$2:$F$270,FALSE),MATCH('1'!P$12,전세지수!$1:$1,FALSE))</f>
        <v>98.135273394671515</v>
      </c>
      <c r="Q39" s="265">
        <f t="shared" si="15"/>
        <v>0.44754228042036548</v>
      </c>
      <c r="R39" s="265">
        <f t="shared" si="16"/>
        <v>3.9047578489869617</v>
      </c>
      <c r="S39" s="265">
        <f t="shared" si="17"/>
        <v>6.2302570324152651</v>
      </c>
      <c r="T39" s="266">
        <f>INDEX(매매지수!$271:$539,MATCH('1'!$E39,매매지수!$F$271:$F$539,FALSE),MATCH('1'!T$12,매매지수!$1:$1,FALSE))</f>
        <v>100.03113257838507</v>
      </c>
      <c r="U39" s="262">
        <f>INDEX(매매지수!$271:$539,MATCH('1'!$E39,매매지수!$F$271:$F$539,FALSE),MATCH('1'!U$12,매매지수!$1:$1,FALSE))</f>
        <v>100.30859505560896</v>
      </c>
      <c r="V39" s="262">
        <f>INDEX(매매지수!$271:$539,MATCH('1'!$E39,매매지수!$F$271:$F$539,FALSE),MATCH('1'!V$12,매매지수!$1:$1,FALSE))</f>
        <v>100.07171211002186</v>
      </c>
      <c r="W39" s="262">
        <f>INDEX(매매지수!$271:$539,MATCH('1'!$E39,매매지수!$F$271:$F$539,FALSE),MATCH('1'!W$12,매매지수!$1:$1,FALSE))</f>
        <v>99.831990732054535</v>
      </c>
      <c r="X39" s="265">
        <f t="shared" si="18"/>
        <v>-0.27660887590945649</v>
      </c>
      <c r="Y39" s="265">
        <f t="shared" si="19"/>
        <v>-4.0550452052001695E-2</v>
      </c>
      <c r="Z39" s="265">
        <f t="shared" si="20"/>
        <v>0.19947698615470077</v>
      </c>
      <c r="AA39" s="261">
        <f>INDEX(전세지수!$271:$539,MATCH('1'!$E39,전세지수!$F$271:$F$539,FALSE),MATCH('1'!AA$12,전세지수!$1:$1,FALSE))</f>
        <v>106.0663647520022</v>
      </c>
      <c r="AB39" s="262">
        <f>INDEX(전세지수!$271:$539,MATCH('1'!$E39,전세지수!$F$271:$F$539,FALSE),MATCH('1'!AB$12,전세지수!$1:$1,FALSE))</f>
        <v>105.36845599234088</v>
      </c>
      <c r="AC39" s="262">
        <f>INDEX(전세지수!$271:$539,MATCH('1'!$E39,전세지수!$F$271:$F$539,FALSE),MATCH('1'!AC$12,전세지수!$1:$1,FALSE))</f>
        <v>100.49895887325209</v>
      </c>
      <c r="AD39" s="262">
        <f>INDEX(전세지수!$271:$539,MATCH('1'!$E39,전세지수!$F$271:$F$539,FALSE),MATCH('1'!AD$12,전세지수!$1:$1,FALSE))</f>
        <v>97.505366166120254</v>
      </c>
      <c r="AE39" s="265">
        <f t="shared" si="21"/>
        <v>0.66235075107492491</v>
      </c>
      <c r="AF39" s="265">
        <f t="shared" si="22"/>
        <v>5.5397647310671649</v>
      </c>
      <c r="AG39" s="267">
        <f t="shared" si="23"/>
        <v>8.7800281384478254</v>
      </c>
      <c r="AH39" s="1374" t="s">
        <v>278</v>
      </c>
      <c r="AI39" s="1375"/>
      <c r="AJ39" s="1375"/>
      <c r="AK39" s="1375"/>
    </row>
    <row r="40" spans="1:37" s="310" customFormat="1" ht="12.6" customHeight="1">
      <c r="A40" s="1476" t="s">
        <v>789</v>
      </c>
      <c r="B40" s="1476"/>
      <c r="C40" s="1476"/>
      <c r="D40" s="1476"/>
      <c r="E40" s="627">
        <v>28</v>
      </c>
      <c r="F40" s="261">
        <f>INDEX(매매지수!$2:$270,MATCH('1'!$E40,매매지수!$F$2:$F$270,FALSE),MATCH('1'!F$12,매매지수!$1:$1,FALSE))</f>
        <v>100.77533340246254</v>
      </c>
      <c r="G40" s="262">
        <f>INDEX(매매지수!$2:$270,MATCH('1'!$E40,매매지수!$F$2:$F$270,FALSE),MATCH('1'!G$12,매매지수!$1:$1,FALSE))</f>
        <v>100.83359683720521</v>
      </c>
      <c r="H40" s="262">
        <f>INDEX(매매지수!$2:$270,MATCH('1'!$E40,매매지수!$F$2:$F$270,FALSE),MATCH('1'!H$12,매매지수!$1:$1,FALSE))</f>
        <v>100.14307648442721</v>
      </c>
      <c r="I40" s="262">
        <f>INDEX(매매지수!$2:$270,MATCH('1'!$E40,매매지수!$F$2:$F$270,FALSE),MATCH('1'!I$12,매매지수!$1:$1,FALSE))</f>
        <v>99.890711224120778</v>
      </c>
      <c r="J40" s="263">
        <f t="shared" si="12"/>
        <v>-5.7781767754194746E-2</v>
      </c>
      <c r="K40" s="263">
        <f t="shared" si="13"/>
        <v>0.63135359950086123</v>
      </c>
      <c r="L40" s="264">
        <f t="shared" si="14"/>
        <v>0.88559002884358584</v>
      </c>
      <c r="M40" s="261">
        <f>INDEX(전세지수!$2:$270,MATCH('1'!$E40,전세지수!$F$2:$F$270,FALSE),MATCH('1'!M$12,전세지수!$1:$1,FALSE))</f>
        <v>101.63543337530292</v>
      </c>
      <c r="N40" s="262">
        <f>INDEX(전세지수!$2:$270,MATCH('1'!$E40,전세지수!$F$2:$F$270,FALSE),MATCH('1'!N$12,전세지수!$1:$1,FALSE))</f>
        <v>101.57729534158975</v>
      </c>
      <c r="O40" s="262">
        <f>INDEX(전세지수!$2:$270,MATCH('1'!$E40,전세지수!$F$2:$F$270,FALSE),MATCH('1'!O$12,전세지수!$1:$1,FALSE))</f>
        <v>100.23002586093584</v>
      </c>
      <c r="P40" s="262">
        <f>INDEX(전세지수!$2:$270,MATCH('1'!$E40,전세지수!$F$2:$F$270,FALSE),MATCH('1'!P$12,전세지수!$1:$1,FALSE))</f>
        <v>99.623618871436022</v>
      </c>
      <c r="Q40" s="265">
        <f t="shared" si="15"/>
        <v>5.7235264551658283E-2</v>
      </c>
      <c r="R40" s="265">
        <f t="shared" si="16"/>
        <v>1.402182132844132</v>
      </c>
      <c r="S40" s="265">
        <f t="shared" si="17"/>
        <v>2.0194152015930555</v>
      </c>
      <c r="T40" s="266">
        <f>INDEX(매매지수!$271:$539,MATCH('1'!$E40,매매지수!$F$271:$F$539,FALSE),MATCH('1'!T$12,매매지수!$1:$1,FALSE))</f>
        <v>101.08662930363379</v>
      </c>
      <c r="U40" s="262">
        <f>INDEX(매매지수!$271:$539,MATCH('1'!$E40,매매지수!$F$271:$F$539,FALSE),MATCH('1'!U$12,매매지수!$1:$1,FALSE))</f>
        <v>101.14397166737797</v>
      </c>
      <c r="V40" s="262">
        <f>INDEX(매매지수!$271:$539,MATCH('1'!$E40,매매지수!$F$271:$F$539,FALSE),MATCH('1'!V$12,매매지수!$1:$1,FALSE))</f>
        <v>100.27170394360876</v>
      </c>
      <c r="W40" s="262">
        <f>INDEX(매매지수!$271:$539,MATCH('1'!$E40,매매지수!$F$271:$F$539,FALSE),MATCH('1'!W$12,매매지수!$1:$1,FALSE))</f>
        <v>99.843206181918063</v>
      </c>
      <c r="X40" s="265">
        <f t="shared" si="18"/>
        <v>-5.6693802704088636E-2</v>
      </c>
      <c r="Y40" s="265">
        <f t="shared" si="19"/>
        <v>0.81271717540905009</v>
      </c>
      <c r="Z40" s="265">
        <f t="shared" si="20"/>
        <v>1.2453757939725696</v>
      </c>
      <c r="AA40" s="261">
        <f>INDEX(전세지수!$271:$539,MATCH('1'!$E40,전세지수!$F$271:$F$539,FALSE),MATCH('1'!AA$12,전세지수!$1:$1,FALSE))</f>
        <v>102.14147912297595</v>
      </c>
      <c r="AB40" s="262">
        <f>INDEX(전세지수!$271:$539,MATCH('1'!$E40,전세지수!$F$271:$F$539,FALSE),MATCH('1'!AB$12,전세지수!$1:$1,FALSE))</f>
        <v>102.04082834698578</v>
      </c>
      <c r="AC40" s="262">
        <f>INDEX(전세지수!$271:$539,MATCH('1'!$E40,전세지수!$F$271:$F$539,FALSE),MATCH('1'!AC$12,전세지수!$1:$1,FALSE))</f>
        <v>100.30019099986195</v>
      </c>
      <c r="AD40" s="262">
        <f>INDEX(전세지수!$271:$539,MATCH('1'!$E40,전세지수!$F$271:$F$539,FALSE),MATCH('1'!AD$12,전세지수!$1:$1,FALSE))</f>
        <v>99.515877047142681</v>
      </c>
      <c r="AE40" s="265">
        <f t="shared" si="21"/>
        <v>9.8637748850793905E-2</v>
      </c>
      <c r="AF40" s="265">
        <f t="shared" si="22"/>
        <v>1.8357772849271425</v>
      </c>
      <c r="AG40" s="267">
        <f t="shared" si="23"/>
        <v>2.6383750550572627</v>
      </c>
      <c r="AH40" s="1374" t="s">
        <v>277</v>
      </c>
      <c r="AI40" s="1375"/>
      <c r="AJ40" s="1375"/>
      <c r="AK40" s="1375"/>
    </row>
    <row r="41" spans="1:37" s="310" customFormat="1" ht="12.6" customHeight="1">
      <c r="A41" s="1476" t="s">
        <v>791</v>
      </c>
      <c r="B41" s="1476"/>
      <c r="C41" s="1476"/>
      <c r="D41" s="1476"/>
      <c r="E41" s="626">
        <v>29</v>
      </c>
      <c r="F41" s="261">
        <f>INDEX(매매지수!$2:$270,MATCH('1'!$E41,매매지수!$F$2:$F$270,FALSE),MATCH('1'!F$12,매매지수!$1:$1,FALSE))</f>
        <v>106.11102863727358</v>
      </c>
      <c r="G41" s="262">
        <f>INDEX(매매지수!$2:$270,MATCH('1'!$E41,매매지수!$F$2:$F$270,FALSE),MATCH('1'!G$12,매매지수!$1:$1,FALSE))</f>
        <v>105.45073975149755</v>
      </c>
      <c r="H41" s="262">
        <f>INDEX(매매지수!$2:$270,MATCH('1'!$E41,매매지수!$F$2:$F$270,FALSE),MATCH('1'!H$12,매매지수!$1:$1,FALSE))</f>
        <v>100.65633604430431</v>
      </c>
      <c r="I41" s="262">
        <f>INDEX(매매지수!$2:$270,MATCH('1'!$E41,매매지수!$F$2:$F$270,FALSE),MATCH('1'!I$12,매매지수!$1:$1,FALSE))</f>
        <v>99.389226537572696</v>
      </c>
      <c r="J41" s="263">
        <f t="shared" si="12"/>
        <v>0.62615860953849634</v>
      </c>
      <c r="K41" s="263">
        <f t="shared" si="13"/>
        <v>5.4191249228149552</v>
      </c>
      <c r="L41" s="264">
        <f t="shared" si="14"/>
        <v>6.7631093770105899</v>
      </c>
      <c r="M41" s="261">
        <f>INDEX(전세지수!$2:$270,MATCH('1'!$E41,전세지수!$F$2:$F$270,FALSE),MATCH('1'!M$12,전세지수!$1:$1,FALSE))</f>
        <v>107.79011312089291</v>
      </c>
      <c r="N41" s="262">
        <f>INDEX(전세지수!$2:$270,MATCH('1'!$E41,전세지수!$F$2:$F$270,FALSE),MATCH('1'!N$12,전세지수!$1:$1,FALSE))</f>
        <v>106.98776011242113</v>
      </c>
      <c r="O41" s="262">
        <f>INDEX(전세지수!$2:$270,MATCH('1'!$E41,전세지수!$F$2:$F$270,FALSE),MATCH('1'!O$12,전세지수!$1:$1,FALSE))</f>
        <v>100.80409306108331</v>
      </c>
      <c r="P41" s="262">
        <f>INDEX(전세지수!$2:$270,MATCH('1'!$E41,전세지수!$F$2:$F$270,FALSE),MATCH('1'!P$12,전세지수!$1:$1,FALSE))</f>
        <v>98.884364712301263</v>
      </c>
      <c r="Q41" s="265">
        <f t="shared" si="15"/>
        <v>0.74994841244333532</v>
      </c>
      <c r="R41" s="265">
        <f t="shared" si="16"/>
        <v>6.9302940462708795</v>
      </c>
      <c r="S41" s="265">
        <f t="shared" si="17"/>
        <v>9.0062250331510505</v>
      </c>
      <c r="T41" s="266">
        <f>INDEX(매매지수!$271:$539,MATCH('1'!$E41,매매지수!$F$271:$F$539,FALSE),MATCH('1'!T$12,매매지수!$1:$1,FALSE))</f>
        <v>107.82182437502583</v>
      </c>
      <c r="U41" s="262">
        <f>INDEX(매매지수!$271:$539,MATCH('1'!$E41,매매지수!$F$271:$F$539,FALSE),MATCH('1'!U$12,매매지수!$1:$1,FALSE))</f>
        <v>106.95499787583202</v>
      </c>
      <c r="V41" s="262">
        <f>INDEX(매매지수!$271:$539,MATCH('1'!$E41,매매지수!$F$271:$F$539,FALSE),MATCH('1'!V$12,매매지수!$1:$1,FALSE))</f>
        <v>100.72089617432822</v>
      </c>
      <c r="W41" s="262">
        <f>INDEX(매매지수!$271:$539,MATCH('1'!$E41,매매지수!$F$271:$F$539,FALSE),MATCH('1'!W$12,매매지수!$1:$1,FALSE))</f>
        <v>99.226599008804087</v>
      </c>
      <c r="X41" s="265">
        <f t="shared" si="18"/>
        <v>0.81045908691441682</v>
      </c>
      <c r="Y41" s="265">
        <f t="shared" si="19"/>
        <v>7.0501042687381332</v>
      </c>
      <c r="Z41" s="265">
        <f t="shared" si="20"/>
        <v>8.6622190542468438</v>
      </c>
      <c r="AA41" s="261">
        <f>INDEX(전세지수!$271:$539,MATCH('1'!$E41,전세지수!$F$271:$F$539,FALSE),MATCH('1'!AA$12,전세지수!$1:$1,FALSE))</f>
        <v>110.00514318426879</v>
      </c>
      <c r="AB41" s="262">
        <f>INDEX(전세지수!$271:$539,MATCH('1'!$E41,전세지수!$F$271:$F$539,FALSE),MATCH('1'!AB$12,전세지수!$1:$1,FALSE))</f>
        <v>108.95009673455669</v>
      </c>
      <c r="AC41" s="262">
        <f>INDEX(전세지수!$271:$539,MATCH('1'!$E41,전세지수!$F$271:$F$539,FALSE),MATCH('1'!AC$12,전세지수!$1:$1,FALSE))</f>
        <v>100.92390165588083</v>
      </c>
      <c r="AD41" s="262">
        <f>INDEX(전세지수!$271:$539,MATCH('1'!$E41,전세지수!$F$271:$F$539,FALSE),MATCH('1'!AD$12,전세지수!$1:$1,FALSE))</f>
        <v>98.543025642548656</v>
      </c>
      <c r="AE41" s="265">
        <f t="shared" si="21"/>
        <v>0.96837587237998957</v>
      </c>
      <c r="AF41" s="265">
        <f t="shared" si="22"/>
        <v>8.9981078608635023</v>
      </c>
      <c r="AG41" s="267">
        <f t="shared" si="23"/>
        <v>11.631586778446801</v>
      </c>
      <c r="AH41" s="1374" t="s">
        <v>280</v>
      </c>
      <c r="AI41" s="1375"/>
      <c r="AJ41" s="1375"/>
      <c r="AK41" s="1375"/>
    </row>
    <row r="42" spans="1:37" s="310" customFormat="1" ht="12.6" customHeight="1">
      <c r="A42" s="1476" t="s">
        <v>792</v>
      </c>
      <c r="B42" s="1476"/>
      <c r="C42" s="1476"/>
      <c r="D42" s="1476"/>
      <c r="E42" s="627">
        <v>30</v>
      </c>
      <c r="F42" s="261">
        <f>INDEX(매매지수!$2:$270,MATCH('1'!$E42,매매지수!$F$2:$F$270,FALSE),MATCH('1'!F$12,매매지수!$1:$1,FALSE))</f>
        <v>99.583710010360775</v>
      </c>
      <c r="G42" s="262">
        <f>INDEX(매매지수!$2:$270,MATCH('1'!$E42,매매지수!$F$2:$F$270,FALSE),MATCH('1'!G$12,매매지수!$1:$1,FALSE))</f>
        <v>99.745600904995456</v>
      </c>
      <c r="H42" s="262">
        <f>INDEX(매매지수!$2:$270,MATCH('1'!$E42,매매지수!$F$2:$F$270,FALSE),MATCH('1'!H$12,매매지수!$1:$1,FALSE))</f>
        <v>99.795938390359467</v>
      </c>
      <c r="I42" s="262">
        <f>INDEX(매매지수!$2:$270,MATCH('1'!$E42,매매지수!$F$2:$F$270,FALSE),MATCH('1'!I$12,매매지수!$1:$1,FALSE))</f>
        <v>99.828502080424016</v>
      </c>
      <c r="J42" s="263">
        <f t="shared" si="12"/>
        <v>-0.16230379401781514</v>
      </c>
      <c r="K42" s="263">
        <f t="shared" si="13"/>
        <v>-0.21266234219727842</v>
      </c>
      <c r="L42" s="264">
        <f t="shared" si="14"/>
        <v>-0.24521260457862626</v>
      </c>
      <c r="M42" s="261">
        <f>INDEX(전세지수!$2:$270,MATCH('1'!$E42,전세지수!$F$2:$F$270,FALSE),MATCH('1'!M$12,전세지수!$1:$1,FALSE))</f>
        <v>101.64600790025644</v>
      </c>
      <c r="N42" s="262">
        <f>INDEX(전세지수!$2:$270,MATCH('1'!$E42,전세지수!$F$2:$F$270,FALSE),MATCH('1'!N$12,전세지수!$1:$1,FALSE))</f>
        <v>101.55044485091287</v>
      </c>
      <c r="O42" s="262">
        <f>INDEX(전세지수!$2:$270,MATCH('1'!$E42,전세지수!$F$2:$F$270,FALSE),MATCH('1'!O$12,전세지수!$1:$1,FALSE))</f>
        <v>100.21816319352294</v>
      </c>
      <c r="P42" s="262">
        <f>INDEX(전세지수!$2:$270,MATCH('1'!$E42,전세지수!$F$2:$F$270,FALSE),MATCH('1'!P$12,전세지수!$1:$1,FALSE))</f>
        <v>99.65344915749948</v>
      </c>
      <c r="Q42" s="265">
        <f t="shared" si="15"/>
        <v>9.410401843523708E-2</v>
      </c>
      <c r="R42" s="265">
        <f t="shared" si="16"/>
        <v>1.4247364561813969</v>
      </c>
      <c r="S42" s="265">
        <f t="shared" si="17"/>
        <v>1.999487985215409</v>
      </c>
      <c r="T42" s="266">
        <f>INDEX(매매지수!$271:$539,MATCH('1'!$E42,매매지수!$F$271:$F$539,FALSE),MATCH('1'!T$12,매매지수!$1:$1,FALSE))</f>
        <v>99.390872979588281</v>
      </c>
      <c r="U42" s="262">
        <f>INDEX(매매지수!$271:$539,MATCH('1'!$E42,매매지수!$F$271:$F$539,FALSE),MATCH('1'!U$12,매매지수!$1:$1,FALSE))</f>
        <v>99.557772127602846</v>
      </c>
      <c r="V42" s="262">
        <f>INDEX(매매지수!$271:$539,MATCH('1'!$E42,매매지수!$F$271:$F$539,FALSE),MATCH('1'!V$12,매매지수!$1:$1,FALSE))</f>
        <v>99.715192214782718</v>
      </c>
      <c r="W42" s="262">
        <f>INDEX(매매지수!$271:$539,MATCH('1'!$E42,매매지수!$F$271:$F$539,FALSE),MATCH('1'!W$12,매매지수!$1:$1,FALSE))</f>
        <v>99.828069732319136</v>
      </c>
      <c r="X42" s="265">
        <f t="shared" si="18"/>
        <v>-0.16764050103557082</v>
      </c>
      <c r="Y42" s="265">
        <f t="shared" si="19"/>
        <v>-0.32524555987002435</v>
      </c>
      <c r="Z42" s="265">
        <f t="shared" si="20"/>
        <v>-0.4379497208582328</v>
      </c>
      <c r="AA42" s="261">
        <f>INDEX(전세지수!$271:$539,MATCH('1'!$E42,전세지수!$F$271:$F$539,FALSE),MATCH('1'!AA$12,전세지수!$1:$1,FALSE))</f>
        <v>102.13403639877576</v>
      </c>
      <c r="AB42" s="262">
        <f>INDEX(전세지수!$271:$539,MATCH('1'!$E42,전세지수!$F$271:$F$539,FALSE),MATCH('1'!AB$12,전세지수!$1:$1,FALSE))</f>
        <v>101.99734948088441</v>
      </c>
      <c r="AC42" s="262">
        <f>INDEX(전세지수!$271:$539,MATCH('1'!$E42,전세지수!$F$271:$F$539,FALSE),MATCH('1'!AC$12,전세지수!$1:$1,FALSE))</f>
        <v>100.27721901545506</v>
      </c>
      <c r="AD42" s="262">
        <f>INDEX(전세지수!$271:$539,MATCH('1'!$E42,전세지수!$F$271:$F$539,FALSE),MATCH('1'!AD$12,전세지수!$1:$1,FALSE))</f>
        <v>99.60980622078813</v>
      </c>
      <c r="AE42" s="265">
        <f t="shared" si="21"/>
        <v>0.1340102645676744</v>
      </c>
      <c r="AF42" s="265">
        <f t="shared" si="22"/>
        <v>1.8516841627154834</v>
      </c>
      <c r="AG42" s="267">
        <f t="shared" si="23"/>
        <v>2.5341181493643283</v>
      </c>
      <c r="AH42" s="1374" t="s">
        <v>279</v>
      </c>
      <c r="AI42" s="1375"/>
      <c r="AJ42" s="1375"/>
      <c r="AK42" s="1375"/>
    </row>
    <row r="43" spans="1:37" s="310" customFormat="1" ht="12.6" customHeight="1">
      <c r="A43" s="643" t="s">
        <v>1372</v>
      </c>
      <c r="B43" s="643"/>
      <c r="C43" s="643"/>
      <c r="D43" s="643"/>
      <c r="E43" s="626">
        <v>31</v>
      </c>
      <c r="F43" s="261">
        <f>INDEX(매매지수!$2:$270,MATCH('1'!$E43,매매지수!$F$2:$F$270,FALSE),MATCH('1'!F$12,매매지수!$1:$1,FALSE))</f>
        <v>104.50249187033643</v>
      </c>
      <c r="G43" s="262">
        <f>INDEX(매매지수!$2:$270,MATCH('1'!$E43,매매지수!$F$2:$F$270,FALSE),MATCH('1'!G$12,매매지수!$1:$1,FALSE))</f>
        <v>104.75004105315364</v>
      </c>
      <c r="H43" s="262">
        <f>INDEX(매매지수!$2:$270,MATCH('1'!$E43,매매지수!$F$2:$F$270,FALSE),MATCH('1'!H$12,매매지수!$1:$1,FALSE))</f>
        <v>100.71075761945487</v>
      </c>
      <c r="I43" s="262">
        <f>INDEX(매매지수!$2:$270,MATCH('1'!$E43,매매지수!$F$2:$F$270,FALSE),MATCH('1'!I$12,매매지수!$1:$1,FALSE))</f>
        <v>0</v>
      </c>
      <c r="J43" s="263">
        <f t="shared" si="12"/>
        <v>-0.23632370959320026</v>
      </c>
      <c r="K43" s="263">
        <f t="shared" si="13"/>
        <v>3.7649744084033099</v>
      </c>
      <c r="L43" s="264" t="str">
        <f t="shared" si="14"/>
        <v xml:space="preserve"> </v>
      </c>
      <c r="M43" s="261">
        <f>INDEX(전세지수!$2:$270,MATCH('1'!$E43,전세지수!$F$2:$F$270,FALSE),MATCH('1'!M$12,전세지수!$1:$1,FALSE))</f>
        <v>109.56369641995205</v>
      </c>
      <c r="N43" s="262">
        <f>INDEX(전세지수!$2:$270,MATCH('1'!$E43,전세지수!$F$2:$F$270,FALSE),MATCH('1'!N$12,전세지수!$1:$1,FALSE))</f>
        <v>108.84570453797528</v>
      </c>
      <c r="O43" s="262">
        <f>INDEX(전세지수!$2:$270,MATCH('1'!$E43,전세지수!$F$2:$F$270,FALSE),MATCH('1'!O$12,전세지수!$1:$1,FALSE))</f>
        <v>101.06495945721841</v>
      </c>
      <c r="P43" s="262">
        <f>INDEX(전세지수!$2:$270,MATCH('1'!$E43,전세지수!$F$2:$F$270,FALSE),MATCH('1'!P$12,전세지수!$1:$1,FALSE))</f>
        <v>0</v>
      </c>
      <c r="Q43" s="265">
        <f t="shared" si="15"/>
        <v>0.6596419078037874</v>
      </c>
      <c r="R43" s="265">
        <f t="shared" si="16"/>
        <v>8.4091825775987505</v>
      </c>
      <c r="S43" s="265" t="str">
        <f t="shared" si="17"/>
        <v xml:space="preserve"> </v>
      </c>
      <c r="T43" s="266">
        <f>INDEX(매매지수!$271:$539,MATCH('1'!$E43,매매지수!$F$271:$F$539,FALSE),MATCH('1'!T$12,매매지수!$1:$1,FALSE))</f>
        <v>106.95752441626996</v>
      </c>
      <c r="U43" s="262">
        <f>INDEX(매매지수!$271:$539,MATCH('1'!$E43,매매지수!$F$271:$F$539,FALSE),MATCH('1'!U$12,매매지수!$1:$1,FALSE))</f>
        <v>107.5069046141671</v>
      </c>
      <c r="V43" s="262">
        <f>INDEX(매매지수!$271:$539,MATCH('1'!$E43,매매지수!$F$271:$F$539,FALSE),MATCH('1'!V$12,매매지수!$1:$1,FALSE))</f>
        <v>101.60530471620679</v>
      </c>
      <c r="W43" s="262">
        <f>INDEX(매매지수!$271:$539,MATCH('1'!$E43,매매지수!$F$271:$F$539,FALSE),MATCH('1'!W$12,매매지수!$1:$1,FALSE))</f>
        <v>0</v>
      </c>
      <c r="X43" s="265">
        <f t="shared" si="18"/>
        <v>-0.51101852468807829</v>
      </c>
      <c r="Y43" s="265">
        <f t="shared" si="19"/>
        <v>5.2676577418988346</v>
      </c>
      <c r="Z43" s="265" t="str">
        <f t="shared" si="20"/>
        <v xml:space="preserve"> </v>
      </c>
      <c r="AA43" s="261">
        <f>INDEX(전세지수!$271:$539,MATCH('1'!$E43,전세지수!$F$271:$F$539,FALSE),MATCH('1'!AA$12,전세지수!$1:$1,FALSE))</f>
        <v>116.71282804275189</v>
      </c>
      <c r="AB43" s="262">
        <f>INDEX(전세지수!$271:$539,MATCH('1'!$E43,전세지수!$F$271:$F$539,FALSE),MATCH('1'!AB$12,전세지수!$1:$1,FALSE))</f>
        <v>115.28748985603808</v>
      </c>
      <c r="AC43" s="262">
        <f>INDEX(전세지수!$271:$539,MATCH('1'!$E43,전세지수!$F$271:$F$539,FALSE),MATCH('1'!AC$12,전세지수!$1:$1,FALSE))</f>
        <v>102.41060183777719</v>
      </c>
      <c r="AD43" s="262">
        <f>INDEX(전세지수!$271:$539,MATCH('1'!$E43,전세지수!$F$271:$F$539,FALSE),MATCH('1'!AD$12,전세지수!$1:$1,FALSE))</f>
        <v>0</v>
      </c>
      <c r="AE43" s="265">
        <f t="shared" si="21"/>
        <v>1.2363337847789646</v>
      </c>
      <c r="AF43" s="265">
        <f t="shared" si="22"/>
        <v>13.965571872754001</v>
      </c>
      <c r="AG43" s="267" t="str">
        <f t="shared" si="23"/>
        <v xml:space="preserve"> </v>
      </c>
      <c r="AH43" s="1374" t="s">
        <v>1376</v>
      </c>
      <c r="AI43" s="1375"/>
      <c r="AJ43" s="1375"/>
      <c r="AK43" s="1375"/>
    </row>
    <row r="44" spans="1:37" s="310" customFormat="1" ht="12.6" customHeight="1">
      <c r="A44" s="1474" t="s">
        <v>793</v>
      </c>
      <c r="B44" s="1474"/>
      <c r="C44" s="1474"/>
      <c r="D44" s="1474"/>
      <c r="E44" s="627">
        <v>32</v>
      </c>
      <c r="F44" s="261">
        <f>INDEX(매매지수!$2:$270,MATCH('1'!$E44,매매지수!$F$2:$F$270,FALSE),MATCH('1'!F$12,매매지수!$1:$1,FALSE))</f>
        <v>99.494922947917374</v>
      </c>
      <c r="G44" s="262">
        <f>INDEX(매매지수!$2:$270,MATCH('1'!$E44,매매지수!$F$2:$F$270,FALSE),MATCH('1'!G$12,매매지수!$1:$1,FALSE))</f>
        <v>99.565518103558134</v>
      </c>
      <c r="H44" s="262">
        <f>INDEX(매매지수!$2:$270,MATCH('1'!$E44,매매지수!$F$2:$F$270,FALSE),MATCH('1'!H$12,매매지수!$1:$1,FALSE))</f>
        <v>99.989006307818357</v>
      </c>
      <c r="I44" s="262">
        <f>INDEX(매매지수!$2:$270,MATCH('1'!$E44,매매지수!$F$2:$F$270,FALSE),MATCH('1'!I$12,매매지수!$1:$1,FALSE))</f>
        <v>100.07865164302542</v>
      </c>
      <c r="J44" s="263">
        <f t="shared" si="12"/>
        <v>-7.0903217283857511E-2</v>
      </c>
      <c r="K44" s="263">
        <f t="shared" si="13"/>
        <v>-0.49413768387690515</v>
      </c>
      <c r="L44" s="264">
        <f t="shared" si="14"/>
        <v>-0.58326994371404872</v>
      </c>
      <c r="M44" s="261">
        <f>INDEX(전세지수!$2:$270,MATCH('1'!$E44,전세지수!$F$2:$F$270,FALSE),MATCH('1'!M$12,전세지수!$1:$1,FALSE))</f>
        <v>100.73802861959788</v>
      </c>
      <c r="N44" s="262">
        <f>INDEX(전세지수!$2:$270,MATCH('1'!$E44,전세지수!$F$2:$F$270,FALSE),MATCH('1'!N$12,전세지수!$1:$1,FALSE))</f>
        <v>100.68457670838629</v>
      </c>
      <c r="O44" s="262">
        <f>INDEX(전세지수!$2:$270,MATCH('1'!$E44,전세지수!$F$2:$F$270,FALSE),MATCH('1'!O$12,전세지수!$1:$1,FALSE))</f>
        <v>100.20366066203945</v>
      </c>
      <c r="P44" s="262">
        <f>INDEX(전세지수!$2:$270,MATCH('1'!$E44,전세지수!$F$2:$F$270,FALSE),MATCH('1'!P$12,전세지수!$1:$1,FALSE))</f>
        <v>99.771501627526987</v>
      </c>
      <c r="Q44" s="265">
        <f t="shared" si="15"/>
        <v>5.3088479843754754E-2</v>
      </c>
      <c r="R44" s="265">
        <f t="shared" si="16"/>
        <v>0.53328187216703515</v>
      </c>
      <c r="S44" s="265">
        <f t="shared" si="17"/>
        <v>0.96874054845761393</v>
      </c>
      <c r="T44" s="266">
        <f>INDEX(매매지수!$271:$539,MATCH('1'!$E44,매매지수!$F$271:$F$539,FALSE),MATCH('1'!T$12,매매지수!$1:$1,FALSE))</f>
        <v>99.181634484529809</v>
      </c>
      <c r="U44" s="262">
        <f>INDEX(매매지수!$271:$539,MATCH('1'!$E44,매매지수!$F$271:$F$539,FALSE),MATCH('1'!U$12,매매지수!$1:$1,FALSE))</f>
        <v>99.211129750568332</v>
      </c>
      <c r="V44" s="262">
        <f>INDEX(매매지수!$271:$539,MATCH('1'!$E44,매매지수!$F$271:$F$539,FALSE),MATCH('1'!V$12,매매지수!$1:$1,FALSE))</f>
        <v>100.0446757460191</v>
      </c>
      <c r="W44" s="262">
        <f>INDEX(매매지수!$271:$539,MATCH('1'!$E44,매매지수!$F$271:$F$539,FALSE),MATCH('1'!W$12,매매지수!$1:$1,FALSE))</f>
        <v>100.14140565919431</v>
      </c>
      <c r="X44" s="265">
        <f t="shared" si="18"/>
        <v>-2.9729795550836879E-2</v>
      </c>
      <c r="Y44" s="265">
        <f t="shared" si="19"/>
        <v>-0.86265586354666857</v>
      </c>
      <c r="Z44" s="265">
        <f t="shared" si="20"/>
        <v>-0.95841592031454814</v>
      </c>
      <c r="AA44" s="261">
        <f>INDEX(전세지수!$271:$539,MATCH('1'!$E44,전세지수!$F$271:$F$539,FALSE),MATCH('1'!AA$12,전세지수!$1:$1,FALSE))</f>
        <v>100.79961234370663</v>
      </c>
      <c r="AB44" s="262">
        <f>INDEX(전세지수!$271:$539,MATCH('1'!$E44,전세지수!$F$271:$F$539,FALSE),MATCH('1'!AB$12,전세지수!$1:$1,FALSE))</f>
        <v>100.76245605723962</v>
      </c>
      <c r="AC44" s="262">
        <f>INDEX(전세지수!$271:$539,MATCH('1'!$E44,전세지수!$F$271:$F$539,FALSE),MATCH('1'!AC$12,전세지수!$1:$1,FALSE))</f>
        <v>100.07160546850915</v>
      </c>
      <c r="AD44" s="262">
        <f>INDEX(전세지수!$271:$539,MATCH('1'!$E44,전세지수!$F$271:$F$539,FALSE),MATCH('1'!AD$12,전세지수!$1:$1,FALSE))</f>
        <v>99.56984429921522</v>
      </c>
      <c r="AE44" s="265">
        <f t="shared" si="21"/>
        <v>3.6875129806190898E-2</v>
      </c>
      <c r="AF44" s="265">
        <f t="shared" si="22"/>
        <v>0.72748595547071915</v>
      </c>
      <c r="AG44" s="267">
        <f t="shared" si="23"/>
        <v>1.2350808150265458</v>
      </c>
      <c r="AH44" s="1422" t="s">
        <v>281</v>
      </c>
      <c r="AI44" s="1421"/>
      <c r="AJ44" s="1421"/>
      <c r="AK44" s="1421"/>
    </row>
    <row r="45" spans="1:37" s="310" customFormat="1" ht="12.6" customHeight="1">
      <c r="A45" s="1474" t="s">
        <v>794</v>
      </c>
      <c r="B45" s="1474"/>
      <c r="C45" s="1474"/>
      <c r="D45" s="1474"/>
      <c r="E45" s="626">
        <v>33</v>
      </c>
      <c r="F45" s="261">
        <f>INDEX(매매지수!$2:$270,MATCH('1'!$E45,매매지수!$F$2:$F$270,FALSE),MATCH('1'!F$12,매매지수!$1:$1,FALSE))</f>
        <v>100.91964944966345</v>
      </c>
      <c r="G45" s="262">
        <f>INDEX(매매지수!$2:$270,MATCH('1'!$E45,매매지수!$F$2:$F$270,FALSE),MATCH('1'!G$12,매매지수!$1:$1,FALSE))</f>
        <v>100.86790355654536</v>
      </c>
      <c r="H45" s="262">
        <f>INDEX(매매지수!$2:$270,MATCH('1'!$E45,매매지수!$F$2:$F$270,FALSE),MATCH('1'!H$12,매매지수!$1:$1,FALSE))</f>
        <v>100.18710740530676</v>
      </c>
      <c r="I45" s="262">
        <f>INDEX(매매지수!$2:$270,MATCH('1'!$E45,매매지수!$F$2:$F$270,FALSE),MATCH('1'!I$12,매매지수!$1:$1,FALSE))</f>
        <v>99.817390966403437</v>
      </c>
      <c r="J45" s="263">
        <f t="shared" si="12"/>
        <v>5.1300652926822288E-2</v>
      </c>
      <c r="K45" s="263">
        <f t="shared" si="13"/>
        <v>0.73117396372488486</v>
      </c>
      <c r="L45" s="264">
        <f t="shared" si="14"/>
        <v>1.1042749891459369</v>
      </c>
      <c r="M45" s="261">
        <f>INDEX(전세지수!$2:$270,MATCH('1'!$E45,전세지수!$F$2:$F$270,FALSE),MATCH('1'!M$12,전세지수!$1:$1,FALSE))</f>
        <v>101.62771133656943</v>
      </c>
      <c r="N45" s="262">
        <f>INDEX(전세지수!$2:$270,MATCH('1'!$E45,전세지수!$F$2:$F$270,FALSE),MATCH('1'!N$12,전세지수!$1:$1,FALSE))</f>
        <v>101.45037345291547</v>
      </c>
      <c r="O45" s="262">
        <f>INDEX(전세지수!$2:$270,MATCH('1'!$E45,전세지수!$F$2:$F$270,FALSE),MATCH('1'!O$12,전세지수!$1:$1,FALSE))</f>
        <v>100.33962052761176</v>
      </c>
      <c r="P45" s="262">
        <f>INDEX(전세지수!$2:$270,MATCH('1'!$E45,전세지수!$F$2:$F$270,FALSE),MATCH('1'!P$12,전세지수!$1:$1,FALSE))</f>
        <v>99.533806053253628</v>
      </c>
      <c r="Q45" s="265">
        <f t="shared" si="15"/>
        <v>0.1748025932465147</v>
      </c>
      <c r="R45" s="265">
        <f t="shared" si="16"/>
        <v>1.283730994979404</v>
      </c>
      <c r="S45" s="265">
        <f t="shared" si="17"/>
        <v>2.1037126644142479</v>
      </c>
      <c r="T45" s="266">
        <f>INDEX(매매지수!$271:$539,MATCH('1'!$E45,매매지수!$F$271:$F$539,FALSE),MATCH('1'!T$12,매매지수!$1:$1,FALSE))</f>
        <v>100.74956870875459</v>
      </c>
      <c r="U45" s="262">
        <f>INDEX(매매지수!$271:$539,MATCH('1'!$E45,매매지수!$F$271:$F$539,FALSE),MATCH('1'!U$12,매매지수!$1:$1,FALSE))</f>
        <v>100.72077848208339</v>
      </c>
      <c r="V45" s="262">
        <f>INDEX(매매지수!$271:$539,MATCH('1'!$E45,매매지수!$F$271:$F$539,FALSE),MATCH('1'!V$12,매매지수!$1:$1,FALSE))</f>
        <v>100.16378206691799</v>
      </c>
      <c r="W45" s="262">
        <f>INDEX(매매지수!$271:$539,MATCH('1'!$E45,매매지수!$F$271:$F$539,FALSE),MATCH('1'!W$12,매매지수!$1:$1,FALSE))</f>
        <v>99.762859000615862</v>
      </c>
      <c r="X45" s="265">
        <f t="shared" si="18"/>
        <v>2.8584197923287036E-2</v>
      </c>
      <c r="Y45" s="265">
        <f t="shared" si="19"/>
        <v>0.5848287971447208</v>
      </c>
      <c r="Z45" s="265">
        <f t="shared" si="20"/>
        <v>0.98905516343776867</v>
      </c>
      <c r="AA45" s="261">
        <f>INDEX(전세지수!$271:$539,MATCH('1'!$E45,전세지수!$F$271:$F$539,FALSE),MATCH('1'!AA$12,전세지수!$1:$1,FALSE))</f>
        <v>101.90927036548541</v>
      </c>
      <c r="AB45" s="262">
        <f>INDEX(전세지수!$271:$539,MATCH('1'!$E45,전세지수!$F$271:$F$539,FALSE),MATCH('1'!AB$12,전세지수!$1:$1,FALSE))</f>
        <v>101.68045168282806</v>
      </c>
      <c r="AC45" s="262">
        <f>INDEX(전세지수!$271:$539,MATCH('1'!$E45,전세지수!$F$271:$F$539,FALSE),MATCH('1'!AC$12,전세지수!$1:$1,FALSE))</f>
        <v>100.26139475015643</v>
      </c>
      <c r="AD45" s="262">
        <f>INDEX(전세지수!$271:$539,MATCH('1'!$E45,전세지수!$F$271:$F$539,FALSE),MATCH('1'!AD$12,전세지수!$1:$1,FALSE))</f>
        <v>99.295581550402218</v>
      </c>
      <c r="AE45" s="265">
        <f t="shared" si="21"/>
        <v>0.22503704386669376</v>
      </c>
      <c r="AF45" s="265">
        <f t="shared" si="22"/>
        <v>1.6435793851016678</v>
      </c>
      <c r="AG45" s="267">
        <f t="shared" si="23"/>
        <v>2.632230734009533</v>
      </c>
      <c r="AH45" s="1422" t="s">
        <v>282</v>
      </c>
      <c r="AI45" s="1421"/>
      <c r="AJ45" s="1421"/>
      <c r="AK45" s="1421"/>
    </row>
    <row r="46" spans="1:37" s="310" customFormat="1" ht="12.6" customHeight="1">
      <c r="A46" s="1474" t="s">
        <v>795</v>
      </c>
      <c r="B46" s="1474"/>
      <c r="C46" s="1474"/>
      <c r="D46" s="1474"/>
      <c r="E46" s="627">
        <v>34</v>
      </c>
      <c r="F46" s="261">
        <f>INDEX(매매지수!$2:$270,MATCH('1'!$E46,매매지수!$F$2:$F$270,FALSE),MATCH('1'!F$12,매매지수!$1:$1,FALSE))</f>
        <v>101.97926278832514</v>
      </c>
      <c r="G46" s="262">
        <f>INDEX(매매지수!$2:$270,MATCH('1'!$E46,매매지수!$F$2:$F$270,FALSE),MATCH('1'!G$12,매매지수!$1:$1,FALSE))</f>
        <v>101.922204221279</v>
      </c>
      <c r="H46" s="262">
        <f>INDEX(매매지수!$2:$270,MATCH('1'!$E46,매매지수!$F$2:$F$270,FALSE),MATCH('1'!H$12,매매지수!$1:$1,FALSE))</f>
        <v>100.6509798491946</v>
      </c>
      <c r="I46" s="262">
        <f>INDEX(매매지수!$2:$270,MATCH('1'!$E46,매매지수!$F$2:$F$270,FALSE),MATCH('1'!I$12,매매지수!$1:$1,FALSE))</f>
        <v>99.141753277938861</v>
      </c>
      <c r="J46" s="263">
        <f t="shared" si="12"/>
        <v>5.5982469651327804E-2</v>
      </c>
      <c r="K46" s="263">
        <f t="shared" si="13"/>
        <v>1.3196920100735365</v>
      </c>
      <c r="L46" s="264">
        <f t="shared" si="14"/>
        <v>2.8620731594603432</v>
      </c>
      <c r="M46" s="261">
        <f>INDEX(전세지수!$2:$270,MATCH('1'!$E46,전세지수!$F$2:$F$270,FALSE),MATCH('1'!M$12,전세지수!$1:$1,FALSE))</f>
        <v>102.6933324818587</v>
      </c>
      <c r="N46" s="262">
        <f>INDEX(전세지수!$2:$270,MATCH('1'!$E46,전세지수!$F$2:$F$270,FALSE),MATCH('1'!N$12,전세지수!$1:$1,FALSE))</f>
        <v>102.51445915576474</v>
      </c>
      <c r="O46" s="262">
        <f>INDEX(전세지수!$2:$270,MATCH('1'!$E46,전세지수!$F$2:$F$270,FALSE),MATCH('1'!O$12,전세지수!$1:$1,FALSE))</f>
        <v>100.77800257090107</v>
      </c>
      <c r="P46" s="262">
        <f>INDEX(전세지수!$2:$270,MATCH('1'!$E46,전세지수!$F$2:$F$270,FALSE),MATCH('1'!P$12,전세지수!$1:$1,FALSE))</f>
        <v>98.741693383819054</v>
      </c>
      <c r="Q46" s="265">
        <f t="shared" si="15"/>
        <v>0.17448594819406971</v>
      </c>
      <c r="R46" s="265">
        <f t="shared" si="16"/>
        <v>1.9005436326346548</v>
      </c>
      <c r="S46" s="265">
        <f t="shared" si="17"/>
        <v>4.0019964845845024</v>
      </c>
      <c r="T46" s="266">
        <f>INDEX(매매지수!$271:$539,MATCH('1'!$E46,매매지수!$F$271:$F$539,FALSE),MATCH('1'!T$12,매매지수!$1:$1,FALSE))</f>
        <v>103.02337022033767</v>
      </c>
      <c r="U46" s="262">
        <f>INDEX(매매지수!$271:$539,MATCH('1'!$E46,매매지수!$F$271:$F$539,FALSE),MATCH('1'!U$12,매매지수!$1:$1,FALSE))</f>
        <v>102.91949321447562</v>
      </c>
      <c r="V46" s="262">
        <f>INDEX(매매지수!$271:$539,MATCH('1'!$E46,매매지수!$F$271:$F$539,FALSE),MATCH('1'!V$12,매매지수!$1:$1,FALSE))</f>
        <v>100.77839578862273</v>
      </c>
      <c r="W46" s="262">
        <f>INDEX(매매지수!$271:$539,MATCH('1'!$E46,매매지수!$F$271:$F$539,FALSE),MATCH('1'!W$12,매매지수!$1:$1,FALSE))</f>
        <v>98.67458272633597</v>
      </c>
      <c r="X46" s="265">
        <f t="shared" si="18"/>
        <v>0.10093035111005122</v>
      </c>
      <c r="Y46" s="265">
        <f t="shared" si="19"/>
        <v>2.2276346176651307</v>
      </c>
      <c r="Z46" s="265">
        <f t="shared" si="20"/>
        <v>4.40720130133474</v>
      </c>
      <c r="AA46" s="261">
        <f>INDEX(전세지수!$271:$539,MATCH('1'!$E46,전세지수!$F$271:$F$539,FALSE),MATCH('1'!AA$12,전세지수!$1:$1,FALSE))</f>
        <v>104.68529030125153</v>
      </c>
      <c r="AB46" s="262">
        <f>INDEX(전세지수!$271:$539,MATCH('1'!$E46,전세지수!$F$271:$F$539,FALSE),MATCH('1'!AB$12,전세지수!$1:$1,FALSE))</f>
        <v>104.37508794877405</v>
      </c>
      <c r="AC46" s="262">
        <f>INDEX(전세지수!$271:$539,MATCH('1'!$E46,전세지수!$F$271:$F$539,FALSE),MATCH('1'!AC$12,전세지수!$1:$1,FALSE))</f>
        <v>101.27826764536798</v>
      </c>
      <c r="AD46" s="262">
        <f>INDEX(전세지수!$271:$539,MATCH('1'!$E46,전세지수!$F$271:$F$539,FALSE),MATCH('1'!AD$12,전세지수!$1:$1,FALSE))</f>
        <v>97.941579450146236</v>
      </c>
      <c r="AE46" s="265">
        <f t="shared" si="21"/>
        <v>0.29719960823382241</v>
      </c>
      <c r="AF46" s="265">
        <f t="shared" si="22"/>
        <v>3.364021458002675</v>
      </c>
      <c r="AG46" s="267">
        <f t="shared" si="23"/>
        <v>6.8854422084728029</v>
      </c>
      <c r="AH46" s="1422" t="s">
        <v>283</v>
      </c>
      <c r="AI46" s="1421"/>
      <c r="AJ46" s="1421"/>
      <c r="AK46" s="1421"/>
    </row>
    <row r="47" spans="1:37" s="310" customFormat="1" ht="12.6" customHeight="1">
      <c r="A47" s="1474" t="s">
        <v>796</v>
      </c>
      <c r="B47" s="1474"/>
      <c r="C47" s="1474"/>
      <c r="D47" s="1474"/>
      <c r="E47" s="626">
        <v>35</v>
      </c>
      <c r="F47" s="261">
        <f>INDEX(매매지수!$2:$270,MATCH('1'!$E47,매매지수!$F$2:$F$270,FALSE),MATCH('1'!F$12,매매지수!$1:$1,FALSE))</f>
        <v>98.309352269160186</v>
      </c>
      <c r="G47" s="262">
        <f>INDEX(매매지수!$2:$270,MATCH('1'!$E47,매매지수!$F$2:$F$270,FALSE),MATCH('1'!G$12,매매지수!$1:$1,FALSE))</f>
        <v>98.395579572705742</v>
      </c>
      <c r="H47" s="262">
        <f>INDEX(매매지수!$2:$270,MATCH('1'!$E47,매매지수!$F$2:$F$270,FALSE),MATCH('1'!H$12,매매지수!$1:$1,FALSE))</f>
        <v>99.276217986589828</v>
      </c>
      <c r="I47" s="262">
        <f>INDEX(매매지수!$2:$270,MATCH('1'!$E47,매매지수!$F$2:$F$270,FALSE),MATCH('1'!I$12,매매지수!$1:$1,FALSE))</f>
        <v>101.06357832968091</v>
      </c>
      <c r="J47" s="263">
        <f t="shared" si="12"/>
        <v>-8.7633310276746812E-2</v>
      </c>
      <c r="K47" s="263">
        <f t="shared" si="13"/>
        <v>-0.9739147371228829</v>
      </c>
      <c r="L47" s="264">
        <f t="shared" si="14"/>
        <v>-2.7252409879413908</v>
      </c>
      <c r="M47" s="261">
        <f>INDEX(전세지수!$2:$270,MATCH('1'!$E47,전세지수!$F$2:$F$270,FALSE),MATCH('1'!M$12,전세지수!$1:$1,FALSE))</f>
        <v>100.07268846501303</v>
      </c>
      <c r="N47" s="262">
        <f>INDEX(전세지수!$2:$270,MATCH('1'!$E47,전세지수!$F$2:$F$270,FALSE),MATCH('1'!N$12,전세지수!$1:$1,FALSE))</f>
        <v>99.957908090582862</v>
      </c>
      <c r="O47" s="262">
        <f>INDEX(전세지수!$2:$270,MATCH('1'!$E47,전세지수!$F$2:$F$270,FALSE),MATCH('1'!O$12,전세지수!$1:$1,FALSE))</f>
        <v>99.593265360817924</v>
      </c>
      <c r="P47" s="262">
        <f>INDEX(전세지수!$2:$270,MATCH('1'!$E47,전세지수!$F$2:$F$270,FALSE),MATCH('1'!P$12,전세지수!$1:$1,FALSE))</f>
        <v>100.38129884516093</v>
      </c>
      <c r="Q47" s="265">
        <f t="shared" si="15"/>
        <v>0.11482870802592693</v>
      </c>
      <c r="R47" s="265">
        <f t="shared" si="16"/>
        <v>0.4813810476623992</v>
      </c>
      <c r="S47" s="265">
        <f t="shared" si="17"/>
        <v>-0.30743812213860355</v>
      </c>
      <c r="T47" s="266">
        <f>INDEX(매매지수!$271:$539,MATCH('1'!$E47,매매지수!$F$271:$F$539,FALSE),MATCH('1'!T$12,매매지수!$1:$1,FALSE))</f>
        <v>97.285873614284995</v>
      </c>
      <c r="U47" s="262">
        <f>INDEX(매매지수!$271:$539,MATCH('1'!$E47,매매지수!$F$271:$F$539,FALSE),MATCH('1'!U$12,매매지수!$1:$1,FALSE))</f>
        <v>97.454347772098203</v>
      </c>
      <c r="V47" s="262">
        <f>INDEX(매매지수!$271:$539,MATCH('1'!$E47,매매지수!$F$271:$F$539,FALSE),MATCH('1'!V$12,매매지수!$1:$1,FALSE))</f>
        <v>98.98406576893106</v>
      </c>
      <c r="W47" s="262">
        <f>INDEX(매매지수!$271:$539,MATCH('1'!$E47,매매지수!$F$271:$F$539,FALSE),MATCH('1'!W$12,매매지수!$1:$1,FALSE))</f>
        <v>101.88341846789905</v>
      </c>
      <c r="X47" s="265">
        <f t="shared" si="18"/>
        <v>-0.17287495290327914</v>
      </c>
      <c r="Y47" s="265">
        <f t="shared" si="19"/>
        <v>-1.7156217432110044</v>
      </c>
      <c r="Z47" s="265">
        <f t="shared" si="20"/>
        <v>-4.5125545675154477</v>
      </c>
      <c r="AA47" s="261">
        <f>INDEX(전세지수!$271:$539,MATCH('1'!$E47,전세지수!$F$271:$F$539,FALSE),MATCH('1'!AA$12,전세지수!$1:$1,FALSE))</f>
        <v>100.02608429922513</v>
      </c>
      <c r="AB47" s="262">
        <f>INDEX(전세지수!$271:$539,MATCH('1'!$E47,전세지수!$F$271:$F$539,FALSE),MATCH('1'!AB$12,전세지수!$1:$1,FALSE))</f>
        <v>99.90339166733726</v>
      </c>
      <c r="AC47" s="262">
        <f>INDEX(전세지수!$271:$539,MATCH('1'!$E47,전세지수!$F$271:$F$539,FALSE),MATCH('1'!AC$12,전세지수!$1:$1,FALSE))</f>
        <v>99.681350786083073</v>
      </c>
      <c r="AD47" s="262">
        <f>INDEX(전세지수!$271:$539,MATCH('1'!$E47,전세지수!$F$271:$F$539,FALSE),MATCH('1'!AD$12,전세지수!$1:$1,FALSE))</f>
        <v>100.37772672767426</v>
      </c>
      <c r="AE47" s="265">
        <f t="shared" si="21"/>
        <v>0.12281127781568202</v>
      </c>
      <c r="AF47" s="265">
        <f t="shared" si="22"/>
        <v>0.3458355152929915</v>
      </c>
      <c r="AG47" s="267">
        <f t="shared" si="23"/>
        <v>-0.35031917927682565</v>
      </c>
      <c r="AH47" s="1422" t="s">
        <v>1392</v>
      </c>
      <c r="AI47" s="1421"/>
      <c r="AJ47" s="1421"/>
      <c r="AK47" s="1421"/>
    </row>
    <row r="48" spans="1:37" s="310" customFormat="1" ht="12.6" customHeight="1">
      <c r="A48" s="1474" t="s">
        <v>797</v>
      </c>
      <c r="B48" s="1474"/>
      <c r="C48" s="1474"/>
      <c r="D48" s="1474"/>
      <c r="E48" s="627">
        <v>36</v>
      </c>
      <c r="F48" s="261">
        <f>INDEX(매매지수!$2:$270,MATCH('1'!$E48,매매지수!$F$2:$F$270,FALSE),MATCH('1'!F$12,매매지수!$1:$1,FALSE))</f>
        <v>98.982142538407984</v>
      </c>
      <c r="G48" s="262">
        <f>INDEX(매매지수!$2:$270,MATCH('1'!$E48,매매지수!$F$2:$F$270,FALSE),MATCH('1'!G$12,매매지수!$1:$1,FALSE))</f>
        <v>99.202377689394226</v>
      </c>
      <c r="H48" s="262">
        <f>INDEX(매매지수!$2:$270,MATCH('1'!$E48,매매지수!$F$2:$F$270,FALSE),MATCH('1'!H$12,매매지수!$1:$1,FALSE))</f>
        <v>99.941911481662487</v>
      </c>
      <c r="I48" s="262">
        <f>INDEX(매매지수!$2:$270,MATCH('1'!$E48,매매지수!$F$2:$F$270,FALSE),MATCH('1'!I$12,매매지수!$1:$1,FALSE))</f>
        <v>100.13649565044534</v>
      </c>
      <c r="J48" s="263">
        <f t="shared" si="12"/>
        <v>-0.22200591973289274</v>
      </c>
      <c r="K48" s="263">
        <f t="shared" si="13"/>
        <v>-0.96032678285385975</v>
      </c>
      <c r="L48" s="264">
        <f t="shared" si="14"/>
        <v>-1.1527796179995664</v>
      </c>
      <c r="M48" s="261">
        <f>INDEX(전세지수!$2:$270,MATCH('1'!$E48,전세지수!$F$2:$F$270,FALSE),MATCH('1'!M$12,전세지수!$1:$1,FALSE))</f>
        <v>100.04396431135171</v>
      </c>
      <c r="N48" s="262">
        <f>INDEX(전세지수!$2:$270,MATCH('1'!$E48,전세지수!$F$2:$F$270,FALSE),MATCH('1'!N$12,전세지수!$1:$1,FALSE))</f>
        <v>100.16062929234195</v>
      </c>
      <c r="O48" s="262">
        <f>INDEX(전세지수!$2:$270,MATCH('1'!$E48,전세지수!$F$2:$F$270,FALSE),MATCH('1'!O$12,전세지수!$1:$1,FALSE))</f>
        <v>100.03562709600988</v>
      </c>
      <c r="P48" s="262">
        <f>INDEX(전세지수!$2:$270,MATCH('1'!$E48,전세지수!$F$2:$F$270,FALSE),MATCH('1'!P$12,전세지수!$1:$1,FALSE))</f>
        <v>99.876637174805069</v>
      </c>
      <c r="Q48" s="265">
        <f t="shared" si="15"/>
        <v>-0.11647788339040899</v>
      </c>
      <c r="R48" s="265">
        <f t="shared" si="16"/>
        <v>8.3342460919899608E-3</v>
      </c>
      <c r="S48" s="265">
        <f t="shared" si="17"/>
        <v>0.16753381098904008</v>
      </c>
      <c r="T48" s="266">
        <f>INDEX(매매지수!$271:$539,MATCH('1'!$E48,매매지수!$F$271:$F$539,FALSE),MATCH('1'!T$12,매매지수!$1:$1,FALSE))</f>
        <v>98.168033863269414</v>
      </c>
      <c r="U48" s="262">
        <f>INDEX(매매지수!$271:$539,MATCH('1'!$E48,매매지수!$F$271:$F$539,FALSE),MATCH('1'!U$12,매매지수!$1:$1,FALSE))</f>
        <v>98.437354521483428</v>
      </c>
      <c r="V48" s="262">
        <f>INDEX(매매지수!$271:$539,MATCH('1'!$E48,매매지수!$F$271:$F$539,FALSE),MATCH('1'!V$12,매매지수!$1:$1,FALSE))</f>
        <v>99.836092640450673</v>
      </c>
      <c r="W48" s="262">
        <f>INDEX(매매지수!$271:$539,MATCH('1'!$E48,매매지수!$F$271:$F$539,FALSE),MATCH('1'!W$12,매매지수!$1:$1,FALSE))</f>
        <v>100.06837469796767</v>
      </c>
      <c r="X48" s="265">
        <f t="shared" si="18"/>
        <v>-0.27359599363799836</v>
      </c>
      <c r="Y48" s="265">
        <f t="shared" si="19"/>
        <v>-1.6707973369797235</v>
      </c>
      <c r="Z48" s="265">
        <f t="shared" si="20"/>
        <v>-1.8990423702133441</v>
      </c>
      <c r="AA48" s="261">
        <f>INDEX(전세지수!$271:$539,MATCH('1'!$E48,전세지수!$F$271:$F$539,FALSE),MATCH('1'!AA$12,전세지수!$1:$1,FALSE))</f>
        <v>100.57542559077703</v>
      </c>
      <c r="AB48" s="262">
        <f>INDEX(전세지수!$271:$539,MATCH('1'!$E48,전세지수!$F$271:$F$539,FALSE),MATCH('1'!AB$12,전세지수!$1:$1,FALSE))</f>
        <v>100.62480131045608</v>
      </c>
      <c r="AC48" s="262">
        <f>INDEX(전세지수!$271:$539,MATCH('1'!$E48,전세지수!$F$271:$F$539,FALSE),MATCH('1'!AC$12,전세지수!$1:$1,FALSE))</f>
        <v>100.15181740035494</v>
      </c>
      <c r="AD48" s="262">
        <f>INDEX(전세지수!$271:$539,MATCH('1'!$E48,전세지수!$F$271:$F$539,FALSE),MATCH('1'!AD$12,전세지수!$1:$1,FALSE))</f>
        <v>99.553142695246564</v>
      </c>
      <c r="AE48" s="265">
        <f t="shared" si="21"/>
        <v>-4.9069135080037629E-2</v>
      </c>
      <c r="AF48" s="265">
        <f t="shared" si="22"/>
        <v>0.42296605435399037</v>
      </c>
      <c r="AG48" s="267">
        <f t="shared" si="23"/>
        <v>1.0268715460443945</v>
      </c>
      <c r="AH48" s="1420" t="s">
        <v>288</v>
      </c>
      <c r="AI48" s="1421"/>
      <c r="AJ48" s="1421"/>
      <c r="AK48" s="1421"/>
    </row>
    <row r="49" spans="1:37" s="310" customFormat="1" ht="12.6" customHeight="1">
      <c r="A49" s="1475" t="s">
        <v>798</v>
      </c>
      <c r="B49" s="1475"/>
      <c r="C49" s="1475"/>
      <c r="D49" s="1475"/>
      <c r="E49" s="626">
        <v>37</v>
      </c>
      <c r="F49" s="261">
        <f>INDEX(매매지수!$2:$270,MATCH('1'!$E49,매매지수!$F$2:$F$270,FALSE),MATCH('1'!F$12,매매지수!$1:$1,FALSE))</f>
        <v>103.59626856340502</v>
      </c>
      <c r="G49" s="262">
        <f>INDEX(매매지수!$2:$270,MATCH('1'!$E49,매매지수!$F$2:$F$270,FALSE),MATCH('1'!G$12,매매지수!$1:$1,FALSE))</f>
        <v>103.31813120890267</v>
      </c>
      <c r="H49" s="262">
        <f>INDEX(매매지수!$2:$270,MATCH('1'!$E49,매매지수!$F$2:$F$270,FALSE),MATCH('1'!H$12,매매지수!$1:$1,FALSE))</f>
        <v>100.34095736973114</v>
      </c>
      <c r="I49" s="262">
        <f>INDEX(매매지수!$2:$270,MATCH('1'!$E49,매매지수!$F$2:$F$270,FALSE),MATCH('1'!I$12,매매지수!$1:$1,FALSE))</f>
        <v>98.987882017013035</v>
      </c>
      <c r="J49" s="263">
        <f t="shared" si="12"/>
        <v>0.26920478646672574</v>
      </c>
      <c r="K49" s="263">
        <f t="shared" si="13"/>
        <v>3.2442496852794322</v>
      </c>
      <c r="L49" s="264">
        <f t="shared" si="14"/>
        <v>4.6555057573612224</v>
      </c>
      <c r="M49" s="261">
        <f>INDEX(전세지수!$2:$270,MATCH('1'!$E49,전세지수!$F$2:$F$270,FALSE),MATCH('1'!M$12,전세지수!$1:$1,FALSE))</f>
        <v>103.81860262281842</v>
      </c>
      <c r="N49" s="262">
        <f>INDEX(전세지수!$2:$270,MATCH('1'!$E49,전세지수!$F$2:$F$270,FALSE),MATCH('1'!N$12,전세지수!$1:$1,FALSE))</f>
        <v>103.48940870910739</v>
      </c>
      <c r="O49" s="262">
        <f>INDEX(전세지수!$2:$270,MATCH('1'!$E49,전세지수!$F$2:$F$270,FALSE),MATCH('1'!O$12,전세지수!$1:$1,FALSE))</f>
        <v>100.34749800625164</v>
      </c>
      <c r="P49" s="262">
        <f>INDEX(전세지수!$2:$270,MATCH('1'!$E49,전세지수!$F$2:$F$270,FALSE),MATCH('1'!P$12,전세지수!$1:$1,FALSE))</f>
        <v>98.51591990859221</v>
      </c>
      <c r="Q49" s="265">
        <f t="shared" si="15"/>
        <v>0.31809430338551881</v>
      </c>
      <c r="R49" s="265">
        <f t="shared" si="16"/>
        <v>3.4590843673556471</v>
      </c>
      <c r="S49" s="265">
        <f t="shared" si="17"/>
        <v>5.3825642790995554</v>
      </c>
      <c r="T49" s="266">
        <f>INDEX(매매지수!$271:$539,MATCH('1'!$E49,매매지수!$F$271:$F$539,FALSE),MATCH('1'!T$12,매매지수!$1:$1,FALSE))</f>
        <v>106.70749387461922</v>
      </c>
      <c r="U49" s="262">
        <f>INDEX(매매지수!$271:$539,MATCH('1'!$E49,매매지수!$F$271:$F$539,FALSE),MATCH('1'!U$12,매매지수!$1:$1,FALSE))</f>
        <v>106.11803297964492</v>
      </c>
      <c r="V49" s="262">
        <f>INDEX(매매지수!$271:$539,MATCH('1'!$E49,매매지수!$F$271:$F$539,FALSE),MATCH('1'!V$12,매매지수!$1:$1,FALSE))</f>
        <v>100.54324414414302</v>
      </c>
      <c r="W49" s="262">
        <f>INDEX(매매지수!$271:$539,MATCH('1'!$E49,매매지수!$F$271:$F$539,FALSE),MATCH('1'!W$12,매매지수!$1:$1,FALSE))</f>
        <v>98.231459263166656</v>
      </c>
      <c r="X49" s="265">
        <f t="shared" si="18"/>
        <v>0.55547665031385751</v>
      </c>
      <c r="Y49" s="265">
        <f t="shared" si="19"/>
        <v>6.1309437376407594</v>
      </c>
      <c r="Z49" s="265">
        <f t="shared" si="20"/>
        <v>8.6286355461185451</v>
      </c>
      <c r="AA49" s="261">
        <f>INDEX(전세지수!$271:$539,MATCH('1'!$E49,전세지수!$F$271:$F$539,FALSE),MATCH('1'!AA$12,전세지수!$1:$1,FALSE))</f>
        <v>107.43198442796802</v>
      </c>
      <c r="AB49" s="262">
        <f>INDEX(전세지수!$271:$539,MATCH('1'!$E49,전세지수!$F$271:$F$539,FALSE),MATCH('1'!AB$12,전세지수!$1:$1,FALSE))</f>
        <v>106.79828394741091</v>
      </c>
      <c r="AC49" s="262">
        <f>INDEX(전세지수!$271:$539,MATCH('1'!$E49,전세지수!$F$271:$F$539,FALSE),MATCH('1'!AC$12,전세지수!$1:$1,FALSE))</f>
        <v>100.62365113765324</v>
      </c>
      <c r="AD49" s="262">
        <f>INDEX(전세지수!$271:$539,MATCH('1'!$E49,전세지수!$F$271:$F$539,FALSE),MATCH('1'!AD$12,전세지수!$1:$1,FALSE))</f>
        <v>97.153073880729522</v>
      </c>
      <c r="AE49" s="265">
        <f t="shared" si="21"/>
        <v>0.59336204397175685</v>
      </c>
      <c r="AF49" s="265">
        <f t="shared" si="22"/>
        <v>6.7661362048977658</v>
      </c>
      <c r="AG49" s="267">
        <f t="shared" si="23"/>
        <v>10.580118710250442</v>
      </c>
      <c r="AH49" s="1422" t="s">
        <v>289</v>
      </c>
      <c r="AI49" s="1421"/>
      <c r="AJ49" s="1421"/>
      <c r="AK49" s="1421"/>
    </row>
    <row r="50" spans="1:37" s="310" customFormat="1" ht="12.6" customHeight="1">
      <c r="A50" s="1476" t="s">
        <v>847</v>
      </c>
      <c r="B50" s="1476"/>
      <c r="C50" s="1476"/>
      <c r="D50" s="1476"/>
      <c r="E50" s="627">
        <v>38</v>
      </c>
      <c r="F50" s="261">
        <f>INDEX(매매지수!$2:$270,MATCH('1'!$E50,매매지수!$F$2:$F$270,FALSE),MATCH('1'!F$12,매매지수!$1:$1,FALSE))</f>
        <v>100.04635001015704</v>
      </c>
      <c r="G50" s="262">
        <f>INDEX(매매지수!$2:$270,MATCH('1'!$E50,매매지수!$F$2:$F$270,FALSE),MATCH('1'!G$12,매매지수!$1:$1,FALSE))</f>
        <v>100.11228689008031</v>
      </c>
      <c r="H50" s="262">
        <f>INDEX(매매지수!$2:$270,MATCH('1'!$E50,매매지수!$F$2:$F$270,FALSE),MATCH('1'!H$12,매매지수!$1:$1,FALSE))</f>
        <v>99.786450624262827</v>
      </c>
      <c r="I50" s="262">
        <f>INDEX(매매지수!$2:$270,MATCH('1'!$E50,매매지수!$F$2:$F$270,FALSE),MATCH('1'!I$12,매매지수!$1:$1,FALSE))</f>
        <v>100.15453684979641</v>
      </c>
      <c r="J50" s="263">
        <f t="shared" si="12"/>
        <v>-6.5862924493642616E-2</v>
      </c>
      <c r="K50" s="263">
        <f t="shared" si="13"/>
        <v>0.26045558717469053</v>
      </c>
      <c r="L50" s="264">
        <f t="shared" si="14"/>
        <v>-0.10801990907474135</v>
      </c>
      <c r="M50" s="261">
        <f>INDEX(전세지수!$2:$270,MATCH('1'!$E50,전세지수!$F$2:$F$270,FALSE),MATCH('1'!M$12,전세지수!$1:$1,FALSE))</f>
        <v>102.79877327544611</v>
      </c>
      <c r="N50" s="262">
        <f>INDEX(전세지수!$2:$270,MATCH('1'!$E50,전세지수!$F$2:$F$270,FALSE),MATCH('1'!N$12,전세지수!$1:$1,FALSE))</f>
        <v>102.69770755906661</v>
      </c>
      <c r="O50" s="262">
        <f>INDEX(전세지수!$2:$270,MATCH('1'!$E50,전세지수!$F$2:$F$270,FALSE),MATCH('1'!O$12,전세지수!$1:$1,FALSE))</f>
        <v>100.28517653119924</v>
      </c>
      <c r="P50" s="262">
        <f>INDEX(전세지수!$2:$270,MATCH('1'!$E50,전세지수!$F$2:$F$270,FALSE),MATCH('1'!P$12,전세지수!$1:$1,FALSE))</f>
        <v>99.736153737121427</v>
      </c>
      <c r="Q50" s="265">
        <f t="shared" si="15"/>
        <v>9.8410878666754797E-2</v>
      </c>
      <c r="R50" s="265">
        <f t="shared" si="16"/>
        <v>2.506448940103212</v>
      </c>
      <c r="S50" s="265">
        <f t="shared" si="17"/>
        <v>3.070721522304698</v>
      </c>
      <c r="T50" s="266">
        <f>INDEX(매매지수!$271:$539,MATCH('1'!$E50,매매지수!$F$271:$F$539,FALSE),MATCH('1'!T$12,매매지수!$1:$1,FALSE))</f>
        <v>99.549248681792051</v>
      </c>
      <c r="U50" s="262">
        <f>INDEX(매매지수!$271:$539,MATCH('1'!$E50,매매지수!$F$271:$F$539,FALSE),MATCH('1'!U$12,매매지수!$1:$1,FALSE))</f>
        <v>99.649502470961494</v>
      </c>
      <c r="V50" s="262">
        <f>INDEX(매매지수!$271:$539,MATCH('1'!$E50,매매지수!$F$271:$F$539,FALSE),MATCH('1'!V$12,매매지수!$1:$1,FALSE))</f>
        <v>99.667304182755913</v>
      </c>
      <c r="W50" s="262">
        <f>INDEX(매매지수!$271:$539,MATCH('1'!$E50,매매지수!$F$271:$F$539,FALSE),MATCH('1'!W$12,매매지수!$1:$1,FALSE))</f>
        <v>100.25736832077821</v>
      </c>
      <c r="X50" s="265">
        <f t="shared" si="18"/>
        <v>-0.10060641215811073</v>
      </c>
      <c r="Y50" s="265">
        <f t="shared" si="19"/>
        <v>-0.11844957775459797</v>
      </c>
      <c r="Z50" s="265">
        <f t="shared" si="20"/>
        <v>-0.7063018417963085</v>
      </c>
      <c r="AA50" s="261">
        <f>INDEX(전세지수!$271:$539,MATCH('1'!$E50,전세지수!$F$271:$F$539,FALSE),MATCH('1'!AA$12,전세지수!$1:$1,FALSE))</f>
        <v>103.65191519684535</v>
      </c>
      <c r="AB50" s="262">
        <f>INDEX(전세지수!$271:$539,MATCH('1'!$E50,전세지수!$F$271:$F$539,FALSE),MATCH('1'!AB$12,전세지수!$1:$1,FALSE))</f>
        <v>103.54130163779251</v>
      </c>
      <c r="AC50" s="262">
        <f>INDEX(전세지수!$271:$539,MATCH('1'!$E50,전세지수!$F$271:$F$539,FALSE),MATCH('1'!AC$12,전세지수!$1:$1,FALSE))</f>
        <v>100.42256269224849</v>
      </c>
      <c r="AD50" s="262">
        <f>INDEX(전세지수!$271:$539,MATCH('1'!$E50,전세지수!$F$271:$F$539,FALSE),MATCH('1'!AD$12,전세지수!$1:$1,FALSE))</f>
        <v>99.746293905702785</v>
      </c>
      <c r="AE50" s="265">
        <f t="shared" si="21"/>
        <v>0.10683037329373146</v>
      </c>
      <c r="AF50" s="265">
        <f t="shared" si="22"/>
        <v>3.2157638861432192</v>
      </c>
      <c r="AG50" s="267">
        <f t="shared" si="23"/>
        <v>3.9155552935478788</v>
      </c>
      <c r="AH50" s="1374" t="s">
        <v>290</v>
      </c>
      <c r="AI50" s="1375"/>
      <c r="AJ50" s="1375"/>
      <c r="AK50" s="1375"/>
    </row>
    <row r="51" spans="1:37" s="310" customFormat="1" ht="12.6" customHeight="1">
      <c r="A51" s="1476" t="s">
        <v>848</v>
      </c>
      <c r="B51" s="1476"/>
      <c r="C51" s="1476"/>
      <c r="D51" s="1476"/>
      <c r="E51" s="626">
        <v>39</v>
      </c>
      <c r="F51" s="268">
        <f>INDEX(매매지수!$2:$270,MATCH('1'!$E51,매매지수!$F$2:$F$270,FALSE),MATCH('1'!F$12,매매지수!$1:$1,FALSE))</f>
        <v>99.718922795207476</v>
      </c>
      <c r="G51" s="285">
        <f>INDEX(매매지수!$2:$270,MATCH('1'!$E51,매매지수!$F$2:$F$270,FALSE),MATCH('1'!G$12,매매지수!$1:$1,FALSE))</f>
        <v>99.806342692934649</v>
      </c>
      <c r="H51" s="285">
        <f>INDEX(매매지수!$2:$270,MATCH('1'!$E51,매매지수!$F$2:$F$270,FALSE),MATCH('1'!H$12,매매지수!$1:$1,FALSE))</f>
        <v>99.948928809304903</v>
      </c>
      <c r="I51" s="285">
        <f>INDEX(매매지수!$2:$270,MATCH('1'!$E51,매매지수!$F$2:$F$270,FALSE),MATCH('1'!I$12,매매지수!$1:$1,FALSE))</f>
        <v>100.0217036451355</v>
      </c>
      <c r="J51" s="286">
        <f t="shared" si="12"/>
        <v>-8.7589521235265089E-2</v>
      </c>
      <c r="K51" s="286">
        <f t="shared" si="13"/>
        <v>-0.23012354092984966</v>
      </c>
      <c r="L51" s="287">
        <f t="shared" si="14"/>
        <v>-0.30271514970616753</v>
      </c>
      <c r="M51" s="268">
        <f>INDEX(전세지수!$2:$270,MATCH('1'!$E51,전세지수!$F$2:$F$270,FALSE),MATCH('1'!M$12,전세지수!$1:$1,FALSE))</f>
        <v>100.2241859878667</v>
      </c>
      <c r="N51" s="285">
        <f>INDEX(전세지수!$2:$270,MATCH('1'!$E51,전세지수!$F$2:$F$270,FALSE),MATCH('1'!N$12,전세지수!$1:$1,FALSE))</f>
        <v>100.21021032221773</v>
      </c>
      <c r="O51" s="285">
        <f>INDEX(전세지수!$2:$270,MATCH('1'!$E51,전세지수!$F$2:$F$270,FALSE),MATCH('1'!O$12,전세지수!$1:$1,FALSE))</f>
        <v>99.994571471933554</v>
      </c>
      <c r="P51" s="285">
        <f>INDEX(전세지수!$2:$270,MATCH('1'!$E51,전세지수!$F$2:$F$270,FALSE),MATCH('1'!P$12,전세지수!$1:$1,FALSE))</f>
        <v>100.01239857329088</v>
      </c>
      <c r="Q51" s="288">
        <f t="shared" si="15"/>
        <v>1.394634898383984E-2</v>
      </c>
      <c r="R51" s="288">
        <f t="shared" si="16"/>
        <v>0.22962698129826986</v>
      </c>
      <c r="S51" s="288">
        <f t="shared" si="17"/>
        <v>0.2117611592132862</v>
      </c>
      <c r="T51" s="273">
        <f>INDEX(매매지수!$271:$539,MATCH('1'!$E51,매매지수!$F$271:$F$539,FALSE),MATCH('1'!T$12,매매지수!$1:$1,FALSE))</f>
        <v>99.071401253378781</v>
      </c>
      <c r="U51" s="285">
        <f>INDEX(매매지수!$271:$539,MATCH('1'!$E51,매매지수!$F$271:$F$539,FALSE),MATCH('1'!U$12,매매지수!$1:$1,FALSE))</f>
        <v>99.314512183690013</v>
      </c>
      <c r="V51" s="285">
        <f>INDEX(매매지수!$271:$539,MATCH('1'!$E51,매매지수!$F$271:$F$539,FALSE),MATCH('1'!V$12,매매지수!$1:$1,FALSE))</f>
        <v>99.48759385854116</v>
      </c>
      <c r="W51" s="285">
        <f>INDEX(매매지수!$271:$539,MATCH('1'!$E51,매매지수!$F$271:$F$539,FALSE),MATCH('1'!W$12,매매지수!$1:$1,FALSE))</f>
        <v>100.10620642290411</v>
      </c>
      <c r="X51" s="288">
        <f t="shared" si="18"/>
        <v>-0.24478892859240986</v>
      </c>
      <c r="Y51" s="288">
        <f t="shared" si="19"/>
        <v>-0.41833618546867068</v>
      </c>
      <c r="Z51" s="288">
        <f t="shared" si="20"/>
        <v>-1.0337073059723534</v>
      </c>
      <c r="AA51" s="268">
        <f>INDEX(전세지수!$271:$539,MATCH('1'!$E51,전세지수!$F$271:$F$539,FALSE),MATCH('1'!AA$12,전세지수!$1:$1,FALSE))</f>
        <v>101.01458156929975</v>
      </c>
      <c r="AB51" s="285">
        <f>INDEX(전세지수!$271:$539,MATCH('1'!$E51,전세지수!$F$271:$F$539,FALSE),MATCH('1'!AB$12,전세지수!$1:$1,FALSE))</f>
        <v>101.0031543260143</v>
      </c>
      <c r="AC51" s="285">
        <f>INDEX(전세지수!$271:$539,MATCH('1'!$E51,전세지수!$F$271:$F$539,FALSE),MATCH('1'!AC$12,전세지수!$1:$1,FALSE))</f>
        <v>99.897041427658394</v>
      </c>
      <c r="AD51" s="285">
        <f>INDEX(전세지수!$271:$539,MATCH('1'!$E51,전세지수!$F$271:$F$539,FALSE),MATCH('1'!AD$12,전세지수!$1:$1,FALSE))</f>
        <v>100.05468079540597</v>
      </c>
      <c r="AE51" s="288">
        <f t="shared" si="21"/>
        <v>1.1313748923691413E-2</v>
      </c>
      <c r="AF51" s="288">
        <f t="shared" si="22"/>
        <v>1.1186919308822985</v>
      </c>
      <c r="AG51" s="289">
        <f t="shared" si="23"/>
        <v>0.9593761793679656</v>
      </c>
      <c r="AH51" s="1374" t="s">
        <v>849</v>
      </c>
      <c r="AI51" s="1375"/>
      <c r="AJ51" s="1375"/>
      <c r="AK51" s="1375"/>
    </row>
    <row r="52" spans="1:37" s="310" customFormat="1" ht="12.6" customHeight="1">
      <c r="A52" s="1476" t="s">
        <v>1542</v>
      </c>
      <c r="B52" s="1476"/>
      <c r="C52" s="1476"/>
      <c r="D52" s="1476"/>
      <c r="E52" s="627">
        <v>40</v>
      </c>
      <c r="F52" s="268">
        <f>INDEX(매매지수!$2:$270,MATCH('1'!$E52,매매지수!$F$2:$F$270,FALSE),MATCH('1'!F$12,매매지수!$1:$1,FALSE))</f>
        <v>100.31345488518532</v>
      </c>
      <c r="G52" s="285">
        <f>INDEX(매매지수!$2:$270,MATCH('1'!$E52,매매지수!$F$2:$F$270,FALSE),MATCH('1'!G$12,매매지수!$1:$1,FALSE))</f>
        <v>100.31613993204351</v>
      </c>
      <c r="H52" s="285">
        <f>INDEX(매매지수!$2:$270,MATCH('1'!$E52,매매지수!$F$2:$F$270,FALSE),MATCH('1'!H$12,매매지수!$1:$1,FALSE))</f>
        <v>99.908904913996921</v>
      </c>
      <c r="I52" s="285">
        <f>INDEX(매매지수!$2:$270,MATCH('1'!$E52,매매지수!$F$2:$F$270,FALSE),MATCH('1'!I$12,매매지수!$1:$1,FALSE))</f>
        <v>100.27652048650138</v>
      </c>
      <c r="J52" s="286">
        <f t="shared" si="12"/>
        <v>-2.6765851038668131E-3</v>
      </c>
      <c r="K52" s="286">
        <f t="shared" si="13"/>
        <v>0.40491883234696768</v>
      </c>
      <c r="L52" s="287">
        <f t="shared" si="14"/>
        <v>3.6832549139864668E-2</v>
      </c>
      <c r="M52" s="268">
        <f>INDEX(전세지수!$2:$270,MATCH('1'!$E52,전세지수!$F$2:$F$270,FALSE),MATCH('1'!M$12,전세지수!$1:$1,FALSE))</f>
        <v>102.91933816680199</v>
      </c>
      <c r="N52" s="285">
        <f>INDEX(전세지수!$2:$270,MATCH('1'!$E52,전세지수!$F$2:$F$270,FALSE),MATCH('1'!N$12,전세지수!$1:$1,FALSE))</f>
        <v>102.57437386251706</v>
      </c>
      <c r="O52" s="285">
        <f>INDEX(전세지수!$2:$270,MATCH('1'!$E52,전세지수!$F$2:$F$270,FALSE),MATCH('1'!O$12,전세지수!$1:$1,FALSE))</f>
        <v>100.22948071838356</v>
      </c>
      <c r="P52" s="285">
        <f>INDEX(전세지수!$2:$270,MATCH('1'!$E52,전세지수!$F$2:$F$270,FALSE),MATCH('1'!P$12,전세지수!$1:$1,FALSE))</f>
        <v>99.327645971537137</v>
      </c>
      <c r="Q52" s="288">
        <f t="shared" si="15"/>
        <v>0.33630651720799598</v>
      </c>
      <c r="R52" s="288">
        <f t="shared" si="16"/>
        <v>2.6836988769563419</v>
      </c>
      <c r="S52" s="288">
        <f t="shared" si="17"/>
        <v>3.6160045475094327</v>
      </c>
      <c r="T52" s="273">
        <f>INDEX(매매지수!$271:$539,MATCH('1'!$E52,매매지수!$F$271:$F$539,FALSE),MATCH('1'!T$12,매매지수!$1:$1,FALSE))</f>
        <v>100.66048595747583</v>
      </c>
      <c r="U52" s="285">
        <f>INDEX(매매지수!$271:$539,MATCH('1'!$E52,매매지수!$F$271:$F$539,FALSE),MATCH('1'!U$12,매매지수!$1:$1,FALSE))</f>
        <v>100.62643106002685</v>
      </c>
      <c r="V52" s="285">
        <f>INDEX(매매지수!$271:$539,MATCH('1'!$E52,매매지수!$F$271:$F$539,FALSE),MATCH('1'!V$12,매매지수!$1:$1,FALSE))</f>
        <v>99.929693119830247</v>
      </c>
      <c r="W52" s="285">
        <f>INDEX(매매지수!$271:$539,MATCH('1'!$E52,매매지수!$F$271:$F$539,FALSE),MATCH('1'!W$12,매매지수!$1:$1,FALSE))</f>
        <v>100.31519696336208</v>
      </c>
      <c r="X52" s="288">
        <f t="shared" si="18"/>
        <v>3.3842895042823784E-2</v>
      </c>
      <c r="Y52" s="288">
        <f t="shared" si="19"/>
        <v>0.73130699677947941</v>
      </c>
      <c r="Z52" s="288">
        <f t="shared" si="20"/>
        <v>0.3442040733268481</v>
      </c>
      <c r="AA52" s="268">
        <f>INDEX(전세지수!$271:$539,MATCH('1'!$E52,전세지수!$F$271:$F$539,FALSE),MATCH('1'!AA$12,전세지수!$1:$1,FALSE))</f>
        <v>103.99858373963005</v>
      </c>
      <c r="AB52" s="285">
        <f>INDEX(전세지수!$271:$539,MATCH('1'!$E52,전세지수!$F$271:$F$539,FALSE),MATCH('1'!AB$12,전세지수!$1:$1,FALSE))</f>
        <v>103.5038621232202</v>
      </c>
      <c r="AC52" s="285">
        <f>INDEX(전세지수!$271:$539,MATCH('1'!$E52,전세지수!$F$271:$F$539,FALSE),MATCH('1'!AC$12,전세지수!$1:$1,FALSE))</f>
        <v>100.30966204711757</v>
      </c>
      <c r="AD52" s="285">
        <f>INDEX(전세지수!$271:$539,MATCH('1'!$E52,전세지수!$F$271:$F$539,FALSE),MATCH('1'!AD$12,전세지수!$1:$1,FALSE))</f>
        <v>99.064632445049739</v>
      </c>
      <c r="AE52" s="288">
        <f t="shared" si="21"/>
        <v>0.47797406421499211</v>
      </c>
      <c r="AF52" s="288">
        <f t="shared" si="22"/>
        <v>3.677533766168728</v>
      </c>
      <c r="AG52" s="289">
        <f t="shared" si="23"/>
        <v>4.9805376276110813</v>
      </c>
      <c r="AH52" s="1374" t="s">
        <v>1543</v>
      </c>
      <c r="AI52" s="1375"/>
      <c r="AJ52" s="1375"/>
      <c r="AK52" s="1375"/>
    </row>
    <row r="53" spans="1:37" s="310" customFormat="1" ht="12.6" customHeight="1" thickBot="1">
      <c r="A53" s="1477" t="s">
        <v>1544</v>
      </c>
      <c r="B53" s="1477"/>
      <c r="C53" s="1477"/>
      <c r="D53" s="1477"/>
      <c r="E53" s="626">
        <v>41</v>
      </c>
      <c r="F53" s="290">
        <f>INDEX(매매지수!$2:$270,MATCH('1'!$E53,매매지수!$F$2:$F$270,FALSE),MATCH('1'!F$12,매매지수!$1:$1,FALSE))</f>
        <v>99.497413573250924</v>
      </c>
      <c r="G53" s="291">
        <f>INDEX(매매지수!$2:$270,MATCH('1'!$E53,매매지수!$F$2:$F$270,FALSE),MATCH('1'!G$12,매매지수!$1:$1,FALSE))</f>
        <v>99.594919149904598</v>
      </c>
      <c r="H53" s="291">
        <f>INDEX(매매지수!$2:$270,MATCH('1'!$E53,매매지수!$F$2:$F$270,FALSE),MATCH('1'!H$12,매매지수!$1:$1,FALSE))</f>
        <v>99.818053796066096</v>
      </c>
      <c r="I53" s="291">
        <f>INDEX(매매지수!$2:$270,MATCH('1'!$E53,매매지수!$F$2:$F$270,FALSE),MATCH('1'!I$12,매매지수!$1:$1,FALSE))</f>
        <v>100.5104959576893</v>
      </c>
      <c r="J53" s="292">
        <f t="shared" si="12"/>
        <v>-9.7902159553853174E-2</v>
      </c>
      <c r="K53" s="292">
        <f t="shared" si="13"/>
        <v>-0.32122467892456985</v>
      </c>
      <c r="L53" s="293">
        <f t="shared" si="14"/>
        <v>-1.0079369072707012</v>
      </c>
      <c r="M53" s="290">
        <f>INDEX(전세지수!$2:$270,MATCH('1'!$E53,전세지수!$F$2:$F$270,FALSE),MATCH('1'!M$12,전세지수!$1:$1,FALSE))</f>
        <v>102.29827046250541</v>
      </c>
      <c r="N53" s="291">
        <f>INDEX(전세지수!$2:$270,MATCH('1'!$E53,전세지수!$F$2:$F$270,FALSE),MATCH('1'!N$12,전세지수!$1:$1,FALSE))</f>
        <v>101.95958970228338</v>
      </c>
      <c r="O53" s="291">
        <f>INDEX(전세지수!$2:$270,MATCH('1'!$E53,전세지수!$F$2:$F$270,FALSE),MATCH('1'!O$12,전세지수!$1:$1,FALSE))</f>
        <v>100.18247473633753</v>
      </c>
      <c r="P53" s="291">
        <f>INDEX(전세지수!$2:$270,MATCH('1'!$E53,전세지수!$F$2:$F$270,FALSE),MATCH('1'!P$12,전세지수!$1:$1,FALSE))</f>
        <v>99.377946942740778</v>
      </c>
      <c r="Q53" s="294">
        <f t="shared" si="15"/>
        <v>0.33217156052800512</v>
      </c>
      <c r="R53" s="294">
        <f t="shared" si="16"/>
        <v>2.1119419656344895</v>
      </c>
      <c r="S53" s="294">
        <f t="shared" si="17"/>
        <v>2.9386031907534305</v>
      </c>
      <c r="T53" s="295">
        <f>INDEX(매매지수!$271:$539,MATCH('1'!$E53,매매지수!$F$271:$F$539,FALSE),MATCH('1'!T$12,매매지수!$1:$1,FALSE))</f>
        <v>99.317822375935734</v>
      </c>
      <c r="U53" s="291">
        <f>INDEX(매매지수!$271:$539,MATCH('1'!$E53,매매지수!$F$271:$F$539,FALSE),MATCH('1'!U$12,매매지수!$1:$1,FALSE))</f>
        <v>99.430602811942165</v>
      </c>
      <c r="V53" s="291">
        <f>INDEX(매매지수!$271:$539,MATCH('1'!$E53,매매지수!$F$271:$F$539,FALSE),MATCH('1'!V$12,매매지수!$1:$1,FALSE))</f>
        <v>99.713969819839235</v>
      </c>
      <c r="W53" s="291">
        <f>INDEX(매매지수!$271:$539,MATCH('1'!$E53,매매지수!$F$271:$F$539,FALSE),MATCH('1'!W$12,매매지수!$1:$1,FALSE))</f>
        <v>100.82347093736537</v>
      </c>
      <c r="X53" s="294">
        <f t="shared" si="18"/>
        <v>-0.11342628206704175</v>
      </c>
      <c r="Y53" s="294">
        <f t="shared" si="19"/>
        <v>-0.39728379545940218</v>
      </c>
      <c r="Z53" s="294">
        <f t="shared" si="20"/>
        <v>-1.4933512479103128</v>
      </c>
      <c r="AA53" s="290">
        <f>INDEX(전세지수!$271:$539,MATCH('1'!$E53,전세지수!$F$271:$F$539,FALSE),MATCH('1'!AA$12,전세지수!$1:$1,FALSE))</f>
        <v>103.38241240381025</v>
      </c>
      <c r="AB53" s="291">
        <f>INDEX(전세지수!$271:$539,MATCH('1'!$E53,전세지수!$F$271:$F$539,FALSE),MATCH('1'!AB$12,전세지수!$1:$1,FALSE))</f>
        <v>102.88445865188997</v>
      </c>
      <c r="AC53" s="291">
        <f>INDEX(전세지수!$271:$539,MATCH('1'!$E53,전세지수!$F$271:$F$539,FALSE),MATCH('1'!AC$12,전세지수!$1:$1,FALSE))</f>
        <v>100.2397877193512</v>
      </c>
      <c r="AD53" s="291">
        <f>INDEX(전세지수!$271:$539,MATCH('1'!$E53,전세지수!$F$271:$F$539,FALSE),MATCH('1'!AD$12,전세지수!$1:$1,FALSE))</f>
        <v>99.090240072989985</v>
      </c>
      <c r="AE53" s="294">
        <f t="shared" si="21"/>
        <v>0.48399316908018797</v>
      </c>
      <c r="AF53" s="294">
        <f t="shared" si="22"/>
        <v>3.1351070826862504</v>
      </c>
      <c r="AG53" s="296">
        <f t="shared" si="23"/>
        <v>4.3315793035304528</v>
      </c>
      <c r="AH53" s="1485" t="s">
        <v>1545</v>
      </c>
      <c r="AI53" s="1486"/>
      <c r="AJ53" s="1486"/>
      <c r="AK53" s="1486"/>
    </row>
    <row r="54" spans="1:37" s="310" customFormat="1" ht="22.5" customHeight="1">
      <c r="A54" s="1478" t="s">
        <v>1825</v>
      </c>
      <c r="B54" s="1478"/>
      <c r="C54" s="1478"/>
      <c r="D54" s="1478"/>
      <c r="E54" s="1478"/>
      <c r="F54" s="1478"/>
      <c r="G54" s="1478"/>
      <c r="H54" s="1478"/>
      <c r="I54" s="1478"/>
      <c r="J54" s="1478"/>
      <c r="K54" s="1478"/>
      <c r="L54" s="1478"/>
      <c r="M54" s="1478"/>
      <c r="N54" s="1478"/>
      <c r="O54" s="1478"/>
      <c r="P54" s="1478"/>
      <c r="Q54" s="1478"/>
      <c r="R54" s="1478"/>
      <c r="S54" s="1478"/>
      <c r="T54" s="644"/>
      <c r="U54" s="645"/>
      <c r="V54" s="645"/>
      <c r="W54" s="645"/>
      <c r="X54" s="646"/>
      <c r="Y54" s="647"/>
      <c r="Z54" s="647"/>
      <c r="AA54" s="645"/>
      <c r="AB54" s="645"/>
      <c r="AC54" s="645"/>
      <c r="AD54" s="645"/>
      <c r="AE54" s="646"/>
      <c r="AF54" s="647"/>
      <c r="AG54" s="646"/>
      <c r="AH54" s="648"/>
      <c r="AI54" s="648"/>
      <c r="AJ54" s="648"/>
      <c r="AK54" s="648"/>
    </row>
    <row r="55" spans="1:37" ht="3" customHeight="1">
      <c r="A55" s="311"/>
      <c r="B55" s="312"/>
      <c r="C55" s="312"/>
      <c r="D55" s="312"/>
      <c r="E55" s="313"/>
      <c r="F55" s="314"/>
      <c r="G55" s="315"/>
      <c r="H55" s="315"/>
      <c r="I55" s="315"/>
      <c r="J55" s="304"/>
      <c r="K55" s="316"/>
      <c r="L55" s="304"/>
      <c r="M55" s="315"/>
      <c r="N55" s="315"/>
      <c r="O55" s="315"/>
      <c r="P55" s="315"/>
      <c r="Q55" s="317"/>
      <c r="R55" s="317"/>
      <c r="S55" s="317"/>
      <c r="T55" s="314"/>
      <c r="U55" s="315"/>
      <c r="V55" s="315"/>
      <c r="W55" s="315"/>
      <c r="X55" s="317"/>
      <c r="Y55" s="318"/>
      <c r="Z55" s="317"/>
      <c r="AA55" s="315"/>
      <c r="AB55" s="315"/>
      <c r="AC55" s="315"/>
      <c r="AD55" s="315"/>
      <c r="AE55" s="317"/>
      <c r="AF55" s="317"/>
      <c r="AG55" s="317"/>
      <c r="AH55" s="312"/>
      <c r="AI55" s="312"/>
      <c r="AJ55" s="312"/>
      <c r="AK55" s="319"/>
    </row>
    <row r="56" spans="1:37" s="325" customFormat="1" ht="15" customHeight="1">
      <c r="A56" s="1402">
        <v>1</v>
      </c>
      <c r="B56" s="1402"/>
      <c r="C56" s="528"/>
      <c r="D56" s="528"/>
      <c r="E56" s="320"/>
      <c r="F56" s="321"/>
      <c r="G56" s="321"/>
      <c r="H56" s="321"/>
      <c r="I56" s="321"/>
      <c r="J56" s="322"/>
      <c r="K56" s="322"/>
      <c r="L56" s="322"/>
      <c r="M56" s="321"/>
      <c r="N56" s="321"/>
      <c r="O56" s="321"/>
      <c r="P56" s="321"/>
      <c r="Q56" s="1386">
        <f>F12</f>
        <v>41487</v>
      </c>
      <c r="R56" s="1386"/>
      <c r="S56" s="1386"/>
      <c r="T56" s="1363">
        <f>Q56</f>
        <v>41487</v>
      </c>
      <c r="U56" s="1363"/>
      <c r="V56" s="1363"/>
      <c r="W56" s="1363"/>
      <c r="X56" s="1363"/>
      <c r="Y56" s="323"/>
      <c r="Z56" s="323"/>
      <c r="AA56" s="321"/>
      <c r="AB56" s="321"/>
      <c r="AC56" s="321"/>
      <c r="AD56" s="321"/>
      <c r="AE56" s="324"/>
      <c r="AF56" s="324"/>
      <c r="AG56" s="324"/>
      <c r="AJ56" s="1403">
        <f>A56+1</f>
        <v>2</v>
      </c>
      <c r="AK56" s="1403"/>
    </row>
    <row r="57" spans="1:37" ht="14.1" customHeight="1">
      <c r="A57" s="326" t="s">
        <v>293</v>
      </c>
      <c r="B57" s="326"/>
      <c r="C57" s="326"/>
      <c r="D57" s="326"/>
      <c r="E57" s="327">
        <v>42</v>
      </c>
      <c r="F57" s="254">
        <f>INDEX(매매지수!$2:$270,MATCH('1'!$E57,매매지수!$F$2:$F$270,FALSE),MATCH('1'!F$12,매매지수!$1:$1,FALSE))</f>
        <v>97.742446301986362</v>
      </c>
      <c r="G57" s="281">
        <f>INDEX(매매지수!$2:$270,MATCH('1'!$E57,매매지수!$F$2:$F$270,FALSE),MATCH('1'!G$12,매매지수!$1:$1,FALSE))</f>
        <v>98.149120321538717</v>
      </c>
      <c r="H57" s="281">
        <f>INDEX(매매지수!$2:$270,MATCH('1'!$E57,매매지수!$F$2:$F$270,FALSE),MATCH('1'!H$12,매매지수!$1:$1,FALSE))</f>
        <v>99.506150951294629</v>
      </c>
      <c r="I57" s="281">
        <f>INDEX(매매지수!$2:$270,MATCH('1'!$E57,매매지수!$F$2:$F$270,FALSE),MATCH('1'!I$12,매매지수!$1:$1,FALSE))</f>
        <v>101.29022499727655</v>
      </c>
      <c r="J57" s="282">
        <f t="shared" ref="J57:J89" si="24">(F57/G57-1)*100</f>
        <v>-0.41434301012589492</v>
      </c>
      <c r="K57" s="282">
        <f t="shared" ref="K57:K89" si="25">IF(ISERR((F57/H57-1)*100)=TRUE," ",(F57/H57-1)*100)</f>
        <v>-1.7724579158644671</v>
      </c>
      <c r="L57" s="282">
        <f t="shared" ref="L57:L89" si="26">IF(ISERR((F57/I57-1)*100)=TRUE," ",(F57/I57-1)*100)</f>
        <v>-3.5025874366313103</v>
      </c>
      <c r="M57" s="277">
        <f>INDEX(전세지수!$2:$270,MATCH('1'!$E57,전세지수!$F$2:$F$270,FALSE),MATCH('1'!M$12,전세지수!$1:$1,FALSE))</f>
        <v>103.51144052314882</v>
      </c>
      <c r="N57" s="281">
        <f>INDEX(전세지수!$2:$270,MATCH('1'!$E57,전세지수!$F$2:$F$270,FALSE),MATCH('1'!N$12,전세지수!$1:$1,FALSE))</f>
        <v>102.69691266584005</v>
      </c>
      <c r="O57" s="281">
        <f>INDEX(전세지수!$2:$270,MATCH('1'!$E57,전세지수!$F$2:$F$270,FALSE),MATCH('1'!O$12,전세지수!$1:$1,FALSE))</f>
        <v>100.21123608017095</v>
      </c>
      <c r="P57" s="281">
        <f>INDEX(전세지수!$2:$270,MATCH('1'!$E57,전세지수!$F$2:$F$270,FALSE),MATCH('1'!P$12,전세지수!$1:$1,FALSE))</f>
        <v>98.370970003672895</v>
      </c>
      <c r="Q57" s="283">
        <f t="shared" ref="Q57:Q89" si="27">(M57/N57-1)*100</f>
        <v>0.79313762815744759</v>
      </c>
      <c r="R57" s="283">
        <f t="shared" ref="R57:R89" si="28">IF(ISERR((M57/O57-1)*100)=TRUE," ",(M57/O57-1)*100)</f>
        <v>3.2932479151715599</v>
      </c>
      <c r="S57" s="283">
        <f t="shared" ref="S57:S89" si="29">IF(ISERR((M57/P57-1)*100)=TRUE," ",(M57/P57-1)*100)</f>
        <v>5.2255970631213566</v>
      </c>
      <c r="T57" s="278">
        <f>INDEX(매매지수!$271:$539,MATCH('1'!$E57,매매지수!$F$271:$F$539,FALSE),MATCH('1'!T$12,매매지수!$1:$1,FALSE))</f>
        <v>97.398588147128891</v>
      </c>
      <c r="U57" s="281">
        <f>INDEX(매매지수!$271:$539,MATCH('1'!$E57,매매지수!$F$271:$F$539,FALSE),MATCH('1'!U$12,매매지수!$1:$1,FALSE))</f>
        <v>97.86287742550013</v>
      </c>
      <c r="V57" s="281">
        <f>INDEX(매매지수!$271:$539,MATCH('1'!$E57,매매지수!$F$271:$F$539,FALSE),MATCH('1'!V$12,매매지수!$1:$1,FALSE))</f>
        <v>99.360830410353898</v>
      </c>
      <c r="W57" s="281">
        <f>INDEX(매매지수!$271:$539,MATCH('1'!$E57,매매지수!$F$271:$F$539,FALSE),MATCH('1'!W$12,매매지수!$1:$1,FALSE))</f>
        <v>101.8133655436542</v>
      </c>
      <c r="X57" s="283">
        <f t="shared" ref="X57:X89" si="30">(T57/U57-1)*100</f>
        <v>-0.47442839469408193</v>
      </c>
      <c r="Y57" s="283">
        <f t="shared" ref="Y57:Y89" si="31">IF(ISERR((T57/V57-1)*100)=TRUE," ",(T57/V57-1)*100)</f>
        <v>-1.9748649997399115</v>
      </c>
      <c r="Z57" s="283">
        <f t="shared" ref="Z57:Z89" si="32">IF(ISERR((T57/W57-1)*100)=TRUE," ",(T57/W57-1)*100)</f>
        <v>-4.3361471973268557</v>
      </c>
      <c r="AA57" s="277">
        <f>INDEX(전세지수!$271:$539,MATCH('1'!$E57,전세지수!$F$271:$F$539,FALSE),MATCH('1'!AA$12,전세지수!$1:$1,FALSE))</f>
        <v>104.40158133765938</v>
      </c>
      <c r="AB57" s="281">
        <f>INDEX(전세지수!$271:$539,MATCH('1'!$E57,전세지수!$F$271:$F$539,FALSE),MATCH('1'!AB$12,전세지수!$1:$1,FALSE))</f>
        <v>103.29155615444647</v>
      </c>
      <c r="AC57" s="281">
        <f>INDEX(전세지수!$271:$539,MATCH('1'!$E57,전세지수!$F$271:$F$539,FALSE),MATCH('1'!AC$12,전세지수!$1:$1,FALSE))</f>
        <v>100.22323581332209</v>
      </c>
      <c r="AD57" s="281">
        <f>INDEX(전세지수!$271:$539,MATCH('1'!$E57,전세지수!$F$271:$F$539,FALSE),MATCH('1'!AD$12,전세지수!$1:$1,FALSE))</f>
        <v>97.923365794853524</v>
      </c>
      <c r="AE57" s="283">
        <f t="shared" ref="AE57:AE89" si="33">(AA57/AB57-1)*100</f>
        <v>1.0746523961292054</v>
      </c>
      <c r="AF57" s="283">
        <f t="shared" ref="AF57:AF89" si="34">IF(ISERR((AA57/AC57-1)*100)=TRUE," ",(AA57/AC57-1)*100)</f>
        <v>4.1690387368054749</v>
      </c>
      <c r="AG57" s="284">
        <f t="shared" ref="AG57:AG89" si="35">IF(ISERR((AA57/AD57-1)*100)=TRUE," ",(AA57/AD57-1)*100)</f>
        <v>6.6155972991956968</v>
      </c>
      <c r="AH57" s="1432" t="s">
        <v>294</v>
      </c>
      <c r="AI57" s="1417"/>
      <c r="AJ57" s="1417"/>
      <c r="AK57" s="1417"/>
    </row>
    <row r="58" spans="1:37" ht="14.1" customHeight="1">
      <c r="A58" s="516" t="s">
        <v>171</v>
      </c>
      <c r="B58" s="519" t="s">
        <v>292</v>
      </c>
      <c r="C58" s="516"/>
      <c r="D58" s="328"/>
      <c r="E58" s="327">
        <v>43</v>
      </c>
      <c r="F58" s="261">
        <f>INDEX(매매지수!$2:$270,MATCH('1'!$E58,매매지수!$F$2:$F$270,FALSE),MATCH('1'!F$12,매매지수!$1:$1,FALSE))</f>
        <v>97.718244389935776</v>
      </c>
      <c r="G58" s="262">
        <f>INDEX(매매지수!$2:$270,MATCH('1'!$E58,매매지수!$F$2:$F$270,FALSE),MATCH('1'!G$12,매매지수!$1:$1,FALSE))</f>
        <v>98.162956333506557</v>
      </c>
      <c r="H58" s="262">
        <f>INDEX(매매지수!$2:$270,MATCH('1'!$E58,매매지수!$F$2:$F$270,FALSE),MATCH('1'!H$12,매매지수!$1:$1,FALSE))</f>
        <v>99.632733856761007</v>
      </c>
      <c r="I58" s="262">
        <f>INDEX(매매지수!$2:$270,MATCH('1'!$E58,매매지수!$F$2:$F$270,FALSE),MATCH('1'!I$12,매매지수!$1:$1,FALSE))</f>
        <v>101.06312836024834</v>
      </c>
      <c r="J58" s="256">
        <f t="shared" si="24"/>
        <v>-0.45303438301091958</v>
      </c>
      <c r="K58" s="256">
        <f t="shared" si="25"/>
        <v>-1.9215466571233852</v>
      </c>
      <c r="L58" s="256">
        <f t="shared" si="26"/>
        <v>-3.3096976361046693</v>
      </c>
      <c r="M58" s="261">
        <f>INDEX(전세지수!$2:$270,MATCH('1'!$E58,전세지수!$F$2:$F$270,FALSE),MATCH('1'!M$12,전세지수!$1:$1,FALSE))</f>
        <v>103.56147697091099</v>
      </c>
      <c r="N58" s="255">
        <f>INDEX(전세지수!$2:$270,MATCH('1'!$E58,전세지수!$F$2:$F$270,FALSE),MATCH('1'!N$12,전세지수!$1:$1,FALSE))</f>
        <v>102.86941737052547</v>
      </c>
      <c r="O58" s="255">
        <f>INDEX(전세지수!$2:$270,MATCH('1'!$E58,전세지수!$F$2:$F$270,FALSE),MATCH('1'!O$12,전세지수!$1:$1,FALSE))</f>
        <v>100.15297821147202</v>
      </c>
      <c r="P58" s="255">
        <f>INDEX(전세지수!$2:$270,MATCH('1'!$E58,전세지수!$F$2:$F$270,FALSE),MATCH('1'!P$12,전세지수!$1:$1,FALSE))</f>
        <v>98.865770751398529</v>
      </c>
      <c r="Q58" s="258">
        <f t="shared" si="27"/>
        <v>0.67275543895888301</v>
      </c>
      <c r="R58" s="258">
        <f t="shared" si="28"/>
        <v>3.403292463497154</v>
      </c>
      <c r="S58" s="258">
        <f t="shared" si="29"/>
        <v>4.7495773145995956</v>
      </c>
      <c r="T58" s="266">
        <f>INDEX(매매지수!$271:$539,MATCH('1'!$E58,매매지수!$F$271:$F$539,FALSE),MATCH('1'!T$12,매매지수!$1:$1,FALSE))</f>
        <v>97.065697169920398</v>
      </c>
      <c r="U58" s="255">
        <f>INDEX(매매지수!$271:$539,MATCH('1'!$E58,매매지수!$F$271:$F$539,FALSE),MATCH('1'!U$12,매매지수!$1:$1,FALSE))</f>
        <v>97.562207539573222</v>
      </c>
      <c r="V58" s="255">
        <f>INDEX(매매지수!$271:$539,MATCH('1'!$E58,매매지수!$F$271:$F$539,FALSE),MATCH('1'!V$12,매매지수!$1:$1,FALSE))</f>
        <v>99.465721926040089</v>
      </c>
      <c r="W58" s="255">
        <f>INDEX(매매지수!$271:$539,MATCH('1'!$E58,매매지수!$F$271:$F$539,FALSE),MATCH('1'!W$12,매매지수!$1:$1,FALSE))</f>
        <v>101.52474184200736</v>
      </c>
      <c r="X58" s="258">
        <f t="shared" si="30"/>
        <v>-0.50891670266012268</v>
      </c>
      <c r="Y58" s="258">
        <f t="shared" si="31"/>
        <v>-2.412916439599444</v>
      </c>
      <c r="Z58" s="258">
        <f t="shared" si="32"/>
        <v>-4.3920768387927689</v>
      </c>
      <c r="AA58" s="261">
        <f>INDEX(전세지수!$271:$539,MATCH('1'!$E58,전세지수!$F$271:$F$539,FALSE),MATCH('1'!AA$12,전세지수!$1:$1,FALSE))</f>
        <v>104.35360317005187</v>
      </c>
      <c r="AB58" s="255">
        <f>INDEX(전세지수!$271:$539,MATCH('1'!$E58,전세지수!$F$271:$F$539,FALSE),MATCH('1'!AB$12,전세지수!$1:$1,FALSE))</f>
        <v>103.42403098441078</v>
      </c>
      <c r="AC58" s="255">
        <f>INDEX(전세지수!$271:$539,MATCH('1'!$E58,전세지수!$F$271:$F$539,FALSE),MATCH('1'!AC$12,전세지수!$1:$1,FALSE))</f>
        <v>100.14154812426668</v>
      </c>
      <c r="AD58" s="255">
        <f>INDEX(전세지수!$271:$539,MATCH('1'!$E58,전세지수!$F$271:$F$539,FALSE),MATCH('1'!AD$12,전세지수!$1:$1,FALSE))</f>
        <v>98.614313006686643</v>
      </c>
      <c r="AE58" s="258">
        <f t="shared" si="33"/>
        <v>0.89879709463385193</v>
      </c>
      <c r="AF58" s="258">
        <f t="shared" si="34"/>
        <v>4.2061013881654841</v>
      </c>
      <c r="AG58" s="260">
        <f t="shared" si="35"/>
        <v>5.8199362631832896</v>
      </c>
      <c r="AH58" s="1430" t="s">
        <v>296</v>
      </c>
      <c r="AI58" s="1431"/>
      <c r="AJ58" s="1431"/>
    </row>
    <row r="59" spans="1:37" ht="14.1" customHeight="1">
      <c r="A59" s="330"/>
      <c r="B59" s="331" t="s">
        <v>160</v>
      </c>
      <c r="C59" s="332"/>
      <c r="D59" s="332"/>
      <c r="E59" s="327">
        <v>44</v>
      </c>
      <c r="F59" s="277">
        <f>INDEX(매매지수!$2:$270,MATCH('1'!$E59,매매지수!$F$2:$F$270,FALSE),MATCH('1'!F$12,매매지수!$1:$1,FALSE))</f>
        <v>98.329520658647425</v>
      </c>
      <c r="G59" s="285">
        <f>INDEX(매매지수!$2:$270,MATCH('1'!$E59,매매지수!$F$2:$F$270,FALSE),MATCH('1'!G$12,매매지수!$1:$1,FALSE))</f>
        <v>98.615457349105313</v>
      </c>
      <c r="H59" s="285">
        <f>INDEX(매매지수!$2:$270,MATCH('1'!$E59,매매지수!$F$2:$F$270,FALSE),MATCH('1'!H$12,매매지수!$1:$1,FALSE))</f>
        <v>99.847618941716107</v>
      </c>
      <c r="I59" s="285">
        <f>INDEX(매매지수!$2:$270,MATCH('1'!$E59,매매지수!$F$2:$F$270,FALSE),MATCH('1'!I$12,매매지수!$1:$1,FALSE))</f>
        <v>101.00732298765161</v>
      </c>
      <c r="J59" s="286">
        <f t="shared" si="24"/>
        <v>-0.28995118832705336</v>
      </c>
      <c r="K59" s="286">
        <f t="shared" si="25"/>
        <v>-1.5204151077001016</v>
      </c>
      <c r="L59" s="286">
        <f t="shared" si="26"/>
        <v>-2.6510972173092284</v>
      </c>
      <c r="M59" s="277">
        <f>INDEX(전세지수!$2:$270,MATCH('1'!$E59,전세지수!$F$2:$F$270,FALSE),MATCH('1'!M$12,전세지수!$1:$1,FALSE))</f>
        <v>103.53970374500425</v>
      </c>
      <c r="N59" s="285">
        <f>INDEX(전세지수!$2:$270,MATCH('1'!$E59,전세지수!$F$2:$F$270,FALSE),MATCH('1'!N$12,전세지수!$1:$1,FALSE))</f>
        <v>102.97957730972658</v>
      </c>
      <c r="O59" s="285">
        <f>INDEX(전세지수!$2:$270,MATCH('1'!$E59,전세지수!$F$2:$F$270,FALSE),MATCH('1'!O$12,전세지수!$1:$1,FALSE))</f>
        <v>100.38461787823235</v>
      </c>
      <c r="P59" s="285">
        <f>INDEX(전세지수!$2:$270,MATCH('1'!$E59,전세지수!$F$2:$F$270,FALSE),MATCH('1'!P$12,전세지수!$1:$1,FALSE))</f>
        <v>99.084470526540343</v>
      </c>
      <c r="Q59" s="288">
        <f t="shared" si="27"/>
        <v>0.54391992073632434</v>
      </c>
      <c r="R59" s="288">
        <f t="shared" si="28"/>
        <v>3.1429973371010389</v>
      </c>
      <c r="S59" s="288">
        <f t="shared" si="29"/>
        <v>4.4963990772605822</v>
      </c>
      <c r="T59" s="278">
        <f>INDEX(매매지수!$271:$539,MATCH('1'!$E59,매매지수!$F$271:$F$539,FALSE),MATCH('1'!T$12,매매지수!$1:$1,FALSE))</f>
        <v>96.95084413014456</v>
      </c>
      <c r="U59" s="285">
        <f>INDEX(매매지수!$271:$539,MATCH('1'!$E59,매매지수!$F$271:$F$539,FALSE),MATCH('1'!U$12,매매지수!$1:$1,FALSE))</f>
        <v>97.55016248158411</v>
      </c>
      <c r="V59" s="285">
        <f>INDEX(매매지수!$271:$539,MATCH('1'!$E59,매매지수!$F$271:$F$539,FALSE),MATCH('1'!V$12,매매지수!$1:$1,FALSE))</f>
        <v>99.634062100880598</v>
      </c>
      <c r="W59" s="285">
        <f>INDEX(매매지수!$271:$539,MATCH('1'!$E59,매매지수!$F$271:$F$539,FALSE),MATCH('1'!W$12,매매지수!$1:$1,FALSE))</f>
        <v>102.04378948425443</v>
      </c>
      <c r="X59" s="288">
        <f t="shared" si="30"/>
        <v>-0.61436940359037573</v>
      </c>
      <c r="Y59" s="288">
        <f t="shared" si="31"/>
        <v>-2.6930729452937952</v>
      </c>
      <c r="Z59" s="288">
        <f t="shared" si="32"/>
        <v>-4.9909410262500291</v>
      </c>
      <c r="AA59" s="277">
        <f>INDEX(전세지수!$271:$539,MATCH('1'!$E59,전세지수!$F$271:$F$539,FALSE),MATCH('1'!AA$12,전세지수!$1:$1,FALSE))</f>
        <v>105.761439047652</v>
      </c>
      <c r="AB59" s="285">
        <f>INDEX(전세지수!$271:$539,MATCH('1'!$E59,전세지수!$F$271:$F$539,FALSE),MATCH('1'!AB$12,전세지수!$1:$1,FALSE))</f>
        <v>104.69466306301609</v>
      </c>
      <c r="AC59" s="285">
        <f>INDEX(전세지수!$271:$539,MATCH('1'!$E59,전세지수!$F$271:$F$539,FALSE),MATCH('1'!AC$12,전세지수!$1:$1,FALSE))</f>
        <v>100.4601332716758</v>
      </c>
      <c r="AD59" s="285">
        <f>INDEX(전세지수!$271:$539,MATCH('1'!$E59,전세지수!$F$271:$F$539,FALSE),MATCH('1'!AD$12,전세지수!$1:$1,FALSE))</f>
        <v>98.382808150418001</v>
      </c>
      <c r="AE59" s="288">
        <f t="shared" si="33"/>
        <v>1.0189401765339445</v>
      </c>
      <c r="AF59" s="288">
        <f t="shared" si="34"/>
        <v>5.2770244308155689</v>
      </c>
      <c r="AG59" s="289">
        <f t="shared" si="35"/>
        <v>7.4999189756332019</v>
      </c>
      <c r="AH59" s="1418" t="s">
        <v>307</v>
      </c>
      <c r="AI59" s="1400"/>
      <c r="AJ59" s="1401"/>
    </row>
    <row r="60" spans="1:37" ht="14.1" customHeight="1">
      <c r="A60" s="330"/>
      <c r="B60" s="333"/>
      <c r="C60" s="1369" t="s">
        <v>17</v>
      </c>
      <c r="D60" s="1370"/>
      <c r="E60" s="327">
        <v>45</v>
      </c>
      <c r="F60" s="279">
        <f>INDEX(매매지수!$2:$270,MATCH('1'!$E60,매매지수!$F$2:$F$270,FALSE),MATCH('1'!F$12,매매지수!$1:$1,FALSE))</f>
        <v>99.326543535969847</v>
      </c>
      <c r="G60" s="269">
        <f>INDEX(매매지수!$2:$270,MATCH('1'!$E60,매매지수!$F$2:$F$270,FALSE),MATCH('1'!G$12,매매지수!$1:$1,FALSE))</f>
        <v>99.506259085795563</v>
      </c>
      <c r="H60" s="269">
        <f>INDEX(매매지수!$2:$270,MATCH('1'!$E60,매매지수!$F$2:$F$270,FALSE),MATCH('1'!H$12,매매지수!$1:$1,FALSE))</f>
        <v>99.866387207306133</v>
      </c>
      <c r="I60" s="269">
        <f>INDEX(매매지수!$2:$270,MATCH('1'!$E60,매매지수!$F$2:$F$270,FALSE),MATCH('1'!I$12,매매지수!$1:$1,FALSE))</f>
        <v>100.17927986294997</v>
      </c>
      <c r="J60" s="270">
        <f t="shared" si="24"/>
        <v>-0.18060728187033748</v>
      </c>
      <c r="K60" s="270">
        <f t="shared" si="25"/>
        <v>-0.540565936580506</v>
      </c>
      <c r="L60" s="270">
        <f t="shared" si="26"/>
        <v>-0.85121027835965979</v>
      </c>
      <c r="M60" s="279">
        <f>INDEX(전세지수!$2:$270,MATCH('1'!$E60,전세지수!$F$2:$F$270,FALSE),MATCH('1'!M$12,전세지수!$1:$1,FALSE))</f>
        <v>102.26236927621422</v>
      </c>
      <c r="N60" s="269">
        <f>INDEX(전세지수!$2:$270,MATCH('1'!$E60,전세지수!$F$2:$F$270,FALSE),MATCH('1'!N$12,전세지수!$1:$1,FALSE))</f>
        <v>101.89278991441788</v>
      </c>
      <c r="O60" s="269">
        <f>INDEX(전세지수!$2:$270,MATCH('1'!$E60,전세지수!$F$2:$F$270,FALSE),MATCH('1'!O$12,전세지수!$1:$1,FALSE))</f>
        <v>100.05636999032357</v>
      </c>
      <c r="P60" s="269">
        <f>INDEX(전세지수!$2:$270,MATCH('1'!$E60,전세지수!$F$2:$F$270,FALSE),MATCH('1'!P$12,전세지수!$1:$1,FALSE))</f>
        <v>99.833434965775382</v>
      </c>
      <c r="Q60" s="272">
        <f t="shared" si="27"/>
        <v>0.3627139487560882</v>
      </c>
      <c r="R60" s="272">
        <f t="shared" si="28"/>
        <v>2.2047564648847162</v>
      </c>
      <c r="S60" s="272">
        <f t="shared" si="29"/>
        <v>2.4329868157611845</v>
      </c>
      <c r="T60" s="280">
        <f>INDEX(매매지수!$271:$539,MATCH('1'!$E60,매매지수!$F$271:$F$539,FALSE),MATCH('1'!T$12,매매지수!$1:$1,FALSE))</f>
        <v>99.036525932735387</v>
      </c>
      <c r="U60" s="269">
        <f>INDEX(매매지수!$271:$539,MATCH('1'!$E60,매매지수!$F$271:$F$539,FALSE),MATCH('1'!U$12,매매지수!$1:$1,FALSE))</f>
        <v>99.231266809169</v>
      </c>
      <c r="V60" s="269">
        <f>INDEX(매매지수!$271:$539,MATCH('1'!$E60,매매지수!$F$271:$F$539,FALSE),MATCH('1'!V$12,매매지수!$1:$1,FALSE))</f>
        <v>99.995998398462646</v>
      </c>
      <c r="W60" s="269">
        <f>INDEX(매매지수!$271:$539,MATCH('1'!$E60,매매지수!$F$271:$F$539,FALSE),MATCH('1'!W$12,매매지수!$1:$1,FALSE))</f>
        <v>100.4267732751258</v>
      </c>
      <c r="X60" s="272">
        <f t="shared" si="30"/>
        <v>-0.19624951156586024</v>
      </c>
      <c r="Y60" s="272">
        <f t="shared" si="31"/>
        <v>-0.95951086152864518</v>
      </c>
      <c r="Z60" s="272">
        <f t="shared" si="32"/>
        <v>-1.384339351999031</v>
      </c>
      <c r="AA60" s="279">
        <f>INDEX(전세지수!$271:$539,MATCH('1'!$E60,전세지수!$F$271:$F$539,FALSE),MATCH('1'!AA$12,전세지수!$1:$1,FALSE))</f>
        <v>103.16117331086451</v>
      </c>
      <c r="AB60" s="269">
        <f>INDEX(전세지수!$271:$539,MATCH('1'!$E60,전세지수!$F$271:$F$539,FALSE),MATCH('1'!AB$12,전세지수!$1:$1,FALSE))</f>
        <v>102.7512985234371</v>
      </c>
      <c r="AC60" s="269">
        <f>INDEX(전세지수!$271:$539,MATCH('1'!$E60,전세지수!$F$271:$F$539,FALSE),MATCH('1'!AC$12,전세지수!$1:$1,FALSE))</f>
        <v>100.02322847444334</v>
      </c>
      <c r="AD60" s="269">
        <f>INDEX(전세지수!$271:$539,MATCH('1'!$E60,전세지수!$F$271:$F$539,FALSE),MATCH('1'!AD$12,전세지수!$1:$1,FALSE))</f>
        <v>99.495684537356809</v>
      </c>
      <c r="AE60" s="272">
        <f t="shared" si="33"/>
        <v>0.39889986142989109</v>
      </c>
      <c r="AF60" s="272">
        <f t="shared" si="34"/>
        <v>3.1372161089790573</v>
      </c>
      <c r="AG60" s="274">
        <f t="shared" si="35"/>
        <v>3.6840680985831709</v>
      </c>
      <c r="AH60" s="1408" t="s">
        <v>308</v>
      </c>
      <c r="AI60" s="1362"/>
      <c r="AJ60" s="334"/>
    </row>
    <row r="61" spans="1:37" ht="14.1" customHeight="1">
      <c r="A61" s="330"/>
      <c r="B61" s="333"/>
      <c r="C61" s="1366" t="s">
        <v>295</v>
      </c>
      <c r="D61" s="1367"/>
      <c r="E61" s="327">
        <v>46</v>
      </c>
      <c r="F61" s="335">
        <f>INDEX(매매지수!$2:$270,MATCH('1'!$E61,매매지수!$F$2:$F$270,FALSE),MATCH('1'!F$12,매매지수!$1:$1,FALSE))</f>
        <v>98.63759625245568</v>
      </c>
      <c r="G61" s="336">
        <f>INDEX(매매지수!$2:$270,MATCH('1'!$E61,매매지수!$F$2:$F$270,FALSE),MATCH('1'!G$12,매매지수!$1:$1,FALSE))</f>
        <v>99.047628223784585</v>
      </c>
      <c r="H61" s="336">
        <f>INDEX(매매지수!$2:$270,MATCH('1'!$E61,매매지수!$F$2:$F$270,FALSE),MATCH('1'!H$12,매매지수!$1:$1,FALSE))</f>
        <v>99.655416441318152</v>
      </c>
      <c r="I61" s="336">
        <f>INDEX(매매지수!$2:$270,MATCH('1'!$E61,매매지수!$F$2:$F$270,FALSE),MATCH('1'!I$12,매매지수!$1:$1,FALSE))</f>
        <v>101.30825500630579</v>
      </c>
      <c r="J61" s="337">
        <f t="shared" si="24"/>
        <v>-0.41397454808558276</v>
      </c>
      <c r="K61" s="337">
        <f t="shared" si="25"/>
        <v>-1.0213395570544015</v>
      </c>
      <c r="L61" s="337">
        <f t="shared" si="26"/>
        <v>-2.6361709158684743</v>
      </c>
      <c r="M61" s="335">
        <f>INDEX(전세지수!$2:$270,MATCH('1'!$E61,전세지수!$F$2:$F$270,FALSE),MATCH('1'!M$12,전세지수!$1:$1,FALSE))</f>
        <v>104.79996065270802</v>
      </c>
      <c r="N61" s="336">
        <f>INDEX(전세지수!$2:$270,MATCH('1'!$E61,전세지수!$F$2:$F$270,FALSE),MATCH('1'!N$12,전세지수!$1:$1,FALSE))</f>
        <v>103.93770504845239</v>
      </c>
      <c r="O61" s="336">
        <f>INDEX(전세지수!$2:$270,MATCH('1'!$E61,전세지수!$F$2:$F$270,FALSE),MATCH('1'!O$12,전세지수!$1:$1,FALSE))</f>
        <v>100.55901985334243</v>
      </c>
      <c r="P61" s="336">
        <f>INDEX(전세지수!$2:$270,MATCH('1'!$E61,전세지수!$F$2:$F$270,FALSE),MATCH('1'!P$12,전세지수!$1:$1,FALSE))</f>
        <v>98.529785368807765</v>
      </c>
      <c r="Q61" s="338">
        <f t="shared" si="27"/>
        <v>0.82958884252224419</v>
      </c>
      <c r="R61" s="338">
        <f t="shared" si="28"/>
        <v>4.2173648923295781</v>
      </c>
      <c r="S61" s="338">
        <f t="shared" si="29"/>
        <v>6.3637358595985072</v>
      </c>
      <c r="T61" s="339">
        <f>INDEX(매매지수!$271:$539,MATCH('1'!$E61,매매지수!$F$271:$F$539,FALSE),MATCH('1'!T$12,매매지수!$1:$1,FALSE))</f>
        <v>97.805430210026003</v>
      </c>
      <c r="U61" s="336">
        <f>INDEX(매매지수!$271:$539,MATCH('1'!$E61,매매지수!$F$271:$F$539,FALSE),MATCH('1'!U$12,매매지수!$1:$1,FALSE))</f>
        <v>98.679664173422481</v>
      </c>
      <c r="V61" s="336">
        <f>INDEX(매매지수!$271:$539,MATCH('1'!$E61,매매지수!$F$271:$F$539,FALSE),MATCH('1'!V$12,매매지수!$1:$1,FALSE))</f>
        <v>99.389701616247237</v>
      </c>
      <c r="W61" s="336">
        <f>INDEX(매매지수!$271:$539,MATCH('1'!$E61,매매지수!$F$271:$F$539,FALSE),MATCH('1'!W$12,매매지수!$1:$1,FALSE))</f>
        <v>102.3862142679972</v>
      </c>
      <c r="X61" s="338">
        <f t="shared" si="30"/>
        <v>-0.88593123083604564</v>
      </c>
      <c r="Y61" s="338">
        <f t="shared" si="31"/>
        <v>-1.5939995597715417</v>
      </c>
      <c r="Z61" s="338">
        <f t="shared" si="32"/>
        <v>-4.4740242528949707</v>
      </c>
      <c r="AA61" s="335">
        <f>INDEX(전세지수!$271:$539,MATCH('1'!$E61,전세지수!$F$271:$F$539,FALSE),MATCH('1'!AA$12,전세지수!$1:$1,FALSE))</f>
        <v>107.69619948166141</v>
      </c>
      <c r="AB61" s="336">
        <f>INDEX(전세지수!$271:$539,MATCH('1'!$E61,전세지수!$F$271:$F$539,FALSE),MATCH('1'!AB$12,전세지수!$1:$1,FALSE))</f>
        <v>106.09655508067506</v>
      </c>
      <c r="AC61" s="336">
        <f>INDEX(전세지수!$271:$539,MATCH('1'!$E61,전세지수!$F$271:$F$539,FALSE),MATCH('1'!AC$12,전세지수!$1:$1,FALSE))</f>
        <v>100.89019765688265</v>
      </c>
      <c r="AD61" s="336">
        <f>INDEX(전세지수!$271:$539,MATCH('1'!$E61,전세지수!$F$271:$F$539,FALSE),MATCH('1'!AD$12,전세지수!$1:$1,FALSE))</f>
        <v>98.222916174478868</v>
      </c>
      <c r="AE61" s="338">
        <f t="shared" si="33"/>
        <v>1.5077251092365795</v>
      </c>
      <c r="AF61" s="338">
        <f t="shared" si="34"/>
        <v>6.7459495400388425</v>
      </c>
      <c r="AG61" s="340">
        <f t="shared" si="35"/>
        <v>9.6446773076403147</v>
      </c>
      <c r="AH61" s="1353" t="s">
        <v>309</v>
      </c>
      <c r="AI61" s="1354"/>
      <c r="AJ61" s="334"/>
    </row>
    <row r="62" spans="1:37" ht="14.1" customHeight="1">
      <c r="A62" s="330"/>
      <c r="B62" s="341"/>
      <c r="C62" s="1380" t="s">
        <v>19</v>
      </c>
      <c r="D62" s="1381"/>
      <c r="E62" s="327">
        <v>47</v>
      </c>
      <c r="F62" s="342">
        <f>INDEX(매매지수!$2:$270,MATCH('1'!$E62,매매지수!$F$2:$F$270,FALSE),MATCH('1'!F$12,매매지수!$1:$1,FALSE))</f>
        <v>97.533155649762222</v>
      </c>
      <c r="G62" s="343">
        <f>INDEX(매매지수!$2:$270,MATCH('1'!$E62,매매지수!$F$2:$F$270,FALSE),MATCH('1'!G$12,매매지수!$1:$1,FALSE))</f>
        <v>97.830244736413263</v>
      </c>
      <c r="H62" s="343">
        <f>INDEX(매매지수!$2:$270,MATCH('1'!$E62,매매지수!$F$2:$F$270,FALSE),MATCH('1'!H$12,매매지수!$1:$1,FALSE))</f>
        <v>99.925814338690913</v>
      </c>
      <c r="I62" s="343">
        <f>INDEX(매매지수!$2:$270,MATCH('1'!$E62,매매지수!$F$2:$F$270,FALSE),MATCH('1'!I$12,매매지수!$1:$1,FALSE))</f>
        <v>101.43006164320923</v>
      </c>
      <c r="J62" s="344">
        <f t="shared" si="24"/>
        <v>-0.30367815950118615</v>
      </c>
      <c r="K62" s="344">
        <f t="shared" si="25"/>
        <v>-2.3944350163802142</v>
      </c>
      <c r="L62" s="344">
        <f t="shared" si="26"/>
        <v>-3.8419635464235213</v>
      </c>
      <c r="M62" s="342">
        <f>INDEX(전세지수!$2:$270,MATCH('1'!$E62,전세지수!$F$2:$F$270,FALSE),MATCH('1'!M$12,전세지수!$1:$1,FALSE))</f>
        <v>103.79885714367114</v>
      </c>
      <c r="N62" s="343">
        <f>INDEX(전세지수!$2:$270,MATCH('1'!$E62,전세지수!$F$2:$F$270,FALSE),MATCH('1'!N$12,전세지수!$1:$1,FALSE))</f>
        <v>103.25226332396016</v>
      </c>
      <c r="O62" s="343">
        <f>INDEX(전세지수!$2:$270,MATCH('1'!$E62,전세지수!$F$2:$F$270,FALSE),MATCH('1'!O$12,전세지수!$1:$1,FALSE))</f>
        <v>100.5197271579469</v>
      </c>
      <c r="P62" s="343">
        <f>INDEX(전세지수!$2:$270,MATCH('1'!$E62,전세지수!$F$2:$F$270,FALSE),MATCH('1'!P$12,전세지수!$1:$1,FALSE))</f>
        <v>98.832252780217331</v>
      </c>
      <c r="Q62" s="345">
        <f t="shared" si="27"/>
        <v>0.52937708299527486</v>
      </c>
      <c r="R62" s="345">
        <f t="shared" si="28"/>
        <v>3.2621755733297286</v>
      </c>
      <c r="S62" s="345">
        <f t="shared" si="29"/>
        <v>5.0252870128322691</v>
      </c>
      <c r="T62" s="346">
        <f>INDEX(매매지수!$271:$539,MATCH('1'!$E62,매매지수!$F$271:$F$539,FALSE),MATCH('1'!T$12,매매지수!$1:$1,FALSE))</f>
        <v>95.780687582760976</v>
      </c>
      <c r="U62" s="343">
        <f>INDEX(매매지수!$271:$539,MATCH('1'!$E62,매매지수!$F$271:$F$539,FALSE),MATCH('1'!U$12,매매지수!$1:$1,FALSE))</f>
        <v>96.388511828717924</v>
      </c>
      <c r="V62" s="343">
        <f>INDEX(매매지수!$271:$539,MATCH('1'!$E62,매매지수!$F$271:$F$539,FALSE),MATCH('1'!V$12,매매지수!$1:$1,FALSE))</f>
        <v>99.624605604799228</v>
      </c>
      <c r="W62" s="343">
        <f>INDEX(매매지수!$271:$539,MATCH('1'!$E62,매매지수!$F$271:$F$539,FALSE),MATCH('1'!W$12,매매지수!$1:$1,FALSE))</f>
        <v>102.49441773863381</v>
      </c>
      <c r="X62" s="345">
        <f t="shared" si="30"/>
        <v>-0.63059822630838758</v>
      </c>
      <c r="Y62" s="345">
        <f t="shared" si="31"/>
        <v>-3.858402247820869</v>
      </c>
      <c r="Z62" s="345">
        <f t="shared" si="32"/>
        <v>-6.5503373783664998</v>
      </c>
      <c r="AA62" s="342">
        <f>INDEX(전세지수!$271:$539,MATCH('1'!$E62,전세지수!$F$271:$F$539,FALSE),MATCH('1'!AA$12,전세지수!$1:$1,FALSE))</f>
        <v>105.76322923658633</v>
      </c>
      <c r="AB62" s="343">
        <f>INDEX(전세지수!$271:$539,MATCH('1'!$E62,전세지수!$F$271:$F$539,FALSE),MATCH('1'!AB$12,전세지수!$1:$1,FALSE))</f>
        <v>104.71395466143917</v>
      </c>
      <c r="AC62" s="343">
        <f>INDEX(전세지수!$271:$539,MATCH('1'!$E62,전세지수!$F$271:$F$539,FALSE),MATCH('1'!AC$12,전세지수!$1:$1,FALSE))</f>
        <v>100.40534832986678</v>
      </c>
      <c r="AD62" s="343">
        <f>INDEX(전세지수!$271:$539,MATCH('1'!$E62,전세지수!$F$271:$F$539,FALSE),MATCH('1'!AD$12,전세지수!$1:$1,FALSE))</f>
        <v>98.046555038452738</v>
      </c>
      <c r="AE62" s="345">
        <f t="shared" si="33"/>
        <v>1.0020389150039</v>
      </c>
      <c r="AF62" s="345">
        <f t="shared" si="34"/>
        <v>5.3362505044223685</v>
      </c>
      <c r="AG62" s="347">
        <f t="shared" si="35"/>
        <v>7.8704184916106312</v>
      </c>
      <c r="AH62" s="1359" t="s">
        <v>310</v>
      </c>
      <c r="AI62" s="1360"/>
      <c r="AJ62" s="348"/>
    </row>
    <row r="63" spans="1:37" ht="14.1" customHeight="1">
      <c r="A63" s="330"/>
      <c r="B63" s="333" t="s">
        <v>20</v>
      </c>
      <c r="C63" s="349"/>
      <c r="D63" s="349"/>
      <c r="E63" s="327">
        <v>48</v>
      </c>
      <c r="F63" s="268">
        <f>INDEX(매매지수!$2:$270,MATCH('1'!$E63,매매지수!$F$2:$F$270,FALSE),MATCH('1'!F$12,매매지수!$1:$1,FALSE))</f>
        <v>97.24061036042832</v>
      </c>
      <c r="G63" s="285">
        <f>INDEX(매매지수!$2:$270,MATCH('1'!$E63,매매지수!$F$2:$F$270,FALSE),MATCH('1'!G$12,매매지수!$1:$1,FALSE))</f>
        <v>97.755215965923341</v>
      </c>
      <c r="H63" s="285">
        <f>INDEX(매매지수!$2:$270,MATCH('1'!$E63,매매지수!$F$2:$F$270,FALSE),MATCH('1'!H$12,매매지수!$1:$1,FALSE))</f>
        <v>99.484443581901758</v>
      </c>
      <c r="I63" s="285">
        <f>INDEX(매매지수!$2:$270,MATCH('1'!$E63,매매지수!$F$2:$F$270,FALSE),MATCH('1'!I$12,매매지수!$1:$1,FALSE))</f>
        <v>101.08188139031473</v>
      </c>
      <c r="J63" s="286">
        <f t="shared" si="24"/>
        <v>-0.52642265725688642</v>
      </c>
      <c r="K63" s="286">
        <f t="shared" si="25"/>
        <v>-2.2554613974657967</v>
      </c>
      <c r="L63" s="286">
        <f t="shared" si="26"/>
        <v>-3.8001578295261851</v>
      </c>
      <c r="M63" s="268">
        <f>INDEX(전세지수!$2:$270,MATCH('1'!$E63,전세지수!$F$2:$F$270,FALSE),MATCH('1'!M$12,전세지수!$1:$1,FALSE))</f>
        <v>103.68136723913217</v>
      </c>
      <c r="N63" s="285">
        <f>INDEX(전세지수!$2:$270,MATCH('1'!$E63,전세지수!$F$2:$F$270,FALSE),MATCH('1'!N$12,전세지수!$1:$1,FALSE))</f>
        <v>102.9788757615667</v>
      </c>
      <c r="O63" s="285">
        <f>INDEX(전세지수!$2:$270,MATCH('1'!$E63,전세지수!$F$2:$F$270,FALSE),MATCH('1'!O$12,전세지수!$1:$1,FALSE))</f>
        <v>100.1257677601276</v>
      </c>
      <c r="P63" s="285">
        <f>INDEX(전세지수!$2:$270,MATCH('1'!$E63,전세지수!$F$2:$F$270,FALSE),MATCH('1'!P$12,전세지수!$1:$1,FALSE))</f>
        <v>98.903177102818034</v>
      </c>
      <c r="Q63" s="288">
        <f t="shared" si="27"/>
        <v>0.68217046687515381</v>
      </c>
      <c r="R63" s="288">
        <f t="shared" si="28"/>
        <v>3.551133298196274</v>
      </c>
      <c r="S63" s="288">
        <f t="shared" si="29"/>
        <v>4.831179620596826</v>
      </c>
      <c r="T63" s="273">
        <f>INDEX(매매지수!$271:$539,MATCH('1'!$E63,매매지수!$F$271:$F$539,FALSE),MATCH('1'!T$12,매매지수!$1:$1,FALSE))</f>
        <v>96.736009503134667</v>
      </c>
      <c r="U63" s="285">
        <f>INDEX(매매지수!$271:$539,MATCH('1'!$E63,매매지수!$F$271:$F$539,FALSE),MATCH('1'!U$12,매매지수!$1:$1,FALSE))</f>
        <v>97.238948470878071</v>
      </c>
      <c r="V63" s="285">
        <f>INDEX(매매지수!$271:$539,MATCH('1'!$E63,매매지수!$F$271:$F$539,FALSE),MATCH('1'!V$12,매매지수!$1:$1,FALSE))</f>
        <v>99.343478929134974</v>
      </c>
      <c r="W63" s="285">
        <f>INDEX(매매지수!$271:$539,MATCH('1'!$E63,매매지수!$F$271:$F$539,FALSE),MATCH('1'!W$12,매매지수!$1:$1,FALSE))</f>
        <v>101.68963247214445</v>
      </c>
      <c r="X63" s="288">
        <f t="shared" si="30"/>
        <v>-0.51721966933242491</v>
      </c>
      <c r="Y63" s="288">
        <f t="shared" si="31"/>
        <v>-2.6247011420450717</v>
      </c>
      <c r="Z63" s="288">
        <f t="shared" si="32"/>
        <v>-4.8713156381666733</v>
      </c>
      <c r="AA63" s="268">
        <f>INDEX(전세지수!$271:$539,MATCH('1'!$E63,전세지수!$F$271:$F$539,FALSE),MATCH('1'!AA$12,전세지수!$1:$1,FALSE))</f>
        <v>104.40603831112738</v>
      </c>
      <c r="AB63" s="285">
        <f>INDEX(전세지수!$271:$539,MATCH('1'!$E63,전세지수!$F$271:$F$539,FALSE),MATCH('1'!AB$12,전세지수!$1:$1,FALSE))</f>
        <v>103.50227458782808</v>
      </c>
      <c r="AC63" s="285">
        <f>INDEX(전세지수!$271:$539,MATCH('1'!$E63,전세지수!$F$271:$F$539,FALSE),MATCH('1'!AC$12,전세지수!$1:$1,FALSE))</f>
        <v>100.13995194512344</v>
      </c>
      <c r="AD63" s="285">
        <f>INDEX(전세지수!$271:$539,MATCH('1'!$E63,전세지수!$F$271:$F$539,FALSE),MATCH('1'!AD$12,전세지수!$1:$1,FALSE))</f>
        <v>98.699117374714135</v>
      </c>
      <c r="AE63" s="288">
        <f t="shared" si="33"/>
        <v>0.87318247535941307</v>
      </c>
      <c r="AF63" s="288">
        <f t="shared" si="34"/>
        <v>4.2601242392664052</v>
      </c>
      <c r="AG63" s="289">
        <f t="shared" si="35"/>
        <v>5.7821397882888315</v>
      </c>
      <c r="AH63" s="1418" t="s">
        <v>311</v>
      </c>
      <c r="AI63" s="1400"/>
      <c r="AJ63" s="1401"/>
    </row>
    <row r="64" spans="1:37" ht="14.1" customHeight="1">
      <c r="A64" s="349"/>
      <c r="B64" s="333"/>
      <c r="C64" s="1369" t="s">
        <v>161</v>
      </c>
      <c r="D64" s="1370"/>
      <c r="E64" s="327">
        <v>49</v>
      </c>
      <c r="F64" s="279">
        <f>INDEX(매매지수!$2:$270,MATCH('1'!$E64,매매지수!$F$2:$F$270,FALSE),MATCH('1'!F$12,매매지수!$1:$1,FALSE))</f>
        <v>97.321623292434893</v>
      </c>
      <c r="G64" s="269">
        <f>INDEX(매매지수!$2:$270,MATCH('1'!$E64,매매지수!$F$2:$F$270,FALSE),MATCH('1'!G$12,매매지수!$1:$1,FALSE))</f>
        <v>97.724628921807309</v>
      </c>
      <c r="H64" s="269">
        <f>INDEX(매매지수!$2:$270,MATCH('1'!$E64,매매지수!$F$2:$F$270,FALSE),MATCH('1'!H$12,매매지수!$1:$1,FALSE))</f>
        <v>99.29357496812375</v>
      </c>
      <c r="I64" s="269">
        <f>INDEX(매매지수!$2:$270,MATCH('1'!$E64,매매지수!$F$2:$F$270,FALSE),MATCH('1'!I$12,매매지수!$1:$1,FALSE))</f>
        <v>101.88374920296565</v>
      </c>
      <c r="J64" s="270">
        <f t="shared" si="24"/>
        <v>-0.41238900962711211</v>
      </c>
      <c r="K64" s="270">
        <f t="shared" si="25"/>
        <v>-1.9859811436157004</v>
      </c>
      <c r="L64" s="270">
        <f t="shared" si="26"/>
        <v>-4.4777758437632764</v>
      </c>
      <c r="M64" s="279">
        <f>INDEX(전세지수!$2:$270,MATCH('1'!$E64,전세지수!$F$2:$F$270,FALSE),MATCH('1'!M$12,전세지수!$1:$1,FALSE))</f>
        <v>106.27099649012281</v>
      </c>
      <c r="N64" s="269">
        <f>INDEX(전세지수!$2:$270,MATCH('1'!$E64,전세지수!$F$2:$F$270,FALSE),MATCH('1'!N$12,전세지수!$1:$1,FALSE))</f>
        <v>105.26264266625249</v>
      </c>
      <c r="O64" s="269">
        <f>INDEX(전세지수!$2:$270,MATCH('1'!$E64,전세지수!$F$2:$F$270,FALSE),MATCH('1'!O$12,전세지수!$1:$1,FALSE))</f>
        <v>99.920648217353119</v>
      </c>
      <c r="P64" s="269">
        <f>INDEX(전세지수!$2:$270,MATCH('1'!$E64,전세지수!$F$2:$F$270,FALSE),MATCH('1'!P$12,전세지수!$1:$1,FALSE))</f>
        <v>98.397614476951986</v>
      </c>
      <c r="Q64" s="272">
        <f t="shared" si="27"/>
        <v>0.95794082148157322</v>
      </c>
      <c r="R64" s="272">
        <f t="shared" si="28"/>
        <v>6.3553913891311486</v>
      </c>
      <c r="S64" s="272">
        <f t="shared" si="29"/>
        <v>8.0015984686448327</v>
      </c>
      <c r="T64" s="280">
        <f>INDEX(매매지수!$271:$539,MATCH('1'!$E64,매매지수!$F$271:$F$539,FALSE),MATCH('1'!T$12,매매지수!$1:$1,FALSE))</f>
        <v>97.555896016455861</v>
      </c>
      <c r="U64" s="269">
        <f>INDEX(매매지수!$271:$539,MATCH('1'!$E64,매매지수!$F$271:$F$539,FALSE),MATCH('1'!U$12,매매지수!$1:$1,FALSE))</f>
        <v>97.79686260875765</v>
      </c>
      <c r="V64" s="269">
        <f>INDEX(매매지수!$271:$539,MATCH('1'!$E64,매매지수!$F$271:$F$539,FALSE),MATCH('1'!V$12,매매지수!$1:$1,FALSE))</f>
        <v>98.910831833739167</v>
      </c>
      <c r="W64" s="269">
        <f>INDEX(매매지수!$271:$539,MATCH('1'!$E64,매매지수!$F$271:$F$539,FALSE),MATCH('1'!W$12,매매지수!$1:$1,FALSE))</f>
        <v>102.77324581996963</v>
      </c>
      <c r="X64" s="272">
        <f t="shared" si="30"/>
        <v>-0.2463950129625192</v>
      </c>
      <c r="Y64" s="272">
        <f t="shared" si="31"/>
        <v>-1.369855851137558</v>
      </c>
      <c r="Z64" s="272">
        <f t="shared" si="32"/>
        <v>-5.0765641990651256</v>
      </c>
      <c r="AA64" s="279">
        <f>INDEX(전세지수!$271:$539,MATCH('1'!$E64,전세지수!$F$271:$F$539,FALSE),MATCH('1'!AA$12,전세지수!$1:$1,FALSE))</f>
        <v>109.1225808094904</v>
      </c>
      <c r="AB64" s="269">
        <f>INDEX(전세지수!$271:$539,MATCH('1'!$E64,전세지수!$F$271:$F$539,FALSE),MATCH('1'!AB$12,전세지수!$1:$1,FALSE))</f>
        <v>107.59848539604273</v>
      </c>
      <c r="AC64" s="269">
        <f>INDEX(전세지수!$271:$539,MATCH('1'!$E64,전세지수!$F$271:$F$539,FALSE),MATCH('1'!AC$12,전세지수!$1:$1,FALSE))</f>
        <v>99.822727617548892</v>
      </c>
      <c r="AD64" s="269">
        <f>INDEX(전세지수!$271:$539,MATCH('1'!$E64,전세지수!$F$271:$F$539,FALSE),MATCH('1'!AD$12,전세지수!$1:$1,FALSE))</f>
        <v>98.817932819651773</v>
      </c>
      <c r="AE64" s="272">
        <f t="shared" si="33"/>
        <v>1.4164654900465035</v>
      </c>
      <c r="AF64" s="272">
        <f t="shared" si="34"/>
        <v>9.3163685404110232</v>
      </c>
      <c r="AG64" s="274">
        <f t="shared" si="35"/>
        <v>10.427912926133743</v>
      </c>
      <c r="AH64" s="1408" t="s">
        <v>312</v>
      </c>
      <c r="AI64" s="1362"/>
      <c r="AJ64" s="350"/>
      <c r="AK64" s="351"/>
    </row>
    <row r="65" spans="1:37" ht="14.1" customHeight="1">
      <c r="A65" s="522"/>
      <c r="B65" s="333"/>
      <c r="C65" s="1366" t="s">
        <v>22</v>
      </c>
      <c r="D65" s="1367"/>
      <c r="E65" s="327">
        <v>50</v>
      </c>
      <c r="F65" s="335">
        <f>INDEX(매매지수!$2:$270,MATCH('1'!$E65,매매지수!$F$2:$F$270,FALSE),MATCH('1'!F$12,매매지수!$1:$1,FALSE))</f>
        <v>95.77079145194476</v>
      </c>
      <c r="G65" s="336">
        <f>INDEX(매매지수!$2:$270,MATCH('1'!$E65,매매지수!$F$2:$F$270,FALSE),MATCH('1'!G$12,매매지수!$1:$1,FALSE))</f>
        <v>96.948832946642511</v>
      </c>
      <c r="H65" s="336">
        <f>INDEX(매매지수!$2:$270,MATCH('1'!$E65,매매지수!$F$2:$F$270,FALSE),MATCH('1'!H$12,매매지수!$1:$1,FALSE))</f>
        <v>99.406512181349868</v>
      </c>
      <c r="I65" s="336">
        <f>INDEX(매매지수!$2:$270,MATCH('1'!$E65,매매지수!$F$2:$F$270,FALSE),MATCH('1'!I$12,매매지수!$1:$1,FALSE))</f>
        <v>101.04211466920903</v>
      </c>
      <c r="J65" s="337">
        <f t="shared" si="24"/>
        <v>-1.2151167362129178</v>
      </c>
      <c r="K65" s="337">
        <f t="shared" si="25"/>
        <v>-3.6574271138015257</v>
      </c>
      <c r="L65" s="337">
        <f t="shared" si="26"/>
        <v>-5.2169565477934494</v>
      </c>
      <c r="M65" s="335">
        <f>INDEX(전세지수!$2:$270,MATCH('1'!$E65,전세지수!$F$2:$F$270,FALSE),MATCH('1'!M$12,전세지수!$1:$1,FALSE))</f>
        <v>104.55803304658042</v>
      </c>
      <c r="N65" s="336">
        <f>INDEX(전세지수!$2:$270,MATCH('1'!$E65,전세지수!$F$2:$F$270,FALSE),MATCH('1'!N$12,전세지수!$1:$1,FALSE))</f>
        <v>103.99775569196477</v>
      </c>
      <c r="O65" s="336">
        <f>INDEX(전세지수!$2:$270,MATCH('1'!$E65,전세지수!$F$2:$F$270,FALSE),MATCH('1'!O$12,전세지수!$1:$1,FALSE))</f>
        <v>100.01190762895695</v>
      </c>
      <c r="P65" s="336">
        <f>INDEX(전세지수!$2:$270,MATCH('1'!$E65,전세지수!$F$2:$F$270,FALSE),MATCH('1'!P$12,전세지수!$1:$1,FALSE))</f>
        <v>99.198727704923925</v>
      </c>
      <c r="Q65" s="338">
        <f t="shared" si="27"/>
        <v>0.53873985153598536</v>
      </c>
      <c r="R65" s="338">
        <f t="shared" si="28"/>
        <v>4.5455841463293956</v>
      </c>
      <c r="S65" s="338">
        <f t="shared" si="29"/>
        <v>5.4025948373030097</v>
      </c>
      <c r="T65" s="339">
        <f>INDEX(매매지수!$271:$539,MATCH('1'!$E65,매매지수!$F$271:$F$539,FALSE),MATCH('1'!T$12,매매지수!$1:$1,FALSE))</f>
        <v>94.965472450322025</v>
      </c>
      <c r="U65" s="336">
        <f>INDEX(매매지수!$271:$539,MATCH('1'!$E65,매매지수!$F$271:$F$539,FALSE),MATCH('1'!U$12,매매지수!$1:$1,FALSE))</f>
        <v>95.558413075258173</v>
      </c>
      <c r="V65" s="336">
        <f>INDEX(매매지수!$271:$539,MATCH('1'!$E65,매매지수!$F$271:$F$539,FALSE),MATCH('1'!V$12,매매지수!$1:$1,FALSE))</f>
        <v>99.462068295524716</v>
      </c>
      <c r="W65" s="336">
        <f>INDEX(매매지수!$271:$539,MATCH('1'!$E65,매매지수!$F$271:$F$539,FALSE),MATCH('1'!W$12,매매지수!$1:$1,FALSE))</f>
        <v>101.96291718640244</v>
      </c>
      <c r="X65" s="338">
        <f t="shared" si="30"/>
        <v>-0.62050070302985816</v>
      </c>
      <c r="Y65" s="338">
        <f t="shared" si="31"/>
        <v>-4.5209152818361575</v>
      </c>
      <c r="Z65" s="338">
        <f t="shared" si="32"/>
        <v>-6.8627349326305653</v>
      </c>
      <c r="AA65" s="335">
        <f>INDEX(전세지수!$271:$539,MATCH('1'!$E65,전세지수!$F$271:$F$539,FALSE),MATCH('1'!AA$12,전세지수!$1:$1,FALSE))</f>
        <v>106.83265828006299</v>
      </c>
      <c r="AB65" s="336">
        <f>INDEX(전세지수!$271:$539,MATCH('1'!$E65,전세지수!$F$271:$F$539,FALSE),MATCH('1'!AB$12,전세지수!$1:$1,FALSE))</f>
        <v>105.88314577235205</v>
      </c>
      <c r="AC65" s="336">
        <f>INDEX(전세지수!$271:$539,MATCH('1'!$E65,전세지수!$F$271:$F$539,FALSE),MATCH('1'!AC$12,전세지수!$1:$1,FALSE))</f>
        <v>100.19394758760971</v>
      </c>
      <c r="AD65" s="336">
        <f>INDEX(전세지수!$271:$539,MATCH('1'!$E65,전세지수!$F$271:$F$539,FALSE),MATCH('1'!AD$12,전세지수!$1:$1,FALSE))</f>
        <v>98.254402826457579</v>
      </c>
      <c r="AE65" s="338">
        <f t="shared" si="33"/>
        <v>0.89675509807045639</v>
      </c>
      <c r="AF65" s="338">
        <f t="shared" si="34"/>
        <v>6.6258599968310294</v>
      </c>
      <c r="AG65" s="340">
        <f t="shared" si="35"/>
        <v>8.7306575652968945</v>
      </c>
      <c r="AH65" s="1353" t="s">
        <v>313</v>
      </c>
      <c r="AI65" s="1354"/>
      <c r="AJ65" s="350"/>
      <c r="AK65" s="351"/>
    </row>
    <row r="66" spans="1:37" ht="14.1" customHeight="1">
      <c r="A66" s="522"/>
      <c r="B66" s="333"/>
      <c r="C66" s="1366" t="s">
        <v>23</v>
      </c>
      <c r="D66" s="1367"/>
      <c r="E66" s="327">
        <v>51</v>
      </c>
      <c r="F66" s="335">
        <f>INDEX(매매지수!$2:$270,MATCH('1'!$E66,매매지수!$F$2:$F$270,FALSE),MATCH('1'!F$12,매매지수!$1:$1,FALSE))</f>
        <v>97.105775694219005</v>
      </c>
      <c r="G66" s="336">
        <f>INDEX(매매지수!$2:$270,MATCH('1'!$E66,매매지수!$F$2:$F$270,FALSE),MATCH('1'!G$12,매매지수!$1:$1,FALSE))</f>
        <v>97.489819418404437</v>
      </c>
      <c r="H66" s="336">
        <f>INDEX(매매지수!$2:$270,MATCH('1'!$E66,매매지수!$F$2:$F$270,FALSE),MATCH('1'!H$12,매매지수!$1:$1,FALSE))</f>
        <v>99.367669161839856</v>
      </c>
      <c r="I66" s="336">
        <f>INDEX(매매지수!$2:$270,MATCH('1'!$E66,매매지수!$F$2:$F$270,FALSE),MATCH('1'!I$12,매매지수!$1:$1,FALSE))</f>
        <v>101.23294760630026</v>
      </c>
      <c r="J66" s="337">
        <f t="shared" si="24"/>
        <v>-0.39393213206929678</v>
      </c>
      <c r="K66" s="337">
        <f t="shared" si="25"/>
        <v>-2.276287133128696</v>
      </c>
      <c r="L66" s="337">
        <f t="shared" si="26"/>
        <v>-4.0769057996137947</v>
      </c>
      <c r="M66" s="335">
        <f>INDEX(전세지수!$2:$270,MATCH('1'!$E66,전세지수!$F$2:$F$270,FALSE),MATCH('1'!M$12,전세지수!$1:$1,FALSE))</f>
        <v>102.96856994815266</v>
      </c>
      <c r="N66" s="336">
        <f>INDEX(전세지수!$2:$270,MATCH('1'!$E66,전세지수!$F$2:$F$270,FALSE),MATCH('1'!N$12,전세지수!$1:$1,FALSE))</f>
        <v>102.61234441110054</v>
      </c>
      <c r="O66" s="336">
        <f>INDEX(전세지수!$2:$270,MATCH('1'!$E66,전세지수!$F$2:$F$270,FALSE),MATCH('1'!O$12,전세지수!$1:$1,FALSE))</f>
        <v>100.09446743597439</v>
      </c>
      <c r="P66" s="336">
        <f>INDEX(전세지수!$2:$270,MATCH('1'!$E66,전세지수!$F$2:$F$270,FALSE),MATCH('1'!P$12,전세지수!$1:$1,FALSE))</f>
        <v>98.850352026370558</v>
      </c>
      <c r="Q66" s="338">
        <f t="shared" si="27"/>
        <v>0.3471566107338564</v>
      </c>
      <c r="R66" s="338">
        <f t="shared" si="28"/>
        <v>2.8713899836838586</v>
      </c>
      <c r="S66" s="338">
        <f t="shared" si="29"/>
        <v>4.1661135619258882</v>
      </c>
      <c r="T66" s="339">
        <f>INDEX(매매지수!$271:$539,MATCH('1'!$E66,매매지수!$F$271:$F$539,FALSE),MATCH('1'!T$12,매매지수!$1:$1,FALSE))</f>
        <v>96.292832641856592</v>
      </c>
      <c r="U66" s="336">
        <f>INDEX(매매지수!$271:$539,MATCH('1'!$E66,매매지수!$F$271:$F$539,FALSE),MATCH('1'!U$12,매매지수!$1:$1,FALSE))</f>
        <v>96.707739271612979</v>
      </c>
      <c r="V66" s="336">
        <f>INDEX(매매지수!$271:$539,MATCH('1'!$E66,매매지수!$F$271:$F$539,FALSE),MATCH('1'!V$12,매매지수!$1:$1,FALSE))</f>
        <v>99.203467851958692</v>
      </c>
      <c r="W66" s="336">
        <f>INDEX(매매지수!$271:$539,MATCH('1'!$E66,매매지수!$F$271:$F$539,FALSE),MATCH('1'!W$12,매매지수!$1:$1,FALSE))</f>
        <v>101.80802755654464</v>
      </c>
      <c r="X66" s="338">
        <f t="shared" si="30"/>
        <v>-0.42903146416346516</v>
      </c>
      <c r="Y66" s="338">
        <f t="shared" si="31"/>
        <v>-2.9340055071921833</v>
      </c>
      <c r="Z66" s="338">
        <f t="shared" si="32"/>
        <v>-5.4172495500169564</v>
      </c>
      <c r="AA66" s="335">
        <f>INDEX(전세지수!$271:$539,MATCH('1'!$E66,전세지수!$F$271:$F$539,FALSE),MATCH('1'!AA$12,전세지수!$1:$1,FALSE))</f>
        <v>104.18756995377214</v>
      </c>
      <c r="AB66" s="336">
        <f>INDEX(전세지수!$271:$539,MATCH('1'!$E66,전세지수!$F$271:$F$539,FALSE),MATCH('1'!AB$12,전세지수!$1:$1,FALSE))</f>
        <v>103.86781494599742</v>
      </c>
      <c r="AC66" s="336">
        <f>INDEX(전세지수!$271:$539,MATCH('1'!$E66,전세지수!$F$271:$F$539,FALSE),MATCH('1'!AC$12,전세지수!$1:$1,FALSE))</f>
        <v>100.04730205471404</v>
      </c>
      <c r="AD66" s="336">
        <f>INDEX(전세지수!$271:$539,MATCH('1'!$E66,전세지수!$F$271:$F$539,FALSE),MATCH('1'!AD$12,전세지수!$1:$1,FALSE))</f>
        <v>98.310940026193364</v>
      </c>
      <c r="AE66" s="338">
        <f t="shared" si="33"/>
        <v>0.30784801619343494</v>
      </c>
      <c r="AF66" s="338">
        <f t="shared" si="34"/>
        <v>4.1383103932116638</v>
      </c>
      <c r="AG66" s="340">
        <f t="shared" si="35"/>
        <v>5.9775950937027478</v>
      </c>
      <c r="AH66" s="1353" t="s">
        <v>314</v>
      </c>
      <c r="AI66" s="1354"/>
      <c r="AJ66" s="350"/>
      <c r="AK66" s="351"/>
    </row>
    <row r="67" spans="1:37" ht="14.1" customHeight="1">
      <c r="A67" s="522"/>
      <c r="B67" s="333"/>
      <c r="C67" s="1366" t="s">
        <v>24</v>
      </c>
      <c r="D67" s="1367"/>
      <c r="E67" s="327">
        <v>52</v>
      </c>
      <c r="F67" s="335">
        <f>INDEX(매매지수!$2:$270,MATCH('1'!$E67,매매지수!$F$2:$F$270,FALSE),MATCH('1'!F$12,매매지수!$1:$1,FALSE))</f>
        <v>98.900620738259619</v>
      </c>
      <c r="G67" s="336">
        <f>INDEX(매매지수!$2:$270,MATCH('1'!$E67,매매지수!$F$2:$F$270,FALSE),MATCH('1'!G$12,매매지수!$1:$1,FALSE))</f>
        <v>98.990300443616349</v>
      </c>
      <c r="H67" s="336">
        <f>INDEX(매매지수!$2:$270,MATCH('1'!$E67,매매지수!$F$2:$F$270,FALSE),MATCH('1'!H$12,매매지수!$1:$1,FALSE))</f>
        <v>99.670326329845238</v>
      </c>
      <c r="I67" s="336">
        <f>INDEX(매매지수!$2:$270,MATCH('1'!$E67,매매지수!$F$2:$F$270,FALSE),MATCH('1'!I$12,매매지수!$1:$1,FALSE))</f>
        <v>100.53384118374446</v>
      </c>
      <c r="J67" s="337">
        <f t="shared" si="24"/>
        <v>-9.0594436985080851E-2</v>
      </c>
      <c r="K67" s="337">
        <f t="shared" si="25"/>
        <v>-0.77225150145328048</v>
      </c>
      <c r="L67" s="337">
        <f t="shared" si="26"/>
        <v>-1.6245479395339379</v>
      </c>
      <c r="M67" s="335">
        <f>INDEX(전세지수!$2:$270,MATCH('1'!$E67,전세지수!$F$2:$F$270,FALSE),MATCH('1'!M$12,전세지수!$1:$1,FALSE))</f>
        <v>104.15807404776534</v>
      </c>
      <c r="N67" s="336">
        <f>INDEX(전세지수!$2:$270,MATCH('1'!$E67,전세지수!$F$2:$F$270,FALSE),MATCH('1'!N$12,전세지수!$1:$1,FALSE))</f>
        <v>103.07983048350395</v>
      </c>
      <c r="O67" s="336">
        <f>INDEX(전세지수!$2:$270,MATCH('1'!$E67,전세지수!$F$2:$F$270,FALSE),MATCH('1'!O$12,전세지수!$1:$1,FALSE))</f>
        <v>99.950672582103167</v>
      </c>
      <c r="P67" s="336">
        <f>INDEX(전세지수!$2:$270,MATCH('1'!$E67,전세지수!$F$2:$F$270,FALSE),MATCH('1'!P$12,전세지수!$1:$1,FALSE))</f>
        <v>99.189263464360891</v>
      </c>
      <c r="Q67" s="338">
        <f t="shared" si="27"/>
        <v>1.0460276847602534</v>
      </c>
      <c r="R67" s="338">
        <f t="shared" si="28"/>
        <v>4.2094778924134379</v>
      </c>
      <c r="S67" s="338">
        <f t="shared" si="29"/>
        <v>5.0094238124771984</v>
      </c>
      <c r="T67" s="339">
        <f>INDEX(매매지수!$271:$539,MATCH('1'!$E67,매매지수!$F$271:$F$539,FALSE),MATCH('1'!T$12,매매지수!$1:$1,FALSE))</f>
        <v>97.767921178010468</v>
      </c>
      <c r="U67" s="336">
        <f>INDEX(매매지수!$271:$539,MATCH('1'!$E67,매매지수!$F$271:$F$539,FALSE),MATCH('1'!U$12,매매지수!$1:$1,FALSE))</f>
        <v>97.892936983083473</v>
      </c>
      <c r="V67" s="336">
        <f>INDEX(매매지수!$271:$539,MATCH('1'!$E67,매매지수!$F$271:$F$539,FALSE),MATCH('1'!V$12,매매지수!$1:$1,FALSE))</f>
        <v>99.238558460366491</v>
      </c>
      <c r="W67" s="336">
        <f>INDEX(매매지수!$271:$539,MATCH('1'!$E67,매매지수!$F$271:$F$539,FALSE),MATCH('1'!W$12,매매지수!$1:$1,FALSE))</f>
        <v>101.28485524165649</v>
      </c>
      <c r="X67" s="338">
        <f t="shared" si="30"/>
        <v>-0.12770666498095329</v>
      </c>
      <c r="Y67" s="338">
        <f t="shared" si="31"/>
        <v>-1.4819212463100806</v>
      </c>
      <c r="Z67" s="338">
        <f t="shared" si="32"/>
        <v>-3.4723197809336193</v>
      </c>
      <c r="AA67" s="335">
        <f>INDEX(전세지수!$271:$539,MATCH('1'!$E67,전세지수!$F$271:$F$539,FALSE),MATCH('1'!AA$12,전세지수!$1:$1,FALSE))</f>
        <v>104.64829053283431</v>
      </c>
      <c r="AB67" s="336">
        <f>INDEX(전세지수!$271:$539,MATCH('1'!$E67,전세지수!$F$271:$F$539,FALSE),MATCH('1'!AB$12,전세지수!$1:$1,FALSE))</f>
        <v>103.62349493183767</v>
      </c>
      <c r="AC67" s="336">
        <f>INDEX(전세지수!$271:$539,MATCH('1'!$E67,전세지수!$F$271:$F$539,FALSE),MATCH('1'!AC$12,전세지수!$1:$1,FALSE))</f>
        <v>99.895247378025303</v>
      </c>
      <c r="AD67" s="336">
        <f>INDEX(전세지수!$271:$539,MATCH('1'!$E67,전세지수!$F$271:$F$539,FALSE),MATCH('1'!AD$12,전세지수!$1:$1,FALSE))</f>
        <v>99.080425613848462</v>
      </c>
      <c r="AE67" s="338">
        <f t="shared" si="33"/>
        <v>0.98896066154758877</v>
      </c>
      <c r="AF67" s="338">
        <f t="shared" si="34"/>
        <v>4.7580273131738293</v>
      </c>
      <c r="AG67" s="340">
        <f t="shared" si="35"/>
        <v>5.6195407765866845</v>
      </c>
      <c r="AH67" s="1353" t="s">
        <v>315</v>
      </c>
      <c r="AI67" s="1354"/>
      <c r="AJ67" s="350"/>
      <c r="AK67" s="351"/>
    </row>
    <row r="68" spans="1:37" ht="14.1" customHeight="1">
      <c r="A68" s="522"/>
      <c r="B68" s="333"/>
      <c r="C68" s="1366" t="s">
        <v>25</v>
      </c>
      <c r="D68" s="1367"/>
      <c r="E68" s="327">
        <v>53</v>
      </c>
      <c r="F68" s="335">
        <f>INDEX(매매지수!$2:$270,MATCH('1'!$E68,매매지수!$F$2:$F$270,FALSE),MATCH('1'!F$12,매매지수!$1:$1,FALSE))</f>
        <v>97.977556472110152</v>
      </c>
      <c r="G68" s="336">
        <f>INDEX(매매지수!$2:$270,MATCH('1'!$E68,매매지수!$F$2:$F$270,FALSE),MATCH('1'!G$12,매매지수!$1:$1,FALSE))</f>
        <v>98.178678366280209</v>
      </c>
      <c r="H68" s="336">
        <f>INDEX(매매지수!$2:$270,MATCH('1'!$E68,매매지수!$F$2:$F$270,FALSE),MATCH('1'!H$12,매매지수!$1:$1,FALSE))</f>
        <v>99.934317870034533</v>
      </c>
      <c r="I68" s="336">
        <f>INDEX(매매지수!$2:$270,MATCH('1'!$E68,매매지수!$F$2:$F$270,FALSE),MATCH('1'!I$12,매매지수!$1:$1,FALSE))</f>
        <v>100.25863136751332</v>
      </c>
      <c r="J68" s="337">
        <f t="shared" si="24"/>
        <v>-0.20485292480687534</v>
      </c>
      <c r="K68" s="337">
        <f t="shared" si="25"/>
        <v>-1.958047485218406</v>
      </c>
      <c r="L68" s="337">
        <f t="shared" si="26"/>
        <v>-2.2751905389986171</v>
      </c>
      <c r="M68" s="335">
        <f>INDEX(전세지수!$2:$270,MATCH('1'!$E68,전세지수!$F$2:$F$270,FALSE),MATCH('1'!M$12,전세지수!$1:$1,FALSE))</f>
        <v>102.86527803520144</v>
      </c>
      <c r="N68" s="336">
        <f>INDEX(전세지수!$2:$270,MATCH('1'!$E68,전세지수!$F$2:$F$270,FALSE),MATCH('1'!N$12,전세지수!$1:$1,FALSE))</f>
        <v>102.50863389695049</v>
      </c>
      <c r="O68" s="336">
        <f>INDEX(전세지수!$2:$270,MATCH('1'!$E68,전세지수!$F$2:$F$270,FALSE),MATCH('1'!O$12,전세지수!$1:$1,FALSE))</f>
        <v>100.01670321326979</v>
      </c>
      <c r="P68" s="336">
        <f>INDEX(전세지수!$2:$270,MATCH('1'!$E68,전세지수!$F$2:$F$270,FALSE),MATCH('1'!P$12,전세지수!$1:$1,FALSE))</f>
        <v>99.919797231296769</v>
      </c>
      <c r="Q68" s="338">
        <f t="shared" si="27"/>
        <v>0.34791619465877055</v>
      </c>
      <c r="R68" s="338">
        <f t="shared" si="28"/>
        <v>2.8480990978652088</v>
      </c>
      <c r="S68" s="338">
        <f t="shared" si="29"/>
        <v>2.9478450572576698</v>
      </c>
      <c r="T68" s="339">
        <f>INDEX(매매지수!$271:$539,MATCH('1'!$E68,매매지수!$F$271:$F$539,FALSE),MATCH('1'!T$12,매매지수!$1:$1,FALSE))</f>
        <v>96.500919618683582</v>
      </c>
      <c r="U68" s="336">
        <f>INDEX(매매지수!$271:$539,MATCH('1'!$E68,매매지수!$F$271:$F$539,FALSE),MATCH('1'!U$12,매매지수!$1:$1,FALSE))</f>
        <v>96.841772851186931</v>
      </c>
      <c r="V68" s="336">
        <f>INDEX(매매지수!$271:$539,MATCH('1'!$E68,매매지수!$F$271:$F$539,FALSE),MATCH('1'!V$12,매매지수!$1:$1,FALSE))</f>
        <v>100</v>
      </c>
      <c r="W68" s="336">
        <f>INDEX(매매지수!$271:$539,MATCH('1'!$E68,매매지수!$F$271:$F$539,FALSE),MATCH('1'!W$12,매매지수!$1:$1,FALSE))</f>
        <v>100.51091374208107</v>
      </c>
      <c r="X68" s="338">
        <f t="shared" si="30"/>
        <v>-0.35196921996371033</v>
      </c>
      <c r="Y68" s="338">
        <f t="shared" si="31"/>
        <v>-3.4990803813164217</v>
      </c>
      <c r="Z68" s="338">
        <f t="shared" si="32"/>
        <v>-3.9896106543090948</v>
      </c>
      <c r="AA68" s="335">
        <f>INDEX(전세지수!$271:$539,MATCH('1'!$E68,전세지수!$F$271:$F$539,FALSE),MATCH('1'!AA$12,전세지수!$1:$1,FALSE))</f>
        <v>104.77004722228558</v>
      </c>
      <c r="AB68" s="336">
        <f>INDEX(전세지수!$271:$539,MATCH('1'!$E68,전세지수!$F$271:$F$539,FALSE),MATCH('1'!AB$12,전세지수!$1:$1,FALSE))</f>
        <v>104.16541688490494</v>
      </c>
      <c r="AC68" s="336">
        <f>INDEX(전세지수!$271:$539,MATCH('1'!$E68,전세지수!$F$271:$F$539,FALSE),MATCH('1'!AC$12,전세지수!$1:$1,FALSE))</f>
        <v>100.03208608757417</v>
      </c>
      <c r="AD68" s="336">
        <f>INDEX(전세지수!$271:$539,MATCH('1'!$E68,전세지수!$F$271:$F$539,FALSE),MATCH('1'!AD$12,전세지수!$1:$1,FALSE))</f>
        <v>99.937449751005659</v>
      </c>
      <c r="AE68" s="338">
        <f t="shared" si="33"/>
        <v>0.58045208809438531</v>
      </c>
      <c r="AF68" s="338">
        <f t="shared" si="34"/>
        <v>4.7364413959771978</v>
      </c>
      <c r="AG68" s="340">
        <f t="shared" si="35"/>
        <v>4.8356221649845432</v>
      </c>
      <c r="AH68" s="1353" t="s">
        <v>316</v>
      </c>
      <c r="AI68" s="1354"/>
      <c r="AJ68" s="350"/>
      <c r="AK68" s="351"/>
    </row>
    <row r="69" spans="1:37" ht="14.1" customHeight="1">
      <c r="A69" s="522"/>
      <c r="B69" s="333"/>
      <c r="C69" s="1366" t="s">
        <v>26</v>
      </c>
      <c r="D69" s="1367"/>
      <c r="E69" s="327">
        <v>54</v>
      </c>
      <c r="F69" s="335">
        <f>INDEX(매매지수!$2:$270,MATCH('1'!$E69,매매지수!$F$2:$F$270,FALSE),MATCH('1'!F$12,매매지수!$1:$1,FALSE))</f>
        <v>97.161130066073881</v>
      </c>
      <c r="G69" s="336">
        <f>INDEX(매매지수!$2:$270,MATCH('1'!$E69,매매지수!$F$2:$F$270,FALSE),MATCH('1'!G$12,매매지수!$1:$1,FALSE))</f>
        <v>97.524057967442019</v>
      </c>
      <c r="H69" s="336">
        <f>INDEX(매매지수!$2:$270,MATCH('1'!$E69,매매지수!$F$2:$F$270,FALSE),MATCH('1'!H$12,매매지수!$1:$1,FALSE))</f>
        <v>99.12901007885317</v>
      </c>
      <c r="I69" s="336">
        <f>INDEX(매매지수!$2:$270,MATCH('1'!$E69,매매지수!$F$2:$F$270,FALSE),MATCH('1'!I$12,매매지수!$1:$1,FALSE))</f>
        <v>100.1906124647877</v>
      </c>
      <c r="J69" s="337">
        <f t="shared" si="24"/>
        <v>-0.37214191957568588</v>
      </c>
      <c r="K69" s="337">
        <f t="shared" si="25"/>
        <v>-1.9851706490500831</v>
      </c>
      <c r="L69" s="337">
        <f t="shared" si="26"/>
        <v>-3.0237188137546722</v>
      </c>
      <c r="M69" s="335">
        <f>INDEX(전세지수!$2:$270,MATCH('1'!$E69,전세지수!$F$2:$F$270,FALSE),MATCH('1'!M$12,전세지수!$1:$1,FALSE))</f>
        <v>104.70957323225667</v>
      </c>
      <c r="N69" s="336">
        <f>INDEX(전세지수!$2:$270,MATCH('1'!$E69,전세지수!$F$2:$F$270,FALSE),MATCH('1'!N$12,전세지수!$1:$1,FALSE))</f>
        <v>104.10218076153492</v>
      </c>
      <c r="O69" s="336">
        <f>INDEX(전세지수!$2:$270,MATCH('1'!$E69,전세지수!$F$2:$F$270,FALSE),MATCH('1'!O$12,전세지수!$1:$1,FALSE))</f>
        <v>100.48791876944738</v>
      </c>
      <c r="P69" s="336">
        <f>INDEX(전세지수!$2:$270,MATCH('1'!$E69,전세지수!$F$2:$F$270,FALSE),MATCH('1'!P$12,전세지수!$1:$1,FALSE))</f>
        <v>98.516397922630048</v>
      </c>
      <c r="Q69" s="338">
        <f t="shared" si="27"/>
        <v>0.58345797011984946</v>
      </c>
      <c r="R69" s="338">
        <f t="shared" si="28"/>
        <v>4.2011562330146024</v>
      </c>
      <c r="S69" s="338">
        <f t="shared" si="29"/>
        <v>6.2864410800833825</v>
      </c>
      <c r="T69" s="339">
        <f>INDEX(매매지수!$271:$539,MATCH('1'!$E69,매매지수!$F$271:$F$539,FALSE),MATCH('1'!T$12,매매지수!$1:$1,FALSE))</f>
        <v>96.255563477875299</v>
      </c>
      <c r="U69" s="336">
        <f>INDEX(매매지수!$271:$539,MATCH('1'!$E69,매매지수!$F$271:$F$539,FALSE),MATCH('1'!U$12,매매지수!$1:$1,FALSE))</f>
        <v>96.555335837402211</v>
      </c>
      <c r="V69" s="336">
        <f>INDEX(매매지수!$271:$539,MATCH('1'!$E69,매매지수!$F$271:$F$539,FALSE),MATCH('1'!V$12,매매지수!$1:$1,FALSE))</f>
        <v>98.574272841264801</v>
      </c>
      <c r="W69" s="336">
        <f>INDEX(매매지수!$271:$539,MATCH('1'!$E69,매매지수!$F$271:$F$539,FALSE),MATCH('1'!W$12,매매지수!$1:$1,FALSE))</f>
        <v>101.93336361215603</v>
      </c>
      <c r="X69" s="338">
        <f t="shared" si="30"/>
        <v>-0.31046690162387369</v>
      </c>
      <c r="Y69" s="338">
        <f t="shared" si="31"/>
        <v>-2.3522459730677792</v>
      </c>
      <c r="Z69" s="338">
        <f t="shared" si="32"/>
        <v>-5.5701096609389484</v>
      </c>
      <c r="AA69" s="335">
        <f>INDEX(전세지수!$271:$539,MATCH('1'!$E69,전세지수!$F$271:$F$539,FALSE),MATCH('1'!AA$12,전세지수!$1:$1,FALSE))</f>
        <v>104.7363210584638</v>
      </c>
      <c r="AB69" s="336">
        <f>INDEX(전세지수!$271:$539,MATCH('1'!$E69,전세지수!$F$271:$F$539,FALSE),MATCH('1'!AB$12,전세지수!$1:$1,FALSE))</f>
        <v>103.83304039050812</v>
      </c>
      <c r="AC69" s="336">
        <f>INDEX(전세지수!$271:$539,MATCH('1'!$E69,전세지수!$F$271:$F$539,FALSE),MATCH('1'!AC$12,전세지수!$1:$1,FALSE))</f>
        <v>100.34172334126652</v>
      </c>
      <c r="AD69" s="336">
        <f>INDEX(전세지수!$271:$539,MATCH('1'!$E69,전세지수!$F$271:$F$539,FALSE),MATCH('1'!AD$12,전세지수!$1:$1,FALSE))</f>
        <v>98.17248759951319</v>
      </c>
      <c r="AE69" s="338">
        <f t="shared" si="33"/>
        <v>0.86993568189712711</v>
      </c>
      <c r="AF69" s="338">
        <f t="shared" si="34"/>
        <v>4.3796314941204173</v>
      </c>
      <c r="AG69" s="340">
        <f t="shared" si="35"/>
        <v>6.6860213278156388</v>
      </c>
      <c r="AH69" s="1353" t="s">
        <v>317</v>
      </c>
      <c r="AI69" s="1354"/>
      <c r="AJ69" s="350"/>
      <c r="AK69" s="351"/>
    </row>
    <row r="70" spans="1:37" ht="14.1" customHeight="1">
      <c r="A70" s="522"/>
      <c r="B70" s="333"/>
      <c r="C70" s="1366" t="s">
        <v>27</v>
      </c>
      <c r="D70" s="1367"/>
      <c r="E70" s="327">
        <v>55</v>
      </c>
      <c r="F70" s="335">
        <f>INDEX(매매지수!$2:$270,MATCH('1'!$E70,매매지수!$F$2:$F$270,FALSE),MATCH('1'!F$12,매매지수!$1:$1,FALSE))</f>
        <v>95.190976517024581</v>
      </c>
      <c r="G70" s="336">
        <f>INDEX(매매지수!$2:$270,MATCH('1'!$E70,매매지수!$F$2:$F$270,FALSE),MATCH('1'!G$12,매매지수!$1:$1,FALSE))</f>
        <v>95.626507167985437</v>
      </c>
      <c r="H70" s="336">
        <f>INDEX(매매지수!$2:$270,MATCH('1'!$E70,매매지수!$F$2:$F$270,FALSE),MATCH('1'!H$12,매매지수!$1:$1,FALSE))</f>
        <v>99.118537046809067</v>
      </c>
      <c r="I70" s="336">
        <f>INDEX(매매지수!$2:$270,MATCH('1'!$E70,매매지수!$F$2:$F$270,FALSE),MATCH('1'!I$12,매매지수!$1:$1,FALSE))</f>
        <v>103.1042540440743</v>
      </c>
      <c r="J70" s="337">
        <f t="shared" si="24"/>
        <v>-0.45544971144430013</v>
      </c>
      <c r="K70" s="337">
        <f t="shared" si="25"/>
        <v>-3.962488397028785</v>
      </c>
      <c r="L70" s="337">
        <f t="shared" si="26"/>
        <v>-7.6750252454830807</v>
      </c>
      <c r="M70" s="335">
        <f>INDEX(전세지수!$2:$270,MATCH('1'!$E70,전세지수!$F$2:$F$270,FALSE),MATCH('1'!M$12,전세지수!$1:$1,FALSE))</f>
        <v>102.81588178347505</v>
      </c>
      <c r="N70" s="336">
        <f>INDEX(전세지수!$2:$270,MATCH('1'!$E70,전세지수!$F$2:$F$270,FALSE),MATCH('1'!N$12,전세지수!$1:$1,FALSE))</f>
        <v>102.22795811900592</v>
      </c>
      <c r="O70" s="336">
        <f>INDEX(전세지수!$2:$270,MATCH('1'!$E70,전세지수!$F$2:$F$270,FALSE),MATCH('1'!O$12,전세지수!$1:$1,FALSE))</f>
        <v>100.47999709399286</v>
      </c>
      <c r="P70" s="336">
        <f>INDEX(전세지수!$2:$270,MATCH('1'!$E70,전세지수!$F$2:$F$270,FALSE),MATCH('1'!P$12,전세지수!$1:$1,FALSE))</f>
        <v>99.18673407217517</v>
      </c>
      <c r="Q70" s="338">
        <f t="shared" si="27"/>
        <v>0.57511044462486005</v>
      </c>
      <c r="R70" s="338">
        <f t="shared" si="28"/>
        <v>2.3247260718938012</v>
      </c>
      <c r="S70" s="338">
        <f t="shared" si="29"/>
        <v>3.6589043335765625</v>
      </c>
      <c r="T70" s="339">
        <f>INDEX(매매지수!$271:$539,MATCH('1'!$E70,매매지수!$F$271:$F$539,FALSE),MATCH('1'!T$12,매매지수!$1:$1,FALSE))</f>
        <v>94.977693235310241</v>
      </c>
      <c r="U70" s="336">
        <f>INDEX(매매지수!$271:$539,MATCH('1'!$E70,매매지수!$F$271:$F$539,FALSE),MATCH('1'!U$12,매매지수!$1:$1,FALSE))</f>
        <v>95.423173916549047</v>
      </c>
      <c r="V70" s="336">
        <f>INDEX(매매지수!$271:$539,MATCH('1'!$E70,매매지수!$F$271:$F$539,FALSE),MATCH('1'!V$12,매매지수!$1:$1,FALSE))</f>
        <v>99.032818403323873</v>
      </c>
      <c r="W70" s="336">
        <f>INDEX(매매지수!$271:$539,MATCH('1'!$E70,매매지수!$F$271:$F$539,FALSE),MATCH('1'!W$12,매매지수!$1:$1,FALSE))</f>
        <v>103.86355471938495</v>
      </c>
      <c r="X70" s="338">
        <f t="shared" si="30"/>
        <v>-0.46684747840015639</v>
      </c>
      <c r="Y70" s="338">
        <f t="shared" si="31"/>
        <v>-4.0947286297544405</v>
      </c>
      <c r="Z70" s="338">
        <f t="shared" si="32"/>
        <v>-8.5553219395217432</v>
      </c>
      <c r="AA70" s="335">
        <f>INDEX(전세지수!$271:$539,MATCH('1'!$E70,전세지수!$F$271:$F$539,FALSE),MATCH('1'!AA$12,전세지수!$1:$1,FALSE))</f>
        <v>102.36501953110056</v>
      </c>
      <c r="AB70" s="336">
        <f>INDEX(전세지수!$271:$539,MATCH('1'!$E70,전세지수!$F$271:$F$539,FALSE),MATCH('1'!AB$12,전세지수!$1:$1,FALSE))</f>
        <v>101.66660179289848</v>
      </c>
      <c r="AC70" s="336">
        <f>INDEX(전세지수!$271:$539,MATCH('1'!$E70,전세지수!$F$271:$F$539,FALSE),MATCH('1'!AC$12,전세지수!$1:$1,FALSE))</f>
        <v>100.56552146377105</v>
      </c>
      <c r="AD70" s="336">
        <f>INDEX(전세지수!$271:$539,MATCH('1'!$E70,전세지수!$F$271:$F$539,FALSE),MATCH('1'!AD$12,전세지수!$1:$1,FALSE))</f>
        <v>99.482446711259158</v>
      </c>
      <c r="AE70" s="338">
        <f t="shared" si="33"/>
        <v>0.68696870544056043</v>
      </c>
      <c r="AF70" s="338">
        <f t="shared" si="34"/>
        <v>1.7893787464501765</v>
      </c>
      <c r="AG70" s="340">
        <f t="shared" si="35"/>
        <v>2.8975692849692924</v>
      </c>
      <c r="AH70" s="1353" t="s">
        <v>318</v>
      </c>
      <c r="AI70" s="1354"/>
      <c r="AJ70" s="350"/>
      <c r="AK70" s="351"/>
    </row>
    <row r="71" spans="1:37" ht="14.1" customHeight="1">
      <c r="A71" s="522"/>
      <c r="B71" s="333"/>
      <c r="C71" s="1380" t="s">
        <v>28</v>
      </c>
      <c r="D71" s="1381"/>
      <c r="E71" s="327">
        <v>56</v>
      </c>
      <c r="F71" s="342">
        <f>INDEX(매매지수!$2:$270,MATCH('1'!$E71,매매지수!$F$2:$F$270,FALSE),MATCH('1'!F$12,매매지수!$1:$1,FALSE))</f>
        <v>97.701477150019116</v>
      </c>
      <c r="G71" s="343">
        <f>INDEX(매매지수!$2:$270,MATCH('1'!$E71,매매지수!$F$2:$F$270,FALSE),MATCH('1'!G$12,매매지수!$1:$1,FALSE))</f>
        <v>98.601008181397816</v>
      </c>
      <c r="H71" s="343">
        <f>INDEX(매매지수!$2:$270,MATCH('1'!$E71,매매지수!$F$2:$F$270,FALSE),MATCH('1'!H$12,매매지수!$1:$1,FALSE))</f>
        <v>99.555999690827434</v>
      </c>
      <c r="I71" s="343">
        <f>INDEX(매매지수!$2:$270,MATCH('1'!$E71,매매지수!$F$2:$F$270,FALSE),MATCH('1'!I$12,매매지수!$1:$1,FALSE))</f>
        <v>100.80022182258297</v>
      </c>
      <c r="J71" s="344">
        <f t="shared" si="24"/>
        <v>-0.91229394908804995</v>
      </c>
      <c r="K71" s="344">
        <f t="shared" si="25"/>
        <v>-1.862793349037295</v>
      </c>
      <c r="L71" s="344">
        <f t="shared" si="26"/>
        <v>-3.0741446958498897</v>
      </c>
      <c r="M71" s="342">
        <f>INDEX(전세지수!$2:$270,MATCH('1'!$E71,전세지수!$F$2:$F$270,FALSE),MATCH('1'!M$12,전세지수!$1:$1,FALSE))</f>
        <v>102.92774644414391</v>
      </c>
      <c r="N71" s="343">
        <f>INDEX(전세지수!$2:$270,MATCH('1'!$E71,전세지수!$F$2:$F$270,FALSE),MATCH('1'!N$12,전세지수!$1:$1,FALSE))</f>
        <v>101.94148982757388</v>
      </c>
      <c r="O71" s="343">
        <f>INDEX(전세지수!$2:$270,MATCH('1'!$E71,전세지수!$F$2:$F$270,FALSE),MATCH('1'!O$12,전세지수!$1:$1,FALSE))</f>
        <v>100.14485821908492</v>
      </c>
      <c r="P71" s="343">
        <f>INDEX(전세지수!$2:$270,MATCH('1'!$E71,전세지수!$F$2:$F$270,FALSE),MATCH('1'!P$12,전세지수!$1:$1,FALSE))</f>
        <v>98.064635339975595</v>
      </c>
      <c r="Q71" s="345">
        <f t="shared" si="27"/>
        <v>0.9674732223731608</v>
      </c>
      <c r="R71" s="345">
        <f t="shared" si="28"/>
        <v>2.7788628138759819</v>
      </c>
      <c r="S71" s="345">
        <f t="shared" si="29"/>
        <v>4.9590875317168326</v>
      </c>
      <c r="T71" s="346">
        <f>INDEX(매매지수!$271:$539,MATCH('1'!$E71,매매지수!$F$271:$F$539,FALSE),MATCH('1'!T$12,매매지수!$1:$1,FALSE))</f>
        <v>97.692027469576814</v>
      </c>
      <c r="U71" s="343">
        <f>INDEX(매매지수!$271:$539,MATCH('1'!$E71,매매지수!$F$271:$F$539,FALSE),MATCH('1'!U$12,매매지수!$1:$1,FALSE))</f>
        <v>98.539960889899689</v>
      </c>
      <c r="V71" s="343">
        <f>INDEX(매매지수!$271:$539,MATCH('1'!$E71,매매지수!$F$271:$F$539,FALSE),MATCH('1'!V$12,매매지수!$1:$1,FALSE))</f>
        <v>99.508457038266783</v>
      </c>
      <c r="W71" s="343">
        <f>INDEX(매매지수!$271:$539,MATCH('1'!$E71,매매지수!$F$271:$F$539,FALSE),MATCH('1'!W$12,매매지수!$1:$1,FALSE))</f>
        <v>100.88649768166474</v>
      </c>
      <c r="X71" s="345">
        <f t="shared" si="30"/>
        <v>-0.86049701325767725</v>
      </c>
      <c r="Y71" s="345">
        <f t="shared" si="31"/>
        <v>-1.8254022047507479</v>
      </c>
      <c r="Z71" s="345">
        <f t="shared" si="32"/>
        <v>-3.1664001481820581</v>
      </c>
      <c r="AA71" s="342">
        <f>INDEX(전세지수!$271:$539,MATCH('1'!$E71,전세지수!$F$271:$F$539,FALSE),MATCH('1'!AA$12,전세지수!$1:$1,FALSE))</f>
        <v>103.05657931467719</v>
      </c>
      <c r="AB71" s="343">
        <f>INDEX(전세지수!$271:$539,MATCH('1'!$E71,전세지수!$F$271:$F$539,FALSE),MATCH('1'!AB$12,전세지수!$1:$1,FALSE))</f>
        <v>101.97673791837265</v>
      </c>
      <c r="AC71" s="343">
        <f>INDEX(전세지수!$271:$539,MATCH('1'!$E71,전세지수!$F$271:$F$539,FALSE),MATCH('1'!AC$12,전세지수!$1:$1,FALSE))</f>
        <v>100.16042008493326</v>
      </c>
      <c r="AD71" s="343">
        <f>INDEX(전세지수!$271:$539,MATCH('1'!$E71,전세지수!$F$271:$F$539,FALSE),MATCH('1'!AD$12,전세지수!$1:$1,FALSE))</f>
        <v>97.971643513634433</v>
      </c>
      <c r="AE71" s="345">
        <f t="shared" si="33"/>
        <v>1.0589095301017704</v>
      </c>
      <c r="AF71" s="345">
        <f t="shared" si="34"/>
        <v>2.8915206498615564</v>
      </c>
      <c r="AG71" s="347">
        <f t="shared" si="35"/>
        <v>5.1902117987181695</v>
      </c>
      <c r="AH71" s="1359" t="s">
        <v>319</v>
      </c>
      <c r="AI71" s="1360"/>
      <c r="AJ71" s="350"/>
      <c r="AK71" s="351"/>
    </row>
    <row r="72" spans="1:37" ht="14.1" customHeight="1">
      <c r="A72" s="349"/>
      <c r="B72" s="331" t="s">
        <v>29</v>
      </c>
      <c r="C72" s="332"/>
      <c r="D72" s="332"/>
      <c r="E72" s="327">
        <v>57</v>
      </c>
      <c r="F72" s="277">
        <f>INDEX(매매지수!$2:$270,MATCH('1'!$E72,매매지수!$F$2:$F$270,FALSE),MATCH('1'!F$12,매매지수!$1:$1,FALSE))</f>
        <v>98.662931806307924</v>
      </c>
      <c r="G72" s="255">
        <f>INDEX(매매지수!$2:$270,MATCH('1'!$E72,매매지수!$F$2:$F$270,FALSE),MATCH('1'!G$12,매매지수!$1:$1,FALSE))</f>
        <v>99.002536147320669</v>
      </c>
      <c r="H72" s="255">
        <f>INDEX(매매지수!$2:$270,MATCH('1'!$E72,매매지수!$F$2:$F$270,FALSE),MATCH('1'!H$12,매매지수!$1:$1,FALSE))</f>
        <v>99.911821967624434</v>
      </c>
      <c r="I72" s="255">
        <f>INDEX(매매지수!$2:$270,MATCH('1'!$E72,매매지수!$F$2:$F$270,FALSE),MATCH('1'!I$12,매매지수!$1:$1,FALSE))</f>
        <v>101.0411916219005</v>
      </c>
      <c r="J72" s="256">
        <f t="shared" si="24"/>
        <v>-0.34302590037430525</v>
      </c>
      <c r="K72" s="256">
        <f t="shared" si="25"/>
        <v>-1.2499923800020407</v>
      </c>
      <c r="L72" s="256">
        <f t="shared" si="26"/>
        <v>-2.3537527392710311</v>
      </c>
      <c r="M72" s="277">
        <f>INDEX(전세지수!$2:$270,MATCH('1'!$E72,전세지수!$F$2:$F$270,FALSE),MATCH('1'!M$12,전세지수!$1:$1,FALSE))</f>
        <v>103.26231455221107</v>
      </c>
      <c r="N72" s="255">
        <f>INDEX(전세지수!$2:$270,MATCH('1'!$E72,전세지수!$F$2:$F$270,FALSE),MATCH('1'!N$12,전세지수!$1:$1,FALSE))</f>
        <v>102.53247044501425</v>
      </c>
      <c r="O72" s="255">
        <f>INDEX(전세지수!$2:$270,MATCH('1'!$E72,전세지수!$F$2:$F$270,FALSE),MATCH('1'!O$12,전세지수!$1:$1,FALSE))</f>
        <v>100.10961643371698</v>
      </c>
      <c r="P72" s="255">
        <f>INDEX(전세지수!$2:$270,MATCH('1'!$E72,전세지수!$F$2:$F$270,FALSE),MATCH('1'!P$12,전세지수!$1:$1,FALSE))</f>
        <v>98.655353088951458</v>
      </c>
      <c r="Q72" s="258">
        <f t="shared" si="27"/>
        <v>0.71181753841405015</v>
      </c>
      <c r="R72" s="258">
        <f t="shared" si="28"/>
        <v>3.1492460273099709</v>
      </c>
      <c r="S72" s="258">
        <f t="shared" si="29"/>
        <v>4.6697531548093529</v>
      </c>
      <c r="T72" s="278">
        <f>INDEX(매매지수!$271:$539,MATCH('1'!$E72,매매지수!$F$271:$F$539,FALSE),MATCH('1'!T$12,매매지수!$1:$1,FALSE))</f>
        <v>98.3632903173458</v>
      </c>
      <c r="U72" s="255">
        <f>INDEX(매매지수!$271:$539,MATCH('1'!$E72,매매지수!$F$271:$F$539,FALSE),MATCH('1'!U$12,매매지수!$1:$1,FALSE))</f>
        <v>98.785050147666837</v>
      </c>
      <c r="V72" s="255">
        <f>INDEX(매매지수!$271:$539,MATCH('1'!$E72,매매지수!$F$271:$F$539,FALSE),MATCH('1'!V$12,매매지수!$1:$1,FALSE))</f>
        <v>99.842132712557259</v>
      </c>
      <c r="W72" s="255">
        <f>INDEX(매매지수!$271:$539,MATCH('1'!$E72,매매지수!$F$271:$F$539,FALSE),MATCH('1'!W$12,매매지수!$1:$1,FALSE))</f>
        <v>100.62779425105441</v>
      </c>
      <c r="X72" s="258">
        <f t="shared" si="30"/>
        <v>-0.42694702254093553</v>
      </c>
      <c r="Y72" s="258">
        <f t="shared" si="31"/>
        <v>-1.4811806949967754</v>
      </c>
      <c r="Z72" s="258">
        <f t="shared" si="32"/>
        <v>-2.2503762012898165</v>
      </c>
      <c r="AA72" s="277">
        <f>INDEX(전세지수!$271:$539,MATCH('1'!$E72,전세지수!$F$271:$F$539,FALSE),MATCH('1'!AA$12,전세지수!$1:$1,FALSE))</f>
        <v>103.48649862502921</v>
      </c>
      <c r="AB72" s="255">
        <f>INDEX(전세지수!$271:$539,MATCH('1'!$E72,전세지수!$F$271:$F$539,FALSE),MATCH('1'!AB$12,전세지수!$1:$1,FALSE))</f>
        <v>102.52629811845651</v>
      </c>
      <c r="AC72" s="255">
        <f>INDEX(전세지수!$271:$539,MATCH('1'!$E72,전세지수!$F$271:$F$539,FALSE),MATCH('1'!AC$12,전세지수!$1:$1,FALSE))</f>
        <v>99.994103797662802</v>
      </c>
      <c r="AD72" s="255">
        <f>INDEX(전세지수!$271:$539,MATCH('1'!$E72,전세지수!$F$271:$F$539,FALSE),MATCH('1'!AD$12,전세지수!$1:$1,FALSE))</f>
        <v>98.396719425044992</v>
      </c>
      <c r="AE72" s="258">
        <f t="shared" si="33"/>
        <v>0.93654069657651551</v>
      </c>
      <c r="AF72" s="258">
        <f t="shared" si="34"/>
        <v>3.4926007581739471</v>
      </c>
      <c r="AG72" s="260">
        <f t="shared" si="35"/>
        <v>5.1727122913497459</v>
      </c>
      <c r="AH72" s="1418" t="s">
        <v>320</v>
      </c>
      <c r="AI72" s="1400"/>
      <c r="AJ72" s="1401"/>
      <c r="AK72" s="351"/>
    </row>
    <row r="73" spans="1:37" ht="14.1" customHeight="1">
      <c r="A73" s="349"/>
      <c r="B73" s="333"/>
      <c r="C73" s="1369" t="s">
        <v>12</v>
      </c>
      <c r="D73" s="1370"/>
      <c r="E73" s="327">
        <v>58</v>
      </c>
      <c r="F73" s="279">
        <f>INDEX(매매지수!$2:$270,MATCH('1'!$E73,매매지수!$F$2:$F$270,FALSE),MATCH('1'!F$12,매매지수!$1:$1,FALSE))</f>
        <v>98.489330245185698</v>
      </c>
      <c r="G73" s="269">
        <f>INDEX(매매지수!$2:$270,MATCH('1'!$E73,매매지수!$F$2:$F$270,FALSE),MATCH('1'!G$12,매매지수!$1:$1,FALSE))</f>
        <v>98.685734827953908</v>
      </c>
      <c r="H73" s="269">
        <f>INDEX(매매지수!$2:$270,MATCH('1'!$E73,매매지수!$F$2:$F$270,FALSE),MATCH('1'!H$12,매매지수!$1:$1,FALSE))</f>
        <v>99.918071143800248</v>
      </c>
      <c r="I73" s="269">
        <f>INDEX(매매지수!$2:$270,MATCH('1'!$E73,매매지수!$F$2:$F$270,FALSE),MATCH('1'!I$12,매매지수!$1:$1,FALSE))</f>
        <v>100.04303894492001</v>
      </c>
      <c r="J73" s="270">
        <f t="shared" si="24"/>
        <v>-0.19902023642081046</v>
      </c>
      <c r="K73" s="270">
        <f t="shared" si="25"/>
        <v>-1.4299124094963034</v>
      </c>
      <c r="L73" s="270">
        <f t="shared" si="26"/>
        <v>-1.553040287580354</v>
      </c>
      <c r="M73" s="279">
        <f>INDEX(전세지수!$2:$270,MATCH('1'!$E73,전세지수!$F$2:$F$270,FALSE),MATCH('1'!M$12,전세지수!$1:$1,FALSE))</f>
        <v>102.78366733228856</v>
      </c>
      <c r="N73" s="269">
        <f>INDEX(전세지수!$2:$270,MATCH('1'!$E73,전세지수!$F$2:$F$270,FALSE),MATCH('1'!N$12,전세지수!$1:$1,FALSE))</f>
        <v>102.01792053087755</v>
      </c>
      <c r="O73" s="269">
        <f>INDEX(전세지수!$2:$270,MATCH('1'!$E73,전세지수!$F$2:$F$270,FALSE),MATCH('1'!O$12,전세지수!$1:$1,FALSE))</f>
        <v>100.00746205404663</v>
      </c>
      <c r="P73" s="269">
        <f>INDEX(전세지수!$2:$270,MATCH('1'!$E73,전세지수!$F$2:$F$270,FALSE),MATCH('1'!P$12,전세지수!$1:$1,FALSE))</f>
        <v>98.952380148031622</v>
      </c>
      <c r="Q73" s="272">
        <f t="shared" si="27"/>
        <v>0.75060028417188729</v>
      </c>
      <c r="R73" s="272">
        <f t="shared" si="28"/>
        <v>2.775998131761015</v>
      </c>
      <c r="S73" s="272">
        <f t="shared" si="29"/>
        <v>3.8718494477094634</v>
      </c>
      <c r="T73" s="280">
        <f>INDEX(매매지수!$271:$539,MATCH('1'!$E73,매매지수!$F$271:$F$539,FALSE),MATCH('1'!T$12,매매지수!$1:$1,FALSE))</f>
        <v>97.253042887666865</v>
      </c>
      <c r="U73" s="269">
        <f>INDEX(매매지수!$271:$539,MATCH('1'!$E73,매매지수!$F$271:$F$539,FALSE),MATCH('1'!U$12,매매지수!$1:$1,FALSE))</f>
        <v>97.37437433214366</v>
      </c>
      <c r="V73" s="269">
        <f>INDEX(매매지수!$271:$539,MATCH('1'!$E73,매매지수!$F$271:$F$539,FALSE),MATCH('1'!V$12,매매지수!$1:$1,FALSE))</f>
        <v>99.778772010421662</v>
      </c>
      <c r="W73" s="269">
        <f>INDEX(매매지수!$271:$539,MATCH('1'!$E73,매매지수!$F$271:$F$539,FALSE),MATCH('1'!W$12,매매지수!$1:$1,FALSE))</f>
        <v>100.30381436593201</v>
      </c>
      <c r="X73" s="272">
        <f t="shared" si="30"/>
        <v>-0.12460305425217033</v>
      </c>
      <c r="Y73" s="272">
        <f t="shared" si="31"/>
        <v>-2.5313291313015851</v>
      </c>
      <c r="Z73" s="272">
        <f t="shared" si="32"/>
        <v>-3.0415308705362021</v>
      </c>
      <c r="AA73" s="279">
        <f>INDEX(전세지수!$271:$539,MATCH('1'!$E73,전세지수!$F$271:$F$539,FALSE),MATCH('1'!AA$12,전세지수!$1:$1,FALSE))</f>
        <v>103.44235562765283</v>
      </c>
      <c r="AB73" s="269">
        <f>INDEX(전세지수!$271:$539,MATCH('1'!$E73,전세지수!$F$271:$F$539,FALSE),MATCH('1'!AB$12,전세지수!$1:$1,FALSE))</f>
        <v>102.71087211148036</v>
      </c>
      <c r="AC73" s="269">
        <f>INDEX(전세지수!$271:$539,MATCH('1'!$E73,전세지수!$F$271:$F$539,FALSE),MATCH('1'!AC$12,전세지수!$1:$1,FALSE))</f>
        <v>100.02016471175399</v>
      </c>
      <c r="AD73" s="269">
        <f>INDEX(전세지수!$271:$539,MATCH('1'!$E73,전세지수!$F$271:$F$539,FALSE),MATCH('1'!AD$12,전세지수!$1:$1,FALSE))</f>
        <v>99.011633085312326</v>
      </c>
      <c r="AE73" s="272">
        <f t="shared" si="33"/>
        <v>0.71217730035291194</v>
      </c>
      <c r="AF73" s="272">
        <f t="shared" si="34"/>
        <v>3.4215009800885543</v>
      </c>
      <c r="AG73" s="274">
        <f t="shared" si="35"/>
        <v>4.4749514822392866</v>
      </c>
      <c r="AH73" s="1408" t="s">
        <v>321</v>
      </c>
      <c r="AI73" s="1362"/>
      <c r="AJ73" s="350"/>
      <c r="AK73" s="351"/>
    </row>
    <row r="74" spans="1:37" ht="14.1" customHeight="1">
      <c r="A74" s="330"/>
      <c r="B74" s="333"/>
      <c r="C74" s="1366" t="s">
        <v>165</v>
      </c>
      <c r="D74" s="1367"/>
      <c r="E74" s="327">
        <v>59</v>
      </c>
      <c r="F74" s="335">
        <f>INDEX(매매지수!$2:$270,MATCH('1'!$E74,매매지수!$F$2:$F$270,FALSE),MATCH('1'!F$12,매매지수!$1:$1,FALSE))</f>
        <v>98.263766395113407</v>
      </c>
      <c r="G74" s="336">
        <f>INDEX(매매지수!$2:$270,MATCH('1'!$E74,매매지수!$F$2:$F$270,FALSE),MATCH('1'!G$12,매매지수!$1:$1,FALSE))</f>
        <v>98.821402618665985</v>
      </c>
      <c r="H74" s="336">
        <f>INDEX(매매지수!$2:$270,MATCH('1'!$E74,매매지수!$F$2:$F$270,FALSE),MATCH('1'!H$12,매매지수!$1:$1,FALSE))</f>
        <v>99.992181748232468</v>
      </c>
      <c r="I74" s="336">
        <f>INDEX(매매지수!$2:$270,MATCH('1'!$E74,매매지수!$F$2:$F$270,FALSE),MATCH('1'!I$12,매매지수!$1:$1,FALSE))</f>
        <v>103.22128879888861</v>
      </c>
      <c r="J74" s="337">
        <f t="shared" si="24"/>
        <v>-0.56428689410976673</v>
      </c>
      <c r="K74" s="337">
        <f t="shared" si="25"/>
        <v>-1.7285504955487307</v>
      </c>
      <c r="L74" s="337">
        <f t="shared" si="26"/>
        <v>-4.8028100224888686</v>
      </c>
      <c r="M74" s="335">
        <f>INDEX(전세지수!$2:$270,MATCH('1'!$E74,전세지수!$F$2:$F$270,FALSE),MATCH('1'!M$12,전세지수!$1:$1,FALSE))</f>
        <v>105.4697030992634</v>
      </c>
      <c r="N74" s="336">
        <f>INDEX(전세지수!$2:$270,MATCH('1'!$E74,전세지수!$F$2:$F$270,FALSE),MATCH('1'!N$12,전세지수!$1:$1,FALSE))</f>
        <v>104.70795278371156</v>
      </c>
      <c r="O74" s="336">
        <f>INDEX(전세지수!$2:$270,MATCH('1'!$E74,전세지수!$F$2:$F$270,FALSE),MATCH('1'!O$12,전세지수!$1:$1,FALSE))</f>
        <v>100.08887143674158</v>
      </c>
      <c r="P74" s="336">
        <f>INDEX(전세지수!$2:$270,MATCH('1'!$E74,전세지수!$F$2:$F$270,FALSE),MATCH('1'!P$12,전세지수!$1:$1,FALSE))</f>
        <v>97.379696200111852</v>
      </c>
      <c r="Q74" s="338">
        <f t="shared" si="27"/>
        <v>0.72749996089154223</v>
      </c>
      <c r="R74" s="338">
        <f t="shared" si="28"/>
        <v>5.3760538861931551</v>
      </c>
      <c r="S74" s="338">
        <f t="shared" si="29"/>
        <v>8.3076937132016369</v>
      </c>
      <c r="T74" s="339">
        <f>INDEX(매매지수!$271:$539,MATCH('1'!$E74,매매지수!$F$271:$F$539,FALSE),MATCH('1'!T$12,매매지수!$1:$1,FALSE))</f>
        <v>99.013112693187182</v>
      </c>
      <c r="U74" s="336">
        <f>INDEX(매매지수!$271:$539,MATCH('1'!$E74,매매지수!$F$271:$F$539,FALSE),MATCH('1'!U$12,매매지수!$1:$1,FALSE))</f>
        <v>99.58648893031048</v>
      </c>
      <c r="V74" s="336">
        <f>INDEX(매매지수!$271:$539,MATCH('1'!$E74,매매지수!$F$271:$F$539,FALSE),MATCH('1'!V$12,매매지수!$1:$1,FALSE))</f>
        <v>99.919465766915735</v>
      </c>
      <c r="W74" s="336">
        <f>INDEX(매매지수!$271:$539,MATCH('1'!$E74,매매지수!$F$271:$F$539,FALSE),MATCH('1'!W$12,매매지수!$1:$1,FALSE))</f>
        <v>101.26103576729236</v>
      </c>
      <c r="X74" s="338">
        <f t="shared" si="30"/>
        <v>-0.57575705628555296</v>
      </c>
      <c r="Y74" s="338">
        <f t="shared" si="31"/>
        <v>-0.90708358653840415</v>
      </c>
      <c r="Z74" s="338">
        <f t="shared" si="32"/>
        <v>-2.2199289757129481</v>
      </c>
      <c r="AA74" s="335">
        <f>INDEX(전세지수!$271:$539,MATCH('1'!$E74,전세지수!$F$271:$F$539,FALSE),MATCH('1'!AA$12,전세지수!$1:$1,FALSE))</f>
        <v>105.26304294232848</v>
      </c>
      <c r="AB74" s="336">
        <f>INDEX(전세지수!$271:$539,MATCH('1'!$E74,전세지수!$F$271:$F$539,FALSE),MATCH('1'!AB$12,전세지수!$1:$1,FALSE))</f>
        <v>104.0872705761408</v>
      </c>
      <c r="AC74" s="336">
        <f>INDEX(전세지수!$271:$539,MATCH('1'!$E74,전세지수!$F$271:$F$539,FALSE),MATCH('1'!AC$12,전세지수!$1:$1,FALSE))</f>
        <v>99.402839494021592</v>
      </c>
      <c r="AD74" s="336">
        <f>INDEX(전세지수!$271:$539,MATCH('1'!$E74,전세지수!$F$271:$F$539,FALSE),MATCH('1'!AD$12,전세지수!$1:$1,FALSE))</f>
        <v>96.761063252084796</v>
      </c>
      <c r="AE74" s="338">
        <f t="shared" si="33"/>
        <v>1.1296024573221874</v>
      </c>
      <c r="AF74" s="338">
        <f t="shared" si="34"/>
        <v>5.8954084995321843</v>
      </c>
      <c r="AG74" s="340">
        <f t="shared" si="35"/>
        <v>8.7865711728426064</v>
      </c>
      <c r="AH74" s="1353" t="s">
        <v>322</v>
      </c>
      <c r="AI74" s="1354"/>
      <c r="AJ74" s="350"/>
      <c r="AK74" s="351"/>
    </row>
    <row r="75" spans="1:37" ht="14.1" customHeight="1">
      <c r="A75" s="330"/>
      <c r="B75" s="341"/>
      <c r="C75" s="1380" t="s">
        <v>14</v>
      </c>
      <c r="D75" s="1381"/>
      <c r="E75" s="327">
        <v>60</v>
      </c>
      <c r="F75" s="342">
        <f>INDEX(매매지수!$2:$270,MATCH('1'!$E75,매매지수!$F$2:$F$270,FALSE),MATCH('1'!F$12,매매지수!$1:$1,FALSE))</f>
        <v>99.152016636681751</v>
      </c>
      <c r="G75" s="343">
        <f>INDEX(매매지수!$2:$270,MATCH('1'!$E75,매매지수!$F$2:$F$270,FALSE),MATCH('1'!G$12,매매지수!$1:$1,FALSE))</f>
        <v>99.464897809302073</v>
      </c>
      <c r="H75" s="343">
        <f>INDEX(매매지수!$2:$270,MATCH('1'!$E75,매매지수!$F$2:$F$270,FALSE),MATCH('1'!H$12,매매지수!$1:$1,FALSE))</f>
        <v>99.842705307496573</v>
      </c>
      <c r="I75" s="343">
        <f>INDEX(매매지수!$2:$270,MATCH('1'!$E75,매매지수!$F$2:$F$270,FALSE),MATCH('1'!I$12,매매지수!$1:$1,FALSE))</f>
        <v>100.25759455459792</v>
      </c>
      <c r="J75" s="344">
        <f t="shared" si="24"/>
        <v>-0.31456441368913346</v>
      </c>
      <c r="K75" s="344">
        <f t="shared" si="25"/>
        <v>-0.69177679900362943</v>
      </c>
      <c r="L75" s="344">
        <f t="shared" si="26"/>
        <v>-1.1027373266112916</v>
      </c>
      <c r="M75" s="342">
        <f>INDEX(전세지수!$2:$270,MATCH('1'!$E75,전세지수!$F$2:$F$270,FALSE),MATCH('1'!M$12,전세지수!$1:$1,FALSE))</f>
        <v>102.04354359076801</v>
      </c>
      <c r="N75" s="343">
        <f>INDEX(전세지수!$2:$270,MATCH('1'!$E75,전세지수!$F$2:$F$270,FALSE),MATCH('1'!N$12,전세지수!$1:$1,FALSE))</f>
        <v>101.37394159750536</v>
      </c>
      <c r="O75" s="343">
        <f>INDEX(전세지수!$2:$270,MATCH('1'!$E75,전세지수!$F$2:$F$270,FALSE),MATCH('1'!O$12,전세지수!$1:$1,FALSE))</f>
        <v>100.22880478999416</v>
      </c>
      <c r="P75" s="343">
        <f>INDEX(전세지수!$2:$270,MATCH('1'!$E75,전세지수!$F$2:$F$270,FALSE),MATCH('1'!P$12,전세지수!$1:$1,FALSE))</f>
        <v>99.402607064797664</v>
      </c>
      <c r="Q75" s="345">
        <f t="shared" si="27"/>
        <v>0.66052674159720048</v>
      </c>
      <c r="R75" s="345">
        <f t="shared" si="28"/>
        <v>1.8105960702377022</v>
      </c>
      <c r="S75" s="345">
        <f t="shared" si="29"/>
        <v>2.6568081099209051</v>
      </c>
      <c r="T75" s="346">
        <f>INDEX(매매지수!$271:$539,MATCH('1'!$E75,매매지수!$F$271:$F$539,FALSE),MATCH('1'!T$12,매매지수!$1:$1,FALSE))</f>
        <v>98.792757454256943</v>
      </c>
      <c r="U75" s="343">
        <f>INDEX(매매지수!$271:$539,MATCH('1'!$E75,매매지수!$F$271:$F$539,FALSE),MATCH('1'!U$12,매매지수!$1:$1,FALSE))</f>
        <v>99.34888635438773</v>
      </c>
      <c r="V75" s="343">
        <f>INDEX(매매지수!$271:$539,MATCH('1'!$E75,매매지수!$F$271:$F$539,FALSE),MATCH('1'!V$12,매매지수!$1:$1,FALSE))</f>
        <v>99.840067795823373</v>
      </c>
      <c r="W75" s="343">
        <f>INDEX(매매지수!$271:$539,MATCH('1'!$E75,매매지수!$F$271:$F$539,FALSE),MATCH('1'!W$12,매매지수!$1:$1,FALSE))</f>
        <v>100.42728221888241</v>
      </c>
      <c r="X75" s="345">
        <f t="shared" si="30"/>
        <v>-0.55977366283403995</v>
      </c>
      <c r="Y75" s="345">
        <f t="shared" si="31"/>
        <v>-1.0489880112143135</v>
      </c>
      <c r="Z75" s="345">
        <f t="shared" si="32"/>
        <v>-1.6275704455120055</v>
      </c>
      <c r="AA75" s="342">
        <f>INDEX(전세지수!$271:$539,MATCH('1'!$E75,전세지수!$F$271:$F$539,FALSE),MATCH('1'!AA$12,전세지수!$1:$1,FALSE))</f>
        <v>102.37935652217971</v>
      </c>
      <c r="AB75" s="343">
        <f>INDEX(전세지수!$271:$539,MATCH('1'!$E75,전세지수!$F$271:$F$539,FALSE),MATCH('1'!AB$12,전세지수!$1:$1,FALSE))</f>
        <v>101.38375478730548</v>
      </c>
      <c r="AC75" s="343">
        <f>INDEX(전세지수!$271:$539,MATCH('1'!$E75,전세지수!$F$271:$F$539,FALSE),MATCH('1'!AC$12,전세지수!$1:$1,FALSE))</f>
        <v>100.36099339390536</v>
      </c>
      <c r="AD75" s="343">
        <f>INDEX(전세지수!$271:$539,MATCH('1'!$E75,전세지수!$F$271:$F$539,FALSE),MATCH('1'!AD$12,전세지수!$1:$1,FALSE))</f>
        <v>99.073133950542328</v>
      </c>
      <c r="AE75" s="345">
        <f t="shared" si="33"/>
        <v>0.9820130818422701</v>
      </c>
      <c r="AF75" s="345">
        <f t="shared" si="34"/>
        <v>2.0111031786547828</v>
      </c>
      <c r="AG75" s="347">
        <f t="shared" si="35"/>
        <v>3.337153514582325</v>
      </c>
      <c r="AH75" s="1359" t="s">
        <v>323</v>
      </c>
      <c r="AI75" s="1360"/>
      <c r="AJ75" s="352"/>
      <c r="AK75" s="351"/>
    </row>
    <row r="76" spans="1:37" ht="14.1" customHeight="1">
      <c r="B76" s="516" t="s">
        <v>190</v>
      </c>
      <c r="C76" s="516"/>
      <c r="D76" s="349"/>
      <c r="E76" s="327">
        <v>61</v>
      </c>
      <c r="F76" s="261">
        <f>INDEX(매매지수!$2:$270,MATCH('1'!$E76,매매지수!$F$2:$F$270,FALSE),MATCH('1'!F$12,매매지수!$1:$1,FALSE))</f>
        <v>97.765777436356487</v>
      </c>
      <c r="G76" s="262">
        <f>INDEX(매매지수!$2:$270,MATCH('1'!$E76,매매지수!$F$2:$F$270,FALSE),MATCH('1'!G$12,매매지수!$1:$1,FALSE))</f>
        <v>98.135787213599102</v>
      </c>
      <c r="H76" s="262">
        <f>INDEX(매매지수!$2:$270,MATCH('1'!$E76,매매지수!$F$2:$F$270,FALSE),MATCH('1'!H$12,매매지수!$1:$1,FALSE))</f>
        <v>99.385050148838459</v>
      </c>
      <c r="I76" s="262">
        <f>INDEX(매매지수!$2:$270,MATCH('1'!$E76,매매지수!$F$2:$F$270,FALSE),MATCH('1'!I$12,매매지수!$1:$1,FALSE))</f>
        <v>101.50415057525633</v>
      </c>
      <c r="J76" s="263">
        <f t="shared" si="24"/>
        <v>-0.37703857863519152</v>
      </c>
      <c r="K76" s="263">
        <f t="shared" si="25"/>
        <v>-1.6292920414659573</v>
      </c>
      <c r="L76" s="263">
        <f t="shared" si="26"/>
        <v>-3.6829756396298041</v>
      </c>
      <c r="M76" s="261">
        <f>INDEX(전세지수!$2:$270,MATCH('1'!$E76,전세지수!$F$2:$F$270,FALSE),MATCH('1'!M$12,전세지수!$1:$1,FALSE))</f>
        <v>103.46323897773131</v>
      </c>
      <c r="N76" s="262">
        <f>INDEX(전세지수!$2:$270,MATCH('1'!$E76,전세지수!$F$2:$F$270,FALSE),MATCH('1'!N$12,전세지수!$1:$1,FALSE))</f>
        <v>102.53092882053065</v>
      </c>
      <c r="O76" s="262">
        <f>INDEX(전세지수!$2:$270,MATCH('1'!$E76,전세지수!$F$2:$F$270,FALSE),MATCH('1'!O$12,전세지수!$1:$1,FALSE))</f>
        <v>100.26707207789391</v>
      </c>
      <c r="P76" s="262">
        <f>INDEX(전세지수!$2:$270,MATCH('1'!$E76,전세지수!$F$2:$F$270,FALSE),MATCH('1'!P$12,전세지수!$1:$1,FALSE))</f>
        <v>97.908138191678376</v>
      </c>
      <c r="Q76" s="265">
        <f t="shared" si="27"/>
        <v>0.90929650977078502</v>
      </c>
      <c r="R76" s="265">
        <f t="shared" si="28"/>
        <v>3.1876535672193507</v>
      </c>
      <c r="S76" s="265">
        <f t="shared" si="29"/>
        <v>5.6737886029223805</v>
      </c>
      <c r="T76" s="266">
        <f>INDEX(매매지수!$271:$539,MATCH('1'!$E76,매매지수!$F$271:$F$539,FALSE),MATCH('1'!T$12,매매지수!$1:$1,FALSE))</f>
        <v>97.680707558628157</v>
      </c>
      <c r="U76" s="262">
        <f>INDEX(매매지수!$271:$539,MATCH('1'!$E76,매매지수!$F$271:$F$539,FALSE),MATCH('1'!U$12,매매지수!$1:$1,FALSE))</f>
        <v>98.117608570888279</v>
      </c>
      <c r="V76" s="262">
        <f>INDEX(매매지수!$271:$539,MATCH('1'!$E76,매매지수!$F$271:$F$539,FALSE),MATCH('1'!V$12,매매지수!$1:$1,FALSE))</f>
        <v>99.273178230800397</v>
      </c>
      <c r="W76" s="262">
        <f>INDEX(매매지수!$271:$539,MATCH('1'!$E76,매매지수!$F$271:$F$539,FALSE),MATCH('1'!W$12,매매지수!$1:$1,FALSE))</f>
        <v>102.04681561277287</v>
      </c>
      <c r="X76" s="265">
        <f t="shared" si="30"/>
        <v>-0.44528298092840757</v>
      </c>
      <c r="Y76" s="265">
        <f t="shared" si="31"/>
        <v>-1.6041298370340296</v>
      </c>
      <c r="Z76" s="265">
        <f t="shared" si="32"/>
        <v>-4.2785343451699269</v>
      </c>
      <c r="AA76" s="261">
        <f>INDEX(전세지수!$271:$539,MATCH('1'!$E76,전세지수!$F$271:$F$539,FALSE),MATCH('1'!AA$12,전세지수!$1:$1,FALSE))</f>
        <v>104.44213100450594</v>
      </c>
      <c r="AB76" s="262">
        <f>INDEX(전세지수!$271:$539,MATCH('1'!$E76,전세지수!$F$271:$F$539,FALSE),MATCH('1'!AB$12,전세지수!$1:$1,FALSE))</f>
        <v>103.17977221495293</v>
      </c>
      <c r="AC76" s="262">
        <f>INDEX(전세지수!$271:$539,MATCH('1'!$E76,전세지수!$F$271:$F$539,FALSE),MATCH('1'!AC$12,전세지수!$1:$1,FALSE))</f>
        <v>100.29161515100151</v>
      </c>
      <c r="AD76" s="262">
        <f>INDEX(전세지수!$271:$539,MATCH('1'!$E76,전세지수!$F$271:$F$539,FALSE),MATCH('1'!AD$12,전세지수!$1:$1,FALSE))</f>
        <v>97.36946211691702</v>
      </c>
      <c r="AE76" s="265">
        <f t="shared" si="33"/>
        <v>1.2234556856000278</v>
      </c>
      <c r="AF76" s="265">
        <f t="shared" si="34"/>
        <v>4.1384475135387122</v>
      </c>
      <c r="AG76" s="267">
        <f t="shared" si="35"/>
        <v>7.2637444367273707</v>
      </c>
      <c r="AH76" s="1430" t="s">
        <v>324</v>
      </c>
      <c r="AI76" s="1431"/>
      <c r="AJ76" s="1431"/>
      <c r="AK76" s="353"/>
    </row>
    <row r="77" spans="1:37" ht="14.1" customHeight="1">
      <c r="A77" s="349"/>
      <c r="B77" s="331" t="s">
        <v>30</v>
      </c>
      <c r="C77" s="332"/>
      <c r="D77" s="332"/>
      <c r="E77" s="327">
        <v>62</v>
      </c>
      <c r="F77" s="277">
        <f>INDEX(매매지수!$2:$270,MATCH('1'!$E77,매매지수!$F$2:$F$270,FALSE),MATCH('1'!F$12,매매지수!$1:$1,FALSE))</f>
        <v>97.917806431436176</v>
      </c>
      <c r="G77" s="255">
        <f>INDEX(매매지수!$2:$270,MATCH('1'!$E77,매매지수!$F$2:$F$270,FALSE),MATCH('1'!G$12,매매지수!$1:$1,FALSE))</f>
        <v>98.223946355133961</v>
      </c>
      <c r="H77" s="255">
        <f>INDEX(매매지수!$2:$270,MATCH('1'!$E77,매매지수!$F$2:$F$270,FALSE),MATCH('1'!H$12,매매지수!$1:$1,FALSE))</f>
        <v>99.518657443802368</v>
      </c>
      <c r="I77" s="255">
        <f>INDEX(매매지수!$2:$270,MATCH('1'!$E77,매매지수!$F$2:$F$270,FALSE),MATCH('1'!I$12,매매지수!$1:$1,FALSE))</f>
        <v>101.24377883349452</v>
      </c>
      <c r="J77" s="256">
        <f t="shared" si="24"/>
        <v>-0.31167544683138315</v>
      </c>
      <c r="K77" s="256">
        <f t="shared" si="25"/>
        <v>-1.6085938591667404</v>
      </c>
      <c r="L77" s="256">
        <f t="shared" si="26"/>
        <v>-3.2851128636044225</v>
      </c>
      <c r="M77" s="277">
        <f>INDEX(전세지수!$2:$270,MATCH('1'!$E77,전세지수!$F$2:$F$270,FALSE),MATCH('1'!M$12,전세지수!$1:$1,FALSE))</f>
        <v>103.5909795038765</v>
      </c>
      <c r="N77" s="255">
        <f>INDEX(전세지수!$2:$270,MATCH('1'!$E77,전세지수!$F$2:$F$270,FALSE),MATCH('1'!N$12,전세지수!$1:$1,FALSE))</f>
        <v>102.92691845452713</v>
      </c>
      <c r="O77" s="255">
        <f>INDEX(전세지수!$2:$270,MATCH('1'!$E77,전세지수!$F$2:$F$270,FALSE),MATCH('1'!O$12,전세지수!$1:$1,FALSE))</f>
        <v>100.00139714710292</v>
      </c>
      <c r="P77" s="255">
        <f>INDEX(전세지수!$2:$270,MATCH('1'!$E77,전세지수!$F$2:$F$270,FALSE),MATCH('1'!P$12,전세지수!$1:$1,FALSE))</f>
        <v>98.719943625693674</v>
      </c>
      <c r="Q77" s="258">
        <f t="shared" si="27"/>
        <v>0.64517723771431168</v>
      </c>
      <c r="R77" s="258">
        <f t="shared" si="28"/>
        <v>3.5895322057283519</v>
      </c>
      <c r="S77" s="258">
        <f t="shared" si="29"/>
        <v>4.9341963733810834</v>
      </c>
      <c r="T77" s="278">
        <f>INDEX(매매지수!$271:$539,MATCH('1'!$E77,매매지수!$F$271:$F$539,FALSE),MATCH('1'!T$12,매매지수!$1:$1,FALSE))</f>
        <v>97.666789255324716</v>
      </c>
      <c r="U77" s="255">
        <f>INDEX(매매지수!$271:$539,MATCH('1'!$E77,매매지수!$F$271:$F$539,FALSE),MATCH('1'!U$12,매매지수!$1:$1,FALSE))</f>
        <v>98.04803484175531</v>
      </c>
      <c r="V77" s="255">
        <f>INDEX(매매지수!$271:$539,MATCH('1'!$E77,매매지수!$F$271:$F$539,FALSE),MATCH('1'!V$12,매매지수!$1:$1,FALSE))</f>
        <v>99.431442888725769</v>
      </c>
      <c r="W77" s="255">
        <f>INDEX(매매지수!$271:$539,MATCH('1'!$E77,매매지수!$F$271:$F$539,FALSE),MATCH('1'!W$12,매매지수!$1:$1,FALSE))</f>
        <v>101.8209942455854</v>
      </c>
      <c r="X77" s="258">
        <f t="shared" si="30"/>
        <v>-0.38883552030992696</v>
      </c>
      <c r="Y77" s="258">
        <f t="shared" si="31"/>
        <v>-1.7747440670008996</v>
      </c>
      <c r="Z77" s="258">
        <f t="shared" si="32"/>
        <v>-4.0799100627921803</v>
      </c>
      <c r="AA77" s="277">
        <f>INDEX(전세지수!$271:$539,MATCH('1'!$E77,전세지수!$F$271:$F$539,FALSE),MATCH('1'!AA$12,전세지수!$1:$1,FALSE))</f>
        <v>105.25107448160117</v>
      </c>
      <c r="AB77" s="255">
        <f>INDEX(전세지수!$271:$539,MATCH('1'!$E77,전세지수!$F$271:$F$539,FALSE),MATCH('1'!AB$12,전세지수!$1:$1,FALSE))</f>
        <v>104.19055257467909</v>
      </c>
      <c r="AC77" s="255">
        <f>INDEX(전세지수!$271:$539,MATCH('1'!$E77,전세지수!$F$271:$F$539,FALSE),MATCH('1'!AC$12,전세지수!$1:$1,FALSE))</f>
        <v>99.942486001466577</v>
      </c>
      <c r="AD77" s="255">
        <f>INDEX(전세지수!$271:$539,MATCH('1'!$E77,전세지수!$F$271:$F$539,FALSE),MATCH('1'!AD$12,전세지수!$1:$1,FALSE))</f>
        <v>98.287350569691355</v>
      </c>
      <c r="AE77" s="258">
        <f t="shared" si="33"/>
        <v>1.0178676287967203</v>
      </c>
      <c r="AF77" s="258">
        <f t="shared" si="34"/>
        <v>5.3116434186524897</v>
      </c>
      <c r="AG77" s="260">
        <f t="shared" si="35"/>
        <v>7.0850662588286317</v>
      </c>
      <c r="AH77" s="1418" t="s">
        <v>325</v>
      </c>
      <c r="AI77" s="1400"/>
      <c r="AJ77" s="1401"/>
      <c r="AK77" s="351"/>
    </row>
    <row r="78" spans="1:37" ht="14.1" customHeight="1">
      <c r="A78" s="349"/>
      <c r="B78" s="333"/>
      <c r="C78" s="1369" t="s">
        <v>31</v>
      </c>
      <c r="D78" s="1370"/>
      <c r="E78" s="327">
        <v>63</v>
      </c>
      <c r="F78" s="279">
        <f>INDEX(매매지수!$2:$270,MATCH('1'!$E78,매매지수!$F$2:$F$270,FALSE),MATCH('1'!F$12,매매지수!$1:$1,FALSE))</f>
        <v>96.563481560921716</v>
      </c>
      <c r="G78" s="269">
        <f>INDEX(매매지수!$2:$270,MATCH('1'!$E78,매매지수!$F$2:$F$270,FALSE),MATCH('1'!G$12,매매지수!$1:$1,FALSE))</f>
        <v>97.076775417821153</v>
      </c>
      <c r="H78" s="269">
        <f>INDEX(매매지수!$2:$270,MATCH('1'!$E78,매매지수!$F$2:$F$270,FALSE),MATCH('1'!H$12,매매지수!$1:$1,FALSE))</f>
        <v>99.284751200114371</v>
      </c>
      <c r="I78" s="269">
        <f>INDEX(매매지수!$2:$270,MATCH('1'!$E78,매매지수!$F$2:$F$270,FALSE),MATCH('1'!I$12,매매지수!$1:$1,FALSE))</f>
        <v>100.7786065217547</v>
      </c>
      <c r="J78" s="270">
        <f t="shared" si="24"/>
        <v>-0.52875041912980869</v>
      </c>
      <c r="K78" s="270">
        <f t="shared" si="25"/>
        <v>-2.7408737054774646</v>
      </c>
      <c r="L78" s="270">
        <f t="shared" si="26"/>
        <v>-4.182559281491038</v>
      </c>
      <c r="M78" s="279">
        <f>INDEX(전세지수!$2:$270,MATCH('1'!$E78,전세지수!$F$2:$F$270,FALSE),MATCH('1'!M$12,전세지수!$1:$1,FALSE))</f>
        <v>102.77672361889852</v>
      </c>
      <c r="N78" s="269">
        <f>INDEX(전세지수!$2:$270,MATCH('1'!$E78,전세지수!$F$2:$F$270,FALSE),MATCH('1'!N$12,전세지수!$1:$1,FALSE))</f>
        <v>102.22811963020959</v>
      </c>
      <c r="O78" s="269">
        <f>INDEX(전세지수!$2:$270,MATCH('1'!$E78,전세지수!$F$2:$F$270,FALSE),MATCH('1'!O$12,전세지수!$1:$1,FALSE))</f>
        <v>99.775025221748109</v>
      </c>
      <c r="P78" s="269">
        <f>INDEX(전세지수!$2:$270,MATCH('1'!$E78,전세지수!$F$2:$F$270,FALSE),MATCH('1'!P$12,전세지수!$1:$1,FALSE))</f>
        <v>98.300895824963902</v>
      </c>
      <c r="Q78" s="272">
        <f t="shared" si="27"/>
        <v>0.53664685477283758</v>
      </c>
      <c r="R78" s="272">
        <f t="shared" si="28"/>
        <v>3.0084666884114375</v>
      </c>
      <c r="S78" s="272">
        <f t="shared" si="29"/>
        <v>4.5531912566741495</v>
      </c>
      <c r="T78" s="280">
        <f>INDEX(매매지수!$271:$539,MATCH('1'!$E78,매매지수!$F$271:$F$539,FALSE),MATCH('1'!T$12,매매지수!$1:$1,FALSE))</f>
        <v>96.646126544227513</v>
      </c>
      <c r="U78" s="269">
        <f>INDEX(매매지수!$271:$539,MATCH('1'!$E78,매매지수!$F$271:$F$539,FALSE),MATCH('1'!U$12,매매지수!$1:$1,FALSE))</f>
        <v>97.266506793882755</v>
      </c>
      <c r="V78" s="269">
        <f>INDEX(매매지수!$271:$539,MATCH('1'!$E78,매매지수!$F$271:$F$539,FALSE),MATCH('1'!V$12,매매지수!$1:$1,FALSE))</f>
        <v>99.211565418366675</v>
      </c>
      <c r="W78" s="269">
        <f>INDEX(매매지수!$271:$539,MATCH('1'!$E78,매매지수!$F$271:$F$539,FALSE),MATCH('1'!W$12,매매지수!$1:$1,FALSE))</f>
        <v>101.14659769932057</v>
      </c>
      <c r="X78" s="272">
        <f t="shared" si="30"/>
        <v>-0.63781487595713227</v>
      </c>
      <c r="Y78" s="272">
        <f t="shared" si="31"/>
        <v>-2.5858264238860951</v>
      </c>
      <c r="Z78" s="272">
        <f t="shared" si="32"/>
        <v>-4.4494538199610467</v>
      </c>
      <c r="AA78" s="279">
        <f>INDEX(전세지수!$271:$539,MATCH('1'!$E78,전세지수!$F$271:$F$539,FALSE),MATCH('1'!AA$12,전세지수!$1:$1,FALSE))</f>
        <v>103.76877111428095</v>
      </c>
      <c r="AB78" s="269">
        <f>INDEX(전세지수!$271:$539,MATCH('1'!$E78,전세지수!$F$271:$F$539,FALSE),MATCH('1'!AB$12,전세지수!$1:$1,FALSE))</f>
        <v>103.00660002179049</v>
      </c>
      <c r="AC78" s="269">
        <f>INDEX(전세지수!$271:$539,MATCH('1'!$E78,전세지수!$F$271:$F$539,FALSE),MATCH('1'!AC$12,전세지수!$1:$1,FALSE))</f>
        <v>99.515523414430874</v>
      </c>
      <c r="AD78" s="269">
        <f>INDEX(전세지수!$271:$539,MATCH('1'!$E78,전세지수!$F$271:$F$539,FALSE),MATCH('1'!AD$12,전세지수!$1:$1,FALSE))</f>
        <v>98.335415290680345</v>
      </c>
      <c r="AE78" s="272">
        <f t="shared" si="33"/>
        <v>0.73992452166096179</v>
      </c>
      <c r="AF78" s="272">
        <f t="shared" si="34"/>
        <v>4.2739540062885384</v>
      </c>
      <c r="AG78" s="274">
        <f t="shared" si="35"/>
        <v>5.5253296155200582</v>
      </c>
      <c r="AH78" s="1408" t="s">
        <v>326</v>
      </c>
      <c r="AI78" s="1362"/>
      <c r="AJ78" s="350"/>
      <c r="AK78" s="351"/>
    </row>
    <row r="79" spans="1:37" ht="14.1" customHeight="1">
      <c r="A79" s="349"/>
      <c r="B79" s="333"/>
      <c r="C79" s="1366" t="s">
        <v>195</v>
      </c>
      <c r="D79" s="1367"/>
      <c r="E79" s="327">
        <v>64</v>
      </c>
      <c r="F79" s="335">
        <f>INDEX(매매지수!$2:$270,MATCH('1'!$E79,매매지수!$F$2:$F$270,FALSE),MATCH('1'!F$12,매매지수!$1:$1,FALSE))</f>
        <v>97.612738274430967</v>
      </c>
      <c r="G79" s="336">
        <f>INDEX(매매지수!$2:$270,MATCH('1'!$E79,매매지수!$F$2:$F$270,FALSE),MATCH('1'!G$12,매매지수!$1:$1,FALSE))</f>
        <v>97.813137904484236</v>
      </c>
      <c r="H79" s="336">
        <f>INDEX(매매지수!$2:$270,MATCH('1'!$E79,매매지수!$F$2:$F$270,FALSE),MATCH('1'!H$12,매매지수!$1:$1,FALSE))</f>
        <v>99.383670277214762</v>
      </c>
      <c r="I79" s="336">
        <f>INDEX(매매지수!$2:$270,MATCH('1'!$E79,매매지수!$F$2:$F$270,FALSE),MATCH('1'!I$12,매매지수!$1:$1,FALSE))</f>
        <v>101.37659839134948</v>
      </c>
      <c r="J79" s="337">
        <f t="shared" si="24"/>
        <v>-0.20488007474922521</v>
      </c>
      <c r="K79" s="337">
        <f t="shared" si="25"/>
        <v>-1.7819144713050572</v>
      </c>
      <c r="L79" s="337">
        <f t="shared" si="26"/>
        <v>-3.7127504538953637</v>
      </c>
      <c r="M79" s="335">
        <f>INDEX(전세지수!$2:$270,MATCH('1'!$E79,전세지수!$F$2:$F$270,FALSE),MATCH('1'!M$12,전세지수!$1:$1,FALSE))</f>
        <v>104.10282754637971</v>
      </c>
      <c r="N79" s="336">
        <f>INDEX(전세지수!$2:$270,MATCH('1'!$E79,전세지수!$F$2:$F$270,FALSE),MATCH('1'!N$12,전세지수!$1:$1,FALSE))</f>
        <v>103.4381688115778</v>
      </c>
      <c r="O79" s="336">
        <f>INDEX(전세지수!$2:$270,MATCH('1'!$E79,전세지수!$F$2:$F$270,FALSE),MATCH('1'!O$12,전세지수!$1:$1,FALSE))</f>
        <v>100.30831905627102</v>
      </c>
      <c r="P79" s="336">
        <f>INDEX(전세지수!$2:$270,MATCH('1'!$E79,전세지수!$F$2:$F$270,FALSE),MATCH('1'!P$12,전세지수!$1:$1,FALSE))</f>
        <v>98.50275712595618</v>
      </c>
      <c r="Q79" s="338">
        <f t="shared" si="27"/>
        <v>0.64256622331806401</v>
      </c>
      <c r="R79" s="338">
        <f t="shared" si="28"/>
        <v>3.7828452573111626</v>
      </c>
      <c r="S79" s="338">
        <f t="shared" si="29"/>
        <v>5.6851915457175384</v>
      </c>
      <c r="T79" s="339">
        <f>INDEX(매매지수!$271:$539,MATCH('1'!$E79,매매지수!$F$271:$F$539,FALSE),MATCH('1'!T$12,매매지수!$1:$1,FALSE))</f>
        <v>97.305143470129138</v>
      </c>
      <c r="U79" s="336">
        <f>INDEX(매매지수!$271:$539,MATCH('1'!$E79,매매지수!$F$271:$F$539,FALSE),MATCH('1'!U$12,매매지수!$1:$1,FALSE))</f>
        <v>97.639960794517606</v>
      </c>
      <c r="V79" s="336">
        <f>INDEX(매매지수!$271:$539,MATCH('1'!$E79,매매지수!$F$271:$F$539,FALSE),MATCH('1'!V$12,매매지수!$1:$1,FALSE))</f>
        <v>99.358185794287166</v>
      </c>
      <c r="W79" s="336">
        <f>INDEX(매매지수!$271:$539,MATCH('1'!$E79,매매지수!$F$271:$F$539,FALSE),MATCH('1'!W$12,매매지수!$1:$1,FALSE))</f>
        <v>101.71940596739354</v>
      </c>
      <c r="X79" s="338">
        <f t="shared" si="30"/>
        <v>-0.34291013808689375</v>
      </c>
      <c r="Y79" s="338">
        <f t="shared" si="31"/>
        <v>-2.0663041577758667</v>
      </c>
      <c r="Z79" s="338">
        <f t="shared" si="32"/>
        <v>-4.3396463588072915</v>
      </c>
      <c r="AA79" s="335">
        <f>INDEX(전세지수!$271:$539,MATCH('1'!$E79,전세지수!$F$271:$F$539,FALSE),MATCH('1'!AA$12,전세지수!$1:$1,FALSE))</f>
        <v>106.26801708066176</v>
      </c>
      <c r="AB79" s="336">
        <f>INDEX(전세지수!$271:$539,MATCH('1'!$E79,전세지수!$F$271:$F$539,FALSE),MATCH('1'!AB$12,전세지수!$1:$1,FALSE))</f>
        <v>105.10961286577702</v>
      </c>
      <c r="AC79" s="336">
        <f>INDEX(전세지수!$271:$539,MATCH('1'!$E79,전세지수!$F$271:$F$539,FALSE),MATCH('1'!AC$12,전세지수!$1:$1,FALSE))</f>
        <v>100.45182979594604</v>
      </c>
      <c r="AD79" s="336">
        <f>INDEX(전세지수!$271:$539,MATCH('1'!$E79,전세지수!$F$271:$F$539,FALSE),MATCH('1'!AD$12,전세지수!$1:$1,FALSE))</f>
        <v>97.744265827603073</v>
      </c>
      <c r="AE79" s="338">
        <f t="shared" si="33"/>
        <v>1.1020916006645454</v>
      </c>
      <c r="AF79" s="338">
        <f t="shared" si="34"/>
        <v>5.7900262210559106</v>
      </c>
      <c r="AG79" s="340">
        <f t="shared" si="35"/>
        <v>8.7204616873305838</v>
      </c>
      <c r="AH79" s="1353" t="s">
        <v>327</v>
      </c>
      <c r="AI79" s="1354"/>
      <c r="AJ79" s="350"/>
      <c r="AK79" s="351"/>
    </row>
    <row r="80" spans="1:37" ht="14.1" customHeight="1">
      <c r="A80" s="349"/>
      <c r="B80" s="333"/>
      <c r="C80" s="1366" t="s">
        <v>32</v>
      </c>
      <c r="D80" s="1367"/>
      <c r="E80" s="327">
        <v>65</v>
      </c>
      <c r="F80" s="335">
        <f>INDEX(매매지수!$2:$270,MATCH('1'!$E80,매매지수!$F$2:$F$270,FALSE),MATCH('1'!F$12,매매지수!$1:$1,FALSE))</f>
        <v>98.310481918377775</v>
      </c>
      <c r="G80" s="336">
        <f>INDEX(매매지수!$2:$270,MATCH('1'!$E80,매매지수!$F$2:$F$270,FALSE),MATCH('1'!G$12,매매지수!$1:$1,FALSE))</f>
        <v>98.470700713295983</v>
      </c>
      <c r="H80" s="336">
        <f>INDEX(매매지수!$2:$270,MATCH('1'!$E80,매매지수!$F$2:$F$270,FALSE),MATCH('1'!H$12,매매지수!$1:$1,FALSE))</f>
        <v>99.650842623347344</v>
      </c>
      <c r="I80" s="336">
        <f>INDEX(매매지수!$2:$270,MATCH('1'!$E80,매매지수!$F$2:$F$270,FALSE),MATCH('1'!I$12,매매지수!$1:$1,FALSE))</f>
        <v>100.94647795107224</v>
      </c>
      <c r="J80" s="337">
        <f t="shared" si="24"/>
        <v>-0.16270707302540321</v>
      </c>
      <c r="K80" s="337">
        <f t="shared" si="25"/>
        <v>-1.345057070952993</v>
      </c>
      <c r="L80" s="337">
        <f t="shared" si="26"/>
        <v>-2.6112808353473294</v>
      </c>
      <c r="M80" s="335">
        <f>INDEX(전세지수!$2:$270,MATCH('1'!$E80,전세지수!$F$2:$F$270,FALSE),MATCH('1'!M$12,전세지수!$1:$1,FALSE))</f>
        <v>104.70623729185802</v>
      </c>
      <c r="N80" s="336">
        <f>INDEX(전세지수!$2:$270,MATCH('1'!$E80,전세지수!$F$2:$F$270,FALSE),MATCH('1'!N$12,전세지수!$1:$1,FALSE))</f>
        <v>104.3584949963454</v>
      </c>
      <c r="O80" s="336">
        <f>INDEX(전세지수!$2:$270,MATCH('1'!$E80,전세지수!$F$2:$F$270,FALSE),MATCH('1'!O$12,전세지수!$1:$1,FALSE))</f>
        <v>100.02721890106588</v>
      </c>
      <c r="P80" s="336">
        <f>INDEX(전세지수!$2:$270,MATCH('1'!$E80,전세지수!$F$2:$F$270,FALSE),MATCH('1'!P$12,전세지수!$1:$1,FALSE))</f>
        <v>98.931415448138992</v>
      </c>
      <c r="Q80" s="338">
        <f t="shared" si="27"/>
        <v>0.3332189636548577</v>
      </c>
      <c r="R80" s="338">
        <f t="shared" si="28"/>
        <v>4.67774515996493</v>
      </c>
      <c r="S80" s="338">
        <f t="shared" si="29"/>
        <v>5.837197231597524</v>
      </c>
      <c r="T80" s="339">
        <f>INDEX(매매지수!$271:$539,MATCH('1'!$E80,매매지수!$F$271:$F$539,FALSE),MATCH('1'!T$12,매매지수!$1:$1,FALSE))</f>
        <v>98.06215315232464</v>
      </c>
      <c r="U80" s="336">
        <f>INDEX(매매지수!$271:$539,MATCH('1'!$E80,매매지수!$F$271:$F$539,FALSE),MATCH('1'!U$12,매매지수!$1:$1,FALSE))</f>
        <v>98.285763987825476</v>
      </c>
      <c r="V80" s="336">
        <f>INDEX(매매지수!$271:$539,MATCH('1'!$E80,매매지수!$F$271:$F$539,FALSE),MATCH('1'!V$12,매매지수!$1:$1,FALSE))</f>
        <v>99.555408078298854</v>
      </c>
      <c r="W80" s="336">
        <f>INDEX(매매지수!$271:$539,MATCH('1'!$E80,매매지수!$F$271:$F$539,FALSE),MATCH('1'!W$12,매매지수!$1:$1,FALSE))</f>
        <v>101.01536149869619</v>
      </c>
      <c r="X80" s="338">
        <f t="shared" si="30"/>
        <v>-0.22751090944211905</v>
      </c>
      <c r="Y80" s="338">
        <f t="shared" si="31"/>
        <v>-1.499923464529207</v>
      </c>
      <c r="Z80" s="338">
        <f t="shared" si="32"/>
        <v>-2.9235240091772252</v>
      </c>
      <c r="AA80" s="335">
        <f>INDEX(전세지수!$271:$539,MATCH('1'!$E80,전세지수!$F$271:$F$539,FALSE),MATCH('1'!AA$12,전세지수!$1:$1,FALSE))</f>
        <v>105.63518143833377</v>
      </c>
      <c r="AB80" s="336">
        <f>INDEX(전세지수!$271:$539,MATCH('1'!$E80,전세지수!$F$271:$F$539,FALSE),MATCH('1'!AB$12,전세지수!$1:$1,FALSE))</f>
        <v>105.14479049359775</v>
      </c>
      <c r="AC80" s="336">
        <f>INDEX(전세지수!$271:$539,MATCH('1'!$E80,전세지수!$F$271:$F$539,FALSE),MATCH('1'!AC$12,전세지수!$1:$1,FALSE))</f>
        <v>100.08617646529234</v>
      </c>
      <c r="AD80" s="336">
        <f>INDEX(전세지수!$271:$539,MATCH('1'!$E80,전세지수!$F$271:$F$539,FALSE),MATCH('1'!AD$12,전세지수!$1:$1,FALSE))</f>
        <v>98.648559200555653</v>
      </c>
      <c r="AE80" s="338">
        <f t="shared" si="33"/>
        <v>0.46639585511931703</v>
      </c>
      <c r="AF80" s="338">
        <f t="shared" si="34"/>
        <v>5.5442271540522947</v>
      </c>
      <c r="AG80" s="340">
        <f t="shared" si="35"/>
        <v>7.0823358135156278</v>
      </c>
      <c r="AH80" s="1353" t="s">
        <v>328</v>
      </c>
      <c r="AI80" s="1354"/>
      <c r="AJ80" s="350"/>
      <c r="AK80" s="351"/>
    </row>
    <row r="81" spans="1:37" ht="14.1" customHeight="1">
      <c r="A81" s="349"/>
      <c r="B81" s="333"/>
      <c r="C81" s="1366" t="s">
        <v>33</v>
      </c>
      <c r="D81" s="1367"/>
      <c r="E81" s="327">
        <v>66</v>
      </c>
      <c r="F81" s="335">
        <f>INDEX(매매지수!$2:$270,MATCH('1'!$E81,매매지수!$F$2:$F$270,FALSE),MATCH('1'!F$12,매매지수!$1:$1,FALSE))</f>
        <v>98.024071263214907</v>
      </c>
      <c r="G81" s="336">
        <f>INDEX(매매지수!$2:$270,MATCH('1'!$E81,매매지수!$F$2:$F$270,FALSE),MATCH('1'!G$12,매매지수!$1:$1,FALSE))</f>
        <v>98.558864004887894</v>
      </c>
      <c r="H81" s="336">
        <f>INDEX(매매지수!$2:$270,MATCH('1'!$E81,매매지수!$F$2:$F$270,FALSE),MATCH('1'!H$12,매매지수!$1:$1,FALSE))</f>
        <v>99.871400803061761</v>
      </c>
      <c r="I81" s="336">
        <f>INDEX(매매지수!$2:$270,MATCH('1'!$E81,매매지수!$F$2:$F$270,FALSE),MATCH('1'!I$12,매매지수!$1:$1,FALSE))</f>
        <v>100.31261171323119</v>
      </c>
      <c r="J81" s="337">
        <f t="shared" si="24"/>
        <v>-0.5426125261006054</v>
      </c>
      <c r="K81" s="337">
        <f t="shared" si="25"/>
        <v>-1.8497082498017958</v>
      </c>
      <c r="L81" s="337">
        <f t="shared" si="26"/>
        <v>-2.281408499819193</v>
      </c>
      <c r="M81" s="335">
        <f>INDEX(전세지수!$2:$270,MATCH('1'!$E81,전세지수!$F$2:$F$270,FALSE),MATCH('1'!M$12,전세지수!$1:$1,FALSE))</f>
        <v>101.94521020581388</v>
      </c>
      <c r="N81" s="336">
        <f>INDEX(전세지수!$2:$270,MATCH('1'!$E81,전세지수!$F$2:$F$270,FALSE),MATCH('1'!N$12,전세지수!$1:$1,FALSE))</f>
        <v>101.45406029822452</v>
      </c>
      <c r="O81" s="336">
        <f>INDEX(전세지수!$2:$270,MATCH('1'!$E81,전세지수!$F$2:$F$270,FALSE),MATCH('1'!O$12,전세지수!$1:$1,FALSE))</f>
        <v>100.04746418008234</v>
      </c>
      <c r="P81" s="336">
        <f>INDEX(전세지수!$2:$270,MATCH('1'!$E81,전세지수!$F$2:$F$270,FALSE),MATCH('1'!P$12,전세지수!$1:$1,FALSE))</f>
        <v>99.66458781579756</v>
      </c>
      <c r="Q81" s="338">
        <f t="shared" si="27"/>
        <v>0.48411064687368111</v>
      </c>
      <c r="R81" s="338">
        <f t="shared" si="28"/>
        <v>1.8968457034709507</v>
      </c>
      <c r="S81" s="338">
        <f t="shared" si="29"/>
        <v>2.2882976190413906</v>
      </c>
      <c r="T81" s="339">
        <f>INDEX(매매지수!$271:$539,MATCH('1'!$E81,매매지수!$F$271:$F$539,FALSE),MATCH('1'!T$12,매매지수!$1:$1,FALSE))</f>
        <v>97.397532271061024</v>
      </c>
      <c r="U81" s="336">
        <f>INDEX(매매지수!$271:$539,MATCH('1'!$E81,매매지수!$F$271:$F$539,FALSE),MATCH('1'!U$12,매매지수!$1:$1,FALSE))</f>
        <v>97.916811530431829</v>
      </c>
      <c r="V81" s="336">
        <f>INDEX(매매지수!$271:$539,MATCH('1'!$E81,매매지수!$F$271:$F$539,FALSE),MATCH('1'!V$12,매매지수!$1:$1,FALSE))</f>
        <v>99.926675839461637</v>
      </c>
      <c r="W81" s="336">
        <f>INDEX(매매지수!$271:$539,MATCH('1'!$E81,매매지수!$F$271:$F$539,FALSE),MATCH('1'!W$12,매매지수!$1:$1,FALSE))</f>
        <v>100.49487602856475</v>
      </c>
      <c r="X81" s="338">
        <f t="shared" si="30"/>
        <v>-0.53032696965363835</v>
      </c>
      <c r="Y81" s="338">
        <f t="shared" si="31"/>
        <v>-2.5309994024657056</v>
      </c>
      <c r="Z81" s="338">
        <f t="shared" si="32"/>
        <v>-3.0820912268435752</v>
      </c>
      <c r="AA81" s="335">
        <f>INDEX(전세지수!$271:$539,MATCH('1'!$E81,전세지수!$F$271:$F$539,FALSE),MATCH('1'!AA$12,전세지수!$1:$1,FALSE))</f>
        <v>104.55596184677167</v>
      </c>
      <c r="AB81" s="336">
        <f>INDEX(전세지수!$271:$539,MATCH('1'!$E81,전세지수!$F$271:$F$539,FALSE),MATCH('1'!AB$12,전세지수!$1:$1,FALSE))</f>
        <v>103.16050256670064</v>
      </c>
      <c r="AC81" s="336">
        <f>INDEX(전세지수!$271:$539,MATCH('1'!$E81,전세지수!$F$271:$F$539,FALSE),MATCH('1'!AC$12,전세지수!$1:$1,FALSE))</f>
        <v>100.2276698623233</v>
      </c>
      <c r="AD81" s="336">
        <f>INDEX(전세지수!$271:$539,MATCH('1'!$E81,전세지수!$F$271:$F$539,FALSE),MATCH('1'!AD$12,전세지수!$1:$1,FALSE))</f>
        <v>100.25869155648236</v>
      </c>
      <c r="AE81" s="338">
        <f t="shared" si="33"/>
        <v>1.352706942435411</v>
      </c>
      <c r="AF81" s="338">
        <f t="shared" si="34"/>
        <v>4.3184601521654375</v>
      </c>
      <c r="AG81" s="340">
        <f t="shared" si="35"/>
        <v>4.2861822985874154</v>
      </c>
      <c r="AH81" s="1353" t="s">
        <v>329</v>
      </c>
      <c r="AI81" s="1354"/>
      <c r="AJ81" s="350"/>
      <c r="AK81" s="351"/>
    </row>
    <row r="82" spans="1:37" ht="14.1" customHeight="1">
      <c r="A82" s="349"/>
      <c r="B82" s="333"/>
      <c r="C82" s="1366" t="s">
        <v>34</v>
      </c>
      <c r="D82" s="1367"/>
      <c r="E82" s="327">
        <v>67</v>
      </c>
      <c r="F82" s="335">
        <f>INDEX(매매지수!$2:$270,MATCH('1'!$E82,매매지수!$F$2:$F$270,FALSE),MATCH('1'!F$12,매매지수!$1:$1,FALSE))</f>
        <v>97.695930342257597</v>
      </c>
      <c r="G82" s="336">
        <f>INDEX(매매지수!$2:$270,MATCH('1'!$E82,매매지수!$F$2:$F$270,FALSE),MATCH('1'!G$12,매매지수!$1:$1,FALSE))</f>
        <v>98.050857198821035</v>
      </c>
      <c r="H82" s="336">
        <f>INDEX(매매지수!$2:$270,MATCH('1'!$E82,매매지수!$F$2:$F$270,FALSE),MATCH('1'!H$12,매매지수!$1:$1,FALSE))</f>
        <v>99.667220180121859</v>
      </c>
      <c r="I82" s="336">
        <f>INDEX(매매지수!$2:$270,MATCH('1'!$E82,매매지수!$F$2:$F$270,FALSE),MATCH('1'!I$12,매매지수!$1:$1,FALSE))</f>
        <v>101.7616736004407</v>
      </c>
      <c r="J82" s="337">
        <f t="shared" si="24"/>
        <v>-0.36198241066239811</v>
      </c>
      <c r="K82" s="337">
        <f t="shared" si="25"/>
        <v>-1.977871796064623</v>
      </c>
      <c r="L82" s="337">
        <f t="shared" si="26"/>
        <v>-3.9953580894777074</v>
      </c>
      <c r="M82" s="335">
        <f>INDEX(전세지수!$2:$270,MATCH('1'!$E82,전세지수!$F$2:$F$270,FALSE),MATCH('1'!M$12,전세지수!$1:$1,FALSE))</f>
        <v>105.10613687263972</v>
      </c>
      <c r="N82" s="336">
        <f>INDEX(전세지수!$2:$270,MATCH('1'!$E82,전세지수!$F$2:$F$270,FALSE),MATCH('1'!N$12,전세지수!$1:$1,FALSE))</f>
        <v>103.90869515652392</v>
      </c>
      <c r="O82" s="336">
        <f>INDEX(전세지수!$2:$270,MATCH('1'!$E82,전세지수!$F$2:$F$270,FALSE),MATCH('1'!O$12,전세지수!$1:$1,FALSE))</f>
        <v>100.20121013845397</v>
      </c>
      <c r="P82" s="336">
        <f>INDEX(전세지수!$2:$270,MATCH('1'!$E82,전세지수!$F$2:$F$270,FALSE),MATCH('1'!P$12,전세지수!$1:$1,FALSE))</f>
        <v>97.752712801802716</v>
      </c>
      <c r="Q82" s="338">
        <f t="shared" si="27"/>
        <v>1.1523979916329585</v>
      </c>
      <c r="R82" s="338">
        <f t="shared" si="28"/>
        <v>4.8950773422879124</v>
      </c>
      <c r="S82" s="338">
        <f t="shared" si="29"/>
        <v>7.5224757043278689</v>
      </c>
      <c r="T82" s="339">
        <f>INDEX(매매지수!$271:$539,MATCH('1'!$E82,매매지수!$F$271:$F$539,FALSE),MATCH('1'!T$12,매매지수!$1:$1,FALSE))</f>
        <v>96.836935777312348</v>
      </c>
      <c r="U82" s="336">
        <f>INDEX(매매지수!$271:$539,MATCH('1'!$E82,매매지수!$F$271:$F$539,FALSE),MATCH('1'!U$12,매매지수!$1:$1,FALSE))</f>
        <v>97.251908525130631</v>
      </c>
      <c r="V82" s="336">
        <f>INDEX(매매지수!$271:$539,MATCH('1'!$E82,매매지수!$F$271:$F$539,FALSE),MATCH('1'!V$12,매매지수!$1:$1,FALSE))</f>
        <v>99.560043221156491</v>
      </c>
      <c r="W82" s="336">
        <f>INDEX(매매지수!$271:$539,MATCH('1'!$E82,매매지수!$F$271:$F$539,FALSE),MATCH('1'!W$12,매매지수!$1:$1,FALSE))</f>
        <v>102.43317661905536</v>
      </c>
      <c r="X82" s="338">
        <f t="shared" si="30"/>
        <v>-0.42669882176250562</v>
      </c>
      <c r="Y82" s="338">
        <f t="shared" si="31"/>
        <v>-2.7351408815635025</v>
      </c>
      <c r="Z82" s="338">
        <f t="shared" si="32"/>
        <v>-5.4633088872711566</v>
      </c>
      <c r="AA82" s="335">
        <f>INDEX(전세지수!$271:$539,MATCH('1'!$E82,전세지수!$F$271:$F$539,FALSE),MATCH('1'!AA$12,전세지수!$1:$1,FALSE))</f>
        <v>107.05248338462225</v>
      </c>
      <c r="AB82" s="336">
        <f>INDEX(전세지수!$271:$539,MATCH('1'!$E82,전세지수!$F$271:$F$539,FALSE),MATCH('1'!AB$12,전세지수!$1:$1,FALSE))</f>
        <v>105.22544120530171</v>
      </c>
      <c r="AC82" s="336">
        <f>INDEX(전세지수!$271:$539,MATCH('1'!$E82,전세지수!$F$271:$F$539,FALSE),MATCH('1'!AC$12,전세지수!$1:$1,FALSE))</f>
        <v>100.26647973485441</v>
      </c>
      <c r="AD82" s="336">
        <f>INDEX(전세지수!$271:$539,MATCH('1'!$E82,전세지수!$F$271:$F$539,FALSE),MATCH('1'!AD$12,전세지수!$1:$1,FALSE))</f>
        <v>97.209913047083816</v>
      </c>
      <c r="AE82" s="338">
        <f t="shared" si="33"/>
        <v>1.7363122058627001</v>
      </c>
      <c r="AF82" s="338">
        <f t="shared" si="34"/>
        <v>6.7679683855589756</v>
      </c>
      <c r="AG82" s="340">
        <f t="shared" si="35"/>
        <v>10.125068554244221</v>
      </c>
      <c r="AH82" s="1353" t="s">
        <v>330</v>
      </c>
      <c r="AI82" s="1354"/>
      <c r="AJ82" s="350"/>
      <c r="AK82" s="351"/>
    </row>
    <row r="83" spans="1:37" ht="14.1" customHeight="1">
      <c r="A83" s="349"/>
      <c r="B83" s="333"/>
      <c r="C83" s="1366" t="s">
        <v>16</v>
      </c>
      <c r="D83" s="1367"/>
      <c r="E83" s="327">
        <v>68</v>
      </c>
      <c r="F83" s="335">
        <f>INDEX(매매지수!$2:$270,MATCH('1'!$E83,매매지수!$F$2:$F$270,FALSE),MATCH('1'!F$12,매매지수!$1:$1,FALSE))</f>
        <v>98.497976707603172</v>
      </c>
      <c r="G83" s="336">
        <f>INDEX(매매지수!$2:$270,MATCH('1'!$E83,매매지수!$F$2:$F$270,FALSE),MATCH('1'!G$12,매매지수!$1:$1,FALSE))</f>
        <v>98.838428264255455</v>
      </c>
      <c r="H83" s="336">
        <f>INDEX(매매지수!$2:$270,MATCH('1'!$E83,매매지수!$F$2:$F$270,FALSE),MATCH('1'!H$12,매매지수!$1:$1,FALSE))</f>
        <v>99.217827613849579</v>
      </c>
      <c r="I83" s="336">
        <f>INDEX(매매지수!$2:$270,MATCH('1'!$E83,매매지수!$F$2:$F$270,FALSE),MATCH('1'!I$12,매매지수!$1:$1,FALSE))</f>
        <v>101.66592064278359</v>
      </c>
      <c r="J83" s="337">
        <f t="shared" si="24"/>
        <v>-0.34445262094014995</v>
      </c>
      <c r="K83" s="337">
        <f t="shared" si="25"/>
        <v>-0.72552576846172112</v>
      </c>
      <c r="L83" s="337">
        <f t="shared" si="26"/>
        <v>-3.1160332933111379</v>
      </c>
      <c r="M83" s="335">
        <f>INDEX(전세지수!$2:$270,MATCH('1'!$E83,전세지수!$F$2:$F$270,FALSE),MATCH('1'!M$12,전세지수!$1:$1,FALSE))</f>
        <v>104.39555115772407</v>
      </c>
      <c r="N83" s="336">
        <f>INDEX(전세지수!$2:$270,MATCH('1'!$E83,전세지수!$F$2:$F$270,FALSE),MATCH('1'!N$12,전세지수!$1:$1,FALSE))</f>
        <v>103.53974358266527</v>
      </c>
      <c r="O83" s="336">
        <f>INDEX(전세지수!$2:$270,MATCH('1'!$E83,전세지수!$F$2:$F$270,FALSE),MATCH('1'!O$12,전세지수!$1:$1,FALSE))</f>
        <v>99.806067406645369</v>
      </c>
      <c r="P83" s="336">
        <f>INDEX(전세지수!$2:$270,MATCH('1'!$E83,전세지수!$F$2:$F$270,FALSE),MATCH('1'!P$12,전세지수!$1:$1,FALSE))</f>
        <v>97.812673095649146</v>
      </c>
      <c r="Q83" s="338">
        <f t="shared" si="27"/>
        <v>0.82654983047696362</v>
      </c>
      <c r="R83" s="338">
        <f t="shared" si="28"/>
        <v>4.5984015504583642</v>
      </c>
      <c r="S83" s="338">
        <f t="shared" si="29"/>
        <v>6.7300870671816337</v>
      </c>
      <c r="T83" s="339">
        <f>INDEX(매매지수!$271:$539,MATCH('1'!$E83,매매지수!$F$271:$F$539,FALSE),MATCH('1'!T$12,매매지수!$1:$1,FALSE))</f>
        <v>99.300648462052195</v>
      </c>
      <c r="U83" s="336">
        <f>INDEX(매매지수!$271:$539,MATCH('1'!$E83,매매지수!$F$271:$F$539,FALSE),MATCH('1'!U$12,매매지수!$1:$1,FALSE))</f>
        <v>99.630850527115513</v>
      </c>
      <c r="V83" s="336">
        <f>INDEX(매매지수!$271:$539,MATCH('1'!$E83,매매지수!$F$271:$F$539,FALSE),MATCH('1'!V$12,매매지수!$1:$1,FALSE))</f>
        <v>99.299952802842213</v>
      </c>
      <c r="W83" s="336">
        <f>INDEX(매매지수!$271:$539,MATCH('1'!$E83,매매지수!$F$271:$F$539,FALSE),MATCH('1'!W$12,매매지수!$1:$1,FALSE))</f>
        <v>103.94410809460676</v>
      </c>
      <c r="X83" s="338">
        <f t="shared" si="30"/>
        <v>-0.33142552062571662</v>
      </c>
      <c r="Y83" s="338">
        <f t="shared" si="31"/>
        <v>7.0056348502323118E-4</v>
      </c>
      <c r="Z83" s="338">
        <f t="shared" si="32"/>
        <v>-4.4672658389913078</v>
      </c>
      <c r="AA83" s="335">
        <f>INDEX(전세지수!$271:$539,MATCH('1'!$E83,전세지수!$F$271:$F$539,FALSE),MATCH('1'!AA$12,전세지수!$1:$1,FALSE))</f>
        <v>105.18075118788204</v>
      </c>
      <c r="AB83" s="336">
        <f>INDEX(전세지수!$271:$539,MATCH('1'!$E83,전세지수!$F$271:$F$539,FALSE),MATCH('1'!AB$12,전세지수!$1:$1,FALSE))</f>
        <v>103.95300760173734</v>
      </c>
      <c r="AC83" s="336">
        <f>INDEX(전세지수!$271:$539,MATCH('1'!$E83,전세지수!$F$271:$F$539,FALSE),MATCH('1'!AC$12,전세지수!$1:$1,FALSE))</f>
        <v>99.482873397295975</v>
      </c>
      <c r="AD83" s="336">
        <f>INDEX(전세지수!$271:$539,MATCH('1'!$E83,전세지수!$F$271:$F$539,FALSE),MATCH('1'!AD$12,전세지수!$1:$1,FALSE))</f>
        <v>97.124229841578128</v>
      </c>
      <c r="AE83" s="338">
        <f t="shared" si="33"/>
        <v>1.1810563392724571</v>
      </c>
      <c r="AF83" s="338">
        <f t="shared" si="34"/>
        <v>5.7274961970900762</v>
      </c>
      <c r="AG83" s="340">
        <f t="shared" si="35"/>
        <v>8.2950684493922076</v>
      </c>
      <c r="AH83" s="1353" t="s">
        <v>331</v>
      </c>
      <c r="AI83" s="1354"/>
      <c r="AJ83" s="350"/>
      <c r="AK83" s="351"/>
    </row>
    <row r="84" spans="1:37" ht="14.1" customHeight="1">
      <c r="A84" s="349"/>
      <c r="B84" s="341"/>
      <c r="C84" s="1380" t="s">
        <v>35</v>
      </c>
      <c r="D84" s="1381"/>
      <c r="E84" s="327">
        <v>69</v>
      </c>
      <c r="F84" s="342">
        <f>INDEX(매매지수!$2:$270,MATCH('1'!$E84,매매지수!$F$2:$F$270,FALSE),MATCH('1'!F$12,매매지수!$1:$1,FALSE))</f>
        <v>99.009234599906122</v>
      </c>
      <c r="G84" s="343">
        <f>INDEX(매매지수!$2:$270,MATCH('1'!$E84,매매지수!$F$2:$F$270,FALSE),MATCH('1'!G$12,매매지수!$1:$1,FALSE))</f>
        <v>99.182302241800656</v>
      </c>
      <c r="H84" s="343">
        <f>INDEX(매매지수!$2:$270,MATCH('1'!$E84,매매지수!$F$2:$F$270,FALSE),MATCH('1'!H$12,매매지수!$1:$1,FALSE))</f>
        <v>99.788701272803195</v>
      </c>
      <c r="I84" s="343">
        <f>INDEX(매매지수!$2:$270,MATCH('1'!$E84,매매지수!$F$2:$F$270,FALSE),MATCH('1'!I$12,매매지수!$1:$1,FALSE))</f>
        <v>101.41832954828268</v>
      </c>
      <c r="J84" s="344">
        <f t="shared" si="24"/>
        <v>-0.17449447934028139</v>
      </c>
      <c r="K84" s="344">
        <f t="shared" si="25"/>
        <v>-0.78111716352150529</v>
      </c>
      <c r="L84" s="344">
        <f t="shared" si="26"/>
        <v>-2.3754038930700938</v>
      </c>
      <c r="M84" s="342">
        <f>INDEX(전세지수!$2:$270,MATCH('1'!$E84,전세지수!$F$2:$F$270,FALSE),MATCH('1'!M$12,전세지수!$1:$1,FALSE))</f>
        <v>101.65124510032402</v>
      </c>
      <c r="N84" s="343">
        <f>INDEX(전세지수!$2:$270,MATCH('1'!$E84,전세지수!$F$2:$F$270,FALSE),MATCH('1'!N$12,전세지수!$1:$1,FALSE))</f>
        <v>101.12006913107004</v>
      </c>
      <c r="O84" s="343">
        <f>INDEX(전세지수!$2:$270,MATCH('1'!$E84,전세지수!$F$2:$F$270,FALSE),MATCH('1'!O$12,전세지수!$1:$1,FALSE))</f>
        <v>99.802953789319389</v>
      </c>
      <c r="P84" s="343">
        <f>INDEX(전세지수!$2:$270,MATCH('1'!$E84,전세지수!$F$2:$F$270,FALSE),MATCH('1'!P$12,전세지수!$1:$1,FALSE))</f>
        <v>100.47160303006663</v>
      </c>
      <c r="Q84" s="345">
        <f t="shared" si="27"/>
        <v>0.52529233199543057</v>
      </c>
      <c r="R84" s="345">
        <f t="shared" si="28"/>
        <v>1.851940489563364</v>
      </c>
      <c r="S84" s="345">
        <f t="shared" si="29"/>
        <v>1.1741049557100869</v>
      </c>
      <c r="T84" s="346">
        <f>INDEX(매매지수!$271:$539,MATCH('1'!$E84,매매지수!$F$271:$F$539,FALSE),MATCH('1'!T$12,매매지수!$1:$1,FALSE))</f>
        <v>99.037829019399311</v>
      </c>
      <c r="U84" s="343">
        <f>INDEX(매매지수!$271:$539,MATCH('1'!$E84,매매지수!$F$271:$F$539,FALSE),MATCH('1'!U$12,매매지수!$1:$1,FALSE))</f>
        <v>99.251101857386786</v>
      </c>
      <c r="V84" s="343">
        <f>INDEX(매매지수!$271:$539,MATCH('1'!$E84,매매지수!$F$271:$F$539,FALSE),MATCH('1'!V$12,매매지수!$1:$1,FALSE))</f>
        <v>99.42717850606013</v>
      </c>
      <c r="W84" s="343">
        <f>INDEX(매매지수!$271:$539,MATCH('1'!$E84,매매지수!$F$271:$F$539,FALSE),MATCH('1'!W$12,매매지수!$1:$1,FALSE))</f>
        <v>102.04094570167661</v>
      </c>
      <c r="X84" s="345">
        <f t="shared" si="30"/>
        <v>-0.21488208593787306</v>
      </c>
      <c r="Y84" s="345">
        <f t="shared" si="31"/>
        <v>-0.39159261331859208</v>
      </c>
      <c r="Z84" s="345">
        <f t="shared" si="32"/>
        <v>-2.9430506172072324</v>
      </c>
      <c r="AA84" s="342">
        <f>INDEX(전세지수!$271:$539,MATCH('1'!$E84,전세지수!$F$271:$F$539,FALSE),MATCH('1'!AA$12,전세지수!$1:$1,FALSE))</f>
        <v>103.58264052210662</v>
      </c>
      <c r="AB84" s="343">
        <f>INDEX(전세지수!$271:$539,MATCH('1'!$E84,전세지수!$F$271:$F$539,FALSE),MATCH('1'!AB$12,전세지수!$1:$1,FALSE))</f>
        <v>102.67563711785088</v>
      </c>
      <c r="AC84" s="343">
        <f>INDEX(전세지수!$271:$539,MATCH('1'!$E84,전세지수!$F$271:$F$539,FALSE),MATCH('1'!AC$12,전세지수!$1:$1,FALSE))</f>
        <v>99.504212278368996</v>
      </c>
      <c r="AD84" s="343">
        <f>INDEX(전세지수!$271:$539,MATCH('1'!$E84,전세지수!$F$271:$F$539,FALSE),MATCH('1'!AD$12,전세지수!$1:$1,FALSE))</f>
        <v>100.35777917286431</v>
      </c>
      <c r="AE84" s="345">
        <f t="shared" si="33"/>
        <v>0.88336769044312646</v>
      </c>
      <c r="AF84" s="345">
        <f t="shared" si="34"/>
        <v>4.0987493397043107</v>
      </c>
      <c r="AG84" s="347">
        <f t="shared" si="35"/>
        <v>3.2133645999554705</v>
      </c>
      <c r="AH84" s="1359" t="s">
        <v>332</v>
      </c>
      <c r="AI84" s="1360"/>
      <c r="AJ84" s="352"/>
      <c r="AK84" s="351"/>
    </row>
    <row r="85" spans="1:37" ht="14.1" customHeight="1">
      <c r="A85" s="349"/>
      <c r="B85" s="333" t="s">
        <v>36</v>
      </c>
      <c r="C85" s="349"/>
      <c r="D85" s="349"/>
      <c r="E85" s="327">
        <v>70</v>
      </c>
      <c r="F85" s="268">
        <f>INDEX(매매지수!$2:$270,MATCH('1'!$E85,매매지수!$F$2:$F$270,FALSE),MATCH('1'!F$12,매매지수!$1:$1,FALSE))</f>
        <v>97.573091568366195</v>
      </c>
      <c r="G85" s="285">
        <f>INDEX(매매지수!$2:$270,MATCH('1'!$E85,매매지수!$F$2:$F$270,FALSE),MATCH('1'!G$12,매매지수!$1:$1,FALSE))</f>
        <v>98.02396861887803</v>
      </c>
      <c r="H85" s="285">
        <f>INDEX(매매지수!$2:$270,MATCH('1'!$E85,매매지수!$F$2:$F$270,FALSE),MATCH('1'!H$12,매매지수!$1:$1,FALSE))</f>
        <v>99.218007200965559</v>
      </c>
      <c r="I85" s="285">
        <f>INDEX(매매지수!$2:$270,MATCH('1'!$E85,매매지수!$F$2:$F$270,FALSE),MATCH('1'!I$12,매매지수!$1:$1,FALSE))</f>
        <v>101.83216310463612</v>
      </c>
      <c r="J85" s="286">
        <f t="shared" si="24"/>
        <v>-0.45996612549412674</v>
      </c>
      <c r="K85" s="286">
        <f t="shared" si="25"/>
        <v>-1.6578801358785533</v>
      </c>
      <c r="L85" s="286">
        <f t="shared" si="26"/>
        <v>-4.1824423702888307</v>
      </c>
      <c r="M85" s="268">
        <f>INDEX(전세지수!$2:$270,MATCH('1'!$E85,전세지수!$F$2:$F$270,FALSE),MATCH('1'!M$12,전세지수!$1:$1,FALSE))</f>
        <v>103.30127821527763</v>
      </c>
      <c r="N85" s="285">
        <f>INDEX(전세지수!$2:$270,MATCH('1'!$E85,전세지수!$F$2:$F$270,FALSE),MATCH('1'!N$12,전세지수!$1:$1,FALSE))</f>
        <v>102.03034892908252</v>
      </c>
      <c r="O85" s="285">
        <f>INDEX(전세지수!$2:$270,MATCH('1'!$E85,전세지수!$F$2:$F$270,FALSE),MATCH('1'!O$12,전세지수!$1:$1,FALSE))</f>
        <v>100.60073130812395</v>
      </c>
      <c r="P85" s="285">
        <f>INDEX(전세지수!$2:$270,MATCH('1'!$E85,전세지수!$F$2:$F$270,FALSE),MATCH('1'!P$12,전세지수!$1:$1,FALSE))</f>
        <v>96.897849500750894</v>
      </c>
      <c r="Q85" s="288">
        <f t="shared" si="27"/>
        <v>1.2456384786829311</v>
      </c>
      <c r="R85" s="288">
        <f t="shared" si="28"/>
        <v>2.6844207512590978</v>
      </c>
      <c r="S85" s="288">
        <f t="shared" si="29"/>
        <v>6.6084322278763485</v>
      </c>
      <c r="T85" s="273">
        <f>INDEX(매매지수!$271:$539,MATCH('1'!$E85,매매지수!$F$271:$F$539,FALSE),MATCH('1'!T$12,매매지수!$1:$1,FALSE))</f>
        <v>97.695018480783972</v>
      </c>
      <c r="U85" s="285">
        <f>INDEX(매매지수!$271:$539,MATCH('1'!$E85,매매지수!$F$271:$F$539,FALSE),MATCH('1'!U$12,매매지수!$1:$1,FALSE))</f>
        <v>98.189186022892656</v>
      </c>
      <c r="V85" s="285">
        <f>INDEX(매매지수!$271:$539,MATCH('1'!$E85,매매지수!$F$271:$F$539,FALSE),MATCH('1'!V$12,매매지수!$1:$1,FALSE))</f>
        <v>99.113957923896564</v>
      </c>
      <c r="W85" s="285">
        <f>INDEX(매매지수!$271:$539,MATCH('1'!$E85,매매지수!$F$271:$F$539,FALSE),MATCH('1'!W$12,매매지수!$1:$1,FALSE))</f>
        <v>102.27637011937601</v>
      </c>
      <c r="X85" s="288">
        <f t="shared" si="30"/>
        <v>-0.5032810252581843</v>
      </c>
      <c r="Y85" s="288">
        <f t="shared" si="31"/>
        <v>-1.4316242362171661</v>
      </c>
      <c r="Z85" s="288">
        <f t="shared" si="32"/>
        <v>-4.4793842734589866</v>
      </c>
      <c r="AA85" s="268">
        <f>INDEX(전세지수!$271:$539,MATCH('1'!$E85,전세지수!$F$271:$F$539,FALSE),MATCH('1'!AA$12,전세지수!$1:$1,FALSE))</f>
        <v>103.61696945735834</v>
      </c>
      <c r="AB85" s="285">
        <f>INDEX(전세지수!$271:$539,MATCH('1'!$E85,전세지수!$F$271:$F$539,FALSE),MATCH('1'!AB$12,전세지수!$1:$1,FALSE))</f>
        <v>102.15085061517722</v>
      </c>
      <c r="AC85" s="285">
        <f>INDEX(전세지수!$271:$539,MATCH('1'!$E85,전세지수!$F$271:$F$539,FALSE),MATCH('1'!AC$12,전세지수!$1:$1,FALSE))</f>
        <v>100.6446481944939</v>
      </c>
      <c r="AD85" s="285">
        <f>INDEX(전세지수!$271:$539,MATCH('1'!$E85,전세지수!$F$271:$F$539,FALSE),MATCH('1'!AD$12,전세지수!$1:$1,FALSE))</f>
        <v>96.447235121053524</v>
      </c>
      <c r="AE85" s="288">
        <f t="shared" si="33"/>
        <v>1.4352487848625861</v>
      </c>
      <c r="AF85" s="288">
        <f t="shared" si="34"/>
        <v>2.9532829774718827</v>
      </c>
      <c r="AG85" s="289">
        <f t="shared" si="35"/>
        <v>7.4338412369269857</v>
      </c>
      <c r="AH85" s="1418" t="s">
        <v>333</v>
      </c>
      <c r="AI85" s="1400"/>
      <c r="AJ85" s="1401"/>
      <c r="AK85" s="351"/>
    </row>
    <row r="86" spans="1:37" ht="14.1" customHeight="1">
      <c r="A86" s="349"/>
      <c r="B86" s="333"/>
      <c r="C86" s="1369" t="s">
        <v>37</v>
      </c>
      <c r="D86" s="1370"/>
      <c r="E86" s="327">
        <v>71</v>
      </c>
      <c r="F86" s="279">
        <f>INDEX(매매지수!$2:$270,MATCH('1'!$E86,매매지수!$F$2:$F$270,FALSE),MATCH('1'!F$12,매매지수!$1:$1,FALSE))</f>
        <v>97.431357145718863</v>
      </c>
      <c r="G86" s="269">
        <f>INDEX(매매지수!$2:$270,MATCH('1'!$E86,매매지수!$F$2:$F$270,FALSE),MATCH('1'!G$12,매매지수!$1:$1,FALSE))</f>
        <v>97.954531722507753</v>
      </c>
      <c r="H86" s="269">
        <f>INDEX(매매지수!$2:$270,MATCH('1'!$E86,매매지수!$F$2:$F$270,FALSE),MATCH('1'!H$12,매매지수!$1:$1,FALSE))</f>
        <v>99.481229768838602</v>
      </c>
      <c r="I86" s="269">
        <f>INDEX(매매지수!$2:$270,MATCH('1'!$E86,매매지수!$F$2:$F$270,FALSE),MATCH('1'!I$12,매매지수!$1:$1,FALSE))</f>
        <v>100.46766013282119</v>
      </c>
      <c r="J86" s="270">
        <f t="shared" si="24"/>
        <v>-0.53409941080722056</v>
      </c>
      <c r="K86" s="270">
        <f t="shared" si="25"/>
        <v>-2.0605622064413187</v>
      </c>
      <c r="L86" s="270">
        <f t="shared" si="26"/>
        <v>-3.0221695051803277</v>
      </c>
      <c r="M86" s="279">
        <f>INDEX(전세지수!$2:$270,MATCH('1'!$E86,전세지수!$F$2:$F$270,FALSE),MATCH('1'!M$12,전세지수!$1:$1,FALSE))</f>
        <v>103.64866466554776</v>
      </c>
      <c r="N86" s="269">
        <f>INDEX(전세지수!$2:$270,MATCH('1'!$E86,전세지수!$F$2:$F$270,FALSE),MATCH('1'!N$12,전세지수!$1:$1,FALSE))</f>
        <v>102.52422282989228</v>
      </c>
      <c r="O86" s="269">
        <f>INDEX(전세지수!$2:$270,MATCH('1'!$E86,전세지수!$F$2:$F$270,FALSE),MATCH('1'!O$12,전세지수!$1:$1,FALSE))</f>
        <v>101.60282758408852</v>
      </c>
      <c r="P86" s="269">
        <f>INDEX(전세지수!$2:$270,MATCH('1'!$E86,전세지수!$F$2:$F$270,FALSE),MATCH('1'!P$12,전세지수!$1:$1,FALSE))</f>
        <v>97.795094686447214</v>
      </c>
      <c r="Q86" s="272">
        <f t="shared" si="27"/>
        <v>1.0967572390391478</v>
      </c>
      <c r="R86" s="272">
        <f t="shared" si="28"/>
        <v>2.0135631360909345</v>
      </c>
      <c r="S86" s="272">
        <f t="shared" si="29"/>
        <v>5.9855455919014977</v>
      </c>
      <c r="T86" s="280">
        <f>INDEX(매매지수!$271:$539,MATCH('1'!$E86,매매지수!$F$271:$F$539,FALSE),MATCH('1'!T$12,매매지수!$1:$1,FALSE))</f>
        <v>96.468580912799951</v>
      </c>
      <c r="U86" s="269">
        <f>INDEX(매매지수!$271:$539,MATCH('1'!$E86,매매지수!$F$271:$F$539,FALSE),MATCH('1'!U$12,매매지수!$1:$1,FALSE))</f>
        <v>97.159921357701222</v>
      </c>
      <c r="V86" s="269">
        <f>INDEX(매매지수!$271:$539,MATCH('1'!$E86,매매지수!$F$271:$F$539,FALSE),MATCH('1'!V$12,매매지수!$1:$1,FALSE))</f>
        <v>99.356850641374777</v>
      </c>
      <c r="W86" s="269">
        <f>INDEX(매매지수!$271:$539,MATCH('1'!$E86,매매지수!$F$271:$F$539,FALSE),MATCH('1'!W$12,매매지수!$1:$1,FALSE))</f>
        <v>100.59637817395873</v>
      </c>
      <c r="X86" s="272">
        <f t="shared" si="30"/>
        <v>-0.71154899596517218</v>
      </c>
      <c r="Y86" s="272">
        <f t="shared" si="31"/>
        <v>-2.90696586086443</v>
      </c>
      <c r="Z86" s="272">
        <f t="shared" si="32"/>
        <v>-4.1033259209597777</v>
      </c>
      <c r="AA86" s="279">
        <f>INDEX(전세지수!$271:$539,MATCH('1'!$E86,전세지수!$F$271:$F$539,FALSE),MATCH('1'!AA$12,전세지수!$1:$1,FALSE))</f>
        <v>104.13914004987261</v>
      </c>
      <c r="AB86" s="269">
        <f>INDEX(전세지수!$271:$539,MATCH('1'!$E86,전세지수!$F$271:$F$539,FALSE),MATCH('1'!AB$12,전세지수!$1:$1,FALSE))</f>
        <v>102.893290903349</v>
      </c>
      <c r="AC86" s="269">
        <f>INDEX(전세지수!$271:$539,MATCH('1'!$E86,전세지수!$F$271:$F$539,FALSE),MATCH('1'!AC$12,전세지수!$1:$1,FALSE))</f>
        <v>101.74534381481027</v>
      </c>
      <c r="AD86" s="269">
        <f>INDEX(전세지수!$271:$539,MATCH('1'!$E86,전세지수!$F$271:$F$539,FALSE),MATCH('1'!AD$12,전세지수!$1:$1,FALSE))</f>
        <v>96.96122733495794</v>
      </c>
      <c r="AE86" s="272">
        <f t="shared" si="33"/>
        <v>1.2108166971682044</v>
      </c>
      <c r="AF86" s="272">
        <f t="shared" si="34"/>
        <v>2.3527329559368981</v>
      </c>
      <c r="AG86" s="274">
        <f t="shared" si="35"/>
        <v>7.4028690768508598</v>
      </c>
      <c r="AH86" s="1408" t="s">
        <v>334</v>
      </c>
      <c r="AI86" s="1362"/>
      <c r="AJ86" s="350"/>
      <c r="AK86" s="351"/>
    </row>
    <row r="87" spans="1:37" ht="14.1" customHeight="1">
      <c r="A87" s="349"/>
      <c r="B87" s="333"/>
      <c r="C87" s="1366" t="s">
        <v>38</v>
      </c>
      <c r="D87" s="1367"/>
      <c r="E87" s="327">
        <v>72</v>
      </c>
      <c r="F87" s="335">
        <f>INDEX(매매지수!$2:$270,MATCH('1'!$E87,매매지수!$F$2:$F$270,FALSE),MATCH('1'!F$12,매매지수!$1:$1,FALSE))</f>
        <v>96.991585831064526</v>
      </c>
      <c r="G87" s="336">
        <f>INDEX(매매지수!$2:$270,MATCH('1'!$E87,매매지수!$F$2:$F$270,FALSE),MATCH('1'!G$12,매매지수!$1:$1,FALSE))</f>
        <v>97.480398988704806</v>
      </c>
      <c r="H87" s="336">
        <f>INDEX(매매지수!$2:$270,MATCH('1'!$E87,매매지수!$F$2:$F$270,FALSE),MATCH('1'!H$12,매매지수!$1:$1,FALSE))</f>
        <v>98.593452639212217</v>
      </c>
      <c r="I87" s="336">
        <f>INDEX(매매지수!$2:$270,MATCH('1'!$E87,매매지수!$F$2:$F$270,FALSE),MATCH('1'!I$12,매매지수!$1:$1,FALSE))</f>
        <v>102.96411947486617</v>
      </c>
      <c r="J87" s="337">
        <f t="shared" si="24"/>
        <v>-0.50144763738289022</v>
      </c>
      <c r="K87" s="337">
        <f t="shared" si="25"/>
        <v>-1.6247192539341149</v>
      </c>
      <c r="L87" s="337">
        <f t="shared" si="26"/>
        <v>-5.800597017934539</v>
      </c>
      <c r="M87" s="335">
        <f>INDEX(전세지수!$2:$270,MATCH('1'!$E87,전세지수!$F$2:$F$270,FALSE),MATCH('1'!M$12,전세지수!$1:$1,FALSE))</f>
        <v>104.40968469771515</v>
      </c>
      <c r="N87" s="336">
        <f>INDEX(전세지수!$2:$270,MATCH('1'!$E87,전세지수!$F$2:$F$270,FALSE),MATCH('1'!N$12,전세지수!$1:$1,FALSE))</f>
        <v>102.86709276555861</v>
      </c>
      <c r="O87" s="336">
        <f>INDEX(전세지수!$2:$270,MATCH('1'!$E87,전세지수!$F$2:$F$270,FALSE),MATCH('1'!O$12,전세지수!$1:$1,FALSE))</f>
        <v>100.44199024513519</v>
      </c>
      <c r="P87" s="336">
        <f>INDEX(전세지수!$2:$270,MATCH('1'!$E87,전세지수!$F$2:$F$270,FALSE),MATCH('1'!P$12,전세지수!$1:$1,FALSE))</f>
        <v>97.967066312198284</v>
      </c>
      <c r="Q87" s="338">
        <f t="shared" si="27"/>
        <v>1.4995970924075896</v>
      </c>
      <c r="R87" s="338">
        <f t="shared" si="28"/>
        <v>3.9502348001035692</v>
      </c>
      <c r="S87" s="338">
        <f t="shared" si="29"/>
        <v>6.5763104153652385</v>
      </c>
      <c r="T87" s="339">
        <f>INDEX(매매지수!$271:$539,MATCH('1'!$E87,매매지수!$F$271:$F$539,FALSE),MATCH('1'!T$12,매매지수!$1:$1,FALSE))</f>
        <v>96.498317787412773</v>
      </c>
      <c r="U87" s="336">
        <f>INDEX(매매지수!$271:$539,MATCH('1'!$E87,매매지수!$F$271:$F$539,FALSE),MATCH('1'!U$12,매매지수!$1:$1,FALSE))</f>
        <v>97.109161208026777</v>
      </c>
      <c r="V87" s="336">
        <f>INDEX(매매지수!$271:$539,MATCH('1'!$E87,매매지수!$F$271:$F$539,FALSE),MATCH('1'!V$12,매매지수!$1:$1,FALSE))</f>
        <v>98.209431676442918</v>
      </c>
      <c r="W87" s="336">
        <f>INDEX(매매지수!$271:$539,MATCH('1'!$E87,매매지수!$F$271:$F$539,FALSE),MATCH('1'!W$12,매매지수!$1:$1,FALSE))</f>
        <v>103.7594914584499</v>
      </c>
      <c r="X87" s="338">
        <f t="shared" si="30"/>
        <v>-0.62902759432290622</v>
      </c>
      <c r="Y87" s="338">
        <f t="shared" si="31"/>
        <v>-1.742311160772736</v>
      </c>
      <c r="Z87" s="338">
        <f t="shared" si="32"/>
        <v>-6.9980813986013413</v>
      </c>
      <c r="AA87" s="335">
        <f>INDEX(전세지수!$271:$539,MATCH('1'!$E87,전세지수!$F$271:$F$539,FALSE),MATCH('1'!AA$12,전세지수!$1:$1,FALSE))</f>
        <v>104.51478607667472</v>
      </c>
      <c r="AB87" s="336">
        <f>INDEX(전세지수!$271:$539,MATCH('1'!$E87,전세지수!$F$271:$F$539,FALSE),MATCH('1'!AB$12,전세지수!$1:$1,FALSE))</f>
        <v>102.67713312763709</v>
      </c>
      <c r="AC87" s="336">
        <f>INDEX(전세지수!$271:$539,MATCH('1'!$E87,전세지수!$F$271:$F$539,FALSE),MATCH('1'!AC$12,전세지수!$1:$1,FALSE))</f>
        <v>100.3750668374999</v>
      </c>
      <c r="AD87" s="336">
        <f>INDEX(전세지수!$271:$539,MATCH('1'!$E87,전세지수!$F$271:$F$539,FALSE),MATCH('1'!AD$12,전세지수!$1:$1,FALSE))</f>
        <v>97.269243767506239</v>
      </c>
      <c r="AE87" s="338">
        <f t="shared" si="33"/>
        <v>1.7897392467641771</v>
      </c>
      <c r="AF87" s="338">
        <f t="shared" si="34"/>
        <v>4.1242505430922671</v>
      </c>
      <c r="AG87" s="340">
        <f t="shared" si="35"/>
        <v>7.4489551152333799</v>
      </c>
      <c r="AH87" s="1353" t="s">
        <v>335</v>
      </c>
      <c r="AI87" s="1354"/>
      <c r="AJ87" s="350"/>
      <c r="AK87" s="351"/>
    </row>
    <row r="88" spans="1:37" ht="14.1" customHeight="1">
      <c r="A88" s="349"/>
      <c r="B88" s="333"/>
      <c r="C88" s="1366" t="s">
        <v>39</v>
      </c>
      <c r="D88" s="1367"/>
      <c r="E88" s="327">
        <v>73</v>
      </c>
      <c r="F88" s="335">
        <f>INDEX(매매지수!$2:$270,MATCH('1'!$E88,매매지수!$F$2:$F$270,FALSE),MATCH('1'!F$12,매매지수!$1:$1,FALSE))</f>
        <v>97.505337883684859</v>
      </c>
      <c r="G88" s="336">
        <f>INDEX(매매지수!$2:$270,MATCH('1'!$E88,매매지수!$F$2:$F$270,FALSE),MATCH('1'!G$12,매매지수!$1:$1,FALSE))</f>
        <v>97.991419628789302</v>
      </c>
      <c r="H88" s="336">
        <f>INDEX(매매지수!$2:$270,MATCH('1'!$E88,매매지수!$F$2:$F$270,FALSE),MATCH('1'!H$12,매매지수!$1:$1,FALSE))</f>
        <v>99.310729390855002</v>
      </c>
      <c r="I88" s="336">
        <f>INDEX(매매지수!$2:$270,MATCH('1'!$E88,매매지수!$F$2:$F$270,FALSE),MATCH('1'!I$12,매매지수!$1:$1,FALSE))</f>
        <v>101.35545411577115</v>
      </c>
      <c r="J88" s="337">
        <f t="shared" si="24"/>
        <v>-0.49604521186223938</v>
      </c>
      <c r="K88" s="337">
        <f t="shared" si="25"/>
        <v>-1.8179219085832199</v>
      </c>
      <c r="L88" s="337">
        <f t="shared" si="26"/>
        <v>-3.7986275782343037</v>
      </c>
      <c r="M88" s="335">
        <f>INDEX(전세지수!$2:$270,MATCH('1'!$E88,전세지수!$F$2:$F$270,FALSE),MATCH('1'!M$12,전세지수!$1:$1,FALSE))</f>
        <v>104.015861333838</v>
      </c>
      <c r="N88" s="336">
        <f>INDEX(전세지수!$2:$270,MATCH('1'!$E88,전세지수!$F$2:$F$270,FALSE),MATCH('1'!N$12,전세지수!$1:$1,FALSE))</f>
        <v>102.4707245010911</v>
      </c>
      <c r="O88" s="336">
        <f>INDEX(전세지수!$2:$270,MATCH('1'!$E88,전세지수!$F$2:$F$270,FALSE),MATCH('1'!O$12,전세지수!$1:$1,FALSE))</f>
        <v>100.58352075060367</v>
      </c>
      <c r="P88" s="336">
        <f>INDEX(전세지수!$2:$270,MATCH('1'!$E88,전세지수!$F$2:$F$270,FALSE),MATCH('1'!P$12,전세지수!$1:$1,FALSE))</f>
        <v>96.884510869067327</v>
      </c>
      <c r="Q88" s="338">
        <f t="shared" si="27"/>
        <v>1.5078812414666354</v>
      </c>
      <c r="R88" s="338">
        <f t="shared" si="28"/>
        <v>3.4124283556794532</v>
      </c>
      <c r="S88" s="338">
        <f t="shared" si="29"/>
        <v>7.3606713816289915</v>
      </c>
      <c r="T88" s="339">
        <f>INDEX(매매지수!$271:$539,MATCH('1'!$E88,매매지수!$F$271:$F$539,FALSE),MATCH('1'!T$12,매매지수!$1:$1,FALSE))</f>
        <v>99.254368087952571</v>
      </c>
      <c r="U88" s="336">
        <f>INDEX(매매지수!$271:$539,MATCH('1'!$E88,매매지수!$F$271:$F$539,FALSE),MATCH('1'!U$12,매매지수!$1:$1,FALSE))</f>
        <v>99.535764352635752</v>
      </c>
      <c r="V88" s="336">
        <f>INDEX(매매지수!$271:$539,MATCH('1'!$E88,매매지수!$F$271:$F$539,FALSE),MATCH('1'!V$12,매매지수!$1:$1,FALSE))</f>
        <v>99.48250283032327</v>
      </c>
      <c r="W88" s="336">
        <f>INDEX(매매지수!$271:$539,MATCH('1'!$E88,매매지수!$F$271:$F$539,FALSE),MATCH('1'!W$12,매매지수!$1:$1,FALSE))</f>
        <v>101.54953182643492</v>
      </c>
      <c r="X88" s="338">
        <f t="shared" si="30"/>
        <v>-0.28270869924327258</v>
      </c>
      <c r="Y88" s="338">
        <f t="shared" si="31"/>
        <v>-0.22932147451075746</v>
      </c>
      <c r="Z88" s="338">
        <f t="shared" si="32"/>
        <v>-2.2601421170559077</v>
      </c>
      <c r="AA88" s="335">
        <f>INDEX(전세지수!$271:$539,MATCH('1'!$E88,전세지수!$F$271:$F$539,FALSE),MATCH('1'!AA$12,전세지수!$1:$1,FALSE))</f>
        <v>105.03945692731828</v>
      </c>
      <c r="AB88" s="336">
        <f>INDEX(전세지수!$271:$539,MATCH('1'!$E88,전세지수!$F$271:$F$539,FALSE),MATCH('1'!AB$12,전세지수!$1:$1,FALSE))</f>
        <v>103.27333932693898</v>
      </c>
      <c r="AC88" s="336">
        <f>INDEX(전세지수!$271:$539,MATCH('1'!$E88,전세지수!$F$271:$F$539,FALSE),MATCH('1'!AC$12,전세지수!$1:$1,FALSE))</f>
        <v>100.75417648420144</v>
      </c>
      <c r="AD88" s="336">
        <f>INDEX(전세지수!$271:$539,MATCH('1'!$E88,전세지수!$F$271:$F$539,FALSE),MATCH('1'!AD$12,전세지수!$1:$1,FALSE))</f>
        <v>96.854039669951746</v>
      </c>
      <c r="AE88" s="338">
        <f t="shared" si="33"/>
        <v>1.71013894959684</v>
      </c>
      <c r="AF88" s="338">
        <f t="shared" si="34"/>
        <v>4.2532037803800549</v>
      </c>
      <c r="AG88" s="340">
        <f t="shared" si="35"/>
        <v>8.4512915364809658</v>
      </c>
      <c r="AH88" s="1353" t="s">
        <v>336</v>
      </c>
      <c r="AI88" s="1354"/>
      <c r="AJ88" s="350"/>
      <c r="AK88" s="351"/>
    </row>
    <row r="89" spans="1:37" ht="14.1" customHeight="1" thickBot="1">
      <c r="A89" s="354"/>
      <c r="B89" s="355"/>
      <c r="C89" s="1497" t="s">
        <v>40</v>
      </c>
      <c r="D89" s="1498"/>
      <c r="E89" s="327">
        <v>74</v>
      </c>
      <c r="F89" s="356">
        <f>INDEX(매매지수!$2:$270,MATCH('1'!$E89,매매지수!$F$2:$F$270,FALSE),MATCH('1'!F$12,매매지수!$1:$1,FALSE))</f>
        <v>98.68469927853279</v>
      </c>
      <c r="G89" s="357">
        <f>INDEX(매매지수!$2:$270,MATCH('1'!$E89,매매지수!$F$2:$F$270,FALSE),MATCH('1'!G$12,매매지수!$1:$1,FALSE))</f>
        <v>98.94985450039286</v>
      </c>
      <c r="H89" s="357">
        <f>INDEX(매매지수!$2:$270,MATCH('1'!$E89,매매지수!$F$2:$F$270,FALSE),MATCH('1'!H$12,매매지수!$1:$1,FALSE))</f>
        <v>99.720046771413308</v>
      </c>
      <c r="I89" s="357">
        <f>INDEX(매매지수!$2:$270,MATCH('1'!$E89,매매지수!$F$2:$F$270,FALSE),MATCH('1'!I$12,매매지수!$1:$1,FALSE))</f>
        <v>102.38167056958146</v>
      </c>
      <c r="J89" s="358">
        <f t="shared" si="24"/>
        <v>-0.26796928929190278</v>
      </c>
      <c r="K89" s="358">
        <f t="shared" si="25"/>
        <v>-1.0382541188070582</v>
      </c>
      <c r="L89" s="358">
        <f t="shared" si="26"/>
        <v>-3.6109698840439464</v>
      </c>
      <c r="M89" s="356">
        <f>INDEX(전세지수!$2:$270,MATCH('1'!$E89,전세지수!$F$2:$F$270,FALSE),MATCH('1'!M$12,전세지수!$1:$1,FALSE))</f>
        <v>100.31664783993754</v>
      </c>
      <c r="N89" s="357">
        <f>INDEX(전세지수!$2:$270,MATCH('1'!$E89,전세지수!$F$2:$F$270,FALSE),MATCH('1'!N$12,전세지수!$1:$1,FALSE))</f>
        <v>99.671542948896573</v>
      </c>
      <c r="O89" s="357">
        <f>INDEX(전세지수!$2:$270,MATCH('1'!$E89,전세지수!$F$2:$F$270,FALSE),MATCH('1'!O$12,전세지수!$1:$1,FALSE))</f>
        <v>99.809645431589246</v>
      </c>
      <c r="P89" s="357">
        <f>INDEX(전세지수!$2:$270,MATCH('1'!$E89,전세지수!$F$2:$F$270,FALSE),MATCH('1'!P$12,전세지수!$1:$1,FALSE))</f>
        <v>94.456113644769388</v>
      </c>
      <c r="Q89" s="359">
        <f t="shared" si="27"/>
        <v>0.64723076612922537</v>
      </c>
      <c r="R89" s="359">
        <f t="shared" si="28"/>
        <v>0.50796935121446563</v>
      </c>
      <c r="S89" s="359">
        <f t="shared" si="29"/>
        <v>6.2045048954781912</v>
      </c>
      <c r="T89" s="360">
        <f>INDEX(매매지수!$271:$539,MATCH('1'!$E89,매매지수!$F$271:$F$539,FALSE),MATCH('1'!T$12,매매지수!$1:$1,FALSE))</f>
        <v>98.864713028662763</v>
      </c>
      <c r="U89" s="357">
        <f>INDEX(매매지수!$271:$539,MATCH('1'!$E89,매매지수!$F$271:$F$539,FALSE),MATCH('1'!U$12,매매지수!$1:$1,FALSE))</f>
        <v>99.237593035659742</v>
      </c>
      <c r="V89" s="357">
        <f>INDEX(매매지수!$271:$539,MATCH('1'!$E89,매매지수!$F$271:$F$539,FALSE),MATCH('1'!V$12,매매지수!$1:$1,FALSE))</f>
        <v>99.772057811049706</v>
      </c>
      <c r="W89" s="357">
        <f>INDEX(매매지수!$271:$539,MATCH('1'!$E89,매매지수!$F$271:$F$539,FALSE),MATCH('1'!W$12,매매지수!$1:$1,FALSE))</f>
        <v>102.96953429386492</v>
      </c>
      <c r="X89" s="359">
        <f t="shared" si="30"/>
        <v>-0.37574471084056427</v>
      </c>
      <c r="Y89" s="359">
        <f t="shared" si="31"/>
        <v>-0.90941772906527607</v>
      </c>
      <c r="Z89" s="359">
        <f t="shared" si="32"/>
        <v>-3.9864424884038074</v>
      </c>
      <c r="AA89" s="356">
        <f>INDEX(전세지수!$271:$539,MATCH('1'!$E89,전세지수!$F$271:$F$539,FALSE),MATCH('1'!AA$12,전세지수!$1:$1,FALSE))</f>
        <v>99.592303195260072</v>
      </c>
      <c r="AB89" s="357">
        <f>INDEX(전세지수!$271:$539,MATCH('1'!$E89,전세지수!$F$271:$F$539,FALSE),MATCH('1'!AB$12,전세지수!$1:$1,FALSE))</f>
        <v>98.886537556135139</v>
      </c>
      <c r="AC89" s="357">
        <f>INDEX(전세지수!$271:$539,MATCH('1'!$E89,전세지수!$F$271:$F$539,FALSE),MATCH('1'!AC$12,전세지수!$1:$1,FALSE))</f>
        <v>99.670456965506119</v>
      </c>
      <c r="AD89" s="357">
        <f>INDEX(전세지수!$271:$539,MATCH('1'!$E89,전세지수!$F$271:$F$539,FALSE),MATCH('1'!AD$12,전세지수!$1:$1,FALSE))</f>
        <v>93.95522968934543</v>
      </c>
      <c r="AE89" s="359">
        <f t="shared" si="33"/>
        <v>0.71371256044261422</v>
      </c>
      <c r="AF89" s="359">
        <f t="shared" si="34"/>
        <v>-7.8412172097386268E-2</v>
      </c>
      <c r="AG89" s="361">
        <f t="shared" si="35"/>
        <v>5.9997442660223665</v>
      </c>
      <c r="AH89" s="1409" t="s">
        <v>337</v>
      </c>
      <c r="AI89" s="1410"/>
      <c r="AJ89" s="362"/>
      <c r="AK89" s="363"/>
    </row>
    <row r="90" spans="1:37" ht="14.1" customHeight="1"/>
    <row r="91" spans="1:37" ht="14.1" customHeight="1"/>
    <row r="92" spans="1:37" ht="14.1" customHeight="1"/>
    <row r="93" spans="1:37" s="227" customFormat="1" ht="12.95" customHeight="1">
      <c r="E93" s="367"/>
      <c r="F93" s="246"/>
      <c r="G93" s="246"/>
      <c r="H93" s="246"/>
      <c r="I93" s="246"/>
      <c r="J93" s="368"/>
      <c r="K93" s="368"/>
      <c r="L93" s="368"/>
      <c r="M93" s="246"/>
      <c r="N93" s="246"/>
      <c r="O93" s="246"/>
      <c r="P93" s="246"/>
      <c r="Q93" s="369"/>
      <c r="R93" s="369"/>
      <c r="S93" s="369"/>
      <c r="T93" s="246"/>
      <c r="U93" s="246"/>
      <c r="V93" s="246"/>
      <c r="W93" s="246"/>
      <c r="X93" s="369"/>
      <c r="Y93" s="369"/>
      <c r="Z93" s="369"/>
      <c r="AA93" s="246"/>
      <c r="AB93" s="246"/>
      <c r="AC93" s="246"/>
      <c r="AD93" s="246"/>
      <c r="AE93" s="369"/>
      <c r="AF93" s="369"/>
      <c r="AG93" s="369"/>
    </row>
    <row r="94" spans="1:37" ht="12" customHeight="1"/>
    <row r="95" spans="1:37" ht="3" customHeight="1">
      <c r="A95" s="311"/>
      <c r="B95" s="312"/>
      <c r="C95" s="312"/>
      <c r="D95" s="312"/>
      <c r="E95" s="313"/>
      <c r="F95" s="314"/>
      <c r="G95" s="315"/>
      <c r="H95" s="315"/>
      <c r="I95" s="315"/>
      <c r="J95" s="304"/>
      <c r="K95" s="316"/>
      <c r="L95" s="304"/>
      <c r="M95" s="315"/>
      <c r="N95" s="315"/>
      <c r="O95" s="315"/>
      <c r="P95" s="315"/>
      <c r="Q95" s="317"/>
      <c r="R95" s="317"/>
      <c r="S95" s="317"/>
      <c r="T95" s="314"/>
      <c r="U95" s="315"/>
      <c r="V95" s="315"/>
      <c r="W95" s="315"/>
      <c r="X95" s="317"/>
      <c r="Y95" s="318"/>
      <c r="Z95" s="317"/>
      <c r="AA95" s="315"/>
      <c r="AB95" s="315"/>
      <c r="AC95" s="315"/>
      <c r="AD95" s="315"/>
      <c r="AE95" s="317"/>
      <c r="AF95" s="317"/>
      <c r="AG95" s="317"/>
      <c r="AH95" s="312"/>
      <c r="AI95" s="312"/>
      <c r="AJ95" s="312"/>
      <c r="AK95" s="319"/>
    </row>
    <row r="96" spans="1:37" s="325" customFormat="1" ht="15" customHeight="1">
      <c r="A96" s="1402">
        <f>AJ56+1</f>
        <v>3</v>
      </c>
      <c r="B96" s="1402"/>
      <c r="C96" s="528"/>
      <c r="D96" s="528"/>
      <c r="E96" s="320"/>
      <c r="F96" s="321"/>
      <c r="G96" s="321"/>
      <c r="H96" s="321"/>
      <c r="I96" s="321"/>
      <c r="J96" s="322"/>
      <c r="K96" s="322"/>
      <c r="L96" s="322"/>
      <c r="M96" s="321"/>
      <c r="N96" s="321"/>
      <c r="O96" s="321"/>
      <c r="P96" s="321"/>
      <c r="Q96" s="1386">
        <f>Q56</f>
        <v>41487</v>
      </c>
      <c r="R96" s="1386"/>
      <c r="S96" s="1386"/>
      <c r="T96" s="1363">
        <f>Q96</f>
        <v>41487</v>
      </c>
      <c r="U96" s="1363"/>
      <c r="V96" s="1363"/>
      <c r="W96" s="1363"/>
      <c r="X96" s="1363"/>
      <c r="Y96" s="323"/>
      <c r="Z96" s="323"/>
      <c r="AA96" s="321"/>
      <c r="AB96" s="321"/>
      <c r="AC96" s="321"/>
      <c r="AD96" s="321"/>
      <c r="AE96" s="324"/>
      <c r="AF96" s="324"/>
      <c r="AG96" s="324"/>
      <c r="AJ96" s="321"/>
      <c r="AK96" s="321">
        <v>4</v>
      </c>
    </row>
    <row r="97" spans="1:37" ht="14.1" customHeight="1">
      <c r="A97" s="353" t="s">
        <v>196</v>
      </c>
      <c r="B97" s="353"/>
      <c r="C97" s="353"/>
      <c r="D97" s="353"/>
      <c r="E97" s="327">
        <v>75</v>
      </c>
      <c r="F97" s="277">
        <f>INDEX(매매지수!$2:$270,MATCH('1'!$E97,매매지수!$F$2:$F$270,FALSE),MATCH('1'!F$12,매매지수!$1:$1,FALSE))</f>
        <v>97.862496320458689</v>
      </c>
      <c r="G97" s="255">
        <f>INDEX(매매지수!$2:$270,MATCH('1'!$E97,매매지수!$F$2:$F$270,FALSE),MATCH('1'!G$12,매매지수!$1:$1,FALSE))</f>
        <v>98.14640789096245</v>
      </c>
      <c r="H97" s="255">
        <f>INDEX(매매지수!$2:$270,MATCH('1'!$E97,매매지수!$F$2:$F$270,FALSE),MATCH('1'!H$12,매매지수!$1:$1,FALSE))</f>
        <v>99.502357992770101</v>
      </c>
      <c r="I97" s="255">
        <f>INDEX(매매지수!$2:$270,MATCH('1'!$E97,매매지수!$F$2:$F$270,FALSE),MATCH('1'!I$12,매매지수!$1:$1,FALSE))</f>
        <v>101.36177777497923</v>
      </c>
      <c r="J97" s="256">
        <f t="shared" ref="J97:J129" si="36">(F97/G97-1)*100</f>
        <v>-0.28927352167507081</v>
      </c>
      <c r="K97" s="256">
        <f t="shared" ref="K97:K129" si="37">IF(ISERR((F97/H97-1)*100)=TRUE," ",(F97/H97-1)*100)</f>
        <v>-1.6480631267357104</v>
      </c>
      <c r="L97" s="256">
        <f t="shared" ref="L97:L129" si="38">IF(ISERR((F97/I97-1)*100)=TRUE," ",(F97/I97-1)*100)</f>
        <v>-3.452269219556181</v>
      </c>
      <c r="M97" s="277">
        <f>INDEX(전세지수!$2:$270,MATCH('1'!$E97,전세지수!$F$2:$F$270,FALSE),MATCH('1'!M$12,전세지수!$1:$1,FALSE))</f>
        <v>103.05679258855385</v>
      </c>
      <c r="N97" s="255">
        <f>INDEX(전세지수!$2:$270,MATCH('1'!$E97,전세지수!$F$2:$F$270,FALSE),MATCH('1'!N$12,전세지수!$1:$1,FALSE))</f>
        <v>102.37066571041366</v>
      </c>
      <c r="O97" s="255">
        <f>INDEX(전세지수!$2:$270,MATCH('1'!$E97,전세지수!$F$2:$F$270,FALSE),MATCH('1'!O$12,전세지수!$1:$1,FALSE))</f>
        <v>100.12443756629497</v>
      </c>
      <c r="P97" s="255">
        <f>INDEX(전세지수!$2:$270,MATCH('1'!$E97,전세지수!$F$2:$F$270,FALSE),MATCH('1'!P$12,전세지수!$1:$1,FALSE))</f>
        <v>98.943203309880744</v>
      </c>
      <c r="Q97" s="258">
        <f t="shared" ref="Q97:Q129" si="39">(M97/N97-1)*100</f>
        <v>0.67023778089037034</v>
      </c>
      <c r="R97" s="258">
        <f t="shared" ref="R97:R129" si="40">IF(ISERR((M97/O97-1)*100)=TRUE," ",(M97/O97-1)*100)</f>
        <v>2.9287106060568835</v>
      </c>
      <c r="S97" s="258">
        <f t="shared" ref="S97:S129" si="41">IF(ISERR((M97/P97-1)*100)=TRUE," ",(M97/P97-1)*100)</f>
        <v>4.1575258745057297</v>
      </c>
      <c r="T97" s="278">
        <f>INDEX(매매지수!$271:$539,MATCH('1'!$E97,매매지수!$F$271:$F$539,FALSE),MATCH('1'!T$12,매매지수!$1:$1,FALSE))</f>
        <v>97.642319135532475</v>
      </c>
      <c r="U97" s="255">
        <f>INDEX(매매지수!$271:$539,MATCH('1'!$E97,매매지수!$F$271:$F$539,FALSE),MATCH('1'!U$12,매매지수!$1:$1,FALSE))</f>
        <v>97.95555563357982</v>
      </c>
      <c r="V97" s="255">
        <f>INDEX(매매지수!$271:$539,MATCH('1'!$E97,매매지수!$F$271:$F$539,FALSE),MATCH('1'!V$12,매매지수!$1:$1,FALSE))</f>
        <v>99.405958140539738</v>
      </c>
      <c r="W97" s="255">
        <f>INDEX(매매지수!$271:$539,MATCH('1'!$E97,매매지수!$F$271:$F$539,FALSE),MATCH('1'!W$12,매매지수!$1:$1,FALSE))</f>
        <v>101.82270459325588</v>
      </c>
      <c r="X97" s="258">
        <f t="shared" ref="X97:X129" si="42">(T97/U97-1)*100</f>
        <v>-0.31977410165388021</v>
      </c>
      <c r="Y97" s="258">
        <f t="shared" ref="Y97:Y129" si="43">IF(ISERR((T97/V97-1)*100)=TRUE," ",(T97/V97-1)*100)</f>
        <v>-1.7741783671697431</v>
      </c>
      <c r="Z97" s="258">
        <f t="shared" ref="Z97:Z129" si="44">IF(ISERR((T97/W97-1)*100)=TRUE," ",(T97/W97-1)*100)</f>
        <v>-4.1055533482659889</v>
      </c>
      <c r="AA97" s="277">
        <f>INDEX(전세지수!$271:$539,MATCH('1'!$E97,전세지수!$F$271:$F$539,FALSE),MATCH('1'!AA$12,전세지수!$1:$1,FALSE))</f>
        <v>103.89918814013338</v>
      </c>
      <c r="AB97" s="255">
        <f>INDEX(전세지수!$271:$539,MATCH('1'!$E97,전세지수!$F$271:$F$539,FALSE),MATCH('1'!AB$12,전세지수!$1:$1,FALSE))</f>
        <v>102.99581892603666</v>
      </c>
      <c r="AC97" s="255">
        <f>INDEX(전세지수!$271:$539,MATCH('1'!$E97,전세지수!$F$271:$F$539,FALSE),MATCH('1'!AC$12,전세지수!$1:$1,FALSE))</f>
        <v>100.12631955407738</v>
      </c>
      <c r="AD97" s="255">
        <f>INDEX(전세지수!$271:$539,MATCH('1'!$E97,전세지수!$F$271:$F$539,FALSE),MATCH('1'!AD$12,전세지수!$1:$1,FALSE))</f>
        <v>98.681079428469019</v>
      </c>
      <c r="AE97" s="258">
        <f t="shared" ref="AE97:AE129" si="45">(AA97/AB97-1)*100</f>
        <v>0.87709309321133411</v>
      </c>
      <c r="AF97" s="258">
        <f t="shared" ref="AF97:AF129" si="46">IF(ISERR((AA97/AC97-1)*100)=TRUE," ",(AA97/AC97-1)*100)</f>
        <v>3.7681087279137326</v>
      </c>
      <c r="AG97" s="260">
        <f t="shared" ref="AG97:AG129" si="47">IF(ISERR((AA97/AD97-1)*100)=TRUE," ",(AA97/AD97-1)*100)</f>
        <v>5.2878512698544267</v>
      </c>
      <c r="AH97" s="1398" t="s">
        <v>338</v>
      </c>
      <c r="AI97" s="1398"/>
      <c r="AJ97" s="1398"/>
      <c r="AK97" s="1398"/>
    </row>
    <row r="98" spans="1:37" ht="14.1" customHeight="1">
      <c r="A98" s="370"/>
      <c r="B98" s="530" t="s">
        <v>197</v>
      </c>
      <c r="C98" s="530"/>
      <c r="D98" s="371"/>
      <c r="E98" s="372">
        <v>76</v>
      </c>
      <c r="F98" s="261">
        <f>INDEX(매매지수!$2:$270,MATCH('1'!$E98,매매지수!$F$2:$F$270,FALSE),MATCH('1'!F$12,매매지수!$1:$1,FALSE))</f>
        <v>97.988650909404839</v>
      </c>
      <c r="G98" s="262">
        <f>INDEX(매매지수!$2:$270,MATCH('1'!$E98,매매지수!$F$2:$F$270,FALSE),MATCH('1'!G$12,매매지수!$1:$1,FALSE))</f>
        <v>98.218853303059618</v>
      </c>
      <c r="H98" s="262">
        <f>INDEX(매매지수!$2:$270,MATCH('1'!$E98,매매지수!$F$2:$F$270,FALSE),MATCH('1'!H$12,매매지수!$1:$1,FALSE))</f>
        <v>99.540618953989295</v>
      </c>
      <c r="I98" s="262">
        <f>INDEX(매매지수!$2:$270,MATCH('1'!$E98,매매지수!$F$2:$F$270,FALSE),MATCH('1'!I$12,매매지수!$1:$1,FALSE))</f>
        <v>101.40228479843576</v>
      </c>
      <c r="J98" s="263">
        <f t="shared" si="36"/>
        <v>-0.23437699170084647</v>
      </c>
      <c r="K98" s="263">
        <f t="shared" si="37"/>
        <v>-1.5591303940975298</v>
      </c>
      <c r="L98" s="263">
        <f t="shared" si="38"/>
        <v>-3.3664269950291925</v>
      </c>
      <c r="M98" s="261">
        <f>INDEX(전세지수!$2:$270,MATCH('1'!$E98,전세지수!$F$2:$F$270,FALSE),MATCH('1'!M$12,전세지수!$1:$1,FALSE))</f>
        <v>102.81307967435451</v>
      </c>
      <c r="N98" s="262">
        <f>INDEX(전세지수!$2:$270,MATCH('1'!$E98,전세지수!$F$2:$F$270,FALSE),MATCH('1'!N$12,전세지수!$1:$1,FALSE))</f>
        <v>102.20002359999789</v>
      </c>
      <c r="O98" s="262">
        <f>INDEX(전세지수!$2:$270,MATCH('1'!$E98,전세지수!$F$2:$F$270,FALSE),MATCH('1'!O$12,전세지수!$1:$1,FALSE))</f>
        <v>100.10837571638874</v>
      </c>
      <c r="P98" s="262">
        <f>INDEX(전세지수!$2:$270,MATCH('1'!$E98,전세지수!$F$2:$F$270,FALSE),MATCH('1'!P$12,전세지수!$1:$1,FALSE))</f>
        <v>99.280451651052829</v>
      </c>
      <c r="Q98" s="265">
        <f t="shared" si="39"/>
        <v>0.59985903404100593</v>
      </c>
      <c r="R98" s="265">
        <f t="shared" si="40"/>
        <v>2.7017758889908539</v>
      </c>
      <c r="S98" s="265">
        <f t="shared" si="41"/>
        <v>3.5582312172773189</v>
      </c>
      <c r="T98" s="266">
        <f>INDEX(매매지수!$271:$539,MATCH('1'!$E98,매매지수!$F$271:$F$539,FALSE),MATCH('1'!T$12,매매지수!$1:$1,FALSE))</f>
        <v>97.796101199299471</v>
      </c>
      <c r="U98" s="262">
        <f>INDEX(매매지수!$271:$539,MATCH('1'!$E98,매매지수!$F$271:$F$539,FALSE),MATCH('1'!U$12,매매지수!$1:$1,FALSE))</f>
        <v>98.049253015176475</v>
      </c>
      <c r="V98" s="262">
        <f>INDEX(매매지수!$271:$539,MATCH('1'!$E98,매매지수!$F$271:$F$539,FALSE),MATCH('1'!V$12,매매지수!$1:$1,FALSE))</f>
        <v>99.448876329036906</v>
      </c>
      <c r="W98" s="262">
        <f>INDEX(매매지수!$271:$539,MATCH('1'!$E98,매매지수!$F$271:$F$539,FALSE),MATCH('1'!W$12,매매지수!$1:$1,FALSE))</f>
        <v>101.84198071503603</v>
      </c>
      <c r="X98" s="265">
        <f t="shared" si="42"/>
        <v>-0.25818841866935838</v>
      </c>
      <c r="Y98" s="265">
        <f t="shared" si="43"/>
        <v>-1.6619344438533967</v>
      </c>
      <c r="Z98" s="265">
        <f t="shared" si="44"/>
        <v>-3.9727030909358807</v>
      </c>
      <c r="AA98" s="261">
        <f>INDEX(전세지수!$271:$539,MATCH('1'!$E98,전세지수!$F$271:$F$539,FALSE),MATCH('1'!AA$12,전세지수!$1:$1,FALSE))</f>
        <v>103.61306309417435</v>
      </c>
      <c r="AB98" s="262">
        <f>INDEX(전세지수!$271:$539,MATCH('1'!$E98,전세지수!$F$271:$F$539,FALSE),MATCH('1'!AB$12,전세지수!$1:$1,FALSE))</f>
        <v>102.83678425470009</v>
      </c>
      <c r="AC98" s="262">
        <f>INDEX(전세지수!$271:$539,MATCH('1'!$E98,전세지수!$F$271:$F$539,FALSE),MATCH('1'!AC$12,전세지수!$1:$1,FALSE))</f>
        <v>100.08950782782726</v>
      </c>
      <c r="AD98" s="262">
        <f>INDEX(전세지수!$271:$539,MATCH('1'!$E98,전세지수!$F$271:$F$539,FALSE),MATCH('1'!AD$12,전세지수!$1:$1,FALSE))</f>
        <v>99.130258576740545</v>
      </c>
      <c r="AE98" s="265">
        <f t="shared" si="45"/>
        <v>0.75486494944416727</v>
      </c>
      <c r="AF98" s="265">
        <f t="shared" si="46"/>
        <v>3.5204042289909809</v>
      </c>
      <c r="AG98" s="267">
        <f t="shared" si="47"/>
        <v>4.5221354022429994</v>
      </c>
      <c r="AH98" s="1388" t="s">
        <v>339</v>
      </c>
      <c r="AI98" s="1388"/>
      <c r="AJ98" s="1388"/>
      <c r="AK98" s="373"/>
    </row>
    <row r="99" spans="1:37" ht="14.1" customHeight="1">
      <c r="A99" s="330"/>
      <c r="B99" s="374" t="s">
        <v>198</v>
      </c>
      <c r="C99" s="529"/>
      <c r="D99" s="529"/>
      <c r="E99" s="327">
        <v>77</v>
      </c>
      <c r="F99" s="277">
        <f>INDEX(매매지수!$2:$270,MATCH('1'!$E99,매매지수!$F$2:$F$270,FALSE),MATCH('1'!F$12,매매지수!$1:$1,FALSE))</f>
        <v>97.653604595166982</v>
      </c>
      <c r="G99" s="255">
        <f>INDEX(매매지수!$2:$270,MATCH('1'!$E99,매매지수!$F$2:$F$270,FALSE),MATCH('1'!G$12,매매지수!$1:$1,FALSE))</f>
        <v>97.866026591049504</v>
      </c>
      <c r="H99" s="255">
        <f>INDEX(매매지수!$2:$270,MATCH('1'!$E99,매매지수!$F$2:$F$270,FALSE),MATCH('1'!H$12,매매지수!$1:$1,FALSE))</f>
        <v>99.346029603276406</v>
      </c>
      <c r="I99" s="255">
        <f>INDEX(매매지수!$2:$270,MATCH('1'!$E99,매매지수!$F$2:$F$270,FALSE),MATCH('1'!I$12,매매지수!$1:$1,FALSE))</f>
        <v>102.34290287875577</v>
      </c>
      <c r="J99" s="256">
        <f t="shared" si="36"/>
        <v>-0.2170538677023881</v>
      </c>
      <c r="K99" s="256">
        <f t="shared" si="37"/>
        <v>-1.7035658242889773</v>
      </c>
      <c r="L99" s="256">
        <f t="shared" si="38"/>
        <v>-4.5819476990447754</v>
      </c>
      <c r="M99" s="277">
        <f>INDEX(전세지수!$2:$270,MATCH('1'!$E99,전세지수!$F$2:$F$270,FALSE),MATCH('1'!M$12,전세지수!$1:$1,FALSE))</f>
        <v>103.00080200875539</v>
      </c>
      <c r="N99" s="255">
        <f>INDEX(전세지수!$2:$270,MATCH('1'!$E99,전세지수!$F$2:$F$270,FALSE),MATCH('1'!N$12,전세지수!$1:$1,FALSE))</f>
        <v>102.23736106231046</v>
      </c>
      <c r="O99" s="255">
        <f>INDEX(전세지수!$2:$270,MATCH('1'!$E99,전세지수!$F$2:$F$270,FALSE),MATCH('1'!O$12,전세지수!$1:$1,FALSE))</f>
        <v>99.86183372848177</v>
      </c>
      <c r="P99" s="255">
        <f>INDEX(전세지수!$2:$270,MATCH('1'!$E99,전세지수!$F$2:$F$270,FALSE),MATCH('1'!P$12,전세지수!$1:$1,FALSE))</f>
        <v>100.14101237462341</v>
      </c>
      <c r="Q99" s="258">
        <f t="shared" si="39"/>
        <v>0.74673381483276735</v>
      </c>
      <c r="R99" s="258">
        <f t="shared" si="40"/>
        <v>3.1433112762662363</v>
      </c>
      <c r="S99" s="258">
        <f t="shared" si="41"/>
        <v>2.8557626553979754</v>
      </c>
      <c r="T99" s="278">
        <f>INDEX(매매지수!$271:$539,MATCH('1'!$E99,매매지수!$F$271:$F$539,FALSE),MATCH('1'!T$12,매매지수!$1:$1,FALSE))</f>
        <v>97.448336522120442</v>
      </c>
      <c r="U99" s="255">
        <f>INDEX(매매지수!$271:$539,MATCH('1'!$E99,매매지수!$F$271:$F$539,FALSE),MATCH('1'!U$12,매매지수!$1:$1,FALSE))</f>
        <v>97.706848476080168</v>
      </c>
      <c r="V99" s="255">
        <f>INDEX(매매지수!$271:$539,MATCH('1'!$E99,매매지수!$F$271:$F$539,FALSE),MATCH('1'!V$12,매매지수!$1:$1,FALSE))</f>
        <v>99.215137859925065</v>
      </c>
      <c r="W99" s="255">
        <f>INDEX(매매지수!$271:$539,MATCH('1'!$E99,매매지수!$F$271:$F$539,FALSE),MATCH('1'!W$12,매매지수!$1:$1,FALSE))</f>
        <v>102.87626143328563</v>
      </c>
      <c r="X99" s="258">
        <f t="shared" si="42"/>
        <v>-0.26457915488187211</v>
      </c>
      <c r="Y99" s="258">
        <f t="shared" si="43"/>
        <v>-1.7807779900472887</v>
      </c>
      <c r="Z99" s="258">
        <f t="shared" si="44"/>
        <v>-5.2761685111245571</v>
      </c>
      <c r="AA99" s="277">
        <f>INDEX(전세지수!$271:$539,MATCH('1'!$E99,전세지수!$F$271:$F$539,FALSE),MATCH('1'!AA$12,전세지수!$1:$1,FALSE))</f>
        <v>103.81804271729915</v>
      </c>
      <c r="AB99" s="255">
        <f>INDEX(전세지수!$271:$539,MATCH('1'!$E99,전세지수!$F$271:$F$539,FALSE),MATCH('1'!AB$12,전세지수!$1:$1,FALSE))</f>
        <v>102.8799747758061</v>
      </c>
      <c r="AC99" s="255">
        <f>INDEX(전세지수!$271:$539,MATCH('1'!$E99,전세지수!$F$271:$F$539,FALSE),MATCH('1'!AC$12,전세지수!$1:$1,FALSE))</f>
        <v>99.759917134205651</v>
      </c>
      <c r="AD99" s="255">
        <f>INDEX(전세지수!$271:$539,MATCH('1'!$E99,전세지수!$F$271:$F$539,FALSE),MATCH('1'!AD$12,전세지수!$1:$1,FALSE))</f>
        <v>100.06824227018157</v>
      </c>
      <c r="AE99" s="258">
        <f t="shared" si="45"/>
        <v>0.91180809825941456</v>
      </c>
      <c r="AF99" s="258">
        <f t="shared" si="46"/>
        <v>4.0678918945313169</v>
      </c>
      <c r="AG99" s="260">
        <f t="shared" si="47"/>
        <v>3.7472432432591463</v>
      </c>
      <c r="AH99" s="1400" t="s">
        <v>340</v>
      </c>
      <c r="AI99" s="1400"/>
      <c r="AJ99" s="1401"/>
      <c r="AK99" s="351"/>
    </row>
    <row r="100" spans="1:37" ht="14.1" customHeight="1">
      <c r="A100" s="330"/>
      <c r="B100" s="375"/>
      <c r="C100" s="1404" t="s">
        <v>41</v>
      </c>
      <c r="D100" s="1373"/>
      <c r="E100" s="372">
        <v>78</v>
      </c>
      <c r="F100" s="279">
        <f>INDEX(매매지수!$2:$270,MATCH('1'!$E100,매매지수!$F$2:$F$270,FALSE),MATCH('1'!F$12,매매지수!$1:$1,FALSE))</f>
        <v>100.28931873960749</v>
      </c>
      <c r="G100" s="269">
        <f>INDEX(매매지수!$2:$270,MATCH('1'!$E100,매매지수!$F$2:$F$270,FALSE),MATCH('1'!G$12,매매지수!$1:$1,FALSE))</f>
        <v>100.76694114780889</v>
      </c>
      <c r="H100" s="269">
        <f>INDEX(매매지수!$2:$270,MATCH('1'!$E100,매매지수!$F$2:$F$270,FALSE),MATCH('1'!H$12,매매지수!$1:$1,FALSE))</f>
        <v>100.38770940607478</v>
      </c>
      <c r="I100" s="269">
        <f>INDEX(매매지수!$2:$270,MATCH('1'!$E100,매매지수!$F$2:$F$270,FALSE),MATCH('1'!I$12,매매지수!$1:$1,FALSE))</f>
        <v>104.24305026633014</v>
      </c>
      <c r="J100" s="270">
        <f t="shared" si="36"/>
        <v>-0.47398720528869509</v>
      </c>
      <c r="K100" s="270">
        <f t="shared" si="37"/>
        <v>-9.8010669881198886E-2</v>
      </c>
      <c r="L100" s="270">
        <f t="shared" si="38"/>
        <v>-3.7928010707872439</v>
      </c>
      <c r="M100" s="279">
        <f>INDEX(전세지수!$2:$270,MATCH('1'!$E100,전세지수!$F$2:$F$270,FALSE),MATCH('1'!M$12,전세지수!$1:$1,FALSE))</f>
        <v>106.92692305065445</v>
      </c>
      <c r="N100" s="269">
        <f>INDEX(전세지수!$2:$270,MATCH('1'!$E100,전세지수!$F$2:$F$270,FALSE),MATCH('1'!N$12,전세지수!$1:$1,FALSE))</f>
        <v>105.2613973141433</v>
      </c>
      <c r="O100" s="269">
        <f>INDEX(전세지수!$2:$270,MATCH('1'!$E100,전세지수!$F$2:$F$270,FALSE),MATCH('1'!O$12,전세지수!$1:$1,FALSE))</f>
        <v>101.23817917975903</v>
      </c>
      <c r="P100" s="269">
        <f>INDEX(전세지수!$2:$270,MATCH('1'!$E100,전세지수!$F$2:$F$270,FALSE),MATCH('1'!P$12,전세지수!$1:$1,FALSE))</f>
        <v>96.611220496028011</v>
      </c>
      <c r="Q100" s="272">
        <f t="shared" si="39"/>
        <v>1.5822759140661447</v>
      </c>
      <c r="R100" s="272">
        <f t="shared" si="40"/>
        <v>5.6191684964962185</v>
      </c>
      <c r="S100" s="272">
        <f t="shared" si="41"/>
        <v>10.677540871197833</v>
      </c>
      <c r="T100" s="280">
        <f>INDEX(매매지수!$271:$539,MATCH('1'!$E100,매매지수!$F$271:$F$539,FALSE),MATCH('1'!T$12,매매지수!$1:$1,FALSE))</f>
        <v>100.71550114383018</v>
      </c>
      <c r="U100" s="269">
        <f>INDEX(매매지수!$271:$539,MATCH('1'!$E100,매매지수!$F$271:$F$539,FALSE),MATCH('1'!U$12,매매지수!$1:$1,FALSE))</f>
        <v>101.28141281880364</v>
      </c>
      <c r="V100" s="269">
        <f>INDEX(매매지수!$271:$539,MATCH('1'!$E100,매매지수!$F$271:$F$539,FALSE),MATCH('1'!V$12,매매지수!$1:$1,FALSE))</f>
        <v>100.4421661626105</v>
      </c>
      <c r="W100" s="269">
        <f>INDEX(매매지수!$271:$539,MATCH('1'!$E100,매매지수!$F$271:$F$539,FALSE),MATCH('1'!W$12,매매지수!$1:$1,FALSE))</f>
        <v>104.9038162934193</v>
      </c>
      <c r="X100" s="272">
        <f t="shared" si="42"/>
        <v>-0.55875175831709978</v>
      </c>
      <c r="Y100" s="272">
        <f t="shared" si="43"/>
        <v>0.27213170689406319</v>
      </c>
      <c r="Z100" s="272">
        <f t="shared" si="44"/>
        <v>-3.9925288684200644</v>
      </c>
      <c r="AA100" s="279">
        <f>INDEX(전세지수!$271:$539,MATCH('1'!$E100,전세지수!$F$271:$F$539,FALSE),MATCH('1'!AA$12,전세지수!$1:$1,FALSE))</f>
        <v>109.06892047409409</v>
      </c>
      <c r="AB100" s="269">
        <f>INDEX(전세지수!$271:$539,MATCH('1'!$E100,전세지수!$F$271:$F$539,FALSE),MATCH('1'!AB$12,전세지수!$1:$1,FALSE))</f>
        <v>107.02234759080336</v>
      </c>
      <c r="AC100" s="269">
        <f>INDEX(전세지수!$271:$539,MATCH('1'!$E100,전세지수!$F$271:$F$539,FALSE),MATCH('1'!AC$12,전세지수!$1:$1,FALSE))</f>
        <v>101.54205056289376</v>
      </c>
      <c r="AD100" s="269">
        <f>INDEX(전세지수!$271:$539,MATCH('1'!$E100,전세지수!$F$271:$F$539,FALSE),MATCH('1'!AD$12,전세지수!$1:$1,FALSE))</f>
        <v>95.646753758000756</v>
      </c>
      <c r="AE100" s="272">
        <f t="shared" si="45"/>
        <v>1.9122855453663989</v>
      </c>
      <c r="AF100" s="272">
        <f t="shared" si="46"/>
        <v>7.4125644198393292</v>
      </c>
      <c r="AG100" s="274">
        <f t="shared" si="47"/>
        <v>14.033060390165698</v>
      </c>
      <c r="AH100" s="1400" t="s">
        <v>341</v>
      </c>
      <c r="AI100" s="1401"/>
      <c r="AJ100" s="350"/>
      <c r="AK100" s="351"/>
    </row>
    <row r="101" spans="1:37" ht="14.1" customHeight="1">
      <c r="A101" s="330"/>
      <c r="B101" s="375"/>
      <c r="C101" s="1396" t="s">
        <v>42</v>
      </c>
      <c r="D101" s="1397"/>
      <c r="E101" s="327">
        <v>79</v>
      </c>
      <c r="F101" s="335">
        <f>INDEX(매매지수!$2:$270,MATCH('1'!$E101,매매지수!$F$2:$F$270,FALSE),MATCH('1'!F$12,매매지수!$1:$1,FALSE))</f>
        <v>96.651685693936159</v>
      </c>
      <c r="G101" s="336">
        <f>INDEX(매매지수!$2:$270,MATCH('1'!$E101,매매지수!$F$2:$F$270,FALSE),MATCH('1'!G$12,매매지수!$1:$1,FALSE))</f>
        <v>96.730012962971202</v>
      </c>
      <c r="H101" s="336">
        <f>INDEX(매매지수!$2:$270,MATCH('1'!$E101,매매지수!$F$2:$F$270,FALSE),MATCH('1'!H$12,매매지수!$1:$1,FALSE))</f>
        <v>99.691127765322832</v>
      </c>
      <c r="I101" s="336">
        <f>INDEX(매매지수!$2:$270,MATCH('1'!$E101,매매지수!$F$2:$F$270,FALSE),MATCH('1'!I$12,매매지수!$1:$1,FALSE))</f>
        <v>101.7805392165459</v>
      </c>
      <c r="J101" s="337">
        <f t="shared" si="36"/>
        <v>-8.0975145806116977E-2</v>
      </c>
      <c r="K101" s="337">
        <f t="shared" si="37"/>
        <v>-3.0488591507778384</v>
      </c>
      <c r="L101" s="337">
        <f t="shared" si="38"/>
        <v>-5.0391298396422535</v>
      </c>
      <c r="M101" s="335">
        <f>INDEX(전세지수!$2:$270,MATCH('1'!$E101,전세지수!$F$2:$F$270,FALSE),MATCH('1'!M$12,전세지수!$1:$1,FALSE))</f>
        <v>101.50124644403948</v>
      </c>
      <c r="N101" s="336">
        <f>INDEX(전세지수!$2:$270,MATCH('1'!$E101,전세지수!$F$2:$F$270,FALSE),MATCH('1'!N$12,전세지수!$1:$1,FALSE))</f>
        <v>101.13317709526623</v>
      </c>
      <c r="O101" s="336">
        <f>INDEX(전세지수!$2:$270,MATCH('1'!$E101,전세지수!$F$2:$F$270,FALSE),MATCH('1'!O$12,전세지수!$1:$1,FALSE))</f>
        <v>99.987967745332213</v>
      </c>
      <c r="P101" s="336">
        <f>INDEX(전세지수!$2:$270,MATCH('1'!$E101,전세지수!$F$2:$F$270,FALSE),MATCH('1'!P$12,전세지수!$1:$1,FALSE))</f>
        <v>99.752229113858021</v>
      </c>
      <c r="Q101" s="338">
        <f t="shared" si="39"/>
        <v>0.36394520507008199</v>
      </c>
      <c r="R101" s="338">
        <f t="shared" si="40"/>
        <v>1.5134608021652785</v>
      </c>
      <c r="S101" s="338">
        <f t="shared" si="41"/>
        <v>1.7533616498786264</v>
      </c>
      <c r="T101" s="339">
        <f>INDEX(매매지수!$271:$539,MATCH('1'!$E101,매매지수!$F$271:$F$539,FALSE),MATCH('1'!T$12,매매지수!$1:$1,FALSE))</f>
        <v>97.343776027620947</v>
      </c>
      <c r="U101" s="336">
        <f>INDEX(매매지수!$271:$539,MATCH('1'!$E101,매매지수!$F$271:$F$539,FALSE),MATCH('1'!U$12,매매지수!$1:$1,FALSE))</f>
        <v>97.421222816741022</v>
      </c>
      <c r="V101" s="336">
        <f>INDEX(매매지수!$271:$539,MATCH('1'!$E101,매매지수!$F$271:$F$539,FALSE),MATCH('1'!V$12,매매지수!$1:$1,FALSE))</f>
        <v>99.692152716705749</v>
      </c>
      <c r="W101" s="336">
        <f>INDEX(매매지수!$271:$539,MATCH('1'!$E101,매매지수!$F$271:$F$539,FALSE),MATCH('1'!W$12,매매지수!$1:$1,FALSE))</f>
        <v>102.13935373607714</v>
      </c>
      <c r="X101" s="338">
        <f t="shared" si="42"/>
        <v>-7.9496835372061536E-2</v>
      </c>
      <c r="Y101" s="338">
        <f t="shared" si="43"/>
        <v>-2.3556284272024497</v>
      </c>
      <c r="Z101" s="338">
        <f t="shared" si="44"/>
        <v>-4.6951322218541929</v>
      </c>
      <c r="AA101" s="335">
        <f>INDEX(전세지수!$271:$539,MATCH('1'!$E101,전세지수!$F$271:$F$539,FALSE),MATCH('1'!AA$12,전세지수!$1:$1,FALSE))</f>
        <v>102.2117339990364</v>
      </c>
      <c r="AB101" s="336">
        <f>INDEX(전세지수!$271:$539,MATCH('1'!$E101,전세지수!$F$271:$F$539,FALSE),MATCH('1'!AB$12,전세지수!$1:$1,FALSE))</f>
        <v>101.80806548445321</v>
      </c>
      <c r="AC101" s="336">
        <f>INDEX(전세지수!$271:$539,MATCH('1'!$E101,전세지수!$F$271:$F$539,FALSE),MATCH('1'!AC$12,전세지수!$1:$1,FALSE))</f>
        <v>99.952242880355882</v>
      </c>
      <c r="AD101" s="336">
        <f>INDEX(전세지수!$271:$539,MATCH('1'!$E101,전세지수!$F$271:$F$539,FALSE),MATCH('1'!AD$12,전세지수!$1:$1,FALSE))</f>
        <v>99.730731186259504</v>
      </c>
      <c r="AE101" s="338">
        <f t="shared" si="45"/>
        <v>0.39649954319662672</v>
      </c>
      <c r="AF101" s="338">
        <f t="shared" si="46"/>
        <v>2.2605707021353671</v>
      </c>
      <c r="AG101" s="340">
        <f t="shared" si="47"/>
        <v>2.4877014168715128</v>
      </c>
      <c r="AH101" s="1357" t="s">
        <v>342</v>
      </c>
      <c r="AI101" s="1358"/>
      <c r="AJ101" s="350"/>
      <c r="AK101" s="351"/>
    </row>
    <row r="102" spans="1:37" ht="14.1" customHeight="1">
      <c r="A102" s="330"/>
      <c r="B102" s="375"/>
      <c r="C102" s="521"/>
      <c r="D102" s="376" t="s">
        <v>43</v>
      </c>
      <c r="E102" s="372">
        <v>80</v>
      </c>
      <c r="F102" s="275">
        <f>INDEX(매매지수!$2:$270,MATCH('1'!$E102,매매지수!$F$2:$F$270,FALSE),MATCH('1'!F$12,매매지수!$1:$1,FALSE))</f>
        <v>95.395393587893835</v>
      </c>
      <c r="G102" s="377">
        <f>INDEX(매매지수!$2:$270,MATCH('1'!$E102,매매지수!$F$2:$F$270,FALSE),MATCH('1'!G$12,매매지수!$1:$1,FALSE))</f>
        <v>95.479556009987988</v>
      </c>
      <c r="H102" s="377">
        <f>INDEX(매매지수!$2:$270,MATCH('1'!$E102,매매지수!$F$2:$F$270,FALSE),MATCH('1'!H$12,매매지수!$1:$1,FALSE))</f>
        <v>99.794288107118902</v>
      </c>
      <c r="I102" s="377">
        <f>INDEX(매매지수!$2:$270,MATCH('1'!$E102,매매지수!$F$2:$F$270,FALSE),MATCH('1'!I$12,매매지수!$1:$1,FALSE))</f>
        <v>100.53604907522345</v>
      </c>
      <c r="J102" s="378">
        <f t="shared" si="36"/>
        <v>-8.8147060597298932E-2</v>
      </c>
      <c r="K102" s="378">
        <f t="shared" si="37"/>
        <v>-4.4079622217489067</v>
      </c>
      <c r="L102" s="378">
        <f t="shared" si="38"/>
        <v>-5.113245979542369</v>
      </c>
      <c r="M102" s="275">
        <f>INDEX(전세지수!$2:$270,MATCH('1'!$E102,전세지수!$F$2:$F$270,FALSE),MATCH('1'!M$12,전세지수!$1:$1,FALSE))</f>
        <v>100.26103664671622</v>
      </c>
      <c r="N102" s="377">
        <f>INDEX(전세지수!$2:$270,MATCH('1'!$E102,전세지수!$F$2:$F$270,FALSE),MATCH('1'!N$12,전세지수!$1:$1,FALSE))</f>
        <v>99.922565864984875</v>
      </c>
      <c r="O102" s="377">
        <f>INDEX(전세지수!$2:$270,MATCH('1'!$E102,전세지수!$F$2:$F$270,FALSE),MATCH('1'!O$12,전세지수!$1:$1,FALSE))</f>
        <v>100.19408054447634</v>
      </c>
      <c r="P102" s="377">
        <f>INDEX(전세지수!$2:$270,MATCH('1'!$E102,전세지수!$F$2:$F$270,FALSE),MATCH('1'!P$12,전세지수!$1:$1,FALSE))</f>
        <v>99.686886525549326</v>
      </c>
      <c r="Q102" s="379">
        <f t="shared" si="39"/>
        <v>0.33873307675933439</v>
      </c>
      <c r="R102" s="379">
        <f t="shared" si="40"/>
        <v>6.6826405188846749E-2</v>
      </c>
      <c r="S102" s="379">
        <f t="shared" si="41"/>
        <v>0.57595350921080257</v>
      </c>
      <c r="T102" s="276">
        <f>INDEX(매매지수!$271:$539,MATCH('1'!$E102,매매지수!$F$271:$F$539,FALSE),MATCH('1'!T$12,매매지수!$1:$1,FALSE))</f>
        <v>97.66022466196064</v>
      </c>
      <c r="U102" s="377">
        <f>INDEX(매매지수!$271:$539,MATCH('1'!$E102,매매지수!$F$271:$F$539,FALSE),MATCH('1'!U$12,매매지수!$1:$1,FALSE))</f>
        <v>97.790394246840222</v>
      </c>
      <c r="V102" s="377">
        <f>INDEX(매매지수!$271:$539,MATCH('1'!$E102,매매지수!$F$271:$F$539,FALSE),MATCH('1'!V$12,매매지수!$1:$1,FALSE))</f>
        <v>99.913132299047874</v>
      </c>
      <c r="W102" s="377">
        <f>INDEX(매매지수!$271:$539,MATCH('1'!$E102,매매지수!$F$271:$F$539,FALSE),MATCH('1'!W$12,매매지수!$1:$1,FALSE))</f>
        <v>100.9882979071668</v>
      </c>
      <c r="X102" s="379">
        <f t="shared" si="42"/>
        <v>-0.13311080897272509</v>
      </c>
      <c r="Y102" s="379">
        <f t="shared" si="43"/>
        <v>-2.2548663876777564</v>
      </c>
      <c r="Z102" s="379">
        <f t="shared" si="44"/>
        <v>-3.2955038496296662</v>
      </c>
      <c r="AA102" s="275">
        <f>INDEX(전세지수!$271:$539,MATCH('1'!$E102,전세지수!$F$271:$F$539,FALSE),MATCH('1'!AA$12,전세지수!$1:$1,FALSE))</f>
        <v>101.64900664312768</v>
      </c>
      <c r="AB102" s="377">
        <f>INDEX(전세지수!$271:$539,MATCH('1'!$E102,전세지수!$F$271:$F$539,FALSE),MATCH('1'!AB$12,전세지수!$1:$1,FALSE))</f>
        <v>101.13113659346035</v>
      </c>
      <c r="AC102" s="377">
        <f>INDEX(전세지수!$271:$539,MATCH('1'!$E102,전세지수!$F$271:$F$539,FALSE),MATCH('1'!AC$12,전세지수!$1:$1,FALSE))</f>
        <v>100.19033280711331</v>
      </c>
      <c r="AD102" s="377">
        <f>INDEX(전세지수!$271:$539,MATCH('1'!$E102,전세지수!$F$271:$F$539,FALSE),MATCH('1'!AD$12,전세지수!$1:$1,FALSE))</f>
        <v>99.646894731993328</v>
      </c>
      <c r="AE102" s="379">
        <f t="shared" si="45"/>
        <v>0.51207775084058937</v>
      </c>
      <c r="AF102" s="379">
        <f t="shared" si="46"/>
        <v>1.4559027753931142</v>
      </c>
      <c r="AG102" s="380">
        <f t="shared" si="47"/>
        <v>2.0092065252200308</v>
      </c>
      <c r="AH102" s="381" t="s">
        <v>343</v>
      </c>
      <c r="AI102" s="508"/>
      <c r="AJ102" s="350"/>
      <c r="AK102" s="351"/>
    </row>
    <row r="103" spans="1:37" ht="14.1" customHeight="1">
      <c r="A103" s="330"/>
      <c r="B103" s="375"/>
      <c r="C103" s="382"/>
      <c r="D103" s="383" t="s">
        <v>44</v>
      </c>
      <c r="E103" s="327">
        <v>81</v>
      </c>
      <c r="F103" s="384">
        <f>INDEX(매매지수!$2:$270,MATCH('1'!$E103,매매지수!$F$2:$F$270,FALSE),MATCH('1'!F$12,매매지수!$1:$1,FALSE))</f>
        <v>97.398757015879923</v>
      </c>
      <c r="G103" s="385">
        <f>INDEX(매매지수!$2:$270,MATCH('1'!$E103,매매지수!$F$2:$F$270,FALSE),MATCH('1'!G$12,매매지수!$1:$1,FALSE))</f>
        <v>97.47357197623171</v>
      </c>
      <c r="H103" s="385">
        <f>INDEX(매매지수!$2:$270,MATCH('1'!$E103,매매지수!$F$2:$F$270,FALSE),MATCH('1'!H$12,매매지수!$1:$1,FALSE))</f>
        <v>99.630465803433836</v>
      </c>
      <c r="I103" s="385">
        <f>INDEX(매매지수!$2:$270,MATCH('1'!$E103,매매지수!$F$2:$F$270,FALSE),MATCH('1'!I$12,매매지수!$1:$1,FALSE))</f>
        <v>102.53869592137163</v>
      </c>
      <c r="J103" s="386">
        <f t="shared" si="36"/>
        <v>-7.675409737731842E-2</v>
      </c>
      <c r="K103" s="386">
        <f t="shared" si="37"/>
        <v>-2.2399863029416767</v>
      </c>
      <c r="L103" s="386">
        <f t="shared" si="38"/>
        <v>-5.0126821482429413</v>
      </c>
      <c r="M103" s="384">
        <f>INDEX(전세지수!$2:$270,MATCH('1'!$E103,전세지수!$F$2:$F$270,FALSE),MATCH('1'!M$12,전세지수!$1:$1,FALSE))</f>
        <v>102.23829232285439</v>
      </c>
      <c r="N103" s="385">
        <f>INDEX(전세지수!$2:$270,MATCH('1'!$E103,전세지수!$F$2:$F$270,FALSE),MATCH('1'!N$12,전세지수!$1:$1,FALSE))</f>
        <v>101.85248937123468</v>
      </c>
      <c r="O103" s="385">
        <f>INDEX(전세지수!$2:$270,MATCH('1'!$E103,전세지수!$F$2:$F$270,FALSE),MATCH('1'!O$12,전세지수!$1:$1,FALSE))</f>
        <v>99.866864706564101</v>
      </c>
      <c r="P103" s="385">
        <f>INDEX(전세지수!$2:$270,MATCH('1'!$E103,전세지수!$F$2:$F$270,FALSE),MATCH('1'!P$12,전세지수!$1:$1,FALSE))</f>
        <v>99.791666736257497</v>
      </c>
      <c r="Q103" s="387">
        <f t="shared" si="39"/>
        <v>0.37878598157137233</v>
      </c>
      <c r="R103" s="387">
        <f t="shared" si="40"/>
        <v>2.3745890323664254</v>
      </c>
      <c r="S103" s="387">
        <f t="shared" si="41"/>
        <v>2.4517333627297244</v>
      </c>
      <c r="T103" s="388">
        <f>INDEX(매매지수!$271:$539,MATCH('1'!$E103,매매지수!$F$271:$F$539,FALSE),MATCH('1'!T$12,매매지수!$1:$1,FALSE))</f>
        <v>97.198771168902169</v>
      </c>
      <c r="U103" s="385">
        <f>INDEX(매매지수!$271:$539,MATCH('1'!$E103,매매지수!$F$271:$F$539,FALSE),MATCH('1'!U$12,매매지수!$1:$1,FALSE))</f>
        <v>97.252125279301652</v>
      </c>
      <c r="V103" s="385">
        <f>INDEX(매매지수!$271:$539,MATCH('1'!$E103,매매지수!$F$271:$F$539,FALSE),MATCH('1'!V$12,매매지수!$1:$1,FALSE))</f>
        <v>99.590817968590329</v>
      </c>
      <c r="W103" s="385">
        <f>INDEX(매매지수!$271:$539,MATCH('1'!$E103,매매지수!$F$271:$F$539,FALSE),MATCH('1'!W$12,매매지수!$1:$1,FALSE))</f>
        <v>102.68908519946979</v>
      </c>
      <c r="X103" s="387">
        <f t="shared" si="42"/>
        <v>-5.4861639523307026E-2</v>
      </c>
      <c r="Y103" s="387">
        <f t="shared" si="43"/>
        <v>-2.401874839950191</v>
      </c>
      <c r="Z103" s="387">
        <f t="shared" si="44"/>
        <v>-5.3465409881711228</v>
      </c>
      <c r="AA103" s="384">
        <f>INDEX(전세지수!$271:$539,MATCH('1'!$E103,전세지수!$F$271:$F$539,FALSE),MATCH('1'!AA$12,전세지수!$1:$1,FALSE))</f>
        <v>102.4712445264264</v>
      </c>
      <c r="AB103" s="385">
        <f>INDEX(전세지수!$271:$539,MATCH('1'!$E103,전세지수!$F$271:$F$539,FALSE),MATCH('1'!AB$12,전세지수!$1:$1,FALSE))</f>
        <v>102.12050387814051</v>
      </c>
      <c r="AC103" s="385">
        <f>INDEX(전세지수!$271:$539,MATCH('1'!$E103,전세지수!$F$271:$F$539,FALSE),MATCH('1'!AC$12,전세지수!$1:$1,FALSE))</f>
        <v>99.843074980280164</v>
      </c>
      <c r="AD103" s="385">
        <f>INDEX(전세지수!$271:$539,MATCH('1'!$E103,전세지수!$F$271:$F$539,FALSE),MATCH('1'!AD$12,전세지수!$1:$1,FALSE))</f>
        <v>99.770462359742226</v>
      </c>
      <c r="AE103" s="387">
        <f t="shared" si="45"/>
        <v>0.34345761621430437</v>
      </c>
      <c r="AF103" s="387">
        <f t="shared" si="46"/>
        <v>2.6323002838858134</v>
      </c>
      <c r="AG103" s="389">
        <f t="shared" si="47"/>
        <v>2.7069957408295542</v>
      </c>
      <c r="AH103" s="390" t="s">
        <v>344</v>
      </c>
      <c r="AI103" s="538"/>
      <c r="AJ103" s="350"/>
      <c r="AK103" s="351"/>
    </row>
    <row r="104" spans="1:37" ht="14.1" customHeight="1">
      <c r="A104" s="349"/>
      <c r="B104" s="375"/>
      <c r="C104" s="1392" t="s">
        <v>45</v>
      </c>
      <c r="D104" s="1393"/>
      <c r="E104" s="372">
        <v>82</v>
      </c>
      <c r="F104" s="335">
        <f>INDEX(매매지수!$2:$270,MATCH('1'!$E104,매매지수!$F$2:$F$270,FALSE),MATCH('1'!F$12,매매지수!$1:$1,FALSE))</f>
        <v>98.050131850571958</v>
      </c>
      <c r="G104" s="336">
        <f>INDEX(매매지수!$2:$270,MATCH('1'!$E104,매매지수!$F$2:$F$270,FALSE),MATCH('1'!G$12,매매지수!$1:$1,FALSE))</f>
        <v>98.357406368305149</v>
      </c>
      <c r="H104" s="336">
        <f>INDEX(매매지수!$2:$270,MATCH('1'!$E104,매매지수!$F$2:$F$270,FALSE),MATCH('1'!H$12,매매지수!$1:$1,FALSE))</f>
        <v>99.128319501193545</v>
      </c>
      <c r="I104" s="336">
        <f>INDEX(매매지수!$2:$270,MATCH('1'!$E104,매매지수!$F$2:$F$270,FALSE),MATCH('1'!I$12,매매지수!$1:$1,FALSE))</f>
        <v>102.34640442381912</v>
      </c>
      <c r="J104" s="337">
        <f t="shared" si="36"/>
        <v>-0.31240608011010584</v>
      </c>
      <c r="K104" s="337">
        <f t="shared" si="37"/>
        <v>-1.0876686461012808</v>
      </c>
      <c r="L104" s="337">
        <f t="shared" si="38"/>
        <v>-4.1977757767201922</v>
      </c>
      <c r="M104" s="335">
        <f>INDEX(전세지수!$2:$270,MATCH('1'!$E104,전세지수!$F$2:$F$270,FALSE),MATCH('1'!M$12,전세지수!$1:$1,FALSE))</f>
        <v>103.5303922661639</v>
      </c>
      <c r="N104" s="336">
        <f>INDEX(전세지수!$2:$270,MATCH('1'!$E104,전세지수!$F$2:$F$270,FALSE),MATCH('1'!N$12,전세지수!$1:$1,FALSE))</f>
        <v>102.68011544601576</v>
      </c>
      <c r="O104" s="336">
        <f>INDEX(전세지수!$2:$270,MATCH('1'!$E104,전세지수!$F$2:$F$270,FALSE),MATCH('1'!O$12,전세지수!$1:$1,FALSE))</f>
        <v>100.0207626325705</v>
      </c>
      <c r="P104" s="336">
        <f>INDEX(전세지수!$2:$270,MATCH('1'!$E104,전세지수!$F$2:$F$270,FALSE),MATCH('1'!P$12,전세지수!$1:$1,FALSE))</f>
        <v>99.777409788438078</v>
      </c>
      <c r="Q104" s="338">
        <f t="shared" si="39"/>
        <v>0.82808323350120894</v>
      </c>
      <c r="R104" s="338">
        <f t="shared" si="40"/>
        <v>3.5089010933521347</v>
      </c>
      <c r="S104" s="338">
        <f t="shared" si="41"/>
        <v>3.7613548855230938</v>
      </c>
      <c r="T104" s="339">
        <f>INDEX(매매지수!$271:$539,MATCH('1'!$E104,매매지수!$F$271:$F$539,FALSE),MATCH('1'!T$12,매매지수!$1:$1,FALSE))</f>
        <v>97.325561060197657</v>
      </c>
      <c r="U104" s="336">
        <f>INDEX(매매지수!$271:$539,MATCH('1'!$E104,매매지수!$F$271:$F$539,FALSE),MATCH('1'!U$12,매매지수!$1:$1,FALSE))</f>
        <v>97.707392760370709</v>
      </c>
      <c r="V104" s="336">
        <f>INDEX(매매지수!$271:$539,MATCH('1'!$E104,매매지수!$F$271:$F$539,FALSE),MATCH('1'!V$12,매매지수!$1:$1,FALSE))</f>
        <v>98.844509140101621</v>
      </c>
      <c r="W104" s="336">
        <f>INDEX(매매지수!$271:$539,MATCH('1'!$E104,매매지수!$F$271:$F$539,FALSE),MATCH('1'!W$12,매매지수!$1:$1,FALSE))</f>
        <v>103.29120478981837</v>
      </c>
      <c r="X104" s="338">
        <f t="shared" si="42"/>
        <v>-0.39079100299964642</v>
      </c>
      <c r="Y104" s="338">
        <f t="shared" si="43"/>
        <v>-1.536704560645874</v>
      </c>
      <c r="Z104" s="338">
        <f t="shared" si="44"/>
        <v>-5.7755582789065896</v>
      </c>
      <c r="AA104" s="335">
        <f>INDEX(전세지수!$271:$539,MATCH('1'!$E104,전세지수!$F$271:$F$539,FALSE),MATCH('1'!AA$12,전세지수!$1:$1,FALSE))</f>
        <v>104.98722925775121</v>
      </c>
      <c r="AB104" s="336">
        <f>INDEX(전세지수!$271:$539,MATCH('1'!$E104,전세지수!$F$271:$F$539,FALSE),MATCH('1'!AB$12,전세지수!$1:$1,FALSE))</f>
        <v>103.81770209305823</v>
      </c>
      <c r="AC104" s="336">
        <f>INDEX(전세지수!$271:$539,MATCH('1'!$E104,전세지수!$F$271:$F$539,FALSE),MATCH('1'!AC$12,전세지수!$1:$1,FALSE))</f>
        <v>99.996098526026927</v>
      </c>
      <c r="AD104" s="336">
        <f>INDEX(전세지수!$271:$539,MATCH('1'!$E104,전세지수!$F$271:$F$539,FALSE),MATCH('1'!AD$12,전세지수!$1:$1,FALSE))</f>
        <v>99.431857193063564</v>
      </c>
      <c r="AE104" s="338">
        <f t="shared" si="45"/>
        <v>1.126519987549579</v>
      </c>
      <c r="AF104" s="338">
        <f t="shared" si="46"/>
        <v>4.9913254669882834</v>
      </c>
      <c r="AG104" s="340">
        <f t="shared" si="47"/>
        <v>5.5871148558564787</v>
      </c>
      <c r="AH104" s="1364" t="s">
        <v>345</v>
      </c>
      <c r="AI104" s="1365"/>
      <c r="AJ104" s="350"/>
      <c r="AK104" s="351"/>
    </row>
    <row r="105" spans="1:37" ht="14.1" customHeight="1">
      <c r="A105" s="522"/>
      <c r="B105" s="375"/>
      <c r="C105" s="521"/>
      <c r="D105" s="376" t="s">
        <v>46</v>
      </c>
      <c r="E105" s="327">
        <v>83</v>
      </c>
      <c r="F105" s="275">
        <f>INDEX(매매지수!$2:$270,MATCH('1'!$E105,매매지수!$F$2:$F$270,FALSE),MATCH('1'!F$12,매매지수!$1:$1,FALSE))</f>
        <v>99.809332393353827</v>
      </c>
      <c r="G105" s="377">
        <f>INDEX(매매지수!$2:$270,MATCH('1'!$E105,매매지수!$F$2:$F$270,FALSE),MATCH('1'!G$12,매매지수!$1:$1,FALSE))</f>
        <v>100.0325851742178</v>
      </c>
      <c r="H105" s="377">
        <f>INDEX(매매지수!$2:$270,MATCH('1'!$E105,매매지수!$F$2:$F$270,FALSE),MATCH('1'!H$12,매매지수!$1:$1,FALSE))</f>
        <v>99.942434648595537</v>
      </c>
      <c r="I105" s="377">
        <f>INDEX(매매지수!$2:$270,MATCH('1'!$E105,매매지수!$F$2:$F$270,FALSE),MATCH('1'!I$12,매매지수!$1:$1,FALSE))</f>
        <v>100.83129822878648</v>
      </c>
      <c r="J105" s="378">
        <f t="shared" si="36"/>
        <v>-0.22318005725350254</v>
      </c>
      <c r="K105" s="378">
        <f t="shared" si="37"/>
        <v>-0.13317892015509702</v>
      </c>
      <c r="L105" s="378">
        <f t="shared" si="38"/>
        <v>-1.0135402929294934</v>
      </c>
      <c r="M105" s="275">
        <f>INDEX(전세지수!$2:$270,MATCH('1'!$E105,전세지수!$F$2:$F$270,FALSE),MATCH('1'!M$12,전세지수!$1:$1,FALSE))</f>
        <v>100.98055159790648</v>
      </c>
      <c r="N105" s="377">
        <f>INDEX(전세지수!$2:$270,MATCH('1'!$E105,전세지수!$F$2:$F$270,FALSE),MATCH('1'!N$12,전세지수!$1:$1,FALSE))</f>
        <v>100.81261195850647</v>
      </c>
      <c r="O105" s="377">
        <f>INDEX(전세지수!$2:$270,MATCH('1'!$E105,전세지수!$F$2:$F$270,FALSE),MATCH('1'!O$12,전세지수!$1:$1,FALSE))</f>
        <v>100.10534012559052</v>
      </c>
      <c r="P105" s="377">
        <f>INDEX(전세지수!$2:$270,MATCH('1'!$E105,전세지수!$F$2:$F$270,FALSE),MATCH('1'!P$12,전세지수!$1:$1,FALSE))</f>
        <v>100.34003538365897</v>
      </c>
      <c r="Q105" s="379">
        <f t="shared" si="39"/>
        <v>0.16658594211320654</v>
      </c>
      <c r="R105" s="379">
        <f t="shared" si="40"/>
        <v>0.87429049361196221</v>
      </c>
      <c r="S105" s="379">
        <f t="shared" si="41"/>
        <v>0.63834561329227935</v>
      </c>
      <c r="T105" s="276">
        <f>INDEX(매매지수!$271:$539,MATCH('1'!$E105,매매지수!$F$271:$F$539,FALSE),MATCH('1'!T$12,매매지수!$1:$1,FALSE))</f>
        <v>98.441257515954916</v>
      </c>
      <c r="U105" s="377">
        <f>INDEX(매매지수!$271:$539,MATCH('1'!$E105,매매지수!$F$271:$F$539,FALSE),MATCH('1'!U$12,매매지수!$1:$1,FALSE))</f>
        <v>98.614394873564208</v>
      </c>
      <c r="V105" s="377">
        <f>INDEX(매매지수!$271:$539,MATCH('1'!$E105,매매지수!$F$271:$F$539,FALSE),MATCH('1'!V$12,매매지수!$1:$1,FALSE))</f>
        <v>99.741124569485464</v>
      </c>
      <c r="W105" s="377">
        <f>INDEX(매매지수!$271:$539,MATCH('1'!$E105,매매지수!$F$271:$F$539,FALSE),MATCH('1'!W$12,매매지수!$1:$1,FALSE))</f>
        <v>101.83942092073626</v>
      </c>
      <c r="X105" s="379">
        <f t="shared" si="42"/>
        <v>-0.17557006543647002</v>
      </c>
      <c r="Y105" s="379">
        <f t="shared" si="43"/>
        <v>-1.3032408238238591</v>
      </c>
      <c r="Z105" s="379">
        <f t="shared" si="44"/>
        <v>-3.3367858674552053</v>
      </c>
      <c r="AA105" s="275">
        <f>INDEX(전세지수!$271:$539,MATCH('1'!$E105,전세지수!$F$271:$F$539,FALSE),MATCH('1'!AA$12,전세지수!$1:$1,FALSE))</f>
        <v>101.96115242635089</v>
      </c>
      <c r="AB105" s="377">
        <f>INDEX(전세지수!$271:$539,MATCH('1'!$E105,전세지수!$F$271:$F$539,FALSE),MATCH('1'!AB$12,전세지수!$1:$1,FALSE))</f>
        <v>101.80923319791269</v>
      </c>
      <c r="AC105" s="377">
        <f>INDEX(전세지수!$271:$539,MATCH('1'!$E105,전세지수!$F$271:$F$539,FALSE),MATCH('1'!AC$12,전세지수!$1:$1,FALSE))</f>
        <v>99.98759285509513</v>
      </c>
      <c r="AD105" s="377">
        <f>INDEX(전세지수!$271:$539,MATCH('1'!$E105,전세지수!$F$271:$F$539,FALSE),MATCH('1'!AD$12,전세지수!$1:$1,FALSE))</f>
        <v>100.27567120402988</v>
      </c>
      <c r="AE105" s="379">
        <f t="shared" si="45"/>
        <v>0.14921949971165027</v>
      </c>
      <c r="AF105" s="379">
        <f t="shared" si="46"/>
        <v>1.9738044640357444</v>
      </c>
      <c r="AG105" s="380">
        <f t="shared" si="47"/>
        <v>1.6808476094780644</v>
      </c>
      <c r="AH105" s="381" t="s">
        <v>346</v>
      </c>
      <c r="AI105" s="508"/>
      <c r="AJ105" s="350"/>
      <c r="AK105" s="351"/>
    </row>
    <row r="106" spans="1:37" ht="14.1" customHeight="1">
      <c r="A106" s="522"/>
      <c r="B106" s="375"/>
      <c r="C106" s="521"/>
      <c r="D106" s="391" t="s">
        <v>47</v>
      </c>
      <c r="E106" s="372">
        <v>84</v>
      </c>
      <c r="F106" s="277">
        <f>INDEX(매매지수!$2:$270,MATCH('1'!$E106,매매지수!$F$2:$F$270,FALSE),MATCH('1'!F$12,매매지수!$1:$1,FALSE))</f>
        <v>99.021215715652772</v>
      </c>
      <c r="G106" s="255">
        <f>INDEX(매매지수!$2:$270,MATCH('1'!$E106,매매지수!$F$2:$F$270,FALSE),MATCH('1'!G$12,매매지수!$1:$1,FALSE))</f>
        <v>99.314405554257277</v>
      </c>
      <c r="H106" s="255">
        <f>INDEX(매매지수!$2:$270,MATCH('1'!$E106,매매지수!$F$2:$F$270,FALSE),MATCH('1'!H$12,매매지수!$1:$1,FALSE))</f>
        <v>99.453410953183436</v>
      </c>
      <c r="I106" s="255">
        <f>INDEX(매매지수!$2:$270,MATCH('1'!$E106,매매지수!$F$2:$F$270,FALSE),MATCH('1'!I$12,매매지수!$1:$1,FALSE))</f>
        <v>100.65606796032095</v>
      </c>
      <c r="J106" s="256">
        <f t="shared" si="36"/>
        <v>-0.29521380807573383</v>
      </c>
      <c r="K106" s="256">
        <f t="shared" si="37"/>
        <v>-0.4345705525717114</v>
      </c>
      <c r="L106" s="256">
        <f t="shared" si="38"/>
        <v>-1.6241964123937858</v>
      </c>
      <c r="M106" s="277">
        <f>INDEX(전세지수!$2:$270,MATCH('1'!$E106,전세지수!$F$2:$F$270,FALSE),MATCH('1'!M$12,전세지수!$1:$1,FALSE))</f>
        <v>101.5840085842835</v>
      </c>
      <c r="N106" s="255">
        <f>INDEX(전세지수!$2:$270,MATCH('1'!$E106,전세지수!$F$2:$F$270,FALSE),MATCH('1'!N$12,전세지수!$1:$1,FALSE))</f>
        <v>101.09783864517713</v>
      </c>
      <c r="O106" s="255">
        <f>INDEX(전세지수!$2:$270,MATCH('1'!$E106,전세지수!$F$2:$F$270,FALSE),MATCH('1'!O$12,전세지수!$1:$1,FALSE))</f>
        <v>100.06233951964043</v>
      </c>
      <c r="P106" s="255">
        <f>INDEX(전세지수!$2:$270,MATCH('1'!$E106,전세지수!$F$2:$F$270,FALSE),MATCH('1'!P$12,전세지수!$1:$1,FALSE))</f>
        <v>100.0466850217022</v>
      </c>
      <c r="Q106" s="258">
        <f t="shared" si="39"/>
        <v>0.4808905369507066</v>
      </c>
      <c r="R106" s="258">
        <f t="shared" si="40"/>
        <v>1.520721054442653</v>
      </c>
      <c r="S106" s="258">
        <f t="shared" si="41"/>
        <v>1.5366061976444412</v>
      </c>
      <c r="T106" s="278">
        <f>INDEX(매매지수!$271:$539,MATCH('1'!$E106,매매지수!$F$271:$F$539,FALSE),MATCH('1'!T$12,매매지수!$1:$1,FALSE))</f>
        <v>97.498995948516736</v>
      </c>
      <c r="U106" s="255">
        <f>INDEX(매매지수!$271:$539,MATCH('1'!$E106,매매지수!$F$271:$F$539,FALSE),MATCH('1'!U$12,매매지수!$1:$1,FALSE))</f>
        <v>98.148492654534977</v>
      </c>
      <c r="V106" s="255">
        <f>INDEX(매매지수!$271:$539,MATCH('1'!$E106,매매지수!$F$271:$F$539,FALSE),MATCH('1'!V$12,매매지수!$1:$1,FALSE))</f>
        <v>98.95031767228447</v>
      </c>
      <c r="W106" s="255">
        <f>INDEX(매매지수!$271:$539,MATCH('1'!$E106,매매지수!$F$271:$F$539,FALSE),MATCH('1'!W$12,매매지수!$1:$1,FALSE))</f>
        <v>101.77407771896998</v>
      </c>
      <c r="X106" s="258">
        <f t="shared" si="42"/>
        <v>-0.66174903806658358</v>
      </c>
      <c r="Y106" s="258">
        <f t="shared" si="43"/>
        <v>-1.4667175992040704</v>
      </c>
      <c r="Z106" s="258">
        <f t="shared" si="44"/>
        <v>-4.2005605614605308</v>
      </c>
      <c r="AA106" s="277">
        <f>INDEX(전세지수!$271:$539,MATCH('1'!$E106,전세지수!$F$271:$F$539,FALSE),MATCH('1'!AA$12,전세지수!$1:$1,FALSE))</f>
        <v>102.38840575859764</v>
      </c>
      <c r="AB106" s="255">
        <f>INDEX(전세지수!$271:$539,MATCH('1'!$E106,전세지수!$F$271:$F$539,FALSE),MATCH('1'!AB$12,전세지수!$1:$1,FALSE))</f>
        <v>101.67880381701613</v>
      </c>
      <c r="AC106" s="255">
        <f>INDEX(전세지수!$271:$539,MATCH('1'!$E106,전세지수!$F$271:$F$539,FALSE),MATCH('1'!AC$12,전세지수!$1:$1,FALSE))</f>
        <v>99.98702415579001</v>
      </c>
      <c r="AD106" s="255">
        <f>INDEX(전세지수!$271:$539,MATCH('1'!$E106,전세지수!$F$271:$F$539,FALSE),MATCH('1'!AD$12,전세지수!$1:$1,FALSE))</f>
        <v>99.829762353478259</v>
      </c>
      <c r="AE106" s="258">
        <f t="shared" si="45"/>
        <v>0.69788580799841071</v>
      </c>
      <c r="AF106" s="258">
        <f t="shared" si="46"/>
        <v>2.401693242781211</v>
      </c>
      <c r="AG106" s="260">
        <f t="shared" si="47"/>
        <v>2.5630066072477531</v>
      </c>
      <c r="AH106" s="392" t="s">
        <v>347</v>
      </c>
      <c r="AI106" s="508"/>
      <c r="AJ106" s="350"/>
      <c r="AK106" s="351"/>
    </row>
    <row r="107" spans="1:37" ht="14.1" customHeight="1">
      <c r="A107" s="522"/>
      <c r="B107" s="375"/>
      <c r="C107" s="521"/>
      <c r="D107" s="391" t="s">
        <v>48</v>
      </c>
      <c r="E107" s="327">
        <v>85</v>
      </c>
      <c r="F107" s="384">
        <f>INDEX(매매지수!$2:$270,MATCH('1'!$E107,매매지수!$F$2:$F$270,FALSE),MATCH('1'!F$12,매매지수!$1:$1,FALSE))</f>
        <v>97.023686123422678</v>
      </c>
      <c r="G107" s="385">
        <f>INDEX(매매지수!$2:$270,MATCH('1'!$E107,매매지수!$F$2:$F$270,FALSE),MATCH('1'!G$12,매매지수!$1:$1,FALSE))</f>
        <v>97.365492428733319</v>
      </c>
      <c r="H107" s="385">
        <f>INDEX(매매지수!$2:$270,MATCH('1'!$E107,매매지수!$F$2:$F$270,FALSE),MATCH('1'!H$12,매매지수!$1:$1,FALSE))</f>
        <v>98.704078494300475</v>
      </c>
      <c r="I107" s="385">
        <f>INDEX(매매지수!$2:$270,MATCH('1'!$E107,매매지수!$F$2:$F$270,FALSE),MATCH('1'!I$12,매매지수!$1:$1,FALSE))</f>
        <v>103.6984658158608</v>
      </c>
      <c r="J107" s="386">
        <f t="shared" si="36"/>
        <v>-0.351054872506118</v>
      </c>
      <c r="K107" s="386">
        <f t="shared" si="37"/>
        <v>-1.7024548493959402</v>
      </c>
      <c r="L107" s="386">
        <f t="shared" si="38"/>
        <v>-6.436719810581037</v>
      </c>
      <c r="M107" s="384">
        <f>INDEX(전세지수!$2:$270,MATCH('1'!$E107,전세지수!$F$2:$F$270,FALSE),MATCH('1'!M$12,전세지수!$1:$1,FALSE))</f>
        <v>105.30734760994918</v>
      </c>
      <c r="N107" s="385">
        <f>INDEX(전세지수!$2:$270,MATCH('1'!$E107,전세지수!$F$2:$F$270,FALSE),MATCH('1'!N$12,전세지수!$1:$1,FALSE))</f>
        <v>104.04547859398296</v>
      </c>
      <c r="O107" s="385">
        <f>INDEX(전세지수!$2:$270,MATCH('1'!$E107,전세지수!$F$2:$F$270,FALSE),MATCH('1'!O$12,전세지수!$1:$1,FALSE))</f>
        <v>99.973058082509098</v>
      </c>
      <c r="P107" s="385">
        <f>INDEX(전세지수!$2:$270,MATCH('1'!$E107,전세지수!$F$2:$F$270,FALSE),MATCH('1'!P$12,전세지수!$1:$1,FALSE))</f>
        <v>99.45050979448304</v>
      </c>
      <c r="Q107" s="387">
        <f t="shared" si="39"/>
        <v>1.2128052396110478</v>
      </c>
      <c r="R107" s="387">
        <f t="shared" si="40"/>
        <v>5.3357270746260621</v>
      </c>
      <c r="S107" s="387">
        <f t="shared" si="41"/>
        <v>5.8891983837684014</v>
      </c>
      <c r="T107" s="388">
        <f>INDEX(매매지수!$271:$539,MATCH('1'!$E107,매매지수!$F$271:$F$539,FALSE),MATCH('1'!T$12,매매지수!$1:$1,FALSE))</f>
        <v>97.177676352502999</v>
      </c>
      <c r="U107" s="385">
        <f>INDEX(매매지수!$271:$539,MATCH('1'!$E107,매매지수!$F$271:$F$539,FALSE),MATCH('1'!U$12,매매지수!$1:$1,FALSE))</f>
        <v>97.532108964984701</v>
      </c>
      <c r="V107" s="385">
        <f>INDEX(매매지수!$271:$539,MATCH('1'!$E107,매매지수!$F$271:$F$539,FALSE),MATCH('1'!V$12,매매지수!$1:$1,FALSE))</f>
        <v>98.731687355399387</v>
      </c>
      <c r="W107" s="385">
        <f>INDEX(매매지수!$271:$539,MATCH('1'!$E107,매매지수!$F$271:$F$539,FALSE),MATCH('1'!W$12,매매지수!$1:$1,FALSE))</f>
        <v>103.72732340164482</v>
      </c>
      <c r="X107" s="387">
        <f t="shared" si="42"/>
        <v>-0.3634009519972059</v>
      </c>
      <c r="Y107" s="387">
        <f t="shared" si="43"/>
        <v>-1.573973913058424</v>
      </c>
      <c r="Z107" s="387">
        <f t="shared" si="44"/>
        <v>-6.314292931073517</v>
      </c>
      <c r="AA107" s="384">
        <f>INDEX(전세지수!$271:$539,MATCH('1'!$E107,전세지수!$F$271:$F$539,FALSE),MATCH('1'!AA$12,전세지수!$1:$1,FALSE))</f>
        <v>105.79566519030075</v>
      </c>
      <c r="AB107" s="385">
        <f>INDEX(전세지수!$271:$539,MATCH('1'!$E107,전세지수!$F$271:$F$539,FALSE),MATCH('1'!AB$12,전세지수!$1:$1,FALSE))</f>
        <v>104.42923232817847</v>
      </c>
      <c r="AC107" s="385">
        <f>INDEX(전세지수!$271:$539,MATCH('1'!$E107,전세지수!$F$271:$F$539,FALSE),MATCH('1'!AC$12,전세지수!$1:$1,FALSE))</f>
        <v>99.998657728093534</v>
      </c>
      <c r="AD107" s="385">
        <f>INDEX(전세지수!$271:$539,MATCH('1'!$E107,전세지수!$F$271:$F$539,FALSE),MATCH('1'!AD$12,전세지수!$1:$1,FALSE))</f>
        <v>99.269926344718854</v>
      </c>
      <c r="AE107" s="387">
        <f t="shared" si="45"/>
        <v>1.3084773598910804</v>
      </c>
      <c r="AF107" s="387">
        <f t="shared" si="46"/>
        <v>5.7970852748542523</v>
      </c>
      <c r="AG107" s="389">
        <f t="shared" si="47"/>
        <v>6.5737319305758435</v>
      </c>
      <c r="AH107" s="392" t="s">
        <v>348</v>
      </c>
      <c r="AI107" s="508"/>
      <c r="AJ107" s="350"/>
      <c r="AK107" s="351"/>
    </row>
    <row r="108" spans="1:37" ht="14.1" customHeight="1">
      <c r="A108" s="522"/>
      <c r="B108" s="375"/>
      <c r="C108" s="1366" t="s">
        <v>49</v>
      </c>
      <c r="D108" s="1367"/>
      <c r="E108" s="372">
        <v>86</v>
      </c>
      <c r="F108" s="335">
        <f>INDEX(매매지수!$2:$270,MATCH('1'!$E108,매매지수!$F$2:$F$270,FALSE),MATCH('1'!F$12,매매지수!$1:$1,FALSE))</f>
        <v>98.324237017280566</v>
      </c>
      <c r="G108" s="336">
        <f>INDEX(매매지수!$2:$270,MATCH('1'!$E108,매매지수!$F$2:$F$270,FALSE),MATCH('1'!G$12,매매지수!$1:$1,FALSE))</f>
        <v>98.503320999138595</v>
      </c>
      <c r="H108" s="336">
        <f>INDEX(매매지수!$2:$270,MATCH('1'!$E108,매매지수!$F$2:$F$270,FALSE),MATCH('1'!H$12,매매지수!$1:$1,FALSE))</f>
        <v>98.961573702799356</v>
      </c>
      <c r="I108" s="336">
        <f>INDEX(매매지수!$2:$270,MATCH('1'!$E108,매매지수!$F$2:$F$270,FALSE),MATCH('1'!I$12,매매지수!$1:$1,FALSE))</f>
        <v>103.22258207024679</v>
      </c>
      <c r="J108" s="337">
        <f t="shared" si="36"/>
        <v>-0.18180501940598948</v>
      </c>
      <c r="K108" s="337">
        <f t="shared" si="37"/>
        <v>-0.64402440429336405</v>
      </c>
      <c r="L108" s="337">
        <f t="shared" si="38"/>
        <v>-4.7454199989230172</v>
      </c>
      <c r="M108" s="335">
        <f>INDEX(전세지수!$2:$270,MATCH('1'!$E108,전세지수!$F$2:$F$270,FALSE),MATCH('1'!M$12,전세지수!$1:$1,FALSE))</f>
        <v>102.03625170092268</v>
      </c>
      <c r="N108" s="336">
        <f>INDEX(전세지수!$2:$270,MATCH('1'!$E108,전세지수!$F$2:$F$270,FALSE),MATCH('1'!N$12,전세지수!$1:$1,FALSE))</f>
        <v>101.58545775163572</v>
      </c>
      <c r="O108" s="336">
        <f>INDEX(전세지수!$2:$270,MATCH('1'!$E108,전세지수!$F$2:$F$270,FALSE),MATCH('1'!O$12,전세지수!$1:$1,FALSE))</f>
        <v>98.891377469786121</v>
      </c>
      <c r="P108" s="336">
        <f>INDEX(전세지수!$2:$270,MATCH('1'!$E108,전세지수!$F$2:$F$270,FALSE),MATCH('1'!P$12,전세지수!$1:$1,FALSE))</f>
        <v>103.14347335145716</v>
      </c>
      <c r="Q108" s="338">
        <f t="shared" si="39"/>
        <v>0.44375834815757464</v>
      </c>
      <c r="R108" s="338">
        <f t="shared" si="40"/>
        <v>3.1801298673359124</v>
      </c>
      <c r="S108" s="338">
        <f t="shared" si="41"/>
        <v>-1.0734771814031041</v>
      </c>
      <c r="T108" s="339">
        <f>INDEX(매매지수!$271:$539,MATCH('1'!$E108,매매지수!$F$271:$F$539,FALSE),MATCH('1'!T$12,매매지수!$1:$1,FALSE))</f>
        <v>97.574447961042992</v>
      </c>
      <c r="U108" s="336">
        <f>INDEX(매매지수!$271:$539,MATCH('1'!$E108,매매지수!$F$271:$F$539,FALSE),MATCH('1'!U$12,매매지수!$1:$1,FALSE))</f>
        <v>97.869428779832845</v>
      </c>
      <c r="V108" s="336">
        <f>INDEX(매매지수!$271:$539,MATCH('1'!$E108,매매지수!$F$271:$F$539,FALSE),MATCH('1'!V$12,매매지수!$1:$1,FALSE))</f>
        <v>98.711672897715417</v>
      </c>
      <c r="W108" s="336">
        <f>INDEX(매매지수!$271:$539,MATCH('1'!$E108,매매지수!$F$271:$F$539,FALSE),MATCH('1'!W$12,매매지수!$1:$1,FALSE))</f>
        <v>103.22561050782413</v>
      </c>
      <c r="X108" s="338">
        <f t="shared" si="42"/>
        <v>-0.30140241183326255</v>
      </c>
      <c r="Y108" s="338">
        <f t="shared" si="43"/>
        <v>-1.1520673323516806</v>
      </c>
      <c r="Z108" s="338">
        <f t="shared" si="44"/>
        <v>-5.4745741090606597</v>
      </c>
      <c r="AA108" s="335">
        <f>INDEX(전세지수!$271:$539,MATCH('1'!$E108,전세지수!$F$271:$F$539,FALSE),MATCH('1'!AA$12,전세지수!$1:$1,FALSE))</f>
        <v>101.40258975735834</v>
      </c>
      <c r="AB108" s="336">
        <f>INDEX(전세지수!$271:$539,MATCH('1'!$E108,전세지수!$F$271:$F$539,FALSE),MATCH('1'!AB$12,전세지수!$1:$1,FALSE))</f>
        <v>100.96579431861402</v>
      </c>
      <c r="AC108" s="336">
        <f>INDEX(전세지수!$271:$539,MATCH('1'!$E108,전세지수!$F$271:$F$539,FALSE),MATCH('1'!AC$12,전세지수!$1:$1,FALSE))</f>
        <v>98.575893998383464</v>
      </c>
      <c r="AD108" s="336">
        <f>INDEX(전세지수!$271:$539,MATCH('1'!$E108,전세지수!$F$271:$F$539,FALSE),MATCH('1'!AD$12,전세지수!$1:$1,FALSE))</f>
        <v>103.2110601013657</v>
      </c>
      <c r="AE108" s="338">
        <f t="shared" si="45"/>
        <v>0.43261724596148632</v>
      </c>
      <c r="AF108" s="338">
        <f t="shared" si="46"/>
        <v>2.8675324608481212</v>
      </c>
      <c r="AG108" s="340">
        <f t="shared" si="47"/>
        <v>-1.7522059576088322</v>
      </c>
      <c r="AH108" s="1368" t="s">
        <v>349</v>
      </c>
      <c r="AI108" s="1354"/>
      <c r="AJ108" s="350"/>
      <c r="AK108" s="351"/>
    </row>
    <row r="109" spans="1:37" ht="14.1" customHeight="1">
      <c r="A109" s="522"/>
      <c r="B109" s="375"/>
      <c r="C109" s="1392" t="s">
        <v>50</v>
      </c>
      <c r="D109" s="1393"/>
      <c r="E109" s="327">
        <v>87</v>
      </c>
      <c r="F109" s="342">
        <f>INDEX(매매지수!$2:$270,MATCH('1'!$E109,매매지수!$F$2:$F$270,FALSE),MATCH('1'!F$12,매매지수!$1:$1,FALSE))</f>
        <v>96.948984415872303</v>
      </c>
      <c r="G109" s="343">
        <f>INDEX(매매지수!$2:$270,MATCH('1'!$E109,매매지수!$F$2:$F$270,FALSE),MATCH('1'!G$12,매매지수!$1:$1,FALSE))</f>
        <v>97.106157342044426</v>
      </c>
      <c r="H109" s="343">
        <f>INDEX(매매지수!$2:$270,MATCH('1'!$E109,매매지수!$F$2:$F$270,FALSE),MATCH('1'!H$12,매매지수!$1:$1,FALSE))</f>
        <v>99.514429796408891</v>
      </c>
      <c r="I109" s="343">
        <f>INDEX(매매지수!$2:$270,MATCH('1'!$E109,매매지수!$F$2:$F$270,FALSE),MATCH('1'!I$12,매매지수!$1:$1,FALSE))</f>
        <v>102.02564155387664</v>
      </c>
      <c r="J109" s="344">
        <f t="shared" si="36"/>
        <v>-0.16185680751272802</v>
      </c>
      <c r="K109" s="344">
        <f t="shared" si="37"/>
        <v>-2.5779632017036036</v>
      </c>
      <c r="L109" s="344">
        <f t="shared" si="38"/>
        <v>-4.9758639697683353</v>
      </c>
      <c r="M109" s="342">
        <f>INDEX(전세지수!$2:$270,MATCH('1'!$E109,전세지수!$F$2:$F$270,FALSE),MATCH('1'!M$12,전세지수!$1:$1,FALSE))</f>
        <v>106.47805191060525</v>
      </c>
      <c r="N109" s="343">
        <f>INDEX(전세지수!$2:$270,MATCH('1'!$E109,전세지수!$F$2:$F$270,FALSE),MATCH('1'!N$12,전세지수!$1:$1,FALSE))</f>
        <v>104.2460797164505</v>
      </c>
      <c r="O109" s="343">
        <f>INDEX(전세지수!$2:$270,MATCH('1'!$E109,전세지수!$F$2:$F$270,FALSE),MATCH('1'!O$12,전세지수!$1:$1,FALSE))</f>
        <v>99.681526062189675</v>
      </c>
      <c r="P109" s="343">
        <f>INDEX(전세지수!$2:$270,MATCH('1'!$E109,전세지수!$F$2:$F$270,FALSE),MATCH('1'!P$12,전세지수!$1:$1,FALSE))</f>
        <v>99.686536159498004</v>
      </c>
      <c r="Q109" s="345">
        <f t="shared" si="39"/>
        <v>2.1410610357969428</v>
      </c>
      <c r="R109" s="345">
        <f t="shared" si="40"/>
        <v>6.8182401663627434</v>
      </c>
      <c r="S109" s="345">
        <f t="shared" si="41"/>
        <v>6.8128716401990808</v>
      </c>
      <c r="T109" s="346">
        <f>INDEX(매매지수!$271:$539,MATCH('1'!$E109,매매지수!$F$271:$F$539,FALSE),MATCH('1'!T$12,매매지수!$1:$1,FALSE))</f>
        <v>96.738095969839549</v>
      </c>
      <c r="U109" s="343">
        <f>INDEX(매매지수!$271:$539,MATCH('1'!$E109,매매지수!$F$271:$F$539,FALSE),MATCH('1'!U$12,매매지수!$1:$1,FALSE))</f>
        <v>96.93302467168175</v>
      </c>
      <c r="V109" s="343">
        <f>INDEX(매매지수!$271:$539,MATCH('1'!$E109,매매지수!$F$271:$F$539,FALSE),MATCH('1'!V$12,매매지수!$1:$1,FALSE))</f>
        <v>99.601254982765312</v>
      </c>
      <c r="W109" s="343">
        <f>INDEX(매매지수!$271:$539,MATCH('1'!$E109,매매지수!$F$271:$F$539,FALSE),MATCH('1'!W$12,매매지수!$1:$1,FALSE))</f>
        <v>102.20833335058053</v>
      </c>
      <c r="X109" s="345">
        <f t="shared" si="42"/>
        <v>-0.20109627498207105</v>
      </c>
      <c r="Y109" s="345">
        <f t="shared" si="43"/>
        <v>-2.8746214226127886</v>
      </c>
      <c r="Z109" s="345">
        <f t="shared" si="44"/>
        <v>-5.3520463561202547</v>
      </c>
      <c r="AA109" s="342">
        <f>INDEX(전세지수!$271:$539,MATCH('1'!$E109,전세지수!$F$271:$F$539,FALSE),MATCH('1'!AA$12,전세지수!$1:$1,FALSE))</f>
        <v>107.99484929536185</v>
      </c>
      <c r="AB109" s="343">
        <f>INDEX(전세지수!$271:$539,MATCH('1'!$E109,전세지수!$F$271:$F$539,FALSE),MATCH('1'!AB$12,전세지수!$1:$1,FALSE))</f>
        <v>105.21856348236567</v>
      </c>
      <c r="AC109" s="343">
        <f>INDEX(전세지수!$271:$539,MATCH('1'!$E109,전세지수!$F$271:$F$539,FALSE),MATCH('1'!AC$12,전세지수!$1:$1,FALSE))</f>
        <v>99.604392699608695</v>
      </c>
      <c r="AD109" s="343">
        <f>INDEX(전세지수!$271:$539,MATCH('1'!$E109,전세지수!$F$271:$F$539,FALSE),MATCH('1'!AD$12,전세지수!$1:$1,FALSE))</f>
        <v>99.806525903842058</v>
      </c>
      <c r="AE109" s="345">
        <f t="shared" si="45"/>
        <v>2.6385893525922022</v>
      </c>
      <c r="AF109" s="345">
        <f t="shared" si="46"/>
        <v>8.423781691092147</v>
      </c>
      <c r="AG109" s="347">
        <f t="shared" si="47"/>
        <v>8.2041963863252576</v>
      </c>
      <c r="AH109" s="1364" t="s">
        <v>350</v>
      </c>
      <c r="AI109" s="1365"/>
      <c r="AJ109" s="350"/>
      <c r="AK109" s="351"/>
    </row>
    <row r="110" spans="1:37" ht="14.1" customHeight="1">
      <c r="A110" s="522"/>
      <c r="B110" s="374" t="s">
        <v>199</v>
      </c>
      <c r="C110" s="529"/>
      <c r="D110" s="529"/>
      <c r="E110" s="372">
        <v>88</v>
      </c>
      <c r="F110" s="277">
        <f>INDEX(매매지수!$2:$270,MATCH('1'!$E110,매매지수!$F$2:$F$270,FALSE),MATCH('1'!F$12,매매지수!$1:$1,FALSE))</f>
        <v>98.655587425855757</v>
      </c>
      <c r="G110" s="255">
        <f>INDEX(매매지수!$2:$270,MATCH('1'!$E110,매매지수!$F$2:$F$270,FALSE),MATCH('1'!G$12,매매지수!$1:$1,FALSE))</f>
        <v>98.948058149789858</v>
      </c>
      <c r="H110" s="255">
        <f>INDEX(매매지수!$2:$270,MATCH('1'!$E110,매매지수!$F$2:$F$270,FALSE),MATCH('1'!H$12,매매지수!$1:$1,FALSE))</f>
        <v>99.546645590279809</v>
      </c>
      <c r="I110" s="255">
        <f>INDEX(매매지수!$2:$270,MATCH('1'!$E110,매매지수!$F$2:$F$270,FALSE),MATCH('1'!I$12,매매지수!$1:$1,FALSE))</f>
        <v>101.68976646194433</v>
      </c>
      <c r="J110" s="256">
        <f t="shared" si="36"/>
        <v>-0.29558005422537503</v>
      </c>
      <c r="K110" s="256">
        <f t="shared" si="37"/>
        <v>-0.89511621324893653</v>
      </c>
      <c r="L110" s="256">
        <f t="shared" si="38"/>
        <v>-2.9837604526548489</v>
      </c>
      <c r="M110" s="277">
        <f>INDEX(전세지수!$2:$270,MATCH('1'!$E110,전세지수!$F$2:$F$270,FALSE),MATCH('1'!M$12,전세지수!$1:$1,FALSE))</f>
        <v>103.33220211630861</v>
      </c>
      <c r="N110" s="255">
        <f>INDEX(전세지수!$2:$270,MATCH('1'!$E110,전세지수!$F$2:$F$270,FALSE),MATCH('1'!N$12,전세지수!$1:$1,FALSE))</f>
        <v>102.83755037375121</v>
      </c>
      <c r="O110" s="255">
        <f>INDEX(전세지수!$2:$270,MATCH('1'!$E110,전세지수!$F$2:$F$270,FALSE),MATCH('1'!O$12,전세지수!$1:$1,FALSE))</f>
        <v>100.33130504159679</v>
      </c>
      <c r="P110" s="255">
        <f>INDEX(전세지수!$2:$270,MATCH('1'!$E110,전세지수!$F$2:$F$270,FALSE),MATCH('1'!P$12,전세지수!$1:$1,FALSE))</f>
        <v>99.210143488218634</v>
      </c>
      <c r="Q110" s="258">
        <f t="shared" si="39"/>
        <v>0.48100303902576247</v>
      </c>
      <c r="R110" s="258">
        <f t="shared" si="40"/>
        <v>2.990987781398502</v>
      </c>
      <c r="S110" s="258">
        <f t="shared" si="41"/>
        <v>4.154876188219081</v>
      </c>
      <c r="T110" s="278">
        <f>INDEX(매매지수!$271:$539,MATCH('1'!$E110,매매지수!$F$271:$F$539,FALSE),MATCH('1'!T$12,매매지수!$1:$1,FALSE))</f>
        <v>98.665262687334277</v>
      </c>
      <c r="U110" s="255">
        <f>INDEX(매매지수!$271:$539,MATCH('1'!$E110,매매지수!$F$271:$F$539,FALSE),MATCH('1'!U$12,매매지수!$1:$1,FALSE))</f>
        <v>98.930978074100508</v>
      </c>
      <c r="V110" s="255">
        <f>INDEX(매매지수!$271:$539,MATCH('1'!$E110,매매지수!$F$271:$F$539,FALSE),MATCH('1'!V$12,매매지수!$1:$1,FALSE))</f>
        <v>99.454468347744069</v>
      </c>
      <c r="W110" s="255">
        <f>INDEX(매매지수!$271:$539,MATCH('1'!$E110,매매지수!$F$271:$F$539,FALSE),MATCH('1'!W$12,매매지수!$1:$1,FALSE))</f>
        <v>102.07065950575473</v>
      </c>
      <c r="X110" s="258">
        <f t="shared" si="42"/>
        <v>-0.26858663680370265</v>
      </c>
      <c r="Y110" s="258">
        <f t="shared" si="43"/>
        <v>-0.79353464305930155</v>
      </c>
      <c r="Z110" s="258">
        <f t="shared" si="44"/>
        <v>-3.3363131333823293</v>
      </c>
      <c r="AA110" s="277">
        <f>INDEX(전세지수!$271:$539,MATCH('1'!$E110,전세지수!$F$271:$F$539,FALSE),MATCH('1'!AA$12,전세지수!$1:$1,FALSE))</f>
        <v>104.08422538674513</v>
      </c>
      <c r="AB110" s="255">
        <f>INDEX(전세지수!$271:$539,MATCH('1'!$E110,전세지수!$F$271:$F$539,FALSE),MATCH('1'!AB$12,전세지수!$1:$1,FALSE))</f>
        <v>103.45739138641252</v>
      </c>
      <c r="AC110" s="255">
        <f>INDEX(전세지수!$271:$539,MATCH('1'!$E110,전세지수!$F$271:$F$539,FALSE),MATCH('1'!AC$12,전세지수!$1:$1,FALSE))</f>
        <v>100.37501003273574</v>
      </c>
      <c r="AD110" s="255">
        <f>INDEX(전세지수!$271:$539,MATCH('1'!$E110,전세지수!$F$271:$F$539,FALSE),MATCH('1'!AD$12,전세지수!$1:$1,FALSE))</f>
        <v>98.911856467396291</v>
      </c>
      <c r="AE110" s="258">
        <f t="shared" si="45"/>
        <v>0.60588614494578863</v>
      </c>
      <c r="AF110" s="258">
        <f t="shared" si="46"/>
        <v>3.6953573930400552</v>
      </c>
      <c r="AG110" s="260">
        <f t="shared" si="47"/>
        <v>5.2292708923664444</v>
      </c>
      <c r="AH110" s="1400" t="s">
        <v>351</v>
      </c>
      <c r="AI110" s="1400"/>
      <c r="AJ110" s="1401"/>
      <c r="AK110" s="351"/>
    </row>
    <row r="111" spans="1:37" ht="14.1" customHeight="1">
      <c r="A111" s="522"/>
      <c r="B111" s="375"/>
      <c r="C111" s="1404" t="s">
        <v>51</v>
      </c>
      <c r="D111" s="1373"/>
      <c r="E111" s="327">
        <v>89</v>
      </c>
      <c r="F111" s="279">
        <f>INDEX(매매지수!$2:$270,MATCH('1'!$E111,매매지수!$F$2:$F$270,FALSE),MATCH('1'!F$12,매매지수!$1:$1,FALSE))</f>
        <v>101.23285369450248</v>
      </c>
      <c r="G111" s="269">
        <f>INDEX(매매지수!$2:$270,MATCH('1'!$E111,매매지수!$F$2:$F$270,FALSE),MATCH('1'!G$12,매매지수!$1:$1,FALSE))</f>
        <v>101.21574090087194</v>
      </c>
      <c r="H111" s="269">
        <f>INDEX(매매지수!$2:$270,MATCH('1'!$E111,매매지수!$F$2:$F$270,FALSE),MATCH('1'!H$12,매매지수!$1:$1,FALSE))</f>
        <v>100.23791230705335</v>
      </c>
      <c r="I111" s="269">
        <f>INDEX(매매지수!$2:$270,MATCH('1'!$E111,매매지수!$F$2:$F$270,FALSE),MATCH('1'!I$12,매매지수!$1:$1,FALSE))</f>
        <v>99.063433743537942</v>
      </c>
      <c r="J111" s="270">
        <f t="shared" si="36"/>
        <v>1.6907245333808163E-2</v>
      </c>
      <c r="K111" s="270">
        <f t="shared" si="37"/>
        <v>0.99257991766765752</v>
      </c>
      <c r="L111" s="270">
        <f t="shared" si="38"/>
        <v>2.1899300972959113</v>
      </c>
      <c r="M111" s="279">
        <f>INDEX(전세지수!$2:$270,MATCH('1'!$E111,전세지수!$F$2:$F$270,FALSE),MATCH('1'!M$12,전세지수!$1:$1,FALSE))</f>
        <v>105.13053730092075</v>
      </c>
      <c r="N111" s="269">
        <f>INDEX(전세지수!$2:$270,MATCH('1'!$E111,전세지수!$F$2:$F$270,FALSE),MATCH('1'!N$12,전세지수!$1:$1,FALSE))</f>
        <v>104.53627079826533</v>
      </c>
      <c r="O111" s="269">
        <f>INDEX(전세지수!$2:$270,MATCH('1'!$E111,전세지수!$F$2:$F$270,FALSE),MATCH('1'!O$12,전세지수!$1:$1,FALSE))</f>
        <v>100.25317797193109</v>
      </c>
      <c r="P111" s="269">
        <f>INDEX(전세지수!$2:$270,MATCH('1'!$E111,전세지수!$F$2:$F$270,FALSE),MATCH('1'!P$12,전세지수!$1:$1,FALSE))</f>
        <v>98.861214573384942</v>
      </c>
      <c r="Q111" s="272">
        <f t="shared" si="39"/>
        <v>0.56847876638170813</v>
      </c>
      <c r="R111" s="272">
        <f t="shared" si="40"/>
        <v>4.865042114031759</v>
      </c>
      <c r="S111" s="272">
        <f t="shared" si="41"/>
        <v>6.3415392523648029</v>
      </c>
      <c r="T111" s="280">
        <f>INDEX(매매지수!$271:$539,MATCH('1'!$E111,매매지수!$F$271:$F$539,FALSE),MATCH('1'!T$12,매매지수!$1:$1,FALSE))</f>
        <v>102.58040714590071</v>
      </c>
      <c r="U111" s="269">
        <f>INDEX(매매지수!$271:$539,MATCH('1'!$E111,매매지수!$F$271:$F$539,FALSE),MATCH('1'!U$12,매매지수!$1:$1,FALSE))</f>
        <v>102.53177250927006</v>
      </c>
      <c r="V111" s="269">
        <f>INDEX(매매지수!$271:$539,MATCH('1'!$E111,매매지수!$F$271:$F$539,FALSE),MATCH('1'!V$12,매매지수!$1:$1,FALSE))</f>
        <v>100.39085920142054</v>
      </c>
      <c r="W111" s="269">
        <f>INDEX(매매지수!$271:$539,MATCH('1'!$E111,매매지수!$F$271:$F$539,FALSE),MATCH('1'!W$12,매매지수!$1:$1,FALSE))</f>
        <v>98.23373070967061</v>
      </c>
      <c r="X111" s="272">
        <f t="shared" si="42"/>
        <v>4.74337226797239E-2</v>
      </c>
      <c r="Y111" s="272">
        <f t="shared" si="43"/>
        <v>2.1810232145609287</v>
      </c>
      <c r="Z111" s="272">
        <f t="shared" si="44"/>
        <v>4.4248308649466717</v>
      </c>
      <c r="AA111" s="279">
        <f>INDEX(전세지수!$271:$539,MATCH('1'!$E111,전세지수!$F$271:$F$539,FALSE),MATCH('1'!AA$12,전세지수!$1:$1,FALSE))</f>
        <v>108.04089396847674</v>
      </c>
      <c r="AB111" s="269">
        <f>INDEX(전세지수!$271:$539,MATCH('1'!$E111,전세지수!$F$271:$F$539,FALSE),MATCH('1'!AB$12,전세지수!$1:$1,FALSE))</f>
        <v>106.90658527313694</v>
      </c>
      <c r="AC111" s="269">
        <f>INDEX(전세지수!$271:$539,MATCH('1'!$E111,전세지수!$F$271:$F$539,FALSE),MATCH('1'!AC$12,전세지수!$1:$1,FALSE))</f>
        <v>100.35686940191559</v>
      </c>
      <c r="AD111" s="269">
        <f>INDEX(전세지수!$271:$539,MATCH('1'!$E111,전세지수!$F$271:$F$539,FALSE),MATCH('1'!AD$12,전세지수!$1:$1,FALSE))</f>
        <v>97.809355088888083</v>
      </c>
      <c r="AE111" s="272">
        <f t="shared" si="45"/>
        <v>1.0610278987414512</v>
      </c>
      <c r="AF111" s="272">
        <f t="shared" si="46"/>
        <v>7.6567001465417173</v>
      </c>
      <c r="AG111" s="274">
        <f t="shared" si="47"/>
        <v>10.460695574866374</v>
      </c>
      <c r="AH111" s="1400" t="s">
        <v>352</v>
      </c>
      <c r="AI111" s="1401"/>
      <c r="AJ111" s="350"/>
      <c r="AK111" s="351"/>
    </row>
    <row r="112" spans="1:37" ht="14.1" customHeight="1">
      <c r="A112" s="349"/>
      <c r="B112" s="375"/>
      <c r="C112" s="1396" t="s">
        <v>52</v>
      </c>
      <c r="D112" s="1397"/>
      <c r="E112" s="372">
        <v>90</v>
      </c>
      <c r="F112" s="335">
        <f>INDEX(매매지수!$2:$270,MATCH('1'!$E112,매매지수!$F$2:$F$270,FALSE),MATCH('1'!F$12,매매지수!$1:$1,FALSE))</f>
        <v>98.298530934311103</v>
      </c>
      <c r="G112" s="336">
        <f>INDEX(매매지수!$2:$270,MATCH('1'!$E112,매매지수!$F$2:$F$270,FALSE),MATCH('1'!G$12,매매지수!$1:$1,FALSE))</f>
        <v>98.517372577830116</v>
      </c>
      <c r="H112" s="336">
        <f>INDEX(매매지수!$2:$270,MATCH('1'!$E112,매매지수!$F$2:$F$270,FALSE),MATCH('1'!H$12,매매지수!$1:$1,FALSE))</f>
        <v>99.309120319014824</v>
      </c>
      <c r="I112" s="336">
        <f>INDEX(매매지수!$2:$270,MATCH('1'!$E112,매매지수!$F$2:$F$270,FALSE),MATCH('1'!I$12,매매지수!$1:$1,FALSE))</f>
        <v>102.63415485015064</v>
      </c>
      <c r="J112" s="337">
        <f t="shared" si="36"/>
        <v>-0.22213507911624797</v>
      </c>
      <c r="K112" s="337">
        <f t="shared" si="37"/>
        <v>-1.0176199139186437</v>
      </c>
      <c r="L112" s="337">
        <f t="shared" si="38"/>
        <v>-4.2243480468755141</v>
      </c>
      <c r="M112" s="335">
        <f>INDEX(전세지수!$2:$270,MATCH('1'!$E112,전세지수!$F$2:$F$270,FALSE),MATCH('1'!M$12,전세지수!$1:$1,FALSE))</f>
        <v>102.4941387042541</v>
      </c>
      <c r="N112" s="336">
        <f>INDEX(전세지수!$2:$270,MATCH('1'!$E112,전세지수!$F$2:$F$270,FALSE),MATCH('1'!N$12,전세지수!$1:$1,FALSE))</f>
        <v>102.33216007009922</v>
      </c>
      <c r="O112" s="336">
        <f>INDEX(전세지수!$2:$270,MATCH('1'!$E112,전세지수!$F$2:$F$270,FALSE),MATCH('1'!O$12,전세지수!$1:$1,FALSE))</f>
        <v>100.20750847918008</v>
      </c>
      <c r="P112" s="336">
        <f>INDEX(전세지수!$2:$270,MATCH('1'!$E112,전세지수!$F$2:$F$270,FALSE),MATCH('1'!P$12,전세지수!$1:$1,FALSE))</f>
        <v>99.232427971125873</v>
      </c>
      <c r="Q112" s="338">
        <f t="shared" si="39"/>
        <v>0.15828712502885534</v>
      </c>
      <c r="R112" s="338">
        <f t="shared" si="40"/>
        <v>2.2818950992570697</v>
      </c>
      <c r="S112" s="338">
        <f t="shared" si="41"/>
        <v>3.2869403679987474</v>
      </c>
      <c r="T112" s="339">
        <f>INDEX(매매지수!$271:$539,MATCH('1'!$E112,매매지수!$F$271:$F$539,FALSE),MATCH('1'!T$12,매매지수!$1:$1,FALSE))</f>
        <v>98.090375442977717</v>
      </c>
      <c r="U112" s="336">
        <f>INDEX(매매지수!$271:$539,MATCH('1'!$E112,매매지수!$F$271:$F$539,FALSE),MATCH('1'!U$12,매매지수!$1:$1,FALSE))</f>
        <v>98.346453852671516</v>
      </c>
      <c r="V112" s="336">
        <f>INDEX(매매지수!$271:$539,MATCH('1'!$E112,매매지수!$F$271:$F$539,FALSE),MATCH('1'!V$12,매매지수!$1:$1,FALSE))</f>
        <v>99.239420445898659</v>
      </c>
      <c r="W112" s="336">
        <f>INDEX(매매지수!$271:$539,MATCH('1'!$E112,매매지수!$F$271:$F$539,FALSE),MATCH('1'!W$12,매매지수!$1:$1,FALSE))</f>
        <v>103.1222611188153</v>
      </c>
      <c r="X112" s="338">
        <f t="shared" si="42"/>
        <v>-0.26038397894592169</v>
      </c>
      <c r="Y112" s="338">
        <f t="shared" si="43"/>
        <v>-1.1578513838131022</v>
      </c>
      <c r="Z112" s="338">
        <f t="shared" si="44"/>
        <v>-4.879533886519372</v>
      </c>
      <c r="AA112" s="335">
        <f>INDEX(전세지수!$271:$539,MATCH('1'!$E112,전세지수!$F$271:$F$539,FALSE),MATCH('1'!AA$12,전세지수!$1:$1,FALSE))</f>
        <v>103.12632718503814</v>
      </c>
      <c r="AB112" s="336">
        <f>INDEX(전세지수!$271:$539,MATCH('1'!$E112,전세지수!$F$271:$F$539,FALSE),MATCH('1'!AB$12,전세지수!$1:$1,FALSE))</f>
        <v>102.9284703759739</v>
      </c>
      <c r="AC112" s="336">
        <f>INDEX(전세지수!$271:$539,MATCH('1'!$E112,전세지수!$F$271:$F$539,FALSE),MATCH('1'!AC$12,전세지수!$1:$1,FALSE))</f>
        <v>100.2362265500077</v>
      </c>
      <c r="AD112" s="336">
        <f>INDEX(전세지수!$271:$539,MATCH('1'!$E112,전세지수!$F$271:$F$539,FALSE),MATCH('1'!AD$12,전세지수!$1:$1,FALSE))</f>
        <v>99.105566125565119</v>
      </c>
      <c r="AE112" s="338">
        <f t="shared" si="45"/>
        <v>0.19222748413680879</v>
      </c>
      <c r="AF112" s="338">
        <f t="shared" si="46"/>
        <v>2.8832895396242453</v>
      </c>
      <c r="AG112" s="340">
        <f t="shared" si="47"/>
        <v>4.0570486771436931</v>
      </c>
      <c r="AH112" s="1357" t="s">
        <v>353</v>
      </c>
      <c r="AI112" s="1358"/>
      <c r="AJ112" s="350"/>
      <c r="AK112" s="351"/>
    </row>
    <row r="113" spans="1:37" ht="14.1" customHeight="1">
      <c r="A113" s="349"/>
      <c r="B113" s="375"/>
      <c r="C113" s="521"/>
      <c r="D113" s="376" t="s">
        <v>53</v>
      </c>
      <c r="E113" s="327">
        <v>91</v>
      </c>
      <c r="F113" s="275">
        <f>INDEX(매매지수!$2:$270,MATCH('1'!$E113,매매지수!$F$2:$F$270,FALSE),MATCH('1'!F$12,매매지수!$1:$1,FALSE))</f>
        <v>99.443684793288824</v>
      </c>
      <c r="G113" s="377">
        <f>INDEX(매매지수!$2:$270,MATCH('1'!$E113,매매지수!$F$2:$F$270,FALSE),MATCH('1'!G$12,매매지수!$1:$1,FALSE))</f>
        <v>99.496259661019764</v>
      </c>
      <c r="H113" s="377">
        <f>INDEX(매매지수!$2:$270,MATCH('1'!$E113,매매지수!$F$2:$F$270,FALSE),MATCH('1'!H$12,매매지수!$1:$1,FALSE))</f>
        <v>99.791149654463041</v>
      </c>
      <c r="I113" s="377">
        <f>INDEX(매매지수!$2:$270,MATCH('1'!$E113,매매지수!$F$2:$F$270,FALSE),MATCH('1'!I$12,매매지수!$1:$1,FALSE))</f>
        <v>100.89356863569759</v>
      </c>
      <c r="J113" s="378">
        <f t="shared" si="36"/>
        <v>-5.2841049412366559E-2</v>
      </c>
      <c r="K113" s="378">
        <f t="shared" si="37"/>
        <v>-0.34819206149778736</v>
      </c>
      <c r="L113" s="378">
        <f t="shared" si="38"/>
        <v>-1.4370428779697075</v>
      </c>
      <c r="M113" s="275">
        <f>INDEX(전세지수!$2:$270,MATCH('1'!$E113,전세지수!$F$2:$F$270,FALSE),MATCH('1'!M$12,전세지수!$1:$1,FALSE))</f>
        <v>99.290815742074713</v>
      </c>
      <c r="N113" s="377">
        <f>INDEX(전세지수!$2:$270,MATCH('1'!$E113,전세지수!$F$2:$F$270,FALSE),MATCH('1'!N$12,전세지수!$1:$1,FALSE))</f>
        <v>99.254271456078996</v>
      </c>
      <c r="O113" s="377">
        <f>INDEX(전세지수!$2:$270,MATCH('1'!$E113,전세지수!$F$2:$F$270,FALSE),MATCH('1'!O$12,전세지수!$1:$1,FALSE))</f>
        <v>100.1164069499445</v>
      </c>
      <c r="P113" s="377">
        <f>INDEX(전세지수!$2:$270,MATCH('1'!$E113,전세지수!$F$2:$F$270,FALSE),MATCH('1'!P$12,전세지수!$1:$1,FALSE))</f>
        <v>99.362105210207631</v>
      </c>
      <c r="Q113" s="379">
        <f t="shared" si="39"/>
        <v>3.681885470478985E-2</v>
      </c>
      <c r="R113" s="379">
        <f t="shared" si="40"/>
        <v>-0.82463127974874428</v>
      </c>
      <c r="S113" s="379">
        <f t="shared" si="41"/>
        <v>-7.1747139396960424E-2</v>
      </c>
      <c r="T113" s="276">
        <f>INDEX(매매지수!$271:$539,MATCH('1'!$E113,매매지수!$F$271:$F$539,FALSE),MATCH('1'!T$12,매매지수!$1:$1,FALSE))</f>
        <v>99.335906975462535</v>
      </c>
      <c r="U113" s="377">
        <f>INDEX(매매지수!$271:$539,MATCH('1'!$E113,매매지수!$F$271:$F$539,FALSE),MATCH('1'!U$12,매매지수!$1:$1,FALSE))</f>
        <v>99.439653452237394</v>
      </c>
      <c r="V113" s="377">
        <f>INDEX(매매지수!$271:$539,MATCH('1'!$E113,매매지수!$F$271:$F$539,FALSE),MATCH('1'!V$12,매매지수!$1:$1,FALSE))</f>
        <v>100.0456103614526</v>
      </c>
      <c r="W113" s="377">
        <f>INDEX(매매지수!$271:$539,MATCH('1'!$E113,매매지수!$F$271:$F$539,FALSE),MATCH('1'!W$12,매매지수!$1:$1,FALSE))</f>
        <v>102.07009333725158</v>
      </c>
      <c r="X113" s="379">
        <f t="shared" si="42"/>
        <v>-0.10433109244963878</v>
      </c>
      <c r="Y113" s="379">
        <f t="shared" si="43"/>
        <v>-0.70937983528311932</v>
      </c>
      <c r="Z113" s="379">
        <f t="shared" si="44"/>
        <v>-2.6787340663586678</v>
      </c>
      <c r="AA113" s="275">
        <f>INDEX(전세지수!$271:$539,MATCH('1'!$E113,전세지수!$F$271:$F$539,FALSE),MATCH('1'!AA$12,전세지수!$1:$1,FALSE))</f>
        <v>98.712118775695672</v>
      </c>
      <c r="AB113" s="377">
        <f>INDEX(전세지수!$271:$539,MATCH('1'!$E113,전세지수!$F$271:$F$539,FALSE),MATCH('1'!AB$12,전세지수!$1:$1,FALSE))</f>
        <v>98.61955052356744</v>
      </c>
      <c r="AC113" s="377">
        <f>INDEX(전세지수!$271:$539,MATCH('1'!$E113,전세지수!$F$271:$F$539,FALSE),MATCH('1'!AC$12,전세지수!$1:$1,FALSE))</f>
        <v>100.06511470960659</v>
      </c>
      <c r="AD113" s="377">
        <f>INDEX(전세지수!$271:$539,MATCH('1'!$E113,전세지수!$F$271:$F$539,FALSE),MATCH('1'!AD$12,전세지수!$1:$1,FALSE))</f>
        <v>98.636834413932334</v>
      </c>
      <c r="AE113" s="379">
        <f t="shared" si="45"/>
        <v>9.3863997185938963E-2</v>
      </c>
      <c r="AF113" s="379">
        <f t="shared" si="46"/>
        <v>-1.3521155078244473</v>
      </c>
      <c r="AG113" s="380">
        <f t="shared" si="47"/>
        <v>7.6324795103821508E-2</v>
      </c>
      <c r="AH113" s="381" t="s">
        <v>354</v>
      </c>
      <c r="AI113" s="508"/>
      <c r="AJ113" s="350"/>
      <c r="AK113" s="351"/>
    </row>
    <row r="114" spans="1:37" ht="14.1" customHeight="1">
      <c r="A114" s="330"/>
      <c r="B114" s="375"/>
      <c r="C114" s="521"/>
      <c r="D114" s="391" t="s">
        <v>201</v>
      </c>
      <c r="E114" s="372">
        <v>92</v>
      </c>
      <c r="F114" s="277">
        <f>INDEX(매매지수!$2:$270,MATCH('1'!$E114,매매지수!$F$2:$F$270,FALSE),MATCH('1'!F$12,매매지수!$1:$1,FALSE))</f>
        <v>97.908509364474767</v>
      </c>
      <c r="G114" s="255">
        <f>INDEX(매매지수!$2:$270,MATCH('1'!$E114,매매지수!$F$2:$F$270,FALSE),MATCH('1'!G$12,매매지수!$1:$1,FALSE))</f>
        <v>98.144027048943911</v>
      </c>
      <c r="H114" s="255">
        <f>INDEX(매매지수!$2:$270,MATCH('1'!$E114,매매지수!$F$2:$F$270,FALSE),MATCH('1'!H$12,매매지수!$1:$1,FALSE))</f>
        <v>99.604583362435562</v>
      </c>
      <c r="I114" s="255">
        <f>INDEX(매매지수!$2:$270,MATCH('1'!$E114,매매지수!$F$2:$F$270,FALSE),MATCH('1'!I$12,매매지수!$1:$1,FALSE))</f>
        <v>101.4586610656381</v>
      </c>
      <c r="J114" s="256">
        <f t="shared" si="36"/>
        <v>-0.23997149042161992</v>
      </c>
      <c r="K114" s="256">
        <f t="shared" si="37"/>
        <v>-1.7028071808595557</v>
      </c>
      <c r="L114" s="256">
        <f t="shared" si="38"/>
        <v>-3.4991115237235193</v>
      </c>
      <c r="M114" s="277">
        <f>INDEX(전세지수!$2:$270,MATCH('1'!$E114,전세지수!$F$2:$F$270,FALSE),MATCH('1'!M$12,전세지수!$1:$1,FALSE))</f>
        <v>100.80014051479263</v>
      </c>
      <c r="N114" s="255">
        <f>INDEX(전세지수!$2:$270,MATCH('1'!$E114,전세지수!$F$2:$F$270,FALSE),MATCH('1'!N$12,전세지수!$1:$1,FALSE))</f>
        <v>100.55615587093362</v>
      </c>
      <c r="O114" s="255">
        <f>INDEX(전세지수!$2:$270,MATCH('1'!$E114,전세지수!$F$2:$F$270,FALSE),MATCH('1'!O$12,전세지수!$1:$1,FALSE))</f>
        <v>99.933186597604546</v>
      </c>
      <c r="P114" s="255">
        <f>INDEX(전세지수!$2:$270,MATCH('1'!$E114,전세지수!$F$2:$F$270,FALSE),MATCH('1'!P$12,전세지수!$1:$1,FALSE))</f>
        <v>99.57812885356401</v>
      </c>
      <c r="Q114" s="258">
        <f t="shared" si="39"/>
        <v>0.24263521387211107</v>
      </c>
      <c r="R114" s="258">
        <f t="shared" si="40"/>
        <v>0.86753354586699416</v>
      </c>
      <c r="S114" s="258">
        <f t="shared" si="41"/>
        <v>1.2271888167588063</v>
      </c>
      <c r="T114" s="278">
        <f>INDEX(매매지수!$271:$539,MATCH('1'!$E114,매매지수!$F$271:$F$539,FALSE),MATCH('1'!T$12,매매지수!$1:$1,FALSE))</f>
        <v>97.90258074168392</v>
      </c>
      <c r="U114" s="255">
        <f>INDEX(매매지수!$271:$539,MATCH('1'!$E114,매매지수!$F$271:$F$539,FALSE),MATCH('1'!U$12,매매지수!$1:$1,FALSE))</f>
        <v>98.147334434687195</v>
      </c>
      <c r="V114" s="255">
        <f>INDEX(매매지수!$271:$539,MATCH('1'!$E114,매매지수!$F$271:$F$539,FALSE),MATCH('1'!V$12,매매지수!$1:$1,FALSE))</f>
        <v>99.597767247106319</v>
      </c>
      <c r="W114" s="255">
        <f>INDEX(매매지수!$271:$539,MATCH('1'!$E114,매매지수!$F$271:$F$539,FALSE),MATCH('1'!W$12,매매지수!$1:$1,FALSE))</f>
        <v>101.46589846475793</v>
      </c>
      <c r="X114" s="258">
        <f t="shared" si="42"/>
        <v>-0.24937375468525591</v>
      </c>
      <c r="Y114" s="258">
        <f t="shared" si="43"/>
        <v>-1.7020326381580131</v>
      </c>
      <c r="Z114" s="258">
        <f t="shared" si="44"/>
        <v>-3.5118377474493534</v>
      </c>
      <c r="AA114" s="277">
        <f>INDEX(전세지수!$271:$539,MATCH('1'!$E114,전세지수!$F$271:$F$539,FALSE),MATCH('1'!AA$12,전세지수!$1:$1,FALSE))</f>
        <v>100.85001167617716</v>
      </c>
      <c r="AB114" s="255">
        <f>INDEX(전세지수!$271:$539,MATCH('1'!$E114,전세지수!$F$271:$F$539,FALSE),MATCH('1'!AB$12,전세지수!$1:$1,FALSE))</f>
        <v>100.58981969340024</v>
      </c>
      <c r="AC114" s="255">
        <f>INDEX(전세지수!$271:$539,MATCH('1'!$E114,전세지수!$F$271:$F$539,FALSE),MATCH('1'!AC$12,전세지수!$1:$1,FALSE))</f>
        <v>99.967372892444502</v>
      </c>
      <c r="AD114" s="255">
        <f>INDEX(전세지수!$271:$539,MATCH('1'!$E114,전세지수!$F$271:$F$539,FALSE),MATCH('1'!AD$12,전세지수!$1:$1,FALSE))</f>
        <v>99.555101140333278</v>
      </c>
      <c r="AE114" s="258">
        <f t="shared" si="45"/>
        <v>0.25866631789379646</v>
      </c>
      <c r="AF114" s="258">
        <f t="shared" si="46"/>
        <v>0.88292685722799469</v>
      </c>
      <c r="AG114" s="260">
        <f t="shared" si="47"/>
        <v>1.3006973234034103</v>
      </c>
      <c r="AH114" s="392" t="s">
        <v>355</v>
      </c>
      <c r="AI114" s="508"/>
      <c r="AJ114" s="350"/>
      <c r="AK114" s="351"/>
    </row>
    <row r="115" spans="1:37" ht="14.1" customHeight="1">
      <c r="A115" s="330"/>
      <c r="B115" s="375"/>
      <c r="C115" s="521"/>
      <c r="D115" s="391" t="s">
        <v>202</v>
      </c>
      <c r="E115" s="327">
        <v>93</v>
      </c>
      <c r="F115" s="384">
        <f>INDEX(매매지수!$2:$270,MATCH('1'!$E115,매매지수!$F$2:$F$270,FALSE),MATCH('1'!F$12,매매지수!$1:$1,FALSE))</f>
        <v>98.009047054934314</v>
      </c>
      <c r="G115" s="385">
        <f>INDEX(매매지수!$2:$270,MATCH('1'!$E115,매매지수!$F$2:$F$270,FALSE),MATCH('1'!G$12,매매지수!$1:$1,FALSE))</f>
        <v>98.308010831714824</v>
      </c>
      <c r="H115" s="385">
        <f>INDEX(매매지수!$2:$270,MATCH('1'!$E115,매매지수!$F$2:$F$270,FALSE),MATCH('1'!H$12,매매지수!$1:$1,FALSE))</f>
        <v>98.74292715886493</v>
      </c>
      <c r="I115" s="385">
        <f>INDEX(매매지수!$2:$270,MATCH('1'!$E115,매매지수!$F$2:$F$270,FALSE),MATCH('1'!I$12,매매지수!$1:$1,FALSE))</f>
        <v>104.83710724951088</v>
      </c>
      <c r="J115" s="386">
        <f t="shared" si="36"/>
        <v>-0.30410927273493149</v>
      </c>
      <c r="K115" s="386">
        <f t="shared" si="37"/>
        <v>-0.74322295788324944</v>
      </c>
      <c r="L115" s="386">
        <f t="shared" si="38"/>
        <v>-6.5130185043410949</v>
      </c>
      <c r="M115" s="384">
        <f>INDEX(전세지수!$2:$270,MATCH('1'!$E115,전세지수!$F$2:$F$270,FALSE),MATCH('1'!M$12,전세지수!$1:$1,FALSE))</f>
        <v>106.12040968400453</v>
      </c>
      <c r="N115" s="385">
        <f>INDEX(전세지수!$2:$270,MATCH('1'!$E115,전세지수!$F$2:$F$270,FALSE),MATCH('1'!N$12,전세지수!$1:$1,FALSE))</f>
        <v>105.96357876333266</v>
      </c>
      <c r="O115" s="385">
        <f>INDEX(전세지수!$2:$270,MATCH('1'!$E115,전세지수!$F$2:$F$270,FALSE),MATCH('1'!O$12,전세지수!$1:$1,FALSE))</f>
        <v>100.52742562292576</v>
      </c>
      <c r="P115" s="385">
        <f>INDEX(전세지수!$2:$270,MATCH('1'!$E115,전세지수!$F$2:$F$270,FALSE),MATCH('1'!P$12,전세지수!$1:$1,FALSE))</f>
        <v>98.818154291771052</v>
      </c>
      <c r="Q115" s="387">
        <f t="shared" si="39"/>
        <v>0.14800455260399747</v>
      </c>
      <c r="R115" s="387">
        <f t="shared" si="40"/>
        <v>5.5636399981611184</v>
      </c>
      <c r="S115" s="387">
        <f t="shared" si="41"/>
        <v>7.389588931880664</v>
      </c>
      <c r="T115" s="388">
        <f>INDEX(매매지수!$271:$539,MATCH('1'!$E115,매매지수!$F$271:$F$539,FALSE),MATCH('1'!T$12,매매지수!$1:$1,FALSE))</f>
        <v>97.971208398483029</v>
      </c>
      <c r="U115" s="385">
        <f>INDEX(매매지수!$271:$539,MATCH('1'!$E115,매매지수!$F$271:$F$539,FALSE),MATCH('1'!U$12,매매지수!$1:$1,FALSE))</f>
        <v>98.274142833715217</v>
      </c>
      <c r="V115" s="385">
        <f>INDEX(매매지수!$271:$539,MATCH('1'!$E115,매매지수!$F$271:$F$539,FALSE),MATCH('1'!V$12,매매지수!$1:$1,FALSE))</f>
        <v>98.709171455047525</v>
      </c>
      <c r="W115" s="385">
        <f>INDEX(매매지수!$271:$539,MATCH('1'!$E115,매매지수!$F$271:$F$539,FALSE),MATCH('1'!W$12,매매지수!$1:$1,FALSE))</f>
        <v>105.00306022485179</v>
      </c>
      <c r="X115" s="387">
        <f t="shared" si="42"/>
        <v>-0.30825446704202397</v>
      </c>
      <c r="Y115" s="387">
        <f t="shared" si="43"/>
        <v>-0.74761346457108413</v>
      </c>
      <c r="Z115" s="387">
        <f t="shared" si="44"/>
        <v>-6.6968065609810612</v>
      </c>
      <c r="AA115" s="384">
        <f>INDEX(전세지수!$271:$539,MATCH('1'!$E115,전세지수!$F$271:$F$539,FALSE),MATCH('1'!AA$12,전세지수!$1:$1,FALSE))</f>
        <v>106.44240700281298</v>
      </c>
      <c r="AB115" s="385">
        <f>INDEX(전세지수!$271:$539,MATCH('1'!$E115,전세지수!$F$271:$F$539,FALSE),MATCH('1'!AB$12,전세지수!$1:$1,FALSE))</f>
        <v>106.27983710693067</v>
      </c>
      <c r="AC115" s="385">
        <f>INDEX(전세지수!$271:$539,MATCH('1'!$E115,전세지수!$F$271:$F$539,FALSE),MATCH('1'!AC$12,전세지수!$1:$1,FALSE))</f>
        <v>100.53279669777663</v>
      </c>
      <c r="AD115" s="385">
        <f>INDEX(전세지수!$271:$539,MATCH('1'!$E115,전세지수!$F$271:$F$539,FALSE),MATCH('1'!AD$12,전세지수!$1:$1,FALSE))</f>
        <v>98.784568261201557</v>
      </c>
      <c r="AE115" s="387">
        <f t="shared" si="45"/>
        <v>0.15296400550439682</v>
      </c>
      <c r="AF115" s="387">
        <f t="shared" si="46"/>
        <v>5.8782909648897208</v>
      </c>
      <c r="AG115" s="389">
        <f t="shared" si="47"/>
        <v>7.75205973605404</v>
      </c>
      <c r="AH115" s="392" t="s">
        <v>356</v>
      </c>
      <c r="AI115" s="508"/>
      <c r="AJ115" s="350"/>
      <c r="AK115" s="351"/>
    </row>
    <row r="116" spans="1:37" ht="14.1" customHeight="1">
      <c r="A116" s="516" t="s">
        <v>54</v>
      </c>
      <c r="B116" s="393"/>
      <c r="C116" s="1396" t="s">
        <v>55</v>
      </c>
      <c r="D116" s="1397"/>
      <c r="E116" s="372">
        <v>94</v>
      </c>
      <c r="F116" s="335">
        <f>INDEX(매매지수!$2:$270,MATCH('1'!$E116,매매지수!$F$2:$F$270,FALSE),MATCH('1'!F$12,매매지수!$1:$1,FALSE))</f>
        <v>98.499747527363837</v>
      </c>
      <c r="G116" s="336">
        <f>INDEX(매매지수!$2:$270,MATCH('1'!$E116,매매지수!$F$2:$F$270,FALSE),MATCH('1'!G$12,매매지수!$1:$1,FALSE))</f>
        <v>98.91897000851408</v>
      </c>
      <c r="H116" s="336">
        <f>INDEX(매매지수!$2:$270,MATCH('1'!$E116,매매지수!$F$2:$F$270,FALSE),MATCH('1'!H$12,매매지수!$1:$1,FALSE))</f>
        <v>99.635671285172805</v>
      </c>
      <c r="I116" s="336">
        <f>INDEX(매매지수!$2:$270,MATCH('1'!$E116,매매지수!$F$2:$F$270,FALSE),MATCH('1'!I$12,매매지수!$1:$1,FALSE))</f>
        <v>101.32384814245751</v>
      </c>
      <c r="J116" s="337">
        <f t="shared" si="36"/>
        <v>-0.42380392872485295</v>
      </c>
      <c r="K116" s="337">
        <f t="shared" si="37"/>
        <v>-1.1400773871014347</v>
      </c>
      <c r="L116" s="337">
        <f t="shared" si="38"/>
        <v>-2.7872022893594472</v>
      </c>
      <c r="M116" s="335">
        <f>INDEX(전세지수!$2:$270,MATCH('1'!$E116,전세지수!$F$2:$F$270,FALSE),MATCH('1'!M$12,전세지수!$1:$1,FALSE))</f>
        <v>103.77384180531675</v>
      </c>
      <c r="N116" s="336">
        <f>INDEX(전세지수!$2:$270,MATCH('1'!$E116,전세지수!$F$2:$F$270,FALSE),MATCH('1'!N$12,전세지수!$1:$1,FALSE))</f>
        <v>102.98548584431116</v>
      </c>
      <c r="O116" s="336">
        <f>INDEX(전세지수!$2:$270,MATCH('1'!$E116,전세지수!$F$2:$F$270,FALSE),MATCH('1'!O$12,전세지수!$1:$1,FALSE))</f>
        <v>100.46172432084771</v>
      </c>
      <c r="P116" s="336">
        <f>INDEX(전세지수!$2:$270,MATCH('1'!$E116,전세지수!$F$2:$F$270,FALSE),MATCH('1'!P$12,전세지수!$1:$1,FALSE))</f>
        <v>99.260013767811458</v>
      </c>
      <c r="Q116" s="338">
        <f t="shared" si="39"/>
        <v>0.76550200695018056</v>
      </c>
      <c r="R116" s="338">
        <f t="shared" si="40"/>
        <v>3.2968949187961671</v>
      </c>
      <c r="S116" s="338">
        <f t="shared" si="41"/>
        <v>4.5474787541980533</v>
      </c>
      <c r="T116" s="339">
        <f>INDEX(매매지수!$271:$539,MATCH('1'!$E116,매매지수!$F$271:$F$539,FALSE),MATCH('1'!T$12,매매지수!$1:$1,FALSE))</f>
        <v>98.740764482774892</v>
      </c>
      <c r="U116" s="336">
        <f>INDEX(매매지수!$271:$539,MATCH('1'!$E116,매매지수!$F$271:$F$539,FALSE),MATCH('1'!U$12,매매지수!$1:$1,FALSE))</f>
        <v>99.057198896238745</v>
      </c>
      <c r="V116" s="336">
        <f>INDEX(매매지수!$271:$539,MATCH('1'!$E116,매매지수!$F$271:$F$539,FALSE),MATCH('1'!V$12,매매지수!$1:$1,FALSE))</f>
        <v>99.550176994555045</v>
      </c>
      <c r="W116" s="336">
        <f>INDEX(매매지수!$271:$539,MATCH('1'!$E116,매매지수!$F$271:$F$539,FALSE),MATCH('1'!W$12,매매지수!$1:$1,FALSE))</f>
        <v>101.50795900463385</v>
      </c>
      <c r="X116" s="338">
        <f t="shared" si="42"/>
        <v>-0.31944615534234</v>
      </c>
      <c r="Y116" s="338">
        <f t="shared" si="43"/>
        <v>-0.81306988718304885</v>
      </c>
      <c r="Z116" s="338">
        <f t="shared" si="44"/>
        <v>-2.7260862586475865</v>
      </c>
      <c r="AA116" s="335">
        <f>INDEX(전세지수!$271:$539,MATCH('1'!$E116,전세지수!$F$271:$F$539,FALSE),MATCH('1'!AA$12,전세지수!$1:$1,FALSE))</f>
        <v>104.55095340359406</v>
      </c>
      <c r="AB116" s="336">
        <f>INDEX(전세지수!$271:$539,MATCH('1'!$E116,전세지수!$F$271:$F$539,FALSE),MATCH('1'!AB$12,전세지수!$1:$1,FALSE))</f>
        <v>103.54544363075642</v>
      </c>
      <c r="AC116" s="336">
        <f>INDEX(전세지수!$271:$539,MATCH('1'!$E116,전세지수!$F$271:$F$539,FALSE),MATCH('1'!AC$12,전세지수!$1:$1,FALSE))</f>
        <v>100.5201604604746</v>
      </c>
      <c r="AD116" s="336">
        <f>INDEX(전세지수!$271:$539,MATCH('1'!$E116,전세지수!$F$271:$F$539,FALSE),MATCH('1'!AD$12,전세지수!$1:$1,FALSE))</f>
        <v>98.863868445966517</v>
      </c>
      <c r="AE116" s="338">
        <f t="shared" si="45"/>
        <v>0.97108065558471068</v>
      </c>
      <c r="AF116" s="338">
        <f t="shared" si="46"/>
        <v>4.0099348475516994</v>
      </c>
      <c r="AG116" s="340">
        <f t="shared" si="47"/>
        <v>5.7524402463937419</v>
      </c>
      <c r="AH116" s="1357" t="s">
        <v>357</v>
      </c>
      <c r="AI116" s="1358"/>
      <c r="AJ116" s="350"/>
      <c r="AK116" s="351"/>
    </row>
    <row r="117" spans="1:37" ht="14.1" customHeight="1">
      <c r="A117" s="349"/>
      <c r="B117" s="375"/>
      <c r="C117" s="521"/>
      <c r="D117" s="376" t="s">
        <v>203</v>
      </c>
      <c r="E117" s="327">
        <v>95</v>
      </c>
      <c r="F117" s="275">
        <f>INDEX(매매지수!$2:$270,MATCH('1'!$E117,매매지수!$F$2:$F$270,FALSE),MATCH('1'!F$12,매매지수!$1:$1,FALSE))</f>
        <v>99.448893278522789</v>
      </c>
      <c r="G117" s="377">
        <f>INDEX(매매지수!$2:$270,MATCH('1'!$E117,매매지수!$F$2:$F$270,FALSE),MATCH('1'!G$12,매매지수!$1:$1,FALSE))</f>
        <v>99.602284843371393</v>
      </c>
      <c r="H117" s="377">
        <f>INDEX(매매지수!$2:$270,MATCH('1'!$E117,매매지수!$F$2:$F$270,FALSE),MATCH('1'!H$12,매매지수!$1:$1,FALSE))</f>
        <v>99.449094141206501</v>
      </c>
      <c r="I117" s="377">
        <f>INDEX(매매지수!$2:$270,MATCH('1'!$E117,매매지수!$F$2:$F$270,FALSE),MATCH('1'!I$12,매매지수!$1:$1,FALSE))</f>
        <v>100.55905354024837</v>
      </c>
      <c r="J117" s="378">
        <f t="shared" si="36"/>
        <v>-0.15400406234638009</v>
      </c>
      <c r="K117" s="378">
        <f t="shared" si="37"/>
        <v>-2.0197537790034303E-4</v>
      </c>
      <c r="L117" s="378">
        <f t="shared" si="38"/>
        <v>-1.1039883756277069</v>
      </c>
      <c r="M117" s="275">
        <f>INDEX(전세지수!$2:$270,MATCH('1'!$E117,전세지수!$F$2:$F$270,FALSE),MATCH('1'!M$12,전세지수!$1:$1,FALSE))</f>
        <v>101.39416456365015</v>
      </c>
      <c r="N117" s="377">
        <f>INDEX(전세지수!$2:$270,MATCH('1'!$E117,전세지수!$F$2:$F$270,FALSE),MATCH('1'!N$12,전세지수!$1:$1,FALSE))</f>
        <v>101.32580424563311</v>
      </c>
      <c r="O117" s="377">
        <f>INDEX(전세지수!$2:$270,MATCH('1'!$E117,전세지수!$F$2:$F$270,FALSE),MATCH('1'!O$12,전세지수!$1:$1,FALSE))</f>
        <v>100.22446426673737</v>
      </c>
      <c r="P117" s="377">
        <f>INDEX(전세지수!$2:$270,MATCH('1'!$E117,전세지수!$F$2:$F$270,FALSE),MATCH('1'!P$12,전세지수!$1:$1,FALSE))</f>
        <v>99.285394215892481</v>
      </c>
      <c r="Q117" s="379">
        <f t="shared" si="39"/>
        <v>6.7465852875270294E-2</v>
      </c>
      <c r="R117" s="379">
        <f t="shared" si="40"/>
        <v>1.1670806179614468</v>
      </c>
      <c r="S117" s="379">
        <f t="shared" si="41"/>
        <v>2.1239482044783209</v>
      </c>
      <c r="T117" s="276">
        <f>INDEX(매매지수!$271:$539,MATCH('1'!$E117,매매지수!$F$271:$F$539,FALSE),MATCH('1'!T$12,매매지수!$1:$1,FALSE))</f>
        <v>98.456701140449852</v>
      </c>
      <c r="U117" s="377">
        <f>INDEX(매매지수!$271:$539,MATCH('1'!$E117,매매지수!$F$271:$F$539,FALSE),MATCH('1'!U$12,매매지수!$1:$1,FALSE))</f>
        <v>98.676369238149348</v>
      </c>
      <c r="V117" s="377">
        <f>INDEX(매매지수!$271:$539,MATCH('1'!$E117,매매지수!$F$271:$F$539,FALSE),MATCH('1'!V$12,매매지수!$1:$1,FALSE))</f>
        <v>99.239664132123934</v>
      </c>
      <c r="W117" s="377">
        <f>INDEX(매매지수!$271:$539,MATCH('1'!$E117,매매지수!$F$271:$F$539,FALSE),MATCH('1'!W$12,매매지수!$1:$1,FALSE))</f>
        <v>100.91754753863252</v>
      </c>
      <c r="X117" s="379">
        <f t="shared" si="42"/>
        <v>-0.22261469427329317</v>
      </c>
      <c r="Y117" s="379">
        <f t="shared" si="43"/>
        <v>-0.78896175084961495</v>
      </c>
      <c r="Z117" s="379">
        <f t="shared" si="44"/>
        <v>-2.4384722560173433</v>
      </c>
      <c r="AA117" s="275">
        <f>INDEX(전세지수!$271:$539,MATCH('1'!$E117,전세지수!$F$271:$F$539,FALSE),MATCH('1'!AA$12,전세지수!$1:$1,FALSE))</f>
        <v>100.46815753297203</v>
      </c>
      <c r="AB117" s="377">
        <f>INDEX(전세지수!$271:$539,MATCH('1'!$E117,전세지수!$F$271:$F$539,FALSE),MATCH('1'!AB$12,전세지수!$1:$1,FALSE))</f>
        <v>100.36504991075034</v>
      </c>
      <c r="AC117" s="377">
        <f>INDEX(전세지수!$271:$539,MATCH('1'!$E117,전세지수!$F$271:$F$539,FALSE),MATCH('1'!AC$12,전세지수!$1:$1,FALSE))</f>
        <v>100.11927543896411</v>
      </c>
      <c r="AD117" s="377">
        <f>INDEX(전세지수!$271:$539,MATCH('1'!$E117,전세지수!$F$271:$F$539,FALSE),MATCH('1'!AD$12,전세지수!$1:$1,FALSE))</f>
        <v>98.986417241665862</v>
      </c>
      <c r="AE117" s="379">
        <f t="shared" si="45"/>
        <v>0.10273259696813586</v>
      </c>
      <c r="AF117" s="379">
        <f t="shared" si="46"/>
        <v>0.34846645910917573</v>
      </c>
      <c r="AG117" s="380">
        <f t="shared" si="47"/>
        <v>1.4969127407537641</v>
      </c>
      <c r="AH117" s="381" t="s">
        <v>358</v>
      </c>
      <c r="AI117" s="508"/>
      <c r="AJ117" s="350"/>
      <c r="AK117" s="351"/>
    </row>
    <row r="118" spans="1:37" ht="14.1" customHeight="1">
      <c r="A118" s="349"/>
      <c r="B118" s="375"/>
      <c r="C118" s="521"/>
      <c r="D118" s="391" t="s">
        <v>56</v>
      </c>
      <c r="E118" s="372">
        <v>96</v>
      </c>
      <c r="F118" s="277">
        <f>INDEX(매매지수!$2:$270,MATCH('1'!$E118,매매지수!$F$2:$F$270,FALSE),MATCH('1'!F$12,매매지수!$1:$1,FALSE))</f>
        <v>97.889068829708151</v>
      </c>
      <c r="G118" s="255">
        <f>INDEX(매매지수!$2:$270,MATCH('1'!$E118,매매지수!$F$2:$F$270,FALSE),MATCH('1'!G$12,매매지수!$1:$1,FALSE))</f>
        <v>98.555457178913613</v>
      </c>
      <c r="H118" s="255">
        <f>INDEX(매매지수!$2:$270,MATCH('1'!$E118,매매지수!$F$2:$F$270,FALSE),MATCH('1'!H$12,매매지수!$1:$1,FALSE))</f>
        <v>100.02268322616868</v>
      </c>
      <c r="I118" s="255">
        <f>INDEX(매매지수!$2:$270,MATCH('1'!$E118,매매지수!$F$2:$F$270,FALSE),MATCH('1'!I$12,매매지수!$1:$1,FALSE))</f>
        <v>102.02263116227807</v>
      </c>
      <c r="J118" s="256">
        <f t="shared" si="36"/>
        <v>-0.67615570794393731</v>
      </c>
      <c r="K118" s="256">
        <f t="shared" si="37"/>
        <v>-2.1331305336371065</v>
      </c>
      <c r="L118" s="256">
        <f t="shared" si="38"/>
        <v>-4.0516131425732844</v>
      </c>
      <c r="M118" s="277">
        <f>INDEX(전세지수!$2:$270,MATCH('1'!$E118,전세지수!$F$2:$F$270,FALSE),MATCH('1'!M$12,전세지수!$1:$1,FALSE))</f>
        <v>103.46045087278183</v>
      </c>
      <c r="N118" s="255">
        <f>INDEX(전세지수!$2:$270,MATCH('1'!$E118,전세지수!$F$2:$F$270,FALSE),MATCH('1'!N$12,전세지수!$1:$1,FALSE))</f>
        <v>103.02102800518168</v>
      </c>
      <c r="O118" s="255">
        <f>INDEX(전세지수!$2:$270,MATCH('1'!$E118,전세지수!$F$2:$F$270,FALSE),MATCH('1'!O$12,전세지수!$1:$1,FALSE))</f>
        <v>100.23338859495993</v>
      </c>
      <c r="P118" s="255">
        <f>INDEX(전세지수!$2:$270,MATCH('1'!$E118,전세지수!$F$2:$F$270,FALSE),MATCH('1'!P$12,전세지수!$1:$1,FALSE))</f>
        <v>99.438228596760752</v>
      </c>
      <c r="Q118" s="258">
        <f t="shared" si="39"/>
        <v>0.42653706346054143</v>
      </c>
      <c r="R118" s="258">
        <f t="shared" si="40"/>
        <v>3.2195482194684155</v>
      </c>
      <c r="S118" s="258">
        <f t="shared" si="41"/>
        <v>4.044945623812235</v>
      </c>
      <c r="T118" s="278">
        <f>INDEX(매매지수!$271:$539,MATCH('1'!$E118,매매지수!$F$271:$F$539,FALSE),MATCH('1'!T$12,매매지수!$1:$1,FALSE))</f>
        <v>100.14680956286712</v>
      </c>
      <c r="U118" s="255">
        <f>INDEX(매매지수!$271:$539,MATCH('1'!$E118,매매지수!$F$271:$F$539,FALSE),MATCH('1'!U$12,매매지수!$1:$1,FALSE))</f>
        <v>100.46442779709548</v>
      </c>
      <c r="V118" s="255">
        <f>INDEX(매매지수!$271:$539,MATCH('1'!$E118,매매지수!$F$271:$F$539,FALSE),MATCH('1'!V$12,매매지수!$1:$1,FALSE))</f>
        <v>99.995436370782159</v>
      </c>
      <c r="W118" s="255">
        <f>INDEX(매매지수!$271:$539,MATCH('1'!$E118,매매지수!$F$271:$F$539,FALSE),MATCH('1'!W$12,매매지수!$1:$1,FALSE))</f>
        <v>102.10960409021686</v>
      </c>
      <c r="X118" s="258">
        <f t="shared" si="42"/>
        <v>-0.31614994599864499</v>
      </c>
      <c r="Y118" s="258">
        <f t="shared" si="43"/>
        <v>0.15138010051145567</v>
      </c>
      <c r="Z118" s="258">
        <f t="shared" si="44"/>
        <v>-1.9222428143150561</v>
      </c>
      <c r="AA118" s="277">
        <f>INDEX(전세지수!$271:$539,MATCH('1'!$E118,전세지수!$F$271:$F$539,FALSE),MATCH('1'!AA$12,전세지수!$1:$1,FALSE))</f>
        <v>104.36859951551259</v>
      </c>
      <c r="AB118" s="255">
        <f>INDEX(전세지수!$271:$539,MATCH('1'!$E118,전세지수!$F$271:$F$539,FALSE),MATCH('1'!AB$12,전세지수!$1:$1,FALSE))</f>
        <v>103.80353922265442</v>
      </c>
      <c r="AC118" s="255">
        <f>INDEX(전세지수!$271:$539,MATCH('1'!$E118,전세지수!$F$271:$F$539,FALSE),MATCH('1'!AC$12,전세지수!$1:$1,FALSE))</f>
        <v>100.23385691920608</v>
      </c>
      <c r="AD118" s="255">
        <f>INDEX(전세지수!$271:$539,MATCH('1'!$E118,전세지수!$F$271:$F$539,FALSE),MATCH('1'!AD$12,전세지수!$1:$1,FALSE))</f>
        <v>99.243147999682449</v>
      </c>
      <c r="AE118" s="258">
        <f t="shared" si="45"/>
        <v>0.54435551724891784</v>
      </c>
      <c r="AF118" s="258">
        <f t="shared" si="46"/>
        <v>4.1250957744141559</v>
      </c>
      <c r="AG118" s="260">
        <f t="shared" si="47"/>
        <v>5.164539435857618</v>
      </c>
      <c r="AH118" s="392" t="s">
        <v>359</v>
      </c>
      <c r="AI118" s="508"/>
      <c r="AJ118" s="350"/>
      <c r="AK118" s="351"/>
    </row>
    <row r="119" spans="1:37" ht="14.1" customHeight="1">
      <c r="A119" s="349"/>
      <c r="B119" s="375"/>
      <c r="C119" s="521"/>
      <c r="D119" s="391" t="s">
        <v>57</v>
      </c>
      <c r="E119" s="327">
        <v>97</v>
      </c>
      <c r="F119" s="277">
        <f>INDEX(매매지수!$2:$270,MATCH('1'!$E119,매매지수!$F$2:$F$270,FALSE),MATCH('1'!F$12,매매지수!$1:$1,FALSE))</f>
        <v>98.460164187223668</v>
      </c>
      <c r="G119" s="255">
        <f>INDEX(매매지수!$2:$270,MATCH('1'!$E119,매매지수!$F$2:$F$270,FALSE),MATCH('1'!G$12,매매지수!$1:$1,FALSE))</f>
        <v>98.762027275995493</v>
      </c>
      <c r="H119" s="255">
        <f>INDEX(매매지수!$2:$270,MATCH('1'!$E119,매매지수!$F$2:$F$270,FALSE),MATCH('1'!H$12,매매지수!$1:$1,FALSE))</f>
        <v>99.504291785884163</v>
      </c>
      <c r="I119" s="255">
        <f>INDEX(매매지수!$2:$270,MATCH('1'!$E119,매매지수!$F$2:$F$270,FALSE),MATCH('1'!I$12,매매지수!$1:$1,FALSE))</f>
        <v>100.97836343815121</v>
      </c>
      <c r="J119" s="256">
        <f t="shared" si="36"/>
        <v>-0.30564691420139622</v>
      </c>
      <c r="K119" s="256">
        <f t="shared" si="37"/>
        <v>-1.0493292097463192</v>
      </c>
      <c r="L119" s="256">
        <f t="shared" si="38"/>
        <v>-2.4938008155280911</v>
      </c>
      <c r="M119" s="277">
        <f>INDEX(전세지수!$2:$270,MATCH('1'!$E119,전세지수!$F$2:$F$270,FALSE),MATCH('1'!M$12,전세지수!$1:$1,FALSE))</f>
        <v>103.86979975822008</v>
      </c>
      <c r="N119" s="255">
        <f>INDEX(전세지수!$2:$270,MATCH('1'!$E119,전세지수!$F$2:$F$270,FALSE),MATCH('1'!N$12,전세지수!$1:$1,FALSE))</f>
        <v>102.98689178339973</v>
      </c>
      <c r="O119" s="255">
        <f>INDEX(전세지수!$2:$270,MATCH('1'!$E119,전세지수!$F$2:$F$270,FALSE),MATCH('1'!O$12,전세지수!$1:$1,FALSE))</f>
        <v>100.2997780991609</v>
      </c>
      <c r="P119" s="255">
        <f>INDEX(전세지수!$2:$270,MATCH('1'!$E119,전세지수!$F$2:$F$270,FALSE),MATCH('1'!P$12,전세지수!$1:$1,FALSE))</f>
        <v>100.33198028612865</v>
      </c>
      <c r="Q119" s="258">
        <f t="shared" si="39"/>
        <v>0.85730131236243512</v>
      </c>
      <c r="R119" s="258">
        <f t="shared" si="40"/>
        <v>3.5593515027816824</v>
      </c>
      <c r="S119" s="258">
        <f t="shared" si="41"/>
        <v>3.526113470502823</v>
      </c>
      <c r="T119" s="278">
        <f>INDEX(매매지수!$271:$539,MATCH('1'!$E119,매매지수!$F$271:$F$539,FALSE),MATCH('1'!T$12,매매지수!$1:$1,FALSE))</f>
        <v>97.831104890228957</v>
      </c>
      <c r="U119" s="255">
        <f>INDEX(매매지수!$271:$539,MATCH('1'!$E119,매매지수!$F$271:$F$539,FALSE),MATCH('1'!U$12,매매지수!$1:$1,FALSE))</f>
        <v>98.013877475654709</v>
      </c>
      <c r="V119" s="255">
        <f>INDEX(매매지수!$271:$539,MATCH('1'!$E119,매매지수!$F$271:$F$539,FALSE),MATCH('1'!V$12,매매지수!$1:$1,FALSE))</f>
        <v>99.228690749421233</v>
      </c>
      <c r="W119" s="255">
        <f>INDEX(매매지수!$271:$539,MATCH('1'!$E119,매매지수!$F$271:$F$539,FALSE),MATCH('1'!W$12,매매지수!$1:$1,FALSE))</f>
        <v>100.76093452856681</v>
      </c>
      <c r="X119" s="258">
        <f t="shared" si="42"/>
        <v>-0.18647623186945905</v>
      </c>
      <c r="Y119" s="258">
        <f t="shared" si="43"/>
        <v>-1.408449359390973</v>
      </c>
      <c r="Z119" s="258">
        <f t="shared" si="44"/>
        <v>-2.9077039152581641</v>
      </c>
      <c r="AA119" s="277">
        <f>INDEX(전세지수!$271:$539,MATCH('1'!$E119,전세지수!$F$271:$F$539,FALSE),MATCH('1'!AA$12,전세지수!$1:$1,FALSE))</f>
        <v>107.01455815761389</v>
      </c>
      <c r="AB119" s="255">
        <f>INDEX(전세지수!$271:$539,MATCH('1'!$E119,전세지수!$F$271:$F$539,FALSE),MATCH('1'!AB$12,전세지수!$1:$1,FALSE))</f>
        <v>105.60655224295905</v>
      </c>
      <c r="AC119" s="255">
        <f>INDEX(전세지수!$271:$539,MATCH('1'!$E119,전세지수!$F$271:$F$539,FALSE),MATCH('1'!AC$12,전세지수!$1:$1,FALSE))</f>
        <v>100.3885431754683</v>
      </c>
      <c r="AD119" s="255">
        <f>INDEX(전세지수!$271:$539,MATCH('1'!$E119,전세지수!$F$271:$F$539,FALSE),MATCH('1'!AD$12,전세지수!$1:$1,FALSE))</f>
        <v>99.506223267243556</v>
      </c>
      <c r="AE119" s="258">
        <f t="shared" si="45"/>
        <v>1.3332562087772448</v>
      </c>
      <c r="AF119" s="258">
        <f t="shared" si="46"/>
        <v>6.6003696961355773</v>
      </c>
      <c r="AG119" s="260">
        <f t="shared" si="47"/>
        <v>7.5455932743073051</v>
      </c>
      <c r="AH119" s="392" t="s">
        <v>360</v>
      </c>
      <c r="AI119" s="508"/>
      <c r="AJ119" s="350"/>
      <c r="AK119" s="351"/>
    </row>
    <row r="120" spans="1:37" ht="14.1" customHeight="1">
      <c r="A120" s="349"/>
      <c r="B120" s="394"/>
      <c r="C120" s="395"/>
      <c r="D120" s="396" t="s">
        <v>204</v>
      </c>
      <c r="E120" s="372">
        <v>98</v>
      </c>
      <c r="F120" s="254">
        <f>INDEX(매매지수!$2:$270,MATCH('1'!$E120,매매지수!$F$2:$F$270,FALSE),MATCH('1'!F$12,매매지수!$1:$1,FALSE))</f>
        <v>98.133732309022633</v>
      </c>
      <c r="G120" s="281">
        <f>INDEX(매매지수!$2:$270,MATCH('1'!$E120,매매지수!$F$2:$F$270,FALSE),MATCH('1'!G$12,매매지수!$1:$1,FALSE))</f>
        <v>98.675098380444425</v>
      </c>
      <c r="H120" s="281">
        <f>INDEX(매매지수!$2:$270,MATCH('1'!$E120,매매지수!$F$2:$F$270,FALSE),MATCH('1'!H$12,매매지수!$1:$1,FALSE))</f>
        <v>99.557687153737746</v>
      </c>
      <c r="I120" s="281">
        <f>INDEX(매매지수!$2:$270,MATCH('1'!$E120,매매지수!$F$2:$F$270,FALSE),MATCH('1'!I$12,매매지수!$1:$1,FALSE))</f>
        <v>101.79850721221034</v>
      </c>
      <c r="J120" s="282">
        <f t="shared" si="36"/>
        <v>-0.54863494468943008</v>
      </c>
      <c r="K120" s="282">
        <f t="shared" si="37"/>
        <v>-1.430281162032454</v>
      </c>
      <c r="L120" s="282">
        <f t="shared" si="38"/>
        <v>-3.600028137493283</v>
      </c>
      <c r="M120" s="254">
        <f>INDEX(전세지수!$2:$270,MATCH('1'!$E120,전세지수!$F$2:$F$270,FALSE),MATCH('1'!M$12,전세지수!$1:$1,FALSE))</f>
        <v>106.53149178474605</v>
      </c>
      <c r="N120" s="281">
        <f>INDEX(전세지수!$2:$270,MATCH('1'!$E120,전세지수!$F$2:$F$270,FALSE),MATCH('1'!N$12,전세지수!$1:$1,FALSE))</f>
        <v>104.69753204543257</v>
      </c>
      <c r="O120" s="281">
        <f>INDEX(전세지수!$2:$270,MATCH('1'!$E120,전세지수!$F$2:$F$270,FALSE),MATCH('1'!O$12,전세지수!$1:$1,FALSE))</f>
        <v>101.04515624103658</v>
      </c>
      <c r="P120" s="281">
        <f>INDEX(전세지수!$2:$270,MATCH('1'!$E120,전세지수!$F$2:$F$270,FALSE),MATCH('1'!P$12,전세지수!$1:$1,FALSE))</f>
        <v>98.260438878964024</v>
      </c>
      <c r="Q120" s="283">
        <f t="shared" si="39"/>
        <v>1.7516742787381689</v>
      </c>
      <c r="R120" s="283">
        <f t="shared" si="40"/>
        <v>5.4295878672523168</v>
      </c>
      <c r="S120" s="283">
        <f t="shared" si="41"/>
        <v>8.4174801172730351</v>
      </c>
      <c r="T120" s="259">
        <f>INDEX(매매지수!$271:$539,MATCH('1'!$E120,매매지수!$F$271:$F$539,FALSE),MATCH('1'!T$12,매매지수!$1:$1,FALSE))</f>
        <v>98.220185814949119</v>
      </c>
      <c r="U120" s="281">
        <f>INDEX(매매지수!$271:$539,MATCH('1'!$E120,매매지수!$F$271:$F$539,FALSE),MATCH('1'!U$12,매매지수!$1:$1,FALSE))</f>
        <v>98.656915123674239</v>
      </c>
      <c r="V120" s="281">
        <f>INDEX(매매지수!$271:$539,MATCH('1'!$E120,매매지수!$F$271:$F$539,FALSE),MATCH('1'!V$12,매매지수!$1:$1,FALSE))</f>
        <v>99.552329148739432</v>
      </c>
      <c r="W120" s="281">
        <f>INDEX(매매지수!$271:$539,MATCH('1'!$E120,매매지수!$F$271:$F$539,FALSE),MATCH('1'!W$12,매매지수!$1:$1,FALSE))</f>
        <v>101.82833359228087</v>
      </c>
      <c r="X120" s="283">
        <f t="shared" si="42"/>
        <v>-0.44267480711073226</v>
      </c>
      <c r="Y120" s="283">
        <f t="shared" si="43"/>
        <v>-1.3381337686233175</v>
      </c>
      <c r="Z120" s="283">
        <f t="shared" si="44"/>
        <v>-3.543363276255429</v>
      </c>
      <c r="AA120" s="254">
        <f>INDEX(전세지수!$271:$539,MATCH('1'!$E120,전세지수!$F$271:$F$539,FALSE),MATCH('1'!AA$12,전세지수!$1:$1,FALSE))</f>
        <v>106.70250522928619</v>
      </c>
      <c r="AB120" s="281">
        <f>INDEX(전세지수!$271:$539,MATCH('1'!$E120,전세지수!$F$271:$F$539,FALSE),MATCH('1'!AB$12,전세지수!$1:$1,FALSE))</f>
        <v>104.83573137903367</v>
      </c>
      <c r="AC120" s="281">
        <f>INDEX(전세지수!$271:$539,MATCH('1'!$E120,전세지수!$F$271:$F$539,FALSE),MATCH('1'!AC$12,전세지수!$1:$1,FALSE))</f>
        <v>101.08005233651186</v>
      </c>
      <c r="AD120" s="281">
        <f>INDEX(전세지수!$271:$539,MATCH('1'!$E120,전세지수!$F$271:$F$539,FALSE),MATCH('1'!AD$12,전세지수!$1:$1,FALSE))</f>
        <v>98.241481361322172</v>
      </c>
      <c r="AE120" s="283">
        <f t="shared" si="45"/>
        <v>1.7806656429983692</v>
      </c>
      <c r="AF120" s="283">
        <f t="shared" si="46"/>
        <v>5.5623763173927587</v>
      </c>
      <c r="AG120" s="284">
        <f t="shared" si="47"/>
        <v>8.612475861235481</v>
      </c>
      <c r="AH120" s="397" t="s">
        <v>361</v>
      </c>
      <c r="AI120" s="398"/>
      <c r="AJ120" s="352"/>
      <c r="AK120" s="351"/>
    </row>
    <row r="121" spans="1:37" ht="14.1" customHeight="1">
      <c r="A121" s="349"/>
      <c r="B121" s="375" t="s">
        <v>200</v>
      </c>
      <c r="C121" s="521"/>
      <c r="D121" s="521"/>
      <c r="E121" s="327">
        <v>99</v>
      </c>
      <c r="F121" s="277">
        <f>INDEX(매매지수!$2:$270,MATCH('1'!$E121,매매지수!$F$2:$F$270,FALSE),MATCH('1'!F$12,매매지수!$1:$1,FALSE))</f>
        <v>98.707145251674717</v>
      </c>
      <c r="G121" s="255">
        <f>INDEX(매매지수!$2:$270,MATCH('1'!$E121,매매지수!$F$2:$F$270,FALSE),MATCH('1'!G$12,매매지수!$1:$1,FALSE))</f>
        <v>98.942317198708537</v>
      </c>
      <c r="H121" s="255">
        <f>INDEX(매매지수!$2:$270,MATCH('1'!$E121,매매지수!$F$2:$F$270,FALSE),MATCH('1'!H$12,매매지수!$1:$1,FALSE))</f>
        <v>99.722209349082107</v>
      </c>
      <c r="I121" s="255">
        <f>INDEX(매매지수!$2:$270,MATCH('1'!$E121,매매지수!$F$2:$F$270,FALSE),MATCH('1'!I$12,매매지수!$1:$1,FALSE))</f>
        <v>100.74211936677347</v>
      </c>
      <c r="J121" s="256">
        <f t="shared" si="36"/>
        <v>-0.23768591002525374</v>
      </c>
      <c r="K121" s="256">
        <f t="shared" si="37"/>
        <v>-1.0178917054014636</v>
      </c>
      <c r="L121" s="256">
        <f t="shared" si="38"/>
        <v>-2.0199834268822436</v>
      </c>
      <c r="M121" s="277">
        <f>INDEX(전세지수!$2:$270,MATCH('1'!$E121,전세지수!$F$2:$F$270,FALSE),MATCH('1'!M$12,전세지수!$1:$1,FALSE))</f>
        <v>103.18599462620111</v>
      </c>
      <c r="N121" s="255">
        <f>INDEX(전세지수!$2:$270,MATCH('1'!$E121,전세지수!$F$2:$F$270,FALSE),MATCH('1'!N$12,전세지수!$1:$1,FALSE))</f>
        <v>102.57225949106783</v>
      </c>
      <c r="O121" s="255">
        <f>INDEX(전세지수!$2:$270,MATCH('1'!$E121,전세지수!$F$2:$F$270,FALSE),MATCH('1'!O$12,전세지수!$1:$1,FALSE))</f>
        <v>100.34138597349053</v>
      </c>
      <c r="P121" s="255">
        <f>INDEX(전세지수!$2:$270,MATCH('1'!$E121,전세지수!$F$2:$F$270,FALSE),MATCH('1'!P$12,전세지수!$1:$1,FALSE))</f>
        <v>98.55357133423081</v>
      </c>
      <c r="Q121" s="258">
        <f t="shared" si="39"/>
        <v>0.59834417042039512</v>
      </c>
      <c r="R121" s="258">
        <f t="shared" si="40"/>
        <v>2.8349305972932282</v>
      </c>
      <c r="S121" s="258">
        <f t="shared" si="41"/>
        <v>4.7004113897202826</v>
      </c>
      <c r="T121" s="278">
        <f>INDEX(매매지수!$271:$539,MATCH('1'!$E121,매매지수!$F$271:$F$539,FALSE),MATCH('1'!T$12,매매지수!$1:$1,FALSE))</f>
        <v>98.538325874514683</v>
      </c>
      <c r="U121" s="255">
        <f>INDEX(매매지수!$271:$539,MATCH('1'!$E121,매매지수!$F$271:$F$539,FALSE),MATCH('1'!U$12,매매지수!$1:$1,FALSE))</f>
        <v>98.827830412023459</v>
      </c>
      <c r="V121" s="255">
        <f>INDEX(매매지수!$271:$539,MATCH('1'!$E121,매매지수!$F$271:$F$539,FALSE),MATCH('1'!V$12,매매지수!$1:$1,FALSE))</f>
        <v>99.661119336310904</v>
      </c>
      <c r="W121" s="255">
        <f>INDEX(매매지수!$271:$539,MATCH('1'!$E121,매매지수!$F$271:$F$539,FALSE),MATCH('1'!W$12,매매지수!$1:$1,FALSE))</f>
        <v>101.06691731540914</v>
      </c>
      <c r="X121" s="258">
        <f t="shared" si="42"/>
        <v>-0.29293827083100021</v>
      </c>
      <c r="Y121" s="258">
        <f t="shared" si="43"/>
        <v>-1.1266113297476621</v>
      </c>
      <c r="Z121" s="258">
        <f t="shared" si="44"/>
        <v>-2.5018982551958557</v>
      </c>
      <c r="AA121" s="277">
        <f>INDEX(전세지수!$271:$539,MATCH('1'!$E121,전세지수!$F$271:$F$539,FALSE),MATCH('1'!AA$12,전세지수!$1:$1,FALSE))</f>
        <v>103.8722872639742</v>
      </c>
      <c r="AB121" s="255">
        <f>INDEX(전세지수!$271:$539,MATCH('1'!$E121,전세지수!$F$271:$F$539,FALSE),MATCH('1'!AB$12,전세지수!$1:$1,FALSE))</f>
        <v>103.05103518183718</v>
      </c>
      <c r="AC121" s="255">
        <f>INDEX(전세지수!$271:$539,MATCH('1'!$E121,전세지수!$F$271:$F$539,FALSE),MATCH('1'!AC$12,전세지수!$1:$1,FALSE))</f>
        <v>100.34869073256469</v>
      </c>
      <c r="AD121" s="255">
        <f>INDEX(전세지수!$271:$539,MATCH('1'!$E121,전세지수!$F$271:$F$539,FALSE),MATCH('1'!AD$12,전세지수!$1:$1,FALSE))</f>
        <v>98.283447744049241</v>
      </c>
      <c r="AE121" s="258">
        <f t="shared" si="45"/>
        <v>0.79693724637301955</v>
      </c>
      <c r="AF121" s="258">
        <f t="shared" si="46"/>
        <v>3.5113527697138602</v>
      </c>
      <c r="AG121" s="260">
        <f t="shared" si="47"/>
        <v>5.6864504127688731</v>
      </c>
      <c r="AH121" s="1400" t="s">
        <v>362</v>
      </c>
      <c r="AI121" s="1400"/>
      <c r="AJ121" s="1401"/>
      <c r="AK121" s="351"/>
    </row>
    <row r="122" spans="1:37" ht="14.1" customHeight="1">
      <c r="A122" s="349"/>
      <c r="B122" s="375"/>
      <c r="C122" s="1404" t="s">
        <v>58</v>
      </c>
      <c r="D122" s="1373"/>
      <c r="E122" s="372">
        <v>100</v>
      </c>
      <c r="F122" s="279">
        <f>INDEX(매매지수!$2:$270,MATCH('1'!$E122,매매지수!$F$2:$F$270,FALSE),MATCH('1'!F$12,매매지수!$1:$1,FALSE))</f>
        <v>96.988645632315936</v>
      </c>
      <c r="G122" s="269">
        <f>INDEX(매매지수!$2:$270,MATCH('1'!$E122,매매지수!$F$2:$F$270,FALSE),MATCH('1'!G$12,매매지수!$1:$1,FALSE))</f>
        <v>97.406401700176843</v>
      </c>
      <c r="H122" s="269">
        <f>INDEX(매매지수!$2:$270,MATCH('1'!$E122,매매지수!$F$2:$F$270,FALSE),MATCH('1'!H$12,매매지수!$1:$1,FALSE))</f>
        <v>99.429701976890414</v>
      </c>
      <c r="I122" s="269">
        <f>INDEX(매매지수!$2:$270,MATCH('1'!$E122,매매지수!$F$2:$F$270,FALSE),MATCH('1'!I$12,매매지수!$1:$1,FALSE))</f>
        <v>101.79417747207611</v>
      </c>
      <c r="J122" s="270">
        <f t="shared" si="36"/>
        <v>-0.42887947872952692</v>
      </c>
      <c r="K122" s="270">
        <f t="shared" si="37"/>
        <v>-2.4550574888998811</v>
      </c>
      <c r="L122" s="270">
        <f t="shared" si="38"/>
        <v>-4.7208317401831952</v>
      </c>
      <c r="M122" s="279">
        <f>INDEX(전세지수!$2:$270,MATCH('1'!$E122,전세지수!$F$2:$F$270,FALSE),MATCH('1'!M$12,전세지수!$1:$1,FALSE))</f>
        <v>103.78218269068114</v>
      </c>
      <c r="N122" s="269">
        <f>INDEX(전세지수!$2:$270,MATCH('1'!$E122,전세지수!$F$2:$F$270,FALSE),MATCH('1'!N$12,전세지수!$1:$1,FALSE))</f>
        <v>102.36760754612936</v>
      </c>
      <c r="O122" s="269">
        <f>INDEX(전세지수!$2:$270,MATCH('1'!$E122,전세지수!$F$2:$F$270,FALSE),MATCH('1'!O$12,전세지수!$1:$1,FALSE))</f>
        <v>100.32895578370538</v>
      </c>
      <c r="P122" s="269">
        <f>INDEX(전세지수!$2:$270,MATCH('1'!$E122,전세지수!$F$2:$F$270,FALSE),MATCH('1'!P$12,전세지수!$1:$1,FALSE))</f>
        <v>98.36040273098763</v>
      </c>
      <c r="Q122" s="272">
        <f t="shared" si="39"/>
        <v>1.3818581663289642</v>
      </c>
      <c r="R122" s="272">
        <f t="shared" si="40"/>
        <v>3.4419045628466538</v>
      </c>
      <c r="S122" s="272">
        <f t="shared" si="41"/>
        <v>5.5121571375850165</v>
      </c>
      <c r="T122" s="280">
        <f>INDEX(매매지수!$271:$539,MATCH('1'!$E122,매매지수!$F$271:$F$539,FALSE),MATCH('1'!T$12,매매지수!$1:$1,FALSE))</f>
        <v>97.265280760990407</v>
      </c>
      <c r="U122" s="269">
        <f>INDEX(매매지수!$271:$539,MATCH('1'!$E122,매매지수!$F$271:$F$539,FALSE),MATCH('1'!U$12,매매지수!$1:$1,FALSE))</f>
        <v>97.72458924128604</v>
      </c>
      <c r="V122" s="269">
        <f>INDEX(매매지수!$271:$539,MATCH('1'!$E122,매매지수!$F$271:$F$539,FALSE),MATCH('1'!V$12,매매지수!$1:$1,FALSE))</f>
        <v>99.628254044274712</v>
      </c>
      <c r="W122" s="269">
        <f>INDEX(매매지수!$271:$539,MATCH('1'!$E122,매매지수!$F$271:$F$539,FALSE),MATCH('1'!W$12,매매지수!$1:$1,FALSE))</f>
        <v>101.76649066279414</v>
      </c>
      <c r="X122" s="272">
        <f t="shared" si="42"/>
        <v>-0.47000297863782903</v>
      </c>
      <c r="Y122" s="272">
        <f t="shared" si="43"/>
        <v>-2.3717903178692712</v>
      </c>
      <c r="Z122" s="272">
        <f t="shared" si="44"/>
        <v>-4.4230766654994591</v>
      </c>
      <c r="AA122" s="279">
        <f>INDEX(전세지수!$271:$539,MATCH('1'!$E122,전세지수!$F$271:$F$539,FALSE),MATCH('1'!AA$12,전세지수!$1:$1,FALSE))</f>
        <v>104.77062857994599</v>
      </c>
      <c r="AB122" s="269">
        <f>INDEX(전세지수!$271:$539,MATCH('1'!$E122,전세지수!$F$271:$F$539,FALSE),MATCH('1'!AB$12,전세지수!$1:$1,FALSE))</f>
        <v>102.83507938546701</v>
      </c>
      <c r="AC122" s="269">
        <f>INDEX(전세지수!$271:$539,MATCH('1'!$E122,전세지수!$F$271:$F$539,FALSE),MATCH('1'!AC$12,전세지수!$1:$1,FALSE))</f>
        <v>100.30573339239659</v>
      </c>
      <c r="AD122" s="269">
        <f>INDEX(전세지수!$271:$539,MATCH('1'!$E122,전세지수!$F$271:$F$539,FALSE),MATCH('1'!AD$12,전세지수!$1:$1,FALSE))</f>
        <v>97.885334543156915</v>
      </c>
      <c r="AE122" s="272">
        <f t="shared" si="45"/>
        <v>1.8821876795794168</v>
      </c>
      <c r="AF122" s="272">
        <f t="shared" si="46"/>
        <v>4.4512861194909936</v>
      </c>
      <c r="AG122" s="274">
        <f t="shared" si="47"/>
        <v>7.0340404606303863</v>
      </c>
      <c r="AH122" s="1400" t="s">
        <v>363</v>
      </c>
      <c r="AI122" s="1401"/>
      <c r="AJ122" s="350"/>
      <c r="AK122" s="351"/>
    </row>
    <row r="123" spans="1:37" ht="14.1" customHeight="1">
      <c r="A123" s="349"/>
      <c r="B123" s="375"/>
      <c r="C123" s="521"/>
      <c r="D123" s="376" t="s">
        <v>205</v>
      </c>
      <c r="E123" s="327">
        <v>101</v>
      </c>
      <c r="F123" s="275">
        <f>INDEX(매매지수!$2:$270,MATCH('1'!$E123,매매지수!$F$2:$F$270,FALSE),MATCH('1'!F$12,매매지수!$1:$1,FALSE))</f>
        <v>96.112862562989122</v>
      </c>
      <c r="G123" s="377">
        <f>INDEX(매매지수!$2:$270,MATCH('1'!$E123,매매지수!$F$2:$F$270,FALSE),MATCH('1'!G$12,매매지수!$1:$1,FALSE))</f>
        <v>96.726214141609461</v>
      </c>
      <c r="H123" s="377">
        <f>INDEX(매매지수!$2:$270,MATCH('1'!$E123,매매지수!$F$2:$F$270,FALSE),MATCH('1'!H$12,매매지수!$1:$1,FALSE))</f>
        <v>99.415407607996869</v>
      </c>
      <c r="I123" s="377">
        <f>INDEX(매매지수!$2:$270,MATCH('1'!$E123,매매지수!$F$2:$F$270,FALSE),MATCH('1'!I$12,매매지수!$1:$1,FALSE))</f>
        <v>102.40529731945333</v>
      </c>
      <c r="J123" s="378">
        <f t="shared" si="36"/>
        <v>-0.63411101536795522</v>
      </c>
      <c r="K123" s="378">
        <f t="shared" si="37"/>
        <v>-3.3219649996607759</v>
      </c>
      <c r="L123" s="378">
        <f t="shared" si="38"/>
        <v>-6.1446379446904569</v>
      </c>
      <c r="M123" s="275">
        <f>INDEX(전세지수!$2:$270,MATCH('1'!$E123,전세지수!$F$2:$F$270,FALSE),MATCH('1'!M$12,전세지수!$1:$1,FALSE))</f>
        <v>104.60264374893346</v>
      </c>
      <c r="N123" s="377">
        <f>INDEX(전세지수!$2:$270,MATCH('1'!$E123,전세지수!$F$2:$F$270,FALSE),MATCH('1'!N$12,전세지수!$1:$1,FALSE))</f>
        <v>102.64537506453692</v>
      </c>
      <c r="O123" s="377">
        <f>INDEX(전세지수!$2:$270,MATCH('1'!$E123,전세지수!$F$2:$F$270,FALSE),MATCH('1'!O$12,전세지수!$1:$1,FALSE))</f>
        <v>100.26379152184117</v>
      </c>
      <c r="P123" s="377">
        <f>INDEX(전세지수!$2:$270,MATCH('1'!$E123,전세지수!$F$2:$F$270,FALSE),MATCH('1'!P$12,전세지수!$1:$1,FALSE))</f>
        <v>98.404602669766959</v>
      </c>
      <c r="Q123" s="379">
        <f t="shared" si="39"/>
        <v>1.906825985258398</v>
      </c>
      <c r="R123" s="379">
        <f t="shared" si="40"/>
        <v>4.3274368156595466</v>
      </c>
      <c r="S123" s="379">
        <f t="shared" si="41"/>
        <v>6.2985276206706686</v>
      </c>
      <c r="T123" s="276">
        <f>INDEX(매매지수!$271:$539,MATCH('1'!$E123,매매지수!$F$271:$F$539,FALSE),MATCH('1'!T$12,매매지수!$1:$1,FALSE))</f>
        <v>96.742445434242214</v>
      </c>
      <c r="U123" s="377">
        <f>INDEX(매매지수!$271:$539,MATCH('1'!$E123,매매지수!$F$271:$F$539,FALSE),MATCH('1'!U$12,매매지수!$1:$1,FALSE))</f>
        <v>97.383032985466897</v>
      </c>
      <c r="V123" s="377">
        <f>INDEX(매매지수!$271:$539,MATCH('1'!$E123,매매지수!$F$271:$F$539,FALSE),MATCH('1'!V$12,매매지수!$1:$1,FALSE))</f>
        <v>99.731491568289059</v>
      </c>
      <c r="W123" s="377">
        <f>INDEX(매매지수!$271:$539,MATCH('1'!$E123,매매지수!$F$271:$F$539,FALSE),MATCH('1'!W$12,매매지수!$1:$1,FALSE))</f>
        <v>101.93922784962454</v>
      </c>
      <c r="X123" s="379">
        <f t="shared" si="42"/>
        <v>-0.657802012923836</v>
      </c>
      <c r="Y123" s="379">
        <f t="shared" si="43"/>
        <v>-2.9970935830235357</v>
      </c>
      <c r="Z123" s="379">
        <f t="shared" si="44"/>
        <v>-5.0979220904521227</v>
      </c>
      <c r="AA123" s="275">
        <f>INDEX(전세지수!$271:$539,MATCH('1'!$E123,전세지수!$F$271:$F$539,FALSE),MATCH('1'!AA$12,전세지수!$1:$1,FALSE))</f>
        <v>105.11576850610314</v>
      </c>
      <c r="AB123" s="377">
        <f>INDEX(전세지수!$271:$539,MATCH('1'!$E123,전세지수!$F$271:$F$539,FALSE),MATCH('1'!AB$12,전세지수!$1:$1,FALSE))</f>
        <v>102.54278421016838</v>
      </c>
      <c r="AC123" s="377">
        <f>INDEX(전세지수!$271:$539,MATCH('1'!$E123,전세지수!$F$271:$F$539,FALSE),MATCH('1'!AC$12,전세지수!$1:$1,FALSE))</f>
        <v>100.07490151883447</v>
      </c>
      <c r="AD123" s="377">
        <f>INDEX(전세지수!$271:$539,MATCH('1'!$E123,전세지수!$F$271:$F$539,FALSE),MATCH('1'!AD$12,전세지수!$1:$1,FALSE))</f>
        <v>98.133168374555851</v>
      </c>
      <c r="AE123" s="379">
        <f t="shared" si="45"/>
        <v>2.5091812317688422</v>
      </c>
      <c r="AF123" s="379">
        <f t="shared" si="46"/>
        <v>5.0370941272622316</v>
      </c>
      <c r="AG123" s="380">
        <f t="shared" si="47"/>
        <v>7.1154332905017492</v>
      </c>
      <c r="AH123" s="381" t="s">
        <v>364</v>
      </c>
      <c r="AI123" s="508"/>
      <c r="AJ123" s="350"/>
      <c r="AK123" s="351"/>
    </row>
    <row r="124" spans="1:37" ht="14.1" customHeight="1">
      <c r="A124" s="349"/>
      <c r="B124" s="375"/>
      <c r="C124" s="521"/>
      <c r="D124" s="391" t="s">
        <v>207</v>
      </c>
      <c r="E124" s="372">
        <v>102</v>
      </c>
      <c r="F124" s="277">
        <f>INDEX(매매지수!$2:$270,MATCH('1'!$E124,매매지수!$F$2:$F$270,FALSE),MATCH('1'!F$12,매매지수!$1:$1,FALSE))</f>
        <v>98.217168039134989</v>
      </c>
      <c r="G124" s="255">
        <f>INDEX(매매지수!$2:$270,MATCH('1'!$E124,매매지수!$F$2:$F$270,FALSE),MATCH('1'!G$12,매매지수!$1:$1,FALSE))</f>
        <v>98.352141061105087</v>
      </c>
      <c r="H124" s="255">
        <f>INDEX(매매지수!$2:$270,MATCH('1'!$E124,매매지수!$F$2:$F$270,FALSE),MATCH('1'!H$12,매매지수!$1:$1,FALSE))</f>
        <v>99.440810963216762</v>
      </c>
      <c r="I124" s="255">
        <f>INDEX(매매지수!$2:$270,MATCH('1'!$E124,매매지수!$F$2:$F$270,FALSE),MATCH('1'!I$12,매매지수!$1:$1,FALSE))</f>
        <v>101.26974351309443</v>
      </c>
      <c r="J124" s="256">
        <f t="shared" si="36"/>
        <v>-0.13723445215720886</v>
      </c>
      <c r="K124" s="256">
        <f t="shared" si="37"/>
        <v>-1.230523878706502</v>
      </c>
      <c r="L124" s="256">
        <f t="shared" si="38"/>
        <v>-3.0143015752426838</v>
      </c>
      <c r="M124" s="277">
        <f>INDEX(전세지수!$2:$270,MATCH('1'!$E124,전세지수!$F$2:$F$270,FALSE),MATCH('1'!M$12,전세지수!$1:$1,FALSE))</f>
        <v>101.99956671323258</v>
      </c>
      <c r="N124" s="255">
        <f>INDEX(전세지수!$2:$270,MATCH('1'!$E124,전세지수!$F$2:$F$270,FALSE),MATCH('1'!N$12,전세지수!$1:$1,FALSE))</f>
        <v>101.46912527696288</v>
      </c>
      <c r="O124" s="255">
        <f>INDEX(전세지수!$2:$270,MATCH('1'!$E124,전세지수!$F$2:$F$270,FALSE),MATCH('1'!O$12,전세지수!$1:$1,FALSE))</f>
        <v>100.19675493447824</v>
      </c>
      <c r="P124" s="255">
        <f>INDEX(전세지수!$2:$270,MATCH('1'!$E124,전세지수!$F$2:$F$270,FALSE),MATCH('1'!P$12,전세지수!$1:$1,FALSE))</f>
        <v>98.809349358779102</v>
      </c>
      <c r="Q124" s="258">
        <f t="shared" si="39"/>
        <v>0.52276141616658389</v>
      </c>
      <c r="R124" s="258">
        <f t="shared" si="40"/>
        <v>1.799271623051335</v>
      </c>
      <c r="S124" s="258">
        <f t="shared" si="41"/>
        <v>3.2286594084024678</v>
      </c>
      <c r="T124" s="278">
        <f>INDEX(매매지수!$271:$539,MATCH('1'!$E124,매매지수!$F$271:$F$539,FALSE),MATCH('1'!T$12,매매지수!$1:$1,FALSE))</f>
        <v>98.135945440076981</v>
      </c>
      <c r="U124" s="255">
        <f>INDEX(매매지수!$271:$539,MATCH('1'!$E124,매매지수!$F$271:$F$539,FALSE),MATCH('1'!U$12,매매지수!$1:$1,FALSE))</f>
        <v>98.310795092550578</v>
      </c>
      <c r="V124" s="255">
        <f>INDEX(매매지수!$271:$539,MATCH('1'!$E124,매매지수!$F$271:$F$539,FALSE),MATCH('1'!V$12,매매지수!$1:$1,FALSE))</f>
        <v>99.500913966259006</v>
      </c>
      <c r="W124" s="255">
        <f>INDEX(매매지수!$271:$539,MATCH('1'!$E124,매매지수!$F$271:$F$539,FALSE),MATCH('1'!W$12,매매지수!$1:$1,FALSE))</f>
        <v>102.19702248056849</v>
      </c>
      <c r="X124" s="258">
        <f t="shared" si="42"/>
        <v>-0.17785397047088702</v>
      </c>
      <c r="Y124" s="258">
        <f t="shared" si="43"/>
        <v>-1.3718150635730786</v>
      </c>
      <c r="Z124" s="258">
        <f t="shared" si="44"/>
        <v>-3.9737723682347736</v>
      </c>
      <c r="AA124" s="277">
        <f>INDEX(전세지수!$271:$539,MATCH('1'!$E124,전세지수!$F$271:$F$539,FALSE),MATCH('1'!AA$12,전세지수!$1:$1,FALSE))</f>
        <v>103.73134660065331</v>
      </c>
      <c r="AB124" s="255">
        <f>INDEX(전세지수!$271:$539,MATCH('1'!$E124,전세지수!$F$271:$F$539,FALSE),MATCH('1'!AB$12,전세지수!$1:$1,FALSE))</f>
        <v>102.86598860079626</v>
      </c>
      <c r="AC124" s="255">
        <f>INDEX(전세지수!$271:$539,MATCH('1'!$E124,전세지수!$F$271:$F$539,FALSE),MATCH('1'!AC$12,전세지수!$1:$1,FALSE))</f>
        <v>100.34619964565086</v>
      </c>
      <c r="AD124" s="255">
        <f>INDEX(전세지수!$271:$539,MATCH('1'!$E124,전세지수!$F$271:$F$539,FALSE),MATCH('1'!AD$12,전세지수!$1:$1,FALSE))</f>
        <v>98.038561375469044</v>
      </c>
      <c r="AE124" s="258">
        <f t="shared" si="45"/>
        <v>0.84124793007662735</v>
      </c>
      <c r="AF124" s="258">
        <f t="shared" si="46"/>
        <v>3.3734680206687573</v>
      </c>
      <c r="AG124" s="260">
        <f t="shared" si="47"/>
        <v>5.8066796832952017</v>
      </c>
      <c r="AH124" s="392" t="s">
        <v>365</v>
      </c>
      <c r="AI124" s="508"/>
      <c r="AJ124" s="350"/>
      <c r="AK124" s="351"/>
    </row>
    <row r="125" spans="1:37" ht="14.1" customHeight="1">
      <c r="A125" s="349"/>
      <c r="B125" s="375"/>
      <c r="C125" s="521"/>
      <c r="D125" s="391" t="s">
        <v>206</v>
      </c>
      <c r="E125" s="327">
        <v>103</v>
      </c>
      <c r="F125" s="384">
        <f>INDEX(매매지수!$2:$270,MATCH('1'!$E125,매매지수!$F$2:$F$270,FALSE),MATCH('1'!F$12,매매지수!$1:$1,FALSE))</f>
        <v>97.647454757013747</v>
      </c>
      <c r="G125" s="385">
        <f>INDEX(매매지수!$2:$270,MATCH('1'!$E125,매매지수!$F$2:$F$270,FALSE),MATCH('1'!G$12,매매지수!$1:$1,FALSE))</f>
        <v>97.937617208765417</v>
      </c>
      <c r="H125" s="385">
        <f>INDEX(매매지수!$2:$270,MATCH('1'!$E125,매매지수!$F$2:$F$270,FALSE),MATCH('1'!H$12,매매지수!$1:$1,FALSE))</f>
        <v>99.469989354858896</v>
      </c>
      <c r="I125" s="385">
        <f>INDEX(매매지수!$2:$270,MATCH('1'!$E125,매매지수!$F$2:$F$270,FALSE),MATCH('1'!I$12,매매지수!$1:$1,FALSE))</f>
        <v>100.2830209593522</v>
      </c>
      <c r="J125" s="386">
        <f t="shared" si="36"/>
        <v>-0.29627272954083628</v>
      </c>
      <c r="K125" s="386">
        <f t="shared" si="37"/>
        <v>-1.8322456950741861</v>
      </c>
      <c r="L125" s="386">
        <f t="shared" si="38"/>
        <v>-2.6281280491208259</v>
      </c>
      <c r="M125" s="384">
        <f>INDEX(전세지수!$2:$270,MATCH('1'!$E125,전세지수!$F$2:$F$270,FALSE),MATCH('1'!M$12,전세지수!$1:$1,FALSE))</f>
        <v>105.4380140224701</v>
      </c>
      <c r="N125" s="385">
        <f>INDEX(전세지수!$2:$270,MATCH('1'!$E125,전세지수!$F$2:$F$270,FALSE),MATCH('1'!N$12,전세지수!$1:$1,FALSE))</f>
        <v>103.92794261649649</v>
      </c>
      <c r="O125" s="385">
        <f>INDEX(전세지수!$2:$270,MATCH('1'!$E125,전세지수!$F$2:$F$270,FALSE),MATCH('1'!O$12,전세지수!$1:$1,FALSE))</f>
        <v>101.13644276868492</v>
      </c>
      <c r="P125" s="385">
        <f>INDEX(전세지수!$2:$270,MATCH('1'!$E125,전세지수!$F$2:$F$270,FALSE),MATCH('1'!P$12,전세지수!$1:$1,FALSE))</f>
        <v>96.630996620568695</v>
      </c>
      <c r="Q125" s="387">
        <f t="shared" si="39"/>
        <v>1.4529984602369206</v>
      </c>
      <c r="R125" s="387">
        <f t="shared" si="40"/>
        <v>4.2532356646392655</v>
      </c>
      <c r="S125" s="387">
        <f t="shared" si="41"/>
        <v>9.1140707535937402</v>
      </c>
      <c r="T125" s="388">
        <f>INDEX(매매지수!$271:$539,MATCH('1'!$E125,매매지수!$F$271:$F$539,FALSE),MATCH('1'!T$12,매매지수!$1:$1,FALSE))</f>
        <v>97.647454757013747</v>
      </c>
      <c r="U125" s="385">
        <f>INDEX(매매지수!$271:$539,MATCH('1'!$E125,매매지수!$F$271:$F$539,FALSE),MATCH('1'!U$12,매매지수!$1:$1,FALSE))</f>
        <v>97.937617208765417</v>
      </c>
      <c r="V125" s="385">
        <f>INDEX(매매지수!$271:$539,MATCH('1'!$E125,매매지수!$F$271:$F$539,FALSE),MATCH('1'!V$12,매매지수!$1:$1,FALSE))</f>
        <v>99.469989354858896</v>
      </c>
      <c r="W125" s="385">
        <f>INDEX(매매지수!$271:$539,MATCH('1'!$E125,매매지수!$F$271:$F$539,FALSE),MATCH('1'!W$12,매매지수!$1:$1,FALSE))</f>
        <v>100.2830209593522</v>
      </c>
      <c r="X125" s="387">
        <f t="shared" si="42"/>
        <v>-0.29627272954083628</v>
      </c>
      <c r="Y125" s="387">
        <f t="shared" si="43"/>
        <v>-1.8322456950741861</v>
      </c>
      <c r="Z125" s="387">
        <f t="shared" si="44"/>
        <v>-2.6281280491208259</v>
      </c>
      <c r="AA125" s="384">
        <f>INDEX(전세지수!$271:$539,MATCH('1'!$E125,전세지수!$F$271:$F$539,FALSE),MATCH('1'!AA$12,전세지수!$1:$1,FALSE))</f>
        <v>105.4380140224701</v>
      </c>
      <c r="AB125" s="385">
        <f>INDEX(전세지수!$271:$539,MATCH('1'!$E125,전세지수!$F$271:$F$539,FALSE),MATCH('1'!AB$12,전세지수!$1:$1,FALSE))</f>
        <v>103.92794261649649</v>
      </c>
      <c r="AC125" s="385">
        <f>INDEX(전세지수!$271:$539,MATCH('1'!$E125,전세지수!$F$271:$F$539,FALSE),MATCH('1'!AC$12,전세지수!$1:$1,FALSE))</f>
        <v>101.13644276868492</v>
      </c>
      <c r="AD125" s="385">
        <f>INDEX(전세지수!$271:$539,MATCH('1'!$E125,전세지수!$F$271:$F$539,FALSE),MATCH('1'!AD$12,전세지수!$1:$1,FALSE))</f>
        <v>96.630996620568695</v>
      </c>
      <c r="AE125" s="387">
        <f t="shared" si="45"/>
        <v>1.4529984602369206</v>
      </c>
      <c r="AF125" s="387">
        <f t="shared" si="46"/>
        <v>4.2532356646392655</v>
      </c>
      <c r="AG125" s="389">
        <f t="shared" si="47"/>
        <v>9.1140707535937402</v>
      </c>
      <c r="AH125" s="392" t="s">
        <v>366</v>
      </c>
      <c r="AI125" s="508"/>
      <c r="AJ125" s="350"/>
      <c r="AK125" s="351"/>
    </row>
    <row r="126" spans="1:37" ht="14.1" customHeight="1">
      <c r="A126" s="349"/>
      <c r="B126" s="375"/>
      <c r="C126" s="1396" t="s">
        <v>208</v>
      </c>
      <c r="D126" s="1397"/>
      <c r="E126" s="372">
        <v>104</v>
      </c>
      <c r="F126" s="335">
        <f>INDEX(매매지수!$2:$270,MATCH('1'!$E126,매매지수!$F$2:$F$270,FALSE),MATCH('1'!F$12,매매지수!$1:$1,FALSE))</f>
        <v>99.333647249618636</v>
      </c>
      <c r="G126" s="336">
        <f>INDEX(매매지수!$2:$270,MATCH('1'!$E126,매매지수!$F$2:$F$270,FALSE),MATCH('1'!G$12,매매지수!$1:$1,FALSE))</f>
        <v>99.543435636740242</v>
      </c>
      <c r="H126" s="336">
        <f>INDEX(매매지수!$2:$270,MATCH('1'!$E126,매매지수!$F$2:$F$270,FALSE),MATCH('1'!H$12,매매지수!$1:$1,FALSE))</f>
        <v>99.958503746501762</v>
      </c>
      <c r="I126" s="336">
        <f>INDEX(매매지수!$2:$270,MATCH('1'!$E126,매매지수!$F$2:$F$270,FALSE),MATCH('1'!I$12,매매지수!$1:$1,FALSE))</f>
        <v>99.92209868651311</v>
      </c>
      <c r="J126" s="337">
        <f t="shared" si="36"/>
        <v>-0.21075059925315109</v>
      </c>
      <c r="K126" s="337">
        <f t="shared" si="37"/>
        <v>-0.62511589656022437</v>
      </c>
      <c r="L126" s="337">
        <f t="shared" si="38"/>
        <v>-0.58891020567996</v>
      </c>
      <c r="M126" s="335">
        <f>INDEX(전세지수!$2:$270,MATCH('1'!$E126,전세지수!$F$2:$F$270,FALSE),MATCH('1'!M$12,전세지수!$1:$1,FALSE))</f>
        <v>103.2066561296793</v>
      </c>
      <c r="N126" s="336">
        <f>INDEX(전세지수!$2:$270,MATCH('1'!$E126,전세지수!$F$2:$F$270,FALSE),MATCH('1'!N$12,전세지수!$1:$1,FALSE))</f>
        <v>102.84394062275992</v>
      </c>
      <c r="O126" s="336">
        <f>INDEX(전세지수!$2:$270,MATCH('1'!$E126,전세지수!$F$2:$F$270,FALSE),MATCH('1'!O$12,전세지수!$1:$1,FALSE))</f>
        <v>100.31309746140849</v>
      </c>
      <c r="P126" s="336">
        <f>INDEX(전세지수!$2:$270,MATCH('1'!$E126,전세지수!$F$2:$F$270,FALSE),MATCH('1'!P$12,전세지수!$1:$1,FALSE))</f>
        <v>98.231448581962482</v>
      </c>
      <c r="Q126" s="338">
        <f t="shared" si="39"/>
        <v>0.35268534511903038</v>
      </c>
      <c r="R126" s="338">
        <f t="shared" si="40"/>
        <v>2.8845272865629434</v>
      </c>
      <c r="S126" s="338">
        <f t="shared" si="41"/>
        <v>5.0647808003824846</v>
      </c>
      <c r="T126" s="339">
        <f>INDEX(매매지수!$271:$539,MATCH('1'!$E126,매매지수!$F$271:$F$539,FALSE),MATCH('1'!T$12,매매지수!$1:$1,FALSE))</f>
        <v>98.952623743821306</v>
      </c>
      <c r="U126" s="336">
        <f>INDEX(매매지수!$271:$539,MATCH('1'!$E126,매매지수!$F$271:$F$539,FALSE),MATCH('1'!U$12,매매지수!$1:$1,FALSE))</f>
        <v>99.226596456330526</v>
      </c>
      <c r="V126" s="336">
        <f>INDEX(매매지수!$271:$539,MATCH('1'!$E126,매매지수!$F$271:$F$539,FALSE),MATCH('1'!V$12,매매지수!$1:$1,FALSE))</f>
        <v>99.750581505819795</v>
      </c>
      <c r="W126" s="336">
        <f>INDEX(매매지수!$271:$539,MATCH('1'!$E126,매매지수!$F$271:$F$539,FALSE),MATCH('1'!W$12,매매지수!$1:$1,FALSE))</f>
        <v>100.32431874328567</v>
      </c>
      <c r="X126" s="338">
        <f t="shared" si="42"/>
        <v>-0.27610814266898487</v>
      </c>
      <c r="Y126" s="338">
        <f t="shared" si="43"/>
        <v>-0.79995299270705367</v>
      </c>
      <c r="Z126" s="338">
        <f t="shared" si="44"/>
        <v>-1.3672607166905548</v>
      </c>
      <c r="AA126" s="335">
        <f>INDEX(전세지수!$271:$539,MATCH('1'!$E126,전세지수!$F$271:$F$539,FALSE),MATCH('1'!AA$12,전세지수!$1:$1,FALSE))</f>
        <v>103.82158465199885</v>
      </c>
      <c r="AB126" s="336">
        <f>INDEX(전세지수!$271:$539,MATCH('1'!$E126,전세지수!$F$271:$F$539,FALSE),MATCH('1'!AB$12,전세지수!$1:$1,FALSE))</f>
        <v>103.53910766502965</v>
      </c>
      <c r="AC126" s="336">
        <f>INDEX(전세지수!$271:$539,MATCH('1'!$E126,전세지수!$F$271:$F$539,FALSE),MATCH('1'!AC$12,전세지수!$1:$1,FALSE))</f>
        <v>100.22697701187242</v>
      </c>
      <c r="AD126" s="336">
        <f>INDEX(전세지수!$271:$539,MATCH('1'!$E126,전세지수!$F$271:$F$539,FALSE),MATCH('1'!AD$12,전세지수!$1:$1,FALSE))</f>
        <v>97.974946671716069</v>
      </c>
      <c r="AE126" s="338">
        <f t="shared" si="45"/>
        <v>0.27282153897161265</v>
      </c>
      <c r="AF126" s="338">
        <f t="shared" si="46"/>
        <v>3.586467184080222</v>
      </c>
      <c r="AG126" s="340">
        <f t="shared" si="47"/>
        <v>5.967482687051695</v>
      </c>
      <c r="AH126" s="1357" t="s">
        <v>367</v>
      </c>
      <c r="AI126" s="1358"/>
      <c r="AJ126" s="350"/>
      <c r="AK126" s="351"/>
    </row>
    <row r="127" spans="1:37" ht="14.1" customHeight="1">
      <c r="A127" s="349"/>
      <c r="B127" s="375"/>
      <c r="C127" s="521"/>
      <c r="D127" s="376" t="s">
        <v>209</v>
      </c>
      <c r="E127" s="327">
        <v>105</v>
      </c>
      <c r="F127" s="275">
        <f>INDEX(매매지수!$2:$270,MATCH('1'!$E127,매매지수!$F$2:$F$270,FALSE),MATCH('1'!F$12,매매지수!$1:$1,FALSE))</f>
        <v>100.09304686772302</v>
      </c>
      <c r="G127" s="377">
        <f>INDEX(매매지수!$2:$270,MATCH('1'!$E127,매매지수!$F$2:$F$270,FALSE),MATCH('1'!G$12,매매지수!$1:$1,FALSE))</f>
        <v>100.04611257465838</v>
      </c>
      <c r="H127" s="377">
        <f>INDEX(매매지수!$2:$270,MATCH('1'!$E127,매매지수!$F$2:$F$270,FALSE),MATCH('1'!H$12,매매지수!$1:$1,FALSE))</f>
        <v>100.2947034850316</v>
      </c>
      <c r="I127" s="377">
        <f>INDEX(매매지수!$2:$270,MATCH('1'!$E127,매매지수!$F$2:$F$270,FALSE),MATCH('1'!I$12,매매지수!$1:$1,FALSE))</f>
        <v>99.623143263824247</v>
      </c>
      <c r="J127" s="378">
        <f t="shared" si="36"/>
        <v>4.6912660429065944E-2</v>
      </c>
      <c r="K127" s="378">
        <f t="shared" si="37"/>
        <v>-0.20106407447396668</v>
      </c>
      <c r="L127" s="378">
        <f t="shared" si="38"/>
        <v>0.47168116614666467</v>
      </c>
      <c r="M127" s="275">
        <f>INDEX(전세지수!$2:$270,MATCH('1'!$E127,전세지수!$F$2:$F$270,FALSE),MATCH('1'!M$12,전세지수!$1:$1,FALSE))</f>
        <v>102.68974692426427</v>
      </c>
      <c r="N127" s="377">
        <f>INDEX(전세지수!$2:$270,MATCH('1'!$E127,전세지수!$F$2:$F$270,FALSE),MATCH('1'!N$12,전세지수!$1:$1,FALSE))</f>
        <v>102.63277993519615</v>
      </c>
      <c r="O127" s="377">
        <f>INDEX(전세지수!$2:$270,MATCH('1'!$E127,전세지수!$F$2:$F$270,FALSE),MATCH('1'!O$12,전세지수!$1:$1,FALSE))</f>
        <v>100.5185958469589</v>
      </c>
      <c r="P127" s="377">
        <f>INDEX(전세지수!$2:$270,MATCH('1'!$E127,전세지수!$F$2:$F$270,FALSE),MATCH('1'!P$12,전세지수!$1:$1,FALSE))</f>
        <v>98.465168415011462</v>
      </c>
      <c r="Q127" s="379">
        <f t="shared" si="39"/>
        <v>5.5505647517373191E-2</v>
      </c>
      <c r="R127" s="379">
        <f t="shared" si="40"/>
        <v>2.1599496680305474</v>
      </c>
      <c r="S127" s="379">
        <f t="shared" si="41"/>
        <v>4.290429374423077</v>
      </c>
      <c r="T127" s="276">
        <f>INDEX(매매지수!$271:$539,MATCH('1'!$E127,매매지수!$F$271:$F$539,FALSE),MATCH('1'!T$12,매매지수!$1:$1,FALSE))</f>
        <v>99.582473402675546</v>
      </c>
      <c r="U127" s="377">
        <f>INDEX(매매지수!$271:$539,MATCH('1'!$E127,매매지수!$F$271:$F$539,FALSE),MATCH('1'!U$12,매매지수!$1:$1,FALSE))</f>
        <v>99.721071201478352</v>
      </c>
      <c r="V127" s="377">
        <f>INDEX(매매지수!$271:$539,MATCH('1'!$E127,매매지수!$F$271:$F$539,FALSE),MATCH('1'!V$12,매매지수!$1:$1,FALSE))</f>
        <v>100.04099897170526</v>
      </c>
      <c r="W127" s="377">
        <f>INDEX(매매지수!$271:$539,MATCH('1'!$E127,매매지수!$F$271:$F$539,FALSE),MATCH('1'!W$12,매매지수!$1:$1,FALSE))</f>
        <v>100.50296871921323</v>
      </c>
      <c r="X127" s="379">
        <f t="shared" si="42"/>
        <v>-0.13898546930245503</v>
      </c>
      <c r="Y127" s="379">
        <f t="shared" si="43"/>
        <v>-0.45833765530410853</v>
      </c>
      <c r="Z127" s="379">
        <f t="shared" si="44"/>
        <v>-0.91588868295958692</v>
      </c>
      <c r="AA127" s="275">
        <f>INDEX(전세지수!$271:$539,MATCH('1'!$E127,전세지수!$F$271:$F$539,FALSE),MATCH('1'!AA$12,전세지수!$1:$1,FALSE))</f>
        <v>102.10911114593399</v>
      </c>
      <c r="AB127" s="377">
        <f>INDEX(전세지수!$271:$539,MATCH('1'!$E127,전세지수!$F$271:$F$539,FALSE),MATCH('1'!AB$12,전세지수!$1:$1,FALSE))</f>
        <v>102.33998111174849</v>
      </c>
      <c r="AC127" s="377">
        <f>INDEX(전세지수!$271:$539,MATCH('1'!$E127,전세지수!$F$271:$F$539,FALSE),MATCH('1'!AC$12,전세지수!$1:$1,FALSE))</f>
        <v>100.26604791413661</v>
      </c>
      <c r="AD127" s="377">
        <f>INDEX(전세지수!$271:$539,MATCH('1'!$E127,전세지수!$F$271:$F$539,FALSE),MATCH('1'!AD$12,전세지수!$1:$1,FALSE))</f>
        <v>99.616376695051329</v>
      </c>
      <c r="AE127" s="379">
        <f t="shared" si="45"/>
        <v>-0.22559117493132774</v>
      </c>
      <c r="AF127" s="379">
        <f t="shared" si="46"/>
        <v>1.8381728113745055</v>
      </c>
      <c r="AG127" s="380">
        <f t="shared" si="47"/>
        <v>2.5023339872253025</v>
      </c>
      <c r="AH127" s="381" t="s">
        <v>368</v>
      </c>
      <c r="AI127" s="508"/>
      <c r="AJ127" s="350"/>
      <c r="AK127" s="351"/>
    </row>
    <row r="128" spans="1:37" ht="14.1" customHeight="1">
      <c r="A128" s="349"/>
      <c r="B128" s="375"/>
      <c r="C128" s="521"/>
      <c r="D128" s="391" t="s">
        <v>210</v>
      </c>
      <c r="E128" s="372">
        <v>106</v>
      </c>
      <c r="F128" s="384">
        <f>INDEX(매매지수!$2:$270,MATCH('1'!$E128,매매지수!$F$2:$F$270,FALSE),MATCH('1'!F$12,매매지수!$1:$1,FALSE))</f>
        <v>98.615914104219286</v>
      </c>
      <c r="G128" s="385">
        <f>INDEX(매매지수!$2:$270,MATCH('1'!$E128,매매지수!$F$2:$F$270,FALSE),MATCH('1'!G$12,매매지수!$1:$1,FALSE))</f>
        <v>99.067141972315341</v>
      </c>
      <c r="H128" s="385">
        <f>INDEX(매매지수!$2:$270,MATCH('1'!$E128,매매지수!$F$2:$F$270,FALSE),MATCH('1'!H$12,매매지수!$1:$1,FALSE))</f>
        <v>99.639427009370678</v>
      </c>
      <c r="I128" s="385">
        <f>INDEX(매매지수!$2:$270,MATCH('1'!$E128,매매지수!$F$2:$F$270,FALSE),MATCH('1'!I$12,매매지수!$1:$1,FALSE))</f>
        <v>100.20489370795687</v>
      </c>
      <c r="J128" s="386">
        <f t="shared" si="36"/>
        <v>-0.45547682017732516</v>
      </c>
      <c r="K128" s="386">
        <f t="shared" si="37"/>
        <v>-1.0272167713842206</v>
      </c>
      <c r="L128" s="386">
        <f t="shared" si="38"/>
        <v>-1.5857305416326239</v>
      </c>
      <c r="M128" s="384">
        <f>INDEX(전세지수!$2:$270,MATCH('1'!$E128,전세지수!$F$2:$F$270,FALSE),MATCH('1'!M$12,전세지수!$1:$1,FALSE))</f>
        <v>103.70126726845564</v>
      </c>
      <c r="N128" s="385">
        <f>INDEX(전세지수!$2:$270,MATCH('1'!$E128,전세지수!$F$2:$F$270,FALSE),MATCH('1'!N$12,전세지수!$1:$1,FALSE))</f>
        <v>103.04540836295206</v>
      </c>
      <c r="O128" s="385">
        <f>INDEX(전세지수!$2:$270,MATCH('1'!$E128,전세지수!$F$2:$F$270,FALSE),MATCH('1'!O$12,전세지수!$1:$1,FALSE))</f>
        <v>100.11781552995241</v>
      </c>
      <c r="P128" s="385">
        <f>INDEX(전세지수!$2:$270,MATCH('1'!$E128,전세지수!$F$2:$F$270,FALSE),MATCH('1'!P$12,전세지수!$1:$1,FALSE))</f>
        <v>98.011513865815672</v>
      </c>
      <c r="Q128" s="387">
        <f t="shared" si="39"/>
        <v>0.63647562363329246</v>
      </c>
      <c r="R128" s="387">
        <f t="shared" si="40"/>
        <v>3.5792348440035315</v>
      </c>
      <c r="S128" s="387">
        <f t="shared" si="41"/>
        <v>5.8051887765243837</v>
      </c>
      <c r="T128" s="388">
        <f>INDEX(매매지수!$271:$539,MATCH('1'!$E128,매매지수!$F$271:$F$539,FALSE),MATCH('1'!T$12,매매지수!$1:$1,FALSE))</f>
        <v>98.445873461676143</v>
      </c>
      <c r="U128" s="385">
        <f>INDEX(매매지수!$271:$539,MATCH('1'!$E128,매매지수!$F$271:$F$539,FALSE),MATCH('1'!U$12,매매지수!$1:$1,FALSE))</f>
        <v>98.828268182438791</v>
      </c>
      <c r="V128" s="385">
        <f>INDEX(매매지수!$271:$539,MATCH('1'!$E128,매매지수!$F$271:$F$539,FALSE),MATCH('1'!V$12,매매지수!$1:$1,FALSE))</f>
        <v>99.516196081498208</v>
      </c>
      <c r="W128" s="385">
        <f>INDEX(매매지수!$271:$539,MATCH('1'!$E128,매매지수!$F$271:$F$539,FALSE),MATCH('1'!W$12,매매지수!$1:$1,FALSE))</f>
        <v>100.17694142411017</v>
      </c>
      <c r="X128" s="387">
        <f t="shared" si="42"/>
        <v>-0.38692848493180332</v>
      </c>
      <c r="Y128" s="387">
        <f t="shared" si="43"/>
        <v>-1.0755260570304848</v>
      </c>
      <c r="Z128" s="387">
        <f t="shared" si="44"/>
        <v>-1.7280103962301618</v>
      </c>
      <c r="AA128" s="384">
        <f>INDEX(전세지수!$271:$539,MATCH('1'!$E128,전세지수!$F$271:$F$539,FALSE),MATCH('1'!AA$12,전세지수!$1:$1,FALSE))</f>
        <v>105.22829995099785</v>
      </c>
      <c r="AB128" s="385">
        <f>INDEX(전세지수!$271:$539,MATCH('1'!$E128,전세지수!$F$271:$F$539,FALSE),MATCH('1'!AB$12,전세지수!$1:$1,FALSE))</f>
        <v>104.51970484919606</v>
      </c>
      <c r="AC128" s="385">
        <f>INDEX(전세지수!$271:$539,MATCH('1'!$E128,전세지수!$F$271:$F$539,FALSE),MATCH('1'!AC$12,전세지수!$1:$1,FALSE))</f>
        <v>100.19537240654867</v>
      </c>
      <c r="AD128" s="385">
        <f>INDEX(전세지수!$271:$539,MATCH('1'!$E128,전세지수!$F$271:$F$539,FALSE),MATCH('1'!AD$12,전세지수!$1:$1,FALSE))</f>
        <v>96.639073994667044</v>
      </c>
      <c r="AE128" s="387">
        <f t="shared" si="45"/>
        <v>0.67795360006437377</v>
      </c>
      <c r="AF128" s="387">
        <f t="shared" si="46"/>
        <v>5.0231137662004821</v>
      </c>
      <c r="AG128" s="389">
        <f t="shared" si="47"/>
        <v>8.8879431489635294</v>
      </c>
      <c r="AH128" s="392" t="s">
        <v>369</v>
      </c>
      <c r="AI128" s="508"/>
      <c r="AJ128" s="350"/>
      <c r="AK128" s="351"/>
    </row>
    <row r="129" spans="1:37" ht="14.1" customHeight="1" thickBot="1">
      <c r="A129" s="399"/>
      <c r="B129" s="400"/>
      <c r="C129" s="1394" t="s">
        <v>61</v>
      </c>
      <c r="D129" s="1494"/>
      <c r="E129" s="327">
        <v>107</v>
      </c>
      <c r="F129" s="356">
        <f>INDEX(매매지수!$2:$270,MATCH('1'!$E129,매매지수!$F$2:$F$270,FALSE),MATCH('1'!F$12,매매지수!$1:$1,FALSE))</f>
        <v>98.211024724813882</v>
      </c>
      <c r="G129" s="357">
        <f>INDEX(매매지수!$2:$270,MATCH('1'!$E129,매매지수!$F$2:$F$270,FALSE),MATCH('1'!G$12,매매지수!$1:$1,FALSE))</f>
        <v>98.430204864294524</v>
      </c>
      <c r="H129" s="357">
        <f>INDEX(매매지수!$2:$270,MATCH('1'!$E129,매매지수!$F$2:$F$270,FALSE),MATCH('1'!H$12,매매지수!$1:$1,FALSE))</f>
        <v>99.748542644991005</v>
      </c>
      <c r="I129" s="357">
        <f>INDEX(매매지수!$2:$270,MATCH('1'!$E129,매매지수!$F$2:$F$270,FALSE),MATCH('1'!I$12,매매지수!$1:$1,FALSE))</f>
        <v>100.85269311807839</v>
      </c>
      <c r="J129" s="358">
        <f t="shared" si="36"/>
        <v>-0.22267569165667078</v>
      </c>
      <c r="K129" s="358">
        <f t="shared" si="37"/>
        <v>-1.5413938684289419</v>
      </c>
      <c r="L129" s="358">
        <f t="shared" si="38"/>
        <v>-2.6193335166286968</v>
      </c>
      <c r="M129" s="356">
        <f>INDEX(전세지수!$2:$270,MATCH('1'!$E129,전세지수!$F$2:$F$270,FALSE),MATCH('1'!M$12,전세지수!$1:$1,FALSE))</f>
        <v>103.82820569299244</v>
      </c>
      <c r="N129" s="357">
        <f>INDEX(전세지수!$2:$270,MATCH('1'!$E129,전세지수!$F$2:$F$270,FALSE),MATCH('1'!N$12,전세지수!$1:$1,FALSE))</f>
        <v>103.39333509275816</v>
      </c>
      <c r="O129" s="357">
        <f>INDEX(전세지수!$2:$270,MATCH('1'!$E129,전세지수!$F$2:$F$270,FALSE),MATCH('1'!O$12,전세지수!$1:$1,FALSE))</f>
        <v>100.52589323013466</v>
      </c>
      <c r="P129" s="357">
        <f>INDEX(전세지수!$2:$270,MATCH('1'!$E129,전세지수!$F$2:$F$270,FALSE),MATCH('1'!P$12,전세지수!$1:$1,FALSE))</f>
        <v>97.775748829920346</v>
      </c>
      <c r="Q129" s="359">
        <f t="shared" si="39"/>
        <v>0.42059829083194167</v>
      </c>
      <c r="R129" s="359">
        <f t="shared" si="40"/>
        <v>3.2850366773640838</v>
      </c>
      <c r="S129" s="359">
        <f t="shared" si="41"/>
        <v>6.1901411500312475</v>
      </c>
      <c r="T129" s="360">
        <f>INDEX(매매지수!$271:$539,MATCH('1'!$E129,매매지수!$F$271:$F$539,FALSE),MATCH('1'!T$12,매매지수!$1:$1,FALSE))</f>
        <v>97.809797389059909</v>
      </c>
      <c r="U129" s="357">
        <f>INDEX(매매지수!$271:$539,MATCH('1'!$E129,매매지수!$F$271:$F$539,FALSE),MATCH('1'!U$12,매매지수!$1:$1,FALSE))</f>
        <v>98.077331537589842</v>
      </c>
      <c r="V129" s="357">
        <f>INDEX(매매지수!$271:$539,MATCH('1'!$E129,매매지수!$F$271:$F$539,FALSE),MATCH('1'!V$12,매매지수!$1:$1,FALSE))</f>
        <v>99.610401591967829</v>
      </c>
      <c r="W129" s="357">
        <f>INDEX(매매지수!$271:$539,MATCH('1'!$E129,매매지수!$F$271:$F$539,FALSE),MATCH('1'!W$12,매매지수!$1:$1,FALSE))</f>
        <v>100.7969997569744</v>
      </c>
      <c r="X129" s="359">
        <f t="shared" si="42"/>
        <v>-0.27277878010719681</v>
      </c>
      <c r="Y129" s="359">
        <f t="shared" si="43"/>
        <v>-1.807646765930826</v>
      </c>
      <c r="Z129" s="359">
        <f t="shared" si="44"/>
        <v>-2.9635826216224292</v>
      </c>
      <c r="AA129" s="356">
        <f>INDEX(전세지수!$271:$539,MATCH('1'!$E129,전세지수!$F$271:$F$539,FALSE),MATCH('1'!AA$12,전세지수!$1:$1,FALSE))</f>
        <v>103.23652285521089</v>
      </c>
      <c r="AB129" s="357">
        <f>INDEX(전세지수!$271:$539,MATCH('1'!$E129,전세지수!$F$271:$F$539,FALSE),MATCH('1'!AB$12,전세지수!$1:$1,FALSE))</f>
        <v>102.71068066163056</v>
      </c>
      <c r="AC129" s="357">
        <f>INDEX(전세지수!$271:$539,MATCH('1'!$E129,전세지수!$F$271:$F$539,FALSE),MATCH('1'!AC$12,전세지수!$1:$1,FALSE))</f>
        <v>100.18450111042681</v>
      </c>
      <c r="AD129" s="357">
        <f>INDEX(전세지수!$271:$539,MATCH('1'!$E129,전세지수!$F$271:$F$539,FALSE),MATCH('1'!AD$12,전세지수!$1:$1,FALSE))</f>
        <v>97.765771816820788</v>
      </c>
      <c r="AE129" s="359">
        <f t="shared" si="45"/>
        <v>0.51196447165282599</v>
      </c>
      <c r="AF129" s="359">
        <f t="shared" si="46"/>
        <v>3.0464011009248226</v>
      </c>
      <c r="AG129" s="361">
        <f t="shared" si="47"/>
        <v>5.5957733844114621</v>
      </c>
      <c r="AH129" s="1371" t="s">
        <v>370</v>
      </c>
      <c r="AI129" s="1372"/>
      <c r="AJ129" s="362"/>
      <c r="AK129" s="363"/>
    </row>
    <row r="130" spans="1:37" s="329" customFormat="1" ht="14.1" customHeight="1">
      <c r="D130" s="349"/>
      <c r="E130" s="401"/>
      <c r="F130" s="325"/>
      <c r="J130" s="365"/>
      <c r="K130" s="365"/>
      <c r="L130" s="365"/>
      <c r="Q130" s="366"/>
      <c r="R130" s="366"/>
      <c r="S130" s="366"/>
      <c r="T130" s="325"/>
      <c r="X130" s="366"/>
      <c r="Y130" s="366"/>
      <c r="Z130" s="366"/>
      <c r="AE130" s="366"/>
      <c r="AF130" s="366"/>
      <c r="AG130" s="366"/>
    </row>
    <row r="131" spans="1:37" s="329" customFormat="1" ht="14.1" customHeight="1">
      <c r="D131" s="522"/>
      <c r="E131" s="401"/>
      <c r="F131" s="325"/>
      <c r="J131" s="365"/>
      <c r="K131" s="365"/>
      <c r="L131" s="365"/>
      <c r="Q131" s="366"/>
      <c r="R131" s="366"/>
      <c r="S131" s="366"/>
      <c r="T131" s="325"/>
      <c r="X131" s="366"/>
      <c r="Y131" s="366"/>
      <c r="Z131" s="366"/>
      <c r="AE131" s="366"/>
      <c r="AF131" s="366"/>
      <c r="AG131" s="366"/>
    </row>
    <row r="132" spans="1:37" s="329" customFormat="1" ht="14.1" customHeight="1">
      <c r="D132" s="522"/>
      <c r="E132" s="401"/>
      <c r="F132" s="325"/>
      <c r="J132" s="365"/>
      <c r="K132" s="365"/>
      <c r="L132" s="365"/>
      <c r="Q132" s="366"/>
      <c r="R132" s="366"/>
      <c r="S132" s="366"/>
      <c r="T132" s="325"/>
      <c r="X132" s="366"/>
      <c r="Y132" s="366"/>
      <c r="Z132" s="366"/>
      <c r="AE132" s="366"/>
      <c r="AF132" s="366"/>
      <c r="AG132" s="366"/>
    </row>
    <row r="133" spans="1:37" s="329" customFormat="1" ht="12.95" customHeight="1">
      <c r="D133" s="522"/>
      <c r="E133" s="401"/>
      <c r="F133" s="325"/>
      <c r="J133" s="365"/>
      <c r="K133" s="365"/>
      <c r="L133" s="365"/>
      <c r="Q133" s="366"/>
      <c r="R133" s="366"/>
      <c r="S133" s="366"/>
      <c r="T133" s="325"/>
      <c r="X133" s="366"/>
      <c r="Y133" s="366"/>
      <c r="Z133" s="366"/>
      <c r="AE133" s="366"/>
      <c r="AF133" s="366"/>
      <c r="AG133" s="366"/>
    </row>
    <row r="134" spans="1:37" s="329" customFormat="1" ht="12" customHeight="1">
      <c r="D134" s="522"/>
      <c r="E134" s="401"/>
      <c r="F134" s="325"/>
      <c r="J134" s="365"/>
      <c r="K134" s="365"/>
      <c r="L134" s="365"/>
      <c r="Q134" s="366"/>
      <c r="R134" s="366"/>
      <c r="S134" s="366"/>
      <c r="T134" s="325"/>
      <c r="X134" s="366"/>
      <c r="Y134" s="366"/>
      <c r="Z134" s="366"/>
      <c r="AE134" s="366"/>
      <c r="AF134" s="366"/>
      <c r="AG134" s="366"/>
    </row>
    <row r="135" spans="1:37" ht="3" customHeight="1">
      <c r="A135" s="311"/>
      <c r="B135" s="312"/>
      <c r="C135" s="312"/>
      <c r="D135" s="312"/>
      <c r="E135" s="313"/>
      <c r="F135" s="314"/>
      <c r="G135" s="315"/>
      <c r="H135" s="315"/>
      <c r="I135" s="315"/>
      <c r="J135" s="304"/>
      <c r="K135" s="316"/>
      <c r="L135" s="304"/>
      <c r="M135" s="315"/>
      <c r="N135" s="315"/>
      <c r="O135" s="315"/>
      <c r="P135" s="315"/>
      <c r="Q135" s="317"/>
      <c r="R135" s="317"/>
      <c r="S135" s="317"/>
      <c r="T135" s="314"/>
      <c r="U135" s="315"/>
      <c r="V135" s="315"/>
      <c r="W135" s="315"/>
      <c r="X135" s="317"/>
      <c r="Y135" s="318"/>
      <c r="Z135" s="317"/>
      <c r="AA135" s="315"/>
      <c r="AB135" s="315"/>
      <c r="AC135" s="315"/>
      <c r="AD135" s="315"/>
      <c r="AE135" s="317"/>
      <c r="AF135" s="317"/>
      <c r="AG135" s="317"/>
      <c r="AH135" s="312"/>
      <c r="AI135" s="312"/>
      <c r="AJ135" s="312"/>
      <c r="AK135" s="319"/>
    </row>
    <row r="136" spans="1:37" s="325" customFormat="1" ht="15" customHeight="1">
      <c r="A136" s="1402">
        <f>AK96+1</f>
        <v>5</v>
      </c>
      <c r="B136" s="1402"/>
      <c r="C136" s="528"/>
      <c r="D136" s="528"/>
      <c r="E136" s="320"/>
      <c r="F136" s="321"/>
      <c r="G136" s="321"/>
      <c r="H136" s="321"/>
      <c r="I136" s="321"/>
      <c r="J136" s="322"/>
      <c r="K136" s="322"/>
      <c r="L136" s="322"/>
      <c r="M136" s="321"/>
      <c r="N136" s="321"/>
      <c r="O136" s="321"/>
      <c r="P136" s="321"/>
      <c r="Q136" s="1386">
        <f>Q96</f>
        <v>41487</v>
      </c>
      <c r="R136" s="1386"/>
      <c r="S136" s="1386"/>
      <c r="T136" s="1363">
        <f>Q136</f>
        <v>41487</v>
      </c>
      <c r="U136" s="1363"/>
      <c r="V136" s="1363"/>
      <c r="W136" s="1363"/>
      <c r="X136" s="1363"/>
      <c r="Y136" s="323"/>
      <c r="Z136" s="323"/>
      <c r="AA136" s="321"/>
      <c r="AB136" s="321"/>
      <c r="AC136" s="321"/>
      <c r="AD136" s="321"/>
      <c r="AE136" s="324"/>
      <c r="AF136" s="324"/>
      <c r="AG136" s="324"/>
      <c r="AJ136" s="321"/>
      <c r="AK136" s="321">
        <v>6</v>
      </c>
    </row>
    <row r="137" spans="1:37" ht="14.1" customHeight="1">
      <c r="A137" s="402"/>
      <c r="B137" s="403"/>
      <c r="C137" s="404" t="s">
        <v>62</v>
      </c>
      <c r="D137" s="405"/>
      <c r="E137" s="406">
        <v>108</v>
      </c>
      <c r="F137" s="384">
        <f>INDEX(매매지수!$2:$270,MATCH('1'!$E137,매매지수!$F$2:$F$270,FALSE),MATCH('1'!F$12,매매지수!$1:$1,FALSE))</f>
        <v>98.427321936946242</v>
      </c>
      <c r="G137" s="385">
        <f>INDEX(매매지수!$2:$270,MATCH('1'!$E137,매매지수!$F$2:$F$270,FALSE),MATCH('1'!G$12,매매지수!$1:$1,FALSE))</f>
        <v>98.623091052573827</v>
      </c>
      <c r="H137" s="385">
        <f>INDEX(매매지수!$2:$270,MATCH('1'!$E137,매매지수!$F$2:$F$270,FALSE),MATCH('1'!H$12,매매지수!$1:$1,FALSE))</f>
        <v>99.323968073130331</v>
      </c>
      <c r="I137" s="385">
        <f>INDEX(매매지수!$2:$270,MATCH('1'!$E137,매매지수!$F$2:$F$270,FALSE),MATCH('1'!I$12,매매지수!$1:$1,FALSE))</f>
        <v>100.80217648961805</v>
      </c>
      <c r="J137" s="386">
        <f t="shared" ref="J137:J169" si="48">(F137/G137-1)*100</f>
        <v>-0.19850231171848476</v>
      </c>
      <c r="K137" s="386">
        <f t="shared" ref="K137:K169" si="49">IF(ISERR((F137/H137-1)*100)=TRUE," ",(F137/H137-1)*100)</f>
        <v>-0.9027490076956135</v>
      </c>
      <c r="L137" s="386">
        <f t="shared" ref="L137:L169" si="50">IF(ISERR((F137/I137-1)*100)=TRUE," ",(F137/I137-1)*100)</f>
        <v>-2.3559556304981188</v>
      </c>
      <c r="M137" s="384">
        <f>INDEX(전세지수!$2:$270,MATCH('1'!$E137,전세지수!$F$2:$F$270,FALSE),MATCH('1'!M$12,전세지수!$1:$1,FALSE))</f>
        <v>104.07286632760855</v>
      </c>
      <c r="N137" s="385">
        <f>INDEX(전세지수!$2:$270,MATCH('1'!$E137,전세지수!$F$2:$F$270,FALSE),MATCH('1'!N$12,전세지수!$1:$1,FALSE))</f>
        <v>103.56154262266276</v>
      </c>
      <c r="O137" s="385">
        <f>INDEX(전세지수!$2:$270,MATCH('1'!$E137,전세지수!$F$2:$F$270,FALSE),MATCH('1'!O$12,전세지수!$1:$1,FALSE))</f>
        <v>100.05622239704451</v>
      </c>
      <c r="P137" s="385">
        <f>INDEX(전세지수!$2:$270,MATCH('1'!$E137,전세지수!$F$2:$F$270,FALSE),MATCH('1'!P$12,전세지수!$1:$1,FALSE))</f>
        <v>100.12706208023094</v>
      </c>
      <c r="Q137" s="387">
        <f t="shared" ref="Q137:Q169" si="51">(M137/N137-1)*100</f>
        <v>0.49373898070335098</v>
      </c>
      <c r="R137" s="387">
        <f t="shared" ref="R137:R169" si="52">IF(ISERR((M137/O137-1)*100)=TRUE," ",(M137/O137-1)*100)</f>
        <v>4.0143869459963621</v>
      </c>
      <c r="S137" s="387">
        <f t="shared" ref="S137:S169" si="53">IF(ISERR((M137/P137-1)*100)=TRUE," ",(M137/P137-1)*100)</f>
        <v>3.9407969887460315</v>
      </c>
      <c r="T137" s="388">
        <f>INDEX(매매지수!$271:$539,MATCH('1'!$E137,매매지수!$F$271:$F$539,FALSE),MATCH('1'!T$12,매매지수!$1:$1,FALSE))</f>
        <v>98.412405579837895</v>
      </c>
      <c r="U137" s="385">
        <f>INDEX(매매지수!$271:$539,MATCH('1'!$E137,매매지수!$F$271:$F$539,FALSE),MATCH('1'!U$12,매매지수!$1:$1,FALSE))</f>
        <v>98.680413548081276</v>
      </c>
      <c r="V137" s="385">
        <f>INDEX(매매지수!$271:$539,MATCH('1'!$E137,매매지수!$F$271:$F$539,FALSE),MATCH('1'!V$12,매매지수!$1:$1,FALSE))</f>
        <v>99.167107451201773</v>
      </c>
      <c r="W137" s="385">
        <f>INDEX(매매지수!$271:$539,MATCH('1'!$E137,매매지수!$F$271:$F$539,FALSE),MATCH('1'!W$12,매매지수!$1:$1,FALSE))</f>
        <v>101.17471409210968</v>
      </c>
      <c r="X137" s="387">
        <f t="shared" ref="X137:X169" si="54">(T137/U137-1)*100</f>
        <v>-0.27159185760079474</v>
      </c>
      <c r="Y137" s="387">
        <f t="shared" ref="Y137:Y169" si="55">IF(ISERR((T137/V137-1)*100)=TRUE," ",(T137/V137-1)*100)</f>
        <v>-0.76104052115794074</v>
      </c>
      <c r="Z137" s="387">
        <f t="shared" ref="Z137:Z169" si="56">IF(ISERR((T137/W137-1)*100)=TRUE," ",(T137/W137-1)*100)</f>
        <v>-2.7302360447067575</v>
      </c>
      <c r="AA137" s="384">
        <f>INDEX(전세지수!$271:$539,MATCH('1'!$E137,전세지수!$F$271:$F$539,FALSE),MATCH('1'!AA$12,전세지수!$1:$1,FALSE))</f>
        <v>105.9018121037037</v>
      </c>
      <c r="AB137" s="385">
        <f>INDEX(전세지수!$271:$539,MATCH('1'!$E137,전세지수!$F$271:$F$539,FALSE),MATCH('1'!AB$12,전세지수!$1:$1,FALSE))</f>
        <v>105.09207825118261</v>
      </c>
      <c r="AC137" s="385">
        <f>INDEX(전세지수!$271:$539,MATCH('1'!$E137,전세지수!$F$271:$F$539,FALSE),MATCH('1'!AC$12,전세지수!$1:$1,FALSE))</f>
        <v>100.32441992362094</v>
      </c>
      <c r="AD137" s="385">
        <f>INDEX(전세지수!$271:$539,MATCH('1'!$E137,전세지수!$F$271:$F$539,FALSE),MATCH('1'!AD$12,전세지수!$1:$1,FALSE))</f>
        <v>100.13116926970372</v>
      </c>
      <c r="AE137" s="387">
        <f t="shared" ref="AE137:AE169" si="57">(AA137/AB137-1)*100</f>
        <v>0.77049941917195497</v>
      </c>
      <c r="AF137" s="387">
        <f t="shared" ref="AF137:AF169" si="58">IF(ISERR((AA137/AC137-1)*100)=TRUE," ",(AA137/AC137-1)*100)</f>
        <v>5.559356519907066</v>
      </c>
      <c r="AG137" s="389">
        <f t="shared" ref="AG137:AG169" si="59">IF(ISERR((AA137/AD137-1)*100)=TRUE," ",(AA137/AD137-1)*100)</f>
        <v>5.7630834395399289</v>
      </c>
      <c r="AH137" s="1495" t="s">
        <v>371</v>
      </c>
      <c r="AI137" s="1496"/>
      <c r="AJ137" s="407"/>
    </row>
    <row r="138" spans="1:37" ht="14.1" customHeight="1">
      <c r="A138" s="516"/>
      <c r="B138" s="393"/>
      <c r="C138" s="509" t="s">
        <v>63</v>
      </c>
      <c r="D138" s="408"/>
      <c r="E138" s="409">
        <v>109</v>
      </c>
      <c r="F138" s="335">
        <f>INDEX(매매지수!$2:$270,MATCH('1'!$E138,매매지수!$F$2:$F$270,FALSE),MATCH('1'!F$12,매매지수!$1:$1,FALSE))</f>
        <v>99.689092263363349</v>
      </c>
      <c r="G138" s="336">
        <f>INDEX(매매지수!$2:$270,MATCH('1'!$E138,매매지수!$F$2:$F$270,FALSE),MATCH('1'!G$12,매매지수!$1:$1,FALSE))</f>
        <v>99.906270167022072</v>
      </c>
      <c r="H138" s="336">
        <f>INDEX(매매지수!$2:$270,MATCH('1'!$E138,매매지수!$F$2:$F$270,FALSE),MATCH('1'!H$12,매매지수!$1:$1,FALSE))</f>
        <v>99.697400087600968</v>
      </c>
      <c r="I138" s="336">
        <f>INDEX(매매지수!$2:$270,MATCH('1'!$E138,매매지수!$F$2:$F$270,FALSE),MATCH('1'!I$12,매매지수!$1:$1,FALSE))</f>
        <v>101.6397755592053</v>
      </c>
      <c r="J138" s="337">
        <f t="shared" si="48"/>
        <v>-0.21738165512099616</v>
      </c>
      <c r="K138" s="337">
        <f t="shared" si="49"/>
        <v>-8.333040009389503E-3</v>
      </c>
      <c r="L138" s="337">
        <f t="shared" si="50"/>
        <v>-1.9192125180418906</v>
      </c>
      <c r="M138" s="335">
        <f>INDEX(전세지수!$2:$270,MATCH('1'!$E138,전세지수!$F$2:$F$270,FALSE),MATCH('1'!M$12,전세지수!$1:$1,FALSE))</f>
        <v>104.39798635396716</v>
      </c>
      <c r="N138" s="336">
        <f>INDEX(전세지수!$2:$270,MATCH('1'!$E138,전세지수!$F$2:$F$270,FALSE),MATCH('1'!N$12,전세지수!$1:$1,FALSE))</f>
        <v>103.79157468158627</v>
      </c>
      <c r="O138" s="336">
        <f>INDEX(전세지수!$2:$270,MATCH('1'!$E138,전세지수!$F$2:$F$270,FALSE),MATCH('1'!O$12,전세지수!$1:$1,FALSE))</f>
        <v>100.5571425984471</v>
      </c>
      <c r="P138" s="336">
        <f>INDEX(전세지수!$2:$270,MATCH('1'!$E138,전세지수!$F$2:$F$270,FALSE),MATCH('1'!P$12,전세지수!$1:$1,FALSE))</f>
        <v>97.821270663505203</v>
      </c>
      <c r="Q138" s="338">
        <f t="shared" si="51"/>
        <v>0.58425905401402467</v>
      </c>
      <c r="R138" s="338">
        <f t="shared" si="52"/>
        <v>3.819563341072274</v>
      </c>
      <c r="S138" s="338">
        <f t="shared" si="53"/>
        <v>6.7231959325954271</v>
      </c>
      <c r="T138" s="339">
        <f>INDEX(매매지수!$271:$539,MATCH('1'!$E138,매매지수!$F$271:$F$539,FALSE),MATCH('1'!T$12,매매지수!$1:$1,FALSE))</f>
        <v>99.785964898116035</v>
      </c>
      <c r="U138" s="336">
        <f>INDEX(매매지수!$271:$539,MATCH('1'!$E138,매매지수!$F$271:$F$539,FALSE),MATCH('1'!U$12,매매지수!$1:$1,FALSE))</f>
        <v>100.03428340030003</v>
      </c>
      <c r="V138" s="336">
        <f>INDEX(매매지수!$271:$539,MATCH('1'!$E138,매매지수!$F$271:$F$539,FALSE),MATCH('1'!V$12,매매지수!$1:$1,FALSE))</f>
        <v>99.594223314856691</v>
      </c>
      <c r="W138" s="336">
        <f>INDEX(매매지수!$271:$539,MATCH('1'!$E138,매매지수!$F$271:$F$539,FALSE),MATCH('1'!W$12,매매지수!$1:$1,FALSE))</f>
        <v>102.38301604340717</v>
      </c>
      <c r="X138" s="338">
        <f t="shared" si="54"/>
        <v>-0.24823339933401911</v>
      </c>
      <c r="Y138" s="338">
        <f t="shared" si="55"/>
        <v>0.19252279587860244</v>
      </c>
      <c r="Z138" s="338">
        <f t="shared" si="56"/>
        <v>-2.5366034774655044</v>
      </c>
      <c r="AA138" s="335">
        <f>INDEX(전세지수!$271:$539,MATCH('1'!$E138,전세지수!$F$271:$F$539,FALSE),MATCH('1'!AA$12,전세지수!$1:$1,FALSE))</f>
        <v>105.64838353507928</v>
      </c>
      <c r="AB138" s="336">
        <f>INDEX(전세지수!$271:$539,MATCH('1'!$E138,전세지수!$F$271:$F$539,FALSE),MATCH('1'!AB$12,전세지수!$1:$1,FALSE))</f>
        <v>104.79343213555192</v>
      </c>
      <c r="AC138" s="336">
        <f>INDEX(전세지수!$271:$539,MATCH('1'!$E138,전세지수!$F$271:$F$539,FALSE),MATCH('1'!AC$12,전세지수!$1:$1,FALSE))</f>
        <v>100.76990664303835</v>
      </c>
      <c r="AD138" s="336">
        <f>INDEX(전세지수!$271:$539,MATCH('1'!$E138,전세지수!$F$271:$F$539,FALSE),MATCH('1'!AD$12,전세지수!$1:$1,FALSE))</f>
        <v>97.062011319042057</v>
      </c>
      <c r="AE138" s="338">
        <f t="shared" si="57"/>
        <v>0.81584444950848489</v>
      </c>
      <c r="AF138" s="338">
        <f t="shared" si="58"/>
        <v>4.841204139765809</v>
      </c>
      <c r="AG138" s="340">
        <f t="shared" si="59"/>
        <v>8.8462747673895734</v>
      </c>
      <c r="AH138" s="1368" t="s">
        <v>372</v>
      </c>
      <c r="AI138" s="1354"/>
      <c r="AJ138" s="407"/>
    </row>
    <row r="139" spans="1:37" ht="14.1" customHeight="1">
      <c r="A139" s="330"/>
      <c r="B139" s="375"/>
      <c r="C139" s="509" t="s">
        <v>64</v>
      </c>
      <c r="D139" s="510"/>
      <c r="E139" s="406">
        <v>110</v>
      </c>
      <c r="F139" s="335">
        <f>INDEX(매매지수!$2:$270,MATCH('1'!$E139,매매지수!$F$2:$F$270,FALSE),MATCH('1'!F$12,매매지수!$1:$1,FALSE))</f>
        <v>98.507102009931401</v>
      </c>
      <c r="G139" s="336">
        <f>INDEX(매매지수!$2:$270,MATCH('1'!$E139,매매지수!$F$2:$F$270,FALSE),MATCH('1'!G$12,매매지수!$1:$1,FALSE))</f>
        <v>98.715318618535548</v>
      </c>
      <c r="H139" s="336">
        <f>INDEX(매매지수!$2:$270,MATCH('1'!$E139,매매지수!$F$2:$F$270,FALSE),MATCH('1'!H$12,매매지수!$1:$1,FALSE))</f>
        <v>100.10143916742828</v>
      </c>
      <c r="I139" s="336">
        <f>INDEX(매매지수!$2:$270,MATCH('1'!$E139,매매지수!$F$2:$F$270,FALSE),MATCH('1'!I$12,매매지수!$1:$1,FALSE))</f>
        <v>99.954318728329824</v>
      </c>
      <c r="J139" s="337">
        <f t="shared" si="48"/>
        <v>-0.21092634002303212</v>
      </c>
      <c r="K139" s="337">
        <f t="shared" si="49"/>
        <v>-1.5927215140535744</v>
      </c>
      <c r="L139" s="337">
        <f t="shared" si="50"/>
        <v>-1.4478781275393149</v>
      </c>
      <c r="M139" s="335">
        <f>INDEX(전세지수!$2:$270,MATCH('1'!$E139,전세지수!$F$2:$F$270,FALSE),MATCH('1'!M$12,전세지수!$1:$1,FALSE))</f>
        <v>101.76338851546124</v>
      </c>
      <c r="N139" s="336">
        <f>INDEX(전세지수!$2:$270,MATCH('1'!$E139,전세지수!$F$2:$F$270,FALSE),MATCH('1'!N$12,전세지수!$1:$1,FALSE))</f>
        <v>101.18590807790886</v>
      </c>
      <c r="O139" s="336">
        <f>INDEX(전세지수!$2:$270,MATCH('1'!$E139,전세지수!$F$2:$F$270,FALSE),MATCH('1'!O$12,전세지수!$1:$1,FALSE))</f>
        <v>100.36256787983746</v>
      </c>
      <c r="P139" s="336">
        <f>INDEX(전세지수!$2:$270,MATCH('1'!$E139,전세지수!$F$2:$F$270,FALSE),MATCH('1'!P$12,전세지수!$1:$1,FALSE))</f>
        <v>98.50297640868672</v>
      </c>
      <c r="Q139" s="338">
        <f t="shared" si="51"/>
        <v>0.57071231411764956</v>
      </c>
      <c r="R139" s="338">
        <f t="shared" si="52"/>
        <v>1.3957600579739715</v>
      </c>
      <c r="S139" s="338">
        <f t="shared" si="53"/>
        <v>3.3099630342611652</v>
      </c>
      <c r="T139" s="339">
        <f>INDEX(매매지수!$271:$539,MATCH('1'!$E139,매매지수!$F$271:$F$539,FALSE),MATCH('1'!T$12,매매지수!$1:$1,FALSE))</f>
        <v>98.525221576939899</v>
      </c>
      <c r="U139" s="336">
        <f>INDEX(매매지수!$271:$539,MATCH('1'!$E139,매매지수!$F$271:$F$539,FALSE),MATCH('1'!U$12,매매지수!$1:$1,FALSE))</f>
        <v>98.759450763636664</v>
      </c>
      <c r="V139" s="336">
        <f>INDEX(매매지수!$271:$539,MATCH('1'!$E139,매매지수!$F$271:$F$539,FALSE),MATCH('1'!V$12,매매지수!$1:$1,FALSE))</f>
        <v>100.11563189520191</v>
      </c>
      <c r="W139" s="336">
        <f>INDEX(매매지수!$271:$539,MATCH('1'!$E139,매매지수!$F$271:$F$539,FALSE),MATCH('1'!W$12,매매지수!$1:$1,FALSE))</f>
        <v>99.998412461306444</v>
      </c>
      <c r="X139" s="338">
        <f t="shared" si="54"/>
        <v>-0.23717141487283877</v>
      </c>
      <c r="Y139" s="338">
        <f t="shared" si="55"/>
        <v>-1.5885734207089719</v>
      </c>
      <c r="Z139" s="338">
        <f t="shared" si="56"/>
        <v>-1.4732142722131525</v>
      </c>
      <c r="AA139" s="335">
        <f>INDEX(전세지수!$271:$539,MATCH('1'!$E139,전세지수!$F$271:$F$539,FALSE),MATCH('1'!AA$12,전세지수!$1:$1,FALSE))</f>
        <v>101.92981635520293</v>
      </c>
      <c r="AB139" s="336">
        <f>INDEX(전세지수!$271:$539,MATCH('1'!$E139,전세지수!$F$271:$F$539,FALSE),MATCH('1'!AB$12,전세지수!$1:$1,FALSE))</f>
        <v>101.34862549033508</v>
      </c>
      <c r="AC139" s="336">
        <f>INDEX(전세지수!$271:$539,MATCH('1'!$E139,전세지수!$F$271:$F$539,FALSE),MATCH('1'!AC$12,전세지수!$1:$1,FALSE))</f>
        <v>100.4635411684126</v>
      </c>
      <c r="AD139" s="336">
        <f>INDEX(전세지수!$271:$539,MATCH('1'!$E139,전세지수!$F$271:$F$539,FALSE),MATCH('1'!AD$12,전세지수!$1:$1,FALSE))</f>
        <v>98.494799854933277</v>
      </c>
      <c r="AE139" s="338">
        <f t="shared" si="57"/>
        <v>0.57345707655727107</v>
      </c>
      <c r="AF139" s="338">
        <f t="shared" si="58"/>
        <v>1.4595097582040584</v>
      </c>
      <c r="AG139" s="340">
        <f t="shared" si="59"/>
        <v>3.4875105135792728</v>
      </c>
      <c r="AH139" s="1353" t="s">
        <v>373</v>
      </c>
      <c r="AI139" s="1354"/>
      <c r="AJ139" s="407"/>
    </row>
    <row r="140" spans="1:37" ht="14.1" customHeight="1">
      <c r="A140" s="330"/>
      <c r="B140" s="394"/>
      <c r="C140" s="517" t="s">
        <v>65</v>
      </c>
      <c r="D140" s="518"/>
      <c r="E140" s="409">
        <v>111</v>
      </c>
      <c r="F140" s="342">
        <f>INDEX(매매지수!$2:$270,MATCH('1'!$E140,매매지수!$F$2:$F$270,FALSE),MATCH('1'!F$12,매매지수!$1:$1,FALSE))</f>
        <v>99.986613485652441</v>
      </c>
      <c r="G140" s="343">
        <f>INDEX(매매지수!$2:$270,MATCH('1'!$E140,매매지수!$F$2:$F$270,FALSE),MATCH('1'!G$12,매매지수!$1:$1,FALSE))</f>
        <v>100.06745372138184</v>
      </c>
      <c r="H140" s="343">
        <f>INDEX(매매지수!$2:$270,MATCH('1'!$E140,매매지수!$F$2:$F$270,FALSE),MATCH('1'!H$12,매매지수!$1:$1,FALSE))</f>
        <v>99.992916603367803</v>
      </c>
      <c r="I140" s="343">
        <f>INDEX(매매지수!$2:$270,MATCH('1'!$E140,매매지수!$F$2:$F$270,FALSE),MATCH('1'!I$12,매매지수!$1:$1,FALSE))</f>
        <v>99.44864710651305</v>
      </c>
      <c r="J140" s="344">
        <f t="shared" si="48"/>
        <v>-8.0785742739575284E-2</v>
      </c>
      <c r="K140" s="344">
        <f t="shared" si="49"/>
        <v>-6.3035642218212118E-3</v>
      </c>
      <c r="L140" s="344">
        <f t="shared" si="50"/>
        <v>0.54094891664360212</v>
      </c>
      <c r="M140" s="342">
        <f>INDEX(전세지수!$2:$270,MATCH('1'!$E140,전세지수!$F$2:$F$270,FALSE),MATCH('1'!M$12,전세지수!$1:$1,FALSE))</f>
        <v>100.39263198751152</v>
      </c>
      <c r="N140" s="343">
        <f>INDEX(전세지수!$2:$270,MATCH('1'!$E140,전세지수!$F$2:$F$270,FALSE),MATCH('1'!N$12,전세지수!$1:$1,FALSE))</f>
        <v>100.29893140634316</v>
      </c>
      <c r="O140" s="343">
        <f>INDEX(전세지수!$2:$270,MATCH('1'!$E140,전세지수!$F$2:$F$270,FALSE),MATCH('1'!O$12,전세지수!$1:$1,FALSE))</f>
        <v>100.21186057833582</v>
      </c>
      <c r="P140" s="343">
        <f>INDEX(전세지수!$2:$270,MATCH('1'!$E140,전세지수!$F$2:$F$270,FALSE),MATCH('1'!P$12,전세지수!$1:$1,FALSE))</f>
        <v>99.529807255915657</v>
      </c>
      <c r="Q140" s="345">
        <f t="shared" si="51"/>
        <v>9.3421315516062364E-2</v>
      </c>
      <c r="R140" s="345">
        <f t="shared" si="52"/>
        <v>0.18038923549812402</v>
      </c>
      <c r="S140" s="345">
        <f t="shared" si="53"/>
        <v>0.86690083642715354</v>
      </c>
      <c r="T140" s="346">
        <f>INDEX(매매지수!$271:$539,MATCH('1'!$E140,매매지수!$F$271:$F$539,FALSE),MATCH('1'!T$12,매매지수!$1:$1,FALSE))</f>
        <v>99.536256609815524</v>
      </c>
      <c r="U140" s="343">
        <f>INDEX(매매지수!$271:$539,MATCH('1'!$E140,매매지수!$F$271:$F$539,FALSE),MATCH('1'!U$12,매매지수!$1:$1,FALSE))</f>
        <v>99.678744749321339</v>
      </c>
      <c r="V140" s="343">
        <f>INDEX(매매지수!$271:$539,MATCH('1'!$E140,매매지수!$F$271:$F$539,FALSE),MATCH('1'!V$12,매매지수!$1:$1,FALSE))</f>
        <v>99.918303264148605</v>
      </c>
      <c r="W140" s="343">
        <f>INDEX(매매지수!$271:$539,MATCH('1'!$E140,매매지수!$F$271:$F$539,FALSE),MATCH('1'!W$12,매매지수!$1:$1,FALSE))</f>
        <v>99.814352621973512</v>
      </c>
      <c r="X140" s="345">
        <f t="shared" si="54"/>
        <v>-0.14294736542294073</v>
      </c>
      <c r="Y140" s="345">
        <f t="shared" si="55"/>
        <v>-0.38235902917915787</v>
      </c>
      <c r="Z140" s="345">
        <f t="shared" si="56"/>
        <v>-0.27861325035209994</v>
      </c>
      <c r="AA140" s="342">
        <f>INDEX(전세지수!$271:$539,MATCH('1'!$E140,전세지수!$F$271:$F$539,FALSE),MATCH('1'!AA$12,전세지수!$1:$1,FALSE))</f>
        <v>100.31617617682767</v>
      </c>
      <c r="AB140" s="343">
        <f>INDEX(전세지수!$271:$539,MATCH('1'!$E140,전세지수!$F$271:$F$539,FALSE),MATCH('1'!AB$12,전세지수!$1:$1,FALSE))</f>
        <v>100.22810292883537</v>
      </c>
      <c r="AC140" s="343">
        <f>INDEX(전세지수!$271:$539,MATCH('1'!$E140,전세지수!$F$271:$F$539,FALSE),MATCH('1'!AC$12,전세지수!$1:$1,FALSE))</f>
        <v>100.18204033030236</v>
      </c>
      <c r="AD140" s="343">
        <f>INDEX(전세지수!$271:$539,MATCH('1'!$E140,전세지수!$F$271:$F$539,FALSE),MATCH('1'!AD$12,전세지수!$1:$1,FALSE))</f>
        <v>99.91960244712368</v>
      </c>
      <c r="AE140" s="345">
        <f t="shared" si="57"/>
        <v>8.7872807544631115E-2</v>
      </c>
      <c r="AF140" s="345">
        <f t="shared" si="58"/>
        <v>0.13389210888803404</v>
      </c>
      <c r="AG140" s="347">
        <f t="shared" si="59"/>
        <v>0.39689282182027164</v>
      </c>
      <c r="AH140" s="1359" t="s">
        <v>374</v>
      </c>
      <c r="AI140" s="1360"/>
      <c r="AJ140" s="410"/>
    </row>
    <row r="141" spans="1:37" ht="14.1" customHeight="1">
      <c r="A141" s="330"/>
      <c r="B141" s="529" t="s">
        <v>211</v>
      </c>
      <c r="C141" s="514"/>
      <c r="D141" s="514"/>
      <c r="E141" s="406">
        <v>112</v>
      </c>
      <c r="F141" s="268">
        <f>INDEX(매매지수!$2:$270,MATCH('1'!$E141,매매지수!$F$2:$F$270,FALSE),MATCH('1'!F$12,매매지수!$1:$1,FALSE))</f>
        <v>97.777108477579759</v>
      </c>
      <c r="G141" s="285">
        <f>INDEX(매매지수!$2:$270,MATCH('1'!$E141,매매지수!$F$2:$F$270,FALSE),MATCH('1'!G$12,매매지수!$1:$1,FALSE))</f>
        <v>97.982335718885764</v>
      </c>
      <c r="H141" s="285">
        <f>INDEX(매매지수!$2:$270,MATCH('1'!$E141,매매지수!$F$2:$F$270,FALSE),MATCH('1'!H$12,매매지수!$1:$1,FALSE))</f>
        <v>99.599861316386423</v>
      </c>
      <c r="I141" s="285">
        <f>INDEX(매매지수!$2:$270,MATCH('1'!$E141,매매지수!$F$2:$F$270,FALSE),MATCH('1'!I$12,매매지수!$1:$1,FALSE))</f>
        <v>100.97174205249124</v>
      </c>
      <c r="J141" s="286">
        <f t="shared" si="48"/>
        <v>-0.20945330584362098</v>
      </c>
      <c r="K141" s="286">
        <f t="shared" si="49"/>
        <v>-1.8300756795399109</v>
      </c>
      <c r="L141" s="286">
        <f t="shared" si="50"/>
        <v>-3.163888737554621</v>
      </c>
      <c r="M141" s="268">
        <f>INDEX(전세지수!$2:$270,MATCH('1'!$E141,전세지수!$F$2:$F$270,FALSE),MATCH('1'!M$12,전세지수!$1:$1,FALSE))</f>
        <v>102.49517029672077</v>
      </c>
      <c r="N141" s="285">
        <f>INDEX(전세지수!$2:$270,MATCH('1'!$E141,전세지수!$F$2:$F$270,FALSE),MATCH('1'!N$12,전세지수!$1:$1,FALSE))</f>
        <v>101.96315050476039</v>
      </c>
      <c r="O141" s="285">
        <f>INDEX(전세지수!$2:$270,MATCH('1'!$E141,전세지수!$F$2:$F$270,FALSE),MATCH('1'!O$12,전세지수!$1:$1,FALSE))</f>
        <v>100.14657008607813</v>
      </c>
      <c r="P141" s="285">
        <f>INDEX(전세지수!$2:$270,MATCH('1'!$E141,전세지수!$F$2:$F$270,FALSE),MATCH('1'!P$12,전세지수!$1:$1,FALSE))</f>
        <v>98.896117180386085</v>
      </c>
      <c r="Q141" s="288">
        <f t="shared" si="51"/>
        <v>0.52177653331293428</v>
      </c>
      <c r="R141" s="288">
        <f t="shared" si="52"/>
        <v>2.3451629033565125</v>
      </c>
      <c r="S141" s="288">
        <f t="shared" si="53"/>
        <v>3.6392259058765974</v>
      </c>
      <c r="T141" s="273">
        <f>INDEX(매매지수!$271:$539,MATCH('1'!$E141,매매지수!$F$271:$F$539,FALSE),MATCH('1'!T$12,매매지수!$1:$1,FALSE))</f>
        <v>97.780487746647353</v>
      </c>
      <c r="U141" s="285">
        <f>INDEX(매매지수!$271:$539,MATCH('1'!$E141,매매지수!$F$271:$F$539,FALSE),MATCH('1'!U$12,매매지수!$1:$1,FALSE))</f>
        <v>98.012611404822323</v>
      </c>
      <c r="V141" s="285">
        <f>INDEX(매매지수!$271:$539,MATCH('1'!$E141,매매지수!$F$271:$F$539,FALSE),MATCH('1'!V$12,매매지수!$1:$1,FALSE))</f>
        <v>99.547176261793396</v>
      </c>
      <c r="W141" s="285">
        <f>INDEX(매매지수!$271:$539,MATCH('1'!$E141,매매지수!$F$271:$F$539,FALSE),MATCH('1'!W$12,매매지수!$1:$1,FALSE))</f>
        <v>101.4285544126474</v>
      </c>
      <c r="X141" s="288">
        <f t="shared" si="54"/>
        <v>-0.23683039850477261</v>
      </c>
      <c r="Y141" s="288">
        <f t="shared" si="55"/>
        <v>-1.7747248907391766</v>
      </c>
      <c r="Z141" s="288">
        <f t="shared" si="56"/>
        <v>-3.5966860487416707</v>
      </c>
      <c r="AA141" s="268">
        <f>INDEX(전세지수!$271:$539,MATCH('1'!$E141,전세지수!$F$271:$F$539,FALSE),MATCH('1'!AA$12,전세지수!$1:$1,FALSE))</f>
        <v>103.47714030207811</v>
      </c>
      <c r="AB141" s="285">
        <f>INDEX(전세지수!$271:$539,MATCH('1'!$E141,전세지수!$F$271:$F$539,FALSE),MATCH('1'!AB$12,전세지수!$1:$1,FALSE))</f>
        <v>102.76327005864833</v>
      </c>
      <c r="AC141" s="285">
        <f>INDEX(전세지수!$271:$539,MATCH('1'!$E141,전세지수!$F$271:$F$539,FALSE),MATCH('1'!AC$12,전세지수!$1:$1,FALSE))</f>
        <v>100.13395166892009</v>
      </c>
      <c r="AD141" s="285">
        <f>INDEX(전세지수!$271:$539,MATCH('1'!$E141,전세지수!$F$271:$F$539,FALSE),MATCH('1'!AD$12,전세지수!$1:$1,FALSE))</f>
        <v>98.821876766270464</v>
      </c>
      <c r="AE141" s="288">
        <f t="shared" si="57"/>
        <v>0.69467451067133368</v>
      </c>
      <c r="AF141" s="288">
        <f t="shared" si="58"/>
        <v>3.3387163668640918</v>
      </c>
      <c r="AG141" s="289">
        <f t="shared" si="59"/>
        <v>4.7107621188151372</v>
      </c>
      <c r="AH141" s="1400" t="s">
        <v>375</v>
      </c>
      <c r="AI141" s="1400"/>
      <c r="AJ141" s="1401"/>
    </row>
    <row r="142" spans="1:37" ht="14.1" customHeight="1">
      <c r="A142" s="330"/>
      <c r="B142" s="521"/>
      <c r="C142" s="512" t="s">
        <v>212</v>
      </c>
      <c r="D142" s="513"/>
      <c r="E142" s="409">
        <v>113</v>
      </c>
      <c r="F142" s="279">
        <f>INDEX(매매지수!$2:$270,MATCH('1'!$E142,매매지수!$F$2:$F$270,FALSE),MATCH('1'!F$12,매매지수!$1:$1,FALSE))</f>
        <v>97.547997078829439</v>
      </c>
      <c r="G142" s="269">
        <f>INDEX(매매지수!$2:$270,MATCH('1'!$E142,매매지수!$F$2:$F$270,FALSE),MATCH('1'!G$12,매매지수!$1:$1,FALSE))</f>
        <v>97.742374311020825</v>
      </c>
      <c r="H142" s="269">
        <f>INDEX(매매지수!$2:$270,MATCH('1'!$E142,매매지수!$F$2:$F$270,FALSE),MATCH('1'!H$12,매매지수!$1:$1,FALSE))</f>
        <v>99.567456704920048</v>
      </c>
      <c r="I142" s="269">
        <f>INDEX(매매지수!$2:$270,MATCH('1'!$E142,매매지수!$F$2:$F$270,FALSE),MATCH('1'!I$12,매매지수!$1:$1,FALSE))</f>
        <v>101.01318125486944</v>
      </c>
      <c r="J142" s="270">
        <f t="shared" si="48"/>
        <v>-0.19886690246838645</v>
      </c>
      <c r="K142" s="270">
        <f t="shared" si="49"/>
        <v>-2.0282326102548875</v>
      </c>
      <c r="L142" s="270">
        <f t="shared" si="50"/>
        <v>-3.4304277253647597</v>
      </c>
      <c r="M142" s="279">
        <f>INDEX(전세지수!$2:$270,MATCH('1'!$E142,전세지수!$F$2:$F$270,FALSE),MATCH('1'!M$12,전세지수!$1:$1,FALSE))</f>
        <v>103.4917295628657</v>
      </c>
      <c r="N142" s="269">
        <f>INDEX(전세지수!$2:$270,MATCH('1'!$E142,전세지수!$F$2:$F$270,FALSE),MATCH('1'!N$12,전세지수!$1:$1,FALSE))</f>
        <v>102.98507009453341</v>
      </c>
      <c r="O142" s="269">
        <f>INDEX(전세지수!$2:$270,MATCH('1'!$E142,전세지수!$F$2:$F$270,FALSE),MATCH('1'!O$12,전세지수!$1:$1,FALSE))</f>
        <v>100.09433074645102</v>
      </c>
      <c r="P142" s="269">
        <f>INDEX(전세지수!$2:$270,MATCH('1'!$E142,전세지수!$F$2:$F$270,FALSE),MATCH('1'!P$12,전세지수!$1:$1,FALSE))</f>
        <v>98.83801332938603</v>
      </c>
      <c r="Q142" s="272">
        <f t="shared" si="51"/>
        <v>0.49197370829305864</v>
      </c>
      <c r="R142" s="272">
        <f t="shared" si="52"/>
        <v>3.3941970450060976</v>
      </c>
      <c r="S142" s="272">
        <f t="shared" si="53"/>
        <v>4.7084275338181492</v>
      </c>
      <c r="T142" s="280">
        <f>INDEX(매매지수!$271:$539,MATCH('1'!$E142,매매지수!$F$271:$F$539,FALSE),MATCH('1'!T$12,매매지수!$1:$1,FALSE))</f>
        <v>97.788419019998628</v>
      </c>
      <c r="U142" s="269">
        <f>INDEX(매매지수!$271:$539,MATCH('1'!$E142,매매지수!$F$271:$F$539,FALSE),MATCH('1'!U$12,매매지수!$1:$1,FALSE))</f>
        <v>98.007229956885666</v>
      </c>
      <c r="V142" s="269">
        <f>INDEX(매매지수!$271:$539,MATCH('1'!$E142,매매지수!$F$271:$F$539,FALSE),MATCH('1'!V$12,매매지수!$1:$1,FALSE))</f>
        <v>99.49013701857389</v>
      </c>
      <c r="W142" s="269">
        <f>INDEX(매매지수!$271:$539,MATCH('1'!$E142,매매지수!$F$271:$F$539,FALSE),MATCH('1'!W$12,매매지수!$1:$1,FALSE))</f>
        <v>101.33533592138049</v>
      </c>
      <c r="X142" s="272">
        <f t="shared" si="54"/>
        <v>-0.22325999518942874</v>
      </c>
      <c r="Y142" s="272">
        <f t="shared" si="55"/>
        <v>-1.7104388933121717</v>
      </c>
      <c r="Z142" s="272">
        <f t="shared" si="56"/>
        <v>-3.5001777703028369</v>
      </c>
      <c r="AA142" s="279">
        <f>INDEX(전세지수!$271:$539,MATCH('1'!$E142,전세지수!$F$271:$F$539,FALSE),MATCH('1'!AA$12,전세지수!$1:$1,FALSE))</f>
        <v>104.70913243179938</v>
      </c>
      <c r="AB142" s="269">
        <f>INDEX(전세지수!$271:$539,MATCH('1'!$E142,전세지수!$F$271:$F$539,FALSE),MATCH('1'!AB$12,전세지수!$1:$1,FALSE))</f>
        <v>104.03285813136975</v>
      </c>
      <c r="AC142" s="269">
        <f>INDEX(전세지수!$271:$539,MATCH('1'!$E142,전세지수!$F$271:$F$539,FALSE),MATCH('1'!AC$12,전세지수!$1:$1,FALSE))</f>
        <v>100.13321271161568</v>
      </c>
      <c r="AD142" s="269">
        <f>INDEX(전세지수!$271:$539,MATCH('1'!$E142,전세지수!$F$271:$F$539,FALSE),MATCH('1'!AD$12,전세지수!$1:$1,FALSE))</f>
        <v>98.803531612906852</v>
      </c>
      <c r="AE142" s="272">
        <f t="shared" si="57"/>
        <v>0.65005836865084099</v>
      </c>
      <c r="AF142" s="272">
        <f t="shared" si="58"/>
        <v>4.5698321228965</v>
      </c>
      <c r="AG142" s="274">
        <f t="shared" si="59"/>
        <v>5.9771151116637444</v>
      </c>
      <c r="AH142" s="1408" t="s">
        <v>376</v>
      </c>
      <c r="AI142" s="1362"/>
      <c r="AJ142" s="334"/>
    </row>
    <row r="143" spans="1:37" ht="14.1" customHeight="1">
      <c r="A143" s="330"/>
      <c r="B143" s="521"/>
      <c r="C143" s="509" t="s">
        <v>66</v>
      </c>
      <c r="D143" s="510"/>
      <c r="E143" s="406">
        <v>114</v>
      </c>
      <c r="F143" s="335">
        <f>INDEX(매매지수!$2:$270,MATCH('1'!$E143,매매지수!$F$2:$F$270,FALSE),MATCH('1'!F$12,매매지수!$1:$1,FALSE))</f>
        <v>96.396890309176158</v>
      </c>
      <c r="G143" s="336">
        <f>INDEX(매매지수!$2:$270,MATCH('1'!$E143,매매지수!$F$2:$F$270,FALSE),MATCH('1'!G$12,매매지수!$1:$1,FALSE))</f>
        <v>96.477218460196454</v>
      </c>
      <c r="H143" s="336">
        <f>INDEX(매매지수!$2:$270,MATCH('1'!$E143,매매지수!$F$2:$F$270,FALSE),MATCH('1'!H$12,매매지수!$1:$1,FALSE))</f>
        <v>99.310735382987062</v>
      </c>
      <c r="I143" s="336">
        <f>INDEX(매매지수!$2:$270,MATCH('1'!$E143,매매지수!$F$2:$F$270,FALSE),MATCH('1'!I$12,매매지수!$1:$1,FALSE))</f>
        <v>102.02990304305894</v>
      </c>
      <c r="J143" s="337">
        <f t="shared" si="48"/>
        <v>-8.3261263438516586E-2</v>
      </c>
      <c r="K143" s="337">
        <f t="shared" si="49"/>
        <v>-2.9340685703049152</v>
      </c>
      <c r="L143" s="337">
        <f t="shared" si="50"/>
        <v>-5.5209429450359444</v>
      </c>
      <c r="M143" s="335">
        <f>INDEX(전세지수!$2:$270,MATCH('1'!$E143,전세지수!$F$2:$F$270,FALSE),MATCH('1'!M$12,전세지수!$1:$1,FALSE))</f>
        <v>101.66055062444805</v>
      </c>
      <c r="N143" s="336">
        <f>INDEX(전세지수!$2:$270,MATCH('1'!$E143,전세지수!$F$2:$F$270,FALSE),MATCH('1'!N$12,전세지수!$1:$1,FALSE))</f>
        <v>101.02357279259002</v>
      </c>
      <c r="O143" s="336">
        <f>INDEX(전세지수!$2:$270,MATCH('1'!$E143,전세지수!$F$2:$F$270,FALSE),MATCH('1'!O$12,전세지수!$1:$1,FALSE))</f>
        <v>99.983924682760446</v>
      </c>
      <c r="P143" s="336">
        <f>INDEX(전세지수!$2:$270,MATCH('1'!$E143,전세지수!$F$2:$F$270,FALSE),MATCH('1'!P$12,전세지수!$1:$1,FALSE))</f>
        <v>100.37752421589718</v>
      </c>
      <c r="Q143" s="338">
        <f t="shared" si="51"/>
        <v>0.63052396015117473</v>
      </c>
      <c r="R143" s="338">
        <f t="shared" si="52"/>
        <v>1.6768955079602854</v>
      </c>
      <c r="S143" s="338">
        <f t="shared" si="53"/>
        <v>1.2782008906608189</v>
      </c>
      <c r="T143" s="339">
        <f>INDEX(매매지수!$271:$539,MATCH('1'!$E143,매매지수!$F$271:$F$539,FALSE),MATCH('1'!T$12,매매지수!$1:$1,FALSE))</f>
        <v>96.639688644395534</v>
      </c>
      <c r="U143" s="336">
        <f>INDEX(매매지수!$271:$539,MATCH('1'!$E143,매매지수!$F$271:$F$539,FALSE),MATCH('1'!U$12,매매지수!$1:$1,FALSE))</f>
        <v>96.746084655756718</v>
      </c>
      <c r="V143" s="336">
        <f>INDEX(매매지수!$271:$539,MATCH('1'!$E143,매매지수!$F$271:$F$539,FALSE),MATCH('1'!V$12,매매지수!$1:$1,FALSE))</f>
        <v>99.420473114066809</v>
      </c>
      <c r="W143" s="336">
        <f>INDEX(매매지수!$271:$539,MATCH('1'!$E143,매매지수!$F$271:$F$539,FALSE),MATCH('1'!W$12,매매지수!$1:$1,FALSE))</f>
        <v>102.77824670789667</v>
      </c>
      <c r="X143" s="338">
        <f t="shared" si="54"/>
        <v>-0.10997448810436961</v>
      </c>
      <c r="Y143" s="338">
        <f t="shared" si="55"/>
        <v>-2.7969938007444739</v>
      </c>
      <c r="Z143" s="338">
        <f t="shared" si="56"/>
        <v>-5.9726238383374763</v>
      </c>
      <c r="AA143" s="335">
        <f>INDEX(전세지수!$271:$539,MATCH('1'!$E143,전세지수!$F$271:$F$539,FALSE),MATCH('1'!AA$12,전세지수!$1:$1,FALSE))</f>
        <v>102.63551560399439</v>
      </c>
      <c r="AB143" s="336">
        <f>INDEX(전세지수!$271:$539,MATCH('1'!$E143,전세지수!$F$271:$F$539,FALSE),MATCH('1'!AB$12,전세지수!$1:$1,FALSE))</f>
        <v>101.93804047022891</v>
      </c>
      <c r="AC143" s="336">
        <f>INDEX(전세지수!$271:$539,MATCH('1'!$E143,전세지수!$F$271:$F$539,FALSE),MATCH('1'!AC$12,전세지수!$1:$1,FALSE))</f>
        <v>100.26411612908525</v>
      </c>
      <c r="AD143" s="336">
        <f>INDEX(전세지수!$271:$539,MATCH('1'!$E143,전세지수!$F$271:$F$539,FALSE),MATCH('1'!AD$12,전세지수!$1:$1,FALSE))</f>
        <v>100.51914458889981</v>
      </c>
      <c r="AE143" s="338">
        <f t="shared" si="57"/>
        <v>0.68421477453177726</v>
      </c>
      <c r="AF143" s="338">
        <f t="shared" si="58"/>
        <v>2.3651527250846849</v>
      </c>
      <c r="AG143" s="340">
        <f t="shared" si="59"/>
        <v>2.1054407334543557</v>
      </c>
      <c r="AH143" s="501"/>
      <c r="AI143" s="502" t="s">
        <v>377</v>
      </c>
      <c r="AJ143" s="334"/>
    </row>
    <row r="144" spans="1:37" ht="14.1" customHeight="1">
      <c r="A144" s="349"/>
      <c r="B144" s="521"/>
      <c r="C144" s="509" t="s">
        <v>67</v>
      </c>
      <c r="D144" s="510"/>
      <c r="E144" s="409">
        <v>115</v>
      </c>
      <c r="F144" s="335">
        <f>INDEX(매매지수!$2:$270,MATCH('1'!$E144,매매지수!$F$2:$F$270,FALSE),MATCH('1'!F$12,매매지수!$1:$1,FALSE))</f>
        <v>98.543921904256777</v>
      </c>
      <c r="G144" s="336">
        <f>INDEX(매매지수!$2:$270,MATCH('1'!$E144,매매지수!$F$2:$F$270,FALSE),MATCH('1'!G$12,매매지수!$1:$1,FALSE))</f>
        <v>98.890468867213428</v>
      </c>
      <c r="H144" s="336">
        <f>INDEX(매매지수!$2:$270,MATCH('1'!$E144,매매지수!$F$2:$F$270,FALSE),MATCH('1'!H$12,매매지수!$1:$1,FALSE))</f>
        <v>99.559093021923687</v>
      </c>
      <c r="I144" s="336">
        <f>INDEX(매매지수!$2:$270,MATCH('1'!$E144,매매지수!$F$2:$F$270,FALSE),MATCH('1'!I$12,매매지수!$1:$1,FALSE))</f>
        <v>100.38483406049016</v>
      </c>
      <c r="J144" s="337">
        <f t="shared" si="48"/>
        <v>-0.35043515004664627</v>
      </c>
      <c r="K144" s="337">
        <f t="shared" si="49"/>
        <v>-1.0196669001829473</v>
      </c>
      <c r="L144" s="337">
        <f t="shared" si="50"/>
        <v>-1.8338548581193881</v>
      </c>
      <c r="M144" s="335">
        <f>INDEX(전세지수!$2:$270,MATCH('1'!$E144,전세지수!$F$2:$F$270,FALSE),MATCH('1'!M$12,전세지수!$1:$1,FALSE))</f>
        <v>102.66498165190984</v>
      </c>
      <c r="N144" s="336">
        <f>INDEX(전세지수!$2:$270,MATCH('1'!$E144,전세지수!$F$2:$F$270,FALSE),MATCH('1'!N$12,전세지수!$1:$1,FALSE))</f>
        <v>101.56722178603235</v>
      </c>
      <c r="O144" s="336">
        <f>INDEX(전세지수!$2:$270,MATCH('1'!$E144,전세지수!$F$2:$F$270,FALSE),MATCH('1'!O$12,전세지수!$1:$1,FALSE))</f>
        <v>100.39169681331485</v>
      </c>
      <c r="P144" s="336">
        <f>INDEX(전세지수!$2:$270,MATCH('1'!$E144,전세지수!$F$2:$F$270,FALSE),MATCH('1'!P$12,전세지수!$1:$1,FALSE))</f>
        <v>94.442680869931209</v>
      </c>
      <c r="Q144" s="338">
        <f t="shared" si="51"/>
        <v>1.0808210036404198</v>
      </c>
      <c r="R144" s="338">
        <f t="shared" si="52"/>
        <v>2.2644151964303472</v>
      </c>
      <c r="S144" s="338">
        <f t="shared" si="53"/>
        <v>8.706128104625277</v>
      </c>
      <c r="T144" s="339">
        <f>INDEX(매매지수!$271:$539,MATCH('1'!$E144,매매지수!$F$271:$F$539,FALSE),MATCH('1'!T$12,매매지수!$1:$1,FALSE))</f>
        <v>98.179936489105259</v>
      </c>
      <c r="U144" s="336">
        <f>INDEX(매매지수!$271:$539,MATCH('1'!$E144,매매지수!$F$271:$F$539,FALSE),MATCH('1'!U$12,매매지수!$1:$1,FALSE))</f>
        <v>98.498026713136653</v>
      </c>
      <c r="V144" s="336">
        <f>INDEX(매매지수!$271:$539,MATCH('1'!$E144,매매지수!$F$271:$F$539,FALSE),MATCH('1'!V$12,매매지수!$1:$1,FALSE))</f>
        <v>99.451308085412805</v>
      </c>
      <c r="W144" s="336">
        <f>INDEX(매매지수!$271:$539,MATCH('1'!$E144,매매지수!$F$271:$F$539,FALSE),MATCH('1'!W$12,매매지수!$1:$1,FALSE))</f>
        <v>100.32470900172146</v>
      </c>
      <c r="X144" s="338">
        <f t="shared" si="54"/>
        <v>-0.32294070718572598</v>
      </c>
      <c r="Y144" s="338">
        <f t="shared" si="55"/>
        <v>-1.2783859969098033</v>
      </c>
      <c r="Z144" s="338">
        <f t="shared" si="56"/>
        <v>-2.1378307836202093</v>
      </c>
      <c r="AA144" s="335">
        <f>INDEX(전세지수!$271:$539,MATCH('1'!$E144,전세지수!$F$271:$F$539,FALSE),MATCH('1'!AA$12,전세지수!$1:$1,FALSE))</f>
        <v>101.68535522565752</v>
      </c>
      <c r="AB144" s="336">
        <f>INDEX(전세지수!$271:$539,MATCH('1'!$E144,전세지수!$F$271:$F$539,FALSE),MATCH('1'!AB$12,전세지수!$1:$1,FALSE))</f>
        <v>100.51827391034844</v>
      </c>
      <c r="AC144" s="336">
        <f>INDEX(전세지수!$271:$539,MATCH('1'!$E144,전세지수!$F$271:$F$539,FALSE),MATCH('1'!AC$12,전세지수!$1:$1,FALSE))</f>
        <v>100.18330483414604</v>
      </c>
      <c r="AD144" s="336">
        <f>INDEX(전세지수!$271:$539,MATCH('1'!$E144,전세지수!$F$271:$F$539,FALSE),MATCH('1'!AD$12,전세지수!$1:$1,FALSE))</f>
        <v>94.869108101225223</v>
      </c>
      <c r="AE144" s="338">
        <f t="shared" si="57"/>
        <v>1.1610638244245797</v>
      </c>
      <c r="AF144" s="338">
        <f t="shared" si="58"/>
        <v>1.4993020982868588</v>
      </c>
      <c r="AG144" s="340">
        <f t="shared" si="59"/>
        <v>7.1848963913093478</v>
      </c>
      <c r="AH144" s="501"/>
      <c r="AI144" s="502" t="s">
        <v>378</v>
      </c>
      <c r="AJ144" s="334"/>
    </row>
    <row r="145" spans="1:37" ht="14.1" customHeight="1">
      <c r="A145" s="522"/>
      <c r="B145" s="521"/>
      <c r="C145" s="517" t="s">
        <v>68</v>
      </c>
      <c r="D145" s="518"/>
      <c r="E145" s="406">
        <v>116</v>
      </c>
      <c r="F145" s="342">
        <f>INDEX(매매지수!$2:$270,MATCH('1'!$E145,매매지수!$F$2:$F$270,FALSE),MATCH('1'!F$12,매매지수!$1:$1,FALSE))</f>
        <v>98.884866092407904</v>
      </c>
      <c r="G145" s="343">
        <f>INDEX(매매지수!$2:$270,MATCH('1'!$E145,매매지수!$F$2:$F$270,FALSE),MATCH('1'!G$12,매매지수!$1:$1,FALSE))</f>
        <v>99.139470183244185</v>
      </c>
      <c r="H145" s="343">
        <f>INDEX(매매지수!$2:$270,MATCH('1'!$E145,매매지수!$F$2:$F$270,FALSE),MATCH('1'!H$12,매매지수!$1:$1,FALSE))</f>
        <v>99.878397684421458</v>
      </c>
      <c r="I145" s="343">
        <f>INDEX(매매지수!$2:$270,MATCH('1'!$E145,매매지수!$F$2:$F$270,FALSE),MATCH('1'!I$12,매매지수!$1:$1,FALSE))</f>
        <v>100.38343943555776</v>
      </c>
      <c r="J145" s="344">
        <f t="shared" si="48"/>
        <v>-0.25681405233020094</v>
      </c>
      <c r="K145" s="344">
        <f t="shared" si="49"/>
        <v>-0.99474122037154222</v>
      </c>
      <c r="L145" s="344">
        <f t="shared" si="50"/>
        <v>-1.4928491707159375</v>
      </c>
      <c r="M145" s="342">
        <f>INDEX(전세지수!$2:$270,MATCH('1'!$E145,전세지수!$F$2:$F$270,FALSE),MATCH('1'!M$12,전세지수!$1:$1,FALSE))</f>
        <v>100.77710600816168</v>
      </c>
      <c r="N145" s="343">
        <f>INDEX(전세지수!$2:$270,MATCH('1'!$E145,전세지수!$F$2:$F$270,FALSE),MATCH('1'!N$12,전세지수!$1:$1,FALSE))</f>
        <v>100.48953772756215</v>
      </c>
      <c r="O145" s="343">
        <f>INDEX(전세지수!$2:$270,MATCH('1'!$E145,전세지수!$F$2:$F$270,FALSE),MATCH('1'!O$12,전세지수!$1:$1,FALSE))</f>
        <v>100.26772531948839</v>
      </c>
      <c r="P145" s="343">
        <f>INDEX(전세지수!$2:$270,MATCH('1'!$E145,전세지수!$F$2:$F$270,FALSE),MATCH('1'!P$12,전세지수!$1:$1,FALSE))</f>
        <v>100.1017186804214</v>
      </c>
      <c r="Q145" s="345">
        <f t="shared" si="51"/>
        <v>0.28616738329432234</v>
      </c>
      <c r="R145" s="345">
        <f t="shared" si="52"/>
        <v>0.50802058892851498</v>
      </c>
      <c r="S145" s="345">
        <f t="shared" si="53"/>
        <v>0.67470103075499832</v>
      </c>
      <c r="T145" s="346">
        <f>INDEX(매매지수!$271:$539,MATCH('1'!$E145,매매지수!$F$271:$F$539,FALSE),MATCH('1'!T$12,매매지수!$1:$1,FALSE))</f>
        <v>98.720781193296858</v>
      </c>
      <c r="U145" s="343">
        <f>INDEX(매매지수!$271:$539,MATCH('1'!$E145,매매지수!$F$271:$F$539,FALSE),MATCH('1'!U$12,매매지수!$1:$1,FALSE))</f>
        <v>99.083028216262562</v>
      </c>
      <c r="V145" s="343">
        <f>INDEX(매매지수!$271:$539,MATCH('1'!$E145,매매지수!$F$271:$F$539,FALSE),MATCH('1'!V$12,매매지수!$1:$1,FALSE))</f>
        <v>99.956844324657396</v>
      </c>
      <c r="W145" s="343">
        <f>INDEX(매매지수!$271:$539,MATCH('1'!$E145,매매지수!$F$271:$F$539,FALSE),MATCH('1'!W$12,매매지수!$1:$1,FALSE))</f>
        <v>101.05925639610246</v>
      </c>
      <c r="X145" s="345">
        <f t="shared" si="54"/>
        <v>-0.36559946691884226</v>
      </c>
      <c r="Y145" s="345">
        <f t="shared" si="55"/>
        <v>-1.2365967930578425</v>
      </c>
      <c r="Z145" s="345">
        <f t="shared" si="56"/>
        <v>-2.3139643870324189</v>
      </c>
      <c r="AA145" s="342">
        <f>INDEX(전세지수!$271:$539,MATCH('1'!$E145,전세지수!$F$271:$F$539,FALSE),MATCH('1'!AA$12,전세지수!$1:$1,FALSE))</f>
        <v>101.08979868654508</v>
      </c>
      <c r="AB145" s="343">
        <f>INDEX(전세지수!$271:$539,MATCH('1'!$E145,전세지수!$F$271:$F$539,FALSE),MATCH('1'!AB$12,전세지수!$1:$1,FALSE))</f>
        <v>100.52292968104979</v>
      </c>
      <c r="AC145" s="343">
        <f>INDEX(전세지수!$271:$539,MATCH('1'!$E145,전세지수!$F$271:$F$539,FALSE),MATCH('1'!AC$12,전세지수!$1:$1,FALSE))</f>
        <v>99.965190758373581</v>
      </c>
      <c r="AD145" s="343">
        <f>INDEX(전세지수!$271:$539,MATCH('1'!$E145,전세지수!$F$271:$F$539,FALSE),MATCH('1'!AD$12,전세지수!$1:$1,FALSE))</f>
        <v>99.86143649821642</v>
      </c>
      <c r="AE145" s="345">
        <f t="shared" si="57"/>
        <v>0.56392009991543812</v>
      </c>
      <c r="AF145" s="345">
        <f t="shared" si="58"/>
        <v>1.1249995319768891</v>
      </c>
      <c r="AG145" s="347">
        <f t="shared" si="59"/>
        <v>1.2300666117001091</v>
      </c>
      <c r="AH145" s="504"/>
      <c r="AI145" s="505" t="s">
        <v>379</v>
      </c>
      <c r="AJ145" s="334"/>
    </row>
    <row r="146" spans="1:37" ht="14.1" customHeight="1">
      <c r="A146" s="522"/>
      <c r="B146" s="529" t="s">
        <v>297</v>
      </c>
      <c r="C146" s="514"/>
      <c r="D146" s="514"/>
      <c r="E146" s="409">
        <v>117</v>
      </c>
      <c r="F146" s="268">
        <f>INDEX(매매지수!$2:$270,MATCH('1'!$E146,매매지수!$F$2:$F$270,FALSE),MATCH('1'!F$12,매매지수!$1:$1,FALSE))</f>
        <v>100.51549117604878</v>
      </c>
      <c r="G146" s="285">
        <f>INDEX(매매지수!$2:$270,MATCH('1'!$E146,매매지수!$F$2:$F$270,FALSE),MATCH('1'!G$12,매매지수!$1:$1,FALSE))</f>
        <v>100.54045979316655</v>
      </c>
      <c r="H146" s="285">
        <f>INDEX(매매지수!$2:$270,MATCH('1'!$E146,매매지수!$F$2:$F$270,FALSE),MATCH('1'!H$12,매매지수!$1:$1,FALSE))</f>
        <v>99.813834477943004</v>
      </c>
      <c r="I146" s="285">
        <f>INDEX(매매지수!$2:$270,MATCH('1'!$E146,매매지수!$F$2:$F$270,FALSE),MATCH('1'!I$12,매매지수!$1:$1,FALSE))</f>
        <v>100.52308765090237</v>
      </c>
      <c r="J146" s="286">
        <f t="shared" si="48"/>
        <v>-2.4834397186102031E-2</v>
      </c>
      <c r="K146" s="286">
        <f t="shared" si="49"/>
        <v>0.70296537727025932</v>
      </c>
      <c r="L146" s="286">
        <f t="shared" si="50"/>
        <v>-7.5569454053847629E-3</v>
      </c>
      <c r="M146" s="268">
        <f>INDEX(전세지수!$2:$270,MATCH('1'!$E146,전세지수!$F$2:$F$270,FALSE),MATCH('1'!M$12,전세지수!$1:$1,FALSE))</f>
        <v>102.56291092413998</v>
      </c>
      <c r="N146" s="285">
        <f>INDEX(전세지수!$2:$270,MATCH('1'!$E146,전세지수!$F$2:$F$270,FALSE),MATCH('1'!N$12,전세지수!$1:$1,FALSE))</f>
        <v>102.33576980585065</v>
      </c>
      <c r="O146" s="285">
        <f>INDEX(전세지수!$2:$270,MATCH('1'!$E146,전세지수!$F$2:$F$270,FALSE),MATCH('1'!O$12,전세지수!$1:$1,FALSE))</f>
        <v>99.944141350163221</v>
      </c>
      <c r="P146" s="285">
        <f>INDEX(전세지수!$2:$270,MATCH('1'!$E146,전세지수!$F$2:$F$270,FALSE),MATCH('1'!P$12,전세지수!$1:$1,FALSE))</f>
        <v>99.873100030703725</v>
      </c>
      <c r="Q146" s="288">
        <f t="shared" si="51"/>
        <v>0.2219567202360162</v>
      </c>
      <c r="R146" s="288">
        <f t="shared" si="52"/>
        <v>2.6202332008653517</v>
      </c>
      <c r="S146" s="288">
        <f t="shared" si="53"/>
        <v>2.6932285997023575</v>
      </c>
      <c r="T146" s="273">
        <f>INDEX(매매지수!$271:$539,MATCH('1'!$E146,매매지수!$F$271:$F$539,FALSE),MATCH('1'!T$12,매매지수!$1:$1,FALSE))</f>
        <v>101.40089846708125</v>
      </c>
      <c r="U146" s="285">
        <f>INDEX(매매지수!$271:$539,MATCH('1'!$E146,매매지수!$F$271:$F$539,FALSE),MATCH('1'!U$12,매매지수!$1:$1,FALSE))</f>
        <v>101.45014796310797</v>
      </c>
      <c r="V146" s="285">
        <f>INDEX(매매지수!$271:$539,MATCH('1'!$E146,매매지수!$F$271:$F$539,FALSE),MATCH('1'!V$12,매매지수!$1:$1,FALSE))</f>
        <v>99.911635462380033</v>
      </c>
      <c r="W146" s="285">
        <f>INDEX(매매지수!$271:$539,MATCH('1'!$E146,매매지수!$F$271:$F$539,FALSE),MATCH('1'!W$12,매매지수!$1:$1,FALSE))</f>
        <v>100.80167183216474</v>
      </c>
      <c r="X146" s="288">
        <f t="shared" si="54"/>
        <v>-4.8545514240772025E-2</v>
      </c>
      <c r="Y146" s="288">
        <f t="shared" si="55"/>
        <v>1.4905801489576875</v>
      </c>
      <c r="Z146" s="288">
        <f t="shared" si="56"/>
        <v>0.59446100845848004</v>
      </c>
      <c r="AA146" s="268">
        <f>INDEX(전세지수!$271:$539,MATCH('1'!$E146,전세지수!$F$271:$F$539,FALSE),MATCH('1'!AA$12,전세지수!$1:$1,FALSE))</f>
        <v>103.10503613626629</v>
      </c>
      <c r="AB146" s="285">
        <f>INDEX(전세지수!$271:$539,MATCH('1'!$E146,전세지수!$F$271:$F$539,FALSE),MATCH('1'!AB$12,전세지수!$1:$1,FALSE))</f>
        <v>102.86801727747988</v>
      </c>
      <c r="AC146" s="285">
        <f>INDEX(전세지수!$271:$539,MATCH('1'!$E146,전세지수!$F$271:$F$539,FALSE),MATCH('1'!AC$12,전세지수!$1:$1,FALSE))</f>
        <v>99.798711331865164</v>
      </c>
      <c r="AD146" s="285">
        <f>INDEX(전세지수!$271:$539,MATCH('1'!$E146,전세지수!$F$271:$F$539,FALSE),MATCH('1'!AD$12,전세지수!$1:$1,FALSE))</f>
        <v>99.528350096770993</v>
      </c>
      <c r="AE146" s="288">
        <f t="shared" si="57"/>
        <v>0.23041064177125037</v>
      </c>
      <c r="AF146" s="288">
        <f t="shared" si="58"/>
        <v>3.3129934848622034</v>
      </c>
      <c r="AG146" s="289">
        <f t="shared" si="59"/>
        <v>3.5936354174641805</v>
      </c>
      <c r="AH146" s="1400" t="s">
        <v>380</v>
      </c>
      <c r="AI146" s="1400"/>
      <c r="AJ146" s="1401"/>
    </row>
    <row r="147" spans="1:37" ht="14.1" customHeight="1">
      <c r="A147" s="522"/>
      <c r="B147" s="521"/>
      <c r="C147" s="411" t="s">
        <v>70</v>
      </c>
      <c r="D147" s="411"/>
      <c r="E147" s="406">
        <v>118</v>
      </c>
      <c r="F147" s="279">
        <f>INDEX(매매지수!$2:$270,MATCH('1'!$E147,매매지수!$F$2:$F$270,FALSE),MATCH('1'!F$12,매매지수!$1:$1,FALSE))</f>
        <v>101.10752182202467</v>
      </c>
      <c r="G147" s="269">
        <f>INDEX(매매지수!$2:$270,MATCH('1'!$E147,매매지수!$F$2:$F$270,FALSE),MATCH('1'!G$12,매매지수!$1:$1,FALSE))</f>
        <v>101.0951812814626</v>
      </c>
      <c r="H147" s="269">
        <f>INDEX(매매지수!$2:$270,MATCH('1'!$E147,매매지수!$F$2:$F$270,FALSE),MATCH('1'!H$12,매매지수!$1:$1,FALSE))</f>
        <v>99.943600973727484</v>
      </c>
      <c r="I147" s="269">
        <f>INDEX(매매지수!$2:$270,MATCH('1'!$E147,매매지수!$F$2:$F$270,FALSE),MATCH('1'!I$12,매매지수!$1:$1,FALSE))</f>
        <v>100.3796168012545</v>
      </c>
      <c r="J147" s="270">
        <f t="shared" si="48"/>
        <v>1.2206853388696537E-2</v>
      </c>
      <c r="K147" s="270">
        <f t="shared" si="49"/>
        <v>1.1645776587569046</v>
      </c>
      <c r="L147" s="271">
        <f t="shared" si="50"/>
        <v>0.72515222110418609</v>
      </c>
      <c r="M147" s="279">
        <f>INDEX(전세지수!$2:$270,MATCH('1'!$E147,전세지수!$F$2:$F$270,FALSE),MATCH('1'!M$12,전세지수!$1:$1,FALSE))</f>
        <v>102.3653545005586</v>
      </c>
      <c r="N147" s="269">
        <f>INDEX(전세지수!$2:$270,MATCH('1'!$E147,전세지수!$F$2:$F$270,FALSE),MATCH('1'!N$12,전세지수!$1:$1,FALSE))</f>
        <v>102.15483114362607</v>
      </c>
      <c r="O147" s="269">
        <f>INDEX(전세지수!$2:$270,MATCH('1'!$E147,전세지수!$F$2:$F$270,FALSE),MATCH('1'!O$12,전세지수!$1:$1,FALSE))</f>
        <v>99.910766398237811</v>
      </c>
      <c r="P147" s="269">
        <f>INDEX(전세지수!$2:$270,MATCH('1'!$E147,전세지수!$F$2:$F$270,FALSE),MATCH('1'!P$12,전세지수!$1:$1,FALSE))</f>
        <v>99.745999211755148</v>
      </c>
      <c r="Q147" s="272">
        <f t="shared" si="51"/>
        <v>0.2060826243611924</v>
      </c>
      <c r="R147" s="272">
        <f t="shared" si="52"/>
        <v>2.4567803759376172</v>
      </c>
      <c r="S147" s="272">
        <f t="shared" si="53"/>
        <v>2.6260254140546557</v>
      </c>
      <c r="T147" s="280">
        <f>INDEX(매매지수!$271:$539,MATCH('1'!$E147,매매지수!$F$271:$F$539,FALSE),MATCH('1'!T$12,매매지수!$1:$1,FALSE))</f>
        <v>101.72546930023658</v>
      </c>
      <c r="U147" s="269">
        <f>INDEX(매매지수!$271:$539,MATCH('1'!$E147,매매지수!$F$271:$F$539,FALSE),MATCH('1'!U$12,매매지수!$1:$1,FALSE))</f>
        <v>101.69213255272651</v>
      </c>
      <c r="V147" s="269">
        <f>INDEX(매매지수!$271:$539,MATCH('1'!$E147,매매지수!$F$271:$F$539,FALSE),MATCH('1'!V$12,매매지수!$1:$1,FALSE))</f>
        <v>99.917314713262371</v>
      </c>
      <c r="W147" s="269">
        <f>INDEX(매매지수!$271:$539,MATCH('1'!$E147,매매지수!$F$271:$F$539,FALSE),MATCH('1'!W$12,매매지수!$1:$1,FALSE))</f>
        <v>100.6383587912306</v>
      </c>
      <c r="X147" s="272">
        <f t="shared" si="54"/>
        <v>3.2782032073908063E-2</v>
      </c>
      <c r="Y147" s="272">
        <f t="shared" si="55"/>
        <v>1.8096509020114837</v>
      </c>
      <c r="Z147" s="274">
        <f t="shared" si="56"/>
        <v>1.0802148624672325</v>
      </c>
      <c r="AA147" s="279">
        <f>INDEX(전세지수!$271:$539,MATCH('1'!$E147,전세지수!$F$271:$F$539,FALSE),MATCH('1'!AA$12,전세지수!$1:$1,FALSE))</f>
        <v>104.28851462581386</v>
      </c>
      <c r="AB147" s="269">
        <f>INDEX(전세지수!$271:$539,MATCH('1'!$E147,전세지수!$F$271:$F$539,FALSE),MATCH('1'!AB$12,전세지수!$1:$1,FALSE))</f>
        <v>103.90179266353957</v>
      </c>
      <c r="AC147" s="269">
        <f>INDEX(전세지수!$271:$539,MATCH('1'!$E147,전세지수!$F$271:$F$539,FALSE),MATCH('1'!AC$12,전세지수!$1:$1,FALSE))</f>
        <v>99.861279530065801</v>
      </c>
      <c r="AD147" s="269">
        <f>INDEX(전세지수!$271:$539,MATCH('1'!$E147,전세지수!$F$271:$F$539,FALSE),MATCH('1'!AD$12,전세지수!$1:$1,FALSE))</f>
        <v>99.257053674940025</v>
      </c>
      <c r="AE147" s="272">
        <f t="shared" si="57"/>
        <v>0.37219950913320865</v>
      </c>
      <c r="AF147" s="272">
        <f t="shared" si="58"/>
        <v>4.4333851084044307</v>
      </c>
      <c r="AG147" s="274">
        <f t="shared" si="59"/>
        <v>5.06912180503718</v>
      </c>
      <c r="AH147" s="1492" t="s">
        <v>381</v>
      </c>
      <c r="AI147" s="1492"/>
      <c r="AJ147" s="334"/>
    </row>
    <row r="148" spans="1:37" ht="14.1" customHeight="1">
      <c r="A148" s="522"/>
      <c r="B148" s="521"/>
      <c r="C148" s="412" t="s">
        <v>71</v>
      </c>
      <c r="D148" s="412"/>
      <c r="E148" s="409">
        <v>119</v>
      </c>
      <c r="F148" s="342">
        <f>INDEX(매매지수!$2:$270,MATCH('1'!$E148,매매지수!$F$2:$F$270,FALSE),MATCH('1'!F$12,매매지수!$1:$1,FALSE))</f>
        <v>100.82703755838493</v>
      </c>
      <c r="G148" s="343">
        <f>INDEX(매매지수!$2:$270,MATCH('1'!$E148,매매지수!$F$2:$F$270,FALSE),MATCH('1'!G$12,매매지수!$1:$1,FALSE))</f>
        <v>100.86006099398111</v>
      </c>
      <c r="H148" s="343">
        <f>INDEX(매매지수!$2:$270,MATCH('1'!$E148,매매지수!$F$2:$F$270,FALSE),MATCH('1'!H$12,매매지수!$1:$1,FALSE))</f>
        <v>99.999075372156923</v>
      </c>
      <c r="I148" s="343">
        <f>INDEX(매매지수!$2:$270,MATCH('1'!$E148,매매지수!$F$2:$F$270,FALSE),MATCH('1'!I$12,매매지수!$1:$1,FALSE))</f>
        <v>100.2238303731877</v>
      </c>
      <c r="J148" s="344">
        <f t="shared" si="48"/>
        <v>-3.2741835837424293E-2</v>
      </c>
      <c r="K148" s="344">
        <f t="shared" si="49"/>
        <v>0.82796984186770395</v>
      </c>
      <c r="L148" s="413">
        <f t="shared" si="50"/>
        <v>0.60186003962447998</v>
      </c>
      <c r="M148" s="342">
        <f>INDEX(전세지수!$2:$270,MATCH('1'!$E148,전세지수!$F$2:$F$270,FALSE),MATCH('1'!M$12,전세지수!$1:$1,FALSE))</f>
        <v>100.79633082674498</v>
      </c>
      <c r="N148" s="343">
        <f>INDEX(전세지수!$2:$270,MATCH('1'!$E148,전세지수!$F$2:$F$270,FALSE),MATCH('1'!N$12,전세지수!$1:$1,FALSE))</f>
        <v>100.63760938665951</v>
      </c>
      <c r="O148" s="343">
        <f>INDEX(전세지수!$2:$270,MATCH('1'!$E148,전세지수!$F$2:$F$270,FALSE),MATCH('1'!O$12,전세지수!$1:$1,FALSE))</f>
        <v>100.08350855988168</v>
      </c>
      <c r="P148" s="343">
        <f>INDEX(전세지수!$2:$270,MATCH('1'!$E148,전세지수!$F$2:$F$270,FALSE),MATCH('1'!P$12,전세지수!$1:$1,FALSE))</f>
        <v>99.924242738197492</v>
      </c>
      <c r="Q148" s="345">
        <f t="shared" si="51"/>
        <v>0.15771582915453664</v>
      </c>
      <c r="R148" s="345">
        <f t="shared" si="52"/>
        <v>0.71222749593835566</v>
      </c>
      <c r="S148" s="345">
        <f t="shared" si="53"/>
        <v>0.87274925948888082</v>
      </c>
      <c r="T148" s="346">
        <f>INDEX(매매지수!$271:$539,MATCH('1'!$E148,매매지수!$F$271:$F$539,FALSE),MATCH('1'!T$12,매매지수!$1:$1,FALSE))</f>
        <v>101.37251733809691</v>
      </c>
      <c r="U148" s="343">
        <f>INDEX(매매지수!$271:$539,MATCH('1'!$E148,매매지수!$F$271:$F$539,FALSE),MATCH('1'!U$12,매매지수!$1:$1,FALSE))</f>
        <v>101.47274201728887</v>
      </c>
      <c r="V148" s="343">
        <f>INDEX(매매지수!$271:$539,MATCH('1'!$E148,매매지수!$F$271:$F$539,FALSE),MATCH('1'!V$12,매매지수!$1:$1,FALSE))</f>
        <v>99.997209843104358</v>
      </c>
      <c r="W148" s="343">
        <f>INDEX(매매지수!$271:$539,MATCH('1'!$E148,매매지수!$F$271:$F$539,FALSE),MATCH('1'!W$12,매매지수!$1:$1,FALSE))</f>
        <v>100.95025583564792</v>
      </c>
      <c r="X148" s="345">
        <f t="shared" si="54"/>
        <v>-9.8770051148200366E-2</v>
      </c>
      <c r="Y148" s="345">
        <f t="shared" si="55"/>
        <v>1.3753458693001708</v>
      </c>
      <c r="Z148" s="347">
        <f t="shared" si="56"/>
        <v>0.41828670859087591</v>
      </c>
      <c r="AA148" s="342">
        <f>INDEX(전세지수!$271:$539,MATCH('1'!$E148,전세지수!$F$271:$F$539,FALSE),MATCH('1'!AA$12,전세지수!$1:$1,FALSE))</f>
        <v>102.33233264907517</v>
      </c>
      <c r="AB148" s="343">
        <f>INDEX(전세지수!$271:$539,MATCH('1'!$E148,전세지수!$F$271:$F$539,FALSE),MATCH('1'!AB$12,전세지수!$1:$1,FALSE))</f>
        <v>102.081753045132</v>
      </c>
      <c r="AC148" s="343">
        <f>INDEX(전세지수!$271:$539,MATCH('1'!$E148,전세지수!$F$271:$F$539,FALSE),MATCH('1'!AC$12,전세지수!$1:$1,FALSE))</f>
        <v>100.25221012798688</v>
      </c>
      <c r="AD148" s="343">
        <f>INDEX(전세지수!$271:$539,MATCH('1'!$E148,전세지수!$F$271:$F$539,FALSE),MATCH('1'!AD$12,전세지수!$1:$1,FALSE))</f>
        <v>99.679930228981149</v>
      </c>
      <c r="AE148" s="345">
        <f t="shared" si="57"/>
        <v>0.24546953443518316</v>
      </c>
      <c r="AF148" s="345">
        <f t="shared" si="58"/>
        <v>2.0748894397766282</v>
      </c>
      <c r="AG148" s="347">
        <f t="shared" si="59"/>
        <v>2.6609192181425323</v>
      </c>
      <c r="AH148" s="1359" t="s">
        <v>382</v>
      </c>
      <c r="AI148" s="1360"/>
      <c r="AJ148" s="334"/>
    </row>
    <row r="149" spans="1:37" ht="14.1" customHeight="1">
      <c r="A149" s="522"/>
      <c r="B149" s="529" t="s">
        <v>213</v>
      </c>
      <c r="C149" s="514"/>
      <c r="D149" s="514"/>
      <c r="E149" s="406">
        <v>120</v>
      </c>
      <c r="F149" s="268">
        <f>INDEX(매매지수!$2:$270,MATCH('1'!$E149,매매지수!$F$2:$F$270,FALSE),MATCH('1'!F$12,매매지수!$1:$1,FALSE))</f>
        <v>96.481904312267204</v>
      </c>
      <c r="G149" s="285">
        <f>INDEX(매매지수!$2:$270,MATCH('1'!$E149,매매지수!$F$2:$F$270,FALSE),MATCH('1'!G$12,매매지수!$1:$1,FALSE))</f>
        <v>96.587629271185605</v>
      </c>
      <c r="H149" s="285">
        <f>INDEX(매매지수!$2:$270,MATCH('1'!$E149,매매지수!$F$2:$F$270,FALSE),MATCH('1'!H$12,매매지수!$1:$1,FALSE))</f>
        <v>99.402270638704564</v>
      </c>
      <c r="I149" s="285">
        <f>INDEX(매매지수!$2:$270,MATCH('1'!$E149,매매지수!$F$2:$F$270,FALSE),MATCH('1'!I$12,매매지수!$1:$1,FALSE))</f>
        <v>101.6916989215286</v>
      </c>
      <c r="J149" s="286">
        <f t="shared" si="48"/>
        <v>-0.10946014486137301</v>
      </c>
      <c r="K149" s="286">
        <f t="shared" si="49"/>
        <v>-2.9379271798045337</v>
      </c>
      <c r="L149" s="286">
        <f t="shared" si="50"/>
        <v>-5.1231267296277361</v>
      </c>
      <c r="M149" s="268">
        <f>INDEX(전세지수!$2:$270,MATCH('1'!$E149,전세지수!$F$2:$F$270,FALSE),MATCH('1'!M$12,전세지수!$1:$1,FALSE))</f>
        <v>102.01487925183166</v>
      </c>
      <c r="N149" s="285">
        <f>INDEX(전세지수!$2:$270,MATCH('1'!$E149,전세지수!$F$2:$F$270,FALSE),MATCH('1'!N$12,전세지수!$1:$1,FALSE))</f>
        <v>101.29542862636617</v>
      </c>
      <c r="O149" s="285">
        <f>INDEX(전세지수!$2:$270,MATCH('1'!$E149,전세지수!$F$2:$F$270,FALSE),MATCH('1'!O$12,전세지수!$1:$1,FALSE))</f>
        <v>99.777922768670194</v>
      </c>
      <c r="P149" s="285">
        <f>INDEX(전세지수!$2:$270,MATCH('1'!$E149,전세지수!$F$2:$F$270,FALSE),MATCH('1'!P$12,전세지수!$1:$1,FALSE))</f>
        <v>99.887642170345956</v>
      </c>
      <c r="Q149" s="288">
        <f t="shared" si="51"/>
        <v>0.71024984564627136</v>
      </c>
      <c r="R149" s="288">
        <f t="shared" si="52"/>
        <v>2.241935311028409</v>
      </c>
      <c r="S149" s="288">
        <f t="shared" si="53"/>
        <v>2.1296298874068587</v>
      </c>
      <c r="T149" s="273">
        <f>INDEX(매매지수!$271:$539,MATCH('1'!$E149,매매지수!$F$271:$F$539,FALSE),MATCH('1'!T$12,매매지수!$1:$1,FALSE))</f>
        <v>96.352706303889263</v>
      </c>
      <c r="U149" s="285">
        <f>INDEX(매매지수!$271:$539,MATCH('1'!$E149,매매지수!$F$271:$F$539,FALSE),MATCH('1'!U$12,매매지수!$1:$1,FALSE))</f>
        <v>96.456902056199098</v>
      </c>
      <c r="V149" s="285">
        <f>INDEX(매매지수!$271:$539,MATCH('1'!$E149,매매지수!$F$271:$F$539,FALSE),MATCH('1'!V$12,매매지수!$1:$1,FALSE))</f>
        <v>99.363573783263362</v>
      </c>
      <c r="W149" s="285">
        <f>INDEX(매매지수!$271:$539,MATCH('1'!$E149,매매지수!$F$271:$F$539,FALSE),MATCH('1'!W$12,매매지수!$1:$1,FALSE))</f>
        <v>102.07000691550603</v>
      </c>
      <c r="X149" s="288">
        <f t="shared" si="54"/>
        <v>-0.10802311715248925</v>
      </c>
      <c r="Y149" s="288">
        <f t="shared" si="55"/>
        <v>-3.0301521621409755</v>
      </c>
      <c r="Z149" s="288">
        <f t="shared" si="56"/>
        <v>-5.6013522330311645</v>
      </c>
      <c r="AA149" s="268">
        <f>INDEX(전세지수!$271:$539,MATCH('1'!$E149,전세지수!$F$271:$F$539,FALSE),MATCH('1'!AA$12,전세지수!$1:$1,FALSE))</f>
        <v>102.96549400513977</v>
      </c>
      <c r="AB149" s="285">
        <f>INDEX(전세지수!$271:$539,MATCH('1'!$E149,전세지수!$F$271:$F$539,FALSE),MATCH('1'!AB$12,전세지수!$1:$1,FALSE))</f>
        <v>102.15581819703978</v>
      </c>
      <c r="AC149" s="285">
        <f>INDEX(전세지수!$271:$539,MATCH('1'!$E149,전세지수!$F$271:$F$539,FALSE),MATCH('1'!AC$12,전세지수!$1:$1,FALSE))</f>
        <v>99.714489697494884</v>
      </c>
      <c r="AD149" s="285">
        <f>INDEX(전세지수!$271:$539,MATCH('1'!$E149,전세지수!$F$271:$F$539,FALSE),MATCH('1'!AD$12,전세지수!$1:$1,FALSE))</f>
        <v>99.953490042554392</v>
      </c>
      <c r="AE149" s="288">
        <f t="shared" si="57"/>
        <v>0.79258902957273225</v>
      </c>
      <c r="AF149" s="288">
        <f t="shared" si="58"/>
        <v>3.2603128366875289</v>
      </c>
      <c r="AG149" s="289">
        <f t="shared" si="59"/>
        <v>3.0134054961993284</v>
      </c>
      <c r="AH149" s="1400" t="s">
        <v>383</v>
      </c>
      <c r="AI149" s="1400"/>
      <c r="AJ149" s="1401"/>
    </row>
    <row r="150" spans="1:37" ht="14.1" customHeight="1">
      <c r="A150" s="522"/>
      <c r="B150" s="521"/>
      <c r="C150" s="411" t="s">
        <v>72</v>
      </c>
      <c r="D150" s="411"/>
      <c r="E150" s="409">
        <v>121</v>
      </c>
      <c r="F150" s="279">
        <f>INDEX(매매지수!$2:$270,MATCH('1'!$E150,매매지수!$F$2:$F$270,FALSE),MATCH('1'!F$12,매매지수!$1:$1,FALSE))</f>
        <v>96.893706384889668</v>
      </c>
      <c r="G150" s="269">
        <f>INDEX(매매지수!$2:$270,MATCH('1'!$E150,매매지수!$F$2:$F$270,FALSE),MATCH('1'!G$12,매매지수!$1:$1,FALSE))</f>
        <v>97.331750001290544</v>
      </c>
      <c r="H150" s="269">
        <f>INDEX(매매지수!$2:$270,MATCH('1'!$E150,매매지수!$F$2:$F$270,FALSE),MATCH('1'!H$12,매매지수!$1:$1,FALSE))</f>
        <v>99.114349269289463</v>
      </c>
      <c r="I150" s="269">
        <f>INDEX(매매지수!$2:$270,MATCH('1'!$E150,매매지수!$F$2:$F$270,FALSE),MATCH('1'!I$12,매매지수!$1:$1,FALSE))</f>
        <v>101.81734118284871</v>
      </c>
      <c r="J150" s="270">
        <f t="shared" si="48"/>
        <v>-0.45005213241832154</v>
      </c>
      <c r="K150" s="270">
        <f t="shared" si="49"/>
        <v>-2.2404857629306552</v>
      </c>
      <c r="L150" s="271">
        <f t="shared" si="50"/>
        <v>-4.8357526731295453</v>
      </c>
      <c r="M150" s="279">
        <f>INDEX(전세지수!$2:$270,MATCH('1'!$E150,전세지수!$F$2:$F$270,FALSE),MATCH('1'!M$12,전세지수!$1:$1,FALSE))</f>
        <v>103.24419253346142</v>
      </c>
      <c r="N150" s="269">
        <f>INDEX(전세지수!$2:$270,MATCH('1'!$E150,전세지수!$F$2:$F$270,FALSE),MATCH('1'!N$12,전세지수!$1:$1,FALSE))</f>
        <v>101.92842895097721</v>
      </c>
      <c r="O150" s="269">
        <f>INDEX(전세지수!$2:$270,MATCH('1'!$E150,전세지수!$F$2:$F$270,FALSE),MATCH('1'!O$12,전세지수!$1:$1,FALSE))</f>
        <v>99.732040499636625</v>
      </c>
      <c r="P150" s="269">
        <f>INDEX(전세지수!$2:$270,MATCH('1'!$E150,전세지수!$F$2:$F$270,FALSE),MATCH('1'!P$12,전세지수!$1:$1,FALSE))</f>
        <v>99.060931319416227</v>
      </c>
      <c r="Q150" s="272">
        <f t="shared" si="51"/>
        <v>1.290870070328487</v>
      </c>
      <c r="R150" s="272">
        <f t="shared" si="52"/>
        <v>3.5215884646796036</v>
      </c>
      <c r="S150" s="272">
        <f t="shared" si="53"/>
        <v>4.2229173078905502</v>
      </c>
      <c r="T150" s="280">
        <f>INDEX(매매지수!$271:$539,MATCH('1'!$E150,매매지수!$F$271:$F$539,FALSE),MATCH('1'!T$12,매매지수!$1:$1,FALSE))</f>
        <v>96.105995305079972</v>
      </c>
      <c r="U150" s="269">
        <f>INDEX(매매지수!$271:$539,MATCH('1'!$E150,매매지수!$F$271:$F$539,FALSE),MATCH('1'!U$12,매매지수!$1:$1,FALSE))</f>
        <v>96.700048338048688</v>
      </c>
      <c r="V150" s="269">
        <f>INDEX(매매지수!$271:$539,MATCH('1'!$E150,매매지수!$F$271:$F$539,FALSE),MATCH('1'!V$12,매매지수!$1:$1,FALSE))</f>
        <v>99.142277272110064</v>
      </c>
      <c r="W150" s="269">
        <f>INDEX(매매지수!$271:$539,MATCH('1'!$E150,매매지수!$F$271:$F$539,FALSE),MATCH('1'!W$12,매매지수!$1:$1,FALSE))</f>
        <v>102.40349825742517</v>
      </c>
      <c r="X150" s="272">
        <f t="shared" si="54"/>
        <v>-0.61432547674846738</v>
      </c>
      <c r="Y150" s="272">
        <f t="shared" si="55"/>
        <v>-3.0625501557691504</v>
      </c>
      <c r="Z150" s="274">
        <f t="shared" si="56"/>
        <v>-6.1496951368930191</v>
      </c>
      <c r="AA150" s="279">
        <f>INDEX(전세지수!$271:$539,MATCH('1'!$E150,전세지수!$F$271:$F$539,FALSE),MATCH('1'!AA$12,전세지수!$1:$1,FALSE))</f>
        <v>103.23172094903946</v>
      </c>
      <c r="AB150" s="269">
        <f>INDEX(전세지수!$271:$539,MATCH('1'!$E150,전세지수!$F$271:$F$539,FALSE),MATCH('1'!AB$12,전세지수!$1:$1,FALSE))</f>
        <v>101.79581225687258</v>
      </c>
      <c r="AC150" s="269">
        <f>INDEX(전세지수!$271:$539,MATCH('1'!$E150,전세지수!$F$271:$F$539,FALSE),MATCH('1'!AC$12,전세지수!$1:$1,FALSE))</f>
        <v>99.696693610631115</v>
      </c>
      <c r="AD150" s="269">
        <f>INDEX(전세지수!$271:$539,MATCH('1'!$E150,전세지수!$F$271:$F$539,FALSE),MATCH('1'!AD$12,전세지수!$1:$1,FALSE))</f>
        <v>98.944897120777597</v>
      </c>
      <c r="AE150" s="272">
        <f t="shared" si="57"/>
        <v>1.4105773708485092</v>
      </c>
      <c r="AF150" s="272">
        <f t="shared" si="58"/>
        <v>3.5457819215294339</v>
      </c>
      <c r="AG150" s="274">
        <f t="shared" si="59"/>
        <v>4.3325365461031495</v>
      </c>
      <c r="AH150" s="1492" t="s">
        <v>384</v>
      </c>
      <c r="AI150" s="1492"/>
      <c r="AJ150" s="334"/>
    </row>
    <row r="151" spans="1:37" ht="14.1" customHeight="1">
      <c r="A151" s="522"/>
      <c r="B151" s="521"/>
      <c r="C151" s="414" t="s">
        <v>73</v>
      </c>
      <c r="D151" s="414"/>
      <c r="E151" s="406">
        <v>122</v>
      </c>
      <c r="F151" s="275">
        <f>INDEX(매매지수!$2:$270,MATCH('1'!$E151,매매지수!$F$2:$F$270,FALSE),MATCH('1'!F$12,매매지수!$1:$1,FALSE))</f>
        <v>96.674465724286691</v>
      </c>
      <c r="G151" s="377">
        <f>INDEX(매매지수!$2:$270,MATCH('1'!$E151,매매지수!$F$2:$F$270,FALSE),MATCH('1'!G$12,매매지수!$1:$1,FALSE))</f>
        <v>96.739127456998659</v>
      </c>
      <c r="H151" s="377">
        <f>INDEX(매매지수!$2:$270,MATCH('1'!$E151,매매지수!$F$2:$F$270,FALSE),MATCH('1'!H$12,매매지수!$1:$1,FALSE))</f>
        <v>99.553384567946864</v>
      </c>
      <c r="I151" s="377">
        <f>INDEX(매매지수!$2:$270,MATCH('1'!$E151,매매지수!$F$2:$F$270,FALSE),MATCH('1'!I$12,매매지수!$1:$1,FALSE))</f>
        <v>101.69217494696912</v>
      </c>
      <c r="J151" s="378">
        <f t="shared" si="48"/>
        <v>-6.6841343737267245E-2</v>
      </c>
      <c r="K151" s="378">
        <f t="shared" si="49"/>
        <v>-2.8918342215630721</v>
      </c>
      <c r="L151" s="415">
        <f t="shared" si="50"/>
        <v>-4.9342136947106097</v>
      </c>
      <c r="M151" s="275">
        <f>INDEX(전세지수!$2:$270,MATCH('1'!$E151,전세지수!$F$2:$F$270,FALSE),MATCH('1'!M$12,전세지수!$1:$1,FALSE))</f>
        <v>101.10004677669654</v>
      </c>
      <c r="N151" s="377">
        <f>INDEX(전세지수!$2:$270,MATCH('1'!$E151,전세지수!$F$2:$F$270,FALSE),MATCH('1'!N$12,전세지수!$1:$1,FALSE))</f>
        <v>100.45162045617442</v>
      </c>
      <c r="O151" s="377">
        <f>INDEX(전세지수!$2:$270,MATCH('1'!$E151,전세지수!$F$2:$F$270,FALSE),MATCH('1'!O$12,전세지수!$1:$1,FALSE))</f>
        <v>99.890056417975785</v>
      </c>
      <c r="P151" s="377">
        <f>INDEX(전세지수!$2:$270,MATCH('1'!$E151,전세지수!$F$2:$F$270,FALSE),MATCH('1'!P$12,전세지수!$1:$1,FALSE))</f>
        <v>99.721877816259251</v>
      </c>
      <c r="Q151" s="379">
        <f t="shared" si="51"/>
        <v>0.64551106052590512</v>
      </c>
      <c r="R151" s="379">
        <f t="shared" si="52"/>
        <v>1.211322129659953</v>
      </c>
      <c r="S151" s="379">
        <f t="shared" si="53"/>
        <v>1.3820126441828728</v>
      </c>
      <c r="T151" s="276">
        <f>INDEX(매매지수!$271:$539,MATCH('1'!$E151,매매지수!$F$271:$F$539,FALSE),MATCH('1'!T$12,매매지수!$1:$1,FALSE))</f>
        <v>96.696539962431231</v>
      </c>
      <c r="U151" s="377">
        <f>INDEX(매매지수!$271:$539,MATCH('1'!$E151,매매지수!$F$271:$F$539,FALSE),MATCH('1'!U$12,매매지수!$1:$1,FALSE))</f>
        <v>96.72065809393537</v>
      </c>
      <c r="V151" s="377">
        <f>INDEX(매매지수!$271:$539,MATCH('1'!$E151,매매지수!$F$271:$F$539,FALSE),MATCH('1'!V$12,매매지수!$1:$1,FALSE))</f>
        <v>99.534579571408159</v>
      </c>
      <c r="W151" s="377">
        <f>INDEX(매매지수!$271:$539,MATCH('1'!$E151,매매지수!$F$271:$F$539,FALSE),MATCH('1'!W$12,매매지수!$1:$1,FALSE))</f>
        <v>102.12016130876728</v>
      </c>
      <c r="X151" s="379">
        <f t="shared" si="54"/>
        <v>-2.4935863733177577E-2</v>
      </c>
      <c r="Y151" s="379">
        <f t="shared" si="55"/>
        <v>-2.8513101890794257</v>
      </c>
      <c r="Z151" s="380">
        <f t="shared" si="56"/>
        <v>-5.3110191727345217</v>
      </c>
      <c r="AA151" s="275">
        <f>INDEX(전세지수!$271:$539,MATCH('1'!$E151,전세지수!$F$271:$F$539,FALSE),MATCH('1'!AA$12,전세지수!$1:$1,FALSE))</f>
        <v>101.63746613396299</v>
      </c>
      <c r="AB151" s="377">
        <f>INDEX(전세지수!$271:$539,MATCH('1'!$E151,전세지수!$F$271:$F$539,FALSE),MATCH('1'!AB$12,전세지수!$1:$1,FALSE))</f>
        <v>100.93174000258287</v>
      </c>
      <c r="AC151" s="377">
        <f>INDEX(전세지수!$271:$539,MATCH('1'!$E151,전세지수!$F$271:$F$539,FALSE),MATCH('1'!AC$12,전세지수!$1:$1,FALSE))</f>
        <v>99.859376379602267</v>
      </c>
      <c r="AD151" s="377">
        <f>INDEX(전세지수!$271:$539,MATCH('1'!$E151,전세지수!$F$271:$F$539,FALSE),MATCH('1'!AD$12,전세지수!$1:$1,FALSE))</f>
        <v>99.823560554169148</v>
      </c>
      <c r="AE151" s="379">
        <f t="shared" si="57"/>
        <v>0.69921129999548359</v>
      </c>
      <c r="AF151" s="379">
        <f t="shared" si="58"/>
        <v>1.7805936896717167</v>
      </c>
      <c r="AG151" s="380">
        <f t="shared" si="59"/>
        <v>1.8171116815749455</v>
      </c>
      <c r="AH151" s="1399" t="s">
        <v>385</v>
      </c>
      <c r="AI151" s="1358"/>
      <c r="AJ151" s="334"/>
    </row>
    <row r="152" spans="1:37" ht="14.1" customHeight="1">
      <c r="A152" s="349"/>
      <c r="B152" s="521"/>
      <c r="C152" s="521"/>
      <c r="D152" s="416" t="s">
        <v>74</v>
      </c>
      <c r="E152" s="409">
        <v>123</v>
      </c>
      <c r="F152" s="275">
        <f>INDEX(매매지수!$2:$270,MATCH('1'!$E152,매매지수!$F$2:$F$270,FALSE),MATCH('1'!F$12,매매지수!$1:$1,FALSE))</f>
        <v>96.69739939741433</v>
      </c>
      <c r="G152" s="377">
        <f>INDEX(매매지수!$2:$270,MATCH('1'!$E152,매매지수!$F$2:$F$270,FALSE),MATCH('1'!G$12,매매지수!$1:$1,FALSE))</f>
        <v>96.724890824471004</v>
      </c>
      <c r="H152" s="377">
        <f>INDEX(매매지수!$2:$270,MATCH('1'!$E152,매매지수!$F$2:$F$270,FALSE),MATCH('1'!H$12,매매지수!$1:$1,FALSE))</f>
        <v>99.659138917532601</v>
      </c>
      <c r="I152" s="377">
        <f>INDEX(매매지수!$2:$270,MATCH('1'!$E152,매매지수!$F$2:$F$270,FALSE),MATCH('1'!I$12,매매지수!$1:$1,FALSE))</f>
        <v>101.17191469984913</v>
      </c>
      <c r="J152" s="378">
        <f t="shared" si="48"/>
        <v>-2.8422288019491759E-2</v>
      </c>
      <c r="K152" s="378">
        <f t="shared" si="49"/>
        <v>-2.97186946655148</v>
      </c>
      <c r="L152" s="415">
        <f t="shared" si="50"/>
        <v>-4.4226852043964264</v>
      </c>
      <c r="M152" s="275">
        <f>INDEX(전세지수!$2:$270,MATCH('1'!$E152,전세지수!$F$2:$F$270,FALSE),MATCH('1'!M$12,전세지수!$1:$1,FALSE))</f>
        <v>100.60566163620075</v>
      </c>
      <c r="N152" s="377">
        <f>INDEX(전세지수!$2:$270,MATCH('1'!$E152,전세지수!$F$2:$F$270,FALSE),MATCH('1'!N$12,전세지수!$1:$1,FALSE))</f>
        <v>99.819731829656007</v>
      </c>
      <c r="O152" s="377">
        <f>INDEX(전세지수!$2:$270,MATCH('1'!$E152,전세지수!$F$2:$F$270,FALSE),MATCH('1'!O$12,전세지수!$1:$1,FALSE))</f>
        <v>99.963502741293425</v>
      </c>
      <c r="P152" s="377">
        <f>INDEX(전세지수!$2:$270,MATCH('1'!$E152,전세지수!$F$2:$F$270,FALSE),MATCH('1'!P$12,전세지수!$1:$1,FALSE))</f>
        <v>98.734929921850565</v>
      </c>
      <c r="Q152" s="379">
        <f t="shared" si="51"/>
        <v>0.78734914644524867</v>
      </c>
      <c r="R152" s="379">
        <f t="shared" si="52"/>
        <v>0.64239335087050708</v>
      </c>
      <c r="S152" s="379">
        <f t="shared" si="53"/>
        <v>1.8947010098967931</v>
      </c>
      <c r="T152" s="276">
        <f>INDEX(매매지수!$271:$539,MATCH('1'!$E152,매매지수!$F$271:$F$539,FALSE),MATCH('1'!T$12,매매지수!$1:$1,FALSE))</f>
        <v>96.956054124987816</v>
      </c>
      <c r="U152" s="377">
        <f>INDEX(매매지수!$271:$539,MATCH('1'!$E152,매매지수!$F$271:$F$539,FALSE),MATCH('1'!U$12,매매지수!$1:$1,FALSE))</f>
        <v>96.868112490467851</v>
      </c>
      <c r="V152" s="377">
        <f>INDEX(매매지수!$271:$539,MATCH('1'!$E152,매매지수!$F$271:$F$539,FALSE),MATCH('1'!V$12,매매지수!$1:$1,FALSE))</f>
        <v>99.514591171325009</v>
      </c>
      <c r="W152" s="377">
        <f>INDEX(매매지수!$271:$539,MATCH('1'!$E152,매매지수!$F$271:$F$539,FALSE),MATCH('1'!W$12,매매지수!$1:$1,FALSE))</f>
        <v>101.74055846274307</v>
      </c>
      <c r="X152" s="379">
        <f t="shared" si="54"/>
        <v>9.0784915963570967E-2</v>
      </c>
      <c r="Y152" s="379">
        <f t="shared" si="55"/>
        <v>-2.571016989792374</v>
      </c>
      <c r="Z152" s="380">
        <f t="shared" si="56"/>
        <v>-4.7026519315866651</v>
      </c>
      <c r="AA152" s="275">
        <f>INDEX(전세지수!$271:$539,MATCH('1'!$E152,전세지수!$F$271:$F$539,FALSE),MATCH('1'!AA$12,전세지수!$1:$1,FALSE))</f>
        <v>101.50733478783303</v>
      </c>
      <c r="AB152" s="377">
        <f>INDEX(전세지수!$271:$539,MATCH('1'!$E152,전세지수!$F$271:$F$539,FALSE),MATCH('1'!AB$12,전세지수!$1:$1,FALSE))</f>
        <v>100.5977839960965</v>
      </c>
      <c r="AC152" s="377">
        <f>INDEX(전세지수!$271:$539,MATCH('1'!$E152,전세지수!$F$271:$F$539,FALSE),MATCH('1'!AC$12,전세지수!$1:$1,FALSE))</f>
        <v>99.888430434832799</v>
      </c>
      <c r="AD152" s="377">
        <f>INDEX(전세지수!$271:$539,MATCH('1'!$E152,전세지수!$F$271:$F$539,FALSE),MATCH('1'!AD$12,전세지수!$1:$1,FALSE))</f>
        <v>98.740054405587941</v>
      </c>
      <c r="AE152" s="379">
        <f t="shared" si="57"/>
        <v>0.90414595193450964</v>
      </c>
      <c r="AF152" s="379">
        <f t="shared" si="58"/>
        <v>1.620712574972738</v>
      </c>
      <c r="AG152" s="380">
        <f t="shared" si="59"/>
        <v>2.8025915105111432</v>
      </c>
      <c r="AH152" s="417" t="s">
        <v>386</v>
      </c>
      <c r="AI152" s="350"/>
      <c r="AJ152" s="350"/>
      <c r="AK152" s="351"/>
    </row>
    <row r="153" spans="1:37" ht="14.1" customHeight="1">
      <c r="A153" s="349"/>
      <c r="B153" s="521"/>
      <c r="C153" s="521"/>
      <c r="D153" s="418" t="s">
        <v>75</v>
      </c>
      <c r="E153" s="406">
        <v>124</v>
      </c>
      <c r="F153" s="277">
        <f>INDEX(매매지수!$2:$270,MATCH('1'!$E153,매매지수!$F$2:$F$270,FALSE),MATCH('1'!F$12,매매지수!$1:$1,FALSE))</f>
        <v>95.362285495957693</v>
      </c>
      <c r="G153" s="255">
        <f>INDEX(매매지수!$2:$270,MATCH('1'!$E153,매매지수!$F$2:$F$270,FALSE),MATCH('1'!G$12,매매지수!$1:$1,FALSE))</f>
        <v>95.502112862686488</v>
      </c>
      <c r="H153" s="255">
        <f>INDEX(매매지수!$2:$270,MATCH('1'!$E153,매매지수!$F$2:$F$270,FALSE),MATCH('1'!H$12,매매지수!$1:$1,FALSE))</f>
        <v>99.190568673863766</v>
      </c>
      <c r="I153" s="255">
        <f>INDEX(매매지수!$2:$270,MATCH('1'!$E153,매매지수!$F$2:$F$270,FALSE),MATCH('1'!I$12,매매지수!$1:$1,FALSE))</f>
        <v>102.00026860538954</v>
      </c>
      <c r="J153" s="256">
        <f t="shared" si="48"/>
        <v>-0.14641285154585182</v>
      </c>
      <c r="K153" s="256">
        <f t="shared" si="49"/>
        <v>-3.8595233690950748</v>
      </c>
      <c r="L153" s="257">
        <f t="shared" si="50"/>
        <v>-6.5078094402989617</v>
      </c>
      <c r="M153" s="277">
        <f>INDEX(전세지수!$2:$270,MATCH('1'!$E153,전세지수!$F$2:$F$270,FALSE),MATCH('1'!M$12,전세지수!$1:$1,FALSE))</f>
        <v>102.31259566567408</v>
      </c>
      <c r="N153" s="255">
        <f>INDEX(전세지수!$2:$270,MATCH('1'!$E153,전세지수!$F$2:$F$270,FALSE),MATCH('1'!N$12,전세지수!$1:$1,FALSE))</f>
        <v>101.8500334656562</v>
      </c>
      <c r="O153" s="255">
        <f>INDEX(전세지수!$2:$270,MATCH('1'!$E153,전세지수!$F$2:$F$270,FALSE),MATCH('1'!O$12,전세지수!$1:$1,FALSE))</f>
        <v>99.60119412180903</v>
      </c>
      <c r="P153" s="255">
        <f>INDEX(전세지수!$2:$270,MATCH('1'!$E153,전세지수!$F$2:$F$270,FALSE),MATCH('1'!P$12,전세지수!$1:$1,FALSE))</f>
        <v>100.91632677441224</v>
      </c>
      <c r="Q153" s="258">
        <f t="shared" si="51"/>
        <v>0.45416008643124339</v>
      </c>
      <c r="R153" s="258">
        <f t="shared" si="52"/>
        <v>2.7222580690640097</v>
      </c>
      <c r="S153" s="258">
        <f t="shared" si="53"/>
        <v>1.3835906794180675</v>
      </c>
      <c r="T153" s="278">
        <f>INDEX(매매지수!$271:$539,MATCH('1'!$E153,매매지수!$F$271:$F$539,FALSE),MATCH('1'!T$12,매매지수!$1:$1,FALSE))</f>
        <v>95.014730607554014</v>
      </c>
      <c r="U153" s="255">
        <f>INDEX(매매지수!$271:$539,MATCH('1'!$E153,매매지수!$F$271:$F$539,FALSE),MATCH('1'!U$12,매매지수!$1:$1,FALSE))</f>
        <v>95.152728733565539</v>
      </c>
      <c r="V153" s="255">
        <f>INDEX(매매지수!$271:$539,MATCH('1'!$E153,매매지수!$F$271:$F$539,FALSE),MATCH('1'!V$12,매매지수!$1:$1,FALSE))</f>
        <v>99.312925254885556</v>
      </c>
      <c r="W153" s="255">
        <f>INDEX(매매지수!$271:$539,MATCH('1'!$E153,매매지수!$F$271:$F$539,FALSE),MATCH('1'!W$12,매매지수!$1:$1,FALSE))</f>
        <v>102.38698897258492</v>
      </c>
      <c r="X153" s="258">
        <f t="shared" si="54"/>
        <v>-0.14502802793804337</v>
      </c>
      <c r="Y153" s="258">
        <f t="shared" si="55"/>
        <v>-4.3279307666149958</v>
      </c>
      <c r="Z153" s="260">
        <f t="shared" si="56"/>
        <v>-7.2003859465042952</v>
      </c>
      <c r="AA153" s="277">
        <f>INDEX(전세지수!$271:$539,MATCH('1'!$E153,전세지수!$F$271:$F$539,FALSE),MATCH('1'!AA$12,전세지수!$1:$1,FALSE))</f>
        <v>102.96023062263633</v>
      </c>
      <c r="AB153" s="255">
        <f>INDEX(전세지수!$271:$539,MATCH('1'!$E153,전세지수!$F$271:$F$539,FALSE),MATCH('1'!AB$12,전세지수!$1:$1,FALSE))</f>
        <v>102.49557761504711</v>
      </c>
      <c r="AC153" s="255">
        <f>INDEX(전세지수!$271:$539,MATCH('1'!$E153,전세지수!$F$271:$F$539,FALSE),MATCH('1'!AC$12,전세지수!$1:$1,FALSE))</f>
        <v>99.578206400485342</v>
      </c>
      <c r="AD153" s="255">
        <f>INDEX(전세지수!$271:$539,MATCH('1'!$E153,전세지수!$F$271:$F$539,FALSE),MATCH('1'!AD$12,전세지수!$1:$1,FALSE))</f>
        <v>101.0322345432003</v>
      </c>
      <c r="AE153" s="258">
        <f t="shared" si="57"/>
        <v>0.45333956683903942</v>
      </c>
      <c r="AF153" s="258">
        <f t="shared" si="58"/>
        <v>3.3963498082593579</v>
      </c>
      <c r="AG153" s="260">
        <f t="shared" si="59"/>
        <v>1.9082979686167789</v>
      </c>
      <c r="AH153" s="419" t="s">
        <v>387</v>
      </c>
      <c r="AI153" s="350"/>
      <c r="AJ153" s="350"/>
      <c r="AK153" s="351"/>
    </row>
    <row r="154" spans="1:37" ht="14.1" customHeight="1">
      <c r="A154" s="330"/>
      <c r="B154" s="521"/>
      <c r="C154" s="382"/>
      <c r="D154" s="420" t="s">
        <v>76</v>
      </c>
      <c r="E154" s="409">
        <v>125</v>
      </c>
      <c r="F154" s="384">
        <f>INDEX(매매지수!$2:$270,MATCH('1'!$E154,매매지수!$F$2:$F$270,FALSE),MATCH('1'!F$12,매매지수!$1:$1,FALSE))</f>
        <v>97.61088748552713</v>
      </c>
      <c r="G154" s="385">
        <f>INDEX(매매지수!$2:$270,MATCH('1'!$E154,매매지수!$F$2:$F$270,FALSE),MATCH('1'!G$12,매매지수!$1:$1,FALSE))</f>
        <v>97.666559173946823</v>
      </c>
      <c r="H154" s="385">
        <f>INDEX(매매지수!$2:$270,MATCH('1'!$E154,매매지수!$F$2:$F$270,FALSE),MATCH('1'!H$12,매매지수!$1:$1,FALSE))</f>
        <v>99.685560778989426</v>
      </c>
      <c r="I154" s="385">
        <f>INDEX(매매지수!$2:$270,MATCH('1'!$E154,매매지수!$F$2:$F$270,FALSE),MATCH('1'!I$12,매매지수!$1:$1,FALSE))</f>
        <v>102.14503550504482</v>
      </c>
      <c r="J154" s="386">
        <f t="shared" si="48"/>
        <v>-5.7001791493993537E-2</v>
      </c>
      <c r="K154" s="386">
        <f t="shared" si="49"/>
        <v>-2.0812174574229569</v>
      </c>
      <c r="L154" s="421">
        <f t="shared" si="50"/>
        <v>-4.4389313656792995</v>
      </c>
      <c r="M154" s="384">
        <f>INDEX(전세지수!$2:$270,MATCH('1'!$E154,전세지수!$F$2:$F$270,FALSE),MATCH('1'!M$12,전세지수!$1:$1,FALSE))</f>
        <v>100.84380711139396</v>
      </c>
      <c r="N154" s="385">
        <f>INDEX(전세지수!$2:$270,MATCH('1'!$E154,전세지수!$F$2:$F$270,FALSE),MATCH('1'!N$12,전세지수!$1:$1,FALSE))</f>
        <v>100.23486436129716</v>
      </c>
      <c r="O154" s="385">
        <f>INDEX(전세지수!$2:$270,MATCH('1'!$E154,전세지수!$F$2:$F$270,FALSE),MATCH('1'!O$12,전세지수!$1:$1,FALSE))</f>
        <v>100.00863648109153</v>
      </c>
      <c r="P154" s="385">
        <f>INDEX(전세지수!$2:$270,MATCH('1'!$E154,전세지수!$F$2:$F$270,FALSE),MATCH('1'!P$12,전세지수!$1:$1,FALSE))</f>
        <v>100.11880230999793</v>
      </c>
      <c r="Q154" s="387">
        <f t="shared" si="51"/>
        <v>0.60751591173093811</v>
      </c>
      <c r="R154" s="387">
        <f t="shared" si="52"/>
        <v>0.83509850717775613</v>
      </c>
      <c r="S154" s="387">
        <f t="shared" si="53"/>
        <v>0.72414450100111161</v>
      </c>
      <c r="T154" s="388">
        <f>INDEX(매매지수!$271:$539,MATCH('1'!$E154,매매지수!$F$271:$F$539,FALSE),MATCH('1'!T$12,매매지수!$1:$1,FALSE))</f>
        <v>97.523005933937085</v>
      </c>
      <c r="U154" s="385">
        <f>INDEX(매매지수!$271:$539,MATCH('1'!$E154,매매지수!$F$271:$F$539,FALSE),MATCH('1'!U$12,매매지수!$1:$1,FALSE))</f>
        <v>97.581302212912064</v>
      </c>
      <c r="V154" s="385">
        <f>INDEX(매매지수!$271:$539,MATCH('1'!$E154,매매지수!$F$271:$F$539,FALSE),MATCH('1'!V$12,매매지수!$1:$1,FALSE))</f>
        <v>99.693903347690565</v>
      </c>
      <c r="W154" s="385">
        <f>INDEX(매매지수!$271:$539,MATCH('1'!$E154,매매지수!$F$271:$F$539,FALSE),MATCH('1'!W$12,매매지수!$1:$1,FALSE))</f>
        <v>102.32918625319977</v>
      </c>
      <c r="X154" s="387">
        <f t="shared" si="54"/>
        <v>-5.9741239000665747E-2</v>
      </c>
      <c r="Y154" s="387">
        <f t="shared" si="55"/>
        <v>-2.1775628607722419</v>
      </c>
      <c r="Z154" s="389">
        <f t="shared" si="56"/>
        <v>-4.6967834840105471</v>
      </c>
      <c r="AA154" s="384">
        <f>INDEX(전세지수!$271:$539,MATCH('1'!$E154,전세지수!$F$271:$F$539,FALSE),MATCH('1'!AA$12,전세지수!$1:$1,FALSE))</f>
        <v>100.93492937234159</v>
      </c>
      <c r="AB154" s="385">
        <f>INDEX(전세지수!$271:$539,MATCH('1'!$E154,전세지수!$F$271:$F$539,FALSE),MATCH('1'!AB$12,전세지수!$1:$1,FALSE))</f>
        <v>100.27440265858752</v>
      </c>
      <c r="AC154" s="385">
        <f>INDEX(전세지수!$271:$539,MATCH('1'!$E154,전세지수!$F$271:$F$539,FALSE),MATCH('1'!AC$12,전세지수!$1:$1,FALSE))</f>
        <v>100.0094238138195</v>
      </c>
      <c r="AD154" s="385">
        <f>INDEX(전세지수!$271:$539,MATCH('1'!$E154,전세지수!$F$271:$F$539,FALSE),MATCH('1'!AD$12,전세지수!$1:$1,FALSE))</f>
        <v>100.12660735163641</v>
      </c>
      <c r="AE154" s="387">
        <f t="shared" si="57"/>
        <v>0.65871917083666354</v>
      </c>
      <c r="AF154" s="387">
        <f t="shared" si="58"/>
        <v>0.92541834881985086</v>
      </c>
      <c r="AG154" s="389">
        <f t="shared" si="59"/>
        <v>0.80729991965713399</v>
      </c>
      <c r="AH154" s="422" t="s">
        <v>388</v>
      </c>
      <c r="AI154" s="423"/>
      <c r="AJ154" s="350"/>
      <c r="AK154" s="351"/>
    </row>
    <row r="155" spans="1:37" ht="14.1" customHeight="1">
      <c r="A155" s="330"/>
      <c r="B155" s="521"/>
      <c r="C155" s="414" t="s">
        <v>77</v>
      </c>
      <c r="D155" s="414"/>
      <c r="E155" s="406">
        <v>126</v>
      </c>
      <c r="F155" s="275">
        <f>INDEX(매매지수!$2:$270,MATCH('1'!$E155,매매지수!$F$2:$F$270,FALSE),MATCH('1'!F$12,매매지수!$1:$1,FALSE))</f>
        <v>95.706413019753498</v>
      </c>
      <c r="G155" s="377">
        <f>INDEX(매매지수!$2:$270,MATCH('1'!$E155,매매지수!$F$2:$F$270,FALSE),MATCH('1'!G$12,매매지수!$1:$1,FALSE))</f>
        <v>95.674105981592405</v>
      </c>
      <c r="H155" s="377">
        <f>INDEX(매매지수!$2:$270,MATCH('1'!$E155,매매지수!$F$2:$F$270,FALSE),MATCH('1'!H$12,매매지수!$1:$1,FALSE))</f>
        <v>99.237308421952434</v>
      </c>
      <c r="I155" s="377">
        <f>INDEX(매매지수!$2:$270,MATCH('1'!$E155,매매지수!$F$2:$F$270,FALSE),MATCH('1'!I$12,매매지수!$1:$1,FALSE))</f>
        <v>101.60655325028705</v>
      </c>
      <c r="J155" s="378">
        <f t="shared" si="48"/>
        <v>3.3767797283945633E-2</v>
      </c>
      <c r="K155" s="378">
        <f t="shared" si="49"/>
        <v>-3.5580322142411691</v>
      </c>
      <c r="L155" s="415">
        <f t="shared" si="50"/>
        <v>-5.8068500916468979</v>
      </c>
      <c r="M155" s="275">
        <f>INDEX(전세지수!$2:$270,MATCH('1'!$E155,전세지수!$F$2:$F$270,FALSE),MATCH('1'!M$12,전세지수!$1:$1,FALSE))</f>
        <v>103.41828652782847</v>
      </c>
      <c r="N155" s="377">
        <f>INDEX(전세지수!$2:$270,MATCH('1'!$E155,전세지수!$F$2:$F$270,FALSE),MATCH('1'!N$12,전세지수!$1:$1,FALSE))</f>
        <v>102.95607584593837</v>
      </c>
      <c r="O155" s="377">
        <f>INDEX(전세지수!$2:$270,MATCH('1'!$E155,전세지수!$F$2:$F$270,FALSE),MATCH('1'!O$12,전세지수!$1:$1,FALSE))</f>
        <v>99.532932967646047</v>
      </c>
      <c r="P155" s="377">
        <f>INDEX(전세지수!$2:$270,MATCH('1'!$E155,전세지수!$F$2:$F$270,FALSE),MATCH('1'!P$12,전세지수!$1:$1,FALSE))</f>
        <v>100.86919415592111</v>
      </c>
      <c r="Q155" s="379">
        <f t="shared" si="51"/>
        <v>0.44893968431911624</v>
      </c>
      <c r="R155" s="379">
        <f t="shared" si="52"/>
        <v>3.9035859231088654</v>
      </c>
      <c r="S155" s="379">
        <f t="shared" si="53"/>
        <v>2.5271267340225112</v>
      </c>
      <c r="T155" s="276">
        <f>INDEX(매매지수!$271:$539,MATCH('1'!$E155,매매지수!$F$271:$F$539,FALSE),MATCH('1'!T$12,매매지수!$1:$1,FALSE))</f>
        <v>95.530273634522885</v>
      </c>
      <c r="U155" s="377">
        <f>INDEX(매매지수!$271:$539,MATCH('1'!$E155,매매지수!$F$271:$F$539,FALSE),MATCH('1'!U$12,매매지수!$1:$1,FALSE))</f>
        <v>95.481735500481292</v>
      </c>
      <c r="V155" s="377">
        <f>INDEX(매매지수!$271:$539,MATCH('1'!$E155,매매지수!$F$271:$F$539,FALSE),MATCH('1'!V$12,매매지수!$1:$1,FALSE))</f>
        <v>99.031889993271733</v>
      </c>
      <c r="W155" s="377">
        <f>INDEX(매매지수!$271:$539,MATCH('1'!$E155,매매지수!$F$271:$F$539,FALSE),MATCH('1'!W$12,매매지수!$1:$1,FALSE))</f>
        <v>101.6810980622104</v>
      </c>
      <c r="X155" s="379">
        <f t="shared" si="54"/>
        <v>5.08349935065322E-2</v>
      </c>
      <c r="Y155" s="379">
        <f t="shared" si="55"/>
        <v>-3.535847249796753</v>
      </c>
      <c r="Z155" s="380">
        <f t="shared" si="56"/>
        <v>-6.0491325771524611</v>
      </c>
      <c r="AA155" s="275">
        <f>INDEX(전세지수!$271:$539,MATCH('1'!$E155,전세지수!$F$271:$F$539,FALSE),MATCH('1'!AA$12,전세지수!$1:$1,FALSE))</f>
        <v>106.80966997210916</v>
      </c>
      <c r="AB155" s="377">
        <f>INDEX(전세지수!$271:$539,MATCH('1'!$E155,전세지수!$F$271:$F$539,FALSE),MATCH('1'!AB$12,전세지수!$1:$1,FALSE))</f>
        <v>106.19573210850308</v>
      </c>
      <c r="AC155" s="377">
        <f>INDEX(전세지수!$271:$539,MATCH('1'!$E155,전세지수!$F$271:$F$539,FALSE),MATCH('1'!AC$12,전세지수!$1:$1,FALSE))</f>
        <v>99.297754408848164</v>
      </c>
      <c r="AD155" s="377">
        <f>INDEX(전세지수!$271:$539,MATCH('1'!$E155,전세지수!$F$271:$F$539,FALSE),MATCH('1'!AD$12,전세지수!$1:$1,FALSE))</f>
        <v>101.07680337058858</v>
      </c>
      <c r="AE155" s="379">
        <f t="shared" si="57"/>
        <v>0.57811914981555912</v>
      </c>
      <c r="AF155" s="379">
        <f t="shared" si="58"/>
        <v>7.5650407282439325</v>
      </c>
      <c r="AG155" s="380">
        <f t="shared" si="59"/>
        <v>5.6717925481889031</v>
      </c>
      <c r="AH155" s="1493" t="s">
        <v>389</v>
      </c>
      <c r="AI155" s="1493"/>
      <c r="AJ155" s="350"/>
      <c r="AK155" s="351"/>
    </row>
    <row r="156" spans="1:37" ht="14.1" customHeight="1">
      <c r="A156" s="516"/>
      <c r="B156" s="529" t="s">
        <v>214</v>
      </c>
      <c r="C156" s="514"/>
      <c r="D156" s="514"/>
      <c r="E156" s="409">
        <v>127</v>
      </c>
      <c r="F156" s="268">
        <f>INDEX(매매지수!$2:$270,MATCH('1'!$E156,매매지수!$F$2:$F$270,FALSE),MATCH('1'!F$12,매매지수!$1:$1,FALSE))</f>
        <v>96.329789409806494</v>
      </c>
      <c r="G156" s="285">
        <f>INDEX(매매지수!$2:$270,MATCH('1'!$E156,매매지수!$F$2:$F$270,FALSE),MATCH('1'!G$12,매매지수!$1:$1,FALSE))</f>
        <v>96.788344004002653</v>
      </c>
      <c r="H156" s="285">
        <f>INDEX(매매지수!$2:$270,MATCH('1'!$E156,매매지수!$F$2:$F$270,FALSE),MATCH('1'!H$12,매매지수!$1:$1,FALSE))</f>
        <v>99.328796300635531</v>
      </c>
      <c r="I156" s="285">
        <f>INDEX(매매지수!$2:$270,MATCH('1'!$E156,매매지수!$F$2:$F$270,FALSE),MATCH('1'!I$12,매매지수!$1:$1,FALSE))</f>
        <v>101.55522094341539</v>
      </c>
      <c r="J156" s="286">
        <f t="shared" si="48"/>
        <v>-0.47377047196632827</v>
      </c>
      <c r="K156" s="286">
        <f t="shared" si="49"/>
        <v>-3.0192723585938053</v>
      </c>
      <c r="L156" s="286">
        <f t="shared" si="50"/>
        <v>-5.1454090543709308</v>
      </c>
      <c r="M156" s="268">
        <f>INDEX(전세지수!$2:$270,MATCH('1'!$E156,전세지수!$F$2:$F$270,FALSE),MATCH('1'!M$12,전세지수!$1:$1,FALSE))</f>
        <v>101.867510559455</v>
      </c>
      <c r="N156" s="285">
        <f>INDEX(전세지수!$2:$270,MATCH('1'!$E156,전세지수!$F$2:$F$270,FALSE),MATCH('1'!N$12,전세지수!$1:$1,FALSE))</f>
        <v>101.17747078756179</v>
      </c>
      <c r="O156" s="285">
        <f>INDEX(전세지수!$2:$270,MATCH('1'!$E156,전세지수!$F$2:$F$270,FALSE),MATCH('1'!O$12,전세지수!$1:$1,FALSE))</f>
        <v>99.903476634899818</v>
      </c>
      <c r="P156" s="285">
        <f>INDEX(전세지수!$2:$270,MATCH('1'!$E156,전세지수!$F$2:$F$270,FALSE),MATCH('1'!P$12,전세지수!$1:$1,FALSE))</f>
        <v>99.334205935332577</v>
      </c>
      <c r="Q156" s="288">
        <f t="shared" si="51"/>
        <v>0.6820093114820569</v>
      </c>
      <c r="R156" s="288">
        <f t="shared" si="52"/>
        <v>1.9659315078020878</v>
      </c>
      <c r="S156" s="288">
        <f t="shared" si="53"/>
        <v>2.5502842653935653</v>
      </c>
      <c r="T156" s="273">
        <f>INDEX(매매지수!$271:$539,MATCH('1'!$E156,매매지수!$F$271:$F$539,FALSE),MATCH('1'!T$12,매매지수!$1:$1,FALSE))</f>
        <v>95.521019517662282</v>
      </c>
      <c r="U156" s="285">
        <f>INDEX(매매지수!$271:$539,MATCH('1'!$E156,매매지수!$F$271:$F$539,FALSE),MATCH('1'!U$12,매매지수!$1:$1,FALSE))</f>
        <v>95.997720328433672</v>
      </c>
      <c r="V156" s="285">
        <f>INDEX(매매지수!$271:$539,MATCH('1'!$E156,매매지수!$F$271:$F$539,FALSE),MATCH('1'!V$12,매매지수!$1:$1,FALSE))</f>
        <v>99.128843026713753</v>
      </c>
      <c r="W156" s="285">
        <f>INDEX(매매지수!$271:$539,MATCH('1'!$E156,매매지수!$F$271:$F$539,FALSE),MATCH('1'!W$12,매매지수!$1:$1,FALSE))</f>
        <v>101.94984305765811</v>
      </c>
      <c r="X156" s="288">
        <f t="shared" si="54"/>
        <v>-0.49657513651415464</v>
      </c>
      <c r="Y156" s="288">
        <f t="shared" si="55"/>
        <v>-3.6395295242972026</v>
      </c>
      <c r="Z156" s="288">
        <f t="shared" si="56"/>
        <v>-6.3058689912450223</v>
      </c>
      <c r="AA156" s="268">
        <f>INDEX(전세지수!$271:$539,MATCH('1'!$E156,전세지수!$F$271:$F$539,FALSE),MATCH('1'!AA$12,전세지수!$1:$1,FALSE))</f>
        <v>102.54394229644008</v>
      </c>
      <c r="AB156" s="285">
        <f>INDEX(전세지수!$271:$539,MATCH('1'!$E156,전세지수!$F$271:$F$539,FALSE),MATCH('1'!AB$12,전세지수!$1:$1,FALSE))</f>
        <v>101.72189144943522</v>
      </c>
      <c r="AC156" s="285">
        <f>INDEX(전세지수!$271:$539,MATCH('1'!$E156,전세지수!$F$271:$F$539,FALSE),MATCH('1'!AC$12,전세지수!$1:$1,FALSE))</f>
        <v>99.948498642727401</v>
      </c>
      <c r="AD156" s="285">
        <f>INDEX(전세지수!$271:$539,MATCH('1'!$E156,전세지수!$F$271:$F$539,FALSE),MATCH('1'!AD$12,전세지수!$1:$1,FALSE))</f>
        <v>99.238455675170655</v>
      </c>
      <c r="AE156" s="288">
        <f t="shared" si="57"/>
        <v>0.80813562871420164</v>
      </c>
      <c r="AF156" s="288">
        <f t="shared" si="58"/>
        <v>2.5967810311891437</v>
      </c>
      <c r="AG156" s="289">
        <f t="shared" si="59"/>
        <v>3.3308525397543587</v>
      </c>
      <c r="AH156" s="1400" t="s">
        <v>390</v>
      </c>
      <c r="AI156" s="1400"/>
      <c r="AJ156" s="1401"/>
      <c r="AK156" s="351"/>
    </row>
    <row r="157" spans="1:37" ht="14.1" customHeight="1">
      <c r="A157" s="349"/>
      <c r="B157" s="521"/>
      <c r="C157" s="512" t="s">
        <v>78</v>
      </c>
      <c r="D157" s="513"/>
      <c r="E157" s="406">
        <v>128</v>
      </c>
      <c r="F157" s="279">
        <f>INDEX(매매지수!$2:$270,MATCH('1'!$E157,매매지수!$F$2:$F$270,FALSE),MATCH('1'!F$12,매매지수!$1:$1,FALSE))</f>
        <v>98.616649145412751</v>
      </c>
      <c r="G157" s="269">
        <f>INDEX(매매지수!$2:$270,MATCH('1'!$E157,매매지수!$F$2:$F$270,FALSE),MATCH('1'!G$12,매매지수!$1:$1,FALSE))</f>
        <v>99.150589355618806</v>
      </c>
      <c r="H157" s="269">
        <f>INDEX(매매지수!$2:$270,MATCH('1'!$E157,매매지수!$F$2:$F$270,FALSE),MATCH('1'!H$12,매매지수!$1:$1,FALSE))</f>
        <v>99.741264887976442</v>
      </c>
      <c r="I157" s="269">
        <f>INDEX(매매지수!$2:$270,MATCH('1'!$E157,매매지수!$F$2:$F$270,FALSE),MATCH('1'!I$12,매매지수!$1:$1,FALSE))</f>
        <v>100.92983419764798</v>
      </c>
      <c r="J157" s="270">
        <f t="shared" si="48"/>
        <v>-0.53851440891692359</v>
      </c>
      <c r="K157" s="270">
        <f t="shared" si="49"/>
        <v>-1.1275330665064143</v>
      </c>
      <c r="L157" s="270">
        <f t="shared" si="50"/>
        <v>-2.2918744201098962</v>
      </c>
      <c r="M157" s="279">
        <f>INDEX(전세지수!$2:$270,MATCH('1'!$E157,전세지수!$F$2:$F$270,FALSE),MATCH('1'!M$12,전세지수!$1:$1,FALSE))</f>
        <v>103.22474701936066</v>
      </c>
      <c r="N157" s="269">
        <f>INDEX(전세지수!$2:$270,MATCH('1'!$E157,전세지수!$F$2:$F$270,FALSE),MATCH('1'!N$12,전세지수!$1:$1,FALSE))</f>
        <v>102.64300356763773</v>
      </c>
      <c r="O157" s="269">
        <f>INDEX(전세지수!$2:$270,MATCH('1'!$E157,전세지수!$F$2:$F$270,FALSE),MATCH('1'!O$12,전세지수!$1:$1,FALSE))</f>
        <v>100.24082942418755</v>
      </c>
      <c r="P157" s="269">
        <f>INDEX(전세지수!$2:$270,MATCH('1'!$E157,전세지수!$F$2:$F$270,FALSE),MATCH('1'!P$12,전세지수!$1:$1,FALSE))</f>
        <v>100.15157957340115</v>
      </c>
      <c r="Q157" s="272">
        <f t="shared" si="51"/>
        <v>0.5667638626139615</v>
      </c>
      <c r="R157" s="272">
        <f t="shared" si="52"/>
        <v>2.9767487083991684</v>
      </c>
      <c r="S157" s="272">
        <f t="shared" si="53"/>
        <v>3.0685162021904855</v>
      </c>
      <c r="T157" s="280">
        <f>INDEX(매매지수!$271:$539,MATCH('1'!$E157,매매지수!$F$271:$F$539,FALSE),MATCH('1'!T$12,매매지수!$1:$1,FALSE))</f>
        <v>100.03793544721111</v>
      </c>
      <c r="U157" s="269">
        <f>INDEX(매매지수!$271:$539,MATCH('1'!$E157,매매지수!$F$271:$F$539,FALSE),MATCH('1'!U$12,매매지수!$1:$1,FALSE))</f>
        <v>100.63123001890682</v>
      </c>
      <c r="V157" s="269">
        <f>INDEX(매매지수!$271:$539,MATCH('1'!$E157,매매지수!$F$271:$F$539,FALSE),MATCH('1'!V$12,매매지수!$1:$1,FALSE))</f>
        <v>99.955396820117215</v>
      </c>
      <c r="W157" s="269">
        <f>INDEX(매매지수!$271:$539,MATCH('1'!$E157,매매지수!$F$271:$F$539,FALSE),MATCH('1'!W$12,매매지수!$1:$1,FALSE))</f>
        <v>102.94800421876199</v>
      </c>
      <c r="X157" s="272">
        <f t="shared" si="54"/>
        <v>-0.58957300987401151</v>
      </c>
      <c r="Y157" s="272">
        <f t="shared" si="55"/>
        <v>8.2575458374134492E-2</v>
      </c>
      <c r="Z157" s="272">
        <f t="shared" si="56"/>
        <v>-2.8267364614150803</v>
      </c>
      <c r="AA157" s="279">
        <f>INDEX(전세지수!$271:$539,MATCH('1'!$E157,전세지수!$F$271:$F$539,FALSE),MATCH('1'!AA$12,전세지수!$1:$1,FALSE))</f>
        <v>104.98595009676154</v>
      </c>
      <c r="AB157" s="269">
        <f>INDEX(전세지수!$271:$539,MATCH('1'!$E157,전세지수!$F$271:$F$539,FALSE),MATCH('1'!AB$12,전세지수!$1:$1,FALSE))</f>
        <v>104.3931055697058</v>
      </c>
      <c r="AC157" s="269">
        <f>INDEX(전세지수!$271:$539,MATCH('1'!$E157,전세지수!$F$271:$F$539,FALSE),MATCH('1'!AC$12,전세지수!$1:$1,FALSE))</f>
        <v>100.86614015809663</v>
      </c>
      <c r="AD157" s="269">
        <f>INDEX(전세지수!$271:$539,MATCH('1'!$E157,전세지수!$F$271:$F$539,FALSE),MATCH('1'!AD$12,전세지수!$1:$1,FALSE))</f>
        <v>100.16692678577965</v>
      </c>
      <c r="AE157" s="272">
        <f t="shared" si="57"/>
        <v>0.56789624546602635</v>
      </c>
      <c r="AF157" s="272">
        <f t="shared" si="58"/>
        <v>4.0844330240133786</v>
      </c>
      <c r="AG157" s="274">
        <f t="shared" si="59"/>
        <v>4.8109924758778178</v>
      </c>
      <c r="AH157" s="1361" t="s">
        <v>391</v>
      </c>
      <c r="AI157" s="1362"/>
      <c r="AJ157" s="350"/>
      <c r="AK157" s="351"/>
    </row>
    <row r="158" spans="1:37" ht="14.1" customHeight="1">
      <c r="A158" s="349"/>
      <c r="B158" s="521"/>
      <c r="C158" s="509" t="s">
        <v>79</v>
      </c>
      <c r="D158" s="510"/>
      <c r="E158" s="409">
        <v>129</v>
      </c>
      <c r="F158" s="335">
        <f>INDEX(매매지수!$2:$270,MATCH('1'!$E158,매매지수!$F$2:$F$270,FALSE),MATCH('1'!F$12,매매지수!$1:$1,FALSE))</f>
        <v>95.646715013073617</v>
      </c>
      <c r="G158" s="336">
        <f>INDEX(매매지수!$2:$270,MATCH('1'!$E158,매매지수!$F$2:$F$270,FALSE),MATCH('1'!G$12,매매지수!$1:$1,FALSE))</f>
        <v>96.066096863882578</v>
      </c>
      <c r="H158" s="336">
        <f>INDEX(매매지수!$2:$270,MATCH('1'!$E158,매매지수!$F$2:$F$270,FALSE),MATCH('1'!H$12,매매지수!$1:$1,FALSE))</f>
        <v>100.01422500144737</v>
      </c>
      <c r="I158" s="336">
        <f>INDEX(매매지수!$2:$270,MATCH('1'!$E158,매매지수!$F$2:$F$270,FALSE),MATCH('1'!I$12,매매지수!$1:$1,FALSE))</f>
        <v>102.83622055005479</v>
      </c>
      <c r="J158" s="337">
        <f t="shared" si="48"/>
        <v>-0.43655552218717641</v>
      </c>
      <c r="K158" s="337">
        <f t="shared" si="49"/>
        <v>-4.3668887983789766</v>
      </c>
      <c r="L158" s="337">
        <f t="shared" si="50"/>
        <v>-6.991219142949479</v>
      </c>
      <c r="M158" s="335">
        <f>INDEX(전세지수!$2:$270,MATCH('1'!$E158,전세지수!$F$2:$F$270,FALSE),MATCH('1'!M$12,전세지수!$1:$1,FALSE))</f>
        <v>102.23544654648242</v>
      </c>
      <c r="N158" s="336">
        <f>INDEX(전세지수!$2:$270,MATCH('1'!$E158,전세지수!$F$2:$F$270,FALSE),MATCH('1'!N$12,전세지수!$1:$1,FALSE))</f>
        <v>101.55993919127111</v>
      </c>
      <c r="O158" s="336">
        <f>INDEX(전세지수!$2:$270,MATCH('1'!$E158,전세지수!$F$2:$F$270,FALSE),MATCH('1'!O$12,전세지수!$1:$1,FALSE))</f>
        <v>99.95191938614407</v>
      </c>
      <c r="P158" s="336">
        <f>INDEX(전세지수!$2:$270,MATCH('1'!$E158,전세지수!$F$2:$F$270,FALSE),MATCH('1'!P$12,전세지수!$1:$1,FALSE))</f>
        <v>99.309004960985163</v>
      </c>
      <c r="Q158" s="338">
        <f t="shared" si="51"/>
        <v>0.66513170507034314</v>
      </c>
      <c r="R158" s="338">
        <f t="shared" si="52"/>
        <v>2.284625622361891</v>
      </c>
      <c r="S158" s="338">
        <f t="shared" si="53"/>
        <v>2.946803853937463</v>
      </c>
      <c r="T158" s="339">
        <f>INDEX(매매지수!$271:$539,MATCH('1'!$E158,매매지수!$F$271:$F$539,FALSE),MATCH('1'!T$12,매매지수!$1:$1,FALSE))</f>
        <v>95.45186436756525</v>
      </c>
      <c r="U158" s="336">
        <f>INDEX(매매지수!$271:$539,MATCH('1'!$E158,매매지수!$F$271:$F$539,FALSE),MATCH('1'!U$12,매매지수!$1:$1,FALSE))</f>
        <v>95.77230359659292</v>
      </c>
      <c r="V158" s="336">
        <f>INDEX(매매지수!$271:$539,MATCH('1'!$E158,매매지수!$F$271:$F$539,FALSE),MATCH('1'!V$12,매매지수!$1:$1,FALSE))</f>
        <v>100.12929416704654</v>
      </c>
      <c r="W158" s="336">
        <f>INDEX(매매지수!$271:$539,MATCH('1'!$E158,매매지수!$F$271:$F$539,FALSE),MATCH('1'!W$12,매매지수!$1:$1,FALSE))</f>
        <v>102.91043122947524</v>
      </c>
      <c r="X158" s="338">
        <f t="shared" si="54"/>
        <v>-0.33458444351240901</v>
      </c>
      <c r="Y158" s="338">
        <f t="shared" si="55"/>
        <v>-4.6713899647368828</v>
      </c>
      <c r="Z158" s="338">
        <f t="shared" si="56"/>
        <v>-7.247629587012872</v>
      </c>
      <c r="AA158" s="335">
        <f>INDEX(전세지수!$271:$539,MATCH('1'!$E158,전세지수!$F$271:$F$539,FALSE),MATCH('1'!AA$12,전세지수!$1:$1,FALSE))</f>
        <v>103.50462641847081</v>
      </c>
      <c r="AB158" s="336">
        <f>INDEX(전세지수!$271:$539,MATCH('1'!$E158,전세지수!$F$271:$F$539,FALSE),MATCH('1'!AB$12,전세지수!$1:$1,FALSE))</f>
        <v>102.60267813795447</v>
      </c>
      <c r="AC158" s="336">
        <f>INDEX(전세지수!$271:$539,MATCH('1'!$E158,전세지수!$F$271:$F$539,FALSE),MATCH('1'!AC$12,전세지수!$1:$1,FALSE))</f>
        <v>99.915799655596459</v>
      </c>
      <c r="AD158" s="336">
        <f>INDEX(전세지수!$271:$539,MATCH('1'!$E158,전세지수!$F$271:$F$539,FALSE),MATCH('1'!AD$12,전세지수!$1:$1,FALSE))</f>
        <v>98.789591775256355</v>
      </c>
      <c r="AE158" s="338">
        <f t="shared" si="57"/>
        <v>0.87906894526048607</v>
      </c>
      <c r="AF158" s="338">
        <f t="shared" si="58"/>
        <v>3.5918511138826936</v>
      </c>
      <c r="AG158" s="340">
        <f t="shared" si="59"/>
        <v>4.7728050683122802</v>
      </c>
      <c r="AH158" s="1353" t="s">
        <v>392</v>
      </c>
      <c r="AI158" s="1354"/>
      <c r="AJ158" s="350"/>
      <c r="AK158" s="351"/>
    </row>
    <row r="159" spans="1:37" ht="14.1" customHeight="1">
      <c r="A159" s="349"/>
      <c r="B159" s="521"/>
      <c r="C159" s="509" t="s">
        <v>80</v>
      </c>
      <c r="D159" s="510"/>
      <c r="E159" s="406">
        <v>130</v>
      </c>
      <c r="F159" s="335">
        <f>INDEX(매매지수!$2:$270,MATCH('1'!$E159,매매지수!$F$2:$F$270,FALSE),MATCH('1'!F$12,매매지수!$1:$1,FALSE))</f>
        <v>96.220026145214206</v>
      </c>
      <c r="G159" s="336">
        <f>INDEX(매매지수!$2:$270,MATCH('1'!$E159,매매지수!$F$2:$F$270,FALSE),MATCH('1'!G$12,매매지수!$1:$1,FALSE))</f>
        <v>96.750183929721203</v>
      </c>
      <c r="H159" s="336">
        <f>INDEX(매매지수!$2:$270,MATCH('1'!$E159,매매지수!$F$2:$F$270,FALSE),MATCH('1'!H$12,매매지수!$1:$1,FALSE))</f>
        <v>98.965915089410018</v>
      </c>
      <c r="I159" s="336">
        <f>INDEX(매매지수!$2:$270,MATCH('1'!$E159,매매지수!$F$2:$F$270,FALSE),MATCH('1'!I$12,매매지수!$1:$1,FALSE))</f>
        <v>102.84263710854543</v>
      </c>
      <c r="J159" s="337">
        <f t="shared" si="48"/>
        <v>-0.54796566060494323</v>
      </c>
      <c r="K159" s="337">
        <f t="shared" si="49"/>
        <v>-2.7745804620864289</v>
      </c>
      <c r="L159" s="337">
        <f t="shared" si="50"/>
        <v>-6.4395577063444787</v>
      </c>
      <c r="M159" s="335">
        <f>INDEX(전세지수!$2:$270,MATCH('1'!$E159,전세지수!$F$2:$F$270,FALSE),MATCH('1'!M$12,전세지수!$1:$1,FALSE))</f>
        <v>101.29004585213714</v>
      </c>
      <c r="N159" s="336">
        <f>INDEX(전세지수!$2:$270,MATCH('1'!$E159,전세지수!$F$2:$F$270,FALSE),MATCH('1'!N$12,전세지수!$1:$1,FALSE))</f>
        <v>100.56851599028968</v>
      </c>
      <c r="O159" s="336">
        <f>INDEX(전세지수!$2:$270,MATCH('1'!$E159,전세지수!$F$2:$F$270,FALSE),MATCH('1'!O$12,전세지수!$1:$1,FALSE))</f>
        <v>100</v>
      </c>
      <c r="P159" s="336">
        <f>INDEX(전세지수!$2:$270,MATCH('1'!$E159,전세지수!$F$2:$F$270,FALSE),MATCH('1'!P$12,전세지수!$1:$1,FALSE))</f>
        <v>98.479388651803816</v>
      </c>
      <c r="Q159" s="338">
        <f t="shared" si="51"/>
        <v>0.71745103797407062</v>
      </c>
      <c r="R159" s="338">
        <f t="shared" si="52"/>
        <v>1.290045852137145</v>
      </c>
      <c r="S159" s="338">
        <f t="shared" si="53"/>
        <v>2.8540563043816691</v>
      </c>
      <c r="T159" s="339">
        <f>INDEX(매매지수!$271:$539,MATCH('1'!$E159,매매지수!$F$271:$F$539,FALSE),MATCH('1'!T$12,매매지수!$1:$1,FALSE))</f>
        <v>94.896116565901735</v>
      </c>
      <c r="U159" s="336">
        <f>INDEX(매매지수!$271:$539,MATCH('1'!$E159,매매지수!$F$271:$F$539,FALSE),MATCH('1'!U$12,매매지수!$1:$1,FALSE))</f>
        <v>95.422133197304888</v>
      </c>
      <c r="V159" s="336">
        <f>INDEX(매매지수!$271:$539,MATCH('1'!$E159,매매지수!$F$271:$F$539,FALSE),MATCH('1'!V$12,매매지수!$1:$1,FALSE))</f>
        <v>98.368822725975264</v>
      </c>
      <c r="W159" s="336">
        <f>INDEX(매매지수!$271:$539,MATCH('1'!$E159,매매지수!$F$271:$F$539,FALSE),MATCH('1'!W$12,매매지수!$1:$1,FALSE))</f>
        <v>102.84883046778961</v>
      </c>
      <c r="X159" s="338">
        <f t="shared" si="54"/>
        <v>-0.55125222396307239</v>
      </c>
      <c r="Y159" s="338">
        <f t="shared" si="55"/>
        <v>-3.5302914722761258</v>
      </c>
      <c r="Z159" s="338">
        <f t="shared" si="56"/>
        <v>-7.7324300779273543</v>
      </c>
      <c r="AA159" s="335">
        <f>INDEX(전세지수!$271:$539,MATCH('1'!$E159,전세지수!$F$271:$F$539,FALSE),MATCH('1'!AA$12,전세지수!$1:$1,FALSE))</f>
        <v>101.11623382626375</v>
      </c>
      <c r="AB159" s="336">
        <f>INDEX(전세지수!$271:$539,MATCH('1'!$E159,전세지수!$F$271:$F$539,FALSE),MATCH('1'!AB$12,전세지수!$1:$1,FALSE))</f>
        <v>100.512452332267</v>
      </c>
      <c r="AC159" s="336">
        <f>INDEX(전세지수!$271:$539,MATCH('1'!$E159,전세지수!$F$271:$F$539,FALSE),MATCH('1'!AC$12,전세지수!$1:$1,FALSE))</f>
        <v>100</v>
      </c>
      <c r="AD159" s="336">
        <f>INDEX(전세지수!$271:$539,MATCH('1'!$E159,전세지수!$F$271:$F$539,FALSE),MATCH('1'!AD$12,전세지수!$1:$1,FALSE))</f>
        <v>98.453398530354832</v>
      </c>
      <c r="AE159" s="338">
        <f t="shared" si="57"/>
        <v>0.60070317655847028</v>
      </c>
      <c r="AF159" s="338">
        <f t="shared" si="58"/>
        <v>1.1162338262637572</v>
      </c>
      <c r="AG159" s="340">
        <f t="shared" si="59"/>
        <v>2.7046656953014336</v>
      </c>
      <c r="AH159" s="1353" t="s">
        <v>393</v>
      </c>
      <c r="AI159" s="1354"/>
      <c r="AJ159" s="350"/>
      <c r="AK159" s="351"/>
    </row>
    <row r="160" spans="1:37" ht="14.1" customHeight="1">
      <c r="A160" s="349"/>
      <c r="B160" s="521"/>
      <c r="C160" s="524" t="s">
        <v>81</v>
      </c>
      <c r="D160" s="525"/>
      <c r="E160" s="409">
        <v>131</v>
      </c>
      <c r="F160" s="275">
        <f>INDEX(매매지수!$2:$270,MATCH('1'!$E160,매매지수!$F$2:$F$270,FALSE),MATCH('1'!F$12,매매지수!$1:$1,FALSE))</f>
        <v>95.759881788717905</v>
      </c>
      <c r="G160" s="377">
        <f>INDEX(매매지수!$2:$270,MATCH('1'!$E160,매매지수!$F$2:$F$270,FALSE),MATCH('1'!G$12,매매지수!$1:$1,FALSE))</f>
        <v>96.168874696911715</v>
      </c>
      <c r="H160" s="377">
        <f>INDEX(매매지수!$2:$270,MATCH('1'!$E160,매매지수!$F$2:$F$270,FALSE),MATCH('1'!H$12,매매지수!$1:$1,FALSE))</f>
        <v>99.170305626110846</v>
      </c>
      <c r="I160" s="377">
        <f>INDEX(매매지수!$2:$270,MATCH('1'!$E160,매매지수!$F$2:$F$270,FALSE),MATCH('1'!I$12,매매지수!$1:$1,FALSE))</f>
        <v>100.84385830504138</v>
      </c>
      <c r="J160" s="378">
        <f t="shared" si="48"/>
        <v>-0.42528615363630617</v>
      </c>
      <c r="K160" s="378">
        <f t="shared" si="49"/>
        <v>-3.4389566673826977</v>
      </c>
      <c r="L160" s="378">
        <f t="shared" si="50"/>
        <v>-5.0414339571826172</v>
      </c>
      <c r="M160" s="275">
        <f>INDEX(전세지수!$2:$270,MATCH('1'!$E160,전세지수!$F$2:$F$270,FALSE),MATCH('1'!M$12,전세지수!$1:$1,FALSE))</f>
        <v>101.56198089858393</v>
      </c>
      <c r="N160" s="377">
        <f>INDEX(전세지수!$2:$270,MATCH('1'!$E160,전세지수!$F$2:$F$270,FALSE),MATCH('1'!N$12,전세지수!$1:$1,FALSE))</f>
        <v>100.84500314255223</v>
      </c>
      <c r="O160" s="377">
        <f>INDEX(전세지수!$2:$270,MATCH('1'!$E160,전세지수!$F$2:$F$270,FALSE),MATCH('1'!O$12,전세지수!$1:$1,FALSE))</f>
        <v>99.724097913441227</v>
      </c>
      <c r="P160" s="377">
        <f>INDEX(전세지수!$2:$270,MATCH('1'!$E160,전세지수!$F$2:$F$270,FALSE),MATCH('1'!P$12,전세지수!$1:$1,FALSE))</f>
        <v>99.45406631856055</v>
      </c>
      <c r="Q160" s="379">
        <f t="shared" si="51"/>
        <v>0.71097003687747851</v>
      </c>
      <c r="R160" s="379">
        <f t="shared" si="52"/>
        <v>1.8429677716793602</v>
      </c>
      <c r="S160" s="379">
        <f t="shared" si="53"/>
        <v>2.1194855655992217</v>
      </c>
      <c r="T160" s="276">
        <f>INDEX(매매지수!$271:$539,MATCH('1'!$E160,매매지수!$F$271:$F$539,FALSE),MATCH('1'!T$12,매매지수!$1:$1,FALSE))</f>
        <v>95.080716644433792</v>
      </c>
      <c r="U160" s="377">
        <f>INDEX(매매지수!$271:$539,MATCH('1'!$E160,매매지수!$F$271:$F$539,FALSE),MATCH('1'!U$12,매매지수!$1:$1,FALSE))</f>
        <v>95.549438609986552</v>
      </c>
      <c r="V160" s="377">
        <f>INDEX(매매지수!$271:$539,MATCH('1'!$E160,매매지수!$F$271:$F$539,FALSE),MATCH('1'!V$12,매매지수!$1:$1,FALSE))</f>
        <v>99.127134583640569</v>
      </c>
      <c r="W160" s="377">
        <f>INDEX(매매지수!$271:$539,MATCH('1'!$E160,매매지수!$F$271:$F$539,FALSE),MATCH('1'!W$12,매매지수!$1:$1,FALSE))</f>
        <v>101.18077475172805</v>
      </c>
      <c r="X160" s="379">
        <f t="shared" si="54"/>
        <v>-0.49055438982325006</v>
      </c>
      <c r="Y160" s="379">
        <f t="shared" si="55"/>
        <v>-4.0820487308573679</v>
      </c>
      <c r="Z160" s="379">
        <f t="shared" si="56"/>
        <v>-6.0288707239712807</v>
      </c>
      <c r="AA160" s="275">
        <f>INDEX(전세지수!$271:$539,MATCH('1'!$E160,전세지수!$F$271:$F$539,FALSE),MATCH('1'!AA$12,전세지수!$1:$1,FALSE))</f>
        <v>102.59372153799555</v>
      </c>
      <c r="AB160" s="377">
        <f>INDEX(전세지수!$271:$539,MATCH('1'!$E160,전세지수!$F$271:$F$539,FALSE),MATCH('1'!AB$12,전세지수!$1:$1,FALSE))</f>
        <v>101.64891215975101</v>
      </c>
      <c r="AC160" s="377">
        <f>INDEX(전세지수!$271:$539,MATCH('1'!$E160,전세지수!$F$271:$F$539,FALSE),MATCH('1'!AC$12,전세지수!$1:$1,FALSE))</f>
        <v>99.777528562953648</v>
      </c>
      <c r="AD160" s="377">
        <f>INDEX(전세지수!$271:$539,MATCH('1'!$E160,전세지수!$F$271:$F$539,FALSE),MATCH('1'!AD$12,전세지수!$1:$1,FALSE))</f>
        <v>99.531869822707804</v>
      </c>
      <c r="AE160" s="379">
        <f t="shared" si="57"/>
        <v>0.92948301970972036</v>
      </c>
      <c r="AF160" s="379">
        <f t="shared" si="58"/>
        <v>2.8224721694374733</v>
      </c>
      <c r="AG160" s="380">
        <f t="shared" si="59"/>
        <v>3.0762525819536091</v>
      </c>
      <c r="AH160" s="1359" t="s">
        <v>394</v>
      </c>
      <c r="AI160" s="1360"/>
      <c r="AJ160" s="350"/>
      <c r="AK160" s="351"/>
    </row>
    <row r="161" spans="1:37" ht="14.1" customHeight="1">
      <c r="A161" s="370"/>
      <c r="B161" s="1414" t="s">
        <v>215</v>
      </c>
      <c r="C161" s="1414"/>
      <c r="D161" s="1415"/>
      <c r="E161" s="406">
        <v>132</v>
      </c>
      <c r="F161" s="268">
        <f>INDEX(매매지수!$2:$270,MATCH('1'!$E161,매매지수!$F$2:$F$270,FALSE),MATCH('1'!F$12,매매지수!$1:$1,FALSE))</f>
        <v>97.745293941629882</v>
      </c>
      <c r="G161" s="285">
        <f>INDEX(매매지수!$2:$270,MATCH('1'!$E161,매매지수!$F$2:$F$270,FALSE),MATCH('1'!G$12,매매지수!$1:$1,FALSE))</f>
        <v>97.877887100694721</v>
      </c>
      <c r="H161" s="285">
        <f>INDEX(매매지수!$2:$270,MATCH('1'!$E161,매매지수!$F$2:$F$270,FALSE),MATCH('1'!H$12,매매지수!$1:$1,FALSE))</f>
        <v>99.35376858376253</v>
      </c>
      <c r="I161" s="285">
        <f>INDEX(매매지수!$2:$270,MATCH('1'!$E161,매매지수!$F$2:$F$270,FALSE),MATCH('1'!I$12,매매지수!$1:$1,FALSE))</f>
        <v>101.41883233049857</v>
      </c>
      <c r="J161" s="286">
        <f t="shared" si="48"/>
        <v>-0.13546794173072696</v>
      </c>
      <c r="K161" s="286">
        <f t="shared" si="49"/>
        <v>-1.6189367198251592</v>
      </c>
      <c r="L161" s="286">
        <f t="shared" si="50"/>
        <v>-3.6221462074198962</v>
      </c>
      <c r="M161" s="268">
        <f>INDEX(전세지수!$2:$270,MATCH('1'!$E161,전세지수!$F$2:$F$270,FALSE),MATCH('1'!M$12,전세지수!$1:$1,FALSE))</f>
        <v>102.6630199274522</v>
      </c>
      <c r="N161" s="285">
        <f>INDEX(전세지수!$2:$270,MATCH('1'!$E161,전세지수!$F$2:$F$270,FALSE),MATCH('1'!N$12,전세지수!$1:$1,FALSE))</f>
        <v>102.07190207908678</v>
      </c>
      <c r="O161" s="285">
        <f>INDEX(전세지수!$2:$270,MATCH('1'!$E161,전세지수!$F$2:$F$270,FALSE),MATCH('1'!O$12,전세지수!$1:$1,FALSE))</f>
        <v>99.937986005677743</v>
      </c>
      <c r="P161" s="285">
        <f>INDEX(전세지수!$2:$270,MATCH('1'!$E161,전세지수!$F$2:$F$270,FALSE),MATCH('1'!P$12,전세지수!$1:$1,FALSE))</f>
        <v>99.357634858108355</v>
      </c>
      <c r="Q161" s="288">
        <f t="shared" si="51"/>
        <v>0.57911906834793303</v>
      </c>
      <c r="R161" s="288">
        <f t="shared" si="52"/>
        <v>2.7267248727822491</v>
      </c>
      <c r="S161" s="288">
        <f t="shared" si="53"/>
        <v>3.3267549837153743</v>
      </c>
      <c r="T161" s="273">
        <f>INDEX(매매지수!$271:$539,MATCH('1'!$E161,매매지수!$F$271:$F$539,FALSE),MATCH('1'!T$12,매매지수!$1:$1,FALSE))</f>
        <v>97.669180891910656</v>
      </c>
      <c r="U161" s="285">
        <f>INDEX(매매지수!$271:$539,MATCH('1'!$E161,매매지수!$F$271:$F$539,FALSE),MATCH('1'!U$12,매매지수!$1:$1,FALSE))</f>
        <v>97.813568664176699</v>
      </c>
      <c r="V161" s="285">
        <f>INDEX(매매지수!$271:$539,MATCH('1'!$E161,매매지수!$F$271:$F$539,FALSE),MATCH('1'!V$12,매매지수!$1:$1,FALSE))</f>
        <v>99.349076487149333</v>
      </c>
      <c r="W161" s="285">
        <f>INDEX(매매지수!$271:$539,MATCH('1'!$E161,매매지수!$F$271:$F$539,FALSE),MATCH('1'!W$12,매매지수!$1:$1,FALSE))</f>
        <v>101.76493946848845</v>
      </c>
      <c r="X161" s="288">
        <f t="shared" si="54"/>
        <v>-0.14761527898217164</v>
      </c>
      <c r="Y161" s="288">
        <f t="shared" si="55"/>
        <v>-1.6909020744203529</v>
      </c>
      <c r="Z161" s="288">
        <f t="shared" si="56"/>
        <v>-4.0247246232048788</v>
      </c>
      <c r="AA161" s="268">
        <f>INDEX(전세지수!$271:$539,MATCH('1'!$E161,전세지수!$F$271:$F$539,FALSE),MATCH('1'!AA$12,전세지수!$1:$1,FALSE))</f>
        <v>103.71870930236385</v>
      </c>
      <c r="AB161" s="285">
        <f>INDEX(전세지수!$271:$539,MATCH('1'!$E161,전세지수!$F$271:$F$539,FALSE),MATCH('1'!AB$12,전세지수!$1:$1,FALSE))</f>
        <v>102.84773491123822</v>
      </c>
      <c r="AC161" s="285">
        <f>INDEX(전세지수!$271:$539,MATCH('1'!$E161,전세지수!$F$271:$F$539,FALSE),MATCH('1'!AC$12,전세지수!$1:$1,FALSE))</f>
        <v>100.00984308605379</v>
      </c>
      <c r="AD161" s="285">
        <f>INDEX(전세지수!$271:$539,MATCH('1'!$E161,전세지수!$F$271:$F$539,FALSE),MATCH('1'!AD$12,전세지수!$1:$1,FALSE))</f>
        <v>98.927948592999229</v>
      </c>
      <c r="AE161" s="288">
        <f t="shared" si="57"/>
        <v>0.84685811688252066</v>
      </c>
      <c r="AF161" s="288">
        <f t="shared" si="58"/>
        <v>3.7085011853470684</v>
      </c>
      <c r="AG161" s="289">
        <f t="shared" si="59"/>
        <v>4.8426766929883014</v>
      </c>
      <c r="AH161" s="1412" t="s">
        <v>395</v>
      </c>
      <c r="AI161" s="1413"/>
      <c r="AJ161" s="1413"/>
      <c r="AK161" s="424"/>
    </row>
    <row r="162" spans="1:37" ht="14.1" customHeight="1">
      <c r="A162" s="349"/>
      <c r="B162" s="425"/>
      <c r="C162" s="512" t="s">
        <v>18</v>
      </c>
      <c r="D162" s="513"/>
      <c r="E162" s="409">
        <v>133</v>
      </c>
      <c r="F162" s="279">
        <f>INDEX(매매지수!$2:$270,MATCH('1'!$E162,매매지수!$F$2:$F$270,FALSE),MATCH('1'!F$12,매매지수!$1:$1,FALSE))</f>
        <v>93.004494096422206</v>
      </c>
      <c r="G162" s="269">
        <f>INDEX(매매지수!$2:$270,MATCH('1'!$E162,매매지수!$F$2:$F$270,FALSE),MATCH('1'!G$12,매매지수!$1:$1,FALSE))</f>
        <v>93.579545011625996</v>
      </c>
      <c r="H162" s="269">
        <f>INDEX(매매지수!$2:$270,MATCH('1'!$E162,매매지수!$F$2:$F$270,FALSE),MATCH('1'!H$12,매매지수!$1:$1,FALSE))</f>
        <v>98.394762977384474</v>
      </c>
      <c r="I162" s="269">
        <f>INDEX(매매지수!$2:$270,MATCH('1'!$E162,매매지수!$F$2:$F$270,FALSE),MATCH('1'!I$12,매매지수!$1:$1,FALSE))</f>
        <v>105.36422343198254</v>
      </c>
      <c r="J162" s="270">
        <f t="shared" si="48"/>
        <v>-0.61450492747356922</v>
      </c>
      <c r="K162" s="270">
        <f t="shared" si="49"/>
        <v>-5.4782070893358288</v>
      </c>
      <c r="L162" s="270">
        <f t="shared" si="50"/>
        <v>-11.730480169617641</v>
      </c>
      <c r="M162" s="279">
        <f>INDEX(전세지수!$2:$270,MATCH('1'!$E162,전세지수!$F$2:$F$270,FALSE),MATCH('1'!M$12,전세지수!$1:$1,FALSE))</f>
        <v>98.373609088967768</v>
      </c>
      <c r="N162" s="269">
        <f>INDEX(전세지수!$2:$270,MATCH('1'!$E162,전세지수!$F$2:$F$270,FALSE),MATCH('1'!N$12,전세지수!$1:$1,FALSE))</f>
        <v>98.458578277707701</v>
      </c>
      <c r="O162" s="269">
        <f>INDEX(전세지수!$2:$270,MATCH('1'!$E162,전세지수!$F$2:$F$270,FALSE),MATCH('1'!O$12,전세지수!$1:$1,FALSE))</f>
        <v>99.192736001161279</v>
      </c>
      <c r="P162" s="269">
        <f>INDEX(전세지수!$2:$270,MATCH('1'!$E162,전세지수!$F$2:$F$270,FALSE),MATCH('1'!P$12,전세지수!$1:$1,FALSE))</f>
        <v>102.87951882088552</v>
      </c>
      <c r="Q162" s="272">
        <f t="shared" si="51"/>
        <v>-8.629942685163261E-2</v>
      </c>
      <c r="R162" s="272">
        <f t="shared" si="52"/>
        <v>-0.8257932437551907</v>
      </c>
      <c r="S162" s="272">
        <f t="shared" si="53"/>
        <v>-4.3797927746557548</v>
      </c>
      <c r="T162" s="280">
        <f>INDEX(매매지수!$271:$539,MATCH('1'!$E162,매매지수!$F$271:$F$539,FALSE),MATCH('1'!T$12,매매지수!$1:$1,FALSE))</f>
        <v>94.983747022528405</v>
      </c>
      <c r="U162" s="269">
        <f>INDEX(매매지수!$271:$539,MATCH('1'!$E162,매매지수!$F$271:$F$539,FALSE),MATCH('1'!U$12,매매지수!$1:$1,FALSE))</f>
        <v>95.325648727605511</v>
      </c>
      <c r="V162" s="269">
        <f>INDEX(매매지수!$271:$539,MATCH('1'!$E162,매매지수!$F$271:$F$539,FALSE),MATCH('1'!V$12,매매지수!$1:$1,FALSE))</f>
        <v>99.063103077679898</v>
      </c>
      <c r="W162" s="269">
        <f>INDEX(매매지수!$271:$539,MATCH('1'!$E162,매매지수!$F$271:$F$539,FALSE),MATCH('1'!W$12,매매지수!$1:$1,FALSE))</f>
        <v>102.70912627308785</v>
      </c>
      <c r="X162" s="272">
        <f t="shared" si="54"/>
        <v>-0.3586670635246314</v>
      </c>
      <c r="Y162" s="272">
        <f t="shared" si="55"/>
        <v>-4.1179368790342448</v>
      </c>
      <c r="Z162" s="272">
        <f t="shared" si="56"/>
        <v>-7.5216093553544976</v>
      </c>
      <c r="AA162" s="279">
        <f>INDEX(전세지수!$271:$539,MATCH('1'!$E162,전세지수!$F$271:$F$539,FALSE),MATCH('1'!AA$12,전세지수!$1:$1,FALSE))</f>
        <v>100.36522589877256</v>
      </c>
      <c r="AB162" s="269">
        <f>INDEX(전세지수!$271:$539,MATCH('1'!$E162,전세지수!$F$271:$F$539,FALSE),MATCH('1'!AB$12,전세지수!$1:$1,FALSE))</f>
        <v>100.17871585123162</v>
      </c>
      <c r="AC162" s="269">
        <f>INDEX(전세지수!$271:$539,MATCH('1'!$E162,전세지수!$F$271:$F$539,FALSE),MATCH('1'!AC$12,전세지수!$1:$1,FALSE))</f>
        <v>99.078427619319271</v>
      </c>
      <c r="AD162" s="269">
        <f>INDEX(전세지수!$271:$539,MATCH('1'!$E162,전세지수!$F$271:$F$539,FALSE),MATCH('1'!AD$12,전세지수!$1:$1,FALSE))</f>
        <v>100.38743219812667</v>
      </c>
      <c r="AE162" s="272">
        <f t="shared" si="57"/>
        <v>0.18617731916021896</v>
      </c>
      <c r="AF162" s="272">
        <f t="shared" si="58"/>
        <v>1.2987673607391725</v>
      </c>
      <c r="AG162" s="274">
        <f t="shared" si="59"/>
        <v>-2.2120597038766121E-2</v>
      </c>
      <c r="AH162" s="1408" t="s">
        <v>396</v>
      </c>
      <c r="AI162" s="1362"/>
      <c r="AJ162" s="351"/>
      <c r="AK162" s="351"/>
    </row>
    <row r="163" spans="1:37" ht="14.1" customHeight="1">
      <c r="A163" s="349"/>
      <c r="B163" s="425"/>
      <c r="C163" s="509" t="s">
        <v>82</v>
      </c>
      <c r="D163" s="510"/>
      <c r="E163" s="406">
        <v>134</v>
      </c>
      <c r="F163" s="335">
        <f>INDEX(매매지수!$2:$270,MATCH('1'!$E163,매매지수!$F$2:$F$270,FALSE),MATCH('1'!F$12,매매지수!$1:$1,FALSE))</f>
        <v>97.939844532489857</v>
      </c>
      <c r="G163" s="336">
        <f>INDEX(매매지수!$2:$270,MATCH('1'!$E163,매매지수!$F$2:$F$270,FALSE),MATCH('1'!G$12,매매지수!$1:$1,FALSE))</f>
        <v>98.207430578933426</v>
      </c>
      <c r="H163" s="336">
        <f>INDEX(매매지수!$2:$270,MATCH('1'!$E163,매매지수!$F$2:$F$270,FALSE),MATCH('1'!H$12,매매지수!$1:$1,FALSE))</f>
        <v>99.686201225636523</v>
      </c>
      <c r="I163" s="336">
        <f>INDEX(매매지수!$2:$270,MATCH('1'!$E163,매매지수!$F$2:$F$270,FALSE),MATCH('1'!I$12,매매지수!$1:$1,FALSE))</f>
        <v>100.90488164907016</v>
      </c>
      <c r="J163" s="337">
        <f t="shared" si="48"/>
        <v>-0.27247026509720218</v>
      </c>
      <c r="K163" s="337">
        <f t="shared" si="49"/>
        <v>-1.7518539894943341</v>
      </c>
      <c r="L163" s="337">
        <f t="shared" si="50"/>
        <v>-2.9384476430904471</v>
      </c>
      <c r="M163" s="335">
        <f>INDEX(전세지수!$2:$270,MATCH('1'!$E163,전세지수!$F$2:$F$270,FALSE),MATCH('1'!M$12,전세지수!$1:$1,FALSE))</f>
        <v>100.7826396504466</v>
      </c>
      <c r="N163" s="336">
        <f>INDEX(전세지수!$2:$270,MATCH('1'!$E163,전세지수!$F$2:$F$270,FALSE),MATCH('1'!N$12,전세지수!$1:$1,FALSE))</f>
        <v>100.40515363878362</v>
      </c>
      <c r="O163" s="336">
        <f>INDEX(전세지수!$2:$270,MATCH('1'!$E163,전세지수!$F$2:$F$270,FALSE),MATCH('1'!O$12,전세지수!$1:$1,FALSE))</f>
        <v>99.923575742171252</v>
      </c>
      <c r="P163" s="336">
        <f>INDEX(전세지수!$2:$270,MATCH('1'!$E163,전세지수!$F$2:$F$270,FALSE),MATCH('1'!P$12,전세지수!$1:$1,FALSE))</f>
        <v>99.70752962846241</v>
      </c>
      <c r="Q163" s="338">
        <f t="shared" si="51"/>
        <v>0.37596278476006439</v>
      </c>
      <c r="R163" s="338">
        <f t="shared" si="52"/>
        <v>0.859720943625919</v>
      </c>
      <c r="S163" s="338">
        <f t="shared" si="53"/>
        <v>1.0782636236103205</v>
      </c>
      <c r="T163" s="339">
        <f>INDEX(매매지수!$271:$539,MATCH('1'!$E163,매매지수!$F$271:$F$539,FALSE),MATCH('1'!T$12,매매지수!$1:$1,FALSE))</f>
        <v>96.870719269961143</v>
      </c>
      <c r="U163" s="336">
        <f>INDEX(매매지수!$271:$539,MATCH('1'!$E163,매매지수!$F$271:$F$539,FALSE),MATCH('1'!U$12,매매지수!$1:$1,FALSE))</f>
        <v>97.48704117208959</v>
      </c>
      <c r="V163" s="336">
        <f>INDEX(매매지수!$271:$539,MATCH('1'!$E163,매매지수!$F$271:$F$539,FALSE),MATCH('1'!V$12,매매지수!$1:$1,FALSE))</f>
        <v>99.464662107210955</v>
      </c>
      <c r="W163" s="336">
        <f>INDEX(매매지수!$271:$539,MATCH('1'!$E163,매매지수!$F$271:$F$539,FALSE),MATCH('1'!W$12,매매지수!$1:$1,FALSE))</f>
        <v>101.68361074690814</v>
      </c>
      <c r="X163" s="338">
        <f t="shared" si="54"/>
        <v>-0.63220905539689287</v>
      </c>
      <c r="Y163" s="338">
        <f t="shared" si="55"/>
        <v>-2.6079039352225997</v>
      </c>
      <c r="Z163" s="338">
        <f t="shared" si="56"/>
        <v>-4.7332027664973015</v>
      </c>
      <c r="AA163" s="335">
        <f>INDEX(전세지수!$271:$539,MATCH('1'!$E163,전세지수!$F$271:$F$539,FALSE),MATCH('1'!AA$12,전세지수!$1:$1,FALSE))</f>
        <v>102.00872510254166</v>
      </c>
      <c r="AB163" s="336">
        <f>INDEX(전세지수!$271:$539,MATCH('1'!$E163,전세지수!$F$271:$F$539,FALSE),MATCH('1'!AB$12,전세지수!$1:$1,FALSE))</f>
        <v>101.04185557124839</v>
      </c>
      <c r="AC163" s="336">
        <f>INDEX(전세지수!$271:$539,MATCH('1'!$E163,전세지수!$F$271:$F$539,FALSE),MATCH('1'!AC$12,전세지수!$1:$1,FALSE))</f>
        <v>99.932613208425508</v>
      </c>
      <c r="AD163" s="336">
        <f>INDEX(전세지수!$271:$539,MATCH('1'!$E163,전세지수!$F$271:$F$539,FALSE),MATCH('1'!AD$12,전세지수!$1:$1,FALSE))</f>
        <v>99.451948883424151</v>
      </c>
      <c r="AE163" s="338">
        <f t="shared" si="57"/>
        <v>0.95690001517390044</v>
      </c>
      <c r="AF163" s="338">
        <f t="shared" si="58"/>
        <v>2.0775118627050171</v>
      </c>
      <c r="AG163" s="340">
        <f t="shared" si="59"/>
        <v>2.5708658782690241</v>
      </c>
      <c r="AH163" s="1353" t="s">
        <v>397</v>
      </c>
      <c r="AI163" s="1354"/>
      <c r="AJ163" s="351"/>
      <c r="AK163" s="351"/>
    </row>
    <row r="164" spans="1:37" ht="14.1" customHeight="1">
      <c r="A164" s="349"/>
      <c r="B164" s="425"/>
      <c r="C164" s="509" t="s">
        <v>83</v>
      </c>
      <c r="D164" s="510"/>
      <c r="E164" s="409">
        <v>135</v>
      </c>
      <c r="F164" s="335">
        <f>INDEX(매매지수!$2:$270,MATCH('1'!$E164,매매지수!$F$2:$F$270,FALSE),MATCH('1'!F$12,매매지수!$1:$1,FALSE))</f>
        <v>97.260220415180811</v>
      </c>
      <c r="G164" s="336">
        <f>INDEX(매매지수!$2:$270,MATCH('1'!$E164,매매지수!$F$2:$F$270,FALSE),MATCH('1'!G$12,매매지수!$1:$1,FALSE))</f>
        <v>97.563813662445369</v>
      </c>
      <c r="H164" s="336">
        <f>INDEX(매매지수!$2:$270,MATCH('1'!$E164,매매지수!$F$2:$F$270,FALSE),MATCH('1'!H$12,매매지수!$1:$1,FALSE))</f>
        <v>99.59686376749714</v>
      </c>
      <c r="I164" s="336">
        <f>INDEX(매매지수!$2:$270,MATCH('1'!$E164,매매지수!$F$2:$F$270,FALSE),MATCH('1'!I$12,매매지수!$1:$1,FALSE))</f>
        <v>100.77345322860209</v>
      </c>
      <c r="J164" s="337">
        <f t="shared" si="48"/>
        <v>-0.31117402638127789</v>
      </c>
      <c r="K164" s="337">
        <f t="shared" si="49"/>
        <v>-2.3461013368564321</v>
      </c>
      <c r="L164" s="337">
        <f t="shared" si="50"/>
        <v>-3.4862681597817247</v>
      </c>
      <c r="M164" s="335">
        <f>INDEX(전세지수!$2:$270,MATCH('1'!$E164,전세지수!$F$2:$F$270,FALSE),MATCH('1'!M$12,전세지수!$1:$1,FALSE))</f>
        <v>101.53327980785294</v>
      </c>
      <c r="N164" s="336">
        <f>INDEX(전세지수!$2:$270,MATCH('1'!$E164,전세지수!$F$2:$F$270,FALSE),MATCH('1'!N$12,전세지수!$1:$1,FALSE))</f>
        <v>101.02025181924195</v>
      </c>
      <c r="O164" s="336">
        <f>INDEX(전세지수!$2:$270,MATCH('1'!$E164,전세지수!$F$2:$F$270,FALSE),MATCH('1'!O$12,전세지수!$1:$1,FALSE))</f>
        <v>99.956716679542893</v>
      </c>
      <c r="P164" s="336">
        <f>INDEX(전세지수!$2:$270,MATCH('1'!$E164,전세지수!$F$2:$F$270,FALSE),MATCH('1'!P$12,전세지수!$1:$1,FALSE))</f>
        <v>99.634023264519627</v>
      </c>
      <c r="Q164" s="338">
        <f t="shared" si="51"/>
        <v>0.50784667368377612</v>
      </c>
      <c r="R164" s="338">
        <f t="shared" si="52"/>
        <v>1.5772458126695366</v>
      </c>
      <c r="S164" s="338">
        <f t="shared" si="53"/>
        <v>1.9062329123164634</v>
      </c>
      <c r="T164" s="339">
        <f>INDEX(매매지수!$271:$539,MATCH('1'!$E164,매매지수!$F$271:$F$539,FALSE),MATCH('1'!T$12,매매지수!$1:$1,FALSE))</f>
        <v>97.587003469882688</v>
      </c>
      <c r="U164" s="336">
        <f>INDEX(매매지수!$271:$539,MATCH('1'!$E164,매매지수!$F$271:$F$539,FALSE),MATCH('1'!U$12,매매지수!$1:$1,FALSE))</f>
        <v>97.711536337785816</v>
      </c>
      <c r="V164" s="336">
        <f>INDEX(매매지수!$271:$539,MATCH('1'!$E164,매매지수!$F$271:$F$539,FALSE),MATCH('1'!V$12,매매지수!$1:$1,FALSE))</f>
        <v>99.438466610773546</v>
      </c>
      <c r="W164" s="336">
        <f>INDEX(매매지수!$271:$539,MATCH('1'!$E164,매매지수!$F$271:$F$539,FALSE),MATCH('1'!W$12,매매지수!$1:$1,FALSE))</f>
        <v>101.41331533228278</v>
      </c>
      <c r="X164" s="338">
        <f t="shared" si="54"/>
        <v>-0.12744950347789441</v>
      </c>
      <c r="Y164" s="338">
        <f t="shared" si="55"/>
        <v>-1.861918434581189</v>
      </c>
      <c r="Z164" s="338">
        <f t="shared" si="56"/>
        <v>-3.7729876494650649</v>
      </c>
      <c r="AA164" s="335">
        <f>INDEX(전세지수!$271:$539,MATCH('1'!$E164,전세지수!$F$271:$F$539,FALSE),MATCH('1'!AA$12,전세지수!$1:$1,FALSE))</f>
        <v>104.81423531133223</v>
      </c>
      <c r="AB164" s="336">
        <f>INDEX(전세지수!$271:$539,MATCH('1'!$E164,전세지수!$F$271:$F$539,FALSE),MATCH('1'!AB$12,전세지수!$1:$1,FALSE))</f>
        <v>103.86889915229614</v>
      </c>
      <c r="AC164" s="336">
        <f>INDEX(전세지수!$271:$539,MATCH('1'!$E164,전세지수!$F$271:$F$539,FALSE),MATCH('1'!AC$12,전세지수!$1:$1,FALSE))</f>
        <v>100.12823887390974</v>
      </c>
      <c r="AD164" s="336">
        <f>INDEX(전세지수!$271:$539,MATCH('1'!$E164,전세지수!$F$271:$F$539,FALSE),MATCH('1'!AD$12,전세지수!$1:$1,FALSE))</f>
        <v>99.130303702151153</v>
      </c>
      <c r="AE164" s="338">
        <f t="shared" si="57"/>
        <v>0.91012436518653761</v>
      </c>
      <c r="AF164" s="338">
        <f t="shared" si="58"/>
        <v>4.6799948647089584</v>
      </c>
      <c r="AG164" s="340">
        <f t="shared" si="59"/>
        <v>5.7337982402022369</v>
      </c>
      <c r="AH164" s="1353" t="s">
        <v>398</v>
      </c>
      <c r="AI164" s="1354"/>
      <c r="AJ164" s="351"/>
      <c r="AK164" s="351"/>
    </row>
    <row r="165" spans="1:37" ht="14.1" customHeight="1">
      <c r="A165" s="349"/>
      <c r="B165" s="425"/>
      <c r="C165" s="509" t="s">
        <v>84</v>
      </c>
      <c r="D165" s="510"/>
      <c r="E165" s="406">
        <v>136</v>
      </c>
      <c r="F165" s="335">
        <f>INDEX(매매지수!$2:$270,MATCH('1'!$E165,매매지수!$F$2:$F$270,FALSE),MATCH('1'!F$12,매매지수!$1:$1,FALSE))</f>
        <v>98.828227852100696</v>
      </c>
      <c r="G165" s="336">
        <f>INDEX(매매지수!$2:$270,MATCH('1'!$E165,매매지수!$F$2:$F$270,FALSE),MATCH('1'!G$12,매매지수!$1:$1,FALSE))</f>
        <v>98.854038333846944</v>
      </c>
      <c r="H165" s="336">
        <f>INDEX(매매지수!$2:$270,MATCH('1'!$E165,매매지수!$F$2:$F$270,FALSE),MATCH('1'!H$12,매매지수!$1:$1,FALSE))</f>
        <v>99.261307179133453</v>
      </c>
      <c r="I165" s="336">
        <f>INDEX(매매지수!$2:$270,MATCH('1'!$E165,매매지수!$F$2:$F$270,FALSE),MATCH('1'!I$12,매매지수!$1:$1,FALSE))</f>
        <v>101.15542881700222</v>
      </c>
      <c r="J165" s="337">
        <f t="shared" si="48"/>
        <v>-2.6109688770714623E-2</v>
      </c>
      <c r="K165" s="337">
        <f t="shared" si="49"/>
        <v>-0.43630226050841436</v>
      </c>
      <c r="L165" s="337">
        <f t="shared" si="50"/>
        <v>-2.3006189505771379</v>
      </c>
      <c r="M165" s="335">
        <f>INDEX(전세지수!$2:$270,MATCH('1'!$E165,전세지수!$F$2:$F$270,FALSE),MATCH('1'!M$12,전세지수!$1:$1,FALSE))</f>
        <v>103.97344767966609</v>
      </c>
      <c r="N165" s="336">
        <f>INDEX(전세지수!$2:$270,MATCH('1'!$E165,전세지수!$F$2:$F$270,FALSE),MATCH('1'!N$12,전세지수!$1:$1,FALSE))</f>
        <v>102.37810405646739</v>
      </c>
      <c r="O165" s="336">
        <f>INDEX(전세지수!$2:$270,MATCH('1'!$E165,전세지수!$F$2:$F$270,FALSE),MATCH('1'!O$12,전세지수!$1:$1,FALSE))</f>
        <v>100.09232768745085</v>
      </c>
      <c r="P165" s="336">
        <f>INDEX(전세지수!$2:$270,MATCH('1'!$E165,전세지수!$F$2:$F$270,FALSE),MATCH('1'!P$12,전세지수!$1:$1,FALSE))</f>
        <v>99.088250857687967</v>
      </c>
      <c r="Q165" s="338">
        <f t="shared" si="51"/>
        <v>1.5582859615360434</v>
      </c>
      <c r="R165" s="338">
        <f t="shared" si="52"/>
        <v>3.8775399492501306</v>
      </c>
      <c r="S165" s="338">
        <f t="shared" si="53"/>
        <v>4.9301473985995825</v>
      </c>
      <c r="T165" s="339">
        <f>INDEX(매매지수!$271:$539,MATCH('1'!$E165,매매지수!$F$271:$F$539,FALSE),MATCH('1'!T$12,매매지수!$1:$1,FALSE))</f>
        <v>98.975449049811132</v>
      </c>
      <c r="U165" s="336">
        <f>INDEX(매매지수!$271:$539,MATCH('1'!$E165,매매지수!$F$271:$F$539,FALSE),MATCH('1'!U$12,매매지수!$1:$1,FALSE))</f>
        <v>99.00560646894732</v>
      </c>
      <c r="V165" s="336">
        <f>INDEX(매매지수!$271:$539,MATCH('1'!$E165,매매지수!$F$271:$F$539,FALSE),MATCH('1'!V$12,매매지수!$1:$1,FALSE))</f>
        <v>99.463442685204654</v>
      </c>
      <c r="W165" s="336">
        <f>INDEX(매매지수!$271:$539,MATCH('1'!$E165,매매지수!$F$271:$F$539,FALSE),MATCH('1'!W$12,매매지수!$1:$1,FALSE))</f>
        <v>101.3383768912489</v>
      </c>
      <c r="X165" s="338">
        <f t="shared" si="54"/>
        <v>-3.0460314533442556E-2</v>
      </c>
      <c r="Y165" s="338">
        <f t="shared" si="55"/>
        <v>-0.49062612575958564</v>
      </c>
      <c r="Z165" s="338">
        <f t="shared" si="56"/>
        <v>-2.3317206313394401</v>
      </c>
      <c r="AA165" s="335">
        <f>INDEX(전세지수!$271:$539,MATCH('1'!$E165,전세지수!$F$271:$F$539,FALSE),MATCH('1'!AA$12,전세지수!$1:$1,FALSE))</f>
        <v>104.60957930282682</v>
      </c>
      <c r="AB165" s="336">
        <f>INDEX(전세지수!$271:$539,MATCH('1'!$E165,전세지수!$F$271:$F$539,FALSE),MATCH('1'!AB$12,전세지수!$1:$1,FALSE))</f>
        <v>102.81289369686904</v>
      </c>
      <c r="AC165" s="336">
        <f>INDEX(전세지수!$271:$539,MATCH('1'!$E165,전세지수!$F$271:$F$539,FALSE),MATCH('1'!AC$12,전세지수!$1:$1,FALSE))</f>
        <v>100.23525172499504</v>
      </c>
      <c r="AD165" s="336">
        <f>INDEX(전세지수!$271:$539,MATCH('1'!$E165,전세지수!$F$271:$F$539,FALSE),MATCH('1'!AD$12,전세지수!$1:$1,FALSE))</f>
        <v>98.983578632286239</v>
      </c>
      <c r="AE165" s="338">
        <f t="shared" si="57"/>
        <v>1.7475294599285096</v>
      </c>
      <c r="AF165" s="338">
        <f t="shared" si="58"/>
        <v>4.3640610489343201</v>
      </c>
      <c r="AG165" s="340">
        <f t="shared" si="59"/>
        <v>5.68377174100827</v>
      </c>
      <c r="AH165" s="1353" t="s">
        <v>399</v>
      </c>
      <c r="AI165" s="1354"/>
      <c r="AJ165" s="351"/>
      <c r="AK165" s="351"/>
    </row>
    <row r="166" spans="1:37" ht="14.1" customHeight="1">
      <c r="A166" s="349"/>
      <c r="B166" s="425"/>
      <c r="C166" s="509" t="s">
        <v>85</v>
      </c>
      <c r="D166" s="510"/>
      <c r="E166" s="409">
        <v>137</v>
      </c>
      <c r="F166" s="335">
        <f>INDEX(매매지수!$2:$270,MATCH('1'!$E166,매매지수!$F$2:$F$270,FALSE),MATCH('1'!F$12,매매지수!$1:$1,FALSE))</f>
        <v>97.710289921130794</v>
      </c>
      <c r="G166" s="336">
        <f>INDEX(매매지수!$2:$270,MATCH('1'!$E166,매매지수!$F$2:$F$270,FALSE),MATCH('1'!G$12,매매지수!$1:$1,FALSE))</f>
        <v>97.961947210446326</v>
      </c>
      <c r="H166" s="336">
        <f>INDEX(매매지수!$2:$270,MATCH('1'!$E166,매매지수!$F$2:$F$270,FALSE),MATCH('1'!H$12,매매지수!$1:$1,FALSE))</f>
        <v>99.354012536005982</v>
      </c>
      <c r="I166" s="336">
        <f>INDEX(매매지수!$2:$270,MATCH('1'!$E166,매매지수!$F$2:$F$270,FALSE),MATCH('1'!I$12,매매지수!$1:$1,FALSE))</f>
        <v>101.96673097113558</v>
      </c>
      <c r="J166" s="337">
        <f t="shared" si="48"/>
        <v>-0.25689290227653983</v>
      </c>
      <c r="K166" s="337">
        <f t="shared" si="49"/>
        <v>-1.6544098954025643</v>
      </c>
      <c r="L166" s="337">
        <f t="shared" si="50"/>
        <v>-4.1743429542815065</v>
      </c>
      <c r="M166" s="335">
        <f>INDEX(전세지수!$2:$270,MATCH('1'!$E166,전세지수!$F$2:$F$270,FALSE),MATCH('1'!M$12,전세지수!$1:$1,FALSE))</f>
        <v>103.37633596677327</v>
      </c>
      <c r="N166" s="336">
        <f>INDEX(전세지수!$2:$270,MATCH('1'!$E166,전세지수!$F$2:$F$270,FALSE),MATCH('1'!N$12,전세지수!$1:$1,FALSE))</f>
        <v>102.80176959652118</v>
      </c>
      <c r="O166" s="336">
        <f>INDEX(전세지수!$2:$270,MATCH('1'!$E166,전세지수!$F$2:$F$270,FALSE),MATCH('1'!O$12,전세지수!$1:$1,FALSE))</f>
        <v>100.4051831924865</v>
      </c>
      <c r="P166" s="336">
        <f>INDEX(전세지수!$2:$270,MATCH('1'!$E166,전세지수!$F$2:$F$270,FALSE),MATCH('1'!P$12,전세지수!$1:$1,FALSE))</f>
        <v>98.517685753364361</v>
      </c>
      <c r="Q166" s="338">
        <f t="shared" si="51"/>
        <v>0.55890708156791646</v>
      </c>
      <c r="R166" s="338">
        <f t="shared" si="52"/>
        <v>2.9591627442089097</v>
      </c>
      <c r="S166" s="338">
        <f t="shared" si="53"/>
        <v>4.9317543101574435</v>
      </c>
      <c r="T166" s="339">
        <f>INDEX(매매지수!$271:$539,MATCH('1'!$E166,매매지수!$F$271:$F$539,FALSE),MATCH('1'!T$12,매매지수!$1:$1,FALSE))</f>
        <v>97.246891317924707</v>
      </c>
      <c r="U166" s="336">
        <f>INDEX(매매지수!$271:$539,MATCH('1'!$E166,매매지수!$F$271:$F$539,FALSE),MATCH('1'!U$12,매매지수!$1:$1,FALSE))</f>
        <v>97.584300231263114</v>
      </c>
      <c r="V166" s="336">
        <f>INDEX(매매지수!$271:$539,MATCH('1'!$E166,매매지수!$F$271:$F$539,FALSE),MATCH('1'!V$12,매매지수!$1:$1,FALSE))</f>
        <v>99.291559762970678</v>
      </c>
      <c r="W166" s="336">
        <f>INDEX(매매지수!$271:$539,MATCH('1'!$E166,매매지수!$F$271:$F$539,FALSE),MATCH('1'!W$12,매매지수!$1:$1,FALSE))</f>
        <v>101.98274225259362</v>
      </c>
      <c r="X166" s="338">
        <f t="shared" si="54"/>
        <v>-0.34576147242824096</v>
      </c>
      <c r="Y166" s="338">
        <f t="shared" si="55"/>
        <v>-2.0592570505761132</v>
      </c>
      <c r="Z166" s="338">
        <f t="shared" si="56"/>
        <v>-4.6437768097459369</v>
      </c>
      <c r="AA166" s="335">
        <f>INDEX(전세지수!$271:$539,MATCH('1'!$E166,전세지수!$F$271:$F$539,FALSE),MATCH('1'!AA$12,전세지수!$1:$1,FALSE))</f>
        <v>105.31289798233672</v>
      </c>
      <c r="AB166" s="336">
        <f>INDEX(전세지수!$271:$539,MATCH('1'!$E166,전세지수!$F$271:$F$539,FALSE),MATCH('1'!AB$12,전세지수!$1:$1,FALSE))</f>
        <v>104.36901128070856</v>
      </c>
      <c r="AC166" s="336">
        <f>INDEX(전세지수!$271:$539,MATCH('1'!$E166,전세지수!$F$271:$F$539,FALSE),MATCH('1'!AC$12,전세지수!$1:$1,FALSE))</f>
        <v>100.5373035590527</v>
      </c>
      <c r="AD166" s="336">
        <f>INDEX(전세지수!$271:$539,MATCH('1'!$E166,전세지수!$F$271:$F$539,FALSE),MATCH('1'!AD$12,전세지수!$1:$1,FALSE))</f>
        <v>98.167152868328614</v>
      </c>
      <c r="AE166" s="338">
        <f t="shared" si="57"/>
        <v>0.90437447863667142</v>
      </c>
      <c r="AF166" s="338">
        <f t="shared" si="58"/>
        <v>4.750072116743187</v>
      </c>
      <c r="AG166" s="340">
        <f t="shared" si="59"/>
        <v>7.2791610077483693</v>
      </c>
      <c r="AH166" s="1353" t="s">
        <v>400</v>
      </c>
      <c r="AI166" s="1354"/>
      <c r="AJ166" s="351"/>
      <c r="AK166" s="351"/>
    </row>
    <row r="167" spans="1:37" ht="14.1" customHeight="1">
      <c r="A167" s="349"/>
      <c r="B167" s="425"/>
      <c r="C167" s="509" t="s">
        <v>86</v>
      </c>
      <c r="D167" s="510"/>
      <c r="E167" s="406">
        <v>138</v>
      </c>
      <c r="F167" s="335">
        <f>INDEX(매매지수!$2:$270,MATCH('1'!$E167,매매지수!$F$2:$F$270,FALSE),MATCH('1'!F$12,매매지수!$1:$1,FALSE))</f>
        <v>97.030899751883709</v>
      </c>
      <c r="G167" s="336">
        <f>INDEX(매매지수!$2:$270,MATCH('1'!$E167,매매지수!$F$2:$F$270,FALSE),MATCH('1'!G$12,매매지수!$1:$1,FALSE))</f>
        <v>97.299540556327898</v>
      </c>
      <c r="H167" s="336">
        <f>INDEX(매매지수!$2:$270,MATCH('1'!$E167,매매지수!$F$2:$F$270,FALSE),MATCH('1'!H$12,매매지수!$1:$1,FALSE))</f>
        <v>99.483979319352954</v>
      </c>
      <c r="I167" s="336">
        <f>INDEX(매매지수!$2:$270,MATCH('1'!$E167,매매지수!$F$2:$F$270,FALSE),MATCH('1'!I$12,매매지수!$1:$1,FALSE))</f>
        <v>101.38130721938155</v>
      </c>
      <c r="J167" s="337">
        <f t="shared" si="48"/>
        <v>-0.27609668340485838</v>
      </c>
      <c r="K167" s="337">
        <f t="shared" si="49"/>
        <v>-2.4658036241138159</v>
      </c>
      <c r="L167" s="337">
        <f t="shared" si="50"/>
        <v>-4.2911337275262085</v>
      </c>
      <c r="M167" s="335">
        <f>INDEX(전세지수!$2:$270,MATCH('1'!$E167,전세지수!$F$2:$F$270,FALSE),MATCH('1'!M$12,전세지수!$1:$1,FALSE))</f>
        <v>103.52499853124813</v>
      </c>
      <c r="N167" s="336">
        <f>INDEX(전세지수!$2:$270,MATCH('1'!$E167,전세지수!$F$2:$F$270,FALSE),MATCH('1'!N$12,전세지수!$1:$1,FALSE))</f>
        <v>102.74359010368241</v>
      </c>
      <c r="O167" s="336">
        <f>INDEX(전세지수!$2:$270,MATCH('1'!$E167,전세지수!$F$2:$F$270,FALSE),MATCH('1'!O$12,전세지수!$1:$1,FALSE))</f>
        <v>99.904411641982676</v>
      </c>
      <c r="P167" s="336">
        <f>INDEX(전세지수!$2:$270,MATCH('1'!$E167,전세지수!$F$2:$F$270,FALSE),MATCH('1'!P$12,전세지수!$1:$1,FALSE))</f>
        <v>98.978033523487213</v>
      </c>
      <c r="Q167" s="338">
        <f t="shared" si="51"/>
        <v>0.76054226524222557</v>
      </c>
      <c r="R167" s="338">
        <f t="shared" si="52"/>
        <v>3.6240510601675879</v>
      </c>
      <c r="S167" s="338">
        <f t="shared" si="53"/>
        <v>4.5939132612509814</v>
      </c>
      <c r="T167" s="339">
        <f>INDEX(매매지수!$271:$539,MATCH('1'!$E167,매매지수!$F$271:$F$539,FALSE),MATCH('1'!T$12,매매지수!$1:$1,FALSE))</f>
        <v>96.914968838610363</v>
      </c>
      <c r="U167" s="336">
        <f>INDEX(매매지수!$271:$539,MATCH('1'!$E167,매매지수!$F$271:$F$539,FALSE),MATCH('1'!U$12,매매지수!$1:$1,FALSE))</f>
        <v>97.00648366238056</v>
      </c>
      <c r="V167" s="336">
        <f>INDEX(매매지수!$271:$539,MATCH('1'!$E167,매매지수!$F$271:$F$539,FALSE),MATCH('1'!V$12,매매지수!$1:$1,FALSE))</f>
        <v>99.225522725725995</v>
      </c>
      <c r="W167" s="336">
        <f>INDEX(매매지수!$271:$539,MATCH('1'!$E167,매매지수!$F$271:$F$539,FALSE),MATCH('1'!W$12,매매지수!$1:$1,FALSE))</f>
        <v>101.6727396441741</v>
      </c>
      <c r="X167" s="338">
        <f t="shared" si="54"/>
        <v>-9.4338873356858421E-2</v>
      </c>
      <c r="Y167" s="338">
        <f t="shared" si="55"/>
        <v>-2.3285882741100217</v>
      </c>
      <c r="Z167" s="338">
        <f t="shared" si="56"/>
        <v>-4.6794950369337895</v>
      </c>
      <c r="AA167" s="335">
        <f>INDEX(전세지수!$271:$539,MATCH('1'!$E167,전세지수!$F$271:$F$539,FALSE),MATCH('1'!AA$12,전세지수!$1:$1,FALSE))</f>
        <v>105.38719312851718</v>
      </c>
      <c r="AB167" s="336">
        <f>INDEX(전세지수!$271:$539,MATCH('1'!$E167,전세지수!$F$271:$F$539,FALSE),MATCH('1'!AB$12,전세지수!$1:$1,FALSE))</f>
        <v>104.46613399530121</v>
      </c>
      <c r="AC167" s="336">
        <f>INDEX(전세지수!$271:$539,MATCH('1'!$E167,전세지수!$F$271:$F$539,FALSE),MATCH('1'!AC$12,전세지수!$1:$1,FALSE))</f>
        <v>100.08799311099543</v>
      </c>
      <c r="AD167" s="336">
        <f>INDEX(전세지수!$271:$539,MATCH('1'!$E167,전세지수!$F$271:$F$539,FALSE),MATCH('1'!AD$12,전세지수!$1:$1,FALSE))</f>
        <v>98.145785092841237</v>
      </c>
      <c r="AE167" s="338">
        <f t="shared" si="57"/>
        <v>0.88168203224348041</v>
      </c>
      <c r="AF167" s="338">
        <f t="shared" si="58"/>
        <v>5.2945411860192415</v>
      </c>
      <c r="AG167" s="340">
        <f t="shared" si="59"/>
        <v>7.3782160169445055</v>
      </c>
      <c r="AH167" s="1353" t="s">
        <v>401</v>
      </c>
      <c r="AI167" s="1354"/>
      <c r="AJ167" s="351"/>
      <c r="AK167" s="351"/>
    </row>
    <row r="168" spans="1:37" ht="14.1" customHeight="1">
      <c r="A168" s="349"/>
      <c r="B168" s="425"/>
      <c r="C168" s="509" t="s">
        <v>87</v>
      </c>
      <c r="D168" s="510"/>
      <c r="E168" s="409">
        <v>139</v>
      </c>
      <c r="F168" s="335">
        <f>INDEX(매매지수!$2:$270,MATCH('1'!$E168,매매지수!$F$2:$F$270,FALSE),MATCH('1'!F$12,매매지수!$1:$1,FALSE))</f>
        <v>99.479608792587342</v>
      </c>
      <c r="G168" s="336">
        <f>INDEX(매매지수!$2:$270,MATCH('1'!$E168,매매지수!$F$2:$F$270,FALSE),MATCH('1'!G$12,매매지수!$1:$1,FALSE))</f>
        <v>98.964071611188515</v>
      </c>
      <c r="H168" s="336">
        <f>INDEX(매매지수!$2:$270,MATCH('1'!$E168,매매지수!$F$2:$F$270,FALSE),MATCH('1'!H$12,매매지수!$1:$1,FALSE))</f>
        <v>99.195254873201662</v>
      </c>
      <c r="I168" s="336">
        <f>INDEX(매매지수!$2:$270,MATCH('1'!$E168,매매지수!$F$2:$F$270,FALSE),MATCH('1'!I$12,매매지수!$1:$1,FALSE))</f>
        <v>100.65957566009206</v>
      </c>
      <c r="J168" s="337">
        <f t="shared" si="48"/>
        <v>0.52093368129020323</v>
      </c>
      <c r="K168" s="337">
        <f t="shared" si="49"/>
        <v>0.28666080827068896</v>
      </c>
      <c r="L168" s="337">
        <f t="shared" si="50"/>
        <v>-1.1722350901708922</v>
      </c>
      <c r="M168" s="335">
        <f>INDEX(전세지수!$2:$270,MATCH('1'!$E168,전세지수!$F$2:$F$270,FALSE),MATCH('1'!M$12,전세지수!$1:$1,FALSE))</f>
        <v>102.62952443553408</v>
      </c>
      <c r="N168" s="336">
        <f>INDEX(전세지수!$2:$270,MATCH('1'!$E168,전세지수!$F$2:$F$270,FALSE),MATCH('1'!N$12,전세지수!$1:$1,FALSE))</f>
        <v>102.15209807493596</v>
      </c>
      <c r="O168" s="336">
        <f>INDEX(전세지수!$2:$270,MATCH('1'!$E168,전세지수!$F$2:$F$270,FALSE),MATCH('1'!O$12,전세지수!$1:$1,FALSE))</f>
        <v>99.892147873573222</v>
      </c>
      <c r="P168" s="336">
        <f>INDEX(전세지수!$2:$270,MATCH('1'!$E168,전세지수!$F$2:$F$270,FALSE),MATCH('1'!P$12,전세지수!$1:$1,FALSE))</f>
        <v>99.879908210388848</v>
      </c>
      <c r="Q168" s="338">
        <f t="shared" si="51"/>
        <v>0.46736813985737147</v>
      </c>
      <c r="R168" s="338">
        <f t="shared" si="52"/>
        <v>2.7403320683677457</v>
      </c>
      <c r="S168" s="338">
        <f t="shared" si="53"/>
        <v>2.7529222587523661</v>
      </c>
      <c r="T168" s="339">
        <f>INDEX(매매지수!$271:$539,MATCH('1'!$E168,매매지수!$F$271:$F$539,FALSE),MATCH('1'!T$12,매매지수!$1:$1,FALSE))</f>
        <v>98.211182389368417</v>
      </c>
      <c r="U168" s="336">
        <f>INDEX(매매지수!$271:$539,MATCH('1'!$E168,매매지수!$F$271:$F$539,FALSE),MATCH('1'!U$12,매매지수!$1:$1,FALSE))</f>
        <v>98.111013396218112</v>
      </c>
      <c r="V168" s="336">
        <f>INDEX(매매지수!$271:$539,MATCH('1'!$E168,매매지수!$F$271:$F$539,FALSE),MATCH('1'!V$12,매매지수!$1:$1,FALSE))</f>
        <v>99.432423200745902</v>
      </c>
      <c r="W168" s="336">
        <f>INDEX(매매지수!$271:$539,MATCH('1'!$E168,매매지수!$F$271:$F$539,FALSE),MATCH('1'!W$12,매매지수!$1:$1,FALSE))</f>
        <v>101.05222366665059</v>
      </c>
      <c r="X168" s="338">
        <f t="shared" si="54"/>
        <v>0.10209760319748185</v>
      </c>
      <c r="Y168" s="338">
        <f t="shared" si="55"/>
        <v>-1.2282118569230671</v>
      </c>
      <c r="Z168" s="338">
        <f t="shared" si="56"/>
        <v>-2.8114584461339076</v>
      </c>
      <c r="AA168" s="335">
        <f>INDEX(전세지수!$271:$539,MATCH('1'!$E168,전세지수!$F$271:$F$539,FALSE),MATCH('1'!AA$12,전세지수!$1:$1,FALSE))</f>
        <v>101.80081022961835</v>
      </c>
      <c r="AB168" s="336">
        <f>INDEX(전세지수!$271:$539,MATCH('1'!$E168,전세지수!$F$271:$F$539,FALSE),MATCH('1'!AB$12,전세지수!$1:$1,FALSE))</f>
        <v>101.23894133122573</v>
      </c>
      <c r="AC168" s="336">
        <f>INDEX(전세지수!$271:$539,MATCH('1'!$E168,전세지수!$F$271:$F$539,FALSE),MATCH('1'!AC$12,전세지수!$1:$1,FALSE))</f>
        <v>99.826621612833051</v>
      </c>
      <c r="AD168" s="336">
        <f>INDEX(전세지수!$271:$539,MATCH('1'!$E168,전세지수!$F$271:$F$539,FALSE),MATCH('1'!AD$12,전세지수!$1:$1,FALSE))</f>
        <v>99.808858192755281</v>
      </c>
      <c r="AE168" s="338">
        <f t="shared" si="57"/>
        <v>0.5549928624345668</v>
      </c>
      <c r="AF168" s="338">
        <f t="shared" si="58"/>
        <v>1.9776173778994321</v>
      </c>
      <c r="AG168" s="340">
        <f t="shared" si="59"/>
        <v>1.9957667815577285</v>
      </c>
      <c r="AH168" s="1353" t="s">
        <v>402</v>
      </c>
      <c r="AI168" s="1354"/>
      <c r="AJ168" s="351"/>
      <c r="AK168" s="351"/>
    </row>
    <row r="169" spans="1:37" ht="14.1" customHeight="1" thickBot="1">
      <c r="A169" s="399"/>
      <c r="B169" s="426"/>
      <c r="C169" s="523" t="s">
        <v>88</v>
      </c>
      <c r="D169" s="427"/>
      <c r="E169" s="406">
        <v>140</v>
      </c>
      <c r="F169" s="356">
        <f>INDEX(매매지수!$2:$270,MATCH('1'!$E169,매매지수!$F$2:$F$270,FALSE),MATCH('1'!F$12,매매지수!$1:$1,FALSE))</f>
        <v>98.089355335714387</v>
      </c>
      <c r="G169" s="357">
        <f>INDEX(매매지수!$2:$270,MATCH('1'!$E169,매매지수!$F$2:$F$270,FALSE),MATCH('1'!G$12,매매지수!$1:$1,FALSE))</f>
        <v>98.23475871739376</v>
      </c>
      <c r="H169" s="357">
        <f>INDEX(매매지수!$2:$270,MATCH('1'!$E169,매매지수!$F$2:$F$270,FALSE),MATCH('1'!H$12,매매지수!$1:$1,FALSE))</f>
        <v>99.264623683373998</v>
      </c>
      <c r="I169" s="357">
        <f>INDEX(매매지수!$2:$270,MATCH('1'!$E169,매매지수!$F$2:$F$270,FALSE),MATCH('1'!I$12,매매지수!$1:$1,FALSE))</f>
        <v>102.01944007859558</v>
      </c>
      <c r="J169" s="358">
        <f t="shared" si="48"/>
        <v>-0.14801622519140523</v>
      </c>
      <c r="K169" s="358">
        <f t="shared" si="49"/>
        <v>-1.1839750195481336</v>
      </c>
      <c r="L169" s="358">
        <f t="shared" si="50"/>
        <v>-3.8522900535951421</v>
      </c>
      <c r="M169" s="356">
        <f>INDEX(전세지수!$2:$270,MATCH('1'!$E169,전세지수!$F$2:$F$270,FALSE),MATCH('1'!M$12,전세지수!$1:$1,FALSE))</f>
        <v>101.70084974301474</v>
      </c>
      <c r="N169" s="357">
        <f>INDEX(전세지수!$2:$270,MATCH('1'!$E169,전세지수!$F$2:$F$270,FALSE),MATCH('1'!N$12,전세지수!$1:$1,FALSE))</f>
        <v>101.39507162379179</v>
      </c>
      <c r="O169" s="357">
        <f>INDEX(전세지수!$2:$270,MATCH('1'!$E169,전세지수!$F$2:$F$270,FALSE),MATCH('1'!O$12,전세지수!$1:$1,FALSE))</f>
        <v>99.581967423400897</v>
      </c>
      <c r="P169" s="357">
        <f>INDEX(전세지수!$2:$270,MATCH('1'!$E169,전세지수!$F$2:$F$270,FALSE),MATCH('1'!P$12,전세지수!$1:$1,FALSE))</f>
        <v>99.319727497979258</v>
      </c>
      <c r="Q169" s="359">
        <f t="shared" si="51"/>
        <v>0.30157098794454384</v>
      </c>
      <c r="R169" s="359">
        <f t="shared" si="52"/>
        <v>2.1277771211376306</v>
      </c>
      <c r="S169" s="359">
        <f t="shared" si="53"/>
        <v>2.3974313109990542</v>
      </c>
      <c r="T169" s="360">
        <f>INDEX(매매지수!$271:$539,MATCH('1'!$E169,매매지수!$F$271:$F$539,FALSE),MATCH('1'!T$12,매매지수!$1:$1,FALSE))</f>
        <v>98.073199212939954</v>
      </c>
      <c r="U169" s="357">
        <f>INDEX(매매지수!$271:$539,MATCH('1'!$E169,매매지수!$F$271:$F$539,FALSE),MATCH('1'!U$12,매매지수!$1:$1,FALSE))</f>
        <v>98.270824871900459</v>
      </c>
      <c r="V169" s="357">
        <f>INDEX(매매지수!$271:$539,MATCH('1'!$E169,매매지수!$F$271:$F$539,FALSE),MATCH('1'!V$12,매매지수!$1:$1,FALSE))</f>
        <v>99.356835642011816</v>
      </c>
      <c r="W169" s="357">
        <f>INDEX(매매지수!$271:$539,MATCH('1'!$E169,매매지수!$F$271:$F$539,FALSE),MATCH('1'!W$12,매매지수!$1:$1,FALSE))</f>
        <v>102.69381391635807</v>
      </c>
      <c r="X169" s="359">
        <f t="shared" si="54"/>
        <v>-0.20110308346156236</v>
      </c>
      <c r="Y169" s="359">
        <f t="shared" si="55"/>
        <v>-1.2919457637488363</v>
      </c>
      <c r="Z169" s="359">
        <f t="shared" si="56"/>
        <v>-4.4994089976846174</v>
      </c>
      <c r="AA169" s="356">
        <f>INDEX(전세지수!$271:$539,MATCH('1'!$E169,전세지수!$F$271:$F$539,FALSE),MATCH('1'!AA$12,전세지수!$1:$1,FALSE))</f>
        <v>101.53236094387483</v>
      </c>
      <c r="AB169" s="357">
        <f>INDEX(전세지수!$271:$539,MATCH('1'!$E169,전세지수!$F$271:$F$539,FALSE),MATCH('1'!AB$12,전세지수!$1:$1,FALSE))</f>
        <v>101.15745051822562</v>
      </c>
      <c r="AC169" s="357">
        <f>INDEX(전세지수!$271:$539,MATCH('1'!$E169,전세지수!$F$271:$F$539,FALSE),MATCH('1'!AC$12,전세지수!$1:$1,FALSE))</f>
        <v>99.516655640559932</v>
      </c>
      <c r="AD169" s="357">
        <f>INDEX(전세지수!$271:$539,MATCH('1'!$E169,전세지수!$F$271:$F$539,FALSE),MATCH('1'!AD$12,전세지수!$1:$1,FALSE))</f>
        <v>99.325438885994174</v>
      </c>
      <c r="AE169" s="359">
        <f t="shared" si="57"/>
        <v>0.37062067472892757</v>
      </c>
      <c r="AF169" s="359">
        <f t="shared" si="58"/>
        <v>2.0254954211839094</v>
      </c>
      <c r="AG169" s="361">
        <f t="shared" si="59"/>
        <v>2.221910200078514</v>
      </c>
      <c r="AH169" s="1419" t="s">
        <v>403</v>
      </c>
      <c r="AI169" s="1372"/>
      <c r="AJ169" s="363"/>
      <c r="AK169" s="363"/>
    </row>
    <row r="170" spans="1:37" ht="14.1" customHeight="1"/>
    <row r="171" spans="1:37" ht="14.1" customHeight="1"/>
    <row r="172" spans="1:37" ht="14.1" customHeight="1"/>
    <row r="173" spans="1:37" ht="12.95" customHeight="1"/>
    <row r="174" spans="1:37" ht="12" customHeight="1"/>
    <row r="175" spans="1:37" ht="3" customHeight="1">
      <c r="A175" s="311"/>
      <c r="B175" s="312"/>
      <c r="C175" s="312"/>
      <c r="D175" s="312"/>
      <c r="E175" s="313"/>
      <c r="F175" s="314"/>
      <c r="G175" s="315"/>
      <c r="H175" s="315"/>
      <c r="I175" s="315"/>
      <c r="J175" s="304"/>
      <c r="K175" s="316"/>
      <c r="L175" s="304"/>
      <c r="M175" s="315"/>
      <c r="N175" s="315"/>
      <c r="O175" s="315"/>
      <c r="P175" s="315"/>
      <c r="Q175" s="317"/>
      <c r="R175" s="317"/>
      <c r="S175" s="317"/>
      <c r="T175" s="314"/>
      <c r="U175" s="315"/>
      <c r="V175" s="315"/>
      <c r="W175" s="315"/>
      <c r="X175" s="317"/>
      <c r="Y175" s="318"/>
      <c r="Z175" s="317"/>
      <c r="AA175" s="315"/>
      <c r="AB175" s="315"/>
      <c r="AC175" s="315"/>
      <c r="AD175" s="315"/>
      <c r="AE175" s="317"/>
      <c r="AF175" s="317"/>
      <c r="AG175" s="317"/>
      <c r="AH175" s="312"/>
      <c r="AI175" s="312"/>
      <c r="AJ175" s="312"/>
      <c r="AK175" s="319"/>
    </row>
    <row r="176" spans="1:37" s="325" customFormat="1" ht="15" customHeight="1">
      <c r="A176" s="1402">
        <f>AK136+1</f>
        <v>7</v>
      </c>
      <c r="B176" s="1402"/>
      <c r="C176" s="528"/>
      <c r="D176" s="528"/>
      <c r="E176" s="320"/>
      <c r="F176" s="321"/>
      <c r="G176" s="321"/>
      <c r="H176" s="321"/>
      <c r="I176" s="321"/>
      <c r="J176" s="322"/>
      <c r="K176" s="322"/>
      <c r="L176" s="322"/>
      <c r="M176" s="321"/>
      <c r="N176" s="321"/>
      <c r="O176" s="321"/>
      <c r="P176" s="321"/>
      <c r="Q176" s="1386">
        <f>Q136</f>
        <v>41487</v>
      </c>
      <c r="R176" s="1386"/>
      <c r="S176" s="1386"/>
      <c r="T176" s="1363">
        <f>Q176</f>
        <v>41487</v>
      </c>
      <c r="U176" s="1363"/>
      <c r="V176" s="1363"/>
      <c r="W176" s="1363"/>
      <c r="X176" s="1363"/>
      <c r="Y176" s="323"/>
      <c r="Z176" s="323"/>
      <c r="AA176" s="321"/>
      <c r="AB176" s="321"/>
      <c r="AC176" s="321"/>
      <c r="AD176" s="321"/>
      <c r="AE176" s="324"/>
      <c r="AF176" s="324"/>
      <c r="AG176" s="324"/>
      <c r="AJ176" s="321"/>
      <c r="AK176" s="321">
        <v>8</v>
      </c>
    </row>
    <row r="177" spans="1:37" ht="14.1" customHeight="1">
      <c r="A177" s="1383" t="s">
        <v>1546</v>
      </c>
      <c r="B177" s="1384"/>
      <c r="C177" s="1384"/>
      <c r="D177" s="1384"/>
      <c r="E177" s="327">
        <v>141</v>
      </c>
      <c r="F177" s="384">
        <f>INDEX(매매지수!$2:$270,MATCH('1'!$E177,매매지수!$F$2:$F$270,FALSE),MATCH('1'!F$12,매매지수!$1:$1,FALSE))</f>
        <v>101.14557917905299</v>
      </c>
      <c r="G177" s="385">
        <f>INDEX(매매지수!$2:$270,MATCH('1'!$E177,매매지수!$F$2:$F$270,FALSE),MATCH('1'!G$12,매매지수!$1:$1,FALSE))</f>
        <v>101.10548214479773</v>
      </c>
      <c r="H177" s="385">
        <f>INDEX(매매지수!$2:$270,MATCH('1'!$E177,매매지수!$F$2:$F$270,FALSE),MATCH('1'!H$12,매매지수!$1:$1,FALSE))</f>
        <v>100.08638345410495</v>
      </c>
      <c r="I177" s="385">
        <f>INDEX(매매지수!$2:$270,MATCH('1'!$E177,매매지수!$F$2:$F$270,FALSE),MATCH('1'!I$12,매매지수!$1:$1,FALSE))</f>
        <v>99.922438057089508</v>
      </c>
      <c r="J177" s="386">
        <f t="shared" ref="J177:J209" si="60">(F177/G177-1)*100</f>
        <v>3.9658615343762804E-2</v>
      </c>
      <c r="K177" s="386">
        <f t="shared" ref="K177:K209" si="61">IF(ISERR((F177/H177-1)*100)=TRUE," ",(F177/H177-1)*100)</f>
        <v>1.0582815447954808</v>
      </c>
      <c r="L177" s="421">
        <f t="shared" ref="L177:L209" si="62">IF(ISERR((F177/I177-1)*100)=TRUE," ",(F177/I177-1)*100)</f>
        <v>1.2240905503773325</v>
      </c>
      <c r="M177" s="384">
        <f>INDEX(전세지수!$2:$270,MATCH('1'!$E177,전세지수!$F$2:$F$270,FALSE),MATCH('1'!M$12,전세지수!$1:$1,FALSE))</f>
        <v>103.00111772080523</v>
      </c>
      <c r="N177" s="385">
        <f>INDEX(전세지수!$2:$270,MATCH('1'!$E177,전세지수!$F$2:$F$270,FALSE),MATCH('1'!N$12,전세지수!$1:$1,FALSE))</f>
        <v>102.73494543355235</v>
      </c>
      <c r="O177" s="385">
        <f>INDEX(전세지수!$2:$270,MATCH('1'!$E177,전세지수!$F$2:$F$270,FALSE),MATCH('1'!O$12,전세지수!$1:$1,FALSE))</f>
        <v>100.32250917515515</v>
      </c>
      <c r="P177" s="385">
        <f>INDEX(전세지수!$2:$270,MATCH('1'!$E177,전세지수!$F$2:$F$270,FALSE),MATCH('1'!P$12,전세지수!$1:$1,FALSE))</f>
        <v>99.318282780108561</v>
      </c>
      <c r="Q177" s="387">
        <f t="shared" ref="Q177:Q209" si="63">(M177/N177-1)*100</f>
        <v>0.25908641517216058</v>
      </c>
      <c r="R177" s="387">
        <f t="shared" ref="R177:R209" si="64">IF(ISERR((M177/O177-1)*100)=TRUE," ",(M177/O177-1)*100)</f>
        <v>2.6699975585473545</v>
      </c>
      <c r="S177" s="387">
        <f t="shared" ref="S177:S209" si="65">IF(ISERR((M177/P177-1)*100)=TRUE," ",(M177/P177-1)*100)</f>
        <v>3.7081137909426909</v>
      </c>
      <c r="T177" s="388">
        <f>INDEX(매매지수!$271:$539,MATCH('1'!$E177,매매지수!$F$271:$F$539,FALSE),MATCH('1'!T$12,매매지수!$1:$1,FALSE))</f>
        <v>101.45763516773026</v>
      </c>
      <c r="U177" s="385">
        <f>INDEX(매매지수!$271:$539,MATCH('1'!$E177,매매지수!$F$271:$F$539,FALSE),MATCH('1'!U$12,매매지수!$1:$1,FALSE))</f>
        <v>101.37517246167631</v>
      </c>
      <c r="V177" s="385">
        <f>INDEX(매매지수!$271:$539,MATCH('1'!$E177,매매지수!$F$271:$F$539,FALSE),MATCH('1'!V$12,매매지수!$1:$1,FALSE))</f>
        <v>100.08206884348665</v>
      </c>
      <c r="W177" s="385">
        <f>INDEX(매매지수!$271:$539,MATCH('1'!$E177,매매지수!$F$271:$F$539,FALSE),MATCH('1'!W$12,매매지수!$1:$1,FALSE))</f>
        <v>99.949133906530903</v>
      </c>
      <c r="X177" s="387">
        <f t="shared" ref="X177:X209" si="66">(T177/U177-1)*100</f>
        <v>8.1344084603274247E-2</v>
      </c>
      <c r="Y177" s="387">
        <f t="shared" ref="Y177:Y209" si="67">IF(ISERR((T177/V177-1)*100)=TRUE," ",(T177/V177-1)*100)</f>
        <v>1.3744383385946746</v>
      </c>
      <c r="Z177" s="389">
        <f t="shared" ref="Z177:Z209" si="68">IF(ISERR((T177/W177-1)*100)=TRUE," ",(T177/W177-1)*100)</f>
        <v>1.5092689673629867</v>
      </c>
      <c r="AA177" s="384">
        <f>INDEX(전세지수!$271:$539,MATCH('1'!$E177,전세지수!$F$271:$F$539,FALSE),MATCH('1'!AA$12,전세지수!$1:$1,FALSE))</f>
        <v>104.07188845936797</v>
      </c>
      <c r="AB177" s="385">
        <f>INDEX(전세지수!$271:$539,MATCH('1'!$E177,전세지수!$F$271:$F$539,FALSE),MATCH('1'!AB$12,전세지수!$1:$1,FALSE))</f>
        <v>103.67611243449777</v>
      </c>
      <c r="AC177" s="385">
        <f>INDEX(전세지수!$271:$539,MATCH('1'!$E177,전세지수!$F$271:$F$539,FALSE),MATCH('1'!AC$12,전세지수!$1:$1,FALSE))</f>
        <v>100.38820542542626</v>
      </c>
      <c r="AD177" s="385">
        <f>INDEX(전세지수!$271:$539,MATCH('1'!$E177,전세지수!$F$271:$F$539,FALSE),MATCH('1'!AD$12,전세지수!$1:$1,FALSE))</f>
        <v>99.099487957009657</v>
      </c>
      <c r="AE177" s="387">
        <f t="shared" ref="AE177:AE209" si="69">(AA177/AB177-1)*100</f>
        <v>0.38174273280187077</v>
      </c>
      <c r="AF177" s="387">
        <f t="shared" ref="AF177:AF209" si="70">IF(ISERR((AA177/AC177-1)*100)=TRUE," ",(AA177/AC177-1)*100)</f>
        <v>3.6694380762470669</v>
      </c>
      <c r="AG177" s="389">
        <f t="shared" ref="AG177:AG209" si="71">IF(ISERR((AA177/AD177-1)*100)=TRUE," ",(AA177/AD177-1)*100)</f>
        <v>5.0175844546395565</v>
      </c>
      <c r="AH177" s="1416" t="s">
        <v>1547</v>
      </c>
      <c r="AI177" s="1417"/>
      <c r="AJ177" s="1417"/>
      <c r="AK177" s="1417"/>
    </row>
    <row r="178" spans="1:37" ht="14.1" customHeight="1">
      <c r="B178" s="1378" t="s">
        <v>217</v>
      </c>
      <c r="C178" s="1378"/>
      <c r="D178" s="1378"/>
      <c r="E178" s="428">
        <v>142</v>
      </c>
      <c r="F178" s="279">
        <f>INDEX(매매지수!$2:$270,MATCH('1'!$E178,매매지수!$F$2:$F$270,FALSE),MATCH('1'!F$12,매매지수!$1:$1,FALSE))</f>
        <v>99.308897546018954</v>
      </c>
      <c r="G178" s="269">
        <f>INDEX(매매지수!$2:$270,MATCH('1'!$E178,매매지수!$F$2:$F$270,FALSE),MATCH('1'!G$12,매매지수!$1:$1,FALSE))</f>
        <v>99.408373144082987</v>
      </c>
      <c r="H178" s="269">
        <f>INDEX(매매지수!$2:$270,MATCH('1'!$E178,매매지수!$F$2:$F$270,FALSE),MATCH('1'!H$12,매매지수!$1:$1,FALSE))</f>
        <v>99.827770133377371</v>
      </c>
      <c r="I178" s="269">
        <f>INDEX(매매지수!$2:$270,MATCH('1'!$E178,매매지수!$F$2:$F$270,FALSE),MATCH('1'!I$12,매매지수!$1:$1,FALSE))</f>
        <v>100.32296056966202</v>
      </c>
      <c r="J178" s="270">
        <f t="shared" si="60"/>
        <v>-0.10006762500766042</v>
      </c>
      <c r="K178" s="270">
        <f t="shared" si="61"/>
        <v>-0.5197677827173397</v>
      </c>
      <c r="L178" s="271">
        <f t="shared" si="62"/>
        <v>-1.0107985429107402</v>
      </c>
      <c r="M178" s="279">
        <f>INDEX(전세지수!$2:$270,MATCH('1'!$E178,전세지수!$F$2:$F$270,FALSE),MATCH('1'!M$12,전세지수!$1:$1,FALSE))</f>
        <v>100.58347893349193</v>
      </c>
      <c r="N178" s="269">
        <f>INDEX(전세지수!$2:$270,MATCH('1'!$E178,전세지수!$F$2:$F$270,FALSE),MATCH('1'!N$12,전세지수!$1:$1,FALSE))</f>
        <v>100.57267126702661</v>
      </c>
      <c r="O178" s="269">
        <f>INDEX(전세지수!$2:$270,MATCH('1'!$E178,전세지수!$F$2:$F$270,FALSE),MATCH('1'!O$12,전세지수!$1:$1,FALSE))</f>
        <v>100.08919165815232</v>
      </c>
      <c r="P178" s="269">
        <f>INDEX(전세지수!$2:$270,MATCH('1'!$E178,전세지수!$F$2:$F$270,FALSE),MATCH('1'!P$12,전세지수!$1:$1,FALSE))</f>
        <v>99.85038008688548</v>
      </c>
      <c r="Q178" s="272">
        <f t="shared" si="63"/>
        <v>1.0746126486615992E-2</v>
      </c>
      <c r="R178" s="272">
        <f t="shared" si="64"/>
        <v>0.49384680518533841</v>
      </c>
      <c r="S178" s="272">
        <f t="shared" si="65"/>
        <v>0.73419735204667269</v>
      </c>
      <c r="T178" s="280">
        <f>INDEX(매매지수!$271:$539,MATCH('1'!$E178,매매지수!$F$271:$F$539,FALSE),MATCH('1'!T$12,매매지수!$1:$1,FALSE))</f>
        <v>98.701126765352655</v>
      </c>
      <c r="U178" s="269">
        <f>INDEX(매매지수!$271:$539,MATCH('1'!$E178,매매지수!$F$271:$F$539,FALSE),MATCH('1'!U$12,매매지수!$1:$1,FALSE))</f>
        <v>98.810771450412958</v>
      </c>
      <c r="V178" s="269">
        <f>INDEX(매매지수!$271:$539,MATCH('1'!$E178,매매지수!$F$271:$F$539,FALSE),MATCH('1'!V$12,매매지수!$1:$1,FALSE))</f>
        <v>99.669016377038773</v>
      </c>
      <c r="W178" s="269">
        <f>INDEX(매매지수!$271:$539,MATCH('1'!$E178,매매지수!$F$271:$F$539,FALSE),MATCH('1'!W$12,매매지수!$1:$1,FALSE))</f>
        <v>100.61762609766862</v>
      </c>
      <c r="X178" s="272">
        <f t="shared" si="66"/>
        <v>-0.1109643042462527</v>
      </c>
      <c r="Y178" s="272">
        <f t="shared" si="67"/>
        <v>-0.97110380624674253</v>
      </c>
      <c r="Z178" s="274">
        <f t="shared" si="68"/>
        <v>-1.9047351906868015</v>
      </c>
      <c r="AA178" s="279">
        <f>INDEX(전세지수!$271:$539,MATCH('1'!$E178,전세지수!$F$271:$F$539,FALSE),MATCH('1'!AA$12,전세지수!$1:$1,FALSE))</f>
        <v>100.77828098996623</v>
      </c>
      <c r="AB178" s="269">
        <f>INDEX(전세지수!$271:$539,MATCH('1'!$E178,전세지수!$F$271:$F$539,FALSE),MATCH('1'!AB$12,전세지수!$1:$1,FALSE))</f>
        <v>100.71160043034753</v>
      </c>
      <c r="AC178" s="269">
        <f>INDEX(전세지수!$271:$539,MATCH('1'!$E178,전세지수!$F$271:$F$539,FALSE),MATCH('1'!AC$12,전세지수!$1:$1,FALSE))</f>
        <v>100.0418852860855</v>
      </c>
      <c r="AD178" s="269">
        <f>INDEX(전세지수!$271:$539,MATCH('1'!$E178,전세지수!$F$271:$F$539,FALSE),MATCH('1'!AD$12,전세지수!$1:$1,FALSE))</f>
        <v>99.836940919743483</v>
      </c>
      <c r="AE178" s="272">
        <f t="shared" si="69"/>
        <v>6.6209413149809215E-2</v>
      </c>
      <c r="AF178" s="272">
        <f t="shared" si="70"/>
        <v>0.73608739157093872</v>
      </c>
      <c r="AG178" s="274">
        <f t="shared" si="71"/>
        <v>0.94287751763093564</v>
      </c>
      <c r="AH178" s="1406" t="s">
        <v>405</v>
      </c>
      <c r="AI178" s="1407"/>
      <c r="AJ178" s="1407"/>
      <c r="AK178" s="351"/>
    </row>
    <row r="179" spans="1:37" ht="14.1" customHeight="1">
      <c r="A179" s="330"/>
      <c r="B179" s="331" t="s">
        <v>218</v>
      </c>
      <c r="C179" s="332"/>
      <c r="D179" s="332"/>
      <c r="E179" s="327">
        <v>143</v>
      </c>
      <c r="F179" s="268">
        <f>INDEX(매매지수!$2:$270,MATCH('1'!$E179,매매지수!$F$2:$F$270,FALSE),MATCH('1'!F$12,매매지수!$1:$1,FALSE))</f>
        <v>99.546309724009902</v>
      </c>
      <c r="G179" s="285">
        <f>INDEX(매매지수!$2:$270,MATCH('1'!$E179,매매지수!$F$2:$F$270,FALSE),MATCH('1'!G$12,매매지수!$1:$1,FALSE))</f>
        <v>99.637979242932914</v>
      </c>
      <c r="H179" s="285">
        <f>INDEX(매매지수!$2:$270,MATCH('1'!$E179,매매지수!$F$2:$F$270,FALSE),MATCH('1'!H$12,매매지수!$1:$1,FALSE))</f>
        <v>100.00484813663957</v>
      </c>
      <c r="I179" s="285">
        <f>INDEX(매매지수!$2:$270,MATCH('1'!$E179,매매지수!$F$2:$F$270,FALSE),MATCH('1'!I$12,매매지수!$1:$1,FALSE))</f>
        <v>100.0441492965561</v>
      </c>
      <c r="J179" s="286">
        <f t="shared" si="60"/>
        <v>-9.2002587386386114E-2</v>
      </c>
      <c r="K179" s="286">
        <f t="shared" si="61"/>
        <v>-0.45851618313859088</v>
      </c>
      <c r="L179" s="287">
        <f t="shared" si="62"/>
        <v>-0.49761987687103604</v>
      </c>
      <c r="M179" s="268">
        <f>INDEX(전세지수!$2:$270,MATCH('1'!$E179,전세지수!$F$2:$F$270,FALSE),MATCH('1'!M$12,전세지수!$1:$1,FALSE))</f>
        <v>100.25885698874058</v>
      </c>
      <c r="N179" s="285">
        <f>INDEX(전세지수!$2:$270,MATCH('1'!$E179,전세지수!$F$2:$F$270,FALSE),MATCH('1'!N$12,전세지수!$1:$1,FALSE))</f>
        <v>100.31095830600975</v>
      </c>
      <c r="O179" s="285">
        <f>INDEX(전세지수!$2:$270,MATCH('1'!$E179,전세지수!$F$2:$F$270,FALSE),MATCH('1'!O$12,전세지수!$1:$1,FALSE))</f>
        <v>100.13233775452402</v>
      </c>
      <c r="P179" s="285">
        <f>INDEX(전세지수!$2:$270,MATCH('1'!$E179,전세지수!$F$2:$F$270,FALSE),MATCH('1'!P$12,전세지수!$1:$1,FALSE))</f>
        <v>99.706269881200015</v>
      </c>
      <c r="Q179" s="288">
        <f t="shared" si="63"/>
        <v>-5.1939806127898613E-2</v>
      </c>
      <c r="R179" s="288">
        <f t="shared" si="64"/>
        <v>0.12635202278681312</v>
      </c>
      <c r="S179" s="288">
        <f t="shared" si="65"/>
        <v>0.55421500393000311</v>
      </c>
      <c r="T179" s="273">
        <f>INDEX(매매지수!$271:$539,MATCH('1'!$E179,매매지수!$F$271:$F$539,FALSE),MATCH('1'!T$12,매매지수!$1:$1,FALSE))</f>
        <v>98.766662012065851</v>
      </c>
      <c r="U179" s="285">
        <f>INDEX(매매지수!$271:$539,MATCH('1'!$E179,매매지수!$F$271:$F$539,FALSE),MATCH('1'!U$12,매매지수!$1:$1,FALSE))</f>
        <v>98.877663055121616</v>
      </c>
      <c r="V179" s="285">
        <f>INDEX(매매지수!$271:$539,MATCH('1'!$E179,매매지수!$F$271:$F$539,FALSE),MATCH('1'!V$12,매매지수!$1:$1,FALSE))</f>
        <v>99.850021090189728</v>
      </c>
      <c r="W179" s="285">
        <f>INDEX(매매지수!$271:$539,MATCH('1'!$E179,매매지수!$F$271:$F$539,FALSE),MATCH('1'!W$12,매매지수!$1:$1,FALSE))</f>
        <v>100.31502196094212</v>
      </c>
      <c r="X179" s="288">
        <f t="shared" si="66"/>
        <v>-0.1122609896169191</v>
      </c>
      <c r="Y179" s="288">
        <f t="shared" si="67"/>
        <v>-1.084986328791393</v>
      </c>
      <c r="Z179" s="289">
        <f t="shared" si="68"/>
        <v>-1.5434975924933036</v>
      </c>
      <c r="AA179" s="268">
        <f>INDEX(전세지수!$271:$539,MATCH('1'!$E179,전세지수!$F$271:$F$539,FALSE),MATCH('1'!AA$12,전세지수!$1:$1,FALSE))</f>
        <v>100.11112947144855</v>
      </c>
      <c r="AB179" s="285">
        <f>INDEX(전세지수!$271:$539,MATCH('1'!$E179,전세지수!$F$271:$F$539,FALSE),MATCH('1'!AB$12,전세지수!$1:$1,FALSE))</f>
        <v>100.15613420026924</v>
      </c>
      <c r="AC179" s="285">
        <f>INDEX(전세지수!$271:$539,MATCH('1'!$E179,전세지수!$F$271:$F$539,FALSE),MATCH('1'!AC$12,전세지수!$1:$1,FALSE))</f>
        <v>100.01915674063528</v>
      </c>
      <c r="AD179" s="285">
        <f>INDEX(전세지수!$271:$539,MATCH('1'!$E179,전세지수!$F$271:$F$539,FALSE),MATCH('1'!AD$12,전세지수!$1:$1,FALSE))</f>
        <v>99.622308685122533</v>
      </c>
      <c r="AE179" s="288">
        <f t="shared" si="69"/>
        <v>-4.4934570588250899E-2</v>
      </c>
      <c r="AF179" s="288">
        <f t="shared" si="70"/>
        <v>9.1955115210340388E-2</v>
      </c>
      <c r="AG179" s="289">
        <f t="shared" si="71"/>
        <v>0.49067401948195144</v>
      </c>
      <c r="AH179" s="1418" t="s">
        <v>406</v>
      </c>
      <c r="AI179" s="1400"/>
      <c r="AJ179" s="1401"/>
      <c r="AK179" s="351"/>
    </row>
    <row r="180" spans="1:37" ht="14.1" customHeight="1">
      <c r="A180" s="330"/>
      <c r="B180" s="333"/>
      <c r="C180" s="429" t="s">
        <v>89</v>
      </c>
      <c r="D180" s="430"/>
      <c r="E180" s="428">
        <v>144</v>
      </c>
      <c r="F180" s="279">
        <f>INDEX(매매지수!$2:$270,MATCH('1'!$E180,매매지수!$F$2:$F$270,FALSE),MATCH('1'!F$12,매매지수!$1:$1,FALSE))</f>
        <v>99.67269220783578</v>
      </c>
      <c r="G180" s="269">
        <f>INDEX(매매지수!$2:$270,MATCH('1'!$E180,매매지수!$F$2:$F$270,FALSE),MATCH('1'!G$12,매매지수!$1:$1,FALSE))</f>
        <v>99.829684462899465</v>
      </c>
      <c r="H180" s="269">
        <f>INDEX(매매지수!$2:$270,MATCH('1'!$E180,매매지수!$F$2:$F$270,FALSE),MATCH('1'!H$12,매매지수!$1:$1,FALSE))</f>
        <v>100.01169614566771</v>
      </c>
      <c r="I180" s="269">
        <f>INDEX(매매지수!$2:$270,MATCH('1'!$E180,매매지수!$F$2:$F$270,FALSE),MATCH('1'!I$12,매매지수!$1:$1,FALSE))</f>
        <v>99.789012698236277</v>
      </c>
      <c r="J180" s="270">
        <f t="shared" si="60"/>
        <v>-0.15726009343646208</v>
      </c>
      <c r="K180" s="270">
        <f t="shared" si="61"/>
        <v>-0.33896429207457279</v>
      </c>
      <c r="L180" s="271">
        <f t="shared" si="62"/>
        <v>-0.11656643076753959</v>
      </c>
      <c r="M180" s="279">
        <f>INDEX(전세지수!$2:$270,MATCH('1'!$E180,전세지수!$F$2:$F$270,FALSE),MATCH('1'!M$12,전세지수!$1:$1,FALSE))</f>
        <v>100.77449271586225</v>
      </c>
      <c r="N180" s="269">
        <f>INDEX(전세지수!$2:$270,MATCH('1'!$E180,전세지수!$F$2:$F$270,FALSE),MATCH('1'!N$12,전세지수!$1:$1,FALSE))</f>
        <v>100.78632454680059</v>
      </c>
      <c r="O180" s="269">
        <f>INDEX(전세지수!$2:$270,MATCH('1'!$E180,전세지수!$F$2:$F$270,FALSE),MATCH('1'!O$12,전세지수!$1:$1,FALSE))</f>
        <v>100.57275021218253</v>
      </c>
      <c r="P180" s="269">
        <f>INDEX(전세지수!$2:$270,MATCH('1'!$E180,전세지수!$F$2:$F$270,FALSE),MATCH('1'!P$12,전세지수!$1:$1,FALSE))</f>
        <v>98.873339200786674</v>
      </c>
      <c r="Q180" s="272">
        <f t="shared" si="63"/>
        <v>-1.1739520209252952E-2</v>
      </c>
      <c r="R180" s="272">
        <f t="shared" si="64"/>
        <v>0.20059360339068633</v>
      </c>
      <c r="S180" s="272">
        <f t="shared" si="65"/>
        <v>1.9228171420556661</v>
      </c>
      <c r="T180" s="280">
        <f>INDEX(매매지수!$271:$539,MATCH('1'!$E180,매매지수!$F$271:$F$539,FALSE),MATCH('1'!T$12,매매지수!$1:$1,FALSE))</f>
        <v>99.764231230613021</v>
      </c>
      <c r="U180" s="269">
        <f>INDEX(매매지수!$271:$539,MATCH('1'!$E180,매매지수!$F$271:$F$539,FALSE),MATCH('1'!U$12,매매지수!$1:$1,FALSE))</f>
        <v>99.431593729086615</v>
      </c>
      <c r="V180" s="269">
        <f>INDEX(매매지수!$271:$539,MATCH('1'!$E180,매매지수!$F$271:$F$539,FALSE),MATCH('1'!V$12,매매지수!$1:$1,FALSE))</f>
        <v>100.01172018061706</v>
      </c>
      <c r="W180" s="269">
        <f>INDEX(매매지수!$271:$539,MATCH('1'!$E180,매매지수!$F$271:$F$539,FALSE),MATCH('1'!W$12,매매지수!$1:$1,FALSE))</f>
        <v>99.917931033001892</v>
      </c>
      <c r="X180" s="272">
        <f t="shared" si="66"/>
        <v>0.33453904242217725</v>
      </c>
      <c r="Y180" s="272">
        <f t="shared" si="67"/>
        <v>-0.24745994725127174</v>
      </c>
      <c r="Z180" s="274">
        <f t="shared" si="68"/>
        <v>-0.15382604583565884</v>
      </c>
      <c r="AA180" s="279">
        <f>INDEX(전세지수!$271:$539,MATCH('1'!$E180,전세지수!$F$271:$F$539,FALSE),MATCH('1'!AA$12,전세지수!$1:$1,FALSE))</f>
        <v>100.92098485402465</v>
      </c>
      <c r="AB180" s="269">
        <f>INDEX(전세지수!$271:$539,MATCH('1'!$E180,전세지수!$F$271:$F$539,FALSE),MATCH('1'!AB$12,전세지수!$1:$1,FALSE))</f>
        <v>100.96667336225377</v>
      </c>
      <c r="AC180" s="269">
        <f>INDEX(전세지수!$271:$539,MATCH('1'!$E180,전세지수!$F$271:$F$539,FALSE),MATCH('1'!AC$12,전세지수!$1:$1,FALSE))</f>
        <v>100.59144243726604</v>
      </c>
      <c r="AD180" s="269">
        <f>INDEX(전세지수!$271:$539,MATCH('1'!$E180,전세지수!$F$271:$F$539,FALSE),MATCH('1'!AD$12,전세지수!$1:$1,FALSE))</f>
        <v>97.963938484417099</v>
      </c>
      <c r="AE180" s="272">
        <f t="shared" si="69"/>
        <v>-4.5251078110886134E-2</v>
      </c>
      <c r="AF180" s="272">
        <f t="shared" si="70"/>
        <v>0.32760482280997927</v>
      </c>
      <c r="AG180" s="274">
        <f t="shared" si="71"/>
        <v>3.0185049880144588</v>
      </c>
      <c r="AH180" s="1408" t="s">
        <v>396</v>
      </c>
      <c r="AI180" s="1362"/>
      <c r="AJ180" s="350"/>
      <c r="AK180" s="351"/>
    </row>
    <row r="181" spans="1:37" ht="14.1" customHeight="1">
      <c r="A181" s="330"/>
      <c r="B181" s="333"/>
      <c r="C181" s="431" t="s">
        <v>88</v>
      </c>
      <c r="D181" s="432"/>
      <c r="E181" s="327">
        <v>145</v>
      </c>
      <c r="F181" s="335">
        <f>INDEX(매매지수!$2:$270,MATCH('1'!$E181,매매지수!$F$2:$F$270,FALSE),MATCH('1'!F$12,매매지수!$1:$1,FALSE))</f>
        <v>99.838154029018995</v>
      </c>
      <c r="G181" s="336">
        <f>INDEX(매매지수!$2:$270,MATCH('1'!$E181,매매지수!$F$2:$F$270,FALSE),MATCH('1'!G$12,매매지수!$1:$1,FALSE))</f>
        <v>99.888982396980623</v>
      </c>
      <c r="H181" s="336">
        <f>INDEX(매매지수!$2:$270,MATCH('1'!$E181,매매지수!$F$2:$F$270,FALSE),MATCH('1'!H$12,매매지수!$1:$1,FALSE))</f>
        <v>100.03186842593675</v>
      </c>
      <c r="I181" s="336">
        <f>INDEX(매매지수!$2:$270,MATCH('1'!$E181,매매지수!$F$2:$F$270,FALSE),MATCH('1'!I$12,매매지수!$1:$1,FALSE))</f>
        <v>100.0306691751872</v>
      </c>
      <c r="J181" s="337">
        <f t="shared" si="60"/>
        <v>-5.088485911250995E-2</v>
      </c>
      <c r="K181" s="337">
        <f t="shared" si="61"/>
        <v>-0.19365268285594928</v>
      </c>
      <c r="L181" s="433">
        <f t="shared" si="62"/>
        <v>-0.19245612146315816</v>
      </c>
      <c r="M181" s="335">
        <f>INDEX(전세지수!$2:$270,MATCH('1'!$E181,전세지수!$F$2:$F$270,FALSE),MATCH('1'!M$12,전세지수!$1:$1,FALSE))</f>
        <v>100.29536064377392</v>
      </c>
      <c r="N181" s="336">
        <f>INDEX(전세지수!$2:$270,MATCH('1'!$E181,전세지수!$F$2:$F$270,FALSE),MATCH('1'!N$12,전세지수!$1:$1,FALSE))</f>
        <v>100.28360275253054</v>
      </c>
      <c r="O181" s="336">
        <f>INDEX(전세지수!$2:$270,MATCH('1'!$E181,전세지수!$F$2:$F$270,FALSE),MATCH('1'!O$12,전세지수!$1:$1,FALSE))</f>
        <v>100.07255742244394</v>
      </c>
      <c r="P181" s="336">
        <f>INDEX(전세지수!$2:$270,MATCH('1'!$E181,전세지수!$F$2:$F$270,FALSE),MATCH('1'!P$12,전세지수!$1:$1,FALSE))</f>
        <v>99.830651559999183</v>
      </c>
      <c r="Q181" s="338">
        <f t="shared" si="63"/>
        <v>1.1724639842070061E-2</v>
      </c>
      <c r="R181" s="338">
        <f t="shared" si="64"/>
        <v>0.22264167826695491</v>
      </c>
      <c r="S181" s="338">
        <f t="shared" si="65"/>
        <v>0.46549739635370901</v>
      </c>
      <c r="T181" s="339">
        <f>INDEX(매매지수!$271:$539,MATCH('1'!$E181,매매지수!$F$271:$F$539,FALSE),MATCH('1'!T$12,매매지수!$1:$1,FALSE))</f>
        <v>99.722569051243056</v>
      </c>
      <c r="U181" s="336">
        <f>INDEX(매매지수!$271:$539,MATCH('1'!$E181,매매지수!$F$271:$F$539,FALSE),MATCH('1'!U$12,매매지수!$1:$1,FALSE))</f>
        <v>99.803487168010761</v>
      </c>
      <c r="V181" s="336">
        <f>INDEX(매매지수!$271:$539,MATCH('1'!$E181,매매지수!$F$271:$F$539,FALSE),MATCH('1'!V$12,매매지수!$1:$1,FALSE))</f>
        <v>99.977781637250203</v>
      </c>
      <c r="W181" s="336">
        <f>INDEX(매매지수!$271:$539,MATCH('1'!$E181,매매지수!$F$271:$F$539,FALSE),MATCH('1'!W$12,매매지수!$1:$1,FALSE))</f>
        <v>99.970443496228114</v>
      </c>
      <c r="X181" s="338">
        <f t="shared" si="66"/>
        <v>-8.1077444349697547E-2</v>
      </c>
      <c r="Y181" s="338">
        <f t="shared" si="67"/>
        <v>-0.25526930266680514</v>
      </c>
      <c r="Z181" s="340">
        <f t="shared" si="68"/>
        <v>-0.24794772966513223</v>
      </c>
      <c r="AA181" s="335">
        <f>INDEX(전세지수!$271:$539,MATCH('1'!$E181,전세지수!$F$271:$F$539,FALSE),MATCH('1'!AA$12,전세지수!$1:$1,FALSE))</f>
        <v>100.47321006829937</v>
      </c>
      <c r="AB181" s="336">
        <f>INDEX(전세지수!$271:$539,MATCH('1'!$E181,전세지수!$F$271:$F$539,FALSE),MATCH('1'!AB$12,전세지수!$1:$1,FALSE))</f>
        <v>100.45444021692207</v>
      </c>
      <c r="AC181" s="336">
        <f>INDEX(전세지수!$271:$539,MATCH('1'!$E181,전세지수!$F$271:$F$539,FALSE),MATCH('1'!AC$12,전세지수!$1:$1,FALSE))</f>
        <v>100.11565180734144</v>
      </c>
      <c r="AD181" s="336">
        <f>INDEX(전세지수!$271:$539,MATCH('1'!$E181,전세지수!$F$271:$F$539,FALSE),MATCH('1'!AD$12,전세지수!$1:$1,FALSE))</f>
        <v>99.740441087844161</v>
      </c>
      <c r="AE181" s="338">
        <f t="shared" si="69"/>
        <v>1.8684939497704001E-2</v>
      </c>
      <c r="AF181" s="338">
        <f t="shared" si="70"/>
        <v>0.35714521606071692</v>
      </c>
      <c r="AG181" s="340">
        <f t="shared" si="71"/>
        <v>0.73467589722191473</v>
      </c>
      <c r="AH181" s="1353" t="s">
        <v>407</v>
      </c>
      <c r="AI181" s="1354"/>
      <c r="AJ181" s="350"/>
      <c r="AK181" s="351"/>
    </row>
    <row r="182" spans="1:37" ht="14.1" customHeight="1">
      <c r="A182" s="330"/>
      <c r="B182" s="333"/>
      <c r="C182" s="431" t="s">
        <v>90</v>
      </c>
      <c r="D182" s="432"/>
      <c r="E182" s="428">
        <v>146</v>
      </c>
      <c r="F182" s="335">
        <f>INDEX(매매지수!$2:$270,MATCH('1'!$E182,매매지수!$F$2:$F$270,FALSE),MATCH('1'!F$12,매매지수!$1:$1,FALSE))</f>
        <v>100.9353527688549</v>
      </c>
      <c r="G182" s="336">
        <f>INDEX(매매지수!$2:$270,MATCH('1'!$E182,매매지수!$F$2:$F$270,FALSE),MATCH('1'!G$12,매매지수!$1:$1,FALSE))</f>
        <v>100.95854304041526</v>
      </c>
      <c r="H182" s="336">
        <f>INDEX(매매지수!$2:$270,MATCH('1'!$E182,매매지수!$F$2:$F$270,FALSE),MATCH('1'!H$12,매매지수!$1:$1,FALSE))</f>
        <v>101.19435157226009</v>
      </c>
      <c r="I182" s="336">
        <f>INDEX(매매지수!$2:$270,MATCH('1'!$E182,매매지수!$F$2:$F$270,FALSE),MATCH('1'!I$12,매매지수!$1:$1,FALSE))</f>
        <v>99.795486323697958</v>
      </c>
      <c r="J182" s="337">
        <f t="shared" si="60"/>
        <v>-2.2970093329377494E-2</v>
      </c>
      <c r="K182" s="337">
        <f t="shared" si="61"/>
        <v>-0.25594195662219654</v>
      </c>
      <c r="L182" s="433">
        <f t="shared" si="62"/>
        <v>1.1422024052867963</v>
      </c>
      <c r="M182" s="335">
        <f>INDEX(전세지수!$2:$270,MATCH('1'!$E182,전세지수!$F$2:$F$270,FALSE),MATCH('1'!M$12,전세지수!$1:$1,FALSE))</f>
        <v>101.30362020769314</v>
      </c>
      <c r="N182" s="336">
        <f>INDEX(전세지수!$2:$270,MATCH('1'!$E182,전세지수!$F$2:$F$270,FALSE),MATCH('1'!N$12,전세지수!$1:$1,FALSE))</f>
        <v>101.23442434173515</v>
      </c>
      <c r="O182" s="336">
        <f>INDEX(전세지수!$2:$270,MATCH('1'!$E182,전세지수!$F$2:$F$270,FALSE),MATCH('1'!O$12,전세지수!$1:$1,FALSE))</f>
        <v>100.98589381987067</v>
      </c>
      <c r="P182" s="336">
        <f>INDEX(전세지수!$2:$270,MATCH('1'!$E182,전세지수!$F$2:$F$270,FALSE),MATCH('1'!P$12,전세지수!$1:$1,FALSE))</f>
        <v>99.603367211405711</v>
      </c>
      <c r="Q182" s="338">
        <f t="shared" si="63"/>
        <v>6.8352110863401094E-2</v>
      </c>
      <c r="R182" s="338">
        <f t="shared" si="64"/>
        <v>0.31462452408372865</v>
      </c>
      <c r="S182" s="338">
        <f t="shared" si="65"/>
        <v>1.7070236116402349</v>
      </c>
      <c r="T182" s="339">
        <f>INDEX(매매지수!$271:$539,MATCH('1'!$E182,매매지수!$F$271:$F$539,FALSE),MATCH('1'!T$12,매매지수!$1:$1,FALSE))</f>
        <v>100.71429080759975</v>
      </c>
      <c r="U182" s="336">
        <f>INDEX(매매지수!$271:$539,MATCH('1'!$E182,매매지수!$F$271:$F$539,FALSE),MATCH('1'!U$12,매매지수!$1:$1,FALSE))</f>
        <v>100.58066835211224</v>
      </c>
      <c r="V182" s="336">
        <f>INDEX(매매지수!$271:$539,MATCH('1'!$E182,매매지수!$F$271:$F$539,FALSE),MATCH('1'!V$12,매매지수!$1:$1,FALSE))</f>
        <v>99.930212580874354</v>
      </c>
      <c r="W182" s="336">
        <f>INDEX(매매지수!$271:$539,MATCH('1'!$E182,매매지수!$F$271:$F$539,FALSE),MATCH('1'!W$12,매매지수!$1:$1,FALSE))</f>
        <v>99.919970631669756</v>
      </c>
      <c r="X182" s="338">
        <f t="shared" si="66"/>
        <v>0.1328510315915965</v>
      </c>
      <c r="Y182" s="338">
        <f t="shared" si="67"/>
        <v>0.78462579681879419</v>
      </c>
      <c r="Z182" s="340">
        <f t="shared" si="68"/>
        <v>0.79495637449500389</v>
      </c>
      <c r="AA182" s="335">
        <f>INDEX(전세지수!$271:$539,MATCH('1'!$E182,전세지수!$F$271:$F$539,FALSE),MATCH('1'!AA$12,전세지수!$1:$1,FALSE))</f>
        <v>102.13932920768984</v>
      </c>
      <c r="AB182" s="336">
        <f>INDEX(전세지수!$271:$539,MATCH('1'!$E182,전세지수!$F$271:$F$539,FALSE),MATCH('1'!AB$12,전세지수!$1:$1,FALSE))</f>
        <v>102.04452313900893</v>
      </c>
      <c r="AC182" s="336">
        <f>INDEX(전세지수!$271:$539,MATCH('1'!$E182,전세지수!$F$271:$F$539,FALSE),MATCH('1'!AC$12,전세지수!$1:$1,FALSE))</f>
        <v>100.20553491878192</v>
      </c>
      <c r="AD182" s="336">
        <f>INDEX(전세지수!$271:$539,MATCH('1'!$E182,전세지수!$F$271:$F$539,FALSE),MATCH('1'!AD$12,전세지수!$1:$1,FALSE))</f>
        <v>99.361179694685148</v>
      </c>
      <c r="AE182" s="338">
        <f t="shared" si="69"/>
        <v>9.2906572312334568E-2</v>
      </c>
      <c r="AF182" s="338">
        <f t="shared" si="70"/>
        <v>1.9298278188677687</v>
      </c>
      <c r="AG182" s="340">
        <f t="shared" si="71"/>
        <v>2.7960109990051718</v>
      </c>
      <c r="AH182" s="1353" t="s">
        <v>397</v>
      </c>
      <c r="AI182" s="1354"/>
      <c r="AJ182" s="350"/>
      <c r="AK182" s="351"/>
    </row>
    <row r="183" spans="1:37" ht="14.1" customHeight="1">
      <c r="A183" s="330"/>
      <c r="B183" s="333"/>
      <c r="C183" s="431" t="s">
        <v>91</v>
      </c>
      <c r="D183" s="432"/>
      <c r="E183" s="327">
        <v>147</v>
      </c>
      <c r="F183" s="335">
        <f>INDEX(매매지수!$2:$270,MATCH('1'!$E183,매매지수!$F$2:$F$270,FALSE),MATCH('1'!F$12,매매지수!$1:$1,FALSE))</f>
        <v>99.83108043276377</v>
      </c>
      <c r="G183" s="336">
        <f>INDEX(매매지수!$2:$270,MATCH('1'!$E183,매매지수!$F$2:$F$270,FALSE),MATCH('1'!G$12,매매지수!$1:$1,FALSE))</f>
        <v>99.875846199775538</v>
      </c>
      <c r="H183" s="336">
        <f>INDEX(매매지수!$2:$270,MATCH('1'!$E183,매매지수!$F$2:$F$270,FALSE),MATCH('1'!H$12,매매지수!$1:$1,FALSE))</f>
        <v>99.775806806174799</v>
      </c>
      <c r="I183" s="336">
        <f>INDEX(매매지수!$2:$270,MATCH('1'!$E183,매매지수!$F$2:$F$270,FALSE),MATCH('1'!I$12,매매지수!$1:$1,FALSE))</f>
        <v>100.5522813181086</v>
      </c>
      <c r="J183" s="337">
        <f t="shared" si="60"/>
        <v>-4.4821414501183821E-2</v>
      </c>
      <c r="K183" s="337">
        <f t="shared" si="61"/>
        <v>5.5397824741576507E-2</v>
      </c>
      <c r="L183" s="433">
        <f t="shared" si="62"/>
        <v>-0.7172397044510892</v>
      </c>
      <c r="M183" s="335">
        <f>INDEX(전세지수!$2:$270,MATCH('1'!$E183,전세지수!$F$2:$F$270,FALSE),MATCH('1'!M$12,전세지수!$1:$1,FALSE))</f>
        <v>100.50010009081043</v>
      </c>
      <c r="N183" s="336">
        <f>INDEX(전세지수!$2:$270,MATCH('1'!$E183,전세지수!$F$2:$F$270,FALSE),MATCH('1'!N$12,전세지수!$1:$1,FALSE))</f>
        <v>100.44258654689867</v>
      </c>
      <c r="O183" s="336">
        <f>INDEX(전세지수!$2:$270,MATCH('1'!$E183,전세지수!$F$2:$F$270,FALSE),MATCH('1'!O$12,전세지수!$1:$1,FALSE))</f>
        <v>100.00779450460939</v>
      </c>
      <c r="P183" s="336">
        <f>INDEX(전세지수!$2:$270,MATCH('1'!$E183,전세지수!$F$2:$F$270,FALSE),MATCH('1'!P$12,전세지수!$1:$1,FALSE))</f>
        <v>100</v>
      </c>
      <c r="Q183" s="338">
        <f t="shared" si="63"/>
        <v>5.7260118331292631E-2</v>
      </c>
      <c r="R183" s="338">
        <f t="shared" si="64"/>
        <v>0.49226721641015825</v>
      </c>
      <c r="S183" s="338">
        <f t="shared" si="65"/>
        <v>0.50010009081042917</v>
      </c>
      <c r="T183" s="339">
        <f>INDEX(매매지수!$271:$539,MATCH('1'!$E183,매매지수!$F$271:$F$539,FALSE),MATCH('1'!T$12,매매지수!$1:$1,FALSE))</f>
        <v>98.928554428502508</v>
      </c>
      <c r="U183" s="336">
        <f>INDEX(매매지수!$271:$539,MATCH('1'!$E183,매매지수!$F$271:$F$539,FALSE),MATCH('1'!U$12,매매지수!$1:$1,FALSE))</f>
        <v>99.027747476078915</v>
      </c>
      <c r="V183" s="336">
        <f>INDEX(매매지수!$271:$539,MATCH('1'!$E183,매매지수!$F$271:$F$539,FALSE),MATCH('1'!V$12,매매지수!$1:$1,FALSE))</f>
        <v>99.517127158253672</v>
      </c>
      <c r="W183" s="336">
        <f>INDEX(매매지수!$271:$539,MATCH('1'!$E183,매매지수!$F$271:$F$539,FALSE),MATCH('1'!W$12,매매지수!$1:$1,FALSE))</f>
        <v>101.05636435673301</v>
      </c>
      <c r="X183" s="338">
        <f t="shared" si="66"/>
        <v>-0.10016692301354491</v>
      </c>
      <c r="Y183" s="338">
        <f t="shared" si="67"/>
        <v>-0.5914285777313566</v>
      </c>
      <c r="Z183" s="340">
        <f t="shared" si="68"/>
        <v>-2.1055674640334865</v>
      </c>
      <c r="AA183" s="335">
        <f>INDEX(전세지수!$271:$539,MATCH('1'!$E183,전세지수!$F$271:$F$539,FALSE),MATCH('1'!AA$12,전세지수!$1:$1,FALSE))</f>
        <v>101.02392085561299</v>
      </c>
      <c r="AB183" s="336">
        <f>INDEX(전세지수!$271:$539,MATCH('1'!$E183,전세지수!$F$271:$F$539,FALSE),MATCH('1'!AB$12,전세지수!$1:$1,FALSE))</f>
        <v>100.92828273915826</v>
      </c>
      <c r="AC183" s="336">
        <f>INDEX(전세지수!$271:$539,MATCH('1'!$E183,전세지수!$F$271:$F$539,FALSE),MATCH('1'!AC$12,전세지수!$1:$1,FALSE))</f>
        <v>100.0171271068248</v>
      </c>
      <c r="AD183" s="336">
        <f>INDEX(전세지수!$271:$539,MATCH('1'!$E183,전세지수!$F$271:$F$539,FALSE),MATCH('1'!AD$12,전세지수!$1:$1,FALSE))</f>
        <v>100</v>
      </c>
      <c r="AE183" s="338">
        <f t="shared" si="69"/>
        <v>9.4758489750490504E-2</v>
      </c>
      <c r="AF183" s="338">
        <f t="shared" si="70"/>
        <v>1.0066213436753291</v>
      </c>
      <c r="AG183" s="340">
        <f t="shared" si="71"/>
        <v>1.0239208556129809</v>
      </c>
      <c r="AH183" s="1353" t="s">
        <v>408</v>
      </c>
      <c r="AI183" s="1354"/>
      <c r="AJ183" s="350"/>
      <c r="AK183" s="351"/>
    </row>
    <row r="184" spans="1:37" ht="14.1" customHeight="1">
      <c r="A184" s="349"/>
      <c r="B184" s="333"/>
      <c r="C184" s="431" t="s">
        <v>92</v>
      </c>
      <c r="D184" s="432"/>
      <c r="E184" s="428">
        <v>148</v>
      </c>
      <c r="F184" s="335">
        <f>INDEX(매매지수!$2:$270,MATCH('1'!$E184,매매지수!$F$2:$F$270,FALSE),MATCH('1'!F$12,매매지수!$1:$1,FALSE))</f>
        <v>99.525611879816182</v>
      </c>
      <c r="G184" s="336">
        <f>INDEX(매매지수!$2:$270,MATCH('1'!$E184,매매지수!$F$2:$F$270,FALSE),MATCH('1'!G$12,매매지수!$1:$1,FALSE))</f>
        <v>99.611466263596483</v>
      </c>
      <c r="H184" s="336">
        <f>INDEX(매매지수!$2:$270,MATCH('1'!$E184,매매지수!$F$2:$F$270,FALSE),MATCH('1'!H$12,매매지수!$1:$1,FALSE))</f>
        <v>99.952994125019373</v>
      </c>
      <c r="I184" s="336">
        <f>INDEX(매매지수!$2:$270,MATCH('1'!$E184,매매지수!$F$2:$F$270,FALSE),MATCH('1'!I$12,매매지수!$1:$1,FALSE))</f>
        <v>100.12439946716715</v>
      </c>
      <c r="J184" s="337">
        <f t="shared" si="60"/>
        <v>-8.6189258125268786E-2</v>
      </c>
      <c r="K184" s="337">
        <f t="shared" si="61"/>
        <v>-0.42758323444380686</v>
      </c>
      <c r="L184" s="433">
        <f t="shared" si="62"/>
        <v>-0.5980436242689513</v>
      </c>
      <c r="M184" s="335">
        <f>INDEX(전세지수!$2:$270,MATCH('1'!$E184,전세지수!$F$2:$F$270,FALSE),MATCH('1'!M$12,전세지수!$1:$1,FALSE))</f>
        <v>100.37411795191764</v>
      </c>
      <c r="N184" s="336">
        <f>INDEX(전세지수!$2:$270,MATCH('1'!$E184,전세지수!$F$2:$F$270,FALSE),MATCH('1'!N$12,전세지수!$1:$1,FALSE))</f>
        <v>100.37171302055732</v>
      </c>
      <c r="O184" s="336">
        <f>INDEX(전세지수!$2:$270,MATCH('1'!$E184,전세지수!$F$2:$F$270,FALSE),MATCH('1'!O$12,전세지수!$1:$1,FALSE))</f>
        <v>99.955863727812854</v>
      </c>
      <c r="P184" s="336">
        <f>INDEX(전세지수!$2:$270,MATCH('1'!$E184,전세지수!$F$2:$F$270,FALSE),MATCH('1'!P$12,전세지수!$1:$1,FALSE))</f>
        <v>99.403558446772976</v>
      </c>
      <c r="Q184" s="338">
        <f t="shared" si="63"/>
        <v>2.3960250233212577E-3</v>
      </c>
      <c r="R184" s="338">
        <f t="shared" si="64"/>
        <v>0.41843890743991086</v>
      </c>
      <c r="S184" s="338">
        <f t="shared" si="65"/>
        <v>0.9763830594297751</v>
      </c>
      <c r="T184" s="339">
        <f>INDEX(매매지수!$271:$539,MATCH('1'!$E184,매매지수!$F$271:$F$539,FALSE),MATCH('1'!T$12,매매지수!$1:$1,FALSE))</f>
        <v>98.997224444530346</v>
      </c>
      <c r="U184" s="336">
        <f>INDEX(매매지수!$271:$539,MATCH('1'!$E184,매매지수!$F$271:$F$539,FALSE),MATCH('1'!U$12,매매지수!$1:$1,FALSE))</f>
        <v>99.100197192411088</v>
      </c>
      <c r="V184" s="336">
        <f>INDEX(매매지수!$271:$539,MATCH('1'!$E184,매매지수!$F$271:$F$539,FALSE),MATCH('1'!V$12,매매지수!$1:$1,FALSE))</f>
        <v>99.924640090677713</v>
      </c>
      <c r="W184" s="336">
        <f>INDEX(매매지수!$271:$539,MATCH('1'!$E184,매매지수!$F$271:$F$539,FALSE),MATCH('1'!W$12,매매지수!$1:$1,FALSE))</f>
        <v>100.36210087501041</v>
      </c>
      <c r="X184" s="338">
        <f t="shared" si="66"/>
        <v>-0.10390771239416896</v>
      </c>
      <c r="Y184" s="338">
        <f t="shared" si="67"/>
        <v>-0.92811507282465344</v>
      </c>
      <c r="Z184" s="340">
        <f t="shared" si="68"/>
        <v>-1.3599520322714942</v>
      </c>
      <c r="AA184" s="335">
        <f>INDEX(전세지수!$271:$539,MATCH('1'!$E184,전세지수!$F$271:$F$539,FALSE),MATCH('1'!AA$12,전세지수!$1:$1,FALSE))</f>
        <v>100.6136546503915</v>
      </c>
      <c r="AB184" s="336">
        <f>INDEX(전세지수!$271:$539,MATCH('1'!$E184,전세지수!$F$271:$F$539,FALSE),MATCH('1'!AB$12,전세지수!$1:$1,FALSE))</f>
        <v>100.58282591547948</v>
      </c>
      <c r="AC184" s="336">
        <f>INDEX(전세지수!$271:$539,MATCH('1'!$E184,전세지수!$F$271:$F$539,FALSE),MATCH('1'!AC$12,전세지수!$1:$1,FALSE))</f>
        <v>99.917249315127364</v>
      </c>
      <c r="AD184" s="336">
        <f>INDEX(전세지수!$271:$539,MATCH('1'!$E184,전세지수!$F$271:$F$539,FALSE),MATCH('1'!AD$12,전세지수!$1:$1,FALSE))</f>
        <v>99.093601088420527</v>
      </c>
      <c r="AE184" s="338">
        <f t="shared" si="69"/>
        <v>3.0650098196605136E-2</v>
      </c>
      <c r="AF184" s="338">
        <f t="shared" si="70"/>
        <v>0.69698209271928935</v>
      </c>
      <c r="AG184" s="340">
        <f t="shared" si="71"/>
        <v>1.5339573345554802</v>
      </c>
      <c r="AH184" s="1353" t="s">
        <v>409</v>
      </c>
      <c r="AI184" s="1354"/>
      <c r="AJ184" s="350"/>
      <c r="AK184" s="351"/>
    </row>
    <row r="185" spans="1:37" ht="14.1" customHeight="1">
      <c r="A185" s="522"/>
      <c r="B185" s="333"/>
      <c r="C185" s="431" t="s">
        <v>83</v>
      </c>
      <c r="D185" s="432"/>
      <c r="E185" s="327">
        <v>149</v>
      </c>
      <c r="F185" s="335">
        <f>INDEX(매매지수!$2:$270,MATCH('1'!$E185,매매지수!$F$2:$F$270,FALSE),MATCH('1'!F$12,매매지수!$1:$1,FALSE))</f>
        <v>98.964818227310246</v>
      </c>
      <c r="G185" s="336">
        <f>INDEX(매매지수!$2:$270,MATCH('1'!$E185,매매지수!$F$2:$F$270,FALSE),MATCH('1'!G$12,매매지수!$1:$1,FALSE))</f>
        <v>98.987327145696639</v>
      </c>
      <c r="H185" s="336">
        <f>INDEX(매매지수!$2:$270,MATCH('1'!$E185,매매지수!$F$2:$F$270,FALSE),MATCH('1'!H$12,매매지수!$1:$1,FALSE))</f>
        <v>99.867246912119313</v>
      </c>
      <c r="I185" s="336">
        <f>INDEX(매매지수!$2:$270,MATCH('1'!$E185,매매지수!$F$2:$F$270,FALSE),MATCH('1'!I$12,매매지수!$1:$1,FALSE))</f>
        <v>99.962557768071377</v>
      </c>
      <c r="J185" s="337">
        <f t="shared" si="60"/>
        <v>-2.2739192011178577E-2</v>
      </c>
      <c r="K185" s="337">
        <f t="shared" si="61"/>
        <v>-0.90362827925273281</v>
      </c>
      <c r="L185" s="433">
        <f t="shared" si="62"/>
        <v>-0.99811325664159734</v>
      </c>
      <c r="M185" s="335">
        <f>INDEX(전세지수!$2:$270,MATCH('1'!$E185,전세지수!$F$2:$F$270,FALSE),MATCH('1'!M$12,전세지수!$1:$1,FALSE))</f>
        <v>99.588855083761942</v>
      </c>
      <c r="N185" s="336">
        <f>INDEX(전세지수!$2:$270,MATCH('1'!$E185,전세지수!$F$2:$F$270,FALSE),MATCH('1'!N$12,전세지수!$1:$1,FALSE))</f>
        <v>99.757659754734391</v>
      </c>
      <c r="O185" s="336">
        <f>INDEX(전세지수!$2:$270,MATCH('1'!$E185,전세지수!$F$2:$F$270,FALSE),MATCH('1'!O$12,전세지수!$1:$1,FALSE))</f>
        <v>100.05696200695779</v>
      </c>
      <c r="P185" s="336">
        <f>INDEX(전세지수!$2:$270,MATCH('1'!$E185,전세지수!$F$2:$F$270,FALSE),MATCH('1'!P$12,전세지수!$1:$1,FALSE))</f>
        <v>99.846907380201515</v>
      </c>
      <c r="Q185" s="338">
        <f t="shared" si="63"/>
        <v>-0.16921474640391176</v>
      </c>
      <c r="R185" s="338">
        <f t="shared" si="64"/>
        <v>-0.46784043189648239</v>
      </c>
      <c r="S185" s="338">
        <f t="shared" si="65"/>
        <v>-0.25844796119418589</v>
      </c>
      <c r="T185" s="339">
        <f>INDEX(매매지수!$271:$539,MATCH('1'!$E185,매매지수!$F$271:$F$539,FALSE),MATCH('1'!T$12,매매지수!$1:$1,FALSE))</f>
        <v>97.455322764053264</v>
      </c>
      <c r="U185" s="336">
        <f>INDEX(매매지수!$271:$539,MATCH('1'!$E185,매매지수!$F$271:$F$539,FALSE),MATCH('1'!U$12,매매지수!$1:$1,FALSE))</f>
        <v>97.514526097912508</v>
      </c>
      <c r="V185" s="336">
        <f>INDEX(매매지수!$271:$539,MATCH('1'!$E185,매매지수!$F$271:$F$539,FALSE),MATCH('1'!V$12,매매지수!$1:$1,FALSE))</f>
        <v>99.715734420241233</v>
      </c>
      <c r="W185" s="336">
        <f>INDEX(매매지수!$271:$539,MATCH('1'!$E185,매매지수!$F$271:$F$539,FALSE),MATCH('1'!W$12,매매지수!$1:$1,FALSE))</f>
        <v>100.31071477493761</v>
      </c>
      <c r="X185" s="338">
        <f t="shared" si="66"/>
        <v>-6.071232279772909E-2</v>
      </c>
      <c r="Y185" s="338">
        <f t="shared" si="67"/>
        <v>-2.2668555462488027</v>
      </c>
      <c r="Z185" s="340">
        <f t="shared" si="68"/>
        <v>-2.8465473676374975</v>
      </c>
      <c r="AA185" s="335">
        <f>INDEX(전세지수!$271:$539,MATCH('1'!$E185,전세지수!$F$271:$F$539,FALSE),MATCH('1'!AA$12,전세지수!$1:$1,FALSE))</f>
        <v>98.365719930396253</v>
      </c>
      <c r="AB185" s="336">
        <f>INDEX(전세지수!$271:$539,MATCH('1'!$E185,전세지수!$F$271:$F$539,FALSE),MATCH('1'!AB$12,전세지수!$1:$1,FALSE))</f>
        <v>98.438097086402578</v>
      </c>
      <c r="AC185" s="336">
        <f>INDEX(전세지수!$271:$539,MATCH('1'!$E185,전세지수!$F$271:$F$539,FALSE),MATCH('1'!AC$12,전세지수!$1:$1,FALSE))</f>
        <v>99.943018849376415</v>
      </c>
      <c r="AD185" s="336">
        <f>INDEX(전세지수!$271:$539,MATCH('1'!$E185,전세지수!$F$271:$F$539,FALSE),MATCH('1'!AD$12,전세지수!$1:$1,FALSE))</f>
        <v>99.912978899646575</v>
      </c>
      <c r="AE185" s="338">
        <f t="shared" si="69"/>
        <v>-7.3525553772946228E-2</v>
      </c>
      <c r="AF185" s="338">
        <f t="shared" si="70"/>
        <v>-1.5781981944704926</v>
      </c>
      <c r="AG185" s="340">
        <f t="shared" si="71"/>
        <v>-1.5486065837396423</v>
      </c>
      <c r="AH185" s="1353" t="s">
        <v>398</v>
      </c>
      <c r="AI185" s="1354"/>
      <c r="AJ185" s="350"/>
      <c r="AK185" s="351"/>
    </row>
    <row r="186" spans="1:37" ht="14.1" customHeight="1">
      <c r="A186" s="522"/>
      <c r="B186" s="333"/>
      <c r="C186" s="431" t="s">
        <v>93</v>
      </c>
      <c r="D186" s="432"/>
      <c r="E186" s="428">
        <v>150</v>
      </c>
      <c r="F186" s="335">
        <f>INDEX(매매지수!$2:$270,MATCH('1'!$E186,매매지수!$F$2:$F$270,FALSE),MATCH('1'!F$12,매매지수!$1:$1,FALSE))</f>
        <v>99.517548244653227</v>
      </c>
      <c r="G186" s="336">
        <f>INDEX(매매지수!$2:$270,MATCH('1'!$E186,매매지수!$F$2:$F$270,FALSE),MATCH('1'!G$12,매매지수!$1:$1,FALSE))</f>
        <v>99.726948283722379</v>
      </c>
      <c r="H186" s="336">
        <f>INDEX(매매지수!$2:$270,MATCH('1'!$E186,매매지수!$F$2:$F$270,FALSE),MATCH('1'!H$12,매매지수!$1:$1,FALSE))</f>
        <v>99.919136308428861</v>
      </c>
      <c r="I186" s="336">
        <f>INDEX(매매지수!$2:$270,MATCH('1'!$E186,매매지수!$F$2:$F$270,FALSE),MATCH('1'!I$12,매매지수!$1:$1,FALSE))</f>
        <v>100.05645329699608</v>
      </c>
      <c r="J186" s="337">
        <f t="shared" si="60"/>
        <v>-0.20997337497323798</v>
      </c>
      <c r="K186" s="337">
        <f t="shared" si="61"/>
        <v>-0.40191306551732309</v>
      </c>
      <c r="L186" s="433">
        <f t="shared" si="62"/>
        <v>-0.53860099432390118</v>
      </c>
      <c r="M186" s="335">
        <f>INDEX(전세지수!$2:$270,MATCH('1'!$E186,전세지수!$F$2:$F$270,FALSE),MATCH('1'!M$12,전세지수!$1:$1,FALSE))</f>
        <v>100.07390206565796</v>
      </c>
      <c r="N186" s="336">
        <f>INDEX(전세지수!$2:$270,MATCH('1'!$E186,전세지수!$F$2:$F$270,FALSE),MATCH('1'!N$12,전세지수!$1:$1,FALSE))</f>
        <v>100.16280869129133</v>
      </c>
      <c r="O186" s="336">
        <f>INDEX(전세지수!$2:$270,MATCH('1'!$E186,전세지수!$F$2:$F$270,FALSE),MATCH('1'!O$12,전세지수!$1:$1,FALSE))</f>
        <v>100.10850961033586</v>
      </c>
      <c r="P186" s="336">
        <f>INDEX(전세지수!$2:$270,MATCH('1'!$E186,전세지수!$F$2:$F$270,FALSE),MATCH('1'!P$12,전세지수!$1:$1,FALSE))</f>
        <v>99.770907300027559</v>
      </c>
      <c r="Q186" s="338">
        <f t="shared" si="63"/>
        <v>-8.8762113198515014E-2</v>
      </c>
      <c r="R186" s="338">
        <f t="shared" si="64"/>
        <v>-3.4570032869940537E-2</v>
      </c>
      <c r="S186" s="338">
        <f t="shared" si="65"/>
        <v>0.30369049839273909</v>
      </c>
      <c r="T186" s="339">
        <f>INDEX(매매지수!$271:$539,MATCH('1'!$E186,매매지수!$F$271:$F$539,FALSE),MATCH('1'!T$12,매매지수!$1:$1,FALSE))</f>
        <v>99.277745713299765</v>
      </c>
      <c r="U186" s="336">
        <f>INDEX(매매지수!$271:$539,MATCH('1'!$E186,매매지수!$F$271:$F$539,FALSE),MATCH('1'!U$12,매매지수!$1:$1,FALSE))</f>
        <v>99.483291397757952</v>
      </c>
      <c r="V186" s="336">
        <f>INDEX(매매지수!$271:$539,MATCH('1'!$E186,매매지수!$F$271:$F$539,FALSE),MATCH('1'!V$12,매매지수!$1:$1,FALSE))</f>
        <v>99.983527793584912</v>
      </c>
      <c r="W186" s="336">
        <f>INDEX(매매지수!$271:$539,MATCH('1'!$E186,매매지수!$F$271:$F$539,FALSE),MATCH('1'!W$12,매매지수!$1:$1,FALSE))</f>
        <v>100.05394741106012</v>
      </c>
      <c r="X186" s="338">
        <f t="shared" si="66"/>
        <v>-0.20661327301322308</v>
      </c>
      <c r="Y186" s="338">
        <f t="shared" si="67"/>
        <v>-0.70589835731964534</v>
      </c>
      <c r="Z186" s="340">
        <f t="shared" si="68"/>
        <v>-0.7757831828177908</v>
      </c>
      <c r="AA186" s="335">
        <f>INDEX(전세지수!$271:$539,MATCH('1'!$E186,전세지수!$F$271:$F$539,FALSE),MATCH('1'!AA$12,전세지수!$1:$1,FALSE))</f>
        <v>100.0246360953137</v>
      </c>
      <c r="AB186" s="336">
        <f>INDEX(전세지수!$271:$539,MATCH('1'!$E186,전세지수!$F$271:$F$539,FALSE),MATCH('1'!AB$12,전세지수!$1:$1,FALSE))</f>
        <v>100.10256687862118</v>
      </c>
      <c r="AC186" s="336">
        <f>INDEX(전세지수!$271:$539,MATCH('1'!$E186,전세지수!$F$271:$F$539,FALSE),MATCH('1'!AC$12,전세지수!$1:$1,FALSE))</f>
        <v>100.10279978883216</v>
      </c>
      <c r="AD186" s="336">
        <f>INDEX(전세지수!$271:$539,MATCH('1'!$E186,전세지수!$F$271:$F$539,FALSE),MATCH('1'!AD$12,전세지수!$1:$1,FALSE))</f>
        <v>99.625335362526997</v>
      </c>
      <c r="AE186" s="338">
        <f t="shared" si="69"/>
        <v>-7.7850934034462416E-2</v>
      </c>
      <c r="AF186" s="338">
        <f t="shared" si="70"/>
        <v>-7.8083423923558382E-2</v>
      </c>
      <c r="AG186" s="340">
        <f t="shared" si="71"/>
        <v>0.40080239763677916</v>
      </c>
      <c r="AH186" s="1353" t="s">
        <v>410</v>
      </c>
      <c r="AI186" s="1354"/>
      <c r="AJ186" s="350"/>
      <c r="AK186" s="351"/>
    </row>
    <row r="187" spans="1:37" ht="14.1" customHeight="1">
      <c r="A187" s="522"/>
      <c r="B187" s="333"/>
      <c r="C187" s="434" t="s">
        <v>94</v>
      </c>
      <c r="D187" s="435"/>
      <c r="E187" s="327">
        <v>151</v>
      </c>
      <c r="F187" s="342">
        <f>INDEX(매매지수!$2:$270,MATCH('1'!$E187,매매지수!$F$2:$F$270,FALSE),MATCH('1'!F$12,매매지수!$1:$1,FALSE))</f>
        <v>99.31133700921329</v>
      </c>
      <c r="G187" s="343">
        <f>INDEX(매매지수!$2:$270,MATCH('1'!$E187,매매지수!$F$2:$F$270,FALSE),MATCH('1'!G$12,매매지수!$1:$1,FALSE))</f>
        <v>99.437967503229743</v>
      </c>
      <c r="H187" s="343">
        <f>INDEX(매매지수!$2:$270,MATCH('1'!$E187,매매지수!$F$2:$F$270,FALSE),MATCH('1'!H$12,매매지수!$1:$1,FALSE))</f>
        <v>99.913298542446384</v>
      </c>
      <c r="I187" s="343">
        <f>INDEX(매매지수!$2:$270,MATCH('1'!$E187,매매지수!$F$2:$F$270,FALSE),MATCH('1'!I$12,매매지수!$1:$1,FALSE))</f>
        <v>99.796576996491126</v>
      </c>
      <c r="J187" s="344">
        <f t="shared" si="60"/>
        <v>-0.12734622116279404</v>
      </c>
      <c r="K187" s="344">
        <f t="shared" si="61"/>
        <v>-0.60248389555206394</v>
      </c>
      <c r="L187" s="413">
        <f t="shared" si="62"/>
        <v>-0.48622908909480289</v>
      </c>
      <c r="M187" s="342">
        <f>INDEX(전세지수!$2:$270,MATCH('1'!$E187,전세지수!$F$2:$F$270,FALSE),MATCH('1'!M$12,전세지수!$1:$1,FALSE))</f>
        <v>100.20534926727555</v>
      </c>
      <c r="N187" s="343">
        <f>INDEX(전세지수!$2:$270,MATCH('1'!$E187,전세지수!$F$2:$F$270,FALSE),MATCH('1'!N$12,전세지수!$1:$1,FALSE))</f>
        <v>100.35647947900523</v>
      </c>
      <c r="O187" s="343">
        <f>INDEX(전세지수!$2:$270,MATCH('1'!$E187,전세지수!$F$2:$F$270,FALSE),MATCH('1'!O$12,전세지수!$1:$1,FALSE))</f>
        <v>100.17423190004126</v>
      </c>
      <c r="P187" s="343">
        <f>INDEX(전세지수!$2:$270,MATCH('1'!$E187,전세지수!$F$2:$F$270,FALSE),MATCH('1'!P$12,전세지수!$1:$1,FALSE))</f>
        <v>100.15474042385843</v>
      </c>
      <c r="Q187" s="345">
        <f t="shared" si="63"/>
        <v>-0.15059337724306898</v>
      </c>
      <c r="R187" s="345">
        <f t="shared" si="64"/>
        <v>3.1063245152052055E-2</v>
      </c>
      <c r="S187" s="345">
        <f t="shared" si="65"/>
        <v>5.0530652071922866E-2</v>
      </c>
      <c r="T187" s="346">
        <f>INDEX(매매지수!$271:$539,MATCH('1'!$E187,매매지수!$F$271:$F$539,FALSE),MATCH('1'!T$12,매매지수!$1:$1,FALSE))</f>
        <v>98.708528883422872</v>
      </c>
      <c r="U187" s="343">
        <f>INDEX(매매지수!$271:$539,MATCH('1'!$E187,매매지수!$F$271:$F$539,FALSE),MATCH('1'!U$12,매매지수!$1:$1,FALSE))</f>
        <v>98.951404252068969</v>
      </c>
      <c r="V187" s="343">
        <f>INDEX(매매지수!$271:$539,MATCH('1'!$E187,매매지수!$F$271:$F$539,FALSE),MATCH('1'!V$12,매매지수!$1:$1,FALSE))</f>
        <v>99.837965034233065</v>
      </c>
      <c r="W187" s="343">
        <f>INDEX(매매지수!$271:$539,MATCH('1'!$E187,매매지수!$F$271:$F$539,FALSE),MATCH('1'!W$12,매매지수!$1:$1,FALSE))</f>
        <v>100.36711006683825</v>
      </c>
      <c r="X187" s="345">
        <f t="shared" si="66"/>
        <v>-0.24544913786912481</v>
      </c>
      <c r="Y187" s="345">
        <f t="shared" si="67"/>
        <v>-1.1312692024751603</v>
      </c>
      <c r="Z187" s="347">
        <f t="shared" si="68"/>
        <v>-1.6525146358312703</v>
      </c>
      <c r="AA187" s="342">
        <f>INDEX(전세지수!$271:$539,MATCH('1'!$E187,전세지수!$F$271:$F$539,FALSE),MATCH('1'!AA$12,전세지수!$1:$1,FALSE))</f>
        <v>100.690835499108</v>
      </c>
      <c r="AB187" s="343">
        <f>INDEX(전세지수!$271:$539,MATCH('1'!$E187,전세지수!$F$271:$F$539,FALSE),MATCH('1'!AB$12,전세지수!$1:$1,FALSE))</f>
        <v>100.98391579498104</v>
      </c>
      <c r="AC187" s="343">
        <f>INDEX(전세지수!$271:$539,MATCH('1'!$E187,전세지수!$F$271:$F$539,FALSE),MATCH('1'!AC$12,전세지수!$1:$1,FALSE))</f>
        <v>100.13513863285328</v>
      </c>
      <c r="AD187" s="343">
        <f>INDEX(전세지수!$271:$539,MATCH('1'!$E187,전세지수!$F$271:$F$539,FALSE),MATCH('1'!AD$12,전세지수!$1:$1,FALSE))</f>
        <v>100.42119635541813</v>
      </c>
      <c r="AE187" s="345">
        <f t="shared" si="69"/>
        <v>-0.29022472892421547</v>
      </c>
      <c r="AF187" s="345">
        <f t="shared" si="70"/>
        <v>0.55494691857589373</v>
      </c>
      <c r="AG187" s="347">
        <f t="shared" si="71"/>
        <v>0.26850819695032335</v>
      </c>
      <c r="AH187" s="1359" t="s">
        <v>411</v>
      </c>
      <c r="AI187" s="1360"/>
      <c r="AJ187" s="350"/>
      <c r="AK187" s="351"/>
    </row>
    <row r="188" spans="1:37" ht="14.1" customHeight="1">
      <c r="A188" s="522"/>
      <c r="B188" s="331" t="s">
        <v>219</v>
      </c>
      <c r="C188" s="332"/>
      <c r="D188" s="436"/>
      <c r="E188" s="428">
        <v>152</v>
      </c>
      <c r="F188" s="268">
        <f>INDEX(매매지수!$2:$270,MATCH('1'!$E188,매매지수!$F$2:$F$270,FALSE),MATCH('1'!F$12,매매지수!$1:$1,FALSE))</f>
        <v>99.007827132172295</v>
      </c>
      <c r="G188" s="285">
        <f>INDEX(매매지수!$2:$270,MATCH('1'!$E188,매매지수!$F$2:$F$270,FALSE),MATCH('1'!G$12,매매지수!$1:$1,FALSE))</f>
        <v>99.088251017989933</v>
      </c>
      <c r="H188" s="285">
        <f>INDEX(매매지수!$2:$270,MATCH('1'!$E188,매매지수!$F$2:$F$270,FALSE),MATCH('1'!H$12,매매지수!$1:$1,FALSE))</f>
        <v>99.796539215810341</v>
      </c>
      <c r="I188" s="285">
        <f>INDEX(매매지수!$2:$270,MATCH('1'!$E188,매매지수!$F$2:$F$270,FALSE),MATCH('1'!I$12,매매지수!$1:$1,FALSE))</f>
        <v>100.19357330051939</v>
      </c>
      <c r="J188" s="286">
        <f t="shared" si="60"/>
        <v>-8.1163896820657389E-2</v>
      </c>
      <c r="K188" s="286">
        <f t="shared" si="61"/>
        <v>-0.79032007506036894</v>
      </c>
      <c r="L188" s="287">
        <f t="shared" si="62"/>
        <v>-1.1834553148340032</v>
      </c>
      <c r="M188" s="268">
        <f>INDEX(전세지수!$2:$270,MATCH('1'!$E188,전세지수!$F$2:$F$270,FALSE),MATCH('1'!M$12,전세지수!$1:$1,FALSE))</f>
        <v>100.53722141942268</v>
      </c>
      <c r="N188" s="285">
        <f>INDEX(전세지수!$2:$270,MATCH('1'!$E188,전세지수!$F$2:$F$270,FALSE),MATCH('1'!N$12,전세지수!$1:$1,FALSE))</f>
        <v>100.54235170226357</v>
      </c>
      <c r="O188" s="285">
        <f>INDEX(전세지수!$2:$270,MATCH('1'!$E188,전세지수!$F$2:$F$270,FALSE),MATCH('1'!O$12,전세지수!$1:$1,FALSE))</f>
        <v>100.3945213453424</v>
      </c>
      <c r="P188" s="285">
        <f>INDEX(전세지수!$2:$270,MATCH('1'!$E188,전세지수!$F$2:$F$270,FALSE),MATCH('1'!P$12,전세지수!$1:$1,FALSE))</f>
        <v>99.542289605392597</v>
      </c>
      <c r="Q188" s="288">
        <f t="shared" si="63"/>
        <v>-5.1026087554473243E-3</v>
      </c>
      <c r="R188" s="288">
        <f t="shared" si="64"/>
        <v>0.14213930418514042</v>
      </c>
      <c r="S188" s="288">
        <f t="shared" si="65"/>
        <v>0.99950665990726772</v>
      </c>
      <c r="T188" s="273">
        <f>INDEX(매매지수!$271:$539,MATCH('1'!$E188,매매지수!$F$271:$F$539,FALSE),MATCH('1'!T$12,매매지수!$1:$1,FALSE))</f>
        <v>98.235184231572504</v>
      </c>
      <c r="U188" s="285">
        <f>INDEX(매매지수!$271:$539,MATCH('1'!$E188,매매지수!$F$271:$F$539,FALSE),MATCH('1'!U$12,매매지수!$1:$1,FALSE))</f>
        <v>98.352734259309187</v>
      </c>
      <c r="V188" s="285">
        <f>INDEX(매매지수!$271:$539,MATCH('1'!$E188,매매지수!$F$271:$F$539,FALSE),MATCH('1'!V$12,매매지수!$1:$1,FALSE))</f>
        <v>99.647128272029306</v>
      </c>
      <c r="W188" s="285">
        <f>INDEX(매매지수!$271:$539,MATCH('1'!$E188,매매지수!$F$271:$F$539,FALSE),MATCH('1'!W$12,매매지수!$1:$1,FALSE))</f>
        <v>100.35615521084308</v>
      </c>
      <c r="X188" s="288">
        <f t="shared" si="66"/>
        <v>-0.11951882031745464</v>
      </c>
      <c r="Y188" s="288">
        <f t="shared" si="67"/>
        <v>-1.416944035358747</v>
      </c>
      <c r="Z188" s="289">
        <f t="shared" si="68"/>
        <v>-2.1134438389100563</v>
      </c>
      <c r="AA188" s="268">
        <f>INDEX(전세지수!$271:$539,MATCH('1'!$E188,전세지수!$F$271:$F$539,FALSE),MATCH('1'!AA$12,전세지수!$1:$1,FALSE))</f>
        <v>100.76712670948915</v>
      </c>
      <c r="AB188" s="285">
        <f>INDEX(전세지수!$271:$539,MATCH('1'!$E188,전세지수!$F$271:$F$539,FALSE),MATCH('1'!AB$12,전세지수!$1:$1,FALSE))</f>
        <v>100.77108029416222</v>
      </c>
      <c r="AC188" s="285">
        <f>INDEX(전세지수!$271:$539,MATCH('1'!$E188,전세지수!$F$271:$F$539,FALSE),MATCH('1'!AC$12,전세지수!$1:$1,FALSE))</f>
        <v>100.52278654557611</v>
      </c>
      <c r="AD188" s="285">
        <f>INDEX(전세지수!$271:$539,MATCH('1'!$E188,전세지수!$F$271:$F$539,FALSE),MATCH('1'!AD$12,전세지수!$1:$1,FALSE))</f>
        <v>99.392607489031818</v>
      </c>
      <c r="AE188" s="288">
        <f t="shared" si="69"/>
        <v>-3.9233326282972492E-3</v>
      </c>
      <c r="AF188" s="288">
        <f t="shared" si="70"/>
        <v>0.24306942963847611</v>
      </c>
      <c r="AG188" s="289">
        <f t="shared" si="71"/>
        <v>1.3829189666937802</v>
      </c>
      <c r="AH188" s="1418" t="s">
        <v>412</v>
      </c>
      <c r="AI188" s="1400"/>
      <c r="AJ188" s="1401"/>
      <c r="AK188" s="351"/>
    </row>
    <row r="189" spans="1:37" ht="14.1" customHeight="1">
      <c r="A189" s="522"/>
      <c r="B189" s="333"/>
      <c r="C189" s="437" t="s">
        <v>95</v>
      </c>
      <c r="D189" s="430"/>
      <c r="E189" s="327">
        <v>153</v>
      </c>
      <c r="F189" s="279">
        <f>INDEX(매매지수!$2:$270,MATCH('1'!$E189,매매지수!$F$2:$F$270,FALSE),MATCH('1'!F$12,매매지수!$1:$1,FALSE))</f>
        <v>97.966843335426574</v>
      </c>
      <c r="G189" s="269">
        <f>INDEX(매매지수!$2:$270,MATCH('1'!$E189,매매지수!$F$2:$F$270,FALSE),MATCH('1'!G$12,매매지수!$1:$1,FALSE))</f>
        <v>98.074805314144626</v>
      </c>
      <c r="H189" s="269">
        <f>INDEX(매매지수!$2:$270,MATCH('1'!$E189,매매지수!$F$2:$F$270,FALSE),MATCH('1'!H$12,매매지수!$1:$1,FALSE))</f>
        <v>99.60325979796643</v>
      </c>
      <c r="I189" s="269">
        <f>INDEX(매매지수!$2:$270,MATCH('1'!$E189,매매지수!$F$2:$F$270,FALSE),MATCH('1'!I$12,매매지수!$1:$1,FALSE))</f>
        <v>100.13003827585852</v>
      </c>
      <c r="J189" s="270">
        <f t="shared" si="60"/>
        <v>-0.11008125723240836</v>
      </c>
      <c r="K189" s="270">
        <f t="shared" si="61"/>
        <v>-1.6429346447687898</v>
      </c>
      <c r="L189" s="271">
        <f t="shared" si="62"/>
        <v>-2.1603856122299092</v>
      </c>
      <c r="M189" s="279">
        <f>INDEX(전세지수!$2:$270,MATCH('1'!$E189,전세지수!$F$2:$F$270,FALSE),MATCH('1'!M$12,전세지수!$1:$1,FALSE))</f>
        <v>100.41320174607706</v>
      </c>
      <c r="N189" s="269">
        <f>INDEX(전세지수!$2:$270,MATCH('1'!$E189,전세지수!$F$2:$F$270,FALSE),MATCH('1'!N$12,전세지수!$1:$1,FALSE))</f>
        <v>100.48918084938651</v>
      </c>
      <c r="O189" s="269">
        <f>INDEX(전세지수!$2:$270,MATCH('1'!$E189,전세지수!$F$2:$F$270,FALSE),MATCH('1'!O$12,전세지수!$1:$1,FALSE))</f>
        <v>100.81119717538267</v>
      </c>
      <c r="P189" s="269">
        <f>INDEX(전세지수!$2:$270,MATCH('1'!$E189,전세지수!$F$2:$F$270,FALSE),MATCH('1'!P$12,전세지수!$1:$1,FALSE))</f>
        <v>98.966159957346775</v>
      </c>
      <c r="Q189" s="272">
        <f t="shared" si="63"/>
        <v>-7.5609237399720808E-2</v>
      </c>
      <c r="R189" s="272">
        <f t="shared" si="64"/>
        <v>-0.3947928806094958</v>
      </c>
      <c r="S189" s="272">
        <f t="shared" si="65"/>
        <v>1.4621581653303961</v>
      </c>
      <c r="T189" s="280">
        <f>INDEX(매매지수!$271:$539,MATCH('1'!$E189,매매지수!$F$271:$F$539,FALSE),MATCH('1'!T$12,매매지수!$1:$1,FALSE))</f>
        <v>97.15622860876627</v>
      </c>
      <c r="U189" s="269">
        <f>INDEX(매매지수!$271:$539,MATCH('1'!$E189,매매지수!$F$271:$F$539,FALSE),MATCH('1'!U$12,매매지수!$1:$1,FALSE))</f>
        <v>97.341198323274938</v>
      </c>
      <c r="V189" s="269">
        <f>INDEX(매매지수!$271:$539,MATCH('1'!$E189,매매지수!$F$271:$F$539,FALSE),MATCH('1'!V$12,매매지수!$1:$1,FALSE))</f>
        <v>99.505527245522401</v>
      </c>
      <c r="W189" s="269">
        <f>INDEX(매매지수!$271:$539,MATCH('1'!$E189,매매지수!$F$271:$F$539,FALSE),MATCH('1'!W$12,매매지수!$1:$1,FALSE))</f>
        <v>100.26178212844651</v>
      </c>
      <c r="X189" s="272">
        <f t="shared" si="66"/>
        <v>-0.19002202324895912</v>
      </c>
      <c r="Y189" s="272">
        <f t="shared" si="67"/>
        <v>-2.3609730050064615</v>
      </c>
      <c r="Z189" s="274">
        <f t="shared" si="68"/>
        <v>-3.0974449623303979</v>
      </c>
      <c r="AA189" s="279">
        <f>INDEX(전세지수!$271:$539,MATCH('1'!$E189,전세지수!$F$271:$F$539,FALSE),MATCH('1'!AA$12,전세지수!$1:$1,FALSE))</f>
        <v>100.6579988346228</v>
      </c>
      <c r="AB189" s="269">
        <f>INDEX(전세지수!$271:$539,MATCH('1'!$E189,전세지수!$F$271:$F$539,FALSE),MATCH('1'!AB$12,전세지수!$1:$1,FALSE))</f>
        <v>100.74635727517544</v>
      </c>
      <c r="AC189" s="269">
        <f>INDEX(전세지수!$271:$539,MATCH('1'!$E189,전세지수!$F$271:$F$539,FALSE),MATCH('1'!AC$12,전세지수!$1:$1,FALSE))</f>
        <v>100.87753775196921</v>
      </c>
      <c r="AD189" s="269">
        <f>INDEX(전세지수!$271:$539,MATCH('1'!$E189,전세지수!$F$271:$F$539,FALSE),MATCH('1'!AD$12,전세지수!$1:$1,FALSE))</f>
        <v>98.832920779540942</v>
      </c>
      <c r="AE189" s="272">
        <f t="shared" si="69"/>
        <v>-8.7703856439491634E-2</v>
      </c>
      <c r="AF189" s="272">
        <f t="shared" si="70"/>
        <v>-0.21762913948811802</v>
      </c>
      <c r="AG189" s="274">
        <f t="shared" si="71"/>
        <v>1.8466296864310339</v>
      </c>
      <c r="AH189" s="1408" t="s">
        <v>413</v>
      </c>
      <c r="AI189" s="1362"/>
      <c r="AJ189" s="350"/>
      <c r="AK189" s="351"/>
    </row>
    <row r="190" spans="1:37" ht="14.1" customHeight="1">
      <c r="A190" s="522"/>
      <c r="B190" s="333"/>
      <c r="C190" s="438" t="s">
        <v>96</v>
      </c>
      <c r="D190" s="432"/>
      <c r="E190" s="428">
        <v>154</v>
      </c>
      <c r="F190" s="335">
        <f>INDEX(매매지수!$2:$270,MATCH('1'!$E190,매매지수!$F$2:$F$270,FALSE),MATCH('1'!F$12,매매지수!$1:$1,FALSE))</f>
        <v>99.802338798421658</v>
      </c>
      <c r="G190" s="336">
        <f>INDEX(매매지수!$2:$270,MATCH('1'!$E190,매매지수!$F$2:$F$270,FALSE),MATCH('1'!G$12,매매지수!$1:$1,FALSE))</f>
        <v>99.830645138994342</v>
      </c>
      <c r="H190" s="336">
        <f>INDEX(매매지수!$2:$270,MATCH('1'!$E190,매매지수!$F$2:$F$270,FALSE),MATCH('1'!H$12,매매지수!$1:$1,FALSE))</f>
        <v>99.974849910053493</v>
      </c>
      <c r="I190" s="336">
        <f>INDEX(매매지수!$2:$270,MATCH('1'!$E190,매매지수!$F$2:$F$270,FALSE),MATCH('1'!I$12,매매지수!$1:$1,FALSE))</f>
        <v>100.12045578903452</v>
      </c>
      <c r="J190" s="337">
        <f t="shared" si="60"/>
        <v>-2.8354360059756889E-2</v>
      </c>
      <c r="K190" s="337">
        <f t="shared" si="61"/>
        <v>-0.17255450924611448</v>
      </c>
      <c r="L190" s="433">
        <f t="shared" si="62"/>
        <v>-0.31773426130138338</v>
      </c>
      <c r="M190" s="335">
        <f>INDEX(전세지수!$2:$270,MATCH('1'!$E190,전세지수!$F$2:$F$270,FALSE),MATCH('1'!M$12,전세지수!$1:$1,FALSE))</f>
        <v>100.00958536194042</v>
      </c>
      <c r="N190" s="336">
        <f>INDEX(전세지수!$2:$270,MATCH('1'!$E190,전세지수!$F$2:$F$270,FALSE),MATCH('1'!N$12,전세지수!$1:$1,FALSE))</f>
        <v>99.993559449311959</v>
      </c>
      <c r="O190" s="336">
        <f>INDEX(전세지수!$2:$270,MATCH('1'!$E190,전세지수!$F$2:$F$270,FALSE),MATCH('1'!O$12,전세지수!$1:$1,FALSE))</f>
        <v>99.857811416521358</v>
      </c>
      <c r="P190" s="336">
        <f>INDEX(전세지수!$2:$270,MATCH('1'!$E190,전세지수!$F$2:$F$270,FALSE),MATCH('1'!P$12,전세지수!$1:$1,FALSE))</f>
        <v>100.11437013065914</v>
      </c>
      <c r="Q190" s="338">
        <f t="shared" si="63"/>
        <v>1.6026944851965652E-2</v>
      </c>
      <c r="R190" s="338">
        <f t="shared" si="64"/>
        <v>0.15199005792947418</v>
      </c>
      <c r="S190" s="338">
        <f t="shared" si="65"/>
        <v>-0.10466506314923407</v>
      </c>
      <c r="T190" s="339">
        <f>INDEX(매매지수!$271:$539,MATCH('1'!$E190,매매지수!$F$271:$F$539,FALSE),MATCH('1'!T$12,매매지수!$1:$1,FALSE))</f>
        <v>99.523444889287788</v>
      </c>
      <c r="U190" s="336">
        <f>INDEX(매매지수!$271:$539,MATCH('1'!$E190,매매지수!$F$271:$F$539,FALSE),MATCH('1'!U$12,매매지수!$1:$1,FALSE))</f>
        <v>99.578896056494031</v>
      </c>
      <c r="V190" s="336">
        <f>INDEX(매매지수!$271:$539,MATCH('1'!$E190,매매지수!$F$271:$F$539,FALSE),MATCH('1'!V$12,매매지수!$1:$1,FALSE))</f>
        <v>99.904855394556975</v>
      </c>
      <c r="W190" s="336">
        <f>INDEX(매매지수!$271:$539,MATCH('1'!$E190,매매지수!$F$271:$F$539,FALSE),MATCH('1'!W$12,매매지수!$1:$1,FALSE))</f>
        <v>100.24923125947271</v>
      </c>
      <c r="X190" s="338">
        <f t="shared" si="66"/>
        <v>-5.5685661723725577E-2</v>
      </c>
      <c r="Y190" s="338">
        <f t="shared" si="67"/>
        <v>-0.381773742390068</v>
      </c>
      <c r="Z190" s="340">
        <f t="shared" si="68"/>
        <v>-0.7239819807758785</v>
      </c>
      <c r="AA190" s="335">
        <f>INDEX(전세지수!$271:$539,MATCH('1'!$E190,전세지수!$F$271:$F$539,FALSE),MATCH('1'!AA$12,전세지수!$1:$1,FALSE))</f>
        <v>99.854604534155271</v>
      </c>
      <c r="AB190" s="336">
        <f>INDEX(전세지수!$271:$539,MATCH('1'!$E190,전세지수!$F$271:$F$539,FALSE),MATCH('1'!AB$12,전세지수!$1:$1,FALSE))</f>
        <v>99.82317784766181</v>
      </c>
      <c r="AC190" s="336">
        <f>INDEX(전세지수!$271:$539,MATCH('1'!$E190,전세지수!$F$271:$F$539,FALSE),MATCH('1'!AC$12,전세지수!$1:$1,FALSE))</f>
        <v>99.840915499274246</v>
      </c>
      <c r="AD190" s="336">
        <f>INDEX(전세지수!$271:$539,MATCH('1'!$E190,전세지수!$F$271:$F$539,FALSE),MATCH('1'!AD$12,전세지수!$1:$1,FALSE))</f>
        <v>100.22066807397229</v>
      </c>
      <c r="AE190" s="338">
        <f t="shared" si="69"/>
        <v>3.1482354269884993E-2</v>
      </c>
      <c r="AF190" s="338">
        <f t="shared" si="70"/>
        <v>1.3710846713066438E-2</v>
      </c>
      <c r="AG190" s="340">
        <f t="shared" si="71"/>
        <v>-0.36525753305378661</v>
      </c>
      <c r="AH190" s="1353" t="s">
        <v>414</v>
      </c>
      <c r="AI190" s="1354"/>
      <c r="AJ190" s="350"/>
      <c r="AK190" s="351"/>
    </row>
    <row r="191" spans="1:37" ht="14.1" customHeight="1">
      <c r="A191" s="522"/>
      <c r="B191" s="333"/>
      <c r="C191" s="438" t="s">
        <v>97</v>
      </c>
      <c r="D191" s="432"/>
      <c r="E191" s="327">
        <v>155</v>
      </c>
      <c r="F191" s="335">
        <f>INDEX(매매지수!$2:$270,MATCH('1'!$E191,매매지수!$F$2:$F$270,FALSE),MATCH('1'!F$12,매매지수!$1:$1,FALSE))</f>
        <v>99.744298910179225</v>
      </c>
      <c r="G191" s="336">
        <f>INDEX(매매지수!$2:$270,MATCH('1'!$E191,매매지수!$F$2:$F$270,FALSE),MATCH('1'!G$12,매매지수!$1:$1,FALSE))</f>
        <v>99.842655672864296</v>
      </c>
      <c r="H191" s="336">
        <f>INDEX(매매지수!$2:$270,MATCH('1'!$E191,매매지수!$F$2:$F$270,FALSE),MATCH('1'!H$12,매매지수!$1:$1,FALSE))</f>
        <v>99.921614820990186</v>
      </c>
      <c r="I191" s="336">
        <f>INDEX(매매지수!$2:$270,MATCH('1'!$E191,매매지수!$F$2:$F$270,FALSE),MATCH('1'!I$12,매매지수!$1:$1,FALSE))</f>
        <v>100.41821104605401</v>
      </c>
      <c r="J191" s="337">
        <f t="shared" si="60"/>
        <v>-9.851176535942141E-2</v>
      </c>
      <c r="K191" s="337">
        <f t="shared" si="61"/>
        <v>-0.17745500923761481</v>
      </c>
      <c r="L191" s="433">
        <f t="shared" si="62"/>
        <v>-0.67110549854917378</v>
      </c>
      <c r="M191" s="335">
        <f>INDEX(전세지수!$2:$270,MATCH('1'!$E191,전세지수!$F$2:$F$270,FALSE),MATCH('1'!M$12,전세지수!$1:$1,FALSE))</f>
        <v>101.21852433874059</v>
      </c>
      <c r="N191" s="336">
        <f>INDEX(전세지수!$2:$270,MATCH('1'!$E191,전세지수!$F$2:$F$270,FALSE),MATCH('1'!N$12,전세지수!$1:$1,FALSE))</f>
        <v>101.13449383044586</v>
      </c>
      <c r="O191" s="336">
        <f>INDEX(전세지수!$2:$270,MATCH('1'!$E191,전세지수!$F$2:$F$270,FALSE),MATCH('1'!O$12,전세지수!$1:$1,FALSE))</f>
        <v>100.37631696651074</v>
      </c>
      <c r="P191" s="336">
        <f>INDEX(전세지수!$2:$270,MATCH('1'!$E191,전세지수!$F$2:$F$270,FALSE),MATCH('1'!P$12,전세지수!$1:$1,FALSE))</f>
        <v>99.928235787134383</v>
      </c>
      <c r="Q191" s="338">
        <f t="shared" si="63"/>
        <v>8.3087881406318509E-2</v>
      </c>
      <c r="R191" s="338">
        <f t="shared" si="64"/>
        <v>0.83904988515453027</v>
      </c>
      <c r="S191" s="338">
        <f t="shared" si="65"/>
        <v>1.2912151820179796</v>
      </c>
      <c r="T191" s="339">
        <f>INDEX(매매지수!$271:$539,MATCH('1'!$E191,매매지수!$F$271:$F$539,FALSE),MATCH('1'!T$12,매매지수!$1:$1,FALSE))</f>
        <v>99.417799490728527</v>
      </c>
      <c r="U191" s="336">
        <f>INDEX(매매지수!$271:$539,MATCH('1'!$E191,매매지수!$F$271:$F$539,FALSE),MATCH('1'!U$12,매매지수!$1:$1,FALSE))</f>
        <v>99.460380706099215</v>
      </c>
      <c r="V191" s="336">
        <f>INDEX(매매지수!$271:$539,MATCH('1'!$E191,매매지수!$F$271:$F$539,FALSE),MATCH('1'!V$12,매매지수!$1:$1,FALSE))</f>
        <v>99.765935739052154</v>
      </c>
      <c r="W191" s="336">
        <f>INDEX(매매지수!$271:$539,MATCH('1'!$E191,매매지수!$F$271:$F$539,FALSE),MATCH('1'!W$12,매매지수!$1:$1,FALSE))</f>
        <v>100.67208242886861</v>
      </c>
      <c r="X191" s="338">
        <f t="shared" si="66"/>
        <v>-4.2812238469625008E-2</v>
      </c>
      <c r="Y191" s="338">
        <f t="shared" si="67"/>
        <v>-0.3489530226371218</v>
      </c>
      <c r="Z191" s="340">
        <f t="shared" si="68"/>
        <v>-1.2459093999831694</v>
      </c>
      <c r="AA191" s="335">
        <f>INDEX(전세지수!$271:$539,MATCH('1'!$E191,전세지수!$F$271:$F$539,FALSE),MATCH('1'!AA$12,전세지수!$1:$1,FALSE))</f>
        <v>102.02703680951196</v>
      </c>
      <c r="AB191" s="336">
        <f>INDEX(전세지수!$271:$539,MATCH('1'!$E191,전세지수!$F$271:$F$539,FALSE),MATCH('1'!AB$12,전세지수!$1:$1,FALSE))</f>
        <v>101.87195049545711</v>
      </c>
      <c r="AC191" s="336">
        <f>INDEX(전세지수!$271:$539,MATCH('1'!$E191,전세지수!$F$271:$F$539,FALSE),MATCH('1'!AC$12,전세지수!$1:$1,FALSE))</f>
        <v>100.53317440095655</v>
      </c>
      <c r="AD191" s="336">
        <f>INDEX(전세지수!$271:$539,MATCH('1'!$E191,전세지수!$F$271:$F$539,FALSE),MATCH('1'!AD$12,전세지수!$1:$1,FALSE))</f>
        <v>99.884744261749219</v>
      </c>
      <c r="AE191" s="338">
        <f t="shared" si="69"/>
        <v>0.15223652173201874</v>
      </c>
      <c r="AF191" s="338">
        <f t="shared" si="70"/>
        <v>1.4859397581513001</v>
      </c>
      <c r="AG191" s="340">
        <f t="shared" si="71"/>
        <v>2.1447645119347047</v>
      </c>
      <c r="AH191" s="1353" t="s">
        <v>415</v>
      </c>
      <c r="AI191" s="1354"/>
      <c r="AJ191" s="350"/>
      <c r="AK191" s="351"/>
    </row>
    <row r="192" spans="1:37" ht="14.1" customHeight="1">
      <c r="A192" s="349"/>
      <c r="B192" s="333"/>
      <c r="C192" s="434" t="s">
        <v>98</v>
      </c>
      <c r="D192" s="435"/>
      <c r="E192" s="428">
        <v>156</v>
      </c>
      <c r="F192" s="342">
        <f>INDEX(매매지수!$2:$270,MATCH('1'!$E192,매매지수!$F$2:$F$270,FALSE),MATCH('1'!F$12,매매지수!$1:$1,FALSE))</f>
        <v>99.127321534609948</v>
      </c>
      <c r="G192" s="343">
        <f>INDEX(매매지수!$2:$270,MATCH('1'!$E192,매매지수!$F$2:$F$270,FALSE),MATCH('1'!G$12,매매지수!$1:$1,FALSE))</f>
        <v>99.172667773047962</v>
      </c>
      <c r="H192" s="343">
        <f>INDEX(매매지수!$2:$270,MATCH('1'!$E192,매매지수!$F$2:$F$270,FALSE),MATCH('1'!H$12,매매지수!$1:$1,FALSE))</f>
        <v>99.762072521519329</v>
      </c>
      <c r="I192" s="343">
        <f>INDEX(매매지수!$2:$270,MATCH('1'!$E192,매매지수!$F$2:$F$270,FALSE),MATCH('1'!I$12,매매지수!$1:$1,FALSE))</f>
        <v>99.95446578618369</v>
      </c>
      <c r="J192" s="344">
        <f t="shared" si="60"/>
        <v>-4.5724532228763604E-2</v>
      </c>
      <c r="K192" s="344">
        <f t="shared" si="61"/>
        <v>-0.636264835789635</v>
      </c>
      <c r="L192" s="413">
        <f t="shared" si="62"/>
        <v>-0.82752105678111088</v>
      </c>
      <c r="M192" s="342">
        <f>INDEX(전세지수!$2:$270,MATCH('1'!$E192,전세지수!$F$2:$F$270,FALSE),MATCH('1'!M$12,전세지수!$1:$1,FALSE))</f>
        <v>100.4332464309357</v>
      </c>
      <c r="N192" s="343">
        <f>INDEX(전세지수!$2:$270,MATCH('1'!$E192,전세지수!$F$2:$F$270,FALSE),MATCH('1'!N$12,전세지수!$1:$1,FALSE))</f>
        <v>100.46233805553855</v>
      </c>
      <c r="O192" s="343">
        <f>INDEX(전세지수!$2:$270,MATCH('1'!$E192,전세지수!$F$2:$F$270,FALSE),MATCH('1'!O$12,전세지수!$1:$1,FALSE))</f>
        <v>100.11138853556338</v>
      </c>
      <c r="P192" s="343">
        <f>INDEX(전세지수!$2:$270,MATCH('1'!$E192,전세지수!$F$2:$F$270,FALSE),MATCH('1'!P$12,전세지수!$1:$1,FALSE))</f>
        <v>99.232237848526665</v>
      </c>
      <c r="Q192" s="345">
        <f t="shared" si="63"/>
        <v>-2.8957741941837423E-2</v>
      </c>
      <c r="R192" s="345">
        <f t="shared" si="64"/>
        <v>0.32149978147388847</v>
      </c>
      <c r="S192" s="345">
        <f t="shared" si="65"/>
        <v>1.2103008139777272</v>
      </c>
      <c r="T192" s="346">
        <f>INDEX(매매지수!$271:$539,MATCH('1'!$E192,매매지수!$F$271:$F$539,FALSE),MATCH('1'!T$12,매매지수!$1:$1,FALSE))</f>
        <v>98.377432247028807</v>
      </c>
      <c r="U192" s="343">
        <f>INDEX(매매지수!$271:$539,MATCH('1'!$E192,매매지수!$F$271:$F$539,FALSE),MATCH('1'!U$12,매매지수!$1:$1,FALSE))</f>
        <v>98.445161604883481</v>
      </c>
      <c r="V192" s="343">
        <f>INDEX(매매지수!$271:$539,MATCH('1'!$E192,매매지수!$F$271:$F$539,FALSE),MATCH('1'!V$12,매매지수!$1:$1,FALSE))</f>
        <v>99.570051670951173</v>
      </c>
      <c r="W192" s="343">
        <f>INDEX(매매지수!$271:$539,MATCH('1'!$E192,매매지수!$F$271:$F$539,FALSE),MATCH('1'!W$12,매매지수!$1:$1,FALSE))</f>
        <v>100.19803766562477</v>
      </c>
      <c r="X192" s="345">
        <f t="shared" si="66"/>
        <v>-6.8799072245429027E-2</v>
      </c>
      <c r="Y192" s="345">
        <f t="shared" si="67"/>
        <v>-1.1977692126379669</v>
      </c>
      <c r="Z192" s="347">
        <f t="shared" si="68"/>
        <v>-1.8170070602296473</v>
      </c>
      <c r="AA192" s="342">
        <f>INDEX(전세지수!$271:$539,MATCH('1'!$E192,전세지수!$F$271:$F$539,FALSE),MATCH('1'!AA$12,전세지수!$1:$1,FALSE))</f>
        <v>99.779723099601043</v>
      </c>
      <c r="AB192" s="343">
        <f>INDEX(전세지수!$271:$539,MATCH('1'!$E192,전세지수!$F$271:$F$539,FALSE),MATCH('1'!AB$12,전세지수!$1:$1,FALSE))</f>
        <v>99.823218963201313</v>
      </c>
      <c r="AC192" s="343">
        <f>INDEX(전세지수!$271:$539,MATCH('1'!$E192,전세지수!$F$271:$F$539,FALSE),MATCH('1'!AC$12,전세지수!$1:$1,FALSE))</f>
        <v>99.917228096334426</v>
      </c>
      <c r="AD192" s="343">
        <f>INDEX(전세지수!$271:$539,MATCH('1'!$E192,전세지수!$F$271:$F$539,FALSE),MATCH('1'!AD$12,전세지수!$1:$1,FALSE))</f>
        <v>99.34488500676936</v>
      </c>
      <c r="AE192" s="345">
        <f t="shared" si="69"/>
        <v>-4.3572892210885783E-2</v>
      </c>
      <c r="AF192" s="345">
        <f t="shared" si="70"/>
        <v>-0.13761890652211894</v>
      </c>
      <c r="AG192" s="347">
        <f t="shared" si="71"/>
        <v>0.4377055676314523</v>
      </c>
      <c r="AH192" s="1359" t="s">
        <v>416</v>
      </c>
      <c r="AI192" s="1360"/>
      <c r="AJ192" s="350"/>
      <c r="AK192" s="351"/>
    </row>
    <row r="193" spans="1:37" ht="14.1" customHeight="1">
      <c r="A193" s="349"/>
      <c r="B193" s="439" t="s">
        <v>220</v>
      </c>
      <c r="C193" s="332"/>
      <c r="D193" s="332"/>
      <c r="E193" s="327">
        <v>157</v>
      </c>
      <c r="F193" s="268">
        <f>INDEX(매매지수!$2:$270,MATCH('1'!$E193,매매지수!$F$2:$F$270,FALSE),MATCH('1'!F$12,매매지수!$1:$1,FALSE))</f>
        <v>99.267857805198943</v>
      </c>
      <c r="G193" s="285">
        <f>INDEX(매매지수!$2:$270,MATCH('1'!$E193,매매지수!$F$2:$F$270,FALSE),MATCH('1'!G$12,매매지수!$1:$1,FALSE))</f>
        <v>99.403567243142149</v>
      </c>
      <c r="H193" s="285">
        <f>INDEX(매매지수!$2:$270,MATCH('1'!$E193,매매지수!$F$2:$F$270,FALSE),MATCH('1'!H$12,매매지수!$1:$1,FALSE))</f>
        <v>99.564490743825758</v>
      </c>
      <c r="I193" s="285">
        <f>INDEX(매매지수!$2:$270,MATCH('1'!$E193,매매지수!$F$2:$F$270,FALSE),MATCH('1'!I$12,매매지수!$1:$1,FALSE))</f>
        <v>100.93914409646918</v>
      </c>
      <c r="J193" s="286">
        <f t="shared" si="60"/>
        <v>-0.13652371007094599</v>
      </c>
      <c r="K193" s="286">
        <f t="shared" si="61"/>
        <v>-0.29793045332802137</v>
      </c>
      <c r="L193" s="287">
        <f t="shared" si="62"/>
        <v>-1.6557365393082391</v>
      </c>
      <c r="M193" s="268">
        <f>INDEX(전세지수!$2:$270,MATCH('1'!$E193,전세지수!$F$2:$F$270,FALSE),MATCH('1'!M$12,전세지수!$1:$1,FALSE))</f>
        <v>101.19451061180145</v>
      </c>
      <c r="N193" s="285">
        <f>INDEX(전세지수!$2:$270,MATCH('1'!$E193,전세지수!$F$2:$F$270,FALSE),MATCH('1'!N$12,전세지수!$1:$1,FALSE))</f>
        <v>101.05642787391798</v>
      </c>
      <c r="O193" s="285">
        <f>INDEX(전세지수!$2:$270,MATCH('1'!$E193,전세지수!$F$2:$F$270,FALSE),MATCH('1'!O$12,전세지수!$1:$1,FALSE))</f>
        <v>99.650062328842765</v>
      </c>
      <c r="P193" s="285">
        <f>INDEX(전세지수!$2:$270,MATCH('1'!$E193,전세지수!$F$2:$F$270,FALSE),MATCH('1'!P$12,전세지수!$1:$1,FALSE))</f>
        <v>100.45045961966416</v>
      </c>
      <c r="Q193" s="288">
        <f t="shared" si="63"/>
        <v>0.13663924283544571</v>
      </c>
      <c r="R193" s="288">
        <f t="shared" si="64"/>
        <v>1.5498718684811674</v>
      </c>
      <c r="S193" s="288">
        <f t="shared" si="65"/>
        <v>0.74071437298992571</v>
      </c>
      <c r="T193" s="273">
        <f>INDEX(매매지수!$271:$539,MATCH('1'!$E193,매매지수!$F$271:$F$539,FALSE),MATCH('1'!T$12,매매지수!$1:$1,FALSE))</f>
        <v>99.138860274947731</v>
      </c>
      <c r="U193" s="285">
        <f>INDEX(매매지수!$271:$539,MATCH('1'!$E193,매매지수!$F$271:$F$539,FALSE),MATCH('1'!U$12,매매지수!$1:$1,FALSE))</f>
        <v>99.237870583259664</v>
      </c>
      <c r="V193" s="285">
        <f>INDEX(매매지수!$271:$539,MATCH('1'!$E193,매매지수!$F$271:$F$539,FALSE),MATCH('1'!V$12,매매지수!$1:$1,FALSE))</f>
        <v>99.462372914751526</v>
      </c>
      <c r="W193" s="285">
        <f>INDEX(매매지수!$271:$539,MATCH('1'!$E193,매매지수!$F$271:$F$539,FALSE),MATCH('1'!W$12,매매지수!$1:$1,FALSE))</f>
        <v>101.28488880125559</v>
      </c>
      <c r="X193" s="288">
        <f t="shared" si="66"/>
        <v>-9.9770690090394964E-2</v>
      </c>
      <c r="Y193" s="288">
        <f t="shared" si="67"/>
        <v>-0.32526133282690939</v>
      </c>
      <c r="Z193" s="289">
        <f t="shared" si="68"/>
        <v>-2.11880424780726</v>
      </c>
      <c r="AA193" s="268">
        <f>INDEX(전세지수!$271:$539,MATCH('1'!$E193,전세지수!$F$271:$F$539,FALSE),MATCH('1'!AA$12,전세지수!$1:$1,FALSE))</f>
        <v>101.65044474833537</v>
      </c>
      <c r="AB193" s="285">
        <f>INDEX(전세지수!$271:$539,MATCH('1'!$E193,전세지수!$F$271:$F$539,FALSE),MATCH('1'!AB$12,전세지수!$1:$1,FALSE))</f>
        <v>101.3596905594091</v>
      </c>
      <c r="AC193" s="285">
        <f>INDEX(전세지수!$271:$539,MATCH('1'!$E193,전세지수!$F$271:$F$539,FALSE),MATCH('1'!AC$12,전세지수!$1:$1,FALSE))</f>
        <v>99.537527434328581</v>
      </c>
      <c r="AD193" s="285">
        <f>INDEX(전세지수!$271:$539,MATCH('1'!$E193,전세지수!$F$271:$F$539,FALSE),MATCH('1'!AD$12,전세지수!$1:$1,FALSE))</f>
        <v>100.59142894393095</v>
      </c>
      <c r="AE193" s="288">
        <f t="shared" si="69"/>
        <v>0.2868538640179219</v>
      </c>
      <c r="AF193" s="288">
        <f t="shared" si="70"/>
        <v>2.1227343781478059</v>
      </c>
      <c r="AG193" s="289">
        <f t="shared" si="71"/>
        <v>1.0527893037434843</v>
      </c>
      <c r="AH193" s="1418" t="s">
        <v>417</v>
      </c>
      <c r="AI193" s="1400"/>
      <c r="AJ193" s="1401"/>
      <c r="AK193" s="351"/>
    </row>
    <row r="194" spans="1:37" ht="14.1" customHeight="1">
      <c r="A194" s="330"/>
      <c r="B194" s="333"/>
      <c r="C194" s="437" t="s">
        <v>99</v>
      </c>
      <c r="D194" s="430"/>
      <c r="E194" s="428">
        <v>158</v>
      </c>
      <c r="F194" s="279">
        <f>INDEX(매매지수!$2:$270,MATCH('1'!$E194,매매지수!$F$2:$F$270,FALSE),MATCH('1'!F$12,매매지수!$1:$1,FALSE))</f>
        <v>101.38782491082716</v>
      </c>
      <c r="G194" s="269">
        <f>INDEX(매매지수!$2:$270,MATCH('1'!$E194,매매지수!$F$2:$F$270,FALSE),MATCH('1'!G$12,매매지수!$1:$1,FALSE))</f>
        <v>101.25090187499417</v>
      </c>
      <c r="H194" s="269">
        <f>INDEX(매매지수!$2:$270,MATCH('1'!$E194,매매지수!$F$2:$F$270,FALSE),MATCH('1'!H$12,매매지수!$1:$1,FALSE))</f>
        <v>99.609494298047778</v>
      </c>
      <c r="I194" s="269">
        <f>INDEX(매매지수!$2:$270,MATCH('1'!$E194,매매지수!$F$2:$F$270,FALSE),MATCH('1'!I$12,매매지수!$1:$1,FALSE))</f>
        <v>101.23749051465644</v>
      </c>
      <c r="J194" s="270">
        <f t="shared" si="60"/>
        <v>0.13523142342182215</v>
      </c>
      <c r="K194" s="270">
        <f t="shared" si="61"/>
        <v>1.7853023201366058</v>
      </c>
      <c r="L194" s="271">
        <f t="shared" si="62"/>
        <v>0.14849676281629698</v>
      </c>
      <c r="M194" s="279">
        <f>INDEX(전세지수!$2:$270,MATCH('1'!$E194,전세지수!$F$2:$F$270,FALSE),MATCH('1'!M$12,전세지수!$1:$1,FALSE))</f>
        <v>104.8894135835607</v>
      </c>
      <c r="N194" s="269">
        <f>INDEX(전세지수!$2:$270,MATCH('1'!$E194,전세지수!$F$2:$F$270,FALSE),MATCH('1'!N$12,전세지수!$1:$1,FALSE))</f>
        <v>103.87059595615531</v>
      </c>
      <c r="O194" s="269">
        <f>INDEX(전세지수!$2:$270,MATCH('1'!$E194,전세지수!$F$2:$F$270,FALSE),MATCH('1'!O$12,전세지수!$1:$1,FALSE))</f>
        <v>99.474120640350421</v>
      </c>
      <c r="P194" s="269">
        <f>INDEX(전세지수!$2:$270,MATCH('1'!$E194,전세지수!$F$2:$F$270,FALSE),MATCH('1'!P$12,전세지수!$1:$1,FALSE))</f>
        <v>100.63051005449819</v>
      </c>
      <c r="Q194" s="272">
        <f t="shared" si="63"/>
        <v>0.980852779390462</v>
      </c>
      <c r="R194" s="272">
        <f t="shared" si="64"/>
        <v>5.4439214022200977</v>
      </c>
      <c r="S194" s="272">
        <f t="shared" si="65"/>
        <v>4.2322189629725893</v>
      </c>
      <c r="T194" s="280">
        <f>INDEX(매매지수!$271:$539,MATCH('1'!$E194,매매지수!$F$271:$F$539,FALSE),MATCH('1'!T$12,매매지수!$1:$1,FALSE))</f>
        <v>101.38782491082716</v>
      </c>
      <c r="U194" s="269">
        <f>INDEX(매매지수!$271:$539,MATCH('1'!$E194,매매지수!$F$271:$F$539,FALSE),MATCH('1'!U$12,매매지수!$1:$1,FALSE))</f>
        <v>101.25090187499417</v>
      </c>
      <c r="V194" s="269">
        <f>INDEX(매매지수!$271:$539,MATCH('1'!$E194,매매지수!$F$271:$F$539,FALSE),MATCH('1'!V$12,매매지수!$1:$1,FALSE))</f>
        <v>99.609494298047778</v>
      </c>
      <c r="W194" s="269">
        <f>INDEX(매매지수!$271:$539,MATCH('1'!$E194,매매지수!$F$271:$F$539,FALSE),MATCH('1'!W$12,매매지수!$1:$1,FALSE))</f>
        <v>101.23749051465644</v>
      </c>
      <c r="X194" s="272">
        <f t="shared" si="66"/>
        <v>0.13523142342182215</v>
      </c>
      <c r="Y194" s="272">
        <f t="shared" si="67"/>
        <v>1.7853023201366058</v>
      </c>
      <c r="Z194" s="274">
        <f t="shared" si="68"/>
        <v>0.14849676281629698</v>
      </c>
      <c r="AA194" s="279">
        <f>INDEX(전세지수!$271:$539,MATCH('1'!$E194,전세지수!$F$271:$F$539,FALSE),MATCH('1'!AA$12,전세지수!$1:$1,FALSE))</f>
        <v>104.8894135835607</v>
      </c>
      <c r="AB194" s="269">
        <f>INDEX(전세지수!$271:$539,MATCH('1'!$E194,전세지수!$F$271:$F$539,FALSE),MATCH('1'!AB$12,전세지수!$1:$1,FALSE))</f>
        <v>103.87059595615531</v>
      </c>
      <c r="AC194" s="269">
        <f>INDEX(전세지수!$271:$539,MATCH('1'!$E194,전세지수!$F$271:$F$539,FALSE),MATCH('1'!AC$12,전세지수!$1:$1,FALSE))</f>
        <v>99.474120640350421</v>
      </c>
      <c r="AD194" s="269">
        <f>INDEX(전세지수!$271:$539,MATCH('1'!$E194,전세지수!$F$271:$F$539,FALSE),MATCH('1'!AD$12,전세지수!$1:$1,FALSE))</f>
        <v>100.63051005449819</v>
      </c>
      <c r="AE194" s="272">
        <f t="shared" si="69"/>
        <v>0.980852779390462</v>
      </c>
      <c r="AF194" s="272">
        <f t="shared" si="70"/>
        <v>5.4439214022200977</v>
      </c>
      <c r="AG194" s="274">
        <f t="shared" si="71"/>
        <v>4.2322189629725893</v>
      </c>
      <c r="AH194" s="1408" t="s">
        <v>418</v>
      </c>
      <c r="AI194" s="1362"/>
      <c r="AJ194" s="350"/>
      <c r="AK194" s="351"/>
    </row>
    <row r="195" spans="1:37" ht="14.1" customHeight="1">
      <c r="A195" s="330"/>
      <c r="B195" s="333"/>
      <c r="C195" s="438" t="s">
        <v>100</v>
      </c>
      <c r="D195" s="432"/>
      <c r="E195" s="327">
        <v>159</v>
      </c>
      <c r="F195" s="335">
        <f>INDEX(매매지수!$2:$270,MATCH('1'!$E195,매매지수!$F$2:$F$270,FALSE),MATCH('1'!F$12,매매지수!$1:$1,FALSE))</f>
        <v>97.614046766717379</v>
      </c>
      <c r="G195" s="336">
        <f>INDEX(매매지수!$2:$270,MATCH('1'!$E195,매매지수!$F$2:$F$270,FALSE),MATCH('1'!G$12,매매지수!$1:$1,FALSE))</f>
        <v>98.153679564745786</v>
      </c>
      <c r="H195" s="336">
        <f>INDEX(매매지수!$2:$270,MATCH('1'!$E195,매매지수!$F$2:$F$270,FALSE),MATCH('1'!H$12,매매지수!$1:$1,FALSE))</f>
        <v>99.982717635670312</v>
      </c>
      <c r="I195" s="336">
        <f>INDEX(매매지수!$2:$270,MATCH('1'!$E195,매매지수!$F$2:$F$270,FALSE),MATCH('1'!I$12,매매지수!$1:$1,FALSE))</f>
        <v>100.79912283238585</v>
      </c>
      <c r="J195" s="337">
        <f t="shared" si="60"/>
        <v>-0.54978356432623388</v>
      </c>
      <c r="K195" s="337">
        <f t="shared" si="61"/>
        <v>-2.3690803020419926</v>
      </c>
      <c r="L195" s="433">
        <f t="shared" si="62"/>
        <v>-3.1598251811821632</v>
      </c>
      <c r="M195" s="335">
        <f>INDEX(전세지수!$2:$270,MATCH('1'!$E195,전세지수!$F$2:$F$270,FALSE),MATCH('1'!M$12,전세지수!$1:$1,FALSE))</f>
        <v>99.21856455316717</v>
      </c>
      <c r="N195" s="336">
        <f>INDEX(전세지수!$2:$270,MATCH('1'!$E195,전세지수!$F$2:$F$270,FALSE),MATCH('1'!N$12,전세지수!$1:$1,FALSE))</f>
        <v>99.743639171450184</v>
      </c>
      <c r="O195" s="336">
        <f>INDEX(전세지수!$2:$270,MATCH('1'!$E195,전세지수!$F$2:$F$270,FALSE),MATCH('1'!O$12,전세지수!$1:$1,FALSE))</f>
        <v>100.19041925689736</v>
      </c>
      <c r="P195" s="336">
        <f>INDEX(전세지수!$2:$270,MATCH('1'!$E195,전세지수!$F$2:$F$270,FALSE),MATCH('1'!P$12,전세지수!$1:$1,FALSE))</f>
        <v>99.988497277742624</v>
      </c>
      <c r="Q195" s="338">
        <f t="shared" si="63"/>
        <v>-0.52642416363057887</v>
      </c>
      <c r="R195" s="338">
        <f t="shared" si="64"/>
        <v>-0.97000762242371863</v>
      </c>
      <c r="S195" s="338">
        <f t="shared" si="65"/>
        <v>-0.77002129798668939</v>
      </c>
      <c r="T195" s="339">
        <f>INDEX(매매지수!$271:$539,MATCH('1'!$E195,매매지수!$F$271:$F$539,FALSE),MATCH('1'!T$12,매매지수!$1:$1,FALSE))</f>
        <v>94.173916816385741</v>
      </c>
      <c r="U195" s="336">
        <f>INDEX(매매지수!$271:$539,MATCH('1'!$E195,매매지수!$F$271:$F$539,FALSE),MATCH('1'!U$12,매매지수!$1:$1,FALSE))</f>
        <v>94.686187431920786</v>
      </c>
      <c r="V195" s="336">
        <f>INDEX(매매지수!$271:$539,MATCH('1'!$E195,매매지수!$F$271:$F$539,FALSE),MATCH('1'!V$12,매매지수!$1:$1,FALSE))</f>
        <v>99.377135211954652</v>
      </c>
      <c r="W195" s="336">
        <f>INDEX(매매지수!$271:$539,MATCH('1'!$E195,매매지수!$F$271:$F$539,FALSE),MATCH('1'!W$12,매매지수!$1:$1,FALSE))</f>
        <v>102.18806792750992</v>
      </c>
      <c r="X195" s="338">
        <f t="shared" si="66"/>
        <v>-0.54101937085951901</v>
      </c>
      <c r="Y195" s="338">
        <f t="shared" si="67"/>
        <v>-5.2358305403665817</v>
      </c>
      <c r="Z195" s="340">
        <f t="shared" si="68"/>
        <v>-7.8425507729623085</v>
      </c>
      <c r="AA195" s="335">
        <f>INDEX(전세지수!$271:$539,MATCH('1'!$E195,전세지수!$F$271:$F$539,FALSE),MATCH('1'!AA$12,전세지수!$1:$1,FALSE))</f>
        <v>98.919189563026663</v>
      </c>
      <c r="AB195" s="336">
        <f>INDEX(전세지수!$271:$539,MATCH('1'!$E195,전세지수!$F$271:$F$539,FALSE),MATCH('1'!AB$12,전세지수!$1:$1,FALSE))</f>
        <v>99.279367483331498</v>
      </c>
      <c r="AC195" s="336">
        <f>INDEX(전세지수!$271:$539,MATCH('1'!$E195,전세지수!$F$271:$F$539,FALSE),MATCH('1'!AC$12,전세지수!$1:$1,FALSE))</f>
        <v>100.57273175805661</v>
      </c>
      <c r="AD195" s="336">
        <f>INDEX(전세지수!$271:$539,MATCH('1'!$E195,전세지수!$F$271:$F$539,FALSE),MATCH('1'!AD$12,전세지수!$1:$1,FALSE))</f>
        <v>99.407944606758448</v>
      </c>
      <c r="AE195" s="338">
        <f t="shared" si="69"/>
        <v>-0.36279231972877746</v>
      </c>
      <c r="AF195" s="338">
        <f t="shared" si="70"/>
        <v>-1.6441257646334972</v>
      </c>
      <c r="AG195" s="340">
        <f t="shared" si="71"/>
        <v>-0.49166597867527084</v>
      </c>
      <c r="AH195" s="1353" t="s">
        <v>419</v>
      </c>
      <c r="AI195" s="1354"/>
      <c r="AJ195" s="350"/>
      <c r="AK195" s="351"/>
    </row>
    <row r="196" spans="1:37" ht="14.1" customHeight="1">
      <c r="A196" s="516"/>
      <c r="B196" s="333"/>
      <c r="C196" s="438" t="s">
        <v>101</v>
      </c>
      <c r="D196" s="432"/>
      <c r="E196" s="428">
        <v>160</v>
      </c>
      <c r="F196" s="335">
        <f>INDEX(매매지수!$2:$270,MATCH('1'!$E196,매매지수!$F$2:$F$270,FALSE),MATCH('1'!F$12,매매지수!$1:$1,FALSE))</f>
        <v>98.701613423017776</v>
      </c>
      <c r="G196" s="336">
        <f>INDEX(매매지수!$2:$270,MATCH('1'!$E196,매매지수!$F$2:$F$270,FALSE),MATCH('1'!G$12,매매지수!$1:$1,FALSE))</f>
        <v>98.836967858027933</v>
      </c>
      <c r="H196" s="336">
        <f>INDEX(매매지수!$2:$270,MATCH('1'!$E196,매매지수!$F$2:$F$270,FALSE),MATCH('1'!H$12,매매지수!$1:$1,FALSE))</f>
        <v>99.631359071508868</v>
      </c>
      <c r="I196" s="336">
        <f>INDEX(매매지수!$2:$270,MATCH('1'!$E196,매매지수!$F$2:$F$270,FALSE),MATCH('1'!I$12,매매지수!$1:$1,FALSE))</f>
        <v>100.31089417499909</v>
      </c>
      <c r="J196" s="337">
        <f t="shared" si="60"/>
        <v>-0.13694717466907758</v>
      </c>
      <c r="K196" s="337">
        <f t="shared" si="61"/>
        <v>-0.93318575311592822</v>
      </c>
      <c r="L196" s="433">
        <f t="shared" si="62"/>
        <v>-1.6042930981891357</v>
      </c>
      <c r="M196" s="335">
        <f>INDEX(전세지수!$2:$270,MATCH('1'!$E196,전세지수!$F$2:$F$270,FALSE),MATCH('1'!M$12,전세지수!$1:$1,FALSE))</f>
        <v>99.896119421231717</v>
      </c>
      <c r="N196" s="336">
        <f>INDEX(전세지수!$2:$270,MATCH('1'!$E196,전세지수!$F$2:$F$270,FALSE),MATCH('1'!N$12,전세지수!$1:$1,FALSE))</f>
        <v>99.99818973490747</v>
      </c>
      <c r="O196" s="336">
        <f>INDEX(전세지수!$2:$270,MATCH('1'!$E196,전세지수!$F$2:$F$270,FALSE),MATCH('1'!O$12,전세지수!$1:$1,FALSE))</f>
        <v>99.605176828268171</v>
      </c>
      <c r="P196" s="336">
        <f>INDEX(전세지수!$2:$270,MATCH('1'!$E196,전세지수!$F$2:$F$270,FALSE),MATCH('1'!P$12,전세지수!$1:$1,FALSE))</f>
        <v>100.07241576030182</v>
      </c>
      <c r="Q196" s="338">
        <f t="shared" si="63"/>
        <v>-0.10207216145246001</v>
      </c>
      <c r="R196" s="338">
        <f t="shared" si="64"/>
        <v>0.29209585508307434</v>
      </c>
      <c r="S196" s="338">
        <f t="shared" si="65"/>
        <v>-0.17616876511943325</v>
      </c>
      <c r="T196" s="339">
        <f>INDEX(매매지수!$271:$539,MATCH('1'!$E196,매매지수!$F$271:$F$539,FALSE),MATCH('1'!T$12,매매지수!$1:$1,FALSE))</f>
        <v>98.444204414964858</v>
      </c>
      <c r="U196" s="336">
        <f>INDEX(매매지수!$271:$539,MATCH('1'!$E196,매매지수!$F$271:$F$539,FALSE),MATCH('1'!U$12,매매지수!$1:$1,FALSE))</f>
        <v>98.544771669725947</v>
      </c>
      <c r="V196" s="336">
        <f>INDEX(매매지수!$271:$539,MATCH('1'!$E196,매매지수!$F$271:$F$539,FALSE),MATCH('1'!V$12,매매지수!$1:$1,FALSE))</f>
        <v>99.646220430085577</v>
      </c>
      <c r="W196" s="336">
        <f>INDEX(매매지수!$271:$539,MATCH('1'!$E196,매매지수!$F$271:$F$539,FALSE),MATCH('1'!W$12,매매지수!$1:$1,FALSE))</f>
        <v>100.39915738165297</v>
      </c>
      <c r="X196" s="338">
        <f t="shared" si="66"/>
        <v>-0.10205234946216724</v>
      </c>
      <c r="Y196" s="338">
        <f t="shared" si="67"/>
        <v>-1.2062836000529376</v>
      </c>
      <c r="Z196" s="340">
        <f t="shared" si="68"/>
        <v>-1.9471806513839951</v>
      </c>
      <c r="AA196" s="335">
        <f>INDEX(전세지수!$271:$539,MATCH('1'!$E196,전세지수!$F$271:$F$539,FALSE),MATCH('1'!AA$12,전세지수!$1:$1,FALSE))</f>
        <v>100.01359587283234</v>
      </c>
      <c r="AB196" s="336">
        <f>INDEX(전세지수!$271:$539,MATCH('1'!$E196,전세지수!$F$271:$F$539,FALSE),MATCH('1'!AB$12,전세지수!$1:$1,FALSE))</f>
        <v>100.06653569752618</v>
      </c>
      <c r="AC196" s="336">
        <f>INDEX(전세지수!$271:$539,MATCH('1'!$E196,전세지수!$F$271:$F$539,FALSE),MATCH('1'!AC$12,전세지수!$1:$1,FALSE))</f>
        <v>99.510323103965462</v>
      </c>
      <c r="AD196" s="336">
        <f>INDEX(전세지수!$271:$539,MATCH('1'!$E196,전세지수!$F$271:$F$539,FALSE),MATCH('1'!AD$12,전세지수!$1:$1,FALSE))</f>
        <v>100.08504866349338</v>
      </c>
      <c r="AE196" s="338">
        <f t="shared" si="69"/>
        <v>-5.2904624233085507E-2</v>
      </c>
      <c r="AF196" s="338">
        <f t="shared" si="70"/>
        <v>0.50574930637203863</v>
      </c>
      <c r="AG196" s="340">
        <f t="shared" si="71"/>
        <v>-7.139207265740577E-2</v>
      </c>
      <c r="AH196" s="1353" t="s">
        <v>420</v>
      </c>
      <c r="AI196" s="1354"/>
      <c r="AJ196" s="350"/>
      <c r="AK196" s="351"/>
    </row>
    <row r="197" spans="1:37" ht="14.1" customHeight="1">
      <c r="A197" s="349"/>
      <c r="B197" s="333"/>
      <c r="C197" s="440" t="s">
        <v>102</v>
      </c>
      <c r="D197" s="441"/>
      <c r="E197" s="327">
        <v>161</v>
      </c>
      <c r="F197" s="275">
        <f>INDEX(매매지수!$2:$270,MATCH('1'!$E197,매매지수!$F$2:$F$270,FALSE),MATCH('1'!F$12,매매지수!$1:$1,FALSE))</f>
        <v>98.648775902341541</v>
      </c>
      <c r="G197" s="377">
        <f>INDEX(매매지수!$2:$270,MATCH('1'!$E197,매매지수!$F$2:$F$270,FALSE),MATCH('1'!G$12,매매지수!$1:$1,FALSE))</f>
        <v>98.878101609061147</v>
      </c>
      <c r="H197" s="377">
        <f>INDEX(매매지수!$2:$270,MATCH('1'!$E197,매매지수!$F$2:$F$270,FALSE),MATCH('1'!H$12,매매지수!$1:$1,FALSE))</f>
        <v>99.423886783386834</v>
      </c>
      <c r="I197" s="377">
        <f>INDEX(매매지수!$2:$270,MATCH('1'!$E197,매매지수!$F$2:$F$270,FALSE),MATCH('1'!I$12,매매지수!$1:$1,FALSE))</f>
        <v>101.19457979103866</v>
      </c>
      <c r="J197" s="378">
        <f t="shared" si="60"/>
        <v>-0.2319276998523967</v>
      </c>
      <c r="K197" s="378">
        <f t="shared" si="61"/>
        <v>-0.7796022727757701</v>
      </c>
      <c r="L197" s="415">
        <f t="shared" si="62"/>
        <v>-2.5157512328763731</v>
      </c>
      <c r="M197" s="275">
        <f>INDEX(전세지수!$2:$270,MATCH('1'!$E197,전세지수!$F$2:$F$270,FALSE),MATCH('1'!M$12,전세지수!$1:$1,FALSE))</f>
        <v>100.19069238090037</v>
      </c>
      <c r="N197" s="377">
        <f>INDEX(전세지수!$2:$270,MATCH('1'!$E197,전세지수!$F$2:$F$270,FALSE),MATCH('1'!N$12,전세지수!$1:$1,FALSE))</f>
        <v>100.2959624210024</v>
      </c>
      <c r="O197" s="377">
        <f>INDEX(전세지수!$2:$270,MATCH('1'!$E197,전세지수!$F$2:$F$270,FALSE),MATCH('1'!O$12,전세지수!$1:$1,FALSE))</f>
        <v>99.696815345139527</v>
      </c>
      <c r="P197" s="377">
        <f>INDEX(전세지수!$2:$270,MATCH('1'!$E197,전세지수!$F$2:$F$270,FALSE),MATCH('1'!P$12,전세지수!$1:$1,FALSE))</f>
        <v>100.66185919889581</v>
      </c>
      <c r="Q197" s="379">
        <f t="shared" si="63"/>
        <v>-0.10495939972153812</v>
      </c>
      <c r="R197" s="379">
        <f t="shared" si="64"/>
        <v>0.49537894871676258</v>
      </c>
      <c r="S197" s="379">
        <f t="shared" si="65"/>
        <v>-0.46806886118054836</v>
      </c>
      <c r="T197" s="276">
        <f>INDEX(매매지수!$271:$539,MATCH('1'!$E197,매매지수!$F$271:$F$539,FALSE),MATCH('1'!T$12,매매지수!$1:$1,FALSE))</f>
        <v>98.161967301090399</v>
      </c>
      <c r="U197" s="377">
        <f>INDEX(매매지수!$271:$539,MATCH('1'!$E197,매매지수!$F$271:$F$539,FALSE),MATCH('1'!U$12,매매지수!$1:$1,FALSE))</f>
        <v>98.423136282995628</v>
      </c>
      <c r="V197" s="377">
        <f>INDEX(매매지수!$271:$539,MATCH('1'!$E197,매매지수!$F$271:$F$539,FALSE),MATCH('1'!V$12,매매지수!$1:$1,FALSE))</f>
        <v>99.204158407787162</v>
      </c>
      <c r="W197" s="377">
        <f>INDEX(매매지수!$271:$539,MATCH('1'!$E197,매매지수!$F$271:$F$539,FALSE),MATCH('1'!W$12,매매지수!$1:$1,FALSE))</f>
        <v>101.88445342982475</v>
      </c>
      <c r="X197" s="379">
        <f t="shared" si="66"/>
        <v>-0.26535324088260426</v>
      </c>
      <c r="Y197" s="379">
        <f t="shared" si="67"/>
        <v>-1.0505518351486276</v>
      </c>
      <c r="Z197" s="380">
        <f t="shared" si="68"/>
        <v>-3.6536350772086057</v>
      </c>
      <c r="AA197" s="275">
        <f>INDEX(전세지수!$271:$539,MATCH('1'!$E197,전세지수!$F$271:$F$539,FALSE),MATCH('1'!AA$12,전세지수!$1:$1,FALSE))</f>
        <v>100.19613067428186</v>
      </c>
      <c r="AB197" s="377">
        <f>INDEX(전세지수!$271:$539,MATCH('1'!$E197,전세지수!$F$271:$F$539,FALSE),MATCH('1'!AB$12,전세지수!$1:$1,FALSE))</f>
        <v>100.23327686359988</v>
      </c>
      <c r="AC197" s="377">
        <f>INDEX(전세지수!$271:$539,MATCH('1'!$E197,전세지수!$F$271:$F$539,FALSE),MATCH('1'!AC$12,전세지수!$1:$1,FALSE))</f>
        <v>99.497155971571289</v>
      </c>
      <c r="AD197" s="377">
        <f>INDEX(전세지수!$271:$539,MATCH('1'!$E197,전세지수!$F$271:$F$539,FALSE),MATCH('1'!AD$12,전세지수!$1:$1,FALSE))</f>
        <v>101.02671033979378</v>
      </c>
      <c r="AE197" s="379">
        <f t="shared" si="69"/>
        <v>-3.7059737524669512E-2</v>
      </c>
      <c r="AF197" s="379">
        <f t="shared" si="70"/>
        <v>0.70250721830711349</v>
      </c>
      <c r="AG197" s="380">
        <f t="shared" si="71"/>
        <v>-0.82213868264970902</v>
      </c>
      <c r="AH197" s="1359" t="s">
        <v>421</v>
      </c>
      <c r="AI197" s="1360"/>
      <c r="AJ197" s="350"/>
      <c r="AK197" s="351"/>
    </row>
    <row r="198" spans="1:37" ht="14.1" customHeight="1">
      <c r="A198" s="442"/>
      <c r="B198" s="442" t="s">
        <v>221</v>
      </c>
      <c r="C198" s="332"/>
      <c r="D198" s="436"/>
      <c r="E198" s="428">
        <v>162</v>
      </c>
      <c r="F198" s="268">
        <f>INDEX(매매지수!$2:$270,MATCH('1'!$E198,매매지수!$F$2:$F$270,FALSE),MATCH('1'!F$12,매매지수!$1:$1,FALSE))</f>
        <v>99.840597120496852</v>
      </c>
      <c r="G198" s="285">
        <f>INDEX(매매지수!$2:$270,MATCH('1'!$E198,매매지수!$F$2:$F$270,FALSE),MATCH('1'!G$12,매매지수!$1:$1,FALSE))</f>
        <v>100.09869465119023</v>
      </c>
      <c r="H198" s="285">
        <f>INDEX(매매지수!$2:$270,MATCH('1'!$E198,매매지수!$F$2:$F$270,FALSE),MATCH('1'!H$12,매매지수!$1:$1,FALSE))</f>
        <v>100.00925791384942</v>
      </c>
      <c r="I198" s="285">
        <f>INDEX(매매지수!$2:$270,MATCH('1'!$E198,매매지수!$F$2:$F$270,FALSE),MATCH('1'!I$12,매매지수!$1:$1,FALSE))</f>
        <v>99.884541352377411</v>
      </c>
      <c r="J198" s="286">
        <f t="shared" si="60"/>
        <v>-0.25784305339121572</v>
      </c>
      <c r="K198" s="286">
        <f t="shared" si="61"/>
        <v>-0.16864518032706499</v>
      </c>
      <c r="L198" s="287">
        <f t="shared" si="62"/>
        <v>-4.3995027944843113E-2</v>
      </c>
      <c r="M198" s="268">
        <f>INDEX(전세지수!$2:$270,MATCH('1'!$E198,전세지수!$F$2:$F$270,FALSE),MATCH('1'!M$12,전세지수!$1:$1,FALSE))</f>
        <v>104.24935316662298</v>
      </c>
      <c r="N198" s="285">
        <f>INDEX(전세지수!$2:$270,MATCH('1'!$E198,전세지수!$F$2:$F$270,FALSE),MATCH('1'!N$12,전세지수!$1:$1,FALSE))</f>
        <v>103.78487198381525</v>
      </c>
      <c r="O198" s="285">
        <f>INDEX(전세지수!$2:$270,MATCH('1'!$E198,전세지수!$F$2:$F$270,FALSE),MATCH('1'!O$12,전세지수!$1:$1,FALSE))</f>
        <v>100.33164536905697</v>
      </c>
      <c r="P198" s="285">
        <f>INDEX(전세지수!$2:$270,MATCH('1'!$E198,전세지수!$F$2:$F$270,FALSE),MATCH('1'!P$12,전세지수!$1:$1,FALSE))</f>
        <v>98.135273394671515</v>
      </c>
      <c r="Q198" s="288">
        <f t="shared" si="63"/>
        <v>0.44754228042036548</v>
      </c>
      <c r="R198" s="288">
        <f t="shared" si="64"/>
        <v>3.9047578489869617</v>
      </c>
      <c r="S198" s="288">
        <f t="shared" si="65"/>
        <v>6.2302570324152651</v>
      </c>
      <c r="T198" s="273">
        <f>INDEX(매매지수!$271:$539,MATCH('1'!$E198,매매지수!$F$271:$F$539,FALSE),MATCH('1'!T$12,매매지수!$1:$1,FALSE))</f>
        <v>100.03113257838507</v>
      </c>
      <c r="U198" s="285">
        <f>INDEX(매매지수!$271:$539,MATCH('1'!$E198,매매지수!$F$271:$F$539,FALSE),MATCH('1'!U$12,매매지수!$1:$1,FALSE))</f>
        <v>100.30859505560896</v>
      </c>
      <c r="V198" s="285">
        <f>INDEX(매매지수!$271:$539,MATCH('1'!$E198,매매지수!$F$271:$F$539,FALSE),MATCH('1'!V$12,매매지수!$1:$1,FALSE))</f>
        <v>100.07171211002186</v>
      </c>
      <c r="W198" s="285">
        <f>INDEX(매매지수!$271:$539,MATCH('1'!$E198,매매지수!$F$271:$F$539,FALSE),MATCH('1'!W$12,매매지수!$1:$1,FALSE))</f>
        <v>99.831990732054535</v>
      </c>
      <c r="X198" s="288">
        <f t="shared" si="66"/>
        <v>-0.27660887590945649</v>
      </c>
      <c r="Y198" s="288">
        <f t="shared" si="67"/>
        <v>-4.0550452052001695E-2</v>
      </c>
      <c r="Z198" s="289">
        <f t="shared" si="68"/>
        <v>0.19947698615470077</v>
      </c>
      <c r="AA198" s="268">
        <f>INDEX(전세지수!$271:$539,MATCH('1'!$E198,전세지수!$F$271:$F$539,FALSE),MATCH('1'!AA$12,전세지수!$1:$1,FALSE))</f>
        <v>106.0663647520022</v>
      </c>
      <c r="AB198" s="285">
        <f>INDEX(전세지수!$271:$539,MATCH('1'!$E198,전세지수!$F$271:$F$539,FALSE),MATCH('1'!AB$12,전세지수!$1:$1,FALSE))</f>
        <v>105.36845599234088</v>
      </c>
      <c r="AC198" s="285">
        <f>INDEX(전세지수!$271:$539,MATCH('1'!$E198,전세지수!$F$271:$F$539,FALSE),MATCH('1'!AC$12,전세지수!$1:$1,FALSE))</f>
        <v>100.49895887325209</v>
      </c>
      <c r="AD198" s="285">
        <f>INDEX(전세지수!$271:$539,MATCH('1'!$E198,전세지수!$F$271:$F$539,FALSE),MATCH('1'!AD$12,전세지수!$1:$1,FALSE))</f>
        <v>97.505366166120254</v>
      </c>
      <c r="AE198" s="288">
        <f t="shared" si="69"/>
        <v>0.66235075107492491</v>
      </c>
      <c r="AF198" s="288">
        <f t="shared" si="70"/>
        <v>5.5397647310671649</v>
      </c>
      <c r="AG198" s="289">
        <f t="shared" si="71"/>
        <v>8.7800281384478254</v>
      </c>
      <c r="AH198" s="1387" t="s">
        <v>422</v>
      </c>
      <c r="AI198" s="1388"/>
      <c r="AJ198" s="1388"/>
      <c r="AK198" s="373"/>
    </row>
    <row r="199" spans="1:37" ht="14.1" customHeight="1">
      <c r="A199" s="349"/>
      <c r="B199" s="443"/>
      <c r="C199" s="444" t="s">
        <v>90</v>
      </c>
      <c r="D199" s="445"/>
      <c r="E199" s="327">
        <v>163</v>
      </c>
      <c r="F199" s="279">
        <f>INDEX(매매지수!$2:$270,MATCH('1'!$E199,매매지수!$F$2:$F$270,FALSE),MATCH('1'!F$12,매매지수!$1:$1,FALSE))</f>
        <v>100.80319436053738</v>
      </c>
      <c r="G199" s="269">
        <f>INDEX(매매지수!$2:$270,MATCH('1'!$E199,매매지수!$F$2:$F$270,FALSE),MATCH('1'!G$12,매매지수!$1:$1,FALSE))</f>
        <v>100.94243306562869</v>
      </c>
      <c r="H199" s="269">
        <f>INDEX(매매지수!$2:$270,MATCH('1'!$E199,매매지수!$F$2:$F$270,FALSE),MATCH('1'!H$12,매매지수!$1:$1,FALSE))</f>
        <v>100.42871280840973</v>
      </c>
      <c r="I199" s="269">
        <f>INDEX(매매지수!$2:$270,MATCH('1'!$E199,매매지수!$F$2:$F$270,FALSE),MATCH('1'!I$12,매매지수!$1:$1,FALSE))</f>
        <v>99.096012500552476</v>
      </c>
      <c r="J199" s="270">
        <f t="shared" si="60"/>
        <v>-0.13793872493720327</v>
      </c>
      <c r="K199" s="270">
        <f t="shared" si="61"/>
        <v>0.37288295513859815</v>
      </c>
      <c r="L199" s="271">
        <f t="shared" si="62"/>
        <v>1.7227553530222872</v>
      </c>
      <c r="M199" s="279">
        <f>INDEX(전세지수!$2:$270,MATCH('1'!$E199,전세지수!$F$2:$F$270,FALSE),MATCH('1'!M$12,전세지수!$1:$1,FALSE))</f>
        <v>103.27828211177805</v>
      </c>
      <c r="N199" s="269">
        <f>INDEX(전세지수!$2:$270,MATCH('1'!$E199,전세지수!$F$2:$F$270,FALSE),MATCH('1'!N$12,전세지수!$1:$1,FALSE))</f>
        <v>103.1081517325776</v>
      </c>
      <c r="O199" s="269">
        <f>INDEX(전세지수!$2:$270,MATCH('1'!$E199,전세지수!$F$2:$F$270,FALSE),MATCH('1'!O$12,전세지수!$1:$1,FALSE))</f>
        <v>100.70164138766037</v>
      </c>
      <c r="P199" s="269">
        <f>INDEX(전세지수!$2:$270,MATCH('1'!$E199,전세지수!$F$2:$F$270,FALSE),MATCH('1'!P$12,전세지수!$1:$1,FALSE))</f>
        <v>96.003596219343649</v>
      </c>
      <c r="Q199" s="272">
        <f t="shared" si="63"/>
        <v>0.16500187069758976</v>
      </c>
      <c r="R199" s="272">
        <f t="shared" si="64"/>
        <v>2.5586879107547533</v>
      </c>
      <c r="S199" s="272">
        <f t="shared" si="65"/>
        <v>7.577513946262604</v>
      </c>
      <c r="T199" s="280">
        <f>INDEX(매매지수!$271:$539,MATCH('1'!$E199,매매지수!$F$271:$F$539,FALSE),MATCH('1'!T$12,매매지수!$1:$1,FALSE))</f>
        <v>100.92810179718906</v>
      </c>
      <c r="U199" s="269">
        <f>INDEX(매매지수!$271:$539,MATCH('1'!$E199,매매지수!$F$271:$F$539,FALSE),MATCH('1'!U$12,매매지수!$1:$1,FALSE))</f>
        <v>101.03028894949237</v>
      </c>
      <c r="V199" s="269">
        <f>INDEX(매매지수!$271:$539,MATCH('1'!$E199,매매지수!$F$271:$F$539,FALSE),MATCH('1'!V$12,매매지수!$1:$1,FALSE))</f>
        <v>100.64910233568469</v>
      </c>
      <c r="W199" s="269">
        <f>INDEX(매매지수!$271:$539,MATCH('1'!$E199,매매지수!$F$271:$F$539,FALSE),MATCH('1'!W$12,매매지수!$1:$1,FALSE))</f>
        <v>98.324353605908826</v>
      </c>
      <c r="X199" s="272">
        <f t="shared" si="66"/>
        <v>-0.10114506586673677</v>
      </c>
      <c r="Y199" s="272">
        <f t="shared" si="67"/>
        <v>0.27720014886356559</v>
      </c>
      <c r="Z199" s="274">
        <f t="shared" si="68"/>
        <v>2.6481213410425752</v>
      </c>
      <c r="AA199" s="279">
        <f>INDEX(전세지수!$271:$539,MATCH('1'!$E199,전세지수!$F$271:$F$539,FALSE),MATCH('1'!AA$12,전세지수!$1:$1,FALSE))</f>
        <v>105.52867759863125</v>
      </c>
      <c r="AB199" s="269">
        <f>INDEX(전세지수!$271:$539,MATCH('1'!$E199,전세지수!$F$271:$F$539,FALSE),MATCH('1'!AB$12,전세지수!$1:$1,FALSE))</f>
        <v>105.24619847352508</v>
      </c>
      <c r="AC199" s="269">
        <f>INDEX(전세지수!$271:$539,MATCH('1'!$E199,전세지수!$F$271:$F$539,FALSE),MATCH('1'!AC$12,전세지수!$1:$1,FALSE))</f>
        <v>101.23898655560066</v>
      </c>
      <c r="AD199" s="269">
        <f>INDEX(전세지수!$271:$539,MATCH('1'!$E199,전세지수!$F$271:$F$539,FALSE),MATCH('1'!AD$12,전세지수!$1:$1,FALSE))</f>
        <v>93.620448863096399</v>
      </c>
      <c r="AE199" s="272">
        <f t="shared" si="69"/>
        <v>0.2683984117271665</v>
      </c>
      <c r="AF199" s="272">
        <f t="shared" si="70"/>
        <v>4.2371927939783172</v>
      </c>
      <c r="AG199" s="274">
        <f t="shared" si="71"/>
        <v>12.719687717956329</v>
      </c>
      <c r="AH199" s="1408" t="s">
        <v>397</v>
      </c>
      <c r="AI199" s="1361"/>
      <c r="AJ199" s="446"/>
      <c r="AK199" s="351"/>
    </row>
    <row r="200" spans="1:37" ht="14.1" customHeight="1">
      <c r="A200" s="349"/>
      <c r="B200" s="443"/>
      <c r="C200" s="447" t="s">
        <v>103</v>
      </c>
      <c r="D200" s="448"/>
      <c r="E200" s="428">
        <v>164</v>
      </c>
      <c r="F200" s="335">
        <f>INDEX(매매지수!$2:$270,MATCH('1'!$E200,매매지수!$F$2:$F$270,FALSE),MATCH('1'!F$12,매매지수!$1:$1,FALSE))</f>
        <v>98.727118376768146</v>
      </c>
      <c r="G200" s="336">
        <f>INDEX(매매지수!$2:$270,MATCH('1'!$E200,매매지수!$F$2:$F$270,FALSE),MATCH('1'!G$12,매매지수!$1:$1,FALSE))</f>
        <v>99.053281683044986</v>
      </c>
      <c r="H200" s="336">
        <f>INDEX(매매지수!$2:$270,MATCH('1'!$E200,매매지수!$F$2:$F$270,FALSE),MATCH('1'!H$12,매매지수!$1:$1,FALSE))</f>
        <v>99.654115119616009</v>
      </c>
      <c r="I200" s="336">
        <f>INDEX(매매지수!$2:$270,MATCH('1'!$E200,매매지수!$F$2:$F$270,FALSE),MATCH('1'!I$12,매매지수!$1:$1,FALSE))</f>
        <v>100.22277487413753</v>
      </c>
      <c r="J200" s="337">
        <f t="shared" si="60"/>
        <v>-0.32928066666232381</v>
      </c>
      <c r="K200" s="337">
        <f t="shared" si="61"/>
        <v>-0.93021421316639152</v>
      </c>
      <c r="L200" s="433">
        <f t="shared" si="62"/>
        <v>-1.4923319567310633</v>
      </c>
      <c r="M200" s="335">
        <f>INDEX(전세지수!$2:$270,MATCH('1'!$E200,전세지수!$F$2:$F$270,FALSE),MATCH('1'!M$12,전세지수!$1:$1,FALSE))</f>
        <v>99.65974396194558</v>
      </c>
      <c r="N200" s="336">
        <f>INDEX(전세지수!$2:$270,MATCH('1'!$E200,전세지수!$F$2:$F$270,FALSE),MATCH('1'!N$12,전세지수!$1:$1,FALSE))</f>
        <v>99.677516592102421</v>
      </c>
      <c r="O200" s="336">
        <f>INDEX(전세지수!$2:$270,MATCH('1'!$E200,전세지수!$F$2:$F$270,FALSE),MATCH('1'!O$12,전세지수!$1:$1,FALSE))</f>
        <v>99.702848893939773</v>
      </c>
      <c r="P200" s="336">
        <f>INDEX(전세지수!$2:$270,MATCH('1'!$E200,전세지수!$F$2:$F$270,FALSE),MATCH('1'!P$12,전세지수!$1:$1,FALSE))</f>
        <v>99.989749444877219</v>
      </c>
      <c r="Q200" s="338">
        <f t="shared" si="63"/>
        <v>-1.7830129365647984E-2</v>
      </c>
      <c r="R200" s="338">
        <f t="shared" si="64"/>
        <v>-4.3233400522035836E-2</v>
      </c>
      <c r="S200" s="338">
        <f t="shared" si="65"/>
        <v>-0.33003931379342877</v>
      </c>
      <c r="T200" s="339">
        <f>INDEX(매매지수!$271:$539,MATCH('1'!$E200,매매지수!$F$271:$F$539,FALSE),MATCH('1'!T$12,매매지수!$1:$1,FALSE))</f>
        <v>99.426058431238275</v>
      </c>
      <c r="U200" s="336">
        <f>INDEX(매매지수!$271:$539,MATCH('1'!$E200,매매지수!$F$271:$F$539,FALSE),MATCH('1'!U$12,매매지수!$1:$1,FALSE))</f>
        <v>99.790249381166092</v>
      </c>
      <c r="V200" s="336">
        <f>INDEX(매매지수!$271:$539,MATCH('1'!$E200,매매지수!$F$271:$F$539,FALSE),MATCH('1'!V$12,매매지수!$1:$1,FALSE))</f>
        <v>99.956216780713092</v>
      </c>
      <c r="W200" s="336">
        <f>INDEX(매매지수!$271:$539,MATCH('1'!$E200,매매지수!$F$271:$F$539,FALSE),MATCH('1'!W$12,매매지수!$1:$1,FALSE))</f>
        <v>100.17207233383861</v>
      </c>
      <c r="X200" s="338">
        <f t="shared" si="66"/>
        <v>-0.36495644833667296</v>
      </c>
      <c r="Y200" s="338">
        <f t="shared" si="67"/>
        <v>-0.53039057154182778</v>
      </c>
      <c r="Z200" s="340">
        <f t="shared" si="68"/>
        <v>-0.74473242413727325</v>
      </c>
      <c r="AA200" s="335">
        <f>INDEX(전세지수!$271:$539,MATCH('1'!$E200,전세지수!$F$271:$F$539,FALSE),MATCH('1'!AA$12,전세지수!$1:$1,FALSE))</f>
        <v>101.54213601095054</v>
      </c>
      <c r="AB200" s="336">
        <f>INDEX(전세지수!$271:$539,MATCH('1'!$E200,전세지수!$F$271:$F$539,FALSE),MATCH('1'!AB$12,전세지수!$1:$1,FALSE))</f>
        <v>101.21831838641144</v>
      </c>
      <c r="AC200" s="336">
        <f>INDEX(전세지수!$271:$539,MATCH('1'!$E200,전세지수!$F$271:$F$539,FALSE),MATCH('1'!AC$12,전세지수!$1:$1,FALSE))</f>
        <v>99.958380795807372</v>
      </c>
      <c r="AD200" s="336">
        <f>INDEX(전세지수!$271:$539,MATCH('1'!$E200,전세지수!$F$271:$F$539,FALSE),MATCH('1'!AD$12,전세지수!$1:$1,FALSE))</f>
        <v>99.556510013773263</v>
      </c>
      <c r="AE200" s="338">
        <f t="shared" si="69"/>
        <v>0.31991998059373028</v>
      </c>
      <c r="AF200" s="338">
        <f t="shared" si="70"/>
        <v>1.5844146359057509</v>
      </c>
      <c r="AG200" s="340">
        <f t="shared" si="71"/>
        <v>1.9944712775714857</v>
      </c>
      <c r="AH200" s="1353" t="s">
        <v>396</v>
      </c>
      <c r="AI200" s="1354"/>
      <c r="AJ200" s="446"/>
      <c r="AK200" s="351"/>
    </row>
    <row r="201" spans="1:37" ht="14.1" customHeight="1">
      <c r="A201" s="349"/>
      <c r="B201" s="443"/>
      <c r="C201" s="447" t="s">
        <v>88</v>
      </c>
      <c r="D201" s="448"/>
      <c r="E201" s="327">
        <v>165</v>
      </c>
      <c r="F201" s="335">
        <f>INDEX(매매지수!$2:$270,MATCH('1'!$E201,매매지수!$F$2:$F$270,FALSE),MATCH('1'!F$12,매매지수!$1:$1,FALSE))</f>
        <v>99.321564727277817</v>
      </c>
      <c r="G201" s="336">
        <f>INDEX(매매지수!$2:$270,MATCH('1'!$E201,매매지수!$F$2:$F$270,FALSE),MATCH('1'!G$12,매매지수!$1:$1,FALSE))</f>
        <v>99.52497377399736</v>
      </c>
      <c r="H201" s="336">
        <f>INDEX(매매지수!$2:$270,MATCH('1'!$E201,매매지수!$F$2:$F$270,FALSE),MATCH('1'!H$12,매매지수!$1:$1,FALSE))</f>
        <v>99.984187428078215</v>
      </c>
      <c r="I201" s="336">
        <f>INDEX(매매지수!$2:$270,MATCH('1'!$E201,매매지수!$F$2:$F$270,FALSE),MATCH('1'!I$12,매매지수!$1:$1,FALSE))</f>
        <v>100.0796739639047</v>
      </c>
      <c r="J201" s="337">
        <f t="shared" si="60"/>
        <v>-0.2043799048683459</v>
      </c>
      <c r="K201" s="337">
        <f t="shared" si="61"/>
        <v>-0.66272749506219863</v>
      </c>
      <c r="L201" s="433">
        <f t="shared" si="62"/>
        <v>-0.75750570180744825</v>
      </c>
      <c r="M201" s="335">
        <f>INDEX(전세지수!$2:$270,MATCH('1'!$E201,전세지수!$F$2:$F$270,FALSE),MATCH('1'!M$12,전세지수!$1:$1,FALSE))</f>
        <v>108.59248389357722</v>
      </c>
      <c r="N201" s="336">
        <f>INDEX(전세지수!$2:$270,MATCH('1'!$E201,전세지수!$F$2:$F$270,FALSE),MATCH('1'!N$12,전세지수!$1:$1,FALSE))</f>
        <v>107.66321394888531</v>
      </c>
      <c r="O201" s="336">
        <f>INDEX(전세지수!$2:$270,MATCH('1'!$E201,전세지수!$F$2:$F$270,FALSE),MATCH('1'!O$12,전세지수!$1:$1,FALSE))</f>
        <v>100.72319264269218</v>
      </c>
      <c r="P201" s="336">
        <f>INDEX(전세지수!$2:$270,MATCH('1'!$E201,전세지수!$F$2:$F$270,FALSE),MATCH('1'!P$12,전세지수!$1:$1,FALSE))</f>
        <v>98.625863154620859</v>
      </c>
      <c r="Q201" s="338">
        <f t="shared" si="63"/>
        <v>0.86312669909063278</v>
      </c>
      <c r="R201" s="338">
        <f t="shared" si="64"/>
        <v>7.8127897303660321</v>
      </c>
      <c r="S201" s="338">
        <f t="shared" si="65"/>
        <v>10.105483916861836</v>
      </c>
      <c r="T201" s="339">
        <f>INDEX(매매지수!$271:$539,MATCH('1'!$E201,매매지수!$F$271:$F$539,FALSE),MATCH('1'!T$12,매매지수!$1:$1,FALSE))</f>
        <v>99.258150932988684</v>
      </c>
      <c r="U201" s="336">
        <f>INDEX(매매지수!$271:$539,MATCH('1'!$E201,매매지수!$F$271:$F$539,FALSE),MATCH('1'!U$12,매매지수!$1:$1,FALSE))</f>
        <v>99.474240357311047</v>
      </c>
      <c r="V201" s="336">
        <f>INDEX(매매지수!$271:$539,MATCH('1'!$E201,매매지수!$F$271:$F$539,FALSE),MATCH('1'!V$12,매매지수!$1:$1,FALSE))</f>
        <v>99.951185116961653</v>
      </c>
      <c r="W201" s="336">
        <f>INDEX(매매지수!$271:$539,MATCH('1'!$E201,매매지수!$F$271:$F$539,FALSE),MATCH('1'!W$12,매매지수!$1:$1,FALSE))</f>
        <v>100.10585780011297</v>
      </c>
      <c r="X201" s="338">
        <f t="shared" si="66"/>
        <v>-0.21723154009135603</v>
      </c>
      <c r="Y201" s="338">
        <f t="shared" si="67"/>
        <v>-0.69337265302256146</v>
      </c>
      <c r="Z201" s="340">
        <f t="shared" si="68"/>
        <v>-0.84681045220845741</v>
      </c>
      <c r="AA201" s="335">
        <f>INDEX(전세지수!$271:$539,MATCH('1'!$E201,전세지수!$F$271:$F$539,FALSE),MATCH('1'!AA$12,전세지수!$1:$1,FALSE))</f>
        <v>108.96596823558721</v>
      </c>
      <c r="AB201" s="336">
        <f>INDEX(전세지수!$271:$539,MATCH('1'!$E201,전세지수!$F$271:$F$539,FALSE),MATCH('1'!AB$12,전세지수!$1:$1,FALSE))</f>
        <v>107.96165404589986</v>
      </c>
      <c r="AC201" s="336">
        <f>INDEX(전세지수!$271:$539,MATCH('1'!$E201,전세지수!$F$271:$F$539,FALSE),MATCH('1'!AC$12,전세지수!$1:$1,FALSE))</f>
        <v>100.68767621192043</v>
      </c>
      <c r="AD201" s="336">
        <f>INDEX(전세지수!$271:$539,MATCH('1'!$E201,전세지수!$F$271:$F$539,FALSE),MATCH('1'!AD$12,전세지수!$1:$1,FALSE))</f>
        <v>98.5337673944248</v>
      </c>
      <c r="AE201" s="338">
        <f t="shared" si="69"/>
        <v>0.93025083633895278</v>
      </c>
      <c r="AF201" s="338">
        <f t="shared" si="70"/>
        <v>8.2217529841916317</v>
      </c>
      <c r="AG201" s="340">
        <f t="shared" si="71"/>
        <v>10.58743729893421</v>
      </c>
      <c r="AH201" s="1353" t="s">
        <v>407</v>
      </c>
      <c r="AI201" s="1354"/>
      <c r="AJ201" s="446"/>
      <c r="AK201" s="351"/>
    </row>
    <row r="202" spans="1:37" ht="14.1" customHeight="1">
      <c r="A202" s="349"/>
      <c r="B202" s="443"/>
      <c r="C202" s="447" t="s">
        <v>104</v>
      </c>
      <c r="D202" s="448"/>
      <c r="E202" s="428">
        <v>166</v>
      </c>
      <c r="F202" s="335">
        <f>INDEX(매매지수!$2:$270,MATCH('1'!$E202,매매지수!$F$2:$F$270,FALSE),MATCH('1'!F$12,매매지수!$1:$1,FALSE))</f>
        <v>100.8283230251868</v>
      </c>
      <c r="G202" s="336">
        <f>INDEX(매매지수!$2:$270,MATCH('1'!$E202,매매지수!$F$2:$F$270,FALSE),MATCH('1'!G$12,매매지수!$1:$1,FALSE))</f>
        <v>101.12928040285523</v>
      </c>
      <c r="H202" s="336">
        <f>INDEX(매매지수!$2:$270,MATCH('1'!$E202,매매지수!$F$2:$F$270,FALSE),MATCH('1'!H$12,매매지수!$1:$1,FALSE))</f>
        <v>100.0104387404358</v>
      </c>
      <c r="I202" s="336">
        <f>INDEX(매매지수!$2:$270,MATCH('1'!$E202,매매지수!$F$2:$F$270,FALSE),MATCH('1'!I$12,매매지수!$1:$1,FALSE))</f>
        <v>99.941365678205287</v>
      </c>
      <c r="J202" s="337">
        <f t="shared" si="60"/>
        <v>-0.29759667671869217</v>
      </c>
      <c r="K202" s="337">
        <f t="shared" si="61"/>
        <v>0.81779891684479189</v>
      </c>
      <c r="L202" s="433">
        <f t="shared" si="62"/>
        <v>0.887477713519913</v>
      </c>
      <c r="M202" s="335">
        <f>INDEX(전세지수!$2:$270,MATCH('1'!$E202,전세지수!$F$2:$F$270,FALSE),MATCH('1'!M$12,전세지수!$1:$1,FALSE))</f>
        <v>105.74416517157694</v>
      </c>
      <c r="N202" s="336">
        <f>INDEX(전세지수!$2:$270,MATCH('1'!$E202,전세지수!$F$2:$F$270,FALSE),MATCH('1'!N$12,전세지수!$1:$1,FALSE))</f>
        <v>105.13622237304541</v>
      </c>
      <c r="O202" s="336">
        <f>INDEX(전세지수!$2:$270,MATCH('1'!$E202,전세지수!$F$2:$F$270,FALSE),MATCH('1'!O$12,전세지수!$1:$1,FALSE))</f>
        <v>100.29791127404411</v>
      </c>
      <c r="P202" s="336">
        <f>INDEX(전세지수!$2:$270,MATCH('1'!$E202,전세지수!$F$2:$F$270,FALSE),MATCH('1'!P$12,전세지수!$1:$1,FALSE))</f>
        <v>96.198396041096515</v>
      </c>
      <c r="Q202" s="338">
        <f t="shared" si="63"/>
        <v>0.57824295453037244</v>
      </c>
      <c r="R202" s="338">
        <f t="shared" si="64"/>
        <v>5.4300770857052205</v>
      </c>
      <c r="S202" s="338">
        <f t="shared" si="65"/>
        <v>9.9230023818717363</v>
      </c>
      <c r="T202" s="339">
        <f>INDEX(매매지수!$271:$539,MATCH('1'!$E202,매매지수!$F$271:$F$539,FALSE),MATCH('1'!T$12,매매지수!$1:$1,FALSE))</f>
        <v>101.29314705677908</v>
      </c>
      <c r="U202" s="336">
        <f>INDEX(매매지수!$271:$539,MATCH('1'!$E202,매매지수!$F$271:$F$539,FALSE),MATCH('1'!U$12,매매지수!$1:$1,FALSE))</f>
        <v>101.65397587749121</v>
      </c>
      <c r="V202" s="336">
        <f>INDEX(매매지수!$271:$539,MATCH('1'!$E202,매매지수!$F$271:$F$539,FALSE),MATCH('1'!V$12,매매지수!$1:$1,FALSE))</f>
        <v>100.05427364974891</v>
      </c>
      <c r="W202" s="336">
        <f>INDEX(매매지수!$271:$539,MATCH('1'!$E202,매매지수!$F$271:$F$539,FALSE),MATCH('1'!W$12,매매지수!$1:$1,FALSE))</f>
        <v>99.954689708038316</v>
      </c>
      <c r="X202" s="338">
        <f t="shared" si="66"/>
        <v>-0.35495790262741744</v>
      </c>
      <c r="Y202" s="338">
        <f t="shared" si="67"/>
        <v>1.2382013899446154</v>
      </c>
      <c r="Z202" s="340">
        <f t="shared" si="68"/>
        <v>1.3390640825861277</v>
      </c>
      <c r="AA202" s="335">
        <f>INDEX(전세지수!$271:$539,MATCH('1'!$E202,전세지수!$F$271:$F$539,FALSE),MATCH('1'!AA$12,전세지수!$1:$1,FALSE))</f>
        <v>107.42080274885465</v>
      </c>
      <c r="AB202" s="336">
        <f>INDEX(전세지수!$271:$539,MATCH('1'!$E202,전세지수!$F$271:$F$539,FALSE),MATCH('1'!AB$12,전세지수!$1:$1,FALSE))</f>
        <v>106.67852959940475</v>
      </c>
      <c r="AC202" s="336">
        <f>INDEX(전세지수!$271:$539,MATCH('1'!$E202,전세지수!$F$271:$F$539,FALSE),MATCH('1'!AC$12,전세지수!$1:$1,FALSE))</f>
        <v>100.42014517500589</v>
      </c>
      <c r="AD202" s="336">
        <f>INDEX(전세지수!$271:$539,MATCH('1'!$E202,전세지수!$F$271:$F$539,FALSE),MATCH('1'!AD$12,전세지수!$1:$1,FALSE))</f>
        <v>95.300862283206726</v>
      </c>
      <c r="AE202" s="338">
        <f t="shared" si="69"/>
        <v>0.69580369380535245</v>
      </c>
      <c r="AF202" s="338">
        <f t="shared" si="70"/>
        <v>6.9713677087883674</v>
      </c>
      <c r="AG202" s="340">
        <f t="shared" si="71"/>
        <v>12.717555933157199</v>
      </c>
      <c r="AH202" s="1353" t="s">
        <v>423</v>
      </c>
      <c r="AI202" s="1354"/>
      <c r="AJ202" s="446"/>
      <c r="AK202" s="351"/>
    </row>
    <row r="203" spans="1:37" ht="14.1" customHeight="1">
      <c r="A203" s="349"/>
      <c r="B203" s="443"/>
      <c r="C203" s="449" t="s">
        <v>105</v>
      </c>
      <c r="D203" s="450"/>
      <c r="E203" s="327">
        <v>167</v>
      </c>
      <c r="F203" s="275">
        <f>INDEX(매매지수!$2:$270,MATCH('1'!$E203,매매지수!$F$2:$F$270,FALSE),MATCH('1'!F$12,매매지수!$1:$1,FALSE))</f>
        <v>99.774994641006785</v>
      </c>
      <c r="G203" s="377">
        <f>INDEX(매매지수!$2:$270,MATCH('1'!$E203,매매지수!$F$2:$F$270,FALSE),MATCH('1'!G$12,매매지수!$1:$1,FALSE))</f>
        <v>100.13200326439025</v>
      </c>
      <c r="H203" s="377">
        <f>INDEX(매매지수!$2:$270,MATCH('1'!$E203,매매지수!$F$2:$F$270,FALSE),MATCH('1'!H$12,매매지수!$1:$1,FALSE))</f>
        <v>100.00846132575916</v>
      </c>
      <c r="I203" s="377">
        <f>INDEX(매매지수!$2:$270,MATCH('1'!$E203,매매지수!$F$2:$F$270,FALSE),MATCH('1'!I$12,매매지수!$1:$1,FALSE))</f>
        <v>99.93791206948076</v>
      </c>
      <c r="J203" s="378">
        <f t="shared" si="60"/>
        <v>-0.35653798160895089</v>
      </c>
      <c r="K203" s="378">
        <f t="shared" si="61"/>
        <v>-0.23344693204697675</v>
      </c>
      <c r="L203" s="415">
        <f t="shared" si="62"/>
        <v>-0.16301864337601168</v>
      </c>
      <c r="M203" s="275">
        <f>INDEX(전세지수!$2:$270,MATCH('1'!$E203,전세지수!$F$2:$F$270,FALSE),MATCH('1'!M$12,전세지수!$1:$1,FALSE))</f>
        <v>101.47839087234902</v>
      </c>
      <c r="N203" s="377">
        <f>INDEX(전세지수!$2:$270,MATCH('1'!$E203,전세지수!$F$2:$F$270,FALSE),MATCH('1'!N$12,전세지수!$1:$1,FALSE))</f>
        <v>101.04442533946758</v>
      </c>
      <c r="O203" s="377">
        <f>INDEX(전세지수!$2:$270,MATCH('1'!$E203,전세지수!$F$2:$F$270,FALSE),MATCH('1'!O$12,전세지수!$1:$1,FALSE))</f>
        <v>100.00943465768404</v>
      </c>
      <c r="P203" s="377">
        <f>INDEX(전세지수!$2:$270,MATCH('1'!$E203,전세지수!$F$2:$F$270,FALSE),MATCH('1'!P$12,전세지수!$1:$1,FALSE))</f>
        <v>99.952730996561186</v>
      </c>
      <c r="Q203" s="379">
        <f t="shared" si="63"/>
        <v>0.42947993560604747</v>
      </c>
      <c r="R203" s="379">
        <f t="shared" si="64"/>
        <v>1.4688176367489536</v>
      </c>
      <c r="S203" s="379">
        <f t="shared" si="65"/>
        <v>1.5263813810553417</v>
      </c>
      <c r="T203" s="276">
        <f>INDEX(매매지수!$271:$539,MATCH('1'!$E203,매매지수!$F$271:$F$539,FALSE),MATCH('1'!T$12,매매지수!$1:$1,FALSE))</f>
        <v>99.779979042597546</v>
      </c>
      <c r="U203" s="377">
        <f>INDEX(매매지수!$271:$539,MATCH('1'!$E203,매매지수!$F$271:$F$539,FALSE),MATCH('1'!U$12,매매지수!$1:$1,FALSE))</f>
        <v>100.16060295687038</v>
      </c>
      <c r="V203" s="377">
        <f>INDEX(매매지수!$271:$539,MATCH('1'!$E203,매매지수!$F$271:$F$539,FALSE),MATCH('1'!V$12,매매지수!$1:$1,FALSE))</f>
        <v>99.974309780607442</v>
      </c>
      <c r="W203" s="377">
        <f>INDEX(매매지수!$271:$539,MATCH('1'!$E203,매매지수!$F$271:$F$539,FALSE),MATCH('1'!W$12,매매지수!$1:$1,FALSE))</f>
        <v>99.95580396039945</v>
      </c>
      <c r="X203" s="379">
        <f t="shared" si="66"/>
        <v>-0.38001360119280791</v>
      </c>
      <c r="Y203" s="379">
        <f t="shared" si="67"/>
        <v>-0.19438067483171784</v>
      </c>
      <c r="Z203" s="380">
        <f t="shared" si="68"/>
        <v>-0.1759026598110891</v>
      </c>
      <c r="AA203" s="275">
        <f>INDEX(전세지수!$271:$539,MATCH('1'!$E203,전세지수!$F$271:$F$539,FALSE),MATCH('1'!AA$12,전세지수!$1:$1,FALSE))</f>
        <v>102.00303832576027</v>
      </c>
      <c r="AB203" s="377">
        <f>INDEX(전세지수!$271:$539,MATCH('1'!$E203,전세지수!$F$271:$F$539,FALSE),MATCH('1'!AB$12,전세지수!$1:$1,FALSE))</f>
        <v>101.30358249274454</v>
      </c>
      <c r="AC203" s="377">
        <f>INDEX(전세지수!$271:$539,MATCH('1'!$E203,전세지수!$F$271:$F$539,FALSE),MATCH('1'!AC$12,전세지수!$1:$1,FALSE))</f>
        <v>100</v>
      </c>
      <c r="AD203" s="377">
        <f>INDEX(전세지수!$271:$539,MATCH('1'!$E203,전세지수!$F$271:$F$539,FALSE),MATCH('1'!AD$12,전세지수!$1:$1,FALSE))</f>
        <v>99.953054898265592</v>
      </c>
      <c r="AE203" s="379">
        <f t="shared" si="69"/>
        <v>0.69045518016683793</v>
      </c>
      <c r="AF203" s="379">
        <f t="shared" si="70"/>
        <v>2.0030383257602757</v>
      </c>
      <c r="AG203" s="380">
        <f t="shared" si="71"/>
        <v>2.0509462462965145</v>
      </c>
      <c r="AH203" s="1359" t="s">
        <v>424</v>
      </c>
      <c r="AI203" s="1360"/>
      <c r="AJ203" s="446"/>
      <c r="AK203" s="351"/>
    </row>
    <row r="204" spans="1:37" ht="14.1" customHeight="1">
      <c r="A204" s="442"/>
      <c r="B204" s="442" t="s">
        <v>222</v>
      </c>
      <c r="C204" s="442"/>
      <c r="D204" s="436"/>
      <c r="E204" s="428">
        <v>168</v>
      </c>
      <c r="F204" s="268">
        <f>INDEX(매매지수!$2:$270,MATCH('1'!$E204,매매지수!$F$2:$F$270,FALSE),MATCH('1'!F$12,매매지수!$1:$1,FALSE))</f>
        <v>100.77533340246254</v>
      </c>
      <c r="G204" s="285">
        <f>INDEX(매매지수!$2:$270,MATCH('1'!$E204,매매지수!$F$2:$F$270,FALSE),MATCH('1'!G$12,매매지수!$1:$1,FALSE))</f>
        <v>100.83359683720521</v>
      </c>
      <c r="H204" s="285">
        <f>INDEX(매매지수!$2:$270,MATCH('1'!$E204,매매지수!$F$2:$F$270,FALSE),MATCH('1'!H$12,매매지수!$1:$1,FALSE))</f>
        <v>100.14307648442721</v>
      </c>
      <c r="I204" s="285">
        <f>INDEX(매매지수!$2:$270,MATCH('1'!$E204,매매지수!$F$2:$F$270,FALSE),MATCH('1'!I$12,매매지수!$1:$1,FALSE))</f>
        <v>99.890711224120778</v>
      </c>
      <c r="J204" s="286">
        <f t="shared" si="60"/>
        <v>-5.7781767754194746E-2</v>
      </c>
      <c r="K204" s="286">
        <f t="shared" si="61"/>
        <v>0.63135359950086123</v>
      </c>
      <c r="L204" s="287">
        <f t="shared" si="62"/>
        <v>0.88559002884358584</v>
      </c>
      <c r="M204" s="268">
        <f>INDEX(전세지수!$2:$270,MATCH('1'!$E204,전세지수!$F$2:$F$270,FALSE),MATCH('1'!M$12,전세지수!$1:$1,FALSE))</f>
        <v>101.63543337530292</v>
      </c>
      <c r="N204" s="285">
        <f>INDEX(전세지수!$2:$270,MATCH('1'!$E204,전세지수!$F$2:$F$270,FALSE),MATCH('1'!N$12,전세지수!$1:$1,FALSE))</f>
        <v>101.57729534158975</v>
      </c>
      <c r="O204" s="285">
        <f>INDEX(전세지수!$2:$270,MATCH('1'!$E204,전세지수!$F$2:$F$270,FALSE),MATCH('1'!O$12,전세지수!$1:$1,FALSE))</f>
        <v>100.23002586093584</v>
      </c>
      <c r="P204" s="285">
        <f>INDEX(전세지수!$2:$270,MATCH('1'!$E204,전세지수!$F$2:$F$270,FALSE),MATCH('1'!P$12,전세지수!$1:$1,FALSE))</f>
        <v>99.623618871436022</v>
      </c>
      <c r="Q204" s="288">
        <f t="shared" si="63"/>
        <v>5.7235264551658283E-2</v>
      </c>
      <c r="R204" s="288">
        <f t="shared" si="64"/>
        <v>1.402182132844132</v>
      </c>
      <c r="S204" s="288">
        <f t="shared" si="65"/>
        <v>2.0194152015930555</v>
      </c>
      <c r="T204" s="273">
        <f>INDEX(매매지수!$271:$539,MATCH('1'!$E204,매매지수!$F$271:$F$539,FALSE),MATCH('1'!T$12,매매지수!$1:$1,FALSE))</f>
        <v>101.08662930363379</v>
      </c>
      <c r="U204" s="285">
        <f>INDEX(매매지수!$271:$539,MATCH('1'!$E204,매매지수!$F$271:$F$539,FALSE),MATCH('1'!U$12,매매지수!$1:$1,FALSE))</f>
        <v>101.14397166737797</v>
      </c>
      <c r="V204" s="285">
        <f>INDEX(매매지수!$271:$539,MATCH('1'!$E204,매매지수!$F$271:$F$539,FALSE),MATCH('1'!V$12,매매지수!$1:$1,FALSE))</f>
        <v>100.27170394360876</v>
      </c>
      <c r="W204" s="285">
        <f>INDEX(매매지수!$271:$539,MATCH('1'!$E204,매매지수!$F$271:$F$539,FALSE),MATCH('1'!W$12,매매지수!$1:$1,FALSE))</f>
        <v>99.843206181918063</v>
      </c>
      <c r="X204" s="288">
        <f t="shared" si="66"/>
        <v>-5.6693802704088636E-2</v>
      </c>
      <c r="Y204" s="288">
        <f t="shared" si="67"/>
        <v>0.81271717540905009</v>
      </c>
      <c r="Z204" s="289">
        <f t="shared" si="68"/>
        <v>1.2453757939725696</v>
      </c>
      <c r="AA204" s="268">
        <f>INDEX(전세지수!$271:$539,MATCH('1'!$E204,전세지수!$F$271:$F$539,FALSE),MATCH('1'!AA$12,전세지수!$1:$1,FALSE))</f>
        <v>102.14147912297595</v>
      </c>
      <c r="AB204" s="285">
        <f>INDEX(전세지수!$271:$539,MATCH('1'!$E204,전세지수!$F$271:$F$539,FALSE),MATCH('1'!AB$12,전세지수!$1:$1,FALSE))</f>
        <v>102.04082834698578</v>
      </c>
      <c r="AC204" s="285">
        <f>INDEX(전세지수!$271:$539,MATCH('1'!$E204,전세지수!$F$271:$F$539,FALSE),MATCH('1'!AC$12,전세지수!$1:$1,FALSE))</f>
        <v>100.30019099986195</v>
      </c>
      <c r="AD204" s="285">
        <f>INDEX(전세지수!$271:$539,MATCH('1'!$E204,전세지수!$F$271:$F$539,FALSE),MATCH('1'!AD$12,전세지수!$1:$1,FALSE))</f>
        <v>99.515877047142681</v>
      </c>
      <c r="AE204" s="288">
        <f t="shared" si="69"/>
        <v>9.8637748850793905E-2</v>
      </c>
      <c r="AF204" s="288">
        <f t="shared" si="70"/>
        <v>1.8357772849271425</v>
      </c>
      <c r="AG204" s="289">
        <f t="shared" si="71"/>
        <v>2.6383750550572627</v>
      </c>
      <c r="AH204" s="1387" t="s">
        <v>425</v>
      </c>
      <c r="AI204" s="1388"/>
      <c r="AJ204" s="1388"/>
      <c r="AK204" s="373"/>
    </row>
    <row r="205" spans="1:37" ht="14.1" customHeight="1">
      <c r="A205" s="349"/>
      <c r="B205" s="443"/>
      <c r="C205" s="451" t="s">
        <v>90</v>
      </c>
      <c r="D205" s="430"/>
      <c r="E205" s="327">
        <v>169</v>
      </c>
      <c r="F205" s="279">
        <f>INDEX(매매지수!$2:$270,MATCH('1'!$E205,매매지수!$F$2:$F$270,FALSE),MATCH('1'!F$12,매매지수!$1:$1,FALSE))</f>
        <v>100.86497794169293</v>
      </c>
      <c r="G205" s="269">
        <f>INDEX(매매지수!$2:$270,MATCH('1'!$E205,매매지수!$F$2:$F$270,FALSE),MATCH('1'!G$12,매매지수!$1:$1,FALSE))</f>
        <v>100.92589776401067</v>
      </c>
      <c r="H205" s="269">
        <f>INDEX(매매지수!$2:$270,MATCH('1'!$E205,매매지수!$F$2:$F$270,FALSE),MATCH('1'!H$12,매매지수!$1:$1,FALSE))</f>
        <v>100.12157486061145</v>
      </c>
      <c r="I205" s="269">
        <f>INDEX(매매지수!$2:$270,MATCH('1'!$E205,매매지수!$F$2:$F$270,FALSE),MATCH('1'!I$12,매매지수!$1:$1,FALSE))</f>
        <v>99.321986413286822</v>
      </c>
      <c r="J205" s="270">
        <f t="shared" si="60"/>
        <v>-6.0360941708126337E-2</v>
      </c>
      <c r="K205" s="270">
        <f t="shared" si="61"/>
        <v>0.74250038727061707</v>
      </c>
      <c r="L205" s="271">
        <f t="shared" si="62"/>
        <v>1.5535246365146138</v>
      </c>
      <c r="M205" s="279">
        <f>INDEX(전세지수!$2:$270,MATCH('1'!$E205,전세지수!$F$2:$F$270,FALSE),MATCH('1'!M$12,전세지수!$1:$1,FALSE))</f>
        <v>101.44425121846882</v>
      </c>
      <c r="N205" s="269">
        <f>INDEX(전세지수!$2:$270,MATCH('1'!$E205,전세지수!$F$2:$F$270,FALSE),MATCH('1'!N$12,전세지수!$1:$1,FALSE))</f>
        <v>101.44425121846882</v>
      </c>
      <c r="O205" s="269">
        <f>INDEX(전세지수!$2:$270,MATCH('1'!$E205,전세지수!$F$2:$F$270,FALSE),MATCH('1'!O$12,전세지수!$1:$1,FALSE))</f>
        <v>100.29196397351645</v>
      </c>
      <c r="P205" s="269">
        <f>INDEX(전세지수!$2:$270,MATCH('1'!$E205,전세지수!$F$2:$F$270,FALSE),MATCH('1'!P$12,전세지수!$1:$1,FALSE))</f>
        <v>99.632545037619039</v>
      </c>
      <c r="Q205" s="272">
        <f t="shared" si="63"/>
        <v>0</v>
      </c>
      <c r="R205" s="272">
        <f t="shared" si="64"/>
        <v>1.1489327751689649</v>
      </c>
      <c r="S205" s="272">
        <f t="shared" si="65"/>
        <v>1.8183879375616829</v>
      </c>
      <c r="T205" s="280">
        <f>INDEX(매매지수!$271:$539,MATCH('1'!$E205,매매지수!$F$271:$F$539,FALSE),MATCH('1'!T$12,매매지수!$1:$1,FALSE))</f>
        <v>101.0666022675987</v>
      </c>
      <c r="U205" s="269">
        <f>INDEX(매매지수!$271:$539,MATCH('1'!$E205,매매지수!$F$271:$F$539,FALSE),MATCH('1'!U$12,매매지수!$1:$1,FALSE))</f>
        <v>101.14180254472818</v>
      </c>
      <c r="V205" s="269">
        <f>INDEX(매매지수!$271:$539,MATCH('1'!$E205,매매지수!$F$271:$F$539,FALSE),MATCH('1'!V$12,매매지수!$1:$1,FALSE))</f>
        <v>100.14978492639391</v>
      </c>
      <c r="W205" s="269">
        <f>INDEX(매매지수!$271:$539,MATCH('1'!$E205,매매지수!$F$271:$F$539,FALSE),MATCH('1'!W$12,매매지수!$1:$1,FALSE))</f>
        <v>99.156474045252352</v>
      </c>
      <c r="X205" s="272">
        <f t="shared" si="66"/>
        <v>-7.4351331731725701E-2</v>
      </c>
      <c r="Y205" s="272">
        <f t="shared" si="67"/>
        <v>0.915446140876508</v>
      </c>
      <c r="Z205" s="274">
        <f t="shared" si="68"/>
        <v>1.9263777183874176</v>
      </c>
      <c r="AA205" s="279">
        <f>INDEX(전세지수!$271:$539,MATCH('1'!$E205,전세지수!$F$271:$F$539,FALSE),MATCH('1'!AA$12,전세지수!$1:$1,FALSE))</f>
        <v>101.78209057308183</v>
      </c>
      <c r="AB205" s="269">
        <f>INDEX(전세지수!$271:$539,MATCH('1'!$E205,전세지수!$F$271:$F$539,FALSE),MATCH('1'!AB$12,전세지수!$1:$1,FALSE))</f>
        <v>101.78209057308183</v>
      </c>
      <c r="AC205" s="269">
        <f>INDEX(전세지수!$271:$539,MATCH('1'!$E205,전세지수!$F$271:$F$539,FALSE),MATCH('1'!AC$12,전세지수!$1:$1,FALSE))</f>
        <v>100.35978186885892</v>
      </c>
      <c r="AD205" s="269">
        <f>INDEX(전세지수!$271:$539,MATCH('1'!$E205,전세지수!$F$271:$F$539,FALSE),MATCH('1'!AD$12,전세지수!$1:$1,FALSE))</f>
        <v>99.542669638205453</v>
      </c>
      <c r="AE205" s="272">
        <f t="shared" si="69"/>
        <v>0</v>
      </c>
      <c r="AF205" s="272">
        <f t="shared" si="70"/>
        <v>1.4172098401742828</v>
      </c>
      <c r="AG205" s="274">
        <f t="shared" si="71"/>
        <v>2.2497095396533995</v>
      </c>
      <c r="AH205" s="1408" t="s">
        <v>397</v>
      </c>
      <c r="AI205" s="1362"/>
      <c r="AJ205" s="452"/>
      <c r="AK205" s="351"/>
    </row>
    <row r="206" spans="1:37" ht="14.1" customHeight="1">
      <c r="A206" s="349"/>
      <c r="B206" s="443"/>
      <c r="C206" s="447" t="s">
        <v>88</v>
      </c>
      <c r="D206" s="432"/>
      <c r="E206" s="428">
        <v>170</v>
      </c>
      <c r="F206" s="335">
        <f>INDEX(매매지수!$2:$270,MATCH('1'!$E206,매매지수!$F$2:$F$270,FALSE),MATCH('1'!F$12,매매지수!$1:$1,FALSE))</f>
        <v>101.02367848198135</v>
      </c>
      <c r="G206" s="336">
        <f>INDEX(매매지수!$2:$270,MATCH('1'!$E206,매매지수!$F$2:$F$270,FALSE),MATCH('1'!G$12,매매지수!$1:$1,FALSE))</f>
        <v>101.11945147047803</v>
      </c>
      <c r="H206" s="336">
        <f>INDEX(매매지수!$2:$270,MATCH('1'!$E206,매매지수!$F$2:$F$270,FALSE),MATCH('1'!H$12,매매지수!$1:$1,FALSE))</f>
        <v>100.23210423330266</v>
      </c>
      <c r="I206" s="336">
        <f>INDEX(매매지수!$2:$270,MATCH('1'!$E206,매매지수!$F$2:$F$270,FALSE),MATCH('1'!I$12,매매지수!$1:$1,FALSE))</f>
        <v>99.762959332995862</v>
      </c>
      <c r="J206" s="337">
        <f t="shared" si="60"/>
        <v>-9.4712725498358186E-2</v>
      </c>
      <c r="K206" s="337">
        <f t="shared" si="61"/>
        <v>0.789741225861329</v>
      </c>
      <c r="L206" s="433">
        <f t="shared" si="62"/>
        <v>1.263714666660376</v>
      </c>
      <c r="M206" s="335">
        <f>INDEX(전세지수!$2:$270,MATCH('1'!$E206,전세지수!$F$2:$F$270,FALSE),MATCH('1'!M$12,전세지수!$1:$1,FALSE))</f>
        <v>101.70015839449205</v>
      </c>
      <c r="N206" s="336">
        <f>INDEX(전세지수!$2:$270,MATCH('1'!$E206,전세지수!$F$2:$F$270,FALSE),MATCH('1'!N$12,전세지수!$1:$1,FALSE))</f>
        <v>101.60050981884905</v>
      </c>
      <c r="O206" s="336">
        <f>INDEX(전세지수!$2:$270,MATCH('1'!$E206,전세지수!$F$2:$F$270,FALSE),MATCH('1'!O$12,전세지수!$1:$1,FALSE))</f>
        <v>100.33361094533313</v>
      </c>
      <c r="P206" s="336">
        <f>INDEX(전세지수!$2:$270,MATCH('1'!$E206,전세지수!$F$2:$F$270,FALSE),MATCH('1'!P$12,전세지수!$1:$1,FALSE))</f>
        <v>99.467101063446279</v>
      </c>
      <c r="Q206" s="338">
        <f t="shared" si="63"/>
        <v>9.8078814585345064E-2</v>
      </c>
      <c r="R206" s="338">
        <f t="shared" si="64"/>
        <v>1.3620036558870341</v>
      </c>
      <c r="S206" s="338">
        <f t="shared" si="65"/>
        <v>2.2450210242091817</v>
      </c>
      <c r="T206" s="339">
        <f>INDEX(매매지수!$271:$539,MATCH('1'!$E206,매매지수!$F$271:$F$539,FALSE),MATCH('1'!T$12,매매지수!$1:$1,FALSE))</f>
        <v>101.34682797671053</v>
      </c>
      <c r="U206" s="336">
        <f>INDEX(매매지수!$271:$539,MATCH('1'!$E206,매매지수!$F$271:$F$539,FALSE),MATCH('1'!U$12,매매지수!$1:$1,FALSE))</f>
        <v>101.41811092282551</v>
      </c>
      <c r="V206" s="336">
        <f>INDEX(매매지수!$271:$539,MATCH('1'!$E206,매매지수!$F$271:$F$539,FALSE),MATCH('1'!V$12,매매지수!$1:$1,FALSE))</f>
        <v>100.29845718553916</v>
      </c>
      <c r="W206" s="336">
        <f>INDEX(매매지수!$271:$539,MATCH('1'!$E206,매매지수!$F$271:$F$539,FALSE),MATCH('1'!W$12,매매지수!$1:$1,FALSE))</f>
        <v>99.623904635125484</v>
      </c>
      <c r="X206" s="338">
        <f t="shared" si="66"/>
        <v>-7.0286209698011692E-2</v>
      </c>
      <c r="Y206" s="338">
        <f t="shared" si="67"/>
        <v>1.0452511639655881</v>
      </c>
      <c r="Z206" s="340">
        <f t="shared" si="68"/>
        <v>1.7294276387733287</v>
      </c>
      <c r="AA206" s="335">
        <f>INDEX(전세지수!$271:$539,MATCH('1'!$E206,전세지수!$F$271:$F$539,FALSE),MATCH('1'!AA$12,전세지수!$1:$1,FALSE))</f>
        <v>102.10232324690458</v>
      </c>
      <c r="AB206" s="336">
        <f>INDEX(전세지수!$271:$539,MATCH('1'!$E206,전세지수!$F$271:$F$539,FALSE),MATCH('1'!AB$12,전세지수!$1:$1,FALSE))</f>
        <v>101.9290996505934</v>
      </c>
      <c r="AC206" s="336">
        <f>INDEX(전세지수!$271:$539,MATCH('1'!$E206,전세지수!$F$271:$F$539,FALSE),MATCH('1'!AC$12,전세지수!$1:$1,FALSE))</f>
        <v>100.4289455814215</v>
      </c>
      <c r="AD206" s="336">
        <f>INDEX(전세지수!$271:$539,MATCH('1'!$E206,전세지수!$F$271:$F$539,FALSE),MATCH('1'!AD$12,전세지수!$1:$1,FALSE))</f>
        <v>99.35970963271366</v>
      </c>
      <c r="AE206" s="338">
        <f t="shared" si="69"/>
        <v>0.16994518435360373</v>
      </c>
      <c r="AF206" s="338">
        <f t="shared" si="70"/>
        <v>1.6662304436188657</v>
      </c>
      <c r="AG206" s="340">
        <f t="shared" si="71"/>
        <v>2.7602874689641066</v>
      </c>
      <c r="AH206" s="1353" t="s">
        <v>407</v>
      </c>
      <c r="AI206" s="1354"/>
      <c r="AJ206" s="446"/>
      <c r="AK206" s="351"/>
    </row>
    <row r="207" spans="1:37" ht="14.1" customHeight="1">
      <c r="A207" s="349"/>
      <c r="B207" s="443"/>
      <c r="C207" s="447" t="s">
        <v>83</v>
      </c>
      <c r="D207" s="432"/>
      <c r="E207" s="327">
        <v>171</v>
      </c>
      <c r="F207" s="335">
        <f>INDEX(매매지수!$2:$270,MATCH('1'!$E207,매매지수!$F$2:$F$270,FALSE),MATCH('1'!F$12,매매지수!$1:$1,FALSE))</f>
        <v>100.93279272139965</v>
      </c>
      <c r="G207" s="336">
        <f>INDEX(매매지수!$2:$270,MATCH('1'!$E207,매매지수!$F$2:$F$270,FALSE),MATCH('1'!G$12,매매지수!$1:$1,FALSE))</f>
        <v>100.94896987693758</v>
      </c>
      <c r="H207" s="336">
        <f>INDEX(매매지수!$2:$270,MATCH('1'!$E207,매매지수!$F$2:$F$270,FALSE),MATCH('1'!H$12,매매지수!$1:$1,FALSE))</f>
        <v>100.2575015039782</v>
      </c>
      <c r="I207" s="336">
        <f>INDEX(매매지수!$2:$270,MATCH('1'!$E207,매매지수!$F$2:$F$270,FALSE),MATCH('1'!I$12,매매지수!$1:$1,FALSE))</f>
        <v>99.064910174301289</v>
      </c>
      <c r="J207" s="337">
        <f t="shared" si="60"/>
        <v>-1.6025082333825935E-2</v>
      </c>
      <c r="K207" s="337">
        <f t="shared" si="61"/>
        <v>0.67355679853506878</v>
      </c>
      <c r="L207" s="433">
        <f t="shared" si="62"/>
        <v>1.8855137947552558</v>
      </c>
      <c r="M207" s="335">
        <f>INDEX(전세지수!$2:$270,MATCH('1'!$E207,전세지수!$F$2:$F$270,FALSE),MATCH('1'!M$12,전세지수!$1:$1,FALSE))</f>
        <v>101.44339386168164</v>
      </c>
      <c r="N207" s="336">
        <f>INDEX(전세지수!$2:$270,MATCH('1'!$E207,전세지수!$F$2:$F$270,FALSE),MATCH('1'!N$12,전세지수!$1:$1,FALSE))</f>
        <v>101.3619234198184</v>
      </c>
      <c r="O207" s="336">
        <f>INDEX(전세지수!$2:$270,MATCH('1'!$E207,전세지수!$F$2:$F$270,FALSE),MATCH('1'!O$12,전세지수!$1:$1,FALSE))</f>
        <v>100.31550593372711</v>
      </c>
      <c r="P207" s="336">
        <f>INDEX(전세지수!$2:$270,MATCH('1'!$E207,전세지수!$F$2:$F$270,FALSE),MATCH('1'!P$12,전세지수!$1:$1,FALSE))</f>
        <v>98.975034734523945</v>
      </c>
      <c r="Q207" s="338">
        <f t="shared" si="63"/>
        <v>8.0375785220465623E-2</v>
      </c>
      <c r="R207" s="338">
        <f t="shared" si="64"/>
        <v>1.1243405667511253</v>
      </c>
      <c r="S207" s="338">
        <f t="shared" si="65"/>
        <v>2.4939209506502857</v>
      </c>
      <c r="T207" s="339">
        <f>INDEX(매매지수!$271:$539,MATCH('1'!$E207,매매지수!$F$271:$F$539,FALSE),MATCH('1'!T$12,매매지수!$1:$1,FALSE))</f>
        <v>101.47350711829235</v>
      </c>
      <c r="U207" s="336">
        <f>INDEX(매매지수!$271:$539,MATCH('1'!$E207,매매지수!$F$271:$F$539,FALSE),MATCH('1'!U$12,매매지수!$1:$1,FALSE))</f>
        <v>101.50380369840215</v>
      </c>
      <c r="V207" s="336">
        <f>INDEX(매매지수!$271:$539,MATCH('1'!$E207,매매지수!$F$271:$F$539,FALSE),MATCH('1'!V$12,매매지수!$1:$1,FALSE))</f>
        <v>100.40998748847747</v>
      </c>
      <c r="W207" s="336">
        <f>INDEX(매매지수!$271:$539,MATCH('1'!$E207,매매지수!$F$271:$F$539,FALSE),MATCH('1'!W$12,매매지수!$1:$1,FALSE))</f>
        <v>98.610687660280917</v>
      </c>
      <c r="X207" s="338">
        <f t="shared" si="66"/>
        <v>-2.9847728859333511E-2</v>
      </c>
      <c r="Y207" s="338">
        <f t="shared" si="67"/>
        <v>1.0591771360761504</v>
      </c>
      <c r="Z207" s="340">
        <f t="shared" si="68"/>
        <v>2.9031533254022079</v>
      </c>
      <c r="AA207" s="335">
        <f>INDEX(전세지수!$271:$539,MATCH('1'!$E207,전세지수!$F$271:$F$539,FALSE),MATCH('1'!AA$12,전세지수!$1:$1,FALSE))</f>
        <v>102.36370205256422</v>
      </c>
      <c r="AB207" s="336">
        <f>INDEX(전세지수!$271:$539,MATCH('1'!$E207,전세지수!$F$271:$F$539,FALSE),MATCH('1'!AB$12,전세지수!$1:$1,FALSE))</f>
        <v>102.25223455900512</v>
      </c>
      <c r="AC207" s="336">
        <f>INDEX(전세지수!$271:$539,MATCH('1'!$E207,전세지수!$F$271:$F$539,FALSE),MATCH('1'!AC$12,전세지수!$1:$1,FALSE))</f>
        <v>100.47563460857836</v>
      </c>
      <c r="AD207" s="336">
        <f>INDEX(전세지수!$271:$539,MATCH('1'!$E207,전세지수!$F$271:$F$539,FALSE),MATCH('1'!AD$12,전세지수!$1:$1,FALSE))</f>
        <v>98.450236386635481</v>
      </c>
      <c r="AE207" s="338">
        <f t="shared" si="69"/>
        <v>0.1090122812864136</v>
      </c>
      <c r="AF207" s="338">
        <f t="shared" si="70"/>
        <v>1.879129653016065</v>
      </c>
      <c r="AG207" s="340">
        <f t="shared" si="71"/>
        <v>3.975069852102453</v>
      </c>
      <c r="AH207" s="1353" t="s">
        <v>426</v>
      </c>
      <c r="AI207" s="1354"/>
      <c r="AJ207" s="446"/>
      <c r="AK207" s="351"/>
    </row>
    <row r="208" spans="1:37" ht="14.1" customHeight="1">
      <c r="A208" s="349"/>
      <c r="B208" s="443"/>
      <c r="C208" s="447" t="s">
        <v>106</v>
      </c>
      <c r="D208" s="432"/>
      <c r="E208" s="428">
        <v>172</v>
      </c>
      <c r="F208" s="335">
        <f>INDEX(매매지수!$2:$270,MATCH('1'!$E208,매매지수!$F$2:$F$270,FALSE),MATCH('1'!F$12,매매지수!$1:$1,FALSE))</f>
        <v>100.36724761735381</v>
      </c>
      <c r="G208" s="336">
        <f>INDEX(매매지수!$2:$270,MATCH('1'!$E208,매매지수!$F$2:$F$270,FALSE),MATCH('1'!G$12,매매지수!$1:$1,FALSE))</f>
        <v>100.45477844306625</v>
      </c>
      <c r="H208" s="336">
        <f>INDEX(매매지수!$2:$270,MATCH('1'!$E208,매매지수!$F$2:$F$270,FALSE),MATCH('1'!H$12,매매지수!$1:$1,FALSE))</f>
        <v>100.10142143198968</v>
      </c>
      <c r="I208" s="336">
        <f>INDEX(매매지수!$2:$270,MATCH('1'!$E208,매매지수!$F$2:$F$270,FALSE),MATCH('1'!I$12,매매지수!$1:$1,FALSE))</f>
        <v>100.10242561138708</v>
      </c>
      <c r="J208" s="337">
        <f t="shared" si="60"/>
        <v>-8.713455653286406E-2</v>
      </c>
      <c r="K208" s="337">
        <f t="shared" si="61"/>
        <v>0.26555685380025285</v>
      </c>
      <c r="L208" s="433">
        <f t="shared" si="62"/>
        <v>0.26455103794869039</v>
      </c>
      <c r="M208" s="335">
        <f>INDEX(전세지수!$2:$270,MATCH('1'!$E208,전세지수!$F$2:$F$270,FALSE),MATCH('1'!M$12,전세지수!$1:$1,FALSE))</f>
        <v>100.83543717470999</v>
      </c>
      <c r="N208" s="336">
        <f>INDEX(전세지수!$2:$270,MATCH('1'!$E208,전세지수!$F$2:$F$270,FALSE),MATCH('1'!N$12,전세지수!$1:$1,FALSE))</f>
        <v>100.83134117364645</v>
      </c>
      <c r="O208" s="336">
        <f>INDEX(전세지수!$2:$270,MATCH('1'!$E208,전세지수!$F$2:$F$270,FALSE),MATCH('1'!O$12,전세지수!$1:$1,FALSE))</f>
        <v>100.01514042216755</v>
      </c>
      <c r="P208" s="336">
        <f>INDEX(전세지수!$2:$270,MATCH('1'!$E208,전세지수!$F$2:$F$270,FALSE),MATCH('1'!P$12,전세지수!$1:$1,FALSE))</f>
        <v>99.889294603424261</v>
      </c>
      <c r="Q208" s="338">
        <f t="shared" si="63"/>
        <v>4.06223007238804E-3</v>
      </c>
      <c r="R208" s="338">
        <f t="shared" si="64"/>
        <v>0.82017257495210494</v>
      </c>
      <c r="S208" s="338">
        <f t="shared" si="65"/>
        <v>0.9471911630190899</v>
      </c>
      <c r="T208" s="339">
        <f>INDEX(매매지수!$271:$539,MATCH('1'!$E208,매매지수!$F$271:$F$539,FALSE),MATCH('1'!T$12,매매지수!$1:$1,FALSE))</f>
        <v>100.541969055013</v>
      </c>
      <c r="U208" s="336">
        <f>INDEX(매매지수!$271:$539,MATCH('1'!$E208,매매지수!$F$271:$F$539,FALSE),MATCH('1'!U$12,매매지수!$1:$1,FALSE))</f>
        <v>100.63261894184181</v>
      </c>
      <c r="V208" s="336">
        <f>INDEX(매매지수!$271:$539,MATCH('1'!$E208,매매지수!$F$271:$F$539,FALSE),MATCH('1'!V$12,매매지수!$1:$1,FALSE))</f>
        <v>100.20350541801844</v>
      </c>
      <c r="W208" s="336">
        <f>INDEX(매매지수!$271:$539,MATCH('1'!$E208,매매지수!$F$271:$F$539,FALSE),MATCH('1'!W$12,매매지수!$1:$1,FALSE))</f>
        <v>100.14123559851777</v>
      </c>
      <c r="X208" s="338">
        <f t="shared" si="66"/>
        <v>-9.0080023537097986E-2</v>
      </c>
      <c r="Y208" s="338">
        <f t="shared" si="67"/>
        <v>0.33777624403716899</v>
      </c>
      <c r="Z208" s="340">
        <f t="shared" si="68"/>
        <v>0.40016827643492014</v>
      </c>
      <c r="AA208" s="335">
        <f>INDEX(전세지수!$271:$539,MATCH('1'!$E208,전세지수!$F$271:$F$539,FALSE),MATCH('1'!AA$12,전세지수!$1:$1,FALSE))</f>
        <v>101.12597472753491</v>
      </c>
      <c r="AB208" s="336">
        <f>INDEX(전세지수!$271:$539,MATCH('1'!$E208,전세지수!$F$271:$F$539,FALSE),MATCH('1'!AB$12,전세지수!$1:$1,FALSE))</f>
        <v>101.07608845338703</v>
      </c>
      <c r="AC208" s="336">
        <f>INDEX(전세지수!$271:$539,MATCH('1'!$E208,전세지수!$F$271:$F$539,FALSE),MATCH('1'!AC$12,전세지수!$1:$1,FALSE))</f>
        <v>100.02019012595633</v>
      </c>
      <c r="AD208" s="336">
        <f>INDEX(전세지수!$271:$539,MATCH('1'!$E208,전세지수!$F$271:$F$539,FALSE),MATCH('1'!AD$12,전세지수!$1:$1,FALSE))</f>
        <v>99.862094332536046</v>
      </c>
      <c r="AE208" s="338">
        <f t="shared" si="69"/>
        <v>4.9355168874476441E-2</v>
      </c>
      <c r="AF208" s="338">
        <f t="shared" si="70"/>
        <v>1.1055613873419468</v>
      </c>
      <c r="AG208" s="340">
        <f t="shared" si="71"/>
        <v>1.2656257646572078</v>
      </c>
      <c r="AH208" s="1353" t="s">
        <v>418</v>
      </c>
      <c r="AI208" s="1354"/>
      <c r="AJ208" s="446"/>
      <c r="AK208" s="351"/>
    </row>
    <row r="209" spans="1:37" ht="14.1" customHeight="1" thickBot="1">
      <c r="A209" s="399"/>
      <c r="B209" s="453"/>
      <c r="C209" s="454" t="s">
        <v>107</v>
      </c>
      <c r="D209" s="455"/>
      <c r="E209" s="327">
        <v>173</v>
      </c>
      <c r="F209" s="356">
        <f>INDEX(매매지수!$2:$270,MATCH('1'!$E209,매매지수!$F$2:$F$270,FALSE),MATCH('1'!F$12,매매지수!$1:$1,FALSE))</f>
        <v>100.9439274118124</v>
      </c>
      <c r="G209" s="357">
        <f>INDEX(매매지수!$2:$270,MATCH('1'!$E209,매매지수!$F$2:$F$270,FALSE),MATCH('1'!G$12,매매지수!$1:$1,FALSE))</f>
        <v>100.95721980455905</v>
      </c>
      <c r="H209" s="357">
        <f>INDEX(매매지수!$2:$270,MATCH('1'!$E209,매매지수!$F$2:$F$270,FALSE),MATCH('1'!H$12,매매지수!$1:$1,FALSE))</f>
        <v>100.04471644380149</v>
      </c>
      <c r="I209" s="357">
        <f>INDEX(매매지수!$2:$270,MATCH('1'!$E209,매매지수!$F$2:$F$270,FALSE),MATCH('1'!I$12,매매지수!$1:$1,FALSE))</f>
        <v>100.33401158029547</v>
      </c>
      <c r="J209" s="358">
        <f t="shared" si="60"/>
        <v>-1.316636172468133E-2</v>
      </c>
      <c r="K209" s="358">
        <f t="shared" si="61"/>
        <v>0.89880905256602972</v>
      </c>
      <c r="L209" s="456">
        <f t="shared" si="62"/>
        <v>0.6078854238064979</v>
      </c>
      <c r="M209" s="356">
        <f>INDEX(전세지수!$2:$270,MATCH('1'!$E209,전세지수!$F$2:$F$270,FALSE),MATCH('1'!M$12,전세지수!$1:$1,FALSE))</f>
        <v>102.72990419612806</v>
      </c>
      <c r="N209" s="357">
        <f>INDEX(전세지수!$2:$270,MATCH('1'!$E209,전세지수!$F$2:$F$270,FALSE),MATCH('1'!N$12,전세지수!$1:$1,FALSE))</f>
        <v>102.64779609402004</v>
      </c>
      <c r="O209" s="357">
        <f>INDEX(전세지수!$2:$270,MATCH('1'!$E209,전세지수!$F$2:$F$270,FALSE),MATCH('1'!O$12,전세지수!$1:$1,FALSE))</f>
        <v>100.33954203223693</v>
      </c>
      <c r="P209" s="357">
        <f>INDEX(전세지수!$2:$270,MATCH('1'!$E209,전세지수!$F$2:$F$270,FALSE),MATCH('1'!P$12,전세지수!$1:$1,FALSE))</f>
        <v>99.829524063156072</v>
      </c>
      <c r="Q209" s="359">
        <f t="shared" si="63"/>
        <v>7.999012665875771E-2</v>
      </c>
      <c r="R209" s="359">
        <f t="shared" si="64"/>
        <v>2.3822733445635569</v>
      </c>
      <c r="S209" s="359">
        <f t="shared" si="65"/>
        <v>2.9053330266676447</v>
      </c>
      <c r="T209" s="360">
        <f>INDEX(매매지수!$271:$539,MATCH('1'!$E209,매매지수!$F$271:$F$539,FALSE),MATCH('1'!T$12,매매지수!$1:$1,FALSE))</f>
        <v>101.28608956023879</v>
      </c>
      <c r="U209" s="357">
        <f>INDEX(매매지수!$271:$539,MATCH('1'!$E209,매매지수!$F$271:$F$539,FALSE),MATCH('1'!U$12,매매지수!$1:$1,FALSE))</f>
        <v>101.30277941763464</v>
      </c>
      <c r="V209" s="357">
        <f>INDEX(매매지수!$271:$539,MATCH('1'!$E209,매매지수!$F$271:$F$539,FALSE),MATCH('1'!V$12,매매지수!$1:$1,FALSE))</f>
        <v>100.27328028781307</v>
      </c>
      <c r="W209" s="357">
        <f>INDEX(매매지수!$271:$539,MATCH('1'!$E209,매매지수!$F$271:$F$539,FALSE),MATCH('1'!W$12,매매지수!$1:$1,FALSE))</f>
        <v>100.41640881832676</v>
      </c>
      <c r="X209" s="359">
        <f t="shared" si="66"/>
        <v>-1.6475221599832057E-2</v>
      </c>
      <c r="Y209" s="359">
        <f t="shared" si="67"/>
        <v>1.0100490075907409</v>
      </c>
      <c r="Z209" s="361">
        <f t="shared" si="68"/>
        <v>0.86607433202023909</v>
      </c>
      <c r="AA209" s="356">
        <f>INDEX(전세지수!$271:$539,MATCH('1'!$E209,전세지수!$F$271:$F$539,FALSE),MATCH('1'!AA$12,전세지수!$1:$1,FALSE))</f>
        <v>103.31443460415892</v>
      </c>
      <c r="AB209" s="357">
        <f>INDEX(전세지수!$271:$539,MATCH('1'!$E209,전세지수!$F$271:$F$539,FALSE),MATCH('1'!AB$12,전세지수!$1:$1,FALSE))</f>
        <v>103.21111584761411</v>
      </c>
      <c r="AC209" s="357">
        <f>INDEX(전세지수!$271:$539,MATCH('1'!$E209,전세지수!$F$271:$F$539,FALSE),MATCH('1'!AC$12,전세지수!$1:$1,FALSE))</f>
        <v>100.4081995658165</v>
      </c>
      <c r="AD209" s="357">
        <f>INDEX(전세지수!$271:$539,MATCH('1'!$E209,전세지수!$F$271:$F$539,FALSE),MATCH('1'!AD$12,전세지수!$1:$1,FALSE))</f>
        <v>99.787601260951973</v>
      </c>
      <c r="AE209" s="359">
        <f t="shared" si="69"/>
        <v>0.10010429176772195</v>
      </c>
      <c r="AF209" s="359">
        <f t="shared" si="70"/>
        <v>2.8944200283537613</v>
      </c>
      <c r="AG209" s="361">
        <f t="shared" si="71"/>
        <v>3.5343402373046562</v>
      </c>
      <c r="AH209" s="1409" t="s">
        <v>427</v>
      </c>
      <c r="AI209" s="1410"/>
      <c r="AJ209" s="457"/>
      <c r="AK209" s="363"/>
    </row>
    <row r="210" spans="1:37" ht="14.1" customHeight="1"/>
    <row r="211" spans="1:37" ht="14.1" customHeight="1"/>
    <row r="212" spans="1:37" ht="14.1" customHeight="1"/>
    <row r="213" spans="1:37" ht="12.95" customHeight="1"/>
    <row r="214" spans="1:37" ht="12" customHeight="1"/>
    <row r="215" spans="1:37" ht="3" customHeight="1">
      <c r="A215" s="311"/>
      <c r="B215" s="312"/>
      <c r="C215" s="312"/>
      <c r="D215" s="312"/>
      <c r="E215" s="313"/>
      <c r="F215" s="314"/>
      <c r="G215" s="315"/>
      <c r="H215" s="315"/>
      <c r="I215" s="315"/>
      <c r="J215" s="304"/>
      <c r="K215" s="316"/>
      <c r="L215" s="304"/>
      <c r="M215" s="315"/>
      <c r="N215" s="315"/>
      <c r="O215" s="315"/>
      <c r="P215" s="315"/>
      <c r="Q215" s="317"/>
      <c r="R215" s="317"/>
      <c r="S215" s="317"/>
      <c r="T215" s="314"/>
      <c r="U215" s="315"/>
      <c r="V215" s="315"/>
      <c r="W215" s="315"/>
      <c r="X215" s="317"/>
      <c r="Y215" s="318"/>
      <c r="Z215" s="317"/>
      <c r="AA215" s="315"/>
      <c r="AB215" s="315"/>
      <c r="AC215" s="315"/>
      <c r="AD215" s="315"/>
      <c r="AE215" s="317"/>
      <c r="AF215" s="317"/>
      <c r="AG215" s="317"/>
      <c r="AH215" s="312"/>
      <c r="AI215" s="312"/>
      <c r="AJ215" s="312"/>
      <c r="AK215" s="319"/>
    </row>
    <row r="216" spans="1:37" s="325" customFormat="1" ht="15" customHeight="1">
      <c r="A216" s="1402">
        <f>AK176+1</f>
        <v>9</v>
      </c>
      <c r="B216" s="1402"/>
      <c r="C216" s="528"/>
      <c r="D216" s="528"/>
      <c r="E216" s="320"/>
      <c r="F216" s="321"/>
      <c r="G216" s="321"/>
      <c r="H216" s="321"/>
      <c r="I216" s="321"/>
      <c r="J216" s="322"/>
      <c r="K216" s="322"/>
      <c r="L216" s="322"/>
      <c r="M216" s="321"/>
      <c r="N216" s="321"/>
      <c r="O216" s="321"/>
      <c r="P216" s="321"/>
      <c r="Q216" s="1386">
        <f>Q176</f>
        <v>41487</v>
      </c>
      <c r="R216" s="1386"/>
      <c r="S216" s="1386"/>
      <c r="T216" s="1363">
        <f>Q216</f>
        <v>41487</v>
      </c>
      <c r="U216" s="1363"/>
      <c r="V216" s="1363"/>
      <c r="W216" s="1363"/>
      <c r="X216" s="1363"/>
      <c r="Y216" s="323"/>
      <c r="Z216" s="323"/>
      <c r="AA216" s="321"/>
      <c r="AB216" s="321"/>
      <c r="AC216" s="321"/>
      <c r="AD216" s="321"/>
      <c r="AE216" s="324"/>
      <c r="AF216" s="324"/>
      <c r="AG216" s="324"/>
      <c r="AJ216" s="1403">
        <v>10</v>
      </c>
      <c r="AK216" s="1403"/>
    </row>
    <row r="217" spans="1:37" ht="14.1" customHeight="1">
      <c r="A217" s="353"/>
      <c r="B217" s="353" t="s">
        <v>228</v>
      </c>
      <c r="C217" s="353"/>
      <c r="D217" s="353"/>
      <c r="E217" s="327">
        <v>174</v>
      </c>
      <c r="F217" s="277">
        <f>INDEX(매매지수!$2:$270,MATCH('1'!$E217,매매지수!$F$2:$F$270,FALSE),MATCH('1'!F$12,매매지수!$1:$1,FALSE))</f>
        <v>106.11102863727358</v>
      </c>
      <c r="G217" s="255">
        <f>INDEX(매매지수!$2:$270,MATCH('1'!$E217,매매지수!$F$2:$F$270,FALSE),MATCH('1'!G$12,매매지수!$1:$1,FALSE))</f>
        <v>105.45073975149755</v>
      </c>
      <c r="H217" s="255">
        <f>INDEX(매매지수!$2:$270,MATCH('1'!$E217,매매지수!$F$2:$F$270,FALSE),MATCH('1'!H$12,매매지수!$1:$1,FALSE))</f>
        <v>100.65633604430431</v>
      </c>
      <c r="I217" s="255">
        <f>INDEX(매매지수!$2:$270,MATCH('1'!$E217,매매지수!$F$2:$F$270,FALSE),MATCH('1'!I$12,매매지수!$1:$1,FALSE))</f>
        <v>99.389226537572696</v>
      </c>
      <c r="J217" s="256">
        <f t="shared" ref="J217:J249" si="72">(F217/G217-1)*100</f>
        <v>0.62615860953849634</v>
      </c>
      <c r="K217" s="256">
        <f t="shared" ref="K217:K249" si="73">IF(ISERR((F217/H217-1)*100)=TRUE," ",(F217/H217-1)*100)</f>
        <v>5.4191249228149552</v>
      </c>
      <c r="L217" s="257">
        <f t="shared" ref="L217:L249" si="74">IF(ISERR((F217/I217-1)*100)=TRUE," ",(F217/I217-1)*100)</f>
        <v>6.7631093770105899</v>
      </c>
      <c r="M217" s="277">
        <f>INDEX(전세지수!$2:$270,MATCH('1'!$E217,전세지수!$F$2:$F$270,FALSE),MATCH('1'!M$12,전세지수!$1:$1,FALSE))</f>
        <v>107.79011312089291</v>
      </c>
      <c r="N217" s="255">
        <f>INDEX(전세지수!$2:$270,MATCH('1'!$E217,전세지수!$F$2:$F$270,FALSE),MATCH('1'!N$12,전세지수!$1:$1,FALSE))</f>
        <v>106.98776011242113</v>
      </c>
      <c r="O217" s="255">
        <f>INDEX(전세지수!$2:$270,MATCH('1'!$E217,전세지수!$F$2:$F$270,FALSE),MATCH('1'!O$12,전세지수!$1:$1,FALSE))</f>
        <v>100.80409306108331</v>
      </c>
      <c r="P217" s="255">
        <f>INDEX(전세지수!$2:$270,MATCH('1'!$E217,전세지수!$F$2:$F$270,FALSE),MATCH('1'!P$12,전세지수!$1:$1,FALSE))</f>
        <v>98.884364712301263</v>
      </c>
      <c r="Q217" s="258">
        <f t="shared" ref="Q217:Q249" si="75">(M217/N217-1)*100</f>
        <v>0.74994841244333532</v>
      </c>
      <c r="R217" s="258">
        <f t="shared" ref="R217:R249" si="76">IF(ISERR((M217/O217-1)*100)=TRUE," ",(M217/O217-1)*100)</f>
        <v>6.9302940462708795</v>
      </c>
      <c r="S217" s="258">
        <f t="shared" ref="S217:S249" si="77">IF(ISERR((M217/P217-1)*100)=TRUE," ",(M217/P217-1)*100)</f>
        <v>9.0062250331510505</v>
      </c>
      <c r="T217" s="278">
        <f>INDEX(매매지수!$271:$539,MATCH('1'!$E217,매매지수!$F$271:$F$539,FALSE),MATCH('1'!T$12,매매지수!$1:$1,FALSE))</f>
        <v>107.82182437502583</v>
      </c>
      <c r="U217" s="255">
        <f>INDEX(매매지수!$271:$539,MATCH('1'!$E217,매매지수!$F$271:$F$539,FALSE),MATCH('1'!U$12,매매지수!$1:$1,FALSE))</f>
        <v>106.95499787583202</v>
      </c>
      <c r="V217" s="255">
        <f>INDEX(매매지수!$271:$539,MATCH('1'!$E217,매매지수!$F$271:$F$539,FALSE),MATCH('1'!V$12,매매지수!$1:$1,FALSE))</f>
        <v>100.72089617432822</v>
      </c>
      <c r="W217" s="255">
        <f>INDEX(매매지수!$271:$539,MATCH('1'!$E217,매매지수!$F$271:$F$539,FALSE),MATCH('1'!W$12,매매지수!$1:$1,FALSE))</f>
        <v>99.226599008804087</v>
      </c>
      <c r="X217" s="258">
        <f t="shared" ref="X217:X249" si="78">(T217/U217-1)*100</f>
        <v>0.81045908691441682</v>
      </c>
      <c r="Y217" s="258">
        <f t="shared" ref="Y217:Y249" si="79">IF(ISERR((T217/V217-1)*100)=TRUE," ",(T217/V217-1)*100)</f>
        <v>7.0501042687381332</v>
      </c>
      <c r="Z217" s="260">
        <f t="shared" ref="Z217:Z249" si="80">IF(ISERR((T217/W217-1)*100)=TRUE," ",(T217/W217-1)*100)</f>
        <v>8.6622190542468438</v>
      </c>
      <c r="AA217" s="277">
        <f>INDEX(전세지수!$271:$539,MATCH('1'!$E217,전세지수!$F$271:$F$539,FALSE),MATCH('1'!AA$12,전세지수!$1:$1,FALSE))</f>
        <v>110.00514318426879</v>
      </c>
      <c r="AB217" s="255">
        <f>INDEX(전세지수!$271:$539,MATCH('1'!$E217,전세지수!$F$271:$F$539,FALSE),MATCH('1'!AB$12,전세지수!$1:$1,FALSE))</f>
        <v>108.95009673455669</v>
      </c>
      <c r="AC217" s="255">
        <f>INDEX(전세지수!$271:$539,MATCH('1'!$E217,전세지수!$F$271:$F$539,FALSE),MATCH('1'!AC$12,전세지수!$1:$1,FALSE))</f>
        <v>100.92390165588083</v>
      </c>
      <c r="AD217" s="255">
        <f>INDEX(전세지수!$271:$539,MATCH('1'!$E217,전세지수!$F$271:$F$539,FALSE),MATCH('1'!AD$12,전세지수!$1:$1,FALSE))</f>
        <v>98.543025642548656</v>
      </c>
      <c r="AE217" s="258">
        <f t="shared" ref="AE217:AE249" si="81">(AA217/AB217-1)*100</f>
        <v>0.96837587237998957</v>
      </c>
      <c r="AF217" s="258">
        <f t="shared" ref="AF217:AF249" si="82">IF(ISERR((AA217/AC217-1)*100)=TRUE," ",(AA217/AC217-1)*100)</f>
        <v>8.9981078608635023</v>
      </c>
      <c r="AG217" s="260">
        <f t="shared" ref="AG217:AG249" si="83">IF(ISERR((AA217/AD217-1)*100)=TRUE," ",(AA217/AD217-1)*100)</f>
        <v>11.631586778446801</v>
      </c>
      <c r="AH217" s="1411" t="s">
        <v>428</v>
      </c>
      <c r="AI217" s="1398"/>
      <c r="AJ217" s="1398"/>
      <c r="AK217" s="526"/>
    </row>
    <row r="218" spans="1:37" ht="14.1" customHeight="1">
      <c r="A218" s="516"/>
      <c r="B218" s="519"/>
      <c r="C218" s="458" t="s">
        <v>18</v>
      </c>
      <c r="D218" s="430"/>
      <c r="E218" s="459">
        <v>175</v>
      </c>
      <c r="F218" s="279">
        <f>INDEX(매매지수!$2:$270,MATCH('1'!$E218,매매지수!$F$2:$F$270,FALSE),MATCH('1'!F$12,매매지수!$1:$1,FALSE))</f>
        <v>103.82467065846978</v>
      </c>
      <c r="G218" s="269">
        <f>INDEX(매매지수!$2:$270,MATCH('1'!$E218,매매지수!$F$2:$F$270,FALSE),MATCH('1'!G$12,매매지수!$1:$1,FALSE))</f>
        <v>103.34877589950339</v>
      </c>
      <c r="H218" s="269">
        <f>INDEX(매매지수!$2:$270,MATCH('1'!$E218,매매지수!$F$2:$F$270,FALSE),MATCH('1'!H$12,매매지수!$1:$1,FALSE))</f>
        <v>101.16070921961411</v>
      </c>
      <c r="I218" s="269">
        <f>INDEX(매매지수!$2:$270,MATCH('1'!$E218,매매지수!$F$2:$F$270,FALSE),MATCH('1'!I$12,매매지수!$1:$1,FALSE))</f>
        <v>99.670050097486609</v>
      </c>
      <c r="J218" s="270">
        <f t="shared" si="72"/>
        <v>0.46047449989068401</v>
      </c>
      <c r="K218" s="270">
        <f t="shared" si="73"/>
        <v>2.6333953759382744</v>
      </c>
      <c r="L218" s="271">
        <f t="shared" si="74"/>
        <v>4.1683741072865654</v>
      </c>
      <c r="M218" s="279">
        <f>INDEX(전세지수!$2:$270,MATCH('1'!$E218,전세지수!$F$2:$F$270,FALSE),MATCH('1'!M$12,전세지수!$1:$1,FALSE))</f>
        <v>105.49843882951097</v>
      </c>
      <c r="N218" s="269">
        <f>INDEX(전세지수!$2:$270,MATCH('1'!$E218,전세지수!$F$2:$F$270,FALSE),MATCH('1'!N$12,전세지수!$1:$1,FALSE))</f>
        <v>105.28423624577535</v>
      </c>
      <c r="O218" s="269">
        <f>INDEX(전세지수!$2:$270,MATCH('1'!$E218,전세지수!$F$2:$F$270,FALSE),MATCH('1'!O$12,전세지수!$1:$1,FALSE))</f>
        <v>101.54202965957053</v>
      </c>
      <c r="P218" s="269">
        <f>INDEX(전세지수!$2:$270,MATCH('1'!$E218,전세지수!$F$2:$F$270,FALSE),MATCH('1'!P$12,전세지수!$1:$1,FALSE))</f>
        <v>99.341461938815428</v>
      </c>
      <c r="Q218" s="272">
        <f t="shared" si="75"/>
        <v>0.20345171449560606</v>
      </c>
      <c r="R218" s="272">
        <f t="shared" si="76"/>
        <v>3.8963266572518584</v>
      </c>
      <c r="S218" s="272">
        <f t="shared" si="77"/>
        <v>6.1977917080459743</v>
      </c>
      <c r="T218" s="280">
        <f>INDEX(매매지수!$271:$539,MATCH('1'!$E218,매매지수!$F$271:$F$539,FALSE),MATCH('1'!T$12,매매지수!$1:$1,FALSE))</f>
        <v>103.82467065846978</v>
      </c>
      <c r="U218" s="269">
        <f>INDEX(매매지수!$271:$539,MATCH('1'!$E218,매매지수!$F$271:$F$539,FALSE),MATCH('1'!U$12,매매지수!$1:$1,FALSE))</f>
        <v>103.34877589950339</v>
      </c>
      <c r="V218" s="269">
        <f>INDEX(매매지수!$271:$539,MATCH('1'!$E218,매매지수!$F$271:$F$539,FALSE),MATCH('1'!V$12,매매지수!$1:$1,FALSE))</f>
        <v>101.16070921961411</v>
      </c>
      <c r="W218" s="269">
        <f>INDEX(매매지수!$271:$539,MATCH('1'!$E218,매매지수!$F$271:$F$539,FALSE),MATCH('1'!W$12,매매지수!$1:$1,FALSE))</f>
        <v>99.670050097486609</v>
      </c>
      <c r="X218" s="272">
        <f t="shared" si="78"/>
        <v>0.46047449989068401</v>
      </c>
      <c r="Y218" s="272">
        <f t="shared" si="79"/>
        <v>2.6333953759382744</v>
      </c>
      <c r="Z218" s="274">
        <f t="shared" si="80"/>
        <v>4.1683741072865654</v>
      </c>
      <c r="AA218" s="279">
        <f>INDEX(전세지수!$271:$539,MATCH('1'!$E218,전세지수!$F$271:$F$539,FALSE),MATCH('1'!AA$12,전세지수!$1:$1,FALSE))</f>
        <v>105.49843882951097</v>
      </c>
      <c r="AB218" s="269">
        <f>INDEX(전세지수!$271:$539,MATCH('1'!$E218,전세지수!$F$271:$F$539,FALSE),MATCH('1'!AB$12,전세지수!$1:$1,FALSE))</f>
        <v>105.28423624577535</v>
      </c>
      <c r="AC218" s="269">
        <f>INDEX(전세지수!$271:$539,MATCH('1'!$E218,전세지수!$F$271:$F$539,FALSE),MATCH('1'!AC$12,전세지수!$1:$1,FALSE))</f>
        <v>101.54202965957053</v>
      </c>
      <c r="AD218" s="269">
        <f>INDEX(전세지수!$271:$539,MATCH('1'!$E218,전세지수!$F$271:$F$539,FALSE),MATCH('1'!AD$12,전세지수!$1:$1,FALSE))</f>
        <v>99.341461938815428</v>
      </c>
      <c r="AE218" s="272">
        <f t="shared" si="81"/>
        <v>0.20345171449560606</v>
      </c>
      <c r="AF218" s="272">
        <f t="shared" si="82"/>
        <v>3.8963266572518584</v>
      </c>
      <c r="AG218" s="274">
        <f t="shared" si="83"/>
        <v>6.1977917080459743</v>
      </c>
      <c r="AH218" s="1408" t="s">
        <v>396</v>
      </c>
      <c r="AI218" s="1362"/>
      <c r="AJ218" s="351"/>
      <c r="AK218" s="351"/>
    </row>
    <row r="219" spans="1:37" ht="14.1" customHeight="1">
      <c r="A219" s="330"/>
      <c r="B219" s="443"/>
      <c r="C219" s="431" t="s">
        <v>82</v>
      </c>
      <c r="D219" s="432"/>
      <c r="E219" s="327">
        <v>176</v>
      </c>
      <c r="F219" s="335">
        <f>INDEX(매매지수!$2:$270,MATCH('1'!$E219,매매지수!$F$2:$F$270,FALSE),MATCH('1'!F$12,매매지수!$1:$1,FALSE))</f>
        <v>105.44897210656686</v>
      </c>
      <c r="G219" s="336">
        <f>INDEX(매매지수!$2:$270,MATCH('1'!$E219,매매지수!$F$2:$F$270,FALSE),MATCH('1'!G$12,매매지수!$1:$1,FALSE))</f>
        <v>105.13357365539542</v>
      </c>
      <c r="H219" s="336">
        <f>INDEX(매매지수!$2:$270,MATCH('1'!$E219,매매지수!$F$2:$F$270,FALSE),MATCH('1'!H$12,매매지수!$1:$1,FALSE))</f>
        <v>100.44757410276341</v>
      </c>
      <c r="I219" s="336">
        <f>INDEX(매매지수!$2:$270,MATCH('1'!$E219,매매지수!$F$2:$F$270,FALSE),MATCH('1'!I$12,매매지수!$1:$1,FALSE))</f>
        <v>99.814299154894996</v>
      </c>
      <c r="J219" s="337">
        <f t="shared" si="72"/>
        <v>0.29999784103720284</v>
      </c>
      <c r="K219" s="337">
        <f t="shared" si="73"/>
        <v>4.9791127844329486</v>
      </c>
      <c r="L219" s="433">
        <f t="shared" si="74"/>
        <v>5.6451560541719514</v>
      </c>
      <c r="M219" s="335">
        <f>INDEX(전세지수!$2:$270,MATCH('1'!$E219,전세지수!$F$2:$F$270,FALSE),MATCH('1'!M$12,전세지수!$1:$1,FALSE))</f>
        <v>106.90610862423759</v>
      </c>
      <c r="N219" s="336">
        <f>INDEX(전세지수!$2:$270,MATCH('1'!$E219,전세지수!$F$2:$F$270,FALSE),MATCH('1'!N$12,전세지수!$1:$1,FALSE))</f>
        <v>106.46741122157535</v>
      </c>
      <c r="O219" s="336">
        <f>INDEX(전세지수!$2:$270,MATCH('1'!$E219,전세지수!$F$2:$F$270,FALSE),MATCH('1'!O$12,전세지수!$1:$1,FALSE))</f>
        <v>100.36250095610075</v>
      </c>
      <c r="P219" s="336">
        <f>INDEX(전세지수!$2:$270,MATCH('1'!$E219,전세지수!$F$2:$F$270,FALSE),MATCH('1'!P$12,전세지수!$1:$1,FALSE))</f>
        <v>100.06608961479992</v>
      </c>
      <c r="Q219" s="338">
        <f t="shared" si="75"/>
        <v>0.412048529807163</v>
      </c>
      <c r="R219" s="338">
        <f t="shared" si="76"/>
        <v>6.5199727047446254</v>
      </c>
      <c r="S219" s="338">
        <f t="shared" si="77"/>
        <v>6.8355014528578284</v>
      </c>
      <c r="T219" s="339">
        <f>INDEX(매매지수!$271:$539,MATCH('1'!$E219,매매지수!$F$271:$F$539,FALSE),MATCH('1'!T$12,매매지수!$1:$1,FALSE))</f>
        <v>107.40816743508732</v>
      </c>
      <c r="U219" s="336">
        <f>INDEX(매매지수!$271:$539,MATCH('1'!$E219,매매지수!$F$271:$F$539,FALSE),MATCH('1'!U$12,매매지수!$1:$1,FALSE))</f>
        <v>106.84084419215985</v>
      </c>
      <c r="V219" s="336">
        <f>INDEX(매매지수!$271:$539,MATCH('1'!$E219,매매지수!$F$271:$F$539,FALSE),MATCH('1'!V$12,매매지수!$1:$1,FALSE))</f>
        <v>100.57073688440686</v>
      </c>
      <c r="W219" s="336">
        <f>INDEX(매매지수!$271:$539,MATCH('1'!$E219,매매지수!$F$271:$F$539,FALSE),MATCH('1'!W$12,매매지수!$1:$1,FALSE))</f>
        <v>99.758413513935309</v>
      </c>
      <c r="X219" s="338">
        <f t="shared" si="78"/>
        <v>0.53099846525650474</v>
      </c>
      <c r="Y219" s="338">
        <f t="shared" si="79"/>
        <v>6.7986282715013058</v>
      </c>
      <c r="Z219" s="340">
        <f t="shared" si="80"/>
        <v>7.6682794480120942</v>
      </c>
      <c r="AA219" s="335">
        <f>INDEX(전세지수!$271:$539,MATCH('1'!$E219,전세지수!$F$271:$F$539,FALSE),MATCH('1'!AA$12,전세지수!$1:$1,FALSE))</f>
        <v>109.17182354846184</v>
      </c>
      <c r="AB219" s="336">
        <f>INDEX(전세지수!$271:$539,MATCH('1'!$E219,전세지수!$F$271:$F$539,FALSE),MATCH('1'!AB$12,전세지수!$1:$1,FALSE))</f>
        <v>108.4883175845206</v>
      </c>
      <c r="AC219" s="336">
        <f>INDEX(전세지수!$271:$539,MATCH('1'!$E219,전세지수!$F$271:$F$539,FALSE),MATCH('1'!AC$12,전세지수!$1:$1,FALSE))</f>
        <v>100.42274733232981</v>
      </c>
      <c r="AD219" s="336">
        <f>INDEX(전세지수!$271:$539,MATCH('1'!$E219,전세지수!$F$271:$F$539,FALSE),MATCH('1'!AD$12,전세지수!$1:$1,FALSE))</f>
        <v>100.08898130025295</v>
      </c>
      <c r="AE219" s="338">
        <f t="shared" si="81"/>
        <v>0.63002725008500793</v>
      </c>
      <c r="AF219" s="338">
        <f t="shared" si="82"/>
        <v>8.7122454309865205</v>
      </c>
      <c r="AG219" s="340">
        <f t="shared" si="83"/>
        <v>9.0747674021794964</v>
      </c>
      <c r="AH219" s="1353" t="s">
        <v>397</v>
      </c>
      <c r="AI219" s="1354"/>
      <c r="AJ219" s="351"/>
      <c r="AK219" s="351"/>
    </row>
    <row r="220" spans="1:37" ht="14.1" customHeight="1">
      <c r="A220" s="330"/>
      <c r="B220" s="443"/>
      <c r="C220" s="431" t="s">
        <v>88</v>
      </c>
      <c r="D220" s="432"/>
      <c r="E220" s="459">
        <v>177</v>
      </c>
      <c r="F220" s="335">
        <f>INDEX(매매지수!$2:$270,MATCH('1'!$E220,매매지수!$F$2:$F$270,FALSE),MATCH('1'!F$12,매매지수!$1:$1,FALSE))</f>
        <v>104.42862713818646</v>
      </c>
      <c r="G220" s="336">
        <f>INDEX(매매지수!$2:$270,MATCH('1'!$E220,매매지수!$F$2:$F$270,FALSE),MATCH('1'!G$12,매매지수!$1:$1,FALSE))</f>
        <v>104.06062762333454</v>
      </c>
      <c r="H220" s="336">
        <f>INDEX(매매지수!$2:$270,MATCH('1'!$E220,매매지수!$F$2:$F$270,FALSE),MATCH('1'!H$12,매매지수!$1:$1,FALSE))</f>
        <v>101.83937954381021</v>
      </c>
      <c r="I220" s="336">
        <f>INDEX(매매지수!$2:$270,MATCH('1'!$E220,매매지수!$F$2:$F$270,FALSE),MATCH('1'!I$12,매매지수!$1:$1,FALSE))</f>
        <v>99.445628349315328</v>
      </c>
      <c r="J220" s="337">
        <f t="shared" si="72"/>
        <v>0.35363953039371232</v>
      </c>
      <c r="K220" s="337">
        <f t="shared" si="73"/>
        <v>2.5424817059714888</v>
      </c>
      <c r="L220" s="433">
        <f t="shared" si="74"/>
        <v>5.0107771166850279</v>
      </c>
      <c r="M220" s="335">
        <f>INDEX(전세지수!$2:$270,MATCH('1'!$E220,전세지수!$F$2:$F$270,FALSE),MATCH('1'!M$12,전세지수!$1:$1,FALSE))</f>
        <v>106.13602366760411</v>
      </c>
      <c r="N220" s="336">
        <f>INDEX(전세지수!$2:$270,MATCH('1'!$E220,전세지수!$F$2:$F$270,FALSE),MATCH('1'!N$12,전세지수!$1:$1,FALSE))</f>
        <v>105.64919887407656</v>
      </c>
      <c r="O220" s="336">
        <f>INDEX(전세지수!$2:$270,MATCH('1'!$E220,전세지수!$F$2:$F$270,FALSE),MATCH('1'!O$12,전세지수!$1:$1,FALSE))</f>
        <v>102.17589869116372</v>
      </c>
      <c r="P220" s="336">
        <f>INDEX(전세지수!$2:$270,MATCH('1'!$E220,전세지수!$F$2:$F$270,FALSE),MATCH('1'!P$12,전세지수!$1:$1,FALSE))</f>
        <v>99.321501544870955</v>
      </c>
      <c r="Q220" s="338">
        <f t="shared" si="75"/>
        <v>0.46079364416931057</v>
      </c>
      <c r="R220" s="338">
        <f t="shared" si="76"/>
        <v>3.8757916760881583</v>
      </c>
      <c r="S220" s="338">
        <f t="shared" si="77"/>
        <v>6.8610744065870977</v>
      </c>
      <c r="T220" s="339">
        <f>INDEX(매매지수!$271:$539,MATCH('1'!$E220,매매지수!$F$271:$F$539,FALSE),MATCH('1'!T$12,매매지수!$1:$1,FALSE))</f>
        <v>104.9266964296278</v>
      </c>
      <c r="U220" s="336">
        <f>INDEX(매매지수!$271:$539,MATCH('1'!$E220,매매지수!$F$271:$F$539,FALSE),MATCH('1'!U$12,매매지수!$1:$1,FALSE))</f>
        <v>104.76678860878023</v>
      </c>
      <c r="V220" s="336">
        <f>INDEX(매매지수!$271:$539,MATCH('1'!$E220,매매지수!$F$271:$F$539,FALSE),MATCH('1'!V$12,매매지수!$1:$1,FALSE))</f>
        <v>101.37060935978313</v>
      </c>
      <c r="W220" s="336">
        <f>INDEX(매매지수!$271:$539,MATCH('1'!$E220,매매지수!$F$271:$F$539,FALSE),MATCH('1'!W$12,매매지수!$1:$1,FALSE))</f>
        <v>99.092730623706984</v>
      </c>
      <c r="X220" s="338">
        <f t="shared" si="78"/>
        <v>0.15263216804772828</v>
      </c>
      <c r="Y220" s="338">
        <f t="shared" si="79"/>
        <v>3.5080060111145839</v>
      </c>
      <c r="Z220" s="340">
        <f t="shared" si="80"/>
        <v>5.8873802035737777</v>
      </c>
      <c r="AA220" s="335">
        <f>INDEX(전세지수!$271:$539,MATCH('1'!$E220,전세지수!$F$271:$F$539,FALSE),MATCH('1'!AA$12,전세지수!$1:$1,FALSE))</f>
        <v>106.85706414537364</v>
      </c>
      <c r="AB220" s="336">
        <f>INDEX(전세지수!$271:$539,MATCH('1'!$E220,전세지수!$F$271:$F$539,FALSE),MATCH('1'!AB$12,전세지수!$1:$1,FALSE))</f>
        <v>106.51971394210371</v>
      </c>
      <c r="AC220" s="336">
        <f>INDEX(전세지수!$271:$539,MATCH('1'!$E220,전세지수!$F$271:$F$539,FALSE),MATCH('1'!AC$12,전세지수!$1:$1,FALSE))</f>
        <v>101.82120321073916</v>
      </c>
      <c r="AD220" s="336">
        <f>INDEX(전세지수!$271:$539,MATCH('1'!$E220,전세지수!$F$271:$F$539,FALSE),MATCH('1'!AD$12,전세지수!$1:$1,FALSE))</f>
        <v>98.819520055834587</v>
      </c>
      <c r="AE220" s="338">
        <f t="shared" si="81"/>
        <v>0.31670213032424233</v>
      </c>
      <c r="AF220" s="338">
        <f t="shared" si="82"/>
        <v>4.9457880832656897</v>
      </c>
      <c r="AG220" s="340">
        <f t="shared" si="83"/>
        <v>8.1335591237416516</v>
      </c>
      <c r="AH220" s="1353" t="s">
        <v>407</v>
      </c>
      <c r="AI220" s="1354"/>
      <c r="AJ220" s="351"/>
      <c r="AK220" s="351"/>
    </row>
    <row r="221" spans="1:37" ht="14.1" customHeight="1">
      <c r="A221" s="330"/>
      <c r="B221" s="443"/>
      <c r="C221" s="431" t="s">
        <v>83</v>
      </c>
      <c r="D221" s="432"/>
      <c r="E221" s="327">
        <v>178</v>
      </c>
      <c r="F221" s="335">
        <f>INDEX(매매지수!$2:$270,MATCH('1'!$E221,매매지수!$F$2:$F$270,FALSE),MATCH('1'!F$12,매매지수!$1:$1,FALSE))</f>
        <v>102.77218779897142</v>
      </c>
      <c r="G221" s="336">
        <f>INDEX(매매지수!$2:$270,MATCH('1'!$E221,매매지수!$F$2:$F$270,FALSE),MATCH('1'!G$12,매매지수!$1:$1,FALSE))</f>
        <v>102.5267439263537</v>
      </c>
      <c r="H221" s="336">
        <f>INDEX(매매지수!$2:$270,MATCH('1'!$E221,매매지수!$F$2:$F$270,FALSE),MATCH('1'!H$12,매매지수!$1:$1,FALSE))</f>
        <v>100.35391189301845</v>
      </c>
      <c r="I221" s="336">
        <f>INDEX(매매지수!$2:$270,MATCH('1'!$E221,매매지수!$F$2:$F$270,FALSE),MATCH('1'!I$12,매매지수!$1:$1,FALSE))</f>
        <v>99.548292977945735</v>
      </c>
      <c r="J221" s="337">
        <f t="shared" si="72"/>
        <v>0.23939497463609793</v>
      </c>
      <c r="K221" s="337">
        <f t="shared" si="73"/>
        <v>2.409747522877792</v>
      </c>
      <c r="L221" s="433">
        <f t="shared" si="74"/>
        <v>3.2385234589004108</v>
      </c>
      <c r="M221" s="335">
        <f>INDEX(전세지수!$2:$270,MATCH('1'!$E221,전세지수!$F$2:$F$270,FALSE),MATCH('1'!M$12,전세지수!$1:$1,FALSE))</f>
        <v>102.44312608404478</v>
      </c>
      <c r="N221" s="336">
        <f>INDEX(전세지수!$2:$270,MATCH('1'!$E221,전세지수!$F$2:$F$270,FALSE),MATCH('1'!N$12,전세지수!$1:$1,FALSE))</f>
        <v>102.04024110035668</v>
      </c>
      <c r="O221" s="336">
        <f>INDEX(전세지수!$2:$270,MATCH('1'!$E221,전세지수!$F$2:$F$270,FALSE),MATCH('1'!O$12,전세지수!$1:$1,FALSE))</f>
        <v>100.04234795152705</v>
      </c>
      <c r="P221" s="336">
        <f>INDEX(전세지수!$2:$270,MATCH('1'!$E221,전세지수!$F$2:$F$270,FALSE),MATCH('1'!P$12,전세지수!$1:$1,FALSE))</f>
        <v>99.711702120865411</v>
      </c>
      <c r="Q221" s="338">
        <f t="shared" si="75"/>
        <v>0.39482950975375797</v>
      </c>
      <c r="R221" s="338">
        <f t="shared" si="76"/>
        <v>2.3997618825189582</v>
      </c>
      <c r="S221" s="338">
        <f t="shared" si="77"/>
        <v>2.7393213685876772</v>
      </c>
      <c r="T221" s="339">
        <f>INDEX(매매지수!$271:$539,MATCH('1'!$E221,매매지수!$F$271:$F$539,FALSE),MATCH('1'!T$12,매매지수!$1:$1,FALSE))</f>
        <v>108.49585729749478</v>
      </c>
      <c r="U221" s="336">
        <f>INDEX(매매지수!$271:$539,MATCH('1'!$E221,매매지수!$F$271:$F$539,FALSE),MATCH('1'!U$12,매매지수!$1:$1,FALSE))</f>
        <v>107.67795105753189</v>
      </c>
      <c r="V221" s="336">
        <f>INDEX(매매지수!$271:$539,MATCH('1'!$E221,매매지수!$F$271:$F$539,FALSE),MATCH('1'!V$12,매매지수!$1:$1,FALSE))</f>
        <v>101.0015644942426</v>
      </c>
      <c r="W221" s="336">
        <f>INDEX(매매지수!$271:$539,MATCH('1'!$E221,매매지수!$F$271:$F$539,FALSE),MATCH('1'!W$12,매매지수!$1:$1,FALSE))</f>
        <v>98.571846572288948</v>
      </c>
      <c r="X221" s="338">
        <f t="shared" si="78"/>
        <v>0.7595856272617052</v>
      </c>
      <c r="Y221" s="338">
        <f t="shared" si="79"/>
        <v>7.4199769486534839</v>
      </c>
      <c r="Z221" s="340">
        <f t="shared" si="80"/>
        <v>10.067794274228126</v>
      </c>
      <c r="AA221" s="335">
        <f>INDEX(전세지수!$271:$539,MATCH('1'!$E221,전세지수!$F$271:$F$539,FALSE),MATCH('1'!AA$12,전세지수!$1:$1,FALSE))</f>
        <v>107.77376741843521</v>
      </c>
      <c r="AB221" s="336">
        <f>INDEX(전세지수!$271:$539,MATCH('1'!$E221,전세지수!$F$271:$F$539,FALSE),MATCH('1'!AB$12,전세지수!$1:$1,FALSE))</f>
        <v>106.43809990934427</v>
      </c>
      <c r="AC221" s="336">
        <f>INDEX(전세지수!$271:$539,MATCH('1'!$E221,전세지수!$F$271:$F$539,FALSE),MATCH('1'!AC$12,전세지수!$1:$1,FALSE))</f>
        <v>100.13408131655947</v>
      </c>
      <c r="AD221" s="336">
        <f>INDEX(전세지수!$271:$539,MATCH('1'!$E221,전세지수!$F$271:$F$539,FALSE),MATCH('1'!AD$12,전세지수!$1:$1,FALSE))</f>
        <v>99.086869347480018</v>
      </c>
      <c r="AE221" s="338">
        <f t="shared" si="81"/>
        <v>1.2548772575126321</v>
      </c>
      <c r="AF221" s="338">
        <f t="shared" si="82"/>
        <v>7.6294564262530784</v>
      </c>
      <c r="AG221" s="340">
        <f t="shared" si="83"/>
        <v>8.7669517950877953</v>
      </c>
      <c r="AH221" s="1353" t="s">
        <v>426</v>
      </c>
      <c r="AI221" s="1354"/>
      <c r="AJ221" s="351"/>
      <c r="AK221" s="351"/>
    </row>
    <row r="222" spans="1:37" ht="14.1" customHeight="1">
      <c r="A222" s="330"/>
      <c r="B222" s="443"/>
      <c r="C222" s="431" t="s">
        <v>108</v>
      </c>
      <c r="D222" s="432"/>
      <c r="E222" s="459">
        <v>179</v>
      </c>
      <c r="F222" s="335">
        <f>INDEX(매매지수!$2:$270,MATCH('1'!$E222,매매지수!$F$2:$F$270,FALSE),MATCH('1'!F$12,매매지수!$1:$1,FALSE))</f>
        <v>108.72649366173594</v>
      </c>
      <c r="G222" s="336">
        <f>INDEX(매매지수!$2:$270,MATCH('1'!$E222,매매지수!$F$2:$F$270,FALSE),MATCH('1'!G$12,매매지수!$1:$1,FALSE))</f>
        <v>107.47343250417897</v>
      </c>
      <c r="H222" s="336">
        <f>INDEX(매매지수!$2:$270,MATCH('1'!$E222,매매지수!$F$2:$F$270,FALSE),MATCH('1'!H$12,매매지수!$1:$1,FALSE))</f>
        <v>100.54940473764637</v>
      </c>
      <c r="I222" s="336">
        <f>INDEX(매매지수!$2:$270,MATCH('1'!$E222,매매지수!$F$2:$F$270,FALSE),MATCH('1'!I$12,매매지수!$1:$1,FALSE))</f>
        <v>99.286319877468827</v>
      </c>
      <c r="J222" s="337">
        <f t="shared" si="72"/>
        <v>1.1659264325704299</v>
      </c>
      <c r="K222" s="337">
        <f t="shared" si="73"/>
        <v>8.1324090833011287</v>
      </c>
      <c r="L222" s="433">
        <f t="shared" si="74"/>
        <v>9.5080307094848706</v>
      </c>
      <c r="M222" s="335">
        <f>INDEX(전세지수!$2:$270,MATCH('1'!$E222,전세지수!$F$2:$F$270,FALSE),MATCH('1'!M$12,전세지수!$1:$1,FALSE))</f>
        <v>109.90529263631667</v>
      </c>
      <c r="N222" s="336">
        <f>INDEX(전세지수!$2:$270,MATCH('1'!$E222,전세지수!$F$2:$F$270,FALSE),MATCH('1'!N$12,전세지수!$1:$1,FALSE))</f>
        <v>108.6911138430516</v>
      </c>
      <c r="O222" s="336">
        <f>INDEX(전세지수!$2:$270,MATCH('1'!$E222,전세지수!$F$2:$F$270,FALSE),MATCH('1'!O$12,전세지수!$1:$1,FALSE))</f>
        <v>100.57835022247119</v>
      </c>
      <c r="P222" s="336">
        <f>INDEX(전세지수!$2:$270,MATCH('1'!$E222,전세지수!$F$2:$F$270,FALSE),MATCH('1'!P$12,전세지수!$1:$1,FALSE))</f>
        <v>98.003275017574779</v>
      </c>
      <c r="Q222" s="338">
        <f t="shared" si="75"/>
        <v>1.117091131312109</v>
      </c>
      <c r="R222" s="338">
        <f t="shared" si="76"/>
        <v>9.2733102036522297</v>
      </c>
      <c r="S222" s="338">
        <f t="shared" si="77"/>
        <v>12.144510085614503</v>
      </c>
      <c r="T222" s="339">
        <f>INDEX(매매지수!$271:$539,MATCH('1'!$E222,매매지수!$F$271:$F$539,FALSE),MATCH('1'!T$12,매매지수!$1:$1,FALSE))</f>
        <v>110.82624980906888</v>
      </c>
      <c r="U222" s="336">
        <f>INDEX(매매지수!$271:$539,MATCH('1'!$E222,매매지수!$F$271:$F$539,FALSE),MATCH('1'!U$12,매매지수!$1:$1,FALSE))</f>
        <v>109.21941137711858</v>
      </c>
      <c r="V222" s="336">
        <f>INDEX(매매지수!$271:$539,MATCH('1'!$E222,매매지수!$F$271:$F$539,FALSE),MATCH('1'!V$12,매매지수!$1:$1,FALSE))</f>
        <v>100.68834398901532</v>
      </c>
      <c r="W222" s="336">
        <f>INDEX(매매지수!$271:$539,MATCH('1'!$E222,매매지수!$F$271:$F$539,FALSE),MATCH('1'!W$12,매매지수!$1:$1,FALSE))</f>
        <v>99.021068261810782</v>
      </c>
      <c r="X222" s="338">
        <f t="shared" si="78"/>
        <v>1.4712022448117201</v>
      </c>
      <c r="Y222" s="338">
        <f t="shared" si="79"/>
        <v>10.068599222527252</v>
      </c>
      <c r="Z222" s="340">
        <f t="shared" si="80"/>
        <v>11.921888699529394</v>
      </c>
      <c r="AA222" s="335">
        <f>INDEX(전세지수!$271:$539,MATCH('1'!$E222,전세지수!$F$271:$F$539,FALSE),MATCH('1'!AA$12,전세지수!$1:$1,FALSE))</f>
        <v>113.22366665633878</v>
      </c>
      <c r="AB222" s="336">
        <f>INDEX(전세지수!$271:$539,MATCH('1'!$E222,전세지수!$F$271:$F$539,FALSE),MATCH('1'!AB$12,전세지수!$1:$1,FALSE))</f>
        <v>111.64742344367431</v>
      </c>
      <c r="AC222" s="336">
        <f>INDEX(전세지수!$271:$539,MATCH('1'!$E222,전세지수!$F$271:$F$539,FALSE),MATCH('1'!AC$12,전세지수!$1:$1,FALSE))</f>
        <v>101.30070312462405</v>
      </c>
      <c r="AD222" s="336">
        <f>INDEX(전세지수!$271:$539,MATCH('1'!$E222,전세지수!$F$271:$F$539,FALSE),MATCH('1'!AD$12,전세지수!$1:$1,FALSE))</f>
        <v>97.363718902844127</v>
      </c>
      <c r="AE222" s="338">
        <f t="shared" si="81"/>
        <v>1.4118043785037893</v>
      </c>
      <c r="AF222" s="338">
        <f t="shared" si="82"/>
        <v>11.769872433211681</v>
      </c>
      <c r="AG222" s="340">
        <f t="shared" si="83"/>
        <v>16.289381642581603</v>
      </c>
      <c r="AH222" s="1353" t="s">
        <v>418</v>
      </c>
      <c r="AI222" s="1354"/>
      <c r="AJ222" s="351"/>
      <c r="AK222" s="351"/>
    </row>
    <row r="223" spans="1:37" ht="14.1" customHeight="1">
      <c r="A223" s="330"/>
      <c r="B223" s="443"/>
      <c r="C223" s="431" t="s">
        <v>109</v>
      </c>
      <c r="D223" s="432"/>
      <c r="E223" s="327">
        <v>180</v>
      </c>
      <c r="F223" s="335">
        <f>INDEX(매매지수!$2:$270,MATCH('1'!$E223,매매지수!$F$2:$F$270,FALSE),MATCH('1'!F$12,매매지수!$1:$1,FALSE))</f>
        <v>104.36684740543376</v>
      </c>
      <c r="G223" s="336">
        <f>INDEX(매매지수!$2:$270,MATCH('1'!$E223,매매지수!$F$2:$F$270,FALSE),MATCH('1'!G$12,매매지수!$1:$1,FALSE))</f>
        <v>103.83984924473657</v>
      </c>
      <c r="H223" s="336">
        <f>INDEX(매매지수!$2:$270,MATCH('1'!$E223,매매지수!$F$2:$F$270,FALSE),MATCH('1'!H$12,매매지수!$1:$1,FALSE))</f>
        <v>100.21771284872815</v>
      </c>
      <c r="I223" s="336">
        <f>INDEX(매매지수!$2:$270,MATCH('1'!$E223,매매지수!$F$2:$F$270,FALSE),MATCH('1'!I$12,매매지수!$1:$1,FALSE))</f>
        <v>99.903942928977727</v>
      </c>
      <c r="J223" s="337">
        <f t="shared" si="72"/>
        <v>0.50751052176041256</v>
      </c>
      <c r="K223" s="337">
        <f t="shared" si="73"/>
        <v>4.1401209813762607</v>
      </c>
      <c r="L223" s="433">
        <f t="shared" si="74"/>
        <v>4.4671955336424762</v>
      </c>
      <c r="M223" s="335">
        <f>INDEX(전세지수!$2:$270,MATCH('1'!$E223,전세지수!$F$2:$F$270,FALSE),MATCH('1'!M$12,전세지수!$1:$1,FALSE))</f>
        <v>108.22453350783081</v>
      </c>
      <c r="N223" s="336">
        <f>INDEX(전세지수!$2:$270,MATCH('1'!$E223,전세지수!$F$2:$F$270,FALSE),MATCH('1'!N$12,전세지수!$1:$1,FALSE))</f>
        <v>107.30493457008647</v>
      </c>
      <c r="O223" s="336">
        <f>INDEX(전세지수!$2:$270,MATCH('1'!$E223,전세지수!$F$2:$F$270,FALSE),MATCH('1'!O$12,전세지수!$1:$1,FALSE))</f>
        <v>100.75637076008792</v>
      </c>
      <c r="P223" s="336">
        <f>INDEX(전세지수!$2:$270,MATCH('1'!$E223,전세지수!$F$2:$F$270,FALSE),MATCH('1'!P$12,전세지수!$1:$1,FALSE))</f>
        <v>99.076534770278258</v>
      </c>
      <c r="Q223" s="338">
        <f t="shared" si="75"/>
        <v>0.85699594471464469</v>
      </c>
      <c r="R223" s="338">
        <f t="shared" si="76"/>
        <v>7.4120997922061171</v>
      </c>
      <c r="S223" s="338">
        <f t="shared" si="77"/>
        <v>9.2332647268734025</v>
      </c>
      <c r="T223" s="339">
        <f>INDEX(매매지수!$271:$539,MATCH('1'!$E223,매매지수!$F$271:$F$539,FALSE),MATCH('1'!T$12,매매지수!$1:$1,FALSE))</f>
        <v>105.65602028292381</v>
      </c>
      <c r="U223" s="336">
        <f>INDEX(매매지수!$271:$539,MATCH('1'!$E223,매매지수!$F$271:$F$539,FALSE),MATCH('1'!U$12,매매지수!$1:$1,FALSE))</f>
        <v>104.96564583035446</v>
      </c>
      <c r="V223" s="336">
        <f>INDEX(매매지수!$271:$539,MATCH('1'!$E223,매매지수!$F$271:$F$539,FALSE),MATCH('1'!V$12,매매지수!$1:$1,FALSE))</f>
        <v>100.30928141837936</v>
      </c>
      <c r="W223" s="336">
        <f>INDEX(매매지수!$271:$539,MATCH('1'!$E223,매매지수!$F$271:$F$539,FALSE),MATCH('1'!W$12,매매지수!$1:$1,FALSE))</f>
        <v>99.878245924234534</v>
      </c>
      <c r="X223" s="338">
        <f t="shared" si="78"/>
        <v>0.65771467141271245</v>
      </c>
      <c r="Y223" s="338">
        <f t="shared" si="79"/>
        <v>5.3302533812836117</v>
      </c>
      <c r="Z223" s="340">
        <f t="shared" si="80"/>
        <v>5.7848176099049242</v>
      </c>
      <c r="AA223" s="335">
        <f>INDEX(전세지수!$271:$539,MATCH('1'!$E223,전세지수!$F$271:$F$539,FALSE),MATCH('1'!AA$12,전세지수!$1:$1,FALSE))</f>
        <v>109.93686307667052</v>
      </c>
      <c r="AB223" s="336">
        <f>INDEX(전세지수!$271:$539,MATCH('1'!$E223,전세지수!$F$271:$F$539,FALSE),MATCH('1'!AB$12,전세지수!$1:$1,FALSE))</f>
        <v>108.75402142245021</v>
      </c>
      <c r="AC223" s="336">
        <f>INDEX(전세지수!$271:$539,MATCH('1'!$E223,전세지수!$F$271:$F$539,FALSE),MATCH('1'!AC$12,전세지수!$1:$1,FALSE))</f>
        <v>100.62128169049809</v>
      </c>
      <c r="AD223" s="336">
        <f>INDEX(전세지수!$271:$539,MATCH('1'!$E223,전세지수!$F$271:$F$539,FALSE),MATCH('1'!AD$12,전세지수!$1:$1,FALSE))</f>
        <v>98.830790747042471</v>
      </c>
      <c r="AE223" s="338">
        <f t="shared" si="81"/>
        <v>1.0876302675977501</v>
      </c>
      <c r="AF223" s="338">
        <f t="shared" si="82"/>
        <v>9.2580627374895705</v>
      </c>
      <c r="AG223" s="340">
        <f t="shared" si="83"/>
        <v>11.237461772469315</v>
      </c>
      <c r="AH223" s="1353" t="s">
        <v>429</v>
      </c>
      <c r="AI223" s="1354"/>
      <c r="AJ223" s="351"/>
      <c r="AK223" s="351"/>
    </row>
    <row r="224" spans="1:37" ht="14.1" customHeight="1">
      <c r="A224" s="349"/>
      <c r="B224" s="443"/>
      <c r="C224" s="431" t="s">
        <v>110</v>
      </c>
      <c r="D224" s="432"/>
      <c r="E224" s="459">
        <v>181</v>
      </c>
      <c r="F224" s="335">
        <f>INDEX(매매지수!$2:$270,MATCH('1'!$E224,매매지수!$F$2:$F$270,FALSE),MATCH('1'!F$12,매매지수!$1:$1,FALSE))</f>
        <v>108.08825911771247</v>
      </c>
      <c r="G224" s="336">
        <f>INDEX(매매지수!$2:$270,MATCH('1'!$E224,매매지수!$F$2:$F$270,FALSE),MATCH('1'!G$12,매매지수!$1:$1,FALSE))</f>
        <v>107.27160351125681</v>
      </c>
      <c r="H224" s="336">
        <f>INDEX(매매지수!$2:$270,MATCH('1'!$E224,매매지수!$F$2:$F$270,FALSE),MATCH('1'!H$12,매매지수!$1:$1,FALSE))</f>
        <v>100.85131875351072</v>
      </c>
      <c r="I224" s="336">
        <f>INDEX(매매지수!$2:$270,MATCH('1'!$E224,매매지수!$F$2:$F$270,FALSE),MATCH('1'!I$12,매매지수!$1:$1,FALSE))</f>
        <v>99.01968694484485</v>
      </c>
      <c r="J224" s="337">
        <f t="shared" si="72"/>
        <v>0.76129709981445082</v>
      </c>
      <c r="K224" s="337">
        <f t="shared" si="73"/>
        <v>7.1758509989239272</v>
      </c>
      <c r="L224" s="433">
        <f t="shared" si="74"/>
        <v>9.158352700023098</v>
      </c>
      <c r="M224" s="335">
        <f>INDEX(전세지수!$2:$270,MATCH('1'!$E224,전세지수!$F$2:$F$270,FALSE),MATCH('1'!M$12,전세지수!$1:$1,FALSE))</f>
        <v>108.69827364727922</v>
      </c>
      <c r="N224" s="336">
        <f>INDEX(전세지수!$2:$270,MATCH('1'!$E224,전세지수!$F$2:$F$270,FALSE),MATCH('1'!N$12,전세지수!$1:$1,FALSE))</f>
        <v>107.80434744615704</v>
      </c>
      <c r="O224" s="336">
        <f>INDEX(전세지수!$2:$270,MATCH('1'!$E224,전세지수!$F$2:$F$270,FALSE),MATCH('1'!O$12,전세지수!$1:$1,FALSE))</f>
        <v>100.92793235085209</v>
      </c>
      <c r="P224" s="336">
        <f>INDEX(전세지수!$2:$270,MATCH('1'!$E224,전세지수!$F$2:$F$270,FALSE),MATCH('1'!P$12,전세지수!$1:$1,FALSE))</f>
        <v>98.690050568173476</v>
      </c>
      <c r="Q224" s="338">
        <f t="shared" si="75"/>
        <v>0.82921164340672426</v>
      </c>
      <c r="R224" s="338">
        <f t="shared" si="76"/>
        <v>7.6989007061151193</v>
      </c>
      <c r="S224" s="338">
        <f t="shared" si="77"/>
        <v>10.141065914433023</v>
      </c>
      <c r="T224" s="339">
        <f>INDEX(매매지수!$271:$539,MATCH('1'!$E224,매매지수!$F$271:$F$539,FALSE),MATCH('1'!T$12,매매지수!$1:$1,FALSE))</f>
        <v>108.420004538543</v>
      </c>
      <c r="U224" s="336">
        <f>INDEX(매매지수!$271:$539,MATCH('1'!$E224,매매지수!$F$271:$F$539,FALSE),MATCH('1'!U$12,매매지수!$1:$1,FALSE))</f>
        <v>107.56809832315106</v>
      </c>
      <c r="V224" s="336">
        <f>INDEX(매매지수!$271:$539,MATCH('1'!$E224,매매지수!$F$271:$F$539,FALSE),MATCH('1'!V$12,매매지수!$1:$1,FALSE))</f>
        <v>100.88782133027236</v>
      </c>
      <c r="W224" s="336">
        <f>INDEX(매매지수!$271:$539,MATCH('1'!$E224,매매지수!$F$271:$F$539,FALSE),MATCH('1'!W$12,매매지수!$1:$1,FALSE))</f>
        <v>99.073226396015912</v>
      </c>
      <c r="X224" s="338">
        <f t="shared" si="78"/>
        <v>0.79196920710886687</v>
      </c>
      <c r="Y224" s="338">
        <f t="shared" si="79"/>
        <v>7.4658993612448432</v>
      </c>
      <c r="Z224" s="340">
        <f t="shared" si="80"/>
        <v>9.4342119284236414</v>
      </c>
      <c r="AA224" s="335">
        <f>INDEX(전세지수!$271:$539,MATCH('1'!$E224,전세지수!$F$271:$F$539,FALSE),MATCH('1'!AA$12,전세지수!$1:$1,FALSE))</f>
        <v>109.04599454850211</v>
      </c>
      <c r="AB224" s="336">
        <f>INDEX(전세지수!$271:$539,MATCH('1'!$E224,전세지수!$F$271:$F$539,FALSE),MATCH('1'!AB$12,전세지수!$1:$1,FALSE))</f>
        <v>108.10621475266866</v>
      </c>
      <c r="AC224" s="336">
        <f>INDEX(전세지수!$271:$539,MATCH('1'!$E224,전세지수!$F$271:$F$539,FALSE),MATCH('1'!AC$12,전세지수!$1:$1,FALSE))</f>
        <v>100.96723152437497</v>
      </c>
      <c r="AD224" s="336">
        <f>INDEX(전세지수!$271:$539,MATCH('1'!$E224,전세지수!$F$271:$F$539,FALSE),MATCH('1'!AD$12,전세지수!$1:$1,FALSE))</f>
        <v>98.686414807259354</v>
      </c>
      <c r="AE224" s="338">
        <f t="shared" si="81"/>
        <v>0.86931153586640164</v>
      </c>
      <c r="AF224" s="338">
        <f t="shared" si="82"/>
        <v>8.001371239120104</v>
      </c>
      <c r="AG224" s="340">
        <f t="shared" si="83"/>
        <v>10.497472992078638</v>
      </c>
      <c r="AH224" s="1353" t="s">
        <v>430</v>
      </c>
      <c r="AI224" s="1354"/>
      <c r="AJ224" s="351"/>
      <c r="AK224" s="351"/>
    </row>
    <row r="225" spans="1:37" ht="14.1" customHeight="1">
      <c r="A225" s="522"/>
      <c r="B225" s="443"/>
      <c r="C225" s="460" t="s">
        <v>111</v>
      </c>
      <c r="D225" s="441"/>
      <c r="E225" s="327">
        <v>182</v>
      </c>
      <c r="F225" s="275">
        <f>INDEX(매매지수!$2:$270,MATCH('1'!$E225,매매지수!$F$2:$F$270,FALSE),MATCH('1'!F$12,매매지수!$1:$1,FALSE))</f>
        <v>104.68331898760435</v>
      </c>
      <c r="G225" s="377">
        <f>INDEX(매매지수!$2:$270,MATCH('1'!$E225,매매지수!$F$2:$F$270,FALSE),MATCH('1'!G$12,매매지수!$1:$1,FALSE))</f>
        <v>104.35883823699572</v>
      </c>
      <c r="H225" s="377">
        <f>INDEX(매매지수!$2:$270,MATCH('1'!$E225,매매지수!$F$2:$F$270,FALSE),MATCH('1'!H$12,매매지수!$1:$1,FALSE))</f>
        <v>100.54863848087263</v>
      </c>
      <c r="I225" s="377">
        <f>INDEX(매매지수!$2:$270,MATCH('1'!$E225,매매지수!$F$2:$F$270,FALSE),MATCH('1'!I$12,매매지수!$1:$1,FALSE))</f>
        <v>98.610520117328605</v>
      </c>
      <c r="J225" s="378">
        <f t="shared" si="72"/>
        <v>0.31092790614604127</v>
      </c>
      <c r="K225" s="378">
        <f t="shared" si="73"/>
        <v>4.1121198349376664</v>
      </c>
      <c r="L225" s="415">
        <f t="shared" si="74"/>
        <v>6.1583681569169491</v>
      </c>
      <c r="M225" s="275">
        <f>INDEX(전세지수!$2:$270,MATCH('1'!$E225,전세지수!$F$2:$F$270,FALSE),MATCH('1'!M$12,전세지수!$1:$1,FALSE))</f>
        <v>107.29828580034777</v>
      </c>
      <c r="N225" s="377">
        <f>INDEX(전세지수!$2:$270,MATCH('1'!$E225,전세지수!$F$2:$F$270,FALSE),MATCH('1'!N$12,전세지수!$1:$1,FALSE))</f>
        <v>106.70844725059345</v>
      </c>
      <c r="O225" s="377">
        <f>INDEX(전세지수!$2:$270,MATCH('1'!$E225,전세지수!$F$2:$F$270,FALSE),MATCH('1'!O$12,전세지수!$1:$1,FALSE))</f>
        <v>100.70376150690726</v>
      </c>
      <c r="P225" s="377">
        <f>INDEX(전세지수!$2:$270,MATCH('1'!$E225,전세지수!$F$2:$F$270,FALSE),MATCH('1'!P$12,전세지수!$1:$1,FALSE))</f>
        <v>98.357129089617615</v>
      </c>
      <c r="Q225" s="379">
        <f t="shared" si="75"/>
        <v>0.55275712931062149</v>
      </c>
      <c r="R225" s="379">
        <f t="shared" si="76"/>
        <v>6.5484389011508659</v>
      </c>
      <c r="S225" s="379">
        <f t="shared" si="77"/>
        <v>9.0905019224213568</v>
      </c>
      <c r="T225" s="276">
        <f>INDEX(매매지수!$271:$539,MATCH('1'!$E225,매매지수!$F$271:$F$539,FALSE),MATCH('1'!T$12,매매지수!$1:$1,FALSE))</f>
        <v>106.77395426101563</v>
      </c>
      <c r="U225" s="377">
        <f>INDEX(매매지수!$271:$539,MATCH('1'!$E225,매매지수!$F$271:$F$539,FALSE),MATCH('1'!U$12,매매지수!$1:$1,FALSE))</f>
        <v>106.30524803903822</v>
      </c>
      <c r="V225" s="377">
        <f>INDEX(매매지수!$271:$539,MATCH('1'!$E225,매매지수!$F$271:$F$539,FALSE),MATCH('1'!V$12,매매지수!$1:$1,FALSE))</f>
        <v>100.94998833801445</v>
      </c>
      <c r="W225" s="377">
        <f>INDEX(매매지수!$271:$539,MATCH('1'!$E225,매매지수!$F$271:$F$539,FALSE),MATCH('1'!W$12,매매지수!$1:$1,FALSE))</f>
        <v>98.015059755485638</v>
      </c>
      <c r="X225" s="379">
        <f t="shared" si="78"/>
        <v>0.44090600475839015</v>
      </c>
      <c r="Y225" s="379">
        <f t="shared" si="79"/>
        <v>5.7691595797917161</v>
      </c>
      <c r="Z225" s="380">
        <f t="shared" si="80"/>
        <v>8.9362742086577907</v>
      </c>
      <c r="AA225" s="275">
        <f>INDEX(전세지수!$271:$539,MATCH('1'!$E225,전세지수!$F$271:$F$539,FALSE),MATCH('1'!AA$12,전세지수!$1:$1,FALSE))</f>
        <v>110.48107409698056</v>
      </c>
      <c r="AB225" s="377">
        <f>INDEX(전세지수!$271:$539,MATCH('1'!$E225,전세지수!$F$271:$F$539,FALSE),MATCH('1'!AB$12,전세지수!$1:$1,FALSE))</f>
        <v>109.62139874013876</v>
      </c>
      <c r="AC225" s="377">
        <f>INDEX(전세지수!$271:$539,MATCH('1'!$E225,전세지수!$F$271:$F$539,FALSE),MATCH('1'!AC$12,전세지수!$1:$1,FALSE))</f>
        <v>100.99877245418436</v>
      </c>
      <c r="AD225" s="377">
        <f>INDEX(전세지수!$271:$539,MATCH('1'!$E225,전세지수!$F$271:$F$539,FALSE),MATCH('1'!AD$12,전세지수!$1:$1,FALSE))</f>
        <v>97.6543767031973</v>
      </c>
      <c r="AE225" s="379">
        <f t="shared" si="81"/>
        <v>0.78422221092042665</v>
      </c>
      <c r="AF225" s="379">
        <f t="shared" si="82"/>
        <v>9.3885315755670273</v>
      </c>
      <c r="AG225" s="380">
        <f t="shared" si="83"/>
        <v>13.134790090123328</v>
      </c>
      <c r="AH225" s="1359" t="s">
        <v>431</v>
      </c>
      <c r="AI225" s="1360"/>
      <c r="AJ225" s="351"/>
      <c r="AK225" s="351"/>
    </row>
    <row r="226" spans="1:37" ht="14.1" customHeight="1">
      <c r="A226" s="530"/>
      <c r="B226" s="530" t="s">
        <v>229</v>
      </c>
      <c r="C226" s="332"/>
      <c r="D226" s="436"/>
      <c r="E226" s="459">
        <v>183</v>
      </c>
      <c r="F226" s="268">
        <f>INDEX(매매지수!$2:$270,MATCH('1'!$E226,매매지수!$F$2:$F$270,FALSE),MATCH('1'!F$12,매매지수!$1:$1,FALSE))</f>
        <v>99.583710010360775</v>
      </c>
      <c r="G226" s="285">
        <f>INDEX(매매지수!$2:$270,MATCH('1'!$E226,매매지수!$F$2:$F$270,FALSE),MATCH('1'!G$12,매매지수!$1:$1,FALSE))</f>
        <v>99.745600904995456</v>
      </c>
      <c r="H226" s="285">
        <f>INDEX(매매지수!$2:$270,MATCH('1'!$E226,매매지수!$F$2:$F$270,FALSE),MATCH('1'!H$12,매매지수!$1:$1,FALSE))</f>
        <v>99.795938390359467</v>
      </c>
      <c r="I226" s="285">
        <f>INDEX(매매지수!$2:$270,MATCH('1'!$E226,매매지수!$F$2:$F$270,FALSE),MATCH('1'!I$12,매매지수!$1:$1,FALSE))</f>
        <v>99.828502080424016</v>
      </c>
      <c r="J226" s="286">
        <f t="shared" si="72"/>
        <v>-0.16230379401781514</v>
      </c>
      <c r="K226" s="286">
        <f t="shared" si="73"/>
        <v>-0.21266234219727842</v>
      </c>
      <c r="L226" s="287">
        <f t="shared" si="74"/>
        <v>-0.24521260457862626</v>
      </c>
      <c r="M226" s="268">
        <f>INDEX(전세지수!$2:$270,MATCH('1'!$E226,전세지수!$F$2:$F$270,FALSE),MATCH('1'!M$12,전세지수!$1:$1,FALSE))</f>
        <v>101.64600790025644</v>
      </c>
      <c r="N226" s="285">
        <f>INDEX(전세지수!$2:$270,MATCH('1'!$E226,전세지수!$F$2:$F$270,FALSE),MATCH('1'!N$12,전세지수!$1:$1,FALSE))</f>
        <v>101.55044485091287</v>
      </c>
      <c r="O226" s="285">
        <f>INDEX(전세지수!$2:$270,MATCH('1'!$E226,전세지수!$F$2:$F$270,FALSE),MATCH('1'!O$12,전세지수!$1:$1,FALSE))</f>
        <v>100.21816319352294</v>
      </c>
      <c r="P226" s="285">
        <f>INDEX(전세지수!$2:$270,MATCH('1'!$E226,전세지수!$F$2:$F$270,FALSE),MATCH('1'!P$12,전세지수!$1:$1,FALSE))</f>
        <v>99.65344915749948</v>
      </c>
      <c r="Q226" s="288">
        <f t="shared" si="75"/>
        <v>9.410401843523708E-2</v>
      </c>
      <c r="R226" s="288">
        <f t="shared" si="76"/>
        <v>1.4247364561813969</v>
      </c>
      <c r="S226" s="288">
        <f t="shared" si="77"/>
        <v>1.999487985215409</v>
      </c>
      <c r="T226" s="273">
        <f>INDEX(매매지수!$271:$539,MATCH('1'!$E226,매매지수!$F$271:$F$539,FALSE),MATCH('1'!T$12,매매지수!$1:$1,FALSE))</f>
        <v>99.390872979588281</v>
      </c>
      <c r="U226" s="285">
        <f>INDEX(매매지수!$271:$539,MATCH('1'!$E226,매매지수!$F$271:$F$539,FALSE),MATCH('1'!U$12,매매지수!$1:$1,FALSE))</f>
        <v>99.557772127602846</v>
      </c>
      <c r="V226" s="285">
        <f>INDEX(매매지수!$271:$539,MATCH('1'!$E226,매매지수!$F$271:$F$539,FALSE),MATCH('1'!V$12,매매지수!$1:$1,FALSE))</f>
        <v>99.715192214782718</v>
      </c>
      <c r="W226" s="285">
        <f>INDEX(매매지수!$271:$539,MATCH('1'!$E226,매매지수!$F$271:$F$539,FALSE),MATCH('1'!W$12,매매지수!$1:$1,FALSE))</f>
        <v>99.828069732319136</v>
      </c>
      <c r="X226" s="288">
        <f t="shared" si="78"/>
        <v>-0.16764050103557082</v>
      </c>
      <c r="Y226" s="288">
        <f t="shared" si="79"/>
        <v>-0.32524555987002435</v>
      </c>
      <c r="Z226" s="289">
        <f t="shared" si="80"/>
        <v>-0.4379497208582328</v>
      </c>
      <c r="AA226" s="268">
        <f>INDEX(전세지수!$271:$539,MATCH('1'!$E226,전세지수!$F$271:$F$539,FALSE),MATCH('1'!AA$12,전세지수!$1:$1,FALSE))</f>
        <v>102.13403639877576</v>
      </c>
      <c r="AB226" s="285">
        <f>INDEX(전세지수!$271:$539,MATCH('1'!$E226,전세지수!$F$271:$F$539,FALSE),MATCH('1'!AB$12,전세지수!$1:$1,FALSE))</f>
        <v>101.99734948088441</v>
      </c>
      <c r="AC226" s="285">
        <f>INDEX(전세지수!$271:$539,MATCH('1'!$E226,전세지수!$F$271:$F$539,FALSE),MATCH('1'!AC$12,전세지수!$1:$1,FALSE))</f>
        <v>100.27721901545506</v>
      </c>
      <c r="AD226" s="285">
        <f>INDEX(전세지수!$271:$539,MATCH('1'!$E226,전세지수!$F$271:$F$539,FALSE),MATCH('1'!AD$12,전세지수!$1:$1,FALSE))</f>
        <v>99.60980622078813</v>
      </c>
      <c r="AE226" s="288">
        <f t="shared" si="81"/>
        <v>0.1340102645676744</v>
      </c>
      <c r="AF226" s="288">
        <f t="shared" si="82"/>
        <v>1.8516841627154834</v>
      </c>
      <c r="AG226" s="289">
        <f t="shared" si="83"/>
        <v>2.5341181493643283</v>
      </c>
      <c r="AH226" s="1387" t="s">
        <v>432</v>
      </c>
      <c r="AI226" s="1388"/>
      <c r="AJ226" s="1388"/>
      <c r="AK226" s="373"/>
    </row>
    <row r="227" spans="1:37" ht="14.1" customHeight="1">
      <c r="A227" s="522"/>
      <c r="B227" s="349"/>
      <c r="C227" s="429" t="s">
        <v>18</v>
      </c>
      <c r="D227" s="430"/>
      <c r="E227" s="327">
        <v>184</v>
      </c>
      <c r="F227" s="279">
        <f>INDEX(매매지수!$2:$270,MATCH('1'!$E227,매매지수!$F$2:$F$270,FALSE),MATCH('1'!F$12,매매지수!$1:$1,FALSE))</f>
        <v>100.60850246869857</v>
      </c>
      <c r="G227" s="269">
        <f>INDEX(매매지수!$2:$270,MATCH('1'!$E227,매매지수!$F$2:$F$270,FALSE),MATCH('1'!G$12,매매지수!$1:$1,FALSE))</f>
        <v>100.69534041591277</v>
      </c>
      <c r="H227" s="269">
        <f>INDEX(매매지수!$2:$270,MATCH('1'!$E227,매매지수!$F$2:$F$270,FALSE),MATCH('1'!H$12,매매지수!$1:$1,FALSE))</f>
        <v>99.634857270956303</v>
      </c>
      <c r="I227" s="269">
        <f>INDEX(매매지수!$2:$270,MATCH('1'!$E227,매매지수!$F$2:$F$270,FALSE),MATCH('1'!I$12,매매지수!$1:$1,FALSE))</f>
        <v>100.23917823766701</v>
      </c>
      <c r="J227" s="270">
        <f t="shared" si="72"/>
        <v>-8.6238297477836401E-2</v>
      </c>
      <c r="K227" s="270">
        <f t="shared" si="73"/>
        <v>0.97721342149810209</v>
      </c>
      <c r="L227" s="271">
        <f t="shared" si="74"/>
        <v>0.36844299556795246</v>
      </c>
      <c r="M227" s="279">
        <f>INDEX(전세지수!$2:$270,MATCH('1'!$E227,전세지수!$F$2:$F$270,FALSE),MATCH('1'!M$12,전세지수!$1:$1,FALSE))</f>
        <v>101.71803959394951</v>
      </c>
      <c r="N227" s="269">
        <f>INDEX(전세지수!$2:$270,MATCH('1'!$E227,전세지수!$F$2:$F$270,FALSE),MATCH('1'!N$12,전세지수!$1:$1,FALSE))</f>
        <v>101.5802593303261</v>
      </c>
      <c r="O227" s="269">
        <f>INDEX(전세지수!$2:$270,MATCH('1'!$E227,전세지수!$F$2:$F$270,FALSE),MATCH('1'!O$12,전세지수!$1:$1,FALSE))</f>
        <v>100.0976710861131</v>
      </c>
      <c r="P227" s="269">
        <f>INDEX(전세지수!$2:$270,MATCH('1'!$E227,전세지수!$F$2:$F$270,FALSE),MATCH('1'!P$12,전세지수!$1:$1,FALSE))</f>
        <v>99.702672159570781</v>
      </c>
      <c r="Q227" s="272">
        <f t="shared" si="75"/>
        <v>0.13563684965143263</v>
      </c>
      <c r="R227" s="272">
        <f t="shared" si="76"/>
        <v>1.6187874205808805</v>
      </c>
      <c r="S227" s="272">
        <f t="shared" si="77"/>
        <v>2.0213775526028099</v>
      </c>
      <c r="T227" s="280">
        <f>INDEX(매매지수!$271:$539,MATCH('1'!$E227,매매지수!$F$271:$F$539,FALSE),MATCH('1'!T$12,매매지수!$1:$1,FALSE))</f>
        <v>100.76365048345046</v>
      </c>
      <c r="U227" s="269">
        <f>INDEX(매매지수!$271:$539,MATCH('1'!$E227,매매지수!$F$271:$F$539,FALSE),MATCH('1'!U$12,매매지수!$1:$1,FALSE))</f>
        <v>100.82683361144626</v>
      </c>
      <c r="V227" s="269">
        <f>INDEX(매매지수!$271:$539,MATCH('1'!$E227,매매지수!$F$271:$F$539,FALSE),MATCH('1'!V$12,매매지수!$1:$1,FALSE))</f>
        <v>99.469572542291118</v>
      </c>
      <c r="W227" s="269">
        <f>INDEX(매매지수!$271:$539,MATCH('1'!$E227,매매지수!$F$271:$F$539,FALSE),MATCH('1'!W$12,매매지수!$1:$1,FALSE))</f>
        <v>100.32305895871407</v>
      </c>
      <c r="X227" s="272">
        <f t="shared" si="78"/>
        <v>-6.2664992772942796E-2</v>
      </c>
      <c r="Y227" s="272">
        <f t="shared" si="79"/>
        <v>1.3009786893465769</v>
      </c>
      <c r="Z227" s="274">
        <f t="shared" si="80"/>
        <v>0.43917273786249211</v>
      </c>
      <c r="AA227" s="279">
        <f>INDEX(전세지수!$271:$539,MATCH('1'!$E227,전세지수!$F$271:$F$539,FALSE),MATCH('1'!AA$12,전세지수!$1:$1,FALSE))</f>
        <v>102.32320818699918</v>
      </c>
      <c r="AB227" s="269">
        <f>INDEX(전세지수!$271:$539,MATCH('1'!$E227,전세지수!$F$271:$F$539,FALSE),MATCH('1'!AB$12,전세지수!$1:$1,FALSE))</f>
        <v>102.13421094427424</v>
      </c>
      <c r="AC227" s="269">
        <f>INDEX(전세지수!$271:$539,MATCH('1'!$E227,전세지수!$F$271:$F$539,FALSE),MATCH('1'!AC$12,전세지수!$1:$1,FALSE))</f>
        <v>100.16956247646417</v>
      </c>
      <c r="AD227" s="269">
        <f>INDEX(전세지수!$271:$539,MATCH('1'!$E227,전세지수!$F$271:$F$539,FALSE),MATCH('1'!AD$12,전세지수!$1:$1,FALSE))</f>
        <v>99.656863096109873</v>
      </c>
      <c r="AE227" s="272">
        <f t="shared" si="81"/>
        <v>0.18504792956011151</v>
      </c>
      <c r="AF227" s="272">
        <f t="shared" si="82"/>
        <v>2.1500001170924987</v>
      </c>
      <c r="AG227" s="274">
        <f t="shared" si="83"/>
        <v>2.6755258073072774</v>
      </c>
      <c r="AH227" s="1408" t="s">
        <v>396</v>
      </c>
      <c r="AI227" s="1362"/>
      <c r="AJ227" s="351"/>
      <c r="AK227" s="351"/>
    </row>
    <row r="228" spans="1:37" ht="14.1" customHeight="1">
      <c r="A228" s="522"/>
      <c r="B228" s="349"/>
      <c r="C228" s="431" t="s">
        <v>83</v>
      </c>
      <c r="D228" s="432"/>
      <c r="E228" s="459">
        <v>185</v>
      </c>
      <c r="F228" s="335">
        <f>INDEX(매매지수!$2:$270,MATCH('1'!$E228,매매지수!$F$2:$F$270,FALSE),MATCH('1'!F$12,매매지수!$1:$1,FALSE))</f>
        <v>99.087085240958729</v>
      </c>
      <c r="G228" s="336">
        <f>INDEX(매매지수!$2:$270,MATCH('1'!$E228,매매지수!$F$2:$F$270,FALSE),MATCH('1'!G$12,매매지수!$1:$1,FALSE))</f>
        <v>99.229605251373272</v>
      </c>
      <c r="H228" s="336">
        <f>INDEX(매매지수!$2:$270,MATCH('1'!$E228,매매지수!$F$2:$F$270,FALSE),MATCH('1'!H$12,매매지수!$1:$1,FALSE))</f>
        <v>99.736474686766329</v>
      </c>
      <c r="I228" s="336">
        <f>INDEX(매매지수!$2:$270,MATCH('1'!$E228,매매지수!$F$2:$F$270,FALSE),MATCH('1'!I$12,매매지수!$1:$1,FALSE))</f>
        <v>100.02863407391304</v>
      </c>
      <c r="J228" s="337">
        <f t="shared" si="72"/>
        <v>-0.14362650143926459</v>
      </c>
      <c r="K228" s="337">
        <f t="shared" si="73"/>
        <v>-0.65110527301780463</v>
      </c>
      <c r="L228" s="433">
        <f t="shared" si="74"/>
        <v>-0.94127930634200219</v>
      </c>
      <c r="M228" s="335">
        <f>INDEX(전세지수!$2:$270,MATCH('1'!$E228,전세지수!$F$2:$F$270,FALSE),MATCH('1'!M$12,전세지수!$1:$1,FALSE))</f>
        <v>102.05462021751097</v>
      </c>
      <c r="N228" s="336">
        <f>INDEX(전세지수!$2:$270,MATCH('1'!$E228,전세지수!$F$2:$F$270,FALSE),MATCH('1'!N$12,전세지수!$1:$1,FALSE))</f>
        <v>101.98619365237995</v>
      </c>
      <c r="O228" s="336">
        <f>INDEX(전세지수!$2:$270,MATCH('1'!$E228,전세지수!$F$2:$F$270,FALSE),MATCH('1'!O$12,전세지수!$1:$1,FALSE))</f>
        <v>100.45122128565703</v>
      </c>
      <c r="P228" s="336">
        <f>INDEX(전세지수!$2:$270,MATCH('1'!$E228,전세지수!$F$2:$F$270,FALSE),MATCH('1'!P$12,전세지수!$1:$1,FALSE))</f>
        <v>99.99454600650111</v>
      </c>
      <c r="Q228" s="338">
        <f t="shared" si="75"/>
        <v>6.709394936754709E-2</v>
      </c>
      <c r="R228" s="338">
        <f t="shared" si="76"/>
        <v>1.5961965532447886</v>
      </c>
      <c r="S228" s="338">
        <f t="shared" si="77"/>
        <v>2.0601865734516389</v>
      </c>
      <c r="T228" s="339">
        <f>INDEX(매매지수!$271:$539,MATCH('1'!$E228,매매지수!$F$271:$F$539,FALSE),MATCH('1'!T$12,매매지수!$1:$1,FALSE))</f>
        <v>98.815225933860859</v>
      </c>
      <c r="U228" s="336">
        <f>INDEX(매매지수!$271:$539,MATCH('1'!$E228,매매지수!$F$271:$F$539,FALSE),MATCH('1'!U$12,매매지수!$1:$1,FALSE))</f>
        <v>98.985194886406987</v>
      </c>
      <c r="V228" s="336">
        <f>INDEX(매매지수!$271:$539,MATCH('1'!$E228,매매지수!$F$271:$F$539,FALSE),MATCH('1'!V$12,매매지수!$1:$1,FALSE))</f>
        <v>99.587209660751952</v>
      </c>
      <c r="W228" s="336">
        <f>INDEX(매매지수!$271:$539,MATCH('1'!$E228,매매지수!$F$271:$F$539,FALSE),MATCH('1'!W$12,매매지수!$1:$1,FALSE))</f>
        <v>100.28110617375418</v>
      </c>
      <c r="X228" s="338">
        <f t="shared" si="78"/>
        <v>-0.17171148952243032</v>
      </c>
      <c r="Y228" s="338">
        <f t="shared" si="79"/>
        <v>-0.7751836099443743</v>
      </c>
      <c r="Z228" s="340">
        <f t="shared" si="80"/>
        <v>-1.4617711110539999</v>
      </c>
      <c r="AA228" s="335">
        <f>INDEX(전세지수!$271:$539,MATCH('1'!$E228,전세지수!$F$271:$F$539,FALSE),MATCH('1'!AA$12,전세지수!$1:$1,FALSE))</f>
        <v>103.01656565119843</v>
      </c>
      <c r="AB228" s="336">
        <f>INDEX(전세지수!$271:$539,MATCH('1'!$E228,전세지수!$F$271:$F$539,FALSE),MATCH('1'!AB$12,전세지수!$1:$1,FALSE))</f>
        <v>102.87301651596809</v>
      </c>
      <c r="AC228" s="336">
        <f>INDEX(전세지수!$271:$539,MATCH('1'!$E228,전세지수!$F$271:$F$539,FALSE),MATCH('1'!AC$12,전세지수!$1:$1,FALSE))</f>
        <v>100.5725506737531</v>
      </c>
      <c r="AD228" s="336">
        <f>INDEX(전세지수!$271:$539,MATCH('1'!$E228,전세지수!$F$271:$F$539,FALSE),MATCH('1'!AD$12,전세지수!$1:$1,FALSE))</f>
        <v>100.17230017856544</v>
      </c>
      <c r="AE228" s="338">
        <f t="shared" si="81"/>
        <v>0.13954012440964281</v>
      </c>
      <c r="AF228" s="338">
        <f t="shared" si="82"/>
        <v>2.4301014154184619</v>
      </c>
      <c r="AG228" s="340">
        <f t="shared" si="83"/>
        <v>2.8393732274918815</v>
      </c>
      <c r="AH228" s="1353" t="s">
        <v>426</v>
      </c>
      <c r="AI228" s="1354"/>
      <c r="AJ228" s="351"/>
      <c r="AK228" s="351"/>
    </row>
    <row r="229" spans="1:37" ht="14.1" customHeight="1">
      <c r="A229" s="522"/>
      <c r="B229" s="349"/>
      <c r="C229" s="431" t="s">
        <v>82</v>
      </c>
      <c r="D229" s="432"/>
      <c r="E229" s="327">
        <v>186</v>
      </c>
      <c r="F229" s="335">
        <f>INDEX(매매지수!$2:$270,MATCH('1'!$E229,매매지수!$F$2:$F$270,FALSE),MATCH('1'!F$12,매매지수!$1:$1,FALSE))</f>
        <v>97.191917630000532</v>
      </c>
      <c r="G229" s="336">
        <f>INDEX(매매지수!$2:$270,MATCH('1'!$E229,매매지수!$F$2:$F$270,FALSE),MATCH('1'!G$12,매매지수!$1:$1,FALSE))</f>
        <v>97.479707717382212</v>
      </c>
      <c r="H229" s="336">
        <f>INDEX(매매지수!$2:$270,MATCH('1'!$E229,매매지수!$F$2:$F$270,FALSE),MATCH('1'!H$12,매매지수!$1:$1,FALSE))</f>
        <v>99.268525590242945</v>
      </c>
      <c r="I229" s="336">
        <f>INDEX(매매지수!$2:$270,MATCH('1'!$E229,매매지수!$F$2:$F$270,FALSE),MATCH('1'!I$12,매매지수!$1:$1,FALSE))</f>
        <v>100.11451540679509</v>
      </c>
      <c r="J229" s="337">
        <f t="shared" si="72"/>
        <v>-0.29523076558256589</v>
      </c>
      <c r="K229" s="337">
        <f t="shared" si="73"/>
        <v>-2.0919097447001045</v>
      </c>
      <c r="L229" s="433">
        <f t="shared" si="74"/>
        <v>-2.919254780307512</v>
      </c>
      <c r="M229" s="335">
        <f>INDEX(전세지수!$2:$270,MATCH('1'!$E229,전세지수!$F$2:$F$270,FALSE),MATCH('1'!M$12,전세지수!$1:$1,FALSE))</f>
        <v>100.14927436709688</v>
      </c>
      <c r="N229" s="336">
        <f>INDEX(전세지수!$2:$270,MATCH('1'!$E229,전세지수!$F$2:$F$270,FALSE),MATCH('1'!N$12,전세지수!$1:$1,FALSE))</f>
        <v>100.30886379323698</v>
      </c>
      <c r="O229" s="336">
        <f>INDEX(전세지수!$2:$270,MATCH('1'!$E229,전세지수!$F$2:$F$270,FALSE),MATCH('1'!O$12,전세지수!$1:$1,FALSE))</f>
        <v>99.957199243981577</v>
      </c>
      <c r="P229" s="336">
        <f>INDEX(전세지수!$2:$270,MATCH('1'!$E229,전세지수!$F$2:$F$270,FALSE),MATCH('1'!P$12,전세지수!$1:$1,FALSE))</f>
        <v>99.707621427117587</v>
      </c>
      <c r="Q229" s="338">
        <f t="shared" si="75"/>
        <v>-0.15909802992989386</v>
      </c>
      <c r="R229" s="338">
        <f t="shared" si="76"/>
        <v>0.19215736792150828</v>
      </c>
      <c r="S229" s="338">
        <f t="shared" si="77"/>
        <v>0.44294802509368125</v>
      </c>
      <c r="T229" s="339">
        <f>INDEX(매매지수!$271:$539,MATCH('1'!$E229,매매지수!$F$271:$F$539,FALSE),MATCH('1'!T$12,매매지수!$1:$1,FALSE))</f>
        <v>97.191917630000532</v>
      </c>
      <c r="U229" s="336">
        <f>INDEX(매매지수!$271:$539,MATCH('1'!$E229,매매지수!$F$271:$F$539,FALSE),MATCH('1'!U$12,매매지수!$1:$1,FALSE))</f>
        <v>97.479707717382212</v>
      </c>
      <c r="V229" s="336">
        <f>INDEX(매매지수!$271:$539,MATCH('1'!$E229,매매지수!$F$271:$F$539,FALSE),MATCH('1'!V$12,매매지수!$1:$1,FALSE))</f>
        <v>99.268525590242945</v>
      </c>
      <c r="W229" s="336">
        <f>INDEX(매매지수!$271:$539,MATCH('1'!$E229,매매지수!$F$271:$F$539,FALSE),MATCH('1'!W$12,매매지수!$1:$1,FALSE))</f>
        <v>100.11451540679509</v>
      </c>
      <c r="X229" s="338">
        <f t="shared" si="78"/>
        <v>-0.29523076558256589</v>
      </c>
      <c r="Y229" s="338">
        <f t="shared" si="79"/>
        <v>-2.0919097447001045</v>
      </c>
      <c r="Z229" s="340">
        <f t="shared" si="80"/>
        <v>-2.919254780307512</v>
      </c>
      <c r="AA229" s="335">
        <f>INDEX(전세지수!$271:$539,MATCH('1'!$E229,전세지수!$F$271:$F$539,FALSE),MATCH('1'!AA$12,전세지수!$1:$1,FALSE))</f>
        <v>100.14927436709688</v>
      </c>
      <c r="AB229" s="336">
        <f>INDEX(전세지수!$271:$539,MATCH('1'!$E229,전세지수!$F$271:$F$539,FALSE),MATCH('1'!AB$12,전세지수!$1:$1,FALSE))</f>
        <v>100.30886379323698</v>
      </c>
      <c r="AC229" s="336">
        <f>INDEX(전세지수!$271:$539,MATCH('1'!$E229,전세지수!$F$271:$F$539,FALSE),MATCH('1'!AC$12,전세지수!$1:$1,FALSE))</f>
        <v>99.957199243981577</v>
      </c>
      <c r="AD229" s="336">
        <f>INDEX(전세지수!$271:$539,MATCH('1'!$E229,전세지수!$F$271:$F$539,FALSE),MATCH('1'!AD$12,전세지수!$1:$1,FALSE))</f>
        <v>99.707621427117587</v>
      </c>
      <c r="AE229" s="338">
        <f t="shared" si="81"/>
        <v>-0.15909802992989386</v>
      </c>
      <c r="AF229" s="338">
        <f t="shared" si="82"/>
        <v>0.19215736792150828</v>
      </c>
      <c r="AG229" s="340">
        <f t="shared" si="83"/>
        <v>0.44294802509368125</v>
      </c>
      <c r="AH229" s="1353" t="s">
        <v>397</v>
      </c>
      <c r="AI229" s="1354"/>
      <c r="AJ229" s="351"/>
      <c r="AK229" s="351"/>
    </row>
    <row r="230" spans="1:37" ht="14.1" customHeight="1">
      <c r="A230" s="522"/>
      <c r="B230" s="349"/>
      <c r="C230" s="431" t="s">
        <v>108</v>
      </c>
      <c r="D230" s="432"/>
      <c r="E230" s="459">
        <v>187</v>
      </c>
      <c r="F230" s="335">
        <f>INDEX(매매지수!$2:$270,MATCH('1'!$E230,매매지수!$F$2:$F$270,FALSE),MATCH('1'!F$12,매매지수!$1:$1,FALSE))</f>
        <v>100.08703565762067</v>
      </c>
      <c r="G230" s="336">
        <f>INDEX(매매지수!$2:$270,MATCH('1'!$E230,매매지수!$F$2:$F$270,FALSE),MATCH('1'!G$12,매매지수!$1:$1,FALSE))</f>
        <v>100.27440895595083</v>
      </c>
      <c r="H230" s="336">
        <f>INDEX(매매지수!$2:$270,MATCH('1'!$E230,매매지수!$F$2:$F$270,FALSE),MATCH('1'!H$12,매매지수!$1:$1,FALSE))</f>
        <v>100.29532248287455</v>
      </c>
      <c r="I230" s="336">
        <f>INDEX(매매지수!$2:$270,MATCH('1'!$E230,매매지수!$F$2:$F$270,FALSE),MATCH('1'!I$12,매매지수!$1:$1,FALSE))</f>
        <v>98.740458934606039</v>
      </c>
      <c r="J230" s="337">
        <f t="shared" si="72"/>
        <v>-0.18686053628346189</v>
      </c>
      <c r="K230" s="337">
        <f t="shared" si="73"/>
        <v>-0.207673518662288</v>
      </c>
      <c r="L230" s="433">
        <f t="shared" si="74"/>
        <v>1.3637537616737694</v>
      </c>
      <c r="M230" s="335">
        <f>INDEX(전세지수!$2:$270,MATCH('1'!$E230,전세지수!$F$2:$F$270,FALSE),MATCH('1'!M$12,전세지수!$1:$1,FALSE))</f>
        <v>102.03713540583439</v>
      </c>
      <c r="N230" s="336">
        <f>INDEX(전세지수!$2:$270,MATCH('1'!$E230,전세지수!$F$2:$F$270,FALSE),MATCH('1'!N$12,전세지수!$1:$1,FALSE))</f>
        <v>101.85756635552639</v>
      </c>
      <c r="O230" s="336">
        <f>INDEX(전세지수!$2:$270,MATCH('1'!$E230,전세지수!$F$2:$F$270,FALSE),MATCH('1'!O$12,전세지수!$1:$1,FALSE))</f>
        <v>100.3167308533329</v>
      </c>
      <c r="P230" s="336">
        <f>INDEX(전세지수!$2:$270,MATCH('1'!$E230,전세지수!$F$2:$F$270,FALSE),MATCH('1'!P$12,전세지수!$1:$1,FALSE))</f>
        <v>98.975916141998567</v>
      </c>
      <c r="Q230" s="338">
        <f t="shared" si="75"/>
        <v>0.17629426731169406</v>
      </c>
      <c r="R230" s="338">
        <f t="shared" si="76"/>
        <v>1.7149727048190844</v>
      </c>
      <c r="S230" s="338">
        <f t="shared" si="77"/>
        <v>3.09289308264038</v>
      </c>
      <c r="T230" s="339">
        <f>INDEX(매매지수!$271:$539,MATCH('1'!$E230,매매지수!$F$271:$F$539,FALSE),MATCH('1'!T$12,매매지수!$1:$1,FALSE))</f>
        <v>100.08703565762067</v>
      </c>
      <c r="U230" s="336">
        <f>INDEX(매매지수!$271:$539,MATCH('1'!$E230,매매지수!$F$271:$F$539,FALSE),MATCH('1'!U$12,매매지수!$1:$1,FALSE))</f>
        <v>100.27440895595083</v>
      </c>
      <c r="V230" s="336">
        <f>INDEX(매매지수!$271:$539,MATCH('1'!$E230,매매지수!$F$271:$F$539,FALSE),MATCH('1'!V$12,매매지수!$1:$1,FALSE))</f>
        <v>100.29532248287455</v>
      </c>
      <c r="W230" s="336">
        <f>INDEX(매매지수!$271:$539,MATCH('1'!$E230,매매지수!$F$271:$F$539,FALSE),MATCH('1'!W$12,매매지수!$1:$1,FALSE))</f>
        <v>98.740458934606039</v>
      </c>
      <c r="X230" s="338">
        <f t="shared" si="78"/>
        <v>-0.18686053628346189</v>
      </c>
      <c r="Y230" s="338">
        <f t="shared" si="79"/>
        <v>-0.207673518662288</v>
      </c>
      <c r="Z230" s="340">
        <f t="shared" si="80"/>
        <v>1.3637537616737694</v>
      </c>
      <c r="AA230" s="335">
        <f>INDEX(전세지수!$271:$539,MATCH('1'!$E230,전세지수!$F$271:$F$539,FALSE),MATCH('1'!AA$12,전세지수!$1:$1,FALSE))</f>
        <v>102.03713540583439</v>
      </c>
      <c r="AB230" s="336">
        <f>INDEX(전세지수!$271:$539,MATCH('1'!$E230,전세지수!$F$271:$F$539,FALSE),MATCH('1'!AB$12,전세지수!$1:$1,FALSE))</f>
        <v>101.85756635552639</v>
      </c>
      <c r="AC230" s="336">
        <f>INDEX(전세지수!$271:$539,MATCH('1'!$E230,전세지수!$F$271:$F$539,FALSE),MATCH('1'!AC$12,전세지수!$1:$1,FALSE))</f>
        <v>100.3167308533329</v>
      </c>
      <c r="AD230" s="336">
        <f>INDEX(전세지수!$271:$539,MATCH('1'!$E230,전세지수!$F$271:$F$539,FALSE),MATCH('1'!AD$12,전세지수!$1:$1,FALSE))</f>
        <v>98.975916141998567</v>
      </c>
      <c r="AE230" s="338">
        <f t="shared" si="81"/>
        <v>0.17629426731169406</v>
      </c>
      <c r="AF230" s="338">
        <f t="shared" si="82"/>
        <v>1.7149727048190844</v>
      </c>
      <c r="AG230" s="340">
        <f t="shared" si="83"/>
        <v>3.09289308264038</v>
      </c>
      <c r="AH230" s="1353" t="s">
        <v>418</v>
      </c>
      <c r="AI230" s="1354"/>
      <c r="AJ230" s="351"/>
      <c r="AK230" s="351"/>
    </row>
    <row r="231" spans="1:37" ht="14.1" customHeight="1">
      <c r="A231" s="522"/>
      <c r="B231" s="461"/>
      <c r="C231" s="434" t="s">
        <v>112</v>
      </c>
      <c r="D231" s="435"/>
      <c r="E231" s="327">
        <v>188</v>
      </c>
      <c r="F231" s="342">
        <f>INDEX(매매지수!$2:$270,MATCH('1'!$E231,매매지수!$F$2:$F$270,FALSE),MATCH('1'!F$12,매매지수!$1:$1,FALSE))</f>
        <v>100.35504413699402</v>
      </c>
      <c r="G231" s="343">
        <f>INDEX(매매지수!$2:$270,MATCH('1'!$E231,매매지수!$F$2:$F$270,FALSE),MATCH('1'!G$12,매매지수!$1:$1,FALSE))</f>
        <v>100.53473192982088</v>
      </c>
      <c r="H231" s="343">
        <f>INDEX(매매지수!$2:$270,MATCH('1'!$E231,매매지수!$F$2:$F$270,FALSE),MATCH('1'!H$12,매매지수!$1:$1,FALSE))</f>
        <v>100.01615055277652</v>
      </c>
      <c r="I231" s="343">
        <f>INDEX(매매지수!$2:$270,MATCH('1'!$E231,매매지수!$F$2:$F$270,FALSE),MATCH('1'!I$12,매매지수!$1:$1,FALSE))</f>
        <v>99.617315963833732</v>
      </c>
      <c r="J231" s="344">
        <f t="shared" si="72"/>
        <v>-0.17873205545749782</v>
      </c>
      <c r="K231" s="344">
        <f t="shared" si="73"/>
        <v>0.33883885986860651</v>
      </c>
      <c r="L231" s="413">
        <f t="shared" si="74"/>
        <v>0.74056218642561955</v>
      </c>
      <c r="M231" s="342">
        <f>INDEX(전세지수!$2:$270,MATCH('1'!$E231,전세지수!$F$2:$F$270,FALSE),MATCH('1'!M$12,전세지수!$1:$1,FALSE))</f>
        <v>101.49979850540606</v>
      </c>
      <c r="N231" s="343">
        <f>INDEX(전세지수!$2:$270,MATCH('1'!$E231,전세지수!$F$2:$F$270,FALSE),MATCH('1'!N$12,전세지수!$1:$1,FALSE))</f>
        <v>101.31774965200566</v>
      </c>
      <c r="O231" s="343">
        <f>INDEX(전세지수!$2:$270,MATCH('1'!$E231,전세지수!$F$2:$F$270,FALSE),MATCH('1'!O$12,전세지수!$1:$1,FALSE))</f>
        <v>100.04932980565057</v>
      </c>
      <c r="P231" s="343">
        <f>INDEX(전세지수!$2:$270,MATCH('1'!$E231,전세지수!$F$2:$F$270,FALSE),MATCH('1'!P$12,전세지수!$1:$1,FALSE))</f>
        <v>99.445200376013403</v>
      </c>
      <c r="Q231" s="345">
        <f t="shared" si="75"/>
        <v>0.17968110624810851</v>
      </c>
      <c r="R231" s="345">
        <f t="shared" si="76"/>
        <v>1.4497535391522209</v>
      </c>
      <c r="S231" s="345">
        <f t="shared" si="77"/>
        <v>2.0660606259769176</v>
      </c>
      <c r="T231" s="346">
        <f>INDEX(매매지수!$271:$539,MATCH('1'!$E231,매매지수!$F$271:$F$539,FALSE),MATCH('1'!T$12,매매지수!$1:$1,FALSE))</f>
        <v>100.50846599140549</v>
      </c>
      <c r="U231" s="343">
        <f>INDEX(매매지수!$271:$539,MATCH('1'!$E231,매매지수!$F$271:$F$539,FALSE),MATCH('1'!U$12,매매지수!$1:$1,FALSE))</f>
        <v>100.63125665792545</v>
      </c>
      <c r="V231" s="343">
        <f>INDEX(매매지수!$271:$539,MATCH('1'!$E231,매매지수!$F$271:$F$539,FALSE),MATCH('1'!V$12,매매지수!$1:$1,FALSE))</f>
        <v>99.984514471455228</v>
      </c>
      <c r="W231" s="343">
        <f>INDEX(매매지수!$271:$539,MATCH('1'!$E231,매매지수!$F$271:$F$539,FALSE),MATCH('1'!W$12,매매지수!$1:$1,FALSE))</f>
        <v>99.361103223170517</v>
      </c>
      <c r="X231" s="345">
        <f t="shared" si="78"/>
        <v>-0.12202040459194929</v>
      </c>
      <c r="Y231" s="345">
        <f t="shared" si="79"/>
        <v>0.52403266917881997</v>
      </c>
      <c r="Z231" s="347">
        <f t="shared" si="80"/>
        <v>1.1547403672218959</v>
      </c>
      <c r="AA231" s="342">
        <f>INDEX(전세지수!$271:$539,MATCH('1'!$E231,전세지수!$F$271:$F$539,FALSE),MATCH('1'!AA$12,전세지수!$1:$1,FALSE))</f>
        <v>102.19383186123083</v>
      </c>
      <c r="AB231" s="343">
        <f>INDEX(전세지수!$271:$539,MATCH('1'!$E231,전세지수!$F$271:$F$539,FALSE),MATCH('1'!AB$12,전세지수!$1:$1,FALSE))</f>
        <v>101.89228928023049</v>
      </c>
      <c r="AC231" s="343">
        <f>INDEX(전세지수!$271:$539,MATCH('1'!$E231,전세지수!$F$271:$F$539,FALSE),MATCH('1'!AC$12,전세지수!$1:$1,FALSE))</f>
        <v>100.06445727294155</v>
      </c>
      <c r="AD231" s="343">
        <f>INDEX(전세지수!$271:$539,MATCH('1'!$E231,전세지수!$F$271:$F$539,FALSE),MATCH('1'!AD$12,전세지수!$1:$1,FALSE))</f>
        <v>99.058480828735938</v>
      </c>
      <c r="AE231" s="345">
        <f t="shared" si="81"/>
        <v>0.2959424929309673</v>
      </c>
      <c r="AF231" s="345">
        <f t="shared" si="82"/>
        <v>2.1280029356288477</v>
      </c>
      <c r="AG231" s="347">
        <f t="shared" si="83"/>
        <v>3.1651515410534792</v>
      </c>
      <c r="AH231" s="1359" t="s">
        <v>433</v>
      </c>
      <c r="AI231" s="1360"/>
      <c r="AJ231" s="351"/>
      <c r="AK231" s="351"/>
    </row>
    <row r="232" spans="1:37" ht="14.1" customHeight="1">
      <c r="A232" s="1378" t="s">
        <v>1548</v>
      </c>
      <c r="B232" s="1378"/>
      <c r="C232" s="1378"/>
      <c r="D232" s="1378"/>
      <c r="E232" s="459">
        <v>189</v>
      </c>
      <c r="F232" s="279">
        <f>INDEX(매매지수!$2:$270,MATCH('1'!$E232,매매지수!$F$2:$F$270,FALSE),MATCH('1'!F$12,매매지수!$1:$1,FALSE))</f>
        <v>100.31345488518532</v>
      </c>
      <c r="G232" s="269">
        <f>INDEX(매매지수!$2:$270,MATCH('1'!$E232,매매지수!$F$2:$F$270,FALSE),MATCH('1'!G$12,매매지수!$1:$1,FALSE))</f>
        <v>100.31613993204351</v>
      </c>
      <c r="H232" s="269">
        <f>INDEX(매매지수!$2:$270,MATCH('1'!$E232,매매지수!$F$2:$F$270,FALSE),MATCH('1'!H$12,매매지수!$1:$1,FALSE))</f>
        <v>99.908904913996921</v>
      </c>
      <c r="I232" s="269">
        <f>INDEX(매매지수!$2:$270,MATCH('1'!$E232,매매지수!$F$2:$F$270,FALSE),MATCH('1'!I$12,매매지수!$1:$1,FALSE))</f>
        <v>100.27652048650138</v>
      </c>
      <c r="J232" s="270">
        <f t="shared" si="72"/>
        <v>-2.6765851038668131E-3</v>
      </c>
      <c r="K232" s="270">
        <f t="shared" si="73"/>
        <v>0.40491883234696768</v>
      </c>
      <c r="L232" s="271">
        <f t="shared" si="74"/>
        <v>3.6832549139864668E-2</v>
      </c>
      <c r="M232" s="279">
        <f>INDEX(전세지수!$2:$270,MATCH('1'!$E232,전세지수!$F$2:$F$270,FALSE),MATCH('1'!M$12,전세지수!$1:$1,FALSE))</f>
        <v>102.91933816680199</v>
      </c>
      <c r="N232" s="269">
        <f>INDEX(전세지수!$2:$270,MATCH('1'!$E232,전세지수!$F$2:$F$270,FALSE),MATCH('1'!N$12,전세지수!$1:$1,FALSE))</f>
        <v>102.57437386251706</v>
      </c>
      <c r="O232" s="269">
        <f>INDEX(전세지수!$2:$270,MATCH('1'!$E232,전세지수!$F$2:$F$270,FALSE),MATCH('1'!O$12,전세지수!$1:$1,FALSE))</f>
        <v>100.22948071838356</v>
      </c>
      <c r="P232" s="269">
        <f>INDEX(전세지수!$2:$270,MATCH('1'!$E232,전세지수!$F$2:$F$270,FALSE),MATCH('1'!P$12,전세지수!$1:$1,FALSE))</f>
        <v>99.327645971537137</v>
      </c>
      <c r="Q232" s="272">
        <f t="shared" si="75"/>
        <v>0.33630651720799598</v>
      </c>
      <c r="R232" s="272">
        <f t="shared" si="76"/>
        <v>2.6836988769563419</v>
      </c>
      <c r="S232" s="272">
        <f t="shared" si="77"/>
        <v>3.6160045475094327</v>
      </c>
      <c r="T232" s="280">
        <f>INDEX(매매지수!$271:$539,MATCH('1'!$E232,매매지수!$F$271:$F$539,FALSE),MATCH('1'!T$12,매매지수!$1:$1,FALSE))</f>
        <v>100.66048595747583</v>
      </c>
      <c r="U232" s="269">
        <f>INDEX(매매지수!$271:$539,MATCH('1'!$E232,매매지수!$F$271:$F$539,FALSE),MATCH('1'!U$12,매매지수!$1:$1,FALSE))</f>
        <v>100.62643106002685</v>
      </c>
      <c r="V232" s="269">
        <f>INDEX(매매지수!$271:$539,MATCH('1'!$E232,매매지수!$F$271:$F$539,FALSE),MATCH('1'!V$12,매매지수!$1:$1,FALSE))</f>
        <v>99.929693119830247</v>
      </c>
      <c r="W232" s="269">
        <f>INDEX(매매지수!$271:$539,MATCH('1'!$E232,매매지수!$F$271:$F$539,FALSE),MATCH('1'!W$12,매매지수!$1:$1,FALSE))</f>
        <v>100.31519696336208</v>
      </c>
      <c r="X232" s="272">
        <f t="shared" si="78"/>
        <v>3.3842895042823784E-2</v>
      </c>
      <c r="Y232" s="272">
        <f t="shared" si="79"/>
        <v>0.73130699677947941</v>
      </c>
      <c r="Z232" s="274">
        <f t="shared" si="80"/>
        <v>0.3442040733268481</v>
      </c>
      <c r="AA232" s="279">
        <f>INDEX(전세지수!$271:$539,MATCH('1'!$E232,전세지수!$F$271:$F$539,FALSE),MATCH('1'!AA$12,전세지수!$1:$1,FALSE))</f>
        <v>103.99858373963005</v>
      </c>
      <c r="AB232" s="269">
        <f>INDEX(전세지수!$271:$539,MATCH('1'!$E232,전세지수!$F$271:$F$539,FALSE),MATCH('1'!AB$12,전세지수!$1:$1,FALSE))</f>
        <v>103.5038621232202</v>
      </c>
      <c r="AC232" s="269">
        <f>INDEX(전세지수!$271:$539,MATCH('1'!$E232,전세지수!$F$271:$F$539,FALSE),MATCH('1'!AC$12,전세지수!$1:$1,FALSE))</f>
        <v>100.30966204711757</v>
      </c>
      <c r="AD232" s="269">
        <f>INDEX(전세지수!$271:$539,MATCH('1'!$E232,전세지수!$F$271:$F$539,FALSE),MATCH('1'!AD$12,전세지수!$1:$1,FALSE))</f>
        <v>99.064632445049739</v>
      </c>
      <c r="AE232" s="272">
        <f t="shared" si="81"/>
        <v>0.47797406421499211</v>
      </c>
      <c r="AF232" s="272">
        <f t="shared" si="82"/>
        <v>3.677533766168728</v>
      </c>
      <c r="AG232" s="274">
        <f t="shared" si="83"/>
        <v>4.9805376276110813</v>
      </c>
      <c r="AH232" s="1406" t="s">
        <v>875</v>
      </c>
      <c r="AI232" s="1407"/>
      <c r="AJ232" s="1407"/>
      <c r="AK232" s="1407"/>
    </row>
    <row r="233" spans="1:37" ht="14.1" customHeight="1">
      <c r="A233" s="462"/>
      <c r="B233" s="1378" t="s">
        <v>1377</v>
      </c>
      <c r="C233" s="1378"/>
      <c r="D233" s="1378"/>
      <c r="E233" s="327">
        <v>190</v>
      </c>
      <c r="F233" s="268">
        <f>INDEX(매매지수!$2:$270,MATCH('1'!$E233,매매지수!$F$2:$F$270,FALSE),MATCH('1'!F$12,매매지수!$1:$1,FALSE))</f>
        <v>104.50249187033643</v>
      </c>
      <c r="G233" s="285">
        <f>INDEX(매매지수!$2:$270,MATCH('1'!$E233,매매지수!$F$2:$F$270,FALSE),MATCH('1'!G$12,매매지수!$1:$1,FALSE))</f>
        <v>104.75004105315364</v>
      </c>
      <c r="H233" s="285">
        <f>INDEX(매매지수!$2:$270,MATCH('1'!$E233,매매지수!$F$2:$F$270,FALSE),MATCH('1'!H$12,매매지수!$1:$1,FALSE))</f>
        <v>100.71075761945487</v>
      </c>
      <c r="I233" s="285">
        <f>INDEX(매매지수!$2:$270,MATCH('1'!$E233,매매지수!$F$2:$F$270,FALSE),MATCH('1'!I$12,매매지수!$1:$1,FALSE))</f>
        <v>0</v>
      </c>
      <c r="J233" s="286">
        <f t="shared" si="72"/>
        <v>-0.23632370959320026</v>
      </c>
      <c r="K233" s="286">
        <f t="shared" si="73"/>
        <v>3.7649744084033099</v>
      </c>
      <c r="L233" s="286" t="str">
        <f t="shared" si="74"/>
        <v xml:space="preserve"> </v>
      </c>
      <c r="M233" s="268">
        <f>INDEX(전세지수!$2:$270,MATCH('1'!$E233,전세지수!$F$2:$F$270,FALSE),MATCH('1'!M$12,전세지수!$1:$1,FALSE))</f>
        <v>109.56369641995205</v>
      </c>
      <c r="N233" s="285">
        <f>INDEX(전세지수!$2:$270,MATCH('1'!$E233,전세지수!$F$2:$F$270,FALSE),MATCH('1'!N$12,전세지수!$1:$1,FALSE))</f>
        <v>108.84570453797528</v>
      </c>
      <c r="O233" s="285">
        <f>INDEX(전세지수!$2:$270,MATCH('1'!$E233,전세지수!$F$2:$F$270,FALSE),MATCH('1'!O$12,전세지수!$1:$1,FALSE))</f>
        <v>101.06495945721841</v>
      </c>
      <c r="P233" s="285">
        <f>INDEX(전세지수!$2:$270,MATCH('1'!$E233,전세지수!$F$2:$F$270,FALSE),MATCH('1'!P$12,전세지수!$1:$1,FALSE))</f>
        <v>0</v>
      </c>
      <c r="Q233" s="288">
        <f t="shared" si="75"/>
        <v>0.6596419078037874</v>
      </c>
      <c r="R233" s="288">
        <f t="shared" si="76"/>
        <v>8.4091825775987505</v>
      </c>
      <c r="S233" s="288" t="str">
        <f t="shared" si="77"/>
        <v xml:space="preserve"> </v>
      </c>
      <c r="T233" s="273">
        <f>INDEX(매매지수!$271:$539,MATCH('1'!$E233,매매지수!$F$271:$F$539,FALSE),MATCH('1'!T$12,매매지수!$1:$1,FALSE))</f>
        <v>106.95752441626996</v>
      </c>
      <c r="U233" s="285">
        <f>INDEX(매매지수!$271:$539,MATCH('1'!$E233,매매지수!$F$271:$F$539,FALSE),MATCH('1'!U$12,매매지수!$1:$1,FALSE))</f>
        <v>107.5069046141671</v>
      </c>
      <c r="V233" s="285">
        <f>INDEX(매매지수!$271:$539,MATCH('1'!$E233,매매지수!$F$271:$F$539,FALSE),MATCH('1'!V$12,매매지수!$1:$1,FALSE))</f>
        <v>101.60530471620679</v>
      </c>
      <c r="W233" s="285">
        <f>INDEX(매매지수!$271:$539,MATCH('1'!$E233,매매지수!$F$271:$F$539,FALSE),MATCH('1'!W$12,매매지수!$1:$1,FALSE))</f>
        <v>0</v>
      </c>
      <c r="X233" s="288">
        <f t="shared" si="78"/>
        <v>-0.51101852468807829</v>
      </c>
      <c r="Y233" s="288">
        <f t="shared" si="79"/>
        <v>5.2676577418988346</v>
      </c>
      <c r="Z233" s="288" t="str">
        <f t="shared" si="80"/>
        <v xml:space="preserve"> </v>
      </c>
      <c r="AA233" s="268">
        <f>INDEX(전세지수!$271:$539,MATCH('1'!$E233,전세지수!$F$271:$F$539,FALSE),MATCH('1'!AA$12,전세지수!$1:$1,FALSE))</f>
        <v>116.71282804275189</v>
      </c>
      <c r="AB233" s="285">
        <f>INDEX(전세지수!$271:$539,MATCH('1'!$E233,전세지수!$F$271:$F$539,FALSE),MATCH('1'!AB$12,전세지수!$1:$1,FALSE))</f>
        <v>115.28748985603808</v>
      </c>
      <c r="AC233" s="285">
        <f>INDEX(전세지수!$271:$539,MATCH('1'!$E233,전세지수!$F$271:$F$539,FALSE),MATCH('1'!AC$12,전세지수!$1:$1,FALSE))</f>
        <v>102.41060183777719</v>
      </c>
      <c r="AD233" s="285">
        <f>INDEX(전세지수!$271:$539,MATCH('1'!$E233,전세지수!$F$271:$F$539,FALSE),MATCH('1'!AD$12,전세지수!$1:$1,FALSE))</f>
        <v>0</v>
      </c>
      <c r="AE233" s="288">
        <f t="shared" si="81"/>
        <v>1.2363337847789646</v>
      </c>
      <c r="AF233" s="288">
        <f t="shared" si="82"/>
        <v>13.965571872754001</v>
      </c>
      <c r="AG233" s="289" t="str">
        <f t="shared" si="83"/>
        <v xml:space="preserve"> </v>
      </c>
      <c r="AH233" s="1406" t="s">
        <v>1378</v>
      </c>
      <c r="AI233" s="1407"/>
      <c r="AJ233" s="1407"/>
      <c r="AK233" s="531"/>
    </row>
    <row r="234" spans="1:37" s="310" customFormat="1" ht="14.1" customHeight="1">
      <c r="A234" s="1378" t="s">
        <v>1552</v>
      </c>
      <c r="B234" s="1378"/>
      <c r="C234" s="1378"/>
      <c r="D234" s="1378"/>
      <c r="E234" s="459">
        <v>191</v>
      </c>
      <c r="F234" s="261">
        <f>INDEX(매매지수!$2:$270,MATCH('1'!$E234,매매지수!$F$2:$F$270,FALSE),MATCH('1'!F$12,매매지수!$1:$1,FALSE))</f>
        <v>100.65191222743033</v>
      </c>
      <c r="G234" s="262">
        <f>INDEX(매매지수!$2:$270,MATCH('1'!$E234,매매지수!$F$2:$F$270,FALSE),MATCH('1'!G$12,매매지수!$1:$1,FALSE))</f>
        <v>100.64661719043464</v>
      </c>
      <c r="H234" s="262">
        <f>INDEX(매매지수!$2:$270,MATCH('1'!$E234,매매지수!$F$2:$F$270,FALSE),MATCH('1'!H$12,매매지수!$1:$1,FALSE))</f>
        <v>100.02803132810863</v>
      </c>
      <c r="I234" s="262">
        <f>INDEX(매매지수!$2:$270,MATCH('1'!$E234,매매지수!$F$2:$F$270,FALSE),MATCH('1'!I$12,매매지수!$1:$1,FALSE))</f>
        <v>99.853102514679776</v>
      </c>
      <c r="J234" s="263">
        <f t="shared" si="72"/>
        <v>5.2610183466583749E-3</v>
      </c>
      <c r="K234" s="463">
        <f t="shared" si="73"/>
        <v>0.62370606622785818</v>
      </c>
      <c r="L234" s="463">
        <f t="shared" si="74"/>
        <v>0.79998487040813249</v>
      </c>
      <c r="M234" s="261">
        <f>INDEX(전세지수!$2:$270,MATCH('1'!$E234,전세지수!$F$2:$F$270,FALSE),MATCH('1'!M$12,전세지수!$1:$1,FALSE))</f>
        <v>101.91129423988072</v>
      </c>
      <c r="N234" s="262">
        <f>INDEX(전세지수!$2:$270,MATCH('1'!$E234,전세지수!$F$2:$F$270,FALSE),MATCH('1'!N$12,전세지수!$1:$1,FALSE))</f>
        <v>101.77843515766997</v>
      </c>
      <c r="O234" s="262">
        <f>INDEX(전세지수!$2:$270,MATCH('1'!$E234,전세지수!$F$2:$F$270,FALSE),MATCH('1'!O$12,전세지수!$1:$1,FALSE))</f>
        <v>100.23845637807034</v>
      </c>
      <c r="P234" s="262">
        <f>INDEX(전세지수!$2:$270,MATCH('1'!$E234,전세지수!$F$2:$F$270,FALSE),MATCH('1'!P$12,전세지수!$1:$1,FALSE))</f>
        <v>99.450434282369642</v>
      </c>
      <c r="Q234" s="265">
        <f t="shared" si="75"/>
        <v>0.1305375564135236</v>
      </c>
      <c r="R234" s="464">
        <f t="shared" si="76"/>
        <v>1.6688583626037978</v>
      </c>
      <c r="S234" s="265">
        <f t="shared" si="77"/>
        <v>2.4744587344123214</v>
      </c>
      <c r="T234" s="266">
        <f>INDEX(매매지수!$271:$539,MATCH('1'!$E234,매매지수!$F$271:$F$539,FALSE),MATCH('1'!T$12,매매지수!$1:$1,FALSE))</f>
        <v>100.88550738378643</v>
      </c>
      <c r="U234" s="262">
        <f>INDEX(매매지수!$271:$539,MATCH('1'!$E234,매매지수!$F$271:$F$539,FALSE),MATCH('1'!U$12,매매지수!$1:$1,FALSE))</f>
        <v>100.85159927192468</v>
      </c>
      <c r="V234" s="262">
        <f>INDEX(매매지수!$271:$539,MATCH('1'!$E234,매매지수!$F$271:$F$539,FALSE),MATCH('1'!V$12,매매지수!$1:$1,FALSE))</f>
        <v>99.983578233400181</v>
      </c>
      <c r="W234" s="262">
        <f>INDEX(매매지수!$271:$539,MATCH('1'!$E234,매매지수!$F$271:$F$539,FALSE),MATCH('1'!W$12,매매지수!$1:$1,FALSE))</f>
        <v>99.809578225575109</v>
      </c>
      <c r="X234" s="265">
        <f t="shared" si="78"/>
        <v>3.3621788951831988E-2</v>
      </c>
      <c r="Y234" s="464">
        <f t="shared" si="79"/>
        <v>0.90207728741293902</v>
      </c>
      <c r="Z234" s="464">
        <f t="shared" si="80"/>
        <v>1.0779818704169442</v>
      </c>
      <c r="AA234" s="261">
        <f>INDEX(전세지수!$271:$539,MATCH('1'!$E234,전세지수!$F$271:$F$539,FALSE),MATCH('1'!AA$12,전세지수!$1:$1,FALSE))</f>
        <v>103.14898600916169</v>
      </c>
      <c r="AB234" s="262">
        <f>INDEX(전세지수!$271:$539,MATCH('1'!$E234,전세지수!$F$271:$F$539,FALSE),MATCH('1'!AB$12,전세지수!$1:$1,FALSE))</f>
        <v>102.93283776643388</v>
      </c>
      <c r="AC234" s="262">
        <f>INDEX(전세지수!$271:$539,MATCH('1'!$E234,전세지수!$F$271:$F$539,FALSE),MATCH('1'!AC$12,전세지수!$1:$1,FALSE))</f>
        <v>100.39244836538805</v>
      </c>
      <c r="AD234" s="262">
        <f>INDEX(전세지수!$271:$539,MATCH('1'!$E234,전세지수!$F$271:$F$539,FALSE),MATCH('1'!AD$12,전세지수!$1:$1,FALSE))</f>
        <v>99.050015718029826</v>
      </c>
      <c r="AE234" s="265">
        <f t="shared" si="81"/>
        <v>0.20998958876299323</v>
      </c>
      <c r="AF234" s="464">
        <f t="shared" si="82"/>
        <v>2.7457619458995053</v>
      </c>
      <c r="AG234" s="267">
        <f t="shared" si="83"/>
        <v>4.1382833323324153</v>
      </c>
      <c r="AH234" s="1406" t="s">
        <v>1549</v>
      </c>
      <c r="AI234" s="1407"/>
      <c r="AJ234" s="1407"/>
      <c r="AK234" s="1407"/>
    </row>
    <row r="235" spans="1:37" ht="14.1" customHeight="1">
      <c r="A235" s="516"/>
      <c r="B235" s="516" t="s">
        <v>227</v>
      </c>
      <c r="C235" s="353"/>
      <c r="D235" s="465"/>
      <c r="E235" s="327">
        <v>192</v>
      </c>
      <c r="F235" s="268">
        <f>INDEX(매매지수!$2:$270,MATCH('1'!$E235,매매지수!$F$2:$F$270,FALSE),MATCH('1'!F$12,매매지수!$1:$1,FALSE))</f>
        <v>99.494922947917374</v>
      </c>
      <c r="G235" s="285">
        <f>INDEX(매매지수!$2:$270,MATCH('1'!$E235,매매지수!$F$2:$F$270,FALSE),MATCH('1'!G$12,매매지수!$1:$1,FALSE))</f>
        <v>99.565518103558134</v>
      </c>
      <c r="H235" s="285">
        <f>INDEX(매매지수!$2:$270,MATCH('1'!$E235,매매지수!$F$2:$F$270,FALSE),MATCH('1'!H$12,매매지수!$1:$1,FALSE))</f>
        <v>99.989006307818357</v>
      </c>
      <c r="I235" s="285">
        <f>INDEX(매매지수!$2:$270,MATCH('1'!$E235,매매지수!$F$2:$F$270,FALSE),MATCH('1'!I$12,매매지수!$1:$1,FALSE))</f>
        <v>100.07865164302542</v>
      </c>
      <c r="J235" s="286">
        <f t="shared" si="72"/>
        <v>-7.0903217283857511E-2</v>
      </c>
      <c r="K235" s="286">
        <f t="shared" si="73"/>
        <v>-0.49413768387690515</v>
      </c>
      <c r="L235" s="287">
        <f t="shared" si="74"/>
        <v>-0.58326994371404872</v>
      </c>
      <c r="M235" s="268">
        <f>INDEX(전세지수!$2:$270,MATCH('1'!$E235,전세지수!$F$2:$F$270,FALSE),MATCH('1'!M$12,전세지수!$1:$1,FALSE))</f>
        <v>100.73802861959788</v>
      </c>
      <c r="N235" s="285">
        <f>INDEX(전세지수!$2:$270,MATCH('1'!$E235,전세지수!$F$2:$F$270,FALSE),MATCH('1'!N$12,전세지수!$1:$1,FALSE))</f>
        <v>100.68457670838629</v>
      </c>
      <c r="O235" s="285">
        <f>INDEX(전세지수!$2:$270,MATCH('1'!$E235,전세지수!$F$2:$F$270,FALSE),MATCH('1'!O$12,전세지수!$1:$1,FALSE))</f>
        <v>100.20366066203945</v>
      </c>
      <c r="P235" s="285">
        <f>INDEX(전세지수!$2:$270,MATCH('1'!$E235,전세지수!$F$2:$F$270,FALSE),MATCH('1'!P$12,전세지수!$1:$1,FALSE))</f>
        <v>99.771501627526987</v>
      </c>
      <c r="Q235" s="288">
        <f t="shared" si="75"/>
        <v>5.3088479843754754E-2</v>
      </c>
      <c r="R235" s="288">
        <f t="shared" si="76"/>
        <v>0.53328187216703515</v>
      </c>
      <c r="S235" s="288">
        <f t="shared" si="77"/>
        <v>0.96874054845761393</v>
      </c>
      <c r="T235" s="273">
        <f>INDEX(매매지수!$271:$539,MATCH('1'!$E235,매매지수!$F$271:$F$539,FALSE),MATCH('1'!T$12,매매지수!$1:$1,FALSE))</f>
        <v>99.181634484529809</v>
      </c>
      <c r="U235" s="285">
        <f>INDEX(매매지수!$271:$539,MATCH('1'!$E235,매매지수!$F$271:$F$539,FALSE),MATCH('1'!U$12,매매지수!$1:$1,FALSE))</f>
        <v>99.211129750568332</v>
      </c>
      <c r="V235" s="285">
        <f>INDEX(매매지수!$271:$539,MATCH('1'!$E235,매매지수!$F$271:$F$539,FALSE),MATCH('1'!V$12,매매지수!$1:$1,FALSE))</f>
        <v>100.0446757460191</v>
      </c>
      <c r="W235" s="285">
        <f>INDEX(매매지수!$271:$539,MATCH('1'!$E235,매매지수!$F$271:$F$539,FALSE),MATCH('1'!W$12,매매지수!$1:$1,FALSE))</f>
        <v>100.14140565919431</v>
      </c>
      <c r="X235" s="288">
        <f t="shared" si="78"/>
        <v>-2.9729795550836879E-2</v>
      </c>
      <c r="Y235" s="288">
        <f t="shared" si="79"/>
        <v>-0.86265586354666857</v>
      </c>
      <c r="Z235" s="289">
        <f t="shared" si="80"/>
        <v>-0.95841592031454814</v>
      </c>
      <c r="AA235" s="268">
        <f>INDEX(전세지수!$271:$539,MATCH('1'!$E235,전세지수!$F$271:$F$539,FALSE),MATCH('1'!AA$12,전세지수!$1:$1,FALSE))</f>
        <v>100.79961234370663</v>
      </c>
      <c r="AB235" s="285">
        <f>INDEX(전세지수!$271:$539,MATCH('1'!$E235,전세지수!$F$271:$F$539,FALSE),MATCH('1'!AB$12,전세지수!$1:$1,FALSE))</f>
        <v>100.76245605723962</v>
      </c>
      <c r="AC235" s="285">
        <f>INDEX(전세지수!$271:$539,MATCH('1'!$E235,전세지수!$F$271:$F$539,FALSE),MATCH('1'!AC$12,전세지수!$1:$1,FALSE))</f>
        <v>100.07160546850915</v>
      </c>
      <c r="AD235" s="285">
        <f>INDEX(전세지수!$271:$539,MATCH('1'!$E235,전세지수!$F$271:$F$539,FALSE),MATCH('1'!AD$12,전세지수!$1:$1,FALSE))</f>
        <v>99.56984429921522</v>
      </c>
      <c r="AE235" s="288">
        <f t="shared" si="81"/>
        <v>3.6875129806190898E-2</v>
      </c>
      <c r="AF235" s="288">
        <f t="shared" si="82"/>
        <v>0.72748595547071915</v>
      </c>
      <c r="AG235" s="289">
        <f t="shared" si="83"/>
        <v>1.2350808150265458</v>
      </c>
      <c r="AH235" s="1387" t="s">
        <v>434</v>
      </c>
      <c r="AI235" s="1388"/>
      <c r="AJ235" s="1388"/>
      <c r="AK235" s="351"/>
    </row>
    <row r="236" spans="1:37" ht="14.1" customHeight="1">
      <c r="A236" s="330"/>
      <c r="B236" s="466"/>
      <c r="C236" s="437" t="s">
        <v>115</v>
      </c>
      <c r="D236" s="467"/>
      <c r="E236" s="459">
        <v>193</v>
      </c>
      <c r="F236" s="279">
        <f>INDEX(매매지수!$2:$270,MATCH('1'!$E236,매매지수!$F$2:$F$270,FALSE),MATCH('1'!F$12,매매지수!$1:$1,FALSE))</f>
        <v>98.269957073666632</v>
      </c>
      <c r="G236" s="269">
        <f>INDEX(매매지수!$2:$270,MATCH('1'!$E236,매매지수!$F$2:$F$270,FALSE),MATCH('1'!G$12,매매지수!$1:$1,FALSE))</f>
        <v>98.401116103322337</v>
      </c>
      <c r="H236" s="269">
        <f>INDEX(매매지수!$2:$270,MATCH('1'!$E236,매매지수!$F$2:$F$270,FALSE),MATCH('1'!H$12,매매지수!$1:$1,FALSE))</f>
        <v>99.924373982653719</v>
      </c>
      <c r="I236" s="269">
        <f>INDEX(매매지수!$2:$270,MATCH('1'!$E236,매매지수!$F$2:$F$270,FALSE),MATCH('1'!I$12,매매지수!$1:$1,FALSE))</f>
        <v>100.07585565070417</v>
      </c>
      <c r="J236" s="270">
        <f t="shared" si="72"/>
        <v>-0.13329018495886746</v>
      </c>
      <c r="K236" s="270">
        <f t="shared" si="73"/>
        <v>-1.6556690255315365</v>
      </c>
      <c r="L236" s="271">
        <f t="shared" si="74"/>
        <v>-1.8045297392616733</v>
      </c>
      <c r="M236" s="279">
        <f>INDEX(전세지수!$2:$270,MATCH('1'!$E236,전세지수!$F$2:$F$270,FALSE),MATCH('1'!M$12,전세지수!$1:$1,FALSE))</f>
        <v>100.51152173310152</v>
      </c>
      <c r="N236" s="269">
        <f>INDEX(전세지수!$2:$270,MATCH('1'!$E236,전세지수!$F$2:$F$270,FALSE),MATCH('1'!N$12,전세지수!$1:$1,FALSE))</f>
        <v>100.66981968152746</v>
      </c>
      <c r="O236" s="269">
        <f>INDEX(전세지수!$2:$270,MATCH('1'!$E236,전세지수!$F$2:$F$270,FALSE),MATCH('1'!O$12,전세지수!$1:$1,FALSE))</f>
        <v>100.23328293768677</v>
      </c>
      <c r="P236" s="269">
        <f>INDEX(전세지수!$2:$270,MATCH('1'!$E236,전세지수!$F$2:$F$270,FALSE),MATCH('1'!P$12,전세지수!$1:$1,FALSE))</f>
        <v>99.746874993276705</v>
      </c>
      <c r="Q236" s="272">
        <f t="shared" si="75"/>
        <v>-0.15724469252723638</v>
      </c>
      <c r="R236" s="272">
        <f t="shared" si="76"/>
        <v>0.27759122245625267</v>
      </c>
      <c r="S236" s="272">
        <f t="shared" si="77"/>
        <v>0.76658716363429136</v>
      </c>
      <c r="T236" s="280">
        <f>INDEX(매매지수!$271:$539,MATCH('1'!$E236,매매지수!$F$271:$F$539,FALSE),MATCH('1'!T$12,매매지수!$1:$1,FALSE))</f>
        <v>96.126726354707031</v>
      </c>
      <c r="U236" s="269">
        <f>INDEX(매매지수!$271:$539,MATCH('1'!$E236,매매지수!$F$271:$F$539,FALSE),MATCH('1'!U$12,매매지수!$1:$1,FALSE))</f>
        <v>96.354954330126219</v>
      </c>
      <c r="V236" s="269">
        <f>INDEX(매매지수!$271:$539,MATCH('1'!$E236,매매지수!$F$271:$F$539,FALSE),MATCH('1'!V$12,매매지수!$1:$1,FALSE))</f>
        <v>99.472088440488434</v>
      </c>
      <c r="W236" s="269">
        <f>INDEX(매매지수!$271:$539,MATCH('1'!$E236,매매지수!$F$271:$F$539,FALSE),MATCH('1'!W$12,매매지수!$1:$1,FALSE))</f>
        <v>100.24968578854899</v>
      </c>
      <c r="X236" s="272">
        <f t="shared" si="78"/>
        <v>-0.23686169227712384</v>
      </c>
      <c r="Y236" s="272">
        <f t="shared" si="79"/>
        <v>-3.3631163658364827</v>
      </c>
      <c r="Z236" s="274">
        <f t="shared" si="80"/>
        <v>-4.1126906298123327</v>
      </c>
      <c r="AA236" s="279">
        <f>INDEX(전세지수!$271:$539,MATCH('1'!$E236,전세지수!$F$271:$F$539,FALSE),MATCH('1'!AA$12,전세지수!$1:$1,FALSE))</f>
        <v>100.0283520844733</v>
      </c>
      <c r="AB236" s="269">
        <f>INDEX(전세지수!$271:$539,MATCH('1'!$E236,전세지수!$F$271:$F$539,FALSE),MATCH('1'!AB$12,전세지수!$1:$1,FALSE))</f>
        <v>100.2839952227331</v>
      </c>
      <c r="AC236" s="269">
        <f>INDEX(전세지수!$271:$539,MATCH('1'!$E236,전세지수!$F$271:$F$539,FALSE),MATCH('1'!AC$12,전세지수!$1:$1,FALSE))</f>
        <v>100.00724636398171</v>
      </c>
      <c r="AD236" s="269">
        <f>INDEX(전세지수!$271:$539,MATCH('1'!$E236,전세지수!$F$271:$F$539,FALSE),MATCH('1'!AD$12,전세지수!$1:$1,FALSE))</f>
        <v>99.609756181609271</v>
      </c>
      <c r="AE236" s="272">
        <f t="shared" si="81"/>
        <v>-0.25491917996686153</v>
      </c>
      <c r="AF236" s="272">
        <f t="shared" si="82"/>
        <v>2.1104191205090217E-2</v>
      </c>
      <c r="AG236" s="274">
        <f t="shared" si="83"/>
        <v>0.42023584728070329</v>
      </c>
      <c r="AH236" s="1408" t="s">
        <v>435</v>
      </c>
      <c r="AI236" s="1362"/>
      <c r="AJ236" s="351"/>
      <c r="AK236" s="351"/>
    </row>
    <row r="237" spans="1:37" ht="14.1" customHeight="1">
      <c r="A237" s="516"/>
      <c r="B237" s="466"/>
      <c r="C237" s="468" t="s">
        <v>116</v>
      </c>
      <c r="D237" s="469"/>
      <c r="E237" s="327">
        <v>194</v>
      </c>
      <c r="F237" s="335">
        <f>INDEX(매매지수!$2:$270,MATCH('1'!$E237,매매지수!$F$2:$F$270,FALSE),MATCH('1'!F$12,매매지수!$1:$1,FALSE))</f>
        <v>100.94493080052378</v>
      </c>
      <c r="G237" s="336">
        <f>INDEX(매매지수!$2:$270,MATCH('1'!$E237,매매지수!$F$2:$F$270,FALSE),MATCH('1'!G$12,매매지수!$1:$1,FALSE))</f>
        <v>100.93045113693702</v>
      </c>
      <c r="H237" s="336">
        <f>INDEX(매매지수!$2:$270,MATCH('1'!$E237,매매지수!$F$2:$F$270,FALSE),MATCH('1'!H$12,매매지수!$1:$1,FALSE))</f>
        <v>100.55854278274326</v>
      </c>
      <c r="I237" s="336">
        <f>INDEX(매매지수!$2:$270,MATCH('1'!$E237,매매지수!$F$2:$F$270,FALSE),MATCH('1'!I$12,매매지수!$1:$1,FALSE))</f>
        <v>100.06406419702834</v>
      </c>
      <c r="J237" s="337">
        <f t="shared" si="72"/>
        <v>1.4346179397439762E-2</v>
      </c>
      <c r="K237" s="337">
        <f t="shared" si="73"/>
        <v>0.38424186258874116</v>
      </c>
      <c r="L237" s="433">
        <f t="shared" si="74"/>
        <v>0.88030264467471309</v>
      </c>
      <c r="M237" s="335">
        <f>INDEX(전세지수!$2:$270,MATCH('1'!$E237,전세지수!$F$2:$F$270,FALSE),MATCH('1'!M$12,전세지수!$1:$1,FALSE))</f>
        <v>102.31199240586841</v>
      </c>
      <c r="N237" s="336">
        <f>INDEX(전세지수!$2:$270,MATCH('1'!$E237,전세지수!$F$2:$F$270,FALSE),MATCH('1'!N$12,전세지수!$1:$1,FALSE))</f>
        <v>102.13140691292561</v>
      </c>
      <c r="O237" s="336">
        <f>INDEX(전세지수!$2:$270,MATCH('1'!$E237,전세지수!$F$2:$F$270,FALSE),MATCH('1'!O$12,전세지수!$1:$1,FALSE))</f>
        <v>100.39930001521296</v>
      </c>
      <c r="P237" s="336">
        <f>INDEX(전세지수!$2:$270,MATCH('1'!$E237,전세지수!$F$2:$F$270,FALSE),MATCH('1'!P$12,전세지수!$1:$1,FALSE))</f>
        <v>99.899096663991045</v>
      </c>
      <c r="Q237" s="338">
        <f t="shared" si="75"/>
        <v>0.17681680728902638</v>
      </c>
      <c r="R237" s="338">
        <f t="shared" si="76"/>
        <v>1.9050853844256199</v>
      </c>
      <c r="S237" s="338">
        <f t="shared" si="77"/>
        <v>2.4153328933424589</v>
      </c>
      <c r="T237" s="339">
        <f>INDEX(매매지수!$271:$539,MATCH('1'!$E237,매매지수!$F$271:$F$539,FALSE),MATCH('1'!T$12,매매지수!$1:$1,FALSE))</f>
        <v>101.26639096879732</v>
      </c>
      <c r="U237" s="336">
        <f>INDEX(매매지수!$271:$539,MATCH('1'!$E237,매매지수!$F$271:$F$539,FALSE),MATCH('1'!U$12,매매지수!$1:$1,FALSE))</f>
        <v>101.17731895864443</v>
      </c>
      <c r="V237" s="336">
        <f>INDEX(매매지수!$271:$539,MATCH('1'!$E237,매매지수!$F$271:$F$539,FALSE),MATCH('1'!V$12,매매지수!$1:$1,FALSE))</f>
        <v>100.62506589367418</v>
      </c>
      <c r="W237" s="336">
        <f>INDEX(매매지수!$271:$539,MATCH('1'!$E237,매매지수!$F$271:$F$539,FALSE),MATCH('1'!W$12,매매지수!$1:$1,FALSE))</f>
        <v>99.957466478514831</v>
      </c>
      <c r="X237" s="338">
        <f t="shared" si="78"/>
        <v>8.8035550921539141E-2</v>
      </c>
      <c r="Y237" s="338">
        <f t="shared" si="79"/>
        <v>0.63734127220429482</v>
      </c>
      <c r="Z237" s="340">
        <f t="shared" si="80"/>
        <v>1.30948145886014</v>
      </c>
      <c r="AA237" s="335">
        <f>INDEX(전세지수!$271:$539,MATCH('1'!$E237,전세지수!$F$271:$F$539,FALSE),MATCH('1'!AA$12,전세지수!$1:$1,FALSE))</f>
        <v>102.92925549094892</v>
      </c>
      <c r="AB237" s="336">
        <f>INDEX(전세지수!$271:$539,MATCH('1'!$E237,전세지수!$F$271:$F$539,FALSE),MATCH('1'!AB$12,전세지수!$1:$1,FALSE))</f>
        <v>102.69587138453569</v>
      </c>
      <c r="AC237" s="336">
        <f>INDEX(전세지수!$271:$539,MATCH('1'!$E237,전세지수!$F$271:$F$539,FALSE),MATCH('1'!AC$12,전세지수!$1:$1,FALSE))</f>
        <v>100.1622680987057</v>
      </c>
      <c r="AD237" s="336">
        <f>INDEX(전세지수!$271:$539,MATCH('1'!$E237,전세지수!$F$271:$F$539,FALSE),MATCH('1'!AD$12,전세지수!$1:$1,FALSE))</f>
        <v>99.792575757195905</v>
      </c>
      <c r="AE237" s="338">
        <f t="shared" si="81"/>
        <v>0.22725753554331263</v>
      </c>
      <c r="AF237" s="338">
        <f t="shared" si="82"/>
        <v>2.7625047283438953</v>
      </c>
      <c r="AG237" s="340">
        <f t="shared" si="83"/>
        <v>3.1431994914980832</v>
      </c>
      <c r="AH237" s="1353" t="s">
        <v>436</v>
      </c>
      <c r="AI237" s="1354"/>
      <c r="AJ237" s="351"/>
      <c r="AK237" s="351"/>
    </row>
    <row r="238" spans="1:37" ht="14.1" customHeight="1">
      <c r="A238" s="349"/>
      <c r="B238" s="466"/>
      <c r="C238" s="468" t="s">
        <v>117</v>
      </c>
      <c r="D238" s="469"/>
      <c r="E238" s="459">
        <v>195</v>
      </c>
      <c r="F238" s="335">
        <f>INDEX(매매지수!$2:$270,MATCH('1'!$E238,매매지수!$F$2:$F$270,FALSE),MATCH('1'!F$12,매매지수!$1:$1,FALSE))</f>
        <v>100.70072840463888</v>
      </c>
      <c r="G238" s="336">
        <f>INDEX(매매지수!$2:$270,MATCH('1'!$E238,매매지수!$F$2:$F$270,FALSE),MATCH('1'!G$12,매매지수!$1:$1,FALSE))</f>
        <v>100.79248257963849</v>
      </c>
      <c r="H238" s="336">
        <f>INDEX(매매지수!$2:$270,MATCH('1'!$E238,매매지수!$F$2:$F$270,FALSE),MATCH('1'!H$12,매매지수!$1:$1,FALSE))</f>
        <v>100.21640420824691</v>
      </c>
      <c r="I238" s="336">
        <f>INDEX(매매지수!$2:$270,MATCH('1'!$E238,매매지수!$F$2:$F$270,FALSE),MATCH('1'!I$12,매매지수!$1:$1,FALSE))</f>
        <v>99.868313235526344</v>
      </c>
      <c r="J238" s="337">
        <f t="shared" si="72"/>
        <v>-9.1032756264441961E-2</v>
      </c>
      <c r="K238" s="337">
        <f t="shared" si="73"/>
        <v>0.48327836167973981</v>
      </c>
      <c r="L238" s="433">
        <f t="shared" si="74"/>
        <v>0.8335127951439425</v>
      </c>
      <c r="M238" s="335">
        <f>INDEX(전세지수!$2:$270,MATCH('1'!$E238,전세지수!$F$2:$F$270,FALSE),MATCH('1'!M$12,전세지수!$1:$1,FALSE))</f>
        <v>100.84390339699631</v>
      </c>
      <c r="N238" s="336">
        <f>INDEX(전세지수!$2:$270,MATCH('1'!$E238,전세지수!$F$2:$F$270,FALSE),MATCH('1'!N$12,전세지수!$1:$1,FALSE))</f>
        <v>100.7198833678427</v>
      </c>
      <c r="O238" s="336">
        <f>INDEX(전세지수!$2:$270,MATCH('1'!$E238,전세지수!$F$2:$F$270,FALSE),MATCH('1'!O$12,전세지수!$1:$1,FALSE))</f>
        <v>100.05087528390749</v>
      </c>
      <c r="P238" s="336">
        <f>INDEX(전세지수!$2:$270,MATCH('1'!$E238,전세지수!$F$2:$F$270,FALSE),MATCH('1'!P$12,전세지수!$1:$1,FALSE))</f>
        <v>99.373270883000274</v>
      </c>
      <c r="Q238" s="338">
        <f t="shared" si="75"/>
        <v>0.12313361076945473</v>
      </c>
      <c r="R238" s="338">
        <f t="shared" si="76"/>
        <v>0.79262486293947276</v>
      </c>
      <c r="S238" s="338">
        <f t="shared" si="77"/>
        <v>1.4799075253621563</v>
      </c>
      <c r="T238" s="339">
        <f>INDEX(매매지수!$271:$539,MATCH('1'!$E238,매매지수!$F$271:$F$539,FALSE),MATCH('1'!T$12,매매지수!$1:$1,FALSE))</f>
        <v>100.93721260132465</v>
      </c>
      <c r="U238" s="336">
        <f>INDEX(매매지수!$271:$539,MATCH('1'!$E238,매매지수!$F$271:$F$539,FALSE),MATCH('1'!U$12,매매지수!$1:$1,FALSE))</f>
        <v>100.83585024392372</v>
      </c>
      <c r="V238" s="336">
        <f>INDEX(매매지수!$271:$539,MATCH('1'!$E238,매매지수!$F$271:$F$539,FALSE),MATCH('1'!V$12,매매지수!$1:$1,FALSE))</f>
        <v>100.24992866840793</v>
      </c>
      <c r="W238" s="336">
        <f>INDEX(매매지수!$271:$539,MATCH('1'!$E238,매매지수!$F$271:$F$539,FALSE),MATCH('1'!W$12,매매지수!$1:$1,FALSE))</f>
        <v>99.95477540068245</v>
      </c>
      <c r="X238" s="338">
        <f t="shared" si="78"/>
        <v>0.10052214282492145</v>
      </c>
      <c r="Y238" s="338">
        <f t="shared" si="79"/>
        <v>0.68557049570578954</v>
      </c>
      <c r="Z238" s="340">
        <f t="shared" si="80"/>
        <v>0.9828817049550187</v>
      </c>
      <c r="AA238" s="335">
        <f>INDEX(전세지수!$271:$539,MATCH('1'!$E238,전세지수!$F$271:$F$539,FALSE),MATCH('1'!AA$12,전세지수!$1:$1,FALSE))</f>
        <v>101.2496290789408</v>
      </c>
      <c r="AB238" s="336">
        <f>INDEX(전세지수!$271:$539,MATCH('1'!$E238,전세지수!$F$271:$F$539,FALSE),MATCH('1'!AB$12,전세지수!$1:$1,FALSE))</f>
        <v>101.15420364074367</v>
      </c>
      <c r="AC238" s="336">
        <f>INDEX(전세지수!$271:$539,MATCH('1'!$E238,전세지수!$F$271:$F$539,FALSE),MATCH('1'!AC$12,전세지수!$1:$1,FALSE))</f>
        <v>100.03518108269525</v>
      </c>
      <c r="AD238" s="336">
        <f>INDEX(전세지수!$271:$539,MATCH('1'!$E238,전세지수!$F$271:$F$539,FALSE),MATCH('1'!AD$12,전세지수!$1:$1,FALSE))</f>
        <v>98.81666501526972</v>
      </c>
      <c r="AE238" s="338">
        <f t="shared" si="81"/>
        <v>9.4336601705680145E-2</v>
      </c>
      <c r="AF238" s="338">
        <f t="shared" si="82"/>
        <v>1.2140208905521144</v>
      </c>
      <c r="AG238" s="340">
        <f t="shared" si="83"/>
        <v>2.4620989418081773</v>
      </c>
      <c r="AH238" s="1353" t="s">
        <v>437</v>
      </c>
      <c r="AI238" s="1354"/>
      <c r="AJ238" s="351"/>
      <c r="AK238" s="351"/>
    </row>
    <row r="239" spans="1:37" ht="14.1" customHeight="1">
      <c r="A239" s="353"/>
      <c r="B239" s="466"/>
      <c r="C239" s="438" t="s">
        <v>118</v>
      </c>
      <c r="D239" s="469"/>
      <c r="E239" s="327">
        <v>196</v>
      </c>
      <c r="F239" s="335">
        <f>INDEX(매매지수!$2:$270,MATCH('1'!$E239,매매지수!$F$2:$F$270,FALSE),MATCH('1'!F$12,매매지수!$1:$1,FALSE))</f>
        <v>99.476674511449119</v>
      </c>
      <c r="G239" s="336">
        <f>INDEX(매매지수!$2:$270,MATCH('1'!$E239,매매지수!$F$2:$F$270,FALSE),MATCH('1'!G$12,매매지수!$1:$1,FALSE))</f>
        <v>99.545282783058283</v>
      </c>
      <c r="H239" s="336">
        <f>INDEX(매매지수!$2:$270,MATCH('1'!$E239,매매지수!$F$2:$F$270,FALSE),MATCH('1'!H$12,매매지수!$1:$1,FALSE))</f>
        <v>99.675138133060699</v>
      </c>
      <c r="I239" s="336">
        <f>INDEX(매매지수!$2:$270,MATCH('1'!$E239,매매지수!$F$2:$F$270,FALSE),MATCH('1'!I$12,매매지수!$1:$1,FALSE))</f>
        <v>99.492846749820899</v>
      </c>
      <c r="J239" s="337">
        <f t="shared" si="72"/>
        <v>-6.892167031027352E-2</v>
      </c>
      <c r="K239" s="337">
        <f t="shared" si="73"/>
        <v>-0.19911045555476292</v>
      </c>
      <c r="L239" s="433">
        <f t="shared" si="74"/>
        <v>-1.6254674481719356E-2</v>
      </c>
      <c r="M239" s="335">
        <f>INDEX(전세지수!$2:$270,MATCH('1'!$E239,전세지수!$F$2:$F$270,FALSE),MATCH('1'!M$12,전세지수!$1:$1,FALSE))</f>
        <v>98.206671155441242</v>
      </c>
      <c r="N239" s="336">
        <f>INDEX(전세지수!$2:$270,MATCH('1'!$E239,전세지수!$F$2:$F$270,FALSE),MATCH('1'!N$12,전세지수!$1:$1,FALSE))</f>
        <v>98.350348937265693</v>
      </c>
      <c r="O239" s="336">
        <f>INDEX(전세지수!$2:$270,MATCH('1'!$E239,전세지수!$F$2:$F$270,FALSE),MATCH('1'!O$12,전세지수!$1:$1,FALSE))</f>
        <v>100</v>
      </c>
      <c r="P239" s="336">
        <f>INDEX(전세지수!$2:$270,MATCH('1'!$E239,전세지수!$F$2:$F$270,FALSE),MATCH('1'!P$12,전세지수!$1:$1,FALSE))</f>
        <v>99.155248584474649</v>
      </c>
      <c r="Q239" s="338">
        <f t="shared" si="75"/>
        <v>-0.14608771944072396</v>
      </c>
      <c r="R239" s="338">
        <f t="shared" si="76"/>
        <v>-1.7933288445587614</v>
      </c>
      <c r="S239" s="338">
        <f t="shared" si="77"/>
        <v>-0.95665881793970398</v>
      </c>
      <c r="T239" s="339">
        <f>INDEX(매매지수!$271:$539,MATCH('1'!$E239,매매지수!$F$271:$F$539,FALSE),MATCH('1'!T$12,매매지수!$1:$1,FALSE))</f>
        <v>99.480064603616469</v>
      </c>
      <c r="U239" s="336">
        <f>INDEX(매매지수!$271:$539,MATCH('1'!$E239,매매지수!$F$271:$F$539,FALSE),MATCH('1'!U$12,매매지수!$1:$1,FALSE))</f>
        <v>99.604016096853556</v>
      </c>
      <c r="V239" s="336">
        <f>INDEX(매매지수!$271:$539,MATCH('1'!$E239,매매지수!$F$271:$F$539,FALSE),MATCH('1'!V$12,매매지수!$1:$1,FALSE))</f>
        <v>99.849052047420855</v>
      </c>
      <c r="W239" s="336">
        <f>INDEX(매매지수!$271:$539,MATCH('1'!$E239,매매지수!$F$271:$F$539,FALSE),MATCH('1'!W$12,매매지수!$1:$1,FALSE))</f>
        <v>99.274272333200912</v>
      </c>
      <c r="X239" s="338">
        <f t="shared" si="78"/>
        <v>-0.12444427252467083</v>
      </c>
      <c r="Y239" s="338">
        <f t="shared" si="79"/>
        <v>-0.36954526481547401</v>
      </c>
      <c r="Z239" s="340">
        <f t="shared" si="80"/>
        <v>0.20729667977301691</v>
      </c>
      <c r="AA239" s="335">
        <f>INDEX(전세지수!$271:$539,MATCH('1'!$E239,전세지수!$F$271:$F$539,FALSE),MATCH('1'!AA$12,전세지수!$1:$1,FALSE))</f>
        <v>96.890822579212184</v>
      </c>
      <c r="AB239" s="336">
        <f>INDEX(전세지수!$271:$539,MATCH('1'!$E239,전세지수!$F$271:$F$539,FALSE),MATCH('1'!AB$12,전세지수!$1:$1,FALSE))</f>
        <v>97.164999966888928</v>
      </c>
      <c r="AC239" s="336">
        <f>INDEX(전세지수!$271:$539,MATCH('1'!$E239,전세지수!$F$271:$F$539,FALSE),MATCH('1'!AC$12,전세지수!$1:$1,FALSE))</f>
        <v>100</v>
      </c>
      <c r="AD239" s="336">
        <f>INDEX(전세지수!$271:$539,MATCH('1'!$E239,전세지수!$F$271:$F$539,FALSE),MATCH('1'!AD$12,전세지수!$1:$1,FALSE))</f>
        <v>98.645381105754666</v>
      </c>
      <c r="AE239" s="338">
        <f t="shared" si="81"/>
        <v>-0.28217710880479308</v>
      </c>
      <c r="AF239" s="338">
        <f t="shared" si="82"/>
        <v>-3.109177420787812</v>
      </c>
      <c r="AG239" s="340">
        <f t="shared" si="83"/>
        <v>-1.7786524892244859</v>
      </c>
      <c r="AH239" s="1353" t="s">
        <v>438</v>
      </c>
      <c r="AI239" s="1354"/>
      <c r="AJ239" s="351"/>
      <c r="AK239" s="351"/>
    </row>
    <row r="240" spans="1:37" ht="14.1" customHeight="1">
      <c r="A240" s="349"/>
      <c r="B240" s="466"/>
      <c r="C240" s="438" t="s">
        <v>119</v>
      </c>
      <c r="D240" s="470"/>
      <c r="E240" s="459">
        <v>197</v>
      </c>
      <c r="F240" s="335">
        <f>INDEX(매매지수!$2:$270,MATCH('1'!$E240,매매지수!$F$2:$F$270,FALSE),MATCH('1'!F$12,매매지수!$1:$1,FALSE))</f>
        <v>98.941356816510336</v>
      </c>
      <c r="G240" s="336">
        <f>INDEX(매매지수!$2:$270,MATCH('1'!$E240,매매지수!$F$2:$F$270,FALSE),MATCH('1'!G$12,매매지수!$1:$1,FALSE))</f>
        <v>98.981581825912741</v>
      </c>
      <c r="H240" s="336">
        <f>INDEX(매매지수!$2:$270,MATCH('1'!$E240,매매지수!$F$2:$F$270,FALSE),MATCH('1'!H$12,매매지수!$1:$1,FALSE))</f>
        <v>99.379133871697007</v>
      </c>
      <c r="I240" s="336">
        <f>INDEX(매매지수!$2:$270,MATCH('1'!$E240,매매지수!$F$2:$F$270,FALSE),MATCH('1'!I$12,매매지수!$1:$1,FALSE))</f>
        <v>100.243208767507</v>
      </c>
      <c r="J240" s="337">
        <f t="shared" si="72"/>
        <v>-4.0638883174404228E-2</v>
      </c>
      <c r="K240" s="337">
        <f t="shared" si="73"/>
        <v>-0.44051204526682763</v>
      </c>
      <c r="L240" s="433">
        <f t="shared" si="74"/>
        <v>-1.2986934147489637</v>
      </c>
      <c r="M240" s="335">
        <f>INDEX(전세지수!$2:$270,MATCH('1'!$E240,전세지수!$F$2:$F$270,FALSE),MATCH('1'!M$12,전세지수!$1:$1,FALSE))</f>
        <v>100.61595614728796</v>
      </c>
      <c r="N240" s="336">
        <f>INDEX(전세지수!$2:$270,MATCH('1'!$E240,전세지수!$F$2:$F$270,FALSE),MATCH('1'!N$12,전세지수!$1:$1,FALSE))</f>
        <v>100.56257772385209</v>
      </c>
      <c r="O240" s="336">
        <f>INDEX(전세지수!$2:$270,MATCH('1'!$E240,전세지수!$F$2:$F$270,FALSE),MATCH('1'!O$12,전세지수!$1:$1,FALSE))</f>
        <v>100.25611771243932</v>
      </c>
      <c r="P240" s="336">
        <f>INDEX(전세지수!$2:$270,MATCH('1'!$E240,전세지수!$F$2:$F$270,FALSE),MATCH('1'!P$12,전세지수!$1:$1,FALSE))</f>
        <v>99.810491454473976</v>
      </c>
      <c r="Q240" s="338">
        <f t="shared" si="75"/>
        <v>5.3079808258749139E-2</v>
      </c>
      <c r="R240" s="338">
        <f t="shared" si="76"/>
        <v>0.35891917925721106</v>
      </c>
      <c r="S240" s="338">
        <f t="shared" si="77"/>
        <v>0.80699401543511406</v>
      </c>
      <c r="T240" s="339">
        <f>INDEX(매매지수!$271:$539,MATCH('1'!$E240,매매지수!$F$271:$F$539,FALSE),MATCH('1'!T$12,매매지수!$1:$1,FALSE))</f>
        <v>99.299921511846634</v>
      </c>
      <c r="U240" s="336">
        <f>INDEX(매매지수!$271:$539,MATCH('1'!$E240,매매지수!$F$271:$F$539,FALSE),MATCH('1'!U$12,매매지수!$1:$1,FALSE))</f>
        <v>99.197492941732335</v>
      </c>
      <c r="V240" s="336">
        <f>INDEX(매매지수!$271:$539,MATCH('1'!$E240,매매지수!$F$271:$F$539,FALSE),MATCH('1'!V$12,매매지수!$1:$1,FALSE))</f>
        <v>99.747442889845544</v>
      </c>
      <c r="W240" s="336">
        <f>INDEX(매매지수!$271:$539,MATCH('1'!$E240,매매지수!$F$271:$F$539,FALSE),MATCH('1'!W$12,매매지수!$1:$1,FALSE))</f>
        <v>100.33488368890131</v>
      </c>
      <c r="X240" s="338">
        <f t="shared" si="78"/>
        <v>0.10325721656541109</v>
      </c>
      <c r="Y240" s="338">
        <f t="shared" si="79"/>
        <v>-0.44865448680536657</v>
      </c>
      <c r="Z240" s="340">
        <f t="shared" si="80"/>
        <v>-1.0315078255970112</v>
      </c>
      <c r="AA240" s="335">
        <f>INDEX(전세지수!$271:$539,MATCH('1'!$E240,전세지수!$F$271:$F$539,FALSE),MATCH('1'!AA$12,전세지수!$1:$1,FALSE))</f>
        <v>100.55908973147962</v>
      </c>
      <c r="AB240" s="336">
        <f>INDEX(전세지수!$271:$539,MATCH('1'!$E240,전세지수!$F$271:$F$539,FALSE),MATCH('1'!AB$12,전세지수!$1:$1,FALSE))</f>
        <v>100.42234869960691</v>
      </c>
      <c r="AC240" s="336">
        <f>INDEX(전세지수!$271:$539,MATCH('1'!$E240,전세지수!$F$271:$F$539,FALSE),MATCH('1'!AC$12,전세지수!$1:$1,FALSE))</f>
        <v>100.2723346987452</v>
      </c>
      <c r="AD240" s="336">
        <f>INDEX(전세지수!$271:$539,MATCH('1'!$E240,전세지수!$F$271:$F$539,FALSE),MATCH('1'!AD$12,전세지수!$1:$1,FALSE))</f>
        <v>99.595196076101772</v>
      </c>
      <c r="AE240" s="338">
        <f t="shared" si="81"/>
        <v>0.1361659368092738</v>
      </c>
      <c r="AF240" s="338">
        <f t="shared" si="82"/>
        <v>0.28597622025650082</v>
      </c>
      <c r="AG240" s="340">
        <f t="shared" si="83"/>
        <v>0.96781139387618342</v>
      </c>
      <c r="AH240" s="1353" t="s">
        <v>439</v>
      </c>
      <c r="AI240" s="1354"/>
      <c r="AJ240" s="351"/>
      <c r="AK240" s="351"/>
    </row>
    <row r="241" spans="1:37" ht="14.1" customHeight="1">
      <c r="A241" s="349"/>
      <c r="B241" s="466"/>
      <c r="C241" s="438" t="s">
        <v>120</v>
      </c>
      <c r="D241" s="470"/>
      <c r="E241" s="327">
        <v>198</v>
      </c>
      <c r="F241" s="335">
        <f>INDEX(매매지수!$2:$270,MATCH('1'!$E241,매매지수!$F$2:$F$270,FALSE),MATCH('1'!F$12,매매지수!$1:$1,FALSE))</f>
        <v>98.788995871682275</v>
      </c>
      <c r="G241" s="336">
        <f>INDEX(매매지수!$2:$270,MATCH('1'!$E241,매매지수!$F$2:$F$270,FALSE),MATCH('1'!G$12,매매지수!$1:$1,FALSE))</f>
        <v>98.920518731888777</v>
      </c>
      <c r="H241" s="336">
        <f>INDEX(매매지수!$2:$270,MATCH('1'!$E241,매매지수!$F$2:$F$270,FALSE),MATCH('1'!H$12,매매지수!$1:$1,FALSE))</f>
        <v>100.05778357741934</v>
      </c>
      <c r="I241" s="336">
        <f>INDEX(매매지수!$2:$270,MATCH('1'!$E241,매매지수!$F$2:$F$270,FALSE),MATCH('1'!I$12,매매지수!$1:$1,FALSE))</f>
        <v>100.90136261320048</v>
      </c>
      <c r="J241" s="337">
        <f t="shared" si="72"/>
        <v>-0.13295811818676562</v>
      </c>
      <c r="K241" s="337">
        <f t="shared" si="73"/>
        <v>-1.2680549782070116</v>
      </c>
      <c r="L241" s="433">
        <f t="shared" si="74"/>
        <v>-2.0934967445542241</v>
      </c>
      <c r="M241" s="335">
        <f>INDEX(전세지수!$2:$270,MATCH('1'!$E241,전세지수!$F$2:$F$270,FALSE),MATCH('1'!M$12,전세지수!$1:$1,FALSE))</f>
        <v>99.281650923610812</v>
      </c>
      <c r="N241" s="336">
        <f>INDEX(전세지수!$2:$270,MATCH('1'!$E241,전세지수!$F$2:$F$270,FALSE),MATCH('1'!N$12,전세지수!$1:$1,FALSE))</f>
        <v>99.079770109541627</v>
      </c>
      <c r="O241" s="336">
        <f>INDEX(전세지수!$2:$270,MATCH('1'!$E241,전세지수!$F$2:$F$270,FALSE),MATCH('1'!O$12,전세지수!$1:$1,FALSE))</f>
        <v>100.06342489381007</v>
      </c>
      <c r="P241" s="336">
        <f>INDEX(전세지수!$2:$270,MATCH('1'!$E241,전세지수!$F$2:$F$270,FALSE),MATCH('1'!P$12,전세지수!$1:$1,FALSE))</f>
        <v>100.68681367822052</v>
      </c>
      <c r="Q241" s="338">
        <f t="shared" si="75"/>
        <v>0.20375583617724402</v>
      </c>
      <c r="R241" s="338">
        <f t="shared" si="76"/>
        <v>-0.78127844517503764</v>
      </c>
      <c r="S241" s="338">
        <f t="shared" si="77"/>
        <v>-1.3955777358298227</v>
      </c>
      <c r="T241" s="339">
        <f>INDEX(매매지수!$271:$539,MATCH('1'!$E241,매매지수!$F$271:$F$539,FALSE),MATCH('1'!T$12,매매지수!$1:$1,FALSE))</f>
        <v>98.409362356746087</v>
      </c>
      <c r="U241" s="336">
        <f>INDEX(매매지수!$271:$539,MATCH('1'!$E241,매매지수!$F$271:$F$539,FALSE),MATCH('1'!U$12,매매지수!$1:$1,FALSE))</f>
        <v>98.46523802851064</v>
      </c>
      <c r="V241" s="336">
        <f>INDEX(매매지수!$271:$539,MATCH('1'!$E241,매매지수!$F$271:$F$539,FALSE),MATCH('1'!V$12,매매지수!$1:$1,FALSE))</f>
        <v>100.11692632321964</v>
      </c>
      <c r="W241" s="336">
        <f>INDEX(매매지수!$271:$539,MATCH('1'!$E241,매매지수!$F$271:$F$539,FALSE),MATCH('1'!W$12,매매지수!$1:$1,FALSE))</f>
        <v>101.62328764746414</v>
      </c>
      <c r="X241" s="338">
        <f t="shared" si="78"/>
        <v>-5.6746596954726503E-2</v>
      </c>
      <c r="Y241" s="338">
        <f t="shared" si="79"/>
        <v>-1.7055697065257669</v>
      </c>
      <c r="Z241" s="340">
        <f t="shared" si="80"/>
        <v>-3.1625874001117826</v>
      </c>
      <c r="AA241" s="335">
        <f>INDEX(전세지수!$271:$539,MATCH('1'!$E241,전세지수!$F$271:$F$539,FALSE),MATCH('1'!AA$12,전세지수!$1:$1,FALSE))</f>
        <v>98.944822145257163</v>
      </c>
      <c r="AB241" s="336">
        <f>INDEX(전세지수!$271:$539,MATCH('1'!$E241,전세지수!$F$271:$F$539,FALSE),MATCH('1'!AB$12,전세지수!$1:$1,FALSE))</f>
        <v>98.768370201434649</v>
      </c>
      <c r="AC241" s="336">
        <f>INDEX(전세지수!$271:$539,MATCH('1'!$E241,전세지수!$F$271:$F$539,FALSE),MATCH('1'!AC$12,전세지수!$1:$1,FALSE))</f>
        <v>100.10719644285071</v>
      </c>
      <c r="AD241" s="336">
        <f>INDEX(전세지수!$271:$539,MATCH('1'!$E241,전세지수!$F$271:$F$539,FALSE),MATCH('1'!AD$12,전세지수!$1:$1,FALSE))</f>
        <v>101.18994004670061</v>
      </c>
      <c r="AE241" s="338">
        <f t="shared" si="81"/>
        <v>0.17865227852058574</v>
      </c>
      <c r="AF241" s="338">
        <f t="shared" si="82"/>
        <v>-1.1611296079569233</v>
      </c>
      <c r="AG241" s="340">
        <f t="shared" si="83"/>
        <v>-2.2187165052250268</v>
      </c>
      <c r="AH241" s="1353" t="s">
        <v>440</v>
      </c>
      <c r="AI241" s="1354"/>
      <c r="AJ241" s="351"/>
      <c r="AK241" s="351"/>
    </row>
    <row r="242" spans="1:37" ht="14.1" customHeight="1">
      <c r="A242" s="349"/>
      <c r="B242" s="466"/>
      <c r="C242" s="440" t="s">
        <v>121</v>
      </c>
      <c r="D242" s="471"/>
      <c r="E242" s="459">
        <v>199</v>
      </c>
      <c r="F242" s="275">
        <f>INDEX(매매지수!$2:$270,MATCH('1'!$E242,매매지수!$F$2:$F$270,FALSE),MATCH('1'!F$12,매매지수!$1:$1,FALSE))</f>
        <v>99.079787387432916</v>
      </c>
      <c r="G242" s="377">
        <f>INDEX(매매지수!$2:$270,MATCH('1'!$E242,매매지수!$F$2:$F$270,FALSE),MATCH('1'!G$12,매매지수!$1:$1,FALSE))</f>
        <v>99.166023881265076</v>
      </c>
      <c r="H242" s="377">
        <f>INDEX(매매지수!$2:$270,MATCH('1'!$E242,매매지수!$F$2:$F$270,FALSE),MATCH('1'!H$12,매매지수!$1:$1,FALSE))</f>
        <v>99.441298546263951</v>
      </c>
      <c r="I242" s="377">
        <f>INDEX(매매지수!$2:$270,MATCH('1'!$E242,매매지수!$F$2:$F$270,FALSE),MATCH('1'!I$12,매매지수!$1:$1,FALSE))</f>
        <v>100.31327215343083</v>
      </c>
      <c r="J242" s="378">
        <f t="shared" si="72"/>
        <v>-8.6961733925539075E-2</v>
      </c>
      <c r="K242" s="378">
        <f t="shared" si="73"/>
        <v>-0.36354227480531742</v>
      </c>
      <c r="L242" s="415">
        <f t="shared" si="74"/>
        <v>-1.2296326692556536</v>
      </c>
      <c r="M242" s="275">
        <f>INDEX(전세지수!$2:$270,MATCH('1'!$E242,전세지수!$F$2:$F$270,FALSE),MATCH('1'!M$12,전세지수!$1:$1,FALSE))</f>
        <v>99.525421474503943</v>
      </c>
      <c r="N242" s="377">
        <f>INDEX(전세지수!$2:$270,MATCH('1'!$E242,전세지수!$F$2:$F$270,FALSE),MATCH('1'!N$12,전세지수!$1:$1,FALSE))</f>
        <v>99.45868907699527</v>
      </c>
      <c r="O242" s="377">
        <f>INDEX(전세지수!$2:$270,MATCH('1'!$E242,전세지수!$F$2:$F$270,FALSE),MATCH('1'!O$12,전세지수!$1:$1,FALSE))</f>
        <v>100</v>
      </c>
      <c r="P242" s="377">
        <f>INDEX(전세지수!$2:$270,MATCH('1'!$E242,전세지수!$F$2:$F$270,FALSE),MATCH('1'!P$12,전세지수!$1:$1,FALSE))</f>
        <v>99.834490399300151</v>
      </c>
      <c r="Q242" s="379">
        <f t="shared" si="75"/>
        <v>6.7095593283972299E-2</v>
      </c>
      <c r="R242" s="379">
        <f t="shared" si="76"/>
        <v>-0.47457852549606105</v>
      </c>
      <c r="S242" s="379">
        <f t="shared" si="77"/>
        <v>-0.30958131158885793</v>
      </c>
      <c r="T242" s="276">
        <f>INDEX(매매지수!$271:$539,MATCH('1'!$E242,매매지수!$F$271:$F$539,FALSE),MATCH('1'!T$12,매매지수!$1:$1,FALSE))</f>
        <v>98.770025628123733</v>
      </c>
      <c r="U242" s="377">
        <f>INDEX(매매지수!$271:$539,MATCH('1'!$E242,매매지수!$F$271:$F$539,FALSE),MATCH('1'!U$12,매매지수!$1:$1,FALSE))</f>
        <v>98.691553287893342</v>
      </c>
      <c r="V242" s="377">
        <f>INDEX(매매지수!$271:$539,MATCH('1'!$E242,매매지수!$F$271:$F$539,FALSE),MATCH('1'!V$12,매매지수!$1:$1,FALSE))</f>
        <v>99.210269583144424</v>
      </c>
      <c r="W242" s="377">
        <f>INDEX(매매지수!$271:$539,MATCH('1'!$E242,매매지수!$F$271:$F$539,FALSE),MATCH('1'!W$12,매매지수!$1:$1,FALSE))</f>
        <v>100.70474215208223</v>
      </c>
      <c r="X242" s="379">
        <f t="shared" si="78"/>
        <v>7.9512721824803734E-2</v>
      </c>
      <c r="Y242" s="379">
        <f t="shared" si="79"/>
        <v>-0.44374837087982621</v>
      </c>
      <c r="Z242" s="380">
        <f t="shared" si="80"/>
        <v>-1.9211771785649701</v>
      </c>
      <c r="AA242" s="275">
        <f>INDEX(전세지수!$271:$539,MATCH('1'!$E242,전세지수!$F$271:$F$539,FALSE),MATCH('1'!AA$12,전세지수!$1:$1,FALSE))</f>
        <v>101.00082667070703</v>
      </c>
      <c r="AB242" s="377">
        <f>INDEX(전세지수!$271:$539,MATCH('1'!$E242,전세지수!$F$271:$F$539,FALSE),MATCH('1'!AB$12,전세지수!$1:$1,FALSE))</f>
        <v>100.55383731051244</v>
      </c>
      <c r="AC242" s="377">
        <f>INDEX(전세지수!$271:$539,MATCH('1'!$E242,전세지수!$F$271:$F$539,FALSE),MATCH('1'!AC$12,전세지수!$1:$1,FALSE))</f>
        <v>100</v>
      </c>
      <c r="AD242" s="377">
        <f>INDEX(전세지수!$271:$539,MATCH('1'!$E242,전세지수!$F$271:$F$539,FALSE),MATCH('1'!AD$12,전세지수!$1:$1,FALSE))</f>
        <v>99.264024012670788</v>
      </c>
      <c r="AE242" s="379">
        <f t="shared" si="81"/>
        <v>0.44452740158913429</v>
      </c>
      <c r="AF242" s="379">
        <f t="shared" si="82"/>
        <v>1.0008266707070224</v>
      </c>
      <c r="AG242" s="380">
        <f t="shared" si="83"/>
        <v>1.7496798818215753</v>
      </c>
      <c r="AH242" s="1359" t="s">
        <v>441</v>
      </c>
      <c r="AI242" s="1360"/>
      <c r="AJ242" s="351"/>
      <c r="AK242" s="351"/>
    </row>
    <row r="243" spans="1:37" ht="14.1" customHeight="1">
      <c r="A243" s="442"/>
      <c r="B243" s="442" t="s">
        <v>225</v>
      </c>
      <c r="C243" s="332"/>
      <c r="D243" s="332"/>
      <c r="E243" s="327">
        <v>200</v>
      </c>
      <c r="F243" s="268">
        <f>INDEX(매매지수!$2:$270,MATCH('1'!$E243,매매지수!$F$2:$F$270,FALSE),MATCH('1'!F$12,매매지수!$1:$1,FALSE))</f>
        <v>100.91964944966345</v>
      </c>
      <c r="G243" s="285">
        <f>INDEX(매매지수!$2:$270,MATCH('1'!$E243,매매지수!$F$2:$F$270,FALSE),MATCH('1'!G$12,매매지수!$1:$1,FALSE))</f>
        <v>100.86790355654536</v>
      </c>
      <c r="H243" s="285">
        <f>INDEX(매매지수!$2:$270,MATCH('1'!$E243,매매지수!$F$2:$F$270,FALSE),MATCH('1'!H$12,매매지수!$1:$1,FALSE))</f>
        <v>100.18710740530676</v>
      </c>
      <c r="I243" s="285">
        <f>INDEX(매매지수!$2:$270,MATCH('1'!$E243,매매지수!$F$2:$F$270,FALSE),MATCH('1'!I$12,매매지수!$1:$1,FALSE))</f>
        <v>99.817390966403437</v>
      </c>
      <c r="J243" s="286">
        <f t="shared" si="72"/>
        <v>5.1300652926822288E-2</v>
      </c>
      <c r="K243" s="286">
        <f t="shared" si="73"/>
        <v>0.73117396372488486</v>
      </c>
      <c r="L243" s="287">
        <f t="shared" si="74"/>
        <v>1.1042749891459369</v>
      </c>
      <c r="M243" s="268">
        <f>INDEX(전세지수!$2:$270,MATCH('1'!$E243,전세지수!$F$2:$F$270,FALSE),MATCH('1'!M$12,전세지수!$1:$1,FALSE))</f>
        <v>101.62771133656943</v>
      </c>
      <c r="N243" s="285">
        <f>INDEX(전세지수!$2:$270,MATCH('1'!$E243,전세지수!$F$2:$F$270,FALSE),MATCH('1'!N$12,전세지수!$1:$1,FALSE))</f>
        <v>101.45037345291547</v>
      </c>
      <c r="O243" s="285">
        <f>INDEX(전세지수!$2:$270,MATCH('1'!$E243,전세지수!$F$2:$F$270,FALSE),MATCH('1'!O$12,전세지수!$1:$1,FALSE))</f>
        <v>100.33962052761176</v>
      </c>
      <c r="P243" s="285">
        <f>INDEX(전세지수!$2:$270,MATCH('1'!$E243,전세지수!$F$2:$F$270,FALSE),MATCH('1'!P$12,전세지수!$1:$1,FALSE))</f>
        <v>99.533806053253628</v>
      </c>
      <c r="Q243" s="288">
        <f t="shared" si="75"/>
        <v>0.1748025932465147</v>
      </c>
      <c r="R243" s="288">
        <f t="shared" si="76"/>
        <v>1.283730994979404</v>
      </c>
      <c r="S243" s="288">
        <f t="shared" si="77"/>
        <v>2.1037126644142479</v>
      </c>
      <c r="T243" s="273">
        <f>INDEX(매매지수!$271:$539,MATCH('1'!$E243,매매지수!$F$271:$F$539,FALSE),MATCH('1'!T$12,매매지수!$1:$1,FALSE))</f>
        <v>100.74956870875459</v>
      </c>
      <c r="U243" s="285">
        <f>INDEX(매매지수!$271:$539,MATCH('1'!$E243,매매지수!$F$271:$F$539,FALSE),MATCH('1'!U$12,매매지수!$1:$1,FALSE))</f>
        <v>100.72077848208339</v>
      </c>
      <c r="V243" s="285">
        <f>INDEX(매매지수!$271:$539,MATCH('1'!$E243,매매지수!$F$271:$F$539,FALSE),MATCH('1'!V$12,매매지수!$1:$1,FALSE))</f>
        <v>100.16378206691799</v>
      </c>
      <c r="W243" s="285">
        <f>INDEX(매매지수!$271:$539,MATCH('1'!$E243,매매지수!$F$271:$F$539,FALSE),MATCH('1'!W$12,매매지수!$1:$1,FALSE))</f>
        <v>99.762859000615862</v>
      </c>
      <c r="X243" s="288">
        <f t="shared" si="78"/>
        <v>2.8584197923287036E-2</v>
      </c>
      <c r="Y243" s="288">
        <f t="shared" si="79"/>
        <v>0.5848287971447208</v>
      </c>
      <c r="Z243" s="289">
        <f t="shared" si="80"/>
        <v>0.98905516343776867</v>
      </c>
      <c r="AA243" s="268">
        <f>INDEX(전세지수!$271:$539,MATCH('1'!$E243,전세지수!$F$271:$F$539,FALSE),MATCH('1'!AA$12,전세지수!$1:$1,FALSE))</f>
        <v>101.90927036548541</v>
      </c>
      <c r="AB243" s="285">
        <f>INDEX(전세지수!$271:$539,MATCH('1'!$E243,전세지수!$F$271:$F$539,FALSE),MATCH('1'!AB$12,전세지수!$1:$1,FALSE))</f>
        <v>101.68045168282806</v>
      </c>
      <c r="AC243" s="285">
        <f>INDEX(전세지수!$271:$539,MATCH('1'!$E243,전세지수!$F$271:$F$539,FALSE),MATCH('1'!AC$12,전세지수!$1:$1,FALSE))</f>
        <v>100.26139475015643</v>
      </c>
      <c r="AD243" s="285">
        <f>INDEX(전세지수!$271:$539,MATCH('1'!$E243,전세지수!$F$271:$F$539,FALSE),MATCH('1'!AD$12,전세지수!$1:$1,FALSE))</f>
        <v>99.295581550402218</v>
      </c>
      <c r="AE243" s="288">
        <f t="shared" si="81"/>
        <v>0.22503704386669376</v>
      </c>
      <c r="AF243" s="288">
        <f t="shared" si="82"/>
        <v>1.6435793851016678</v>
      </c>
      <c r="AG243" s="289">
        <f t="shared" si="83"/>
        <v>2.632230734009533</v>
      </c>
      <c r="AH243" s="1387" t="s">
        <v>442</v>
      </c>
      <c r="AI243" s="1388"/>
      <c r="AJ243" s="1388"/>
      <c r="AK243" s="1388"/>
    </row>
    <row r="244" spans="1:37" ht="14.1" customHeight="1">
      <c r="A244" s="349"/>
      <c r="B244" s="466"/>
      <c r="C244" s="529" t="s">
        <v>126</v>
      </c>
      <c r="D244" s="513"/>
      <c r="E244" s="459">
        <v>201</v>
      </c>
      <c r="F244" s="279">
        <f>INDEX(매매지수!$2:$270,MATCH('1'!$E244,매매지수!$F$2:$F$270,FALSE),MATCH('1'!F$12,매매지수!$1:$1,FALSE))</f>
        <v>100.08771971226346</v>
      </c>
      <c r="G244" s="269">
        <f>INDEX(매매지수!$2:$270,MATCH('1'!$E244,매매지수!$F$2:$F$270,FALSE),MATCH('1'!G$12,매매지수!$1:$1,FALSE))</f>
        <v>100.09532295369989</v>
      </c>
      <c r="H244" s="269">
        <f>INDEX(매매지수!$2:$270,MATCH('1'!$E244,매매지수!$F$2:$F$270,FALSE),MATCH('1'!H$12,매매지수!$1:$1,FALSE))</f>
        <v>100.01174428641981</v>
      </c>
      <c r="I244" s="269">
        <f>INDEX(매매지수!$2:$270,MATCH('1'!$E244,매매지수!$F$2:$F$270,FALSE),MATCH('1'!I$12,매매지수!$1:$1,FALSE))</f>
        <v>100.14476369855559</v>
      </c>
      <c r="J244" s="270">
        <f t="shared" si="72"/>
        <v>-7.5960007041908639E-3</v>
      </c>
      <c r="K244" s="270">
        <f t="shared" si="73"/>
        <v>7.5966504119828748E-2</v>
      </c>
      <c r="L244" s="271">
        <f t="shared" si="74"/>
        <v>-5.6961526679355501E-2</v>
      </c>
      <c r="M244" s="279">
        <f>INDEX(전세지수!$2:$270,MATCH('1'!$E244,전세지수!$F$2:$F$270,FALSE),MATCH('1'!M$12,전세지수!$1:$1,FALSE))</f>
        <v>100.75205240219667</v>
      </c>
      <c r="N244" s="269">
        <f>INDEX(전세지수!$2:$270,MATCH('1'!$E244,전세지수!$F$2:$F$270,FALSE),MATCH('1'!N$12,전세지수!$1:$1,FALSE))</f>
        <v>100.49074641651016</v>
      </c>
      <c r="O244" s="269">
        <f>INDEX(전세지수!$2:$270,MATCH('1'!$E244,전세지수!$F$2:$F$270,FALSE),MATCH('1'!O$12,전세지수!$1:$1,FALSE))</f>
        <v>100.01985888810879</v>
      </c>
      <c r="P244" s="269">
        <f>INDEX(전세지수!$2:$270,MATCH('1'!$E244,전세지수!$F$2:$F$270,FALSE),MATCH('1'!P$12,전세지수!$1:$1,FALSE))</f>
        <v>100.09242174088881</v>
      </c>
      <c r="Q244" s="272">
        <f t="shared" si="75"/>
        <v>0.26002989827884626</v>
      </c>
      <c r="R244" s="272">
        <f t="shared" si="76"/>
        <v>0.73204813746736708</v>
      </c>
      <c r="S244" s="272">
        <f t="shared" si="77"/>
        <v>0.65902158208885897</v>
      </c>
      <c r="T244" s="280">
        <f>INDEX(매매지수!$271:$539,MATCH('1'!$E244,매매지수!$F$271:$F$539,FALSE),MATCH('1'!T$12,매매지수!$1:$1,FALSE))</f>
        <v>99.937213620033774</v>
      </c>
      <c r="U244" s="269">
        <f>INDEX(매매지수!$271:$539,MATCH('1'!$E244,매매지수!$F$271:$F$539,FALSE),MATCH('1'!U$12,매매지수!$1:$1,FALSE))</f>
        <v>100.03117918178278</v>
      </c>
      <c r="V244" s="269">
        <f>INDEX(매매지수!$271:$539,MATCH('1'!$E244,매매지수!$F$271:$F$539,FALSE),MATCH('1'!V$12,매매지수!$1:$1,FALSE))</f>
        <v>100.04379566066525</v>
      </c>
      <c r="W244" s="269">
        <f>INDEX(매매지수!$271:$539,MATCH('1'!$E244,매매지수!$F$271:$F$539,FALSE),MATCH('1'!W$12,매매지수!$1:$1,FALSE))</f>
        <v>100.20269638021547</v>
      </c>
      <c r="X244" s="272">
        <f t="shared" si="78"/>
        <v>-9.3936273187622543E-2</v>
      </c>
      <c r="Y244" s="272">
        <f t="shared" si="79"/>
        <v>-0.10653538275675611</v>
      </c>
      <c r="Z244" s="274">
        <f t="shared" si="80"/>
        <v>-0.2649457247880127</v>
      </c>
      <c r="AA244" s="279">
        <f>INDEX(전세지수!$271:$539,MATCH('1'!$E244,전세지수!$F$271:$F$539,FALSE),MATCH('1'!AA$12,전세지수!$1:$1,FALSE))</f>
        <v>100.78516757307385</v>
      </c>
      <c r="AB244" s="269">
        <f>INDEX(전세지수!$271:$539,MATCH('1'!$E244,전세지수!$F$271:$F$539,FALSE),MATCH('1'!AB$12,전세지수!$1:$1,FALSE))</f>
        <v>100.50863826455941</v>
      </c>
      <c r="AC244" s="269">
        <f>INDEX(전세지수!$271:$539,MATCH('1'!$E244,전세지수!$F$271:$F$539,FALSE),MATCH('1'!AC$12,전세지수!$1:$1,FALSE))</f>
        <v>100.02807894669039</v>
      </c>
      <c r="AD244" s="269">
        <f>INDEX(전세지수!$271:$539,MATCH('1'!$E244,전세지수!$F$271:$F$539,FALSE),MATCH('1'!AD$12,전세지수!$1:$1,FALSE))</f>
        <v>100.11483861932146</v>
      </c>
      <c r="AE244" s="272">
        <f t="shared" si="81"/>
        <v>0.27512989260340959</v>
      </c>
      <c r="AF244" s="272">
        <f t="shared" si="82"/>
        <v>0.75687610354584489</v>
      </c>
      <c r="AG244" s="274">
        <f t="shared" si="83"/>
        <v>0.66956004024663063</v>
      </c>
      <c r="AH244" s="1408" t="s">
        <v>443</v>
      </c>
      <c r="AI244" s="1401"/>
      <c r="AJ244" s="351"/>
      <c r="AK244" s="351"/>
    </row>
    <row r="245" spans="1:37" ht="14.1" customHeight="1">
      <c r="A245" s="353"/>
      <c r="B245" s="466"/>
      <c r="C245" s="472"/>
      <c r="D245" s="376" t="s">
        <v>113</v>
      </c>
      <c r="E245" s="327">
        <v>202</v>
      </c>
      <c r="F245" s="275">
        <f>INDEX(매매지수!$2:$270,MATCH('1'!$E245,매매지수!$F$2:$F$270,FALSE),MATCH('1'!F$12,매매지수!$1:$1,FALSE))</f>
        <v>100.09381854675084</v>
      </c>
      <c r="G245" s="377">
        <f>INDEX(매매지수!$2:$270,MATCH('1'!$E245,매매지수!$F$2:$F$270,FALSE),MATCH('1'!G$12,매매지수!$1:$1,FALSE))</f>
        <v>100.09605646820745</v>
      </c>
      <c r="H245" s="377">
        <f>INDEX(매매지수!$2:$270,MATCH('1'!$E245,매매지수!$F$2:$F$270,FALSE),MATCH('1'!H$12,매매지수!$1:$1,FALSE))</f>
        <v>100.06368205060112</v>
      </c>
      <c r="I245" s="377">
        <f>INDEX(매매지수!$2:$270,MATCH('1'!$E245,매매지수!$F$2:$F$270,FALSE),MATCH('1'!I$12,매매지수!$1:$1,FALSE))</f>
        <v>100.10719724167414</v>
      </c>
      <c r="J245" s="378">
        <f t="shared" si="72"/>
        <v>-2.2357738512113201E-3</v>
      </c>
      <c r="K245" s="378">
        <f t="shared" si="73"/>
        <v>3.0117316824784801E-2</v>
      </c>
      <c r="L245" s="415">
        <f t="shared" si="74"/>
        <v>-1.3364368688706385E-2</v>
      </c>
      <c r="M245" s="275">
        <f>INDEX(전세지수!$2:$270,MATCH('1'!$E245,전세지수!$F$2:$F$270,FALSE),MATCH('1'!M$12,전세지수!$1:$1,FALSE))</f>
        <v>100.60690167821082</v>
      </c>
      <c r="N245" s="377">
        <f>INDEX(전세지수!$2:$270,MATCH('1'!$E245,전세지수!$F$2:$F$270,FALSE),MATCH('1'!N$12,전세지수!$1:$1,FALSE))</f>
        <v>100.32076777398311</v>
      </c>
      <c r="O245" s="377">
        <f>INDEX(전세지수!$2:$270,MATCH('1'!$E245,전세지수!$F$2:$F$270,FALSE),MATCH('1'!O$12,전세지수!$1:$1,FALSE))</f>
        <v>100.01182803950871</v>
      </c>
      <c r="P245" s="377">
        <f>INDEX(전세지수!$2:$270,MATCH('1'!$E245,전세지수!$F$2:$F$270,FALSE),MATCH('1'!P$12,전세지수!$1:$1,FALSE))</f>
        <v>99.953714982228192</v>
      </c>
      <c r="Q245" s="379">
        <f t="shared" si="75"/>
        <v>0.28521901354698898</v>
      </c>
      <c r="R245" s="379">
        <f t="shared" si="76"/>
        <v>0.59500326148125282</v>
      </c>
      <c r="S245" s="379">
        <f t="shared" si="77"/>
        <v>0.65348916355811859</v>
      </c>
      <c r="T245" s="276">
        <f>INDEX(매매지수!$271:$539,MATCH('1'!$E245,매매지수!$F$271:$F$539,FALSE),MATCH('1'!T$12,매매지수!$1:$1,FALSE))</f>
        <v>99.987040562311975</v>
      </c>
      <c r="U245" s="377">
        <f>INDEX(매매지수!$271:$539,MATCH('1'!$E245,매매지수!$F$271:$F$539,FALSE),MATCH('1'!U$12,매매지수!$1:$1,FALSE))</f>
        <v>100.10444051066133</v>
      </c>
      <c r="V245" s="377">
        <f>INDEX(매매지수!$271:$539,MATCH('1'!$E245,매매지수!$F$271:$F$539,FALSE),MATCH('1'!V$12,매매지수!$1:$1,FALSE))</f>
        <v>100.09830119413017</v>
      </c>
      <c r="W245" s="377">
        <f>INDEX(매매지수!$271:$539,MATCH('1'!$E245,매매지수!$F$271:$F$539,FALSE),MATCH('1'!W$12,매매지수!$1:$1,FALSE))</f>
        <v>100.16244583766621</v>
      </c>
      <c r="X245" s="379">
        <f t="shared" si="78"/>
        <v>-0.11727746316793075</v>
      </c>
      <c r="Y245" s="379">
        <f t="shared" si="79"/>
        <v>-0.11115136869547237</v>
      </c>
      <c r="Z245" s="380">
        <f t="shared" si="80"/>
        <v>-0.1751207989055259</v>
      </c>
      <c r="AA245" s="275">
        <f>INDEX(전세지수!$271:$539,MATCH('1'!$E245,전세지수!$F$271:$F$539,FALSE),MATCH('1'!AA$12,전세지수!$1:$1,FALSE))</f>
        <v>100.68915997423917</v>
      </c>
      <c r="AB245" s="377">
        <f>INDEX(전세지수!$271:$539,MATCH('1'!$E245,전세지수!$F$271:$F$539,FALSE),MATCH('1'!AB$12,전세지수!$1:$1,FALSE))</f>
        <v>100.36296822784594</v>
      </c>
      <c r="AC245" s="377">
        <f>INDEX(전세지수!$271:$539,MATCH('1'!$E245,전세지수!$F$271:$F$539,FALSE),MATCH('1'!AC$12,전세지수!$1:$1,FALSE))</f>
        <v>100.01778384048332</v>
      </c>
      <c r="AD245" s="377">
        <f>INDEX(전세지수!$271:$539,MATCH('1'!$E245,전세지수!$F$271:$F$539,FALSE),MATCH('1'!AD$12,전세지수!$1:$1,FALSE))</f>
        <v>99.929887765119929</v>
      </c>
      <c r="AE245" s="379">
        <f t="shared" si="81"/>
        <v>0.32501205589368087</v>
      </c>
      <c r="AF245" s="379">
        <f t="shared" si="82"/>
        <v>0.67125675852468536</v>
      </c>
      <c r="AG245" s="380">
        <f t="shared" si="83"/>
        <v>0.7598049253331185</v>
      </c>
      <c r="AH245" s="417" t="s">
        <v>444</v>
      </c>
      <c r="AI245" s="473"/>
      <c r="AJ245" s="351"/>
      <c r="AK245" s="351"/>
    </row>
    <row r="246" spans="1:37" ht="14.1" customHeight="1">
      <c r="A246" s="349"/>
      <c r="B246" s="466"/>
      <c r="C246" s="474"/>
      <c r="D246" s="383" t="s">
        <v>114</v>
      </c>
      <c r="E246" s="459">
        <v>203</v>
      </c>
      <c r="F246" s="384">
        <f>INDEX(매매지수!$2:$270,MATCH('1'!$E246,매매지수!$F$2:$F$270,FALSE),MATCH('1'!F$12,매매지수!$1:$1,FALSE))</f>
        <v>100.08416065399545</v>
      </c>
      <c r="G246" s="385">
        <f>INDEX(매매지수!$2:$270,MATCH('1'!$E246,매매지수!$F$2:$F$270,FALSE),MATCH('1'!G$12,매매지수!$1:$1,FALSE))</f>
        <v>100.0948948831093</v>
      </c>
      <c r="H246" s="385">
        <f>INDEX(매매지수!$2:$270,MATCH('1'!$E246,매매지수!$F$2:$F$270,FALSE),MATCH('1'!H$12,매매지수!$1:$1,FALSE))</f>
        <v>99.981446289398875</v>
      </c>
      <c r="I246" s="385">
        <f>INDEX(매매지수!$2:$270,MATCH('1'!$E246,매매지수!$F$2:$F$270,FALSE),MATCH('1'!I$12,매매지수!$1:$1,FALSE))</f>
        <v>100.1665308592878</v>
      </c>
      <c r="J246" s="386">
        <f t="shared" si="72"/>
        <v>-1.0724052536736917E-2</v>
      </c>
      <c r="K246" s="386">
        <f t="shared" si="73"/>
        <v>0.10273342545903397</v>
      </c>
      <c r="L246" s="421">
        <f t="shared" si="74"/>
        <v>-8.2233261535291646E-2</v>
      </c>
      <c r="M246" s="384">
        <f>INDEX(전세지수!$2:$270,MATCH('1'!$E246,전세지수!$F$2:$F$270,FALSE),MATCH('1'!M$12,전세지수!$1:$1,FALSE))</f>
        <v>100.83685792788965</v>
      </c>
      <c r="N246" s="385">
        <f>INDEX(전세지수!$2:$270,MATCH('1'!$E246,전세지수!$F$2:$F$270,FALSE),MATCH('1'!N$12,전세지수!$1:$1,FALSE))</f>
        <v>100.59007761474228</v>
      </c>
      <c r="O246" s="385">
        <f>INDEX(전세지수!$2:$270,MATCH('1'!$E246,전세지수!$F$2:$F$270,FALSE),MATCH('1'!O$12,전세지수!$1:$1,FALSE))</f>
        <v>100.02454592372818</v>
      </c>
      <c r="P246" s="385">
        <f>INDEX(전세지수!$2:$270,MATCH('1'!$E246,전세지수!$F$2:$F$270,FALSE),MATCH('1'!P$12,전세지수!$1:$1,FALSE))</f>
        <v>100.17285692208506</v>
      </c>
      <c r="Q246" s="387">
        <f t="shared" si="75"/>
        <v>0.24533266003883281</v>
      </c>
      <c r="R246" s="387">
        <f t="shared" si="76"/>
        <v>0.81211266360647905</v>
      </c>
      <c r="S246" s="387">
        <f t="shared" si="77"/>
        <v>0.66285521468261166</v>
      </c>
      <c r="T246" s="388">
        <f>INDEX(매매지수!$271:$539,MATCH('1'!$E246,매매지수!$F$271:$F$539,FALSE),MATCH('1'!T$12,매매지수!$1:$1,FALSE))</f>
        <v>99.911189498328739</v>
      </c>
      <c r="U246" s="385">
        <f>INDEX(매매지수!$271:$539,MATCH('1'!$E246,매매지수!$F$271:$F$539,FALSE),MATCH('1'!U$12,매매지수!$1:$1,FALSE))</f>
        <v>99.992922316263943</v>
      </c>
      <c r="V246" s="385">
        <f>INDEX(매매지수!$271:$539,MATCH('1'!$E246,매매지수!$F$271:$F$539,FALSE),MATCH('1'!V$12,매매지수!$1:$1,FALSE))</f>
        <v>100.01532895825447</v>
      </c>
      <c r="W246" s="385">
        <f>INDEX(매매지수!$271:$539,MATCH('1'!$E246,매매지수!$F$271:$F$539,FALSE),MATCH('1'!W$12,매매지수!$1:$1,FALSE))</f>
        <v>100.22333655578915</v>
      </c>
      <c r="X246" s="387">
        <f t="shared" si="78"/>
        <v>-8.1738603135028676E-2</v>
      </c>
      <c r="Y246" s="387">
        <f t="shared" si="79"/>
        <v>-0.10412349887806149</v>
      </c>
      <c r="Z246" s="389">
        <f t="shared" si="80"/>
        <v>-0.31145147246883775</v>
      </c>
      <c r="AA246" s="384">
        <f>INDEX(전세지수!$271:$539,MATCH('1'!$E246,전세지수!$F$271:$F$539,FALSE),MATCH('1'!AA$12,전세지수!$1:$1,FALSE))</f>
        <v>100.83536683349452</v>
      </c>
      <c r="AB246" s="385">
        <f>INDEX(전세지수!$271:$539,MATCH('1'!$E246,전세지수!$F$271:$F$539,FALSE),MATCH('1'!AB$12,전세지수!$1:$1,FALSE))</f>
        <v>100.5848332418271</v>
      </c>
      <c r="AC246" s="385">
        <f>INDEX(전세지수!$271:$539,MATCH('1'!$E246,전세지수!$F$271:$F$539,FALSE),MATCH('1'!AC$12,전세지수!$1:$1,FALSE))</f>
        <v>100.033458441584</v>
      </c>
      <c r="AD246" s="385">
        <f>INDEX(전세지수!$271:$539,MATCH('1'!$E246,전세지수!$F$271:$F$539,FALSE),MATCH('1'!AD$12,전세지수!$1:$1,FALSE))</f>
        <v>100.20978389099672</v>
      </c>
      <c r="AE246" s="387">
        <f t="shared" si="81"/>
        <v>0.24907690711688524</v>
      </c>
      <c r="AF246" s="387">
        <f t="shared" si="82"/>
        <v>0.8016401756006486</v>
      </c>
      <c r="AG246" s="389">
        <f t="shared" si="83"/>
        <v>0.62427331764158822</v>
      </c>
      <c r="AH246" s="422" t="s">
        <v>445</v>
      </c>
      <c r="AI246" s="475"/>
      <c r="AJ246" s="351"/>
      <c r="AK246" s="351"/>
    </row>
    <row r="247" spans="1:37" ht="14.1" customHeight="1">
      <c r="A247" s="349"/>
      <c r="B247" s="466"/>
      <c r="C247" s="509" t="s">
        <v>122</v>
      </c>
      <c r="D247" s="510"/>
      <c r="E247" s="327">
        <v>204</v>
      </c>
      <c r="F247" s="335">
        <f>INDEX(매매지수!$2:$270,MATCH('1'!$E247,매매지수!$F$2:$F$270,FALSE),MATCH('1'!F$12,매매지수!$1:$1,FALSE))</f>
        <v>101.9415093797066</v>
      </c>
      <c r="G247" s="336">
        <f>INDEX(매매지수!$2:$270,MATCH('1'!$E247,매매지수!$F$2:$F$270,FALSE),MATCH('1'!G$12,매매지수!$1:$1,FALSE))</f>
        <v>101.88580534691471</v>
      </c>
      <c r="H247" s="336">
        <f>INDEX(매매지수!$2:$270,MATCH('1'!$E247,매매지수!$F$2:$F$270,FALSE),MATCH('1'!H$12,매매지수!$1:$1,FALSE))</f>
        <v>100.52674432679916</v>
      </c>
      <c r="I247" s="336">
        <f>INDEX(매매지수!$2:$270,MATCH('1'!$E247,매매지수!$F$2:$F$270,FALSE),MATCH('1'!I$12,매매지수!$1:$1,FALSE))</f>
        <v>99.572824548676678</v>
      </c>
      <c r="J247" s="337">
        <f t="shared" si="72"/>
        <v>5.4673006315475448E-2</v>
      </c>
      <c r="K247" s="337">
        <f t="shared" si="73"/>
        <v>1.4073519065814333</v>
      </c>
      <c r="L247" s="433">
        <f t="shared" si="74"/>
        <v>2.3788466800718</v>
      </c>
      <c r="M247" s="335">
        <f>INDEX(전세지수!$2:$270,MATCH('1'!$E247,전세지수!$F$2:$F$270,FALSE),MATCH('1'!M$12,전세지수!$1:$1,FALSE))</f>
        <v>102.01006074709591</v>
      </c>
      <c r="N247" s="336">
        <f>INDEX(전세지수!$2:$270,MATCH('1'!$E247,전세지수!$F$2:$F$270,FALSE),MATCH('1'!N$12,전세지수!$1:$1,FALSE))</f>
        <v>102.00877613724586</v>
      </c>
      <c r="O247" s="336">
        <f>INDEX(전세지수!$2:$270,MATCH('1'!$E247,전세지수!$F$2:$F$270,FALSE),MATCH('1'!O$12,전세지수!$1:$1,FALSE))</f>
        <v>100.52608693508648</v>
      </c>
      <c r="P247" s="336">
        <f>INDEX(전세지수!$2:$270,MATCH('1'!$E247,전세지수!$F$2:$F$270,FALSE),MATCH('1'!P$12,전세지수!$1:$1,FALSE))</f>
        <v>99.075322635848053</v>
      </c>
      <c r="Q247" s="338">
        <f t="shared" si="75"/>
        <v>1.2593130696014754E-3</v>
      </c>
      <c r="R247" s="338">
        <f t="shared" si="76"/>
        <v>1.4762076762897092</v>
      </c>
      <c r="S247" s="338">
        <f t="shared" si="77"/>
        <v>2.9621282405857041</v>
      </c>
      <c r="T247" s="339">
        <f>INDEX(매매지수!$271:$539,MATCH('1'!$E247,매매지수!$F$271:$F$539,FALSE),MATCH('1'!T$12,매매지수!$1:$1,FALSE))</f>
        <v>101.90682112342284</v>
      </c>
      <c r="U247" s="336">
        <f>INDEX(매매지수!$271:$539,MATCH('1'!$E247,매매지수!$F$271:$F$539,FALSE),MATCH('1'!U$12,매매지수!$1:$1,FALSE))</f>
        <v>101.90447413056849</v>
      </c>
      <c r="V247" s="336">
        <f>INDEX(매매지수!$271:$539,MATCH('1'!$E247,매매지수!$F$271:$F$539,FALSE),MATCH('1'!V$12,매매지수!$1:$1,FALSE))</f>
        <v>100.39515255020039</v>
      </c>
      <c r="W247" s="336">
        <f>INDEX(매매지수!$271:$539,MATCH('1'!$E247,매매지수!$F$271:$F$539,FALSE),MATCH('1'!W$12,매매지수!$1:$1,FALSE))</f>
        <v>99.419389771902587</v>
      </c>
      <c r="X247" s="338">
        <f t="shared" si="78"/>
        <v>2.3031303329812403E-3</v>
      </c>
      <c r="Y247" s="338">
        <f t="shared" si="79"/>
        <v>1.5057186874302353</v>
      </c>
      <c r="Z247" s="340">
        <f t="shared" si="80"/>
        <v>2.5019579754282928</v>
      </c>
      <c r="AA247" s="335">
        <f>INDEX(전세지수!$271:$539,MATCH('1'!$E247,전세지수!$F$271:$F$539,FALSE),MATCH('1'!AA$12,전세지수!$1:$1,FALSE))</f>
        <v>102.97552390974347</v>
      </c>
      <c r="AB247" s="336">
        <f>INDEX(전세지수!$271:$539,MATCH('1'!$E247,전세지수!$F$271:$F$539,FALSE),MATCH('1'!AB$12,전세지수!$1:$1,FALSE))</f>
        <v>103.15424313021863</v>
      </c>
      <c r="AC247" s="336">
        <f>INDEX(전세지수!$271:$539,MATCH('1'!$E247,전세지수!$F$271:$F$539,FALSE),MATCH('1'!AC$12,전세지수!$1:$1,FALSE))</f>
        <v>100.81447455538711</v>
      </c>
      <c r="AD247" s="336">
        <f>INDEX(전세지수!$271:$539,MATCH('1'!$E247,전세지수!$F$271:$F$539,FALSE),MATCH('1'!AD$12,전세지수!$1:$1,FALSE))</f>
        <v>98.354274074866069</v>
      </c>
      <c r="AE247" s="338">
        <f t="shared" si="81"/>
        <v>-0.17325435682713497</v>
      </c>
      <c r="AF247" s="338">
        <f t="shared" si="82"/>
        <v>2.1435903563323144</v>
      </c>
      <c r="AG247" s="340">
        <f t="shared" si="83"/>
        <v>4.6985755101601079</v>
      </c>
      <c r="AH247" s="1353" t="s">
        <v>446</v>
      </c>
      <c r="AI247" s="1354"/>
      <c r="AJ247" s="351"/>
      <c r="AK247" s="351"/>
    </row>
    <row r="248" spans="1:37" ht="14.1" customHeight="1">
      <c r="A248" s="349"/>
      <c r="B248" s="466"/>
      <c r="C248" s="509" t="s">
        <v>123</v>
      </c>
      <c r="D248" s="510"/>
      <c r="E248" s="459">
        <v>205</v>
      </c>
      <c r="F248" s="335">
        <f>INDEX(매매지수!$2:$270,MATCH('1'!$E248,매매지수!$F$2:$F$270,FALSE),MATCH('1'!F$12,매매지수!$1:$1,FALSE))</f>
        <v>102.20181755724438</v>
      </c>
      <c r="G248" s="336">
        <f>INDEX(매매지수!$2:$270,MATCH('1'!$E248,매매지수!$F$2:$F$270,FALSE),MATCH('1'!G$12,매매지수!$1:$1,FALSE))</f>
        <v>102.03097137810042</v>
      </c>
      <c r="H248" s="336">
        <f>INDEX(매매지수!$2:$270,MATCH('1'!$E248,매매지수!$F$2:$F$270,FALSE),MATCH('1'!H$12,매매지수!$1:$1,FALSE))</f>
        <v>100.72752730780594</v>
      </c>
      <c r="I248" s="336">
        <f>INDEX(매매지수!$2:$270,MATCH('1'!$E248,매매지수!$F$2:$F$270,FALSE),MATCH('1'!I$12,매매지수!$1:$1,FALSE))</f>
        <v>98.505011777370001</v>
      </c>
      <c r="J248" s="337">
        <f t="shared" si="72"/>
        <v>0.16744541077713393</v>
      </c>
      <c r="K248" s="337">
        <f t="shared" si="73"/>
        <v>1.4636418552530062</v>
      </c>
      <c r="L248" s="433">
        <f t="shared" si="74"/>
        <v>3.7529113627532862</v>
      </c>
      <c r="M248" s="335">
        <f>INDEX(전세지수!$2:$270,MATCH('1'!$E248,전세지수!$F$2:$F$270,FALSE),MATCH('1'!M$12,전세지수!$1:$1,FALSE))</f>
        <v>105.39962295091907</v>
      </c>
      <c r="N248" s="336">
        <f>INDEX(전세지수!$2:$270,MATCH('1'!$E248,전세지수!$F$2:$F$270,FALSE),MATCH('1'!N$12,전세지수!$1:$1,FALSE))</f>
        <v>105.31818829850579</v>
      </c>
      <c r="O248" s="336">
        <f>INDEX(전세지수!$2:$270,MATCH('1'!$E248,전세지수!$F$2:$F$270,FALSE),MATCH('1'!O$12,전세지수!$1:$1,FALSE))</f>
        <v>101.95872442935911</v>
      </c>
      <c r="P248" s="336">
        <f>INDEX(전세지수!$2:$270,MATCH('1'!$E248,전세지수!$F$2:$F$270,FALSE),MATCH('1'!P$12,전세지수!$1:$1,FALSE))</f>
        <v>97.403186585291138</v>
      </c>
      <c r="Q248" s="338">
        <f t="shared" si="75"/>
        <v>7.7322496454712564E-2</v>
      </c>
      <c r="R248" s="338">
        <f t="shared" si="76"/>
        <v>3.374795576168621</v>
      </c>
      <c r="S248" s="338">
        <f t="shared" si="77"/>
        <v>8.2096250091631795</v>
      </c>
      <c r="T248" s="339">
        <f>INDEX(매매지수!$271:$539,MATCH('1'!$E248,매매지수!$F$271:$F$539,FALSE),MATCH('1'!T$12,매매지수!$1:$1,FALSE))</f>
        <v>102.86797347964564</v>
      </c>
      <c r="U248" s="336">
        <f>INDEX(매매지수!$271:$539,MATCH('1'!$E248,매매지수!$F$271:$F$539,FALSE),MATCH('1'!U$12,매매지수!$1:$1,FALSE))</f>
        <v>102.47014275391038</v>
      </c>
      <c r="V248" s="336">
        <f>INDEX(매매지수!$271:$539,MATCH('1'!$E248,매매지수!$F$271:$F$539,FALSE),MATCH('1'!V$12,매매지수!$1:$1,FALSE))</f>
        <v>101.09715893660756</v>
      </c>
      <c r="W248" s="336">
        <f>INDEX(매매지수!$271:$539,MATCH('1'!$E248,매매지수!$F$271:$F$539,FALSE),MATCH('1'!W$12,매매지수!$1:$1,FALSE))</f>
        <v>97.513491873554187</v>
      </c>
      <c r="X248" s="338">
        <f t="shared" si="78"/>
        <v>0.38824062799509562</v>
      </c>
      <c r="Y248" s="338">
        <f t="shared" si="79"/>
        <v>1.7515967428406887</v>
      </c>
      <c r="Z248" s="340">
        <f t="shared" si="80"/>
        <v>5.4910161693672244</v>
      </c>
      <c r="AA248" s="335">
        <f>INDEX(전세지수!$271:$539,MATCH('1'!$E248,전세지수!$F$271:$F$539,FALSE),MATCH('1'!AA$12,전세지수!$1:$1,FALSE))</f>
        <v>106.10827983703082</v>
      </c>
      <c r="AB248" s="336">
        <f>INDEX(전세지수!$271:$539,MATCH('1'!$E248,전세지수!$F$271:$F$539,FALSE),MATCH('1'!AB$12,전세지수!$1:$1,FALSE))</f>
        <v>105.79645423431589</v>
      </c>
      <c r="AC248" s="336">
        <f>INDEX(전세지수!$271:$539,MATCH('1'!$E248,전세지수!$F$271:$F$539,FALSE),MATCH('1'!AC$12,전세지수!$1:$1,FALSE))</f>
        <v>101.36226417503751</v>
      </c>
      <c r="AD248" s="336">
        <f>INDEX(전세지수!$271:$539,MATCH('1'!$E248,전세지수!$F$271:$F$539,FALSE),MATCH('1'!AD$12,전세지수!$1:$1,FALSE))</f>
        <v>95.294693099452289</v>
      </c>
      <c r="AE248" s="338">
        <f t="shared" si="81"/>
        <v>0.29474107140141648</v>
      </c>
      <c r="AF248" s="338">
        <f t="shared" si="82"/>
        <v>4.6822313023687556</v>
      </c>
      <c r="AG248" s="340">
        <f t="shared" si="83"/>
        <v>11.347522496654827</v>
      </c>
      <c r="AH248" s="1353" t="s">
        <v>447</v>
      </c>
      <c r="AI248" s="1354"/>
      <c r="AJ248" s="351"/>
      <c r="AK248" s="351"/>
    </row>
    <row r="249" spans="1:37" ht="14.1" customHeight="1" thickBot="1">
      <c r="A249" s="476"/>
      <c r="B249" s="477"/>
      <c r="C249" s="539" t="s">
        <v>124</v>
      </c>
      <c r="D249" s="540"/>
      <c r="E249" s="478">
        <v>206</v>
      </c>
      <c r="F249" s="356">
        <f>INDEX(매매지수!$2:$270,MATCH('1'!$E249,매매지수!$F$2:$F$270,FALSE),MATCH('1'!F$12,매매지수!$1:$1,FALSE))</f>
        <v>101.04406707418777</v>
      </c>
      <c r="G249" s="357">
        <f>INDEX(매매지수!$2:$270,MATCH('1'!$E249,매매지수!$F$2:$F$270,FALSE),MATCH('1'!G$12,매매지수!$1:$1,FALSE))</f>
        <v>100.91692177294908</v>
      </c>
      <c r="H249" s="357">
        <f>INDEX(매매지수!$2:$270,MATCH('1'!$E249,매매지수!$F$2:$F$270,FALSE),MATCH('1'!H$12,매매지수!$1:$1,FALSE))</f>
        <v>100.07635350122604</v>
      </c>
      <c r="I249" s="357">
        <f>INDEX(매매지수!$2:$270,MATCH('1'!$E249,매매지수!$F$2:$F$270,FALSE),MATCH('1'!I$12,매매지수!$1:$1,FALSE))</f>
        <v>99.936951775577313</v>
      </c>
      <c r="J249" s="358">
        <f t="shared" si="72"/>
        <v>0.12599007084732605</v>
      </c>
      <c r="K249" s="358">
        <f t="shared" si="73"/>
        <v>0.96697525349969116</v>
      </c>
      <c r="L249" s="456">
        <f t="shared" si="74"/>
        <v>1.1078137555132095</v>
      </c>
      <c r="M249" s="356">
        <f>INDEX(전세지수!$2:$270,MATCH('1'!$E249,전세지수!$F$2:$F$270,FALSE),MATCH('1'!M$12,전세지수!$1:$1,FALSE))</f>
        <v>101.03396509093558</v>
      </c>
      <c r="N249" s="357">
        <f>INDEX(전세지수!$2:$270,MATCH('1'!$E249,전세지수!$F$2:$F$270,FALSE),MATCH('1'!N$12,전세지수!$1:$1,FALSE))</f>
        <v>100.88017325093877</v>
      </c>
      <c r="O249" s="357">
        <f>INDEX(전세지수!$2:$270,MATCH('1'!$E249,전세지수!$F$2:$F$270,FALSE),MATCH('1'!O$12,전세지수!$1:$1,FALSE))</f>
        <v>100.08079307497087</v>
      </c>
      <c r="P249" s="357">
        <f>INDEX(전세지수!$2:$270,MATCH('1'!$E249,전세지수!$F$2:$F$270,FALSE),MATCH('1'!P$12,전세지수!$1:$1,FALSE))</f>
        <v>99.896834866005904</v>
      </c>
      <c r="Q249" s="359">
        <f t="shared" si="75"/>
        <v>0.15245001573724881</v>
      </c>
      <c r="R249" s="359">
        <f t="shared" si="76"/>
        <v>0.9524025406659975</v>
      </c>
      <c r="S249" s="359">
        <f t="shared" si="77"/>
        <v>1.1383045583525542</v>
      </c>
      <c r="T249" s="360">
        <f>INDEX(매매지수!$271:$539,MATCH('1'!$E249,매매지수!$F$271:$F$539,FALSE),MATCH('1'!T$12,매매지수!$1:$1,FALSE))</f>
        <v>101.370802015631</v>
      </c>
      <c r="U249" s="357">
        <f>INDEX(매매지수!$271:$539,MATCH('1'!$E249,매매지수!$F$271:$F$539,FALSE),MATCH('1'!U$12,매매지수!$1:$1,FALSE))</f>
        <v>101.11330993450585</v>
      </c>
      <c r="V249" s="357">
        <f>INDEX(매매지수!$271:$539,MATCH('1'!$E249,매매지수!$F$271:$F$539,FALSE),MATCH('1'!V$12,매매지수!$1:$1,FALSE))</f>
        <v>100.05452973141269</v>
      </c>
      <c r="W249" s="357">
        <f>INDEX(매매지수!$271:$539,MATCH('1'!$E249,매매지수!$F$271:$F$539,FALSE),MATCH('1'!W$12,매매지수!$1:$1,FALSE))</f>
        <v>99.871323463806419</v>
      </c>
      <c r="X249" s="359">
        <f t="shared" si="78"/>
        <v>0.25465695989177473</v>
      </c>
      <c r="Y249" s="359">
        <f t="shared" si="79"/>
        <v>1.3155549156562252</v>
      </c>
      <c r="Z249" s="361">
        <f t="shared" si="80"/>
        <v>1.5014105148691614</v>
      </c>
      <c r="AA249" s="356">
        <f>INDEX(전세지수!$271:$539,MATCH('1'!$E249,전세지수!$F$271:$F$539,FALSE),MATCH('1'!AA$12,전세지수!$1:$1,FALSE))</f>
        <v>101.38885095341992</v>
      </c>
      <c r="AB249" s="357">
        <f>INDEX(전세지수!$271:$539,MATCH('1'!$E249,전세지수!$F$271:$F$539,FALSE),MATCH('1'!AB$12,전세지수!$1:$1,FALSE))</f>
        <v>101.0773501907363</v>
      </c>
      <c r="AC249" s="357">
        <f>INDEX(전세지수!$271:$539,MATCH('1'!$E249,전세지수!$F$271:$F$539,FALSE),MATCH('1'!AC$12,전세지수!$1:$1,FALSE))</f>
        <v>100.09390790890571</v>
      </c>
      <c r="AD249" s="357">
        <f>INDEX(전세지수!$271:$539,MATCH('1'!$E249,전세지수!$F$271:$F$539,FALSE),MATCH('1'!AD$12,전세지수!$1:$1,FALSE))</f>
        <v>99.789491966260897</v>
      </c>
      <c r="AE249" s="359">
        <f t="shared" si="81"/>
        <v>0.30818057863191139</v>
      </c>
      <c r="AF249" s="359">
        <f t="shared" si="82"/>
        <v>1.2937281314790106</v>
      </c>
      <c r="AG249" s="361">
        <f t="shared" si="83"/>
        <v>1.6027328686068154</v>
      </c>
      <c r="AH249" s="1409" t="s">
        <v>448</v>
      </c>
      <c r="AI249" s="1410"/>
      <c r="AJ249" s="363"/>
      <c r="AK249" s="363"/>
    </row>
    <row r="250" spans="1:37" ht="14.1" customHeight="1"/>
    <row r="251" spans="1:37" ht="14.1" customHeight="1"/>
    <row r="252" spans="1:37" ht="14.1" customHeight="1"/>
    <row r="253" spans="1:37" ht="12.95" customHeight="1"/>
    <row r="254" spans="1:37" ht="12" customHeight="1"/>
    <row r="255" spans="1:37" ht="3" customHeight="1">
      <c r="A255" s="311"/>
      <c r="B255" s="312"/>
      <c r="C255" s="312"/>
      <c r="D255" s="312"/>
      <c r="E255" s="313"/>
      <c r="F255" s="314"/>
      <c r="G255" s="315"/>
      <c r="H255" s="315"/>
      <c r="I255" s="315"/>
      <c r="J255" s="304"/>
      <c r="K255" s="316"/>
      <c r="L255" s="304"/>
      <c r="M255" s="315"/>
      <c r="N255" s="315"/>
      <c r="O255" s="315"/>
      <c r="P255" s="315"/>
      <c r="Q255" s="317"/>
      <c r="R255" s="317"/>
      <c r="S255" s="317"/>
      <c r="T255" s="314"/>
      <c r="U255" s="315"/>
      <c r="V255" s="315"/>
      <c r="W255" s="315"/>
      <c r="X255" s="317"/>
      <c r="Y255" s="318"/>
      <c r="Z255" s="317"/>
      <c r="AA255" s="315"/>
      <c r="AB255" s="315"/>
      <c r="AC255" s="315"/>
      <c r="AD255" s="315"/>
      <c r="AE255" s="317"/>
      <c r="AF255" s="317"/>
      <c r="AG255" s="317"/>
      <c r="AH255" s="312"/>
      <c r="AI255" s="312"/>
      <c r="AJ255" s="312"/>
      <c r="AK255" s="319"/>
    </row>
    <row r="256" spans="1:37" s="325" customFormat="1" ht="15" customHeight="1">
      <c r="A256" s="1402">
        <f>AJ216+1</f>
        <v>11</v>
      </c>
      <c r="B256" s="1402"/>
      <c r="C256" s="528"/>
      <c r="D256" s="528"/>
      <c r="E256" s="320"/>
      <c r="F256" s="321"/>
      <c r="G256" s="321"/>
      <c r="H256" s="321"/>
      <c r="I256" s="321"/>
      <c r="J256" s="322"/>
      <c r="K256" s="322"/>
      <c r="L256" s="322"/>
      <c r="M256" s="321"/>
      <c r="N256" s="321"/>
      <c r="O256" s="321"/>
      <c r="P256" s="321"/>
      <c r="Q256" s="1386">
        <f>Q216</f>
        <v>41487</v>
      </c>
      <c r="R256" s="1386"/>
      <c r="S256" s="1386"/>
      <c r="T256" s="1363">
        <f>Q256</f>
        <v>41487</v>
      </c>
      <c r="U256" s="1363"/>
      <c r="V256" s="1363"/>
      <c r="W256" s="1363"/>
      <c r="X256" s="1363"/>
      <c r="Y256" s="323"/>
      <c r="Z256" s="323"/>
      <c r="AA256" s="321"/>
      <c r="AB256" s="321"/>
      <c r="AC256" s="321"/>
      <c r="AD256" s="321"/>
      <c r="AE256" s="324"/>
      <c r="AF256" s="324"/>
      <c r="AG256" s="324"/>
      <c r="AJ256" s="1403">
        <v>12</v>
      </c>
      <c r="AK256" s="1403"/>
    </row>
    <row r="257" spans="1:37" ht="14.1" customHeight="1">
      <c r="A257" s="479"/>
      <c r="B257" s="480"/>
      <c r="C257" s="481" t="s">
        <v>125</v>
      </c>
      <c r="D257" s="482"/>
      <c r="E257" s="483">
        <v>207</v>
      </c>
      <c r="F257" s="261">
        <f>INDEX(매매지수!$2:$270,MATCH('1'!$E257,매매지수!$F$2:$F$270,FALSE),MATCH('1'!F$12,매매지수!$1:$1,FALSE))</f>
        <v>100.69618253004988</v>
      </c>
      <c r="G257" s="262">
        <f>INDEX(매매지수!$2:$270,MATCH('1'!$E257,매매지수!$F$2:$F$270,FALSE),MATCH('1'!G$12,매매지수!$1:$1,FALSE))</f>
        <v>100.5552689330363</v>
      </c>
      <c r="H257" s="262">
        <f>INDEX(매매지수!$2:$270,MATCH('1'!$E257,매매지수!$F$2:$F$270,FALSE),MATCH('1'!H$12,매매지수!$1:$1,FALSE))</f>
        <v>99.620596672446766</v>
      </c>
      <c r="I257" s="262">
        <f>INDEX(매매지수!$2:$270,MATCH('1'!$E257,매매지수!$F$2:$F$270,FALSE),MATCH('1'!I$12,매매지수!$1:$1,FALSE))</f>
        <v>100.69178594639935</v>
      </c>
      <c r="J257" s="263">
        <f t="shared" ref="J257:J289" si="84">(F257/G257-1)*100</f>
        <v>0.14013546829396706</v>
      </c>
      <c r="K257" s="263">
        <f t="shared" ref="K257:K289" si="85">IF(ISERR((F257/H257-1)*100)=TRUE," ",(F257/H257-1)*100)</f>
        <v>1.0796822078266155</v>
      </c>
      <c r="L257" s="264">
        <f t="shared" ref="L257:L289" si="86">IF(ISERR((F257/I257-1)*100)=TRUE," ",(F257/I257-1)*100)</f>
        <v>4.3663776634783602E-3</v>
      </c>
      <c r="M257" s="261">
        <f>INDEX(전세지수!$2:$270,MATCH('1'!$E257,전세지수!$F$2:$F$270,FALSE),MATCH('1'!M$12,전세지수!$1:$1,FALSE))</f>
        <v>100.71579080924509</v>
      </c>
      <c r="N257" s="262">
        <f>INDEX(전세지수!$2:$270,MATCH('1'!$E257,전세지수!$F$2:$F$270,FALSE),MATCH('1'!N$12,전세지수!$1:$1,FALSE))</f>
        <v>100.77667927787459</v>
      </c>
      <c r="O257" s="262">
        <f>INDEX(전세지수!$2:$270,MATCH('1'!$E257,전세지수!$F$2:$F$270,FALSE),MATCH('1'!O$12,전세지수!$1:$1,FALSE))</f>
        <v>100.10036670755052</v>
      </c>
      <c r="P257" s="262">
        <f>INDEX(전세지수!$2:$270,MATCH('1'!$E257,전세지수!$F$2:$F$270,FALSE),MATCH('1'!P$12,전세지수!$1:$1,FALSE))</f>
        <v>99.510365602825445</v>
      </c>
      <c r="Q257" s="265">
        <f t="shared" ref="Q257:Q289" si="87">(M257/N257-1)*100</f>
        <v>-6.0419205182982161E-2</v>
      </c>
      <c r="R257" s="265">
        <f t="shared" ref="R257:R289" si="88">IF(ISERR((M257/O257-1)*100)=TRUE," ",(M257/O257-1)*100)</f>
        <v>0.61480704011063203</v>
      </c>
      <c r="S257" s="265">
        <f t="shared" ref="S257:S289" si="89">IF(ISERR((M257/P257-1)*100)=TRUE," ",(M257/P257-1)*100)</f>
        <v>1.2113564241446495</v>
      </c>
      <c r="T257" s="266">
        <f>INDEX(매매지수!$271:$539,MATCH('1'!$E257,매매지수!$F$271:$F$539,FALSE),MATCH('1'!T$12,매매지수!$1:$1,FALSE))</f>
        <v>101.07670658926698</v>
      </c>
      <c r="U257" s="262">
        <f>INDEX(매매지수!$271:$539,MATCH('1'!$E257,매매지수!$F$271:$F$539,FALSE),MATCH('1'!U$12,매매지수!$1:$1,FALSE))</f>
        <v>100.96108733726304</v>
      </c>
      <c r="V257" s="262">
        <f>INDEX(매매지수!$271:$539,MATCH('1'!$E257,매매지수!$F$271:$F$539,FALSE),MATCH('1'!V$12,매매지수!$1:$1,FALSE))</f>
        <v>99.589691676093565</v>
      </c>
      <c r="W257" s="262">
        <f>INDEX(매매지수!$271:$539,MATCH('1'!$E257,매매지수!$F$271:$F$539,FALSE),MATCH('1'!W$12,매매지수!$1:$1,FALSE))</f>
        <v>101.42557140924755</v>
      </c>
      <c r="X257" s="265">
        <f t="shared" ref="X257:X289" si="90">(T257/U257-1)*100</f>
        <v>0.11451862797169365</v>
      </c>
      <c r="Y257" s="265">
        <f t="shared" ref="Y257:Y289" si="91">IF(ISERR((T257/V257-1)*100)=TRUE," ",(T257/V257-1)*100)</f>
        <v>1.4931413966114082</v>
      </c>
      <c r="Z257" s="267">
        <f t="shared" ref="Z257:Z289" si="92">IF(ISERR((T257/W257-1)*100)=TRUE," ",(T257/W257-1)*100)</f>
        <v>-0.34396140453862856</v>
      </c>
      <c r="AA257" s="261">
        <f>INDEX(전세지수!$271:$539,MATCH('1'!$E257,전세지수!$F$271:$F$539,FALSE),MATCH('1'!AA$12,전세지수!$1:$1,FALSE))</f>
        <v>102.89099518247298</v>
      </c>
      <c r="AB257" s="262">
        <f>INDEX(전세지수!$271:$539,MATCH('1'!$E257,전세지수!$F$271:$F$539,FALSE),MATCH('1'!AB$12,전세지수!$1:$1,FALSE))</f>
        <v>102.81236629085856</v>
      </c>
      <c r="AC257" s="262">
        <f>INDEX(전세지수!$271:$539,MATCH('1'!$E257,전세지수!$F$271:$F$539,FALSE),MATCH('1'!AC$12,전세지수!$1:$1,FALSE))</f>
        <v>99.815342692132305</v>
      </c>
      <c r="AD257" s="262">
        <f>INDEX(전세지수!$271:$539,MATCH('1'!$E257,전세지수!$F$271:$F$539,FALSE),MATCH('1'!AD$12,전세지수!$1:$1,FALSE))</f>
        <v>99.912580093031735</v>
      </c>
      <c r="AE257" s="265">
        <f t="shared" ref="AE257:AE289" si="93">(AA257/AB257-1)*100</f>
        <v>7.6478048751416061E-2</v>
      </c>
      <c r="AF257" s="265">
        <f t="shared" ref="AF257:AF289" si="94">IF(ISERR((AA257/AC257-1)*100)=TRUE," ",(AA257/AC257-1)*100)</f>
        <v>3.0813424142890788</v>
      </c>
      <c r="AG257" s="267">
        <f t="shared" ref="AG257:AG289" si="95">IF(ISERR((AA257/AD257-1)*100)=TRUE," ",(AA257/AD257-1)*100)</f>
        <v>2.9810210953094662</v>
      </c>
      <c r="AH257" s="1376" t="s">
        <v>449</v>
      </c>
      <c r="AI257" s="1377"/>
      <c r="AJ257" s="484"/>
      <c r="AK257" s="484"/>
    </row>
    <row r="258" spans="1:37" ht="14.1" customHeight="1" thickBot="1">
      <c r="A258" s="329"/>
      <c r="B258" s="1379" t="s">
        <v>230</v>
      </c>
      <c r="C258" s="1379"/>
      <c r="D258" s="1382"/>
      <c r="E258" s="485">
        <v>208</v>
      </c>
      <c r="F258" s="277">
        <f>INDEX(매매지수!$2:$270,MATCH('1'!$E258,매매지수!$F$2:$F$270,FALSE),MATCH('1'!F$12,매매지수!$1:$1,FALSE))</f>
        <v>101.97926278832514</v>
      </c>
      <c r="G258" s="255">
        <f>INDEX(매매지수!$2:$270,MATCH('1'!$E258,매매지수!$F$2:$F$270,FALSE),MATCH('1'!G$12,매매지수!$1:$1,FALSE))</f>
        <v>101.922204221279</v>
      </c>
      <c r="H258" s="255">
        <f>INDEX(매매지수!$2:$270,MATCH('1'!$E258,매매지수!$F$2:$F$270,FALSE),MATCH('1'!H$12,매매지수!$1:$1,FALSE))</f>
        <v>100.6509798491946</v>
      </c>
      <c r="I258" s="255">
        <f>INDEX(매매지수!$2:$270,MATCH('1'!$E258,매매지수!$F$2:$F$270,FALSE),MATCH('1'!I$12,매매지수!$1:$1,FALSE))</f>
        <v>99.141753277938861</v>
      </c>
      <c r="J258" s="256">
        <f t="shared" si="84"/>
        <v>5.5982469651327804E-2</v>
      </c>
      <c r="K258" s="256">
        <f t="shared" si="85"/>
        <v>1.3196920100735365</v>
      </c>
      <c r="L258" s="257">
        <f t="shared" si="86"/>
        <v>2.8620731594603432</v>
      </c>
      <c r="M258" s="277">
        <f>INDEX(전세지수!$2:$270,MATCH('1'!$E258,전세지수!$F$2:$F$270,FALSE),MATCH('1'!M$12,전세지수!$1:$1,FALSE))</f>
        <v>102.6933324818587</v>
      </c>
      <c r="N258" s="255">
        <f>INDEX(전세지수!$2:$270,MATCH('1'!$E258,전세지수!$F$2:$F$270,FALSE),MATCH('1'!N$12,전세지수!$1:$1,FALSE))</f>
        <v>102.51445915576474</v>
      </c>
      <c r="O258" s="255">
        <f>INDEX(전세지수!$2:$270,MATCH('1'!$E258,전세지수!$F$2:$F$270,FALSE),MATCH('1'!O$12,전세지수!$1:$1,FALSE))</f>
        <v>100.77800257090107</v>
      </c>
      <c r="P258" s="255">
        <f>INDEX(전세지수!$2:$270,MATCH('1'!$E258,전세지수!$F$2:$F$270,FALSE),MATCH('1'!P$12,전세지수!$1:$1,FALSE))</f>
        <v>98.741693383819054</v>
      </c>
      <c r="Q258" s="258">
        <f t="shared" si="87"/>
        <v>0.17448594819406971</v>
      </c>
      <c r="R258" s="258">
        <f t="shared" si="88"/>
        <v>1.9005436326346548</v>
      </c>
      <c r="S258" s="258">
        <f t="shared" si="89"/>
        <v>4.0019964845845024</v>
      </c>
      <c r="T258" s="278">
        <f>INDEX(매매지수!$271:$539,MATCH('1'!$E258,매매지수!$F$271:$F$539,FALSE),MATCH('1'!T$12,매매지수!$1:$1,FALSE))</f>
        <v>103.02337022033767</v>
      </c>
      <c r="U258" s="255">
        <f>INDEX(매매지수!$271:$539,MATCH('1'!$E258,매매지수!$F$271:$F$539,FALSE),MATCH('1'!U$12,매매지수!$1:$1,FALSE))</f>
        <v>102.91949321447562</v>
      </c>
      <c r="V258" s="255">
        <f>INDEX(매매지수!$271:$539,MATCH('1'!$E258,매매지수!$F$271:$F$539,FALSE),MATCH('1'!V$12,매매지수!$1:$1,FALSE))</f>
        <v>100.77839578862273</v>
      </c>
      <c r="W258" s="255">
        <f>INDEX(매매지수!$271:$539,MATCH('1'!$E258,매매지수!$F$271:$F$539,FALSE),MATCH('1'!W$12,매매지수!$1:$1,FALSE))</f>
        <v>98.67458272633597</v>
      </c>
      <c r="X258" s="258">
        <f t="shared" si="90"/>
        <v>0.10093035111005122</v>
      </c>
      <c r="Y258" s="258">
        <f t="shared" si="91"/>
        <v>2.2276346176651307</v>
      </c>
      <c r="Z258" s="260">
        <f t="shared" si="92"/>
        <v>4.40720130133474</v>
      </c>
      <c r="AA258" s="277">
        <f>INDEX(전세지수!$271:$539,MATCH('1'!$E258,전세지수!$F$271:$F$539,FALSE),MATCH('1'!AA$12,전세지수!$1:$1,FALSE))</f>
        <v>104.68529030125153</v>
      </c>
      <c r="AB258" s="255">
        <f>INDEX(전세지수!$271:$539,MATCH('1'!$E258,전세지수!$F$271:$F$539,FALSE),MATCH('1'!AB$12,전세지수!$1:$1,FALSE))</f>
        <v>104.37508794877405</v>
      </c>
      <c r="AC258" s="255">
        <f>INDEX(전세지수!$271:$539,MATCH('1'!$E258,전세지수!$F$271:$F$539,FALSE),MATCH('1'!AC$12,전세지수!$1:$1,FALSE))</f>
        <v>101.27826764536798</v>
      </c>
      <c r="AD258" s="255">
        <f>INDEX(전세지수!$271:$539,MATCH('1'!$E258,전세지수!$F$271:$F$539,FALSE),MATCH('1'!AD$12,전세지수!$1:$1,FALSE))</f>
        <v>97.941579450146236</v>
      </c>
      <c r="AE258" s="258">
        <f t="shared" si="93"/>
        <v>0.29719960823382241</v>
      </c>
      <c r="AF258" s="258">
        <f t="shared" si="94"/>
        <v>3.364021458002675</v>
      </c>
      <c r="AG258" s="260">
        <f t="shared" si="95"/>
        <v>6.8854422084728029</v>
      </c>
      <c r="AH258" s="1398" t="s">
        <v>451</v>
      </c>
      <c r="AI258" s="1398"/>
      <c r="AJ258" s="1398"/>
    </row>
    <row r="259" spans="1:37" ht="14.1" customHeight="1">
      <c r="A259" s="516"/>
      <c r="B259" s="522"/>
      <c r="C259" s="529" t="s">
        <v>131</v>
      </c>
      <c r="D259" s="514"/>
      <c r="E259" s="486">
        <v>209</v>
      </c>
      <c r="F259" s="268">
        <f>INDEX(매매지수!$2:$270,MATCH('1'!$E259,매매지수!$F$2:$F$270,FALSE),MATCH('1'!F$12,매매지수!$1:$1,FALSE))</f>
        <v>104.0593238448579</v>
      </c>
      <c r="G259" s="285">
        <f>INDEX(매매지수!$2:$270,MATCH('1'!$E259,매매지수!$F$2:$F$270,FALSE),MATCH('1'!G$12,매매지수!$1:$1,FALSE))</f>
        <v>103.82915010092914</v>
      </c>
      <c r="H259" s="285">
        <f>INDEX(매매지수!$2:$270,MATCH('1'!$E259,매매지수!$F$2:$F$270,FALSE),MATCH('1'!H$12,매매지수!$1:$1,FALSE))</f>
        <v>101.24484865506824</v>
      </c>
      <c r="I259" s="285">
        <f>INDEX(매매지수!$2:$270,MATCH('1'!$E259,매매지수!$F$2:$F$270,FALSE),MATCH('1'!I$12,매매지수!$1:$1,FALSE))</f>
        <v>98.580235492129901</v>
      </c>
      <c r="J259" s="286">
        <f t="shared" si="84"/>
        <v>0.22168508911515339</v>
      </c>
      <c r="K259" s="286">
        <f t="shared" si="85"/>
        <v>2.7798700152916522</v>
      </c>
      <c r="L259" s="287">
        <f t="shared" si="86"/>
        <v>5.5579988477157061</v>
      </c>
      <c r="M259" s="268">
        <f>INDEX(전세지수!$2:$270,MATCH('1'!$E259,전세지수!$F$2:$F$270,FALSE),MATCH('1'!M$12,전세지수!$1:$1,FALSE))</f>
        <v>105.36253441220158</v>
      </c>
      <c r="N259" s="285">
        <f>INDEX(전세지수!$2:$270,MATCH('1'!$E259,전세지수!$F$2:$F$270,FALSE),MATCH('1'!N$12,전세지수!$1:$1,FALSE))</f>
        <v>105.06304548787043</v>
      </c>
      <c r="O259" s="285">
        <f>INDEX(전세지수!$2:$270,MATCH('1'!$E259,전세지수!$F$2:$F$270,FALSE),MATCH('1'!O$12,전세지수!$1:$1,FALSE))</f>
        <v>101.88005106645817</v>
      </c>
      <c r="P259" s="285">
        <f>INDEX(전세지수!$2:$270,MATCH('1'!$E259,전세지수!$F$2:$F$270,FALSE),MATCH('1'!P$12,전세지수!$1:$1,FALSE))</f>
        <v>98.039559842402284</v>
      </c>
      <c r="Q259" s="288">
        <f t="shared" si="87"/>
        <v>0.28505638965674596</v>
      </c>
      <c r="R259" s="288">
        <f t="shared" si="88"/>
        <v>3.4182190814487701</v>
      </c>
      <c r="S259" s="288">
        <f t="shared" si="89"/>
        <v>7.4694078406420061</v>
      </c>
      <c r="T259" s="273">
        <f>INDEX(매매지수!$271:$539,MATCH('1'!$E259,매매지수!$F$271:$F$539,FALSE),MATCH('1'!T$12,매매지수!$1:$1,FALSE))</f>
        <v>104.58133694044902</v>
      </c>
      <c r="U259" s="285">
        <f>INDEX(매매지수!$271:$539,MATCH('1'!$E259,매매지수!$F$271:$F$539,FALSE),MATCH('1'!U$12,매매지수!$1:$1,FALSE))</f>
        <v>104.36513296464136</v>
      </c>
      <c r="V259" s="285">
        <f>INDEX(매매지수!$271:$539,MATCH('1'!$E259,매매지수!$F$271:$F$539,FALSE),MATCH('1'!V$12,매매지수!$1:$1,FALSE))</f>
        <v>101.33259662936224</v>
      </c>
      <c r="W259" s="285">
        <f>INDEX(매매지수!$271:$539,MATCH('1'!$E259,매매지수!$F$271:$F$539,FALSE),MATCH('1'!W$12,매매지수!$1:$1,FALSE))</f>
        <v>98.322742111316884</v>
      </c>
      <c r="X259" s="288">
        <f t="shared" si="90"/>
        <v>0.20716111757450584</v>
      </c>
      <c r="Y259" s="288">
        <f t="shared" si="91"/>
        <v>3.2060170361265738</v>
      </c>
      <c r="Z259" s="289">
        <f t="shared" si="92"/>
        <v>6.3653583034191774</v>
      </c>
      <c r="AA259" s="268">
        <f>INDEX(전세지수!$271:$539,MATCH('1'!$E259,전세지수!$F$271:$F$539,FALSE),MATCH('1'!AA$12,전세지수!$1:$1,FALSE))</f>
        <v>106.26482011553477</v>
      </c>
      <c r="AB259" s="285">
        <f>INDEX(전세지수!$271:$539,MATCH('1'!$E259,전세지수!$F$271:$F$539,FALSE),MATCH('1'!AB$12,전세지수!$1:$1,FALSE))</f>
        <v>105.88103081243403</v>
      </c>
      <c r="AC259" s="285">
        <f>INDEX(전세지수!$271:$539,MATCH('1'!$E259,전세지수!$F$271:$F$539,FALSE),MATCH('1'!AC$12,전세지수!$1:$1,FALSE))</f>
        <v>102.07099424363535</v>
      </c>
      <c r="AD259" s="285">
        <f>INDEX(전세지수!$271:$539,MATCH('1'!$E259,전세지수!$F$271:$F$539,FALSE),MATCH('1'!AD$12,전세지수!$1:$1,FALSE))</f>
        <v>97.875013783910063</v>
      </c>
      <c r="AE259" s="288">
        <f t="shared" si="93"/>
        <v>0.36247220125824597</v>
      </c>
      <c r="AF259" s="288">
        <f t="shared" si="94"/>
        <v>4.1087342226618251</v>
      </c>
      <c r="AG259" s="289">
        <f t="shared" si="95"/>
        <v>8.5719592848771953</v>
      </c>
      <c r="AH259" s="534" t="s">
        <v>452</v>
      </c>
      <c r="AI259" s="527"/>
      <c r="AJ259" s="351"/>
    </row>
    <row r="260" spans="1:37" ht="14.1" customHeight="1" thickBot="1">
      <c r="A260" s="330"/>
      <c r="B260" s="349"/>
      <c r="C260" s="333"/>
      <c r="D260" s="487" t="s">
        <v>127</v>
      </c>
      <c r="E260" s="485">
        <v>210</v>
      </c>
      <c r="F260" s="275">
        <f>INDEX(매매지수!$2:$270,MATCH('1'!$E260,매매지수!$F$2:$F$270,FALSE),MATCH('1'!F$12,매매지수!$1:$1,FALSE))</f>
        <v>104.66634366245269</v>
      </c>
      <c r="G260" s="377">
        <f>INDEX(매매지수!$2:$270,MATCH('1'!$E260,매매지수!$F$2:$F$270,FALSE),MATCH('1'!G$12,매매지수!$1:$1,FALSE))</f>
        <v>104.61689193428592</v>
      </c>
      <c r="H260" s="377">
        <f>INDEX(매매지수!$2:$270,MATCH('1'!$E260,매매지수!$F$2:$F$270,FALSE),MATCH('1'!H$12,매매지수!$1:$1,FALSE))</f>
        <v>101.31230660477731</v>
      </c>
      <c r="I260" s="377">
        <f>INDEX(매매지수!$2:$270,MATCH('1'!$E260,매매지수!$F$2:$F$270,FALSE),MATCH('1'!I$12,매매지수!$1:$1,FALSE))</f>
        <v>98.125790880545068</v>
      </c>
      <c r="J260" s="378">
        <f t="shared" si="84"/>
        <v>4.7269353210976917E-2</v>
      </c>
      <c r="K260" s="378">
        <f t="shared" si="85"/>
        <v>3.3105919409767148</v>
      </c>
      <c r="L260" s="415">
        <f t="shared" si="86"/>
        <v>6.6654777742070515</v>
      </c>
      <c r="M260" s="275">
        <f>INDEX(전세지수!$2:$270,MATCH('1'!$E260,전세지수!$F$2:$F$270,FALSE),MATCH('1'!M$12,전세지수!$1:$1,FALSE))</f>
        <v>107.07282254378256</v>
      </c>
      <c r="N260" s="377">
        <f>INDEX(전세지수!$2:$270,MATCH('1'!$E260,전세지수!$F$2:$F$270,FALSE),MATCH('1'!N$12,전세지수!$1:$1,FALSE))</f>
        <v>106.66288140325166</v>
      </c>
      <c r="O260" s="377">
        <f>INDEX(전세지수!$2:$270,MATCH('1'!$E260,전세지수!$F$2:$F$270,FALSE),MATCH('1'!O$12,전세지수!$1:$1,FALSE))</f>
        <v>102.35002839798142</v>
      </c>
      <c r="P260" s="377">
        <f>INDEX(전세지수!$2:$270,MATCH('1'!$E260,전세지수!$F$2:$F$270,FALSE),MATCH('1'!P$12,전세지수!$1:$1,FALSE))</f>
        <v>97.567566662623776</v>
      </c>
      <c r="Q260" s="379">
        <f t="shared" si="87"/>
        <v>0.38433345802939556</v>
      </c>
      <c r="R260" s="379">
        <f t="shared" si="88"/>
        <v>4.6143554815997412</v>
      </c>
      <c r="S260" s="379">
        <f t="shared" si="89"/>
        <v>9.7422291098298697</v>
      </c>
      <c r="T260" s="276">
        <f>INDEX(매매지수!$271:$539,MATCH('1'!$E260,매매지수!$F$271:$F$539,FALSE),MATCH('1'!T$12,매매지수!$1:$1,FALSE))</f>
        <v>105.34642906022529</v>
      </c>
      <c r="U260" s="377">
        <f>INDEX(매매지수!$271:$539,MATCH('1'!$E260,매매지수!$F$271:$F$539,FALSE),MATCH('1'!U$12,매매지수!$1:$1,FALSE))</f>
        <v>105.18694471172401</v>
      </c>
      <c r="V260" s="377">
        <f>INDEX(매매지수!$271:$539,MATCH('1'!$E260,매매지수!$F$271:$F$539,FALSE),MATCH('1'!V$12,매매지수!$1:$1,FALSE))</f>
        <v>101.27842172234945</v>
      </c>
      <c r="W260" s="377">
        <f>INDEX(매매지수!$271:$539,MATCH('1'!$E260,매매지수!$F$271:$F$539,FALSE),MATCH('1'!W$12,매매지수!$1:$1,FALSE))</f>
        <v>97.355370404069049</v>
      </c>
      <c r="X260" s="379">
        <f t="shared" si="90"/>
        <v>0.15161990771608291</v>
      </c>
      <c r="Y260" s="379">
        <f t="shared" si="91"/>
        <v>4.0166575156829643</v>
      </c>
      <c r="Z260" s="380">
        <f t="shared" si="92"/>
        <v>8.2081333808188717</v>
      </c>
      <c r="AA260" s="275">
        <f>INDEX(전세지수!$271:$539,MATCH('1'!$E260,전세지수!$F$271:$F$539,FALSE),MATCH('1'!AA$12,전세지수!$1:$1,FALSE))</f>
        <v>109.15798236073951</v>
      </c>
      <c r="AB260" s="377">
        <f>INDEX(전세지수!$271:$539,MATCH('1'!$E260,전세지수!$F$271:$F$539,FALSE),MATCH('1'!AB$12,전세지수!$1:$1,FALSE))</f>
        <v>108.36225427362815</v>
      </c>
      <c r="AC260" s="377">
        <f>INDEX(전세지수!$271:$539,MATCH('1'!$E260,전세지수!$F$271:$F$539,FALSE),MATCH('1'!AC$12,전세지수!$1:$1,FALSE))</f>
        <v>102.72483702014287</v>
      </c>
      <c r="AD260" s="377">
        <f>INDEX(전세지수!$271:$539,MATCH('1'!$E260,전세지수!$F$271:$F$539,FALSE),MATCH('1'!AD$12,전세지수!$1:$1,FALSE))</f>
        <v>96.996423025499752</v>
      </c>
      <c r="AE260" s="379">
        <f t="shared" si="93"/>
        <v>0.73432219774798302</v>
      </c>
      <c r="AF260" s="379">
        <f t="shared" si="94"/>
        <v>6.2625023579596428</v>
      </c>
      <c r="AG260" s="380">
        <f t="shared" si="95"/>
        <v>12.538152393560487</v>
      </c>
      <c r="AH260" s="417" t="s">
        <v>453</v>
      </c>
      <c r="AI260" s="350"/>
      <c r="AJ260" s="351"/>
    </row>
    <row r="261" spans="1:37" ht="14.1" customHeight="1">
      <c r="A261" s="330"/>
      <c r="B261" s="349"/>
      <c r="C261" s="333"/>
      <c r="D261" s="465" t="s">
        <v>128</v>
      </c>
      <c r="E261" s="486">
        <v>211</v>
      </c>
      <c r="F261" s="277">
        <f>INDEX(매매지수!$2:$270,MATCH('1'!$E261,매매지수!$F$2:$F$270,FALSE),MATCH('1'!F$12,매매지수!$1:$1,FALSE))</f>
        <v>103.61140521780587</v>
      </c>
      <c r="G261" s="255">
        <f>INDEX(매매지수!$2:$270,MATCH('1'!$E261,매매지수!$F$2:$F$270,FALSE),MATCH('1'!G$12,매매지수!$1:$1,FALSE))</f>
        <v>103.24875835166955</v>
      </c>
      <c r="H261" s="255">
        <f>INDEX(매매지수!$2:$270,MATCH('1'!$E261,매매지수!$F$2:$F$270,FALSE),MATCH('1'!H$12,매매지수!$1:$1,FALSE))</f>
        <v>101.19484779135716</v>
      </c>
      <c r="I261" s="255">
        <f>INDEX(매매지수!$2:$270,MATCH('1'!$E261,매매지수!$F$2:$F$270,FALSE),MATCH('1'!I$12,매매지수!$1:$1,FALSE))</f>
        <v>98.931481366836934</v>
      </c>
      <c r="J261" s="256">
        <f t="shared" si="84"/>
        <v>0.35123605545077652</v>
      </c>
      <c r="K261" s="256">
        <f t="shared" si="85"/>
        <v>2.3880241723680973</v>
      </c>
      <c r="L261" s="257">
        <f t="shared" si="86"/>
        <v>4.7304698022420322</v>
      </c>
      <c r="M261" s="277">
        <f>INDEX(전세지수!$2:$270,MATCH('1'!$E261,전세지수!$F$2:$F$270,FALSE),MATCH('1'!M$12,전세지수!$1:$1,FALSE))</f>
        <v>104.11177510170504</v>
      </c>
      <c r="N261" s="255">
        <f>INDEX(전세지수!$2:$270,MATCH('1'!$E261,전세지수!$F$2:$F$270,FALSE),MATCH('1'!N$12,전세지수!$1:$1,FALSE))</f>
        <v>103.89205231487524</v>
      </c>
      <c r="O261" s="255">
        <f>INDEX(전세지수!$2:$270,MATCH('1'!$E261,전세지수!$F$2:$F$270,FALSE),MATCH('1'!O$12,전세지수!$1:$1,FALSE))</f>
        <v>101.53288889193837</v>
      </c>
      <c r="P261" s="255">
        <f>INDEX(전세지수!$2:$270,MATCH('1'!$E261,전세지수!$F$2:$F$270,FALSE),MATCH('1'!P$12,전세지수!$1:$1,FALSE))</f>
        <v>98.404435518037801</v>
      </c>
      <c r="Q261" s="258">
        <f t="shared" si="87"/>
        <v>0.21149142974272728</v>
      </c>
      <c r="R261" s="258">
        <f t="shared" si="88"/>
        <v>2.5399515742247525</v>
      </c>
      <c r="S261" s="258">
        <f t="shared" si="89"/>
        <v>5.799880415574421</v>
      </c>
      <c r="T261" s="278">
        <f>INDEX(매매지수!$271:$539,MATCH('1'!$E261,매매지수!$F$271:$F$539,FALSE),MATCH('1'!T$12,매매지수!$1:$1,FALSE))</f>
        <v>104.06820899226497</v>
      </c>
      <c r="U261" s="255">
        <f>INDEX(매매지수!$271:$539,MATCH('1'!$E261,매매지수!$F$271:$F$539,FALSE),MATCH('1'!U$12,매매지수!$1:$1,FALSE))</f>
        <v>103.81422052916803</v>
      </c>
      <c r="V261" s="255">
        <f>INDEX(매매지수!$271:$539,MATCH('1'!$E261,매매지수!$F$271:$F$539,FALSE),MATCH('1'!V$12,매매지수!$1:$1,FALSE))</f>
        <v>101.36916924204445</v>
      </c>
      <c r="W261" s="255">
        <f>INDEX(매매지수!$271:$539,MATCH('1'!$E261,매매지수!$F$271:$F$539,FALSE),MATCH('1'!W$12,매매지수!$1:$1,FALSE))</f>
        <v>99.008547000065448</v>
      </c>
      <c r="X261" s="258">
        <f t="shared" si="90"/>
        <v>0.24465671639424258</v>
      </c>
      <c r="Y261" s="258">
        <f t="shared" si="91"/>
        <v>2.6625844627135908</v>
      </c>
      <c r="Z261" s="260">
        <f t="shared" si="92"/>
        <v>5.1103284973934349</v>
      </c>
      <c r="AA261" s="277">
        <f>INDEX(전세지수!$271:$539,MATCH('1'!$E261,전세지수!$F$271:$F$539,FALSE),MATCH('1'!AA$12,전세지수!$1:$1,FALSE))</f>
        <v>104.35602190670068</v>
      </c>
      <c r="AB261" s="255">
        <f>INDEX(전세지수!$271:$539,MATCH('1'!$E261,전세지수!$F$271:$F$539,FALSE),MATCH('1'!AB$12,전세지수!$1:$1,FALSE))</f>
        <v>104.2389297554142</v>
      </c>
      <c r="AC261" s="255">
        <f>INDEX(전세지수!$271:$539,MATCH('1'!$E261,전세지수!$F$271:$F$539,FALSE),MATCH('1'!AC$12,전세지수!$1:$1,FALSE))</f>
        <v>101.63214628741378</v>
      </c>
      <c r="AD261" s="255">
        <f>INDEX(전세지수!$271:$539,MATCH('1'!$E261,전세지수!$F$271:$F$539,FALSE),MATCH('1'!AD$12,전세지수!$1:$1,FALSE))</f>
        <v>98.497417464488592</v>
      </c>
      <c r="AE261" s="258">
        <f t="shared" si="93"/>
        <v>0.11233053865884468</v>
      </c>
      <c r="AF261" s="258">
        <f t="shared" si="94"/>
        <v>2.6801319452447903</v>
      </c>
      <c r="AG261" s="260">
        <f t="shared" si="95"/>
        <v>5.9479777165977854</v>
      </c>
      <c r="AH261" s="419" t="s">
        <v>454</v>
      </c>
      <c r="AI261" s="350"/>
      <c r="AJ261" s="351"/>
    </row>
    <row r="262" spans="1:37" ht="14.1" customHeight="1" thickBot="1">
      <c r="A262" s="330"/>
      <c r="B262" s="349"/>
      <c r="C262" s="1366" t="s">
        <v>132</v>
      </c>
      <c r="D262" s="1367"/>
      <c r="E262" s="485">
        <v>212</v>
      </c>
      <c r="F262" s="335">
        <f>INDEX(매매지수!$2:$270,MATCH('1'!$E262,매매지수!$F$2:$F$270,FALSE),MATCH('1'!F$12,매매지수!$1:$1,FALSE))</f>
        <v>101.81586915812308</v>
      </c>
      <c r="G262" s="336">
        <f>INDEX(매매지수!$2:$270,MATCH('1'!$E262,매매지수!$F$2:$F$270,FALSE),MATCH('1'!G$12,매매지수!$1:$1,FALSE))</f>
        <v>101.82029011864367</v>
      </c>
      <c r="H262" s="336">
        <f>INDEX(매매지수!$2:$270,MATCH('1'!$E262,매매지수!$F$2:$F$270,FALSE),MATCH('1'!H$12,매매지수!$1:$1,FALSE))</f>
        <v>101.21296055401305</v>
      </c>
      <c r="I262" s="336">
        <f>INDEX(매매지수!$2:$270,MATCH('1'!$E262,매매지수!$F$2:$F$270,FALSE),MATCH('1'!I$12,매매지수!$1:$1,FALSE))</f>
        <v>99.157187665811065</v>
      </c>
      <c r="J262" s="337">
        <f t="shared" si="84"/>
        <v>-4.341924890838289E-3</v>
      </c>
      <c r="K262" s="337">
        <f t="shared" si="85"/>
        <v>0.59568320184477663</v>
      </c>
      <c r="L262" s="433">
        <f t="shared" si="86"/>
        <v>2.6812796478985934</v>
      </c>
      <c r="M262" s="335">
        <f>INDEX(전세지수!$2:$270,MATCH('1'!$E262,전세지수!$F$2:$F$270,FALSE),MATCH('1'!M$12,전세지수!$1:$1,FALSE))</f>
        <v>100.89876809318928</v>
      </c>
      <c r="N262" s="336">
        <f>INDEX(전세지수!$2:$270,MATCH('1'!$E262,전세지수!$F$2:$F$270,FALSE),MATCH('1'!N$12,전세지수!$1:$1,FALSE))</f>
        <v>100.90212975667833</v>
      </c>
      <c r="O262" s="336">
        <f>INDEX(전세지수!$2:$270,MATCH('1'!$E262,전세지수!$F$2:$F$270,FALSE),MATCH('1'!O$12,전세지수!$1:$1,FALSE))</f>
        <v>100.52432489280403</v>
      </c>
      <c r="P262" s="336">
        <f>INDEX(전세지수!$2:$270,MATCH('1'!$E262,전세지수!$F$2:$F$270,FALSE),MATCH('1'!P$12,전세지수!$1:$1,FALSE))</f>
        <v>99.264815312696356</v>
      </c>
      <c r="Q262" s="338">
        <f t="shared" si="87"/>
        <v>-3.3316080613632337E-3</v>
      </c>
      <c r="R262" s="338">
        <f t="shared" si="88"/>
        <v>0.37249014184830287</v>
      </c>
      <c r="S262" s="338">
        <f t="shared" si="89"/>
        <v>1.6460543197967636</v>
      </c>
      <c r="T262" s="339">
        <f>INDEX(매매지수!$271:$539,MATCH('1'!$E262,매매지수!$F$271:$F$539,FALSE),MATCH('1'!T$12,매매지수!$1:$1,FALSE))</f>
        <v>103.20944612573371</v>
      </c>
      <c r="U262" s="336">
        <f>INDEX(매매지수!$271:$539,MATCH('1'!$E262,매매지수!$F$271:$F$539,FALSE),MATCH('1'!U$12,매매지수!$1:$1,FALSE))</f>
        <v>103.20724474034664</v>
      </c>
      <c r="V262" s="336">
        <f>INDEX(매매지수!$271:$539,MATCH('1'!$E262,매매지수!$F$271:$F$539,FALSE),MATCH('1'!V$12,매매지수!$1:$1,FALSE))</f>
        <v>101.27003172401079</v>
      </c>
      <c r="W262" s="336">
        <f>INDEX(매매지수!$271:$539,MATCH('1'!$E262,매매지수!$F$271:$F$539,FALSE),MATCH('1'!W$12,매매지수!$1:$1,FALSE))</f>
        <v>99.332771388214127</v>
      </c>
      <c r="X262" s="338">
        <f t="shared" si="90"/>
        <v>2.132975638091672E-3</v>
      </c>
      <c r="Y262" s="338">
        <f t="shared" si="91"/>
        <v>1.9150921242015118</v>
      </c>
      <c r="Z262" s="340">
        <f t="shared" si="92"/>
        <v>3.9027147670819495</v>
      </c>
      <c r="AA262" s="335">
        <f>INDEX(전세지수!$271:$539,MATCH('1'!$E262,전세지수!$F$271:$F$539,FALSE),MATCH('1'!AA$12,전세지수!$1:$1,FALSE))</f>
        <v>104.91177282624314</v>
      </c>
      <c r="AB262" s="336">
        <f>INDEX(전세지수!$271:$539,MATCH('1'!$E262,전세지수!$F$271:$F$539,FALSE),MATCH('1'!AB$12,전세지수!$1:$1,FALSE))</f>
        <v>104.37258431178023</v>
      </c>
      <c r="AC262" s="336">
        <f>INDEX(전세지수!$271:$539,MATCH('1'!$E262,전세지수!$F$271:$F$539,FALSE),MATCH('1'!AC$12,전세지수!$1:$1,FALSE))</f>
        <v>101.35008330659021</v>
      </c>
      <c r="AD262" s="336">
        <f>INDEX(전세지수!$271:$539,MATCH('1'!$E262,전세지수!$F$271:$F$539,FALSE),MATCH('1'!AD$12,전세지수!$1:$1,FALSE))</f>
        <v>99.311247188342946</v>
      </c>
      <c r="AE262" s="338">
        <f t="shared" si="93"/>
        <v>0.5165997546369594</v>
      </c>
      <c r="AF262" s="338">
        <f t="shared" si="94"/>
        <v>3.5142442940856888</v>
      </c>
      <c r="AG262" s="340">
        <f t="shared" si="95"/>
        <v>5.6393669362331478</v>
      </c>
      <c r="AH262" s="1353" t="s">
        <v>455</v>
      </c>
      <c r="AI262" s="1354"/>
      <c r="AJ262" s="351"/>
    </row>
    <row r="263" spans="1:37" ht="14.1" customHeight="1">
      <c r="A263" s="330"/>
      <c r="B263" s="349"/>
      <c r="C263" s="1366" t="s">
        <v>133</v>
      </c>
      <c r="D263" s="1367"/>
      <c r="E263" s="486">
        <v>213</v>
      </c>
      <c r="F263" s="335">
        <f>INDEX(매매지수!$2:$270,MATCH('1'!$E263,매매지수!$F$2:$F$270,FALSE),MATCH('1'!F$12,매매지수!$1:$1,FALSE))</f>
        <v>102.1108269964688</v>
      </c>
      <c r="G263" s="336">
        <f>INDEX(매매지수!$2:$270,MATCH('1'!$E263,매매지수!$F$2:$F$270,FALSE),MATCH('1'!G$12,매매지수!$1:$1,FALSE))</f>
        <v>102.10109892211234</v>
      </c>
      <c r="H263" s="336">
        <f>INDEX(매매지수!$2:$270,MATCH('1'!$E263,매매지수!$F$2:$F$270,FALSE),MATCH('1'!H$12,매매지수!$1:$1,FALSE))</f>
        <v>100.98339596271582</v>
      </c>
      <c r="I263" s="336">
        <f>INDEX(매매지수!$2:$270,MATCH('1'!$E263,매매지수!$F$2:$F$270,FALSE),MATCH('1'!I$12,매매지수!$1:$1,FALSE))</f>
        <v>99.009712764579021</v>
      </c>
      <c r="J263" s="337">
        <f t="shared" si="84"/>
        <v>9.5278840866130921E-3</v>
      </c>
      <c r="K263" s="337">
        <f t="shared" si="85"/>
        <v>1.1164518909319021</v>
      </c>
      <c r="L263" s="433">
        <f t="shared" si="86"/>
        <v>3.1321313286338581</v>
      </c>
      <c r="M263" s="335">
        <f>INDEX(전세지수!$2:$270,MATCH('1'!$E263,전세지수!$F$2:$F$270,FALSE),MATCH('1'!M$12,전세지수!$1:$1,FALSE))</f>
        <v>101.71613778788407</v>
      </c>
      <c r="N263" s="336">
        <f>INDEX(전세지수!$2:$270,MATCH('1'!$E263,전세지수!$F$2:$F$270,FALSE),MATCH('1'!N$12,전세지수!$1:$1,FALSE))</f>
        <v>101.70740937197797</v>
      </c>
      <c r="O263" s="336">
        <f>INDEX(전세지수!$2:$270,MATCH('1'!$E263,전세지수!$F$2:$F$270,FALSE),MATCH('1'!O$12,전세지수!$1:$1,FALSE))</f>
        <v>100.54373812632771</v>
      </c>
      <c r="P263" s="336">
        <f>INDEX(전세지수!$2:$270,MATCH('1'!$E263,전세지수!$F$2:$F$270,FALSE),MATCH('1'!P$12,전세지수!$1:$1,FALSE))</f>
        <v>98.586358779589048</v>
      </c>
      <c r="Q263" s="338">
        <f t="shared" si="87"/>
        <v>8.5818879469901077E-3</v>
      </c>
      <c r="R263" s="338">
        <f t="shared" si="88"/>
        <v>1.1660593522823781</v>
      </c>
      <c r="S263" s="338">
        <f t="shared" si="89"/>
        <v>3.1746572721002009</v>
      </c>
      <c r="T263" s="339">
        <f>INDEX(매매지수!$271:$539,MATCH('1'!$E263,매매지수!$F$271:$F$539,FALSE),MATCH('1'!T$12,매매지수!$1:$1,FALSE))</f>
        <v>102.86481236533092</v>
      </c>
      <c r="U263" s="336">
        <f>INDEX(매매지수!$271:$539,MATCH('1'!$E263,매매지수!$F$271:$F$539,FALSE),MATCH('1'!U$12,매매지수!$1:$1,FALSE))</f>
        <v>102.8327422996355</v>
      </c>
      <c r="V263" s="336">
        <f>INDEX(매매지수!$271:$539,MATCH('1'!$E263,매매지수!$F$271:$F$539,FALSE),MATCH('1'!V$12,매매지수!$1:$1,FALSE))</f>
        <v>100.982411795058</v>
      </c>
      <c r="W263" s="336">
        <f>INDEX(매매지수!$271:$539,MATCH('1'!$E263,매매지수!$F$271:$F$539,FALSE),MATCH('1'!W$12,매매지수!$1:$1,FALSE))</f>
        <v>98.096051353741473</v>
      </c>
      <c r="X263" s="338">
        <f t="shared" si="90"/>
        <v>3.1186628867652111E-2</v>
      </c>
      <c r="Y263" s="338">
        <f t="shared" si="91"/>
        <v>1.8640875542695667</v>
      </c>
      <c r="Z263" s="340">
        <f t="shared" si="92"/>
        <v>4.8613180100317788</v>
      </c>
      <c r="AA263" s="335">
        <f>INDEX(전세지수!$271:$539,MATCH('1'!$E263,전세지수!$F$271:$F$539,FALSE),MATCH('1'!AA$12,전세지수!$1:$1,FALSE))</f>
        <v>103.12064730012005</v>
      </c>
      <c r="AB263" s="336">
        <f>INDEX(전세지수!$271:$539,MATCH('1'!$E263,전세지수!$F$271:$F$539,FALSE),MATCH('1'!AB$12,전세지수!$1:$1,FALSE))</f>
        <v>103.09168895146317</v>
      </c>
      <c r="AC263" s="336">
        <f>INDEX(전세지수!$271:$539,MATCH('1'!$E263,전세지수!$F$271:$F$539,FALSE),MATCH('1'!AC$12,전세지수!$1:$1,FALSE))</f>
        <v>101.7905901856075</v>
      </c>
      <c r="AD263" s="336">
        <f>INDEX(전세지수!$271:$539,MATCH('1'!$E263,전세지수!$F$271:$F$539,FALSE),MATCH('1'!AD$12,전세지수!$1:$1,FALSE))</f>
        <v>95.482381493510431</v>
      </c>
      <c r="AE263" s="338">
        <f t="shared" si="93"/>
        <v>2.8089896432414996E-2</v>
      </c>
      <c r="AF263" s="338">
        <f t="shared" si="94"/>
        <v>1.3066601854722526</v>
      </c>
      <c r="AG263" s="340">
        <f t="shared" si="95"/>
        <v>7.9996599237826649</v>
      </c>
      <c r="AH263" s="1353" t="s">
        <v>456</v>
      </c>
      <c r="AI263" s="1354"/>
      <c r="AJ263" s="351"/>
    </row>
    <row r="264" spans="1:37" ht="14.1" customHeight="1" thickBot="1">
      <c r="A264" s="330"/>
      <c r="B264" s="349"/>
      <c r="C264" s="1366" t="s">
        <v>134</v>
      </c>
      <c r="D264" s="1367"/>
      <c r="E264" s="485">
        <v>214</v>
      </c>
      <c r="F264" s="335">
        <f>INDEX(매매지수!$2:$270,MATCH('1'!$E264,매매지수!$F$2:$F$270,FALSE),MATCH('1'!F$12,매매지수!$1:$1,FALSE))</f>
        <v>102.17992215766436</v>
      </c>
      <c r="G264" s="336">
        <f>INDEX(매매지수!$2:$270,MATCH('1'!$E264,매매지수!$F$2:$F$270,FALSE),MATCH('1'!G$12,매매지수!$1:$1,FALSE))</f>
        <v>102.01677225459989</v>
      </c>
      <c r="H264" s="336">
        <f>INDEX(매매지수!$2:$270,MATCH('1'!$E264,매매지수!$F$2:$F$270,FALSE),MATCH('1'!H$12,매매지수!$1:$1,FALSE))</f>
        <v>100.55437715025934</v>
      </c>
      <c r="I264" s="336">
        <f>INDEX(매매지수!$2:$270,MATCH('1'!$E264,매매지수!$F$2:$F$270,FALSE),MATCH('1'!I$12,매매지수!$1:$1,FALSE))</f>
        <v>98.593912214596841</v>
      </c>
      <c r="J264" s="337">
        <f t="shared" si="84"/>
        <v>0.15992458833857803</v>
      </c>
      <c r="K264" s="337">
        <f t="shared" si="85"/>
        <v>1.6165830404140102</v>
      </c>
      <c r="L264" s="433">
        <f t="shared" si="86"/>
        <v>3.6371514858466236</v>
      </c>
      <c r="M264" s="335">
        <f>INDEX(전세지수!$2:$270,MATCH('1'!$E264,전세지수!$F$2:$F$270,FALSE),MATCH('1'!M$12,전세지수!$1:$1,FALSE))</f>
        <v>102.61362564093439</v>
      </c>
      <c r="N264" s="336">
        <f>INDEX(전세지수!$2:$270,MATCH('1'!$E264,전세지수!$F$2:$F$270,FALSE),MATCH('1'!N$12,전세지수!$1:$1,FALSE))</f>
        <v>102.37826816435143</v>
      </c>
      <c r="O264" s="336">
        <f>INDEX(전세지수!$2:$270,MATCH('1'!$E264,전세지수!$F$2:$F$270,FALSE),MATCH('1'!O$12,전세지수!$1:$1,FALSE))</f>
        <v>100.57830554144851</v>
      </c>
      <c r="P264" s="336">
        <f>INDEX(전세지수!$2:$270,MATCH('1'!$E264,전세지수!$F$2:$F$270,FALSE),MATCH('1'!P$12,전세지수!$1:$1,FALSE))</f>
        <v>97.859694436168397</v>
      </c>
      <c r="Q264" s="338">
        <f t="shared" si="87"/>
        <v>0.22989007413676266</v>
      </c>
      <c r="R264" s="338">
        <f t="shared" si="88"/>
        <v>2.0236174078783975</v>
      </c>
      <c r="S264" s="338">
        <f t="shared" si="89"/>
        <v>4.8579052204857032</v>
      </c>
      <c r="T264" s="339">
        <f>INDEX(매매지수!$271:$539,MATCH('1'!$E264,매매지수!$F$271:$F$539,FALSE),MATCH('1'!T$12,매매지수!$1:$1,FALSE))</f>
        <v>102.75776094666176</v>
      </c>
      <c r="U264" s="336">
        <f>INDEX(매매지수!$271:$539,MATCH('1'!$E264,매매지수!$F$271:$F$539,FALSE),MATCH('1'!U$12,매매지수!$1:$1,FALSE))</f>
        <v>102.70132530226408</v>
      </c>
      <c r="V264" s="336">
        <f>INDEX(매매지수!$271:$539,MATCH('1'!$E264,매매지수!$F$271:$F$539,FALSE),MATCH('1'!V$12,매매지수!$1:$1,FALSE))</f>
        <v>100.6508594804527</v>
      </c>
      <c r="W264" s="336">
        <f>INDEX(매매지수!$271:$539,MATCH('1'!$E264,매매지수!$F$271:$F$539,FALSE),MATCH('1'!W$12,매매지수!$1:$1,FALSE))</f>
        <v>98.30019208574609</v>
      </c>
      <c r="X264" s="338">
        <f t="shared" si="90"/>
        <v>5.4951232841049524E-2</v>
      </c>
      <c r="Y264" s="338">
        <f t="shared" si="91"/>
        <v>2.0932771732746547</v>
      </c>
      <c r="Z264" s="340">
        <f t="shared" si="92"/>
        <v>4.534649186674411</v>
      </c>
      <c r="AA264" s="335">
        <f>INDEX(전세지수!$271:$539,MATCH('1'!$E264,전세지수!$F$271:$F$539,FALSE),MATCH('1'!AA$12,전세지수!$1:$1,FALSE))</f>
        <v>103.52443886456915</v>
      </c>
      <c r="AB264" s="336">
        <f>INDEX(전세지수!$271:$539,MATCH('1'!$E264,전세지수!$F$271:$F$539,FALSE),MATCH('1'!AB$12,전세지수!$1:$1,FALSE))</f>
        <v>103.31545510600837</v>
      </c>
      <c r="AC264" s="336">
        <f>INDEX(전세지수!$271:$539,MATCH('1'!$E264,전세지수!$F$271:$F$539,FALSE),MATCH('1'!AC$12,전세지수!$1:$1,FALSE))</f>
        <v>100.71835494803597</v>
      </c>
      <c r="AD264" s="336">
        <f>INDEX(전세지수!$271:$539,MATCH('1'!$E264,전세지수!$F$271:$F$539,FALSE),MATCH('1'!AD$12,전세지수!$1:$1,FALSE))</f>
        <v>97.681254192399962</v>
      </c>
      <c r="AE264" s="338">
        <f t="shared" si="93"/>
        <v>0.20227734402984421</v>
      </c>
      <c r="AF264" s="338">
        <f t="shared" si="94"/>
        <v>2.7860700445126785</v>
      </c>
      <c r="AG264" s="340">
        <f t="shared" si="95"/>
        <v>5.9818894837898373</v>
      </c>
      <c r="AH264" s="1353" t="s">
        <v>457</v>
      </c>
      <c r="AI264" s="1354"/>
      <c r="AJ264" s="351"/>
    </row>
    <row r="265" spans="1:37" ht="14.1" customHeight="1">
      <c r="A265" s="349"/>
      <c r="B265" s="349"/>
      <c r="C265" s="1366" t="s">
        <v>135</v>
      </c>
      <c r="D265" s="1367"/>
      <c r="E265" s="486">
        <v>215</v>
      </c>
      <c r="F265" s="335">
        <f>INDEX(매매지수!$2:$270,MATCH('1'!$E265,매매지수!$F$2:$F$270,FALSE),MATCH('1'!F$12,매매지수!$1:$1,FALSE))</f>
        <v>100.55118749166002</v>
      </c>
      <c r="G265" s="336">
        <f>INDEX(매매지수!$2:$270,MATCH('1'!$E265,매매지수!$F$2:$F$270,FALSE),MATCH('1'!G$12,매매지수!$1:$1,FALSE))</f>
        <v>100.58930567292848</v>
      </c>
      <c r="H265" s="336">
        <f>INDEX(매매지수!$2:$270,MATCH('1'!$E265,매매지수!$F$2:$F$270,FALSE),MATCH('1'!H$12,매매지수!$1:$1,FALSE))</f>
        <v>99.871675719157309</v>
      </c>
      <c r="I265" s="336">
        <f>INDEX(매매지수!$2:$270,MATCH('1'!$E265,매매지수!$F$2:$F$270,FALSE),MATCH('1'!I$12,매매지수!$1:$1,FALSE))</f>
        <v>101.62119325914352</v>
      </c>
      <c r="J265" s="337">
        <f t="shared" si="84"/>
        <v>-3.7894864681142781E-2</v>
      </c>
      <c r="K265" s="337">
        <f t="shared" si="85"/>
        <v>0.68038487149602034</v>
      </c>
      <c r="L265" s="433">
        <f t="shared" si="86"/>
        <v>-1.052935645771147</v>
      </c>
      <c r="M265" s="335">
        <f>INDEX(전세지수!$2:$270,MATCH('1'!$E265,전세지수!$F$2:$F$270,FALSE),MATCH('1'!M$12,전세지수!$1:$1,FALSE))</f>
        <v>100.19415503542821</v>
      </c>
      <c r="N265" s="336">
        <f>INDEX(전세지수!$2:$270,MATCH('1'!$E265,전세지수!$F$2:$F$270,FALSE),MATCH('1'!N$12,전세지수!$1:$1,FALSE))</f>
        <v>100.04217254848457</v>
      </c>
      <c r="O265" s="336">
        <f>INDEX(전세지수!$2:$270,MATCH('1'!$E265,전세지수!$F$2:$F$270,FALSE),MATCH('1'!O$12,전세지수!$1:$1,FALSE))</f>
        <v>99.747678340204089</v>
      </c>
      <c r="P265" s="336">
        <f>INDEX(전세지수!$2:$270,MATCH('1'!$E265,전세지수!$F$2:$F$270,FALSE),MATCH('1'!P$12,전세지수!$1:$1,FALSE))</f>
        <v>100.88142871346506</v>
      </c>
      <c r="Q265" s="338">
        <f t="shared" si="87"/>
        <v>0.1519184190746925</v>
      </c>
      <c r="R265" s="338">
        <f t="shared" si="88"/>
        <v>0.44760610237097875</v>
      </c>
      <c r="S265" s="338">
        <f t="shared" si="89"/>
        <v>-0.6812687793993466</v>
      </c>
      <c r="T265" s="339">
        <f>INDEX(매매지수!$271:$539,MATCH('1'!$E265,매매지수!$F$271:$F$539,FALSE),MATCH('1'!T$12,매매지수!$1:$1,FALSE))</f>
        <v>100.69300238178569</v>
      </c>
      <c r="U265" s="336">
        <f>INDEX(매매지수!$271:$539,MATCH('1'!$E265,매매지수!$F$271:$F$539,FALSE),MATCH('1'!U$12,매매지수!$1:$1,FALSE))</f>
        <v>100.72855978441551</v>
      </c>
      <c r="V265" s="336">
        <f>INDEX(매매지수!$271:$539,MATCH('1'!$E265,매매지수!$F$271:$F$539,FALSE),MATCH('1'!V$12,매매지수!$1:$1,FALSE))</f>
        <v>99.926669173061285</v>
      </c>
      <c r="W265" s="336">
        <f>INDEX(매매지수!$271:$539,MATCH('1'!$E265,매매지수!$F$271:$F$539,FALSE),MATCH('1'!W$12,매매지수!$1:$1,FALSE))</f>
        <v>101.92622024573245</v>
      </c>
      <c r="X265" s="338">
        <f t="shared" si="90"/>
        <v>-3.5300219427258916E-2</v>
      </c>
      <c r="Y265" s="338">
        <f t="shared" si="91"/>
        <v>0.76689557959468413</v>
      </c>
      <c r="Z265" s="340">
        <f t="shared" si="92"/>
        <v>-1.2099122884902558</v>
      </c>
      <c r="AA265" s="335">
        <f>INDEX(전세지수!$271:$539,MATCH('1'!$E265,전세지수!$F$271:$F$539,FALSE),MATCH('1'!AA$12,전세지수!$1:$1,FALSE))</f>
        <v>100.2167726829385</v>
      </c>
      <c r="AB265" s="336">
        <f>INDEX(전세지수!$271:$539,MATCH('1'!$E265,전세지수!$F$271:$F$539,FALSE),MATCH('1'!AB$12,전세지수!$1:$1,FALSE))</f>
        <v>100.14628474986705</v>
      </c>
      <c r="AC265" s="336">
        <f>INDEX(전세지수!$271:$539,MATCH('1'!$E265,전세지수!$F$271:$F$539,FALSE),MATCH('1'!AC$12,전세지수!$1:$1,FALSE))</f>
        <v>99.946702460886002</v>
      </c>
      <c r="AD265" s="336">
        <f>INDEX(전세지수!$271:$539,MATCH('1'!$E265,전세지수!$F$271:$F$539,FALSE),MATCH('1'!AD$12,전세지수!$1:$1,FALSE))</f>
        <v>100.5639539314912</v>
      </c>
      <c r="AE265" s="338">
        <f t="shared" si="93"/>
        <v>7.038497059326243E-2</v>
      </c>
      <c r="AF265" s="338">
        <f t="shared" si="94"/>
        <v>0.27021423959252555</v>
      </c>
      <c r="AG265" s="340">
        <f t="shared" si="95"/>
        <v>-0.34523428622269536</v>
      </c>
      <c r="AH265" s="1353" t="s">
        <v>458</v>
      </c>
      <c r="AI265" s="1354"/>
      <c r="AJ265" s="351"/>
    </row>
    <row r="266" spans="1:37" ht="14.1" customHeight="1" thickBot="1">
      <c r="A266" s="522"/>
      <c r="B266" s="349"/>
      <c r="C266" s="1366" t="s">
        <v>136</v>
      </c>
      <c r="D266" s="1367"/>
      <c r="E266" s="485">
        <v>216</v>
      </c>
      <c r="F266" s="335">
        <f>INDEX(매매지수!$2:$270,MATCH('1'!$E266,매매지수!$F$2:$F$270,FALSE),MATCH('1'!F$12,매매지수!$1:$1,FALSE))</f>
        <v>100.02149259819461</v>
      </c>
      <c r="G266" s="336">
        <f>INDEX(매매지수!$2:$270,MATCH('1'!$E266,매매지수!$F$2:$F$270,FALSE),MATCH('1'!G$12,매매지수!$1:$1,FALSE))</f>
        <v>100.17683129824546</v>
      </c>
      <c r="H266" s="336">
        <f>INDEX(매매지수!$2:$270,MATCH('1'!$E266,매매지수!$F$2:$F$270,FALSE),MATCH('1'!H$12,매매지수!$1:$1,FALSE))</f>
        <v>100.12079259117139</v>
      </c>
      <c r="I266" s="336">
        <f>INDEX(매매지수!$2:$270,MATCH('1'!$E266,매매지수!$F$2:$F$270,FALSE),MATCH('1'!I$12,매매지수!$1:$1,FALSE))</f>
        <v>99.944504304098103</v>
      </c>
      <c r="J266" s="337">
        <f t="shared" si="84"/>
        <v>-0.15506449748682316</v>
      </c>
      <c r="K266" s="337">
        <f t="shared" si="85"/>
        <v>-9.9180190654557521E-2</v>
      </c>
      <c r="L266" s="433">
        <f t="shared" si="86"/>
        <v>7.7031043009889721E-2</v>
      </c>
      <c r="M266" s="335">
        <f>INDEX(전세지수!$2:$270,MATCH('1'!$E266,전세지수!$F$2:$F$270,FALSE),MATCH('1'!M$12,전세지수!$1:$1,FALSE))</f>
        <v>101.16524998971785</v>
      </c>
      <c r="N266" s="336">
        <f>INDEX(전세지수!$2:$270,MATCH('1'!$E266,전세지수!$F$2:$F$270,FALSE),MATCH('1'!N$12,전세지수!$1:$1,FALSE))</f>
        <v>101.01443387692144</v>
      </c>
      <c r="O266" s="336">
        <f>INDEX(전세지수!$2:$270,MATCH('1'!$E266,전세지수!$F$2:$F$270,FALSE),MATCH('1'!O$12,전세지수!$1:$1,FALSE))</f>
        <v>100.00980087597893</v>
      </c>
      <c r="P266" s="336">
        <f>INDEX(전세지수!$2:$270,MATCH('1'!$E266,전세지수!$F$2:$F$270,FALSE),MATCH('1'!P$12,전세지수!$1:$1,FALSE))</f>
        <v>99.990393376054158</v>
      </c>
      <c r="Q266" s="338">
        <f t="shared" si="87"/>
        <v>0.14930154732160084</v>
      </c>
      <c r="R266" s="338">
        <f t="shared" si="88"/>
        <v>1.155335880702113</v>
      </c>
      <c r="S266" s="338">
        <f t="shared" si="89"/>
        <v>1.1749694885639261</v>
      </c>
      <c r="T266" s="339">
        <f>INDEX(매매지수!$271:$539,MATCH('1'!$E266,매매지수!$F$271:$F$539,FALSE),MATCH('1'!T$12,매매지수!$1:$1,FALSE))</f>
        <v>100.64905482119106</v>
      </c>
      <c r="U266" s="336">
        <f>INDEX(매매지수!$271:$539,MATCH('1'!$E266,매매지수!$F$271:$F$539,FALSE),MATCH('1'!U$12,매매지수!$1:$1,FALSE))</f>
        <v>100.76359431306246</v>
      </c>
      <c r="V266" s="336">
        <f>INDEX(매매지수!$271:$539,MATCH('1'!$E266,매매지수!$F$271:$F$539,FALSE),MATCH('1'!V$12,매매지수!$1:$1,FALSE))</f>
        <v>100.10640861741879</v>
      </c>
      <c r="W266" s="336">
        <f>INDEX(매매지수!$271:$539,MATCH('1'!$E266,매매지수!$F$271:$F$539,FALSE),MATCH('1'!W$12,매매지수!$1:$1,FALSE))</f>
        <v>99.673499401968257</v>
      </c>
      <c r="X266" s="338">
        <f t="shared" si="90"/>
        <v>-0.11367150274089743</v>
      </c>
      <c r="Y266" s="338">
        <f t="shared" si="91"/>
        <v>0.54206939522336572</v>
      </c>
      <c r="Z266" s="340">
        <f t="shared" si="92"/>
        <v>0.97875104724529649</v>
      </c>
      <c r="AA266" s="335">
        <f>INDEX(전세지수!$271:$539,MATCH('1'!$E266,전세지수!$F$271:$F$539,FALSE),MATCH('1'!AA$12,전세지수!$1:$1,FALSE))</f>
        <v>104.40964779924948</v>
      </c>
      <c r="AB266" s="336">
        <f>INDEX(전세지수!$271:$539,MATCH('1'!$E266,전세지수!$F$271:$F$539,FALSE),MATCH('1'!AB$12,전세지수!$1:$1,FALSE))</f>
        <v>103.84360512222426</v>
      </c>
      <c r="AC266" s="336">
        <f>INDEX(전세지수!$271:$539,MATCH('1'!$E266,전세지수!$F$271:$F$539,FALSE),MATCH('1'!AC$12,전세지수!$1:$1,FALSE))</f>
        <v>100.05616499517302</v>
      </c>
      <c r="AD266" s="336">
        <f>INDEX(전세지수!$271:$539,MATCH('1'!$E266,전세지수!$F$271:$F$539,FALSE),MATCH('1'!AD$12,전세지수!$1:$1,FALSE))</f>
        <v>99.943417406093829</v>
      </c>
      <c r="AE266" s="338">
        <f t="shared" si="93"/>
        <v>0.54509151175845538</v>
      </c>
      <c r="AF266" s="338">
        <f t="shared" si="94"/>
        <v>4.3510390432078605</v>
      </c>
      <c r="AG266" s="340">
        <f t="shared" si="95"/>
        <v>4.468758932875283</v>
      </c>
      <c r="AH266" s="1353" t="s">
        <v>459</v>
      </c>
      <c r="AI266" s="1354"/>
      <c r="AJ266" s="351"/>
    </row>
    <row r="267" spans="1:37" ht="14.1" customHeight="1" thickBot="1">
      <c r="A267" s="516"/>
      <c r="B267" s="349"/>
      <c r="C267" s="1366" t="s">
        <v>137</v>
      </c>
      <c r="D267" s="1367"/>
      <c r="E267" s="486">
        <v>217</v>
      </c>
      <c r="F267" s="335">
        <f>INDEX(매매지수!$2:$270,MATCH('1'!$E267,매매지수!$F$2:$F$270,FALSE),MATCH('1'!F$12,매매지수!$1:$1,FALSE))</f>
        <v>98.850840509289711</v>
      </c>
      <c r="G267" s="336">
        <f>INDEX(매매지수!$2:$270,MATCH('1'!$E267,매매지수!$F$2:$F$270,FALSE),MATCH('1'!G$12,매매지수!$1:$1,FALSE))</f>
        <v>99.348781554042063</v>
      </c>
      <c r="H267" s="336">
        <f>INDEX(매매지수!$2:$270,MATCH('1'!$E267,매매지수!$F$2:$F$270,FALSE),MATCH('1'!H$12,매매지수!$1:$1,FALSE))</f>
        <v>100.06103824240331</v>
      </c>
      <c r="I267" s="336">
        <f>INDEX(매매지수!$2:$270,MATCH('1'!$E267,매매지수!$F$2:$F$270,FALSE),MATCH('1'!I$12,매매지수!$1:$1,FALSE))</f>
        <v>99.908139722135189</v>
      </c>
      <c r="J267" s="337">
        <f t="shared" si="84"/>
        <v>-0.50120498406061031</v>
      </c>
      <c r="K267" s="337">
        <f t="shared" si="85"/>
        <v>-1.2094595002920427</v>
      </c>
      <c r="L267" s="433">
        <f t="shared" si="86"/>
        <v>-1.0582713438424984</v>
      </c>
      <c r="M267" s="335">
        <f>INDEX(전세지수!$2:$270,MATCH('1'!$E267,전세지수!$F$2:$F$270,FALSE),MATCH('1'!M$12,전세지수!$1:$1,FALSE))</f>
        <v>108.99875556651179</v>
      </c>
      <c r="N267" s="336">
        <f>INDEX(전세지수!$2:$270,MATCH('1'!$E267,전세지수!$F$2:$F$270,FALSE),MATCH('1'!N$12,전세지수!$1:$1,FALSE))</f>
        <v>108.04505811711667</v>
      </c>
      <c r="O267" s="336">
        <f>INDEX(전세지수!$2:$270,MATCH('1'!$E267,전세지수!$F$2:$F$270,FALSE),MATCH('1'!O$12,전세지수!$1:$1,FALSE))</f>
        <v>100.26303790991231</v>
      </c>
      <c r="P267" s="336">
        <f>INDEX(전세지수!$2:$270,MATCH('1'!$E267,전세지수!$F$2:$F$270,FALSE),MATCH('1'!P$12,전세지수!$1:$1,FALSE))</f>
        <v>97.824907481027395</v>
      </c>
      <c r="Q267" s="338">
        <f t="shared" si="87"/>
        <v>0.88268493350371902</v>
      </c>
      <c r="R267" s="338">
        <f t="shared" si="88"/>
        <v>8.7127996903989988</v>
      </c>
      <c r="S267" s="338">
        <f t="shared" si="89"/>
        <v>11.422293537718398</v>
      </c>
      <c r="T267" s="339">
        <f>INDEX(매매지수!$271:$539,MATCH('1'!$E267,매매지수!$F$271:$F$539,FALSE),MATCH('1'!T$12,매매지수!$1:$1,FALSE))</f>
        <v>98.633984349780903</v>
      </c>
      <c r="U267" s="336">
        <f>INDEX(매매지수!$271:$539,MATCH('1'!$E267,매매지수!$F$271:$F$539,FALSE),MATCH('1'!U$12,매매지수!$1:$1,FALSE))</f>
        <v>99.184937566763054</v>
      </c>
      <c r="V267" s="336">
        <f>INDEX(매매지수!$271:$539,MATCH('1'!$E267,매매지수!$F$271:$F$539,FALSE),MATCH('1'!V$12,매매지수!$1:$1,FALSE))</f>
        <v>99.996550731754226</v>
      </c>
      <c r="W267" s="336">
        <f>INDEX(매매지수!$271:$539,MATCH('1'!$E267,매매지수!$F$271:$F$539,FALSE),MATCH('1'!W$12,매매지수!$1:$1,FALSE))</f>
        <v>100.10725248937656</v>
      </c>
      <c r="X267" s="338">
        <f t="shared" si="90"/>
        <v>-0.55548073175052393</v>
      </c>
      <c r="Y267" s="338">
        <f t="shared" si="91"/>
        <v>-1.3626133821640241</v>
      </c>
      <c r="Z267" s="340">
        <f t="shared" si="92"/>
        <v>-1.4716897157396325</v>
      </c>
      <c r="AA267" s="335">
        <f>INDEX(전세지수!$271:$539,MATCH('1'!$E267,전세지수!$F$271:$F$539,FALSE),MATCH('1'!AA$12,전세지수!$1:$1,FALSE))</f>
        <v>110.10104870098274</v>
      </c>
      <c r="AB267" s="336">
        <f>INDEX(전세지수!$271:$539,MATCH('1'!$E267,전세지수!$F$271:$F$539,FALSE),MATCH('1'!AB$12,전세지수!$1:$1,FALSE))</f>
        <v>109.01289886714369</v>
      </c>
      <c r="AC267" s="336">
        <f>INDEX(전세지수!$271:$539,MATCH('1'!$E267,전세지수!$F$271:$F$539,FALSE),MATCH('1'!AC$12,전세지수!$1:$1,FALSE))</f>
        <v>100.29733695787905</v>
      </c>
      <c r="AD267" s="336">
        <f>INDEX(전세지수!$271:$539,MATCH('1'!$E267,전세지수!$F$271:$F$539,FALSE),MATCH('1'!AD$12,전세지수!$1:$1,FALSE))</f>
        <v>97.561665176463634</v>
      </c>
      <c r="AE267" s="338">
        <f t="shared" si="93"/>
        <v>0.99818447646751185</v>
      </c>
      <c r="AF267" s="338">
        <f t="shared" si="94"/>
        <v>9.7746481017944262</v>
      </c>
      <c r="AG267" s="340">
        <f t="shared" si="95"/>
        <v>12.852777268447223</v>
      </c>
      <c r="AH267" s="1353" t="s">
        <v>460</v>
      </c>
      <c r="AI267" s="1354"/>
      <c r="AJ267" s="351"/>
    </row>
    <row r="268" spans="1:37" ht="14.1" customHeight="1">
      <c r="A268" s="522"/>
      <c r="B268" s="349"/>
      <c r="C268" s="1366" t="s">
        <v>298</v>
      </c>
      <c r="D268" s="1367"/>
      <c r="E268" s="486">
        <v>219</v>
      </c>
      <c r="F268" s="335">
        <f>INDEX(매매지수!$2:$270,MATCH('1'!$E268,매매지수!$F$2:$F$270,FALSE),MATCH('1'!F$12,매매지수!$1:$1,FALSE))</f>
        <v>100.80017394189984</v>
      </c>
      <c r="G268" s="336">
        <f>INDEX(매매지수!$2:$270,MATCH('1'!$E268,매매지수!$F$2:$F$270,FALSE),MATCH('1'!G$12,매매지수!$1:$1,FALSE))</f>
        <v>100.82014998950601</v>
      </c>
      <c r="H268" s="336">
        <f>INDEX(매매지수!$2:$270,MATCH('1'!$E268,매매지수!$F$2:$F$270,FALSE),MATCH('1'!H$12,매매지수!$1:$1,FALSE))</f>
        <v>100.11454445250374</v>
      </c>
      <c r="I268" s="336">
        <f>INDEX(매매지수!$2:$270,MATCH('1'!$E268,매매지수!$F$2:$F$270,FALSE),MATCH('1'!I$12,매매지수!$1:$1,FALSE))</f>
        <v>99.82120458734515</v>
      </c>
      <c r="J268" s="337">
        <f t="shared" si="84"/>
        <v>-1.9813546804126059E-2</v>
      </c>
      <c r="K268" s="337">
        <f t="shared" si="85"/>
        <v>0.68484503739751901</v>
      </c>
      <c r="L268" s="433">
        <f t="shared" si="86"/>
        <v>0.98072284200705351</v>
      </c>
      <c r="M268" s="335">
        <f>INDEX(전세지수!$2:$270,MATCH('1'!$E268,전세지수!$F$2:$F$270,FALSE),MATCH('1'!M$12,전세지수!$1:$1,FALSE))</f>
        <v>101.60962217343432</v>
      </c>
      <c r="N268" s="336">
        <f>INDEX(전세지수!$2:$270,MATCH('1'!$E268,전세지수!$F$2:$F$270,FALSE),MATCH('1'!N$12,전세지수!$1:$1,FALSE))</f>
        <v>101.60324015150522</v>
      </c>
      <c r="O268" s="336">
        <f>INDEX(전세지수!$2:$270,MATCH('1'!$E268,전세지수!$F$2:$F$270,FALSE),MATCH('1'!O$12,전세지수!$1:$1,FALSE))</f>
        <v>100.41950394443238</v>
      </c>
      <c r="P268" s="336">
        <f>INDEX(전세지수!$2:$270,MATCH('1'!$E268,전세지수!$F$2:$F$270,FALSE),MATCH('1'!P$12,전세지수!$1:$1,FALSE))</f>
        <v>99.522064826588604</v>
      </c>
      <c r="Q268" s="338">
        <f t="shared" si="87"/>
        <v>6.2813173276499157E-3</v>
      </c>
      <c r="R268" s="338">
        <f t="shared" si="88"/>
        <v>1.1851464927176814</v>
      </c>
      <c r="S268" s="338">
        <f t="shared" si="89"/>
        <v>2.0975824310751179</v>
      </c>
      <c r="T268" s="339">
        <f>INDEX(매매지수!$271:$539,MATCH('1'!$E268,매매지수!$F$271:$F$539,FALSE),MATCH('1'!T$12,매매지수!$1:$1,FALSE))</f>
        <v>101.53705748231611</v>
      </c>
      <c r="U268" s="336">
        <f>INDEX(매매지수!$271:$539,MATCH('1'!$E268,매매지수!$F$271:$F$539,FALSE),MATCH('1'!U$12,매매지수!$1:$1,FALSE))</f>
        <v>101.62532846595688</v>
      </c>
      <c r="V268" s="336">
        <f>INDEX(매매지수!$271:$539,MATCH('1'!$E268,매매지수!$F$271:$F$539,FALSE),MATCH('1'!V$12,매매지수!$1:$1,FALSE))</f>
        <v>100.46711876019285</v>
      </c>
      <c r="W268" s="336">
        <f>INDEX(매매지수!$271:$539,MATCH('1'!$E268,매매지수!$F$271:$F$539,FALSE),MATCH('1'!W$12,매매지수!$1:$1,FALSE))</f>
        <v>99.493816878548003</v>
      </c>
      <c r="X268" s="338">
        <f t="shared" si="90"/>
        <v>-8.6859235756697739E-2</v>
      </c>
      <c r="Y268" s="338">
        <f t="shared" si="91"/>
        <v>1.0649640751389855</v>
      </c>
      <c r="Z268" s="340">
        <f t="shared" si="92"/>
        <v>2.0536357613682554</v>
      </c>
      <c r="AA268" s="335">
        <f>INDEX(전세지수!$271:$539,MATCH('1'!$E268,전세지수!$F$271:$F$539,FALSE),MATCH('1'!AA$12,전세지수!$1:$1,FALSE))</f>
        <v>103.50373235483421</v>
      </c>
      <c r="AB268" s="336">
        <f>INDEX(전세지수!$271:$539,MATCH('1'!$E268,전세지수!$F$271:$F$539,FALSE),MATCH('1'!AB$12,전세지수!$1:$1,FALSE))</f>
        <v>103.47239205957759</v>
      </c>
      <c r="AC268" s="336">
        <f>INDEX(전세지수!$271:$539,MATCH('1'!$E268,전세지수!$F$271:$F$539,FALSE),MATCH('1'!AC$12,전세지수!$1:$1,FALSE))</f>
        <v>101.54485834843553</v>
      </c>
      <c r="AD268" s="336">
        <f>INDEX(전세지수!$271:$539,MATCH('1'!$E268,전세지수!$F$271:$F$539,FALSE),MATCH('1'!AD$12,전세지수!$1:$1,FALSE))</f>
        <v>98.126079148393273</v>
      </c>
      <c r="AE268" s="338">
        <f t="shared" si="93"/>
        <v>3.0288557781266157E-2</v>
      </c>
      <c r="AF268" s="338">
        <f t="shared" si="94"/>
        <v>1.9290725677878484</v>
      </c>
      <c r="AG268" s="340">
        <f t="shared" si="95"/>
        <v>5.4803506398217294</v>
      </c>
      <c r="AH268" s="1353" t="s">
        <v>461</v>
      </c>
      <c r="AI268" s="1354"/>
      <c r="AJ268" s="351"/>
    </row>
    <row r="269" spans="1:37" ht="14.1" customHeight="1" thickBot="1">
      <c r="A269" s="522"/>
      <c r="B269" s="349"/>
      <c r="C269" s="1366" t="s">
        <v>139</v>
      </c>
      <c r="D269" s="1367"/>
      <c r="E269" s="485">
        <v>220</v>
      </c>
      <c r="F269" s="335">
        <f>INDEX(매매지수!$2:$270,MATCH('1'!$E269,매매지수!$F$2:$F$270,FALSE),MATCH('1'!F$12,매매지수!$1:$1,FALSE))</f>
        <v>102.02189757435922</v>
      </c>
      <c r="G269" s="336">
        <f>INDEX(매매지수!$2:$270,MATCH('1'!$E269,매매지수!$F$2:$F$270,FALSE),MATCH('1'!G$12,매매지수!$1:$1,FALSE))</f>
        <v>102.01836931734907</v>
      </c>
      <c r="H269" s="336">
        <f>INDEX(매매지수!$2:$270,MATCH('1'!$E269,매매지수!$F$2:$F$270,FALSE),MATCH('1'!H$12,매매지수!$1:$1,FALSE))</f>
        <v>100.48535479360939</v>
      </c>
      <c r="I269" s="336">
        <f>INDEX(매매지수!$2:$270,MATCH('1'!$E269,매매지수!$F$2:$F$270,FALSE),MATCH('1'!I$12,매매지수!$1:$1,FALSE))</f>
        <v>99.318139561477807</v>
      </c>
      <c r="J269" s="337">
        <f t="shared" si="84"/>
        <v>3.4584526627412515E-3</v>
      </c>
      <c r="K269" s="337">
        <f t="shared" si="85"/>
        <v>1.5291211181030162</v>
      </c>
      <c r="L269" s="433">
        <f t="shared" si="86"/>
        <v>2.7223204389645206</v>
      </c>
      <c r="M269" s="335">
        <f>INDEX(전세지수!$2:$270,MATCH('1'!$E269,전세지수!$F$2:$F$270,FALSE),MATCH('1'!M$12,전세지수!$1:$1,FALSE))</f>
        <v>101.8761669769108</v>
      </c>
      <c r="N269" s="336">
        <f>INDEX(전세지수!$2:$270,MATCH('1'!$E269,전세지수!$F$2:$F$270,FALSE),MATCH('1'!N$12,전세지수!$1:$1,FALSE))</f>
        <v>101.84485685245373</v>
      </c>
      <c r="O269" s="336">
        <f>INDEX(전세지수!$2:$270,MATCH('1'!$E269,전세지수!$F$2:$F$270,FALSE),MATCH('1'!O$12,전세지수!$1:$1,FALSE))</f>
        <v>101.0602897347857</v>
      </c>
      <c r="P269" s="336">
        <f>INDEX(전세지수!$2:$270,MATCH('1'!$E269,전세지수!$F$2:$F$270,FALSE),MATCH('1'!P$12,전세지수!$1:$1,FALSE))</f>
        <v>99.365256283092663</v>
      </c>
      <c r="Q269" s="338">
        <f t="shared" si="87"/>
        <v>3.0742960837404354E-2</v>
      </c>
      <c r="R269" s="338">
        <f t="shared" si="88"/>
        <v>0.80731733924988003</v>
      </c>
      <c r="S269" s="338">
        <f t="shared" si="89"/>
        <v>2.5269503524094183</v>
      </c>
      <c r="T269" s="339">
        <f>INDEX(매매지수!$271:$539,MATCH('1'!$E269,매매지수!$F$271:$F$539,FALSE),MATCH('1'!T$12,매매지수!$1:$1,FALSE))</f>
        <v>103.09805458518359</v>
      </c>
      <c r="U269" s="336">
        <f>INDEX(매매지수!$271:$539,MATCH('1'!$E269,매매지수!$F$271:$F$539,FALSE),MATCH('1'!U$12,매매지수!$1:$1,FALSE))</f>
        <v>103.08358158543054</v>
      </c>
      <c r="V269" s="336">
        <f>INDEX(매매지수!$271:$539,MATCH('1'!$E269,매매지수!$F$271:$F$539,FALSE),MATCH('1'!V$12,매매지수!$1:$1,FALSE))</f>
        <v>100.13736269819347</v>
      </c>
      <c r="W269" s="336">
        <f>INDEX(매매지수!$271:$539,MATCH('1'!$E269,매매지수!$F$271:$F$539,FALSE),MATCH('1'!W$12,매매지수!$1:$1,FALSE))</f>
        <v>98.849223311949473</v>
      </c>
      <c r="X269" s="338">
        <f t="shared" si="90"/>
        <v>1.4040062957132449E-2</v>
      </c>
      <c r="Y269" s="338">
        <f t="shared" si="91"/>
        <v>2.9566305794505698</v>
      </c>
      <c r="Z269" s="340">
        <f t="shared" si="92"/>
        <v>4.2982950506607498</v>
      </c>
      <c r="AA269" s="335">
        <f>INDEX(전세지수!$271:$539,MATCH('1'!$E269,전세지수!$F$271:$F$539,FALSE),MATCH('1'!AA$12,전세지수!$1:$1,FALSE))</f>
        <v>103.11241205915766</v>
      </c>
      <c r="AB269" s="336">
        <f>INDEX(전세지수!$271:$539,MATCH('1'!$E269,전세지수!$F$271:$F$539,FALSE),MATCH('1'!AB$12,전세지수!$1:$1,FALSE))</f>
        <v>103.07421762326004</v>
      </c>
      <c r="AC269" s="336">
        <f>INDEX(전세지수!$271:$539,MATCH('1'!$E269,전세지수!$F$271:$F$539,FALSE),MATCH('1'!AC$12,전세지수!$1:$1,FALSE))</f>
        <v>101.08658549043876</v>
      </c>
      <c r="AD269" s="336">
        <f>INDEX(전세지수!$271:$539,MATCH('1'!$E269,전세지수!$F$271:$F$539,FALSE),MATCH('1'!AD$12,전세지수!$1:$1,FALSE))</f>
        <v>98.120091996772317</v>
      </c>
      <c r="AE269" s="338">
        <f t="shared" si="93"/>
        <v>3.705527607031911E-2</v>
      </c>
      <c r="AF269" s="338">
        <f t="shared" si="94"/>
        <v>2.0040508430374304</v>
      </c>
      <c r="AG269" s="340">
        <f t="shared" si="95"/>
        <v>5.0879692026273071</v>
      </c>
      <c r="AH269" s="1353" t="s">
        <v>462</v>
      </c>
      <c r="AI269" s="1354"/>
      <c r="AJ269" s="507"/>
    </row>
    <row r="270" spans="1:37" ht="14.1" customHeight="1">
      <c r="A270" s="488"/>
      <c r="B270" s="461"/>
      <c r="C270" s="1380" t="s">
        <v>235</v>
      </c>
      <c r="D270" s="1381"/>
      <c r="E270" s="486">
        <v>221</v>
      </c>
      <c r="F270" s="342">
        <f>INDEX(매매지수!$2:$270,MATCH('1'!$E270,매매지수!$F$2:$F$270,FALSE),MATCH('1'!F$12,매매지수!$1:$1,FALSE))</f>
        <v>101.71215272295446</v>
      </c>
      <c r="G270" s="343">
        <f>INDEX(매매지수!$2:$270,MATCH('1'!$E270,매매지수!$F$2:$F$270,FALSE),MATCH('1'!G$12,매매지수!$1:$1,FALSE))</f>
        <v>101.49475784804658</v>
      </c>
      <c r="H270" s="343">
        <f>INDEX(매매지수!$2:$270,MATCH('1'!$E270,매매지수!$F$2:$F$270,FALSE),MATCH('1'!H$12,매매지수!$1:$1,FALSE))</f>
        <v>100.87599681490936</v>
      </c>
      <c r="I270" s="343">
        <f>INDEX(매매지수!$2:$270,MATCH('1'!$E270,매매지수!$F$2:$F$270,FALSE),MATCH('1'!I$12,매매지수!$1:$1,FALSE))</f>
        <v>100.24359423774096</v>
      </c>
      <c r="J270" s="344">
        <f t="shared" si="84"/>
        <v>0.21419320516371521</v>
      </c>
      <c r="K270" s="344">
        <f t="shared" si="85"/>
        <v>0.82889481585921576</v>
      </c>
      <c r="L270" s="413">
        <f t="shared" si="86"/>
        <v>1.4649898543448225</v>
      </c>
      <c r="M270" s="342">
        <f>INDEX(전세지수!$2:$270,MATCH('1'!$E270,전세지수!$F$2:$F$270,FALSE),MATCH('1'!M$12,전세지수!$1:$1,FALSE))</f>
        <v>102.06979241865295</v>
      </c>
      <c r="N270" s="343">
        <f>INDEX(전세지수!$2:$270,MATCH('1'!$E270,전세지수!$F$2:$F$270,FALSE),MATCH('1'!N$12,전세지수!$1:$1,FALSE))</f>
        <v>101.82359038155838</v>
      </c>
      <c r="O270" s="343">
        <f>INDEX(전세지수!$2:$270,MATCH('1'!$E270,전세지수!$F$2:$F$270,FALSE),MATCH('1'!O$12,전세지수!$1:$1,FALSE))</f>
        <v>100.38703772524968</v>
      </c>
      <c r="P270" s="343">
        <f>INDEX(전세지수!$2:$270,MATCH('1'!$E270,전세지수!$F$2:$F$270,FALSE),MATCH('1'!P$12,전세지수!$1:$1,FALSE))</f>
        <v>99.893550247712255</v>
      </c>
      <c r="Q270" s="345">
        <f t="shared" si="87"/>
        <v>0.24179272816053921</v>
      </c>
      <c r="R270" s="345">
        <f t="shared" si="88"/>
        <v>1.6762669080930825</v>
      </c>
      <c r="S270" s="345">
        <f t="shared" si="89"/>
        <v>2.1785612439883639</v>
      </c>
      <c r="T270" s="346">
        <f>INDEX(매매지수!$271:$539,MATCH('1'!$E270,매매지수!$F$271:$F$539,FALSE),MATCH('1'!T$12,매매지수!$1:$1,FALSE))</f>
        <v>100.99747508731414</v>
      </c>
      <c r="U270" s="343">
        <f>INDEX(매매지수!$271:$539,MATCH('1'!$E270,매매지수!$F$271:$F$539,FALSE),MATCH('1'!U$12,매매지수!$1:$1,FALSE))</f>
        <v>100.66459724782281</v>
      </c>
      <c r="V270" s="343">
        <f>INDEX(매매지수!$271:$539,MATCH('1'!$E270,매매지수!$F$271:$F$539,FALSE),MATCH('1'!V$12,매매지수!$1:$1,FALSE))</f>
        <v>99.753657846945586</v>
      </c>
      <c r="W270" s="343">
        <f>INDEX(매매지수!$271:$539,MATCH('1'!$E270,매매지수!$F$271:$F$539,FALSE),MATCH('1'!W$12,매매지수!$1:$1,FALSE))</f>
        <v>100.36044437772497</v>
      </c>
      <c r="X270" s="345">
        <f t="shared" si="90"/>
        <v>0.33068014832646764</v>
      </c>
      <c r="Y270" s="345">
        <f t="shared" si="91"/>
        <v>1.2468888532157552</v>
      </c>
      <c r="Z270" s="347">
        <f t="shared" si="92"/>
        <v>0.63474281480020434</v>
      </c>
      <c r="AA270" s="342">
        <f>INDEX(전세지수!$271:$539,MATCH('1'!$E270,전세지수!$F$271:$F$539,FALSE),MATCH('1'!AA$12,전세지수!$1:$1,FALSE))</f>
        <v>103.30009719998559</v>
      </c>
      <c r="AB270" s="343">
        <f>INDEX(전세지수!$271:$539,MATCH('1'!$E270,전세지수!$F$271:$F$539,FALSE),MATCH('1'!AB$12,전세지수!$1:$1,FALSE))</f>
        <v>102.96881023348318</v>
      </c>
      <c r="AC270" s="343">
        <f>INDEX(전세지수!$271:$539,MATCH('1'!$E270,전세지수!$F$271:$F$539,FALSE),MATCH('1'!AC$12,전세지수!$1:$1,FALSE))</f>
        <v>100.48404669725505</v>
      </c>
      <c r="AD270" s="343">
        <f>INDEX(전세지수!$271:$539,MATCH('1'!$E270,전세지수!$F$271:$F$539,FALSE),MATCH('1'!AD$12,전세지수!$1:$1,FALSE))</f>
        <v>99.795757419416361</v>
      </c>
      <c r="AE270" s="345">
        <f t="shared" si="93"/>
        <v>0.32173525726013619</v>
      </c>
      <c r="AF270" s="345">
        <f t="shared" si="94"/>
        <v>2.802485165844204</v>
      </c>
      <c r="AG270" s="347">
        <f t="shared" si="95"/>
        <v>3.5115117828520281</v>
      </c>
      <c r="AH270" s="1359" t="s">
        <v>463</v>
      </c>
      <c r="AI270" s="1360"/>
      <c r="AJ270" s="533"/>
      <c r="AK270" s="489"/>
    </row>
    <row r="271" spans="1:37" ht="14.1" customHeight="1" thickBot="1">
      <c r="A271" s="329"/>
      <c r="B271" s="1379" t="s">
        <v>231</v>
      </c>
      <c r="C271" s="1379"/>
      <c r="D271" s="1379"/>
      <c r="E271" s="485">
        <v>222</v>
      </c>
      <c r="F271" s="277">
        <f>INDEX(매매지수!$2:$270,MATCH('1'!$E271,매매지수!$F$2:$F$270,FALSE),MATCH('1'!F$12,매매지수!$1:$1,FALSE))</f>
        <v>98.309352269160186</v>
      </c>
      <c r="G271" s="255">
        <f>INDEX(매매지수!$2:$270,MATCH('1'!$E271,매매지수!$F$2:$F$270,FALSE),MATCH('1'!G$12,매매지수!$1:$1,FALSE))</f>
        <v>98.395579572705742</v>
      </c>
      <c r="H271" s="255">
        <f>INDEX(매매지수!$2:$270,MATCH('1'!$E271,매매지수!$F$2:$F$270,FALSE),MATCH('1'!H$12,매매지수!$1:$1,FALSE))</f>
        <v>99.276217986589828</v>
      </c>
      <c r="I271" s="255">
        <f>INDEX(매매지수!$2:$270,MATCH('1'!$E271,매매지수!$F$2:$F$270,FALSE),MATCH('1'!I$12,매매지수!$1:$1,FALSE))</f>
        <v>101.06357832968091</v>
      </c>
      <c r="J271" s="256">
        <f t="shared" si="84"/>
        <v>-8.7633310276746812E-2</v>
      </c>
      <c r="K271" s="256">
        <f t="shared" si="85"/>
        <v>-0.9739147371228829</v>
      </c>
      <c r="L271" s="257">
        <f t="shared" si="86"/>
        <v>-2.7252409879413908</v>
      </c>
      <c r="M271" s="277">
        <f>INDEX(전세지수!$2:$270,MATCH('1'!$E271,전세지수!$F$2:$F$270,FALSE),MATCH('1'!M$12,전세지수!$1:$1,FALSE))</f>
        <v>100.07268846501303</v>
      </c>
      <c r="N271" s="255">
        <f>INDEX(전세지수!$2:$270,MATCH('1'!$E271,전세지수!$F$2:$F$270,FALSE),MATCH('1'!N$12,전세지수!$1:$1,FALSE))</f>
        <v>99.957908090582862</v>
      </c>
      <c r="O271" s="255">
        <f>INDEX(전세지수!$2:$270,MATCH('1'!$E271,전세지수!$F$2:$F$270,FALSE),MATCH('1'!O$12,전세지수!$1:$1,FALSE))</f>
        <v>99.593265360817924</v>
      </c>
      <c r="P271" s="255">
        <f>INDEX(전세지수!$2:$270,MATCH('1'!$E271,전세지수!$F$2:$F$270,FALSE),MATCH('1'!P$12,전세지수!$1:$1,FALSE))</f>
        <v>100.38129884516093</v>
      </c>
      <c r="Q271" s="258">
        <f t="shared" si="87"/>
        <v>0.11482870802592693</v>
      </c>
      <c r="R271" s="258">
        <f t="shared" si="88"/>
        <v>0.4813810476623992</v>
      </c>
      <c r="S271" s="258">
        <f t="shared" si="89"/>
        <v>-0.30743812213860355</v>
      </c>
      <c r="T271" s="278">
        <f>INDEX(매매지수!$271:$539,MATCH('1'!$E271,매매지수!$F$271:$F$539,FALSE),MATCH('1'!T$12,매매지수!$1:$1,FALSE))</f>
        <v>97.285873614284995</v>
      </c>
      <c r="U271" s="255">
        <f>INDEX(매매지수!$271:$539,MATCH('1'!$E271,매매지수!$F$271:$F$539,FALSE),MATCH('1'!U$12,매매지수!$1:$1,FALSE))</f>
        <v>97.454347772098203</v>
      </c>
      <c r="V271" s="255">
        <f>INDEX(매매지수!$271:$539,MATCH('1'!$E271,매매지수!$F$271:$F$539,FALSE),MATCH('1'!V$12,매매지수!$1:$1,FALSE))</f>
        <v>98.98406576893106</v>
      </c>
      <c r="W271" s="255">
        <f>INDEX(매매지수!$271:$539,MATCH('1'!$E271,매매지수!$F$271:$F$539,FALSE),MATCH('1'!W$12,매매지수!$1:$1,FALSE))</f>
        <v>101.88341846789905</v>
      </c>
      <c r="X271" s="258">
        <f t="shared" si="90"/>
        <v>-0.17287495290327914</v>
      </c>
      <c r="Y271" s="258">
        <f t="shared" si="91"/>
        <v>-1.7156217432110044</v>
      </c>
      <c r="Z271" s="260">
        <f t="shared" si="92"/>
        <v>-4.5125545675154477</v>
      </c>
      <c r="AA271" s="277">
        <f>INDEX(전세지수!$271:$539,MATCH('1'!$E271,전세지수!$F$271:$F$539,FALSE),MATCH('1'!AA$12,전세지수!$1:$1,FALSE))</f>
        <v>100.02608429922513</v>
      </c>
      <c r="AB271" s="255">
        <f>INDEX(전세지수!$271:$539,MATCH('1'!$E271,전세지수!$F$271:$F$539,FALSE),MATCH('1'!AB$12,전세지수!$1:$1,FALSE))</f>
        <v>99.90339166733726</v>
      </c>
      <c r="AC271" s="255">
        <f>INDEX(전세지수!$271:$539,MATCH('1'!$E271,전세지수!$F$271:$F$539,FALSE),MATCH('1'!AC$12,전세지수!$1:$1,FALSE))</f>
        <v>99.681350786083073</v>
      </c>
      <c r="AD271" s="255">
        <f>INDEX(전세지수!$271:$539,MATCH('1'!$E271,전세지수!$F$271:$F$539,FALSE),MATCH('1'!AD$12,전세지수!$1:$1,FALSE))</f>
        <v>100.37772672767426</v>
      </c>
      <c r="AE271" s="258">
        <f t="shared" si="93"/>
        <v>0.12281127781568202</v>
      </c>
      <c r="AF271" s="258">
        <f t="shared" si="94"/>
        <v>0.3458355152929915</v>
      </c>
      <c r="AG271" s="260">
        <f t="shared" si="95"/>
        <v>-0.35031917927682565</v>
      </c>
      <c r="AH271" s="1387" t="s">
        <v>464</v>
      </c>
      <c r="AI271" s="1388"/>
      <c r="AJ271" s="1388"/>
    </row>
    <row r="272" spans="1:37" ht="14.1" customHeight="1">
      <c r="A272" s="353"/>
      <c r="B272" s="443"/>
      <c r="C272" s="1373" t="s">
        <v>140</v>
      </c>
      <c r="D272" s="1373"/>
      <c r="E272" s="486">
        <v>223</v>
      </c>
      <c r="F272" s="268">
        <f>INDEX(매매지수!$2:$270,MATCH('1'!$E272,매매지수!$F$2:$F$270,FALSE),MATCH('1'!F$12,매매지수!$1:$1,FALSE))</f>
        <v>98.381044835885319</v>
      </c>
      <c r="G272" s="285">
        <f>INDEX(매매지수!$2:$270,MATCH('1'!$E272,매매지수!$F$2:$F$270,FALSE),MATCH('1'!G$12,매매지수!$1:$1,FALSE))</f>
        <v>98.466509146577437</v>
      </c>
      <c r="H272" s="285">
        <f>INDEX(매매지수!$2:$270,MATCH('1'!$E272,매매지수!$F$2:$F$270,FALSE),MATCH('1'!H$12,매매지수!$1:$1,FALSE))</f>
        <v>99.270012070786905</v>
      </c>
      <c r="I272" s="285">
        <f>INDEX(매매지수!$2:$270,MATCH('1'!$E272,매매지수!$F$2:$F$270,FALSE),MATCH('1'!I$12,매매지수!$1:$1,FALSE))</f>
        <v>101.65925571002599</v>
      </c>
      <c r="J272" s="286">
        <f t="shared" si="84"/>
        <v>-8.6795308813980565E-2</v>
      </c>
      <c r="K272" s="286">
        <f t="shared" si="85"/>
        <v>-0.89550430825744431</v>
      </c>
      <c r="L272" s="287">
        <f t="shared" si="86"/>
        <v>-3.2247047760131875</v>
      </c>
      <c r="M272" s="268">
        <f>INDEX(전세지수!$2:$270,MATCH('1'!$E272,전세지수!$F$2:$F$270,FALSE),MATCH('1'!M$12,전세지수!$1:$1,FALSE))</f>
        <v>100.47319478950301</v>
      </c>
      <c r="N272" s="285">
        <f>INDEX(전세지수!$2:$270,MATCH('1'!$E272,전세지수!$F$2:$F$270,FALSE),MATCH('1'!N$12,전세지수!$1:$1,FALSE))</f>
        <v>100.30563044942453</v>
      </c>
      <c r="O272" s="285">
        <f>INDEX(전세지수!$2:$270,MATCH('1'!$E272,전세지수!$F$2:$F$270,FALSE),MATCH('1'!O$12,전세지수!$1:$1,FALSE))</f>
        <v>99.856954751572118</v>
      </c>
      <c r="P272" s="285">
        <f>INDEX(전세지수!$2:$270,MATCH('1'!$E272,전세지수!$F$2:$F$270,FALSE),MATCH('1'!P$12,전세지수!$1:$1,FALSE))</f>
        <v>100.52929282610609</v>
      </c>
      <c r="Q272" s="288">
        <f t="shared" si="87"/>
        <v>0.16705377288164236</v>
      </c>
      <c r="R272" s="288">
        <f t="shared" si="88"/>
        <v>0.61712280277723686</v>
      </c>
      <c r="S272" s="288">
        <f t="shared" si="89"/>
        <v>-5.5802677036742576E-2</v>
      </c>
      <c r="T272" s="273">
        <f>INDEX(매매지수!$271:$539,MATCH('1'!$E272,매매지수!$F$271:$F$539,FALSE),MATCH('1'!T$12,매매지수!$1:$1,FALSE))</f>
        <v>97.623655618313762</v>
      </c>
      <c r="U272" s="285">
        <f>INDEX(매매지수!$271:$539,MATCH('1'!$E272,매매지수!$F$271:$F$539,FALSE),MATCH('1'!U$12,매매지수!$1:$1,FALSE))</f>
        <v>97.736150513034545</v>
      </c>
      <c r="V272" s="285">
        <f>INDEX(매매지수!$271:$539,MATCH('1'!$E272,매매지수!$F$271:$F$539,FALSE),MATCH('1'!V$12,매매지수!$1:$1,FALSE))</f>
        <v>98.999708393409904</v>
      </c>
      <c r="W272" s="285">
        <f>INDEX(매매지수!$271:$539,MATCH('1'!$E272,매매지수!$F$271:$F$539,FALSE),MATCH('1'!W$12,매매지수!$1:$1,FALSE))</f>
        <v>102.44797627793392</v>
      </c>
      <c r="X272" s="288">
        <f t="shared" si="90"/>
        <v>-0.11510059904168424</v>
      </c>
      <c r="Y272" s="288">
        <f t="shared" si="91"/>
        <v>-1.3899563922228131</v>
      </c>
      <c r="Z272" s="289">
        <f t="shared" si="92"/>
        <v>-4.7090443705126273</v>
      </c>
      <c r="AA272" s="268">
        <f>INDEX(전세지수!$271:$539,MATCH('1'!$E272,전세지수!$F$271:$F$539,FALSE),MATCH('1'!AA$12,전세지수!$1:$1,FALSE))</f>
        <v>100.73183810207198</v>
      </c>
      <c r="AB272" s="285">
        <f>INDEX(전세지수!$271:$539,MATCH('1'!$E272,전세지수!$F$271:$F$539,FALSE),MATCH('1'!AB$12,전세지수!$1:$1,FALSE))</f>
        <v>100.49068308927995</v>
      </c>
      <c r="AC272" s="285">
        <f>INDEX(전세지수!$271:$539,MATCH('1'!$E272,전세지수!$F$271:$F$539,FALSE),MATCH('1'!AC$12,전세지수!$1:$1,FALSE))</f>
        <v>99.794171744838962</v>
      </c>
      <c r="AD272" s="285">
        <f>INDEX(전세지수!$271:$539,MATCH('1'!$E272,전세지수!$F$271:$F$539,FALSE),MATCH('1'!AD$12,전세지수!$1:$1,FALSE))</f>
        <v>100.69378744544174</v>
      </c>
      <c r="AE272" s="288">
        <f t="shared" si="93"/>
        <v>0.23997748386064277</v>
      </c>
      <c r="AF272" s="288">
        <f t="shared" si="94"/>
        <v>0.93960032017752493</v>
      </c>
      <c r="AG272" s="289">
        <f t="shared" si="95"/>
        <v>3.7788484866396743E-2</v>
      </c>
      <c r="AH272" s="1400" t="s">
        <v>465</v>
      </c>
      <c r="AI272" s="1401"/>
      <c r="AJ272" s="351"/>
    </row>
    <row r="273" spans="1:37" ht="14.1" customHeight="1" thickBot="1">
      <c r="A273" s="353"/>
      <c r="B273" s="443"/>
      <c r="C273" s="349"/>
      <c r="D273" s="487" t="s">
        <v>129</v>
      </c>
      <c r="E273" s="485">
        <v>224</v>
      </c>
      <c r="F273" s="275">
        <f>INDEX(매매지수!$2:$270,MATCH('1'!$E273,매매지수!$F$2:$F$270,FALSE),MATCH('1'!F$12,매매지수!$1:$1,FALSE))</f>
        <v>99.226461372196511</v>
      </c>
      <c r="G273" s="377">
        <f>INDEX(매매지수!$2:$270,MATCH('1'!$E273,매매지수!$F$2:$F$270,FALSE),MATCH('1'!G$12,매매지수!$1:$1,FALSE))</f>
        <v>99.304229614045184</v>
      </c>
      <c r="H273" s="377">
        <f>INDEX(매매지수!$2:$270,MATCH('1'!$E273,매매지수!$F$2:$F$270,FALSE),MATCH('1'!H$12,매매지수!$1:$1,FALSE))</f>
        <v>99.976572414830329</v>
      </c>
      <c r="I273" s="377">
        <f>INDEX(매매지수!$2:$270,MATCH('1'!$E273,매매지수!$F$2:$F$270,FALSE),MATCH('1'!I$12,매매지수!$1:$1,FALSE))</f>
        <v>101.17733971606086</v>
      </c>
      <c r="J273" s="378">
        <f t="shared" si="84"/>
        <v>-7.8313121355377824E-2</v>
      </c>
      <c r="K273" s="378">
        <f t="shared" si="85"/>
        <v>-0.75028681671681641</v>
      </c>
      <c r="L273" s="415">
        <f t="shared" si="86"/>
        <v>-1.9281771484990551</v>
      </c>
      <c r="M273" s="275">
        <f>INDEX(전세지수!$2:$270,MATCH('1'!$E273,전세지수!$F$2:$F$270,FALSE),MATCH('1'!M$12,전세지수!$1:$1,FALSE))</f>
        <v>102.15752976992636</v>
      </c>
      <c r="N273" s="377">
        <f>INDEX(전세지수!$2:$270,MATCH('1'!$E273,전세지수!$F$2:$F$270,FALSE),MATCH('1'!N$12,전세지수!$1:$1,FALSE))</f>
        <v>102.01579999331196</v>
      </c>
      <c r="O273" s="377">
        <f>INDEX(전세지수!$2:$270,MATCH('1'!$E273,전세지수!$F$2:$F$270,FALSE),MATCH('1'!O$12,전세지수!$1:$1,FALSE))</f>
        <v>100.86926881145415</v>
      </c>
      <c r="P273" s="377">
        <f>INDEX(전세지수!$2:$270,MATCH('1'!$E273,전세지수!$F$2:$F$270,FALSE),MATCH('1'!P$12,전세지수!$1:$1,FALSE))</f>
        <v>99.675734837481329</v>
      </c>
      <c r="Q273" s="379">
        <f t="shared" si="87"/>
        <v>0.13892924098393156</v>
      </c>
      <c r="R273" s="379">
        <f t="shared" si="88"/>
        <v>1.2771590134952104</v>
      </c>
      <c r="S273" s="379">
        <f t="shared" si="89"/>
        <v>2.4898687092616223</v>
      </c>
      <c r="T273" s="276">
        <f>INDEX(매매지수!$271:$539,MATCH('1'!$E273,매매지수!$F$271:$F$539,FALSE),MATCH('1'!T$12,매매지수!$1:$1,FALSE))</f>
        <v>98.352609817724428</v>
      </c>
      <c r="U273" s="377">
        <f>INDEX(매매지수!$271:$539,MATCH('1'!$E273,매매지수!$F$271:$F$539,FALSE),MATCH('1'!U$12,매매지수!$1:$1,FALSE))</f>
        <v>98.465471670995854</v>
      </c>
      <c r="V273" s="377">
        <f>INDEX(매매지수!$271:$539,MATCH('1'!$E273,매매지수!$F$271:$F$539,FALSE),MATCH('1'!V$12,매매지수!$1:$1,FALSE))</f>
        <v>99.584443031083609</v>
      </c>
      <c r="W273" s="377">
        <f>INDEX(매매지수!$271:$539,MATCH('1'!$E273,매매지수!$F$271:$F$539,FALSE),MATCH('1'!W$12,매매지수!$1:$1,FALSE))</f>
        <v>101.66195226215466</v>
      </c>
      <c r="X273" s="379">
        <f t="shared" si="90"/>
        <v>-0.11462074101318276</v>
      </c>
      <c r="Y273" s="379">
        <f t="shared" si="91"/>
        <v>-1.2369735431212781</v>
      </c>
      <c r="Z273" s="380">
        <f t="shared" si="92"/>
        <v>-3.2552418783936554</v>
      </c>
      <c r="AA273" s="275">
        <f>INDEX(전세지수!$271:$539,MATCH('1'!$E273,전세지수!$F$271:$F$539,FALSE),MATCH('1'!AA$12,전세지수!$1:$1,FALSE))</f>
        <v>103.07973883151284</v>
      </c>
      <c r="AB273" s="377">
        <f>INDEX(전세지수!$271:$539,MATCH('1'!$E273,전세지수!$F$271:$F$539,FALSE),MATCH('1'!AB$12,전세지수!$1:$1,FALSE))</f>
        <v>102.88702374773824</v>
      </c>
      <c r="AC273" s="377">
        <f>INDEX(전세지수!$271:$539,MATCH('1'!$E273,전세지수!$F$271:$F$539,FALSE),MATCH('1'!AC$12,전세지수!$1:$1,FALSE))</f>
        <v>101.20900324717879</v>
      </c>
      <c r="AD273" s="377">
        <f>INDEX(전세지수!$271:$539,MATCH('1'!$E273,전세지수!$F$271:$F$539,FALSE),MATCH('1'!AD$12,전세지수!$1:$1,FALSE))</f>
        <v>99.374955290919786</v>
      </c>
      <c r="AE273" s="379">
        <f t="shared" si="93"/>
        <v>0.18730747256048286</v>
      </c>
      <c r="AF273" s="379">
        <f t="shared" si="94"/>
        <v>1.8483885072607897</v>
      </c>
      <c r="AG273" s="380">
        <f t="shared" si="95"/>
        <v>3.7280857432814063</v>
      </c>
      <c r="AH273" s="381" t="s">
        <v>466</v>
      </c>
      <c r="AI273" s="350"/>
      <c r="AJ273" s="351"/>
    </row>
    <row r="274" spans="1:37" ht="14.1" customHeight="1">
      <c r="A274" s="516"/>
      <c r="B274" s="443"/>
      <c r="C274" s="349"/>
      <c r="D274" s="465" t="s">
        <v>130</v>
      </c>
      <c r="E274" s="486">
        <v>225</v>
      </c>
      <c r="F274" s="277">
        <f>INDEX(매매지수!$2:$270,MATCH('1'!$E274,매매지수!$F$2:$F$270,FALSE),MATCH('1'!F$12,매매지수!$1:$1,FALSE))</f>
        <v>97.350950943920338</v>
      </c>
      <c r="G274" s="255">
        <f>INDEX(매매지수!$2:$270,MATCH('1'!$E274,매매지수!$F$2:$F$270,FALSE),MATCH('1'!G$12,매매지수!$1:$1,FALSE))</f>
        <v>97.445695900446466</v>
      </c>
      <c r="H274" s="255">
        <f>INDEX(매매지수!$2:$270,MATCH('1'!$E274,매매지수!$F$2:$F$270,FALSE),MATCH('1'!H$12,매매지수!$1:$1,FALSE))</f>
        <v>98.40770054146671</v>
      </c>
      <c r="I274" s="255">
        <f>INDEX(매매지수!$2:$270,MATCH('1'!$E274,매매지수!$F$2:$F$270,FALSE),MATCH('1'!I$12,매매지수!$1:$1,FALSE))</f>
        <v>102.25389670284289</v>
      </c>
      <c r="J274" s="256">
        <f t="shared" si="84"/>
        <v>-9.7228467251053718E-2</v>
      </c>
      <c r="K274" s="256">
        <f t="shared" si="85"/>
        <v>-1.07384848109634</v>
      </c>
      <c r="L274" s="257">
        <f t="shared" si="86"/>
        <v>-4.7948742463779777</v>
      </c>
      <c r="M274" s="277">
        <f>INDEX(전세지수!$2:$270,MATCH('1'!$E274,전세지수!$F$2:$F$270,FALSE),MATCH('1'!M$12,전세지수!$1:$1,FALSE))</f>
        <v>98.43929691881111</v>
      </c>
      <c r="N274" s="255">
        <f>INDEX(전세지수!$2:$270,MATCH('1'!$E274,전세지수!$F$2:$F$270,FALSE),MATCH('1'!N$12,전세지수!$1:$1,FALSE))</f>
        <v>98.241182490953065</v>
      </c>
      <c r="O274" s="255">
        <f>INDEX(전세지수!$2:$270,MATCH('1'!$E274,전세지수!$F$2:$F$270,FALSE),MATCH('1'!O$12,전세지수!$1:$1,FALSE))</f>
        <v>98.625607150486189</v>
      </c>
      <c r="P274" s="255">
        <f>INDEX(전세지수!$2:$270,MATCH('1'!$E274,전세지수!$F$2:$F$270,FALSE),MATCH('1'!P$12,전세지수!$1:$1,FALSE))</f>
        <v>101.58694512440165</v>
      </c>
      <c r="Q274" s="258">
        <f t="shared" si="87"/>
        <v>0.2016612817911545</v>
      </c>
      <c r="R274" s="258">
        <f t="shared" si="88"/>
        <v>-0.18890654978762633</v>
      </c>
      <c r="S274" s="258">
        <f t="shared" si="89"/>
        <v>-3.0984770747225276</v>
      </c>
      <c r="T274" s="278">
        <f>INDEX(매매지수!$271:$539,MATCH('1'!$E274,매매지수!$F$271:$F$539,FALSE),MATCH('1'!T$12,매매지수!$1:$1,FALSE))</f>
        <v>96.629303205653031</v>
      </c>
      <c r="U274" s="255">
        <f>INDEX(매매지수!$271:$539,MATCH('1'!$E274,매매지수!$F$271:$F$539,FALSE),MATCH('1'!U$12,매매지수!$1:$1,FALSE))</f>
        <v>96.741291863557223</v>
      </c>
      <c r="V274" s="255">
        <f>INDEX(매매지수!$271:$539,MATCH('1'!$E274,매매지수!$F$271:$F$539,FALSE),MATCH('1'!V$12,매매지수!$1:$1,FALSE))</f>
        <v>98.20061333089231</v>
      </c>
      <c r="W274" s="255">
        <f>INDEX(매매지수!$271:$539,MATCH('1'!$E274,매매지수!$F$271:$F$539,FALSE),MATCH('1'!W$12,매매지수!$1:$1,FALSE))</f>
        <v>103.53643111390726</v>
      </c>
      <c r="X274" s="258">
        <f t="shared" si="90"/>
        <v>-0.11576097005416841</v>
      </c>
      <c r="Y274" s="258">
        <f t="shared" si="91"/>
        <v>-1.6001021500188228</v>
      </c>
      <c r="Z274" s="260">
        <f t="shared" si="92"/>
        <v>-6.6712053273839782</v>
      </c>
      <c r="AA274" s="277">
        <f>INDEX(전세지수!$271:$539,MATCH('1'!$E274,전세지수!$F$271:$F$539,FALSE),MATCH('1'!AA$12,전세지수!$1:$1,FALSE))</f>
        <v>97.58787593940707</v>
      </c>
      <c r="AB274" s="255">
        <f>INDEX(전세지수!$271:$539,MATCH('1'!$E274,전세지수!$F$271:$F$539,FALSE),MATCH('1'!AB$12,전세지수!$1:$1,FALSE))</f>
        <v>97.283857474711922</v>
      </c>
      <c r="AC274" s="255">
        <f>INDEX(전세지수!$271:$539,MATCH('1'!$E274,전세지수!$F$271:$F$539,FALSE),MATCH('1'!AC$12,전세지수!$1:$1,FALSE))</f>
        <v>97.879379448763132</v>
      </c>
      <c r="AD274" s="255">
        <f>INDEX(전세지수!$271:$539,MATCH('1'!$E274,전세지수!$F$271:$F$539,FALSE),MATCH('1'!AD$12,전세지수!$1:$1,FALSE))</f>
        <v>102.53197477931816</v>
      </c>
      <c r="AE274" s="258">
        <f t="shared" si="93"/>
        <v>0.31250658905479511</v>
      </c>
      <c r="AF274" s="258">
        <f t="shared" si="94"/>
        <v>-0.29781912288139312</v>
      </c>
      <c r="AG274" s="260">
        <f t="shared" si="95"/>
        <v>-4.8220068427945346</v>
      </c>
      <c r="AH274" s="392" t="s">
        <v>467</v>
      </c>
      <c r="AI274" s="350"/>
      <c r="AJ274" s="351"/>
    </row>
    <row r="275" spans="1:37" ht="14.1" customHeight="1" thickBot="1">
      <c r="A275" s="330"/>
      <c r="B275" s="443"/>
      <c r="C275" s="1367" t="s">
        <v>141</v>
      </c>
      <c r="D275" s="1367"/>
      <c r="E275" s="485">
        <v>226</v>
      </c>
      <c r="F275" s="335">
        <f>INDEX(매매지수!$2:$270,MATCH('1'!$E275,매매지수!$F$2:$F$270,FALSE),MATCH('1'!F$12,매매지수!$1:$1,FALSE))</f>
        <v>98.003750686579821</v>
      </c>
      <c r="G275" s="336">
        <f>INDEX(매매지수!$2:$270,MATCH('1'!$E275,매매지수!$F$2:$F$270,FALSE),MATCH('1'!G$12,매매지수!$1:$1,FALSE))</f>
        <v>98.048422923194138</v>
      </c>
      <c r="H275" s="336">
        <f>INDEX(매매지수!$2:$270,MATCH('1'!$E275,매매지수!$F$2:$F$270,FALSE),MATCH('1'!H$12,매매지수!$1:$1,FALSE))</f>
        <v>99.566759428750558</v>
      </c>
      <c r="I275" s="336">
        <f>INDEX(매매지수!$2:$270,MATCH('1'!$E275,매매지수!$F$2:$F$270,FALSE),MATCH('1'!I$12,매매지수!$1:$1,FALSE))</f>
        <v>100.60125345405143</v>
      </c>
      <c r="J275" s="337">
        <f t="shared" si="84"/>
        <v>-4.5561402501403947E-2</v>
      </c>
      <c r="K275" s="337">
        <f t="shared" si="85"/>
        <v>-1.5698097950945344</v>
      </c>
      <c r="L275" s="433">
        <f t="shared" si="86"/>
        <v>-2.5819785323629163</v>
      </c>
      <c r="M275" s="335">
        <f>INDEX(전세지수!$2:$270,MATCH('1'!$E275,전세지수!$F$2:$F$270,FALSE),MATCH('1'!M$12,전세지수!$1:$1,FALSE))</f>
        <v>101.40397058375892</v>
      </c>
      <c r="N275" s="336">
        <f>INDEX(전세지수!$2:$270,MATCH('1'!$E275,전세지수!$F$2:$F$270,FALSE),MATCH('1'!N$12,전세지수!$1:$1,FALSE))</f>
        <v>101.36652314031586</v>
      </c>
      <c r="O275" s="336">
        <f>INDEX(전세지수!$2:$270,MATCH('1'!$E275,전세지수!$F$2:$F$270,FALSE),MATCH('1'!O$12,전세지수!$1:$1,FALSE))</f>
        <v>100.42627779239758</v>
      </c>
      <c r="P275" s="336">
        <f>INDEX(전세지수!$2:$270,MATCH('1'!$E275,전세지수!$F$2:$F$270,FALSE),MATCH('1'!P$12,전세지수!$1:$1,FALSE))</f>
        <v>99.518349143041533</v>
      </c>
      <c r="Q275" s="338">
        <f t="shared" si="87"/>
        <v>3.694261407312105E-2</v>
      </c>
      <c r="R275" s="338">
        <f t="shared" si="88"/>
        <v>0.97354279462835702</v>
      </c>
      <c r="S275" s="338">
        <f t="shared" si="89"/>
        <v>1.8947475083284537</v>
      </c>
      <c r="T275" s="339">
        <f>INDEX(매매지수!$271:$539,MATCH('1'!$E275,매매지수!$F$271:$F$539,FALSE),MATCH('1'!T$12,매매지수!$1:$1,FALSE))</f>
        <v>97.519204515730706</v>
      </c>
      <c r="U275" s="336">
        <f>INDEX(매매지수!$271:$539,MATCH('1'!$E275,매매지수!$F$271:$F$539,FALSE),MATCH('1'!U$12,매매지수!$1:$1,FALSE))</f>
        <v>97.670552678192223</v>
      </c>
      <c r="V275" s="336">
        <f>INDEX(매매지수!$271:$539,MATCH('1'!$E275,매매지수!$F$271:$F$539,FALSE),MATCH('1'!V$12,매매지수!$1:$1,FALSE))</f>
        <v>99.682259973602442</v>
      </c>
      <c r="W275" s="336">
        <f>INDEX(매매지수!$271:$539,MATCH('1'!$E275,매매지수!$F$271:$F$539,FALSE),MATCH('1'!W$12,매매지수!$1:$1,FALSE))</f>
        <v>100.9649215678409</v>
      </c>
      <c r="X275" s="338">
        <f t="shared" si="90"/>
        <v>-0.15495782332693997</v>
      </c>
      <c r="Y275" s="338">
        <f t="shared" si="91"/>
        <v>-2.1699502583955699</v>
      </c>
      <c r="Z275" s="340">
        <f t="shared" si="92"/>
        <v>-3.4127863406449799</v>
      </c>
      <c r="AA275" s="335">
        <f>INDEX(전세지수!$271:$539,MATCH('1'!$E275,전세지수!$F$271:$F$539,FALSE),MATCH('1'!AA$12,전세지수!$1:$1,FALSE))</f>
        <v>101.87692482715127</v>
      </c>
      <c r="AB275" s="336">
        <f>INDEX(전세지수!$271:$539,MATCH('1'!$E275,전세지수!$F$271:$F$539,FALSE),MATCH('1'!AB$12,전세지수!$1:$1,FALSE))</f>
        <v>101.84168558615613</v>
      </c>
      <c r="AC275" s="336">
        <f>INDEX(전세지수!$271:$539,MATCH('1'!$E275,전세지수!$F$271:$F$539,FALSE),MATCH('1'!AC$12,전세지수!$1:$1,FALSE))</f>
        <v>100.79648024136809</v>
      </c>
      <c r="AD275" s="336">
        <f>INDEX(전세지수!$271:$539,MATCH('1'!$E275,전세지수!$F$271:$F$539,FALSE),MATCH('1'!AD$12,전세지수!$1:$1,FALSE))</f>
        <v>98.988702560089862</v>
      </c>
      <c r="AE275" s="338">
        <f t="shared" si="93"/>
        <v>3.460198129314751E-2</v>
      </c>
      <c r="AF275" s="338">
        <f t="shared" si="94"/>
        <v>1.0719070578614875</v>
      </c>
      <c r="AG275" s="340">
        <f t="shared" si="95"/>
        <v>2.9177291876395284</v>
      </c>
      <c r="AH275" s="1368" t="s">
        <v>468</v>
      </c>
      <c r="AI275" s="1354"/>
      <c r="AJ275" s="351"/>
    </row>
    <row r="276" spans="1:37" ht="14.1" customHeight="1">
      <c r="A276" s="516"/>
      <c r="B276" s="443"/>
      <c r="C276" s="1367" t="s">
        <v>142</v>
      </c>
      <c r="D276" s="1367"/>
      <c r="E276" s="486">
        <v>227</v>
      </c>
      <c r="F276" s="335">
        <f>INDEX(매매지수!$2:$270,MATCH('1'!$E276,매매지수!$F$2:$F$270,FALSE),MATCH('1'!F$12,매매지수!$1:$1,FALSE))</f>
        <v>96.767554678533969</v>
      </c>
      <c r="G276" s="336">
        <f>INDEX(매매지수!$2:$270,MATCH('1'!$E276,매매지수!$F$2:$F$270,FALSE),MATCH('1'!G$12,매매지수!$1:$1,FALSE))</f>
        <v>96.917697195777777</v>
      </c>
      <c r="H276" s="336">
        <f>INDEX(매매지수!$2:$270,MATCH('1'!$E276,매매지수!$F$2:$F$270,FALSE),MATCH('1'!H$12,매매지수!$1:$1,FALSE))</f>
        <v>98.720523740313311</v>
      </c>
      <c r="I276" s="336">
        <f>INDEX(매매지수!$2:$270,MATCH('1'!$E276,매매지수!$F$2:$F$270,FALSE),MATCH('1'!I$12,매매지수!$1:$1,FALSE))</f>
        <v>101.9744997864952</v>
      </c>
      <c r="J276" s="337">
        <f t="shared" si="84"/>
        <v>-0.15491754508004663</v>
      </c>
      <c r="K276" s="337">
        <f t="shared" si="85"/>
        <v>-1.9782806936039732</v>
      </c>
      <c r="L276" s="433">
        <f t="shared" si="86"/>
        <v>-5.1061246869198218</v>
      </c>
      <c r="M276" s="335">
        <f>INDEX(전세지수!$2:$270,MATCH('1'!$E276,전세지수!$F$2:$F$270,FALSE),MATCH('1'!M$12,전세지수!$1:$1,FALSE))</f>
        <v>97.074002789825087</v>
      </c>
      <c r="N276" s="336">
        <f>INDEX(전세지수!$2:$270,MATCH('1'!$E276,전세지수!$F$2:$F$270,FALSE),MATCH('1'!N$12,전세지수!$1:$1,FALSE))</f>
        <v>97.063362755417529</v>
      </c>
      <c r="O276" s="336">
        <f>INDEX(전세지수!$2:$270,MATCH('1'!$E276,전세지수!$F$2:$F$270,FALSE),MATCH('1'!O$12,전세지수!$1:$1,FALSE))</f>
        <v>98.412442335727235</v>
      </c>
      <c r="P276" s="336">
        <f>INDEX(전세지수!$2:$270,MATCH('1'!$E276,전세지수!$F$2:$F$270,FALSE),MATCH('1'!P$12,전세지수!$1:$1,FALSE))</f>
        <v>102.07940973632724</v>
      </c>
      <c r="Q276" s="338">
        <f t="shared" si="87"/>
        <v>1.0961947026677521E-2</v>
      </c>
      <c r="R276" s="338">
        <f t="shared" si="88"/>
        <v>-1.3600308194121946</v>
      </c>
      <c r="S276" s="338">
        <f t="shared" si="89"/>
        <v>-4.9034442493654629</v>
      </c>
      <c r="T276" s="339">
        <f>INDEX(매매지수!$271:$539,MATCH('1'!$E276,매매지수!$F$271:$F$539,FALSE),MATCH('1'!T$12,매매지수!$1:$1,FALSE))</f>
        <v>94.225175924646081</v>
      </c>
      <c r="U276" s="336">
        <f>INDEX(매매지수!$271:$539,MATCH('1'!$E276,매매지수!$F$271:$F$539,FALSE),MATCH('1'!U$12,매매지수!$1:$1,FALSE))</f>
        <v>94.561071303093186</v>
      </c>
      <c r="V276" s="336">
        <f>INDEX(매매지수!$271:$539,MATCH('1'!$E276,매매지수!$F$271:$F$539,FALSE),MATCH('1'!V$12,매매지수!$1:$1,FALSE))</f>
        <v>97.703132724903611</v>
      </c>
      <c r="W276" s="336">
        <f>INDEX(매매지수!$271:$539,MATCH('1'!$E276,매매지수!$F$271:$F$539,FALSE),MATCH('1'!W$12,매매지수!$1:$1,FALSE))</f>
        <v>102.85549358618934</v>
      </c>
      <c r="X276" s="338">
        <f t="shared" si="90"/>
        <v>-0.35521528449109496</v>
      </c>
      <c r="Y276" s="338">
        <f t="shared" si="91"/>
        <v>-3.5597188168471461</v>
      </c>
      <c r="Z276" s="340">
        <f t="shared" si="92"/>
        <v>-8.3907211570681479</v>
      </c>
      <c r="AA276" s="335">
        <f>INDEX(전세지수!$271:$539,MATCH('1'!$E276,전세지수!$F$271:$F$539,FALSE),MATCH('1'!AA$12,전세지수!$1:$1,FALSE))</f>
        <v>94.829915937470105</v>
      </c>
      <c r="AB276" s="336">
        <f>INDEX(전세지수!$271:$539,MATCH('1'!$E276,전세지수!$F$271:$F$539,FALSE),MATCH('1'!AB$12,전세지수!$1:$1,FALSE))</f>
        <v>94.978062468329213</v>
      </c>
      <c r="AC276" s="336">
        <f>INDEX(전세지수!$271:$539,MATCH('1'!$E276,전세지수!$F$271:$F$539,FALSE),MATCH('1'!AC$12,전세지수!$1:$1,FALSE))</f>
        <v>97.84215110597691</v>
      </c>
      <c r="AD276" s="336">
        <f>INDEX(전세지수!$271:$539,MATCH('1'!$E276,전세지수!$F$271:$F$539,FALSE),MATCH('1'!AD$12,전세지수!$1:$1,FALSE))</f>
        <v>102.27790644295636</v>
      </c>
      <c r="AE276" s="338">
        <f t="shared" si="93"/>
        <v>-0.15597973575056656</v>
      </c>
      <c r="AF276" s="338">
        <f t="shared" si="94"/>
        <v>-3.0786681756864942</v>
      </c>
      <c r="AG276" s="340">
        <f t="shared" si="95"/>
        <v>-7.2821108336239231</v>
      </c>
      <c r="AH276" s="1368" t="s">
        <v>469</v>
      </c>
      <c r="AI276" s="1354"/>
      <c r="AJ276" s="351"/>
    </row>
    <row r="277" spans="1:37" ht="14.1" customHeight="1" thickBot="1">
      <c r="A277" s="349"/>
      <c r="B277" s="443"/>
      <c r="C277" s="1367" t="s">
        <v>143</v>
      </c>
      <c r="D277" s="1367"/>
      <c r="E277" s="485">
        <v>228</v>
      </c>
      <c r="F277" s="335">
        <f>INDEX(매매지수!$2:$270,MATCH('1'!$E277,매매지수!$F$2:$F$270,FALSE),MATCH('1'!F$12,매매지수!$1:$1,FALSE))</f>
        <v>98.702140337911203</v>
      </c>
      <c r="G277" s="336">
        <f>INDEX(매매지수!$2:$270,MATCH('1'!$E277,매매지수!$F$2:$F$270,FALSE),MATCH('1'!G$12,매매지수!$1:$1,FALSE))</f>
        <v>98.893250525668435</v>
      </c>
      <c r="H277" s="336">
        <f>INDEX(매매지수!$2:$270,MATCH('1'!$E277,매매지수!$F$2:$F$270,FALSE),MATCH('1'!H$12,매매지수!$1:$1,FALSE))</f>
        <v>99.23990796501927</v>
      </c>
      <c r="I277" s="336">
        <f>INDEX(매매지수!$2:$270,MATCH('1'!$E277,매매지수!$F$2:$F$270,FALSE),MATCH('1'!I$12,매매지수!$1:$1,FALSE))</f>
        <v>100.06280482376688</v>
      </c>
      <c r="J277" s="337">
        <f t="shared" si="84"/>
        <v>-0.19324896971368855</v>
      </c>
      <c r="K277" s="337">
        <f t="shared" si="85"/>
        <v>-0.54188646295160181</v>
      </c>
      <c r="L277" s="433">
        <f t="shared" si="86"/>
        <v>-1.3598104592931537</v>
      </c>
      <c r="M277" s="335">
        <f>INDEX(전세지수!$2:$270,MATCH('1'!$E277,전세지수!$F$2:$F$270,FALSE),MATCH('1'!M$12,전세지수!$1:$1,FALSE))</f>
        <v>100.11118061733659</v>
      </c>
      <c r="N277" s="336">
        <f>INDEX(전세지수!$2:$270,MATCH('1'!$E277,전세지수!$F$2:$F$270,FALSE),MATCH('1'!N$12,전세지수!$1:$1,FALSE))</f>
        <v>100.0255255274726</v>
      </c>
      <c r="O277" s="336">
        <f>INDEX(전세지수!$2:$270,MATCH('1'!$E277,전세지수!$F$2:$F$270,FALSE),MATCH('1'!O$12,전세지수!$1:$1,FALSE))</f>
        <v>98.438933326760562</v>
      </c>
      <c r="P277" s="336">
        <f>INDEX(전세지수!$2:$270,MATCH('1'!$E277,전세지수!$F$2:$F$270,FALSE),MATCH('1'!P$12,전세지수!$1:$1,FALSE))</f>
        <v>99.342434166583033</v>
      </c>
      <c r="Q277" s="338">
        <f t="shared" si="87"/>
        <v>8.5633231529946841E-2</v>
      </c>
      <c r="R277" s="338">
        <f t="shared" si="88"/>
        <v>1.6987661630029294</v>
      </c>
      <c r="S277" s="338">
        <f t="shared" si="89"/>
        <v>0.77383492482625549</v>
      </c>
      <c r="T277" s="339">
        <f>INDEX(매매지수!$271:$539,MATCH('1'!$E277,매매지수!$F$271:$F$539,FALSE),MATCH('1'!T$12,매매지수!$1:$1,FALSE))</f>
        <v>97.762607355231765</v>
      </c>
      <c r="U277" s="336">
        <f>INDEX(매매지수!$271:$539,MATCH('1'!$E277,매매지수!$F$271:$F$539,FALSE),MATCH('1'!U$12,매매지수!$1:$1,FALSE))</f>
        <v>98.018475214330124</v>
      </c>
      <c r="V277" s="336">
        <f>INDEX(매매지수!$271:$539,MATCH('1'!$E277,매매지수!$F$271:$F$539,FALSE),MATCH('1'!V$12,매매지수!$1:$1,FALSE))</f>
        <v>99.192548785170672</v>
      </c>
      <c r="W277" s="336">
        <f>INDEX(매매지수!$271:$539,MATCH('1'!$E277,매매지수!$F$271:$F$539,FALSE),MATCH('1'!W$12,매매지수!$1:$1,FALSE))</f>
        <v>100.93802486019635</v>
      </c>
      <c r="X277" s="338">
        <f t="shared" si="90"/>
        <v>-0.26104044011995287</v>
      </c>
      <c r="Y277" s="338">
        <f t="shared" si="91"/>
        <v>-1.4415814972512209</v>
      </c>
      <c r="Z277" s="340">
        <f t="shared" si="92"/>
        <v>-3.1459081048620496</v>
      </c>
      <c r="AA277" s="335">
        <f>INDEX(전세지수!$271:$539,MATCH('1'!$E277,전세지수!$F$271:$F$539,FALSE),MATCH('1'!AA$12,전세지수!$1:$1,FALSE))</f>
        <v>100.30157089901044</v>
      </c>
      <c r="AB277" s="336">
        <f>INDEX(전세지수!$271:$539,MATCH('1'!$E277,전세지수!$F$271:$F$539,FALSE),MATCH('1'!AB$12,전세지수!$1:$1,FALSE))</f>
        <v>100.05258589172328</v>
      </c>
      <c r="AC277" s="336">
        <f>INDEX(전세지수!$271:$539,MATCH('1'!$E277,전세지수!$F$271:$F$539,FALSE),MATCH('1'!AC$12,전세지수!$1:$1,FALSE))</f>
        <v>99.526934854521272</v>
      </c>
      <c r="AD277" s="336">
        <f>INDEX(전세지수!$271:$539,MATCH('1'!$E277,전세지수!$F$271:$F$539,FALSE),MATCH('1'!AD$12,전세지수!$1:$1,FALSE))</f>
        <v>98.33184040976225</v>
      </c>
      <c r="AE277" s="338">
        <f t="shared" si="93"/>
        <v>0.24885414511586212</v>
      </c>
      <c r="AF277" s="338">
        <f t="shared" si="94"/>
        <v>0.77831799564755944</v>
      </c>
      <c r="AG277" s="340">
        <f t="shared" si="95"/>
        <v>2.0031461640909631</v>
      </c>
      <c r="AH277" s="1353" t="s">
        <v>470</v>
      </c>
      <c r="AI277" s="1354"/>
      <c r="AJ277" s="351"/>
    </row>
    <row r="278" spans="1:37" ht="14.1" customHeight="1">
      <c r="A278" s="353"/>
      <c r="B278" s="443"/>
      <c r="C278" s="1367" t="s">
        <v>144</v>
      </c>
      <c r="D278" s="1367"/>
      <c r="E278" s="486">
        <v>229</v>
      </c>
      <c r="F278" s="335">
        <f>INDEX(매매지수!$2:$270,MATCH('1'!$E278,매매지수!$F$2:$F$270,FALSE),MATCH('1'!F$12,매매지수!$1:$1,FALSE))</f>
        <v>100.65622827322889</v>
      </c>
      <c r="G278" s="336">
        <f>INDEX(매매지수!$2:$270,MATCH('1'!$E278,매매지수!$F$2:$F$270,FALSE),MATCH('1'!G$12,매매지수!$1:$1,FALSE))</f>
        <v>100.63754257209811</v>
      </c>
      <c r="H278" s="336">
        <f>INDEX(매매지수!$2:$270,MATCH('1'!$E278,매매지수!$F$2:$F$270,FALSE),MATCH('1'!H$12,매매지수!$1:$1,FALSE))</f>
        <v>100.03706227487919</v>
      </c>
      <c r="I278" s="336">
        <f>INDEX(매매지수!$2:$270,MATCH('1'!$E278,매매지수!$F$2:$F$270,FALSE),MATCH('1'!I$12,매매지수!$1:$1,FALSE))</f>
        <v>98.872025933053564</v>
      </c>
      <c r="J278" s="337">
        <f t="shared" si="84"/>
        <v>1.8567326519725036E-2</v>
      </c>
      <c r="K278" s="337">
        <f t="shared" si="85"/>
        <v>0.61893660636331838</v>
      </c>
      <c r="L278" s="433">
        <f t="shared" si="86"/>
        <v>1.8045572782977137</v>
      </c>
      <c r="M278" s="335">
        <f>INDEX(전세지수!$2:$270,MATCH('1'!$E278,전세지수!$F$2:$F$270,FALSE),MATCH('1'!M$12,전세지수!$1:$1,FALSE))</f>
        <v>100.85134805980283</v>
      </c>
      <c r="N278" s="336">
        <f>INDEX(전세지수!$2:$270,MATCH('1'!$E278,전세지수!$F$2:$F$270,FALSE),MATCH('1'!N$12,전세지수!$1:$1,FALSE))</f>
        <v>100.582028842179</v>
      </c>
      <c r="O278" s="336">
        <f>INDEX(전세지수!$2:$270,MATCH('1'!$E278,전세지수!$F$2:$F$270,FALSE),MATCH('1'!O$12,전세지수!$1:$1,FALSE))</f>
        <v>100.07216637841452</v>
      </c>
      <c r="P278" s="336">
        <f>INDEX(전세지수!$2:$270,MATCH('1'!$E278,전세지수!$F$2:$F$270,FALSE),MATCH('1'!P$12,전세지수!$1:$1,FALSE))</f>
        <v>98.341817048176054</v>
      </c>
      <c r="Q278" s="338">
        <f t="shared" si="87"/>
        <v>0.26776077269867748</v>
      </c>
      <c r="R278" s="338">
        <f t="shared" si="88"/>
        <v>0.7786197796916916</v>
      </c>
      <c r="S278" s="338">
        <f t="shared" si="89"/>
        <v>2.5518452749326404</v>
      </c>
      <c r="T278" s="339">
        <f>INDEX(매매지수!$271:$539,MATCH('1'!$E278,매매지수!$F$271:$F$539,FALSE),MATCH('1'!T$12,매매지수!$1:$1,FALSE))</f>
        <v>102.84596885423414</v>
      </c>
      <c r="U278" s="336">
        <f>INDEX(매매지수!$271:$539,MATCH('1'!$E278,매매지수!$F$271:$F$539,FALSE),MATCH('1'!U$12,매매지수!$1:$1,FALSE))</f>
        <v>102.7625976506031</v>
      </c>
      <c r="V278" s="336">
        <f>INDEX(매매지수!$271:$539,MATCH('1'!$E278,매매지수!$F$271:$F$539,FALSE),MATCH('1'!V$12,매매지수!$1:$1,FALSE))</f>
        <v>100.78929508256429</v>
      </c>
      <c r="W278" s="336">
        <f>INDEX(매매지수!$271:$539,MATCH('1'!$E278,매매지수!$F$271:$F$539,FALSE),MATCH('1'!W$12,매매지수!$1:$1,FALSE))</f>
        <v>95.412287344158742</v>
      </c>
      <c r="X278" s="338">
        <f t="shared" si="90"/>
        <v>8.1129910626143165E-2</v>
      </c>
      <c r="Y278" s="338">
        <f t="shared" si="91"/>
        <v>2.040567671383231</v>
      </c>
      <c r="Z278" s="340">
        <f t="shared" si="92"/>
        <v>7.7911155019914746</v>
      </c>
      <c r="AA278" s="335">
        <f>INDEX(전세지수!$271:$539,MATCH('1'!$E278,전세지수!$F$271:$F$539,FALSE),MATCH('1'!AA$12,전세지수!$1:$1,FALSE))</f>
        <v>103.65014689645591</v>
      </c>
      <c r="AB278" s="336">
        <f>INDEX(전세지수!$271:$539,MATCH('1'!$E278,전세지수!$F$271:$F$539,FALSE),MATCH('1'!AB$12,전세지수!$1:$1,FALSE))</f>
        <v>102.50721661271589</v>
      </c>
      <c r="AC278" s="336">
        <f>INDEX(전세지수!$271:$539,MATCH('1'!$E278,전세지수!$F$271:$F$539,FALSE),MATCH('1'!AC$12,전세지수!$1:$1,FALSE))</f>
        <v>100.93925132683003</v>
      </c>
      <c r="AD278" s="336">
        <f>INDEX(전세지수!$271:$539,MATCH('1'!$E278,전세지수!$F$271:$F$539,FALSE),MATCH('1'!AD$12,전세지수!$1:$1,FALSE))</f>
        <v>93.144075042864188</v>
      </c>
      <c r="AE278" s="338">
        <f t="shared" si="93"/>
        <v>1.1149754344205176</v>
      </c>
      <c r="AF278" s="338">
        <f t="shared" si="94"/>
        <v>2.6856703749944533</v>
      </c>
      <c r="AG278" s="340">
        <f t="shared" si="95"/>
        <v>11.279377511405752</v>
      </c>
      <c r="AH278" s="1353" t="s">
        <v>471</v>
      </c>
      <c r="AI278" s="1354"/>
      <c r="AJ278" s="351"/>
    </row>
    <row r="279" spans="1:37" ht="14.1" customHeight="1" thickBot="1">
      <c r="A279" s="461"/>
      <c r="B279" s="490"/>
      <c r="C279" s="1381" t="s">
        <v>145</v>
      </c>
      <c r="D279" s="1381"/>
      <c r="E279" s="485">
        <v>230</v>
      </c>
      <c r="F279" s="342">
        <f>INDEX(매매지수!$2:$270,MATCH('1'!$E279,매매지수!$F$2:$F$270,FALSE),MATCH('1'!F$12,매매지수!$1:$1,FALSE))</f>
        <v>98.736278169425674</v>
      </c>
      <c r="G279" s="343">
        <f>INDEX(매매지수!$2:$270,MATCH('1'!$E279,매매지수!$F$2:$F$270,FALSE),MATCH('1'!G$12,매매지수!$1:$1,FALSE))</f>
        <v>98.802316384112501</v>
      </c>
      <c r="H279" s="343">
        <f>INDEX(매매지수!$2:$270,MATCH('1'!$E279,매매지수!$F$2:$F$270,FALSE),MATCH('1'!H$12,매매지수!$1:$1,FALSE))</f>
        <v>98.932085859648154</v>
      </c>
      <c r="I279" s="343">
        <f>INDEX(매매지수!$2:$270,MATCH('1'!$E279,매매지수!$F$2:$F$270,FALSE),MATCH('1'!I$12,매매지수!$1:$1,FALSE))</f>
        <v>100.28792811846601</v>
      </c>
      <c r="J279" s="344">
        <f t="shared" si="84"/>
        <v>-6.6838731219709402E-2</v>
      </c>
      <c r="K279" s="344">
        <f t="shared" si="85"/>
        <v>-0.19792131998537243</v>
      </c>
      <c r="L279" s="413">
        <f t="shared" si="86"/>
        <v>-1.5471951391870853</v>
      </c>
      <c r="M279" s="342">
        <f>INDEX(전세지수!$2:$270,MATCH('1'!$E279,전세지수!$F$2:$F$270,FALSE),MATCH('1'!M$12,전세지수!$1:$1,FALSE))</f>
        <v>99.774668445530736</v>
      </c>
      <c r="N279" s="343">
        <f>INDEX(전세지수!$2:$270,MATCH('1'!$E279,전세지수!$F$2:$F$270,FALSE),MATCH('1'!N$12,전세지수!$1:$1,FALSE))</f>
        <v>99.760715215729732</v>
      </c>
      <c r="O279" s="343">
        <f>INDEX(전세지수!$2:$270,MATCH('1'!$E279,전세지수!$F$2:$F$270,FALSE),MATCH('1'!O$12,전세지수!$1:$1,FALSE))</f>
        <v>99.868622115732151</v>
      </c>
      <c r="P279" s="343">
        <f>INDEX(전세지수!$2:$270,MATCH('1'!$E279,전세지수!$F$2:$F$270,FALSE),MATCH('1'!P$12,전세지수!$1:$1,FALSE))</f>
        <v>99.918549487529489</v>
      </c>
      <c r="Q279" s="345">
        <f t="shared" si="87"/>
        <v>1.3986697840762119E-2</v>
      </c>
      <c r="R279" s="345">
        <f t="shared" si="88"/>
        <v>-9.4077266924275094E-2</v>
      </c>
      <c r="S279" s="345">
        <f t="shared" si="89"/>
        <v>-0.14399832937598278</v>
      </c>
      <c r="T279" s="346">
        <f>INDEX(매매지수!$271:$539,MATCH('1'!$E279,매매지수!$F$271:$F$539,FALSE),MATCH('1'!T$12,매매지수!$1:$1,FALSE))</f>
        <v>99.687456336525415</v>
      </c>
      <c r="U279" s="343">
        <f>INDEX(매매지수!$271:$539,MATCH('1'!$E279,매매지수!$F$271:$F$539,FALSE),MATCH('1'!U$12,매매지수!$1:$1,FALSE))</f>
        <v>99.767030331170176</v>
      </c>
      <c r="V279" s="343">
        <f>INDEX(매매지수!$271:$539,MATCH('1'!$E279,매매지수!$F$271:$F$539,FALSE),MATCH('1'!V$12,매매지수!$1:$1,FALSE))</f>
        <v>99.900078974138594</v>
      </c>
      <c r="W279" s="343">
        <f>INDEX(매매지수!$271:$539,MATCH('1'!$E279,매매지수!$F$271:$F$539,FALSE),MATCH('1'!W$12,매매지수!$1:$1,FALSE))</f>
        <v>101.84035404004025</v>
      </c>
      <c r="X279" s="345">
        <f t="shared" si="90"/>
        <v>-7.9759810811863563E-2</v>
      </c>
      <c r="Y279" s="345">
        <f t="shared" si="91"/>
        <v>-0.21283530483315882</v>
      </c>
      <c r="Z279" s="347">
        <f t="shared" si="92"/>
        <v>-2.1139927524882585</v>
      </c>
      <c r="AA279" s="342">
        <f>INDEX(전세지수!$271:$539,MATCH('1'!$E279,전세지수!$F$271:$F$539,FALSE),MATCH('1'!AA$12,전세지수!$1:$1,FALSE))</f>
        <v>98.417444753039248</v>
      </c>
      <c r="AB279" s="343">
        <f>INDEX(전세지수!$271:$539,MATCH('1'!$E279,전세지수!$F$271:$F$539,FALSE),MATCH('1'!AB$12,전세지수!$1:$1,FALSE))</f>
        <v>98.430272216467046</v>
      </c>
      <c r="AC279" s="343">
        <f>INDEX(전세지수!$271:$539,MATCH('1'!$E279,전세지수!$F$271:$F$539,FALSE),MATCH('1'!AC$12,전세지수!$1:$1,FALSE))</f>
        <v>99.168541950389837</v>
      </c>
      <c r="AD279" s="343">
        <f>INDEX(전세지수!$271:$539,MATCH('1'!$E279,전세지수!$F$271:$F$539,FALSE),MATCH('1'!AD$12,전세지수!$1:$1,FALSE))</f>
        <v>99.48450463619784</v>
      </c>
      <c r="AE279" s="345">
        <f t="shared" si="93"/>
        <v>-1.3032030836601649E-2</v>
      </c>
      <c r="AF279" s="345">
        <f t="shared" si="94"/>
        <v>-0.75739461585140333</v>
      </c>
      <c r="AG279" s="347">
        <f t="shared" si="95"/>
        <v>-1.0725890298802776</v>
      </c>
      <c r="AH279" s="1359" t="s">
        <v>472</v>
      </c>
      <c r="AI279" s="1360"/>
      <c r="AJ279" s="533"/>
      <c r="AK279" s="489"/>
    </row>
    <row r="280" spans="1:37" ht="14.1" customHeight="1">
      <c r="A280" s="329"/>
      <c r="B280" s="1379" t="s">
        <v>232</v>
      </c>
      <c r="C280" s="1379"/>
      <c r="D280" s="1379"/>
      <c r="E280" s="486">
        <v>231</v>
      </c>
      <c r="F280" s="277">
        <f>INDEX(매매지수!$2:$270,MATCH('1'!$E280,매매지수!$F$2:$F$270,FALSE),MATCH('1'!F$12,매매지수!$1:$1,FALSE))</f>
        <v>98.982142538407984</v>
      </c>
      <c r="G280" s="255">
        <f>INDEX(매매지수!$2:$270,MATCH('1'!$E280,매매지수!$F$2:$F$270,FALSE),MATCH('1'!G$12,매매지수!$1:$1,FALSE))</f>
        <v>99.202377689394226</v>
      </c>
      <c r="H280" s="255">
        <f>INDEX(매매지수!$2:$270,MATCH('1'!$E280,매매지수!$F$2:$F$270,FALSE),MATCH('1'!H$12,매매지수!$1:$1,FALSE))</f>
        <v>99.941911481662487</v>
      </c>
      <c r="I280" s="255">
        <f>INDEX(매매지수!$2:$270,MATCH('1'!$E280,매매지수!$F$2:$F$270,FALSE),MATCH('1'!I$12,매매지수!$1:$1,FALSE))</f>
        <v>100.13649565044534</v>
      </c>
      <c r="J280" s="256">
        <f t="shared" si="84"/>
        <v>-0.22200591973289274</v>
      </c>
      <c r="K280" s="256">
        <f t="shared" si="85"/>
        <v>-0.96032678285385975</v>
      </c>
      <c r="L280" s="257">
        <f t="shared" si="86"/>
        <v>-1.1527796179995664</v>
      </c>
      <c r="M280" s="277">
        <f>INDEX(전세지수!$2:$270,MATCH('1'!$E280,전세지수!$F$2:$F$270,FALSE),MATCH('1'!M$12,전세지수!$1:$1,FALSE))</f>
        <v>100.04396431135171</v>
      </c>
      <c r="N280" s="255">
        <f>INDEX(전세지수!$2:$270,MATCH('1'!$E280,전세지수!$F$2:$F$270,FALSE),MATCH('1'!N$12,전세지수!$1:$1,FALSE))</f>
        <v>100.16062929234195</v>
      </c>
      <c r="O280" s="255">
        <f>INDEX(전세지수!$2:$270,MATCH('1'!$E280,전세지수!$F$2:$F$270,FALSE),MATCH('1'!O$12,전세지수!$1:$1,FALSE))</f>
        <v>100.03562709600988</v>
      </c>
      <c r="P280" s="255">
        <f>INDEX(전세지수!$2:$270,MATCH('1'!$E280,전세지수!$F$2:$F$270,FALSE),MATCH('1'!P$12,전세지수!$1:$1,FALSE))</f>
        <v>99.876637174805069</v>
      </c>
      <c r="Q280" s="258">
        <f t="shared" si="87"/>
        <v>-0.11647788339040899</v>
      </c>
      <c r="R280" s="258">
        <f t="shared" si="88"/>
        <v>8.3342460919899608E-3</v>
      </c>
      <c r="S280" s="258">
        <f t="shared" si="89"/>
        <v>0.16753381098904008</v>
      </c>
      <c r="T280" s="278">
        <f>INDEX(매매지수!$271:$539,MATCH('1'!$E280,매매지수!$F$271:$F$539,FALSE),MATCH('1'!T$12,매매지수!$1:$1,FALSE))</f>
        <v>98.168033863269414</v>
      </c>
      <c r="U280" s="255">
        <f>INDEX(매매지수!$271:$539,MATCH('1'!$E280,매매지수!$F$271:$F$539,FALSE),MATCH('1'!U$12,매매지수!$1:$1,FALSE))</f>
        <v>98.437354521483428</v>
      </c>
      <c r="V280" s="255">
        <f>INDEX(매매지수!$271:$539,MATCH('1'!$E280,매매지수!$F$271:$F$539,FALSE),MATCH('1'!V$12,매매지수!$1:$1,FALSE))</f>
        <v>99.836092640450673</v>
      </c>
      <c r="W280" s="255">
        <f>INDEX(매매지수!$271:$539,MATCH('1'!$E280,매매지수!$F$271:$F$539,FALSE),MATCH('1'!W$12,매매지수!$1:$1,FALSE))</f>
        <v>100.06837469796767</v>
      </c>
      <c r="X280" s="258">
        <f t="shared" si="90"/>
        <v>-0.27359599363799836</v>
      </c>
      <c r="Y280" s="258">
        <f t="shared" si="91"/>
        <v>-1.6707973369797235</v>
      </c>
      <c r="Z280" s="260">
        <f t="shared" si="92"/>
        <v>-1.8990423702133441</v>
      </c>
      <c r="AA280" s="277">
        <f>INDEX(전세지수!$271:$539,MATCH('1'!$E280,전세지수!$F$271:$F$539,FALSE),MATCH('1'!AA$12,전세지수!$1:$1,FALSE))</f>
        <v>100.57542559077703</v>
      </c>
      <c r="AB280" s="255">
        <f>INDEX(전세지수!$271:$539,MATCH('1'!$E280,전세지수!$F$271:$F$539,FALSE),MATCH('1'!AB$12,전세지수!$1:$1,FALSE))</f>
        <v>100.62480131045608</v>
      </c>
      <c r="AC280" s="255">
        <f>INDEX(전세지수!$271:$539,MATCH('1'!$E280,전세지수!$F$271:$F$539,FALSE),MATCH('1'!AC$12,전세지수!$1:$1,FALSE))</f>
        <v>100.15181740035494</v>
      </c>
      <c r="AD280" s="255">
        <f>INDEX(전세지수!$271:$539,MATCH('1'!$E280,전세지수!$F$271:$F$539,FALSE),MATCH('1'!AD$12,전세지수!$1:$1,FALSE))</f>
        <v>99.553142695246564</v>
      </c>
      <c r="AE280" s="258">
        <f t="shared" si="93"/>
        <v>-4.9069135080037629E-2</v>
      </c>
      <c r="AF280" s="258">
        <f t="shared" si="94"/>
        <v>0.42296605435399037</v>
      </c>
      <c r="AG280" s="260">
        <f t="shared" si="95"/>
        <v>1.0268715460443945</v>
      </c>
      <c r="AH280" s="1387" t="s">
        <v>473</v>
      </c>
      <c r="AI280" s="1388"/>
      <c r="AJ280" s="1388"/>
    </row>
    <row r="281" spans="1:37" ht="14.1" customHeight="1" thickBot="1">
      <c r="A281" s="349"/>
      <c r="B281" s="349"/>
      <c r="C281" s="1369" t="s">
        <v>146</v>
      </c>
      <c r="D281" s="1370"/>
      <c r="E281" s="485">
        <v>232</v>
      </c>
      <c r="F281" s="279">
        <f>INDEX(매매지수!$2:$270,MATCH('1'!$E281,매매지수!$F$2:$F$270,FALSE),MATCH('1'!F$12,매매지수!$1:$1,FALSE))</f>
        <v>97.796445736689293</v>
      </c>
      <c r="G281" s="269">
        <f>INDEX(매매지수!$2:$270,MATCH('1'!$E281,매매지수!$F$2:$F$270,FALSE),MATCH('1'!G$12,매매지수!$1:$1,FALSE))</f>
        <v>98.148601711200754</v>
      </c>
      <c r="H281" s="269">
        <f>INDEX(매매지수!$2:$270,MATCH('1'!$E281,매매지수!$F$2:$F$270,FALSE),MATCH('1'!H$12,매매지수!$1:$1,FALSE))</f>
        <v>99.835382944812622</v>
      </c>
      <c r="I281" s="269">
        <f>INDEX(매매지수!$2:$270,MATCH('1'!$E281,매매지수!$F$2:$F$270,FALSE),MATCH('1'!I$12,매매지수!$1:$1,FALSE))</f>
        <v>100.54770932725276</v>
      </c>
      <c r="J281" s="270">
        <f t="shared" si="84"/>
        <v>-0.35879876877682459</v>
      </c>
      <c r="K281" s="270">
        <f t="shared" si="85"/>
        <v>-2.0422991808930258</v>
      </c>
      <c r="L281" s="271">
        <f t="shared" si="86"/>
        <v>-2.7362767475974326</v>
      </c>
      <c r="M281" s="279">
        <f>INDEX(전세지수!$2:$270,MATCH('1'!$E281,전세지수!$F$2:$F$270,FALSE),MATCH('1'!M$12,전세지수!$1:$1,FALSE))</f>
        <v>99.082116414738891</v>
      </c>
      <c r="N281" s="269">
        <f>INDEX(전세지수!$2:$270,MATCH('1'!$E281,전세지수!$F$2:$F$270,FALSE),MATCH('1'!N$12,전세지수!$1:$1,FALSE))</f>
        <v>99.325166471771382</v>
      </c>
      <c r="O281" s="269">
        <f>INDEX(전세지수!$2:$270,MATCH('1'!$E281,전세지수!$F$2:$F$270,FALSE),MATCH('1'!O$12,전세지수!$1:$1,FALSE))</f>
        <v>99.968495648809778</v>
      </c>
      <c r="P281" s="269">
        <f>INDEX(전세지수!$2:$270,MATCH('1'!$E281,전세지수!$F$2:$F$270,FALSE),MATCH('1'!P$12,전세지수!$1:$1,FALSE))</f>
        <v>99.574450599292533</v>
      </c>
      <c r="Q281" s="272">
        <f t="shared" si="87"/>
        <v>-0.24470138401586627</v>
      </c>
      <c r="R281" s="272">
        <f t="shared" si="88"/>
        <v>-0.8866585701006735</v>
      </c>
      <c r="S281" s="272">
        <f t="shared" si="89"/>
        <v>-0.49443826362135512</v>
      </c>
      <c r="T281" s="280">
        <f>INDEX(매매지수!$271:$539,MATCH('1'!$E281,매매지수!$F$271:$F$539,FALSE),MATCH('1'!T$12,매매지수!$1:$1,FALSE))</f>
        <v>97.418287309312618</v>
      </c>
      <c r="U281" s="269">
        <f>INDEX(매매지수!$271:$539,MATCH('1'!$E281,매매지수!$F$271:$F$539,FALSE),MATCH('1'!U$12,매매지수!$1:$1,FALSE))</f>
        <v>97.762694273631439</v>
      </c>
      <c r="V281" s="269">
        <f>INDEX(매매지수!$271:$539,MATCH('1'!$E281,매매지수!$F$271:$F$539,FALSE),MATCH('1'!V$12,매매지수!$1:$1,FALSE))</f>
        <v>100.06669458481872</v>
      </c>
      <c r="W281" s="269">
        <f>INDEX(매매지수!$271:$539,MATCH('1'!$E281,매매지수!$F$271:$F$539,FALSE),MATCH('1'!W$12,매매지수!$1:$1,FALSE))</f>
        <v>100.64796035729239</v>
      </c>
      <c r="X281" s="272">
        <f t="shared" si="90"/>
        <v>-0.35228874048299774</v>
      </c>
      <c r="Y281" s="272">
        <f t="shared" si="91"/>
        <v>-2.6466421085401759</v>
      </c>
      <c r="Z281" s="274">
        <f t="shared" si="92"/>
        <v>-3.2088807726601609</v>
      </c>
      <c r="AA281" s="279">
        <f>INDEX(전세지수!$271:$539,MATCH('1'!$E281,전세지수!$F$271:$F$539,FALSE),MATCH('1'!AA$12,전세지수!$1:$1,FALSE))</f>
        <v>99.782736953084708</v>
      </c>
      <c r="AB281" s="269">
        <f>INDEX(전세지수!$271:$539,MATCH('1'!$E281,전세지수!$F$271:$F$539,FALSE),MATCH('1'!AB$12,전세지수!$1:$1,FALSE))</f>
        <v>99.985720890777316</v>
      </c>
      <c r="AC281" s="269">
        <f>INDEX(전세지수!$271:$539,MATCH('1'!$E281,전세지수!$F$271:$F$539,FALSE),MATCH('1'!AC$12,전세지수!$1:$1,FALSE))</f>
        <v>100.4448173269376</v>
      </c>
      <c r="AD281" s="269">
        <f>INDEX(전세지수!$271:$539,MATCH('1'!$E281,전세지수!$F$271:$F$539,FALSE),MATCH('1'!AD$12,전세지수!$1:$1,FALSE))</f>
        <v>99.151712027746612</v>
      </c>
      <c r="AE281" s="272">
        <f t="shared" si="93"/>
        <v>-0.20301292613006394</v>
      </c>
      <c r="AF281" s="272">
        <f t="shared" si="94"/>
        <v>-0.6591483677031218</v>
      </c>
      <c r="AG281" s="274">
        <f t="shared" si="95"/>
        <v>0.63642363044775774</v>
      </c>
      <c r="AH281" s="1361" t="s">
        <v>474</v>
      </c>
      <c r="AI281" s="1362"/>
      <c r="AJ281" s="351"/>
    </row>
    <row r="282" spans="1:37" ht="14.1" customHeight="1">
      <c r="A282" s="349"/>
      <c r="B282" s="349"/>
      <c r="C282" s="1366" t="s">
        <v>147</v>
      </c>
      <c r="D282" s="1367"/>
      <c r="E282" s="486">
        <v>233</v>
      </c>
      <c r="F282" s="335">
        <f>INDEX(매매지수!$2:$270,MATCH('1'!$E282,매매지수!$F$2:$F$270,FALSE),MATCH('1'!F$12,매매지수!$1:$1,FALSE))</f>
        <v>99.706688251052626</v>
      </c>
      <c r="G282" s="336">
        <f>INDEX(매매지수!$2:$270,MATCH('1'!$E282,매매지수!$F$2:$F$270,FALSE),MATCH('1'!G$12,매매지수!$1:$1,FALSE))</f>
        <v>99.761290094846359</v>
      </c>
      <c r="H282" s="336">
        <f>INDEX(매매지수!$2:$270,MATCH('1'!$E282,매매지수!$F$2:$F$270,FALSE),MATCH('1'!H$12,매매지수!$1:$1,FALSE))</f>
        <v>99.904183197321231</v>
      </c>
      <c r="I282" s="336">
        <f>INDEX(매매지수!$2:$270,MATCH('1'!$E282,매매지수!$F$2:$F$270,FALSE),MATCH('1'!I$12,매매지수!$1:$1,FALSE))</f>
        <v>99.980405193968011</v>
      </c>
      <c r="J282" s="337">
        <f t="shared" si="84"/>
        <v>-5.4732495682263682E-2</v>
      </c>
      <c r="K282" s="337">
        <f t="shared" si="85"/>
        <v>-0.19768436110281229</v>
      </c>
      <c r="L282" s="433">
        <f t="shared" si="86"/>
        <v>-0.27377058773102592</v>
      </c>
      <c r="M282" s="335">
        <f>INDEX(전세지수!$2:$270,MATCH('1'!$E282,전세지수!$F$2:$F$270,FALSE),MATCH('1'!M$12,전세지수!$1:$1,FALSE))</f>
        <v>101.67392686003292</v>
      </c>
      <c r="N282" s="336">
        <f>INDEX(전세지수!$2:$270,MATCH('1'!$E282,전세지수!$F$2:$F$270,FALSE),MATCH('1'!N$12,전세지수!$1:$1,FALSE))</f>
        <v>101.58198913890008</v>
      </c>
      <c r="O282" s="336">
        <f>INDEX(전세지수!$2:$270,MATCH('1'!$E282,전세지수!$F$2:$F$270,FALSE),MATCH('1'!O$12,전세지수!$1:$1,FALSE))</f>
        <v>100.13950352278297</v>
      </c>
      <c r="P282" s="336">
        <f>INDEX(전세지수!$2:$270,MATCH('1'!$E282,전세지수!$F$2:$F$270,FALSE),MATCH('1'!P$12,전세지수!$1:$1,FALSE))</f>
        <v>99.998096112422743</v>
      </c>
      <c r="Q282" s="338">
        <f t="shared" si="87"/>
        <v>9.050592719455075E-2</v>
      </c>
      <c r="R282" s="338">
        <f t="shared" si="88"/>
        <v>1.532285744657047</v>
      </c>
      <c r="S282" s="338">
        <f t="shared" si="89"/>
        <v>1.6758626541510724</v>
      </c>
      <c r="T282" s="339">
        <f>INDEX(매매지수!$271:$539,MATCH('1'!$E282,매매지수!$F$271:$F$539,FALSE),MATCH('1'!T$12,매매지수!$1:$1,FALSE))</f>
        <v>99.182211733924689</v>
      </c>
      <c r="U282" s="336">
        <f>INDEX(매매지수!$271:$539,MATCH('1'!$E282,매매지수!$F$271:$F$539,FALSE),MATCH('1'!U$12,매매지수!$1:$1,FALSE))</f>
        <v>99.29304662928871</v>
      </c>
      <c r="V282" s="336">
        <f>INDEX(매매지수!$271:$539,MATCH('1'!$E282,매매지수!$F$271:$F$539,FALSE),MATCH('1'!V$12,매매지수!$1:$1,FALSE))</f>
        <v>99.804628467326268</v>
      </c>
      <c r="W282" s="336">
        <f>INDEX(매매지수!$271:$539,MATCH('1'!$E282,매매지수!$F$271:$F$539,FALSE),MATCH('1'!W$12,매매지수!$1:$1,FALSE))</f>
        <v>99.95964060586266</v>
      </c>
      <c r="X282" s="338">
        <f t="shared" si="90"/>
        <v>-0.11162402517250758</v>
      </c>
      <c r="Y282" s="338">
        <f t="shared" si="91"/>
        <v>-0.62363513893080036</v>
      </c>
      <c r="Z282" s="340">
        <f t="shared" si="92"/>
        <v>-0.77774276420554678</v>
      </c>
      <c r="AA282" s="335">
        <f>INDEX(전세지수!$271:$539,MATCH('1'!$E282,전세지수!$F$271:$F$539,FALSE),MATCH('1'!AA$12,전세지수!$1:$1,FALSE))</f>
        <v>102.4285555422682</v>
      </c>
      <c r="AB282" s="336">
        <f>INDEX(전세지수!$271:$539,MATCH('1'!$E282,전세지수!$F$271:$F$539,FALSE),MATCH('1'!AB$12,전세지수!$1:$1,FALSE))</f>
        <v>102.239696849648</v>
      </c>
      <c r="AC282" s="336">
        <f>INDEX(전세지수!$271:$539,MATCH('1'!$E282,전세지수!$F$271:$F$539,FALSE),MATCH('1'!AC$12,전세지수!$1:$1,FALSE))</f>
        <v>100.284797499318</v>
      </c>
      <c r="AD282" s="336">
        <f>INDEX(전세지수!$271:$539,MATCH('1'!$E282,전세지수!$F$271:$F$539,FALSE),MATCH('1'!AD$12,전세지수!$1:$1,FALSE))</f>
        <v>99.996078197775546</v>
      </c>
      <c r="AE282" s="338">
        <f t="shared" si="93"/>
        <v>0.18472149120114523</v>
      </c>
      <c r="AF282" s="338">
        <f t="shared" si="94"/>
        <v>2.1376700122117454</v>
      </c>
      <c r="AG282" s="340">
        <f t="shared" si="95"/>
        <v>2.4325727451846912</v>
      </c>
      <c r="AH282" s="1353" t="s">
        <v>475</v>
      </c>
      <c r="AI282" s="1354"/>
      <c r="AJ282" s="351"/>
    </row>
    <row r="283" spans="1:37" ht="14.1" customHeight="1" thickBot="1">
      <c r="A283" s="349"/>
      <c r="B283" s="522"/>
      <c r="C283" s="1366" t="s">
        <v>148</v>
      </c>
      <c r="D283" s="1367"/>
      <c r="E283" s="485">
        <v>234</v>
      </c>
      <c r="F283" s="335">
        <f>INDEX(매매지수!$2:$270,MATCH('1'!$E283,매매지수!$F$2:$F$270,FALSE),MATCH('1'!F$12,매매지수!$1:$1,FALSE))</f>
        <v>98.311166305755066</v>
      </c>
      <c r="G283" s="336">
        <f>INDEX(매매지수!$2:$270,MATCH('1'!$E283,매매지수!$F$2:$F$270,FALSE),MATCH('1'!G$12,매매지수!$1:$1,FALSE))</f>
        <v>98.468073801575983</v>
      </c>
      <c r="H283" s="336">
        <f>INDEX(매매지수!$2:$270,MATCH('1'!$E283,매매지수!$F$2:$F$270,FALSE),MATCH('1'!H$12,매매지수!$1:$1,FALSE))</f>
        <v>99.745624516829153</v>
      </c>
      <c r="I283" s="336">
        <f>INDEX(매매지수!$2:$270,MATCH('1'!$E283,매매지수!$F$2:$F$270,FALSE),MATCH('1'!I$12,매매지수!$1:$1,FALSE))</f>
        <v>100.34200771101253</v>
      </c>
      <c r="J283" s="337">
        <f t="shared" si="84"/>
        <v>-0.15934859875201823</v>
      </c>
      <c r="K283" s="337">
        <f t="shared" si="85"/>
        <v>-1.4381164266830226</v>
      </c>
      <c r="L283" s="433">
        <f t="shared" si="86"/>
        <v>-2.0239194446919351</v>
      </c>
      <c r="M283" s="335">
        <f>INDEX(전세지수!$2:$270,MATCH('1'!$E283,전세지수!$F$2:$F$270,FALSE),MATCH('1'!M$12,전세지수!$1:$1,FALSE))</f>
        <v>100.11672557062828</v>
      </c>
      <c r="N283" s="336">
        <f>INDEX(전세지수!$2:$270,MATCH('1'!$E283,전세지수!$F$2:$F$270,FALSE),MATCH('1'!N$12,전세지수!$1:$1,FALSE))</f>
        <v>100.0949228504616</v>
      </c>
      <c r="O283" s="336">
        <f>INDEX(전세지수!$2:$270,MATCH('1'!$E283,전세지수!$F$2:$F$270,FALSE),MATCH('1'!O$12,전세지수!$1:$1,FALSE))</f>
        <v>100</v>
      </c>
      <c r="P283" s="336">
        <f>INDEX(전세지수!$2:$270,MATCH('1'!$E283,전세지수!$F$2:$F$270,FALSE),MATCH('1'!P$12,전세지수!$1:$1,FALSE))</f>
        <v>99.887047697209326</v>
      </c>
      <c r="Q283" s="338">
        <f t="shared" si="87"/>
        <v>2.1782044029583503E-2</v>
      </c>
      <c r="R283" s="338">
        <f t="shared" si="88"/>
        <v>0.11672557062827327</v>
      </c>
      <c r="S283" s="338">
        <f t="shared" si="89"/>
        <v>0.22993759322547103</v>
      </c>
      <c r="T283" s="339">
        <f>INDEX(매매지수!$271:$539,MATCH('1'!$E283,매매지수!$F$271:$F$539,FALSE),MATCH('1'!T$12,매매지수!$1:$1,FALSE))</f>
        <v>96.793416176203024</v>
      </c>
      <c r="U283" s="336">
        <f>INDEX(매매지수!$271:$539,MATCH('1'!$E283,매매지수!$F$271:$F$539,FALSE),MATCH('1'!U$12,매매지수!$1:$1,FALSE))</f>
        <v>97.085769706798658</v>
      </c>
      <c r="V283" s="336">
        <f>INDEX(매매지수!$271:$539,MATCH('1'!$E283,매매지수!$F$271:$F$539,FALSE),MATCH('1'!V$12,매매지수!$1:$1,FALSE))</f>
        <v>99.519497452380207</v>
      </c>
      <c r="W283" s="336">
        <f>INDEX(매매지수!$271:$539,MATCH('1'!$E283,매매지수!$F$271:$F$539,FALSE),MATCH('1'!W$12,매매지수!$1:$1,FALSE))</f>
        <v>100.71522786207088</v>
      </c>
      <c r="X283" s="338">
        <f t="shared" si="90"/>
        <v>-0.30112912683141202</v>
      </c>
      <c r="Y283" s="338">
        <f t="shared" si="91"/>
        <v>-2.7392434105503849</v>
      </c>
      <c r="Z283" s="340">
        <f t="shared" si="92"/>
        <v>-3.8939609919155016</v>
      </c>
      <c r="AA283" s="335">
        <f>INDEX(전세지수!$271:$539,MATCH('1'!$E283,전세지수!$F$271:$F$539,FALSE),MATCH('1'!AA$12,전세지수!$1:$1,FALSE))</f>
        <v>100.16109183678599</v>
      </c>
      <c r="AB283" s="336">
        <f>INDEX(전세지수!$271:$539,MATCH('1'!$E283,전세지수!$F$271:$F$539,FALSE),MATCH('1'!AB$12,전세지수!$1:$1,FALSE))</f>
        <v>100.11984658747355</v>
      </c>
      <c r="AC283" s="336">
        <f>INDEX(전세지수!$271:$539,MATCH('1'!$E283,전세지수!$F$271:$F$539,FALSE),MATCH('1'!AC$12,전세지수!$1:$1,FALSE))</f>
        <v>100</v>
      </c>
      <c r="AD283" s="336">
        <f>INDEX(전세지수!$271:$539,MATCH('1'!$E283,전세지수!$F$271:$F$539,FALSE),MATCH('1'!AD$12,전세지수!$1:$1,FALSE))</f>
        <v>99.996885752427559</v>
      </c>
      <c r="AE283" s="338">
        <f t="shared" si="93"/>
        <v>4.1195877459121455E-2</v>
      </c>
      <c r="AF283" s="338">
        <f t="shared" si="94"/>
        <v>0.16109183678598704</v>
      </c>
      <c r="AG283" s="340">
        <f t="shared" si="95"/>
        <v>0.16421119830167807</v>
      </c>
      <c r="AH283" s="1353" t="s">
        <v>476</v>
      </c>
      <c r="AI283" s="1354"/>
      <c r="AJ283" s="351"/>
    </row>
    <row r="284" spans="1:37" ht="14.1" customHeight="1">
      <c r="A284" s="353"/>
      <c r="B284" s="522"/>
      <c r="C284" s="1366" t="s">
        <v>149</v>
      </c>
      <c r="D284" s="1367"/>
      <c r="E284" s="486">
        <v>235</v>
      </c>
      <c r="F284" s="335">
        <f>INDEX(매매지수!$2:$270,MATCH('1'!$E284,매매지수!$F$2:$F$270,FALSE),MATCH('1'!F$12,매매지수!$1:$1,FALSE))</f>
        <v>100.06289269279745</v>
      </c>
      <c r="G284" s="336">
        <f>INDEX(매매지수!$2:$270,MATCH('1'!$E284,매매지수!$F$2:$F$270,FALSE),MATCH('1'!G$12,매매지수!$1:$1,FALSE))</f>
        <v>100.24102586314147</v>
      </c>
      <c r="H284" s="336">
        <f>INDEX(매매지수!$2:$270,MATCH('1'!$E284,매매지수!$F$2:$F$270,FALSE),MATCH('1'!H$12,매매지수!$1:$1,FALSE))</f>
        <v>99.957007661569165</v>
      </c>
      <c r="I284" s="336">
        <f>INDEX(매매지수!$2:$270,MATCH('1'!$E284,매매지수!$F$2:$F$270,FALSE),MATCH('1'!I$12,매매지수!$1:$1,FALSE))</f>
        <v>99.856980241686969</v>
      </c>
      <c r="J284" s="337">
        <f t="shared" si="84"/>
        <v>-0.17770485568177063</v>
      </c>
      <c r="K284" s="337">
        <f t="shared" si="85"/>
        <v>0.10593057325885002</v>
      </c>
      <c r="L284" s="433">
        <f t="shared" si="86"/>
        <v>0.20620736839036535</v>
      </c>
      <c r="M284" s="335">
        <f>INDEX(전세지수!$2:$270,MATCH('1'!$E284,전세지수!$F$2:$F$270,FALSE),MATCH('1'!M$12,전세지수!$1:$1,FALSE))</f>
        <v>100.56411929314521</v>
      </c>
      <c r="N284" s="336">
        <f>INDEX(전세지수!$2:$270,MATCH('1'!$E284,전세지수!$F$2:$F$270,FALSE),MATCH('1'!N$12,전세지수!$1:$1,FALSE))</f>
        <v>100.67400740391126</v>
      </c>
      <c r="O284" s="336">
        <f>INDEX(전세지수!$2:$270,MATCH('1'!$E284,전세지수!$F$2:$F$270,FALSE),MATCH('1'!O$12,전세지수!$1:$1,FALSE))</f>
        <v>99.995259966463792</v>
      </c>
      <c r="P284" s="336">
        <f>INDEX(전세지수!$2:$270,MATCH('1'!$E284,전세지수!$F$2:$F$270,FALSE),MATCH('1'!P$12,전세지수!$1:$1,FALSE))</f>
        <v>100.01807038051324</v>
      </c>
      <c r="Q284" s="338">
        <f t="shared" si="87"/>
        <v>-0.10915241540467857</v>
      </c>
      <c r="R284" s="338">
        <f t="shared" si="88"/>
        <v>0.5688862920824489</v>
      </c>
      <c r="S284" s="338">
        <f t="shared" si="89"/>
        <v>0.54595025734305302</v>
      </c>
      <c r="T284" s="339">
        <f>INDEX(매매지수!$271:$539,MATCH('1'!$E284,매매지수!$F$271:$F$539,FALSE),MATCH('1'!T$12,매매지수!$1:$1,FALSE))</f>
        <v>101.41230182384693</v>
      </c>
      <c r="U284" s="336">
        <f>INDEX(매매지수!$271:$539,MATCH('1'!$E284,매매지수!$F$271:$F$539,FALSE),MATCH('1'!U$12,매매지수!$1:$1,FALSE))</f>
        <v>101.83896512261464</v>
      </c>
      <c r="V284" s="336">
        <f>INDEX(매매지수!$271:$539,MATCH('1'!$E284,매매지수!$F$271:$F$539,FALSE),MATCH('1'!V$12,매매지수!$1:$1,FALSE))</f>
        <v>99.927495467447685</v>
      </c>
      <c r="W284" s="336">
        <f>INDEX(매매지수!$271:$539,MATCH('1'!$E284,매매지수!$F$271:$F$539,FALSE),MATCH('1'!W$12,매매지수!$1:$1,FALSE))</f>
        <v>96.837491990758039</v>
      </c>
      <c r="X284" s="338">
        <f t="shared" si="90"/>
        <v>-0.41895879269197023</v>
      </c>
      <c r="Y284" s="338">
        <f t="shared" si="91"/>
        <v>1.4858836894225291</v>
      </c>
      <c r="Z284" s="340">
        <f t="shared" si="92"/>
        <v>4.724213462204796</v>
      </c>
      <c r="AA284" s="335">
        <f>INDEX(전세지수!$271:$539,MATCH('1'!$E284,전세지수!$F$271:$F$539,FALSE),MATCH('1'!AA$12,전세지수!$1:$1,FALSE))</f>
        <v>103.1924919281054</v>
      </c>
      <c r="AB284" s="336">
        <f>INDEX(전세지수!$271:$539,MATCH('1'!$E284,전세지수!$F$271:$F$539,FALSE),MATCH('1'!AB$12,전세지수!$1:$1,FALSE))</f>
        <v>103.1924919281054</v>
      </c>
      <c r="AC284" s="336">
        <f>INDEX(전세지수!$271:$539,MATCH('1'!$E284,전세지수!$F$271:$F$539,FALSE),MATCH('1'!AC$12,전세지수!$1:$1,FALSE))</f>
        <v>99.974940011598875</v>
      </c>
      <c r="AD284" s="336">
        <f>INDEX(전세지수!$271:$539,MATCH('1'!$E284,전세지수!$F$271:$F$539,FALSE),MATCH('1'!AD$12,전세지수!$1:$1,FALSE))</f>
        <v>98.149232721617523</v>
      </c>
      <c r="AE284" s="338">
        <f t="shared" si="93"/>
        <v>0</v>
      </c>
      <c r="AF284" s="338">
        <f t="shared" si="94"/>
        <v>3.2183584367574847</v>
      </c>
      <c r="AG284" s="340">
        <f t="shared" si="95"/>
        <v>5.1383582598064415</v>
      </c>
      <c r="AH284" s="1353" t="s">
        <v>477</v>
      </c>
      <c r="AI284" s="1354"/>
      <c r="AJ284" s="351"/>
    </row>
    <row r="285" spans="1:37" ht="14.1" customHeight="1" thickBot="1">
      <c r="A285" s="349"/>
      <c r="B285" s="522"/>
      <c r="C285" s="1366" t="s">
        <v>150</v>
      </c>
      <c r="D285" s="1367"/>
      <c r="E285" s="485">
        <v>236</v>
      </c>
      <c r="F285" s="335">
        <f>INDEX(매매지수!$2:$270,MATCH('1'!$E285,매매지수!$F$2:$F$270,FALSE),MATCH('1'!F$12,매매지수!$1:$1,FALSE))</f>
        <v>98.819061512914502</v>
      </c>
      <c r="G285" s="336">
        <f>INDEX(매매지수!$2:$270,MATCH('1'!$E285,매매지수!$F$2:$F$270,FALSE),MATCH('1'!G$12,매매지수!$1:$1,FALSE))</f>
        <v>99.047671853483507</v>
      </c>
      <c r="H285" s="336">
        <f>INDEX(매매지수!$2:$270,MATCH('1'!$E285,매매지수!$F$2:$F$270,FALSE),MATCH('1'!H$12,매매지수!$1:$1,FALSE))</f>
        <v>99.860491028672101</v>
      </c>
      <c r="I285" s="336">
        <f>INDEX(매매지수!$2:$270,MATCH('1'!$E285,매매지수!$F$2:$F$270,FALSE),MATCH('1'!I$12,매매지수!$1:$1,FALSE))</f>
        <v>100.07588667443387</v>
      </c>
      <c r="J285" s="337">
        <f t="shared" si="84"/>
        <v>-0.23080839386833141</v>
      </c>
      <c r="K285" s="337">
        <f t="shared" si="85"/>
        <v>-1.0428844331023646</v>
      </c>
      <c r="L285" s="433">
        <f t="shared" si="86"/>
        <v>-1.255872121930901</v>
      </c>
      <c r="M285" s="335">
        <f>INDEX(전세지수!$2:$270,MATCH('1'!$E285,전세지수!$F$2:$F$270,FALSE),MATCH('1'!M$12,전세지수!$1:$1,FALSE))</f>
        <v>100.70215944330603</v>
      </c>
      <c r="N285" s="336">
        <f>INDEX(전세지수!$2:$270,MATCH('1'!$E285,전세지수!$F$2:$F$270,FALSE),MATCH('1'!N$12,전세지수!$1:$1,FALSE))</f>
        <v>100.52141006599969</v>
      </c>
      <c r="O285" s="336">
        <f>INDEX(전세지수!$2:$270,MATCH('1'!$E285,전세지수!$F$2:$F$270,FALSE),MATCH('1'!O$12,전세지수!$1:$1,FALSE))</f>
        <v>99.969743990731388</v>
      </c>
      <c r="P285" s="336">
        <f>INDEX(전세지수!$2:$270,MATCH('1'!$E285,전세지수!$F$2:$F$270,FALSE),MATCH('1'!P$12,전세지수!$1:$1,FALSE))</f>
        <v>99.791979623781558</v>
      </c>
      <c r="Q285" s="338">
        <f t="shared" si="87"/>
        <v>0.17981182037505317</v>
      </c>
      <c r="R285" s="338">
        <f t="shared" si="88"/>
        <v>0.73263711932938236</v>
      </c>
      <c r="S285" s="338">
        <f t="shared" si="89"/>
        <v>0.91207712579295386</v>
      </c>
      <c r="T285" s="339">
        <f>INDEX(매매지수!$271:$539,MATCH('1'!$E285,매매지수!$F$271:$F$539,FALSE),MATCH('1'!T$12,매매지수!$1:$1,FALSE))</f>
        <v>97.96258585407476</v>
      </c>
      <c r="U285" s="336">
        <f>INDEX(매매지수!$271:$539,MATCH('1'!$E285,매매지수!$F$271:$F$539,FALSE),MATCH('1'!U$12,매매지수!$1:$1,FALSE))</f>
        <v>98.294972812080843</v>
      </c>
      <c r="V285" s="336">
        <f>INDEX(매매지수!$271:$539,MATCH('1'!$E285,매매지수!$F$271:$F$539,FALSE),MATCH('1'!V$12,매매지수!$1:$1,FALSE))</f>
        <v>99.711053963500703</v>
      </c>
      <c r="W285" s="336">
        <f>INDEX(매매지수!$271:$539,MATCH('1'!$E285,매매지수!$F$271:$F$539,FALSE),MATCH('1'!W$12,매매지수!$1:$1,FALSE))</f>
        <v>100.13747540291554</v>
      </c>
      <c r="X285" s="338">
        <f t="shared" si="90"/>
        <v>-0.33815255093618823</v>
      </c>
      <c r="Y285" s="338">
        <f t="shared" si="91"/>
        <v>-1.7535348789573191</v>
      </c>
      <c r="Z285" s="340">
        <f t="shared" si="92"/>
        <v>-2.1719037154570242</v>
      </c>
      <c r="AA285" s="335">
        <f>INDEX(전세지수!$271:$539,MATCH('1'!$E285,전세지수!$F$271:$F$539,FALSE),MATCH('1'!AA$12,전세지수!$1:$1,FALSE))</f>
        <v>101.01096160496985</v>
      </c>
      <c r="AB285" s="336">
        <f>INDEX(전세지수!$271:$539,MATCH('1'!$E285,전세지수!$F$271:$F$539,FALSE),MATCH('1'!AB$12,전세지수!$1:$1,FALSE))</f>
        <v>100.69835185987401</v>
      </c>
      <c r="AC285" s="336">
        <f>INDEX(전세지수!$271:$539,MATCH('1'!$E285,전세지수!$F$271:$F$539,FALSE),MATCH('1'!AC$12,전세지수!$1:$1,FALSE))</f>
        <v>99.945001175628022</v>
      </c>
      <c r="AD285" s="336">
        <f>INDEX(전세지수!$271:$539,MATCH('1'!$E285,전세지수!$F$271:$F$539,FALSE),MATCH('1'!AD$12,전세지수!$1:$1,FALSE))</f>
        <v>99.623586505887189</v>
      </c>
      <c r="AE285" s="338">
        <f t="shared" si="93"/>
        <v>0.31044176922661038</v>
      </c>
      <c r="AF285" s="338">
        <f t="shared" si="94"/>
        <v>1.066547017662911</v>
      </c>
      <c r="AG285" s="340">
        <f t="shared" si="95"/>
        <v>1.3926170977599517</v>
      </c>
      <c r="AH285" s="1353" t="s">
        <v>478</v>
      </c>
      <c r="AI285" s="1354"/>
      <c r="AJ285" s="351"/>
    </row>
    <row r="286" spans="1:37" ht="14.1" customHeight="1">
      <c r="A286" s="349"/>
      <c r="B286" s="522"/>
      <c r="C286" s="1366" t="s">
        <v>151</v>
      </c>
      <c r="D286" s="1367"/>
      <c r="E286" s="486">
        <v>237</v>
      </c>
      <c r="F286" s="335">
        <f>INDEX(매매지수!$2:$270,MATCH('1'!$E286,매매지수!$F$2:$F$270,FALSE),MATCH('1'!F$12,매매지수!$1:$1,FALSE))</f>
        <v>99.534726720537748</v>
      </c>
      <c r="G286" s="336">
        <f>INDEX(매매지수!$2:$270,MATCH('1'!$E286,매매지수!$F$2:$F$270,FALSE),MATCH('1'!G$12,매매지수!$1:$1,FALSE))</f>
        <v>99.737627528828526</v>
      </c>
      <c r="H286" s="336">
        <f>INDEX(매매지수!$2:$270,MATCH('1'!$E286,매매지수!$F$2:$F$270,FALSE),MATCH('1'!H$12,매매지수!$1:$1,FALSE))</f>
        <v>100.10412954747339</v>
      </c>
      <c r="I286" s="336">
        <f>INDEX(매매지수!$2:$270,MATCH('1'!$E286,매매지수!$F$2:$F$270,FALSE),MATCH('1'!I$12,매매지수!$1:$1,FALSE))</f>
        <v>99.568409533735348</v>
      </c>
      <c r="J286" s="337">
        <f t="shared" si="84"/>
        <v>-0.20343456458509213</v>
      </c>
      <c r="K286" s="337">
        <f t="shared" si="85"/>
        <v>-0.56881052710778812</v>
      </c>
      <c r="L286" s="433">
        <f t="shared" si="86"/>
        <v>-3.3828815138592372E-2</v>
      </c>
      <c r="M286" s="335">
        <f>INDEX(전세지수!$2:$270,MATCH('1'!$E286,전세지수!$F$2:$F$270,FALSE),MATCH('1'!M$12,전세지수!$1:$1,FALSE))</f>
        <v>97.88493121080289</v>
      </c>
      <c r="N286" s="336">
        <f>INDEX(전세지수!$2:$270,MATCH('1'!$E286,전세지수!$F$2:$F$270,FALSE),MATCH('1'!N$12,전세지수!$1:$1,FALSE))</f>
        <v>98.593507077912761</v>
      </c>
      <c r="O286" s="336">
        <f>INDEX(전세지수!$2:$270,MATCH('1'!$E286,전세지수!$F$2:$F$270,FALSE),MATCH('1'!O$12,전세지수!$1:$1,FALSE))</f>
        <v>100.07837359501414</v>
      </c>
      <c r="P286" s="336">
        <f>INDEX(전세지수!$2:$270,MATCH('1'!$E286,전세지수!$F$2:$F$270,FALSE),MATCH('1'!P$12,전세지수!$1:$1,FALSE))</f>
        <v>99.451871562945911</v>
      </c>
      <c r="Q286" s="338">
        <f t="shared" si="87"/>
        <v>-0.71868410822421014</v>
      </c>
      <c r="R286" s="338">
        <f t="shared" si="88"/>
        <v>-2.1917246508096011</v>
      </c>
      <c r="S286" s="338">
        <f t="shared" si="89"/>
        <v>-1.57557653517989</v>
      </c>
      <c r="T286" s="339">
        <f>INDEX(매매지수!$271:$539,MATCH('1'!$E286,매매지수!$F$271:$F$539,FALSE),MATCH('1'!T$12,매매지수!$1:$1,FALSE))</f>
        <v>99.515239235113256</v>
      </c>
      <c r="U286" s="336">
        <f>INDEX(매매지수!$271:$539,MATCH('1'!$E286,매매지수!$F$271:$F$539,FALSE),MATCH('1'!U$12,매매지수!$1:$1,FALSE))</f>
        <v>100.17721874740948</v>
      </c>
      <c r="V286" s="336">
        <f>INDEX(매매지수!$271:$539,MATCH('1'!$E286,매매지수!$F$271:$F$539,FALSE),MATCH('1'!V$12,매매지수!$1:$1,FALSE))</f>
        <v>100.28505304690481</v>
      </c>
      <c r="W286" s="336">
        <f>INDEX(매매지수!$271:$539,MATCH('1'!$E286,매매지수!$F$271:$F$539,FALSE),MATCH('1'!W$12,매매지수!$1:$1,FALSE))</f>
        <v>99.354292384558391</v>
      </c>
      <c r="X286" s="338">
        <f t="shared" si="90"/>
        <v>-0.66080843586341365</v>
      </c>
      <c r="Y286" s="338">
        <f t="shared" si="91"/>
        <v>-0.76762567142633076</v>
      </c>
      <c r="Z286" s="340">
        <f t="shared" si="92"/>
        <v>0.16199285072848735</v>
      </c>
      <c r="AA286" s="335">
        <f>INDEX(전세지수!$271:$539,MATCH('1'!$E286,전세지수!$F$271:$F$539,FALSE),MATCH('1'!AA$12,전세지수!$1:$1,FALSE))</f>
        <v>91.114371736789138</v>
      </c>
      <c r="AB286" s="336">
        <f>INDEX(전세지수!$271:$539,MATCH('1'!$E286,전세지수!$F$271:$F$539,FALSE),MATCH('1'!AB$12,전세지수!$1:$1,FALSE))</f>
        <v>93.783050917821797</v>
      </c>
      <c r="AC286" s="336">
        <f>INDEX(전세지수!$271:$539,MATCH('1'!$E286,전세지수!$F$271:$F$539,FALSE),MATCH('1'!AC$12,전세지수!$1:$1,FALSE))</f>
        <v>99.072553670780877</v>
      </c>
      <c r="AD286" s="336">
        <f>INDEX(전세지수!$271:$539,MATCH('1'!$E286,전세지수!$F$271:$F$539,FALSE),MATCH('1'!AD$12,전세지수!$1:$1,FALSE))</f>
        <v>97.910477092672835</v>
      </c>
      <c r="AE286" s="338">
        <f t="shared" si="93"/>
        <v>-2.8455879339765899</v>
      </c>
      <c r="AF286" s="338">
        <f t="shared" si="94"/>
        <v>-8.0326807366214226</v>
      </c>
      <c r="AG286" s="340">
        <f t="shared" si="95"/>
        <v>-6.9411421103087285</v>
      </c>
      <c r="AH286" s="1353" t="s">
        <v>479</v>
      </c>
      <c r="AI286" s="1354"/>
      <c r="AJ286" s="526"/>
    </row>
    <row r="287" spans="1:37" ht="14.1" customHeight="1" thickBot="1">
      <c r="A287" s="329"/>
      <c r="B287" s="1379" t="s">
        <v>233</v>
      </c>
      <c r="C287" s="1379"/>
      <c r="D287" s="1379"/>
      <c r="E287" s="485">
        <v>238</v>
      </c>
      <c r="F287" s="277">
        <f>INDEX(매매지수!$2:$270,MATCH('1'!$E287,매매지수!$F$2:$F$270,FALSE),MATCH('1'!F$12,매매지수!$1:$1,FALSE))</f>
        <v>103.59626856340502</v>
      </c>
      <c r="G287" s="255">
        <f>INDEX(매매지수!$2:$270,MATCH('1'!$E287,매매지수!$F$2:$F$270,FALSE),MATCH('1'!G$12,매매지수!$1:$1,FALSE))</f>
        <v>103.31813120890267</v>
      </c>
      <c r="H287" s="255">
        <f>INDEX(매매지수!$2:$270,MATCH('1'!$E287,매매지수!$F$2:$F$270,FALSE),MATCH('1'!H$12,매매지수!$1:$1,FALSE))</f>
        <v>100.34095736973114</v>
      </c>
      <c r="I287" s="255">
        <f>INDEX(매매지수!$2:$270,MATCH('1'!$E287,매매지수!$F$2:$F$270,FALSE),MATCH('1'!I$12,매매지수!$1:$1,FALSE))</f>
        <v>98.987882017013035</v>
      </c>
      <c r="J287" s="256">
        <f t="shared" si="84"/>
        <v>0.26920478646672574</v>
      </c>
      <c r="K287" s="256">
        <f t="shared" si="85"/>
        <v>3.2442496852794322</v>
      </c>
      <c r="L287" s="257">
        <f t="shared" si="86"/>
        <v>4.6555057573612224</v>
      </c>
      <c r="M287" s="277">
        <f>INDEX(전세지수!$2:$270,MATCH('1'!$E287,전세지수!$F$2:$F$270,FALSE),MATCH('1'!M$12,전세지수!$1:$1,FALSE))</f>
        <v>103.81860262281842</v>
      </c>
      <c r="N287" s="255">
        <f>INDEX(전세지수!$2:$270,MATCH('1'!$E287,전세지수!$F$2:$F$270,FALSE),MATCH('1'!N$12,전세지수!$1:$1,FALSE))</f>
        <v>103.48940870910739</v>
      </c>
      <c r="O287" s="255">
        <f>INDEX(전세지수!$2:$270,MATCH('1'!$E287,전세지수!$F$2:$F$270,FALSE),MATCH('1'!O$12,전세지수!$1:$1,FALSE))</f>
        <v>100.34749800625164</v>
      </c>
      <c r="P287" s="255">
        <f>INDEX(전세지수!$2:$270,MATCH('1'!$E287,전세지수!$F$2:$F$270,FALSE),MATCH('1'!P$12,전세지수!$1:$1,FALSE))</f>
        <v>98.51591990859221</v>
      </c>
      <c r="Q287" s="258">
        <f t="shared" si="87"/>
        <v>0.31809430338551881</v>
      </c>
      <c r="R287" s="258">
        <f t="shared" si="88"/>
        <v>3.4590843673556471</v>
      </c>
      <c r="S287" s="258">
        <f t="shared" si="89"/>
        <v>5.3825642790995554</v>
      </c>
      <c r="T287" s="278">
        <f>INDEX(매매지수!$271:$539,MATCH('1'!$E287,매매지수!$F$271:$F$539,FALSE),MATCH('1'!T$12,매매지수!$1:$1,FALSE))</f>
        <v>106.70749387461922</v>
      </c>
      <c r="U287" s="255">
        <f>INDEX(매매지수!$271:$539,MATCH('1'!$E287,매매지수!$F$271:$F$539,FALSE),MATCH('1'!U$12,매매지수!$1:$1,FALSE))</f>
        <v>106.11803297964492</v>
      </c>
      <c r="V287" s="255">
        <f>INDEX(매매지수!$271:$539,MATCH('1'!$E287,매매지수!$F$271:$F$539,FALSE),MATCH('1'!V$12,매매지수!$1:$1,FALSE))</f>
        <v>100.54324414414302</v>
      </c>
      <c r="W287" s="255">
        <f>INDEX(매매지수!$271:$539,MATCH('1'!$E287,매매지수!$F$271:$F$539,FALSE),MATCH('1'!W$12,매매지수!$1:$1,FALSE))</f>
        <v>98.231459263166656</v>
      </c>
      <c r="X287" s="258">
        <f t="shared" si="90"/>
        <v>0.55547665031385751</v>
      </c>
      <c r="Y287" s="258">
        <f t="shared" si="91"/>
        <v>6.1309437376407594</v>
      </c>
      <c r="Z287" s="260">
        <f t="shared" si="92"/>
        <v>8.6286355461185451</v>
      </c>
      <c r="AA287" s="277">
        <f>INDEX(전세지수!$271:$539,MATCH('1'!$E287,전세지수!$F$271:$F$539,FALSE),MATCH('1'!AA$12,전세지수!$1:$1,FALSE))</f>
        <v>107.43198442796802</v>
      </c>
      <c r="AB287" s="255">
        <f>INDEX(전세지수!$271:$539,MATCH('1'!$E287,전세지수!$F$271:$F$539,FALSE),MATCH('1'!AB$12,전세지수!$1:$1,FALSE))</f>
        <v>106.79828394741091</v>
      </c>
      <c r="AC287" s="255">
        <f>INDEX(전세지수!$271:$539,MATCH('1'!$E287,전세지수!$F$271:$F$539,FALSE),MATCH('1'!AC$12,전세지수!$1:$1,FALSE))</f>
        <v>100.62365113765324</v>
      </c>
      <c r="AD287" s="255">
        <f>INDEX(전세지수!$271:$539,MATCH('1'!$E287,전세지수!$F$271:$F$539,FALSE),MATCH('1'!AD$12,전세지수!$1:$1,FALSE))</f>
        <v>97.153073880729522</v>
      </c>
      <c r="AE287" s="258">
        <f t="shared" si="93"/>
        <v>0.59336204397175685</v>
      </c>
      <c r="AF287" s="258">
        <f t="shared" si="94"/>
        <v>6.7661362048977658</v>
      </c>
      <c r="AG287" s="260">
        <f t="shared" si="95"/>
        <v>10.580118710250442</v>
      </c>
      <c r="AH287" s="1387" t="s">
        <v>480</v>
      </c>
      <c r="AI287" s="1388"/>
      <c r="AJ287" s="1388"/>
    </row>
    <row r="288" spans="1:37" ht="14.1" customHeight="1">
      <c r="A288" s="349"/>
      <c r="B288" s="522"/>
      <c r="C288" s="1369" t="s">
        <v>152</v>
      </c>
      <c r="D288" s="1370"/>
      <c r="E288" s="486">
        <v>239</v>
      </c>
      <c r="F288" s="279">
        <f>INDEX(매매지수!$2:$270,MATCH('1'!$E288,매매지수!$F$2:$F$270,FALSE),MATCH('1'!F$12,매매지수!$1:$1,FALSE))</f>
        <v>103.46323617746418</v>
      </c>
      <c r="G288" s="269">
        <f>INDEX(매매지수!$2:$270,MATCH('1'!$E288,매매지수!$F$2:$F$270,FALSE),MATCH('1'!G$12,매매지수!$1:$1,FALSE))</f>
        <v>103.34994334500178</v>
      </c>
      <c r="H288" s="269">
        <f>INDEX(매매지수!$2:$270,MATCH('1'!$E288,매매지수!$F$2:$F$270,FALSE),MATCH('1'!H$12,매매지수!$1:$1,FALSE))</f>
        <v>100.21102429241505</v>
      </c>
      <c r="I288" s="269">
        <f>INDEX(매매지수!$2:$270,MATCH('1'!$E288,매매지수!$F$2:$F$270,FALSE),MATCH('1'!I$12,매매지수!$1:$1,FALSE))</f>
        <v>98.800010385020812</v>
      </c>
      <c r="J288" s="270">
        <f t="shared" si="84"/>
        <v>0.10962060432313514</v>
      </c>
      <c r="K288" s="270">
        <f t="shared" si="85"/>
        <v>3.2453633799403248</v>
      </c>
      <c r="L288" s="271">
        <f t="shared" si="86"/>
        <v>4.7198636662798998</v>
      </c>
      <c r="M288" s="279">
        <f>INDEX(전세지수!$2:$270,MATCH('1'!$E288,전세지수!$F$2:$F$270,FALSE),MATCH('1'!M$12,전세지수!$1:$1,FALSE))</f>
        <v>103.98433903957402</v>
      </c>
      <c r="N288" s="269">
        <f>INDEX(전세지수!$2:$270,MATCH('1'!$E288,전세지수!$F$2:$F$270,FALSE),MATCH('1'!N$12,전세지수!$1:$1,FALSE))</f>
        <v>103.83802882810542</v>
      </c>
      <c r="O288" s="269">
        <f>INDEX(전세지수!$2:$270,MATCH('1'!$E288,전세지수!$F$2:$F$270,FALSE),MATCH('1'!O$12,전세지수!$1:$1,FALSE))</f>
        <v>100.30822119548726</v>
      </c>
      <c r="P288" s="269">
        <f>INDEX(전세지수!$2:$270,MATCH('1'!$E288,전세지수!$F$2:$F$270,FALSE),MATCH('1'!P$12,전세지수!$1:$1,FALSE))</f>
        <v>98.61605148486629</v>
      </c>
      <c r="Q288" s="272">
        <f t="shared" si="87"/>
        <v>0.1409023390754216</v>
      </c>
      <c r="R288" s="272">
        <f t="shared" si="88"/>
        <v>3.6648220856419167</v>
      </c>
      <c r="S288" s="272">
        <f t="shared" si="89"/>
        <v>5.4436245153574703</v>
      </c>
      <c r="T288" s="280">
        <f>INDEX(매매지수!$271:$539,MATCH('1'!$E288,매매지수!$F$271:$F$539,FALSE),MATCH('1'!T$12,매매지수!$1:$1,FALSE))</f>
        <v>107.64145461482909</v>
      </c>
      <c r="U288" s="269">
        <f>INDEX(매매지수!$271:$539,MATCH('1'!$E288,매매지수!$F$271:$F$539,FALSE),MATCH('1'!U$12,매매지수!$1:$1,FALSE))</f>
        <v>107.45596640991522</v>
      </c>
      <c r="V288" s="269">
        <f>INDEX(매매지수!$271:$539,MATCH('1'!$E288,매매지수!$F$271:$F$539,FALSE),MATCH('1'!V$12,매매지수!$1:$1,FALSE))</f>
        <v>100.61320746397038</v>
      </c>
      <c r="W288" s="269">
        <f>INDEX(매매지수!$271:$539,MATCH('1'!$E288,매매지수!$F$271:$F$539,FALSE),MATCH('1'!W$12,매매지수!$1:$1,FALSE))</f>
        <v>97.621519362864134</v>
      </c>
      <c r="X288" s="272">
        <f t="shared" si="90"/>
        <v>0.17261787419629027</v>
      </c>
      <c r="Y288" s="272">
        <f t="shared" si="91"/>
        <v>6.9854120825792343</v>
      </c>
      <c r="Z288" s="274">
        <f t="shared" si="92"/>
        <v>10.264064027440867</v>
      </c>
      <c r="AA288" s="279">
        <f>INDEX(전세지수!$271:$539,MATCH('1'!$E288,전세지수!$F$271:$F$539,FALSE),MATCH('1'!AA$12,전세지수!$1:$1,FALSE))</f>
        <v>108.10331466577765</v>
      </c>
      <c r="AB288" s="269">
        <f>INDEX(전세지수!$271:$539,MATCH('1'!$E288,전세지수!$F$271:$F$539,FALSE),MATCH('1'!AB$12,전세지수!$1:$1,FALSE))</f>
        <v>107.88952512773552</v>
      </c>
      <c r="AC288" s="269">
        <f>INDEX(전세지수!$271:$539,MATCH('1'!$E288,전세지수!$F$271:$F$539,FALSE),MATCH('1'!AC$12,전세지수!$1:$1,FALSE))</f>
        <v>100.69670580253174</v>
      </c>
      <c r="AD288" s="269">
        <f>INDEX(전세지수!$271:$539,MATCH('1'!$E288,전세지수!$F$271:$F$539,FALSE),MATCH('1'!AD$12,전세지수!$1:$1,FALSE))</f>
        <v>97.746375132440178</v>
      </c>
      <c r="AE288" s="272">
        <f t="shared" si="93"/>
        <v>0.1981559727777249</v>
      </c>
      <c r="AF288" s="272">
        <f t="shared" si="94"/>
        <v>7.3553636181211468</v>
      </c>
      <c r="AG288" s="274">
        <f t="shared" si="95"/>
        <v>10.595727482788453</v>
      </c>
      <c r="AH288" s="1361" t="s">
        <v>481</v>
      </c>
      <c r="AI288" s="1362"/>
      <c r="AJ288" s="351"/>
    </row>
    <row r="289" spans="1:37" ht="14.1" customHeight="1" thickBot="1">
      <c r="A289" s="399"/>
      <c r="B289" s="491"/>
      <c r="C289" s="1394" t="s">
        <v>153</v>
      </c>
      <c r="D289" s="1395"/>
      <c r="E289" s="485">
        <v>240</v>
      </c>
      <c r="F289" s="356">
        <f>INDEX(매매지수!$2:$270,MATCH('1'!$E289,매매지수!$F$2:$F$270,FALSE),MATCH('1'!F$12,매매지수!$1:$1,FALSE))</f>
        <v>106.6778154776167</v>
      </c>
      <c r="G289" s="357">
        <f>INDEX(매매지수!$2:$270,MATCH('1'!$E289,매매지수!$F$2:$F$270,FALSE),MATCH('1'!G$12,매매지수!$1:$1,FALSE))</f>
        <v>106.18421180278052</v>
      </c>
      <c r="H289" s="357">
        <f>INDEX(매매지수!$2:$270,MATCH('1'!$E289,매매지수!$F$2:$F$270,FALSE),MATCH('1'!H$12,매매지수!$1:$1,FALSE))</f>
        <v>100.53847676837826</v>
      </c>
      <c r="I289" s="357">
        <f>INDEX(매매지수!$2:$270,MATCH('1'!$E289,매매지수!$F$2:$F$270,FALSE),MATCH('1'!I$12,매매지수!$1:$1,FALSE))</f>
        <v>98.802481076205851</v>
      </c>
      <c r="J289" s="358">
        <f t="shared" si="84"/>
        <v>0.46485599549672685</v>
      </c>
      <c r="K289" s="358">
        <f t="shared" si="85"/>
        <v>6.1064568576887579</v>
      </c>
      <c r="L289" s="456">
        <f t="shared" si="86"/>
        <v>7.9707860730102942</v>
      </c>
      <c r="M289" s="356">
        <f>INDEX(전세지수!$2:$270,MATCH('1'!$E289,전세지수!$F$2:$F$270,FALSE),MATCH('1'!M$12,전세지수!$1:$1,FALSE))</f>
        <v>108.25701010653803</v>
      </c>
      <c r="N289" s="357">
        <f>INDEX(전세지수!$2:$270,MATCH('1'!$E289,전세지수!$F$2:$F$270,FALSE),MATCH('1'!N$12,전세지수!$1:$1,FALSE))</f>
        <v>107.86173014110977</v>
      </c>
      <c r="O289" s="357">
        <f>INDEX(전세지수!$2:$270,MATCH('1'!$E289,전세지수!$F$2:$F$270,FALSE),MATCH('1'!O$12,전세지수!$1:$1,FALSE))</f>
        <v>100.61756808028176</v>
      </c>
      <c r="P289" s="357">
        <f>INDEX(전세지수!$2:$270,MATCH('1'!$E289,전세지수!$F$2:$F$270,FALSE),MATCH('1'!P$12,전세지수!$1:$1,FALSE))</f>
        <v>98.758630422851184</v>
      </c>
      <c r="Q289" s="359">
        <f t="shared" si="87"/>
        <v>0.36646914981905976</v>
      </c>
      <c r="R289" s="359">
        <f t="shared" si="88"/>
        <v>7.5925528434167999</v>
      </c>
      <c r="S289" s="359">
        <f t="shared" si="89"/>
        <v>9.6177717765201685</v>
      </c>
      <c r="T289" s="360">
        <f>INDEX(매매지수!$271:$539,MATCH('1'!$E289,매매지수!$F$271:$F$539,FALSE),MATCH('1'!T$12,매매지수!$1:$1,FALSE))</f>
        <v>109.17773301924908</v>
      </c>
      <c r="U289" s="357">
        <f>INDEX(매매지수!$271:$539,MATCH('1'!$E289,매매지수!$F$271:$F$539,FALSE),MATCH('1'!U$12,매매지수!$1:$1,FALSE))</f>
        <v>108.41159204859485</v>
      </c>
      <c r="V289" s="357">
        <f>INDEX(매매지수!$271:$539,MATCH('1'!$E289,매매지수!$F$271:$F$539,FALSE),MATCH('1'!V$12,매매지수!$1:$1,FALSE))</f>
        <v>100.52567975967905</v>
      </c>
      <c r="W289" s="357">
        <f>INDEX(매매지수!$271:$539,MATCH('1'!$E289,매매지수!$F$271:$F$539,FALSE),MATCH('1'!W$12,매매지수!$1:$1,FALSE))</f>
        <v>98.594773336212143</v>
      </c>
      <c r="X289" s="359">
        <f t="shared" si="90"/>
        <v>0.70669654063451048</v>
      </c>
      <c r="Y289" s="359">
        <f t="shared" si="91"/>
        <v>8.6068090066677492</v>
      </c>
      <c r="Z289" s="361">
        <f t="shared" si="92"/>
        <v>10.733793815772174</v>
      </c>
      <c r="AA289" s="356">
        <f>INDEX(전세지수!$271:$539,MATCH('1'!$E289,전세지수!$F$271:$F$539,FALSE),MATCH('1'!AA$12,전세지수!$1:$1,FALSE))</f>
        <v>110.78307112077712</v>
      </c>
      <c r="AB289" s="357">
        <f>INDEX(전세지수!$271:$539,MATCH('1'!$E289,전세지수!$F$271:$F$539,FALSE),MATCH('1'!AB$12,전세지수!$1:$1,FALSE))</f>
        <v>110.23998789060454</v>
      </c>
      <c r="AC289" s="357">
        <f>INDEX(전세지수!$271:$539,MATCH('1'!$E289,전세지수!$F$271:$F$539,FALSE),MATCH('1'!AC$12,전세지수!$1:$1,FALSE))</f>
        <v>100.57251073522463</v>
      </c>
      <c r="AD289" s="357">
        <f>INDEX(전세지수!$271:$539,MATCH('1'!$E289,전세지수!$F$271:$F$539,FALSE),MATCH('1'!AD$12,전세지수!$1:$1,FALSE))</f>
        <v>98.327489866422127</v>
      </c>
      <c r="AE289" s="359">
        <f t="shared" si="93"/>
        <v>0.4926372367815457</v>
      </c>
      <c r="AF289" s="359">
        <f t="shared" si="94"/>
        <v>10.152436596152658</v>
      </c>
      <c r="AG289" s="361">
        <f t="shared" si="95"/>
        <v>12.667445565096692</v>
      </c>
      <c r="AH289" s="1371" t="s">
        <v>482</v>
      </c>
      <c r="AI289" s="1372"/>
      <c r="AJ289" s="492"/>
      <c r="AK289" s="492"/>
    </row>
    <row r="290" spans="1:37" ht="14.1" customHeight="1"/>
    <row r="291" spans="1:37" ht="14.1" customHeight="1"/>
    <row r="292" spans="1:37" ht="14.1" customHeight="1"/>
    <row r="293" spans="1:37" ht="12.95" customHeight="1"/>
    <row r="294" spans="1:37" ht="12" customHeight="1"/>
    <row r="295" spans="1:37" ht="3" customHeight="1">
      <c r="A295" s="311"/>
      <c r="B295" s="312"/>
      <c r="C295" s="312"/>
      <c r="D295" s="312"/>
      <c r="E295" s="313"/>
      <c r="F295" s="314"/>
      <c r="G295" s="315"/>
      <c r="H295" s="315"/>
      <c r="I295" s="315"/>
      <c r="J295" s="304"/>
      <c r="K295" s="316"/>
      <c r="L295" s="304"/>
      <c r="M295" s="315"/>
      <c r="N295" s="315"/>
      <c r="O295" s="315"/>
      <c r="P295" s="315"/>
      <c r="Q295" s="317"/>
      <c r="R295" s="317"/>
      <c r="S295" s="317"/>
      <c r="T295" s="314"/>
      <c r="U295" s="315"/>
      <c r="V295" s="315"/>
      <c r="W295" s="315"/>
      <c r="X295" s="317"/>
      <c r="Y295" s="318"/>
      <c r="Z295" s="317"/>
      <c r="AA295" s="315"/>
      <c r="AB295" s="315"/>
      <c r="AC295" s="315"/>
      <c r="AD295" s="315"/>
      <c r="AE295" s="317"/>
      <c r="AF295" s="317"/>
      <c r="AG295" s="317"/>
      <c r="AH295" s="312"/>
      <c r="AI295" s="312"/>
      <c r="AJ295" s="312"/>
      <c r="AK295" s="319"/>
    </row>
    <row r="296" spans="1:37" s="325" customFormat="1" ht="15" customHeight="1">
      <c r="A296" s="1402">
        <f>AJ256+1</f>
        <v>13</v>
      </c>
      <c r="B296" s="1402"/>
      <c r="C296" s="528"/>
      <c r="D296" s="528"/>
      <c r="E296" s="320"/>
      <c r="F296" s="321"/>
      <c r="G296" s="321"/>
      <c r="H296" s="321"/>
      <c r="I296" s="321"/>
      <c r="J296" s="322"/>
      <c r="K296" s="322"/>
      <c r="L296" s="322"/>
      <c r="M296" s="321"/>
      <c r="N296" s="321"/>
      <c r="O296" s="321"/>
      <c r="P296" s="321"/>
      <c r="Q296" s="1386">
        <f>Q256</f>
        <v>41487</v>
      </c>
      <c r="R296" s="1386"/>
      <c r="S296" s="1386"/>
      <c r="T296" s="1363">
        <f>Q296</f>
        <v>41487</v>
      </c>
      <c r="U296" s="1363"/>
      <c r="V296" s="1363"/>
      <c r="W296" s="1363"/>
      <c r="X296" s="1363"/>
      <c r="Y296" s="323"/>
      <c r="Z296" s="323"/>
      <c r="AA296" s="321"/>
      <c r="AB296" s="321"/>
      <c r="AC296" s="321"/>
      <c r="AD296" s="321"/>
      <c r="AE296" s="324"/>
      <c r="AF296" s="324"/>
      <c r="AG296" s="324"/>
      <c r="AJ296" s="1403">
        <v>14</v>
      </c>
      <c r="AK296" s="1403"/>
    </row>
    <row r="297" spans="1:37" ht="14.1" customHeight="1">
      <c r="A297" s="516"/>
      <c r="B297" s="522"/>
      <c r="C297" s="1392" t="s">
        <v>254</v>
      </c>
      <c r="D297" s="1393"/>
      <c r="E297" s="401">
        <v>241</v>
      </c>
      <c r="F297" s="277">
        <f>INDEX(매매지수!$2:$270,MATCH('1'!$E297,매매지수!$F$2:$F$270,FALSE),MATCH('1'!F$12,매매지수!$1:$1,FALSE))</f>
        <v>105.16109000909533</v>
      </c>
      <c r="G297" s="255">
        <f>INDEX(매매지수!$2:$270,MATCH('1'!$E297,매매지수!$F$2:$F$270,FALSE),MATCH('1'!G$12,매매지수!$1:$1,FALSE))</f>
        <v>104.85214408395196</v>
      </c>
      <c r="H297" s="255">
        <f>INDEX(매매지수!$2:$270,MATCH('1'!$E297,매매지수!$F$2:$F$270,FALSE),MATCH('1'!H$12,매매지수!$1:$1,FALSE))</f>
        <v>100.42234241811414</v>
      </c>
      <c r="I297" s="255">
        <f>INDEX(매매지수!$2:$270,MATCH('1'!$E297,매매지수!$F$2:$F$270,FALSE),MATCH('1'!I$12,매매지수!$1:$1,FALSE))</f>
        <v>98.398008474095775</v>
      </c>
      <c r="J297" s="256">
        <f t="shared" ref="J297:J325" si="96">(F297/G297-1)*100</f>
        <v>0.2946491250536587</v>
      </c>
      <c r="K297" s="256">
        <f t="shared" ref="K297:K325" si="97">IF(ISERR((F297/H297-1)*100)=TRUE," ",(F297/H297-1)*100)</f>
        <v>4.7188180208455499</v>
      </c>
      <c r="L297" s="257">
        <f t="shared" ref="L297:L325" si="98">IF(ISERR((F297/I297-1)*100)=TRUE," ",(F297/I297-1)*100)</f>
        <v>6.873189447507988</v>
      </c>
      <c r="M297" s="277">
        <f>INDEX(전세지수!$2:$270,MATCH('1'!$E297,전세지수!$F$2:$F$270,FALSE),MATCH('1'!M$12,전세지수!$1:$1,FALSE))</f>
        <v>105.01767305136779</v>
      </c>
      <c r="N297" s="255">
        <f>INDEX(전세지수!$2:$270,MATCH('1'!$E297,전세지수!$F$2:$F$270,FALSE),MATCH('1'!N$12,전세지수!$1:$1,FALSE))</f>
        <v>104.54847431094139</v>
      </c>
      <c r="O297" s="255">
        <f>INDEX(전세지수!$2:$270,MATCH('1'!$E297,전세지수!$F$2:$F$270,FALSE),MATCH('1'!O$12,전세지수!$1:$1,FALSE))</f>
        <v>100.27652233210549</v>
      </c>
      <c r="P297" s="255">
        <f>INDEX(전세지수!$2:$270,MATCH('1'!$E297,전세지수!$F$2:$F$270,FALSE),MATCH('1'!P$12,전세지수!$1:$1,FALSE))</f>
        <v>97.015861506721421</v>
      </c>
      <c r="Q297" s="258">
        <f t="shared" ref="Q297:Q325" si="99">(M297/N297-1)*100</f>
        <v>0.44878583214036372</v>
      </c>
      <c r="R297" s="258">
        <f t="shared" ref="R297:R325" si="100">IF(ISERR((M297/O297-1)*100)=TRUE," ",(M297/O297-1)*100)</f>
        <v>4.7280765317729179</v>
      </c>
      <c r="S297" s="258">
        <f t="shared" ref="S297:S325" si="101">IF(ISERR((M297/P297-1)*100)=TRUE," ",(M297/P297-1)*100)</f>
        <v>8.2479415431382819</v>
      </c>
      <c r="T297" s="278">
        <f>INDEX(매매지수!$271:$539,MATCH('1'!$E297,매매지수!$F$271:$F$539,FALSE),MATCH('1'!T$12,매매지수!$1:$1,FALSE))</f>
        <v>107.09625569725148</v>
      </c>
      <c r="U297" s="255">
        <f>INDEX(매매지수!$271:$539,MATCH('1'!$E297,매매지수!$F$271:$F$539,FALSE),MATCH('1'!U$12,매매지수!$1:$1,FALSE))</f>
        <v>106.69791403718192</v>
      </c>
      <c r="V297" s="255">
        <f>INDEX(매매지수!$271:$539,MATCH('1'!$E297,매매지수!$F$271:$F$539,FALSE),MATCH('1'!V$12,매매지수!$1:$1,FALSE))</f>
        <v>100.47100827333033</v>
      </c>
      <c r="W297" s="255">
        <f>INDEX(매매지수!$271:$539,MATCH('1'!$E297,매매지수!$F$271:$F$539,FALSE),MATCH('1'!W$12,매매지수!$1:$1,FALSE))</f>
        <v>97.730782306910029</v>
      </c>
      <c r="X297" s="258">
        <f t="shared" ref="X297:X325" si="102">(T297/U297-1)*100</f>
        <v>0.37333593975488188</v>
      </c>
      <c r="Y297" s="258">
        <f t="shared" ref="Y297:Y325" si="103">IF(ISERR((T297/V297-1)*100)=TRUE," ",(T297/V297-1)*100)</f>
        <v>6.5941882516966865</v>
      </c>
      <c r="Z297" s="260">
        <f t="shared" ref="Z297:Z325" si="104">IF(ISERR((T297/W297-1)*100)=TRUE," ",(T297/W297-1)*100)</f>
        <v>9.5829309550909727</v>
      </c>
      <c r="AA297" s="277">
        <f>INDEX(전세지수!$271:$539,MATCH('1'!$E297,전세지수!$F$271:$F$539,FALSE),MATCH('1'!AA$12,전세지수!$1:$1,FALSE))</f>
        <v>107.89264959494862</v>
      </c>
      <c r="AB297" s="255">
        <f>INDEX(전세지수!$271:$539,MATCH('1'!$E297,전세지수!$F$271:$F$539,FALSE),MATCH('1'!AB$12,전세지수!$1:$1,FALSE))</f>
        <v>107.31118041085037</v>
      </c>
      <c r="AC297" s="255">
        <f>INDEX(전세지수!$271:$539,MATCH('1'!$E297,전세지수!$F$271:$F$539,FALSE),MATCH('1'!AC$12,전세지수!$1:$1,FALSE))</f>
        <v>100.36698988873842</v>
      </c>
      <c r="AD297" s="255">
        <f>INDEX(전세지수!$271:$539,MATCH('1'!$E297,전세지수!$F$271:$F$539,FALSE),MATCH('1'!AD$12,전세지수!$1:$1,FALSE))</f>
        <v>95.680723870033617</v>
      </c>
      <c r="AE297" s="258">
        <f t="shared" ref="AE297:AE325" si="105">(AA297/AB297-1)*100</f>
        <v>0.54185331097100775</v>
      </c>
      <c r="AF297" s="258">
        <f t="shared" ref="AF297:AF325" si="106">IF(ISERR((AA297/AC297-1)*100)=TRUE," ",(AA297/AC297-1)*100)</f>
        <v>7.4981422821913446</v>
      </c>
      <c r="AG297" s="260">
        <f t="shared" ref="AG297:AG325" si="107">IF(ISERR((AA297/AD297-1)*100)=TRUE," ",(AA297/AD297-1)*100)</f>
        <v>12.763203737361861</v>
      </c>
      <c r="AH297" s="1364" t="s">
        <v>483</v>
      </c>
      <c r="AI297" s="1365"/>
      <c r="AJ297" s="351"/>
    </row>
    <row r="298" spans="1:37" ht="14.1" customHeight="1">
      <c r="A298" s="516"/>
      <c r="B298" s="522"/>
      <c r="C298" s="521"/>
      <c r="D298" s="376" t="s">
        <v>83</v>
      </c>
      <c r="E298" s="493">
        <v>242</v>
      </c>
      <c r="F298" s="275">
        <f>INDEX(매매지수!$2:$270,MATCH('1'!$E298,매매지수!$F$2:$F$270,FALSE),MATCH('1'!F$12,매매지수!$1:$1,FALSE))</f>
        <v>105.27287364875954</v>
      </c>
      <c r="G298" s="377">
        <f>INDEX(매매지수!$2:$270,MATCH('1'!$E298,매매지수!$F$2:$F$270,FALSE),MATCH('1'!G$12,매매지수!$1:$1,FALSE))</f>
        <v>104.89911983485274</v>
      </c>
      <c r="H298" s="377">
        <f>INDEX(매매지수!$2:$270,MATCH('1'!$E298,매매지수!$F$2:$F$270,FALSE),MATCH('1'!H$12,매매지수!$1:$1,FALSE))</f>
        <v>100.70370224901959</v>
      </c>
      <c r="I298" s="377">
        <f>INDEX(매매지수!$2:$270,MATCH('1'!$E298,매매지수!$F$2:$F$270,FALSE),MATCH('1'!I$12,매매지수!$1:$1,FALSE))</f>
        <v>98.921507361015259</v>
      </c>
      <c r="J298" s="378">
        <f t="shared" si="96"/>
        <v>0.35629833166876956</v>
      </c>
      <c r="K298" s="378">
        <f t="shared" si="97"/>
        <v>4.5372427206711086</v>
      </c>
      <c r="L298" s="415">
        <f t="shared" si="98"/>
        <v>6.4206121168017605</v>
      </c>
      <c r="M298" s="275">
        <f>INDEX(전세지수!$2:$270,MATCH('1'!$E298,전세지수!$F$2:$F$270,FALSE),MATCH('1'!M$12,전세지수!$1:$1,FALSE))</f>
        <v>104.05389540218781</v>
      </c>
      <c r="N298" s="377">
        <f>INDEX(전세지수!$2:$270,MATCH('1'!$E298,전세지수!$F$2:$F$270,FALSE),MATCH('1'!N$12,전세지수!$1:$1,FALSE))</f>
        <v>103.54018785839702</v>
      </c>
      <c r="O298" s="377">
        <f>INDEX(전세지수!$2:$270,MATCH('1'!$E298,전세지수!$F$2:$F$270,FALSE),MATCH('1'!O$12,전세지수!$1:$1,FALSE))</f>
        <v>100.5144915222872</v>
      </c>
      <c r="P298" s="377">
        <f>INDEX(전세지수!$2:$270,MATCH('1'!$E298,전세지수!$F$2:$F$270,FALSE),MATCH('1'!P$12,전세지수!$1:$1,FALSE))</f>
        <v>98.858253479640666</v>
      </c>
      <c r="Q298" s="379">
        <f t="shared" si="99"/>
        <v>0.49614314443136021</v>
      </c>
      <c r="R298" s="379">
        <f t="shared" si="100"/>
        <v>3.5212871560075465</v>
      </c>
      <c r="S298" s="379">
        <f t="shared" si="101"/>
        <v>5.2556481018726009</v>
      </c>
      <c r="T298" s="276">
        <f>INDEX(매매지수!$271:$539,MATCH('1'!$E298,매매지수!$F$271:$F$539,FALSE),MATCH('1'!T$12,매매지수!$1:$1,FALSE))</f>
        <v>109.30727474703114</v>
      </c>
      <c r="U298" s="377">
        <f>INDEX(매매지수!$271:$539,MATCH('1'!$E298,매매지수!$F$271:$F$539,FALSE),MATCH('1'!U$12,매매지수!$1:$1,FALSE))</f>
        <v>108.77550425771119</v>
      </c>
      <c r="V298" s="377">
        <f>INDEX(매매지수!$271:$539,MATCH('1'!$E298,매매지수!$F$271:$F$539,FALSE),MATCH('1'!V$12,매매지수!$1:$1,FALSE))</f>
        <v>101.02160511863447</v>
      </c>
      <c r="W298" s="377">
        <f>INDEX(매매지수!$271:$539,MATCH('1'!$E298,매매지수!$F$271:$F$539,FALSE),MATCH('1'!W$12,매매지수!$1:$1,FALSE))</f>
        <v>98.103296792735307</v>
      </c>
      <c r="X298" s="379">
        <f t="shared" si="102"/>
        <v>0.48886970733785784</v>
      </c>
      <c r="Y298" s="379">
        <f t="shared" si="103"/>
        <v>8.2018788146025035</v>
      </c>
      <c r="Z298" s="380">
        <f t="shared" si="104"/>
        <v>11.420592702370325</v>
      </c>
      <c r="AA298" s="275">
        <f>INDEX(전세지수!$271:$539,MATCH('1'!$E298,전세지수!$F$271:$F$539,FALSE),MATCH('1'!AA$12,전세지수!$1:$1,FALSE))</f>
        <v>109.50664062142499</v>
      </c>
      <c r="AB298" s="377">
        <f>INDEX(전세지수!$271:$539,MATCH('1'!$E298,전세지수!$F$271:$F$539,FALSE),MATCH('1'!AB$12,전세지수!$1:$1,FALSE))</f>
        <v>108.73678526187895</v>
      </c>
      <c r="AC298" s="377">
        <f>INDEX(전세지수!$271:$539,MATCH('1'!$E298,전세지수!$F$271:$F$539,FALSE),MATCH('1'!AC$12,전세지수!$1:$1,FALSE))</f>
        <v>100.9235413131258</v>
      </c>
      <c r="AD298" s="377">
        <f>INDEX(전세지수!$271:$539,MATCH('1'!$E298,전세지수!$F$271:$F$539,FALSE),MATCH('1'!AD$12,전세지수!$1:$1,FALSE))</f>
        <v>97.93735112480465</v>
      </c>
      <c r="AE298" s="379">
        <f t="shared" si="105"/>
        <v>0.70799900667648519</v>
      </c>
      <c r="AF298" s="379">
        <f t="shared" si="106"/>
        <v>8.5045562181267798</v>
      </c>
      <c r="AG298" s="380">
        <f t="shared" si="107"/>
        <v>11.812949159587994</v>
      </c>
      <c r="AH298" s="381" t="s">
        <v>426</v>
      </c>
      <c r="AI298" s="350"/>
      <c r="AJ298" s="351"/>
    </row>
    <row r="299" spans="1:37" ht="14.1" customHeight="1">
      <c r="A299" s="522"/>
      <c r="B299" s="522"/>
      <c r="C299" s="521"/>
      <c r="D299" s="391" t="s">
        <v>106</v>
      </c>
      <c r="E299" s="401">
        <v>243</v>
      </c>
      <c r="F299" s="277">
        <f>INDEX(매매지수!$2:$270,MATCH('1'!$E299,매매지수!$F$2:$F$270,FALSE),MATCH('1'!F$12,매매지수!$1:$1,FALSE))</f>
        <v>105.03101239209865</v>
      </c>
      <c r="G299" s="255">
        <f>INDEX(매매지수!$2:$270,MATCH('1'!$E299,매매지수!$F$2:$F$270,FALSE),MATCH('1'!G$12,매매지수!$1:$1,FALSE))</f>
        <v>104.79744413292002</v>
      </c>
      <c r="H299" s="255">
        <f>INDEX(매매지수!$2:$270,MATCH('1'!$E299,매매지수!$F$2:$F$270,FALSE),MATCH('1'!H$12,매매지수!$1:$1,FALSE))</f>
        <v>100.09555103562778</v>
      </c>
      <c r="I299" s="255">
        <f>INDEX(매매지수!$2:$270,MATCH('1'!$E299,매매지수!$F$2:$F$270,FALSE),MATCH('1'!I$12,매매지수!$1:$1,FALSE))</f>
        <v>97.776342061369533</v>
      </c>
      <c r="J299" s="256">
        <f t="shared" si="96"/>
        <v>0.22287591182317268</v>
      </c>
      <c r="K299" s="256">
        <f t="shared" si="97"/>
        <v>4.9307499738066696</v>
      </c>
      <c r="L299" s="257">
        <f t="shared" si="98"/>
        <v>7.4196581481599022</v>
      </c>
      <c r="M299" s="277">
        <f>INDEX(전세지수!$2:$270,MATCH('1'!$E299,전세지수!$F$2:$F$270,FALSE),MATCH('1'!M$12,전세지수!$1:$1,FALSE))</f>
        <v>106.15173179686037</v>
      </c>
      <c r="N299" s="255">
        <f>INDEX(전세지수!$2:$270,MATCH('1'!$E299,전세지수!$F$2:$F$270,FALSE),MATCH('1'!N$12,전세지수!$1:$1,FALSE))</f>
        <v>105.73551138084744</v>
      </c>
      <c r="O299" s="255">
        <f>INDEX(전세지수!$2:$270,MATCH('1'!$E299,전세지수!$F$2:$F$270,FALSE),MATCH('1'!O$12,전세지수!$1:$1,FALSE))</f>
        <v>100</v>
      </c>
      <c r="P299" s="255">
        <f>INDEX(전세지수!$2:$270,MATCH('1'!$E299,전세지수!$F$2:$F$270,FALSE),MATCH('1'!P$12,전세지수!$1:$1,FALSE))</f>
        <v>94.860152668087068</v>
      </c>
      <c r="Q299" s="258">
        <f t="shared" si="99"/>
        <v>0.39364297819846072</v>
      </c>
      <c r="R299" s="258">
        <f t="shared" si="100"/>
        <v>6.1517317968603713</v>
      </c>
      <c r="S299" s="258">
        <f t="shared" si="101"/>
        <v>11.90339548396282</v>
      </c>
      <c r="T299" s="278">
        <f>INDEX(매매지수!$271:$539,MATCH('1'!$E299,매매지수!$F$271:$F$539,FALSE),MATCH('1'!T$12,매매지수!$1:$1,FALSE))</f>
        <v>105.65627487147128</v>
      </c>
      <c r="U299" s="255">
        <f>INDEX(매매지수!$271:$539,MATCH('1'!$E299,매매지수!$F$271:$F$539,FALSE),MATCH('1'!U$12,매매지수!$1:$1,FALSE))</f>
        <v>105.34353613040696</v>
      </c>
      <c r="V299" s="255">
        <f>INDEX(매매지수!$271:$539,MATCH('1'!$E299,매매지수!$F$271:$F$539,FALSE),MATCH('1'!V$12,매매지수!$1:$1,FALSE))</f>
        <v>100.10792531541482</v>
      </c>
      <c r="W299" s="255">
        <f>INDEX(매매지수!$271:$539,MATCH('1'!$E299,매매지수!$F$271:$F$539,FALSE),MATCH('1'!W$12,매매지수!$1:$1,FALSE))</f>
        <v>97.480202361805112</v>
      </c>
      <c r="X299" s="258">
        <f t="shared" si="102"/>
        <v>0.29687511218265961</v>
      </c>
      <c r="Y299" s="258">
        <f t="shared" si="103"/>
        <v>5.5423679379779545</v>
      </c>
      <c r="Z299" s="260">
        <f t="shared" si="104"/>
        <v>8.3874184824935583</v>
      </c>
      <c r="AA299" s="277">
        <f>INDEX(전세지수!$271:$539,MATCH('1'!$E299,전세지수!$F$271:$F$539,FALSE),MATCH('1'!AA$12,전세지수!$1:$1,FALSE))</f>
        <v>106.83660068958059</v>
      </c>
      <c r="AB299" s="255">
        <f>INDEX(전세지수!$271:$539,MATCH('1'!$E299,전세지수!$F$271:$F$539,FALSE),MATCH('1'!AB$12,전세지수!$1:$1,FALSE))</f>
        <v>106.37711218121537</v>
      </c>
      <c r="AC299" s="255">
        <f>INDEX(전세지수!$271:$539,MATCH('1'!$E299,전세지수!$F$271:$F$539,FALSE),MATCH('1'!AC$12,전세지수!$1:$1,FALSE))</f>
        <v>100</v>
      </c>
      <c r="AD299" s="255">
        <f>INDEX(전세지수!$271:$539,MATCH('1'!$E299,전세지수!$F$271:$F$539,FALSE),MATCH('1'!AD$12,전세지수!$1:$1,FALSE))</f>
        <v>94.187367349031206</v>
      </c>
      <c r="AE299" s="258">
        <f t="shared" si="105"/>
        <v>0.43194301757549791</v>
      </c>
      <c r="AF299" s="258">
        <f t="shared" si="106"/>
        <v>6.8366006895805853</v>
      </c>
      <c r="AG299" s="260">
        <f t="shared" si="107"/>
        <v>13.429861876991399</v>
      </c>
      <c r="AH299" s="392" t="s">
        <v>418</v>
      </c>
      <c r="AI299" s="350"/>
      <c r="AJ299" s="351"/>
    </row>
    <row r="300" spans="1:37" ht="14.1" customHeight="1">
      <c r="A300" s="522"/>
      <c r="B300" s="522"/>
      <c r="C300" s="1366" t="s">
        <v>253</v>
      </c>
      <c r="D300" s="1367"/>
      <c r="E300" s="493">
        <v>244</v>
      </c>
      <c r="F300" s="335">
        <f>INDEX(매매지수!$2:$270,MATCH('1'!$E300,매매지수!$F$2:$F$270,FALSE),MATCH('1'!F$12,매매지수!$1:$1,FALSE))</f>
        <v>100.84522871840851</v>
      </c>
      <c r="G300" s="336">
        <f>INDEX(매매지수!$2:$270,MATCH('1'!$E300,매매지수!$F$2:$F$270,FALSE),MATCH('1'!G$12,매매지수!$1:$1,FALSE))</f>
        <v>100.83348532309375</v>
      </c>
      <c r="H300" s="336">
        <f>INDEX(매매지수!$2:$270,MATCH('1'!$E300,매매지수!$F$2:$F$270,FALSE),MATCH('1'!H$12,매매지수!$1:$1,FALSE))</f>
        <v>99.973084212384379</v>
      </c>
      <c r="I300" s="336">
        <f>INDEX(매매지수!$2:$270,MATCH('1'!$E300,매매지수!$F$2:$F$270,FALSE),MATCH('1'!I$12,매매지수!$1:$1,FALSE))</f>
        <v>99.939792590367276</v>
      </c>
      <c r="J300" s="337">
        <f t="shared" si="96"/>
        <v>1.1646324905978389E-2</v>
      </c>
      <c r="K300" s="337">
        <f t="shared" si="97"/>
        <v>0.87237931378743028</v>
      </c>
      <c r="L300" s="433">
        <f t="shared" si="98"/>
        <v>0.90598159609198703</v>
      </c>
      <c r="M300" s="335">
        <f>INDEX(전세지수!$2:$270,MATCH('1'!$E300,전세지수!$F$2:$F$270,FALSE),MATCH('1'!M$12,전세지수!$1:$1,FALSE))</f>
        <v>100.86101239497938</v>
      </c>
      <c r="N300" s="336">
        <f>INDEX(전세지수!$2:$270,MATCH('1'!$E300,전세지수!$F$2:$F$270,FALSE),MATCH('1'!N$12,전세지수!$1:$1,FALSE))</f>
        <v>100.69565916029057</v>
      </c>
      <c r="O300" s="336">
        <f>INDEX(전세지수!$2:$270,MATCH('1'!$E300,전세지수!$F$2:$F$270,FALSE),MATCH('1'!O$12,전세지수!$1:$1,FALSE))</f>
        <v>100.1358024852717</v>
      </c>
      <c r="P300" s="336">
        <f>INDEX(전세지수!$2:$270,MATCH('1'!$E300,전세지수!$F$2:$F$270,FALSE),MATCH('1'!P$12,전세지수!$1:$1,FALSE))</f>
        <v>99.745781174806581</v>
      </c>
      <c r="Q300" s="338">
        <f t="shared" si="99"/>
        <v>0.16421088661389138</v>
      </c>
      <c r="R300" s="338">
        <f t="shared" si="100"/>
        <v>0.72422639226799035</v>
      </c>
      <c r="S300" s="338">
        <f t="shared" si="101"/>
        <v>1.1180735736765923</v>
      </c>
      <c r="T300" s="339">
        <f>INDEX(매매지수!$271:$539,MATCH('1'!$E300,매매지수!$F$271:$F$539,FALSE),MATCH('1'!T$12,매매지수!$1:$1,FALSE))</f>
        <v>100.59830670494649</v>
      </c>
      <c r="U300" s="336">
        <f>INDEX(매매지수!$271:$539,MATCH('1'!$E300,매매지수!$F$271:$F$539,FALSE),MATCH('1'!U$12,매매지수!$1:$1,FALSE))</f>
        <v>100.5645710037317</v>
      </c>
      <c r="V300" s="336">
        <f>INDEX(매매지수!$271:$539,MATCH('1'!$E300,매매지수!$F$271:$F$539,FALSE),MATCH('1'!V$12,매매지수!$1:$1,FALSE))</f>
        <v>100</v>
      </c>
      <c r="W300" s="336">
        <f>INDEX(매매지수!$271:$539,MATCH('1'!$E300,매매지수!$F$271:$F$539,FALSE),MATCH('1'!W$12,매매지수!$1:$1,FALSE))</f>
        <v>99.821524804844486</v>
      </c>
      <c r="X300" s="338">
        <f t="shared" si="102"/>
        <v>3.3546308484266874E-2</v>
      </c>
      <c r="Y300" s="338">
        <f t="shared" si="103"/>
        <v>0.59830670494649407</v>
      </c>
      <c r="Z300" s="340">
        <f t="shared" si="104"/>
        <v>0.77817074185217994</v>
      </c>
      <c r="AA300" s="335">
        <f>INDEX(전세지수!$271:$539,MATCH('1'!$E300,전세지수!$F$271:$F$539,FALSE),MATCH('1'!AA$12,전세지수!$1:$1,FALSE))</f>
        <v>102.47035126396177</v>
      </c>
      <c r="AB300" s="336">
        <f>INDEX(전세지수!$271:$539,MATCH('1'!$E300,전세지수!$F$271:$F$539,FALSE),MATCH('1'!AB$12,전세지수!$1:$1,FALSE))</f>
        <v>101.98726311467992</v>
      </c>
      <c r="AC300" s="336">
        <f>INDEX(전세지수!$271:$539,MATCH('1'!$E300,전세지수!$F$271:$F$539,FALSE),MATCH('1'!AC$12,전세지수!$1:$1,FALSE))</f>
        <v>100.39162490255433</v>
      </c>
      <c r="AD300" s="336">
        <f>INDEX(전세지수!$271:$539,MATCH('1'!$E300,전세지수!$F$271:$F$539,FALSE),MATCH('1'!AD$12,전세지수!$1:$1,FALSE))</f>
        <v>99.247845787504389</v>
      </c>
      <c r="AE300" s="338">
        <f t="shared" si="105"/>
        <v>0.47367498109900374</v>
      </c>
      <c r="AF300" s="338">
        <f t="shared" si="106"/>
        <v>2.0706173083911983</v>
      </c>
      <c r="AG300" s="340">
        <f t="shared" si="107"/>
        <v>3.2469273775039609</v>
      </c>
      <c r="AH300" s="1368" t="s">
        <v>484</v>
      </c>
      <c r="AI300" s="1354"/>
      <c r="AJ300" s="351"/>
    </row>
    <row r="301" spans="1:37" ht="14.1" customHeight="1">
      <c r="A301" s="522"/>
      <c r="B301" s="522"/>
      <c r="C301" s="1366" t="s">
        <v>252</v>
      </c>
      <c r="D301" s="1367"/>
      <c r="E301" s="401">
        <v>245</v>
      </c>
      <c r="F301" s="335">
        <f>INDEX(매매지수!$2:$270,MATCH('1'!$E301,매매지수!$F$2:$F$270,FALSE),MATCH('1'!F$12,매매지수!$1:$1,FALSE))</f>
        <v>101.96787349746678</v>
      </c>
      <c r="G301" s="336">
        <f>INDEX(매매지수!$2:$270,MATCH('1'!$E301,매매지수!$F$2:$F$270,FALSE),MATCH('1'!G$12,매매지수!$1:$1,FALSE))</f>
        <v>101.69735786891916</v>
      </c>
      <c r="H301" s="336">
        <f>INDEX(매매지수!$2:$270,MATCH('1'!$E301,매매지수!$F$2:$F$270,FALSE),MATCH('1'!H$12,매매지수!$1:$1,FALSE))</f>
        <v>100.00064901849966</v>
      </c>
      <c r="I301" s="336">
        <f>INDEX(매매지수!$2:$270,MATCH('1'!$E301,매매지수!$F$2:$F$270,FALSE),MATCH('1'!I$12,매매지수!$1:$1,FALSE))</f>
        <v>99.76783771935564</v>
      </c>
      <c r="J301" s="337">
        <f t="shared" si="96"/>
        <v>0.26600064565718284</v>
      </c>
      <c r="K301" s="337">
        <f t="shared" si="97"/>
        <v>1.9672117113991971</v>
      </c>
      <c r="L301" s="433">
        <f t="shared" si="98"/>
        <v>2.2051553169868177</v>
      </c>
      <c r="M301" s="335">
        <f>INDEX(전세지수!$2:$270,MATCH('1'!$E301,전세지수!$F$2:$F$270,FALSE),MATCH('1'!M$12,전세지수!$1:$1,FALSE))</f>
        <v>101.75979987242792</v>
      </c>
      <c r="N301" s="336">
        <f>INDEX(전세지수!$2:$270,MATCH('1'!$E301,전세지수!$F$2:$F$270,FALSE),MATCH('1'!N$12,전세지수!$1:$1,FALSE))</f>
        <v>101.63145405767015</v>
      </c>
      <c r="O301" s="336">
        <f>INDEX(전세지수!$2:$270,MATCH('1'!$E301,전세지수!$F$2:$F$270,FALSE),MATCH('1'!O$12,전세지수!$1:$1,FALSE))</f>
        <v>100.23196272236609</v>
      </c>
      <c r="P301" s="336">
        <f>INDEX(전세지수!$2:$270,MATCH('1'!$E301,전세지수!$F$2:$F$270,FALSE),MATCH('1'!P$12,전세지수!$1:$1,FALSE))</f>
        <v>99.187458825467914</v>
      </c>
      <c r="Q301" s="338">
        <f t="shared" si="99"/>
        <v>0.12628552444495789</v>
      </c>
      <c r="R301" s="338">
        <f t="shared" si="100"/>
        <v>1.5243013391784022</v>
      </c>
      <c r="S301" s="338">
        <f t="shared" si="101"/>
        <v>2.5934136002882635</v>
      </c>
      <c r="T301" s="339">
        <f>INDEX(매매지수!$271:$539,MATCH('1'!$E301,매매지수!$F$271:$F$539,FALSE),MATCH('1'!T$12,매매지수!$1:$1,FALSE))</f>
        <v>103.21848354420342</v>
      </c>
      <c r="U301" s="336">
        <f>INDEX(매매지수!$271:$539,MATCH('1'!$E301,매매지수!$F$271:$F$539,FALSE),MATCH('1'!U$12,매매지수!$1:$1,FALSE))</f>
        <v>102.5397574915493</v>
      </c>
      <c r="V301" s="336">
        <f>INDEX(매매지수!$271:$539,MATCH('1'!$E301,매매지수!$F$271:$F$539,FALSE),MATCH('1'!V$12,매매지수!$1:$1,FALSE))</f>
        <v>100.09541336248984</v>
      </c>
      <c r="W301" s="336">
        <f>INDEX(매매지수!$271:$539,MATCH('1'!$E301,매매지수!$F$271:$F$539,FALSE),MATCH('1'!W$12,매매지수!$1:$1,FALSE))</f>
        <v>99.413600579722782</v>
      </c>
      <c r="X301" s="338">
        <f t="shared" si="102"/>
        <v>0.66191501643648731</v>
      </c>
      <c r="Y301" s="338">
        <f t="shared" si="103"/>
        <v>3.1200931958825784</v>
      </c>
      <c r="Z301" s="340">
        <f t="shared" si="104"/>
        <v>3.8273263842097727</v>
      </c>
      <c r="AA301" s="335">
        <f>INDEX(전세지수!$271:$539,MATCH('1'!$E301,전세지수!$F$271:$F$539,FALSE),MATCH('1'!AA$12,전세지수!$1:$1,FALSE))</f>
        <v>103.96398567604577</v>
      </c>
      <c r="AB301" s="336">
        <f>INDEX(전세지수!$271:$539,MATCH('1'!$E301,전세지수!$F$271:$F$539,FALSE),MATCH('1'!AB$12,전세지수!$1:$1,FALSE))</f>
        <v>103.63863994201566</v>
      </c>
      <c r="AC301" s="336">
        <f>INDEX(전세지수!$271:$539,MATCH('1'!$E301,전세지수!$F$271:$F$539,FALSE),MATCH('1'!AC$12,전세지수!$1:$1,FALSE))</f>
        <v>100.57706961268249</v>
      </c>
      <c r="AD301" s="336">
        <f>INDEX(전세지수!$271:$539,MATCH('1'!$E301,전세지수!$F$271:$F$539,FALSE),MATCH('1'!AD$12,전세지수!$1:$1,FALSE))</f>
        <v>97.956783058569172</v>
      </c>
      <c r="AE301" s="338">
        <f t="shared" si="105"/>
        <v>0.31392319911969224</v>
      </c>
      <c r="AF301" s="338">
        <f t="shared" si="106"/>
        <v>3.3674833402942861</v>
      </c>
      <c r="AG301" s="340">
        <f t="shared" si="107"/>
        <v>6.1325029568241707</v>
      </c>
      <c r="AH301" s="1353" t="s">
        <v>485</v>
      </c>
      <c r="AI301" s="1354"/>
      <c r="AJ301" s="351"/>
    </row>
    <row r="302" spans="1:37" ht="14.1" customHeight="1">
      <c r="A302" s="522"/>
      <c r="B302" s="522"/>
      <c r="C302" s="1366" t="s">
        <v>251</v>
      </c>
      <c r="D302" s="1367"/>
      <c r="E302" s="493">
        <v>246</v>
      </c>
      <c r="F302" s="335">
        <f>INDEX(매매지수!$2:$270,MATCH('1'!$E302,매매지수!$F$2:$F$270,FALSE),MATCH('1'!F$12,매매지수!$1:$1,FALSE))</f>
        <v>101.52814092490416</v>
      </c>
      <c r="G302" s="336">
        <f>INDEX(매매지수!$2:$270,MATCH('1'!$E302,매매지수!$F$2:$F$270,FALSE),MATCH('1'!G$12,매매지수!$1:$1,FALSE))</f>
        <v>101.3334928886142</v>
      </c>
      <c r="H302" s="336">
        <f>INDEX(매매지수!$2:$270,MATCH('1'!$E302,매매지수!$F$2:$F$270,FALSE),MATCH('1'!H$12,매매지수!$1:$1,FALSE))</f>
        <v>100.15703079422413</v>
      </c>
      <c r="I302" s="336">
        <f>INDEX(매매지수!$2:$270,MATCH('1'!$E302,매매지수!$F$2:$F$270,FALSE),MATCH('1'!I$12,매매지수!$1:$1,FALSE))</f>
        <v>99.451898065553351</v>
      </c>
      <c r="J302" s="337">
        <f t="shared" si="96"/>
        <v>0.19208657546614383</v>
      </c>
      <c r="K302" s="337">
        <f t="shared" si="97"/>
        <v>1.3689604412265632</v>
      </c>
      <c r="L302" s="433">
        <f t="shared" si="98"/>
        <v>2.0876855039833053</v>
      </c>
      <c r="M302" s="335">
        <f>INDEX(전세지수!$2:$270,MATCH('1'!$E302,전세지수!$F$2:$F$270,FALSE),MATCH('1'!M$12,전세지수!$1:$1,FALSE))</f>
        <v>101.11027175296449</v>
      </c>
      <c r="N302" s="336">
        <f>INDEX(전세지수!$2:$270,MATCH('1'!$E302,전세지수!$F$2:$F$270,FALSE),MATCH('1'!N$12,전세지수!$1:$1,FALSE))</f>
        <v>100.93911039302883</v>
      </c>
      <c r="O302" s="336">
        <f>INDEX(전세지수!$2:$270,MATCH('1'!$E302,전세지수!$F$2:$F$270,FALSE),MATCH('1'!O$12,전세지수!$1:$1,FALSE))</f>
        <v>100.03202401669044</v>
      </c>
      <c r="P302" s="336">
        <f>INDEX(전세지수!$2:$270,MATCH('1'!$E302,전세지수!$F$2:$F$270,FALSE),MATCH('1'!P$12,전세지수!$1:$1,FALSE))</f>
        <v>99.49392399282263</v>
      </c>
      <c r="Q302" s="338">
        <f t="shared" si="99"/>
        <v>0.16956892057915507</v>
      </c>
      <c r="R302" s="338">
        <f t="shared" si="100"/>
        <v>1.0779025485819771</v>
      </c>
      <c r="S302" s="338">
        <f t="shared" si="101"/>
        <v>1.6245693156684338</v>
      </c>
      <c r="T302" s="339">
        <f>INDEX(매매지수!$271:$539,MATCH('1'!$E302,매매지수!$F$271:$F$539,FALSE),MATCH('1'!T$12,매매지수!$1:$1,FALSE))</f>
        <v>104.06329083045611</v>
      </c>
      <c r="U302" s="336">
        <f>INDEX(매매지수!$271:$539,MATCH('1'!$E302,매매지수!$F$271:$F$539,FALSE),MATCH('1'!U$12,매매지수!$1:$1,FALSE))</f>
        <v>103.46500274133</v>
      </c>
      <c r="V302" s="336">
        <f>INDEX(매매지수!$271:$539,MATCH('1'!$E302,매매지수!$F$271:$F$539,FALSE),MATCH('1'!V$12,매매지수!$1:$1,FALSE))</f>
        <v>100.12603650516094</v>
      </c>
      <c r="W302" s="336">
        <f>INDEX(매매지수!$271:$539,MATCH('1'!$E302,매매지수!$F$271:$F$539,FALSE),MATCH('1'!W$12,매매지수!$1:$1,FALSE))</f>
        <v>98.370492943912041</v>
      </c>
      <c r="X302" s="338">
        <f t="shared" si="102"/>
        <v>0.57825165348119878</v>
      </c>
      <c r="Y302" s="338">
        <f t="shared" si="103"/>
        <v>3.9322981940788537</v>
      </c>
      <c r="Z302" s="340">
        <f t="shared" si="104"/>
        <v>5.7870990743026374</v>
      </c>
      <c r="AA302" s="335">
        <f>INDEX(전세지수!$271:$539,MATCH('1'!$E302,전세지수!$F$271:$F$539,FALSE),MATCH('1'!AA$12,전세지수!$1:$1,FALSE))</f>
        <v>104.18975293923837</v>
      </c>
      <c r="AB302" s="336">
        <f>INDEX(전세지수!$271:$539,MATCH('1'!$E302,전세지수!$F$271:$F$539,FALSE),MATCH('1'!AB$12,전세지수!$1:$1,FALSE))</f>
        <v>103.66072039449088</v>
      </c>
      <c r="AC302" s="336">
        <f>INDEX(전세지수!$271:$539,MATCH('1'!$E302,전세지수!$F$271:$F$539,FALSE),MATCH('1'!AC$12,전세지수!$1:$1,FALSE))</f>
        <v>100.096249658462</v>
      </c>
      <c r="AD302" s="336">
        <f>INDEX(전세지수!$271:$539,MATCH('1'!$E302,전세지수!$F$271:$F$539,FALSE),MATCH('1'!AD$12,전세지수!$1:$1,FALSE))</f>
        <v>98.494805869552067</v>
      </c>
      <c r="AE302" s="338">
        <f t="shared" si="105"/>
        <v>0.51035005615840401</v>
      </c>
      <c r="AF302" s="338">
        <f t="shared" si="106"/>
        <v>4.0895670864231182</v>
      </c>
      <c r="AG302" s="340">
        <f t="shared" si="107"/>
        <v>5.7819770488494404</v>
      </c>
      <c r="AH302" s="1353" t="s">
        <v>486</v>
      </c>
      <c r="AI302" s="1354"/>
      <c r="AJ302" s="351"/>
    </row>
    <row r="303" spans="1:37" ht="14.1" customHeight="1">
      <c r="A303" s="522"/>
      <c r="B303" s="522"/>
      <c r="C303" s="1366" t="s">
        <v>250</v>
      </c>
      <c r="D303" s="1367"/>
      <c r="E303" s="401">
        <v>247</v>
      </c>
      <c r="F303" s="335">
        <f>INDEX(매매지수!$2:$270,MATCH('1'!$E303,매매지수!$F$2:$F$270,FALSE),MATCH('1'!F$12,매매지수!$1:$1,FALSE))</f>
        <v>101.50831053210028</v>
      </c>
      <c r="G303" s="336">
        <f>INDEX(매매지수!$2:$270,MATCH('1'!$E303,매매지수!$F$2:$F$270,FALSE),MATCH('1'!G$12,매매지수!$1:$1,FALSE))</f>
        <v>101.11789822593087</v>
      </c>
      <c r="H303" s="336">
        <f>INDEX(매매지수!$2:$270,MATCH('1'!$E303,매매지수!$F$2:$F$270,FALSE),MATCH('1'!H$12,매매지수!$1:$1,FALSE))</f>
        <v>100.75944002827772</v>
      </c>
      <c r="I303" s="336">
        <f>INDEX(매매지수!$2:$270,MATCH('1'!$E303,매매지수!$F$2:$F$270,FALSE),MATCH('1'!I$12,매매지수!$1:$1,FALSE))</f>
        <v>99.261789454480109</v>
      </c>
      <c r="J303" s="337">
        <f t="shared" si="96"/>
        <v>0.3860961442227584</v>
      </c>
      <c r="K303" s="337">
        <f t="shared" si="97"/>
        <v>0.74322614696189504</v>
      </c>
      <c r="L303" s="433">
        <f t="shared" si="98"/>
        <v>2.2632284688464122</v>
      </c>
      <c r="M303" s="335">
        <f>INDEX(전세지수!$2:$270,MATCH('1'!$E303,전세지수!$F$2:$F$270,FALSE),MATCH('1'!M$12,전세지수!$1:$1,FALSE))</f>
        <v>100.80204685022503</v>
      </c>
      <c r="N303" s="336">
        <f>INDEX(전세지수!$2:$270,MATCH('1'!$E303,전세지수!$F$2:$F$270,FALSE),MATCH('1'!N$12,전세지수!$1:$1,FALSE))</f>
        <v>100.38474817173646</v>
      </c>
      <c r="O303" s="336">
        <f>INDEX(전세지수!$2:$270,MATCH('1'!$E303,전세지수!$F$2:$F$270,FALSE),MATCH('1'!O$12,전세지수!$1:$1,FALSE))</f>
        <v>100.19411665450787</v>
      </c>
      <c r="P303" s="336">
        <f>INDEX(전세지수!$2:$270,MATCH('1'!$E303,전세지수!$F$2:$F$270,FALSE),MATCH('1'!P$12,전세지수!$1:$1,FALSE))</f>
        <v>99.720361477708209</v>
      </c>
      <c r="Q303" s="338">
        <f t="shared" si="99"/>
        <v>0.41569928309692639</v>
      </c>
      <c r="R303" s="338">
        <f t="shared" si="100"/>
        <v>0.60675238827987421</v>
      </c>
      <c r="S303" s="338">
        <f t="shared" si="101"/>
        <v>1.0847186637591655</v>
      </c>
      <c r="T303" s="339">
        <f>INDEX(매매지수!$271:$539,MATCH('1'!$E303,매매지수!$F$271:$F$539,FALSE),MATCH('1'!T$12,매매지수!$1:$1,FALSE))</f>
        <v>102.70240743596095</v>
      </c>
      <c r="U303" s="336">
        <f>INDEX(매매지수!$271:$539,MATCH('1'!$E303,매매지수!$F$271:$F$539,FALSE),MATCH('1'!U$12,매매지수!$1:$1,FALSE))</f>
        <v>101.64306762240641</v>
      </c>
      <c r="V303" s="336">
        <f>INDEX(매매지수!$271:$539,MATCH('1'!$E303,매매지수!$F$271:$F$539,FALSE),MATCH('1'!V$12,매매지수!$1:$1,FALSE))</f>
        <v>101.24352086763942</v>
      </c>
      <c r="W303" s="336">
        <f>INDEX(매매지수!$271:$539,MATCH('1'!$E303,매매지수!$F$271:$F$539,FALSE),MATCH('1'!W$12,매매지수!$1:$1,FALSE))</f>
        <v>99.153770702382204</v>
      </c>
      <c r="X303" s="338">
        <f t="shared" si="102"/>
        <v>1.0422155079871098</v>
      </c>
      <c r="Y303" s="338">
        <f t="shared" si="103"/>
        <v>1.4409678326268383</v>
      </c>
      <c r="Z303" s="340">
        <f t="shared" si="104"/>
        <v>3.5789226253737372</v>
      </c>
      <c r="AA303" s="335">
        <f>INDEX(전세지수!$271:$539,MATCH('1'!$E303,전세지수!$F$271:$F$539,FALSE),MATCH('1'!AA$12,전세지수!$1:$1,FALSE))</f>
        <v>102.05969935984152</v>
      </c>
      <c r="AB303" s="336">
        <f>INDEX(전세지수!$271:$539,MATCH('1'!$E303,전세지수!$F$271:$F$539,FALSE),MATCH('1'!AB$12,전세지수!$1:$1,FALSE))</f>
        <v>100.98568338683877</v>
      </c>
      <c r="AC303" s="336">
        <f>INDEX(전세지수!$271:$539,MATCH('1'!$E303,전세지수!$F$271:$F$539,FALSE),MATCH('1'!AC$12,전세지수!$1:$1,FALSE))</f>
        <v>100.60059372338517</v>
      </c>
      <c r="AD303" s="336">
        <f>INDEX(전세지수!$271:$539,MATCH('1'!$E303,전세지수!$F$271:$F$539,FALSE),MATCH('1'!AD$12,전세지수!$1:$1,FALSE))</f>
        <v>99.255945912139708</v>
      </c>
      <c r="AE303" s="338">
        <f t="shared" si="105"/>
        <v>1.0635329058363618</v>
      </c>
      <c r="AF303" s="338">
        <f t="shared" si="106"/>
        <v>1.4503946571809978</v>
      </c>
      <c r="AG303" s="340">
        <f t="shared" si="107"/>
        <v>2.8247712738374897</v>
      </c>
      <c r="AH303" s="1353" t="s">
        <v>487</v>
      </c>
      <c r="AI303" s="1354"/>
      <c r="AJ303" s="351"/>
    </row>
    <row r="304" spans="1:37" ht="14.1" customHeight="1">
      <c r="A304" s="522"/>
      <c r="B304" s="522"/>
      <c r="C304" s="1366" t="s">
        <v>248</v>
      </c>
      <c r="D304" s="1367"/>
      <c r="E304" s="493">
        <v>248</v>
      </c>
      <c r="F304" s="335">
        <f>INDEX(매매지수!$2:$270,MATCH('1'!$E304,매매지수!$F$2:$F$270,FALSE),MATCH('1'!F$12,매매지수!$1:$1,FALSE))</f>
        <v>100.84490175585022</v>
      </c>
      <c r="G304" s="336">
        <f>INDEX(매매지수!$2:$270,MATCH('1'!$E304,매매지수!$F$2:$F$270,FALSE),MATCH('1'!G$12,매매지수!$1:$1,FALSE))</f>
        <v>100.82962072047279</v>
      </c>
      <c r="H304" s="336">
        <f>INDEX(매매지수!$2:$270,MATCH('1'!$E304,매매지수!$F$2:$F$270,FALSE),MATCH('1'!H$12,매매지수!$1:$1,FALSE))</f>
        <v>100.27670909126658</v>
      </c>
      <c r="I304" s="336">
        <f>INDEX(매매지수!$2:$270,MATCH('1'!$E304,매매지수!$F$2:$F$270,FALSE),MATCH('1'!I$12,매매지수!$1:$1,FALSE))</f>
        <v>99.806296520495422</v>
      </c>
      <c r="J304" s="337">
        <f t="shared" si="96"/>
        <v>1.5155303836555944E-2</v>
      </c>
      <c r="K304" s="337">
        <f t="shared" si="97"/>
        <v>0.56662476235282977</v>
      </c>
      <c r="L304" s="433">
        <f t="shared" si="98"/>
        <v>1.040620954351823</v>
      </c>
      <c r="M304" s="335">
        <f>INDEX(전세지수!$2:$270,MATCH('1'!$E304,전세지수!$F$2:$F$270,FALSE),MATCH('1'!M$12,전세지수!$1:$1,FALSE))</f>
        <v>100.75304889967269</v>
      </c>
      <c r="N304" s="336">
        <f>INDEX(전세지수!$2:$270,MATCH('1'!$E304,전세지수!$F$2:$F$270,FALSE),MATCH('1'!N$12,전세지수!$1:$1,FALSE))</f>
        <v>100.71979383284568</v>
      </c>
      <c r="O304" s="336">
        <f>INDEX(전세지수!$2:$270,MATCH('1'!$E304,전세지수!$F$2:$F$270,FALSE),MATCH('1'!O$12,전세지수!$1:$1,FALSE))</f>
        <v>100.1993658083459</v>
      </c>
      <c r="P304" s="336">
        <f>INDEX(전세지수!$2:$270,MATCH('1'!$E304,전세지수!$F$2:$F$270,FALSE),MATCH('1'!P$12,전세지수!$1:$1,FALSE))</f>
        <v>99.663750426409678</v>
      </c>
      <c r="Q304" s="338">
        <f t="shared" si="99"/>
        <v>3.301740954930743E-2</v>
      </c>
      <c r="R304" s="338">
        <f t="shared" si="100"/>
        <v>0.55258143288634543</v>
      </c>
      <c r="S304" s="338">
        <f t="shared" si="101"/>
        <v>1.0929735923066008</v>
      </c>
      <c r="T304" s="339">
        <f>INDEX(매매지수!$271:$539,MATCH('1'!$E304,매매지수!$F$271:$F$539,FALSE),MATCH('1'!T$12,매매지수!$1:$1,FALSE))</f>
        <v>103.32422013362475</v>
      </c>
      <c r="U304" s="336">
        <f>INDEX(매매지수!$271:$539,MATCH('1'!$E304,매매지수!$F$271:$F$539,FALSE),MATCH('1'!U$12,매매지수!$1:$1,FALSE))</f>
        <v>103.24778765599847</v>
      </c>
      <c r="V304" s="336">
        <f>INDEX(매매지수!$271:$539,MATCH('1'!$E304,매매지수!$F$271:$F$539,FALSE),MATCH('1'!V$12,매매지수!$1:$1,FALSE))</f>
        <v>100.25289835506292</v>
      </c>
      <c r="W304" s="336">
        <f>INDEX(매매지수!$271:$539,MATCH('1'!$E304,매매지수!$F$271:$F$539,FALSE),MATCH('1'!W$12,매매지수!$1:$1,FALSE))</f>
        <v>98.98290306886247</v>
      </c>
      <c r="X304" s="338">
        <f t="shared" si="102"/>
        <v>7.4028198919817711E-2</v>
      </c>
      <c r="Y304" s="338">
        <f t="shared" si="103"/>
        <v>3.0635740501827824</v>
      </c>
      <c r="Z304" s="340">
        <f t="shared" si="104"/>
        <v>4.3859261853959053</v>
      </c>
      <c r="AA304" s="335">
        <f>INDEX(전세지수!$271:$539,MATCH('1'!$E304,전세지수!$F$271:$F$539,FALSE),MATCH('1'!AA$12,전세지수!$1:$1,FALSE))</f>
        <v>104.24018141436602</v>
      </c>
      <c r="AB304" s="336">
        <f>INDEX(전세지수!$271:$539,MATCH('1'!$E304,전세지수!$F$271:$F$539,FALSE),MATCH('1'!AB$12,전세지수!$1:$1,FALSE))</f>
        <v>104.07227735044913</v>
      </c>
      <c r="AC304" s="336">
        <f>INDEX(전세지수!$271:$539,MATCH('1'!$E304,전세지수!$F$271:$F$539,FALSE),MATCH('1'!AC$12,전세지수!$1:$1,FALSE))</f>
        <v>101.03445354481799</v>
      </c>
      <c r="AD304" s="336">
        <f>INDEX(전세지수!$271:$539,MATCH('1'!$E304,전세지수!$F$271:$F$539,FALSE),MATCH('1'!AD$12,전세지수!$1:$1,FALSE))</f>
        <v>98.239790662017214</v>
      </c>
      <c r="AE304" s="338">
        <f t="shared" si="105"/>
        <v>0.16133409222083284</v>
      </c>
      <c r="AF304" s="338">
        <f t="shared" si="106"/>
        <v>3.1729056347357787</v>
      </c>
      <c r="AG304" s="340">
        <f t="shared" si="107"/>
        <v>6.1079026247037316</v>
      </c>
      <c r="AH304" s="1353" t="s">
        <v>488</v>
      </c>
      <c r="AI304" s="1354"/>
      <c r="AJ304" s="351"/>
    </row>
    <row r="305" spans="1:37" ht="14.1" customHeight="1">
      <c r="A305" s="522"/>
      <c r="B305" s="522"/>
      <c r="C305" s="1366" t="s">
        <v>249</v>
      </c>
      <c r="D305" s="1367"/>
      <c r="E305" s="401">
        <v>249</v>
      </c>
      <c r="F305" s="335">
        <f>INDEX(매매지수!$2:$270,MATCH('1'!$E305,매매지수!$F$2:$F$270,FALSE),MATCH('1'!F$12,매매지수!$1:$1,FALSE))</f>
        <v>101.84610479024354</v>
      </c>
      <c r="G305" s="336">
        <f>INDEX(매매지수!$2:$270,MATCH('1'!$E305,매매지수!$F$2:$F$270,FALSE),MATCH('1'!G$12,매매지수!$1:$1,FALSE))</f>
        <v>101.8755299804322</v>
      </c>
      <c r="H305" s="336">
        <f>INDEX(매매지수!$2:$270,MATCH('1'!$E305,매매지수!$F$2:$F$270,FALSE),MATCH('1'!H$12,매매지수!$1:$1,FALSE))</f>
        <v>100.32093174497132</v>
      </c>
      <c r="I305" s="336">
        <f>INDEX(매매지수!$2:$270,MATCH('1'!$E305,매매지수!$F$2:$F$270,FALSE),MATCH('1'!I$12,매매지수!$1:$1,FALSE))</f>
        <v>99.571794414688782</v>
      </c>
      <c r="J305" s="337">
        <f t="shared" si="96"/>
        <v>-2.8883472011687061E-2</v>
      </c>
      <c r="K305" s="337">
        <f t="shared" si="97"/>
        <v>1.5202939394038051</v>
      </c>
      <c r="L305" s="433">
        <f t="shared" si="98"/>
        <v>2.2840909807077425</v>
      </c>
      <c r="M305" s="335">
        <f>INDEX(전세지수!$2:$270,MATCH('1'!$E305,전세지수!$F$2:$F$270,FALSE),MATCH('1'!M$12,전세지수!$1:$1,FALSE))</f>
        <v>101.57865671132733</v>
      </c>
      <c r="N305" s="336">
        <f>INDEX(전세지수!$2:$270,MATCH('1'!$E305,전세지수!$F$2:$F$270,FALSE),MATCH('1'!N$12,전세지수!$1:$1,FALSE))</f>
        <v>101.54783893807291</v>
      </c>
      <c r="O305" s="336">
        <f>INDEX(전세지수!$2:$270,MATCH('1'!$E305,전세지수!$F$2:$F$270,FALSE),MATCH('1'!O$12,전세지수!$1:$1,FALSE))</f>
        <v>100.02490466061798</v>
      </c>
      <c r="P305" s="336">
        <f>INDEX(전세지수!$2:$270,MATCH('1'!$E305,전세지수!$F$2:$F$270,FALSE),MATCH('1'!P$12,전세지수!$1:$1,FALSE))</f>
        <v>99.956669744675949</v>
      </c>
      <c r="Q305" s="338">
        <f t="shared" si="99"/>
        <v>3.0348034558569381E-2</v>
      </c>
      <c r="R305" s="338">
        <f t="shared" si="100"/>
        <v>1.5533651903805179</v>
      </c>
      <c r="S305" s="338">
        <f t="shared" si="101"/>
        <v>1.6226900824072077</v>
      </c>
      <c r="T305" s="339">
        <f>INDEX(매매지수!$271:$539,MATCH('1'!$E305,매매지수!$F$271:$F$539,FALSE),MATCH('1'!T$12,매매지수!$1:$1,FALSE))</f>
        <v>100.52181107963814</v>
      </c>
      <c r="U305" s="336">
        <f>INDEX(매매지수!$271:$539,MATCH('1'!$E305,매매지수!$F$271:$F$539,FALSE),MATCH('1'!U$12,매매지수!$1:$1,FALSE))</f>
        <v>100.49933867742962</v>
      </c>
      <c r="V305" s="336">
        <f>INDEX(매매지수!$271:$539,MATCH('1'!$E305,매매지수!$F$271:$F$539,FALSE),MATCH('1'!V$12,매매지수!$1:$1,FALSE))</f>
        <v>99.970311186261839</v>
      </c>
      <c r="W305" s="336">
        <f>INDEX(매매지수!$271:$539,MATCH('1'!$E305,매매지수!$F$271:$F$539,FALSE),MATCH('1'!W$12,매매지수!$1:$1,FALSE))</f>
        <v>99.675632132717297</v>
      </c>
      <c r="X305" s="338">
        <f t="shared" si="102"/>
        <v>2.2360746353422556E-2</v>
      </c>
      <c r="Y305" s="338">
        <f t="shared" si="103"/>
        <v>0.55166367577745845</v>
      </c>
      <c r="Z305" s="340">
        <f t="shared" si="104"/>
        <v>0.84893261152751975</v>
      </c>
      <c r="AA305" s="335">
        <f>INDEX(전세지수!$271:$539,MATCH('1'!$E305,전세지수!$F$271:$F$539,FALSE),MATCH('1'!AA$12,전세지수!$1:$1,FALSE))</f>
        <v>101.86744614985071</v>
      </c>
      <c r="AB305" s="336">
        <f>INDEX(전세지수!$271:$539,MATCH('1'!$E305,전세지수!$F$271:$F$539,FALSE),MATCH('1'!AB$12,전세지수!$1:$1,FALSE))</f>
        <v>101.79009509265207</v>
      </c>
      <c r="AC305" s="336">
        <f>INDEX(전세지수!$271:$539,MATCH('1'!$E305,전세지수!$F$271:$F$539,FALSE),MATCH('1'!AC$12,전세지수!$1:$1,FALSE))</f>
        <v>100.09608454243617</v>
      </c>
      <c r="AD305" s="336">
        <f>INDEX(전세지수!$271:$539,MATCH('1'!$E305,전세지수!$F$271:$F$539,FALSE),MATCH('1'!AD$12,전세지수!$1:$1,FALSE))</f>
        <v>99.758601287649469</v>
      </c>
      <c r="AE305" s="338">
        <f t="shared" si="105"/>
        <v>7.5990750503018845E-2</v>
      </c>
      <c r="AF305" s="338">
        <f t="shared" si="106"/>
        <v>1.7696612365127651</v>
      </c>
      <c r="AG305" s="340">
        <f t="shared" si="107"/>
        <v>2.1139479052242116</v>
      </c>
      <c r="AH305" s="1353" t="s">
        <v>489</v>
      </c>
      <c r="AI305" s="1354"/>
      <c r="AJ305" s="351"/>
    </row>
    <row r="306" spans="1:37" ht="14.1" customHeight="1">
      <c r="A306" s="522"/>
      <c r="B306" s="522"/>
      <c r="C306" s="1396" t="s">
        <v>247</v>
      </c>
      <c r="D306" s="1397"/>
      <c r="E306" s="493">
        <v>250</v>
      </c>
      <c r="F306" s="275">
        <f>INDEX(매매지수!$2:$270,MATCH('1'!$E306,매매지수!$F$2:$F$270,FALSE),MATCH('1'!F$12,매매지수!$1:$1,FALSE))</f>
        <v>104.81918112576629</v>
      </c>
      <c r="G306" s="377">
        <f>INDEX(매매지수!$2:$270,MATCH('1'!$E306,매매지수!$F$2:$F$270,FALSE),MATCH('1'!G$12,매매지수!$1:$1,FALSE))</f>
        <v>104.26671494567046</v>
      </c>
      <c r="H306" s="377">
        <f>INDEX(매매지수!$2:$270,MATCH('1'!$E306,매매지수!$F$2:$F$270,FALSE),MATCH('1'!H$12,매매지수!$1:$1,FALSE))</f>
        <v>100.87661420580443</v>
      </c>
      <c r="I306" s="377">
        <f>INDEX(매매지수!$2:$270,MATCH('1'!$E306,매매지수!$F$2:$F$270,FALSE),MATCH('1'!I$12,매매지수!$1:$1,FALSE))</f>
        <v>97.967054033270941</v>
      </c>
      <c r="J306" s="378">
        <f t="shared" si="96"/>
        <v>0.52985862303585041</v>
      </c>
      <c r="K306" s="378">
        <f t="shared" si="97"/>
        <v>3.9083061530181817</v>
      </c>
      <c r="L306" s="415">
        <f t="shared" si="98"/>
        <v>6.9943177939884471</v>
      </c>
      <c r="M306" s="275">
        <f>INDEX(전세지수!$2:$270,MATCH('1'!$E306,전세지수!$F$2:$F$270,FALSE),MATCH('1'!M$12,전세지수!$1:$1,FALSE))</f>
        <v>103.64589151826608</v>
      </c>
      <c r="N306" s="377">
        <f>INDEX(전세지수!$2:$270,MATCH('1'!$E306,전세지수!$F$2:$F$270,FALSE),MATCH('1'!N$12,전세지수!$1:$1,FALSE))</f>
        <v>103.02166382924167</v>
      </c>
      <c r="O306" s="377">
        <f>INDEX(전세지수!$2:$270,MATCH('1'!$E306,전세지수!$F$2:$F$270,FALSE),MATCH('1'!O$12,전세지수!$1:$1,FALSE))</f>
        <v>100.9211384697889</v>
      </c>
      <c r="P306" s="377">
        <f>INDEX(전세지수!$2:$270,MATCH('1'!$E306,전세지수!$F$2:$F$270,FALSE),MATCH('1'!P$12,전세지수!$1:$1,FALSE))</f>
        <v>96.99318790262123</v>
      </c>
      <c r="Q306" s="379">
        <f t="shared" si="99"/>
        <v>0.60591885805598711</v>
      </c>
      <c r="R306" s="379">
        <f t="shared" si="100"/>
        <v>2.6998833839878333</v>
      </c>
      <c r="S306" s="379">
        <f t="shared" si="101"/>
        <v>6.8589390239693904</v>
      </c>
      <c r="T306" s="276">
        <f>INDEX(매매지수!$271:$539,MATCH('1'!$E306,매매지수!$F$271:$F$539,FALSE),MATCH('1'!T$12,매매지수!$1:$1,FALSE))</f>
        <v>106.98457622166696</v>
      </c>
      <c r="U306" s="377">
        <f>INDEX(매매지수!$271:$539,MATCH('1'!$E306,매매지수!$F$271:$F$539,FALSE),MATCH('1'!U$12,매매지수!$1:$1,FALSE))</f>
        <v>106.15148391594229</v>
      </c>
      <c r="V306" s="377">
        <f>INDEX(매매지수!$271:$539,MATCH('1'!$E306,매매지수!$F$271:$F$539,FALSE),MATCH('1'!V$12,매매지수!$1:$1,FALSE))</f>
        <v>101.15423733279931</v>
      </c>
      <c r="W306" s="377">
        <f>INDEX(매매지수!$271:$539,MATCH('1'!$E306,매매지수!$F$271:$F$539,FALSE),MATCH('1'!W$12,매매지수!$1:$1,FALSE))</f>
        <v>97.743246006757047</v>
      </c>
      <c r="X306" s="379">
        <f t="shared" si="102"/>
        <v>0.7848145640473092</v>
      </c>
      <c r="Y306" s="379">
        <f t="shared" si="103"/>
        <v>5.7638108324476134</v>
      </c>
      <c r="Z306" s="380">
        <f t="shared" si="104"/>
        <v>9.4546995239661378</v>
      </c>
      <c r="AA306" s="275">
        <f>INDEX(전세지수!$271:$539,MATCH('1'!$E306,전세지수!$F$271:$F$539,FALSE),MATCH('1'!AA$12,전세지수!$1:$1,FALSE))</f>
        <v>105.39210682180457</v>
      </c>
      <c r="AB306" s="377">
        <f>INDEX(전세지수!$271:$539,MATCH('1'!$E306,전세지수!$F$271:$F$539,FALSE),MATCH('1'!AB$12,전세지수!$1:$1,FALSE))</f>
        <v>104.4258886815242</v>
      </c>
      <c r="AC306" s="377">
        <f>INDEX(전세지수!$271:$539,MATCH('1'!$E306,전세지수!$F$271:$F$539,FALSE),MATCH('1'!AC$12,전세지수!$1:$1,FALSE))</f>
        <v>101.34747583636484</v>
      </c>
      <c r="AD306" s="377">
        <f>INDEX(전세지수!$271:$539,MATCH('1'!$E306,전세지수!$F$271:$F$539,FALSE),MATCH('1'!AD$12,전세지수!$1:$1,FALSE))</f>
        <v>96.061252704124399</v>
      </c>
      <c r="AE306" s="379">
        <f t="shared" si="105"/>
        <v>0.92526685909002371</v>
      </c>
      <c r="AF306" s="379">
        <f t="shared" si="106"/>
        <v>3.9908551762751099</v>
      </c>
      <c r="AG306" s="380">
        <f t="shared" si="107"/>
        <v>9.7134420539152</v>
      </c>
      <c r="AH306" s="1399" t="s">
        <v>490</v>
      </c>
      <c r="AI306" s="1358"/>
      <c r="AJ306" s="351"/>
    </row>
    <row r="307" spans="1:37" ht="14.1" customHeight="1">
      <c r="A307" s="522"/>
      <c r="B307" s="522"/>
      <c r="C307" s="1396" t="s">
        <v>902</v>
      </c>
      <c r="D307" s="1397"/>
      <c r="E307" s="401">
        <v>251</v>
      </c>
      <c r="F307" s="275">
        <f>INDEX(매매지수!$2:$270,MATCH('1'!$E307,매매지수!$F$2:$F$270,FALSE),MATCH('1'!F$12,매매지수!$1:$1,FALSE))</f>
        <v>104.33417984685558</v>
      </c>
      <c r="G307" s="377">
        <f>INDEX(매매지수!$2:$270,MATCH('1'!$E307,매매지수!$F$2:$F$270,FALSE),MATCH('1'!G$12,매매지수!$1:$1,FALSE))</f>
        <v>103.68230286808623</v>
      </c>
      <c r="H307" s="377">
        <f>INDEX(매매지수!$2:$270,MATCH('1'!$E307,매매지수!$F$2:$F$270,FALSE),MATCH('1'!H$12,매매지수!$1:$1,FALSE))</f>
        <v>100.01698128231588</v>
      </c>
      <c r="I307" s="377">
        <f>INDEX(매매지수!$2:$270,MATCH('1'!$E307,매매지수!$F$2:$F$270,FALSE),MATCH('1'!I$12,매매지수!$1:$1,FALSE))</f>
        <v>98.539673193586651</v>
      </c>
      <c r="J307" s="378">
        <f t="shared" si="96"/>
        <v>0.62872540514335995</v>
      </c>
      <c r="K307" s="378">
        <f t="shared" si="97"/>
        <v>4.3164655733346269</v>
      </c>
      <c r="L307" s="415">
        <f t="shared" si="98"/>
        <v>5.8803794101136342</v>
      </c>
      <c r="M307" s="275">
        <f>INDEX(전세지수!$2:$270,MATCH('1'!$E307,전세지수!$F$2:$F$270,FALSE),MATCH('1'!M$12,전세지수!$1:$1,FALSE))</f>
        <v>106.92806693328754</v>
      </c>
      <c r="N307" s="377">
        <f>INDEX(전세지수!$2:$270,MATCH('1'!$E307,전세지수!$F$2:$F$270,FALSE),MATCH('1'!N$12,전세지수!$1:$1,FALSE))</f>
        <v>106.07421358654558</v>
      </c>
      <c r="O307" s="377">
        <f>INDEX(전세지수!$2:$270,MATCH('1'!$E307,전세지수!$F$2:$F$270,FALSE),MATCH('1'!O$12,전세지수!$1:$1,FALSE))</f>
        <v>100.46507017256079</v>
      </c>
      <c r="P307" s="377">
        <f>INDEX(전세지수!$2:$270,MATCH('1'!$E307,전세지수!$F$2:$F$270,FALSE),MATCH('1'!P$12,전세지수!$1:$1,FALSE))</f>
        <v>97.223019562529629</v>
      </c>
      <c r="Q307" s="379">
        <f t="shared" si="99"/>
        <v>0.80495845113695008</v>
      </c>
      <c r="R307" s="379">
        <f t="shared" si="100"/>
        <v>6.4330784317631728</v>
      </c>
      <c r="S307" s="379">
        <f t="shared" si="101"/>
        <v>9.982252571898421</v>
      </c>
      <c r="T307" s="276">
        <f>INDEX(매매지수!$271:$539,MATCH('1'!$E307,매매지수!$F$271:$F$539,FALSE),MATCH('1'!T$12,매매지수!$1:$1,FALSE))</f>
        <v>109.11825194422298</v>
      </c>
      <c r="U307" s="377">
        <f>INDEX(매매지수!$271:$539,MATCH('1'!$E307,매매지수!$F$271:$F$539,FALSE),MATCH('1'!U$12,매매지수!$1:$1,FALSE))</f>
        <v>107.74433517859194</v>
      </c>
      <c r="V307" s="377">
        <f>INDEX(매매지수!$271:$539,MATCH('1'!$E307,매매지수!$F$271:$F$539,FALSE),MATCH('1'!V$12,매매지수!$1:$1,FALSE))</f>
        <v>100.42488480243625</v>
      </c>
      <c r="W307" s="377">
        <f>INDEX(매매지수!$271:$539,MATCH('1'!$E307,매매지수!$F$271:$F$539,FALSE),MATCH('1'!W$12,매매지수!$1:$1,FALSE))</f>
        <v>97.277568326323944</v>
      </c>
      <c r="X307" s="379">
        <f t="shared" si="102"/>
        <v>1.2751638063882353</v>
      </c>
      <c r="Y307" s="379">
        <f t="shared" si="103"/>
        <v>8.656586620825113</v>
      </c>
      <c r="Z307" s="380">
        <f t="shared" si="104"/>
        <v>12.17205962445389</v>
      </c>
      <c r="AA307" s="275">
        <f>INDEX(전세지수!$271:$539,MATCH('1'!$E307,전세지수!$F$271:$F$539,FALSE),MATCH('1'!AA$12,전세지수!$1:$1,FALSE))</f>
        <v>112.63504385460341</v>
      </c>
      <c r="AB307" s="377">
        <f>INDEX(전세지수!$271:$539,MATCH('1'!$E307,전세지수!$F$271:$F$539,FALSE),MATCH('1'!AB$12,전세지수!$1:$1,FALSE))</f>
        <v>110.93776848550627</v>
      </c>
      <c r="AC307" s="377">
        <f>INDEX(전세지수!$271:$539,MATCH('1'!$E307,전세지수!$F$271:$F$539,FALSE),MATCH('1'!AC$12,전세지수!$1:$1,FALSE))</f>
        <v>100.88259278008334</v>
      </c>
      <c r="AD307" s="377">
        <f>INDEX(전세지수!$271:$539,MATCH('1'!$E307,전세지수!$F$271:$F$539,FALSE),MATCH('1'!AD$12,전세지수!$1:$1,FALSE))</f>
        <v>94.85309144319011</v>
      </c>
      <c r="AE307" s="379">
        <f t="shared" si="105"/>
        <v>1.5299346582033468</v>
      </c>
      <c r="AF307" s="379">
        <f t="shared" si="106"/>
        <v>11.649632261275777</v>
      </c>
      <c r="AG307" s="380">
        <f t="shared" si="107"/>
        <v>18.746834858896875</v>
      </c>
      <c r="AH307" s="1359" t="s">
        <v>903</v>
      </c>
      <c r="AI307" s="1360"/>
      <c r="AJ307" s="351"/>
    </row>
    <row r="308" spans="1:37" ht="14.1" customHeight="1">
      <c r="A308" s="494"/>
      <c r="B308" s="1405" t="s">
        <v>236</v>
      </c>
      <c r="C308" s="1405"/>
      <c r="D308" s="1405"/>
      <c r="E308" s="493">
        <v>252</v>
      </c>
      <c r="F308" s="268">
        <f>INDEX(매매지수!$2:$270,MATCH('1'!$E308,매매지수!$F$2:$F$270,FALSE),MATCH('1'!F$12,매매지수!$1:$1,FALSE))</f>
        <v>100.04635001015704</v>
      </c>
      <c r="G308" s="285">
        <f>INDEX(매매지수!$2:$270,MATCH('1'!$E308,매매지수!$F$2:$F$270,FALSE),MATCH('1'!G$12,매매지수!$1:$1,FALSE))</f>
        <v>100.11228689008031</v>
      </c>
      <c r="H308" s="285">
        <f>INDEX(매매지수!$2:$270,MATCH('1'!$E308,매매지수!$F$2:$F$270,FALSE),MATCH('1'!H$12,매매지수!$1:$1,FALSE))</f>
        <v>99.786450624262827</v>
      </c>
      <c r="I308" s="285">
        <f>INDEX(매매지수!$2:$270,MATCH('1'!$E308,매매지수!$F$2:$F$270,FALSE),MATCH('1'!I$12,매매지수!$1:$1,FALSE))</f>
        <v>100.15453684979641</v>
      </c>
      <c r="J308" s="286">
        <f t="shared" si="96"/>
        <v>-6.5862924493642616E-2</v>
      </c>
      <c r="K308" s="286">
        <f t="shared" si="97"/>
        <v>0.26045558717469053</v>
      </c>
      <c r="L308" s="287">
        <f t="shared" si="98"/>
        <v>-0.10801990907474135</v>
      </c>
      <c r="M308" s="268">
        <f>INDEX(전세지수!$2:$270,MATCH('1'!$E308,전세지수!$F$2:$F$270,FALSE),MATCH('1'!M$12,전세지수!$1:$1,FALSE))</f>
        <v>102.79877327544611</v>
      </c>
      <c r="N308" s="285">
        <f>INDEX(전세지수!$2:$270,MATCH('1'!$E308,전세지수!$F$2:$F$270,FALSE),MATCH('1'!N$12,전세지수!$1:$1,FALSE))</f>
        <v>102.69770755906661</v>
      </c>
      <c r="O308" s="285">
        <f>INDEX(전세지수!$2:$270,MATCH('1'!$E308,전세지수!$F$2:$F$270,FALSE),MATCH('1'!O$12,전세지수!$1:$1,FALSE))</f>
        <v>100.28517653119924</v>
      </c>
      <c r="P308" s="285">
        <f>INDEX(전세지수!$2:$270,MATCH('1'!$E308,전세지수!$F$2:$F$270,FALSE),MATCH('1'!P$12,전세지수!$1:$1,FALSE))</f>
        <v>99.736153737121427</v>
      </c>
      <c r="Q308" s="288">
        <f t="shared" si="99"/>
        <v>9.8410878666754797E-2</v>
      </c>
      <c r="R308" s="288">
        <f t="shared" si="100"/>
        <v>2.506448940103212</v>
      </c>
      <c r="S308" s="288">
        <f t="shared" si="101"/>
        <v>3.070721522304698</v>
      </c>
      <c r="T308" s="273">
        <f>INDEX(매매지수!$271:$539,MATCH('1'!$E308,매매지수!$F$271:$F$539,FALSE),MATCH('1'!T$12,매매지수!$1:$1,FALSE))</f>
        <v>99.549248681792051</v>
      </c>
      <c r="U308" s="285">
        <f>INDEX(매매지수!$271:$539,MATCH('1'!$E308,매매지수!$F$271:$F$539,FALSE),MATCH('1'!U$12,매매지수!$1:$1,FALSE))</f>
        <v>99.649502470961494</v>
      </c>
      <c r="V308" s="285">
        <f>INDEX(매매지수!$271:$539,MATCH('1'!$E308,매매지수!$F$271:$F$539,FALSE),MATCH('1'!V$12,매매지수!$1:$1,FALSE))</f>
        <v>99.667304182755913</v>
      </c>
      <c r="W308" s="285">
        <f>INDEX(매매지수!$271:$539,MATCH('1'!$E308,매매지수!$F$271:$F$539,FALSE),MATCH('1'!W$12,매매지수!$1:$1,FALSE))</f>
        <v>100.25736832077821</v>
      </c>
      <c r="X308" s="288">
        <f t="shared" si="102"/>
        <v>-0.10060641215811073</v>
      </c>
      <c r="Y308" s="288">
        <f t="shared" si="103"/>
        <v>-0.11844957775459797</v>
      </c>
      <c r="Z308" s="289">
        <f t="shared" si="104"/>
        <v>-0.7063018417963085</v>
      </c>
      <c r="AA308" s="268">
        <f>INDEX(전세지수!$271:$539,MATCH('1'!$E308,전세지수!$F$271:$F$539,FALSE),MATCH('1'!AA$12,전세지수!$1:$1,FALSE))</f>
        <v>103.65191519684535</v>
      </c>
      <c r="AB308" s="285">
        <f>INDEX(전세지수!$271:$539,MATCH('1'!$E308,전세지수!$F$271:$F$539,FALSE),MATCH('1'!AB$12,전세지수!$1:$1,FALSE))</f>
        <v>103.54130163779251</v>
      </c>
      <c r="AC308" s="285">
        <f>INDEX(전세지수!$271:$539,MATCH('1'!$E308,전세지수!$F$271:$F$539,FALSE),MATCH('1'!AC$12,전세지수!$1:$1,FALSE))</f>
        <v>100.42256269224849</v>
      </c>
      <c r="AD308" s="285">
        <f>INDEX(전세지수!$271:$539,MATCH('1'!$E308,전세지수!$F$271:$F$539,FALSE),MATCH('1'!AD$12,전세지수!$1:$1,FALSE))</f>
        <v>99.746293905702785</v>
      </c>
      <c r="AE308" s="288">
        <f t="shared" si="105"/>
        <v>0.10683037329373146</v>
      </c>
      <c r="AF308" s="288">
        <f t="shared" si="106"/>
        <v>3.2157638861432192</v>
      </c>
      <c r="AG308" s="289">
        <f t="shared" si="107"/>
        <v>3.9155552935478788</v>
      </c>
      <c r="AH308" s="1388" t="s">
        <v>491</v>
      </c>
      <c r="AI308" s="1388"/>
      <c r="AJ308" s="1388"/>
      <c r="AK308" s="370"/>
    </row>
    <row r="309" spans="1:37" ht="14.1" customHeight="1">
      <c r="A309" s="522"/>
      <c r="B309" s="522"/>
      <c r="C309" s="1404" t="s">
        <v>154</v>
      </c>
      <c r="D309" s="1373"/>
      <c r="E309" s="401">
        <v>253</v>
      </c>
      <c r="F309" s="268">
        <f>INDEX(매매지수!$2:$270,MATCH('1'!$E309,매매지수!$F$2:$F$270,FALSE),MATCH('1'!F$12,매매지수!$1:$1,FALSE))</f>
        <v>100.71488787739705</v>
      </c>
      <c r="G309" s="285">
        <f>INDEX(매매지수!$2:$270,MATCH('1'!$E309,매매지수!$F$2:$F$270,FALSE),MATCH('1'!G$12,매매지수!$1:$1,FALSE))</f>
        <v>100.74052124934585</v>
      </c>
      <c r="H309" s="285">
        <f>INDEX(매매지수!$2:$270,MATCH('1'!$E309,매매지수!$F$2:$F$270,FALSE),MATCH('1'!H$12,매매지수!$1:$1,FALSE))</f>
        <v>99.93390900921662</v>
      </c>
      <c r="I309" s="285">
        <f>INDEX(매매지수!$2:$270,MATCH('1'!$E309,매매지수!$F$2:$F$270,FALSE),MATCH('1'!I$12,매매지수!$1:$1,FALSE))</f>
        <v>100.44861209137609</v>
      </c>
      <c r="J309" s="286">
        <f t="shared" si="96"/>
        <v>-2.544494671151698E-2</v>
      </c>
      <c r="K309" s="286">
        <f t="shared" si="97"/>
        <v>0.78149536621088256</v>
      </c>
      <c r="L309" s="287">
        <f t="shared" si="98"/>
        <v>0.2650865755902343</v>
      </c>
      <c r="M309" s="268">
        <f>INDEX(전세지수!$2:$270,MATCH('1'!$E309,전세지수!$F$2:$F$270,FALSE),MATCH('1'!M$12,전세지수!$1:$1,FALSE))</f>
        <v>105.39923714970818</v>
      </c>
      <c r="N309" s="285">
        <f>INDEX(전세지수!$2:$270,MATCH('1'!$E309,전세지수!$F$2:$F$270,FALSE),MATCH('1'!N$12,전세지수!$1:$1,FALSE))</f>
        <v>105.23180259226605</v>
      </c>
      <c r="O309" s="285">
        <f>INDEX(전세지수!$2:$270,MATCH('1'!$E309,전세지수!$F$2:$F$270,FALSE),MATCH('1'!O$12,전세지수!$1:$1,FALSE))</f>
        <v>100.58102934753433</v>
      </c>
      <c r="P309" s="285">
        <f>INDEX(전세지수!$2:$270,MATCH('1'!$E309,전세지수!$F$2:$F$270,FALSE),MATCH('1'!P$12,전세지수!$1:$1,FALSE))</f>
        <v>99.896824913195445</v>
      </c>
      <c r="Q309" s="288">
        <f t="shared" si="99"/>
        <v>0.15911022458761082</v>
      </c>
      <c r="R309" s="288">
        <f t="shared" si="100"/>
        <v>4.7903743215091499</v>
      </c>
      <c r="S309" s="288">
        <f t="shared" si="101"/>
        <v>5.5080952185357468</v>
      </c>
      <c r="T309" s="273">
        <f>INDEX(매매지수!$271:$539,MATCH('1'!$E309,매매지수!$F$271:$F$539,FALSE),MATCH('1'!T$12,매매지수!$1:$1,FALSE))</f>
        <v>99.911613209110754</v>
      </c>
      <c r="U309" s="285">
        <f>INDEX(매매지수!$271:$539,MATCH('1'!$E309,매매지수!$F$271:$F$539,FALSE),MATCH('1'!U$12,매매지수!$1:$1,FALSE))</f>
        <v>99.960141089321951</v>
      </c>
      <c r="V309" s="285">
        <f>INDEX(매매지수!$271:$539,MATCH('1'!$E309,매매지수!$F$271:$F$539,FALSE),MATCH('1'!V$12,매매지수!$1:$1,FALSE))</f>
        <v>99.693959114048482</v>
      </c>
      <c r="W309" s="285">
        <f>INDEX(매매지수!$271:$539,MATCH('1'!$E309,매매지수!$F$271:$F$539,FALSE),MATCH('1'!W$12,매매지수!$1:$1,FALSE))</f>
        <v>100.63278056378503</v>
      </c>
      <c r="X309" s="288">
        <f t="shared" si="102"/>
        <v>-4.8547230608486647E-2</v>
      </c>
      <c r="Y309" s="288">
        <f t="shared" si="103"/>
        <v>0.2183222504116511</v>
      </c>
      <c r="Z309" s="289">
        <f t="shared" si="104"/>
        <v>-0.7166326425981806</v>
      </c>
      <c r="AA309" s="268">
        <f>INDEX(전세지수!$271:$539,MATCH('1'!$E309,전세지수!$F$271:$F$539,FALSE),MATCH('1'!AA$12,전세지수!$1:$1,FALSE))</f>
        <v>105.86311959469428</v>
      </c>
      <c r="AB309" s="285">
        <f>INDEX(전세지수!$271:$539,MATCH('1'!$E309,전세지수!$F$271:$F$539,FALSE),MATCH('1'!AB$12,전세지수!$1:$1,FALSE))</f>
        <v>105.64502143936627</v>
      </c>
      <c r="AC309" s="285">
        <f>INDEX(전세지수!$271:$539,MATCH('1'!$E309,전세지수!$F$271:$F$539,FALSE),MATCH('1'!AC$12,전세지수!$1:$1,FALSE))</f>
        <v>100.39756986303001</v>
      </c>
      <c r="AD309" s="285">
        <f>INDEX(전세지수!$271:$539,MATCH('1'!$E309,전세지수!$F$271:$F$539,FALSE),MATCH('1'!AD$12,전세지수!$1:$1,FALSE))</f>
        <v>99.840820521157639</v>
      </c>
      <c r="AE309" s="288">
        <f t="shared" si="105"/>
        <v>0.20644432871186336</v>
      </c>
      <c r="AF309" s="288">
        <f t="shared" si="106"/>
        <v>5.4439064004445425</v>
      </c>
      <c r="AG309" s="289">
        <f t="shared" si="107"/>
        <v>6.0319006215102444</v>
      </c>
      <c r="AH309" s="1400" t="s">
        <v>492</v>
      </c>
      <c r="AI309" s="1401"/>
      <c r="AJ309" s="351"/>
    </row>
    <row r="310" spans="1:37" ht="14.1" customHeight="1">
      <c r="A310" s="522"/>
      <c r="B310" s="522"/>
      <c r="C310" s="521"/>
      <c r="D310" s="376" t="s">
        <v>155</v>
      </c>
      <c r="E310" s="493">
        <v>254</v>
      </c>
      <c r="F310" s="275">
        <f>INDEX(매매지수!$2:$270,MATCH('1'!$E310,매매지수!$F$2:$F$270,FALSE),MATCH('1'!F$12,매매지수!$1:$1,FALSE))</f>
        <v>101.33049191961561</v>
      </c>
      <c r="G310" s="377">
        <f>INDEX(매매지수!$2:$270,MATCH('1'!$E310,매매지수!$F$2:$F$270,FALSE),MATCH('1'!G$12,매매지수!$1:$1,FALSE))</f>
        <v>101.30679844336711</v>
      </c>
      <c r="H310" s="377">
        <f>INDEX(매매지수!$2:$270,MATCH('1'!$E310,매매지수!$F$2:$F$270,FALSE),MATCH('1'!H$12,매매지수!$1:$1,FALSE))</f>
        <v>99.66501047948141</v>
      </c>
      <c r="I310" s="377">
        <f>INDEX(매매지수!$2:$270,MATCH('1'!$E310,매매지수!$F$2:$F$270,FALSE),MATCH('1'!I$12,매매지수!$1:$1,FALSE))</f>
        <v>100.38496160183178</v>
      </c>
      <c r="J310" s="378">
        <f t="shared" si="96"/>
        <v>2.3387844263722535E-2</v>
      </c>
      <c r="K310" s="378">
        <f t="shared" si="97"/>
        <v>1.6710793809398883</v>
      </c>
      <c r="L310" s="415">
        <f t="shared" si="98"/>
        <v>0.94190434771912468</v>
      </c>
      <c r="M310" s="275">
        <f>INDEX(전세지수!$2:$270,MATCH('1'!$E310,전세지수!$F$2:$F$270,FALSE),MATCH('1'!M$12,전세지수!$1:$1,FALSE))</f>
        <v>106.26639967791895</v>
      </c>
      <c r="N310" s="377">
        <f>INDEX(전세지수!$2:$270,MATCH('1'!$E310,전세지수!$F$2:$F$270,FALSE),MATCH('1'!N$12,전세지수!$1:$1,FALSE))</f>
        <v>105.85969525305951</v>
      </c>
      <c r="O310" s="377">
        <f>INDEX(전세지수!$2:$270,MATCH('1'!$E310,전세지수!$F$2:$F$270,FALSE),MATCH('1'!O$12,전세지수!$1:$1,FALSE))</f>
        <v>100.99507314553715</v>
      </c>
      <c r="P310" s="377">
        <f>INDEX(전세지수!$2:$270,MATCH('1'!$E310,전세지수!$F$2:$F$270,FALSE),MATCH('1'!P$12,전세지수!$1:$1,FALSE))</f>
        <v>100.0180899319855</v>
      </c>
      <c r="Q310" s="379">
        <f t="shared" si="99"/>
        <v>0.3841919475464195</v>
      </c>
      <c r="R310" s="379">
        <f t="shared" si="100"/>
        <v>5.2193897862578442</v>
      </c>
      <c r="S310" s="379">
        <f t="shared" si="101"/>
        <v>6.2471796353863907</v>
      </c>
      <c r="T310" s="276">
        <f>INDEX(매매지수!$271:$539,MATCH('1'!$E310,매매지수!$F$271:$F$539,FALSE),MATCH('1'!T$12,매매지수!$1:$1,FALSE))</f>
        <v>100.97549255229372</v>
      </c>
      <c r="U310" s="377">
        <f>INDEX(매매지수!$271:$539,MATCH('1'!$E310,매매지수!$F$271:$F$539,FALSE),MATCH('1'!U$12,매매지수!$1:$1,FALSE))</f>
        <v>100.9357211472292</v>
      </c>
      <c r="V310" s="377">
        <f>INDEX(매매지수!$271:$539,MATCH('1'!$E310,매매지수!$F$271:$F$539,FALSE),MATCH('1'!V$12,매매지수!$1:$1,FALSE))</f>
        <v>99.561004525249089</v>
      </c>
      <c r="W310" s="377">
        <f>INDEX(매매지수!$271:$539,MATCH('1'!$E310,매매지수!$F$271:$F$539,FALSE),MATCH('1'!W$12,매매지수!$1:$1,FALSE))</f>
        <v>100.79075299394235</v>
      </c>
      <c r="X310" s="379">
        <f t="shared" si="102"/>
        <v>3.9402705615487754E-2</v>
      </c>
      <c r="Y310" s="379">
        <f t="shared" si="103"/>
        <v>1.4207249452629966</v>
      </c>
      <c r="Z310" s="380">
        <f t="shared" si="104"/>
        <v>0.18329018572018629</v>
      </c>
      <c r="AA310" s="275">
        <f>INDEX(전세지수!$271:$539,MATCH('1'!$E310,전세지수!$F$271:$F$539,FALSE),MATCH('1'!AA$12,전세지수!$1:$1,FALSE))</f>
        <v>112.09184531744239</v>
      </c>
      <c r="AB310" s="377">
        <f>INDEX(전세지수!$271:$539,MATCH('1'!$E310,전세지수!$F$271:$F$539,FALSE),MATCH('1'!AB$12,전세지수!$1:$1,FALSE))</f>
        <v>111.37009253468202</v>
      </c>
      <c r="AC310" s="377">
        <f>INDEX(전세지수!$271:$539,MATCH('1'!$E310,전세지수!$F$271:$F$539,FALSE),MATCH('1'!AC$12,전세지수!$1:$1,FALSE))</f>
        <v>101.68202071748114</v>
      </c>
      <c r="AD310" s="377">
        <f>INDEX(전세지수!$271:$539,MATCH('1'!$E310,전세지수!$F$271:$F$539,FALSE),MATCH('1'!AD$12,전세지수!$1:$1,FALSE))</f>
        <v>100.03060146731917</v>
      </c>
      <c r="AE310" s="379">
        <f t="shared" si="105"/>
        <v>0.64806696872916625</v>
      </c>
      <c r="AF310" s="379">
        <f t="shared" si="106"/>
        <v>10.23762561611996</v>
      </c>
      <c r="AG310" s="380">
        <f t="shared" si="107"/>
        <v>12.05755406165756</v>
      </c>
      <c r="AH310" s="381" t="s">
        <v>493</v>
      </c>
      <c r="AI310" s="350"/>
      <c r="AJ310" s="351"/>
    </row>
    <row r="311" spans="1:37" ht="14.1" customHeight="1">
      <c r="A311" s="522"/>
      <c r="B311" s="522"/>
      <c r="C311" s="521"/>
      <c r="D311" s="391" t="s">
        <v>156</v>
      </c>
      <c r="E311" s="401">
        <v>255</v>
      </c>
      <c r="F311" s="277">
        <f>INDEX(매매지수!$2:$270,MATCH('1'!$E311,매매지수!$F$2:$F$270,FALSE),MATCH('1'!F$12,매매지수!$1:$1,FALSE))</f>
        <v>99.600497982888228</v>
      </c>
      <c r="G311" s="255">
        <f>INDEX(매매지수!$2:$270,MATCH('1'!$E311,매매지수!$F$2:$F$270,FALSE),MATCH('1'!G$12,매매지수!$1:$1,FALSE))</f>
        <v>99.643932784805514</v>
      </c>
      <c r="H311" s="255">
        <f>INDEX(매매지수!$2:$270,MATCH('1'!$E311,매매지수!$F$2:$F$270,FALSE),MATCH('1'!H$12,매매지수!$1:$1,FALSE))</f>
        <v>99.758533275687981</v>
      </c>
      <c r="I311" s="255">
        <f>INDEX(매매지수!$2:$270,MATCH('1'!$E311,매매지수!$F$2:$F$270,FALSE),MATCH('1'!I$12,매매지수!$1:$1,FALSE))</f>
        <v>100.40291290688114</v>
      </c>
      <c r="J311" s="256">
        <f t="shared" si="96"/>
        <v>-4.3590011657901329E-2</v>
      </c>
      <c r="K311" s="256">
        <f t="shared" si="97"/>
        <v>-0.1584178191183061</v>
      </c>
      <c r="L311" s="257">
        <f t="shared" si="98"/>
        <v>-0.79919486473177814</v>
      </c>
      <c r="M311" s="277">
        <f>INDEX(전세지수!$2:$270,MATCH('1'!$E311,전세지수!$F$2:$F$270,FALSE),MATCH('1'!M$12,전세지수!$1:$1,FALSE))</f>
        <v>105.50838213926936</v>
      </c>
      <c r="N311" s="255">
        <f>INDEX(전세지수!$2:$270,MATCH('1'!$E311,전세지수!$F$2:$F$270,FALSE),MATCH('1'!N$12,전세지수!$1:$1,FALSE))</f>
        <v>105.53245562305788</v>
      </c>
      <c r="O311" s="255">
        <f>INDEX(전세지수!$2:$270,MATCH('1'!$E311,전세지수!$F$2:$F$270,FALSE),MATCH('1'!O$12,전세지수!$1:$1,FALSE))</f>
        <v>100.02963011581798</v>
      </c>
      <c r="P311" s="255">
        <f>INDEX(전세지수!$2:$270,MATCH('1'!$E311,전세지수!$F$2:$F$270,FALSE),MATCH('1'!P$12,전세지수!$1:$1,FALSE))</f>
        <v>99.98706156721012</v>
      </c>
      <c r="Q311" s="258">
        <f t="shared" si="99"/>
        <v>-2.2811450417214996E-2</v>
      </c>
      <c r="R311" s="258">
        <f t="shared" si="100"/>
        <v>5.4771291437425873</v>
      </c>
      <c r="S311" s="258">
        <f t="shared" si="101"/>
        <v>5.522035036851114</v>
      </c>
      <c r="T311" s="278">
        <f>INDEX(매매지수!$271:$539,MATCH('1'!$E311,매매지수!$F$271:$F$539,FALSE),MATCH('1'!T$12,매매지수!$1:$1,FALSE))</f>
        <v>99.445879512909016</v>
      </c>
      <c r="U311" s="255">
        <f>INDEX(매매지수!$271:$539,MATCH('1'!$E311,매매지수!$F$271:$F$539,FALSE),MATCH('1'!U$12,매매지수!$1:$1,FALSE))</f>
        <v>99.493155091581571</v>
      </c>
      <c r="V311" s="255">
        <f>INDEX(매매지수!$271:$539,MATCH('1'!$E311,매매지수!$F$271:$F$539,FALSE),MATCH('1'!V$12,매매지수!$1:$1,FALSE))</f>
        <v>99.755258010157263</v>
      </c>
      <c r="W311" s="255">
        <f>INDEX(매매지수!$271:$539,MATCH('1'!$E311,매매지수!$F$271:$F$539,FALSE),MATCH('1'!W$12,매매지수!$1:$1,FALSE))</f>
        <v>100.43782341799951</v>
      </c>
      <c r="X311" s="258">
        <f t="shared" si="102"/>
        <v>-4.7516413193493534E-2</v>
      </c>
      <c r="Y311" s="258">
        <f t="shared" si="103"/>
        <v>-0.31013753402026056</v>
      </c>
      <c r="Z311" s="260">
        <f t="shared" si="104"/>
        <v>-0.9876198740012998</v>
      </c>
      <c r="AA311" s="277">
        <f>INDEX(전세지수!$271:$539,MATCH('1'!$E311,전세지수!$F$271:$F$539,FALSE),MATCH('1'!AA$12,전세지수!$1:$1,FALSE))</f>
        <v>105.87558746122802</v>
      </c>
      <c r="AB311" s="255">
        <f>INDEX(전세지수!$271:$539,MATCH('1'!$E311,전세지수!$F$271:$F$539,FALSE),MATCH('1'!AB$12,전세지수!$1:$1,FALSE))</f>
        <v>105.90192150002373</v>
      </c>
      <c r="AC311" s="255">
        <f>INDEX(전세지수!$271:$539,MATCH('1'!$E311,전세지수!$F$271:$F$539,FALSE),MATCH('1'!AC$12,전세지수!$1:$1,FALSE))</f>
        <v>100.0323001351709</v>
      </c>
      <c r="AD311" s="255">
        <f>INDEX(전세지수!$271:$539,MATCH('1'!$E311,전세지수!$F$271:$F$539,FALSE),MATCH('1'!AD$12,전세지수!$1:$1,FALSE))</f>
        <v>99.985943036740636</v>
      </c>
      <c r="AE311" s="258">
        <f t="shared" si="105"/>
        <v>-2.4866440969817383E-2</v>
      </c>
      <c r="AF311" s="258">
        <f t="shared" si="106"/>
        <v>5.8414005457849694</v>
      </c>
      <c r="AG311" s="260">
        <f t="shared" si="107"/>
        <v>5.8904724460349334</v>
      </c>
      <c r="AH311" s="392" t="s">
        <v>494</v>
      </c>
      <c r="AI311" s="350"/>
      <c r="AJ311" s="351"/>
    </row>
    <row r="312" spans="1:37" ht="14.1" customHeight="1">
      <c r="A312" s="522"/>
      <c r="B312" s="522"/>
      <c r="C312" s="521"/>
      <c r="D312" s="495" t="s">
        <v>159</v>
      </c>
      <c r="E312" s="493">
        <v>256</v>
      </c>
      <c r="F312" s="277">
        <f>INDEX(매매지수!$2:$270,MATCH('1'!$E312,매매지수!$F$2:$F$270,FALSE),MATCH('1'!F$12,매매지수!$1:$1,FALSE))</f>
        <v>102.42761460980161</v>
      </c>
      <c r="G312" s="255">
        <f>INDEX(매매지수!$2:$270,MATCH('1'!$E312,매매지수!$F$2:$F$270,FALSE),MATCH('1'!G$12,매매지수!$1:$1,FALSE))</f>
        <v>102.46938970848396</v>
      </c>
      <c r="H312" s="255">
        <f>INDEX(매매지수!$2:$270,MATCH('1'!$E312,매매지수!$F$2:$F$270,FALSE),MATCH('1'!H$12,매매지수!$1:$1,FALSE))</f>
        <v>100.37104646495352</v>
      </c>
      <c r="I312" s="255">
        <f>INDEX(매매지수!$2:$270,MATCH('1'!$E312,매매지수!$F$2:$F$270,FALSE),MATCH('1'!I$12,매매지수!$1:$1,FALSE))</f>
        <v>100.11716752251415</v>
      </c>
      <c r="J312" s="256">
        <f t="shared" si="96"/>
        <v>-4.0768368779398045E-2</v>
      </c>
      <c r="K312" s="256">
        <f t="shared" si="97"/>
        <v>2.0489655306783927</v>
      </c>
      <c r="L312" s="257">
        <f t="shared" si="98"/>
        <v>2.3077431617987809</v>
      </c>
      <c r="M312" s="277">
        <f>INDEX(전세지수!$2:$270,MATCH('1'!$E312,전세지수!$F$2:$F$270,FALSE),MATCH('1'!M$12,전세지수!$1:$1,FALSE))</f>
        <v>109.09085654994625</v>
      </c>
      <c r="N312" s="255">
        <f>INDEX(전세지수!$2:$270,MATCH('1'!$E312,전세지수!$F$2:$F$270,FALSE),MATCH('1'!N$12,전세지수!$1:$1,FALSE))</f>
        <v>108.97378871148626</v>
      </c>
      <c r="O312" s="255">
        <f>INDEX(전세지수!$2:$270,MATCH('1'!$E312,전세지수!$F$2:$F$270,FALSE),MATCH('1'!O$12,전세지수!$1:$1,FALSE))</f>
        <v>101.61250560822322</v>
      </c>
      <c r="P312" s="255">
        <f>INDEX(전세지수!$2:$270,MATCH('1'!$E312,전세지수!$F$2:$F$270,FALSE),MATCH('1'!P$12,전세지수!$1:$1,FALSE))</f>
        <v>100.00293714859964</v>
      </c>
      <c r="Q312" s="258">
        <f t="shared" si="99"/>
        <v>0.10742751981389631</v>
      </c>
      <c r="R312" s="258">
        <f t="shared" si="100"/>
        <v>7.3596757573881177</v>
      </c>
      <c r="S312" s="258">
        <f t="shared" si="101"/>
        <v>9.0876524834889505</v>
      </c>
      <c r="T312" s="278">
        <f>INDEX(매매지수!$271:$539,MATCH('1'!$E312,매매지수!$F$271:$F$539,FALSE),MATCH('1'!T$12,매매지수!$1:$1,FALSE))</f>
        <v>100.4973957896546</v>
      </c>
      <c r="U312" s="255">
        <f>INDEX(매매지수!$271:$539,MATCH('1'!$E312,매매지수!$F$271:$F$539,FALSE),MATCH('1'!U$12,매매지수!$1:$1,FALSE))</f>
        <v>100.57199974601039</v>
      </c>
      <c r="V312" s="255">
        <f>INDEX(매매지수!$271:$539,MATCH('1'!$E312,매매지수!$F$271:$F$539,FALSE),MATCH('1'!V$12,매매지수!$1:$1,FALSE))</f>
        <v>99.59514471946666</v>
      </c>
      <c r="W312" s="255">
        <f>INDEX(매매지수!$271:$539,MATCH('1'!$E312,매매지수!$F$271:$F$539,FALSE),MATCH('1'!W$12,매매지수!$1:$1,FALSE))</f>
        <v>100.21388083482283</v>
      </c>
      <c r="X312" s="258">
        <f t="shared" si="102"/>
        <v>-7.4179648952188426E-2</v>
      </c>
      <c r="Y312" s="258">
        <f t="shared" si="103"/>
        <v>0.90591873000369638</v>
      </c>
      <c r="Z312" s="260">
        <f t="shared" si="104"/>
        <v>0.28290986485104419</v>
      </c>
      <c r="AA312" s="277">
        <f>INDEX(전세지수!$271:$539,MATCH('1'!$E312,전세지수!$F$271:$F$539,FALSE),MATCH('1'!AA$12,전세지수!$1:$1,FALSE))</f>
        <v>106.09184908538822</v>
      </c>
      <c r="AB312" s="255">
        <f>INDEX(전세지수!$271:$539,MATCH('1'!$E312,전세지수!$F$271:$F$539,FALSE),MATCH('1'!AB$12,전세지수!$1:$1,FALSE))</f>
        <v>105.88475190157003</v>
      </c>
      <c r="AC312" s="255">
        <f>INDEX(전세지수!$271:$539,MATCH('1'!$E312,전세지수!$F$271:$F$539,FALSE),MATCH('1'!AC$12,전세지수!$1:$1,FALSE))</f>
        <v>100.31702114535584</v>
      </c>
      <c r="AD312" s="255">
        <f>INDEX(전세지수!$271:$539,MATCH('1'!$E312,전세지수!$F$271:$F$539,FALSE),MATCH('1'!AD$12,전세지수!$1:$1,FALSE))</f>
        <v>100.00535902867493</v>
      </c>
      <c r="AE312" s="258">
        <f t="shared" si="105"/>
        <v>0.1955873533242114</v>
      </c>
      <c r="AF312" s="258">
        <f t="shared" si="106"/>
        <v>5.7565783693525496</v>
      </c>
      <c r="AG312" s="260">
        <f t="shared" si="107"/>
        <v>6.0861638974448296</v>
      </c>
      <c r="AH312" s="496" t="s">
        <v>495</v>
      </c>
      <c r="AI312" s="350"/>
      <c r="AJ312" s="351"/>
    </row>
    <row r="313" spans="1:37" ht="14.1" customHeight="1">
      <c r="A313" s="522"/>
      <c r="B313" s="522"/>
      <c r="C313" s="521"/>
      <c r="D313" s="391" t="s">
        <v>158</v>
      </c>
      <c r="E313" s="401">
        <v>257</v>
      </c>
      <c r="F313" s="277">
        <f>INDEX(매매지수!$2:$270,MATCH('1'!$E313,매매지수!$F$2:$F$270,FALSE),MATCH('1'!F$12,매매지수!$1:$1,FALSE))</f>
        <v>99.990800860059466</v>
      </c>
      <c r="G313" s="255">
        <f>INDEX(매매지수!$2:$270,MATCH('1'!$E313,매매지수!$F$2:$F$270,FALSE),MATCH('1'!G$12,매매지수!$1:$1,FALSE))</f>
        <v>100.01168437129027</v>
      </c>
      <c r="H313" s="255">
        <f>INDEX(매매지수!$2:$270,MATCH('1'!$E313,매매지수!$F$2:$F$270,FALSE),MATCH('1'!H$12,매매지수!$1:$1,FALSE))</f>
        <v>100.04033978472999</v>
      </c>
      <c r="I313" s="255">
        <f>INDEX(매매지수!$2:$270,MATCH('1'!$E313,매매지수!$F$2:$F$270,FALSE),MATCH('1'!I$12,매매지수!$1:$1,FALSE))</f>
        <v>100.77277920954205</v>
      </c>
      <c r="J313" s="256">
        <f t="shared" si="96"/>
        <v>-2.0881071408895835E-2</v>
      </c>
      <c r="K313" s="256">
        <f t="shared" si="97"/>
        <v>-4.9518948833171539E-2</v>
      </c>
      <c r="L313" s="257">
        <f t="shared" si="98"/>
        <v>-0.77598172404929056</v>
      </c>
      <c r="M313" s="277">
        <f>INDEX(전세지수!$2:$270,MATCH('1'!$E313,전세지수!$F$2:$F$270,FALSE),MATCH('1'!M$12,전세지수!$1:$1,FALSE))</f>
        <v>100.78974994935797</v>
      </c>
      <c r="N313" s="255">
        <f>INDEX(전세지수!$2:$270,MATCH('1'!$E313,전세지수!$F$2:$F$270,FALSE),MATCH('1'!N$12,전세지수!$1:$1,FALSE))</f>
        <v>100.73753048712139</v>
      </c>
      <c r="O313" s="255">
        <f>INDEX(전세지수!$2:$270,MATCH('1'!$E313,전세지수!$F$2:$F$270,FALSE),MATCH('1'!O$12,전세지수!$1:$1,FALSE))</f>
        <v>99.923307414005407</v>
      </c>
      <c r="P313" s="255">
        <f>INDEX(전세지수!$2:$270,MATCH('1'!$E313,전세지수!$F$2:$F$270,FALSE),MATCH('1'!P$12,전세지수!$1:$1,FALSE))</f>
        <v>99.870356732644822</v>
      </c>
      <c r="Q313" s="258">
        <f t="shared" si="99"/>
        <v>5.1837147470323863E-2</v>
      </c>
      <c r="R313" s="258">
        <f t="shared" si="100"/>
        <v>0.86710754255030498</v>
      </c>
      <c r="S313" s="258">
        <f t="shared" si="101"/>
        <v>0.92058669538388482</v>
      </c>
      <c r="T313" s="278">
        <f>INDEX(매매지수!$271:$539,MATCH('1'!$E313,매매지수!$F$271:$F$539,FALSE),MATCH('1'!T$12,매매지수!$1:$1,FALSE))</f>
        <v>99.370162875230434</v>
      </c>
      <c r="U313" s="255">
        <f>INDEX(매매지수!$271:$539,MATCH('1'!$E313,매매지수!$F$271:$F$539,FALSE),MATCH('1'!U$12,매매지수!$1:$1,FALSE))</f>
        <v>99.400600188507013</v>
      </c>
      <c r="V313" s="255">
        <f>INDEX(매매지수!$271:$539,MATCH('1'!$E313,매매지수!$F$271:$F$539,FALSE),MATCH('1'!V$12,매매지수!$1:$1,FALSE))</f>
        <v>99.707467141834812</v>
      </c>
      <c r="W313" s="255">
        <f>INDEX(매매지수!$271:$539,MATCH('1'!$E313,매매지수!$F$271:$F$539,FALSE),MATCH('1'!W$12,매매지수!$1:$1,FALSE))</f>
        <v>101.0526458671941</v>
      </c>
      <c r="X313" s="258">
        <f t="shared" si="102"/>
        <v>-3.0620854621454807E-2</v>
      </c>
      <c r="Y313" s="258">
        <f t="shared" si="103"/>
        <v>-0.33829388738213506</v>
      </c>
      <c r="Z313" s="260">
        <f t="shared" si="104"/>
        <v>-1.6649568920489521</v>
      </c>
      <c r="AA313" s="277">
        <f>INDEX(전세지수!$271:$539,MATCH('1'!$E313,전세지수!$F$271:$F$539,FALSE),MATCH('1'!AA$12,전세지수!$1:$1,FALSE))</f>
        <v>101.04521787286392</v>
      </c>
      <c r="AB313" s="255">
        <f>INDEX(전세지수!$271:$539,MATCH('1'!$E313,전세지수!$F$271:$F$539,FALSE),MATCH('1'!AB$12,전세지수!$1:$1,FALSE))</f>
        <v>100.96845256739533</v>
      </c>
      <c r="AC313" s="255">
        <f>INDEX(전세지수!$271:$539,MATCH('1'!$E313,전세지수!$F$271:$F$539,FALSE),MATCH('1'!AC$12,전세지수!$1:$1,FALSE))</f>
        <v>99.887549508846305</v>
      </c>
      <c r="AD313" s="255">
        <f>INDEX(전세지수!$271:$539,MATCH('1'!$E313,전세지수!$F$271:$F$539,FALSE),MATCH('1'!AD$12,전세지수!$1:$1,FALSE))</f>
        <v>99.735398891648472</v>
      </c>
      <c r="AE313" s="258">
        <f t="shared" si="105"/>
        <v>7.6029000659727508E-2</v>
      </c>
      <c r="AF313" s="258">
        <f t="shared" si="106"/>
        <v>1.1589716333116007</v>
      </c>
      <c r="AG313" s="260">
        <f t="shared" si="107"/>
        <v>1.3132939716202552</v>
      </c>
      <c r="AH313" s="392" t="s">
        <v>496</v>
      </c>
      <c r="AI313" s="350"/>
      <c r="AJ313" s="351"/>
    </row>
    <row r="314" spans="1:37" ht="14.1" customHeight="1">
      <c r="A314" s="522"/>
      <c r="B314" s="522"/>
      <c r="C314" s="521"/>
      <c r="D314" s="391" t="s">
        <v>157</v>
      </c>
      <c r="E314" s="493">
        <v>258</v>
      </c>
      <c r="F314" s="277">
        <f>INDEX(매매지수!$2:$270,MATCH('1'!$E314,매매지수!$F$2:$F$270,FALSE),MATCH('1'!F$12,매매지수!$1:$1,FALSE))</f>
        <v>100.4749172428031</v>
      </c>
      <c r="G314" s="255">
        <f>INDEX(매매지수!$2:$270,MATCH('1'!$E314,매매지수!$F$2:$F$270,FALSE),MATCH('1'!G$12,매매지수!$1:$1,FALSE))</f>
        <v>100.52444808943312</v>
      </c>
      <c r="H314" s="255">
        <f>INDEX(매매지수!$2:$270,MATCH('1'!$E314,매매지수!$F$2:$F$270,FALSE),MATCH('1'!H$12,매매지수!$1:$1,FALSE))</f>
        <v>99.825505081602785</v>
      </c>
      <c r="I314" s="255">
        <f>INDEX(매매지수!$2:$270,MATCH('1'!$E314,매매지수!$F$2:$F$270,FALSE),MATCH('1'!I$12,매매지수!$1:$1,FALSE))</f>
        <v>100.64895977070596</v>
      </c>
      <c r="J314" s="256">
        <f t="shared" si="96"/>
        <v>-4.9272438268899155E-2</v>
      </c>
      <c r="K314" s="256">
        <f t="shared" si="97"/>
        <v>0.65054733323859359</v>
      </c>
      <c r="L314" s="257">
        <f t="shared" si="98"/>
        <v>-0.17292034443212589</v>
      </c>
      <c r="M314" s="277">
        <f>INDEX(전세지수!$2:$270,MATCH('1'!$E314,전세지수!$F$2:$F$270,FALSE),MATCH('1'!M$12,전세지수!$1:$1,FALSE))</f>
        <v>105.8233269144938</v>
      </c>
      <c r="N314" s="255">
        <f>INDEX(전세지수!$2:$270,MATCH('1'!$E314,전세지수!$F$2:$F$270,FALSE),MATCH('1'!N$12,전세지수!$1:$1,FALSE))</f>
        <v>105.34872162137657</v>
      </c>
      <c r="O314" s="255">
        <f>INDEX(전세지수!$2:$270,MATCH('1'!$E314,전세지수!$F$2:$F$270,FALSE),MATCH('1'!O$12,전세지수!$1:$1,FALSE))</f>
        <v>100.48762570361001</v>
      </c>
      <c r="P314" s="255">
        <f>INDEX(전세지수!$2:$270,MATCH('1'!$E314,전세지수!$F$2:$F$270,FALSE),MATCH('1'!P$12,전세지수!$1:$1,FALSE))</f>
        <v>99.366167030810828</v>
      </c>
      <c r="Q314" s="258">
        <f t="shared" si="99"/>
        <v>0.45050882992483388</v>
      </c>
      <c r="R314" s="258">
        <f t="shared" si="100"/>
        <v>5.3098092163323063</v>
      </c>
      <c r="S314" s="258">
        <f t="shared" si="101"/>
        <v>6.4983485593046897</v>
      </c>
      <c r="T314" s="278">
        <f>INDEX(매매지수!$271:$539,MATCH('1'!$E314,매매지수!$F$271:$F$539,FALSE),MATCH('1'!T$12,매매지수!$1:$1,FALSE))</f>
        <v>99.884884483303082</v>
      </c>
      <c r="U314" s="255">
        <f>INDEX(매매지수!$271:$539,MATCH('1'!$E314,매매지수!$F$271:$F$539,FALSE),MATCH('1'!U$12,매매지수!$1:$1,FALSE))</f>
        <v>100.03342763086877</v>
      </c>
      <c r="V314" s="255">
        <f>INDEX(매매지수!$271:$539,MATCH('1'!$E314,매매지수!$F$271:$F$539,FALSE),MATCH('1'!V$12,매매지수!$1:$1,FALSE))</f>
        <v>99.795473509581313</v>
      </c>
      <c r="W314" s="255">
        <f>INDEX(매매지수!$271:$539,MATCH('1'!$E314,매매지수!$F$271:$F$539,FALSE),MATCH('1'!W$12,매매지수!$1:$1,FALSE))</f>
        <v>100.78428255724134</v>
      </c>
      <c r="X314" s="258">
        <f t="shared" si="102"/>
        <v>-0.1484935097034068</v>
      </c>
      <c r="Y314" s="258">
        <f t="shared" si="103"/>
        <v>8.9594217630706297E-2</v>
      </c>
      <c r="Z314" s="260">
        <f t="shared" si="104"/>
        <v>-0.89239914311781687</v>
      </c>
      <c r="AA314" s="277">
        <f>INDEX(전세지수!$271:$539,MATCH('1'!$E314,전세지수!$F$271:$F$539,FALSE),MATCH('1'!AA$12,전세지수!$1:$1,FALSE))</f>
        <v>105.52964685886745</v>
      </c>
      <c r="AB314" s="255">
        <f>INDEX(전세지수!$271:$539,MATCH('1'!$E314,전세지수!$F$271:$F$539,FALSE),MATCH('1'!AB$12,전세지수!$1:$1,FALSE))</f>
        <v>105.08389055770306</v>
      </c>
      <c r="AC314" s="255">
        <f>INDEX(전세지수!$271:$539,MATCH('1'!$E314,전세지수!$F$271:$F$539,FALSE),MATCH('1'!AC$12,전세지수!$1:$1,FALSE))</f>
        <v>100.57187462729757</v>
      </c>
      <c r="AD314" s="255">
        <f>INDEX(전세지수!$271:$539,MATCH('1'!$E314,전세지수!$F$271:$F$539,FALSE),MATCH('1'!AD$12,전세지수!$1:$1,FALSE))</f>
        <v>99.235018303850907</v>
      </c>
      <c r="AE314" s="258">
        <f t="shared" si="105"/>
        <v>0.42419090005010318</v>
      </c>
      <c r="AF314" s="258">
        <f t="shared" si="106"/>
        <v>4.9295812074126477</v>
      </c>
      <c r="AG314" s="260">
        <f t="shared" si="107"/>
        <v>6.343152510682093</v>
      </c>
      <c r="AH314" s="392" t="s">
        <v>497</v>
      </c>
      <c r="AI314" s="350"/>
      <c r="AJ314" s="351"/>
    </row>
    <row r="315" spans="1:37" ht="14.1" customHeight="1">
      <c r="A315" s="522"/>
      <c r="C315" s="1366" t="s">
        <v>246</v>
      </c>
      <c r="D315" s="1367"/>
      <c r="E315" s="401">
        <v>259</v>
      </c>
      <c r="F315" s="335">
        <f>INDEX(매매지수!$2:$270,MATCH('1'!$E315,매매지수!$F$2:$F$270,FALSE),MATCH('1'!F$12,매매지수!$1:$1,FALSE))</f>
        <v>98.819405785681781</v>
      </c>
      <c r="G315" s="336">
        <f>INDEX(매매지수!$2:$270,MATCH('1'!$E315,매매지수!$F$2:$F$270,FALSE),MATCH('1'!G$12,매매지수!$1:$1,FALSE))</f>
        <v>99.171822643134107</v>
      </c>
      <c r="H315" s="336">
        <f>INDEX(매매지수!$2:$270,MATCH('1'!$E315,매매지수!$F$2:$F$270,FALSE),MATCH('1'!H$12,매매지수!$1:$1,FALSE))</f>
        <v>99.463289472048544</v>
      </c>
      <c r="I315" s="336">
        <f>INDEX(매매지수!$2:$270,MATCH('1'!$E315,매매지수!$F$2:$F$270,FALSE),MATCH('1'!I$12,매매지수!$1:$1,FALSE))</f>
        <v>99.741736290253144</v>
      </c>
      <c r="J315" s="337">
        <f t="shared" si="96"/>
        <v>-0.35535986740959924</v>
      </c>
      <c r="K315" s="337">
        <f t="shared" si="97"/>
        <v>-0.64735812558029959</v>
      </c>
      <c r="L315" s="433">
        <f t="shared" si="98"/>
        <v>-0.92471871743573519</v>
      </c>
      <c r="M315" s="335">
        <f>INDEX(전세지수!$2:$270,MATCH('1'!$E315,전세지수!$F$2:$F$270,FALSE),MATCH('1'!M$12,전세지수!$1:$1,FALSE))</f>
        <v>101.7449578820752</v>
      </c>
      <c r="N315" s="336">
        <f>INDEX(전세지수!$2:$270,MATCH('1'!$E315,전세지수!$F$2:$F$270,FALSE),MATCH('1'!N$12,전세지수!$1:$1,FALSE))</f>
        <v>101.499000121932</v>
      </c>
      <c r="O315" s="336">
        <f>INDEX(전세지수!$2:$270,MATCH('1'!$E315,전세지수!$F$2:$F$270,FALSE),MATCH('1'!O$12,전세지수!$1:$1,FALSE))</f>
        <v>99.910431758022426</v>
      </c>
      <c r="P315" s="336">
        <f>INDEX(전세지수!$2:$270,MATCH('1'!$E315,전세지수!$F$2:$F$270,FALSE),MATCH('1'!P$12,전세지수!$1:$1,FALSE))</f>
        <v>98.691015144155443</v>
      </c>
      <c r="Q315" s="338">
        <f t="shared" si="99"/>
        <v>0.24232530354755255</v>
      </c>
      <c r="R315" s="338">
        <f t="shared" si="100"/>
        <v>1.8361707499131796</v>
      </c>
      <c r="S315" s="338">
        <f t="shared" si="101"/>
        <v>3.0944486014850892</v>
      </c>
      <c r="T315" s="339">
        <f>INDEX(매매지수!$271:$539,MATCH('1'!$E315,매매지수!$F$271:$F$539,FALSE),MATCH('1'!T$12,매매지수!$1:$1,FALSE))</f>
        <v>97.777554109938436</v>
      </c>
      <c r="U315" s="336">
        <f>INDEX(매매지수!$271:$539,MATCH('1'!$E315,매매지수!$F$271:$F$539,FALSE),MATCH('1'!U$12,매매지수!$1:$1,FALSE))</f>
        <v>98.176922489307614</v>
      </c>
      <c r="V315" s="336">
        <f>INDEX(매매지수!$271:$539,MATCH('1'!$E315,매매지수!$F$271:$F$539,FALSE),MATCH('1'!V$12,매매지수!$1:$1,FALSE))</f>
        <v>99.156684216900942</v>
      </c>
      <c r="W315" s="336">
        <f>INDEX(매매지수!$271:$539,MATCH('1'!$E315,매매지수!$F$271:$F$539,FALSE),MATCH('1'!W$12,매매지수!$1:$1,FALSE))</f>
        <v>99.896773005656371</v>
      </c>
      <c r="X315" s="338">
        <f t="shared" si="102"/>
        <v>-0.40678437380502475</v>
      </c>
      <c r="Y315" s="338">
        <f t="shared" si="103"/>
        <v>-1.3908594441759625</v>
      </c>
      <c r="Z315" s="340">
        <f t="shared" si="104"/>
        <v>-2.1214087622209221</v>
      </c>
      <c r="AA315" s="335">
        <f>INDEX(전세지수!$271:$539,MATCH('1'!$E315,전세지수!$F$271:$F$539,FALSE),MATCH('1'!AA$12,전세지수!$1:$1,FALSE))</f>
        <v>101.90386720876702</v>
      </c>
      <c r="AB315" s="336">
        <f>INDEX(전세지수!$271:$539,MATCH('1'!$E315,전세지수!$F$271:$F$539,FALSE),MATCH('1'!AB$12,전세지수!$1:$1,FALSE))</f>
        <v>101.97291810289551</v>
      </c>
      <c r="AC315" s="336">
        <f>INDEX(전세지수!$271:$539,MATCH('1'!$E315,전세지수!$F$271:$F$539,FALSE),MATCH('1'!AC$12,전세지수!$1:$1,FALSE))</f>
        <v>100.09071204621544</v>
      </c>
      <c r="AD315" s="336">
        <f>INDEX(전세지수!$271:$539,MATCH('1'!$E315,전세지수!$F$271:$F$539,FALSE),MATCH('1'!AD$12,전세지수!$1:$1,FALSE))</f>
        <v>98.055630729964335</v>
      </c>
      <c r="AE315" s="338">
        <f t="shared" si="105"/>
        <v>-6.7714933938445299E-2</v>
      </c>
      <c r="AF315" s="338">
        <f t="shared" si="106"/>
        <v>1.8115119030368998</v>
      </c>
      <c r="AG315" s="340">
        <f t="shared" si="107"/>
        <v>3.9245441084361232</v>
      </c>
      <c r="AH315" s="1368" t="s">
        <v>498</v>
      </c>
      <c r="AI315" s="1354"/>
      <c r="AJ315" s="351"/>
    </row>
    <row r="316" spans="1:37" ht="14.1" customHeight="1">
      <c r="A316" s="522"/>
      <c r="B316" s="522"/>
      <c r="C316" s="1366" t="s">
        <v>245</v>
      </c>
      <c r="D316" s="1367"/>
      <c r="E316" s="493">
        <v>260</v>
      </c>
      <c r="F316" s="335">
        <f>INDEX(매매지수!$2:$270,MATCH('1'!$E316,매매지수!$F$2:$F$270,FALSE),MATCH('1'!F$12,매매지수!$1:$1,FALSE))</f>
        <v>100.39479191715132</v>
      </c>
      <c r="G316" s="336">
        <f>INDEX(매매지수!$2:$270,MATCH('1'!$E316,매매지수!$F$2:$F$270,FALSE),MATCH('1'!G$12,매매지수!$1:$1,FALSE))</f>
        <v>100.45001041066028</v>
      </c>
      <c r="H316" s="336">
        <f>INDEX(매매지수!$2:$270,MATCH('1'!$E316,매매지수!$F$2:$F$270,FALSE),MATCH('1'!H$12,매매지수!$1:$1,FALSE))</f>
        <v>99.987754786749477</v>
      </c>
      <c r="I316" s="336">
        <f>INDEX(매매지수!$2:$270,MATCH('1'!$E316,매매지수!$F$2:$F$270,FALSE),MATCH('1'!I$12,매매지수!$1:$1,FALSE))</f>
        <v>99.987651737033246</v>
      </c>
      <c r="J316" s="337">
        <f t="shared" si="96"/>
        <v>-5.4971117756197341E-2</v>
      </c>
      <c r="K316" s="337">
        <f t="shared" si="97"/>
        <v>0.40708697907054781</v>
      </c>
      <c r="L316" s="433">
        <f t="shared" si="98"/>
        <v>0.40719046106698631</v>
      </c>
      <c r="M316" s="335">
        <f>INDEX(전세지수!$2:$270,MATCH('1'!$E316,전세지수!$F$2:$F$270,FALSE),MATCH('1'!M$12,전세지수!$1:$1,FALSE))</f>
        <v>101.50748270715265</v>
      </c>
      <c r="N316" s="336">
        <f>INDEX(전세지수!$2:$270,MATCH('1'!$E316,전세지수!$F$2:$F$270,FALSE),MATCH('1'!N$12,전세지수!$1:$1,FALSE))</f>
        <v>101.53386693774047</v>
      </c>
      <c r="O316" s="336">
        <f>INDEX(전세지수!$2:$270,MATCH('1'!$E316,전세지수!$F$2:$F$270,FALSE),MATCH('1'!O$12,전세지수!$1:$1,FALSE))</f>
        <v>100.47347448638368</v>
      </c>
      <c r="P316" s="336">
        <f>INDEX(전세지수!$2:$270,MATCH('1'!$E316,전세지수!$F$2:$F$270,FALSE),MATCH('1'!P$12,전세지수!$1:$1,FALSE))</f>
        <v>99.391811719073246</v>
      </c>
      <c r="Q316" s="338">
        <f t="shared" si="99"/>
        <v>-2.5985645365012022E-2</v>
      </c>
      <c r="R316" s="338">
        <f t="shared" si="100"/>
        <v>1.0291355266201174</v>
      </c>
      <c r="S316" s="338">
        <f t="shared" si="101"/>
        <v>2.1286169871410188</v>
      </c>
      <c r="T316" s="339">
        <f>INDEX(매매지수!$271:$539,MATCH('1'!$E316,매매지수!$F$271:$F$539,FALSE),MATCH('1'!T$12,매매지수!$1:$1,FALSE))</f>
        <v>100.57737818440991</v>
      </c>
      <c r="U316" s="336">
        <f>INDEX(매매지수!$271:$539,MATCH('1'!$E316,매매지수!$F$271:$F$539,FALSE),MATCH('1'!U$12,매매지수!$1:$1,FALSE))</f>
        <v>100.68624284318453</v>
      </c>
      <c r="V316" s="336">
        <f>INDEX(매매지수!$271:$539,MATCH('1'!$E316,매매지수!$F$271:$F$539,FALSE),MATCH('1'!V$12,매매지수!$1:$1,FALSE))</f>
        <v>99.97590991478144</v>
      </c>
      <c r="W316" s="336">
        <f>INDEX(매매지수!$271:$539,MATCH('1'!$E316,매매지수!$F$271:$F$539,FALSE),MATCH('1'!W$12,매매지수!$1:$1,FALSE))</f>
        <v>99.975778371448342</v>
      </c>
      <c r="X316" s="338">
        <f t="shared" si="102"/>
        <v>-0.10812267465791781</v>
      </c>
      <c r="Y316" s="338">
        <f t="shared" si="103"/>
        <v>0.60161319876073094</v>
      </c>
      <c r="Z316" s="340">
        <f t="shared" si="104"/>
        <v>0.60174556553727054</v>
      </c>
      <c r="AA316" s="335">
        <f>INDEX(전세지수!$271:$539,MATCH('1'!$E316,전세지수!$F$271:$F$539,FALSE),MATCH('1'!AA$12,전세지수!$1:$1,FALSE))</f>
        <v>102.74175409313193</v>
      </c>
      <c r="AB316" s="336">
        <f>INDEX(전세지수!$271:$539,MATCH('1'!$E316,전세지수!$F$271:$F$539,FALSE),MATCH('1'!AB$12,전세지수!$1:$1,FALSE))</f>
        <v>102.79430081889498</v>
      </c>
      <c r="AC316" s="336">
        <f>INDEX(전세지수!$271:$539,MATCH('1'!$E316,전세지수!$F$271:$F$539,FALSE),MATCH('1'!AC$12,전세지수!$1:$1,FALSE))</f>
        <v>100.93365783200674</v>
      </c>
      <c r="AD316" s="336">
        <f>INDEX(전세지수!$271:$539,MATCH('1'!$E316,전세지수!$F$271:$F$539,FALSE),MATCH('1'!AD$12,전세지수!$1:$1,FALSE))</f>
        <v>98.810431877616494</v>
      </c>
      <c r="AE316" s="338">
        <f t="shared" si="105"/>
        <v>-5.1118325962085098E-2</v>
      </c>
      <c r="AF316" s="338">
        <f t="shared" si="106"/>
        <v>1.7913709856176796</v>
      </c>
      <c r="AG316" s="340">
        <f t="shared" si="107"/>
        <v>3.9786509792656855</v>
      </c>
      <c r="AH316" s="1353" t="s">
        <v>499</v>
      </c>
      <c r="AI316" s="1354"/>
      <c r="AJ316" s="351"/>
    </row>
    <row r="317" spans="1:37" ht="14.1" customHeight="1">
      <c r="A317" s="516"/>
      <c r="B317" s="522"/>
      <c r="C317" s="1366" t="s">
        <v>244</v>
      </c>
      <c r="D317" s="1367"/>
      <c r="E317" s="401">
        <v>261</v>
      </c>
      <c r="F317" s="335">
        <f>INDEX(매매지수!$2:$270,MATCH('1'!$E317,매매지수!$F$2:$F$270,FALSE),MATCH('1'!F$12,매매지수!$1:$1,FALSE))</f>
        <v>100.49439121287152</v>
      </c>
      <c r="G317" s="336">
        <f>INDEX(매매지수!$2:$270,MATCH('1'!$E317,매매지수!$F$2:$F$270,FALSE),MATCH('1'!G$12,매매지수!$1:$1,FALSE))</f>
        <v>100.64461471564461</v>
      </c>
      <c r="H317" s="336">
        <f>INDEX(매매지수!$2:$270,MATCH('1'!$E317,매매지수!$F$2:$F$270,FALSE),MATCH('1'!H$12,매매지수!$1:$1,FALSE))</f>
        <v>100.39161858059302</v>
      </c>
      <c r="I317" s="336">
        <f>INDEX(매매지수!$2:$270,MATCH('1'!$E317,매매지수!$F$2:$F$270,FALSE),MATCH('1'!I$12,매매지수!$1:$1,FALSE))</f>
        <v>100.04974431011219</v>
      </c>
      <c r="J317" s="337">
        <f t="shared" si="96"/>
        <v>-0.1492613421965161</v>
      </c>
      <c r="K317" s="337">
        <f t="shared" si="97"/>
        <v>0.10237172557985286</v>
      </c>
      <c r="L317" s="433">
        <f t="shared" si="98"/>
        <v>0.44442582619812487</v>
      </c>
      <c r="M317" s="335">
        <f>INDEX(전세지수!$2:$270,MATCH('1'!$E317,전세지수!$F$2:$F$270,FALSE),MATCH('1'!M$12,전세지수!$1:$1,FALSE))</f>
        <v>100.50168267615302</v>
      </c>
      <c r="N317" s="336">
        <f>INDEX(전세지수!$2:$270,MATCH('1'!$E317,전세지수!$F$2:$F$270,FALSE),MATCH('1'!N$12,전세지수!$1:$1,FALSE))</f>
        <v>100.62108183441649</v>
      </c>
      <c r="O317" s="336">
        <f>INDEX(전세지수!$2:$270,MATCH('1'!$E317,전세지수!$F$2:$F$270,FALSE),MATCH('1'!O$12,전세지수!$1:$1,FALSE))</f>
        <v>100.20934309560118</v>
      </c>
      <c r="P317" s="336">
        <f>INDEX(전세지수!$2:$270,MATCH('1'!$E317,전세지수!$F$2:$F$270,FALSE),MATCH('1'!P$12,전세지수!$1:$1,FALSE))</f>
        <v>99.452526607674656</v>
      </c>
      <c r="Q317" s="338">
        <f t="shared" si="99"/>
        <v>-0.11866216908693605</v>
      </c>
      <c r="R317" s="338">
        <f t="shared" si="100"/>
        <v>0.29172886631234629</v>
      </c>
      <c r="S317" s="338">
        <f t="shared" si="101"/>
        <v>1.0549315379559276</v>
      </c>
      <c r="T317" s="339">
        <f>INDEX(매매지수!$271:$539,MATCH('1'!$E317,매매지수!$F$271:$F$539,FALSE),MATCH('1'!T$12,매매지수!$1:$1,FALSE))</f>
        <v>98.549517718467925</v>
      </c>
      <c r="U317" s="336">
        <f>INDEX(매매지수!$271:$539,MATCH('1'!$E317,매매지수!$F$271:$F$539,FALSE),MATCH('1'!U$12,매매지수!$1:$1,FALSE))</f>
        <v>98.902425965014572</v>
      </c>
      <c r="V317" s="336">
        <f>INDEX(매매지수!$271:$539,MATCH('1'!$E317,매매지수!$F$271:$F$539,FALSE),MATCH('1'!V$12,매매지수!$1:$1,FALSE))</f>
        <v>99.868342701621941</v>
      </c>
      <c r="W317" s="336">
        <f>INDEX(매매지수!$271:$539,MATCH('1'!$E317,매매지수!$F$271:$F$539,FALSE),MATCH('1'!W$12,매매지수!$1:$1,FALSE))</f>
        <v>100.17263185965086</v>
      </c>
      <c r="X317" s="338">
        <f t="shared" si="102"/>
        <v>-0.35682466138038382</v>
      </c>
      <c r="Y317" s="338">
        <f t="shared" si="103"/>
        <v>-1.3205636015151345</v>
      </c>
      <c r="Z317" s="340">
        <f t="shared" si="104"/>
        <v>-1.620316957886303</v>
      </c>
      <c r="AA317" s="335">
        <f>INDEX(전세지수!$271:$539,MATCH('1'!$E317,전세지수!$F$271:$F$539,FALSE),MATCH('1'!AA$12,전세지수!$1:$1,FALSE))</f>
        <v>100.69565566577363</v>
      </c>
      <c r="AB317" s="336">
        <f>INDEX(전세지수!$271:$539,MATCH('1'!$E317,전세지수!$F$271:$F$539,FALSE),MATCH('1'!AB$12,전세지수!$1:$1,FALSE))</f>
        <v>100.99130393303059</v>
      </c>
      <c r="AC317" s="336">
        <f>INDEX(전세지수!$271:$539,MATCH('1'!$E317,전세지수!$F$271:$F$539,FALSE),MATCH('1'!AC$12,전세지수!$1:$1,FALSE))</f>
        <v>100.51770691718357</v>
      </c>
      <c r="AD317" s="336">
        <f>INDEX(전세지수!$271:$539,MATCH('1'!$E317,전세지수!$F$271:$F$539,FALSE),MATCH('1'!AD$12,전세지수!$1:$1,FALSE))</f>
        <v>99.125334530798142</v>
      </c>
      <c r="AE317" s="338">
        <f t="shared" si="105"/>
        <v>-0.292746262047483</v>
      </c>
      <c r="AF317" s="338">
        <f t="shared" si="106"/>
        <v>0.17703224043568166</v>
      </c>
      <c r="AG317" s="340">
        <f t="shared" si="107"/>
        <v>1.5841773875553411</v>
      </c>
      <c r="AH317" s="1353" t="s">
        <v>500</v>
      </c>
      <c r="AI317" s="1354"/>
      <c r="AJ317" s="351"/>
    </row>
    <row r="318" spans="1:37" ht="14.1" customHeight="1">
      <c r="A318" s="522"/>
      <c r="B318" s="522"/>
      <c r="C318" s="1366" t="s">
        <v>243</v>
      </c>
      <c r="D318" s="1367"/>
      <c r="E318" s="493">
        <v>262</v>
      </c>
      <c r="F318" s="335">
        <f>INDEX(매매지수!$2:$270,MATCH('1'!$E318,매매지수!$F$2:$F$270,FALSE),MATCH('1'!F$12,매매지수!$1:$1,FALSE))</f>
        <v>99.649415114223245</v>
      </c>
      <c r="G318" s="336">
        <f>INDEX(매매지수!$2:$270,MATCH('1'!$E318,매매지수!$F$2:$F$270,FALSE),MATCH('1'!G$12,매매지수!$1:$1,FALSE))</f>
        <v>99.626099033461998</v>
      </c>
      <c r="H318" s="336">
        <f>INDEX(매매지수!$2:$270,MATCH('1'!$E318,매매지수!$F$2:$F$270,FALSE),MATCH('1'!H$12,매매지수!$1:$1,FALSE))</f>
        <v>99.629229720755674</v>
      </c>
      <c r="I318" s="336">
        <f>INDEX(매매지수!$2:$270,MATCH('1'!$E318,매매지수!$F$2:$F$270,FALSE),MATCH('1'!I$12,매매지수!$1:$1,FALSE))</f>
        <v>99.706966613418928</v>
      </c>
      <c r="J318" s="337">
        <f t="shared" si="96"/>
        <v>2.3403586999237724E-2</v>
      </c>
      <c r="K318" s="337">
        <f t="shared" si="97"/>
        <v>2.0260513429781746E-2</v>
      </c>
      <c r="L318" s="433">
        <f t="shared" si="98"/>
        <v>-5.7720639941660767E-2</v>
      </c>
      <c r="M318" s="335">
        <f>INDEX(전세지수!$2:$270,MATCH('1'!$E318,전세지수!$F$2:$F$270,FALSE),MATCH('1'!M$12,전세지수!$1:$1,FALSE))</f>
        <v>102.2291570116556</v>
      </c>
      <c r="N318" s="336">
        <f>INDEX(전세지수!$2:$270,MATCH('1'!$E318,전세지수!$F$2:$F$270,FALSE),MATCH('1'!N$12,전세지수!$1:$1,FALSE))</f>
        <v>102.12942242239369</v>
      </c>
      <c r="O318" s="336">
        <f>INDEX(전세지수!$2:$270,MATCH('1'!$E318,전세지수!$F$2:$F$270,FALSE),MATCH('1'!O$12,전세지수!$1:$1,FALSE))</f>
        <v>100.8176228797448</v>
      </c>
      <c r="P318" s="336">
        <f>INDEX(전세지수!$2:$270,MATCH('1'!$E318,전세지수!$F$2:$F$270,FALSE),MATCH('1'!P$12,전세지수!$1:$1,FALSE))</f>
        <v>100.63456968280161</v>
      </c>
      <c r="Q318" s="338">
        <f t="shared" si="99"/>
        <v>9.7655099672877554E-2</v>
      </c>
      <c r="R318" s="338">
        <f t="shared" si="100"/>
        <v>1.400086702693315</v>
      </c>
      <c r="S318" s="338">
        <f t="shared" si="101"/>
        <v>1.5845323668398414</v>
      </c>
      <c r="T318" s="339">
        <f>INDEX(매매지수!$271:$539,MATCH('1'!$E318,매매지수!$F$271:$F$539,FALSE),MATCH('1'!T$12,매매지수!$1:$1,FALSE))</f>
        <v>99.500992563217537</v>
      </c>
      <c r="U318" s="336">
        <f>INDEX(매매지수!$271:$539,MATCH('1'!$E318,매매지수!$F$271:$F$539,FALSE),MATCH('1'!U$12,매매지수!$1:$1,FALSE))</f>
        <v>99.475008370830736</v>
      </c>
      <c r="V318" s="336">
        <f>INDEX(매매지수!$271:$539,MATCH('1'!$E318,매매지수!$F$271:$F$539,FALSE),MATCH('1'!V$12,매매지수!$1:$1,FALSE))</f>
        <v>99.679429033520989</v>
      </c>
      <c r="W318" s="336">
        <f>INDEX(매매지수!$271:$539,MATCH('1'!$E318,매매지수!$F$271:$F$539,FALSE),MATCH('1'!W$12,매매지수!$1:$1,FALSE))</f>
        <v>99.43139130320661</v>
      </c>
      <c r="X318" s="338">
        <f t="shared" si="102"/>
        <v>2.6121327167860642E-2</v>
      </c>
      <c r="Y318" s="338">
        <f t="shared" si="103"/>
        <v>-0.17901032543379269</v>
      </c>
      <c r="Z318" s="340">
        <f t="shared" si="104"/>
        <v>6.9999282016164344E-2</v>
      </c>
      <c r="AA318" s="335">
        <f>INDEX(전세지수!$271:$539,MATCH('1'!$E318,전세지수!$F$271:$F$539,FALSE),MATCH('1'!AA$12,전세지수!$1:$1,FALSE))</f>
        <v>103.47240372848596</v>
      </c>
      <c r="AB318" s="336">
        <f>INDEX(전세지수!$271:$539,MATCH('1'!$E318,전세지수!$F$271:$F$539,FALSE),MATCH('1'!AB$12,전세지수!$1:$1,FALSE))</f>
        <v>103.26762981467128</v>
      </c>
      <c r="AC318" s="336">
        <f>INDEX(전세지수!$271:$539,MATCH('1'!$E318,전세지수!$F$271:$F$539,FALSE),MATCH('1'!AC$12,전세지수!$1:$1,FALSE))</f>
        <v>101.5431934060073</v>
      </c>
      <c r="AD318" s="336">
        <f>INDEX(전세지수!$271:$539,MATCH('1'!$E318,전세지수!$F$271:$F$539,FALSE),MATCH('1'!AD$12,전세지수!$1:$1,FALSE))</f>
        <v>100.88326249699155</v>
      </c>
      <c r="AE318" s="338">
        <f t="shared" si="105"/>
        <v>0.19829438729461746</v>
      </c>
      <c r="AF318" s="338">
        <f t="shared" si="106"/>
        <v>1.8998913248325255</v>
      </c>
      <c r="AG318" s="340">
        <f t="shared" si="107"/>
        <v>2.5664725420350365</v>
      </c>
      <c r="AH318" s="1353" t="s">
        <v>501</v>
      </c>
      <c r="AI318" s="1354"/>
      <c r="AJ318" s="351"/>
    </row>
    <row r="319" spans="1:37" ht="14.1" customHeight="1">
      <c r="A319" s="516"/>
      <c r="B319" s="522"/>
      <c r="C319" s="1366" t="s">
        <v>242</v>
      </c>
      <c r="D319" s="1367"/>
      <c r="E319" s="401">
        <v>263</v>
      </c>
      <c r="F319" s="335">
        <f>INDEX(매매지수!$2:$270,MATCH('1'!$E319,매매지수!$F$2:$F$270,FALSE),MATCH('1'!F$12,매매지수!$1:$1,FALSE))</f>
        <v>98.967546189897746</v>
      </c>
      <c r="G319" s="336">
        <f>INDEX(매매지수!$2:$270,MATCH('1'!$E319,매매지수!$F$2:$F$270,FALSE),MATCH('1'!G$12,매매지수!$1:$1,FALSE))</f>
        <v>99.038678492047723</v>
      </c>
      <c r="H319" s="336">
        <f>INDEX(매매지수!$2:$270,MATCH('1'!$E319,매매지수!$F$2:$F$270,FALSE),MATCH('1'!H$12,매매지수!$1:$1,FALSE))</f>
        <v>99.177560435769649</v>
      </c>
      <c r="I319" s="336">
        <f>INDEX(매매지수!$2:$270,MATCH('1'!$E319,매매지수!$F$2:$F$270,FALSE),MATCH('1'!I$12,매매지수!$1:$1,FALSE))</f>
        <v>100.27224416487704</v>
      </c>
      <c r="J319" s="337">
        <f t="shared" si="96"/>
        <v>-7.1822749690353405E-2</v>
      </c>
      <c r="K319" s="337">
        <f t="shared" si="97"/>
        <v>-0.2117558094281935</v>
      </c>
      <c r="L319" s="433">
        <f t="shared" si="98"/>
        <v>-1.301155654633579</v>
      </c>
      <c r="M319" s="335">
        <f>INDEX(전세지수!$2:$270,MATCH('1'!$E319,전세지수!$F$2:$F$270,FALSE),MATCH('1'!M$12,전세지수!$1:$1,FALSE))</f>
        <v>99.802314952575728</v>
      </c>
      <c r="N319" s="336">
        <f>INDEX(전세지수!$2:$270,MATCH('1'!$E319,전세지수!$F$2:$F$270,FALSE),MATCH('1'!N$12,전세지수!$1:$1,FALSE))</f>
        <v>99.811977151488804</v>
      </c>
      <c r="O319" s="336">
        <f>INDEX(전세지수!$2:$270,MATCH('1'!$E319,전세지수!$F$2:$F$270,FALSE),MATCH('1'!O$12,전세지수!$1:$1,FALSE))</f>
        <v>99.313590036333039</v>
      </c>
      <c r="P319" s="336">
        <f>INDEX(전세지수!$2:$270,MATCH('1'!$E319,전세지수!$F$2:$F$270,FALSE),MATCH('1'!P$12,전세지수!$1:$1,FALSE))</f>
        <v>98.86419113368612</v>
      </c>
      <c r="Q319" s="338">
        <f t="shared" si="99"/>
        <v>-9.6804002774231179E-3</v>
      </c>
      <c r="R319" s="338">
        <f t="shared" si="100"/>
        <v>0.49210275860926966</v>
      </c>
      <c r="S319" s="338">
        <f t="shared" si="101"/>
        <v>0.94890152656086357</v>
      </c>
      <c r="T319" s="339">
        <f>INDEX(매매지수!$271:$539,MATCH('1'!$E319,매매지수!$F$271:$F$539,FALSE),MATCH('1'!T$12,매매지수!$1:$1,FALSE))</f>
        <v>98.248519690087051</v>
      </c>
      <c r="U319" s="336">
        <f>INDEX(매매지수!$271:$539,MATCH('1'!$E319,매매지수!$F$271:$F$539,FALSE),MATCH('1'!U$12,매매지수!$1:$1,FALSE))</f>
        <v>98.519361004643926</v>
      </c>
      <c r="V319" s="336">
        <f>INDEX(매매지수!$271:$539,MATCH('1'!$E319,매매지수!$F$271:$F$539,FALSE),MATCH('1'!V$12,매매지수!$1:$1,FALSE))</f>
        <v>99.037388881995909</v>
      </c>
      <c r="W319" s="336">
        <f>INDEX(매매지수!$271:$539,MATCH('1'!$E319,매매지수!$F$271:$F$539,FALSE),MATCH('1'!W$12,매매지수!$1:$1,FALSE))</f>
        <v>100.67449191650836</v>
      </c>
      <c r="X319" s="338">
        <f t="shared" si="102"/>
        <v>-0.27491176535757722</v>
      </c>
      <c r="Y319" s="338">
        <f t="shared" si="103"/>
        <v>-0.79653674315748324</v>
      </c>
      <c r="Z319" s="340">
        <f t="shared" si="104"/>
        <v>-2.4097188674497838</v>
      </c>
      <c r="AA319" s="335">
        <f>INDEX(전세지수!$271:$539,MATCH('1'!$E319,전세지수!$F$271:$F$539,FALSE),MATCH('1'!AA$12,전세지수!$1:$1,FALSE))</f>
        <v>101.0530086621982</v>
      </c>
      <c r="AB319" s="336">
        <f>INDEX(전세지수!$271:$539,MATCH('1'!$E319,전세지수!$F$271:$F$539,FALSE),MATCH('1'!AB$12,전세지수!$1:$1,FALSE))</f>
        <v>101.0904988031027</v>
      </c>
      <c r="AC319" s="336">
        <f>INDEX(전세지수!$271:$539,MATCH('1'!$E319,전세지수!$F$271:$F$539,FALSE),MATCH('1'!AC$12,전세지수!$1:$1,FALSE))</f>
        <v>99.170080741975411</v>
      </c>
      <c r="AD319" s="336">
        <f>INDEX(전세지수!$271:$539,MATCH('1'!$E319,전세지수!$F$271:$F$539,FALSE),MATCH('1'!AD$12,전세지수!$1:$1,FALSE))</f>
        <v>99.295935325134593</v>
      </c>
      <c r="AE319" s="338">
        <f t="shared" si="105"/>
        <v>-3.7085721554830364E-2</v>
      </c>
      <c r="AF319" s="338">
        <f t="shared" si="106"/>
        <v>1.8986854766427586</v>
      </c>
      <c r="AG319" s="340">
        <f t="shared" si="107"/>
        <v>1.7695319866923409</v>
      </c>
      <c r="AH319" s="1353" t="s">
        <v>502</v>
      </c>
      <c r="AI319" s="1354"/>
      <c r="AJ319" s="351"/>
    </row>
    <row r="320" spans="1:37" ht="14.1" customHeight="1">
      <c r="A320" s="522"/>
      <c r="B320" s="522"/>
      <c r="C320" s="1366" t="s">
        <v>241</v>
      </c>
      <c r="D320" s="1367"/>
      <c r="E320" s="493">
        <v>264</v>
      </c>
      <c r="F320" s="335">
        <f>INDEX(매매지수!$2:$270,MATCH('1'!$E320,매매지수!$F$2:$F$270,FALSE),MATCH('1'!F$12,매매지수!$1:$1,FALSE))</f>
        <v>100.23416957639155</v>
      </c>
      <c r="G320" s="336">
        <f>INDEX(매매지수!$2:$270,MATCH('1'!$E320,매매지수!$F$2:$F$270,FALSE),MATCH('1'!G$12,매매지수!$1:$1,FALSE))</f>
        <v>100.11343142126974</v>
      </c>
      <c r="H320" s="336">
        <f>INDEX(매매지수!$2:$270,MATCH('1'!$E320,매매지수!$F$2:$F$270,FALSE),MATCH('1'!H$12,매매지수!$1:$1,FALSE))</f>
        <v>99.592375892306748</v>
      </c>
      <c r="I320" s="336">
        <f>INDEX(매매지수!$2:$270,MATCH('1'!$E320,매매지수!$F$2:$F$270,FALSE),MATCH('1'!I$12,매매지수!$1:$1,FALSE))</f>
        <v>100.6592211830466</v>
      </c>
      <c r="J320" s="337">
        <f t="shared" si="96"/>
        <v>0.12060135529043947</v>
      </c>
      <c r="K320" s="337">
        <f t="shared" si="97"/>
        <v>0.64442049738706597</v>
      </c>
      <c r="L320" s="433">
        <f t="shared" si="98"/>
        <v>-0.42226792703085048</v>
      </c>
      <c r="M320" s="335">
        <f>INDEX(전세지수!$2:$270,MATCH('1'!$E320,전세지수!$F$2:$F$270,FALSE),MATCH('1'!M$12,전세지수!$1:$1,FALSE))</f>
        <v>104.39676507911422</v>
      </c>
      <c r="N320" s="336">
        <f>INDEX(전세지수!$2:$270,MATCH('1'!$E320,전세지수!$F$2:$F$270,FALSE),MATCH('1'!N$12,전세지수!$1:$1,FALSE))</f>
        <v>104.1183247792009</v>
      </c>
      <c r="O320" s="336">
        <f>INDEX(전세지수!$2:$270,MATCH('1'!$E320,전세지수!$F$2:$F$270,FALSE),MATCH('1'!O$12,전세지수!$1:$1,FALSE))</f>
        <v>100.23614172066308</v>
      </c>
      <c r="P320" s="336">
        <f>INDEX(전세지수!$2:$270,MATCH('1'!$E320,전세지수!$F$2:$F$270,FALSE),MATCH('1'!P$12,전세지수!$1:$1,FALSE))</f>
        <v>98.837519645913176</v>
      </c>
      <c r="Q320" s="338">
        <f t="shared" si="99"/>
        <v>0.26742679591107432</v>
      </c>
      <c r="R320" s="338">
        <f t="shared" si="100"/>
        <v>4.1508215370518853</v>
      </c>
      <c r="S320" s="338">
        <f t="shared" si="101"/>
        <v>5.6246306596089424</v>
      </c>
      <c r="T320" s="339">
        <f>INDEX(매매지수!$271:$539,MATCH('1'!$E320,매매지수!$F$271:$F$539,FALSE),MATCH('1'!T$12,매매지수!$1:$1,FALSE))</f>
        <v>100.56034944145453</v>
      </c>
      <c r="U320" s="336">
        <f>INDEX(매매지수!$271:$539,MATCH('1'!$E320,매매지수!$F$271:$F$539,FALSE),MATCH('1'!U$12,매매지수!$1:$1,FALSE))</f>
        <v>100.42926215446109</v>
      </c>
      <c r="V320" s="336">
        <f>INDEX(매매지수!$271:$539,MATCH('1'!$E320,매매지수!$F$271:$F$539,FALSE),MATCH('1'!V$12,매매지수!$1:$1,FALSE))</f>
        <v>99.531659319257699</v>
      </c>
      <c r="W320" s="336">
        <f>INDEX(매매지수!$271:$539,MATCH('1'!$E320,매매지수!$F$271:$F$539,FALSE),MATCH('1'!W$12,매매지수!$1:$1,FALSE))</f>
        <v>100.81913609483018</v>
      </c>
      <c r="X320" s="338">
        <f t="shared" si="102"/>
        <v>0.13052698404956153</v>
      </c>
      <c r="Y320" s="338">
        <f t="shared" si="103"/>
        <v>1.0335305662866556</v>
      </c>
      <c r="Z320" s="340">
        <f t="shared" si="104"/>
        <v>-0.25668406157759449</v>
      </c>
      <c r="AA320" s="335">
        <f>INDEX(전세지수!$271:$539,MATCH('1'!$E320,전세지수!$F$271:$F$539,FALSE),MATCH('1'!AA$12,전세지수!$1:$1,FALSE))</f>
        <v>106.16107024102899</v>
      </c>
      <c r="AB320" s="336">
        <f>INDEX(전세지수!$271:$539,MATCH('1'!$E320,전세지수!$F$271:$F$539,FALSE),MATCH('1'!AB$12,전세지수!$1:$1,FALSE))</f>
        <v>105.80679264792967</v>
      </c>
      <c r="AC320" s="336">
        <f>INDEX(전세지수!$271:$539,MATCH('1'!$E320,전세지수!$F$271:$F$539,FALSE),MATCH('1'!AC$12,전세지수!$1:$1,FALSE))</f>
        <v>100.36825180948283</v>
      </c>
      <c r="AD320" s="336">
        <f>INDEX(전세지수!$271:$539,MATCH('1'!$E320,전세지수!$F$271:$F$539,FALSE),MATCH('1'!AD$12,전세지수!$1:$1,FALSE))</f>
        <v>98.518305335624518</v>
      </c>
      <c r="AE320" s="338">
        <f t="shared" si="105"/>
        <v>0.33483445082602703</v>
      </c>
      <c r="AF320" s="338">
        <f t="shared" si="106"/>
        <v>5.771564540689611</v>
      </c>
      <c r="AG320" s="340">
        <f t="shared" si="107"/>
        <v>7.757710487779601</v>
      </c>
      <c r="AH320" s="1353" t="s">
        <v>503</v>
      </c>
      <c r="AI320" s="1354"/>
      <c r="AJ320" s="351"/>
    </row>
    <row r="321" spans="1:37" ht="14.1" customHeight="1">
      <c r="A321" s="488"/>
      <c r="B321" s="488"/>
      <c r="C321" s="1380" t="s">
        <v>240</v>
      </c>
      <c r="D321" s="1381"/>
      <c r="E321" s="401">
        <v>265</v>
      </c>
      <c r="F321" s="342">
        <f>INDEX(매매지수!$2:$270,MATCH('1'!$E321,매매지수!$F$2:$F$270,FALSE),MATCH('1'!F$12,매매지수!$1:$1,FALSE))</f>
        <v>100.26490148720049</v>
      </c>
      <c r="G321" s="343">
        <f>INDEX(매매지수!$2:$270,MATCH('1'!$E321,매매지수!$F$2:$F$270,FALSE),MATCH('1'!G$12,매매지수!$1:$1,FALSE))</f>
        <v>100.46458546130583</v>
      </c>
      <c r="H321" s="343">
        <f>INDEX(매매지수!$2:$270,MATCH('1'!$E321,매매지수!$F$2:$F$270,FALSE),MATCH('1'!H$12,매매지수!$1:$1,FALSE))</f>
        <v>100.02309397979478</v>
      </c>
      <c r="I321" s="343">
        <f>INDEX(매매지수!$2:$270,MATCH('1'!$E321,매매지수!$F$2:$F$270,FALSE),MATCH('1'!I$12,매매지수!$1:$1,FALSE))</f>
        <v>100.22539118530297</v>
      </c>
      <c r="J321" s="344">
        <f t="shared" si="96"/>
        <v>-0.19876056143410814</v>
      </c>
      <c r="K321" s="344">
        <f t="shared" si="97"/>
        <v>0.24175167732218839</v>
      </c>
      <c r="L321" s="413">
        <f t="shared" si="98"/>
        <v>3.9421449425391941E-2</v>
      </c>
      <c r="M321" s="342">
        <f>INDEX(전세지수!$2:$270,MATCH('1'!$E321,전세지수!$F$2:$F$270,FALSE),MATCH('1'!M$12,전세지수!$1:$1,FALSE))</f>
        <v>99.477221561093074</v>
      </c>
      <c r="N321" s="343">
        <f>INDEX(전세지수!$2:$270,MATCH('1'!$E321,전세지수!$F$2:$F$270,FALSE),MATCH('1'!N$12,전세지수!$1:$1,FALSE))</f>
        <v>99.700575270469187</v>
      </c>
      <c r="O321" s="343">
        <f>INDEX(전세지수!$2:$270,MATCH('1'!$E321,전세지수!$F$2:$F$270,FALSE),MATCH('1'!O$12,전세지수!$1:$1,FALSE))</f>
        <v>99.557472267230366</v>
      </c>
      <c r="P321" s="343">
        <f>INDEX(전세지수!$2:$270,MATCH('1'!$E321,전세지수!$F$2:$F$270,FALSE),MATCH('1'!P$12,전세지수!$1:$1,FALSE))</f>
        <v>100.32907477190125</v>
      </c>
      <c r="Q321" s="345">
        <f t="shared" si="99"/>
        <v>-0.22402449411168535</v>
      </c>
      <c r="R321" s="345">
        <f t="shared" si="100"/>
        <v>-8.0607416309130819E-2</v>
      </c>
      <c r="S321" s="345">
        <f t="shared" si="101"/>
        <v>-0.84905917127698904</v>
      </c>
      <c r="T321" s="346">
        <f>INDEX(매매지수!$271:$539,MATCH('1'!$E321,매매지수!$F$271:$F$539,FALSE),MATCH('1'!T$12,매매지수!$1:$1,FALSE))</f>
        <v>100.2030210634578</v>
      </c>
      <c r="U321" s="343">
        <f>INDEX(매매지수!$271:$539,MATCH('1'!$E321,매매지수!$F$271:$F$539,FALSE),MATCH('1'!U$12,매매지수!$1:$1,FALSE))</f>
        <v>100.40704518264887</v>
      </c>
      <c r="V321" s="343">
        <f>INDEX(매매지수!$271:$539,MATCH('1'!$E321,매매지수!$F$271:$F$539,FALSE),MATCH('1'!V$12,매매지수!$1:$1,FALSE))</f>
        <v>100.03275357368263</v>
      </c>
      <c r="W321" s="343">
        <f>INDEX(매매지수!$271:$539,MATCH('1'!$E321,매매지수!$F$271:$F$539,FALSE),MATCH('1'!W$12,매매지수!$1:$1,FALSE))</f>
        <v>100.24595727833936</v>
      </c>
      <c r="X321" s="345">
        <f t="shared" si="102"/>
        <v>-0.20319701552807823</v>
      </c>
      <c r="Y321" s="345">
        <f t="shared" si="103"/>
        <v>0.17021173934770317</v>
      </c>
      <c r="Z321" s="347">
        <f t="shared" si="104"/>
        <v>-4.2830869241283764E-2</v>
      </c>
      <c r="AA321" s="342">
        <f>INDEX(전세지수!$271:$539,MATCH('1'!$E321,전세지수!$F$271:$F$539,FALSE),MATCH('1'!AA$12,전세지수!$1:$1,FALSE))</f>
        <v>99.435732718662848</v>
      </c>
      <c r="AB321" s="343">
        <f>INDEX(전세지수!$271:$539,MATCH('1'!$E321,전세지수!$F$271:$F$539,FALSE),MATCH('1'!AB$12,전세지수!$1:$1,FALSE))</f>
        <v>99.652472388286895</v>
      </c>
      <c r="AC321" s="343">
        <f>INDEX(전세지수!$271:$539,MATCH('1'!$E321,전세지수!$F$271:$F$539,FALSE),MATCH('1'!AC$12,전세지수!$1:$1,FALSE))</f>
        <v>99.502632187818179</v>
      </c>
      <c r="AD321" s="343">
        <f>INDEX(전세지수!$271:$539,MATCH('1'!$E321,전세지수!$F$271:$F$539,FALSE),MATCH('1'!AD$12,전세지수!$1:$1,FALSE))</f>
        <v>100.34488564637483</v>
      </c>
      <c r="AE321" s="345">
        <f t="shared" si="105"/>
        <v>-0.21749552663333782</v>
      </c>
      <c r="AF321" s="345">
        <f t="shared" si="106"/>
        <v>-6.723386877751647E-2</v>
      </c>
      <c r="AG321" s="347">
        <f t="shared" si="107"/>
        <v>-0.90602816661322638</v>
      </c>
      <c r="AH321" s="1359" t="s">
        <v>504</v>
      </c>
      <c r="AI321" s="1360"/>
      <c r="AJ321" s="497"/>
      <c r="AK321" s="489"/>
    </row>
    <row r="322" spans="1:37" ht="14.1" customHeight="1">
      <c r="A322" s="498"/>
      <c r="B322" s="1379" t="s">
        <v>237</v>
      </c>
      <c r="C322" s="1379"/>
      <c r="D322" s="1379"/>
      <c r="E322" s="493">
        <v>266</v>
      </c>
      <c r="F322" s="277">
        <f>INDEX(매매지수!$2:$270,MATCH('1'!$E322,매매지수!$F$2:$F$270,FALSE),MATCH('1'!F$12,매매지수!$1:$1,FALSE))</f>
        <v>99.718922795207476</v>
      </c>
      <c r="G322" s="255">
        <f>INDEX(매매지수!$2:$270,MATCH('1'!$E322,매매지수!$F$2:$F$270,FALSE),MATCH('1'!G$12,매매지수!$1:$1,FALSE))</f>
        <v>99.806342692934649</v>
      </c>
      <c r="H322" s="255">
        <f>INDEX(매매지수!$2:$270,MATCH('1'!$E322,매매지수!$F$2:$F$270,FALSE),MATCH('1'!H$12,매매지수!$1:$1,FALSE))</f>
        <v>99.948928809304903</v>
      </c>
      <c r="I322" s="255">
        <f>INDEX(매매지수!$2:$270,MATCH('1'!$E322,매매지수!$F$2:$F$270,FALSE),MATCH('1'!I$12,매매지수!$1:$1,FALSE))</f>
        <v>100.0217036451355</v>
      </c>
      <c r="J322" s="256">
        <f t="shared" si="96"/>
        <v>-8.7589521235265089E-2</v>
      </c>
      <c r="K322" s="256">
        <f t="shared" si="97"/>
        <v>-0.23012354092984966</v>
      </c>
      <c r="L322" s="257">
        <f t="shared" si="98"/>
        <v>-0.30271514970616753</v>
      </c>
      <c r="M322" s="277">
        <f>INDEX(전세지수!$2:$270,MATCH('1'!$E322,전세지수!$F$2:$F$270,FALSE),MATCH('1'!M$12,전세지수!$1:$1,FALSE))</f>
        <v>100.2241859878667</v>
      </c>
      <c r="N322" s="255">
        <f>INDEX(전세지수!$2:$270,MATCH('1'!$E322,전세지수!$F$2:$F$270,FALSE),MATCH('1'!N$12,전세지수!$1:$1,FALSE))</f>
        <v>100.21021032221773</v>
      </c>
      <c r="O322" s="255">
        <f>INDEX(전세지수!$2:$270,MATCH('1'!$E322,전세지수!$F$2:$F$270,FALSE),MATCH('1'!O$12,전세지수!$1:$1,FALSE))</f>
        <v>99.994571471933554</v>
      </c>
      <c r="P322" s="255">
        <f>INDEX(전세지수!$2:$270,MATCH('1'!$E322,전세지수!$F$2:$F$270,FALSE),MATCH('1'!P$12,전세지수!$1:$1,FALSE))</f>
        <v>100.01239857329088</v>
      </c>
      <c r="Q322" s="258">
        <f t="shared" si="99"/>
        <v>1.394634898383984E-2</v>
      </c>
      <c r="R322" s="258">
        <f t="shared" si="100"/>
        <v>0.22962698129826986</v>
      </c>
      <c r="S322" s="258">
        <f t="shared" si="101"/>
        <v>0.2117611592132862</v>
      </c>
      <c r="T322" s="278">
        <f>INDEX(매매지수!$271:$539,MATCH('1'!$E322,매매지수!$F$271:$F$539,FALSE),MATCH('1'!T$12,매매지수!$1:$1,FALSE))</f>
        <v>99.071401253378781</v>
      </c>
      <c r="U322" s="255">
        <f>INDEX(매매지수!$271:$539,MATCH('1'!$E322,매매지수!$F$271:$F$539,FALSE),MATCH('1'!U$12,매매지수!$1:$1,FALSE))</f>
        <v>99.314512183690013</v>
      </c>
      <c r="V322" s="255">
        <f>INDEX(매매지수!$271:$539,MATCH('1'!$E322,매매지수!$F$271:$F$539,FALSE),MATCH('1'!V$12,매매지수!$1:$1,FALSE))</f>
        <v>99.48759385854116</v>
      </c>
      <c r="W322" s="255">
        <f>INDEX(매매지수!$271:$539,MATCH('1'!$E322,매매지수!$F$271:$F$539,FALSE),MATCH('1'!W$12,매매지수!$1:$1,FALSE))</f>
        <v>100.10620642290411</v>
      </c>
      <c r="X322" s="258">
        <f t="shared" si="102"/>
        <v>-0.24478892859240986</v>
      </c>
      <c r="Y322" s="258">
        <f t="shared" si="103"/>
        <v>-0.41833618546867068</v>
      </c>
      <c r="Z322" s="260">
        <f t="shared" si="104"/>
        <v>-1.0337073059723534</v>
      </c>
      <c r="AA322" s="277">
        <f>INDEX(전세지수!$271:$539,MATCH('1'!$E322,전세지수!$F$271:$F$539,FALSE),MATCH('1'!AA$12,전세지수!$1:$1,FALSE))</f>
        <v>101.01458156929975</v>
      </c>
      <c r="AB322" s="255">
        <f>INDEX(전세지수!$271:$539,MATCH('1'!$E322,전세지수!$F$271:$F$539,FALSE),MATCH('1'!AB$12,전세지수!$1:$1,FALSE))</f>
        <v>101.0031543260143</v>
      </c>
      <c r="AC322" s="255">
        <f>INDEX(전세지수!$271:$539,MATCH('1'!$E322,전세지수!$F$271:$F$539,FALSE),MATCH('1'!AC$12,전세지수!$1:$1,FALSE))</f>
        <v>99.897041427658394</v>
      </c>
      <c r="AD322" s="255">
        <f>INDEX(전세지수!$271:$539,MATCH('1'!$E322,전세지수!$F$271:$F$539,FALSE),MATCH('1'!AD$12,전세지수!$1:$1,FALSE))</f>
        <v>100.05468079540597</v>
      </c>
      <c r="AE322" s="258">
        <f t="shared" si="105"/>
        <v>1.1313748923691413E-2</v>
      </c>
      <c r="AF322" s="258">
        <f t="shared" si="106"/>
        <v>1.1186919308822985</v>
      </c>
      <c r="AG322" s="260">
        <f t="shared" si="107"/>
        <v>0.9593761793679656</v>
      </c>
      <c r="AH322" s="1398" t="s">
        <v>505</v>
      </c>
      <c r="AI322" s="1398"/>
      <c r="AJ322" s="1398"/>
    </row>
    <row r="323" spans="1:37" ht="14.1" customHeight="1">
      <c r="A323" s="522"/>
      <c r="B323" s="522"/>
      <c r="C323" s="1369" t="s">
        <v>239</v>
      </c>
      <c r="D323" s="1370"/>
      <c r="E323" s="401">
        <v>267</v>
      </c>
      <c r="F323" s="279">
        <f>INDEX(매매지수!$2:$270,MATCH('1'!$E323,매매지수!$F$2:$F$270,FALSE),MATCH('1'!F$12,매매지수!$1:$1,FALSE))</f>
        <v>99.611631199088109</v>
      </c>
      <c r="G323" s="269">
        <f>INDEX(매매지수!$2:$270,MATCH('1'!$E323,매매지수!$F$2:$F$270,FALSE),MATCH('1'!G$12,매매지수!$1:$1,FALSE))</f>
        <v>99.713750905512043</v>
      </c>
      <c r="H323" s="269">
        <f>INDEX(매매지수!$2:$270,MATCH('1'!$E323,매매지수!$F$2:$F$270,FALSE),MATCH('1'!H$12,매매지수!$1:$1,FALSE))</f>
        <v>99.904262908036017</v>
      </c>
      <c r="I323" s="269">
        <f>INDEX(매매지수!$2:$270,MATCH('1'!$E323,매매지수!$F$2:$F$270,FALSE),MATCH('1'!I$12,매매지수!$1:$1,FALSE))</f>
        <v>100.04109535521808</v>
      </c>
      <c r="J323" s="270">
        <f t="shared" si="96"/>
        <v>-0.10241286231494895</v>
      </c>
      <c r="K323" s="270">
        <f t="shared" si="97"/>
        <v>-0.29291213450749476</v>
      </c>
      <c r="L323" s="271">
        <f t="shared" si="98"/>
        <v>-0.42928773880879234</v>
      </c>
      <c r="M323" s="279">
        <f>INDEX(전세지수!$2:$270,MATCH('1'!$E323,전세지수!$F$2:$F$270,FALSE),MATCH('1'!M$12,전세지수!$1:$1,FALSE))</f>
        <v>100.23697628229267</v>
      </c>
      <c r="N323" s="269">
        <f>INDEX(전세지수!$2:$270,MATCH('1'!$E323,전세지수!$F$2:$F$270,FALSE),MATCH('1'!N$12,전세지수!$1:$1,FALSE))</f>
        <v>100.21894389039278</v>
      </c>
      <c r="O323" s="269">
        <f>INDEX(전세지수!$2:$270,MATCH('1'!$E323,전세지수!$F$2:$F$270,FALSE),MATCH('1'!O$12,전세지수!$1:$1,FALSE))</f>
        <v>99.986213181047489</v>
      </c>
      <c r="P323" s="269">
        <f>INDEX(전세지수!$2:$270,MATCH('1'!$E323,전세지수!$F$2:$F$270,FALSE),MATCH('1'!P$12,전세지수!$1:$1,FALSE))</f>
        <v>100.02642142391565</v>
      </c>
      <c r="Q323" s="272">
        <f t="shared" si="99"/>
        <v>1.7992997331539584E-2</v>
      </c>
      <c r="R323" s="272">
        <f t="shared" si="100"/>
        <v>0.25079767826703403</v>
      </c>
      <c r="S323" s="272">
        <f t="shared" si="101"/>
        <v>0.21049924148008881</v>
      </c>
      <c r="T323" s="280">
        <f>INDEX(매매지수!$271:$539,MATCH('1'!$E323,매매지수!$F$271:$F$539,FALSE),MATCH('1'!T$12,매매지수!$1:$1,FALSE))</f>
        <v>98.873936704588147</v>
      </c>
      <c r="U323" s="269">
        <f>INDEX(매매지수!$271:$539,MATCH('1'!$E323,매매지수!$F$271:$F$539,FALSE),MATCH('1'!U$12,매매지수!$1:$1,FALSE))</f>
        <v>99.137715984801815</v>
      </c>
      <c r="V323" s="269">
        <f>INDEX(매매지수!$271:$539,MATCH('1'!$E323,매매지수!$F$271:$F$539,FALSE),MATCH('1'!V$12,매매지수!$1:$1,FALSE))</f>
        <v>99.389936868361133</v>
      </c>
      <c r="W323" s="269">
        <f>INDEX(매매지수!$271:$539,MATCH('1'!$E323,매매지수!$F$271:$F$539,FALSE),MATCH('1'!W$12,매매지수!$1:$1,FALSE))</f>
        <v>100.14635029877007</v>
      </c>
      <c r="X323" s="272">
        <f t="shared" si="102"/>
        <v>-0.26607359025107025</v>
      </c>
      <c r="Y323" s="272">
        <f t="shared" si="103"/>
        <v>-0.51916741274965483</v>
      </c>
      <c r="Z323" s="274">
        <f t="shared" si="104"/>
        <v>-1.2705541344101845</v>
      </c>
      <c r="AA323" s="279">
        <f>INDEX(전세지수!$271:$539,MATCH('1'!$E323,전세지수!$F$271:$F$539,FALSE),MATCH('1'!AA$12,전세지수!$1:$1,FALSE))</f>
        <v>101.10448896329662</v>
      </c>
      <c r="AB323" s="269">
        <f>INDEX(전세지수!$271:$539,MATCH('1'!$E323,전세지수!$F$271:$F$539,FALSE),MATCH('1'!AB$12,전세지수!$1:$1,FALSE))</f>
        <v>101.0690561530994</v>
      </c>
      <c r="AC323" s="269">
        <f>INDEX(전세지수!$271:$539,MATCH('1'!$E323,전세지수!$F$271:$F$539,FALSE),MATCH('1'!AC$12,전세지수!$1:$1,FALSE))</f>
        <v>99.877370977183006</v>
      </c>
      <c r="AD323" s="269">
        <f>INDEX(전세지수!$271:$539,MATCH('1'!$E323,전세지수!$F$271:$F$539,FALSE),MATCH('1'!AD$12,전세지수!$1:$1,FALSE))</f>
        <v>100.08807949794395</v>
      </c>
      <c r="AE323" s="272">
        <f t="shared" si="105"/>
        <v>3.5058020274325585E-2</v>
      </c>
      <c r="AF323" s="272">
        <f t="shared" si="106"/>
        <v>1.2286246364994424</v>
      </c>
      <c r="AG323" s="274">
        <f t="shared" si="107"/>
        <v>1.0155150048348549</v>
      </c>
      <c r="AH323" s="1361" t="s">
        <v>506</v>
      </c>
      <c r="AI323" s="1362"/>
      <c r="AJ323" s="351"/>
    </row>
    <row r="324" spans="1:37" ht="14.1" customHeight="1">
      <c r="A324" s="522"/>
      <c r="B324" s="522"/>
      <c r="C324" s="1396" t="s">
        <v>238</v>
      </c>
      <c r="D324" s="1397"/>
      <c r="E324" s="493">
        <v>268</v>
      </c>
      <c r="F324" s="275">
        <f>INDEX(매매지수!$2:$270,MATCH('1'!$E324,매매지수!$F$2:$F$270,FALSE),MATCH('1'!F$12,매매지수!$1:$1,FALSE))</f>
        <v>100.00256706255874</v>
      </c>
      <c r="G324" s="377">
        <f>INDEX(매매지수!$2:$270,MATCH('1'!$E324,매매지수!$F$2:$F$270,FALSE),MATCH('1'!G$12,매매지수!$1:$1,FALSE))</f>
        <v>100.05105933857985</v>
      </c>
      <c r="H324" s="377">
        <f>INDEX(매매지수!$2:$270,MATCH('1'!$E324,매매지수!$F$2:$F$270,FALSE),MATCH('1'!H$12,매매지수!$1:$1,FALSE))</f>
        <v>100.06687581361074</v>
      </c>
      <c r="I324" s="377">
        <f>INDEX(매매지수!$2:$270,MATCH('1'!$E324,매매지수!$F$2:$F$270,FALSE),MATCH('1'!I$12,매매지수!$1:$1,FALSE))</f>
        <v>99.971733467520437</v>
      </c>
      <c r="J324" s="378">
        <f t="shared" si="96"/>
        <v>-4.8467528821460881E-2</v>
      </c>
      <c r="K324" s="378">
        <f t="shared" si="97"/>
        <v>-6.4265772793570264E-2</v>
      </c>
      <c r="L324" s="415">
        <f t="shared" si="98"/>
        <v>3.0842313090739815E-2</v>
      </c>
      <c r="M324" s="275">
        <f>INDEX(전세지수!$2:$270,MATCH('1'!$E324,전세지수!$F$2:$F$270,FALSE),MATCH('1'!M$12,전세지수!$1:$1,FALSE))</f>
        <v>100.19044658808227</v>
      </c>
      <c r="N324" s="377">
        <f>INDEX(전세지수!$2:$270,MATCH('1'!$E324,전세지수!$F$2:$F$270,FALSE),MATCH('1'!N$12,전세지수!$1:$1,FALSE))</f>
        <v>100.18717042743724</v>
      </c>
      <c r="O324" s="377">
        <f>INDEX(전세지수!$2:$270,MATCH('1'!$E324,전세지수!$F$2:$F$270,FALSE),MATCH('1'!O$12,전세지수!$1:$1,FALSE))</f>
        <v>100.01662820350302</v>
      </c>
      <c r="P324" s="377">
        <f>INDEX(전세지수!$2:$270,MATCH('1'!$E324,전세지수!$F$2:$F$270,FALSE),MATCH('1'!P$12,전세지수!$1:$1,FALSE))</f>
        <v>99.976259852616039</v>
      </c>
      <c r="Q324" s="379">
        <f t="shared" si="99"/>
        <v>3.2700400969920551E-3</v>
      </c>
      <c r="R324" s="379">
        <f t="shared" si="100"/>
        <v>0.17378948650976778</v>
      </c>
      <c r="S324" s="379">
        <f t="shared" si="101"/>
        <v>0.21423759578722557</v>
      </c>
      <c r="T324" s="276">
        <f>INDEX(매매지수!$271:$539,MATCH('1'!$E324,매매지수!$F$271:$F$539,FALSE),MATCH('1'!T$12,매매지수!$1:$1,FALSE))</f>
        <v>100.11077627630998</v>
      </c>
      <c r="U324" s="377">
        <f>INDEX(매매지수!$271:$539,MATCH('1'!$E324,매매지수!$F$271:$F$539,FALSE),MATCH('1'!U$12,매매지수!$1:$1,FALSE))</f>
        <v>100.24447792741947</v>
      </c>
      <c r="V324" s="377">
        <f>INDEX(매매지수!$271:$539,MATCH('1'!$E324,매매지수!$F$271:$F$539,FALSE),MATCH('1'!V$12,매매지수!$1:$1,FALSE))</f>
        <v>100</v>
      </c>
      <c r="W324" s="377">
        <f>INDEX(매매지수!$271:$539,MATCH('1'!$E324,매매지수!$F$271:$F$539,FALSE),MATCH('1'!W$12,매매지수!$1:$1,FALSE))</f>
        <v>99.898154408909207</v>
      </c>
      <c r="X324" s="379">
        <f t="shared" si="102"/>
        <v>-0.13337557726251781</v>
      </c>
      <c r="Y324" s="379">
        <f t="shared" si="103"/>
        <v>0.11077627630997622</v>
      </c>
      <c r="Z324" s="380">
        <f t="shared" si="104"/>
        <v>0.21283863416581283</v>
      </c>
      <c r="AA324" s="275">
        <f>INDEX(전세지수!$271:$539,MATCH('1'!$E324,전세지수!$F$271:$F$539,FALSE),MATCH('1'!AA$12,전세지수!$1:$1,FALSE))</f>
        <v>100.54558053595331</v>
      </c>
      <c r="AB324" s="377">
        <f>INDEX(전세지수!$271:$539,MATCH('1'!$E324,전세지수!$F$271:$F$539,FALSE),MATCH('1'!AB$12,전세지수!$1:$1,FALSE))</f>
        <v>100.65912389079071</v>
      </c>
      <c r="AC324" s="377">
        <f>INDEX(전세지수!$271:$539,MATCH('1'!$E324,전세지수!$F$271:$F$539,FALSE),MATCH('1'!AC$12,전세지수!$1:$1,FALSE))</f>
        <v>100</v>
      </c>
      <c r="AD324" s="377">
        <f>INDEX(전세지수!$271:$539,MATCH('1'!$E324,전세지수!$F$271:$F$539,FALSE),MATCH('1'!AD$12,전세지수!$1:$1,FALSE))</f>
        <v>99.881550732448005</v>
      </c>
      <c r="AE324" s="379">
        <f t="shared" si="105"/>
        <v>-0.11279986398510244</v>
      </c>
      <c r="AF324" s="379">
        <f t="shared" si="106"/>
        <v>0.54558053595330502</v>
      </c>
      <c r="AG324" s="380">
        <f t="shared" si="107"/>
        <v>0.66481727469773766</v>
      </c>
      <c r="AH324" s="1357" t="s">
        <v>507</v>
      </c>
      <c r="AI324" s="1358"/>
      <c r="AJ324" s="351"/>
    </row>
    <row r="325" spans="1:37" ht="14.1" customHeight="1" thickBot="1">
      <c r="A325" s="1389" t="s">
        <v>1551</v>
      </c>
      <c r="B325" s="1389"/>
      <c r="C325" s="1389"/>
      <c r="D325" s="1389"/>
      <c r="E325" s="401">
        <v>269</v>
      </c>
      <c r="F325" s="290">
        <f>INDEX(매매지수!$2:$270,MATCH('1'!$E325,매매지수!$F$2:$F$270,FALSE),MATCH('1'!F$12,매매지수!$1:$1,FALSE))</f>
        <v>99.497413573250924</v>
      </c>
      <c r="G325" s="291">
        <f>INDEX(매매지수!$2:$270,MATCH('1'!$E325,매매지수!$F$2:$F$270,FALSE),MATCH('1'!G$12,매매지수!$1:$1,FALSE))</f>
        <v>99.594919149904598</v>
      </c>
      <c r="H325" s="291">
        <f>INDEX(매매지수!$2:$270,MATCH('1'!$E325,매매지수!$F$2:$F$270,FALSE),MATCH('1'!H$12,매매지수!$1:$1,FALSE))</f>
        <v>99.818053796066096</v>
      </c>
      <c r="I325" s="291">
        <f>INDEX(매매지수!$2:$270,MATCH('1'!$E325,매매지수!$F$2:$F$270,FALSE),MATCH('1'!I$12,매매지수!$1:$1,FALSE))</f>
        <v>100.5104959576893</v>
      </c>
      <c r="J325" s="292">
        <f t="shared" si="96"/>
        <v>-9.7902159553853174E-2</v>
      </c>
      <c r="K325" s="292">
        <f t="shared" si="97"/>
        <v>-0.32122467892456985</v>
      </c>
      <c r="L325" s="293">
        <f t="shared" si="98"/>
        <v>-1.0079369072707012</v>
      </c>
      <c r="M325" s="290">
        <f>INDEX(전세지수!$2:$270,MATCH('1'!$E325,전세지수!$F$2:$F$270,FALSE),MATCH('1'!M$12,전세지수!$1:$1,FALSE))</f>
        <v>102.29827046250541</v>
      </c>
      <c r="N325" s="291">
        <f>INDEX(전세지수!$2:$270,MATCH('1'!$E325,전세지수!$F$2:$F$270,FALSE),MATCH('1'!N$12,전세지수!$1:$1,FALSE))</f>
        <v>101.95958970228338</v>
      </c>
      <c r="O325" s="291">
        <f>INDEX(전세지수!$2:$270,MATCH('1'!$E325,전세지수!$F$2:$F$270,FALSE),MATCH('1'!O$12,전세지수!$1:$1,FALSE))</f>
        <v>100.18247473633753</v>
      </c>
      <c r="P325" s="291">
        <f>INDEX(전세지수!$2:$270,MATCH('1'!$E325,전세지수!$F$2:$F$270,FALSE),MATCH('1'!P$12,전세지수!$1:$1,FALSE))</f>
        <v>99.377946942740778</v>
      </c>
      <c r="Q325" s="294">
        <f t="shared" si="99"/>
        <v>0.33217156052800512</v>
      </c>
      <c r="R325" s="294">
        <f t="shared" si="100"/>
        <v>2.1119419656344895</v>
      </c>
      <c r="S325" s="294">
        <f t="shared" si="101"/>
        <v>2.9386031907534305</v>
      </c>
      <c r="T325" s="295">
        <f>INDEX(매매지수!$271:$539,MATCH('1'!$E325,매매지수!$F$271:$F$539,FALSE),MATCH('1'!T$12,매매지수!$1:$1,FALSE))</f>
        <v>99.317822375935734</v>
      </c>
      <c r="U325" s="291">
        <f>INDEX(매매지수!$271:$539,MATCH('1'!$E325,매매지수!$F$271:$F$539,FALSE),MATCH('1'!U$12,매매지수!$1:$1,FALSE))</f>
        <v>99.430602811942165</v>
      </c>
      <c r="V325" s="291">
        <f>INDEX(매매지수!$271:$539,MATCH('1'!$E325,매매지수!$F$271:$F$539,FALSE),MATCH('1'!V$12,매매지수!$1:$1,FALSE))</f>
        <v>99.713969819839235</v>
      </c>
      <c r="W325" s="291">
        <f>INDEX(매매지수!$271:$539,MATCH('1'!$E325,매매지수!$F$271:$F$539,FALSE),MATCH('1'!W$12,매매지수!$1:$1,FALSE))</f>
        <v>100.82347093736537</v>
      </c>
      <c r="X325" s="294">
        <f t="shared" si="102"/>
        <v>-0.11342628206704175</v>
      </c>
      <c r="Y325" s="294">
        <f t="shared" si="103"/>
        <v>-0.39728379545940218</v>
      </c>
      <c r="Z325" s="296">
        <f t="shared" si="104"/>
        <v>-1.4933512479103128</v>
      </c>
      <c r="AA325" s="290">
        <f>INDEX(전세지수!$271:$539,MATCH('1'!$E325,전세지수!$F$271:$F$539,FALSE),MATCH('1'!AA$12,전세지수!$1:$1,FALSE))</f>
        <v>103.38241240381025</v>
      </c>
      <c r="AB325" s="291">
        <f>INDEX(전세지수!$271:$539,MATCH('1'!$E325,전세지수!$F$271:$F$539,FALSE),MATCH('1'!AB$12,전세지수!$1:$1,FALSE))</f>
        <v>102.88445865188997</v>
      </c>
      <c r="AC325" s="291">
        <f>INDEX(전세지수!$271:$539,MATCH('1'!$E325,전세지수!$F$271:$F$539,FALSE),MATCH('1'!AC$12,전세지수!$1:$1,FALSE))</f>
        <v>100.2397877193512</v>
      </c>
      <c r="AD325" s="291">
        <f>INDEX(전세지수!$271:$539,MATCH('1'!$E325,전세지수!$F$271:$F$539,FALSE),MATCH('1'!AD$12,전세지수!$1:$1,FALSE))</f>
        <v>99.090240072989985</v>
      </c>
      <c r="AE325" s="294">
        <f t="shared" si="105"/>
        <v>0.48399316908018797</v>
      </c>
      <c r="AF325" s="294">
        <f t="shared" si="106"/>
        <v>3.1351070826862504</v>
      </c>
      <c r="AG325" s="296">
        <f t="shared" si="107"/>
        <v>4.3315793035304528</v>
      </c>
      <c r="AH325" s="1390" t="s">
        <v>1550</v>
      </c>
      <c r="AI325" s="1391"/>
      <c r="AJ325" s="1391"/>
      <c r="AK325" s="1391"/>
    </row>
    <row r="326" spans="1:37" ht="14.1" customHeight="1"/>
    <row r="327" spans="1:37" ht="14.1" customHeight="1"/>
    <row r="328" spans="1:37" ht="14.1" customHeight="1"/>
    <row r="329" spans="1:37" ht="14.1" customHeight="1"/>
    <row r="330" spans="1:37" ht="14.1" customHeight="1"/>
    <row r="331" spans="1:37" ht="14.1" customHeight="1"/>
    <row r="332" spans="1:37" ht="14.1" customHeight="1"/>
    <row r="333" spans="1:37" ht="12.95" customHeight="1"/>
    <row r="334" spans="1:37" ht="12" customHeight="1"/>
    <row r="335" spans="1:37" ht="3" customHeight="1">
      <c r="A335" s="311"/>
      <c r="B335" s="312"/>
      <c r="C335" s="312"/>
      <c r="D335" s="312"/>
      <c r="E335" s="313"/>
      <c r="F335" s="314"/>
      <c r="G335" s="315"/>
      <c r="H335" s="315"/>
      <c r="I335" s="315"/>
      <c r="J335" s="304"/>
      <c r="K335" s="316"/>
      <c r="L335" s="304"/>
      <c r="M335" s="315"/>
      <c r="N335" s="315"/>
      <c r="O335" s="315"/>
      <c r="P335" s="315"/>
      <c r="Q335" s="317"/>
      <c r="R335" s="317"/>
      <c r="S335" s="317"/>
      <c r="T335" s="314"/>
      <c r="U335" s="315"/>
      <c r="V335" s="315"/>
      <c r="W335" s="315"/>
      <c r="X335" s="317"/>
      <c r="Y335" s="318"/>
      <c r="Z335" s="317"/>
      <c r="AA335" s="315"/>
      <c r="AB335" s="315"/>
      <c r="AC335" s="315"/>
      <c r="AD335" s="315"/>
      <c r="AE335" s="317"/>
      <c r="AF335" s="317"/>
      <c r="AG335" s="317"/>
      <c r="AH335" s="312"/>
      <c r="AI335" s="312"/>
      <c r="AJ335" s="312"/>
      <c r="AK335" s="319"/>
    </row>
    <row r="336" spans="1:37" s="500" customFormat="1" ht="15" customHeight="1">
      <c r="A336" s="1385">
        <f>AJ296+1</f>
        <v>15</v>
      </c>
      <c r="B336" s="1385"/>
      <c r="C336" s="520"/>
      <c r="D336" s="520"/>
      <c r="E336" s="499"/>
      <c r="F336" s="321"/>
      <c r="G336" s="321"/>
      <c r="H336" s="321"/>
      <c r="I336" s="321"/>
      <c r="J336" s="322"/>
      <c r="K336" s="322"/>
      <c r="L336" s="322"/>
      <c r="M336" s="321"/>
      <c r="N336" s="321"/>
      <c r="O336" s="321"/>
      <c r="P336" s="321"/>
      <c r="Q336" s="1386">
        <f>Q296</f>
        <v>41487</v>
      </c>
      <c r="R336" s="1386"/>
      <c r="S336" s="1386"/>
      <c r="T336" s="1363">
        <f>Q336</f>
        <v>41487</v>
      </c>
      <c r="U336" s="1363"/>
      <c r="V336" s="1363"/>
      <c r="W336" s="1363"/>
      <c r="X336" s="1363"/>
      <c r="Y336" s="323"/>
      <c r="Z336" s="323"/>
      <c r="AA336" s="321"/>
      <c r="AB336" s="321"/>
      <c r="AC336" s="321"/>
      <c r="AD336" s="321"/>
      <c r="AE336" s="324"/>
      <c r="AF336" s="324"/>
      <c r="AG336" s="324"/>
      <c r="AJ336" s="1355">
        <f>A336+1</f>
        <v>16</v>
      </c>
      <c r="AK336" s="1355"/>
    </row>
    <row r="337" ht="14.1" customHeight="1"/>
    <row r="338" ht="14.1" customHeight="1"/>
    <row r="339" ht="14.1" customHeight="1"/>
    <row r="340" ht="14.1" customHeight="1"/>
    <row r="341" ht="14.1" customHeight="1"/>
    <row r="342" ht="14.1" customHeight="1"/>
    <row r="343" ht="14.1" customHeight="1"/>
  </sheetData>
  <customSheetViews>
    <customSheetView guid="{358FFE73-DE5A-43D8-8B86-F5BF6F7AE4B8}" showPageBreaks="1" showGridLines="0" printArea="1" hiddenColumns="1" view="pageLayout">
      <selection activeCell="A51" sqref="A51:XFD51"/>
      <pageMargins left="0.51181102362204722" right="0.51181102362204722" top="0.59055118110236227" bottom="0.39370078740157483" header="0.59055118110236227" footer="0.19685039370078741"/>
      <printOptions horizontalCentered="1"/>
      <pageSetup paperSize="9" pageOrder="overThenDown" orientation="portrait" r:id="rId1"/>
      <headerFooter scaleWithDoc="0" alignWithMargins="0"/>
    </customSheetView>
  </customSheetViews>
  <mergeCells count="424">
    <mergeCell ref="C104:D104"/>
    <mergeCell ref="AH61:AI61"/>
    <mergeCell ref="C89:D89"/>
    <mergeCell ref="C88:D88"/>
    <mergeCell ref="C87:D87"/>
    <mergeCell ref="C86:D86"/>
    <mergeCell ref="AH89:AI89"/>
    <mergeCell ref="AH88:AI88"/>
    <mergeCell ref="C61:D61"/>
    <mergeCell ref="AH69:AI69"/>
    <mergeCell ref="AH68:AI68"/>
    <mergeCell ref="AH67:AI67"/>
    <mergeCell ref="AH97:AK97"/>
    <mergeCell ref="AH98:AJ98"/>
    <mergeCell ref="AH99:AJ99"/>
    <mergeCell ref="AH64:AI64"/>
    <mergeCell ref="AH62:AI62"/>
    <mergeCell ref="C79:D79"/>
    <mergeCell ref="C78:D78"/>
    <mergeCell ref="C84:D84"/>
    <mergeCell ref="C83:D83"/>
    <mergeCell ref="C82:D82"/>
    <mergeCell ref="C81:D81"/>
    <mergeCell ref="C80:D80"/>
    <mergeCell ref="AH166:AI166"/>
    <mergeCell ref="AH165:AI165"/>
    <mergeCell ref="AH84:AI84"/>
    <mergeCell ref="C307:D307"/>
    <mergeCell ref="AH307:AI307"/>
    <mergeCell ref="AH86:AI86"/>
    <mergeCell ref="AH85:AJ85"/>
    <mergeCell ref="AH87:AI87"/>
    <mergeCell ref="C109:D109"/>
    <mergeCell ref="C112:D112"/>
    <mergeCell ref="AH137:AI137"/>
    <mergeCell ref="AH140:AI140"/>
    <mergeCell ref="AH139:AI139"/>
    <mergeCell ref="AH138:AI138"/>
    <mergeCell ref="AH100:AI100"/>
    <mergeCell ref="C100:D100"/>
    <mergeCell ref="C116:D116"/>
    <mergeCell ref="AH141:AJ141"/>
    <mergeCell ref="AH142:AI142"/>
    <mergeCell ref="C108:D108"/>
    <mergeCell ref="AH164:AI164"/>
    <mergeCell ref="AH163:AI163"/>
    <mergeCell ref="AH146:AJ146"/>
    <mergeCell ref="AH148:AI148"/>
    <mergeCell ref="C75:D75"/>
    <mergeCell ref="C74:D74"/>
    <mergeCell ref="C73:D73"/>
    <mergeCell ref="A176:B176"/>
    <mergeCell ref="Q176:S176"/>
    <mergeCell ref="C122:D122"/>
    <mergeCell ref="C126:D126"/>
    <mergeCell ref="C129:D129"/>
    <mergeCell ref="AH101:AI101"/>
    <mergeCell ref="AH109:AI109"/>
    <mergeCell ref="AH108:AI108"/>
    <mergeCell ref="AH104:AI104"/>
    <mergeCell ref="AH116:AI116"/>
    <mergeCell ref="AH112:AI112"/>
    <mergeCell ref="AH111:AI111"/>
    <mergeCell ref="AH129:AI129"/>
    <mergeCell ref="AH126:AI126"/>
    <mergeCell ref="AH122:AI122"/>
    <mergeCell ref="AH110:AJ110"/>
    <mergeCell ref="AH121:AJ121"/>
    <mergeCell ref="A136:B136"/>
    <mergeCell ref="Q136:S136"/>
    <mergeCell ref="C101:D101"/>
    <mergeCell ref="C111:D111"/>
    <mergeCell ref="C60:D60"/>
    <mergeCell ref="C71:D71"/>
    <mergeCell ref="C70:D70"/>
    <mergeCell ref="C69:D69"/>
    <mergeCell ref="C68:D68"/>
    <mergeCell ref="C67:D67"/>
    <mergeCell ref="C66:D66"/>
    <mergeCell ref="C65:D65"/>
    <mergeCell ref="C64:D64"/>
    <mergeCell ref="C62:D62"/>
    <mergeCell ref="AJ56:AK56"/>
    <mergeCell ref="Q8:S8"/>
    <mergeCell ref="N6:R6"/>
    <mergeCell ref="T56:X56"/>
    <mergeCell ref="AH151:AI151"/>
    <mergeCell ref="AH150:AI150"/>
    <mergeCell ref="AH155:AI155"/>
    <mergeCell ref="AH78:AI78"/>
    <mergeCell ref="AH75:AI75"/>
    <mergeCell ref="AH74:AI74"/>
    <mergeCell ref="AH73:AI73"/>
    <mergeCell ref="AH71:AI71"/>
    <mergeCell ref="AH60:AI60"/>
    <mergeCell ref="AH66:AI66"/>
    <mergeCell ref="AH65:AI65"/>
    <mergeCell ref="AH59:AJ59"/>
    <mergeCell ref="AH63:AJ63"/>
    <mergeCell ref="AH72:AJ72"/>
    <mergeCell ref="AH77:AJ77"/>
    <mergeCell ref="AH76:AJ76"/>
    <mergeCell ref="AH70:AI70"/>
    <mergeCell ref="AH147:AI147"/>
    <mergeCell ref="AH149:AJ149"/>
    <mergeCell ref="U6:Y6"/>
    <mergeCell ref="AB6:AF6"/>
    <mergeCell ref="U7:Y7"/>
    <mergeCell ref="AB7:AF7"/>
    <mergeCell ref="AH41:AK41"/>
    <mergeCell ref="AH53:AK53"/>
    <mergeCell ref="AH50:AK50"/>
    <mergeCell ref="AH49:AK49"/>
    <mergeCell ref="AH44:AK44"/>
    <mergeCell ref="AH42:AK42"/>
    <mergeCell ref="X8:Z8"/>
    <mergeCell ref="AE8:AG8"/>
    <mergeCell ref="AH22:AI22"/>
    <mergeCell ref="AH21:AI21"/>
    <mergeCell ref="AH20:AI20"/>
    <mergeCell ref="AH15:AK15"/>
    <mergeCell ref="B33:D33"/>
    <mergeCell ref="AH13:AK13"/>
    <mergeCell ref="AH30:AJ30"/>
    <mergeCell ref="Y10:Y11"/>
    <mergeCell ref="X10:X11"/>
    <mergeCell ref="A34:D34"/>
    <mergeCell ref="A35:D35"/>
    <mergeCell ref="B36:D36"/>
    <mergeCell ref="B37:D37"/>
    <mergeCell ref="A10:B10"/>
    <mergeCell ref="J10:J11"/>
    <mergeCell ref="B23:D23"/>
    <mergeCell ref="K10:K11"/>
    <mergeCell ref="A11:B11"/>
    <mergeCell ref="A16:D16"/>
    <mergeCell ref="A17:D17"/>
    <mergeCell ref="A18:D18"/>
    <mergeCell ref="B19:D19"/>
    <mergeCell ref="A15:D15"/>
    <mergeCell ref="B38:D38"/>
    <mergeCell ref="B27:D27"/>
    <mergeCell ref="B28:D28"/>
    <mergeCell ref="B29:D29"/>
    <mergeCell ref="B30:D30"/>
    <mergeCell ref="A56:B56"/>
    <mergeCell ref="Q56:S56"/>
    <mergeCell ref="A46:D46"/>
    <mergeCell ref="A47:D47"/>
    <mergeCell ref="A48:D48"/>
    <mergeCell ref="A49:D49"/>
    <mergeCell ref="A50:D50"/>
    <mergeCell ref="A53:D53"/>
    <mergeCell ref="A39:D39"/>
    <mergeCell ref="A40:D40"/>
    <mergeCell ref="A41:D41"/>
    <mergeCell ref="A42:D42"/>
    <mergeCell ref="A44:D44"/>
    <mergeCell ref="A45:D45"/>
    <mergeCell ref="A54:S54"/>
    <mergeCell ref="A52:D52"/>
    <mergeCell ref="A51:D51"/>
    <mergeCell ref="B31:D31"/>
    <mergeCell ref="B32:D32"/>
    <mergeCell ref="A1:S1"/>
    <mergeCell ref="C20:D20"/>
    <mergeCell ref="C21:D21"/>
    <mergeCell ref="C22:D22"/>
    <mergeCell ref="C25:D25"/>
    <mergeCell ref="C24:D24"/>
    <mergeCell ref="A12:D12"/>
    <mergeCell ref="A26:D26"/>
    <mergeCell ref="A13:D13"/>
    <mergeCell ref="A14:D14"/>
    <mergeCell ref="Q10:Q11"/>
    <mergeCell ref="R10:R11"/>
    <mergeCell ref="N7:R7"/>
    <mergeCell ref="A6:D6"/>
    <mergeCell ref="B7:D7"/>
    <mergeCell ref="J8:L8"/>
    <mergeCell ref="A3:S4"/>
    <mergeCell ref="G6:K6"/>
    <mergeCell ref="G7:K7"/>
    <mergeCell ref="T1:AK1"/>
    <mergeCell ref="A96:B96"/>
    <mergeCell ref="Q96:S96"/>
    <mergeCell ref="AH58:AJ58"/>
    <mergeCell ref="AH57:AK57"/>
    <mergeCell ref="AH36:AJ36"/>
    <mergeCell ref="AH37:AJ37"/>
    <mergeCell ref="AH38:AJ38"/>
    <mergeCell ref="AH31:AJ31"/>
    <mergeCell ref="AH32:AJ32"/>
    <mergeCell ref="AH33:AJ33"/>
    <mergeCell ref="AH12:AK12"/>
    <mergeCell ref="AH19:AJ19"/>
    <mergeCell ref="AH23:AJ23"/>
    <mergeCell ref="AH26:AK26"/>
    <mergeCell ref="AH27:AJ27"/>
    <mergeCell ref="AH28:AJ28"/>
    <mergeCell ref="AH29:AJ29"/>
    <mergeCell ref="AE10:AE11"/>
    <mergeCell ref="AF10:AF11"/>
    <mergeCell ref="AH46:AK46"/>
    <mergeCell ref="AH45:AK45"/>
    <mergeCell ref="AH40:AK40"/>
    <mergeCell ref="AE5:AI5"/>
    <mergeCell ref="AH156:AJ156"/>
    <mergeCell ref="AH160:AI160"/>
    <mergeCell ref="AH159:AI159"/>
    <mergeCell ref="AH158:AI158"/>
    <mergeCell ref="AH157:AI157"/>
    <mergeCell ref="AH162:AI162"/>
    <mergeCell ref="AH48:AK48"/>
    <mergeCell ref="AH47:AK47"/>
    <mergeCell ref="AH14:AK14"/>
    <mergeCell ref="AH51:AK51"/>
    <mergeCell ref="AH52:AK52"/>
    <mergeCell ref="AH16:AK16"/>
    <mergeCell ref="AH17:AK17"/>
    <mergeCell ref="AH18:AK18"/>
    <mergeCell ref="AH39:AK39"/>
    <mergeCell ref="AH35:AK35"/>
    <mergeCell ref="AH34:AK34"/>
    <mergeCell ref="AH25:AI25"/>
    <mergeCell ref="AH24:AI24"/>
    <mergeCell ref="AH83:AI83"/>
    <mergeCell ref="AH82:AI82"/>
    <mergeCell ref="AH81:AI81"/>
    <mergeCell ref="AH80:AI80"/>
    <mergeCell ref="AH79:AI79"/>
    <mergeCell ref="AH161:AJ161"/>
    <mergeCell ref="B161:D161"/>
    <mergeCell ref="B178:D178"/>
    <mergeCell ref="A216:B216"/>
    <mergeCell ref="Q216:S216"/>
    <mergeCell ref="AJ216:AK216"/>
    <mergeCell ref="AH177:AK177"/>
    <mergeCell ref="AH178:AJ178"/>
    <mergeCell ref="AH179:AJ179"/>
    <mergeCell ref="AH188:AJ188"/>
    <mergeCell ref="AH198:AJ198"/>
    <mergeCell ref="AH204:AJ204"/>
    <mergeCell ref="AH193:AJ193"/>
    <mergeCell ref="AH196:AI196"/>
    <mergeCell ref="AH197:AI197"/>
    <mergeCell ref="AH194:AI194"/>
    <mergeCell ref="AH195:AI195"/>
    <mergeCell ref="AH187:AI187"/>
    <mergeCell ref="AH186:AI186"/>
    <mergeCell ref="AH185:AI185"/>
    <mergeCell ref="AH169:AI169"/>
    <mergeCell ref="AH168:AI168"/>
    <mergeCell ref="AH184:AI184"/>
    <mergeCell ref="AH167:AI167"/>
    <mergeCell ref="AH183:AI183"/>
    <mergeCell ref="AH182:AI182"/>
    <mergeCell ref="AH181:AI181"/>
    <mergeCell ref="AH180:AI180"/>
    <mergeCell ref="AH192:AI192"/>
    <mergeCell ref="AH191:AI191"/>
    <mergeCell ref="AH190:AI190"/>
    <mergeCell ref="AH189:AI189"/>
    <mergeCell ref="AH199:AI199"/>
    <mergeCell ref="AH200:AI200"/>
    <mergeCell ref="AH201:AI201"/>
    <mergeCell ref="AH202:AI202"/>
    <mergeCell ref="AH203:AI203"/>
    <mergeCell ref="AH209:AI209"/>
    <mergeCell ref="AH208:AI208"/>
    <mergeCell ref="AH207:AI207"/>
    <mergeCell ref="AH206:AI206"/>
    <mergeCell ref="AH205:AI205"/>
    <mergeCell ref="AH220:AI220"/>
    <mergeCell ref="AH219:AI219"/>
    <mergeCell ref="AH218:AI218"/>
    <mergeCell ref="AH217:AJ217"/>
    <mergeCell ref="AH226:AJ226"/>
    <mergeCell ref="AH231:AI231"/>
    <mergeCell ref="AH230:AI230"/>
    <mergeCell ref="AH229:AI229"/>
    <mergeCell ref="AH228:AI228"/>
    <mergeCell ref="AH227:AI227"/>
    <mergeCell ref="AH225:AI225"/>
    <mergeCell ref="AH224:AI224"/>
    <mergeCell ref="AH240:AI240"/>
    <mergeCell ref="AH239:AI239"/>
    <mergeCell ref="AH238:AI238"/>
    <mergeCell ref="AH237:AI237"/>
    <mergeCell ref="AH236:AI236"/>
    <mergeCell ref="AH233:AJ233"/>
    <mergeCell ref="AH223:AI223"/>
    <mergeCell ref="AH222:AI222"/>
    <mergeCell ref="AH221:AI221"/>
    <mergeCell ref="AH265:AI265"/>
    <mergeCell ref="AH264:AI264"/>
    <mergeCell ref="AH263:AI263"/>
    <mergeCell ref="AH270:AI270"/>
    <mergeCell ref="C264:D264"/>
    <mergeCell ref="C265:D265"/>
    <mergeCell ref="AH268:AI268"/>
    <mergeCell ref="A232:D232"/>
    <mergeCell ref="A234:D234"/>
    <mergeCell ref="A256:B256"/>
    <mergeCell ref="Q256:S256"/>
    <mergeCell ref="C263:D263"/>
    <mergeCell ref="AH258:AJ258"/>
    <mergeCell ref="AJ256:AK256"/>
    <mergeCell ref="AH232:AK232"/>
    <mergeCell ref="AH234:AK234"/>
    <mergeCell ref="AH243:AK243"/>
    <mergeCell ref="AH244:AI244"/>
    <mergeCell ref="AH249:AI249"/>
    <mergeCell ref="AH248:AI248"/>
    <mergeCell ref="AH247:AI247"/>
    <mergeCell ref="AH235:AJ235"/>
    <mergeCell ref="AH242:AI242"/>
    <mergeCell ref="AH241:AI241"/>
    <mergeCell ref="AH281:AI281"/>
    <mergeCell ref="AH282:AI282"/>
    <mergeCell ref="AH283:AI283"/>
    <mergeCell ref="AH284:AI284"/>
    <mergeCell ref="AH285:AI285"/>
    <mergeCell ref="AH286:AI286"/>
    <mergeCell ref="AH280:AJ280"/>
    <mergeCell ref="AH267:AI267"/>
    <mergeCell ref="AH266:AI266"/>
    <mergeCell ref="AH271:AJ271"/>
    <mergeCell ref="AH269:AI269"/>
    <mergeCell ref="AH272:AI272"/>
    <mergeCell ref="AH275:AI275"/>
    <mergeCell ref="C285:D285"/>
    <mergeCell ref="C302:D302"/>
    <mergeCell ref="A296:B296"/>
    <mergeCell ref="Q296:S296"/>
    <mergeCell ref="AJ296:AK296"/>
    <mergeCell ref="B322:D322"/>
    <mergeCell ref="C321:D321"/>
    <mergeCell ref="C320:D320"/>
    <mergeCell ref="C319:D319"/>
    <mergeCell ref="C318:D318"/>
    <mergeCell ref="C317:D317"/>
    <mergeCell ref="C305:D305"/>
    <mergeCell ref="C306:D306"/>
    <mergeCell ref="C316:D316"/>
    <mergeCell ref="C315:D315"/>
    <mergeCell ref="C309:D309"/>
    <mergeCell ref="B308:D308"/>
    <mergeCell ref="AH320:AI320"/>
    <mergeCell ref="AH308:AJ308"/>
    <mergeCell ref="AH318:AI318"/>
    <mergeCell ref="AH319:AI319"/>
    <mergeCell ref="A336:B336"/>
    <mergeCell ref="Q336:S336"/>
    <mergeCell ref="AH287:AJ287"/>
    <mergeCell ref="A325:D325"/>
    <mergeCell ref="AH325:AK325"/>
    <mergeCell ref="C297:D297"/>
    <mergeCell ref="C300:D300"/>
    <mergeCell ref="C289:D289"/>
    <mergeCell ref="C286:D286"/>
    <mergeCell ref="C324:D324"/>
    <mergeCell ref="C323:D323"/>
    <mergeCell ref="T336:X336"/>
    <mergeCell ref="AH322:AJ322"/>
    <mergeCell ref="AH300:AI300"/>
    <mergeCell ref="AH301:AI301"/>
    <mergeCell ref="AH302:AI302"/>
    <mergeCell ref="AH303:AI303"/>
    <mergeCell ref="AH304:AI304"/>
    <mergeCell ref="AH305:AI305"/>
    <mergeCell ref="AH306:AI306"/>
    <mergeCell ref="AH309:AI309"/>
    <mergeCell ref="AH315:AI315"/>
    <mergeCell ref="AH316:AI316"/>
    <mergeCell ref="AH317:AI317"/>
    <mergeCell ref="T176:X176"/>
    <mergeCell ref="T216:X216"/>
    <mergeCell ref="T256:X256"/>
    <mergeCell ref="T5:AA5"/>
    <mergeCell ref="B287:D287"/>
    <mergeCell ref="C266:D266"/>
    <mergeCell ref="C267:D267"/>
    <mergeCell ref="C268:D268"/>
    <mergeCell ref="C269:D269"/>
    <mergeCell ref="C270:D270"/>
    <mergeCell ref="B271:D271"/>
    <mergeCell ref="B258:D258"/>
    <mergeCell ref="C262:D262"/>
    <mergeCell ref="C279:D279"/>
    <mergeCell ref="C277:D277"/>
    <mergeCell ref="C276:D276"/>
    <mergeCell ref="C275:D275"/>
    <mergeCell ref="C278:D278"/>
    <mergeCell ref="C284:D284"/>
    <mergeCell ref="C283:D283"/>
    <mergeCell ref="C282:D282"/>
    <mergeCell ref="C281:D281"/>
    <mergeCell ref="A177:D177"/>
    <mergeCell ref="B280:D280"/>
    <mergeCell ref="AH262:AI262"/>
    <mergeCell ref="AJ336:AK336"/>
    <mergeCell ref="C5:I5"/>
    <mergeCell ref="AH324:AI324"/>
    <mergeCell ref="AH321:AI321"/>
    <mergeCell ref="AH323:AI323"/>
    <mergeCell ref="T296:X296"/>
    <mergeCell ref="AH297:AI297"/>
    <mergeCell ref="C303:D303"/>
    <mergeCell ref="C304:D304"/>
    <mergeCell ref="AH276:AI276"/>
    <mergeCell ref="AH277:AI277"/>
    <mergeCell ref="AH278:AI278"/>
    <mergeCell ref="AH279:AI279"/>
    <mergeCell ref="C288:D288"/>
    <mergeCell ref="AH288:AI288"/>
    <mergeCell ref="AH289:AI289"/>
    <mergeCell ref="C272:D272"/>
    <mergeCell ref="AH43:AK43"/>
    <mergeCell ref="AH257:AI257"/>
    <mergeCell ref="B233:D233"/>
    <mergeCell ref="C301:D301"/>
    <mergeCell ref="T96:X96"/>
    <mergeCell ref="T136:X136"/>
  </mergeCells>
  <phoneticPr fontId="16" type="noConversion"/>
  <printOptions horizontalCentered="1"/>
  <pageMargins left="0.51181102362204722" right="0.51181102362204722" top="0.59055118110236227" bottom="0.39370078740157483" header="0.59055118110236227" footer="0.19685039370078741"/>
  <pageSetup paperSize="9" pageOrder="overThenDown" orientation="portrait" r:id="rId2"/>
  <headerFooter scaleWithDoc="0" alignWithMargins="0"/>
  <ignoredErrors>
    <ignoredError sqref="A4:AK6 Q56 T56 AJ56 F57:L57 A13:AK54 A12:F12 G12:AK12 A8:AK11 A7:F7 H7:M7 O7:T7 V7:AA7 AC7:AK7 B3:AK3" unlockedFormula="1"/>
  </ignoredErrors>
  <drawing r:id="rId3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3"/>
  <dimension ref="A1:AK56"/>
  <sheetViews>
    <sheetView showGridLines="0" view="pageLayout" zoomScaleSheetLayoutView="100" workbookViewId="0">
      <selection activeCell="F7" sqref="F7:F12"/>
    </sheetView>
  </sheetViews>
  <sheetFormatPr defaultColWidth="9.140625" defaultRowHeight="12.75"/>
  <cols>
    <col min="1" max="1" width="2.140625" style="297" customWidth="1"/>
    <col min="2" max="3" width="2" style="297" customWidth="1"/>
    <col min="4" max="4" width="19.5703125" style="297" customWidth="1"/>
    <col min="5" max="5" width="8.42578125" style="364" hidden="1" customWidth="1"/>
    <col min="6" max="6" width="6.7109375" style="325" customWidth="1"/>
    <col min="7" max="7" width="6.7109375" style="329" customWidth="1"/>
    <col min="8" max="9" width="6.7109375" style="329" hidden="1" customWidth="1"/>
    <col min="10" max="12" width="6.7109375" style="366" customWidth="1"/>
    <col min="13" max="14" width="6.7109375" style="329" customWidth="1"/>
    <col min="15" max="16" width="6.7109375" style="329" hidden="1" customWidth="1"/>
    <col min="17" max="19" width="6.7109375" style="366" customWidth="1"/>
    <col min="20" max="20" width="6.7109375" style="325" customWidth="1"/>
    <col min="21" max="21" width="6.7109375" style="329" customWidth="1"/>
    <col min="22" max="23" width="6.7109375" style="329" hidden="1" customWidth="1"/>
    <col min="24" max="26" width="6.7109375" style="366" customWidth="1"/>
    <col min="27" max="28" width="6.7109375" style="329" customWidth="1"/>
    <col min="29" max="30" width="6.7109375" style="329" hidden="1" customWidth="1"/>
    <col min="31" max="33" width="6.7109375" style="366" customWidth="1"/>
    <col min="34" max="34" width="19.85546875" style="297" customWidth="1"/>
    <col min="35" max="36" width="2" style="297" customWidth="1"/>
    <col min="37" max="37" width="2" style="329" customWidth="1"/>
    <col min="38" max="16384" width="9.140625" style="297"/>
  </cols>
  <sheetData>
    <row r="1" spans="1:37" ht="16.5" customHeight="1">
      <c r="A1" s="1450" t="s">
        <v>1773</v>
      </c>
      <c r="B1" s="1450"/>
      <c r="C1" s="1450"/>
      <c r="D1" s="1450"/>
      <c r="E1" s="1450"/>
      <c r="F1" s="1450"/>
      <c r="G1" s="1450"/>
      <c r="H1" s="1450"/>
      <c r="I1" s="1450"/>
      <c r="J1" s="1450"/>
      <c r="K1" s="1450"/>
      <c r="L1" s="1450"/>
      <c r="M1" s="1450"/>
      <c r="N1" s="1450"/>
      <c r="O1" s="1450"/>
      <c r="P1" s="1450"/>
      <c r="Q1" s="1450"/>
      <c r="R1" s="1450"/>
      <c r="S1" s="1450"/>
      <c r="T1" s="1429" t="s">
        <v>1773</v>
      </c>
      <c r="U1" s="1429"/>
      <c r="V1" s="1429"/>
      <c r="W1" s="1429"/>
      <c r="X1" s="1429"/>
      <c r="Y1" s="1429"/>
      <c r="Z1" s="1429"/>
      <c r="AA1" s="1429"/>
      <c r="AB1" s="1429"/>
      <c r="AC1" s="1429"/>
      <c r="AD1" s="1429"/>
      <c r="AE1" s="1429"/>
      <c r="AF1" s="1429"/>
      <c r="AG1" s="1429"/>
      <c r="AH1" s="1429"/>
      <c r="AI1" s="1429"/>
      <c r="AJ1" s="1429"/>
      <c r="AK1" s="1429"/>
    </row>
    <row r="2" spans="1:37" ht="3" customHeight="1">
      <c r="A2" s="298"/>
      <c r="B2" s="299"/>
      <c r="C2" s="299"/>
      <c r="D2" s="299"/>
      <c r="E2" s="300"/>
      <c r="F2" s="301"/>
      <c r="G2" s="302"/>
      <c r="H2" s="302"/>
      <c r="I2" s="302"/>
      <c r="J2" s="303"/>
      <c r="K2" s="303"/>
      <c r="L2" s="303"/>
      <c r="M2" s="302"/>
      <c r="N2" s="302"/>
      <c r="O2" s="302"/>
      <c r="P2" s="302"/>
      <c r="Q2" s="303"/>
      <c r="R2" s="304"/>
      <c r="S2" s="304"/>
      <c r="T2" s="301"/>
      <c r="U2" s="302"/>
      <c r="V2" s="302"/>
      <c r="W2" s="302"/>
      <c r="X2" s="303"/>
      <c r="Y2" s="303"/>
      <c r="Z2" s="303"/>
      <c r="AA2" s="302"/>
      <c r="AB2" s="302"/>
      <c r="AC2" s="302"/>
      <c r="AD2" s="302"/>
      <c r="AE2" s="303"/>
      <c r="AF2" s="304"/>
      <c r="AG2" s="304"/>
      <c r="AH2" s="299"/>
      <c r="AI2" s="299"/>
      <c r="AJ2" s="299"/>
      <c r="AK2" s="305"/>
    </row>
    <row r="3" spans="1:37" ht="6.75" customHeight="1">
      <c r="A3" s="1467" t="s">
        <v>2032</v>
      </c>
      <c r="B3" s="1467"/>
      <c r="C3" s="1467"/>
      <c r="D3" s="1467"/>
      <c r="E3" s="1467"/>
      <c r="F3" s="1467"/>
      <c r="G3" s="1467"/>
      <c r="H3" s="1467"/>
      <c r="I3" s="1467"/>
      <c r="J3" s="1467"/>
      <c r="K3" s="1467"/>
      <c r="L3" s="1467"/>
      <c r="M3" s="1467"/>
      <c r="N3" s="1467"/>
      <c r="O3" s="1467"/>
      <c r="P3" s="1467"/>
      <c r="Q3" s="1467"/>
      <c r="R3" s="1467"/>
      <c r="S3" s="1467"/>
      <c r="T3" s="541"/>
      <c r="U3" s="542"/>
      <c r="V3" s="542"/>
      <c r="W3" s="542"/>
      <c r="X3" s="543"/>
      <c r="Y3" s="543"/>
      <c r="Z3" s="543"/>
      <c r="AA3" s="542"/>
      <c r="AB3" s="542"/>
      <c r="AC3" s="542"/>
      <c r="AD3" s="542"/>
      <c r="AE3" s="543"/>
      <c r="AF3" s="543"/>
      <c r="AG3" s="543"/>
      <c r="AH3" s="544"/>
      <c r="AI3" s="544"/>
      <c r="AJ3" s="544"/>
      <c r="AK3" s="545"/>
    </row>
    <row r="4" spans="1:37" s="306" customFormat="1" ht="18" customHeight="1">
      <c r="A4" s="1467"/>
      <c r="B4" s="1467"/>
      <c r="C4" s="1467"/>
      <c r="D4" s="1467"/>
      <c r="E4" s="1467"/>
      <c r="F4" s="1467"/>
      <c r="G4" s="1467"/>
      <c r="H4" s="1467"/>
      <c r="I4" s="1467"/>
      <c r="J4" s="1467"/>
      <c r="K4" s="1467"/>
      <c r="L4" s="1467"/>
      <c r="M4" s="1467"/>
      <c r="N4" s="1467"/>
      <c r="O4" s="1467"/>
      <c r="P4" s="1467"/>
      <c r="Q4" s="1467"/>
      <c r="R4" s="1467"/>
      <c r="S4" s="1467"/>
      <c r="T4" s="546"/>
      <c r="U4" s="547"/>
      <c r="V4" s="547"/>
      <c r="W4" s="547"/>
      <c r="X4" s="548"/>
      <c r="Y4" s="548"/>
      <c r="Z4" s="548"/>
      <c r="AA4" s="549"/>
      <c r="AB4" s="547"/>
      <c r="AC4" s="549"/>
      <c r="AD4" s="549"/>
      <c r="AE4" s="550"/>
      <c r="AF4" s="550"/>
      <c r="AG4" s="550"/>
      <c r="AH4" s="551"/>
      <c r="AI4" s="551"/>
      <c r="AJ4" s="551"/>
      <c r="AK4" s="547"/>
    </row>
    <row r="5" spans="1:37" s="307" customFormat="1" ht="15.95" customHeight="1" thickBot="1">
      <c r="A5" s="552"/>
      <c r="B5" s="553" t="s">
        <v>255</v>
      </c>
      <c r="C5" s="1356" t="s">
        <v>1855</v>
      </c>
      <c r="D5" s="1356"/>
      <c r="E5" s="1356"/>
      <c r="F5" s="1356"/>
      <c r="G5" s="1356"/>
      <c r="H5" s="1356"/>
      <c r="I5" s="1356"/>
      <c r="J5" s="554"/>
      <c r="K5" s="554"/>
      <c r="L5" s="554"/>
      <c r="M5" s="555"/>
      <c r="N5" s="555"/>
      <c r="O5" s="555"/>
      <c r="P5" s="555"/>
      <c r="Q5" s="554"/>
      <c r="R5" s="554"/>
      <c r="S5" s="554"/>
      <c r="T5" s="1356" t="s">
        <v>1858</v>
      </c>
      <c r="U5" s="1356"/>
      <c r="V5" s="1356"/>
      <c r="W5" s="1356"/>
      <c r="X5" s="1356"/>
      <c r="Y5" s="1356"/>
      <c r="Z5" s="1356"/>
      <c r="AA5" s="1356"/>
      <c r="AB5" s="555"/>
      <c r="AC5" s="555"/>
      <c r="AD5" s="555"/>
      <c r="AE5" s="649"/>
      <c r="AF5" s="649"/>
      <c r="AG5" s="649"/>
      <c r="AH5" s="650"/>
      <c r="AI5" s="650"/>
      <c r="AJ5" s="553"/>
      <c r="AK5" s="555"/>
    </row>
    <row r="6" spans="1:37" s="308" customFormat="1" ht="12.75" customHeight="1">
      <c r="A6" s="1506" t="s">
        <v>163</v>
      </c>
      <c r="B6" s="1506"/>
      <c r="C6" s="1506"/>
      <c r="D6" s="1506"/>
      <c r="E6" s="651"/>
      <c r="F6" s="652"/>
      <c r="G6" s="1507" t="s">
        <v>261</v>
      </c>
      <c r="H6" s="1508"/>
      <c r="I6" s="1508"/>
      <c r="J6" s="1508"/>
      <c r="K6" s="1508"/>
      <c r="L6" s="653"/>
      <c r="M6" s="652"/>
      <c r="N6" s="1507" t="s">
        <v>262</v>
      </c>
      <c r="O6" s="1508"/>
      <c r="P6" s="1508"/>
      <c r="Q6" s="1508"/>
      <c r="R6" s="1508"/>
      <c r="S6" s="559"/>
      <c r="T6" s="654"/>
      <c r="U6" s="1507" t="s">
        <v>261</v>
      </c>
      <c r="V6" s="1508"/>
      <c r="W6" s="1508"/>
      <c r="X6" s="1508"/>
      <c r="Y6" s="1508"/>
      <c r="Z6" s="559"/>
      <c r="AA6" s="655"/>
      <c r="AB6" s="1507" t="s">
        <v>262</v>
      </c>
      <c r="AC6" s="1508"/>
      <c r="AD6" s="1508"/>
      <c r="AE6" s="1508"/>
      <c r="AF6" s="1508"/>
      <c r="AG6" s="562"/>
      <c r="AH6" s="656" t="s">
        <v>167</v>
      </c>
      <c r="AI6" s="657"/>
      <c r="AJ6" s="657"/>
      <c r="AK6" s="657"/>
    </row>
    <row r="7" spans="1:37" s="308" customFormat="1" ht="9" customHeight="1">
      <c r="A7" s="658"/>
      <c r="B7" s="1503" t="s">
        <v>11</v>
      </c>
      <c r="C7" s="1503"/>
      <c r="D7" s="1503"/>
      <c r="E7" s="659"/>
      <c r="F7" s="660"/>
      <c r="G7" s="1504" t="s">
        <v>1990</v>
      </c>
      <c r="H7" s="1505"/>
      <c r="I7" s="1505"/>
      <c r="J7" s="1505"/>
      <c r="K7" s="1505"/>
      <c r="L7" s="661"/>
      <c r="M7" s="660"/>
      <c r="N7" s="1504" t="s">
        <v>1991</v>
      </c>
      <c r="O7" s="1505"/>
      <c r="P7" s="1505"/>
      <c r="Q7" s="1505"/>
      <c r="R7" s="1505"/>
      <c r="S7" s="569"/>
      <c r="T7" s="662"/>
      <c r="U7" s="1504" t="s">
        <v>1990</v>
      </c>
      <c r="V7" s="1505"/>
      <c r="W7" s="1505"/>
      <c r="X7" s="1505"/>
      <c r="Y7" s="1505"/>
      <c r="Z7" s="571"/>
      <c r="AA7" s="663"/>
      <c r="AB7" s="1504" t="s">
        <v>1991</v>
      </c>
      <c r="AC7" s="1505"/>
      <c r="AD7" s="1505"/>
      <c r="AE7" s="1505"/>
      <c r="AF7" s="1505"/>
      <c r="AG7" s="573"/>
      <c r="AH7" s="664" t="s">
        <v>169</v>
      </c>
      <c r="AI7" s="665"/>
      <c r="AJ7" s="665"/>
      <c r="AK7" s="665"/>
    </row>
    <row r="8" spans="1:37" s="308" customFormat="1" ht="11.25" customHeight="1">
      <c r="A8" s="666"/>
      <c r="B8" s="667"/>
      <c r="C8" s="667"/>
      <c r="D8" s="667"/>
      <c r="E8" s="668"/>
      <c r="F8" s="669" t="s">
        <v>193</v>
      </c>
      <c r="G8" s="670" t="s">
        <v>256</v>
      </c>
      <c r="H8" s="671" t="s">
        <v>2</v>
      </c>
      <c r="I8" s="671" t="s">
        <v>3</v>
      </c>
      <c r="J8" s="1487" t="s">
        <v>898</v>
      </c>
      <c r="K8" s="1487"/>
      <c r="L8" s="1487"/>
      <c r="M8" s="669" t="s">
        <v>193</v>
      </c>
      <c r="N8" s="670" t="s">
        <v>256</v>
      </c>
      <c r="O8" s="671" t="s">
        <v>2</v>
      </c>
      <c r="P8" s="671" t="s">
        <v>3</v>
      </c>
      <c r="Q8" s="1487" t="s">
        <v>898</v>
      </c>
      <c r="R8" s="1487"/>
      <c r="S8" s="1487"/>
      <c r="T8" s="672" t="s">
        <v>193</v>
      </c>
      <c r="U8" s="670" t="s">
        <v>256</v>
      </c>
      <c r="V8" s="671" t="s">
        <v>2</v>
      </c>
      <c r="W8" s="671" t="s">
        <v>3</v>
      </c>
      <c r="X8" s="1487" t="s">
        <v>898</v>
      </c>
      <c r="Y8" s="1487"/>
      <c r="Z8" s="1487"/>
      <c r="AA8" s="669" t="s">
        <v>193</v>
      </c>
      <c r="AB8" s="670" t="s">
        <v>256</v>
      </c>
      <c r="AC8" s="671" t="s">
        <v>2</v>
      </c>
      <c r="AD8" s="671" t="s">
        <v>3</v>
      </c>
      <c r="AE8" s="1487" t="s">
        <v>898</v>
      </c>
      <c r="AF8" s="1487"/>
      <c r="AG8" s="1488"/>
      <c r="AH8" s="673"/>
      <c r="AI8" s="667"/>
      <c r="AJ8" s="667"/>
      <c r="AK8" s="667"/>
    </row>
    <row r="9" spans="1:37" s="308" customFormat="1" ht="9" customHeight="1">
      <c r="A9" s="674"/>
      <c r="B9" s="675"/>
      <c r="C9" s="675"/>
      <c r="D9" s="675"/>
      <c r="E9" s="676"/>
      <c r="F9" s="677" t="s">
        <v>194</v>
      </c>
      <c r="G9" s="678" t="s">
        <v>0</v>
      </c>
      <c r="H9" s="679" t="s">
        <v>4</v>
      </c>
      <c r="I9" s="679" t="s">
        <v>5</v>
      </c>
      <c r="J9" s="595"/>
      <c r="K9" s="596" t="s">
        <v>192</v>
      </c>
      <c r="L9" s="595"/>
      <c r="M9" s="677" t="s">
        <v>194</v>
      </c>
      <c r="N9" s="678" t="s">
        <v>0</v>
      </c>
      <c r="O9" s="680" t="s">
        <v>4</v>
      </c>
      <c r="P9" s="679" t="s">
        <v>5</v>
      </c>
      <c r="Q9" s="595"/>
      <c r="R9" s="596" t="s">
        <v>192</v>
      </c>
      <c r="S9" s="595"/>
      <c r="T9" s="678" t="s">
        <v>194</v>
      </c>
      <c r="U9" s="678" t="s">
        <v>0</v>
      </c>
      <c r="V9" s="679" t="s">
        <v>4</v>
      </c>
      <c r="W9" s="679" t="s">
        <v>5</v>
      </c>
      <c r="X9" s="595"/>
      <c r="Y9" s="596" t="s">
        <v>192</v>
      </c>
      <c r="Z9" s="595"/>
      <c r="AA9" s="677" t="s">
        <v>194</v>
      </c>
      <c r="AB9" s="678" t="s">
        <v>0</v>
      </c>
      <c r="AC9" s="679" t="s">
        <v>4</v>
      </c>
      <c r="AD9" s="679" t="s">
        <v>5</v>
      </c>
      <c r="AE9" s="595"/>
      <c r="AF9" s="596" t="s">
        <v>192</v>
      </c>
      <c r="AG9" s="597"/>
      <c r="AH9" s="681"/>
      <c r="AI9" s="675"/>
      <c r="AJ9" s="675"/>
      <c r="AK9" s="675"/>
    </row>
    <row r="10" spans="1:37" s="308" customFormat="1" ht="11.25" customHeight="1">
      <c r="A10" s="1499"/>
      <c r="B10" s="1499"/>
      <c r="C10" s="682"/>
      <c r="D10" s="682"/>
      <c r="E10" s="683"/>
      <c r="F10" s="684"/>
      <c r="G10" s="685" t="s">
        <v>1</v>
      </c>
      <c r="H10" s="686" t="s">
        <v>6</v>
      </c>
      <c r="I10" s="686" t="s">
        <v>7</v>
      </c>
      <c r="J10" s="1447" t="s">
        <v>257</v>
      </c>
      <c r="K10" s="1447" t="s">
        <v>258</v>
      </c>
      <c r="L10" s="605" t="s">
        <v>259</v>
      </c>
      <c r="M10" s="684"/>
      <c r="N10" s="685" t="s">
        <v>1</v>
      </c>
      <c r="O10" s="686" t="s">
        <v>6</v>
      </c>
      <c r="P10" s="686" t="s">
        <v>7</v>
      </c>
      <c r="Q10" s="1447" t="s">
        <v>257</v>
      </c>
      <c r="R10" s="1447" t="s">
        <v>258</v>
      </c>
      <c r="S10" s="605" t="s">
        <v>259</v>
      </c>
      <c r="T10" s="687"/>
      <c r="U10" s="685" t="s">
        <v>1</v>
      </c>
      <c r="V10" s="686" t="s">
        <v>6</v>
      </c>
      <c r="W10" s="686" t="s">
        <v>7</v>
      </c>
      <c r="X10" s="1447" t="s">
        <v>257</v>
      </c>
      <c r="Y10" s="1447" t="s">
        <v>258</v>
      </c>
      <c r="Z10" s="605" t="s">
        <v>259</v>
      </c>
      <c r="AA10" s="684"/>
      <c r="AB10" s="685" t="s">
        <v>1</v>
      </c>
      <c r="AC10" s="686" t="s">
        <v>6</v>
      </c>
      <c r="AD10" s="686" t="s">
        <v>7</v>
      </c>
      <c r="AE10" s="1447" t="s">
        <v>257</v>
      </c>
      <c r="AF10" s="1447" t="s">
        <v>258</v>
      </c>
      <c r="AG10" s="605" t="s">
        <v>259</v>
      </c>
      <c r="AH10" s="688"/>
      <c r="AI10" s="682"/>
      <c r="AJ10" s="682"/>
      <c r="AK10" s="682"/>
    </row>
    <row r="11" spans="1:37" s="308" customFormat="1" ht="11.25" customHeight="1">
      <c r="A11" s="1499" t="s">
        <v>8</v>
      </c>
      <c r="B11" s="1499"/>
      <c r="C11" s="682"/>
      <c r="D11" s="682"/>
      <c r="E11" s="683"/>
      <c r="F11" s="689"/>
      <c r="G11" s="690"/>
      <c r="H11" s="690"/>
      <c r="I11" s="690"/>
      <c r="J11" s="1448"/>
      <c r="K11" s="1448"/>
      <c r="L11" s="612" t="s">
        <v>260</v>
      </c>
      <c r="M11" s="689"/>
      <c r="N11" s="690"/>
      <c r="O11" s="690"/>
      <c r="P11" s="690"/>
      <c r="Q11" s="1448"/>
      <c r="R11" s="1448"/>
      <c r="S11" s="612" t="s">
        <v>260</v>
      </c>
      <c r="T11" s="691"/>
      <c r="U11" s="690"/>
      <c r="V11" s="690"/>
      <c r="W11" s="690"/>
      <c r="X11" s="1448"/>
      <c r="Y11" s="1448"/>
      <c r="Z11" s="612" t="s">
        <v>260</v>
      </c>
      <c r="AA11" s="689"/>
      <c r="AB11" s="690"/>
      <c r="AC11" s="690"/>
      <c r="AD11" s="690"/>
      <c r="AE11" s="1448"/>
      <c r="AF11" s="1448"/>
      <c r="AG11" s="612" t="s">
        <v>260</v>
      </c>
      <c r="AH11" s="688"/>
      <c r="AI11" s="682"/>
      <c r="AJ11" s="682"/>
      <c r="AK11" s="682"/>
    </row>
    <row r="12" spans="1:37" s="309" customFormat="1" ht="24.75" customHeight="1">
      <c r="A12" s="1500" t="s">
        <v>9</v>
      </c>
      <c r="B12" s="1500"/>
      <c r="C12" s="1500"/>
      <c r="D12" s="1500"/>
      <c r="E12" s="692"/>
      <c r="F12" s="616">
        <f>요약1!B1</f>
        <v>41487</v>
      </c>
      <c r="G12" s="617">
        <f>DATE(YEAR(F12),MONTH(F12)-1,1)</f>
        <v>41456</v>
      </c>
      <c r="H12" s="693">
        <f>DATE(YEAR(F12)-1,12,1)</f>
        <v>41244</v>
      </c>
      <c r="I12" s="693">
        <f>DATE(YEAR(F12)-1,MONTH(F12),1)</f>
        <v>41122</v>
      </c>
      <c r="J12" s="622" t="s">
        <v>897</v>
      </c>
      <c r="K12" s="622" t="s">
        <v>895</v>
      </c>
      <c r="L12" s="622" t="s">
        <v>896</v>
      </c>
      <c r="M12" s="616">
        <f>F12</f>
        <v>41487</v>
      </c>
      <c r="N12" s="617">
        <f>G12</f>
        <v>41456</v>
      </c>
      <c r="O12" s="694">
        <f>H12</f>
        <v>41244</v>
      </c>
      <c r="P12" s="694">
        <f>I12</f>
        <v>41122</v>
      </c>
      <c r="Q12" s="622" t="s">
        <v>897</v>
      </c>
      <c r="R12" s="622" t="s">
        <v>895</v>
      </c>
      <c r="S12" s="622" t="s">
        <v>896</v>
      </c>
      <c r="T12" s="623">
        <f>M12</f>
        <v>41487</v>
      </c>
      <c r="U12" s="617">
        <f>N12</f>
        <v>41456</v>
      </c>
      <c r="V12" s="694">
        <f>O12</f>
        <v>41244</v>
      </c>
      <c r="W12" s="694">
        <f>P12</f>
        <v>41122</v>
      </c>
      <c r="X12" s="622" t="s">
        <v>897</v>
      </c>
      <c r="Y12" s="622" t="s">
        <v>895</v>
      </c>
      <c r="Z12" s="622" t="s">
        <v>896</v>
      </c>
      <c r="AA12" s="616">
        <f>T12</f>
        <v>41487</v>
      </c>
      <c r="AB12" s="617">
        <f>U12</f>
        <v>41456</v>
      </c>
      <c r="AC12" s="694">
        <f>V12</f>
        <v>41244</v>
      </c>
      <c r="AD12" s="694">
        <f>W12</f>
        <v>41122</v>
      </c>
      <c r="AE12" s="622" t="s">
        <v>897</v>
      </c>
      <c r="AF12" s="622" t="s">
        <v>895</v>
      </c>
      <c r="AG12" s="622" t="s">
        <v>896</v>
      </c>
      <c r="AH12" s="1501" t="s">
        <v>170</v>
      </c>
      <c r="AI12" s="1502"/>
      <c r="AJ12" s="1502"/>
      <c r="AK12" s="1502"/>
    </row>
    <row r="13" spans="1:37" s="310" customFormat="1" ht="13.7" customHeight="1">
      <c r="A13" s="1459" t="s">
        <v>845</v>
      </c>
      <c r="B13" s="1459"/>
      <c r="C13" s="1459"/>
      <c r="D13" s="1459"/>
      <c r="E13" s="626">
        <v>1</v>
      </c>
      <c r="F13" s="261">
        <f>INDEX(매매지수!$540:$580,MATCH('1'!$E13,매매지수!$F$540:$F$580,FALSE),MATCH('1'!F$12,매매지수!$1:$1,FALSE))</f>
        <v>98.618982670858045</v>
      </c>
      <c r="G13" s="255">
        <f>INDEX(매매지수!$540:$580,MATCH('1'!$E13,매매지수!$F$540:$F$580,FALSE),MATCH('1'!G$12,매매지수!$1:$1,FALSE))</f>
        <v>98.807031774214337</v>
      </c>
      <c r="H13" s="255">
        <f>INDEX(매매지수!$540:$580,MATCH('1'!$E13,매매지수!$F$540:$F$580,FALSE),MATCH('1'!H$12,매매지수!$1:$1,FALSE))</f>
        <v>99.762762434245744</v>
      </c>
      <c r="I13" s="255">
        <f>INDEX(매매지수!$540:$580,MATCH('1'!$E13,매매지수!$F$540:$F$580,FALSE),MATCH('1'!I$12,매매지수!$1:$1,FALSE))</f>
        <v>100.40332876948963</v>
      </c>
      <c r="J13" s="258">
        <f t="shared" ref="J13" si="0">(F13/G13-1)*100</f>
        <v>-0.19031955517700982</v>
      </c>
      <c r="K13" s="258">
        <f t="shared" ref="K13" si="1">IF(ISERR((F13/H13-1)*100)=TRUE," ",(F13/H13-1)*100)</f>
        <v>-1.1464996913468251</v>
      </c>
      <c r="L13" s="258">
        <f t="shared" ref="L13" si="2">IF(ISERR((F13/I13-1)*100)=TRUE," ",(F13/I13-1)*100)</f>
        <v>-1.7771782275547543</v>
      </c>
      <c r="M13" s="261">
        <f>INDEX(전세지수!$540:$580,MATCH('1'!$E13,전세지수!$F$540:$F$580,FALSE),MATCH('1'!M$12,전세지수!$1:$1,FALSE))</f>
        <v>101.84748769838012</v>
      </c>
      <c r="N13" s="255">
        <f>INDEX(전세지수!$540:$580,MATCH('1'!$E13,전세지수!$F$540:$F$580,FALSE),MATCH('1'!N$12,전세지수!$1:$1,FALSE))</f>
        <v>101.54981025111738</v>
      </c>
      <c r="O13" s="255">
        <f>INDEX(전세지수!$540:$580,MATCH('1'!$E13,전세지수!$F$540:$F$580,FALSE),MATCH('1'!O$12,전세지수!$1:$1,FALSE))</f>
        <v>100.17461618313102</v>
      </c>
      <c r="P13" s="255">
        <f>INDEX(전세지수!$540:$580,MATCH('1'!$E13,전세지수!$F$540:$F$580,FALSE),MATCH('1'!P$12,전세지수!$1:$1,FALSE))</f>
        <v>99.230780170390858</v>
      </c>
      <c r="Q13" s="258">
        <f t="shared" ref="Q13" si="3">(M13/N13-1)*100</f>
        <v>0.29313441997245171</v>
      </c>
      <c r="R13" s="258">
        <f t="shared" ref="R13" si="4">IF(ISERR((M13/O13-1)*100)=TRUE," ",(M13/O13-1)*100)</f>
        <v>1.6699555026903123</v>
      </c>
      <c r="S13" s="258">
        <f t="shared" ref="S13" si="5">IF(ISERR((M13/P13-1)*100)=TRUE," ",(M13/P13-1)*100)</f>
        <v>2.6369917917566266</v>
      </c>
      <c r="T13" s="266">
        <f>INDEX(매매지수!$581:$621,MATCH('1'!$E13,매매지수!$F$581:$F$621,FALSE),MATCH('1'!T$12,매매지수!$1:$1,FALSE))</f>
        <v>100.07832976236924</v>
      </c>
      <c r="U13" s="255">
        <f>INDEX(매매지수!$581:$621,MATCH('1'!$E13,매매지수!$F$581:$F$621,FALSE),MATCH('1'!U$12,매매지수!$1:$1,FALSE))</f>
        <v>100.15586397485474</v>
      </c>
      <c r="V13" s="255">
        <f>INDEX(매매지수!$581:$621,MATCH('1'!$E13,매매지수!$F$581:$F$621,FALSE),MATCH('1'!V$12,매매지수!$1:$1,FALSE))</f>
        <v>99.970652278867774</v>
      </c>
      <c r="W13" s="255">
        <f>INDEX(매매지수!$581:$621,MATCH('1'!$E13,매매지수!$F$581:$F$621,FALSE),MATCH('1'!W$12,매매지수!$1:$1,FALSE))</f>
        <v>100.04976833417786</v>
      </c>
      <c r="X13" s="258">
        <f t="shared" ref="X13" si="6">(T13/U13-1)*100</f>
        <v>-7.7413552645277939E-2</v>
      </c>
      <c r="Y13" s="258">
        <f t="shared" ref="Y13" si="7">IF(ISERR((T13/V13-1)*100)=TRUE," ",(T13/V13-1)*100)</f>
        <v>0.10770909366590864</v>
      </c>
      <c r="Z13" s="258">
        <f t="shared" ref="Z13" si="8">IF(ISERR((T13/W13-1)*100)=TRUE," ",(T13/W13-1)*100)</f>
        <v>2.8547220715169352E-2</v>
      </c>
      <c r="AA13" s="261">
        <f>INDEX(전세지수!$581:$621,MATCH('1'!$E13,전세지수!$F$581:$F$621,FALSE),MATCH('1'!AA$12,전세지수!$1:$1,FALSE))</f>
        <v>100.62527809667088</v>
      </c>
      <c r="AB13" s="255">
        <f>INDEX(전세지수!$581:$621,MATCH('1'!$E13,전세지수!$F$581:$F$621,FALSE),MATCH('1'!AB$12,전세지수!$1:$1,FALSE))</f>
        <v>100.56654094192317</v>
      </c>
      <c r="AC13" s="255">
        <f>INDEX(전세지수!$581:$621,MATCH('1'!$E13,전세지수!$F$581:$F$621,FALSE),MATCH('1'!AC$12,전세지수!$1:$1,FALSE))</f>
        <v>100.07089154822188</v>
      </c>
      <c r="AD13" s="255">
        <f>INDEX(전세지수!$581:$621,MATCH('1'!$E13,전세지수!$F$581:$F$621,FALSE),MATCH('1'!AD$12,전세지수!$1:$1,FALSE))</f>
        <v>99.850593481318199</v>
      </c>
      <c r="AE13" s="258">
        <f t="shared" ref="AE13" si="9">(AA13/AB13-1)*100</f>
        <v>5.8406259375698433E-2</v>
      </c>
      <c r="AF13" s="258">
        <f t="shared" ref="AF13" si="10">IF(ISERR((AA13/AC13-1)*100)=TRUE," ",(AA13/AC13-1)*100)</f>
        <v>0.55399381365743849</v>
      </c>
      <c r="AG13" s="260">
        <f t="shared" ref="AG13" si="11">IF(ISERR((AA13/AD13-1)*100)=TRUE," ",(AA13/AD13-1)*100)</f>
        <v>0.77584377652959446</v>
      </c>
      <c r="AH13" s="1423" t="s">
        <v>850</v>
      </c>
      <c r="AI13" s="1424"/>
      <c r="AJ13" s="1424"/>
      <c r="AK13" s="1424"/>
    </row>
    <row r="14" spans="1:37" s="310" customFormat="1" ht="13.7" customHeight="1">
      <c r="A14" s="1460" t="s">
        <v>846</v>
      </c>
      <c r="B14" s="1460"/>
      <c r="C14" s="1460"/>
      <c r="D14" s="1460"/>
      <c r="E14" s="627">
        <v>2</v>
      </c>
      <c r="F14" s="261">
        <f>INDEX(매매지수!$540:$580,MATCH('1'!$E14,매매지수!$F$540:$F$580,FALSE),MATCH('1'!F$12,매매지수!$1:$1,FALSE))</f>
        <v>97.68239836266504</v>
      </c>
      <c r="G14" s="262">
        <f>INDEX(매매지수!$540:$580,MATCH('1'!$E14,매매지수!$F$540:$F$580,FALSE),MATCH('1'!G$12,매매지수!$1:$1,FALSE))</f>
        <v>97.940419404866745</v>
      </c>
      <c r="H14" s="262">
        <f>INDEX(매매지수!$540:$580,MATCH('1'!$E14,매매지수!$F$540:$F$580,FALSE),MATCH('1'!H$12,매매지수!$1:$1,FALSE))</f>
        <v>99.626729492953174</v>
      </c>
      <c r="I14" s="262">
        <f>INDEX(매매지수!$540:$580,MATCH('1'!$E14,매매지수!$F$540:$F$580,FALSE),MATCH('1'!I$12,매매지수!$1:$1,FALSE))</f>
        <v>100.72211693254131</v>
      </c>
      <c r="J14" s="265">
        <f t="shared" ref="J14:J53" si="12">(F14/G14-1)*100</f>
        <v>-0.26344694434592419</v>
      </c>
      <c r="K14" s="265">
        <f t="shared" ref="K14:K53" si="13">IF(ISERR((F14/H14-1)*100)=TRUE," ",(F14/H14-1)*100)</f>
        <v>-1.9516159369917463</v>
      </c>
      <c r="L14" s="265">
        <f t="shared" ref="L14:L53" si="14">IF(ISERR((F14/I14-1)*100)=TRUE," ",(F14/I14-1)*100)</f>
        <v>-3.0179256179773573</v>
      </c>
      <c r="M14" s="261">
        <f>INDEX(전세지수!$540:$580,MATCH('1'!$E14,전세지수!$F$540:$F$580,FALSE),MATCH('1'!M$12,전세지수!$1:$1,FALSE))</f>
        <v>102.02100321486198</v>
      </c>
      <c r="N14" s="262">
        <f>INDEX(전세지수!$540:$580,MATCH('1'!$E14,전세지수!$F$540:$F$580,FALSE),MATCH('1'!N$12,전세지수!$1:$1,FALSE))</f>
        <v>101.62871872793029</v>
      </c>
      <c r="O14" s="262">
        <f>INDEX(전세지수!$540:$580,MATCH('1'!$E14,전세지수!$F$540:$F$580,FALSE),MATCH('1'!O$12,전세지수!$1:$1,FALSE))</f>
        <v>100.17096126427201</v>
      </c>
      <c r="P14" s="262">
        <f>INDEX(전세지수!$540:$580,MATCH('1'!$E14,전세지수!$F$540:$F$580,FALSE),MATCH('1'!P$12,전세지수!$1:$1,FALSE))</f>
        <v>99.081959275457379</v>
      </c>
      <c r="Q14" s="265">
        <f t="shared" ref="Q14:Q53" si="15">(M14/N14-1)*100</f>
        <v>0.38599767058153933</v>
      </c>
      <c r="R14" s="265">
        <f t="shared" ref="R14:R53" si="16">IF(ISERR((M14/O14-1)*100)=TRUE," ",(M14/O14-1)*100)</f>
        <v>1.8468844935102258</v>
      </c>
      <c r="S14" s="265">
        <f t="shared" ref="S14:S53" si="17">IF(ISERR((M14/P14-1)*100)=TRUE," ",(M14/P14-1)*100)</f>
        <v>2.9662755570202037</v>
      </c>
      <c r="T14" s="266">
        <f>INDEX(매매지수!$581:$621,MATCH('1'!$E14,매매지수!$F$581:$F$621,FALSE),MATCH('1'!T$12,매매지수!$1:$1,FALSE))</f>
        <v>99.554636011674432</v>
      </c>
      <c r="U14" s="262">
        <f>INDEX(매매지수!$581:$621,MATCH('1'!$E14,매매지수!$F$581:$F$621,FALSE),MATCH('1'!U$12,매매지수!$1:$1,FALSE))</f>
        <v>99.706059469513477</v>
      </c>
      <c r="V14" s="262">
        <f>INDEX(매매지수!$581:$621,MATCH('1'!$E14,매매지수!$F$581:$F$621,FALSE),MATCH('1'!V$12,매매지수!$1:$1,FALSE))</f>
        <v>99.767542005783454</v>
      </c>
      <c r="W14" s="262">
        <f>INDEX(매매지수!$581:$621,MATCH('1'!$E14,매매지수!$F$581:$F$621,FALSE),MATCH('1'!W$12,매매지수!$1:$1,FALSE))</f>
        <v>100.42163954281256</v>
      </c>
      <c r="X14" s="265">
        <f t="shared" ref="X14:X53" si="18">(T14/U14-1)*100</f>
        <v>-0.15186986492565779</v>
      </c>
      <c r="Y14" s="265">
        <f t="shared" ref="Y14:Y53" si="19">IF(ISERR((T14/V14-1)*100)=TRUE," ",(T14/V14-1)*100)</f>
        <v>-0.21340206426723185</v>
      </c>
      <c r="Z14" s="265">
        <f t="shared" ref="Z14:Z53" si="20">IF(ISERR((T14/W14-1)*100)=TRUE," ",(T14/W14-1)*100)</f>
        <v>-0.86336325027684957</v>
      </c>
      <c r="AA14" s="261">
        <f>INDEX(전세지수!$581:$621,MATCH('1'!$E14,전세지수!$F$581:$F$621,FALSE),MATCH('1'!AA$12,전세지수!$1:$1,FALSE))</f>
        <v>101.17013374984573</v>
      </c>
      <c r="AB14" s="262">
        <f>INDEX(전세지수!$581:$621,MATCH('1'!$E14,전세지수!$F$581:$F$621,FALSE),MATCH('1'!AB$12,전세지수!$1:$1,FALSE))</f>
        <v>100.96789472352843</v>
      </c>
      <c r="AC14" s="262">
        <f>INDEX(전세지수!$581:$621,MATCH('1'!$E14,전세지수!$F$581:$F$621,FALSE),MATCH('1'!AC$12,전세지수!$1:$1,FALSE))</f>
        <v>100.00879531758801</v>
      </c>
      <c r="AD14" s="262">
        <f>INDEX(전세지수!$581:$621,MATCH('1'!$E14,전세지수!$F$581:$F$621,FALSE),MATCH('1'!AD$12,전세지수!$1:$1,FALSE))</f>
        <v>99.670492036428641</v>
      </c>
      <c r="AE14" s="265">
        <f t="shared" ref="AE14:AE53" si="21">(AA14/AB14-1)*100</f>
        <v>0.20030032999209801</v>
      </c>
      <c r="AF14" s="265">
        <f t="shared" ref="AF14:AF53" si="22">IF(ISERR((AA14/AC14-1)*100)=TRUE," ",(AA14/AC14-1)*100)</f>
        <v>1.1612362978373758</v>
      </c>
      <c r="AG14" s="267">
        <f t="shared" ref="AG14:AG53" si="23">IF(ISERR((AA14/AD14-1)*100)=TRUE," ",(AA14/AD14-1)*100)</f>
        <v>1.5045994885517278</v>
      </c>
      <c r="AH14" s="1423" t="s">
        <v>852</v>
      </c>
      <c r="AI14" s="1424"/>
      <c r="AJ14" s="1424"/>
      <c r="AK14" s="1424"/>
    </row>
    <row r="15" spans="1:37" s="310" customFormat="1" ht="13.7" customHeight="1">
      <c r="A15" s="1460" t="s">
        <v>1373</v>
      </c>
      <c r="B15" s="1460"/>
      <c r="C15" s="1460"/>
      <c r="D15" s="1460"/>
      <c r="E15" s="626">
        <v>3</v>
      </c>
      <c r="F15" s="261">
        <f>INDEX(매매지수!$540:$580,MATCH('1'!$E15,매매지수!$F$540:$F$580,FALSE),MATCH('1'!F$12,매매지수!$1:$1,FALSE))</f>
        <v>100.87760329457144</v>
      </c>
      <c r="G15" s="262">
        <f>INDEX(매매지수!$540:$580,MATCH('1'!$E15,매매지수!$F$540:$F$580,FALSE),MATCH('1'!G$12,매매지수!$1:$1,FALSE))</f>
        <v>100.89432438850534</v>
      </c>
      <c r="H15" s="262">
        <f>INDEX(매매지수!$540:$580,MATCH('1'!$E15,매매지수!$F$540:$F$580,FALSE),MATCH('1'!H$12,매매지수!$1:$1,FALSE))</f>
        <v>100.08631378363523</v>
      </c>
      <c r="I15" s="262">
        <f>INDEX(매매지수!$540:$580,MATCH('1'!$E15,매매지수!$F$540:$F$580,FALSE),MATCH('1'!I$12,매매지수!$1:$1,FALSE))</f>
        <v>99.653169269553828</v>
      </c>
      <c r="J15" s="265">
        <f t="shared" si="12"/>
        <v>-1.6572878638354549E-2</v>
      </c>
      <c r="K15" s="265">
        <f t="shared" si="13"/>
        <v>0.7906071080275856</v>
      </c>
      <c r="L15" s="265">
        <f t="shared" si="14"/>
        <v>1.2286955186599391</v>
      </c>
      <c r="M15" s="261">
        <f>INDEX(전세지수!$540:$580,MATCH('1'!$E15,전세지수!$F$540:$F$580,FALSE),MATCH('1'!M$12,전세지수!$1:$1,FALSE))</f>
        <v>101.43691379692407</v>
      </c>
      <c r="N15" s="262">
        <f>INDEX(전세지수!$540:$580,MATCH('1'!$E15,전세지수!$F$540:$F$580,FALSE),MATCH('1'!N$12,전세지수!$1:$1,FALSE))</f>
        <v>101.36280476140161</v>
      </c>
      <c r="O15" s="262">
        <f>INDEX(전세지수!$540:$580,MATCH('1'!$E15,전세지수!$F$540:$F$580,FALSE),MATCH('1'!O$12,전세지수!$1:$1,FALSE))</f>
        <v>100.1832898756917</v>
      </c>
      <c r="P15" s="262">
        <f>INDEX(전세지수!$540:$580,MATCH('1'!$E15,전세지수!$F$540:$F$580,FALSE),MATCH('1'!P$12,전세지수!$1:$1,FALSE))</f>
        <v>99.583742602795425</v>
      </c>
      <c r="Q15" s="265">
        <f t="shared" si="15"/>
        <v>7.3112652808804413E-2</v>
      </c>
      <c r="R15" s="265">
        <f t="shared" si="16"/>
        <v>1.2513303593721936</v>
      </c>
      <c r="S15" s="265">
        <f t="shared" si="17"/>
        <v>1.8609174004639462</v>
      </c>
      <c r="T15" s="266">
        <f>INDEX(매매지수!$581:$621,MATCH('1'!$E15,매매지수!$F$581:$F$621,FALSE),MATCH('1'!T$12,매매지수!$1:$1,FALSE))</f>
        <v>100.25002563431708</v>
      </c>
      <c r="U15" s="262">
        <f>INDEX(매매지수!$581:$621,MATCH('1'!$E15,매매지수!$F$581:$F$621,FALSE),MATCH('1'!U$12,매매지수!$1:$1,FALSE))</f>
        <v>100.30326198858563</v>
      </c>
      <c r="V15" s="262">
        <f>INDEX(매매지수!$581:$621,MATCH('1'!$E15,매매지수!$F$581:$F$621,FALSE),MATCH('1'!V$12,매매지수!$1:$1,FALSE))</f>
        <v>100.03710177110486</v>
      </c>
      <c r="W15" s="262">
        <f>INDEX(매매지수!$581:$621,MATCH('1'!$E15,매매지수!$F$581:$F$621,FALSE),MATCH('1'!W$12,매매지수!$1:$1,FALSE))</f>
        <v>99.926828570024512</v>
      </c>
      <c r="X15" s="265">
        <f t="shared" si="18"/>
        <v>-5.3075396764867833E-2</v>
      </c>
      <c r="Y15" s="265">
        <f t="shared" si="19"/>
        <v>0.21284489398685214</v>
      </c>
      <c r="Z15" s="265">
        <f t="shared" si="20"/>
        <v>0.32343372537444459</v>
      </c>
      <c r="AA15" s="261">
        <f>INDEX(전세지수!$581:$621,MATCH('1'!$E15,전세지수!$F$581:$F$621,FALSE),MATCH('1'!AA$12,전세지수!$1:$1,FALSE))</f>
        <v>100.44790135738329</v>
      </c>
      <c r="AB15" s="262">
        <f>INDEX(전세지수!$581:$621,MATCH('1'!$E15,전세지수!$F$581:$F$621,FALSE),MATCH('1'!AB$12,전세지수!$1:$1,FALSE))</f>
        <v>100.43575801921889</v>
      </c>
      <c r="AC15" s="262">
        <f>INDEX(전세지수!$581:$621,MATCH('1'!$E15,전세지수!$F$581:$F$621,FALSE),MATCH('1'!AC$12,전세지수!$1:$1,FALSE))</f>
        <v>100.09118790017521</v>
      </c>
      <c r="AD15" s="262">
        <f>INDEX(전세지수!$581:$621,MATCH('1'!$E15,전세지수!$F$581:$F$621,FALSE),MATCH('1'!AD$12,전세지수!$1:$1,FALSE))</f>
        <v>99.910353639075439</v>
      </c>
      <c r="AE15" s="265">
        <f t="shared" si="21"/>
        <v>1.209065217795402E-2</v>
      </c>
      <c r="AF15" s="265">
        <f t="shared" si="22"/>
        <v>0.35638847404213525</v>
      </c>
      <c r="AG15" s="267">
        <f t="shared" si="23"/>
        <v>0.53803004266177457</v>
      </c>
      <c r="AH15" s="1423" t="s">
        <v>1375</v>
      </c>
      <c r="AI15" s="1424"/>
      <c r="AJ15" s="1424"/>
      <c r="AK15" s="1424"/>
    </row>
    <row r="16" spans="1:37" s="310" customFormat="1" ht="13.7" customHeight="1">
      <c r="A16" s="1378" t="s">
        <v>1539</v>
      </c>
      <c r="B16" s="1378"/>
      <c r="C16" s="1378"/>
      <c r="D16" s="1378"/>
      <c r="E16" s="627">
        <v>4</v>
      </c>
      <c r="F16" s="261">
        <f>INDEX(매매지수!$540:$580,MATCH('1'!$E16,매매지수!$F$540:$F$580,FALSE),MATCH('1'!F$12,매매지수!$1:$1,FALSE))</f>
        <v>100.77751780196471</v>
      </c>
      <c r="G16" s="262">
        <f>INDEX(매매지수!$540:$580,MATCH('1'!$E16,매매지수!$F$540:$F$580,FALSE),MATCH('1'!G$12,매매지수!$1:$1,FALSE))</f>
        <v>100.81894936745766</v>
      </c>
      <c r="H16" s="262">
        <f>INDEX(매매지수!$540:$580,MATCH('1'!$E16,매매지수!$F$540:$F$580,FALSE),MATCH('1'!H$12,매매지수!$1:$1,FALSE))</f>
        <v>100.1340242894571</v>
      </c>
      <c r="I16" s="262">
        <f>INDEX(매매지수!$540:$580,MATCH('1'!$E16,매매지수!$F$540:$F$580,FALSE),MATCH('1'!I$12,매매지수!$1:$1,FALSE))</f>
        <v>99.672998918703939</v>
      </c>
      <c r="J16" s="265">
        <f t="shared" si="12"/>
        <v>-4.1095018102155212E-2</v>
      </c>
      <c r="K16" s="265">
        <f t="shared" si="13"/>
        <v>0.64263222922855689</v>
      </c>
      <c r="L16" s="265">
        <f t="shared" si="14"/>
        <v>1.1081425212876805</v>
      </c>
      <c r="M16" s="261">
        <f>INDEX(전세지수!$540:$580,MATCH('1'!$E16,전세지수!$F$540:$F$580,FALSE),MATCH('1'!M$12,전세지수!$1:$1,FALSE))</f>
        <v>100.96573478462236</v>
      </c>
      <c r="N16" s="262">
        <f>INDEX(전세지수!$540:$580,MATCH('1'!$E16,전세지수!$F$540:$F$580,FALSE),MATCH('1'!N$12,전세지수!$1:$1,FALSE))</f>
        <v>100.96902851770575</v>
      </c>
      <c r="O16" s="262">
        <f>INDEX(전세지수!$540:$580,MATCH('1'!$E16,전세지수!$F$540:$F$580,FALSE),MATCH('1'!O$12,전세지수!$1:$1,FALSE))</f>
        <v>100.15057847332353</v>
      </c>
      <c r="P16" s="262">
        <f>INDEX(전세지수!$540:$580,MATCH('1'!$E16,전세지수!$F$540:$F$580,FALSE),MATCH('1'!P$12,전세지수!$1:$1,FALSE))</f>
        <v>99.668886476566939</v>
      </c>
      <c r="Q16" s="265">
        <f t="shared" si="15"/>
        <v>-3.2621221890960506E-3</v>
      </c>
      <c r="R16" s="265">
        <f t="shared" si="16"/>
        <v>0.81393070686650582</v>
      </c>
      <c r="S16" s="265">
        <f t="shared" si="17"/>
        <v>1.3011566135639807</v>
      </c>
      <c r="T16" s="266">
        <f>INDEX(매매지수!$581:$621,MATCH('1'!$E16,매매지수!$F$581:$F$621,FALSE),MATCH('1'!T$12,매매지수!$1:$1,FALSE))</f>
        <v>99.932145439277704</v>
      </c>
      <c r="U16" s="262">
        <f>INDEX(매매지수!$581:$621,MATCH('1'!$E16,매매지수!$F$581:$F$621,FALSE),MATCH('1'!U$12,매매지수!$1:$1,FALSE))</f>
        <v>100.04985904749964</v>
      </c>
      <c r="V16" s="262">
        <f>INDEX(매매지수!$581:$621,MATCH('1'!$E16,매매지수!$F$581:$F$621,FALSE),MATCH('1'!V$12,매매지수!$1:$1,FALSE))</f>
        <v>99.954915060376266</v>
      </c>
      <c r="W16" s="262">
        <f>INDEX(매매지수!$581:$621,MATCH('1'!$E16,매매지수!$F$581:$F$621,FALSE),MATCH('1'!W$12,매매지수!$1:$1,FALSE))</f>
        <v>100.00818131622771</v>
      </c>
      <c r="X16" s="265">
        <f t="shared" si="18"/>
        <v>-0.11765494658623199</v>
      </c>
      <c r="Y16" s="265">
        <f t="shared" si="19"/>
        <v>-2.2779891398849728E-2</v>
      </c>
      <c r="Z16" s="265">
        <f t="shared" si="20"/>
        <v>-7.6029656723353156E-2</v>
      </c>
      <c r="AA16" s="261">
        <f>INDEX(전세지수!$581:$621,MATCH('1'!$E16,전세지수!$F$581:$F$621,FALSE),MATCH('1'!AA$12,전세지수!$1:$1,FALSE))</f>
        <v>100.1140862171906</v>
      </c>
      <c r="AB16" s="262">
        <f>INDEX(전세지수!$581:$621,MATCH('1'!$E16,전세지수!$F$581:$F$621,FALSE),MATCH('1'!AB$12,전세지수!$1:$1,FALSE))</f>
        <v>100.17697855815415</v>
      </c>
      <c r="AC16" s="262">
        <f>INDEX(전세지수!$581:$621,MATCH('1'!$E16,전세지수!$F$581:$F$621,FALSE),MATCH('1'!AC$12,전세지수!$1:$1,FALSE))</f>
        <v>100.11075308957427</v>
      </c>
      <c r="AD16" s="262">
        <f>INDEX(전세지수!$581:$621,MATCH('1'!$E16,전세지수!$F$581:$F$621,FALSE),MATCH('1'!AD$12,전세지수!$1:$1,FALSE))</f>
        <v>99.973384401489398</v>
      </c>
      <c r="AE16" s="265">
        <f t="shared" si="21"/>
        <v>-6.2781231644981617E-2</v>
      </c>
      <c r="AF16" s="265">
        <f t="shared" si="22"/>
        <v>3.3294401584837985E-3</v>
      </c>
      <c r="AG16" s="267">
        <f t="shared" si="23"/>
        <v>0.14073927430140465</v>
      </c>
      <c r="AH16" s="1406" t="s">
        <v>1553</v>
      </c>
      <c r="AI16" s="1407"/>
      <c r="AJ16" s="1407"/>
      <c r="AK16" s="1407"/>
    </row>
    <row r="17" spans="1:37" s="310" customFormat="1" ht="13.7" customHeight="1">
      <c r="A17" s="1378" t="s">
        <v>1554</v>
      </c>
      <c r="B17" s="1378"/>
      <c r="C17" s="1378"/>
      <c r="D17" s="1378"/>
      <c r="E17" s="626">
        <v>5</v>
      </c>
      <c r="F17" s="261">
        <f>INDEX(매매지수!$540:$580,MATCH('1'!$E17,매매지수!$F$540:$F$580,FALSE),MATCH('1'!F$12,매매지수!$1:$1,FALSE))</f>
        <v>100.94578133945613</v>
      </c>
      <c r="G17" s="262">
        <f>INDEX(매매지수!$540:$580,MATCH('1'!$E17,매매지수!$F$540:$F$580,FALSE),MATCH('1'!G$12,매매지수!$1:$1,FALSE))</f>
        <v>100.93564678819209</v>
      </c>
      <c r="H17" s="262">
        <f>INDEX(매매지수!$540:$580,MATCH('1'!$E17,매매지수!$F$540:$F$580,FALSE),MATCH('1'!H$12,매매지수!$1:$1,FALSE))</f>
        <v>100.03724908766645</v>
      </c>
      <c r="I17" s="262">
        <f>INDEX(매매지수!$540:$580,MATCH('1'!$E17,매매지수!$F$540:$F$580,FALSE),MATCH('1'!I$12,매매지수!$1:$1,FALSE))</f>
        <v>99.633309869757255</v>
      </c>
      <c r="J17" s="265">
        <f t="shared" si="12"/>
        <v>1.0040606650396633E-2</v>
      </c>
      <c r="K17" s="265">
        <f t="shared" si="13"/>
        <v>0.90819395782615331</v>
      </c>
      <c r="L17" s="265">
        <f t="shared" si="14"/>
        <v>1.3173018856992291</v>
      </c>
      <c r="M17" s="261">
        <f>INDEX(전세지수!$540:$580,MATCH('1'!$E17,전세지수!$F$540:$F$580,FALSE),MATCH('1'!M$12,전세지수!$1:$1,FALSE))</f>
        <v>101.87504202034958</v>
      </c>
      <c r="N17" s="262">
        <f>INDEX(전세지수!$540:$580,MATCH('1'!$E17,전세지수!$F$540:$F$580,FALSE),MATCH('1'!N$12,전세지수!$1:$1,FALSE))</f>
        <v>101.72341769554075</v>
      </c>
      <c r="O17" s="262">
        <f>INDEX(전세지수!$540:$580,MATCH('1'!$E17,전세지수!$F$540:$F$580,FALSE),MATCH('1'!O$12,전세지수!$1:$1,FALSE))</f>
        <v>100.21824538028324</v>
      </c>
      <c r="P17" s="262">
        <f>INDEX(전세지수!$540:$580,MATCH('1'!$E17,전세지수!$F$540:$F$580,FALSE),MATCH('1'!P$12,전세지수!$1:$1,FALSE))</f>
        <v>99.498526925525042</v>
      </c>
      <c r="Q17" s="265">
        <f t="shared" si="15"/>
        <v>0.14905547635319927</v>
      </c>
      <c r="R17" s="265">
        <f t="shared" si="16"/>
        <v>1.653188632249103</v>
      </c>
      <c r="S17" s="265">
        <f t="shared" si="17"/>
        <v>2.38849274281554</v>
      </c>
      <c r="T17" s="266">
        <f>INDEX(매매지수!$581:$621,MATCH('1'!$E17,매매지수!$F$581:$F$621,FALSE),MATCH('1'!T$12,매매지수!$1:$1,FALSE))</f>
        <v>100.32458965398676</v>
      </c>
      <c r="U17" s="262">
        <f>INDEX(매매지수!$581:$621,MATCH('1'!$E17,매매지수!$F$581:$F$621,FALSE),MATCH('1'!U$12,매매지수!$1:$1,FALSE))</f>
        <v>100.3605221526314</v>
      </c>
      <c r="V17" s="262">
        <f>INDEX(매매지수!$581:$621,MATCH('1'!$E17,매매지수!$F$581:$F$621,FALSE),MATCH('1'!V$12,매매지수!$1:$1,FALSE))</f>
        <v>100.05984111099441</v>
      </c>
      <c r="W17" s="262">
        <f>INDEX(매매지수!$581:$621,MATCH('1'!$E17,매매지수!$F$581:$F$621,FALSE),MATCH('1'!W$12,매매지수!$1:$1,FALSE))</f>
        <v>99.904396640626089</v>
      </c>
      <c r="X17" s="265">
        <f t="shared" si="18"/>
        <v>-3.5803419386348789E-2</v>
      </c>
      <c r="Y17" s="265">
        <f t="shared" si="19"/>
        <v>0.26459020927154242</v>
      </c>
      <c r="Z17" s="265">
        <f t="shared" si="20"/>
        <v>0.42059511642134062</v>
      </c>
      <c r="AA17" s="261">
        <f>INDEX(전세지수!$581:$621,MATCH('1'!$E17,전세지수!$F$581:$F$621,FALSE),MATCH('1'!AA$12,전세지수!$1:$1,FALSE))</f>
        <v>100.51909801115349</v>
      </c>
      <c r="AB17" s="262">
        <f>INDEX(전세지수!$581:$621,MATCH('1'!$E17,전세지수!$F$581:$F$621,FALSE),MATCH('1'!AB$12,전세지수!$1:$1,FALSE))</f>
        <v>100.48732410747618</v>
      </c>
      <c r="AC17" s="262">
        <f>INDEX(전세지수!$581:$621,MATCH('1'!$E17,전세지수!$F$581:$F$621,FALSE),MATCH('1'!AC$12,전세지수!$1:$1,FALSE))</f>
        <v>100.08646352307042</v>
      </c>
      <c r="AD17" s="262">
        <f>INDEX(전세지수!$581:$621,MATCH('1'!$E17,전세지수!$F$581:$F$621,FALSE),MATCH('1'!AD$12,전세지수!$1:$1,FALSE))</f>
        <v>99.892971720557469</v>
      </c>
      <c r="AE17" s="265">
        <f t="shared" si="21"/>
        <v>3.1619812707250894E-2</v>
      </c>
      <c r="AF17" s="265">
        <f t="shared" si="22"/>
        <v>0.43226074021822658</v>
      </c>
      <c r="AG17" s="267">
        <f t="shared" si="23"/>
        <v>0.62679714079141302</v>
      </c>
      <c r="AH17" s="1406" t="s">
        <v>1830</v>
      </c>
      <c r="AI17" s="1407"/>
      <c r="AJ17" s="1407"/>
      <c r="AK17" s="1407"/>
    </row>
    <row r="18" spans="1:37" s="310" customFormat="1" ht="13.5" customHeight="1">
      <c r="A18" s="1414" t="s">
        <v>173</v>
      </c>
      <c r="B18" s="1414"/>
      <c r="C18" s="1414"/>
      <c r="D18" s="1414"/>
      <c r="E18" s="627">
        <v>6</v>
      </c>
      <c r="F18" s="261">
        <f>INDEX(매매지수!$540:$580,MATCH('1'!$E18,매매지수!$F$540:$F$580,FALSE),MATCH('1'!F$12,매매지수!$1:$1,FALSE))</f>
        <v>97.52788232690834</v>
      </c>
      <c r="G18" s="255">
        <f>INDEX(매매지수!$540:$580,MATCH('1'!$E18,매매지수!$F$540:$F$580,FALSE),MATCH('1'!G$12,매매지수!$1:$1,FALSE))</f>
        <v>97.83746943705313</v>
      </c>
      <c r="H18" s="255">
        <f>INDEX(매매지수!$540:$580,MATCH('1'!$E18,매매지수!$F$540:$F$580,FALSE),MATCH('1'!H$12,매매지수!$1:$1,FALSE))</f>
        <v>99.696916810090428</v>
      </c>
      <c r="I18" s="255">
        <f>INDEX(매매지수!$540:$580,MATCH('1'!$E18,매매지수!$F$540:$F$580,FALSE),MATCH('1'!I$12,매매지수!$1:$1,FALSE))</f>
        <v>100.6587140704334</v>
      </c>
      <c r="J18" s="258">
        <f t="shared" si="12"/>
        <v>-0.31643000572901814</v>
      </c>
      <c r="K18" s="258">
        <f t="shared" si="13"/>
        <v>-2.1756284472806864</v>
      </c>
      <c r="L18" s="258">
        <f t="shared" si="14"/>
        <v>-3.110343473426791</v>
      </c>
      <c r="M18" s="261">
        <f>INDEX(전세지수!$540:$580,MATCH('1'!$E18,전세지수!$F$540:$F$580,FALSE),MATCH('1'!M$12,전세지수!$1:$1,FALSE))</f>
        <v>102.60292403429345</v>
      </c>
      <c r="N18" s="255">
        <f>INDEX(전세지수!$540:$580,MATCH('1'!$E18,전세지수!$F$540:$F$580,FALSE),MATCH('1'!N$12,전세지수!$1:$1,FALSE))</f>
        <v>102.15185145994019</v>
      </c>
      <c r="O18" s="255">
        <f>INDEX(전세지수!$540:$580,MATCH('1'!$E18,전세지수!$F$540:$F$580,FALSE),MATCH('1'!O$12,전세지수!$1:$1,FALSE))</f>
        <v>100.22765172662105</v>
      </c>
      <c r="P18" s="255">
        <f>INDEX(전세지수!$540:$580,MATCH('1'!$E18,전세지수!$F$540:$F$580,FALSE),MATCH('1'!P$12,전세지수!$1:$1,FALSE))</f>
        <v>98.667916104798124</v>
      </c>
      <c r="Q18" s="258">
        <f t="shared" si="15"/>
        <v>0.44157063029852672</v>
      </c>
      <c r="R18" s="258">
        <f t="shared" si="16"/>
        <v>2.3698772412139801</v>
      </c>
      <c r="S18" s="258">
        <f t="shared" si="17"/>
        <v>3.9881332097009503</v>
      </c>
      <c r="T18" s="266">
        <f>INDEX(매매지수!$581:$621,MATCH('1'!$E18,매매지수!$F$581:$F$621,FALSE),MATCH('1'!T$12,매매지수!$1:$1,FALSE))</f>
        <v>99.968589558267709</v>
      </c>
      <c r="U18" s="255">
        <f>INDEX(매매지수!$581:$621,MATCH('1'!$E18,매매지수!$F$581:$F$621,FALSE),MATCH('1'!U$12,매매지수!$1:$1,FALSE))</f>
        <v>100.15782484932896</v>
      </c>
      <c r="V18" s="255">
        <f>INDEX(매매지수!$581:$621,MATCH('1'!$E18,매매지수!$F$581:$F$621,FALSE),MATCH('1'!V$12,매매지수!$1:$1,FALSE))</f>
        <v>99.80210475067426</v>
      </c>
      <c r="W18" s="255">
        <f>INDEX(매매지수!$581:$621,MATCH('1'!$E18,매매지수!$F$581:$F$621,FALSE),MATCH('1'!W$12,매매지수!$1:$1,FALSE))</f>
        <v>100.44119749027728</v>
      </c>
      <c r="X18" s="258">
        <f t="shared" si="18"/>
        <v>-0.18893710136569375</v>
      </c>
      <c r="Y18" s="258">
        <f t="shared" si="19"/>
        <v>0.16681492640797657</v>
      </c>
      <c r="Z18" s="258">
        <f t="shared" si="20"/>
        <v>-0.47053195682510429</v>
      </c>
      <c r="AA18" s="261">
        <f>INDEX(전세지수!$581:$621,MATCH('1'!$E18,전세지수!$F$581:$F$621,FALSE),MATCH('1'!AA$12,전세지수!$1:$1,FALSE))</f>
        <v>101.89078721748126</v>
      </c>
      <c r="AB18" s="255">
        <f>INDEX(전세지수!$581:$621,MATCH('1'!$E18,전세지수!$F$581:$F$621,FALSE),MATCH('1'!AB$12,전세지수!$1:$1,FALSE))</f>
        <v>101.62423093822915</v>
      </c>
      <c r="AC18" s="255">
        <f>INDEX(전세지수!$581:$621,MATCH('1'!$E18,전세지수!$F$581:$F$621,FALSE),MATCH('1'!AC$12,전세지수!$1:$1,FALSE))</f>
        <v>100.084370054489</v>
      </c>
      <c r="AD18" s="255">
        <f>INDEX(전세지수!$581:$621,MATCH('1'!$E18,전세지수!$F$581:$F$621,FALSE),MATCH('1'!AD$12,전세지수!$1:$1,FALSE))</f>
        <v>99.318169480788313</v>
      </c>
      <c r="AE18" s="258">
        <f t="shared" si="21"/>
        <v>0.26229598668661147</v>
      </c>
      <c r="AF18" s="258">
        <f t="shared" si="22"/>
        <v>1.8048943726266087</v>
      </c>
      <c r="AG18" s="260">
        <f t="shared" si="23"/>
        <v>2.5902790497871475</v>
      </c>
      <c r="AH18" s="1412" t="s">
        <v>305</v>
      </c>
      <c r="AI18" s="1413"/>
      <c r="AJ18" s="1413"/>
      <c r="AK18" s="1413"/>
    </row>
    <row r="19" spans="1:37" s="310" customFormat="1" ht="13.5" customHeight="1">
      <c r="A19" s="628"/>
      <c r="B19" s="1484" t="s">
        <v>174</v>
      </c>
      <c r="C19" s="1414"/>
      <c r="D19" s="1414"/>
      <c r="E19" s="626">
        <v>7</v>
      </c>
      <c r="F19" s="268">
        <f>INDEX(매매지수!$540:$580,MATCH('1'!$E19,매매지수!$F$540:$F$580,FALSE),MATCH('1'!F$12,매매지수!$1:$1,FALSE))</f>
        <v>97.696272644025115</v>
      </c>
      <c r="G19" s="269">
        <f>INDEX(매매지수!$540:$580,MATCH('1'!$E19,매매지수!$F$540:$F$580,FALSE),MATCH('1'!G$12,매매지수!$1:$1,FALSE))</f>
        <v>98.020799922698771</v>
      </c>
      <c r="H19" s="269">
        <f>INDEX(매매지수!$540:$580,MATCH('1'!$E19,매매지수!$F$540:$F$580,FALSE),MATCH('1'!H$12,매매지수!$1:$1,FALSE))</f>
        <v>99.804228070651263</v>
      </c>
      <c r="I19" s="269">
        <f>INDEX(매매지수!$540:$580,MATCH('1'!$E19,매매지수!$F$540:$F$580,FALSE),MATCH('1'!I$12,매매지수!$1:$1,FALSE))</f>
        <v>100.58184423757031</v>
      </c>
      <c r="J19" s="272">
        <f t="shared" si="12"/>
        <v>-0.3310800145781112</v>
      </c>
      <c r="K19" s="272">
        <f t="shared" si="13"/>
        <v>-2.1120903065689034</v>
      </c>
      <c r="L19" s="272">
        <f t="shared" si="14"/>
        <v>-2.8688791853225371</v>
      </c>
      <c r="M19" s="268">
        <f>INDEX(전세지수!$540:$580,MATCH('1'!$E19,전세지수!$F$540:$F$580,FALSE),MATCH('1'!M$12,전세지수!$1:$1,FALSE))</f>
        <v>102.38889742924233</v>
      </c>
      <c r="N19" s="269">
        <f>INDEX(전세지수!$540:$580,MATCH('1'!$E19,전세지수!$F$540:$F$580,FALSE),MATCH('1'!N$12,전세지수!$1:$1,FALSE))</f>
        <v>101.9733293873812</v>
      </c>
      <c r="O19" s="269">
        <f>INDEX(전세지수!$540:$580,MATCH('1'!$E19,전세지수!$F$540:$F$580,FALSE),MATCH('1'!O$12,전세지수!$1:$1,FALSE))</f>
        <v>100.11757149636816</v>
      </c>
      <c r="P19" s="269">
        <f>INDEX(전세지수!$540:$580,MATCH('1'!$E19,전세지수!$F$540:$F$580,FALSE),MATCH('1'!P$12,전세지수!$1:$1,FALSE))</f>
        <v>98.832997376651193</v>
      </c>
      <c r="Q19" s="272">
        <f t="shared" si="15"/>
        <v>0.40752620744828327</v>
      </c>
      <c r="R19" s="272">
        <f t="shared" si="16"/>
        <v>2.2686586369672135</v>
      </c>
      <c r="S19" s="272">
        <f t="shared" si="17"/>
        <v>3.5978874940316263</v>
      </c>
      <c r="T19" s="273">
        <f>INDEX(매매지수!$581:$621,MATCH('1'!$E19,매매지수!$F$581:$F$621,FALSE),MATCH('1'!T$12,매매지수!$1:$1,FALSE))</f>
        <v>99.878646389741874</v>
      </c>
      <c r="U19" s="269">
        <f>INDEX(매매지수!$581:$621,MATCH('1'!$E19,매매지수!$F$581:$F$621,FALSE),MATCH('1'!U$12,매매지수!$1:$1,FALSE))</f>
        <v>100.13056408285217</v>
      </c>
      <c r="V19" s="269">
        <f>INDEX(매매지수!$581:$621,MATCH('1'!$E19,매매지수!$F$581:$F$621,FALSE),MATCH('1'!V$12,매매지수!$1:$1,FALSE))</f>
        <v>99.901153820981676</v>
      </c>
      <c r="W19" s="269">
        <f>INDEX(매매지수!$581:$621,MATCH('1'!$E19,매매지수!$F$581:$F$621,FALSE),MATCH('1'!W$12,매매지수!$1:$1,FALSE))</f>
        <v>100.47221597820258</v>
      </c>
      <c r="X19" s="272">
        <f t="shared" si="18"/>
        <v>-0.25158920796836126</v>
      </c>
      <c r="Y19" s="272">
        <f t="shared" si="19"/>
        <v>-2.2529700988371815E-2</v>
      </c>
      <c r="Z19" s="272">
        <f t="shared" si="20"/>
        <v>-0.59077983169942838</v>
      </c>
      <c r="AA19" s="268">
        <f>INDEX(전세지수!$581:$621,MATCH('1'!$E19,전세지수!$F$581:$F$621,FALSE),MATCH('1'!AA$12,전세지수!$1:$1,FALSE))</f>
        <v>102.41773574158306</v>
      </c>
      <c r="AB19" s="269">
        <f>INDEX(전세지수!$581:$621,MATCH('1'!$E19,전세지수!$F$581:$F$621,FALSE),MATCH('1'!AB$12,전세지수!$1:$1,FALSE))</f>
        <v>102.11797416288306</v>
      </c>
      <c r="AC19" s="269">
        <f>INDEX(전세지수!$581:$621,MATCH('1'!$E19,전세지수!$F$581:$F$621,FALSE),MATCH('1'!AC$12,전세지수!$1:$1,FALSE))</f>
        <v>100.14727454294825</v>
      </c>
      <c r="AD19" s="269">
        <f>INDEX(전세지수!$581:$621,MATCH('1'!$E19,전세지수!$F$581:$F$621,FALSE),MATCH('1'!AD$12,전세지수!$1:$1,FALSE))</f>
        <v>99.524971933747253</v>
      </c>
      <c r="AE19" s="272">
        <f t="shared" si="21"/>
        <v>0.29354438448012665</v>
      </c>
      <c r="AF19" s="272">
        <f t="shared" si="22"/>
        <v>2.2671223046226041</v>
      </c>
      <c r="AG19" s="274">
        <f t="shared" si="23"/>
        <v>2.9065708350678898</v>
      </c>
      <c r="AH19" s="1412" t="s">
        <v>851</v>
      </c>
      <c r="AI19" s="1413"/>
      <c r="AJ19" s="1444"/>
      <c r="AK19" s="629"/>
    </row>
    <row r="20" spans="1:37" s="310" customFormat="1" ht="11.25" customHeight="1">
      <c r="A20" s="630"/>
      <c r="B20" s="631"/>
      <c r="C20" s="1451" t="s">
        <v>299</v>
      </c>
      <c r="D20" s="1452"/>
      <c r="E20" s="627">
        <v>8</v>
      </c>
      <c r="F20" s="275">
        <f>INDEX(매매지수!$540:$580,MATCH('1'!$E20,매매지수!$F$540:$F$580,FALSE),MATCH('1'!F$12,매매지수!$1:$1,FALSE))</f>
        <v>99.043449258555214</v>
      </c>
      <c r="G20" s="255">
        <f>INDEX(매매지수!$540:$580,MATCH('1'!$E20,매매지수!$F$540:$F$580,FALSE),MATCH('1'!G$12,매매지수!$1:$1,FALSE))</f>
        <v>99.161466690690943</v>
      </c>
      <c r="H20" s="255">
        <f>INDEX(매매지수!$540:$580,MATCH('1'!$E20,매매지수!$F$540:$F$580,FALSE),MATCH('1'!H$12,매매지수!$1:$1,FALSE))</f>
        <v>99.875586821869405</v>
      </c>
      <c r="I20" s="255">
        <f>INDEX(매매지수!$540:$580,MATCH('1'!$E20,매매지수!$F$540:$F$580,FALSE),MATCH('1'!I$12,매매지수!$1:$1,FALSE))</f>
        <v>100.4342142709439</v>
      </c>
      <c r="J20" s="258">
        <f t="shared" si="12"/>
        <v>-0.11901541604245613</v>
      </c>
      <c r="K20" s="258">
        <f t="shared" si="13"/>
        <v>-0.83317414174329807</v>
      </c>
      <c r="L20" s="258">
        <f t="shared" si="14"/>
        <v>-1.3847522206294927</v>
      </c>
      <c r="M20" s="275">
        <f>INDEX(전세지수!$540:$580,MATCH('1'!$E20,전세지수!$F$540:$F$580,FALSE),MATCH('1'!M$12,전세지수!$1:$1,FALSE))</f>
        <v>102.1623800949434</v>
      </c>
      <c r="N20" s="255">
        <f>INDEX(전세지수!$540:$580,MATCH('1'!$E20,전세지수!$F$540:$F$580,FALSE),MATCH('1'!N$12,전세지수!$1:$1,FALSE))</f>
        <v>101.8999590765614</v>
      </c>
      <c r="O20" s="255">
        <f>INDEX(전세지수!$540:$580,MATCH('1'!$E20,전세지수!$F$540:$F$580,FALSE),MATCH('1'!O$12,전세지수!$1:$1,FALSE))</f>
        <v>100.06607008488004</v>
      </c>
      <c r="P20" s="255">
        <f>INDEX(전세지수!$540:$580,MATCH('1'!$E20,전세지수!$F$540:$F$580,FALSE),MATCH('1'!P$12,전세지수!$1:$1,FALSE))</f>
        <v>99.344583805676223</v>
      </c>
      <c r="Q20" s="258">
        <f t="shared" si="15"/>
        <v>0.2575280900602106</v>
      </c>
      <c r="R20" s="258">
        <f t="shared" si="16"/>
        <v>2.0949258907491775</v>
      </c>
      <c r="S20" s="258">
        <f t="shared" si="17"/>
        <v>2.8363864252317406</v>
      </c>
      <c r="T20" s="276">
        <f>INDEX(매매지수!$581:$621,MATCH('1'!$E20,매매지수!$F$581:$F$621,FALSE),MATCH('1'!T$12,매매지수!$1:$1,FALSE))</f>
        <v>99.611706669924018</v>
      </c>
      <c r="U20" s="255">
        <f>INDEX(매매지수!$581:$621,MATCH('1'!$E20,매매지수!$F$581:$F$621,FALSE),MATCH('1'!U$12,매매지수!$1:$1,FALSE))</f>
        <v>99.655151668807207</v>
      </c>
      <c r="V20" s="255">
        <f>INDEX(매매지수!$581:$621,MATCH('1'!$E20,매매지수!$F$581:$F$621,FALSE),MATCH('1'!V$12,매매지수!$1:$1,FALSE))</f>
        <v>99.987754291539972</v>
      </c>
      <c r="W20" s="255">
        <f>INDEX(매매지수!$581:$621,MATCH('1'!$E20,매매지수!$F$581:$F$621,FALSE),MATCH('1'!W$12,매매지수!$1:$1,FALSE))</f>
        <v>100.10651144257452</v>
      </c>
      <c r="X20" s="258">
        <f t="shared" si="18"/>
        <v>-4.3595336674184804E-2</v>
      </c>
      <c r="Y20" s="258">
        <f t="shared" si="19"/>
        <v>-0.37609367695117246</v>
      </c>
      <c r="Z20" s="258">
        <f t="shared" si="20"/>
        <v>-0.49427830969250852</v>
      </c>
      <c r="AA20" s="275">
        <f>INDEX(전세지수!$581:$621,MATCH('1'!$E20,전세지수!$F$581:$F$621,FALSE),MATCH('1'!AA$12,전세지수!$1:$1,FALSE))</f>
        <v>101.68004768952443</v>
      </c>
      <c r="AB20" s="255">
        <f>INDEX(전세지수!$581:$621,MATCH('1'!$E20,전세지수!$F$581:$F$621,FALSE),MATCH('1'!AB$12,전세지수!$1:$1,FALSE))</f>
        <v>101.46956408041592</v>
      </c>
      <c r="AC20" s="255">
        <f>INDEX(전세지수!$581:$621,MATCH('1'!$E20,전세지수!$F$581:$F$621,FALSE),MATCH('1'!AC$12,전세지수!$1:$1,FALSE))</f>
        <v>100.45627432872517</v>
      </c>
      <c r="AD20" s="255">
        <f>INDEX(전세지수!$581:$621,MATCH('1'!$E20,전세지수!$F$581:$F$621,FALSE),MATCH('1'!AD$12,전세지수!$1:$1,FALSE))</f>
        <v>99.917369174534002</v>
      </c>
      <c r="AE20" s="258">
        <f t="shared" si="21"/>
        <v>0.20743521568862278</v>
      </c>
      <c r="AF20" s="258">
        <f t="shared" si="22"/>
        <v>1.2182149586741353</v>
      </c>
      <c r="AG20" s="260">
        <f t="shared" si="23"/>
        <v>1.7641362353240098</v>
      </c>
      <c r="AH20" s="1491" t="s">
        <v>300</v>
      </c>
      <c r="AI20" s="1428"/>
      <c r="AJ20" s="632"/>
      <c r="AK20" s="633"/>
    </row>
    <row r="21" spans="1:37" s="310" customFormat="1" ht="11.25" customHeight="1">
      <c r="A21" s="630"/>
      <c r="B21" s="631"/>
      <c r="C21" s="1453" t="s">
        <v>179</v>
      </c>
      <c r="D21" s="1454"/>
      <c r="E21" s="626">
        <v>9</v>
      </c>
      <c r="F21" s="277">
        <f>INDEX(매매지수!$540:$580,MATCH('1'!$E21,매매지수!$F$540:$F$580,FALSE),MATCH('1'!F$12,매매지수!$1:$1,FALSE))</f>
        <v>96.879063374224913</v>
      </c>
      <c r="G21" s="255">
        <f>INDEX(매매지수!$540:$580,MATCH('1'!$E21,매매지수!$F$540:$F$580,FALSE),MATCH('1'!G$12,매매지수!$1:$1,FALSE))</f>
        <v>97.241256159316137</v>
      </c>
      <c r="H21" s="255">
        <f>INDEX(매매지수!$540:$580,MATCH('1'!$E21,매매지수!$F$540:$F$580,FALSE),MATCH('1'!H$12,매매지수!$1:$1,FALSE))</f>
        <v>99.806218632518721</v>
      </c>
      <c r="I21" s="255">
        <f>INDEX(매매지수!$540:$580,MATCH('1'!$E21,매매지수!$F$540:$F$580,FALSE),MATCH('1'!I$12,매매지수!$1:$1,FALSE))</f>
        <v>100.1768446231448</v>
      </c>
      <c r="J21" s="258">
        <f t="shared" si="12"/>
        <v>-0.37246822942910152</v>
      </c>
      <c r="K21" s="258">
        <f t="shared" si="13"/>
        <v>-2.9328385529477252</v>
      </c>
      <c r="L21" s="258">
        <f t="shared" si="14"/>
        <v>-3.2919595953793568</v>
      </c>
      <c r="M21" s="277">
        <f>INDEX(전세지수!$540:$580,MATCH('1'!$E21,전세지수!$F$540:$F$580,FALSE),MATCH('1'!M$12,전세지수!$1:$1,FALSE))</f>
        <v>101.69175855931955</v>
      </c>
      <c r="N21" s="255">
        <f>INDEX(전세지수!$540:$580,MATCH('1'!$E21,전세지수!$F$540:$F$580,FALSE),MATCH('1'!N$12,전세지수!$1:$1,FALSE))</f>
        <v>101.38760056694929</v>
      </c>
      <c r="O21" s="255">
        <f>INDEX(전세지수!$540:$580,MATCH('1'!$E21,전세지수!$F$540:$F$580,FALSE),MATCH('1'!O$12,전세지수!$1:$1,FALSE))</f>
        <v>100.14235772770768</v>
      </c>
      <c r="P21" s="255">
        <f>INDEX(전세지수!$540:$580,MATCH('1'!$E21,전세지수!$F$540:$F$580,FALSE),MATCH('1'!P$12,전세지수!$1:$1,FALSE))</f>
        <v>98.948813981334084</v>
      </c>
      <c r="Q21" s="258">
        <f t="shared" si="15"/>
        <v>0.29999525649038183</v>
      </c>
      <c r="R21" s="258">
        <f t="shared" si="16"/>
        <v>1.5471982753040292</v>
      </c>
      <c r="S21" s="258">
        <f t="shared" si="17"/>
        <v>2.7720843410037332</v>
      </c>
      <c r="T21" s="278">
        <f>INDEX(매매지수!$581:$621,MATCH('1'!$E21,매매지수!$F$581:$F$621,FALSE),MATCH('1'!T$12,매매지수!$1:$1,FALSE))</f>
        <v>99.861744629921816</v>
      </c>
      <c r="U21" s="255">
        <f>INDEX(매매지수!$581:$621,MATCH('1'!$E21,매매지수!$F$581:$F$621,FALSE),MATCH('1'!U$12,매매지수!$1:$1,FALSE))</f>
        <v>100.23781829656949</v>
      </c>
      <c r="V21" s="255">
        <f>INDEX(매매지수!$581:$621,MATCH('1'!$E21,매매지수!$F$581:$F$621,FALSE),MATCH('1'!V$12,매매지수!$1:$1,FALSE))</f>
        <v>99.773273219380158</v>
      </c>
      <c r="W21" s="255">
        <f>INDEX(매매지수!$581:$621,MATCH('1'!$E21,매매지수!$F$581:$F$621,FALSE),MATCH('1'!W$12,매매지수!$1:$1,FALSE))</f>
        <v>100.12198515707649</v>
      </c>
      <c r="X21" s="258">
        <f t="shared" si="18"/>
        <v>-0.37518141659368398</v>
      </c>
      <c r="Y21" s="258">
        <f t="shared" si="19"/>
        <v>8.8672454743599083E-2</v>
      </c>
      <c r="Z21" s="258">
        <f t="shared" si="20"/>
        <v>-0.25992345911479697</v>
      </c>
      <c r="AA21" s="277">
        <f>INDEX(전세지수!$581:$621,MATCH('1'!$E21,전세지수!$F$581:$F$621,FALSE),MATCH('1'!AA$12,전세지수!$1:$1,FALSE))</f>
        <v>102.71125403133343</v>
      </c>
      <c r="AB21" s="255">
        <f>INDEX(전세지수!$581:$621,MATCH('1'!$E21,전세지수!$F$581:$F$621,FALSE),MATCH('1'!AB$12,전세지수!$1:$1,FALSE))</f>
        <v>102.32334254540363</v>
      </c>
      <c r="AC21" s="255">
        <f>INDEX(전세지수!$581:$621,MATCH('1'!$E21,전세지수!$F$581:$F$621,FALSE),MATCH('1'!AC$12,전세지수!$1:$1,FALSE))</f>
        <v>99.970836364692133</v>
      </c>
      <c r="AD21" s="255">
        <f>INDEX(전세지수!$581:$621,MATCH('1'!$E21,전세지수!$F$581:$F$621,FALSE),MATCH('1'!AD$12,전세지수!$1:$1,FALSE))</f>
        <v>99.288808662536013</v>
      </c>
      <c r="AE21" s="258">
        <f t="shared" si="21"/>
        <v>0.37910361045687679</v>
      </c>
      <c r="AF21" s="258">
        <f t="shared" si="22"/>
        <v>2.7412171052008549</v>
      </c>
      <c r="AG21" s="260">
        <f t="shared" si="23"/>
        <v>3.4469598486468467</v>
      </c>
      <c r="AH21" s="1489" t="s">
        <v>301</v>
      </c>
      <c r="AI21" s="1490"/>
      <c r="AJ21" s="632"/>
      <c r="AK21" s="631"/>
    </row>
    <row r="22" spans="1:37" s="310" customFormat="1" ht="11.25" customHeight="1">
      <c r="A22" s="630"/>
      <c r="B22" s="631"/>
      <c r="C22" s="1455" t="s">
        <v>180</v>
      </c>
      <c r="D22" s="1456"/>
      <c r="E22" s="627">
        <v>10</v>
      </c>
      <c r="F22" s="277">
        <f>INDEX(매매지수!$540:$580,MATCH('1'!$E22,매매지수!$F$540:$F$580,FALSE),MATCH('1'!F$12,매매지수!$1:$1,FALSE))</f>
        <v>98.35939511374292</v>
      </c>
      <c r="G22" s="255">
        <f>INDEX(매매지수!$540:$580,MATCH('1'!$E22,매매지수!$F$540:$F$580,FALSE),MATCH('1'!G$12,매매지수!$1:$1,FALSE))</f>
        <v>98.70146733744636</v>
      </c>
      <c r="H22" s="255">
        <f>INDEX(매매지수!$540:$580,MATCH('1'!$E22,매매지수!$F$540:$F$580,FALSE),MATCH('1'!H$12,매매지수!$1:$1,FALSE))</f>
        <v>99.77739921889706</v>
      </c>
      <c r="I22" s="255">
        <f>INDEX(매매지수!$540:$580,MATCH('1'!$E22,매매지수!$F$540:$F$580,FALSE),MATCH('1'!I$12,매매지수!$1:$1,FALSE))</f>
        <v>101.19990218560673</v>
      </c>
      <c r="J22" s="258">
        <f t="shared" si="12"/>
        <v>-0.3465725818785903</v>
      </c>
      <c r="K22" s="258">
        <f t="shared" si="13"/>
        <v>-1.4211676354113467</v>
      </c>
      <c r="L22" s="258">
        <f t="shared" si="14"/>
        <v>-2.8068278827524495</v>
      </c>
      <c r="M22" s="277">
        <f>INDEX(전세지수!$540:$580,MATCH('1'!$E22,전세지수!$F$540:$F$580,FALSE),MATCH('1'!M$12,전세지수!$1:$1,FALSE))</f>
        <v>103.41992887124754</v>
      </c>
      <c r="N22" s="255">
        <f>INDEX(전세지수!$540:$580,MATCH('1'!$E22,전세지수!$F$540:$F$580,FALSE),MATCH('1'!N$12,전세지수!$1:$1,FALSE))</f>
        <v>102.79852825852025</v>
      </c>
      <c r="O22" s="255">
        <f>INDEX(전세지수!$540:$580,MATCH('1'!$E22,전세지수!$F$540:$F$580,FALSE),MATCH('1'!O$12,전세지수!$1:$1,FALSE))</f>
        <v>100.10137237294177</v>
      </c>
      <c r="P22" s="255">
        <f>INDEX(전세지수!$540:$580,MATCH('1'!$E22,전세지수!$F$540:$F$580,FALSE),MATCH('1'!P$12,전세지수!$1:$1,FALSE))</f>
        <v>98.493343411568972</v>
      </c>
      <c r="Q22" s="258">
        <f t="shared" si="15"/>
        <v>0.60448395833505586</v>
      </c>
      <c r="R22" s="258">
        <f t="shared" si="16"/>
        <v>3.3151958056499176</v>
      </c>
      <c r="S22" s="258">
        <f t="shared" si="17"/>
        <v>5.0019476332447077</v>
      </c>
      <c r="T22" s="278">
        <f>INDEX(매매지수!$581:$621,MATCH('1'!$E22,매매지수!$F$581:$F$621,FALSE),MATCH('1'!T$12,매매지수!$1:$1,FALSE))</f>
        <v>100.10033586208998</v>
      </c>
      <c r="U22" s="255">
        <f>INDEX(매매지수!$581:$621,MATCH('1'!$E22,매매지수!$F$581:$F$621,FALSE),MATCH('1'!U$12,매매지수!$1:$1,FALSE))</f>
        <v>100.15778950986258</v>
      </c>
      <c r="V22" s="255">
        <f>INDEX(매매지수!$581:$621,MATCH('1'!$E22,매매지수!$F$581:$F$621,FALSE),MATCH('1'!V$12,매매지수!$1:$1,FALSE))</f>
        <v>100.1869757673993</v>
      </c>
      <c r="W22" s="255">
        <f>INDEX(매매지수!$581:$621,MATCH('1'!$E22,매매지수!$F$581:$F$621,FALSE),MATCH('1'!W$12,매매지수!$1:$1,FALSE))</f>
        <v>101.62174673640556</v>
      </c>
      <c r="X22" s="258">
        <f t="shared" si="18"/>
        <v>-5.7363134763421808E-2</v>
      </c>
      <c r="Y22" s="258">
        <f t="shared" si="19"/>
        <v>-8.6478212008789246E-2</v>
      </c>
      <c r="Z22" s="258">
        <f t="shared" si="20"/>
        <v>-1.4971311979727453</v>
      </c>
      <c r="AA22" s="277">
        <f>INDEX(전세지수!$581:$621,MATCH('1'!$E22,전세지수!$F$581:$F$621,FALSE),MATCH('1'!AA$12,전세지수!$1:$1,FALSE))</f>
        <v>102.1217192035395</v>
      </c>
      <c r="AB22" s="255">
        <f>INDEX(전세지수!$581:$621,MATCH('1'!$E22,전세지수!$F$581:$F$621,FALSE),MATCH('1'!AB$12,전세지수!$1:$1,FALSE))</f>
        <v>101.9977155451151</v>
      </c>
      <c r="AC22" s="255">
        <f>INDEX(전세지수!$581:$621,MATCH('1'!$E22,전세지수!$F$581:$F$621,FALSE),MATCH('1'!AC$12,전세지수!$1:$1,FALSE))</f>
        <v>100.41689855752907</v>
      </c>
      <c r="AD22" s="255">
        <f>INDEX(전세지수!$581:$621,MATCH('1'!$E22,전세지수!$F$581:$F$621,FALSE),MATCH('1'!AD$12,전세지수!$1:$1,FALSE))</f>
        <v>99.891456906606521</v>
      </c>
      <c r="AE22" s="258">
        <f t="shared" si="21"/>
        <v>0.12157493700881705</v>
      </c>
      <c r="AF22" s="258">
        <f t="shared" si="22"/>
        <v>1.697742780846534</v>
      </c>
      <c r="AG22" s="260">
        <f t="shared" si="23"/>
        <v>2.2326857230825725</v>
      </c>
      <c r="AH22" s="1425" t="s">
        <v>302</v>
      </c>
      <c r="AI22" s="1426"/>
      <c r="AJ22" s="634"/>
      <c r="AK22" s="631"/>
    </row>
    <row r="23" spans="1:37" s="310" customFormat="1" ht="13.5" customHeight="1">
      <c r="A23" s="630"/>
      <c r="B23" s="1471" t="s">
        <v>175</v>
      </c>
      <c r="C23" s="1472"/>
      <c r="D23" s="1472"/>
      <c r="E23" s="626">
        <v>11</v>
      </c>
      <c r="F23" s="279">
        <f>INDEX(매매지수!$540:$580,MATCH('1'!$E23,매매지수!$F$540:$F$580,FALSE),MATCH('1'!F$12,매매지수!$1:$1,FALSE))</f>
        <v>97.35628086209833</v>
      </c>
      <c r="G23" s="269">
        <f>INDEX(매매지수!$540:$580,MATCH('1'!$E23,매매지수!$F$540:$F$580,FALSE),MATCH('1'!G$12,매매지수!$1:$1,FALSE))</f>
        <v>97.650670642635262</v>
      </c>
      <c r="H23" s="269">
        <f>INDEX(매매지수!$540:$580,MATCH('1'!$E23,매매지수!$F$540:$F$580,FALSE),MATCH('1'!H$12,매매지수!$1:$1,FALSE))</f>
        <v>99.587487389824588</v>
      </c>
      <c r="I23" s="269">
        <f>INDEX(매매지수!$540:$580,MATCH('1'!$E23,매매지수!$F$540:$F$580,FALSE),MATCH('1'!I$12,매매지수!$1:$1,FALSE))</f>
        <v>100.73694986886348</v>
      </c>
      <c r="J23" s="272">
        <f t="shared" si="12"/>
        <v>-0.30147235917538096</v>
      </c>
      <c r="K23" s="272">
        <f t="shared" si="13"/>
        <v>-2.24044866097729</v>
      </c>
      <c r="L23" s="272">
        <f t="shared" si="14"/>
        <v>-3.3559374302736034</v>
      </c>
      <c r="M23" s="279">
        <f>INDEX(전세지수!$540:$580,MATCH('1'!$E23,전세지수!$F$540:$F$580,FALSE),MATCH('1'!M$12,전세지수!$1:$1,FALSE))</f>
        <v>102.82187404654985</v>
      </c>
      <c r="N23" s="269">
        <f>INDEX(전세지수!$540:$580,MATCH('1'!$E23,전세지수!$F$540:$F$580,FALSE),MATCH('1'!N$12,전세지수!$1:$1,FALSE))</f>
        <v>102.33441765641147</v>
      </c>
      <c r="O23" s="269">
        <f>INDEX(전세지수!$540:$580,MATCH('1'!$E23,전세지수!$F$540:$F$580,FALSE),MATCH('1'!O$12,전세지수!$1:$1,FALSE))</f>
        <v>100.34015170450188</v>
      </c>
      <c r="P23" s="269">
        <f>INDEX(전세지수!$540:$580,MATCH('1'!$E23,전세지수!$F$540:$F$580,FALSE),MATCH('1'!P$12,전세지수!$1:$1,FALSE))</f>
        <v>98.50031355875484</v>
      </c>
      <c r="Q23" s="272">
        <f t="shared" si="15"/>
        <v>0.47633670206148615</v>
      </c>
      <c r="R23" s="272">
        <f t="shared" si="16"/>
        <v>2.4733093381765547</v>
      </c>
      <c r="S23" s="272">
        <f t="shared" si="17"/>
        <v>4.3873570871601597</v>
      </c>
      <c r="T23" s="280">
        <f>INDEX(매매지수!$581:$621,MATCH('1'!$E23,매매지수!$F$581:$F$621,FALSE),MATCH('1'!T$12,매매지수!$1:$1,FALSE))</f>
        <v>100.10749059343243</v>
      </c>
      <c r="U23" s="269">
        <f>INDEX(매매지수!$581:$621,MATCH('1'!$E23,매매지수!$F$581:$F$621,FALSE),MATCH('1'!U$12,매매지수!$1:$1,FALSE))</f>
        <v>100.19989060280791</v>
      </c>
      <c r="V23" s="269">
        <f>INDEX(매매지수!$581:$621,MATCH('1'!$E23,매매지수!$F$581:$F$621,FALSE),MATCH('1'!V$12,매매지수!$1:$1,FALSE))</f>
        <v>99.649508217127064</v>
      </c>
      <c r="W23" s="269">
        <f>INDEX(매매지수!$581:$621,MATCH('1'!$E23,매매지수!$F$581:$F$621,FALSE),MATCH('1'!W$12,매매지수!$1:$1,FALSE))</f>
        <v>100.39307497793801</v>
      </c>
      <c r="X23" s="272">
        <f t="shared" si="18"/>
        <v>-9.2215678899043585E-2</v>
      </c>
      <c r="Y23" s="272">
        <f t="shared" si="19"/>
        <v>0.45959321275070852</v>
      </c>
      <c r="Z23" s="272">
        <f t="shared" si="20"/>
        <v>-0.28446621897809665</v>
      </c>
      <c r="AA23" s="279">
        <f>INDEX(전세지수!$581:$621,MATCH('1'!$E23,전세지수!$F$581:$F$621,FALSE),MATCH('1'!AA$12,전세지수!$1:$1,FALSE))</f>
        <v>101.08325252130518</v>
      </c>
      <c r="AB23" s="269">
        <f>INDEX(전세지수!$581:$621,MATCH('1'!$E23,전세지수!$F$581:$F$621,FALSE),MATCH('1'!AB$12,전세지수!$1:$1,FALSE))</f>
        <v>100.86728281444437</v>
      </c>
      <c r="AC23" s="269">
        <f>INDEX(전세지수!$581:$621,MATCH('1'!$E23,전세지수!$F$581:$F$621,FALSE),MATCH('1'!AC$12,전세지수!$1:$1,FALSE))</f>
        <v>99.987413615349098</v>
      </c>
      <c r="AD23" s="269">
        <f>INDEX(전세지수!$581:$621,MATCH('1'!$E23,전세지수!$F$581:$F$621,FALSE),MATCH('1'!AD$12,전세지수!$1:$1,FALSE))</f>
        <v>98.998057535975931</v>
      </c>
      <c r="AE23" s="272">
        <f t="shared" si="21"/>
        <v>0.21411274383005274</v>
      </c>
      <c r="AF23" s="272">
        <f t="shared" si="22"/>
        <v>1.0959768498180811</v>
      </c>
      <c r="AG23" s="274">
        <f t="shared" si="23"/>
        <v>2.1062988883105094</v>
      </c>
      <c r="AH23" s="1433" t="s">
        <v>276</v>
      </c>
      <c r="AI23" s="1434"/>
      <c r="AJ23" s="1435"/>
      <c r="AK23" s="635"/>
    </row>
    <row r="24" spans="1:37" s="310" customFormat="1" ht="11.25" customHeight="1">
      <c r="A24" s="630"/>
      <c r="B24" s="631"/>
      <c r="C24" s="1451" t="s">
        <v>176</v>
      </c>
      <c r="D24" s="1452"/>
      <c r="E24" s="627">
        <v>12</v>
      </c>
      <c r="F24" s="277">
        <f>INDEX(매매지수!$540:$580,MATCH('1'!$E24,매매지수!$F$540:$F$580,FALSE),MATCH('1'!F$12,매매지수!$1:$1,FALSE))</f>
        <v>97.149781737997216</v>
      </c>
      <c r="G24" s="255">
        <f>INDEX(매매지수!$540:$580,MATCH('1'!$E24,매매지수!$F$540:$F$580,FALSE),MATCH('1'!G$12,매매지수!$1:$1,FALSE))</f>
        <v>97.44150129732229</v>
      </c>
      <c r="H24" s="255">
        <f>INDEX(매매지수!$540:$580,MATCH('1'!$E24,매매지수!$F$540:$F$580,FALSE),MATCH('1'!H$12,매매지수!$1:$1,FALSE))</f>
        <v>99.570423432363981</v>
      </c>
      <c r="I24" s="255">
        <f>INDEX(매매지수!$540:$580,MATCH('1'!$E24,매매지수!$F$540:$F$580,FALSE),MATCH('1'!I$12,매매지수!$1:$1,FALSE))</f>
        <v>100.66451739202751</v>
      </c>
      <c r="J24" s="258">
        <f t="shared" si="12"/>
        <v>-0.29937917154514437</v>
      </c>
      <c r="K24" s="258">
        <f t="shared" si="13"/>
        <v>-2.4310850661502403</v>
      </c>
      <c r="L24" s="258">
        <f t="shared" si="14"/>
        <v>-3.4915338046498712</v>
      </c>
      <c r="M24" s="277">
        <f>INDEX(전세지수!$540:$580,MATCH('1'!$E24,전세지수!$F$540:$F$580,FALSE),MATCH('1'!M$12,전세지수!$1:$1,FALSE))</f>
        <v>102.63825493280414</v>
      </c>
      <c r="N24" s="255">
        <f>INDEX(전세지수!$540:$580,MATCH('1'!$E24,전세지수!$F$540:$F$580,FALSE),MATCH('1'!N$12,전세지수!$1:$1,FALSE))</f>
        <v>102.31337167680037</v>
      </c>
      <c r="O24" s="255">
        <f>INDEX(전세지수!$540:$580,MATCH('1'!$E24,전세지수!$F$540:$F$580,FALSE),MATCH('1'!O$12,전세지수!$1:$1,FALSE))</f>
        <v>100.22221212328293</v>
      </c>
      <c r="P24" s="255">
        <f>INDEX(전세지수!$540:$580,MATCH('1'!$E24,전세지수!$F$540:$F$580,FALSE),MATCH('1'!P$12,전세지수!$1:$1,FALSE))</f>
        <v>99.083069107484576</v>
      </c>
      <c r="Q24" s="258">
        <f t="shared" si="15"/>
        <v>0.3175374349210669</v>
      </c>
      <c r="R24" s="258">
        <f t="shared" si="16"/>
        <v>2.4106859730348429</v>
      </c>
      <c r="S24" s="258">
        <f t="shared" si="17"/>
        <v>3.5880860951762905</v>
      </c>
      <c r="T24" s="278">
        <f>INDEX(매매지수!$581:$621,MATCH('1'!$E24,매매지수!$F$581:$F$621,FALSE),MATCH('1'!T$12,매매지수!$1:$1,FALSE))</f>
        <v>100.36284532224133</v>
      </c>
      <c r="U24" s="255">
        <f>INDEX(매매지수!$581:$621,MATCH('1'!$E24,매매지수!$F$581:$F$621,FALSE),MATCH('1'!U$12,매매지수!$1:$1,FALSE))</f>
        <v>100.51196908954705</v>
      </c>
      <c r="V24" s="255">
        <f>INDEX(매매지수!$581:$621,MATCH('1'!$E24,매매지수!$F$581:$F$621,FALSE),MATCH('1'!V$12,매매지수!$1:$1,FALSE))</f>
        <v>99.690665297734981</v>
      </c>
      <c r="W24" s="255">
        <f>INDEX(매매지수!$581:$621,MATCH('1'!$E24,매매지수!$F$581:$F$621,FALSE),MATCH('1'!W$12,매매지수!$1:$1,FALSE))</f>
        <v>100.27397338856342</v>
      </c>
      <c r="X24" s="258">
        <f t="shared" si="18"/>
        <v>-0.14836418852054445</v>
      </c>
      <c r="Y24" s="258">
        <f t="shared" si="19"/>
        <v>0.67426576249522974</v>
      </c>
      <c r="Z24" s="258">
        <f t="shared" si="20"/>
        <v>8.8629113492411093E-2</v>
      </c>
      <c r="AA24" s="277">
        <f>INDEX(전세지수!$581:$621,MATCH('1'!$E24,전세지수!$F$581:$F$621,FALSE),MATCH('1'!AA$12,전세지수!$1:$1,FALSE))</f>
        <v>100.81054464217804</v>
      </c>
      <c r="AB24" s="255">
        <f>INDEX(전세지수!$581:$621,MATCH('1'!$E24,전세지수!$F$581:$F$621,FALSE),MATCH('1'!AB$12,전세지수!$1:$1,FALSE))</f>
        <v>100.72002536399691</v>
      </c>
      <c r="AC24" s="255">
        <f>INDEX(전세지수!$581:$621,MATCH('1'!$E24,전세지수!$F$581:$F$621,FALSE),MATCH('1'!AC$12,전세지수!$1:$1,FALSE))</f>
        <v>99.888738820670525</v>
      </c>
      <c r="AD24" s="255">
        <f>INDEX(전세지수!$581:$621,MATCH('1'!$E24,전세지수!$F$581:$F$621,FALSE),MATCH('1'!AD$12,전세지수!$1:$1,FALSE))</f>
        <v>99.110752297300408</v>
      </c>
      <c r="AE24" s="258">
        <f t="shared" si="21"/>
        <v>8.9872175720762115E-2</v>
      </c>
      <c r="AF24" s="258">
        <f t="shared" si="22"/>
        <v>0.92283257591472267</v>
      </c>
      <c r="AG24" s="260">
        <f t="shared" si="23"/>
        <v>1.7150433282746125</v>
      </c>
      <c r="AH24" s="1427" t="s">
        <v>303</v>
      </c>
      <c r="AI24" s="1428"/>
      <c r="AJ24" s="632"/>
      <c r="AK24" s="631"/>
    </row>
    <row r="25" spans="1:37" s="310" customFormat="1" ht="11.25" customHeight="1">
      <c r="A25" s="630"/>
      <c r="B25" s="636"/>
      <c r="C25" s="1455" t="s">
        <v>177</v>
      </c>
      <c r="D25" s="1456"/>
      <c r="E25" s="626">
        <v>13</v>
      </c>
      <c r="F25" s="254">
        <f>INDEX(매매지수!$540:$580,MATCH('1'!$E25,매매지수!$F$540:$F$580,FALSE),MATCH('1'!F$12,매매지수!$1:$1,FALSE))</f>
        <v>97.677374183269876</v>
      </c>
      <c r="G25" s="255">
        <f>INDEX(매매지수!$540:$580,MATCH('1'!$E25,매매지수!$F$540:$F$580,FALSE),MATCH('1'!G$12,매매지수!$1:$1,FALSE))</f>
        <v>97.97592470273166</v>
      </c>
      <c r="H25" s="255">
        <f>INDEX(매매지수!$540:$580,MATCH('1'!$E25,매매지수!$F$540:$F$580,FALSE),MATCH('1'!H$12,매매지수!$1:$1,FALSE))</f>
        <v>99.61395480592347</v>
      </c>
      <c r="I25" s="255">
        <f>INDEX(매매지수!$540:$580,MATCH('1'!$E25,매매지수!$F$540:$F$580,FALSE),MATCH('1'!I$12,매매지수!$1:$1,FALSE))</f>
        <v>100.84943339107649</v>
      </c>
      <c r="J25" s="258">
        <f t="shared" si="12"/>
        <v>-0.30471824620957877</v>
      </c>
      <c r="K25" s="258">
        <f t="shared" si="13"/>
        <v>-1.9440856719589172</v>
      </c>
      <c r="L25" s="258">
        <f t="shared" si="14"/>
        <v>-3.1453416257738565</v>
      </c>
      <c r="M25" s="254">
        <f>INDEX(전세지수!$540:$580,MATCH('1'!$E25,전세지수!$F$540:$F$580,FALSE),MATCH('1'!M$12,전세지수!$1:$1,FALSE))</f>
        <v>103.10726805320047</v>
      </c>
      <c r="N25" s="255">
        <f>INDEX(전세지수!$540:$580,MATCH('1'!$E25,전세지수!$F$540:$F$580,FALSE),MATCH('1'!N$12,전세지수!$1:$1,FALSE))</f>
        <v>102.36706290196447</v>
      </c>
      <c r="O25" s="255">
        <f>INDEX(전세지수!$540:$580,MATCH('1'!$E25,전세지수!$F$540:$F$580,FALSE),MATCH('1'!O$12,전세지수!$1:$1,FALSE))</f>
        <v>100.52331898787455</v>
      </c>
      <c r="P25" s="255">
        <f>INDEX(전세지수!$540:$580,MATCH('1'!$E25,전세지수!$F$540:$F$580,FALSE),MATCH('1'!P$12,전세지수!$1:$1,FALSE))</f>
        <v>97.60293425426029</v>
      </c>
      <c r="Q25" s="258">
        <f t="shared" si="15"/>
        <v>0.72308917561196839</v>
      </c>
      <c r="R25" s="258">
        <f t="shared" si="16"/>
        <v>2.5704971655756914</v>
      </c>
      <c r="S25" s="258">
        <f t="shared" si="17"/>
        <v>5.6395167225209875</v>
      </c>
      <c r="T25" s="259">
        <f>INDEX(매매지수!$581:$621,MATCH('1'!$E25,매매지수!$F$581:$F$621,FALSE),MATCH('1'!T$12,매매지수!$1:$1,FALSE))</f>
        <v>99.445385497484651</v>
      </c>
      <c r="U25" s="255">
        <f>INDEX(매매지수!$581:$621,MATCH('1'!$E25,매매지수!$F$581:$F$621,FALSE),MATCH('1'!U$12,매매지수!$1:$1,FALSE))</f>
        <v>99.391526267972623</v>
      </c>
      <c r="V25" s="255">
        <f>INDEX(매매지수!$581:$621,MATCH('1'!$E25,매매지수!$F$581:$F$621,FALSE),MATCH('1'!V$12,매매지수!$1:$1,FALSE))</f>
        <v>99.542382958973633</v>
      </c>
      <c r="W25" s="255">
        <f>INDEX(매매지수!$581:$621,MATCH('1'!$E25,매매지수!$F$581:$F$621,FALSE),MATCH('1'!W$12,매매지수!$1:$1,FALSE))</f>
        <v>100.70339002887465</v>
      </c>
      <c r="X25" s="258">
        <f t="shared" si="18"/>
        <v>5.4188955069278677E-2</v>
      </c>
      <c r="Y25" s="258">
        <f t="shared" si="19"/>
        <v>-9.7443378996620034E-2</v>
      </c>
      <c r="Z25" s="258">
        <f t="shared" si="20"/>
        <v>-1.2492176589380843</v>
      </c>
      <c r="AA25" s="254">
        <f>INDEX(전세지수!$581:$621,MATCH('1'!$E25,전세지수!$F$581:$F$621,FALSE),MATCH('1'!AA$12,전세지수!$1:$1,FALSE))</f>
        <v>101.79707402685887</v>
      </c>
      <c r="AB25" s="255">
        <f>INDEX(전세지수!$581:$621,MATCH('1'!$E25,전세지수!$F$581:$F$621,FALSE),MATCH('1'!AB$12,전세지수!$1:$1,FALSE))</f>
        <v>101.25187249781335</v>
      </c>
      <c r="AC25" s="255">
        <f>INDEX(전세지수!$581:$621,MATCH('1'!$E25,전세지수!$F$581:$F$621,FALSE),MATCH('1'!AC$12,전세지수!$1:$1,FALSE))</f>
        <v>100.24489731402697</v>
      </c>
      <c r="AD25" s="255">
        <f>INDEX(전세지수!$581:$621,MATCH('1'!$E25,전세지수!$F$581:$F$621,FALSE),MATCH('1'!AD$12,전세지수!$1:$1,FALSE))</f>
        <v>98.705661344692189</v>
      </c>
      <c r="AE25" s="258">
        <f t="shared" si="21"/>
        <v>0.53846068778360401</v>
      </c>
      <c r="AF25" s="258">
        <f t="shared" si="22"/>
        <v>1.5483847601434952</v>
      </c>
      <c r="AG25" s="260">
        <f t="shared" si="23"/>
        <v>3.1319507311450945</v>
      </c>
      <c r="AH25" s="1425" t="s">
        <v>304</v>
      </c>
      <c r="AI25" s="1426"/>
      <c r="AJ25" s="634"/>
      <c r="AK25" s="637"/>
    </row>
    <row r="26" spans="1:37" s="310" customFormat="1" ht="13.5" customHeight="1">
      <c r="A26" s="1458" t="s">
        <v>191</v>
      </c>
      <c r="B26" s="1458"/>
      <c r="C26" s="1458"/>
      <c r="D26" s="1458"/>
      <c r="E26" s="627">
        <v>14</v>
      </c>
      <c r="F26" s="277">
        <f>INDEX(매매지수!$540:$580,MATCH('1'!$E26,매매지수!$F$540:$F$580,FALSE),MATCH('1'!F$12,매매지수!$1:$1,FALSE))</f>
        <v>98.162595716934717</v>
      </c>
      <c r="G26" s="262">
        <f>INDEX(매매지수!$540:$580,MATCH('1'!$E26,매매지수!$F$540:$F$580,FALSE),MATCH('1'!G$12,매매지수!$1:$1,FALSE))</f>
        <v>98.327359805346887</v>
      </c>
      <c r="H26" s="262">
        <f>INDEX(매매지수!$540:$580,MATCH('1'!$E26,매매지수!$F$540:$F$580,FALSE),MATCH('1'!H$12,매매지수!$1:$1,FALSE))</f>
        <v>99.685238645748441</v>
      </c>
      <c r="I26" s="262">
        <f>INDEX(매매지수!$540:$580,MATCH('1'!$E26,매매지수!$F$540:$F$580,FALSE),MATCH('1'!I$12,매매지수!$1:$1,FALSE))</f>
        <v>100.37910826781311</v>
      </c>
      <c r="J26" s="265">
        <f t="shared" si="12"/>
        <v>-0.16756687938976889</v>
      </c>
      <c r="K26" s="265">
        <f t="shared" si="13"/>
        <v>-1.5274507534909332</v>
      </c>
      <c r="L26" s="265">
        <f t="shared" si="14"/>
        <v>-2.2081413046275533</v>
      </c>
      <c r="M26" s="277">
        <f>INDEX(전세지수!$540:$580,MATCH('1'!$E26,전세지수!$F$540:$F$580,FALSE),MATCH('1'!M$12,전세지수!$1:$1,FALSE))</f>
        <v>101.71362718596124</v>
      </c>
      <c r="N26" s="262">
        <f>INDEX(전세지수!$540:$580,MATCH('1'!$E26,전세지수!$F$540:$F$580,FALSE),MATCH('1'!N$12,전세지수!$1:$1,FALSE))</f>
        <v>101.33932452679998</v>
      </c>
      <c r="O26" s="262">
        <f>INDEX(전세지수!$540:$580,MATCH('1'!$E26,전세지수!$F$540:$F$580,FALSE),MATCH('1'!O$12,전세지수!$1:$1,FALSE))</f>
        <v>100.26321232702217</v>
      </c>
      <c r="P26" s="262">
        <f>INDEX(전세지수!$540:$580,MATCH('1'!$E26,전세지수!$F$540:$F$580,FALSE),MATCH('1'!P$12,전세지수!$1:$1,FALSE))</f>
        <v>99.046220144174683</v>
      </c>
      <c r="Q26" s="265">
        <f t="shared" si="15"/>
        <v>0.36935578652121936</v>
      </c>
      <c r="R26" s="265">
        <f t="shared" si="16"/>
        <v>1.4466072104376115</v>
      </c>
      <c r="S26" s="265">
        <f t="shared" si="17"/>
        <v>2.6930932224408011</v>
      </c>
      <c r="T26" s="278">
        <f>INDEX(매매지수!$581:$621,MATCH('1'!$E26,매매지수!$F$581:$F$621,FALSE),MATCH('1'!T$12,매매지수!$1:$1,FALSE))</f>
        <v>99.56585754749284</v>
      </c>
      <c r="U26" s="262">
        <f>INDEX(매매지수!$581:$621,MATCH('1'!$E26,매매지수!$F$581:$F$621,FALSE),MATCH('1'!U$12,매매지수!$1:$1,FALSE))</f>
        <v>99.708527178468145</v>
      </c>
      <c r="V26" s="262">
        <f>INDEX(매매지수!$581:$621,MATCH('1'!$E26,매매지수!$F$581:$F$621,FALSE),MATCH('1'!V$12,매매지수!$1:$1,FALSE))</f>
        <v>99.851504487662623</v>
      </c>
      <c r="W26" s="262">
        <f>INDEX(매매지수!$581:$621,MATCH('1'!$E26,매매지수!$F$581:$F$621,FALSE),MATCH('1'!W$12,매매지수!$1:$1,FALSE))</f>
        <v>100.44492533486279</v>
      </c>
      <c r="X26" s="265">
        <f t="shared" si="18"/>
        <v>-0.14308668978726402</v>
      </c>
      <c r="Y26" s="265">
        <f t="shared" si="19"/>
        <v>-0.28607174387149659</v>
      </c>
      <c r="Z26" s="265">
        <f t="shared" si="20"/>
        <v>-0.87517391688959334</v>
      </c>
      <c r="AA26" s="277">
        <f>INDEX(전세지수!$581:$621,MATCH('1'!$E26,전세지수!$F$581:$F$621,FALSE),MATCH('1'!AA$12,전세지수!$1:$1,FALSE))</f>
        <v>100.73818695596886</v>
      </c>
      <c r="AB26" s="262">
        <f>INDEX(전세지수!$581:$621,MATCH('1'!$E26,전세지수!$F$581:$F$621,FALSE),MATCH('1'!AB$12,전세지수!$1:$1,FALSE))</f>
        <v>100.53768079364242</v>
      </c>
      <c r="AC26" s="262">
        <f>INDEX(전세지수!$581:$621,MATCH('1'!$E26,전세지수!$F$581:$F$621,FALSE),MATCH('1'!AC$12,전세지수!$1:$1,FALSE))</f>
        <v>100.01501902046247</v>
      </c>
      <c r="AD26" s="262">
        <f>INDEX(전세지수!$581:$621,MATCH('1'!$E26,전세지수!$F$581:$F$621,FALSE),MATCH('1'!AD$12,전세지수!$1:$1,FALSE))</f>
        <v>99.881791211535941</v>
      </c>
      <c r="AE26" s="265">
        <f t="shared" si="21"/>
        <v>0.19943384484666371</v>
      </c>
      <c r="AF26" s="265">
        <f t="shared" si="22"/>
        <v>0.72305933907628184</v>
      </c>
      <c r="AG26" s="267">
        <f t="shared" si="23"/>
        <v>0.85740927755209029</v>
      </c>
      <c r="AH26" s="1445" t="s">
        <v>284</v>
      </c>
      <c r="AI26" s="1446"/>
      <c r="AJ26" s="1446"/>
      <c r="AK26" s="1446"/>
    </row>
    <row r="27" spans="1:37" s="310" customFormat="1" ht="11.25" customHeight="1">
      <c r="A27" s="638"/>
      <c r="B27" s="1471" t="s">
        <v>1396</v>
      </c>
      <c r="C27" s="1472"/>
      <c r="D27" s="1472"/>
      <c r="E27" s="626">
        <v>15</v>
      </c>
      <c r="F27" s="268">
        <f>INDEX(매매지수!$540:$580,MATCH('1'!$E27,매매지수!$F$540:$F$580,FALSE),MATCH('1'!F$12,매매지수!$1:$1,FALSE))</f>
        <v>96.697768418225692</v>
      </c>
      <c r="G27" s="255">
        <f>INDEX(매매지수!$540:$580,MATCH('1'!$E27,매매지수!$F$540:$F$580,FALSE),MATCH('1'!G$12,매매지수!$1:$1,FALSE))</f>
        <v>96.875186353544748</v>
      </c>
      <c r="H27" s="255">
        <f>INDEX(매매지수!$540:$580,MATCH('1'!$E27,매매지수!$F$540:$F$580,FALSE),MATCH('1'!H$12,매매지수!$1:$1,FALSE))</f>
        <v>99.201479730653404</v>
      </c>
      <c r="I27" s="255">
        <f>INDEX(매매지수!$540:$580,MATCH('1'!$E27,매매지수!$F$540:$F$580,FALSE),MATCH('1'!I$12,매매지수!$1:$1,FALSE))</f>
        <v>102.17588360269806</v>
      </c>
      <c r="J27" s="258">
        <f t="shared" si="12"/>
        <v>-0.18314074222429699</v>
      </c>
      <c r="K27" s="258">
        <f t="shared" si="13"/>
        <v>-2.5238648851062084</v>
      </c>
      <c r="L27" s="258">
        <f t="shared" si="14"/>
        <v>-5.3614561394678457</v>
      </c>
      <c r="M27" s="268">
        <f>INDEX(전세지수!$540:$580,MATCH('1'!$E27,전세지수!$F$540:$F$580,FALSE),MATCH('1'!M$12,전세지수!$1:$1,FALSE))</f>
        <v>100.63660365145795</v>
      </c>
      <c r="N27" s="255">
        <f>INDEX(전세지수!$540:$580,MATCH('1'!$E27,전세지수!$F$540:$F$580,FALSE),MATCH('1'!N$12,전세지수!$1:$1,FALSE))</f>
        <v>100.15809880933627</v>
      </c>
      <c r="O27" s="255">
        <f>INDEX(전세지수!$540:$580,MATCH('1'!$E27,전세지수!$F$540:$F$580,FALSE),MATCH('1'!O$12,전세지수!$1:$1,FALSE))</f>
        <v>100.09445883327301</v>
      </c>
      <c r="P27" s="255">
        <f>INDEX(전세지수!$540:$580,MATCH('1'!$E27,전세지수!$F$540:$F$580,FALSE),MATCH('1'!P$12,전세지수!$1:$1,FALSE))</f>
        <v>100.11512409958839</v>
      </c>
      <c r="Q27" s="258">
        <f t="shared" si="15"/>
        <v>0.47774952580976748</v>
      </c>
      <c r="R27" s="258">
        <f t="shared" si="16"/>
        <v>0.54163319778568475</v>
      </c>
      <c r="S27" s="258">
        <f t="shared" si="17"/>
        <v>0.52087989358213793</v>
      </c>
      <c r="T27" s="273">
        <f>INDEX(매매지수!$581:$621,MATCH('1'!$E27,매매지수!$F$581:$F$621,FALSE),MATCH('1'!T$12,매매지수!$1:$1,FALSE))</f>
        <v>100.95937160752877</v>
      </c>
      <c r="U27" s="255">
        <f>INDEX(매매지수!$581:$621,MATCH('1'!$E27,매매지수!$F$581:$F$621,FALSE),MATCH('1'!U$12,매매지수!$1:$1,FALSE))</f>
        <v>101.05225460022946</v>
      </c>
      <c r="V27" s="255">
        <f>INDEX(매매지수!$581:$621,MATCH('1'!$E27,매매지수!$F$581:$F$621,FALSE),MATCH('1'!V$12,매매지수!$1:$1,FALSE))</f>
        <v>100.21684407378142</v>
      </c>
      <c r="W27" s="255">
        <f>INDEX(매매지수!$581:$621,MATCH('1'!$E27,매매지수!$F$581:$F$621,FALSE),MATCH('1'!W$12,매매지수!$1:$1,FALSE))</f>
        <v>100.23367983282438</v>
      </c>
      <c r="X27" s="258">
        <f t="shared" si="18"/>
        <v>-9.191580442033942E-2</v>
      </c>
      <c r="Y27" s="258">
        <f t="shared" si="19"/>
        <v>0.7409208907044551</v>
      </c>
      <c r="Z27" s="258">
        <f t="shared" si="20"/>
        <v>0.72399993287159958</v>
      </c>
      <c r="AA27" s="268">
        <f>INDEX(전세지수!$581:$621,MATCH('1'!$E27,전세지수!$F$581:$F$621,FALSE),MATCH('1'!AA$12,전세지수!$1:$1,FALSE))</f>
        <v>101.10065422226735</v>
      </c>
      <c r="AB27" s="255">
        <f>INDEX(전세지수!$581:$621,MATCH('1'!$E27,전세지수!$F$581:$F$621,FALSE),MATCH('1'!AB$12,전세지수!$1:$1,FALSE))</f>
        <v>100.9304976246755</v>
      </c>
      <c r="AC27" s="255">
        <f>INDEX(전세지수!$581:$621,MATCH('1'!$E27,전세지수!$F$581:$F$621,FALSE),MATCH('1'!AC$12,전세지수!$1:$1,FALSE))</f>
        <v>100.0201577660069</v>
      </c>
      <c r="AD27" s="255">
        <f>INDEX(전세지수!$581:$621,MATCH('1'!$E27,전세지수!$F$581:$F$621,FALSE),MATCH('1'!AD$12,전세지수!$1:$1,FALSE))</f>
        <v>100.62623500773705</v>
      </c>
      <c r="AE27" s="258">
        <f t="shared" si="21"/>
        <v>0.16858789126812379</v>
      </c>
      <c r="AF27" s="258">
        <f t="shared" si="22"/>
        <v>1.0802786962086364</v>
      </c>
      <c r="AG27" s="260">
        <f t="shared" si="23"/>
        <v>0.4714667248494564</v>
      </c>
      <c r="AH27" s="1433" t="s">
        <v>1400</v>
      </c>
      <c r="AI27" s="1434"/>
      <c r="AJ27" s="1435"/>
      <c r="AK27" s="639"/>
    </row>
    <row r="28" spans="1:37" s="310" customFormat="1" ht="11.25" customHeight="1">
      <c r="A28" s="638"/>
      <c r="B28" s="1473" t="s">
        <v>773</v>
      </c>
      <c r="C28" s="1454"/>
      <c r="D28" s="1454"/>
      <c r="E28" s="627">
        <v>16</v>
      </c>
      <c r="F28" s="277">
        <f>INDEX(매매지수!$540:$580,MATCH('1'!$E28,매매지수!$F$540:$F$580,FALSE),MATCH('1'!F$12,매매지수!$1:$1,FALSE))</f>
        <v>99.332901794433567</v>
      </c>
      <c r="G28" s="255">
        <f>INDEX(매매지수!$540:$580,MATCH('1'!$E28,매매지수!$F$540:$F$580,FALSE),MATCH('1'!G$12,매매지수!$1:$1,FALSE))</f>
        <v>99.827669314872509</v>
      </c>
      <c r="H28" s="255">
        <f>INDEX(매매지수!$540:$580,MATCH('1'!$E28,매매지수!$F$540:$F$580,FALSE),MATCH('1'!H$12,매매지수!$1:$1,FALSE))</f>
        <v>99.850816424219403</v>
      </c>
      <c r="I28" s="255">
        <f>INDEX(매매지수!$540:$580,MATCH('1'!$E28,매매지수!$F$540:$F$580,FALSE),MATCH('1'!I$12,매매지수!$1:$1,FALSE))</f>
        <v>100.42936114804176</v>
      </c>
      <c r="J28" s="258">
        <f t="shared" si="12"/>
        <v>-0.49562162858712844</v>
      </c>
      <c r="K28" s="258">
        <f t="shared" si="13"/>
        <v>-0.51868842772948565</v>
      </c>
      <c r="L28" s="258">
        <f t="shared" si="14"/>
        <v>-1.0917717100598856</v>
      </c>
      <c r="M28" s="277">
        <f>INDEX(전세지수!$540:$580,MATCH('1'!$E28,전세지수!$F$540:$F$580,FALSE),MATCH('1'!M$12,전세지수!$1:$1,FALSE))</f>
        <v>101.85555518290047</v>
      </c>
      <c r="N28" s="255">
        <f>INDEX(전세지수!$540:$580,MATCH('1'!$E28,전세지수!$F$540:$F$580,FALSE),MATCH('1'!N$12,전세지수!$1:$1,FALSE))</f>
        <v>101.71522233182273</v>
      </c>
      <c r="O28" s="255">
        <f>INDEX(전세지수!$540:$580,MATCH('1'!$E28,전세지수!$F$540:$F$580,FALSE),MATCH('1'!O$12,전세지수!$1:$1,FALSE))</f>
        <v>100.38303372551918</v>
      </c>
      <c r="P28" s="255">
        <f>INDEX(전세지수!$540:$580,MATCH('1'!$E28,전세지수!$F$540:$F$580,FALSE),MATCH('1'!P$12,전세지수!$1:$1,FALSE))</f>
        <v>99.568154806351004</v>
      </c>
      <c r="Q28" s="258">
        <f t="shared" si="15"/>
        <v>0.13796642022758654</v>
      </c>
      <c r="R28" s="258">
        <f t="shared" si="16"/>
        <v>1.4669027252231182</v>
      </c>
      <c r="S28" s="258">
        <f t="shared" si="17"/>
        <v>2.2973212479413752</v>
      </c>
      <c r="T28" s="278">
        <f>INDEX(매매지수!$581:$621,MATCH('1'!$E28,매매지수!$F$581:$F$621,FALSE),MATCH('1'!T$12,매매지수!$1:$1,FALSE))</f>
        <v>99.621104401894087</v>
      </c>
      <c r="U28" s="255">
        <f>INDEX(매매지수!$581:$621,MATCH('1'!$E28,매매지수!$F$581:$F$621,FALSE),MATCH('1'!U$12,매매지수!$1:$1,FALSE))</f>
        <v>99.7369381213922</v>
      </c>
      <c r="V28" s="255">
        <f>INDEX(매매지수!$581:$621,MATCH('1'!$E28,매매지수!$F$581:$F$621,FALSE),MATCH('1'!V$12,매매지수!$1:$1,FALSE))</f>
        <v>99.895321180376399</v>
      </c>
      <c r="W28" s="255">
        <f>INDEX(매매지수!$581:$621,MATCH('1'!$E28,매매지수!$F$581:$F$621,FALSE),MATCH('1'!W$12,매매지수!$1:$1,FALSE))</f>
        <v>100.43967929879693</v>
      </c>
      <c r="X28" s="258">
        <f t="shared" si="18"/>
        <v>-0.11613923755823263</v>
      </c>
      <c r="Y28" s="258">
        <f t="shared" si="19"/>
        <v>-0.27450412616140119</v>
      </c>
      <c r="Z28" s="258">
        <f t="shared" si="20"/>
        <v>-0.81499154778030825</v>
      </c>
      <c r="AA28" s="277">
        <f>INDEX(전세지수!$581:$621,MATCH('1'!$E28,전세지수!$F$581:$F$621,FALSE),MATCH('1'!AA$12,전세지수!$1:$1,FALSE))</f>
        <v>100.40141071759238</v>
      </c>
      <c r="AB28" s="255">
        <f>INDEX(전세지수!$581:$621,MATCH('1'!$E28,전세지수!$F$581:$F$621,FALSE),MATCH('1'!AB$12,전세지수!$1:$1,FALSE))</f>
        <v>100.34516007165104</v>
      </c>
      <c r="AC28" s="255">
        <f>INDEX(전세지수!$581:$621,MATCH('1'!$E28,전세지수!$F$581:$F$621,FALSE),MATCH('1'!AC$12,전세지수!$1:$1,FALSE))</f>
        <v>100.01582611544791</v>
      </c>
      <c r="AD28" s="255">
        <f>INDEX(전세지수!$581:$621,MATCH('1'!$E28,전세지수!$F$581:$F$621,FALSE),MATCH('1'!AD$12,전세지수!$1:$1,FALSE))</f>
        <v>100.40400665467764</v>
      </c>
      <c r="AE28" s="258">
        <f t="shared" si="21"/>
        <v>5.6057159011135838E-2</v>
      </c>
      <c r="AF28" s="258">
        <f t="shared" si="22"/>
        <v>0.38552358873624737</v>
      </c>
      <c r="AG28" s="260">
        <f t="shared" si="23"/>
        <v>-2.5854915274292622E-3</v>
      </c>
      <c r="AH28" s="1436" t="s">
        <v>1401</v>
      </c>
      <c r="AI28" s="1437"/>
      <c r="AJ28" s="1438"/>
      <c r="AK28" s="639"/>
    </row>
    <row r="29" spans="1:37" s="310" customFormat="1" ht="11.25" customHeight="1">
      <c r="A29" s="638"/>
      <c r="B29" s="1473" t="s">
        <v>181</v>
      </c>
      <c r="C29" s="1454"/>
      <c r="D29" s="1454"/>
      <c r="E29" s="626">
        <v>17</v>
      </c>
      <c r="F29" s="277">
        <f>INDEX(매매지수!$540:$580,MATCH('1'!$E29,매매지수!$F$540:$F$580,FALSE),MATCH('1'!F$12,매매지수!$1:$1,FALSE))</f>
        <v>99.162498386402248</v>
      </c>
      <c r="G29" s="255">
        <f>INDEX(매매지수!$540:$580,MATCH('1'!$E29,매매지수!$F$540:$F$580,FALSE),MATCH('1'!G$12,매매지수!$1:$1,FALSE))</f>
        <v>99.177683008252515</v>
      </c>
      <c r="H29" s="255">
        <f>INDEX(매매지수!$540:$580,MATCH('1'!$E29,매매지수!$F$540:$F$580,FALSE),MATCH('1'!H$12,매매지수!$1:$1,FALSE))</f>
        <v>99.972729508206456</v>
      </c>
      <c r="I29" s="255">
        <f>INDEX(매매지수!$540:$580,MATCH('1'!$E29,매매지수!$F$540:$F$580,FALSE),MATCH('1'!I$12,매매지수!$1:$1,FALSE))</f>
        <v>99.668226721547114</v>
      </c>
      <c r="J29" s="258">
        <f t="shared" si="12"/>
        <v>-1.5310522881450961E-2</v>
      </c>
      <c r="K29" s="258">
        <f t="shared" si="13"/>
        <v>-0.81045213608746947</v>
      </c>
      <c r="L29" s="258">
        <f t="shared" si="14"/>
        <v>-0.50741179188205088</v>
      </c>
      <c r="M29" s="277">
        <f>INDEX(전세지수!$540:$580,MATCH('1'!$E29,전세지수!$F$540:$F$580,FALSE),MATCH('1'!M$12,전세지수!$1:$1,FALSE))</f>
        <v>102.32991060632672</v>
      </c>
      <c r="N29" s="255">
        <f>INDEX(전세지수!$540:$580,MATCH('1'!$E29,전세지수!$F$540:$F$580,FALSE),MATCH('1'!N$12,전세지수!$1:$1,FALSE))</f>
        <v>102.01370759308908</v>
      </c>
      <c r="O29" s="255">
        <f>INDEX(전세지수!$540:$580,MATCH('1'!$E29,전세지수!$F$540:$F$580,FALSE),MATCH('1'!O$12,전세지수!$1:$1,FALSE))</f>
        <v>100.46029457747503</v>
      </c>
      <c r="P29" s="255">
        <f>INDEX(전세지수!$540:$580,MATCH('1'!$E29,전세지수!$F$540:$F$580,FALSE),MATCH('1'!P$12,전세지수!$1:$1,FALSE))</f>
        <v>98.258943018505491</v>
      </c>
      <c r="Q29" s="258">
        <f t="shared" si="15"/>
        <v>0.30996129902356451</v>
      </c>
      <c r="R29" s="258">
        <f t="shared" si="16"/>
        <v>1.8610497179160079</v>
      </c>
      <c r="S29" s="258">
        <f t="shared" si="17"/>
        <v>4.1431013430039965</v>
      </c>
      <c r="T29" s="278">
        <f>INDEX(매매지수!$581:$621,MATCH('1'!$E29,매매지수!$F$581:$F$621,FALSE),MATCH('1'!T$12,매매지수!$1:$1,FALSE))</f>
        <v>99.921973375551602</v>
      </c>
      <c r="U29" s="255">
        <f>INDEX(매매지수!$581:$621,MATCH('1'!$E29,매매지수!$F$581:$F$621,FALSE),MATCH('1'!U$12,매매지수!$1:$1,FALSE))</f>
        <v>100.03461030100507</v>
      </c>
      <c r="V29" s="255">
        <f>INDEX(매매지수!$581:$621,MATCH('1'!$E29,매매지수!$F$581:$F$621,FALSE),MATCH('1'!V$12,매매지수!$1:$1,FALSE))</f>
        <v>99.87688643493145</v>
      </c>
      <c r="W29" s="255">
        <f>INDEX(매매지수!$581:$621,MATCH('1'!$E29,매매지수!$F$581:$F$621,FALSE),MATCH('1'!W$12,매매지수!$1:$1,FALSE))</f>
        <v>99.9340275311027</v>
      </c>
      <c r="X29" s="258">
        <f t="shared" si="18"/>
        <v>-0.1125979549623346</v>
      </c>
      <c r="Y29" s="258">
        <f t="shared" si="19"/>
        <v>4.514251718241713E-2</v>
      </c>
      <c r="Z29" s="258">
        <f t="shared" si="20"/>
        <v>-1.2062113224997617E-2</v>
      </c>
      <c r="AA29" s="277">
        <f>INDEX(전세지수!$581:$621,MATCH('1'!$E29,전세지수!$F$581:$F$621,FALSE),MATCH('1'!AA$12,전세지수!$1:$1,FALSE))</f>
        <v>100.66390563004947</v>
      </c>
      <c r="AB29" s="255">
        <f>INDEX(전세지수!$581:$621,MATCH('1'!$E29,전세지수!$F$581:$F$621,FALSE),MATCH('1'!AB$12,전세지수!$1:$1,FALSE))</f>
        <v>100.6356032956389</v>
      </c>
      <c r="AC29" s="255">
        <f>INDEX(전세지수!$581:$621,MATCH('1'!$E29,전세지수!$F$581:$F$621,FALSE),MATCH('1'!AC$12,전세지수!$1:$1,FALSE))</f>
        <v>100.07242991731604</v>
      </c>
      <c r="AD29" s="255">
        <f>INDEX(전세지수!$581:$621,MATCH('1'!$E29,전세지수!$F$581:$F$621,FALSE),MATCH('1'!AD$12,전세지수!$1:$1,FALSE))</f>
        <v>99.958335959712429</v>
      </c>
      <c r="AE29" s="258">
        <f t="shared" si="21"/>
        <v>2.8123580009187243E-2</v>
      </c>
      <c r="AF29" s="258">
        <f t="shared" si="22"/>
        <v>0.59104761743282719</v>
      </c>
      <c r="AG29" s="260">
        <f t="shared" si="23"/>
        <v>0.70586376169909926</v>
      </c>
      <c r="AH29" s="1436" t="s">
        <v>1395</v>
      </c>
      <c r="AI29" s="1437"/>
      <c r="AJ29" s="1438"/>
      <c r="AK29" s="639"/>
    </row>
    <row r="30" spans="1:37" s="310" customFormat="1" ht="11.25" customHeight="1">
      <c r="A30" s="638"/>
      <c r="B30" s="1473" t="s">
        <v>1397</v>
      </c>
      <c r="C30" s="1454"/>
      <c r="D30" s="1454"/>
      <c r="E30" s="627">
        <v>18</v>
      </c>
      <c r="F30" s="277">
        <f>INDEX(매매지수!$540:$580,MATCH('1'!$E30,매매지수!$F$540:$F$580,FALSE),MATCH('1'!F$12,매매지수!$1:$1,FALSE))</f>
        <v>96.526019718825509</v>
      </c>
      <c r="G30" s="255">
        <f>INDEX(매매지수!$540:$580,MATCH('1'!$E30,매매지수!$F$540:$F$580,FALSE),MATCH('1'!G$12,매매지수!$1:$1,FALSE))</f>
        <v>96.75519397249623</v>
      </c>
      <c r="H30" s="255">
        <f>INDEX(매매지수!$540:$580,MATCH('1'!$E30,매매지수!$F$540:$F$580,FALSE),MATCH('1'!H$12,매매지수!$1:$1,FALSE))</f>
        <v>99.661552774323283</v>
      </c>
      <c r="I30" s="255">
        <f>INDEX(매매지수!$540:$580,MATCH('1'!$E30,매매지수!$F$540:$F$580,FALSE),MATCH('1'!I$12,매매지수!$1:$1,FALSE))</f>
        <v>99.984852854934971</v>
      </c>
      <c r="J30" s="258">
        <f t="shared" si="12"/>
        <v>-0.23685989791500939</v>
      </c>
      <c r="K30" s="258">
        <f t="shared" si="13"/>
        <v>-3.1461812185467064</v>
      </c>
      <c r="L30" s="258">
        <f t="shared" si="14"/>
        <v>-3.4593571299522563</v>
      </c>
      <c r="M30" s="277">
        <f>INDEX(전세지수!$540:$580,MATCH('1'!$E30,전세지수!$F$540:$F$580,FALSE),MATCH('1'!M$12,전세지수!$1:$1,FALSE))</f>
        <v>99.96458987575744</v>
      </c>
      <c r="N30" s="255">
        <f>INDEX(전세지수!$540:$580,MATCH('1'!$E30,전세지수!$F$540:$F$580,FALSE),MATCH('1'!N$12,전세지수!$1:$1,FALSE))</f>
        <v>99.921679370926171</v>
      </c>
      <c r="O30" s="255">
        <f>INDEX(전세지수!$540:$580,MATCH('1'!$E30,전세지수!$F$540:$F$580,FALSE),MATCH('1'!O$12,전세지수!$1:$1,FALSE))</f>
        <v>100.21235545887954</v>
      </c>
      <c r="P30" s="255">
        <f>INDEX(전세지수!$540:$580,MATCH('1'!$E30,전세지수!$F$540:$F$580,FALSE),MATCH('1'!P$12,전세지수!$1:$1,FALSE))</f>
        <v>99.089936244572229</v>
      </c>
      <c r="Q30" s="258">
        <f t="shared" si="15"/>
        <v>4.2944138951050981E-2</v>
      </c>
      <c r="R30" s="258">
        <f t="shared" si="16"/>
        <v>-0.24724055430846992</v>
      </c>
      <c r="S30" s="258">
        <f t="shared" si="17"/>
        <v>0.88268664239161687</v>
      </c>
      <c r="T30" s="278">
        <f>INDEX(매매지수!$581:$621,MATCH('1'!$E30,매매지수!$F$581:$F$621,FALSE),MATCH('1'!T$12,매매지수!$1:$1,FALSE))</f>
        <v>99.297812562542788</v>
      </c>
      <c r="U30" s="255">
        <f>INDEX(매매지수!$581:$621,MATCH('1'!$E30,매매지수!$F$581:$F$621,FALSE),MATCH('1'!U$12,매매지수!$1:$1,FALSE))</f>
        <v>99.409451042568634</v>
      </c>
      <c r="V30" s="255">
        <f>INDEX(매매지수!$581:$621,MATCH('1'!$E30,매매지수!$F$581:$F$621,FALSE),MATCH('1'!V$12,매매지수!$1:$1,FALSE))</f>
        <v>99.74676489124171</v>
      </c>
      <c r="W30" s="255">
        <f>INDEX(매매지수!$581:$621,MATCH('1'!$E30,매매지수!$F$581:$F$621,FALSE),MATCH('1'!W$12,매매지수!$1:$1,FALSE))</f>
        <v>100.24889511713894</v>
      </c>
      <c r="X30" s="258">
        <f t="shared" si="18"/>
        <v>-0.11230167640503552</v>
      </c>
      <c r="Y30" s="258">
        <f t="shared" si="19"/>
        <v>-0.45009211996843712</v>
      </c>
      <c r="Z30" s="258">
        <f t="shared" si="20"/>
        <v>-0.94872123377004458</v>
      </c>
      <c r="AA30" s="277">
        <f>INDEX(전세지수!$581:$621,MATCH('1'!$E30,전세지수!$F$581:$F$621,FALSE),MATCH('1'!AA$12,전세지수!$1:$1,FALSE))</f>
        <v>102.44977772132906</v>
      </c>
      <c r="AB30" s="255">
        <f>INDEX(전세지수!$581:$621,MATCH('1'!$E30,전세지수!$F$581:$F$621,FALSE),MATCH('1'!AB$12,전세지수!$1:$1,FALSE))</f>
        <v>101.82252300289667</v>
      </c>
      <c r="AC30" s="255">
        <f>INDEX(전세지수!$581:$621,MATCH('1'!$E30,전세지수!$F$581:$F$621,FALSE),MATCH('1'!AC$12,전세지수!$1:$1,FALSE))</f>
        <v>100.15923101652689</v>
      </c>
      <c r="AD30" s="255">
        <f>INDEX(전세지수!$581:$621,MATCH('1'!$E30,전세지수!$F$581:$F$621,FALSE),MATCH('1'!AD$12,전세지수!$1:$1,FALSE))</f>
        <v>97.527721433265839</v>
      </c>
      <c r="AE30" s="258">
        <f t="shared" si="21"/>
        <v>0.61602747597850893</v>
      </c>
      <c r="AF30" s="258">
        <f t="shared" si="22"/>
        <v>2.2869052423377889</v>
      </c>
      <c r="AG30" s="260">
        <f t="shared" si="23"/>
        <v>5.0468279333596211</v>
      </c>
      <c r="AH30" s="1436" t="s">
        <v>1399</v>
      </c>
      <c r="AI30" s="1437"/>
      <c r="AJ30" s="1438"/>
      <c r="AK30" s="639"/>
    </row>
    <row r="31" spans="1:37" s="310" customFormat="1" ht="11.25" customHeight="1">
      <c r="A31" s="638" t="s">
        <v>162</v>
      </c>
      <c r="B31" s="1473" t="s">
        <v>1398</v>
      </c>
      <c r="C31" s="1454"/>
      <c r="D31" s="1454"/>
      <c r="E31" s="626">
        <v>19</v>
      </c>
      <c r="F31" s="277">
        <f>INDEX(매매지수!$540:$580,MATCH('1'!$E31,매매지수!$F$540:$F$580,FALSE),MATCH('1'!F$12,매매지수!$1:$1,FALSE))</f>
        <v>99.603933899235187</v>
      </c>
      <c r="G31" s="255">
        <f>INDEX(매매지수!$540:$580,MATCH('1'!$E31,매매지수!$F$540:$F$580,FALSE),MATCH('1'!G$12,매매지수!$1:$1,FALSE))</f>
        <v>99.623068910591257</v>
      </c>
      <c r="H31" s="255">
        <f>INDEX(매매지수!$540:$580,MATCH('1'!$E31,매매지수!$F$540:$F$580,FALSE),MATCH('1'!H$12,매매지수!$1:$1,FALSE))</f>
        <v>99.821406673581436</v>
      </c>
      <c r="I31" s="255">
        <f>INDEX(매매지수!$540:$580,MATCH('1'!$E31,매매지수!$F$540:$F$580,FALSE),MATCH('1'!I$12,매매지수!$1:$1,FALSE))</f>
        <v>100.38819383967613</v>
      </c>
      <c r="J31" s="258">
        <f t="shared" si="12"/>
        <v>-1.9207410056043539E-2</v>
      </c>
      <c r="K31" s="258">
        <f t="shared" si="13"/>
        <v>-0.21786186109097327</v>
      </c>
      <c r="L31" s="258">
        <f t="shared" si="14"/>
        <v>-0.78122726432695577</v>
      </c>
      <c r="M31" s="277">
        <f>INDEX(전세지수!$540:$580,MATCH('1'!$E31,전세지수!$F$540:$F$580,FALSE),MATCH('1'!M$12,전세지수!$1:$1,FALSE))</f>
        <v>100.92853573283047</v>
      </c>
      <c r="N31" s="255">
        <f>INDEX(전세지수!$540:$580,MATCH('1'!$E31,전세지수!$F$540:$F$580,FALSE),MATCH('1'!N$12,전세지수!$1:$1,FALSE))</f>
        <v>100.66592192035957</v>
      </c>
      <c r="O31" s="255">
        <f>INDEX(전세지수!$540:$580,MATCH('1'!$E31,전세지수!$F$540:$F$580,FALSE),MATCH('1'!O$12,전세지수!$1:$1,FALSE))</f>
        <v>99.941670487435033</v>
      </c>
      <c r="P31" s="255">
        <f>INDEX(전세지수!$540:$580,MATCH('1'!$E31,전세지수!$F$540:$F$580,FALSE),MATCH('1'!P$12,전세지수!$1:$1,FALSE))</f>
        <v>100.05879283011392</v>
      </c>
      <c r="Q31" s="258">
        <f t="shared" si="15"/>
        <v>0.2608765781519029</v>
      </c>
      <c r="R31" s="258">
        <f t="shared" si="16"/>
        <v>0.98744121504303894</v>
      </c>
      <c r="S31" s="258">
        <f t="shared" si="17"/>
        <v>0.86923185670775283</v>
      </c>
      <c r="T31" s="278">
        <f>INDEX(매매지수!$581:$621,MATCH('1'!$E31,매매지수!$F$581:$F$621,FALSE),MATCH('1'!T$12,매매지수!$1:$1,FALSE))</f>
        <v>100.23759504439876</v>
      </c>
      <c r="U31" s="255">
        <f>INDEX(매매지수!$581:$621,MATCH('1'!$E31,매매지수!$F$581:$F$621,FALSE),MATCH('1'!U$12,매매지수!$1:$1,FALSE))</f>
        <v>100.25069892161704</v>
      </c>
      <c r="V31" s="255">
        <f>INDEX(매매지수!$581:$621,MATCH('1'!$E31,매매지수!$F$581:$F$621,FALSE),MATCH('1'!V$12,매매지수!$1:$1,FALSE))</f>
        <v>99.812455138522139</v>
      </c>
      <c r="W31" s="255">
        <f>INDEX(매매지수!$581:$621,MATCH('1'!$E31,매매지수!$F$581:$F$621,FALSE),MATCH('1'!W$12,매매지수!$1:$1,FALSE))</f>
        <v>100.28842119588631</v>
      </c>
      <c r="X31" s="258">
        <f t="shared" si="18"/>
        <v>-1.3071108091256001E-2</v>
      </c>
      <c r="Y31" s="258">
        <f t="shared" si="19"/>
        <v>0.42593873208167654</v>
      </c>
      <c r="Z31" s="258">
        <f t="shared" si="20"/>
        <v>-5.0679979684076226E-2</v>
      </c>
      <c r="AA31" s="277">
        <f>INDEX(전세지수!$581:$621,MATCH('1'!$E31,전세지수!$F$581:$F$621,FALSE),MATCH('1'!AA$12,전세지수!$1:$1,FALSE))</f>
        <v>101.87595989377307</v>
      </c>
      <c r="AB31" s="255">
        <f>INDEX(전세지수!$581:$621,MATCH('1'!$E31,전세지수!$F$581:$F$621,FALSE),MATCH('1'!AB$12,전세지수!$1:$1,FALSE))</f>
        <v>101.73726492172609</v>
      </c>
      <c r="AC31" s="255">
        <f>INDEX(전세지수!$581:$621,MATCH('1'!$E31,전세지수!$F$581:$F$621,FALSE),MATCH('1'!AC$12,전세지수!$1:$1,FALSE))</f>
        <v>100.01927384567611</v>
      </c>
      <c r="AD31" s="255">
        <f>INDEX(전세지수!$581:$621,MATCH('1'!$E31,전세지수!$F$581:$F$621,FALSE),MATCH('1'!AD$12,전세지수!$1:$1,FALSE))</f>
        <v>100.09015264854331</v>
      </c>
      <c r="AE31" s="258">
        <f t="shared" si="21"/>
        <v>0.13632661754146014</v>
      </c>
      <c r="AF31" s="258">
        <f t="shared" si="22"/>
        <v>1.8563282622524602</v>
      </c>
      <c r="AG31" s="260">
        <f t="shared" si="23"/>
        <v>1.784198742807841</v>
      </c>
      <c r="AH31" s="1436" t="s">
        <v>1402</v>
      </c>
      <c r="AI31" s="1437"/>
      <c r="AJ31" s="1438"/>
      <c r="AK31" s="639"/>
    </row>
    <row r="32" spans="1:37" s="310" customFormat="1" ht="11.25" customHeight="1">
      <c r="A32" s="638"/>
      <c r="B32" s="1473" t="s">
        <v>1388</v>
      </c>
      <c r="C32" s="1454"/>
      <c r="D32" s="1454"/>
      <c r="E32" s="627">
        <v>20</v>
      </c>
      <c r="F32" s="277">
        <f>INDEX(매매지수!$540:$580,MATCH('1'!$E32,매매지수!$F$540:$F$580,FALSE),MATCH('1'!F$12,매매지수!$1:$1,FALSE))</f>
        <v>96.962358754362668</v>
      </c>
      <c r="G32" s="255">
        <f>INDEX(매매지수!$540:$580,MATCH('1'!$E32,매매지수!$F$540:$F$580,FALSE),MATCH('1'!G$12,매매지수!$1:$1,FALSE))</f>
        <v>97.024745938799427</v>
      </c>
      <c r="H32" s="255">
        <f>INDEX(매매지수!$540:$580,MATCH('1'!$E32,매매지수!$F$540:$F$580,FALSE),MATCH('1'!H$12,매매지수!$1:$1,FALSE))</f>
        <v>99.151365650297834</v>
      </c>
      <c r="I32" s="255">
        <f>INDEX(매매지수!$540:$580,MATCH('1'!$E32,매매지수!$F$540:$F$580,FALSE),MATCH('1'!I$12,매매지수!$1:$1,FALSE))</f>
        <v>100.51630226113093</v>
      </c>
      <c r="J32" s="258">
        <f t="shared" si="12"/>
        <v>-6.4300281163431894E-2</v>
      </c>
      <c r="K32" s="258">
        <f t="shared" si="13"/>
        <v>-2.2077425576322307</v>
      </c>
      <c r="L32" s="258">
        <f t="shared" si="14"/>
        <v>-3.5356886662379239</v>
      </c>
      <c r="M32" s="277">
        <f>INDEX(전세지수!$540:$580,MATCH('1'!$E32,전세지수!$F$540:$F$580,FALSE),MATCH('1'!M$12,전세지수!$1:$1,FALSE))</f>
        <v>103.30130285140314</v>
      </c>
      <c r="N32" s="255">
        <f>INDEX(전세지수!$540:$580,MATCH('1'!$E32,전세지수!$F$540:$F$580,FALSE),MATCH('1'!N$12,전세지수!$1:$1,FALSE))</f>
        <v>102.41414310610477</v>
      </c>
      <c r="O32" s="255">
        <f>INDEX(전세지수!$540:$580,MATCH('1'!$E32,전세지수!$F$540:$F$580,FALSE),MATCH('1'!O$12,전세지수!$1:$1,FALSE))</f>
        <v>99.900718463486712</v>
      </c>
      <c r="P32" s="255">
        <f>INDEX(전세지수!$540:$580,MATCH('1'!$E32,전세지수!$F$540:$F$580,FALSE),MATCH('1'!P$12,전세지수!$1:$1,FALSE))</f>
        <v>99.291448700040164</v>
      </c>
      <c r="Q32" s="258">
        <f t="shared" si="15"/>
        <v>0.86624729592204019</v>
      </c>
      <c r="R32" s="258">
        <f t="shared" si="16"/>
        <v>3.4039638955743134</v>
      </c>
      <c r="S32" s="258">
        <f t="shared" si="17"/>
        <v>4.0384687743621805</v>
      </c>
      <c r="T32" s="278">
        <f>INDEX(매매지수!$581:$621,MATCH('1'!$E32,매매지수!$F$581:$F$621,FALSE),MATCH('1'!T$12,매매지수!$1:$1,FALSE))</f>
        <v>97.527306400749112</v>
      </c>
      <c r="U32" s="255">
        <f>INDEX(매매지수!$581:$621,MATCH('1'!$E32,매매지수!$F$581:$F$621,FALSE),MATCH('1'!U$12,매매지수!$1:$1,FALSE))</f>
        <v>97.65770692932152</v>
      </c>
      <c r="V32" s="255">
        <f>INDEX(매매지수!$581:$621,MATCH('1'!$E32,매매지수!$F$581:$F$621,FALSE),MATCH('1'!V$12,매매지수!$1:$1,FALSE))</f>
        <v>99.194629040233707</v>
      </c>
      <c r="W32" s="255">
        <f>INDEX(매매지수!$581:$621,MATCH('1'!$E32,매매지수!$F$581:$F$621,FALSE),MATCH('1'!W$12,매매지수!$1:$1,FALSE))</f>
        <v>100.31724553457502</v>
      </c>
      <c r="X32" s="258">
        <f t="shared" si="18"/>
        <v>-0.13352814915753575</v>
      </c>
      <c r="Y32" s="258">
        <f t="shared" si="19"/>
        <v>-1.6808597961572302</v>
      </c>
      <c r="Z32" s="258">
        <f t="shared" si="20"/>
        <v>-2.7811161669748397</v>
      </c>
      <c r="AA32" s="277">
        <f>INDEX(전세지수!$581:$621,MATCH('1'!$E32,전세지수!$F$581:$F$621,FALSE),MATCH('1'!AA$12,전세지수!$1:$1,FALSE))</f>
        <v>98.148809172947821</v>
      </c>
      <c r="AB32" s="255">
        <f>INDEX(전세지수!$581:$621,MATCH('1'!$E32,전세지수!$F$581:$F$621,FALSE),MATCH('1'!AB$12,전세지수!$1:$1,FALSE))</f>
        <v>97.817783149389257</v>
      </c>
      <c r="AC32" s="255">
        <f>INDEX(전세지수!$581:$621,MATCH('1'!$E32,전세지수!$F$581:$F$621,FALSE),MATCH('1'!AC$12,전세지수!$1:$1,FALSE))</f>
        <v>99.902217925011712</v>
      </c>
      <c r="AD32" s="255">
        <f>INDEX(전세지수!$581:$621,MATCH('1'!$E32,전세지수!$F$581:$F$621,FALSE),MATCH('1'!AD$12,전세지수!$1:$1,FALSE))</f>
        <v>100.05019681020129</v>
      </c>
      <c r="AE32" s="258">
        <f t="shared" si="21"/>
        <v>0.3384108828688337</v>
      </c>
      <c r="AF32" s="258">
        <f t="shared" si="22"/>
        <v>-1.7551249496583043</v>
      </c>
      <c r="AG32" s="260">
        <f t="shared" si="23"/>
        <v>-1.9004336801660249</v>
      </c>
      <c r="AH32" s="1436" t="s">
        <v>1404</v>
      </c>
      <c r="AI32" s="1437"/>
      <c r="AJ32" s="1438"/>
      <c r="AK32" s="639"/>
    </row>
    <row r="33" spans="1:37" s="310" customFormat="1" ht="11.25" customHeight="1">
      <c r="A33" s="640"/>
      <c r="B33" s="1470" t="s">
        <v>1389</v>
      </c>
      <c r="C33" s="1456"/>
      <c r="D33" s="1456"/>
      <c r="E33" s="626">
        <v>21</v>
      </c>
      <c r="F33" s="254">
        <f>INDEX(매매지수!$540:$580,MATCH('1'!$E33,매매지수!$F$540:$F$580,FALSE),MATCH('1'!F$12,매매지수!$1:$1,FALSE))</f>
        <v>97.258005009134109</v>
      </c>
      <c r="G33" s="281">
        <f>INDEX(매매지수!$540:$580,MATCH('1'!$E33,매매지수!$F$540:$F$580,FALSE),MATCH('1'!G$12,매매지수!$1:$1,FALSE))</f>
        <v>97.719740447165762</v>
      </c>
      <c r="H33" s="281">
        <f>INDEX(매매지수!$540:$580,MATCH('1'!$E33,매매지수!$F$540:$F$580,FALSE),MATCH('1'!H$12,매매지수!$1:$1,FALSE))</f>
        <v>99.485551769848797</v>
      </c>
      <c r="I33" s="281">
        <f>INDEX(매매지수!$540:$580,MATCH('1'!$E33,매매지수!$F$540:$F$580,FALSE),MATCH('1'!I$12,매매지수!$1:$1,FALSE))</f>
        <v>100.26114382547641</v>
      </c>
      <c r="J33" s="283">
        <f t="shared" si="12"/>
        <v>-0.47250988993498</v>
      </c>
      <c r="K33" s="283">
        <f t="shared" si="13"/>
        <v>-2.2390655940351278</v>
      </c>
      <c r="L33" s="283">
        <f t="shared" si="14"/>
        <v>-2.9953167316441487</v>
      </c>
      <c r="M33" s="254">
        <f>INDEX(전세지수!$540:$580,MATCH('1'!$E33,전세지수!$F$540:$F$580,FALSE),MATCH('1'!M$12,전세지수!$1:$1,FALSE))</f>
        <v>101.97900843445495</v>
      </c>
      <c r="N33" s="281">
        <f>INDEX(전세지수!$540:$580,MATCH('1'!$E33,전세지수!$F$540:$F$580,FALSE),MATCH('1'!N$12,전세지수!$1:$1,FALSE))</f>
        <v>101.05031057864633</v>
      </c>
      <c r="O33" s="281">
        <f>INDEX(전세지수!$540:$580,MATCH('1'!$E33,전세지수!$F$540:$F$580,FALSE),MATCH('1'!O$12,전세지수!$1:$1,FALSE))</f>
        <v>99.945191570799182</v>
      </c>
      <c r="P33" s="281">
        <f>INDEX(전세지수!$540:$580,MATCH('1'!$E33,전세지수!$F$540:$F$580,FALSE),MATCH('1'!P$12,전세지수!$1:$1,FALSE))</f>
        <v>99.103081681498296</v>
      </c>
      <c r="Q33" s="283">
        <f t="shared" si="15"/>
        <v>0.91904502865018944</v>
      </c>
      <c r="R33" s="283">
        <f t="shared" si="16"/>
        <v>2.0349321780178453</v>
      </c>
      <c r="S33" s="283">
        <f t="shared" si="17"/>
        <v>2.901954918212768</v>
      </c>
      <c r="T33" s="259">
        <f>INDEX(매매지수!$581:$621,MATCH('1'!$E33,매매지수!$F$581:$F$621,FALSE),MATCH('1'!T$12,매매지수!$1:$1,FALSE))</f>
        <v>98.751274399856015</v>
      </c>
      <c r="U33" s="281">
        <f>INDEX(매매지수!$581:$621,MATCH('1'!$E33,매매지수!$F$581:$F$621,FALSE),MATCH('1'!U$12,매매지수!$1:$1,FALSE))</f>
        <v>99.225268686870294</v>
      </c>
      <c r="V33" s="281">
        <f>INDEX(매매지수!$581:$621,MATCH('1'!$E33,매매지수!$F$581:$F$621,FALSE),MATCH('1'!V$12,매매지수!$1:$1,FALSE))</f>
        <v>100.1277283121953</v>
      </c>
      <c r="W33" s="281">
        <f>INDEX(매매지수!$581:$621,MATCH('1'!$E33,매매지수!$F$581:$F$621,FALSE),MATCH('1'!W$12,매매지수!$1:$1,FALSE))</f>
        <v>102.14244778639579</v>
      </c>
      <c r="X33" s="283">
        <f t="shared" si="18"/>
        <v>-0.47769514085175269</v>
      </c>
      <c r="Y33" s="283">
        <f t="shared" si="19"/>
        <v>-1.3746980337430048</v>
      </c>
      <c r="Z33" s="283">
        <f t="shared" si="20"/>
        <v>-3.3200431946094788</v>
      </c>
      <c r="AA33" s="254">
        <f>INDEX(전세지수!$581:$621,MATCH('1'!$E33,전세지수!$F$581:$F$621,FALSE),MATCH('1'!AA$12,전세지수!$1:$1,FALSE))</f>
        <v>100.91199611753248</v>
      </c>
      <c r="AB33" s="281">
        <f>INDEX(전세지수!$581:$621,MATCH('1'!$E33,전세지수!$F$581:$F$621,FALSE),MATCH('1'!AB$12,전세지수!$1:$1,FALSE))</f>
        <v>100.48954029631987</v>
      </c>
      <c r="AC33" s="281">
        <f>INDEX(전세지수!$581:$621,MATCH('1'!$E33,전세지수!$F$581:$F$621,FALSE),MATCH('1'!AC$12,전세지수!$1:$1,FALSE))</f>
        <v>99.894950489671885</v>
      </c>
      <c r="AD33" s="281">
        <f>INDEX(전세지수!$581:$621,MATCH('1'!$E33,전세지수!$F$581:$F$621,FALSE),MATCH('1'!AD$12,전세지수!$1:$1,FALSE))</f>
        <v>99.498469314175679</v>
      </c>
      <c r="AE33" s="283">
        <f t="shared" si="21"/>
        <v>0.42039780455447318</v>
      </c>
      <c r="AF33" s="283">
        <f t="shared" si="22"/>
        <v>1.0181151528432242</v>
      </c>
      <c r="AG33" s="284">
        <f t="shared" si="23"/>
        <v>1.4206518081132158</v>
      </c>
      <c r="AH33" s="1441" t="s">
        <v>1403</v>
      </c>
      <c r="AI33" s="1439"/>
      <c r="AJ33" s="1440"/>
      <c r="AK33" s="642"/>
    </row>
    <row r="34" spans="1:37" s="310" customFormat="1" ht="13.5" customHeight="1">
      <c r="A34" s="1476" t="s">
        <v>185</v>
      </c>
      <c r="B34" s="1476"/>
      <c r="C34" s="1476"/>
      <c r="D34" s="1476"/>
      <c r="E34" s="627">
        <v>22</v>
      </c>
      <c r="F34" s="261">
        <f>INDEX(매매지수!$540:$580,MATCH('1'!$E34,매매지수!$F$540:$F$580,FALSE),MATCH('1'!F$12,매매지수!$1:$1,FALSE))</f>
        <v>97.036512332121703</v>
      </c>
      <c r="G34" s="255">
        <f>INDEX(매매지수!$540:$580,MATCH('1'!$E34,매매지수!$F$540:$F$580,FALSE),MATCH('1'!G$12,매매지수!$1:$1,FALSE))</f>
        <v>97.361002089697621</v>
      </c>
      <c r="H34" s="255">
        <f>INDEX(매매지수!$540:$580,MATCH('1'!$E34,매매지수!$F$540:$F$580,FALSE),MATCH('1'!H$12,매매지수!$1:$1,FALSE))</f>
        <v>99.306795932567923</v>
      </c>
      <c r="I34" s="255">
        <f>INDEX(매매지수!$540:$580,MATCH('1'!$E34,매매지수!$F$540:$F$580,FALSE),MATCH('1'!I$12,매매지수!$1:$1,FALSE))</f>
        <v>101.66139880027038</v>
      </c>
      <c r="J34" s="258">
        <f t="shared" si="12"/>
        <v>-0.33328514560374556</v>
      </c>
      <c r="K34" s="258">
        <f t="shared" si="13"/>
        <v>-2.2861311545967156</v>
      </c>
      <c r="L34" s="258">
        <f t="shared" si="14"/>
        <v>-4.5493043797626527</v>
      </c>
      <c r="M34" s="261">
        <f>INDEX(전세지수!$540:$580,MATCH('1'!$E34,전세지수!$F$540:$F$580,FALSE),MATCH('1'!M$12,전세지수!$1:$1,FALSE))</f>
        <v>101.13805051056248</v>
      </c>
      <c r="N34" s="255">
        <f>INDEX(전세지수!$540:$580,MATCH('1'!$E34,전세지수!$F$540:$F$580,FALSE),MATCH('1'!N$12,전세지수!$1:$1,FALSE))</f>
        <v>100.8631252665555</v>
      </c>
      <c r="O34" s="255">
        <f>INDEX(전세지수!$540:$580,MATCH('1'!$E34,전세지수!$F$540:$F$580,FALSE),MATCH('1'!O$12,전세지수!$1:$1,FALSE))</f>
        <v>99.812599064289842</v>
      </c>
      <c r="P34" s="255">
        <f>INDEX(전세지수!$540:$580,MATCH('1'!$E34,전세지수!$F$540:$F$580,FALSE),MATCH('1'!P$12,전세지수!$1:$1,FALSE))</f>
        <v>100.28356497594982</v>
      </c>
      <c r="Q34" s="258">
        <f t="shared" si="15"/>
        <v>0.27257260101789527</v>
      </c>
      <c r="R34" s="258">
        <f t="shared" si="16"/>
        <v>1.3279400182925949</v>
      </c>
      <c r="S34" s="258">
        <f t="shared" si="17"/>
        <v>0.85206936432464797</v>
      </c>
      <c r="T34" s="266">
        <f>INDEX(매매지수!$581:$621,MATCH('1'!$E34,매매지수!$F$581:$F$621,FALSE),MATCH('1'!T$12,매매지수!$1:$1,FALSE))</f>
        <v>98.001445236043267</v>
      </c>
      <c r="U34" s="255">
        <f>INDEX(매매지수!$581:$621,MATCH('1'!$E34,매매지수!$F$581:$F$621,FALSE),MATCH('1'!U$12,매매지수!$1:$1,FALSE))</f>
        <v>98.056333831273832</v>
      </c>
      <c r="V34" s="255">
        <f>INDEX(매매지수!$581:$621,MATCH('1'!$E34,매매지수!$F$581:$F$621,FALSE),MATCH('1'!V$12,매매지수!$1:$1,FALSE))</f>
        <v>99.259420465033614</v>
      </c>
      <c r="W34" s="255">
        <f>INDEX(매매지수!$581:$621,MATCH('1'!$E34,매매지수!$F$581:$F$621,FALSE),MATCH('1'!W$12,매매지수!$1:$1,FALSE))</f>
        <v>100.24336458748822</v>
      </c>
      <c r="X34" s="258">
        <f t="shared" si="18"/>
        <v>-5.5976593337669911E-2</v>
      </c>
      <c r="Y34" s="258">
        <f t="shared" si="19"/>
        <v>-1.2673610455276596</v>
      </c>
      <c r="Z34" s="258">
        <f t="shared" si="20"/>
        <v>-2.2364765594916736</v>
      </c>
      <c r="AA34" s="261">
        <f>INDEX(전세지수!$581:$621,MATCH('1'!$E34,전세지수!$F$581:$F$621,FALSE),MATCH('1'!AA$12,전세지수!$1:$1,FALSE))</f>
        <v>100.51405862325534</v>
      </c>
      <c r="AB34" s="255">
        <f>INDEX(전세지수!$581:$621,MATCH('1'!$E34,전세지수!$F$581:$F$621,FALSE),MATCH('1'!AB$12,전세지수!$1:$1,FALSE))</f>
        <v>100.53686399677856</v>
      </c>
      <c r="AC34" s="255">
        <f>INDEX(전세지수!$581:$621,MATCH('1'!$E34,전세지수!$F$581:$F$621,FALSE),MATCH('1'!AC$12,전세지수!$1:$1,FALSE))</f>
        <v>99.703949106694196</v>
      </c>
      <c r="AD34" s="255">
        <f>INDEX(전세지수!$581:$621,MATCH('1'!$E34,전세지수!$F$581:$F$621,FALSE),MATCH('1'!AD$12,전세지수!$1:$1,FALSE))</f>
        <v>100.03635458763051</v>
      </c>
      <c r="AE34" s="258">
        <f t="shared" si="21"/>
        <v>-2.2683593476680031E-2</v>
      </c>
      <c r="AF34" s="258">
        <f t="shared" si="22"/>
        <v>0.81251497440109066</v>
      </c>
      <c r="AG34" s="260">
        <f t="shared" si="23"/>
        <v>0.47753043140568163</v>
      </c>
      <c r="AH34" s="1374" t="s">
        <v>285</v>
      </c>
      <c r="AI34" s="1375"/>
      <c r="AJ34" s="1375"/>
      <c r="AK34" s="1375"/>
    </row>
    <row r="35" spans="1:37" s="310" customFormat="1" ht="13.5" customHeight="1">
      <c r="A35" s="1373" t="s">
        <v>186</v>
      </c>
      <c r="B35" s="1373"/>
      <c r="C35" s="1373"/>
      <c r="D35" s="1373"/>
      <c r="E35" s="626">
        <v>23</v>
      </c>
      <c r="F35" s="261">
        <f>INDEX(매매지수!$540:$580,MATCH('1'!$E35,매매지수!$F$540:$F$580,FALSE),MATCH('1'!F$12,매매지수!$1:$1,FALSE))</f>
        <v>100.09521801676404</v>
      </c>
      <c r="G35" s="285">
        <f>INDEX(매매지수!$540:$580,MATCH('1'!$E35,매매지수!$F$540:$F$580,FALSE),MATCH('1'!G$12,매매지수!$1:$1,FALSE))</f>
        <v>100.19325438449276</v>
      </c>
      <c r="H35" s="285">
        <f>INDEX(매매지수!$540:$580,MATCH('1'!$E35,매매지수!$F$540:$F$580,FALSE),MATCH('1'!H$12,매매지수!$1:$1,FALSE))</f>
        <v>100.02951810430807</v>
      </c>
      <c r="I35" s="285">
        <f>INDEX(매매지수!$540:$580,MATCH('1'!$E35,매매지수!$F$540:$F$580,FALSE),MATCH('1'!I$12,매매지수!$1:$1,FALSE))</f>
        <v>99.764196404684995</v>
      </c>
      <c r="J35" s="288">
        <f t="shared" si="12"/>
        <v>-9.7847273582418737E-2</v>
      </c>
      <c r="K35" s="288">
        <f t="shared" si="13"/>
        <v>6.5680524810152185E-2</v>
      </c>
      <c r="L35" s="288">
        <f t="shared" si="14"/>
        <v>0.33180401788259761</v>
      </c>
      <c r="M35" s="261">
        <f>INDEX(전세지수!$540:$580,MATCH('1'!$E35,전세지수!$F$540:$F$580,FALSE),MATCH('1'!M$12,전세지수!$1:$1,FALSE))</f>
        <v>100.0392035022568</v>
      </c>
      <c r="N35" s="285">
        <f>INDEX(전세지수!$540:$580,MATCH('1'!$E35,전세지수!$F$540:$F$580,FALSE),MATCH('1'!N$12,전세지수!$1:$1,FALSE))</f>
        <v>100.1499870126014</v>
      </c>
      <c r="O35" s="285">
        <f>INDEX(전세지수!$540:$580,MATCH('1'!$E35,전세지수!$F$540:$F$580,FALSE),MATCH('1'!O$12,전세지수!$1:$1,FALSE))</f>
        <v>100.02187952045361</v>
      </c>
      <c r="P35" s="285">
        <f>INDEX(전세지수!$540:$580,MATCH('1'!$E35,전세지수!$F$540:$F$580,FALSE),MATCH('1'!P$12,전세지수!$1:$1,FALSE))</f>
        <v>99.763537606519421</v>
      </c>
      <c r="Q35" s="288">
        <f t="shared" si="15"/>
        <v>-0.11061759831347828</v>
      </c>
      <c r="R35" s="288">
        <f t="shared" si="16"/>
        <v>1.7320192228176268E-2</v>
      </c>
      <c r="S35" s="288">
        <f t="shared" si="17"/>
        <v>0.27631928693692132</v>
      </c>
      <c r="T35" s="266">
        <f>INDEX(매매지수!$581:$621,MATCH('1'!$E35,매매지수!$F$581:$F$621,FALSE),MATCH('1'!T$12,매매지수!$1:$1,FALSE))</f>
        <v>100.33662443107229</v>
      </c>
      <c r="U35" s="285">
        <f>INDEX(매매지수!$581:$621,MATCH('1'!$E35,매매지수!$F$581:$F$621,FALSE),MATCH('1'!U$12,매매지수!$1:$1,FALSE))</f>
        <v>100.49612453699457</v>
      </c>
      <c r="V35" s="285">
        <f>INDEX(매매지수!$581:$621,MATCH('1'!$E35,매매지수!$F$581:$F$621,FALSE),MATCH('1'!V$12,매매지수!$1:$1,FALSE))</f>
        <v>100.20942753083106</v>
      </c>
      <c r="W35" s="285">
        <f>INDEX(매매지수!$581:$621,MATCH('1'!$E35,매매지수!$F$581:$F$621,FALSE),MATCH('1'!W$12,매매지수!$1:$1,FALSE))</f>
        <v>99.916174675192437</v>
      </c>
      <c r="X35" s="288">
        <f t="shared" si="18"/>
        <v>-0.15871269330745008</v>
      </c>
      <c r="Y35" s="288">
        <f t="shared" si="19"/>
        <v>0.12693107163206374</v>
      </c>
      <c r="Z35" s="288">
        <f t="shared" si="20"/>
        <v>0.4208024949380329</v>
      </c>
      <c r="AA35" s="261">
        <f>INDEX(전세지수!$581:$621,MATCH('1'!$E35,전세지수!$F$581:$F$621,FALSE),MATCH('1'!AA$12,전세지수!$1:$1,FALSE))</f>
        <v>100.23346304299324</v>
      </c>
      <c r="AB35" s="285">
        <f>INDEX(전세지수!$581:$621,MATCH('1'!$E35,전세지수!$F$581:$F$621,FALSE),MATCH('1'!AB$12,전세지수!$1:$1,FALSE))</f>
        <v>100.32473188191595</v>
      </c>
      <c r="AC35" s="285">
        <f>INDEX(전세지수!$581:$621,MATCH('1'!$E35,전세지수!$F$581:$F$621,FALSE),MATCH('1'!AC$12,전세지수!$1:$1,FALSE))</f>
        <v>100.20494897823704</v>
      </c>
      <c r="AD35" s="285">
        <f>INDEX(전세지수!$581:$621,MATCH('1'!$E35,전세지수!$F$581:$F$621,FALSE),MATCH('1'!AD$12,전세지수!$1:$1,FALSE))</f>
        <v>99.94020989258847</v>
      </c>
      <c r="AE35" s="288">
        <f t="shared" si="21"/>
        <v>-9.0973419226414443E-2</v>
      </c>
      <c r="AF35" s="288">
        <f t="shared" si="22"/>
        <v>2.8455744997568644E-2</v>
      </c>
      <c r="AG35" s="289">
        <f t="shared" si="23"/>
        <v>0.29342859167489355</v>
      </c>
      <c r="AH35" s="1418" t="s">
        <v>286</v>
      </c>
      <c r="AI35" s="1400"/>
      <c r="AJ35" s="1400"/>
      <c r="AK35" s="1400"/>
    </row>
    <row r="36" spans="1:37" s="310" customFormat="1" ht="11.25" customHeight="1">
      <c r="A36" s="630"/>
      <c r="B36" s="1471" t="s">
        <v>1390</v>
      </c>
      <c r="C36" s="1472"/>
      <c r="D36" s="1472"/>
      <c r="E36" s="627">
        <v>24</v>
      </c>
      <c r="F36" s="277">
        <f>INDEX(매매지수!$540:$580,MATCH('1'!$E36,매매지수!$F$540:$F$580,FALSE),MATCH('1'!F$12,매매지수!$1:$1,FALSE))</f>
        <v>100.26189178074728</v>
      </c>
      <c r="G36" s="285">
        <f>INDEX(매매지수!$540:$580,MATCH('1'!$E36,매매지수!$F$540:$F$580,FALSE),MATCH('1'!G$12,매매지수!$1:$1,FALSE))</f>
        <v>100.37714442217145</v>
      </c>
      <c r="H36" s="285">
        <f>INDEX(매매지수!$540:$580,MATCH('1'!$E36,매매지수!$F$540:$F$580,FALSE),MATCH('1'!H$12,매매지수!$1:$1,FALSE))</f>
        <v>100.26976299420252</v>
      </c>
      <c r="I36" s="285">
        <f>INDEX(매매지수!$540:$580,MATCH('1'!$E36,매매지수!$F$540:$F$580,FALSE),MATCH('1'!I$12,매매지수!$1:$1,FALSE))</f>
        <v>99.642554584600774</v>
      </c>
      <c r="J36" s="288">
        <f t="shared" si="12"/>
        <v>-0.11481960568577865</v>
      </c>
      <c r="K36" s="288">
        <f t="shared" si="13"/>
        <v>-7.8500369604994624E-3</v>
      </c>
      <c r="L36" s="288">
        <f t="shared" si="14"/>
        <v>0.6215589300459623</v>
      </c>
      <c r="M36" s="277">
        <f>INDEX(전세지수!$540:$580,MATCH('1'!$E36,전세지수!$F$540:$F$580,FALSE),MATCH('1'!M$12,전세지수!$1:$1,FALSE))</f>
        <v>99.862530711089789</v>
      </c>
      <c r="N36" s="285">
        <f>INDEX(전세지수!$540:$580,MATCH('1'!$E36,전세지수!$F$540:$F$580,FALSE),MATCH('1'!N$12,전세지수!$1:$1,FALSE))</f>
        <v>99.93590928491605</v>
      </c>
      <c r="O36" s="285">
        <f>INDEX(전세지수!$540:$580,MATCH('1'!$E36,전세지수!$F$540:$F$580,FALSE),MATCH('1'!O$12,전세지수!$1:$1,FALSE))</f>
        <v>100.03675121017159</v>
      </c>
      <c r="P36" s="285">
        <f>INDEX(전세지수!$540:$580,MATCH('1'!$E36,전세지수!$F$540:$F$580,FALSE),MATCH('1'!P$12,전세지수!$1:$1,FALSE))</f>
        <v>99.530893556685669</v>
      </c>
      <c r="Q36" s="288">
        <f t="shared" si="15"/>
        <v>-7.3425632839407839E-2</v>
      </c>
      <c r="R36" s="288">
        <f t="shared" si="16"/>
        <v>-0.17415649446249626</v>
      </c>
      <c r="S36" s="288">
        <f t="shared" si="17"/>
        <v>0.33320021809635225</v>
      </c>
      <c r="T36" s="278">
        <f>INDEX(매매지수!$581:$621,MATCH('1'!$E36,매매지수!$F$581:$F$621,FALSE),MATCH('1'!T$12,매매지수!$1:$1,FALSE))</f>
        <v>100.34629071659434</v>
      </c>
      <c r="U36" s="285">
        <f>INDEX(매매지수!$581:$621,MATCH('1'!$E36,매매지수!$F$581:$F$621,FALSE),MATCH('1'!U$12,매매지수!$1:$1,FALSE))</f>
        <v>100.40715691543005</v>
      </c>
      <c r="V36" s="285">
        <f>INDEX(매매지수!$581:$621,MATCH('1'!$E36,매매지수!$F$581:$F$621,FALSE),MATCH('1'!V$12,매매지수!$1:$1,FALSE))</f>
        <v>100.17011817250763</v>
      </c>
      <c r="W36" s="285">
        <f>INDEX(매매지수!$581:$621,MATCH('1'!$E36,매매지수!$F$581:$F$621,FALSE),MATCH('1'!W$12,매매지수!$1:$1,FALSE))</f>
        <v>99.913760765325321</v>
      </c>
      <c r="X36" s="288">
        <f t="shared" si="18"/>
        <v>-6.0619382826443413E-2</v>
      </c>
      <c r="Y36" s="288">
        <f t="shared" si="19"/>
        <v>0.17587335155511141</v>
      </c>
      <c r="Z36" s="288">
        <f t="shared" si="20"/>
        <v>0.43290328374780973</v>
      </c>
      <c r="AA36" s="277">
        <f>INDEX(전세지수!$581:$621,MATCH('1'!$E36,전세지수!$F$581:$F$621,FALSE),MATCH('1'!AA$12,전세지수!$1:$1,FALSE))</f>
        <v>100.38293980073918</v>
      </c>
      <c r="AB36" s="285">
        <f>INDEX(전세지수!$581:$621,MATCH('1'!$E36,전세지수!$F$581:$F$621,FALSE),MATCH('1'!AB$12,전세지수!$1:$1,FALSE))</f>
        <v>100.37746227121751</v>
      </c>
      <c r="AC36" s="285">
        <f>INDEX(전세지수!$581:$621,MATCH('1'!$E36,전세지수!$F$581:$F$621,FALSE),MATCH('1'!AC$12,전세지수!$1:$1,FALSE))</f>
        <v>100.30825624737567</v>
      </c>
      <c r="AD36" s="285">
        <f>INDEX(전세지수!$581:$621,MATCH('1'!$E36,전세지수!$F$581:$F$621,FALSE),MATCH('1'!AD$12,전세지수!$1:$1,FALSE))</f>
        <v>99.92593707820258</v>
      </c>
      <c r="AE36" s="288">
        <f t="shared" si="21"/>
        <v>5.4569316634722753E-3</v>
      </c>
      <c r="AF36" s="288">
        <f t="shared" si="22"/>
        <v>7.445404412109724E-2</v>
      </c>
      <c r="AG36" s="289">
        <f t="shared" si="23"/>
        <v>0.45734144297184809</v>
      </c>
      <c r="AH36" s="1433" t="s">
        <v>1393</v>
      </c>
      <c r="AI36" s="1434"/>
      <c r="AJ36" s="1435"/>
      <c r="AK36" s="639"/>
    </row>
    <row r="37" spans="1:37" s="310" customFormat="1" ht="11.25" customHeight="1">
      <c r="A37" s="630"/>
      <c r="B37" s="1473" t="s">
        <v>1391</v>
      </c>
      <c r="C37" s="1454"/>
      <c r="D37" s="1454"/>
      <c r="E37" s="626">
        <v>25</v>
      </c>
      <c r="F37" s="277">
        <f>INDEX(매매지수!$540:$580,MATCH('1'!$E37,매매지수!$F$540:$F$580,FALSE),MATCH('1'!F$12,매매지수!$1:$1,FALSE))</f>
        <v>100.35893047156299</v>
      </c>
      <c r="G37" s="255">
        <f>INDEX(매매지수!$540:$580,MATCH('1'!$E37,매매지수!$F$540:$F$580,FALSE),MATCH('1'!G$12,매매지수!$1:$1,FALSE))</f>
        <v>100.33144692512006</v>
      </c>
      <c r="H37" s="255">
        <f>INDEX(매매지수!$540:$580,MATCH('1'!$E37,매매지수!$F$540:$F$580,FALSE),MATCH('1'!H$12,매매지수!$1:$1,FALSE))</f>
        <v>99.944847814057354</v>
      </c>
      <c r="I37" s="255">
        <f>INDEX(매매지수!$540:$580,MATCH('1'!$E37,매매지수!$F$540:$F$580,FALSE),MATCH('1'!I$12,매매지수!$1:$1,FALSE))</f>
        <v>99.925986286724282</v>
      </c>
      <c r="J37" s="258">
        <f t="shared" si="12"/>
        <v>2.7392754002075748E-2</v>
      </c>
      <c r="K37" s="258">
        <f t="shared" si="13"/>
        <v>0.41431115916652494</v>
      </c>
      <c r="L37" s="258">
        <f t="shared" si="14"/>
        <v>0.43326486025010436</v>
      </c>
      <c r="M37" s="277">
        <f>INDEX(전세지수!$540:$580,MATCH('1'!$E37,전세지수!$F$540:$F$580,FALSE),MATCH('1'!M$12,전세지수!$1:$1,FALSE))</f>
        <v>99.837774577312089</v>
      </c>
      <c r="N37" s="255">
        <f>INDEX(전세지수!$540:$580,MATCH('1'!$E37,전세지수!$F$540:$F$580,FALSE),MATCH('1'!N$12,전세지수!$1:$1,FALSE))</f>
        <v>99.893431237121746</v>
      </c>
      <c r="O37" s="255">
        <f>INDEX(전세지수!$540:$580,MATCH('1'!$E37,전세지수!$F$540:$F$580,FALSE),MATCH('1'!O$12,전세지수!$1:$1,FALSE))</f>
        <v>100.07605243036161</v>
      </c>
      <c r="P37" s="255">
        <f>INDEX(전세지수!$540:$580,MATCH('1'!$E37,전세지수!$F$540:$F$580,FALSE),MATCH('1'!P$12,전세지수!$1:$1,FALSE))</f>
        <v>99.973964672747528</v>
      </c>
      <c r="Q37" s="258">
        <f t="shared" si="15"/>
        <v>-5.5716035699626687E-2</v>
      </c>
      <c r="R37" s="258">
        <f t="shared" si="16"/>
        <v>-0.23809677466577472</v>
      </c>
      <c r="S37" s="258">
        <f t="shared" si="17"/>
        <v>-0.13622556220636017</v>
      </c>
      <c r="T37" s="278">
        <f>INDEX(매매지수!$581:$621,MATCH('1'!$E37,매매지수!$F$581:$F$621,FALSE),MATCH('1'!T$12,매매지수!$1:$1,FALSE))</f>
        <v>100.41060569702869</v>
      </c>
      <c r="U37" s="255">
        <f>INDEX(매매지수!$581:$621,MATCH('1'!$E37,매매지수!$F$581:$F$621,FALSE),MATCH('1'!U$12,매매지수!$1:$1,FALSE))</f>
        <v>100.57689726514715</v>
      </c>
      <c r="V37" s="255">
        <f>INDEX(매매지수!$581:$621,MATCH('1'!$E37,매매지수!$F$581:$F$621,FALSE),MATCH('1'!V$12,매매지수!$1:$1,FALSE))</f>
        <v>100.25531495838089</v>
      </c>
      <c r="W37" s="255">
        <f>INDEX(매매지수!$581:$621,MATCH('1'!$E37,매매지수!$F$581:$F$621,FALSE),MATCH('1'!W$12,매매지수!$1:$1,FALSE))</f>
        <v>99.866160160383131</v>
      </c>
      <c r="X37" s="258">
        <f t="shared" si="18"/>
        <v>-0.16533773922263739</v>
      </c>
      <c r="Y37" s="258">
        <f t="shared" si="19"/>
        <v>0.15489526785912311</v>
      </c>
      <c r="Z37" s="258">
        <f t="shared" si="20"/>
        <v>0.54517519825654226</v>
      </c>
      <c r="AA37" s="277">
        <f>INDEX(전세지수!$581:$621,MATCH('1'!$E37,전세지수!$F$581:$F$621,FALSE),MATCH('1'!AA$12,전세지수!$1:$1,FALSE))</f>
        <v>100.55124234030046</v>
      </c>
      <c r="AB37" s="255">
        <f>INDEX(전세지수!$581:$621,MATCH('1'!$E37,전세지수!$F$581:$F$621,FALSE),MATCH('1'!AB$12,전세지수!$1:$1,FALSE))</f>
        <v>100.52101260337491</v>
      </c>
      <c r="AC37" s="255">
        <f>INDEX(전세지수!$581:$621,MATCH('1'!$E37,전세지수!$F$581:$F$621,FALSE),MATCH('1'!AC$12,전세지수!$1:$1,FALSE))</f>
        <v>100.20482649276011</v>
      </c>
      <c r="AD37" s="255">
        <f>INDEX(전세지수!$581:$621,MATCH('1'!$E37,전세지수!$F$581:$F$621,FALSE),MATCH('1'!AD$12,전세지수!$1:$1,FALSE))</f>
        <v>99.723596214018471</v>
      </c>
      <c r="AE37" s="258">
        <f t="shared" si="21"/>
        <v>3.007305253164283E-2</v>
      </c>
      <c r="AF37" s="258">
        <f t="shared" si="22"/>
        <v>0.34570774648803315</v>
      </c>
      <c r="AG37" s="260">
        <f t="shared" si="23"/>
        <v>0.82994011217341068</v>
      </c>
      <c r="AH37" s="1436" t="s">
        <v>1394</v>
      </c>
      <c r="AI37" s="1437"/>
      <c r="AJ37" s="1438"/>
      <c r="AK37" s="639"/>
    </row>
    <row r="38" spans="1:37" s="310" customFormat="1" ht="11.25" customHeight="1">
      <c r="A38" s="630"/>
      <c r="B38" s="1470" t="s">
        <v>187</v>
      </c>
      <c r="C38" s="1456"/>
      <c r="D38" s="1456"/>
      <c r="E38" s="627">
        <v>26</v>
      </c>
      <c r="F38" s="277">
        <f>INDEX(매매지수!$540:$580,MATCH('1'!$E38,매매지수!$F$540:$F$580,FALSE),MATCH('1'!F$12,매매지수!$1:$1,FALSE))</f>
        <v>99.292707242549554</v>
      </c>
      <c r="G38" s="255">
        <f>INDEX(매매지수!$540:$580,MATCH('1'!$E38,매매지수!$F$540:$F$580,FALSE),MATCH('1'!G$12,매매지수!$1:$1,FALSE))</f>
        <v>99.532719993176812</v>
      </c>
      <c r="H38" s="255">
        <f>INDEX(매매지수!$540:$580,MATCH('1'!$E38,매매지수!$F$540:$F$580,FALSE),MATCH('1'!H$12,매매지수!$1:$1,FALSE))</f>
        <v>99.558329740776486</v>
      </c>
      <c r="I38" s="255">
        <f>INDEX(매매지수!$540:$580,MATCH('1'!$E38,매매지수!$F$540:$F$580,FALSE),MATCH('1'!I$12,매매지수!$1:$1,FALSE))</f>
        <v>99.815283271267973</v>
      </c>
      <c r="J38" s="258">
        <f t="shared" si="12"/>
        <v>-0.24113954752137401</v>
      </c>
      <c r="K38" s="258">
        <f t="shared" si="13"/>
        <v>-0.26680087835798671</v>
      </c>
      <c r="L38" s="258">
        <f t="shared" si="14"/>
        <v>-0.52354310040699792</v>
      </c>
      <c r="M38" s="277">
        <f>INDEX(전세지수!$540:$580,MATCH('1'!$E38,전세지수!$F$540:$F$580,FALSE),MATCH('1'!M$12,전세지수!$1:$1,FALSE))</f>
        <v>100.78175303753596</v>
      </c>
      <c r="N38" s="255">
        <f>INDEX(전세지수!$540:$580,MATCH('1'!$E38,전세지수!$F$540:$F$580,FALSE),MATCH('1'!N$12,전세지수!$1:$1,FALSE))</f>
        <v>101.06935886743402</v>
      </c>
      <c r="O38" s="255">
        <f>INDEX(전세지수!$540:$580,MATCH('1'!$E38,전세지수!$F$540:$F$580,FALSE),MATCH('1'!O$12,전세지수!$1:$1,FALSE))</f>
        <v>99.904539796076293</v>
      </c>
      <c r="P38" s="255">
        <f>INDEX(전세지수!$540:$580,MATCH('1'!$E38,전세지수!$F$540:$F$580,FALSE),MATCH('1'!P$12,전세지수!$1:$1,FALSE))</f>
        <v>100.00264786771972</v>
      </c>
      <c r="Q38" s="258">
        <f t="shared" si="15"/>
        <v>-0.28456283202041854</v>
      </c>
      <c r="R38" s="258">
        <f t="shared" si="16"/>
        <v>0.87805143114640938</v>
      </c>
      <c r="S38" s="258">
        <f t="shared" si="17"/>
        <v>0.77908454068817967</v>
      </c>
      <c r="T38" s="278">
        <f>INDEX(매매지수!$581:$621,MATCH('1'!$E38,매매지수!$F$581:$F$621,FALSE),MATCH('1'!T$12,매매지수!$1:$1,FALSE))</f>
        <v>100.22191573952355</v>
      </c>
      <c r="U38" s="255">
        <f>INDEX(매매지수!$581:$621,MATCH('1'!$E38,매매지수!$F$581:$F$621,FALSE),MATCH('1'!U$12,매매지수!$1:$1,FALSE))</f>
        <v>100.64909975040672</v>
      </c>
      <c r="V38" s="255">
        <f>INDEX(매매지수!$581:$621,MATCH('1'!$E38,매매지수!$F$581:$F$621,FALSE),MATCH('1'!V$12,매매지수!$1:$1,FALSE))</f>
        <v>100.26484619219407</v>
      </c>
      <c r="W38" s="255">
        <f>INDEX(매매지수!$581:$621,MATCH('1'!$E38,매매지수!$F$581:$F$621,FALSE),MATCH('1'!W$12,매매지수!$1:$1,FALSE))</f>
        <v>99.982196750374968</v>
      </c>
      <c r="X38" s="258">
        <f t="shared" si="18"/>
        <v>-0.42442904302424367</v>
      </c>
      <c r="Y38" s="258">
        <f t="shared" si="19"/>
        <v>-4.281705333515351E-2</v>
      </c>
      <c r="Z38" s="258">
        <f t="shared" si="20"/>
        <v>0.23976167451800201</v>
      </c>
      <c r="AA38" s="277">
        <f>INDEX(전세지수!$581:$621,MATCH('1'!$E38,전세지수!$F$581:$F$621,FALSE),MATCH('1'!AA$12,전세지수!$1:$1,FALSE))</f>
        <v>99.442735466591699</v>
      </c>
      <c r="AB38" s="255">
        <f>INDEX(전세지수!$581:$621,MATCH('1'!$E38,전세지수!$F$581:$F$621,FALSE),MATCH('1'!AB$12,전세지수!$1:$1,FALSE))</f>
        <v>99.945445179778773</v>
      </c>
      <c r="AC38" s="255">
        <f>INDEX(전세지수!$581:$621,MATCH('1'!$E38,전세지수!$F$581:$F$621,FALSE),MATCH('1'!AC$12,전세지수!$1:$1,FALSE))</f>
        <v>99.917021969904269</v>
      </c>
      <c r="AD38" s="255">
        <f>INDEX(전세지수!$581:$621,MATCH('1'!$E38,전세지수!$F$581:$F$621,FALSE),MATCH('1'!AD$12,전세지수!$1:$1,FALSE))</f>
        <v>100.23745991714607</v>
      </c>
      <c r="AE38" s="258">
        <f t="shared" si="21"/>
        <v>-0.50298411526690234</v>
      </c>
      <c r="AF38" s="258">
        <f t="shared" si="22"/>
        <v>-0.47468038374425259</v>
      </c>
      <c r="AG38" s="260">
        <f t="shared" si="23"/>
        <v>-0.79284176914625748</v>
      </c>
      <c r="AH38" s="1425" t="s">
        <v>306</v>
      </c>
      <c r="AI38" s="1439"/>
      <c r="AJ38" s="1440"/>
      <c r="AK38" s="639"/>
    </row>
    <row r="39" spans="1:37" s="310" customFormat="1" ht="12.6" customHeight="1">
      <c r="A39" s="1476" t="s">
        <v>790</v>
      </c>
      <c r="B39" s="1476"/>
      <c r="C39" s="1476"/>
      <c r="D39" s="1476"/>
      <c r="E39" s="626">
        <v>27</v>
      </c>
      <c r="F39" s="261">
        <f>INDEX(매매지수!$540:$580,MATCH('1'!$E39,매매지수!$F$540:$F$580,FALSE),MATCH('1'!F$12,매매지수!$1:$1,FALSE))</f>
        <v>100.23100156476943</v>
      </c>
      <c r="G39" s="262">
        <f>INDEX(매매지수!$540:$580,MATCH('1'!$E39,매매지수!$F$540:$F$580,FALSE),MATCH('1'!G$12,매매지수!$1:$1,FALSE))</f>
        <v>100.36761856685956</v>
      </c>
      <c r="H39" s="262">
        <f>INDEX(매매지수!$540:$580,MATCH('1'!$E39,매매지수!$F$540:$F$580,FALSE),MATCH('1'!H$12,매매지수!$1:$1,FALSE))</f>
        <v>100.16762087006474</v>
      </c>
      <c r="I39" s="262">
        <f>INDEX(매매지수!$540:$580,MATCH('1'!$E39,매매지수!$F$540:$F$580,FALSE),MATCH('1'!I$12,매매지수!$1:$1,FALSE))</f>
        <v>99.715156311982497</v>
      </c>
      <c r="J39" s="265">
        <f t="shared" si="12"/>
        <v>-0.13611661215128246</v>
      </c>
      <c r="K39" s="265">
        <f t="shared" si="13"/>
        <v>6.3274633213961096E-2</v>
      </c>
      <c r="L39" s="265">
        <f t="shared" si="14"/>
        <v>0.51731880274348274</v>
      </c>
      <c r="M39" s="261">
        <f>INDEX(전세지수!$540:$580,MATCH('1'!$E39,전세지수!$F$540:$F$580,FALSE),MATCH('1'!M$12,전세지수!$1:$1,FALSE))</f>
        <v>101.56644777077656</v>
      </c>
      <c r="N39" s="262">
        <f>INDEX(전세지수!$540:$580,MATCH('1'!$E39,전세지수!$F$540:$F$580,FALSE),MATCH('1'!N$12,전세지수!$1:$1,FALSE))</f>
        <v>101.50782779381713</v>
      </c>
      <c r="O39" s="262">
        <f>INDEX(전세지수!$540:$580,MATCH('1'!$E39,전세지수!$F$540:$F$580,FALSE),MATCH('1'!O$12,전세지수!$1:$1,FALSE))</f>
        <v>100.28721468665869</v>
      </c>
      <c r="P39" s="262">
        <f>INDEX(전세지수!$540:$580,MATCH('1'!$E39,전세지수!$F$540:$F$580,FALSE),MATCH('1'!P$12,전세지수!$1:$1,FALSE))</f>
        <v>99.537526436919549</v>
      </c>
      <c r="Q39" s="265">
        <f t="shared" si="15"/>
        <v>5.7749218196745389E-2</v>
      </c>
      <c r="R39" s="265">
        <f t="shared" si="16"/>
        <v>1.2755694612865298</v>
      </c>
      <c r="S39" s="265">
        <f t="shared" si="17"/>
        <v>2.038348155198344</v>
      </c>
      <c r="T39" s="266">
        <f>INDEX(매매지수!$581:$621,MATCH('1'!$E39,매매지수!$F$581:$F$621,FALSE),MATCH('1'!T$12,매매지수!$1:$1,FALSE))</f>
        <v>98.301342780784466</v>
      </c>
      <c r="U39" s="262">
        <f>INDEX(매매지수!$581:$621,MATCH('1'!$E39,매매지수!$F$581:$F$621,FALSE),MATCH('1'!U$12,매매지수!$1:$1,FALSE))</f>
        <v>98.569932307875533</v>
      </c>
      <c r="V39" s="262">
        <f>INDEX(매매지수!$581:$621,MATCH('1'!$E39,매매지수!$F$581:$F$621,FALSE),MATCH('1'!V$12,매매지수!$1:$1,FALSE))</f>
        <v>99.500782341352974</v>
      </c>
      <c r="W39" s="262">
        <f>INDEX(매매지수!$581:$621,MATCH('1'!$E39,매매지수!$F$581:$F$621,FALSE),MATCH('1'!W$12,매매지수!$1:$1,FALSE))</f>
        <v>100.21090960554149</v>
      </c>
      <c r="X39" s="265">
        <f t="shared" si="18"/>
        <v>-0.2724862651342308</v>
      </c>
      <c r="Y39" s="265">
        <f t="shared" si="19"/>
        <v>-1.2054574168609444</v>
      </c>
      <c r="Z39" s="265">
        <f t="shared" si="20"/>
        <v>-1.9055478413214866</v>
      </c>
      <c r="AA39" s="261">
        <f>INDEX(전세지수!$581:$621,MATCH('1'!$E39,전세지수!$F$581:$F$621,FALSE),MATCH('1'!AA$12,전세지수!$1:$1,FALSE))</f>
        <v>97.928596796097509</v>
      </c>
      <c r="AB39" s="262">
        <f>INDEX(전세지수!$581:$621,MATCH('1'!$E39,전세지수!$F$581:$F$621,FALSE),MATCH('1'!AB$12,전세지수!$1:$1,FALSE))</f>
        <v>98.17261637136076</v>
      </c>
      <c r="AC39" s="262">
        <f>INDEX(전세지수!$581:$621,MATCH('1'!$E39,전세지수!$F$581:$F$621,FALSE),MATCH('1'!AC$12,전세지수!$1:$1,FALSE))</f>
        <v>99.463616745579202</v>
      </c>
      <c r="AD39" s="262">
        <f>INDEX(전세지수!$581:$621,MATCH('1'!$E39,전세지수!$F$581:$F$621,FALSE),MATCH('1'!AD$12,전세지수!$1:$1,FALSE))</f>
        <v>100.10151920085595</v>
      </c>
      <c r="AE39" s="265">
        <f t="shared" si="21"/>
        <v>-0.2485617520268546</v>
      </c>
      <c r="AF39" s="265">
        <f t="shared" si="22"/>
        <v>-1.5432979412041359</v>
      </c>
      <c r="AG39" s="267">
        <f t="shared" si="23"/>
        <v>-2.170718708472763</v>
      </c>
      <c r="AH39" s="1374" t="s">
        <v>278</v>
      </c>
      <c r="AI39" s="1375"/>
      <c r="AJ39" s="1375"/>
      <c r="AK39" s="1375"/>
    </row>
    <row r="40" spans="1:37" s="310" customFormat="1" ht="12.6" customHeight="1">
      <c r="A40" s="1476" t="s">
        <v>789</v>
      </c>
      <c r="B40" s="1476"/>
      <c r="C40" s="1476"/>
      <c r="D40" s="1476"/>
      <c r="E40" s="627">
        <v>28</v>
      </c>
      <c r="F40" s="261">
        <f>INDEX(매매지수!$540:$580,MATCH('1'!$E40,매매지수!$F$540:$F$580,FALSE),MATCH('1'!F$12,매매지수!$1:$1,FALSE))</f>
        <v>101.0748947180321</v>
      </c>
      <c r="G40" s="262">
        <f>INDEX(매매지수!$540:$580,MATCH('1'!$E40,매매지수!$F$540:$F$580,FALSE),MATCH('1'!G$12,매매지수!$1:$1,FALSE))</f>
        <v>101.05874463832156</v>
      </c>
      <c r="H40" s="262">
        <f>INDEX(매매지수!$540:$580,MATCH('1'!$E40,매매지수!$F$540:$F$580,FALSE),MATCH('1'!H$12,매매지수!$1:$1,FALSE))</f>
        <v>100</v>
      </c>
      <c r="I40" s="262">
        <f>INDEX(매매지수!$540:$580,MATCH('1'!$E40,매매지수!$F$540:$F$580,FALSE),MATCH('1'!I$12,매매지수!$1:$1,FALSE))</f>
        <v>100.06081410232935</v>
      </c>
      <c r="J40" s="265">
        <f t="shared" si="12"/>
        <v>1.598088296894673E-2</v>
      </c>
      <c r="K40" s="265">
        <f t="shared" si="13"/>
        <v>1.0748947180321045</v>
      </c>
      <c r="L40" s="265">
        <f t="shared" si="14"/>
        <v>1.0134642864944921</v>
      </c>
      <c r="M40" s="261">
        <f>INDEX(전세지수!$540:$580,MATCH('1'!$E40,전세지수!$F$540:$F$580,FALSE),MATCH('1'!M$12,전세지수!$1:$1,FALSE))</f>
        <v>100.9604995477072</v>
      </c>
      <c r="N40" s="262">
        <f>INDEX(전세지수!$540:$580,MATCH('1'!$E40,전세지수!$F$540:$F$580,FALSE),MATCH('1'!N$12,전세지수!$1:$1,FALSE))</f>
        <v>100.92640797549706</v>
      </c>
      <c r="O40" s="262">
        <f>INDEX(전세지수!$540:$580,MATCH('1'!$E40,전세지수!$F$540:$F$580,FALSE),MATCH('1'!O$12,전세지수!$1:$1,FALSE))</f>
        <v>100</v>
      </c>
      <c r="P40" s="262">
        <f>INDEX(전세지수!$540:$580,MATCH('1'!$E40,전세지수!$F$540:$F$580,FALSE),MATCH('1'!P$12,전세지수!$1:$1,FALSE))</f>
        <v>99.828887305934089</v>
      </c>
      <c r="Q40" s="265">
        <f t="shared" si="15"/>
        <v>3.3778644156656767E-2</v>
      </c>
      <c r="R40" s="265">
        <f t="shared" si="16"/>
        <v>0.96049954770720536</v>
      </c>
      <c r="S40" s="265">
        <f t="shared" si="17"/>
        <v>1.1335518929557864</v>
      </c>
      <c r="T40" s="266">
        <f>INDEX(매매지수!$581:$621,MATCH('1'!$E40,매매지수!$F$581:$F$621,FALSE),MATCH('1'!T$12,매매지수!$1:$1,FALSE))</f>
        <v>99.50401284496013</v>
      </c>
      <c r="U40" s="262">
        <f>INDEX(매매지수!$581:$621,MATCH('1'!$E40,매매지수!$F$581:$F$621,FALSE),MATCH('1'!U$12,매매지수!$1:$1,FALSE))</f>
        <v>99.566415034594158</v>
      </c>
      <c r="V40" s="262">
        <f>INDEX(매매지수!$581:$621,MATCH('1'!$E40,매매지수!$F$581:$F$621,FALSE),MATCH('1'!V$12,매매지수!$1:$1,FALSE))</f>
        <v>99.559486669439991</v>
      </c>
      <c r="W40" s="262">
        <f>INDEX(매매지수!$581:$621,MATCH('1'!$E40,매매지수!$F$581:$F$621,FALSE),MATCH('1'!W$12,매매지수!$1:$1,FALSE))</f>
        <v>100.04461162632126</v>
      </c>
      <c r="X40" s="265">
        <f t="shared" si="18"/>
        <v>-6.2673934390777841E-2</v>
      </c>
      <c r="Y40" s="265">
        <f t="shared" si="19"/>
        <v>-5.571927531531351E-2</v>
      </c>
      <c r="Z40" s="265">
        <f t="shared" si="20"/>
        <v>-0.54035771899473284</v>
      </c>
      <c r="AA40" s="261">
        <f>INDEX(전세지수!$581:$621,MATCH('1'!$E40,전세지수!$F$581:$F$621,FALSE),MATCH('1'!AA$12,전세지수!$1:$1,FALSE))</f>
        <v>99.938412929630999</v>
      </c>
      <c r="AB40" s="262">
        <f>INDEX(전세지수!$581:$621,MATCH('1'!$E40,전세지수!$F$581:$F$621,FALSE),MATCH('1'!AB$12,전세지수!$1:$1,FALSE))</f>
        <v>100.01335206124709</v>
      </c>
      <c r="AC40" s="262">
        <f>INDEX(전세지수!$581:$621,MATCH('1'!$E40,전세지수!$F$581:$F$621,FALSE),MATCH('1'!AC$12,전세지수!$1:$1,FALSE))</f>
        <v>100.01704095849595</v>
      </c>
      <c r="AD40" s="262">
        <f>INDEX(전세지수!$581:$621,MATCH('1'!$E40,전세지수!$F$581:$F$621,FALSE),MATCH('1'!AD$12,전세지수!$1:$1,FALSE))</f>
        <v>99.993710884414227</v>
      </c>
      <c r="AE40" s="265">
        <f t="shared" si="21"/>
        <v>-7.4929127033163123E-2</v>
      </c>
      <c r="AF40" s="265">
        <f t="shared" si="22"/>
        <v>-7.8614632178108934E-2</v>
      </c>
      <c r="AG40" s="267">
        <f t="shared" si="23"/>
        <v>-5.5301432754251145E-2</v>
      </c>
      <c r="AH40" s="1374" t="s">
        <v>277</v>
      </c>
      <c r="AI40" s="1375"/>
      <c r="AJ40" s="1375"/>
      <c r="AK40" s="1375"/>
    </row>
    <row r="41" spans="1:37" s="310" customFormat="1" ht="12.6" customHeight="1">
      <c r="A41" s="1476" t="s">
        <v>791</v>
      </c>
      <c r="B41" s="1476"/>
      <c r="C41" s="1476"/>
      <c r="D41" s="1476"/>
      <c r="E41" s="626">
        <v>29</v>
      </c>
      <c r="F41" s="261">
        <f>INDEX(매매지수!$540:$580,MATCH('1'!$E41,매매지수!$F$540:$F$580,FALSE),MATCH('1'!F$12,매매지수!$1:$1,FALSE))</f>
        <v>102.81538616430315</v>
      </c>
      <c r="G41" s="262">
        <f>INDEX(매매지수!$540:$580,MATCH('1'!$E41,매매지수!$F$540:$F$580,FALSE),MATCH('1'!G$12,매매지수!$1:$1,FALSE))</f>
        <v>102.6535946589422</v>
      </c>
      <c r="H41" s="262">
        <f>INDEX(매매지수!$540:$580,MATCH('1'!$E41,매매지수!$F$540:$F$580,FALSE),MATCH('1'!H$12,매매지수!$1:$1,FALSE))</f>
        <v>100.47110882272754</v>
      </c>
      <c r="I41" s="262">
        <f>INDEX(매매지수!$540:$580,MATCH('1'!$E41,매매지수!$F$540:$F$580,FALSE),MATCH('1'!I$12,매매지수!$1:$1,FALSE))</f>
        <v>99.374537969829973</v>
      </c>
      <c r="J41" s="265">
        <f t="shared" si="12"/>
        <v>0.15760919614991042</v>
      </c>
      <c r="K41" s="265">
        <f t="shared" si="13"/>
        <v>2.3332850299401686</v>
      </c>
      <c r="L41" s="265">
        <f t="shared" si="14"/>
        <v>3.462504847587633</v>
      </c>
      <c r="M41" s="261">
        <f>INDEX(전세지수!$540:$580,MATCH('1'!$E41,전세지수!$F$540:$F$580,FALSE),MATCH('1'!M$12,전세지수!$1:$1,FALSE))</f>
        <v>102.89647544638241</v>
      </c>
      <c r="N41" s="262">
        <f>INDEX(전세지수!$540:$580,MATCH('1'!$E41,전세지수!$F$540:$F$580,FALSE),MATCH('1'!N$12,전세지수!$1:$1,FALSE))</f>
        <v>102.68559353069202</v>
      </c>
      <c r="O41" s="262">
        <f>INDEX(전세지수!$540:$580,MATCH('1'!$E41,전세지수!$F$540:$F$580,FALSE),MATCH('1'!O$12,전세지수!$1:$1,FALSE))</f>
        <v>100.44215194248554</v>
      </c>
      <c r="P41" s="262">
        <f>INDEX(전세지수!$540:$580,MATCH('1'!$E41,전세지수!$F$540:$F$580,FALSE),MATCH('1'!P$12,전세지수!$1:$1,FALSE))</f>
        <v>99.411083618364643</v>
      </c>
      <c r="Q41" s="265">
        <f t="shared" si="15"/>
        <v>0.20536660347332258</v>
      </c>
      <c r="R41" s="265">
        <f t="shared" si="16"/>
        <v>2.4435194352488976</v>
      </c>
      <c r="S41" s="265">
        <f t="shared" si="17"/>
        <v>3.5060394687961072</v>
      </c>
      <c r="T41" s="266">
        <f>INDEX(매매지수!$581:$621,MATCH('1'!$E41,매매지수!$F$581:$F$621,FALSE),MATCH('1'!T$12,매매지수!$1:$1,FALSE))</f>
        <v>100.28686832529219</v>
      </c>
      <c r="U41" s="262">
        <f>INDEX(매매지수!$581:$621,MATCH('1'!$E41,매매지수!$F$581:$F$621,FALSE),MATCH('1'!U$12,매매지수!$1:$1,FALSE))</f>
        <v>100.25567005528121</v>
      </c>
      <c r="V41" s="262">
        <f>INDEX(매매지수!$581:$621,MATCH('1'!$E41,매매지수!$F$581:$F$621,FALSE),MATCH('1'!V$12,매매지수!$1:$1,FALSE))</f>
        <v>100.01837092685039</v>
      </c>
      <c r="W41" s="262">
        <f>INDEX(매매지수!$581:$621,MATCH('1'!$E41,매매지수!$F$581:$F$621,FALSE),MATCH('1'!W$12,매매지수!$1:$1,FALSE))</f>
        <v>100.01069578461144</v>
      </c>
      <c r="X41" s="265">
        <f t="shared" si="18"/>
        <v>3.1118708791000316E-2</v>
      </c>
      <c r="Y41" s="265">
        <f t="shared" si="19"/>
        <v>0.26844808204100623</v>
      </c>
      <c r="Z41" s="265">
        <f t="shared" si="20"/>
        <v>0.27614300501970224</v>
      </c>
      <c r="AA41" s="261">
        <f>INDEX(전세지수!$581:$621,MATCH('1'!$E41,전세지수!$F$581:$F$621,FALSE),MATCH('1'!AA$12,전세지수!$1:$1,FALSE))</f>
        <v>101.02827947849518</v>
      </c>
      <c r="AB41" s="262">
        <f>INDEX(전세지수!$581:$621,MATCH('1'!$E41,전세지수!$F$581:$F$621,FALSE),MATCH('1'!AB$12,전세지수!$1:$1,FALSE))</f>
        <v>100.97989941105543</v>
      </c>
      <c r="AC41" s="262">
        <f>INDEX(전세지수!$581:$621,MATCH('1'!$E41,전세지수!$F$581:$F$621,FALSE),MATCH('1'!AC$12,전세지수!$1:$1,FALSE))</f>
        <v>100.39204034630012</v>
      </c>
      <c r="AD41" s="262">
        <f>INDEX(전세지수!$581:$621,MATCH('1'!$E41,전세지수!$F$581:$F$621,FALSE),MATCH('1'!AD$12,전세지수!$1:$1,FALSE))</f>
        <v>100</v>
      </c>
      <c r="AE41" s="265">
        <f t="shared" si="21"/>
        <v>4.7910591832556193E-2</v>
      </c>
      <c r="AF41" s="265">
        <f t="shared" si="22"/>
        <v>0.63375455862870744</v>
      </c>
      <c r="AG41" s="267">
        <f t="shared" si="23"/>
        <v>1.0282794784951754</v>
      </c>
      <c r="AH41" s="1374" t="s">
        <v>280</v>
      </c>
      <c r="AI41" s="1375"/>
      <c r="AJ41" s="1375"/>
      <c r="AK41" s="1375"/>
    </row>
    <row r="42" spans="1:37" s="310" customFormat="1" ht="12.6" customHeight="1">
      <c r="A42" s="1476" t="s">
        <v>792</v>
      </c>
      <c r="B42" s="1476"/>
      <c r="C42" s="1476"/>
      <c r="D42" s="1476"/>
      <c r="E42" s="627">
        <v>30</v>
      </c>
      <c r="F42" s="261">
        <f>INDEX(매매지수!$540:$580,MATCH('1'!$E42,매매지수!$F$540:$F$580,FALSE),MATCH('1'!F$12,매매지수!$1:$1,FALSE))</f>
        <v>100.93232085771287</v>
      </c>
      <c r="G42" s="262">
        <f>INDEX(매매지수!$540:$580,MATCH('1'!$E42,매매지수!$F$540:$F$580,FALSE),MATCH('1'!G$12,매매지수!$1:$1,FALSE))</f>
        <v>100.96903382767088</v>
      </c>
      <c r="H42" s="262">
        <f>INDEX(매매지수!$540:$580,MATCH('1'!$E42,매매지수!$F$540:$F$580,FALSE),MATCH('1'!H$12,매매지수!$1:$1,FALSE))</f>
        <v>100.012030001678</v>
      </c>
      <c r="I42" s="262">
        <f>INDEX(매매지수!$540:$580,MATCH('1'!$E42,매매지수!$F$540:$F$580,FALSE),MATCH('1'!I$12,매매지수!$1:$1,FALSE))</f>
        <v>99.635325897120907</v>
      </c>
      <c r="J42" s="265">
        <f t="shared" si="12"/>
        <v>-3.6360623219078292E-2</v>
      </c>
      <c r="K42" s="265">
        <f t="shared" si="13"/>
        <v>0.92018015834638422</v>
      </c>
      <c r="L42" s="265">
        <f t="shared" si="14"/>
        <v>1.3017420768324461</v>
      </c>
      <c r="M42" s="261">
        <f>INDEX(전세지수!$540:$580,MATCH('1'!$E42,전세지수!$F$540:$F$580,FALSE),MATCH('1'!M$12,전세지수!$1:$1,FALSE))</f>
        <v>101.17545726318322</v>
      </c>
      <c r="N42" s="262">
        <f>INDEX(전세지수!$540:$580,MATCH('1'!$E42,전세지수!$F$540:$F$580,FALSE),MATCH('1'!N$12,전세지수!$1:$1,FALSE))</f>
        <v>101.13331494051458</v>
      </c>
      <c r="O42" s="262">
        <f>INDEX(전세지수!$540:$580,MATCH('1'!$E42,전세지수!$F$540:$F$580,FALSE),MATCH('1'!O$12,전세지수!$1:$1,FALSE))</f>
        <v>100.11295667662972</v>
      </c>
      <c r="P42" s="262">
        <f>INDEX(전세지수!$540:$580,MATCH('1'!$E42,전세지수!$F$540:$F$580,FALSE),MATCH('1'!P$12,전세지수!$1:$1,FALSE))</f>
        <v>99.8650559517841</v>
      </c>
      <c r="Q42" s="265">
        <f t="shared" si="15"/>
        <v>4.1670069544763599E-2</v>
      </c>
      <c r="R42" s="265">
        <f t="shared" si="16"/>
        <v>1.0613017753390519</v>
      </c>
      <c r="S42" s="265">
        <f t="shared" si="17"/>
        <v>1.3121720094281919</v>
      </c>
      <c r="T42" s="266">
        <f>INDEX(매매지수!$581:$621,MATCH('1'!$E42,매매지수!$F$581:$F$621,FALSE),MATCH('1'!T$12,매매지수!$1:$1,FALSE))</f>
        <v>100.23584614956822</v>
      </c>
      <c r="U42" s="262">
        <f>INDEX(매매지수!$581:$621,MATCH('1'!$E42,매매지수!$F$581:$F$621,FALSE),MATCH('1'!U$12,매매지수!$1:$1,FALSE))</f>
        <v>100.45140203469268</v>
      </c>
      <c r="V42" s="262">
        <f>INDEX(매매지수!$581:$621,MATCH('1'!$E42,매매지수!$F$581:$F$621,FALSE),MATCH('1'!V$12,매매지수!$1:$1,FALSE))</f>
        <v>99.992090650218501</v>
      </c>
      <c r="W42" s="262">
        <f>INDEX(매매지수!$581:$621,MATCH('1'!$E42,매매지수!$F$581:$F$621,FALSE),MATCH('1'!W$12,매매지수!$1:$1,FALSE))</f>
        <v>100.03741662397182</v>
      </c>
      <c r="X42" s="265">
        <f t="shared" si="18"/>
        <v>-0.21458723398406487</v>
      </c>
      <c r="Y42" s="265">
        <f t="shared" si="19"/>
        <v>0.24377478034978139</v>
      </c>
      <c r="Z42" s="265">
        <f t="shared" si="20"/>
        <v>0.19835530773677501</v>
      </c>
      <c r="AA42" s="261">
        <f>INDEX(전세지수!$581:$621,MATCH('1'!$E42,전세지수!$F$581:$F$621,FALSE),MATCH('1'!AA$12,전세지수!$1:$1,FALSE))</f>
        <v>100.43802404082187</v>
      </c>
      <c r="AB42" s="262">
        <f>INDEX(전세지수!$581:$621,MATCH('1'!$E42,전세지수!$F$581:$F$621,FALSE),MATCH('1'!AB$12,전세지수!$1:$1,FALSE))</f>
        <v>100.42313448223949</v>
      </c>
      <c r="AC42" s="262">
        <f>INDEX(전세지수!$581:$621,MATCH('1'!$E42,전세지수!$F$581:$F$621,FALSE),MATCH('1'!AC$12,전세지수!$1:$1,FALSE))</f>
        <v>100.0204533206243</v>
      </c>
      <c r="AD42" s="262">
        <f>INDEX(전세지수!$581:$621,MATCH('1'!$E42,전세지수!$F$581:$F$621,FALSE),MATCH('1'!AD$12,전세지수!$1:$1,FALSE))</f>
        <v>99.843232309068668</v>
      </c>
      <c r="AE42" s="265">
        <f t="shared" si="21"/>
        <v>1.4826821189317663E-2</v>
      </c>
      <c r="AF42" s="265">
        <f t="shared" si="22"/>
        <v>0.41748533058434401</v>
      </c>
      <c r="AG42" s="267">
        <f t="shared" si="23"/>
        <v>0.59572563707874782</v>
      </c>
      <c r="AH42" s="1374" t="s">
        <v>279</v>
      </c>
      <c r="AI42" s="1375"/>
      <c r="AJ42" s="1375"/>
      <c r="AK42" s="1375"/>
    </row>
    <row r="43" spans="1:37" s="310" customFormat="1" ht="12.6" customHeight="1">
      <c r="A43" s="643" t="s">
        <v>1372</v>
      </c>
      <c r="B43" s="643"/>
      <c r="C43" s="643"/>
      <c r="D43" s="643"/>
      <c r="E43" s="626">
        <v>31</v>
      </c>
      <c r="F43" s="261">
        <f>INDEX(매매지수!$540:$580,MATCH('1'!$E43,매매지수!$F$540:$F$580,FALSE),MATCH('1'!F$12,매매지수!$1:$1,FALSE))</f>
        <v>107.86180341504891</v>
      </c>
      <c r="G43" s="262">
        <f>INDEX(매매지수!$540:$580,MATCH('1'!$E43,매매지수!$F$540:$F$580,FALSE),MATCH('1'!G$12,매매지수!$1:$1,FALSE))</f>
        <v>108.11191737528677</v>
      </c>
      <c r="H43" s="262">
        <f>INDEX(매매지수!$540:$580,MATCH('1'!$E43,매매지수!$F$540:$F$580,FALSE),MATCH('1'!H$12,매매지수!$1:$1,FALSE))</f>
        <v>100</v>
      </c>
      <c r="I43" s="262">
        <f>INDEX(매매지수!$540:$580,MATCH('1'!$E43,매매지수!$F$540:$F$580,FALSE),MATCH('1'!I$12,매매지수!$1:$1,FALSE))</f>
        <v>0</v>
      </c>
      <c r="J43" s="265">
        <f t="shared" si="12"/>
        <v>-0.2313472615323553</v>
      </c>
      <c r="K43" s="265">
        <f t="shared" si="13"/>
        <v>7.861803415048918</v>
      </c>
      <c r="L43" s="265" t="str">
        <f t="shared" si="14"/>
        <v xml:space="preserve"> </v>
      </c>
      <c r="M43" s="261">
        <f>INDEX(전세지수!$540:$580,MATCH('1'!$E43,전세지수!$F$540:$F$580,FALSE),MATCH('1'!M$12,전세지수!$1:$1,FALSE))</f>
        <v>111.98905563671384</v>
      </c>
      <c r="N43" s="262">
        <f>INDEX(전세지수!$540:$580,MATCH('1'!$E43,전세지수!$F$540:$F$580,FALSE),MATCH('1'!N$12,전세지수!$1:$1,FALSE))</f>
        <v>111.18663492231795</v>
      </c>
      <c r="O43" s="262">
        <f>INDEX(전세지수!$540:$580,MATCH('1'!$E43,전세지수!$F$540:$F$580,FALSE),MATCH('1'!O$12,전세지수!$1:$1,FALSE))</f>
        <v>100</v>
      </c>
      <c r="P43" s="262">
        <f>INDEX(전세지수!$540:$580,MATCH('1'!$E43,전세지수!$F$540:$F$580,FALSE),MATCH('1'!P$12,전세지수!$1:$1,FALSE))</f>
        <v>0</v>
      </c>
      <c r="Q43" s="265">
        <f t="shared" si="15"/>
        <v>0.7216881012331422</v>
      </c>
      <c r="R43" s="265">
        <f t="shared" si="16"/>
        <v>11.989055636713841</v>
      </c>
      <c r="S43" s="265" t="str">
        <f t="shared" si="17"/>
        <v xml:space="preserve"> </v>
      </c>
      <c r="T43" s="266">
        <f>INDEX(매매지수!$581:$621,MATCH('1'!$E43,매매지수!$F$581:$F$621,FALSE),MATCH('1'!T$12,매매지수!$1:$1,FALSE))</f>
        <v>102.09502407889323</v>
      </c>
      <c r="U43" s="262">
        <f>INDEX(매매지수!$581:$621,MATCH('1'!$E43,매매지수!$F$581:$F$621,FALSE),MATCH('1'!U$12,매매지수!$1:$1,FALSE))</f>
        <v>102.09047307869604</v>
      </c>
      <c r="V43" s="262">
        <f>INDEX(매매지수!$581:$621,MATCH('1'!$E43,매매지수!$F$581:$F$621,FALSE),MATCH('1'!V$12,매매지수!$1:$1,FALSE))</f>
        <v>100</v>
      </c>
      <c r="W43" s="262">
        <f>INDEX(매매지수!$581:$621,MATCH('1'!$E43,매매지수!$F$581:$F$621,FALSE),MATCH('1'!W$12,매매지수!$1:$1,FALSE))</f>
        <v>0</v>
      </c>
      <c r="X43" s="265">
        <f t="shared" si="18"/>
        <v>4.4578108612469691E-3</v>
      </c>
      <c r="Y43" s="265">
        <f t="shared" si="19"/>
        <v>2.0950240788932373</v>
      </c>
      <c r="Z43" s="265" t="str">
        <f t="shared" si="20"/>
        <v xml:space="preserve"> </v>
      </c>
      <c r="AA43" s="261">
        <f>INDEX(전세지수!$581:$621,MATCH('1'!$E43,전세지수!$F$581:$F$621,FALSE),MATCH('1'!AA$12,전세지수!$1:$1,FALSE))</f>
        <v>103.44942229237861</v>
      </c>
      <c r="AB43" s="262">
        <f>INDEX(전세지수!$581:$621,MATCH('1'!$E43,전세지수!$F$581:$F$621,FALSE),MATCH('1'!AB$12,전세지수!$1:$1,FALSE))</f>
        <v>103.29304878144647</v>
      </c>
      <c r="AC43" s="262">
        <f>INDEX(전세지수!$581:$621,MATCH('1'!$E43,전세지수!$F$581:$F$621,FALSE),MATCH('1'!AC$12,전세지수!$1:$1,FALSE))</f>
        <v>100</v>
      </c>
      <c r="AD43" s="262">
        <f>INDEX(전세지수!$581:$621,MATCH('1'!$E43,전세지수!$F$581:$F$621,FALSE),MATCH('1'!AD$12,전세지수!$1:$1,FALSE))</f>
        <v>0</v>
      </c>
      <c r="AE43" s="265">
        <f t="shared" si="21"/>
        <v>0.15138822290259313</v>
      </c>
      <c r="AF43" s="265">
        <f t="shared" si="22"/>
        <v>3.4494222923786122</v>
      </c>
      <c r="AG43" s="267" t="str">
        <f t="shared" si="23"/>
        <v xml:space="preserve"> </v>
      </c>
      <c r="AH43" s="1374" t="s">
        <v>1376</v>
      </c>
      <c r="AI43" s="1375"/>
      <c r="AJ43" s="1375"/>
      <c r="AK43" s="1375"/>
    </row>
    <row r="44" spans="1:37" s="310" customFormat="1" ht="12.6" customHeight="1">
      <c r="A44" s="1474" t="s">
        <v>793</v>
      </c>
      <c r="B44" s="1474"/>
      <c r="C44" s="1474"/>
      <c r="D44" s="1474"/>
      <c r="E44" s="627">
        <v>32</v>
      </c>
      <c r="F44" s="261">
        <f>INDEX(매매지수!$540:$580,MATCH('1'!$E44,매매지수!$F$540:$F$580,FALSE),MATCH('1'!F$12,매매지수!$1:$1,FALSE))</f>
        <v>99.316894064381643</v>
      </c>
      <c r="G44" s="262">
        <f>INDEX(매매지수!$540:$580,MATCH('1'!$E44,매매지수!$F$540:$F$580,FALSE),MATCH('1'!G$12,매매지수!$1:$1,FALSE))</f>
        <v>99.44217413781125</v>
      </c>
      <c r="H44" s="262">
        <f>INDEX(매매지수!$540:$580,MATCH('1'!$E44,매매지수!$F$540:$F$580,FALSE),MATCH('1'!H$12,매매지수!$1:$1,FALSE))</f>
        <v>100.05025161356984</v>
      </c>
      <c r="I44" s="262">
        <f>INDEX(매매지수!$540:$580,MATCH('1'!$E44,매매지수!$F$540:$F$580,FALSE),MATCH('1'!I$12,매매지수!$1:$1,FALSE))</f>
        <v>99.826182850804102</v>
      </c>
      <c r="J44" s="265">
        <f t="shared" si="12"/>
        <v>-0.12598283828346712</v>
      </c>
      <c r="K44" s="265">
        <f t="shared" si="13"/>
        <v>-0.73298921028274178</v>
      </c>
      <c r="L44" s="265">
        <f t="shared" si="14"/>
        <v>-0.51017555903506429</v>
      </c>
      <c r="M44" s="261">
        <f>INDEX(전세지수!$540:$580,MATCH('1'!$E44,전세지수!$F$540:$F$580,FALSE),MATCH('1'!M$12,전세지수!$1:$1,FALSE))</f>
        <v>101.22408325090642</v>
      </c>
      <c r="N44" s="262">
        <f>INDEX(전세지수!$540:$580,MATCH('1'!$E44,전세지수!$F$540:$F$580,FALSE),MATCH('1'!N$12,전세지수!$1:$1,FALSE))</f>
        <v>101.21890796947667</v>
      </c>
      <c r="O44" s="262">
        <f>INDEX(전세지수!$540:$580,MATCH('1'!$E44,전세지수!$F$540:$F$580,FALSE),MATCH('1'!O$12,전세지수!$1:$1,FALSE))</f>
        <v>100.33222628823459</v>
      </c>
      <c r="P44" s="262">
        <f>INDEX(전세지수!$540:$580,MATCH('1'!$E44,전세지수!$F$540:$F$580,FALSE),MATCH('1'!P$12,전세지수!$1:$1,FALSE))</f>
        <v>99.641505000955974</v>
      </c>
      <c r="Q44" s="265">
        <f t="shared" si="15"/>
        <v>5.1129591630338922E-3</v>
      </c>
      <c r="R44" s="265">
        <f t="shared" si="16"/>
        <v>0.8889037906023356</v>
      </c>
      <c r="S44" s="265">
        <f t="shared" si="17"/>
        <v>1.5882721260936927</v>
      </c>
      <c r="T44" s="266">
        <f>INDEX(매매지수!$581:$621,MATCH('1'!$E44,매매지수!$F$581:$F$621,FALSE),MATCH('1'!T$12,매매지수!$1:$1,FALSE))</f>
        <v>99.900403853032259</v>
      </c>
      <c r="U44" s="262">
        <f>INDEX(매매지수!$581:$621,MATCH('1'!$E44,매매지수!$F$581:$F$621,FALSE),MATCH('1'!U$12,매매지수!$1:$1,FALSE))</f>
        <v>100.01720582951744</v>
      </c>
      <c r="V44" s="262">
        <f>INDEX(매매지수!$581:$621,MATCH('1'!$E44,매매지수!$F$581:$F$621,FALSE),MATCH('1'!V$12,매매지수!$1:$1,FALSE))</f>
        <v>99.953100592219982</v>
      </c>
      <c r="W44" s="262">
        <f>INDEX(매매지수!$581:$621,MATCH('1'!$E44,매매지수!$F$581:$F$621,FALSE),MATCH('1'!W$12,매매지수!$1:$1,FALSE))</f>
        <v>100.0502749235001</v>
      </c>
      <c r="X44" s="265">
        <f t="shared" si="18"/>
        <v>-0.11678188319345084</v>
      </c>
      <c r="Y44" s="265">
        <f t="shared" si="19"/>
        <v>-5.2721465242699939E-2</v>
      </c>
      <c r="Z44" s="265">
        <f t="shared" si="20"/>
        <v>-0.1497957607637046</v>
      </c>
      <c r="AA44" s="261">
        <f>INDEX(전세지수!$581:$621,MATCH('1'!$E44,전세지수!$F$581:$F$621,FALSE),MATCH('1'!AA$12,전세지수!$1:$1,FALSE))</f>
        <v>100.47329087875683</v>
      </c>
      <c r="AB44" s="262">
        <f>INDEX(전세지수!$581:$621,MATCH('1'!$E44,전세지수!$F$581:$F$621,FALSE),MATCH('1'!AB$12,전세지수!$1:$1,FALSE))</f>
        <v>100.39143269394583</v>
      </c>
      <c r="AC44" s="262">
        <f>INDEX(전세지수!$581:$621,MATCH('1'!$E44,전세지수!$F$581:$F$621,FALSE),MATCH('1'!AC$12,전세지수!$1:$1,FALSE))</f>
        <v>100.33760302805732</v>
      </c>
      <c r="AD44" s="262">
        <f>INDEX(전세지수!$581:$621,MATCH('1'!$E44,전세지수!$F$581:$F$621,FALSE),MATCH('1'!AD$12,전세지수!$1:$1,FALSE))</f>
        <v>100.0559005883411</v>
      </c>
      <c r="AE44" s="265">
        <f t="shared" si="21"/>
        <v>8.1539014450116021E-2</v>
      </c>
      <c r="AF44" s="265">
        <f t="shared" si="22"/>
        <v>0.13523130571653219</v>
      </c>
      <c r="AG44" s="267">
        <f t="shared" si="23"/>
        <v>0.41715709714411631</v>
      </c>
      <c r="AH44" s="1422" t="s">
        <v>281</v>
      </c>
      <c r="AI44" s="1421"/>
      <c r="AJ44" s="1421"/>
      <c r="AK44" s="1421"/>
    </row>
    <row r="45" spans="1:37" s="310" customFormat="1" ht="12.6" customHeight="1">
      <c r="A45" s="1474" t="s">
        <v>794</v>
      </c>
      <c r="B45" s="1474"/>
      <c r="C45" s="1474"/>
      <c r="D45" s="1474"/>
      <c r="E45" s="626">
        <v>33</v>
      </c>
      <c r="F45" s="261">
        <f>INDEX(매매지수!$540:$580,MATCH('1'!$E45,매매지수!$F$540:$F$580,FALSE),MATCH('1'!F$12,매매지수!$1:$1,FALSE))</f>
        <v>101.46522610772872</v>
      </c>
      <c r="G45" s="262">
        <f>INDEX(매매지수!$540:$580,MATCH('1'!$E45,매매지수!$F$540:$F$580,FALSE),MATCH('1'!G$12,매매지수!$1:$1,FALSE))</f>
        <v>101.41149011039239</v>
      </c>
      <c r="H45" s="262">
        <f>INDEX(매매지수!$540:$580,MATCH('1'!$E45,매매지수!$F$540:$F$580,FALSE),MATCH('1'!H$12,매매지수!$1:$1,FALSE))</f>
        <v>100.34658137969255</v>
      </c>
      <c r="I45" s="262">
        <f>INDEX(매매지수!$540:$580,MATCH('1'!$E45,매매지수!$F$540:$F$580,FALSE),MATCH('1'!I$12,매매지수!$1:$1,FALSE))</f>
        <v>100.0922064259785</v>
      </c>
      <c r="J45" s="265">
        <f t="shared" si="12"/>
        <v>5.2988075885518349E-2</v>
      </c>
      <c r="K45" s="265">
        <f t="shared" si="13"/>
        <v>1.1147811043043188</v>
      </c>
      <c r="L45" s="265">
        <f t="shared" si="14"/>
        <v>1.3717548356430909</v>
      </c>
      <c r="M45" s="261">
        <f>INDEX(전세지수!$540:$580,MATCH('1'!$E45,전세지수!$F$540:$F$580,FALSE),MATCH('1'!M$12,전세지수!$1:$1,FALSE))</f>
        <v>101.86435382628056</v>
      </c>
      <c r="N45" s="262">
        <f>INDEX(전세지수!$540:$580,MATCH('1'!$E45,전세지수!$F$540:$F$580,FALSE),MATCH('1'!N$12,전세지수!$1:$1,FALSE))</f>
        <v>101.81237466940934</v>
      </c>
      <c r="O45" s="262">
        <f>INDEX(전세지수!$540:$580,MATCH('1'!$E45,전세지수!$F$540:$F$580,FALSE),MATCH('1'!O$12,전세지수!$1:$1,FALSE))</f>
        <v>100.26967306561771</v>
      </c>
      <c r="P45" s="262">
        <f>INDEX(전세지수!$540:$580,MATCH('1'!$E45,전세지수!$F$540:$F$580,FALSE),MATCH('1'!P$12,전세지수!$1:$1,FALSE))</f>
        <v>100.19482539352474</v>
      </c>
      <c r="Q45" s="265">
        <f t="shared" si="15"/>
        <v>5.1053869473149938E-2</v>
      </c>
      <c r="R45" s="265">
        <f t="shared" si="16"/>
        <v>1.5903919020652246</v>
      </c>
      <c r="S45" s="265">
        <f t="shared" si="17"/>
        <v>1.6662820921126364</v>
      </c>
      <c r="T45" s="266">
        <f>INDEX(매매지수!$581:$621,MATCH('1'!$E45,매매지수!$F$581:$F$621,FALSE),MATCH('1'!T$12,매매지수!$1:$1,FALSE))</f>
        <v>101.10459065608963</v>
      </c>
      <c r="U45" s="262">
        <f>INDEX(매매지수!$581:$621,MATCH('1'!$E45,매매지수!$F$581:$F$621,FALSE),MATCH('1'!U$12,매매지수!$1:$1,FALSE))</f>
        <v>101.04998705998274</v>
      </c>
      <c r="V45" s="262">
        <f>INDEX(매매지수!$581:$621,MATCH('1'!$E45,매매지수!$F$581:$F$621,FALSE),MATCH('1'!V$12,매매지수!$1:$1,FALSE))</f>
        <v>100.19263555130532</v>
      </c>
      <c r="W45" s="262">
        <f>INDEX(매매지수!$581:$621,MATCH('1'!$E45,매매지수!$F$581:$F$621,FALSE),MATCH('1'!W$12,매매지수!$1:$1,FALSE))</f>
        <v>99.887235593707487</v>
      </c>
      <c r="X45" s="265">
        <f t="shared" si="18"/>
        <v>5.4036222760212027E-2</v>
      </c>
      <c r="Y45" s="265">
        <f t="shared" si="19"/>
        <v>0.91020173265861093</v>
      </c>
      <c r="Z45" s="265">
        <f t="shared" si="20"/>
        <v>1.2187293553039602</v>
      </c>
      <c r="AA45" s="261">
        <f>INDEX(전세지수!$581:$621,MATCH('1'!$E45,전세지수!$F$581:$F$621,FALSE),MATCH('1'!AA$12,전세지수!$1:$1,FALSE))</f>
        <v>101.40138596420904</v>
      </c>
      <c r="AB45" s="262">
        <f>INDEX(전세지수!$581:$621,MATCH('1'!$E45,전세지수!$F$581:$F$621,FALSE),MATCH('1'!AB$12,전세지수!$1:$1,FALSE))</f>
        <v>101.23714801715951</v>
      </c>
      <c r="AC45" s="262">
        <f>INDEX(전세지수!$581:$621,MATCH('1'!$E45,전세지수!$F$581:$F$621,FALSE),MATCH('1'!AC$12,전세지수!$1:$1,FALSE))</f>
        <v>100.60716961468081</v>
      </c>
      <c r="AD45" s="262">
        <f>INDEX(전세지수!$581:$621,MATCH('1'!$E45,전세지수!$F$581:$F$621,FALSE),MATCH('1'!AD$12,전세지수!$1:$1,FALSE))</f>
        <v>99.82435689862956</v>
      </c>
      <c r="AE45" s="265">
        <f t="shared" si="21"/>
        <v>0.16223091055636019</v>
      </c>
      <c r="AF45" s="265">
        <f t="shared" si="22"/>
        <v>0.78942321165582641</v>
      </c>
      <c r="AG45" s="267">
        <f t="shared" si="23"/>
        <v>1.5798038821136062</v>
      </c>
      <c r="AH45" s="1422" t="s">
        <v>282</v>
      </c>
      <c r="AI45" s="1421"/>
      <c r="AJ45" s="1421"/>
      <c r="AK45" s="1421"/>
    </row>
    <row r="46" spans="1:37" s="310" customFormat="1" ht="12.6" customHeight="1">
      <c r="A46" s="1474" t="s">
        <v>795</v>
      </c>
      <c r="B46" s="1474"/>
      <c r="C46" s="1474"/>
      <c r="D46" s="1474"/>
      <c r="E46" s="627">
        <v>34</v>
      </c>
      <c r="F46" s="261">
        <f>INDEX(매매지수!$540:$580,MATCH('1'!$E46,매매지수!$F$540:$F$580,FALSE),MATCH('1'!F$12,매매지수!$1:$1,FALSE))</f>
        <v>101.27606236389349</v>
      </c>
      <c r="G46" s="262">
        <f>INDEX(매매지수!$540:$580,MATCH('1'!$E46,매매지수!$F$540:$F$580,FALSE),MATCH('1'!G$12,매매지수!$1:$1,FALSE))</f>
        <v>101.25474017015077</v>
      </c>
      <c r="H46" s="262">
        <f>INDEX(매매지수!$540:$580,MATCH('1'!$E46,매매지수!$F$540:$F$580,FALSE),MATCH('1'!H$12,매매지수!$1:$1,FALSE))</f>
        <v>100.34456969307264</v>
      </c>
      <c r="I46" s="262">
        <f>INDEX(매매지수!$540:$580,MATCH('1'!$E46,매매지수!$F$540:$F$580,FALSE),MATCH('1'!I$12,매매지수!$1:$1,FALSE))</f>
        <v>99.287410485910812</v>
      </c>
      <c r="J46" s="265">
        <f t="shared" si="12"/>
        <v>2.1057970922533364E-2</v>
      </c>
      <c r="K46" s="265">
        <f t="shared" si="13"/>
        <v>0.92829405085899097</v>
      </c>
      <c r="L46" s="265">
        <f t="shared" si="14"/>
        <v>2.0029245080018132</v>
      </c>
      <c r="M46" s="261">
        <f>INDEX(전세지수!$540:$580,MATCH('1'!$E46,전세지수!$F$540:$F$580,FALSE),MATCH('1'!M$12,전세지수!$1:$1,FALSE))</f>
        <v>101.99052157395512</v>
      </c>
      <c r="N46" s="262">
        <f>INDEX(전세지수!$540:$580,MATCH('1'!$E46,전세지수!$F$540:$F$580,FALSE),MATCH('1'!N$12,전세지수!$1:$1,FALSE))</f>
        <v>101.78551271658216</v>
      </c>
      <c r="O46" s="262">
        <f>INDEX(전세지수!$540:$580,MATCH('1'!$E46,전세지수!$F$540:$F$580,FALSE),MATCH('1'!O$12,전세지수!$1:$1,FALSE))</f>
        <v>100.74134227327187</v>
      </c>
      <c r="P46" s="262">
        <f>INDEX(전세지수!$540:$580,MATCH('1'!$E46,전세지수!$F$540:$F$580,FALSE),MATCH('1'!P$12,전세지수!$1:$1,FALSE))</f>
        <v>98.971911310402689</v>
      </c>
      <c r="Q46" s="265">
        <f t="shared" si="15"/>
        <v>0.20141260961548113</v>
      </c>
      <c r="R46" s="265">
        <f t="shared" si="16"/>
        <v>1.2399867546877719</v>
      </c>
      <c r="S46" s="265">
        <f t="shared" si="17"/>
        <v>3.0499666254653279</v>
      </c>
      <c r="T46" s="266">
        <f>INDEX(매매지수!$581:$621,MATCH('1'!$E46,매매지수!$F$581:$F$621,FALSE),MATCH('1'!T$12,매매지수!$1:$1,FALSE))</f>
        <v>101.17895165627371</v>
      </c>
      <c r="U46" s="262">
        <f>INDEX(매매지수!$581:$621,MATCH('1'!$E46,매매지수!$F$581:$F$621,FALSE),MATCH('1'!U$12,매매지수!$1:$1,FALSE))</f>
        <v>101.18751414173263</v>
      </c>
      <c r="V46" s="262">
        <f>INDEX(매매지수!$581:$621,MATCH('1'!$E46,매매지수!$F$581:$F$621,FALSE),MATCH('1'!V$12,매매지수!$1:$1,FALSE))</f>
        <v>100.64027002191575</v>
      </c>
      <c r="W46" s="262">
        <f>INDEX(매매지수!$581:$621,MATCH('1'!$E46,매매지수!$F$581:$F$621,FALSE),MATCH('1'!W$12,매매지수!$1:$1,FALSE))</f>
        <v>99.614778000497481</v>
      </c>
      <c r="X46" s="265">
        <f t="shared" si="18"/>
        <v>-8.4619980355804536E-3</v>
      </c>
      <c r="Y46" s="265">
        <f t="shared" si="19"/>
        <v>0.53525455987017967</v>
      </c>
      <c r="Z46" s="265">
        <f t="shared" si="20"/>
        <v>1.5702224982807378</v>
      </c>
      <c r="AA46" s="261">
        <f>INDEX(전세지수!$581:$621,MATCH('1'!$E46,전세지수!$F$581:$F$621,FALSE),MATCH('1'!AA$12,전세지수!$1:$1,FALSE))</f>
        <v>100.86559907519978</v>
      </c>
      <c r="AB46" s="262">
        <f>INDEX(전세지수!$581:$621,MATCH('1'!$E46,전세지수!$F$581:$F$621,FALSE),MATCH('1'!AB$12,전세지수!$1:$1,FALSE))</f>
        <v>100.85035725991499</v>
      </c>
      <c r="AC46" s="262">
        <f>INDEX(전세지수!$581:$621,MATCH('1'!$E46,전세지수!$F$581:$F$621,FALSE),MATCH('1'!AC$12,전세지수!$1:$1,FALSE))</f>
        <v>100.37482718091286</v>
      </c>
      <c r="AD46" s="262">
        <f>INDEX(전세지수!$581:$621,MATCH('1'!$E46,전세지수!$F$581:$F$621,FALSE),MATCH('1'!AD$12,전세지수!$1:$1,FALSE))</f>
        <v>99.573683577010087</v>
      </c>
      <c r="AE46" s="265">
        <f t="shared" si="21"/>
        <v>1.511329825585328E-2</v>
      </c>
      <c r="AF46" s="265">
        <f t="shared" si="22"/>
        <v>0.48893921720269962</v>
      </c>
      <c r="AG46" s="267">
        <f t="shared" si="23"/>
        <v>1.297446726665008</v>
      </c>
      <c r="AH46" s="1422" t="s">
        <v>283</v>
      </c>
      <c r="AI46" s="1421"/>
      <c r="AJ46" s="1421"/>
      <c r="AK46" s="1421"/>
    </row>
    <row r="47" spans="1:37" s="310" customFormat="1" ht="12.6" customHeight="1">
      <c r="A47" s="1474" t="s">
        <v>796</v>
      </c>
      <c r="B47" s="1474"/>
      <c r="C47" s="1474"/>
      <c r="D47" s="1474"/>
      <c r="E47" s="626">
        <v>35</v>
      </c>
      <c r="F47" s="261">
        <f>INDEX(매매지수!$540:$580,MATCH('1'!$E47,매매지수!$F$540:$F$580,FALSE),MATCH('1'!F$12,매매지수!$1:$1,FALSE))</f>
        <v>100.7807278970448</v>
      </c>
      <c r="G47" s="262">
        <f>INDEX(매매지수!$540:$580,MATCH('1'!$E47,매매지수!$F$540:$F$580,FALSE),MATCH('1'!G$12,매매지수!$1:$1,FALSE))</f>
        <v>100.59218402680034</v>
      </c>
      <c r="H47" s="262">
        <f>INDEX(매매지수!$540:$580,MATCH('1'!$E47,매매지수!$F$540:$F$580,FALSE),MATCH('1'!H$12,매매지수!$1:$1,FALSE))</f>
        <v>100.22550026411336</v>
      </c>
      <c r="I47" s="262">
        <f>INDEX(매매지수!$540:$580,MATCH('1'!$E47,매매지수!$F$540:$F$580,FALSE),MATCH('1'!I$12,매매지수!$1:$1,FALSE))</f>
        <v>99.646354657403791</v>
      </c>
      <c r="J47" s="265">
        <f t="shared" si="12"/>
        <v>0.18743391652995545</v>
      </c>
      <c r="K47" s="265">
        <f t="shared" si="13"/>
        <v>0.55397841015341065</v>
      </c>
      <c r="L47" s="265">
        <f t="shared" si="14"/>
        <v>1.138399135162671</v>
      </c>
      <c r="M47" s="261">
        <f>INDEX(전세지수!$540:$580,MATCH('1'!$E47,전세지수!$F$540:$F$580,FALSE),MATCH('1'!M$12,전세지수!$1:$1,FALSE))</f>
        <v>101.6988872830096</v>
      </c>
      <c r="N47" s="262">
        <f>INDEX(전세지수!$540:$580,MATCH('1'!$E47,전세지수!$F$540:$F$580,FALSE),MATCH('1'!N$12,전세지수!$1:$1,FALSE))</f>
        <v>101.55302009552085</v>
      </c>
      <c r="O47" s="262">
        <f>INDEX(전세지수!$540:$580,MATCH('1'!$E47,전세지수!$F$540:$F$580,FALSE),MATCH('1'!O$12,전세지수!$1:$1,FALSE))</f>
        <v>100.34805162060742</v>
      </c>
      <c r="P47" s="262">
        <f>INDEX(전세지수!$540:$580,MATCH('1'!$E47,전세지수!$F$540:$F$580,FALSE),MATCH('1'!P$12,전세지수!$1:$1,FALSE))</f>
        <v>99.538571492710133</v>
      </c>
      <c r="Q47" s="265">
        <f t="shared" si="15"/>
        <v>0.14363648402730966</v>
      </c>
      <c r="R47" s="265">
        <f t="shared" si="16"/>
        <v>1.3461503642436146</v>
      </c>
      <c r="S47" s="265">
        <f t="shared" si="17"/>
        <v>2.1703303130663043</v>
      </c>
      <c r="T47" s="266">
        <f>INDEX(매매지수!$581:$621,MATCH('1'!$E47,매매지수!$F$581:$F$621,FALSE),MATCH('1'!T$12,매매지수!$1:$1,FALSE))</f>
        <v>99.240199799204888</v>
      </c>
      <c r="U47" s="262">
        <f>INDEX(매매지수!$581:$621,MATCH('1'!$E47,매매지수!$F$581:$F$621,FALSE),MATCH('1'!U$12,매매지수!$1:$1,FALSE))</f>
        <v>99.242307160906506</v>
      </c>
      <c r="V47" s="262">
        <f>INDEX(매매지수!$581:$621,MATCH('1'!$E47,매매지수!$F$581:$F$621,FALSE),MATCH('1'!V$12,매매지수!$1:$1,FALSE))</f>
        <v>99.482334012871306</v>
      </c>
      <c r="W47" s="262">
        <f>INDEX(매매지수!$581:$621,MATCH('1'!$E47,매매지수!$F$581:$F$621,FALSE),MATCH('1'!W$12,매매지수!$1:$1,FALSE))</f>
        <v>100.18138034734926</v>
      </c>
      <c r="X47" s="265">
        <f t="shared" si="18"/>
        <v>-2.1234509373080357E-3</v>
      </c>
      <c r="Y47" s="265">
        <f t="shared" si="19"/>
        <v>-0.24339418256420497</v>
      </c>
      <c r="Z47" s="265">
        <f t="shared" si="20"/>
        <v>-0.93947652236484602</v>
      </c>
      <c r="AA47" s="261">
        <f>INDEX(전세지수!$581:$621,MATCH('1'!$E47,전세지수!$F$581:$F$621,FALSE),MATCH('1'!AA$12,전세지수!$1:$1,FALSE))</f>
        <v>99.987249874624297</v>
      </c>
      <c r="AB47" s="262">
        <f>INDEX(전세지수!$581:$621,MATCH('1'!$E47,전세지수!$F$581:$F$621,FALSE),MATCH('1'!AB$12,전세지수!$1:$1,FALSE))</f>
        <v>99.909331156233549</v>
      </c>
      <c r="AC47" s="262">
        <f>INDEX(전세지수!$581:$621,MATCH('1'!$E47,전세지수!$F$581:$F$621,FALSE),MATCH('1'!AC$12,전세지수!$1:$1,FALSE))</f>
        <v>99.449711982817107</v>
      </c>
      <c r="AD47" s="262">
        <f>INDEX(전세지수!$581:$621,MATCH('1'!$E47,전세지수!$F$581:$F$621,FALSE),MATCH('1'!AD$12,전세지수!$1:$1,FALSE))</f>
        <v>100.36856751017943</v>
      </c>
      <c r="AE47" s="265">
        <f t="shared" si="21"/>
        <v>7.7989430505653878E-2</v>
      </c>
      <c r="AF47" s="265">
        <f t="shared" si="22"/>
        <v>0.54051226603859526</v>
      </c>
      <c r="AG47" s="267">
        <f t="shared" si="23"/>
        <v>-0.37991738351398352</v>
      </c>
      <c r="AH47" s="1422" t="s">
        <v>287</v>
      </c>
      <c r="AI47" s="1421"/>
      <c r="AJ47" s="1421"/>
      <c r="AK47" s="1421"/>
    </row>
    <row r="48" spans="1:37" s="310" customFormat="1" ht="12.6" customHeight="1">
      <c r="A48" s="1474" t="s">
        <v>797</v>
      </c>
      <c r="B48" s="1474"/>
      <c r="C48" s="1474"/>
      <c r="D48" s="1474"/>
      <c r="E48" s="627">
        <v>36</v>
      </c>
      <c r="F48" s="261">
        <f>INDEX(매매지수!$540:$580,MATCH('1'!$E48,매매지수!$F$540:$F$580,FALSE),MATCH('1'!F$12,매매지수!$1:$1,FALSE))</f>
        <v>101.50094093700829</v>
      </c>
      <c r="G48" s="262">
        <f>INDEX(매매지수!$540:$580,MATCH('1'!$E48,매매지수!$F$540:$F$580,FALSE),MATCH('1'!G$12,매매지수!$1:$1,FALSE))</f>
        <v>101.42208335813174</v>
      </c>
      <c r="H48" s="262">
        <f>INDEX(매매지수!$540:$580,MATCH('1'!$E48,매매지수!$F$540:$F$580,FALSE),MATCH('1'!H$12,매매지수!$1:$1,FALSE))</f>
        <v>100.37628760102066</v>
      </c>
      <c r="I48" s="262">
        <f>INDEX(매매지수!$540:$580,MATCH('1'!$E48,매매지수!$F$540:$F$580,FALSE),MATCH('1'!I$12,매매지수!$1:$1,FALSE))</f>
        <v>100.4120407703109</v>
      </c>
      <c r="J48" s="265">
        <f t="shared" si="12"/>
        <v>7.7751882297749653E-2</v>
      </c>
      <c r="K48" s="265">
        <f t="shared" si="13"/>
        <v>1.1204372694654241</v>
      </c>
      <c r="L48" s="265">
        <f t="shared" si="14"/>
        <v>1.0844318652861729</v>
      </c>
      <c r="M48" s="261">
        <f>INDEX(전세지수!$540:$580,MATCH('1'!$E48,전세지수!$F$540:$F$580,FALSE),MATCH('1'!M$12,전세지수!$1:$1,FALSE))</f>
        <v>102.14536176431299</v>
      </c>
      <c r="N48" s="262">
        <f>INDEX(전세지수!$540:$580,MATCH('1'!$E48,전세지수!$F$540:$F$580,FALSE),MATCH('1'!N$12,전세지수!$1:$1,FALSE))</f>
        <v>101.9589394986503</v>
      </c>
      <c r="O48" s="262">
        <f>INDEX(전세지수!$540:$580,MATCH('1'!$E48,전세지수!$F$540:$F$580,FALSE),MATCH('1'!O$12,전세지수!$1:$1,FALSE))</f>
        <v>100.41052584034895</v>
      </c>
      <c r="P48" s="262">
        <f>INDEX(전세지수!$540:$580,MATCH('1'!$E48,전세지수!$F$540:$F$580,FALSE),MATCH('1'!P$12,전세지수!$1:$1,FALSE))</f>
        <v>99.730684043080885</v>
      </c>
      <c r="Q48" s="265">
        <f t="shared" si="15"/>
        <v>0.18284053029520297</v>
      </c>
      <c r="R48" s="265">
        <f t="shared" si="16"/>
        <v>1.7277430921160519</v>
      </c>
      <c r="S48" s="265">
        <f t="shared" si="17"/>
        <v>2.4211983948581262</v>
      </c>
      <c r="T48" s="266">
        <f>INDEX(매매지수!$581:$621,MATCH('1'!$E48,매매지수!$F$581:$F$621,FALSE),MATCH('1'!T$12,매매지수!$1:$1,FALSE))</f>
        <v>99.522517177075869</v>
      </c>
      <c r="U48" s="262">
        <f>INDEX(매매지수!$581:$621,MATCH('1'!$E48,매매지수!$F$581:$F$621,FALSE),MATCH('1'!U$12,매매지수!$1:$1,FALSE))</f>
        <v>99.672065095098773</v>
      </c>
      <c r="V48" s="262">
        <f>INDEX(매매지수!$581:$621,MATCH('1'!$E48,매매지수!$F$581:$F$621,FALSE),MATCH('1'!V$12,매매지수!$1:$1,FALSE))</f>
        <v>99.962979260773324</v>
      </c>
      <c r="W48" s="262">
        <f>INDEX(매매지수!$581:$621,MATCH('1'!$E48,매매지수!$F$581:$F$621,FALSE),MATCH('1'!W$12,매매지수!$1:$1,FALSE))</f>
        <v>100.12785613149894</v>
      </c>
      <c r="X48" s="265">
        <f t="shared" si="18"/>
        <v>-0.15003995139482029</v>
      </c>
      <c r="Y48" s="265">
        <f t="shared" si="19"/>
        <v>-0.44062520640608671</v>
      </c>
      <c r="Z48" s="265">
        <f t="shared" si="20"/>
        <v>-0.6045659797490055</v>
      </c>
      <c r="AA48" s="261">
        <f>INDEX(전세지수!$581:$621,MATCH('1'!$E48,전세지수!$F$581:$F$621,FALSE),MATCH('1'!AA$12,전세지수!$1:$1,FALSE))</f>
        <v>99.640218516984604</v>
      </c>
      <c r="AB48" s="262">
        <f>INDEX(전세지수!$581:$621,MATCH('1'!$E48,전세지수!$F$581:$F$621,FALSE),MATCH('1'!AB$12,전세지수!$1:$1,FALSE))</f>
        <v>99.786323042938733</v>
      </c>
      <c r="AC48" s="262">
        <f>INDEX(전세지수!$581:$621,MATCH('1'!$E48,전세지수!$F$581:$F$621,FALSE),MATCH('1'!AC$12,전세지수!$1:$1,FALSE))</f>
        <v>99.930522876653868</v>
      </c>
      <c r="AD48" s="262">
        <f>INDEX(전세지수!$581:$621,MATCH('1'!$E48,전세지수!$F$581:$F$621,FALSE),MATCH('1'!AD$12,전세지수!$1:$1,FALSE))</f>
        <v>100.078687311005</v>
      </c>
      <c r="AE48" s="265">
        <f t="shared" si="21"/>
        <v>-0.14641738616950617</v>
      </c>
      <c r="AF48" s="265">
        <f t="shared" si="22"/>
        <v>-0.29050619501670427</v>
      </c>
      <c r="AG48" s="267">
        <f t="shared" si="23"/>
        <v>-0.43812404598974064</v>
      </c>
      <c r="AH48" s="1420" t="s">
        <v>288</v>
      </c>
      <c r="AI48" s="1421"/>
      <c r="AJ48" s="1421"/>
      <c r="AK48" s="1421"/>
    </row>
    <row r="49" spans="1:37" s="310" customFormat="1" ht="12.6" customHeight="1">
      <c r="A49" s="1475" t="s">
        <v>798</v>
      </c>
      <c r="B49" s="1475"/>
      <c r="C49" s="1475"/>
      <c r="D49" s="1475"/>
      <c r="E49" s="626">
        <v>37</v>
      </c>
      <c r="F49" s="261">
        <f>INDEX(매매지수!$540:$580,MATCH('1'!$E49,매매지수!$F$540:$F$580,FALSE),MATCH('1'!F$12,매매지수!$1:$1,FALSE))</f>
        <v>102.68350900183647</v>
      </c>
      <c r="G49" s="262">
        <f>INDEX(매매지수!$540:$580,MATCH('1'!$E49,매매지수!$F$540:$F$580,FALSE),MATCH('1'!G$12,매매지수!$1:$1,FALSE))</f>
        <v>102.59992626316779</v>
      </c>
      <c r="H49" s="262">
        <f>INDEX(매매지수!$540:$580,MATCH('1'!$E49,매매지수!$F$540:$F$580,FALSE),MATCH('1'!H$12,매매지수!$1:$1,FALSE))</f>
        <v>100.28774767813321</v>
      </c>
      <c r="I49" s="262">
        <f>INDEX(매매지수!$540:$580,MATCH('1'!$E49,매매지수!$F$540:$F$580,FALSE),MATCH('1'!I$12,매매지수!$1:$1,FALSE))</f>
        <v>99.040628196266752</v>
      </c>
      <c r="J49" s="265">
        <f t="shared" si="12"/>
        <v>8.1464716119095115E-2</v>
      </c>
      <c r="K49" s="265">
        <f t="shared" si="13"/>
        <v>2.3888873558037149</v>
      </c>
      <c r="L49" s="265">
        <f t="shared" si="14"/>
        <v>3.6781681133430277</v>
      </c>
      <c r="M49" s="261">
        <f>INDEX(전세지수!$540:$580,MATCH('1'!$E49,전세지수!$F$540:$F$580,FALSE),MATCH('1'!M$12,전세지수!$1:$1,FALSE))</f>
        <v>103.28948837666488</v>
      </c>
      <c r="N49" s="262">
        <f>INDEX(전세지수!$540:$580,MATCH('1'!$E49,전세지수!$F$540:$F$580,FALSE),MATCH('1'!N$12,전세지수!$1:$1,FALSE))</f>
        <v>103.05158425750163</v>
      </c>
      <c r="O49" s="262">
        <f>INDEX(전세지수!$540:$580,MATCH('1'!$E49,전세지수!$F$540:$F$580,FALSE),MATCH('1'!O$12,전세지수!$1:$1,FALSE))</f>
        <v>100.27779130444677</v>
      </c>
      <c r="P49" s="262">
        <f>INDEX(전세지수!$540:$580,MATCH('1'!$E49,전세지수!$F$540:$F$580,FALSE),MATCH('1'!P$12,전세지수!$1:$1,FALSE))</f>
        <v>99.135666376537543</v>
      </c>
      <c r="Q49" s="265">
        <f t="shared" si="15"/>
        <v>0.23085925449606304</v>
      </c>
      <c r="R49" s="265">
        <f t="shared" si="16"/>
        <v>3.0033540159201344</v>
      </c>
      <c r="S49" s="265">
        <f t="shared" si="17"/>
        <v>4.1900379065898052</v>
      </c>
      <c r="T49" s="266">
        <f>INDEX(매매지수!$581:$621,MATCH('1'!$E49,매매지수!$F$581:$F$621,FALSE),MATCH('1'!T$12,매매지수!$1:$1,FALSE))</f>
        <v>100.53302956019159</v>
      </c>
      <c r="U49" s="262">
        <f>INDEX(매매지수!$581:$621,MATCH('1'!$E49,매매지수!$F$581:$F$621,FALSE),MATCH('1'!U$12,매매지수!$1:$1,FALSE))</f>
        <v>100.54020979472502</v>
      </c>
      <c r="V49" s="262">
        <f>INDEX(매매지수!$581:$621,MATCH('1'!$E49,매매지수!$F$581:$F$621,FALSE),MATCH('1'!V$12,매매지수!$1:$1,FALSE))</f>
        <v>100.08330056392028</v>
      </c>
      <c r="W49" s="262">
        <f>INDEX(매매지수!$581:$621,MATCH('1'!$E49,매매지수!$F$581:$F$621,FALSE),MATCH('1'!W$12,매매지수!$1:$1,FALSE))</f>
        <v>99.575865875561703</v>
      </c>
      <c r="X49" s="265">
        <f t="shared" si="18"/>
        <v>-7.1416546156832794E-3</v>
      </c>
      <c r="Y49" s="265">
        <f t="shared" si="19"/>
        <v>0.44935468128779466</v>
      </c>
      <c r="Z49" s="265">
        <f t="shared" si="20"/>
        <v>0.96124063417739602</v>
      </c>
      <c r="AA49" s="261">
        <f>INDEX(전세지수!$581:$621,MATCH('1'!$E49,전세지수!$F$581:$F$621,FALSE),MATCH('1'!AA$12,전세지수!$1:$1,FALSE))</f>
        <v>100.8051893184501</v>
      </c>
      <c r="AB49" s="262">
        <f>INDEX(전세지수!$581:$621,MATCH('1'!$E49,전세지수!$F$581:$F$621,FALSE),MATCH('1'!AB$12,전세지수!$1:$1,FALSE))</f>
        <v>100.7590437499571</v>
      </c>
      <c r="AC49" s="262">
        <f>INDEX(전세지수!$581:$621,MATCH('1'!$E49,전세지수!$F$581:$F$621,FALSE),MATCH('1'!AC$12,전세지수!$1:$1,FALSE))</f>
        <v>100.13129754795477</v>
      </c>
      <c r="AD49" s="262">
        <f>INDEX(전세지수!$581:$621,MATCH('1'!$E49,전세지수!$F$581:$F$621,FALSE),MATCH('1'!AD$12,전세지수!$1:$1,FALSE))</f>
        <v>99.674274946516647</v>
      </c>
      <c r="AE49" s="265">
        <f t="shared" si="21"/>
        <v>4.5797942076064579E-2</v>
      </c>
      <c r="AF49" s="265">
        <f t="shared" si="22"/>
        <v>0.67300812732662418</v>
      </c>
      <c r="AG49" s="267">
        <f t="shared" si="23"/>
        <v>1.1346100812273718</v>
      </c>
      <c r="AH49" s="1422" t="s">
        <v>289</v>
      </c>
      <c r="AI49" s="1421"/>
      <c r="AJ49" s="1421"/>
      <c r="AK49" s="1421"/>
    </row>
    <row r="50" spans="1:37" s="310" customFormat="1" ht="12.6" customHeight="1">
      <c r="A50" s="1476" t="s">
        <v>847</v>
      </c>
      <c r="B50" s="1476"/>
      <c r="C50" s="1476"/>
      <c r="D50" s="1476"/>
      <c r="E50" s="627">
        <v>38</v>
      </c>
      <c r="F50" s="261">
        <f>INDEX(매매지수!$540:$580,MATCH('1'!$E50,매매지수!$F$540:$F$580,FALSE),MATCH('1'!F$12,매매지수!$1:$1,FALSE))</f>
        <v>99.6757196956532</v>
      </c>
      <c r="G50" s="262">
        <f>INDEX(매매지수!$540:$580,MATCH('1'!$E50,매매지수!$F$540:$F$580,FALSE),MATCH('1'!G$12,매매지수!$1:$1,FALSE))</f>
        <v>99.74957825251407</v>
      </c>
      <c r="H50" s="262">
        <f>INDEX(매매지수!$540:$580,MATCH('1'!$E50,매매지수!$F$540:$F$580,FALSE),MATCH('1'!H$12,매매지수!$1:$1,FALSE))</f>
        <v>99.117311950511436</v>
      </c>
      <c r="I50" s="262">
        <f>INDEX(매매지수!$540:$580,MATCH('1'!$E50,매매지수!$F$540:$F$580,FALSE),MATCH('1'!I$12,매매지수!$1:$1,FALSE))</f>
        <v>99.827828225921351</v>
      </c>
      <c r="J50" s="265">
        <f t="shared" si="12"/>
        <v>-7.4043979087212719E-2</v>
      </c>
      <c r="K50" s="265">
        <f t="shared" si="13"/>
        <v>0.56338063871281818</v>
      </c>
      <c r="L50" s="265">
        <f t="shared" si="14"/>
        <v>-0.15237086989803306</v>
      </c>
      <c r="M50" s="261">
        <f>INDEX(전세지수!$540:$580,MATCH('1'!$E50,전세지수!$F$540:$F$580,FALSE),MATCH('1'!M$12,전세지수!$1:$1,FALSE))</f>
        <v>101.41259853098651</v>
      </c>
      <c r="N50" s="262">
        <f>INDEX(전세지수!$540:$580,MATCH('1'!$E50,전세지수!$F$540:$F$580,FALSE),MATCH('1'!N$12,전세지수!$1:$1,FALSE))</f>
        <v>101.23235633817889</v>
      </c>
      <c r="O50" s="262">
        <f>INDEX(전세지수!$540:$580,MATCH('1'!$E50,전세지수!$F$540:$F$580,FALSE),MATCH('1'!O$12,전세지수!$1:$1,FALSE))</f>
        <v>99.606797101483437</v>
      </c>
      <c r="P50" s="262">
        <f>INDEX(전세지수!$540:$580,MATCH('1'!$E50,전세지수!$F$540:$F$580,FALSE),MATCH('1'!P$12,전세지수!$1:$1,FALSE))</f>
        <v>99.576730580185867</v>
      </c>
      <c r="Q50" s="265">
        <f t="shared" si="15"/>
        <v>0.17804800690948142</v>
      </c>
      <c r="R50" s="265">
        <f t="shared" si="16"/>
        <v>1.8129299225064566</v>
      </c>
      <c r="S50" s="265">
        <f t="shared" si="17"/>
        <v>1.8436716490930483</v>
      </c>
      <c r="T50" s="266">
        <f>INDEX(매매지수!$581:$621,MATCH('1'!$E50,매매지수!$F$581:$F$621,FALSE),MATCH('1'!T$12,매매지수!$1:$1,FALSE))</f>
        <v>100.96090493882026</v>
      </c>
      <c r="U50" s="262">
        <f>INDEX(매매지수!$581:$621,MATCH('1'!$E50,매매지수!$F$581:$F$621,FALSE),MATCH('1'!U$12,매매지수!$1:$1,FALSE))</f>
        <v>100.96463310254688</v>
      </c>
      <c r="V50" s="262">
        <f>INDEX(매매지수!$581:$621,MATCH('1'!$E50,매매지수!$F$581:$F$621,FALSE),MATCH('1'!V$12,매매지수!$1:$1,FALSE))</f>
        <v>100.09188386381402</v>
      </c>
      <c r="W50" s="262">
        <f>INDEX(매매지수!$581:$621,MATCH('1'!$E50,매매지수!$F$581:$F$621,FALSE),MATCH('1'!W$12,매매지수!$1:$1,FALSE))</f>
        <v>99.993812423343044</v>
      </c>
      <c r="X50" s="265">
        <f t="shared" si="18"/>
        <v>-3.6925442227220273E-3</v>
      </c>
      <c r="Y50" s="265">
        <f t="shared" si="19"/>
        <v>0.86822331787523854</v>
      </c>
      <c r="Z50" s="265">
        <f t="shared" si="20"/>
        <v>0.96715235877080641</v>
      </c>
      <c r="AA50" s="261">
        <f>INDEX(전세지수!$581:$621,MATCH('1'!$E50,전세지수!$F$581:$F$621,FALSE),MATCH('1'!AA$12,전세지수!$1:$1,FALSE))</f>
        <v>100.91057036423099</v>
      </c>
      <c r="AB50" s="262">
        <f>INDEX(전세지수!$581:$621,MATCH('1'!$E50,전세지수!$F$581:$F$621,FALSE),MATCH('1'!AB$12,전세지수!$1:$1,FALSE))</f>
        <v>100.82613782294078</v>
      </c>
      <c r="AC50" s="262">
        <f>INDEX(전세지수!$581:$621,MATCH('1'!$E50,전세지수!$F$581:$F$621,FALSE),MATCH('1'!AC$12,전세지수!$1:$1,FALSE))</f>
        <v>100.04219272595583</v>
      </c>
      <c r="AD50" s="262">
        <f>INDEX(전세지수!$581:$621,MATCH('1'!$E50,전세지수!$F$581:$F$621,FALSE),MATCH('1'!AD$12,전세지수!$1:$1,FALSE))</f>
        <v>99.802775932253027</v>
      </c>
      <c r="AE50" s="265">
        <f t="shared" si="21"/>
        <v>8.3740727467396248E-2</v>
      </c>
      <c r="AF50" s="265">
        <f t="shared" si="22"/>
        <v>0.86801140060364101</v>
      </c>
      <c r="AG50" s="267">
        <f t="shared" si="23"/>
        <v>1.109983586759089</v>
      </c>
      <c r="AH50" s="1374" t="s">
        <v>290</v>
      </c>
      <c r="AI50" s="1375"/>
      <c r="AJ50" s="1375"/>
      <c r="AK50" s="1375"/>
    </row>
    <row r="51" spans="1:37" s="310" customFormat="1" ht="12.6" customHeight="1">
      <c r="A51" s="1476" t="s">
        <v>848</v>
      </c>
      <c r="B51" s="1476"/>
      <c r="C51" s="1476"/>
      <c r="D51" s="1476"/>
      <c r="E51" s="626">
        <v>39</v>
      </c>
      <c r="F51" s="268">
        <f>INDEX(매매지수!$540:$580,MATCH('1'!$E51,매매지수!$F$540:$F$580,FALSE),MATCH('1'!F$12,매매지수!$1:$1,FALSE))</f>
        <v>100.06360795466772</v>
      </c>
      <c r="G51" s="285">
        <f>INDEX(매매지수!$540:$580,MATCH('1'!$E51,매매지수!$F$540:$F$580,FALSE),MATCH('1'!G$12,매매지수!$1:$1,FALSE))</f>
        <v>100.16029185264696</v>
      </c>
      <c r="H51" s="285">
        <f>INDEX(매매지수!$540:$580,MATCH('1'!$E51,매매지수!$F$540:$F$580,FALSE),MATCH('1'!H$12,매매지수!$1:$1,FALSE))</f>
        <v>100.00358538914695</v>
      </c>
      <c r="I51" s="285">
        <f>INDEX(매매지수!$540:$580,MATCH('1'!$E51,매매지수!$F$540:$F$580,FALSE),MATCH('1'!I$12,매매지수!$1:$1,FALSE))</f>
        <v>99.969999345237909</v>
      </c>
      <c r="J51" s="288">
        <f t="shared" si="12"/>
        <v>-9.6529169584969043E-2</v>
      </c>
      <c r="K51" s="288">
        <f t="shared" si="13"/>
        <v>6.0020413555372798E-2</v>
      </c>
      <c r="L51" s="288">
        <f t="shared" si="14"/>
        <v>9.3636701053223526E-2</v>
      </c>
      <c r="M51" s="268">
        <f>INDEX(전세지수!$540:$580,MATCH('1'!$E51,전세지수!$F$540:$F$580,FALSE),MATCH('1'!M$12,전세지수!$1:$1,FALSE))</f>
        <v>100.3722030868777</v>
      </c>
      <c r="N51" s="285">
        <f>INDEX(전세지수!$540:$580,MATCH('1'!$E51,전세지수!$F$540:$F$580,FALSE),MATCH('1'!N$12,전세지수!$1:$1,FALSE))</f>
        <v>100.31039427478454</v>
      </c>
      <c r="O51" s="285">
        <f>INDEX(전세지수!$540:$580,MATCH('1'!$E51,전세지수!$F$540:$F$580,FALSE),MATCH('1'!O$12,전세지수!$1:$1,FALSE))</f>
        <v>100</v>
      </c>
      <c r="P51" s="285">
        <f>INDEX(전세지수!$540:$580,MATCH('1'!$E51,전세지수!$F$540:$F$580,FALSE),MATCH('1'!P$12,전세지수!$1:$1,FALSE))</f>
        <v>99.989883433687936</v>
      </c>
      <c r="Q51" s="288">
        <f t="shared" si="15"/>
        <v>6.1617554731019375E-2</v>
      </c>
      <c r="R51" s="288">
        <f t="shared" si="16"/>
        <v>0.37220308687770931</v>
      </c>
      <c r="S51" s="288">
        <f t="shared" si="17"/>
        <v>0.38235833472424208</v>
      </c>
      <c r="T51" s="273">
        <f>INDEX(매매지수!$581:$621,MATCH('1'!$E51,매매지수!$F$581:$F$621,FALSE),MATCH('1'!T$12,매매지수!$1:$1,FALSE))</f>
        <v>99.919998662499239</v>
      </c>
      <c r="U51" s="285">
        <f>INDEX(매매지수!$581:$621,MATCH('1'!$E51,매매지수!$F$581:$F$621,FALSE),MATCH('1'!U$12,매매지수!$1:$1,FALSE))</f>
        <v>99.926370314281542</v>
      </c>
      <c r="V51" s="285">
        <f>INDEX(매매지수!$581:$621,MATCH('1'!$E51,매매지수!$F$581:$F$621,FALSE),MATCH('1'!V$12,매매지수!$1:$1,FALSE))</f>
        <v>100.13639283521701</v>
      </c>
      <c r="W51" s="285">
        <f>INDEX(매매지수!$581:$621,MATCH('1'!$E51,매매지수!$F$581:$F$621,FALSE),MATCH('1'!W$12,매매지수!$1:$1,FALSE))</f>
        <v>100</v>
      </c>
      <c r="X51" s="288">
        <f t="shared" si="18"/>
        <v>-6.3763466663147028E-3</v>
      </c>
      <c r="Y51" s="288">
        <f t="shared" si="19"/>
        <v>-0.21609942858024089</v>
      </c>
      <c r="Z51" s="288">
        <f t="shared" si="20"/>
        <v>-8.0001337500756886E-2</v>
      </c>
      <c r="AA51" s="268">
        <f>INDEX(전세지수!$581:$621,MATCH('1'!$E51,전세지수!$F$581:$F$621,FALSE),MATCH('1'!AA$12,전세지수!$1:$1,FALSE))</f>
        <v>99.863735291173612</v>
      </c>
      <c r="AB51" s="285">
        <f>INDEX(전세지수!$581:$621,MATCH('1'!$E51,전세지수!$F$581:$F$621,FALSE),MATCH('1'!AB$12,전세지수!$1:$1,FALSE))</f>
        <v>99.863735291173612</v>
      </c>
      <c r="AC51" s="285">
        <f>INDEX(전세지수!$581:$621,MATCH('1'!$E51,전세지수!$F$581:$F$621,FALSE),MATCH('1'!AC$12,전세지수!$1:$1,FALSE))</f>
        <v>100.03524769888084</v>
      </c>
      <c r="AD51" s="285">
        <f>INDEX(전세지수!$581:$621,MATCH('1'!$E51,전세지수!$F$581:$F$621,FALSE),MATCH('1'!AD$12,전세지수!$1:$1,FALSE))</f>
        <v>100</v>
      </c>
      <c r="AE51" s="288">
        <f t="shared" si="21"/>
        <v>0</v>
      </c>
      <c r="AF51" s="288">
        <f t="shared" si="22"/>
        <v>-0.17145197483141583</v>
      </c>
      <c r="AG51" s="289">
        <f t="shared" si="23"/>
        <v>-0.13626470882638353</v>
      </c>
      <c r="AH51" s="1374" t="s">
        <v>849</v>
      </c>
      <c r="AI51" s="1375"/>
      <c r="AJ51" s="1375"/>
      <c r="AK51" s="1375"/>
    </row>
    <row r="52" spans="1:37" s="310" customFormat="1" ht="12.6" customHeight="1">
      <c r="A52" s="1476" t="s">
        <v>1542</v>
      </c>
      <c r="B52" s="1476"/>
      <c r="C52" s="1476"/>
      <c r="D52" s="1476"/>
      <c r="E52" s="627">
        <v>40</v>
      </c>
      <c r="F52" s="268">
        <f>INDEX(매매지수!$540:$580,MATCH('1'!$E52,매매지수!$F$540:$F$580,FALSE),MATCH('1'!F$12,매매지수!$1:$1,FALSE))</f>
        <v>99.113076605350798</v>
      </c>
      <c r="G52" s="285">
        <f>INDEX(매매지수!$540:$580,MATCH('1'!$E52,매매지수!$F$540:$F$580,FALSE),MATCH('1'!G$12,매매지수!$1:$1,FALSE))</f>
        <v>99.281694875002131</v>
      </c>
      <c r="H52" s="285">
        <f>INDEX(매매지수!$540:$580,MATCH('1'!$E52,매매지수!$F$540:$F$580,FALSE),MATCH('1'!H$12,매매지수!$1:$1,FALSE))</f>
        <v>99.76898819667565</v>
      </c>
      <c r="I52" s="285">
        <f>INDEX(매매지수!$540:$580,MATCH('1'!$E52,매매지수!$F$540:$F$580,FALSE),MATCH('1'!I$12,매매지수!$1:$1,FALSE))</f>
        <v>100.55166422628612</v>
      </c>
      <c r="J52" s="288">
        <f t="shared" si="12"/>
        <v>-0.16983822633530599</v>
      </c>
      <c r="K52" s="288">
        <f t="shared" si="13"/>
        <v>-0.65743033299270337</v>
      </c>
      <c r="L52" s="288">
        <f t="shared" si="14"/>
        <v>-1.430694988496517</v>
      </c>
      <c r="M52" s="268">
        <f>INDEX(전세지수!$540:$580,MATCH('1'!$E52,전세지수!$F$540:$F$580,FALSE),MATCH('1'!M$12,전세지수!$1:$1,FALSE))</f>
        <v>101.04156123138289</v>
      </c>
      <c r="N52" s="285">
        <f>INDEX(전세지수!$540:$580,MATCH('1'!$E52,전세지수!$F$540:$F$580,FALSE),MATCH('1'!N$12,전세지수!$1:$1,FALSE))</f>
        <v>100.92239051646064</v>
      </c>
      <c r="O52" s="285">
        <f>INDEX(전세지수!$540:$580,MATCH('1'!$E52,전세지수!$F$540:$F$580,FALSE),MATCH('1'!O$12,전세지수!$1:$1,FALSE))</f>
        <v>100.00164097479644</v>
      </c>
      <c r="P52" s="285">
        <f>INDEX(전세지수!$540:$580,MATCH('1'!$E52,전세지수!$F$540:$F$580,FALSE),MATCH('1'!P$12,전세지수!$1:$1,FALSE))</f>
        <v>99.941542088345159</v>
      </c>
      <c r="Q52" s="288">
        <f t="shared" si="15"/>
        <v>0.1180815419773662</v>
      </c>
      <c r="R52" s="288">
        <f t="shared" si="16"/>
        <v>1.0399031920371504</v>
      </c>
      <c r="S52" s="288">
        <f t="shared" si="17"/>
        <v>1.100662567388988</v>
      </c>
      <c r="T52" s="273">
        <f>INDEX(매매지수!$581:$621,MATCH('1'!$E52,매매지수!$F$581:$F$621,FALSE),MATCH('1'!T$12,매매지수!$1:$1,FALSE))</f>
        <v>99.655251590823326</v>
      </c>
      <c r="U52" s="285">
        <f>INDEX(매매지수!$581:$621,MATCH('1'!$E52,매매지수!$F$581:$F$621,FALSE),MATCH('1'!U$12,매매지수!$1:$1,FALSE))</f>
        <v>99.763879648536388</v>
      </c>
      <c r="V52" s="285">
        <f>INDEX(매매지수!$581:$621,MATCH('1'!$E52,매매지수!$F$581:$F$621,FALSE),MATCH('1'!V$12,매매지수!$1:$1,FALSE))</f>
        <v>99.855702919239647</v>
      </c>
      <c r="W52" s="285">
        <f>INDEX(매매지수!$581:$621,MATCH('1'!$E52,매매지수!$F$581:$F$621,FALSE),MATCH('1'!W$12,매매지수!$1:$1,FALSE))</f>
        <v>100.04154008541703</v>
      </c>
      <c r="X52" s="288">
        <f t="shared" si="18"/>
        <v>-0.10888515773018748</v>
      </c>
      <c r="Y52" s="288">
        <f t="shared" si="19"/>
        <v>-0.20074099180739102</v>
      </c>
      <c r="Z52" s="288">
        <f t="shared" si="20"/>
        <v>-0.38612809665252712</v>
      </c>
      <c r="AA52" s="268">
        <f>INDEX(전세지수!$581:$621,MATCH('1'!$E52,전세지수!$F$581:$F$621,FALSE),MATCH('1'!AA$12,전세지수!$1:$1,FALSE))</f>
        <v>100.17087446055153</v>
      </c>
      <c r="AB52" s="285">
        <f>INDEX(전세지수!$581:$621,MATCH('1'!$E52,전세지수!$F$581:$F$621,FALSE),MATCH('1'!AB$12,전세지수!$1:$1,FALSE))</f>
        <v>100.22808403588164</v>
      </c>
      <c r="AC52" s="285">
        <f>INDEX(전세지수!$581:$621,MATCH('1'!$E52,전세지수!$F$581:$F$621,FALSE),MATCH('1'!AC$12,전세지수!$1:$1,FALSE))</f>
        <v>100.05279491575605</v>
      </c>
      <c r="AD52" s="285">
        <f>INDEX(전세지수!$581:$621,MATCH('1'!$E52,전세지수!$F$581:$F$621,FALSE),MATCH('1'!AD$12,전세지수!$1:$1,FALSE))</f>
        <v>99.982322784801667</v>
      </c>
      <c r="AE52" s="288">
        <f t="shared" si="21"/>
        <v>-5.7079386362035578E-2</v>
      </c>
      <c r="AF52" s="288">
        <f t="shared" si="22"/>
        <v>0.11801723769426786</v>
      </c>
      <c r="AG52" s="289">
        <f t="shared" si="23"/>
        <v>0.18858501232832392</v>
      </c>
      <c r="AH52" s="1374" t="s">
        <v>1543</v>
      </c>
      <c r="AI52" s="1375"/>
      <c r="AJ52" s="1375"/>
      <c r="AK52" s="1375"/>
    </row>
    <row r="53" spans="1:37" s="310" customFormat="1" ht="12.6" customHeight="1" thickBot="1">
      <c r="A53" s="1477" t="s">
        <v>1544</v>
      </c>
      <c r="B53" s="1477"/>
      <c r="C53" s="1477"/>
      <c r="D53" s="1477"/>
      <c r="E53" s="626">
        <v>41</v>
      </c>
      <c r="F53" s="290">
        <f>INDEX(매매지수!$540:$580,MATCH('1'!$E53,매매지수!$F$540:$F$580,FALSE),MATCH('1'!F$12,매매지수!$1:$1,FALSE))</f>
        <v>99.140798748156627</v>
      </c>
      <c r="G53" s="291">
        <f>INDEX(매매지수!$540:$580,MATCH('1'!$E53,매매지수!$F$540:$F$580,FALSE),MATCH('1'!G$12,매매지수!$1:$1,FALSE))</f>
        <v>99.244620557140152</v>
      </c>
      <c r="H53" s="291">
        <f>INDEX(매매지수!$540:$580,MATCH('1'!$E53,매매지수!$F$540:$F$580,FALSE),MATCH('1'!H$12,매매지수!$1:$1,FALSE))</f>
        <v>99.80994209296567</v>
      </c>
      <c r="I53" s="291">
        <f>INDEX(매매지수!$540:$580,MATCH('1'!$E53,매매지수!$F$540:$F$580,FALSE),MATCH('1'!I$12,매매지수!$1:$1,FALSE))</f>
        <v>100.11041355280268</v>
      </c>
      <c r="J53" s="294">
        <f t="shared" si="12"/>
        <v>-0.10461202672819025</v>
      </c>
      <c r="K53" s="294">
        <f t="shared" si="13"/>
        <v>-0.67041752632797103</v>
      </c>
      <c r="L53" s="294">
        <f t="shared" si="14"/>
        <v>-0.96854539926022332</v>
      </c>
      <c r="M53" s="290">
        <f>INDEX(전세지수!$540:$580,MATCH('1'!$E53,전세지수!$F$540:$F$580,FALSE),MATCH('1'!M$12,전세지수!$1:$1,FALSE))</f>
        <v>101.77084592390374</v>
      </c>
      <c r="N53" s="291">
        <f>INDEX(전세지수!$540:$580,MATCH('1'!$E53,전세지수!$F$540:$F$580,FALSE),MATCH('1'!N$12,전세지수!$1:$1,FALSE))</f>
        <v>101.47538228497828</v>
      </c>
      <c r="O53" s="291">
        <f>INDEX(전세지수!$540:$580,MATCH('1'!$E53,전세지수!$F$540:$F$580,FALSE),MATCH('1'!O$12,전세지수!$1:$1,FALSE))</f>
        <v>100.24726186246036</v>
      </c>
      <c r="P53" s="291">
        <f>INDEX(전세지수!$540:$580,MATCH('1'!$E53,전세지수!$F$540:$F$580,FALSE),MATCH('1'!P$12,전세지수!$1:$1,FALSE))</f>
        <v>99.208550673510544</v>
      </c>
      <c r="Q53" s="294">
        <f t="shared" si="15"/>
        <v>0.2911678007732954</v>
      </c>
      <c r="R53" s="294">
        <f t="shared" si="16"/>
        <v>1.5198261110949129</v>
      </c>
      <c r="S53" s="294">
        <f t="shared" si="17"/>
        <v>2.5827362994401026</v>
      </c>
      <c r="T53" s="295">
        <f>INDEX(매매지수!$581:$621,MATCH('1'!$E53,매매지수!$F$581:$F$621,FALSE),MATCH('1'!T$12,매매지수!$1:$1,FALSE))</f>
        <v>100.19418235370435</v>
      </c>
      <c r="U53" s="291">
        <f>INDEX(매매지수!$581:$621,MATCH('1'!$E53,매매지수!$F$581:$F$621,FALSE),MATCH('1'!U$12,매매지수!$1:$1,FALSE))</f>
        <v>100.24851010520628</v>
      </c>
      <c r="V53" s="291">
        <f>INDEX(매매지수!$581:$621,MATCH('1'!$E53,매매지수!$F$581:$F$621,FALSE),MATCH('1'!V$12,매매지수!$1:$1,FALSE))</f>
        <v>100.02411473066324</v>
      </c>
      <c r="W53" s="291">
        <f>INDEX(매매지수!$581:$621,MATCH('1'!$E53,매매지수!$F$581:$F$621,FALSE),MATCH('1'!W$12,매매지수!$1:$1,FALSE))</f>
        <v>99.996695935543826</v>
      </c>
      <c r="X53" s="294">
        <f t="shared" si="18"/>
        <v>-5.4193076231168202E-2</v>
      </c>
      <c r="Y53" s="294">
        <f t="shared" si="19"/>
        <v>0.17002662157925563</v>
      </c>
      <c r="Z53" s="294">
        <f t="shared" si="20"/>
        <v>0.19749294345468016</v>
      </c>
      <c r="AA53" s="290">
        <f>INDEX(전세지수!$581:$621,MATCH('1'!$E53,전세지수!$F$581:$F$621,FALSE),MATCH('1'!AA$12,전세지수!$1:$1,FALSE))</f>
        <v>100.5566019628581</v>
      </c>
      <c r="AB53" s="291">
        <f>INDEX(전세지수!$581:$621,MATCH('1'!$E53,전세지수!$F$581:$F$621,FALSE),MATCH('1'!AB$12,전세지수!$1:$1,FALSE))</f>
        <v>100.49595022574562</v>
      </c>
      <c r="AC53" s="291">
        <f>INDEX(전세지수!$581:$621,MATCH('1'!$E53,전세지수!$F$581:$F$621,FALSE),MATCH('1'!AC$12,전세지수!$1:$1,FALSE))</f>
        <v>100.0742188914882</v>
      </c>
      <c r="AD53" s="291">
        <f>INDEX(전세지수!$581:$621,MATCH('1'!$E53,전세지수!$F$581:$F$621,FALSE),MATCH('1'!AD$12,전세지수!$1:$1,FALSE))</f>
        <v>99.891058200414719</v>
      </c>
      <c r="AE53" s="294">
        <f t="shared" si="21"/>
        <v>6.0352419153453241E-2</v>
      </c>
      <c r="AF53" s="294">
        <f t="shared" si="22"/>
        <v>0.48202531752252753</v>
      </c>
      <c r="AG53" s="296">
        <f t="shared" si="23"/>
        <v>0.66626960854501149</v>
      </c>
      <c r="AH53" s="1485" t="s">
        <v>1545</v>
      </c>
      <c r="AI53" s="1486"/>
      <c r="AJ53" s="1486"/>
      <c r="AK53" s="1486"/>
    </row>
    <row r="54" spans="1:37" s="310" customFormat="1" ht="22.5" customHeight="1">
      <c r="A54" s="1478" t="s">
        <v>1825</v>
      </c>
      <c r="B54" s="1478"/>
      <c r="C54" s="1478"/>
      <c r="D54" s="1478"/>
      <c r="E54" s="1478"/>
      <c r="F54" s="1478"/>
      <c r="G54" s="1478"/>
      <c r="H54" s="1478"/>
      <c r="I54" s="1478"/>
      <c r="J54" s="1478"/>
      <c r="K54" s="1478"/>
      <c r="L54" s="1478"/>
      <c r="M54" s="1478"/>
      <c r="N54" s="1478"/>
      <c r="O54" s="1478"/>
      <c r="P54" s="1478"/>
      <c r="Q54" s="1478"/>
      <c r="R54" s="1478"/>
      <c r="S54" s="1478"/>
      <c r="T54" s="644"/>
      <c r="U54" s="645"/>
      <c r="V54" s="645"/>
      <c r="W54" s="645"/>
      <c r="X54" s="646"/>
      <c r="Y54" s="647"/>
      <c r="Z54" s="647"/>
      <c r="AA54" s="645"/>
      <c r="AB54" s="645"/>
      <c r="AC54" s="645"/>
      <c r="AD54" s="645"/>
      <c r="AE54" s="646"/>
      <c r="AF54" s="647"/>
      <c r="AG54" s="646"/>
      <c r="AH54" s="648"/>
      <c r="AI54" s="648"/>
      <c r="AJ54" s="648"/>
      <c r="AK54" s="648"/>
    </row>
    <row r="55" spans="1:37" ht="3" customHeight="1">
      <c r="A55" s="311"/>
      <c r="B55" s="312"/>
      <c r="C55" s="312"/>
      <c r="D55" s="312"/>
      <c r="E55" s="313"/>
      <c r="F55" s="314"/>
      <c r="G55" s="315"/>
      <c r="H55" s="315"/>
      <c r="I55" s="315"/>
      <c r="J55" s="317"/>
      <c r="K55" s="318"/>
      <c r="L55" s="317"/>
      <c r="M55" s="315"/>
      <c r="N55" s="315"/>
      <c r="O55" s="315"/>
      <c r="P55" s="315"/>
      <c r="Q55" s="317"/>
      <c r="R55" s="317"/>
      <c r="S55" s="317"/>
      <c r="T55" s="314"/>
      <c r="U55" s="315"/>
      <c r="V55" s="315"/>
      <c r="W55" s="315"/>
      <c r="X55" s="317"/>
      <c r="Y55" s="318"/>
      <c r="Z55" s="317"/>
      <c r="AA55" s="315"/>
      <c r="AB55" s="315"/>
      <c r="AC55" s="315"/>
      <c r="AD55" s="315"/>
      <c r="AE55" s="317"/>
      <c r="AF55" s="317"/>
      <c r="AG55" s="317"/>
      <c r="AH55" s="312"/>
      <c r="AI55" s="312"/>
      <c r="AJ55" s="312"/>
      <c r="AK55" s="319"/>
    </row>
    <row r="56" spans="1:37" s="500" customFormat="1" ht="15" customHeight="1">
      <c r="A56" s="1385">
        <f>'1'!AJ336+1</f>
        <v>17</v>
      </c>
      <c r="B56" s="1385"/>
      <c r="C56" s="520"/>
      <c r="D56" s="520"/>
      <c r="E56" s="499"/>
      <c r="F56" s="321"/>
      <c r="G56" s="321"/>
      <c r="H56" s="321"/>
      <c r="I56" s="321"/>
      <c r="J56" s="323"/>
      <c r="K56" s="323"/>
      <c r="L56" s="323"/>
      <c r="M56" s="321"/>
      <c r="N56" s="321"/>
      <c r="O56" s="321"/>
      <c r="P56" s="321"/>
      <c r="Q56" s="1386">
        <f>'1'!Q336</f>
        <v>41487</v>
      </c>
      <c r="R56" s="1386"/>
      <c r="S56" s="1386"/>
      <c r="T56" s="1363">
        <f>'1'!T336</f>
        <v>41487</v>
      </c>
      <c r="U56" s="1363"/>
      <c r="V56" s="1363"/>
      <c r="W56" s="1363"/>
      <c r="X56" s="1363"/>
      <c r="Y56" s="323"/>
      <c r="Z56" s="323"/>
      <c r="AA56" s="321"/>
      <c r="AB56" s="321"/>
      <c r="AC56" s="321"/>
      <c r="AD56" s="321"/>
      <c r="AE56" s="324"/>
      <c r="AF56" s="324"/>
      <c r="AG56" s="324"/>
      <c r="AJ56" s="1355">
        <f>A56+1</f>
        <v>18</v>
      </c>
      <c r="AK56" s="1355"/>
    </row>
  </sheetData>
  <mergeCells count="117">
    <mergeCell ref="A1:S1"/>
    <mergeCell ref="T1:AK1"/>
    <mergeCell ref="A3:S4"/>
    <mergeCell ref="C5:I5"/>
    <mergeCell ref="A6:D6"/>
    <mergeCell ref="G6:K6"/>
    <mergeCell ref="N6:R6"/>
    <mergeCell ref="U6:Y6"/>
    <mergeCell ref="AB6:AF6"/>
    <mergeCell ref="T5:AA5"/>
    <mergeCell ref="B7:D7"/>
    <mergeCell ref="G7:K7"/>
    <mergeCell ref="N7:R7"/>
    <mergeCell ref="U7:Y7"/>
    <mergeCell ref="AB7:AF7"/>
    <mergeCell ref="J8:L8"/>
    <mergeCell ref="Q8:S8"/>
    <mergeCell ref="X8:Z8"/>
    <mergeCell ref="AE8:AG8"/>
    <mergeCell ref="A13:D13"/>
    <mergeCell ref="AH13:AK13"/>
    <mergeCell ref="A14:D14"/>
    <mergeCell ref="AH14:AK14"/>
    <mergeCell ref="A16:D16"/>
    <mergeCell ref="AH16:AK16"/>
    <mergeCell ref="Y10:Y11"/>
    <mergeCell ref="AE10:AE11"/>
    <mergeCell ref="AF10:AF11"/>
    <mergeCell ref="A11:B11"/>
    <mergeCell ref="A12:D12"/>
    <mergeCell ref="AH12:AK12"/>
    <mergeCell ref="A10:B10"/>
    <mergeCell ref="J10:J11"/>
    <mergeCell ref="K10:K11"/>
    <mergeCell ref="Q10:Q11"/>
    <mergeCell ref="R10:R11"/>
    <mergeCell ref="X10:X11"/>
    <mergeCell ref="AH15:AK15"/>
    <mergeCell ref="A15:D15"/>
    <mergeCell ref="C20:D20"/>
    <mergeCell ref="AH20:AI20"/>
    <mergeCell ref="C21:D21"/>
    <mergeCell ref="AH21:AI21"/>
    <mergeCell ref="C22:D22"/>
    <mergeCell ref="AH22:AI22"/>
    <mergeCell ref="A17:D17"/>
    <mergeCell ref="AH17:AK17"/>
    <mergeCell ref="A18:D18"/>
    <mergeCell ref="AH18:AK18"/>
    <mergeCell ref="B19:D19"/>
    <mergeCell ref="AH19:AJ19"/>
    <mergeCell ref="A26:D26"/>
    <mergeCell ref="AH26:AK26"/>
    <mergeCell ref="B27:D27"/>
    <mergeCell ref="AH27:AJ27"/>
    <mergeCell ref="B28:D28"/>
    <mergeCell ref="AH28:AJ28"/>
    <mergeCell ref="B23:D23"/>
    <mergeCell ref="AH23:AJ23"/>
    <mergeCell ref="C24:D24"/>
    <mergeCell ref="AH24:AI24"/>
    <mergeCell ref="C25:D25"/>
    <mergeCell ref="AH25:AI25"/>
    <mergeCell ref="B32:D32"/>
    <mergeCell ref="AH32:AJ32"/>
    <mergeCell ref="B33:D33"/>
    <mergeCell ref="AH33:AJ33"/>
    <mergeCell ref="A34:D34"/>
    <mergeCell ref="AH34:AK34"/>
    <mergeCell ref="B29:D29"/>
    <mergeCell ref="AH29:AJ29"/>
    <mergeCell ref="B30:D30"/>
    <mergeCell ref="AH30:AJ30"/>
    <mergeCell ref="B31:D31"/>
    <mergeCell ref="AH31:AJ31"/>
    <mergeCell ref="B38:D38"/>
    <mergeCell ref="AH38:AJ38"/>
    <mergeCell ref="A39:D39"/>
    <mergeCell ref="AH39:AK39"/>
    <mergeCell ref="A40:D40"/>
    <mergeCell ref="AH40:AK40"/>
    <mergeCell ref="A35:D35"/>
    <mergeCell ref="AH35:AK35"/>
    <mergeCell ref="B36:D36"/>
    <mergeCell ref="AH36:AJ36"/>
    <mergeCell ref="B37:D37"/>
    <mergeCell ref="AH37:AJ37"/>
    <mergeCell ref="AJ56:AK56"/>
    <mergeCell ref="A53:D53"/>
    <mergeCell ref="AH53:AK53"/>
    <mergeCell ref="A54:S54"/>
    <mergeCell ref="A56:B56"/>
    <mergeCell ref="Q56:S56"/>
    <mergeCell ref="T56:X56"/>
    <mergeCell ref="A48:D48"/>
    <mergeCell ref="AH48:AK48"/>
    <mergeCell ref="A49:D49"/>
    <mergeCell ref="AH49:AK49"/>
    <mergeCell ref="A52:D52"/>
    <mergeCell ref="AH52:AK52"/>
    <mergeCell ref="A50:D50"/>
    <mergeCell ref="AH50:AK50"/>
    <mergeCell ref="A51:D51"/>
    <mergeCell ref="AH51:AK51"/>
    <mergeCell ref="A45:D45"/>
    <mergeCell ref="AH45:AK45"/>
    <mergeCell ref="A46:D46"/>
    <mergeCell ref="AH46:AK46"/>
    <mergeCell ref="A47:D47"/>
    <mergeCell ref="AH47:AK47"/>
    <mergeCell ref="A41:D41"/>
    <mergeCell ref="AH41:AK41"/>
    <mergeCell ref="A42:D42"/>
    <mergeCell ref="AH42:AK42"/>
    <mergeCell ref="A44:D44"/>
    <mergeCell ref="AH44:AK44"/>
    <mergeCell ref="AH43:AK43"/>
  </mergeCells>
  <phoneticPr fontId="16" type="noConversion"/>
  <printOptions horizontalCentered="1"/>
  <pageMargins left="0.51181102362204722" right="0.51181102362204722" top="0.59055118110236227" bottom="0.39370078740157483" header="0.59055118110236227" footer="0.19685039370078741"/>
  <pageSetup paperSize="9" pageOrder="overThenDown" orientation="portrait" r:id="rId1"/>
  <headerFooter scaleWithDoc="0" alignWithMargins="0"/>
  <ignoredErrors>
    <ignoredError sqref="A4:AK6 B3:AK3 A8:AK54 A7:F7 H7:M7 O7:T7 V7:AA7 AC7:AK7" unlockedFormula="1"/>
  </ignoredErrors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4">
    <tabColor theme="1"/>
  </sheetPr>
  <dimension ref="A1:AN621"/>
  <sheetViews>
    <sheetView workbookViewId="0">
      <pane xSplit="8" ySplit="1" topLeftCell="AC2" activePane="bottomRight" state="frozen"/>
      <selection activeCell="A3" sqref="A3:S4"/>
      <selection pane="topRight" activeCell="A3" sqref="A3:S4"/>
      <selection pane="bottomLeft" activeCell="A3" sqref="A3:S4"/>
      <selection pane="bottomRight" activeCell="AN1" sqref="AN1"/>
    </sheetView>
  </sheetViews>
  <sheetFormatPr defaultRowHeight="12"/>
  <cols>
    <col min="1" max="7" width="9.140625" style="1"/>
    <col min="8" max="8" width="9.140625" style="1" customWidth="1"/>
    <col min="9" max="10" width="11" style="12" bestFit="1" customWidth="1"/>
    <col min="11" max="16384" width="9.140625" style="12"/>
  </cols>
  <sheetData>
    <row r="1" spans="1:40" s="9" customFormat="1">
      <c r="A1" s="3" t="s">
        <v>508</v>
      </c>
      <c r="B1" s="3" t="s">
        <v>509</v>
      </c>
      <c r="C1" s="3" t="s">
        <v>510</v>
      </c>
      <c r="D1" s="3" t="s">
        <v>511</v>
      </c>
      <c r="E1" s="3" t="s">
        <v>512</v>
      </c>
      <c r="F1" s="3" t="s">
        <v>513</v>
      </c>
      <c r="G1" s="3" t="s">
        <v>514</v>
      </c>
      <c r="H1" s="3" t="s">
        <v>515</v>
      </c>
      <c r="I1" s="8">
        <v>40544</v>
      </c>
      <c r="J1" s="8">
        <f>DATE(YEAR(I1),MONTH(I1)+1,1)</f>
        <v>40575</v>
      </c>
      <c r="K1" s="8">
        <f t="shared" ref="K1:AD1" si="0">DATE(YEAR(J1),MONTH(J1)+1,1)</f>
        <v>40603</v>
      </c>
      <c r="L1" s="8">
        <f t="shared" si="0"/>
        <v>40634</v>
      </c>
      <c r="M1" s="8">
        <f t="shared" si="0"/>
        <v>40664</v>
      </c>
      <c r="N1" s="8">
        <f t="shared" si="0"/>
        <v>40695</v>
      </c>
      <c r="O1" s="8">
        <f t="shared" si="0"/>
        <v>40725</v>
      </c>
      <c r="P1" s="8">
        <f t="shared" si="0"/>
        <v>40756</v>
      </c>
      <c r="Q1" s="8">
        <f t="shared" si="0"/>
        <v>40787</v>
      </c>
      <c r="R1" s="8">
        <f t="shared" si="0"/>
        <v>40817</v>
      </c>
      <c r="S1" s="8">
        <f t="shared" si="0"/>
        <v>40848</v>
      </c>
      <c r="T1" s="8">
        <f t="shared" si="0"/>
        <v>40878</v>
      </c>
      <c r="U1" s="8">
        <f t="shared" si="0"/>
        <v>40909</v>
      </c>
      <c r="V1" s="8">
        <f t="shared" si="0"/>
        <v>40940</v>
      </c>
      <c r="W1" s="8">
        <f t="shared" si="0"/>
        <v>40969</v>
      </c>
      <c r="X1" s="8">
        <f t="shared" si="0"/>
        <v>41000</v>
      </c>
      <c r="Y1" s="8">
        <f t="shared" si="0"/>
        <v>41030</v>
      </c>
      <c r="Z1" s="8">
        <f t="shared" si="0"/>
        <v>41061</v>
      </c>
      <c r="AA1" s="8">
        <f t="shared" si="0"/>
        <v>41091</v>
      </c>
      <c r="AB1" s="8">
        <f t="shared" si="0"/>
        <v>41122</v>
      </c>
      <c r="AC1" s="8">
        <f t="shared" si="0"/>
        <v>41153</v>
      </c>
      <c r="AD1" s="8">
        <f t="shared" si="0"/>
        <v>41183</v>
      </c>
      <c r="AE1" s="8">
        <f t="shared" ref="AE1:AJ1" si="1">DATE(YEAR(AD1),MONTH(AD1)+1,1)</f>
        <v>41214</v>
      </c>
      <c r="AF1" s="8">
        <f t="shared" si="1"/>
        <v>41244</v>
      </c>
      <c r="AG1" s="8">
        <f t="shared" si="1"/>
        <v>41275</v>
      </c>
      <c r="AH1" s="8">
        <f t="shared" si="1"/>
        <v>41306</v>
      </c>
      <c r="AI1" s="8">
        <f t="shared" si="1"/>
        <v>41334</v>
      </c>
      <c r="AJ1" s="8">
        <f t="shared" si="1"/>
        <v>41365</v>
      </c>
      <c r="AK1" s="8">
        <f>DATE(YEAR(AJ1),MONTH(AJ1)+1,1)</f>
        <v>41395</v>
      </c>
      <c r="AL1" s="8">
        <f>DATE(YEAR(AK1),MONTH(AK1)+1,1)</f>
        <v>41426</v>
      </c>
      <c r="AM1" s="8">
        <f>DATE(YEAR(AL1),MONTH(AL1)+1,1)</f>
        <v>41456</v>
      </c>
      <c r="AN1" s="8">
        <f>DATE(YEAR(AM1),MONTH(AM1)+1,1)</f>
        <v>41487</v>
      </c>
    </row>
    <row r="2" spans="1:40">
      <c r="A2" s="1" t="s">
        <v>516</v>
      </c>
      <c r="F2" s="1">
        <v>1</v>
      </c>
      <c r="G2" s="1" t="s">
        <v>769</v>
      </c>
      <c r="H2" s="1" t="str">
        <f t="shared" ref="H2:H69" si="2">F2&amp;G2</f>
        <v>1종합</v>
      </c>
      <c r="I2" s="12">
        <v>95.77571375964925</v>
      </c>
      <c r="J2" s="12">
        <v>96.4457612832461</v>
      </c>
      <c r="K2" s="12">
        <v>97.284667316703434</v>
      </c>
      <c r="L2" s="12">
        <v>98.393707951291191</v>
      </c>
      <c r="M2" s="12">
        <v>98.541520237532779</v>
      </c>
      <c r="N2" s="12">
        <v>99.001144732375408</v>
      </c>
      <c r="O2" s="12">
        <v>99.393625339388123</v>
      </c>
      <c r="P2" s="12">
        <v>99.875858827570667</v>
      </c>
      <c r="Q2" s="12">
        <v>100.37539644831701</v>
      </c>
      <c r="R2" s="12">
        <v>100.74168874605893</v>
      </c>
      <c r="S2" s="12">
        <v>101.10005454667348</v>
      </c>
      <c r="T2" s="12">
        <v>101.23735656163863</v>
      </c>
      <c r="U2" s="12">
        <v>101.48514626626287</v>
      </c>
      <c r="V2" s="12">
        <v>101.49240474531894</v>
      </c>
      <c r="W2" s="12">
        <v>101.51372325592163</v>
      </c>
      <c r="X2" s="12">
        <v>101.45454633634185</v>
      </c>
      <c r="Y2" s="12">
        <v>101.36246371360436</v>
      </c>
      <c r="Z2" s="12">
        <v>101.14208432980323</v>
      </c>
      <c r="AA2" s="12">
        <v>100.87337892498124</v>
      </c>
      <c r="AB2" s="12">
        <v>100.58987900142604</v>
      </c>
      <c r="AC2" s="12">
        <v>100.35319141260423</v>
      </c>
      <c r="AD2" s="12">
        <v>100.16271194646403</v>
      </c>
      <c r="AE2" s="12">
        <v>100</v>
      </c>
      <c r="AF2" s="12">
        <v>99.78759807798653</v>
      </c>
      <c r="AG2" s="12">
        <v>99.531536620842019</v>
      </c>
      <c r="AH2" s="12">
        <v>99.360113030834668</v>
      </c>
      <c r="AI2" s="12">
        <v>99.282514757325501</v>
      </c>
      <c r="AJ2" s="12">
        <v>99.399598177062813</v>
      </c>
      <c r="AK2" s="12">
        <v>99.570901942687556</v>
      </c>
      <c r="AL2" s="12">
        <v>99.605394862823744</v>
      </c>
      <c r="AM2" s="12">
        <v>99.535499642428533</v>
      </c>
      <c r="AN2" s="12">
        <v>99.405542728990142</v>
      </c>
    </row>
    <row r="3" spans="1:40">
      <c r="A3" s="1" t="s">
        <v>521</v>
      </c>
      <c r="F3" s="1">
        <v>2</v>
      </c>
      <c r="G3" s="1" t="s">
        <v>769</v>
      </c>
      <c r="H3" s="1" t="str">
        <f t="shared" si="2"/>
        <v>2종합</v>
      </c>
      <c r="I3" s="12">
        <v>103.31568105357384</v>
      </c>
      <c r="J3" s="12">
        <v>103.60858352189727</v>
      </c>
      <c r="K3" s="12">
        <v>103.93730911609953</v>
      </c>
      <c r="L3" s="12">
        <v>104.18707522478613</v>
      </c>
      <c r="M3" s="12">
        <v>104.23258243592592</v>
      </c>
      <c r="N3" s="12">
        <v>104.2110632623926</v>
      </c>
      <c r="O3" s="12">
        <v>104.16401983481249</v>
      </c>
      <c r="P3" s="12">
        <v>104.22353233577221</v>
      </c>
      <c r="Q3" s="12">
        <v>104.23221933842012</v>
      </c>
      <c r="R3" s="12">
        <v>104.21329356580895</v>
      </c>
      <c r="S3" s="12">
        <v>104.12637486245555</v>
      </c>
      <c r="T3" s="12">
        <v>103.99968602246956</v>
      </c>
      <c r="U3" s="12">
        <v>103.83702038753721</v>
      </c>
      <c r="V3" s="12">
        <v>103.73513255355346</v>
      </c>
      <c r="W3" s="12">
        <v>103.48738983999915</v>
      </c>
      <c r="X3" s="12">
        <v>103.17922569051056</v>
      </c>
      <c r="Y3" s="12">
        <v>102.8488231924879</v>
      </c>
      <c r="Z3" s="12">
        <v>102.40122560254696</v>
      </c>
      <c r="AA3" s="12">
        <v>101.91684401929906</v>
      </c>
      <c r="AB3" s="12">
        <v>101.36177777497923</v>
      </c>
      <c r="AC3" s="12">
        <v>100.84869447001469</v>
      </c>
      <c r="AD3" s="12">
        <v>100.39672022058295</v>
      </c>
      <c r="AE3" s="12">
        <v>100</v>
      </c>
      <c r="AF3" s="12">
        <v>99.502357992770101</v>
      </c>
      <c r="AG3" s="12">
        <v>98.967415428085516</v>
      </c>
      <c r="AH3" s="12">
        <v>98.613391902403549</v>
      </c>
      <c r="AI3" s="12">
        <v>98.391678842808787</v>
      </c>
      <c r="AJ3" s="12">
        <v>98.392516557062777</v>
      </c>
      <c r="AK3" s="12">
        <v>98.516730316509438</v>
      </c>
      <c r="AL3" s="12">
        <v>98.436816650469837</v>
      </c>
      <c r="AM3" s="12">
        <v>98.14640789096245</v>
      </c>
      <c r="AN3" s="12">
        <v>97.862496320458689</v>
      </c>
    </row>
    <row r="4" spans="1:40">
      <c r="A4" s="1" t="s">
        <v>915</v>
      </c>
      <c r="F4" s="1">
        <v>3</v>
      </c>
      <c r="G4" s="1" t="s">
        <v>742</v>
      </c>
      <c r="H4" s="1" t="str">
        <f t="shared" ref="H4" si="3">F4&amp;G4</f>
        <v>3종합</v>
      </c>
      <c r="I4" s="12">
        <v>88.219409012145064</v>
      </c>
      <c r="J4" s="12">
        <v>89.267480467549802</v>
      </c>
      <c r="K4" s="12">
        <v>90.623780271102774</v>
      </c>
      <c r="L4" s="12">
        <v>92.618937704643784</v>
      </c>
      <c r="M4" s="12">
        <v>92.873525512137647</v>
      </c>
      <c r="N4" s="12">
        <v>93.838121613322542</v>
      </c>
      <c r="O4" s="12">
        <v>94.69667756675841</v>
      </c>
      <c r="P4" s="12">
        <v>95.631989856131966</v>
      </c>
      <c r="Q4" s="12">
        <v>96.662858476247948</v>
      </c>
      <c r="R4" s="12">
        <v>97.45011713919429</v>
      </c>
      <c r="S4" s="12">
        <v>98.299228736092061</v>
      </c>
      <c r="T4" s="12">
        <v>98.729315497093154</v>
      </c>
      <c r="U4" s="12">
        <v>99.355077652443811</v>
      </c>
      <c r="V4" s="12">
        <v>99.4591271581466</v>
      </c>
      <c r="W4" s="12">
        <v>99.719890455726386</v>
      </c>
      <c r="X4" s="12">
        <v>99.88338754257812</v>
      </c>
      <c r="Y4" s="12">
        <v>100.00540904909427</v>
      </c>
      <c r="Z4" s="12">
        <v>99.990059470131229</v>
      </c>
      <c r="AA4" s="12">
        <v>99.916766966007884</v>
      </c>
      <c r="AB4" s="12">
        <v>99.880423389717848</v>
      </c>
      <c r="AC4" s="12">
        <v>99.896578285768442</v>
      </c>
      <c r="AD4" s="12">
        <v>99.946531081618716</v>
      </c>
      <c r="AE4" s="12">
        <v>100</v>
      </c>
      <c r="AF4" s="12">
        <v>100.0545182476565</v>
      </c>
      <c r="AG4" s="12">
        <v>100.06086788536817</v>
      </c>
      <c r="AH4" s="12">
        <v>100.06204371956871</v>
      </c>
      <c r="AI4" s="12">
        <v>100.12110605085959</v>
      </c>
      <c r="AJ4" s="12">
        <v>100.34755686295472</v>
      </c>
      <c r="AK4" s="12">
        <v>100.56362736391161</v>
      </c>
      <c r="AL4" s="12">
        <v>100.70708970422804</v>
      </c>
      <c r="AM4" s="12">
        <v>100.84793944420072</v>
      </c>
      <c r="AN4" s="12">
        <v>100.86568306444828</v>
      </c>
    </row>
    <row r="5" spans="1:40">
      <c r="A5" s="15" t="s">
        <v>522</v>
      </c>
      <c r="F5" s="1">
        <v>4</v>
      </c>
      <c r="G5" s="1" t="s">
        <v>769</v>
      </c>
      <c r="H5" s="1" t="str">
        <f t="shared" si="2"/>
        <v>4종합</v>
      </c>
      <c r="I5" s="12">
        <v>88.413521611746916</v>
      </c>
      <c r="J5" s="12">
        <v>89.599081915977777</v>
      </c>
      <c r="K5" s="12">
        <v>90.998567760635325</v>
      </c>
      <c r="L5" s="12">
        <v>93.089063292666609</v>
      </c>
      <c r="M5" s="12">
        <v>93.308100494890866</v>
      </c>
      <c r="N5" s="12">
        <v>94.4322411525295</v>
      </c>
      <c r="O5" s="12">
        <v>95.387294079710699</v>
      </c>
      <c r="P5" s="12">
        <v>96.3105916553871</v>
      </c>
      <c r="Q5" s="12">
        <v>97.366319518888261</v>
      </c>
      <c r="R5" s="12">
        <v>98.163209602807129</v>
      </c>
      <c r="S5" s="12">
        <v>99.061537038533999</v>
      </c>
      <c r="T5" s="12">
        <v>99.419049675199105</v>
      </c>
      <c r="U5" s="12">
        <v>99.97096404362496</v>
      </c>
      <c r="V5" s="12">
        <v>100.01911630222888</v>
      </c>
      <c r="W5" s="12">
        <v>100.21002803538859</v>
      </c>
      <c r="X5" s="12">
        <v>100.30677428107028</v>
      </c>
      <c r="Y5" s="12">
        <v>100.37835775769955</v>
      </c>
      <c r="Z5" s="12">
        <v>100.28934830992267</v>
      </c>
      <c r="AA5" s="12">
        <v>100.1104944871059</v>
      </c>
      <c r="AB5" s="12">
        <v>99.922438057089508</v>
      </c>
      <c r="AC5" s="12">
        <v>99.866331467724649</v>
      </c>
      <c r="AD5" s="12">
        <v>99.898675725323571</v>
      </c>
      <c r="AE5" s="12">
        <v>100</v>
      </c>
      <c r="AF5" s="12">
        <v>100.08638345410495</v>
      </c>
      <c r="AG5" s="12">
        <v>100.13897847218698</v>
      </c>
      <c r="AH5" s="12">
        <v>100.11714125242435</v>
      </c>
      <c r="AI5" s="12">
        <v>100.15823486953708</v>
      </c>
      <c r="AJ5" s="12">
        <v>100.45781423311875</v>
      </c>
      <c r="AK5" s="12">
        <v>100.69482936119027</v>
      </c>
      <c r="AL5" s="12">
        <v>100.90732781200018</v>
      </c>
      <c r="AM5" s="12">
        <v>101.10548214479773</v>
      </c>
      <c r="AN5" s="12">
        <v>101.14557917905299</v>
      </c>
    </row>
    <row r="6" spans="1:40">
      <c r="A6" s="15" t="s">
        <v>853</v>
      </c>
      <c r="F6" s="1">
        <v>5</v>
      </c>
      <c r="G6" s="1" t="s">
        <v>769</v>
      </c>
      <c r="H6" s="1" t="str">
        <f t="shared" si="2"/>
        <v>5종합</v>
      </c>
      <c r="I6" s="12">
        <v>88.300783053530253</v>
      </c>
      <c r="J6" s="12">
        <v>89.19272006762003</v>
      </c>
      <c r="K6" s="12">
        <v>90.503643433384084</v>
      </c>
      <c r="L6" s="12">
        <v>92.395308186367672</v>
      </c>
      <c r="M6" s="12">
        <v>92.69192084925389</v>
      </c>
      <c r="N6" s="12">
        <v>93.475450238876263</v>
      </c>
      <c r="O6" s="12">
        <v>94.225737669961688</v>
      </c>
      <c r="P6" s="12">
        <v>95.17808950769674</v>
      </c>
      <c r="Q6" s="12">
        <v>96.183861408030467</v>
      </c>
      <c r="R6" s="12">
        <v>96.962726281551099</v>
      </c>
      <c r="S6" s="12">
        <v>97.758106790544531</v>
      </c>
      <c r="T6" s="12">
        <v>98.273208551035978</v>
      </c>
      <c r="U6" s="12">
        <v>98.956484526285038</v>
      </c>
      <c r="V6" s="12">
        <v>99.096540828464384</v>
      </c>
      <c r="W6" s="12">
        <v>99.402345745692088</v>
      </c>
      <c r="X6" s="12">
        <v>99.608936118172082</v>
      </c>
      <c r="Y6" s="12">
        <v>99.763551706034221</v>
      </c>
      <c r="Z6" s="12">
        <v>99.795853007136117</v>
      </c>
      <c r="AA6" s="12">
        <v>99.79094934691544</v>
      </c>
      <c r="AB6" s="12">
        <v>99.853102514679776</v>
      </c>
      <c r="AC6" s="12">
        <v>99.916258627384366</v>
      </c>
      <c r="AD6" s="12">
        <v>99.977673089112244</v>
      </c>
      <c r="AE6" s="12">
        <v>100</v>
      </c>
      <c r="AF6" s="12">
        <v>100.02803132810863</v>
      </c>
      <c r="AG6" s="12">
        <v>99.997213206093519</v>
      </c>
      <c r="AH6" s="12">
        <v>100.00730336115123</v>
      </c>
      <c r="AI6" s="12">
        <v>100.07200110755561</v>
      </c>
      <c r="AJ6" s="12">
        <v>100.24695802413976</v>
      </c>
      <c r="AK6" s="12">
        <v>100.44658887453595</v>
      </c>
      <c r="AL6" s="12">
        <v>100.54288444062038</v>
      </c>
      <c r="AM6" s="12">
        <v>100.64661719043464</v>
      </c>
      <c r="AN6" s="12">
        <v>100.65191222743033</v>
      </c>
    </row>
    <row r="7" spans="1:40">
      <c r="A7" s="1" t="s">
        <v>524</v>
      </c>
      <c r="B7" s="1" t="s">
        <v>525</v>
      </c>
      <c r="F7" s="1">
        <v>6</v>
      </c>
      <c r="G7" s="1" t="s">
        <v>769</v>
      </c>
      <c r="H7" s="1" t="str">
        <f t="shared" si="2"/>
        <v>6종합</v>
      </c>
      <c r="I7" s="12">
        <v>103.92047946187429</v>
      </c>
      <c r="J7" s="12">
        <v>104.1641960660799</v>
      </c>
      <c r="K7" s="12">
        <v>104.3984100883694</v>
      </c>
      <c r="L7" s="12">
        <v>104.54266086147834</v>
      </c>
      <c r="M7" s="12">
        <v>104.67511627766635</v>
      </c>
      <c r="N7" s="12">
        <v>104.65583282854786</v>
      </c>
      <c r="O7" s="12">
        <v>104.58494242826866</v>
      </c>
      <c r="P7" s="12">
        <v>104.70969879359996</v>
      </c>
      <c r="Q7" s="12">
        <v>104.68640211020488</v>
      </c>
      <c r="R7" s="12">
        <v>104.67556513505519</v>
      </c>
      <c r="S7" s="12">
        <v>104.58904765825581</v>
      </c>
      <c r="T7" s="12">
        <v>104.46400287235745</v>
      </c>
      <c r="U7" s="12">
        <v>104.29314740702094</v>
      </c>
      <c r="V7" s="12">
        <v>104.14409674105106</v>
      </c>
      <c r="W7" s="12">
        <v>103.79997602415747</v>
      </c>
      <c r="X7" s="12">
        <v>103.29759477883678</v>
      </c>
      <c r="Y7" s="12">
        <v>102.89355296942129</v>
      </c>
      <c r="Z7" s="12">
        <v>102.38324976013485</v>
      </c>
      <c r="AA7" s="12">
        <v>101.91541937902683</v>
      </c>
      <c r="AB7" s="12">
        <v>101.29022499727655</v>
      </c>
      <c r="AC7" s="12">
        <v>100.7896355206438</v>
      </c>
      <c r="AD7" s="12">
        <v>100.37071966544706</v>
      </c>
      <c r="AE7" s="12">
        <v>100</v>
      </c>
      <c r="AF7" s="12">
        <v>99.506150951294629</v>
      </c>
      <c r="AG7" s="12">
        <v>98.998529716197197</v>
      </c>
      <c r="AH7" s="12">
        <v>98.696115476890753</v>
      </c>
      <c r="AI7" s="12">
        <v>98.615934016687433</v>
      </c>
      <c r="AJ7" s="12">
        <v>98.65699794868857</v>
      </c>
      <c r="AK7" s="12">
        <v>98.803882814394782</v>
      </c>
      <c r="AL7" s="12">
        <v>98.570769538845042</v>
      </c>
      <c r="AM7" s="12">
        <v>98.149120321538717</v>
      </c>
      <c r="AN7" s="12">
        <v>97.742446301986362</v>
      </c>
    </row>
    <row r="8" spans="1:40">
      <c r="A8" s="1" t="s">
        <v>524</v>
      </c>
      <c r="B8" s="1" t="s">
        <v>525</v>
      </c>
      <c r="C8" s="1" t="s">
        <v>526</v>
      </c>
      <c r="F8" s="1">
        <v>7</v>
      </c>
      <c r="G8" s="1" t="s">
        <v>769</v>
      </c>
      <c r="H8" s="1" t="str">
        <f t="shared" si="2"/>
        <v>7종합</v>
      </c>
      <c r="I8" s="12">
        <v>102.6442169290212</v>
      </c>
      <c r="J8" s="12">
        <v>102.77748830507252</v>
      </c>
      <c r="K8" s="12">
        <v>103.02852433005812</v>
      </c>
      <c r="L8" s="12">
        <v>103.16715455700533</v>
      </c>
      <c r="M8" s="12">
        <v>103.20846419294804</v>
      </c>
      <c r="N8" s="12">
        <v>103.24092242547361</v>
      </c>
      <c r="O8" s="12">
        <v>103.22269393835094</v>
      </c>
      <c r="P8" s="12">
        <v>103.39427899240198</v>
      </c>
      <c r="Q8" s="12">
        <v>103.30943338784455</v>
      </c>
      <c r="R8" s="12">
        <v>103.29832128468122</v>
      </c>
      <c r="S8" s="12">
        <v>103.25338613492215</v>
      </c>
      <c r="T8" s="12">
        <v>103.13010074895607</v>
      </c>
      <c r="U8" s="12">
        <v>103.00137316497073</v>
      </c>
      <c r="V8" s="12">
        <v>102.93814921073823</v>
      </c>
      <c r="W8" s="12">
        <v>102.65991293836761</v>
      </c>
      <c r="X8" s="12">
        <v>102.29768103809603</v>
      </c>
      <c r="Y8" s="12">
        <v>101.96192404584264</v>
      </c>
      <c r="Z8" s="12">
        <v>101.6545379620599</v>
      </c>
      <c r="AA8" s="12">
        <v>101.3728770441484</v>
      </c>
      <c r="AB8" s="12">
        <v>101.06312836024834</v>
      </c>
      <c r="AC8" s="12">
        <v>100.72372745335221</v>
      </c>
      <c r="AD8" s="12">
        <v>100.39262783326271</v>
      </c>
      <c r="AE8" s="12">
        <v>100</v>
      </c>
      <c r="AF8" s="12">
        <v>99.632733856761007</v>
      </c>
      <c r="AG8" s="12">
        <v>99.271182282943741</v>
      </c>
      <c r="AH8" s="12">
        <v>98.95531405429891</v>
      </c>
      <c r="AI8" s="12">
        <v>98.803789332938194</v>
      </c>
      <c r="AJ8" s="12">
        <v>98.593956330474242</v>
      </c>
      <c r="AK8" s="12">
        <v>98.648654506621682</v>
      </c>
      <c r="AL8" s="12">
        <v>98.483234025178717</v>
      </c>
      <c r="AM8" s="12">
        <v>98.162956333506557</v>
      </c>
      <c r="AN8" s="12">
        <v>97.718244389935776</v>
      </c>
    </row>
    <row r="9" spans="1:40">
      <c r="A9" s="1" t="s">
        <v>524</v>
      </c>
      <c r="B9" s="1" t="s">
        <v>525</v>
      </c>
      <c r="C9" s="1" t="s">
        <v>527</v>
      </c>
      <c r="F9" s="1">
        <v>8</v>
      </c>
      <c r="G9" s="1" t="s">
        <v>769</v>
      </c>
      <c r="H9" s="1" t="str">
        <f t="shared" si="2"/>
        <v>8종합</v>
      </c>
      <c r="U9" s="12">
        <v>102.18431687686036</v>
      </c>
      <c r="V9" s="12">
        <v>102.15158289388728</v>
      </c>
      <c r="W9" s="12">
        <v>101.84128351422136</v>
      </c>
      <c r="X9" s="12">
        <v>101.78206346407298</v>
      </c>
      <c r="Y9" s="12">
        <v>101.71039452407618</v>
      </c>
      <c r="Z9" s="12">
        <v>101.49773311082021</v>
      </c>
      <c r="AA9" s="12">
        <v>101.34254153197986</v>
      </c>
      <c r="AB9" s="12">
        <v>101.00732298765161</v>
      </c>
      <c r="AC9" s="12">
        <v>100.67933131074703</v>
      </c>
      <c r="AD9" s="12">
        <v>100.31818084318304</v>
      </c>
      <c r="AE9" s="12">
        <v>100</v>
      </c>
      <c r="AF9" s="12">
        <v>99.847618941716107</v>
      </c>
      <c r="AG9" s="12">
        <v>99.733663727881165</v>
      </c>
      <c r="AH9" s="12">
        <v>99.670205553743017</v>
      </c>
      <c r="AI9" s="12">
        <v>99.505578251349803</v>
      </c>
      <c r="AJ9" s="12">
        <v>99.250186892583528</v>
      </c>
      <c r="AK9" s="12">
        <v>99.166517004914141</v>
      </c>
      <c r="AL9" s="12">
        <v>98.86747915821897</v>
      </c>
      <c r="AM9" s="12">
        <v>98.615457349105313</v>
      </c>
      <c r="AN9" s="12">
        <v>98.329520658647425</v>
      </c>
    </row>
    <row r="10" spans="1:40">
      <c r="A10" s="1" t="s">
        <v>524</v>
      </c>
      <c r="B10" s="1" t="s">
        <v>525</v>
      </c>
      <c r="C10" s="1" t="s">
        <v>528</v>
      </c>
      <c r="F10" s="1">
        <v>9</v>
      </c>
      <c r="G10" s="1" t="s">
        <v>769</v>
      </c>
      <c r="H10" s="1" t="str">
        <f t="shared" si="2"/>
        <v>9종합</v>
      </c>
      <c r="U10" s="12">
        <v>103.48865980589015</v>
      </c>
      <c r="V10" s="12">
        <v>103.45093451253915</v>
      </c>
      <c r="W10" s="12">
        <v>103.19517678080925</v>
      </c>
      <c r="X10" s="12">
        <v>102.65595209483922</v>
      </c>
      <c r="Y10" s="12">
        <v>102.21005867343956</v>
      </c>
      <c r="Z10" s="12">
        <v>101.80701147874497</v>
      </c>
      <c r="AA10" s="12">
        <v>101.43756778297549</v>
      </c>
      <c r="AB10" s="12">
        <v>101.08188139031473</v>
      </c>
      <c r="AC10" s="12">
        <v>100.803070984801</v>
      </c>
      <c r="AD10" s="12">
        <v>100.50585134472904</v>
      </c>
      <c r="AE10" s="12">
        <v>100</v>
      </c>
      <c r="AF10" s="12">
        <v>99.484443581901758</v>
      </c>
      <c r="AG10" s="12">
        <v>98.974640360304676</v>
      </c>
      <c r="AH10" s="12">
        <v>98.525193418127245</v>
      </c>
      <c r="AI10" s="12">
        <v>98.373077513920748</v>
      </c>
      <c r="AJ10" s="12">
        <v>98.26811178285466</v>
      </c>
      <c r="AK10" s="12">
        <v>98.365916985906139</v>
      </c>
      <c r="AL10" s="12">
        <v>98.178463946928673</v>
      </c>
      <c r="AM10" s="12">
        <v>97.755215965923341</v>
      </c>
      <c r="AN10" s="12">
        <v>97.24061036042832</v>
      </c>
    </row>
    <row r="11" spans="1:40">
      <c r="A11" s="1" t="s">
        <v>524</v>
      </c>
      <c r="B11" s="1" t="s">
        <v>525</v>
      </c>
      <c r="C11" s="1" t="s">
        <v>529</v>
      </c>
      <c r="F11" s="1">
        <v>10</v>
      </c>
      <c r="G11" s="1" t="s">
        <v>769</v>
      </c>
      <c r="H11" s="1" t="str">
        <f t="shared" si="2"/>
        <v>10종합</v>
      </c>
      <c r="U11" s="12">
        <v>102.11917412625056</v>
      </c>
      <c r="V11" s="12">
        <v>101.97323941522951</v>
      </c>
      <c r="W11" s="12">
        <v>101.6519432378888</v>
      </c>
      <c r="X11" s="12">
        <v>101.60441452873351</v>
      </c>
      <c r="Y11" s="12">
        <v>101.42746600413554</v>
      </c>
      <c r="Z11" s="12">
        <v>101.32670152985179</v>
      </c>
      <c r="AA11" s="12">
        <v>101.21526917873925</v>
      </c>
      <c r="AB11" s="12">
        <v>101.0411916219005</v>
      </c>
      <c r="AC11" s="12">
        <v>100.53410495532351</v>
      </c>
      <c r="AD11" s="12">
        <v>100.12780272698019</v>
      </c>
      <c r="AE11" s="12">
        <v>100</v>
      </c>
      <c r="AF11" s="12">
        <v>99.911821967624434</v>
      </c>
      <c r="AG11" s="12">
        <v>99.814742885057399</v>
      </c>
      <c r="AH11" s="12">
        <v>99.724111959271028</v>
      </c>
      <c r="AI11" s="12">
        <v>99.580598682952157</v>
      </c>
      <c r="AJ11" s="12">
        <v>99.118773491628502</v>
      </c>
      <c r="AK11" s="12">
        <v>99.128944069852608</v>
      </c>
      <c r="AL11" s="12">
        <v>99.08688275495679</v>
      </c>
      <c r="AM11" s="12">
        <v>99.002536147320669</v>
      </c>
      <c r="AN11" s="12">
        <v>98.662931806307924</v>
      </c>
    </row>
    <row r="12" spans="1:40">
      <c r="A12" s="1" t="s">
        <v>524</v>
      </c>
      <c r="B12" s="1" t="s">
        <v>525</v>
      </c>
      <c r="C12" s="1" t="s">
        <v>530</v>
      </c>
      <c r="F12" s="1">
        <v>11</v>
      </c>
      <c r="G12" s="1" t="s">
        <v>769</v>
      </c>
      <c r="H12" s="1" t="str">
        <f t="shared" si="2"/>
        <v>11종합</v>
      </c>
      <c r="I12" s="12">
        <v>105.1329183289908</v>
      </c>
      <c r="J12" s="12">
        <v>105.48911128132185</v>
      </c>
      <c r="K12" s="12">
        <v>105.70594237987576</v>
      </c>
      <c r="L12" s="12">
        <v>105.85580583345372</v>
      </c>
      <c r="M12" s="12">
        <v>106.0812878401683</v>
      </c>
      <c r="N12" s="12">
        <v>106.00912626409072</v>
      </c>
      <c r="O12" s="12">
        <v>105.88451561284903</v>
      </c>
      <c r="P12" s="12">
        <v>105.96138544353568</v>
      </c>
      <c r="Q12" s="12">
        <v>106.00091473567868</v>
      </c>
      <c r="R12" s="12">
        <v>105.9903681394054</v>
      </c>
      <c r="S12" s="12">
        <v>105.86148519156424</v>
      </c>
      <c r="T12" s="12">
        <v>105.73475330616742</v>
      </c>
      <c r="U12" s="12">
        <v>105.52212236701409</v>
      </c>
      <c r="V12" s="12">
        <v>105.29050960953944</v>
      </c>
      <c r="W12" s="12">
        <v>104.88312321167551</v>
      </c>
      <c r="X12" s="12">
        <v>104.24637673555013</v>
      </c>
      <c r="Y12" s="12">
        <v>103.77700062970564</v>
      </c>
      <c r="Z12" s="12">
        <v>103.07296716738581</v>
      </c>
      <c r="AA12" s="12">
        <v>102.42803116603451</v>
      </c>
      <c r="AB12" s="12">
        <v>101.50415057525633</v>
      </c>
      <c r="AC12" s="12">
        <v>100.85162537581321</v>
      </c>
      <c r="AD12" s="12">
        <v>100.35013135965112</v>
      </c>
      <c r="AE12" s="12">
        <v>100</v>
      </c>
      <c r="AF12" s="12">
        <v>99.385050148838459</v>
      </c>
      <c r="AG12" s="12">
        <v>98.738062697255231</v>
      </c>
      <c r="AH12" s="12">
        <v>98.448470236655453</v>
      </c>
      <c r="AI12" s="12">
        <v>98.436325536683796</v>
      </c>
      <c r="AJ12" s="12">
        <v>98.717794718141121</v>
      </c>
      <c r="AK12" s="12">
        <v>98.953720817550106</v>
      </c>
      <c r="AL12" s="12">
        <v>98.655208662601069</v>
      </c>
      <c r="AM12" s="12">
        <v>98.135787213599102</v>
      </c>
      <c r="AN12" s="12">
        <v>97.765777436356487</v>
      </c>
    </row>
    <row r="13" spans="1:40">
      <c r="A13" s="1" t="s">
        <v>524</v>
      </c>
      <c r="B13" s="1" t="s">
        <v>525</v>
      </c>
      <c r="C13" s="1" t="s">
        <v>531</v>
      </c>
      <c r="D13" s="6"/>
      <c r="F13" s="1">
        <v>12</v>
      </c>
      <c r="G13" s="1" t="s">
        <v>769</v>
      </c>
      <c r="H13" s="1" t="str">
        <f t="shared" si="2"/>
        <v>12종합</v>
      </c>
      <c r="U13" s="12">
        <v>104.25862949872734</v>
      </c>
      <c r="V13" s="12">
        <v>104.23436265148399</v>
      </c>
      <c r="W13" s="12">
        <v>103.9612813090805</v>
      </c>
      <c r="X13" s="12">
        <v>103.52535806175611</v>
      </c>
      <c r="Y13" s="12">
        <v>102.97075720887786</v>
      </c>
      <c r="Z13" s="12">
        <v>102.46249783812871</v>
      </c>
      <c r="AA13" s="12">
        <v>101.9967524166811</v>
      </c>
      <c r="AB13" s="12">
        <v>101.24377883349452</v>
      </c>
      <c r="AC13" s="12">
        <v>100.82673823306421</v>
      </c>
      <c r="AD13" s="12">
        <v>100.46444265619883</v>
      </c>
      <c r="AE13" s="12">
        <v>100</v>
      </c>
      <c r="AF13" s="12">
        <v>99.518657443802368</v>
      </c>
      <c r="AG13" s="12">
        <v>98.844480897259672</v>
      </c>
      <c r="AH13" s="12">
        <v>98.507118110369035</v>
      </c>
      <c r="AI13" s="12">
        <v>98.409032108737492</v>
      </c>
      <c r="AJ13" s="12">
        <v>98.679554089603869</v>
      </c>
      <c r="AK13" s="12">
        <v>98.801987223561682</v>
      </c>
      <c r="AL13" s="12">
        <v>98.649502272425693</v>
      </c>
      <c r="AM13" s="12">
        <v>98.223946355133961</v>
      </c>
      <c r="AN13" s="12">
        <v>97.917806431436176</v>
      </c>
    </row>
    <row r="14" spans="1:40">
      <c r="A14" s="1" t="s">
        <v>524</v>
      </c>
      <c r="B14" s="1" t="s">
        <v>525</v>
      </c>
      <c r="C14" s="1" t="s">
        <v>532</v>
      </c>
      <c r="F14" s="1">
        <v>13</v>
      </c>
      <c r="G14" s="1" t="s">
        <v>769</v>
      </c>
      <c r="H14" s="1" t="str">
        <f t="shared" si="2"/>
        <v>13종합</v>
      </c>
      <c r="U14" s="12">
        <v>107.13096669174925</v>
      </c>
      <c r="V14" s="12">
        <v>106.63235557220342</v>
      </c>
      <c r="W14" s="12">
        <v>106.05267773315225</v>
      </c>
      <c r="X14" s="12">
        <v>105.15919743943404</v>
      </c>
      <c r="Y14" s="12">
        <v>104.79870683954006</v>
      </c>
      <c r="Z14" s="12">
        <v>103.84495892383357</v>
      </c>
      <c r="AA14" s="12">
        <v>102.97236285407068</v>
      </c>
      <c r="AB14" s="12">
        <v>101.83216310463612</v>
      </c>
      <c r="AC14" s="12">
        <v>100.88289582754689</v>
      </c>
      <c r="AD14" s="12">
        <v>100.20672460339561</v>
      </c>
      <c r="AE14" s="12">
        <v>100</v>
      </c>
      <c r="AF14" s="12">
        <v>99.218007200965559</v>
      </c>
      <c r="AG14" s="12">
        <v>98.604973110126053</v>
      </c>
      <c r="AH14" s="12">
        <v>98.375083768724409</v>
      </c>
      <c r="AI14" s="12">
        <v>98.470511566135983</v>
      </c>
      <c r="AJ14" s="12">
        <v>98.766368866533114</v>
      </c>
      <c r="AK14" s="12">
        <v>99.14670748043865</v>
      </c>
      <c r="AL14" s="12">
        <v>98.662454343250644</v>
      </c>
      <c r="AM14" s="12">
        <v>98.02396861887803</v>
      </c>
      <c r="AN14" s="12">
        <v>97.573091568366195</v>
      </c>
    </row>
    <row r="15" spans="1:40">
      <c r="A15" s="1" t="s">
        <v>524</v>
      </c>
      <c r="B15" s="1" t="s">
        <v>533</v>
      </c>
      <c r="F15" s="1">
        <v>14</v>
      </c>
      <c r="G15" s="1" t="s">
        <v>769</v>
      </c>
      <c r="H15" s="1" t="str">
        <f t="shared" si="2"/>
        <v>14종합</v>
      </c>
      <c r="I15" s="12">
        <v>102.1963902354811</v>
      </c>
      <c r="J15" s="12">
        <v>102.57988234998699</v>
      </c>
      <c r="K15" s="12">
        <v>103.04626889419399</v>
      </c>
      <c r="L15" s="12">
        <v>103.44798996658223</v>
      </c>
      <c r="M15" s="12">
        <v>103.44635411681693</v>
      </c>
      <c r="N15" s="12">
        <v>103.46265201707695</v>
      </c>
      <c r="O15" s="12">
        <v>103.48404557000549</v>
      </c>
      <c r="P15" s="12">
        <v>103.58458312927051</v>
      </c>
      <c r="Q15" s="12">
        <v>103.7089703232117</v>
      </c>
      <c r="R15" s="12">
        <v>103.78371259302983</v>
      </c>
      <c r="S15" s="12">
        <v>103.77762191363995</v>
      </c>
      <c r="T15" s="12">
        <v>103.67218867281863</v>
      </c>
      <c r="U15" s="12">
        <v>103.51038986239254</v>
      </c>
      <c r="V15" s="12">
        <v>103.46104168797875</v>
      </c>
      <c r="W15" s="12">
        <v>103.28096299400781</v>
      </c>
      <c r="X15" s="12">
        <v>103.07300882158347</v>
      </c>
      <c r="Y15" s="12">
        <v>102.81032627162408</v>
      </c>
      <c r="Z15" s="12">
        <v>102.40700083867361</v>
      </c>
      <c r="AA15" s="12">
        <v>101.91501649168012</v>
      </c>
      <c r="AB15" s="12">
        <v>101.40228479843576</v>
      </c>
      <c r="AC15" s="12">
        <v>100.8773924618679</v>
      </c>
      <c r="AD15" s="12">
        <v>100.41194888624685</v>
      </c>
      <c r="AE15" s="12">
        <v>100</v>
      </c>
      <c r="AF15" s="12">
        <v>99.540618953989295</v>
      </c>
      <c r="AG15" s="12">
        <v>99.013640912540197</v>
      </c>
      <c r="AH15" s="12">
        <v>98.652654928595652</v>
      </c>
      <c r="AI15" s="12">
        <v>98.375845682357124</v>
      </c>
      <c r="AJ15" s="12">
        <v>98.301686579792545</v>
      </c>
      <c r="AK15" s="12">
        <v>98.438754869172982</v>
      </c>
      <c r="AL15" s="12">
        <v>98.459802081047471</v>
      </c>
      <c r="AM15" s="12">
        <v>98.218853303059618</v>
      </c>
      <c r="AN15" s="12">
        <v>97.988650909404839</v>
      </c>
    </row>
    <row r="16" spans="1:40">
      <c r="A16" s="1" t="s">
        <v>524</v>
      </c>
      <c r="B16" s="1" t="s">
        <v>533</v>
      </c>
      <c r="C16" s="1" t="s">
        <v>534</v>
      </c>
      <c r="F16" s="1">
        <v>15</v>
      </c>
      <c r="G16" s="1" t="s">
        <v>769</v>
      </c>
      <c r="H16" s="1" t="str">
        <f t="shared" si="2"/>
        <v>15종합</v>
      </c>
      <c r="U16" s="12">
        <v>104.60920294361831</v>
      </c>
      <c r="V16" s="12">
        <v>104.54190912448507</v>
      </c>
      <c r="W16" s="12">
        <v>104.45153951382294</v>
      </c>
      <c r="X16" s="12">
        <v>104.26862170125219</v>
      </c>
      <c r="Y16" s="12">
        <v>104.01745830648154</v>
      </c>
      <c r="Z16" s="12">
        <v>103.6073300697747</v>
      </c>
      <c r="AA16" s="12">
        <v>102.98642344930218</v>
      </c>
      <c r="AB16" s="12">
        <v>102.34290287875577</v>
      </c>
      <c r="AC16" s="12">
        <v>101.487613068351</v>
      </c>
      <c r="AD16" s="12">
        <v>100.71177733634232</v>
      </c>
      <c r="AE16" s="12">
        <v>100</v>
      </c>
      <c r="AF16" s="12">
        <v>99.346029603276406</v>
      </c>
      <c r="AG16" s="12">
        <v>98.581158052037466</v>
      </c>
      <c r="AH16" s="12">
        <v>98.104680615458648</v>
      </c>
      <c r="AI16" s="12">
        <v>97.848521325475929</v>
      </c>
      <c r="AJ16" s="12">
        <v>97.925631050037694</v>
      </c>
      <c r="AK16" s="12">
        <v>98.036615954188179</v>
      </c>
      <c r="AL16" s="12">
        <v>98.161876141450492</v>
      </c>
      <c r="AM16" s="12">
        <v>97.866026591049504</v>
      </c>
      <c r="AN16" s="12">
        <v>97.653604595166982</v>
      </c>
    </row>
    <row r="17" spans="1:40">
      <c r="A17" s="1" t="s">
        <v>524</v>
      </c>
      <c r="B17" s="1" t="s">
        <v>533</v>
      </c>
      <c r="C17" s="1" t="s">
        <v>535</v>
      </c>
      <c r="F17" s="1">
        <v>16</v>
      </c>
      <c r="G17" s="1" t="s">
        <v>769</v>
      </c>
      <c r="H17" s="1" t="str">
        <f t="shared" si="2"/>
        <v>16종합</v>
      </c>
      <c r="U17" s="12">
        <v>103.57569385177946</v>
      </c>
      <c r="V17" s="12">
        <v>103.55232138782399</v>
      </c>
      <c r="W17" s="12">
        <v>103.27841556822362</v>
      </c>
      <c r="X17" s="12">
        <v>103.00218586551117</v>
      </c>
      <c r="Y17" s="12">
        <v>102.77853906403861</v>
      </c>
      <c r="Z17" s="12">
        <v>102.29829930144192</v>
      </c>
      <c r="AA17" s="12">
        <v>102.07878248755459</v>
      </c>
      <c r="AB17" s="12">
        <v>101.68976646194433</v>
      </c>
      <c r="AC17" s="12">
        <v>101.02797809648555</v>
      </c>
      <c r="AD17" s="12">
        <v>100.46570057557406</v>
      </c>
      <c r="AE17" s="12">
        <v>100</v>
      </c>
      <c r="AF17" s="12">
        <v>99.546645590279809</v>
      </c>
      <c r="AG17" s="12">
        <v>99.185225326423478</v>
      </c>
      <c r="AH17" s="12">
        <v>98.936002976933722</v>
      </c>
      <c r="AI17" s="12">
        <v>98.773813012708203</v>
      </c>
      <c r="AJ17" s="12">
        <v>98.861901565356831</v>
      </c>
      <c r="AK17" s="12">
        <v>98.978517722398124</v>
      </c>
      <c r="AL17" s="12">
        <v>99.121005608271645</v>
      </c>
      <c r="AM17" s="12">
        <v>98.948058149789858</v>
      </c>
      <c r="AN17" s="12">
        <v>98.655587425855757</v>
      </c>
    </row>
    <row r="18" spans="1:40">
      <c r="A18" s="1" t="s">
        <v>524</v>
      </c>
      <c r="B18" s="1" t="s">
        <v>533</v>
      </c>
      <c r="C18" s="1" t="s">
        <v>536</v>
      </c>
      <c r="F18" s="1">
        <v>17</v>
      </c>
      <c r="G18" s="1" t="s">
        <v>769</v>
      </c>
      <c r="H18" s="1" t="str">
        <f t="shared" si="2"/>
        <v>17종합</v>
      </c>
      <c r="U18" s="12">
        <v>102.02233561451084</v>
      </c>
      <c r="V18" s="12">
        <v>101.90404641536303</v>
      </c>
      <c r="W18" s="12">
        <v>101.83806452938494</v>
      </c>
      <c r="X18" s="12">
        <v>101.80030069268301</v>
      </c>
      <c r="Y18" s="12">
        <v>101.62383071255245</v>
      </c>
      <c r="Z18" s="12">
        <v>101.36000325628882</v>
      </c>
      <c r="AA18" s="12">
        <v>101.02396904257078</v>
      </c>
      <c r="AB18" s="12">
        <v>100.74211936677347</v>
      </c>
      <c r="AC18" s="12">
        <v>100.46449813698493</v>
      </c>
      <c r="AD18" s="12">
        <v>100.1816334311732</v>
      </c>
      <c r="AE18" s="12">
        <v>100</v>
      </c>
      <c r="AF18" s="12">
        <v>99.722209349082107</v>
      </c>
      <c r="AG18" s="12">
        <v>99.310327274197306</v>
      </c>
      <c r="AH18" s="12">
        <v>99.010392778253646</v>
      </c>
      <c r="AI18" s="12">
        <v>98.686606105798191</v>
      </c>
      <c r="AJ18" s="12">
        <v>98.728926863946413</v>
      </c>
      <c r="AK18" s="12">
        <v>98.973310839092633</v>
      </c>
      <c r="AL18" s="12">
        <v>99.092354278198286</v>
      </c>
      <c r="AM18" s="12">
        <v>98.942317198708537</v>
      </c>
      <c r="AN18" s="12">
        <v>98.707145251674717</v>
      </c>
    </row>
    <row r="19" spans="1:40">
      <c r="A19" s="1" t="s">
        <v>524</v>
      </c>
      <c r="B19" s="1" t="s">
        <v>533</v>
      </c>
      <c r="C19" s="1" t="s">
        <v>537</v>
      </c>
      <c r="F19" s="1">
        <v>18</v>
      </c>
      <c r="G19" s="1" t="s">
        <v>769</v>
      </c>
      <c r="H19" s="1" t="str">
        <f t="shared" si="2"/>
        <v>18종합</v>
      </c>
      <c r="U19" s="12">
        <v>104.24822073472569</v>
      </c>
      <c r="V19" s="12">
        <v>104.17230342805878</v>
      </c>
      <c r="W19" s="12">
        <v>103.88737641494168</v>
      </c>
      <c r="X19" s="12">
        <v>103.5152647057639</v>
      </c>
      <c r="Y19" s="12">
        <v>102.99323098357462</v>
      </c>
      <c r="Z19" s="12">
        <v>102.38811797742009</v>
      </c>
      <c r="AA19" s="12">
        <v>101.79901301517238</v>
      </c>
      <c r="AB19" s="12">
        <v>100.97174205249124</v>
      </c>
      <c r="AC19" s="12">
        <v>100.55012157316455</v>
      </c>
      <c r="AD19" s="12">
        <v>100.39159763862057</v>
      </c>
      <c r="AE19" s="12">
        <v>100</v>
      </c>
      <c r="AF19" s="12">
        <v>99.599861316386423</v>
      </c>
      <c r="AG19" s="12">
        <v>99.078660909075069</v>
      </c>
      <c r="AH19" s="12">
        <v>98.628555990440162</v>
      </c>
      <c r="AI19" s="12">
        <v>98.348116897102415</v>
      </c>
      <c r="AJ19" s="12">
        <v>98.368484118774987</v>
      </c>
      <c r="AK19" s="12">
        <v>98.453960049596986</v>
      </c>
      <c r="AL19" s="12">
        <v>98.322155626944721</v>
      </c>
      <c r="AM19" s="12">
        <v>97.982335718885764</v>
      </c>
      <c r="AN19" s="12">
        <v>97.777108477579759</v>
      </c>
    </row>
    <row r="20" spans="1:40">
      <c r="A20" s="1" t="s">
        <v>524</v>
      </c>
      <c r="B20" s="1" t="s">
        <v>533</v>
      </c>
      <c r="C20" s="1" t="s">
        <v>538</v>
      </c>
      <c r="F20" s="1">
        <v>19</v>
      </c>
      <c r="G20" s="1" t="s">
        <v>769</v>
      </c>
      <c r="H20" s="1" t="str">
        <f t="shared" si="2"/>
        <v>19종합</v>
      </c>
      <c r="U20" s="12">
        <v>100.95260949383128</v>
      </c>
      <c r="V20" s="12">
        <v>100.98911731426084</v>
      </c>
      <c r="W20" s="12">
        <v>100.98304449997342</v>
      </c>
      <c r="X20" s="12">
        <v>100.92734122590541</v>
      </c>
      <c r="Y20" s="12">
        <v>100.93573765406805</v>
      </c>
      <c r="Z20" s="12">
        <v>100.80742692241101</v>
      </c>
      <c r="AA20" s="12">
        <v>100.68306424181758</v>
      </c>
      <c r="AB20" s="12">
        <v>100.52308765090237</v>
      </c>
      <c r="AC20" s="12">
        <v>100.5174487786427</v>
      </c>
      <c r="AD20" s="12">
        <v>100.23240400547695</v>
      </c>
      <c r="AE20" s="12">
        <v>100</v>
      </c>
      <c r="AF20" s="12">
        <v>99.813834477943004</v>
      </c>
      <c r="AG20" s="12">
        <v>99.769630884030335</v>
      </c>
      <c r="AH20" s="12">
        <v>99.852641813362936</v>
      </c>
      <c r="AI20" s="12">
        <v>99.934367357184996</v>
      </c>
      <c r="AJ20" s="12">
        <v>100.17564377295083</v>
      </c>
      <c r="AK20" s="12">
        <v>100.39183722880476</v>
      </c>
      <c r="AL20" s="12">
        <v>100.52102320391802</v>
      </c>
      <c r="AM20" s="12">
        <v>100.54045979316655</v>
      </c>
      <c r="AN20" s="12">
        <v>100.51549117604878</v>
      </c>
    </row>
    <row r="21" spans="1:40">
      <c r="A21" s="1" t="s">
        <v>524</v>
      </c>
      <c r="B21" s="1" t="s">
        <v>533</v>
      </c>
      <c r="C21" s="1" t="s">
        <v>539</v>
      </c>
      <c r="F21" s="1">
        <v>20</v>
      </c>
      <c r="G21" s="1" t="s">
        <v>769</v>
      </c>
      <c r="H21" s="1" t="str">
        <f t="shared" si="2"/>
        <v>20종합</v>
      </c>
      <c r="U21" s="12">
        <v>105.56982424899769</v>
      </c>
      <c r="V21" s="12">
        <v>105.5761069949417</v>
      </c>
      <c r="W21" s="12">
        <v>105.12813332682944</v>
      </c>
      <c r="X21" s="12">
        <v>104.64466010070781</v>
      </c>
      <c r="Y21" s="12">
        <v>104.182560216486</v>
      </c>
      <c r="Z21" s="12">
        <v>103.44368463051546</v>
      </c>
      <c r="AA21" s="12">
        <v>102.76258250142328</v>
      </c>
      <c r="AB21" s="12">
        <v>101.6916989215286</v>
      </c>
      <c r="AC21" s="12">
        <v>100.97534949165761</v>
      </c>
      <c r="AD21" s="12">
        <v>100.42322303170782</v>
      </c>
      <c r="AE21" s="12">
        <v>100</v>
      </c>
      <c r="AF21" s="12">
        <v>99.402270638704564</v>
      </c>
      <c r="AG21" s="12">
        <v>98.748090823954499</v>
      </c>
      <c r="AH21" s="12">
        <v>98.241219005446865</v>
      </c>
      <c r="AI21" s="12">
        <v>97.875543922229397</v>
      </c>
      <c r="AJ21" s="12">
        <v>97.106459502877613</v>
      </c>
      <c r="AK21" s="12">
        <v>97.143650993513546</v>
      </c>
      <c r="AL21" s="12">
        <v>96.826385926050733</v>
      </c>
      <c r="AM21" s="12">
        <v>96.587629271185605</v>
      </c>
      <c r="AN21" s="12">
        <v>96.481904312267204</v>
      </c>
    </row>
    <row r="22" spans="1:40">
      <c r="A22" s="1" t="s">
        <v>524</v>
      </c>
      <c r="B22" s="1" t="s">
        <v>533</v>
      </c>
      <c r="C22" s="1" t="s">
        <v>540</v>
      </c>
      <c r="F22" s="1">
        <v>21</v>
      </c>
      <c r="G22" s="1" t="s">
        <v>769</v>
      </c>
      <c r="H22" s="1" t="str">
        <f t="shared" si="2"/>
        <v>21종합</v>
      </c>
      <c r="U22" s="12">
        <v>103.05434348394849</v>
      </c>
      <c r="V22" s="12">
        <v>103.11882402139793</v>
      </c>
      <c r="W22" s="12">
        <v>103.07157707022242</v>
      </c>
      <c r="X22" s="12">
        <v>102.97827675207358</v>
      </c>
      <c r="Y22" s="12">
        <v>102.83783156837255</v>
      </c>
      <c r="Z22" s="12">
        <v>102.83578023161111</v>
      </c>
      <c r="AA22" s="12">
        <v>101.69993121314188</v>
      </c>
      <c r="AB22" s="12">
        <v>101.55522094341539</v>
      </c>
      <c r="AC22" s="12">
        <v>101.11404996847882</v>
      </c>
      <c r="AD22" s="12">
        <v>100.5491952892487</v>
      </c>
      <c r="AE22" s="12">
        <v>100</v>
      </c>
      <c r="AF22" s="12">
        <v>99.328796300635531</v>
      </c>
      <c r="AG22" s="12">
        <v>98.483086090651611</v>
      </c>
      <c r="AH22" s="12">
        <v>98.04253861258897</v>
      </c>
      <c r="AI22" s="12">
        <v>97.598408602587895</v>
      </c>
      <c r="AJ22" s="12">
        <v>97.375048936620985</v>
      </c>
      <c r="AK22" s="12">
        <v>97.451521772319396</v>
      </c>
      <c r="AL22" s="12">
        <v>97.385515050708179</v>
      </c>
      <c r="AM22" s="12">
        <v>96.788344004002653</v>
      </c>
      <c r="AN22" s="12">
        <v>96.329789409806494</v>
      </c>
    </row>
    <row r="23" spans="1:40">
      <c r="A23" s="1" t="s">
        <v>524</v>
      </c>
      <c r="B23" s="1" t="s">
        <v>541</v>
      </c>
      <c r="F23" s="1">
        <v>22</v>
      </c>
      <c r="G23" s="1" t="s">
        <v>769</v>
      </c>
      <c r="H23" s="1" t="str">
        <f t="shared" si="2"/>
        <v>22종합</v>
      </c>
      <c r="I23" s="12">
        <v>105.49533553566745</v>
      </c>
      <c r="J23" s="12">
        <v>105.63233152329151</v>
      </c>
      <c r="K23" s="12">
        <v>105.79168952390154</v>
      </c>
      <c r="L23" s="12">
        <v>105.85969874263645</v>
      </c>
      <c r="M23" s="12">
        <v>105.77926050698299</v>
      </c>
      <c r="N23" s="12">
        <v>105.61671997649422</v>
      </c>
      <c r="O23" s="12">
        <v>105.40852885054727</v>
      </c>
      <c r="P23" s="12">
        <v>105.10579639208896</v>
      </c>
      <c r="Q23" s="12">
        <v>104.81647802765637</v>
      </c>
      <c r="R23" s="12">
        <v>104.44430978975574</v>
      </c>
      <c r="S23" s="12">
        <v>104.07535752165072</v>
      </c>
      <c r="T23" s="12">
        <v>103.86930226856501</v>
      </c>
      <c r="U23" s="12">
        <v>103.72904018683337</v>
      </c>
      <c r="V23" s="12">
        <v>103.56914857773586</v>
      </c>
      <c r="W23" s="12">
        <v>103.34861328916131</v>
      </c>
      <c r="X23" s="12">
        <v>103.22881676874678</v>
      </c>
      <c r="Y23" s="12">
        <v>102.86146430576484</v>
      </c>
      <c r="Z23" s="12">
        <v>102.43163362575984</v>
      </c>
      <c r="AA23" s="12">
        <v>101.92761070855221</v>
      </c>
      <c r="AB23" s="12">
        <v>101.41883233049857</v>
      </c>
      <c r="AC23" s="12">
        <v>100.91309380041763</v>
      </c>
      <c r="AD23" s="12">
        <v>100.41556242801846</v>
      </c>
      <c r="AE23" s="12">
        <v>100</v>
      </c>
      <c r="AF23" s="12">
        <v>99.35376858376253</v>
      </c>
      <c r="AG23" s="12">
        <v>98.713315801887617</v>
      </c>
      <c r="AH23" s="12">
        <v>98.239383185419072</v>
      </c>
      <c r="AI23" s="12">
        <v>97.819027918587636</v>
      </c>
      <c r="AJ23" s="12">
        <v>97.978994679539028</v>
      </c>
      <c r="AK23" s="12">
        <v>97.993781888249615</v>
      </c>
      <c r="AL23" s="12">
        <v>97.97879893659406</v>
      </c>
      <c r="AM23" s="12">
        <v>97.877887100694721</v>
      </c>
      <c r="AN23" s="12">
        <v>97.745293941629882</v>
      </c>
    </row>
    <row r="24" spans="1:40">
      <c r="A24" s="1" t="s">
        <v>524</v>
      </c>
      <c r="B24" s="1" t="s">
        <v>542</v>
      </c>
      <c r="F24" s="1">
        <v>23</v>
      </c>
      <c r="G24" s="1" t="s">
        <v>769</v>
      </c>
      <c r="H24" s="1" t="str">
        <f t="shared" si="2"/>
        <v>23종합</v>
      </c>
      <c r="I24" s="12">
        <v>89.213701213308909</v>
      </c>
      <c r="J24" s="12">
        <v>90.668654176253838</v>
      </c>
      <c r="K24" s="12">
        <v>92.442798829058248</v>
      </c>
      <c r="L24" s="12">
        <v>95.674932754325781</v>
      </c>
      <c r="M24" s="12">
        <v>96.155951161164936</v>
      </c>
      <c r="N24" s="12">
        <v>97.238131479700471</v>
      </c>
      <c r="O24" s="12">
        <v>98.225839505494122</v>
      </c>
      <c r="P24" s="12">
        <v>99.12783105080301</v>
      </c>
      <c r="Q24" s="12">
        <v>100.07354057408675</v>
      </c>
      <c r="R24" s="12">
        <v>100.92425052439884</v>
      </c>
      <c r="S24" s="12">
        <v>101.89446683451438</v>
      </c>
      <c r="T24" s="12">
        <v>102.21750177155855</v>
      </c>
      <c r="U24" s="12">
        <v>102.21913627805472</v>
      </c>
      <c r="V24" s="12">
        <v>102.02826163671877</v>
      </c>
      <c r="W24" s="12">
        <v>101.89795835539395</v>
      </c>
      <c r="X24" s="12">
        <v>101.68451276348802</v>
      </c>
      <c r="Y24" s="12">
        <v>101.44022411207149</v>
      </c>
      <c r="Z24" s="12">
        <v>101.03878646322661</v>
      </c>
      <c r="AA24" s="12">
        <v>100.7064185518057</v>
      </c>
      <c r="AB24" s="12">
        <v>100.32296056966202</v>
      </c>
      <c r="AC24" s="12">
        <v>100.15571198155354</v>
      </c>
      <c r="AD24" s="12">
        <v>100.07581632449214</v>
      </c>
      <c r="AE24" s="12">
        <v>100</v>
      </c>
      <c r="AF24" s="12">
        <v>99.827770133377371</v>
      </c>
      <c r="AG24" s="12">
        <v>99.636870898773552</v>
      </c>
      <c r="AH24" s="12">
        <v>99.492469809396098</v>
      </c>
      <c r="AI24" s="12">
        <v>99.407286706998633</v>
      </c>
      <c r="AJ24" s="12">
        <v>99.471127436248935</v>
      </c>
      <c r="AK24" s="12">
        <v>99.540657502179627</v>
      </c>
      <c r="AL24" s="12">
        <v>99.506696832964977</v>
      </c>
      <c r="AM24" s="12">
        <v>99.408373144082987</v>
      </c>
      <c r="AN24" s="12">
        <v>99.308897546018954</v>
      </c>
    </row>
    <row r="25" spans="1:40">
      <c r="A25" s="1" t="s">
        <v>524</v>
      </c>
      <c r="B25" s="1" t="s">
        <v>542</v>
      </c>
      <c r="C25" s="1" t="s">
        <v>543</v>
      </c>
      <c r="F25" s="1">
        <v>24</v>
      </c>
      <c r="G25" s="1" t="s">
        <v>769</v>
      </c>
      <c r="H25" s="1" t="str">
        <f t="shared" si="2"/>
        <v>24종합</v>
      </c>
      <c r="U25" s="12">
        <v>100.69681080793305</v>
      </c>
      <c r="V25" s="12">
        <v>100.70784821412262</v>
      </c>
      <c r="W25" s="12">
        <v>100.74768897276928</v>
      </c>
      <c r="X25" s="12">
        <v>100.72332779125048</v>
      </c>
      <c r="Y25" s="12">
        <v>100.59613572465771</v>
      </c>
      <c r="Z25" s="12">
        <v>100.36381879841426</v>
      </c>
      <c r="AA25" s="12">
        <v>100.22526904925986</v>
      </c>
      <c r="AB25" s="12">
        <v>100.0441492965561</v>
      </c>
      <c r="AC25" s="12">
        <v>100.02231085074091</v>
      </c>
      <c r="AD25" s="12">
        <v>100.0254427054527</v>
      </c>
      <c r="AE25" s="12">
        <v>100</v>
      </c>
      <c r="AF25" s="12">
        <v>100.00484813663957</v>
      </c>
      <c r="AG25" s="12">
        <v>99.935050044182873</v>
      </c>
      <c r="AH25" s="12">
        <v>99.861400589399935</v>
      </c>
      <c r="AI25" s="12">
        <v>99.846925359182379</v>
      </c>
      <c r="AJ25" s="12">
        <v>99.807241597619949</v>
      </c>
      <c r="AK25" s="12">
        <v>99.831732753976837</v>
      </c>
      <c r="AL25" s="12">
        <v>99.757808499543472</v>
      </c>
      <c r="AM25" s="12">
        <v>99.637979242932914</v>
      </c>
      <c r="AN25" s="12">
        <v>99.546309724009902</v>
      </c>
    </row>
    <row r="26" spans="1:40">
      <c r="A26" s="1" t="s">
        <v>524</v>
      </c>
      <c r="B26" s="1" t="s">
        <v>542</v>
      </c>
      <c r="C26" s="1" t="s">
        <v>544</v>
      </c>
      <c r="F26" s="1">
        <v>25</v>
      </c>
      <c r="G26" s="1" t="s">
        <v>769</v>
      </c>
      <c r="H26" s="1" t="str">
        <f t="shared" si="2"/>
        <v>25종합</v>
      </c>
      <c r="U26" s="12">
        <v>102.38174212462896</v>
      </c>
      <c r="V26" s="12">
        <v>101.98428574020878</v>
      </c>
      <c r="W26" s="12">
        <v>101.93440326941696</v>
      </c>
      <c r="X26" s="12">
        <v>101.72764811169853</v>
      </c>
      <c r="Y26" s="12">
        <v>101.55780997248871</v>
      </c>
      <c r="Z26" s="12">
        <v>101.14798547624027</v>
      </c>
      <c r="AA26" s="12">
        <v>100.72805862637665</v>
      </c>
      <c r="AB26" s="12">
        <v>100.19357330051939</v>
      </c>
      <c r="AC26" s="12">
        <v>100.07636583693849</v>
      </c>
      <c r="AD26" s="12">
        <v>100.01470593681221</v>
      </c>
      <c r="AE26" s="12">
        <v>100</v>
      </c>
      <c r="AF26" s="12">
        <v>99.796539215810341</v>
      </c>
      <c r="AG26" s="12">
        <v>99.594817002073299</v>
      </c>
      <c r="AH26" s="12">
        <v>99.33791932881519</v>
      </c>
      <c r="AI26" s="12">
        <v>99.092798108193335</v>
      </c>
      <c r="AJ26" s="12">
        <v>99.175266429802349</v>
      </c>
      <c r="AK26" s="12">
        <v>99.237618931900968</v>
      </c>
      <c r="AL26" s="12">
        <v>99.211856136930322</v>
      </c>
      <c r="AM26" s="12">
        <v>99.088251017989933</v>
      </c>
      <c r="AN26" s="12">
        <v>99.007827132172295</v>
      </c>
    </row>
    <row r="27" spans="1:40">
      <c r="A27" s="1" t="s">
        <v>524</v>
      </c>
      <c r="B27" s="1" t="s">
        <v>542</v>
      </c>
      <c r="C27" s="1" t="s">
        <v>545</v>
      </c>
      <c r="F27" s="1">
        <v>26</v>
      </c>
      <c r="G27" s="1" t="s">
        <v>769</v>
      </c>
      <c r="H27" s="1" t="str">
        <f t="shared" si="2"/>
        <v>26종합</v>
      </c>
      <c r="U27" s="12">
        <v>104.60544682678966</v>
      </c>
      <c r="V27" s="12">
        <v>104.31225692482452</v>
      </c>
      <c r="W27" s="12">
        <v>103.79462413641505</v>
      </c>
      <c r="X27" s="12">
        <v>103.25054201937436</v>
      </c>
      <c r="Y27" s="12">
        <v>102.71959410346396</v>
      </c>
      <c r="Z27" s="12">
        <v>102.0418085834027</v>
      </c>
      <c r="AA27" s="12">
        <v>101.48541913898073</v>
      </c>
      <c r="AB27" s="12">
        <v>100.93914409646918</v>
      </c>
      <c r="AC27" s="12">
        <v>100.47022787483907</v>
      </c>
      <c r="AD27" s="12">
        <v>100.23069953420232</v>
      </c>
      <c r="AE27" s="12">
        <v>100</v>
      </c>
      <c r="AF27" s="12">
        <v>99.564490743825758</v>
      </c>
      <c r="AG27" s="12">
        <v>99.181634289060355</v>
      </c>
      <c r="AH27" s="12">
        <v>99.052552537239052</v>
      </c>
      <c r="AI27" s="12">
        <v>99.039999473071134</v>
      </c>
      <c r="AJ27" s="12">
        <v>99.256475998865625</v>
      </c>
      <c r="AK27" s="12">
        <v>99.410950488429123</v>
      </c>
      <c r="AL27" s="12">
        <v>99.434892360574182</v>
      </c>
      <c r="AM27" s="12">
        <v>99.403567243142149</v>
      </c>
      <c r="AN27" s="12">
        <v>99.267857805198943</v>
      </c>
    </row>
    <row r="28" spans="1:40">
      <c r="A28" s="1" t="s">
        <v>524</v>
      </c>
      <c r="B28" s="1" t="s">
        <v>546</v>
      </c>
      <c r="F28" s="1">
        <v>27</v>
      </c>
      <c r="G28" s="1" t="s">
        <v>769</v>
      </c>
      <c r="H28" s="1" t="str">
        <f t="shared" si="2"/>
        <v>27종합</v>
      </c>
      <c r="I28" s="12">
        <v>92.471388897233837</v>
      </c>
      <c r="J28" s="12">
        <v>94.054644644459046</v>
      </c>
      <c r="K28" s="12">
        <v>95.506234765840247</v>
      </c>
      <c r="L28" s="12">
        <v>96.993813723618601</v>
      </c>
      <c r="M28" s="12">
        <v>96.194415923532404</v>
      </c>
      <c r="N28" s="12">
        <v>98.013905725448552</v>
      </c>
      <c r="O28" s="12">
        <v>99.489283781784579</v>
      </c>
      <c r="P28" s="12">
        <v>100.73829072305294</v>
      </c>
      <c r="Q28" s="12">
        <v>101.97126947466478</v>
      </c>
      <c r="R28" s="12">
        <v>102.73190756004857</v>
      </c>
      <c r="S28" s="12">
        <v>102.93144244901389</v>
      </c>
      <c r="T28" s="12">
        <v>102.86711542403744</v>
      </c>
      <c r="U28" s="12">
        <v>102.617157962175</v>
      </c>
      <c r="V28" s="12">
        <v>102.27699546873933</v>
      </c>
      <c r="W28" s="12">
        <v>102.12760819035222</v>
      </c>
      <c r="X28" s="12">
        <v>101.87754159380843</v>
      </c>
      <c r="Y28" s="12">
        <v>101.65542955841354</v>
      </c>
      <c r="Z28" s="12">
        <v>101.02381928539057</v>
      </c>
      <c r="AA28" s="12">
        <v>100.53197739566173</v>
      </c>
      <c r="AB28" s="12">
        <v>99.884541352377411</v>
      </c>
      <c r="AC28" s="12">
        <v>99.750636946288637</v>
      </c>
      <c r="AD28" s="12">
        <v>99.830836749183064</v>
      </c>
      <c r="AE28" s="12">
        <v>100</v>
      </c>
      <c r="AF28" s="12">
        <v>100.00925791384942</v>
      </c>
      <c r="AG28" s="12">
        <v>100.04905647940117</v>
      </c>
      <c r="AH28" s="12">
        <v>99.981250077609488</v>
      </c>
      <c r="AI28" s="12">
        <v>100.03000450556144</v>
      </c>
      <c r="AJ28" s="12">
        <v>100.23100464196479</v>
      </c>
      <c r="AK28" s="12">
        <v>100.29800421571507</v>
      </c>
      <c r="AL28" s="12">
        <v>100.30229910959332</v>
      </c>
      <c r="AM28" s="12">
        <v>100.09869465119023</v>
      </c>
      <c r="AN28" s="12">
        <v>99.840597120496852</v>
      </c>
    </row>
    <row r="29" spans="1:40">
      <c r="A29" s="1" t="s">
        <v>524</v>
      </c>
      <c r="B29" s="1" t="s">
        <v>547</v>
      </c>
      <c r="F29" s="1">
        <v>28</v>
      </c>
      <c r="G29" s="1" t="s">
        <v>769</v>
      </c>
      <c r="H29" s="1" t="str">
        <f t="shared" si="2"/>
        <v>28종합</v>
      </c>
      <c r="I29" s="12">
        <v>84.521822688969209</v>
      </c>
      <c r="J29" s="12">
        <v>85.693076292357574</v>
      </c>
      <c r="K29" s="12">
        <v>87.115537157272712</v>
      </c>
      <c r="L29" s="12">
        <v>89.323388220500419</v>
      </c>
      <c r="M29" s="12">
        <v>89.8544475665813</v>
      </c>
      <c r="N29" s="12">
        <v>91.286508675490566</v>
      </c>
      <c r="O29" s="12">
        <v>92.534734927692512</v>
      </c>
      <c r="P29" s="12">
        <v>93.796896370405207</v>
      </c>
      <c r="Q29" s="12">
        <v>95.402069216973345</v>
      </c>
      <c r="R29" s="12">
        <v>96.338499942548481</v>
      </c>
      <c r="S29" s="12">
        <v>96.938212488182415</v>
      </c>
      <c r="T29" s="12">
        <v>97.295582499417364</v>
      </c>
      <c r="U29" s="12">
        <v>98.075827442431446</v>
      </c>
      <c r="V29" s="12">
        <v>98.046260406088606</v>
      </c>
      <c r="W29" s="12">
        <v>98.549861538026832</v>
      </c>
      <c r="X29" s="12">
        <v>98.798515361154799</v>
      </c>
      <c r="Y29" s="12">
        <v>99.266413398923731</v>
      </c>
      <c r="Z29" s="12">
        <v>99.784129865454375</v>
      </c>
      <c r="AA29" s="12">
        <v>99.932776738265261</v>
      </c>
      <c r="AB29" s="12">
        <v>99.890711224120778</v>
      </c>
      <c r="AC29" s="12">
        <v>99.888576806816687</v>
      </c>
      <c r="AD29" s="12">
        <v>99.895319104340444</v>
      </c>
      <c r="AE29" s="12">
        <v>100</v>
      </c>
      <c r="AF29" s="12">
        <v>100.14307648442721</v>
      </c>
      <c r="AG29" s="12">
        <v>100.15384501103209</v>
      </c>
      <c r="AH29" s="12">
        <v>100.23058719574971</v>
      </c>
      <c r="AI29" s="12">
        <v>100.36753985283281</v>
      </c>
      <c r="AJ29" s="12">
        <v>100.61088016132919</v>
      </c>
      <c r="AK29" s="12">
        <v>100.78106055600036</v>
      </c>
      <c r="AL29" s="12">
        <v>100.86761946322662</v>
      </c>
      <c r="AM29" s="12">
        <v>100.83359683720521</v>
      </c>
      <c r="AN29" s="12">
        <v>100.77533340246254</v>
      </c>
    </row>
    <row r="30" spans="1:40">
      <c r="A30" s="1" t="s">
        <v>524</v>
      </c>
      <c r="B30" s="1" t="s">
        <v>548</v>
      </c>
      <c r="F30" s="1">
        <v>29</v>
      </c>
      <c r="G30" s="1" t="s">
        <v>769</v>
      </c>
      <c r="H30" s="1" t="str">
        <f t="shared" si="2"/>
        <v>29종합</v>
      </c>
      <c r="I30" s="12">
        <v>88.293319760297365</v>
      </c>
      <c r="J30" s="12">
        <v>88.997643118030865</v>
      </c>
      <c r="K30" s="12">
        <v>89.823836791917387</v>
      </c>
      <c r="L30" s="12">
        <v>90.813165099064463</v>
      </c>
      <c r="M30" s="12">
        <v>90.985541680009575</v>
      </c>
      <c r="N30" s="12">
        <v>91.686046608948814</v>
      </c>
      <c r="O30" s="12">
        <v>92.252627760404721</v>
      </c>
      <c r="P30" s="12">
        <v>92.954004351449171</v>
      </c>
      <c r="Q30" s="12">
        <v>93.82415853634707</v>
      </c>
      <c r="R30" s="12">
        <v>94.458649410013464</v>
      </c>
      <c r="S30" s="12">
        <v>95.454283188739396</v>
      </c>
      <c r="T30" s="12">
        <v>95.925637660052871</v>
      </c>
      <c r="U30" s="12">
        <v>97.426404246713233</v>
      </c>
      <c r="V30" s="12">
        <v>97.796117014426684</v>
      </c>
      <c r="W30" s="12">
        <v>98.267208112729392</v>
      </c>
      <c r="X30" s="12">
        <v>98.683854763463287</v>
      </c>
      <c r="Y30" s="12">
        <v>98.912914484694156</v>
      </c>
      <c r="Z30" s="12">
        <v>98.987811942477464</v>
      </c>
      <c r="AA30" s="12">
        <v>99.098719072180145</v>
      </c>
      <c r="AB30" s="12">
        <v>99.389226537572696</v>
      </c>
      <c r="AC30" s="12">
        <v>99.548716627662387</v>
      </c>
      <c r="AD30" s="12">
        <v>99.745644845705016</v>
      </c>
      <c r="AE30" s="12">
        <v>100</v>
      </c>
      <c r="AF30" s="12">
        <v>100.65633604430431</v>
      </c>
      <c r="AG30" s="12">
        <v>101.21642780914868</v>
      </c>
      <c r="AH30" s="12">
        <v>101.42445351761657</v>
      </c>
      <c r="AI30" s="12">
        <v>101.68292728753427</v>
      </c>
      <c r="AJ30" s="12">
        <v>102.56409445253858</v>
      </c>
      <c r="AK30" s="12">
        <v>103.33579921426312</v>
      </c>
      <c r="AL30" s="12">
        <v>104.23834445193403</v>
      </c>
      <c r="AM30" s="12">
        <v>105.45073975149755</v>
      </c>
      <c r="AN30" s="12">
        <v>106.11102863727358</v>
      </c>
    </row>
    <row r="31" spans="1:40">
      <c r="A31" s="1" t="s">
        <v>524</v>
      </c>
      <c r="B31" s="1" t="s">
        <v>549</v>
      </c>
      <c r="F31" s="1">
        <v>30</v>
      </c>
      <c r="G31" s="1" t="s">
        <v>769</v>
      </c>
      <c r="H31" s="1" t="str">
        <f t="shared" si="2"/>
        <v>30종합</v>
      </c>
      <c r="I31" s="12">
        <v>86.32941200902988</v>
      </c>
      <c r="J31" s="12">
        <v>87.17008190172362</v>
      </c>
      <c r="K31" s="12">
        <v>88.460255272565703</v>
      </c>
      <c r="L31" s="12">
        <v>89.802920058434793</v>
      </c>
      <c r="M31" s="12">
        <v>90.14417064381054</v>
      </c>
      <c r="N31" s="12">
        <v>91.034409322660977</v>
      </c>
      <c r="O31" s="12">
        <v>91.691079495095877</v>
      </c>
      <c r="P31" s="12">
        <v>92.320483289964642</v>
      </c>
      <c r="Q31" s="12">
        <v>93.200796688923916</v>
      </c>
      <c r="R31" s="12">
        <v>94.038006265887645</v>
      </c>
      <c r="S31" s="12">
        <v>95.731837045013819</v>
      </c>
      <c r="T31" s="12">
        <v>96.476402386040192</v>
      </c>
      <c r="U31" s="12">
        <v>97.340148953050317</v>
      </c>
      <c r="V31" s="12">
        <v>98.068685107049163</v>
      </c>
      <c r="W31" s="12">
        <v>98.679708447539653</v>
      </c>
      <c r="X31" s="12">
        <v>99.32506321769084</v>
      </c>
      <c r="Y31" s="12">
        <v>99.897196889446889</v>
      </c>
      <c r="Z31" s="12">
        <v>100.32391942142975</v>
      </c>
      <c r="AA31" s="12">
        <v>99.981982004957374</v>
      </c>
      <c r="AB31" s="12">
        <v>99.828502080424016</v>
      </c>
      <c r="AC31" s="12">
        <v>99.709922964184415</v>
      </c>
      <c r="AD31" s="12">
        <v>99.735849064929539</v>
      </c>
      <c r="AE31" s="12">
        <v>100</v>
      </c>
      <c r="AF31" s="12">
        <v>99.795938390359467</v>
      </c>
      <c r="AG31" s="12">
        <v>99.692799672851621</v>
      </c>
      <c r="AH31" s="12">
        <v>99.535709164572665</v>
      </c>
      <c r="AI31" s="12">
        <v>99.412113312224832</v>
      </c>
      <c r="AJ31" s="12">
        <v>99.532200113531104</v>
      </c>
      <c r="AK31" s="12">
        <v>99.578063109373289</v>
      </c>
      <c r="AL31" s="12">
        <v>99.692616828153319</v>
      </c>
      <c r="AM31" s="12">
        <v>99.745600904995456</v>
      </c>
      <c r="AN31" s="12">
        <v>99.583710010360775</v>
      </c>
    </row>
    <row r="32" spans="1:40">
      <c r="A32" s="1" t="s">
        <v>524</v>
      </c>
      <c r="B32" s="1" t="s">
        <v>910</v>
      </c>
      <c r="F32" s="1">
        <v>31</v>
      </c>
      <c r="G32" s="1" t="s">
        <v>742</v>
      </c>
      <c r="H32" s="1" t="str">
        <f t="shared" ref="H32" si="4">F32&amp;G32</f>
        <v>31종합</v>
      </c>
      <c r="AE32" s="12">
        <v>100</v>
      </c>
      <c r="AF32" s="12">
        <v>100.71075761945487</v>
      </c>
      <c r="AG32" s="12">
        <v>101.52794636523635</v>
      </c>
      <c r="AH32" s="12">
        <v>102.27093507173936</v>
      </c>
      <c r="AI32" s="12">
        <v>103.07377941476514</v>
      </c>
      <c r="AJ32" s="12">
        <v>103.72767467174633</v>
      </c>
      <c r="AK32" s="12">
        <v>104.27415844863674</v>
      </c>
      <c r="AL32" s="12">
        <v>104.65575232262778</v>
      </c>
      <c r="AM32" s="12">
        <v>104.75004105315364</v>
      </c>
      <c r="AN32" s="12">
        <v>104.50249187033643</v>
      </c>
    </row>
    <row r="33" spans="1:40">
      <c r="A33" s="1" t="s">
        <v>524</v>
      </c>
      <c r="B33" s="1" t="s">
        <v>550</v>
      </c>
      <c r="F33" s="1">
        <v>32</v>
      </c>
      <c r="G33" s="1" t="s">
        <v>769</v>
      </c>
      <c r="H33" s="1" t="str">
        <f t="shared" si="2"/>
        <v>32종합</v>
      </c>
      <c r="I33" s="12">
        <v>86.729292660413975</v>
      </c>
      <c r="J33" s="12">
        <v>87.201031807604508</v>
      </c>
      <c r="K33" s="12">
        <v>87.800594867074039</v>
      </c>
      <c r="L33" s="12">
        <v>88.817338032660288</v>
      </c>
      <c r="M33" s="12">
        <v>88.584856460924073</v>
      </c>
      <c r="N33" s="12">
        <v>89.934677041161194</v>
      </c>
      <c r="O33" s="12">
        <v>91.142553615715727</v>
      </c>
      <c r="P33" s="12">
        <v>93.915702968154392</v>
      </c>
      <c r="Q33" s="12">
        <v>95.141019522738063</v>
      </c>
      <c r="R33" s="12">
        <v>96.025298130959726</v>
      </c>
      <c r="S33" s="12">
        <v>97.060786589640585</v>
      </c>
      <c r="T33" s="12">
        <v>97.56371411507611</v>
      </c>
      <c r="U33" s="12">
        <v>99.054004525434365</v>
      </c>
      <c r="V33" s="12">
        <v>99.423762298157143</v>
      </c>
      <c r="W33" s="12">
        <v>99.719777595271154</v>
      </c>
      <c r="X33" s="12">
        <v>99.974978784153535</v>
      </c>
      <c r="Y33" s="12">
        <v>100.04927733878876</v>
      </c>
      <c r="Z33" s="12">
        <v>100.07915850586681</v>
      </c>
      <c r="AA33" s="12">
        <v>100.14730602755346</v>
      </c>
      <c r="AB33" s="12">
        <v>100.07865164302542</v>
      </c>
      <c r="AC33" s="12">
        <v>100.06264433529653</v>
      </c>
      <c r="AD33" s="12">
        <v>100.02949830512001</v>
      </c>
      <c r="AE33" s="12">
        <v>100</v>
      </c>
      <c r="AF33" s="12">
        <v>99.989006307818357</v>
      </c>
      <c r="AG33" s="12">
        <v>99.940298452073037</v>
      </c>
      <c r="AH33" s="12">
        <v>99.860661977702009</v>
      </c>
      <c r="AI33" s="12">
        <v>99.65898064954915</v>
      </c>
      <c r="AJ33" s="12">
        <v>99.625060858124755</v>
      </c>
      <c r="AK33" s="12">
        <v>99.73028806588556</v>
      </c>
      <c r="AL33" s="12">
        <v>99.608427864610874</v>
      </c>
      <c r="AM33" s="12">
        <v>99.565518103558134</v>
      </c>
      <c r="AN33" s="12">
        <v>99.494922947917374</v>
      </c>
    </row>
    <row r="34" spans="1:40">
      <c r="A34" s="1" t="s">
        <v>524</v>
      </c>
      <c r="B34" s="1" t="s">
        <v>551</v>
      </c>
      <c r="F34" s="1">
        <v>33</v>
      </c>
      <c r="G34" s="1" t="s">
        <v>769</v>
      </c>
      <c r="H34" s="1" t="str">
        <f t="shared" si="2"/>
        <v>33종합</v>
      </c>
      <c r="I34" s="12">
        <v>86.287168278357257</v>
      </c>
      <c r="J34" s="12">
        <v>87.284723153161266</v>
      </c>
      <c r="K34" s="12">
        <v>88.921141625349478</v>
      </c>
      <c r="L34" s="12">
        <v>89.893577163367453</v>
      </c>
      <c r="M34" s="12">
        <v>90.033143939507468</v>
      </c>
      <c r="N34" s="12">
        <v>90.892797588766456</v>
      </c>
      <c r="O34" s="12">
        <v>92.419730167931775</v>
      </c>
      <c r="P34" s="12">
        <v>93.644237111950915</v>
      </c>
      <c r="Q34" s="12">
        <v>95.001190611861475</v>
      </c>
      <c r="R34" s="12">
        <v>96.028833859527822</v>
      </c>
      <c r="S34" s="12">
        <v>96.760559831170625</v>
      </c>
      <c r="T34" s="12">
        <v>97.302439566865033</v>
      </c>
      <c r="U34" s="12">
        <v>97.772248169148938</v>
      </c>
      <c r="V34" s="12">
        <v>97.989488150685659</v>
      </c>
      <c r="W34" s="12">
        <v>98.353461273457668</v>
      </c>
      <c r="X34" s="12">
        <v>98.826204809994934</v>
      </c>
      <c r="Y34" s="12">
        <v>99.323168679462341</v>
      </c>
      <c r="Z34" s="12">
        <v>99.498854167011658</v>
      </c>
      <c r="AA34" s="12">
        <v>99.722251268964754</v>
      </c>
      <c r="AB34" s="12">
        <v>99.817390966403437</v>
      </c>
      <c r="AC34" s="12">
        <v>99.771444811946651</v>
      </c>
      <c r="AD34" s="12">
        <v>99.839791481131741</v>
      </c>
      <c r="AE34" s="12">
        <v>100</v>
      </c>
      <c r="AF34" s="12">
        <v>100.18710740530676</v>
      </c>
      <c r="AG34" s="12">
        <v>100.13490419446822</v>
      </c>
      <c r="AH34" s="12">
        <v>100.18393091265365</v>
      </c>
      <c r="AI34" s="12">
        <v>100.25056362594475</v>
      </c>
      <c r="AJ34" s="12">
        <v>100.56565323498852</v>
      </c>
      <c r="AK34" s="12">
        <v>100.66292350066215</v>
      </c>
      <c r="AL34" s="12">
        <v>100.78893697503271</v>
      </c>
      <c r="AM34" s="12">
        <v>100.86790355654536</v>
      </c>
      <c r="AN34" s="12">
        <v>100.91964944966345</v>
      </c>
    </row>
    <row r="35" spans="1:40">
      <c r="A35" s="1" t="s">
        <v>524</v>
      </c>
      <c r="B35" s="1" t="s">
        <v>552</v>
      </c>
      <c r="F35" s="1">
        <v>34</v>
      </c>
      <c r="G35" s="1" t="s">
        <v>769</v>
      </c>
      <c r="H35" s="1" t="str">
        <f t="shared" si="2"/>
        <v>34종합</v>
      </c>
      <c r="I35" s="12">
        <v>90.032651947403934</v>
      </c>
      <c r="J35" s="12">
        <v>90.266239921246097</v>
      </c>
      <c r="K35" s="12">
        <v>91.016356099013521</v>
      </c>
      <c r="L35" s="12">
        <v>91.95583184047517</v>
      </c>
      <c r="M35" s="12">
        <v>92.374789915273013</v>
      </c>
      <c r="N35" s="12">
        <v>92.747164623698197</v>
      </c>
      <c r="O35" s="12">
        <v>93.507433883458447</v>
      </c>
      <c r="P35" s="12">
        <v>94.202813759340103</v>
      </c>
      <c r="Q35" s="12">
        <v>94.975144055489366</v>
      </c>
      <c r="R35" s="12">
        <v>95.65375349696815</v>
      </c>
      <c r="S35" s="12">
        <v>96.446612273633662</v>
      </c>
      <c r="T35" s="12">
        <v>96.769330654698535</v>
      </c>
      <c r="U35" s="12">
        <v>97.415678507439438</v>
      </c>
      <c r="V35" s="12">
        <v>97.516654157360492</v>
      </c>
      <c r="W35" s="12">
        <v>97.873796276059736</v>
      </c>
      <c r="X35" s="12">
        <v>98.174640504305529</v>
      </c>
      <c r="Y35" s="12">
        <v>98.490458024268818</v>
      </c>
      <c r="Z35" s="12">
        <v>98.691081489852394</v>
      </c>
      <c r="AA35" s="12">
        <v>98.85352998069996</v>
      </c>
      <c r="AB35" s="12">
        <v>99.141753277938861</v>
      </c>
      <c r="AC35" s="12">
        <v>99.460899525193639</v>
      </c>
      <c r="AD35" s="12">
        <v>99.745031694296202</v>
      </c>
      <c r="AE35" s="12">
        <v>100</v>
      </c>
      <c r="AF35" s="12">
        <v>100.6509798491946</v>
      </c>
      <c r="AG35" s="12">
        <v>100.9247219424249</v>
      </c>
      <c r="AH35" s="12">
        <v>101.03127696361742</v>
      </c>
      <c r="AI35" s="12">
        <v>101.18065868159178</v>
      </c>
      <c r="AJ35" s="12">
        <v>101.35109323659751</v>
      </c>
      <c r="AK35" s="12">
        <v>101.60646467761462</v>
      </c>
      <c r="AL35" s="12">
        <v>101.8151698636599</v>
      </c>
      <c r="AM35" s="12">
        <v>101.922204221279</v>
      </c>
      <c r="AN35" s="12">
        <v>101.97926278832514</v>
      </c>
    </row>
    <row r="36" spans="1:40">
      <c r="A36" s="1" t="s">
        <v>524</v>
      </c>
      <c r="B36" s="1" t="s">
        <v>553</v>
      </c>
      <c r="F36" s="1">
        <v>35</v>
      </c>
      <c r="G36" s="1" t="s">
        <v>769</v>
      </c>
      <c r="H36" s="1" t="str">
        <f t="shared" si="2"/>
        <v>35종합</v>
      </c>
      <c r="I36" s="12">
        <v>89.995044323356922</v>
      </c>
      <c r="J36" s="12">
        <v>91.17655884673394</v>
      </c>
      <c r="K36" s="12">
        <v>91.904342490382334</v>
      </c>
      <c r="L36" s="12">
        <v>93.238418963478239</v>
      </c>
      <c r="M36" s="12">
        <v>93.460469189825702</v>
      </c>
      <c r="N36" s="12">
        <v>94.299656576498847</v>
      </c>
      <c r="O36" s="12">
        <v>95.153389755749629</v>
      </c>
      <c r="P36" s="12">
        <v>96.148797047417204</v>
      </c>
      <c r="Q36" s="12">
        <v>97.458897799437892</v>
      </c>
      <c r="R36" s="12">
        <v>98.343571881127218</v>
      </c>
      <c r="S36" s="12">
        <v>99.188744560953836</v>
      </c>
      <c r="T36" s="12">
        <v>99.991853995904663</v>
      </c>
      <c r="U36" s="12">
        <v>100.89728874959799</v>
      </c>
      <c r="V36" s="12">
        <v>101.01685464622321</v>
      </c>
      <c r="W36" s="12">
        <v>101.47367496370885</v>
      </c>
      <c r="X36" s="12">
        <v>101.60930321016478</v>
      </c>
      <c r="Y36" s="12">
        <v>101.50236873623054</v>
      </c>
      <c r="Z36" s="12">
        <v>101.3341338197291</v>
      </c>
      <c r="AA36" s="12">
        <v>101.13392881684406</v>
      </c>
      <c r="AB36" s="12">
        <v>101.06357832968091</v>
      </c>
      <c r="AC36" s="12">
        <v>100.64099815784405</v>
      </c>
      <c r="AD36" s="12">
        <v>100.40442500194786</v>
      </c>
      <c r="AE36" s="12">
        <v>100</v>
      </c>
      <c r="AF36" s="12">
        <v>99.276217986589828</v>
      </c>
      <c r="AG36" s="12">
        <v>98.828045405627918</v>
      </c>
      <c r="AH36" s="12">
        <v>98.766364279108487</v>
      </c>
      <c r="AI36" s="12">
        <v>98.688547035279512</v>
      </c>
      <c r="AJ36" s="12">
        <v>98.7208604903675</v>
      </c>
      <c r="AK36" s="12">
        <v>98.718129004862448</v>
      </c>
      <c r="AL36" s="12">
        <v>98.523512982573976</v>
      </c>
      <c r="AM36" s="12">
        <v>98.395579572705742</v>
      </c>
      <c r="AN36" s="12">
        <v>98.309352269160186</v>
      </c>
    </row>
    <row r="37" spans="1:40">
      <c r="A37" s="1" t="s">
        <v>524</v>
      </c>
      <c r="B37" s="1" t="s">
        <v>554</v>
      </c>
      <c r="F37" s="1">
        <v>36</v>
      </c>
      <c r="G37" s="1" t="s">
        <v>769</v>
      </c>
      <c r="H37" s="1" t="str">
        <f t="shared" si="2"/>
        <v>36종합</v>
      </c>
      <c r="I37" s="12">
        <v>91.165504992863291</v>
      </c>
      <c r="J37" s="12">
        <v>91.578050309180455</v>
      </c>
      <c r="K37" s="12">
        <v>92.195847515970769</v>
      </c>
      <c r="L37" s="12">
        <v>93.1297777534038</v>
      </c>
      <c r="M37" s="12">
        <v>93.725659616723476</v>
      </c>
      <c r="N37" s="12">
        <v>94.60003156171436</v>
      </c>
      <c r="O37" s="12">
        <v>94.743803229980159</v>
      </c>
      <c r="P37" s="12">
        <v>95.254303353067087</v>
      </c>
      <c r="Q37" s="12">
        <v>95.924175515407555</v>
      </c>
      <c r="R37" s="12">
        <v>96.508094958034675</v>
      </c>
      <c r="S37" s="12">
        <v>97.651985280992449</v>
      </c>
      <c r="T37" s="12">
        <v>98.808190500601953</v>
      </c>
      <c r="U37" s="12">
        <v>99.429324314822878</v>
      </c>
      <c r="V37" s="12">
        <v>99.339044503523539</v>
      </c>
      <c r="W37" s="12">
        <v>99.430969107036006</v>
      </c>
      <c r="X37" s="12">
        <v>99.779489127593877</v>
      </c>
      <c r="Y37" s="12">
        <v>99.902371320783274</v>
      </c>
      <c r="Z37" s="12">
        <v>100.09287278487555</v>
      </c>
      <c r="AA37" s="12">
        <v>100.03848363734282</v>
      </c>
      <c r="AB37" s="12">
        <v>100.13649565044534</v>
      </c>
      <c r="AC37" s="12">
        <v>100.23805438330058</v>
      </c>
      <c r="AD37" s="12">
        <v>100.26910603966088</v>
      </c>
      <c r="AE37" s="12">
        <v>100</v>
      </c>
      <c r="AF37" s="12">
        <v>99.941911481662487</v>
      </c>
      <c r="AG37" s="12">
        <v>99.861854175891992</v>
      </c>
      <c r="AH37" s="12">
        <v>99.73406430702785</v>
      </c>
      <c r="AI37" s="12">
        <v>99.610794791307512</v>
      </c>
      <c r="AJ37" s="12">
        <v>99.515896952714343</v>
      </c>
      <c r="AK37" s="12">
        <v>99.47884502331496</v>
      </c>
      <c r="AL37" s="12">
        <v>99.430046498620257</v>
      </c>
      <c r="AM37" s="12">
        <v>99.202377689394226</v>
      </c>
      <c r="AN37" s="12">
        <v>98.982142538407984</v>
      </c>
    </row>
    <row r="38" spans="1:40">
      <c r="A38" s="1" t="s">
        <v>524</v>
      </c>
      <c r="B38" s="1" t="s">
        <v>555</v>
      </c>
      <c r="F38" s="1">
        <v>37</v>
      </c>
      <c r="G38" s="1" t="s">
        <v>769</v>
      </c>
      <c r="H38" s="1" t="str">
        <f t="shared" si="2"/>
        <v>37종합</v>
      </c>
      <c r="I38" s="12">
        <v>90.983949924368019</v>
      </c>
      <c r="J38" s="12">
        <v>91.2012913468498</v>
      </c>
      <c r="K38" s="12">
        <v>91.938519892877011</v>
      </c>
      <c r="L38" s="12">
        <v>92.545351881636634</v>
      </c>
      <c r="M38" s="12">
        <v>92.68496702342452</v>
      </c>
      <c r="N38" s="12">
        <v>93.112859863611263</v>
      </c>
      <c r="O38" s="12">
        <v>93.409700320285566</v>
      </c>
      <c r="P38" s="12">
        <v>93.836332247040275</v>
      </c>
      <c r="Q38" s="12">
        <v>94.454807853090216</v>
      </c>
      <c r="R38" s="12">
        <v>95.058000134923049</v>
      </c>
      <c r="S38" s="12">
        <v>95.87047951838602</v>
      </c>
      <c r="T38" s="12">
        <v>96.410102955590631</v>
      </c>
      <c r="U38" s="12">
        <v>97.085944674562199</v>
      </c>
      <c r="V38" s="12">
        <v>97.228524933458075</v>
      </c>
      <c r="W38" s="12">
        <v>97.644851775793867</v>
      </c>
      <c r="X38" s="12">
        <v>97.897963478086254</v>
      </c>
      <c r="Y38" s="12">
        <v>98.149145315488084</v>
      </c>
      <c r="Z38" s="12">
        <v>98.368460204310836</v>
      </c>
      <c r="AA38" s="12">
        <v>98.612270255979979</v>
      </c>
      <c r="AB38" s="12">
        <v>98.987882017013035</v>
      </c>
      <c r="AC38" s="12">
        <v>99.414376441691388</v>
      </c>
      <c r="AD38" s="12">
        <v>99.693202730268681</v>
      </c>
      <c r="AE38" s="12">
        <v>100</v>
      </c>
      <c r="AF38" s="12">
        <v>100.34095736973114</v>
      </c>
      <c r="AG38" s="12">
        <v>100.68388064256636</v>
      </c>
      <c r="AH38" s="12">
        <v>100.9239418030246</v>
      </c>
      <c r="AI38" s="12">
        <v>101.30178710012663</v>
      </c>
      <c r="AJ38" s="12">
        <v>101.7033790977345</v>
      </c>
      <c r="AK38" s="12">
        <v>102.17736402415581</v>
      </c>
      <c r="AL38" s="12">
        <v>102.62476783211649</v>
      </c>
      <c r="AM38" s="12">
        <v>103.31813120890267</v>
      </c>
      <c r="AN38" s="12">
        <v>103.59626856340502</v>
      </c>
    </row>
    <row r="39" spans="1:40">
      <c r="A39" s="1" t="s">
        <v>524</v>
      </c>
      <c r="B39" s="1" t="s">
        <v>556</v>
      </c>
      <c r="F39" s="1">
        <v>38</v>
      </c>
      <c r="G39" s="1" t="s">
        <v>769</v>
      </c>
      <c r="H39" s="1" t="str">
        <f t="shared" si="2"/>
        <v>38종합</v>
      </c>
      <c r="I39" s="12">
        <v>85.118531322573119</v>
      </c>
      <c r="J39" s="12">
        <v>86.792326498149507</v>
      </c>
      <c r="K39" s="12">
        <v>89.673995893425484</v>
      </c>
      <c r="L39" s="12">
        <v>94.630697979429016</v>
      </c>
      <c r="M39" s="12">
        <v>95.18629904951564</v>
      </c>
      <c r="N39" s="12">
        <v>96.263692027171757</v>
      </c>
      <c r="O39" s="12">
        <v>97.074922526660785</v>
      </c>
      <c r="P39" s="12">
        <v>98.021811020582504</v>
      </c>
      <c r="Q39" s="12">
        <v>99.299048051087979</v>
      </c>
      <c r="R39" s="12">
        <v>100.1611857843222</v>
      </c>
      <c r="S39" s="12">
        <v>100.81375948911281</v>
      </c>
      <c r="T39" s="12">
        <v>100.9705975224643</v>
      </c>
      <c r="U39" s="12">
        <v>101.25855482052158</v>
      </c>
      <c r="V39" s="12">
        <v>101.19714143892446</v>
      </c>
      <c r="W39" s="12">
        <v>101.37566372868227</v>
      </c>
      <c r="X39" s="12">
        <v>101.25050400037783</v>
      </c>
      <c r="Y39" s="12">
        <v>101.09067238299033</v>
      </c>
      <c r="Z39" s="12">
        <v>100.8043199761015</v>
      </c>
      <c r="AA39" s="12">
        <v>100.4328598622685</v>
      </c>
      <c r="AB39" s="12">
        <v>100.15453684979641</v>
      </c>
      <c r="AC39" s="12">
        <v>100.08398350688385</v>
      </c>
      <c r="AD39" s="12">
        <v>100.03494396645293</v>
      </c>
      <c r="AE39" s="12">
        <v>100</v>
      </c>
      <c r="AF39" s="12">
        <v>99.786450624262827</v>
      </c>
      <c r="AG39" s="12">
        <v>99.526521162213967</v>
      </c>
      <c r="AH39" s="12">
        <v>99.403747217809936</v>
      </c>
      <c r="AI39" s="12">
        <v>99.45290979010359</v>
      </c>
      <c r="AJ39" s="12">
        <v>99.726202822322591</v>
      </c>
      <c r="AK39" s="12">
        <v>100.03158159686045</v>
      </c>
      <c r="AL39" s="12">
        <v>100.10610986682838</v>
      </c>
      <c r="AM39" s="12">
        <v>100.11228689008031</v>
      </c>
      <c r="AN39" s="12">
        <v>100.04635001015704</v>
      </c>
    </row>
    <row r="40" spans="1:40">
      <c r="A40" s="1" t="s">
        <v>524</v>
      </c>
      <c r="B40" s="1" t="s">
        <v>557</v>
      </c>
      <c r="F40" s="1">
        <v>39</v>
      </c>
      <c r="G40" s="1" t="s">
        <v>769</v>
      </c>
      <c r="H40" s="1" t="str">
        <f t="shared" si="2"/>
        <v>39종합</v>
      </c>
      <c r="I40" s="12">
        <v>92.19397915226088</v>
      </c>
      <c r="J40" s="12">
        <v>93.286298065665846</v>
      </c>
      <c r="K40" s="12">
        <v>93.383856830148702</v>
      </c>
      <c r="L40" s="12">
        <v>93.483463301529881</v>
      </c>
      <c r="M40" s="12">
        <v>93.481174079273785</v>
      </c>
      <c r="N40" s="12">
        <v>93.608034794794634</v>
      </c>
      <c r="O40" s="12">
        <v>93.989496171624381</v>
      </c>
      <c r="P40" s="12">
        <v>94.587396606674304</v>
      </c>
      <c r="Q40" s="12">
        <v>94.879876757282133</v>
      </c>
      <c r="R40" s="12">
        <v>95.50494059427642</v>
      </c>
      <c r="S40" s="12">
        <v>95.897446278085184</v>
      </c>
      <c r="T40" s="12">
        <v>96.392179704792824</v>
      </c>
      <c r="U40" s="12">
        <v>97.354803516738173</v>
      </c>
      <c r="V40" s="12">
        <v>98.53116578589561</v>
      </c>
      <c r="W40" s="12">
        <v>98.694477104075617</v>
      </c>
      <c r="X40" s="12">
        <v>99.058270956394651</v>
      </c>
      <c r="Y40" s="12">
        <v>99.944932275413677</v>
      </c>
      <c r="Z40" s="12">
        <v>99.946910796883628</v>
      </c>
      <c r="AA40" s="12">
        <v>99.988349369748988</v>
      </c>
      <c r="AB40" s="12">
        <v>100.0217036451355</v>
      </c>
      <c r="AC40" s="12">
        <v>100.01584353931571</v>
      </c>
      <c r="AD40" s="12">
        <v>100.01924274026582</v>
      </c>
      <c r="AE40" s="12">
        <v>100</v>
      </c>
      <c r="AF40" s="12">
        <v>99.948928809304903</v>
      </c>
      <c r="AG40" s="12">
        <v>99.889506353862828</v>
      </c>
      <c r="AH40" s="12">
        <v>99.88347195984521</v>
      </c>
      <c r="AI40" s="12">
        <v>99.873650593615395</v>
      </c>
      <c r="AJ40" s="12">
        <v>99.835389366073287</v>
      </c>
      <c r="AK40" s="12">
        <v>99.810202394681696</v>
      </c>
      <c r="AL40" s="12">
        <v>99.821760936217601</v>
      </c>
      <c r="AM40" s="12">
        <v>99.806342692934649</v>
      </c>
      <c r="AN40" s="12">
        <v>99.718922795207476</v>
      </c>
    </row>
    <row r="41" spans="1:40">
      <c r="A41" s="1" t="s">
        <v>854</v>
      </c>
      <c r="F41" s="1">
        <v>40</v>
      </c>
      <c r="G41" s="1" t="s">
        <v>742</v>
      </c>
      <c r="H41" s="1" t="str">
        <f t="shared" ref="H41:H42" si="5">F41&amp;G41</f>
        <v>40종합</v>
      </c>
      <c r="I41" s="12">
        <v>91.953093221276859</v>
      </c>
      <c r="J41" s="12">
        <v>92.942029684985812</v>
      </c>
      <c r="K41" s="12">
        <v>94.106051829948441</v>
      </c>
      <c r="L41" s="12">
        <v>95.805537127524119</v>
      </c>
      <c r="M41" s="12">
        <v>95.965826254275612</v>
      </c>
      <c r="N41" s="12">
        <v>96.836086338543026</v>
      </c>
      <c r="O41" s="12">
        <v>97.558949313829757</v>
      </c>
      <c r="P41" s="12">
        <v>98.234823415993063</v>
      </c>
      <c r="Q41" s="12">
        <v>99.016164549260964</v>
      </c>
      <c r="R41" s="12">
        <v>99.571903768908498</v>
      </c>
      <c r="S41" s="12">
        <v>100.20623385141776</v>
      </c>
      <c r="T41" s="12">
        <v>100.44543381997318</v>
      </c>
      <c r="U41" s="12">
        <v>100.85273904777318</v>
      </c>
      <c r="V41" s="12">
        <v>100.85272442041145</v>
      </c>
      <c r="W41" s="12">
        <v>100.94816399884348</v>
      </c>
      <c r="X41" s="12">
        <v>100.99454347171873</v>
      </c>
      <c r="Y41" s="12">
        <v>100.96377212948629</v>
      </c>
      <c r="Z41" s="12">
        <v>100.79504955447266</v>
      </c>
      <c r="AA41" s="12">
        <v>100.5399541578541</v>
      </c>
      <c r="AB41" s="12">
        <v>100.27652048650138</v>
      </c>
      <c r="AC41" s="12">
        <v>100.11444052465909</v>
      </c>
      <c r="AD41" s="12">
        <v>100.0214373773083</v>
      </c>
      <c r="AE41" s="12">
        <v>100</v>
      </c>
      <c r="AF41" s="12">
        <v>99.908904913996921</v>
      </c>
      <c r="AG41" s="12">
        <v>99.792691714589168</v>
      </c>
      <c r="AH41" s="12">
        <v>99.660250033216585</v>
      </c>
      <c r="AI41" s="12">
        <v>99.588054588750083</v>
      </c>
      <c r="AJ41" s="12">
        <v>99.853295033951767</v>
      </c>
      <c r="AK41" s="12">
        <v>100.03556638162097</v>
      </c>
      <c r="AL41" s="12">
        <v>100.19193238051101</v>
      </c>
      <c r="AM41" s="12">
        <v>100.31613993204351</v>
      </c>
      <c r="AN41" s="12">
        <v>100.31345488518532</v>
      </c>
    </row>
    <row r="42" spans="1:40">
      <c r="A42" s="1" t="s">
        <v>855</v>
      </c>
      <c r="F42" s="1">
        <v>41</v>
      </c>
      <c r="G42" s="1" t="s">
        <v>742</v>
      </c>
      <c r="H42" s="1" t="str">
        <f t="shared" si="5"/>
        <v>41종합</v>
      </c>
      <c r="I42" s="12">
        <v>94.895671374825724</v>
      </c>
      <c r="J42" s="12">
        <v>95.535025992028338</v>
      </c>
      <c r="K42" s="12">
        <v>96.424895214005247</v>
      </c>
      <c r="L42" s="12">
        <v>97.569518063981818</v>
      </c>
      <c r="M42" s="12">
        <v>97.716090416536844</v>
      </c>
      <c r="N42" s="12">
        <v>98.112411649751863</v>
      </c>
      <c r="O42" s="12">
        <v>98.493282410987106</v>
      </c>
      <c r="P42" s="12">
        <v>99.01171870559493</v>
      </c>
      <c r="Q42" s="12">
        <v>99.566299049605206</v>
      </c>
      <c r="R42" s="12">
        <v>99.983301296556775</v>
      </c>
      <c r="S42" s="12">
        <v>100.3656102700006</v>
      </c>
      <c r="T42" s="12">
        <v>100.5602345136863</v>
      </c>
      <c r="U42" s="12">
        <v>100.87247305249417</v>
      </c>
      <c r="V42" s="12">
        <v>100.93384721208223</v>
      </c>
      <c r="W42" s="12">
        <v>101.03739438482492</v>
      </c>
      <c r="X42" s="12">
        <v>101.0709615698276</v>
      </c>
      <c r="Y42" s="12">
        <v>101.05098085202475</v>
      </c>
      <c r="Z42" s="12">
        <v>100.90056245963765</v>
      </c>
      <c r="AA42" s="12">
        <v>100.69082406155701</v>
      </c>
      <c r="AB42" s="12">
        <v>100.5104959576893</v>
      </c>
      <c r="AC42" s="12">
        <v>100.32479831342702</v>
      </c>
      <c r="AD42" s="12">
        <v>100.16254453700159</v>
      </c>
      <c r="AE42" s="12">
        <v>100</v>
      </c>
      <c r="AF42" s="12">
        <v>99.818053796066096</v>
      </c>
      <c r="AG42" s="12">
        <v>99.572886733505868</v>
      </c>
      <c r="AH42" s="12">
        <v>99.422266077771653</v>
      </c>
      <c r="AI42" s="12">
        <v>99.338756791551063</v>
      </c>
      <c r="AJ42" s="12">
        <v>99.405424629698814</v>
      </c>
      <c r="AK42" s="12">
        <v>99.577843822450433</v>
      </c>
      <c r="AL42" s="12">
        <v>99.64139086411447</v>
      </c>
      <c r="AM42" s="12">
        <v>99.594919149904598</v>
      </c>
      <c r="AN42" s="12">
        <v>99.497413573250924</v>
      </c>
    </row>
    <row r="43" spans="1:40">
      <c r="A43" s="1" t="s">
        <v>524</v>
      </c>
      <c r="B43" s="1" t="s">
        <v>525</v>
      </c>
      <c r="F43" s="1">
        <v>42</v>
      </c>
      <c r="G43" s="1" t="s">
        <v>769</v>
      </c>
      <c r="H43" s="1" t="str">
        <f t="shared" si="2"/>
        <v>42종합</v>
      </c>
      <c r="I43" s="12">
        <v>103.92047946187429</v>
      </c>
      <c r="J43" s="12">
        <v>104.1641960660799</v>
      </c>
      <c r="K43" s="12">
        <v>104.3984100883694</v>
      </c>
      <c r="L43" s="12">
        <v>104.54266086147834</v>
      </c>
      <c r="M43" s="12">
        <v>104.67511627766635</v>
      </c>
      <c r="N43" s="12">
        <v>104.65583282854786</v>
      </c>
      <c r="O43" s="12">
        <v>104.58494242826866</v>
      </c>
      <c r="P43" s="12">
        <v>104.70969879359996</v>
      </c>
      <c r="Q43" s="12">
        <v>104.68640211020488</v>
      </c>
      <c r="R43" s="12">
        <v>104.67556513505519</v>
      </c>
      <c r="S43" s="12">
        <v>104.58904765825581</v>
      </c>
      <c r="T43" s="12">
        <v>104.46400287235745</v>
      </c>
      <c r="U43" s="12">
        <v>104.29314740702094</v>
      </c>
      <c r="V43" s="12">
        <v>104.14409674105106</v>
      </c>
      <c r="W43" s="12">
        <v>103.79997602415747</v>
      </c>
      <c r="X43" s="12">
        <v>103.29759477883678</v>
      </c>
      <c r="Y43" s="12">
        <v>102.89355296942129</v>
      </c>
      <c r="Z43" s="12">
        <v>102.38324976013485</v>
      </c>
      <c r="AA43" s="12">
        <v>101.91541937902683</v>
      </c>
      <c r="AB43" s="12">
        <v>101.29022499727655</v>
      </c>
      <c r="AC43" s="12">
        <v>100.7896355206438</v>
      </c>
      <c r="AD43" s="12">
        <v>100.37071966544706</v>
      </c>
      <c r="AE43" s="12">
        <v>100</v>
      </c>
      <c r="AF43" s="12">
        <v>99.506150951294629</v>
      </c>
      <c r="AG43" s="12">
        <v>98.998529716197197</v>
      </c>
      <c r="AH43" s="12">
        <v>98.696115476890753</v>
      </c>
      <c r="AI43" s="12">
        <v>98.615934016687433</v>
      </c>
      <c r="AJ43" s="12">
        <v>98.65699794868857</v>
      </c>
      <c r="AK43" s="12">
        <v>98.803882814394782</v>
      </c>
      <c r="AL43" s="12">
        <v>98.570769538845042</v>
      </c>
      <c r="AM43" s="12">
        <v>98.149120321538717</v>
      </c>
      <c r="AN43" s="12">
        <v>97.742446301986362</v>
      </c>
    </row>
    <row r="44" spans="1:40">
      <c r="A44" s="1" t="s">
        <v>524</v>
      </c>
      <c r="B44" s="1" t="s">
        <v>525</v>
      </c>
      <c r="C44" s="1" t="s">
        <v>526</v>
      </c>
      <c r="F44" s="1">
        <v>43</v>
      </c>
      <c r="G44" s="1" t="s">
        <v>769</v>
      </c>
      <c r="H44" s="1" t="str">
        <f t="shared" si="2"/>
        <v>43종합</v>
      </c>
      <c r="I44" s="12">
        <v>102.6442169290212</v>
      </c>
      <c r="J44" s="12">
        <v>102.77748830507252</v>
      </c>
      <c r="K44" s="12">
        <v>103.02852433005812</v>
      </c>
      <c r="L44" s="12">
        <v>103.16715455700533</v>
      </c>
      <c r="M44" s="12">
        <v>103.20846419294804</v>
      </c>
      <c r="N44" s="12">
        <v>103.24092242547361</v>
      </c>
      <c r="O44" s="12">
        <v>103.22269393835094</v>
      </c>
      <c r="P44" s="12">
        <v>103.39427899240198</v>
      </c>
      <c r="Q44" s="12">
        <v>103.30943338784455</v>
      </c>
      <c r="R44" s="12">
        <v>103.29832128468122</v>
      </c>
      <c r="S44" s="12">
        <v>103.25338613492215</v>
      </c>
      <c r="T44" s="12">
        <v>103.13010074895607</v>
      </c>
      <c r="U44" s="12">
        <v>103.00137316497073</v>
      </c>
      <c r="V44" s="12">
        <v>102.93814921073823</v>
      </c>
      <c r="W44" s="12">
        <v>102.65991293836761</v>
      </c>
      <c r="X44" s="12">
        <v>102.29768103809603</v>
      </c>
      <c r="Y44" s="12">
        <v>101.96192404584264</v>
      </c>
      <c r="Z44" s="12">
        <v>101.6545379620599</v>
      </c>
      <c r="AA44" s="12">
        <v>101.3728770441484</v>
      </c>
      <c r="AB44" s="12">
        <v>101.06312836024834</v>
      </c>
      <c r="AC44" s="12">
        <v>100.72372745335221</v>
      </c>
      <c r="AD44" s="12">
        <v>100.39262783326271</v>
      </c>
      <c r="AE44" s="12">
        <v>100</v>
      </c>
      <c r="AF44" s="12">
        <v>99.632733856761007</v>
      </c>
      <c r="AG44" s="12">
        <v>99.271182282943741</v>
      </c>
      <c r="AH44" s="12">
        <v>98.95531405429891</v>
      </c>
      <c r="AI44" s="12">
        <v>98.803789332938194</v>
      </c>
      <c r="AJ44" s="12">
        <v>98.593956330474242</v>
      </c>
      <c r="AK44" s="12">
        <v>98.648654506621682</v>
      </c>
      <c r="AL44" s="12">
        <v>98.483234025178717</v>
      </c>
      <c r="AM44" s="12">
        <v>98.162956333506557</v>
      </c>
      <c r="AN44" s="12">
        <v>97.718244389935776</v>
      </c>
    </row>
    <row r="45" spans="1:40">
      <c r="A45" s="1" t="s">
        <v>524</v>
      </c>
      <c r="B45" s="1" t="s">
        <v>525</v>
      </c>
      <c r="C45" s="1" t="s">
        <v>527</v>
      </c>
      <c r="F45" s="1">
        <v>44</v>
      </c>
      <c r="G45" s="1" t="s">
        <v>769</v>
      </c>
      <c r="H45" s="1" t="str">
        <f t="shared" si="2"/>
        <v>44종합</v>
      </c>
      <c r="U45" s="12">
        <v>102.18431687686036</v>
      </c>
      <c r="V45" s="12">
        <v>102.15158289388728</v>
      </c>
      <c r="W45" s="12">
        <v>101.84128351422136</v>
      </c>
      <c r="X45" s="12">
        <v>101.78206346407298</v>
      </c>
      <c r="Y45" s="12">
        <v>101.71039452407618</v>
      </c>
      <c r="Z45" s="12">
        <v>101.49773311082021</v>
      </c>
      <c r="AA45" s="12">
        <v>101.34254153197986</v>
      </c>
      <c r="AB45" s="12">
        <v>101.00732298765161</v>
      </c>
      <c r="AC45" s="12">
        <v>100.67933131074703</v>
      </c>
      <c r="AD45" s="12">
        <v>100.31818084318304</v>
      </c>
      <c r="AE45" s="12">
        <v>100</v>
      </c>
      <c r="AF45" s="12">
        <v>99.847618941716107</v>
      </c>
      <c r="AG45" s="12">
        <v>99.733663727881165</v>
      </c>
      <c r="AH45" s="12">
        <v>99.670205553743017</v>
      </c>
      <c r="AI45" s="12">
        <v>99.505578251349803</v>
      </c>
      <c r="AJ45" s="12">
        <v>99.250186892583528</v>
      </c>
      <c r="AK45" s="12">
        <v>99.166517004914141</v>
      </c>
      <c r="AL45" s="12">
        <v>98.86747915821897</v>
      </c>
      <c r="AM45" s="12">
        <v>98.615457349105313</v>
      </c>
      <c r="AN45" s="12">
        <v>98.329520658647425</v>
      </c>
    </row>
    <row r="46" spans="1:40">
      <c r="A46" s="1" t="s">
        <v>524</v>
      </c>
      <c r="B46" s="1" t="s">
        <v>525</v>
      </c>
      <c r="D46" s="1" t="s">
        <v>558</v>
      </c>
      <c r="F46" s="1">
        <v>45</v>
      </c>
      <c r="G46" s="1" t="s">
        <v>769</v>
      </c>
      <c r="H46" s="1" t="str">
        <f t="shared" si="2"/>
        <v>45종합</v>
      </c>
      <c r="I46" s="12">
        <v>98.635386358010848</v>
      </c>
      <c r="J46" s="12">
        <v>98.68945776660712</v>
      </c>
      <c r="K46" s="12">
        <v>98.842862427307239</v>
      </c>
      <c r="L46" s="12">
        <v>98.938051888342272</v>
      </c>
      <c r="M46" s="12">
        <v>99.682062610994805</v>
      </c>
      <c r="N46" s="12">
        <v>99.775987079326512</v>
      </c>
      <c r="O46" s="12">
        <v>99.748791047637681</v>
      </c>
      <c r="P46" s="12">
        <v>99.91868010128826</v>
      </c>
      <c r="Q46" s="12">
        <v>99.961046154844425</v>
      </c>
      <c r="R46" s="12">
        <v>99.96314478836473</v>
      </c>
      <c r="S46" s="12">
        <v>100.4147613466657</v>
      </c>
      <c r="T46" s="12">
        <v>100.49550108476015</v>
      </c>
      <c r="U46" s="12">
        <v>100.49550108476015</v>
      </c>
      <c r="V46" s="12">
        <v>100.49550108476015</v>
      </c>
      <c r="W46" s="12">
        <v>100.49550108476015</v>
      </c>
      <c r="X46" s="12">
        <v>100.48179108937698</v>
      </c>
      <c r="Y46" s="12">
        <v>100.44202172221139</v>
      </c>
      <c r="Z46" s="12">
        <v>100.43965466223086</v>
      </c>
      <c r="AA46" s="12">
        <v>100.37653872826333</v>
      </c>
      <c r="AB46" s="12">
        <v>100.17927986294997</v>
      </c>
      <c r="AC46" s="12">
        <v>100.16284282859557</v>
      </c>
      <c r="AD46" s="12">
        <v>100.01545952912181</v>
      </c>
      <c r="AE46" s="12">
        <v>100</v>
      </c>
      <c r="AF46" s="12">
        <v>99.866387207306133</v>
      </c>
      <c r="AG46" s="12">
        <v>99.866387207306133</v>
      </c>
      <c r="AH46" s="12">
        <v>99.866387207306133</v>
      </c>
      <c r="AI46" s="12">
        <v>99.843718320413416</v>
      </c>
      <c r="AJ46" s="12">
        <v>99.958564184150873</v>
      </c>
      <c r="AK46" s="12">
        <v>99.947289434704501</v>
      </c>
      <c r="AL46" s="12">
        <v>99.65894554031901</v>
      </c>
      <c r="AM46" s="12">
        <v>99.506259085795563</v>
      </c>
      <c r="AN46" s="12">
        <v>99.326543535969847</v>
      </c>
    </row>
    <row r="47" spans="1:40">
      <c r="A47" s="1" t="s">
        <v>524</v>
      </c>
      <c r="B47" s="1" t="s">
        <v>525</v>
      </c>
      <c r="D47" s="1" t="s">
        <v>559</v>
      </c>
      <c r="F47" s="1">
        <v>46</v>
      </c>
      <c r="G47" s="1" t="s">
        <v>769</v>
      </c>
      <c r="H47" s="1" t="str">
        <f t="shared" si="2"/>
        <v>46종합</v>
      </c>
      <c r="I47" s="12">
        <v>103.49314161280418</v>
      </c>
      <c r="J47" s="12">
        <v>103.70221154212921</v>
      </c>
      <c r="K47" s="12">
        <v>103.76538400808701</v>
      </c>
      <c r="L47" s="12">
        <v>103.77512395110895</v>
      </c>
      <c r="M47" s="12">
        <v>103.9678291748443</v>
      </c>
      <c r="N47" s="12">
        <v>103.97137231173342</v>
      </c>
      <c r="O47" s="12">
        <v>104.01456134459757</v>
      </c>
      <c r="P47" s="12">
        <v>104.17513036731457</v>
      </c>
      <c r="Q47" s="12">
        <v>104.30998848532367</v>
      </c>
      <c r="R47" s="12">
        <v>104.34132971889971</v>
      </c>
      <c r="S47" s="12">
        <v>104.32652479452753</v>
      </c>
      <c r="T47" s="12">
        <v>104.25361278355219</v>
      </c>
      <c r="U47" s="12">
        <v>104.2536127835522</v>
      </c>
      <c r="V47" s="12">
        <v>104.23052928243109</v>
      </c>
      <c r="W47" s="12">
        <v>103.1953349172957</v>
      </c>
      <c r="X47" s="12">
        <v>103.15085644207231</v>
      </c>
      <c r="Y47" s="12">
        <v>102.88682804772048</v>
      </c>
      <c r="Z47" s="12">
        <v>102.06055937960839</v>
      </c>
      <c r="AA47" s="12">
        <v>101.69578370883792</v>
      </c>
      <c r="AB47" s="12">
        <v>101.30825500630579</v>
      </c>
      <c r="AC47" s="12">
        <v>100.45266963272041</v>
      </c>
      <c r="AD47" s="12">
        <v>100.22173663449803</v>
      </c>
      <c r="AE47" s="12">
        <v>100</v>
      </c>
      <c r="AF47" s="12">
        <v>99.655416441318152</v>
      </c>
      <c r="AG47" s="12">
        <v>99.49205300282982</v>
      </c>
      <c r="AH47" s="12">
        <v>99.517684050531756</v>
      </c>
      <c r="AI47" s="12">
        <v>99.202581337268612</v>
      </c>
      <c r="AJ47" s="12">
        <v>99.334753709223875</v>
      </c>
      <c r="AK47" s="12">
        <v>99.5457261702919</v>
      </c>
      <c r="AL47" s="12">
        <v>99.558660291275942</v>
      </c>
      <c r="AM47" s="12">
        <v>99.047628223784585</v>
      </c>
      <c r="AN47" s="12">
        <v>98.63759625245568</v>
      </c>
    </row>
    <row r="48" spans="1:40">
      <c r="A48" s="1" t="s">
        <v>524</v>
      </c>
      <c r="B48" s="1" t="s">
        <v>525</v>
      </c>
      <c r="D48" s="1" t="s">
        <v>560</v>
      </c>
      <c r="F48" s="1">
        <v>47</v>
      </c>
      <c r="G48" s="1" t="s">
        <v>769</v>
      </c>
      <c r="H48" s="1" t="str">
        <f t="shared" si="2"/>
        <v>47종합</v>
      </c>
      <c r="I48" s="12">
        <v>103.88452689894952</v>
      </c>
      <c r="J48" s="12">
        <v>104.0152132359369</v>
      </c>
      <c r="K48" s="12">
        <v>104.1375536143495</v>
      </c>
      <c r="L48" s="12">
        <v>104.0589195590958</v>
      </c>
      <c r="M48" s="12">
        <v>104.00976551998026</v>
      </c>
      <c r="N48" s="12">
        <v>103.93954649827049</v>
      </c>
      <c r="O48" s="12">
        <v>103.73618904913107</v>
      </c>
      <c r="P48" s="12">
        <v>103.66405715871686</v>
      </c>
      <c r="Q48" s="12">
        <v>103.38729457431357</v>
      </c>
      <c r="R48" s="12">
        <v>103.2324157909735</v>
      </c>
      <c r="S48" s="12">
        <v>103.0852975012309</v>
      </c>
      <c r="T48" s="12">
        <v>102.41831904870726</v>
      </c>
      <c r="U48" s="12">
        <v>102.41831904870726</v>
      </c>
      <c r="V48" s="12">
        <v>102.35920078580469</v>
      </c>
      <c r="W48" s="12">
        <v>102.15288294405892</v>
      </c>
      <c r="X48" s="12">
        <v>102.05644184683595</v>
      </c>
      <c r="Y48" s="12">
        <v>102.04698902592627</v>
      </c>
      <c r="Z48" s="12">
        <v>101.96065451214034</v>
      </c>
      <c r="AA48" s="12">
        <v>101.83539766225225</v>
      </c>
      <c r="AB48" s="12">
        <v>101.43006164320923</v>
      </c>
      <c r="AC48" s="12">
        <v>101.12513157907479</v>
      </c>
      <c r="AD48" s="12">
        <v>100.56292219876629</v>
      </c>
      <c r="AE48" s="12">
        <v>100</v>
      </c>
      <c r="AF48" s="12">
        <v>99.925814338690913</v>
      </c>
      <c r="AG48" s="12">
        <v>99.759972368613532</v>
      </c>
      <c r="AH48" s="12">
        <v>99.612691695451971</v>
      </c>
      <c r="AI48" s="12">
        <v>99.425611123478546</v>
      </c>
      <c r="AJ48" s="12">
        <v>98.745740924388826</v>
      </c>
      <c r="AK48" s="12">
        <v>98.477400775212089</v>
      </c>
      <c r="AL48" s="12">
        <v>98.026510125312882</v>
      </c>
      <c r="AM48" s="12">
        <v>97.830244736413263</v>
      </c>
      <c r="AN48" s="12">
        <v>97.533155649762222</v>
      </c>
    </row>
    <row r="49" spans="1:40">
      <c r="A49" s="1" t="s">
        <v>524</v>
      </c>
      <c r="B49" s="1" t="s">
        <v>525</v>
      </c>
      <c r="C49" s="1" t="s">
        <v>528</v>
      </c>
      <c r="F49" s="1">
        <v>48</v>
      </c>
      <c r="G49" s="1" t="s">
        <v>769</v>
      </c>
      <c r="H49" s="1" t="str">
        <f t="shared" si="2"/>
        <v>48종합</v>
      </c>
      <c r="U49" s="12">
        <v>103.48865980589015</v>
      </c>
      <c r="V49" s="12">
        <v>103.45093451253915</v>
      </c>
      <c r="W49" s="12">
        <v>103.19517678080925</v>
      </c>
      <c r="X49" s="12">
        <v>102.65595209483922</v>
      </c>
      <c r="Y49" s="12">
        <v>102.21005867343956</v>
      </c>
      <c r="Z49" s="12">
        <v>101.80701147874497</v>
      </c>
      <c r="AA49" s="12">
        <v>101.43756778297549</v>
      </c>
      <c r="AB49" s="12">
        <v>101.08188139031473</v>
      </c>
      <c r="AC49" s="12">
        <v>100.803070984801</v>
      </c>
      <c r="AD49" s="12">
        <v>100.50585134472904</v>
      </c>
      <c r="AE49" s="12">
        <v>100</v>
      </c>
      <c r="AF49" s="12">
        <v>99.484443581901758</v>
      </c>
      <c r="AG49" s="12">
        <v>98.974640360304676</v>
      </c>
      <c r="AH49" s="12">
        <v>98.525193418127245</v>
      </c>
      <c r="AI49" s="12">
        <v>98.373077513920748</v>
      </c>
      <c r="AJ49" s="12">
        <v>98.26811178285466</v>
      </c>
      <c r="AK49" s="12">
        <v>98.365916985906139</v>
      </c>
      <c r="AL49" s="12">
        <v>98.178463946928673</v>
      </c>
      <c r="AM49" s="12">
        <v>97.755215965923341</v>
      </c>
      <c r="AN49" s="12">
        <v>97.24061036042832</v>
      </c>
    </row>
    <row r="50" spans="1:40">
      <c r="A50" s="1" t="s">
        <v>524</v>
      </c>
      <c r="B50" s="1" t="s">
        <v>525</v>
      </c>
      <c r="D50" s="1" t="s">
        <v>561</v>
      </c>
      <c r="F50" s="1">
        <v>49</v>
      </c>
      <c r="G50" s="1" t="s">
        <v>769</v>
      </c>
      <c r="H50" s="1" t="str">
        <f t="shared" si="2"/>
        <v>49종합</v>
      </c>
      <c r="I50" s="12">
        <v>104.03843855239451</v>
      </c>
      <c r="J50" s="12">
        <v>104.10369865566869</v>
      </c>
      <c r="K50" s="12">
        <v>104.52231558610499</v>
      </c>
      <c r="L50" s="12">
        <v>104.55617908337756</v>
      </c>
      <c r="M50" s="12">
        <v>104.70184495547974</v>
      </c>
      <c r="N50" s="12">
        <v>104.7359759970617</v>
      </c>
      <c r="O50" s="12">
        <v>104.6083193057224</v>
      </c>
      <c r="P50" s="12">
        <v>104.53680794619069</v>
      </c>
      <c r="Q50" s="12">
        <v>104.41921734174151</v>
      </c>
      <c r="R50" s="12">
        <v>104.44605120647078</v>
      </c>
      <c r="S50" s="12">
        <v>104.4581043290865</v>
      </c>
      <c r="T50" s="12">
        <v>104.41182785711929</v>
      </c>
      <c r="U50" s="12">
        <v>104.20786482736057</v>
      </c>
      <c r="V50" s="12">
        <v>104.10426142786676</v>
      </c>
      <c r="W50" s="12">
        <v>103.71801457460894</v>
      </c>
      <c r="X50" s="12">
        <v>103.14399293353532</v>
      </c>
      <c r="Y50" s="12">
        <v>102.9094684483979</v>
      </c>
      <c r="Z50" s="12">
        <v>102.72600855006688</v>
      </c>
      <c r="AA50" s="12">
        <v>102.62188122358498</v>
      </c>
      <c r="AB50" s="12">
        <v>101.88374920296565</v>
      </c>
      <c r="AC50" s="12">
        <v>101.26576013772173</v>
      </c>
      <c r="AD50" s="12">
        <v>100.70795478645231</v>
      </c>
      <c r="AE50" s="12">
        <v>100</v>
      </c>
      <c r="AF50" s="12">
        <v>99.29357496812375</v>
      </c>
      <c r="AG50" s="12">
        <v>98.874119673830137</v>
      </c>
      <c r="AH50" s="12">
        <v>98.277154088522963</v>
      </c>
      <c r="AI50" s="12">
        <v>97.795176608041984</v>
      </c>
      <c r="AJ50" s="12">
        <v>97.289793352624599</v>
      </c>
      <c r="AK50" s="12">
        <v>97.778547929651538</v>
      </c>
      <c r="AL50" s="12">
        <v>97.945195082582387</v>
      </c>
      <c r="AM50" s="12">
        <v>97.724628921807309</v>
      </c>
      <c r="AN50" s="12">
        <v>97.321623292434893</v>
      </c>
    </row>
    <row r="51" spans="1:40">
      <c r="A51" s="1" t="s">
        <v>524</v>
      </c>
      <c r="B51" s="1" t="s">
        <v>525</v>
      </c>
      <c r="D51" s="1" t="s">
        <v>562</v>
      </c>
      <c r="F51" s="1">
        <v>50</v>
      </c>
      <c r="G51" s="1" t="s">
        <v>769</v>
      </c>
      <c r="H51" s="1" t="str">
        <f t="shared" si="2"/>
        <v>50종합</v>
      </c>
      <c r="I51" s="12">
        <v>96.899984580560115</v>
      </c>
      <c r="J51" s="12">
        <v>97.415356053667651</v>
      </c>
      <c r="K51" s="12">
        <v>98.496185299212456</v>
      </c>
      <c r="L51" s="12">
        <v>98.775955096621118</v>
      </c>
      <c r="M51" s="12">
        <v>98.712303965958512</v>
      </c>
      <c r="N51" s="12">
        <v>99.1068095468721</v>
      </c>
      <c r="O51" s="12">
        <v>99.264288477855885</v>
      </c>
      <c r="P51" s="12">
        <v>101.89729983239624</v>
      </c>
      <c r="Q51" s="12">
        <v>102.18234358227215</v>
      </c>
      <c r="R51" s="12">
        <v>102.40951070446228</v>
      </c>
      <c r="S51" s="12">
        <v>102.26544094434693</v>
      </c>
      <c r="T51" s="12">
        <v>102.12901281508999</v>
      </c>
      <c r="U51" s="12">
        <v>101.99501122809157</v>
      </c>
      <c r="V51" s="12">
        <v>101.99501122809157</v>
      </c>
      <c r="W51" s="12">
        <v>101.99319954310718</v>
      </c>
      <c r="X51" s="12">
        <v>101.79545944596552</v>
      </c>
      <c r="Y51" s="12">
        <v>101.56855118893702</v>
      </c>
      <c r="Z51" s="12">
        <v>101.36387224339715</v>
      </c>
      <c r="AA51" s="12">
        <v>101.1734209999569</v>
      </c>
      <c r="AB51" s="12">
        <v>101.04211466920903</v>
      </c>
      <c r="AC51" s="12">
        <v>100.86627224857662</v>
      </c>
      <c r="AD51" s="12">
        <v>100.75807035711938</v>
      </c>
      <c r="AE51" s="12">
        <v>100</v>
      </c>
      <c r="AF51" s="12">
        <v>99.406512181349868</v>
      </c>
      <c r="AG51" s="12">
        <v>98.641066140887361</v>
      </c>
      <c r="AH51" s="12">
        <v>98.375960384865508</v>
      </c>
      <c r="AI51" s="12">
        <v>98.583391784777973</v>
      </c>
      <c r="AJ51" s="12">
        <v>99.069617689902429</v>
      </c>
      <c r="AK51" s="12">
        <v>99.426724744200683</v>
      </c>
      <c r="AL51" s="12">
        <v>98.288573009753605</v>
      </c>
      <c r="AM51" s="12">
        <v>96.948832946642511</v>
      </c>
      <c r="AN51" s="12">
        <v>95.77079145194476</v>
      </c>
    </row>
    <row r="52" spans="1:40">
      <c r="A52" s="1" t="s">
        <v>524</v>
      </c>
      <c r="B52" s="1" t="s">
        <v>525</v>
      </c>
      <c r="D52" s="1" t="s">
        <v>563</v>
      </c>
      <c r="F52" s="1">
        <v>51</v>
      </c>
      <c r="G52" s="1" t="s">
        <v>769</v>
      </c>
      <c r="H52" s="1" t="str">
        <f t="shared" si="2"/>
        <v>51종합</v>
      </c>
      <c r="I52" s="12">
        <v>101.46763932272428</v>
      </c>
      <c r="J52" s="12">
        <v>101.54257889760287</v>
      </c>
      <c r="K52" s="12">
        <v>101.85344249429785</v>
      </c>
      <c r="L52" s="12">
        <v>102.04837346129453</v>
      </c>
      <c r="M52" s="12">
        <v>102.29189587570423</v>
      </c>
      <c r="N52" s="12">
        <v>102.27405824690142</v>
      </c>
      <c r="O52" s="12">
        <v>102.28360887582184</v>
      </c>
      <c r="P52" s="12">
        <v>103.18708983875787</v>
      </c>
      <c r="Q52" s="12">
        <v>103.13381980930801</v>
      </c>
      <c r="R52" s="12">
        <v>103.14967478325558</v>
      </c>
      <c r="S52" s="12">
        <v>103.03004677935199</v>
      </c>
      <c r="T52" s="12">
        <v>103.01767531415601</v>
      </c>
      <c r="U52" s="12">
        <v>102.71730143996665</v>
      </c>
      <c r="V52" s="12">
        <v>102.70197860865873</v>
      </c>
      <c r="W52" s="12">
        <v>102.66901566220977</v>
      </c>
      <c r="X52" s="12">
        <v>102.27849081269434</v>
      </c>
      <c r="Y52" s="12">
        <v>101.78898147716504</v>
      </c>
      <c r="Z52" s="12">
        <v>101.59172747577249</v>
      </c>
      <c r="AA52" s="12">
        <v>101.45548078207931</v>
      </c>
      <c r="AB52" s="12">
        <v>101.23294760630026</v>
      </c>
      <c r="AC52" s="12">
        <v>100.97560871261888</v>
      </c>
      <c r="AD52" s="12">
        <v>100.48291691472367</v>
      </c>
      <c r="AE52" s="12">
        <v>100</v>
      </c>
      <c r="AF52" s="12">
        <v>99.367669161839856</v>
      </c>
      <c r="AG52" s="12">
        <v>98.775350296314727</v>
      </c>
      <c r="AH52" s="12">
        <v>98.344164899293972</v>
      </c>
      <c r="AI52" s="12">
        <v>98.112477448147075</v>
      </c>
      <c r="AJ52" s="12">
        <v>97.792419104407401</v>
      </c>
      <c r="AK52" s="12">
        <v>98.059545541401505</v>
      </c>
      <c r="AL52" s="12">
        <v>97.970576612256963</v>
      </c>
      <c r="AM52" s="12">
        <v>97.489819418404437</v>
      </c>
      <c r="AN52" s="12">
        <v>97.105775694219005</v>
      </c>
    </row>
    <row r="53" spans="1:40">
      <c r="A53" s="1" t="s">
        <v>524</v>
      </c>
      <c r="B53" s="1" t="s">
        <v>525</v>
      </c>
      <c r="D53" s="1" t="s">
        <v>564</v>
      </c>
      <c r="F53" s="1">
        <v>52</v>
      </c>
      <c r="G53" s="1" t="s">
        <v>769</v>
      </c>
      <c r="H53" s="1" t="str">
        <f t="shared" si="2"/>
        <v>52종합</v>
      </c>
      <c r="I53" s="12">
        <v>101.90633332003466</v>
      </c>
      <c r="J53" s="12">
        <v>101.99988624300467</v>
      </c>
      <c r="K53" s="12">
        <v>102.06896247696542</v>
      </c>
      <c r="L53" s="12">
        <v>102.3225222150502</v>
      </c>
      <c r="M53" s="12">
        <v>102.28829312101637</v>
      </c>
      <c r="N53" s="12">
        <v>102.39043309068423</v>
      </c>
      <c r="O53" s="12">
        <v>102.3617296936754</v>
      </c>
      <c r="P53" s="12">
        <v>102.49554337160507</v>
      </c>
      <c r="Q53" s="12">
        <v>102.4530251766444</v>
      </c>
      <c r="R53" s="12">
        <v>102.45499530733476</v>
      </c>
      <c r="S53" s="12">
        <v>102.43532498238507</v>
      </c>
      <c r="T53" s="12">
        <v>102.3626953085881</v>
      </c>
      <c r="U53" s="12">
        <v>102.3330274235534</v>
      </c>
      <c r="V53" s="12">
        <v>102.41341246039914</v>
      </c>
      <c r="W53" s="12">
        <v>102.56729231543588</v>
      </c>
      <c r="X53" s="12">
        <v>101.82242416890493</v>
      </c>
      <c r="Y53" s="12">
        <v>101.38100636047217</v>
      </c>
      <c r="Z53" s="12">
        <v>100.93412735887527</v>
      </c>
      <c r="AA53" s="12">
        <v>100.62969223008156</v>
      </c>
      <c r="AB53" s="12">
        <v>100.53384118374446</v>
      </c>
      <c r="AC53" s="12">
        <v>100.42799402596691</v>
      </c>
      <c r="AD53" s="12">
        <v>100.45769933395333</v>
      </c>
      <c r="AE53" s="12">
        <v>100</v>
      </c>
      <c r="AF53" s="12">
        <v>99.670326329845238</v>
      </c>
      <c r="AG53" s="12">
        <v>98.945213626470846</v>
      </c>
      <c r="AH53" s="12">
        <v>98.526001578604678</v>
      </c>
      <c r="AI53" s="12">
        <v>99.049414433647073</v>
      </c>
      <c r="AJ53" s="12">
        <v>99.073060975757016</v>
      </c>
      <c r="AK53" s="12">
        <v>99.208815211326367</v>
      </c>
      <c r="AL53" s="12">
        <v>99.261778903584982</v>
      </c>
      <c r="AM53" s="12">
        <v>98.990300443616349</v>
      </c>
      <c r="AN53" s="12">
        <v>98.900620738259619</v>
      </c>
    </row>
    <row r="54" spans="1:40">
      <c r="A54" s="1" t="s">
        <v>524</v>
      </c>
      <c r="B54" s="1" t="s">
        <v>525</v>
      </c>
      <c r="D54" s="1" t="s">
        <v>565</v>
      </c>
      <c r="F54" s="1">
        <v>53</v>
      </c>
      <c r="G54" s="1" t="s">
        <v>769</v>
      </c>
      <c r="H54" s="1" t="str">
        <f t="shared" si="2"/>
        <v>53종합</v>
      </c>
      <c r="I54" s="12">
        <v>101.70723501917517</v>
      </c>
      <c r="J54" s="12">
        <v>101.8263265700144</v>
      </c>
      <c r="K54" s="12">
        <v>101.86330950217604</v>
      </c>
      <c r="L54" s="12">
        <v>101.88258349130135</v>
      </c>
      <c r="M54" s="12">
        <v>101.97600958690867</v>
      </c>
      <c r="N54" s="12">
        <v>101.90968677525916</v>
      </c>
      <c r="O54" s="12">
        <v>101.78262002409379</v>
      </c>
      <c r="P54" s="12">
        <v>101.73896007715192</v>
      </c>
      <c r="Q54" s="12">
        <v>101.81473066910104</v>
      </c>
      <c r="R54" s="12">
        <v>101.97484240916393</v>
      </c>
      <c r="S54" s="12">
        <v>101.91633232796489</v>
      </c>
      <c r="T54" s="12">
        <v>101.75654784436654</v>
      </c>
      <c r="U54" s="12">
        <v>101.75979681934639</v>
      </c>
      <c r="V54" s="12">
        <v>101.6796899618483</v>
      </c>
      <c r="W54" s="12">
        <v>101.19373061729175</v>
      </c>
      <c r="X54" s="12">
        <v>100.93138725393358</v>
      </c>
      <c r="Y54" s="12">
        <v>100.80961666667369</v>
      </c>
      <c r="Z54" s="12">
        <v>100.69135777695725</v>
      </c>
      <c r="AA54" s="12">
        <v>100.50769703022782</v>
      </c>
      <c r="AB54" s="12">
        <v>100.25863136751332</v>
      </c>
      <c r="AC54" s="12">
        <v>100.1596170608447</v>
      </c>
      <c r="AD54" s="12">
        <v>100.08202958909395</v>
      </c>
      <c r="AE54" s="12">
        <v>100</v>
      </c>
      <c r="AF54" s="12">
        <v>99.934317870034533</v>
      </c>
      <c r="AG54" s="12">
        <v>99.901101901250982</v>
      </c>
      <c r="AH54" s="12">
        <v>99.629044789279035</v>
      </c>
      <c r="AI54" s="12">
        <v>99.223077075701156</v>
      </c>
      <c r="AJ54" s="12">
        <v>98.900852568579253</v>
      </c>
      <c r="AK54" s="12">
        <v>98.662876720097913</v>
      </c>
      <c r="AL54" s="12">
        <v>98.417999562549355</v>
      </c>
      <c r="AM54" s="12">
        <v>98.178678366280209</v>
      </c>
      <c r="AN54" s="12">
        <v>97.977556472110152</v>
      </c>
    </row>
    <row r="55" spans="1:40">
      <c r="A55" s="1" t="s">
        <v>524</v>
      </c>
      <c r="B55" s="1" t="s">
        <v>525</v>
      </c>
      <c r="D55" s="1" t="s">
        <v>566</v>
      </c>
      <c r="F55" s="1">
        <v>54</v>
      </c>
      <c r="G55" s="1" t="s">
        <v>769</v>
      </c>
      <c r="H55" s="1" t="str">
        <f t="shared" si="2"/>
        <v>54종합</v>
      </c>
      <c r="I55" s="12">
        <v>100.75700797696186</v>
      </c>
      <c r="J55" s="12">
        <v>100.84258610062605</v>
      </c>
      <c r="K55" s="12">
        <v>100.90293672533306</v>
      </c>
      <c r="L55" s="12">
        <v>102.22087812052116</v>
      </c>
      <c r="M55" s="12">
        <v>102.24652100233759</v>
      </c>
      <c r="N55" s="12">
        <v>102.23056584179504</v>
      </c>
      <c r="O55" s="12">
        <v>102.1171295399994</v>
      </c>
      <c r="P55" s="12">
        <v>102.04500312496911</v>
      </c>
      <c r="Q55" s="12">
        <v>102.01750848089445</v>
      </c>
      <c r="R55" s="12">
        <v>101.93363083815929</v>
      </c>
      <c r="S55" s="12">
        <v>101.73624040562035</v>
      </c>
      <c r="T55" s="12">
        <v>101.63361386904629</v>
      </c>
      <c r="U55" s="12">
        <v>101.62085842630377</v>
      </c>
      <c r="V55" s="12">
        <v>101.60153616270888</v>
      </c>
      <c r="W55" s="12">
        <v>101.15184405621473</v>
      </c>
      <c r="X55" s="12">
        <v>100.29554435011929</v>
      </c>
      <c r="Y55" s="12">
        <v>100.15848219704101</v>
      </c>
      <c r="Z55" s="12">
        <v>100.43969416277251</v>
      </c>
      <c r="AA55" s="12">
        <v>100.35985289636321</v>
      </c>
      <c r="AB55" s="12">
        <v>100.1906124647877</v>
      </c>
      <c r="AC55" s="12">
        <v>99.898602995602616</v>
      </c>
      <c r="AD55" s="12">
        <v>100.14753977687469</v>
      </c>
      <c r="AE55" s="12">
        <v>100</v>
      </c>
      <c r="AF55" s="12">
        <v>99.12901007885317</v>
      </c>
      <c r="AG55" s="12">
        <v>98.783596040711316</v>
      </c>
      <c r="AH55" s="12">
        <v>98.500232022569634</v>
      </c>
      <c r="AI55" s="12">
        <v>98.136733396116568</v>
      </c>
      <c r="AJ55" s="12">
        <v>97.898175166339527</v>
      </c>
      <c r="AK55" s="12">
        <v>97.973749315856253</v>
      </c>
      <c r="AL55" s="12">
        <v>97.810813080955853</v>
      </c>
      <c r="AM55" s="12">
        <v>97.524057967442019</v>
      </c>
      <c r="AN55" s="12">
        <v>97.161130066073881</v>
      </c>
    </row>
    <row r="56" spans="1:40">
      <c r="A56" s="1" t="s">
        <v>524</v>
      </c>
      <c r="B56" s="1" t="s">
        <v>525</v>
      </c>
      <c r="D56" s="1" t="s">
        <v>567</v>
      </c>
      <c r="F56" s="1">
        <v>55</v>
      </c>
      <c r="G56" s="1" t="s">
        <v>769</v>
      </c>
      <c r="H56" s="1" t="str">
        <f t="shared" si="2"/>
        <v>55종합</v>
      </c>
      <c r="I56" s="12">
        <v>105.65209447972565</v>
      </c>
      <c r="J56" s="12">
        <v>105.84795074531061</v>
      </c>
      <c r="K56" s="12">
        <v>105.89000581631234</v>
      </c>
      <c r="L56" s="12">
        <v>105.95280008356927</v>
      </c>
      <c r="M56" s="12">
        <v>105.81207481589551</v>
      </c>
      <c r="N56" s="12">
        <v>105.98793485276072</v>
      </c>
      <c r="O56" s="12">
        <v>105.9182952725658</v>
      </c>
      <c r="P56" s="12">
        <v>105.79237355746324</v>
      </c>
      <c r="Q56" s="12">
        <v>105.76245670069962</v>
      </c>
      <c r="R56" s="12">
        <v>105.74202745943002</v>
      </c>
      <c r="S56" s="12">
        <v>105.70321388940211</v>
      </c>
      <c r="T56" s="12">
        <v>105.62680204343317</v>
      </c>
      <c r="U56" s="12">
        <v>105.46936213671232</v>
      </c>
      <c r="V56" s="12">
        <v>105.43605599030241</v>
      </c>
      <c r="W56" s="12">
        <v>105.3844153152763</v>
      </c>
      <c r="X56" s="12">
        <v>105.28696528281411</v>
      </c>
      <c r="Y56" s="12">
        <v>104.85920057097832</v>
      </c>
      <c r="Z56" s="12">
        <v>104.3320007961763</v>
      </c>
      <c r="AA56" s="12">
        <v>103.75755346198868</v>
      </c>
      <c r="AB56" s="12">
        <v>103.1042540440743</v>
      </c>
      <c r="AC56" s="12">
        <v>102.67469719028823</v>
      </c>
      <c r="AD56" s="12">
        <v>101.28587437266658</v>
      </c>
      <c r="AE56" s="12">
        <v>100</v>
      </c>
      <c r="AF56" s="12">
        <v>99.118537046809067</v>
      </c>
      <c r="AG56" s="12">
        <v>98.169320168444131</v>
      </c>
      <c r="AH56" s="12">
        <v>96.96272715951514</v>
      </c>
      <c r="AI56" s="12">
        <v>96.610486613381212</v>
      </c>
      <c r="AJ56" s="12">
        <v>96.532478497851528</v>
      </c>
      <c r="AK56" s="12">
        <v>96.373563362511248</v>
      </c>
      <c r="AL56" s="12">
        <v>96.101793013885413</v>
      </c>
      <c r="AM56" s="12">
        <v>95.626507167985437</v>
      </c>
      <c r="AN56" s="12">
        <v>95.190976517024581</v>
      </c>
    </row>
    <row r="57" spans="1:40">
      <c r="A57" s="1" t="s">
        <v>524</v>
      </c>
      <c r="B57" s="1" t="s">
        <v>525</v>
      </c>
      <c r="D57" s="1" t="s">
        <v>568</v>
      </c>
      <c r="F57" s="1">
        <v>56</v>
      </c>
      <c r="G57" s="1" t="s">
        <v>769</v>
      </c>
      <c r="H57" s="1" t="str">
        <f t="shared" si="2"/>
        <v>56종합</v>
      </c>
      <c r="I57" s="12">
        <v>107.35101497463607</v>
      </c>
      <c r="J57" s="12">
        <v>107.47777111817855</v>
      </c>
      <c r="K57" s="12">
        <v>107.5610088362539</v>
      </c>
      <c r="L57" s="12">
        <v>107.53247495241015</v>
      </c>
      <c r="M57" s="12">
        <v>107.75089898207278</v>
      </c>
      <c r="N57" s="12">
        <v>107.59152834385354</v>
      </c>
      <c r="O57" s="12">
        <v>107.46969034332777</v>
      </c>
      <c r="P57" s="12">
        <v>107.26327978275376</v>
      </c>
      <c r="Q57" s="12">
        <v>106.91176231028257</v>
      </c>
      <c r="R57" s="12">
        <v>106.79133510628243</v>
      </c>
      <c r="S57" s="12">
        <v>106.58156591977678</v>
      </c>
      <c r="T57" s="12">
        <v>106.34865241871996</v>
      </c>
      <c r="U57" s="12">
        <v>105.89213042028975</v>
      </c>
      <c r="V57" s="12">
        <v>105.8113202901622</v>
      </c>
      <c r="W57" s="12">
        <v>105.28201806503363</v>
      </c>
      <c r="X57" s="12">
        <v>104.27755790443791</v>
      </c>
      <c r="Y57" s="12">
        <v>103.26346398787119</v>
      </c>
      <c r="Z57" s="12">
        <v>102.16661841055704</v>
      </c>
      <c r="AA57" s="12">
        <v>101.2933385727809</v>
      </c>
      <c r="AB57" s="12">
        <v>100.80022182258297</v>
      </c>
      <c r="AC57" s="12">
        <v>100.46626519760504</v>
      </c>
      <c r="AD57" s="12">
        <v>100.35442934727072</v>
      </c>
      <c r="AE57" s="12">
        <v>100</v>
      </c>
      <c r="AF57" s="12">
        <v>99.555999690827434</v>
      </c>
      <c r="AG57" s="12">
        <v>99.103021334845252</v>
      </c>
      <c r="AH57" s="12">
        <v>98.840073216362711</v>
      </c>
      <c r="AI57" s="12">
        <v>98.735639478734385</v>
      </c>
      <c r="AJ57" s="12">
        <v>98.7905873596508</v>
      </c>
      <c r="AK57" s="12">
        <v>98.886467944915978</v>
      </c>
      <c r="AL57" s="12">
        <v>98.891221297387986</v>
      </c>
      <c r="AM57" s="12">
        <v>98.601008181397816</v>
      </c>
      <c r="AN57" s="12">
        <v>97.701477150019116</v>
      </c>
    </row>
    <row r="58" spans="1:40">
      <c r="A58" s="1" t="s">
        <v>524</v>
      </c>
      <c r="B58" s="1" t="s">
        <v>525</v>
      </c>
      <c r="C58" s="1" t="s">
        <v>529</v>
      </c>
      <c r="F58" s="1">
        <v>57</v>
      </c>
      <c r="G58" s="1" t="s">
        <v>769</v>
      </c>
      <c r="H58" s="1" t="str">
        <f t="shared" si="2"/>
        <v>57종합</v>
      </c>
      <c r="U58" s="12">
        <v>102.11917412625056</v>
      </c>
      <c r="V58" s="12">
        <v>101.97323941522951</v>
      </c>
      <c r="W58" s="12">
        <v>101.6519432378888</v>
      </c>
      <c r="X58" s="12">
        <v>101.60441452873351</v>
      </c>
      <c r="Y58" s="12">
        <v>101.42746600413554</v>
      </c>
      <c r="Z58" s="12">
        <v>101.32670152985179</v>
      </c>
      <c r="AA58" s="12">
        <v>101.21526917873925</v>
      </c>
      <c r="AB58" s="12">
        <v>101.0411916219005</v>
      </c>
      <c r="AC58" s="12">
        <v>100.53410495532351</v>
      </c>
      <c r="AD58" s="12">
        <v>100.12780272698019</v>
      </c>
      <c r="AE58" s="12">
        <v>100</v>
      </c>
      <c r="AF58" s="12">
        <v>99.911821967624434</v>
      </c>
      <c r="AG58" s="12">
        <v>99.814742885057399</v>
      </c>
      <c r="AH58" s="12">
        <v>99.724111959271028</v>
      </c>
      <c r="AI58" s="12">
        <v>99.580598682952157</v>
      </c>
      <c r="AJ58" s="12">
        <v>99.118773491628502</v>
      </c>
      <c r="AK58" s="12">
        <v>99.128944069852608</v>
      </c>
      <c r="AL58" s="12">
        <v>99.08688275495679</v>
      </c>
      <c r="AM58" s="12">
        <v>99.002536147320669</v>
      </c>
      <c r="AN58" s="12">
        <v>98.662931806307924</v>
      </c>
    </row>
    <row r="59" spans="1:40">
      <c r="A59" s="1" t="s">
        <v>524</v>
      </c>
      <c r="B59" s="1" t="s">
        <v>525</v>
      </c>
      <c r="D59" s="1" t="s">
        <v>569</v>
      </c>
      <c r="F59" s="1">
        <v>58</v>
      </c>
      <c r="G59" s="1" t="s">
        <v>769</v>
      </c>
      <c r="H59" s="1" t="str">
        <f t="shared" si="2"/>
        <v>58종합</v>
      </c>
      <c r="I59" s="12">
        <v>101.26566300141502</v>
      </c>
      <c r="J59" s="12">
        <v>101.32731606132798</v>
      </c>
      <c r="K59" s="12">
        <v>101.87079547994199</v>
      </c>
      <c r="L59" s="12">
        <v>101.62177855758932</v>
      </c>
      <c r="M59" s="12">
        <v>101.27263104698181</v>
      </c>
      <c r="N59" s="12">
        <v>101.59481725507338</v>
      </c>
      <c r="O59" s="12">
        <v>101.56458808001261</v>
      </c>
      <c r="P59" s="12">
        <v>101.46058969058187</v>
      </c>
      <c r="Q59" s="12">
        <v>101.3400549894244</v>
      </c>
      <c r="R59" s="12">
        <v>101.32168446824238</v>
      </c>
      <c r="S59" s="12">
        <v>101.53011215382129</v>
      </c>
      <c r="T59" s="12">
        <v>101.42647342582416</v>
      </c>
      <c r="U59" s="12">
        <v>101.3015313472991</v>
      </c>
      <c r="V59" s="12">
        <v>101.1745310787533</v>
      </c>
      <c r="W59" s="12">
        <v>100.5125654003964</v>
      </c>
      <c r="X59" s="12">
        <v>100.48219533081111</v>
      </c>
      <c r="Y59" s="12">
        <v>100.25008290394183</v>
      </c>
      <c r="Z59" s="12">
        <v>100.15541255993078</v>
      </c>
      <c r="AA59" s="12">
        <v>100.12300735021402</v>
      </c>
      <c r="AB59" s="12">
        <v>100.04303894492001</v>
      </c>
      <c r="AC59" s="12">
        <v>100.00921133152291</v>
      </c>
      <c r="AD59" s="12">
        <v>100.02347959197103</v>
      </c>
      <c r="AE59" s="12">
        <v>100</v>
      </c>
      <c r="AF59" s="12">
        <v>99.918071143800248</v>
      </c>
      <c r="AG59" s="12">
        <v>99.859644101413963</v>
      </c>
      <c r="AH59" s="12">
        <v>99.735418129970569</v>
      </c>
      <c r="AI59" s="12">
        <v>99.628144700790827</v>
      </c>
      <c r="AJ59" s="12">
        <v>98.758049677694231</v>
      </c>
      <c r="AK59" s="12">
        <v>98.735436623401114</v>
      </c>
      <c r="AL59" s="12">
        <v>98.716798695166844</v>
      </c>
      <c r="AM59" s="12">
        <v>98.685734827953908</v>
      </c>
      <c r="AN59" s="12">
        <v>98.489330245185698</v>
      </c>
    </row>
    <row r="60" spans="1:40">
      <c r="A60" s="1" t="s">
        <v>524</v>
      </c>
      <c r="B60" s="1" t="s">
        <v>525</v>
      </c>
      <c r="D60" s="1" t="s">
        <v>570</v>
      </c>
      <c r="F60" s="1">
        <v>59</v>
      </c>
      <c r="G60" s="1" t="s">
        <v>769</v>
      </c>
      <c r="H60" s="1" t="str">
        <f t="shared" si="2"/>
        <v>59종합</v>
      </c>
      <c r="I60" s="12">
        <v>102.98923412019104</v>
      </c>
      <c r="J60" s="12">
        <v>102.93232019441349</v>
      </c>
      <c r="K60" s="12">
        <v>103.37447878872572</v>
      </c>
      <c r="L60" s="12">
        <v>103.8777436876114</v>
      </c>
      <c r="M60" s="12">
        <v>103.84599212158348</v>
      </c>
      <c r="N60" s="12">
        <v>103.79720248783957</v>
      </c>
      <c r="O60" s="12">
        <v>104.52875791422409</v>
      </c>
      <c r="P60" s="12">
        <v>104.53811651226333</v>
      </c>
      <c r="Q60" s="12">
        <v>104.49391946386859</v>
      </c>
      <c r="R60" s="12">
        <v>104.50291404319053</v>
      </c>
      <c r="S60" s="12">
        <v>104.49824830776224</v>
      </c>
      <c r="T60" s="12">
        <v>104.56645900820084</v>
      </c>
      <c r="U60" s="12">
        <v>104.56645900820084</v>
      </c>
      <c r="V60" s="12">
        <v>104.32311586122614</v>
      </c>
      <c r="W60" s="12">
        <v>104.13024323541036</v>
      </c>
      <c r="X60" s="12">
        <v>104.12606873309896</v>
      </c>
      <c r="Y60" s="12">
        <v>103.85771575394966</v>
      </c>
      <c r="Z60" s="12">
        <v>103.77761818931573</v>
      </c>
      <c r="AA60" s="12">
        <v>103.60249858432414</v>
      </c>
      <c r="AB60" s="12">
        <v>103.22128879888861</v>
      </c>
      <c r="AC60" s="12">
        <v>101.70466715077599</v>
      </c>
      <c r="AD60" s="12">
        <v>100.36665451214232</v>
      </c>
      <c r="AE60" s="12">
        <v>100</v>
      </c>
      <c r="AF60" s="12">
        <v>99.992181748232468</v>
      </c>
      <c r="AG60" s="12">
        <v>99.830189634345302</v>
      </c>
      <c r="AH60" s="12">
        <v>99.69199442427113</v>
      </c>
      <c r="AI60" s="12">
        <v>99.498974150086468</v>
      </c>
      <c r="AJ60" s="12">
        <v>99.325557950066909</v>
      </c>
      <c r="AK60" s="12">
        <v>99.313187388418399</v>
      </c>
      <c r="AL60" s="12">
        <v>99.013150700111552</v>
      </c>
      <c r="AM60" s="12">
        <v>98.821402618665985</v>
      </c>
      <c r="AN60" s="12">
        <v>98.263766395113407</v>
      </c>
    </row>
    <row r="61" spans="1:40">
      <c r="A61" s="1" t="s">
        <v>524</v>
      </c>
      <c r="B61" s="1" t="s">
        <v>525</v>
      </c>
      <c r="D61" s="1" t="s">
        <v>571</v>
      </c>
      <c r="F61" s="1">
        <v>60</v>
      </c>
      <c r="G61" s="1" t="s">
        <v>769</v>
      </c>
      <c r="H61" s="1" t="str">
        <f t="shared" si="2"/>
        <v>60종합</v>
      </c>
      <c r="I61" s="12">
        <v>101.33498864660655</v>
      </c>
      <c r="J61" s="12">
        <v>101.58862869888992</v>
      </c>
      <c r="K61" s="12">
        <v>101.81669224294265</v>
      </c>
      <c r="L61" s="12">
        <v>101.61240692915699</v>
      </c>
      <c r="M61" s="12">
        <v>101.56445344108087</v>
      </c>
      <c r="N61" s="12">
        <v>101.44768239681126</v>
      </c>
      <c r="O61" s="12">
        <v>101.30934812592035</v>
      </c>
      <c r="P61" s="12">
        <v>101.35825256854508</v>
      </c>
      <c r="Q61" s="12">
        <v>101.17322087247625</v>
      </c>
      <c r="R61" s="12">
        <v>101.06660054491222</v>
      </c>
      <c r="S61" s="12">
        <v>101.03898517217679</v>
      </c>
      <c r="T61" s="12">
        <v>100.96458662424708</v>
      </c>
      <c r="U61" s="12">
        <v>100.96458662424708</v>
      </c>
      <c r="V61" s="12">
        <v>100.87589946352033</v>
      </c>
      <c r="W61" s="12">
        <v>100.76925490933121</v>
      </c>
      <c r="X61" s="12">
        <v>100.67272709380512</v>
      </c>
      <c r="Y61" s="12">
        <v>100.61672595868025</v>
      </c>
      <c r="Z61" s="12">
        <v>100.49451983562854</v>
      </c>
      <c r="AA61" s="12">
        <v>100.35915679771233</v>
      </c>
      <c r="AB61" s="12">
        <v>100.25759455459792</v>
      </c>
      <c r="AC61" s="12">
        <v>100.09684265757869</v>
      </c>
      <c r="AD61" s="12">
        <v>100.03479810961349</v>
      </c>
      <c r="AE61" s="12">
        <v>100</v>
      </c>
      <c r="AF61" s="12">
        <v>99.842705307496573</v>
      </c>
      <c r="AG61" s="12">
        <v>99.75748549179167</v>
      </c>
      <c r="AH61" s="12">
        <v>99.7378659758146</v>
      </c>
      <c r="AI61" s="12">
        <v>99.596641228328139</v>
      </c>
      <c r="AJ61" s="12">
        <v>99.321141914384341</v>
      </c>
      <c r="AK61" s="12">
        <v>99.382160104228163</v>
      </c>
      <c r="AL61" s="12">
        <v>99.518785872675821</v>
      </c>
      <c r="AM61" s="12">
        <v>99.464897809302073</v>
      </c>
      <c r="AN61" s="12">
        <v>99.152016636681751</v>
      </c>
    </row>
    <row r="62" spans="1:40">
      <c r="A62" s="1" t="s">
        <v>524</v>
      </c>
      <c r="B62" s="1" t="s">
        <v>525</v>
      </c>
      <c r="C62" s="1" t="s">
        <v>530</v>
      </c>
      <c r="F62" s="1">
        <v>61</v>
      </c>
      <c r="G62" s="1" t="s">
        <v>769</v>
      </c>
      <c r="H62" s="1" t="str">
        <f t="shared" si="2"/>
        <v>61종합</v>
      </c>
      <c r="I62" s="12">
        <v>105.1329183289908</v>
      </c>
      <c r="J62" s="12">
        <v>105.48911128132185</v>
      </c>
      <c r="K62" s="12">
        <v>105.70594237987576</v>
      </c>
      <c r="L62" s="12">
        <v>105.85580583345372</v>
      </c>
      <c r="M62" s="12">
        <v>106.0812878401683</v>
      </c>
      <c r="N62" s="12">
        <v>106.00912626409072</v>
      </c>
      <c r="O62" s="12">
        <v>105.88451561284903</v>
      </c>
      <c r="P62" s="12">
        <v>105.96138544353568</v>
      </c>
      <c r="Q62" s="12">
        <v>106.00091473567868</v>
      </c>
      <c r="R62" s="12">
        <v>105.9903681394054</v>
      </c>
      <c r="S62" s="12">
        <v>105.86148519156424</v>
      </c>
      <c r="T62" s="12">
        <v>105.73475330616742</v>
      </c>
      <c r="U62" s="12">
        <v>105.52212236701409</v>
      </c>
      <c r="V62" s="12">
        <v>105.29050960953944</v>
      </c>
      <c r="W62" s="12">
        <v>104.88312321167551</v>
      </c>
      <c r="X62" s="12">
        <v>104.24637673555013</v>
      </c>
      <c r="Y62" s="12">
        <v>103.77700062970564</v>
      </c>
      <c r="Z62" s="12">
        <v>103.07296716738581</v>
      </c>
      <c r="AA62" s="12">
        <v>102.42803116603451</v>
      </c>
      <c r="AB62" s="12">
        <v>101.50415057525633</v>
      </c>
      <c r="AC62" s="12">
        <v>100.85162537581321</v>
      </c>
      <c r="AD62" s="12">
        <v>100.35013135965112</v>
      </c>
      <c r="AE62" s="12">
        <v>100</v>
      </c>
      <c r="AF62" s="12">
        <v>99.385050148838459</v>
      </c>
      <c r="AG62" s="12">
        <v>98.738062697255231</v>
      </c>
      <c r="AH62" s="12">
        <v>98.448470236655453</v>
      </c>
      <c r="AI62" s="12">
        <v>98.436325536683796</v>
      </c>
      <c r="AJ62" s="12">
        <v>98.717794718141121</v>
      </c>
      <c r="AK62" s="12">
        <v>98.953720817550106</v>
      </c>
      <c r="AL62" s="12">
        <v>98.655208662601069</v>
      </c>
      <c r="AM62" s="12">
        <v>98.135787213599102</v>
      </c>
      <c r="AN62" s="12">
        <v>97.765777436356487</v>
      </c>
    </row>
    <row r="63" spans="1:40">
      <c r="A63" s="1" t="s">
        <v>524</v>
      </c>
      <c r="B63" s="1" t="s">
        <v>525</v>
      </c>
      <c r="C63" s="1" t="s">
        <v>531</v>
      </c>
      <c r="F63" s="1">
        <v>62</v>
      </c>
      <c r="G63" s="1" t="s">
        <v>769</v>
      </c>
      <c r="H63" s="1" t="str">
        <f t="shared" si="2"/>
        <v>62종합</v>
      </c>
      <c r="U63" s="12">
        <v>104.25862949872734</v>
      </c>
      <c r="V63" s="12">
        <v>104.23436265148399</v>
      </c>
      <c r="W63" s="12">
        <v>103.9612813090805</v>
      </c>
      <c r="X63" s="12">
        <v>103.52535806175611</v>
      </c>
      <c r="Y63" s="12">
        <v>102.97075720887786</v>
      </c>
      <c r="Z63" s="12">
        <v>102.46249783812871</v>
      </c>
      <c r="AA63" s="12">
        <v>101.9967524166811</v>
      </c>
      <c r="AB63" s="12">
        <v>101.24377883349452</v>
      </c>
      <c r="AC63" s="12">
        <v>100.82673823306421</v>
      </c>
      <c r="AD63" s="12">
        <v>100.46444265619883</v>
      </c>
      <c r="AE63" s="12">
        <v>100</v>
      </c>
      <c r="AF63" s="12">
        <v>99.518657443802368</v>
      </c>
      <c r="AG63" s="12">
        <v>98.844480897259672</v>
      </c>
      <c r="AH63" s="12">
        <v>98.507118110369035</v>
      </c>
      <c r="AI63" s="12">
        <v>98.409032108737492</v>
      </c>
      <c r="AJ63" s="12">
        <v>98.679554089603869</v>
      </c>
      <c r="AK63" s="12">
        <v>98.801987223561682</v>
      </c>
      <c r="AL63" s="12">
        <v>98.649502272425693</v>
      </c>
      <c r="AM63" s="12">
        <v>98.223946355133961</v>
      </c>
      <c r="AN63" s="12">
        <v>97.917806431436176</v>
      </c>
    </row>
    <row r="64" spans="1:40">
      <c r="A64" s="1" t="s">
        <v>524</v>
      </c>
      <c r="B64" s="1" t="s">
        <v>525</v>
      </c>
      <c r="D64" s="1" t="s">
        <v>572</v>
      </c>
      <c r="F64" s="1">
        <v>63</v>
      </c>
      <c r="G64" s="1" t="s">
        <v>769</v>
      </c>
      <c r="H64" s="1" t="str">
        <f t="shared" si="2"/>
        <v>63종합</v>
      </c>
      <c r="I64" s="12">
        <v>105.93799506468642</v>
      </c>
      <c r="J64" s="12">
        <v>106.19150125075511</v>
      </c>
      <c r="K64" s="12">
        <v>106.35263952489932</v>
      </c>
      <c r="L64" s="12">
        <v>106.40855720130926</v>
      </c>
      <c r="M64" s="12">
        <v>106.38848332459803</v>
      </c>
      <c r="N64" s="12">
        <v>106.28792892767142</v>
      </c>
      <c r="O64" s="12">
        <v>106.10447016991695</v>
      </c>
      <c r="P64" s="12">
        <v>106.01000766997106</v>
      </c>
      <c r="Q64" s="12">
        <v>105.97737014585496</v>
      </c>
      <c r="R64" s="12">
        <v>105.51403826338597</v>
      </c>
      <c r="S64" s="12">
        <v>105.17164603812826</v>
      </c>
      <c r="T64" s="12">
        <v>104.95666256569079</v>
      </c>
      <c r="U64" s="12">
        <v>104.85535274492</v>
      </c>
      <c r="V64" s="12">
        <v>104.82453398462944</v>
      </c>
      <c r="W64" s="12">
        <v>104.65431875783632</v>
      </c>
      <c r="X64" s="12">
        <v>103.90630188836953</v>
      </c>
      <c r="Y64" s="12">
        <v>103.64808625360574</v>
      </c>
      <c r="Z64" s="12">
        <v>102.87138607059595</v>
      </c>
      <c r="AA64" s="12">
        <v>102.30903725112483</v>
      </c>
      <c r="AB64" s="12">
        <v>100.7786065217547</v>
      </c>
      <c r="AC64" s="12">
        <v>100.3879889548798</v>
      </c>
      <c r="AD64" s="12">
        <v>100.13155249195765</v>
      </c>
      <c r="AE64" s="12">
        <v>100</v>
      </c>
      <c r="AF64" s="12">
        <v>99.284751200114371</v>
      </c>
      <c r="AG64" s="12">
        <v>98.383340121536449</v>
      </c>
      <c r="AH64" s="12">
        <v>98.106614550539263</v>
      </c>
      <c r="AI64" s="12">
        <v>97.980638733503426</v>
      </c>
      <c r="AJ64" s="12">
        <v>98.352943044261153</v>
      </c>
      <c r="AK64" s="12">
        <v>98.294116657704805</v>
      </c>
      <c r="AL64" s="12">
        <v>97.884921780408675</v>
      </c>
      <c r="AM64" s="12">
        <v>97.076775417821153</v>
      </c>
      <c r="AN64" s="12">
        <v>96.563481560921716</v>
      </c>
    </row>
    <row r="65" spans="1:40">
      <c r="A65" s="1" t="s">
        <v>524</v>
      </c>
      <c r="B65" s="1" t="s">
        <v>525</v>
      </c>
      <c r="D65" s="1" t="s">
        <v>573</v>
      </c>
      <c r="F65" s="1">
        <v>64</v>
      </c>
      <c r="G65" s="1" t="s">
        <v>769</v>
      </c>
      <c r="H65" s="1" t="str">
        <f t="shared" si="2"/>
        <v>64종합</v>
      </c>
      <c r="I65" s="12">
        <v>105.3482632724598</v>
      </c>
      <c r="J65" s="12">
        <v>105.39814649322102</v>
      </c>
      <c r="K65" s="12">
        <v>105.48274438458746</v>
      </c>
      <c r="L65" s="12">
        <v>105.96478335885698</v>
      </c>
      <c r="M65" s="12">
        <v>106.25785042675733</v>
      </c>
      <c r="N65" s="12">
        <v>106.13515235030758</v>
      </c>
      <c r="O65" s="12">
        <v>106.00757808750286</v>
      </c>
      <c r="P65" s="12">
        <v>105.75409248494582</v>
      </c>
      <c r="Q65" s="12">
        <v>105.51227275374418</v>
      </c>
      <c r="R65" s="12">
        <v>105.8085378032487</v>
      </c>
      <c r="S65" s="12">
        <v>105.66305544079859</v>
      </c>
      <c r="T65" s="12">
        <v>105.52562781997827</v>
      </c>
      <c r="U65" s="12">
        <v>105.19913744529005</v>
      </c>
      <c r="V65" s="12">
        <v>105.19653067904956</v>
      </c>
      <c r="W65" s="12">
        <v>104.95857535235082</v>
      </c>
      <c r="X65" s="12">
        <v>104.32114001988606</v>
      </c>
      <c r="Y65" s="12">
        <v>103.1930571750118</v>
      </c>
      <c r="Z65" s="12">
        <v>102.6274487467314</v>
      </c>
      <c r="AA65" s="12">
        <v>101.94912721020886</v>
      </c>
      <c r="AB65" s="12">
        <v>101.37659839134948</v>
      </c>
      <c r="AC65" s="12">
        <v>101.06332520166855</v>
      </c>
      <c r="AD65" s="12">
        <v>100.59078096554583</v>
      </c>
      <c r="AE65" s="12">
        <v>100</v>
      </c>
      <c r="AF65" s="12">
        <v>99.383670277214762</v>
      </c>
      <c r="AG65" s="12">
        <v>98.622532239143027</v>
      </c>
      <c r="AH65" s="12">
        <v>98.225239234745871</v>
      </c>
      <c r="AI65" s="12">
        <v>97.987449564861294</v>
      </c>
      <c r="AJ65" s="12">
        <v>98.112601845336826</v>
      </c>
      <c r="AK65" s="12">
        <v>98.240573124827861</v>
      </c>
      <c r="AL65" s="12">
        <v>98.155479148279198</v>
      </c>
      <c r="AM65" s="12">
        <v>97.813137904484236</v>
      </c>
      <c r="AN65" s="12">
        <v>97.612738274430967</v>
      </c>
    </row>
    <row r="66" spans="1:40">
      <c r="A66" s="1" t="s">
        <v>524</v>
      </c>
      <c r="B66" s="1" t="s">
        <v>525</v>
      </c>
      <c r="D66" s="1" t="s">
        <v>574</v>
      </c>
      <c r="F66" s="1">
        <v>65</v>
      </c>
      <c r="G66" s="1" t="s">
        <v>769</v>
      </c>
      <c r="H66" s="1" t="str">
        <f t="shared" si="2"/>
        <v>65종합</v>
      </c>
      <c r="I66" s="12">
        <v>102.97808330064979</v>
      </c>
      <c r="J66" s="12">
        <v>103.09304694687408</v>
      </c>
      <c r="K66" s="12">
        <v>103.32817219074843</v>
      </c>
      <c r="L66" s="12">
        <v>103.2981958229242</v>
      </c>
      <c r="M66" s="12">
        <v>103.13954255881177</v>
      </c>
      <c r="N66" s="12">
        <v>103.33505972757828</v>
      </c>
      <c r="O66" s="12">
        <v>103.31043876592076</v>
      </c>
      <c r="P66" s="12">
        <v>103.26862497674514</v>
      </c>
      <c r="Q66" s="12">
        <v>103.26347919855769</v>
      </c>
      <c r="R66" s="12">
        <v>103.22354427893379</v>
      </c>
      <c r="S66" s="12">
        <v>103.01343043658233</v>
      </c>
      <c r="T66" s="12">
        <v>102.99389113708712</v>
      </c>
      <c r="U66" s="12">
        <v>102.96401145871287</v>
      </c>
      <c r="V66" s="12">
        <v>102.91364345996008</v>
      </c>
      <c r="W66" s="12">
        <v>102.79551635878015</v>
      </c>
      <c r="X66" s="12">
        <v>102.56039316164667</v>
      </c>
      <c r="Y66" s="12">
        <v>102.06428524717074</v>
      </c>
      <c r="Z66" s="12">
        <v>101.63035469641801</v>
      </c>
      <c r="AA66" s="12">
        <v>101.3212652249984</v>
      </c>
      <c r="AB66" s="12">
        <v>100.94647795107224</v>
      </c>
      <c r="AC66" s="12">
        <v>100.59649666765951</v>
      </c>
      <c r="AD66" s="12">
        <v>100.32238995363748</v>
      </c>
      <c r="AE66" s="12">
        <v>100</v>
      </c>
      <c r="AF66" s="12">
        <v>99.650842623347344</v>
      </c>
      <c r="AG66" s="12">
        <v>98.846350099485562</v>
      </c>
      <c r="AH66" s="12">
        <v>98.552739031438051</v>
      </c>
      <c r="AI66" s="12">
        <v>98.534353322955184</v>
      </c>
      <c r="AJ66" s="12">
        <v>98.726743004072176</v>
      </c>
      <c r="AK66" s="12">
        <v>98.792047454669913</v>
      </c>
      <c r="AL66" s="12">
        <v>98.670608907110719</v>
      </c>
      <c r="AM66" s="12">
        <v>98.470700713295983</v>
      </c>
      <c r="AN66" s="12">
        <v>98.310481918377775</v>
      </c>
    </row>
    <row r="67" spans="1:40">
      <c r="A67" s="1" t="s">
        <v>524</v>
      </c>
      <c r="B67" s="1" t="s">
        <v>525</v>
      </c>
      <c r="D67" s="1" t="s">
        <v>575</v>
      </c>
      <c r="F67" s="1">
        <v>66</v>
      </c>
      <c r="G67" s="1" t="s">
        <v>769</v>
      </c>
      <c r="H67" s="1" t="str">
        <f t="shared" si="2"/>
        <v>66종합</v>
      </c>
      <c r="I67" s="12">
        <v>101.0170832853278</v>
      </c>
      <c r="J67" s="12">
        <v>101.36503014704847</v>
      </c>
      <c r="K67" s="12">
        <v>101.72320380697255</v>
      </c>
      <c r="L67" s="12">
        <v>101.69759506865668</v>
      </c>
      <c r="M67" s="12">
        <v>101.71237626501927</v>
      </c>
      <c r="N67" s="12">
        <v>101.81269313550936</v>
      </c>
      <c r="O67" s="12">
        <v>101.69511095523198</v>
      </c>
      <c r="P67" s="12">
        <v>103.10252396842969</v>
      </c>
      <c r="Q67" s="12">
        <v>103.31963251520537</v>
      </c>
      <c r="R67" s="12">
        <v>103.1713292560834</v>
      </c>
      <c r="S67" s="12">
        <v>103.15841683336708</v>
      </c>
      <c r="T67" s="12">
        <v>103.12853263923857</v>
      </c>
      <c r="U67" s="12">
        <v>103.15478041269201</v>
      </c>
      <c r="V67" s="12">
        <v>103.33659158970293</v>
      </c>
      <c r="W67" s="12">
        <v>103.13510418943105</v>
      </c>
      <c r="X67" s="12">
        <v>102.79400178988158</v>
      </c>
      <c r="Y67" s="12">
        <v>101.96668392211036</v>
      </c>
      <c r="Z67" s="12">
        <v>101.74200418579684</v>
      </c>
      <c r="AA67" s="12">
        <v>101.39575534205763</v>
      </c>
      <c r="AB67" s="12">
        <v>100.31261171323119</v>
      </c>
      <c r="AC67" s="12">
        <v>100.07317220869177</v>
      </c>
      <c r="AD67" s="12">
        <v>99.99921967370507</v>
      </c>
      <c r="AE67" s="12">
        <v>100</v>
      </c>
      <c r="AF67" s="12">
        <v>99.871400803061761</v>
      </c>
      <c r="AG67" s="12">
        <v>99.530835807146389</v>
      </c>
      <c r="AH67" s="12">
        <v>99.20779633085111</v>
      </c>
      <c r="AI67" s="12">
        <v>99.142793221429713</v>
      </c>
      <c r="AJ67" s="12">
        <v>99.206131689084742</v>
      </c>
      <c r="AK67" s="12">
        <v>99.267087204422936</v>
      </c>
      <c r="AL67" s="12">
        <v>98.970019726345797</v>
      </c>
      <c r="AM67" s="12">
        <v>98.558864004887894</v>
      </c>
      <c r="AN67" s="12">
        <v>98.024071263214907</v>
      </c>
    </row>
    <row r="68" spans="1:40">
      <c r="A68" s="1" t="s">
        <v>524</v>
      </c>
      <c r="B68" s="1" t="s">
        <v>525</v>
      </c>
      <c r="D68" s="1" t="s">
        <v>576</v>
      </c>
      <c r="F68" s="1">
        <v>67</v>
      </c>
      <c r="G68" s="1" t="s">
        <v>769</v>
      </c>
      <c r="H68" s="1" t="str">
        <f t="shared" si="2"/>
        <v>67종합</v>
      </c>
      <c r="I68" s="12">
        <v>104.35334325608589</v>
      </c>
      <c r="J68" s="12">
        <v>104.63948148741981</v>
      </c>
      <c r="K68" s="12">
        <v>104.85486543879517</v>
      </c>
      <c r="L68" s="12">
        <v>104.88860234038491</v>
      </c>
      <c r="M68" s="12">
        <v>104.99170958108063</v>
      </c>
      <c r="N68" s="12">
        <v>104.94968017474889</v>
      </c>
      <c r="O68" s="12">
        <v>104.92507431717043</v>
      </c>
      <c r="P68" s="12">
        <v>104.79618299635072</v>
      </c>
      <c r="Q68" s="12">
        <v>104.71791279424916</v>
      </c>
      <c r="R68" s="12">
        <v>104.57965146788074</v>
      </c>
      <c r="S68" s="12">
        <v>104.45654915192603</v>
      </c>
      <c r="T68" s="12">
        <v>104.24994947655391</v>
      </c>
      <c r="U68" s="12">
        <v>104.4493540426723</v>
      </c>
      <c r="V68" s="12">
        <v>104.37056764264292</v>
      </c>
      <c r="W68" s="12">
        <v>103.93543404477266</v>
      </c>
      <c r="X68" s="12">
        <v>103.61079143886278</v>
      </c>
      <c r="Y68" s="12">
        <v>103.46089928573664</v>
      </c>
      <c r="Z68" s="12">
        <v>102.96276750377815</v>
      </c>
      <c r="AA68" s="12">
        <v>102.45055261220378</v>
      </c>
      <c r="AB68" s="12">
        <v>101.7616736004407</v>
      </c>
      <c r="AC68" s="12">
        <v>101.2066519796998</v>
      </c>
      <c r="AD68" s="12">
        <v>100.7933922172509</v>
      </c>
      <c r="AE68" s="12">
        <v>100</v>
      </c>
      <c r="AF68" s="12">
        <v>99.667220180121859</v>
      </c>
      <c r="AG68" s="12">
        <v>98.943586910884051</v>
      </c>
      <c r="AH68" s="12">
        <v>98.616921578081829</v>
      </c>
      <c r="AI68" s="12">
        <v>98.553226271498986</v>
      </c>
      <c r="AJ68" s="12">
        <v>98.95722203786562</v>
      </c>
      <c r="AK68" s="12">
        <v>99.13346913242907</v>
      </c>
      <c r="AL68" s="12">
        <v>98.763696737639563</v>
      </c>
      <c r="AM68" s="12">
        <v>98.050857198821035</v>
      </c>
      <c r="AN68" s="12">
        <v>97.695930342257597</v>
      </c>
    </row>
    <row r="69" spans="1:40">
      <c r="A69" s="1" t="s">
        <v>524</v>
      </c>
      <c r="B69" s="1" t="s">
        <v>525</v>
      </c>
      <c r="D69" s="1" t="s">
        <v>577</v>
      </c>
      <c r="F69" s="1">
        <v>68</v>
      </c>
      <c r="G69" s="1" t="s">
        <v>769</v>
      </c>
      <c r="H69" s="1" t="str">
        <f t="shared" si="2"/>
        <v>68종합</v>
      </c>
      <c r="I69" s="12">
        <v>103.34297816260319</v>
      </c>
      <c r="J69" s="12">
        <v>103.54927799765419</v>
      </c>
      <c r="K69" s="12">
        <v>103.60746617729345</v>
      </c>
      <c r="L69" s="12">
        <v>103.58896365703205</v>
      </c>
      <c r="M69" s="12">
        <v>103.94427119523431</v>
      </c>
      <c r="N69" s="12">
        <v>103.90964884998451</v>
      </c>
      <c r="O69" s="12">
        <v>103.68047285401688</v>
      </c>
      <c r="P69" s="12">
        <v>103.78920500868129</v>
      </c>
      <c r="Q69" s="12">
        <v>103.85814946141575</v>
      </c>
      <c r="R69" s="12">
        <v>104.14319053472641</v>
      </c>
      <c r="S69" s="12">
        <v>104.16897371851748</v>
      </c>
      <c r="T69" s="12">
        <v>104.16066695360549</v>
      </c>
      <c r="U69" s="12">
        <v>104.07280631423244</v>
      </c>
      <c r="V69" s="12">
        <v>103.84368867900346</v>
      </c>
      <c r="W69" s="12">
        <v>103.72160783354049</v>
      </c>
      <c r="X69" s="12">
        <v>103.15496927565314</v>
      </c>
      <c r="Y69" s="12">
        <v>102.94933577552744</v>
      </c>
      <c r="Z69" s="12">
        <v>102.74058535378249</v>
      </c>
      <c r="AA69" s="12">
        <v>102.59712951789928</v>
      </c>
      <c r="AB69" s="12">
        <v>101.66592064278359</v>
      </c>
      <c r="AC69" s="12">
        <v>100.90699999729237</v>
      </c>
      <c r="AD69" s="12">
        <v>100.32120531495067</v>
      </c>
      <c r="AE69" s="12">
        <v>100</v>
      </c>
      <c r="AF69" s="12">
        <v>99.217827613849579</v>
      </c>
      <c r="AG69" s="12">
        <v>98.70154114741328</v>
      </c>
      <c r="AH69" s="12">
        <v>98.333004850680368</v>
      </c>
      <c r="AI69" s="12">
        <v>98.22547069450593</v>
      </c>
      <c r="AJ69" s="12">
        <v>98.703376927983939</v>
      </c>
      <c r="AK69" s="12">
        <v>99.058576207261723</v>
      </c>
      <c r="AL69" s="12">
        <v>99.20200448669668</v>
      </c>
      <c r="AM69" s="12">
        <v>98.838428264255455</v>
      </c>
      <c r="AN69" s="12">
        <v>98.497976707603172</v>
      </c>
    </row>
    <row r="70" spans="1:40">
      <c r="A70" s="1" t="s">
        <v>524</v>
      </c>
      <c r="B70" s="1" t="s">
        <v>525</v>
      </c>
      <c r="D70" s="1" t="s">
        <v>578</v>
      </c>
      <c r="F70" s="1">
        <v>69</v>
      </c>
      <c r="G70" s="1" t="s">
        <v>769</v>
      </c>
      <c r="H70" s="1" t="str">
        <f t="shared" ref="H70:H133" si="6">F70&amp;G70</f>
        <v>69종합</v>
      </c>
      <c r="I70" s="12">
        <v>101.21715026338076</v>
      </c>
      <c r="J70" s="12">
        <v>102.00576785412049</v>
      </c>
      <c r="K70" s="12">
        <v>102.61899104047728</v>
      </c>
      <c r="L70" s="12">
        <v>102.95271294275999</v>
      </c>
      <c r="M70" s="12">
        <v>103.03449135372983</v>
      </c>
      <c r="N70" s="12">
        <v>103.06292381605965</v>
      </c>
      <c r="O70" s="12">
        <v>103.15611943164481</v>
      </c>
      <c r="P70" s="12">
        <v>103.2771885683637</v>
      </c>
      <c r="Q70" s="12">
        <v>103.61556221291957</v>
      </c>
      <c r="R70" s="12">
        <v>103.91055744517156</v>
      </c>
      <c r="S70" s="12">
        <v>103.8985333331968</v>
      </c>
      <c r="T70" s="12">
        <v>103.98390770713549</v>
      </c>
      <c r="U70" s="12">
        <v>104.06428138302</v>
      </c>
      <c r="V70" s="12">
        <v>104.17384346395896</v>
      </c>
      <c r="W70" s="12">
        <v>103.59172271875204</v>
      </c>
      <c r="X70" s="12">
        <v>103.53155461843969</v>
      </c>
      <c r="Y70" s="12">
        <v>102.82795263760475</v>
      </c>
      <c r="Z70" s="12">
        <v>102.20501682306778</v>
      </c>
      <c r="AA70" s="12">
        <v>101.68131368994457</v>
      </c>
      <c r="AB70" s="12">
        <v>101.41832954828268</v>
      </c>
      <c r="AC70" s="12">
        <v>101.11823518738277</v>
      </c>
      <c r="AD70" s="12">
        <v>100.82011508412492</v>
      </c>
      <c r="AE70" s="12">
        <v>100</v>
      </c>
      <c r="AF70" s="12">
        <v>99.788701272803195</v>
      </c>
      <c r="AG70" s="12">
        <v>99.323103519509516</v>
      </c>
      <c r="AH70" s="12">
        <v>98.972807083087176</v>
      </c>
      <c r="AI70" s="12">
        <v>98.977001842295635</v>
      </c>
      <c r="AJ70" s="12">
        <v>99.200129588872443</v>
      </c>
      <c r="AK70" s="12">
        <v>99.334362932855612</v>
      </c>
      <c r="AL70" s="12">
        <v>99.32923202723876</v>
      </c>
      <c r="AM70" s="12">
        <v>99.182302241800656</v>
      </c>
      <c r="AN70" s="12">
        <v>99.009234599906122</v>
      </c>
    </row>
    <row r="71" spans="1:40">
      <c r="A71" s="1" t="s">
        <v>524</v>
      </c>
      <c r="B71" s="1" t="s">
        <v>525</v>
      </c>
      <c r="C71" s="1" t="s">
        <v>532</v>
      </c>
      <c r="F71" s="1">
        <v>70</v>
      </c>
      <c r="G71" s="1" t="s">
        <v>769</v>
      </c>
      <c r="H71" s="1" t="str">
        <f t="shared" si="6"/>
        <v>70종합</v>
      </c>
      <c r="U71" s="12">
        <v>107.13096669174925</v>
      </c>
      <c r="V71" s="12">
        <v>106.63235557220342</v>
      </c>
      <c r="W71" s="12">
        <v>106.05267773315225</v>
      </c>
      <c r="X71" s="12">
        <v>105.15919743943404</v>
      </c>
      <c r="Y71" s="12">
        <v>104.79870683954006</v>
      </c>
      <c r="Z71" s="12">
        <v>103.84495892383357</v>
      </c>
      <c r="AA71" s="12">
        <v>102.97236285407068</v>
      </c>
      <c r="AB71" s="12">
        <v>101.83216310463612</v>
      </c>
      <c r="AC71" s="12">
        <v>100.88289582754689</v>
      </c>
      <c r="AD71" s="12">
        <v>100.20672460339561</v>
      </c>
      <c r="AE71" s="12">
        <v>100</v>
      </c>
      <c r="AF71" s="12">
        <v>99.218007200965559</v>
      </c>
      <c r="AG71" s="12">
        <v>98.604973110126053</v>
      </c>
      <c r="AH71" s="12">
        <v>98.375083768724409</v>
      </c>
      <c r="AI71" s="12">
        <v>98.470511566135983</v>
      </c>
      <c r="AJ71" s="12">
        <v>98.766368866533114</v>
      </c>
      <c r="AK71" s="12">
        <v>99.14670748043865</v>
      </c>
      <c r="AL71" s="12">
        <v>98.662454343250644</v>
      </c>
      <c r="AM71" s="12">
        <v>98.02396861887803</v>
      </c>
      <c r="AN71" s="12">
        <v>97.573091568366195</v>
      </c>
    </row>
    <row r="72" spans="1:40">
      <c r="A72" s="1" t="s">
        <v>524</v>
      </c>
      <c r="B72" s="1" t="s">
        <v>525</v>
      </c>
      <c r="D72" s="1" t="s">
        <v>579</v>
      </c>
      <c r="F72" s="1">
        <v>71</v>
      </c>
      <c r="G72" s="1" t="s">
        <v>769</v>
      </c>
      <c r="H72" s="1" t="str">
        <f t="shared" si="6"/>
        <v>71종합</v>
      </c>
      <c r="I72" s="12">
        <v>102.94115967892816</v>
      </c>
      <c r="J72" s="12">
        <v>103.54090416675167</v>
      </c>
      <c r="K72" s="12">
        <v>103.66511482813735</v>
      </c>
      <c r="L72" s="12">
        <v>103.72787034484118</v>
      </c>
      <c r="M72" s="12">
        <v>103.80249779043508</v>
      </c>
      <c r="N72" s="12">
        <v>103.73400547215844</v>
      </c>
      <c r="O72" s="12">
        <v>103.75542722761533</v>
      </c>
      <c r="P72" s="12">
        <v>103.87336155752443</v>
      </c>
      <c r="Q72" s="12">
        <v>104.01459872591607</v>
      </c>
      <c r="R72" s="12">
        <v>104.05162271006007</v>
      </c>
      <c r="S72" s="12">
        <v>103.8457537764663</v>
      </c>
      <c r="T72" s="12">
        <v>103.69499803001725</v>
      </c>
      <c r="U72" s="12">
        <v>103.61135199087187</v>
      </c>
      <c r="V72" s="12">
        <v>102.90701365614315</v>
      </c>
      <c r="W72" s="12">
        <v>102.91593398070881</v>
      </c>
      <c r="X72" s="12">
        <v>102.35519506602854</v>
      </c>
      <c r="Y72" s="12">
        <v>102.06311802003302</v>
      </c>
      <c r="Z72" s="12">
        <v>101.48269120371386</v>
      </c>
      <c r="AA72" s="12">
        <v>100.87752365465325</v>
      </c>
      <c r="AB72" s="12">
        <v>100.46766013282119</v>
      </c>
      <c r="AC72" s="12">
        <v>100.28270392803198</v>
      </c>
      <c r="AD72" s="12">
        <v>100.12401286491556</v>
      </c>
      <c r="AE72" s="12">
        <v>100</v>
      </c>
      <c r="AF72" s="12">
        <v>99.481229768838602</v>
      </c>
      <c r="AG72" s="12">
        <v>98.932726063128371</v>
      </c>
      <c r="AH72" s="12">
        <v>98.700383561730462</v>
      </c>
      <c r="AI72" s="12">
        <v>98.733656379328011</v>
      </c>
      <c r="AJ72" s="12">
        <v>98.759474527135737</v>
      </c>
      <c r="AK72" s="12">
        <v>98.914363164717969</v>
      </c>
      <c r="AL72" s="12">
        <v>98.721238093939149</v>
      </c>
      <c r="AM72" s="12">
        <v>97.954531722507753</v>
      </c>
      <c r="AN72" s="12">
        <v>97.431357145718863</v>
      </c>
    </row>
    <row r="73" spans="1:40">
      <c r="A73" s="1" t="s">
        <v>524</v>
      </c>
      <c r="B73" s="1" t="s">
        <v>525</v>
      </c>
      <c r="D73" s="1" t="s">
        <v>580</v>
      </c>
      <c r="F73" s="1">
        <v>72</v>
      </c>
      <c r="G73" s="1" t="s">
        <v>769</v>
      </c>
      <c r="H73" s="1" t="str">
        <f t="shared" si="6"/>
        <v>72종합</v>
      </c>
      <c r="I73" s="12">
        <v>109.22317387677752</v>
      </c>
      <c r="J73" s="12">
        <v>109.66810729798406</v>
      </c>
      <c r="K73" s="12">
        <v>109.78191249150409</v>
      </c>
      <c r="L73" s="12">
        <v>109.7004129477543</v>
      </c>
      <c r="M73" s="12">
        <v>109.69324970546951</v>
      </c>
      <c r="N73" s="12">
        <v>109.59721364838084</v>
      </c>
      <c r="O73" s="12">
        <v>109.39228121020579</v>
      </c>
      <c r="P73" s="12">
        <v>109.64849382892213</v>
      </c>
      <c r="Q73" s="12">
        <v>109.60131747163226</v>
      </c>
      <c r="R73" s="12">
        <v>109.35678404980142</v>
      </c>
      <c r="S73" s="12">
        <v>109.1964493095024</v>
      </c>
      <c r="T73" s="12">
        <v>109.04791322133681</v>
      </c>
      <c r="U73" s="12">
        <v>108.15213567203757</v>
      </c>
      <c r="V73" s="12">
        <v>107.98456447930032</v>
      </c>
      <c r="W73" s="12">
        <v>107.41040705560366</v>
      </c>
      <c r="X73" s="12">
        <v>106.40224511580547</v>
      </c>
      <c r="Y73" s="12">
        <v>105.82042854476872</v>
      </c>
      <c r="Z73" s="12">
        <v>104.79289502381971</v>
      </c>
      <c r="AA73" s="12">
        <v>104.3769272350152</v>
      </c>
      <c r="AB73" s="12">
        <v>102.96411947486617</v>
      </c>
      <c r="AC73" s="12">
        <v>101.58479368593981</v>
      </c>
      <c r="AD73" s="12">
        <v>100.26327258953995</v>
      </c>
      <c r="AE73" s="12">
        <v>100</v>
      </c>
      <c r="AF73" s="12">
        <v>98.593452639212217</v>
      </c>
      <c r="AG73" s="12">
        <v>97.442973531199712</v>
      </c>
      <c r="AH73" s="12">
        <v>97.100463479318194</v>
      </c>
      <c r="AI73" s="12">
        <v>97.222729569569012</v>
      </c>
      <c r="AJ73" s="12">
        <v>97.860134761592803</v>
      </c>
      <c r="AK73" s="12">
        <v>98.605388174226221</v>
      </c>
      <c r="AL73" s="12">
        <v>98.091085011068742</v>
      </c>
      <c r="AM73" s="12">
        <v>97.480398988704806</v>
      </c>
      <c r="AN73" s="12">
        <v>96.991585831064526</v>
      </c>
    </row>
    <row r="74" spans="1:40">
      <c r="A74" s="1" t="s">
        <v>524</v>
      </c>
      <c r="B74" s="1" t="s">
        <v>525</v>
      </c>
      <c r="D74" s="1" t="s">
        <v>581</v>
      </c>
      <c r="F74" s="1">
        <v>73</v>
      </c>
      <c r="G74" s="1" t="s">
        <v>769</v>
      </c>
      <c r="H74" s="1" t="str">
        <f t="shared" si="6"/>
        <v>73종합</v>
      </c>
      <c r="I74" s="12">
        <v>105.42659993500493</v>
      </c>
      <c r="J74" s="12">
        <v>105.81888854186121</v>
      </c>
      <c r="K74" s="12">
        <v>106.04203333835355</v>
      </c>
      <c r="L74" s="12">
        <v>106.04938211897621</v>
      </c>
      <c r="M74" s="12">
        <v>106.77882421831127</v>
      </c>
      <c r="N74" s="12">
        <v>106.62898266217967</v>
      </c>
      <c r="O74" s="12">
        <v>106.52857824352726</v>
      </c>
      <c r="P74" s="12">
        <v>106.55304967201286</v>
      </c>
      <c r="Q74" s="12">
        <v>106.71807804002543</v>
      </c>
      <c r="R74" s="12">
        <v>106.71694899862145</v>
      </c>
      <c r="S74" s="12">
        <v>106.7378783466459</v>
      </c>
      <c r="T74" s="12">
        <v>106.58113572534522</v>
      </c>
      <c r="U74" s="12">
        <v>106.31217396657809</v>
      </c>
      <c r="V74" s="12">
        <v>105.41920710216139</v>
      </c>
      <c r="W74" s="12">
        <v>104.61161809581957</v>
      </c>
      <c r="X74" s="12">
        <v>104.7418705834671</v>
      </c>
      <c r="Y74" s="12">
        <v>104.43548405009378</v>
      </c>
      <c r="Z74" s="12">
        <v>103.28382003649499</v>
      </c>
      <c r="AA74" s="12">
        <v>102.18139540992985</v>
      </c>
      <c r="AB74" s="12">
        <v>101.35545411577115</v>
      </c>
      <c r="AC74" s="12">
        <v>100.72851553478917</v>
      </c>
      <c r="AD74" s="12">
        <v>100.27895563813841</v>
      </c>
      <c r="AE74" s="12">
        <v>100</v>
      </c>
      <c r="AF74" s="12">
        <v>99.310729390855002</v>
      </c>
      <c r="AG74" s="12">
        <v>99.050705270731228</v>
      </c>
      <c r="AH74" s="12">
        <v>98.867745350761965</v>
      </c>
      <c r="AI74" s="12">
        <v>99.119581018148537</v>
      </c>
      <c r="AJ74" s="12">
        <v>99.401831204853877</v>
      </c>
      <c r="AK74" s="12">
        <v>99.543839210448638</v>
      </c>
      <c r="AL74" s="12">
        <v>98.750437019581895</v>
      </c>
      <c r="AM74" s="12">
        <v>97.991419628789302</v>
      </c>
      <c r="AN74" s="12">
        <v>97.505337883684859</v>
      </c>
    </row>
    <row r="75" spans="1:40">
      <c r="A75" s="1" t="s">
        <v>524</v>
      </c>
      <c r="B75" s="1" t="s">
        <v>525</v>
      </c>
      <c r="D75" s="1" t="s">
        <v>582</v>
      </c>
      <c r="F75" s="1">
        <v>74</v>
      </c>
      <c r="G75" s="1" t="s">
        <v>769</v>
      </c>
      <c r="H75" s="1" t="str">
        <f t="shared" si="6"/>
        <v>74종합</v>
      </c>
      <c r="I75" s="12">
        <v>109.77708103548528</v>
      </c>
      <c r="J75" s="12">
        <v>110.24998060213977</v>
      </c>
      <c r="K75" s="12">
        <v>110.60425845626803</v>
      </c>
      <c r="L75" s="12">
        <v>111.40194655358803</v>
      </c>
      <c r="M75" s="12">
        <v>112.30711711709309</v>
      </c>
      <c r="N75" s="12">
        <v>111.92175894509053</v>
      </c>
      <c r="O75" s="12">
        <v>111.43240529842082</v>
      </c>
      <c r="P75" s="12">
        <v>111.53008659971736</v>
      </c>
      <c r="Q75" s="12">
        <v>111.61749173002339</v>
      </c>
      <c r="R75" s="12">
        <v>111.60354706055112</v>
      </c>
      <c r="S75" s="12">
        <v>111.43276947922411</v>
      </c>
      <c r="T75" s="12">
        <v>111.09696326062191</v>
      </c>
      <c r="U75" s="12">
        <v>110.76179144827408</v>
      </c>
      <c r="V75" s="12">
        <v>110.6295815089352</v>
      </c>
      <c r="W75" s="12">
        <v>109.73451609630081</v>
      </c>
      <c r="X75" s="12">
        <v>107.03416263931244</v>
      </c>
      <c r="Y75" s="12">
        <v>106.83804818943037</v>
      </c>
      <c r="Z75" s="12">
        <v>105.88501478924</v>
      </c>
      <c r="AA75" s="12">
        <v>104.40671190569778</v>
      </c>
      <c r="AB75" s="12">
        <v>102.38167056958146</v>
      </c>
      <c r="AC75" s="12">
        <v>100.74076314351505</v>
      </c>
      <c r="AD75" s="12">
        <v>100.10341982911105</v>
      </c>
      <c r="AE75" s="12">
        <v>100</v>
      </c>
      <c r="AF75" s="12">
        <v>99.720046771413308</v>
      </c>
      <c r="AG75" s="12">
        <v>99.298253582682321</v>
      </c>
      <c r="AH75" s="12">
        <v>99.167782922075247</v>
      </c>
      <c r="AI75" s="12">
        <v>99.049307424798172</v>
      </c>
      <c r="AJ75" s="12">
        <v>99.183009524082237</v>
      </c>
      <c r="AK75" s="12">
        <v>99.608391985081141</v>
      </c>
      <c r="AL75" s="12">
        <v>99.315731266628205</v>
      </c>
      <c r="AM75" s="12">
        <v>98.94985450039286</v>
      </c>
      <c r="AN75" s="12">
        <v>98.68469927853279</v>
      </c>
    </row>
    <row r="76" spans="1:40">
      <c r="A76" s="1" t="s">
        <v>521</v>
      </c>
      <c r="F76" s="1">
        <v>75</v>
      </c>
      <c r="G76" s="1" t="s">
        <v>769</v>
      </c>
      <c r="H76" s="1" t="str">
        <f t="shared" si="6"/>
        <v>75종합</v>
      </c>
      <c r="I76" s="12">
        <v>103.31568105357384</v>
      </c>
      <c r="J76" s="12">
        <v>103.60858352189727</v>
      </c>
      <c r="K76" s="12">
        <v>103.93730911609953</v>
      </c>
      <c r="L76" s="12">
        <v>104.18707522478613</v>
      </c>
      <c r="M76" s="12">
        <v>104.23258243592592</v>
      </c>
      <c r="N76" s="12">
        <v>104.2110632623926</v>
      </c>
      <c r="O76" s="12">
        <v>104.16401983481249</v>
      </c>
      <c r="P76" s="12">
        <v>104.22353233577221</v>
      </c>
      <c r="Q76" s="12">
        <v>104.23221933842012</v>
      </c>
      <c r="R76" s="12">
        <v>104.21329356580895</v>
      </c>
      <c r="S76" s="12">
        <v>104.12637486245555</v>
      </c>
      <c r="T76" s="12">
        <v>103.99968602246956</v>
      </c>
      <c r="U76" s="12">
        <v>103.83702038753721</v>
      </c>
      <c r="V76" s="12">
        <v>103.73513255355346</v>
      </c>
      <c r="W76" s="12">
        <v>103.48738983999915</v>
      </c>
      <c r="X76" s="12">
        <v>103.17922569051056</v>
      </c>
      <c r="Y76" s="12">
        <v>102.8488231924879</v>
      </c>
      <c r="Z76" s="12">
        <v>102.40122560254696</v>
      </c>
      <c r="AA76" s="12">
        <v>101.91684401929906</v>
      </c>
      <c r="AB76" s="12">
        <v>101.36177777497923</v>
      </c>
      <c r="AC76" s="12">
        <v>100.84869447001469</v>
      </c>
      <c r="AD76" s="12">
        <v>100.39672022058295</v>
      </c>
      <c r="AE76" s="12">
        <v>100</v>
      </c>
      <c r="AF76" s="12">
        <v>99.502357992770101</v>
      </c>
      <c r="AG76" s="12">
        <v>98.967415428085516</v>
      </c>
      <c r="AH76" s="12">
        <v>98.613391902403549</v>
      </c>
      <c r="AI76" s="12">
        <v>98.391678842808787</v>
      </c>
      <c r="AJ76" s="12">
        <v>98.392516557062777</v>
      </c>
      <c r="AK76" s="12">
        <v>98.516730316509438</v>
      </c>
      <c r="AL76" s="12">
        <v>98.436816650469837</v>
      </c>
      <c r="AM76" s="12">
        <v>98.14640789096245</v>
      </c>
      <c r="AN76" s="12">
        <v>97.862496320458689</v>
      </c>
    </row>
    <row r="77" spans="1:40">
      <c r="A77" s="1" t="s">
        <v>524</v>
      </c>
      <c r="B77" s="1" t="s">
        <v>533</v>
      </c>
      <c r="F77" s="1">
        <v>76</v>
      </c>
      <c r="G77" s="1" t="s">
        <v>769</v>
      </c>
      <c r="H77" s="1" t="str">
        <f t="shared" si="6"/>
        <v>76종합</v>
      </c>
      <c r="I77" s="12">
        <v>102.1963902354811</v>
      </c>
      <c r="J77" s="12">
        <v>102.57988234998699</v>
      </c>
      <c r="K77" s="12">
        <v>103.04626889419399</v>
      </c>
      <c r="L77" s="12">
        <v>103.44798996658223</v>
      </c>
      <c r="M77" s="12">
        <v>103.44635411681693</v>
      </c>
      <c r="N77" s="12">
        <v>103.46265201707695</v>
      </c>
      <c r="O77" s="12">
        <v>103.48404557000549</v>
      </c>
      <c r="P77" s="12">
        <v>103.58458312927051</v>
      </c>
      <c r="Q77" s="12">
        <v>103.7089703232117</v>
      </c>
      <c r="R77" s="12">
        <v>103.78371259302983</v>
      </c>
      <c r="S77" s="12">
        <v>103.77762191363995</v>
      </c>
      <c r="T77" s="12">
        <v>103.67218867281863</v>
      </c>
      <c r="U77" s="12">
        <v>103.51038986239254</v>
      </c>
      <c r="V77" s="12">
        <v>103.46104168797875</v>
      </c>
      <c r="W77" s="12">
        <v>103.28096299400781</v>
      </c>
      <c r="X77" s="12">
        <v>103.07300882158347</v>
      </c>
      <c r="Y77" s="12">
        <v>102.81032627162408</v>
      </c>
      <c r="Z77" s="12">
        <v>102.40700083867361</v>
      </c>
      <c r="AA77" s="12">
        <v>101.91501649168012</v>
      </c>
      <c r="AB77" s="12">
        <v>101.40228479843576</v>
      </c>
      <c r="AC77" s="12">
        <v>100.8773924618679</v>
      </c>
      <c r="AD77" s="12">
        <v>100.41194888624685</v>
      </c>
      <c r="AE77" s="12">
        <v>100</v>
      </c>
      <c r="AF77" s="12">
        <v>99.540618953989295</v>
      </c>
      <c r="AG77" s="12">
        <v>99.013640912540197</v>
      </c>
      <c r="AH77" s="12">
        <v>98.652654928595652</v>
      </c>
      <c r="AI77" s="12">
        <v>98.375845682357124</v>
      </c>
      <c r="AJ77" s="12">
        <v>98.301686579792545</v>
      </c>
      <c r="AK77" s="12">
        <v>98.438754869172982</v>
      </c>
      <c r="AL77" s="12">
        <v>98.459802081047471</v>
      </c>
      <c r="AM77" s="12">
        <v>98.218853303059618</v>
      </c>
      <c r="AN77" s="12">
        <v>97.988650909404839</v>
      </c>
    </row>
    <row r="78" spans="1:40">
      <c r="A78" s="1" t="s">
        <v>524</v>
      </c>
      <c r="B78" s="1" t="s">
        <v>533</v>
      </c>
      <c r="C78" s="1" t="s">
        <v>534</v>
      </c>
      <c r="F78" s="1">
        <v>77</v>
      </c>
      <c r="G78" s="1" t="s">
        <v>769</v>
      </c>
      <c r="H78" s="1" t="str">
        <f t="shared" si="6"/>
        <v>77종합</v>
      </c>
      <c r="U78" s="12">
        <v>104.60920294361831</v>
      </c>
      <c r="V78" s="12">
        <v>104.54190912448507</v>
      </c>
      <c r="W78" s="12">
        <v>104.45153951382294</v>
      </c>
      <c r="X78" s="12">
        <v>104.26862170125219</v>
      </c>
      <c r="Y78" s="12">
        <v>104.01745830648154</v>
      </c>
      <c r="Z78" s="12">
        <v>103.6073300697747</v>
      </c>
      <c r="AA78" s="12">
        <v>102.98642344930218</v>
      </c>
      <c r="AB78" s="12">
        <v>102.34290287875577</v>
      </c>
      <c r="AC78" s="12">
        <v>101.487613068351</v>
      </c>
      <c r="AD78" s="12">
        <v>100.71177733634232</v>
      </c>
      <c r="AE78" s="12">
        <v>100</v>
      </c>
      <c r="AF78" s="12">
        <v>99.346029603276406</v>
      </c>
      <c r="AG78" s="12">
        <v>98.581158052037466</v>
      </c>
      <c r="AH78" s="12">
        <v>98.104680615458648</v>
      </c>
      <c r="AI78" s="12">
        <v>97.848521325475929</v>
      </c>
      <c r="AJ78" s="12">
        <v>97.925631050037694</v>
      </c>
      <c r="AK78" s="12">
        <v>98.036615954188179</v>
      </c>
      <c r="AL78" s="12">
        <v>98.161876141450492</v>
      </c>
      <c r="AM78" s="12">
        <v>97.866026591049504</v>
      </c>
      <c r="AN78" s="12">
        <v>97.653604595166982</v>
      </c>
    </row>
    <row r="79" spans="1:40">
      <c r="A79" s="1" t="s">
        <v>524</v>
      </c>
      <c r="B79" s="1" t="s">
        <v>533</v>
      </c>
      <c r="D79" s="1" t="s">
        <v>583</v>
      </c>
      <c r="F79" s="1">
        <v>78</v>
      </c>
      <c r="G79" s="1" t="s">
        <v>769</v>
      </c>
      <c r="H79" s="1" t="str">
        <f t="shared" si="6"/>
        <v>78종합</v>
      </c>
      <c r="I79" s="12">
        <v>114.81674182083182</v>
      </c>
      <c r="J79" s="12">
        <v>115.17856577066939</v>
      </c>
      <c r="K79" s="12">
        <v>116.05607046128972</v>
      </c>
      <c r="L79" s="12">
        <v>115.95755529840731</v>
      </c>
      <c r="M79" s="12">
        <v>116.84543454846269</v>
      </c>
      <c r="N79" s="12">
        <v>115.47668809544111</v>
      </c>
      <c r="O79" s="12">
        <v>113.98175039053014</v>
      </c>
      <c r="P79" s="12">
        <v>112.97383196227287</v>
      </c>
      <c r="Q79" s="12">
        <v>112.44855943709555</v>
      </c>
      <c r="R79" s="12">
        <v>112.1557164696293</v>
      </c>
      <c r="S79" s="12">
        <v>111.04385860626304</v>
      </c>
      <c r="T79" s="12">
        <v>110.66234232799989</v>
      </c>
      <c r="U79" s="12">
        <v>109.38970023900393</v>
      </c>
      <c r="V79" s="12">
        <v>109.82633196084703</v>
      </c>
      <c r="W79" s="12">
        <v>109.10484351507118</v>
      </c>
      <c r="X79" s="12">
        <v>107.97008546655385</v>
      </c>
      <c r="Y79" s="12">
        <v>107.70232128776884</v>
      </c>
      <c r="Z79" s="12">
        <v>107.33390897617804</v>
      </c>
      <c r="AA79" s="12">
        <v>106.12159491902902</v>
      </c>
      <c r="AB79" s="12">
        <v>104.24305026633014</v>
      </c>
      <c r="AC79" s="12">
        <v>102.43481655876096</v>
      </c>
      <c r="AD79" s="12">
        <v>100.24956006406181</v>
      </c>
      <c r="AE79" s="12">
        <v>100</v>
      </c>
      <c r="AF79" s="12">
        <v>100.38770940607478</v>
      </c>
      <c r="AG79" s="12">
        <v>99.892408683917068</v>
      </c>
      <c r="AH79" s="12">
        <v>99.498514919861265</v>
      </c>
      <c r="AI79" s="12">
        <v>99.506291994687984</v>
      </c>
      <c r="AJ79" s="12">
        <v>101.09333357150166</v>
      </c>
      <c r="AK79" s="12">
        <v>101.40393712062354</v>
      </c>
      <c r="AL79" s="12">
        <v>101.15062629767253</v>
      </c>
      <c r="AM79" s="12">
        <v>100.76694114780889</v>
      </c>
      <c r="AN79" s="12">
        <v>100.28931873960749</v>
      </c>
    </row>
    <row r="80" spans="1:40">
      <c r="A80" s="1" t="s">
        <v>524</v>
      </c>
      <c r="B80" s="1" t="s">
        <v>533</v>
      </c>
      <c r="D80" s="1" t="s">
        <v>584</v>
      </c>
      <c r="F80" s="1">
        <v>79</v>
      </c>
      <c r="G80" s="1" t="s">
        <v>769</v>
      </c>
      <c r="H80" s="1" t="str">
        <f t="shared" si="6"/>
        <v>79종합</v>
      </c>
      <c r="I80" s="12">
        <v>102.45947444113317</v>
      </c>
      <c r="J80" s="12">
        <v>103.05701167383458</v>
      </c>
      <c r="K80" s="12">
        <v>103.76521392779129</v>
      </c>
      <c r="L80" s="12">
        <v>104.25893730860741</v>
      </c>
      <c r="M80" s="12">
        <v>104.42455169770727</v>
      </c>
      <c r="N80" s="12">
        <v>104.29174833367534</v>
      </c>
      <c r="O80" s="12">
        <v>104.39655794063387</v>
      </c>
      <c r="P80" s="12">
        <v>104.44685236158188</v>
      </c>
      <c r="Q80" s="12">
        <v>104.71303230892065</v>
      </c>
      <c r="R80" s="12">
        <v>104.79114166396967</v>
      </c>
      <c r="S80" s="12">
        <v>104.76173972545064</v>
      </c>
      <c r="T80" s="12">
        <v>104.39817336140052</v>
      </c>
      <c r="U80" s="12">
        <v>104.29773757218786</v>
      </c>
      <c r="V80" s="12">
        <v>104.25220736887977</v>
      </c>
      <c r="W80" s="12">
        <v>104.23475240136071</v>
      </c>
      <c r="X80" s="12">
        <v>104.07958484612843</v>
      </c>
      <c r="Y80" s="12">
        <v>103.57118593179092</v>
      </c>
      <c r="Z80" s="12">
        <v>102.91743226418777</v>
      </c>
      <c r="AA80" s="12">
        <v>102.27835216204468</v>
      </c>
      <c r="AB80" s="12">
        <v>101.7805392165459</v>
      </c>
      <c r="AC80" s="12">
        <v>101.2263400296513</v>
      </c>
      <c r="AD80" s="12">
        <v>100.56888218104218</v>
      </c>
      <c r="AE80" s="12">
        <v>100</v>
      </c>
      <c r="AF80" s="12">
        <v>99.691127765322832</v>
      </c>
      <c r="AG80" s="12">
        <v>99.050772217868328</v>
      </c>
      <c r="AH80" s="12">
        <v>98.643636011368969</v>
      </c>
      <c r="AI80" s="12">
        <v>98.305107993613262</v>
      </c>
      <c r="AJ80" s="12">
        <v>97.650808921596266</v>
      </c>
      <c r="AK80" s="12">
        <v>97.243015199238826</v>
      </c>
      <c r="AL80" s="12">
        <v>96.99386611139191</v>
      </c>
      <c r="AM80" s="12">
        <v>96.730012962971202</v>
      </c>
      <c r="AN80" s="12">
        <v>96.651685693936159</v>
      </c>
    </row>
    <row r="81" spans="1:40">
      <c r="A81" s="1" t="s">
        <v>524</v>
      </c>
      <c r="B81" s="1" t="s">
        <v>533</v>
      </c>
      <c r="D81" s="1" t="s">
        <v>584</v>
      </c>
      <c r="E81" s="1" t="s">
        <v>585</v>
      </c>
      <c r="F81" s="1">
        <v>80</v>
      </c>
      <c r="G81" s="1" t="s">
        <v>769</v>
      </c>
      <c r="H81" s="1" t="str">
        <f t="shared" si="6"/>
        <v>80종합</v>
      </c>
      <c r="I81" s="12">
        <v>98.65944352439837</v>
      </c>
      <c r="J81" s="12">
        <v>99.261841677738857</v>
      </c>
      <c r="K81" s="12">
        <v>100.17228783581005</v>
      </c>
      <c r="L81" s="12">
        <v>100.29250431375097</v>
      </c>
      <c r="M81" s="12">
        <v>100.54624405862147</v>
      </c>
      <c r="N81" s="12">
        <v>100.31335763834562</v>
      </c>
      <c r="O81" s="12">
        <v>100.48577265295827</v>
      </c>
      <c r="P81" s="12">
        <v>100.6102225206056</v>
      </c>
      <c r="Q81" s="12">
        <v>100.8958758165889</v>
      </c>
      <c r="R81" s="12">
        <v>100.97673780073227</v>
      </c>
      <c r="S81" s="12">
        <v>100.98890435332612</v>
      </c>
      <c r="T81" s="12">
        <v>100.81628981983729</v>
      </c>
      <c r="U81" s="12">
        <v>100.83825314613168</v>
      </c>
      <c r="V81" s="12">
        <v>100.81823543594459</v>
      </c>
      <c r="W81" s="12">
        <v>100.93433466589005</v>
      </c>
      <c r="X81" s="12">
        <v>100.99308174112497</v>
      </c>
      <c r="Y81" s="12">
        <v>100.85735243626679</v>
      </c>
      <c r="Z81" s="12">
        <v>100.69072259618098</v>
      </c>
      <c r="AA81" s="12">
        <v>100.61715976637107</v>
      </c>
      <c r="AB81" s="12">
        <v>100.53604907522345</v>
      </c>
      <c r="AC81" s="12">
        <v>100.42044938758956</v>
      </c>
      <c r="AD81" s="12">
        <v>100.11996905592761</v>
      </c>
      <c r="AE81" s="12">
        <v>100</v>
      </c>
      <c r="AF81" s="12">
        <v>99.794288107118902</v>
      </c>
      <c r="AG81" s="12">
        <v>99.290532927165287</v>
      </c>
      <c r="AH81" s="12">
        <v>99.263663485174263</v>
      </c>
      <c r="AI81" s="12">
        <v>98.605427556790971</v>
      </c>
      <c r="AJ81" s="12">
        <v>97.152791459755889</v>
      </c>
      <c r="AK81" s="12">
        <v>96.319480859665603</v>
      </c>
      <c r="AL81" s="12">
        <v>96.043483513173143</v>
      </c>
      <c r="AM81" s="12">
        <v>95.479556009987988</v>
      </c>
      <c r="AN81" s="12">
        <v>95.395393587893835</v>
      </c>
    </row>
    <row r="82" spans="1:40">
      <c r="A82" s="1" t="s">
        <v>524</v>
      </c>
      <c r="B82" s="1" t="s">
        <v>533</v>
      </c>
      <c r="D82" s="1" t="s">
        <v>584</v>
      </c>
      <c r="E82" s="1" t="s">
        <v>586</v>
      </c>
      <c r="F82" s="1">
        <v>81</v>
      </c>
      <c r="G82" s="1" t="s">
        <v>769</v>
      </c>
      <c r="H82" s="1" t="str">
        <f t="shared" si="6"/>
        <v>81종합</v>
      </c>
      <c r="I82" s="12">
        <v>104.83805584283854</v>
      </c>
      <c r="J82" s="12">
        <v>105.43128154132076</v>
      </c>
      <c r="K82" s="12">
        <v>106.00248173982402</v>
      </c>
      <c r="L82" s="12">
        <v>106.74642526033064</v>
      </c>
      <c r="M82" s="12">
        <v>106.85238375878654</v>
      </c>
      <c r="N82" s="12">
        <v>106.7872393732641</v>
      </c>
      <c r="O82" s="12">
        <v>106.84630593020064</v>
      </c>
      <c r="P82" s="12">
        <v>106.84660181958684</v>
      </c>
      <c r="Q82" s="12">
        <v>107.09922683150306</v>
      </c>
      <c r="R82" s="12">
        <v>107.17535132197558</v>
      </c>
      <c r="S82" s="12">
        <v>107.11806400714751</v>
      </c>
      <c r="T82" s="12">
        <v>106.62700363609535</v>
      </c>
      <c r="U82" s="12">
        <v>106.44175301332612</v>
      </c>
      <c r="V82" s="12">
        <v>106.38000617877655</v>
      </c>
      <c r="W82" s="12">
        <v>106.2776413591764</v>
      </c>
      <c r="X82" s="12">
        <v>105.98690170101135</v>
      </c>
      <c r="Y82" s="12">
        <v>105.24345099108207</v>
      </c>
      <c r="Z82" s="12">
        <v>104.28440330083487</v>
      </c>
      <c r="AA82" s="12">
        <v>103.29367454014144</v>
      </c>
      <c r="AB82" s="12">
        <v>102.53869592137163</v>
      </c>
      <c r="AC82" s="12">
        <v>101.71560527252258</v>
      </c>
      <c r="AD82" s="12">
        <v>100.8406548766971</v>
      </c>
      <c r="AE82" s="12">
        <v>100</v>
      </c>
      <c r="AF82" s="12">
        <v>99.630465803433836</v>
      </c>
      <c r="AG82" s="12">
        <v>98.909939212835653</v>
      </c>
      <c r="AH82" s="12">
        <v>98.280549961979631</v>
      </c>
      <c r="AI82" s="12">
        <v>98.128791969753337</v>
      </c>
      <c r="AJ82" s="12">
        <v>97.945094118932033</v>
      </c>
      <c r="AK82" s="12">
        <v>97.790666421808112</v>
      </c>
      <c r="AL82" s="12">
        <v>97.55757427927692</v>
      </c>
      <c r="AM82" s="12">
        <v>97.47357197623171</v>
      </c>
      <c r="AN82" s="12">
        <v>97.398757015879923</v>
      </c>
    </row>
    <row r="83" spans="1:40">
      <c r="A83" s="1" t="s">
        <v>524</v>
      </c>
      <c r="B83" s="1" t="s">
        <v>533</v>
      </c>
      <c r="D83" s="1" t="s">
        <v>587</v>
      </c>
      <c r="F83" s="1">
        <v>82</v>
      </c>
      <c r="G83" s="1" t="s">
        <v>769</v>
      </c>
      <c r="H83" s="1" t="str">
        <f t="shared" si="6"/>
        <v>82종합</v>
      </c>
      <c r="I83" s="12">
        <v>105.33668092349532</v>
      </c>
      <c r="J83" s="12">
        <v>105.55856810098003</v>
      </c>
      <c r="K83" s="12">
        <v>105.78828504717723</v>
      </c>
      <c r="L83" s="12">
        <v>105.69761572611523</v>
      </c>
      <c r="M83" s="12">
        <v>105.74787953519329</v>
      </c>
      <c r="N83" s="12">
        <v>105.8500644917813</v>
      </c>
      <c r="O83" s="12">
        <v>105.73622905639826</v>
      </c>
      <c r="P83" s="12">
        <v>105.56793510924504</v>
      </c>
      <c r="Q83" s="12">
        <v>105.18870839958531</v>
      </c>
      <c r="R83" s="12">
        <v>105.00274909207009</v>
      </c>
      <c r="S83" s="12">
        <v>104.89569804231137</v>
      </c>
      <c r="T83" s="12">
        <v>104.6661366425902</v>
      </c>
      <c r="U83" s="12">
        <v>104.41356460747529</v>
      </c>
      <c r="V83" s="12">
        <v>104.26318455847375</v>
      </c>
      <c r="W83" s="12">
        <v>104.16839965819506</v>
      </c>
      <c r="X83" s="12">
        <v>103.95536770521636</v>
      </c>
      <c r="Y83" s="12">
        <v>103.78719247813063</v>
      </c>
      <c r="Z83" s="12">
        <v>103.41080357213558</v>
      </c>
      <c r="AA83" s="12">
        <v>102.80694315154759</v>
      </c>
      <c r="AB83" s="12">
        <v>102.34640442381912</v>
      </c>
      <c r="AC83" s="12">
        <v>101.76089362316038</v>
      </c>
      <c r="AD83" s="12">
        <v>100.89243913525819</v>
      </c>
      <c r="AE83" s="12">
        <v>100</v>
      </c>
      <c r="AF83" s="12">
        <v>99.128319501193545</v>
      </c>
      <c r="AG83" s="12">
        <v>98.346835814935957</v>
      </c>
      <c r="AH83" s="12">
        <v>97.733199031879437</v>
      </c>
      <c r="AI83" s="12">
        <v>97.52053653536862</v>
      </c>
      <c r="AJ83" s="12">
        <v>97.833752684508909</v>
      </c>
      <c r="AK83" s="12">
        <v>98.230361797368005</v>
      </c>
      <c r="AL83" s="12">
        <v>98.515601442201174</v>
      </c>
      <c r="AM83" s="12">
        <v>98.357406368305149</v>
      </c>
      <c r="AN83" s="12">
        <v>98.050131850571958</v>
      </c>
    </row>
    <row r="84" spans="1:40">
      <c r="A84" s="1" t="s">
        <v>524</v>
      </c>
      <c r="B84" s="1" t="s">
        <v>533</v>
      </c>
      <c r="D84" s="1" t="s">
        <v>587</v>
      </c>
      <c r="E84" s="1" t="s">
        <v>588</v>
      </c>
      <c r="F84" s="1">
        <v>83</v>
      </c>
      <c r="G84" s="1" t="s">
        <v>769</v>
      </c>
      <c r="H84" s="1" t="str">
        <f t="shared" si="6"/>
        <v>83종합</v>
      </c>
      <c r="I84" s="12">
        <v>104.12836402236717</v>
      </c>
      <c r="J84" s="12">
        <v>104.12836402236717</v>
      </c>
      <c r="K84" s="12">
        <v>103.85134458757628</v>
      </c>
      <c r="L84" s="12">
        <v>103.40923780072802</v>
      </c>
      <c r="M84" s="12">
        <v>103.44596565720239</v>
      </c>
      <c r="N84" s="12">
        <v>103.19368648818352</v>
      </c>
      <c r="O84" s="12">
        <v>103.10416139528458</v>
      </c>
      <c r="P84" s="12">
        <v>103.05072878156507</v>
      </c>
      <c r="Q84" s="12">
        <v>102.10081795175515</v>
      </c>
      <c r="R84" s="12">
        <v>101.49205874802486</v>
      </c>
      <c r="S84" s="12">
        <v>101.52255492232079</v>
      </c>
      <c r="T84" s="12">
        <v>101.52214228608509</v>
      </c>
      <c r="U84" s="12">
        <v>101.39746771550746</v>
      </c>
      <c r="V84" s="12">
        <v>101.39746771550746</v>
      </c>
      <c r="W84" s="12">
        <v>101.37842528423332</v>
      </c>
      <c r="X84" s="12">
        <v>101.37555018742484</v>
      </c>
      <c r="Y84" s="12">
        <v>101.28658741479907</v>
      </c>
      <c r="Z84" s="12">
        <v>101.22879509711491</v>
      </c>
      <c r="AA84" s="12">
        <v>100.95088876989466</v>
      </c>
      <c r="AB84" s="12">
        <v>100.83129822878648</v>
      </c>
      <c r="AC84" s="12">
        <v>100.65518426960573</v>
      </c>
      <c r="AD84" s="12">
        <v>100.20866344064038</v>
      </c>
      <c r="AE84" s="12">
        <v>100</v>
      </c>
      <c r="AF84" s="12">
        <v>99.942434648595537</v>
      </c>
      <c r="AG84" s="12">
        <v>99.83006976434109</v>
      </c>
      <c r="AH84" s="12">
        <v>99.80312047749382</v>
      </c>
      <c r="AI84" s="12">
        <v>99.735087865212932</v>
      </c>
      <c r="AJ84" s="12">
        <v>99.920247240006148</v>
      </c>
      <c r="AK84" s="12">
        <v>100.11954269695079</v>
      </c>
      <c r="AL84" s="12">
        <v>100.09804568728602</v>
      </c>
      <c r="AM84" s="12">
        <v>100.0325851742178</v>
      </c>
      <c r="AN84" s="12">
        <v>99.809332393353827</v>
      </c>
    </row>
    <row r="85" spans="1:40">
      <c r="A85" s="1" t="s">
        <v>524</v>
      </c>
      <c r="B85" s="1" t="s">
        <v>533</v>
      </c>
      <c r="D85" s="1" t="s">
        <v>587</v>
      </c>
      <c r="E85" s="1" t="s">
        <v>589</v>
      </c>
      <c r="F85" s="1">
        <v>84</v>
      </c>
      <c r="G85" s="1" t="s">
        <v>769</v>
      </c>
      <c r="H85" s="1" t="str">
        <f t="shared" si="6"/>
        <v>84종합</v>
      </c>
      <c r="I85" s="12">
        <v>99.876187889631382</v>
      </c>
      <c r="J85" s="12">
        <v>100.15240205499602</v>
      </c>
      <c r="K85" s="12">
        <v>100.51141613706203</v>
      </c>
      <c r="L85" s="12">
        <v>100.49471014048741</v>
      </c>
      <c r="M85" s="12">
        <v>101.04407185193452</v>
      </c>
      <c r="N85" s="12">
        <v>101.26118761056421</v>
      </c>
      <c r="O85" s="12">
        <v>101.23844333140751</v>
      </c>
      <c r="P85" s="12">
        <v>101.17324446053716</v>
      </c>
      <c r="Q85" s="12">
        <v>100.74261058322837</v>
      </c>
      <c r="R85" s="12">
        <v>100.81044421459073</v>
      </c>
      <c r="S85" s="12">
        <v>100.82057648819294</v>
      </c>
      <c r="T85" s="12">
        <v>100.64452546510849</v>
      </c>
      <c r="U85" s="12">
        <v>100.61478835739165</v>
      </c>
      <c r="V85" s="12">
        <v>100.71474054404204</v>
      </c>
      <c r="W85" s="12">
        <v>100.96798993164333</v>
      </c>
      <c r="X85" s="12">
        <v>100.97127914117438</v>
      </c>
      <c r="Y85" s="12">
        <v>100.96651435140029</v>
      </c>
      <c r="Z85" s="12">
        <v>100.97938004762209</v>
      </c>
      <c r="AA85" s="12">
        <v>100.81184765983218</v>
      </c>
      <c r="AB85" s="12">
        <v>100.65606796032095</v>
      </c>
      <c r="AC85" s="12">
        <v>100.30446378258068</v>
      </c>
      <c r="AD85" s="12">
        <v>100.26984677295869</v>
      </c>
      <c r="AE85" s="12">
        <v>100</v>
      </c>
      <c r="AF85" s="12">
        <v>99.453410953183436</v>
      </c>
      <c r="AG85" s="12">
        <v>99.151782404026818</v>
      </c>
      <c r="AH85" s="12">
        <v>98.823180742840094</v>
      </c>
      <c r="AI85" s="12">
        <v>98.98083788562225</v>
      </c>
      <c r="AJ85" s="12">
        <v>99.482456714777982</v>
      </c>
      <c r="AK85" s="12">
        <v>99.591123057922388</v>
      </c>
      <c r="AL85" s="12">
        <v>99.44488233548185</v>
      </c>
      <c r="AM85" s="12">
        <v>99.314405554257277</v>
      </c>
      <c r="AN85" s="12">
        <v>99.021215715652772</v>
      </c>
    </row>
    <row r="86" spans="1:40">
      <c r="A86" s="1" t="s">
        <v>524</v>
      </c>
      <c r="B86" s="1" t="s">
        <v>533</v>
      </c>
      <c r="D86" s="1" t="s">
        <v>587</v>
      </c>
      <c r="E86" s="1" t="s">
        <v>590</v>
      </c>
      <c r="F86" s="1">
        <v>85</v>
      </c>
      <c r="G86" s="1" t="s">
        <v>769</v>
      </c>
      <c r="H86" s="1" t="str">
        <f t="shared" si="6"/>
        <v>85종합</v>
      </c>
      <c r="I86" s="12">
        <v>108.39950693861333</v>
      </c>
      <c r="J86" s="12">
        <v>108.6809518083306</v>
      </c>
      <c r="K86" s="12">
        <v>109.04544873132996</v>
      </c>
      <c r="L86" s="12">
        <v>109.05756423038117</v>
      </c>
      <c r="M86" s="12">
        <v>108.85798493939819</v>
      </c>
      <c r="N86" s="12">
        <v>109.04348099816899</v>
      </c>
      <c r="O86" s="12">
        <v>108.87376164934054</v>
      </c>
      <c r="P86" s="12">
        <v>108.6073688096083</v>
      </c>
      <c r="Q86" s="12">
        <v>108.48451127157529</v>
      </c>
      <c r="R86" s="12">
        <v>108.34095554746683</v>
      </c>
      <c r="S86" s="12">
        <v>108.11890792411833</v>
      </c>
      <c r="T86" s="12">
        <v>107.77009360477592</v>
      </c>
      <c r="U86" s="12">
        <v>107.35770725652543</v>
      </c>
      <c r="V86" s="12">
        <v>107.02615382465009</v>
      </c>
      <c r="W86" s="12">
        <v>106.73111270062138</v>
      </c>
      <c r="X86" s="12">
        <v>106.33241756043113</v>
      </c>
      <c r="Y86" s="12">
        <v>106.05447278961888</v>
      </c>
      <c r="Z86" s="12">
        <v>105.36877617138316</v>
      </c>
      <c r="AA86" s="12">
        <v>104.43215831099852</v>
      </c>
      <c r="AB86" s="12">
        <v>103.6984658158608</v>
      </c>
      <c r="AC86" s="12">
        <v>102.84986178182352</v>
      </c>
      <c r="AD86" s="12">
        <v>101.43178127653191</v>
      </c>
      <c r="AE86" s="12">
        <v>100</v>
      </c>
      <c r="AF86" s="12">
        <v>98.704078494300475</v>
      </c>
      <c r="AG86" s="12">
        <v>97.485634081569088</v>
      </c>
      <c r="AH86" s="12">
        <v>96.550676970687505</v>
      </c>
      <c r="AI86" s="12">
        <v>96.131272716594296</v>
      </c>
      <c r="AJ86" s="12">
        <v>96.407430371385288</v>
      </c>
      <c r="AK86" s="12">
        <v>96.99308979820988</v>
      </c>
      <c r="AL86" s="12">
        <v>97.567102006525133</v>
      </c>
      <c r="AM86" s="12">
        <v>97.365492428733319</v>
      </c>
      <c r="AN86" s="12">
        <v>97.023686123422678</v>
      </c>
    </row>
    <row r="87" spans="1:40">
      <c r="A87" s="1" t="s">
        <v>524</v>
      </c>
      <c r="B87" s="1" t="s">
        <v>533</v>
      </c>
      <c r="D87" s="1" t="s">
        <v>591</v>
      </c>
      <c r="F87" s="1">
        <v>86</v>
      </c>
      <c r="G87" s="1" t="s">
        <v>769</v>
      </c>
      <c r="H87" s="1" t="str">
        <f t="shared" si="6"/>
        <v>86종합</v>
      </c>
      <c r="I87" s="12">
        <v>102.86999028273152</v>
      </c>
      <c r="J87" s="12">
        <v>103.31109966461361</v>
      </c>
      <c r="K87" s="12">
        <v>104.23324925756039</v>
      </c>
      <c r="L87" s="12">
        <v>104.34662511713755</v>
      </c>
      <c r="M87" s="12">
        <v>104.26460201328698</v>
      </c>
      <c r="N87" s="12">
        <v>104.44179735779028</v>
      </c>
      <c r="O87" s="12">
        <v>104.44735740303631</v>
      </c>
      <c r="P87" s="12">
        <v>104.88593249653047</v>
      </c>
      <c r="Q87" s="12">
        <v>105.26186259139013</v>
      </c>
      <c r="R87" s="12">
        <v>105.55975501529937</v>
      </c>
      <c r="S87" s="12">
        <v>105.69895755456305</v>
      </c>
      <c r="T87" s="12">
        <v>105.8040977250063</v>
      </c>
      <c r="U87" s="12">
        <v>105.55152590657467</v>
      </c>
      <c r="V87" s="12">
        <v>105.56701448753519</v>
      </c>
      <c r="W87" s="12">
        <v>105.55260919780073</v>
      </c>
      <c r="X87" s="12">
        <v>105.51889806888836</v>
      </c>
      <c r="Y87" s="12">
        <v>105.56501141266605</v>
      </c>
      <c r="Z87" s="12">
        <v>105.31971098941811</v>
      </c>
      <c r="AA87" s="12">
        <v>104.5715798880678</v>
      </c>
      <c r="AB87" s="12">
        <v>103.22258207024679</v>
      </c>
      <c r="AC87" s="12">
        <v>101.03638270545693</v>
      </c>
      <c r="AD87" s="12">
        <v>100.56489095796672</v>
      </c>
      <c r="AE87" s="12">
        <v>100</v>
      </c>
      <c r="AF87" s="12">
        <v>98.961573702799356</v>
      </c>
      <c r="AG87" s="12">
        <v>97.98958009938211</v>
      </c>
      <c r="AH87" s="12">
        <v>97.914957445410849</v>
      </c>
      <c r="AI87" s="12">
        <v>97.799740998340539</v>
      </c>
      <c r="AJ87" s="12">
        <v>98.454395355107621</v>
      </c>
      <c r="AK87" s="12">
        <v>98.728944050618509</v>
      </c>
      <c r="AL87" s="12">
        <v>99.134483632675582</v>
      </c>
      <c r="AM87" s="12">
        <v>98.503320999138595</v>
      </c>
      <c r="AN87" s="12">
        <v>98.324237017280566</v>
      </c>
    </row>
    <row r="88" spans="1:40">
      <c r="A88" s="1" t="s">
        <v>524</v>
      </c>
      <c r="B88" s="1" t="s">
        <v>533</v>
      </c>
      <c r="D88" s="1" t="s">
        <v>592</v>
      </c>
      <c r="F88" s="1">
        <v>87</v>
      </c>
      <c r="G88" s="1" t="s">
        <v>769</v>
      </c>
      <c r="H88" s="1" t="str">
        <f t="shared" si="6"/>
        <v>87종합</v>
      </c>
      <c r="I88" s="12">
        <v>99.815528006477678</v>
      </c>
      <c r="J88" s="12">
        <v>100.53716912361459</v>
      </c>
      <c r="K88" s="12">
        <v>101.4110309558875</v>
      </c>
      <c r="L88" s="12">
        <v>101.68734248518714</v>
      </c>
      <c r="M88" s="12">
        <v>101.71599514702126</v>
      </c>
      <c r="N88" s="12">
        <v>101.66820512383599</v>
      </c>
      <c r="O88" s="12">
        <v>102.14630352515496</v>
      </c>
      <c r="P88" s="12">
        <v>102.59731171455246</v>
      </c>
      <c r="Q88" s="12">
        <v>103.25008620344144</v>
      </c>
      <c r="R88" s="12">
        <v>103.40811175918215</v>
      </c>
      <c r="S88" s="12">
        <v>103.27589766730348</v>
      </c>
      <c r="T88" s="12">
        <v>103.10469755273425</v>
      </c>
      <c r="U88" s="12">
        <v>102.97542173027828</v>
      </c>
      <c r="V88" s="12">
        <v>102.93575439189493</v>
      </c>
      <c r="W88" s="12">
        <v>102.69103797981826</v>
      </c>
      <c r="X88" s="12">
        <v>102.71161502815052</v>
      </c>
      <c r="Y88" s="12">
        <v>102.44993242186457</v>
      </c>
      <c r="Z88" s="12">
        <v>102.5306734380369</v>
      </c>
      <c r="AA88" s="12">
        <v>102.42174601367623</v>
      </c>
      <c r="AB88" s="12">
        <v>102.02564155387664</v>
      </c>
      <c r="AC88" s="12">
        <v>101.38671404754355</v>
      </c>
      <c r="AD88" s="12">
        <v>100.7231752277315</v>
      </c>
      <c r="AE88" s="12">
        <v>100</v>
      </c>
      <c r="AF88" s="12">
        <v>99.514429796408891</v>
      </c>
      <c r="AG88" s="12">
        <v>98.617541188757627</v>
      </c>
      <c r="AH88" s="12">
        <v>97.833764463970155</v>
      </c>
      <c r="AI88" s="12">
        <v>97.249121086458828</v>
      </c>
      <c r="AJ88" s="12">
        <v>97.137880974747802</v>
      </c>
      <c r="AK88" s="12">
        <v>97.302502960542114</v>
      </c>
      <c r="AL88" s="12">
        <v>97.672265611326992</v>
      </c>
      <c r="AM88" s="12">
        <v>97.106157342044426</v>
      </c>
      <c r="AN88" s="12">
        <v>96.948984415872303</v>
      </c>
    </row>
    <row r="89" spans="1:40">
      <c r="A89" s="1" t="s">
        <v>524</v>
      </c>
      <c r="B89" s="1" t="s">
        <v>533</v>
      </c>
      <c r="C89" s="1" t="s">
        <v>535</v>
      </c>
      <c r="F89" s="1">
        <v>88</v>
      </c>
      <c r="G89" s="1" t="s">
        <v>769</v>
      </c>
      <c r="H89" s="1" t="str">
        <f t="shared" si="6"/>
        <v>88종합</v>
      </c>
      <c r="U89" s="12">
        <v>103.57569385177946</v>
      </c>
      <c r="V89" s="12">
        <v>103.55232138782399</v>
      </c>
      <c r="W89" s="12">
        <v>103.27841556822362</v>
      </c>
      <c r="X89" s="12">
        <v>103.00218586551117</v>
      </c>
      <c r="Y89" s="12">
        <v>102.77853906403861</v>
      </c>
      <c r="Z89" s="12">
        <v>102.29829930144192</v>
      </c>
      <c r="AA89" s="12">
        <v>102.07878248755459</v>
      </c>
      <c r="AB89" s="12">
        <v>101.68976646194433</v>
      </c>
      <c r="AC89" s="12">
        <v>101.02797809648555</v>
      </c>
      <c r="AD89" s="12">
        <v>100.46570057557406</v>
      </c>
      <c r="AE89" s="12">
        <v>100</v>
      </c>
      <c r="AF89" s="12">
        <v>99.546645590279809</v>
      </c>
      <c r="AG89" s="12">
        <v>99.185225326423478</v>
      </c>
      <c r="AH89" s="12">
        <v>98.936002976933722</v>
      </c>
      <c r="AI89" s="12">
        <v>98.773813012708203</v>
      </c>
      <c r="AJ89" s="12">
        <v>98.861901565356831</v>
      </c>
      <c r="AK89" s="12">
        <v>98.978517722398124</v>
      </c>
      <c r="AL89" s="12">
        <v>99.121005608271645</v>
      </c>
      <c r="AM89" s="12">
        <v>98.948058149789858</v>
      </c>
      <c r="AN89" s="12">
        <v>98.655587425855757</v>
      </c>
    </row>
    <row r="90" spans="1:40">
      <c r="A90" s="1" t="s">
        <v>524</v>
      </c>
      <c r="B90" s="1" t="s">
        <v>533</v>
      </c>
      <c r="D90" s="1" t="s">
        <v>593</v>
      </c>
      <c r="F90" s="1">
        <v>89</v>
      </c>
      <c r="G90" s="1" t="s">
        <v>769</v>
      </c>
      <c r="H90" s="1" t="str">
        <f t="shared" si="6"/>
        <v>89종합</v>
      </c>
      <c r="I90" s="12">
        <v>89.765381763501452</v>
      </c>
      <c r="J90" s="12">
        <v>90.007742997001216</v>
      </c>
      <c r="K90" s="12">
        <v>90.472124326671349</v>
      </c>
      <c r="L90" s="12">
        <v>91.282538173889023</v>
      </c>
      <c r="M90" s="12">
        <v>91.506791934086294</v>
      </c>
      <c r="N90" s="12">
        <v>91.828980751228883</v>
      </c>
      <c r="O90" s="12">
        <v>91.852024964030321</v>
      </c>
      <c r="P90" s="12">
        <v>92.087780842194064</v>
      </c>
      <c r="Q90" s="12">
        <v>92.719477348641234</v>
      </c>
      <c r="R90" s="12">
        <v>93.810819582308355</v>
      </c>
      <c r="S90" s="12">
        <v>95.056076157854122</v>
      </c>
      <c r="T90" s="12">
        <v>95.302731391438968</v>
      </c>
      <c r="U90" s="12">
        <v>96.437108943890578</v>
      </c>
      <c r="V90" s="12">
        <v>96.437108943890578</v>
      </c>
      <c r="W90" s="12">
        <v>97.059111219262263</v>
      </c>
      <c r="X90" s="12">
        <v>97.436237882552305</v>
      </c>
      <c r="Y90" s="12">
        <v>97.940365667842542</v>
      </c>
      <c r="Z90" s="12">
        <v>98.379560366256143</v>
      </c>
      <c r="AA90" s="12">
        <v>98.730695179056681</v>
      </c>
      <c r="AB90" s="12">
        <v>99.063433743537942</v>
      </c>
      <c r="AC90" s="12">
        <v>99.544520473581201</v>
      </c>
      <c r="AD90" s="12">
        <v>99.863600387623194</v>
      </c>
      <c r="AE90" s="12">
        <v>100</v>
      </c>
      <c r="AF90" s="12">
        <v>100.23791230705335</v>
      </c>
      <c r="AG90" s="12">
        <v>100.36839695547006</v>
      </c>
      <c r="AH90" s="12">
        <v>100.45827192261574</v>
      </c>
      <c r="AI90" s="12">
        <v>100.38507441851283</v>
      </c>
      <c r="AJ90" s="12">
        <v>100.8001990238657</v>
      </c>
      <c r="AK90" s="12">
        <v>100.9885991749582</v>
      </c>
      <c r="AL90" s="12">
        <v>101.23568208085283</v>
      </c>
      <c r="AM90" s="12">
        <v>101.21574090087194</v>
      </c>
      <c r="AN90" s="12">
        <v>101.23285369450248</v>
      </c>
    </row>
    <row r="91" spans="1:40">
      <c r="A91" s="1" t="s">
        <v>524</v>
      </c>
      <c r="B91" s="1" t="s">
        <v>533</v>
      </c>
      <c r="D91" s="1" t="s">
        <v>594</v>
      </c>
      <c r="F91" s="1">
        <v>90</v>
      </c>
      <c r="G91" s="1" t="s">
        <v>769</v>
      </c>
      <c r="H91" s="1" t="str">
        <f t="shared" si="6"/>
        <v>90종합</v>
      </c>
      <c r="I91" s="12">
        <v>105.16744227966858</v>
      </c>
      <c r="J91" s="12">
        <v>105.54575468801272</v>
      </c>
      <c r="K91" s="12">
        <v>106.02338461686766</v>
      </c>
      <c r="L91" s="12">
        <v>106.05855175352744</v>
      </c>
      <c r="M91" s="12">
        <v>106.12933225857502</v>
      </c>
      <c r="N91" s="12">
        <v>106.02069266267983</v>
      </c>
      <c r="O91" s="12">
        <v>105.59135042985424</v>
      </c>
      <c r="P91" s="12">
        <v>105.3242615026835</v>
      </c>
      <c r="Q91" s="12">
        <v>105.25999483363996</v>
      </c>
      <c r="R91" s="12">
        <v>105.2876454295302</v>
      </c>
      <c r="S91" s="12">
        <v>105.22161687808715</v>
      </c>
      <c r="T91" s="12">
        <v>104.95966791109292</v>
      </c>
      <c r="U91" s="12">
        <v>104.75578850961217</v>
      </c>
      <c r="V91" s="12">
        <v>104.76384971558987</v>
      </c>
      <c r="W91" s="12">
        <v>104.44146214609897</v>
      </c>
      <c r="X91" s="12">
        <v>104.17999100668179</v>
      </c>
      <c r="Y91" s="12">
        <v>103.90158609827365</v>
      </c>
      <c r="Z91" s="12">
        <v>103.58039447999965</v>
      </c>
      <c r="AA91" s="12">
        <v>103.37524131400299</v>
      </c>
      <c r="AB91" s="12">
        <v>102.63415485015064</v>
      </c>
      <c r="AC91" s="12">
        <v>101.58636634111494</v>
      </c>
      <c r="AD91" s="12">
        <v>100.80737028430796</v>
      </c>
      <c r="AE91" s="12">
        <v>100</v>
      </c>
      <c r="AF91" s="12">
        <v>99.309120319014824</v>
      </c>
      <c r="AG91" s="12">
        <v>98.842849526442777</v>
      </c>
      <c r="AH91" s="12">
        <v>98.532000576906398</v>
      </c>
      <c r="AI91" s="12">
        <v>98.344475843838325</v>
      </c>
      <c r="AJ91" s="12">
        <v>98.39259534142893</v>
      </c>
      <c r="AK91" s="12">
        <v>98.520118634772516</v>
      </c>
      <c r="AL91" s="12">
        <v>98.725824849516769</v>
      </c>
      <c r="AM91" s="12">
        <v>98.517372577830116</v>
      </c>
      <c r="AN91" s="12">
        <v>98.298530934311103</v>
      </c>
    </row>
    <row r="92" spans="1:40">
      <c r="A92" s="1" t="s">
        <v>524</v>
      </c>
      <c r="B92" s="1" t="s">
        <v>533</v>
      </c>
      <c r="D92" s="1" t="s">
        <v>594</v>
      </c>
      <c r="E92" s="1" t="s">
        <v>595</v>
      </c>
      <c r="F92" s="1">
        <v>91</v>
      </c>
      <c r="G92" s="1" t="s">
        <v>769</v>
      </c>
      <c r="H92" s="1" t="str">
        <f t="shared" si="6"/>
        <v>91종합</v>
      </c>
      <c r="I92" s="12">
        <v>101.45462622640754</v>
      </c>
      <c r="J92" s="12">
        <v>101.45462622640754</v>
      </c>
      <c r="K92" s="12">
        <v>101.62958591604553</v>
      </c>
      <c r="L92" s="12">
        <v>101.65816366134274</v>
      </c>
      <c r="M92" s="12">
        <v>101.96501909519388</v>
      </c>
      <c r="N92" s="12">
        <v>102.0271718205327</v>
      </c>
      <c r="O92" s="12">
        <v>101.92065556577474</v>
      </c>
      <c r="P92" s="12">
        <v>101.83557089621769</v>
      </c>
      <c r="Q92" s="12">
        <v>101.84268577253788</v>
      </c>
      <c r="R92" s="12">
        <v>101.96728645051853</v>
      </c>
      <c r="S92" s="12">
        <v>101.96416270560951</v>
      </c>
      <c r="T92" s="12">
        <v>101.94360249171521</v>
      </c>
      <c r="U92" s="12">
        <v>101.82399656560217</v>
      </c>
      <c r="V92" s="12">
        <v>101.82399656560217</v>
      </c>
      <c r="W92" s="12">
        <v>101.63788683746817</v>
      </c>
      <c r="X92" s="12">
        <v>101.51100429992395</v>
      </c>
      <c r="Y92" s="12">
        <v>101.46806206936886</v>
      </c>
      <c r="Z92" s="12">
        <v>101.32288317608196</v>
      </c>
      <c r="AA92" s="12">
        <v>101.17381817227503</v>
      </c>
      <c r="AB92" s="12">
        <v>100.89356863569759</v>
      </c>
      <c r="AC92" s="12">
        <v>100.54961473116016</v>
      </c>
      <c r="AD92" s="12">
        <v>100.11213916141416</v>
      </c>
      <c r="AE92" s="12">
        <v>100</v>
      </c>
      <c r="AF92" s="12">
        <v>99.791149654463041</v>
      </c>
      <c r="AG92" s="12">
        <v>99.553403710999646</v>
      </c>
      <c r="AH92" s="12">
        <v>99.411086771584493</v>
      </c>
      <c r="AI92" s="12">
        <v>99.314647985225733</v>
      </c>
      <c r="AJ92" s="12">
        <v>99.661331174095835</v>
      </c>
      <c r="AK92" s="12">
        <v>99.675240330807441</v>
      </c>
      <c r="AL92" s="12">
        <v>100.00864258965191</v>
      </c>
      <c r="AM92" s="12">
        <v>99.496259661019764</v>
      </c>
      <c r="AN92" s="12">
        <v>99.443684793288824</v>
      </c>
    </row>
    <row r="93" spans="1:40">
      <c r="A93" s="1" t="s">
        <v>524</v>
      </c>
      <c r="B93" s="1" t="s">
        <v>533</v>
      </c>
      <c r="D93" s="1" t="s">
        <v>594</v>
      </c>
      <c r="E93" s="1" t="s">
        <v>596</v>
      </c>
      <c r="F93" s="1">
        <v>92</v>
      </c>
      <c r="G93" s="1" t="s">
        <v>769</v>
      </c>
      <c r="H93" s="1" t="str">
        <f t="shared" si="6"/>
        <v>92종합</v>
      </c>
      <c r="I93" s="12">
        <v>103.67943960783902</v>
      </c>
      <c r="J93" s="12">
        <v>103.83842417533181</v>
      </c>
      <c r="K93" s="12">
        <v>104.02932686946244</v>
      </c>
      <c r="L93" s="12">
        <v>104.15124468810241</v>
      </c>
      <c r="M93" s="12">
        <v>104.07881190884244</v>
      </c>
      <c r="N93" s="12">
        <v>103.82080985363342</v>
      </c>
      <c r="O93" s="12">
        <v>103.01904806515577</v>
      </c>
      <c r="P93" s="12">
        <v>102.77975860551305</v>
      </c>
      <c r="Q93" s="12">
        <v>102.60558418319729</v>
      </c>
      <c r="R93" s="12">
        <v>102.58967206264028</v>
      </c>
      <c r="S93" s="12">
        <v>102.56331576909626</v>
      </c>
      <c r="T93" s="12">
        <v>102.28079644847149</v>
      </c>
      <c r="U93" s="12">
        <v>102.08186350018369</v>
      </c>
      <c r="V93" s="12">
        <v>102.08186350018369</v>
      </c>
      <c r="W93" s="12">
        <v>102.08186350018369</v>
      </c>
      <c r="X93" s="12">
        <v>101.97893140816178</v>
      </c>
      <c r="Y93" s="12">
        <v>101.89084316081092</v>
      </c>
      <c r="Z93" s="12">
        <v>101.8890960465656</v>
      </c>
      <c r="AA93" s="12">
        <v>101.87759864845529</v>
      </c>
      <c r="AB93" s="12">
        <v>101.4586610656381</v>
      </c>
      <c r="AC93" s="12">
        <v>100.80130477378438</v>
      </c>
      <c r="AD93" s="12">
        <v>100.37535866655807</v>
      </c>
      <c r="AE93" s="12">
        <v>100</v>
      </c>
      <c r="AF93" s="12">
        <v>99.604583362435562</v>
      </c>
      <c r="AG93" s="12">
        <v>99.169745054940478</v>
      </c>
      <c r="AH93" s="12">
        <v>98.8555177161995</v>
      </c>
      <c r="AI93" s="12">
        <v>98.618159244706845</v>
      </c>
      <c r="AJ93" s="12">
        <v>98.636455945623652</v>
      </c>
      <c r="AK93" s="12">
        <v>98.597281323854858</v>
      </c>
      <c r="AL93" s="12">
        <v>98.38355561445124</v>
      </c>
      <c r="AM93" s="12">
        <v>98.144027048943911</v>
      </c>
      <c r="AN93" s="12">
        <v>97.908509364474767</v>
      </c>
    </row>
    <row r="94" spans="1:40">
      <c r="A94" s="1" t="s">
        <v>524</v>
      </c>
      <c r="B94" s="1" t="s">
        <v>533</v>
      </c>
      <c r="D94" s="1" t="s">
        <v>594</v>
      </c>
      <c r="E94" s="1" t="s">
        <v>597</v>
      </c>
      <c r="F94" s="1">
        <v>93</v>
      </c>
      <c r="G94" s="1" t="s">
        <v>769</v>
      </c>
      <c r="H94" s="1" t="str">
        <f t="shared" si="6"/>
        <v>93종합</v>
      </c>
      <c r="I94" s="12">
        <v>109.15063144705695</v>
      </c>
      <c r="J94" s="12">
        <v>109.97519175950002</v>
      </c>
      <c r="K94" s="12">
        <v>110.90884394262635</v>
      </c>
      <c r="L94" s="12">
        <v>110.87321100030091</v>
      </c>
      <c r="M94" s="12">
        <v>110.90689370072647</v>
      </c>
      <c r="N94" s="12">
        <v>110.81134255097633</v>
      </c>
      <c r="O94" s="12">
        <v>110.48620069197743</v>
      </c>
      <c r="P94" s="12">
        <v>110.07063344659784</v>
      </c>
      <c r="Q94" s="12">
        <v>110.05385246630006</v>
      </c>
      <c r="R94" s="12">
        <v>110.05385246630006</v>
      </c>
      <c r="S94" s="12">
        <v>109.91040067993498</v>
      </c>
      <c r="T94" s="12">
        <v>109.50278452427648</v>
      </c>
      <c r="U94" s="12">
        <v>109.23722329294662</v>
      </c>
      <c r="V94" s="12">
        <v>109.25877430957769</v>
      </c>
      <c r="W94" s="12">
        <v>108.51349958040494</v>
      </c>
      <c r="X94" s="12">
        <v>108.00361860704953</v>
      </c>
      <c r="Y94" s="12">
        <v>107.38293247565461</v>
      </c>
      <c r="Z94" s="12">
        <v>106.62392300529868</v>
      </c>
      <c r="AA94" s="12">
        <v>106.1854279343456</v>
      </c>
      <c r="AB94" s="12">
        <v>104.83710724951088</v>
      </c>
      <c r="AC94" s="12">
        <v>102.97471760139267</v>
      </c>
      <c r="AD94" s="12">
        <v>101.64060009283511</v>
      </c>
      <c r="AE94" s="12">
        <v>100</v>
      </c>
      <c r="AF94" s="12">
        <v>98.74292715886493</v>
      </c>
      <c r="AG94" s="12">
        <v>98.114090714540509</v>
      </c>
      <c r="AH94" s="12">
        <v>97.709142023582913</v>
      </c>
      <c r="AI94" s="12">
        <v>97.516803354403748</v>
      </c>
      <c r="AJ94" s="12">
        <v>97.421775654591912</v>
      </c>
      <c r="AK94" s="12">
        <v>97.774284970026912</v>
      </c>
      <c r="AL94" s="12">
        <v>98.310557728583618</v>
      </c>
      <c r="AM94" s="12">
        <v>98.308010831714824</v>
      </c>
      <c r="AN94" s="12">
        <v>98.009047054934314</v>
      </c>
    </row>
    <row r="95" spans="1:40">
      <c r="A95" s="1" t="s">
        <v>524</v>
      </c>
      <c r="B95" s="1" t="s">
        <v>533</v>
      </c>
      <c r="D95" s="1" t="s">
        <v>598</v>
      </c>
      <c r="F95" s="1">
        <v>94</v>
      </c>
      <c r="G95" s="1" t="s">
        <v>769</v>
      </c>
      <c r="H95" s="1" t="str">
        <f t="shared" si="6"/>
        <v>94종합</v>
      </c>
      <c r="I95" s="12">
        <v>100.83866377355771</v>
      </c>
      <c r="J95" s="12">
        <v>101.37796426571398</v>
      </c>
      <c r="K95" s="12">
        <v>102.17702539238356</v>
      </c>
      <c r="L95" s="12">
        <v>103.10810472077769</v>
      </c>
      <c r="M95" s="12">
        <v>102.9905291918203</v>
      </c>
      <c r="N95" s="12">
        <v>103.1344287238548</v>
      </c>
      <c r="O95" s="12">
        <v>103.3667988660159</v>
      </c>
      <c r="P95" s="12">
        <v>103.84504093226229</v>
      </c>
      <c r="Q95" s="12">
        <v>104.21723829857416</v>
      </c>
      <c r="R95" s="12">
        <v>104.34966604103052</v>
      </c>
      <c r="S95" s="12">
        <v>104.26193277206093</v>
      </c>
      <c r="T95" s="12">
        <v>104.13383680216323</v>
      </c>
      <c r="U95" s="12">
        <v>103.95160123080925</v>
      </c>
      <c r="V95" s="12">
        <v>103.89289666481277</v>
      </c>
      <c r="W95" s="12">
        <v>103.46945542133658</v>
      </c>
      <c r="X95" s="12">
        <v>103.03742046987264</v>
      </c>
      <c r="Y95" s="12">
        <v>102.70965380237777</v>
      </c>
      <c r="Z95" s="12">
        <v>101.88183320840093</v>
      </c>
      <c r="AA95" s="12">
        <v>101.52834012382287</v>
      </c>
      <c r="AB95" s="12">
        <v>101.32384814245751</v>
      </c>
      <c r="AC95" s="12">
        <v>100.79438683116319</v>
      </c>
      <c r="AD95" s="12">
        <v>100.25900468568403</v>
      </c>
      <c r="AE95" s="12">
        <v>100</v>
      </c>
      <c r="AF95" s="12">
        <v>99.635671285172805</v>
      </c>
      <c r="AG95" s="12">
        <v>99.27849791902365</v>
      </c>
      <c r="AH95" s="12">
        <v>99.022569733923845</v>
      </c>
      <c r="AI95" s="12">
        <v>98.867239201153652</v>
      </c>
      <c r="AJ95" s="12">
        <v>98.930939046010025</v>
      </c>
      <c r="AK95" s="12">
        <v>99.023808747436775</v>
      </c>
      <c r="AL95" s="12">
        <v>99.087488483602783</v>
      </c>
      <c r="AM95" s="12">
        <v>98.91897000851408</v>
      </c>
      <c r="AN95" s="12">
        <v>98.499747527363837</v>
      </c>
    </row>
    <row r="96" spans="1:40">
      <c r="A96" s="1" t="s">
        <v>524</v>
      </c>
      <c r="B96" s="1" t="s">
        <v>533</v>
      </c>
      <c r="D96" s="1" t="s">
        <v>598</v>
      </c>
      <c r="E96" s="1" t="s">
        <v>599</v>
      </c>
      <c r="F96" s="1">
        <v>95</v>
      </c>
      <c r="G96" s="1" t="s">
        <v>769</v>
      </c>
      <c r="H96" s="1" t="str">
        <f t="shared" si="6"/>
        <v>95종합</v>
      </c>
      <c r="I96" s="12">
        <v>99.729592819966243</v>
      </c>
      <c r="J96" s="12">
        <v>100.25217845746205</v>
      </c>
      <c r="K96" s="12">
        <v>100.88594302438965</v>
      </c>
      <c r="L96" s="12">
        <v>101.25865659224827</v>
      </c>
      <c r="M96" s="12">
        <v>100.95193000180534</v>
      </c>
      <c r="N96" s="12">
        <v>101.03248982820939</v>
      </c>
      <c r="O96" s="12">
        <v>101.30790129463446</v>
      </c>
      <c r="P96" s="12">
        <v>101.63434024280278</v>
      </c>
      <c r="Q96" s="12">
        <v>101.80298937013555</v>
      </c>
      <c r="R96" s="12">
        <v>101.94732301143355</v>
      </c>
      <c r="S96" s="12">
        <v>102.25963803005818</v>
      </c>
      <c r="T96" s="12">
        <v>102.23625950538161</v>
      </c>
      <c r="U96" s="12">
        <v>102.13816620686613</v>
      </c>
      <c r="V96" s="12">
        <v>101.97492175502624</v>
      </c>
      <c r="W96" s="12">
        <v>101.74466463907686</v>
      </c>
      <c r="X96" s="12">
        <v>101.54851517546602</v>
      </c>
      <c r="Y96" s="12">
        <v>101.37628054915082</v>
      </c>
      <c r="Z96" s="12">
        <v>101.13158747479642</v>
      </c>
      <c r="AA96" s="12">
        <v>100.79424081406167</v>
      </c>
      <c r="AB96" s="12">
        <v>100.55905354024837</v>
      </c>
      <c r="AC96" s="12">
        <v>100.10270767528738</v>
      </c>
      <c r="AD96" s="12">
        <v>100.05022399956816</v>
      </c>
      <c r="AE96" s="12">
        <v>100</v>
      </c>
      <c r="AF96" s="12">
        <v>99.449094141206501</v>
      </c>
      <c r="AG96" s="12">
        <v>99.393046813785844</v>
      </c>
      <c r="AH96" s="12">
        <v>99.333969825616123</v>
      </c>
      <c r="AI96" s="12">
        <v>99.360121647041794</v>
      </c>
      <c r="AJ96" s="12">
        <v>99.429214899207182</v>
      </c>
      <c r="AK96" s="12">
        <v>99.672492911587298</v>
      </c>
      <c r="AL96" s="12">
        <v>99.684453855523714</v>
      </c>
      <c r="AM96" s="12">
        <v>99.602284843371393</v>
      </c>
      <c r="AN96" s="12">
        <v>99.448893278522789</v>
      </c>
    </row>
    <row r="97" spans="1:40">
      <c r="A97" s="1" t="s">
        <v>524</v>
      </c>
      <c r="B97" s="1" t="s">
        <v>533</v>
      </c>
      <c r="D97" s="1" t="s">
        <v>598</v>
      </c>
      <c r="E97" s="1" t="s">
        <v>600</v>
      </c>
      <c r="F97" s="1">
        <v>96</v>
      </c>
      <c r="G97" s="1" t="s">
        <v>769</v>
      </c>
      <c r="H97" s="1" t="str">
        <f t="shared" si="6"/>
        <v>96종합</v>
      </c>
      <c r="I97" s="12">
        <v>103.64242279375355</v>
      </c>
      <c r="J97" s="12">
        <v>103.91379608795823</v>
      </c>
      <c r="K97" s="12">
        <v>105.18801387912539</v>
      </c>
      <c r="L97" s="12">
        <v>105.40562220731201</v>
      </c>
      <c r="M97" s="12">
        <v>105.0846384764056</v>
      </c>
      <c r="N97" s="12">
        <v>105.32641313809935</v>
      </c>
      <c r="O97" s="12">
        <v>105.40186196881896</v>
      </c>
      <c r="P97" s="12">
        <v>106.36299858512311</v>
      </c>
      <c r="Q97" s="12">
        <v>106.88732307373543</v>
      </c>
      <c r="R97" s="12">
        <v>107.07919938264526</v>
      </c>
      <c r="S97" s="12">
        <v>107.05195922808248</v>
      </c>
      <c r="T97" s="12">
        <v>106.99473793739214</v>
      </c>
      <c r="U97" s="12">
        <v>106.96788536177803</v>
      </c>
      <c r="V97" s="12">
        <v>106.74698757956459</v>
      </c>
      <c r="W97" s="12">
        <v>105.24069505453615</v>
      </c>
      <c r="X97" s="12">
        <v>104.95750148973677</v>
      </c>
      <c r="Y97" s="12">
        <v>104.72698017601495</v>
      </c>
      <c r="Z97" s="12">
        <v>102.48322106786323</v>
      </c>
      <c r="AA97" s="12">
        <v>102.20045275685563</v>
      </c>
      <c r="AB97" s="12">
        <v>102.02263116227807</v>
      </c>
      <c r="AC97" s="12">
        <v>101.4355211765854</v>
      </c>
      <c r="AD97" s="12">
        <v>100.26747553738915</v>
      </c>
      <c r="AE97" s="12">
        <v>100</v>
      </c>
      <c r="AF97" s="12">
        <v>100.02268322616868</v>
      </c>
      <c r="AG97" s="12">
        <v>99.742737770109528</v>
      </c>
      <c r="AH97" s="12">
        <v>99.074271243939577</v>
      </c>
      <c r="AI97" s="12">
        <v>99.015239766498425</v>
      </c>
      <c r="AJ97" s="12">
        <v>99.048657395569137</v>
      </c>
      <c r="AK97" s="12">
        <v>98.85156455614333</v>
      </c>
      <c r="AL97" s="12">
        <v>98.931699830408292</v>
      </c>
      <c r="AM97" s="12">
        <v>98.555457178913613</v>
      </c>
      <c r="AN97" s="12">
        <v>97.889068829708151</v>
      </c>
    </row>
    <row r="98" spans="1:40">
      <c r="A98" s="1" t="s">
        <v>524</v>
      </c>
      <c r="B98" s="1" t="s">
        <v>533</v>
      </c>
      <c r="D98" s="1" t="s">
        <v>598</v>
      </c>
      <c r="E98" s="1" t="s">
        <v>601</v>
      </c>
      <c r="F98" s="1">
        <v>97</v>
      </c>
      <c r="G98" s="1" t="s">
        <v>769</v>
      </c>
      <c r="H98" s="1" t="str">
        <f t="shared" si="6"/>
        <v>97종합</v>
      </c>
      <c r="I98" s="12">
        <v>98.794212283621789</v>
      </c>
      <c r="J98" s="12">
        <v>99.146705575900853</v>
      </c>
      <c r="K98" s="12">
        <v>99.519396932123328</v>
      </c>
      <c r="L98" s="12">
        <v>102.52506026693615</v>
      </c>
      <c r="M98" s="12">
        <v>102.51512518043118</v>
      </c>
      <c r="N98" s="12">
        <v>102.57251014722291</v>
      </c>
      <c r="O98" s="12">
        <v>102.79294571317601</v>
      </c>
      <c r="P98" s="12">
        <v>102.87474896823129</v>
      </c>
      <c r="Q98" s="12">
        <v>102.95399665080097</v>
      </c>
      <c r="R98" s="12">
        <v>103.01081709356309</v>
      </c>
      <c r="S98" s="12">
        <v>102.80363789680433</v>
      </c>
      <c r="T98" s="12">
        <v>102.59011642399877</v>
      </c>
      <c r="U98" s="12">
        <v>102.41144226037387</v>
      </c>
      <c r="V98" s="12">
        <v>102.4189896054494</v>
      </c>
      <c r="W98" s="12">
        <v>102.2458464806848</v>
      </c>
      <c r="X98" s="12">
        <v>102.16132369440372</v>
      </c>
      <c r="Y98" s="12">
        <v>101.87276448410979</v>
      </c>
      <c r="Z98" s="12">
        <v>101.48872994046444</v>
      </c>
      <c r="AA98" s="12">
        <v>101.12880234947828</v>
      </c>
      <c r="AB98" s="12">
        <v>100.97836343815121</v>
      </c>
      <c r="AC98" s="12">
        <v>100.22998108142995</v>
      </c>
      <c r="AD98" s="12">
        <v>100.1307510660918</v>
      </c>
      <c r="AE98" s="12">
        <v>100</v>
      </c>
      <c r="AF98" s="12">
        <v>99.504291785884163</v>
      </c>
      <c r="AG98" s="12">
        <v>98.962238297725307</v>
      </c>
      <c r="AH98" s="12">
        <v>98.952061928720823</v>
      </c>
      <c r="AI98" s="12">
        <v>98.557079119694436</v>
      </c>
      <c r="AJ98" s="12">
        <v>98.595896385821547</v>
      </c>
      <c r="AK98" s="12">
        <v>98.642314964814801</v>
      </c>
      <c r="AL98" s="12">
        <v>98.907331199349585</v>
      </c>
      <c r="AM98" s="12">
        <v>98.762027275995493</v>
      </c>
      <c r="AN98" s="12">
        <v>98.460164187223668</v>
      </c>
    </row>
    <row r="99" spans="1:40">
      <c r="A99" s="1" t="s">
        <v>524</v>
      </c>
      <c r="B99" s="1" t="s">
        <v>533</v>
      </c>
      <c r="D99" s="1" t="s">
        <v>598</v>
      </c>
      <c r="E99" s="1" t="s">
        <v>602</v>
      </c>
      <c r="F99" s="1">
        <v>98</v>
      </c>
      <c r="G99" s="1" t="s">
        <v>769</v>
      </c>
      <c r="H99" s="1" t="str">
        <f t="shared" si="6"/>
        <v>98종합</v>
      </c>
      <c r="I99" s="12">
        <v>101.21018723220033</v>
      </c>
      <c r="J99" s="12">
        <v>102.20462927821765</v>
      </c>
      <c r="K99" s="12">
        <v>103.0207226127533</v>
      </c>
      <c r="L99" s="12">
        <v>103.65804270072545</v>
      </c>
      <c r="M99" s="12">
        <v>103.87486940416909</v>
      </c>
      <c r="N99" s="12">
        <v>104.05088490270661</v>
      </c>
      <c r="O99" s="12">
        <v>104.41623398304368</v>
      </c>
      <c r="P99" s="12">
        <v>104.85661732929806</v>
      </c>
      <c r="Q99" s="12">
        <v>105.52056284538769</v>
      </c>
      <c r="R99" s="12">
        <v>105.63755283915424</v>
      </c>
      <c r="S99" s="12">
        <v>105.14973751750243</v>
      </c>
      <c r="T99" s="12">
        <v>104.90146256466049</v>
      </c>
      <c r="U99" s="12">
        <v>104.46449517251193</v>
      </c>
      <c r="V99" s="12">
        <v>104.61165738120326</v>
      </c>
      <c r="W99" s="12">
        <v>104.73323980936001</v>
      </c>
      <c r="X99" s="12">
        <v>103.63608732724964</v>
      </c>
      <c r="Y99" s="12">
        <v>103.02089696400188</v>
      </c>
      <c r="Z99" s="12">
        <v>102.4643377369616</v>
      </c>
      <c r="AA99" s="12">
        <v>102.03498705076863</v>
      </c>
      <c r="AB99" s="12">
        <v>101.79850721221034</v>
      </c>
      <c r="AC99" s="12">
        <v>101.41007264561986</v>
      </c>
      <c r="AD99" s="12">
        <v>100.57651993930746</v>
      </c>
      <c r="AE99" s="12">
        <v>100</v>
      </c>
      <c r="AF99" s="12">
        <v>99.557687153737746</v>
      </c>
      <c r="AG99" s="12">
        <v>98.951189348727837</v>
      </c>
      <c r="AH99" s="12">
        <v>98.703426161074574</v>
      </c>
      <c r="AI99" s="12">
        <v>98.44508267154383</v>
      </c>
      <c r="AJ99" s="12">
        <v>98.550042753356465</v>
      </c>
      <c r="AK99" s="12">
        <v>98.797469442574155</v>
      </c>
      <c r="AL99" s="12">
        <v>98.75161379594671</v>
      </c>
      <c r="AM99" s="12">
        <v>98.675098380444425</v>
      </c>
      <c r="AN99" s="12">
        <v>98.133732309022633</v>
      </c>
    </row>
    <row r="100" spans="1:40">
      <c r="A100" s="1" t="s">
        <v>524</v>
      </c>
      <c r="B100" s="1" t="s">
        <v>533</v>
      </c>
      <c r="C100" s="1" t="s">
        <v>536</v>
      </c>
      <c r="F100" s="1">
        <v>99</v>
      </c>
      <c r="G100" s="1" t="s">
        <v>769</v>
      </c>
      <c r="H100" s="1" t="str">
        <f t="shared" si="6"/>
        <v>99종합</v>
      </c>
      <c r="U100" s="12">
        <v>102.02233561451084</v>
      </c>
      <c r="V100" s="12">
        <v>101.90404641536303</v>
      </c>
      <c r="W100" s="12">
        <v>101.83806452938494</v>
      </c>
      <c r="X100" s="12">
        <v>101.80030069268301</v>
      </c>
      <c r="Y100" s="12">
        <v>101.62383071255245</v>
      </c>
      <c r="Z100" s="12">
        <v>101.36000325628882</v>
      </c>
      <c r="AA100" s="12">
        <v>101.02396904257078</v>
      </c>
      <c r="AB100" s="12">
        <v>100.74211936677347</v>
      </c>
      <c r="AC100" s="12">
        <v>100.46449813698493</v>
      </c>
      <c r="AD100" s="12">
        <v>100.1816334311732</v>
      </c>
      <c r="AE100" s="12">
        <v>100</v>
      </c>
      <c r="AF100" s="12">
        <v>99.722209349082107</v>
      </c>
      <c r="AG100" s="12">
        <v>99.310327274197306</v>
      </c>
      <c r="AH100" s="12">
        <v>99.010392778253646</v>
      </c>
      <c r="AI100" s="12">
        <v>98.686606105798191</v>
      </c>
      <c r="AJ100" s="12">
        <v>98.728926863946413</v>
      </c>
      <c r="AK100" s="12">
        <v>98.973310839092633</v>
      </c>
      <c r="AL100" s="12">
        <v>99.092354278198286</v>
      </c>
      <c r="AM100" s="12">
        <v>98.942317198708537</v>
      </c>
      <c r="AN100" s="12">
        <v>98.707145251674717</v>
      </c>
    </row>
    <row r="101" spans="1:40">
      <c r="A101" s="1" t="s">
        <v>524</v>
      </c>
      <c r="B101" s="1" t="s">
        <v>533</v>
      </c>
      <c r="D101" s="1" t="s">
        <v>603</v>
      </c>
      <c r="F101" s="1">
        <v>100</v>
      </c>
      <c r="G101" s="1" t="s">
        <v>769</v>
      </c>
      <c r="H101" s="1" t="str">
        <f t="shared" si="6"/>
        <v>100종합</v>
      </c>
      <c r="I101" s="12">
        <v>104.90670457809286</v>
      </c>
      <c r="J101" s="12">
        <v>105.12419512710288</v>
      </c>
      <c r="K101" s="12">
        <v>105.32095939611676</v>
      </c>
      <c r="L101" s="12">
        <v>105.39973366689931</v>
      </c>
      <c r="M101" s="12">
        <v>105.31127500494267</v>
      </c>
      <c r="N101" s="12">
        <v>105.2776357363045</v>
      </c>
      <c r="O101" s="12">
        <v>105.23170269382824</v>
      </c>
      <c r="P101" s="12">
        <v>105.1355648248433</v>
      </c>
      <c r="Q101" s="12">
        <v>104.95763013245593</v>
      </c>
      <c r="R101" s="12">
        <v>104.88278630929096</v>
      </c>
      <c r="S101" s="12">
        <v>104.84466470468131</v>
      </c>
      <c r="T101" s="12">
        <v>104.74254156418459</v>
      </c>
      <c r="U101" s="12">
        <v>104.31856277884123</v>
      </c>
      <c r="V101" s="12">
        <v>103.98093233066722</v>
      </c>
      <c r="W101" s="12">
        <v>103.81094450190221</v>
      </c>
      <c r="X101" s="12">
        <v>103.55577905807154</v>
      </c>
      <c r="Y101" s="12">
        <v>103.02879161900346</v>
      </c>
      <c r="Z101" s="12">
        <v>102.72756006123527</v>
      </c>
      <c r="AA101" s="12">
        <v>102.14954174117378</v>
      </c>
      <c r="AB101" s="12">
        <v>101.79417747207611</v>
      </c>
      <c r="AC101" s="12">
        <v>101.22081009571059</v>
      </c>
      <c r="AD101" s="12">
        <v>100.52369444198706</v>
      </c>
      <c r="AE101" s="12">
        <v>100</v>
      </c>
      <c r="AF101" s="12">
        <v>99.429701976890414</v>
      </c>
      <c r="AG101" s="12">
        <v>98.463928497701019</v>
      </c>
      <c r="AH101" s="12">
        <v>97.961315556464754</v>
      </c>
      <c r="AI101" s="12">
        <v>97.433797296328251</v>
      </c>
      <c r="AJ101" s="12">
        <v>97.330530042743163</v>
      </c>
      <c r="AK101" s="12">
        <v>97.557385321483451</v>
      </c>
      <c r="AL101" s="12">
        <v>97.517910924228929</v>
      </c>
      <c r="AM101" s="12">
        <v>97.406401700176843</v>
      </c>
      <c r="AN101" s="12">
        <v>96.988645632315936</v>
      </c>
    </row>
    <row r="102" spans="1:40">
      <c r="A102" s="1" t="s">
        <v>524</v>
      </c>
      <c r="B102" s="1" t="s">
        <v>533</v>
      </c>
      <c r="D102" s="1" t="s">
        <v>603</v>
      </c>
      <c r="E102" s="1" t="s">
        <v>604</v>
      </c>
      <c r="F102" s="1">
        <v>101</v>
      </c>
      <c r="G102" s="1" t="s">
        <v>769</v>
      </c>
      <c r="H102" s="1" t="str">
        <f t="shared" si="6"/>
        <v>101종합</v>
      </c>
      <c r="I102" s="12">
        <v>105.79391864044523</v>
      </c>
      <c r="J102" s="12">
        <v>106.11474583574584</v>
      </c>
      <c r="K102" s="12">
        <v>106.27348283791299</v>
      </c>
      <c r="L102" s="12">
        <v>106.36516546140098</v>
      </c>
      <c r="M102" s="12">
        <v>106.47177533619755</v>
      </c>
      <c r="N102" s="12">
        <v>106.34280875366368</v>
      </c>
      <c r="O102" s="12">
        <v>106.3187104983477</v>
      </c>
      <c r="P102" s="12">
        <v>106.19073091030229</v>
      </c>
      <c r="Q102" s="12">
        <v>106.02196432075779</v>
      </c>
      <c r="R102" s="12">
        <v>106.03381267296255</v>
      </c>
      <c r="S102" s="12">
        <v>105.97973350713738</v>
      </c>
      <c r="T102" s="12">
        <v>105.89065497772511</v>
      </c>
      <c r="U102" s="12">
        <v>105.15205973244277</v>
      </c>
      <c r="V102" s="12">
        <v>104.90560054214789</v>
      </c>
      <c r="W102" s="12">
        <v>104.71271816314824</v>
      </c>
      <c r="X102" s="12">
        <v>104.26248715806065</v>
      </c>
      <c r="Y102" s="12">
        <v>103.79908507402163</v>
      </c>
      <c r="Z102" s="12">
        <v>103.47297773116422</v>
      </c>
      <c r="AA102" s="12">
        <v>102.73190981748114</v>
      </c>
      <c r="AB102" s="12">
        <v>102.40529731945333</v>
      </c>
      <c r="AC102" s="12">
        <v>101.57371614425909</v>
      </c>
      <c r="AD102" s="12">
        <v>100.68215933424453</v>
      </c>
      <c r="AE102" s="12">
        <v>100</v>
      </c>
      <c r="AF102" s="12">
        <v>99.415407607996869</v>
      </c>
      <c r="AG102" s="12">
        <v>98.010177406375576</v>
      </c>
      <c r="AH102" s="12">
        <v>97.29649835936597</v>
      </c>
      <c r="AI102" s="12">
        <v>96.657391247572306</v>
      </c>
      <c r="AJ102" s="12">
        <v>96.559844494740645</v>
      </c>
      <c r="AK102" s="12">
        <v>96.880540299944357</v>
      </c>
      <c r="AL102" s="12">
        <v>96.853913876787885</v>
      </c>
      <c r="AM102" s="12">
        <v>96.726214141609461</v>
      </c>
      <c r="AN102" s="12">
        <v>96.112862562989122</v>
      </c>
    </row>
    <row r="103" spans="1:40">
      <c r="A103" s="1" t="s">
        <v>524</v>
      </c>
      <c r="B103" s="1" t="s">
        <v>533</v>
      </c>
      <c r="D103" s="1" t="s">
        <v>603</v>
      </c>
      <c r="E103" s="1" t="s">
        <v>605</v>
      </c>
      <c r="F103" s="1">
        <v>102</v>
      </c>
      <c r="G103" s="1" t="s">
        <v>769</v>
      </c>
      <c r="H103" s="1" t="str">
        <f t="shared" si="6"/>
        <v>102종합</v>
      </c>
      <c r="I103" s="12">
        <v>102.75075742524018</v>
      </c>
      <c r="J103" s="12">
        <v>102.87429947787358</v>
      </c>
      <c r="K103" s="12">
        <v>103.18406873457866</v>
      </c>
      <c r="L103" s="12">
        <v>103.29243980008434</v>
      </c>
      <c r="M103" s="12">
        <v>102.8991271814879</v>
      </c>
      <c r="N103" s="12">
        <v>103.00590123069081</v>
      </c>
      <c r="O103" s="12">
        <v>102.9611194411338</v>
      </c>
      <c r="P103" s="12">
        <v>102.92094362582573</v>
      </c>
      <c r="Q103" s="12">
        <v>102.73801431967543</v>
      </c>
      <c r="R103" s="12">
        <v>102.60554767053321</v>
      </c>
      <c r="S103" s="12">
        <v>102.6358872652783</v>
      </c>
      <c r="T103" s="12">
        <v>102.61492431041906</v>
      </c>
      <c r="U103" s="12">
        <v>102.43472821211583</v>
      </c>
      <c r="V103" s="12">
        <v>102.12169076810986</v>
      </c>
      <c r="W103" s="12">
        <v>102.39669949718605</v>
      </c>
      <c r="X103" s="12">
        <v>102.40331787148776</v>
      </c>
      <c r="Y103" s="12">
        <v>102.13568097433568</v>
      </c>
      <c r="Z103" s="12">
        <v>102.01496075696217</v>
      </c>
      <c r="AA103" s="12">
        <v>101.63771019483956</v>
      </c>
      <c r="AB103" s="12">
        <v>101.26974351309443</v>
      </c>
      <c r="AC103" s="12">
        <v>100.92145576739073</v>
      </c>
      <c r="AD103" s="12">
        <v>100.39983909270454</v>
      </c>
      <c r="AE103" s="12">
        <v>100</v>
      </c>
      <c r="AF103" s="12">
        <v>99.440810963216762</v>
      </c>
      <c r="AG103" s="12">
        <v>99.112869699248265</v>
      </c>
      <c r="AH103" s="12">
        <v>98.907926058811341</v>
      </c>
      <c r="AI103" s="12">
        <v>98.556591164573931</v>
      </c>
      <c r="AJ103" s="12">
        <v>98.382924737785459</v>
      </c>
      <c r="AK103" s="12">
        <v>98.44926611828437</v>
      </c>
      <c r="AL103" s="12">
        <v>98.358370138124371</v>
      </c>
      <c r="AM103" s="12">
        <v>98.352141061105087</v>
      </c>
      <c r="AN103" s="12">
        <v>98.217168039134989</v>
      </c>
    </row>
    <row r="104" spans="1:40">
      <c r="A104" s="1" t="s">
        <v>524</v>
      </c>
      <c r="B104" s="1" t="s">
        <v>533</v>
      </c>
      <c r="D104" s="1" t="s">
        <v>603</v>
      </c>
      <c r="E104" s="1" t="s">
        <v>606</v>
      </c>
      <c r="F104" s="1">
        <v>103</v>
      </c>
      <c r="G104" s="1" t="s">
        <v>769</v>
      </c>
      <c r="H104" s="1" t="str">
        <f t="shared" si="6"/>
        <v>103종합</v>
      </c>
      <c r="I104" s="12">
        <v>107.04285800833149</v>
      </c>
      <c r="J104" s="12">
        <v>107.16513227632689</v>
      </c>
      <c r="K104" s="12">
        <v>107.31500622648359</v>
      </c>
      <c r="L104" s="12">
        <v>107.33744845682578</v>
      </c>
      <c r="M104" s="12">
        <v>107.20246147881839</v>
      </c>
      <c r="N104" s="12">
        <v>107.19961912283723</v>
      </c>
      <c r="O104" s="12">
        <v>107.1093766897428</v>
      </c>
      <c r="P104" s="12">
        <v>107.01247144190971</v>
      </c>
      <c r="Q104" s="12">
        <v>106.81965438995429</v>
      </c>
      <c r="R104" s="12">
        <v>106.63860444946947</v>
      </c>
      <c r="S104" s="12">
        <v>106.55606964290607</v>
      </c>
      <c r="T104" s="12">
        <v>106.33870507559223</v>
      </c>
      <c r="U104" s="12">
        <v>106.24504345786252</v>
      </c>
      <c r="V104" s="12">
        <v>105.32627085515122</v>
      </c>
      <c r="W104" s="12">
        <v>103.7500950445552</v>
      </c>
      <c r="X104" s="12">
        <v>103.64911633311597</v>
      </c>
      <c r="Y104" s="12">
        <v>101.90666678629592</v>
      </c>
      <c r="Z104" s="12">
        <v>101.1334685016005</v>
      </c>
      <c r="AA104" s="12">
        <v>100.74848206304132</v>
      </c>
      <c r="AB104" s="12">
        <v>100.2830209593522</v>
      </c>
      <c r="AC104" s="12">
        <v>100.33028535772836</v>
      </c>
      <c r="AD104" s="12">
        <v>100.08626209510855</v>
      </c>
      <c r="AE104" s="12">
        <v>100</v>
      </c>
      <c r="AF104" s="12">
        <v>99.469989354858896</v>
      </c>
      <c r="AG104" s="12">
        <v>98.750491654160484</v>
      </c>
      <c r="AH104" s="12">
        <v>98.404595932328348</v>
      </c>
      <c r="AI104" s="12">
        <v>97.899051967529275</v>
      </c>
      <c r="AJ104" s="12">
        <v>98.001749178928108</v>
      </c>
      <c r="AK104" s="12">
        <v>98.252218003813681</v>
      </c>
      <c r="AL104" s="12">
        <v>98.315886057166253</v>
      </c>
      <c r="AM104" s="12">
        <v>97.937617208765417</v>
      </c>
      <c r="AN104" s="12">
        <v>97.647454757013747</v>
      </c>
    </row>
    <row r="105" spans="1:40">
      <c r="A105" s="1" t="s">
        <v>524</v>
      </c>
      <c r="B105" s="1" t="s">
        <v>533</v>
      </c>
      <c r="D105" s="1" t="s">
        <v>607</v>
      </c>
      <c r="F105" s="1">
        <v>104</v>
      </c>
      <c r="G105" s="1" t="s">
        <v>769</v>
      </c>
      <c r="H105" s="1" t="str">
        <f t="shared" si="6"/>
        <v>104종합</v>
      </c>
      <c r="I105" s="12">
        <v>97.728829087475305</v>
      </c>
      <c r="J105" s="12">
        <v>97.966335063824914</v>
      </c>
      <c r="K105" s="12">
        <v>98.955133623360823</v>
      </c>
      <c r="L105" s="12">
        <v>99.294429084696418</v>
      </c>
      <c r="M105" s="12">
        <v>99.191624820934535</v>
      </c>
      <c r="N105" s="12">
        <v>99.343518160501873</v>
      </c>
      <c r="O105" s="12">
        <v>99.800507524170413</v>
      </c>
      <c r="P105" s="12">
        <v>99.89396500843759</v>
      </c>
      <c r="Q105" s="12">
        <v>100.29739226410398</v>
      </c>
      <c r="R105" s="12">
        <v>100.53507874088164</v>
      </c>
      <c r="S105" s="12">
        <v>100.65465757439999</v>
      </c>
      <c r="T105" s="12">
        <v>100.61327796433361</v>
      </c>
      <c r="U105" s="12">
        <v>100.84577289871459</v>
      </c>
      <c r="V105" s="12">
        <v>100.87243434400278</v>
      </c>
      <c r="W105" s="12">
        <v>100.7557372225032</v>
      </c>
      <c r="X105" s="12">
        <v>100.73532079052546</v>
      </c>
      <c r="Y105" s="12">
        <v>100.72000052369962</v>
      </c>
      <c r="Z105" s="12">
        <v>100.58902366739208</v>
      </c>
      <c r="AA105" s="12">
        <v>100.28298644799635</v>
      </c>
      <c r="AB105" s="12">
        <v>99.92209868651311</v>
      </c>
      <c r="AC105" s="12">
        <v>99.965470510844639</v>
      </c>
      <c r="AD105" s="12">
        <v>100.00682931582766</v>
      </c>
      <c r="AE105" s="12">
        <v>100</v>
      </c>
      <c r="AF105" s="12">
        <v>99.958503746501762</v>
      </c>
      <c r="AG105" s="12">
        <v>99.73653586273258</v>
      </c>
      <c r="AH105" s="12">
        <v>99.576811914771753</v>
      </c>
      <c r="AI105" s="12">
        <v>99.17296600359802</v>
      </c>
      <c r="AJ105" s="12">
        <v>99.215802849750361</v>
      </c>
      <c r="AK105" s="12">
        <v>99.502295161798742</v>
      </c>
      <c r="AL105" s="12">
        <v>99.630992242528436</v>
      </c>
      <c r="AM105" s="12">
        <v>99.543435636740242</v>
      </c>
      <c r="AN105" s="12">
        <v>99.333647249618636</v>
      </c>
    </row>
    <row r="106" spans="1:40">
      <c r="A106" s="1" t="s">
        <v>524</v>
      </c>
      <c r="B106" s="1" t="s">
        <v>533</v>
      </c>
      <c r="D106" s="1" t="s">
        <v>607</v>
      </c>
      <c r="E106" s="1" t="s">
        <v>608</v>
      </c>
      <c r="F106" s="1">
        <v>105</v>
      </c>
      <c r="G106" s="1" t="s">
        <v>769</v>
      </c>
      <c r="H106" s="1" t="str">
        <f t="shared" si="6"/>
        <v>105종합</v>
      </c>
      <c r="I106" s="12">
        <v>96.554127854432409</v>
      </c>
      <c r="J106" s="12">
        <v>96.828080396654727</v>
      </c>
      <c r="K106" s="12">
        <v>98.395529933046959</v>
      </c>
      <c r="L106" s="12">
        <v>98.62763378734661</v>
      </c>
      <c r="M106" s="12">
        <v>98.584005574389309</v>
      </c>
      <c r="N106" s="12">
        <v>98.662495686209212</v>
      </c>
      <c r="O106" s="12">
        <v>99.393163048120215</v>
      </c>
      <c r="P106" s="12">
        <v>99.461625466742717</v>
      </c>
      <c r="Q106" s="12">
        <v>99.871167722566739</v>
      </c>
      <c r="R106" s="12">
        <v>100.25844237326989</v>
      </c>
      <c r="S106" s="12">
        <v>100.57657661940438</v>
      </c>
      <c r="T106" s="12">
        <v>100.50397218275083</v>
      </c>
      <c r="U106" s="12">
        <v>100.81174426881297</v>
      </c>
      <c r="V106" s="12">
        <v>100.81174426881297</v>
      </c>
      <c r="W106" s="12">
        <v>100.83375428209825</v>
      </c>
      <c r="X106" s="12">
        <v>100.71271383057476</v>
      </c>
      <c r="Y106" s="12">
        <v>100.61265542246375</v>
      </c>
      <c r="Z106" s="12">
        <v>100.63420700306544</v>
      </c>
      <c r="AA106" s="12">
        <v>100.19544487174772</v>
      </c>
      <c r="AB106" s="12">
        <v>99.623143263824247</v>
      </c>
      <c r="AC106" s="12">
        <v>99.84406299520802</v>
      </c>
      <c r="AD106" s="12">
        <v>99.874870943629247</v>
      </c>
      <c r="AE106" s="12">
        <v>100</v>
      </c>
      <c r="AF106" s="12">
        <v>100.2947034850316</v>
      </c>
      <c r="AG106" s="12">
        <v>100.41545792592376</v>
      </c>
      <c r="AH106" s="12">
        <v>100.31215459739262</v>
      </c>
      <c r="AI106" s="12">
        <v>99.87217787663613</v>
      </c>
      <c r="AJ106" s="12">
        <v>99.709301300672777</v>
      </c>
      <c r="AK106" s="12">
        <v>99.852924644844236</v>
      </c>
      <c r="AL106" s="12">
        <v>100.00264993870087</v>
      </c>
      <c r="AM106" s="12">
        <v>100.04611257465838</v>
      </c>
      <c r="AN106" s="12">
        <v>100.09304686772302</v>
      </c>
    </row>
    <row r="107" spans="1:40">
      <c r="A107" s="1" t="s">
        <v>524</v>
      </c>
      <c r="B107" s="1" t="s">
        <v>533</v>
      </c>
      <c r="D107" s="1" t="s">
        <v>607</v>
      </c>
      <c r="E107" s="1" t="s">
        <v>609</v>
      </c>
      <c r="F107" s="1">
        <v>106</v>
      </c>
      <c r="G107" s="1" t="s">
        <v>769</v>
      </c>
      <c r="H107" s="1" t="str">
        <f t="shared" si="6"/>
        <v>106종합</v>
      </c>
      <c r="I107" s="12">
        <v>98.976321611987089</v>
      </c>
      <c r="J107" s="12">
        <v>99.174570850998052</v>
      </c>
      <c r="K107" s="12">
        <v>99.544737689313493</v>
      </c>
      <c r="L107" s="12">
        <v>99.998016215919861</v>
      </c>
      <c r="M107" s="12">
        <v>99.832251685334782</v>
      </c>
      <c r="N107" s="12">
        <v>100.0622519564153</v>
      </c>
      <c r="O107" s="12">
        <v>100.22858374948372</v>
      </c>
      <c r="P107" s="12">
        <v>100.34851293027464</v>
      </c>
      <c r="Q107" s="12">
        <v>100.74544803348927</v>
      </c>
      <c r="R107" s="12">
        <v>100.82491300726437</v>
      </c>
      <c r="S107" s="12">
        <v>100.73523197524636</v>
      </c>
      <c r="T107" s="12">
        <v>100.72670466791925</v>
      </c>
      <c r="U107" s="12">
        <v>100.87787902179403</v>
      </c>
      <c r="V107" s="12">
        <v>100.92971033604087</v>
      </c>
      <c r="W107" s="12">
        <v>100.68220732362927</v>
      </c>
      <c r="X107" s="12">
        <v>100.75664818823294</v>
      </c>
      <c r="Y107" s="12">
        <v>100.82135272328836</v>
      </c>
      <c r="Z107" s="12">
        <v>100.54642561048756</v>
      </c>
      <c r="AA107" s="12">
        <v>100.36562522193016</v>
      </c>
      <c r="AB107" s="12">
        <v>100.20489370795687</v>
      </c>
      <c r="AC107" s="12">
        <v>100.08011662631124</v>
      </c>
      <c r="AD107" s="12">
        <v>100.13145142078949</v>
      </c>
      <c r="AE107" s="12">
        <v>100</v>
      </c>
      <c r="AF107" s="12">
        <v>99.639427009370678</v>
      </c>
      <c r="AG107" s="12">
        <v>99.094343451774918</v>
      </c>
      <c r="AH107" s="12">
        <v>98.881640486013538</v>
      </c>
      <c r="AI107" s="12">
        <v>98.511737420487719</v>
      </c>
      <c r="AJ107" s="12">
        <v>98.748171492093533</v>
      </c>
      <c r="AK107" s="12">
        <v>99.169575533992742</v>
      </c>
      <c r="AL107" s="12">
        <v>99.278389331951985</v>
      </c>
      <c r="AM107" s="12">
        <v>99.067141972315341</v>
      </c>
      <c r="AN107" s="12">
        <v>98.615914104219286</v>
      </c>
    </row>
    <row r="108" spans="1:40">
      <c r="A108" s="1" t="s">
        <v>524</v>
      </c>
      <c r="B108" s="1" t="s">
        <v>533</v>
      </c>
      <c r="D108" s="1" t="s">
        <v>610</v>
      </c>
      <c r="F108" s="1">
        <v>107</v>
      </c>
      <c r="G108" s="1" t="s">
        <v>769</v>
      </c>
      <c r="H108" s="1" t="str">
        <f t="shared" si="6"/>
        <v>107종합</v>
      </c>
      <c r="I108" s="12">
        <v>101.80800008335532</v>
      </c>
      <c r="J108" s="12">
        <v>102.11817427509359</v>
      </c>
      <c r="K108" s="12">
        <v>102.3042550314568</v>
      </c>
      <c r="L108" s="12">
        <v>102.63075675743815</v>
      </c>
      <c r="M108" s="12">
        <v>102.76518213671577</v>
      </c>
      <c r="N108" s="12">
        <v>102.69325653171602</v>
      </c>
      <c r="O108" s="12">
        <v>102.69080310459042</v>
      </c>
      <c r="P108" s="12">
        <v>102.82866238787526</v>
      </c>
      <c r="Q108" s="12">
        <v>102.96859095544787</v>
      </c>
      <c r="R108" s="12">
        <v>103.06264162617641</v>
      </c>
      <c r="S108" s="12">
        <v>103.14350563287638</v>
      </c>
      <c r="T108" s="12">
        <v>103.06414983125842</v>
      </c>
      <c r="U108" s="12">
        <v>103.2196071038408</v>
      </c>
      <c r="V108" s="12">
        <v>103.22390465689783</v>
      </c>
      <c r="W108" s="12">
        <v>103.02836924736532</v>
      </c>
      <c r="X108" s="12">
        <v>103.0458891668945</v>
      </c>
      <c r="Y108" s="12">
        <v>102.6365977098054</v>
      </c>
      <c r="Z108" s="12">
        <v>101.63721772568512</v>
      </c>
      <c r="AA108" s="12">
        <v>101.22939813076599</v>
      </c>
      <c r="AB108" s="12">
        <v>100.85269311807839</v>
      </c>
      <c r="AC108" s="12">
        <v>100.59968319394949</v>
      </c>
      <c r="AD108" s="12">
        <v>100.39476119298901</v>
      </c>
      <c r="AE108" s="12">
        <v>100</v>
      </c>
      <c r="AF108" s="12">
        <v>99.748542644991005</v>
      </c>
      <c r="AG108" s="12">
        <v>99.099011264709119</v>
      </c>
      <c r="AH108" s="12">
        <v>98.37283749562333</v>
      </c>
      <c r="AI108" s="12">
        <v>98.104306303351564</v>
      </c>
      <c r="AJ108" s="12">
        <v>97.941854239574496</v>
      </c>
      <c r="AK108" s="12">
        <v>98.081568692780337</v>
      </c>
      <c r="AL108" s="12">
        <v>98.428842129651457</v>
      </c>
      <c r="AM108" s="12">
        <v>98.430204864294524</v>
      </c>
      <c r="AN108" s="12">
        <v>98.211024724813882</v>
      </c>
    </row>
    <row r="109" spans="1:40">
      <c r="A109" s="1" t="s">
        <v>524</v>
      </c>
      <c r="B109" s="1" t="s">
        <v>533</v>
      </c>
      <c r="D109" s="1" t="s">
        <v>611</v>
      </c>
      <c r="F109" s="1">
        <v>108</v>
      </c>
      <c r="G109" s="1" t="s">
        <v>769</v>
      </c>
      <c r="H109" s="1" t="str">
        <f t="shared" si="6"/>
        <v>108종합</v>
      </c>
      <c r="I109" s="12">
        <v>101.29151892684477</v>
      </c>
      <c r="J109" s="12">
        <v>101.62371570806394</v>
      </c>
      <c r="K109" s="12">
        <v>101.96674429284573</v>
      </c>
      <c r="L109" s="12">
        <v>102.46474955148102</v>
      </c>
      <c r="M109" s="12">
        <v>102.4617314198303</v>
      </c>
      <c r="N109" s="12">
        <v>102.50334528709685</v>
      </c>
      <c r="O109" s="12">
        <v>102.66914994444394</v>
      </c>
      <c r="P109" s="12">
        <v>102.94978296122974</v>
      </c>
      <c r="Q109" s="12">
        <v>103.10209557194754</v>
      </c>
      <c r="R109" s="12">
        <v>103.23456912423973</v>
      </c>
      <c r="S109" s="12">
        <v>103.09331523373801</v>
      </c>
      <c r="T109" s="12">
        <v>102.92932951130244</v>
      </c>
      <c r="U109" s="12">
        <v>102.7290449488513</v>
      </c>
      <c r="V109" s="12">
        <v>102.2381610805902</v>
      </c>
      <c r="W109" s="12">
        <v>102.17782789912586</v>
      </c>
      <c r="X109" s="12">
        <v>102.07133147334581</v>
      </c>
      <c r="Y109" s="12">
        <v>101.82477056246967</v>
      </c>
      <c r="Z109" s="12">
        <v>101.54631120797413</v>
      </c>
      <c r="AA109" s="12">
        <v>100.92737110057649</v>
      </c>
      <c r="AB109" s="12">
        <v>100.80217648961805</v>
      </c>
      <c r="AC109" s="12">
        <v>100.60215386125779</v>
      </c>
      <c r="AD109" s="12">
        <v>100.15415893770712</v>
      </c>
      <c r="AE109" s="12">
        <v>100</v>
      </c>
      <c r="AF109" s="12">
        <v>99.323968073130331</v>
      </c>
      <c r="AG109" s="12">
        <v>98.919482131142644</v>
      </c>
      <c r="AH109" s="12">
        <v>98.605355795271706</v>
      </c>
      <c r="AI109" s="12">
        <v>98.178715401482393</v>
      </c>
      <c r="AJ109" s="12">
        <v>98.264361250829779</v>
      </c>
      <c r="AK109" s="12">
        <v>98.72668704491943</v>
      </c>
      <c r="AL109" s="12">
        <v>98.913117244821478</v>
      </c>
      <c r="AM109" s="12">
        <v>98.623091052573827</v>
      </c>
      <c r="AN109" s="12">
        <v>98.427321936946242</v>
      </c>
    </row>
    <row r="110" spans="1:40">
      <c r="A110" s="1" t="s">
        <v>524</v>
      </c>
      <c r="B110" s="1" t="s">
        <v>533</v>
      </c>
      <c r="D110" s="1" t="s">
        <v>612</v>
      </c>
      <c r="F110" s="1">
        <v>109</v>
      </c>
      <c r="G110" s="1" t="s">
        <v>769</v>
      </c>
      <c r="H110" s="1" t="str">
        <f t="shared" si="6"/>
        <v>109종합</v>
      </c>
      <c r="I110" s="12">
        <v>99.2363240505927</v>
      </c>
      <c r="J110" s="12">
        <v>100.75204928263882</v>
      </c>
      <c r="K110" s="12">
        <v>101.34013909527239</v>
      </c>
      <c r="L110" s="12">
        <v>101.77793042170269</v>
      </c>
      <c r="M110" s="12">
        <v>101.86913898006448</v>
      </c>
      <c r="N110" s="12">
        <v>102.05697767841721</v>
      </c>
      <c r="O110" s="12">
        <v>102.17092530011595</v>
      </c>
      <c r="P110" s="12">
        <v>103.2237541833195</v>
      </c>
      <c r="Q110" s="12">
        <v>103.48854241551578</v>
      </c>
      <c r="R110" s="12">
        <v>103.55911993231537</v>
      </c>
      <c r="S110" s="12">
        <v>103.89652815409842</v>
      </c>
      <c r="T110" s="12">
        <v>103.78514591542145</v>
      </c>
      <c r="U110" s="12">
        <v>103.45468086666114</v>
      </c>
      <c r="V110" s="12">
        <v>103.43412625228218</v>
      </c>
      <c r="W110" s="12">
        <v>103.4577338529713</v>
      </c>
      <c r="X110" s="12">
        <v>102.97455804623308</v>
      </c>
      <c r="Y110" s="12">
        <v>102.68115133508049</v>
      </c>
      <c r="Z110" s="12">
        <v>102.44866932233847</v>
      </c>
      <c r="AA110" s="12">
        <v>102.30356666436982</v>
      </c>
      <c r="AB110" s="12">
        <v>101.6397755592053</v>
      </c>
      <c r="AC110" s="12">
        <v>100.77908166701218</v>
      </c>
      <c r="AD110" s="12">
        <v>100.21462206572305</v>
      </c>
      <c r="AE110" s="12">
        <v>100</v>
      </c>
      <c r="AF110" s="12">
        <v>99.697400087600968</v>
      </c>
      <c r="AG110" s="12">
        <v>99.502942419854477</v>
      </c>
      <c r="AH110" s="12">
        <v>99.4413161264807</v>
      </c>
      <c r="AI110" s="12">
        <v>99.190136233225317</v>
      </c>
      <c r="AJ110" s="12">
        <v>99.599220265176513</v>
      </c>
      <c r="AK110" s="12">
        <v>99.93696671976771</v>
      </c>
      <c r="AL110" s="12">
        <v>100.1486606729059</v>
      </c>
      <c r="AM110" s="12">
        <v>99.906270167022072</v>
      </c>
      <c r="AN110" s="12">
        <v>99.689092263363349</v>
      </c>
    </row>
    <row r="111" spans="1:40">
      <c r="A111" s="1" t="s">
        <v>524</v>
      </c>
      <c r="B111" s="1" t="s">
        <v>533</v>
      </c>
      <c r="D111" s="1" t="s">
        <v>613</v>
      </c>
      <c r="F111" s="1">
        <v>110</v>
      </c>
      <c r="G111" s="1" t="s">
        <v>769</v>
      </c>
      <c r="H111" s="1" t="str">
        <f t="shared" si="6"/>
        <v>110종합</v>
      </c>
      <c r="I111" s="12">
        <v>92.097204310694181</v>
      </c>
      <c r="J111" s="12">
        <v>92.831611813822633</v>
      </c>
      <c r="K111" s="12">
        <v>93.883394468037153</v>
      </c>
      <c r="L111" s="12">
        <v>94.892890368232912</v>
      </c>
      <c r="M111" s="12">
        <v>94.603619930458066</v>
      </c>
      <c r="N111" s="12">
        <v>95.391634190723636</v>
      </c>
      <c r="O111" s="12">
        <v>95.935715424649601</v>
      </c>
      <c r="P111" s="12">
        <v>96.593969242839705</v>
      </c>
      <c r="Q111" s="12">
        <v>98.101027796597918</v>
      </c>
      <c r="R111" s="12">
        <v>99.018121462005823</v>
      </c>
      <c r="S111" s="12">
        <v>99.720811988618706</v>
      </c>
      <c r="T111" s="12">
        <v>100.12335548920443</v>
      </c>
      <c r="U111" s="12">
        <v>100.33009130072637</v>
      </c>
      <c r="V111" s="12">
        <v>100.33009130072637</v>
      </c>
      <c r="W111" s="12">
        <v>100.35103333313275</v>
      </c>
      <c r="X111" s="12">
        <v>100.27373252394592</v>
      </c>
      <c r="Y111" s="12">
        <v>100.12685641967882</v>
      </c>
      <c r="Z111" s="12">
        <v>100.01409931676143</v>
      </c>
      <c r="AA111" s="12">
        <v>100.02830956766516</v>
      </c>
      <c r="AB111" s="12">
        <v>99.954318728329824</v>
      </c>
      <c r="AC111" s="12">
        <v>99.918277371124617</v>
      </c>
      <c r="AD111" s="12">
        <v>99.953763044585443</v>
      </c>
      <c r="AE111" s="12">
        <v>100</v>
      </c>
      <c r="AF111" s="12">
        <v>100.10143916742828</v>
      </c>
      <c r="AG111" s="12">
        <v>100.0379763813809</v>
      </c>
      <c r="AH111" s="12">
        <v>99.855146049348036</v>
      </c>
      <c r="AI111" s="12">
        <v>99.734005647599233</v>
      </c>
      <c r="AJ111" s="12">
        <v>99.744515241813886</v>
      </c>
      <c r="AK111" s="12">
        <v>99.735064172630871</v>
      </c>
      <c r="AL111" s="12">
        <v>99.128878081476472</v>
      </c>
      <c r="AM111" s="12">
        <v>98.715318618535548</v>
      </c>
      <c r="AN111" s="12">
        <v>98.507102009931401</v>
      </c>
    </row>
    <row r="112" spans="1:40">
      <c r="A112" s="1" t="s">
        <v>524</v>
      </c>
      <c r="B112" s="1" t="s">
        <v>533</v>
      </c>
      <c r="D112" s="1" t="s">
        <v>614</v>
      </c>
      <c r="F112" s="1">
        <v>111</v>
      </c>
      <c r="G112" s="1" t="s">
        <v>769</v>
      </c>
      <c r="H112" s="1" t="str">
        <f t="shared" si="6"/>
        <v>111종합</v>
      </c>
      <c r="I112" s="12">
        <v>91.571268307527887</v>
      </c>
      <c r="J112" s="12">
        <v>92.216436676728833</v>
      </c>
      <c r="K112" s="12">
        <v>92.676838332114258</v>
      </c>
      <c r="L112" s="12">
        <v>93.620133531956014</v>
      </c>
      <c r="M112" s="12">
        <v>93.633983591194493</v>
      </c>
      <c r="N112" s="12">
        <v>93.92845240626113</v>
      </c>
      <c r="O112" s="12">
        <v>94.14357562924927</v>
      </c>
      <c r="P112" s="12">
        <v>94.71143365878369</v>
      </c>
      <c r="Q112" s="12">
        <v>95.852657893343732</v>
      </c>
      <c r="R112" s="12">
        <v>96.474329503986823</v>
      </c>
      <c r="S112" s="12">
        <v>96.90324969540913</v>
      </c>
      <c r="T112" s="12">
        <v>97.610068249683053</v>
      </c>
      <c r="U112" s="12">
        <v>97.752571466835107</v>
      </c>
      <c r="V112" s="12">
        <v>97.78635244399824</v>
      </c>
      <c r="W112" s="12">
        <v>97.909072428681</v>
      </c>
      <c r="X112" s="12">
        <v>98.627891838895948</v>
      </c>
      <c r="Y112" s="12">
        <v>99.096331407176478</v>
      </c>
      <c r="Z112" s="12">
        <v>99.294862792873118</v>
      </c>
      <c r="AA112" s="12">
        <v>99.223123607022828</v>
      </c>
      <c r="AB112" s="12">
        <v>99.44864710651305</v>
      </c>
      <c r="AC112" s="12">
        <v>99.641740324679404</v>
      </c>
      <c r="AD112" s="12">
        <v>99.789907554518223</v>
      </c>
      <c r="AE112" s="12">
        <v>100</v>
      </c>
      <c r="AF112" s="12">
        <v>99.992916603367803</v>
      </c>
      <c r="AG112" s="12">
        <v>99.959894633301658</v>
      </c>
      <c r="AH112" s="12">
        <v>99.855795800848796</v>
      </c>
      <c r="AI112" s="12">
        <v>99.803088855820661</v>
      </c>
      <c r="AJ112" s="12">
        <v>99.820631304172977</v>
      </c>
      <c r="AK112" s="12">
        <v>99.953905258345557</v>
      </c>
      <c r="AL112" s="12">
        <v>100.18961322672224</v>
      </c>
      <c r="AM112" s="12">
        <v>100.06745372138184</v>
      </c>
      <c r="AN112" s="12">
        <v>99.986613485652441</v>
      </c>
    </row>
    <row r="113" spans="1:40">
      <c r="A113" s="1" t="s">
        <v>524</v>
      </c>
      <c r="B113" s="1" t="s">
        <v>533</v>
      </c>
      <c r="C113" s="1" t="s">
        <v>537</v>
      </c>
      <c r="F113" s="1">
        <v>112</v>
      </c>
      <c r="G113" s="1" t="s">
        <v>769</v>
      </c>
      <c r="H113" s="1" t="str">
        <f t="shared" si="6"/>
        <v>112종합</v>
      </c>
      <c r="U113" s="12">
        <v>104.24822073472569</v>
      </c>
      <c r="V113" s="12">
        <v>104.17230342805878</v>
      </c>
      <c r="W113" s="12">
        <v>103.88737641494168</v>
      </c>
      <c r="X113" s="12">
        <v>103.5152647057639</v>
      </c>
      <c r="Y113" s="12">
        <v>102.99323098357462</v>
      </c>
      <c r="Z113" s="12">
        <v>102.38811797742009</v>
      </c>
      <c r="AA113" s="12">
        <v>101.79901301517238</v>
      </c>
      <c r="AB113" s="12">
        <v>100.97174205249124</v>
      </c>
      <c r="AC113" s="12">
        <v>100.55012157316455</v>
      </c>
      <c r="AD113" s="12">
        <v>100.39159763862057</v>
      </c>
      <c r="AE113" s="12">
        <v>100</v>
      </c>
      <c r="AF113" s="12">
        <v>99.599861316386423</v>
      </c>
      <c r="AG113" s="12">
        <v>99.078660909075069</v>
      </c>
      <c r="AH113" s="12">
        <v>98.628555990440162</v>
      </c>
      <c r="AI113" s="12">
        <v>98.348116897102415</v>
      </c>
      <c r="AJ113" s="12">
        <v>98.368484118774987</v>
      </c>
      <c r="AK113" s="12">
        <v>98.453960049596986</v>
      </c>
      <c r="AL113" s="12">
        <v>98.322155626944721</v>
      </c>
      <c r="AM113" s="12">
        <v>97.982335718885764</v>
      </c>
      <c r="AN113" s="12">
        <v>97.777108477579759</v>
      </c>
    </row>
    <row r="114" spans="1:40">
      <c r="A114" s="1" t="s">
        <v>524</v>
      </c>
      <c r="B114" s="1" t="s">
        <v>533</v>
      </c>
      <c r="D114" s="1" t="s">
        <v>615</v>
      </c>
      <c r="F114" s="1">
        <v>113</v>
      </c>
      <c r="G114" s="1" t="s">
        <v>769</v>
      </c>
      <c r="H114" s="1" t="str">
        <f t="shared" si="6"/>
        <v>113종합</v>
      </c>
      <c r="I114" s="12">
        <v>104.31085497304231</v>
      </c>
      <c r="J114" s="12">
        <v>104.60047391204461</v>
      </c>
      <c r="K114" s="12">
        <v>104.88562172789338</v>
      </c>
      <c r="L114" s="12">
        <v>105.30664161962834</v>
      </c>
      <c r="M114" s="12">
        <v>105.39454549832244</v>
      </c>
      <c r="N114" s="12">
        <v>105.38376409885485</v>
      </c>
      <c r="O114" s="12">
        <v>105.43003306142006</v>
      </c>
      <c r="P114" s="12">
        <v>105.83478536241914</v>
      </c>
      <c r="Q114" s="12">
        <v>105.60324606749779</v>
      </c>
      <c r="R114" s="12">
        <v>105.57557065196586</v>
      </c>
      <c r="S114" s="12">
        <v>105.55516418321433</v>
      </c>
      <c r="T114" s="12">
        <v>105.37859459041481</v>
      </c>
      <c r="U114" s="12">
        <v>105.14690193529087</v>
      </c>
      <c r="V114" s="12">
        <v>104.98474765445863</v>
      </c>
      <c r="W114" s="12">
        <v>104.4538165939782</v>
      </c>
      <c r="X114" s="12">
        <v>103.79993121563871</v>
      </c>
      <c r="Y114" s="12">
        <v>102.95604510471765</v>
      </c>
      <c r="Z114" s="12">
        <v>102.21935730234303</v>
      </c>
      <c r="AA114" s="12">
        <v>101.76335173472617</v>
      </c>
      <c r="AB114" s="12">
        <v>101.01318125486944</v>
      </c>
      <c r="AC114" s="12">
        <v>100.46485722821535</v>
      </c>
      <c r="AD114" s="12">
        <v>100.38077840859515</v>
      </c>
      <c r="AE114" s="12">
        <v>100</v>
      </c>
      <c r="AF114" s="12">
        <v>99.567456704920048</v>
      </c>
      <c r="AG114" s="12">
        <v>99.218756085977901</v>
      </c>
      <c r="AH114" s="12">
        <v>98.756179494612596</v>
      </c>
      <c r="AI114" s="12">
        <v>98.432561900945046</v>
      </c>
      <c r="AJ114" s="12">
        <v>98.285822604013035</v>
      </c>
      <c r="AK114" s="12">
        <v>98.352942208672175</v>
      </c>
      <c r="AL114" s="12">
        <v>98.19096770298664</v>
      </c>
      <c r="AM114" s="12">
        <v>97.742374311020825</v>
      </c>
      <c r="AN114" s="12">
        <v>97.547997078829439</v>
      </c>
    </row>
    <row r="115" spans="1:40">
      <c r="A115" s="1" t="s">
        <v>524</v>
      </c>
      <c r="B115" s="1" t="s">
        <v>533</v>
      </c>
      <c r="D115" s="1" t="s">
        <v>616</v>
      </c>
      <c r="F115" s="1">
        <v>114</v>
      </c>
      <c r="G115" s="1" t="s">
        <v>769</v>
      </c>
      <c r="H115" s="1" t="str">
        <f t="shared" si="6"/>
        <v>114종합</v>
      </c>
      <c r="I115" s="12">
        <v>101.85628977276589</v>
      </c>
      <c r="J115" s="12">
        <v>102.53271242481256</v>
      </c>
      <c r="K115" s="12">
        <v>103.19842618520504</v>
      </c>
      <c r="L115" s="12">
        <v>103.22173177039446</v>
      </c>
      <c r="M115" s="12">
        <v>103.12528798717663</v>
      </c>
      <c r="N115" s="12">
        <v>103.04321936449735</v>
      </c>
      <c r="O115" s="12">
        <v>102.87875084105849</v>
      </c>
      <c r="P115" s="12">
        <v>102.94112147856775</v>
      </c>
      <c r="Q115" s="12">
        <v>103.41639186516497</v>
      </c>
      <c r="R115" s="12">
        <v>103.79769765614775</v>
      </c>
      <c r="S115" s="12">
        <v>103.75172228148037</v>
      </c>
      <c r="T115" s="12">
        <v>103.56687606640264</v>
      </c>
      <c r="U115" s="12">
        <v>103.75601449084785</v>
      </c>
      <c r="V115" s="12">
        <v>103.8209092763277</v>
      </c>
      <c r="W115" s="12">
        <v>103.76935136576625</v>
      </c>
      <c r="X115" s="12">
        <v>103.51911734076852</v>
      </c>
      <c r="Y115" s="12">
        <v>103.30130513102691</v>
      </c>
      <c r="Z115" s="12">
        <v>102.98778597730492</v>
      </c>
      <c r="AA115" s="12">
        <v>102.6058201954546</v>
      </c>
      <c r="AB115" s="12">
        <v>102.02990304305894</v>
      </c>
      <c r="AC115" s="12">
        <v>101.39929835104726</v>
      </c>
      <c r="AD115" s="12">
        <v>100.82802772628405</v>
      </c>
      <c r="AE115" s="12">
        <v>100</v>
      </c>
      <c r="AF115" s="12">
        <v>99.310735382987062</v>
      </c>
      <c r="AG115" s="12">
        <v>97.949019743711403</v>
      </c>
      <c r="AH115" s="12">
        <v>97.09896452954105</v>
      </c>
      <c r="AI115" s="12">
        <v>96.606303208994078</v>
      </c>
      <c r="AJ115" s="12">
        <v>96.553624709496205</v>
      </c>
      <c r="AK115" s="12">
        <v>96.69832955697666</v>
      </c>
      <c r="AL115" s="12">
        <v>96.797016770967062</v>
      </c>
      <c r="AM115" s="12">
        <v>96.477218460196454</v>
      </c>
      <c r="AN115" s="12">
        <v>96.396890309176158</v>
      </c>
    </row>
    <row r="116" spans="1:40">
      <c r="A116" s="1" t="s">
        <v>524</v>
      </c>
      <c r="B116" s="1" t="s">
        <v>533</v>
      </c>
      <c r="D116" s="1" t="s">
        <v>617</v>
      </c>
      <c r="F116" s="1">
        <v>115</v>
      </c>
      <c r="G116" s="1" t="s">
        <v>769</v>
      </c>
      <c r="H116" s="1" t="str">
        <f t="shared" si="6"/>
        <v>115종합</v>
      </c>
      <c r="I116" s="12">
        <v>106.02647786525816</v>
      </c>
      <c r="J116" s="12">
        <v>106.33406423898761</v>
      </c>
      <c r="K116" s="12">
        <v>106.47756308910648</v>
      </c>
      <c r="L116" s="12">
        <v>106.82084626943242</v>
      </c>
      <c r="M116" s="12">
        <v>106.90591658923967</v>
      </c>
      <c r="N116" s="12">
        <v>107.06062711456076</v>
      </c>
      <c r="O116" s="12">
        <v>107.17191623930876</v>
      </c>
      <c r="P116" s="12">
        <v>107.26547088672402</v>
      </c>
      <c r="Q116" s="12">
        <v>107.60673983970014</v>
      </c>
      <c r="R116" s="12">
        <v>107.60673983970014</v>
      </c>
      <c r="S116" s="12">
        <v>107.66445334886282</v>
      </c>
      <c r="T116" s="12">
        <v>107.66234988974504</v>
      </c>
      <c r="U116" s="12">
        <v>107.20698989936564</v>
      </c>
      <c r="V116" s="12">
        <v>107.20698989936564</v>
      </c>
      <c r="W116" s="12">
        <v>107.20698989936564</v>
      </c>
      <c r="X116" s="12">
        <v>107.15254537366688</v>
      </c>
      <c r="Y116" s="12">
        <v>106.85304980907212</v>
      </c>
      <c r="Z116" s="12">
        <v>105.59469156960125</v>
      </c>
      <c r="AA116" s="12">
        <v>103.11012291874857</v>
      </c>
      <c r="AB116" s="12">
        <v>100.38483406049016</v>
      </c>
      <c r="AC116" s="12">
        <v>100.4328690808204</v>
      </c>
      <c r="AD116" s="12">
        <v>100.37243115045929</v>
      </c>
      <c r="AE116" s="12">
        <v>100</v>
      </c>
      <c r="AF116" s="12">
        <v>99.559093021923687</v>
      </c>
      <c r="AG116" s="12">
        <v>98.678529122832686</v>
      </c>
      <c r="AH116" s="12">
        <v>98.511927234686851</v>
      </c>
      <c r="AI116" s="12">
        <v>98.422157983291299</v>
      </c>
      <c r="AJ116" s="12">
        <v>98.815367933667048</v>
      </c>
      <c r="AK116" s="12">
        <v>99.194679354306757</v>
      </c>
      <c r="AL116" s="12">
        <v>99.019812860770614</v>
      </c>
      <c r="AM116" s="12">
        <v>98.890468867213428</v>
      </c>
      <c r="AN116" s="12">
        <v>98.543921904256777</v>
      </c>
    </row>
    <row r="117" spans="1:40">
      <c r="A117" s="1" t="s">
        <v>524</v>
      </c>
      <c r="B117" s="1" t="s">
        <v>533</v>
      </c>
      <c r="D117" s="1" t="s">
        <v>547</v>
      </c>
      <c r="F117" s="1">
        <v>116</v>
      </c>
      <c r="G117" s="1" t="s">
        <v>769</v>
      </c>
      <c r="H117" s="1" t="str">
        <f t="shared" si="6"/>
        <v>116종합</v>
      </c>
      <c r="I117" s="12">
        <v>101.5390173667619</v>
      </c>
      <c r="J117" s="12">
        <v>101.43744148445677</v>
      </c>
      <c r="K117" s="12">
        <v>101.43744148445677</v>
      </c>
      <c r="L117" s="12">
        <v>101.46135773017748</v>
      </c>
      <c r="M117" s="12">
        <v>101.46135773017748</v>
      </c>
      <c r="N117" s="12">
        <v>101.46135773017748</v>
      </c>
      <c r="O117" s="12">
        <v>101.22753739999369</v>
      </c>
      <c r="P117" s="12">
        <v>101.26149152777683</v>
      </c>
      <c r="Q117" s="12">
        <v>101.43874665041615</v>
      </c>
      <c r="R117" s="12">
        <v>101.46090756634563</v>
      </c>
      <c r="S117" s="12">
        <v>101.46090756634563</v>
      </c>
      <c r="T117" s="12">
        <v>101.37422887241055</v>
      </c>
      <c r="U117" s="12">
        <v>101.14103861314567</v>
      </c>
      <c r="V117" s="12">
        <v>101.13151825631743</v>
      </c>
      <c r="W117" s="12">
        <v>101.12703432743372</v>
      </c>
      <c r="X117" s="12">
        <v>101.1866532539495</v>
      </c>
      <c r="Y117" s="12">
        <v>101.10728066955978</v>
      </c>
      <c r="Z117" s="12">
        <v>100.89621697097891</v>
      </c>
      <c r="AA117" s="12">
        <v>100.69826897396486</v>
      </c>
      <c r="AB117" s="12">
        <v>100.38343943555776</v>
      </c>
      <c r="AC117" s="12">
        <v>100.19581478884149</v>
      </c>
      <c r="AD117" s="12">
        <v>100.11035943668806</v>
      </c>
      <c r="AE117" s="12">
        <v>100</v>
      </c>
      <c r="AF117" s="12">
        <v>99.878397684421458</v>
      </c>
      <c r="AG117" s="12">
        <v>99.676668058656986</v>
      </c>
      <c r="AH117" s="12">
        <v>99.402276507861956</v>
      </c>
      <c r="AI117" s="12">
        <v>99.281080050792909</v>
      </c>
      <c r="AJ117" s="12">
        <v>99.570862503121376</v>
      </c>
      <c r="AK117" s="12">
        <v>99.535288499017824</v>
      </c>
      <c r="AL117" s="12">
        <v>99.334785014303776</v>
      </c>
      <c r="AM117" s="12">
        <v>99.139470183244185</v>
      </c>
      <c r="AN117" s="12">
        <v>98.884866092407904</v>
      </c>
    </row>
    <row r="118" spans="1:40">
      <c r="A118" s="1" t="s">
        <v>524</v>
      </c>
      <c r="B118" s="1" t="s">
        <v>533</v>
      </c>
      <c r="C118" s="1" t="s">
        <v>538</v>
      </c>
      <c r="F118" s="1">
        <v>117</v>
      </c>
      <c r="G118" s="1" t="s">
        <v>769</v>
      </c>
      <c r="H118" s="1" t="str">
        <f t="shared" si="6"/>
        <v>117종합</v>
      </c>
      <c r="U118" s="12">
        <v>100.95260949383128</v>
      </c>
      <c r="V118" s="12">
        <v>100.98911731426084</v>
      </c>
      <c r="W118" s="12">
        <v>100.98304449997342</v>
      </c>
      <c r="X118" s="12">
        <v>100.92734122590541</v>
      </c>
      <c r="Y118" s="12">
        <v>100.93573765406805</v>
      </c>
      <c r="Z118" s="12">
        <v>100.80742692241101</v>
      </c>
      <c r="AA118" s="12">
        <v>100.68306424181758</v>
      </c>
      <c r="AB118" s="12">
        <v>100.52308765090237</v>
      </c>
      <c r="AC118" s="12">
        <v>100.5174487786427</v>
      </c>
      <c r="AD118" s="12">
        <v>100.23240400547695</v>
      </c>
      <c r="AE118" s="12">
        <v>100</v>
      </c>
      <c r="AF118" s="12">
        <v>99.813834477943004</v>
      </c>
      <c r="AG118" s="12">
        <v>99.769630884030335</v>
      </c>
      <c r="AH118" s="12">
        <v>99.852641813362936</v>
      </c>
      <c r="AI118" s="12">
        <v>99.934367357184996</v>
      </c>
      <c r="AJ118" s="12">
        <v>100.17564377295083</v>
      </c>
      <c r="AK118" s="12">
        <v>100.39183722880476</v>
      </c>
      <c r="AL118" s="12">
        <v>100.52102320391802</v>
      </c>
      <c r="AM118" s="12">
        <v>100.54045979316655</v>
      </c>
      <c r="AN118" s="12">
        <v>100.51549117604878</v>
      </c>
    </row>
    <row r="119" spans="1:40">
      <c r="A119" s="1" t="s">
        <v>524</v>
      </c>
      <c r="B119" s="1" t="s">
        <v>533</v>
      </c>
      <c r="D119" s="1" t="s">
        <v>618</v>
      </c>
      <c r="F119" s="1">
        <v>118</v>
      </c>
      <c r="G119" s="1" t="s">
        <v>769</v>
      </c>
      <c r="H119" s="1" t="str">
        <f t="shared" si="6"/>
        <v>118종합</v>
      </c>
      <c r="I119" s="12">
        <v>96.925436877670677</v>
      </c>
      <c r="J119" s="12">
        <v>97.000785421322533</v>
      </c>
      <c r="K119" s="12">
        <v>97.615587235615806</v>
      </c>
      <c r="L119" s="12">
        <v>98.654096131729361</v>
      </c>
      <c r="M119" s="12">
        <v>98.67477872314025</v>
      </c>
      <c r="N119" s="12">
        <v>98.983919712333744</v>
      </c>
      <c r="O119" s="12">
        <v>99.219800955287297</v>
      </c>
      <c r="P119" s="12">
        <v>99.31475487750096</v>
      </c>
      <c r="Q119" s="12">
        <v>99.755869604060564</v>
      </c>
      <c r="R119" s="12">
        <v>99.977101411160547</v>
      </c>
      <c r="S119" s="12">
        <v>99.97527141589245</v>
      </c>
      <c r="T119" s="12">
        <v>100.01593830865836</v>
      </c>
      <c r="U119" s="12">
        <v>100.65915216997826</v>
      </c>
      <c r="V119" s="12">
        <v>100.75417915039949</v>
      </c>
      <c r="W119" s="12">
        <v>100.86606293959687</v>
      </c>
      <c r="X119" s="12">
        <v>100.86321771360535</v>
      </c>
      <c r="Y119" s="12">
        <v>100.94591677337094</v>
      </c>
      <c r="Z119" s="12">
        <v>100.92579242282501</v>
      </c>
      <c r="AA119" s="12">
        <v>100.69398187457543</v>
      </c>
      <c r="AB119" s="12">
        <v>100.3796168012545</v>
      </c>
      <c r="AC119" s="12">
        <v>100.45454208905504</v>
      </c>
      <c r="AD119" s="12">
        <v>100.15729410953902</v>
      </c>
      <c r="AE119" s="12">
        <v>100</v>
      </c>
      <c r="AF119" s="12">
        <v>99.943600973727484</v>
      </c>
      <c r="AG119" s="12">
        <v>99.943600973727484</v>
      </c>
      <c r="AH119" s="12">
        <v>100.14795081936454</v>
      </c>
      <c r="AI119" s="12">
        <v>100.3402485934332</v>
      </c>
      <c r="AJ119" s="12">
        <v>100.76947627021875</v>
      </c>
      <c r="AK119" s="12">
        <v>100.90910176958548</v>
      </c>
      <c r="AL119" s="12">
        <v>101.02612987684701</v>
      </c>
      <c r="AM119" s="12">
        <v>101.0951812814626</v>
      </c>
      <c r="AN119" s="12">
        <v>101.10752182202467</v>
      </c>
    </row>
    <row r="120" spans="1:40">
      <c r="A120" s="1" t="s">
        <v>524</v>
      </c>
      <c r="B120" s="1" t="s">
        <v>533</v>
      </c>
      <c r="D120" s="1" t="s">
        <v>619</v>
      </c>
      <c r="F120" s="1">
        <v>119</v>
      </c>
      <c r="G120" s="1" t="s">
        <v>769</v>
      </c>
      <c r="H120" s="1" t="str">
        <f t="shared" si="6"/>
        <v>119종합</v>
      </c>
      <c r="U120" s="12">
        <v>100.19355200471281</v>
      </c>
      <c r="V120" s="12">
        <v>100.19355200471281</v>
      </c>
      <c r="W120" s="12">
        <v>100.20783366740008</v>
      </c>
      <c r="X120" s="12">
        <v>100.21910148114183</v>
      </c>
      <c r="Y120" s="12">
        <v>100.2287200809017</v>
      </c>
      <c r="Z120" s="12">
        <v>100.19073734557458</v>
      </c>
      <c r="AA120" s="12">
        <v>100.19957043303803</v>
      </c>
      <c r="AB120" s="12">
        <v>100.2238303731877</v>
      </c>
      <c r="AC120" s="12">
        <v>100.09047888995603</v>
      </c>
      <c r="AD120" s="12">
        <v>100.07469283478538</v>
      </c>
      <c r="AE120" s="12">
        <v>100</v>
      </c>
      <c r="AF120" s="12">
        <v>99.999075372156923</v>
      </c>
      <c r="AG120" s="12">
        <v>100.1380492307967</v>
      </c>
      <c r="AH120" s="12">
        <v>100.12007473751805</v>
      </c>
      <c r="AI120" s="12">
        <v>100.08321303367546</v>
      </c>
      <c r="AJ120" s="12">
        <v>100.28226347650069</v>
      </c>
      <c r="AK120" s="12">
        <v>100.61775514441224</v>
      </c>
      <c r="AL120" s="12">
        <v>100.87892126834728</v>
      </c>
      <c r="AM120" s="12">
        <v>100.86006099398111</v>
      </c>
      <c r="AN120" s="12">
        <v>100.82703755838493</v>
      </c>
    </row>
    <row r="121" spans="1:40">
      <c r="A121" s="1" t="s">
        <v>524</v>
      </c>
      <c r="B121" s="1" t="s">
        <v>533</v>
      </c>
      <c r="C121" s="1" t="s">
        <v>539</v>
      </c>
      <c r="F121" s="1">
        <v>120</v>
      </c>
      <c r="G121" s="1" t="s">
        <v>769</v>
      </c>
      <c r="H121" s="1" t="str">
        <f t="shared" si="6"/>
        <v>120종합</v>
      </c>
      <c r="U121" s="12">
        <v>105.56982424899769</v>
      </c>
      <c r="V121" s="12">
        <v>105.5761069949417</v>
      </c>
      <c r="W121" s="12">
        <v>105.12813332682944</v>
      </c>
      <c r="X121" s="12">
        <v>104.64466010070781</v>
      </c>
      <c r="Y121" s="12">
        <v>104.182560216486</v>
      </c>
      <c r="Z121" s="12">
        <v>103.44368463051546</v>
      </c>
      <c r="AA121" s="12">
        <v>102.76258250142328</v>
      </c>
      <c r="AB121" s="12">
        <v>101.6916989215286</v>
      </c>
      <c r="AC121" s="12">
        <v>100.97534949165761</v>
      </c>
      <c r="AD121" s="12">
        <v>100.42322303170782</v>
      </c>
      <c r="AE121" s="12">
        <v>100</v>
      </c>
      <c r="AF121" s="12">
        <v>99.402270638704564</v>
      </c>
      <c r="AG121" s="12">
        <v>98.748090823954499</v>
      </c>
      <c r="AH121" s="12">
        <v>98.241219005446865</v>
      </c>
      <c r="AI121" s="12">
        <v>97.875543922229397</v>
      </c>
      <c r="AJ121" s="12">
        <v>97.106459502877613</v>
      </c>
      <c r="AK121" s="12">
        <v>97.143650993513546</v>
      </c>
      <c r="AL121" s="12">
        <v>96.826385926050733</v>
      </c>
      <c r="AM121" s="12">
        <v>96.587629271185605</v>
      </c>
      <c r="AN121" s="12">
        <v>96.481904312267204</v>
      </c>
    </row>
    <row r="122" spans="1:40">
      <c r="A122" s="1" t="s">
        <v>524</v>
      </c>
      <c r="B122" s="1" t="s">
        <v>533</v>
      </c>
      <c r="D122" s="1" t="s">
        <v>620</v>
      </c>
      <c r="F122" s="1">
        <v>121</v>
      </c>
      <c r="G122" s="1" t="s">
        <v>769</v>
      </c>
      <c r="H122" s="1" t="str">
        <f t="shared" si="6"/>
        <v>121종합</v>
      </c>
      <c r="I122" s="12">
        <v>109.66362538565585</v>
      </c>
      <c r="J122" s="12">
        <v>109.42749670234829</v>
      </c>
      <c r="K122" s="12">
        <v>109.4125288071621</v>
      </c>
      <c r="L122" s="12">
        <v>109.37586079803611</v>
      </c>
      <c r="M122" s="12">
        <v>108.74908945655164</v>
      </c>
      <c r="N122" s="12">
        <v>108.29620326304011</v>
      </c>
      <c r="O122" s="12">
        <v>107.90189197582608</v>
      </c>
      <c r="P122" s="12">
        <v>107.54146465943741</v>
      </c>
      <c r="Q122" s="12">
        <v>106.93898905100073</v>
      </c>
      <c r="R122" s="12">
        <v>106.85103298399355</v>
      </c>
      <c r="S122" s="12">
        <v>106.76361514684655</v>
      </c>
      <c r="T122" s="12">
        <v>106.51358623828789</v>
      </c>
      <c r="U122" s="12">
        <v>106.47571232258629</v>
      </c>
      <c r="V122" s="12">
        <v>106.47571232258629</v>
      </c>
      <c r="W122" s="12">
        <v>105.54202249712559</v>
      </c>
      <c r="X122" s="12">
        <v>104.98220065678446</v>
      </c>
      <c r="Y122" s="12">
        <v>103.94789341303299</v>
      </c>
      <c r="Z122" s="12">
        <v>103.3326294400437</v>
      </c>
      <c r="AA122" s="12">
        <v>102.71862650508504</v>
      </c>
      <c r="AB122" s="12">
        <v>101.81734118284871</v>
      </c>
      <c r="AC122" s="12">
        <v>100.84019921270402</v>
      </c>
      <c r="AD122" s="12">
        <v>100.20187006799672</v>
      </c>
      <c r="AE122" s="12">
        <v>100</v>
      </c>
      <c r="AF122" s="12">
        <v>99.114349269289463</v>
      </c>
      <c r="AG122" s="12">
        <v>98.048078290536552</v>
      </c>
      <c r="AH122" s="12">
        <v>97.685384315034455</v>
      </c>
      <c r="AI122" s="12">
        <v>97.580711574445104</v>
      </c>
      <c r="AJ122" s="12">
        <v>97.499549992541759</v>
      </c>
      <c r="AK122" s="12">
        <v>97.968924522054678</v>
      </c>
      <c r="AL122" s="12">
        <v>97.88581141982506</v>
      </c>
      <c r="AM122" s="12">
        <v>97.331750001290544</v>
      </c>
      <c r="AN122" s="12">
        <v>96.893706384889668</v>
      </c>
    </row>
    <row r="123" spans="1:40">
      <c r="A123" s="1" t="s">
        <v>524</v>
      </c>
      <c r="B123" s="1" t="s">
        <v>533</v>
      </c>
      <c r="D123" s="1" t="s">
        <v>621</v>
      </c>
      <c r="F123" s="1">
        <v>122</v>
      </c>
      <c r="G123" s="1" t="s">
        <v>769</v>
      </c>
      <c r="H123" s="1" t="str">
        <f t="shared" si="6"/>
        <v>122종합</v>
      </c>
      <c r="I123" s="12">
        <v>105.39609917033161</v>
      </c>
      <c r="J123" s="12">
        <v>105.67641448008075</v>
      </c>
      <c r="K123" s="12">
        <v>105.85964324977601</v>
      </c>
      <c r="L123" s="12">
        <v>106.12990564653082</v>
      </c>
      <c r="M123" s="12">
        <v>106.1669849434201</v>
      </c>
      <c r="N123" s="12">
        <v>106.06190854178499</v>
      </c>
      <c r="O123" s="12">
        <v>105.87276888755089</v>
      </c>
      <c r="P123" s="12">
        <v>105.6211245610327</v>
      </c>
      <c r="Q123" s="12">
        <v>105.59593731458831</v>
      </c>
      <c r="R123" s="12">
        <v>105.51815190866169</v>
      </c>
      <c r="S123" s="12">
        <v>105.47933988854716</v>
      </c>
      <c r="T123" s="12">
        <v>105.3555089083919</v>
      </c>
      <c r="U123" s="12">
        <v>105.08295540586938</v>
      </c>
      <c r="V123" s="12">
        <v>105.09331604598239</v>
      </c>
      <c r="W123" s="12">
        <v>104.96247146544385</v>
      </c>
      <c r="X123" s="12">
        <v>104.57738582348176</v>
      </c>
      <c r="Y123" s="12">
        <v>104.18430983301759</v>
      </c>
      <c r="Z123" s="12">
        <v>103.54292016193521</v>
      </c>
      <c r="AA123" s="12">
        <v>102.87808781737756</v>
      </c>
      <c r="AB123" s="12">
        <v>101.69217494696912</v>
      </c>
      <c r="AC123" s="12">
        <v>100.89919834897121</v>
      </c>
      <c r="AD123" s="12">
        <v>100.44517872040903</v>
      </c>
      <c r="AE123" s="12">
        <v>100</v>
      </c>
      <c r="AF123" s="12">
        <v>99.553384567946864</v>
      </c>
      <c r="AG123" s="12">
        <v>98.984614524212574</v>
      </c>
      <c r="AH123" s="12">
        <v>98.359196428920868</v>
      </c>
      <c r="AI123" s="12">
        <v>97.867829270358456</v>
      </c>
      <c r="AJ123" s="12">
        <v>97.103584983354722</v>
      </c>
      <c r="AK123" s="12">
        <v>97.015992734504792</v>
      </c>
      <c r="AL123" s="12">
        <v>96.888599917916849</v>
      </c>
      <c r="AM123" s="12">
        <v>96.739127456998659</v>
      </c>
      <c r="AN123" s="12">
        <v>96.674465724286691</v>
      </c>
    </row>
    <row r="124" spans="1:40">
      <c r="A124" s="1" t="s">
        <v>524</v>
      </c>
      <c r="B124" s="1" t="s">
        <v>533</v>
      </c>
      <c r="D124" s="1" t="s">
        <v>621</v>
      </c>
      <c r="E124" s="1" t="s">
        <v>622</v>
      </c>
      <c r="F124" s="1">
        <v>123</v>
      </c>
      <c r="G124" s="1" t="s">
        <v>769</v>
      </c>
      <c r="H124" s="1" t="str">
        <f t="shared" si="6"/>
        <v>123종합</v>
      </c>
      <c r="I124" s="12">
        <v>102.8400237081852</v>
      </c>
      <c r="J124" s="12">
        <v>103.11417369992247</v>
      </c>
      <c r="K124" s="12">
        <v>103.2889858906595</v>
      </c>
      <c r="L124" s="12">
        <v>103.97513705160003</v>
      </c>
      <c r="M124" s="12">
        <v>103.94615307197948</v>
      </c>
      <c r="N124" s="12">
        <v>103.93621700799098</v>
      </c>
      <c r="O124" s="12">
        <v>103.89434687277601</v>
      </c>
      <c r="P124" s="12">
        <v>103.56007949254241</v>
      </c>
      <c r="Q124" s="12">
        <v>103.55498427177297</v>
      </c>
      <c r="R124" s="12">
        <v>103.54731131313913</v>
      </c>
      <c r="S124" s="12">
        <v>103.55660815628181</v>
      </c>
      <c r="T124" s="12">
        <v>103.49024283632006</v>
      </c>
      <c r="U124" s="12">
        <v>103.28334056585592</v>
      </c>
      <c r="V124" s="12">
        <v>103.31826942866677</v>
      </c>
      <c r="W124" s="12">
        <v>103.2498668472567</v>
      </c>
      <c r="X124" s="12">
        <v>102.91763419518061</v>
      </c>
      <c r="Y124" s="12">
        <v>102.53251713967708</v>
      </c>
      <c r="Z124" s="12">
        <v>101.95347601696986</v>
      </c>
      <c r="AA124" s="12">
        <v>101.74759605644331</v>
      </c>
      <c r="AB124" s="12">
        <v>101.17191469984913</v>
      </c>
      <c r="AC124" s="12">
        <v>100.77777076199543</v>
      </c>
      <c r="AD124" s="12">
        <v>100.6611726386227</v>
      </c>
      <c r="AE124" s="12">
        <v>100</v>
      </c>
      <c r="AF124" s="12">
        <v>99.659138917532601</v>
      </c>
      <c r="AG124" s="12">
        <v>98.890002603719353</v>
      </c>
      <c r="AH124" s="12">
        <v>98.431662373179336</v>
      </c>
      <c r="AI124" s="12">
        <v>98.027387673894367</v>
      </c>
      <c r="AJ124" s="12">
        <v>97.175913527095076</v>
      </c>
      <c r="AK124" s="12">
        <v>97.068359957308786</v>
      </c>
      <c r="AL124" s="12">
        <v>96.897419814009339</v>
      </c>
      <c r="AM124" s="12">
        <v>96.724890824471004</v>
      </c>
      <c r="AN124" s="12">
        <v>96.69739939741433</v>
      </c>
    </row>
    <row r="125" spans="1:40">
      <c r="A125" s="1" t="s">
        <v>524</v>
      </c>
      <c r="B125" s="1" t="s">
        <v>533</v>
      </c>
      <c r="D125" s="1" t="s">
        <v>621</v>
      </c>
      <c r="E125" s="1" t="s">
        <v>623</v>
      </c>
      <c r="F125" s="1">
        <v>124</v>
      </c>
      <c r="G125" s="1" t="s">
        <v>769</v>
      </c>
      <c r="H125" s="1" t="str">
        <f t="shared" si="6"/>
        <v>124종합</v>
      </c>
      <c r="I125" s="12">
        <v>103.80490745973574</v>
      </c>
      <c r="J125" s="12">
        <v>103.93867029145567</v>
      </c>
      <c r="K125" s="12">
        <v>103.994388009166</v>
      </c>
      <c r="L125" s="12">
        <v>103.94613254074274</v>
      </c>
      <c r="M125" s="12">
        <v>104.23095814277316</v>
      </c>
      <c r="N125" s="12">
        <v>103.90422146751838</v>
      </c>
      <c r="O125" s="12">
        <v>103.67120005785047</v>
      </c>
      <c r="P125" s="12">
        <v>103.54058287584633</v>
      </c>
      <c r="Q125" s="12">
        <v>103.40363259421319</v>
      </c>
      <c r="R125" s="12">
        <v>103.26086533348817</v>
      </c>
      <c r="S125" s="12">
        <v>103.25979768596022</v>
      </c>
      <c r="T125" s="12">
        <v>103.21004266590577</v>
      </c>
      <c r="U125" s="12">
        <v>103.24380215231238</v>
      </c>
      <c r="V125" s="12">
        <v>103.29846830137181</v>
      </c>
      <c r="W125" s="12">
        <v>103.27262627427865</v>
      </c>
      <c r="X125" s="12">
        <v>102.97126758095955</v>
      </c>
      <c r="Y125" s="12">
        <v>102.87236302749251</v>
      </c>
      <c r="Z125" s="12">
        <v>102.78452194576639</v>
      </c>
      <c r="AA125" s="12">
        <v>102.50035492198208</v>
      </c>
      <c r="AB125" s="12">
        <v>102.00026860538954</v>
      </c>
      <c r="AC125" s="12">
        <v>100.74266811470325</v>
      </c>
      <c r="AD125" s="12">
        <v>100.06852194098069</v>
      </c>
      <c r="AE125" s="12">
        <v>100</v>
      </c>
      <c r="AF125" s="12">
        <v>99.190568673863766</v>
      </c>
      <c r="AG125" s="12">
        <v>98.622384827283241</v>
      </c>
      <c r="AH125" s="12">
        <v>97.901451866766209</v>
      </c>
      <c r="AI125" s="12">
        <v>97.31562985910567</v>
      </c>
      <c r="AJ125" s="12">
        <v>96.485766071592636</v>
      </c>
      <c r="AK125" s="12">
        <v>96.302357425408388</v>
      </c>
      <c r="AL125" s="12">
        <v>95.897926124426888</v>
      </c>
      <c r="AM125" s="12">
        <v>95.502112862686488</v>
      </c>
      <c r="AN125" s="12">
        <v>95.362285495957693</v>
      </c>
    </row>
    <row r="126" spans="1:40">
      <c r="A126" s="1" t="s">
        <v>524</v>
      </c>
      <c r="B126" s="1" t="s">
        <v>533</v>
      </c>
      <c r="D126" s="1" t="s">
        <v>621</v>
      </c>
      <c r="E126" s="1" t="s">
        <v>624</v>
      </c>
      <c r="F126" s="1">
        <v>125</v>
      </c>
      <c r="G126" s="1" t="s">
        <v>769</v>
      </c>
      <c r="H126" s="1" t="str">
        <f t="shared" si="6"/>
        <v>125종합</v>
      </c>
      <c r="I126" s="12">
        <v>110.16872536659821</v>
      </c>
      <c r="J126" s="12">
        <v>110.55281380804274</v>
      </c>
      <c r="K126" s="12">
        <v>110.830460357177</v>
      </c>
      <c r="L126" s="12">
        <v>110.74736737398769</v>
      </c>
      <c r="M126" s="12">
        <v>110.71301857622407</v>
      </c>
      <c r="N126" s="12">
        <v>110.62325220574839</v>
      </c>
      <c r="O126" s="12">
        <v>110.26462806865797</v>
      </c>
      <c r="P126" s="12">
        <v>110.04459579594551</v>
      </c>
      <c r="Q126" s="12">
        <v>110.06468969790433</v>
      </c>
      <c r="R126" s="12">
        <v>109.93484167993589</v>
      </c>
      <c r="S126" s="12">
        <v>109.80714843607785</v>
      </c>
      <c r="T126" s="12">
        <v>109.55833403748632</v>
      </c>
      <c r="U126" s="12">
        <v>108.97537435993685</v>
      </c>
      <c r="V126" s="12">
        <v>108.91559533270356</v>
      </c>
      <c r="W126" s="12">
        <v>108.61308391391782</v>
      </c>
      <c r="X126" s="12">
        <v>108.0873797659994</v>
      </c>
      <c r="Y126" s="12">
        <v>107.44677918011597</v>
      </c>
      <c r="Z126" s="12">
        <v>106.27752059573172</v>
      </c>
      <c r="AA126" s="12">
        <v>104.68491057612738</v>
      </c>
      <c r="AB126" s="12">
        <v>102.14503550504482</v>
      </c>
      <c r="AC126" s="12">
        <v>101.18037340087083</v>
      </c>
      <c r="AD126" s="12">
        <v>100.45055540064307</v>
      </c>
      <c r="AE126" s="12">
        <v>100</v>
      </c>
      <c r="AF126" s="12">
        <v>99.685560778989426</v>
      </c>
      <c r="AG126" s="12">
        <v>99.367587600060602</v>
      </c>
      <c r="AH126" s="12">
        <v>98.602495750926693</v>
      </c>
      <c r="AI126" s="12">
        <v>98.071284308972935</v>
      </c>
      <c r="AJ126" s="12">
        <v>97.464470083631909</v>
      </c>
      <c r="AK126" s="12">
        <v>97.472376048508053</v>
      </c>
      <c r="AL126" s="12">
        <v>97.604206414067704</v>
      </c>
      <c r="AM126" s="12">
        <v>97.666559173946823</v>
      </c>
      <c r="AN126" s="12">
        <v>97.61088748552713</v>
      </c>
    </row>
    <row r="127" spans="1:40">
      <c r="A127" s="1" t="s">
        <v>524</v>
      </c>
      <c r="B127" s="1" t="s">
        <v>533</v>
      </c>
      <c r="D127" s="1" t="s">
        <v>625</v>
      </c>
      <c r="F127" s="1">
        <v>126</v>
      </c>
      <c r="G127" s="1" t="s">
        <v>769</v>
      </c>
      <c r="H127" s="1" t="str">
        <f t="shared" si="6"/>
        <v>126종합</v>
      </c>
      <c r="I127" s="12">
        <v>106.33484871082253</v>
      </c>
      <c r="J127" s="12">
        <v>106.5126667037169</v>
      </c>
      <c r="K127" s="12">
        <v>106.69433200320175</v>
      </c>
      <c r="L127" s="12">
        <v>106.6758459619123</v>
      </c>
      <c r="M127" s="12">
        <v>106.80518121223814</v>
      </c>
      <c r="N127" s="12">
        <v>106.69436006212047</v>
      </c>
      <c r="O127" s="12">
        <v>106.98712966578212</v>
      </c>
      <c r="P127" s="12">
        <v>106.95968100608243</v>
      </c>
      <c r="Q127" s="12">
        <v>106.94913868571123</v>
      </c>
      <c r="R127" s="12">
        <v>106.94913868571123</v>
      </c>
      <c r="S127" s="12">
        <v>106.9014309205446</v>
      </c>
      <c r="T127" s="12">
        <v>106.67121201735576</v>
      </c>
      <c r="U127" s="12">
        <v>106.20862769113812</v>
      </c>
      <c r="V127" s="12">
        <v>106.20862769113812</v>
      </c>
      <c r="W127" s="12">
        <v>105.27330497601133</v>
      </c>
      <c r="X127" s="12">
        <v>104.59032109961558</v>
      </c>
      <c r="Y127" s="12">
        <v>104.33533688256658</v>
      </c>
      <c r="Z127" s="12">
        <v>103.26608590452872</v>
      </c>
      <c r="AA127" s="12">
        <v>102.49896219097494</v>
      </c>
      <c r="AB127" s="12">
        <v>101.60655325028705</v>
      </c>
      <c r="AC127" s="12">
        <v>101.2597826372054</v>
      </c>
      <c r="AD127" s="12">
        <v>100.51567077601837</v>
      </c>
      <c r="AE127" s="12">
        <v>100</v>
      </c>
      <c r="AF127" s="12">
        <v>99.237308421952434</v>
      </c>
      <c r="AG127" s="12">
        <v>98.673387472553742</v>
      </c>
      <c r="AH127" s="12">
        <v>98.354990285332789</v>
      </c>
      <c r="AI127" s="12">
        <v>98.110631645162655</v>
      </c>
      <c r="AJ127" s="12">
        <v>96.827554570407202</v>
      </c>
      <c r="AK127" s="12">
        <v>96.861775771439284</v>
      </c>
      <c r="AL127" s="12">
        <v>95.906662955490503</v>
      </c>
      <c r="AM127" s="12">
        <v>95.674105981592405</v>
      </c>
      <c r="AN127" s="12">
        <v>95.706413019753498</v>
      </c>
    </row>
    <row r="128" spans="1:40">
      <c r="A128" s="1" t="s">
        <v>524</v>
      </c>
      <c r="B128" s="1" t="s">
        <v>533</v>
      </c>
      <c r="C128" s="1" t="s">
        <v>540</v>
      </c>
      <c r="F128" s="1">
        <v>127</v>
      </c>
      <c r="G128" s="1" t="s">
        <v>769</v>
      </c>
      <c r="H128" s="1" t="str">
        <f t="shared" si="6"/>
        <v>127종합</v>
      </c>
      <c r="U128" s="12">
        <v>103.05434348394849</v>
      </c>
      <c r="V128" s="12">
        <v>103.11882402139793</v>
      </c>
      <c r="W128" s="12">
        <v>103.07157707022242</v>
      </c>
      <c r="X128" s="12">
        <v>102.97827675207358</v>
      </c>
      <c r="Y128" s="12">
        <v>102.83783156837255</v>
      </c>
      <c r="Z128" s="12">
        <v>102.83578023161111</v>
      </c>
      <c r="AA128" s="12">
        <v>101.69993121314188</v>
      </c>
      <c r="AB128" s="12">
        <v>101.55522094341539</v>
      </c>
      <c r="AC128" s="12">
        <v>101.11404996847882</v>
      </c>
      <c r="AD128" s="12">
        <v>100.5491952892487</v>
      </c>
      <c r="AE128" s="12">
        <v>100</v>
      </c>
      <c r="AF128" s="12">
        <v>99.328796300635531</v>
      </c>
      <c r="AG128" s="12">
        <v>98.483086090651611</v>
      </c>
      <c r="AH128" s="12">
        <v>98.04253861258897</v>
      </c>
      <c r="AI128" s="12">
        <v>97.598408602587895</v>
      </c>
      <c r="AJ128" s="12">
        <v>97.375048936620985</v>
      </c>
      <c r="AK128" s="12">
        <v>97.451521772319396</v>
      </c>
      <c r="AL128" s="12">
        <v>97.385515050708179</v>
      </c>
      <c r="AM128" s="12">
        <v>96.788344004002653</v>
      </c>
      <c r="AN128" s="12">
        <v>96.329789409806494</v>
      </c>
    </row>
    <row r="129" spans="1:40">
      <c r="A129" s="1" t="s">
        <v>524</v>
      </c>
      <c r="B129" s="1" t="s">
        <v>533</v>
      </c>
      <c r="D129" s="1" t="s">
        <v>626</v>
      </c>
      <c r="F129" s="1">
        <v>128</v>
      </c>
      <c r="G129" s="1" t="s">
        <v>769</v>
      </c>
      <c r="H129" s="1" t="str">
        <f t="shared" si="6"/>
        <v>128종합</v>
      </c>
      <c r="U129" s="12">
        <v>100.4104193031946</v>
      </c>
      <c r="V129" s="12">
        <v>100.3733765065124</v>
      </c>
      <c r="W129" s="12">
        <v>100.48786195477102</v>
      </c>
      <c r="X129" s="12">
        <v>100.58514115078019</v>
      </c>
      <c r="Y129" s="12">
        <v>100.60025044259277</v>
      </c>
      <c r="Z129" s="12">
        <v>100.60025044259277</v>
      </c>
      <c r="AA129" s="12">
        <v>100.60025044259277</v>
      </c>
      <c r="AB129" s="12">
        <v>100.92983419764798</v>
      </c>
      <c r="AC129" s="12">
        <v>100.74031720857076</v>
      </c>
      <c r="AD129" s="12">
        <v>100.49300871603197</v>
      </c>
      <c r="AE129" s="12">
        <v>100</v>
      </c>
      <c r="AF129" s="12">
        <v>99.741264887976442</v>
      </c>
      <c r="AG129" s="12">
        <v>99.587235797172468</v>
      </c>
      <c r="AH129" s="12">
        <v>99.514632602332114</v>
      </c>
      <c r="AI129" s="12">
        <v>99.193679984442156</v>
      </c>
      <c r="AJ129" s="12">
        <v>99.234176319845119</v>
      </c>
      <c r="AK129" s="12">
        <v>99.481733957637189</v>
      </c>
      <c r="AL129" s="12">
        <v>99.547875379097434</v>
      </c>
      <c r="AM129" s="12">
        <v>99.150589355618806</v>
      </c>
      <c r="AN129" s="12">
        <v>98.616649145412751</v>
      </c>
    </row>
    <row r="130" spans="1:40">
      <c r="A130" s="1" t="s">
        <v>524</v>
      </c>
      <c r="B130" s="1" t="s">
        <v>533</v>
      </c>
      <c r="D130" s="1" t="s">
        <v>627</v>
      </c>
      <c r="F130" s="1">
        <v>129</v>
      </c>
      <c r="G130" s="1" t="s">
        <v>769</v>
      </c>
      <c r="H130" s="1" t="str">
        <f t="shared" si="6"/>
        <v>129종합</v>
      </c>
      <c r="I130" s="12">
        <v>106.77082413227274</v>
      </c>
      <c r="J130" s="12">
        <v>106.72572362422829</v>
      </c>
      <c r="K130" s="12">
        <v>106.94772038044027</v>
      </c>
      <c r="L130" s="12">
        <v>107.1203624814422</v>
      </c>
      <c r="M130" s="12">
        <v>107.24816444642444</v>
      </c>
      <c r="N130" s="12">
        <v>107.1203624814422</v>
      </c>
      <c r="O130" s="12">
        <v>107.26667448403212</v>
      </c>
      <c r="P130" s="12">
        <v>107.30112081582864</v>
      </c>
      <c r="Q130" s="12">
        <v>107.13474424528754</v>
      </c>
      <c r="R130" s="12">
        <v>106.88107350135337</v>
      </c>
      <c r="S130" s="12">
        <v>106.78595866735631</v>
      </c>
      <c r="T130" s="12">
        <v>106.78595866735631</v>
      </c>
      <c r="U130" s="12">
        <v>106.78595866735631</v>
      </c>
      <c r="V130" s="12">
        <v>106.78595866735631</v>
      </c>
      <c r="W130" s="12">
        <v>106.66223407312123</v>
      </c>
      <c r="X130" s="12">
        <v>106.75074119874328</v>
      </c>
      <c r="Y130" s="12">
        <v>106.41319328200595</v>
      </c>
      <c r="Z130" s="12">
        <v>106.41319328200595</v>
      </c>
      <c r="AA130" s="12">
        <v>103.27560271443099</v>
      </c>
      <c r="AB130" s="12">
        <v>102.83622055005479</v>
      </c>
      <c r="AC130" s="12">
        <v>102.60546198887081</v>
      </c>
      <c r="AD130" s="12">
        <v>100.69519875597425</v>
      </c>
      <c r="AE130" s="12">
        <v>100</v>
      </c>
      <c r="AF130" s="12">
        <v>100.01422500144737</v>
      </c>
      <c r="AG130" s="12">
        <v>99.271117549309608</v>
      </c>
      <c r="AH130" s="12">
        <v>97.57168323789557</v>
      </c>
      <c r="AI130" s="12">
        <v>97.030634637355845</v>
      </c>
      <c r="AJ130" s="12">
        <v>96.602295286218776</v>
      </c>
      <c r="AK130" s="12">
        <v>96.436718848086059</v>
      </c>
      <c r="AL130" s="12">
        <v>96.324135830076131</v>
      </c>
      <c r="AM130" s="12">
        <v>96.066096863882578</v>
      </c>
      <c r="AN130" s="12">
        <v>95.646715013073617</v>
      </c>
    </row>
    <row r="131" spans="1:40">
      <c r="A131" s="1" t="s">
        <v>524</v>
      </c>
      <c r="B131" s="1" t="s">
        <v>533</v>
      </c>
      <c r="D131" s="1" t="s">
        <v>628</v>
      </c>
      <c r="F131" s="1">
        <v>130</v>
      </c>
      <c r="G131" s="1" t="s">
        <v>769</v>
      </c>
      <c r="H131" s="1" t="str">
        <f t="shared" si="6"/>
        <v>130종합</v>
      </c>
      <c r="I131" s="12">
        <v>104.13058083572653</v>
      </c>
      <c r="J131" s="12">
        <v>104.41910114716623</v>
      </c>
      <c r="K131" s="12">
        <v>104.73003260225997</v>
      </c>
      <c r="L131" s="12">
        <v>104.74159223506774</v>
      </c>
      <c r="M131" s="12">
        <v>104.82453580991411</v>
      </c>
      <c r="N131" s="12">
        <v>104.8583495876493</v>
      </c>
      <c r="O131" s="12">
        <v>104.41513822296766</v>
      </c>
      <c r="P131" s="12">
        <v>104.29177547271782</v>
      </c>
      <c r="Q131" s="12">
        <v>104.23771198814211</v>
      </c>
      <c r="R131" s="12">
        <v>104.3729779131485</v>
      </c>
      <c r="S131" s="12">
        <v>104.4284969815258</v>
      </c>
      <c r="T131" s="12">
        <v>104.41238984018415</v>
      </c>
      <c r="U131" s="12">
        <v>104.50272006853767</v>
      </c>
      <c r="V131" s="12">
        <v>104.44849670587719</v>
      </c>
      <c r="W131" s="12">
        <v>104.24748662975223</v>
      </c>
      <c r="X131" s="12">
        <v>104.07441667198297</v>
      </c>
      <c r="Y131" s="12">
        <v>104.10616705420851</v>
      </c>
      <c r="Z131" s="12">
        <v>104.10616705420851</v>
      </c>
      <c r="AA131" s="12">
        <v>102.79215941598679</v>
      </c>
      <c r="AB131" s="12">
        <v>102.84263710854543</v>
      </c>
      <c r="AC131" s="12">
        <v>101.426858896789</v>
      </c>
      <c r="AD131" s="12">
        <v>101.14212949926615</v>
      </c>
      <c r="AE131" s="12">
        <v>100</v>
      </c>
      <c r="AF131" s="12">
        <v>98.965915089410018</v>
      </c>
      <c r="AG131" s="12">
        <v>97.241942708865452</v>
      </c>
      <c r="AH131" s="12">
        <v>97.022919450609606</v>
      </c>
      <c r="AI131" s="12">
        <v>96.656790608749859</v>
      </c>
      <c r="AJ131" s="12">
        <v>96.966481024596263</v>
      </c>
      <c r="AK131" s="12">
        <v>97.154753269632778</v>
      </c>
      <c r="AL131" s="12">
        <v>97.328125242870925</v>
      </c>
      <c r="AM131" s="12">
        <v>96.750183929721203</v>
      </c>
      <c r="AN131" s="12">
        <v>96.220026145214206</v>
      </c>
    </row>
    <row r="132" spans="1:40">
      <c r="A132" s="1" t="s">
        <v>524</v>
      </c>
      <c r="B132" s="1" t="s">
        <v>533</v>
      </c>
      <c r="D132" s="1" t="s">
        <v>629</v>
      </c>
      <c r="F132" s="1">
        <v>131</v>
      </c>
      <c r="G132" s="1" t="s">
        <v>769</v>
      </c>
      <c r="H132" s="1" t="str">
        <f t="shared" si="6"/>
        <v>131종합</v>
      </c>
      <c r="I132" s="12">
        <v>102.12695526334225</v>
      </c>
      <c r="J132" s="12">
        <v>102.49444016171053</v>
      </c>
      <c r="K132" s="12">
        <v>102.91743989485379</v>
      </c>
      <c r="L132" s="12">
        <v>104.51233667901425</v>
      </c>
      <c r="M132" s="12">
        <v>104.4285936863016</v>
      </c>
      <c r="N132" s="12">
        <v>104.28810533108818</v>
      </c>
      <c r="O132" s="12">
        <v>104.32957999705748</v>
      </c>
      <c r="P132" s="12">
        <v>104.25273560722265</v>
      </c>
      <c r="Q132" s="12">
        <v>104.10239830408895</v>
      </c>
      <c r="R132" s="12">
        <v>103.97870350144503</v>
      </c>
      <c r="S132" s="12">
        <v>103.61298582245828</v>
      </c>
      <c r="T132" s="12">
        <v>103.51053352430084</v>
      </c>
      <c r="U132" s="12">
        <v>102.36908325422637</v>
      </c>
      <c r="V132" s="12">
        <v>102.54165572606237</v>
      </c>
      <c r="W132" s="12">
        <v>102.52592191941334</v>
      </c>
      <c r="X132" s="12">
        <v>102.35411750853184</v>
      </c>
      <c r="Y132" s="12">
        <v>102.12756872153457</v>
      </c>
      <c r="Z132" s="12">
        <v>102.12330759732004</v>
      </c>
      <c r="AA132" s="12">
        <v>101.17237593695832</v>
      </c>
      <c r="AB132" s="12">
        <v>100.84385830504138</v>
      </c>
      <c r="AC132" s="12">
        <v>100.71083659363796</v>
      </c>
      <c r="AD132" s="12">
        <v>100.25303926233154</v>
      </c>
      <c r="AE132" s="12">
        <v>100</v>
      </c>
      <c r="AF132" s="12">
        <v>99.170305626110846</v>
      </c>
      <c r="AG132" s="12">
        <v>98.472881940668188</v>
      </c>
      <c r="AH132" s="12">
        <v>98.134985066578224</v>
      </c>
      <c r="AI132" s="12">
        <v>97.636234136250323</v>
      </c>
      <c r="AJ132" s="12">
        <v>97.120592605540196</v>
      </c>
      <c r="AK132" s="12">
        <v>97.149680352030245</v>
      </c>
      <c r="AL132" s="12">
        <v>96.936486511515625</v>
      </c>
      <c r="AM132" s="12">
        <v>96.168874696911715</v>
      </c>
      <c r="AN132" s="12">
        <v>95.759881788717905</v>
      </c>
    </row>
    <row r="133" spans="1:40">
      <c r="A133" s="1" t="s">
        <v>524</v>
      </c>
      <c r="B133" s="1" t="s">
        <v>541</v>
      </c>
      <c r="F133" s="1">
        <v>132</v>
      </c>
      <c r="G133" s="1" t="s">
        <v>769</v>
      </c>
      <c r="H133" s="1" t="str">
        <f t="shared" si="6"/>
        <v>132종합</v>
      </c>
      <c r="I133" s="12">
        <v>105.49533553566745</v>
      </c>
      <c r="J133" s="12">
        <v>105.63233152329151</v>
      </c>
      <c r="K133" s="12">
        <v>105.79168952390154</v>
      </c>
      <c r="L133" s="12">
        <v>105.85969874263645</v>
      </c>
      <c r="M133" s="12">
        <v>105.77926050698299</v>
      </c>
      <c r="N133" s="12">
        <v>105.61671997649422</v>
      </c>
      <c r="O133" s="12">
        <v>105.40852885054727</v>
      </c>
      <c r="P133" s="12">
        <v>105.10579639208896</v>
      </c>
      <c r="Q133" s="12">
        <v>104.81647802765637</v>
      </c>
      <c r="R133" s="12">
        <v>104.44430978975574</v>
      </c>
      <c r="S133" s="12">
        <v>104.07535752165072</v>
      </c>
      <c r="T133" s="12">
        <v>103.86930226856501</v>
      </c>
      <c r="U133" s="12">
        <v>103.72904018683337</v>
      </c>
      <c r="V133" s="12">
        <v>103.56914857773586</v>
      </c>
      <c r="W133" s="12">
        <v>103.34861328916131</v>
      </c>
      <c r="X133" s="12">
        <v>103.22881676874678</v>
      </c>
      <c r="Y133" s="12">
        <v>102.86146430576484</v>
      </c>
      <c r="Z133" s="12">
        <v>102.43163362575984</v>
      </c>
      <c r="AA133" s="12">
        <v>101.92761070855221</v>
      </c>
      <c r="AB133" s="12">
        <v>101.41883233049857</v>
      </c>
      <c r="AC133" s="12">
        <v>100.91309380041763</v>
      </c>
      <c r="AD133" s="12">
        <v>100.41556242801846</v>
      </c>
      <c r="AE133" s="12">
        <v>100</v>
      </c>
      <c r="AF133" s="12">
        <v>99.35376858376253</v>
      </c>
      <c r="AG133" s="12">
        <v>98.713315801887617</v>
      </c>
      <c r="AH133" s="12">
        <v>98.239383185419072</v>
      </c>
      <c r="AI133" s="12">
        <v>97.819027918587636</v>
      </c>
      <c r="AJ133" s="12">
        <v>97.978994679539028</v>
      </c>
      <c r="AK133" s="12">
        <v>97.993781888249615</v>
      </c>
      <c r="AL133" s="12">
        <v>97.97879893659406</v>
      </c>
      <c r="AM133" s="12">
        <v>97.877887100694721</v>
      </c>
      <c r="AN133" s="12">
        <v>97.745293941629882</v>
      </c>
    </row>
    <row r="134" spans="1:40">
      <c r="A134" s="1" t="s">
        <v>524</v>
      </c>
      <c r="B134" s="1" t="s">
        <v>541</v>
      </c>
      <c r="D134" s="1" t="s">
        <v>559</v>
      </c>
      <c r="F134" s="1">
        <v>133</v>
      </c>
      <c r="G134" s="1" t="s">
        <v>769</v>
      </c>
      <c r="H134" s="1" t="str">
        <f t="shared" ref="H134:H198" si="7">F134&amp;G134</f>
        <v>133종합</v>
      </c>
      <c r="I134" s="12">
        <v>105.88989210279927</v>
      </c>
      <c r="J134" s="12">
        <v>106.00743831956464</v>
      </c>
      <c r="K134" s="12">
        <v>106.20240532143208</v>
      </c>
      <c r="L134" s="12">
        <v>106.31019272441176</v>
      </c>
      <c r="M134" s="12">
        <v>106.10563039143705</v>
      </c>
      <c r="N134" s="12">
        <v>106.24084034887059</v>
      </c>
      <c r="O134" s="12">
        <v>107.14884270621054</v>
      </c>
      <c r="P134" s="12">
        <v>107.22742723576478</v>
      </c>
      <c r="Q134" s="12">
        <v>107.034519460019</v>
      </c>
      <c r="R134" s="12">
        <v>106.9571144875267</v>
      </c>
      <c r="S134" s="12">
        <v>106.77423712410047</v>
      </c>
      <c r="T134" s="12">
        <v>106.62129834208021</v>
      </c>
      <c r="U134" s="12">
        <v>106.71279841229669</v>
      </c>
      <c r="V134" s="12">
        <v>106.47445252195763</v>
      </c>
      <c r="W134" s="12">
        <v>106.7370320082847</v>
      </c>
      <c r="X134" s="12">
        <v>107.16330417867115</v>
      </c>
      <c r="Y134" s="12">
        <v>107.04207793302345</v>
      </c>
      <c r="Z134" s="12">
        <v>107.40677604589706</v>
      </c>
      <c r="AA134" s="12">
        <v>107.23974679060559</v>
      </c>
      <c r="AB134" s="12">
        <v>105.36422343198254</v>
      </c>
      <c r="AC134" s="12">
        <v>102.88093300992909</v>
      </c>
      <c r="AD134" s="12">
        <v>101.47037485650463</v>
      </c>
      <c r="AE134" s="12">
        <v>100</v>
      </c>
      <c r="AF134" s="12">
        <v>98.394762977384474</v>
      </c>
      <c r="AG134" s="12">
        <v>96.90498260838865</v>
      </c>
      <c r="AH134" s="12">
        <v>96.261719690464602</v>
      </c>
      <c r="AI134" s="12">
        <v>95.419184751072379</v>
      </c>
      <c r="AJ134" s="12">
        <v>94.791155215612491</v>
      </c>
      <c r="AK134" s="12">
        <v>94.278805126278868</v>
      </c>
      <c r="AL134" s="12">
        <v>94.210291981897299</v>
      </c>
      <c r="AM134" s="12">
        <v>93.579545011625996</v>
      </c>
      <c r="AN134" s="12">
        <v>93.004494096422206</v>
      </c>
    </row>
    <row r="135" spans="1:40">
      <c r="A135" s="1" t="s">
        <v>524</v>
      </c>
      <c r="B135" s="1" t="s">
        <v>541</v>
      </c>
      <c r="D135" s="1" t="s">
        <v>630</v>
      </c>
      <c r="F135" s="1">
        <v>134</v>
      </c>
      <c r="G135" s="1" t="s">
        <v>769</v>
      </c>
      <c r="H135" s="1" t="str">
        <f t="shared" si="7"/>
        <v>134종합</v>
      </c>
      <c r="I135" s="12">
        <v>103.20804729874533</v>
      </c>
      <c r="J135" s="12">
        <v>103.20804729874533</v>
      </c>
      <c r="K135" s="12">
        <v>103.23833429494678</v>
      </c>
      <c r="L135" s="12">
        <v>103.25811204131389</v>
      </c>
      <c r="M135" s="12">
        <v>103.24700624921128</v>
      </c>
      <c r="N135" s="12">
        <v>103.24700624921128</v>
      </c>
      <c r="O135" s="12">
        <v>103.23661961601701</v>
      </c>
      <c r="P135" s="12">
        <v>103.23661961601701</v>
      </c>
      <c r="Q135" s="12">
        <v>103.19144526458581</v>
      </c>
      <c r="R135" s="12">
        <v>103.19144526458581</v>
      </c>
      <c r="S135" s="12">
        <v>103.17639766145075</v>
      </c>
      <c r="T135" s="12">
        <v>103.0607021216823</v>
      </c>
      <c r="U135" s="12">
        <v>103.0607021216823</v>
      </c>
      <c r="V135" s="12">
        <v>103.0607021216823</v>
      </c>
      <c r="W135" s="12">
        <v>103.0607021216823</v>
      </c>
      <c r="X135" s="12">
        <v>103.0607021216823</v>
      </c>
      <c r="Y135" s="12">
        <v>103.0607021216823</v>
      </c>
      <c r="Z135" s="12">
        <v>102.37738316446047</v>
      </c>
      <c r="AA135" s="12">
        <v>101.12773848329955</v>
      </c>
      <c r="AB135" s="12">
        <v>100.90488164907016</v>
      </c>
      <c r="AC135" s="12">
        <v>100.54147771310818</v>
      </c>
      <c r="AD135" s="12">
        <v>100.39024065172629</v>
      </c>
      <c r="AE135" s="12">
        <v>100</v>
      </c>
      <c r="AF135" s="12">
        <v>99.686201225636523</v>
      </c>
      <c r="AG135" s="12">
        <v>99.158700006838956</v>
      </c>
      <c r="AH135" s="12">
        <v>98.52720127323218</v>
      </c>
      <c r="AI135" s="12">
        <v>98.178169110190311</v>
      </c>
      <c r="AJ135" s="12">
        <v>98.299210408331533</v>
      </c>
      <c r="AK135" s="12">
        <v>98.471096118131811</v>
      </c>
      <c r="AL135" s="12">
        <v>98.375383654439361</v>
      </c>
      <c r="AM135" s="12">
        <v>98.207430578933426</v>
      </c>
      <c r="AN135" s="12">
        <v>97.939844532489857</v>
      </c>
    </row>
    <row r="136" spans="1:40">
      <c r="A136" s="1" t="s">
        <v>524</v>
      </c>
      <c r="B136" s="1" t="s">
        <v>541</v>
      </c>
      <c r="D136" s="1" t="s">
        <v>631</v>
      </c>
      <c r="F136" s="1">
        <v>135</v>
      </c>
      <c r="G136" s="1" t="s">
        <v>769</v>
      </c>
      <c r="H136" s="1" t="str">
        <f t="shared" si="7"/>
        <v>135종합</v>
      </c>
      <c r="I136" s="12">
        <v>104.52764406573696</v>
      </c>
      <c r="J136" s="12">
        <v>104.57227613410926</v>
      </c>
      <c r="K136" s="12">
        <v>104.55319998388197</v>
      </c>
      <c r="L136" s="12">
        <v>104.47774625125525</v>
      </c>
      <c r="M136" s="12">
        <v>104.54826829671873</v>
      </c>
      <c r="N136" s="12">
        <v>104.21199816265435</v>
      </c>
      <c r="O136" s="12">
        <v>103.95319931200011</v>
      </c>
      <c r="P136" s="12">
        <v>103.88979297847501</v>
      </c>
      <c r="Q136" s="12">
        <v>103.79260362338812</v>
      </c>
      <c r="R136" s="12">
        <v>103.3014307710516</v>
      </c>
      <c r="S136" s="12">
        <v>102.89028256480462</v>
      </c>
      <c r="T136" s="12">
        <v>102.62933439262031</v>
      </c>
      <c r="U136" s="12">
        <v>102.50956841014704</v>
      </c>
      <c r="V136" s="12">
        <v>102.45879303355106</v>
      </c>
      <c r="W136" s="12">
        <v>102.2501343941159</v>
      </c>
      <c r="X136" s="12">
        <v>102.09926696923316</v>
      </c>
      <c r="Y136" s="12">
        <v>101.78901120822998</v>
      </c>
      <c r="Z136" s="12">
        <v>101.35422907901167</v>
      </c>
      <c r="AA136" s="12">
        <v>100.92970468984498</v>
      </c>
      <c r="AB136" s="12">
        <v>100.77345322860209</v>
      </c>
      <c r="AC136" s="12">
        <v>100.5333751578233</v>
      </c>
      <c r="AD136" s="12">
        <v>100.327200461738</v>
      </c>
      <c r="AE136" s="12">
        <v>100</v>
      </c>
      <c r="AF136" s="12">
        <v>99.59686376749714</v>
      </c>
      <c r="AG136" s="12">
        <v>99.214528184356681</v>
      </c>
      <c r="AH136" s="12">
        <v>98.616035182574393</v>
      </c>
      <c r="AI136" s="12">
        <v>98.168347172970201</v>
      </c>
      <c r="AJ136" s="12">
        <v>98.066814838909806</v>
      </c>
      <c r="AK136" s="12">
        <v>97.939925828265899</v>
      </c>
      <c r="AL136" s="12">
        <v>97.713639107752925</v>
      </c>
      <c r="AM136" s="12">
        <v>97.563813662445369</v>
      </c>
      <c r="AN136" s="12">
        <v>97.260220415180811</v>
      </c>
    </row>
    <row r="137" spans="1:40">
      <c r="A137" s="1" t="s">
        <v>524</v>
      </c>
      <c r="B137" s="1" t="s">
        <v>541</v>
      </c>
      <c r="D137" s="1" t="s">
        <v>632</v>
      </c>
      <c r="F137" s="1">
        <v>136</v>
      </c>
      <c r="G137" s="1" t="s">
        <v>769</v>
      </c>
      <c r="H137" s="1" t="str">
        <f t="shared" si="7"/>
        <v>136종합</v>
      </c>
      <c r="I137" s="12">
        <v>106.27687131690134</v>
      </c>
      <c r="J137" s="12">
        <v>106.2410759581835</v>
      </c>
      <c r="K137" s="12">
        <v>106.41765423652605</v>
      </c>
      <c r="L137" s="12">
        <v>106.35307889222477</v>
      </c>
      <c r="M137" s="12">
        <v>106.31819816356274</v>
      </c>
      <c r="N137" s="12">
        <v>106.11619593750963</v>
      </c>
      <c r="O137" s="12">
        <v>105.41177515316839</v>
      </c>
      <c r="P137" s="12">
        <v>105.08664116205911</v>
      </c>
      <c r="Q137" s="12">
        <v>104.97714173059107</v>
      </c>
      <c r="R137" s="12">
        <v>104.8987186894384</v>
      </c>
      <c r="S137" s="12">
        <v>104.64307888817578</v>
      </c>
      <c r="T137" s="12">
        <v>104.43443067606745</v>
      </c>
      <c r="U137" s="12">
        <v>104.00744431296177</v>
      </c>
      <c r="V137" s="12">
        <v>103.46780407603659</v>
      </c>
      <c r="W137" s="12">
        <v>103.10030020682312</v>
      </c>
      <c r="X137" s="12">
        <v>103.07031599623041</v>
      </c>
      <c r="Y137" s="12">
        <v>102.82030491670403</v>
      </c>
      <c r="Z137" s="12">
        <v>102.68641831250423</v>
      </c>
      <c r="AA137" s="12">
        <v>101.95483858806686</v>
      </c>
      <c r="AB137" s="12">
        <v>101.15542881700222</v>
      </c>
      <c r="AC137" s="12">
        <v>100.83160806482313</v>
      </c>
      <c r="AD137" s="12">
        <v>100.26080456288689</v>
      </c>
      <c r="AE137" s="12">
        <v>100</v>
      </c>
      <c r="AF137" s="12">
        <v>99.261307179133453</v>
      </c>
      <c r="AG137" s="12">
        <v>98.10838469855085</v>
      </c>
      <c r="AH137" s="12">
        <v>97.636285026029341</v>
      </c>
      <c r="AI137" s="12">
        <v>97.342635155131447</v>
      </c>
      <c r="AJ137" s="12">
        <v>97.817072241017726</v>
      </c>
      <c r="AK137" s="12">
        <v>98.45737722802896</v>
      </c>
      <c r="AL137" s="12">
        <v>98.672838344129659</v>
      </c>
      <c r="AM137" s="12">
        <v>98.854038333846944</v>
      </c>
      <c r="AN137" s="12">
        <v>98.828227852100696</v>
      </c>
    </row>
    <row r="138" spans="1:40">
      <c r="A138" s="1" t="s">
        <v>524</v>
      </c>
      <c r="B138" s="1" t="s">
        <v>541</v>
      </c>
      <c r="D138" s="1" t="s">
        <v>633</v>
      </c>
      <c r="F138" s="1">
        <v>137</v>
      </c>
      <c r="G138" s="1" t="s">
        <v>769</v>
      </c>
      <c r="H138" s="1" t="str">
        <f t="shared" si="7"/>
        <v>137종합</v>
      </c>
      <c r="I138" s="12">
        <v>103.04051852857404</v>
      </c>
      <c r="J138" s="12">
        <v>103.51676091426343</v>
      </c>
      <c r="K138" s="12">
        <v>104.28544383337118</v>
      </c>
      <c r="L138" s="12">
        <v>104.32314444378538</v>
      </c>
      <c r="M138" s="12">
        <v>103.93155135740447</v>
      </c>
      <c r="N138" s="12">
        <v>103.75850482732092</v>
      </c>
      <c r="O138" s="12">
        <v>103.42991046554071</v>
      </c>
      <c r="P138" s="12">
        <v>103.13968190678082</v>
      </c>
      <c r="Q138" s="12">
        <v>103.01550592340605</v>
      </c>
      <c r="R138" s="12">
        <v>102.78016809922093</v>
      </c>
      <c r="S138" s="12">
        <v>102.62169762275707</v>
      </c>
      <c r="T138" s="12">
        <v>102.56519099305855</v>
      </c>
      <c r="U138" s="12">
        <v>102.44867002817536</v>
      </c>
      <c r="V138" s="12">
        <v>102.44867002817536</v>
      </c>
      <c r="W138" s="12">
        <v>102.43863837853465</v>
      </c>
      <c r="X138" s="12">
        <v>102.43863837853465</v>
      </c>
      <c r="Y138" s="12">
        <v>102.47153935541509</v>
      </c>
      <c r="Z138" s="12">
        <v>102.47153935541509</v>
      </c>
      <c r="AA138" s="12">
        <v>102.31310022654331</v>
      </c>
      <c r="AB138" s="12">
        <v>101.96673097113558</v>
      </c>
      <c r="AC138" s="12">
        <v>101.02767617667956</v>
      </c>
      <c r="AD138" s="12">
        <v>100.42651807394002</v>
      </c>
      <c r="AE138" s="12">
        <v>100</v>
      </c>
      <c r="AF138" s="12">
        <v>99.354012536005982</v>
      </c>
      <c r="AG138" s="12">
        <v>99.101258449955793</v>
      </c>
      <c r="AH138" s="12">
        <v>98.606570093752211</v>
      </c>
      <c r="AI138" s="12">
        <v>98.017121578008485</v>
      </c>
      <c r="AJ138" s="12">
        <v>98.112474866401612</v>
      </c>
      <c r="AK138" s="12">
        <v>98.24070000015351</v>
      </c>
      <c r="AL138" s="12">
        <v>98.214540695067342</v>
      </c>
      <c r="AM138" s="12">
        <v>97.961947210446326</v>
      </c>
      <c r="AN138" s="12">
        <v>97.710289921130794</v>
      </c>
    </row>
    <row r="139" spans="1:40">
      <c r="A139" s="1" t="s">
        <v>524</v>
      </c>
      <c r="B139" s="1" t="s">
        <v>541</v>
      </c>
      <c r="D139" s="1" t="s">
        <v>634</v>
      </c>
      <c r="F139" s="1">
        <v>138</v>
      </c>
      <c r="G139" s="1" t="s">
        <v>769</v>
      </c>
      <c r="H139" s="1" t="str">
        <f t="shared" si="7"/>
        <v>138종합</v>
      </c>
      <c r="I139" s="12">
        <v>104.55830317838287</v>
      </c>
      <c r="J139" s="12">
        <v>104.58840336192702</v>
      </c>
      <c r="K139" s="12">
        <v>104.61963954917886</v>
      </c>
      <c r="L139" s="12">
        <v>104.73726461159187</v>
      </c>
      <c r="M139" s="12">
        <v>104.65582018378223</v>
      </c>
      <c r="N139" s="12">
        <v>104.64524506435136</v>
      </c>
      <c r="O139" s="12">
        <v>104.58061405546661</v>
      </c>
      <c r="P139" s="12">
        <v>104.54647227905524</v>
      </c>
      <c r="Q139" s="12">
        <v>104.40913379932228</v>
      </c>
      <c r="R139" s="12">
        <v>104.19415721908511</v>
      </c>
      <c r="S139" s="12">
        <v>104.1320237050351</v>
      </c>
      <c r="T139" s="12">
        <v>103.96716586769222</v>
      </c>
      <c r="U139" s="12">
        <v>103.81014610389937</v>
      </c>
      <c r="V139" s="12">
        <v>103.74785333028696</v>
      </c>
      <c r="W139" s="12">
        <v>103.51761464092641</v>
      </c>
      <c r="X139" s="12">
        <v>103.30524371195371</v>
      </c>
      <c r="Y139" s="12">
        <v>102.70003923589296</v>
      </c>
      <c r="Z139" s="12">
        <v>102.20027653769809</v>
      </c>
      <c r="AA139" s="12">
        <v>101.73286836465701</v>
      </c>
      <c r="AB139" s="12">
        <v>101.38130721938155</v>
      </c>
      <c r="AC139" s="12">
        <v>101.01877528044081</v>
      </c>
      <c r="AD139" s="12">
        <v>100.61904244429554</v>
      </c>
      <c r="AE139" s="12">
        <v>100</v>
      </c>
      <c r="AF139" s="12">
        <v>99.483979319352954</v>
      </c>
      <c r="AG139" s="12">
        <v>98.556963935709504</v>
      </c>
      <c r="AH139" s="12">
        <v>98.12050030672718</v>
      </c>
      <c r="AI139" s="12">
        <v>97.51861492612997</v>
      </c>
      <c r="AJ139" s="12">
        <v>97.391664303625618</v>
      </c>
      <c r="AK139" s="12">
        <v>97.329303425294285</v>
      </c>
      <c r="AL139" s="12">
        <v>97.245775069162391</v>
      </c>
      <c r="AM139" s="12">
        <v>97.299540556327898</v>
      </c>
      <c r="AN139" s="12">
        <v>97.030899751883709</v>
      </c>
    </row>
    <row r="140" spans="1:40">
      <c r="A140" s="1" t="s">
        <v>524</v>
      </c>
      <c r="B140" s="1" t="s">
        <v>541</v>
      </c>
      <c r="D140" s="1" t="s">
        <v>635</v>
      </c>
      <c r="F140" s="1">
        <v>139</v>
      </c>
      <c r="G140" s="1" t="s">
        <v>769</v>
      </c>
      <c r="H140" s="1" t="str">
        <f t="shared" si="7"/>
        <v>139종합</v>
      </c>
      <c r="I140" s="12">
        <v>103.62683666008409</v>
      </c>
      <c r="J140" s="12">
        <v>103.93175015060071</v>
      </c>
      <c r="K140" s="12">
        <v>103.91080044764674</v>
      </c>
      <c r="L140" s="12">
        <v>104.44849499443069</v>
      </c>
      <c r="M140" s="12">
        <v>104.42325331772514</v>
      </c>
      <c r="N140" s="12">
        <v>104.26603237962649</v>
      </c>
      <c r="O140" s="12">
        <v>104.13269638590995</v>
      </c>
      <c r="P140" s="12">
        <v>104.1094878937936</v>
      </c>
      <c r="Q140" s="12">
        <v>104.02222757443258</v>
      </c>
      <c r="R140" s="12">
        <v>103.74140805627312</v>
      </c>
      <c r="S140" s="12">
        <v>103.55162270223518</v>
      </c>
      <c r="T140" s="12">
        <v>103.26817409919758</v>
      </c>
      <c r="U140" s="12">
        <v>103.16154706062569</v>
      </c>
      <c r="V140" s="12">
        <v>103.01039594350846</v>
      </c>
      <c r="W140" s="12">
        <v>102.9405360305941</v>
      </c>
      <c r="X140" s="12">
        <v>102.40233320809352</v>
      </c>
      <c r="Y140" s="12">
        <v>102.06572579467507</v>
      </c>
      <c r="Z140" s="12">
        <v>101.79778499939943</v>
      </c>
      <c r="AA140" s="12">
        <v>101.20823668482279</v>
      </c>
      <c r="AB140" s="12">
        <v>100.65957566009206</v>
      </c>
      <c r="AC140" s="12">
        <v>100.44149165782262</v>
      </c>
      <c r="AD140" s="12">
        <v>100.28652265691004</v>
      </c>
      <c r="AE140" s="12">
        <v>100</v>
      </c>
      <c r="AF140" s="12">
        <v>99.195254873201662</v>
      </c>
      <c r="AG140" s="12">
        <v>98.69511037845092</v>
      </c>
      <c r="AH140" s="12">
        <v>98.35717847708905</v>
      </c>
      <c r="AI140" s="12">
        <v>98.262723693252568</v>
      </c>
      <c r="AJ140" s="12">
        <v>98.635153226055266</v>
      </c>
      <c r="AK140" s="12">
        <v>98.641090249295473</v>
      </c>
      <c r="AL140" s="12">
        <v>98.923470485787306</v>
      </c>
      <c r="AM140" s="12">
        <v>98.964071611188515</v>
      </c>
      <c r="AN140" s="12">
        <v>99.479608792587342</v>
      </c>
    </row>
    <row r="141" spans="1:40">
      <c r="A141" s="1" t="s">
        <v>524</v>
      </c>
      <c r="B141" s="1" t="s">
        <v>541</v>
      </c>
      <c r="D141" s="1" t="s">
        <v>636</v>
      </c>
      <c r="F141" s="1">
        <v>140</v>
      </c>
      <c r="G141" s="1" t="s">
        <v>769</v>
      </c>
      <c r="H141" s="1" t="str">
        <f t="shared" si="7"/>
        <v>140종합</v>
      </c>
      <c r="I141" s="12">
        <v>112.52466348289812</v>
      </c>
      <c r="J141" s="12">
        <v>112.56863056214333</v>
      </c>
      <c r="K141" s="12">
        <v>112.67314152840449</v>
      </c>
      <c r="L141" s="12">
        <v>112.52263910114021</v>
      </c>
      <c r="M141" s="12">
        <v>112.5208922709153</v>
      </c>
      <c r="N141" s="12">
        <v>112.25983176672777</v>
      </c>
      <c r="O141" s="12">
        <v>111.95643675234501</v>
      </c>
      <c r="P141" s="12">
        <v>110.66223195449237</v>
      </c>
      <c r="Q141" s="12">
        <v>109.47237518777034</v>
      </c>
      <c r="R141" s="12">
        <v>108.49522947661214</v>
      </c>
      <c r="S141" s="12">
        <v>107.25183334637703</v>
      </c>
      <c r="T141" s="12">
        <v>106.94761849816339</v>
      </c>
      <c r="U141" s="12">
        <v>106.84347674153659</v>
      </c>
      <c r="V141" s="12">
        <v>106.44967364029458</v>
      </c>
      <c r="W141" s="12">
        <v>105.83029058099491</v>
      </c>
      <c r="X141" s="12">
        <v>105.88690075889812</v>
      </c>
      <c r="Y141" s="12">
        <v>105.04624681504123</v>
      </c>
      <c r="Z141" s="12">
        <v>103.7778688937106</v>
      </c>
      <c r="AA141" s="12">
        <v>102.96921576733166</v>
      </c>
      <c r="AB141" s="12">
        <v>102.01944007859558</v>
      </c>
      <c r="AC141" s="12">
        <v>101.42255728412582</v>
      </c>
      <c r="AD141" s="12">
        <v>100.3617805896623</v>
      </c>
      <c r="AE141" s="12">
        <v>100</v>
      </c>
      <c r="AF141" s="12">
        <v>99.264623683373998</v>
      </c>
      <c r="AG141" s="12">
        <v>98.625566086190986</v>
      </c>
      <c r="AH141" s="12">
        <v>98.294107209172282</v>
      </c>
      <c r="AI141" s="12">
        <v>98.119290002365418</v>
      </c>
      <c r="AJ141" s="12">
        <v>98.511464544150655</v>
      </c>
      <c r="AK141" s="12">
        <v>98.445148563493163</v>
      </c>
      <c r="AL141" s="12">
        <v>98.511927176643667</v>
      </c>
      <c r="AM141" s="12">
        <v>98.23475871739376</v>
      </c>
      <c r="AN141" s="12">
        <v>98.089355335714387</v>
      </c>
    </row>
    <row r="142" spans="1:40">
      <c r="A142" s="1" t="s">
        <v>522</v>
      </c>
      <c r="F142" s="1">
        <v>141</v>
      </c>
      <c r="G142" s="1" t="s">
        <v>769</v>
      </c>
      <c r="H142" s="1" t="str">
        <f t="shared" si="7"/>
        <v>141종합</v>
      </c>
      <c r="I142" s="12">
        <v>88.413521611746916</v>
      </c>
      <c r="J142" s="12">
        <v>89.599081915977777</v>
      </c>
      <c r="K142" s="12">
        <v>90.998567760635325</v>
      </c>
      <c r="L142" s="12">
        <v>93.089063292666609</v>
      </c>
      <c r="M142" s="12">
        <v>93.308100494890866</v>
      </c>
      <c r="N142" s="12">
        <v>94.4322411525295</v>
      </c>
      <c r="O142" s="12">
        <v>95.387294079710699</v>
      </c>
      <c r="P142" s="12">
        <v>96.3105916553871</v>
      </c>
      <c r="Q142" s="12">
        <v>97.366319518888261</v>
      </c>
      <c r="R142" s="12">
        <v>98.163209602807129</v>
      </c>
      <c r="S142" s="12">
        <v>99.061537038533999</v>
      </c>
      <c r="T142" s="12">
        <v>99.419049675199105</v>
      </c>
      <c r="U142" s="12">
        <v>99.97096404362496</v>
      </c>
      <c r="V142" s="12">
        <v>100.01911630222888</v>
      </c>
      <c r="W142" s="12">
        <v>100.21002803538859</v>
      </c>
      <c r="X142" s="12">
        <v>100.30677428107028</v>
      </c>
      <c r="Y142" s="12">
        <v>100.37835775769955</v>
      </c>
      <c r="Z142" s="12">
        <v>100.28934830992267</v>
      </c>
      <c r="AA142" s="12">
        <v>100.1104944871059</v>
      </c>
      <c r="AB142" s="12">
        <v>99.922438057089508</v>
      </c>
      <c r="AC142" s="12">
        <v>99.866331467724649</v>
      </c>
      <c r="AD142" s="12">
        <v>99.898675725323571</v>
      </c>
      <c r="AE142" s="12">
        <v>100</v>
      </c>
      <c r="AF142" s="12">
        <v>100.08638345410495</v>
      </c>
      <c r="AG142" s="12">
        <v>100.13897847218698</v>
      </c>
      <c r="AH142" s="12">
        <v>100.11714125242435</v>
      </c>
      <c r="AI142" s="12">
        <v>100.15823486953708</v>
      </c>
      <c r="AJ142" s="12">
        <v>100.45781423311875</v>
      </c>
      <c r="AK142" s="12">
        <v>100.69482936119027</v>
      </c>
      <c r="AL142" s="12">
        <v>100.90732781200018</v>
      </c>
      <c r="AM142" s="12">
        <v>101.10548214479773</v>
      </c>
      <c r="AN142" s="12">
        <v>101.14557917905299</v>
      </c>
    </row>
    <row r="143" spans="1:40">
      <c r="A143" s="1" t="s">
        <v>524</v>
      </c>
      <c r="B143" s="1" t="s">
        <v>542</v>
      </c>
      <c r="F143" s="1">
        <v>142</v>
      </c>
      <c r="G143" s="1" t="s">
        <v>769</v>
      </c>
      <c r="H143" s="1" t="str">
        <f t="shared" si="7"/>
        <v>142종합</v>
      </c>
      <c r="I143" s="12">
        <v>89.213701213308909</v>
      </c>
      <c r="J143" s="12">
        <v>90.668654176253838</v>
      </c>
      <c r="K143" s="12">
        <v>92.442798829058248</v>
      </c>
      <c r="L143" s="12">
        <v>95.674932754325781</v>
      </c>
      <c r="M143" s="12">
        <v>96.155951161164936</v>
      </c>
      <c r="N143" s="12">
        <v>97.238131479700471</v>
      </c>
      <c r="O143" s="12">
        <v>98.225839505494122</v>
      </c>
      <c r="P143" s="12">
        <v>99.12783105080301</v>
      </c>
      <c r="Q143" s="12">
        <v>100.07354057408675</v>
      </c>
      <c r="R143" s="12">
        <v>100.92425052439884</v>
      </c>
      <c r="S143" s="12">
        <v>101.89446683451438</v>
      </c>
      <c r="T143" s="12">
        <v>102.21750177155855</v>
      </c>
      <c r="U143" s="12">
        <v>102.21913627805472</v>
      </c>
      <c r="V143" s="12">
        <v>102.02826163671877</v>
      </c>
      <c r="W143" s="12">
        <v>101.89795835539395</v>
      </c>
      <c r="X143" s="12">
        <v>101.68451276348802</v>
      </c>
      <c r="Y143" s="12">
        <v>101.44022411207149</v>
      </c>
      <c r="Z143" s="12">
        <v>101.03878646322661</v>
      </c>
      <c r="AA143" s="12">
        <v>100.7064185518057</v>
      </c>
      <c r="AB143" s="12">
        <v>100.32296056966202</v>
      </c>
      <c r="AC143" s="12">
        <v>100.15571198155354</v>
      </c>
      <c r="AD143" s="12">
        <v>100.07581632449214</v>
      </c>
      <c r="AE143" s="12">
        <v>100</v>
      </c>
      <c r="AF143" s="12">
        <v>99.827770133377371</v>
      </c>
      <c r="AG143" s="12">
        <v>99.636870898773552</v>
      </c>
      <c r="AH143" s="12">
        <v>99.492469809396098</v>
      </c>
      <c r="AI143" s="12">
        <v>99.407286706998633</v>
      </c>
      <c r="AJ143" s="12">
        <v>99.471127436248935</v>
      </c>
      <c r="AK143" s="12">
        <v>99.540657502179627</v>
      </c>
      <c r="AL143" s="12">
        <v>99.506696832964977</v>
      </c>
      <c r="AM143" s="12">
        <v>99.408373144082987</v>
      </c>
      <c r="AN143" s="12">
        <v>99.308897546018954</v>
      </c>
    </row>
    <row r="144" spans="1:40">
      <c r="A144" s="1" t="s">
        <v>524</v>
      </c>
      <c r="B144" s="1" t="s">
        <v>542</v>
      </c>
      <c r="C144" s="1" t="s">
        <v>543</v>
      </c>
      <c r="F144" s="1">
        <v>143</v>
      </c>
      <c r="G144" s="1" t="s">
        <v>769</v>
      </c>
      <c r="H144" s="1" t="str">
        <f t="shared" si="7"/>
        <v>143종합</v>
      </c>
      <c r="U144" s="12">
        <v>100.69681080793305</v>
      </c>
      <c r="V144" s="12">
        <v>100.70784821412262</v>
      </c>
      <c r="W144" s="12">
        <v>100.74768897276928</v>
      </c>
      <c r="X144" s="12">
        <v>100.72332779125048</v>
      </c>
      <c r="Y144" s="12">
        <v>100.59613572465771</v>
      </c>
      <c r="Z144" s="12">
        <v>100.36381879841426</v>
      </c>
      <c r="AA144" s="12">
        <v>100.22526904925986</v>
      </c>
      <c r="AB144" s="12">
        <v>100.0441492965561</v>
      </c>
      <c r="AC144" s="12">
        <v>100.02231085074091</v>
      </c>
      <c r="AD144" s="12">
        <v>100.0254427054527</v>
      </c>
      <c r="AE144" s="12">
        <v>100</v>
      </c>
      <c r="AF144" s="12">
        <v>100.00484813663957</v>
      </c>
      <c r="AG144" s="12">
        <v>99.935050044182873</v>
      </c>
      <c r="AH144" s="12">
        <v>99.861400589399935</v>
      </c>
      <c r="AI144" s="12">
        <v>99.846925359182379</v>
      </c>
      <c r="AJ144" s="12">
        <v>99.807241597619949</v>
      </c>
      <c r="AK144" s="12">
        <v>99.831732753976837</v>
      </c>
      <c r="AL144" s="12">
        <v>99.757808499543472</v>
      </c>
      <c r="AM144" s="12">
        <v>99.637979242932914</v>
      </c>
      <c r="AN144" s="12">
        <v>99.546309724009902</v>
      </c>
    </row>
    <row r="145" spans="1:40">
      <c r="A145" s="1" t="s">
        <v>524</v>
      </c>
      <c r="B145" s="1" t="s">
        <v>542</v>
      </c>
      <c r="D145" s="1" t="s">
        <v>559</v>
      </c>
      <c r="F145" s="1">
        <v>144</v>
      </c>
      <c r="G145" s="1" t="s">
        <v>769</v>
      </c>
      <c r="H145" s="1" t="str">
        <f t="shared" si="7"/>
        <v>144종합</v>
      </c>
      <c r="I145" s="12">
        <v>88.711079976849945</v>
      </c>
      <c r="J145" s="12">
        <v>89.167732152527066</v>
      </c>
      <c r="K145" s="12">
        <v>90.296261786528262</v>
      </c>
      <c r="L145" s="12">
        <v>92.29709632427415</v>
      </c>
      <c r="M145" s="12">
        <v>92.16961129849912</v>
      </c>
      <c r="N145" s="12">
        <v>92.637699215258735</v>
      </c>
      <c r="O145" s="12">
        <v>93.320375512569996</v>
      </c>
      <c r="P145" s="12">
        <v>93.940769344495038</v>
      </c>
      <c r="Q145" s="12">
        <v>94.373982253598399</v>
      </c>
      <c r="R145" s="12">
        <v>99.077288720002173</v>
      </c>
      <c r="S145" s="12">
        <v>99.595892539135249</v>
      </c>
      <c r="T145" s="12">
        <v>100.03949482924922</v>
      </c>
      <c r="U145" s="12">
        <v>100.0592881436545</v>
      </c>
      <c r="V145" s="12">
        <v>100.05018678670801</v>
      </c>
      <c r="W145" s="12">
        <v>100.04560852666957</v>
      </c>
      <c r="X145" s="12">
        <v>100.03877508607982</v>
      </c>
      <c r="Y145" s="12">
        <v>100.03236037417938</v>
      </c>
      <c r="Z145" s="12">
        <v>99.99660323907726</v>
      </c>
      <c r="AA145" s="12">
        <v>99.908411314482407</v>
      </c>
      <c r="AB145" s="12">
        <v>99.789012698236277</v>
      </c>
      <c r="AC145" s="12">
        <v>99.869903355981165</v>
      </c>
      <c r="AD145" s="12">
        <v>99.949561502145997</v>
      </c>
      <c r="AE145" s="12">
        <v>100</v>
      </c>
      <c r="AF145" s="12">
        <v>100.01169614566771</v>
      </c>
      <c r="AG145" s="12">
        <v>99.936513605578966</v>
      </c>
      <c r="AH145" s="12">
        <v>99.873517460989859</v>
      </c>
      <c r="AI145" s="12">
        <v>99.870078157452099</v>
      </c>
      <c r="AJ145" s="12">
        <v>99.852196405618187</v>
      </c>
      <c r="AK145" s="12">
        <v>99.859136055131017</v>
      </c>
      <c r="AL145" s="12">
        <v>99.847287484263632</v>
      </c>
      <c r="AM145" s="12">
        <v>99.829684462899465</v>
      </c>
      <c r="AN145" s="12">
        <v>99.67269220783578</v>
      </c>
    </row>
    <row r="146" spans="1:40">
      <c r="A146" s="1" t="s">
        <v>524</v>
      </c>
      <c r="B146" s="1" t="s">
        <v>542</v>
      </c>
      <c r="D146" s="1" t="s">
        <v>636</v>
      </c>
      <c r="F146" s="1">
        <v>145</v>
      </c>
      <c r="G146" s="1" t="s">
        <v>769</v>
      </c>
      <c r="H146" s="1" t="str">
        <f t="shared" si="7"/>
        <v>145종합</v>
      </c>
      <c r="I146" s="12">
        <v>93.200247989787712</v>
      </c>
      <c r="J146" s="12">
        <v>93.576281908924727</v>
      </c>
      <c r="K146" s="12">
        <v>94.631523727534244</v>
      </c>
      <c r="L146" s="12">
        <v>95.402362350291654</v>
      </c>
      <c r="M146" s="12">
        <v>95.998061855842764</v>
      </c>
      <c r="N146" s="12">
        <v>96.356259768296667</v>
      </c>
      <c r="O146" s="12">
        <v>97.31303267874685</v>
      </c>
      <c r="P146" s="12">
        <v>97.799064294165802</v>
      </c>
      <c r="Q146" s="12">
        <v>98.668611849038072</v>
      </c>
      <c r="R146" s="12">
        <v>99.127364190781904</v>
      </c>
      <c r="S146" s="12">
        <v>100.13370734082427</v>
      </c>
      <c r="T146" s="12">
        <v>100.62405163889565</v>
      </c>
      <c r="U146" s="12">
        <v>100.62405163889565</v>
      </c>
      <c r="V146" s="12">
        <v>100.62405163889565</v>
      </c>
      <c r="W146" s="12">
        <v>100.49731448157858</v>
      </c>
      <c r="X146" s="12">
        <v>100.72495051587059</v>
      </c>
      <c r="Y146" s="12">
        <v>100.51658993918424</v>
      </c>
      <c r="Z146" s="12">
        <v>100.42285699187708</v>
      </c>
      <c r="AA146" s="12">
        <v>100.28190326699773</v>
      </c>
      <c r="AB146" s="12">
        <v>100.0306691751872</v>
      </c>
      <c r="AC146" s="12">
        <v>100.0393227575728</v>
      </c>
      <c r="AD146" s="12">
        <v>100.00207642129337</v>
      </c>
      <c r="AE146" s="12">
        <v>100</v>
      </c>
      <c r="AF146" s="12">
        <v>100.03186842593675</v>
      </c>
      <c r="AG146" s="12">
        <v>100.01273686332857</v>
      </c>
      <c r="AH146" s="12">
        <v>100.00544643698379</v>
      </c>
      <c r="AI146" s="12">
        <v>99.998739772611827</v>
      </c>
      <c r="AJ146" s="12">
        <v>100.04847870654396</v>
      </c>
      <c r="AK146" s="12">
        <v>100.08741579147656</v>
      </c>
      <c r="AL146" s="12">
        <v>100.00086896126363</v>
      </c>
      <c r="AM146" s="12">
        <v>99.888982396980623</v>
      </c>
      <c r="AN146" s="12">
        <v>99.838154029018995</v>
      </c>
    </row>
    <row r="147" spans="1:40">
      <c r="A147" s="1" t="s">
        <v>524</v>
      </c>
      <c r="B147" s="1" t="s">
        <v>542</v>
      </c>
      <c r="D147" s="1" t="s">
        <v>630</v>
      </c>
      <c r="F147" s="1">
        <v>146</v>
      </c>
      <c r="G147" s="1" t="s">
        <v>769</v>
      </c>
      <c r="H147" s="1" t="str">
        <f t="shared" si="7"/>
        <v>146종합</v>
      </c>
      <c r="I147" s="12">
        <v>95.075709387097888</v>
      </c>
      <c r="J147" s="12">
        <v>95.438132149731814</v>
      </c>
      <c r="K147" s="12">
        <v>96.600164889680684</v>
      </c>
      <c r="L147" s="12">
        <v>96.77922954619099</v>
      </c>
      <c r="M147" s="12">
        <v>96.779289685913895</v>
      </c>
      <c r="N147" s="12">
        <v>97.197149121572849</v>
      </c>
      <c r="O147" s="12">
        <v>97.579528537391184</v>
      </c>
      <c r="P147" s="12">
        <v>98.444210164710299</v>
      </c>
      <c r="Q147" s="12">
        <v>99.006926212498541</v>
      </c>
      <c r="R147" s="12">
        <v>99.168279625255693</v>
      </c>
      <c r="S147" s="12">
        <v>99.192466912680544</v>
      </c>
      <c r="T147" s="12">
        <v>99.241806364340349</v>
      </c>
      <c r="U147" s="12">
        <v>99.38577322534131</v>
      </c>
      <c r="V147" s="12">
        <v>99.38577322534131</v>
      </c>
      <c r="W147" s="12">
        <v>99.369051379273259</v>
      </c>
      <c r="X147" s="12">
        <v>99.553436738232705</v>
      </c>
      <c r="Y147" s="12">
        <v>99.749128220668126</v>
      </c>
      <c r="Z147" s="12">
        <v>99.62446395556718</v>
      </c>
      <c r="AA147" s="12">
        <v>99.589765306032731</v>
      </c>
      <c r="AB147" s="12">
        <v>99.795486323697958</v>
      </c>
      <c r="AC147" s="12">
        <v>99.904309556091036</v>
      </c>
      <c r="AD147" s="12">
        <v>100.04299843170676</v>
      </c>
      <c r="AE147" s="12">
        <v>100</v>
      </c>
      <c r="AF147" s="12">
        <v>101.19435157226009</v>
      </c>
      <c r="AG147" s="12">
        <v>101.14892432978029</v>
      </c>
      <c r="AH147" s="12">
        <v>101.05944012501848</v>
      </c>
      <c r="AI147" s="12">
        <v>100.97623256564265</v>
      </c>
      <c r="AJ147" s="12">
        <v>100.96423001234227</v>
      </c>
      <c r="AK147" s="12">
        <v>100.98501447228334</v>
      </c>
      <c r="AL147" s="12">
        <v>100.96172331279108</v>
      </c>
      <c r="AM147" s="12">
        <v>100.95854304041526</v>
      </c>
      <c r="AN147" s="12">
        <v>100.9353527688549</v>
      </c>
    </row>
    <row r="148" spans="1:40">
      <c r="A148" s="1" t="s">
        <v>524</v>
      </c>
      <c r="B148" s="1" t="s">
        <v>542</v>
      </c>
      <c r="D148" s="1" t="s">
        <v>637</v>
      </c>
      <c r="F148" s="1">
        <v>147</v>
      </c>
      <c r="G148" s="1" t="s">
        <v>769</v>
      </c>
      <c r="H148" s="1" t="str">
        <f t="shared" si="7"/>
        <v>147종합</v>
      </c>
      <c r="I148" s="12">
        <v>93.134101933018329</v>
      </c>
      <c r="J148" s="12">
        <v>94.110309327139831</v>
      </c>
      <c r="K148" s="12">
        <v>95.245026135892815</v>
      </c>
      <c r="L148" s="12">
        <v>96.789501003221375</v>
      </c>
      <c r="M148" s="12">
        <v>97.474392812954264</v>
      </c>
      <c r="N148" s="12">
        <v>98.242004801823796</v>
      </c>
      <c r="O148" s="12">
        <v>98.645964059023242</v>
      </c>
      <c r="P148" s="12">
        <v>99.228485247592488</v>
      </c>
      <c r="Q148" s="12">
        <v>99.635435434421495</v>
      </c>
      <c r="R148" s="12">
        <v>100.07137192989209</v>
      </c>
      <c r="S148" s="12">
        <v>101.08854797901148</v>
      </c>
      <c r="T148" s="12">
        <v>101.3166285999324</v>
      </c>
      <c r="U148" s="12">
        <v>101.3166285999324</v>
      </c>
      <c r="V148" s="12">
        <v>101.2313734963068</v>
      </c>
      <c r="W148" s="12">
        <v>101.15865122519155</v>
      </c>
      <c r="X148" s="12">
        <v>101.12986567691175</v>
      </c>
      <c r="Y148" s="12">
        <v>100.9219964085796</v>
      </c>
      <c r="Z148" s="12">
        <v>100.88172924897246</v>
      </c>
      <c r="AA148" s="12">
        <v>100.77326320177181</v>
      </c>
      <c r="AB148" s="12">
        <v>100.5522813181086</v>
      </c>
      <c r="AC148" s="12">
        <v>100.39679652964539</v>
      </c>
      <c r="AD148" s="12">
        <v>100.16828028151089</v>
      </c>
      <c r="AE148" s="12">
        <v>100</v>
      </c>
      <c r="AF148" s="12">
        <v>99.775806806174799</v>
      </c>
      <c r="AG148" s="12">
        <v>99.730021713344158</v>
      </c>
      <c r="AH148" s="12">
        <v>99.727006166292114</v>
      </c>
      <c r="AI148" s="12">
        <v>99.878232197468975</v>
      </c>
      <c r="AJ148" s="12">
        <v>99.889026258520403</v>
      </c>
      <c r="AK148" s="12">
        <v>99.952895320907402</v>
      </c>
      <c r="AL148" s="12">
        <v>99.947794543214783</v>
      </c>
      <c r="AM148" s="12">
        <v>99.875846199775538</v>
      </c>
      <c r="AN148" s="12">
        <v>99.83108043276377</v>
      </c>
    </row>
    <row r="149" spans="1:40">
      <c r="A149" s="1" t="s">
        <v>524</v>
      </c>
      <c r="B149" s="1" t="s">
        <v>542</v>
      </c>
      <c r="D149" s="1" t="s">
        <v>638</v>
      </c>
      <c r="F149" s="1">
        <v>148</v>
      </c>
      <c r="G149" s="1" t="s">
        <v>769</v>
      </c>
      <c r="H149" s="1" t="str">
        <f t="shared" si="7"/>
        <v>148종합</v>
      </c>
      <c r="I149" s="12">
        <v>89.380995964716178</v>
      </c>
      <c r="J149" s="12">
        <v>90.702081478758387</v>
      </c>
      <c r="K149" s="12">
        <v>92.275424318723978</v>
      </c>
      <c r="L149" s="12">
        <v>94.180573893073117</v>
      </c>
      <c r="M149" s="12">
        <v>95.471846541686091</v>
      </c>
      <c r="N149" s="12">
        <v>96.460908028029721</v>
      </c>
      <c r="O149" s="12">
        <v>97.444152372909542</v>
      </c>
      <c r="P149" s="12">
        <v>98.861174239462528</v>
      </c>
      <c r="Q149" s="12">
        <v>99.72036164304393</v>
      </c>
      <c r="R149" s="12">
        <v>100.01221592467959</v>
      </c>
      <c r="S149" s="12">
        <v>100.98126705978892</v>
      </c>
      <c r="T149" s="12">
        <v>101.36953028455346</v>
      </c>
      <c r="U149" s="12">
        <v>101.48124825456044</v>
      </c>
      <c r="V149" s="12">
        <v>101.48525289616779</v>
      </c>
      <c r="W149" s="12">
        <v>101.49845325679784</v>
      </c>
      <c r="X149" s="12">
        <v>101.37996362678662</v>
      </c>
      <c r="Y149" s="12">
        <v>101.02483544747204</v>
      </c>
      <c r="Z149" s="12">
        <v>100.6084505979227</v>
      </c>
      <c r="AA149" s="12">
        <v>100.23809983264887</v>
      </c>
      <c r="AB149" s="12">
        <v>100.12439946716715</v>
      </c>
      <c r="AC149" s="12">
        <v>99.99119780771349</v>
      </c>
      <c r="AD149" s="12">
        <v>100.03816919045437</v>
      </c>
      <c r="AE149" s="12">
        <v>100</v>
      </c>
      <c r="AF149" s="12">
        <v>99.952994125019373</v>
      </c>
      <c r="AG149" s="12">
        <v>99.743033551156032</v>
      </c>
      <c r="AH149" s="12">
        <v>99.654670787782408</v>
      </c>
      <c r="AI149" s="12">
        <v>99.65942729947524</v>
      </c>
      <c r="AJ149" s="12">
        <v>99.649531572978077</v>
      </c>
      <c r="AK149" s="12">
        <v>99.643059843600568</v>
      </c>
      <c r="AL149" s="12">
        <v>99.627828335714284</v>
      </c>
      <c r="AM149" s="12">
        <v>99.611466263596483</v>
      </c>
      <c r="AN149" s="12">
        <v>99.525611879816182</v>
      </c>
    </row>
    <row r="150" spans="1:40">
      <c r="A150" s="1" t="s">
        <v>524</v>
      </c>
      <c r="B150" s="1" t="s">
        <v>542</v>
      </c>
      <c r="D150" s="1" t="s">
        <v>631</v>
      </c>
      <c r="F150" s="1">
        <v>149</v>
      </c>
      <c r="G150" s="1" t="s">
        <v>769</v>
      </c>
      <c r="H150" s="1" t="str">
        <f t="shared" si="7"/>
        <v>149종합</v>
      </c>
      <c r="I150" s="12">
        <v>87.301769870041724</v>
      </c>
      <c r="J150" s="12">
        <v>88.639611285682534</v>
      </c>
      <c r="K150" s="12">
        <v>89.971976964493777</v>
      </c>
      <c r="L150" s="12">
        <v>94.471384254642587</v>
      </c>
      <c r="M150" s="12">
        <v>94.545643551647245</v>
      </c>
      <c r="N150" s="12">
        <v>95.408474912542431</v>
      </c>
      <c r="O150" s="12">
        <v>96.259804755599902</v>
      </c>
      <c r="P150" s="12">
        <v>96.783448329083996</v>
      </c>
      <c r="Q150" s="12">
        <v>97.239217987747594</v>
      </c>
      <c r="R150" s="12">
        <v>98.440273142179308</v>
      </c>
      <c r="S150" s="12">
        <v>98.948017200012217</v>
      </c>
      <c r="T150" s="12">
        <v>99.263602394143206</v>
      </c>
      <c r="U150" s="12">
        <v>99.926235413681525</v>
      </c>
      <c r="V150" s="12">
        <v>100.02842769814833</v>
      </c>
      <c r="W150" s="12">
        <v>100.14412890701442</v>
      </c>
      <c r="X150" s="12">
        <v>100.14004425911816</v>
      </c>
      <c r="Y150" s="12">
        <v>100.16019322956149</v>
      </c>
      <c r="Z150" s="12">
        <v>100.05154132479228</v>
      </c>
      <c r="AA150" s="12">
        <v>100.01746537357197</v>
      </c>
      <c r="AB150" s="12">
        <v>99.962557768071377</v>
      </c>
      <c r="AC150" s="12">
        <v>99.957856227497089</v>
      </c>
      <c r="AD150" s="12">
        <v>99.949783661995966</v>
      </c>
      <c r="AE150" s="12">
        <v>100</v>
      </c>
      <c r="AF150" s="12">
        <v>99.867246912119313</v>
      </c>
      <c r="AG150" s="12">
        <v>100.00645459770998</v>
      </c>
      <c r="AH150" s="12">
        <v>99.818681988412862</v>
      </c>
      <c r="AI150" s="12">
        <v>99.773503536208935</v>
      </c>
      <c r="AJ150" s="12">
        <v>99.500802039968349</v>
      </c>
      <c r="AK150" s="12">
        <v>99.496348050293292</v>
      </c>
      <c r="AL150" s="12">
        <v>99.300473449039714</v>
      </c>
      <c r="AM150" s="12">
        <v>98.987327145696639</v>
      </c>
      <c r="AN150" s="12">
        <v>98.964818227310246</v>
      </c>
    </row>
    <row r="151" spans="1:40">
      <c r="A151" s="1" t="s">
        <v>524</v>
      </c>
      <c r="B151" s="1" t="s">
        <v>542</v>
      </c>
      <c r="D151" s="1" t="s">
        <v>639</v>
      </c>
      <c r="F151" s="1">
        <v>150</v>
      </c>
      <c r="G151" s="1" t="s">
        <v>769</v>
      </c>
      <c r="H151" s="1" t="str">
        <f t="shared" si="7"/>
        <v>150종합</v>
      </c>
      <c r="I151" s="12">
        <v>90.37945088897753</v>
      </c>
      <c r="J151" s="12">
        <v>91.07530876557756</v>
      </c>
      <c r="K151" s="12">
        <v>92.272391584961426</v>
      </c>
      <c r="L151" s="12">
        <v>93.840663199842879</v>
      </c>
      <c r="M151" s="12">
        <v>94.151971926956435</v>
      </c>
      <c r="N151" s="12">
        <v>94.796580843454961</v>
      </c>
      <c r="O151" s="12">
        <v>95.498060991840205</v>
      </c>
      <c r="P151" s="12">
        <v>96.017470118098004</v>
      </c>
      <c r="Q151" s="12">
        <v>96.951213502014596</v>
      </c>
      <c r="R151" s="12">
        <v>98.255798087145934</v>
      </c>
      <c r="S151" s="12">
        <v>99.868182688746927</v>
      </c>
      <c r="T151" s="12">
        <v>101.09845222367882</v>
      </c>
      <c r="U151" s="12">
        <v>101.05918597759985</v>
      </c>
      <c r="V151" s="12">
        <v>101.06460006767415</v>
      </c>
      <c r="W151" s="12">
        <v>101.05918597759985</v>
      </c>
      <c r="X151" s="12">
        <v>101.19883610830925</v>
      </c>
      <c r="Y151" s="12">
        <v>101.11703653012745</v>
      </c>
      <c r="Z151" s="12">
        <v>100.80959678234944</v>
      </c>
      <c r="AA151" s="12">
        <v>100.75146773067064</v>
      </c>
      <c r="AB151" s="12">
        <v>100.05645329699608</v>
      </c>
      <c r="AC151" s="12">
        <v>100.05121953762023</v>
      </c>
      <c r="AD151" s="12">
        <v>100.05477268001347</v>
      </c>
      <c r="AE151" s="12">
        <v>100</v>
      </c>
      <c r="AF151" s="12">
        <v>99.919136308428861</v>
      </c>
      <c r="AG151" s="12">
        <v>99.83931295114192</v>
      </c>
      <c r="AH151" s="12">
        <v>99.80753410393649</v>
      </c>
      <c r="AI151" s="12">
        <v>99.79428270935108</v>
      </c>
      <c r="AJ151" s="12">
        <v>99.812077322258915</v>
      </c>
      <c r="AK151" s="12">
        <v>99.898846614149235</v>
      </c>
      <c r="AL151" s="12">
        <v>99.87376203529027</v>
      </c>
      <c r="AM151" s="12">
        <v>99.726948283722379</v>
      </c>
      <c r="AN151" s="12">
        <v>99.517548244653227</v>
      </c>
    </row>
    <row r="152" spans="1:40">
      <c r="A152" s="1" t="s">
        <v>524</v>
      </c>
      <c r="B152" s="1" t="s">
        <v>542</v>
      </c>
      <c r="D152" s="1" t="s">
        <v>640</v>
      </c>
      <c r="F152" s="1">
        <v>151</v>
      </c>
      <c r="G152" s="1" t="s">
        <v>769</v>
      </c>
      <c r="H152" s="1" t="str">
        <f t="shared" si="7"/>
        <v>151종합</v>
      </c>
      <c r="I152" s="12">
        <v>90.565792354164941</v>
      </c>
      <c r="J152" s="12">
        <v>91.532653644536808</v>
      </c>
      <c r="K152" s="12">
        <v>92.760735110799459</v>
      </c>
      <c r="L152" s="12">
        <v>95.289838720969115</v>
      </c>
      <c r="M152" s="12">
        <v>95.385282420632223</v>
      </c>
      <c r="N152" s="12">
        <v>96.149432877520326</v>
      </c>
      <c r="O152" s="12">
        <v>96.653481218561723</v>
      </c>
      <c r="P152" s="12">
        <v>97.429849123590287</v>
      </c>
      <c r="Q152" s="12">
        <v>98.232417937517994</v>
      </c>
      <c r="R152" s="12">
        <v>98.966321346648741</v>
      </c>
      <c r="S152" s="12">
        <v>99.901111164457902</v>
      </c>
      <c r="T152" s="12">
        <v>100.24152440381349</v>
      </c>
      <c r="U152" s="12">
        <v>100.0375314402031</v>
      </c>
      <c r="V152" s="12">
        <v>100.0375314402031</v>
      </c>
      <c r="W152" s="12">
        <v>100.26612009481278</v>
      </c>
      <c r="X152" s="12">
        <v>100.03900706446882</v>
      </c>
      <c r="Y152" s="12">
        <v>100.037801903944</v>
      </c>
      <c r="Z152" s="12">
        <v>99.833972210590062</v>
      </c>
      <c r="AA152" s="12">
        <v>99.883995718426078</v>
      </c>
      <c r="AB152" s="12">
        <v>99.796576996491126</v>
      </c>
      <c r="AC152" s="12">
        <v>99.966831681976288</v>
      </c>
      <c r="AD152" s="12">
        <v>99.975125534832415</v>
      </c>
      <c r="AE152" s="12">
        <v>100</v>
      </c>
      <c r="AF152" s="12">
        <v>99.913298542446384</v>
      </c>
      <c r="AG152" s="12">
        <v>99.845404073552203</v>
      </c>
      <c r="AH152" s="12">
        <v>99.83870274959699</v>
      </c>
      <c r="AI152" s="12">
        <v>99.733100046331572</v>
      </c>
      <c r="AJ152" s="12">
        <v>99.781351950587592</v>
      </c>
      <c r="AK152" s="12">
        <v>99.815351710419861</v>
      </c>
      <c r="AL152" s="12">
        <v>99.627918469733928</v>
      </c>
      <c r="AM152" s="12">
        <v>99.437967503229743</v>
      </c>
      <c r="AN152" s="12">
        <v>99.31133700921329</v>
      </c>
    </row>
    <row r="153" spans="1:40">
      <c r="A153" s="1" t="s">
        <v>524</v>
      </c>
      <c r="B153" s="1" t="s">
        <v>542</v>
      </c>
      <c r="C153" s="1" t="s">
        <v>544</v>
      </c>
      <c r="F153" s="1">
        <v>152</v>
      </c>
      <c r="G153" s="1" t="s">
        <v>769</v>
      </c>
      <c r="H153" s="1" t="str">
        <f t="shared" si="7"/>
        <v>152종합</v>
      </c>
      <c r="U153" s="12">
        <v>102.38174212462896</v>
      </c>
      <c r="V153" s="12">
        <v>101.98428574020878</v>
      </c>
      <c r="W153" s="12">
        <v>101.93440326941696</v>
      </c>
      <c r="X153" s="12">
        <v>101.72764811169853</v>
      </c>
      <c r="Y153" s="12">
        <v>101.55780997248871</v>
      </c>
      <c r="Z153" s="12">
        <v>101.14798547624027</v>
      </c>
      <c r="AA153" s="12">
        <v>100.72805862637665</v>
      </c>
      <c r="AB153" s="12">
        <v>100.19357330051939</v>
      </c>
      <c r="AC153" s="12">
        <v>100.07636583693849</v>
      </c>
      <c r="AD153" s="12">
        <v>100.01470593681221</v>
      </c>
      <c r="AE153" s="12">
        <v>100</v>
      </c>
      <c r="AF153" s="12">
        <v>99.796539215810341</v>
      </c>
      <c r="AG153" s="12">
        <v>99.594817002073299</v>
      </c>
      <c r="AH153" s="12">
        <v>99.33791932881519</v>
      </c>
      <c r="AI153" s="12">
        <v>99.092798108193335</v>
      </c>
      <c r="AJ153" s="12">
        <v>99.175266429802349</v>
      </c>
      <c r="AK153" s="12">
        <v>99.237618931900968</v>
      </c>
      <c r="AL153" s="12">
        <v>99.211856136930322</v>
      </c>
      <c r="AM153" s="12">
        <v>99.088251017989933</v>
      </c>
      <c r="AN153" s="12">
        <v>99.007827132172295</v>
      </c>
    </row>
    <row r="154" spans="1:40">
      <c r="A154" s="1" t="s">
        <v>524</v>
      </c>
      <c r="B154" s="1" t="s">
        <v>542</v>
      </c>
      <c r="D154" s="1" t="s">
        <v>641</v>
      </c>
      <c r="F154" s="1">
        <v>153</v>
      </c>
      <c r="G154" s="1" t="s">
        <v>769</v>
      </c>
      <c r="H154" s="1" t="str">
        <f t="shared" si="7"/>
        <v>153종합</v>
      </c>
      <c r="I154" s="12">
        <v>91.076283010344341</v>
      </c>
      <c r="J154" s="12">
        <v>92.947538965199755</v>
      </c>
      <c r="K154" s="12">
        <v>95.362629659044742</v>
      </c>
      <c r="L154" s="12">
        <v>98.296202310637838</v>
      </c>
      <c r="M154" s="12">
        <v>99.00831698776436</v>
      </c>
      <c r="N154" s="12">
        <v>100.15831026611676</v>
      </c>
      <c r="O154" s="12">
        <v>101.0363110520634</v>
      </c>
      <c r="P154" s="12">
        <v>102.11881464675282</v>
      </c>
      <c r="Q154" s="12">
        <v>103.36159523119825</v>
      </c>
      <c r="R154" s="12">
        <v>104.07772545585962</v>
      </c>
      <c r="S154" s="12">
        <v>104.39888959461382</v>
      </c>
      <c r="T154" s="12">
        <v>104.51893487942429</v>
      </c>
      <c r="U154" s="12">
        <v>104.64863048780947</v>
      </c>
      <c r="V154" s="12">
        <v>103.5338030435524</v>
      </c>
      <c r="W154" s="12">
        <v>103.23400775384938</v>
      </c>
      <c r="X154" s="12">
        <v>102.70708925396151</v>
      </c>
      <c r="Y154" s="12">
        <v>102.20735680783795</v>
      </c>
      <c r="Z154" s="12">
        <v>101.77903993252872</v>
      </c>
      <c r="AA154" s="12">
        <v>101.12819167554048</v>
      </c>
      <c r="AB154" s="12">
        <v>100.13003827585852</v>
      </c>
      <c r="AC154" s="12">
        <v>99.89801042272174</v>
      </c>
      <c r="AD154" s="12">
        <v>99.911376468806694</v>
      </c>
      <c r="AE154" s="12">
        <v>100</v>
      </c>
      <c r="AF154" s="12">
        <v>99.60325979796643</v>
      </c>
      <c r="AG154" s="12">
        <v>99.14273490626509</v>
      </c>
      <c r="AH154" s="12">
        <v>98.596679130584505</v>
      </c>
      <c r="AI154" s="12">
        <v>98.036675245509969</v>
      </c>
      <c r="AJ154" s="12">
        <v>98.193538401531754</v>
      </c>
      <c r="AK154" s="12">
        <v>98.297318165808093</v>
      </c>
      <c r="AL154" s="12">
        <v>98.287187610049287</v>
      </c>
      <c r="AM154" s="12">
        <v>98.074805314144626</v>
      </c>
      <c r="AN154" s="12">
        <v>97.966843335426574</v>
      </c>
    </row>
    <row r="155" spans="1:40">
      <c r="A155" s="1" t="s">
        <v>524</v>
      </c>
      <c r="B155" s="1" t="s">
        <v>542</v>
      </c>
      <c r="D155" s="1" t="s">
        <v>642</v>
      </c>
      <c r="F155" s="1">
        <v>154</v>
      </c>
      <c r="G155" s="1" t="s">
        <v>769</v>
      </c>
      <c r="H155" s="1" t="str">
        <f t="shared" si="7"/>
        <v>154종합</v>
      </c>
      <c r="I155" s="12">
        <v>87.051394312016967</v>
      </c>
      <c r="J155" s="12">
        <v>88.689822118521718</v>
      </c>
      <c r="K155" s="12">
        <v>90.089002688922008</v>
      </c>
      <c r="L155" s="12">
        <v>94.812924556157967</v>
      </c>
      <c r="M155" s="12">
        <v>94.559971946517905</v>
      </c>
      <c r="N155" s="12">
        <v>95.853285965791073</v>
      </c>
      <c r="O155" s="12">
        <v>97.110680650974558</v>
      </c>
      <c r="P155" s="12">
        <v>98.261968812211492</v>
      </c>
      <c r="Q155" s="12">
        <v>99.336083900337073</v>
      </c>
      <c r="R155" s="12">
        <v>99.942438429343326</v>
      </c>
      <c r="S155" s="12">
        <v>100.34335645990168</v>
      </c>
      <c r="T155" s="12">
        <v>100.63851114483479</v>
      </c>
      <c r="U155" s="12">
        <v>100.63851114483479</v>
      </c>
      <c r="V155" s="12">
        <v>100.63851114483479</v>
      </c>
      <c r="W155" s="12">
        <v>100.85296579570699</v>
      </c>
      <c r="X155" s="12">
        <v>100.84144558726419</v>
      </c>
      <c r="Y155" s="12">
        <v>101.05316134618326</v>
      </c>
      <c r="Z155" s="12">
        <v>100.67279414947221</v>
      </c>
      <c r="AA155" s="12">
        <v>100.35660354359969</v>
      </c>
      <c r="AB155" s="12">
        <v>100.12045578903452</v>
      </c>
      <c r="AC155" s="12">
        <v>100.08400867432556</v>
      </c>
      <c r="AD155" s="12">
        <v>100.02035898318218</v>
      </c>
      <c r="AE155" s="12">
        <v>100</v>
      </c>
      <c r="AF155" s="12">
        <v>99.974849910053493</v>
      </c>
      <c r="AG155" s="12">
        <v>99.938425486240007</v>
      </c>
      <c r="AH155" s="12">
        <v>99.883615906424183</v>
      </c>
      <c r="AI155" s="12">
        <v>99.799077923267717</v>
      </c>
      <c r="AJ155" s="12">
        <v>99.889540255773909</v>
      </c>
      <c r="AK155" s="12">
        <v>99.905661051807243</v>
      </c>
      <c r="AL155" s="12">
        <v>99.877735815536369</v>
      </c>
      <c r="AM155" s="12">
        <v>99.830645138994342</v>
      </c>
      <c r="AN155" s="12">
        <v>99.802338798421658</v>
      </c>
    </row>
    <row r="156" spans="1:40">
      <c r="A156" s="1" t="s">
        <v>524</v>
      </c>
      <c r="B156" s="1" t="s">
        <v>542</v>
      </c>
      <c r="D156" s="1" t="s">
        <v>643</v>
      </c>
      <c r="F156" s="1">
        <v>155</v>
      </c>
      <c r="G156" s="1" t="s">
        <v>769</v>
      </c>
      <c r="H156" s="1" t="str">
        <f t="shared" si="7"/>
        <v>155종합</v>
      </c>
      <c r="I156" s="12">
        <v>90.562505567869181</v>
      </c>
      <c r="J156" s="12">
        <v>91.684427538612624</v>
      </c>
      <c r="K156" s="12">
        <v>93.399776880682225</v>
      </c>
      <c r="L156" s="12">
        <v>94.919186650186873</v>
      </c>
      <c r="M156" s="12">
        <v>95.288513755631996</v>
      </c>
      <c r="N156" s="12">
        <v>96.325965389371746</v>
      </c>
      <c r="O156" s="12">
        <v>97.400647694037701</v>
      </c>
      <c r="P156" s="12">
        <v>98.161773555555371</v>
      </c>
      <c r="Q156" s="12">
        <v>99.013662199724322</v>
      </c>
      <c r="R156" s="12">
        <v>99.677085981526446</v>
      </c>
      <c r="S156" s="12">
        <v>101.2547920114191</v>
      </c>
      <c r="T156" s="12">
        <v>101.52568040134001</v>
      </c>
      <c r="U156" s="12">
        <v>101.57032409579428</v>
      </c>
      <c r="V156" s="12">
        <v>101.60826820080851</v>
      </c>
      <c r="W156" s="12">
        <v>101.65246333193865</v>
      </c>
      <c r="X156" s="12">
        <v>101.66098348736962</v>
      </c>
      <c r="Y156" s="12">
        <v>101.59440415221053</v>
      </c>
      <c r="Z156" s="12">
        <v>101.11655071106897</v>
      </c>
      <c r="AA156" s="12">
        <v>100.73110725446226</v>
      </c>
      <c r="AB156" s="12">
        <v>100.41821104605401</v>
      </c>
      <c r="AC156" s="12">
        <v>100.31910585256986</v>
      </c>
      <c r="AD156" s="12">
        <v>100.13162935590147</v>
      </c>
      <c r="AE156" s="12">
        <v>100</v>
      </c>
      <c r="AF156" s="12">
        <v>99.921614820990186</v>
      </c>
      <c r="AG156" s="12">
        <v>99.867276898494012</v>
      </c>
      <c r="AH156" s="12">
        <v>99.851527852365976</v>
      </c>
      <c r="AI156" s="12">
        <v>99.846831036480992</v>
      </c>
      <c r="AJ156" s="12">
        <v>99.877781101627576</v>
      </c>
      <c r="AK156" s="12">
        <v>99.913609252243049</v>
      </c>
      <c r="AL156" s="12">
        <v>99.907044635560226</v>
      </c>
      <c r="AM156" s="12">
        <v>99.842655672864296</v>
      </c>
      <c r="AN156" s="12">
        <v>99.744298910179225</v>
      </c>
    </row>
    <row r="157" spans="1:40">
      <c r="A157" s="1" t="s">
        <v>524</v>
      </c>
      <c r="B157" s="1" t="s">
        <v>542</v>
      </c>
      <c r="D157" s="1" t="s">
        <v>644</v>
      </c>
      <c r="F157" s="1">
        <v>156</v>
      </c>
      <c r="G157" s="1" t="s">
        <v>769</v>
      </c>
      <c r="H157" s="1" t="str">
        <f t="shared" si="7"/>
        <v>156종합</v>
      </c>
      <c r="I157" s="12">
        <v>87.927476319779473</v>
      </c>
      <c r="J157" s="12">
        <v>88.759771756680792</v>
      </c>
      <c r="K157" s="12">
        <v>89.857069810696331</v>
      </c>
      <c r="L157" s="12">
        <v>91.989051807918344</v>
      </c>
      <c r="M157" s="12">
        <v>91.122522660316051</v>
      </c>
      <c r="N157" s="12">
        <v>92.717707751978196</v>
      </c>
      <c r="O157" s="12">
        <v>94.108743672317388</v>
      </c>
      <c r="P157" s="12">
        <v>94.649942433362909</v>
      </c>
      <c r="Q157" s="12">
        <v>95.539336368512082</v>
      </c>
      <c r="R157" s="12">
        <v>97.674879453831977</v>
      </c>
      <c r="S157" s="12">
        <v>99.245111962924597</v>
      </c>
      <c r="T157" s="12">
        <v>99.390924158909783</v>
      </c>
      <c r="U157" s="12">
        <v>99.847626976324236</v>
      </c>
      <c r="V157" s="12">
        <v>100.07722544198167</v>
      </c>
      <c r="W157" s="12">
        <v>100.06053691625819</v>
      </c>
      <c r="X157" s="12">
        <v>100.02501170674684</v>
      </c>
      <c r="Y157" s="12">
        <v>99.885467164093768</v>
      </c>
      <c r="Z157" s="12">
        <v>99.704030549059468</v>
      </c>
      <c r="AA157" s="12">
        <v>99.946063207922492</v>
      </c>
      <c r="AB157" s="12">
        <v>99.95446578618369</v>
      </c>
      <c r="AC157" s="12">
        <v>100.07968199109872</v>
      </c>
      <c r="AD157" s="12">
        <v>100.09423565335759</v>
      </c>
      <c r="AE157" s="12">
        <v>100</v>
      </c>
      <c r="AF157" s="12">
        <v>99.762072521519329</v>
      </c>
      <c r="AG157" s="12">
        <v>99.791101611961437</v>
      </c>
      <c r="AH157" s="12">
        <v>99.505204392351544</v>
      </c>
      <c r="AI157" s="12">
        <v>99.475009925144775</v>
      </c>
      <c r="AJ157" s="12">
        <v>99.359248703960105</v>
      </c>
      <c r="AK157" s="12">
        <v>99.447898316782258</v>
      </c>
      <c r="AL157" s="12">
        <v>99.296248968462592</v>
      </c>
      <c r="AM157" s="12">
        <v>99.172667773047962</v>
      </c>
      <c r="AN157" s="12">
        <v>99.127321534609948</v>
      </c>
    </row>
    <row r="158" spans="1:40">
      <c r="A158" s="1" t="s">
        <v>524</v>
      </c>
      <c r="B158" s="1" t="s">
        <v>542</v>
      </c>
      <c r="C158" s="1" t="s">
        <v>545</v>
      </c>
      <c r="F158" s="1">
        <v>157</v>
      </c>
      <c r="G158" s="1" t="s">
        <v>769</v>
      </c>
      <c r="H158" s="1" t="str">
        <f t="shared" si="7"/>
        <v>157종합</v>
      </c>
      <c r="U158" s="12">
        <v>104.60544682678966</v>
      </c>
      <c r="V158" s="12">
        <v>104.31225692482452</v>
      </c>
      <c r="W158" s="12">
        <v>103.79462413641505</v>
      </c>
      <c r="X158" s="12">
        <v>103.25054201937436</v>
      </c>
      <c r="Y158" s="12">
        <v>102.71959410346396</v>
      </c>
      <c r="Z158" s="12">
        <v>102.0418085834027</v>
      </c>
      <c r="AA158" s="12">
        <v>101.48541913898073</v>
      </c>
      <c r="AB158" s="12">
        <v>100.93914409646918</v>
      </c>
      <c r="AC158" s="12">
        <v>100.47022787483907</v>
      </c>
      <c r="AD158" s="12">
        <v>100.23069953420232</v>
      </c>
      <c r="AE158" s="12">
        <v>100</v>
      </c>
      <c r="AF158" s="12">
        <v>99.564490743825758</v>
      </c>
      <c r="AG158" s="12">
        <v>99.181634289060355</v>
      </c>
      <c r="AH158" s="12">
        <v>99.052552537239052</v>
      </c>
      <c r="AI158" s="12">
        <v>99.039999473071134</v>
      </c>
      <c r="AJ158" s="12">
        <v>99.256475998865625</v>
      </c>
      <c r="AK158" s="12">
        <v>99.410950488429123</v>
      </c>
      <c r="AL158" s="12">
        <v>99.434892360574182</v>
      </c>
      <c r="AM158" s="12">
        <v>99.403567243142149</v>
      </c>
      <c r="AN158" s="12">
        <v>99.267857805198943</v>
      </c>
    </row>
    <row r="159" spans="1:40">
      <c r="A159" s="1" t="s">
        <v>524</v>
      </c>
      <c r="B159" s="1" t="s">
        <v>542</v>
      </c>
      <c r="D159" s="1" t="s">
        <v>645</v>
      </c>
      <c r="F159" s="1">
        <v>158</v>
      </c>
      <c r="G159" s="1" t="s">
        <v>769</v>
      </c>
      <c r="H159" s="1" t="str">
        <f t="shared" si="7"/>
        <v>158종합</v>
      </c>
      <c r="I159" s="12">
        <v>88.077381222768381</v>
      </c>
      <c r="J159" s="12">
        <v>90.77016604854991</v>
      </c>
      <c r="K159" s="12">
        <v>93.243258610152211</v>
      </c>
      <c r="L159" s="12">
        <v>99.086906083206685</v>
      </c>
      <c r="M159" s="12">
        <v>100.0844947327481</v>
      </c>
      <c r="N159" s="12">
        <v>101.72676120452215</v>
      </c>
      <c r="O159" s="12">
        <v>102.59383825424673</v>
      </c>
      <c r="P159" s="12">
        <v>103.34298254422812</v>
      </c>
      <c r="Q159" s="12">
        <v>104.73449038035594</v>
      </c>
      <c r="R159" s="12">
        <v>105.79235617904381</v>
      </c>
      <c r="S159" s="12">
        <v>106.51312734113128</v>
      </c>
      <c r="T159" s="12">
        <v>106.94874411008107</v>
      </c>
      <c r="U159" s="12">
        <v>106.77938007039174</v>
      </c>
      <c r="V159" s="12">
        <v>106.24289754068988</v>
      </c>
      <c r="W159" s="12">
        <v>105.09449142100797</v>
      </c>
      <c r="X159" s="12">
        <v>104.45390150956949</v>
      </c>
      <c r="Y159" s="12">
        <v>103.50298952568748</v>
      </c>
      <c r="Z159" s="12">
        <v>102.61736647257601</v>
      </c>
      <c r="AA159" s="12">
        <v>101.94324922543711</v>
      </c>
      <c r="AB159" s="12">
        <v>101.23749051465644</v>
      </c>
      <c r="AC159" s="12">
        <v>100.32569514880761</v>
      </c>
      <c r="AD159" s="12">
        <v>100.07306732561597</v>
      </c>
      <c r="AE159" s="12">
        <v>100</v>
      </c>
      <c r="AF159" s="12">
        <v>99.609494298047778</v>
      </c>
      <c r="AG159" s="12">
        <v>99.36743764562425</v>
      </c>
      <c r="AH159" s="12">
        <v>99.394337153485836</v>
      </c>
      <c r="AI159" s="12">
        <v>99.693314682987037</v>
      </c>
      <c r="AJ159" s="12">
        <v>100.34846516151849</v>
      </c>
      <c r="AK159" s="12">
        <v>100.65941705239305</v>
      </c>
      <c r="AL159" s="12">
        <v>100.97880206195076</v>
      </c>
      <c r="AM159" s="12">
        <v>101.25090187499417</v>
      </c>
      <c r="AN159" s="12">
        <v>101.38782491082716</v>
      </c>
    </row>
    <row r="160" spans="1:40">
      <c r="A160" s="1" t="s">
        <v>524</v>
      </c>
      <c r="B160" s="1" t="s">
        <v>542</v>
      </c>
      <c r="D160" s="1" t="s">
        <v>573</v>
      </c>
      <c r="F160" s="1">
        <v>159</v>
      </c>
      <c r="G160" s="1" t="s">
        <v>769</v>
      </c>
      <c r="H160" s="1" t="str">
        <f t="shared" si="7"/>
        <v>159종합</v>
      </c>
      <c r="U160" s="12">
        <v>99.920449399247516</v>
      </c>
      <c r="V160" s="12">
        <v>99.920449399247516</v>
      </c>
      <c r="W160" s="12">
        <v>100.51490430136127</v>
      </c>
      <c r="X160" s="12">
        <v>100.51490430136127</v>
      </c>
      <c r="Y160" s="12">
        <v>100.51490430136127</v>
      </c>
      <c r="Z160" s="12">
        <v>100.51490430136127</v>
      </c>
      <c r="AA160" s="12">
        <v>100.51490430136127</v>
      </c>
      <c r="AB160" s="12">
        <v>100.79912283238585</v>
      </c>
      <c r="AC160" s="12">
        <v>100.57443503392174</v>
      </c>
      <c r="AD160" s="12">
        <v>100.21366071819419</v>
      </c>
      <c r="AE160" s="12">
        <v>100</v>
      </c>
      <c r="AF160" s="12">
        <v>99.982717635670312</v>
      </c>
      <c r="AG160" s="12">
        <v>99.696846940949399</v>
      </c>
      <c r="AH160" s="12">
        <v>99.64308997319354</v>
      </c>
      <c r="AI160" s="12">
        <v>99.347306380543372</v>
      </c>
      <c r="AJ160" s="12">
        <v>99.08158147672755</v>
      </c>
      <c r="AK160" s="12">
        <v>98.903751197295449</v>
      </c>
      <c r="AL160" s="12">
        <v>98.750819154682318</v>
      </c>
      <c r="AM160" s="12">
        <v>98.153679564745786</v>
      </c>
      <c r="AN160" s="12">
        <v>97.614046766717379</v>
      </c>
    </row>
    <row r="161" spans="1:40">
      <c r="A161" s="1" t="s">
        <v>524</v>
      </c>
      <c r="B161" s="1" t="s">
        <v>542</v>
      </c>
      <c r="D161" s="1" t="s">
        <v>646</v>
      </c>
      <c r="F161" s="1">
        <v>160</v>
      </c>
      <c r="G161" s="1" t="s">
        <v>769</v>
      </c>
      <c r="H161" s="1" t="str">
        <f t="shared" si="7"/>
        <v>160종합</v>
      </c>
      <c r="I161" s="12">
        <v>84.629048294482629</v>
      </c>
      <c r="J161" s="12">
        <v>86.794178990804696</v>
      </c>
      <c r="K161" s="12">
        <v>89.435690215358562</v>
      </c>
      <c r="L161" s="12">
        <v>93.18311456660237</v>
      </c>
      <c r="M161" s="12">
        <v>94.267524424942565</v>
      </c>
      <c r="N161" s="12">
        <v>95.35060319593947</v>
      </c>
      <c r="O161" s="12">
        <v>96.82031142873349</v>
      </c>
      <c r="P161" s="12">
        <v>97.990014583968488</v>
      </c>
      <c r="Q161" s="12">
        <v>99.122056340411447</v>
      </c>
      <c r="R161" s="12">
        <v>99.943863200731059</v>
      </c>
      <c r="S161" s="12">
        <v>102.02219651686119</v>
      </c>
      <c r="T161" s="12">
        <v>102.03796217203231</v>
      </c>
      <c r="U161" s="12">
        <v>102.50730193087105</v>
      </c>
      <c r="V161" s="12">
        <v>102.36206860890124</v>
      </c>
      <c r="W161" s="12">
        <v>102.26587342537431</v>
      </c>
      <c r="X161" s="12">
        <v>102.11992585511572</v>
      </c>
      <c r="Y161" s="12">
        <v>101.86998724491863</v>
      </c>
      <c r="Z161" s="12">
        <v>101.27174274309289</v>
      </c>
      <c r="AA161" s="12">
        <v>100.77773514427069</v>
      </c>
      <c r="AB161" s="12">
        <v>100.31089417499909</v>
      </c>
      <c r="AC161" s="12">
        <v>100.12131662095345</v>
      </c>
      <c r="AD161" s="12">
        <v>100.00310018847323</v>
      </c>
      <c r="AE161" s="12">
        <v>100</v>
      </c>
      <c r="AF161" s="12">
        <v>99.631359071508868</v>
      </c>
      <c r="AG161" s="12">
        <v>99.266410687557595</v>
      </c>
      <c r="AH161" s="12">
        <v>99.053646478321355</v>
      </c>
      <c r="AI161" s="12">
        <v>99.017863402549892</v>
      </c>
      <c r="AJ161" s="12">
        <v>99.022906327986718</v>
      </c>
      <c r="AK161" s="12">
        <v>99.079851832856292</v>
      </c>
      <c r="AL161" s="12">
        <v>98.978262960700064</v>
      </c>
      <c r="AM161" s="12">
        <v>98.836967858027933</v>
      </c>
      <c r="AN161" s="12">
        <v>98.701613423017776</v>
      </c>
    </row>
    <row r="162" spans="1:40">
      <c r="A162" s="1" t="s">
        <v>524</v>
      </c>
      <c r="B162" s="1" t="s">
        <v>542</v>
      </c>
      <c r="D162" s="1" t="s">
        <v>647</v>
      </c>
      <c r="F162" s="1">
        <v>161</v>
      </c>
      <c r="G162" s="1" t="s">
        <v>769</v>
      </c>
      <c r="H162" s="1" t="str">
        <f t="shared" si="7"/>
        <v>161종합</v>
      </c>
      <c r="I162" s="12">
        <v>88.571601929881282</v>
      </c>
      <c r="J162" s="12">
        <v>90.185853857325881</v>
      </c>
      <c r="K162" s="12">
        <v>92.506995938986023</v>
      </c>
      <c r="L162" s="12">
        <v>98.48926027537361</v>
      </c>
      <c r="M162" s="12">
        <v>98.556220668330937</v>
      </c>
      <c r="N162" s="12">
        <v>100.3113331196322</v>
      </c>
      <c r="O162" s="12">
        <v>101.92930169815702</v>
      </c>
      <c r="P162" s="12">
        <v>102.98804915037543</v>
      </c>
      <c r="Q162" s="12">
        <v>104.16572937414125</v>
      </c>
      <c r="R162" s="12">
        <v>105.04218069514407</v>
      </c>
      <c r="S162" s="12">
        <v>106.44240182007042</v>
      </c>
      <c r="T162" s="12">
        <v>106.62006650137759</v>
      </c>
      <c r="U162" s="12">
        <v>105.43242839176563</v>
      </c>
      <c r="V162" s="12">
        <v>105.1380921967898</v>
      </c>
      <c r="W162" s="12">
        <v>104.53814967789486</v>
      </c>
      <c r="X162" s="12">
        <v>103.69865169245625</v>
      </c>
      <c r="Y162" s="12">
        <v>103.15036250929197</v>
      </c>
      <c r="Z162" s="12">
        <v>102.43905987185541</v>
      </c>
      <c r="AA162" s="12">
        <v>101.82565029265868</v>
      </c>
      <c r="AB162" s="12">
        <v>101.19457979103866</v>
      </c>
      <c r="AC162" s="12">
        <v>100.77284796935037</v>
      </c>
      <c r="AD162" s="12">
        <v>100.47973405040464</v>
      </c>
      <c r="AE162" s="12">
        <v>100</v>
      </c>
      <c r="AF162" s="12">
        <v>99.423886783386834</v>
      </c>
      <c r="AG162" s="12">
        <v>98.928125578573827</v>
      </c>
      <c r="AH162" s="12">
        <v>98.747451319540232</v>
      </c>
      <c r="AI162" s="12">
        <v>98.609550080074342</v>
      </c>
      <c r="AJ162" s="12">
        <v>98.782001410553676</v>
      </c>
      <c r="AK162" s="12">
        <v>98.962392761110053</v>
      </c>
      <c r="AL162" s="12">
        <v>98.922502047869472</v>
      </c>
      <c r="AM162" s="12">
        <v>98.878101609061147</v>
      </c>
      <c r="AN162" s="12">
        <v>98.648775902341541</v>
      </c>
    </row>
    <row r="163" spans="1:40">
      <c r="A163" s="1" t="s">
        <v>524</v>
      </c>
      <c r="B163" s="1" t="s">
        <v>546</v>
      </c>
      <c r="F163" s="1">
        <v>162</v>
      </c>
      <c r="G163" s="1" t="s">
        <v>769</v>
      </c>
      <c r="H163" s="1" t="str">
        <f t="shared" si="7"/>
        <v>162종합</v>
      </c>
      <c r="I163" s="12">
        <v>92.471388897233837</v>
      </c>
      <c r="J163" s="12">
        <v>94.054644644459046</v>
      </c>
      <c r="K163" s="12">
        <v>95.506234765840247</v>
      </c>
      <c r="L163" s="12">
        <v>96.993813723618601</v>
      </c>
      <c r="M163" s="12">
        <v>96.194415923532404</v>
      </c>
      <c r="N163" s="12">
        <v>98.013905725448552</v>
      </c>
      <c r="O163" s="12">
        <v>99.489283781784579</v>
      </c>
      <c r="P163" s="12">
        <v>100.73829072305294</v>
      </c>
      <c r="Q163" s="12">
        <v>101.97126947466478</v>
      </c>
      <c r="R163" s="12">
        <v>102.73190756004857</v>
      </c>
      <c r="S163" s="12">
        <v>102.93144244901389</v>
      </c>
      <c r="T163" s="12">
        <v>102.86711542403744</v>
      </c>
      <c r="U163" s="12">
        <v>102.617157962175</v>
      </c>
      <c r="V163" s="12">
        <v>102.27699546873933</v>
      </c>
      <c r="W163" s="12">
        <v>102.12760819035222</v>
      </c>
      <c r="X163" s="12">
        <v>101.87754159380843</v>
      </c>
      <c r="Y163" s="12">
        <v>101.65542955841354</v>
      </c>
      <c r="Z163" s="12">
        <v>101.02381928539057</v>
      </c>
      <c r="AA163" s="12">
        <v>100.53197739566173</v>
      </c>
      <c r="AB163" s="12">
        <v>99.884541352377411</v>
      </c>
      <c r="AC163" s="12">
        <v>99.750636946288637</v>
      </c>
      <c r="AD163" s="12">
        <v>99.830836749183064</v>
      </c>
      <c r="AE163" s="12">
        <v>100</v>
      </c>
      <c r="AF163" s="12">
        <v>100.00925791384942</v>
      </c>
      <c r="AG163" s="12">
        <v>100.04905647940117</v>
      </c>
      <c r="AH163" s="12">
        <v>99.981250077609488</v>
      </c>
      <c r="AI163" s="12">
        <v>100.03000450556144</v>
      </c>
      <c r="AJ163" s="12">
        <v>100.23100464196479</v>
      </c>
      <c r="AK163" s="12">
        <v>100.29800421571507</v>
      </c>
      <c r="AL163" s="12">
        <v>100.30229910959332</v>
      </c>
      <c r="AM163" s="12">
        <v>100.09869465119023</v>
      </c>
      <c r="AN163" s="12">
        <v>99.840597120496852</v>
      </c>
    </row>
    <row r="164" spans="1:40">
      <c r="A164" s="1" t="s">
        <v>524</v>
      </c>
      <c r="B164" s="1" t="s">
        <v>546</v>
      </c>
      <c r="D164" s="1" t="s">
        <v>630</v>
      </c>
      <c r="F164" s="1">
        <v>163</v>
      </c>
      <c r="G164" s="1" t="s">
        <v>769</v>
      </c>
      <c r="H164" s="1" t="str">
        <f t="shared" si="7"/>
        <v>163종합</v>
      </c>
      <c r="I164" s="12">
        <v>92.089297633041454</v>
      </c>
      <c r="J164" s="12">
        <v>93.150444792710815</v>
      </c>
      <c r="K164" s="12">
        <v>94.377520900508486</v>
      </c>
      <c r="L164" s="12">
        <v>96.1377364007907</v>
      </c>
      <c r="M164" s="12">
        <v>95.398922181089873</v>
      </c>
      <c r="N164" s="12">
        <v>96.948680722383003</v>
      </c>
      <c r="O164" s="12">
        <v>97.912398083123378</v>
      </c>
      <c r="P164" s="12">
        <v>98.64728087810272</v>
      </c>
      <c r="Q164" s="12">
        <v>99.998092136598515</v>
      </c>
      <c r="R164" s="12">
        <v>101.00881124266405</v>
      </c>
      <c r="S164" s="12">
        <v>101.05623200347414</v>
      </c>
      <c r="T164" s="12">
        <v>101.22546145582795</v>
      </c>
      <c r="U164" s="12">
        <v>101.20867417085528</v>
      </c>
      <c r="V164" s="12">
        <v>101.28411269196518</v>
      </c>
      <c r="W164" s="12">
        <v>101.09116440632459</v>
      </c>
      <c r="X164" s="12">
        <v>100.83216328067238</v>
      </c>
      <c r="Y164" s="12">
        <v>100.69554081684065</v>
      </c>
      <c r="Z164" s="12">
        <v>99.943885714972126</v>
      </c>
      <c r="AA164" s="12">
        <v>99.525724465987039</v>
      </c>
      <c r="AB164" s="12">
        <v>99.096012500552476</v>
      </c>
      <c r="AC164" s="12">
        <v>99.080292380267949</v>
      </c>
      <c r="AD164" s="12">
        <v>99.388207400721953</v>
      </c>
      <c r="AE164" s="12">
        <v>100</v>
      </c>
      <c r="AF164" s="12">
        <v>100.42871280840973</v>
      </c>
      <c r="AG164" s="12">
        <v>100.62597347155761</v>
      </c>
      <c r="AH164" s="12">
        <v>100.38075395208213</v>
      </c>
      <c r="AI164" s="12">
        <v>100.46712812027157</v>
      </c>
      <c r="AJ164" s="12">
        <v>100.76840861438549</v>
      </c>
      <c r="AK164" s="12">
        <v>100.93359752750911</v>
      </c>
      <c r="AL164" s="12">
        <v>100.938216909993</v>
      </c>
      <c r="AM164" s="12">
        <v>100.94243306562869</v>
      </c>
      <c r="AN164" s="12">
        <v>100.80319436053738</v>
      </c>
    </row>
    <row r="165" spans="1:40">
      <c r="A165" s="1" t="s">
        <v>524</v>
      </c>
      <c r="B165" s="1" t="s">
        <v>546</v>
      </c>
      <c r="D165" s="1" t="s">
        <v>559</v>
      </c>
      <c r="F165" s="1">
        <v>164</v>
      </c>
      <c r="G165" s="1" t="s">
        <v>769</v>
      </c>
      <c r="H165" s="1" t="str">
        <f t="shared" si="7"/>
        <v>164종합</v>
      </c>
      <c r="I165" s="12">
        <v>90.077354444972329</v>
      </c>
      <c r="J165" s="12">
        <v>91.571184259979276</v>
      </c>
      <c r="K165" s="12">
        <v>92.738935908184303</v>
      </c>
      <c r="L165" s="12">
        <v>94.18372830521173</v>
      </c>
      <c r="M165" s="12">
        <v>93.379039444613241</v>
      </c>
      <c r="N165" s="12">
        <v>95.11735627081066</v>
      </c>
      <c r="O165" s="12">
        <v>96.486712031713239</v>
      </c>
      <c r="P165" s="12">
        <v>98.110354355923292</v>
      </c>
      <c r="Q165" s="12">
        <v>99.13197724348754</v>
      </c>
      <c r="R165" s="12">
        <v>99.787797197366871</v>
      </c>
      <c r="S165" s="12">
        <v>100.48152162880177</v>
      </c>
      <c r="T165" s="12">
        <v>100.59268704072983</v>
      </c>
      <c r="U165" s="12">
        <v>100.80594019395106</v>
      </c>
      <c r="V165" s="12">
        <v>100.83950968689872</v>
      </c>
      <c r="W165" s="12">
        <v>100.8890319833607</v>
      </c>
      <c r="X165" s="12">
        <v>100.96856124779416</v>
      </c>
      <c r="Y165" s="12">
        <v>100.77502090770182</v>
      </c>
      <c r="Z165" s="12">
        <v>100.72861472031528</v>
      </c>
      <c r="AA165" s="12">
        <v>100.47843275432965</v>
      </c>
      <c r="AB165" s="12">
        <v>100.22277487413753</v>
      </c>
      <c r="AC165" s="12">
        <v>99.982263126342971</v>
      </c>
      <c r="AD165" s="12">
        <v>99.994806493116087</v>
      </c>
      <c r="AE165" s="12">
        <v>100</v>
      </c>
      <c r="AF165" s="12">
        <v>99.654115119616009</v>
      </c>
      <c r="AG165" s="12">
        <v>99.614152407608913</v>
      </c>
      <c r="AH165" s="12">
        <v>99.551379421761794</v>
      </c>
      <c r="AI165" s="12">
        <v>99.448678473336429</v>
      </c>
      <c r="AJ165" s="12">
        <v>99.284089865915817</v>
      </c>
      <c r="AK165" s="12">
        <v>99.304950779741347</v>
      </c>
      <c r="AL165" s="12">
        <v>99.222475292972192</v>
      </c>
      <c r="AM165" s="12">
        <v>99.053281683044986</v>
      </c>
      <c r="AN165" s="12">
        <v>98.727118376768146</v>
      </c>
    </row>
    <row r="166" spans="1:40">
      <c r="A166" s="1" t="s">
        <v>524</v>
      </c>
      <c r="B166" s="1" t="s">
        <v>546</v>
      </c>
      <c r="D166" s="1" t="s">
        <v>636</v>
      </c>
      <c r="F166" s="1">
        <v>165</v>
      </c>
      <c r="G166" s="1" t="s">
        <v>769</v>
      </c>
      <c r="H166" s="1" t="str">
        <f t="shared" si="7"/>
        <v>165종합</v>
      </c>
      <c r="I166" s="12">
        <v>94.294167714978414</v>
      </c>
      <c r="J166" s="12">
        <v>96.298596090429086</v>
      </c>
      <c r="K166" s="12">
        <v>98.048410146038847</v>
      </c>
      <c r="L166" s="12">
        <v>98.904579571430915</v>
      </c>
      <c r="M166" s="12">
        <v>97.860327998144072</v>
      </c>
      <c r="N166" s="12">
        <v>99.610731642820937</v>
      </c>
      <c r="O166" s="12">
        <v>101.47049655967598</v>
      </c>
      <c r="P166" s="12">
        <v>102.70775891116988</v>
      </c>
      <c r="Q166" s="12">
        <v>104.40422380277236</v>
      </c>
      <c r="R166" s="12">
        <v>105.25142333682918</v>
      </c>
      <c r="S166" s="12">
        <v>105.26016923859963</v>
      </c>
      <c r="T166" s="12">
        <v>105.02224295003889</v>
      </c>
      <c r="U166" s="12">
        <v>104.67507018497859</v>
      </c>
      <c r="V166" s="12">
        <v>104.52801810126681</v>
      </c>
      <c r="W166" s="12">
        <v>104.39342463326231</v>
      </c>
      <c r="X166" s="12">
        <v>103.77288379492774</v>
      </c>
      <c r="Y166" s="12">
        <v>103.3741658739476</v>
      </c>
      <c r="Z166" s="12">
        <v>102.35105746925859</v>
      </c>
      <c r="AA166" s="12">
        <v>101.41478727935429</v>
      </c>
      <c r="AB166" s="12">
        <v>100.0796739639047</v>
      </c>
      <c r="AC166" s="12">
        <v>99.96337058531762</v>
      </c>
      <c r="AD166" s="12">
        <v>99.957585070833346</v>
      </c>
      <c r="AE166" s="12">
        <v>100</v>
      </c>
      <c r="AF166" s="12">
        <v>99.984187428078215</v>
      </c>
      <c r="AG166" s="12">
        <v>100.00702986567352</v>
      </c>
      <c r="AH166" s="12">
        <v>99.894999098012278</v>
      </c>
      <c r="AI166" s="12">
        <v>99.89605745531955</v>
      </c>
      <c r="AJ166" s="12">
        <v>99.89823497666535</v>
      </c>
      <c r="AK166" s="12">
        <v>99.815330881301861</v>
      </c>
      <c r="AL166" s="12">
        <v>99.762826926518628</v>
      </c>
      <c r="AM166" s="12">
        <v>99.52497377399736</v>
      </c>
      <c r="AN166" s="12">
        <v>99.321564727277817</v>
      </c>
    </row>
    <row r="167" spans="1:40">
      <c r="A167" s="1" t="s">
        <v>524</v>
      </c>
      <c r="B167" s="1" t="s">
        <v>546</v>
      </c>
      <c r="D167" s="1" t="s">
        <v>648</v>
      </c>
      <c r="F167" s="1">
        <v>166</v>
      </c>
      <c r="G167" s="1" t="s">
        <v>769</v>
      </c>
      <c r="H167" s="1" t="str">
        <f t="shared" si="7"/>
        <v>166종합</v>
      </c>
      <c r="I167" s="12">
        <v>96.676174808701404</v>
      </c>
      <c r="J167" s="12">
        <v>98.978946972552052</v>
      </c>
      <c r="K167" s="12">
        <v>100.03164439226988</v>
      </c>
      <c r="L167" s="12">
        <v>101.2791845312495</v>
      </c>
      <c r="M167" s="12">
        <v>99.905743901124126</v>
      </c>
      <c r="N167" s="12">
        <v>102.62490639548305</v>
      </c>
      <c r="O167" s="12">
        <v>104.14372669923199</v>
      </c>
      <c r="P167" s="12">
        <v>105.48272015787236</v>
      </c>
      <c r="Q167" s="12">
        <v>105.85340236175745</v>
      </c>
      <c r="R167" s="12">
        <v>106.00789129572493</v>
      </c>
      <c r="S167" s="12">
        <v>106.04612256120924</v>
      </c>
      <c r="T167" s="12">
        <v>105.67750228827296</v>
      </c>
      <c r="U167" s="12">
        <v>104.71661047041962</v>
      </c>
      <c r="V167" s="12">
        <v>103.05178869406218</v>
      </c>
      <c r="W167" s="12">
        <v>102.65211318027964</v>
      </c>
      <c r="X167" s="12">
        <v>102.42849028521258</v>
      </c>
      <c r="Y167" s="12">
        <v>102.25416081669833</v>
      </c>
      <c r="Z167" s="12">
        <v>101.16895790045487</v>
      </c>
      <c r="AA167" s="12">
        <v>100.65741623773526</v>
      </c>
      <c r="AB167" s="12">
        <v>99.941365678205287</v>
      </c>
      <c r="AC167" s="12">
        <v>99.658961401290568</v>
      </c>
      <c r="AD167" s="12">
        <v>99.776887728511454</v>
      </c>
      <c r="AE167" s="12">
        <v>100</v>
      </c>
      <c r="AF167" s="12">
        <v>100.0104387404358</v>
      </c>
      <c r="AG167" s="12">
        <v>100.04011619853786</v>
      </c>
      <c r="AH167" s="12">
        <v>100.13186398926868</v>
      </c>
      <c r="AI167" s="12">
        <v>100.38913962870402</v>
      </c>
      <c r="AJ167" s="12">
        <v>101.11686682457332</v>
      </c>
      <c r="AK167" s="12">
        <v>101.34390884111377</v>
      </c>
      <c r="AL167" s="12">
        <v>101.53236221423757</v>
      </c>
      <c r="AM167" s="12">
        <v>101.12928040285523</v>
      </c>
      <c r="AN167" s="12">
        <v>100.8283230251868</v>
      </c>
    </row>
    <row r="168" spans="1:40">
      <c r="A168" s="1" t="s">
        <v>524</v>
      </c>
      <c r="B168" s="1" t="s">
        <v>546</v>
      </c>
      <c r="D168" s="1" t="s">
        <v>649</v>
      </c>
      <c r="F168" s="1">
        <v>167</v>
      </c>
      <c r="G168" s="1" t="s">
        <v>769</v>
      </c>
      <c r="H168" s="1" t="str">
        <f t="shared" si="7"/>
        <v>167종합</v>
      </c>
      <c r="I168" s="12">
        <v>87.942517206505784</v>
      </c>
      <c r="J168" s="12">
        <v>88.597098826940183</v>
      </c>
      <c r="K168" s="12">
        <v>90.353343995645105</v>
      </c>
      <c r="L168" s="12">
        <v>93.173882566463476</v>
      </c>
      <c r="M168" s="12">
        <v>93.391266582473392</v>
      </c>
      <c r="N168" s="12">
        <v>94.872392748193903</v>
      </c>
      <c r="O168" s="12">
        <v>96.131126393086987</v>
      </c>
      <c r="P168" s="12">
        <v>97.393537505443177</v>
      </c>
      <c r="Q168" s="12">
        <v>98.594830920515165</v>
      </c>
      <c r="R168" s="12">
        <v>99.626569360873759</v>
      </c>
      <c r="S168" s="12">
        <v>99.949758367294379</v>
      </c>
      <c r="T168" s="12">
        <v>100.10328413882019</v>
      </c>
      <c r="U168" s="12">
        <v>100.05631440081443</v>
      </c>
      <c r="V168" s="12">
        <v>100.05631440081443</v>
      </c>
      <c r="W168" s="12">
        <v>99.992290821584419</v>
      </c>
      <c r="X168" s="12">
        <v>99.981618209107296</v>
      </c>
      <c r="Y168" s="12">
        <v>99.890603747373973</v>
      </c>
      <c r="Z168" s="12">
        <v>99.966729623745948</v>
      </c>
      <c r="AA168" s="12">
        <v>99.944602358262799</v>
      </c>
      <c r="AB168" s="12">
        <v>99.93791206948076</v>
      </c>
      <c r="AC168" s="12">
        <v>99.962933148605885</v>
      </c>
      <c r="AD168" s="12">
        <v>99.973636731181756</v>
      </c>
      <c r="AE168" s="12">
        <v>100</v>
      </c>
      <c r="AF168" s="12">
        <v>100.00846132575916</v>
      </c>
      <c r="AG168" s="12">
        <v>100.00846132575916</v>
      </c>
      <c r="AH168" s="12">
        <v>100.01354933197939</v>
      </c>
      <c r="AI168" s="12">
        <v>100.02100924559825</v>
      </c>
      <c r="AJ168" s="12">
        <v>100.2410667341384</v>
      </c>
      <c r="AK168" s="12">
        <v>100.31902702285109</v>
      </c>
      <c r="AL168" s="12">
        <v>100.2964060466951</v>
      </c>
      <c r="AM168" s="12">
        <v>100.13200326439025</v>
      </c>
      <c r="AN168" s="12">
        <v>99.774994641006785</v>
      </c>
    </row>
    <row r="169" spans="1:40">
      <c r="A169" s="1" t="s">
        <v>524</v>
      </c>
      <c r="B169" s="1" t="s">
        <v>547</v>
      </c>
      <c r="F169" s="1">
        <v>168</v>
      </c>
      <c r="G169" s="1" t="s">
        <v>769</v>
      </c>
      <c r="H169" s="1" t="str">
        <f t="shared" si="7"/>
        <v>168종합</v>
      </c>
      <c r="I169" s="12">
        <v>84.521822688969209</v>
      </c>
      <c r="J169" s="12">
        <v>85.693076292357574</v>
      </c>
      <c r="K169" s="12">
        <v>87.115537157272712</v>
      </c>
      <c r="L169" s="12">
        <v>89.323388220500419</v>
      </c>
      <c r="M169" s="12">
        <v>89.8544475665813</v>
      </c>
      <c r="N169" s="12">
        <v>91.286508675490566</v>
      </c>
      <c r="O169" s="12">
        <v>92.534734927692512</v>
      </c>
      <c r="P169" s="12">
        <v>93.796896370405207</v>
      </c>
      <c r="Q169" s="12">
        <v>95.402069216973345</v>
      </c>
      <c r="R169" s="12">
        <v>96.338499942548481</v>
      </c>
      <c r="S169" s="12">
        <v>96.938212488182415</v>
      </c>
      <c r="T169" s="12">
        <v>97.295582499417364</v>
      </c>
      <c r="U169" s="12">
        <v>98.075827442431446</v>
      </c>
      <c r="V169" s="12">
        <v>98.046260406088606</v>
      </c>
      <c r="W169" s="12">
        <v>98.549861538026832</v>
      </c>
      <c r="X169" s="12">
        <v>98.798515361154799</v>
      </c>
      <c r="Y169" s="12">
        <v>99.266413398923731</v>
      </c>
      <c r="Z169" s="12">
        <v>99.784129865454375</v>
      </c>
      <c r="AA169" s="12">
        <v>99.932776738265261</v>
      </c>
      <c r="AB169" s="12">
        <v>99.890711224120778</v>
      </c>
      <c r="AC169" s="12">
        <v>99.888576806816687</v>
      </c>
      <c r="AD169" s="12">
        <v>99.895319104340444</v>
      </c>
      <c r="AE169" s="12">
        <v>100</v>
      </c>
      <c r="AF169" s="12">
        <v>100.14307648442721</v>
      </c>
      <c r="AG169" s="12">
        <v>100.15384501103209</v>
      </c>
      <c r="AH169" s="12">
        <v>100.23058719574971</v>
      </c>
      <c r="AI169" s="12">
        <v>100.36753985283281</v>
      </c>
      <c r="AJ169" s="12">
        <v>100.61088016132919</v>
      </c>
      <c r="AK169" s="12">
        <v>100.78106055600036</v>
      </c>
      <c r="AL169" s="12">
        <v>100.86761946322662</v>
      </c>
      <c r="AM169" s="12">
        <v>100.83359683720521</v>
      </c>
      <c r="AN169" s="12">
        <v>100.77533340246254</v>
      </c>
    </row>
    <row r="170" spans="1:40">
      <c r="A170" s="1" t="s">
        <v>524</v>
      </c>
      <c r="B170" s="1" t="s">
        <v>547</v>
      </c>
      <c r="D170" s="1" t="s">
        <v>630</v>
      </c>
      <c r="F170" s="1">
        <v>169</v>
      </c>
      <c r="G170" s="1" t="s">
        <v>769</v>
      </c>
      <c r="H170" s="1" t="str">
        <f t="shared" si="7"/>
        <v>169종합</v>
      </c>
      <c r="I170" s="12">
        <v>91.628082781323442</v>
      </c>
      <c r="J170" s="12">
        <v>91.797934114012051</v>
      </c>
      <c r="K170" s="12">
        <v>91.922730760068376</v>
      </c>
      <c r="L170" s="12">
        <v>92.147818801607912</v>
      </c>
      <c r="M170" s="12">
        <v>91.818022979646116</v>
      </c>
      <c r="N170" s="12">
        <v>92.834993813132058</v>
      </c>
      <c r="O170" s="12">
        <v>92.962782150760148</v>
      </c>
      <c r="P170" s="12">
        <v>93.809214428117386</v>
      </c>
      <c r="Q170" s="12">
        <v>94.4380633749212</v>
      </c>
      <c r="R170" s="12">
        <v>94.83317874881439</v>
      </c>
      <c r="S170" s="12">
        <v>95.141972367542294</v>
      </c>
      <c r="T170" s="12">
        <v>95.694763907723569</v>
      </c>
      <c r="U170" s="12">
        <v>95.740188263508159</v>
      </c>
      <c r="V170" s="12">
        <v>95.740188263508159</v>
      </c>
      <c r="W170" s="12">
        <v>96.713040392433413</v>
      </c>
      <c r="X170" s="12">
        <v>97.522089662367307</v>
      </c>
      <c r="Y170" s="12">
        <v>98.04197406242352</v>
      </c>
      <c r="Z170" s="12">
        <v>99.044789944813132</v>
      </c>
      <c r="AA170" s="12">
        <v>99.370645352080572</v>
      </c>
      <c r="AB170" s="12">
        <v>99.321986413286822</v>
      </c>
      <c r="AC170" s="12">
        <v>99.701666627816508</v>
      </c>
      <c r="AD170" s="12">
        <v>99.715549007279492</v>
      </c>
      <c r="AE170" s="12">
        <v>100</v>
      </c>
      <c r="AF170" s="12">
        <v>100.12157486061145</v>
      </c>
      <c r="AG170" s="12">
        <v>100.23641165057468</v>
      </c>
      <c r="AH170" s="12">
        <v>100.37238873643611</v>
      </c>
      <c r="AI170" s="12">
        <v>100.48949297904181</v>
      </c>
      <c r="AJ170" s="12">
        <v>100.62787711490171</v>
      </c>
      <c r="AK170" s="12">
        <v>100.74885438687899</v>
      </c>
      <c r="AL170" s="12">
        <v>100.92253251678585</v>
      </c>
      <c r="AM170" s="12">
        <v>100.92589776401067</v>
      </c>
      <c r="AN170" s="12">
        <v>100.86497794169293</v>
      </c>
    </row>
    <row r="171" spans="1:40">
      <c r="A171" s="1" t="s">
        <v>524</v>
      </c>
      <c r="B171" s="1" t="s">
        <v>547</v>
      </c>
      <c r="D171" s="1" t="s">
        <v>636</v>
      </c>
      <c r="F171" s="1">
        <v>170</v>
      </c>
      <c r="G171" s="1" t="s">
        <v>769</v>
      </c>
      <c r="H171" s="1" t="str">
        <f t="shared" si="7"/>
        <v>170종합</v>
      </c>
      <c r="I171" s="12">
        <v>84.425263931843276</v>
      </c>
      <c r="J171" s="12">
        <v>85.889426789031972</v>
      </c>
      <c r="K171" s="12">
        <v>87.334813296592529</v>
      </c>
      <c r="L171" s="12">
        <v>90.078982486550998</v>
      </c>
      <c r="M171" s="12">
        <v>89.600248645145854</v>
      </c>
      <c r="N171" s="12">
        <v>91.497549320870121</v>
      </c>
      <c r="O171" s="12">
        <v>92.525469874824779</v>
      </c>
      <c r="P171" s="12">
        <v>93.936186988263486</v>
      </c>
      <c r="Q171" s="12">
        <v>95.2060494504681</v>
      </c>
      <c r="R171" s="12">
        <v>96.084451912881008</v>
      </c>
      <c r="S171" s="12">
        <v>96.586055188975436</v>
      </c>
      <c r="T171" s="12">
        <v>96.686505873876044</v>
      </c>
      <c r="U171" s="12">
        <v>97.538285473584494</v>
      </c>
      <c r="V171" s="12">
        <v>97.388216471416769</v>
      </c>
      <c r="W171" s="12">
        <v>97.755096899893616</v>
      </c>
      <c r="X171" s="12">
        <v>97.855503282116018</v>
      </c>
      <c r="Y171" s="12">
        <v>98.496784262415076</v>
      </c>
      <c r="Z171" s="12">
        <v>99.53598878527859</v>
      </c>
      <c r="AA171" s="12">
        <v>99.869337726150562</v>
      </c>
      <c r="AB171" s="12">
        <v>99.762959332995862</v>
      </c>
      <c r="AC171" s="12">
        <v>99.889747856700126</v>
      </c>
      <c r="AD171" s="12">
        <v>99.868809028151034</v>
      </c>
      <c r="AE171" s="12">
        <v>100</v>
      </c>
      <c r="AF171" s="12">
        <v>100.23210423330266</v>
      </c>
      <c r="AG171" s="12">
        <v>100.18106417548384</v>
      </c>
      <c r="AH171" s="12">
        <v>100.28100409526799</v>
      </c>
      <c r="AI171" s="12">
        <v>100.45559765366924</v>
      </c>
      <c r="AJ171" s="12">
        <v>100.94406864756489</v>
      </c>
      <c r="AK171" s="12">
        <v>101.04858961238594</v>
      </c>
      <c r="AL171" s="12">
        <v>101.12664744132572</v>
      </c>
      <c r="AM171" s="12">
        <v>101.11945147047803</v>
      </c>
      <c r="AN171" s="12">
        <v>101.02367848198135</v>
      </c>
    </row>
    <row r="172" spans="1:40">
      <c r="A172" s="1" t="s">
        <v>524</v>
      </c>
      <c r="B172" s="1" t="s">
        <v>547</v>
      </c>
      <c r="D172" s="1" t="s">
        <v>631</v>
      </c>
      <c r="F172" s="1">
        <v>171</v>
      </c>
      <c r="G172" s="1" t="s">
        <v>769</v>
      </c>
      <c r="H172" s="1" t="str">
        <f t="shared" si="7"/>
        <v>171종합</v>
      </c>
      <c r="I172" s="12">
        <v>87.018095573433314</v>
      </c>
      <c r="J172" s="12">
        <v>87.829526461016329</v>
      </c>
      <c r="K172" s="12">
        <v>88.577404168866479</v>
      </c>
      <c r="L172" s="12">
        <v>90.083025224986514</v>
      </c>
      <c r="M172" s="12">
        <v>89.463904359842374</v>
      </c>
      <c r="N172" s="12">
        <v>90.878121203128771</v>
      </c>
      <c r="O172" s="12">
        <v>92.080334376757321</v>
      </c>
      <c r="P172" s="12">
        <v>93.741040877719087</v>
      </c>
      <c r="Q172" s="12">
        <v>95.251320723347405</v>
      </c>
      <c r="R172" s="12">
        <v>95.765675324548894</v>
      </c>
      <c r="S172" s="12">
        <v>96.525561726344364</v>
      </c>
      <c r="T172" s="12">
        <v>97.017469039990019</v>
      </c>
      <c r="U172" s="12">
        <v>97.947693023051002</v>
      </c>
      <c r="V172" s="12">
        <v>97.947693023051002</v>
      </c>
      <c r="W172" s="12">
        <v>98.230258259002042</v>
      </c>
      <c r="X172" s="12">
        <v>98.456466975984895</v>
      </c>
      <c r="Y172" s="12">
        <v>98.906645327560454</v>
      </c>
      <c r="Z172" s="12">
        <v>98.933649094541352</v>
      </c>
      <c r="AA172" s="12">
        <v>99.043185146934007</v>
      </c>
      <c r="AB172" s="12">
        <v>99.064910174301289</v>
      </c>
      <c r="AC172" s="12">
        <v>99.284088907090776</v>
      </c>
      <c r="AD172" s="12">
        <v>99.521923126541211</v>
      </c>
      <c r="AE172" s="12">
        <v>100</v>
      </c>
      <c r="AF172" s="12">
        <v>100.2575015039782</v>
      </c>
      <c r="AG172" s="12">
        <v>100.33174853399187</v>
      </c>
      <c r="AH172" s="12">
        <v>100.40332157588611</v>
      </c>
      <c r="AI172" s="12">
        <v>100.48696797385634</v>
      </c>
      <c r="AJ172" s="12">
        <v>100.60831945537689</v>
      </c>
      <c r="AK172" s="12">
        <v>100.84653297913755</v>
      </c>
      <c r="AL172" s="12">
        <v>100.97179637750828</v>
      </c>
      <c r="AM172" s="12">
        <v>100.94896987693758</v>
      </c>
      <c r="AN172" s="12">
        <v>100.93279272139965</v>
      </c>
    </row>
    <row r="173" spans="1:40">
      <c r="A173" s="1" t="s">
        <v>524</v>
      </c>
      <c r="B173" s="1" t="s">
        <v>547</v>
      </c>
      <c r="D173" s="1" t="s">
        <v>645</v>
      </c>
      <c r="F173" s="1">
        <v>172</v>
      </c>
      <c r="G173" s="1" t="s">
        <v>769</v>
      </c>
      <c r="H173" s="1" t="str">
        <f t="shared" si="7"/>
        <v>172종합</v>
      </c>
      <c r="I173" s="12">
        <v>81.235406433908821</v>
      </c>
      <c r="J173" s="12">
        <v>82.633671957120669</v>
      </c>
      <c r="K173" s="12">
        <v>84.419172729182804</v>
      </c>
      <c r="L173" s="12">
        <v>86.656675637345316</v>
      </c>
      <c r="M173" s="12">
        <v>88.152889064128516</v>
      </c>
      <c r="N173" s="12">
        <v>89.386362910841044</v>
      </c>
      <c r="O173" s="12">
        <v>91.319528860652696</v>
      </c>
      <c r="P173" s="12">
        <v>91.934728019049075</v>
      </c>
      <c r="Q173" s="12">
        <v>94.430970795308667</v>
      </c>
      <c r="R173" s="12">
        <v>95.731926650430765</v>
      </c>
      <c r="S173" s="12">
        <v>96.45290595835985</v>
      </c>
      <c r="T173" s="12">
        <v>96.66016978674584</v>
      </c>
      <c r="U173" s="12">
        <v>97.934458021079209</v>
      </c>
      <c r="V173" s="12">
        <v>97.947672360973456</v>
      </c>
      <c r="W173" s="12">
        <v>98.560091176012094</v>
      </c>
      <c r="X173" s="12">
        <v>98.953240280083548</v>
      </c>
      <c r="Y173" s="12">
        <v>99.248425456181621</v>
      </c>
      <c r="Z173" s="12">
        <v>99.846482746210583</v>
      </c>
      <c r="AA173" s="12">
        <v>100.14284108666087</v>
      </c>
      <c r="AB173" s="12">
        <v>100.10242561138708</v>
      </c>
      <c r="AC173" s="12">
        <v>100.01996764883434</v>
      </c>
      <c r="AD173" s="12">
        <v>99.908825028957438</v>
      </c>
      <c r="AE173" s="12">
        <v>100</v>
      </c>
      <c r="AF173" s="12">
        <v>100.10142143198968</v>
      </c>
      <c r="AG173" s="12">
        <v>100.02232663422606</v>
      </c>
      <c r="AH173" s="12">
        <v>100.04432981235701</v>
      </c>
      <c r="AI173" s="12">
        <v>100.26500556642655</v>
      </c>
      <c r="AJ173" s="12">
        <v>100.35905625541051</v>
      </c>
      <c r="AK173" s="12">
        <v>100.45503940698698</v>
      </c>
      <c r="AL173" s="12">
        <v>100.532470696582</v>
      </c>
      <c r="AM173" s="12">
        <v>100.45477844306625</v>
      </c>
      <c r="AN173" s="12">
        <v>100.36724761735381</v>
      </c>
    </row>
    <row r="174" spans="1:40">
      <c r="A174" s="1" t="s">
        <v>524</v>
      </c>
      <c r="B174" s="1" t="s">
        <v>547</v>
      </c>
      <c r="D174" s="1" t="s">
        <v>650</v>
      </c>
      <c r="F174" s="1">
        <v>173</v>
      </c>
      <c r="G174" s="1" t="s">
        <v>769</v>
      </c>
      <c r="H174" s="1" t="str">
        <f t="shared" si="7"/>
        <v>173종합</v>
      </c>
      <c r="I174" s="12">
        <v>84.426910355304301</v>
      </c>
      <c r="J174" s="12">
        <v>85.544000903983786</v>
      </c>
      <c r="K174" s="12">
        <v>87.33510116484841</v>
      </c>
      <c r="L174" s="12">
        <v>90.14149766950402</v>
      </c>
      <c r="M174" s="12">
        <v>91.489154997729273</v>
      </c>
      <c r="N174" s="12">
        <v>92.871836924235225</v>
      </c>
      <c r="O174" s="12">
        <v>93.785079803173545</v>
      </c>
      <c r="P174" s="12">
        <v>95.694489838211211</v>
      </c>
      <c r="Q174" s="12">
        <v>96.770172178112489</v>
      </c>
      <c r="R174" s="12">
        <v>97.752261947826682</v>
      </c>
      <c r="S174" s="12">
        <v>98.266282974253656</v>
      </c>
      <c r="T174" s="12">
        <v>98.942019341000133</v>
      </c>
      <c r="U174" s="12">
        <v>99.149138955297161</v>
      </c>
      <c r="V174" s="12">
        <v>99.149138955297161</v>
      </c>
      <c r="W174" s="12">
        <v>99.707677177015924</v>
      </c>
      <c r="X174" s="12">
        <v>99.836566343726417</v>
      </c>
      <c r="Y174" s="12">
        <v>100.37611639771043</v>
      </c>
      <c r="Z174" s="12">
        <v>100.56700585157415</v>
      </c>
      <c r="AA174" s="12">
        <v>100.36081957688661</v>
      </c>
      <c r="AB174" s="12">
        <v>100.33401158029547</v>
      </c>
      <c r="AC174" s="12">
        <v>100.12662449411104</v>
      </c>
      <c r="AD174" s="12">
        <v>100.16204681998467</v>
      </c>
      <c r="AE174" s="12">
        <v>100</v>
      </c>
      <c r="AF174" s="12">
        <v>100.04471644380149</v>
      </c>
      <c r="AG174" s="12">
        <v>100.16851516332818</v>
      </c>
      <c r="AH174" s="12">
        <v>100.28646379106392</v>
      </c>
      <c r="AI174" s="12">
        <v>100.32102247322531</v>
      </c>
      <c r="AJ174" s="12">
        <v>100.61802316158695</v>
      </c>
      <c r="AK174" s="12">
        <v>100.90563942113921</v>
      </c>
      <c r="AL174" s="12">
        <v>100.97394807550924</v>
      </c>
      <c r="AM174" s="12">
        <v>100.95721980455905</v>
      </c>
      <c r="AN174" s="12">
        <v>100.9439274118124</v>
      </c>
    </row>
    <row r="175" spans="1:40">
      <c r="A175" s="1" t="s">
        <v>524</v>
      </c>
      <c r="B175" s="1" t="s">
        <v>548</v>
      </c>
      <c r="F175" s="1">
        <v>174</v>
      </c>
      <c r="G175" s="1" t="s">
        <v>769</v>
      </c>
      <c r="H175" s="1" t="str">
        <f t="shared" si="7"/>
        <v>174종합</v>
      </c>
      <c r="I175" s="12">
        <v>88.293319760297365</v>
      </c>
      <c r="J175" s="12">
        <v>88.997643118030865</v>
      </c>
      <c r="K175" s="12">
        <v>89.823836791917387</v>
      </c>
      <c r="L175" s="12">
        <v>90.813165099064463</v>
      </c>
      <c r="M175" s="12">
        <v>90.985541680009575</v>
      </c>
      <c r="N175" s="12">
        <v>91.686046608948814</v>
      </c>
      <c r="O175" s="12">
        <v>92.252627760404721</v>
      </c>
      <c r="P175" s="12">
        <v>92.954004351449171</v>
      </c>
      <c r="Q175" s="12">
        <v>93.82415853634707</v>
      </c>
      <c r="R175" s="12">
        <v>94.458649410013464</v>
      </c>
      <c r="S175" s="12">
        <v>95.454283188739396</v>
      </c>
      <c r="T175" s="12">
        <v>95.925637660052871</v>
      </c>
      <c r="U175" s="12">
        <v>97.426404246713233</v>
      </c>
      <c r="V175" s="12">
        <v>97.796117014426684</v>
      </c>
      <c r="W175" s="12">
        <v>98.267208112729392</v>
      </c>
      <c r="X175" s="12">
        <v>98.683854763463287</v>
      </c>
      <c r="Y175" s="12">
        <v>98.912914484694156</v>
      </c>
      <c r="Z175" s="12">
        <v>98.987811942477464</v>
      </c>
      <c r="AA175" s="12">
        <v>99.098719072180145</v>
      </c>
      <c r="AB175" s="12">
        <v>99.389226537572696</v>
      </c>
      <c r="AC175" s="12">
        <v>99.548716627662387</v>
      </c>
      <c r="AD175" s="12">
        <v>99.745644845705016</v>
      </c>
      <c r="AE175" s="12">
        <v>100</v>
      </c>
      <c r="AF175" s="12">
        <v>100.65633604430431</v>
      </c>
      <c r="AG175" s="12">
        <v>101.21642780914868</v>
      </c>
      <c r="AH175" s="12">
        <v>101.42445351761657</v>
      </c>
      <c r="AI175" s="12">
        <v>101.68292728753427</v>
      </c>
      <c r="AJ175" s="12">
        <v>102.56409445253858</v>
      </c>
      <c r="AK175" s="12">
        <v>103.33579921426312</v>
      </c>
      <c r="AL175" s="12">
        <v>104.23834445193403</v>
      </c>
      <c r="AM175" s="12">
        <v>105.45073975149755</v>
      </c>
      <c r="AN175" s="12">
        <v>106.11102863727358</v>
      </c>
    </row>
    <row r="176" spans="1:40">
      <c r="A176" s="1" t="s">
        <v>524</v>
      </c>
      <c r="B176" s="1" t="s">
        <v>548</v>
      </c>
      <c r="D176" s="1" t="s">
        <v>559</v>
      </c>
      <c r="F176" s="1">
        <v>175</v>
      </c>
      <c r="G176" s="1" t="s">
        <v>769</v>
      </c>
      <c r="H176" s="1" t="str">
        <f t="shared" si="7"/>
        <v>175종합</v>
      </c>
      <c r="I176" s="12">
        <v>94.822346391064045</v>
      </c>
      <c r="J176" s="12">
        <v>94.898644157548034</v>
      </c>
      <c r="K176" s="12">
        <v>94.936418572395084</v>
      </c>
      <c r="L176" s="12">
        <v>94.936418572395084</v>
      </c>
      <c r="M176" s="12">
        <v>95.010675401651042</v>
      </c>
      <c r="N176" s="12">
        <v>95.137702368799978</v>
      </c>
      <c r="O176" s="12">
        <v>95.156752658762613</v>
      </c>
      <c r="P176" s="12">
        <v>95.393377406731233</v>
      </c>
      <c r="Q176" s="12">
        <v>96.231101775903895</v>
      </c>
      <c r="R176" s="12">
        <v>97.010132154924705</v>
      </c>
      <c r="S176" s="12">
        <v>97.546077300522455</v>
      </c>
      <c r="T176" s="12">
        <v>97.818164240442343</v>
      </c>
      <c r="U176" s="12">
        <v>98.682964266683641</v>
      </c>
      <c r="V176" s="12">
        <v>98.745746415700211</v>
      </c>
      <c r="W176" s="12">
        <v>98.824472534670818</v>
      </c>
      <c r="X176" s="12">
        <v>99.220344351724378</v>
      </c>
      <c r="Y176" s="12">
        <v>99.278654017521973</v>
      </c>
      <c r="Z176" s="12">
        <v>99.298957328466429</v>
      </c>
      <c r="AA176" s="12">
        <v>99.325015775014691</v>
      </c>
      <c r="AB176" s="12">
        <v>99.670050097486609</v>
      </c>
      <c r="AC176" s="12">
        <v>99.670050097486609</v>
      </c>
      <c r="AD176" s="12">
        <v>99.775200498961098</v>
      </c>
      <c r="AE176" s="12">
        <v>100</v>
      </c>
      <c r="AF176" s="12">
        <v>101.16070921961411</v>
      </c>
      <c r="AG176" s="12">
        <v>101.71423779249619</v>
      </c>
      <c r="AH176" s="12">
        <v>101.85401280221569</v>
      </c>
      <c r="AI176" s="12">
        <v>102.02199154210001</v>
      </c>
      <c r="AJ176" s="12">
        <v>102.72967383610079</v>
      </c>
      <c r="AK176" s="12">
        <v>103.01433373244488</v>
      </c>
      <c r="AL176" s="12">
        <v>103.04952652029895</v>
      </c>
      <c r="AM176" s="12">
        <v>103.34877589950339</v>
      </c>
      <c r="AN176" s="12">
        <v>103.82467065846978</v>
      </c>
    </row>
    <row r="177" spans="1:40">
      <c r="A177" s="1" t="s">
        <v>524</v>
      </c>
      <c r="B177" s="1" t="s">
        <v>548</v>
      </c>
      <c r="D177" s="1" t="s">
        <v>630</v>
      </c>
      <c r="F177" s="1">
        <v>176</v>
      </c>
      <c r="G177" s="1" t="s">
        <v>769</v>
      </c>
      <c r="H177" s="1" t="str">
        <f t="shared" si="7"/>
        <v>176종합</v>
      </c>
      <c r="I177" s="12">
        <v>91.532388984331774</v>
      </c>
      <c r="J177" s="12">
        <v>91.667231853120413</v>
      </c>
      <c r="K177" s="12">
        <v>91.892474411075384</v>
      </c>
      <c r="L177" s="12">
        <v>92.18876036258105</v>
      </c>
      <c r="M177" s="12">
        <v>92.535038163135653</v>
      </c>
      <c r="N177" s="12">
        <v>92.767072001702147</v>
      </c>
      <c r="O177" s="12">
        <v>93.105880782471672</v>
      </c>
      <c r="P177" s="12">
        <v>93.423337613538749</v>
      </c>
      <c r="Q177" s="12">
        <v>94.283650570653009</v>
      </c>
      <c r="R177" s="12">
        <v>94.66053968509388</v>
      </c>
      <c r="S177" s="12">
        <v>95.403660333627229</v>
      </c>
      <c r="T177" s="12">
        <v>95.877678902470976</v>
      </c>
      <c r="U177" s="12">
        <v>97.44210600954797</v>
      </c>
      <c r="V177" s="12">
        <v>97.765964387293408</v>
      </c>
      <c r="W177" s="12">
        <v>98.304494753067644</v>
      </c>
      <c r="X177" s="12">
        <v>98.672532500435494</v>
      </c>
      <c r="Y177" s="12">
        <v>99.035788162984218</v>
      </c>
      <c r="Z177" s="12">
        <v>99.206202654096089</v>
      </c>
      <c r="AA177" s="12">
        <v>99.579529720414172</v>
      </c>
      <c r="AB177" s="12">
        <v>99.814299154894996</v>
      </c>
      <c r="AC177" s="12">
        <v>99.913009886399678</v>
      </c>
      <c r="AD177" s="12">
        <v>99.907343220382899</v>
      </c>
      <c r="AE177" s="12">
        <v>100</v>
      </c>
      <c r="AF177" s="12">
        <v>100.44757410276341</v>
      </c>
      <c r="AG177" s="12">
        <v>100.66067564051018</v>
      </c>
      <c r="AH177" s="12">
        <v>100.66067564051018</v>
      </c>
      <c r="AI177" s="12">
        <v>100.91039526140982</v>
      </c>
      <c r="AJ177" s="12">
        <v>102.77600760065941</v>
      </c>
      <c r="AK177" s="12">
        <v>103.62352542543117</v>
      </c>
      <c r="AL177" s="12">
        <v>104.59332648080053</v>
      </c>
      <c r="AM177" s="12">
        <v>105.13357365539542</v>
      </c>
      <c r="AN177" s="12">
        <v>105.44897210656686</v>
      </c>
    </row>
    <row r="178" spans="1:40">
      <c r="A178" s="1" t="s">
        <v>524</v>
      </c>
      <c r="B178" s="1" t="s">
        <v>548</v>
      </c>
      <c r="D178" s="1" t="s">
        <v>636</v>
      </c>
      <c r="F178" s="1">
        <v>177</v>
      </c>
      <c r="G178" s="1" t="s">
        <v>769</v>
      </c>
      <c r="H178" s="1" t="str">
        <f t="shared" si="7"/>
        <v>177종합</v>
      </c>
      <c r="I178" s="12">
        <v>94.629792750156142</v>
      </c>
      <c r="J178" s="12">
        <v>94.726307047800333</v>
      </c>
      <c r="K178" s="12">
        <v>95.577988783650554</v>
      </c>
      <c r="L178" s="12">
        <v>96.005962616130844</v>
      </c>
      <c r="M178" s="12">
        <v>95.842019281377929</v>
      </c>
      <c r="N178" s="12">
        <v>96.315857547712199</v>
      </c>
      <c r="O178" s="12">
        <v>96.433469012988226</v>
      </c>
      <c r="P178" s="12">
        <v>96.554587066400913</v>
      </c>
      <c r="Q178" s="12">
        <v>96.940157235062671</v>
      </c>
      <c r="R178" s="12">
        <v>97.166462876933124</v>
      </c>
      <c r="S178" s="12">
        <v>97.507515351143653</v>
      </c>
      <c r="T178" s="12">
        <v>98.087213238878633</v>
      </c>
      <c r="U178" s="12">
        <v>98.837893650312182</v>
      </c>
      <c r="V178" s="12">
        <v>98.998269297141377</v>
      </c>
      <c r="W178" s="12">
        <v>99.168106379685241</v>
      </c>
      <c r="X178" s="12">
        <v>99.297901216621852</v>
      </c>
      <c r="Y178" s="12">
        <v>99.335883754139161</v>
      </c>
      <c r="Z178" s="12">
        <v>99.372641796355509</v>
      </c>
      <c r="AA178" s="12">
        <v>99.371164223037596</v>
      </c>
      <c r="AB178" s="12">
        <v>99.445628349315328</v>
      </c>
      <c r="AC178" s="12">
        <v>99.445628349315328</v>
      </c>
      <c r="AD178" s="12">
        <v>99.701243851783985</v>
      </c>
      <c r="AE178" s="12">
        <v>100</v>
      </c>
      <c r="AF178" s="12">
        <v>101.83937954381021</v>
      </c>
      <c r="AG178" s="12">
        <v>102.2162685110068</v>
      </c>
      <c r="AH178" s="12">
        <v>102.28285745178533</v>
      </c>
      <c r="AI178" s="12">
        <v>102.33330430438106</v>
      </c>
      <c r="AJ178" s="12">
        <v>102.81876624065754</v>
      </c>
      <c r="AK178" s="12">
        <v>103.2256098306042</v>
      </c>
      <c r="AL178" s="12">
        <v>103.47130107325184</v>
      </c>
      <c r="AM178" s="12">
        <v>104.06062762333454</v>
      </c>
      <c r="AN178" s="12">
        <v>104.42862713818646</v>
      </c>
    </row>
    <row r="179" spans="1:40">
      <c r="A179" s="1" t="s">
        <v>524</v>
      </c>
      <c r="B179" s="1" t="s">
        <v>548</v>
      </c>
      <c r="D179" s="1" t="s">
        <v>631</v>
      </c>
      <c r="F179" s="1">
        <v>178</v>
      </c>
      <c r="G179" s="1" t="s">
        <v>769</v>
      </c>
      <c r="H179" s="1" t="str">
        <f t="shared" si="7"/>
        <v>178종합</v>
      </c>
      <c r="I179" s="12">
        <v>97.0311022194701</v>
      </c>
      <c r="J179" s="12">
        <v>97.059446220770084</v>
      </c>
      <c r="K179" s="12">
        <v>97.158314626956326</v>
      </c>
      <c r="L179" s="12">
        <v>97.212659461013359</v>
      </c>
      <c r="M179" s="12">
        <v>96.759505543450715</v>
      </c>
      <c r="N179" s="12">
        <v>97.427250305590746</v>
      </c>
      <c r="O179" s="12">
        <v>97.484046007607446</v>
      </c>
      <c r="P179" s="12">
        <v>97.838065562581974</v>
      </c>
      <c r="Q179" s="12">
        <v>97.973798780622175</v>
      </c>
      <c r="R179" s="12">
        <v>98.293550162323598</v>
      </c>
      <c r="S179" s="12">
        <v>98.554867369561663</v>
      </c>
      <c r="T179" s="12">
        <v>98.590716471412591</v>
      </c>
      <c r="U179" s="12">
        <v>98.825744628346712</v>
      </c>
      <c r="V179" s="12">
        <v>98.943114104170178</v>
      </c>
      <c r="W179" s="12">
        <v>99.036977562051348</v>
      </c>
      <c r="X179" s="12">
        <v>99.220809311570918</v>
      </c>
      <c r="Y179" s="12">
        <v>99.30097120281259</v>
      </c>
      <c r="Z179" s="12">
        <v>99.375245925058621</v>
      </c>
      <c r="AA179" s="12">
        <v>99.411677500485297</v>
      </c>
      <c r="AB179" s="12">
        <v>99.548292977945735</v>
      </c>
      <c r="AC179" s="12">
        <v>99.617312608886152</v>
      </c>
      <c r="AD179" s="12">
        <v>99.808814412579551</v>
      </c>
      <c r="AE179" s="12">
        <v>100</v>
      </c>
      <c r="AF179" s="12">
        <v>100.35391189301845</v>
      </c>
      <c r="AG179" s="12">
        <v>101.04731750722216</v>
      </c>
      <c r="AH179" s="12">
        <v>101.11840477163778</v>
      </c>
      <c r="AI179" s="12">
        <v>101.22521813327899</v>
      </c>
      <c r="AJ179" s="12">
        <v>101.49974457838059</v>
      </c>
      <c r="AK179" s="12">
        <v>101.94530850441414</v>
      </c>
      <c r="AL179" s="12">
        <v>102.20493823784528</v>
      </c>
      <c r="AM179" s="12">
        <v>102.5267439263537</v>
      </c>
      <c r="AN179" s="12">
        <v>102.77218779897142</v>
      </c>
    </row>
    <row r="180" spans="1:40">
      <c r="A180" s="1" t="s">
        <v>524</v>
      </c>
      <c r="B180" s="1" t="s">
        <v>548</v>
      </c>
      <c r="D180" s="1" t="s">
        <v>645</v>
      </c>
      <c r="F180" s="1">
        <v>179</v>
      </c>
      <c r="G180" s="1" t="s">
        <v>769</v>
      </c>
      <c r="H180" s="1" t="str">
        <f t="shared" si="7"/>
        <v>179종합</v>
      </c>
      <c r="I180" s="12">
        <v>85.200229166469782</v>
      </c>
      <c r="J180" s="12">
        <v>86.315297373584031</v>
      </c>
      <c r="K180" s="12">
        <v>87.260233338519029</v>
      </c>
      <c r="L180" s="12">
        <v>89.056218539227601</v>
      </c>
      <c r="M180" s="12">
        <v>89.652549652626519</v>
      </c>
      <c r="N180" s="12">
        <v>90.288493787426276</v>
      </c>
      <c r="O180" s="12">
        <v>90.895110624888119</v>
      </c>
      <c r="P180" s="12">
        <v>91.842823286982124</v>
      </c>
      <c r="Q180" s="12">
        <v>92.50239307165343</v>
      </c>
      <c r="R180" s="12">
        <v>93.384997346755767</v>
      </c>
      <c r="S180" s="12">
        <v>95.242082351935764</v>
      </c>
      <c r="T180" s="12">
        <v>95.818864590658293</v>
      </c>
      <c r="U180" s="12">
        <v>97.203835591135118</v>
      </c>
      <c r="V180" s="12">
        <v>97.74627676417299</v>
      </c>
      <c r="W180" s="12">
        <v>98.340320205855619</v>
      </c>
      <c r="X180" s="12">
        <v>98.447999272994252</v>
      </c>
      <c r="Y180" s="12">
        <v>98.671661315973282</v>
      </c>
      <c r="Z180" s="12">
        <v>98.779599116741949</v>
      </c>
      <c r="AA180" s="12">
        <v>98.827592738424158</v>
      </c>
      <c r="AB180" s="12">
        <v>99.286319877468827</v>
      </c>
      <c r="AC180" s="12">
        <v>99.552009389764009</v>
      </c>
      <c r="AD180" s="12">
        <v>99.726158359221813</v>
      </c>
      <c r="AE180" s="12">
        <v>100</v>
      </c>
      <c r="AF180" s="12">
        <v>100.54940473764637</v>
      </c>
      <c r="AG180" s="12">
        <v>101.26677635611883</v>
      </c>
      <c r="AH180" s="12">
        <v>101.69613990115207</v>
      </c>
      <c r="AI180" s="12">
        <v>102.38806422962632</v>
      </c>
      <c r="AJ180" s="12">
        <v>103.38436512695182</v>
      </c>
      <c r="AK180" s="12">
        <v>104.23902904335094</v>
      </c>
      <c r="AL180" s="12">
        <v>105.3676087977465</v>
      </c>
      <c r="AM180" s="12">
        <v>107.47343250417897</v>
      </c>
      <c r="AN180" s="12">
        <v>108.72649366173594</v>
      </c>
    </row>
    <row r="181" spans="1:40">
      <c r="A181" s="1" t="s">
        <v>524</v>
      </c>
      <c r="B181" s="1" t="s">
        <v>548</v>
      </c>
      <c r="D181" s="1" t="s">
        <v>651</v>
      </c>
      <c r="F181" s="1">
        <v>180</v>
      </c>
      <c r="G181" s="1" t="s">
        <v>769</v>
      </c>
      <c r="H181" s="1" t="str">
        <f t="shared" si="7"/>
        <v>180종합</v>
      </c>
      <c r="I181" s="12">
        <v>88.169291197133674</v>
      </c>
      <c r="J181" s="12">
        <v>88.981268478943363</v>
      </c>
      <c r="K181" s="12">
        <v>89.671173423946513</v>
      </c>
      <c r="L181" s="12">
        <v>90.771936680555697</v>
      </c>
      <c r="M181" s="12">
        <v>91.181799104383941</v>
      </c>
      <c r="N181" s="12">
        <v>91.717177340781035</v>
      </c>
      <c r="O181" s="12">
        <v>92.709025554292054</v>
      </c>
      <c r="P181" s="12">
        <v>93.691786669181525</v>
      </c>
      <c r="Q181" s="12">
        <v>94.516540445747424</v>
      </c>
      <c r="R181" s="12">
        <v>95.240321083754438</v>
      </c>
      <c r="S181" s="12">
        <v>96.413685252818397</v>
      </c>
      <c r="T181" s="12">
        <v>96.971521107649863</v>
      </c>
      <c r="U181" s="12">
        <v>99.208973095443014</v>
      </c>
      <c r="V181" s="12">
        <v>99.328265912613077</v>
      </c>
      <c r="W181" s="12">
        <v>99.676078024197238</v>
      </c>
      <c r="X181" s="12">
        <v>99.805363455759576</v>
      </c>
      <c r="Y181" s="12">
        <v>99.756328882021819</v>
      </c>
      <c r="Z181" s="12">
        <v>99.816545775825574</v>
      </c>
      <c r="AA181" s="12">
        <v>99.844873713213929</v>
      </c>
      <c r="AB181" s="12">
        <v>99.903942928977727</v>
      </c>
      <c r="AC181" s="12">
        <v>99.916068277326474</v>
      </c>
      <c r="AD181" s="12">
        <v>99.944354942631321</v>
      </c>
      <c r="AE181" s="12">
        <v>100</v>
      </c>
      <c r="AF181" s="12">
        <v>100.21771284872815</v>
      </c>
      <c r="AG181" s="12">
        <v>100.5976418830957</v>
      </c>
      <c r="AH181" s="12">
        <v>100.6301430294936</v>
      </c>
      <c r="AI181" s="12">
        <v>100.73874470977067</v>
      </c>
      <c r="AJ181" s="12">
        <v>101.56383416987742</v>
      </c>
      <c r="AK181" s="12">
        <v>102.21689221471351</v>
      </c>
      <c r="AL181" s="12">
        <v>103.10611658359248</v>
      </c>
      <c r="AM181" s="12">
        <v>103.83984924473657</v>
      </c>
      <c r="AN181" s="12">
        <v>104.36684740543376</v>
      </c>
    </row>
    <row r="182" spans="1:40">
      <c r="A182" s="1" t="s">
        <v>524</v>
      </c>
      <c r="B182" s="1" t="s">
        <v>548</v>
      </c>
      <c r="D182" s="1" t="s">
        <v>652</v>
      </c>
      <c r="F182" s="1">
        <v>181</v>
      </c>
      <c r="G182" s="1" t="s">
        <v>769</v>
      </c>
      <c r="H182" s="1" t="str">
        <f t="shared" si="7"/>
        <v>181종합</v>
      </c>
      <c r="I182" s="12">
        <v>83.942213478967815</v>
      </c>
      <c r="J182" s="12">
        <v>85.059706229071296</v>
      </c>
      <c r="K182" s="12">
        <v>86.418621617233356</v>
      </c>
      <c r="L182" s="12">
        <v>87.749681010297166</v>
      </c>
      <c r="M182" s="12">
        <v>87.523264251555759</v>
      </c>
      <c r="N182" s="12">
        <v>88.86023552246651</v>
      </c>
      <c r="O182" s="12">
        <v>89.503101201106006</v>
      </c>
      <c r="P182" s="12">
        <v>90.349053881952486</v>
      </c>
      <c r="Q182" s="12">
        <v>91.774037212033562</v>
      </c>
      <c r="R182" s="12">
        <v>92.540145437176022</v>
      </c>
      <c r="S182" s="12">
        <v>93.528091177430682</v>
      </c>
      <c r="T182" s="12">
        <v>93.988218639592759</v>
      </c>
      <c r="U182" s="12">
        <v>95.836427970103188</v>
      </c>
      <c r="V182" s="12">
        <v>96.375085359552102</v>
      </c>
      <c r="W182" s="12">
        <v>97.017600967321741</v>
      </c>
      <c r="X182" s="12">
        <v>98.086278223207472</v>
      </c>
      <c r="Y182" s="12">
        <v>98.378060899604023</v>
      </c>
      <c r="Z182" s="12">
        <v>98.370597271226231</v>
      </c>
      <c r="AA182" s="12">
        <v>98.570817522979908</v>
      </c>
      <c r="AB182" s="12">
        <v>99.01968694484485</v>
      </c>
      <c r="AC182" s="12">
        <v>99.171129744243302</v>
      </c>
      <c r="AD182" s="12">
        <v>99.58187419279291</v>
      </c>
      <c r="AE182" s="12">
        <v>100</v>
      </c>
      <c r="AF182" s="12">
        <v>100.85131875351072</v>
      </c>
      <c r="AG182" s="12">
        <v>101.69816690717721</v>
      </c>
      <c r="AH182" s="12">
        <v>101.98471157732314</v>
      </c>
      <c r="AI182" s="12">
        <v>102.07985018360183</v>
      </c>
      <c r="AJ182" s="12">
        <v>102.76322017105252</v>
      </c>
      <c r="AK182" s="12">
        <v>103.87646559416619</v>
      </c>
      <c r="AL182" s="12">
        <v>105.23123548353972</v>
      </c>
      <c r="AM182" s="12">
        <v>107.27160351125681</v>
      </c>
      <c r="AN182" s="12">
        <v>108.08825911771247</v>
      </c>
    </row>
    <row r="183" spans="1:40">
      <c r="A183" s="1" t="s">
        <v>524</v>
      </c>
      <c r="B183" s="1" t="s">
        <v>548</v>
      </c>
      <c r="D183" s="1" t="s">
        <v>653</v>
      </c>
      <c r="F183" s="1">
        <v>182</v>
      </c>
      <c r="G183" s="1" t="s">
        <v>769</v>
      </c>
      <c r="H183" s="1" t="str">
        <f t="shared" si="7"/>
        <v>182종합</v>
      </c>
      <c r="I183" s="12">
        <v>86.773409882820118</v>
      </c>
      <c r="J183" s="12">
        <v>87.337580948150531</v>
      </c>
      <c r="K183" s="12">
        <v>88.488510964872233</v>
      </c>
      <c r="L183" s="12">
        <v>89.145799067564425</v>
      </c>
      <c r="M183" s="12">
        <v>89.613030693538818</v>
      </c>
      <c r="N183" s="12">
        <v>90.209249497648997</v>
      </c>
      <c r="O183" s="12">
        <v>90.995092224861395</v>
      </c>
      <c r="P183" s="12">
        <v>91.82245934429308</v>
      </c>
      <c r="Q183" s="12">
        <v>92.781160443024021</v>
      </c>
      <c r="R183" s="12">
        <v>93.341798820092606</v>
      </c>
      <c r="S183" s="12">
        <v>93.832389159351862</v>
      </c>
      <c r="T183" s="12">
        <v>94.185020068979497</v>
      </c>
      <c r="U183" s="12">
        <v>95.080088214972577</v>
      </c>
      <c r="V183" s="12">
        <v>95.703383001415901</v>
      </c>
      <c r="W183" s="12">
        <v>96.32530560809434</v>
      </c>
      <c r="X183" s="12">
        <v>96.966401424033322</v>
      </c>
      <c r="Y183" s="12">
        <v>97.90997571097239</v>
      </c>
      <c r="Z183" s="12">
        <v>98.098817090919184</v>
      </c>
      <c r="AA183" s="12">
        <v>98.186389297775563</v>
      </c>
      <c r="AB183" s="12">
        <v>98.610520117328605</v>
      </c>
      <c r="AC183" s="12">
        <v>99.255557097228888</v>
      </c>
      <c r="AD183" s="12">
        <v>99.54240016587498</v>
      </c>
      <c r="AE183" s="12">
        <v>100</v>
      </c>
      <c r="AF183" s="12">
        <v>100.54863848087263</v>
      </c>
      <c r="AG183" s="12">
        <v>100.91919060530709</v>
      </c>
      <c r="AH183" s="12">
        <v>101.35634338122203</v>
      </c>
      <c r="AI183" s="12">
        <v>101.74869636847241</v>
      </c>
      <c r="AJ183" s="12">
        <v>102.71917272085722</v>
      </c>
      <c r="AK183" s="12">
        <v>103.3240702878457</v>
      </c>
      <c r="AL183" s="12">
        <v>103.85147502451515</v>
      </c>
      <c r="AM183" s="12">
        <v>104.35883823699572</v>
      </c>
      <c r="AN183" s="12">
        <v>104.68331898760435</v>
      </c>
    </row>
    <row r="184" spans="1:40">
      <c r="A184" s="1" t="s">
        <v>524</v>
      </c>
      <c r="B184" s="1" t="s">
        <v>549</v>
      </c>
      <c r="F184" s="1">
        <v>183</v>
      </c>
      <c r="G184" s="1" t="s">
        <v>769</v>
      </c>
      <c r="H184" s="1" t="str">
        <f t="shared" si="7"/>
        <v>183종합</v>
      </c>
      <c r="I184" s="12">
        <v>86.32941200902988</v>
      </c>
      <c r="J184" s="12">
        <v>87.17008190172362</v>
      </c>
      <c r="K184" s="12">
        <v>88.460255272565703</v>
      </c>
      <c r="L184" s="12">
        <v>89.802920058434793</v>
      </c>
      <c r="M184" s="12">
        <v>90.14417064381054</v>
      </c>
      <c r="N184" s="12">
        <v>91.034409322660977</v>
      </c>
      <c r="O184" s="12">
        <v>91.691079495095877</v>
      </c>
      <c r="P184" s="12">
        <v>92.320483289964642</v>
      </c>
      <c r="Q184" s="12">
        <v>93.200796688923916</v>
      </c>
      <c r="R184" s="12">
        <v>94.038006265887645</v>
      </c>
      <c r="S184" s="12">
        <v>95.731837045013819</v>
      </c>
      <c r="T184" s="12">
        <v>96.476402386040192</v>
      </c>
      <c r="U184" s="12">
        <v>97.340148953050317</v>
      </c>
      <c r="V184" s="12">
        <v>98.068685107049163</v>
      </c>
      <c r="W184" s="12">
        <v>98.679708447539653</v>
      </c>
      <c r="X184" s="12">
        <v>99.32506321769084</v>
      </c>
      <c r="Y184" s="12">
        <v>99.897196889446889</v>
      </c>
      <c r="Z184" s="12">
        <v>100.32391942142975</v>
      </c>
      <c r="AA184" s="12">
        <v>99.981982004957374</v>
      </c>
      <c r="AB184" s="12">
        <v>99.828502080424016</v>
      </c>
      <c r="AC184" s="12">
        <v>99.709922964184415</v>
      </c>
      <c r="AD184" s="12">
        <v>99.735849064929539</v>
      </c>
      <c r="AE184" s="12">
        <v>100</v>
      </c>
      <c r="AF184" s="12">
        <v>99.795938390359467</v>
      </c>
      <c r="AG184" s="12">
        <v>99.692799672851621</v>
      </c>
      <c r="AH184" s="12">
        <v>99.535709164572665</v>
      </c>
      <c r="AI184" s="12">
        <v>99.412113312224832</v>
      </c>
      <c r="AJ184" s="12">
        <v>99.532200113531104</v>
      </c>
      <c r="AK184" s="12">
        <v>99.578063109373289</v>
      </c>
      <c r="AL184" s="12">
        <v>99.692616828153319</v>
      </c>
      <c r="AM184" s="12">
        <v>99.745600904995456</v>
      </c>
      <c r="AN184" s="12">
        <v>99.583710010360775</v>
      </c>
    </row>
    <row r="185" spans="1:40">
      <c r="A185" s="1" t="s">
        <v>524</v>
      </c>
      <c r="B185" s="1" t="s">
        <v>549</v>
      </c>
      <c r="D185" s="1" t="s">
        <v>559</v>
      </c>
      <c r="F185" s="1">
        <v>184</v>
      </c>
      <c r="G185" s="1" t="s">
        <v>769</v>
      </c>
      <c r="H185" s="1" t="str">
        <f t="shared" si="7"/>
        <v>184종합</v>
      </c>
      <c r="I185" s="12">
        <v>89.712024167175329</v>
      </c>
      <c r="J185" s="12">
        <v>90.793494082023201</v>
      </c>
      <c r="K185" s="12">
        <v>91.600094791022073</v>
      </c>
      <c r="L185" s="12">
        <v>92.059459272203824</v>
      </c>
      <c r="M185" s="12">
        <v>92.122435120455961</v>
      </c>
      <c r="N185" s="12">
        <v>92.920142583155382</v>
      </c>
      <c r="O185" s="12">
        <v>92.66804019398775</v>
      </c>
      <c r="P185" s="12">
        <v>93.582064792574755</v>
      </c>
      <c r="Q185" s="12">
        <v>94.744825462676573</v>
      </c>
      <c r="R185" s="12">
        <v>95.263648710400091</v>
      </c>
      <c r="S185" s="12">
        <v>96.61618434709527</v>
      </c>
      <c r="T185" s="12">
        <v>97.2226634981659</v>
      </c>
      <c r="U185" s="12">
        <v>98.31573108190193</v>
      </c>
      <c r="V185" s="12">
        <v>98.553164065811899</v>
      </c>
      <c r="W185" s="12">
        <v>98.852503544926591</v>
      </c>
      <c r="X185" s="12">
        <v>99.20846331928179</v>
      </c>
      <c r="Y185" s="12">
        <v>99.628921723408666</v>
      </c>
      <c r="Z185" s="12">
        <v>100.20068735513199</v>
      </c>
      <c r="AA185" s="12">
        <v>100.47178721881475</v>
      </c>
      <c r="AB185" s="12">
        <v>100.23917823766701</v>
      </c>
      <c r="AC185" s="12">
        <v>100.14203957679081</v>
      </c>
      <c r="AD185" s="12">
        <v>100.19656754190326</v>
      </c>
      <c r="AE185" s="12">
        <v>100</v>
      </c>
      <c r="AF185" s="12">
        <v>99.634857270956303</v>
      </c>
      <c r="AG185" s="12">
        <v>99.545726762103399</v>
      </c>
      <c r="AH185" s="12">
        <v>99.464267365062639</v>
      </c>
      <c r="AI185" s="12">
        <v>99.350575284117667</v>
      </c>
      <c r="AJ185" s="12">
        <v>99.721343196037822</v>
      </c>
      <c r="AK185" s="12">
        <v>99.989517484221409</v>
      </c>
      <c r="AL185" s="12">
        <v>100.37913053431038</v>
      </c>
      <c r="AM185" s="12">
        <v>100.69534041591277</v>
      </c>
      <c r="AN185" s="12">
        <v>100.60850246869857</v>
      </c>
    </row>
    <row r="186" spans="1:40">
      <c r="A186" s="1" t="s">
        <v>524</v>
      </c>
      <c r="B186" s="1" t="s">
        <v>549</v>
      </c>
      <c r="D186" s="1" t="s">
        <v>631</v>
      </c>
      <c r="F186" s="1">
        <v>185</v>
      </c>
      <c r="G186" s="1" t="s">
        <v>769</v>
      </c>
      <c r="H186" s="1" t="str">
        <f t="shared" si="7"/>
        <v>185종합</v>
      </c>
      <c r="I186" s="12">
        <v>88.340655935859033</v>
      </c>
      <c r="J186" s="12">
        <v>89.523597776527424</v>
      </c>
      <c r="K186" s="12">
        <v>91.55713989955008</v>
      </c>
      <c r="L186" s="12">
        <v>92.964404427135136</v>
      </c>
      <c r="M186" s="12">
        <v>93.544636409740505</v>
      </c>
      <c r="N186" s="12">
        <v>94.377754796013065</v>
      </c>
      <c r="O186" s="12">
        <v>95.345927201089069</v>
      </c>
      <c r="P186" s="12">
        <v>95.957630135860697</v>
      </c>
      <c r="Q186" s="12">
        <v>96.672677950973949</v>
      </c>
      <c r="R186" s="12">
        <v>97.391224980490961</v>
      </c>
      <c r="S186" s="12">
        <v>98.544152486985638</v>
      </c>
      <c r="T186" s="12">
        <v>99.226264860438263</v>
      </c>
      <c r="U186" s="12">
        <v>99.743763908602048</v>
      </c>
      <c r="V186" s="12">
        <v>99.921192245624425</v>
      </c>
      <c r="W186" s="12">
        <v>100.26185776647098</v>
      </c>
      <c r="X186" s="12">
        <v>100.84114158921369</v>
      </c>
      <c r="Y186" s="12">
        <v>101.34038648636063</v>
      </c>
      <c r="Z186" s="12">
        <v>101.2316284013244</v>
      </c>
      <c r="AA186" s="12">
        <v>100.1942671813753</v>
      </c>
      <c r="AB186" s="12">
        <v>100.02863407391304</v>
      </c>
      <c r="AC186" s="12">
        <v>99.708844189929167</v>
      </c>
      <c r="AD186" s="12">
        <v>99.598881239157606</v>
      </c>
      <c r="AE186" s="12">
        <v>100</v>
      </c>
      <c r="AF186" s="12">
        <v>99.736474686766329</v>
      </c>
      <c r="AG186" s="12">
        <v>99.525441192971982</v>
      </c>
      <c r="AH186" s="12">
        <v>99.34943139219753</v>
      </c>
      <c r="AI186" s="12">
        <v>99.203150261093725</v>
      </c>
      <c r="AJ186" s="12">
        <v>99.302327560633259</v>
      </c>
      <c r="AK186" s="12">
        <v>99.307991121427492</v>
      </c>
      <c r="AL186" s="12">
        <v>99.326423359837335</v>
      </c>
      <c r="AM186" s="12">
        <v>99.229605251373272</v>
      </c>
      <c r="AN186" s="12">
        <v>99.087085240958729</v>
      </c>
    </row>
    <row r="187" spans="1:40">
      <c r="A187" s="1" t="s">
        <v>524</v>
      </c>
      <c r="B187" s="1" t="s">
        <v>549</v>
      </c>
      <c r="D187" s="1" t="s">
        <v>630</v>
      </c>
      <c r="F187" s="1">
        <v>186</v>
      </c>
      <c r="G187" s="1" t="s">
        <v>769</v>
      </c>
      <c r="H187" s="1" t="str">
        <f t="shared" si="7"/>
        <v>186종합</v>
      </c>
      <c r="I187" s="12">
        <v>79.198818982933645</v>
      </c>
      <c r="J187" s="12">
        <v>79.5559014463837</v>
      </c>
      <c r="K187" s="12">
        <v>80.569319194684638</v>
      </c>
      <c r="L187" s="12">
        <v>82.870569806431632</v>
      </c>
      <c r="M187" s="12">
        <v>82.73452079679322</v>
      </c>
      <c r="N187" s="12">
        <v>83.141221702959371</v>
      </c>
      <c r="O187" s="12">
        <v>83.282915973580288</v>
      </c>
      <c r="P187" s="12">
        <v>83.528731908569256</v>
      </c>
      <c r="Q187" s="12">
        <v>84.112621867299438</v>
      </c>
      <c r="R187" s="12">
        <v>84.900198233343559</v>
      </c>
      <c r="S187" s="12">
        <v>87.353395803959316</v>
      </c>
      <c r="T187" s="12">
        <v>88.027445129794984</v>
      </c>
      <c r="U187" s="12">
        <v>90.077161008781218</v>
      </c>
      <c r="V187" s="12">
        <v>93.532355768401729</v>
      </c>
      <c r="W187" s="12">
        <v>95.738977786481499</v>
      </c>
      <c r="X187" s="12">
        <v>98.150614060376171</v>
      </c>
      <c r="Y187" s="12">
        <v>100.04752784346876</v>
      </c>
      <c r="Z187" s="12">
        <v>102.57354402228046</v>
      </c>
      <c r="AA187" s="12">
        <v>100.86801898449417</v>
      </c>
      <c r="AB187" s="12">
        <v>100.11451540679509</v>
      </c>
      <c r="AC187" s="12">
        <v>99.948758999404504</v>
      </c>
      <c r="AD187" s="12">
        <v>99.724463362917632</v>
      </c>
      <c r="AE187" s="12">
        <v>100</v>
      </c>
      <c r="AF187" s="12">
        <v>99.268525590242945</v>
      </c>
      <c r="AG187" s="12">
        <v>98.768545765330259</v>
      </c>
      <c r="AH187" s="12">
        <v>98.620047729929396</v>
      </c>
      <c r="AI187" s="12">
        <v>98.462606265927903</v>
      </c>
      <c r="AJ187" s="12">
        <v>98.142298700235372</v>
      </c>
      <c r="AK187" s="12">
        <v>97.79333789263778</v>
      </c>
      <c r="AL187" s="12">
        <v>97.652215902401139</v>
      </c>
      <c r="AM187" s="12">
        <v>97.479707717382212</v>
      </c>
      <c r="AN187" s="12">
        <v>97.191917630000532</v>
      </c>
    </row>
    <row r="188" spans="1:40">
      <c r="A188" s="1" t="s">
        <v>524</v>
      </c>
      <c r="B188" s="1" t="s">
        <v>549</v>
      </c>
      <c r="D188" s="1" t="s">
        <v>645</v>
      </c>
      <c r="F188" s="1">
        <v>187</v>
      </c>
      <c r="G188" s="1" t="s">
        <v>769</v>
      </c>
      <c r="H188" s="1" t="str">
        <f t="shared" si="7"/>
        <v>187종합</v>
      </c>
      <c r="I188" s="12">
        <v>81.771886356440191</v>
      </c>
      <c r="J188" s="12">
        <v>81.923917120767427</v>
      </c>
      <c r="K188" s="12">
        <v>82.872093542995103</v>
      </c>
      <c r="L188" s="12">
        <v>84.395746203531303</v>
      </c>
      <c r="M188" s="12">
        <v>84.106684330068418</v>
      </c>
      <c r="N188" s="12">
        <v>85.189855445232865</v>
      </c>
      <c r="O188" s="12">
        <v>86.129693807647001</v>
      </c>
      <c r="P188" s="12">
        <v>87.154626211124565</v>
      </c>
      <c r="Q188" s="12">
        <v>88.568955132469895</v>
      </c>
      <c r="R188" s="12">
        <v>90.11392687203147</v>
      </c>
      <c r="S188" s="12">
        <v>92.724008261050614</v>
      </c>
      <c r="T188" s="12">
        <v>94.603377981248371</v>
      </c>
      <c r="U188" s="12">
        <v>95.344620812463035</v>
      </c>
      <c r="V188" s="12">
        <v>96.803121551708912</v>
      </c>
      <c r="W188" s="12">
        <v>97.978834060938468</v>
      </c>
      <c r="X188" s="12">
        <v>98.236850737081809</v>
      </c>
      <c r="Y188" s="12">
        <v>98.861834803720384</v>
      </c>
      <c r="Z188" s="12">
        <v>99.019681977285387</v>
      </c>
      <c r="AA188" s="12">
        <v>98.884721577726879</v>
      </c>
      <c r="AB188" s="12">
        <v>98.740458934606039</v>
      </c>
      <c r="AC188" s="12">
        <v>98.75320007879921</v>
      </c>
      <c r="AD188" s="12">
        <v>99.203037951414046</v>
      </c>
      <c r="AE188" s="12">
        <v>100</v>
      </c>
      <c r="AF188" s="12">
        <v>100.29532248287455</v>
      </c>
      <c r="AG188" s="12">
        <v>100.5935803523921</v>
      </c>
      <c r="AH188" s="12">
        <v>100.43087835980684</v>
      </c>
      <c r="AI188" s="12">
        <v>100.27962791623754</v>
      </c>
      <c r="AJ188" s="12">
        <v>100.33356073504611</v>
      </c>
      <c r="AK188" s="12">
        <v>100.41199760105899</v>
      </c>
      <c r="AL188" s="12">
        <v>100.37897221354871</v>
      </c>
      <c r="AM188" s="12">
        <v>100.27440895595083</v>
      </c>
      <c r="AN188" s="12">
        <v>100.08703565762067</v>
      </c>
    </row>
    <row r="189" spans="1:40">
      <c r="A189" s="1" t="s">
        <v>524</v>
      </c>
      <c r="B189" s="1" t="s">
        <v>549</v>
      </c>
      <c r="D189" s="1" t="s">
        <v>654</v>
      </c>
      <c r="F189" s="1">
        <v>188</v>
      </c>
      <c r="G189" s="1" t="s">
        <v>769</v>
      </c>
      <c r="H189" s="1" t="str">
        <f t="shared" si="7"/>
        <v>188종합</v>
      </c>
      <c r="I189" s="12">
        <v>86.737534428375085</v>
      </c>
      <c r="J189" s="12">
        <v>87.772584863501592</v>
      </c>
      <c r="K189" s="12">
        <v>88.851421862409225</v>
      </c>
      <c r="L189" s="12">
        <v>89.831277579007761</v>
      </c>
      <c r="M189" s="12">
        <v>91.102022136341262</v>
      </c>
      <c r="N189" s="12">
        <v>92.523057587223661</v>
      </c>
      <c r="O189" s="12">
        <v>93.995088678432396</v>
      </c>
      <c r="P189" s="12">
        <v>94.389355275528587</v>
      </c>
      <c r="Q189" s="12">
        <v>95.073446726691756</v>
      </c>
      <c r="R189" s="12">
        <v>95.918021631353938</v>
      </c>
      <c r="S189" s="12">
        <v>97.283483489912129</v>
      </c>
      <c r="T189" s="12">
        <v>97.430072388691741</v>
      </c>
      <c r="U189" s="12">
        <v>97.63745209362412</v>
      </c>
      <c r="V189" s="12">
        <v>97.800964165451973</v>
      </c>
      <c r="W189" s="12">
        <v>97.972043614351961</v>
      </c>
      <c r="X189" s="12">
        <v>98.329776053936683</v>
      </c>
      <c r="Y189" s="12">
        <v>98.473642758447482</v>
      </c>
      <c r="Z189" s="12">
        <v>98.713311786381368</v>
      </c>
      <c r="AA189" s="12">
        <v>99.388433329073237</v>
      </c>
      <c r="AB189" s="12">
        <v>99.617315963833732</v>
      </c>
      <c r="AC189" s="12">
        <v>99.735824422901871</v>
      </c>
      <c r="AD189" s="12">
        <v>99.822232196857343</v>
      </c>
      <c r="AE189" s="12">
        <v>100</v>
      </c>
      <c r="AF189" s="12">
        <v>100.01615055277652</v>
      </c>
      <c r="AG189" s="12">
        <v>100.03475690038867</v>
      </c>
      <c r="AH189" s="12">
        <v>99.833753951538711</v>
      </c>
      <c r="AI189" s="12">
        <v>99.770816238925491</v>
      </c>
      <c r="AJ189" s="12">
        <v>99.959464590485553</v>
      </c>
      <c r="AK189" s="12">
        <v>100.04831948112019</v>
      </c>
      <c r="AL189" s="12">
        <v>100.27895381860068</v>
      </c>
      <c r="AM189" s="12">
        <v>100.53473192982088</v>
      </c>
      <c r="AN189" s="12">
        <v>100.35504413699402</v>
      </c>
    </row>
    <row r="190" spans="1:40">
      <c r="A190" s="1" t="s">
        <v>655</v>
      </c>
      <c r="F190" s="1">
        <v>189</v>
      </c>
      <c r="G190" s="1" t="s">
        <v>769</v>
      </c>
      <c r="H190" s="1" t="str">
        <f t="shared" si="7"/>
        <v>189종합</v>
      </c>
      <c r="I190" s="12">
        <v>91.953093221276859</v>
      </c>
      <c r="J190" s="12">
        <v>92.942029684985812</v>
      </c>
      <c r="K190" s="12">
        <v>94.106051829948441</v>
      </c>
      <c r="L190" s="12">
        <v>95.805537127524119</v>
      </c>
      <c r="M190" s="12">
        <v>95.965826254275612</v>
      </c>
      <c r="N190" s="12">
        <v>96.836086338543026</v>
      </c>
      <c r="O190" s="12">
        <v>97.558949313829757</v>
      </c>
      <c r="P190" s="12">
        <v>98.234823415993063</v>
      </c>
      <c r="Q190" s="12">
        <v>99.016164549260964</v>
      </c>
      <c r="R190" s="12">
        <v>99.571903768908498</v>
      </c>
      <c r="S190" s="12">
        <v>100.20623385141776</v>
      </c>
      <c r="T190" s="12">
        <v>100.44543381997318</v>
      </c>
      <c r="U190" s="12">
        <v>100.85273904777318</v>
      </c>
      <c r="V190" s="12">
        <v>100.85272442041145</v>
      </c>
      <c r="W190" s="12">
        <v>100.94816399884348</v>
      </c>
      <c r="X190" s="12">
        <v>100.99454347171873</v>
      </c>
      <c r="Y190" s="12">
        <v>100.96377212948629</v>
      </c>
      <c r="Z190" s="12">
        <v>100.79504955447266</v>
      </c>
      <c r="AA190" s="12">
        <v>100.5399541578541</v>
      </c>
      <c r="AB190" s="12">
        <v>100.27652048650138</v>
      </c>
      <c r="AC190" s="12">
        <v>100.11444052465909</v>
      </c>
      <c r="AD190" s="12">
        <v>100.0214373773083</v>
      </c>
      <c r="AE190" s="12">
        <v>100</v>
      </c>
      <c r="AF190" s="12">
        <v>99.908904913996921</v>
      </c>
      <c r="AG190" s="12">
        <v>99.792691714589168</v>
      </c>
      <c r="AH190" s="12">
        <v>99.660250033216585</v>
      </c>
      <c r="AI190" s="12">
        <v>99.588054588750083</v>
      </c>
      <c r="AJ190" s="12">
        <v>99.853295033951767</v>
      </c>
      <c r="AK190" s="12">
        <v>100.03556638162097</v>
      </c>
      <c r="AL190" s="12">
        <v>100.19193238051101</v>
      </c>
      <c r="AM190" s="12">
        <v>100.31613993204351</v>
      </c>
      <c r="AN190" s="12">
        <v>100.31345488518532</v>
      </c>
    </row>
    <row r="191" spans="1:40">
      <c r="A191" s="1" t="s">
        <v>524</v>
      </c>
      <c r="B191" s="1" t="s">
        <v>910</v>
      </c>
      <c r="F191" s="1">
        <v>190</v>
      </c>
      <c r="G191" s="1" t="s">
        <v>742</v>
      </c>
      <c r="H191" s="1" t="str">
        <f t="shared" ref="H191" si="8">F191&amp;G191</f>
        <v>190종합</v>
      </c>
      <c r="AE191" s="12">
        <v>100</v>
      </c>
      <c r="AF191" s="12">
        <v>100.71075761945487</v>
      </c>
      <c r="AG191" s="12">
        <v>101.52794636523635</v>
      </c>
      <c r="AH191" s="12">
        <v>102.27093507173936</v>
      </c>
      <c r="AI191" s="12">
        <v>103.07377941476514</v>
      </c>
      <c r="AJ191" s="12">
        <v>103.72767467174633</v>
      </c>
      <c r="AK191" s="12">
        <v>104.27415844863674</v>
      </c>
      <c r="AL191" s="12">
        <v>104.65575232262778</v>
      </c>
      <c r="AM191" s="12">
        <v>104.75004105315364</v>
      </c>
      <c r="AN191" s="12">
        <v>104.50249187033643</v>
      </c>
    </row>
    <row r="192" spans="1:40">
      <c r="A192" s="1" t="s">
        <v>853</v>
      </c>
      <c r="F192" s="1">
        <v>191</v>
      </c>
      <c r="G192" s="1" t="s">
        <v>742</v>
      </c>
      <c r="H192" s="1" t="str">
        <f t="shared" si="7"/>
        <v>191종합</v>
      </c>
      <c r="I192" s="12">
        <v>88.300783053530253</v>
      </c>
      <c r="J192" s="12">
        <v>89.19272006762003</v>
      </c>
      <c r="K192" s="12">
        <v>90.503643433384084</v>
      </c>
      <c r="L192" s="12">
        <v>92.395308186367672</v>
      </c>
      <c r="M192" s="12">
        <v>92.69192084925389</v>
      </c>
      <c r="N192" s="12">
        <v>93.475450238876263</v>
      </c>
      <c r="O192" s="12">
        <v>94.225737669961688</v>
      </c>
      <c r="P192" s="12">
        <v>95.17808950769674</v>
      </c>
      <c r="Q192" s="12">
        <v>96.183861408030467</v>
      </c>
      <c r="R192" s="12">
        <v>96.962726281551099</v>
      </c>
      <c r="S192" s="12">
        <v>97.758106790544531</v>
      </c>
      <c r="T192" s="12">
        <v>98.273208551035978</v>
      </c>
      <c r="U192" s="12">
        <v>98.956484526285038</v>
      </c>
      <c r="V192" s="12">
        <v>99.096540828464384</v>
      </c>
      <c r="W192" s="12">
        <v>99.402345745692088</v>
      </c>
      <c r="X192" s="12">
        <v>99.608936118172082</v>
      </c>
      <c r="Y192" s="12">
        <v>99.763551706034221</v>
      </c>
      <c r="Z192" s="12">
        <v>99.795853007136117</v>
      </c>
      <c r="AA192" s="12">
        <v>99.79094934691544</v>
      </c>
      <c r="AB192" s="12">
        <v>99.853102514679776</v>
      </c>
      <c r="AC192" s="12">
        <v>99.916258627384366</v>
      </c>
      <c r="AD192" s="12">
        <v>99.977673089112244</v>
      </c>
      <c r="AE192" s="12">
        <v>100</v>
      </c>
      <c r="AF192" s="12">
        <v>100.02803132810863</v>
      </c>
      <c r="AG192" s="12">
        <v>99.997213206093519</v>
      </c>
      <c r="AH192" s="12">
        <v>100.00730336115123</v>
      </c>
      <c r="AI192" s="12">
        <v>100.07200110755561</v>
      </c>
      <c r="AJ192" s="12">
        <v>100.24695802413976</v>
      </c>
      <c r="AK192" s="12">
        <v>100.44658887453595</v>
      </c>
      <c r="AL192" s="12">
        <v>100.54288444062038</v>
      </c>
      <c r="AM192" s="12">
        <v>100.64661719043464</v>
      </c>
      <c r="AN192" s="12">
        <v>100.65191222743033</v>
      </c>
    </row>
    <row r="193" spans="1:40">
      <c r="A193" s="1" t="s">
        <v>524</v>
      </c>
      <c r="B193" s="1" t="s">
        <v>550</v>
      </c>
      <c r="F193" s="1">
        <v>192</v>
      </c>
      <c r="G193" s="1" t="s">
        <v>742</v>
      </c>
      <c r="H193" s="1" t="str">
        <f t="shared" si="7"/>
        <v>192종합</v>
      </c>
      <c r="I193" s="12">
        <v>86.729292660413975</v>
      </c>
      <c r="J193" s="12">
        <v>87.201031807604508</v>
      </c>
      <c r="K193" s="12">
        <v>87.800594867074039</v>
      </c>
      <c r="L193" s="12">
        <v>88.817338032660288</v>
      </c>
      <c r="M193" s="12">
        <v>88.584856460924073</v>
      </c>
      <c r="N193" s="12">
        <v>89.934677041161194</v>
      </c>
      <c r="O193" s="12">
        <v>91.142553615715727</v>
      </c>
      <c r="P193" s="12">
        <v>93.915702968154392</v>
      </c>
      <c r="Q193" s="12">
        <v>95.141019522738063</v>
      </c>
      <c r="R193" s="12">
        <v>96.025298130959726</v>
      </c>
      <c r="S193" s="12">
        <v>97.060786589640585</v>
      </c>
      <c r="T193" s="12">
        <v>97.56371411507611</v>
      </c>
      <c r="U193" s="12">
        <v>99.054004525434365</v>
      </c>
      <c r="V193" s="12">
        <v>99.423762298157143</v>
      </c>
      <c r="W193" s="12">
        <v>99.719777595271154</v>
      </c>
      <c r="X193" s="12">
        <v>99.974978784153535</v>
      </c>
      <c r="Y193" s="12">
        <v>100.04927733878876</v>
      </c>
      <c r="Z193" s="12">
        <v>100.07915850586681</v>
      </c>
      <c r="AA193" s="12">
        <v>100.14730602755346</v>
      </c>
      <c r="AB193" s="12">
        <v>100.07865164302542</v>
      </c>
      <c r="AC193" s="12">
        <v>100.06264433529653</v>
      </c>
      <c r="AD193" s="12">
        <v>100.02949830512001</v>
      </c>
      <c r="AE193" s="12">
        <v>100</v>
      </c>
      <c r="AF193" s="12">
        <v>99.989006307818357</v>
      </c>
      <c r="AG193" s="12">
        <v>99.940298452073037</v>
      </c>
      <c r="AH193" s="12">
        <v>99.860661977702009</v>
      </c>
      <c r="AI193" s="12">
        <v>99.65898064954915</v>
      </c>
      <c r="AJ193" s="12">
        <v>99.625060858124755</v>
      </c>
      <c r="AK193" s="12">
        <v>99.73028806588556</v>
      </c>
      <c r="AL193" s="12">
        <v>99.608427864610874</v>
      </c>
      <c r="AM193" s="12">
        <v>99.565518103558134</v>
      </c>
      <c r="AN193" s="12">
        <v>99.494922947917374</v>
      </c>
    </row>
    <row r="194" spans="1:40">
      <c r="A194" s="1" t="s">
        <v>524</v>
      </c>
      <c r="B194" s="1" t="s">
        <v>550</v>
      </c>
      <c r="D194" s="1" t="s">
        <v>656</v>
      </c>
      <c r="F194" s="1">
        <v>193</v>
      </c>
      <c r="G194" s="1" t="s">
        <v>742</v>
      </c>
      <c r="H194" s="1" t="str">
        <f t="shared" si="7"/>
        <v>193종합</v>
      </c>
      <c r="I194" s="12">
        <v>87.889623150956638</v>
      </c>
      <c r="J194" s="12">
        <v>88.928969740890267</v>
      </c>
      <c r="K194" s="12">
        <v>89.910678710259461</v>
      </c>
      <c r="L194" s="12">
        <v>91.413538823185618</v>
      </c>
      <c r="M194" s="12">
        <v>91.896816875036848</v>
      </c>
      <c r="N194" s="12">
        <v>93.529709172172048</v>
      </c>
      <c r="O194" s="12">
        <v>95.128380327682649</v>
      </c>
      <c r="P194" s="12">
        <v>96.216395569102843</v>
      </c>
      <c r="Q194" s="12">
        <v>96.709609491854579</v>
      </c>
      <c r="R194" s="12">
        <v>97.314323574299763</v>
      </c>
      <c r="S194" s="12">
        <v>97.984918925444958</v>
      </c>
      <c r="T194" s="12">
        <v>98.604879772128513</v>
      </c>
      <c r="U194" s="12">
        <v>100.08693037256708</v>
      </c>
      <c r="V194" s="12">
        <v>100.16775066035687</v>
      </c>
      <c r="W194" s="12">
        <v>100.52536892695053</v>
      </c>
      <c r="X194" s="12">
        <v>100.45976601497802</v>
      </c>
      <c r="Y194" s="12">
        <v>100.39101629244438</v>
      </c>
      <c r="Z194" s="12">
        <v>100.44517040171789</v>
      </c>
      <c r="AA194" s="12">
        <v>100.1862272231966</v>
      </c>
      <c r="AB194" s="12">
        <v>100.07585565070417</v>
      </c>
      <c r="AC194" s="12">
        <v>100.06222129734714</v>
      </c>
      <c r="AD194" s="12">
        <v>100.14839376253327</v>
      </c>
      <c r="AE194" s="12">
        <v>100</v>
      </c>
      <c r="AF194" s="12">
        <v>99.924373982653719</v>
      </c>
      <c r="AG194" s="12">
        <v>99.890387682743892</v>
      </c>
      <c r="AH194" s="12">
        <v>99.759784495161909</v>
      </c>
      <c r="AI194" s="12">
        <v>99.215076535831088</v>
      </c>
      <c r="AJ194" s="12">
        <v>99.067727262846915</v>
      </c>
      <c r="AK194" s="12">
        <v>99.112130259032625</v>
      </c>
      <c r="AL194" s="12">
        <v>98.60581655891832</v>
      </c>
      <c r="AM194" s="12">
        <v>98.401116103322337</v>
      </c>
      <c r="AN194" s="12">
        <v>98.269957073666632</v>
      </c>
    </row>
    <row r="195" spans="1:40">
      <c r="A195" s="1" t="s">
        <v>524</v>
      </c>
      <c r="B195" s="1" t="s">
        <v>550</v>
      </c>
      <c r="D195" s="1" t="s">
        <v>657</v>
      </c>
      <c r="F195" s="1">
        <v>194</v>
      </c>
      <c r="G195" s="1" t="s">
        <v>742</v>
      </c>
      <c r="H195" s="1" t="str">
        <f t="shared" si="7"/>
        <v>194종합</v>
      </c>
      <c r="I195" s="12">
        <v>86.669630313735041</v>
      </c>
      <c r="J195" s="12">
        <v>86.770235772375997</v>
      </c>
      <c r="K195" s="12">
        <v>86.926836379898774</v>
      </c>
      <c r="L195" s="12">
        <v>87.627504147006974</v>
      </c>
      <c r="M195" s="12">
        <v>86.28488890112439</v>
      </c>
      <c r="N195" s="12">
        <v>87.748376710083704</v>
      </c>
      <c r="O195" s="12">
        <v>88.65264433890485</v>
      </c>
      <c r="P195" s="12">
        <v>91.392018949457466</v>
      </c>
      <c r="Q195" s="12">
        <v>93.308196049197761</v>
      </c>
      <c r="R195" s="12">
        <v>94.595896486856049</v>
      </c>
      <c r="S195" s="12">
        <v>95.865596825360072</v>
      </c>
      <c r="T195" s="12">
        <v>96.24741852170996</v>
      </c>
      <c r="U195" s="12">
        <v>98.735912295082443</v>
      </c>
      <c r="V195" s="12">
        <v>98.891566840840099</v>
      </c>
      <c r="W195" s="12">
        <v>99.302543100789421</v>
      </c>
      <c r="X195" s="12">
        <v>99.777187062805979</v>
      </c>
      <c r="Y195" s="12">
        <v>99.831108163128036</v>
      </c>
      <c r="Z195" s="12">
        <v>99.818916215519721</v>
      </c>
      <c r="AA195" s="12">
        <v>100.09403776862194</v>
      </c>
      <c r="AB195" s="12">
        <v>100.06406419702834</v>
      </c>
      <c r="AC195" s="12">
        <v>100.04523245820627</v>
      </c>
      <c r="AD195" s="12">
        <v>100.04905653930389</v>
      </c>
      <c r="AE195" s="12">
        <v>100</v>
      </c>
      <c r="AF195" s="12">
        <v>100.55854278274326</v>
      </c>
      <c r="AG195" s="12">
        <v>100.46973520148758</v>
      </c>
      <c r="AH195" s="12">
        <v>100.45929410093899</v>
      </c>
      <c r="AI195" s="12">
        <v>100.38467140872575</v>
      </c>
      <c r="AJ195" s="12">
        <v>100.44741002798887</v>
      </c>
      <c r="AK195" s="12">
        <v>100.68279757046274</v>
      </c>
      <c r="AL195" s="12">
        <v>100.76531773643254</v>
      </c>
      <c r="AM195" s="12">
        <v>100.93045113693702</v>
      </c>
      <c r="AN195" s="12">
        <v>100.94493080052378</v>
      </c>
    </row>
    <row r="196" spans="1:40">
      <c r="A196" s="1" t="s">
        <v>524</v>
      </c>
      <c r="B196" s="1" t="s">
        <v>550</v>
      </c>
      <c r="D196" s="1" t="s">
        <v>658</v>
      </c>
      <c r="F196" s="1">
        <v>195</v>
      </c>
      <c r="G196" s="1" t="s">
        <v>742</v>
      </c>
      <c r="H196" s="1" t="str">
        <f t="shared" si="7"/>
        <v>195종합</v>
      </c>
      <c r="I196" s="12">
        <v>82.147940055915598</v>
      </c>
      <c r="J196" s="12">
        <v>82.306569967729274</v>
      </c>
      <c r="K196" s="12">
        <v>83.221811048940864</v>
      </c>
      <c r="L196" s="12">
        <v>83.968647097664785</v>
      </c>
      <c r="M196" s="12">
        <v>85.191441080864692</v>
      </c>
      <c r="N196" s="12">
        <v>85.542377431337584</v>
      </c>
      <c r="O196" s="12">
        <v>86.681967448955206</v>
      </c>
      <c r="P196" s="12">
        <v>93.406717216322164</v>
      </c>
      <c r="Q196" s="12">
        <v>94.359795964922327</v>
      </c>
      <c r="R196" s="12">
        <v>94.737788677332475</v>
      </c>
      <c r="S196" s="12">
        <v>95.961177640665539</v>
      </c>
      <c r="T196" s="12">
        <v>96.515207587973521</v>
      </c>
      <c r="U196" s="12">
        <v>96.940506436024094</v>
      </c>
      <c r="V196" s="12">
        <v>98.148905133399978</v>
      </c>
      <c r="W196" s="12">
        <v>98.464086268666122</v>
      </c>
      <c r="X196" s="12">
        <v>99.006012344484745</v>
      </c>
      <c r="Y196" s="12">
        <v>99.304836684335797</v>
      </c>
      <c r="Z196" s="12">
        <v>99.444546561578008</v>
      </c>
      <c r="AA196" s="12">
        <v>99.894884710252512</v>
      </c>
      <c r="AB196" s="12">
        <v>99.868313235526344</v>
      </c>
      <c r="AC196" s="12">
        <v>99.981489879146849</v>
      </c>
      <c r="AD196" s="12">
        <v>100</v>
      </c>
      <c r="AE196" s="12">
        <v>100</v>
      </c>
      <c r="AF196" s="12">
        <v>100.21640420824691</v>
      </c>
      <c r="AG196" s="12">
        <v>100.20030092641134</v>
      </c>
      <c r="AH196" s="12">
        <v>100.32650420146649</v>
      </c>
      <c r="AI196" s="12">
        <v>100.46751832175269</v>
      </c>
      <c r="AJ196" s="12">
        <v>100.69052742063369</v>
      </c>
      <c r="AK196" s="12">
        <v>100.85257719283507</v>
      </c>
      <c r="AL196" s="12">
        <v>100.84967539205314</v>
      </c>
      <c r="AM196" s="12">
        <v>100.79248257963849</v>
      </c>
      <c r="AN196" s="12">
        <v>100.70072840463888</v>
      </c>
    </row>
    <row r="197" spans="1:40">
      <c r="A197" s="1" t="s">
        <v>524</v>
      </c>
      <c r="B197" s="1" t="s">
        <v>550</v>
      </c>
      <c r="D197" s="1" t="s">
        <v>659</v>
      </c>
      <c r="F197" s="1">
        <v>196</v>
      </c>
      <c r="G197" s="1" t="s">
        <v>742</v>
      </c>
      <c r="H197" s="1" t="str">
        <f t="shared" si="7"/>
        <v>196종합</v>
      </c>
      <c r="U197" s="12">
        <v>98.776034938080159</v>
      </c>
      <c r="V197" s="12">
        <v>99.125623976860126</v>
      </c>
      <c r="W197" s="12">
        <v>99.286551647848839</v>
      </c>
      <c r="X197" s="12">
        <v>99.356923864750129</v>
      </c>
      <c r="Y197" s="12">
        <v>99.587845296025861</v>
      </c>
      <c r="Z197" s="12">
        <v>99.682108143967255</v>
      </c>
      <c r="AA197" s="12">
        <v>99.663863916711819</v>
      </c>
      <c r="AB197" s="12">
        <v>99.492846749820899</v>
      </c>
      <c r="AC197" s="12">
        <v>99.58085625926455</v>
      </c>
      <c r="AD197" s="12">
        <v>99.629408677823832</v>
      </c>
      <c r="AE197" s="12">
        <v>100</v>
      </c>
      <c r="AF197" s="12">
        <v>99.675138133060699</v>
      </c>
      <c r="AG197" s="12">
        <v>99.688797422748337</v>
      </c>
      <c r="AH197" s="12">
        <v>99.46534385179028</v>
      </c>
      <c r="AI197" s="12">
        <v>99.559724099822915</v>
      </c>
      <c r="AJ197" s="12">
        <v>99.813725565789696</v>
      </c>
      <c r="AK197" s="12">
        <v>99.890412861025027</v>
      </c>
      <c r="AL197" s="12">
        <v>99.575157421393911</v>
      </c>
      <c r="AM197" s="12">
        <v>99.545282783058283</v>
      </c>
      <c r="AN197" s="12">
        <v>99.476674511449119</v>
      </c>
    </row>
    <row r="198" spans="1:40">
      <c r="A198" s="1" t="s">
        <v>524</v>
      </c>
      <c r="B198" s="1" t="s">
        <v>550</v>
      </c>
      <c r="D198" s="1" t="s">
        <v>660</v>
      </c>
      <c r="F198" s="1">
        <v>197</v>
      </c>
      <c r="G198" s="1" t="s">
        <v>742</v>
      </c>
      <c r="H198" s="1" t="str">
        <f t="shared" si="7"/>
        <v>197종합</v>
      </c>
      <c r="U198" s="12">
        <v>100.5543764616974</v>
      </c>
      <c r="V198" s="12">
        <v>100.72415228630392</v>
      </c>
      <c r="W198" s="12">
        <v>100.84297152749832</v>
      </c>
      <c r="X198" s="12">
        <v>100.85139304072595</v>
      </c>
      <c r="Y198" s="12">
        <v>100.66358254031073</v>
      </c>
      <c r="Z198" s="12">
        <v>100.41725547175251</v>
      </c>
      <c r="AA198" s="12">
        <v>100.33683519773012</v>
      </c>
      <c r="AB198" s="12">
        <v>100.243208767507</v>
      </c>
      <c r="AC198" s="12">
        <v>100.09853506075494</v>
      </c>
      <c r="AD198" s="12">
        <v>99.981399605911179</v>
      </c>
      <c r="AE198" s="12">
        <v>100</v>
      </c>
      <c r="AF198" s="12">
        <v>99.379133871697007</v>
      </c>
      <c r="AG198" s="12">
        <v>99.269170336124191</v>
      </c>
      <c r="AH198" s="12">
        <v>99.017638949599302</v>
      </c>
      <c r="AI198" s="12">
        <v>98.953458375960878</v>
      </c>
      <c r="AJ198" s="12">
        <v>98.923090390167161</v>
      </c>
      <c r="AK198" s="12">
        <v>98.947092255334354</v>
      </c>
      <c r="AL198" s="12">
        <v>99.023071121792299</v>
      </c>
      <c r="AM198" s="12">
        <v>98.981581825912741</v>
      </c>
      <c r="AN198" s="12">
        <v>98.941356816510336</v>
      </c>
    </row>
    <row r="199" spans="1:40">
      <c r="A199" s="1" t="s">
        <v>524</v>
      </c>
      <c r="B199" s="1" t="s">
        <v>550</v>
      </c>
      <c r="D199" s="1" t="s">
        <v>661</v>
      </c>
      <c r="F199" s="1">
        <v>198</v>
      </c>
      <c r="G199" s="1" t="s">
        <v>742</v>
      </c>
      <c r="H199" s="1" t="str">
        <f t="shared" ref="H199:H263" si="9">F199&amp;G199</f>
        <v>198종합</v>
      </c>
      <c r="U199" s="12">
        <v>101.06422907759115</v>
      </c>
      <c r="V199" s="12">
        <v>101.26716925215352</v>
      </c>
      <c r="W199" s="12">
        <v>101.29774230005849</v>
      </c>
      <c r="X199" s="12">
        <v>101.639314583675</v>
      </c>
      <c r="Y199" s="12">
        <v>101.5779400702511</v>
      </c>
      <c r="Z199" s="12">
        <v>101.55007104596368</v>
      </c>
      <c r="AA199" s="12">
        <v>101.50045335606987</v>
      </c>
      <c r="AB199" s="12">
        <v>100.90136261320048</v>
      </c>
      <c r="AC199" s="12">
        <v>100.49331618193231</v>
      </c>
      <c r="AD199" s="12">
        <v>99.986634107787722</v>
      </c>
      <c r="AE199" s="12">
        <v>100</v>
      </c>
      <c r="AF199" s="12">
        <v>100.05778357741934</v>
      </c>
      <c r="AG199" s="12">
        <v>100.03666845158463</v>
      </c>
      <c r="AH199" s="12">
        <v>99.305074601506732</v>
      </c>
      <c r="AI199" s="12">
        <v>98.787262860310292</v>
      </c>
      <c r="AJ199" s="12">
        <v>98.870236861565388</v>
      </c>
      <c r="AK199" s="12">
        <v>98.96359047055472</v>
      </c>
      <c r="AL199" s="12">
        <v>99.040180826505647</v>
      </c>
      <c r="AM199" s="12">
        <v>98.920518731888777</v>
      </c>
      <c r="AN199" s="12">
        <v>98.788995871682275</v>
      </c>
    </row>
    <row r="200" spans="1:40">
      <c r="A200" s="1" t="s">
        <v>524</v>
      </c>
      <c r="B200" s="1" t="s">
        <v>550</v>
      </c>
      <c r="D200" s="1" t="s">
        <v>662</v>
      </c>
      <c r="F200" s="1">
        <v>199</v>
      </c>
      <c r="G200" s="1" t="s">
        <v>742</v>
      </c>
      <c r="H200" s="1" t="str">
        <f t="shared" si="9"/>
        <v>199종합</v>
      </c>
      <c r="U200" s="12">
        <v>99.053626727612738</v>
      </c>
      <c r="V200" s="12">
        <v>99.408821301792486</v>
      </c>
      <c r="W200" s="12">
        <v>100.08683094854597</v>
      </c>
      <c r="X200" s="12">
        <v>100.06082280272922</v>
      </c>
      <c r="Y200" s="12">
        <v>100.31750396410317</v>
      </c>
      <c r="Z200" s="12">
        <v>100.33925015279368</v>
      </c>
      <c r="AA200" s="12">
        <v>100.29779540035192</v>
      </c>
      <c r="AB200" s="12">
        <v>100.31327215343083</v>
      </c>
      <c r="AC200" s="12">
        <v>100.31472497906134</v>
      </c>
      <c r="AD200" s="12">
        <v>100.32972753864658</v>
      </c>
      <c r="AE200" s="12">
        <v>100</v>
      </c>
      <c r="AF200" s="12">
        <v>99.441298546263951</v>
      </c>
      <c r="AG200" s="12">
        <v>99.247944657578188</v>
      </c>
      <c r="AH200" s="12">
        <v>99.041614481423096</v>
      </c>
      <c r="AI200" s="12">
        <v>99.195509957320652</v>
      </c>
      <c r="AJ200" s="12">
        <v>99.382310881459077</v>
      </c>
      <c r="AK200" s="12">
        <v>99.408258683660321</v>
      </c>
      <c r="AL200" s="12">
        <v>99.279413941117667</v>
      </c>
      <c r="AM200" s="12">
        <v>99.166023881265076</v>
      </c>
      <c r="AN200" s="12">
        <v>99.079787387432916</v>
      </c>
    </row>
    <row r="201" spans="1:40">
      <c r="A201" s="1" t="s">
        <v>524</v>
      </c>
      <c r="B201" s="1" t="s">
        <v>551</v>
      </c>
      <c r="F201" s="1">
        <v>200</v>
      </c>
      <c r="G201" s="1" t="s">
        <v>742</v>
      </c>
      <c r="H201" s="1" t="str">
        <f t="shared" si="9"/>
        <v>200종합</v>
      </c>
      <c r="I201" s="12">
        <v>86.287168278357257</v>
      </c>
      <c r="J201" s="12">
        <v>87.284723153161266</v>
      </c>
      <c r="K201" s="12">
        <v>88.921141625349478</v>
      </c>
      <c r="L201" s="12">
        <v>89.893577163367453</v>
      </c>
      <c r="M201" s="12">
        <v>90.033143939507468</v>
      </c>
      <c r="N201" s="12">
        <v>90.892797588766456</v>
      </c>
      <c r="O201" s="12">
        <v>92.419730167931775</v>
      </c>
      <c r="P201" s="12">
        <v>93.644237111950915</v>
      </c>
      <c r="Q201" s="12">
        <v>95.001190611861475</v>
      </c>
      <c r="R201" s="12">
        <v>96.028833859527822</v>
      </c>
      <c r="S201" s="12">
        <v>96.760559831170625</v>
      </c>
      <c r="T201" s="12">
        <v>97.302439566865033</v>
      </c>
      <c r="U201" s="12">
        <v>97.772248169148938</v>
      </c>
      <c r="V201" s="12">
        <v>97.989488150685659</v>
      </c>
      <c r="W201" s="12">
        <v>98.353461273457668</v>
      </c>
      <c r="X201" s="12">
        <v>98.826204809994934</v>
      </c>
      <c r="Y201" s="12">
        <v>99.323168679462341</v>
      </c>
      <c r="Z201" s="12">
        <v>99.498854167011658</v>
      </c>
      <c r="AA201" s="12">
        <v>99.722251268964754</v>
      </c>
      <c r="AB201" s="12">
        <v>99.817390966403437</v>
      </c>
      <c r="AC201" s="12">
        <v>99.771444811946651</v>
      </c>
      <c r="AD201" s="12">
        <v>99.839791481131741</v>
      </c>
      <c r="AE201" s="12">
        <v>100</v>
      </c>
      <c r="AF201" s="12">
        <v>100.18710740530676</v>
      </c>
      <c r="AG201" s="12">
        <v>100.13490419446822</v>
      </c>
      <c r="AH201" s="12">
        <v>100.18393091265365</v>
      </c>
      <c r="AI201" s="12">
        <v>100.25056362594475</v>
      </c>
      <c r="AJ201" s="12">
        <v>100.56565323498852</v>
      </c>
      <c r="AK201" s="12">
        <v>100.66292350066215</v>
      </c>
      <c r="AL201" s="12">
        <v>100.78893697503271</v>
      </c>
      <c r="AM201" s="12">
        <v>100.86790355654536</v>
      </c>
      <c r="AN201" s="12">
        <v>100.91964944966345</v>
      </c>
    </row>
    <row r="202" spans="1:40">
      <c r="A202" s="1" t="s">
        <v>524</v>
      </c>
      <c r="B202" s="1" t="s">
        <v>551</v>
      </c>
      <c r="D202" s="1" t="s">
        <v>663</v>
      </c>
      <c r="F202" s="1">
        <v>201</v>
      </c>
      <c r="G202" s="1" t="s">
        <v>742</v>
      </c>
      <c r="H202" s="1" t="str">
        <f t="shared" si="9"/>
        <v>201종합</v>
      </c>
      <c r="I202" s="12">
        <v>86.683212146353085</v>
      </c>
      <c r="J202" s="12">
        <v>87.628787633280155</v>
      </c>
      <c r="K202" s="12">
        <v>89.121015308587616</v>
      </c>
      <c r="L202" s="12">
        <v>90.234411454600163</v>
      </c>
      <c r="M202" s="12">
        <v>90.454168960039311</v>
      </c>
      <c r="N202" s="12">
        <v>91.448973644548346</v>
      </c>
      <c r="O202" s="12">
        <v>93.477316947765203</v>
      </c>
      <c r="P202" s="12">
        <v>94.788509147136679</v>
      </c>
      <c r="Q202" s="12">
        <v>96.313431020926274</v>
      </c>
      <c r="R202" s="12">
        <v>97.538872509018489</v>
      </c>
      <c r="S202" s="12">
        <v>98.48237570636195</v>
      </c>
      <c r="T202" s="12">
        <v>99.188656676372105</v>
      </c>
      <c r="U202" s="12">
        <v>99.538671298399649</v>
      </c>
      <c r="V202" s="12">
        <v>99.586146732226922</v>
      </c>
      <c r="W202" s="12">
        <v>99.885291069985058</v>
      </c>
      <c r="X202" s="12">
        <v>100.14228590626</v>
      </c>
      <c r="Y202" s="12">
        <v>100.33123197497073</v>
      </c>
      <c r="Z202" s="12">
        <v>100.4680542808002</v>
      </c>
      <c r="AA202" s="12">
        <v>100.34973859113818</v>
      </c>
      <c r="AB202" s="12">
        <v>100.14476369855559</v>
      </c>
      <c r="AC202" s="12">
        <v>100.02524592317961</v>
      </c>
      <c r="AD202" s="12">
        <v>99.994390854325147</v>
      </c>
      <c r="AE202" s="12">
        <v>100</v>
      </c>
      <c r="AF202" s="12">
        <v>100.01174428641981</v>
      </c>
      <c r="AG202" s="12">
        <v>99.704592702420925</v>
      </c>
      <c r="AH202" s="12">
        <v>99.694815970749616</v>
      </c>
      <c r="AI202" s="12">
        <v>99.680751185258615</v>
      </c>
      <c r="AJ202" s="12">
        <v>100.09315588677497</v>
      </c>
      <c r="AK202" s="12">
        <v>100.10069635111385</v>
      </c>
      <c r="AL202" s="12">
        <v>100.11205788934076</v>
      </c>
      <c r="AM202" s="12">
        <v>100.09532295369989</v>
      </c>
      <c r="AN202" s="12">
        <v>100.08771971226346</v>
      </c>
    </row>
    <row r="203" spans="1:40">
      <c r="A203" s="1" t="s">
        <v>524</v>
      </c>
      <c r="B203" s="1" t="s">
        <v>551</v>
      </c>
      <c r="D203" s="1" t="s">
        <v>663</v>
      </c>
      <c r="E203" s="1" t="s">
        <v>664</v>
      </c>
      <c r="F203" s="1">
        <v>202</v>
      </c>
      <c r="G203" s="1" t="s">
        <v>742</v>
      </c>
      <c r="H203" s="1" t="str">
        <f t="shared" si="9"/>
        <v>202종합</v>
      </c>
      <c r="I203" s="12">
        <v>85.804793423863956</v>
      </c>
      <c r="J203" s="12">
        <v>86.925230405826639</v>
      </c>
      <c r="K203" s="12">
        <v>88.24674080262632</v>
      </c>
      <c r="L203" s="12">
        <v>89.451898927213065</v>
      </c>
      <c r="M203" s="12">
        <v>89.832828421103429</v>
      </c>
      <c r="N203" s="12">
        <v>90.697864958367163</v>
      </c>
      <c r="O203" s="12">
        <v>93.447191707393742</v>
      </c>
      <c r="P203" s="12">
        <v>95.103371519062705</v>
      </c>
      <c r="Q203" s="12">
        <v>96.501821497994868</v>
      </c>
      <c r="R203" s="12">
        <v>97.793632961297504</v>
      </c>
      <c r="S203" s="12">
        <v>99.020603157245816</v>
      </c>
      <c r="T203" s="12">
        <v>99.726278623141056</v>
      </c>
      <c r="U203" s="12">
        <v>100.11100213722358</v>
      </c>
      <c r="V203" s="12">
        <v>100.11100213722358</v>
      </c>
      <c r="W203" s="12">
        <v>100.22323666191672</v>
      </c>
      <c r="X203" s="12">
        <v>100.61514461179452</v>
      </c>
      <c r="Y203" s="12">
        <v>100.61319173667711</v>
      </c>
      <c r="Z203" s="12">
        <v>100.64722746411071</v>
      </c>
      <c r="AA203" s="12">
        <v>100.39466957311011</v>
      </c>
      <c r="AB203" s="12">
        <v>100.10719724167414</v>
      </c>
      <c r="AC203" s="12">
        <v>100.03760273344834</v>
      </c>
      <c r="AD203" s="12">
        <v>99.985482982939899</v>
      </c>
      <c r="AE203" s="12">
        <v>100</v>
      </c>
      <c r="AF203" s="12">
        <v>100.06368205060112</v>
      </c>
      <c r="AG203" s="12">
        <v>99.77112957886547</v>
      </c>
      <c r="AH203" s="12">
        <v>99.768145746226594</v>
      </c>
      <c r="AI203" s="12">
        <v>99.774009889218888</v>
      </c>
      <c r="AJ203" s="12">
        <v>100.15879519806042</v>
      </c>
      <c r="AK203" s="12">
        <v>100.15006738778898</v>
      </c>
      <c r="AL203" s="12">
        <v>100.14375501173637</v>
      </c>
      <c r="AM203" s="12">
        <v>100.09605646820745</v>
      </c>
      <c r="AN203" s="12">
        <v>100.09381854675084</v>
      </c>
    </row>
    <row r="204" spans="1:40">
      <c r="A204" s="1" t="s">
        <v>524</v>
      </c>
      <c r="B204" s="1" t="s">
        <v>551</v>
      </c>
      <c r="D204" s="1" t="s">
        <v>663</v>
      </c>
      <c r="E204" s="1" t="s">
        <v>665</v>
      </c>
      <c r="F204" s="1">
        <v>203</v>
      </c>
      <c r="G204" s="1" t="s">
        <v>742</v>
      </c>
      <c r="H204" s="1" t="str">
        <f t="shared" si="9"/>
        <v>203종합</v>
      </c>
      <c r="I204" s="12">
        <v>87.383284568945356</v>
      </c>
      <c r="J204" s="12">
        <v>88.202333763236226</v>
      </c>
      <c r="K204" s="12">
        <v>89.819759685153613</v>
      </c>
      <c r="L204" s="12">
        <v>90.867172829321674</v>
      </c>
      <c r="M204" s="12">
        <v>90.970118531346344</v>
      </c>
      <c r="N204" s="12">
        <v>92.05978143430842</v>
      </c>
      <c r="O204" s="12">
        <v>93.56955224117425</v>
      </c>
      <c r="P204" s="12">
        <v>94.635325615592748</v>
      </c>
      <c r="Q204" s="12">
        <v>96.251551664515048</v>
      </c>
      <c r="R204" s="12">
        <v>97.430573926441795</v>
      </c>
      <c r="S204" s="12">
        <v>98.173190712759961</v>
      </c>
      <c r="T204" s="12">
        <v>98.880422394648065</v>
      </c>
      <c r="U204" s="12">
        <v>99.208641249825575</v>
      </c>
      <c r="V204" s="12">
        <v>99.283378993934463</v>
      </c>
      <c r="W204" s="12">
        <v>99.690054469017397</v>
      </c>
      <c r="X204" s="12">
        <v>99.86939532958452</v>
      </c>
      <c r="Y204" s="12">
        <v>100.16826577492662</v>
      </c>
      <c r="Z204" s="12">
        <v>100.36441251072716</v>
      </c>
      <c r="AA204" s="12">
        <v>100.323721108035</v>
      </c>
      <c r="AB204" s="12">
        <v>100.1665308592878</v>
      </c>
      <c r="AC204" s="12">
        <v>100.01808882622181</v>
      </c>
      <c r="AD204" s="12">
        <v>99.999551183113297</v>
      </c>
      <c r="AE204" s="12">
        <v>100</v>
      </c>
      <c r="AF204" s="12">
        <v>99.981446289398875</v>
      </c>
      <c r="AG204" s="12">
        <v>99.665782830953347</v>
      </c>
      <c r="AH204" s="12">
        <v>99.652046220633466</v>
      </c>
      <c r="AI204" s="12">
        <v>99.626366452170046</v>
      </c>
      <c r="AJ204" s="12">
        <v>100.0548692002162</v>
      </c>
      <c r="AK204" s="12">
        <v>100.07189506465437</v>
      </c>
      <c r="AL204" s="12">
        <v>100.09356434379686</v>
      </c>
      <c r="AM204" s="12">
        <v>100.0948948831093</v>
      </c>
      <c r="AN204" s="12">
        <v>100.08416065399545</v>
      </c>
    </row>
    <row r="205" spans="1:40">
      <c r="A205" s="1" t="s">
        <v>524</v>
      </c>
      <c r="B205" s="1" t="s">
        <v>551</v>
      </c>
      <c r="D205" s="1" t="s">
        <v>666</v>
      </c>
      <c r="F205" s="1">
        <v>204</v>
      </c>
      <c r="G205" s="1" t="s">
        <v>742</v>
      </c>
      <c r="H205" s="1" t="str">
        <f t="shared" si="9"/>
        <v>204종합</v>
      </c>
      <c r="I205" s="12">
        <v>90.206551677752088</v>
      </c>
      <c r="J205" s="12">
        <v>91.542506477127617</v>
      </c>
      <c r="K205" s="12">
        <v>93.679332764219339</v>
      </c>
      <c r="L205" s="12">
        <v>94.316171726908138</v>
      </c>
      <c r="M205" s="12">
        <v>94.22314154156247</v>
      </c>
      <c r="N205" s="12">
        <v>94.697153288387895</v>
      </c>
      <c r="O205" s="12">
        <v>95.037086922575952</v>
      </c>
      <c r="P205" s="12">
        <v>95.993098819286004</v>
      </c>
      <c r="Q205" s="12">
        <v>96.865204592807373</v>
      </c>
      <c r="R205" s="12">
        <v>97.28979028075527</v>
      </c>
      <c r="S205" s="12">
        <v>97.558277087551375</v>
      </c>
      <c r="T205" s="12">
        <v>97.660639860374872</v>
      </c>
      <c r="U205" s="12">
        <v>98.150634323122247</v>
      </c>
      <c r="V205" s="12">
        <v>98.445534680830676</v>
      </c>
      <c r="W205" s="12">
        <v>98.621618850134936</v>
      </c>
      <c r="X205" s="12">
        <v>98.874795035433308</v>
      </c>
      <c r="Y205" s="12">
        <v>99.150035076528681</v>
      </c>
      <c r="Z205" s="12">
        <v>99.270692522358544</v>
      </c>
      <c r="AA205" s="12">
        <v>99.411368766320749</v>
      </c>
      <c r="AB205" s="12">
        <v>99.572824548676678</v>
      </c>
      <c r="AC205" s="12">
        <v>99.645653866483499</v>
      </c>
      <c r="AD205" s="12">
        <v>99.848066794097448</v>
      </c>
      <c r="AE205" s="12">
        <v>100</v>
      </c>
      <c r="AF205" s="12">
        <v>100.52674432679916</v>
      </c>
      <c r="AG205" s="12">
        <v>100.80369381854111</v>
      </c>
      <c r="AH205" s="12">
        <v>100.99371745606069</v>
      </c>
      <c r="AI205" s="12">
        <v>101.27251671892536</v>
      </c>
      <c r="AJ205" s="12">
        <v>101.30194910206556</v>
      </c>
      <c r="AK205" s="12">
        <v>101.5328381514381</v>
      </c>
      <c r="AL205" s="12">
        <v>101.74177790855417</v>
      </c>
      <c r="AM205" s="12">
        <v>101.88580534691471</v>
      </c>
      <c r="AN205" s="12">
        <v>101.9415093797066</v>
      </c>
    </row>
    <row r="206" spans="1:40">
      <c r="A206" s="1" t="s">
        <v>524</v>
      </c>
      <c r="B206" s="1" t="s">
        <v>551</v>
      </c>
      <c r="D206" s="1" t="s">
        <v>667</v>
      </c>
      <c r="F206" s="1">
        <v>205</v>
      </c>
      <c r="G206" s="1" t="s">
        <v>742</v>
      </c>
      <c r="H206" s="1" t="str">
        <f t="shared" si="9"/>
        <v>205종합</v>
      </c>
      <c r="U206" s="12">
        <v>92.851873562255506</v>
      </c>
      <c r="V206" s="12">
        <v>93.786993095496868</v>
      </c>
      <c r="W206" s="12">
        <v>94.878308785070871</v>
      </c>
      <c r="X206" s="12">
        <v>95.673425598500671</v>
      </c>
      <c r="Y206" s="12">
        <v>97.344188199976386</v>
      </c>
      <c r="Z206" s="12">
        <v>97.361302925924974</v>
      </c>
      <c r="AA206" s="12">
        <v>97.747810843375973</v>
      </c>
      <c r="AB206" s="12">
        <v>98.505011777370001</v>
      </c>
      <c r="AC206" s="12">
        <v>98.557839044153539</v>
      </c>
      <c r="AD206" s="12">
        <v>98.921747434043198</v>
      </c>
      <c r="AE206" s="12">
        <v>100</v>
      </c>
      <c r="AF206" s="12">
        <v>100.72752730780594</v>
      </c>
      <c r="AG206" s="12">
        <v>101.09863062541065</v>
      </c>
      <c r="AH206" s="12">
        <v>101.03007310720517</v>
      </c>
      <c r="AI206" s="12">
        <v>101.07465488838268</v>
      </c>
      <c r="AJ206" s="12">
        <v>101.30709818786097</v>
      </c>
      <c r="AK206" s="12">
        <v>101.56239173322909</v>
      </c>
      <c r="AL206" s="12">
        <v>101.73485237327924</v>
      </c>
      <c r="AM206" s="12">
        <v>102.03097137810042</v>
      </c>
      <c r="AN206" s="12">
        <v>102.20181755724438</v>
      </c>
    </row>
    <row r="207" spans="1:40">
      <c r="A207" s="1" t="s">
        <v>524</v>
      </c>
      <c r="B207" s="1" t="s">
        <v>551</v>
      </c>
      <c r="D207" s="1" t="s">
        <v>668</v>
      </c>
      <c r="F207" s="1">
        <v>206</v>
      </c>
      <c r="G207" s="1" t="s">
        <v>742</v>
      </c>
      <c r="H207" s="1" t="str">
        <f t="shared" si="9"/>
        <v>206종합</v>
      </c>
      <c r="I207" s="12">
        <v>86.514017777078124</v>
      </c>
      <c r="J207" s="12">
        <v>86.703923929844649</v>
      </c>
      <c r="K207" s="12">
        <v>88.341370677727696</v>
      </c>
      <c r="L207" s="12">
        <v>89.296924803292541</v>
      </c>
      <c r="M207" s="12">
        <v>89.536591290913748</v>
      </c>
      <c r="N207" s="12">
        <v>90.757859670900302</v>
      </c>
      <c r="O207" s="12">
        <v>91.673766452468371</v>
      </c>
      <c r="P207" s="12">
        <v>93.533057731685759</v>
      </c>
      <c r="Q207" s="12">
        <v>95.56573246290796</v>
      </c>
      <c r="R207" s="12">
        <v>97.417654533573781</v>
      </c>
      <c r="S207" s="12">
        <v>97.781550008947974</v>
      </c>
      <c r="T207" s="12">
        <v>98.549352700273374</v>
      </c>
      <c r="U207" s="12">
        <v>99.026505879361096</v>
      </c>
      <c r="V207" s="12">
        <v>99.047868952102775</v>
      </c>
      <c r="W207" s="12">
        <v>99.483856618963827</v>
      </c>
      <c r="X207" s="12">
        <v>99.669065079902126</v>
      </c>
      <c r="Y207" s="12">
        <v>99.702371360512672</v>
      </c>
      <c r="Z207" s="12">
        <v>99.851715572920398</v>
      </c>
      <c r="AA207" s="12">
        <v>100.04608638352772</v>
      </c>
      <c r="AB207" s="12">
        <v>99.936951775577313</v>
      </c>
      <c r="AC207" s="12">
        <v>99.973456668418294</v>
      </c>
      <c r="AD207" s="12">
        <v>99.996624554645436</v>
      </c>
      <c r="AE207" s="12">
        <v>100</v>
      </c>
      <c r="AF207" s="12">
        <v>100.07635350122604</v>
      </c>
      <c r="AG207" s="12">
        <v>100.17048888824105</v>
      </c>
      <c r="AH207" s="12">
        <v>100.18070376797976</v>
      </c>
      <c r="AI207" s="12">
        <v>100.20192531016254</v>
      </c>
      <c r="AJ207" s="12">
        <v>100.29454973140382</v>
      </c>
      <c r="AK207" s="12">
        <v>100.36760561304155</v>
      </c>
      <c r="AL207" s="12">
        <v>100.84314077544695</v>
      </c>
      <c r="AM207" s="12">
        <v>100.91692177294908</v>
      </c>
      <c r="AN207" s="12">
        <v>101.04406707418777</v>
      </c>
    </row>
    <row r="208" spans="1:40">
      <c r="A208" s="1" t="s">
        <v>524</v>
      </c>
      <c r="B208" s="1" t="s">
        <v>551</v>
      </c>
      <c r="D208" s="1" t="s">
        <v>669</v>
      </c>
      <c r="F208" s="1">
        <v>207</v>
      </c>
      <c r="G208" s="1" t="s">
        <v>742</v>
      </c>
      <c r="H208" s="1" t="str">
        <f t="shared" si="9"/>
        <v>207종합</v>
      </c>
      <c r="U208" s="12">
        <v>91.679618253012464</v>
      </c>
      <c r="V208" s="12">
        <v>92.019939542906485</v>
      </c>
      <c r="W208" s="12">
        <v>92.178634076977502</v>
      </c>
      <c r="X208" s="12">
        <v>94.481115719457478</v>
      </c>
      <c r="Y208" s="12">
        <v>96.658888168326726</v>
      </c>
      <c r="Z208" s="12">
        <v>97.079250477354535</v>
      </c>
      <c r="AA208" s="12">
        <v>99.570157491833939</v>
      </c>
      <c r="AB208" s="12">
        <v>100.69178594639935</v>
      </c>
      <c r="AC208" s="12">
        <v>100.22697300574211</v>
      </c>
      <c r="AD208" s="12">
        <v>100.04956947887557</v>
      </c>
      <c r="AE208" s="12">
        <v>100</v>
      </c>
      <c r="AF208" s="12">
        <v>99.620596672446766</v>
      </c>
      <c r="AG208" s="12">
        <v>99.801125368503094</v>
      </c>
      <c r="AH208" s="12">
        <v>99.843125291252449</v>
      </c>
      <c r="AI208" s="12">
        <v>99.987931442302553</v>
      </c>
      <c r="AJ208" s="12">
        <v>100.06247772445826</v>
      </c>
      <c r="AK208" s="12">
        <v>100.25456173080597</v>
      </c>
      <c r="AL208" s="12">
        <v>100.44261766542637</v>
      </c>
      <c r="AM208" s="12">
        <v>100.5552689330363</v>
      </c>
      <c r="AN208" s="12">
        <v>100.69618253004988</v>
      </c>
    </row>
    <row r="209" spans="1:40">
      <c r="A209" s="1" t="s">
        <v>524</v>
      </c>
      <c r="B209" s="1" t="s">
        <v>552</v>
      </c>
      <c r="F209" s="1">
        <v>208</v>
      </c>
      <c r="G209" s="1" t="s">
        <v>742</v>
      </c>
      <c r="H209" s="1" t="str">
        <f t="shared" si="9"/>
        <v>208종합</v>
      </c>
      <c r="I209" s="12">
        <v>90.032651947403934</v>
      </c>
      <c r="J209" s="12">
        <v>90.266239921246097</v>
      </c>
      <c r="K209" s="12">
        <v>91.016356099013521</v>
      </c>
      <c r="L209" s="12">
        <v>91.95583184047517</v>
      </c>
      <c r="M209" s="12">
        <v>92.374789915273013</v>
      </c>
      <c r="N209" s="12">
        <v>92.747164623698197</v>
      </c>
      <c r="O209" s="12">
        <v>93.507433883458447</v>
      </c>
      <c r="P209" s="12">
        <v>94.202813759340103</v>
      </c>
      <c r="Q209" s="12">
        <v>94.975144055489366</v>
      </c>
      <c r="R209" s="12">
        <v>95.65375349696815</v>
      </c>
      <c r="S209" s="12">
        <v>96.446612273633662</v>
      </c>
      <c r="T209" s="12">
        <v>96.769330654698535</v>
      </c>
      <c r="U209" s="12">
        <v>97.415678507439438</v>
      </c>
      <c r="V209" s="12">
        <v>97.516654157360492</v>
      </c>
      <c r="W209" s="12">
        <v>97.873796276059736</v>
      </c>
      <c r="X209" s="12">
        <v>98.174640504305529</v>
      </c>
      <c r="Y209" s="12">
        <v>98.490458024268818</v>
      </c>
      <c r="Z209" s="12">
        <v>98.691081489852394</v>
      </c>
      <c r="AA209" s="12">
        <v>98.85352998069996</v>
      </c>
      <c r="AB209" s="12">
        <v>99.141753277938861</v>
      </c>
      <c r="AC209" s="12">
        <v>99.460899525193639</v>
      </c>
      <c r="AD209" s="12">
        <v>99.745031694296202</v>
      </c>
      <c r="AE209" s="12">
        <v>100</v>
      </c>
      <c r="AF209" s="12">
        <v>100.6509798491946</v>
      </c>
      <c r="AG209" s="12">
        <v>100.9247219424249</v>
      </c>
      <c r="AH209" s="12">
        <v>101.03127696361742</v>
      </c>
      <c r="AI209" s="12">
        <v>101.18065868159178</v>
      </c>
      <c r="AJ209" s="12">
        <v>101.35109323659751</v>
      </c>
      <c r="AK209" s="12">
        <v>101.60646467761462</v>
      </c>
      <c r="AL209" s="12">
        <v>101.8151698636599</v>
      </c>
      <c r="AM209" s="12">
        <v>101.922204221279</v>
      </c>
      <c r="AN209" s="12">
        <v>101.97926278832514</v>
      </c>
    </row>
    <row r="210" spans="1:40">
      <c r="A210" s="1" t="s">
        <v>524</v>
      </c>
      <c r="B210" s="1" t="s">
        <v>552</v>
      </c>
      <c r="D210" s="1" t="s">
        <v>670</v>
      </c>
      <c r="F210" s="1">
        <v>209</v>
      </c>
      <c r="G210" s="1" t="s">
        <v>742</v>
      </c>
      <c r="H210" s="1" t="str">
        <f t="shared" si="9"/>
        <v>209종합</v>
      </c>
      <c r="I210" s="12">
        <v>87.899853827689881</v>
      </c>
      <c r="J210" s="12">
        <v>88.172208811838473</v>
      </c>
      <c r="K210" s="12">
        <v>88.861431229529828</v>
      </c>
      <c r="L210" s="12">
        <v>89.759781253985281</v>
      </c>
      <c r="M210" s="12">
        <v>90.289768735497944</v>
      </c>
      <c r="N210" s="12">
        <v>90.676464747526808</v>
      </c>
      <c r="O210" s="12">
        <v>91.28700931857415</v>
      </c>
      <c r="P210" s="12">
        <v>92.064261326177359</v>
      </c>
      <c r="Q210" s="12">
        <v>92.720182523848564</v>
      </c>
      <c r="R210" s="12">
        <v>93.541330933273599</v>
      </c>
      <c r="S210" s="12">
        <v>94.49866697596859</v>
      </c>
      <c r="T210" s="12">
        <v>94.932473248533427</v>
      </c>
      <c r="U210" s="12">
        <v>95.741850505734817</v>
      </c>
      <c r="V210" s="12">
        <v>95.89669803717571</v>
      </c>
      <c r="W210" s="12">
        <v>96.670395649988961</v>
      </c>
      <c r="X210" s="12">
        <v>97.152458626533118</v>
      </c>
      <c r="Y210" s="12">
        <v>97.489077052797299</v>
      </c>
      <c r="Z210" s="12">
        <v>97.810560951549505</v>
      </c>
      <c r="AA210" s="12">
        <v>98.086298129814267</v>
      </c>
      <c r="AB210" s="12">
        <v>98.580235492129901</v>
      </c>
      <c r="AC210" s="12">
        <v>99.14247268107988</v>
      </c>
      <c r="AD210" s="12">
        <v>99.623255618614579</v>
      </c>
      <c r="AE210" s="12">
        <v>100</v>
      </c>
      <c r="AF210" s="12">
        <v>101.24484865506824</v>
      </c>
      <c r="AG210" s="12">
        <v>101.9337425369242</v>
      </c>
      <c r="AH210" s="12">
        <v>102.14291891063505</v>
      </c>
      <c r="AI210" s="12">
        <v>102.39042982740243</v>
      </c>
      <c r="AJ210" s="12">
        <v>102.61881722619188</v>
      </c>
      <c r="AK210" s="12">
        <v>103.06640980112066</v>
      </c>
      <c r="AL210" s="12">
        <v>103.49187394654781</v>
      </c>
      <c r="AM210" s="12">
        <v>103.82915010092914</v>
      </c>
      <c r="AN210" s="12">
        <v>104.0593238448579</v>
      </c>
    </row>
    <row r="211" spans="1:40">
      <c r="A211" s="1" t="s">
        <v>524</v>
      </c>
      <c r="B211" s="1" t="s">
        <v>552</v>
      </c>
      <c r="D211" s="1" t="s">
        <v>670</v>
      </c>
      <c r="E211" s="1" t="s">
        <v>671</v>
      </c>
      <c r="F211" s="1">
        <v>210</v>
      </c>
      <c r="G211" s="1" t="s">
        <v>742</v>
      </c>
      <c r="H211" s="1" t="str">
        <f t="shared" si="9"/>
        <v>210종합</v>
      </c>
      <c r="I211" s="12">
        <v>90.401332466207947</v>
      </c>
      <c r="J211" s="12">
        <v>90.693029136026354</v>
      </c>
      <c r="K211" s="12">
        <v>91.340570599277513</v>
      </c>
      <c r="L211" s="12">
        <v>92.281501066548756</v>
      </c>
      <c r="M211" s="12">
        <v>93.074214082336667</v>
      </c>
      <c r="N211" s="12">
        <v>93.345867963370765</v>
      </c>
      <c r="O211" s="12">
        <v>93.758287118437195</v>
      </c>
      <c r="P211" s="12">
        <v>94.078533703049175</v>
      </c>
      <c r="Q211" s="12">
        <v>94.926306248477914</v>
      </c>
      <c r="R211" s="12">
        <v>95.437190164765937</v>
      </c>
      <c r="S211" s="12">
        <v>95.900332873858062</v>
      </c>
      <c r="T211" s="12">
        <v>96.098332020590064</v>
      </c>
      <c r="U211" s="12">
        <v>96.162637350677187</v>
      </c>
      <c r="V211" s="12">
        <v>96.214240800648469</v>
      </c>
      <c r="W211" s="12">
        <v>96.298868398086739</v>
      </c>
      <c r="X211" s="12">
        <v>96.599816539041299</v>
      </c>
      <c r="Y211" s="12">
        <v>97.062164676226701</v>
      </c>
      <c r="Z211" s="12">
        <v>97.316509678486611</v>
      </c>
      <c r="AA211" s="12">
        <v>97.5128267386565</v>
      </c>
      <c r="AB211" s="12">
        <v>98.125790880545068</v>
      </c>
      <c r="AC211" s="12">
        <v>98.715774401217899</v>
      </c>
      <c r="AD211" s="12">
        <v>99.414923994903276</v>
      </c>
      <c r="AE211" s="12">
        <v>100</v>
      </c>
      <c r="AF211" s="12">
        <v>101.31230660477731</v>
      </c>
      <c r="AG211" s="12">
        <v>102.0447252147481</v>
      </c>
      <c r="AH211" s="12">
        <v>102.24620068255292</v>
      </c>
      <c r="AI211" s="12">
        <v>102.61246186156976</v>
      </c>
      <c r="AJ211" s="12">
        <v>102.96744946611722</v>
      </c>
      <c r="AK211" s="12">
        <v>103.57108477924841</v>
      </c>
      <c r="AL211" s="12">
        <v>104.0191219859221</v>
      </c>
      <c r="AM211" s="12">
        <v>104.61689193428592</v>
      </c>
      <c r="AN211" s="12">
        <v>104.66634366245269</v>
      </c>
    </row>
    <row r="212" spans="1:40">
      <c r="A212" s="1" t="s">
        <v>524</v>
      </c>
      <c r="B212" s="1" t="s">
        <v>552</v>
      </c>
      <c r="D212" s="1" t="s">
        <v>670</v>
      </c>
      <c r="E212" s="1" t="s">
        <v>672</v>
      </c>
      <c r="F212" s="1">
        <v>211</v>
      </c>
      <c r="G212" s="1" t="s">
        <v>742</v>
      </c>
      <c r="H212" s="1" t="str">
        <f t="shared" si="9"/>
        <v>211종합</v>
      </c>
      <c r="I212" s="12">
        <v>86.002772964571108</v>
      </c>
      <c r="J212" s="12">
        <v>86.260952911877922</v>
      </c>
      <c r="K212" s="12">
        <v>86.979197332353436</v>
      </c>
      <c r="L212" s="12">
        <v>87.845968237366506</v>
      </c>
      <c r="M212" s="12">
        <v>88.187534559127172</v>
      </c>
      <c r="N212" s="12">
        <v>88.655863053043575</v>
      </c>
      <c r="O212" s="12">
        <v>89.407561017370853</v>
      </c>
      <c r="P212" s="12">
        <v>90.513380254190778</v>
      </c>
      <c r="Q212" s="12">
        <v>91.029953206694827</v>
      </c>
      <c r="R212" s="12">
        <v>92.074846387758384</v>
      </c>
      <c r="S212" s="12">
        <v>93.39179381420621</v>
      </c>
      <c r="T212" s="12">
        <v>93.998432270899258</v>
      </c>
      <c r="U212" s="12">
        <v>95.419200648894957</v>
      </c>
      <c r="V212" s="12">
        <v>95.652980671608219</v>
      </c>
      <c r="W212" s="12">
        <v>96.957358132724607</v>
      </c>
      <c r="X212" s="12">
        <v>97.580012416498562</v>
      </c>
      <c r="Y212" s="12">
        <v>97.818975242209277</v>
      </c>
      <c r="Z212" s="12">
        <v>98.192569114666128</v>
      </c>
      <c r="AA212" s="12">
        <v>98.530029053991967</v>
      </c>
      <c r="AB212" s="12">
        <v>98.931481366836934</v>
      </c>
      <c r="AC212" s="12">
        <v>99.472183396942327</v>
      </c>
      <c r="AD212" s="12">
        <v>99.783918078003751</v>
      </c>
      <c r="AE212" s="12">
        <v>100</v>
      </c>
      <c r="AF212" s="12">
        <v>101.19484779135716</v>
      </c>
      <c r="AG212" s="12">
        <v>101.85151071349064</v>
      </c>
      <c r="AH212" s="12">
        <v>102.06638785067371</v>
      </c>
      <c r="AI212" s="12">
        <v>102.22607114372249</v>
      </c>
      <c r="AJ212" s="12">
        <v>102.36101833366227</v>
      </c>
      <c r="AK212" s="12">
        <v>102.69370884308321</v>
      </c>
      <c r="AL212" s="12">
        <v>103.1025696564345</v>
      </c>
      <c r="AM212" s="12">
        <v>103.24875835166955</v>
      </c>
      <c r="AN212" s="12">
        <v>103.61140521780587</v>
      </c>
    </row>
    <row r="213" spans="1:40">
      <c r="A213" s="1" t="s">
        <v>524</v>
      </c>
      <c r="B213" s="1" t="s">
        <v>552</v>
      </c>
      <c r="D213" s="1" t="s">
        <v>673</v>
      </c>
      <c r="F213" s="1">
        <v>212</v>
      </c>
      <c r="G213" s="1" t="s">
        <v>742</v>
      </c>
      <c r="H213" s="1" t="str">
        <f t="shared" si="9"/>
        <v>212종합</v>
      </c>
      <c r="I213" s="12">
        <v>93.304277598600052</v>
      </c>
      <c r="J213" s="12">
        <v>93.286146893975314</v>
      </c>
      <c r="K213" s="12">
        <v>93.325246141785655</v>
      </c>
      <c r="L213" s="12">
        <v>93.565198336655115</v>
      </c>
      <c r="M213" s="12">
        <v>93.588631892678464</v>
      </c>
      <c r="N213" s="12">
        <v>93.597140733425874</v>
      </c>
      <c r="O213" s="12">
        <v>94.745027367462853</v>
      </c>
      <c r="P213" s="12">
        <v>94.891176548246222</v>
      </c>
      <c r="Q213" s="12">
        <v>95.287577066285365</v>
      </c>
      <c r="R213" s="12">
        <v>95.602508948400839</v>
      </c>
      <c r="S213" s="12">
        <v>96.004933196169716</v>
      </c>
      <c r="T213" s="12">
        <v>96.184100858252862</v>
      </c>
      <c r="U213" s="12">
        <v>96.727885629620928</v>
      </c>
      <c r="V213" s="12">
        <v>96.881072147137616</v>
      </c>
      <c r="W213" s="12">
        <v>96.941760475072911</v>
      </c>
      <c r="X213" s="12">
        <v>97.721561913861748</v>
      </c>
      <c r="Y213" s="12">
        <v>98.390029703718668</v>
      </c>
      <c r="Z213" s="12">
        <v>98.763630434317719</v>
      </c>
      <c r="AA213" s="12">
        <v>99.006540533444706</v>
      </c>
      <c r="AB213" s="12">
        <v>99.157187665811065</v>
      </c>
      <c r="AC213" s="12">
        <v>99.510368005465352</v>
      </c>
      <c r="AD213" s="12">
        <v>99.651336618646326</v>
      </c>
      <c r="AE213" s="12">
        <v>100</v>
      </c>
      <c r="AF213" s="12">
        <v>101.21296055401305</v>
      </c>
      <c r="AG213" s="12">
        <v>101.64360903083187</v>
      </c>
      <c r="AH213" s="12">
        <v>101.68823142152503</v>
      </c>
      <c r="AI213" s="12">
        <v>101.74075801413289</v>
      </c>
      <c r="AJ213" s="12">
        <v>101.83844792755117</v>
      </c>
      <c r="AK213" s="12">
        <v>101.87278762681144</v>
      </c>
      <c r="AL213" s="12">
        <v>102.06614011632205</v>
      </c>
      <c r="AM213" s="12">
        <v>101.82029011864367</v>
      </c>
      <c r="AN213" s="12">
        <v>101.81586915812308</v>
      </c>
    </row>
    <row r="214" spans="1:40">
      <c r="A214" s="1" t="s">
        <v>524</v>
      </c>
      <c r="B214" s="1" t="s">
        <v>552</v>
      </c>
      <c r="D214" s="1" t="s">
        <v>674</v>
      </c>
      <c r="F214" s="1">
        <v>213</v>
      </c>
      <c r="G214" s="1" t="s">
        <v>742</v>
      </c>
      <c r="H214" s="1" t="str">
        <f t="shared" si="9"/>
        <v>213종합</v>
      </c>
      <c r="U214" s="12">
        <v>97.089879673069547</v>
      </c>
      <c r="V214" s="12">
        <v>97.448026612588109</v>
      </c>
      <c r="W214" s="12">
        <v>98.028655391953563</v>
      </c>
      <c r="X214" s="12">
        <v>98.448227786891081</v>
      </c>
      <c r="Y214" s="12">
        <v>98.491893218794701</v>
      </c>
      <c r="Z214" s="12">
        <v>98.592938142191585</v>
      </c>
      <c r="AA214" s="12">
        <v>98.804801817200598</v>
      </c>
      <c r="AB214" s="12">
        <v>99.009712764579021</v>
      </c>
      <c r="AC214" s="12">
        <v>99.424770003229554</v>
      </c>
      <c r="AD214" s="12">
        <v>99.699443579593606</v>
      </c>
      <c r="AE214" s="12">
        <v>100</v>
      </c>
      <c r="AF214" s="12">
        <v>100.98339596271582</v>
      </c>
      <c r="AG214" s="12">
        <v>101.04549113920538</v>
      </c>
      <c r="AH214" s="12">
        <v>101.09086693638551</v>
      </c>
      <c r="AI214" s="12">
        <v>101.36722056851669</v>
      </c>
      <c r="AJ214" s="12">
        <v>101.83651537528469</v>
      </c>
      <c r="AK214" s="12">
        <v>101.95572390186469</v>
      </c>
      <c r="AL214" s="12">
        <v>101.99026288487407</v>
      </c>
      <c r="AM214" s="12">
        <v>102.10109892211234</v>
      </c>
      <c r="AN214" s="12">
        <v>102.1108269964688</v>
      </c>
    </row>
    <row r="215" spans="1:40">
      <c r="A215" s="1" t="s">
        <v>524</v>
      </c>
      <c r="B215" s="1" t="s">
        <v>552</v>
      </c>
      <c r="D215" s="1" t="s">
        <v>675</v>
      </c>
      <c r="F215" s="1">
        <v>214</v>
      </c>
      <c r="G215" s="1" t="s">
        <v>742</v>
      </c>
      <c r="H215" s="1" t="str">
        <f t="shared" si="9"/>
        <v>214종합</v>
      </c>
      <c r="I215" s="12">
        <v>87.431160659762426</v>
      </c>
      <c r="J215" s="12">
        <v>87.737054705121892</v>
      </c>
      <c r="K215" s="12">
        <v>88.255386197221895</v>
      </c>
      <c r="L215" s="12">
        <v>88.788241317746696</v>
      </c>
      <c r="M215" s="12">
        <v>89.053679673344035</v>
      </c>
      <c r="N215" s="12">
        <v>89.359186280157388</v>
      </c>
      <c r="O215" s="12">
        <v>90.671815207471653</v>
      </c>
      <c r="P215" s="12">
        <v>91.416134734674088</v>
      </c>
      <c r="Q215" s="12">
        <v>92.812708618182626</v>
      </c>
      <c r="R215" s="12">
        <v>93.461356584489565</v>
      </c>
      <c r="S215" s="12">
        <v>94.279383325385993</v>
      </c>
      <c r="T215" s="12">
        <v>94.54873035460102</v>
      </c>
      <c r="U215" s="12">
        <v>95.012080267181972</v>
      </c>
      <c r="V215" s="12">
        <v>95.209430134109027</v>
      </c>
      <c r="W215" s="12">
        <v>95.624085295463317</v>
      </c>
      <c r="X215" s="12">
        <v>96.072435125920506</v>
      </c>
      <c r="Y215" s="12">
        <v>96.943748665742675</v>
      </c>
      <c r="Z215" s="12">
        <v>97.226465993839298</v>
      </c>
      <c r="AA215" s="12">
        <v>97.833935838293016</v>
      </c>
      <c r="AB215" s="12">
        <v>98.593912214596841</v>
      </c>
      <c r="AC215" s="12">
        <v>99.049397440828074</v>
      </c>
      <c r="AD215" s="12">
        <v>99.70359281082672</v>
      </c>
      <c r="AE215" s="12">
        <v>100</v>
      </c>
      <c r="AF215" s="12">
        <v>100.55437715025934</v>
      </c>
      <c r="AG215" s="12">
        <v>100.7292585560167</v>
      </c>
      <c r="AH215" s="12">
        <v>100.91946742656921</v>
      </c>
      <c r="AI215" s="12">
        <v>101.12038014034901</v>
      </c>
      <c r="AJ215" s="12">
        <v>101.2136255932346</v>
      </c>
      <c r="AK215" s="12">
        <v>101.61379963747554</v>
      </c>
      <c r="AL215" s="12">
        <v>101.79000985059086</v>
      </c>
      <c r="AM215" s="12">
        <v>102.01677225459989</v>
      </c>
      <c r="AN215" s="12">
        <v>102.17992215766436</v>
      </c>
    </row>
    <row r="216" spans="1:40">
      <c r="A216" s="1" t="s">
        <v>524</v>
      </c>
      <c r="B216" s="1" t="s">
        <v>552</v>
      </c>
      <c r="D216" s="1" t="s">
        <v>676</v>
      </c>
      <c r="F216" s="1">
        <v>215</v>
      </c>
      <c r="G216" s="1" t="s">
        <v>742</v>
      </c>
      <c r="H216" s="1" t="str">
        <f t="shared" si="9"/>
        <v>215종합</v>
      </c>
      <c r="U216" s="12">
        <v>101.94366395350504</v>
      </c>
      <c r="V216" s="12">
        <v>101.79905910362561</v>
      </c>
      <c r="W216" s="12">
        <v>102.11351800860552</v>
      </c>
      <c r="X216" s="12">
        <v>101.92326957146823</v>
      </c>
      <c r="Y216" s="12">
        <v>101.86456932723371</v>
      </c>
      <c r="Z216" s="12">
        <v>101.94167762388393</v>
      </c>
      <c r="AA216" s="12">
        <v>101.85017544166746</v>
      </c>
      <c r="AB216" s="12">
        <v>101.62119325914352</v>
      </c>
      <c r="AC216" s="12">
        <v>101.33169191676761</v>
      </c>
      <c r="AD216" s="12">
        <v>100.94611730923926</v>
      </c>
      <c r="AE216" s="12">
        <v>100</v>
      </c>
      <c r="AF216" s="12">
        <v>99.871675719157309</v>
      </c>
      <c r="AG216" s="12">
        <v>99.861809677478874</v>
      </c>
      <c r="AH216" s="12">
        <v>99.890306491000075</v>
      </c>
      <c r="AI216" s="12">
        <v>99.904071158838278</v>
      </c>
      <c r="AJ216" s="12">
        <v>100.27937467882464</v>
      </c>
      <c r="AK216" s="12">
        <v>100.5030936031777</v>
      </c>
      <c r="AL216" s="12">
        <v>100.56984409123027</v>
      </c>
      <c r="AM216" s="12">
        <v>100.58930567292848</v>
      </c>
      <c r="AN216" s="12">
        <v>100.55118749166002</v>
      </c>
    </row>
    <row r="217" spans="1:40">
      <c r="A217" s="1" t="s">
        <v>524</v>
      </c>
      <c r="B217" s="1" t="s">
        <v>552</v>
      </c>
      <c r="D217" s="1" t="s">
        <v>677</v>
      </c>
      <c r="F217" s="1">
        <v>216</v>
      </c>
      <c r="G217" s="1" t="s">
        <v>742</v>
      </c>
      <c r="H217" s="1" t="str">
        <f t="shared" si="9"/>
        <v>216종합</v>
      </c>
      <c r="I217" s="12">
        <v>93.409504870985415</v>
      </c>
      <c r="J217" s="12">
        <v>93.464547443225882</v>
      </c>
      <c r="K217" s="12">
        <v>95.366699423327518</v>
      </c>
      <c r="L217" s="12">
        <v>97.302258088457307</v>
      </c>
      <c r="M217" s="12">
        <v>97.837379237583619</v>
      </c>
      <c r="N217" s="12">
        <v>98.373340921249351</v>
      </c>
      <c r="O217" s="12">
        <v>98.583572873339918</v>
      </c>
      <c r="P217" s="12">
        <v>99.034874174193334</v>
      </c>
      <c r="Q217" s="12">
        <v>99.615442618105334</v>
      </c>
      <c r="R217" s="12">
        <v>100.06935578296002</v>
      </c>
      <c r="S217" s="12">
        <v>100.34845571791969</v>
      </c>
      <c r="T217" s="12">
        <v>100.48677060515551</v>
      </c>
      <c r="U217" s="12">
        <v>100.50198285642267</v>
      </c>
      <c r="V217" s="12">
        <v>100.56767166421564</v>
      </c>
      <c r="W217" s="12">
        <v>100.6571690464104</v>
      </c>
      <c r="X217" s="12">
        <v>100.59293957028946</v>
      </c>
      <c r="Y217" s="12">
        <v>100.51731386570488</v>
      </c>
      <c r="Z217" s="12">
        <v>100.21417368996636</v>
      </c>
      <c r="AA217" s="12">
        <v>100.02148692556783</v>
      </c>
      <c r="AB217" s="12">
        <v>99.944504304098103</v>
      </c>
      <c r="AC217" s="12">
        <v>99.95489513058169</v>
      </c>
      <c r="AD217" s="12">
        <v>99.995900226222176</v>
      </c>
      <c r="AE217" s="12">
        <v>100</v>
      </c>
      <c r="AF217" s="12">
        <v>100.12079259117139</v>
      </c>
      <c r="AG217" s="12">
        <v>100.31810640454077</v>
      </c>
      <c r="AH217" s="12">
        <v>100.43785537626326</v>
      </c>
      <c r="AI217" s="12">
        <v>100.35828266951211</v>
      </c>
      <c r="AJ217" s="12">
        <v>100.17232546250689</v>
      </c>
      <c r="AK217" s="12">
        <v>100.16897240284899</v>
      </c>
      <c r="AL217" s="12">
        <v>100.18323249384488</v>
      </c>
      <c r="AM217" s="12">
        <v>100.17683129824546</v>
      </c>
      <c r="AN217" s="12">
        <v>100.02149259819461</v>
      </c>
    </row>
    <row r="218" spans="1:40">
      <c r="A218" s="1" t="s">
        <v>524</v>
      </c>
      <c r="B218" s="1" t="s">
        <v>552</v>
      </c>
      <c r="D218" s="1" t="s">
        <v>678</v>
      </c>
      <c r="F218" s="1">
        <v>217</v>
      </c>
      <c r="G218" s="1" t="s">
        <v>742</v>
      </c>
      <c r="H218" s="1" t="str">
        <f t="shared" si="9"/>
        <v>217종합</v>
      </c>
      <c r="I218" s="12">
        <v>91.329492508557578</v>
      </c>
      <c r="J218" s="12">
        <v>91.962862429670437</v>
      </c>
      <c r="K218" s="12">
        <v>92.561472377058763</v>
      </c>
      <c r="L218" s="12">
        <v>95.039433053350322</v>
      </c>
      <c r="M218" s="12">
        <v>96.527496967794121</v>
      </c>
      <c r="N218" s="12">
        <v>97.028834349989893</v>
      </c>
      <c r="O218" s="12">
        <v>97.55498948183984</v>
      </c>
      <c r="P218" s="12">
        <v>98.799821522799547</v>
      </c>
      <c r="Q218" s="12">
        <v>99.514739362053263</v>
      </c>
      <c r="R218" s="12">
        <v>100.31172355607751</v>
      </c>
      <c r="S218" s="12">
        <v>101.08091575562551</v>
      </c>
      <c r="T218" s="12">
        <v>101.1299149540221</v>
      </c>
      <c r="U218" s="12">
        <v>101.19824985278242</v>
      </c>
      <c r="V218" s="12">
        <v>101.19824985278242</v>
      </c>
      <c r="W218" s="12">
        <v>100.92010137606125</v>
      </c>
      <c r="X218" s="12">
        <v>100.92010137606125</v>
      </c>
      <c r="Y218" s="12">
        <v>100.92010137606125</v>
      </c>
      <c r="Z218" s="12">
        <v>100.42198523911256</v>
      </c>
      <c r="AA218" s="12">
        <v>100.22253283054907</v>
      </c>
      <c r="AB218" s="12">
        <v>99.908139722135189</v>
      </c>
      <c r="AC218" s="12">
        <v>100.00323457983762</v>
      </c>
      <c r="AD218" s="12">
        <v>100.00323457983762</v>
      </c>
      <c r="AE218" s="12">
        <v>100</v>
      </c>
      <c r="AF218" s="12">
        <v>100.06103824240331</v>
      </c>
      <c r="AG218" s="12">
        <v>99.782917162733497</v>
      </c>
      <c r="AH218" s="12">
        <v>99.642440943839887</v>
      </c>
      <c r="AI218" s="12">
        <v>99.360140659267799</v>
      </c>
      <c r="AJ218" s="12">
        <v>99.516412566846554</v>
      </c>
      <c r="AK218" s="12">
        <v>99.81018439816323</v>
      </c>
      <c r="AL218" s="12">
        <v>99.900977406197143</v>
      </c>
      <c r="AM218" s="12">
        <v>99.348781554042063</v>
      </c>
      <c r="AN218" s="12">
        <v>98.850840509289711</v>
      </c>
    </row>
    <row r="219" spans="1:40">
      <c r="A219" s="1" t="s">
        <v>524</v>
      </c>
      <c r="B219" s="1" t="s">
        <v>552</v>
      </c>
      <c r="D219" s="1" t="s">
        <v>679</v>
      </c>
      <c r="F219" s="1">
        <v>218</v>
      </c>
      <c r="G219" s="1" t="s">
        <v>742</v>
      </c>
      <c r="H219" s="1" t="str">
        <f t="shared" si="9"/>
        <v>218종합</v>
      </c>
      <c r="I219" s="12">
        <v>80.748429490408071</v>
      </c>
      <c r="J219" s="12">
        <v>81.497453378635242</v>
      </c>
      <c r="K219" s="12">
        <v>82.181200541365257</v>
      </c>
      <c r="L219" s="12">
        <v>82.91754263263158</v>
      </c>
      <c r="M219" s="12">
        <v>82.018068298294438</v>
      </c>
      <c r="N219" s="12">
        <v>83.471905528471325</v>
      </c>
      <c r="O219" s="12">
        <v>84.27575622549351</v>
      </c>
      <c r="P219" s="12">
        <v>86.576129129104658</v>
      </c>
      <c r="Q219" s="12">
        <v>88.130495615105957</v>
      </c>
      <c r="R219" s="12">
        <v>88.866153987843958</v>
      </c>
      <c r="S219" s="12">
        <v>91.044893158103022</v>
      </c>
      <c r="T219" s="12">
        <v>91.454068533287213</v>
      </c>
      <c r="U219" s="12">
        <v>91.91295588300801</v>
      </c>
      <c r="V219" s="12">
        <v>91.91295588300801</v>
      </c>
      <c r="W219" s="12">
        <v>92.641113880855372</v>
      </c>
      <c r="X219" s="12">
        <v>92.744169518057504</v>
      </c>
      <c r="Y219" s="12">
        <v>92.741732273331522</v>
      </c>
      <c r="Z219" s="12">
        <v>93.817210925745016</v>
      </c>
      <c r="AA219" s="12">
        <v>93.969052231337841</v>
      </c>
      <c r="AB219" s="12">
        <v>95.114703629459413</v>
      </c>
      <c r="AC219" s="12">
        <v>96.35790489829067</v>
      </c>
    </row>
    <row r="220" spans="1:40">
      <c r="A220" s="1" t="s">
        <v>524</v>
      </c>
      <c r="B220" s="1" t="s">
        <v>552</v>
      </c>
      <c r="D220" s="1" t="s">
        <v>680</v>
      </c>
      <c r="F220" s="1">
        <v>219</v>
      </c>
      <c r="G220" s="1" t="s">
        <v>742</v>
      </c>
      <c r="H220" s="1" t="str">
        <f t="shared" si="9"/>
        <v>219종합</v>
      </c>
      <c r="U220" s="12">
        <v>99.198160690647072</v>
      </c>
      <c r="V220" s="12">
        <v>99.279844511761794</v>
      </c>
      <c r="W220" s="12">
        <v>99.307837350071935</v>
      </c>
      <c r="X220" s="12">
        <v>99.345498636291339</v>
      </c>
      <c r="Y220" s="12">
        <v>99.627250320463247</v>
      </c>
      <c r="Z220" s="12">
        <v>99.83946934027054</v>
      </c>
      <c r="AA220" s="12">
        <v>99.784277380623124</v>
      </c>
      <c r="AB220" s="12">
        <v>99.82120458734515</v>
      </c>
      <c r="AC220" s="12">
        <v>99.837206240060723</v>
      </c>
      <c r="AD220" s="12">
        <v>99.858449462644487</v>
      </c>
      <c r="AE220" s="12">
        <v>100</v>
      </c>
      <c r="AF220" s="12">
        <v>100.11454445250374</v>
      </c>
      <c r="AG220" s="12">
        <v>100.3354191095041</v>
      </c>
      <c r="AH220" s="12">
        <v>100.33996674831648</v>
      </c>
      <c r="AI220" s="12">
        <v>100.43007581978378</v>
      </c>
      <c r="AJ220" s="12">
        <v>100.53863362041386</v>
      </c>
      <c r="AK220" s="12">
        <v>100.74390696140397</v>
      </c>
      <c r="AL220" s="12">
        <v>100.7812182051604</v>
      </c>
      <c r="AM220" s="12">
        <v>100.82014998950601</v>
      </c>
      <c r="AN220" s="12">
        <v>100.80017394189984</v>
      </c>
    </row>
    <row r="221" spans="1:40">
      <c r="A221" s="1" t="s">
        <v>524</v>
      </c>
      <c r="B221" s="1" t="s">
        <v>552</v>
      </c>
      <c r="D221" s="1" t="s">
        <v>681</v>
      </c>
      <c r="F221" s="1">
        <v>220</v>
      </c>
      <c r="G221" s="1" t="s">
        <v>742</v>
      </c>
      <c r="H221" s="1" t="str">
        <f t="shared" si="9"/>
        <v>220종합</v>
      </c>
      <c r="U221" s="12">
        <v>97.560576169416152</v>
      </c>
      <c r="V221" s="12">
        <v>97.720750537603223</v>
      </c>
      <c r="W221" s="12">
        <v>97.720750537603223</v>
      </c>
      <c r="X221" s="12">
        <v>98.020869922826179</v>
      </c>
      <c r="Y221" s="12">
        <v>98.946488972527959</v>
      </c>
      <c r="Z221" s="12">
        <v>99.191070777594106</v>
      </c>
      <c r="AA221" s="12">
        <v>99.328541066100982</v>
      </c>
      <c r="AB221" s="12">
        <v>99.318139561477807</v>
      </c>
      <c r="AC221" s="12">
        <v>99.662478992803543</v>
      </c>
      <c r="AD221" s="12">
        <v>99.935832804596473</v>
      </c>
      <c r="AE221" s="12">
        <v>100</v>
      </c>
      <c r="AF221" s="12">
        <v>100.48535479360939</v>
      </c>
      <c r="AG221" s="12">
        <v>100.67886784183291</v>
      </c>
      <c r="AH221" s="12">
        <v>100.75775823034085</v>
      </c>
      <c r="AI221" s="12">
        <v>101.06129537515312</v>
      </c>
      <c r="AJ221" s="12">
        <v>101.14664427014839</v>
      </c>
      <c r="AK221" s="12">
        <v>101.36576131795458</v>
      </c>
      <c r="AL221" s="12">
        <v>101.94101584255542</v>
      </c>
      <c r="AM221" s="12">
        <v>102.01836931734907</v>
      </c>
      <c r="AN221" s="12">
        <v>102.02189757435922</v>
      </c>
    </row>
    <row r="222" spans="1:40">
      <c r="A222" s="1" t="s">
        <v>524</v>
      </c>
      <c r="B222" s="1" t="s">
        <v>552</v>
      </c>
      <c r="D222" s="1" t="s">
        <v>682</v>
      </c>
      <c r="F222" s="1">
        <v>221</v>
      </c>
      <c r="G222" s="1" t="s">
        <v>742</v>
      </c>
      <c r="H222" s="1" t="str">
        <f t="shared" si="9"/>
        <v>221종합</v>
      </c>
      <c r="U222" s="12">
        <v>101.20040201992191</v>
      </c>
      <c r="V222" s="12">
        <v>101.09920821921024</v>
      </c>
      <c r="W222" s="12">
        <v>100.9584333948701</v>
      </c>
      <c r="X222" s="12">
        <v>100.76987287236986</v>
      </c>
      <c r="Y222" s="12">
        <v>100.71379106482524</v>
      </c>
      <c r="Z222" s="12">
        <v>100.57648671512507</v>
      </c>
      <c r="AA222" s="12">
        <v>100.39280807459338</v>
      </c>
      <c r="AB222" s="12">
        <v>100.24359423774096</v>
      </c>
      <c r="AC222" s="12">
        <v>100.15799800299691</v>
      </c>
      <c r="AD222" s="12">
        <v>100.09052936385042</v>
      </c>
      <c r="AE222" s="12">
        <v>100</v>
      </c>
      <c r="AF222" s="12">
        <v>100.87599681490936</v>
      </c>
      <c r="AG222" s="12">
        <v>100.85289378800265</v>
      </c>
      <c r="AH222" s="12">
        <v>100.90044519024042</v>
      </c>
      <c r="AI222" s="12">
        <v>101.00835671864283</v>
      </c>
      <c r="AJ222" s="12">
        <v>101.13044091534913</v>
      </c>
      <c r="AK222" s="12">
        <v>101.29347943880748</v>
      </c>
      <c r="AL222" s="12">
        <v>101.36934562442836</v>
      </c>
      <c r="AM222" s="12">
        <v>101.49475784804658</v>
      </c>
      <c r="AN222" s="12">
        <v>101.71215272295446</v>
      </c>
    </row>
    <row r="223" spans="1:40">
      <c r="A223" s="1" t="s">
        <v>524</v>
      </c>
      <c r="B223" s="1" t="s">
        <v>553</v>
      </c>
      <c r="F223" s="1">
        <v>222</v>
      </c>
      <c r="G223" s="1" t="s">
        <v>742</v>
      </c>
      <c r="H223" s="1" t="str">
        <f t="shared" si="9"/>
        <v>222종합</v>
      </c>
      <c r="I223" s="12">
        <v>89.995044323356922</v>
      </c>
      <c r="J223" s="12">
        <v>91.17655884673394</v>
      </c>
      <c r="K223" s="12">
        <v>91.904342490382334</v>
      </c>
      <c r="L223" s="12">
        <v>93.238418963478239</v>
      </c>
      <c r="M223" s="12">
        <v>93.460469189825702</v>
      </c>
      <c r="N223" s="12">
        <v>94.299656576498847</v>
      </c>
      <c r="O223" s="12">
        <v>95.153389755749629</v>
      </c>
      <c r="P223" s="12">
        <v>96.148797047417204</v>
      </c>
      <c r="Q223" s="12">
        <v>97.458897799437892</v>
      </c>
      <c r="R223" s="12">
        <v>98.343571881127218</v>
      </c>
      <c r="S223" s="12">
        <v>99.188744560953836</v>
      </c>
      <c r="T223" s="12">
        <v>99.991853995904663</v>
      </c>
      <c r="U223" s="12">
        <v>100.89728874959799</v>
      </c>
      <c r="V223" s="12">
        <v>101.01685464622321</v>
      </c>
      <c r="W223" s="12">
        <v>101.47367496370885</v>
      </c>
      <c r="X223" s="12">
        <v>101.60930321016478</v>
      </c>
      <c r="Y223" s="12">
        <v>101.50236873623054</v>
      </c>
      <c r="Z223" s="12">
        <v>101.3341338197291</v>
      </c>
      <c r="AA223" s="12">
        <v>101.13392881684406</v>
      </c>
      <c r="AB223" s="12">
        <v>101.06357832968091</v>
      </c>
      <c r="AC223" s="12">
        <v>100.64099815784405</v>
      </c>
      <c r="AD223" s="12">
        <v>100.40442500194786</v>
      </c>
      <c r="AE223" s="12">
        <v>100</v>
      </c>
      <c r="AF223" s="12">
        <v>99.276217986589828</v>
      </c>
      <c r="AG223" s="12">
        <v>98.828045405627918</v>
      </c>
      <c r="AH223" s="12">
        <v>98.766364279108487</v>
      </c>
      <c r="AI223" s="12">
        <v>98.688547035279512</v>
      </c>
      <c r="AJ223" s="12">
        <v>98.7208604903675</v>
      </c>
      <c r="AK223" s="12">
        <v>98.718129004862448</v>
      </c>
      <c r="AL223" s="12">
        <v>98.523512982573976</v>
      </c>
      <c r="AM223" s="12">
        <v>98.395579572705742</v>
      </c>
      <c r="AN223" s="12">
        <v>98.309352269160186</v>
      </c>
    </row>
    <row r="224" spans="1:40">
      <c r="A224" s="1" t="s">
        <v>524</v>
      </c>
      <c r="B224" s="1" t="s">
        <v>553</v>
      </c>
      <c r="D224" s="1" t="s">
        <v>683</v>
      </c>
      <c r="F224" s="1">
        <v>223</v>
      </c>
      <c r="G224" s="1" t="s">
        <v>742</v>
      </c>
      <c r="H224" s="1" t="str">
        <f t="shared" si="9"/>
        <v>223종합</v>
      </c>
      <c r="I224" s="12">
        <v>90.780176334192731</v>
      </c>
      <c r="J224" s="12">
        <v>92.308544336198693</v>
      </c>
      <c r="K224" s="12">
        <v>93.062291451452182</v>
      </c>
      <c r="L224" s="12">
        <v>95.080793243989518</v>
      </c>
      <c r="M224" s="12">
        <v>95.708192018318897</v>
      </c>
      <c r="N224" s="12">
        <v>96.760445220779076</v>
      </c>
      <c r="O224" s="12">
        <v>97.591178436767535</v>
      </c>
      <c r="P224" s="12">
        <v>98.372649765587212</v>
      </c>
      <c r="Q224" s="12">
        <v>99.375366779722938</v>
      </c>
      <c r="R224" s="12">
        <v>100.19484544612001</v>
      </c>
      <c r="S224" s="12">
        <v>100.94550254473936</v>
      </c>
      <c r="T224" s="12">
        <v>101.35416789096953</v>
      </c>
      <c r="U224" s="12">
        <v>102.65695871138362</v>
      </c>
      <c r="V224" s="12">
        <v>102.74485793932828</v>
      </c>
      <c r="W224" s="12">
        <v>103.06910226746439</v>
      </c>
      <c r="X224" s="12">
        <v>103.30616219251827</v>
      </c>
      <c r="Y224" s="12">
        <v>102.91833728176316</v>
      </c>
      <c r="Z224" s="12">
        <v>102.57225110259529</v>
      </c>
      <c r="AA224" s="12">
        <v>102.16451641386915</v>
      </c>
      <c r="AB224" s="12">
        <v>101.65925571002599</v>
      </c>
      <c r="AC224" s="12">
        <v>100.99454366939452</v>
      </c>
      <c r="AD224" s="12">
        <v>100.58481961910499</v>
      </c>
      <c r="AE224" s="12">
        <v>100</v>
      </c>
      <c r="AF224" s="12">
        <v>99.270012070786905</v>
      </c>
      <c r="AG224" s="12">
        <v>98.726544075782158</v>
      </c>
      <c r="AH224" s="12">
        <v>98.760234398545293</v>
      </c>
      <c r="AI224" s="12">
        <v>98.611510958130992</v>
      </c>
      <c r="AJ224" s="12">
        <v>98.632295042661482</v>
      </c>
      <c r="AK224" s="12">
        <v>98.637323883383701</v>
      </c>
      <c r="AL224" s="12">
        <v>98.614543466288879</v>
      </c>
      <c r="AM224" s="12">
        <v>98.466509146577437</v>
      </c>
      <c r="AN224" s="12">
        <v>98.381044835885319</v>
      </c>
    </row>
    <row r="225" spans="1:40">
      <c r="A225" s="1" t="s">
        <v>524</v>
      </c>
      <c r="B225" s="1" t="s">
        <v>553</v>
      </c>
      <c r="D225" s="1" t="s">
        <v>683</v>
      </c>
      <c r="E225" s="1" t="s">
        <v>684</v>
      </c>
      <c r="F225" s="1">
        <v>224</v>
      </c>
      <c r="G225" s="1" t="s">
        <v>742</v>
      </c>
      <c r="H225" s="1" t="str">
        <f t="shared" si="9"/>
        <v>224종합</v>
      </c>
      <c r="I225" s="12">
        <v>90.359611572703386</v>
      </c>
      <c r="J225" s="12">
        <v>92.24289161922637</v>
      </c>
      <c r="K225" s="12">
        <v>93.097658258222012</v>
      </c>
      <c r="L225" s="12">
        <v>93.933805547402002</v>
      </c>
      <c r="M225" s="12">
        <v>94.96394272306901</v>
      </c>
      <c r="N225" s="12">
        <v>96.208809963046392</v>
      </c>
      <c r="O225" s="12">
        <v>97.13740612392958</v>
      </c>
      <c r="P225" s="12">
        <v>98.065520356152817</v>
      </c>
      <c r="Q225" s="12">
        <v>99.23415296765603</v>
      </c>
      <c r="R225" s="12">
        <v>100.20210140915201</v>
      </c>
      <c r="S225" s="12">
        <v>101.15091129706433</v>
      </c>
      <c r="T225" s="12">
        <v>101.59698850037545</v>
      </c>
      <c r="U225" s="12">
        <v>102.49109406336325</v>
      </c>
      <c r="V225" s="12">
        <v>102.49109406336325</v>
      </c>
      <c r="W225" s="12">
        <v>102.58170538936622</v>
      </c>
      <c r="X225" s="12">
        <v>102.64436707566406</v>
      </c>
      <c r="Y225" s="12">
        <v>102.13237109974111</v>
      </c>
      <c r="Z225" s="12">
        <v>101.93230436512911</v>
      </c>
      <c r="AA225" s="12">
        <v>101.46455178942185</v>
      </c>
      <c r="AB225" s="12">
        <v>101.17733971606086</v>
      </c>
      <c r="AC225" s="12">
        <v>100.83118445616586</v>
      </c>
      <c r="AD225" s="12">
        <v>100.48020615600744</v>
      </c>
      <c r="AE225" s="12">
        <v>100</v>
      </c>
      <c r="AF225" s="12">
        <v>99.976572414830329</v>
      </c>
      <c r="AG225" s="12">
        <v>99.353326553573552</v>
      </c>
      <c r="AH225" s="12">
        <v>99.465317377980895</v>
      </c>
      <c r="AI225" s="12">
        <v>99.294870890486493</v>
      </c>
      <c r="AJ225" s="12">
        <v>99.370283882350847</v>
      </c>
      <c r="AK225" s="12">
        <v>99.384847370642049</v>
      </c>
      <c r="AL225" s="12">
        <v>99.368560002751309</v>
      </c>
      <c r="AM225" s="12">
        <v>99.304229614045184</v>
      </c>
      <c r="AN225" s="12">
        <v>99.226461372196511</v>
      </c>
    </row>
    <row r="226" spans="1:40">
      <c r="A226" s="1" t="s">
        <v>524</v>
      </c>
      <c r="B226" s="1" t="s">
        <v>553</v>
      </c>
      <c r="D226" s="1" t="s">
        <v>683</v>
      </c>
      <c r="E226" s="1" t="s">
        <v>685</v>
      </c>
      <c r="F226" s="1">
        <v>225</v>
      </c>
      <c r="G226" s="1" t="s">
        <v>742</v>
      </c>
      <c r="H226" s="1" t="str">
        <f t="shared" si="9"/>
        <v>225종합</v>
      </c>
      <c r="I226" s="12">
        <v>91.341782766895534</v>
      </c>
      <c r="J226" s="12">
        <v>92.408136483796312</v>
      </c>
      <c r="K226" s="12">
        <v>93.031187992190752</v>
      </c>
      <c r="L226" s="12">
        <v>96.601309805978005</v>
      </c>
      <c r="M226" s="12">
        <v>96.695328390231424</v>
      </c>
      <c r="N226" s="12">
        <v>97.494449264525045</v>
      </c>
      <c r="O226" s="12">
        <v>98.197084305719741</v>
      </c>
      <c r="P226" s="12">
        <v>98.787136243772238</v>
      </c>
      <c r="Q226" s="12">
        <v>99.574111166592559</v>
      </c>
      <c r="R226" s="12">
        <v>100.20123431262193</v>
      </c>
      <c r="S226" s="12">
        <v>100.69612893747494</v>
      </c>
      <c r="T226" s="12">
        <v>101.05667310253916</v>
      </c>
      <c r="U226" s="12">
        <v>102.86090741961043</v>
      </c>
      <c r="V226" s="12">
        <v>103.05718594117437</v>
      </c>
      <c r="W226" s="12">
        <v>103.67049832552289</v>
      </c>
      <c r="X226" s="12">
        <v>104.12428289105435</v>
      </c>
      <c r="Y226" s="12">
        <v>103.89130241896733</v>
      </c>
      <c r="Z226" s="12">
        <v>103.36321427428292</v>
      </c>
      <c r="AA226" s="12">
        <v>103.03025491907735</v>
      </c>
      <c r="AB226" s="12">
        <v>102.25389670284289</v>
      </c>
      <c r="AC226" s="12">
        <v>101.19541207239976</v>
      </c>
      <c r="AD226" s="12">
        <v>100.71337074612669</v>
      </c>
      <c r="AE226" s="12">
        <v>100</v>
      </c>
      <c r="AF226" s="12">
        <v>98.40770054146671</v>
      </c>
      <c r="AG226" s="12">
        <v>97.96094475155806</v>
      </c>
      <c r="AH226" s="12">
        <v>97.899746642504255</v>
      </c>
      <c r="AI226" s="12">
        <v>97.777340695800504</v>
      </c>
      <c r="AJ226" s="12">
        <v>97.731990454426423</v>
      </c>
      <c r="AK226" s="12">
        <v>97.725484706310567</v>
      </c>
      <c r="AL226" s="12">
        <v>97.694852757429942</v>
      </c>
      <c r="AM226" s="12">
        <v>97.445695900446466</v>
      </c>
      <c r="AN226" s="12">
        <v>97.350950943920338</v>
      </c>
    </row>
    <row r="227" spans="1:40">
      <c r="A227" s="1" t="s">
        <v>524</v>
      </c>
      <c r="B227" s="1" t="s">
        <v>553</v>
      </c>
      <c r="D227" s="1" t="s">
        <v>686</v>
      </c>
      <c r="F227" s="1">
        <v>226</v>
      </c>
      <c r="G227" s="1" t="s">
        <v>742</v>
      </c>
      <c r="H227" s="1" t="str">
        <f t="shared" si="9"/>
        <v>226종합</v>
      </c>
      <c r="I227" s="12">
        <v>88.081624608269067</v>
      </c>
      <c r="J227" s="12">
        <v>89.11982513250922</v>
      </c>
      <c r="K227" s="12">
        <v>89.92602865572303</v>
      </c>
      <c r="L227" s="12">
        <v>90.544865149363332</v>
      </c>
      <c r="M227" s="12">
        <v>90.31055567416233</v>
      </c>
      <c r="N227" s="12">
        <v>91.283469436485419</v>
      </c>
      <c r="O227" s="12">
        <v>92.258235269779007</v>
      </c>
      <c r="P227" s="12">
        <v>93.50423457538578</v>
      </c>
      <c r="Q227" s="12">
        <v>95.242463865553219</v>
      </c>
      <c r="R227" s="12">
        <v>96.483410434971859</v>
      </c>
      <c r="S227" s="12">
        <v>97.735645700886579</v>
      </c>
      <c r="T227" s="12">
        <v>99.563351143071472</v>
      </c>
      <c r="U227" s="12">
        <v>100.10452602153318</v>
      </c>
      <c r="V227" s="12">
        <v>100.40907144828284</v>
      </c>
      <c r="W227" s="12">
        <v>101.01427486706648</v>
      </c>
      <c r="X227" s="12">
        <v>101.17976038122897</v>
      </c>
      <c r="Y227" s="12">
        <v>101.39577930562898</v>
      </c>
      <c r="Z227" s="12">
        <v>101.12967659591015</v>
      </c>
      <c r="AA227" s="12">
        <v>100.73530745938906</v>
      </c>
      <c r="AB227" s="12">
        <v>100.60125345405143</v>
      </c>
      <c r="AC227" s="12">
        <v>100.31689727859131</v>
      </c>
      <c r="AD227" s="12">
        <v>100.21645334865208</v>
      </c>
      <c r="AE227" s="12">
        <v>100</v>
      </c>
      <c r="AF227" s="12">
        <v>99.566759428750558</v>
      </c>
      <c r="AG227" s="12">
        <v>98.969915137275137</v>
      </c>
      <c r="AH227" s="12">
        <v>98.735553453837696</v>
      </c>
      <c r="AI227" s="12">
        <v>98.60352988174678</v>
      </c>
      <c r="AJ227" s="12">
        <v>98.586197254900171</v>
      </c>
      <c r="AK227" s="12">
        <v>98.473494602306573</v>
      </c>
      <c r="AL227" s="12">
        <v>98.243903882344526</v>
      </c>
      <c r="AM227" s="12">
        <v>98.048422923194138</v>
      </c>
      <c r="AN227" s="12">
        <v>98.003750686579821</v>
      </c>
    </row>
    <row r="228" spans="1:40">
      <c r="A228" s="1" t="s">
        <v>524</v>
      </c>
      <c r="B228" s="1" t="s">
        <v>553</v>
      </c>
      <c r="D228" s="1" t="s">
        <v>687</v>
      </c>
      <c r="F228" s="1">
        <v>227</v>
      </c>
      <c r="G228" s="1" t="s">
        <v>742</v>
      </c>
      <c r="H228" s="1" t="str">
        <f t="shared" si="9"/>
        <v>227종합</v>
      </c>
      <c r="I228" s="12">
        <v>91.484934002775518</v>
      </c>
      <c r="J228" s="12">
        <v>92.1853858945139</v>
      </c>
      <c r="K228" s="12">
        <v>92.811060809984497</v>
      </c>
      <c r="L228" s="12">
        <v>93.561011905408549</v>
      </c>
      <c r="M228" s="12">
        <v>93.464784770835664</v>
      </c>
      <c r="N228" s="12">
        <v>93.833414821522069</v>
      </c>
      <c r="O228" s="12">
        <v>94.636541366914003</v>
      </c>
      <c r="P228" s="12">
        <v>95.805199534656822</v>
      </c>
      <c r="Q228" s="12">
        <v>97.309193051301875</v>
      </c>
      <c r="R228" s="12">
        <v>98.022880546637666</v>
      </c>
      <c r="S228" s="12">
        <v>98.707185154999067</v>
      </c>
      <c r="T228" s="12">
        <v>99.367861911288671</v>
      </c>
      <c r="U228" s="12">
        <v>100.37805796488702</v>
      </c>
      <c r="V228" s="12">
        <v>100.37805796488702</v>
      </c>
      <c r="W228" s="12">
        <v>101.35680052643411</v>
      </c>
      <c r="X228" s="12">
        <v>101.37835006430043</v>
      </c>
      <c r="Y228" s="12">
        <v>101.43991779323089</v>
      </c>
      <c r="Z228" s="12">
        <v>101.43047035680878</v>
      </c>
      <c r="AA228" s="12">
        <v>101.36214413749603</v>
      </c>
      <c r="AB228" s="12">
        <v>101.9744997864952</v>
      </c>
      <c r="AC228" s="12">
        <v>101.08893439744911</v>
      </c>
      <c r="AD228" s="12">
        <v>100.93478942598594</v>
      </c>
      <c r="AE228" s="12">
        <v>100</v>
      </c>
      <c r="AF228" s="12">
        <v>98.720523740313311</v>
      </c>
      <c r="AG228" s="12">
        <v>98.132558916080953</v>
      </c>
      <c r="AH228" s="12">
        <v>97.949009562341857</v>
      </c>
      <c r="AI228" s="12">
        <v>97.880144291306195</v>
      </c>
      <c r="AJ228" s="12">
        <v>97.730332858175913</v>
      </c>
      <c r="AK228" s="12">
        <v>97.567168807846656</v>
      </c>
      <c r="AL228" s="12">
        <v>97.096471548983445</v>
      </c>
      <c r="AM228" s="12">
        <v>96.917697195777777</v>
      </c>
      <c r="AN228" s="12">
        <v>96.767554678533969</v>
      </c>
    </row>
    <row r="229" spans="1:40">
      <c r="A229" s="1" t="s">
        <v>524</v>
      </c>
      <c r="B229" s="1" t="s">
        <v>553</v>
      </c>
      <c r="D229" s="1" t="s">
        <v>688</v>
      </c>
      <c r="F229" s="1">
        <v>228</v>
      </c>
      <c r="G229" s="1" t="s">
        <v>742</v>
      </c>
      <c r="H229" s="1" t="str">
        <f t="shared" si="9"/>
        <v>228종합</v>
      </c>
      <c r="U229" s="12">
        <v>100.21184242371339</v>
      </c>
      <c r="V229" s="12">
        <v>100.32983942221053</v>
      </c>
      <c r="W229" s="12">
        <v>100.73413538033152</v>
      </c>
      <c r="X229" s="12">
        <v>100.73413538033152</v>
      </c>
      <c r="Y229" s="12">
        <v>100.36229430957293</v>
      </c>
      <c r="Z229" s="12">
        <v>100.31731336866939</v>
      </c>
      <c r="AA229" s="12">
        <v>100.14316332463156</v>
      </c>
      <c r="AB229" s="12">
        <v>100.06280482376688</v>
      </c>
      <c r="AC229" s="12">
        <v>100.3885528489387</v>
      </c>
      <c r="AD229" s="12">
        <v>100.11292536136006</v>
      </c>
      <c r="AE229" s="12">
        <v>100</v>
      </c>
      <c r="AF229" s="12">
        <v>99.23990796501927</v>
      </c>
      <c r="AG229" s="12">
        <v>98.904414069612685</v>
      </c>
      <c r="AH229" s="12">
        <v>98.782740268954598</v>
      </c>
      <c r="AI229" s="12">
        <v>98.780303446525281</v>
      </c>
      <c r="AJ229" s="12">
        <v>98.896333999142215</v>
      </c>
      <c r="AK229" s="12">
        <v>99.129162394519724</v>
      </c>
      <c r="AL229" s="12">
        <v>99.024073344303687</v>
      </c>
      <c r="AM229" s="12">
        <v>98.893250525668435</v>
      </c>
      <c r="AN229" s="12">
        <v>98.702140337911203</v>
      </c>
    </row>
    <row r="230" spans="1:40">
      <c r="A230" s="1" t="s">
        <v>524</v>
      </c>
      <c r="B230" s="1" t="s">
        <v>553</v>
      </c>
      <c r="D230" s="1" t="s">
        <v>689</v>
      </c>
      <c r="F230" s="1">
        <v>229</v>
      </c>
      <c r="G230" s="1" t="s">
        <v>742</v>
      </c>
      <c r="H230" s="1" t="str">
        <f t="shared" si="9"/>
        <v>229종합</v>
      </c>
      <c r="U230" s="12">
        <v>96.285881055832832</v>
      </c>
      <c r="V230" s="12">
        <v>96.285881055832832</v>
      </c>
      <c r="W230" s="12">
        <v>96.60991711768115</v>
      </c>
      <c r="X230" s="12">
        <v>96.642051897627425</v>
      </c>
      <c r="Y230" s="12">
        <v>96.932230671149924</v>
      </c>
      <c r="Z230" s="12">
        <v>97.084074267012696</v>
      </c>
      <c r="AA230" s="12">
        <v>98.145819368152672</v>
      </c>
      <c r="AB230" s="12">
        <v>98.872025933053564</v>
      </c>
      <c r="AC230" s="12">
        <v>99.231637725888021</v>
      </c>
      <c r="AD230" s="12">
        <v>99.518011265538092</v>
      </c>
      <c r="AE230" s="12">
        <v>100</v>
      </c>
      <c r="AF230" s="12">
        <v>100.03706227487919</v>
      </c>
      <c r="AG230" s="12">
        <v>100.12064279102776</v>
      </c>
      <c r="AH230" s="12">
        <v>100.26803216725494</v>
      </c>
      <c r="AI230" s="12">
        <v>100.3696161838685</v>
      </c>
      <c r="AJ230" s="12">
        <v>100.47542943219297</v>
      </c>
      <c r="AK230" s="12">
        <v>100.65692441473874</v>
      </c>
      <c r="AL230" s="12">
        <v>100.6601437967729</v>
      </c>
      <c r="AM230" s="12">
        <v>100.63754257209811</v>
      </c>
      <c r="AN230" s="12">
        <v>100.65622827322889</v>
      </c>
    </row>
    <row r="231" spans="1:40">
      <c r="A231" s="1" t="s">
        <v>524</v>
      </c>
      <c r="B231" s="1" t="s">
        <v>553</v>
      </c>
      <c r="D231" s="1" t="s">
        <v>690</v>
      </c>
      <c r="F231" s="1">
        <v>230</v>
      </c>
      <c r="G231" s="1" t="s">
        <v>742</v>
      </c>
      <c r="H231" s="1" t="str">
        <f t="shared" si="9"/>
        <v>230종합</v>
      </c>
      <c r="U231" s="12">
        <v>100.26609057941486</v>
      </c>
      <c r="V231" s="12">
        <v>100.35333370825654</v>
      </c>
      <c r="W231" s="12">
        <v>100.37705751603222</v>
      </c>
      <c r="X231" s="12">
        <v>100.63400048350336</v>
      </c>
      <c r="Y231" s="12">
        <v>100.63400048350336</v>
      </c>
      <c r="Z231" s="12">
        <v>100.65810119371932</v>
      </c>
      <c r="AA231" s="12">
        <v>100.490096343676</v>
      </c>
      <c r="AB231" s="12">
        <v>100.28792811846601</v>
      </c>
      <c r="AC231" s="12">
        <v>100.18992426506129</v>
      </c>
      <c r="AD231" s="12">
        <v>100.05696304559523</v>
      </c>
      <c r="AE231" s="12">
        <v>100</v>
      </c>
      <c r="AF231" s="12">
        <v>98.932085859648154</v>
      </c>
      <c r="AG231" s="12">
        <v>98.773037309326114</v>
      </c>
      <c r="AH231" s="12">
        <v>98.799311595147259</v>
      </c>
      <c r="AI231" s="12">
        <v>98.838669671963046</v>
      </c>
      <c r="AJ231" s="12">
        <v>98.900277436900936</v>
      </c>
      <c r="AK231" s="12">
        <v>98.978119299303657</v>
      </c>
      <c r="AL231" s="12">
        <v>98.869112116607099</v>
      </c>
      <c r="AM231" s="12">
        <v>98.802316384112501</v>
      </c>
      <c r="AN231" s="12">
        <v>98.736278169425674</v>
      </c>
    </row>
    <row r="232" spans="1:40">
      <c r="A232" s="1" t="s">
        <v>524</v>
      </c>
      <c r="B232" s="1" t="s">
        <v>554</v>
      </c>
      <c r="F232" s="1">
        <v>231</v>
      </c>
      <c r="G232" s="1" t="s">
        <v>742</v>
      </c>
      <c r="H232" s="1" t="str">
        <f t="shared" si="9"/>
        <v>231종합</v>
      </c>
      <c r="I232" s="12">
        <v>91.165504992863291</v>
      </c>
      <c r="J232" s="12">
        <v>91.578050309180455</v>
      </c>
      <c r="K232" s="12">
        <v>92.195847515970769</v>
      </c>
      <c r="L232" s="12">
        <v>93.1297777534038</v>
      </c>
      <c r="M232" s="12">
        <v>93.725659616723476</v>
      </c>
      <c r="N232" s="12">
        <v>94.60003156171436</v>
      </c>
      <c r="O232" s="12">
        <v>94.743803229980159</v>
      </c>
      <c r="P232" s="12">
        <v>95.254303353067087</v>
      </c>
      <c r="Q232" s="12">
        <v>95.924175515407555</v>
      </c>
      <c r="R232" s="12">
        <v>96.508094958034675</v>
      </c>
      <c r="S232" s="12">
        <v>97.651985280992449</v>
      </c>
      <c r="T232" s="12">
        <v>98.808190500601953</v>
      </c>
      <c r="U232" s="12">
        <v>99.429324314822878</v>
      </c>
      <c r="V232" s="12">
        <v>99.339044503523539</v>
      </c>
      <c r="W232" s="12">
        <v>99.430969107036006</v>
      </c>
      <c r="X232" s="12">
        <v>99.779489127593877</v>
      </c>
      <c r="Y232" s="12">
        <v>99.902371320783274</v>
      </c>
      <c r="Z232" s="12">
        <v>100.09287278487555</v>
      </c>
      <c r="AA232" s="12">
        <v>100.03848363734282</v>
      </c>
      <c r="AB232" s="12">
        <v>100.13649565044534</v>
      </c>
      <c r="AC232" s="12">
        <v>100.23805438330058</v>
      </c>
      <c r="AD232" s="12">
        <v>100.26910603966088</v>
      </c>
      <c r="AE232" s="12">
        <v>100</v>
      </c>
      <c r="AF232" s="12">
        <v>99.941911481662487</v>
      </c>
      <c r="AG232" s="12">
        <v>99.861854175891992</v>
      </c>
      <c r="AH232" s="12">
        <v>99.73406430702785</v>
      </c>
      <c r="AI232" s="12">
        <v>99.610794791307512</v>
      </c>
      <c r="AJ232" s="12">
        <v>99.515896952714343</v>
      </c>
      <c r="AK232" s="12">
        <v>99.47884502331496</v>
      </c>
      <c r="AL232" s="12">
        <v>99.430046498620257</v>
      </c>
      <c r="AM232" s="12">
        <v>99.202377689394226</v>
      </c>
      <c r="AN232" s="12">
        <v>98.982142538407984</v>
      </c>
    </row>
    <row r="233" spans="1:40">
      <c r="A233" s="1" t="s">
        <v>524</v>
      </c>
      <c r="B233" s="1" t="s">
        <v>554</v>
      </c>
      <c r="D233" s="1" t="s">
        <v>691</v>
      </c>
      <c r="F233" s="1">
        <v>232</v>
      </c>
      <c r="G233" s="1" t="s">
        <v>742</v>
      </c>
      <c r="H233" s="1" t="str">
        <f t="shared" si="9"/>
        <v>232종합</v>
      </c>
      <c r="I233" s="12">
        <v>86.030619088447381</v>
      </c>
      <c r="J233" s="12">
        <v>86.909448134489011</v>
      </c>
      <c r="K233" s="12">
        <v>88.026824031564203</v>
      </c>
      <c r="L233" s="12">
        <v>89.11152871380385</v>
      </c>
      <c r="M233" s="12">
        <v>91.80590213529014</v>
      </c>
      <c r="N233" s="12">
        <v>93.448809090621879</v>
      </c>
      <c r="O233" s="12">
        <v>93.604283038513344</v>
      </c>
      <c r="P233" s="12">
        <v>94.744529153934579</v>
      </c>
      <c r="Q233" s="12">
        <v>95.411922382224262</v>
      </c>
      <c r="R233" s="12">
        <v>95.95769605545425</v>
      </c>
      <c r="S233" s="12">
        <v>96.771925689863238</v>
      </c>
      <c r="T233" s="12">
        <v>97.942224166613642</v>
      </c>
      <c r="U233" s="12">
        <v>97.910432045365809</v>
      </c>
      <c r="V233" s="12">
        <v>98.54785605167703</v>
      </c>
      <c r="W233" s="12">
        <v>97.826856864140737</v>
      </c>
      <c r="X233" s="12">
        <v>99.403051379295661</v>
      </c>
      <c r="Y233" s="12">
        <v>99.632364196075386</v>
      </c>
      <c r="Z233" s="12">
        <v>100.5564639843768</v>
      </c>
      <c r="AA233" s="12">
        <v>100.34781911281551</v>
      </c>
      <c r="AB233" s="12">
        <v>100.54770932725276</v>
      </c>
      <c r="AC233" s="12">
        <v>100.76371829598804</v>
      </c>
      <c r="AD233" s="12">
        <v>100.86728189421068</v>
      </c>
      <c r="AE233" s="12">
        <v>100</v>
      </c>
      <c r="AF233" s="12">
        <v>99.835382944812622</v>
      </c>
      <c r="AG233" s="12">
        <v>99.711345917280141</v>
      </c>
      <c r="AH233" s="12">
        <v>99.265175461342054</v>
      </c>
      <c r="AI233" s="12">
        <v>99.076522775664245</v>
      </c>
      <c r="AJ233" s="12">
        <v>98.821437666278484</v>
      </c>
      <c r="AK233" s="12">
        <v>98.686846740587683</v>
      </c>
      <c r="AL233" s="12">
        <v>98.626469766953576</v>
      </c>
      <c r="AM233" s="12">
        <v>98.148601711200754</v>
      </c>
      <c r="AN233" s="12">
        <v>97.796445736689293</v>
      </c>
    </row>
    <row r="234" spans="1:40">
      <c r="A234" s="1" t="s">
        <v>524</v>
      </c>
      <c r="B234" s="1" t="s">
        <v>554</v>
      </c>
      <c r="D234" s="1" t="s">
        <v>692</v>
      </c>
      <c r="F234" s="1">
        <v>233</v>
      </c>
      <c r="G234" s="1" t="s">
        <v>742</v>
      </c>
      <c r="H234" s="1" t="str">
        <f t="shared" si="9"/>
        <v>233종합</v>
      </c>
      <c r="I234" s="12">
        <v>96.153126097873681</v>
      </c>
      <c r="J234" s="12">
        <v>96.262617388515764</v>
      </c>
      <c r="K234" s="12">
        <v>96.578077757493929</v>
      </c>
      <c r="L234" s="12">
        <v>96.848744534382334</v>
      </c>
      <c r="M234" s="12">
        <v>96.379040252028716</v>
      </c>
      <c r="N234" s="12">
        <v>96.848744534382334</v>
      </c>
      <c r="O234" s="12">
        <v>97.05935024409952</v>
      </c>
      <c r="P234" s="12">
        <v>97.522084073782281</v>
      </c>
      <c r="Q234" s="12">
        <v>98.066846199875329</v>
      </c>
      <c r="R234" s="12">
        <v>98.209821802104727</v>
      </c>
      <c r="S234" s="12">
        <v>98.835540924692367</v>
      </c>
      <c r="T234" s="12">
        <v>99.574197808247106</v>
      </c>
      <c r="U234" s="12">
        <v>99.644062359972125</v>
      </c>
      <c r="V234" s="12">
        <v>99.74630968184897</v>
      </c>
      <c r="W234" s="12">
        <v>99.973271980221327</v>
      </c>
      <c r="X234" s="12">
        <v>99.975375816512894</v>
      </c>
      <c r="Y234" s="12">
        <v>99.971720701175926</v>
      </c>
      <c r="Z234" s="12">
        <v>100.01241903225518</v>
      </c>
      <c r="AA234" s="12">
        <v>99.988726896501291</v>
      </c>
      <c r="AB234" s="12">
        <v>99.980405193968011</v>
      </c>
      <c r="AC234" s="12">
        <v>99.971249520577246</v>
      </c>
      <c r="AD234" s="12">
        <v>99.965720840276816</v>
      </c>
      <c r="AE234" s="12">
        <v>100</v>
      </c>
      <c r="AF234" s="12">
        <v>99.904183197321231</v>
      </c>
      <c r="AG234" s="12">
        <v>99.904974131070986</v>
      </c>
      <c r="AH234" s="12">
        <v>100.02908834726176</v>
      </c>
      <c r="AI234" s="12">
        <v>99.925722517414485</v>
      </c>
      <c r="AJ234" s="12">
        <v>99.995349145366831</v>
      </c>
      <c r="AK234" s="12">
        <v>99.981636717864689</v>
      </c>
      <c r="AL234" s="12">
        <v>99.876019787081361</v>
      </c>
      <c r="AM234" s="12">
        <v>99.761290094846359</v>
      </c>
      <c r="AN234" s="12">
        <v>99.706688251052626</v>
      </c>
    </row>
    <row r="235" spans="1:40">
      <c r="A235" s="1" t="s">
        <v>524</v>
      </c>
      <c r="B235" s="1" t="s">
        <v>554</v>
      </c>
      <c r="D235" s="1" t="s">
        <v>693</v>
      </c>
      <c r="F235" s="1">
        <v>234</v>
      </c>
      <c r="G235" s="1" t="s">
        <v>742</v>
      </c>
      <c r="H235" s="1" t="str">
        <f t="shared" si="9"/>
        <v>234종합</v>
      </c>
      <c r="I235" s="12">
        <v>91.848254121312578</v>
      </c>
      <c r="J235" s="12">
        <v>92.087633250490057</v>
      </c>
      <c r="K235" s="12">
        <v>92.333662623653993</v>
      </c>
      <c r="L235" s="12">
        <v>93.249526085871352</v>
      </c>
      <c r="M235" s="12">
        <v>93.117774567833479</v>
      </c>
      <c r="N235" s="12">
        <v>93.778228764514907</v>
      </c>
      <c r="O235" s="12">
        <v>93.850003196908432</v>
      </c>
      <c r="P235" s="12">
        <v>93.932852806817834</v>
      </c>
      <c r="Q235" s="12">
        <v>94.868287247490741</v>
      </c>
      <c r="R235" s="12">
        <v>95.685096560080112</v>
      </c>
      <c r="S235" s="12">
        <v>97.166496547249551</v>
      </c>
      <c r="T235" s="12">
        <v>98.534127207994686</v>
      </c>
      <c r="U235" s="12">
        <v>100.35816133596984</v>
      </c>
      <c r="V235" s="12">
        <v>100.37542856245976</v>
      </c>
      <c r="W235" s="12">
        <v>100.41399868060115</v>
      </c>
      <c r="X235" s="12">
        <v>100.42857076027364</v>
      </c>
      <c r="Y235" s="12">
        <v>100.41518265589488</v>
      </c>
      <c r="Z235" s="12">
        <v>100.38404775059996</v>
      </c>
      <c r="AA235" s="12">
        <v>100.36147557771378</v>
      </c>
      <c r="AB235" s="12">
        <v>100.34200771101253</v>
      </c>
      <c r="AC235" s="12">
        <v>100.36407436231005</v>
      </c>
      <c r="AD235" s="12">
        <v>100.28960618570977</v>
      </c>
      <c r="AE235" s="12">
        <v>100</v>
      </c>
      <c r="AF235" s="12">
        <v>99.745624516829153</v>
      </c>
      <c r="AG235" s="12">
        <v>99.720688247137076</v>
      </c>
      <c r="AH235" s="12">
        <v>99.501498797725162</v>
      </c>
      <c r="AI235" s="12">
        <v>99.199368408461808</v>
      </c>
      <c r="AJ235" s="12">
        <v>99.024369754383997</v>
      </c>
      <c r="AK235" s="12">
        <v>98.810255404901085</v>
      </c>
      <c r="AL235" s="12">
        <v>98.667659403947269</v>
      </c>
      <c r="AM235" s="12">
        <v>98.468073801575983</v>
      </c>
      <c r="AN235" s="12">
        <v>98.311166305755066</v>
      </c>
    </row>
    <row r="236" spans="1:40">
      <c r="A236" s="1" t="s">
        <v>524</v>
      </c>
      <c r="B236" s="1" t="s">
        <v>554</v>
      </c>
      <c r="D236" s="1" t="s">
        <v>694</v>
      </c>
      <c r="F236" s="1">
        <v>235</v>
      </c>
      <c r="G236" s="1" t="s">
        <v>742</v>
      </c>
      <c r="H236" s="1" t="str">
        <f t="shared" si="9"/>
        <v>235종합</v>
      </c>
      <c r="U236" s="12">
        <v>101.03714253657785</v>
      </c>
      <c r="V236" s="12">
        <v>98.228557980567473</v>
      </c>
      <c r="W236" s="12">
        <v>98.255721708152109</v>
      </c>
      <c r="X236" s="12">
        <v>98.435397106942077</v>
      </c>
      <c r="Y236" s="12">
        <v>98.433468396402404</v>
      </c>
      <c r="Z236" s="12">
        <v>98.645434813187478</v>
      </c>
      <c r="AA236" s="12">
        <v>99.079729224444819</v>
      </c>
      <c r="AB236" s="12">
        <v>99.856980241686969</v>
      </c>
      <c r="AC236" s="12">
        <v>99.937811999186223</v>
      </c>
      <c r="AD236" s="12">
        <v>100</v>
      </c>
      <c r="AE236" s="12">
        <v>100</v>
      </c>
      <c r="AF236" s="12">
        <v>99.957007661569165</v>
      </c>
      <c r="AG236" s="12">
        <v>99.926204465311969</v>
      </c>
      <c r="AH236" s="12">
        <v>100.04050849664627</v>
      </c>
      <c r="AI236" s="12">
        <v>100.11092168088602</v>
      </c>
      <c r="AJ236" s="12">
        <v>100.20144731017899</v>
      </c>
      <c r="AK236" s="12">
        <v>100.24315080501225</v>
      </c>
      <c r="AL236" s="12">
        <v>100.28722246223208</v>
      </c>
      <c r="AM236" s="12">
        <v>100.24102586314147</v>
      </c>
      <c r="AN236" s="12">
        <v>100.06289269279745</v>
      </c>
    </row>
    <row r="237" spans="1:40">
      <c r="A237" s="1" t="s">
        <v>524</v>
      </c>
      <c r="B237" s="1" t="s">
        <v>554</v>
      </c>
      <c r="D237" s="1" t="s">
        <v>695</v>
      </c>
      <c r="F237" s="1">
        <v>236</v>
      </c>
      <c r="G237" s="1" t="s">
        <v>742</v>
      </c>
      <c r="H237" s="1" t="str">
        <f t="shared" si="9"/>
        <v>236종합</v>
      </c>
      <c r="I237" s="12">
        <v>86.647706310340624</v>
      </c>
      <c r="J237" s="12">
        <v>87.132284372420372</v>
      </c>
      <c r="K237" s="12">
        <v>88.474782111981526</v>
      </c>
      <c r="L237" s="12">
        <v>91.650774037146547</v>
      </c>
      <c r="M237" s="12">
        <v>91.452827602901053</v>
      </c>
      <c r="N237" s="12">
        <v>91.950533757604646</v>
      </c>
      <c r="O237" s="12">
        <v>92.050866569699551</v>
      </c>
      <c r="P237" s="12">
        <v>92.079923300198203</v>
      </c>
      <c r="Q237" s="12">
        <v>92.228128898997028</v>
      </c>
      <c r="R237" s="12">
        <v>93.9062267901936</v>
      </c>
      <c r="S237" s="12">
        <v>97.209556943294956</v>
      </c>
      <c r="T237" s="12">
        <v>99.298954330511606</v>
      </c>
      <c r="U237" s="12">
        <v>100.15819494594486</v>
      </c>
      <c r="V237" s="12">
        <v>100.18719219886077</v>
      </c>
      <c r="W237" s="12">
        <v>100.22007807036725</v>
      </c>
      <c r="X237" s="12">
        <v>100.20091463243251</v>
      </c>
      <c r="Y237" s="12">
        <v>100.12942748907102</v>
      </c>
      <c r="Z237" s="12">
        <v>100.10664256685357</v>
      </c>
      <c r="AA237" s="12">
        <v>100.07578612245426</v>
      </c>
      <c r="AB237" s="12">
        <v>100.07588667443387</v>
      </c>
      <c r="AC237" s="12">
        <v>100.06917999411877</v>
      </c>
      <c r="AD237" s="12">
        <v>99.987111702366818</v>
      </c>
      <c r="AE237" s="12">
        <v>100</v>
      </c>
      <c r="AF237" s="12">
        <v>99.860491028672101</v>
      </c>
      <c r="AG237" s="12">
        <v>99.802538883033961</v>
      </c>
      <c r="AH237" s="12">
        <v>99.597453159848385</v>
      </c>
      <c r="AI237" s="12">
        <v>99.368028931387613</v>
      </c>
      <c r="AJ237" s="12">
        <v>99.294809069455866</v>
      </c>
      <c r="AK237" s="12">
        <v>99.212261953544427</v>
      </c>
      <c r="AL237" s="12">
        <v>99.195536144581936</v>
      </c>
      <c r="AM237" s="12">
        <v>99.047671853483507</v>
      </c>
      <c r="AN237" s="12">
        <v>98.819061512914502</v>
      </c>
    </row>
    <row r="238" spans="1:40">
      <c r="A238" s="1" t="s">
        <v>524</v>
      </c>
      <c r="B238" s="1" t="s">
        <v>554</v>
      </c>
      <c r="D238" s="1" t="s">
        <v>696</v>
      </c>
      <c r="F238" s="1">
        <v>237</v>
      </c>
      <c r="G238" s="1" t="s">
        <v>742</v>
      </c>
      <c r="H238" s="1" t="str">
        <f t="shared" si="9"/>
        <v>237종합</v>
      </c>
      <c r="U238" s="12">
        <v>97.942516372011767</v>
      </c>
      <c r="V238" s="12">
        <v>97.653117187941248</v>
      </c>
      <c r="W238" s="12">
        <v>99.2332758083936</v>
      </c>
      <c r="X238" s="12">
        <v>99.349694351960068</v>
      </c>
      <c r="Y238" s="12">
        <v>99.585708753516272</v>
      </c>
      <c r="Z238" s="12">
        <v>99.495537909280131</v>
      </c>
      <c r="AA238" s="12">
        <v>99.535911247360559</v>
      </c>
      <c r="AB238" s="12">
        <v>99.568409533735348</v>
      </c>
      <c r="AC238" s="12">
        <v>99.7631486711023</v>
      </c>
      <c r="AD238" s="12">
        <v>100.17880262638256</v>
      </c>
      <c r="AE238" s="12">
        <v>100</v>
      </c>
      <c r="AF238" s="12">
        <v>100.10412954747339</v>
      </c>
      <c r="AG238" s="12">
        <v>100.33938313624134</v>
      </c>
      <c r="AH238" s="12">
        <v>100.14808727474336</v>
      </c>
      <c r="AI238" s="12">
        <v>100.10335629304474</v>
      </c>
      <c r="AJ238" s="12">
        <v>99.888782915417693</v>
      </c>
      <c r="AK238" s="12">
        <v>99.665882883118741</v>
      </c>
      <c r="AL238" s="12">
        <v>99.797537787286146</v>
      </c>
      <c r="AM238" s="12">
        <v>99.737627528828526</v>
      </c>
      <c r="AN238" s="12">
        <v>99.534726720537748</v>
      </c>
    </row>
    <row r="239" spans="1:40">
      <c r="A239" s="1" t="s">
        <v>524</v>
      </c>
      <c r="B239" s="1" t="s">
        <v>555</v>
      </c>
      <c r="F239" s="1">
        <v>238</v>
      </c>
      <c r="G239" s="1" t="s">
        <v>742</v>
      </c>
      <c r="H239" s="1" t="str">
        <f t="shared" si="9"/>
        <v>238종합</v>
      </c>
      <c r="I239" s="12">
        <v>90.983949924368019</v>
      </c>
      <c r="J239" s="12">
        <v>91.2012913468498</v>
      </c>
      <c r="K239" s="12">
        <v>91.938519892877011</v>
      </c>
      <c r="L239" s="12">
        <v>92.545351881636634</v>
      </c>
      <c r="M239" s="12">
        <v>92.68496702342452</v>
      </c>
      <c r="N239" s="12">
        <v>93.112859863611263</v>
      </c>
      <c r="O239" s="12">
        <v>93.409700320285566</v>
      </c>
      <c r="P239" s="12">
        <v>93.836332247040275</v>
      </c>
      <c r="Q239" s="12">
        <v>94.454807853090216</v>
      </c>
      <c r="R239" s="12">
        <v>95.058000134923049</v>
      </c>
      <c r="S239" s="12">
        <v>95.87047951838602</v>
      </c>
      <c r="T239" s="12">
        <v>96.410102955590631</v>
      </c>
      <c r="U239" s="12">
        <v>97.085944674562199</v>
      </c>
      <c r="V239" s="12">
        <v>97.228524933458075</v>
      </c>
      <c r="W239" s="12">
        <v>97.644851775793867</v>
      </c>
      <c r="X239" s="12">
        <v>97.897963478086254</v>
      </c>
      <c r="Y239" s="12">
        <v>98.149145315488084</v>
      </c>
      <c r="Z239" s="12">
        <v>98.368460204310836</v>
      </c>
      <c r="AA239" s="12">
        <v>98.612270255979979</v>
      </c>
      <c r="AB239" s="12">
        <v>98.987882017013035</v>
      </c>
      <c r="AC239" s="12">
        <v>99.414376441691388</v>
      </c>
      <c r="AD239" s="12">
        <v>99.693202730268681</v>
      </c>
      <c r="AE239" s="12">
        <v>100</v>
      </c>
      <c r="AF239" s="12">
        <v>100.34095736973114</v>
      </c>
      <c r="AG239" s="12">
        <v>100.68388064256636</v>
      </c>
      <c r="AH239" s="12">
        <v>100.9239418030246</v>
      </c>
      <c r="AI239" s="12">
        <v>101.30178710012663</v>
      </c>
      <c r="AJ239" s="12">
        <v>101.7033790977345</v>
      </c>
      <c r="AK239" s="12">
        <v>102.17736402415581</v>
      </c>
      <c r="AL239" s="12">
        <v>102.62476783211649</v>
      </c>
      <c r="AM239" s="12">
        <v>103.31813120890267</v>
      </c>
      <c r="AN239" s="12">
        <v>103.59626856340502</v>
      </c>
    </row>
    <row r="240" spans="1:40">
      <c r="A240" s="1" t="s">
        <v>524</v>
      </c>
      <c r="B240" s="1" t="s">
        <v>555</v>
      </c>
      <c r="D240" s="1" t="s">
        <v>697</v>
      </c>
      <c r="F240" s="1">
        <v>239</v>
      </c>
      <c r="G240" s="1" t="s">
        <v>742</v>
      </c>
      <c r="H240" s="1" t="str">
        <f t="shared" si="9"/>
        <v>239종합</v>
      </c>
      <c r="U240" s="12">
        <v>97.007629579256971</v>
      </c>
      <c r="V240" s="12">
        <v>97.052859856812816</v>
      </c>
      <c r="W240" s="12">
        <v>97.489615820995184</v>
      </c>
      <c r="X240" s="12">
        <v>97.655089020215229</v>
      </c>
      <c r="Y240" s="12">
        <v>97.837015300251281</v>
      </c>
      <c r="Z240" s="12">
        <v>98.183741602501314</v>
      </c>
      <c r="AA240" s="12">
        <v>98.25870304143595</v>
      </c>
      <c r="AB240" s="12">
        <v>98.800010385020812</v>
      </c>
      <c r="AC240" s="12">
        <v>99.364658290329103</v>
      </c>
      <c r="AD240" s="12">
        <v>99.840733279255389</v>
      </c>
      <c r="AE240" s="12">
        <v>100</v>
      </c>
      <c r="AF240" s="12">
        <v>100.21102429241505</v>
      </c>
      <c r="AG240" s="12">
        <v>100.69520276868657</v>
      </c>
      <c r="AH240" s="12">
        <v>100.90524187524299</v>
      </c>
      <c r="AI240" s="12">
        <v>101.19951639704703</v>
      </c>
      <c r="AJ240" s="12">
        <v>101.56618672595496</v>
      </c>
      <c r="AK240" s="12">
        <v>102.06346550526257</v>
      </c>
      <c r="AL240" s="12">
        <v>102.70756511645251</v>
      </c>
      <c r="AM240" s="12">
        <v>103.34994334500178</v>
      </c>
      <c r="AN240" s="12">
        <v>103.46323617746418</v>
      </c>
    </row>
    <row r="241" spans="1:40">
      <c r="A241" s="1" t="s">
        <v>524</v>
      </c>
      <c r="B241" s="1" t="s">
        <v>555</v>
      </c>
      <c r="D241" s="1" t="s">
        <v>698</v>
      </c>
      <c r="F241" s="1">
        <v>240</v>
      </c>
      <c r="G241" s="1" t="s">
        <v>742</v>
      </c>
      <c r="H241" s="1" t="str">
        <f t="shared" si="9"/>
        <v>240종합</v>
      </c>
      <c r="I241" s="12">
        <v>85.83142879726519</v>
      </c>
      <c r="J241" s="12">
        <v>86.277926899894695</v>
      </c>
      <c r="K241" s="12">
        <v>87.342870618182488</v>
      </c>
      <c r="L241" s="12">
        <v>88.43821392482964</v>
      </c>
      <c r="M241" s="12">
        <v>88.940318794209716</v>
      </c>
      <c r="N241" s="12">
        <v>89.466113964899122</v>
      </c>
      <c r="O241" s="12">
        <v>89.79951131003925</v>
      </c>
      <c r="P241" s="12">
        <v>90.174061359240042</v>
      </c>
      <c r="Q241" s="12">
        <v>91.065931864534832</v>
      </c>
      <c r="R241" s="12">
        <v>91.92583231125387</v>
      </c>
      <c r="S241" s="12">
        <v>93.016464330201401</v>
      </c>
      <c r="T241" s="12">
        <v>93.763549714904315</v>
      </c>
      <c r="U241" s="12">
        <v>95.207588098154602</v>
      </c>
      <c r="V241" s="12">
        <v>95.428482607244149</v>
      </c>
      <c r="W241" s="12">
        <v>96.534591964462891</v>
      </c>
      <c r="X241" s="12">
        <v>97.412743380192921</v>
      </c>
      <c r="Y241" s="12">
        <v>97.745405753080249</v>
      </c>
      <c r="Z241" s="12">
        <v>97.89180642669308</v>
      </c>
      <c r="AA241" s="12">
        <v>98.734995846050055</v>
      </c>
      <c r="AB241" s="12">
        <v>98.802481076205851</v>
      </c>
      <c r="AC241" s="12">
        <v>99.672424033249911</v>
      </c>
      <c r="AD241" s="12">
        <v>99.756574171228877</v>
      </c>
      <c r="AE241" s="12">
        <v>100</v>
      </c>
      <c r="AF241" s="12">
        <v>100.53847676837826</v>
      </c>
      <c r="AG241" s="12">
        <v>101.095147941397</v>
      </c>
      <c r="AH241" s="12">
        <v>101.90581474941438</v>
      </c>
      <c r="AI241" s="12">
        <v>102.63325689959726</v>
      </c>
      <c r="AJ241" s="12">
        <v>103.11428884116512</v>
      </c>
      <c r="AK241" s="12">
        <v>104.09113089500856</v>
      </c>
      <c r="AL241" s="12">
        <v>104.99343044584974</v>
      </c>
      <c r="AM241" s="12">
        <v>106.18421180278052</v>
      </c>
      <c r="AN241" s="12">
        <v>106.6778154776167</v>
      </c>
    </row>
    <row r="242" spans="1:40">
      <c r="A242" s="1" t="s">
        <v>524</v>
      </c>
      <c r="B242" s="1" t="s">
        <v>555</v>
      </c>
      <c r="D242" s="1" t="s">
        <v>699</v>
      </c>
      <c r="F242" s="1">
        <v>241</v>
      </c>
      <c r="G242" s="1" t="s">
        <v>742</v>
      </c>
      <c r="H242" s="1" t="str">
        <f t="shared" si="9"/>
        <v>241종합</v>
      </c>
      <c r="I242" s="12">
        <v>92.48080641658936</v>
      </c>
      <c r="J242" s="12">
        <v>92.507701529668864</v>
      </c>
      <c r="K242" s="12">
        <v>92.929711219619421</v>
      </c>
      <c r="L242" s="12">
        <v>93.266706273538347</v>
      </c>
      <c r="M242" s="12">
        <v>93.278400180076687</v>
      </c>
      <c r="N242" s="12">
        <v>93.544513152440032</v>
      </c>
      <c r="O242" s="12">
        <v>93.685347887202582</v>
      </c>
      <c r="P242" s="12">
        <v>93.997068352144325</v>
      </c>
      <c r="Q242" s="12">
        <v>94.332198272026176</v>
      </c>
      <c r="R242" s="12">
        <v>94.690894481476064</v>
      </c>
      <c r="S242" s="12">
        <v>95.031179356827806</v>
      </c>
      <c r="T242" s="12">
        <v>95.347381562846806</v>
      </c>
      <c r="U242" s="12">
        <v>95.743142257027756</v>
      </c>
      <c r="V242" s="12">
        <v>95.916454937224046</v>
      </c>
      <c r="W242" s="12">
        <v>96.320736643455987</v>
      </c>
      <c r="X242" s="12">
        <v>96.558457474083966</v>
      </c>
      <c r="Y242" s="12">
        <v>97.015368654274241</v>
      </c>
      <c r="Z242" s="12">
        <v>97.350232427178128</v>
      </c>
      <c r="AA242" s="12">
        <v>97.64894558963293</v>
      </c>
      <c r="AB242" s="12">
        <v>98.398008474095775</v>
      </c>
      <c r="AC242" s="12">
        <v>98.995038105256228</v>
      </c>
      <c r="AD242" s="12">
        <v>99.491432323450297</v>
      </c>
      <c r="AE242" s="12">
        <v>100</v>
      </c>
      <c r="AF242" s="12">
        <v>100.42234241811414</v>
      </c>
      <c r="AG242" s="12">
        <v>101.16365467468091</v>
      </c>
      <c r="AH242" s="12">
        <v>101.35886022894395</v>
      </c>
      <c r="AI242" s="12">
        <v>101.85555034286099</v>
      </c>
      <c r="AJ242" s="12">
        <v>102.47336960273847</v>
      </c>
      <c r="AK242" s="12">
        <v>103.08171938097937</v>
      </c>
      <c r="AL242" s="12">
        <v>103.89079425208632</v>
      </c>
      <c r="AM242" s="12">
        <v>104.85214408395196</v>
      </c>
      <c r="AN242" s="12">
        <v>105.16109000909533</v>
      </c>
    </row>
    <row r="243" spans="1:40">
      <c r="A243" s="1" t="s">
        <v>524</v>
      </c>
      <c r="B243" s="1" t="s">
        <v>555</v>
      </c>
      <c r="D243" s="1" t="s">
        <v>699</v>
      </c>
      <c r="E243" s="1" t="s">
        <v>631</v>
      </c>
      <c r="F243" s="1">
        <v>242</v>
      </c>
      <c r="G243" s="1" t="s">
        <v>742</v>
      </c>
      <c r="H243" s="1" t="str">
        <f t="shared" si="9"/>
        <v>242종합</v>
      </c>
      <c r="I243" s="12">
        <v>94.962183860117705</v>
      </c>
      <c r="J243" s="12">
        <v>94.948642476077154</v>
      </c>
      <c r="K243" s="12">
        <v>95.310999114978529</v>
      </c>
      <c r="L243" s="12">
        <v>95.154767413990513</v>
      </c>
      <c r="M243" s="12">
        <v>95.037070645217369</v>
      </c>
      <c r="N243" s="12">
        <v>95.316718281137213</v>
      </c>
      <c r="O243" s="12">
        <v>95.400090023732645</v>
      </c>
      <c r="P243" s="12">
        <v>95.404741625680444</v>
      </c>
      <c r="Q243" s="12">
        <v>95.590605531527231</v>
      </c>
      <c r="R243" s="12">
        <v>95.720065904043906</v>
      </c>
      <c r="S243" s="12">
        <v>95.988232168911367</v>
      </c>
      <c r="T243" s="12">
        <v>96.311592155687492</v>
      </c>
      <c r="U243" s="12">
        <v>96.548065806286118</v>
      </c>
      <c r="V243" s="12">
        <v>96.724938996845452</v>
      </c>
      <c r="W243" s="12">
        <v>97.116721696696601</v>
      </c>
      <c r="X243" s="12">
        <v>97.456894164195219</v>
      </c>
      <c r="Y243" s="12">
        <v>97.604847993452637</v>
      </c>
      <c r="Z243" s="12">
        <v>98.068898858089241</v>
      </c>
      <c r="AA243" s="12">
        <v>98.325856191125524</v>
      </c>
      <c r="AB243" s="12">
        <v>98.921507361015259</v>
      </c>
      <c r="AC243" s="12">
        <v>99.176676143012514</v>
      </c>
      <c r="AD243" s="12">
        <v>99.640795597269786</v>
      </c>
      <c r="AE243" s="12">
        <v>100</v>
      </c>
      <c r="AF243" s="12">
        <v>100.70370224901959</v>
      </c>
      <c r="AG243" s="12">
        <v>101.45336451872542</v>
      </c>
      <c r="AH243" s="12">
        <v>101.79149465592012</v>
      </c>
      <c r="AI243" s="12">
        <v>102.3226167964157</v>
      </c>
      <c r="AJ243" s="12">
        <v>102.93160530600865</v>
      </c>
      <c r="AK243" s="12">
        <v>103.38513855736657</v>
      </c>
      <c r="AL243" s="12">
        <v>104.14397575599897</v>
      </c>
      <c r="AM243" s="12">
        <v>104.89911983485274</v>
      </c>
      <c r="AN243" s="12">
        <v>105.27287364875954</v>
      </c>
    </row>
    <row r="244" spans="1:40">
      <c r="A244" s="1" t="s">
        <v>524</v>
      </c>
      <c r="B244" s="1" t="s">
        <v>555</v>
      </c>
      <c r="D244" s="1" t="s">
        <v>699</v>
      </c>
      <c r="E244" s="1" t="s">
        <v>645</v>
      </c>
      <c r="F244" s="1">
        <v>243</v>
      </c>
      <c r="G244" s="1" t="s">
        <v>742</v>
      </c>
      <c r="H244" s="1" t="str">
        <f t="shared" si="9"/>
        <v>243종합</v>
      </c>
      <c r="I244" s="12">
        <v>90.133050153565065</v>
      </c>
      <c r="J244" s="12">
        <v>90.193142079014578</v>
      </c>
      <c r="K244" s="12">
        <v>90.662926894378771</v>
      </c>
      <c r="L244" s="12">
        <v>91.407590290221265</v>
      </c>
      <c r="M244" s="12">
        <v>91.527138349640722</v>
      </c>
      <c r="N244" s="12">
        <v>91.781144674871811</v>
      </c>
      <c r="O244" s="12">
        <v>91.969548726651155</v>
      </c>
      <c r="P244" s="12">
        <v>92.537756516907876</v>
      </c>
      <c r="Q244" s="12">
        <v>92.997610508055061</v>
      </c>
      <c r="R244" s="12">
        <v>93.549053937961148</v>
      </c>
      <c r="S244" s="12">
        <v>93.949518568295858</v>
      </c>
      <c r="T244" s="12">
        <v>94.258750482808821</v>
      </c>
      <c r="U244" s="12">
        <v>94.790487243021531</v>
      </c>
      <c r="V244" s="12">
        <v>94.95960876110577</v>
      </c>
      <c r="W244" s="12">
        <v>95.378513866741372</v>
      </c>
      <c r="X244" s="12">
        <v>95.496163508899713</v>
      </c>
      <c r="Y244" s="12">
        <v>96.315925985124679</v>
      </c>
      <c r="Z244" s="12">
        <v>96.498716472022167</v>
      </c>
      <c r="AA244" s="12">
        <v>96.846510892264476</v>
      </c>
      <c r="AB244" s="12">
        <v>97.776342061369533</v>
      </c>
      <c r="AC244" s="12">
        <v>98.778515524694413</v>
      </c>
      <c r="AD244" s="12">
        <v>99.313317982645785</v>
      </c>
      <c r="AE244" s="12">
        <v>100</v>
      </c>
      <c r="AF244" s="12">
        <v>100.09555103562778</v>
      </c>
      <c r="AG244" s="12">
        <v>100.82718751148496</v>
      </c>
      <c r="AH244" s="12">
        <v>100.85716196210974</v>
      </c>
      <c r="AI244" s="12">
        <v>101.31410859659526</v>
      </c>
      <c r="AJ244" s="12">
        <v>101.94209965634997</v>
      </c>
      <c r="AK244" s="12">
        <v>102.72936060037165</v>
      </c>
      <c r="AL244" s="12">
        <v>103.59661536388487</v>
      </c>
      <c r="AM244" s="12">
        <v>104.79744413292002</v>
      </c>
      <c r="AN244" s="12">
        <v>105.03101239209865</v>
      </c>
    </row>
    <row r="245" spans="1:40">
      <c r="A245" s="1" t="s">
        <v>524</v>
      </c>
      <c r="B245" s="1" t="s">
        <v>555</v>
      </c>
      <c r="D245" s="1" t="s">
        <v>700</v>
      </c>
      <c r="F245" s="1">
        <v>244</v>
      </c>
      <c r="G245" s="1" t="s">
        <v>742</v>
      </c>
      <c r="H245" s="1" t="str">
        <f t="shared" si="9"/>
        <v>244종합</v>
      </c>
      <c r="U245" s="12">
        <v>99.095085230691552</v>
      </c>
      <c r="V245" s="12">
        <v>99.389978141458514</v>
      </c>
      <c r="W245" s="12">
        <v>99.622440716936509</v>
      </c>
      <c r="X245" s="12">
        <v>99.670087271857355</v>
      </c>
      <c r="Y245" s="12">
        <v>99.774691347635098</v>
      </c>
      <c r="Z245" s="12">
        <v>99.856655758095826</v>
      </c>
      <c r="AA245" s="12">
        <v>99.896367078457786</v>
      </c>
      <c r="AB245" s="12">
        <v>99.939792590367276</v>
      </c>
      <c r="AC245" s="12">
        <v>99.936910313053502</v>
      </c>
      <c r="AD245" s="12">
        <v>99.979810705089676</v>
      </c>
      <c r="AE245" s="12">
        <v>100</v>
      </c>
      <c r="AF245" s="12">
        <v>99.973084212384379</v>
      </c>
      <c r="AG245" s="12">
        <v>100.02364176519197</v>
      </c>
      <c r="AH245" s="12">
        <v>100.02364176519197</v>
      </c>
      <c r="AI245" s="12">
        <v>100.44626142408283</v>
      </c>
      <c r="AJ245" s="12">
        <v>100.64239046984882</v>
      </c>
      <c r="AK245" s="12">
        <v>100.62665705346348</v>
      </c>
      <c r="AL245" s="12">
        <v>100.80266930137714</v>
      </c>
      <c r="AM245" s="12">
        <v>100.83348532309375</v>
      </c>
      <c r="AN245" s="12">
        <v>100.84522871840851</v>
      </c>
    </row>
    <row r="246" spans="1:40">
      <c r="A246" s="1" t="s">
        <v>524</v>
      </c>
      <c r="B246" s="1" t="s">
        <v>555</v>
      </c>
      <c r="D246" s="1" t="s">
        <v>701</v>
      </c>
      <c r="F246" s="1">
        <v>245</v>
      </c>
      <c r="G246" s="1" t="s">
        <v>742</v>
      </c>
      <c r="H246" s="1" t="str">
        <f t="shared" si="9"/>
        <v>245종합</v>
      </c>
      <c r="U246" s="12">
        <v>98.987704994004588</v>
      </c>
      <c r="V246" s="12">
        <v>98.972548297448284</v>
      </c>
      <c r="W246" s="12">
        <v>99.034078339956977</v>
      </c>
      <c r="X246" s="12">
        <v>99.086971635171977</v>
      </c>
      <c r="Y246" s="12">
        <v>99.23959041115468</v>
      </c>
      <c r="Z246" s="12">
        <v>99.447078754118266</v>
      </c>
      <c r="AA246" s="12">
        <v>99.61339264568835</v>
      </c>
      <c r="AB246" s="12">
        <v>99.76783771935564</v>
      </c>
      <c r="AC246" s="12">
        <v>99.786936646504898</v>
      </c>
      <c r="AD246" s="12">
        <v>99.930851917916456</v>
      </c>
      <c r="AE246" s="12">
        <v>100</v>
      </c>
      <c r="AF246" s="12">
        <v>100.00064901849966</v>
      </c>
      <c r="AG246" s="12">
        <v>99.935330783853857</v>
      </c>
      <c r="AH246" s="12">
        <v>99.84849597193903</v>
      </c>
      <c r="AI246" s="12">
        <v>99.992858565365125</v>
      </c>
      <c r="AJ246" s="12">
        <v>100.17432370367858</v>
      </c>
      <c r="AK246" s="12">
        <v>100.55318859032123</v>
      </c>
      <c r="AL246" s="12">
        <v>100.79041484515542</v>
      </c>
      <c r="AM246" s="12">
        <v>101.69735786891916</v>
      </c>
      <c r="AN246" s="12">
        <v>101.96787349746678</v>
      </c>
    </row>
    <row r="247" spans="1:40">
      <c r="A247" s="1" t="s">
        <v>524</v>
      </c>
      <c r="B247" s="1" t="s">
        <v>555</v>
      </c>
      <c r="D247" s="1" t="s">
        <v>702</v>
      </c>
      <c r="F247" s="1">
        <v>246</v>
      </c>
      <c r="G247" s="1" t="s">
        <v>742</v>
      </c>
      <c r="H247" s="1" t="str">
        <f t="shared" si="9"/>
        <v>246종합</v>
      </c>
      <c r="U247" s="12">
        <v>99.106239129261354</v>
      </c>
      <c r="V247" s="12">
        <v>99.106239129261354</v>
      </c>
      <c r="W247" s="12">
        <v>99.118671372746803</v>
      </c>
      <c r="X247" s="12">
        <v>99.124290635164371</v>
      </c>
      <c r="Y247" s="12">
        <v>99.281990467831292</v>
      </c>
      <c r="Z247" s="12">
        <v>99.281990467831292</v>
      </c>
      <c r="AA247" s="12">
        <v>99.330056716089203</v>
      </c>
      <c r="AB247" s="12">
        <v>99.451898065553351</v>
      </c>
      <c r="AC247" s="12">
        <v>99.635984934317293</v>
      </c>
      <c r="AD247" s="12">
        <v>99.806166039128158</v>
      </c>
      <c r="AE247" s="12">
        <v>100</v>
      </c>
      <c r="AF247" s="12">
        <v>100.15703079422413</v>
      </c>
      <c r="AG247" s="12">
        <v>100.28793576923289</v>
      </c>
      <c r="AH247" s="12">
        <v>100.52375884862559</v>
      </c>
      <c r="AI247" s="12">
        <v>100.75886117115043</v>
      </c>
      <c r="AJ247" s="12">
        <v>100.94012796781162</v>
      </c>
      <c r="AK247" s="12">
        <v>101.16184425806128</v>
      </c>
      <c r="AL247" s="12">
        <v>101.1523843014604</v>
      </c>
      <c r="AM247" s="12">
        <v>101.3334928886142</v>
      </c>
      <c r="AN247" s="12">
        <v>101.52814092490416</v>
      </c>
    </row>
    <row r="248" spans="1:40">
      <c r="A248" s="1" t="s">
        <v>524</v>
      </c>
      <c r="B248" s="1" t="s">
        <v>555</v>
      </c>
      <c r="D248" s="1" t="s">
        <v>703</v>
      </c>
      <c r="F248" s="1">
        <v>247</v>
      </c>
      <c r="G248" s="1" t="s">
        <v>742</v>
      </c>
      <c r="H248" s="1" t="str">
        <f t="shared" si="9"/>
        <v>247종합</v>
      </c>
      <c r="U248" s="12">
        <v>97.810107063375057</v>
      </c>
      <c r="V248" s="12">
        <v>97.849066368046081</v>
      </c>
      <c r="W248" s="12">
        <v>98.128850665195785</v>
      </c>
      <c r="X248" s="12">
        <v>98.312340537517443</v>
      </c>
      <c r="Y248" s="12">
        <v>98.509605863944756</v>
      </c>
      <c r="Z248" s="12">
        <v>98.734005399141509</v>
      </c>
      <c r="AA248" s="12">
        <v>98.861851724012581</v>
      </c>
      <c r="AB248" s="12">
        <v>99.261789454480109</v>
      </c>
      <c r="AC248" s="12">
        <v>99.269642449276745</v>
      </c>
      <c r="AD248" s="12">
        <v>99.304923859847349</v>
      </c>
      <c r="AE248" s="12">
        <v>100</v>
      </c>
      <c r="AF248" s="12">
        <v>100.75944002827772</v>
      </c>
      <c r="AG248" s="12">
        <v>100.77929464479803</v>
      </c>
      <c r="AH248" s="12">
        <v>100.93745964440592</v>
      </c>
      <c r="AI248" s="12">
        <v>101.050730275711</v>
      </c>
      <c r="AJ248" s="12">
        <v>100.92715879567962</v>
      </c>
      <c r="AK248" s="12">
        <v>101.06154884712093</v>
      </c>
      <c r="AL248" s="12">
        <v>100.92251292635295</v>
      </c>
      <c r="AM248" s="12">
        <v>101.11789822593087</v>
      </c>
      <c r="AN248" s="12">
        <v>101.50831053210028</v>
      </c>
    </row>
    <row r="249" spans="1:40">
      <c r="A249" s="1" t="s">
        <v>524</v>
      </c>
      <c r="B249" s="1" t="s">
        <v>555</v>
      </c>
      <c r="D249" s="1" t="s">
        <v>704</v>
      </c>
      <c r="F249" s="1">
        <v>248</v>
      </c>
      <c r="G249" s="1" t="s">
        <v>742</v>
      </c>
      <c r="H249" s="1" t="str">
        <f t="shared" si="9"/>
        <v>248종합</v>
      </c>
      <c r="U249" s="12">
        <v>99.304622897711354</v>
      </c>
      <c r="V249" s="12">
        <v>99.304622897711354</v>
      </c>
      <c r="W249" s="12">
        <v>99.595617569186572</v>
      </c>
      <c r="X249" s="12">
        <v>99.64889366559477</v>
      </c>
      <c r="Y249" s="12">
        <v>99.791216056351843</v>
      </c>
      <c r="Z249" s="12">
        <v>99.746681364744589</v>
      </c>
      <c r="AA249" s="12">
        <v>99.764562051739702</v>
      </c>
      <c r="AB249" s="12">
        <v>99.806296520495422</v>
      </c>
      <c r="AC249" s="12">
        <v>99.857581482560349</v>
      </c>
      <c r="AD249" s="12">
        <v>99.933957801324794</v>
      </c>
      <c r="AE249" s="12">
        <v>100</v>
      </c>
      <c r="AF249" s="12">
        <v>100.27670909126658</v>
      </c>
      <c r="AG249" s="12">
        <v>100.41816586974481</v>
      </c>
      <c r="AH249" s="12">
        <v>100.41816586974481</v>
      </c>
      <c r="AI249" s="12">
        <v>100.52047216137885</v>
      </c>
      <c r="AJ249" s="12">
        <v>100.67744553625147</v>
      </c>
      <c r="AK249" s="12">
        <v>100.7747392645703</v>
      </c>
      <c r="AL249" s="12">
        <v>100.8535225132195</v>
      </c>
      <c r="AM249" s="12">
        <v>100.82962072047279</v>
      </c>
      <c r="AN249" s="12">
        <v>100.84490175585022</v>
      </c>
    </row>
    <row r="250" spans="1:40">
      <c r="A250" s="1" t="s">
        <v>524</v>
      </c>
      <c r="B250" s="1" t="s">
        <v>555</v>
      </c>
      <c r="D250" s="1" t="s">
        <v>705</v>
      </c>
      <c r="F250" s="1">
        <v>249</v>
      </c>
      <c r="G250" s="1" t="s">
        <v>742</v>
      </c>
      <c r="H250" s="1" t="str">
        <f t="shared" si="9"/>
        <v>249종합</v>
      </c>
      <c r="U250" s="12">
        <v>99.495168682598703</v>
      </c>
      <c r="V250" s="12">
        <v>99.568200773363699</v>
      </c>
      <c r="W250" s="12">
        <v>99.293070018857733</v>
      </c>
      <c r="X250" s="12">
        <v>99.293070018857733</v>
      </c>
      <c r="Y250" s="12">
        <v>99.432098478339256</v>
      </c>
      <c r="Z250" s="12">
        <v>99.527814003609421</v>
      </c>
      <c r="AA250" s="12">
        <v>99.527814003609421</v>
      </c>
      <c r="AB250" s="12">
        <v>99.571794414688782</v>
      </c>
      <c r="AC250" s="12">
        <v>100.01186786939267</v>
      </c>
      <c r="AD250" s="12">
        <v>100.01339368433598</v>
      </c>
      <c r="AE250" s="12">
        <v>100</v>
      </c>
      <c r="AF250" s="12">
        <v>100.32093174497132</v>
      </c>
      <c r="AG250" s="12">
        <v>100.55134383895852</v>
      </c>
      <c r="AH250" s="12">
        <v>100.58887157321882</v>
      </c>
      <c r="AI250" s="12">
        <v>100.77957673720672</v>
      </c>
      <c r="AJ250" s="12">
        <v>101.16442234133038</v>
      </c>
      <c r="AK250" s="12">
        <v>101.18159351814656</v>
      </c>
      <c r="AL250" s="12">
        <v>101.18159351814656</v>
      </c>
      <c r="AM250" s="12">
        <v>101.8755299804322</v>
      </c>
      <c r="AN250" s="12">
        <v>101.84610479024354</v>
      </c>
    </row>
    <row r="251" spans="1:40">
      <c r="A251" s="1" t="s">
        <v>524</v>
      </c>
      <c r="B251" s="1" t="s">
        <v>555</v>
      </c>
      <c r="D251" s="1" t="s">
        <v>706</v>
      </c>
      <c r="F251" s="1">
        <v>250</v>
      </c>
      <c r="G251" s="1" t="s">
        <v>742</v>
      </c>
      <c r="H251" s="1" t="str">
        <f t="shared" si="9"/>
        <v>250종합</v>
      </c>
      <c r="I251" s="12">
        <v>86.518169171643549</v>
      </c>
      <c r="J251" s="12">
        <v>86.738346604282626</v>
      </c>
      <c r="K251" s="12">
        <v>87.527986720020124</v>
      </c>
      <c r="L251" s="12">
        <v>87.850987458153767</v>
      </c>
      <c r="M251" s="12">
        <v>87.665093589446258</v>
      </c>
      <c r="N251" s="12">
        <v>88.232763487901636</v>
      </c>
      <c r="O251" s="12">
        <v>88.770061269270258</v>
      </c>
      <c r="P251" s="12">
        <v>89.479428669062102</v>
      </c>
      <c r="Q251" s="12">
        <v>90.199318939807725</v>
      </c>
      <c r="R251" s="12">
        <v>90.852293373814533</v>
      </c>
      <c r="S251" s="12">
        <v>92.153310964999505</v>
      </c>
      <c r="T251" s="12">
        <v>92.789470948010205</v>
      </c>
      <c r="U251" s="12">
        <v>94.931408309685906</v>
      </c>
      <c r="V251" s="12">
        <v>95.306750619284912</v>
      </c>
      <c r="W251" s="12">
        <v>95.975792318337312</v>
      </c>
      <c r="X251" s="12">
        <v>96.357003031406222</v>
      </c>
      <c r="Y251" s="12">
        <v>96.756506739979514</v>
      </c>
      <c r="Z251" s="12">
        <v>97.330656901577939</v>
      </c>
      <c r="AA251" s="12">
        <v>97.449972559890369</v>
      </c>
      <c r="AB251" s="12">
        <v>97.967054033270941</v>
      </c>
      <c r="AC251" s="12">
        <v>98.334064945878978</v>
      </c>
      <c r="AD251" s="12">
        <v>99.088773867740528</v>
      </c>
      <c r="AE251" s="12">
        <v>100</v>
      </c>
      <c r="AF251" s="12">
        <v>100.87661420580443</v>
      </c>
      <c r="AG251" s="12">
        <v>101.23480924146322</v>
      </c>
      <c r="AH251" s="12">
        <v>101.51791534874238</v>
      </c>
      <c r="AI251" s="12">
        <v>101.93561665163975</v>
      </c>
      <c r="AJ251" s="12">
        <v>102.47019154894292</v>
      </c>
      <c r="AK251" s="12">
        <v>103.08860948252587</v>
      </c>
      <c r="AL251" s="12">
        <v>103.33797405506773</v>
      </c>
      <c r="AM251" s="12">
        <v>104.26671494567046</v>
      </c>
      <c r="AN251" s="12">
        <v>104.81918112576629</v>
      </c>
    </row>
    <row r="252" spans="1:40">
      <c r="A252" s="1" t="s">
        <v>524</v>
      </c>
      <c r="B252" s="1" t="s">
        <v>555</v>
      </c>
      <c r="D252" s="1" t="s">
        <v>904</v>
      </c>
      <c r="F252" s="1">
        <v>251</v>
      </c>
      <c r="G252" s="1" t="s">
        <v>742</v>
      </c>
      <c r="H252" s="1" t="str">
        <f t="shared" ref="H252" si="10">F252&amp;G252</f>
        <v>251종합</v>
      </c>
      <c r="U252" s="12">
        <v>97.142223957175929</v>
      </c>
      <c r="V252" s="12">
        <v>97.407300057605738</v>
      </c>
      <c r="W252" s="12">
        <v>97.286602680112054</v>
      </c>
      <c r="X252" s="12">
        <v>97.171678950027925</v>
      </c>
      <c r="Y252" s="12">
        <v>97.171678950027925</v>
      </c>
      <c r="Z252" s="12">
        <v>97.202078733741146</v>
      </c>
      <c r="AA252" s="12">
        <v>97.202078733741146</v>
      </c>
      <c r="AB252" s="12">
        <v>98.539673193586651</v>
      </c>
      <c r="AC252" s="12">
        <v>99.511292472619658</v>
      </c>
      <c r="AD252" s="12">
        <v>99.774573731935746</v>
      </c>
      <c r="AE252" s="12">
        <v>100</v>
      </c>
      <c r="AF252" s="12">
        <v>100.01698128231588</v>
      </c>
      <c r="AG252" s="12">
        <v>100.21074791917113</v>
      </c>
      <c r="AH252" s="12">
        <v>100.26930355629089</v>
      </c>
      <c r="AI252" s="12">
        <v>100.70237295782181</v>
      </c>
      <c r="AJ252" s="12">
        <v>101.68747654098399</v>
      </c>
      <c r="AK252" s="12">
        <v>102.51118220036213</v>
      </c>
      <c r="AL252" s="12">
        <v>102.99576089824404</v>
      </c>
      <c r="AM252" s="12">
        <v>103.68230286808623</v>
      </c>
      <c r="AN252" s="12">
        <v>104.33417984685558</v>
      </c>
    </row>
    <row r="253" spans="1:40">
      <c r="A253" s="1" t="s">
        <v>524</v>
      </c>
      <c r="B253" s="1" t="s">
        <v>556</v>
      </c>
      <c r="F253" s="1">
        <v>252</v>
      </c>
      <c r="G253" s="1" t="s">
        <v>742</v>
      </c>
      <c r="H253" s="1" t="str">
        <f t="shared" si="9"/>
        <v>252종합</v>
      </c>
      <c r="I253" s="12">
        <v>85.118531322573119</v>
      </c>
      <c r="J253" s="12">
        <v>86.792326498149507</v>
      </c>
      <c r="K253" s="12">
        <v>89.673995893425484</v>
      </c>
      <c r="L253" s="12">
        <v>94.630697979429016</v>
      </c>
      <c r="M253" s="12">
        <v>95.18629904951564</v>
      </c>
      <c r="N253" s="12">
        <v>96.263692027171757</v>
      </c>
      <c r="O253" s="12">
        <v>97.074922526660785</v>
      </c>
      <c r="P253" s="12">
        <v>98.021811020582504</v>
      </c>
      <c r="Q253" s="12">
        <v>99.299048051087979</v>
      </c>
      <c r="R253" s="12">
        <v>100.1611857843222</v>
      </c>
      <c r="S253" s="12">
        <v>100.81375948911281</v>
      </c>
      <c r="T253" s="12">
        <v>100.9705975224643</v>
      </c>
      <c r="U253" s="12">
        <v>101.25855482052158</v>
      </c>
      <c r="V253" s="12">
        <v>101.19714143892446</v>
      </c>
      <c r="W253" s="12">
        <v>101.37566372868227</v>
      </c>
      <c r="X253" s="12">
        <v>101.25050400037783</v>
      </c>
      <c r="Y253" s="12">
        <v>101.09067238299033</v>
      </c>
      <c r="Z253" s="12">
        <v>100.8043199761015</v>
      </c>
      <c r="AA253" s="12">
        <v>100.4328598622685</v>
      </c>
      <c r="AB253" s="12">
        <v>100.15453684979641</v>
      </c>
      <c r="AC253" s="12">
        <v>100.08398350688385</v>
      </c>
      <c r="AD253" s="12">
        <v>100.03494396645293</v>
      </c>
      <c r="AE253" s="12">
        <v>100</v>
      </c>
      <c r="AF253" s="12">
        <v>99.786450624262827</v>
      </c>
      <c r="AG253" s="12">
        <v>99.526521162213967</v>
      </c>
      <c r="AH253" s="12">
        <v>99.403747217809936</v>
      </c>
      <c r="AI253" s="12">
        <v>99.45290979010359</v>
      </c>
      <c r="AJ253" s="12">
        <v>99.726202822322591</v>
      </c>
      <c r="AK253" s="12">
        <v>100.03158159686045</v>
      </c>
      <c r="AL253" s="12">
        <v>100.10610986682838</v>
      </c>
      <c r="AM253" s="12">
        <v>100.11228689008031</v>
      </c>
      <c r="AN253" s="12">
        <v>100.04635001015704</v>
      </c>
    </row>
    <row r="254" spans="1:40">
      <c r="A254" s="1" t="s">
        <v>524</v>
      </c>
      <c r="B254" s="1" t="s">
        <v>556</v>
      </c>
      <c r="D254" s="1" t="s">
        <v>707</v>
      </c>
      <c r="F254" s="1">
        <v>253</v>
      </c>
      <c r="G254" s="1" t="s">
        <v>742</v>
      </c>
      <c r="H254" s="1" t="str">
        <f t="shared" si="9"/>
        <v>253종합</v>
      </c>
      <c r="I254" s="12">
        <v>81.357225843879604</v>
      </c>
      <c r="J254" s="12">
        <v>83.063844737224727</v>
      </c>
      <c r="K254" s="12">
        <v>86.735685075468837</v>
      </c>
      <c r="L254" s="12">
        <v>94.493591017218364</v>
      </c>
      <c r="M254" s="12">
        <v>95.09554736910863</v>
      </c>
      <c r="N254" s="12">
        <v>96.256702642691693</v>
      </c>
      <c r="O254" s="12">
        <v>97.041987461353912</v>
      </c>
      <c r="P254" s="12">
        <v>98.01397949335815</v>
      </c>
      <c r="Q254" s="12">
        <v>99.911443215260277</v>
      </c>
      <c r="R254" s="12">
        <v>101.02046547635368</v>
      </c>
      <c r="S254" s="12">
        <v>101.65935145124401</v>
      </c>
      <c r="T254" s="12">
        <v>101.88681744217105</v>
      </c>
      <c r="U254" s="12">
        <v>101.86655414193858</v>
      </c>
      <c r="V254" s="12">
        <v>101.88851185452489</v>
      </c>
      <c r="W254" s="12">
        <v>101.77204137112322</v>
      </c>
      <c r="X254" s="12">
        <v>101.67435252520231</v>
      </c>
      <c r="Y254" s="12">
        <v>101.56673568723875</v>
      </c>
      <c r="Z254" s="12">
        <v>101.17567416682523</v>
      </c>
      <c r="AA254" s="12">
        <v>100.73949099533765</v>
      </c>
      <c r="AB254" s="12">
        <v>100.44861209137609</v>
      </c>
      <c r="AC254" s="12">
        <v>100.29411396211677</v>
      </c>
      <c r="AD254" s="12">
        <v>100.15641260993711</v>
      </c>
      <c r="AE254" s="12">
        <v>100</v>
      </c>
      <c r="AF254" s="12">
        <v>99.93390900921662</v>
      </c>
      <c r="AG254" s="12">
        <v>99.698864330959026</v>
      </c>
      <c r="AH254" s="12">
        <v>99.563956170417697</v>
      </c>
      <c r="AI254" s="12">
        <v>99.588549503751324</v>
      </c>
      <c r="AJ254" s="12">
        <v>99.907375499836192</v>
      </c>
      <c r="AK254" s="12">
        <v>100.56283429814155</v>
      </c>
      <c r="AL254" s="12">
        <v>100.67059808384766</v>
      </c>
      <c r="AM254" s="12">
        <v>100.74052124934585</v>
      </c>
      <c r="AN254" s="12">
        <v>100.71488787739705</v>
      </c>
    </row>
    <row r="255" spans="1:40">
      <c r="A255" s="1" t="s">
        <v>524</v>
      </c>
      <c r="B255" s="1" t="s">
        <v>556</v>
      </c>
      <c r="D255" s="1" t="s">
        <v>707</v>
      </c>
      <c r="E255" s="1" t="s">
        <v>708</v>
      </c>
      <c r="F255" s="1">
        <v>254</v>
      </c>
      <c r="G255" s="1" t="s">
        <v>742</v>
      </c>
      <c r="H255" s="1" t="str">
        <f t="shared" si="9"/>
        <v>254종합</v>
      </c>
      <c r="I255" s="12">
        <v>83.090161049067618</v>
      </c>
      <c r="J255" s="12">
        <v>84.576013633021944</v>
      </c>
      <c r="K255" s="12">
        <v>87.579950162509107</v>
      </c>
      <c r="L255" s="12">
        <v>93.546064240744002</v>
      </c>
      <c r="M255" s="12">
        <v>93.335538384408551</v>
      </c>
      <c r="N255" s="12">
        <v>94.84369555682396</v>
      </c>
      <c r="O255" s="12">
        <v>95.243484195089195</v>
      </c>
      <c r="P255" s="12">
        <v>96.494118787500184</v>
      </c>
      <c r="Q255" s="12">
        <v>98.466629810881614</v>
      </c>
      <c r="R255" s="12">
        <v>99.453078385580241</v>
      </c>
      <c r="S255" s="12">
        <v>100.18808051035872</v>
      </c>
      <c r="T255" s="12">
        <v>100.44876317044995</v>
      </c>
      <c r="U255" s="12">
        <v>100.31671977742968</v>
      </c>
      <c r="V255" s="12">
        <v>100.40837683126905</v>
      </c>
      <c r="W255" s="12">
        <v>100.40837683126905</v>
      </c>
      <c r="X255" s="12">
        <v>100.27845359884905</v>
      </c>
      <c r="Y255" s="12">
        <v>101.0046527192622</v>
      </c>
      <c r="Z255" s="12">
        <v>101.09231068230768</v>
      </c>
      <c r="AA255" s="12">
        <v>100.77309096480219</v>
      </c>
      <c r="AB255" s="12">
        <v>100.38496160183178</v>
      </c>
      <c r="AC255" s="12">
        <v>100.48414616428204</v>
      </c>
      <c r="AD255" s="12">
        <v>100.30442625227671</v>
      </c>
      <c r="AE255" s="12">
        <v>100</v>
      </c>
      <c r="AF255" s="12">
        <v>99.66501047948141</v>
      </c>
      <c r="AG255" s="12">
        <v>99.43593532060126</v>
      </c>
      <c r="AH255" s="12">
        <v>99.227800748486032</v>
      </c>
      <c r="AI255" s="12">
        <v>99.267059059834594</v>
      </c>
      <c r="AJ255" s="12">
        <v>100.25119432526284</v>
      </c>
      <c r="AK255" s="12">
        <v>100.93997659215772</v>
      </c>
      <c r="AL255" s="12">
        <v>101.10617771389188</v>
      </c>
      <c r="AM255" s="12">
        <v>101.30679844336711</v>
      </c>
      <c r="AN255" s="12">
        <v>101.33049191961561</v>
      </c>
    </row>
    <row r="256" spans="1:40">
      <c r="A256" s="1" t="s">
        <v>524</v>
      </c>
      <c r="B256" s="1" t="s">
        <v>556</v>
      </c>
      <c r="D256" s="1" t="s">
        <v>707</v>
      </c>
      <c r="E256" s="1" t="s">
        <v>709</v>
      </c>
      <c r="F256" s="1">
        <v>255</v>
      </c>
      <c r="G256" s="1" t="s">
        <v>742</v>
      </c>
      <c r="H256" s="1" t="str">
        <f t="shared" si="9"/>
        <v>255종합</v>
      </c>
      <c r="I256" s="12">
        <v>81.344621491806905</v>
      </c>
      <c r="J256" s="12">
        <v>84.154997220564695</v>
      </c>
      <c r="K256" s="12">
        <v>88.96871420023885</v>
      </c>
      <c r="L256" s="12">
        <v>97.478640758573519</v>
      </c>
      <c r="M256" s="12">
        <v>98.251520429353306</v>
      </c>
      <c r="N256" s="12">
        <v>98.798951494652016</v>
      </c>
      <c r="O256" s="12">
        <v>99.185357782227342</v>
      </c>
      <c r="P256" s="12">
        <v>100.23141359777249</v>
      </c>
      <c r="Q256" s="12">
        <v>101.86438594979312</v>
      </c>
      <c r="R256" s="12">
        <v>102.83909090649726</v>
      </c>
      <c r="S256" s="12">
        <v>103.077659050048</v>
      </c>
      <c r="T256" s="12">
        <v>103.06075766233555</v>
      </c>
      <c r="U256" s="12">
        <v>103.08505713525095</v>
      </c>
      <c r="V256" s="12">
        <v>103.08505713525095</v>
      </c>
      <c r="W256" s="12">
        <v>103.23215177453126</v>
      </c>
      <c r="X256" s="12">
        <v>103.03083193670311</v>
      </c>
      <c r="Y256" s="12">
        <v>102.6384164526159</v>
      </c>
      <c r="Z256" s="12">
        <v>101.45639588174221</v>
      </c>
      <c r="AA256" s="12">
        <v>100.88021992129194</v>
      </c>
      <c r="AB256" s="12">
        <v>100.40291290688114</v>
      </c>
      <c r="AC256" s="12">
        <v>100.15049852728549</v>
      </c>
      <c r="AD256" s="12">
        <v>100.15049852728549</v>
      </c>
      <c r="AE256" s="12">
        <v>100</v>
      </c>
      <c r="AF256" s="12">
        <v>99.758533275687981</v>
      </c>
      <c r="AG256" s="12">
        <v>99.500780941913533</v>
      </c>
      <c r="AH256" s="12">
        <v>99.283917831665661</v>
      </c>
      <c r="AI256" s="12">
        <v>99.251840586095199</v>
      </c>
      <c r="AJ256" s="12">
        <v>99.352395378711122</v>
      </c>
      <c r="AK256" s="12">
        <v>99.422342010034498</v>
      </c>
      <c r="AL256" s="12">
        <v>99.544116419843263</v>
      </c>
      <c r="AM256" s="12">
        <v>99.643932784805514</v>
      </c>
      <c r="AN256" s="12">
        <v>99.600497982888228</v>
      </c>
    </row>
    <row r="257" spans="1:40">
      <c r="A257" s="1" t="s">
        <v>524</v>
      </c>
      <c r="B257" s="1" t="s">
        <v>556</v>
      </c>
      <c r="D257" s="1" t="s">
        <v>707</v>
      </c>
      <c r="E257" s="1" t="s">
        <v>710</v>
      </c>
      <c r="F257" s="1">
        <v>256</v>
      </c>
      <c r="G257" s="1" t="s">
        <v>742</v>
      </c>
      <c r="H257" s="1" t="str">
        <f t="shared" si="9"/>
        <v>256종합</v>
      </c>
      <c r="I257" s="12">
        <v>78.886305202555462</v>
      </c>
      <c r="J257" s="12">
        <v>80.413561008693094</v>
      </c>
      <c r="K257" s="12">
        <v>83.529483893145581</v>
      </c>
      <c r="L257" s="12">
        <v>91.181188141579923</v>
      </c>
      <c r="M257" s="12">
        <v>92.134468714339889</v>
      </c>
      <c r="N257" s="12">
        <v>93.238849368248026</v>
      </c>
      <c r="O257" s="12">
        <v>94.446217814215643</v>
      </c>
      <c r="P257" s="12">
        <v>95.39063735426528</v>
      </c>
      <c r="Q257" s="12">
        <v>98.437031156102705</v>
      </c>
      <c r="R257" s="12">
        <v>99.883332750657118</v>
      </c>
      <c r="S257" s="12">
        <v>101.07467648299402</v>
      </c>
      <c r="T257" s="12">
        <v>101.56762159360051</v>
      </c>
      <c r="U257" s="12">
        <v>101.71914841878611</v>
      </c>
      <c r="V257" s="12">
        <v>101.71914841878611</v>
      </c>
      <c r="W257" s="12">
        <v>100.58905863141355</v>
      </c>
      <c r="X257" s="12">
        <v>100.59979149027286</v>
      </c>
      <c r="Y257" s="12">
        <v>100.37393355672278</v>
      </c>
      <c r="Z257" s="12">
        <v>100.12194530910652</v>
      </c>
      <c r="AA257" s="12">
        <v>100.12194530910652</v>
      </c>
      <c r="AB257" s="12">
        <v>100.11716752251415</v>
      </c>
      <c r="AC257" s="12">
        <v>100.11461146916297</v>
      </c>
      <c r="AD257" s="12">
        <v>100.06696588527925</v>
      </c>
      <c r="AE257" s="12">
        <v>100</v>
      </c>
      <c r="AF257" s="12">
        <v>100.37104646495352</v>
      </c>
      <c r="AG257" s="12">
        <v>100.16734945799955</v>
      </c>
      <c r="AH257" s="12">
        <v>100.14062212311407</v>
      </c>
      <c r="AI257" s="12">
        <v>100.32547593376464</v>
      </c>
      <c r="AJ257" s="12">
        <v>100.49597779684061</v>
      </c>
      <c r="AK257" s="12">
        <v>102.25993688205929</v>
      </c>
      <c r="AL257" s="12">
        <v>102.38455273264087</v>
      </c>
      <c r="AM257" s="12">
        <v>102.46938970848396</v>
      </c>
      <c r="AN257" s="12">
        <v>102.42761460980161</v>
      </c>
    </row>
    <row r="258" spans="1:40">
      <c r="A258" s="1" t="s">
        <v>524</v>
      </c>
      <c r="B258" s="1" t="s">
        <v>556</v>
      </c>
      <c r="D258" s="1" t="s">
        <v>707</v>
      </c>
      <c r="E258" s="1" t="s">
        <v>711</v>
      </c>
      <c r="F258" s="1">
        <v>257</v>
      </c>
      <c r="G258" s="1" t="s">
        <v>742</v>
      </c>
      <c r="H258" s="1" t="str">
        <f t="shared" si="9"/>
        <v>257종합</v>
      </c>
      <c r="I258" s="12">
        <v>83.344953433602186</v>
      </c>
      <c r="J258" s="12">
        <v>84.558956634796616</v>
      </c>
      <c r="K258" s="12">
        <v>87.702515282972513</v>
      </c>
      <c r="L258" s="12">
        <v>95.14092462881986</v>
      </c>
      <c r="M258" s="12">
        <v>95.960278588210585</v>
      </c>
      <c r="N258" s="12">
        <v>96.452939966938715</v>
      </c>
      <c r="O258" s="12">
        <v>97.304777225648095</v>
      </c>
      <c r="P258" s="12">
        <v>97.785402663475594</v>
      </c>
      <c r="Q258" s="12">
        <v>99.217802126581944</v>
      </c>
      <c r="R258" s="12">
        <v>100.2529098196289</v>
      </c>
      <c r="S258" s="12">
        <v>100.83630464557646</v>
      </c>
      <c r="T258" s="12">
        <v>101.04628002895724</v>
      </c>
      <c r="U258" s="12">
        <v>101.31028456394246</v>
      </c>
      <c r="V258" s="12">
        <v>101.32681449385335</v>
      </c>
      <c r="W258" s="12">
        <v>101.70208686385459</v>
      </c>
      <c r="X258" s="12">
        <v>101.63737560778367</v>
      </c>
      <c r="Y258" s="12">
        <v>101.58276744268385</v>
      </c>
      <c r="Z258" s="12">
        <v>101.35736665398291</v>
      </c>
      <c r="AA258" s="12">
        <v>100.97696897673158</v>
      </c>
      <c r="AB258" s="12">
        <v>100.77277920954205</v>
      </c>
      <c r="AC258" s="12">
        <v>100.38172618800924</v>
      </c>
      <c r="AD258" s="12">
        <v>100.20116286870046</v>
      </c>
      <c r="AE258" s="12">
        <v>100</v>
      </c>
      <c r="AF258" s="12">
        <v>100.04033978472999</v>
      </c>
      <c r="AG258" s="12">
        <v>99.993337367883555</v>
      </c>
      <c r="AH258" s="12">
        <v>99.924765521655218</v>
      </c>
      <c r="AI258" s="12">
        <v>99.82831782189011</v>
      </c>
      <c r="AJ258" s="12">
        <v>99.828780500187548</v>
      </c>
      <c r="AK258" s="12">
        <v>100.08270938608462</v>
      </c>
      <c r="AL258" s="12">
        <v>100.06805021521359</v>
      </c>
      <c r="AM258" s="12">
        <v>100.01168437129027</v>
      </c>
      <c r="AN258" s="12">
        <v>99.990800860059466</v>
      </c>
    </row>
    <row r="259" spans="1:40">
      <c r="A259" s="1" t="s">
        <v>524</v>
      </c>
      <c r="B259" s="1" t="s">
        <v>556</v>
      </c>
      <c r="D259" s="1" t="s">
        <v>707</v>
      </c>
      <c r="E259" s="1" t="s">
        <v>712</v>
      </c>
      <c r="F259" s="1">
        <v>258</v>
      </c>
      <c r="G259" s="1" t="s">
        <v>742</v>
      </c>
      <c r="H259" s="1" t="str">
        <f t="shared" si="9"/>
        <v>258종합</v>
      </c>
      <c r="I259" s="12">
        <v>79.531363265656097</v>
      </c>
      <c r="J259" s="12">
        <v>80.866258221547454</v>
      </c>
      <c r="K259" s="12">
        <v>85.266082139276591</v>
      </c>
      <c r="L259" s="12">
        <v>94.875869880910699</v>
      </c>
      <c r="M259" s="12">
        <v>95.505432863222367</v>
      </c>
      <c r="N259" s="12">
        <v>98.150201818252867</v>
      </c>
      <c r="O259" s="12">
        <v>99.344569879051022</v>
      </c>
      <c r="P259" s="12">
        <v>100.60001757378261</v>
      </c>
      <c r="Q259" s="12">
        <v>101.85502736886504</v>
      </c>
      <c r="R259" s="12">
        <v>102.96536346054282</v>
      </c>
      <c r="S259" s="12">
        <v>103.37886095224566</v>
      </c>
      <c r="T259" s="12">
        <v>103.58163632418969</v>
      </c>
      <c r="U259" s="12">
        <v>103.04870064148204</v>
      </c>
      <c r="V259" s="12">
        <v>103.04870064148204</v>
      </c>
      <c r="W259" s="12">
        <v>103.04870064148204</v>
      </c>
      <c r="X259" s="12">
        <v>102.98121463619232</v>
      </c>
      <c r="Y259" s="12">
        <v>102.20544442162949</v>
      </c>
      <c r="Z259" s="12">
        <v>102.20544442162949</v>
      </c>
      <c r="AA259" s="12">
        <v>101.02106621620375</v>
      </c>
      <c r="AB259" s="12">
        <v>100.64895977070596</v>
      </c>
      <c r="AC259" s="12">
        <v>100.44839404237956</v>
      </c>
      <c r="AD259" s="12">
        <v>100</v>
      </c>
      <c r="AE259" s="12">
        <v>100</v>
      </c>
      <c r="AF259" s="12">
        <v>99.825505081602785</v>
      </c>
      <c r="AG259" s="12">
        <v>99.249901478826601</v>
      </c>
      <c r="AH259" s="12">
        <v>99.112670501295767</v>
      </c>
      <c r="AI259" s="12">
        <v>99.174371895346283</v>
      </c>
      <c r="AJ259" s="12">
        <v>99.667315653969553</v>
      </c>
      <c r="AK259" s="12">
        <v>100.36729770205423</v>
      </c>
      <c r="AL259" s="12">
        <v>100.53563888987665</v>
      </c>
      <c r="AM259" s="12">
        <v>100.52444808943312</v>
      </c>
      <c r="AN259" s="12">
        <v>100.4749172428031</v>
      </c>
    </row>
    <row r="260" spans="1:40">
      <c r="A260" s="1" t="s">
        <v>524</v>
      </c>
      <c r="B260" s="1" t="s">
        <v>556</v>
      </c>
      <c r="D260" s="1" t="s">
        <v>713</v>
      </c>
      <c r="F260" s="1">
        <v>259</v>
      </c>
      <c r="G260" s="1" t="s">
        <v>742</v>
      </c>
      <c r="H260" s="1" t="str">
        <f t="shared" si="9"/>
        <v>259종합</v>
      </c>
      <c r="I260" s="12">
        <v>94.249495583462561</v>
      </c>
      <c r="J260" s="12">
        <v>94.353579313393396</v>
      </c>
      <c r="K260" s="12">
        <v>94.596286398508411</v>
      </c>
      <c r="L260" s="12">
        <v>94.818511154211208</v>
      </c>
      <c r="M260" s="12">
        <v>94.758552305801331</v>
      </c>
      <c r="N260" s="12">
        <v>94.904623084990277</v>
      </c>
      <c r="O260" s="12">
        <v>95.175931696213766</v>
      </c>
      <c r="P260" s="12">
        <v>95.960646222695303</v>
      </c>
      <c r="Q260" s="12">
        <v>96.298141109744293</v>
      </c>
      <c r="R260" s="12">
        <v>96.500132940157613</v>
      </c>
      <c r="S260" s="12">
        <v>96.896546800907089</v>
      </c>
      <c r="T260" s="12">
        <v>97.087659203214727</v>
      </c>
      <c r="U260" s="12">
        <v>98.616667945061295</v>
      </c>
      <c r="V260" s="12">
        <v>98.634797180372715</v>
      </c>
      <c r="W260" s="12">
        <v>99.98365430956548</v>
      </c>
      <c r="X260" s="12">
        <v>100.00937903004291</v>
      </c>
      <c r="Y260" s="12">
        <v>99.95904771301818</v>
      </c>
      <c r="Z260" s="12">
        <v>99.9017951682047</v>
      </c>
      <c r="AA260" s="12">
        <v>100.09263175216955</v>
      </c>
      <c r="AB260" s="12">
        <v>99.741736290253144</v>
      </c>
      <c r="AC260" s="12">
        <v>99.912138381773872</v>
      </c>
      <c r="AD260" s="12">
        <v>99.897996308198799</v>
      </c>
      <c r="AE260" s="12">
        <v>100</v>
      </c>
      <c r="AF260" s="12">
        <v>99.463289472048544</v>
      </c>
      <c r="AG260" s="12">
        <v>99.081730767205201</v>
      </c>
      <c r="AH260" s="12">
        <v>98.976364653575189</v>
      </c>
      <c r="AI260" s="12">
        <v>99.108277663629877</v>
      </c>
      <c r="AJ260" s="12">
        <v>99.483738551933897</v>
      </c>
      <c r="AK260" s="12">
        <v>99.385534114283544</v>
      </c>
      <c r="AL260" s="12">
        <v>99.372331657072394</v>
      </c>
      <c r="AM260" s="12">
        <v>99.171822643134107</v>
      </c>
      <c r="AN260" s="12">
        <v>98.819405785681781</v>
      </c>
    </row>
    <row r="261" spans="1:40">
      <c r="A261" s="1" t="s">
        <v>524</v>
      </c>
      <c r="B261" s="1" t="s">
        <v>556</v>
      </c>
      <c r="D261" s="1" t="s">
        <v>714</v>
      </c>
      <c r="F261" s="1">
        <v>260</v>
      </c>
      <c r="G261" s="1" t="s">
        <v>742</v>
      </c>
      <c r="H261" s="1" t="str">
        <f t="shared" si="9"/>
        <v>260종합</v>
      </c>
      <c r="U261" s="12">
        <v>99.153111617933689</v>
      </c>
      <c r="V261" s="12">
        <v>99.153111617933689</v>
      </c>
      <c r="W261" s="12">
        <v>99.250749191023672</v>
      </c>
      <c r="X261" s="12">
        <v>99.138446850930848</v>
      </c>
      <c r="Y261" s="12">
        <v>99.547192696537664</v>
      </c>
      <c r="Z261" s="12">
        <v>99.580849163851369</v>
      </c>
      <c r="AA261" s="12">
        <v>99.891934652015465</v>
      </c>
      <c r="AB261" s="12">
        <v>99.987651737033246</v>
      </c>
      <c r="AC261" s="12">
        <v>99.987651737033246</v>
      </c>
      <c r="AD261" s="12">
        <v>99.897956850580954</v>
      </c>
      <c r="AE261" s="12">
        <v>100</v>
      </c>
      <c r="AF261" s="12">
        <v>99.987754786749477</v>
      </c>
      <c r="AG261" s="12">
        <v>99.929334473899118</v>
      </c>
      <c r="AH261" s="12">
        <v>99.925525933408309</v>
      </c>
      <c r="AI261" s="12">
        <v>100.10579084764333</v>
      </c>
      <c r="AJ261" s="12">
        <v>100.50878920909076</v>
      </c>
      <c r="AK261" s="12">
        <v>100.50729238830903</v>
      </c>
      <c r="AL261" s="12">
        <v>100.45504422082452</v>
      </c>
      <c r="AM261" s="12">
        <v>100.45001041066028</v>
      </c>
      <c r="AN261" s="12">
        <v>100.39479191715132</v>
      </c>
    </row>
    <row r="262" spans="1:40">
      <c r="A262" s="1" t="s">
        <v>524</v>
      </c>
      <c r="B262" s="1" t="s">
        <v>556</v>
      </c>
      <c r="D262" s="1" t="s">
        <v>715</v>
      </c>
      <c r="F262" s="1">
        <v>261</v>
      </c>
      <c r="G262" s="1" t="s">
        <v>742</v>
      </c>
      <c r="H262" s="1" t="str">
        <f t="shared" si="9"/>
        <v>261종합</v>
      </c>
      <c r="U262" s="12">
        <v>99.734252763427634</v>
      </c>
      <c r="V262" s="12">
        <v>99.734252763427634</v>
      </c>
      <c r="W262" s="12">
        <v>100.04524922847106</v>
      </c>
      <c r="X262" s="12">
        <v>100.04524922847106</v>
      </c>
      <c r="Y262" s="12">
        <v>100.04524922847106</v>
      </c>
      <c r="Z262" s="12">
        <v>100.04524922847106</v>
      </c>
      <c r="AA262" s="12">
        <v>100.08897567074447</v>
      </c>
      <c r="AB262" s="12">
        <v>100.04974431011219</v>
      </c>
      <c r="AC262" s="12">
        <v>100.01947700712964</v>
      </c>
      <c r="AD262" s="12">
        <v>100.00966790305627</v>
      </c>
      <c r="AE262" s="12">
        <v>100</v>
      </c>
      <c r="AF262" s="12">
        <v>100.39161858059302</v>
      </c>
      <c r="AG262" s="12">
        <v>100.23947868057606</v>
      </c>
      <c r="AH262" s="12">
        <v>100.13716072493249</v>
      </c>
      <c r="AI262" s="12">
        <v>100.1175940745987</v>
      </c>
      <c r="AJ262" s="12">
        <v>100.43062251200323</v>
      </c>
      <c r="AK262" s="12">
        <v>100.68976188372223</v>
      </c>
      <c r="AL262" s="12">
        <v>100.67438249255127</v>
      </c>
      <c r="AM262" s="12">
        <v>100.64461471564461</v>
      </c>
      <c r="AN262" s="12">
        <v>100.49439121287152</v>
      </c>
    </row>
    <row r="263" spans="1:40">
      <c r="A263" s="1" t="s">
        <v>524</v>
      </c>
      <c r="B263" s="1" t="s">
        <v>556</v>
      </c>
      <c r="D263" s="1" t="s">
        <v>716</v>
      </c>
      <c r="F263" s="1">
        <v>262</v>
      </c>
      <c r="G263" s="1" t="s">
        <v>742</v>
      </c>
      <c r="H263" s="1" t="str">
        <f t="shared" si="9"/>
        <v>262종합</v>
      </c>
      <c r="I263" s="12">
        <v>90.767192138548168</v>
      </c>
      <c r="J263" s="12">
        <v>93.15515459251273</v>
      </c>
      <c r="K263" s="12">
        <v>96.543483416484435</v>
      </c>
      <c r="L263" s="12">
        <v>99.76828781664463</v>
      </c>
      <c r="M263" s="12">
        <v>100.76437986443523</v>
      </c>
      <c r="N263" s="12">
        <v>102.03970318909289</v>
      </c>
      <c r="O263" s="12">
        <v>102.56328725215735</v>
      </c>
      <c r="P263" s="12">
        <v>102.90868536187276</v>
      </c>
      <c r="Q263" s="12">
        <v>103.19230778110752</v>
      </c>
      <c r="R263" s="12">
        <v>103.8222171651705</v>
      </c>
      <c r="S263" s="12">
        <v>103.97083061042005</v>
      </c>
      <c r="T263" s="12">
        <v>103.69153324657371</v>
      </c>
      <c r="U263" s="12">
        <v>103.44857723411879</v>
      </c>
      <c r="V263" s="12">
        <v>102.36556845663981</v>
      </c>
      <c r="W263" s="12">
        <v>101.45469688614001</v>
      </c>
      <c r="X263" s="12">
        <v>100.79130306654584</v>
      </c>
      <c r="Y263" s="12">
        <v>100.46385677808685</v>
      </c>
      <c r="Z263" s="12">
        <v>100.35899164458397</v>
      </c>
      <c r="AA263" s="12">
        <v>100.10300541063407</v>
      </c>
      <c r="AB263" s="12">
        <v>99.706966613418928</v>
      </c>
      <c r="AC263" s="12">
        <v>99.842286818354424</v>
      </c>
      <c r="AD263" s="12">
        <v>99.965281240341923</v>
      </c>
      <c r="AE263" s="12">
        <v>100</v>
      </c>
      <c r="AF263" s="12">
        <v>99.629229720755674</v>
      </c>
      <c r="AG263" s="12">
        <v>99.4760851340247</v>
      </c>
      <c r="AH263" s="12">
        <v>99.306755235696258</v>
      </c>
      <c r="AI263" s="12">
        <v>99.220501492933948</v>
      </c>
      <c r="AJ263" s="12">
        <v>99.246067903598458</v>
      </c>
      <c r="AK263" s="12">
        <v>99.377054953298455</v>
      </c>
      <c r="AL263" s="12">
        <v>99.510382458836517</v>
      </c>
      <c r="AM263" s="12">
        <v>99.626099033461998</v>
      </c>
      <c r="AN263" s="12">
        <v>99.649415114223245</v>
      </c>
    </row>
    <row r="264" spans="1:40">
      <c r="A264" s="1" t="s">
        <v>524</v>
      </c>
      <c r="B264" s="1" t="s">
        <v>556</v>
      </c>
      <c r="D264" s="1" t="s">
        <v>717</v>
      </c>
      <c r="F264" s="1">
        <v>263</v>
      </c>
      <c r="G264" s="1" t="s">
        <v>742</v>
      </c>
      <c r="H264" s="1" t="str">
        <f t="shared" ref="H264:H332" si="11">F264&amp;G264</f>
        <v>263종합</v>
      </c>
      <c r="U264" s="12">
        <v>98.15142204466386</v>
      </c>
      <c r="V264" s="12">
        <v>99.181852930228928</v>
      </c>
      <c r="W264" s="12">
        <v>99.197783685885099</v>
      </c>
      <c r="X264" s="12">
        <v>99.263252244769717</v>
      </c>
      <c r="Y264" s="12">
        <v>99.340105262450393</v>
      </c>
      <c r="Z264" s="12">
        <v>99.340105262450393</v>
      </c>
      <c r="AA264" s="12">
        <v>99.935951396414083</v>
      </c>
      <c r="AB264" s="12">
        <v>100.27224416487704</v>
      </c>
      <c r="AC264" s="12">
        <v>100.05236749795168</v>
      </c>
      <c r="AD264" s="12">
        <v>100.02391218170042</v>
      </c>
      <c r="AE264" s="12">
        <v>100</v>
      </c>
      <c r="AF264" s="12">
        <v>99.177560435769649</v>
      </c>
      <c r="AG264" s="12">
        <v>99.236061705129131</v>
      </c>
      <c r="AH264" s="12">
        <v>99.192309804639294</v>
      </c>
      <c r="AI264" s="12">
        <v>99.169316217327733</v>
      </c>
      <c r="AJ264" s="12">
        <v>99.155669387502996</v>
      </c>
      <c r="AK264" s="12">
        <v>99.135166442377553</v>
      </c>
      <c r="AL264" s="12">
        <v>99.128451865765413</v>
      </c>
      <c r="AM264" s="12">
        <v>99.038678492047723</v>
      </c>
      <c r="AN264" s="12">
        <v>98.967546189897746</v>
      </c>
    </row>
    <row r="265" spans="1:40">
      <c r="A265" s="1" t="s">
        <v>524</v>
      </c>
      <c r="B265" s="1" t="s">
        <v>556</v>
      </c>
      <c r="D265" s="1" t="s">
        <v>718</v>
      </c>
      <c r="F265" s="1">
        <v>264</v>
      </c>
      <c r="G265" s="1" t="s">
        <v>742</v>
      </c>
      <c r="H265" s="1" t="str">
        <f t="shared" si="11"/>
        <v>264종합</v>
      </c>
      <c r="I265" s="12">
        <v>84.220014249766081</v>
      </c>
      <c r="J265" s="12">
        <v>85.198657472226415</v>
      </c>
      <c r="K265" s="12">
        <v>86.286078856778687</v>
      </c>
      <c r="L265" s="12">
        <v>88.57148905745855</v>
      </c>
      <c r="M265" s="12">
        <v>88.756913088342486</v>
      </c>
      <c r="N265" s="12">
        <v>90.535884429330778</v>
      </c>
      <c r="O265" s="12">
        <v>92.640499385832484</v>
      </c>
      <c r="P265" s="12">
        <v>94.434841067971945</v>
      </c>
      <c r="Q265" s="12">
        <v>96.270892297139397</v>
      </c>
      <c r="R265" s="12">
        <v>97.748517070524244</v>
      </c>
      <c r="S265" s="12">
        <v>100.51089213003918</v>
      </c>
      <c r="T265" s="12">
        <v>100.86054848807605</v>
      </c>
      <c r="U265" s="12">
        <v>102.18796839524968</v>
      </c>
      <c r="V265" s="12">
        <v>102.77069369629984</v>
      </c>
      <c r="W265" s="12">
        <v>103.81848499023219</v>
      </c>
      <c r="X265" s="12">
        <v>104.58263668752627</v>
      </c>
      <c r="Y265" s="12">
        <v>104.38230458692124</v>
      </c>
      <c r="Z265" s="12">
        <v>103.53976288096914</v>
      </c>
      <c r="AA265" s="12">
        <v>100.92688617167099</v>
      </c>
      <c r="AB265" s="12">
        <v>100.6592211830466</v>
      </c>
      <c r="AC265" s="12">
        <v>100.18377901182097</v>
      </c>
      <c r="AD265" s="12">
        <v>99.940655712146665</v>
      </c>
      <c r="AE265" s="12">
        <v>100</v>
      </c>
      <c r="AF265" s="12">
        <v>99.592375892306748</v>
      </c>
      <c r="AG265" s="12">
        <v>98.590553674894664</v>
      </c>
      <c r="AH265" s="12">
        <v>98.402453940467154</v>
      </c>
      <c r="AI265" s="12">
        <v>98.571716258264033</v>
      </c>
      <c r="AJ265" s="12">
        <v>99.054528686035027</v>
      </c>
      <c r="AK265" s="12">
        <v>99.489521114261095</v>
      </c>
      <c r="AL265" s="12">
        <v>99.780861043419364</v>
      </c>
      <c r="AM265" s="12">
        <v>100.11343142126974</v>
      </c>
      <c r="AN265" s="12">
        <v>100.23416957639155</v>
      </c>
    </row>
    <row r="266" spans="1:40">
      <c r="A266" s="1" t="s">
        <v>524</v>
      </c>
      <c r="B266" s="1" t="s">
        <v>556</v>
      </c>
      <c r="D266" s="1" t="s">
        <v>719</v>
      </c>
      <c r="F266" s="1">
        <v>265</v>
      </c>
      <c r="G266" s="1" t="s">
        <v>742</v>
      </c>
      <c r="H266" s="1" t="str">
        <f t="shared" si="11"/>
        <v>265종합</v>
      </c>
      <c r="I266" s="12">
        <v>83.041877911845958</v>
      </c>
      <c r="J266" s="12">
        <v>86.277626532597623</v>
      </c>
      <c r="K266" s="12">
        <v>89.623773618167519</v>
      </c>
      <c r="L266" s="12">
        <v>93.467990099688961</v>
      </c>
      <c r="M266" s="12">
        <v>94.297801444581495</v>
      </c>
      <c r="N266" s="12">
        <v>95.896588052018203</v>
      </c>
      <c r="O266" s="12">
        <v>97.713379696886264</v>
      </c>
      <c r="P266" s="12">
        <v>99.635319407391151</v>
      </c>
      <c r="Q266" s="12">
        <v>101.22210919501688</v>
      </c>
      <c r="R266" s="12">
        <v>102.21151791818552</v>
      </c>
      <c r="S266" s="12">
        <v>103.25442132603992</v>
      </c>
      <c r="T266" s="12">
        <v>103.80646543594128</v>
      </c>
      <c r="U266" s="12">
        <v>103.61130772807458</v>
      </c>
      <c r="V266" s="12">
        <v>103.56641403547164</v>
      </c>
      <c r="W266" s="12">
        <v>103.06238532139155</v>
      </c>
      <c r="X266" s="12">
        <v>102.37226393912941</v>
      </c>
      <c r="Y266" s="12">
        <v>101.65723506439896</v>
      </c>
      <c r="Z266" s="12">
        <v>101.05972403323486</v>
      </c>
      <c r="AA266" s="12">
        <v>100.74463869943426</v>
      </c>
      <c r="AB266" s="12">
        <v>100.22539118530297</v>
      </c>
      <c r="AC266" s="12">
        <v>100.05671886472388</v>
      </c>
      <c r="AD266" s="12">
        <v>100.12073457159003</v>
      </c>
      <c r="AE266" s="12">
        <v>100</v>
      </c>
      <c r="AF266" s="12">
        <v>100.02309397979478</v>
      </c>
      <c r="AG266" s="12">
        <v>99.996259627322431</v>
      </c>
      <c r="AH266" s="12">
        <v>99.894236440271044</v>
      </c>
      <c r="AI266" s="12">
        <v>100.0006712319674</v>
      </c>
      <c r="AJ266" s="12">
        <v>100.48681568157845</v>
      </c>
      <c r="AK266" s="12">
        <v>100.7641099908829</v>
      </c>
      <c r="AL266" s="12">
        <v>100.76494933015616</v>
      </c>
      <c r="AM266" s="12">
        <v>100.46458546130583</v>
      </c>
      <c r="AN266" s="12">
        <v>100.26490148720049</v>
      </c>
    </row>
    <row r="267" spans="1:40">
      <c r="A267" s="1" t="s">
        <v>524</v>
      </c>
      <c r="B267" s="1" t="s">
        <v>557</v>
      </c>
      <c r="F267" s="1">
        <v>266</v>
      </c>
      <c r="G267" s="1" t="s">
        <v>742</v>
      </c>
      <c r="H267" s="1" t="str">
        <f t="shared" si="11"/>
        <v>266종합</v>
      </c>
      <c r="I267" s="12">
        <v>92.19397915226088</v>
      </c>
      <c r="J267" s="12">
        <v>93.286298065665846</v>
      </c>
      <c r="K267" s="12">
        <v>93.383856830148702</v>
      </c>
      <c r="L267" s="12">
        <v>93.483463301529881</v>
      </c>
      <c r="M267" s="12">
        <v>93.481174079273785</v>
      </c>
      <c r="N267" s="12">
        <v>93.608034794794634</v>
      </c>
      <c r="O267" s="12">
        <v>93.989496171624381</v>
      </c>
      <c r="P267" s="12">
        <v>94.587396606674304</v>
      </c>
      <c r="Q267" s="12">
        <v>94.879876757282133</v>
      </c>
      <c r="R267" s="12">
        <v>95.50494059427642</v>
      </c>
      <c r="S267" s="12">
        <v>95.897446278085184</v>
      </c>
      <c r="T267" s="12">
        <v>96.392179704792824</v>
      </c>
      <c r="U267" s="12">
        <v>97.354803516738173</v>
      </c>
      <c r="V267" s="12">
        <v>98.53116578589561</v>
      </c>
      <c r="W267" s="12">
        <v>98.694477104075617</v>
      </c>
      <c r="X267" s="12">
        <v>99.058270956394651</v>
      </c>
      <c r="Y267" s="12">
        <v>99.944932275413677</v>
      </c>
      <c r="Z267" s="12">
        <v>99.946910796883628</v>
      </c>
      <c r="AA267" s="12">
        <v>99.988349369748988</v>
      </c>
      <c r="AB267" s="12">
        <v>100.0217036451355</v>
      </c>
      <c r="AC267" s="12">
        <v>100.01584353931571</v>
      </c>
      <c r="AD267" s="12">
        <v>100.01924274026582</v>
      </c>
      <c r="AE267" s="12">
        <v>100</v>
      </c>
      <c r="AF267" s="12">
        <v>99.948928809304903</v>
      </c>
      <c r="AG267" s="12">
        <v>99.889506353862828</v>
      </c>
      <c r="AH267" s="12">
        <v>99.88347195984521</v>
      </c>
      <c r="AI267" s="12">
        <v>99.873650593615395</v>
      </c>
      <c r="AJ267" s="12">
        <v>99.835389366073287</v>
      </c>
      <c r="AK267" s="12">
        <v>99.810202394681696</v>
      </c>
      <c r="AL267" s="12">
        <v>99.821760936217601</v>
      </c>
      <c r="AM267" s="12">
        <v>99.806342692934649</v>
      </c>
      <c r="AN267" s="12">
        <v>99.718922795207476</v>
      </c>
    </row>
    <row r="268" spans="1:40">
      <c r="A268" s="1" t="s">
        <v>524</v>
      </c>
      <c r="B268" s="1" t="s">
        <v>557</v>
      </c>
      <c r="D268" s="1" t="s">
        <v>557</v>
      </c>
      <c r="F268" s="1">
        <v>267</v>
      </c>
      <c r="G268" s="1" t="s">
        <v>742</v>
      </c>
      <c r="H268" s="1" t="str">
        <f t="shared" si="11"/>
        <v>267종합</v>
      </c>
      <c r="I268" s="12">
        <v>92.073383347904851</v>
      </c>
      <c r="J268" s="12">
        <v>93.231921502033813</v>
      </c>
      <c r="K268" s="12">
        <v>93.335435353300142</v>
      </c>
      <c r="L268" s="12">
        <v>93.441128781352774</v>
      </c>
      <c r="M268" s="12">
        <v>93.438699586658373</v>
      </c>
      <c r="N268" s="12">
        <v>93.573322611760474</v>
      </c>
      <c r="O268" s="12">
        <v>93.978192393697185</v>
      </c>
      <c r="P268" s="12">
        <v>94.086236381565556</v>
      </c>
      <c r="Q268" s="12">
        <v>94.395125044021526</v>
      </c>
      <c r="R268" s="12">
        <v>95.055452273047194</v>
      </c>
      <c r="S268" s="12">
        <v>95.470237686924932</v>
      </c>
      <c r="T268" s="12">
        <v>95.993202592290515</v>
      </c>
      <c r="U268" s="12">
        <v>97.102769127990399</v>
      </c>
      <c r="V268" s="12">
        <v>98.39651001710682</v>
      </c>
      <c r="W268" s="12">
        <v>98.517000937029977</v>
      </c>
      <c r="X268" s="12">
        <v>98.84842772367324</v>
      </c>
      <c r="Y268" s="12">
        <v>99.934191051170998</v>
      </c>
      <c r="Z268" s="12">
        <v>99.931395729033866</v>
      </c>
      <c r="AA268" s="12">
        <v>99.98857957605702</v>
      </c>
      <c r="AB268" s="12">
        <v>100.04109535521808</v>
      </c>
      <c r="AC268" s="12">
        <v>100.03296044760552</v>
      </c>
      <c r="AD268" s="12">
        <v>100.02832171514356</v>
      </c>
      <c r="AE268" s="12">
        <v>100</v>
      </c>
      <c r="AF268" s="12">
        <v>99.904262908036017</v>
      </c>
      <c r="AG268" s="12">
        <v>99.812071085372111</v>
      </c>
      <c r="AH268" s="12">
        <v>99.806796317695884</v>
      </c>
      <c r="AI268" s="12">
        <v>99.793263275593944</v>
      </c>
      <c r="AJ268" s="12">
        <v>99.722108059470457</v>
      </c>
      <c r="AK268" s="12">
        <v>99.705307860276676</v>
      </c>
      <c r="AL268" s="12">
        <v>99.720929415932233</v>
      </c>
      <c r="AM268" s="12">
        <v>99.713750905512043</v>
      </c>
      <c r="AN268" s="12">
        <v>99.611631199088109</v>
      </c>
    </row>
    <row r="269" spans="1:40">
      <c r="A269" s="1" t="s">
        <v>524</v>
      </c>
      <c r="B269" s="1" t="s">
        <v>557</v>
      </c>
      <c r="D269" s="1" t="s">
        <v>720</v>
      </c>
      <c r="F269" s="1">
        <v>268</v>
      </c>
      <c r="G269" s="1" t="s">
        <v>742</v>
      </c>
      <c r="H269" s="1" t="str">
        <f t="shared" si="11"/>
        <v>268종합</v>
      </c>
      <c r="I269" s="12">
        <v>88.987679254129119</v>
      </c>
      <c r="J269" s="12">
        <v>88.987679254129119</v>
      </c>
      <c r="K269" s="12">
        <v>88.987679254129119</v>
      </c>
      <c r="L269" s="12">
        <v>88.987679254129119</v>
      </c>
      <c r="M269" s="12">
        <v>88.987679254129119</v>
      </c>
      <c r="N269" s="12">
        <v>88.987679254129119</v>
      </c>
      <c r="O269" s="12">
        <v>88.987679254129119</v>
      </c>
      <c r="P269" s="12">
        <v>97.425980036508932</v>
      </c>
      <c r="Q269" s="12">
        <v>97.425980036508932</v>
      </c>
      <c r="R269" s="12">
        <v>97.425980036508932</v>
      </c>
      <c r="S269" s="12">
        <v>97.425980036508932</v>
      </c>
      <c r="T269" s="12">
        <v>97.425980036508932</v>
      </c>
      <c r="U269" s="12">
        <v>98.007512743771755</v>
      </c>
      <c r="V269" s="12">
        <v>98.879128740891602</v>
      </c>
      <c r="W269" s="12">
        <v>99.153446867901181</v>
      </c>
      <c r="X269" s="12">
        <v>99.601256592156474</v>
      </c>
      <c r="Y269" s="12">
        <v>99.972626083069116</v>
      </c>
      <c r="Z269" s="12">
        <v>99.986916294766345</v>
      </c>
      <c r="AA269" s="12">
        <v>99.987755951608108</v>
      </c>
      <c r="AB269" s="12">
        <v>99.971733467520437</v>
      </c>
      <c r="AC269" s="12">
        <v>99.971733467520437</v>
      </c>
      <c r="AD269" s="12">
        <v>99.995842965103932</v>
      </c>
      <c r="AE269" s="12">
        <v>100</v>
      </c>
      <c r="AF269" s="12">
        <v>100.06687581361074</v>
      </c>
      <c r="AG269" s="12">
        <v>100.09410804918815</v>
      </c>
      <c r="AH269" s="12">
        <v>100.08606376010334</v>
      </c>
      <c r="AI269" s="12">
        <v>100.08606376010334</v>
      </c>
      <c r="AJ269" s="12">
        <v>100.1349005404189</v>
      </c>
      <c r="AK269" s="12">
        <v>100.08749697720927</v>
      </c>
      <c r="AL269" s="12">
        <v>100.08829489096452</v>
      </c>
      <c r="AM269" s="12">
        <v>100.05105933857985</v>
      </c>
      <c r="AN269" s="12">
        <v>100.00256706255874</v>
      </c>
    </row>
    <row r="270" spans="1:40">
      <c r="A270" s="1" t="s">
        <v>856</v>
      </c>
      <c r="F270" s="1">
        <v>269</v>
      </c>
      <c r="G270" s="1" t="s">
        <v>742</v>
      </c>
      <c r="H270" s="1" t="str">
        <f t="shared" ref="H270" si="12">F270&amp;G270</f>
        <v>269종합</v>
      </c>
      <c r="I270" s="12">
        <v>94.895671374825724</v>
      </c>
      <c r="J270" s="12">
        <v>95.535025992028338</v>
      </c>
      <c r="K270" s="12">
        <v>96.424895214005247</v>
      </c>
      <c r="L270" s="12">
        <v>97.569518063981818</v>
      </c>
      <c r="M270" s="12">
        <v>97.716090416536844</v>
      </c>
      <c r="N270" s="12">
        <v>98.112411649751863</v>
      </c>
      <c r="O270" s="12">
        <v>98.493282410987106</v>
      </c>
      <c r="P270" s="12">
        <v>99.01171870559493</v>
      </c>
      <c r="Q270" s="12">
        <v>99.566299049605206</v>
      </c>
      <c r="R270" s="12">
        <v>99.983301296556775</v>
      </c>
      <c r="S270" s="12">
        <v>100.3656102700006</v>
      </c>
      <c r="T270" s="12">
        <v>100.5602345136863</v>
      </c>
      <c r="U270" s="12">
        <v>100.87247305249417</v>
      </c>
      <c r="V270" s="12">
        <v>100.93384721208223</v>
      </c>
      <c r="W270" s="12">
        <v>101.03739438482492</v>
      </c>
      <c r="X270" s="12">
        <v>101.0709615698276</v>
      </c>
      <c r="Y270" s="12">
        <v>101.05098085202475</v>
      </c>
      <c r="Z270" s="12">
        <v>100.90056245963765</v>
      </c>
      <c r="AA270" s="12">
        <v>100.69082406155701</v>
      </c>
      <c r="AB270" s="12">
        <v>100.5104959576893</v>
      </c>
      <c r="AC270" s="12">
        <v>100.32479831342702</v>
      </c>
      <c r="AD270" s="12">
        <v>100.16254453700159</v>
      </c>
      <c r="AE270" s="12">
        <v>100</v>
      </c>
      <c r="AF270" s="12">
        <v>99.818053796066096</v>
      </c>
      <c r="AG270" s="12">
        <v>99.572886733505868</v>
      </c>
      <c r="AH270" s="12">
        <v>99.422266077771653</v>
      </c>
      <c r="AI270" s="12">
        <v>99.338756791551063</v>
      </c>
      <c r="AJ270" s="12">
        <v>99.405424629698814</v>
      </c>
      <c r="AK270" s="12">
        <v>99.577843822450433</v>
      </c>
      <c r="AL270" s="12">
        <v>99.64139086411447</v>
      </c>
      <c r="AM270" s="12">
        <v>99.594919149904598</v>
      </c>
      <c r="AN270" s="12">
        <v>99.497413573250924</v>
      </c>
    </row>
    <row r="271" spans="1:40">
      <c r="A271" s="1" t="s">
        <v>516</v>
      </c>
      <c r="F271" s="1">
        <v>1</v>
      </c>
      <c r="G271" s="1" t="s">
        <v>264</v>
      </c>
      <c r="H271" s="1" t="str">
        <f t="shared" si="11"/>
        <v>1아파트</v>
      </c>
      <c r="I271" s="12">
        <v>94.692981742401955</v>
      </c>
      <c r="J271" s="12">
        <v>95.597229609469139</v>
      </c>
      <c r="K271" s="12">
        <v>96.694213266835362</v>
      </c>
      <c r="L271" s="12">
        <v>98.106701770511236</v>
      </c>
      <c r="M271" s="12">
        <v>98.364368296766798</v>
      </c>
      <c r="N271" s="12">
        <v>98.978819787058413</v>
      </c>
      <c r="O271" s="12">
        <v>99.502581428173841</v>
      </c>
      <c r="P271" s="12">
        <v>100.12690108929843</v>
      </c>
      <c r="Q271" s="12">
        <v>100.75787301830583</v>
      </c>
      <c r="R271" s="12">
        <v>101.21263943532983</v>
      </c>
      <c r="S271" s="12">
        <v>101.71838148602976</v>
      </c>
      <c r="T271" s="12">
        <v>101.88533857139092</v>
      </c>
      <c r="U271" s="12">
        <v>102.17366739392752</v>
      </c>
      <c r="V271" s="12">
        <v>102.18396089752295</v>
      </c>
      <c r="W271" s="12">
        <v>102.2061914611311</v>
      </c>
      <c r="X271" s="12">
        <v>102.1373537936599</v>
      </c>
      <c r="Y271" s="12">
        <v>101.99446307443296</v>
      </c>
      <c r="Z271" s="12">
        <v>101.67658672557269</v>
      </c>
      <c r="AA271" s="12">
        <v>101.27903091951855</v>
      </c>
      <c r="AB271" s="12">
        <v>100.84583908852713</v>
      </c>
      <c r="AC271" s="12">
        <v>100.50167663416427</v>
      </c>
      <c r="AD271" s="12">
        <v>100.22671518504639</v>
      </c>
      <c r="AE271" s="12">
        <v>100</v>
      </c>
      <c r="AF271" s="12">
        <v>99.71963085756056</v>
      </c>
      <c r="AG271" s="12">
        <v>99.396711761739198</v>
      </c>
      <c r="AH271" s="12">
        <v>99.172746390396014</v>
      </c>
      <c r="AI271" s="12">
        <v>99.069660386446429</v>
      </c>
      <c r="AJ271" s="12">
        <v>99.252563954288448</v>
      </c>
      <c r="AK271" s="12">
        <v>99.503219343642058</v>
      </c>
      <c r="AL271" s="12">
        <v>99.578841455871768</v>
      </c>
      <c r="AM271" s="12">
        <v>99.523374417205702</v>
      </c>
      <c r="AN271" s="12">
        <v>99.390557989049896</v>
      </c>
    </row>
    <row r="272" spans="1:40">
      <c r="A272" s="1" t="s">
        <v>521</v>
      </c>
      <c r="F272" s="1">
        <v>2</v>
      </c>
      <c r="G272" s="1" t="s">
        <v>264</v>
      </c>
      <c r="H272" s="1" t="str">
        <f t="shared" si="11"/>
        <v>2아파트</v>
      </c>
      <c r="I272" s="12">
        <v>105.33849581949036</v>
      </c>
      <c r="J272" s="12">
        <v>105.67696380755648</v>
      </c>
      <c r="K272" s="12">
        <v>105.98783636511061</v>
      </c>
      <c r="L272" s="12">
        <v>106.11653259230334</v>
      </c>
      <c r="M272" s="12">
        <v>106.12852107433419</v>
      </c>
      <c r="N272" s="12">
        <v>106.05813720919423</v>
      </c>
      <c r="O272" s="12">
        <v>105.9418574852892</v>
      </c>
      <c r="P272" s="12">
        <v>105.89032147761795</v>
      </c>
      <c r="Q272" s="12">
        <v>105.85805452060792</v>
      </c>
      <c r="R272" s="12">
        <v>105.80024011513744</v>
      </c>
      <c r="S272" s="12">
        <v>105.65946039745982</v>
      </c>
      <c r="T272" s="12">
        <v>105.49638417592142</v>
      </c>
      <c r="U272" s="12">
        <v>105.197687954811</v>
      </c>
      <c r="V272" s="12">
        <v>105.03122145253721</v>
      </c>
      <c r="W272" s="12">
        <v>104.71082885212644</v>
      </c>
      <c r="X272" s="12">
        <v>104.32855771110873</v>
      </c>
      <c r="Y272" s="12">
        <v>103.87892822281049</v>
      </c>
      <c r="Z272" s="12">
        <v>103.2741985454861</v>
      </c>
      <c r="AA272" s="12">
        <v>102.61460663578544</v>
      </c>
      <c r="AB272" s="12">
        <v>101.82270459325588</v>
      </c>
      <c r="AC272" s="12">
        <v>101.13948659399101</v>
      </c>
      <c r="AD272" s="12">
        <v>100.52386289875692</v>
      </c>
      <c r="AE272" s="12">
        <v>100</v>
      </c>
      <c r="AF272" s="12">
        <v>99.405958140539738</v>
      </c>
      <c r="AG272" s="12">
        <v>98.754647036256856</v>
      </c>
      <c r="AH272" s="12">
        <v>98.321516923192547</v>
      </c>
      <c r="AI272" s="12">
        <v>98.065416672038836</v>
      </c>
      <c r="AJ272" s="12">
        <v>98.119574228388231</v>
      </c>
      <c r="AK272" s="12">
        <v>98.323075402373917</v>
      </c>
      <c r="AL272" s="12">
        <v>98.272678762545667</v>
      </c>
      <c r="AM272" s="12">
        <v>97.95555563357982</v>
      </c>
      <c r="AN272" s="12">
        <v>97.642319135532475</v>
      </c>
    </row>
    <row r="273" spans="1:40">
      <c r="A273" s="1" t="s">
        <v>915</v>
      </c>
      <c r="F273" s="1">
        <v>3</v>
      </c>
      <c r="G273" s="1" t="s">
        <v>264</v>
      </c>
      <c r="H273" s="1" t="str">
        <f t="shared" ref="H273" si="13">F273&amp;G273</f>
        <v>3아파트</v>
      </c>
      <c r="I273" s="12">
        <v>84.009269794505073</v>
      </c>
      <c r="J273" s="12">
        <v>85.444724932133795</v>
      </c>
      <c r="K273" s="12">
        <v>87.294659979838684</v>
      </c>
      <c r="L273" s="12">
        <v>89.971385853805756</v>
      </c>
      <c r="M273" s="12">
        <v>90.475593827795109</v>
      </c>
      <c r="N273" s="12">
        <v>91.78497468874221</v>
      </c>
      <c r="O273" s="12">
        <v>92.968236775161714</v>
      </c>
      <c r="P273" s="12">
        <v>94.299654852430351</v>
      </c>
      <c r="Q273" s="12">
        <v>95.635259820288454</v>
      </c>
      <c r="R273" s="12">
        <v>96.641756067652324</v>
      </c>
      <c r="S273" s="12">
        <v>97.852124970290589</v>
      </c>
      <c r="T273" s="12">
        <v>98.382211960625796</v>
      </c>
      <c r="U273" s="12">
        <v>99.227778271795003</v>
      </c>
      <c r="V273" s="12">
        <v>99.405581821748783</v>
      </c>
      <c r="W273" s="12">
        <v>99.754123062835987</v>
      </c>
      <c r="X273" s="12">
        <v>99.985720475109204</v>
      </c>
      <c r="Y273" s="12">
        <v>100.13861155573186</v>
      </c>
      <c r="Z273" s="12">
        <v>100.09894583515587</v>
      </c>
      <c r="AA273" s="12">
        <v>99.956857975793497</v>
      </c>
      <c r="AB273" s="12">
        <v>99.875418942268027</v>
      </c>
      <c r="AC273" s="12">
        <v>99.865968578081151</v>
      </c>
      <c r="AD273" s="12">
        <v>99.929546669275211</v>
      </c>
      <c r="AE273" s="12">
        <v>100</v>
      </c>
      <c r="AF273" s="12">
        <v>100.03621494640767</v>
      </c>
      <c r="AG273" s="12">
        <v>100.04690402088927</v>
      </c>
      <c r="AH273" s="12">
        <v>100.03660321216759</v>
      </c>
      <c r="AI273" s="12">
        <v>100.09040559263029</v>
      </c>
      <c r="AJ273" s="12">
        <v>100.40348821078567</v>
      </c>
      <c r="AK273" s="12">
        <v>100.70258542992865</v>
      </c>
      <c r="AL273" s="12">
        <v>100.90797256542201</v>
      </c>
      <c r="AM273" s="12">
        <v>101.12304520327358</v>
      </c>
      <c r="AN273" s="12">
        <v>101.17765552998883</v>
      </c>
    </row>
    <row r="274" spans="1:40">
      <c r="A274" s="1" t="s">
        <v>522</v>
      </c>
      <c r="F274" s="1">
        <v>4</v>
      </c>
      <c r="G274" s="1" t="s">
        <v>264</v>
      </c>
      <c r="H274" s="1" t="str">
        <f t="shared" si="11"/>
        <v>4아파트</v>
      </c>
      <c r="I274" s="12">
        <v>84.603209220057394</v>
      </c>
      <c r="J274" s="12">
        <v>86.213829067811844</v>
      </c>
      <c r="K274" s="12">
        <v>88.095290136850906</v>
      </c>
      <c r="L274" s="12">
        <v>90.828359072166734</v>
      </c>
      <c r="M274" s="12">
        <v>91.351007466911398</v>
      </c>
      <c r="N274" s="12">
        <v>92.786103687794338</v>
      </c>
      <c r="O274" s="12">
        <v>94.094078707071219</v>
      </c>
      <c r="P274" s="12">
        <v>95.390345257436906</v>
      </c>
      <c r="Q274" s="12">
        <v>96.751305844851743</v>
      </c>
      <c r="R274" s="12">
        <v>97.702339394930277</v>
      </c>
      <c r="S274" s="12">
        <v>98.912833229699515</v>
      </c>
      <c r="T274" s="12">
        <v>99.33890624478903</v>
      </c>
      <c r="U274" s="12">
        <v>100.07067305390709</v>
      </c>
      <c r="V274" s="12">
        <v>100.14391780018464</v>
      </c>
      <c r="W274" s="12">
        <v>100.37886332124189</v>
      </c>
      <c r="X274" s="12">
        <v>100.48875717968362</v>
      </c>
      <c r="Y274" s="12">
        <v>100.59632816349438</v>
      </c>
      <c r="Z274" s="12">
        <v>100.47415023436757</v>
      </c>
      <c r="AA274" s="12">
        <v>100.23196125631813</v>
      </c>
      <c r="AB274" s="12">
        <v>99.949133906530903</v>
      </c>
      <c r="AC274" s="12">
        <v>99.861923187269213</v>
      </c>
      <c r="AD274" s="12">
        <v>99.883579444481938</v>
      </c>
      <c r="AE274" s="12">
        <v>100</v>
      </c>
      <c r="AF274" s="12">
        <v>100.08206884348665</v>
      </c>
      <c r="AG274" s="12">
        <v>100.13630291154729</v>
      </c>
      <c r="AH274" s="12">
        <v>100.09821675664658</v>
      </c>
      <c r="AI274" s="12">
        <v>100.12406372786636</v>
      </c>
      <c r="AJ274" s="12">
        <v>100.49712343499451</v>
      </c>
      <c r="AK274" s="12">
        <v>100.82195004961045</v>
      </c>
      <c r="AL274" s="12">
        <v>101.10986868594658</v>
      </c>
      <c r="AM274" s="12">
        <v>101.37517246167631</v>
      </c>
      <c r="AN274" s="12">
        <v>101.45763516773026</v>
      </c>
    </row>
    <row r="275" spans="1:40">
      <c r="A275" s="1" t="s">
        <v>857</v>
      </c>
      <c r="F275" s="1">
        <v>5</v>
      </c>
      <c r="G275" s="1" t="s">
        <v>264</v>
      </c>
      <c r="H275" s="1" t="str">
        <f t="shared" si="11"/>
        <v>5아파트</v>
      </c>
      <c r="I275" s="12">
        <v>83.552378625752368</v>
      </c>
      <c r="J275" s="12">
        <v>84.779976749355868</v>
      </c>
      <c r="K275" s="12">
        <v>86.597529087492248</v>
      </c>
      <c r="L275" s="12">
        <v>89.214447335031366</v>
      </c>
      <c r="M275" s="12">
        <v>89.69793719364985</v>
      </c>
      <c r="N275" s="12">
        <v>90.859698625207997</v>
      </c>
      <c r="O275" s="12">
        <v>91.89652416645329</v>
      </c>
      <c r="P275" s="12">
        <v>93.274235145856693</v>
      </c>
      <c r="Q275" s="12">
        <v>94.583400142968259</v>
      </c>
      <c r="R275" s="12">
        <v>95.659713977045811</v>
      </c>
      <c r="S275" s="12">
        <v>96.873634280608854</v>
      </c>
      <c r="T275" s="12">
        <v>97.53082435667325</v>
      </c>
      <c r="U275" s="12">
        <v>98.480406122756563</v>
      </c>
      <c r="V275" s="12">
        <v>98.750262500705688</v>
      </c>
      <c r="W275" s="12">
        <v>99.199019259137003</v>
      </c>
      <c r="X275" s="12">
        <v>99.538235853158824</v>
      </c>
      <c r="Y275" s="12">
        <v>99.731265519061679</v>
      </c>
      <c r="Z275" s="12">
        <v>99.764772642262486</v>
      </c>
      <c r="AA275" s="12">
        <v>99.711608668879904</v>
      </c>
      <c r="AB275" s="12">
        <v>99.809578225575109</v>
      </c>
      <c r="AC275" s="12">
        <v>99.869584503315821</v>
      </c>
      <c r="AD275" s="12">
        <v>99.970650262909402</v>
      </c>
      <c r="AE275" s="12">
        <v>100</v>
      </c>
      <c r="AF275" s="12">
        <v>99.983578233400181</v>
      </c>
      <c r="AG275" s="12">
        <v>99.943907095962246</v>
      </c>
      <c r="AH275" s="12">
        <v>99.950131728897972</v>
      </c>
      <c r="AI275" s="12">
        <v>100.0201650341608</v>
      </c>
      <c r="AJ275" s="12">
        <v>100.27483908581529</v>
      </c>
      <c r="AK275" s="12">
        <v>100.54712728297099</v>
      </c>
      <c r="AL275" s="12">
        <v>100.67851492940176</v>
      </c>
      <c r="AM275" s="12">
        <v>100.85159927192468</v>
      </c>
      <c r="AN275" s="12">
        <v>100.88550738378643</v>
      </c>
    </row>
    <row r="276" spans="1:40">
      <c r="A276" s="1" t="s">
        <v>524</v>
      </c>
      <c r="B276" s="1" t="s">
        <v>525</v>
      </c>
      <c r="F276" s="1">
        <v>6</v>
      </c>
      <c r="G276" s="1" t="s">
        <v>264</v>
      </c>
      <c r="H276" s="1" t="str">
        <f t="shared" si="11"/>
        <v>6아파트</v>
      </c>
      <c r="I276" s="12">
        <v>106.99503466766811</v>
      </c>
      <c r="J276" s="12">
        <v>107.29259319483145</v>
      </c>
      <c r="K276" s="12">
        <v>107.44168988175065</v>
      </c>
      <c r="L276" s="12">
        <v>107.45265197289451</v>
      </c>
      <c r="M276" s="12">
        <v>107.48958580110265</v>
      </c>
      <c r="N276" s="12">
        <v>107.36365952758273</v>
      </c>
      <c r="O276" s="12">
        <v>107.19033832313507</v>
      </c>
      <c r="P276" s="12">
        <v>107.08982845767468</v>
      </c>
      <c r="Q276" s="12">
        <v>106.95943235514711</v>
      </c>
      <c r="R276" s="12">
        <v>106.81851846598305</v>
      </c>
      <c r="S276" s="12">
        <v>106.62211955626215</v>
      </c>
      <c r="T276" s="12">
        <v>106.43745239172942</v>
      </c>
      <c r="U276" s="12">
        <v>106.14952863559384</v>
      </c>
      <c r="V276" s="12">
        <v>105.88088454187368</v>
      </c>
      <c r="W276" s="12">
        <v>105.42334546935348</v>
      </c>
      <c r="X276" s="12">
        <v>104.82614069720859</v>
      </c>
      <c r="Y276" s="12">
        <v>104.25699976639984</v>
      </c>
      <c r="Z276" s="12">
        <v>103.43438255634645</v>
      </c>
      <c r="AA276" s="12">
        <v>102.73532116433925</v>
      </c>
      <c r="AB276" s="12">
        <v>101.8133655436542</v>
      </c>
      <c r="AC276" s="12">
        <v>101.13448557855195</v>
      </c>
      <c r="AD276" s="12">
        <v>100.50621500737179</v>
      </c>
      <c r="AE276" s="12">
        <v>100</v>
      </c>
      <c r="AF276" s="12">
        <v>99.360830410353898</v>
      </c>
      <c r="AG276" s="12">
        <v>98.739157094397129</v>
      </c>
      <c r="AH276" s="12">
        <v>98.356756348611611</v>
      </c>
      <c r="AI276" s="12">
        <v>98.236014645900809</v>
      </c>
      <c r="AJ276" s="12">
        <v>98.370835117917395</v>
      </c>
      <c r="AK276" s="12">
        <v>98.602652166839761</v>
      </c>
      <c r="AL276" s="12">
        <v>98.385158690728062</v>
      </c>
      <c r="AM276" s="12">
        <v>97.86287742550013</v>
      </c>
      <c r="AN276" s="12">
        <v>97.398588147128891</v>
      </c>
    </row>
    <row r="277" spans="1:40">
      <c r="A277" s="1" t="s">
        <v>524</v>
      </c>
      <c r="B277" s="1" t="s">
        <v>525</v>
      </c>
      <c r="C277" s="1" t="s">
        <v>526</v>
      </c>
      <c r="F277" s="1">
        <v>7</v>
      </c>
      <c r="G277" s="1" t="s">
        <v>264</v>
      </c>
      <c r="H277" s="1" t="str">
        <f t="shared" si="11"/>
        <v>7아파트</v>
      </c>
      <c r="I277" s="12">
        <v>104.93300255968342</v>
      </c>
      <c r="J277" s="12">
        <v>105.12754955486085</v>
      </c>
      <c r="K277" s="12">
        <v>105.25991530591389</v>
      </c>
      <c r="L277" s="12">
        <v>105.29352641684832</v>
      </c>
      <c r="M277" s="12">
        <v>105.35604557769437</v>
      </c>
      <c r="N277" s="12">
        <v>105.28006309335932</v>
      </c>
      <c r="O277" s="12">
        <v>105.18194781892065</v>
      </c>
      <c r="P277" s="12">
        <v>105.05497320120379</v>
      </c>
      <c r="Q277" s="12">
        <v>104.92572300012829</v>
      </c>
      <c r="R277" s="12">
        <v>104.89086732181754</v>
      </c>
      <c r="S277" s="12">
        <v>104.78275357568164</v>
      </c>
      <c r="T277" s="12">
        <v>104.66491974250036</v>
      </c>
      <c r="U277" s="12">
        <v>104.39761832398037</v>
      </c>
      <c r="V277" s="12">
        <v>104.27028795469235</v>
      </c>
      <c r="W277" s="12">
        <v>103.97433342708932</v>
      </c>
      <c r="X277" s="12">
        <v>103.54181318994587</v>
      </c>
      <c r="Y277" s="12">
        <v>103.03062284671626</v>
      </c>
      <c r="Z277" s="12">
        <v>102.46277336392698</v>
      </c>
      <c r="AA277" s="12">
        <v>101.99219684878695</v>
      </c>
      <c r="AB277" s="12">
        <v>101.52474184200736</v>
      </c>
      <c r="AC277" s="12">
        <v>101.12113750145654</v>
      </c>
      <c r="AD277" s="12">
        <v>100.59501278303053</v>
      </c>
      <c r="AE277" s="12">
        <v>100</v>
      </c>
      <c r="AF277" s="12">
        <v>99.465721926040089</v>
      </c>
      <c r="AG277" s="12">
        <v>99.009823770651934</v>
      </c>
      <c r="AH277" s="12">
        <v>98.55172012623305</v>
      </c>
      <c r="AI277" s="12">
        <v>98.23200383367697</v>
      </c>
      <c r="AJ277" s="12">
        <v>98.003740406914858</v>
      </c>
      <c r="AK277" s="12">
        <v>98.040518955819877</v>
      </c>
      <c r="AL277" s="12">
        <v>97.922525037154529</v>
      </c>
      <c r="AM277" s="12">
        <v>97.562207539573222</v>
      </c>
      <c r="AN277" s="12">
        <v>97.065697169920398</v>
      </c>
    </row>
    <row r="278" spans="1:40">
      <c r="A278" s="1" t="s">
        <v>524</v>
      </c>
      <c r="B278" s="1" t="s">
        <v>525</v>
      </c>
      <c r="C278" s="1" t="s">
        <v>527</v>
      </c>
      <c r="F278" s="1">
        <v>8</v>
      </c>
      <c r="G278" s="1" t="s">
        <v>264</v>
      </c>
      <c r="H278" s="1" t="str">
        <f t="shared" si="11"/>
        <v>8아파트</v>
      </c>
      <c r="U278" s="12">
        <v>104.27077295503838</v>
      </c>
      <c r="V278" s="12">
        <v>104.18834715481532</v>
      </c>
      <c r="W278" s="12">
        <v>103.73878341976889</v>
      </c>
      <c r="X278" s="12">
        <v>103.62920203216535</v>
      </c>
      <c r="Y278" s="12">
        <v>103.46006184389128</v>
      </c>
      <c r="Z278" s="12">
        <v>102.91766258217345</v>
      </c>
      <c r="AA278" s="12">
        <v>102.58002886119741</v>
      </c>
      <c r="AB278" s="12">
        <v>102.04378948425443</v>
      </c>
      <c r="AC278" s="12">
        <v>101.32431892809852</v>
      </c>
      <c r="AD278" s="12">
        <v>100.62841737917469</v>
      </c>
      <c r="AE278" s="12">
        <v>100</v>
      </c>
      <c r="AF278" s="12">
        <v>99.634062100880598</v>
      </c>
      <c r="AG278" s="12">
        <v>99.384475264058807</v>
      </c>
      <c r="AH278" s="12">
        <v>99.250160427064145</v>
      </c>
      <c r="AI278" s="12">
        <v>98.92368379834727</v>
      </c>
      <c r="AJ278" s="12">
        <v>98.271428527349585</v>
      </c>
      <c r="AK278" s="12">
        <v>98.175722134843554</v>
      </c>
      <c r="AL278" s="12">
        <v>98.032511946767897</v>
      </c>
      <c r="AM278" s="12">
        <v>97.55016248158411</v>
      </c>
      <c r="AN278" s="12">
        <v>96.95084413014456</v>
      </c>
    </row>
    <row r="279" spans="1:40">
      <c r="A279" s="1" t="s">
        <v>524</v>
      </c>
      <c r="B279" s="1" t="s">
        <v>525</v>
      </c>
      <c r="C279" s="1" t="s">
        <v>528</v>
      </c>
      <c r="F279" s="1">
        <v>9</v>
      </c>
      <c r="G279" s="1" t="s">
        <v>264</v>
      </c>
      <c r="H279" s="1" t="str">
        <f t="shared" si="11"/>
        <v>9아파트</v>
      </c>
      <c r="U279" s="12">
        <v>104.9115561531532</v>
      </c>
      <c r="V279" s="12">
        <v>104.83279814941321</v>
      </c>
      <c r="W279" s="12">
        <v>104.54600780142322</v>
      </c>
      <c r="X279" s="12">
        <v>103.99070521537176</v>
      </c>
      <c r="Y279" s="12">
        <v>103.3976170828528</v>
      </c>
      <c r="Z279" s="12">
        <v>102.75128589318928</v>
      </c>
      <c r="AA279" s="12">
        <v>102.18851599752149</v>
      </c>
      <c r="AB279" s="12">
        <v>101.68963247214445</v>
      </c>
      <c r="AC279" s="12">
        <v>101.31004627442644</v>
      </c>
      <c r="AD279" s="12">
        <v>100.74894065730022</v>
      </c>
      <c r="AE279" s="12">
        <v>100</v>
      </c>
      <c r="AF279" s="12">
        <v>99.343478929134974</v>
      </c>
      <c r="AG279" s="12">
        <v>98.777342877763175</v>
      </c>
      <c r="AH279" s="12">
        <v>98.195318355029855</v>
      </c>
      <c r="AI279" s="12">
        <v>97.877953066394298</v>
      </c>
      <c r="AJ279" s="12">
        <v>97.702523636700377</v>
      </c>
      <c r="AK279" s="12">
        <v>97.766507094252347</v>
      </c>
      <c r="AL279" s="12">
        <v>97.637298182636428</v>
      </c>
      <c r="AM279" s="12">
        <v>97.238948470878071</v>
      </c>
      <c r="AN279" s="12">
        <v>96.736009503134667</v>
      </c>
    </row>
    <row r="280" spans="1:40">
      <c r="A280" s="1" t="s">
        <v>524</v>
      </c>
      <c r="B280" s="1" t="s">
        <v>525</v>
      </c>
      <c r="C280" s="1" t="s">
        <v>529</v>
      </c>
      <c r="F280" s="1">
        <v>10</v>
      </c>
      <c r="G280" s="1" t="s">
        <v>264</v>
      </c>
      <c r="H280" s="1" t="str">
        <f t="shared" si="11"/>
        <v>10아파트</v>
      </c>
      <c r="U280" s="12">
        <v>102.46939114632562</v>
      </c>
      <c r="V280" s="12">
        <v>102.13469311002943</v>
      </c>
      <c r="W280" s="12">
        <v>101.8781662363707</v>
      </c>
      <c r="X280" s="12">
        <v>101.75913043591325</v>
      </c>
      <c r="Y280" s="12">
        <v>101.39688055555582</v>
      </c>
      <c r="Z280" s="12">
        <v>101.11888807150866</v>
      </c>
      <c r="AA280" s="12">
        <v>100.94004887109674</v>
      </c>
      <c r="AB280" s="12">
        <v>100.62779425105441</v>
      </c>
      <c r="AC280" s="12">
        <v>100.28497627859603</v>
      </c>
      <c r="AD280" s="12">
        <v>99.977755694340757</v>
      </c>
      <c r="AE280" s="12">
        <v>100</v>
      </c>
      <c r="AF280" s="12">
        <v>99.842132712557259</v>
      </c>
      <c r="AG280" s="12">
        <v>99.701122997027255</v>
      </c>
      <c r="AH280" s="12">
        <v>99.554517878092113</v>
      </c>
      <c r="AI280" s="12">
        <v>99.229199819749809</v>
      </c>
      <c r="AJ280" s="12">
        <v>99.006643850898996</v>
      </c>
      <c r="AK280" s="12">
        <v>99.004934056265313</v>
      </c>
      <c r="AL280" s="12">
        <v>98.941660905532586</v>
      </c>
      <c r="AM280" s="12">
        <v>98.785050147666837</v>
      </c>
      <c r="AN280" s="12">
        <v>98.3632903173458</v>
      </c>
    </row>
    <row r="281" spans="1:40">
      <c r="A281" s="1" t="s">
        <v>524</v>
      </c>
      <c r="B281" s="1" t="s">
        <v>525</v>
      </c>
      <c r="C281" s="1" t="s">
        <v>530</v>
      </c>
      <c r="F281" s="1">
        <v>11</v>
      </c>
      <c r="G281" s="1" t="s">
        <v>264</v>
      </c>
      <c r="H281" s="1" t="str">
        <f t="shared" si="11"/>
        <v>11아파트</v>
      </c>
      <c r="I281" s="12">
        <v>108.69108366024675</v>
      </c>
      <c r="J281" s="12">
        <v>109.07574795498945</v>
      </c>
      <c r="K281" s="12">
        <v>109.2389558793796</v>
      </c>
      <c r="L281" s="12">
        <v>109.23071310515306</v>
      </c>
      <c r="M281" s="12">
        <v>109.24594980703965</v>
      </c>
      <c r="N281" s="12">
        <v>109.0777901061908</v>
      </c>
      <c r="O281" s="12">
        <v>108.84092833644378</v>
      </c>
      <c r="P281" s="12">
        <v>108.76284207593341</v>
      </c>
      <c r="Q281" s="12">
        <v>108.63153533366417</v>
      </c>
      <c r="R281" s="12">
        <v>108.40105517119973</v>
      </c>
      <c r="S281" s="12">
        <v>108.13025045992613</v>
      </c>
      <c r="T281" s="12">
        <v>107.88934073896903</v>
      </c>
      <c r="U281" s="12">
        <v>107.58431615204705</v>
      </c>
      <c r="V281" s="12">
        <v>107.19837472538701</v>
      </c>
      <c r="W281" s="12">
        <v>106.60706548328628</v>
      </c>
      <c r="X281" s="12">
        <v>105.87389552694775</v>
      </c>
      <c r="Y281" s="12">
        <v>105.25703145968441</v>
      </c>
      <c r="Z281" s="12">
        <v>104.22495585610504</v>
      </c>
      <c r="AA281" s="12">
        <v>103.33879388619167</v>
      </c>
      <c r="AB281" s="12">
        <v>102.04681561277287</v>
      </c>
      <c r="AC281" s="12">
        <v>101.14525565473235</v>
      </c>
      <c r="AD281" s="12">
        <v>100.43463299732041</v>
      </c>
      <c r="AE281" s="12">
        <v>100</v>
      </c>
      <c r="AF281" s="12">
        <v>99.273178230800397</v>
      </c>
      <c r="AG281" s="12">
        <v>98.513324712668464</v>
      </c>
      <c r="AH281" s="12">
        <v>98.193973986950994</v>
      </c>
      <c r="AI281" s="12">
        <v>98.239369639786574</v>
      </c>
      <c r="AJ281" s="12">
        <v>98.682032021986913</v>
      </c>
      <c r="AK281" s="12">
        <v>99.080059295672811</v>
      </c>
      <c r="AL281" s="12">
        <v>98.777699447046516</v>
      </c>
      <c r="AM281" s="12">
        <v>98.117608570888279</v>
      </c>
      <c r="AN281" s="12">
        <v>97.680707558628157</v>
      </c>
    </row>
    <row r="282" spans="1:40">
      <c r="A282" s="1" t="s">
        <v>524</v>
      </c>
      <c r="B282" s="1" t="s">
        <v>525</v>
      </c>
      <c r="C282" s="1" t="s">
        <v>531</v>
      </c>
      <c r="F282" s="1">
        <v>12</v>
      </c>
      <c r="G282" s="1" t="s">
        <v>264</v>
      </c>
      <c r="H282" s="1" t="str">
        <f t="shared" si="11"/>
        <v>12아파트</v>
      </c>
      <c r="U282" s="12">
        <v>106.12631834029965</v>
      </c>
      <c r="V282" s="12">
        <v>106.06691358981556</v>
      </c>
      <c r="W282" s="12">
        <v>105.6322794489882</v>
      </c>
      <c r="X282" s="12">
        <v>104.91815040238241</v>
      </c>
      <c r="Y282" s="12">
        <v>104.21258570287712</v>
      </c>
      <c r="Z282" s="12">
        <v>103.49685397070795</v>
      </c>
      <c r="AA282" s="12">
        <v>102.91042562201623</v>
      </c>
      <c r="AB282" s="12">
        <v>101.8209942455854</v>
      </c>
      <c r="AC282" s="12">
        <v>101.19449191046456</v>
      </c>
      <c r="AD282" s="12">
        <v>100.64059927754867</v>
      </c>
      <c r="AE282" s="12">
        <v>100</v>
      </c>
      <c r="AF282" s="12">
        <v>99.431442888725769</v>
      </c>
      <c r="AG282" s="12">
        <v>98.624512968936131</v>
      </c>
      <c r="AH282" s="12">
        <v>98.219875499146127</v>
      </c>
      <c r="AI282" s="12">
        <v>98.08496521573413</v>
      </c>
      <c r="AJ282" s="12">
        <v>98.572120622559382</v>
      </c>
      <c r="AK282" s="12">
        <v>98.811639765973496</v>
      </c>
      <c r="AL282" s="12">
        <v>98.615186032420894</v>
      </c>
      <c r="AM282" s="12">
        <v>98.04803484175531</v>
      </c>
      <c r="AN282" s="12">
        <v>97.666789255324716</v>
      </c>
    </row>
    <row r="283" spans="1:40">
      <c r="A283" s="1" t="s">
        <v>524</v>
      </c>
      <c r="B283" s="1" t="s">
        <v>525</v>
      </c>
      <c r="C283" s="1" t="s">
        <v>532</v>
      </c>
      <c r="F283" s="1">
        <v>13</v>
      </c>
      <c r="G283" s="1" t="s">
        <v>264</v>
      </c>
      <c r="H283" s="1" t="str">
        <f t="shared" si="11"/>
        <v>13아파트</v>
      </c>
      <c r="U283" s="12">
        <v>109.08357598224879</v>
      </c>
      <c r="V283" s="12">
        <v>108.35830702281403</v>
      </c>
      <c r="W283" s="12">
        <v>107.60494690524891</v>
      </c>
      <c r="X283" s="12">
        <v>106.85216903827934</v>
      </c>
      <c r="Y283" s="12">
        <v>106.32707039775059</v>
      </c>
      <c r="Z283" s="12">
        <v>104.96867724399826</v>
      </c>
      <c r="AA283" s="12">
        <v>103.77509465803854</v>
      </c>
      <c r="AB283" s="12">
        <v>102.27637011937601</v>
      </c>
      <c r="AC283" s="12">
        <v>101.09534147305091</v>
      </c>
      <c r="AD283" s="12">
        <v>100.22615901318947</v>
      </c>
      <c r="AE283" s="12">
        <v>100</v>
      </c>
      <c r="AF283" s="12">
        <v>99.113957923896564</v>
      </c>
      <c r="AG283" s="12">
        <v>98.40141284984702</v>
      </c>
      <c r="AH283" s="12">
        <v>98.167881281413713</v>
      </c>
      <c r="AI283" s="12">
        <v>98.395200852822853</v>
      </c>
      <c r="AJ283" s="12">
        <v>98.795155326169223</v>
      </c>
      <c r="AK283" s="12">
        <v>99.356770897537416</v>
      </c>
      <c r="AL283" s="12">
        <v>98.945052226222202</v>
      </c>
      <c r="AM283" s="12">
        <v>98.189186022892656</v>
      </c>
      <c r="AN283" s="12">
        <v>97.695018480783972</v>
      </c>
    </row>
    <row r="284" spans="1:40">
      <c r="A284" s="1" t="s">
        <v>524</v>
      </c>
      <c r="B284" s="1" t="s">
        <v>533</v>
      </c>
      <c r="F284" s="1">
        <v>14</v>
      </c>
      <c r="G284" s="1" t="s">
        <v>264</v>
      </c>
      <c r="H284" s="1" t="str">
        <f t="shared" si="11"/>
        <v>14아파트</v>
      </c>
      <c r="I284" s="12">
        <v>103.76549285809136</v>
      </c>
      <c r="J284" s="12">
        <v>104.21178030929082</v>
      </c>
      <c r="K284" s="12">
        <v>104.69712770408316</v>
      </c>
      <c r="L284" s="12">
        <v>104.9373842587692</v>
      </c>
      <c r="M284" s="12">
        <v>104.94736528749064</v>
      </c>
      <c r="N284" s="12">
        <v>104.95013968791596</v>
      </c>
      <c r="O284" s="12">
        <v>104.92889795357901</v>
      </c>
      <c r="P284" s="12">
        <v>104.94751798789753</v>
      </c>
      <c r="Q284" s="12">
        <v>105.06143162756935</v>
      </c>
      <c r="R284" s="12">
        <v>105.15259839967153</v>
      </c>
      <c r="S284" s="12">
        <v>105.1130681536567</v>
      </c>
      <c r="T284" s="12">
        <v>104.97055942463084</v>
      </c>
      <c r="U284" s="12">
        <v>104.64381873628413</v>
      </c>
      <c r="V284" s="12">
        <v>104.56854498975844</v>
      </c>
      <c r="W284" s="12">
        <v>104.31730241533108</v>
      </c>
      <c r="X284" s="12">
        <v>104.04202597481222</v>
      </c>
      <c r="Y284" s="12">
        <v>103.67525355176964</v>
      </c>
      <c r="Z284" s="12">
        <v>103.20247310134374</v>
      </c>
      <c r="AA284" s="12">
        <v>102.56946887015607</v>
      </c>
      <c r="AB284" s="12">
        <v>101.84198071503603</v>
      </c>
      <c r="AC284" s="12">
        <v>101.12832922369944</v>
      </c>
      <c r="AD284" s="12">
        <v>100.53046071103398</v>
      </c>
      <c r="AE284" s="12">
        <v>100</v>
      </c>
      <c r="AF284" s="12">
        <v>99.448876329036906</v>
      </c>
      <c r="AG284" s="12">
        <v>98.813296672876106</v>
      </c>
      <c r="AH284" s="12">
        <v>98.376647674277677</v>
      </c>
      <c r="AI284" s="12">
        <v>98.058608883724375</v>
      </c>
      <c r="AJ284" s="12">
        <v>98.026701764553991</v>
      </c>
      <c r="AK284" s="12">
        <v>98.238010816742545</v>
      </c>
      <c r="AL284" s="12">
        <v>98.284884398105248</v>
      </c>
      <c r="AM284" s="12">
        <v>98.049253015176475</v>
      </c>
      <c r="AN284" s="12">
        <v>97.796101199299471</v>
      </c>
    </row>
    <row r="285" spans="1:40">
      <c r="A285" s="1" t="s">
        <v>524</v>
      </c>
      <c r="B285" s="1" t="s">
        <v>533</v>
      </c>
      <c r="C285" s="1" t="s">
        <v>534</v>
      </c>
      <c r="F285" s="1">
        <v>15</v>
      </c>
      <c r="G285" s="1" t="s">
        <v>264</v>
      </c>
      <c r="H285" s="1" t="str">
        <f t="shared" si="11"/>
        <v>15아파트</v>
      </c>
      <c r="U285" s="12">
        <v>105.85391683209825</v>
      </c>
      <c r="V285" s="12">
        <v>105.74854016750434</v>
      </c>
      <c r="W285" s="12">
        <v>105.54431169966438</v>
      </c>
      <c r="X285" s="12">
        <v>105.34337180526491</v>
      </c>
      <c r="Y285" s="12">
        <v>104.99695684059422</v>
      </c>
      <c r="Z285" s="12">
        <v>104.46729806501558</v>
      </c>
      <c r="AA285" s="12">
        <v>103.69903701625823</v>
      </c>
      <c r="AB285" s="12">
        <v>102.87626143328563</v>
      </c>
      <c r="AC285" s="12">
        <v>101.8325345039751</v>
      </c>
      <c r="AD285" s="12">
        <v>100.86399486277597</v>
      </c>
      <c r="AE285" s="12">
        <v>100</v>
      </c>
      <c r="AF285" s="12">
        <v>99.215137859925065</v>
      </c>
      <c r="AG285" s="12">
        <v>98.327853770233915</v>
      </c>
      <c r="AH285" s="12">
        <v>97.725498592076619</v>
      </c>
      <c r="AI285" s="12">
        <v>97.391786231779932</v>
      </c>
      <c r="AJ285" s="12">
        <v>97.595886183074555</v>
      </c>
      <c r="AK285" s="12">
        <v>97.801156754101669</v>
      </c>
      <c r="AL285" s="12">
        <v>97.98958053846809</v>
      </c>
      <c r="AM285" s="12">
        <v>97.706848476080168</v>
      </c>
      <c r="AN285" s="12">
        <v>97.448336522120442</v>
      </c>
    </row>
    <row r="286" spans="1:40">
      <c r="A286" s="1" t="s">
        <v>524</v>
      </c>
      <c r="B286" s="1" t="s">
        <v>533</v>
      </c>
      <c r="C286" s="1" t="s">
        <v>535</v>
      </c>
      <c r="F286" s="1">
        <v>16</v>
      </c>
      <c r="G286" s="1" t="s">
        <v>264</v>
      </c>
      <c r="H286" s="1" t="str">
        <f t="shared" si="11"/>
        <v>16아파트</v>
      </c>
      <c r="U286" s="12">
        <v>104.03192404465315</v>
      </c>
      <c r="V286" s="12">
        <v>103.99507097854972</v>
      </c>
      <c r="W286" s="12">
        <v>103.7690310827104</v>
      </c>
      <c r="X286" s="12">
        <v>103.44224345570632</v>
      </c>
      <c r="Y286" s="12">
        <v>103.16554299156363</v>
      </c>
      <c r="Z286" s="12">
        <v>102.78136405274749</v>
      </c>
      <c r="AA286" s="12">
        <v>102.55703126337308</v>
      </c>
      <c r="AB286" s="12">
        <v>102.07065950575473</v>
      </c>
      <c r="AC286" s="12">
        <v>101.28557234198487</v>
      </c>
      <c r="AD286" s="12">
        <v>100.61057012594804</v>
      </c>
      <c r="AE286" s="12">
        <v>100</v>
      </c>
      <c r="AF286" s="12">
        <v>99.454468347744069</v>
      </c>
      <c r="AG286" s="12">
        <v>99.003006179792877</v>
      </c>
      <c r="AH286" s="12">
        <v>98.733372611697078</v>
      </c>
      <c r="AI286" s="12">
        <v>98.546010576874338</v>
      </c>
      <c r="AJ286" s="12">
        <v>98.682687506301505</v>
      </c>
      <c r="AK286" s="12">
        <v>98.880351414940975</v>
      </c>
      <c r="AL286" s="12">
        <v>99.045795474050863</v>
      </c>
      <c r="AM286" s="12">
        <v>98.930978074100508</v>
      </c>
      <c r="AN286" s="12">
        <v>98.665262687334277</v>
      </c>
    </row>
    <row r="287" spans="1:40">
      <c r="A287" s="1" t="s">
        <v>524</v>
      </c>
      <c r="B287" s="1" t="s">
        <v>533</v>
      </c>
      <c r="C287" s="1" t="s">
        <v>536</v>
      </c>
      <c r="F287" s="1">
        <v>17</v>
      </c>
      <c r="G287" s="1" t="s">
        <v>264</v>
      </c>
      <c r="H287" s="1" t="str">
        <f t="shared" si="11"/>
        <v>17아파트</v>
      </c>
      <c r="U287" s="12">
        <v>102.88258794096031</v>
      </c>
      <c r="V287" s="12">
        <v>102.70888089387084</v>
      </c>
      <c r="W287" s="12">
        <v>102.6123481871735</v>
      </c>
      <c r="X287" s="12">
        <v>102.54608918180482</v>
      </c>
      <c r="Y287" s="12">
        <v>102.27121461830973</v>
      </c>
      <c r="Z287" s="12">
        <v>101.93508792654363</v>
      </c>
      <c r="AA287" s="12">
        <v>101.50163225894488</v>
      </c>
      <c r="AB287" s="12">
        <v>101.06691731540914</v>
      </c>
      <c r="AC287" s="12">
        <v>100.61438566780735</v>
      </c>
      <c r="AD287" s="12">
        <v>100.23601808839871</v>
      </c>
      <c r="AE287" s="12">
        <v>100</v>
      </c>
      <c r="AF287" s="12">
        <v>99.661119336310904</v>
      </c>
      <c r="AG287" s="12">
        <v>99.152506233273257</v>
      </c>
      <c r="AH287" s="12">
        <v>98.791199709047234</v>
      </c>
      <c r="AI287" s="12">
        <v>98.471216683775751</v>
      </c>
      <c r="AJ287" s="12">
        <v>98.540630515809127</v>
      </c>
      <c r="AK287" s="12">
        <v>98.861485498430454</v>
      </c>
      <c r="AL287" s="12">
        <v>98.966766433033925</v>
      </c>
      <c r="AM287" s="12">
        <v>98.827830412023459</v>
      </c>
      <c r="AN287" s="12">
        <v>98.538325874514683</v>
      </c>
    </row>
    <row r="288" spans="1:40">
      <c r="A288" s="1" t="s">
        <v>524</v>
      </c>
      <c r="B288" s="1" t="s">
        <v>533</v>
      </c>
      <c r="C288" s="1" t="s">
        <v>537</v>
      </c>
      <c r="F288" s="1">
        <v>18</v>
      </c>
      <c r="G288" s="1" t="s">
        <v>264</v>
      </c>
      <c r="H288" s="1" t="str">
        <f t="shared" si="11"/>
        <v>18아파트</v>
      </c>
      <c r="U288" s="12">
        <v>105.65986969268921</v>
      </c>
      <c r="V288" s="12">
        <v>105.54464916382105</v>
      </c>
      <c r="W288" s="12">
        <v>105.1691982762988</v>
      </c>
      <c r="X288" s="12">
        <v>104.72803560168968</v>
      </c>
      <c r="Y288" s="12">
        <v>104.03542405845631</v>
      </c>
      <c r="Z288" s="12">
        <v>103.27534824185724</v>
      </c>
      <c r="AA288" s="12">
        <v>102.54740074520284</v>
      </c>
      <c r="AB288" s="12">
        <v>101.4285544126474</v>
      </c>
      <c r="AC288" s="12">
        <v>100.84670199627095</v>
      </c>
      <c r="AD288" s="12">
        <v>100.56226805321016</v>
      </c>
      <c r="AE288" s="12">
        <v>100</v>
      </c>
      <c r="AF288" s="12">
        <v>99.547176261793396</v>
      </c>
      <c r="AG288" s="12">
        <v>98.954508205113427</v>
      </c>
      <c r="AH288" s="12">
        <v>98.435120793339181</v>
      </c>
      <c r="AI288" s="12">
        <v>98.148283680390634</v>
      </c>
      <c r="AJ288" s="12">
        <v>98.227020338290401</v>
      </c>
      <c r="AK288" s="12">
        <v>98.445196515183071</v>
      </c>
      <c r="AL288" s="12">
        <v>98.320696499098148</v>
      </c>
      <c r="AM288" s="12">
        <v>98.012611404822323</v>
      </c>
      <c r="AN288" s="12">
        <v>97.780487746647353</v>
      </c>
    </row>
    <row r="289" spans="1:40">
      <c r="A289" s="1" t="s">
        <v>524</v>
      </c>
      <c r="B289" s="1" t="s">
        <v>533</v>
      </c>
      <c r="C289" s="1" t="s">
        <v>538</v>
      </c>
      <c r="F289" s="1">
        <v>19</v>
      </c>
      <c r="G289" s="1" t="s">
        <v>264</v>
      </c>
      <c r="H289" s="1" t="str">
        <f t="shared" si="11"/>
        <v>19아파트</v>
      </c>
      <c r="U289" s="12">
        <v>101.46638856694695</v>
      </c>
      <c r="V289" s="12">
        <v>101.60231786573887</v>
      </c>
      <c r="W289" s="12">
        <v>101.42830251237719</v>
      </c>
      <c r="X289" s="12">
        <v>101.39937680900631</v>
      </c>
      <c r="Y289" s="12">
        <v>101.50728946287443</v>
      </c>
      <c r="Z289" s="12">
        <v>101.45018445954351</v>
      </c>
      <c r="AA289" s="12">
        <v>101.25822171375316</v>
      </c>
      <c r="AB289" s="12">
        <v>100.80167183216474</v>
      </c>
      <c r="AC289" s="12">
        <v>100.8009840167684</v>
      </c>
      <c r="AD289" s="12">
        <v>100.39874102426948</v>
      </c>
      <c r="AE289" s="12">
        <v>100</v>
      </c>
      <c r="AF289" s="12">
        <v>99.911635462380033</v>
      </c>
      <c r="AG289" s="12">
        <v>100.0140424869082</v>
      </c>
      <c r="AH289" s="12">
        <v>100.19890375217759</v>
      </c>
      <c r="AI289" s="12">
        <v>100.35365414497421</v>
      </c>
      <c r="AJ289" s="12">
        <v>100.6898813323667</v>
      </c>
      <c r="AK289" s="12">
        <v>101.15255071911662</v>
      </c>
      <c r="AL289" s="12">
        <v>101.34285673473353</v>
      </c>
      <c r="AM289" s="12">
        <v>101.45014796310797</v>
      </c>
      <c r="AN289" s="12">
        <v>101.40089846708125</v>
      </c>
    </row>
    <row r="290" spans="1:40">
      <c r="A290" s="1" t="s">
        <v>524</v>
      </c>
      <c r="B290" s="1" t="s">
        <v>533</v>
      </c>
      <c r="C290" s="1" t="s">
        <v>539</v>
      </c>
      <c r="F290" s="1">
        <v>20</v>
      </c>
      <c r="G290" s="1" t="s">
        <v>264</v>
      </c>
      <c r="H290" s="1" t="str">
        <f t="shared" si="11"/>
        <v>20아파트</v>
      </c>
      <c r="U290" s="12">
        <v>107.22997379481291</v>
      </c>
      <c r="V290" s="12">
        <v>107.24134979130088</v>
      </c>
      <c r="W290" s="12">
        <v>106.65389968203817</v>
      </c>
      <c r="X290" s="12">
        <v>106.00865993411541</v>
      </c>
      <c r="Y290" s="12">
        <v>105.41882553352036</v>
      </c>
      <c r="Z290" s="12">
        <v>104.55991199457051</v>
      </c>
      <c r="AA290" s="12">
        <v>103.47647697843477</v>
      </c>
      <c r="AB290" s="12">
        <v>102.07000691550603</v>
      </c>
      <c r="AC290" s="12">
        <v>101.10022619043825</v>
      </c>
      <c r="AD290" s="12">
        <v>100.46817747153165</v>
      </c>
      <c r="AE290" s="12">
        <v>100</v>
      </c>
      <c r="AF290" s="12">
        <v>99.363573783263362</v>
      </c>
      <c r="AG290" s="12">
        <v>98.667615372759514</v>
      </c>
      <c r="AH290" s="12">
        <v>98.074023283998358</v>
      </c>
      <c r="AI290" s="12">
        <v>97.622946212854259</v>
      </c>
      <c r="AJ290" s="12">
        <v>96.890991390159371</v>
      </c>
      <c r="AK290" s="12">
        <v>96.944489571961128</v>
      </c>
      <c r="AL290" s="12">
        <v>96.723576313014448</v>
      </c>
      <c r="AM290" s="12">
        <v>96.456902056199098</v>
      </c>
      <c r="AN290" s="12">
        <v>96.352706303889263</v>
      </c>
    </row>
    <row r="291" spans="1:40">
      <c r="A291" s="1" t="s">
        <v>524</v>
      </c>
      <c r="B291" s="1" t="s">
        <v>533</v>
      </c>
      <c r="C291" s="1" t="s">
        <v>540</v>
      </c>
      <c r="F291" s="1">
        <v>21</v>
      </c>
      <c r="G291" s="1" t="s">
        <v>264</v>
      </c>
      <c r="H291" s="1" t="str">
        <f t="shared" si="11"/>
        <v>21아파트</v>
      </c>
      <c r="U291" s="12">
        <v>104.18243587579613</v>
      </c>
      <c r="V291" s="12">
        <v>104.25782330952758</v>
      </c>
      <c r="W291" s="12">
        <v>104.07130961009021</v>
      </c>
      <c r="X291" s="12">
        <v>103.89290340690026</v>
      </c>
      <c r="Y291" s="12">
        <v>103.6523398800133</v>
      </c>
      <c r="Z291" s="12">
        <v>103.62345338680927</v>
      </c>
      <c r="AA291" s="12">
        <v>102.3502552277202</v>
      </c>
      <c r="AB291" s="12">
        <v>101.94984305765811</v>
      </c>
      <c r="AC291" s="12">
        <v>101.41142848611079</v>
      </c>
      <c r="AD291" s="12">
        <v>100.69486376959293</v>
      </c>
      <c r="AE291" s="12">
        <v>100</v>
      </c>
      <c r="AF291" s="12">
        <v>99.128843026713753</v>
      </c>
      <c r="AG291" s="12">
        <v>97.967624762228596</v>
      </c>
      <c r="AH291" s="12">
        <v>97.451451149006687</v>
      </c>
      <c r="AI291" s="12">
        <v>96.908973540663368</v>
      </c>
      <c r="AJ291" s="12">
        <v>96.685301174689315</v>
      </c>
      <c r="AK291" s="12">
        <v>96.80756351442254</v>
      </c>
      <c r="AL291" s="12">
        <v>96.735616054474278</v>
      </c>
      <c r="AM291" s="12">
        <v>95.997720328433672</v>
      </c>
      <c r="AN291" s="12">
        <v>95.521019517662282</v>
      </c>
    </row>
    <row r="292" spans="1:40">
      <c r="A292" s="1" t="s">
        <v>524</v>
      </c>
      <c r="B292" s="1" t="s">
        <v>541</v>
      </c>
      <c r="F292" s="1">
        <v>22</v>
      </c>
      <c r="G292" s="1" t="s">
        <v>264</v>
      </c>
      <c r="H292" s="1" t="str">
        <f t="shared" si="11"/>
        <v>22아파트</v>
      </c>
      <c r="I292" s="12">
        <v>107.03143115926832</v>
      </c>
      <c r="J292" s="12">
        <v>107.0451372292554</v>
      </c>
      <c r="K292" s="12">
        <v>107.1370011465694</v>
      </c>
      <c r="L292" s="12">
        <v>107.17230306826659</v>
      </c>
      <c r="M292" s="12">
        <v>107.11329649654743</v>
      </c>
      <c r="N292" s="12">
        <v>106.91269786118015</v>
      </c>
      <c r="O292" s="12">
        <v>106.57982358288056</v>
      </c>
      <c r="P292" s="12">
        <v>106.39087999004855</v>
      </c>
      <c r="Q292" s="12">
        <v>106.06157997741452</v>
      </c>
      <c r="R292" s="12">
        <v>105.64949897131835</v>
      </c>
      <c r="S292" s="12">
        <v>105.26616134806153</v>
      </c>
      <c r="T292" s="12">
        <v>105.08590278237668</v>
      </c>
      <c r="U292" s="12">
        <v>104.87795092168648</v>
      </c>
      <c r="V292" s="12">
        <v>104.60368003327925</v>
      </c>
      <c r="W292" s="12">
        <v>104.37469583102202</v>
      </c>
      <c r="X292" s="12">
        <v>104.14331673519477</v>
      </c>
      <c r="Y292" s="12">
        <v>103.67521318103518</v>
      </c>
      <c r="Z292" s="12">
        <v>103.12283228272793</v>
      </c>
      <c r="AA292" s="12">
        <v>102.46110113032027</v>
      </c>
      <c r="AB292" s="12">
        <v>101.76493946848845</v>
      </c>
      <c r="AC292" s="12">
        <v>101.20340733969319</v>
      </c>
      <c r="AD292" s="12">
        <v>100.54637116623825</v>
      </c>
      <c r="AE292" s="12">
        <v>100</v>
      </c>
      <c r="AF292" s="12">
        <v>99.349076487149333</v>
      </c>
      <c r="AG292" s="12">
        <v>98.545748659524691</v>
      </c>
      <c r="AH292" s="12">
        <v>97.983886697349377</v>
      </c>
      <c r="AI292" s="12">
        <v>97.611049654556396</v>
      </c>
      <c r="AJ292" s="12">
        <v>97.811365601997664</v>
      </c>
      <c r="AK292" s="12">
        <v>97.901647901178222</v>
      </c>
      <c r="AL292" s="12">
        <v>97.902645991968882</v>
      </c>
      <c r="AM292" s="12">
        <v>97.813568664176699</v>
      </c>
      <c r="AN292" s="12">
        <v>97.669180891910656</v>
      </c>
    </row>
    <row r="293" spans="1:40">
      <c r="A293" s="1" t="s">
        <v>524</v>
      </c>
      <c r="B293" s="1" t="s">
        <v>542</v>
      </c>
      <c r="F293" s="1">
        <v>23</v>
      </c>
      <c r="G293" s="1" t="s">
        <v>264</v>
      </c>
      <c r="H293" s="1" t="str">
        <f t="shared" si="11"/>
        <v>23아파트</v>
      </c>
      <c r="I293" s="12">
        <v>86.342665233238606</v>
      </c>
      <c r="J293" s="12">
        <v>88.426726432730888</v>
      </c>
      <c r="K293" s="12">
        <v>90.84207172994553</v>
      </c>
      <c r="L293" s="12">
        <v>95.201677846131332</v>
      </c>
      <c r="M293" s="12">
        <v>96.154540975496886</v>
      </c>
      <c r="N293" s="12">
        <v>97.612399724094118</v>
      </c>
      <c r="O293" s="12">
        <v>98.898714671647937</v>
      </c>
      <c r="P293" s="12">
        <v>100.09846070000258</v>
      </c>
      <c r="Q293" s="12">
        <v>101.29255576381648</v>
      </c>
      <c r="R293" s="12">
        <v>102.09043292469133</v>
      </c>
      <c r="S293" s="12">
        <v>103.3620458881565</v>
      </c>
      <c r="T293" s="12">
        <v>103.68547584588256</v>
      </c>
      <c r="U293" s="12">
        <v>103.57611273582988</v>
      </c>
      <c r="V293" s="12">
        <v>103.27696570544194</v>
      </c>
      <c r="W293" s="12">
        <v>103.0090421381562</v>
      </c>
      <c r="X293" s="12">
        <v>102.64595897695911</v>
      </c>
      <c r="Y293" s="12">
        <v>102.27463540292209</v>
      </c>
      <c r="Z293" s="12">
        <v>101.69174862488276</v>
      </c>
      <c r="AA293" s="12">
        <v>101.19063089198872</v>
      </c>
      <c r="AB293" s="12">
        <v>100.61762609766862</v>
      </c>
      <c r="AC293" s="12">
        <v>100.30389841921998</v>
      </c>
      <c r="AD293" s="12">
        <v>100.15444768499511</v>
      </c>
      <c r="AE293" s="12">
        <v>100</v>
      </c>
      <c r="AF293" s="12">
        <v>99.669016377038773</v>
      </c>
      <c r="AG293" s="12">
        <v>99.34244926008266</v>
      </c>
      <c r="AH293" s="12">
        <v>99.105168656578542</v>
      </c>
      <c r="AI293" s="12">
        <v>98.94651952926651</v>
      </c>
      <c r="AJ293" s="12">
        <v>98.960883037069323</v>
      </c>
      <c r="AK293" s="12">
        <v>99.034948980788272</v>
      </c>
      <c r="AL293" s="12">
        <v>98.989911994123759</v>
      </c>
      <c r="AM293" s="12">
        <v>98.810771450412958</v>
      </c>
      <c r="AN293" s="12">
        <v>98.701126765352655</v>
      </c>
    </row>
    <row r="294" spans="1:40">
      <c r="A294" s="1" t="s">
        <v>524</v>
      </c>
      <c r="B294" s="1" t="s">
        <v>542</v>
      </c>
      <c r="C294" s="1" t="s">
        <v>543</v>
      </c>
      <c r="F294" s="1">
        <v>24</v>
      </c>
      <c r="G294" s="1" t="s">
        <v>264</v>
      </c>
      <c r="H294" s="1" t="str">
        <f t="shared" si="11"/>
        <v>24아파트</v>
      </c>
      <c r="U294" s="12">
        <v>101.45807913936258</v>
      </c>
      <c r="V294" s="12">
        <v>101.47634854528998</v>
      </c>
      <c r="W294" s="12">
        <v>101.50772681351141</v>
      </c>
      <c r="X294" s="12">
        <v>101.42493013943812</v>
      </c>
      <c r="Y294" s="12">
        <v>101.25714696112269</v>
      </c>
      <c r="Z294" s="12">
        <v>100.89591336697008</v>
      </c>
      <c r="AA294" s="12">
        <v>100.61427560358136</v>
      </c>
      <c r="AB294" s="12">
        <v>100.31502196094212</v>
      </c>
      <c r="AC294" s="12">
        <v>100.15640100551612</v>
      </c>
      <c r="AD294" s="12">
        <v>100.13579152978095</v>
      </c>
      <c r="AE294" s="12">
        <v>100</v>
      </c>
      <c r="AF294" s="12">
        <v>99.850021090189728</v>
      </c>
      <c r="AG294" s="12">
        <v>99.571437148846655</v>
      </c>
      <c r="AH294" s="12">
        <v>99.43142134003071</v>
      </c>
      <c r="AI294" s="12">
        <v>99.345536665723927</v>
      </c>
      <c r="AJ294" s="12">
        <v>99.247189986364816</v>
      </c>
      <c r="AK294" s="12">
        <v>99.237750780636887</v>
      </c>
      <c r="AL294" s="12">
        <v>99.12568765310175</v>
      </c>
      <c r="AM294" s="12">
        <v>98.877663055121616</v>
      </c>
      <c r="AN294" s="12">
        <v>98.766662012065851</v>
      </c>
    </row>
    <row r="295" spans="1:40">
      <c r="A295" s="1" t="s">
        <v>524</v>
      </c>
      <c r="B295" s="1" t="s">
        <v>542</v>
      </c>
      <c r="C295" s="1" t="s">
        <v>544</v>
      </c>
      <c r="F295" s="1">
        <v>25</v>
      </c>
      <c r="G295" s="1" t="s">
        <v>264</v>
      </c>
      <c r="H295" s="1" t="str">
        <f t="shared" si="11"/>
        <v>25아파트</v>
      </c>
      <c r="U295" s="12">
        <v>103.71899306156033</v>
      </c>
      <c r="V295" s="12">
        <v>103.13328300885316</v>
      </c>
      <c r="W295" s="12">
        <v>102.96705686625339</v>
      </c>
      <c r="X295" s="12">
        <v>102.60599142546823</v>
      </c>
      <c r="Y295" s="12">
        <v>102.23482749180252</v>
      </c>
      <c r="Z295" s="12">
        <v>101.65276482477408</v>
      </c>
      <c r="AA295" s="12">
        <v>101.09132913141308</v>
      </c>
      <c r="AB295" s="12">
        <v>100.35615521084308</v>
      </c>
      <c r="AC295" s="12">
        <v>100.15841931648717</v>
      </c>
      <c r="AD295" s="12">
        <v>100.0285456256841</v>
      </c>
      <c r="AE295" s="12">
        <v>100</v>
      </c>
      <c r="AF295" s="12">
        <v>99.647128272029306</v>
      </c>
      <c r="AG295" s="12">
        <v>99.337279551525242</v>
      </c>
      <c r="AH295" s="12">
        <v>98.92858784322587</v>
      </c>
      <c r="AI295" s="12">
        <v>98.585059738973627</v>
      </c>
      <c r="AJ295" s="12">
        <v>98.524647440595572</v>
      </c>
      <c r="AK295" s="12">
        <v>98.601464090654318</v>
      </c>
      <c r="AL295" s="12">
        <v>98.556798380608441</v>
      </c>
      <c r="AM295" s="12">
        <v>98.352734259309187</v>
      </c>
      <c r="AN295" s="12">
        <v>98.235184231572504</v>
      </c>
    </row>
    <row r="296" spans="1:40">
      <c r="A296" s="1" t="s">
        <v>524</v>
      </c>
      <c r="B296" s="1" t="s">
        <v>542</v>
      </c>
      <c r="C296" s="1" t="s">
        <v>545</v>
      </c>
      <c r="F296" s="1">
        <v>26</v>
      </c>
      <c r="G296" s="1" t="s">
        <v>264</v>
      </c>
      <c r="H296" s="1" t="str">
        <f t="shared" si="11"/>
        <v>26아파트</v>
      </c>
      <c r="U296" s="12">
        <v>106.15570495310267</v>
      </c>
      <c r="V296" s="12">
        <v>105.7548789162101</v>
      </c>
      <c r="W296" s="12">
        <v>104.98255693036984</v>
      </c>
      <c r="X296" s="12">
        <v>104.2524679834214</v>
      </c>
      <c r="Y296" s="12">
        <v>103.61746372896502</v>
      </c>
      <c r="Z296" s="12">
        <v>102.7480511766757</v>
      </c>
      <c r="AA296" s="12">
        <v>102.03107028567065</v>
      </c>
      <c r="AB296" s="12">
        <v>101.28488880125559</v>
      </c>
      <c r="AC296" s="12">
        <v>100.64789617975327</v>
      </c>
      <c r="AD296" s="12">
        <v>100.31402495279715</v>
      </c>
      <c r="AE296" s="12">
        <v>100</v>
      </c>
      <c r="AF296" s="12">
        <v>99.462372914751526</v>
      </c>
      <c r="AG296" s="12">
        <v>99.056135696682361</v>
      </c>
      <c r="AH296" s="12">
        <v>98.885872999504528</v>
      </c>
      <c r="AI296" s="12">
        <v>98.840946074548611</v>
      </c>
      <c r="AJ296" s="12">
        <v>99.08264061537831</v>
      </c>
      <c r="AK296" s="12">
        <v>99.260329251327477</v>
      </c>
      <c r="AL296" s="12">
        <v>99.300673546268982</v>
      </c>
      <c r="AM296" s="12">
        <v>99.237870583259664</v>
      </c>
      <c r="AN296" s="12">
        <v>99.138860274947731</v>
      </c>
    </row>
    <row r="297" spans="1:40">
      <c r="A297" s="1" t="s">
        <v>524</v>
      </c>
      <c r="B297" s="1" t="s">
        <v>546</v>
      </c>
      <c r="F297" s="1">
        <v>27</v>
      </c>
      <c r="G297" s="1" t="s">
        <v>264</v>
      </c>
      <c r="H297" s="1" t="str">
        <f t="shared" si="11"/>
        <v>27아파트</v>
      </c>
      <c r="I297" s="12">
        <v>90.384146999427827</v>
      </c>
      <c r="J297" s="12">
        <v>92.573791439869879</v>
      </c>
      <c r="K297" s="12">
        <v>94.51346953475695</v>
      </c>
      <c r="L297" s="12">
        <v>96.083531723245301</v>
      </c>
      <c r="M297" s="12">
        <v>95.392967929105353</v>
      </c>
      <c r="N297" s="12">
        <v>97.480125900684698</v>
      </c>
      <c r="O297" s="12">
        <v>99.663904915498989</v>
      </c>
      <c r="P297" s="12">
        <v>101.44402475986894</v>
      </c>
      <c r="Q297" s="12">
        <v>102.8379495378894</v>
      </c>
      <c r="R297" s="12">
        <v>103.81978236461137</v>
      </c>
      <c r="S297" s="12">
        <v>104.07218280681879</v>
      </c>
      <c r="T297" s="12">
        <v>103.87021563909988</v>
      </c>
      <c r="U297" s="12">
        <v>103.4355951847554</v>
      </c>
      <c r="V297" s="12">
        <v>102.93496558770741</v>
      </c>
      <c r="W297" s="12">
        <v>102.73173255484019</v>
      </c>
      <c r="X297" s="12">
        <v>102.39412776001535</v>
      </c>
      <c r="Y297" s="12">
        <v>102.12491956316212</v>
      </c>
      <c r="Z297" s="12">
        <v>101.29227474054839</v>
      </c>
      <c r="AA297" s="12">
        <v>100.70649534745969</v>
      </c>
      <c r="AB297" s="12">
        <v>99.831990732054535</v>
      </c>
      <c r="AC297" s="12">
        <v>99.672669837663761</v>
      </c>
      <c r="AD297" s="12">
        <v>99.768660413816619</v>
      </c>
      <c r="AE297" s="12">
        <v>100</v>
      </c>
      <c r="AF297" s="12">
        <v>100.07171211002186</v>
      </c>
      <c r="AG297" s="12">
        <v>100.11931402697256</v>
      </c>
      <c r="AH297" s="12">
        <v>100.03207431660451</v>
      </c>
      <c r="AI297" s="12">
        <v>100.1094232703785</v>
      </c>
      <c r="AJ297" s="12">
        <v>100.40362398814405</v>
      </c>
      <c r="AK297" s="12">
        <v>100.52702602337793</v>
      </c>
      <c r="AL297" s="12">
        <v>100.57126242474426</v>
      </c>
      <c r="AM297" s="12">
        <v>100.30859505560896</v>
      </c>
      <c r="AN297" s="12">
        <v>100.03113257838507</v>
      </c>
    </row>
    <row r="298" spans="1:40">
      <c r="A298" s="1" t="s">
        <v>524</v>
      </c>
      <c r="B298" s="1" t="s">
        <v>547</v>
      </c>
      <c r="F298" s="1">
        <v>28</v>
      </c>
      <c r="G298" s="1" t="s">
        <v>264</v>
      </c>
      <c r="H298" s="1" t="str">
        <f t="shared" si="11"/>
        <v>28아파트</v>
      </c>
      <c r="I298" s="12">
        <v>79.500519176991659</v>
      </c>
      <c r="J298" s="12">
        <v>81.024233384346601</v>
      </c>
      <c r="K298" s="12">
        <v>82.940348008323255</v>
      </c>
      <c r="L298" s="12">
        <v>85.951926224831681</v>
      </c>
      <c r="M298" s="12">
        <v>86.90705895300961</v>
      </c>
      <c r="N298" s="12">
        <v>88.69638912490224</v>
      </c>
      <c r="O298" s="12">
        <v>90.206815516326301</v>
      </c>
      <c r="P298" s="12">
        <v>91.919063260135161</v>
      </c>
      <c r="Q298" s="12">
        <v>94.076267971269601</v>
      </c>
      <c r="R298" s="12">
        <v>95.29653866139742</v>
      </c>
      <c r="S298" s="12">
        <v>96.024105931589972</v>
      </c>
      <c r="T298" s="12">
        <v>96.555731115001876</v>
      </c>
      <c r="U298" s="12">
        <v>97.556794456188129</v>
      </c>
      <c r="V298" s="12">
        <v>97.562432164692567</v>
      </c>
      <c r="W298" s="12">
        <v>98.169494320554577</v>
      </c>
      <c r="X298" s="12">
        <v>98.464835693310803</v>
      </c>
      <c r="Y298" s="12">
        <v>99.081675826334362</v>
      </c>
      <c r="Z298" s="12">
        <v>99.666214243682091</v>
      </c>
      <c r="AA298" s="12">
        <v>99.881634513824068</v>
      </c>
      <c r="AB298" s="12">
        <v>99.843206181918063</v>
      </c>
      <c r="AC298" s="12">
        <v>99.850535337600519</v>
      </c>
      <c r="AD298" s="12">
        <v>99.86106663578002</v>
      </c>
      <c r="AE298" s="12">
        <v>100</v>
      </c>
      <c r="AF298" s="12">
        <v>100.27170394360876</v>
      </c>
      <c r="AG298" s="12">
        <v>100.29714755204337</v>
      </c>
      <c r="AH298" s="12">
        <v>100.40327998232019</v>
      </c>
      <c r="AI298" s="12">
        <v>100.56416847837397</v>
      </c>
      <c r="AJ298" s="12">
        <v>100.87774119416113</v>
      </c>
      <c r="AK298" s="12">
        <v>101.09215974889223</v>
      </c>
      <c r="AL298" s="12">
        <v>101.17742461946058</v>
      </c>
      <c r="AM298" s="12">
        <v>101.14397166737797</v>
      </c>
      <c r="AN298" s="12">
        <v>101.08662930363379</v>
      </c>
    </row>
    <row r="299" spans="1:40">
      <c r="A299" s="1" t="s">
        <v>524</v>
      </c>
      <c r="B299" s="1" t="s">
        <v>548</v>
      </c>
      <c r="F299" s="1">
        <v>29</v>
      </c>
      <c r="G299" s="1" t="s">
        <v>264</v>
      </c>
      <c r="H299" s="1" t="str">
        <f t="shared" si="11"/>
        <v>29아파트</v>
      </c>
      <c r="I299" s="12">
        <v>83.6049222911915</v>
      </c>
      <c r="J299" s="12">
        <v>84.60905671520446</v>
      </c>
      <c r="K299" s="12">
        <v>85.790432417164368</v>
      </c>
      <c r="L299" s="12">
        <v>87.310185641643812</v>
      </c>
      <c r="M299" s="12">
        <v>87.719757451432741</v>
      </c>
      <c r="N299" s="12">
        <v>88.579363646834651</v>
      </c>
      <c r="O299" s="12">
        <v>89.445166123460822</v>
      </c>
      <c r="P299" s="12">
        <v>90.516713411530674</v>
      </c>
      <c r="Q299" s="12">
        <v>91.71686464757137</v>
      </c>
      <c r="R299" s="12">
        <v>92.630265481970611</v>
      </c>
      <c r="S299" s="12">
        <v>94.046171111250445</v>
      </c>
      <c r="T299" s="12">
        <v>94.619579906401555</v>
      </c>
      <c r="U299" s="12">
        <v>96.715643158553391</v>
      </c>
      <c r="V299" s="12">
        <v>97.222169924131393</v>
      </c>
      <c r="W299" s="12">
        <v>97.862607631278294</v>
      </c>
      <c r="X299" s="12">
        <v>98.409820966081881</v>
      </c>
      <c r="Y299" s="12">
        <v>98.716342436152971</v>
      </c>
      <c r="Z299" s="12">
        <v>98.818074475043176</v>
      </c>
      <c r="AA299" s="12">
        <v>98.945692237437711</v>
      </c>
      <c r="AB299" s="12">
        <v>99.226599008804087</v>
      </c>
      <c r="AC299" s="12">
        <v>99.449024704188346</v>
      </c>
      <c r="AD299" s="12">
        <v>99.697494595228193</v>
      </c>
      <c r="AE299" s="12">
        <v>100</v>
      </c>
      <c r="AF299" s="12">
        <v>100.72089617432822</v>
      </c>
      <c r="AG299" s="12">
        <v>101.43270987473616</v>
      </c>
      <c r="AH299" s="12">
        <v>101.68523925361784</v>
      </c>
      <c r="AI299" s="12">
        <v>101.94709864897237</v>
      </c>
      <c r="AJ299" s="12">
        <v>103.08741113783695</v>
      </c>
      <c r="AK299" s="12">
        <v>104.14179017862277</v>
      </c>
      <c r="AL299" s="12">
        <v>105.32288539254165</v>
      </c>
      <c r="AM299" s="12">
        <v>106.95499787583202</v>
      </c>
      <c r="AN299" s="12">
        <v>107.82182437502583</v>
      </c>
    </row>
    <row r="300" spans="1:40">
      <c r="A300" s="1" t="s">
        <v>524</v>
      </c>
      <c r="B300" s="1" t="s">
        <v>549</v>
      </c>
      <c r="F300" s="1">
        <v>30</v>
      </c>
      <c r="G300" s="1" t="s">
        <v>264</v>
      </c>
      <c r="H300" s="1" t="str">
        <f t="shared" si="11"/>
        <v>30아파트</v>
      </c>
      <c r="I300" s="12">
        <v>82.525090102489472</v>
      </c>
      <c r="J300" s="12">
        <v>83.404610350787749</v>
      </c>
      <c r="K300" s="12">
        <v>85.019226237689139</v>
      </c>
      <c r="L300" s="12">
        <v>86.571103258803561</v>
      </c>
      <c r="M300" s="12">
        <v>86.966662077764795</v>
      </c>
      <c r="N300" s="12">
        <v>88.194021831105928</v>
      </c>
      <c r="O300" s="12">
        <v>89.116952835829736</v>
      </c>
      <c r="P300" s="12">
        <v>89.980371374538393</v>
      </c>
      <c r="Q300" s="12">
        <v>90.985061376350032</v>
      </c>
      <c r="R300" s="12">
        <v>92.02482575996666</v>
      </c>
      <c r="S300" s="12">
        <v>94.443615834008469</v>
      </c>
      <c r="T300" s="12">
        <v>95.46383915782809</v>
      </c>
      <c r="U300" s="12">
        <v>96.635276797749256</v>
      </c>
      <c r="V300" s="12">
        <v>97.63378796890909</v>
      </c>
      <c r="W300" s="12">
        <v>98.406932667618676</v>
      </c>
      <c r="X300" s="12">
        <v>99.213878903547453</v>
      </c>
      <c r="Y300" s="12">
        <v>99.97873078202349</v>
      </c>
      <c r="Z300" s="12">
        <v>100.56301189832733</v>
      </c>
      <c r="AA300" s="12">
        <v>100.04833324653359</v>
      </c>
      <c r="AB300" s="12">
        <v>99.828069732319136</v>
      </c>
      <c r="AC300" s="12">
        <v>99.702861876272578</v>
      </c>
      <c r="AD300" s="12">
        <v>99.666687096229268</v>
      </c>
      <c r="AE300" s="12">
        <v>100</v>
      </c>
      <c r="AF300" s="12">
        <v>99.715192214782718</v>
      </c>
      <c r="AG300" s="12">
        <v>99.595566789741611</v>
      </c>
      <c r="AH300" s="12">
        <v>99.410419913648809</v>
      </c>
      <c r="AI300" s="12">
        <v>99.237880598574492</v>
      </c>
      <c r="AJ300" s="12">
        <v>99.320094693751741</v>
      </c>
      <c r="AK300" s="12">
        <v>99.364877670563985</v>
      </c>
      <c r="AL300" s="12">
        <v>99.495526515613648</v>
      </c>
      <c r="AM300" s="12">
        <v>99.557772127602846</v>
      </c>
      <c r="AN300" s="12">
        <v>99.390872979588281</v>
      </c>
    </row>
    <row r="301" spans="1:40">
      <c r="A301" s="1" t="s">
        <v>524</v>
      </c>
      <c r="B301" s="1" t="s">
        <v>910</v>
      </c>
      <c r="F301" s="1">
        <v>31</v>
      </c>
      <c r="G301" s="1" t="s">
        <v>264</v>
      </c>
      <c r="H301" s="1" t="str">
        <f t="shared" ref="H301" si="14">F301&amp;G301</f>
        <v>31아파트</v>
      </c>
      <c r="AE301" s="12">
        <v>100</v>
      </c>
      <c r="AF301" s="12">
        <v>101.60530471620679</v>
      </c>
      <c r="AG301" s="12">
        <v>103.18728549747931</v>
      </c>
      <c r="AH301" s="12">
        <v>104.36009855061236</v>
      </c>
      <c r="AI301" s="12">
        <v>105.67599565748542</v>
      </c>
      <c r="AJ301" s="12">
        <v>106.65287947952855</v>
      </c>
      <c r="AK301" s="12">
        <v>107.49453206011192</v>
      </c>
      <c r="AL301" s="12">
        <v>107.71637052237502</v>
      </c>
      <c r="AM301" s="12">
        <v>107.5069046141671</v>
      </c>
      <c r="AN301" s="12">
        <v>106.95752441626996</v>
      </c>
    </row>
    <row r="302" spans="1:40">
      <c r="A302" s="1" t="s">
        <v>524</v>
      </c>
      <c r="B302" s="1" t="s">
        <v>550</v>
      </c>
      <c r="F302" s="1">
        <v>32</v>
      </c>
      <c r="G302" s="1" t="s">
        <v>264</v>
      </c>
      <c r="H302" s="1" t="str">
        <f t="shared" si="11"/>
        <v>32아파트</v>
      </c>
      <c r="I302" s="12">
        <v>81.357958758941507</v>
      </c>
      <c r="J302" s="12">
        <v>81.991477285713643</v>
      </c>
      <c r="K302" s="12">
        <v>82.803311917657652</v>
      </c>
      <c r="L302" s="12">
        <v>84.305271842518977</v>
      </c>
      <c r="M302" s="12">
        <v>83.911867719573507</v>
      </c>
      <c r="N302" s="12">
        <v>85.894431423854982</v>
      </c>
      <c r="O302" s="12">
        <v>87.714133173412122</v>
      </c>
      <c r="P302" s="12">
        <v>91.97201460547582</v>
      </c>
      <c r="Q302" s="12">
        <v>93.559884573517678</v>
      </c>
      <c r="R302" s="12">
        <v>94.685549159257206</v>
      </c>
      <c r="S302" s="12">
        <v>96.078867577189669</v>
      </c>
      <c r="T302" s="12">
        <v>96.612123820290236</v>
      </c>
      <c r="U302" s="12">
        <v>98.587341746208878</v>
      </c>
      <c r="V302" s="12">
        <v>99.270944021861538</v>
      </c>
      <c r="W302" s="12">
        <v>99.783866399137082</v>
      </c>
      <c r="X302" s="12">
        <v>100.18427695684055</v>
      </c>
      <c r="Y302" s="12">
        <v>100.21153049481667</v>
      </c>
      <c r="Z302" s="12">
        <v>100.2589700315599</v>
      </c>
      <c r="AA302" s="12">
        <v>100.25155208952525</v>
      </c>
      <c r="AB302" s="12">
        <v>100.14140565919431</v>
      </c>
      <c r="AC302" s="12">
        <v>100.09107078112274</v>
      </c>
      <c r="AD302" s="12">
        <v>100.03440702402311</v>
      </c>
      <c r="AE302" s="12">
        <v>100</v>
      </c>
      <c r="AF302" s="12">
        <v>100.0446757460191</v>
      </c>
      <c r="AG302" s="12">
        <v>99.908431545675896</v>
      </c>
      <c r="AH302" s="12">
        <v>99.691590067277247</v>
      </c>
      <c r="AI302" s="12">
        <v>99.368684000253509</v>
      </c>
      <c r="AJ302" s="12">
        <v>99.424972150640784</v>
      </c>
      <c r="AK302" s="12">
        <v>99.580245031170264</v>
      </c>
      <c r="AL302" s="12">
        <v>99.339770155954199</v>
      </c>
      <c r="AM302" s="12">
        <v>99.211129750568332</v>
      </c>
      <c r="AN302" s="12">
        <v>99.181634484529809</v>
      </c>
    </row>
    <row r="303" spans="1:40">
      <c r="A303" s="1" t="s">
        <v>524</v>
      </c>
      <c r="B303" s="1" t="s">
        <v>551</v>
      </c>
      <c r="F303" s="1">
        <v>33</v>
      </c>
      <c r="G303" s="1" t="s">
        <v>264</v>
      </c>
      <c r="H303" s="1" t="str">
        <f t="shared" si="11"/>
        <v>33아파트</v>
      </c>
      <c r="I303" s="12">
        <v>81.283847235314127</v>
      </c>
      <c r="J303" s="12">
        <v>82.672757076688725</v>
      </c>
      <c r="K303" s="12">
        <v>84.821632041924829</v>
      </c>
      <c r="L303" s="12">
        <v>86.163882536562156</v>
      </c>
      <c r="M303" s="12">
        <v>86.36722810501854</v>
      </c>
      <c r="N303" s="12">
        <v>87.631794664543136</v>
      </c>
      <c r="O303" s="12">
        <v>89.680292899589602</v>
      </c>
      <c r="P303" s="12">
        <v>91.370985784297062</v>
      </c>
      <c r="Q303" s="12">
        <v>93.310505245559483</v>
      </c>
      <c r="R303" s="12">
        <v>94.73715639424735</v>
      </c>
      <c r="S303" s="12">
        <v>95.807189145040056</v>
      </c>
      <c r="T303" s="12">
        <v>96.641153856487932</v>
      </c>
      <c r="U303" s="12">
        <v>97.265460723314362</v>
      </c>
      <c r="V303" s="12">
        <v>97.620845343007488</v>
      </c>
      <c r="W303" s="12">
        <v>98.215822991211212</v>
      </c>
      <c r="X303" s="12">
        <v>98.78091029733946</v>
      </c>
      <c r="Y303" s="12">
        <v>99.357354492276173</v>
      </c>
      <c r="Z303" s="12">
        <v>99.653744462350858</v>
      </c>
      <c r="AA303" s="12">
        <v>99.713566655725984</v>
      </c>
      <c r="AB303" s="12">
        <v>99.762859000615862</v>
      </c>
      <c r="AC303" s="12">
        <v>99.685689597192507</v>
      </c>
      <c r="AD303" s="12">
        <v>99.782677825826426</v>
      </c>
      <c r="AE303" s="12">
        <v>100</v>
      </c>
      <c r="AF303" s="12">
        <v>100.16378206691799</v>
      </c>
      <c r="AG303" s="12">
        <v>100.08030045280525</v>
      </c>
      <c r="AH303" s="12">
        <v>100.12474587412817</v>
      </c>
      <c r="AI303" s="12">
        <v>100.14130033381146</v>
      </c>
      <c r="AJ303" s="12">
        <v>100.45967089240698</v>
      </c>
      <c r="AK303" s="12">
        <v>100.57127567002139</v>
      </c>
      <c r="AL303" s="12">
        <v>100.64589351444894</v>
      </c>
      <c r="AM303" s="12">
        <v>100.72077848208339</v>
      </c>
      <c r="AN303" s="12">
        <v>100.74956870875459</v>
      </c>
    </row>
    <row r="304" spans="1:40">
      <c r="A304" s="1" t="s">
        <v>524</v>
      </c>
      <c r="B304" s="1" t="s">
        <v>552</v>
      </c>
      <c r="F304" s="1">
        <v>34</v>
      </c>
      <c r="G304" s="1" t="s">
        <v>264</v>
      </c>
      <c r="H304" s="1" t="str">
        <f t="shared" si="11"/>
        <v>34아파트</v>
      </c>
      <c r="I304" s="12">
        <v>84.602368587938827</v>
      </c>
      <c r="J304" s="12">
        <v>85.017604253913134</v>
      </c>
      <c r="K304" s="12">
        <v>85.931194995885676</v>
      </c>
      <c r="L304" s="12">
        <v>87.255643696220645</v>
      </c>
      <c r="M304" s="12">
        <v>87.836252824015901</v>
      </c>
      <c r="N304" s="12">
        <v>88.653378421113899</v>
      </c>
      <c r="O304" s="12">
        <v>89.468416643302874</v>
      </c>
      <c r="P304" s="12">
        <v>90.453464920691729</v>
      </c>
      <c r="Q304" s="12">
        <v>91.488170669743369</v>
      </c>
      <c r="R304" s="12">
        <v>92.698837792345984</v>
      </c>
      <c r="S304" s="12">
        <v>94.216358842688578</v>
      </c>
      <c r="T304" s="12">
        <v>94.812940219327402</v>
      </c>
      <c r="U304" s="12">
        <v>95.771253758416293</v>
      </c>
      <c r="V304" s="12">
        <v>95.976914368226929</v>
      </c>
      <c r="W304" s="12">
        <v>96.704762885128062</v>
      </c>
      <c r="X304" s="12">
        <v>97.168053347235642</v>
      </c>
      <c r="Y304" s="12">
        <v>97.574121841435712</v>
      </c>
      <c r="Z304" s="12">
        <v>97.815027077504908</v>
      </c>
      <c r="AA304" s="12">
        <v>98.154282843087529</v>
      </c>
      <c r="AB304" s="12">
        <v>98.67458272633597</v>
      </c>
      <c r="AC304" s="12">
        <v>99.140938534052509</v>
      </c>
      <c r="AD304" s="12">
        <v>99.59677095263568</v>
      </c>
      <c r="AE304" s="12">
        <v>100</v>
      </c>
      <c r="AF304" s="12">
        <v>100.77839578862273</v>
      </c>
      <c r="AG304" s="12">
        <v>101.28896211538374</v>
      </c>
      <c r="AH304" s="12">
        <v>101.4704977517767</v>
      </c>
      <c r="AI304" s="12">
        <v>101.70321206473685</v>
      </c>
      <c r="AJ304" s="12">
        <v>101.96576477420737</v>
      </c>
      <c r="AK304" s="12">
        <v>102.4056794392838</v>
      </c>
      <c r="AL304" s="12">
        <v>102.68524132967151</v>
      </c>
      <c r="AM304" s="12">
        <v>102.91949321447562</v>
      </c>
      <c r="AN304" s="12">
        <v>103.02337022033767</v>
      </c>
    </row>
    <row r="305" spans="1:40">
      <c r="A305" s="1" t="s">
        <v>524</v>
      </c>
      <c r="B305" s="1" t="s">
        <v>553</v>
      </c>
      <c r="F305" s="1">
        <v>35</v>
      </c>
      <c r="G305" s="1" t="s">
        <v>264</v>
      </c>
      <c r="H305" s="1" t="str">
        <f t="shared" si="11"/>
        <v>35아파트</v>
      </c>
      <c r="I305" s="12">
        <v>86.585312932313215</v>
      </c>
      <c r="J305" s="12">
        <v>88.198934350812323</v>
      </c>
      <c r="K305" s="12">
        <v>89.292533452626515</v>
      </c>
      <c r="L305" s="12">
        <v>90.877650287048226</v>
      </c>
      <c r="M305" s="12">
        <v>91.478221899150583</v>
      </c>
      <c r="N305" s="12">
        <v>92.64930519714602</v>
      </c>
      <c r="O305" s="12">
        <v>93.904897443490484</v>
      </c>
      <c r="P305" s="12">
        <v>95.446682866742279</v>
      </c>
      <c r="Q305" s="12">
        <v>97.17258101790928</v>
      </c>
      <c r="R305" s="12">
        <v>98.306129171627362</v>
      </c>
      <c r="S305" s="12">
        <v>99.604231855892309</v>
      </c>
      <c r="T305" s="12">
        <v>100.36293731765849</v>
      </c>
      <c r="U305" s="12">
        <v>101.65661328912017</v>
      </c>
      <c r="V305" s="12">
        <v>101.88625018205556</v>
      </c>
      <c r="W305" s="12">
        <v>102.70774601854245</v>
      </c>
      <c r="X305" s="12">
        <v>102.97318731532835</v>
      </c>
      <c r="Y305" s="12">
        <v>102.75609332875744</v>
      </c>
      <c r="Z305" s="12">
        <v>102.42824446980005</v>
      </c>
      <c r="AA305" s="12">
        <v>102.02499984319999</v>
      </c>
      <c r="AB305" s="12">
        <v>101.88341846789905</v>
      </c>
      <c r="AC305" s="12">
        <v>101.07425555744017</v>
      </c>
      <c r="AD305" s="12">
        <v>100.66981908627984</v>
      </c>
      <c r="AE305" s="12">
        <v>100</v>
      </c>
      <c r="AF305" s="12">
        <v>98.98406576893106</v>
      </c>
      <c r="AG305" s="12">
        <v>98.241680860365548</v>
      </c>
      <c r="AH305" s="12">
        <v>98.164064479816645</v>
      </c>
      <c r="AI305" s="12">
        <v>97.990920260131986</v>
      </c>
      <c r="AJ305" s="12">
        <v>98.005110191743711</v>
      </c>
      <c r="AK305" s="12">
        <v>97.941365128438534</v>
      </c>
      <c r="AL305" s="12">
        <v>97.686663045039865</v>
      </c>
      <c r="AM305" s="12">
        <v>97.454347772098203</v>
      </c>
      <c r="AN305" s="12">
        <v>97.285873614284995</v>
      </c>
    </row>
    <row r="306" spans="1:40">
      <c r="A306" s="1" t="s">
        <v>524</v>
      </c>
      <c r="B306" s="1" t="s">
        <v>554</v>
      </c>
      <c r="F306" s="1">
        <v>36</v>
      </c>
      <c r="G306" s="1" t="s">
        <v>264</v>
      </c>
      <c r="H306" s="1" t="str">
        <f t="shared" si="11"/>
        <v>36아파트</v>
      </c>
      <c r="I306" s="12">
        <v>85.211861495944291</v>
      </c>
      <c r="J306" s="12">
        <v>85.918874965378876</v>
      </c>
      <c r="K306" s="12">
        <v>86.956345572246406</v>
      </c>
      <c r="L306" s="12">
        <v>88.095813347350614</v>
      </c>
      <c r="M306" s="12">
        <v>89.323665207381524</v>
      </c>
      <c r="N306" s="12">
        <v>90.702708721812158</v>
      </c>
      <c r="O306" s="12">
        <v>90.957963885650031</v>
      </c>
      <c r="P306" s="12">
        <v>91.630186438613123</v>
      </c>
      <c r="Q306" s="12">
        <v>92.571217401500874</v>
      </c>
      <c r="R306" s="12">
        <v>93.591200649743456</v>
      </c>
      <c r="S306" s="12">
        <v>95.615350526053462</v>
      </c>
      <c r="T306" s="12">
        <v>97.261827186813861</v>
      </c>
      <c r="U306" s="12">
        <v>98.416393184868483</v>
      </c>
      <c r="V306" s="12">
        <v>98.740016600461999</v>
      </c>
      <c r="W306" s="12">
        <v>98.542766377501408</v>
      </c>
      <c r="X306" s="12">
        <v>99.235842544865832</v>
      </c>
      <c r="Y306" s="12">
        <v>99.437346742419905</v>
      </c>
      <c r="Z306" s="12">
        <v>99.859849883615098</v>
      </c>
      <c r="AA306" s="12">
        <v>99.816995758952359</v>
      </c>
      <c r="AB306" s="12">
        <v>100.06837469796767</v>
      </c>
      <c r="AC306" s="12">
        <v>100.29116741025197</v>
      </c>
      <c r="AD306" s="12">
        <v>100.36400293309808</v>
      </c>
      <c r="AE306" s="12">
        <v>100</v>
      </c>
      <c r="AF306" s="12">
        <v>99.836092640450673</v>
      </c>
      <c r="AG306" s="12">
        <v>99.78374467555264</v>
      </c>
      <c r="AH306" s="12">
        <v>99.511472920469913</v>
      </c>
      <c r="AI306" s="12">
        <v>99.312808145699663</v>
      </c>
      <c r="AJ306" s="12">
        <v>99.072744153256664</v>
      </c>
      <c r="AK306" s="12">
        <v>98.928044793625034</v>
      </c>
      <c r="AL306" s="12">
        <v>98.762760503498129</v>
      </c>
      <c r="AM306" s="12">
        <v>98.437354521483428</v>
      </c>
      <c r="AN306" s="12">
        <v>98.168033863269414</v>
      </c>
    </row>
    <row r="307" spans="1:40">
      <c r="A307" s="1" t="s">
        <v>524</v>
      </c>
      <c r="B307" s="1" t="s">
        <v>555</v>
      </c>
      <c r="F307" s="1">
        <v>37</v>
      </c>
      <c r="G307" s="1" t="s">
        <v>264</v>
      </c>
      <c r="H307" s="1" t="str">
        <f t="shared" si="11"/>
        <v>37아파트</v>
      </c>
      <c r="I307" s="12">
        <v>84.978549607705943</v>
      </c>
      <c r="J307" s="12">
        <v>85.253377338394969</v>
      </c>
      <c r="K307" s="12">
        <v>86.347128320239605</v>
      </c>
      <c r="L307" s="12">
        <v>87.349962868265123</v>
      </c>
      <c r="M307" s="12">
        <v>87.496226775873311</v>
      </c>
      <c r="N307" s="12">
        <v>88.142538872686103</v>
      </c>
      <c r="O307" s="12">
        <v>88.655590623628186</v>
      </c>
      <c r="P307" s="12">
        <v>89.317897455815455</v>
      </c>
      <c r="Q307" s="12">
        <v>90.277628297676898</v>
      </c>
      <c r="R307" s="12">
        <v>91.208938962141545</v>
      </c>
      <c r="S307" s="12">
        <v>92.512696399539905</v>
      </c>
      <c r="T307" s="12">
        <v>93.321990360706863</v>
      </c>
      <c r="U307" s="12">
        <v>94.560717037184929</v>
      </c>
      <c r="V307" s="12">
        <v>94.857004304705825</v>
      </c>
      <c r="W307" s="12">
        <v>95.635972199470885</v>
      </c>
      <c r="X307" s="12">
        <v>96.147056756581051</v>
      </c>
      <c r="Y307" s="12">
        <v>96.646912976071732</v>
      </c>
      <c r="Z307" s="12">
        <v>97.098113350220075</v>
      </c>
      <c r="AA307" s="12">
        <v>97.528634847890103</v>
      </c>
      <c r="AB307" s="12">
        <v>98.231459263166656</v>
      </c>
      <c r="AC307" s="12">
        <v>98.954293499565452</v>
      </c>
      <c r="AD307" s="12">
        <v>99.464735546083148</v>
      </c>
      <c r="AE307" s="12">
        <v>100</v>
      </c>
      <c r="AF307" s="12">
        <v>100.54324414414302</v>
      </c>
      <c r="AG307" s="12">
        <v>101.19928443871169</v>
      </c>
      <c r="AH307" s="12">
        <v>101.68663079859499</v>
      </c>
      <c r="AI307" s="12">
        <v>102.3515110238463</v>
      </c>
      <c r="AJ307" s="12">
        <v>103.0717812199717</v>
      </c>
      <c r="AK307" s="12">
        <v>103.98192384330562</v>
      </c>
      <c r="AL307" s="12">
        <v>104.80022777029438</v>
      </c>
      <c r="AM307" s="12">
        <v>106.11803297964492</v>
      </c>
      <c r="AN307" s="12">
        <v>106.70749387461922</v>
      </c>
    </row>
    <row r="308" spans="1:40">
      <c r="A308" s="1" t="s">
        <v>524</v>
      </c>
      <c r="B308" s="1" t="s">
        <v>556</v>
      </c>
      <c r="F308" s="1">
        <v>38</v>
      </c>
      <c r="G308" s="1" t="s">
        <v>264</v>
      </c>
      <c r="H308" s="1" t="str">
        <f t="shared" si="11"/>
        <v>38아파트</v>
      </c>
      <c r="I308" s="12">
        <v>82.900366598000474</v>
      </c>
      <c r="J308" s="12">
        <v>85.115573592323273</v>
      </c>
      <c r="K308" s="12">
        <v>88.666658189403336</v>
      </c>
      <c r="L308" s="12">
        <v>94.951564703244372</v>
      </c>
      <c r="M308" s="12">
        <v>95.731400261731835</v>
      </c>
      <c r="N308" s="12">
        <v>97.026067811465467</v>
      </c>
      <c r="O308" s="12">
        <v>97.988822369975637</v>
      </c>
      <c r="P308" s="12">
        <v>99.181215279783771</v>
      </c>
      <c r="Q308" s="12">
        <v>100.42576924549216</v>
      </c>
      <c r="R308" s="12">
        <v>101.32506525593192</v>
      </c>
      <c r="S308" s="12">
        <v>102.01454722098187</v>
      </c>
      <c r="T308" s="12">
        <v>102.10157462726811</v>
      </c>
      <c r="U308" s="12">
        <v>102.25488819491612</v>
      </c>
      <c r="V308" s="12">
        <v>102.13901674346774</v>
      </c>
      <c r="W308" s="12">
        <v>102.10551158932299</v>
      </c>
      <c r="X308" s="12">
        <v>101.97790210392428</v>
      </c>
      <c r="Y308" s="12">
        <v>101.65158926598416</v>
      </c>
      <c r="Z308" s="12">
        <v>101.18890134172563</v>
      </c>
      <c r="AA308" s="12">
        <v>100.65741403074811</v>
      </c>
      <c r="AB308" s="12">
        <v>100.25736832077821</v>
      </c>
      <c r="AC308" s="12">
        <v>100.13373134721415</v>
      </c>
      <c r="AD308" s="12">
        <v>100.09171912346459</v>
      </c>
      <c r="AE308" s="12">
        <v>100</v>
      </c>
      <c r="AF308" s="12">
        <v>99.667304182755913</v>
      </c>
      <c r="AG308" s="12">
        <v>99.304032524620297</v>
      </c>
      <c r="AH308" s="12">
        <v>99.096341399913257</v>
      </c>
      <c r="AI308" s="12">
        <v>99.08567910776047</v>
      </c>
      <c r="AJ308" s="12">
        <v>99.37602827252168</v>
      </c>
      <c r="AK308" s="12">
        <v>99.601421876045109</v>
      </c>
      <c r="AL308" s="12">
        <v>99.688722682480986</v>
      </c>
      <c r="AM308" s="12">
        <v>99.649502470961494</v>
      </c>
      <c r="AN308" s="12">
        <v>99.549248681792051</v>
      </c>
    </row>
    <row r="309" spans="1:40">
      <c r="A309" s="1" t="s">
        <v>524</v>
      </c>
      <c r="B309" s="1" t="s">
        <v>557</v>
      </c>
      <c r="F309" s="1">
        <v>39</v>
      </c>
      <c r="G309" s="1" t="s">
        <v>264</v>
      </c>
      <c r="H309" s="1" t="str">
        <f t="shared" si="11"/>
        <v>39아파트</v>
      </c>
      <c r="I309" s="12">
        <v>83.438770441106499</v>
      </c>
      <c r="J309" s="12">
        <v>84.142612222436682</v>
      </c>
      <c r="K309" s="12">
        <v>84.373722303678974</v>
      </c>
      <c r="L309" s="12">
        <v>84.700054575697095</v>
      </c>
      <c r="M309" s="12">
        <v>84.563623499591472</v>
      </c>
      <c r="N309" s="12">
        <v>84.979906718721367</v>
      </c>
      <c r="O309" s="12">
        <v>85.57824876950464</v>
      </c>
      <c r="P309" s="12">
        <v>85.91429369258924</v>
      </c>
      <c r="Q309" s="12">
        <v>86.880161938466742</v>
      </c>
      <c r="R309" s="12">
        <v>88.304929466881191</v>
      </c>
      <c r="S309" s="12">
        <v>89.62614324851738</v>
      </c>
      <c r="T309" s="12">
        <v>91.017678826921454</v>
      </c>
      <c r="U309" s="12">
        <v>92.800692020520287</v>
      </c>
      <c r="V309" s="12">
        <v>95.35059119462089</v>
      </c>
      <c r="W309" s="12">
        <v>95.720092011281039</v>
      </c>
      <c r="X309" s="12">
        <v>96.609596057732858</v>
      </c>
      <c r="Y309" s="12">
        <v>99.984503693108493</v>
      </c>
      <c r="Z309" s="12">
        <v>99.962123441190826</v>
      </c>
      <c r="AA309" s="12">
        <v>99.988882539010305</v>
      </c>
      <c r="AB309" s="12">
        <v>100.10620642290411</v>
      </c>
      <c r="AC309" s="12">
        <v>100.07155074005826</v>
      </c>
      <c r="AD309" s="12">
        <v>100.07459679923032</v>
      </c>
      <c r="AE309" s="12">
        <v>100</v>
      </c>
      <c r="AF309" s="12">
        <v>99.48759385854116</v>
      </c>
      <c r="AG309" s="12">
        <v>99.224037418582995</v>
      </c>
      <c r="AH309" s="12">
        <v>99.201235873835827</v>
      </c>
      <c r="AI309" s="12">
        <v>99.157106338097663</v>
      </c>
      <c r="AJ309" s="12">
        <v>99.337875388835116</v>
      </c>
      <c r="AK309" s="12">
        <v>99.287390618579991</v>
      </c>
      <c r="AL309" s="12">
        <v>99.326322976549548</v>
      </c>
      <c r="AM309" s="12">
        <v>99.314512183690013</v>
      </c>
      <c r="AN309" s="12">
        <v>99.071401253378781</v>
      </c>
    </row>
    <row r="310" spans="1:40">
      <c r="A310" s="1" t="s">
        <v>854</v>
      </c>
      <c r="F310" s="1">
        <v>40</v>
      </c>
      <c r="G310" s="1" t="s">
        <v>264</v>
      </c>
      <c r="H310" s="1" t="str">
        <f t="shared" ref="H310" si="15">F310&amp;G310</f>
        <v>40아파트</v>
      </c>
      <c r="I310" s="12">
        <v>88.768623737539443</v>
      </c>
      <c r="J310" s="12">
        <v>90.11191122573706</v>
      </c>
      <c r="K310" s="12">
        <v>91.688001240310967</v>
      </c>
      <c r="L310" s="12">
        <v>93.948709020793856</v>
      </c>
      <c r="M310" s="12">
        <v>94.367595028241567</v>
      </c>
      <c r="N310" s="12">
        <v>95.507615238983149</v>
      </c>
      <c r="O310" s="12">
        <v>96.514736787007081</v>
      </c>
      <c r="P310" s="12">
        <v>97.53484615520577</v>
      </c>
      <c r="Q310" s="12">
        <v>98.576899006145908</v>
      </c>
      <c r="R310" s="12">
        <v>99.267244464095796</v>
      </c>
      <c r="S310" s="12">
        <v>100.16913107127395</v>
      </c>
      <c r="T310" s="12">
        <v>100.47671588987208</v>
      </c>
      <c r="U310" s="12">
        <v>101.02863683277036</v>
      </c>
      <c r="V310" s="12">
        <v>101.03382885559135</v>
      </c>
      <c r="W310" s="12">
        <v>101.17765483155232</v>
      </c>
      <c r="X310" s="12">
        <v>101.22029859348385</v>
      </c>
      <c r="Y310" s="12">
        <v>101.21401517390062</v>
      </c>
      <c r="Z310" s="12">
        <v>101.00640926603286</v>
      </c>
      <c r="AA310" s="12">
        <v>100.68063462978822</v>
      </c>
      <c r="AB310" s="12">
        <v>100.31519696336208</v>
      </c>
      <c r="AC310" s="12">
        <v>100.13286817792969</v>
      </c>
      <c r="AD310" s="12">
        <v>100.01780638359075</v>
      </c>
      <c r="AE310" s="12">
        <v>100</v>
      </c>
      <c r="AF310" s="12">
        <v>99.929693119830247</v>
      </c>
      <c r="AG310" s="12">
        <v>99.804521446595359</v>
      </c>
      <c r="AH310" s="12">
        <v>99.656247829590072</v>
      </c>
      <c r="AI310" s="12">
        <v>99.597911677680202</v>
      </c>
      <c r="AJ310" s="12">
        <v>99.934433726980586</v>
      </c>
      <c r="AK310" s="12">
        <v>100.20956535741379</v>
      </c>
      <c r="AL310" s="12">
        <v>100.43656383732358</v>
      </c>
      <c r="AM310" s="12">
        <v>100.62643106002685</v>
      </c>
      <c r="AN310" s="12">
        <v>100.66048595747583</v>
      </c>
    </row>
    <row r="311" spans="1:40">
      <c r="A311" s="1" t="s">
        <v>523</v>
      </c>
      <c r="F311" s="1">
        <v>41</v>
      </c>
      <c r="G311" s="1" t="s">
        <v>264</v>
      </c>
      <c r="H311" s="1" t="str">
        <f t="shared" ref="H311" si="16">F311&amp;G311</f>
        <v>41아파트</v>
      </c>
      <c r="I311" s="12">
        <v>94.009293268965266</v>
      </c>
      <c r="J311" s="12">
        <v>94.836337139033887</v>
      </c>
      <c r="K311" s="12">
        <v>95.96543387301098</v>
      </c>
      <c r="L311" s="12">
        <v>97.339569174881774</v>
      </c>
      <c r="M311" s="12">
        <v>97.573402188349718</v>
      </c>
      <c r="N311" s="12">
        <v>98.121312030244795</v>
      </c>
      <c r="O311" s="12">
        <v>98.594369306330591</v>
      </c>
      <c r="P311" s="12">
        <v>99.243100912030457</v>
      </c>
      <c r="Q311" s="12">
        <v>99.906544338835289</v>
      </c>
      <c r="R311" s="12">
        <v>100.44764618427207</v>
      </c>
      <c r="S311" s="12">
        <v>100.97735481811063</v>
      </c>
      <c r="T311" s="12">
        <v>101.19632922567956</v>
      </c>
      <c r="U311" s="12">
        <v>101.52387604317521</v>
      </c>
      <c r="V311" s="12">
        <v>101.6258215703124</v>
      </c>
      <c r="W311" s="12">
        <v>101.73305819156924</v>
      </c>
      <c r="X311" s="12">
        <v>101.7714510944093</v>
      </c>
      <c r="Y311" s="12">
        <v>101.68959745780971</v>
      </c>
      <c r="Z311" s="12">
        <v>101.47382287514506</v>
      </c>
      <c r="AA311" s="12">
        <v>101.13439912508042</v>
      </c>
      <c r="AB311" s="12">
        <v>100.82347093736537</v>
      </c>
      <c r="AC311" s="12">
        <v>100.49872810994432</v>
      </c>
      <c r="AD311" s="12">
        <v>100.25093945428668</v>
      </c>
      <c r="AE311" s="12">
        <v>100</v>
      </c>
      <c r="AF311" s="12">
        <v>99.713969819839235</v>
      </c>
      <c r="AG311" s="12">
        <v>99.372978585083132</v>
      </c>
      <c r="AH311" s="12">
        <v>99.154680457157625</v>
      </c>
      <c r="AI311" s="12">
        <v>99.027564132614444</v>
      </c>
      <c r="AJ311" s="12">
        <v>99.136414322392852</v>
      </c>
      <c r="AK311" s="12">
        <v>99.37766238467313</v>
      </c>
      <c r="AL311" s="12">
        <v>99.465999453577894</v>
      </c>
      <c r="AM311" s="12">
        <v>99.430602811942165</v>
      </c>
      <c r="AN311" s="12">
        <v>99.317822375935734</v>
      </c>
    </row>
    <row r="312" spans="1:40">
      <c r="A312" s="1" t="s">
        <v>524</v>
      </c>
      <c r="B312" s="1" t="s">
        <v>525</v>
      </c>
      <c r="F312" s="1">
        <v>42</v>
      </c>
      <c r="G312" s="1" t="s">
        <v>264</v>
      </c>
      <c r="H312" s="1" t="str">
        <f t="shared" si="11"/>
        <v>42아파트</v>
      </c>
      <c r="I312" s="12">
        <v>106.99503466766811</v>
      </c>
      <c r="J312" s="12">
        <v>107.29259319483145</v>
      </c>
      <c r="K312" s="12">
        <v>107.44168988175065</v>
      </c>
      <c r="L312" s="12">
        <v>107.45265197289451</v>
      </c>
      <c r="M312" s="12">
        <v>107.48958580110265</v>
      </c>
      <c r="N312" s="12">
        <v>107.36365952758273</v>
      </c>
      <c r="O312" s="12">
        <v>107.19033832313507</v>
      </c>
      <c r="P312" s="12">
        <v>107.08982845767468</v>
      </c>
      <c r="Q312" s="12">
        <v>106.95943235514711</v>
      </c>
      <c r="R312" s="12">
        <v>106.81851846598305</v>
      </c>
      <c r="S312" s="12">
        <v>106.62211955626215</v>
      </c>
      <c r="T312" s="12">
        <v>106.43745239172942</v>
      </c>
      <c r="U312" s="12">
        <v>106.14952863559384</v>
      </c>
      <c r="V312" s="12">
        <v>105.88088454187368</v>
      </c>
      <c r="W312" s="12">
        <v>105.42334546935348</v>
      </c>
      <c r="X312" s="12">
        <v>104.82614069720859</v>
      </c>
      <c r="Y312" s="12">
        <v>104.25699976639984</v>
      </c>
      <c r="Z312" s="12">
        <v>103.43438255634645</v>
      </c>
      <c r="AA312" s="12">
        <v>102.73532116433925</v>
      </c>
      <c r="AB312" s="12">
        <v>101.8133655436542</v>
      </c>
      <c r="AC312" s="12">
        <v>101.13448557855195</v>
      </c>
      <c r="AD312" s="12">
        <v>100.50621500737179</v>
      </c>
      <c r="AE312" s="12">
        <v>100</v>
      </c>
      <c r="AF312" s="12">
        <v>99.360830410353898</v>
      </c>
      <c r="AG312" s="12">
        <v>98.739157094397129</v>
      </c>
      <c r="AH312" s="12">
        <v>98.356756348611611</v>
      </c>
      <c r="AI312" s="12">
        <v>98.236014645900809</v>
      </c>
      <c r="AJ312" s="12">
        <v>98.370835117917395</v>
      </c>
      <c r="AK312" s="12">
        <v>98.602652166839761</v>
      </c>
      <c r="AL312" s="12">
        <v>98.385158690728062</v>
      </c>
      <c r="AM312" s="12">
        <v>97.86287742550013</v>
      </c>
      <c r="AN312" s="12">
        <v>97.398588147128891</v>
      </c>
    </row>
    <row r="313" spans="1:40">
      <c r="A313" s="1" t="s">
        <v>524</v>
      </c>
      <c r="B313" s="1" t="s">
        <v>525</v>
      </c>
      <c r="C313" s="1" t="s">
        <v>526</v>
      </c>
      <c r="F313" s="1">
        <v>43</v>
      </c>
      <c r="G313" s="1" t="s">
        <v>264</v>
      </c>
      <c r="H313" s="1" t="str">
        <f t="shared" si="11"/>
        <v>43아파트</v>
      </c>
      <c r="I313" s="12">
        <v>104.93300255968342</v>
      </c>
      <c r="J313" s="12">
        <v>105.12754955486085</v>
      </c>
      <c r="K313" s="12">
        <v>105.25991530591389</v>
      </c>
      <c r="L313" s="12">
        <v>105.29352641684832</v>
      </c>
      <c r="M313" s="12">
        <v>105.35604557769437</v>
      </c>
      <c r="N313" s="12">
        <v>105.28006309335932</v>
      </c>
      <c r="O313" s="12">
        <v>105.18194781892065</v>
      </c>
      <c r="P313" s="12">
        <v>105.05497320120379</v>
      </c>
      <c r="Q313" s="12">
        <v>104.92572300012829</v>
      </c>
      <c r="R313" s="12">
        <v>104.89086732181754</v>
      </c>
      <c r="S313" s="12">
        <v>104.78275357568164</v>
      </c>
      <c r="T313" s="12">
        <v>104.66491974250036</v>
      </c>
      <c r="U313" s="12">
        <v>104.39761832398037</v>
      </c>
      <c r="V313" s="12">
        <v>104.27028795469235</v>
      </c>
      <c r="W313" s="12">
        <v>103.97433342708932</v>
      </c>
      <c r="X313" s="12">
        <v>103.54181318994587</v>
      </c>
      <c r="Y313" s="12">
        <v>103.03062284671626</v>
      </c>
      <c r="Z313" s="12">
        <v>102.46277336392698</v>
      </c>
      <c r="AA313" s="12">
        <v>101.99219684878695</v>
      </c>
      <c r="AB313" s="12">
        <v>101.52474184200736</v>
      </c>
      <c r="AC313" s="12">
        <v>101.12113750145654</v>
      </c>
      <c r="AD313" s="12">
        <v>100.59501278303053</v>
      </c>
      <c r="AE313" s="12">
        <v>100</v>
      </c>
      <c r="AF313" s="12">
        <v>99.465721926040089</v>
      </c>
      <c r="AG313" s="12">
        <v>99.009823770651934</v>
      </c>
      <c r="AH313" s="12">
        <v>98.55172012623305</v>
      </c>
      <c r="AI313" s="12">
        <v>98.23200383367697</v>
      </c>
      <c r="AJ313" s="12">
        <v>98.003740406914858</v>
      </c>
      <c r="AK313" s="12">
        <v>98.040518955819877</v>
      </c>
      <c r="AL313" s="12">
        <v>97.922525037154529</v>
      </c>
      <c r="AM313" s="12">
        <v>97.562207539573222</v>
      </c>
      <c r="AN313" s="12">
        <v>97.065697169920398</v>
      </c>
    </row>
    <row r="314" spans="1:40">
      <c r="A314" s="1" t="s">
        <v>524</v>
      </c>
      <c r="B314" s="1" t="s">
        <v>525</v>
      </c>
      <c r="C314" s="1" t="s">
        <v>527</v>
      </c>
      <c r="F314" s="1">
        <v>44</v>
      </c>
      <c r="G314" s="1" t="s">
        <v>264</v>
      </c>
      <c r="H314" s="1" t="str">
        <f t="shared" si="11"/>
        <v>44아파트</v>
      </c>
      <c r="U314" s="12">
        <v>104.27077295503838</v>
      </c>
      <c r="V314" s="12">
        <v>104.18834715481532</v>
      </c>
      <c r="W314" s="12">
        <v>103.73878341976889</v>
      </c>
      <c r="X314" s="12">
        <v>103.62920203216535</v>
      </c>
      <c r="Y314" s="12">
        <v>103.46006184389128</v>
      </c>
      <c r="Z314" s="12">
        <v>102.91766258217345</v>
      </c>
      <c r="AA314" s="12">
        <v>102.58002886119741</v>
      </c>
      <c r="AB314" s="12">
        <v>102.04378948425443</v>
      </c>
      <c r="AC314" s="12">
        <v>101.32431892809852</v>
      </c>
      <c r="AD314" s="12">
        <v>100.62841737917469</v>
      </c>
      <c r="AE314" s="12">
        <v>100</v>
      </c>
      <c r="AF314" s="12">
        <v>99.634062100880598</v>
      </c>
      <c r="AG314" s="12">
        <v>99.384475264058807</v>
      </c>
      <c r="AH314" s="12">
        <v>99.250160427064145</v>
      </c>
      <c r="AI314" s="12">
        <v>98.92368379834727</v>
      </c>
      <c r="AJ314" s="12">
        <v>98.271428527349585</v>
      </c>
      <c r="AK314" s="12">
        <v>98.175722134843554</v>
      </c>
      <c r="AL314" s="12">
        <v>98.032511946767897</v>
      </c>
      <c r="AM314" s="12">
        <v>97.55016248158411</v>
      </c>
      <c r="AN314" s="12">
        <v>96.95084413014456</v>
      </c>
    </row>
    <row r="315" spans="1:40">
      <c r="A315" s="1" t="s">
        <v>524</v>
      </c>
      <c r="B315" s="1" t="s">
        <v>525</v>
      </c>
      <c r="D315" s="1" t="s">
        <v>558</v>
      </c>
      <c r="F315" s="1">
        <v>45</v>
      </c>
      <c r="G315" s="1" t="s">
        <v>264</v>
      </c>
      <c r="H315" s="1" t="str">
        <f t="shared" si="11"/>
        <v>45아파트</v>
      </c>
      <c r="I315" s="12">
        <v>99.34615432661127</v>
      </c>
      <c r="J315" s="12">
        <v>99.445838868556109</v>
      </c>
      <c r="K315" s="12">
        <v>100.0423118749693</v>
      </c>
      <c r="L315" s="12">
        <v>100.04782494436441</v>
      </c>
      <c r="M315" s="12">
        <v>99.913316407701217</v>
      </c>
      <c r="N315" s="12">
        <v>100.02029454046667</v>
      </c>
      <c r="O315" s="12">
        <v>99.897791307478144</v>
      </c>
      <c r="P315" s="12">
        <v>100.46107175104171</v>
      </c>
      <c r="Q315" s="12">
        <v>100.46079546296392</v>
      </c>
      <c r="R315" s="12">
        <v>100.47027757705307</v>
      </c>
      <c r="S315" s="12">
        <v>100.37114953664363</v>
      </c>
      <c r="T315" s="12">
        <v>100.33653197645557</v>
      </c>
      <c r="U315" s="12">
        <v>100.33653197645557</v>
      </c>
      <c r="V315" s="12">
        <v>100.33653197645557</v>
      </c>
      <c r="W315" s="12">
        <v>100.33653197645557</v>
      </c>
      <c r="X315" s="12">
        <v>100.33653197645557</v>
      </c>
      <c r="Y315" s="12">
        <v>100.33653197645557</v>
      </c>
      <c r="Z315" s="12">
        <v>100.28301240778509</v>
      </c>
      <c r="AA315" s="12">
        <v>100.28301240778509</v>
      </c>
      <c r="AB315" s="12">
        <v>100.4267732751258</v>
      </c>
      <c r="AC315" s="12">
        <v>100.34834266100692</v>
      </c>
      <c r="AD315" s="12">
        <v>100.05929352658936</v>
      </c>
      <c r="AE315" s="12">
        <v>100</v>
      </c>
      <c r="AF315" s="12">
        <v>99.995998398462646</v>
      </c>
      <c r="AG315" s="12">
        <v>99.995998398462646</v>
      </c>
      <c r="AH315" s="12">
        <v>99.995998398462646</v>
      </c>
      <c r="AI315" s="12">
        <v>99.909389843359236</v>
      </c>
      <c r="AJ315" s="12">
        <v>99.880117600643757</v>
      </c>
      <c r="AK315" s="12">
        <v>99.791866804146707</v>
      </c>
      <c r="AL315" s="12">
        <v>99.45878940866119</v>
      </c>
      <c r="AM315" s="12">
        <v>99.231266809169</v>
      </c>
      <c r="AN315" s="12">
        <v>99.036525932735387</v>
      </c>
    </row>
    <row r="316" spans="1:40">
      <c r="A316" s="1" t="s">
        <v>524</v>
      </c>
      <c r="B316" s="1" t="s">
        <v>525</v>
      </c>
      <c r="D316" s="1" t="s">
        <v>559</v>
      </c>
      <c r="F316" s="1">
        <v>46</v>
      </c>
      <c r="G316" s="1" t="s">
        <v>264</v>
      </c>
      <c r="H316" s="1" t="str">
        <f t="shared" si="11"/>
        <v>46아파트</v>
      </c>
      <c r="I316" s="12">
        <v>107.61021920474117</v>
      </c>
      <c r="J316" s="12">
        <v>107.75028226783894</v>
      </c>
      <c r="K316" s="12">
        <v>107.89616316751662</v>
      </c>
      <c r="L316" s="12">
        <v>107.9200951742786</v>
      </c>
      <c r="M316" s="12">
        <v>107.9200951742786</v>
      </c>
      <c r="N316" s="12">
        <v>107.9200951742786</v>
      </c>
      <c r="O316" s="12">
        <v>107.83852031996625</v>
      </c>
      <c r="P316" s="12">
        <v>107.63638573897812</v>
      </c>
      <c r="Q316" s="12">
        <v>107.60990762086099</v>
      </c>
      <c r="R316" s="12">
        <v>107.60990762086099</v>
      </c>
      <c r="S316" s="12">
        <v>107.57383302200142</v>
      </c>
      <c r="T316" s="12">
        <v>107.39627285905051</v>
      </c>
      <c r="U316" s="12">
        <v>107.39627285905051</v>
      </c>
      <c r="V316" s="12">
        <v>107.34574299550384</v>
      </c>
      <c r="W316" s="12">
        <v>106.48184213492218</v>
      </c>
      <c r="X316" s="12">
        <v>106.38432913631632</v>
      </c>
      <c r="Y316" s="12">
        <v>105.80645652397043</v>
      </c>
      <c r="Z316" s="12">
        <v>104.00878593887138</v>
      </c>
      <c r="AA316" s="12">
        <v>103.22035008578891</v>
      </c>
      <c r="AB316" s="12">
        <v>102.3862142679972</v>
      </c>
      <c r="AC316" s="12">
        <v>101.03697689599333</v>
      </c>
      <c r="AD316" s="12">
        <v>100.47182549194125</v>
      </c>
      <c r="AE316" s="12">
        <v>100</v>
      </c>
      <c r="AF316" s="12">
        <v>99.389701616247237</v>
      </c>
      <c r="AG316" s="12">
        <v>99.156295783371135</v>
      </c>
      <c r="AH316" s="12">
        <v>99.207024236305003</v>
      </c>
      <c r="AI316" s="12">
        <v>98.784526192182412</v>
      </c>
      <c r="AJ316" s="12">
        <v>98.826996172318871</v>
      </c>
      <c r="AK316" s="12">
        <v>99.244204230013779</v>
      </c>
      <c r="AL316" s="12">
        <v>99.499922817709162</v>
      </c>
      <c r="AM316" s="12">
        <v>98.679664173422481</v>
      </c>
      <c r="AN316" s="12">
        <v>97.805430210026003</v>
      </c>
    </row>
    <row r="317" spans="1:40">
      <c r="A317" s="1" t="s">
        <v>524</v>
      </c>
      <c r="B317" s="1" t="s">
        <v>525</v>
      </c>
      <c r="D317" s="1" t="s">
        <v>560</v>
      </c>
      <c r="F317" s="1">
        <v>47</v>
      </c>
      <c r="G317" s="1" t="s">
        <v>264</v>
      </c>
      <c r="H317" s="1" t="str">
        <f t="shared" si="11"/>
        <v>47아파트</v>
      </c>
      <c r="I317" s="12">
        <v>104.70922718989154</v>
      </c>
      <c r="J317" s="12">
        <v>104.83833820558318</v>
      </c>
      <c r="K317" s="12">
        <v>105.30836669291321</v>
      </c>
      <c r="L317" s="12">
        <v>105.26749832101017</v>
      </c>
      <c r="M317" s="12">
        <v>105.23505515123956</v>
      </c>
      <c r="N317" s="12">
        <v>105.20273147463178</v>
      </c>
      <c r="O317" s="12">
        <v>105.18004612133875</v>
      </c>
      <c r="P317" s="12">
        <v>105.02119172883194</v>
      </c>
      <c r="Q317" s="12">
        <v>104.80844670156219</v>
      </c>
      <c r="R317" s="12">
        <v>104.64031694780985</v>
      </c>
      <c r="S317" s="12">
        <v>104.58048123412527</v>
      </c>
      <c r="T317" s="12">
        <v>104.39695145256196</v>
      </c>
      <c r="U317" s="12">
        <v>104.39695145256196</v>
      </c>
      <c r="V317" s="12">
        <v>104.26947763021286</v>
      </c>
      <c r="W317" s="12">
        <v>103.82524807075788</v>
      </c>
      <c r="X317" s="12">
        <v>103.6688919193727</v>
      </c>
      <c r="Y317" s="12">
        <v>103.61039973221681</v>
      </c>
      <c r="Z317" s="12">
        <v>103.42499893146308</v>
      </c>
      <c r="AA317" s="12">
        <v>103.15632491657483</v>
      </c>
      <c r="AB317" s="12">
        <v>102.49441773863381</v>
      </c>
      <c r="AC317" s="12">
        <v>101.81208877561295</v>
      </c>
      <c r="AD317" s="12">
        <v>100.9072819799446</v>
      </c>
      <c r="AE317" s="12">
        <v>100</v>
      </c>
      <c r="AF317" s="12">
        <v>99.624605604799228</v>
      </c>
      <c r="AG317" s="12">
        <v>99.276440972187643</v>
      </c>
      <c r="AH317" s="12">
        <v>99.001179542046629</v>
      </c>
      <c r="AI317" s="12">
        <v>98.636153209759897</v>
      </c>
      <c r="AJ317" s="12">
        <v>97.416747787951252</v>
      </c>
      <c r="AK317" s="12">
        <v>97.066792157211339</v>
      </c>
      <c r="AL317" s="12">
        <v>96.796529330432136</v>
      </c>
      <c r="AM317" s="12">
        <v>96.388511828717924</v>
      </c>
      <c r="AN317" s="12">
        <v>95.780687582760976</v>
      </c>
    </row>
    <row r="318" spans="1:40">
      <c r="A318" s="1" t="s">
        <v>524</v>
      </c>
      <c r="B318" s="1" t="s">
        <v>525</v>
      </c>
      <c r="C318" s="1" t="s">
        <v>528</v>
      </c>
      <c r="F318" s="1">
        <v>48</v>
      </c>
      <c r="G318" s="1" t="s">
        <v>264</v>
      </c>
      <c r="H318" s="1" t="str">
        <f t="shared" si="11"/>
        <v>48아파트</v>
      </c>
      <c r="U318" s="12">
        <v>104.9115561531532</v>
      </c>
      <c r="V318" s="12">
        <v>104.83279814941321</v>
      </c>
      <c r="W318" s="12">
        <v>104.54600780142322</v>
      </c>
      <c r="X318" s="12">
        <v>103.99070521537176</v>
      </c>
      <c r="Y318" s="12">
        <v>103.3976170828528</v>
      </c>
      <c r="Z318" s="12">
        <v>102.75128589318928</v>
      </c>
      <c r="AA318" s="12">
        <v>102.18851599752149</v>
      </c>
      <c r="AB318" s="12">
        <v>101.68963247214445</v>
      </c>
      <c r="AC318" s="12">
        <v>101.31004627442644</v>
      </c>
      <c r="AD318" s="12">
        <v>100.74894065730022</v>
      </c>
      <c r="AE318" s="12">
        <v>100</v>
      </c>
      <c r="AF318" s="12">
        <v>99.343478929134974</v>
      </c>
      <c r="AG318" s="12">
        <v>98.777342877763175</v>
      </c>
      <c r="AH318" s="12">
        <v>98.195318355029855</v>
      </c>
      <c r="AI318" s="12">
        <v>97.877953066394298</v>
      </c>
      <c r="AJ318" s="12">
        <v>97.702523636700377</v>
      </c>
      <c r="AK318" s="12">
        <v>97.766507094252347</v>
      </c>
      <c r="AL318" s="12">
        <v>97.637298182636428</v>
      </c>
      <c r="AM318" s="12">
        <v>97.238948470878071</v>
      </c>
      <c r="AN318" s="12">
        <v>96.736009503134667</v>
      </c>
    </row>
    <row r="319" spans="1:40">
      <c r="A319" s="1" t="s">
        <v>524</v>
      </c>
      <c r="B319" s="1" t="s">
        <v>525</v>
      </c>
      <c r="D319" s="1" t="s">
        <v>561</v>
      </c>
      <c r="F319" s="1">
        <v>49</v>
      </c>
      <c r="G319" s="1" t="s">
        <v>264</v>
      </c>
      <c r="H319" s="1" t="str">
        <f t="shared" si="11"/>
        <v>49아파트</v>
      </c>
      <c r="I319" s="12">
        <v>106.04061187467219</v>
      </c>
      <c r="J319" s="12">
        <v>106.15696257350636</v>
      </c>
      <c r="K319" s="12">
        <v>106.24444170290064</v>
      </c>
      <c r="L319" s="12">
        <v>106.3133662954929</v>
      </c>
      <c r="M319" s="12">
        <v>106.4014898206416</v>
      </c>
      <c r="N319" s="12">
        <v>106.37215770546938</v>
      </c>
      <c r="O319" s="12">
        <v>106.32395101226705</v>
      </c>
      <c r="P319" s="12">
        <v>106.19687323680833</v>
      </c>
      <c r="Q319" s="12">
        <v>106.23177943675302</v>
      </c>
      <c r="R319" s="12">
        <v>106.37844674304085</v>
      </c>
      <c r="S319" s="12">
        <v>106.35170572320857</v>
      </c>
      <c r="T319" s="12">
        <v>106.33120336441455</v>
      </c>
      <c r="U319" s="12">
        <v>105.96729290184598</v>
      </c>
      <c r="V319" s="12">
        <v>105.79479853383516</v>
      </c>
      <c r="W319" s="12">
        <v>105.19710621114295</v>
      </c>
      <c r="X319" s="12">
        <v>105.00739663724693</v>
      </c>
      <c r="Y319" s="12">
        <v>104.70689338000041</v>
      </c>
      <c r="Z319" s="12">
        <v>104.16775596596457</v>
      </c>
      <c r="AA319" s="12">
        <v>103.69958313429051</v>
      </c>
      <c r="AB319" s="12">
        <v>102.77324581996963</v>
      </c>
      <c r="AC319" s="12">
        <v>102.05617201324303</v>
      </c>
      <c r="AD319" s="12">
        <v>101.13194552216439</v>
      </c>
      <c r="AE319" s="12">
        <v>100</v>
      </c>
      <c r="AF319" s="12">
        <v>98.910831833739167</v>
      </c>
      <c r="AG319" s="12">
        <v>98.39158032923126</v>
      </c>
      <c r="AH319" s="12">
        <v>97.896695900713667</v>
      </c>
      <c r="AI319" s="12">
        <v>97.390512926643297</v>
      </c>
      <c r="AJ319" s="12">
        <v>96.9316984051448</v>
      </c>
      <c r="AK319" s="12">
        <v>97.731831012551567</v>
      </c>
      <c r="AL319" s="12">
        <v>97.990947671013231</v>
      </c>
      <c r="AM319" s="12">
        <v>97.79686260875765</v>
      </c>
      <c r="AN319" s="12">
        <v>97.555896016455861</v>
      </c>
    </row>
    <row r="320" spans="1:40">
      <c r="A320" s="1" t="s">
        <v>524</v>
      </c>
      <c r="B320" s="1" t="s">
        <v>525</v>
      </c>
      <c r="D320" s="1" t="s">
        <v>562</v>
      </c>
      <c r="F320" s="1">
        <v>50</v>
      </c>
      <c r="G320" s="1" t="s">
        <v>264</v>
      </c>
      <c r="H320" s="1" t="str">
        <f t="shared" si="11"/>
        <v>50아파트</v>
      </c>
      <c r="I320" s="12">
        <v>104.06792621268248</v>
      </c>
      <c r="J320" s="12">
        <v>104.43340282562583</v>
      </c>
      <c r="K320" s="12">
        <v>104.47107738631459</v>
      </c>
      <c r="L320" s="12">
        <v>104.47995127793583</v>
      </c>
      <c r="M320" s="12">
        <v>104.53081982405705</v>
      </c>
      <c r="N320" s="12">
        <v>104.50872625437603</v>
      </c>
      <c r="O320" s="12">
        <v>104.47857058633066</v>
      </c>
      <c r="P320" s="12">
        <v>104.45559086074715</v>
      </c>
      <c r="Q320" s="12">
        <v>104.4320423951125</v>
      </c>
      <c r="R320" s="12">
        <v>104.44717649853936</v>
      </c>
      <c r="S320" s="12">
        <v>104.41997234168608</v>
      </c>
      <c r="T320" s="12">
        <v>104.34150110071231</v>
      </c>
      <c r="U320" s="12">
        <v>104.04558920376761</v>
      </c>
      <c r="V320" s="12">
        <v>104.04558920376761</v>
      </c>
      <c r="W320" s="12">
        <v>103.8146957548082</v>
      </c>
      <c r="X320" s="12">
        <v>103.53528548358325</v>
      </c>
      <c r="Y320" s="12">
        <v>103.04751301655691</v>
      </c>
      <c r="Z320" s="12">
        <v>102.50819564779867</v>
      </c>
      <c r="AA320" s="12">
        <v>102.23450461241967</v>
      </c>
      <c r="AB320" s="12">
        <v>101.96291718640244</v>
      </c>
      <c r="AC320" s="12">
        <v>101.57339081261713</v>
      </c>
      <c r="AD320" s="12">
        <v>101.00738866726516</v>
      </c>
      <c r="AE320" s="12">
        <v>100</v>
      </c>
      <c r="AF320" s="12">
        <v>99.462068295524716</v>
      </c>
      <c r="AG320" s="12">
        <v>98.529655933052425</v>
      </c>
      <c r="AH320" s="12">
        <v>98.011148254660512</v>
      </c>
      <c r="AI320" s="12">
        <v>97.438427815774702</v>
      </c>
      <c r="AJ320" s="12">
        <v>97.355187457827242</v>
      </c>
      <c r="AK320" s="12">
        <v>96.45888303664853</v>
      </c>
      <c r="AL320" s="12">
        <v>96.033951052522525</v>
      </c>
      <c r="AM320" s="12">
        <v>95.558413075258173</v>
      </c>
      <c r="AN320" s="12">
        <v>94.965472450322025</v>
      </c>
    </row>
    <row r="321" spans="1:40">
      <c r="A321" s="1" t="s">
        <v>524</v>
      </c>
      <c r="B321" s="1" t="s">
        <v>525</v>
      </c>
      <c r="D321" s="1" t="s">
        <v>563</v>
      </c>
      <c r="F321" s="1">
        <v>51</v>
      </c>
      <c r="G321" s="1" t="s">
        <v>264</v>
      </c>
      <c r="H321" s="1" t="str">
        <f t="shared" si="11"/>
        <v>51아파트</v>
      </c>
      <c r="I321" s="12">
        <v>104.59878935400516</v>
      </c>
      <c r="J321" s="12">
        <v>104.68664017254275</v>
      </c>
      <c r="K321" s="12">
        <v>104.93046176696208</v>
      </c>
      <c r="L321" s="12">
        <v>104.86619852450528</v>
      </c>
      <c r="M321" s="12">
        <v>104.82896845650447</v>
      </c>
      <c r="N321" s="12">
        <v>104.79118693747246</v>
      </c>
      <c r="O321" s="12">
        <v>104.73728102387999</v>
      </c>
      <c r="P321" s="12">
        <v>104.86890053879431</v>
      </c>
      <c r="Q321" s="12">
        <v>104.75702702664859</v>
      </c>
      <c r="R321" s="12">
        <v>104.6453677097406</v>
      </c>
      <c r="S321" s="12">
        <v>104.39466511629369</v>
      </c>
      <c r="T321" s="12">
        <v>104.36875613498856</v>
      </c>
      <c r="U321" s="12">
        <v>103.78988904894508</v>
      </c>
      <c r="V321" s="12">
        <v>103.75981829439455</v>
      </c>
      <c r="W321" s="12">
        <v>103.60859091217128</v>
      </c>
      <c r="X321" s="12">
        <v>102.98067278701502</v>
      </c>
      <c r="Y321" s="12">
        <v>102.32695625167997</v>
      </c>
      <c r="Z321" s="12">
        <v>102.06343421302503</v>
      </c>
      <c r="AA321" s="12">
        <v>102.08632109758307</v>
      </c>
      <c r="AB321" s="12">
        <v>101.80802755654464</v>
      </c>
      <c r="AC321" s="12">
        <v>101.49077676293375</v>
      </c>
      <c r="AD321" s="12">
        <v>100.79875227061977</v>
      </c>
      <c r="AE321" s="12">
        <v>100</v>
      </c>
      <c r="AF321" s="12">
        <v>99.203467851958692</v>
      </c>
      <c r="AG321" s="12">
        <v>98.364832308455547</v>
      </c>
      <c r="AH321" s="12">
        <v>97.838328831030722</v>
      </c>
      <c r="AI321" s="12">
        <v>97.638596906112923</v>
      </c>
      <c r="AJ321" s="12">
        <v>97.126894607490684</v>
      </c>
      <c r="AK321" s="12">
        <v>97.406155161188195</v>
      </c>
      <c r="AL321" s="12">
        <v>97.228929776768922</v>
      </c>
      <c r="AM321" s="12">
        <v>96.707739271612979</v>
      </c>
      <c r="AN321" s="12">
        <v>96.292832641856592</v>
      </c>
    </row>
    <row r="322" spans="1:40">
      <c r="A322" s="1" t="s">
        <v>524</v>
      </c>
      <c r="B322" s="1" t="s">
        <v>525</v>
      </c>
      <c r="D322" s="1" t="s">
        <v>564</v>
      </c>
      <c r="F322" s="1">
        <v>52</v>
      </c>
      <c r="G322" s="1" t="s">
        <v>264</v>
      </c>
      <c r="H322" s="1" t="str">
        <f t="shared" si="11"/>
        <v>52아파트</v>
      </c>
      <c r="I322" s="12">
        <v>104.0925802685089</v>
      </c>
      <c r="J322" s="12">
        <v>104.29159380405106</v>
      </c>
      <c r="K322" s="12">
        <v>104.43866525930072</v>
      </c>
      <c r="L322" s="12">
        <v>104.97944708749682</v>
      </c>
      <c r="M322" s="12">
        <v>104.96387625659952</v>
      </c>
      <c r="N322" s="12">
        <v>104.92950686461535</v>
      </c>
      <c r="O322" s="12">
        <v>104.86828637454849</v>
      </c>
      <c r="P322" s="12">
        <v>104.78830214929947</v>
      </c>
      <c r="Q322" s="12">
        <v>104.69783804256403</v>
      </c>
      <c r="R322" s="12">
        <v>104.70202890663977</v>
      </c>
      <c r="S322" s="12">
        <v>104.66019007996195</v>
      </c>
      <c r="T322" s="12">
        <v>104.50578186327311</v>
      </c>
      <c r="U322" s="12">
        <v>104.23735893196863</v>
      </c>
      <c r="V322" s="12">
        <v>104.40898299639851</v>
      </c>
      <c r="W322" s="12">
        <v>104.76139964435716</v>
      </c>
      <c r="X322" s="12">
        <v>103.69087827827974</v>
      </c>
      <c r="Y322" s="12">
        <v>102.81463610254205</v>
      </c>
      <c r="Z322" s="12">
        <v>101.84568796957639</v>
      </c>
      <c r="AA322" s="12">
        <v>101.46689780966659</v>
      </c>
      <c r="AB322" s="12">
        <v>101.28485524165649</v>
      </c>
      <c r="AC322" s="12">
        <v>101.12758248415686</v>
      </c>
      <c r="AD322" s="12">
        <v>100.94936438867765</v>
      </c>
      <c r="AE322" s="12">
        <v>100</v>
      </c>
      <c r="AF322" s="12">
        <v>99.238558460366491</v>
      </c>
      <c r="AG322" s="12">
        <v>98.788313469454963</v>
      </c>
      <c r="AH322" s="12">
        <v>98.058532504506175</v>
      </c>
      <c r="AI322" s="12">
        <v>97.912864055440792</v>
      </c>
      <c r="AJ322" s="12">
        <v>97.785914030322985</v>
      </c>
      <c r="AK322" s="12">
        <v>98.38331363120848</v>
      </c>
      <c r="AL322" s="12">
        <v>98.216436715511449</v>
      </c>
      <c r="AM322" s="12">
        <v>97.892936983083473</v>
      </c>
      <c r="AN322" s="12">
        <v>97.767921178010468</v>
      </c>
    </row>
    <row r="323" spans="1:40">
      <c r="A323" s="1" t="s">
        <v>524</v>
      </c>
      <c r="B323" s="1" t="s">
        <v>525</v>
      </c>
      <c r="D323" s="1" t="s">
        <v>565</v>
      </c>
      <c r="F323" s="1">
        <v>53</v>
      </c>
      <c r="G323" s="1" t="s">
        <v>264</v>
      </c>
      <c r="H323" s="1" t="str">
        <f t="shared" si="11"/>
        <v>53아파트</v>
      </c>
      <c r="I323" s="12">
        <v>101.62722752889933</v>
      </c>
      <c r="J323" s="12">
        <v>101.90542618964363</v>
      </c>
      <c r="K323" s="12">
        <v>101.99190708462015</v>
      </c>
      <c r="L323" s="12">
        <v>102.0369940154971</v>
      </c>
      <c r="M323" s="12">
        <v>102.07270505590603</v>
      </c>
      <c r="N323" s="12">
        <v>102.08333092671668</v>
      </c>
      <c r="O323" s="12">
        <v>102.01743107106</v>
      </c>
      <c r="P323" s="12">
        <v>101.9998772453549</v>
      </c>
      <c r="Q323" s="12">
        <v>101.93406815103566</v>
      </c>
      <c r="R323" s="12">
        <v>102.0050095291526</v>
      </c>
      <c r="S323" s="12">
        <v>101.92238923511606</v>
      </c>
      <c r="T323" s="12">
        <v>101.94106019135039</v>
      </c>
      <c r="U323" s="12">
        <v>101.74399346225995</v>
      </c>
      <c r="V323" s="12">
        <v>101.47337386638642</v>
      </c>
      <c r="W323" s="12">
        <v>101.41448479249439</v>
      </c>
      <c r="X323" s="12">
        <v>101.38915632587275</v>
      </c>
      <c r="Y323" s="12">
        <v>101.34661073696826</v>
      </c>
      <c r="Z323" s="12">
        <v>101.11218059198259</v>
      </c>
      <c r="AA323" s="12">
        <v>100.81066450038699</v>
      </c>
      <c r="AB323" s="12">
        <v>100.51091374208107</v>
      </c>
      <c r="AC323" s="12">
        <v>100.31516408641922</v>
      </c>
      <c r="AD323" s="12">
        <v>100.16190644027682</v>
      </c>
      <c r="AE323" s="12">
        <v>100</v>
      </c>
      <c r="AF323" s="12">
        <v>100</v>
      </c>
      <c r="AG323" s="12">
        <v>99.936166427904453</v>
      </c>
      <c r="AH323" s="12">
        <v>99.414069745156453</v>
      </c>
      <c r="AI323" s="12">
        <v>98.809358699999748</v>
      </c>
      <c r="AJ323" s="12">
        <v>98.18997431753111</v>
      </c>
      <c r="AK323" s="12">
        <v>97.751759050915794</v>
      </c>
      <c r="AL323" s="12">
        <v>97.262433749400984</v>
      </c>
      <c r="AM323" s="12">
        <v>96.841772851186931</v>
      </c>
      <c r="AN323" s="12">
        <v>96.500919618683582</v>
      </c>
    </row>
    <row r="324" spans="1:40">
      <c r="A324" s="1" t="s">
        <v>524</v>
      </c>
      <c r="B324" s="1" t="s">
        <v>525</v>
      </c>
      <c r="D324" s="1" t="s">
        <v>566</v>
      </c>
      <c r="F324" s="1">
        <v>54</v>
      </c>
      <c r="G324" s="1" t="s">
        <v>264</v>
      </c>
      <c r="H324" s="1" t="str">
        <f t="shared" si="11"/>
        <v>54아파트</v>
      </c>
      <c r="I324" s="12">
        <v>105.20645268008263</v>
      </c>
      <c r="J324" s="12">
        <v>105.24418308963835</v>
      </c>
      <c r="K324" s="12">
        <v>105.20219575633722</v>
      </c>
      <c r="L324" s="12">
        <v>105.20219575633722</v>
      </c>
      <c r="M324" s="12">
        <v>105.24481381883213</v>
      </c>
      <c r="N324" s="12">
        <v>105.19265389261493</v>
      </c>
      <c r="O324" s="12">
        <v>105.07693839718959</v>
      </c>
      <c r="P324" s="12">
        <v>104.81065183157236</v>
      </c>
      <c r="Q324" s="12">
        <v>104.49896157589041</v>
      </c>
      <c r="R324" s="12">
        <v>104.50485569919545</v>
      </c>
      <c r="S324" s="12">
        <v>104.34844811322013</v>
      </c>
      <c r="T324" s="12">
        <v>104.19055233910566</v>
      </c>
      <c r="U324" s="12">
        <v>104.09178550366524</v>
      </c>
      <c r="V324" s="12">
        <v>104.04490501762464</v>
      </c>
      <c r="W324" s="12">
        <v>103.67722926694456</v>
      </c>
      <c r="X324" s="12">
        <v>102.52728165417176</v>
      </c>
      <c r="Y324" s="12">
        <v>102.47906536439424</v>
      </c>
      <c r="Z324" s="12">
        <v>102.24454889130001</v>
      </c>
      <c r="AA324" s="12">
        <v>102.05211441384195</v>
      </c>
      <c r="AB324" s="12">
        <v>101.93336361215603</v>
      </c>
      <c r="AC324" s="12">
        <v>101.54801490838209</v>
      </c>
      <c r="AD324" s="12">
        <v>101.13403203242544</v>
      </c>
      <c r="AE324" s="12">
        <v>100</v>
      </c>
      <c r="AF324" s="12">
        <v>98.574272841264801</v>
      </c>
      <c r="AG324" s="12">
        <v>97.91558501542012</v>
      </c>
      <c r="AH324" s="12">
        <v>97.667999204286176</v>
      </c>
      <c r="AI324" s="12">
        <v>97.325922535101867</v>
      </c>
      <c r="AJ324" s="12">
        <v>97.070476279320289</v>
      </c>
      <c r="AK324" s="12">
        <v>97.20745797479475</v>
      </c>
      <c r="AL324" s="12">
        <v>97.003441472603029</v>
      </c>
      <c r="AM324" s="12">
        <v>96.555335837402211</v>
      </c>
      <c r="AN324" s="12">
        <v>96.255563477875299</v>
      </c>
    </row>
    <row r="325" spans="1:40">
      <c r="A325" s="1" t="s">
        <v>524</v>
      </c>
      <c r="B325" s="1" t="s">
        <v>525</v>
      </c>
      <c r="D325" s="1" t="s">
        <v>567</v>
      </c>
      <c r="F325" s="1">
        <v>55</v>
      </c>
      <c r="G325" s="1" t="s">
        <v>264</v>
      </c>
      <c r="H325" s="1" t="str">
        <f t="shared" si="11"/>
        <v>55아파트</v>
      </c>
      <c r="I325" s="12">
        <v>107.64705713867116</v>
      </c>
      <c r="J325" s="12">
        <v>107.95089713097724</v>
      </c>
      <c r="K325" s="12">
        <v>108.01617720673305</v>
      </c>
      <c r="L325" s="12">
        <v>108.05843729085045</v>
      </c>
      <c r="M325" s="12">
        <v>108.15883572364405</v>
      </c>
      <c r="N325" s="12">
        <v>108.11297468487881</v>
      </c>
      <c r="O325" s="12">
        <v>108.00488692419115</v>
      </c>
      <c r="P325" s="12">
        <v>107.80953767490402</v>
      </c>
      <c r="Q325" s="12">
        <v>107.76314384821472</v>
      </c>
      <c r="R325" s="12">
        <v>107.73146695875587</v>
      </c>
      <c r="S325" s="12">
        <v>107.67129274967216</v>
      </c>
      <c r="T325" s="12">
        <v>107.55286214375747</v>
      </c>
      <c r="U325" s="12">
        <v>107.30542224202806</v>
      </c>
      <c r="V325" s="12">
        <v>107.25876546468619</v>
      </c>
      <c r="W325" s="12">
        <v>107.11233798174658</v>
      </c>
      <c r="X325" s="12">
        <v>106.97597696291227</v>
      </c>
      <c r="Y325" s="12">
        <v>106.3779724138294</v>
      </c>
      <c r="Z325" s="12">
        <v>105.62970822254262</v>
      </c>
      <c r="AA325" s="12">
        <v>104.87018698549137</v>
      </c>
      <c r="AB325" s="12">
        <v>103.86355471938495</v>
      </c>
      <c r="AC325" s="12">
        <v>103.32622567308584</v>
      </c>
      <c r="AD325" s="12">
        <v>101.57711503022803</v>
      </c>
      <c r="AE325" s="12">
        <v>100</v>
      </c>
      <c r="AF325" s="12">
        <v>99.032818403323873</v>
      </c>
      <c r="AG325" s="12">
        <v>98.104285300393627</v>
      </c>
      <c r="AH325" s="12">
        <v>96.681477293935373</v>
      </c>
      <c r="AI325" s="12">
        <v>96.328337304631546</v>
      </c>
      <c r="AJ325" s="12">
        <v>96.363465497656122</v>
      </c>
      <c r="AK325" s="12">
        <v>96.313990983238313</v>
      </c>
      <c r="AL325" s="12">
        <v>96.0165283881731</v>
      </c>
      <c r="AM325" s="12">
        <v>95.423173916549047</v>
      </c>
      <c r="AN325" s="12">
        <v>94.977693235310241</v>
      </c>
    </row>
    <row r="326" spans="1:40">
      <c r="A326" s="1" t="s">
        <v>524</v>
      </c>
      <c r="B326" s="1" t="s">
        <v>525</v>
      </c>
      <c r="D326" s="1" t="s">
        <v>568</v>
      </c>
      <c r="F326" s="1">
        <v>56</v>
      </c>
      <c r="G326" s="1" t="s">
        <v>264</v>
      </c>
      <c r="H326" s="1" t="str">
        <f t="shared" si="11"/>
        <v>56아파트</v>
      </c>
      <c r="I326" s="12">
        <v>107.26290604706202</v>
      </c>
      <c r="J326" s="12">
        <v>107.4101847478117</v>
      </c>
      <c r="K326" s="12">
        <v>107.52093704418115</v>
      </c>
      <c r="L326" s="12">
        <v>107.49828978376918</v>
      </c>
      <c r="M326" s="12">
        <v>107.6035007378623</v>
      </c>
      <c r="N326" s="12">
        <v>107.47331502118301</v>
      </c>
      <c r="O326" s="12">
        <v>107.33181675881967</v>
      </c>
      <c r="P326" s="12">
        <v>107.09215856161792</v>
      </c>
      <c r="Q326" s="12">
        <v>106.83606589956271</v>
      </c>
      <c r="R326" s="12">
        <v>106.74710382803802</v>
      </c>
      <c r="S326" s="12">
        <v>106.53123884809396</v>
      </c>
      <c r="T326" s="12">
        <v>106.29396853052114</v>
      </c>
      <c r="U326" s="12">
        <v>105.77385446935705</v>
      </c>
      <c r="V326" s="12">
        <v>105.68491378134202</v>
      </c>
      <c r="W326" s="12">
        <v>105.10252814933342</v>
      </c>
      <c r="X326" s="12">
        <v>104.23015591764553</v>
      </c>
      <c r="Y326" s="12">
        <v>103.29112434809143</v>
      </c>
      <c r="Z326" s="12">
        <v>102.36178688408172</v>
      </c>
      <c r="AA326" s="12">
        <v>101.39093255620762</v>
      </c>
      <c r="AB326" s="12">
        <v>100.88649768166474</v>
      </c>
      <c r="AC326" s="12">
        <v>100.51826259711153</v>
      </c>
      <c r="AD326" s="12">
        <v>100.32147562071799</v>
      </c>
      <c r="AE326" s="12">
        <v>100</v>
      </c>
      <c r="AF326" s="12">
        <v>99.508457038266783</v>
      </c>
      <c r="AG326" s="12">
        <v>99.011908265391099</v>
      </c>
      <c r="AH326" s="12">
        <v>98.710563032569823</v>
      </c>
      <c r="AI326" s="12">
        <v>98.576715871544536</v>
      </c>
      <c r="AJ326" s="12">
        <v>98.69677976868735</v>
      </c>
      <c r="AK326" s="12">
        <v>98.769318937661893</v>
      </c>
      <c r="AL326" s="12">
        <v>98.861177842524043</v>
      </c>
      <c r="AM326" s="12">
        <v>98.539960889899689</v>
      </c>
      <c r="AN326" s="12">
        <v>97.692027469576814</v>
      </c>
    </row>
    <row r="327" spans="1:40">
      <c r="A327" s="1" t="s">
        <v>524</v>
      </c>
      <c r="B327" s="1" t="s">
        <v>525</v>
      </c>
      <c r="C327" s="1" t="s">
        <v>529</v>
      </c>
      <c r="F327" s="1">
        <v>57</v>
      </c>
      <c r="G327" s="1" t="s">
        <v>264</v>
      </c>
      <c r="H327" s="1" t="str">
        <f t="shared" si="11"/>
        <v>57아파트</v>
      </c>
      <c r="U327" s="12">
        <v>102.46939114632562</v>
      </c>
      <c r="V327" s="12">
        <v>102.13469311002943</v>
      </c>
      <c r="W327" s="12">
        <v>101.8781662363707</v>
      </c>
      <c r="X327" s="12">
        <v>101.75913043591325</v>
      </c>
      <c r="Y327" s="12">
        <v>101.39688055555582</v>
      </c>
      <c r="Z327" s="12">
        <v>101.11888807150866</v>
      </c>
      <c r="AA327" s="12">
        <v>100.94004887109674</v>
      </c>
      <c r="AB327" s="12">
        <v>100.62779425105441</v>
      </c>
      <c r="AC327" s="12">
        <v>100.28497627859603</v>
      </c>
      <c r="AD327" s="12">
        <v>99.977755694340757</v>
      </c>
      <c r="AE327" s="12">
        <v>100</v>
      </c>
      <c r="AF327" s="12">
        <v>99.842132712557259</v>
      </c>
      <c r="AG327" s="12">
        <v>99.701122997027255</v>
      </c>
      <c r="AH327" s="12">
        <v>99.554517878092113</v>
      </c>
      <c r="AI327" s="12">
        <v>99.229199819749809</v>
      </c>
      <c r="AJ327" s="12">
        <v>99.006643850898996</v>
      </c>
      <c r="AK327" s="12">
        <v>99.004934056265313</v>
      </c>
      <c r="AL327" s="12">
        <v>98.941660905532586</v>
      </c>
      <c r="AM327" s="12">
        <v>98.785050147666837</v>
      </c>
      <c r="AN327" s="12">
        <v>98.3632903173458</v>
      </c>
    </row>
    <row r="328" spans="1:40">
      <c r="A328" s="1" t="s">
        <v>524</v>
      </c>
      <c r="B328" s="1" t="s">
        <v>525</v>
      </c>
      <c r="D328" s="1" t="s">
        <v>569</v>
      </c>
      <c r="F328" s="1">
        <v>58</v>
      </c>
      <c r="G328" s="1" t="s">
        <v>264</v>
      </c>
      <c r="H328" s="1" t="str">
        <f t="shared" si="11"/>
        <v>58아파트</v>
      </c>
      <c r="I328" s="12">
        <v>103.12011766937034</v>
      </c>
      <c r="J328" s="12">
        <v>103.23386742694467</v>
      </c>
      <c r="K328" s="12">
        <v>103.29898396784598</v>
      </c>
      <c r="L328" s="12">
        <v>103.25824319960169</v>
      </c>
      <c r="M328" s="12">
        <v>103.1493230345323</v>
      </c>
      <c r="N328" s="12">
        <v>103.1010727062511</v>
      </c>
      <c r="O328" s="12">
        <v>103.00872140630737</v>
      </c>
      <c r="P328" s="12">
        <v>102.66045349577701</v>
      </c>
      <c r="Q328" s="12">
        <v>102.63530118377886</v>
      </c>
      <c r="R328" s="12">
        <v>102.46868121231969</v>
      </c>
      <c r="S328" s="12">
        <v>102.4072206004146</v>
      </c>
      <c r="T328" s="12">
        <v>102.34065417481072</v>
      </c>
      <c r="U328" s="12">
        <v>102.34025388138502</v>
      </c>
      <c r="V328" s="12">
        <v>101.96590052232258</v>
      </c>
      <c r="W328" s="12">
        <v>101.68520596924917</v>
      </c>
      <c r="X328" s="12">
        <v>101.59547819390902</v>
      </c>
      <c r="Y328" s="12">
        <v>100.91142588042935</v>
      </c>
      <c r="Z328" s="12">
        <v>100.63329751768535</v>
      </c>
      <c r="AA328" s="12">
        <v>100.53821145021844</v>
      </c>
      <c r="AB328" s="12">
        <v>100.30381436593201</v>
      </c>
      <c r="AC328" s="12">
        <v>100.20476980793006</v>
      </c>
      <c r="AD328" s="12">
        <v>100.06860539334612</v>
      </c>
      <c r="AE328" s="12">
        <v>100</v>
      </c>
      <c r="AF328" s="12">
        <v>99.778772010421662</v>
      </c>
      <c r="AG328" s="12">
        <v>99.621193167034008</v>
      </c>
      <c r="AH328" s="12">
        <v>99.286674571489229</v>
      </c>
      <c r="AI328" s="12">
        <v>98.998376236594893</v>
      </c>
      <c r="AJ328" s="12">
        <v>98.299671602514152</v>
      </c>
      <c r="AK328" s="12">
        <v>98.058677847249356</v>
      </c>
      <c r="AL328" s="12">
        <v>97.640988823349502</v>
      </c>
      <c r="AM328" s="12">
        <v>97.37437433214366</v>
      </c>
      <c r="AN328" s="12">
        <v>97.253042887666865</v>
      </c>
    </row>
    <row r="329" spans="1:40">
      <c r="A329" s="1" t="s">
        <v>524</v>
      </c>
      <c r="B329" s="1" t="s">
        <v>525</v>
      </c>
      <c r="D329" s="1" t="s">
        <v>570</v>
      </c>
      <c r="F329" s="1">
        <v>59</v>
      </c>
      <c r="G329" s="1" t="s">
        <v>264</v>
      </c>
      <c r="H329" s="1" t="str">
        <f t="shared" si="11"/>
        <v>59아파트</v>
      </c>
      <c r="I329" s="12">
        <v>103.31569338102319</v>
      </c>
      <c r="J329" s="12">
        <v>103.39724419977429</v>
      </c>
      <c r="K329" s="12">
        <v>103.59432748812792</v>
      </c>
      <c r="L329" s="12">
        <v>103.63169887524532</v>
      </c>
      <c r="M329" s="12">
        <v>103.71228163774593</v>
      </c>
      <c r="N329" s="12">
        <v>103.63169887524532</v>
      </c>
      <c r="O329" s="12">
        <v>103.5665675290376</v>
      </c>
      <c r="P329" s="12">
        <v>103.50937458408195</v>
      </c>
      <c r="Q329" s="12">
        <v>103.39663272028386</v>
      </c>
      <c r="R329" s="12">
        <v>103.38665212902563</v>
      </c>
      <c r="S329" s="12">
        <v>103.3747569051576</v>
      </c>
      <c r="T329" s="12">
        <v>103.299345712065</v>
      </c>
      <c r="U329" s="12">
        <v>103.299345712065</v>
      </c>
      <c r="V329" s="12">
        <v>102.76416972299884</v>
      </c>
      <c r="W329" s="12">
        <v>102.49013158625196</v>
      </c>
      <c r="X329" s="12">
        <v>102.45778788254177</v>
      </c>
      <c r="Y329" s="12">
        <v>102.12241790708933</v>
      </c>
      <c r="Z329" s="12">
        <v>101.9127357580129</v>
      </c>
      <c r="AA329" s="12">
        <v>101.48580687543499</v>
      </c>
      <c r="AB329" s="12">
        <v>101.26103576729236</v>
      </c>
      <c r="AC329" s="12">
        <v>100.60194903217622</v>
      </c>
      <c r="AD329" s="12">
        <v>99.823016843057687</v>
      </c>
      <c r="AE329" s="12">
        <v>100</v>
      </c>
      <c r="AF329" s="12">
        <v>99.919465766915735</v>
      </c>
      <c r="AG329" s="12">
        <v>99.848767874220954</v>
      </c>
      <c r="AH329" s="12">
        <v>99.724522609076843</v>
      </c>
      <c r="AI329" s="12">
        <v>99.447656730751859</v>
      </c>
      <c r="AJ329" s="12">
        <v>99.780318486963907</v>
      </c>
      <c r="AK329" s="12">
        <v>99.904837783820227</v>
      </c>
      <c r="AL329" s="12">
        <v>99.787415924373946</v>
      </c>
      <c r="AM329" s="12">
        <v>99.58648893031048</v>
      </c>
      <c r="AN329" s="12">
        <v>99.013112693187182</v>
      </c>
    </row>
    <row r="330" spans="1:40">
      <c r="A330" s="1" t="s">
        <v>524</v>
      </c>
      <c r="B330" s="1" t="s">
        <v>525</v>
      </c>
      <c r="D330" s="1" t="s">
        <v>571</v>
      </c>
      <c r="F330" s="1">
        <v>60</v>
      </c>
      <c r="G330" s="1" t="s">
        <v>264</v>
      </c>
      <c r="H330" s="1" t="str">
        <f t="shared" si="11"/>
        <v>60아파트</v>
      </c>
      <c r="I330" s="12">
        <v>102.01721982441269</v>
      </c>
      <c r="J330" s="12">
        <v>102.49501850988607</v>
      </c>
      <c r="K330" s="12">
        <v>102.6030197271061</v>
      </c>
      <c r="L330" s="12">
        <v>102.51812784750258</v>
      </c>
      <c r="M330" s="12">
        <v>102.76220256025391</v>
      </c>
      <c r="N330" s="12">
        <v>102.46318350034541</v>
      </c>
      <c r="O330" s="12">
        <v>102.26311698955421</v>
      </c>
      <c r="P330" s="12">
        <v>102.19535343678901</v>
      </c>
      <c r="Q330" s="12">
        <v>102.08358253077246</v>
      </c>
      <c r="R330" s="12">
        <v>102.03304481545915</v>
      </c>
      <c r="S330" s="12">
        <v>102.02847133904321</v>
      </c>
      <c r="T330" s="12">
        <v>102.01914291987745</v>
      </c>
      <c r="U330" s="12">
        <v>102.01914291987745</v>
      </c>
      <c r="V330" s="12">
        <v>101.83768621400883</v>
      </c>
      <c r="W330" s="12">
        <v>101.60775070456091</v>
      </c>
      <c r="X330" s="12">
        <v>101.41463322302222</v>
      </c>
      <c r="Y330" s="12">
        <v>101.24039556855875</v>
      </c>
      <c r="Z330" s="12">
        <v>100.91880880829311</v>
      </c>
      <c r="AA330" s="12">
        <v>100.84530576375941</v>
      </c>
      <c r="AB330" s="12">
        <v>100.42728221888241</v>
      </c>
      <c r="AC330" s="12">
        <v>100.13193657300661</v>
      </c>
      <c r="AD330" s="12">
        <v>100.01986518877612</v>
      </c>
      <c r="AE330" s="12">
        <v>100</v>
      </c>
      <c r="AF330" s="12">
        <v>99.840067795823373</v>
      </c>
      <c r="AG330" s="12">
        <v>99.665967731286216</v>
      </c>
      <c r="AH330" s="12">
        <v>99.648200135199261</v>
      </c>
      <c r="AI330" s="12">
        <v>99.263105181240135</v>
      </c>
      <c r="AJ330" s="12">
        <v>99.045181050254385</v>
      </c>
      <c r="AK330" s="12">
        <v>99.145808103553691</v>
      </c>
      <c r="AL330" s="12">
        <v>99.391361943114092</v>
      </c>
      <c r="AM330" s="12">
        <v>99.34888635438773</v>
      </c>
      <c r="AN330" s="12">
        <v>98.792757454256943</v>
      </c>
    </row>
    <row r="331" spans="1:40">
      <c r="A331" s="1" t="s">
        <v>524</v>
      </c>
      <c r="B331" s="1" t="s">
        <v>525</v>
      </c>
      <c r="C331" s="1" t="s">
        <v>530</v>
      </c>
      <c r="F331" s="1">
        <v>61</v>
      </c>
      <c r="G331" s="1" t="s">
        <v>264</v>
      </c>
      <c r="H331" s="1" t="str">
        <f t="shared" si="11"/>
        <v>61아파트</v>
      </c>
      <c r="I331" s="12">
        <v>108.69108366024675</v>
      </c>
      <c r="J331" s="12">
        <v>109.07574795498945</v>
      </c>
      <c r="K331" s="12">
        <v>109.2389558793796</v>
      </c>
      <c r="L331" s="12">
        <v>109.23071310515306</v>
      </c>
      <c r="M331" s="12">
        <v>109.24594980703965</v>
      </c>
      <c r="N331" s="12">
        <v>109.0777901061908</v>
      </c>
      <c r="O331" s="12">
        <v>108.84092833644378</v>
      </c>
      <c r="P331" s="12">
        <v>108.76284207593341</v>
      </c>
      <c r="Q331" s="12">
        <v>108.63153533366417</v>
      </c>
      <c r="R331" s="12">
        <v>108.40105517119973</v>
      </c>
      <c r="S331" s="12">
        <v>108.13025045992613</v>
      </c>
      <c r="T331" s="12">
        <v>107.88934073896903</v>
      </c>
      <c r="U331" s="12">
        <v>107.58431615204705</v>
      </c>
      <c r="V331" s="12">
        <v>107.19837472538701</v>
      </c>
      <c r="W331" s="12">
        <v>106.60706548328628</v>
      </c>
      <c r="X331" s="12">
        <v>105.87389552694775</v>
      </c>
      <c r="Y331" s="12">
        <v>105.25703145968441</v>
      </c>
      <c r="Z331" s="12">
        <v>104.22495585610504</v>
      </c>
      <c r="AA331" s="12">
        <v>103.33879388619167</v>
      </c>
      <c r="AB331" s="12">
        <v>102.04681561277287</v>
      </c>
      <c r="AC331" s="12">
        <v>101.14525565473235</v>
      </c>
      <c r="AD331" s="12">
        <v>100.43463299732041</v>
      </c>
      <c r="AE331" s="12">
        <v>100</v>
      </c>
      <c r="AF331" s="12">
        <v>99.273178230800397</v>
      </c>
      <c r="AG331" s="12">
        <v>98.513324712668464</v>
      </c>
      <c r="AH331" s="12">
        <v>98.193973986950994</v>
      </c>
      <c r="AI331" s="12">
        <v>98.239369639786574</v>
      </c>
      <c r="AJ331" s="12">
        <v>98.682032021986913</v>
      </c>
      <c r="AK331" s="12">
        <v>99.080059295672811</v>
      </c>
      <c r="AL331" s="12">
        <v>98.777699447046516</v>
      </c>
      <c r="AM331" s="12">
        <v>98.117608570888279</v>
      </c>
      <c r="AN331" s="12">
        <v>97.680707558628157</v>
      </c>
    </row>
    <row r="332" spans="1:40">
      <c r="A332" s="1" t="s">
        <v>524</v>
      </c>
      <c r="B332" s="1" t="s">
        <v>525</v>
      </c>
      <c r="C332" s="1" t="s">
        <v>531</v>
      </c>
      <c r="F332" s="1">
        <v>62</v>
      </c>
      <c r="G332" s="1" t="s">
        <v>264</v>
      </c>
      <c r="H332" s="1" t="str">
        <f t="shared" si="11"/>
        <v>62아파트</v>
      </c>
      <c r="U332" s="12">
        <v>106.12631834029965</v>
      </c>
      <c r="V332" s="12">
        <v>106.06691358981556</v>
      </c>
      <c r="W332" s="12">
        <v>105.6322794489882</v>
      </c>
      <c r="X332" s="12">
        <v>104.91815040238241</v>
      </c>
      <c r="Y332" s="12">
        <v>104.21258570287712</v>
      </c>
      <c r="Z332" s="12">
        <v>103.49685397070795</v>
      </c>
      <c r="AA332" s="12">
        <v>102.91042562201623</v>
      </c>
      <c r="AB332" s="12">
        <v>101.8209942455854</v>
      </c>
      <c r="AC332" s="12">
        <v>101.19449191046456</v>
      </c>
      <c r="AD332" s="12">
        <v>100.64059927754867</v>
      </c>
      <c r="AE332" s="12">
        <v>100</v>
      </c>
      <c r="AF332" s="12">
        <v>99.431442888725769</v>
      </c>
      <c r="AG332" s="12">
        <v>98.624512968936131</v>
      </c>
      <c r="AH332" s="12">
        <v>98.219875499146127</v>
      </c>
      <c r="AI332" s="12">
        <v>98.08496521573413</v>
      </c>
      <c r="AJ332" s="12">
        <v>98.572120622559382</v>
      </c>
      <c r="AK332" s="12">
        <v>98.811639765973496</v>
      </c>
      <c r="AL332" s="12">
        <v>98.615186032420894</v>
      </c>
      <c r="AM332" s="12">
        <v>98.04803484175531</v>
      </c>
      <c r="AN332" s="12">
        <v>97.666789255324716</v>
      </c>
    </row>
    <row r="333" spans="1:40">
      <c r="A333" s="1" t="s">
        <v>524</v>
      </c>
      <c r="B333" s="1" t="s">
        <v>525</v>
      </c>
      <c r="D333" s="1" t="s">
        <v>572</v>
      </c>
      <c r="F333" s="1">
        <v>63</v>
      </c>
      <c r="G333" s="1" t="s">
        <v>264</v>
      </c>
      <c r="H333" s="1" t="str">
        <f t="shared" ref="H333:H396" si="17">F333&amp;G333</f>
        <v>63아파트</v>
      </c>
      <c r="I333" s="12">
        <v>108.29785358260781</v>
      </c>
      <c r="J333" s="12">
        <v>108.63314352813136</v>
      </c>
      <c r="K333" s="12">
        <v>108.77118392210812</v>
      </c>
      <c r="L333" s="12">
        <v>108.76719544206451</v>
      </c>
      <c r="M333" s="12">
        <v>108.68613372495564</v>
      </c>
      <c r="N333" s="12">
        <v>108.48866913052262</v>
      </c>
      <c r="O333" s="12">
        <v>108.19027206307764</v>
      </c>
      <c r="P333" s="12">
        <v>108.06874137027023</v>
      </c>
      <c r="Q333" s="12">
        <v>107.79258719979663</v>
      </c>
      <c r="R333" s="12">
        <v>107.21521300024411</v>
      </c>
      <c r="S333" s="12">
        <v>106.59503892689995</v>
      </c>
      <c r="T333" s="12">
        <v>106.33230757883219</v>
      </c>
      <c r="U333" s="12">
        <v>106.14772954478484</v>
      </c>
      <c r="V333" s="12">
        <v>106.10187255178363</v>
      </c>
      <c r="W333" s="12">
        <v>105.95673816986391</v>
      </c>
      <c r="X333" s="12">
        <v>104.84538472279999</v>
      </c>
      <c r="Y333" s="12">
        <v>104.46261596304751</v>
      </c>
      <c r="Z333" s="12">
        <v>103.56649581877818</v>
      </c>
      <c r="AA333" s="12">
        <v>102.73535992348353</v>
      </c>
      <c r="AB333" s="12">
        <v>101.14659769932057</v>
      </c>
      <c r="AC333" s="12">
        <v>100.57084097816343</v>
      </c>
      <c r="AD333" s="12">
        <v>100.19343433854283</v>
      </c>
      <c r="AE333" s="12">
        <v>100</v>
      </c>
      <c r="AF333" s="12">
        <v>99.211565418366675</v>
      </c>
      <c r="AG333" s="12">
        <v>98.328399797595651</v>
      </c>
      <c r="AH333" s="12">
        <v>97.999823402666536</v>
      </c>
      <c r="AI333" s="12">
        <v>97.86849738850276</v>
      </c>
      <c r="AJ333" s="12">
        <v>98.453927027562983</v>
      </c>
      <c r="AK333" s="12">
        <v>98.505896827638537</v>
      </c>
      <c r="AL333" s="12">
        <v>98.087447273314297</v>
      </c>
      <c r="AM333" s="12">
        <v>97.266506793882755</v>
      </c>
      <c r="AN333" s="12">
        <v>96.646126544227513</v>
      </c>
    </row>
    <row r="334" spans="1:40">
      <c r="A334" s="1" t="s">
        <v>524</v>
      </c>
      <c r="B334" s="1" t="s">
        <v>525</v>
      </c>
      <c r="D334" s="1" t="s">
        <v>573</v>
      </c>
      <c r="F334" s="1">
        <v>64</v>
      </c>
      <c r="G334" s="1" t="s">
        <v>264</v>
      </c>
      <c r="H334" s="1" t="str">
        <f t="shared" si="17"/>
        <v>64아파트</v>
      </c>
      <c r="I334" s="12">
        <v>110.0941443651375</v>
      </c>
      <c r="J334" s="12">
        <v>110.07030428950266</v>
      </c>
      <c r="K334" s="12">
        <v>110.06889475694047</v>
      </c>
      <c r="L334" s="12">
        <v>110.03437947393908</v>
      </c>
      <c r="M334" s="12">
        <v>110.16446246936415</v>
      </c>
      <c r="N334" s="12">
        <v>109.92958966947893</v>
      </c>
      <c r="O334" s="12">
        <v>109.73718757056734</v>
      </c>
      <c r="P334" s="12">
        <v>109.34261281670108</v>
      </c>
      <c r="Q334" s="12">
        <v>108.95371793850401</v>
      </c>
      <c r="R334" s="12">
        <v>108.806900224255</v>
      </c>
      <c r="S334" s="12">
        <v>108.55583612174516</v>
      </c>
      <c r="T334" s="12">
        <v>108.44063379241348</v>
      </c>
      <c r="U334" s="12">
        <v>107.81756642675826</v>
      </c>
      <c r="V334" s="12">
        <v>107.89342448924195</v>
      </c>
      <c r="W334" s="12">
        <v>107.34388562345369</v>
      </c>
      <c r="X334" s="12">
        <v>106.28141733093574</v>
      </c>
      <c r="Y334" s="12">
        <v>104.451228245614</v>
      </c>
      <c r="Z334" s="12">
        <v>103.38279895748713</v>
      </c>
      <c r="AA334" s="12">
        <v>102.45421523016007</v>
      </c>
      <c r="AB334" s="12">
        <v>101.71940596739354</v>
      </c>
      <c r="AC334" s="12">
        <v>101.40363116319651</v>
      </c>
      <c r="AD334" s="12">
        <v>100.77971866076665</v>
      </c>
      <c r="AE334" s="12">
        <v>100</v>
      </c>
      <c r="AF334" s="12">
        <v>99.358185794287166</v>
      </c>
      <c r="AG334" s="12">
        <v>98.519349869661838</v>
      </c>
      <c r="AH334" s="12">
        <v>97.840116776369328</v>
      </c>
      <c r="AI334" s="12">
        <v>97.551037734767434</v>
      </c>
      <c r="AJ334" s="12">
        <v>98.009936541737673</v>
      </c>
      <c r="AK334" s="12">
        <v>98.235936424325416</v>
      </c>
      <c r="AL334" s="12">
        <v>98.05827719806878</v>
      </c>
      <c r="AM334" s="12">
        <v>97.639960794517606</v>
      </c>
      <c r="AN334" s="12">
        <v>97.305143470129138</v>
      </c>
    </row>
    <row r="335" spans="1:40">
      <c r="A335" s="1" t="s">
        <v>524</v>
      </c>
      <c r="B335" s="1" t="s">
        <v>525</v>
      </c>
      <c r="D335" s="1" t="s">
        <v>574</v>
      </c>
      <c r="F335" s="1">
        <v>65</v>
      </c>
      <c r="G335" s="1" t="s">
        <v>264</v>
      </c>
      <c r="H335" s="1" t="str">
        <f t="shared" si="17"/>
        <v>65아파트</v>
      </c>
      <c r="I335" s="12">
        <v>104.02919609426402</v>
      </c>
      <c r="J335" s="12">
        <v>104.2439372247517</v>
      </c>
      <c r="K335" s="12">
        <v>104.50508045335557</v>
      </c>
      <c r="L335" s="12">
        <v>104.41283991011341</v>
      </c>
      <c r="M335" s="12">
        <v>104.42274440892112</v>
      </c>
      <c r="N335" s="12">
        <v>104.39924637308519</v>
      </c>
      <c r="O335" s="12">
        <v>104.31947900359606</v>
      </c>
      <c r="P335" s="12">
        <v>104.24881107021176</v>
      </c>
      <c r="Q335" s="12">
        <v>104.14650795255345</v>
      </c>
      <c r="R335" s="12">
        <v>104.00131846418167</v>
      </c>
      <c r="S335" s="12">
        <v>103.9223771037928</v>
      </c>
      <c r="T335" s="12">
        <v>103.76564803785064</v>
      </c>
      <c r="U335" s="12">
        <v>103.71682097555997</v>
      </c>
      <c r="V335" s="12">
        <v>103.46364898187055</v>
      </c>
      <c r="W335" s="12">
        <v>103.25879552255175</v>
      </c>
      <c r="X335" s="12">
        <v>103.06154866126852</v>
      </c>
      <c r="Y335" s="12">
        <v>102.54224716323206</v>
      </c>
      <c r="Z335" s="12">
        <v>102.02718300727346</v>
      </c>
      <c r="AA335" s="12">
        <v>101.59831143448201</v>
      </c>
      <c r="AB335" s="12">
        <v>101.01536149869619</v>
      </c>
      <c r="AC335" s="12">
        <v>100.64704567688577</v>
      </c>
      <c r="AD335" s="12">
        <v>100.38153820092626</v>
      </c>
      <c r="AE335" s="12">
        <v>100</v>
      </c>
      <c r="AF335" s="12">
        <v>99.555408078298854</v>
      </c>
      <c r="AG335" s="12">
        <v>98.708090962503221</v>
      </c>
      <c r="AH335" s="12">
        <v>98.411770199654541</v>
      </c>
      <c r="AI335" s="12">
        <v>98.27477618372528</v>
      </c>
      <c r="AJ335" s="12">
        <v>98.467343336196279</v>
      </c>
      <c r="AK335" s="12">
        <v>98.59709115387642</v>
      </c>
      <c r="AL335" s="12">
        <v>98.564971178972399</v>
      </c>
      <c r="AM335" s="12">
        <v>98.285763987825476</v>
      </c>
      <c r="AN335" s="12">
        <v>98.06215315232464</v>
      </c>
    </row>
    <row r="336" spans="1:40">
      <c r="A336" s="1" t="s">
        <v>524</v>
      </c>
      <c r="B336" s="1" t="s">
        <v>525</v>
      </c>
      <c r="D336" s="1" t="s">
        <v>575</v>
      </c>
      <c r="F336" s="1">
        <v>66</v>
      </c>
      <c r="G336" s="1" t="s">
        <v>264</v>
      </c>
      <c r="H336" s="1" t="str">
        <f t="shared" si="17"/>
        <v>66아파트</v>
      </c>
      <c r="I336" s="12">
        <v>103.7008265581165</v>
      </c>
      <c r="J336" s="12">
        <v>103.73929983588431</v>
      </c>
      <c r="K336" s="12">
        <v>103.75584995501704</v>
      </c>
      <c r="L336" s="12">
        <v>103.70242898932115</v>
      </c>
      <c r="M336" s="12">
        <v>103.76341433859129</v>
      </c>
      <c r="N336" s="12">
        <v>103.60739636672336</v>
      </c>
      <c r="O336" s="12">
        <v>103.36279648900458</v>
      </c>
      <c r="P336" s="12">
        <v>103.92017429323066</v>
      </c>
      <c r="Q336" s="12">
        <v>103.78418520424236</v>
      </c>
      <c r="R336" s="12">
        <v>103.16745653063846</v>
      </c>
      <c r="S336" s="12">
        <v>103.0576397766751</v>
      </c>
      <c r="T336" s="12">
        <v>102.94143148109363</v>
      </c>
      <c r="U336" s="12">
        <v>102.94143148109363</v>
      </c>
      <c r="V336" s="12">
        <v>103.3371170731792</v>
      </c>
      <c r="W336" s="12">
        <v>102.89865828642091</v>
      </c>
      <c r="X336" s="12">
        <v>102.77621065306367</v>
      </c>
      <c r="Y336" s="12">
        <v>102.34794035803063</v>
      </c>
      <c r="Z336" s="12">
        <v>102.1262528911973</v>
      </c>
      <c r="AA336" s="12">
        <v>101.69136251791079</v>
      </c>
      <c r="AB336" s="12">
        <v>100.49487602856475</v>
      </c>
      <c r="AC336" s="12">
        <v>99.876553817602399</v>
      </c>
      <c r="AD336" s="12">
        <v>99.97520104382717</v>
      </c>
      <c r="AE336" s="12">
        <v>100</v>
      </c>
      <c r="AF336" s="12">
        <v>99.926675839461637</v>
      </c>
      <c r="AG336" s="12">
        <v>99.604823208479417</v>
      </c>
      <c r="AH336" s="12">
        <v>99.24997625412874</v>
      </c>
      <c r="AI336" s="12">
        <v>99.05507742963124</v>
      </c>
      <c r="AJ336" s="12">
        <v>99.130850958591424</v>
      </c>
      <c r="AK336" s="12">
        <v>99.208393818297154</v>
      </c>
      <c r="AL336" s="12">
        <v>98.623091133027529</v>
      </c>
      <c r="AM336" s="12">
        <v>97.916811530431829</v>
      </c>
      <c r="AN336" s="12">
        <v>97.397532271061024</v>
      </c>
    </row>
    <row r="337" spans="1:40">
      <c r="A337" s="1" t="s">
        <v>524</v>
      </c>
      <c r="B337" s="1" t="s">
        <v>525</v>
      </c>
      <c r="D337" s="1" t="s">
        <v>576</v>
      </c>
      <c r="F337" s="1">
        <v>67</v>
      </c>
      <c r="G337" s="1" t="s">
        <v>264</v>
      </c>
      <c r="H337" s="1" t="str">
        <f t="shared" si="17"/>
        <v>67아파트</v>
      </c>
      <c r="I337" s="12">
        <v>106.41871134960333</v>
      </c>
      <c r="J337" s="12">
        <v>106.750658668962</v>
      </c>
      <c r="K337" s="12">
        <v>106.97514347983795</v>
      </c>
      <c r="L337" s="12">
        <v>106.91738339780836</v>
      </c>
      <c r="M337" s="12">
        <v>106.86564562972791</v>
      </c>
      <c r="N337" s="12">
        <v>106.77163724262824</v>
      </c>
      <c r="O337" s="12">
        <v>106.73380850411516</v>
      </c>
      <c r="P337" s="12">
        <v>106.60551682300796</v>
      </c>
      <c r="Q337" s="12">
        <v>106.48521219420373</v>
      </c>
      <c r="R337" s="12">
        <v>106.27281097274242</v>
      </c>
      <c r="S337" s="12">
        <v>106.0838182512547</v>
      </c>
      <c r="T337" s="12">
        <v>105.76314311092139</v>
      </c>
      <c r="U337" s="12">
        <v>105.75164415602438</v>
      </c>
      <c r="V337" s="12">
        <v>105.66026183364588</v>
      </c>
      <c r="W337" s="12">
        <v>105.30392490076329</v>
      </c>
      <c r="X337" s="12">
        <v>105.04883433979727</v>
      </c>
      <c r="Y337" s="12">
        <v>104.83106106703048</v>
      </c>
      <c r="Z337" s="12">
        <v>104.07902261159016</v>
      </c>
      <c r="AA337" s="12">
        <v>103.32572283347507</v>
      </c>
      <c r="AB337" s="12">
        <v>102.43317661905536</v>
      </c>
      <c r="AC337" s="12">
        <v>101.660246104894</v>
      </c>
      <c r="AD337" s="12">
        <v>101.0288149818612</v>
      </c>
      <c r="AE337" s="12">
        <v>100</v>
      </c>
      <c r="AF337" s="12">
        <v>99.560043221156491</v>
      </c>
      <c r="AG337" s="12">
        <v>98.495256792600216</v>
      </c>
      <c r="AH337" s="12">
        <v>98.086344781675933</v>
      </c>
      <c r="AI337" s="12">
        <v>98.062916805225242</v>
      </c>
      <c r="AJ337" s="12">
        <v>98.591027246559207</v>
      </c>
      <c r="AK337" s="12">
        <v>98.749582923208607</v>
      </c>
      <c r="AL337" s="12">
        <v>98.213529985352125</v>
      </c>
      <c r="AM337" s="12">
        <v>97.251908525130631</v>
      </c>
      <c r="AN337" s="12">
        <v>96.836935777312348</v>
      </c>
    </row>
    <row r="338" spans="1:40">
      <c r="A338" s="1" t="s">
        <v>524</v>
      </c>
      <c r="B338" s="1" t="s">
        <v>525</v>
      </c>
      <c r="D338" s="1" t="s">
        <v>577</v>
      </c>
      <c r="F338" s="1">
        <v>68</v>
      </c>
      <c r="G338" s="1" t="s">
        <v>264</v>
      </c>
      <c r="H338" s="1" t="str">
        <f t="shared" si="17"/>
        <v>68아파트</v>
      </c>
      <c r="I338" s="12">
        <v>109.35111084338214</v>
      </c>
      <c r="J338" s="12">
        <v>109.61768243250056</v>
      </c>
      <c r="K338" s="12">
        <v>109.69027685672555</v>
      </c>
      <c r="L338" s="12">
        <v>109.66747112680781</v>
      </c>
      <c r="M338" s="12">
        <v>109.68824115243291</v>
      </c>
      <c r="N338" s="12">
        <v>109.64336989993224</v>
      </c>
      <c r="O338" s="12">
        <v>109.31879712583138</v>
      </c>
      <c r="P338" s="12">
        <v>109.2557139617583</v>
      </c>
      <c r="Q338" s="12">
        <v>109.15494657845514</v>
      </c>
      <c r="R338" s="12">
        <v>109.14153076134978</v>
      </c>
      <c r="S338" s="12">
        <v>109.06881072829509</v>
      </c>
      <c r="T338" s="12">
        <v>109.03686758385773</v>
      </c>
      <c r="U338" s="12">
        <v>108.7444911336126</v>
      </c>
      <c r="V338" s="12">
        <v>108.48649740788544</v>
      </c>
      <c r="W338" s="12">
        <v>108.22870903282595</v>
      </c>
      <c r="X338" s="12">
        <v>106.95861774903189</v>
      </c>
      <c r="Y338" s="12">
        <v>106.51378973483138</v>
      </c>
      <c r="Z338" s="12">
        <v>106.14346221045167</v>
      </c>
      <c r="AA338" s="12">
        <v>105.87747376993113</v>
      </c>
      <c r="AB338" s="12">
        <v>103.94410809460676</v>
      </c>
      <c r="AC338" s="12">
        <v>102.08057106325786</v>
      </c>
      <c r="AD338" s="12">
        <v>100.8283561205069</v>
      </c>
      <c r="AE338" s="12">
        <v>100</v>
      </c>
      <c r="AF338" s="12">
        <v>99.299952802842213</v>
      </c>
      <c r="AG338" s="12">
        <v>98.645462385033369</v>
      </c>
      <c r="AH338" s="12">
        <v>98.306323506647544</v>
      </c>
      <c r="AI338" s="12">
        <v>98.243300796428741</v>
      </c>
      <c r="AJ338" s="12">
        <v>99.160215667187728</v>
      </c>
      <c r="AK338" s="12">
        <v>99.784648424809347</v>
      </c>
      <c r="AL338" s="12">
        <v>100.22348809196721</v>
      </c>
      <c r="AM338" s="12">
        <v>99.630850527115513</v>
      </c>
      <c r="AN338" s="12">
        <v>99.300648462052195</v>
      </c>
    </row>
    <row r="339" spans="1:40">
      <c r="A339" s="1" t="s">
        <v>524</v>
      </c>
      <c r="B339" s="1" t="s">
        <v>525</v>
      </c>
      <c r="D339" s="1" t="s">
        <v>578</v>
      </c>
      <c r="F339" s="1">
        <v>69</v>
      </c>
      <c r="G339" s="1" t="s">
        <v>264</v>
      </c>
      <c r="H339" s="1" t="str">
        <f t="shared" si="17"/>
        <v>69아파트</v>
      </c>
      <c r="I339" s="12">
        <v>106.2133254058176</v>
      </c>
      <c r="J339" s="12">
        <v>106.55339001994891</v>
      </c>
      <c r="K339" s="12">
        <v>106.72419807601518</v>
      </c>
      <c r="L339" s="12">
        <v>106.97286908973773</v>
      </c>
      <c r="M339" s="12">
        <v>106.81046552031614</v>
      </c>
      <c r="N339" s="12">
        <v>106.8492883057292</v>
      </c>
      <c r="O339" s="12">
        <v>106.59011552877273</v>
      </c>
      <c r="P339" s="12">
        <v>106.57595385164915</v>
      </c>
      <c r="Q339" s="12">
        <v>106.54511904763517</v>
      </c>
      <c r="R339" s="12">
        <v>106.45693358307905</v>
      </c>
      <c r="S339" s="12">
        <v>106.41526819242038</v>
      </c>
      <c r="T339" s="12">
        <v>106.24912793039299</v>
      </c>
      <c r="U339" s="12">
        <v>106.50279540744886</v>
      </c>
      <c r="V339" s="12">
        <v>106.50994014278589</v>
      </c>
      <c r="W339" s="12">
        <v>105.10674879901417</v>
      </c>
      <c r="X339" s="12">
        <v>104.45585074555171</v>
      </c>
      <c r="Y339" s="12">
        <v>103.68681038108959</v>
      </c>
      <c r="Z339" s="12">
        <v>103.00620049752915</v>
      </c>
      <c r="AA339" s="12">
        <v>103.01115554125418</v>
      </c>
      <c r="AB339" s="12">
        <v>102.04094570167661</v>
      </c>
      <c r="AC339" s="12">
        <v>101.88120652119045</v>
      </c>
      <c r="AD339" s="12">
        <v>101.18654177087792</v>
      </c>
      <c r="AE339" s="12">
        <v>100</v>
      </c>
      <c r="AF339" s="12">
        <v>99.42717850606013</v>
      </c>
      <c r="AG339" s="12">
        <v>98.801009545296253</v>
      </c>
      <c r="AH339" s="12">
        <v>98.457414237580338</v>
      </c>
      <c r="AI339" s="12">
        <v>98.377050675127919</v>
      </c>
      <c r="AJ339" s="12">
        <v>98.922318599149534</v>
      </c>
      <c r="AK339" s="12">
        <v>99.484495806956659</v>
      </c>
      <c r="AL339" s="12">
        <v>99.417185549586236</v>
      </c>
      <c r="AM339" s="12">
        <v>99.251101857386786</v>
      </c>
      <c r="AN339" s="12">
        <v>99.037829019399311</v>
      </c>
    </row>
    <row r="340" spans="1:40">
      <c r="A340" s="1" t="s">
        <v>524</v>
      </c>
      <c r="B340" s="1" t="s">
        <v>525</v>
      </c>
      <c r="C340" s="1" t="s">
        <v>532</v>
      </c>
      <c r="F340" s="1">
        <v>70</v>
      </c>
      <c r="G340" s="1" t="s">
        <v>264</v>
      </c>
      <c r="H340" s="1" t="str">
        <f t="shared" si="17"/>
        <v>70아파트</v>
      </c>
      <c r="U340" s="12">
        <v>109.08357598224879</v>
      </c>
      <c r="V340" s="12">
        <v>108.35830702281403</v>
      </c>
      <c r="W340" s="12">
        <v>107.60494690524891</v>
      </c>
      <c r="X340" s="12">
        <v>106.85216903827934</v>
      </c>
      <c r="Y340" s="12">
        <v>106.32707039775059</v>
      </c>
      <c r="Z340" s="12">
        <v>104.96867724399826</v>
      </c>
      <c r="AA340" s="12">
        <v>103.77509465803854</v>
      </c>
      <c r="AB340" s="12">
        <v>102.27637011937601</v>
      </c>
      <c r="AC340" s="12">
        <v>101.09534147305091</v>
      </c>
      <c r="AD340" s="12">
        <v>100.22615901318947</v>
      </c>
      <c r="AE340" s="12">
        <v>100</v>
      </c>
      <c r="AF340" s="12">
        <v>99.113957923896564</v>
      </c>
      <c r="AG340" s="12">
        <v>98.40141284984702</v>
      </c>
      <c r="AH340" s="12">
        <v>98.167881281413713</v>
      </c>
      <c r="AI340" s="12">
        <v>98.395200852822853</v>
      </c>
      <c r="AJ340" s="12">
        <v>98.795155326169223</v>
      </c>
      <c r="AK340" s="12">
        <v>99.356770897537416</v>
      </c>
      <c r="AL340" s="12">
        <v>98.945052226222202</v>
      </c>
      <c r="AM340" s="12">
        <v>98.189186022892656</v>
      </c>
      <c r="AN340" s="12">
        <v>97.695018480783972</v>
      </c>
    </row>
    <row r="341" spans="1:40">
      <c r="A341" s="1" t="s">
        <v>524</v>
      </c>
      <c r="B341" s="1" t="s">
        <v>525</v>
      </c>
      <c r="D341" s="1" t="s">
        <v>579</v>
      </c>
      <c r="F341" s="1">
        <v>71</v>
      </c>
      <c r="G341" s="1" t="s">
        <v>264</v>
      </c>
      <c r="H341" s="1" t="str">
        <f t="shared" si="17"/>
        <v>71아파트</v>
      </c>
      <c r="I341" s="12">
        <v>104.26895822194514</v>
      </c>
      <c r="J341" s="12">
        <v>105.12571050403213</v>
      </c>
      <c r="K341" s="12">
        <v>105.29465886058179</v>
      </c>
      <c r="L341" s="12">
        <v>105.3670306528506</v>
      </c>
      <c r="M341" s="12">
        <v>105.42976114528354</v>
      </c>
      <c r="N341" s="12">
        <v>105.33177929443553</v>
      </c>
      <c r="O341" s="12">
        <v>105.31252607466526</v>
      </c>
      <c r="P341" s="12">
        <v>105.32240739311651</v>
      </c>
      <c r="Q341" s="12">
        <v>105.45016013628161</v>
      </c>
      <c r="R341" s="12">
        <v>105.4023218070525</v>
      </c>
      <c r="S341" s="12">
        <v>105.13832883710121</v>
      </c>
      <c r="T341" s="12">
        <v>104.9593328239874</v>
      </c>
      <c r="U341" s="12">
        <v>104.84290270592831</v>
      </c>
      <c r="V341" s="12">
        <v>103.85692928508622</v>
      </c>
      <c r="W341" s="12">
        <v>103.90778353512225</v>
      </c>
      <c r="X341" s="12">
        <v>103.07401124550201</v>
      </c>
      <c r="Y341" s="12">
        <v>102.66679995343382</v>
      </c>
      <c r="Z341" s="12">
        <v>101.88912706268989</v>
      </c>
      <c r="AA341" s="12">
        <v>101.07262889663481</v>
      </c>
      <c r="AB341" s="12">
        <v>100.59637817395873</v>
      </c>
      <c r="AC341" s="12">
        <v>100.33993397054429</v>
      </c>
      <c r="AD341" s="12">
        <v>100.12314373554804</v>
      </c>
      <c r="AE341" s="12">
        <v>100</v>
      </c>
      <c r="AF341" s="12">
        <v>99.356850641374777</v>
      </c>
      <c r="AG341" s="12">
        <v>98.551889453798296</v>
      </c>
      <c r="AH341" s="12">
        <v>98.252149343236198</v>
      </c>
      <c r="AI341" s="12">
        <v>98.276352221337817</v>
      </c>
      <c r="AJ341" s="12">
        <v>98.292317661094387</v>
      </c>
      <c r="AK341" s="12">
        <v>98.431653238270769</v>
      </c>
      <c r="AL341" s="12">
        <v>98.223658735697214</v>
      </c>
      <c r="AM341" s="12">
        <v>97.159921357701222</v>
      </c>
      <c r="AN341" s="12">
        <v>96.468580912799951</v>
      </c>
    </row>
    <row r="342" spans="1:40">
      <c r="A342" s="1" t="s">
        <v>524</v>
      </c>
      <c r="B342" s="1" t="s">
        <v>525</v>
      </c>
      <c r="D342" s="1" t="s">
        <v>580</v>
      </c>
      <c r="F342" s="1">
        <v>72</v>
      </c>
      <c r="G342" s="1" t="s">
        <v>264</v>
      </c>
      <c r="H342" s="1" t="str">
        <f t="shared" si="17"/>
        <v>72아파트</v>
      </c>
      <c r="I342" s="12">
        <v>112.52924639417279</v>
      </c>
      <c r="J342" s="12">
        <v>113.12788598517247</v>
      </c>
      <c r="K342" s="12">
        <v>113.27270199714866</v>
      </c>
      <c r="L342" s="12">
        <v>113.26073953061073</v>
      </c>
      <c r="M342" s="12">
        <v>113.22755987147023</v>
      </c>
      <c r="N342" s="12">
        <v>113.04710597702002</v>
      </c>
      <c r="O342" s="12">
        <v>112.75902315891591</v>
      </c>
      <c r="P342" s="12">
        <v>112.6994430729188</v>
      </c>
      <c r="Q342" s="12">
        <v>112.51621688562764</v>
      </c>
      <c r="R342" s="12">
        <v>112.16907435285495</v>
      </c>
      <c r="S342" s="12">
        <v>111.94734692784372</v>
      </c>
      <c r="T342" s="12">
        <v>111.71345230278948</v>
      </c>
      <c r="U342" s="12">
        <v>110.55288110210448</v>
      </c>
      <c r="V342" s="12">
        <v>110.2973256746583</v>
      </c>
      <c r="W342" s="12">
        <v>109.48849127136683</v>
      </c>
      <c r="X342" s="12">
        <v>108.06815550544472</v>
      </c>
      <c r="Y342" s="12">
        <v>107.43482368529422</v>
      </c>
      <c r="Z342" s="12">
        <v>106.09218901634414</v>
      </c>
      <c r="AA342" s="12">
        <v>105.52297122663465</v>
      </c>
      <c r="AB342" s="12">
        <v>103.7594914584499</v>
      </c>
      <c r="AC342" s="12">
        <v>101.98746910775876</v>
      </c>
      <c r="AD342" s="12">
        <v>100.34356812563088</v>
      </c>
      <c r="AE342" s="12">
        <v>100</v>
      </c>
      <c r="AF342" s="12">
        <v>98.209431676442918</v>
      </c>
      <c r="AG342" s="12">
        <v>96.975075935527954</v>
      </c>
      <c r="AH342" s="12">
        <v>96.52573726993883</v>
      </c>
      <c r="AI342" s="12">
        <v>96.694472811141807</v>
      </c>
      <c r="AJ342" s="12">
        <v>97.497482493588379</v>
      </c>
      <c r="AK342" s="12">
        <v>98.403483046071528</v>
      </c>
      <c r="AL342" s="12">
        <v>97.855976840640963</v>
      </c>
      <c r="AM342" s="12">
        <v>97.109161208026777</v>
      </c>
      <c r="AN342" s="12">
        <v>96.498317787412773</v>
      </c>
    </row>
    <row r="343" spans="1:40">
      <c r="A343" s="1" t="s">
        <v>524</v>
      </c>
      <c r="B343" s="1" t="s">
        <v>525</v>
      </c>
      <c r="D343" s="1" t="s">
        <v>581</v>
      </c>
      <c r="F343" s="1">
        <v>73</v>
      </c>
      <c r="G343" s="1" t="s">
        <v>264</v>
      </c>
      <c r="H343" s="1" t="str">
        <f t="shared" si="17"/>
        <v>73아파트</v>
      </c>
      <c r="I343" s="12">
        <v>111.4856751780996</v>
      </c>
      <c r="J343" s="12">
        <v>111.91403770113865</v>
      </c>
      <c r="K343" s="12">
        <v>112.06811917215698</v>
      </c>
      <c r="L343" s="12">
        <v>111.95921770946357</v>
      </c>
      <c r="M343" s="12">
        <v>111.92891568191062</v>
      </c>
      <c r="N343" s="12">
        <v>111.78466219415633</v>
      </c>
      <c r="O343" s="12">
        <v>111.59533941813602</v>
      </c>
      <c r="P343" s="12">
        <v>111.4750926363905</v>
      </c>
      <c r="Q343" s="12">
        <v>111.33058059963804</v>
      </c>
      <c r="R343" s="12">
        <v>111.10641100628473</v>
      </c>
      <c r="S343" s="12">
        <v>110.67144111432809</v>
      </c>
      <c r="T343" s="12">
        <v>110.28500947151312</v>
      </c>
      <c r="U343" s="12">
        <v>110.09057760453537</v>
      </c>
      <c r="V343" s="12">
        <v>108.72112311086464</v>
      </c>
      <c r="W343" s="12">
        <v>107.57755835405079</v>
      </c>
      <c r="X343" s="12">
        <v>107.31276058935268</v>
      </c>
      <c r="Y343" s="12">
        <v>106.68227569320175</v>
      </c>
      <c r="Z343" s="12">
        <v>104.6744549958525</v>
      </c>
      <c r="AA343" s="12">
        <v>102.74147287993542</v>
      </c>
      <c r="AB343" s="12">
        <v>101.54953182643492</v>
      </c>
      <c r="AC343" s="12">
        <v>100.91916096270235</v>
      </c>
      <c r="AD343" s="12">
        <v>100.24795436024137</v>
      </c>
      <c r="AE343" s="12">
        <v>100</v>
      </c>
      <c r="AF343" s="12">
        <v>99.48250283032327</v>
      </c>
      <c r="AG343" s="12">
        <v>99.282512122104123</v>
      </c>
      <c r="AH343" s="12">
        <v>99.275669586445204</v>
      </c>
      <c r="AI343" s="12">
        <v>99.706493042806272</v>
      </c>
      <c r="AJ343" s="12">
        <v>100.19798652332685</v>
      </c>
      <c r="AK343" s="12">
        <v>100.7287486733363</v>
      </c>
      <c r="AL343" s="12">
        <v>100.20397454165975</v>
      </c>
      <c r="AM343" s="12">
        <v>99.535764352635752</v>
      </c>
      <c r="AN343" s="12">
        <v>99.254368087952571</v>
      </c>
    </row>
    <row r="344" spans="1:40">
      <c r="A344" s="1" t="s">
        <v>524</v>
      </c>
      <c r="B344" s="1" t="s">
        <v>525</v>
      </c>
      <c r="D344" s="1" t="s">
        <v>582</v>
      </c>
      <c r="F344" s="1">
        <v>74</v>
      </c>
      <c r="G344" s="1" t="s">
        <v>264</v>
      </c>
      <c r="H344" s="1" t="str">
        <f t="shared" si="17"/>
        <v>74아파트</v>
      </c>
      <c r="I344" s="12">
        <v>111.467215120649</v>
      </c>
      <c r="J344" s="12">
        <v>111.91323792643473</v>
      </c>
      <c r="K344" s="12">
        <v>112.31514884756049</v>
      </c>
      <c r="L344" s="12">
        <v>112.35883116690084</v>
      </c>
      <c r="M344" s="12">
        <v>112.58071421391475</v>
      </c>
      <c r="N344" s="12">
        <v>111.9920007421868</v>
      </c>
      <c r="O344" s="12">
        <v>111.2459465203426</v>
      </c>
      <c r="P344" s="12">
        <v>111.28623748574384</v>
      </c>
      <c r="Q344" s="12">
        <v>111.32284162573566</v>
      </c>
      <c r="R344" s="12">
        <v>111.16882520837765</v>
      </c>
      <c r="S344" s="12">
        <v>110.80218282419077</v>
      </c>
      <c r="T344" s="12">
        <v>110.26731800807998</v>
      </c>
      <c r="U344" s="12">
        <v>110.18061290827224</v>
      </c>
      <c r="V344" s="12">
        <v>110.00831599334462</v>
      </c>
      <c r="W344" s="12">
        <v>108.97394745624663</v>
      </c>
      <c r="X344" s="12">
        <v>108.63956296386846</v>
      </c>
      <c r="Y344" s="12">
        <v>108.31047971272184</v>
      </c>
      <c r="Z344" s="12">
        <v>107.23553109388833</v>
      </c>
      <c r="AA344" s="12">
        <v>105.7364448744726</v>
      </c>
      <c r="AB344" s="12">
        <v>102.96953429386492</v>
      </c>
      <c r="AC344" s="12">
        <v>100.80734277148431</v>
      </c>
      <c r="AD344" s="12">
        <v>100.12263457741122</v>
      </c>
      <c r="AE344" s="12">
        <v>100</v>
      </c>
      <c r="AF344" s="12">
        <v>99.772057811049706</v>
      </c>
      <c r="AG344" s="12">
        <v>99.255338971372055</v>
      </c>
      <c r="AH344" s="12">
        <v>99.115377249603469</v>
      </c>
      <c r="AI344" s="12">
        <v>99.365147539569548</v>
      </c>
      <c r="AJ344" s="12">
        <v>99.520312699257232</v>
      </c>
      <c r="AK344" s="12">
        <v>100.03435996877815</v>
      </c>
      <c r="AL344" s="12">
        <v>99.77741385030582</v>
      </c>
      <c r="AM344" s="12">
        <v>99.237593035659742</v>
      </c>
      <c r="AN344" s="12">
        <v>98.864713028662763</v>
      </c>
    </row>
    <row r="345" spans="1:40">
      <c r="A345" s="1" t="s">
        <v>521</v>
      </c>
      <c r="F345" s="1">
        <v>75</v>
      </c>
      <c r="G345" s="1" t="s">
        <v>264</v>
      </c>
      <c r="H345" s="1" t="str">
        <f t="shared" si="17"/>
        <v>75아파트</v>
      </c>
      <c r="I345" s="12">
        <v>105.33849581949036</v>
      </c>
      <c r="J345" s="12">
        <v>105.67696380755648</v>
      </c>
      <c r="K345" s="12">
        <v>105.98783636511061</v>
      </c>
      <c r="L345" s="12">
        <v>106.11653259230334</v>
      </c>
      <c r="M345" s="12">
        <v>106.12852107433419</v>
      </c>
      <c r="N345" s="12">
        <v>106.05813720919423</v>
      </c>
      <c r="O345" s="12">
        <v>105.9418574852892</v>
      </c>
      <c r="P345" s="12">
        <v>105.89032147761795</v>
      </c>
      <c r="Q345" s="12">
        <v>105.85805452060792</v>
      </c>
      <c r="R345" s="12">
        <v>105.80024011513744</v>
      </c>
      <c r="S345" s="12">
        <v>105.65946039745982</v>
      </c>
      <c r="T345" s="12">
        <v>105.49638417592142</v>
      </c>
      <c r="U345" s="12">
        <v>105.197687954811</v>
      </c>
      <c r="V345" s="12">
        <v>105.03122145253721</v>
      </c>
      <c r="W345" s="12">
        <v>104.71082885212644</v>
      </c>
      <c r="X345" s="12">
        <v>104.32855771110873</v>
      </c>
      <c r="Y345" s="12">
        <v>103.87892822281049</v>
      </c>
      <c r="Z345" s="12">
        <v>103.2741985454861</v>
      </c>
      <c r="AA345" s="12">
        <v>102.61460663578544</v>
      </c>
      <c r="AB345" s="12">
        <v>101.82270459325588</v>
      </c>
      <c r="AC345" s="12">
        <v>101.13948659399101</v>
      </c>
      <c r="AD345" s="12">
        <v>100.52386289875692</v>
      </c>
      <c r="AE345" s="12">
        <v>100</v>
      </c>
      <c r="AF345" s="12">
        <v>99.405958140539738</v>
      </c>
      <c r="AG345" s="12">
        <v>98.754647036256856</v>
      </c>
      <c r="AH345" s="12">
        <v>98.321516923192547</v>
      </c>
      <c r="AI345" s="12">
        <v>98.065416672038836</v>
      </c>
      <c r="AJ345" s="12">
        <v>98.119574228388231</v>
      </c>
      <c r="AK345" s="12">
        <v>98.323075402373917</v>
      </c>
      <c r="AL345" s="12">
        <v>98.272678762545667</v>
      </c>
      <c r="AM345" s="12">
        <v>97.95555563357982</v>
      </c>
      <c r="AN345" s="12">
        <v>97.642319135532475</v>
      </c>
    </row>
    <row r="346" spans="1:40">
      <c r="A346" s="1" t="s">
        <v>524</v>
      </c>
      <c r="B346" s="1" t="s">
        <v>533</v>
      </c>
      <c r="F346" s="1">
        <v>76</v>
      </c>
      <c r="G346" s="1" t="s">
        <v>264</v>
      </c>
      <c r="H346" s="1" t="str">
        <f t="shared" si="17"/>
        <v>76아파트</v>
      </c>
      <c r="I346" s="12">
        <v>103.76549285809136</v>
      </c>
      <c r="J346" s="12">
        <v>104.21178030929082</v>
      </c>
      <c r="K346" s="12">
        <v>104.69712770408316</v>
      </c>
      <c r="L346" s="12">
        <v>104.9373842587692</v>
      </c>
      <c r="M346" s="12">
        <v>104.94736528749064</v>
      </c>
      <c r="N346" s="12">
        <v>104.95013968791596</v>
      </c>
      <c r="O346" s="12">
        <v>104.92889795357901</v>
      </c>
      <c r="P346" s="12">
        <v>104.94751798789753</v>
      </c>
      <c r="Q346" s="12">
        <v>105.06143162756935</v>
      </c>
      <c r="R346" s="12">
        <v>105.15259839967153</v>
      </c>
      <c r="S346" s="12">
        <v>105.1130681536567</v>
      </c>
      <c r="T346" s="12">
        <v>104.97055942463084</v>
      </c>
      <c r="U346" s="12">
        <v>104.64381873628413</v>
      </c>
      <c r="V346" s="12">
        <v>104.56854498975844</v>
      </c>
      <c r="W346" s="12">
        <v>104.31730241533108</v>
      </c>
      <c r="X346" s="12">
        <v>104.04202597481222</v>
      </c>
      <c r="Y346" s="12">
        <v>103.67525355176964</v>
      </c>
      <c r="Z346" s="12">
        <v>103.20247310134374</v>
      </c>
      <c r="AA346" s="12">
        <v>102.56946887015607</v>
      </c>
      <c r="AB346" s="12">
        <v>101.84198071503603</v>
      </c>
      <c r="AC346" s="12">
        <v>101.12832922369944</v>
      </c>
      <c r="AD346" s="12">
        <v>100.53046071103398</v>
      </c>
      <c r="AE346" s="12">
        <v>100</v>
      </c>
      <c r="AF346" s="12">
        <v>99.448876329036906</v>
      </c>
      <c r="AG346" s="12">
        <v>98.813296672876106</v>
      </c>
      <c r="AH346" s="12">
        <v>98.376647674277677</v>
      </c>
      <c r="AI346" s="12">
        <v>98.058608883724375</v>
      </c>
      <c r="AJ346" s="12">
        <v>98.026701764553991</v>
      </c>
      <c r="AK346" s="12">
        <v>98.238010816742545</v>
      </c>
      <c r="AL346" s="12">
        <v>98.284884398105248</v>
      </c>
      <c r="AM346" s="12">
        <v>98.049253015176475</v>
      </c>
      <c r="AN346" s="12">
        <v>97.796101199299471</v>
      </c>
    </row>
    <row r="347" spans="1:40">
      <c r="A347" s="1" t="s">
        <v>524</v>
      </c>
      <c r="B347" s="1" t="s">
        <v>533</v>
      </c>
      <c r="C347" s="1" t="s">
        <v>534</v>
      </c>
      <c r="F347" s="1">
        <v>77</v>
      </c>
      <c r="G347" s="1" t="s">
        <v>264</v>
      </c>
      <c r="H347" s="1" t="str">
        <f t="shared" si="17"/>
        <v>77아파트</v>
      </c>
      <c r="U347" s="12">
        <v>105.85391683209825</v>
      </c>
      <c r="V347" s="12">
        <v>105.74854016750434</v>
      </c>
      <c r="W347" s="12">
        <v>105.54431169966438</v>
      </c>
      <c r="X347" s="12">
        <v>105.34337180526491</v>
      </c>
      <c r="Y347" s="12">
        <v>104.99695684059422</v>
      </c>
      <c r="Z347" s="12">
        <v>104.46729806501558</v>
      </c>
      <c r="AA347" s="12">
        <v>103.69903701625823</v>
      </c>
      <c r="AB347" s="12">
        <v>102.87626143328563</v>
      </c>
      <c r="AC347" s="12">
        <v>101.8325345039751</v>
      </c>
      <c r="AD347" s="12">
        <v>100.86399486277597</v>
      </c>
      <c r="AE347" s="12">
        <v>100</v>
      </c>
      <c r="AF347" s="12">
        <v>99.215137859925065</v>
      </c>
      <c r="AG347" s="12">
        <v>98.327853770233915</v>
      </c>
      <c r="AH347" s="12">
        <v>97.725498592076619</v>
      </c>
      <c r="AI347" s="12">
        <v>97.391786231779932</v>
      </c>
      <c r="AJ347" s="12">
        <v>97.595886183074555</v>
      </c>
      <c r="AK347" s="12">
        <v>97.801156754101669</v>
      </c>
      <c r="AL347" s="12">
        <v>97.98958053846809</v>
      </c>
      <c r="AM347" s="12">
        <v>97.706848476080168</v>
      </c>
      <c r="AN347" s="12">
        <v>97.448336522120442</v>
      </c>
    </row>
    <row r="348" spans="1:40">
      <c r="A348" s="1" t="s">
        <v>524</v>
      </c>
      <c r="B348" s="1" t="s">
        <v>533</v>
      </c>
      <c r="D348" s="1" t="s">
        <v>583</v>
      </c>
      <c r="F348" s="1">
        <v>78</v>
      </c>
      <c r="G348" s="1" t="s">
        <v>264</v>
      </c>
      <c r="H348" s="1" t="str">
        <f t="shared" si="17"/>
        <v>78아파트</v>
      </c>
      <c r="I348" s="12">
        <v>118.4291351461785</v>
      </c>
      <c r="J348" s="12">
        <v>118.92483606573515</v>
      </c>
      <c r="K348" s="12">
        <v>119.72923479869013</v>
      </c>
      <c r="L348" s="12">
        <v>119.61134081486686</v>
      </c>
      <c r="M348" s="12">
        <v>120.69529460784041</v>
      </c>
      <c r="N348" s="12">
        <v>118.95203099366996</v>
      </c>
      <c r="O348" s="12">
        <v>117.04227815409067</v>
      </c>
      <c r="P348" s="12">
        <v>115.73163047083625</v>
      </c>
      <c r="Q348" s="12">
        <v>115.0345478852207</v>
      </c>
      <c r="R348" s="12">
        <v>114.62525739707088</v>
      </c>
      <c r="S348" s="12">
        <v>113.20437795107641</v>
      </c>
      <c r="T348" s="12">
        <v>112.77371548994152</v>
      </c>
      <c r="U348" s="12">
        <v>111.18190574131606</v>
      </c>
      <c r="V348" s="12">
        <v>111.75389684690234</v>
      </c>
      <c r="W348" s="12">
        <v>110.79121256268712</v>
      </c>
      <c r="X348" s="12">
        <v>109.37291577150683</v>
      </c>
      <c r="Y348" s="12">
        <v>109.05165038473248</v>
      </c>
      <c r="Z348" s="12">
        <v>108.59116882432369</v>
      </c>
      <c r="AA348" s="12">
        <v>107.13201297546595</v>
      </c>
      <c r="AB348" s="12">
        <v>104.9038162934193</v>
      </c>
      <c r="AC348" s="12">
        <v>102.75739636434562</v>
      </c>
      <c r="AD348" s="12">
        <v>100.21166191613474</v>
      </c>
      <c r="AE348" s="12">
        <v>100</v>
      </c>
      <c r="AF348" s="12">
        <v>100.4421661626105</v>
      </c>
      <c r="AG348" s="12">
        <v>99.860759867070072</v>
      </c>
      <c r="AH348" s="12">
        <v>99.380875031884756</v>
      </c>
      <c r="AI348" s="12">
        <v>99.423316832467364</v>
      </c>
      <c r="AJ348" s="12">
        <v>101.59595483572006</v>
      </c>
      <c r="AK348" s="12">
        <v>101.98889363326936</v>
      </c>
      <c r="AL348" s="12">
        <v>101.71789779300002</v>
      </c>
      <c r="AM348" s="12">
        <v>101.28141281880364</v>
      </c>
      <c r="AN348" s="12">
        <v>100.71550114383018</v>
      </c>
    </row>
    <row r="349" spans="1:40">
      <c r="A349" s="1" t="s">
        <v>524</v>
      </c>
      <c r="B349" s="1" t="s">
        <v>533</v>
      </c>
      <c r="D349" s="1" t="s">
        <v>584</v>
      </c>
      <c r="F349" s="1">
        <v>79</v>
      </c>
      <c r="G349" s="1" t="s">
        <v>264</v>
      </c>
      <c r="H349" s="1" t="str">
        <f t="shared" si="17"/>
        <v>79아파트</v>
      </c>
      <c r="I349" s="12">
        <v>103.87639166102902</v>
      </c>
      <c r="J349" s="12">
        <v>104.45939495306624</v>
      </c>
      <c r="K349" s="12">
        <v>105.15961051178739</v>
      </c>
      <c r="L349" s="12">
        <v>105.39803505097412</v>
      </c>
      <c r="M349" s="12">
        <v>105.5571274681303</v>
      </c>
      <c r="N349" s="12">
        <v>105.41729324141298</v>
      </c>
      <c r="O349" s="12">
        <v>105.41967684887801</v>
      </c>
      <c r="P349" s="12">
        <v>105.35793269568194</v>
      </c>
      <c r="Q349" s="12">
        <v>105.48044337587953</v>
      </c>
      <c r="R349" s="12">
        <v>105.53159206119653</v>
      </c>
      <c r="S349" s="12">
        <v>105.45226200938437</v>
      </c>
      <c r="T349" s="12">
        <v>105.09542307126057</v>
      </c>
      <c r="U349" s="12">
        <v>104.90647744619145</v>
      </c>
      <c r="V349" s="12">
        <v>104.84759172609164</v>
      </c>
      <c r="W349" s="12">
        <v>104.83752578373411</v>
      </c>
      <c r="X349" s="12">
        <v>104.77406690581206</v>
      </c>
      <c r="Y349" s="12">
        <v>104.16229641649113</v>
      </c>
      <c r="Z349" s="12">
        <v>103.44597139266848</v>
      </c>
      <c r="AA349" s="12">
        <v>102.77293701082961</v>
      </c>
      <c r="AB349" s="12">
        <v>102.13935373607714</v>
      </c>
      <c r="AC349" s="12">
        <v>101.49541034215054</v>
      </c>
      <c r="AD349" s="12">
        <v>100.67681569859154</v>
      </c>
      <c r="AE349" s="12">
        <v>100</v>
      </c>
      <c r="AF349" s="12">
        <v>99.692152716705749</v>
      </c>
      <c r="AG349" s="12">
        <v>99.142831538606586</v>
      </c>
      <c r="AH349" s="12">
        <v>98.620212781759747</v>
      </c>
      <c r="AI349" s="12">
        <v>98.214869260650531</v>
      </c>
      <c r="AJ349" s="12">
        <v>97.943045587781</v>
      </c>
      <c r="AK349" s="12">
        <v>97.661784803047922</v>
      </c>
      <c r="AL349" s="12">
        <v>97.480182552272538</v>
      </c>
      <c r="AM349" s="12">
        <v>97.421222816741022</v>
      </c>
      <c r="AN349" s="12">
        <v>97.343776027620947</v>
      </c>
    </row>
    <row r="350" spans="1:40">
      <c r="A350" s="1" t="s">
        <v>524</v>
      </c>
      <c r="B350" s="1" t="s">
        <v>533</v>
      </c>
      <c r="D350" s="1" t="s">
        <v>584</v>
      </c>
      <c r="E350" s="1" t="s">
        <v>585</v>
      </c>
      <c r="F350" s="1">
        <v>80</v>
      </c>
      <c r="G350" s="1" t="s">
        <v>264</v>
      </c>
      <c r="H350" s="1" t="str">
        <f t="shared" si="17"/>
        <v>80아파트</v>
      </c>
      <c r="I350" s="12">
        <v>100.0643219207677</v>
      </c>
      <c r="J350" s="12">
        <v>100.64097447987398</v>
      </c>
      <c r="K350" s="12">
        <v>101.30509946026913</v>
      </c>
      <c r="L350" s="12">
        <v>101.52662430499247</v>
      </c>
      <c r="M350" s="12">
        <v>101.66599078566223</v>
      </c>
      <c r="N350" s="12">
        <v>101.50356025691032</v>
      </c>
      <c r="O350" s="12">
        <v>101.57458753514381</v>
      </c>
      <c r="P350" s="12">
        <v>101.54213612912066</v>
      </c>
      <c r="Q350" s="12">
        <v>101.56333856232253</v>
      </c>
      <c r="R350" s="12">
        <v>101.5152962214499</v>
      </c>
      <c r="S350" s="12">
        <v>101.50135205310094</v>
      </c>
      <c r="T350" s="12">
        <v>101.51944212353349</v>
      </c>
      <c r="U350" s="12">
        <v>101.46710799446204</v>
      </c>
      <c r="V350" s="12">
        <v>101.43678669830106</v>
      </c>
      <c r="W350" s="12">
        <v>101.57092161117414</v>
      </c>
      <c r="X350" s="12">
        <v>101.63827057126051</v>
      </c>
      <c r="Y350" s="12">
        <v>101.52410388182817</v>
      </c>
      <c r="Z350" s="12">
        <v>101.2717045759485</v>
      </c>
      <c r="AA350" s="12">
        <v>101.13624121336117</v>
      </c>
      <c r="AB350" s="12">
        <v>100.9882979071668</v>
      </c>
      <c r="AC350" s="12">
        <v>100.81354079951497</v>
      </c>
      <c r="AD350" s="12">
        <v>100.35976716037769</v>
      </c>
      <c r="AE350" s="12">
        <v>100</v>
      </c>
      <c r="AF350" s="12">
        <v>99.913132299047874</v>
      </c>
      <c r="AG350" s="12">
        <v>99.775691017605396</v>
      </c>
      <c r="AH350" s="12">
        <v>99.734910872349332</v>
      </c>
      <c r="AI350" s="12">
        <v>98.737658039117775</v>
      </c>
      <c r="AJ350" s="12">
        <v>98.310586129091121</v>
      </c>
      <c r="AK350" s="12">
        <v>97.829565124327161</v>
      </c>
      <c r="AL350" s="12">
        <v>97.771447681372976</v>
      </c>
      <c r="AM350" s="12">
        <v>97.790394246840222</v>
      </c>
      <c r="AN350" s="12">
        <v>97.66022466196064</v>
      </c>
    </row>
    <row r="351" spans="1:40">
      <c r="A351" s="1" t="s">
        <v>524</v>
      </c>
      <c r="B351" s="1" t="s">
        <v>533</v>
      </c>
      <c r="D351" s="1" t="s">
        <v>584</v>
      </c>
      <c r="E351" s="1" t="s">
        <v>586</v>
      </c>
      <c r="F351" s="1">
        <v>81</v>
      </c>
      <c r="G351" s="1" t="s">
        <v>264</v>
      </c>
      <c r="H351" s="1" t="str">
        <f t="shared" si="17"/>
        <v>81아파트</v>
      </c>
      <c r="I351" s="12">
        <v>105.71301233285891</v>
      </c>
      <c r="J351" s="12">
        <v>106.29969685208553</v>
      </c>
      <c r="K351" s="12">
        <v>107.01687098709469</v>
      </c>
      <c r="L351" s="12">
        <v>107.26310131303877</v>
      </c>
      <c r="M351" s="12">
        <v>107.43112533564889</v>
      </c>
      <c r="N351" s="12">
        <v>107.30103895216369</v>
      </c>
      <c r="O351" s="12">
        <v>107.2731822730361</v>
      </c>
      <c r="P351" s="12">
        <v>107.19844655925148</v>
      </c>
      <c r="Q351" s="12">
        <v>107.36577038868244</v>
      </c>
      <c r="R351" s="12">
        <v>107.46074952887865</v>
      </c>
      <c r="S351" s="12">
        <v>107.3524520314041</v>
      </c>
      <c r="T351" s="12">
        <v>106.8301289884192</v>
      </c>
      <c r="U351" s="12">
        <v>106.57587369980233</v>
      </c>
      <c r="V351" s="12">
        <v>106.50280406097316</v>
      </c>
      <c r="W351" s="12">
        <v>106.42110952825341</v>
      </c>
      <c r="X351" s="12">
        <v>106.2928215358656</v>
      </c>
      <c r="Y351" s="12">
        <v>105.43561101693896</v>
      </c>
      <c r="Z351" s="12">
        <v>104.49197529785692</v>
      </c>
      <c r="AA351" s="12">
        <v>103.55732466404568</v>
      </c>
      <c r="AB351" s="12">
        <v>102.68908519946979</v>
      </c>
      <c r="AC351" s="12">
        <v>101.81996442952327</v>
      </c>
      <c r="AD351" s="12">
        <v>100.82732533574541</v>
      </c>
      <c r="AE351" s="12">
        <v>100</v>
      </c>
      <c r="AF351" s="12">
        <v>99.590817968590329</v>
      </c>
      <c r="AG351" s="12">
        <v>98.853498310754489</v>
      </c>
      <c r="AH351" s="12">
        <v>98.112402187036736</v>
      </c>
      <c r="AI351" s="12">
        <v>97.975674575117424</v>
      </c>
      <c r="AJ351" s="12">
        <v>97.774690562566676</v>
      </c>
      <c r="AK351" s="12">
        <v>97.584817725404676</v>
      </c>
      <c r="AL351" s="12">
        <v>97.34669188827155</v>
      </c>
      <c r="AM351" s="12">
        <v>97.252125279301652</v>
      </c>
      <c r="AN351" s="12">
        <v>97.198771168902169</v>
      </c>
    </row>
    <row r="352" spans="1:40">
      <c r="A352" s="1" t="s">
        <v>524</v>
      </c>
      <c r="B352" s="1" t="s">
        <v>533</v>
      </c>
      <c r="D352" s="1" t="s">
        <v>587</v>
      </c>
      <c r="F352" s="1">
        <v>82</v>
      </c>
      <c r="G352" s="1" t="s">
        <v>264</v>
      </c>
      <c r="H352" s="1" t="str">
        <f t="shared" si="17"/>
        <v>82아파트</v>
      </c>
      <c r="I352" s="12">
        <v>107.73335567204185</v>
      </c>
      <c r="J352" s="12">
        <v>107.98757575813694</v>
      </c>
      <c r="K352" s="12">
        <v>108.26389808962107</v>
      </c>
      <c r="L352" s="12">
        <v>108.18477949104971</v>
      </c>
      <c r="M352" s="12">
        <v>108.07206703728447</v>
      </c>
      <c r="N352" s="12">
        <v>108.14793024781976</v>
      </c>
      <c r="O352" s="12">
        <v>108.09601173845854</v>
      </c>
      <c r="P352" s="12">
        <v>107.87251389500844</v>
      </c>
      <c r="Q352" s="12">
        <v>107.70696624084881</v>
      </c>
      <c r="R352" s="12">
        <v>107.58445490140242</v>
      </c>
      <c r="S352" s="12">
        <v>107.40391311566682</v>
      </c>
      <c r="T352" s="12">
        <v>107.08769936979697</v>
      </c>
      <c r="U352" s="12">
        <v>106.71873777148251</v>
      </c>
      <c r="V352" s="12">
        <v>106.44198246363821</v>
      </c>
      <c r="W352" s="12">
        <v>106.07397261264944</v>
      </c>
      <c r="X352" s="12">
        <v>105.74803857448062</v>
      </c>
      <c r="Y352" s="12">
        <v>105.46520091801706</v>
      </c>
      <c r="Z352" s="12">
        <v>104.87585960908406</v>
      </c>
      <c r="AA352" s="12">
        <v>104.0026510651814</v>
      </c>
      <c r="AB352" s="12">
        <v>103.29120478981837</v>
      </c>
      <c r="AC352" s="12">
        <v>102.42785818198138</v>
      </c>
      <c r="AD352" s="12">
        <v>101.24531934634109</v>
      </c>
      <c r="AE352" s="12">
        <v>100</v>
      </c>
      <c r="AF352" s="12">
        <v>98.844509140101621</v>
      </c>
      <c r="AG352" s="12">
        <v>97.790648197646902</v>
      </c>
      <c r="AH352" s="12">
        <v>96.943153378112783</v>
      </c>
      <c r="AI352" s="12">
        <v>96.610255759257626</v>
      </c>
      <c r="AJ352" s="12">
        <v>96.897028887641383</v>
      </c>
      <c r="AK352" s="12">
        <v>97.455904047551144</v>
      </c>
      <c r="AL352" s="12">
        <v>97.916304400522563</v>
      </c>
      <c r="AM352" s="12">
        <v>97.707392760370709</v>
      </c>
      <c r="AN352" s="12">
        <v>97.325561060197657</v>
      </c>
    </row>
    <row r="353" spans="1:40">
      <c r="A353" s="1" t="s">
        <v>524</v>
      </c>
      <c r="B353" s="1" t="s">
        <v>533</v>
      </c>
      <c r="D353" s="1" t="s">
        <v>587</v>
      </c>
      <c r="E353" s="1" t="s">
        <v>588</v>
      </c>
      <c r="F353" s="1">
        <v>83</v>
      </c>
      <c r="G353" s="1" t="s">
        <v>264</v>
      </c>
      <c r="H353" s="1" t="str">
        <f t="shared" si="17"/>
        <v>83아파트</v>
      </c>
      <c r="I353" s="12">
        <v>104.54794290364711</v>
      </c>
      <c r="J353" s="12">
        <v>104.54794290364711</v>
      </c>
      <c r="K353" s="12">
        <v>104.2452874510026</v>
      </c>
      <c r="L353" s="12">
        <v>104.21402873291557</v>
      </c>
      <c r="M353" s="12">
        <v>103.99829169651652</v>
      </c>
      <c r="N353" s="12">
        <v>103.85267672742594</v>
      </c>
      <c r="O353" s="12">
        <v>103.7050786806319</v>
      </c>
      <c r="P353" s="12">
        <v>103.70567849529984</v>
      </c>
      <c r="Q353" s="12">
        <v>103.62419062911482</v>
      </c>
      <c r="R353" s="12">
        <v>103.57921341068845</v>
      </c>
      <c r="S353" s="12">
        <v>103.54693139663488</v>
      </c>
      <c r="T353" s="12">
        <v>103.64200255151687</v>
      </c>
      <c r="U353" s="12">
        <v>103.41741546883259</v>
      </c>
      <c r="V353" s="12">
        <v>103.41741546883259</v>
      </c>
      <c r="W353" s="12">
        <v>103.39566619572516</v>
      </c>
      <c r="X353" s="12">
        <v>103.31814060999473</v>
      </c>
      <c r="Y353" s="12">
        <v>103.26576843985923</v>
      </c>
      <c r="Z353" s="12">
        <v>103.14523667704965</v>
      </c>
      <c r="AA353" s="12">
        <v>102.25820614454149</v>
      </c>
      <c r="AB353" s="12">
        <v>101.83942092073626</v>
      </c>
      <c r="AC353" s="12">
        <v>101.19732413806939</v>
      </c>
      <c r="AD353" s="12">
        <v>100.83815627302889</v>
      </c>
      <c r="AE353" s="12">
        <v>100</v>
      </c>
      <c r="AF353" s="12">
        <v>99.741124569485464</v>
      </c>
      <c r="AG353" s="12">
        <v>99.269965851044816</v>
      </c>
      <c r="AH353" s="12">
        <v>99.110379977626565</v>
      </c>
      <c r="AI353" s="12">
        <v>98.818798083988412</v>
      </c>
      <c r="AJ353" s="12">
        <v>98.988414140683034</v>
      </c>
      <c r="AK353" s="12">
        <v>98.872472049027223</v>
      </c>
      <c r="AL353" s="12">
        <v>98.858574792691812</v>
      </c>
      <c r="AM353" s="12">
        <v>98.614394873564208</v>
      </c>
      <c r="AN353" s="12">
        <v>98.441257515954916</v>
      </c>
    </row>
    <row r="354" spans="1:40">
      <c r="A354" s="1" t="s">
        <v>524</v>
      </c>
      <c r="B354" s="1" t="s">
        <v>533</v>
      </c>
      <c r="D354" s="1" t="s">
        <v>587</v>
      </c>
      <c r="E354" s="1" t="s">
        <v>589</v>
      </c>
      <c r="F354" s="1">
        <v>84</v>
      </c>
      <c r="G354" s="1" t="s">
        <v>264</v>
      </c>
      <c r="H354" s="1" t="str">
        <f t="shared" si="17"/>
        <v>84아파트</v>
      </c>
      <c r="I354" s="12">
        <v>104.29110211614484</v>
      </c>
      <c r="J354" s="12">
        <v>104.4004070409265</v>
      </c>
      <c r="K354" s="12">
        <v>104.52001122590629</v>
      </c>
      <c r="L354" s="12">
        <v>103.81940444377575</v>
      </c>
      <c r="M354" s="12">
        <v>103.88930349630044</v>
      </c>
      <c r="N354" s="12">
        <v>103.87808956806644</v>
      </c>
      <c r="O354" s="12">
        <v>103.79561072106813</v>
      </c>
      <c r="P354" s="12">
        <v>103.79561072106813</v>
      </c>
      <c r="Q354" s="12">
        <v>103.40075140107326</v>
      </c>
      <c r="R354" s="12">
        <v>103.40075140107326</v>
      </c>
      <c r="S354" s="12">
        <v>103.43750446776578</v>
      </c>
      <c r="T354" s="12">
        <v>103.32586052245799</v>
      </c>
      <c r="U354" s="12">
        <v>103.27950975104541</v>
      </c>
      <c r="V354" s="12">
        <v>103.27950975104541</v>
      </c>
      <c r="W354" s="12">
        <v>102.85155973974672</v>
      </c>
      <c r="X354" s="12">
        <v>102.84294357474376</v>
      </c>
      <c r="Y354" s="12">
        <v>102.51313735851488</v>
      </c>
      <c r="Z354" s="12">
        <v>102.50849665836628</v>
      </c>
      <c r="AA354" s="12">
        <v>102.18783449420312</v>
      </c>
      <c r="AB354" s="12">
        <v>101.77407771896998</v>
      </c>
      <c r="AC354" s="12">
        <v>101.09510007504458</v>
      </c>
      <c r="AD354" s="12">
        <v>100.56739066456939</v>
      </c>
      <c r="AE354" s="12">
        <v>100</v>
      </c>
      <c r="AF354" s="12">
        <v>98.95031767228447</v>
      </c>
      <c r="AG354" s="12">
        <v>98.337439581388693</v>
      </c>
      <c r="AH354" s="12">
        <v>97.544376486759148</v>
      </c>
      <c r="AI354" s="12">
        <v>97.472797678019802</v>
      </c>
      <c r="AJ354" s="12">
        <v>98.198796374783058</v>
      </c>
      <c r="AK354" s="12">
        <v>98.602597206998084</v>
      </c>
      <c r="AL354" s="12">
        <v>98.426632435511081</v>
      </c>
      <c r="AM354" s="12">
        <v>98.148492654534977</v>
      </c>
      <c r="AN354" s="12">
        <v>97.498995948516736</v>
      </c>
    </row>
    <row r="355" spans="1:40">
      <c r="A355" s="1" t="s">
        <v>524</v>
      </c>
      <c r="B355" s="1" t="s">
        <v>533</v>
      </c>
      <c r="D355" s="1" t="s">
        <v>587</v>
      </c>
      <c r="E355" s="1" t="s">
        <v>590</v>
      </c>
      <c r="F355" s="1">
        <v>85</v>
      </c>
      <c r="G355" s="1" t="s">
        <v>264</v>
      </c>
      <c r="H355" s="1" t="str">
        <f t="shared" si="17"/>
        <v>85아파트</v>
      </c>
      <c r="I355" s="12">
        <v>108.73046740334898</v>
      </c>
      <c r="J355" s="12">
        <v>109.03519425223493</v>
      </c>
      <c r="K355" s="12">
        <v>109.39937799705189</v>
      </c>
      <c r="L355" s="12">
        <v>109.41303637488483</v>
      </c>
      <c r="M355" s="12">
        <v>109.28257367172385</v>
      </c>
      <c r="N355" s="12">
        <v>109.39650098050012</v>
      </c>
      <c r="O355" s="12">
        <v>109.35985214608856</v>
      </c>
      <c r="P355" s="12">
        <v>109.0762731149469</v>
      </c>
      <c r="Q355" s="12">
        <v>108.93763267324518</v>
      </c>
      <c r="R355" s="12">
        <v>108.78715492054145</v>
      </c>
      <c r="S355" s="12">
        <v>108.55595780493024</v>
      </c>
      <c r="T355" s="12">
        <v>108.16249190935316</v>
      </c>
      <c r="U355" s="12">
        <v>107.71982226123183</v>
      </c>
      <c r="V355" s="12">
        <v>107.3597723422874</v>
      </c>
      <c r="W355" s="12">
        <v>106.9650414894523</v>
      </c>
      <c r="X355" s="12">
        <v>106.55158976114937</v>
      </c>
      <c r="Y355" s="12">
        <v>106.25243139686199</v>
      </c>
      <c r="Z355" s="12">
        <v>105.50148860056595</v>
      </c>
      <c r="AA355" s="12">
        <v>104.52612040654174</v>
      </c>
      <c r="AB355" s="12">
        <v>103.72732340164482</v>
      </c>
      <c r="AC355" s="12">
        <v>102.80571874182642</v>
      </c>
      <c r="AD355" s="12">
        <v>101.41331823003716</v>
      </c>
      <c r="AE355" s="12">
        <v>100</v>
      </c>
      <c r="AF355" s="12">
        <v>98.731687355399387</v>
      </c>
      <c r="AG355" s="12">
        <v>97.537007158949507</v>
      </c>
      <c r="AH355" s="12">
        <v>96.609136385845289</v>
      </c>
      <c r="AI355" s="12">
        <v>96.224523358705071</v>
      </c>
      <c r="AJ355" s="12">
        <v>96.44370246916948</v>
      </c>
      <c r="AK355" s="12">
        <v>97.099701503149277</v>
      </c>
      <c r="AL355" s="12">
        <v>97.724723594002199</v>
      </c>
      <c r="AM355" s="12">
        <v>97.532108964984701</v>
      </c>
      <c r="AN355" s="12">
        <v>97.177676352502999</v>
      </c>
    </row>
    <row r="356" spans="1:40">
      <c r="A356" s="1" t="s">
        <v>524</v>
      </c>
      <c r="B356" s="1" t="s">
        <v>533</v>
      </c>
      <c r="D356" s="1" t="s">
        <v>591</v>
      </c>
      <c r="F356" s="1">
        <v>86</v>
      </c>
      <c r="G356" s="1" t="s">
        <v>264</v>
      </c>
      <c r="H356" s="1" t="str">
        <f t="shared" si="17"/>
        <v>86아파트</v>
      </c>
      <c r="I356" s="12">
        <v>103.6051561971161</v>
      </c>
      <c r="J356" s="12">
        <v>104.08137096438337</v>
      </c>
      <c r="K356" s="12">
        <v>105.04998642012538</v>
      </c>
      <c r="L356" s="12">
        <v>105.09120207119453</v>
      </c>
      <c r="M356" s="12">
        <v>105.1200139513802</v>
      </c>
      <c r="N356" s="12">
        <v>105.18936724331591</v>
      </c>
      <c r="O356" s="12">
        <v>105.21048643867603</v>
      </c>
      <c r="P356" s="12">
        <v>105.50871924684127</v>
      </c>
      <c r="Q356" s="12">
        <v>105.82687870620867</v>
      </c>
      <c r="R356" s="12">
        <v>106.06066111635694</v>
      </c>
      <c r="S356" s="12">
        <v>106.11962358653712</v>
      </c>
      <c r="T356" s="12">
        <v>106.11958737934172</v>
      </c>
      <c r="U356" s="12">
        <v>105.78307741518496</v>
      </c>
      <c r="V356" s="12">
        <v>105.80099651540402</v>
      </c>
      <c r="W356" s="12">
        <v>105.78433068684467</v>
      </c>
      <c r="X356" s="12">
        <v>105.74533083777651</v>
      </c>
      <c r="Y356" s="12">
        <v>105.74533083777651</v>
      </c>
      <c r="Z356" s="12">
        <v>105.40006341187799</v>
      </c>
      <c r="AA356" s="12">
        <v>104.53625342437125</v>
      </c>
      <c r="AB356" s="12">
        <v>103.22561050782413</v>
      </c>
      <c r="AC356" s="12">
        <v>101.09691288621976</v>
      </c>
      <c r="AD356" s="12">
        <v>100.55250363244041</v>
      </c>
      <c r="AE356" s="12">
        <v>100</v>
      </c>
      <c r="AF356" s="12">
        <v>98.711672897715417</v>
      </c>
      <c r="AG356" s="12">
        <v>97.590536753555156</v>
      </c>
      <c r="AH356" s="12">
        <v>97.504536055957018</v>
      </c>
      <c r="AI356" s="12">
        <v>97.371772294880131</v>
      </c>
      <c r="AJ356" s="12">
        <v>98.038566941137262</v>
      </c>
      <c r="AK356" s="12">
        <v>98.337412907523998</v>
      </c>
      <c r="AL356" s="12">
        <v>98.584490623192892</v>
      </c>
      <c r="AM356" s="12">
        <v>97.869428779832845</v>
      </c>
      <c r="AN356" s="12">
        <v>97.574447961042992</v>
      </c>
    </row>
    <row r="357" spans="1:40">
      <c r="A357" s="1" t="s">
        <v>524</v>
      </c>
      <c r="B357" s="1" t="s">
        <v>533</v>
      </c>
      <c r="D357" s="1" t="s">
        <v>592</v>
      </c>
      <c r="F357" s="1">
        <v>87</v>
      </c>
      <c r="G357" s="1" t="s">
        <v>264</v>
      </c>
      <c r="H357" s="1" t="str">
        <f t="shared" si="17"/>
        <v>87아파트</v>
      </c>
      <c r="I357" s="12">
        <v>100.20617784704268</v>
      </c>
      <c r="J357" s="12">
        <v>100.93064326409551</v>
      </c>
      <c r="K357" s="12">
        <v>101.80792514525531</v>
      </c>
      <c r="L357" s="12">
        <v>102.0853180799938</v>
      </c>
      <c r="M357" s="12">
        <v>102.11408288026971</v>
      </c>
      <c r="N357" s="12">
        <v>102.06610582040477</v>
      </c>
      <c r="O357" s="12">
        <v>102.54607536409988</v>
      </c>
      <c r="P357" s="12">
        <v>102.99884867242025</v>
      </c>
      <c r="Q357" s="12">
        <v>103.65417793665435</v>
      </c>
      <c r="R357" s="12">
        <v>103.81282195987589</v>
      </c>
      <c r="S357" s="12">
        <v>103.68009041931019</v>
      </c>
      <c r="T357" s="12">
        <v>103.50822027575052</v>
      </c>
      <c r="U357" s="12">
        <v>103.33292619026076</v>
      </c>
      <c r="V357" s="12">
        <v>103.28386576843232</v>
      </c>
      <c r="W357" s="12">
        <v>102.98129866931244</v>
      </c>
      <c r="X357" s="12">
        <v>102.99669785950397</v>
      </c>
      <c r="Y357" s="12">
        <v>102.67335568535051</v>
      </c>
      <c r="Z357" s="12">
        <v>102.77310102354961</v>
      </c>
      <c r="AA357" s="12">
        <v>102.63853923860944</v>
      </c>
      <c r="AB357" s="12">
        <v>102.20833335058053</v>
      </c>
      <c r="AC357" s="12">
        <v>101.55585227031068</v>
      </c>
      <c r="AD357" s="12">
        <v>100.79107214235331</v>
      </c>
      <c r="AE357" s="12">
        <v>100</v>
      </c>
      <c r="AF357" s="12">
        <v>99.601254982765312</v>
      </c>
      <c r="AG357" s="12">
        <v>98.509576686698423</v>
      </c>
      <c r="AH357" s="12">
        <v>97.592400908122542</v>
      </c>
      <c r="AI357" s="12">
        <v>96.939965668266694</v>
      </c>
      <c r="AJ357" s="12">
        <v>96.823297909901711</v>
      </c>
      <c r="AK357" s="12">
        <v>97.027249329960469</v>
      </c>
      <c r="AL357" s="12">
        <v>97.502813493439035</v>
      </c>
      <c r="AM357" s="12">
        <v>96.93302467168175</v>
      </c>
      <c r="AN357" s="12">
        <v>96.738095969839549</v>
      </c>
    </row>
    <row r="358" spans="1:40">
      <c r="A358" s="1" t="s">
        <v>524</v>
      </c>
      <c r="B358" s="1" t="s">
        <v>533</v>
      </c>
      <c r="C358" s="1" t="s">
        <v>535</v>
      </c>
      <c r="F358" s="1">
        <v>88</v>
      </c>
      <c r="G358" s="1" t="s">
        <v>264</v>
      </c>
      <c r="H358" s="1" t="str">
        <f t="shared" si="17"/>
        <v>88아파트</v>
      </c>
      <c r="U358" s="12">
        <v>104.03192404465315</v>
      </c>
      <c r="V358" s="12">
        <v>103.99507097854972</v>
      </c>
      <c r="W358" s="12">
        <v>103.7690310827104</v>
      </c>
      <c r="X358" s="12">
        <v>103.44224345570632</v>
      </c>
      <c r="Y358" s="12">
        <v>103.16554299156363</v>
      </c>
      <c r="Z358" s="12">
        <v>102.78136405274749</v>
      </c>
      <c r="AA358" s="12">
        <v>102.55703126337308</v>
      </c>
      <c r="AB358" s="12">
        <v>102.07065950575473</v>
      </c>
      <c r="AC358" s="12">
        <v>101.28557234198487</v>
      </c>
      <c r="AD358" s="12">
        <v>100.61057012594804</v>
      </c>
      <c r="AE358" s="12">
        <v>100</v>
      </c>
      <c r="AF358" s="12">
        <v>99.454468347744069</v>
      </c>
      <c r="AG358" s="12">
        <v>99.003006179792877</v>
      </c>
      <c r="AH358" s="12">
        <v>98.733372611697078</v>
      </c>
      <c r="AI358" s="12">
        <v>98.546010576874338</v>
      </c>
      <c r="AJ358" s="12">
        <v>98.682687506301505</v>
      </c>
      <c r="AK358" s="12">
        <v>98.880351414940975</v>
      </c>
      <c r="AL358" s="12">
        <v>99.045795474050863</v>
      </c>
      <c r="AM358" s="12">
        <v>98.930978074100508</v>
      </c>
      <c r="AN358" s="12">
        <v>98.665262687334277</v>
      </c>
    </row>
    <row r="359" spans="1:40">
      <c r="A359" s="1" t="s">
        <v>524</v>
      </c>
      <c r="B359" s="1" t="s">
        <v>533</v>
      </c>
      <c r="D359" s="1" t="s">
        <v>593</v>
      </c>
      <c r="F359" s="1">
        <v>89</v>
      </c>
      <c r="G359" s="1" t="s">
        <v>264</v>
      </c>
      <c r="H359" s="1" t="str">
        <f t="shared" si="17"/>
        <v>89아파트</v>
      </c>
      <c r="I359" s="12">
        <v>86.997973226424264</v>
      </c>
      <c r="J359" s="12">
        <v>87.232862620185074</v>
      </c>
      <c r="K359" s="12">
        <v>87.682927374456753</v>
      </c>
      <c r="L359" s="12">
        <v>88.468356688045802</v>
      </c>
      <c r="M359" s="12">
        <v>88.685696850169421</v>
      </c>
      <c r="N359" s="12">
        <v>88.997952794910688</v>
      </c>
      <c r="O359" s="12">
        <v>89.020286569567887</v>
      </c>
      <c r="P359" s="12">
        <v>89.248774246816339</v>
      </c>
      <c r="Q359" s="12">
        <v>89.860995959412691</v>
      </c>
      <c r="R359" s="12">
        <v>90.918692819384631</v>
      </c>
      <c r="S359" s="12">
        <v>92.125558941836857</v>
      </c>
      <c r="T359" s="12">
        <v>92.36460995444331</v>
      </c>
      <c r="U359" s="12">
        <v>93.412202934204203</v>
      </c>
      <c r="V359" s="12">
        <v>93.412202934204203</v>
      </c>
      <c r="W359" s="12">
        <v>94.503739812087304</v>
      </c>
      <c r="X359" s="12">
        <v>95.200356631600869</v>
      </c>
      <c r="Y359" s="12">
        <v>96.136748296674185</v>
      </c>
      <c r="Z359" s="12">
        <v>96.954826449096615</v>
      </c>
      <c r="AA359" s="12">
        <v>97.609796867231353</v>
      </c>
      <c r="AB359" s="12">
        <v>98.23373070967061</v>
      </c>
      <c r="AC359" s="12">
        <v>99.139156108172926</v>
      </c>
      <c r="AD359" s="12">
        <v>99.741840008415679</v>
      </c>
      <c r="AE359" s="12">
        <v>100</v>
      </c>
      <c r="AF359" s="12">
        <v>100.39085920142054</v>
      </c>
      <c r="AG359" s="12">
        <v>100.62484784313763</v>
      </c>
      <c r="AH359" s="12">
        <v>100.80585766995236</v>
      </c>
      <c r="AI359" s="12">
        <v>100.82719496027089</v>
      </c>
      <c r="AJ359" s="12">
        <v>101.62318346897123</v>
      </c>
      <c r="AK359" s="12">
        <v>101.98810376409489</v>
      </c>
      <c r="AL359" s="12">
        <v>102.30499336149303</v>
      </c>
      <c r="AM359" s="12">
        <v>102.53177250927006</v>
      </c>
      <c r="AN359" s="12">
        <v>102.58040714590071</v>
      </c>
    </row>
    <row r="360" spans="1:40">
      <c r="A360" s="1" t="s">
        <v>524</v>
      </c>
      <c r="B360" s="1" t="s">
        <v>533</v>
      </c>
      <c r="D360" s="1" t="s">
        <v>594</v>
      </c>
      <c r="F360" s="1">
        <v>90</v>
      </c>
      <c r="G360" s="1" t="s">
        <v>264</v>
      </c>
      <c r="H360" s="1" t="str">
        <f t="shared" si="17"/>
        <v>90아파트</v>
      </c>
      <c r="I360" s="12">
        <v>106.23518352255748</v>
      </c>
      <c r="J360" s="12">
        <v>106.73077885066878</v>
      </c>
      <c r="K360" s="12">
        <v>107.31390443538096</v>
      </c>
      <c r="L360" s="12">
        <v>107.36491939240747</v>
      </c>
      <c r="M360" s="12">
        <v>107.36505233592483</v>
      </c>
      <c r="N360" s="12">
        <v>107.19689269483261</v>
      </c>
      <c r="O360" s="12">
        <v>106.68473462528844</v>
      </c>
      <c r="P360" s="12">
        <v>106.34476748009048</v>
      </c>
      <c r="Q360" s="12">
        <v>106.24264400146107</v>
      </c>
      <c r="R360" s="12">
        <v>106.27811533498451</v>
      </c>
      <c r="S360" s="12">
        <v>106.19341534872575</v>
      </c>
      <c r="T360" s="12">
        <v>105.8901346120294</v>
      </c>
      <c r="U360" s="12">
        <v>105.65442727700925</v>
      </c>
      <c r="V360" s="12">
        <v>105.66425505215902</v>
      </c>
      <c r="W360" s="12">
        <v>105.27486116559999</v>
      </c>
      <c r="X360" s="12">
        <v>104.95749959529319</v>
      </c>
      <c r="Y360" s="12">
        <v>104.60510350715523</v>
      </c>
      <c r="Z360" s="12">
        <v>104.2148431498528</v>
      </c>
      <c r="AA360" s="12">
        <v>103.96917899785984</v>
      </c>
      <c r="AB360" s="12">
        <v>103.1222611188153</v>
      </c>
      <c r="AC360" s="12">
        <v>101.87630437374528</v>
      </c>
      <c r="AD360" s="12">
        <v>100.96322595933509</v>
      </c>
      <c r="AE360" s="12">
        <v>100</v>
      </c>
      <c r="AF360" s="12">
        <v>99.239420445898659</v>
      </c>
      <c r="AG360" s="12">
        <v>98.729593698187159</v>
      </c>
      <c r="AH360" s="12">
        <v>98.359346909354514</v>
      </c>
      <c r="AI360" s="12">
        <v>98.149806175985432</v>
      </c>
      <c r="AJ360" s="12">
        <v>98.173696689994514</v>
      </c>
      <c r="AK360" s="12">
        <v>98.349276215377728</v>
      </c>
      <c r="AL360" s="12">
        <v>98.551885681043842</v>
      </c>
      <c r="AM360" s="12">
        <v>98.346453852671516</v>
      </c>
      <c r="AN360" s="12">
        <v>98.090375442977717</v>
      </c>
    </row>
    <row r="361" spans="1:40">
      <c r="A361" s="1" t="s">
        <v>524</v>
      </c>
      <c r="B361" s="1" t="s">
        <v>533</v>
      </c>
      <c r="D361" s="1" t="s">
        <v>594</v>
      </c>
      <c r="E361" s="1" t="s">
        <v>595</v>
      </c>
      <c r="F361" s="1">
        <v>91</v>
      </c>
      <c r="G361" s="1" t="s">
        <v>264</v>
      </c>
      <c r="H361" s="1" t="str">
        <f t="shared" si="17"/>
        <v>91아파트</v>
      </c>
      <c r="I361" s="12">
        <v>104.1464840545013</v>
      </c>
      <c r="J361" s="12">
        <v>104.1464840545013</v>
      </c>
      <c r="K361" s="12">
        <v>104.37276001656168</v>
      </c>
      <c r="L361" s="12">
        <v>104.44893726692703</v>
      </c>
      <c r="M361" s="12">
        <v>104.51906647778826</v>
      </c>
      <c r="N361" s="12">
        <v>104.50836974811843</v>
      </c>
      <c r="O361" s="12">
        <v>104.50836974811843</v>
      </c>
      <c r="P361" s="12">
        <v>104.28212217204825</v>
      </c>
      <c r="Q361" s="12">
        <v>104.2228397507872</v>
      </c>
      <c r="R361" s="12">
        <v>104.55405477872087</v>
      </c>
      <c r="S361" s="12">
        <v>104.54574330752942</v>
      </c>
      <c r="T361" s="12">
        <v>104.49104806903408</v>
      </c>
      <c r="U361" s="12">
        <v>104.31500826328059</v>
      </c>
      <c r="V361" s="12">
        <v>104.31500826328059</v>
      </c>
      <c r="W361" s="12">
        <v>103.83421800912151</v>
      </c>
      <c r="X361" s="12">
        <v>103.50720226916469</v>
      </c>
      <c r="Y361" s="12">
        <v>103.19138088047386</v>
      </c>
      <c r="Z361" s="12">
        <v>102.76589618647888</v>
      </c>
      <c r="AA361" s="12">
        <v>102.35053291756245</v>
      </c>
      <c r="AB361" s="12">
        <v>102.07009333725158</v>
      </c>
      <c r="AC361" s="12">
        <v>101.21890430871396</v>
      </c>
      <c r="AD361" s="12">
        <v>100.32430324500906</v>
      </c>
      <c r="AE361" s="12">
        <v>100</v>
      </c>
      <c r="AF361" s="12">
        <v>100.0456103614526</v>
      </c>
      <c r="AG361" s="12">
        <v>99.919762546417772</v>
      </c>
      <c r="AH361" s="12">
        <v>99.63862404799309</v>
      </c>
      <c r="AI361" s="12">
        <v>99.472263505770229</v>
      </c>
      <c r="AJ361" s="12">
        <v>100.08999494498627</v>
      </c>
      <c r="AK361" s="12">
        <v>100.16637808033329</v>
      </c>
      <c r="AL361" s="12">
        <v>100.44373862181021</v>
      </c>
      <c r="AM361" s="12">
        <v>99.439653452237394</v>
      </c>
      <c r="AN361" s="12">
        <v>99.335906975462535</v>
      </c>
    </row>
    <row r="362" spans="1:40">
      <c r="A362" s="1" t="s">
        <v>524</v>
      </c>
      <c r="B362" s="1" t="s">
        <v>533</v>
      </c>
      <c r="D362" s="1" t="s">
        <v>594</v>
      </c>
      <c r="E362" s="1" t="s">
        <v>596</v>
      </c>
      <c r="F362" s="1">
        <v>92</v>
      </c>
      <c r="G362" s="1" t="s">
        <v>264</v>
      </c>
      <c r="H362" s="1" t="str">
        <f t="shared" si="17"/>
        <v>92아파트</v>
      </c>
      <c r="I362" s="12">
        <v>103.91720580231404</v>
      </c>
      <c r="J362" s="12">
        <v>104.09785368700831</v>
      </c>
      <c r="K362" s="12">
        <v>104.31481768315831</v>
      </c>
      <c r="L362" s="12">
        <v>104.45340708391856</v>
      </c>
      <c r="M362" s="12">
        <v>104.37106691204143</v>
      </c>
      <c r="N362" s="12">
        <v>104.07783740843639</v>
      </c>
      <c r="O362" s="12">
        <v>103.16722546387065</v>
      </c>
      <c r="P362" s="12">
        <v>102.89563218074383</v>
      </c>
      <c r="Q362" s="12">
        <v>102.69799747950783</v>
      </c>
      <c r="R362" s="12">
        <v>102.67994432135168</v>
      </c>
      <c r="S362" s="12">
        <v>102.65004250885603</v>
      </c>
      <c r="T362" s="12">
        <v>102.32958243458071</v>
      </c>
      <c r="U362" s="12">
        <v>102.11193345109757</v>
      </c>
      <c r="V362" s="12">
        <v>102.11193345109757</v>
      </c>
      <c r="W362" s="12">
        <v>102.11193345109757</v>
      </c>
      <c r="X362" s="12">
        <v>102.00271439782833</v>
      </c>
      <c r="Y362" s="12">
        <v>101.91224808670903</v>
      </c>
      <c r="Z362" s="12">
        <v>101.9103943616584</v>
      </c>
      <c r="AA362" s="12">
        <v>101.9103943616584</v>
      </c>
      <c r="AB362" s="12">
        <v>101.46589846475793</v>
      </c>
      <c r="AC362" s="12">
        <v>100.81768091492155</v>
      </c>
      <c r="AD362" s="12">
        <v>100.37954561454225</v>
      </c>
      <c r="AE362" s="12">
        <v>100</v>
      </c>
      <c r="AF362" s="12">
        <v>99.597767247106319</v>
      </c>
      <c r="AG362" s="12">
        <v>99.158708565564496</v>
      </c>
      <c r="AH362" s="12">
        <v>98.821383057644312</v>
      </c>
      <c r="AI362" s="12">
        <v>98.591981477335295</v>
      </c>
      <c r="AJ362" s="12">
        <v>98.603272120960398</v>
      </c>
      <c r="AK362" s="12">
        <v>98.58517772070941</v>
      </c>
      <c r="AL362" s="12">
        <v>98.376489891451641</v>
      </c>
      <c r="AM362" s="12">
        <v>98.147334434687195</v>
      </c>
      <c r="AN362" s="12">
        <v>97.90258074168392</v>
      </c>
    </row>
    <row r="363" spans="1:40">
      <c r="A363" s="1" t="s">
        <v>524</v>
      </c>
      <c r="B363" s="1" t="s">
        <v>533</v>
      </c>
      <c r="D363" s="1" t="s">
        <v>594</v>
      </c>
      <c r="E363" s="1" t="s">
        <v>597</v>
      </c>
      <c r="F363" s="1">
        <v>93</v>
      </c>
      <c r="G363" s="1" t="s">
        <v>264</v>
      </c>
      <c r="H363" s="1" t="str">
        <f t="shared" si="17"/>
        <v>93아파트</v>
      </c>
      <c r="I363" s="12">
        <v>109.33603437041383</v>
      </c>
      <c r="J363" s="12">
        <v>110.21530745972738</v>
      </c>
      <c r="K363" s="12">
        <v>111.18878899812348</v>
      </c>
      <c r="L363" s="12">
        <v>111.16358726948154</v>
      </c>
      <c r="M363" s="12">
        <v>111.21067880278115</v>
      </c>
      <c r="N363" s="12">
        <v>111.09906319603199</v>
      </c>
      <c r="O363" s="12">
        <v>110.76589978132799</v>
      </c>
      <c r="P363" s="12">
        <v>110.33854143654953</v>
      </c>
      <c r="Q363" s="12">
        <v>110.30105489479189</v>
      </c>
      <c r="R363" s="12">
        <v>110.30105489479189</v>
      </c>
      <c r="S363" s="12">
        <v>110.15150349513284</v>
      </c>
      <c r="T363" s="12">
        <v>109.79419883612103</v>
      </c>
      <c r="U363" s="12">
        <v>109.52361993822691</v>
      </c>
      <c r="V363" s="12">
        <v>109.54606790739523</v>
      </c>
      <c r="W363" s="12">
        <v>108.77788859009615</v>
      </c>
      <c r="X363" s="12">
        <v>108.24951302030115</v>
      </c>
      <c r="Y363" s="12">
        <v>107.62055660922967</v>
      </c>
      <c r="Z363" s="12">
        <v>106.84459521290027</v>
      </c>
      <c r="AA363" s="12">
        <v>106.39277317722141</v>
      </c>
      <c r="AB363" s="12">
        <v>105.00306022485179</v>
      </c>
      <c r="AC363" s="12">
        <v>103.0676068778432</v>
      </c>
      <c r="AD363" s="12">
        <v>101.68337898832118</v>
      </c>
      <c r="AE363" s="12">
        <v>100</v>
      </c>
      <c r="AF363" s="12">
        <v>98.709171455047525</v>
      </c>
      <c r="AG363" s="12">
        <v>98.042262763987324</v>
      </c>
      <c r="AH363" s="12">
        <v>97.62023297575891</v>
      </c>
      <c r="AI363" s="12">
        <v>97.419130644525922</v>
      </c>
      <c r="AJ363" s="12">
        <v>97.315617442288911</v>
      </c>
      <c r="AK363" s="12">
        <v>97.695805911919223</v>
      </c>
      <c r="AL363" s="12">
        <v>98.268467930218179</v>
      </c>
      <c r="AM363" s="12">
        <v>98.274142833715217</v>
      </c>
      <c r="AN363" s="12">
        <v>97.971208398483029</v>
      </c>
    </row>
    <row r="364" spans="1:40">
      <c r="A364" s="1" t="s">
        <v>524</v>
      </c>
      <c r="B364" s="1" t="s">
        <v>533</v>
      </c>
      <c r="D364" s="1" t="s">
        <v>598</v>
      </c>
      <c r="F364" s="1">
        <v>94</v>
      </c>
      <c r="G364" s="1" t="s">
        <v>264</v>
      </c>
      <c r="H364" s="1" t="str">
        <f t="shared" si="17"/>
        <v>94아파트</v>
      </c>
      <c r="I364" s="12">
        <v>101.27596629924454</v>
      </c>
      <c r="J364" s="12">
        <v>101.94529095484305</v>
      </c>
      <c r="K364" s="12">
        <v>102.55907018838019</v>
      </c>
      <c r="L364" s="12">
        <v>102.95104915404586</v>
      </c>
      <c r="M364" s="12">
        <v>103.01831074729863</v>
      </c>
      <c r="N364" s="12">
        <v>103.21377025029231</v>
      </c>
      <c r="O364" s="12">
        <v>103.4408499572714</v>
      </c>
      <c r="P364" s="12">
        <v>103.8197942022059</v>
      </c>
      <c r="Q364" s="12">
        <v>104.30546405128165</v>
      </c>
      <c r="R364" s="12">
        <v>104.4525404550606</v>
      </c>
      <c r="S364" s="12">
        <v>104.32235657071519</v>
      </c>
      <c r="T364" s="12">
        <v>104.17254608413603</v>
      </c>
      <c r="U364" s="12">
        <v>103.9220544677937</v>
      </c>
      <c r="V364" s="12">
        <v>103.82939155942557</v>
      </c>
      <c r="W364" s="12">
        <v>103.56525569070223</v>
      </c>
      <c r="X364" s="12">
        <v>103.0655395670337</v>
      </c>
      <c r="Y364" s="12">
        <v>102.67886731811598</v>
      </c>
      <c r="Z364" s="12">
        <v>102.11476869379089</v>
      </c>
      <c r="AA364" s="12">
        <v>101.77838722970981</v>
      </c>
      <c r="AB364" s="12">
        <v>101.50795900463385</v>
      </c>
      <c r="AC364" s="12">
        <v>100.96368158717605</v>
      </c>
      <c r="AD364" s="12">
        <v>100.35614464576003</v>
      </c>
      <c r="AE364" s="12">
        <v>100</v>
      </c>
      <c r="AF364" s="12">
        <v>99.550176994555045</v>
      </c>
      <c r="AG364" s="12">
        <v>99.067727414673982</v>
      </c>
      <c r="AH364" s="12">
        <v>98.842274206402152</v>
      </c>
      <c r="AI364" s="12">
        <v>98.65030547875395</v>
      </c>
      <c r="AJ364" s="12">
        <v>98.816940175704843</v>
      </c>
      <c r="AK364" s="12">
        <v>99.01555291338795</v>
      </c>
      <c r="AL364" s="12">
        <v>99.122819786015697</v>
      </c>
      <c r="AM364" s="12">
        <v>99.057198896238745</v>
      </c>
      <c r="AN364" s="12">
        <v>98.740764482774892</v>
      </c>
    </row>
    <row r="365" spans="1:40">
      <c r="A365" s="1" t="s">
        <v>524</v>
      </c>
      <c r="B365" s="1" t="s">
        <v>533</v>
      </c>
      <c r="D365" s="1" t="s">
        <v>598</v>
      </c>
      <c r="E365" s="1" t="s">
        <v>599</v>
      </c>
      <c r="F365" s="1">
        <v>95</v>
      </c>
      <c r="G365" s="1" t="s">
        <v>264</v>
      </c>
      <c r="H365" s="1" t="str">
        <f t="shared" si="17"/>
        <v>95아파트</v>
      </c>
      <c r="I365" s="12">
        <v>99.771946017214049</v>
      </c>
      <c r="J365" s="12">
        <v>100.49265259683926</v>
      </c>
      <c r="K365" s="12">
        <v>101.11190911522903</v>
      </c>
      <c r="L365" s="12">
        <v>101.37018420629924</v>
      </c>
      <c r="M365" s="12">
        <v>101.43053962445535</v>
      </c>
      <c r="N365" s="12">
        <v>101.55985721871957</v>
      </c>
      <c r="O365" s="12">
        <v>101.89302902300916</v>
      </c>
      <c r="P365" s="12">
        <v>102.31112845260213</v>
      </c>
      <c r="Q365" s="12">
        <v>102.58243678138739</v>
      </c>
      <c r="R365" s="12">
        <v>102.81484172750625</v>
      </c>
      <c r="S365" s="12">
        <v>103.1415982807285</v>
      </c>
      <c r="T365" s="12">
        <v>103.10393669838179</v>
      </c>
      <c r="U365" s="12">
        <v>102.96188413317472</v>
      </c>
      <c r="V365" s="12">
        <v>102.71133159335592</v>
      </c>
      <c r="W365" s="12">
        <v>102.35825554512763</v>
      </c>
      <c r="X365" s="12">
        <v>102.1732063143595</v>
      </c>
      <c r="Y365" s="12">
        <v>101.99976005882563</v>
      </c>
      <c r="Z365" s="12">
        <v>101.6249910414943</v>
      </c>
      <c r="AA365" s="12">
        <v>101.22775724467338</v>
      </c>
      <c r="AB365" s="12">
        <v>100.91754753863252</v>
      </c>
      <c r="AC365" s="12">
        <v>100.32082295902391</v>
      </c>
      <c r="AD365" s="12">
        <v>100.19419470423182</v>
      </c>
      <c r="AE365" s="12">
        <v>100</v>
      </c>
      <c r="AF365" s="12">
        <v>99.239664132123934</v>
      </c>
      <c r="AG365" s="12">
        <v>99.115643085709436</v>
      </c>
      <c r="AH365" s="12">
        <v>98.859934235335601</v>
      </c>
      <c r="AI365" s="12">
        <v>98.740233057194828</v>
      </c>
      <c r="AJ365" s="12">
        <v>98.743235987158755</v>
      </c>
      <c r="AK365" s="12">
        <v>98.895579935036821</v>
      </c>
      <c r="AL365" s="12">
        <v>98.78508910884976</v>
      </c>
      <c r="AM365" s="12">
        <v>98.676369238149348</v>
      </c>
      <c r="AN365" s="12">
        <v>98.456701140449852</v>
      </c>
    </row>
    <row r="366" spans="1:40">
      <c r="A366" s="1" t="s">
        <v>524</v>
      </c>
      <c r="B366" s="1" t="s">
        <v>533</v>
      </c>
      <c r="D366" s="1" t="s">
        <v>598</v>
      </c>
      <c r="E366" s="1" t="s">
        <v>600</v>
      </c>
      <c r="F366" s="1">
        <v>96</v>
      </c>
      <c r="G366" s="1" t="s">
        <v>264</v>
      </c>
      <c r="H366" s="1" t="str">
        <f t="shared" si="17"/>
        <v>96아파트</v>
      </c>
      <c r="I366" s="12">
        <v>103.42828773044764</v>
      </c>
      <c r="J366" s="12">
        <v>103.79255953761511</v>
      </c>
      <c r="K366" s="12">
        <v>104.10706376310652</v>
      </c>
      <c r="L366" s="12">
        <v>104.2112511662809</v>
      </c>
      <c r="M366" s="12">
        <v>103.94641732261204</v>
      </c>
      <c r="N366" s="12">
        <v>104.25985118379903</v>
      </c>
      <c r="O366" s="12">
        <v>104.2130482953991</v>
      </c>
      <c r="P366" s="12">
        <v>104.54530945125262</v>
      </c>
      <c r="Q366" s="12">
        <v>105.11465877647679</v>
      </c>
      <c r="R366" s="12">
        <v>105.26712454514487</v>
      </c>
      <c r="S366" s="12">
        <v>105.22449158387828</v>
      </c>
      <c r="T366" s="12">
        <v>105.11522961462268</v>
      </c>
      <c r="U366" s="12">
        <v>105.07345276055504</v>
      </c>
      <c r="V366" s="12">
        <v>104.79076171278973</v>
      </c>
      <c r="W366" s="12">
        <v>104.00918915100105</v>
      </c>
      <c r="X366" s="12">
        <v>103.72266571195097</v>
      </c>
      <c r="Y366" s="12">
        <v>103.42587949662781</v>
      </c>
      <c r="Z366" s="12">
        <v>102.547832710807</v>
      </c>
      <c r="AA366" s="12">
        <v>102.42942836443468</v>
      </c>
      <c r="AB366" s="12">
        <v>102.10960409021686</v>
      </c>
      <c r="AC366" s="12">
        <v>101.37216341552262</v>
      </c>
      <c r="AD366" s="12">
        <v>100.34872027813822</v>
      </c>
      <c r="AE366" s="12">
        <v>100</v>
      </c>
      <c r="AF366" s="12">
        <v>99.995436370782159</v>
      </c>
      <c r="AG366" s="12">
        <v>99.638608653697432</v>
      </c>
      <c r="AH366" s="12">
        <v>99.377402200222292</v>
      </c>
      <c r="AI366" s="12">
        <v>99.301885013360973</v>
      </c>
      <c r="AJ366" s="12">
        <v>99.723776442239981</v>
      </c>
      <c r="AK366" s="12">
        <v>99.947629258487751</v>
      </c>
      <c r="AL366" s="12">
        <v>100.30805694005522</v>
      </c>
      <c r="AM366" s="12">
        <v>100.46442779709548</v>
      </c>
      <c r="AN366" s="12">
        <v>100.14680956286712</v>
      </c>
    </row>
    <row r="367" spans="1:40">
      <c r="A367" s="1" t="s">
        <v>524</v>
      </c>
      <c r="B367" s="1" t="s">
        <v>533</v>
      </c>
      <c r="D367" s="1" t="s">
        <v>598</v>
      </c>
      <c r="E367" s="1" t="s">
        <v>601</v>
      </c>
      <c r="F367" s="1">
        <v>97</v>
      </c>
      <c r="G367" s="1" t="s">
        <v>264</v>
      </c>
      <c r="H367" s="1" t="str">
        <f t="shared" si="17"/>
        <v>97아파트</v>
      </c>
      <c r="I367" s="12">
        <v>100.80036574836427</v>
      </c>
      <c r="J367" s="12">
        <v>100.93660022978112</v>
      </c>
      <c r="K367" s="12">
        <v>101.49234728389175</v>
      </c>
      <c r="L367" s="12">
        <v>101.88583334225964</v>
      </c>
      <c r="M367" s="12">
        <v>102.13248236933366</v>
      </c>
      <c r="N367" s="12">
        <v>102.24200495541542</v>
      </c>
      <c r="O367" s="12">
        <v>102.36164308521991</v>
      </c>
      <c r="P367" s="12">
        <v>102.51771365952287</v>
      </c>
      <c r="Q367" s="12">
        <v>102.6690168690169</v>
      </c>
      <c r="R367" s="12">
        <v>102.70781989226002</v>
      </c>
      <c r="S367" s="12">
        <v>102.59090171455723</v>
      </c>
      <c r="T367" s="12">
        <v>102.46745186513284</v>
      </c>
      <c r="U367" s="12">
        <v>102.17219207583372</v>
      </c>
      <c r="V367" s="12">
        <v>102.12866443734021</v>
      </c>
      <c r="W367" s="12">
        <v>101.98040571402375</v>
      </c>
      <c r="X367" s="12">
        <v>102.01550100614406</v>
      </c>
      <c r="Y367" s="12">
        <v>101.65970806814204</v>
      </c>
      <c r="Z367" s="12">
        <v>101.31648090470249</v>
      </c>
      <c r="AA367" s="12">
        <v>100.94657059686651</v>
      </c>
      <c r="AB367" s="12">
        <v>100.76093452856681</v>
      </c>
      <c r="AC367" s="12">
        <v>100.26077709490671</v>
      </c>
      <c r="AD367" s="12">
        <v>100.09275023495285</v>
      </c>
      <c r="AE367" s="12">
        <v>100</v>
      </c>
      <c r="AF367" s="12">
        <v>99.228690749421233</v>
      </c>
      <c r="AG367" s="12">
        <v>98.208104849029723</v>
      </c>
      <c r="AH367" s="12">
        <v>98.159413483255989</v>
      </c>
      <c r="AI367" s="12">
        <v>97.788536509275175</v>
      </c>
      <c r="AJ367" s="12">
        <v>97.883260921163071</v>
      </c>
      <c r="AK367" s="12">
        <v>97.97958296929032</v>
      </c>
      <c r="AL367" s="12">
        <v>98.38510154492333</v>
      </c>
      <c r="AM367" s="12">
        <v>98.013877475654709</v>
      </c>
      <c r="AN367" s="12">
        <v>97.831104890228957</v>
      </c>
    </row>
    <row r="368" spans="1:40">
      <c r="A368" s="1" t="s">
        <v>524</v>
      </c>
      <c r="B368" s="1" t="s">
        <v>533</v>
      </c>
      <c r="D368" s="1" t="s">
        <v>598</v>
      </c>
      <c r="E368" s="1" t="s">
        <v>602</v>
      </c>
      <c r="F368" s="1">
        <v>98</v>
      </c>
      <c r="G368" s="1" t="s">
        <v>264</v>
      </c>
      <c r="H368" s="1" t="str">
        <f t="shared" si="17"/>
        <v>98아파트</v>
      </c>
      <c r="I368" s="12">
        <v>100.9769706041353</v>
      </c>
      <c r="J368" s="12">
        <v>102.07558375397075</v>
      </c>
      <c r="K368" s="12">
        <v>102.93429264959406</v>
      </c>
      <c r="L368" s="12">
        <v>103.63927200914169</v>
      </c>
      <c r="M368" s="12">
        <v>103.87922312796842</v>
      </c>
      <c r="N368" s="12">
        <v>104.07404987521927</v>
      </c>
      <c r="O368" s="12">
        <v>104.47855701880582</v>
      </c>
      <c r="P368" s="12">
        <v>104.96634136207227</v>
      </c>
      <c r="Q368" s="12">
        <v>105.70216429933048</v>
      </c>
      <c r="R368" s="12">
        <v>105.83187069829633</v>
      </c>
      <c r="S368" s="12">
        <v>105.29113303978927</v>
      </c>
      <c r="T368" s="12">
        <v>105.01602583113431</v>
      </c>
      <c r="U368" s="12">
        <v>104.55068061858321</v>
      </c>
      <c r="V368" s="12">
        <v>104.69011720594591</v>
      </c>
      <c r="W368" s="12">
        <v>104.81273513691545</v>
      </c>
      <c r="X368" s="12">
        <v>103.69850201119644</v>
      </c>
      <c r="Y368" s="12">
        <v>103.07614408135956</v>
      </c>
      <c r="Z368" s="12">
        <v>102.5015014841161</v>
      </c>
      <c r="AA368" s="12">
        <v>102.06969822622779</v>
      </c>
      <c r="AB368" s="12">
        <v>101.82833359228087</v>
      </c>
      <c r="AC368" s="12">
        <v>101.44177440896426</v>
      </c>
      <c r="AD368" s="12">
        <v>100.59019900754636</v>
      </c>
      <c r="AE368" s="12">
        <v>100</v>
      </c>
      <c r="AF368" s="12">
        <v>99.552329148739432</v>
      </c>
      <c r="AG368" s="12">
        <v>98.932144590783608</v>
      </c>
      <c r="AH368" s="12">
        <v>98.685607923683904</v>
      </c>
      <c r="AI368" s="12">
        <v>98.423854636864235</v>
      </c>
      <c r="AJ368" s="12">
        <v>98.538503626497402</v>
      </c>
      <c r="AK368" s="12">
        <v>98.790987044872594</v>
      </c>
      <c r="AL368" s="12">
        <v>98.740472576419421</v>
      </c>
      <c r="AM368" s="12">
        <v>98.656915123674239</v>
      </c>
      <c r="AN368" s="12">
        <v>98.220185814949119</v>
      </c>
    </row>
    <row r="369" spans="1:40">
      <c r="A369" s="1" t="s">
        <v>524</v>
      </c>
      <c r="B369" s="1" t="s">
        <v>533</v>
      </c>
      <c r="C369" s="1" t="s">
        <v>536</v>
      </c>
      <c r="F369" s="1">
        <v>99</v>
      </c>
      <c r="G369" s="1" t="s">
        <v>264</v>
      </c>
      <c r="H369" s="1" t="str">
        <f t="shared" si="17"/>
        <v>99아파트</v>
      </c>
      <c r="U369" s="12">
        <v>102.88258794096031</v>
      </c>
      <c r="V369" s="12">
        <v>102.70888089387084</v>
      </c>
      <c r="W369" s="12">
        <v>102.6123481871735</v>
      </c>
      <c r="X369" s="12">
        <v>102.54608918180482</v>
      </c>
      <c r="Y369" s="12">
        <v>102.27121461830973</v>
      </c>
      <c r="Z369" s="12">
        <v>101.93508792654363</v>
      </c>
      <c r="AA369" s="12">
        <v>101.50163225894488</v>
      </c>
      <c r="AB369" s="12">
        <v>101.06691731540914</v>
      </c>
      <c r="AC369" s="12">
        <v>100.61438566780735</v>
      </c>
      <c r="AD369" s="12">
        <v>100.23601808839871</v>
      </c>
      <c r="AE369" s="12">
        <v>100</v>
      </c>
      <c r="AF369" s="12">
        <v>99.661119336310904</v>
      </c>
      <c r="AG369" s="12">
        <v>99.152506233273257</v>
      </c>
      <c r="AH369" s="12">
        <v>98.791199709047234</v>
      </c>
      <c r="AI369" s="12">
        <v>98.471216683775751</v>
      </c>
      <c r="AJ369" s="12">
        <v>98.540630515809127</v>
      </c>
      <c r="AK369" s="12">
        <v>98.861485498430454</v>
      </c>
      <c r="AL369" s="12">
        <v>98.966766433033925</v>
      </c>
      <c r="AM369" s="12">
        <v>98.827830412023459</v>
      </c>
      <c r="AN369" s="12">
        <v>98.538325874514683</v>
      </c>
    </row>
    <row r="370" spans="1:40">
      <c r="A370" s="1" t="s">
        <v>524</v>
      </c>
      <c r="B370" s="1" t="s">
        <v>533</v>
      </c>
      <c r="D370" s="1" t="s">
        <v>603</v>
      </c>
      <c r="F370" s="1">
        <v>100</v>
      </c>
      <c r="G370" s="1" t="s">
        <v>264</v>
      </c>
      <c r="H370" s="1" t="str">
        <f t="shared" si="17"/>
        <v>100아파트</v>
      </c>
      <c r="I370" s="12">
        <v>106.0126546630822</v>
      </c>
      <c r="J370" s="12">
        <v>106.26805869097504</v>
      </c>
      <c r="K370" s="12">
        <v>106.46705939524475</v>
      </c>
      <c r="L370" s="12">
        <v>106.66695882088651</v>
      </c>
      <c r="M370" s="12">
        <v>106.63212487578885</v>
      </c>
      <c r="N370" s="12">
        <v>106.57086524090182</v>
      </c>
      <c r="O370" s="12">
        <v>106.51654993220734</v>
      </c>
      <c r="P370" s="12">
        <v>106.38996371626638</v>
      </c>
      <c r="Q370" s="12">
        <v>106.21608721788957</v>
      </c>
      <c r="R370" s="12">
        <v>106.14098616578947</v>
      </c>
      <c r="S370" s="12">
        <v>106.1296485418319</v>
      </c>
      <c r="T370" s="12">
        <v>106.05166267231122</v>
      </c>
      <c r="U370" s="12">
        <v>105.29476120802465</v>
      </c>
      <c r="V370" s="12">
        <v>104.80767521881596</v>
      </c>
      <c r="W370" s="12">
        <v>104.42426599591931</v>
      </c>
      <c r="X370" s="12">
        <v>103.98829091714255</v>
      </c>
      <c r="Y370" s="12">
        <v>103.28810069869854</v>
      </c>
      <c r="Z370" s="12">
        <v>102.82559893581363</v>
      </c>
      <c r="AA370" s="12">
        <v>102.21349967189073</v>
      </c>
      <c r="AB370" s="12">
        <v>101.76649066279414</v>
      </c>
      <c r="AC370" s="12">
        <v>101.14627443839305</v>
      </c>
      <c r="AD370" s="12">
        <v>100.38738515525262</v>
      </c>
      <c r="AE370" s="12">
        <v>100</v>
      </c>
      <c r="AF370" s="12">
        <v>99.628254044274712</v>
      </c>
      <c r="AG370" s="12">
        <v>98.634208658511042</v>
      </c>
      <c r="AH370" s="12">
        <v>98.021928247600044</v>
      </c>
      <c r="AI370" s="12">
        <v>97.565502880079819</v>
      </c>
      <c r="AJ370" s="12">
        <v>97.578051311077331</v>
      </c>
      <c r="AK370" s="12">
        <v>97.869266189342483</v>
      </c>
      <c r="AL370" s="12">
        <v>97.884963022907783</v>
      </c>
      <c r="AM370" s="12">
        <v>97.72458924128604</v>
      </c>
      <c r="AN370" s="12">
        <v>97.265280760990407</v>
      </c>
    </row>
    <row r="371" spans="1:40">
      <c r="A371" s="1" t="s">
        <v>524</v>
      </c>
      <c r="B371" s="1" t="s">
        <v>533</v>
      </c>
      <c r="D371" s="1" t="s">
        <v>603</v>
      </c>
      <c r="E371" s="1" t="s">
        <v>604</v>
      </c>
      <c r="F371" s="1">
        <v>101</v>
      </c>
      <c r="G371" s="1" t="s">
        <v>264</v>
      </c>
      <c r="H371" s="1" t="str">
        <f t="shared" si="17"/>
        <v>101아파트</v>
      </c>
      <c r="I371" s="12">
        <v>105.52555113567274</v>
      </c>
      <c r="J371" s="12">
        <v>105.86362610125937</v>
      </c>
      <c r="K371" s="12">
        <v>106.18748782219694</v>
      </c>
      <c r="L371" s="12">
        <v>106.4863352893716</v>
      </c>
      <c r="M371" s="12">
        <v>106.66845776156715</v>
      </c>
      <c r="N371" s="12">
        <v>106.57961634834918</v>
      </c>
      <c r="O371" s="12">
        <v>106.56529153553417</v>
      </c>
      <c r="P371" s="12">
        <v>106.45652480907921</v>
      </c>
      <c r="Q371" s="12">
        <v>106.44283533526564</v>
      </c>
      <c r="R371" s="12">
        <v>106.47308749229128</v>
      </c>
      <c r="S371" s="12">
        <v>106.42389998394374</v>
      </c>
      <c r="T371" s="12">
        <v>106.36995810349688</v>
      </c>
      <c r="U371" s="12">
        <v>105.22567844813706</v>
      </c>
      <c r="V371" s="12">
        <v>104.88638250225608</v>
      </c>
      <c r="W371" s="12">
        <v>104.62105392621797</v>
      </c>
      <c r="X371" s="12">
        <v>104.00243299538459</v>
      </c>
      <c r="Y371" s="12">
        <v>103.36676392193954</v>
      </c>
      <c r="Z371" s="12">
        <v>102.92006761133109</v>
      </c>
      <c r="AA371" s="12">
        <v>102.27988766418521</v>
      </c>
      <c r="AB371" s="12">
        <v>101.93922784962454</v>
      </c>
      <c r="AC371" s="12">
        <v>101.12703167869151</v>
      </c>
      <c r="AD371" s="12">
        <v>100.32731531283547</v>
      </c>
      <c r="AE371" s="12">
        <v>100</v>
      </c>
      <c r="AF371" s="12">
        <v>99.731491568289059</v>
      </c>
      <c r="AG371" s="12">
        <v>98.36222015790969</v>
      </c>
      <c r="AH371" s="12">
        <v>97.498783204284607</v>
      </c>
      <c r="AI371" s="12">
        <v>96.987016427419221</v>
      </c>
      <c r="AJ371" s="12">
        <v>97.112545131359695</v>
      </c>
      <c r="AK371" s="12">
        <v>97.561829729175955</v>
      </c>
      <c r="AL371" s="12">
        <v>97.562055827162993</v>
      </c>
      <c r="AM371" s="12">
        <v>97.383032985466897</v>
      </c>
      <c r="AN371" s="12">
        <v>96.742445434242214</v>
      </c>
    </row>
    <row r="372" spans="1:40">
      <c r="A372" s="1" t="s">
        <v>524</v>
      </c>
      <c r="B372" s="1" t="s">
        <v>533</v>
      </c>
      <c r="D372" s="1" t="s">
        <v>603</v>
      </c>
      <c r="E372" s="1" t="s">
        <v>605</v>
      </c>
      <c r="F372" s="1">
        <v>102</v>
      </c>
      <c r="G372" s="1" t="s">
        <v>264</v>
      </c>
      <c r="H372" s="1" t="str">
        <f t="shared" si="17"/>
        <v>102아파트</v>
      </c>
      <c r="I372" s="12">
        <v>106.22350660702223</v>
      </c>
      <c r="J372" s="12">
        <v>106.42605950473785</v>
      </c>
      <c r="K372" s="12">
        <v>106.44497895654513</v>
      </c>
      <c r="L372" s="12">
        <v>106.55329845095874</v>
      </c>
      <c r="M372" s="12">
        <v>105.95170046057815</v>
      </c>
      <c r="N372" s="12">
        <v>105.92065444277175</v>
      </c>
      <c r="O372" s="12">
        <v>105.85157390539366</v>
      </c>
      <c r="P372" s="12">
        <v>105.75944368069945</v>
      </c>
      <c r="Q372" s="12">
        <v>105.44772396159662</v>
      </c>
      <c r="R372" s="12">
        <v>105.23122711782538</v>
      </c>
      <c r="S372" s="12">
        <v>105.24808290560799</v>
      </c>
      <c r="T372" s="12">
        <v>105.2089770850245</v>
      </c>
      <c r="U372" s="12">
        <v>104.94055413205852</v>
      </c>
      <c r="V372" s="12">
        <v>104.37429313786706</v>
      </c>
      <c r="W372" s="12">
        <v>104.37429313786706</v>
      </c>
      <c r="X372" s="12">
        <v>104.13783633471792</v>
      </c>
      <c r="Y372" s="12">
        <v>103.8586359471234</v>
      </c>
      <c r="Z372" s="12">
        <v>103.53023706486192</v>
      </c>
      <c r="AA372" s="12">
        <v>102.85438721060132</v>
      </c>
      <c r="AB372" s="12">
        <v>102.19702248056849</v>
      </c>
      <c r="AC372" s="12">
        <v>101.6178098518196</v>
      </c>
      <c r="AD372" s="12">
        <v>100.67028995607753</v>
      </c>
      <c r="AE372" s="12">
        <v>100</v>
      </c>
      <c r="AF372" s="12">
        <v>99.500913966259006</v>
      </c>
      <c r="AG372" s="12">
        <v>99.128245322166592</v>
      </c>
      <c r="AH372" s="12">
        <v>98.892918262077814</v>
      </c>
      <c r="AI372" s="12">
        <v>98.576235275109937</v>
      </c>
      <c r="AJ372" s="12">
        <v>98.309123354195009</v>
      </c>
      <c r="AK372" s="12">
        <v>98.297336060046376</v>
      </c>
      <c r="AL372" s="12">
        <v>98.319816419208223</v>
      </c>
      <c r="AM372" s="12">
        <v>98.310795092550578</v>
      </c>
      <c r="AN372" s="12">
        <v>98.135945440076981</v>
      </c>
    </row>
    <row r="373" spans="1:40">
      <c r="A373" s="1" t="s">
        <v>524</v>
      </c>
      <c r="B373" s="1" t="s">
        <v>533</v>
      </c>
      <c r="D373" s="1" t="s">
        <v>603</v>
      </c>
      <c r="E373" s="1" t="s">
        <v>606</v>
      </c>
      <c r="F373" s="1">
        <v>103</v>
      </c>
      <c r="G373" s="1" t="s">
        <v>264</v>
      </c>
      <c r="H373" s="1" t="str">
        <f t="shared" si="17"/>
        <v>103아파트</v>
      </c>
      <c r="I373" s="12">
        <v>107.84286018317735</v>
      </c>
      <c r="J373" s="12">
        <v>107.81928658231993</v>
      </c>
      <c r="K373" s="12">
        <v>107.81928658231993</v>
      </c>
      <c r="L373" s="12">
        <v>107.75035458433616</v>
      </c>
      <c r="M373" s="12">
        <v>107.9358411736977</v>
      </c>
      <c r="N373" s="12">
        <v>107.93860867200816</v>
      </c>
      <c r="O373" s="12">
        <v>107.72731882064762</v>
      </c>
      <c r="P373" s="12">
        <v>107.44032530983625</v>
      </c>
      <c r="Q373" s="12">
        <v>106.8146115007937</v>
      </c>
      <c r="R373" s="12">
        <v>106.55568728004796</v>
      </c>
      <c r="S373" s="12">
        <v>106.65999098092328</v>
      </c>
      <c r="T373" s="12">
        <v>106.3837344992773</v>
      </c>
      <c r="U373" s="12">
        <v>106.24504345786252</v>
      </c>
      <c r="V373" s="12">
        <v>105.32627085515122</v>
      </c>
      <c r="W373" s="12">
        <v>103.7500950445552</v>
      </c>
      <c r="X373" s="12">
        <v>103.64911633311597</v>
      </c>
      <c r="Y373" s="12">
        <v>101.90666678629592</v>
      </c>
      <c r="Z373" s="12">
        <v>101.1334685016005</v>
      </c>
      <c r="AA373" s="12">
        <v>100.74848206304132</v>
      </c>
      <c r="AB373" s="12">
        <v>100.2830209593522</v>
      </c>
      <c r="AC373" s="12">
        <v>100.33028535772836</v>
      </c>
      <c r="AD373" s="12">
        <v>100.08626209510855</v>
      </c>
      <c r="AE373" s="12">
        <v>100</v>
      </c>
      <c r="AF373" s="12">
        <v>99.469989354858896</v>
      </c>
      <c r="AG373" s="12">
        <v>98.750491654160484</v>
      </c>
      <c r="AH373" s="12">
        <v>98.404595932328348</v>
      </c>
      <c r="AI373" s="12">
        <v>97.899051967529275</v>
      </c>
      <c r="AJ373" s="12">
        <v>98.001749178928108</v>
      </c>
      <c r="AK373" s="12">
        <v>98.252218003813681</v>
      </c>
      <c r="AL373" s="12">
        <v>98.315886057166253</v>
      </c>
      <c r="AM373" s="12">
        <v>97.937617208765417</v>
      </c>
      <c r="AN373" s="12">
        <v>97.647454757013747</v>
      </c>
    </row>
    <row r="374" spans="1:40">
      <c r="A374" s="1" t="s">
        <v>524</v>
      </c>
      <c r="B374" s="1" t="s">
        <v>533</v>
      </c>
      <c r="D374" s="1" t="s">
        <v>607</v>
      </c>
      <c r="F374" s="1">
        <v>104</v>
      </c>
      <c r="G374" s="1" t="s">
        <v>264</v>
      </c>
      <c r="H374" s="1" t="str">
        <f t="shared" si="17"/>
        <v>104아파트</v>
      </c>
      <c r="I374" s="12">
        <v>100.23842356073159</v>
      </c>
      <c r="J374" s="12">
        <v>100.48147644696672</v>
      </c>
      <c r="K374" s="12">
        <v>101.02396614425649</v>
      </c>
      <c r="L374" s="12">
        <v>101.16124721124626</v>
      </c>
      <c r="M374" s="12">
        <v>101.08506601390539</v>
      </c>
      <c r="N374" s="12">
        <v>101.18313830643731</v>
      </c>
      <c r="O374" s="12">
        <v>101.2644493007539</v>
      </c>
      <c r="P374" s="12">
        <v>101.25489539105652</v>
      </c>
      <c r="Q374" s="12">
        <v>101.44800875101721</v>
      </c>
      <c r="R374" s="12">
        <v>101.66892904775706</v>
      </c>
      <c r="S374" s="12">
        <v>101.71465434215538</v>
      </c>
      <c r="T374" s="12">
        <v>101.7045636821704</v>
      </c>
      <c r="U374" s="12">
        <v>101.83553426563456</v>
      </c>
      <c r="V374" s="12">
        <v>101.88141608334446</v>
      </c>
      <c r="W374" s="12">
        <v>101.6806545220194</v>
      </c>
      <c r="X374" s="12">
        <v>101.59371957370875</v>
      </c>
      <c r="Y374" s="12">
        <v>101.60267183176656</v>
      </c>
      <c r="Z374" s="12">
        <v>101.47612813906991</v>
      </c>
      <c r="AA374" s="12">
        <v>100.84840428104084</v>
      </c>
      <c r="AB374" s="12">
        <v>100.32431874328567</v>
      </c>
      <c r="AC374" s="12">
        <v>100.15974846790735</v>
      </c>
      <c r="AD374" s="12">
        <v>100.08509508319838</v>
      </c>
      <c r="AE374" s="12">
        <v>100</v>
      </c>
      <c r="AF374" s="12">
        <v>99.750581505819795</v>
      </c>
      <c r="AG374" s="12">
        <v>99.251330765169087</v>
      </c>
      <c r="AH374" s="12">
        <v>99.031712276310031</v>
      </c>
      <c r="AI374" s="12">
        <v>98.638142092395455</v>
      </c>
      <c r="AJ374" s="12">
        <v>98.514718595300025</v>
      </c>
      <c r="AK374" s="12">
        <v>99.086363943581503</v>
      </c>
      <c r="AL374" s="12">
        <v>99.256047333455498</v>
      </c>
      <c r="AM374" s="12">
        <v>99.226596456330526</v>
      </c>
      <c r="AN374" s="12">
        <v>98.952623743821306</v>
      </c>
    </row>
    <row r="375" spans="1:40">
      <c r="A375" s="1" t="s">
        <v>524</v>
      </c>
      <c r="B375" s="1" t="s">
        <v>533</v>
      </c>
      <c r="D375" s="1" t="s">
        <v>607</v>
      </c>
      <c r="E375" s="1" t="s">
        <v>608</v>
      </c>
      <c r="F375" s="1">
        <v>105</v>
      </c>
      <c r="G375" s="1" t="s">
        <v>264</v>
      </c>
      <c r="H375" s="1" t="str">
        <f t="shared" si="17"/>
        <v>105아파트</v>
      </c>
      <c r="I375" s="12">
        <v>101.41629765923996</v>
      </c>
      <c r="J375" s="12">
        <v>101.75247857954612</v>
      </c>
      <c r="K375" s="12">
        <v>102.35019580013724</v>
      </c>
      <c r="L375" s="12">
        <v>102.4605188473715</v>
      </c>
      <c r="M375" s="12">
        <v>102.46338221600791</v>
      </c>
      <c r="N375" s="12">
        <v>102.49921596289212</v>
      </c>
      <c r="O375" s="12">
        <v>102.53915204361708</v>
      </c>
      <c r="P375" s="12">
        <v>102.5114878222993</v>
      </c>
      <c r="Q375" s="12">
        <v>102.44822910269914</v>
      </c>
      <c r="R375" s="12">
        <v>102.83297902284916</v>
      </c>
      <c r="S375" s="12">
        <v>102.93526689076025</v>
      </c>
      <c r="T375" s="12">
        <v>102.93169696105394</v>
      </c>
      <c r="U375" s="12">
        <v>102.96068540415838</v>
      </c>
      <c r="V375" s="12">
        <v>102.96068540415838</v>
      </c>
      <c r="W375" s="12">
        <v>103.00178299792792</v>
      </c>
      <c r="X375" s="12">
        <v>102.6600755795769</v>
      </c>
      <c r="Y375" s="12">
        <v>102.55238783353423</v>
      </c>
      <c r="Z375" s="12">
        <v>102.44022286920614</v>
      </c>
      <c r="AA375" s="12">
        <v>101.57567549244101</v>
      </c>
      <c r="AB375" s="12">
        <v>100.50296871921323</v>
      </c>
      <c r="AC375" s="12">
        <v>100.31272709556809</v>
      </c>
      <c r="AD375" s="12">
        <v>99.933411578931938</v>
      </c>
      <c r="AE375" s="12">
        <v>100</v>
      </c>
      <c r="AF375" s="12">
        <v>100.04099897170526</v>
      </c>
      <c r="AG375" s="12">
        <v>99.982002687548189</v>
      </c>
      <c r="AH375" s="12">
        <v>99.869313289640189</v>
      </c>
      <c r="AI375" s="12">
        <v>99.156256471246436</v>
      </c>
      <c r="AJ375" s="12">
        <v>98.738540337116603</v>
      </c>
      <c r="AK375" s="12">
        <v>99.306271522524185</v>
      </c>
      <c r="AL375" s="12">
        <v>99.512177811925255</v>
      </c>
      <c r="AM375" s="12">
        <v>99.721071201478352</v>
      </c>
      <c r="AN375" s="12">
        <v>99.582473402675546</v>
      </c>
    </row>
    <row r="376" spans="1:40">
      <c r="A376" s="1" t="s">
        <v>524</v>
      </c>
      <c r="B376" s="1" t="s">
        <v>533</v>
      </c>
      <c r="D376" s="1" t="s">
        <v>607</v>
      </c>
      <c r="E376" s="1" t="s">
        <v>609</v>
      </c>
      <c r="F376" s="1">
        <v>106</v>
      </c>
      <c r="G376" s="1" t="s">
        <v>264</v>
      </c>
      <c r="H376" s="1" t="str">
        <f t="shared" si="17"/>
        <v>106아파트</v>
      </c>
      <c r="I376" s="12">
        <v>99.275706263380016</v>
      </c>
      <c r="J376" s="12">
        <v>99.443518983721177</v>
      </c>
      <c r="K376" s="12">
        <v>99.941392179122786</v>
      </c>
      <c r="L376" s="12">
        <v>100.10039670103815</v>
      </c>
      <c r="M376" s="12">
        <v>99.960506897654369</v>
      </c>
      <c r="N376" s="12">
        <v>100.10872980107422</v>
      </c>
      <c r="O376" s="12">
        <v>100.22341001192807</v>
      </c>
      <c r="P376" s="12">
        <v>100.22847567687324</v>
      </c>
      <c r="Q376" s="12">
        <v>100.6290215561675</v>
      </c>
      <c r="R376" s="12">
        <v>100.71723999902295</v>
      </c>
      <c r="S376" s="12">
        <v>100.71723999902295</v>
      </c>
      <c r="T376" s="12">
        <v>100.70188257928417</v>
      </c>
      <c r="U376" s="12">
        <v>100.91511471006554</v>
      </c>
      <c r="V376" s="12">
        <v>100.99816638754999</v>
      </c>
      <c r="W376" s="12">
        <v>100.6018123919942</v>
      </c>
      <c r="X376" s="12">
        <v>100.72096124027139</v>
      </c>
      <c r="Y376" s="12">
        <v>100.82456930138738</v>
      </c>
      <c r="Z376" s="12">
        <v>100.68635471239513</v>
      </c>
      <c r="AA376" s="12">
        <v>100.2513968639151</v>
      </c>
      <c r="AB376" s="12">
        <v>100.17694142411017</v>
      </c>
      <c r="AC376" s="12">
        <v>100.0335195750488</v>
      </c>
      <c r="AD376" s="12">
        <v>100.2106035695699</v>
      </c>
      <c r="AE376" s="12">
        <v>100</v>
      </c>
      <c r="AF376" s="12">
        <v>99.516196081498208</v>
      </c>
      <c r="AG376" s="12">
        <v>98.66398944984293</v>
      </c>
      <c r="AH376" s="12">
        <v>98.359079547233236</v>
      </c>
      <c r="AI376" s="12">
        <v>98.220871908258971</v>
      </c>
      <c r="AJ376" s="12">
        <v>98.333975907795534</v>
      </c>
      <c r="AK376" s="12">
        <v>98.908773625466523</v>
      </c>
      <c r="AL376" s="12">
        <v>99.049271968448963</v>
      </c>
      <c r="AM376" s="12">
        <v>98.828268182438791</v>
      </c>
      <c r="AN376" s="12">
        <v>98.445873461676143</v>
      </c>
    </row>
    <row r="377" spans="1:40">
      <c r="A377" s="1" t="s">
        <v>524</v>
      </c>
      <c r="B377" s="1" t="s">
        <v>533</v>
      </c>
      <c r="D377" s="1" t="s">
        <v>610</v>
      </c>
      <c r="F377" s="1">
        <v>107</v>
      </c>
      <c r="G377" s="1" t="s">
        <v>264</v>
      </c>
      <c r="H377" s="1" t="str">
        <f t="shared" si="17"/>
        <v>107아파트</v>
      </c>
      <c r="I377" s="12">
        <v>101.80216127767656</v>
      </c>
      <c r="J377" s="12">
        <v>102.17255257697454</v>
      </c>
      <c r="K377" s="12">
        <v>102.38946921702696</v>
      </c>
      <c r="L377" s="12">
        <v>102.83517130820842</v>
      </c>
      <c r="M377" s="12">
        <v>102.95046440641762</v>
      </c>
      <c r="N377" s="12">
        <v>102.92054749837955</v>
      </c>
      <c r="O377" s="12">
        <v>102.91719570218575</v>
      </c>
      <c r="P377" s="12">
        <v>103.10557986762726</v>
      </c>
      <c r="Q377" s="12">
        <v>103.2445780543773</v>
      </c>
      <c r="R377" s="12">
        <v>103.41567733364596</v>
      </c>
      <c r="S377" s="12">
        <v>103.60653127364486</v>
      </c>
      <c r="T377" s="12">
        <v>103.49788635825473</v>
      </c>
      <c r="U377" s="12">
        <v>103.5615188066801</v>
      </c>
      <c r="V377" s="12">
        <v>103.59658283909984</v>
      </c>
      <c r="W377" s="12">
        <v>103.4077115035978</v>
      </c>
      <c r="X377" s="12">
        <v>103.44371357102851</v>
      </c>
      <c r="Y377" s="12">
        <v>102.89517931064623</v>
      </c>
      <c r="Z377" s="12">
        <v>101.81523893213841</v>
      </c>
      <c r="AA377" s="12">
        <v>101.24784755691617</v>
      </c>
      <c r="AB377" s="12">
        <v>100.7969997569744</v>
      </c>
      <c r="AC377" s="12">
        <v>100.45932215075824</v>
      </c>
      <c r="AD377" s="12">
        <v>100.43351340082447</v>
      </c>
      <c r="AE377" s="12">
        <v>100</v>
      </c>
      <c r="AF377" s="12">
        <v>99.610401591967829</v>
      </c>
      <c r="AG377" s="12">
        <v>98.854958998269055</v>
      </c>
      <c r="AH377" s="12">
        <v>97.967269146502133</v>
      </c>
      <c r="AI377" s="12">
        <v>97.710029538536148</v>
      </c>
      <c r="AJ377" s="12">
        <v>97.613504996298133</v>
      </c>
      <c r="AK377" s="12">
        <v>97.855768381462923</v>
      </c>
      <c r="AL377" s="12">
        <v>98.050688872935126</v>
      </c>
      <c r="AM377" s="12">
        <v>98.077331537589842</v>
      </c>
      <c r="AN377" s="12">
        <v>97.809797389059909</v>
      </c>
    </row>
    <row r="378" spans="1:40">
      <c r="A378" s="1" t="s">
        <v>524</v>
      </c>
      <c r="B378" s="1" t="s">
        <v>533</v>
      </c>
      <c r="D378" s="1" t="s">
        <v>611</v>
      </c>
      <c r="F378" s="1">
        <v>108</v>
      </c>
      <c r="G378" s="1" t="s">
        <v>264</v>
      </c>
      <c r="H378" s="1" t="str">
        <f t="shared" si="17"/>
        <v>108아파트</v>
      </c>
      <c r="I378" s="12">
        <v>102.49708016247195</v>
      </c>
      <c r="J378" s="12">
        <v>103.05946983358579</v>
      </c>
      <c r="K378" s="12">
        <v>103.62420501802696</v>
      </c>
      <c r="L378" s="12">
        <v>103.91405399154978</v>
      </c>
      <c r="M378" s="12">
        <v>103.85108584301882</v>
      </c>
      <c r="N378" s="12">
        <v>103.9554266801202</v>
      </c>
      <c r="O378" s="12">
        <v>104.23659568612067</v>
      </c>
      <c r="P378" s="12">
        <v>104.58804126546937</v>
      </c>
      <c r="Q378" s="12">
        <v>104.85644526547645</v>
      </c>
      <c r="R378" s="12">
        <v>104.89322394163339</v>
      </c>
      <c r="S378" s="12">
        <v>104.65541739587317</v>
      </c>
      <c r="T378" s="12">
        <v>104.37736204550967</v>
      </c>
      <c r="U378" s="12">
        <v>103.94030765656419</v>
      </c>
      <c r="V378" s="12">
        <v>103.17963376875521</v>
      </c>
      <c r="W378" s="12">
        <v>103.24810536807622</v>
      </c>
      <c r="X378" s="12">
        <v>103.11293487361448</v>
      </c>
      <c r="Y378" s="12">
        <v>102.65147995609897</v>
      </c>
      <c r="Z378" s="12">
        <v>102.22131020777701</v>
      </c>
      <c r="AA378" s="12">
        <v>101.65967232148824</v>
      </c>
      <c r="AB378" s="12">
        <v>101.17471409210968</v>
      </c>
      <c r="AC378" s="12">
        <v>100.86700910618859</v>
      </c>
      <c r="AD378" s="12">
        <v>100.22964917998517</v>
      </c>
      <c r="AE378" s="12">
        <v>100</v>
      </c>
      <c r="AF378" s="12">
        <v>99.167107451201773</v>
      </c>
      <c r="AG378" s="12">
        <v>98.547147776271558</v>
      </c>
      <c r="AH378" s="12">
        <v>98.379736723802679</v>
      </c>
      <c r="AI378" s="12">
        <v>97.717186344673294</v>
      </c>
      <c r="AJ378" s="12">
        <v>97.812880888939176</v>
      </c>
      <c r="AK378" s="12">
        <v>98.330108665179409</v>
      </c>
      <c r="AL378" s="12">
        <v>98.619625708509616</v>
      </c>
      <c r="AM378" s="12">
        <v>98.680413548081276</v>
      </c>
      <c r="AN378" s="12">
        <v>98.412405579837895</v>
      </c>
    </row>
    <row r="379" spans="1:40">
      <c r="A379" s="1" t="s">
        <v>524</v>
      </c>
      <c r="B379" s="1" t="s">
        <v>533</v>
      </c>
      <c r="D379" s="1" t="s">
        <v>612</v>
      </c>
      <c r="F379" s="1">
        <v>109</v>
      </c>
      <c r="G379" s="1" t="s">
        <v>264</v>
      </c>
      <c r="H379" s="1" t="str">
        <f t="shared" si="17"/>
        <v>109아파트</v>
      </c>
      <c r="I379" s="12">
        <v>100.31244177363665</v>
      </c>
      <c r="J379" s="12">
        <v>101.58690439373154</v>
      </c>
      <c r="K379" s="12">
        <v>102.82004854727738</v>
      </c>
      <c r="L379" s="12">
        <v>103.7430389569252</v>
      </c>
      <c r="M379" s="12">
        <v>103.93587038715884</v>
      </c>
      <c r="N379" s="12">
        <v>104.33357944569654</v>
      </c>
      <c r="O379" s="12">
        <v>104.57522281064499</v>
      </c>
      <c r="P379" s="12">
        <v>105.19728386378075</v>
      </c>
      <c r="Q379" s="12">
        <v>105.75749152381144</v>
      </c>
      <c r="R379" s="12">
        <v>105.90707107912291</v>
      </c>
      <c r="S379" s="12">
        <v>105.72611831492405</v>
      </c>
      <c r="T379" s="12">
        <v>105.49127651071362</v>
      </c>
      <c r="U379" s="12">
        <v>104.99322011957931</v>
      </c>
      <c r="V379" s="12">
        <v>104.96331456978415</v>
      </c>
      <c r="W379" s="12">
        <v>104.97947255888008</v>
      </c>
      <c r="X379" s="12">
        <v>104.31067931415441</v>
      </c>
      <c r="Y379" s="12">
        <v>103.83542925234842</v>
      </c>
      <c r="Z379" s="12">
        <v>103.59064322174977</v>
      </c>
      <c r="AA379" s="12">
        <v>103.37998557702146</v>
      </c>
      <c r="AB379" s="12">
        <v>102.38301604340717</v>
      </c>
      <c r="AC379" s="12">
        <v>101.17093957776443</v>
      </c>
      <c r="AD379" s="12">
        <v>100.39633703762352</v>
      </c>
      <c r="AE379" s="12">
        <v>100</v>
      </c>
      <c r="AF379" s="12">
        <v>99.594223314856691</v>
      </c>
      <c r="AG379" s="12">
        <v>99.475548562785718</v>
      </c>
      <c r="AH379" s="12">
        <v>99.371293440984402</v>
      </c>
      <c r="AI379" s="12">
        <v>99.237605929851284</v>
      </c>
      <c r="AJ379" s="12">
        <v>99.776876024537302</v>
      </c>
      <c r="AK379" s="12">
        <v>100.22061039390016</v>
      </c>
      <c r="AL379" s="12">
        <v>100.41019331569447</v>
      </c>
      <c r="AM379" s="12">
        <v>100.03428340030003</v>
      </c>
      <c r="AN379" s="12">
        <v>99.785964898116035</v>
      </c>
    </row>
    <row r="380" spans="1:40">
      <c r="A380" s="1" t="s">
        <v>524</v>
      </c>
      <c r="B380" s="1" t="s">
        <v>533</v>
      </c>
      <c r="D380" s="1" t="s">
        <v>613</v>
      </c>
      <c r="F380" s="1">
        <v>110</v>
      </c>
      <c r="G380" s="1" t="s">
        <v>264</v>
      </c>
      <c r="H380" s="1" t="str">
        <f t="shared" si="17"/>
        <v>110아파트</v>
      </c>
      <c r="I380" s="12">
        <v>92.167816050539074</v>
      </c>
      <c r="J380" s="12">
        <v>92.902786630385648</v>
      </c>
      <c r="K380" s="12">
        <v>93.955375695649337</v>
      </c>
      <c r="L380" s="12">
        <v>94.9656455852665</v>
      </c>
      <c r="M380" s="12">
        <v>94.676153361292492</v>
      </c>
      <c r="N380" s="12">
        <v>95.464771799050283</v>
      </c>
      <c r="O380" s="12">
        <v>96.009270184863027</v>
      </c>
      <c r="P380" s="12">
        <v>96.668028692068489</v>
      </c>
      <c r="Q380" s="12">
        <v>98.176242720928542</v>
      </c>
      <c r="R380" s="12">
        <v>99.094039530148464</v>
      </c>
      <c r="S380" s="12">
        <v>99.797268815793487</v>
      </c>
      <c r="T380" s="12">
        <v>100.20012095003592</v>
      </c>
      <c r="U380" s="12">
        <v>100.44359454596143</v>
      </c>
      <c r="V380" s="12">
        <v>100.44359454596143</v>
      </c>
      <c r="W380" s="12">
        <v>100.4678289113038</v>
      </c>
      <c r="X380" s="12">
        <v>100.35381706560261</v>
      </c>
      <c r="Y380" s="12">
        <v>100.15167208321448</v>
      </c>
      <c r="Z380" s="12">
        <v>99.9998095370633</v>
      </c>
      <c r="AA380" s="12">
        <v>100.05263269247779</v>
      </c>
      <c r="AB380" s="12">
        <v>99.998412461306444</v>
      </c>
      <c r="AC380" s="12">
        <v>99.932276397181852</v>
      </c>
      <c r="AD380" s="12">
        <v>100.01737547620456</v>
      </c>
      <c r="AE380" s="12">
        <v>100</v>
      </c>
      <c r="AF380" s="12">
        <v>100.11563189520191</v>
      </c>
      <c r="AG380" s="12">
        <v>100.06088631028074</v>
      </c>
      <c r="AH380" s="12">
        <v>99.882501047635998</v>
      </c>
      <c r="AI380" s="12">
        <v>99.776508572500006</v>
      </c>
      <c r="AJ380" s="12">
        <v>99.76933640997882</v>
      </c>
      <c r="AK380" s="12">
        <v>99.787885418702459</v>
      </c>
      <c r="AL380" s="12">
        <v>99.184614336255322</v>
      </c>
      <c r="AM380" s="12">
        <v>98.759450763636664</v>
      </c>
      <c r="AN380" s="12">
        <v>98.525221576939899</v>
      </c>
    </row>
    <row r="381" spans="1:40">
      <c r="A381" s="1" t="s">
        <v>524</v>
      </c>
      <c r="B381" s="1" t="s">
        <v>533</v>
      </c>
      <c r="D381" s="1" t="s">
        <v>614</v>
      </c>
      <c r="F381" s="1">
        <v>111</v>
      </c>
      <c r="G381" s="1" t="s">
        <v>264</v>
      </c>
      <c r="H381" s="1" t="str">
        <f t="shared" si="17"/>
        <v>111아파트</v>
      </c>
      <c r="I381" s="12">
        <v>89.090296330641081</v>
      </c>
      <c r="J381" s="12">
        <v>90.074677731751365</v>
      </c>
      <c r="K381" s="12">
        <v>90.849877023721831</v>
      </c>
      <c r="L381" s="12">
        <v>91.821718347677461</v>
      </c>
      <c r="M381" s="12">
        <v>91.846207666214355</v>
      </c>
      <c r="N381" s="12">
        <v>92.367567860026739</v>
      </c>
      <c r="O381" s="12">
        <v>92.610420762547093</v>
      </c>
      <c r="P381" s="12">
        <v>93.35834874205166</v>
      </c>
      <c r="Q381" s="12">
        <v>94.28903437569555</v>
      </c>
      <c r="R381" s="12">
        <v>95.394307783017041</v>
      </c>
      <c r="S381" s="12">
        <v>95.983771220314878</v>
      </c>
      <c r="T381" s="12">
        <v>96.610198343059977</v>
      </c>
      <c r="U381" s="12">
        <v>96.822708263374594</v>
      </c>
      <c r="V381" s="12">
        <v>96.889532079240951</v>
      </c>
      <c r="W381" s="12">
        <v>97.155951173304274</v>
      </c>
      <c r="X381" s="12">
        <v>98.472469267127124</v>
      </c>
      <c r="Y381" s="12">
        <v>99.255925148641438</v>
      </c>
      <c r="Z381" s="12">
        <v>99.611275052981526</v>
      </c>
      <c r="AA381" s="12">
        <v>99.482805129246287</v>
      </c>
      <c r="AB381" s="12">
        <v>99.814352621973512</v>
      </c>
      <c r="AC381" s="12">
        <v>99.825608608682856</v>
      </c>
      <c r="AD381" s="12">
        <v>99.828334862007665</v>
      </c>
      <c r="AE381" s="12">
        <v>100</v>
      </c>
      <c r="AF381" s="12">
        <v>99.918303264148605</v>
      </c>
      <c r="AG381" s="12">
        <v>99.855414900723233</v>
      </c>
      <c r="AH381" s="12">
        <v>99.756440333048786</v>
      </c>
      <c r="AI381" s="12">
        <v>99.630506794601601</v>
      </c>
      <c r="AJ381" s="12">
        <v>99.653629237061693</v>
      </c>
      <c r="AK381" s="12">
        <v>99.631783423673085</v>
      </c>
      <c r="AL381" s="12">
        <v>99.823762326673872</v>
      </c>
      <c r="AM381" s="12">
        <v>99.678744749321339</v>
      </c>
      <c r="AN381" s="12">
        <v>99.536256609815524</v>
      </c>
    </row>
    <row r="382" spans="1:40">
      <c r="A382" s="1" t="s">
        <v>524</v>
      </c>
      <c r="B382" s="1" t="s">
        <v>533</v>
      </c>
      <c r="C382" s="1" t="s">
        <v>537</v>
      </c>
      <c r="F382" s="1">
        <v>112</v>
      </c>
      <c r="G382" s="1" t="s">
        <v>264</v>
      </c>
      <c r="H382" s="1" t="str">
        <f t="shared" si="17"/>
        <v>112아파트</v>
      </c>
      <c r="U382" s="12">
        <v>105.65986969268921</v>
      </c>
      <c r="V382" s="12">
        <v>105.54464916382105</v>
      </c>
      <c r="W382" s="12">
        <v>105.1691982762988</v>
      </c>
      <c r="X382" s="12">
        <v>104.72803560168968</v>
      </c>
      <c r="Y382" s="12">
        <v>104.03542405845631</v>
      </c>
      <c r="Z382" s="12">
        <v>103.27534824185724</v>
      </c>
      <c r="AA382" s="12">
        <v>102.54740074520284</v>
      </c>
      <c r="AB382" s="12">
        <v>101.4285544126474</v>
      </c>
      <c r="AC382" s="12">
        <v>100.84670199627095</v>
      </c>
      <c r="AD382" s="12">
        <v>100.56226805321016</v>
      </c>
      <c r="AE382" s="12">
        <v>100</v>
      </c>
      <c r="AF382" s="12">
        <v>99.547176261793396</v>
      </c>
      <c r="AG382" s="12">
        <v>98.954508205113427</v>
      </c>
      <c r="AH382" s="12">
        <v>98.435120793339181</v>
      </c>
      <c r="AI382" s="12">
        <v>98.148283680390634</v>
      </c>
      <c r="AJ382" s="12">
        <v>98.227020338290401</v>
      </c>
      <c r="AK382" s="12">
        <v>98.445196515183071</v>
      </c>
      <c r="AL382" s="12">
        <v>98.320696499098148</v>
      </c>
      <c r="AM382" s="12">
        <v>98.012611404822323</v>
      </c>
      <c r="AN382" s="12">
        <v>97.780487746647353</v>
      </c>
    </row>
    <row r="383" spans="1:40">
      <c r="A383" s="1" t="s">
        <v>524</v>
      </c>
      <c r="B383" s="1" t="s">
        <v>533</v>
      </c>
      <c r="D383" s="1" t="s">
        <v>615</v>
      </c>
      <c r="F383" s="1">
        <v>113</v>
      </c>
      <c r="G383" s="1" t="s">
        <v>264</v>
      </c>
      <c r="H383" s="1" t="str">
        <f t="shared" si="17"/>
        <v>113아파트</v>
      </c>
      <c r="I383" s="12">
        <v>105.82879045553949</v>
      </c>
      <c r="J383" s="12">
        <v>106.16756442266077</v>
      </c>
      <c r="K383" s="12">
        <v>106.45124530754902</v>
      </c>
      <c r="L383" s="12">
        <v>106.8937820562506</v>
      </c>
      <c r="M383" s="12">
        <v>107.00666074619529</v>
      </c>
      <c r="N383" s="12">
        <v>106.92985628786077</v>
      </c>
      <c r="O383" s="12">
        <v>106.93935179352783</v>
      </c>
      <c r="P383" s="12">
        <v>106.93718953018681</v>
      </c>
      <c r="Q383" s="12">
        <v>106.73797259783764</v>
      </c>
      <c r="R383" s="12">
        <v>106.69670690650108</v>
      </c>
      <c r="S383" s="12">
        <v>106.66628294030011</v>
      </c>
      <c r="T383" s="12">
        <v>106.4031524328803</v>
      </c>
      <c r="U383" s="12">
        <v>106.123120845119</v>
      </c>
      <c r="V383" s="12">
        <v>105.89656651319207</v>
      </c>
      <c r="W383" s="12">
        <v>105.25031998086132</v>
      </c>
      <c r="X383" s="12">
        <v>104.66268511637954</v>
      </c>
      <c r="Y383" s="12">
        <v>103.66802869864851</v>
      </c>
      <c r="Z383" s="12">
        <v>102.84197746124676</v>
      </c>
      <c r="AA383" s="12">
        <v>102.25920546945203</v>
      </c>
      <c r="AB383" s="12">
        <v>101.33533592138049</v>
      </c>
      <c r="AC383" s="12">
        <v>100.64918545976279</v>
      </c>
      <c r="AD383" s="12">
        <v>100.46817732498235</v>
      </c>
      <c r="AE383" s="12">
        <v>100</v>
      </c>
      <c r="AF383" s="12">
        <v>99.49013701857389</v>
      </c>
      <c r="AG383" s="12">
        <v>99.172964640709324</v>
      </c>
      <c r="AH383" s="12">
        <v>98.756913731997159</v>
      </c>
      <c r="AI383" s="12">
        <v>98.458191134057941</v>
      </c>
      <c r="AJ383" s="12">
        <v>98.361656041834806</v>
      </c>
      <c r="AK383" s="12">
        <v>98.541167292270316</v>
      </c>
      <c r="AL383" s="12">
        <v>98.353401743386456</v>
      </c>
      <c r="AM383" s="12">
        <v>98.007229956885666</v>
      </c>
      <c r="AN383" s="12">
        <v>97.788419019998628</v>
      </c>
    </row>
    <row r="384" spans="1:40">
      <c r="A384" s="1" t="s">
        <v>524</v>
      </c>
      <c r="B384" s="1" t="s">
        <v>533</v>
      </c>
      <c r="D384" s="1" t="s">
        <v>616</v>
      </c>
      <c r="F384" s="1">
        <v>114</v>
      </c>
      <c r="G384" s="1" t="s">
        <v>264</v>
      </c>
      <c r="H384" s="1" t="str">
        <f t="shared" si="17"/>
        <v>114아파트</v>
      </c>
      <c r="I384" s="12">
        <v>103.55417986330804</v>
      </c>
      <c r="J384" s="12">
        <v>104.51689715689241</v>
      </c>
      <c r="K384" s="12">
        <v>105.46684482362214</v>
      </c>
      <c r="L384" s="12">
        <v>105.50014529365613</v>
      </c>
      <c r="M384" s="12">
        <v>105.36235985558632</v>
      </c>
      <c r="N384" s="12">
        <v>105.24515203081499</v>
      </c>
      <c r="O384" s="12">
        <v>105.01037511451159</v>
      </c>
      <c r="P384" s="12">
        <v>105.0993909059334</v>
      </c>
      <c r="Q384" s="12">
        <v>105.23622619846022</v>
      </c>
      <c r="R384" s="12">
        <v>105.25616451666352</v>
      </c>
      <c r="S384" s="12">
        <v>105.19099045943541</v>
      </c>
      <c r="T384" s="12">
        <v>104.90180707142812</v>
      </c>
      <c r="U384" s="12">
        <v>105.16253692390741</v>
      </c>
      <c r="V384" s="12">
        <v>105.2529321548532</v>
      </c>
      <c r="W384" s="12">
        <v>105.22992311414207</v>
      </c>
      <c r="X384" s="12">
        <v>104.73486973169815</v>
      </c>
      <c r="Y384" s="12">
        <v>104.47489785598304</v>
      </c>
      <c r="Z384" s="12">
        <v>104.04914441861315</v>
      </c>
      <c r="AA384" s="12">
        <v>103.52995993989933</v>
      </c>
      <c r="AB384" s="12">
        <v>102.77824670789667</v>
      </c>
      <c r="AC384" s="12">
        <v>101.90635014266954</v>
      </c>
      <c r="AD384" s="12">
        <v>101.19766776508094</v>
      </c>
      <c r="AE384" s="12">
        <v>100</v>
      </c>
      <c r="AF384" s="12">
        <v>99.420473114066809</v>
      </c>
      <c r="AG384" s="12">
        <v>97.87095767508572</v>
      </c>
      <c r="AH384" s="12">
        <v>96.873302366010549</v>
      </c>
      <c r="AI384" s="12">
        <v>96.323391664820662</v>
      </c>
      <c r="AJ384" s="12">
        <v>96.489000684462127</v>
      </c>
      <c r="AK384" s="12">
        <v>96.833590787691051</v>
      </c>
      <c r="AL384" s="12">
        <v>96.98240211365173</v>
      </c>
      <c r="AM384" s="12">
        <v>96.746084655756718</v>
      </c>
      <c r="AN384" s="12">
        <v>96.639688644395534</v>
      </c>
    </row>
    <row r="385" spans="1:40">
      <c r="A385" s="1" t="s">
        <v>524</v>
      </c>
      <c r="B385" s="1" t="s">
        <v>533</v>
      </c>
      <c r="D385" s="1" t="s">
        <v>617</v>
      </c>
      <c r="F385" s="1">
        <v>115</v>
      </c>
      <c r="G385" s="1" t="s">
        <v>264</v>
      </c>
      <c r="H385" s="1" t="str">
        <f t="shared" si="17"/>
        <v>115아파트</v>
      </c>
      <c r="I385" s="12">
        <v>107.01547863297398</v>
      </c>
      <c r="J385" s="12">
        <v>107.32593413115126</v>
      </c>
      <c r="K385" s="12">
        <v>107.47077151930129</v>
      </c>
      <c r="L385" s="12">
        <v>107.81725679910014</v>
      </c>
      <c r="M385" s="12">
        <v>107.90312064344288</v>
      </c>
      <c r="N385" s="12">
        <v>108.05927428779798</v>
      </c>
      <c r="O385" s="12">
        <v>108.17160150257811</v>
      </c>
      <c r="P385" s="12">
        <v>108.26602881519909</v>
      </c>
      <c r="Q385" s="12">
        <v>108.61048107920548</v>
      </c>
      <c r="R385" s="12">
        <v>108.61048107920548</v>
      </c>
      <c r="S385" s="12">
        <v>108.66873293224245</v>
      </c>
      <c r="T385" s="12">
        <v>108.66660985234009</v>
      </c>
      <c r="U385" s="12">
        <v>108.07665189091763</v>
      </c>
      <c r="V385" s="12">
        <v>108.07665189091763</v>
      </c>
      <c r="W385" s="12">
        <v>108.07665189091763</v>
      </c>
      <c r="X385" s="12">
        <v>107.99980296831393</v>
      </c>
      <c r="Y385" s="12">
        <v>107.57734194681086</v>
      </c>
      <c r="Z385" s="12">
        <v>106.18548108001498</v>
      </c>
      <c r="AA385" s="12">
        <v>103.70966582343745</v>
      </c>
      <c r="AB385" s="12">
        <v>100.32470900172146</v>
      </c>
      <c r="AC385" s="12">
        <v>100.53632413157636</v>
      </c>
      <c r="AD385" s="12">
        <v>100.45161634494548</v>
      </c>
      <c r="AE385" s="12">
        <v>100</v>
      </c>
      <c r="AF385" s="12">
        <v>99.451308085412805</v>
      </c>
      <c r="AG385" s="12">
        <v>98.2687374662205</v>
      </c>
      <c r="AH385" s="12">
        <v>98.023529954150547</v>
      </c>
      <c r="AI385" s="12">
        <v>97.923519221183469</v>
      </c>
      <c r="AJ385" s="12">
        <v>98.191495897127496</v>
      </c>
      <c r="AK385" s="12">
        <v>98.740466534786293</v>
      </c>
      <c r="AL385" s="12">
        <v>98.587611984269202</v>
      </c>
      <c r="AM385" s="12">
        <v>98.498026713136653</v>
      </c>
      <c r="AN385" s="12">
        <v>98.179936489105259</v>
      </c>
    </row>
    <row r="386" spans="1:40">
      <c r="A386" s="1" t="s">
        <v>524</v>
      </c>
      <c r="B386" s="1" t="s">
        <v>533</v>
      </c>
      <c r="D386" s="1" t="s">
        <v>547</v>
      </c>
      <c r="F386" s="1">
        <v>116</v>
      </c>
      <c r="G386" s="1" t="s">
        <v>264</v>
      </c>
      <c r="H386" s="1" t="str">
        <f t="shared" si="17"/>
        <v>116아파트</v>
      </c>
      <c r="I386" s="12">
        <v>103.40194967216816</v>
      </c>
      <c r="J386" s="12">
        <v>103.29851018119807</v>
      </c>
      <c r="K386" s="12">
        <v>103.29851018119807</v>
      </c>
      <c r="L386" s="12">
        <v>103.322865217326</v>
      </c>
      <c r="M386" s="12">
        <v>103.322865217326</v>
      </c>
      <c r="N386" s="12">
        <v>103.322865217326</v>
      </c>
      <c r="O386" s="12">
        <v>103.0847549948618</v>
      </c>
      <c r="P386" s="12">
        <v>103.11933207767434</v>
      </c>
      <c r="Q386" s="12">
        <v>103.29983929298531</v>
      </c>
      <c r="R386" s="12">
        <v>103.32240679435624</v>
      </c>
      <c r="S386" s="12">
        <v>103.32240679435624</v>
      </c>
      <c r="T386" s="12">
        <v>103.23413780987758</v>
      </c>
      <c r="U386" s="12">
        <v>102.83169168400669</v>
      </c>
      <c r="V386" s="12">
        <v>102.81870969152349</v>
      </c>
      <c r="W386" s="12">
        <v>102.79407681673679</v>
      </c>
      <c r="X386" s="12">
        <v>102.70548336439963</v>
      </c>
      <c r="Y386" s="12">
        <v>102.47159070157305</v>
      </c>
      <c r="Z386" s="12">
        <v>102.01671460204994</v>
      </c>
      <c r="AA386" s="12">
        <v>101.71822608109706</v>
      </c>
      <c r="AB386" s="12">
        <v>101.05925639610246</v>
      </c>
      <c r="AC386" s="12">
        <v>100.62550562440431</v>
      </c>
      <c r="AD386" s="12">
        <v>100.28315675579681</v>
      </c>
      <c r="AE386" s="12">
        <v>100</v>
      </c>
      <c r="AF386" s="12">
        <v>99.956844324657396</v>
      </c>
      <c r="AG386" s="12">
        <v>99.772905091660249</v>
      </c>
      <c r="AH386" s="12">
        <v>99.210851545934489</v>
      </c>
      <c r="AI386" s="12">
        <v>99.132486237377321</v>
      </c>
      <c r="AJ386" s="12">
        <v>99.640854839958379</v>
      </c>
      <c r="AK386" s="12">
        <v>99.643289128075381</v>
      </c>
      <c r="AL386" s="12">
        <v>99.472865854209601</v>
      </c>
      <c r="AM386" s="12">
        <v>99.083028216262562</v>
      </c>
      <c r="AN386" s="12">
        <v>98.720781193296858</v>
      </c>
    </row>
    <row r="387" spans="1:40">
      <c r="A387" s="1" t="s">
        <v>524</v>
      </c>
      <c r="B387" s="1" t="s">
        <v>533</v>
      </c>
      <c r="C387" s="1" t="s">
        <v>538</v>
      </c>
      <c r="F387" s="1">
        <v>117</v>
      </c>
      <c r="G387" s="1" t="s">
        <v>264</v>
      </c>
      <c r="H387" s="1" t="str">
        <f t="shared" si="17"/>
        <v>117아파트</v>
      </c>
      <c r="U387" s="12">
        <v>101.46638856694695</v>
      </c>
      <c r="V387" s="12">
        <v>101.60231786573887</v>
      </c>
      <c r="W387" s="12">
        <v>101.42830251237719</v>
      </c>
      <c r="X387" s="12">
        <v>101.39937680900631</v>
      </c>
      <c r="Y387" s="12">
        <v>101.50728946287443</v>
      </c>
      <c r="Z387" s="12">
        <v>101.45018445954351</v>
      </c>
      <c r="AA387" s="12">
        <v>101.25822171375316</v>
      </c>
      <c r="AB387" s="12">
        <v>100.80167183216474</v>
      </c>
      <c r="AC387" s="12">
        <v>100.8009840167684</v>
      </c>
      <c r="AD387" s="12">
        <v>100.39874102426948</v>
      </c>
      <c r="AE387" s="12">
        <v>100</v>
      </c>
      <c r="AF387" s="12">
        <v>99.911635462380033</v>
      </c>
      <c r="AG387" s="12">
        <v>100.0140424869082</v>
      </c>
      <c r="AH387" s="12">
        <v>100.19890375217759</v>
      </c>
      <c r="AI387" s="12">
        <v>100.35365414497421</v>
      </c>
      <c r="AJ387" s="12">
        <v>100.6898813323667</v>
      </c>
      <c r="AK387" s="12">
        <v>101.15255071911662</v>
      </c>
      <c r="AL387" s="12">
        <v>101.34285673473353</v>
      </c>
      <c r="AM387" s="12">
        <v>101.45014796310797</v>
      </c>
      <c r="AN387" s="12">
        <v>101.40089846708125</v>
      </c>
    </row>
    <row r="388" spans="1:40">
      <c r="A388" s="1" t="s">
        <v>524</v>
      </c>
      <c r="B388" s="1" t="s">
        <v>533</v>
      </c>
      <c r="D388" s="1" t="s">
        <v>618</v>
      </c>
      <c r="F388" s="1">
        <v>118</v>
      </c>
      <c r="G388" s="1" t="s">
        <v>264</v>
      </c>
      <c r="H388" s="1" t="str">
        <f t="shared" si="17"/>
        <v>118아파트</v>
      </c>
      <c r="I388" s="12">
        <v>93.447773181711341</v>
      </c>
      <c r="J388" s="12">
        <v>93.619730037345292</v>
      </c>
      <c r="K388" s="12">
        <v>95.029627001225492</v>
      </c>
      <c r="L388" s="12">
        <v>97.438871895786946</v>
      </c>
      <c r="M388" s="12">
        <v>97.487207502465239</v>
      </c>
      <c r="N388" s="12">
        <v>98.211325804688769</v>
      </c>
      <c r="O388" s="12">
        <v>98.765925537210165</v>
      </c>
      <c r="P388" s="12">
        <v>98.989688595975423</v>
      </c>
      <c r="Q388" s="12">
        <v>100.03303058687166</v>
      </c>
      <c r="R388" s="12">
        <v>100.55867600367067</v>
      </c>
      <c r="S388" s="12">
        <v>100.5543214217622</v>
      </c>
      <c r="T388" s="12">
        <v>100.6511163695845</v>
      </c>
      <c r="U388" s="12">
        <v>101.17887587725099</v>
      </c>
      <c r="V388" s="12">
        <v>101.37276220467089</v>
      </c>
      <c r="W388" s="12">
        <v>101.35716985941987</v>
      </c>
      <c r="X388" s="12">
        <v>101.41938618662208</v>
      </c>
      <c r="Y388" s="12">
        <v>101.61318587716711</v>
      </c>
      <c r="Z388" s="12">
        <v>101.57274252930257</v>
      </c>
      <c r="AA388" s="12">
        <v>101.28805105411931</v>
      </c>
      <c r="AB388" s="12">
        <v>100.6383587912306</v>
      </c>
      <c r="AC388" s="12">
        <v>100.81073617305876</v>
      </c>
      <c r="AD388" s="12">
        <v>100.27012994202647</v>
      </c>
      <c r="AE388" s="12">
        <v>100</v>
      </c>
      <c r="AF388" s="12">
        <v>99.917314713262371</v>
      </c>
      <c r="AG388" s="12">
        <v>99.917314713262371</v>
      </c>
      <c r="AH388" s="12">
        <v>100.22708749701901</v>
      </c>
      <c r="AI388" s="12">
        <v>100.47257242750077</v>
      </c>
      <c r="AJ388" s="12">
        <v>100.97417396084829</v>
      </c>
      <c r="AK388" s="12">
        <v>101.33220211436138</v>
      </c>
      <c r="AL388" s="12">
        <v>101.53522385389178</v>
      </c>
      <c r="AM388" s="12">
        <v>101.69213255272651</v>
      </c>
      <c r="AN388" s="12">
        <v>101.72546930023658</v>
      </c>
    </row>
    <row r="389" spans="1:40">
      <c r="A389" s="1" t="s">
        <v>524</v>
      </c>
      <c r="B389" s="1" t="s">
        <v>533</v>
      </c>
      <c r="D389" s="1" t="s">
        <v>619</v>
      </c>
      <c r="F389" s="1">
        <v>119</v>
      </c>
      <c r="G389" s="1" t="s">
        <v>264</v>
      </c>
      <c r="H389" s="1" t="str">
        <f t="shared" si="17"/>
        <v>119아파트</v>
      </c>
      <c r="U389" s="12">
        <v>100.82130956781201</v>
      </c>
      <c r="V389" s="12">
        <v>100.82130956781201</v>
      </c>
      <c r="W389" s="12">
        <v>100.88211510025232</v>
      </c>
      <c r="X389" s="12">
        <v>100.93010864403632</v>
      </c>
      <c r="Y389" s="12">
        <v>100.97109140304875</v>
      </c>
      <c r="Z389" s="12">
        <v>100.80932919177391</v>
      </c>
      <c r="AA389" s="12">
        <v>100.84693018400694</v>
      </c>
      <c r="AB389" s="12">
        <v>100.95025583564792</v>
      </c>
      <c r="AC389" s="12">
        <v>100.3832954283981</v>
      </c>
      <c r="AD389" s="12">
        <v>100.31634036020039</v>
      </c>
      <c r="AE389" s="12">
        <v>100</v>
      </c>
      <c r="AF389" s="12">
        <v>99.997209843104358</v>
      </c>
      <c r="AG389" s="12">
        <v>100.41716165982626</v>
      </c>
      <c r="AH389" s="12">
        <v>100.36277999035839</v>
      </c>
      <c r="AI389" s="12">
        <v>100.25131683927103</v>
      </c>
      <c r="AJ389" s="12">
        <v>100.2770423994144</v>
      </c>
      <c r="AK389" s="12">
        <v>101.19356263570299</v>
      </c>
      <c r="AL389" s="12">
        <v>101.40209723014686</v>
      </c>
      <c r="AM389" s="12">
        <v>101.47274201728887</v>
      </c>
      <c r="AN389" s="12">
        <v>101.37251733809691</v>
      </c>
    </row>
    <row r="390" spans="1:40">
      <c r="A390" s="1" t="s">
        <v>524</v>
      </c>
      <c r="B390" s="1" t="s">
        <v>533</v>
      </c>
      <c r="C390" s="1" t="s">
        <v>539</v>
      </c>
      <c r="F390" s="1">
        <v>120</v>
      </c>
      <c r="G390" s="1" t="s">
        <v>264</v>
      </c>
      <c r="H390" s="1" t="str">
        <f t="shared" si="17"/>
        <v>120아파트</v>
      </c>
      <c r="U390" s="12">
        <v>107.22997379481291</v>
      </c>
      <c r="V390" s="12">
        <v>107.24134979130088</v>
      </c>
      <c r="W390" s="12">
        <v>106.65389968203817</v>
      </c>
      <c r="X390" s="12">
        <v>106.00865993411541</v>
      </c>
      <c r="Y390" s="12">
        <v>105.41882553352036</v>
      </c>
      <c r="Z390" s="12">
        <v>104.55991199457051</v>
      </c>
      <c r="AA390" s="12">
        <v>103.47647697843477</v>
      </c>
      <c r="AB390" s="12">
        <v>102.07000691550603</v>
      </c>
      <c r="AC390" s="12">
        <v>101.10022619043825</v>
      </c>
      <c r="AD390" s="12">
        <v>100.46817747153165</v>
      </c>
      <c r="AE390" s="12">
        <v>100</v>
      </c>
      <c r="AF390" s="12">
        <v>99.363573783263362</v>
      </c>
      <c r="AG390" s="12">
        <v>98.667615372759514</v>
      </c>
      <c r="AH390" s="12">
        <v>98.074023283998358</v>
      </c>
      <c r="AI390" s="12">
        <v>97.622946212854259</v>
      </c>
      <c r="AJ390" s="12">
        <v>96.890991390159371</v>
      </c>
      <c r="AK390" s="12">
        <v>96.944489571961128</v>
      </c>
      <c r="AL390" s="12">
        <v>96.723576313014448</v>
      </c>
      <c r="AM390" s="12">
        <v>96.456902056199098</v>
      </c>
      <c r="AN390" s="12">
        <v>96.352706303889263</v>
      </c>
    </row>
    <row r="391" spans="1:40">
      <c r="A391" s="1" t="s">
        <v>524</v>
      </c>
      <c r="B391" s="1" t="s">
        <v>533</v>
      </c>
      <c r="D391" s="1" t="s">
        <v>620</v>
      </c>
      <c r="F391" s="1">
        <v>121</v>
      </c>
      <c r="G391" s="1" t="s">
        <v>264</v>
      </c>
      <c r="H391" s="1" t="str">
        <f t="shared" si="17"/>
        <v>121아파트</v>
      </c>
      <c r="I391" s="12">
        <v>113.28194325907181</v>
      </c>
      <c r="J391" s="12">
        <v>113.33568227699007</v>
      </c>
      <c r="K391" s="12">
        <v>113.3110056078299</v>
      </c>
      <c r="L391" s="12">
        <v>113.16866892604075</v>
      </c>
      <c r="M391" s="12">
        <v>112.13809448668408</v>
      </c>
      <c r="N391" s="12">
        <v>111.39561586061625</v>
      </c>
      <c r="O391" s="12">
        <v>110.78942847829522</v>
      </c>
      <c r="P391" s="12">
        <v>110.2009095407862</v>
      </c>
      <c r="Q391" s="12">
        <v>109.21977008909309</v>
      </c>
      <c r="R391" s="12">
        <v>109.07680551295748</v>
      </c>
      <c r="S391" s="12">
        <v>108.93478477698604</v>
      </c>
      <c r="T391" s="12">
        <v>108.59242134108794</v>
      </c>
      <c r="U391" s="12">
        <v>108.54640733389853</v>
      </c>
      <c r="V391" s="12">
        <v>108.54640733389853</v>
      </c>
      <c r="W391" s="12">
        <v>107.30460467430966</v>
      </c>
      <c r="X391" s="12">
        <v>106.50502071202138</v>
      </c>
      <c r="Y391" s="12">
        <v>105.1418855521318</v>
      </c>
      <c r="Z391" s="12">
        <v>104.31941091851171</v>
      </c>
      <c r="AA391" s="12">
        <v>103.51915884784303</v>
      </c>
      <c r="AB391" s="12">
        <v>102.40349825742517</v>
      </c>
      <c r="AC391" s="12">
        <v>101.10469316767728</v>
      </c>
      <c r="AD391" s="12">
        <v>100.23304664784108</v>
      </c>
      <c r="AE391" s="12">
        <v>100</v>
      </c>
      <c r="AF391" s="12">
        <v>99.142277272110064</v>
      </c>
      <c r="AG391" s="12">
        <v>97.928402413085223</v>
      </c>
      <c r="AH391" s="12">
        <v>97.603731250377876</v>
      </c>
      <c r="AI391" s="12">
        <v>97.566356043088845</v>
      </c>
      <c r="AJ391" s="12">
        <v>97.363309613748072</v>
      </c>
      <c r="AK391" s="12">
        <v>97.791011705188438</v>
      </c>
      <c r="AL391" s="12">
        <v>97.556962977293622</v>
      </c>
      <c r="AM391" s="12">
        <v>96.700048338048688</v>
      </c>
      <c r="AN391" s="12">
        <v>96.105995305079972</v>
      </c>
    </row>
    <row r="392" spans="1:40">
      <c r="A392" s="1" t="s">
        <v>524</v>
      </c>
      <c r="B392" s="1" t="s">
        <v>533</v>
      </c>
      <c r="D392" s="1" t="s">
        <v>621</v>
      </c>
      <c r="F392" s="1">
        <v>122</v>
      </c>
      <c r="G392" s="1" t="s">
        <v>264</v>
      </c>
      <c r="H392" s="1" t="str">
        <f t="shared" si="17"/>
        <v>122아파트</v>
      </c>
      <c r="I392" s="12">
        <v>107.18686784509592</v>
      </c>
      <c r="J392" s="12">
        <v>107.54821617216044</v>
      </c>
      <c r="K392" s="12">
        <v>107.83180079309363</v>
      </c>
      <c r="L392" s="12">
        <v>107.78542186084036</v>
      </c>
      <c r="M392" s="12">
        <v>107.85060985623791</v>
      </c>
      <c r="N392" s="12">
        <v>107.70808810471037</v>
      </c>
      <c r="O392" s="12">
        <v>107.46539313481465</v>
      </c>
      <c r="P392" s="12">
        <v>107.13691542647977</v>
      </c>
      <c r="Q392" s="12">
        <v>107.00222447613328</v>
      </c>
      <c r="R392" s="12">
        <v>106.90605001737728</v>
      </c>
      <c r="S392" s="12">
        <v>106.87468031914015</v>
      </c>
      <c r="T392" s="12">
        <v>106.7211684741745</v>
      </c>
      <c r="U392" s="12">
        <v>106.37867384611658</v>
      </c>
      <c r="V392" s="12">
        <v>106.39626510920894</v>
      </c>
      <c r="W392" s="12">
        <v>106.22222390326887</v>
      </c>
      <c r="X392" s="12">
        <v>105.72982855093612</v>
      </c>
      <c r="Y392" s="12">
        <v>105.25464025144589</v>
      </c>
      <c r="Z392" s="12">
        <v>104.45378470692637</v>
      </c>
      <c r="AA392" s="12">
        <v>103.61169613474884</v>
      </c>
      <c r="AB392" s="12">
        <v>102.12016130876728</v>
      </c>
      <c r="AC392" s="12">
        <v>101.08477610137231</v>
      </c>
      <c r="AD392" s="12">
        <v>100.52822806432513</v>
      </c>
      <c r="AE392" s="12">
        <v>100</v>
      </c>
      <c r="AF392" s="12">
        <v>99.534579571408159</v>
      </c>
      <c r="AG392" s="12">
        <v>98.985615615489834</v>
      </c>
      <c r="AH392" s="12">
        <v>98.279938255055157</v>
      </c>
      <c r="AI392" s="12">
        <v>97.688616739774289</v>
      </c>
      <c r="AJ392" s="12">
        <v>96.976800249278298</v>
      </c>
      <c r="AK392" s="12">
        <v>96.916605615018298</v>
      </c>
      <c r="AL392" s="12">
        <v>96.801354503524792</v>
      </c>
      <c r="AM392" s="12">
        <v>96.72065809393537</v>
      </c>
      <c r="AN392" s="12">
        <v>96.696539962431231</v>
      </c>
    </row>
    <row r="393" spans="1:40">
      <c r="A393" s="1" t="s">
        <v>524</v>
      </c>
      <c r="B393" s="1" t="s">
        <v>533</v>
      </c>
      <c r="D393" s="1" t="s">
        <v>621</v>
      </c>
      <c r="E393" s="1" t="s">
        <v>622</v>
      </c>
      <c r="F393" s="1">
        <v>123</v>
      </c>
      <c r="G393" s="1" t="s">
        <v>264</v>
      </c>
      <c r="H393" s="1" t="str">
        <f t="shared" si="17"/>
        <v>123아파트</v>
      </c>
      <c r="I393" s="12">
        <v>105.15852769943892</v>
      </c>
      <c r="J393" s="12">
        <v>105.56211904675668</v>
      </c>
      <c r="K393" s="12">
        <v>105.81971578969555</v>
      </c>
      <c r="L393" s="12">
        <v>105.81971578969555</v>
      </c>
      <c r="M393" s="12">
        <v>105.77727475346025</v>
      </c>
      <c r="N393" s="12">
        <v>105.76272664052901</v>
      </c>
      <c r="O393" s="12">
        <v>105.70142823990125</v>
      </c>
      <c r="P393" s="12">
        <v>105.21244555692407</v>
      </c>
      <c r="Q393" s="12">
        <v>105.20499737117672</v>
      </c>
      <c r="R393" s="12">
        <v>105.19378135571064</v>
      </c>
      <c r="S393" s="12">
        <v>105.20737114555028</v>
      </c>
      <c r="T393" s="12">
        <v>105.1103724482291</v>
      </c>
      <c r="U393" s="12">
        <v>104.81185014195236</v>
      </c>
      <c r="V393" s="12">
        <v>104.86201512092696</v>
      </c>
      <c r="W393" s="12">
        <v>104.72535011754024</v>
      </c>
      <c r="X393" s="12">
        <v>104.26588469420913</v>
      </c>
      <c r="Y393" s="12">
        <v>103.77408905960048</v>
      </c>
      <c r="Z393" s="12">
        <v>102.96296199436705</v>
      </c>
      <c r="AA393" s="12">
        <v>102.65227172830504</v>
      </c>
      <c r="AB393" s="12">
        <v>101.74055846274307</v>
      </c>
      <c r="AC393" s="12">
        <v>101.02924057260938</v>
      </c>
      <c r="AD393" s="12">
        <v>100.84870123367006</v>
      </c>
      <c r="AE393" s="12">
        <v>100</v>
      </c>
      <c r="AF393" s="12">
        <v>99.514591171325009</v>
      </c>
      <c r="AG393" s="12">
        <v>98.843712926753284</v>
      </c>
      <c r="AH393" s="12">
        <v>98.346646954594945</v>
      </c>
      <c r="AI393" s="12">
        <v>97.76838682194321</v>
      </c>
      <c r="AJ393" s="12">
        <v>97.066824290672827</v>
      </c>
      <c r="AK393" s="12">
        <v>97.02118639530326</v>
      </c>
      <c r="AL393" s="12">
        <v>96.871973796052686</v>
      </c>
      <c r="AM393" s="12">
        <v>96.868112490467851</v>
      </c>
      <c r="AN393" s="12">
        <v>96.956054124987816</v>
      </c>
    </row>
    <row r="394" spans="1:40">
      <c r="A394" s="1" t="s">
        <v>524</v>
      </c>
      <c r="B394" s="1" t="s">
        <v>533</v>
      </c>
      <c r="D394" s="1" t="s">
        <v>621</v>
      </c>
      <c r="E394" s="1" t="s">
        <v>623</v>
      </c>
      <c r="F394" s="1">
        <v>124</v>
      </c>
      <c r="G394" s="1" t="s">
        <v>264</v>
      </c>
      <c r="H394" s="1" t="str">
        <f t="shared" si="17"/>
        <v>124아파트</v>
      </c>
      <c r="I394" s="12">
        <v>104.39408801800198</v>
      </c>
      <c r="J394" s="12">
        <v>104.57727682091596</v>
      </c>
      <c r="K394" s="12">
        <v>104.63764820272287</v>
      </c>
      <c r="L394" s="12">
        <v>104.5879346544416</v>
      </c>
      <c r="M394" s="12">
        <v>104.94766706034869</v>
      </c>
      <c r="N394" s="12">
        <v>104.56157614385563</v>
      </c>
      <c r="O394" s="12">
        <v>104.3240319889245</v>
      </c>
      <c r="P394" s="12">
        <v>104.15397253819721</v>
      </c>
      <c r="Q394" s="12">
        <v>104.03918755688157</v>
      </c>
      <c r="R394" s="12">
        <v>103.89024892817054</v>
      </c>
      <c r="S394" s="12">
        <v>103.89024892817054</v>
      </c>
      <c r="T394" s="12">
        <v>103.85307700490419</v>
      </c>
      <c r="U394" s="12">
        <v>103.90170400168167</v>
      </c>
      <c r="V394" s="12">
        <v>103.98769097125066</v>
      </c>
      <c r="W394" s="12">
        <v>103.94494244986066</v>
      </c>
      <c r="X394" s="12">
        <v>103.51699149421771</v>
      </c>
      <c r="Y394" s="12">
        <v>103.39716366082899</v>
      </c>
      <c r="Z394" s="12">
        <v>103.287675156125</v>
      </c>
      <c r="AA394" s="12">
        <v>102.98978408235493</v>
      </c>
      <c r="AB394" s="12">
        <v>102.38698897258492</v>
      </c>
      <c r="AC394" s="12">
        <v>100.89187643322538</v>
      </c>
      <c r="AD394" s="12">
        <v>100.10307326083121</v>
      </c>
      <c r="AE394" s="12">
        <v>100</v>
      </c>
      <c r="AF394" s="12">
        <v>99.312925254885556</v>
      </c>
      <c r="AG394" s="12">
        <v>98.630093604140185</v>
      </c>
      <c r="AH394" s="12">
        <v>97.734030719055511</v>
      </c>
      <c r="AI394" s="12">
        <v>97.094434068170315</v>
      </c>
      <c r="AJ394" s="12">
        <v>96.210476728355417</v>
      </c>
      <c r="AK394" s="12">
        <v>96.02721965682052</v>
      </c>
      <c r="AL394" s="12">
        <v>95.600612330257277</v>
      </c>
      <c r="AM394" s="12">
        <v>95.152728733565539</v>
      </c>
      <c r="AN394" s="12">
        <v>95.014730607554014</v>
      </c>
    </row>
    <row r="395" spans="1:40">
      <c r="A395" s="1" t="s">
        <v>524</v>
      </c>
      <c r="B395" s="1" t="s">
        <v>533</v>
      </c>
      <c r="D395" s="1" t="s">
        <v>621</v>
      </c>
      <c r="E395" s="1" t="s">
        <v>624</v>
      </c>
      <c r="F395" s="1">
        <v>125</v>
      </c>
      <c r="G395" s="1" t="s">
        <v>264</v>
      </c>
      <c r="H395" s="1" t="str">
        <f t="shared" si="17"/>
        <v>125아파트</v>
      </c>
      <c r="I395" s="12">
        <v>111.20978411967253</v>
      </c>
      <c r="J395" s="12">
        <v>111.62619402119867</v>
      </c>
      <c r="K395" s="12">
        <v>112.05818343157657</v>
      </c>
      <c r="L395" s="12">
        <v>111.96645489501064</v>
      </c>
      <c r="M395" s="12">
        <v>111.98142211967689</v>
      </c>
      <c r="N395" s="12">
        <v>111.84057477511986</v>
      </c>
      <c r="O395" s="12">
        <v>111.4108508482078</v>
      </c>
      <c r="P395" s="12">
        <v>111.15729937434685</v>
      </c>
      <c r="Q395" s="12">
        <v>110.88282587052386</v>
      </c>
      <c r="R395" s="12">
        <v>110.72911398254818</v>
      </c>
      <c r="S395" s="12">
        <v>110.63542763289686</v>
      </c>
      <c r="T395" s="12">
        <v>110.36173411575379</v>
      </c>
      <c r="U395" s="12">
        <v>109.7344686482104</v>
      </c>
      <c r="V395" s="12">
        <v>109.66851330324356</v>
      </c>
      <c r="W395" s="12">
        <v>109.36137362647108</v>
      </c>
      <c r="X395" s="12">
        <v>108.78847206283335</v>
      </c>
      <c r="Y395" s="12">
        <v>108.07996628693817</v>
      </c>
      <c r="Z395" s="12">
        <v>106.80542323608135</v>
      </c>
      <c r="AA395" s="12">
        <v>105.02708811227036</v>
      </c>
      <c r="AB395" s="12">
        <v>102.32918625319977</v>
      </c>
      <c r="AC395" s="12">
        <v>101.27198996132907</v>
      </c>
      <c r="AD395" s="12">
        <v>100.48875778781449</v>
      </c>
      <c r="AE395" s="12">
        <v>100</v>
      </c>
      <c r="AF395" s="12">
        <v>99.693903347690565</v>
      </c>
      <c r="AG395" s="12">
        <v>99.346965414310432</v>
      </c>
      <c r="AH395" s="12">
        <v>98.562083764657643</v>
      </c>
      <c r="AI395" s="12">
        <v>97.988987745324764</v>
      </c>
      <c r="AJ395" s="12">
        <v>97.377167024281334</v>
      </c>
      <c r="AK395" s="12">
        <v>97.381696247757148</v>
      </c>
      <c r="AL395" s="12">
        <v>97.498983589363476</v>
      </c>
      <c r="AM395" s="12">
        <v>97.581302212912064</v>
      </c>
      <c r="AN395" s="12">
        <v>97.523005933937085</v>
      </c>
    </row>
    <row r="396" spans="1:40">
      <c r="A396" s="1" t="s">
        <v>524</v>
      </c>
      <c r="B396" s="1" t="s">
        <v>533</v>
      </c>
      <c r="D396" s="1" t="s">
        <v>625</v>
      </c>
      <c r="F396" s="1">
        <v>126</v>
      </c>
      <c r="G396" s="1" t="s">
        <v>264</v>
      </c>
      <c r="H396" s="1" t="str">
        <f t="shared" si="17"/>
        <v>126아파트</v>
      </c>
      <c r="I396" s="12">
        <v>109.3357127441157</v>
      </c>
      <c r="J396" s="12">
        <v>109.634688804154</v>
      </c>
      <c r="K396" s="12">
        <v>109.84892516055078</v>
      </c>
      <c r="L396" s="12">
        <v>109.86009953031926</v>
      </c>
      <c r="M396" s="12">
        <v>110.07787140968601</v>
      </c>
      <c r="N396" s="12">
        <v>109.89126290329641</v>
      </c>
      <c r="O396" s="12">
        <v>110.38451554755174</v>
      </c>
      <c r="P396" s="12">
        <v>110.36396759393023</v>
      </c>
      <c r="Q396" s="12">
        <v>110.34618996290133</v>
      </c>
      <c r="R396" s="12">
        <v>110.34618996290133</v>
      </c>
      <c r="S396" s="12">
        <v>110.26575373054908</v>
      </c>
      <c r="T396" s="12">
        <v>109.87792021493807</v>
      </c>
      <c r="U396" s="12">
        <v>108.93027921911896</v>
      </c>
      <c r="V396" s="12">
        <v>108.93027921911896</v>
      </c>
      <c r="W396" s="12">
        <v>107.5206956945067</v>
      </c>
      <c r="X396" s="12">
        <v>106.51283011497473</v>
      </c>
      <c r="Y396" s="12">
        <v>106.12067549314068</v>
      </c>
      <c r="Z396" s="12">
        <v>105.05682049572233</v>
      </c>
      <c r="AA396" s="12">
        <v>103.03366628597861</v>
      </c>
      <c r="AB396" s="12">
        <v>101.6810980622104</v>
      </c>
      <c r="AC396" s="12">
        <v>101.14434570321792</v>
      </c>
      <c r="AD396" s="12">
        <v>100.45150415120932</v>
      </c>
      <c r="AE396" s="12">
        <v>100</v>
      </c>
      <c r="AF396" s="12">
        <v>99.031889993271733</v>
      </c>
      <c r="AG396" s="12">
        <v>98.315397792308133</v>
      </c>
      <c r="AH396" s="12">
        <v>97.838242958060462</v>
      </c>
      <c r="AI396" s="12">
        <v>97.472572282473379</v>
      </c>
      <c r="AJ396" s="12">
        <v>96.259912882869301</v>
      </c>
      <c r="AK396" s="12">
        <v>96.354546249726809</v>
      </c>
      <c r="AL396" s="12">
        <v>95.831314047197196</v>
      </c>
      <c r="AM396" s="12">
        <v>95.481735500481292</v>
      </c>
      <c r="AN396" s="12">
        <v>95.530273634522885</v>
      </c>
    </row>
    <row r="397" spans="1:40">
      <c r="A397" s="1" t="s">
        <v>524</v>
      </c>
      <c r="B397" s="1" t="s">
        <v>533</v>
      </c>
      <c r="C397" s="1" t="s">
        <v>540</v>
      </c>
      <c r="F397" s="1">
        <v>127</v>
      </c>
      <c r="G397" s="1" t="s">
        <v>264</v>
      </c>
      <c r="H397" s="1" t="str">
        <f t="shared" ref="H397:H461" si="18">F397&amp;G397</f>
        <v>127아파트</v>
      </c>
      <c r="U397" s="12">
        <v>104.18243587579613</v>
      </c>
      <c r="V397" s="12">
        <v>104.25782330952758</v>
      </c>
      <c r="W397" s="12">
        <v>104.07130961009021</v>
      </c>
      <c r="X397" s="12">
        <v>103.89290340690026</v>
      </c>
      <c r="Y397" s="12">
        <v>103.6523398800133</v>
      </c>
      <c r="Z397" s="12">
        <v>103.62345338680927</v>
      </c>
      <c r="AA397" s="12">
        <v>102.3502552277202</v>
      </c>
      <c r="AB397" s="12">
        <v>101.94984305765811</v>
      </c>
      <c r="AC397" s="12">
        <v>101.41142848611079</v>
      </c>
      <c r="AD397" s="12">
        <v>100.69486376959293</v>
      </c>
      <c r="AE397" s="12">
        <v>100</v>
      </c>
      <c r="AF397" s="12">
        <v>99.128843026713753</v>
      </c>
      <c r="AG397" s="12">
        <v>97.967624762228596</v>
      </c>
      <c r="AH397" s="12">
        <v>97.451451149006687</v>
      </c>
      <c r="AI397" s="12">
        <v>96.908973540663368</v>
      </c>
      <c r="AJ397" s="12">
        <v>96.685301174689315</v>
      </c>
      <c r="AK397" s="12">
        <v>96.80756351442254</v>
      </c>
      <c r="AL397" s="12">
        <v>96.735616054474278</v>
      </c>
      <c r="AM397" s="12">
        <v>95.997720328433672</v>
      </c>
      <c r="AN397" s="12">
        <v>95.521019517662282</v>
      </c>
    </row>
    <row r="398" spans="1:40">
      <c r="A398" s="1" t="s">
        <v>524</v>
      </c>
      <c r="B398" s="1" t="s">
        <v>533</v>
      </c>
      <c r="D398" s="1" t="s">
        <v>626</v>
      </c>
      <c r="F398" s="1">
        <v>128</v>
      </c>
      <c r="G398" s="1" t="s">
        <v>264</v>
      </c>
      <c r="H398" s="1" t="str">
        <f t="shared" si="18"/>
        <v>128아파트</v>
      </c>
      <c r="U398" s="12">
        <v>103.13135278961263</v>
      </c>
      <c r="V398" s="12">
        <v>103.0649401091009</v>
      </c>
      <c r="W398" s="12">
        <v>103.40767797753375</v>
      </c>
      <c r="X398" s="12">
        <v>103.40767797753375</v>
      </c>
      <c r="Y398" s="12">
        <v>103.3853109359699</v>
      </c>
      <c r="Z398" s="12">
        <v>103.3853109359699</v>
      </c>
      <c r="AA398" s="12">
        <v>103.3853109359699</v>
      </c>
      <c r="AB398" s="12">
        <v>102.94800421876199</v>
      </c>
      <c r="AC398" s="12">
        <v>102.26530288620756</v>
      </c>
      <c r="AD398" s="12">
        <v>101.3752563580064</v>
      </c>
      <c r="AE398" s="12">
        <v>100</v>
      </c>
      <c r="AF398" s="12">
        <v>99.955396820117215</v>
      </c>
      <c r="AG398" s="12">
        <v>99.497757110719292</v>
      </c>
      <c r="AH398" s="12">
        <v>99.412114645664218</v>
      </c>
      <c r="AI398" s="12">
        <v>99.493030139261833</v>
      </c>
      <c r="AJ398" s="12">
        <v>99.786913809442908</v>
      </c>
      <c r="AK398" s="12">
        <v>100.63136372409107</v>
      </c>
      <c r="AL398" s="12">
        <v>101.09049116985906</v>
      </c>
      <c r="AM398" s="12">
        <v>100.63123001890682</v>
      </c>
      <c r="AN398" s="12">
        <v>100.03793544721111</v>
      </c>
    </row>
    <row r="399" spans="1:40">
      <c r="A399" s="1" t="s">
        <v>524</v>
      </c>
      <c r="B399" s="1" t="s">
        <v>533</v>
      </c>
      <c r="D399" s="1" t="s">
        <v>627</v>
      </c>
      <c r="F399" s="1">
        <v>129</v>
      </c>
      <c r="G399" s="1" t="s">
        <v>264</v>
      </c>
      <c r="H399" s="1" t="str">
        <f t="shared" si="18"/>
        <v>129아파트</v>
      </c>
      <c r="I399" s="12">
        <v>107.91606156693118</v>
      </c>
      <c r="J399" s="12">
        <v>107.87047730510329</v>
      </c>
      <c r="K399" s="12">
        <v>108.09485522674743</v>
      </c>
      <c r="L399" s="12">
        <v>108.26934910887469</v>
      </c>
      <c r="M399" s="12">
        <v>108.39852189398228</v>
      </c>
      <c r="N399" s="12">
        <v>108.26934910887469</v>
      </c>
      <c r="O399" s="12">
        <v>108.41723047260675</v>
      </c>
      <c r="P399" s="12">
        <v>108.45204628013767</v>
      </c>
      <c r="Q399" s="12">
        <v>108.28388513334755</v>
      </c>
      <c r="R399" s="12">
        <v>108.02749348476185</v>
      </c>
      <c r="S399" s="12">
        <v>107.93135843696228</v>
      </c>
      <c r="T399" s="12">
        <v>107.93135843696228</v>
      </c>
      <c r="U399" s="12">
        <v>107.9313584369623</v>
      </c>
      <c r="V399" s="12">
        <v>107.9313584369623</v>
      </c>
      <c r="W399" s="12">
        <v>107.10469840062935</v>
      </c>
      <c r="X399" s="12">
        <v>107.10469840062935</v>
      </c>
      <c r="Y399" s="12">
        <v>106.47395166243399</v>
      </c>
      <c r="Z399" s="12">
        <v>106.47395166243399</v>
      </c>
      <c r="AA399" s="12">
        <v>103.68391360006808</v>
      </c>
      <c r="AB399" s="12">
        <v>102.91043122947524</v>
      </c>
      <c r="AC399" s="12">
        <v>102.65764091316638</v>
      </c>
      <c r="AD399" s="12">
        <v>100.28499417202093</v>
      </c>
      <c r="AE399" s="12">
        <v>100</v>
      </c>
      <c r="AF399" s="12">
        <v>100.12929416704654</v>
      </c>
      <c r="AG399" s="12">
        <v>99.306536085319763</v>
      </c>
      <c r="AH399" s="12">
        <v>97.504663876898462</v>
      </c>
      <c r="AI399" s="12">
        <v>96.559615805400668</v>
      </c>
      <c r="AJ399" s="12">
        <v>96.513766882403743</v>
      </c>
      <c r="AK399" s="12">
        <v>96.306542606139217</v>
      </c>
      <c r="AL399" s="12">
        <v>96.109700495783912</v>
      </c>
      <c r="AM399" s="12">
        <v>95.77230359659292</v>
      </c>
      <c r="AN399" s="12">
        <v>95.45186436756525</v>
      </c>
    </row>
    <row r="400" spans="1:40">
      <c r="A400" s="1" t="s">
        <v>524</v>
      </c>
      <c r="B400" s="1" t="s">
        <v>533</v>
      </c>
      <c r="D400" s="1" t="s">
        <v>628</v>
      </c>
      <c r="F400" s="1">
        <v>130</v>
      </c>
      <c r="G400" s="1" t="s">
        <v>264</v>
      </c>
      <c r="H400" s="1" t="str">
        <f t="shared" si="18"/>
        <v>130아파트</v>
      </c>
      <c r="I400" s="12">
        <v>105.65388115356397</v>
      </c>
      <c r="J400" s="12">
        <v>105.94662215674082</v>
      </c>
      <c r="K400" s="12">
        <v>106.2621021506074</v>
      </c>
      <c r="L400" s="12">
        <v>106.27383088640288</v>
      </c>
      <c r="M400" s="12">
        <v>106.35798782213622</v>
      </c>
      <c r="N400" s="12">
        <v>106.39229625319958</v>
      </c>
      <c r="O400" s="12">
        <v>105.9426012599117</v>
      </c>
      <c r="P400" s="12">
        <v>105.81743386673028</v>
      </c>
      <c r="Q400" s="12">
        <v>105.76257950091129</v>
      </c>
      <c r="R400" s="12">
        <v>105.8998241974265</v>
      </c>
      <c r="S400" s="12">
        <v>105.95615544041981</v>
      </c>
      <c r="T400" s="12">
        <v>105.93981267172133</v>
      </c>
      <c r="U400" s="12">
        <v>104.83713485749452</v>
      </c>
      <c r="V400" s="12">
        <v>104.75813503197375</v>
      </c>
      <c r="W400" s="12">
        <v>104.41531011027999</v>
      </c>
      <c r="X400" s="12">
        <v>104.1537516682945</v>
      </c>
      <c r="Y400" s="12">
        <v>104.18050587382591</v>
      </c>
      <c r="Z400" s="12">
        <v>104.18050587382591</v>
      </c>
      <c r="AA400" s="12">
        <v>102.84883046778961</v>
      </c>
      <c r="AB400" s="12">
        <v>102.84883046778961</v>
      </c>
      <c r="AC400" s="12">
        <v>101.45204006800913</v>
      </c>
      <c r="AD400" s="12">
        <v>101.39413570125814</v>
      </c>
      <c r="AE400" s="12">
        <v>100</v>
      </c>
      <c r="AF400" s="12">
        <v>98.368822725975264</v>
      </c>
      <c r="AG400" s="12">
        <v>96.04561950145002</v>
      </c>
      <c r="AH400" s="12">
        <v>95.733221251053621</v>
      </c>
      <c r="AI400" s="12">
        <v>95.341440524701525</v>
      </c>
      <c r="AJ400" s="12">
        <v>95.689726829012443</v>
      </c>
      <c r="AK400" s="12">
        <v>95.984968954584772</v>
      </c>
      <c r="AL400" s="12">
        <v>96.186260293335067</v>
      </c>
      <c r="AM400" s="12">
        <v>95.422133197304888</v>
      </c>
      <c r="AN400" s="12">
        <v>94.896116565901735</v>
      </c>
    </row>
    <row r="401" spans="1:40">
      <c r="A401" s="1" t="s">
        <v>524</v>
      </c>
      <c r="B401" s="1" t="s">
        <v>533</v>
      </c>
      <c r="D401" s="1" t="s">
        <v>629</v>
      </c>
      <c r="F401" s="1">
        <v>131</v>
      </c>
      <c r="G401" s="1" t="s">
        <v>264</v>
      </c>
      <c r="H401" s="1" t="str">
        <f t="shared" si="18"/>
        <v>131아파트</v>
      </c>
      <c r="I401" s="12">
        <v>106.37872017299108</v>
      </c>
      <c r="J401" s="12">
        <v>106.47818101486875</v>
      </c>
      <c r="K401" s="12">
        <v>106.56259695854629</v>
      </c>
      <c r="L401" s="12">
        <v>106.42086729380719</v>
      </c>
      <c r="M401" s="12">
        <v>106.29810092359362</v>
      </c>
      <c r="N401" s="12">
        <v>106.09224370562443</v>
      </c>
      <c r="O401" s="12">
        <v>106.15300374020158</v>
      </c>
      <c r="P401" s="12">
        <v>106.04043575758617</v>
      </c>
      <c r="Q401" s="12">
        <v>105.82031487543328</v>
      </c>
      <c r="R401" s="12">
        <v>105.63930824584817</v>
      </c>
      <c r="S401" s="12">
        <v>105.1046958720609</v>
      </c>
      <c r="T401" s="12">
        <v>105.1046958720609</v>
      </c>
      <c r="U401" s="12">
        <v>103.30022064847957</v>
      </c>
      <c r="V401" s="12">
        <v>103.48348810621381</v>
      </c>
      <c r="W401" s="12">
        <v>103.40573591636551</v>
      </c>
      <c r="X401" s="12">
        <v>103.19829231389465</v>
      </c>
      <c r="Y401" s="12">
        <v>102.88044691216838</v>
      </c>
      <c r="Z401" s="12">
        <v>102.82799483423864</v>
      </c>
      <c r="AA401" s="12">
        <v>101.67644160941775</v>
      </c>
      <c r="AB401" s="12">
        <v>101.18077475172805</v>
      </c>
      <c r="AC401" s="12">
        <v>100.99074834020254</v>
      </c>
      <c r="AD401" s="12">
        <v>100.35223988691813</v>
      </c>
      <c r="AE401" s="12">
        <v>100</v>
      </c>
      <c r="AF401" s="12">
        <v>99.127134583640569</v>
      </c>
      <c r="AG401" s="12">
        <v>98.321159241640714</v>
      </c>
      <c r="AH401" s="12">
        <v>97.913934810340152</v>
      </c>
      <c r="AI401" s="12">
        <v>97.284488076338334</v>
      </c>
      <c r="AJ401" s="12">
        <v>96.668785484927653</v>
      </c>
      <c r="AK401" s="12">
        <v>96.664052929919933</v>
      </c>
      <c r="AL401" s="12">
        <v>96.406442989892454</v>
      </c>
      <c r="AM401" s="12">
        <v>95.549438609986552</v>
      </c>
      <c r="AN401" s="12">
        <v>95.080716644433792</v>
      </c>
    </row>
    <row r="402" spans="1:40">
      <c r="A402" s="1" t="s">
        <v>524</v>
      </c>
      <c r="B402" s="1" t="s">
        <v>541</v>
      </c>
      <c r="F402" s="1">
        <v>132</v>
      </c>
      <c r="G402" s="1" t="s">
        <v>264</v>
      </c>
      <c r="H402" s="1" t="str">
        <f t="shared" si="18"/>
        <v>132아파트</v>
      </c>
      <c r="I402" s="12">
        <v>107.03143115926832</v>
      </c>
      <c r="J402" s="12">
        <v>107.0451372292554</v>
      </c>
      <c r="K402" s="12">
        <v>107.1370011465694</v>
      </c>
      <c r="L402" s="12">
        <v>107.17230306826659</v>
      </c>
      <c r="M402" s="12">
        <v>107.11329649654743</v>
      </c>
      <c r="N402" s="12">
        <v>106.91269786118015</v>
      </c>
      <c r="O402" s="12">
        <v>106.57982358288056</v>
      </c>
      <c r="P402" s="12">
        <v>106.39087999004855</v>
      </c>
      <c r="Q402" s="12">
        <v>106.06157997741452</v>
      </c>
      <c r="R402" s="12">
        <v>105.64949897131835</v>
      </c>
      <c r="S402" s="12">
        <v>105.26616134806153</v>
      </c>
      <c r="T402" s="12">
        <v>105.08590278237668</v>
      </c>
      <c r="U402" s="12">
        <v>104.87795092168648</v>
      </c>
      <c r="V402" s="12">
        <v>104.60368003327925</v>
      </c>
      <c r="W402" s="12">
        <v>104.37469583102202</v>
      </c>
      <c r="X402" s="12">
        <v>104.14331673519477</v>
      </c>
      <c r="Y402" s="12">
        <v>103.67521318103518</v>
      </c>
      <c r="Z402" s="12">
        <v>103.12283228272793</v>
      </c>
      <c r="AA402" s="12">
        <v>102.46110113032027</v>
      </c>
      <c r="AB402" s="12">
        <v>101.76493946848845</v>
      </c>
      <c r="AC402" s="12">
        <v>101.20340733969319</v>
      </c>
      <c r="AD402" s="12">
        <v>100.54637116623825</v>
      </c>
      <c r="AE402" s="12">
        <v>100</v>
      </c>
      <c r="AF402" s="12">
        <v>99.349076487149333</v>
      </c>
      <c r="AG402" s="12">
        <v>98.545748659524691</v>
      </c>
      <c r="AH402" s="12">
        <v>97.983886697349377</v>
      </c>
      <c r="AI402" s="12">
        <v>97.611049654556396</v>
      </c>
      <c r="AJ402" s="12">
        <v>97.811365601997664</v>
      </c>
      <c r="AK402" s="12">
        <v>97.901647901178222</v>
      </c>
      <c r="AL402" s="12">
        <v>97.902645991968882</v>
      </c>
      <c r="AM402" s="12">
        <v>97.813568664176699</v>
      </c>
      <c r="AN402" s="12">
        <v>97.669180891910656</v>
      </c>
    </row>
    <row r="403" spans="1:40">
      <c r="A403" s="1" t="s">
        <v>524</v>
      </c>
      <c r="B403" s="1" t="s">
        <v>541</v>
      </c>
      <c r="D403" s="1" t="s">
        <v>559</v>
      </c>
      <c r="F403" s="1">
        <v>133</v>
      </c>
      <c r="G403" s="1" t="s">
        <v>264</v>
      </c>
      <c r="H403" s="1" t="str">
        <f t="shared" si="18"/>
        <v>133아파트</v>
      </c>
      <c r="I403" s="12">
        <v>106.12951885700947</v>
      </c>
      <c r="J403" s="12">
        <v>106.12951885700947</v>
      </c>
      <c r="K403" s="12">
        <v>106.57336844098111</v>
      </c>
      <c r="L403" s="12">
        <v>106.81919556849088</v>
      </c>
      <c r="M403" s="12">
        <v>106.35292714319309</v>
      </c>
      <c r="N403" s="12">
        <v>106.66098955751359</v>
      </c>
      <c r="O403" s="12">
        <v>106.47638282980171</v>
      </c>
      <c r="P403" s="12">
        <v>106.4284385912851</v>
      </c>
      <c r="Q403" s="12">
        <v>106.15082083863361</v>
      </c>
      <c r="R403" s="12">
        <v>105.97654545832398</v>
      </c>
      <c r="S403" s="12">
        <v>105.56543814431397</v>
      </c>
      <c r="T403" s="12">
        <v>105.53915744607114</v>
      </c>
      <c r="U403" s="12">
        <v>105.53915744607114</v>
      </c>
      <c r="V403" s="12">
        <v>105.14915880527724</v>
      </c>
      <c r="W403" s="12">
        <v>105.32551599758746</v>
      </c>
      <c r="X403" s="12">
        <v>105.27833589776019</v>
      </c>
      <c r="Y403" s="12">
        <v>104.99208683293739</v>
      </c>
      <c r="Z403" s="12">
        <v>104.91763911032665</v>
      </c>
      <c r="AA403" s="12">
        <v>104.64763872773476</v>
      </c>
      <c r="AB403" s="12">
        <v>102.70912627308785</v>
      </c>
      <c r="AC403" s="12">
        <v>101.5233852514687</v>
      </c>
      <c r="AD403" s="12">
        <v>100.91095739773917</v>
      </c>
      <c r="AE403" s="12">
        <v>100</v>
      </c>
      <c r="AF403" s="12">
        <v>99.063103077679898</v>
      </c>
      <c r="AG403" s="12">
        <v>97.656476283941529</v>
      </c>
      <c r="AH403" s="12">
        <v>96.8786333167088</v>
      </c>
      <c r="AI403" s="12">
        <v>96.532967301779479</v>
      </c>
      <c r="AJ403" s="12">
        <v>96.124439380551536</v>
      </c>
      <c r="AK403" s="12">
        <v>95.561887005084927</v>
      </c>
      <c r="AL403" s="12">
        <v>95.541115814223957</v>
      </c>
      <c r="AM403" s="12">
        <v>95.325648727605511</v>
      </c>
      <c r="AN403" s="12">
        <v>94.983747022528405</v>
      </c>
    </row>
    <row r="404" spans="1:40">
      <c r="A404" s="1" t="s">
        <v>524</v>
      </c>
      <c r="B404" s="1" t="s">
        <v>541</v>
      </c>
      <c r="D404" s="1" t="s">
        <v>630</v>
      </c>
      <c r="F404" s="1">
        <v>134</v>
      </c>
      <c r="G404" s="1" t="s">
        <v>264</v>
      </c>
      <c r="H404" s="1" t="str">
        <f t="shared" si="18"/>
        <v>134아파트</v>
      </c>
      <c r="I404" s="12">
        <v>103.73480974768405</v>
      </c>
      <c r="J404" s="12">
        <v>103.73480974768405</v>
      </c>
      <c r="K404" s="12">
        <v>103.80641296398056</v>
      </c>
      <c r="L404" s="12">
        <v>103.85318599042577</v>
      </c>
      <c r="M404" s="12">
        <v>103.82692005574079</v>
      </c>
      <c r="N404" s="12">
        <v>103.82692005574079</v>
      </c>
      <c r="O404" s="12">
        <v>103.80235843529309</v>
      </c>
      <c r="P404" s="12">
        <v>103.80235843529309</v>
      </c>
      <c r="Q404" s="12">
        <v>103.69557198049004</v>
      </c>
      <c r="R404" s="12">
        <v>103.69557198049004</v>
      </c>
      <c r="S404" s="12">
        <v>103.66001537537308</v>
      </c>
      <c r="T404" s="12">
        <v>103.38686766767925</v>
      </c>
      <c r="U404" s="12">
        <v>103.38686766767928</v>
      </c>
      <c r="V404" s="12">
        <v>103.38686766767928</v>
      </c>
      <c r="W404" s="12">
        <v>103.38686766767928</v>
      </c>
      <c r="X404" s="12">
        <v>103.38686766767928</v>
      </c>
      <c r="Y404" s="12">
        <v>103.38686766767928</v>
      </c>
      <c r="Z404" s="12">
        <v>103.23693752878373</v>
      </c>
      <c r="AA404" s="12">
        <v>102.10538578710488</v>
      </c>
      <c r="AB404" s="12">
        <v>101.68361074690814</v>
      </c>
      <c r="AC404" s="12">
        <v>100.99758785460266</v>
      </c>
      <c r="AD404" s="12">
        <v>100.72801646375814</v>
      </c>
      <c r="AE404" s="12">
        <v>100</v>
      </c>
      <c r="AF404" s="12">
        <v>99.464662107210955</v>
      </c>
      <c r="AG404" s="12">
        <v>98.616978081647474</v>
      </c>
      <c r="AH404" s="12">
        <v>97.502999556902893</v>
      </c>
      <c r="AI404" s="12">
        <v>97.353422936086744</v>
      </c>
      <c r="AJ404" s="12">
        <v>97.681126931935054</v>
      </c>
      <c r="AK404" s="12">
        <v>97.996553205045927</v>
      </c>
      <c r="AL404" s="12">
        <v>97.850183165967636</v>
      </c>
      <c r="AM404" s="12">
        <v>97.48704117208959</v>
      </c>
      <c r="AN404" s="12">
        <v>96.870719269961143</v>
      </c>
    </row>
    <row r="405" spans="1:40">
      <c r="A405" s="1" t="s">
        <v>524</v>
      </c>
      <c r="B405" s="1" t="s">
        <v>541</v>
      </c>
      <c r="D405" s="1" t="s">
        <v>631</v>
      </c>
      <c r="F405" s="1">
        <v>135</v>
      </c>
      <c r="G405" s="1" t="s">
        <v>264</v>
      </c>
      <c r="H405" s="1" t="str">
        <f t="shared" si="18"/>
        <v>135아파트</v>
      </c>
      <c r="I405" s="12">
        <v>104.1861616629426</v>
      </c>
      <c r="J405" s="12">
        <v>104.19960621582204</v>
      </c>
      <c r="K405" s="12">
        <v>104.15327071765155</v>
      </c>
      <c r="L405" s="12">
        <v>104.1697373432618</v>
      </c>
      <c r="M405" s="12">
        <v>104.09646633608634</v>
      </c>
      <c r="N405" s="12">
        <v>104.08685416524798</v>
      </c>
      <c r="O405" s="12">
        <v>103.96732778791166</v>
      </c>
      <c r="P405" s="12">
        <v>104.01346845232125</v>
      </c>
      <c r="Q405" s="12">
        <v>104.27004226172836</v>
      </c>
      <c r="R405" s="12">
        <v>104.20146447736593</v>
      </c>
      <c r="S405" s="12">
        <v>104.22430788270553</v>
      </c>
      <c r="T405" s="12">
        <v>104.21336197455956</v>
      </c>
      <c r="U405" s="12">
        <v>103.99511228289605</v>
      </c>
      <c r="V405" s="12">
        <v>103.89128667099355</v>
      </c>
      <c r="W405" s="12">
        <v>103.66353621026042</v>
      </c>
      <c r="X405" s="12">
        <v>103.49471141132203</v>
      </c>
      <c r="Y405" s="12">
        <v>103.24966274662107</v>
      </c>
      <c r="Z405" s="12">
        <v>102.44838125073193</v>
      </c>
      <c r="AA405" s="12">
        <v>101.65834371608706</v>
      </c>
      <c r="AB405" s="12">
        <v>101.41331533228278</v>
      </c>
      <c r="AC405" s="12">
        <v>100.93712884524498</v>
      </c>
      <c r="AD405" s="12">
        <v>100.59073824890959</v>
      </c>
      <c r="AE405" s="12">
        <v>100</v>
      </c>
      <c r="AF405" s="12">
        <v>99.438466610773546</v>
      </c>
      <c r="AG405" s="12">
        <v>99.030343766055282</v>
      </c>
      <c r="AH405" s="12">
        <v>98.627562806231708</v>
      </c>
      <c r="AI405" s="12">
        <v>98.132063025015668</v>
      </c>
      <c r="AJ405" s="12">
        <v>98.143290270423293</v>
      </c>
      <c r="AK405" s="12">
        <v>98.155697010992142</v>
      </c>
      <c r="AL405" s="12">
        <v>97.918760452678924</v>
      </c>
      <c r="AM405" s="12">
        <v>97.711536337785816</v>
      </c>
      <c r="AN405" s="12">
        <v>97.587003469882688</v>
      </c>
    </row>
    <row r="406" spans="1:40">
      <c r="A406" s="1" t="s">
        <v>524</v>
      </c>
      <c r="B406" s="1" t="s">
        <v>541</v>
      </c>
      <c r="D406" s="1" t="s">
        <v>632</v>
      </c>
      <c r="F406" s="1">
        <v>136</v>
      </c>
      <c r="G406" s="1" t="s">
        <v>264</v>
      </c>
      <c r="H406" s="1" t="str">
        <f t="shared" si="18"/>
        <v>136아파트</v>
      </c>
      <c r="I406" s="12">
        <v>107.11533668068732</v>
      </c>
      <c r="J406" s="12">
        <v>107.07336076780273</v>
      </c>
      <c r="K406" s="12">
        <v>107.28045010130371</v>
      </c>
      <c r="L406" s="12">
        <v>107.20471022692004</v>
      </c>
      <c r="M406" s="12">
        <v>107.1082405212569</v>
      </c>
      <c r="N406" s="12">
        <v>106.87149791522266</v>
      </c>
      <c r="O406" s="12">
        <v>106.04650793337724</v>
      </c>
      <c r="P406" s="12">
        <v>105.50913137270693</v>
      </c>
      <c r="Q406" s="12">
        <v>105.40850999113005</v>
      </c>
      <c r="R406" s="12">
        <v>105.31689414998006</v>
      </c>
      <c r="S406" s="12">
        <v>105.01832685948874</v>
      </c>
      <c r="T406" s="12">
        <v>104.77473043738367</v>
      </c>
      <c r="U406" s="12">
        <v>104.26979083479624</v>
      </c>
      <c r="V406" s="12">
        <v>103.63350158996397</v>
      </c>
      <c r="W406" s="12">
        <v>103.32733313826739</v>
      </c>
      <c r="X406" s="12">
        <v>103.32733313826739</v>
      </c>
      <c r="Y406" s="12">
        <v>103.09776585581407</v>
      </c>
      <c r="Z406" s="12">
        <v>102.96268244797258</v>
      </c>
      <c r="AA406" s="12">
        <v>102.20128316798157</v>
      </c>
      <c r="AB406" s="12">
        <v>101.3383768912489</v>
      </c>
      <c r="AC406" s="12">
        <v>100.95676486745786</v>
      </c>
      <c r="AD406" s="12">
        <v>100.25428694551383</v>
      </c>
      <c r="AE406" s="12">
        <v>100</v>
      </c>
      <c r="AF406" s="12">
        <v>99.463442685204654</v>
      </c>
      <c r="AG406" s="12">
        <v>98.152411531876325</v>
      </c>
      <c r="AH406" s="12">
        <v>97.605237992752492</v>
      </c>
      <c r="AI406" s="12">
        <v>97.328139612675628</v>
      </c>
      <c r="AJ406" s="12">
        <v>97.82647282940404</v>
      </c>
      <c r="AK406" s="12">
        <v>98.556115397723246</v>
      </c>
      <c r="AL406" s="12">
        <v>98.796991620718984</v>
      </c>
      <c r="AM406" s="12">
        <v>99.00560646894732</v>
      </c>
      <c r="AN406" s="12">
        <v>98.975449049811132</v>
      </c>
    </row>
    <row r="407" spans="1:40">
      <c r="A407" s="1" t="s">
        <v>524</v>
      </c>
      <c r="B407" s="1" t="s">
        <v>541</v>
      </c>
      <c r="D407" s="1" t="s">
        <v>633</v>
      </c>
      <c r="F407" s="1">
        <v>137</v>
      </c>
      <c r="G407" s="1" t="s">
        <v>264</v>
      </c>
      <c r="H407" s="1" t="str">
        <f t="shared" si="18"/>
        <v>137아파트</v>
      </c>
      <c r="I407" s="12">
        <v>104.8482429345772</v>
      </c>
      <c r="J407" s="12">
        <v>104.77695693701419</v>
      </c>
      <c r="K407" s="12">
        <v>104.72280257031848</v>
      </c>
      <c r="L407" s="12">
        <v>104.79676683337112</v>
      </c>
      <c r="M407" s="12">
        <v>104.48653990815387</v>
      </c>
      <c r="N407" s="12">
        <v>104.24086031905138</v>
      </c>
      <c r="O407" s="12">
        <v>103.82670333006274</v>
      </c>
      <c r="P407" s="12">
        <v>103.73716774984756</v>
      </c>
      <c r="Q407" s="12">
        <v>103.49334285476203</v>
      </c>
      <c r="R407" s="12">
        <v>103.03201518864975</v>
      </c>
      <c r="S407" s="12">
        <v>102.8829602807088</v>
      </c>
      <c r="T407" s="12">
        <v>102.77233081563375</v>
      </c>
      <c r="U407" s="12">
        <v>102.71116539352309</v>
      </c>
      <c r="V407" s="12">
        <v>102.71116539352309</v>
      </c>
      <c r="W407" s="12">
        <v>102.71116539352309</v>
      </c>
      <c r="X407" s="12">
        <v>102.71116539352309</v>
      </c>
      <c r="Y407" s="12">
        <v>102.7660826867352</v>
      </c>
      <c r="Z407" s="12">
        <v>102.7660826867352</v>
      </c>
      <c r="AA407" s="12">
        <v>102.56003670902206</v>
      </c>
      <c r="AB407" s="12">
        <v>101.98274225259362</v>
      </c>
      <c r="AC407" s="12">
        <v>101.0121409105772</v>
      </c>
      <c r="AD407" s="12">
        <v>100.48974655542912</v>
      </c>
      <c r="AE407" s="12">
        <v>100</v>
      </c>
      <c r="AF407" s="12">
        <v>99.291559762970678</v>
      </c>
      <c r="AG407" s="12">
        <v>98.871562658061379</v>
      </c>
      <c r="AH407" s="12">
        <v>98.051605124441721</v>
      </c>
      <c r="AI407" s="12">
        <v>97.5778571172673</v>
      </c>
      <c r="AJ407" s="12">
        <v>97.686226563984846</v>
      </c>
      <c r="AK407" s="12">
        <v>97.905992034381356</v>
      </c>
      <c r="AL407" s="12">
        <v>97.768398742715675</v>
      </c>
      <c r="AM407" s="12">
        <v>97.584300231263114</v>
      </c>
      <c r="AN407" s="12">
        <v>97.246891317924707</v>
      </c>
    </row>
    <row r="408" spans="1:40">
      <c r="A408" s="1" t="s">
        <v>524</v>
      </c>
      <c r="B408" s="1" t="s">
        <v>541</v>
      </c>
      <c r="D408" s="1" t="s">
        <v>634</v>
      </c>
      <c r="F408" s="1">
        <v>138</v>
      </c>
      <c r="G408" s="1" t="s">
        <v>264</v>
      </c>
      <c r="H408" s="1" t="str">
        <f t="shared" si="18"/>
        <v>138아파트</v>
      </c>
      <c r="I408" s="12">
        <v>106.36528861675671</v>
      </c>
      <c r="J408" s="12">
        <v>106.41852120152264</v>
      </c>
      <c r="K408" s="12">
        <v>106.60457689773165</v>
      </c>
      <c r="L408" s="12">
        <v>106.76274966405821</v>
      </c>
      <c r="M408" s="12">
        <v>106.76864947248643</v>
      </c>
      <c r="N408" s="12">
        <v>106.59975304446127</v>
      </c>
      <c r="O408" s="12">
        <v>106.48533369629624</v>
      </c>
      <c r="P408" s="12">
        <v>106.38188297662228</v>
      </c>
      <c r="Q408" s="12">
        <v>106.16980409102266</v>
      </c>
      <c r="R408" s="12">
        <v>105.76535335817584</v>
      </c>
      <c r="S408" s="12">
        <v>105.65574309386921</v>
      </c>
      <c r="T408" s="12">
        <v>105.39156148108934</v>
      </c>
      <c r="U408" s="12">
        <v>105.11628427200611</v>
      </c>
      <c r="V408" s="12">
        <v>105.01703118777402</v>
      </c>
      <c r="W408" s="12">
        <v>104.79264826166934</v>
      </c>
      <c r="X408" s="12">
        <v>104.35648064442259</v>
      </c>
      <c r="Y408" s="12">
        <v>103.49237082779295</v>
      </c>
      <c r="Z408" s="12">
        <v>102.92661798431881</v>
      </c>
      <c r="AA408" s="12">
        <v>102.20928866411603</v>
      </c>
      <c r="AB408" s="12">
        <v>101.6727396441741</v>
      </c>
      <c r="AC408" s="12">
        <v>101.30918922160713</v>
      </c>
      <c r="AD408" s="12">
        <v>100.84447340909961</v>
      </c>
      <c r="AE408" s="12">
        <v>100</v>
      </c>
      <c r="AF408" s="12">
        <v>99.225522725725995</v>
      </c>
      <c r="AG408" s="12">
        <v>98.424992494808166</v>
      </c>
      <c r="AH408" s="12">
        <v>97.848509974640862</v>
      </c>
      <c r="AI408" s="12">
        <v>97.032400691222051</v>
      </c>
      <c r="AJ408" s="12">
        <v>96.903944724753686</v>
      </c>
      <c r="AK408" s="12">
        <v>96.874742127850226</v>
      </c>
      <c r="AL408" s="12">
        <v>96.871170190140361</v>
      </c>
      <c r="AM408" s="12">
        <v>97.00648366238056</v>
      </c>
      <c r="AN408" s="12">
        <v>96.914968838610363</v>
      </c>
    </row>
    <row r="409" spans="1:40">
      <c r="A409" s="1" t="s">
        <v>524</v>
      </c>
      <c r="B409" s="1" t="s">
        <v>541</v>
      </c>
      <c r="D409" s="1" t="s">
        <v>635</v>
      </c>
      <c r="F409" s="1">
        <v>139</v>
      </c>
      <c r="G409" s="1" t="s">
        <v>264</v>
      </c>
      <c r="H409" s="1" t="str">
        <f t="shared" si="18"/>
        <v>139아파트</v>
      </c>
      <c r="I409" s="12">
        <v>106.5629821397217</v>
      </c>
      <c r="J409" s="12">
        <v>106.67137568998898</v>
      </c>
      <c r="K409" s="12">
        <v>106.63583722669586</v>
      </c>
      <c r="L409" s="12">
        <v>106.60314405285096</v>
      </c>
      <c r="M409" s="12">
        <v>106.73610493898528</v>
      </c>
      <c r="N409" s="12">
        <v>106.48774991795462</v>
      </c>
      <c r="O409" s="12">
        <v>106.24836309727145</v>
      </c>
      <c r="P409" s="12">
        <v>106.14419648439994</v>
      </c>
      <c r="Q409" s="12">
        <v>106.00668139053073</v>
      </c>
      <c r="R409" s="12">
        <v>105.56456047720501</v>
      </c>
      <c r="S409" s="12">
        <v>105.2661330744053</v>
      </c>
      <c r="T409" s="12">
        <v>104.97439804492646</v>
      </c>
      <c r="U409" s="12">
        <v>104.82903302708927</v>
      </c>
      <c r="V409" s="12">
        <v>104.58458673361442</v>
      </c>
      <c r="W409" s="12">
        <v>104.48732645392748</v>
      </c>
      <c r="X409" s="12">
        <v>103.49105815236359</v>
      </c>
      <c r="Y409" s="12">
        <v>102.94994211014895</v>
      </c>
      <c r="Z409" s="12">
        <v>102.51996628247778</v>
      </c>
      <c r="AA409" s="12">
        <v>101.57625223340936</v>
      </c>
      <c r="AB409" s="12">
        <v>101.05222366665059</v>
      </c>
      <c r="AC409" s="12">
        <v>100.70386015002853</v>
      </c>
      <c r="AD409" s="12">
        <v>100.45658745609882</v>
      </c>
      <c r="AE409" s="12">
        <v>100</v>
      </c>
      <c r="AF409" s="12">
        <v>99.432423200745902</v>
      </c>
      <c r="AG409" s="12">
        <v>98.664818888867373</v>
      </c>
      <c r="AH409" s="12">
        <v>98.122128632726685</v>
      </c>
      <c r="AI409" s="12">
        <v>97.970644648051092</v>
      </c>
      <c r="AJ409" s="12">
        <v>98.243580113132978</v>
      </c>
      <c r="AK409" s="12">
        <v>98.169128690190632</v>
      </c>
      <c r="AL409" s="12">
        <v>98.290709199167736</v>
      </c>
      <c r="AM409" s="12">
        <v>98.111013396218112</v>
      </c>
      <c r="AN409" s="12">
        <v>98.211182389368417</v>
      </c>
    </row>
    <row r="410" spans="1:40">
      <c r="A410" s="1" t="s">
        <v>524</v>
      </c>
      <c r="B410" s="1" t="s">
        <v>541</v>
      </c>
      <c r="D410" s="1" t="s">
        <v>636</v>
      </c>
      <c r="F410" s="1">
        <v>140</v>
      </c>
      <c r="G410" s="1" t="s">
        <v>264</v>
      </c>
      <c r="H410" s="1" t="str">
        <f t="shared" si="18"/>
        <v>140아파트</v>
      </c>
      <c r="I410" s="12">
        <v>112.96136894854745</v>
      </c>
      <c r="J410" s="12">
        <v>112.9593472218681</v>
      </c>
      <c r="K410" s="12">
        <v>113.09394850046857</v>
      </c>
      <c r="L410" s="12">
        <v>113.07729085614487</v>
      </c>
      <c r="M410" s="12">
        <v>113.06961872546407</v>
      </c>
      <c r="N410" s="12">
        <v>112.70348353397603</v>
      </c>
      <c r="O410" s="12">
        <v>112.30130250731639</v>
      </c>
      <c r="P410" s="12">
        <v>111.95579080165264</v>
      </c>
      <c r="Q410" s="12">
        <v>110.65023798388951</v>
      </c>
      <c r="R410" s="12">
        <v>109.71730940310832</v>
      </c>
      <c r="S410" s="12">
        <v>108.39307907627949</v>
      </c>
      <c r="T410" s="12">
        <v>108.29293444831522</v>
      </c>
      <c r="U410" s="12">
        <v>108.14566453845536</v>
      </c>
      <c r="V410" s="12">
        <v>107.51973400325983</v>
      </c>
      <c r="W410" s="12">
        <v>106.89083904885</v>
      </c>
      <c r="X410" s="12">
        <v>106.98366176931549</v>
      </c>
      <c r="Y410" s="12">
        <v>106.03466743841899</v>
      </c>
      <c r="Z410" s="12">
        <v>104.49996976632207</v>
      </c>
      <c r="AA410" s="12">
        <v>103.83289021872791</v>
      </c>
      <c r="AB410" s="12">
        <v>102.69381391635807</v>
      </c>
      <c r="AC410" s="12">
        <v>102.05591112090397</v>
      </c>
      <c r="AD410" s="12">
        <v>100.47507491148203</v>
      </c>
      <c r="AE410" s="12">
        <v>100</v>
      </c>
      <c r="AF410" s="12">
        <v>99.356835642011816</v>
      </c>
      <c r="AG410" s="12">
        <v>98.434196447580305</v>
      </c>
      <c r="AH410" s="12">
        <v>98.105469557889833</v>
      </c>
      <c r="AI410" s="12">
        <v>98.075813690115524</v>
      </c>
      <c r="AJ410" s="12">
        <v>98.572488861181128</v>
      </c>
      <c r="AK410" s="12">
        <v>98.465266818008644</v>
      </c>
      <c r="AL410" s="12">
        <v>98.516921650925596</v>
      </c>
      <c r="AM410" s="12">
        <v>98.270824871900459</v>
      </c>
      <c r="AN410" s="12">
        <v>98.073199212939954</v>
      </c>
    </row>
    <row r="411" spans="1:40">
      <c r="A411" s="1" t="s">
        <v>522</v>
      </c>
      <c r="F411" s="1">
        <v>141</v>
      </c>
      <c r="G411" s="1" t="s">
        <v>264</v>
      </c>
      <c r="H411" s="1" t="str">
        <f t="shared" si="18"/>
        <v>141아파트</v>
      </c>
      <c r="I411" s="12">
        <v>84.603209220057394</v>
      </c>
      <c r="J411" s="12">
        <v>86.213829067811844</v>
      </c>
      <c r="K411" s="12">
        <v>88.095290136850906</v>
      </c>
      <c r="L411" s="12">
        <v>90.828359072166734</v>
      </c>
      <c r="M411" s="12">
        <v>91.351007466911398</v>
      </c>
      <c r="N411" s="12">
        <v>92.786103687794338</v>
      </c>
      <c r="O411" s="12">
        <v>94.094078707071219</v>
      </c>
      <c r="P411" s="12">
        <v>95.390345257436906</v>
      </c>
      <c r="Q411" s="12">
        <v>96.751305844851743</v>
      </c>
      <c r="R411" s="12">
        <v>97.702339394930277</v>
      </c>
      <c r="S411" s="12">
        <v>98.912833229699515</v>
      </c>
      <c r="T411" s="12">
        <v>99.33890624478903</v>
      </c>
      <c r="U411" s="12">
        <v>100.07067305390709</v>
      </c>
      <c r="V411" s="12">
        <v>100.14391780018464</v>
      </c>
      <c r="W411" s="12">
        <v>100.37886332124189</v>
      </c>
      <c r="X411" s="12">
        <v>100.48875717968362</v>
      </c>
      <c r="Y411" s="12">
        <v>100.59632816349438</v>
      </c>
      <c r="Z411" s="12">
        <v>100.47415023436757</v>
      </c>
      <c r="AA411" s="12">
        <v>100.23196125631813</v>
      </c>
      <c r="AB411" s="12">
        <v>99.949133906530903</v>
      </c>
      <c r="AC411" s="12">
        <v>99.861923187269213</v>
      </c>
      <c r="AD411" s="12">
        <v>99.883579444481938</v>
      </c>
      <c r="AE411" s="12">
        <v>100</v>
      </c>
      <c r="AF411" s="12">
        <v>100.08206884348665</v>
      </c>
      <c r="AG411" s="12">
        <v>100.13630291154729</v>
      </c>
      <c r="AH411" s="12">
        <v>100.09821675664658</v>
      </c>
      <c r="AI411" s="12">
        <v>100.12406372786636</v>
      </c>
      <c r="AJ411" s="12">
        <v>100.49712343499451</v>
      </c>
      <c r="AK411" s="12">
        <v>100.82195004961045</v>
      </c>
      <c r="AL411" s="12">
        <v>101.10986868594658</v>
      </c>
      <c r="AM411" s="12">
        <v>101.37517246167631</v>
      </c>
      <c r="AN411" s="12">
        <v>101.45763516773026</v>
      </c>
    </row>
    <row r="412" spans="1:40">
      <c r="A412" s="1" t="s">
        <v>524</v>
      </c>
      <c r="B412" s="1" t="s">
        <v>542</v>
      </c>
      <c r="F412" s="1">
        <v>142</v>
      </c>
      <c r="G412" s="1" t="s">
        <v>264</v>
      </c>
      <c r="H412" s="1" t="str">
        <f t="shared" si="18"/>
        <v>142아파트</v>
      </c>
      <c r="I412" s="12">
        <v>86.342665233238606</v>
      </c>
      <c r="J412" s="12">
        <v>88.426726432730888</v>
      </c>
      <c r="K412" s="12">
        <v>90.84207172994553</v>
      </c>
      <c r="L412" s="12">
        <v>95.201677846131332</v>
      </c>
      <c r="M412" s="12">
        <v>96.154540975496886</v>
      </c>
      <c r="N412" s="12">
        <v>97.612399724094118</v>
      </c>
      <c r="O412" s="12">
        <v>98.898714671647937</v>
      </c>
      <c r="P412" s="12">
        <v>100.09846070000258</v>
      </c>
      <c r="Q412" s="12">
        <v>101.29255576381648</v>
      </c>
      <c r="R412" s="12">
        <v>102.09043292469133</v>
      </c>
      <c r="S412" s="12">
        <v>103.3620458881565</v>
      </c>
      <c r="T412" s="12">
        <v>103.68547584588256</v>
      </c>
      <c r="U412" s="12">
        <v>103.57611273582988</v>
      </c>
      <c r="V412" s="12">
        <v>103.27696570544194</v>
      </c>
      <c r="W412" s="12">
        <v>103.0090421381562</v>
      </c>
      <c r="X412" s="12">
        <v>102.64595897695911</v>
      </c>
      <c r="Y412" s="12">
        <v>102.27463540292209</v>
      </c>
      <c r="Z412" s="12">
        <v>101.69174862488276</v>
      </c>
      <c r="AA412" s="12">
        <v>101.19063089198872</v>
      </c>
      <c r="AB412" s="12">
        <v>100.61762609766862</v>
      </c>
      <c r="AC412" s="12">
        <v>100.30389841921998</v>
      </c>
      <c r="AD412" s="12">
        <v>100.15444768499511</v>
      </c>
      <c r="AE412" s="12">
        <v>100</v>
      </c>
      <c r="AF412" s="12">
        <v>99.669016377038773</v>
      </c>
      <c r="AG412" s="12">
        <v>99.34244926008266</v>
      </c>
      <c r="AH412" s="12">
        <v>99.105168656578542</v>
      </c>
      <c r="AI412" s="12">
        <v>98.94651952926651</v>
      </c>
      <c r="AJ412" s="12">
        <v>98.960883037069323</v>
      </c>
      <c r="AK412" s="12">
        <v>99.034948980788272</v>
      </c>
      <c r="AL412" s="12">
        <v>98.989911994123759</v>
      </c>
      <c r="AM412" s="12">
        <v>98.810771450412958</v>
      </c>
      <c r="AN412" s="12">
        <v>98.701126765352655</v>
      </c>
    </row>
    <row r="413" spans="1:40">
      <c r="A413" s="1" t="s">
        <v>524</v>
      </c>
      <c r="B413" s="1" t="s">
        <v>542</v>
      </c>
      <c r="C413" s="1" t="s">
        <v>543</v>
      </c>
      <c r="F413" s="1">
        <v>143</v>
      </c>
      <c r="G413" s="1" t="s">
        <v>264</v>
      </c>
      <c r="H413" s="1" t="str">
        <f t="shared" si="18"/>
        <v>143아파트</v>
      </c>
      <c r="U413" s="12">
        <v>101.45807913936258</v>
      </c>
      <c r="V413" s="12">
        <v>101.47634854528998</v>
      </c>
      <c r="W413" s="12">
        <v>101.50772681351141</v>
      </c>
      <c r="X413" s="12">
        <v>101.42493013943812</v>
      </c>
      <c r="Y413" s="12">
        <v>101.25714696112269</v>
      </c>
      <c r="Z413" s="12">
        <v>100.89591336697008</v>
      </c>
      <c r="AA413" s="12">
        <v>100.61427560358136</v>
      </c>
      <c r="AB413" s="12">
        <v>100.31502196094212</v>
      </c>
      <c r="AC413" s="12">
        <v>100.15640100551612</v>
      </c>
      <c r="AD413" s="12">
        <v>100.13579152978095</v>
      </c>
      <c r="AE413" s="12">
        <v>100</v>
      </c>
      <c r="AF413" s="12">
        <v>99.850021090189728</v>
      </c>
      <c r="AG413" s="12">
        <v>99.571437148846655</v>
      </c>
      <c r="AH413" s="12">
        <v>99.43142134003071</v>
      </c>
      <c r="AI413" s="12">
        <v>99.345536665723927</v>
      </c>
      <c r="AJ413" s="12">
        <v>99.247189986364816</v>
      </c>
      <c r="AK413" s="12">
        <v>99.237750780636887</v>
      </c>
      <c r="AL413" s="12">
        <v>99.12568765310175</v>
      </c>
      <c r="AM413" s="12">
        <v>98.877663055121616</v>
      </c>
      <c r="AN413" s="12">
        <v>98.766662012065851</v>
      </c>
    </row>
    <row r="414" spans="1:40">
      <c r="A414" s="1" t="s">
        <v>524</v>
      </c>
      <c r="B414" s="1" t="s">
        <v>542</v>
      </c>
      <c r="D414" s="1" t="s">
        <v>559</v>
      </c>
      <c r="F414" s="1">
        <v>144</v>
      </c>
      <c r="G414" s="1" t="s">
        <v>264</v>
      </c>
      <c r="H414" s="1" t="str">
        <f t="shared" si="18"/>
        <v>144아파트</v>
      </c>
      <c r="I414" s="12">
        <v>86.518320935535343</v>
      </c>
      <c r="J414" s="12">
        <v>86.827182580297873</v>
      </c>
      <c r="K414" s="12">
        <v>88.529366528273769</v>
      </c>
      <c r="L414" s="12">
        <v>96.418408142051305</v>
      </c>
      <c r="M414" s="12">
        <v>96.482591234072515</v>
      </c>
      <c r="N414" s="12">
        <v>96.979095685395933</v>
      </c>
      <c r="O414" s="12">
        <v>98.406116832000976</v>
      </c>
      <c r="P414" s="12">
        <v>99.458073935448454</v>
      </c>
      <c r="Q414" s="12">
        <v>99.621881555089175</v>
      </c>
      <c r="R414" s="12">
        <v>99.768946461428072</v>
      </c>
      <c r="S414" s="12">
        <v>100.46636359326212</v>
      </c>
      <c r="T414" s="12">
        <v>100.51099785784766</v>
      </c>
      <c r="U414" s="12">
        <v>100.51099785784766</v>
      </c>
      <c r="V414" s="12">
        <v>100.4755143315507</v>
      </c>
      <c r="W414" s="12">
        <v>100.45766855196709</v>
      </c>
      <c r="X414" s="12">
        <v>100.43103659289315</v>
      </c>
      <c r="Y414" s="12">
        <v>100.38610753191102</v>
      </c>
      <c r="Z414" s="12">
        <v>100.24689013920813</v>
      </c>
      <c r="AA414" s="12">
        <v>100.08996275814056</v>
      </c>
      <c r="AB414" s="12">
        <v>99.917931033001892</v>
      </c>
      <c r="AC414" s="12">
        <v>99.917931033001892</v>
      </c>
      <c r="AD414" s="12">
        <v>100</v>
      </c>
      <c r="AE414" s="12">
        <v>100</v>
      </c>
      <c r="AF414" s="12">
        <v>100.01172018061706</v>
      </c>
      <c r="AG414" s="12">
        <v>99.842430423013184</v>
      </c>
      <c r="AH414" s="12">
        <v>99.600012102422241</v>
      </c>
      <c r="AI414" s="12">
        <v>99.586789724358255</v>
      </c>
      <c r="AJ414" s="12">
        <v>99.518064405780933</v>
      </c>
      <c r="AK414" s="12">
        <v>99.544731536797542</v>
      </c>
      <c r="AL414" s="12">
        <v>99.4992039900512</v>
      </c>
      <c r="AM414" s="12">
        <v>99.431593729086615</v>
      </c>
      <c r="AN414" s="12">
        <v>99.764231230613021</v>
      </c>
    </row>
    <row r="415" spans="1:40">
      <c r="A415" s="1" t="s">
        <v>524</v>
      </c>
      <c r="B415" s="1" t="s">
        <v>542</v>
      </c>
      <c r="D415" s="1" t="s">
        <v>636</v>
      </c>
      <c r="F415" s="1">
        <v>145</v>
      </c>
      <c r="G415" s="1" t="s">
        <v>264</v>
      </c>
      <c r="H415" s="1" t="str">
        <f t="shared" si="18"/>
        <v>145아파트</v>
      </c>
      <c r="I415" s="12">
        <v>84.665214940912804</v>
      </c>
      <c r="J415" s="12">
        <v>85.39889998099919</v>
      </c>
      <c r="K415" s="12">
        <v>87.961962776529703</v>
      </c>
      <c r="L415" s="12">
        <v>90.042712981545122</v>
      </c>
      <c r="M415" s="12">
        <v>90.612107206862817</v>
      </c>
      <c r="N415" s="12">
        <v>91.72579407321669</v>
      </c>
      <c r="O415" s="12">
        <v>93.414036208945603</v>
      </c>
      <c r="P415" s="12">
        <v>94.544780406778543</v>
      </c>
      <c r="Q415" s="12">
        <v>95.965787376730134</v>
      </c>
      <c r="R415" s="12">
        <v>97.011414784914052</v>
      </c>
      <c r="S415" s="12">
        <v>99.670065028196035</v>
      </c>
      <c r="T415" s="12">
        <v>100.43388017290333</v>
      </c>
      <c r="U415" s="12">
        <v>100.43388017290333</v>
      </c>
      <c r="V415" s="12">
        <v>100.43388017290333</v>
      </c>
      <c r="W415" s="12">
        <v>100.33922194312687</v>
      </c>
      <c r="X415" s="12">
        <v>100.54226931464561</v>
      </c>
      <c r="Y415" s="12">
        <v>100.4624819942153</v>
      </c>
      <c r="Z415" s="12">
        <v>100.46083089356561</v>
      </c>
      <c r="AA415" s="12">
        <v>100.24469390296582</v>
      </c>
      <c r="AB415" s="12">
        <v>99.970443496228114</v>
      </c>
      <c r="AC415" s="12">
        <v>99.983705079666251</v>
      </c>
      <c r="AD415" s="12">
        <v>100.0031839692447</v>
      </c>
      <c r="AE415" s="12">
        <v>100</v>
      </c>
      <c r="AF415" s="12">
        <v>99.977781637250203</v>
      </c>
      <c r="AG415" s="12">
        <v>99.947311951292335</v>
      </c>
      <c r="AH415" s="12">
        <v>99.868198953567628</v>
      </c>
      <c r="AI415" s="12">
        <v>99.857526148770148</v>
      </c>
      <c r="AJ415" s="12">
        <v>99.895282843212669</v>
      </c>
      <c r="AK415" s="12">
        <v>99.957244804726756</v>
      </c>
      <c r="AL415" s="12">
        <v>99.887009215555238</v>
      </c>
      <c r="AM415" s="12">
        <v>99.803487168010761</v>
      </c>
      <c r="AN415" s="12">
        <v>99.722569051243056</v>
      </c>
    </row>
    <row r="416" spans="1:40">
      <c r="A416" s="1" t="s">
        <v>524</v>
      </c>
      <c r="B416" s="1" t="s">
        <v>542</v>
      </c>
      <c r="D416" s="1" t="s">
        <v>630</v>
      </c>
      <c r="F416" s="1">
        <v>146</v>
      </c>
      <c r="G416" s="1" t="s">
        <v>264</v>
      </c>
      <c r="H416" s="1" t="str">
        <f t="shared" si="18"/>
        <v>146아파트</v>
      </c>
      <c r="I416" s="12">
        <v>87.193093854034856</v>
      </c>
      <c r="J416" s="12">
        <v>88.674207945857248</v>
      </c>
      <c r="K416" s="12">
        <v>90.009839597292427</v>
      </c>
      <c r="L416" s="12">
        <v>90.851843307622303</v>
      </c>
      <c r="M416" s="12">
        <v>91.110537175671325</v>
      </c>
      <c r="N416" s="12">
        <v>92.733043213442372</v>
      </c>
      <c r="O416" s="12">
        <v>94.088672876721645</v>
      </c>
      <c r="P416" s="12">
        <v>96.580345949371278</v>
      </c>
      <c r="Q416" s="12">
        <v>98.288855755055593</v>
      </c>
      <c r="R416" s="12">
        <v>98.891884114856722</v>
      </c>
      <c r="S416" s="12">
        <v>99.013211581325578</v>
      </c>
      <c r="T416" s="12">
        <v>99.261076228517524</v>
      </c>
      <c r="U416" s="12">
        <v>99.655607673354254</v>
      </c>
      <c r="V416" s="12">
        <v>99.655607673354254</v>
      </c>
      <c r="W416" s="12">
        <v>99.816980695796275</v>
      </c>
      <c r="X416" s="12">
        <v>99.896016355397919</v>
      </c>
      <c r="Y416" s="12">
        <v>100.68268801614502</v>
      </c>
      <c r="Z416" s="12">
        <v>100.33884700880159</v>
      </c>
      <c r="AA416" s="12">
        <v>100.25466368234326</v>
      </c>
      <c r="AB416" s="12">
        <v>99.919970631669756</v>
      </c>
      <c r="AC416" s="12">
        <v>99.807287686680937</v>
      </c>
      <c r="AD416" s="12">
        <v>100.13087493435592</v>
      </c>
      <c r="AE416" s="12">
        <v>100</v>
      </c>
      <c r="AF416" s="12">
        <v>99.930212580874354</v>
      </c>
      <c r="AG416" s="12">
        <v>99.901400269922107</v>
      </c>
      <c r="AH416" s="12">
        <v>99.955855106280708</v>
      </c>
      <c r="AI416" s="12">
        <v>99.955855106280708</v>
      </c>
      <c r="AJ416" s="12">
        <v>100.15594373580419</v>
      </c>
      <c r="AK416" s="12">
        <v>100.45641553042961</v>
      </c>
      <c r="AL416" s="12">
        <v>100.59301775689062</v>
      </c>
      <c r="AM416" s="12">
        <v>100.58066835211224</v>
      </c>
      <c r="AN416" s="12">
        <v>100.71429080759975</v>
      </c>
    </row>
    <row r="417" spans="1:40">
      <c r="A417" s="1" t="s">
        <v>524</v>
      </c>
      <c r="B417" s="1" t="s">
        <v>542</v>
      </c>
      <c r="D417" s="1" t="s">
        <v>637</v>
      </c>
      <c r="F417" s="1">
        <v>147</v>
      </c>
      <c r="G417" s="1" t="s">
        <v>264</v>
      </c>
      <c r="H417" s="1" t="str">
        <f t="shared" si="18"/>
        <v>147아파트</v>
      </c>
      <c r="I417" s="12">
        <v>88.644324459462155</v>
      </c>
      <c r="J417" s="12">
        <v>89.780292809182512</v>
      </c>
      <c r="K417" s="12">
        <v>91.458286010600474</v>
      </c>
      <c r="L417" s="12">
        <v>94.695897825858339</v>
      </c>
      <c r="M417" s="12">
        <v>96.113494460693119</v>
      </c>
      <c r="N417" s="12">
        <v>97.003972681003859</v>
      </c>
      <c r="O417" s="12">
        <v>97.868645577158802</v>
      </c>
      <c r="P417" s="12">
        <v>98.905380593567159</v>
      </c>
      <c r="Q417" s="12">
        <v>99.542761058728331</v>
      </c>
      <c r="R417" s="12">
        <v>100.48705551526874</v>
      </c>
      <c r="S417" s="12">
        <v>102.23588751981875</v>
      </c>
      <c r="T417" s="12">
        <v>102.69275986717454</v>
      </c>
      <c r="U417" s="12">
        <v>102.69275986717453</v>
      </c>
      <c r="V417" s="12">
        <v>102.50373820765739</v>
      </c>
      <c r="W417" s="12">
        <v>102.34265291974926</v>
      </c>
      <c r="X417" s="12">
        <v>102.26384341242176</v>
      </c>
      <c r="Y417" s="12">
        <v>101.80437936591039</v>
      </c>
      <c r="Z417" s="12">
        <v>101.71550470794725</v>
      </c>
      <c r="AA417" s="12">
        <v>101.47631626036952</v>
      </c>
      <c r="AB417" s="12">
        <v>101.05636435673301</v>
      </c>
      <c r="AC417" s="12">
        <v>100.76852180386251</v>
      </c>
      <c r="AD417" s="12">
        <v>100.35900111450157</v>
      </c>
      <c r="AE417" s="12">
        <v>100</v>
      </c>
      <c r="AF417" s="12">
        <v>99.517127158253672</v>
      </c>
      <c r="AG417" s="12">
        <v>99.416815225983413</v>
      </c>
      <c r="AH417" s="12">
        <v>99.410210308348894</v>
      </c>
      <c r="AI417" s="12">
        <v>99.311192427327327</v>
      </c>
      <c r="AJ417" s="12">
        <v>99.250936392982112</v>
      </c>
      <c r="AK417" s="12">
        <v>99.349253057698988</v>
      </c>
      <c r="AL417" s="12">
        <v>99.237472192013669</v>
      </c>
      <c r="AM417" s="12">
        <v>99.027747476078915</v>
      </c>
      <c r="AN417" s="12">
        <v>98.928554428502508</v>
      </c>
    </row>
    <row r="418" spans="1:40">
      <c r="A418" s="1" t="s">
        <v>524</v>
      </c>
      <c r="B418" s="1" t="s">
        <v>542</v>
      </c>
      <c r="D418" s="1" t="s">
        <v>638</v>
      </c>
      <c r="F418" s="1">
        <v>148</v>
      </c>
      <c r="G418" s="1" t="s">
        <v>264</v>
      </c>
      <c r="H418" s="1" t="str">
        <f t="shared" si="18"/>
        <v>148아파트</v>
      </c>
      <c r="I418" s="12">
        <v>83.962905852085015</v>
      </c>
      <c r="J418" s="12">
        <v>86.087244928318498</v>
      </c>
      <c r="K418" s="12">
        <v>88.567073394396814</v>
      </c>
      <c r="L418" s="12">
        <v>91.646463858257619</v>
      </c>
      <c r="M418" s="12">
        <v>93.499244383192121</v>
      </c>
      <c r="N418" s="12">
        <v>95.136939605383773</v>
      </c>
      <c r="O418" s="12">
        <v>96.794290552880497</v>
      </c>
      <c r="P418" s="12">
        <v>99.03329106581144</v>
      </c>
      <c r="Q418" s="12">
        <v>100.42123338239769</v>
      </c>
      <c r="R418" s="12">
        <v>100.84134115076728</v>
      </c>
      <c r="S418" s="12">
        <v>101.80970732336519</v>
      </c>
      <c r="T418" s="12">
        <v>102.36989671515005</v>
      </c>
      <c r="U418" s="12">
        <v>102.41712388732529</v>
      </c>
      <c r="V418" s="12">
        <v>102.42390228237603</v>
      </c>
      <c r="W418" s="12">
        <v>102.44624695234931</v>
      </c>
      <c r="X418" s="12">
        <v>102.22655128409461</v>
      </c>
      <c r="Y418" s="12">
        <v>101.82464931750945</v>
      </c>
      <c r="Z418" s="12">
        <v>101.14231828070727</v>
      </c>
      <c r="AA418" s="12">
        <v>100.53773448584973</v>
      </c>
      <c r="AB418" s="12">
        <v>100.36210087501041</v>
      </c>
      <c r="AC418" s="12">
        <v>100.10977226589679</v>
      </c>
      <c r="AD418" s="12">
        <v>100.12881926714299</v>
      </c>
      <c r="AE418" s="12">
        <v>100</v>
      </c>
      <c r="AF418" s="12">
        <v>99.924640090677713</v>
      </c>
      <c r="AG418" s="12">
        <v>99.539903825756653</v>
      </c>
      <c r="AH418" s="12">
        <v>99.334394312696659</v>
      </c>
      <c r="AI418" s="12">
        <v>99.253733395334095</v>
      </c>
      <c r="AJ418" s="12">
        <v>99.187018680521646</v>
      </c>
      <c r="AK418" s="12">
        <v>99.173729898365025</v>
      </c>
      <c r="AL418" s="12">
        <v>99.133640747971953</v>
      </c>
      <c r="AM418" s="12">
        <v>99.100197192411088</v>
      </c>
      <c r="AN418" s="12">
        <v>98.997224444530346</v>
      </c>
    </row>
    <row r="419" spans="1:40">
      <c r="A419" s="1" t="s">
        <v>524</v>
      </c>
      <c r="B419" s="1" t="s">
        <v>542</v>
      </c>
      <c r="D419" s="1" t="s">
        <v>631</v>
      </c>
      <c r="F419" s="1">
        <v>149</v>
      </c>
      <c r="G419" s="1" t="s">
        <v>264</v>
      </c>
      <c r="H419" s="1" t="str">
        <f t="shared" si="18"/>
        <v>149아파트</v>
      </c>
      <c r="I419" s="12">
        <v>80.661196996429027</v>
      </c>
      <c r="J419" s="12">
        <v>83.17682341121558</v>
      </c>
      <c r="K419" s="12">
        <v>85.493773818802879</v>
      </c>
      <c r="L419" s="12">
        <v>92.642159632635725</v>
      </c>
      <c r="M419" s="12">
        <v>92.940483580164695</v>
      </c>
      <c r="N419" s="12">
        <v>94.507254401219242</v>
      </c>
      <c r="O419" s="12">
        <v>95.565104119429066</v>
      </c>
      <c r="P419" s="12">
        <v>96.617825049269598</v>
      </c>
      <c r="Q419" s="12">
        <v>97.538832933600617</v>
      </c>
      <c r="R419" s="12">
        <v>98.524422442746697</v>
      </c>
      <c r="S419" s="12">
        <v>99.493904381590696</v>
      </c>
      <c r="T419" s="12">
        <v>99.900254138498823</v>
      </c>
      <c r="U419" s="12">
        <v>100.37090524413529</v>
      </c>
      <c r="V419" s="12">
        <v>100.51233381147509</v>
      </c>
      <c r="W419" s="12">
        <v>100.67252385146445</v>
      </c>
      <c r="X419" s="12">
        <v>100.66686740543895</v>
      </c>
      <c r="Y419" s="12">
        <v>100.6865484116482</v>
      </c>
      <c r="Z419" s="12">
        <v>100.53611940661285</v>
      </c>
      <c r="AA419" s="12">
        <v>100.38662397187824</v>
      </c>
      <c r="AB419" s="12">
        <v>100.31071477493761</v>
      </c>
      <c r="AC419" s="12">
        <v>100.26179338631637</v>
      </c>
      <c r="AD419" s="12">
        <v>100.21802276932154</v>
      </c>
      <c r="AE419" s="12">
        <v>100</v>
      </c>
      <c r="AF419" s="12">
        <v>99.715734420241233</v>
      </c>
      <c r="AG419" s="12">
        <v>99.204463479096077</v>
      </c>
      <c r="AH419" s="12">
        <v>98.972667138690795</v>
      </c>
      <c r="AI419" s="12">
        <v>98.816845297526612</v>
      </c>
      <c r="AJ419" s="12">
        <v>98.466257250377211</v>
      </c>
      <c r="AK419" s="12">
        <v>98.318284770429884</v>
      </c>
      <c r="AL419" s="12">
        <v>98.041338059049593</v>
      </c>
      <c r="AM419" s="12">
        <v>97.514526097912508</v>
      </c>
      <c r="AN419" s="12">
        <v>97.455322764053264</v>
      </c>
    </row>
    <row r="420" spans="1:40">
      <c r="A420" s="1" t="s">
        <v>524</v>
      </c>
      <c r="B420" s="1" t="s">
        <v>542</v>
      </c>
      <c r="D420" s="1" t="s">
        <v>639</v>
      </c>
      <c r="F420" s="1">
        <v>150</v>
      </c>
      <c r="G420" s="1" t="s">
        <v>264</v>
      </c>
      <c r="H420" s="1" t="str">
        <f t="shared" si="18"/>
        <v>150아파트</v>
      </c>
      <c r="I420" s="12">
        <v>86.490903374450085</v>
      </c>
      <c r="J420" s="12">
        <v>87.526216298421517</v>
      </c>
      <c r="K420" s="12">
        <v>89.242582914186087</v>
      </c>
      <c r="L420" s="12">
        <v>91.913823591284071</v>
      </c>
      <c r="M420" s="12">
        <v>92.439971841097716</v>
      </c>
      <c r="N420" s="12">
        <v>93.33026863605005</v>
      </c>
      <c r="O420" s="12">
        <v>94.215181378473758</v>
      </c>
      <c r="P420" s="12">
        <v>94.91084969344827</v>
      </c>
      <c r="Q420" s="12">
        <v>96.180834446920684</v>
      </c>
      <c r="R420" s="12">
        <v>97.184233809736</v>
      </c>
      <c r="S420" s="12">
        <v>99.506951174244961</v>
      </c>
      <c r="T420" s="12">
        <v>101.31841938802718</v>
      </c>
      <c r="U420" s="12">
        <v>101.23374309066162</v>
      </c>
      <c r="V420" s="12">
        <v>101.23374309066162</v>
      </c>
      <c r="W420" s="12">
        <v>101.23374309066162</v>
      </c>
      <c r="X420" s="12">
        <v>101.16208244128188</v>
      </c>
      <c r="Y420" s="12">
        <v>101.11106466391877</v>
      </c>
      <c r="Z420" s="12">
        <v>100.94429804347912</v>
      </c>
      <c r="AA420" s="12">
        <v>100.83812200769022</v>
      </c>
      <c r="AB420" s="12">
        <v>100.05394741106012</v>
      </c>
      <c r="AC420" s="12">
        <v>100.01249976694959</v>
      </c>
      <c r="AD420" s="12">
        <v>100.01831273283176</v>
      </c>
      <c r="AE420" s="12">
        <v>100</v>
      </c>
      <c r="AF420" s="12">
        <v>99.983527793584912</v>
      </c>
      <c r="AG420" s="12">
        <v>99.851638622568871</v>
      </c>
      <c r="AH420" s="12">
        <v>99.799150729708614</v>
      </c>
      <c r="AI420" s="12">
        <v>99.777267130692096</v>
      </c>
      <c r="AJ420" s="12">
        <v>99.806653920638695</v>
      </c>
      <c r="AK420" s="12">
        <v>99.897469698862608</v>
      </c>
      <c r="AL420" s="12">
        <v>99.85328022377135</v>
      </c>
      <c r="AM420" s="12">
        <v>99.483291397757952</v>
      </c>
      <c r="AN420" s="12">
        <v>99.277745713299765</v>
      </c>
    </row>
    <row r="421" spans="1:40">
      <c r="A421" s="1" t="s">
        <v>524</v>
      </c>
      <c r="B421" s="1" t="s">
        <v>542</v>
      </c>
      <c r="D421" s="1" t="s">
        <v>640</v>
      </c>
      <c r="F421" s="1">
        <v>151</v>
      </c>
      <c r="G421" s="1" t="s">
        <v>264</v>
      </c>
      <c r="H421" s="1" t="str">
        <f t="shared" si="18"/>
        <v>151아파트</v>
      </c>
      <c r="I421" s="12">
        <v>89.374556140949267</v>
      </c>
      <c r="J421" s="12">
        <v>90.773040479800002</v>
      </c>
      <c r="K421" s="12">
        <v>92.15118488918813</v>
      </c>
      <c r="L421" s="12">
        <v>96.010579038207496</v>
      </c>
      <c r="M421" s="12">
        <v>95.95696312751727</v>
      </c>
      <c r="N421" s="12">
        <v>97.028431249592401</v>
      </c>
      <c r="O421" s="12">
        <v>97.765683173098395</v>
      </c>
      <c r="P421" s="12">
        <v>99.013632280849293</v>
      </c>
      <c r="Q421" s="12">
        <v>99.988317839507701</v>
      </c>
      <c r="R421" s="12">
        <v>100.35217343416667</v>
      </c>
      <c r="S421" s="12">
        <v>101.68017035951998</v>
      </c>
      <c r="T421" s="12">
        <v>101.83210138660937</v>
      </c>
      <c r="U421" s="12">
        <v>101.54181621690906</v>
      </c>
      <c r="V421" s="12">
        <v>101.54181621690906</v>
      </c>
      <c r="W421" s="12">
        <v>101.54902181903674</v>
      </c>
      <c r="X421" s="12">
        <v>101.48630219798964</v>
      </c>
      <c r="Y421" s="12">
        <v>101.28903596721075</v>
      </c>
      <c r="Z421" s="12">
        <v>100.74327728354935</v>
      </c>
      <c r="AA421" s="12">
        <v>100.67153857579214</v>
      </c>
      <c r="AB421" s="12">
        <v>100.36711006683825</v>
      </c>
      <c r="AC421" s="12">
        <v>100.07495832251846</v>
      </c>
      <c r="AD421" s="12">
        <v>100.09044917241599</v>
      </c>
      <c r="AE421" s="12">
        <v>100</v>
      </c>
      <c r="AF421" s="12">
        <v>99.837965034233065</v>
      </c>
      <c r="AG421" s="12">
        <v>99.753890187781238</v>
      </c>
      <c r="AH421" s="12">
        <v>99.681318255077414</v>
      </c>
      <c r="AI421" s="12">
        <v>99.568022852067799</v>
      </c>
      <c r="AJ421" s="12">
        <v>99.508389286915033</v>
      </c>
      <c r="AK421" s="12">
        <v>99.440742445052038</v>
      </c>
      <c r="AL421" s="12">
        <v>99.25949745863079</v>
      </c>
      <c r="AM421" s="12">
        <v>98.951404252068969</v>
      </c>
      <c r="AN421" s="12">
        <v>98.708528883422872</v>
      </c>
    </row>
    <row r="422" spans="1:40">
      <c r="A422" s="1" t="s">
        <v>524</v>
      </c>
      <c r="B422" s="1" t="s">
        <v>542</v>
      </c>
      <c r="C422" s="1" t="s">
        <v>544</v>
      </c>
      <c r="F422" s="1">
        <v>152</v>
      </c>
      <c r="G422" s="1" t="s">
        <v>264</v>
      </c>
      <c r="H422" s="1" t="str">
        <f t="shared" si="18"/>
        <v>152아파트</v>
      </c>
      <c r="U422" s="12">
        <v>103.71899306156033</v>
      </c>
      <c r="V422" s="12">
        <v>103.13328300885316</v>
      </c>
      <c r="W422" s="12">
        <v>102.96705686625339</v>
      </c>
      <c r="X422" s="12">
        <v>102.60599142546823</v>
      </c>
      <c r="Y422" s="12">
        <v>102.23482749180252</v>
      </c>
      <c r="Z422" s="12">
        <v>101.65276482477408</v>
      </c>
      <c r="AA422" s="12">
        <v>101.09132913141308</v>
      </c>
      <c r="AB422" s="12">
        <v>100.35615521084308</v>
      </c>
      <c r="AC422" s="12">
        <v>100.15841931648717</v>
      </c>
      <c r="AD422" s="12">
        <v>100.0285456256841</v>
      </c>
      <c r="AE422" s="12">
        <v>100</v>
      </c>
      <c r="AF422" s="12">
        <v>99.647128272029306</v>
      </c>
      <c r="AG422" s="12">
        <v>99.337279551525242</v>
      </c>
      <c r="AH422" s="12">
        <v>98.92858784322587</v>
      </c>
      <c r="AI422" s="12">
        <v>98.585059738973627</v>
      </c>
      <c r="AJ422" s="12">
        <v>98.524647440595572</v>
      </c>
      <c r="AK422" s="12">
        <v>98.601464090654318</v>
      </c>
      <c r="AL422" s="12">
        <v>98.556798380608441</v>
      </c>
      <c r="AM422" s="12">
        <v>98.352734259309187</v>
      </c>
      <c r="AN422" s="12">
        <v>98.235184231572504</v>
      </c>
    </row>
    <row r="423" spans="1:40">
      <c r="A423" s="1" t="s">
        <v>524</v>
      </c>
      <c r="B423" s="1" t="s">
        <v>542</v>
      </c>
      <c r="D423" s="1" t="s">
        <v>641</v>
      </c>
      <c r="F423" s="1">
        <v>153</v>
      </c>
      <c r="G423" s="1" t="s">
        <v>264</v>
      </c>
      <c r="H423" s="1" t="str">
        <f t="shared" si="18"/>
        <v>153아파트</v>
      </c>
      <c r="I423" s="12">
        <v>90.44955617134417</v>
      </c>
      <c r="J423" s="12">
        <v>92.505198906121876</v>
      </c>
      <c r="K423" s="12">
        <v>95.255260615807757</v>
      </c>
      <c r="L423" s="12">
        <v>98.455906417672111</v>
      </c>
      <c r="M423" s="12">
        <v>99.375096622994832</v>
      </c>
      <c r="N423" s="12">
        <v>100.94163052439752</v>
      </c>
      <c r="O423" s="12">
        <v>102.0189983873793</v>
      </c>
      <c r="P423" s="12">
        <v>103.11388381787782</v>
      </c>
      <c r="Q423" s="12">
        <v>104.1629526878117</v>
      </c>
      <c r="R423" s="12">
        <v>104.73804023012089</v>
      </c>
      <c r="S423" s="12">
        <v>105.13927070942646</v>
      </c>
      <c r="T423" s="12">
        <v>105.1884189802048</v>
      </c>
      <c r="U423" s="12">
        <v>105.32709094818804</v>
      </c>
      <c r="V423" s="12">
        <v>104.02546312562055</v>
      </c>
      <c r="W423" s="12">
        <v>103.64797879529411</v>
      </c>
      <c r="X423" s="12">
        <v>103.03400596607146</v>
      </c>
      <c r="Y423" s="12">
        <v>102.45217914833661</v>
      </c>
      <c r="Z423" s="12">
        <v>101.95386419181999</v>
      </c>
      <c r="AA423" s="12">
        <v>101.34002882008781</v>
      </c>
      <c r="AB423" s="12">
        <v>100.26178212844651</v>
      </c>
      <c r="AC423" s="12">
        <v>99.997248573096954</v>
      </c>
      <c r="AD423" s="12">
        <v>99.937389617956455</v>
      </c>
      <c r="AE423" s="12">
        <v>100</v>
      </c>
      <c r="AF423" s="12">
        <v>99.505527245522401</v>
      </c>
      <c r="AG423" s="12">
        <v>98.972025352461685</v>
      </c>
      <c r="AH423" s="12">
        <v>98.273520382958722</v>
      </c>
      <c r="AI423" s="12">
        <v>97.626321669224296</v>
      </c>
      <c r="AJ423" s="12">
        <v>97.528009547564423</v>
      </c>
      <c r="AK423" s="12">
        <v>97.647591587904387</v>
      </c>
      <c r="AL423" s="12">
        <v>97.635917588409285</v>
      </c>
      <c r="AM423" s="12">
        <v>97.341198323274938</v>
      </c>
      <c r="AN423" s="12">
        <v>97.15622860876627</v>
      </c>
    </row>
    <row r="424" spans="1:40">
      <c r="A424" s="1" t="s">
        <v>524</v>
      </c>
      <c r="B424" s="1" t="s">
        <v>542</v>
      </c>
      <c r="D424" s="1" t="s">
        <v>642</v>
      </c>
      <c r="F424" s="1">
        <v>154</v>
      </c>
      <c r="G424" s="1" t="s">
        <v>264</v>
      </c>
      <c r="H424" s="1" t="str">
        <f t="shared" si="18"/>
        <v>154아파트</v>
      </c>
      <c r="I424" s="12">
        <v>85.808704073991535</v>
      </c>
      <c r="J424" s="12">
        <v>87.958345649707724</v>
      </c>
      <c r="K424" s="12">
        <v>90.005401164357906</v>
      </c>
      <c r="L424" s="12">
        <v>94.733165395336016</v>
      </c>
      <c r="M424" s="12">
        <v>94.98257973354373</v>
      </c>
      <c r="N424" s="12">
        <v>96.508591980164198</v>
      </c>
      <c r="O424" s="12">
        <v>97.45011667620301</v>
      </c>
      <c r="P424" s="12">
        <v>98.852541809526812</v>
      </c>
      <c r="Q424" s="12">
        <v>100.4950246218346</v>
      </c>
      <c r="R424" s="12">
        <v>101.48880571765959</v>
      </c>
      <c r="S424" s="12">
        <v>102.16270311210141</v>
      </c>
      <c r="T424" s="12">
        <v>102.45648331550761</v>
      </c>
      <c r="U424" s="12">
        <v>102.4564833155076</v>
      </c>
      <c r="V424" s="12">
        <v>102.4564833155076</v>
      </c>
      <c r="W424" s="12">
        <v>102.4564833155076</v>
      </c>
      <c r="X424" s="12">
        <v>102.21459636328936</v>
      </c>
      <c r="Y424" s="12">
        <v>102.03807146032304</v>
      </c>
      <c r="Z424" s="12">
        <v>101.31845951161488</v>
      </c>
      <c r="AA424" s="12">
        <v>100.70570274190952</v>
      </c>
      <c r="AB424" s="12">
        <v>100.24923125947271</v>
      </c>
      <c r="AC424" s="12">
        <v>100.14816547148243</v>
      </c>
      <c r="AD424" s="12">
        <v>100.02538119296723</v>
      </c>
      <c r="AE424" s="12">
        <v>100</v>
      </c>
      <c r="AF424" s="12">
        <v>99.904855394556975</v>
      </c>
      <c r="AG424" s="12">
        <v>99.833373650227983</v>
      </c>
      <c r="AH424" s="12">
        <v>99.769025435815223</v>
      </c>
      <c r="AI424" s="12">
        <v>99.724553968370742</v>
      </c>
      <c r="AJ424" s="12">
        <v>99.750203611901611</v>
      </c>
      <c r="AK424" s="12">
        <v>99.741519328905184</v>
      </c>
      <c r="AL424" s="12">
        <v>99.671178697272353</v>
      </c>
      <c r="AM424" s="12">
        <v>99.578896056494031</v>
      </c>
      <c r="AN424" s="12">
        <v>99.523444889287788</v>
      </c>
    </row>
    <row r="425" spans="1:40">
      <c r="A425" s="1" t="s">
        <v>524</v>
      </c>
      <c r="B425" s="1" t="s">
        <v>542</v>
      </c>
      <c r="D425" s="1" t="s">
        <v>643</v>
      </c>
      <c r="F425" s="1">
        <v>155</v>
      </c>
      <c r="G425" s="1" t="s">
        <v>264</v>
      </c>
      <c r="H425" s="1" t="str">
        <f t="shared" si="18"/>
        <v>155아파트</v>
      </c>
      <c r="I425" s="12">
        <v>86.655360651861287</v>
      </c>
      <c r="J425" s="12">
        <v>88.071796442771642</v>
      </c>
      <c r="K425" s="12">
        <v>90.492850901933579</v>
      </c>
      <c r="L425" s="12">
        <v>92.87788015951817</v>
      </c>
      <c r="M425" s="12">
        <v>93.632094410735931</v>
      </c>
      <c r="N425" s="12">
        <v>95.106370867000194</v>
      </c>
      <c r="O425" s="12">
        <v>96.528515845122101</v>
      </c>
      <c r="P425" s="12">
        <v>97.643657774602815</v>
      </c>
      <c r="Q425" s="12">
        <v>99.034762226835056</v>
      </c>
      <c r="R425" s="12">
        <v>100.03175942150649</v>
      </c>
      <c r="S425" s="12">
        <v>102.21277292242729</v>
      </c>
      <c r="T425" s="12">
        <v>102.54744109026747</v>
      </c>
      <c r="U425" s="12">
        <v>102.62228039239326</v>
      </c>
      <c r="V425" s="12">
        <v>102.68145342738786</v>
      </c>
      <c r="W425" s="12">
        <v>102.73078823094396</v>
      </c>
      <c r="X425" s="12">
        <v>102.68049435364638</v>
      </c>
      <c r="Y425" s="12">
        <v>102.52857153525743</v>
      </c>
      <c r="Z425" s="12">
        <v>101.81471681314819</v>
      </c>
      <c r="AA425" s="12">
        <v>101.17028431062599</v>
      </c>
      <c r="AB425" s="12">
        <v>100.67208242886861</v>
      </c>
      <c r="AC425" s="12">
        <v>100.49257981383812</v>
      </c>
      <c r="AD425" s="12">
        <v>100.17495529965331</v>
      </c>
      <c r="AE425" s="12">
        <v>100</v>
      </c>
      <c r="AF425" s="12">
        <v>99.765935739052154</v>
      </c>
      <c r="AG425" s="12">
        <v>99.676015571580677</v>
      </c>
      <c r="AH425" s="12">
        <v>99.620032281682853</v>
      </c>
      <c r="AI425" s="12">
        <v>99.570717501367866</v>
      </c>
      <c r="AJ425" s="12">
        <v>99.562906118004193</v>
      </c>
      <c r="AK425" s="12">
        <v>99.596507975909049</v>
      </c>
      <c r="AL425" s="12">
        <v>99.566732894215292</v>
      </c>
      <c r="AM425" s="12">
        <v>99.460380706099215</v>
      </c>
      <c r="AN425" s="12">
        <v>99.417799490728527</v>
      </c>
    </row>
    <row r="426" spans="1:40">
      <c r="A426" s="1" t="s">
        <v>524</v>
      </c>
      <c r="B426" s="1" t="s">
        <v>542</v>
      </c>
      <c r="D426" s="1" t="s">
        <v>644</v>
      </c>
      <c r="F426" s="1">
        <v>156</v>
      </c>
      <c r="G426" s="1" t="s">
        <v>264</v>
      </c>
      <c r="H426" s="1" t="str">
        <f t="shared" si="18"/>
        <v>156아파트</v>
      </c>
      <c r="I426" s="12">
        <v>82.611647852699221</v>
      </c>
      <c r="J426" s="12">
        <v>83.974533207195648</v>
      </c>
      <c r="K426" s="12">
        <v>85.257757766745698</v>
      </c>
      <c r="L426" s="12">
        <v>88.878928833541991</v>
      </c>
      <c r="M426" s="12">
        <v>89.067258662076071</v>
      </c>
      <c r="N426" s="12">
        <v>90.312456043828092</v>
      </c>
      <c r="O426" s="12">
        <v>92.631053655439601</v>
      </c>
      <c r="P426" s="12">
        <v>93.714534815610378</v>
      </c>
      <c r="Q426" s="12">
        <v>95.508977045805636</v>
      </c>
      <c r="R426" s="12">
        <v>97.026935097373212</v>
      </c>
      <c r="S426" s="12">
        <v>99.107661374371389</v>
      </c>
      <c r="T426" s="12">
        <v>99.403173896754055</v>
      </c>
      <c r="U426" s="12">
        <v>100.20605524806479</v>
      </c>
      <c r="V426" s="12">
        <v>100.56873042343896</v>
      </c>
      <c r="W426" s="12">
        <v>100.62805397980459</v>
      </c>
      <c r="X426" s="12">
        <v>100.57186444172784</v>
      </c>
      <c r="Y426" s="12">
        <v>100.35126019961346</v>
      </c>
      <c r="Z426" s="12">
        <v>100.00543310577923</v>
      </c>
      <c r="AA426" s="12">
        <v>100.18478919142719</v>
      </c>
      <c r="AB426" s="12">
        <v>100.19803766562477</v>
      </c>
      <c r="AC426" s="12">
        <v>100.13269086546295</v>
      </c>
      <c r="AD426" s="12">
        <v>100.1482651884871</v>
      </c>
      <c r="AE426" s="12">
        <v>100</v>
      </c>
      <c r="AF426" s="12">
        <v>99.570051670951173</v>
      </c>
      <c r="AG426" s="12">
        <v>99.416617204857587</v>
      </c>
      <c r="AH426" s="12">
        <v>98.94764529497391</v>
      </c>
      <c r="AI426" s="12">
        <v>98.902466232776007</v>
      </c>
      <c r="AJ426" s="12">
        <v>98.729320393361647</v>
      </c>
      <c r="AK426" s="12">
        <v>98.861905856628908</v>
      </c>
      <c r="AL426" s="12">
        <v>98.635133494737289</v>
      </c>
      <c r="AM426" s="12">
        <v>98.445161604883481</v>
      </c>
      <c r="AN426" s="12">
        <v>98.377432247028807</v>
      </c>
    </row>
    <row r="427" spans="1:40">
      <c r="A427" s="1" t="s">
        <v>524</v>
      </c>
      <c r="B427" s="1" t="s">
        <v>542</v>
      </c>
      <c r="C427" s="1" t="s">
        <v>545</v>
      </c>
      <c r="F427" s="1">
        <v>157</v>
      </c>
      <c r="G427" s="1" t="s">
        <v>264</v>
      </c>
      <c r="H427" s="1" t="str">
        <f t="shared" si="18"/>
        <v>157아파트</v>
      </c>
      <c r="U427" s="12">
        <v>106.15570495310267</v>
      </c>
      <c r="V427" s="12">
        <v>105.7548789162101</v>
      </c>
      <c r="W427" s="12">
        <v>104.98255693036984</v>
      </c>
      <c r="X427" s="12">
        <v>104.2524679834214</v>
      </c>
      <c r="Y427" s="12">
        <v>103.61746372896502</v>
      </c>
      <c r="Z427" s="12">
        <v>102.7480511766757</v>
      </c>
      <c r="AA427" s="12">
        <v>102.03107028567065</v>
      </c>
      <c r="AB427" s="12">
        <v>101.28488880125559</v>
      </c>
      <c r="AC427" s="12">
        <v>100.64789617975327</v>
      </c>
      <c r="AD427" s="12">
        <v>100.31402495279715</v>
      </c>
      <c r="AE427" s="12">
        <v>100</v>
      </c>
      <c r="AF427" s="12">
        <v>99.462372914751526</v>
      </c>
      <c r="AG427" s="12">
        <v>99.056135696682361</v>
      </c>
      <c r="AH427" s="12">
        <v>98.885872999504528</v>
      </c>
      <c r="AI427" s="12">
        <v>98.840946074548611</v>
      </c>
      <c r="AJ427" s="12">
        <v>99.08264061537831</v>
      </c>
      <c r="AK427" s="12">
        <v>99.260329251327477</v>
      </c>
      <c r="AL427" s="12">
        <v>99.300673546268982</v>
      </c>
      <c r="AM427" s="12">
        <v>99.237870583259664</v>
      </c>
      <c r="AN427" s="12">
        <v>99.138860274947731</v>
      </c>
    </row>
    <row r="428" spans="1:40">
      <c r="A428" s="1" t="s">
        <v>524</v>
      </c>
      <c r="B428" s="1" t="s">
        <v>542</v>
      </c>
      <c r="D428" s="1" t="s">
        <v>645</v>
      </c>
      <c r="F428" s="1">
        <v>158</v>
      </c>
      <c r="G428" s="1" t="s">
        <v>264</v>
      </c>
      <c r="H428" s="1" t="str">
        <f t="shared" si="18"/>
        <v>158아파트</v>
      </c>
      <c r="I428" s="12">
        <v>86.449569154680418</v>
      </c>
      <c r="J428" s="12">
        <v>89.61829239146175</v>
      </c>
      <c r="K428" s="12">
        <v>92.471775926037083</v>
      </c>
      <c r="L428" s="12">
        <v>99.08397991090466</v>
      </c>
      <c r="M428" s="12">
        <v>100.46847559623934</v>
      </c>
      <c r="N428" s="12">
        <v>102.32449971675337</v>
      </c>
      <c r="O428" s="12">
        <v>103.15631586134822</v>
      </c>
      <c r="P428" s="12">
        <v>103.98438777738218</v>
      </c>
      <c r="Q428" s="12">
        <v>105.3972432048684</v>
      </c>
      <c r="R428" s="12">
        <v>106.24480298999806</v>
      </c>
      <c r="S428" s="12">
        <v>106.72609422360253</v>
      </c>
      <c r="T428" s="12">
        <v>107.02355163371872</v>
      </c>
      <c r="U428" s="12">
        <v>106.77938007039174</v>
      </c>
      <c r="V428" s="12">
        <v>106.24289754068988</v>
      </c>
      <c r="W428" s="12">
        <v>105.09449142100797</v>
      </c>
      <c r="X428" s="12">
        <v>104.45390150956949</v>
      </c>
      <c r="Y428" s="12">
        <v>103.50298952568748</v>
      </c>
      <c r="Z428" s="12">
        <v>102.61736647257601</v>
      </c>
      <c r="AA428" s="12">
        <v>101.94324922543711</v>
      </c>
      <c r="AB428" s="12">
        <v>101.23749051465644</v>
      </c>
      <c r="AC428" s="12">
        <v>100.32569514880761</v>
      </c>
      <c r="AD428" s="12">
        <v>100.07306732561597</v>
      </c>
      <c r="AE428" s="12">
        <v>100</v>
      </c>
      <c r="AF428" s="12">
        <v>99.609494298047778</v>
      </c>
      <c r="AG428" s="12">
        <v>99.36743764562425</v>
      </c>
      <c r="AH428" s="12">
        <v>99.394337153485836</v>
      </c>
      <c r="AI428" s="12">
        <v>99.693314682987037</v>
      </c>
      <c r="AJ428" s="12">
        <v>100.34846516151849</v>
      </c>
      <c r="AK428" s="12">
        <v>100.65941705239305</v>
      </c>
      <c r="AL428" s="12">
        <v>100.97880206195076</v>
      </c>
      <c r="AM428" s="12">
        <v>101.25090187499417</v>
      </c>
      <c r="AN428" s="12">
        <v>101.38782491082716</v>
      </c>
    </row>
    <row r="429" spans="1:40">
      <c r="A429" s="1" t="s">
        <v>524</v>
      </c>
      <c r="B429" s="1" t="s">
        <v>542</v>
      </c>
      <c r="D429" s="1" t="s">
        <v>573</v>
      </c>
      <c r="F429" s="1">
        <v>159</v>
      </c>
      <c r="G429" s="1" t="s">
        <v>264</v>
      </c>
      <c r="H429" s="1" t="str">
        <f t="shared" si="18"/>
        <v>159아파트</v>
      </c>
      <c r="U429" s="12">
        <v>102.56260696529777</v>
      </c>
      <c r="V429" s="12">
        <v>102.56260696529777</v>
      </c>
      <c r="W429" s="12">
        <v>102.56260696529777</v>
      </c>
      <c r="X429" s="12">
        <v>102.56260696529777</v>
      </c>
      <c r="Y429" s="12">
        <v>102.56260696529777</v>
      </c>
      <c r="Z429" s="12">
        <v>102.56260696529777</v>
      </c>
      <c r="AA429" s="12">
        <v>102.56260696529777</v>
      </c>
      <c r="AB429" s="12">
        <v>102.18806792750992</v>
      </c>
      <c r="AC429" s="12">
        <v>101.44167286035996</v>
      </c>
      <c r="AD429" s="12">
        <v>100.47243783176087</v>
      </c>
      <c r="AE429" s="12">
        <v>100</v>
      </c>
      <c r="AF429" s="12">
        <v>99.377135211954652</v>
      </c>
      <c r="AG429" s="12">
        <v>98.768932802247093</v>
      </c>
      <c r="AH429" s="12">
        <v>98.435018616954324</v>
      </c>
      <c r="AI429" s="12">
        <v>97.591029383854533</v>
      </c>
      <c r="AJ429" s="12">
        <v>96.754476888855123</v>
      </c>
      <c r="AK429" s="12">
        <v>96.386921801572129</v>
      </c>
      <c r="AL429" s="12">
        <v>96.057848931295311</v>
      </c>
      <c r="AM429" s="12">
        <v>94.686187431920786</v>
      </c>
      <c r="AN429" s="12">
        <v>94.173916816385741</v>
      </c>
    </row>
    <row r="430" spans="1:40">
      <c r="A430" s="1" t="s">
        <v>524</v>
      </c>
      <c r="B430" s="1" t="s">
        <v>542</v>
      </c>
      <c r="D430" s="1" t="s">
        <v>646</v>
      </c>
      <c r="F430" s="1">
        <v>160</v>
      </c>
      <c r="G430" s="1" t="s">
        <v>264</v>
      </c>
      <c r="H430" s="1" t="str">
        <f t="shared" si="18"/>
        <v>160아파트</v>
      </c>
      <c r="I430" s="12">
        <v>81.742852787432923</v>
      </c>
      <c r="J430" s="12">
        <v>84.494337221958602</v>
      </c>
      <c r="K430" s="12">
        <v>87.76987214215643</v>
      </c>
      <c r="L430" s="12">
        <v>92.600792714574766</v>
      </c>
      <c r="M430" s="12">
        <v>94.112756618506339</v>
      </c>
      <c r="N430" s="12">
        <v>95.378009160239529</v>
      </c>
      <c r="O430" s="12">
        <v>97.054785506384832</v>
      </c>
      <c r="P430" s="12">
        <v>98.42472288280338</v>
      </c>
      <c r="Q430" s="12">
        <v>99.672583955326843</v>
      </c>
      <c r="R430" s="12">
        <v>100.43868127284846</v>
      </c>
      <c r="S430" s="12">
        <v>103.01384119297821</v>
      </c>
      <c r="T430" s="12">
        <v>102.69948266207911</v>
      </c>
      <c r="U430" s="12">
        <v>103.24708538779817</v>
      </c>
      <c r="V430" s="12">
        <v>103.04315752319967</v>
      </c>
      <c r="W430" s="12">
        <v>102.86398272736673</v>
      </c>
      <c r="X430" s="12">
        <v>102.61515622914192</v>
      </c>
      <c r="Y430" s="12">
        <v>102.42763251548732</v>
      </c>
      <c r="Z430" s="12">
        <v>101.63176073394496</v>
      </c>
      <c r="AA430" s="12">
        <v>100.98221438633315</v>
      </c>
      <c r="AB430" s="12">
        <v>100.39915738165297</v>
      </c>
      <c r="AC430" s="12">
        <v>100.18010503030663</v>
      </c>
      <c r="AD430" s="12">
        <v>100.0142217564015</v>
      </c>
      <c r="AE430" s="12">
        <v>100</v>
      </c>
      <c r="AF430" s="12">
        <v>99.646220430085577</v>
      </c>
      <c r="AG430" s="12">
        <v>99.149955635776109</v>
      </c>
      <c r="AH430" s="12">
        <v>98.850503286318457</v>
      </c>
      <c r="AI430" s="12">
        <v>98.801110724568275</v>
      </c>
      <c r="AJ430" s="12">
        <v>98.810833057822663</v>
      </c>
      <c r="AK430" s="12">
        <v>98.886327153968296</v>
      </c>
      <c r="AL430" s="12">
        <v>98.743426062340092</v>
      </c>
      <c r="AM430" s="12">
        <v>98.544771669725947</v>
      </c>
      <c r="AN430" s="12">
        <v>98.444204414964858</v>
      </c>
    </row>
    <row r="431" spans="1:40">
      <c r="A431" s="1" t="s">
        <v>524</v>
      </c>
      <c r="B431" s="1" t="s">
        <v>542</v>
      </c>
      <c r="D431" s="1" t="s">
        <v>647</v>
      </c>
      <c r="F431" s="1">
        <v>161</v>
      </c>
      <c r="G431" s="1" t="s">
        <v>264</v>
      </c>
      <c r="H431" s="1" t="str">
        <f t="shared" si="18"/>
        <v>161아파트</v>
      </c>
      <c r="I431" s="12">
        <v>90.660072418488085</v>
      </c>
      <c r="J431" s="12">
        <v>92.864326982919792</v>
      </c>
      <c r="K431" s="12">
        <v>95.260575489502997</v>
      </c>
      <c r="L431" s="12">
        <v>101.31695794293304</v>
      </c>
      <c r="M431" s="12">
        <v>102.25338021514708</v>
      </c>
      <c r="N431" s="12">
        <v>103.81486711925444</v>
      </c>
      <c r="O431" s="12">
        <v>105.71188224276148</v>
      </c>
      <c r="P431" s="12">
        <v>106.4592212774818</v>
      </c>
      <c r="Q431" s="12">
        <v>107.32706335943166</v>
      </c>
      <c r="R431" s="12">
        <v>108.38463966790258</v>
      </c>
      <c r="S431" s="12">
        <v>109.92397547560388</v>
      </c>
      <c r="T431" s="12">
        <v>109.98632809336758</v>
      </c>
      <c r="U431" s="12">
        <v>108.03379578472064</v>
      </c>
      <c r="V431" s="12">
        <v>107.57520575336505</v>
      </c>
      <c r="W431" s="12">
        <v>106.64253942873979</v>
      </c>
      <c r="X431" s="12">
        <v>105.4055276924891</v>
      </c>
      <c r="Y431" s="12">
        <v>104.67990313460139</v>
      </c>
      <c r="Z431" s="12">
        <v>103.6920330805381</v>
      </c>
      <c r="AA431" s="12">
        <v>102.82045787211705</v>
      </c>
      <c r="AB431" s="12">
        <v>101.88445342982475</v>
      </c>
      <c r="AC431" s="12">
        <v>101.21171568999215</v>
      </c>
      <c r="AD431" s="12">
        <v>100.73857586274382</v>
      </c>
      <c r="AE431" s="12">
        <v>100</v>
      </c>
      <c r="AF431" s="12">
        <v>99.204158407787162</v>
      </c>
      <c r="AG431" s="12">
        <v>98.733472481280955</v>
      </c>
      <c r="AH431" s="12">
        <v>98.492270684597671</v>
      </c>
      <c r="AI431" s="12">
        <v>98.226915555650564</v>
      </c>
      <c r="AJ431" s="12">
        <v>98.381766692901422</v>
      </c>
      <c r="AK431" s="12">
        <v>98.575064810705811</v>
      </c>
      <c r="AL431" s="12">
        <v>98.536218979255437</v>
      </c>
      <c r="AM431" s="12">
        <v>98.423136282995628</v>
      </c>
      <c r="AN431" s="12">
        <v>98.161967301090399</v>
      </c>
    </row>
    <row r="432" spans="1:40">
      <c r="A432" s="1" t="s">
        <v>524</v>
      </c>
      <c r="B432" s="1" t="s">
        <v>546</v>
      </c>
      <c r="F432" s="1">
        <v>162</v>
      </c>
      <c r="G432" s="1" t="s">
        <v>264</v>
      </c>
      <c r="H432" s="1" t="str">
        <f t="shared" si="18"/>
        <v>162아파트</v>
      </c>
      <c r="I432" s="12">
        <v>90.384146999427827</v>
      </c>
      <c r="J432" s="12">
        <v>92.573791439869879</v>
      </c>
      <c r="K432" s="12">
        <v>94.51346953475695</v>
      </c>
      <c r="L432" s="12">
        <v>96.083531723245301</v>
      </c>
      <c r="M432" s="12">
        <v>95.392967929105353</v>
      </c>
      <c r="N432" s="12">
        <v>97.480125900684698</v>
      </c>
      <c r="O432" s="12">
        <v>99.663904915498989</v>
      </c>
      <c r="P432" s="12">
        <v>101.44402475986894</v>
      </c>
      <c r="Q432" s="12">
        <v>102.8379495378894</v>
      </c>
      <c r="R432" s="12">
        <v>103.81978236461137</v>
      </c>
      <c r="S432" s="12">
        <v>104.07218280681879</v>
      </c>
      <c r="T432" s="12">
        <v>103.87021563909988</v>
      </c>
      <c r="U432" s="12">
        <v>103.4355951847554</v>
      </c>
      <c r="V432" s="12">
        <v>102.93496558770741</v>
      </c>
      <c r="W432" s="12">
        <v>102.73173255484019</v>
      </c>
      <c r="X432" s="12">
        <v>102.39412776001535</v>
      </c>
      <c r="Y432" s="12">
        <v>102.12491956316212</v>
      </c>
      <c r="Z432" s="12">
        <v>101.29227474054839</v>
      </c>
      <c r="AA432" s="12">
        <v>100.70649534745969</v>
      </c>
      <c r="AB432" s="12">
        <v>99.831990732054535</v>
      </c>
      <c r="AC432" s="12">
        <v>99.672669837663761</v>
      </c>
      <c r="AD432" s="12">
        <v>99.768660413816619</v>
      </c>
      <c r="AE432" s="12">
        <v>100</v>
      </c>
      <c r="AF432" s="12">
        <v>100.07171211002186</v>
      </c>
      <c r="AG432" s="12">
        <v>100.11931402697256</v>
      </c>
      <c r="AH432" s="12">
        <v>100.03207431660451</v>
      </c>
      <c r="AI432" s="12">
        <v>100.1094232703785</v>
      </c>
      <c r="AJ432" s="12">
        <v>100.40362398814405</v>
      </c>
      <c r="AK432" s="12">
        <v>100.52702602337793</v>
      </c>
      <c r="AL432" s="12">
        <v>100.57126242474426</v>
      </c>
      <c r="AM432" s="12">
        <v>100.30859505560896</v>
      </c>
      <c r="AN432" s="12">
        <v>100.03113257838507</v>
      </c>
    </row>
    <row r="433" spans="1:40">
      <c r="A433" s="1" t="s">
        <v>524</v>
      </c>
      <c r="B433" s="1" t="s">
        <v>546</v>
      </c>
      <c r="D433" s="1" t="s">
        <v>630</v>
      </c>
      <c r="F433" s="1">
        <v>163</v>
      </c>
      <c r="G433" s="1" t="s">
        <v>264</v>
      </c>
      <c r="H433" s="1" t="str">
        <f t="shared" si="18"/>
        <v>163아파트</v>
      </c>
      <c r="I433" s="12">
        <v>88.962475211795578</v>
      </c>
      <c r="J433" s="12">
        <v>91.358281754298361</v>
      </c>
      <c r="K433" s="12">
        <v>93.612853944831983</v>
      </c>
      <c r="L433" s="12">
        <v>95.615444547550041</v>
      </c>
      <c r="M433" s="12">
        <v>95.045045422715475</v>
      </c>
      <c r="N433" s="12">
        <v>96.643828581922008</v>
      </c>
      <c r="O433" s="12">
        <v>98.339013351011857</v>
      </c>
      <c r="P433" s="12">
        <v>99.889724638107154</v>
      </c>
      <c r="Q433" s="12">
        <v>101.24146188189121</v>
      </c>
      <c r="R433" s="12">
        <v>102.86465307263281</v>
      </c>
      <c r="S433" s="12">
        <v>102.98243318042346</v>
      </c>
      <c r="T433" s="12">
        <v>102.8420576231327</v>
      </c>
      <c r="U433" s="12">
        <v>102.56627686101059</v>
      </c>
      <c r="V433" s="12">
        <v>102.50441321542181</v>
      </c>
      <c r="W433" s="12">
        <v>102.09802285179778</v>
      </c>
      <c r="X433" s="12">
        <v>101.57114697765205</v>
      </c>
      <c r="Y433" s="12">
        <v>101.293211551694</v>
      </c>
      <c r="Z433" s="12">
        <v>99.804957555608368</v>
      </c>
      <c r="AA433" s="12">
        <v>99.104330379157304</v>
      </c>
      <c r="AB433" s="12">
        <v>98.324353605908826</v>
      </c>
      <c r="AC433" s="12">
        <v>98.238832696844895</v>
      </c>
      <c r="AD433" s="12">
        <v>98.826792895737114</v>
      </c>
      <c r="AE433" s="12">
        <v>100</v>
      </c>
      <c r="AF433" s="12">
        <v>100.64910233568469</v>
      </c>
      <c r="AG433" s="12">
        <v>100.74532131210321</v>
      </c>
      <c r="AH433" s="12">
        <v>100.28855854371305</v>
      </c>
      <c r="AI433" s="12">
        <v>100.34057458738883</v>
      </c>
      <c r="AJ433" s="12">
        <v>100.79691750637008</v>
      </c>
      <c r="AK433" s="12">
        <v>101.08268177860869</v>
      </c>
      <c r="AL433" s="12">
        <v>101.09122031179594</v>
      </c>
      <c r="AM433" s="12">
        <v>101.03028894949237</v>
      </c>
      <c r="AN433" s="12">
        <v>100.92810179718906</v>
      </c>
    </row>
    <row r="434" spans="1:40">
      <c r="A434" s="1" t="s">
        <v>524</v>
      </c>
      <c r="B434" s="1" t="s">
        <v>546</v>
      </c>
      <c r="D434" s="1" t="s">
        <v>559</v>
      </c>
      <c r="F434" s="1">
        <v>164</v>
      </c>
      <c r="G434" s="1" t="s">
        <v>264</v>
      </c>
      <c r="H434" s="1" t="str">
        <f t="shared" si="18"/>
        <v>164아파트</v>
      </c>
      <c r="I434" s="12">
        <v>85.412388382846089</v>
      </c>
      <c r="J434" s="12">
        <v>87.462931195590713</v>
      </c>
      <c r="K434" s="12">
        <v>88.821307940745712</v>
      </c>
      <c r="L434" s="12">
        <v>90.627696336150152</v>
      </c>
      <c r="M434" s="12">
        <v>91.006251279796871</v>
      </c>
      <c r="N434" s="12">
        <v>92.129895715747679</v>
      </c>
      <c r="O434" s="12">
        <v>94.470829984749855</v>
      </c>
      <c r="P434" s="12">
        <v>97.434312581130868</v>
      </c>
      <c r="Q434" s="12">
        <v>98.491794513370763</v>
      </c>
      <c r="R434" s="12">
        <v>99.514808161418316</v>
      </c>
      <c r="S434" s="12">
        <v>100.54961214611767</v>
      </c>
      <c r="T434" s="12">
        <v>100.60682167637097</v>
      </c>
      <c r="U434" s="12">
        <v>100.88902070799166</v>
      </c>
      <c r="V434" s="12">
        <v>100.98147953317945</v>
      </c>
      <c r="W434" s="12">
        <v>101.05286568945344</v>
      </c>
      <c r="X434" s="12">
        <v>101.22743647085495</v>
      </c>
      <c r="Y434" s="12">
        <v>101.10531866050381</v>
      </c>
      <c r="Z434" s="12">
        <v>101.04587535431577</v>
      </c>
      <c r="AA434" s="12">
        <v>100.61330476943019</v>
      </c>
      <c r="AB434" s="12">
        <v>100.17207233383861</v>
      </c>
      <c r="AC434" s="12">
        <v>99.960379841378696</v>
      </c>
      <c r="AD434" s="12">
        <v>99.982015266166727</v>
      </c>
      <c r="AE434" s="12">
        <v>100</v>
      </c>
      <c r="AF434" s="12">
        <v>99.956216780713092</v>
      </c>
      <c r="AG434" s="12">
        <v>99.888028513158062</v>
      </c>
      <c r="AH434" s="12">
        <v>99.835313847864853</v>
      </c>
      <c r="AI434" s="12">
        <v>99.836613559415426</v>
      </c>
      <c r="AJ434" s="12">
        <v>99.75272313489549</v>
      </c>
      <c r="AK434" s="12">
        <v>99.904344073498677</v>
      </c>
      <c r="AL434" s="12">
        <v>99.930790373272188</v>
      </c>
      <c r="AM434" s="12">
        <v>99.790249381166092</v>
      </c>
      <c r="AN434" s="12">
        <v>99.426058431238275</v>
      </c>
    </row>
    <row r="435" spans="1:40">
      <c r="A435" s="1" t="s">
        <v>524</v>
      </c>
      <c r="B435" s="1" t="s">
        <v>546</v>
      </c>
      <c r="D435" s="1" t="s">
        <v>636</v>
      </c>
      <c r="F435" s="1">
        <v>165</v>
      </c>
      <c r="G435" s="1" t="s">
        <v>264</v>
      </c>
      <c r="H435" s="1" t="str">
        <f t="shared" si="18"/>
        <v>165아파트</v>
      </c>
      <c r="I435" s="12">
        <v>92.081347867107255</v>
      </c>
      <c r="J435" s="12">
        <v>94.415733898378278</v>
      </c>
      <c r="K435" s="12">
        <v>96.59345095104257</v>
      </c>
      <c r="L435" s="12">
        <v>97.598210092385258</v>
      </c>
      <c r="M435" s="12">
        <v>96.413828829808068</v>
      </c>
      <c r="N435" s="12">
        <v>98.582032874251453</v>
      </c>
      <c r="O435" s="12">
        <v>100.94707197507215</v>
      </c>
      <c r="P435" s="12">
        <v>102.55750205411888</v>
      </c>
      <c r="Q435" s="12">
        <v>104.47172331318404</v>
      </c>
      <c r="R435" s="12">
        <v>105.47959602646071</v>
      </c>
      <c r="S435" s="12">
        <v>105.48790379536858</v>
      </c>
      <c r="T435" s="12">
        <v>105.17355280426339</v>
      </c>
      <c r="U435" s="12">
        <v>104.72105951840136</v>
      </c>
      <c r="V435" s="12">
        <v>104.58098490380738</v>
      </c>
      <c r="W435" s="12">
        <v>104.43794776191272</v>
      </c>
      <c r="X435" s="12">
        <v>103.79606171520511</v>
      </c>
      <c r="Y435" s="12">
        <v>103.38556276788954</v>
      </c>
      <c r="Z435" s="12">
        <v>102.38197514749281</v>
      </c>
      <c r="AA435" s="12">
        <v>101.52093593707934</v>
      </c>
      <c r="AB435" s="12">
        <v>100.10585780011297</v>
      </c>
      <c r="AC435" s="12">
        <v>99.981724035140857</v>
      </c>
      <c r="AD435" s="12">
        <v>99.97568643363293</v>
      </c>
      <c r="AE435" s="12">
        <v>100</v>
      </c>
      <c r="AF435" s="12">
        <v>99.951185116961653</v>
      </c>
      <c r="AG435" s="12">
        <v>99.976069096447901</v>
      </c>
      <c r="AH435" s="12">
        <v>99.854030468522552</v>
      </c>
      <c r="AI435" s="12">
        <v>99.843510974889611</v>
      </c>
      <c r="AJ435" s="12">
        <v>99.880654806524589</v>
      </c>
      <c r="AK435" s="12">
        <v>99.791416417919351</v>
      </c>
      <c r="AL435" s="12">
        <v>99.745162391645835</v>
      </c>
      <c r="AM435" s="12">
        <v>99.474240357311047</v>
      </c>
      <c r="AN435" s="12">
        <v>99.258150932988684</v>
      </c>
    </row>
    <row r="436" spans="1:40">
      <c r="A436" s="1" t="s">
        <v>524</v>
      </c>
      <c r="B436" s="1" t="s">
        <v>546</v>
      </c>
      <c r="D436" s="1" t="s">
        <v>648</v>
      </c>
      <c r="F436" s="1">
        <v>166</v>
      </c>
      <c r="G436" s="1" t="s">
        <v>264</v>
      </c>
      <c r="H436" s="1" t="str">
        <f t="shared" si="18"/>
        <v>166아파트</v>
      </c>
      <c r="I436" s="12">
        <v>95.63699229251786</v>
      </c>
      <c r="J436" s="12">
        <v>98.480557738340934</v>
      </c>
      <c r="K436" s="12">
        <v>99.792062808575309</v>
      </c>
      <c r="L436" s="12">
        <v>101.17977952418546</v>
      </c>
      <c r="M436" s="12">
        <v>99.088802378080743</v>
      </c>
      <c r="N436" s="12">
        <v>102.66580556898101</v>
      </c>
      <c r="O436" s="12">
        <v>104.62268180060506</v>
      </c>
      <c r="P436" s="12">
        <v>106.4602432966729</v>
      </c>
      <c r="Q436" s="12">
        <v>106.97044975885197</v>
      </c>
      <c r="R436" s="12">
        <v>107.18327973354086</v>
      </c>
      <c r="S436" s="12">
        <v>107.24239014567732</v>
      </c>
      <c r="T436" s="12">
        <v>106.71722838153643</v>
      </c>
      <c r="U436" s="12">
        <v>105.47934916351429</v>
      </c>
      <c r="V436" s="12">
        <v>103.35652526923197</v>
      </c>
      <c r="W436" s="12">
        <v>102.8937539078524</v>
      </c>
      <c r="X436" s="12">
        <v>102.62615934112559</v>
      </c>
      <c r="Y436" s="12">
        <v>102.44300620525803</v>
      </c>
      <c r="Z436" s="12">
        <v>101.2191207883716</v>
      </c>
      <c r="AA436" s="12">
        <v>100.77699984031408</v>
      </c>
      <c r="AB436" s="12">
        <v>99.954689708038316</v>
      </c>
      <c r="AC436" s="12">
        <v>99.63858039883084</v>
      </c>
      <c r="AD436" s="12">
        <v>99.719368402781782</v>
      </c>
      <c r="AE436" s="12">
        <v>100</v>
      </c>
      <c r="AF436" s="12">
        <v>100.05427364974891</v>
      </c>
      <c r="AG436" s="12">
        <v>100.21608082239875</v>
      </c>
      <c r="AH436" s="12">
        <v>100.32984212818816</v>
      </c>
      <c r="AI436" s="12">
        <v>100.6518616257561</v>
      </c>
      <c r="AJ436" s="12">
        <v>101.57023909281686</v>
      </c>
      <c r="AK436" s="12">
        <v>101.86463504668592</v>
      </c>
      <c r="AL436" s="12">
        <v>102.11836462247375</v>
      </c>
      <c r="AM436" s="12">
        <v>101.65397587749121</v>
      </c>
      <c r="AN436" s="12">
        <v>101.29314705677908</v>
      </c>
    </row>
    <row r="437" spans="1:40">
      <c r="A437" s="1" t="s">
        <v>524</v>
      </c>
      <c r="B437" s="1" t="s">
        <v>546</v>
      </c>
      <c r="D437" s="1" t="s">
        <v>649</v>
      </c>
      <c r="F437" s="1">
        <v>167</v>
      </c>
      <c r="G437" s="1" t="s">
        <v>264</v>
      </c>
      <c r="H437" s="1" t="str">
        <f t="shared" si="18"/>
        <v>167아파트</v>
      </c>
      <c r="I437" s="12">
        <v>85.378891974491154</v>
      </c>
      <c r="J437" s="12">
        <v>86.443174080173335</v>
      </c>
      <c r="K437" s="12">
        <v>88.856908426567884</v>
      </c>
      <c r="L437" s="12">
        <v>91.566003936901126</v>
      </c>
      <c r="M437" s="12">
        <v>92.579267252780909</v>
      </c>
      <c r="N437" s="12">
        <v>94.098441246344365</v>
      </c>
      <c r="O437" s="12">
        <v>96.193330071973818</v>
      </c>
      <c r="P437" s="12">
        <v>97.206118113267323</v>
      </c>
      <c r="Q437" s="12">
        <v>98.600857066563051</v>
      </c>
      <c r="R437" s="12">
        <v>99.915765018333957</v>
      </c>
      <c r="S437" s="12">
        <v>100.29275839603959</v>
      </c>
      <c r="T437" s="12">
        <v>100.45568309992517</v>
      </c>
      <c r="U437" s="12">
        <v>100.31064246334549</v>
      </c>
      <c r="V437" s="12">
        <v>100.31064246334549</v>
      </c>
      <c r="W437" s="12">
        <v>100.23816555648065</v>
      </c>
      <c r="X437" s="12">
        <v>100.20421360614257</v>
      </c>
      <c r="Y437" s="12">
        <v>100.01931450184561</v>
      </c>
      <c r="Z437" s="12">
        <v>100.06632456327948</v>
      </c>
      <c r="AA437" s="12">
        <v>99.967022989508138</v>
      </c>
      <c r="AB437" s="12">
        <v>99.95580396039945</v>
      </c>
      <c r="AC437" s="12">
        <v>99.95580396039945</v>
      </c>
      <c r="AD437" s="12">
        <v>99.95580396039945</v>
      </c>
      <c r="AE437" s="12">
        <v>100</v>
      </c>
      <c r="AF437" s="12">
        <v>99.974309780607442</v>
      </c>
      <c r="AG437" s="12">
        <v>99.974309780607442</v>
      </c>
      <c r="AH437" s="12">
        <v>99.974309780607442</v>
      </c>
      <c r="AI437" s="12">
        <v>99.986358526190628</v>
      </c>
      <c r="AJ437" s="12">
        <v>100.19970083823027</v>
      </c>
      <c r="AK437" s="12">
        <v>100.41632895868464</v>
      </c>
      <c r="AL437" s="12">
        <v>100.40924436598569</v>
      </c>
      <c r="AM437" s="12">
        <v>100.16060295687038</v>
      </c>
      <c r="AN437" s="12">
        <v>99.779979042597546</v>
      </c>
    </row>
    <row r="438" spans="1:40">
      <c r="A438" s="1" t="s">
        <v>524</v>
      </c>
      <c r="B438" s="1" t="s">
        <v>547</v>
      </c>
      <c r="F438" s="1">
        <v>168</v>
      </c>
      <c r="G438" s="1" t="s">
        <v>264</v>
      </c>
      <c r="H438" s="1" t="str">
        <f t="shared" si="18"/>
        <v>168아파트</v>
      </c>
      <c r="I438" s="12">
        <v>79.500519176991659</v>
      </c>
      <c r="J438" s="12">
        <v>81.024233384346601</v>
      </c>
      <c r="K438" s="12">
        <v>82.940348008323255</v>
      </c>
      <c r="L438" s="12">
        <v>85.951926224831681</v>
      </c>
      <c r="M438" s="12">
        <v>86.90705895300961</v>
      </c>
      <c r="N438" s="12">
        <v>88.69638912490224</v>
      </c>
      <c r="O438" s="12">
        <v>90.206815516326301</v>
      </c>
      <c r="P438" s="12">
        <v>91.919063260135161</v>
      </c>
      <c r="Q438" s="12">
        <v>94.076267971269601</v>
      </c>
      <c r="R438" s="12">
        <v>95.29653866139742</v>
      </c>
      <c r="S438" s="12">
        <v>96.024105931589972</v>
      </c>
      <c r="T438" s="12">
        <v>96.555731115001876</v>
      </c>
      <c r="U438" s="12">
        <v>97.556794456188129</v>
      </c>
      <c r="V438" s="12">
        <v>97.562432164692567</v>
      </c>
      <c r="W438" s="12">
        <v>98.169494320554577</v>
      </c>
      <c r="X438" s="12">
        <v>98.464835693310803</v>
      </c>
      <c r="Y438" s="12">
        <v>99.081675826334362</v>
      </c>
      <c r="Z438" s="12">
        <v>99.666214243682091</v>
      </c>
      <c r="AA438" s="12">
        <v>99.881634513824068</v>
      </c>
      <c r="AB438" s="12">
        <v>99.843206181918063</v>
      </c>
      <c r="AC438" s="12">
        <v>99.850535337600519</v>
      </c>
      <c r="AD438" s="12">
        <v>99.86106663578002</v>
      </c>
      <c r="AE438" s="12">
        <v>100</v>
      </c>
      <c r="AF438" s="12">
        <v>100.27170394360876</v>
      </c>
      <c r="AG438" s="12">
        <v>100.29714755204337</v>
      </c>
      <c r="AH438" s="12">
        <v>100.40327998232019</v>
      </c>
      <c r="AI438" s="12">
        <v>100.56416847837397</v>
      </c>
      <c r="AJ438" s="12">
        <v>100.87774119416113</v>
      </c>
      <c r="AK438" s="12">
        <v>101.09215974889223</v>
      </c>
      <c r="AL438" s="12">
        <v>101.17742461946058</v>
      </c>
      <c r="AM438" s="12">
        <v>101.14397166737797</v>
      </c>
      <c r="AN438" s="12">
        <v>101.08662930363379</v>
      </c>
    </row>
    <row r="439" spans="1:40">
      <c r="A439" s="1" t="s">
        <v>524</v>
      </c>
      <c r="B439" s="1" t="s">
        <v>547</v>
      </c>
      <c r="D439" s="1" t="s">
        <v>630</v>
      </c>
      <c r="F439" s="1">
        <v>169</v>
      </c>
      <c r="G439" s="1" t="s">
        <v>264</v>
      </c>
      <c r="H439" s="1" t="str">
        <f t="shared" si="18"/>
        <v>169아파트</v>
      </c>
      <c r="I439" s="12">
        <v>83.826556773851991</v>
      </c>
      <c r="J439" s="12">
        <v>84.257353699306577</v>
      </c>
      <c r="K439" s="12">
        <v>84.57477701002351</v>
      </c>
      <c r="L439" s="12">
        <v>85.149222977807156</v>
      </c>
      <c r="M439" s="12">
        <v>84.308398743059016</v>
      </c>
      <c r="N439" s="12">
        <v>86.918358008305489</v>
      </c>
      <c r="O439" s="12">
        <v>87.249915278081289</v>
      </c>
      <c r="P439" s="12">
        <v>89.466461049754201</v>
      </c>
      <c r="Q439" s="12">
        <v>91.136284191853775</v>
      </c>
      <c r="R439" s="12">
        <v>92.195567856331721</v>
      </c>
      <c r="S439" s="12">
        <v>93.028877733412358</v>
      </c>
      <c r="T439" s="12">
        <v>94.316304805174966</v>
      </c>
      <c r="U439" s="12">
        <v>94.612223893264698</v>
      </c>
      <c r="V439" s="12">
        <v>94.612223893264698</v>
      </c>
      <c r="W439" s="12">
        <v>96.060907367604145</v>
      </c>
      <c r="X439" s="12">
        <v>97.062526322965894</v>
      </c>
      <c r="Y439" s="12">
        <v>97.659472072798778</v>
      </c>
      <c r="Z439" s="12">
        <v>98.904812379927023</v>
      </c>
      <c r="AA439" s="12">
        <v>99.286366218448265</v>
      </c>
      <c r="AB439" s="12">
        <v>99.156474045252352</v>
      </c>
      <c r="AC439" s="12">
        <v>99.628666075107475</v>
      </c>
      <c r="AD439" s="12">
        <v>99.645939361505427</v>
      </c>
      <c r="AE439" s="12">
        <v>100</v>
      </c>
      <c r="AF439" s="12">
        <v>100.14978492639391</v>
      </c>
      <c r="AG439" s="12">
        <v>100.29130702588654</v>
      </c>
      <c r="AH439" s="12">
        <v>100.4589305333611</v>
      </c>
      <c r="AI439" s="12">
        <v>100.60333106170332</v>
      </c>
      <c r="AJ439" s="12">
        <v>100.7740219974546</v>
      </c>
      <c r="AK439" s="12">
        <v>100.9232869055583</v>
      </c>
      <c r="AL439" s="12">
        <v>101.13764816198253</v>
      </c>
      <c r="AM439" s="12">
        <v>101.14180254472818</v>
      </c>
      <c r="AN439" s="12">
        <v>101.0666022675987</v>
      </c>
    </row>
    <row r="440" spans="1:40">
      <c r="A440" s="1" t="s">
        <v>524</v>
      </c>
      <c r="B440" s="1" t="s">
        <v>547</v>
      </c>
      <c r="D440" s="1" t="s">
        <v>636</v>
      </c>
      <c r="F440" s="1">
        <v>170</v>
      </c>
      <c r="G440" s="1" t="s">
        <v>264</v>
      </c>
      <c r="H440" s="1" t="str">
        <f t="shared" si="18"/>
        <v>170아파트</v>
      </c>
      <c r="I440" s="12">
        <v>79.912920587315298</v>
      </c>
      <c r="J440" s="12">
        <v>81.641619902839267</v>
      </c>
      <c r="K440" s="12">
        <v>83.355239285161431</v>
      </c>
      <c r="L440" s="12">
        <v>87.233902512883887</v>
      </c>
      <c r="M440" s="12">
        <v>87.002530251807983</v>
      </c>
      <c r="N440" s="12">
        <v>89.207908736252307</v>
      </c>
      <c r="O440" s="12">
        <v>90.457066329148461</v>
      </c>
      <c r="P440" s="12">
        <v>92.115572187294958</v>
      </c>
      <c r="Q440" s="12">
        <v>93.668105870049502</v>
      </c>
      <c r="R440" s="12">
        <v>94.745013603695824</v>
      </c>
      <c r="S440" s="12">
        <v>95.361054377368347</v>
      </c>
      <c r="T440" s="12">
        <v>95.675482786796877</v>
      </c>
      <c r="U440" s="12">
        <v>96.557176834933401</v>
      </c>
      <c r="V440" s="12">
        <v>96.557176834933401</v>
      </c>
      <c r="W440" s="12">
        <v>97.009129266175123</v>
      </c>
      <c r="X440" s="12">
        <v>97.124121540318669</v>
      </c>
      <c r="Y440" s="12">
        <v>97.949517486094919</v>
      </c>
      <c r="Z440" s="12">
        <v>99.24989838826103</v>
      </c>
      <c r="AA440" s="12">
        <v>99.680132865621431</v>
      </c>
      <c r="AB440" s="12">
        <v>99.623904635125484</v>
      </c>
      <c r="AC440" s="12">
        <v>99.866571440239014</v>
      </c>
      <c r="AD440" s="12">
        <v>99.835170810791027</v>
      </c>
      <c r="AE440" s="12">
        <v>100</v>
      </c>
      <c r="AF440" s="12">
        <v>100.29845718553916</v>
      </c>
      <c r="AG440" s="12">
        <v>100.28102235957999</v>
      </c>
      <c r="AH440" s="12">
        <v>100.42667569220403</v>
      </c>
      <c r="AI440" s="12">
        <v>100.64495623375041</v>
      </c>
      <c r="AJ440" s="12">
        <v>101.19524412810321</v>
      </c>
      <c r="AK440" s="12">
        <v>101.32575662240096</v>
      </c>
      <c r="AL440" s="12">
        <v>101.39996926123843</v>
      </c>
      <c r="AM440" s="12">
        <v>101.41811092282551</v>
      </c>
      <c r="AN440" s="12">
        <v>101.34682797671053</v>
      </c>
    </row>
    <row r="441" spans="1:40">
      <c r="A441" s="1" t="s">
        <v>524</v>
      </c>
      <c r="B441" s="1" t="s">
        <v>547</v>
      </c>
      <c r="D441" s="1" t="s">
        <v>631</v>
      </c>
      <c r="F441" s="1">
        <v>171</v>
      </c>
      <c r="G441" s="1" t="s">
        <v>264</v>
      </c>
      <c r="H441" s="1" t="str">
        <f t="shared" si="18"/>
        <v>171아파트</v>
      </c>
      <c r="I441" s="12">
        <v>80.408150667419903</v>
      </c>
      <c r="J441" s="12">
        <v>81.631476266952248</v>
      </c>
      <c r="K441" s="12">
        <v>82.765280472798935</v>
      </c>
      <c r="L441" s="12">
        <v>85.05688999222518</v>
      </c>
      <c r="M441" s="12">
        <v>84.107949709770637</v>
      </c>
      <c r="N441" s="12">
        <v>86.281558652434157</v>
      </c>
      <c r="O441" s="12">
        <v>88.146083491219969</v>
      </c>
      <c r="P441" s="12">
        <v>90.746875265828592</v>
      </c>
      <c r="Q441" s="12">
        <v>93.137307773638014</v>
      </c>
      <c r="R441" s="12">
        <v>93.946870674628087</v>
      </c>
      <c r="S441" s="12">
        <v>94.89662225942746</v>
      </c>
      <c r="T441" s="12">
        <v>95.684608232331357</v>
      </c>
      <c r="U441" s="12">
        <v>96.980362100553478</v>
      </c>
      <c r="V441" s="12">
        <v>96.980362100553478</v>
      </c>
      <c r="W441" s="12">
        <v>97.386861406465002</v>
      </c>
      <c r="X441" s="12">
        <v>97.667376752241992</v>
      </c>
      <c r="Y441" s="12">
        <v>98.345189646715525</v>
      </c>
      <c r="Z441" s="12">
        <v>98.406351537741699</v>
      </c>
      <c r="AA441" s="12">
        <v>98.569070255210079</v>
      </c>
      <c r="AB441" s="12">
        <v>98.610687660280917</v>
      </c>
      <c r="AC441" s="12">
        <v>98.911565893526472</v>
      </c>
      <c r="AD441" s="12">
        <v>99.265293175460229</v>
      </c>
      <c r="AE441" s="12">
        <v>100</v>
      </c>
      <c r="AF441" s="12">
        <v>100.40998748847747</v>
      </c>
      <c r="AG441" s="12">
        <v>100.52201891612495</v>
      </c>
      <c r="AH441" s="12">
        <v>100.63219883714451</v>
      </c>
      <c r="AI441" s="12">
        <v>100.74322752490536</v>
      </c>
      <c r="AJ441" s="12">
        <v>101.04647719079209</v>
      </c>
      <c r="AK441" s="12">
        <v>101.40708338826514</v>
      </c>
      <c r="AL441" s="12">
        <v>101.55424409263918</v>
      </c>
      <c r="AM441" s="12">
        <v>101.50380369840215</v>
      </c>
      <c r="AN441" s="12">
        <v>101.47350711829235</v>
      </c>
    </row>
    <row r="442" spans="1:40">
      <c r="A442" s="1" t="s">
        <v>524</v>
      </c>
      <c r="B442" s="1" t="s">
        <v>547</v>
      </c>
      <c r="D442" s="1" t="s">
        <v>645</v>
      </c>
      <c r="F442" s="1">
        <v>172</v>
      </c>
      <c r="G442" s="1" t="s">
        <v>264</v>
      </c>
      <c r="H442" s="1" t="str">
        <f t="shared" si="18"/>
        <v>172아파트</v>
      </c>
      <c r="I442" s="12">
        <v>77.069391269643461</v>
      </c>
      <c r="J442" s="12">
        <v>78.783784690369188</v>
      </c>
      <c r="K442" s="12">
        <v>81.14765456530337</v>
      </c>
      <c r="L442" s="12">
        <v>83.941789726273484</v>
      </c>
      <c r="M442" s="12">
        <v>86.367303717818842</v>
      </c>
      <c r="N442" s="12">
        <v>87.647909597555113</v>
      </c>
      <c r="O442" s="12">
        <v>89.582094801870468</v>
      </c>
      <c r="P442" s="12">
        <v>90.423904751014589</v>
      </c>
      <c r="Q442" s="12">
        <v>93.584529095274434</v>
      </c>
      <c r="R442" s="12">
        <v>95.064460243140175</v>
      </c>
      <c r="S442" s="12">
        <v>95.799192950771115</v>
      </c>
      <c r="T442" s="12">
        <v>96.062022816044191</v>
      </c>
      <c r="U442" s="12">
        <v>97.742904581650023</v>
      </c>
      <c r="V442" s="12">
        <v>97.760449875070137</v>
      </c>
      <c r="W442" s="12">
        <v>98.394267014185274</v>
      </c>
      <c r="X442" s="12">
        <v>98.856686231834914</v>
      </c>
      <c r="Y442" s="12">
        <v>99.249186642081852</v>
      </c>
      <c r="Z442" s="12">
        <v>99.742531121359946</v>
      </c>
      <c r="AA442" s="12">
        <v>100.19502550122321</v>
      </c>
      <c r="AB442" s="12">
        <v>100.14123559851777</v>
      </c>
      <c r="AC442" s="12">
        <v>100.01514286144648</v>
      </c>
      <c r="AD442" s="12">
        <v>99.878726479262738</v>
      </c>
      <c r="AE442" s="12">
        <v>100</v>
      </c>
      <c r="AF442" s="12">
        <v>100.20350541801844</v>
      </c>
      <c r="AG442" s="12">
        <v>100.0979395710964</v>
      </c>
      <c r="AH442" s="12">
        <v>100.12730386817353</v>
      </c>
      <c r="AI442" s="12">
        <v>100.36765722615992</v>
      </c>
      <c r="AJ442" s="12">
        <v>100.48311818342168</v>
      </c>
      <c r="AK442" s="12">
        <v>100.62343943337548</v>
      </c>
      <c r="AL442" s="12">
        <v>100.68637049080368</v>
      </c>
      <c r="AM442" s="12">
        <v>100.63261894184181</v>
      </c>
      <c r="AN442" s="12">
        <v>100.541969055013</v>
      </c>
    </row>
    <row r="443" spans="1:40">
      <c r="A443" s="1" t="s">
        <v>524</v>
      </c>
      <c r="B443" s="1" t="s">
        <v>547</v>
      </c>
      <c r="D443" s="1" t="s">
        <v>650</v>
      </c>
      <c r="F443" s="1">
        <v>173</v>
      </c>
      <c r="G443" s="1" t="s">
        <v>264</v>
      </c>
      <c r="H443" s="1" t="str">
        <f t="shared" si="18"/>
        <v>173아파트</v>
      </c>
      <c r="I443" s="12">
        <v>80.700689284225703</v>
      </c>
      <c r="J443" s="12">
        <v>82.079309431471586</v>
      </c>
      <c r="K443" s="12">
        <v>84.340196448225981</v>
      </c>
      <c r="L443" s="12">
        <v>87.544883129923122</v>
      </c>
      <c r="M443" s="12">
        <v>89.310471243744999</v>
      </c>
      <c r="N443" s="12">
        <v>90.927006595808194</v>
      </c>
      <c r="O443" s="12">
        <v>92.124413217308359</v>
      </c>
      <c r="P443" s="12">
        <v>94.472313869524839</v>
      </c>
      <c r="Q443" s="12">
        <v>95.835710776153036</v>
      </c>
      <c r="R443" s="12">
        <v>97.138296992281184</v>
      </c>
      <c r="S443" s="12">
        <v>97.821827351515452</v>
      </c>
      <c r="T443" s="12">
        <v>98.680399924417372</v>
      </c>
      <c r="U443" s="12">
        <v>98.938491127154478</v>
      </c>
      <c r="V443" s="12">
        <v>98.938491127154478</v>
      </c>
      <c r="W443" s="12">
        <v>99.635844945432524</v>
      </c>
      <c r="X443" s="12">
        <v>99.796373585788089</v>
      </c>
      <c r="Y443" s="12">
        <v>100.46892471141284</v>
      </c>
      <c r="Z443" s="12">
        <v>100.70708257716385</v>
      </c>
      <c r="AA443" s="12">
        <v>100.44984488468535</v>
      </c>
      <c r="AB443" s="12">
        <v>100.41640881832676</v>
      </c>
      <c r="AC443" s="12">
        <v>100.15782122643878</v>
      </c>
      <c r="AD443" s="12">
        <v>100.20197942063271</v>
      </c>
      <c r="AE443" s="12">
        <v>100</v>
      </c>
      <c r="AF443" s="12">
        <v>100.27328028781307</v>
      </c>
      <c r="AG443" s="12">
        <v>100.42857168381387</v>
      </c>
      <c r="AH443" s="12">
        <v>100.57656968522717</v>
      </c>
      <c r="AI443" s="12">
        <v>100.61994105591401</v>
      </c>
      <c r="AJ443" s="12">
        <v>100.97469708872147</v>
      </c>
      <c r="AK443" s="12">
        <v>101.28723811106386</v>
      </c>
      <c r="AL443" s="12">
        <v>101.35688084914483</v>
      </c>
      <c r="AM443" s="12">
        <v>101.30277941763464</v>
      </c>
      <c r="AN443" s="12">
        <v>101.28608956023879</v>
      </c>
    </row>
    <row r="444" spans="1:40">
      <c r="A444" s="1" t="s">
        <v>524</v>
      </c>
      <c r="B444" s="1" t="s">
        <v>548</v>
      </c>
      <c r="F444" s="1">
        <v>174</v>
      </c>
      <c r="G444" s="1" t="s">
        <v>264</v>
      </c>
      <c r="H444" s="1" t="str">
        <f t="shared" si="18"/>
        <v>174아파트</v>
      </c>
      <c r="I444" s="12">
        <v>83.6049222911915</v>
      </c>
      <c r="J444" s="12">
        <v>84.60905671520446</v>
      </c>
      <c r="K444" s="12">
        <v>85.790432417164368</v>
      </c>
      <c r="L444" s="12">
        <v>87.310185641643812</v>
      </c>
      <c r="M444" s="12">
        <v>87.719757451432741</v>
      </c>
      <c r="N444" s="12">
        <v>88.579363646834651</v>
      </c>
      <c r="O444" s="12">
        <v>89.445166123460822</v>
      </c>
      <c r="P444" s="12">
        <v>90.516713411530674</v>
      </c>
      <c r="Q444" s="12">
        <v>91.71686464757137</v>
      </c>
      <c r="R444" s="12">
        <v>92.630265481970611</v>
      </c>
      <c r="S444" s="12">
        <v>94.046171111250445</v>
      </c>
      <c r="T444" s="12">
        <v>94.619579906401555</v>
      </c>
      <c r="U444" s="12">
        <v>96.715643158553391</v>
      </c>
      <c r="V444" s="12">
        <v>97.222169924131393</v>
      </c>
      <c r="W444" s="12">
        <v>97.862607631278294</v>
      </c>
      <c r="X444" s="12">
        <v>98.409820966081881</v>
      </c>
      <c r="Y444" s="12">
        <v>98.716342436152971</v>
      </c>
      <c r="Z444" s="12">
        <v>98.818074475043176</v>
      </c>
      <c r="AA444" s="12">
        <v>98.945692237437711</v>
      </c>
      <c r="AB444" s="12">
        <v>99.226599008804087</v>
      </c>
      <c r="AC444" s="12">
        <v>99.449024704188346</v>
      </c>
      <c r="AD444" s="12">
        <v>99.697494595228193</v>
      </c>
      <c r="AE444" s="12">
        <v>100</v>
      </c>
      <c r="AF444" s="12">
        <v>100.72089617432822</v>
      </c>
      <c r="AG444" s="12">
        <v>101.43270987473616</v>
      </c>
      <c r="AH444" s="12">
        <v>101.68523925361784</v>
      </c>
      <c r="AI444" s="12">
        <v>101.94709864897237</v>
      </c>
      <c r="AJ444" s="12">
        <v>103.08741113783695</v>
      </c>
      <c r="AK444" s="12">
        <v>104.14179017862277</v>
      </c>
      <c r="AL444" s="12">
        <v>105.32288539254165</v>
      </c>
      <c r="AM444" s="12">
        <v>106.95499787583202</v>
      </c>
      <c r="AN444" s="12">
        <v>107.82182437502583</v>
      </c>
    </row>
    <row r="445" spans="1:40">
      <c r="A445" s="1" t="s">
        <v>524</v>
      </c>
      <c r="B445" s="1" t="s">
        <v>548</v>
      </c>
      <c r="D445" s="1" t="s">
        <v>559</v>
      </c>
      <c r="F445" s="1">
        <v>175</v>
      </c>
      <c r="G445" s="1" t="s">
        <v>264</v>
      </c>
      <c r="H445" s="1" t="str">
        <f t="shared" si="18"/>
        <v>175아파트</v>
      </c>
      <c r="I445" s="12">
        <v>91.439633240867025</v>
      </c>
      <c r="J445" s="12">
        <v>91.629794725543803</v>
      </c>
      <c r="K445" s="12">
        <v>91.724031776578457</v>
      </c>
      <c r="L445" s="12">
        <v>91.724031776578457</v>
      </c>
      <c r="M445" s="12">
        <v>91.909455770291132</v>
      </c>
      <c r="N445" s="12">
        <v>92.227182369551613</v>
      </c>
      <c r="O445" s="12">
        <v>92.274889920579014</v>
      </c>
      <c r="P445" s="12">
        <v>92.831139798001644</v>
      </c>
      <c r="Q445" s="12">
        <v>94.951454041780394</v>
      </c>
      <c r="R445" s="12">
        <v>95.532120342915306</v>
      </c>
      <c r="S445" s="12">
        <v>96.901298421227082</v>
      </c>
      <c r="T445" s="12">
        <v>97.151301865083084</v>
      </c>
      <c r="U445" s="12">
        <v>98.682964266683641</v>
      </c>
      <c r="V445" s="12">
        <v>98.745746415700211</v>
      </c>
      <c r="W445" s="12">
        <v>98.824472534670818</v>
      </c>
      <c r="X445" s="12">
        <v>99.220344351724378</v>
      </c>
      <c r="Y445" s="12">
        <v>99.278654017521973</v>
      </c>
      <c r="Z445" s="12">
        <v>99.298957328466429</v>
      </c>
      <c r="AA445" s="12">
        <v>99.325015775014691</v>
      </c>
      <c r="AB445" s="12">
        <v>99.670050097486609</v>
      </c>
      <c r="AC445" s="12">
        <v>99.670050097486609</v>
      </c>
      <c r="AD445" s="12">
        <v>99.775200498961098</v>
      </c>
      <c r="AE445" s="12">
        <v>100</v>
      </c>
      <c r="AF445" s="12">
        <v>101.16070921961411</v>
      </c>
      <c r="AG445" s="12">
        <v>101.71423779249619</v>
      </c>
      <c r="AH445" s="12">
        <v>101.85401280221569</v>
      </c>
      <c r="AI445" s="12">
        <v>102.02199154210001</v>
      </c>
      <c r="AJ445" s="12">
        <v>102.72967383610079</v>
      </c>
      <c r="AK445" s="12">
        <v>103.01433373244488</v>
      </c>
      <c r="AL445" s="12">
        <v>103.04952652029895</v>
      </c>
      <c r="AM445" s="12">
        <v>103.34877589950339</v>
      </c>
      <c r="AN445" s="12">
        <v>103.82467065846978</v>
      </c>
    </row>
    <row r="446" spans="1:40">
      <c r="A446" s="1" t="s">
        <v>524</v>
      </c>
      <c r="B446" s="1" t="s">
        <v>548</v>
      </c>
      <c r="D446" s="1" t="s">
        <v>630</v>
      </c>
      <c r="F446" s="1">
        <v>176</v>
      </c>
      <c r="G446" s="1" t="s">
        <v>264</v>
      </c>
      <c r="H446" s="1" t="str">
        <f t="shared" si="18"/>
        <v>176아파트</v>
      </c>
      <c r="I446" s="12">
        <v>86.37762892105826</v>
      </c>
      <c r="J446" s="12">
        <v>86.649037908120548</v>
      </c>
      <c r="K446" s="12">
        <v>87.103409638261809</v>
      </c>
      <c r="L446" s="12">
        <v>87.703015197241726</v>
      </c>
      <c r="M446" s="12">
        <v>88.339091998148206</v>
      </c>
      <c r="N446" s="12">
        <v>88.811831205810279</v>
      </c>
      <c r="O446" s="12">
        <v>89.504516492653053</v>
      </c>
      <c r="P446" s="12">
        <v>90.156140914957348</v>
      </c>
      <c r="Q446" s="12">
        <v>91.778385850003488</v>
      </c>
      <c r="R446" s="12">
        <v>92.56200775789334</v>
      </c>
      <c r="S446" s="12">
        <v>93.283888447354641</v>
      </c>
      <c r="T446" s="12">
        <v>93.851511349723509</v>
      </c>
      <c r="U446" s="12">
        <v>96.695463354691086</v>
      </c>
      <c r="V446" s="12">
        <v>97.115833350273775</v>
      </c>
      <c r="W446" s="12">
        <v>97.841119268334538</v>
      </c>
      <c r="X446" s="12">
        <v>98.306379670889839</v>
      </c>
      <c r="Y446" s="12">
        <v>98.752872391292968</v>
      </c>
      <c r="Z446" s="12">
        <v>98.971339764603741</v>
      </c>
      <c r="AA446" s="12">
        <v>99.473056447932521</v>
      </c>
      <c r="AB446" s="12">
        <v>99.758413513935309</v>
      </c>
      <c r="AC446" s="12">
        <v>99.882909858333804</v>
      </c>
      <c r="AD446" s="12">
        <v>99.875283655587509</v>
      </c>
      <c r="AE446" s="12">
        <v>100</v>
      </c>
      <c r="AF446" s="12">
        <v>100.57073688440686</v>
      </c>
      <c r="AG446" s="12">
        <v>100.85433613937531</v>
      </c>
      <c r="AH446" s="12">
        <v>100.85433613937531</v>
      </c>
      <c r="AI446" s="12">
        <v>101.18691859352305</v>
      </c>
      <c r="AJ446" s="12">
        <v>103.73755667729394</v>
      </c>
      <c r="AK446" s="12">
        <v>104.80677513454421</v>
      </c>
      <c r="AL446" s="12">
        <v>106.05082050413155</v>
      </c>
      <c r="AM446" s="12">
        <v>106.84084419215985</v>
      </c>
      <c r="AN446" s="12">
        <v>107.40816743508732</v>
      </c>
    </row>
    <row r="447" spans="1:40">
      <c r="A447" s="1" t="s">
        <v>524</v>
      </c>
      <c r="B447" s="1" t="s">
        <v>548</v>
      </c>
      <c r="D447" s="1" t="s">
        <v>636</v>
      </c>
      <c r="F447" s="1">
        <v>177</v>
      </c>
      <c r="G447" s="1" t="s">
        <v>264</v>
      </c>
      <c r="H447" s="1" t="str">
        <f t="shared" si="18"/>
        <v>177아파트</v>
      </c>
      <c r="I447" s="12">
        <v>90.565419330775825</v>
      </c>
      <c r="J447" s="12">
        <v>90.864672163636428</v>
      </c>
      <c r="K447" s="12">
        <v>91.329799018663593</v>
      </c>
      <c r="L447" s="12">
        <v>91.836379448968415</v>
      </c>
      <c r="M447" s="12">
        <v>91.855883850144295</v>
      </c>
      <c r="N447" s="12">
        <v>92.274737770463588</v>
      </c>
      <c r="O447" s="12">
        <v>92.639865185347858</v>
      </c>
      <c r="P447" s="12">
        <v>93.016921042280003</v>
      </c>
      <c r="Q447" s="12">
        <v>93.704658612563378</v>
      </c>
      <c r="R447" s="12">
        <v>94.414404572895066</v>
      </c>
      <c r="S447" s="12">
        <v>95.491027020536663</v>
      </c>
      <c r="T447" s="12">
        <v>95.730718890142285</v>
      </c>
      <c r="U447" s="12">
        <v>97.083754182817756</v>
      </c>
      <c r="V447" s="12">
        <v>97.611106149086609</v>
      </c>
      <c r="W447" s="12">
        <v>98.171754374861735</v>
      </c>
      <c r="X447" s="12">
        <v>98.601737642951448</v>
      </c>
      <c r="Y447" s="12">
        <v>98.727815042881545</v>
      </c>
      <c r="Z447" s="12">
        <v>98.84993542833756</v>
      </c>
      <c r="AA447" s="12">
        <v>98.845024480244618</v>
      </c>
      <c r="AB447" s="12">
        <v>99.092730623706984</v>
      </c>
      <c r="AC447" s="12">
        <v>99.092730623706984</v>
      </c>
      <c r="AD447" s="12">
        <v>99.480871681432902</v>
      </c>
      <c r="AE447" s="12">
        <v>100</v>
      </c>
      <c r="AF447" s="12">
        <v>101.37060935978313</v>
      </c>
      <c r="AG447" s="12">
        <v>102.25148212604522</v>
      </c>
      <c r="AH447" s="12">
        <v>102.45729185655847</v>
      </c>
      <c r="AI447" s="12">
        <v>102.61339677389729</v>
      </c>
      <c r="AJ447" s="12">
        <v>103.20481553364083</v>
      </c>
      <c r="AK447" s="12">
        <v>103.85666093393515</v>
      </c>
      <c r="AL447" s="12">
        <v>104.43823527273064</v>
      </c>
      <c r="AM447" s="12">
        <v>104.76678860878023</v>
      </c>
      <c r="AN447" s="12">
        <v>104.9266964296278</v>
      </c>
    </row>
    <row r="448" spans="1:40">
      <c r="A448" s="1" t="s">
        <v>524</v>
      </c>
      <c r="B448" s="1" t="s">
        <v>548</v>
      </c>
      <c r="D448" s="1" t="s">
        <v>631</v>
      </c>
      <c r="F448" s="1">
        <v>178</v>
      </c>
      <c r="G448" s="1" t="s">
        <v>264</v>
      </c>
      <c r="H448" s="1" t="str">
        <f t="shared" si="18"/>
        <v>178아파트</v>
      </c>
      <c r="I448" s="12">
        <v>90.585970797886588</v>
      </c>
      <c r="J448" s="12">
        <v>90.686873022595165</v>
      </c>
      <c r="K448" s="12">
        <v>90.946772081762489</v>
      </c>
      <c r="L448" s="12">
        <v>91.140824173726728</v>
      </c>
      <c r="M448" s="12">
        <v>91.273776186518219</v>
      </c>
      <c r="N448" s="12">
        <v>91.910060899178504</v>
      </c>
      <c r="O448" s="12">
        <v>92.114453532825308</v>
      </c>
      <c r="P448" s="12">
        <v>93.396043681133818</v>
      </c>
      <c r="Q448" s="12">
        <v>93.890883832096478</v>
      </c>
      <c r="R448" s="12">
        <v>95.064237964558814</v>
      </c>
      <c r="S448" s="12">
        <v>96.031165959446142</v>
      </c>
      <c r="T448" s="12">
        <v>96.164378693241645</v>
      </c>
      <c r="U448" s="12">
        <v>96.705398394494026</v>
      </c>
      <c r="V448" s="12">
        <v>97.070784732530242</v>
      </c>
      <c r="W448" s="12">
        <v>97.352090223920214</v>
      </c>
      <c r="X448" s="12">
        <v>97.545231299142017</v>
      </c>
      <c r="Y448" s="12">
        <v>97.79584699841817</v>
      </c>
      <c r="Z448" s="12">
        <v>98.028450721360059</v>
      </c>
      <c r="AA448" s="12">
        <v>98.14268075540636</v>
      </c>
      <c r="AB448" s="12">
        <v>98.571846572288948</v>
      </c>
      <c r="AC448" s="12">
        <v>98.789154007195933</v>
      </c>
      <c r="AD448" s="12">
        <v>99.393813730404602</v>
      </c>
      <c r="AE448" s="12">
        <v>100</v>
      </c>
      <c r="AF448" s="12">
        <v>101.0015644942426</v>
      </c>
      <c r="AG448" s="12">
        <v>103.09910259173462</v>
      </c>
      <c r="AH448" s="12">
        <v>103.32881759663826</v>
      </c>
      <c r="AI448" s="12">
        <v>103.59214861731196</v>
      </c>
      <c r="AJ448" s="12">
        <v>104.30134190776401</v>
      </c>
      <c r="AK448" s="12">
        <v>105.75724975055914</v>
      </c>
      <c r="AL448" s="12">
        <v>106.61198342517393</v>
      </c>
      <c r="AM448" s="12">
        <v>107.67795105753189</v>
      </c>
      <c r="AN448" s="12">
        <v>108.49585729749478</v>
      </c>
    </row>
    <row r="449" spans="1:40">
      <c r="A449" s="1" t="s">
        <v>524</v>
      </c>
      <c r="B449" s="1" t="s">
        <v>548</v>
      </c>
      <c r="D449" s="1" t="s">
        <v>645</v>
      </c>
      <c r="F449" s="1">
        <v>179</v>
      </c>
      <c r="G449" s="1" t="s">
        <v>264</v>
      </c>
      <c r="H449" s="1" t="str">
        <f t="shared" si="18"/>
        <v>179아파트</v>
      </c>
      <c r="I449" s="12">
        <v>80.934177058714653</v>
      </c>
      <c r="J449" s="12">
        <v>82.260449942025303</v>
      </c>
      <c r="K449" s="12">
        <v>83.576039048850674</v>
      </c>
      <c r="L449" s="12">
        <v>86.114467607177403</v>
      </c>
      <c r="M449" s="12">
        <v>86.661841494253238</v>
      </c>
      <c r="N449" s="12">
        <v>87.406403242339422</v>
      </c>
      <c r="O449" s="12">
        <v>88.267503065927585</v>
      </c>
      <c r="P449" s="12">
        <v>89.574500485090482</v>
      </c>
      <c r="Q449" s="12">
        <v>90.513450714665751</v>
      </c>
      <c r="R449" s="12">
        <v>91.77470307910329</v>
      </c>
      <c r="S449" s="12">
        <v>94.23426513221554</v>
      </c>
      <c r="T449" s="12">
        <v>95.067031498392183</v>
      </c>
      <c r="U449" s="12">
        <v>96.684051164330143</v>
      </c>
      <c r="V449" s="12">
        <v>97.421869469509659</v>
      </c>
      <c r="W449" s="12">
        <v>98.231597457141959</v>
      </c>
      <c r="X449" s="12">
        <v>98.378564632973465</v>
      </c>
      <c r="Y449" s="12">
        <v>98.684020743320076</v>
      </c>
      <c r="Z449" s="12">
        <v>98.829765705215976</v>
      </c>
      <c r="AA449" s="12">
        <v>98.895368917804149</v>
      </c>
      <c r="AB449" s="12">
        <v>99.021068261810782</v>
      </c>
      <c r="AC449" s="12">
        <v>99.399608750515455</v>
      </c>
      <c r="AD449" s="12">
        <v>99.676643134772519</v>
      </c>
      <c r="AE449" s="12">
        <v>100</v>
      </c>
      <c r="AF449" s="12">
        <v>100.68834398901532</v>
      </c>
      <c r="AG449" s="12">
        <v>101.45562143817335</v>
      </c>
      <c r="AH449" s="12">
        <v>101.88855946406947</v>
      </c>
      <c r="AI449" s="12">
        <v>102.41742657402008</v>
      </c>
      <c r="AJ449" s="12">
        <v>103.64855129385353</v>
      </c>
      <c r="AK449" s="12">
        <v>104.92256404724773</v>
      </c>
      <c r="AL449" s="12">
        <v>106.31489721438818</v>
      </c>
      <c r="AM449" s="12">
        <v>109.21941137711858</v>
      </c>
      <c r="AN449" s="12">
        <v>110.82624980906888</v>
      </c>
    </row>
    <row r="450" spans="1:40">
      <c r="A450" s="1" t="s">
        <v>524</v>
      </c>
      <c r="B450" s="1" t="s">
        <v>548</v>
      </c>
      <c r="D450" s="1" t="s">
        <v>651</v>
      </c>
      <c r="F450" s="1">
        <v>180</v>
      </c>
      <c r="G450" s="1" t="s">
        <v>264</v>
      </c>
      <c r="H450" s="1" t="str">
        <f t="shared" si="18"/>
        <v>180아파트</v>
      </c>
      <c r="I450" s="12">
        <v>84.708454017026099</v>
      </c>
      <c r="J450" s="12">
        <v>85.699118795413952</v>
      </c>
      <c r="K450" s="12">
        <v>86.586111657079769</v>
      </c>
      <c r="L450" s="12">
        <v>88.077447137175767</v>
      </c>
      <c r="M450" s="12">
        <v>88.680482703246724</v>
      </c>
      <c r="N450" s="12">
        <v>89.382604602445525</v>
      </c>
      <c r="O450" s="12">
        <v>90.643749891651169</v>
      </c>
      <c r="P450" s="12">
        <v>91.974380395049124</v>
      </c>
      <c r="Q450" s="12">
        <v>93.116882136644634</v>
      </c>
      <c r="R450" s="12">
        <v>93.975538695673805</v>
      </c>
      <c r="S450" s="12">
        <v>95.487895753469189</v>
      </c>
      <c r="T450" s="12">
        <v>96.117191628049255</v>
      </c>
      <c r="U450" s="12">
        <v>99.132685345430687</v>
      </c>
      <c r="V450" s="12">
        <v>99.286441544078244</v>
      </c>
      <c r="W450" s="12">
        <v>99.727377107962738</v>
      </c>
      <c r="X450" s="12">
        <v>99.891382613409476</v>
      </c>
      <c r="Y450" s="12">
        <v>99.808067793997111</v>
      </c>
      <c r="Z450" s="12">
        <v>99.884449374234237</v>
      </c>
      <c r="AA450" s="12">
        <v>99.803390180800037</v>
      </c>
      <c r="AB450" s="12">
        <v>99.878245924234534</v>
      </c>
      <c r="AC450" s="12">
        <v>99.893613295222409</v>
      </c>
      <c r="AD450" s="12">
        <v>99.929465066066996</v>
      </c>
      <c r="AE450" s="12">
        <v>100</v>
      </c>
      <c r="AF450" s="12">
        <v>100.30928141837936</v>
      </c>
      <c r="AG450" s="12">
        <v>100.79158993369066</v>
      </c>
      <c r="AH450" s="12">
        <v>100.83287183362432</v>
      </c>
      <c r="AI450" s="12">
        <v>100.97084004137555</v>
      </c>
      <c r="AJ450" s="12">
        <v>102.02033666195615</v>
      </c>
      <c r="AK450" s="12">
        <v>102.85263334418629</v>
      </c>
      <c r="AL450" s="12">
        <v>103.99339453047574</v>
      </c>
      <c r="AM450" s="12">
        <v>104.96564583035446</v>
      </c>
      <c r="AN450" s="12">
        <v>105.65602028292381</v>
      </c>
    </row>
    <row r="451" spans="1:40">
      <c r="A451" s="1" t="s">
        <v>524</v>
      </c>
      <c r="B451" s="1" t="s">
        <v>548</v>
      </c>
      <c r="D451" s="1" t="s">
        <v>652</v>
      </c>
      <c r="F451" s="1">
        <v>181</v>
      </c>
      <c r="G451" s="1" t="s">
        <v>264</v>
      </c>
      <c r="H451" s="1" t="str">
        <f t="shared" si="18"/>
        <v>181아파트</v>
      </c>
      <c r="I451" s="12">
        <v>82.297342290476479</v>
      </c>
      <c r="J451" s="12">
        <v>83.600716555626349</v>
      </c>
      <c r="K451" s="12">
        <v>85.242220465964081</v>
      </c>
      <c r="L451" s="12">
        <v>86.855048578468853</v>
      </c>
      <c r="M451" s="12">
        <v>86.964121044396052</v>
      </c>
      <c r="N451" s="12">
        <v>88.245988592682963</v>
      </c>
      <c r="O451" s="12">
        <v>89.057495762602855</v>
      </c>
      <c r="P451" s="12">
        <v>90.010152036002637</v>
      </c>
      <c r="Q451" s="12">
        <v>91.285722706077038</v>
      </c>
      <c r="R451" s="12">
        <v>92.133747119017329</v>
      </c>
      <c r="S451" s="12">
        <v>93.244553223361066</v>
      </c>
      <c r="T451" s="12">
        <v>93.711019226760627</v>
      </c>
      <c r="U451" s="12">
        <v>95.807655436124961</v>
      </c>
      <c r="V451" s="12">
        <v>96.379168045473392</v>
      </c>
      <c r="W451" s="12">
        <v>97.024920564543052</v>
      </c>
      <c r="X451" s="12">
        <v>98.122447291607557</v>
      </c>
      <c r="Y451" s="12">
        <v>98.43220933194263</v>
      </c>
      <c r="Z451" s="12">
        <v>98.424285101393963</v>
      </c>
      <c r="AA451" s="12">
        <v>98.636874249489694</v>
      </c>
      <c r="AB451" s="12">
        <v>99.073226396015912</v>
      </c>
      <c r="AC451" s="12">
        <v>99.234021494395094</v>
      </c>
      <c r="AD451" s="12">
        <v>99.62347186714257</v>
      </c>
      <c r="AE451" s="12">
        <v>100</v>
      </c>
      <c r="AF451" s="12">
        <v>100.88782133027236</v>
      </c>
      <c r="AG451" s="12">
        <v>101.78813092776325</v>
      </c>
      <c r="AH451" s="12">
        <v>102.08436449059641</v>
      </c>
      <c r="AI451" s="12">
        <v>102.18613413341022</v>
      </c>
      <c r="AJ451" s="12">
        <v>102.87344968604346</v>
      </c>
      <c r="AK451" s="12">
        <v>104.05790458249173</v>
      </c>
      <c r="AL451" s="12">
        <v>105.42421183427602</v>
      </c>
      <c r="AM451" s="12">
        <v>107.56809832315106</v>
      </c>
      <c r="AN451" s="12">
        <v>108.420004538543</v>
      </c>
    </row>
    <row r="452" spans="1:40">
      <c r="A452" s="1" t="s">
        <v>524</v>
      </c>
      <c r="B452" s="1" t="s">
        <v>548</v>
      </c>
      <c r="D452" s="1" t="s">
        <v>653</v>
      </c>
      <c r="F452" s="1">
        <v>182</v>
      </c>
      <c r="G452" s="1" t="s">
        <v>264</v>
      </c>
      <c r="H452" s="1" t="str">
        <f t="shared" si="18"/>
        <v>182아파트</v>
      </c>
      <c r="I452" s="12">
        <v>80.371287285972699</v>
      </c>
      <c r="J452" s="12">
        <v>81.246530006439954</v>
      </c>
      <c r="K452" s="12">
        <v>83.157614701427136</v>
      </c>
      <c r="L452" s="12">
        <v>84.258103589045419</v>
      </c>
      <c r="M452" s="12">
        <v>85.053592853380906</v>
      </c>
      <c r="N452" s="12">
        <v>86.041411604696677</v>
      </c>
      <c r="O452" s="12">
        <v>87.082466188047462</v>
      </c>
      <c r="P452" s="12">
        <v>88.383746768054678</v>
      </c>
      <c r="Q452" s="12">
        <v>89.93307931802579</v>
      </c>
      <c r="R452" s="12">
        <v>90.544534424424896</v>
      </c>
      <c r="S452" s="12">
        <v>91.374826583739022</v>
      </c>
      <c r="T452" s="12">
        <v>91.973623456165882</v>
      </c>
      <c r="U452" s="12">
        <v>92.975102755235625</v>
      </c>
      <c r="V452" s="12">
        <v>93.852400151182621</v>
      </c>
      <c r="W452" s="12">
        <v>94.776814424657857</v>
      </c>
      <c r="X452" s="12">
        <v>95.681954261220739</v>
      </c>
      <c r="Y452" s="12">
        <v>97.018868529152257</v>
      </c>
      <c r="Z452" s="12">
        <v>97.287102809795385</v>
      </c>
      <c r="AA452" s="12">
        <v>97.411568125473053</v>
      </c>
      <c r="AB452" s="12">
        <v>98.015059755485638</v>
      </c>
      <c r="AC452" s="12">
        <v>98.93503152130269</v>
      </c>
      <c r="AD452" s="12">
        <v>99.344969069792455</v>
      </c>
      <c r="AE452" s="12">
        <v>100</v>
      </c>
      <c r="AF452" s="12">
        <v>100.94998833801445</v>
      </c>
      <c r="AG452" s="12">
        <v>101.4776041053295</v>
      </c>
      <c r="AH452" s="12">
        <v>102.10108977325527</v>
      </c>
      <c r="AI452" s="12">
        <v>102.57736957026495</v>
      </c>
      <c r="AJ452" s="12">
        <v>103.95774661479966</v>
      </c>
      <c r="AK452" s="12">
        <v>104.80895469180224</v>
      </c>
      <c r="AL452" s="12">
        <v>105.53010511829773</v>
      </c>
      <c r="AM452" s="12">
        <v>106.30524803903822</v>
      </c>
      <c r="AN452" s="12">
        <v>106.77395426101563</v>
      </c>
    </row>
    <row r="453" spans="1:40">
      <c r="A453" s="1" t="s">
        <v>524</v>
      </c>
      <c r="B453" s="1" t="s">
        <v>549</v>
      </c>
      <c r="F453" s="1">
        <v>183</v>
      </c>
      <c r="G453" s="1" t="s">
        <v>264</v>
      </c>
      <c r="H453" s="1" t="str">
        <f t="shared" si="18"/>
        <v>183아파트</v>
      </c>
      <c r="I453" s="12">
        <v>82.525090102489472</v>
      </c>
      <c r="J453" s="12">
        <v>83.404610350787749</v>
      </c>
      <c r="K453" s="12">
        <v>85.019226237689139</v>
      </c>
      <c r="L453" s="12">
        <v>86.571103258803561</v>
      </c>
      <c r="M453" s="12">
        <v>86.966662077764795</v>
      </c>
      <c r="N453" s="12">
        <v>88.194021831105928</v>
      </c>
      <c r="O453" s="12">
        <v>89.116952835829736</v>
      </c>
      <c r="P453" s="12">
        <v>89.980371374538393</v>
      </c>
      <c r="Q453" s="12">
        <v>90.985061376350032</v>
      </c>
      <c r="R453" s="12">
        <v>92.02482575996666</v>
      </c>
      <c r="S453" s="12">
        <v>94.443615834008469</v>
      </c>
      <c r="T453" s="12">
        <v>95.46383915782809</v>
      </c>
      <c r="U453" s="12">
        <v>96.635276797749256</v>
      </c>
      <c r="V453" s="12">
        <v>97.63378796890909</v>
      </c>
      <c r="W453" s="12">
        <v>98.406932667618676</v>
      </c>
      <c r="X453" s="12">
        <v>99.213878903547453</v>
      </c>
      <c r="Y453" s="12">
        <v>99.97873078202349</v>
      </c>
      <c r="Z453" s="12">
        <v>100.56301189832733</v>
      </c>
      <c r="AA453" s="12">
        <v>100.04833324653359</v>
      </c>
      <c r="AB453" s="12">
        <v>99.828069732319136</v>
      </c>
      <c r="AC453" s="12">
        <v>99.702861876272578</v>
      </c>
      <c r="AD453" s="12">
        <v>99.666687096229268</v>
      </c>
      <c r="AE453" s="12">
        <v>100</v>
      </c>
      <c r="AF453" s="12">
        <v>99.715192214782718</v>
      </c>
      <c r="AG453" s="12">
        <v>99.595566789741611</v>
      </c>
      <c r="AH453" s="12">
        <v>99.410419913648809</v>
      </c>
      <c r="AI453" s="12">
        <v>99.237880598574492</v>
      </c>
      <c r="AJ453" s="12">
        <v>99.320094693751741</v>
      </c>
      <c r="AK453" s="12">
        <v>99.364877670563985</v>
      </c>
      <c r="AL453" s="12">
        <v>99.495526515613648</v>
      </c>
      <c r="AM453" s="12">
        <v>99.557772127602846</v>
      </c>
      <c r="AN453" s="12">
        <v>99.390872979588281</v>
      </c>
    </row>
    <row r="454" spans="1:40">
      <c r="A454" s="1" t="s">
        <v>524</v>
      </c>
      <c r="B454" s="1" t="s">
        <v>549</v>
      </c>
      <c r="D454" s="1" t="s">
        <v>559</v>
      </c>
      <c r="F454" s="1">
        <v>184</v>
      </c>
      <c r="G454" s="1" t="s">
        <v>264</v>
      </c>
      <c r="H454" s="1" t="str">
        <f t="shared" si="18"/>
        <v>184아파트</v>
      </c>
      <c r="I454" s="12">
        <v>85.35777087313673</v>
      </c>
      <c r="J454" s="12">
        <v>86.324686508955878</v>
      </c>
      <c r="K454" s="12">
        <v>87.676407783092344</v>
      </c>
      <c r="L454" s="12">
        <v>88.455285721390183</v>
      </c>
      <c r="M454" s="12">
        <v>88.434015504317884</v>
      </c>
      <c r="N454" s="12">
        <v>89.694116542868798</v>
      </c>
      <c r="O454" s="12">
        <v>90.499958367452763</v>
      </c>
      <c r="P454" s="12">
        <v>91.992824230639812</v>
      </c>
      <c r="Q454" s="12">
        <v>92.974644320371283</v>
      </c>
      <c r="R454" s="12">
        <v>93.660828924695494</v>
      </c>
      <c r="S454" s="12">
        <v>95.809612787392865</v>
      </c>
      <c r="T454" s="12">
        <v>96.376415506683614</v>
      </c>
      <c r="U454" s="12">
        <v>97.714541765922718</v>
      </c>
      <c r="V454" s="12">
        <v>98.123882749750706</v>
      </c>
      <c r="W454" s="12">
        <v>98.400099930055887</v>
      </c>
      <c r="X454" s="12">
        <v>98.859251433887138</v>
      </c>
      <c r="Y454" s="12">
        <v>99.465439747447903</v>
      </c>
      <c r="Z454" s="12">
        <v>100.393155522334</v>
      </c>
      <c r="AA454" s="12">
        <v>100.72127565086217</v>
      </c>
      <c r="AB454" s="12">
        <v>100.32305895871407</v>
      </c>
      <c r="AC454" s="12">
        <v>100.32762686817939</v>
      </c>
      <c r="AD454" s="12">
        <v>100.35145672703989</v>
      </c>
      <c r="AE454" s="12">
        <v>100</v>
      </c>
      <c r="AF454" s="12">
        <v>99.469572542291118</v>
      </c>
      <c r="AG454" s="12">
        <v>99.273673923489653</v>
      </c>
      <c r="AH454" s="12">
        <v>99.337657028938125</v>
      </c>
      <c r="AI454" s="12">
        <v>99.185561582605686</v>
      </c>
      <c r="AJ454" s="12">
        <v>99.551001197850368</v>
      </c>
      <c r="AK454" s="12">
        <v>99.905234362717252</v>
      </c>
      <c r="AL454" s="12">
        <v>100.44548458917879</v>
      </c>
      <c r="AM454" s="12">
        <v>100.82683361144626</v>
      </c>
      <c r="AN454" s="12">
        <v>100.76365048345046</v>
      </c>
    </row>
    <row r="455" spans="1:40">
      <c r="A455" s="1" t="s">
        <v>524</v>
      </c>
      <c r="B455" s="1" t="s">
        <v>549</v>
      </c>
      <c r="D455" s="1" t="s">
        <v>631</v>
      </c>
      <c r="F455" s="1">
        <v>185</v>
      </c>
      <c r="G455" s="1" t="s">
        <v>264</v>
      </c>
      <c r="H455" s="1" t="str">
        <f t="shared" si="18"/>
        <v>185아파트</v>
      </c>
      <c r="I455" s="12">
        <v>85.638471669748867</v>
      </c>
      <c r="J455" s="12">
        <v>86.869027463033007</v>
      </c>
      <c r="K455" s="12">
        <v>89.571566280168824</v>
      </c>
      <c r="L455" s="12">
        <v>91.180809805975485</v>
      </c>
      <c r="M455" s="12">
        <v>91.998912033940087</v>
      </c>
      <c r="N455" s="12">
        <v>92.998363024387416</v>
      </c>
      <c r="O455" s="12">
        <v>94.140932734118536</v>
      </c>
      <c r="P455" s="12">
        <v>94.889856107768651</v>
      </c>
      <c r="Q455" s="12">
        <v>95.829479620888321</v>
      </c>
      <c r="R455" s="12">
        <v>96.696849799220502</v>
      </c>
      <c r="S455" s="12">
        <v>98.383851975241868</v>
      </c>
      <c r="T455" s="12">
        <v>99.361392713659725</v>
      </c>
      <c r="U455" s="12">
        <v>100.06062197918291</v>
      </c>
      <c r="V455" s="12">
        <v>100.3092214251684</v>
      </c>
      <c r="W455" s="12">
        <v>100.70549277507466</v>
      </c>
      <c r="X455" s="12">
        <v>101.39143852994984</v>
      </c>
      <c r="Y455" s="12">
        <v>102.08508304890908</v>
      </c>
      <c r="Z455" s="12">
        <v>101.95685332216172</v>
      </c>
      <c r="AA455" s="12">
        <v>100.545040474186</v>
      </c>
      <c r="AB455" s="12">
        <v>100.28110617375418</v>
      </c>
      <c r="AC455" s="12">
        <v>99.863253623988868</v>
      </c>
      <c r="AD455" s="12">
        <v>99.529744712308357</v>
      </c>
      <c r="AE455" s="12">
        <v>100</v>
      </c>
      <c r="AF455" s="12">
        <v>99.587209660751952</v>
      </c>
      <c r="AG455" s="12">
        <v>99.35404091430982</v>
      </c>
      <c r="AH455" s="12">
        <v>99.104600358502097</v>
      </c>
      <c r="AI455" s="12">
        <v>98.870338201275587</v>
      </c>
      <c r="AJ455" s="12">
        <v>98.919077206432931</v>
      </c>
      <c r="AK455" s="12">
        <v>98.905403395950501</v>
      </c>
      <c r="AL455" s="12">
        <v>99.000512568749059</v>
      </c>
      <c r="AM455" s="12">
        <v>98.985194886406987</v>
      </c>
      <c r="AN455" s="12">
        <v>98.815225933860859</v>
      </c>
    </row>
    <row r="456" spans="1:40">
      <c r="A456" s="1" t="s">
        <v>524</v>
      </c>
      <c r="B456" s="1" t="s">
        <v>549</v>
      </c>
      <c r="D456" s="1" t="s">
        <v>630</v>
      </c>
      <c r="F456" s="1">
        <v>186</v>
      </c>
      <c r="G456" s="1" t="s">
        <v>264</v>
      </c>
      <c r="H456" s="1" t="str">
        <f t="shared" si="18"/>
        <v>186아파트</v>
      </c>
      <c r="I456" s="12">
        <v>77.299989438513308</v>
      </c>
      <c r="J456" s="12">
        <v>77.791956259042593</v>
      </c>
      <c r="K456" s="12">
        <v>78.716542627044518</v>
      </c>
      <c r="L456" s="12">
        <v>80.50668057263141</v>
      </c>
      <c r="M456" s="12">
        <v>80.320349164667093</v>
      </c>
      <c r="N456" s="12">
        <v>80.877735987201248</v>
      </c>
      <c r="O456" s="12">
        <v>81.072192301478552</v>
      </c>
      <c r="P456" s="12">
        <v>81.409863620005865</v>
      </c>
      <c r="Q456" s="12">
        <v>81.956206475693463</v>
      </c>
      <c r="R456" s="12">
        <v>83.040509420662332</v>
      </c>
      <c r="S456" s="12">
        <v>86.116215169798281</v>
      </c>
      <c r="T456" s="12">
        <v>87.054831523671965</v>
      </c>
      <c r="U456" s="12">
        <v>90.077161008781218</v>
      </c>
      <c r="V456" s="12">
        <v>93.532355768401729</v>
      </c>
      <c r="W456" s="12">
        <v>95.738977786481499</v>
      </c>
      <c r="X456" s="12">
        <v>98.150614060376171</v>
      </c>
      <c r="Y456" s="12">
        <v>100.04752784346876</v>
      </c>
      <c r="Z456" s="12">
        <v>102.57354402228046</v>
      </c>
      <c r="AA456" s="12">
        <v>100.86801898449417</v>
      </c>
      <c r="AB456" s="12">
        <v>100.11451540679509</v>
      </c>
      <c r="AC456" s="12">
        <v>99.948758999404504</v>
      </c>
      <c r="AD456" s="12">
        <v>99.724463362917632</v>
      </c>
      <c r="AE456" s="12">
        <v>100</v>
      </c>
      <c r="AF456" s="12">
        <v>99.268525590242945</v>
      </c>
      <c r="AG456" s="12">
        <v>98.768545765330259</v>
      </c>
      <c r="AH456" s="12">
        <v>98.620047729929396</v>
      </c>
      <c r="AI456" s="12">
        <v>98.462606265927903</v>
      </c>
      <c r="AJ456" s="12">
        <v>98.142298700235372</v>
      </c>
      <c r="AK456" s="12">
        <v>97.79333789263778</v>
      </c>
      <c r="AL456" s="12">
        <v>97.652215902401139</v>
      </c>
      <c r="AM456" s="12">
        <v>97.479707717382212</v>
      </c>
      <c r="AN456" s="12">
        <v>97.191917630000532</v>
      </c>
    </row>
    <row r="457" spans="1:40">
      <c r="A457" s="1" t="s">
        <v>524</v>
      </c>
      <c r="B457" s="1" t="s">
        <v>549</v>
      </c>
      <c r="D457" s="1" t="s">
        <v>645</v>
      </c>
      <c r="F457" s="1">
        <v>187</v>
      </c>
      <c r="G457" s="1" t="s">
        <v>264</v>
      </c>
      <c r="H457" s="1" t="str">
        <f t="shared" si="18"/>
        <v>187아파트</v>
      </c>
      <c r="I457" s="12">
        <v>79.416409132412227</v>
      </c>
      <c r="J457" s="12">
        <v>79.583408945619993</v>
      </c>
      <c r="K457" s="12">
        <v>80.689094069963446</v>
      </c>
      <c r="L457" s="12">
        <v>82.431024027878721</v>
      </c>
      <c r="M457" s="12">
        <v>82.064794740492601</v>
      </c>
      <c r="N457" s="12">
        <v>83.372212769348863</v>
      </c>
      <c r="O457" s="12">
        <v>84.514513940255128</v>
      </c>
      <c r="P457" s="12">
        <v>85.769407659526749</v>
      </c>
      <c r="Q457" s="12">
        <v>87.423603117844522</v>
      </c>
      <c r="R457" s="12">
        <v>88.923427395199425</v>
      </c>
      <c r="S457" s="12">
        <v>92.08627422993618</v>
      </c>
      <c r="T457" s="12">
        <v>94.399218131409341</v>
      </c>
      <c r="U457" s="12">
        <v>95.344620812463035</v>
      </c>
      <c r="V457" s="12">
        <v>96.803121551708912</v>
      </c>
      <c r="W457" s="12">
        <v>97.978834060938468</v>
      </c>
      <c r="X457" s="12">
        <v>98.236850737081809</v>
      </c>
      <c r="Y457" s="12">
        <v>98.861834803720384</v>
      </c>
      <c r="Z457" s="12">
        <v>99.019681977285387</v>
      </c>
      <c r="AA457" s="12">
        <v>98.884721577726879</v>
      </c>
      <c r="AB457" s="12">
        <v>98.740458934606039</v>
      </c>
      <c r="AC457" s="12">
        <v>98.75320007879921</v>
      </c>
      <c r="AD457" s="12">
        <v>99.203037951414046</v>
      </c>
      <c r="AE457" s="12">
        <v>100</v>
      </c>
      <c r="AF457" s="12">
        <v>100.29532248287455</v>
      </c>
      <c r="AG457" s="12">
        <v>100.5935803523921</v>
      </c>
      <c r="AH457" s="12">
        <v>100.43087835980684</v>
      </c>
      <c r="AI457" s="12">
        <v>100.27962791623754</v>
      </c>
      <c r="AJ457" s="12">
        <v>100.33356073504611</v>
      </c>
      <c r="AK457" s="12">
        <v>100.41199760105899</v>
      </c>
      <c r="AL457" s="12">
        <v>100.37897221354871</v>
      </c>
      <c r="AM457" s="12">
        <v>100.27440895595083</v>
      </c>
      <c r="AN457" s="12">
        <v>100.08703565762067</v>
      </c>
    </row>
    <row r="458" spans="1:40">
      <c r="A458" s="1" t="s">
        <v>524</v>
      </c>
      <c r="B458" s="1" t="s">
        <v>549</v>
      </c>
      <c r="D458" s="1" t="s">
        <v>654</v>
      </c>
      <c r="F458" s="1">
        <v>188</v>
      </c>
      <c r="G458" s="1" t="s">
        <v>264</v>
      </c>
      <c r="H458" s="1" t="str">
        <f t="shared" si="18"/>
        <v>188아파트</v>
      </c>
      <c r="I458" s="12">
        <v>81.005984520535435</v>
      </c>
      <c r="J458" s="12">
        <v>82.347072784968816</v>
      </c>
      <c r="K458" s="12">
        <v>83.460270907462146</v>
      </c>
      <c r="L458" s="12">
        <v>85.119837851784283</v>
      </c>
      <c r="M458" s="12">
        <v>86.71851935647372</v>
      </c>
      <c r="N458" s="12">
        <v>89.161891467487365</v>
      </c>
      <c r="O458" s="12">
        <v>90.488950907924803</v>
      </c>
      <c r="P458" s="12">
        <v>91.17148190409354</v>
      </c>
      <c r="Q458" s="12">
        <v>92.210413524632372</v>
      </c>
      <c r="R458" s="12">
        <v>93.370502318683819</v>
      </c>
      <c r="S458" s="12">
        <v>95.770199761834803</v>
      </c>
      <c r="T458" s="12">
        <v>96.029421222585285</v>
      </c>
      <c r="U458" s="12">
        <v>96.301174646991583</v>
      </c>
      <c r="V458" s="12">
        <v>96.57279013108321</v>
      </c>
      <c r="W458" s="12">
        <v>96.857308358883159</v>
      </c>
      <c r="X458" s="12">
        <v>97.380236957663641</v>
      </c>
      <c r="Y458" s="12">
        <v>97.620177847732464</v>
      </c>
      <c r="Z458" s="12">
        <v>98.02042989435536</v>
      </c>
      <c r="AA458" s="12">
        <v>98.977135659960069</v>
      </c>
      <c r="AB458" s="12">
        <v>99.361103223170517</v>
      </c>
      <c r="AC458" s="12">
        <v>99.560146985095543</v>
      </c>
      <c r="AD458" s="12">
        <v>99.705377167357597</v>
      </c>
      <c r="AE458" s="12">
        <v>100</v>
      </c>
      <c r="AF458" s="12">
        <v>99.984514471455228</v>
      </c>
      <c r="AG458" s="12">
        <v>100.06372746100902</v>
      </c>
      <c r="AH458" s="12">
        <v>99.714176001033579</v>
      </c>
      <c r="AI458" s="12">
        <v>99.604776698849506</v>
      </c>
      <c r="AJ458" s="12">
        <v>99.884719094052713</v>
      </c>
      <c r="AK458" s="12">
        <v>100.08136029577696</v>
      </c>
      <c r="AL458" s="12">
        <v>100.32275293350585</v>
      </c>
      <c r="AM458" s="12">
        <v>100.63125665792545</v>
      </c>
      <c r="AN458" s="12">
        <v>100.50846599140549</v>
      </c>
    </row>
    <row r="459" spans="1:40">
      <c r="A459" s="1" t="s">
        <v>655</v>
      </c>
      <c r="F459" s="1">
        <v>189</v>
      </c>
      <c r="G459" s="1" t="s">
        <v>264</v>
      </c>
      <c r="H459" s="1" t="str">
        <f t="shared" si="18"/>
        <v>189아파트</v>
      </c>
      <c r="I459" s="12">
        <v>88.768623737539443</v>
      </c>
      <c r="J459" s="12">
        <v>90.11191122573706</v>
      </c>
      <c r="K459" s="12">
        <v>91.688001240310967</v>
      </c>
      <c r="L459" s="12">
        <v>93.948709020793856</v>
      </c>
      <c r="M459" s="12">
        <v>94.367595028241567</v>
      </c>
      <c r="N459" s="12">
        <v>95.507615238983149</v>
      </c>
      <c r="O459" s="12">
        <v>96.514736787007081</v>
      </c>
      <c r="P459" s="12">
        <v>97.53484615520577</v>
      </c>
      <c r="Q459" s="12">
        <v>98.576899006145908</v>
      </c>
      <c r="R459" s="12">
        <v>99.267244464095796</v>
      </c>
      <c r="S459" s="12">
        <v>100.16913107127395</v>
      </c>
      <c r="T459" s="12">
        <v>100.47671588987208</v>
      </c>
      <c r="U459" s="12">
        <v>101.02863683277036</v>
      </c>
      <c r="V459" s="12">
        <v>101.03382885559135</v>
      </c>
      <c r="W459" s="12">
        <v>101.17765483155232</v>
      </c>
      <c r="X459" s="12">
        <v>101.22029859348385</v>
      </c>
      <c r="Y459" s="12">
        <v>101.21401517390062</v>
      </c>
      <c r="Z459" s="12">
        <v>101.00640926603286</v>
      </c>
      <c r="AA459" s="12">
        <v>100.68063462978822</v>
      </c>
      <c r="AB459" s="12">
        <v>100.31519696336208</v>
      </c>
      <c r="AC459" s="12">
        <v>100.13286817792969</v>
      </c>
      <c r="AD459" s="12">
        <v>100.01780638359075</v>
      </c>
      <c r="AE459" s="12">
        <v>100</v>
      </c>
      <c r="AF459" s="12">
        <v>99.929693119830247</v>
      </c>
      <c r="AG459" s="12">
        <v>99.804521446595359</v>
      </c>
      <c r="AH459" s="12">
        <v>99.656247829590072</v>
      </c>
      <c r="AI459" s="12">
        <v>99.597911677680202</v>
      </c>
      <c r="AJ459" s="12">
        <v>99.934433726980586</v>
      </c>
      <c r="AK459" s="12">
        <v>100.20956535741379</v>
      </c>
      <c r="AL459" s="12">
        <v>100.43656383732358</v>
      </c>
      <c r="AM459" s="12">
        <v>100.62643106002685</v>
      </c>
      <c r="AN459" s="12">
        <v>100.66048595747583</v>
      </c>
    </row>
    <row r="460" spans="1:40">
      <c r="A460" s="1" t="s">
        <v>524</v>
      </c>
      <c r="B460" s="1" t="s">
        <v>910</v>
      </c>
      <c r="F460" s="1">
        <v>190</v>
      </c>
      <c r="G460" s="1" t="s">
        <v>264</v>
      </c>
      <c r="H460" s="1" t="str">
        <f t="shared" ref="H460" si="19">F460&amp;G460</f>
        <v>190아파트</v>
      </c>
      <c r="AE460" s="12">
        <v>100</v>
      </c>
      <c r="AF460" s="12">
        <v>101.60530471620679</v>
      </c>
      <c r="AG460" s="12">
        <v>103.18728549747931</v>
      </c>
      <c r="AH460" s="12">
        <v>104.36009855061236</v>
      </c>
      <c r="AI460" s="12">
        <v>105.67599565748542</v>
      </c>
      <c r="AJ460" s="12">
        <v>106.65287947952855</v>
      </c>
      <c r="AK460" s="12">
        <v>107.49453206011192</v>
      </c>
      <c r="AL460" s="12">
        <v>107.71637052237502</v>
      </c>
      <c r="AM460" s="12">
        <v>107.5069046141671</v>
      </c>
      <c r="AN460" s="12">
        <v>106.95752441626996</v>
      </c>
    </row>
    <row r="461" spans="1:40">
      <c r="A461" s="1" t="s">
        <v>853</v>
      </c>
      <c r="F461" s="1">
        <v>191</v>
      </c>
      <c r="G461" s="1" t="s">
        <v>264</v>
      </c>
      <c r="H461" s="1" t="str">
        <f t="shared" si="18"/>
        <v>191아파트</v>
      </c>
      <c r="I461" s="12">
        <v>83.552378625752368</v>
      </c>
      <c r="J461" s="12">
        <v>84.779976749355868</v>
      </c>
      <c r="K461" s="12">
        <v>86.597529087492248</v>
      </c>
      <c r="L461" s="12">
        <v>89.214447335031366</v>
      </c>
      <c r="M461" s="12">
        <v>89.69793719364985</v>
      </c>
      <c r="N461" s="12">
        <v>90.859698625207997</v>
      </c>
      <c r="O461" s="12">
        <v>91.89652416645329</v>
      </c>
      <c r="P461" s="12">
        <v>93.274235145856693</v>
      </c>
      <c r="Q461" s="12">
        <v>94.583400142968259</v>
      </c>
      <c r="R461" s="12">
        <v>95.659713977045811</v>
      </c>
      <c r="S461" s="12">
        <v>96.873634280608854</v>
      </c>
      <c r="T461" s="12">
        <v>97.53082435667325</v>
      </c>
      <c r="U461" s="12">
        <v>98.480406122756563</v>
      </c>
      <c r="V461" s="12">
        <v>98.750262500705688</v>
      </c>
      <c r="W461" s="12">
        <v>99.199019259137003</v>
      </c>
      <c r="X461" s="12">
        <v>99.538235853158824</v>
      </c>
      <c r="Y461" s="12">
        <v>99.731265519061679</v>
      </c>
      <c r="Z461" s="12">
        <v>99.764772642262486</v>
      </c>
      <c r="AA461" s="12">
        <v>99.711608668879904</v>
      </c>
      <c r="AB461" s="12">
        <v>99.809578225575109</v>
      </c>
      <c r="AC461" s="12">
        <v>99.869584503315821</v>
      </c>
      <c r="AD461" s="12">
        <v>99.970650262909402</v>
      </c>
      <c r="AE461" s="12">
        <v>100</v>
      </c>
      <c r="AF461" s="12">
        <v>99.983578233400181</v>
      </c>
      <c r="AG461" s="12">
        <v>99.943907095962246</v>
      </c>
      <c r="AH461" s="12">
        <v>99.950131728897972</v>
      </c>
      <c r="AI461" s="12">
        <v>100.0201650341608</v>
      </c>
      <c r="AJ461" s="12">
        <v>100.27483908581529</v>
      </c>
      <c r="AK461" s="12">
        <v>100.54712728297099</v>
      </c>
      <c r="AL461" s="12">
        <v>100.67851492940176</v>
      </c>
      <c r="AM461" s="12">
        <v>100.85159927192468</v>
      </c>
      <c r="AN461" s="12">
        <v>100.88550738378643</v>
      </c>
    </row>
    <row r="462" spans="1:40">
      <c r="A462" s="1" t="s">
        <v>524</v>
      </c>
      <c r="B462" s="1" t="s">
        <v>550</v>
      </c>
      <c r="F462" s="1">
        <v>192</v>
      </c>
      <c r="G462" s="1" t="s">
        <v>264</v>
      </c>
      <c r="H462" s="1" t="str">
        <f t="shared" ref="H462:H526" si="20">F462&amp;G462</f>
        <v>192아파트</v>
      </c>
      <c r="I462" s="12">
        <v>81.357958758941507</v>
      </c>
      <c r="J462" s="12">
        <v>81.991477285713643</v>
      </c>
      <c r="K462" s="12">
        <v>82.803311917657652</v>
      </c>
      <c r="L462" s="12">
        <v>84.305271842518977</v>
      </c>
      <c r="M462" s="12">
        <v>83.911867719573507</v>
      </c>
      <c r="N462" s="12">
        <v>85.894431423854982</v>
      </c>
      <c r="O462" s="12">
        <v>87.714133173412122</v>
      </c>
      <c r="P462" s="12">
        <v>91.97201460547582</v>
      </c>
      <c r="Q462" s="12">
        <v>93.559884573517678</v>
      </c>
      <c r="R462" s="12">
        <v>94.685549159257206</v>
      </c>
      <c r="S462" s="12">
        <v>96.078867577189669</v>
      </c>
      <c r="T462" s="12">
        <v>96.612123820290236</v>
      </c>
      <c r="U462" s="12">
        <v>98.587341746208878</v>
      </c>
      <c r="V462" s="12">
        <v>99.270944021861538</v>
      </c>
      <c r="W462" s="12">
        <v>99.783866399137082</v>
      </c>
      <c r="X462" s="12">
        <v>100.18427695684055</v>
      </c>
      <c r="Y462" s="12">
        <v>100.21153049481667</v>
      </c>
      <c r="Z462" s="12">
        <v>100.2589700315599</v>
      </c>
      <c r="AA462" s="12">
        <v>100.25155208952525</v>
      </c>
      <c r="AB462" s="12">
        <v>100.14140565919431</v>
      </c>
      <c r="AC462" s="12">
        <v>100.09107078112274</v>
      </c>
      <c r="AD462" s="12">
        <v>100.03440702402311</v>
      </c>
      <c r="AE462" s="12">
        <v>100</v>
      </c>
      <c r="AF462" s="12">
        <v>100.0446757460191</v>
      </c>
      <c r="AG462" s="12">
        <v>99.908431545675896</v>
      </c>
      <c r="AH462" s="12">
        <v>99.691590067277247</v>
      </c>
      <c r="AI462" s="12">
        <v>99.368684000253509</v>
      </c>
      <c r="AJ462" s="12">
        <v>99.424972150640784</v>
      </c>
      <c r="AK462" s="12">
        <v>99.580245031170264</v>
      </c>
      <c r="AL462" s="12">
        <v>99.339770155954199</v>
      </c>
      <c r="AM462" s="12">
        <v>99.211129750568332</v>
      </c>
      <c r="AN462" s="12">
        <v>99.181634484529809</v>
      </c>
    </row>
    <row r="463" spans="1:40">
      <c r="A463" s="1" t="s">
        <v>524</v>
      </c>
      <c r="B463" s="1" t="s">
        <v>550</v>
      </c>
      <c r="D463" s="1" t="s">
        <v>656</v>
      </c>
      <c r="F463" s="1">
        <v>193</v>
      </c>
      <c r="G463" s="1" t="s">
        <v>264</v>
      </c>
      <c r="H463" s="1" t="str">
        <f t="shared" si="20"/>
        <v>193아파트</v>
      </c>
      <c r="I463" s="12">
        <v>82.742128905294578</v>
      </c>
      <c r="J463" s="12">
        <v>84.363756100304073</v>
      </c>
      <c r="K463" s="12">
        <v>85.847812596370332</v>
      </c>
      <c r="L463" s="12">
        <v>88.469529803112991</v>
      </c>
      <c r="M463" s="12">
        <v>89.208198186249874</v>
      </c>
      <c r="N463" s="12">
        <v>92.012026253394907</v>
      </c>
      <c r="O463" s="12">
        <v>94.912217836444327</v>
      </c>
      <c r="P463" s="12">
        <v>96.894348791471231</v>
      </c>
      <c r="Q463" s="12">
        <v>97.780459824673187</v>
      </c>
      <c r="R463" s="12">
        <v>98.500495188611055</v>
      </c>
      <c r="S463" s="12">
        <v>99.235550572109204</v>
      </c>
      <c r="T463" s="12">
        <v>99.695047947767833</v>
      </c>
      <c r="U463" s="12">
        <v>101.16445643429248</v>
      </c>
      <c r="V463" s="12">
        <v>101.25889007472692</v>
      </c>
      <c r="W463" s="12">
        <v>101.78831039594361</v>
      </c>
      <c r="X463" s="12">
        <v>101.50800649942516</v>
      </c>
      <c r="Y463" s="12">
        <v>101.01710531311147</v>
      </c>
      <c r="Z463" s="12">
        <v>101.10550280711968</v>
      </c>
      <c r="AA463" s="12">
        <v>100.43795867764509</v>
      </c>
      <c r="AB463" s="12">
        <v>100.24968578854899</v>
      </c>
      <c r="AC463" s="12">
        <v>100.23217199457687</v>
      </c>
      <c r="AD463" s="12">
        <v>100.19867072893859</v>
      </c>
      <c r="AE463" s="12">
        <v>100</v>
      </c>
      <c r="AF463" s="12">
        <v>99.472088440488434</v>
      </c>
      <c r="AG463" s="12">
        <v>99.417219480890253</v>
      </c>
      <c r="AH463" s="12">
        <v>99.07836220760079</v>
      </c>
      <c r="AI463" s="12">
        <v>98.200064313006891</v>
      </c>
      <c r="AJ463" s="12">
        <v>97.828671733809301</v>
      </c>
      <c r="AK463" s="12">
        <v>97.902651131742218</v>
      </c>
      <c r="AL463" s="12">
        <v>96.943080851006897</v>
      </c>
      <c r="AM463" s="12">
        <v>96.354954330126219</v>
      </c>
      <c r="AN463" s="12">
        <v>96.126726354707031</v>
      </c>
    </row>
    <row r="464" spans="1:40">
      <c r="A464" s="1" t="s">
        <v>524</v>
      </c>
      <c r="B464" s="1" t="s">
        <v>550</v>
      </c>
      <c r="D464" s="1" t="s">
        <v>657</v>
      </c>
      <c r="F464" s="1">
        <v>194</v>
      </c>
      <c r="G464" s="1" t="s">
        <v>264</v>
      </c>
      <c r="H464" s="1" t="str">
        <f t="shared" si="20"/>
        <v>194아파트</v>
      </c>
      <c r="I464" s="12">
        <v>80.334382424641731</v>
      </c>
      <c r="J464" s="12">
        <v>80.494543335517392</v>
      </c>
      <c r="K464" s="12">
        <v>80.744111813601506</v>
      </c>
      <c r="L464" s="12">
        <v>81.864686564866503</v>
      </c>
      <c r="M464" s="12">
        <v>79.7231146581058</v>
      </c>
      <c r="N464" s="12">
        <v>82.05864932859518</v>
      </c>
      <c r="O464" s="12">
        <v>83.515790481739018</v>
      </c>
      <c r="P464" s="12">
        <v>87.995167693529666</v>
      </c>
      <c r="Q464" s="12">
        <v>90.464560527931411</v>
      </c>
      <c r="R464" s="12">
        <v>92.33088857265254</v>
      </c>
      <c r="S464" s="12">
        <v>94.326241204762738</v>
      </c>
      <c r="T464" s="12">
        <v>94.906163923048496</v>
      </c>
      <c r="U464" s="12">
        <v>98.09999810894098</v>
      </c>
      <c r="V464" s="12">
        <v>98.335508449652451</v>
      </c>
      <c r="W464" s="12">
        <v>98.950180755055584</v>
      </c>
      <c r="X464" s="12">
        <v>99.597978122880662</v>
      </c>
      <c r="Y464" s="12">
        <v>99.679843250249462</v>
      </c>
      <c r="Z464" s="12">
        <v>99.654592127002019</v>
      </c>
      <c r="AA464" s="12">
        <v>99.978921283379194</v>
      </c>
      <c r="AB464" s="12">
        <v>99.957466478514831</v>
      </c>
      <c r="AC464" s="12">
        <v>99.913729330300498</v>
      </c>
      <c r="AD464" s="12">
        <v>100.02452095901926</v>
      </c>
      <c r="AE464" s="12">
        <v>100</v>
      </c>
      <c r="AF464" s="12">
        <v>100.62506589367418</v>
      </c>
      <c r="AG464" s="12">
        <v>100.48910048653291</v>
      </c>
      <c r="AH464" s="12">
        <v>100.44716585338247</v>
      </c>
      <c r="AI464" s="12">
        <v>100.34563809285571</v>
      </c>
      <c r="AJ464" s="12">
        <v>100.45080446165791</v>
      </c>
      <c r="AK464" s="12">
        <v>100.80101685970584</v>
      </c>
      <c r="AL464" s="12">
        <v>100.93674279915538</v>
      </c>
      <c r="AM464" s="12">
        <v>101.17731895864443</v>
      </c>
      <c r="AN464" s="12">
        <v>101.26639096879732</v>
      </c>
    </row>
    <row r="465" spans="1:40">
      <c r="A465" s="1" t="s">
        <v>524</v>
      </c>
      <c r="B465" s="1" t="s">
        <v>550</v>
      </c>
      <c r="D465" s="1" t="s">
        <v>658</v>
      </c>
      <c r="F465" s="1">
        <v>195</v>
      </c>
      <c r="G465" s="1" t="s">
        <v>264</v>
      </c>
      <c r="H465" s="1" t="str">
        <f t="shared" si="20"/>
        <v>195아파트</v>
      </c>
      <c r="I465" s="12">
        <v>79.991283904163609</v>
      </c>
      <c r="J465" s="12">
        <v>80.145749254152236</v>
      </c>
      <c r="K465" s="12">
        <v>81.036962218447101</v>
      </c>
      <c r="L465" s="12">
        <v>81.764191341449759</v>
      </c>
      <c r="M465" s="12">
        <v>82.954882923002131</v>
      </c>
      <c r="N465" s="12">
        <v>83.296606029191537</v>
      </c>
      <c r="O465" s="12">
        <v>84.406278025489343</v>
      </c>
      <c r="P465" s="12">
        <v>90.954480785774777</v>
      </c>
      <c r="Q465" s="12">
        <v>91.882538053070931</v>
      </c>
      <c r="R465" s="12">
        <v>92.250607201871546</v>
      </c>
      <c r="S465" s="12">
        <v>93.441878143353279</v>
      </c>
      <c r="T465" s="12">
        <v>93.981362965204639</v>
      </c>
      <c r="U465" s="12">
        <v>94.751016571527728</v>
      </c>
      <c r="V465" s="12">
        <v>96.999786701267354</v>
      </c>
      <c r="W465" s="12">
        <v>97.590414235258024</v>
      </c>
      <c r="X465" s="12">
        <v>98.609900234141747</v>
      </c>
      <c r="Y465" s="12">
        <v>99.174194567155496</v>
      </c>
      <c r="Z465" s="12">
        <v>99.438541277319942</v>
      </c>
      <c r="AA465" s="12">
        <v>100.00513575591168</v>
      </c>
      <c r="AB465" s="12">
        <v>99.95477540068245</v>
      </c>
      <c r="AC465" s="12">
        <v>100.030490936391</v>
      </c>
      <c r="AD465" s="12">
        <v>100</v>
      </c>
      <c r="AE465" s="12">
        <v>100</v>
      </c>
      <c r="AF465" s="12">
        <v>100.24992866840793</v>
      </c>
      <c r="AG465" s="12">
        <v>99.984827826242622</v>
      </c>
      <c r="AH465" s="12">
        <v>100.07082598416295</v>
      </c>
      <c r="AI465" s="12">
        <v>100.30355736561249</v>
      </c>
      <c r="AJ465" s="12">
        <v>100.72603154842909</v>
      </c>
      <c r="AK465" s="12">
        <v>100.94984733813554</v>
      </c>
      <c r="AL465" s="12">
        <v>100.94434133898929</v>
      </c>
      <c r="AM465" s="12">
        <v>100.83585024392372</v>
      </c>
      <c r="AN465" s="12">
        <v>100.93721260132465</v>
      </c>
    </row>
    <row r="466" spans="1:40">
      <c r="A466" s="1" t="s">
        <v>524</v>
      </c>
      <c r="B466" s="1" t="s">
        <v>550</v>
      </c>
      <c r="D466" s="1" t="s">
        <v>659</v>
      </c>
      <c r="F466" s="1">
        <v>196</v>
      </c>
      <c r="G466" s="1" t="s">
        <v>264</v>
      </c>
      <c r="H466" s="1" t="str">
        <f t="shared" si="20"/>
        <v>196아파트</v>
      </c>
      <c r="U466" s="12">
        <v>98.539081468415006</v>
      </c>
      <c r="V466" s="12">
        <v>99.220507300271962</v>
      </c>
      <c r="W466" s="12">
        <v>99.490683698359021</v>
      </c>
      <c r="X466" s="12">
        <v>99.628282116727149</v>
      </c>
      <c r="Y466" s="12">
        <v>99.770587898261127</v>
      </c>
      <c r="Z466" s="12">
        <v>99.807788330272061</v>
      </c>
      <c r="AA466" s="12">
        <v>99.628127733918859</v>
      </c>
      <c r="AB466" s="12">
        <v>99.274272333200912</v>
      </c>
      <c r="AC466" s="12">
        <v>99.445640816144405</v>
      </c>
      <c r="AD466" s="12">
        <v>99.486612821677241</v>
      </c>
      <c r="AE466" s="12">
        <v>100</v>
      </c>
      <c r="AF466" s="12">
        <v>99.849052047420855</v>
      </c>
      <c r="AG466" s="12">
        <v>99.853686136301121</v>
      </c>
      <c r="AH466" s="12">
        <v>99.596266659213171</v>
      </c>
      <c r="AI466" s="12">
        <v>99.672840189694142</v>
      </c>
      <c r="AJ466" s="12">
        <v>99.968884905373656</v>
      </c>
      <c r="AK466" s="12">
        <v>100.13530277382078</v>
      </c>
      <c r="AL466" s="12">
        <v>99.725955103006243</v>
      </c>
      <c r="AM466" s="12">
        <v>99.604016096853556</v>
      </c>
      <c r="AN466" s="12">
        <v>99.480064603616469</v>
      </c>
    </row>
    <row r="467" spans="1:40">
      <c r="A467" s="1" t="s">
        <v>524</v>
      </c>
      <c r="B467" s="1" t="s">
        <v>550</v>
      </c>
      <c r="D467" s="1" t="s">
        <v>660</v>
      </c>
      <c r="F467" s="1">
        <v>197</v>
      </c>
      <c r="G467" s="1" t="s">
        <v>264</v>
      </c>
      <c r="H467" s="1" t="str">
        <f t="shared" si="20"/>
        <v>197아파트</v>
      </c>
      <c r="U467" s="12">
        <v>100.88194227451815</v>
      </c>
      <c r="V467" s="12">
        <v>101.35790207351064</v>
      </c>
      <c r="W467" s="12">
        <v>101.69186255186649</v>
      </c>
      <c r="X467" s="12">
        <v>101.71555931428439</v>
      </c>
      <c r="Y467" s="12">
        <v>101.31441496631123</v>
      </c>
      <c r="Z467" s="12">
        <v>100.7519745716769</v>
      </c>
      <c r="AA467" s="12">
        <v>100.54309528764237</v>
      </c>
      <c r="AB467" s="12">
        <v>100.33488368890131</v>
      </c>
      <c r="AC467" s="12">
        <v>100.18215047066975</v>
      </c>
      <c r="AD467" s="12">
        <v>99.898440939061317</v>
      </c>
      <c r="AE467" s="12">
        <v>100</v>
      </c>
      <c r="AF467" s="12">
        <v>99.747442889845544</v>
      </c>
      <c r="AG467" s="12">
        <v>99.274318910731552</v>
      </c>
      <c r="AH467" s="12">
        <v>99.111176988595133</v>
      </c>
      <c r="AI467" s="12">
        <v>99.005874347358699</v>
      </c>
      <c r="AJ467" s="12">
        <v>99.129583625144164</v>
      </c>
      <c r="AK467" s="12">
        <v>98.962951517605475</v>
      </c>
      <c r="AL467" s="12">
        <v>99.192523895552171</v>
      </c>
      <c r="AM467" s="12">
        <v>99.197492941732335</v>
      </c>
      <c r="AN467" s="12">
        <v>99.299921511846634</v>
      </c>
    </row>
    <row r="468" spans="1:40">
      <c r="A468" s="1" t="s">
        <v>524</v>
      </c>
      <c r="B468" s="1" t="s">
        <v>550</v>
      </c>
      <c r="D468" s="1" t="s">
        <v>661</v>
      </c>
      <c r="F468" s="1">
        <v>198</v>
      </c>
      <c r="G468" s="1" t="s">
        <v>264</v>
      </c>
      <c r="H468" s="1" t="str">
        <f t="shared" si="20"/>
        <v>198아파트</v>
      </c>
      <c r="U468" s="12">
        <v>101.95360563731829</v>
      </c>
      <c r="V468" s="12">
        <v>102.30767846970467</v>
      </c>
      <c r="W468" s="12">
        <v>102.36106456089058</v>
      </c>
      <c r="X468" s="12">
        <v>102.91118313749179</v>
      </c>
      <c r="Y468" s="12">
        <v>102.80381003760181</v>
      </c>
      <c r="Z468" s="12">
        <v>102.75506950458953</v>
      </c>
      <c r="AA468" s="12">
        <v>102.66831652869044</v>
      </c>
      <c r="AB468" s="12">
        <v>101.62328764746414</v>
      </c>
      <c r="AC468" s="12">
        <v>100.9140893522401</v>
      </c>
      <c r="AD468" s="12">
        <v>100</v>
      </c>
      <c r="AE468" s="12">
        <v>100</v>
      </c>
      <c r="AF468" s="12">
        <v>100.11692632321964</v>
      </c>
      <c r="AG468" s="12">
        <v>100.11692632321964</v>
      </c>
      <c r="AH468" s="12">
        <v>99.05044997057982</v>
      </c>
      <c r="AI468" s="12">
        <v>98.325467786630199</v>
      </c>
      <c r="AJ468" s="12">
        <v>98.468980890869005</v>
      </c>
      <c r="AK468" s="12">
        <v>98.537694938055324</v>
      </c>
      <c r="AL468" s="12">
        <v>98.666591870269926</v>
      </c>
      <c r="AM468" s="12">
        <v>98.46523802851064</v>
      </c>
      <c r="AN468" s="12">
        <v>98.409362356746087</v>
      </c>
    </row>
    <row r="469" spans="1:40">
      <c r="A469" s="1" t="s">
        <v>524</v>
      </c>
      <c r="B469" s="1" t="s">
        <v>550</v>
      </c>
      <c r="D469" s="1" t="s">
        <v>662</v>
      </c>
      <c r="F469" s="1">
        <v>199</v>
      </c>
      <c r="G469" s="1" t="s">
        <v>264</v>
      </c>
      <c r="H469" s="1" t="str">
        <f t="shared" si="20"/>
        <v>199아파트</v>
      </c>
      <c r="U469" s="12">
        <v>97.558889744706519</v>
      </c>
      <c r="V469" s="12">
        <v>98.63029639561131</v>
      </c>
      <c r="W469" s="12">
        <v>100.01269413481573</v>
      </c>
      <c r="X469" s="12">
        <v>99.933413527374711</v>
      </c>
      <c r="Y469" s="12">
        <v>100.71770593329832</v>
      </c>
      <c r="Z469" s="12">
        <v>100.78434117310765</v>
      </c>
      <c r="AA469" s="12">
        <v>100.65734002850688</v>
      </c>
      <c r="AB469" s="12">
        <v>100.70474215208223</v>
      </c>
      <c r="AC469" s="12">
        <v>100.70919262964964</v>
      </c>
      <c r="AD469" s="12">
        <v>100.68140654491566</v>
      </c>
      <c r="AE469" s="12">
        <v>100</v>
      </c>
      <c r="AF469" s="12">
        <v>99.210269583144424</v>
      </c>
      <c r="AG469" s="12">
        <v>98.665210275330452</v>
      </c>
      <c r="AH469" s="12">
        <v>98.19566355972205</v>
      </c>
      <c r="AI469" s="12">
        <v>98.470097020852464</v>
      </c>
      <c r="AJ469" s="12">
        <v>98.863480053318895</v>
      </c>
      <c r="AK469" s="12">
        <v>98.790977475627969</v>
      </c>
      <c r="AL469" s="12">
        <v>98.658098792965831</v>
      </c>
      <c r="AM469" s="12">
        <v>98.691553287893342</v>
      </c>
      <c r="AN469" s="12">
        <v>98.770025628123733</v>
      </c>
    </row>
    <row r="470" spans="1:40">
      <c r="A470" s="1" t="s">
        <v>524</v>
      </c>
      <c r="B470" s="1" t="s">
        <v>551</v>
      </c>
      <c r="F470" s="1">
        <v>200</v>
      </c>
      <c r="G470" s="1" t="s">
        <v>264</v>
      </c>
      <c r="H470" s="1" t="str">
        <f t="shared" si="20"/>
        <v>200아파트</v>
      </c>
      <c r="I470" s="12">
        <v>81.283847235314127</v>
      </c>
      <c r="J470" s="12">
        <v>82.672757076688725</v>
      </c>
      <c r="K470" s="12">
        <v>84.821632041924829</v>
      </c>
      <c r="L470" s="12">
        <v>86.163882536562156</v>
      </c>
      <c r="M470" s="12">
        <v>86.36722810501854</v>
      </c>
      <c r="N470" s="12">
        <v>87.631794664543136</v>
      </c>
      <c r="O470" s="12">
        <v>89.680292899589602</v>
      </c>
      <c r="P470" s="12">
        <v>91.370985784297062</v>
      </c>
      <c r="Q470" s="12">
        <v>93.310505245559483</v>
      </c>
      <c r="R470" s="12">
        <v>94.73715639424735</v>
      </c>
      <c r="S470" s="12">
        <v>95.807189145040056</v>
      </c>
      <c r="T470" s="12">
        <v>96.641153856487932</v>
      </c>
      <c r="U470" s="12">
        <v>97.265460723314362</v>
      </c>
      <c r="V470" s="12">
        <v>97.620845343007488</v>
      </c>
      <c r="W470" s="12">
        <v>98.215822991211212</v>
      </c>
      <c r="X470" s="12">
        <v>98.78091029733946</v>
      </c>
      <c r="Y470" s="12">
        <v>99.357354492276173</v>
      </c>
      <c r="Z470" s="12">
        <v>99.653744462350858</v>
      </c>
      <c r="AA470" s="12">
        <v>99.713566655725984</v>
      </c>
      <c r="AB470" s="12">
        <v>99.762859000615862</v>
      </c>
      <c r="AC470" s="12">
        <v>99.685689597192507</v>
      </c>
      <c r="AD470" s="12">
        <v>99.782677825826426</v>
      </c>
      <c r="AE470" s="12">
        <v>100</v>
      </c>
      <c r="AF470" s="12">
        <v>100.16378206691799</v>
      </c>
      <c r="AG470" s="12">
        <v>100.08030045280525</v>
      </c>
      <c r="AH470" s="12">
        <v>100.12474587412817</v>
      </c>
      <c r="AI470" s="12">
        <v>100.14130033381146</v>
      </c>
      <c r="AJ470" s="12">
        <v>100.45967089240698</v>
      </c>
      <c r="AK470" s="12">
        <v>100.57127567002139</v>
      </c>
      <c r="AL470" s="12">
        <v>100.64589351444894</v>
      </c>
      <c r="AM470" s="12">
        <v>100.72077848208339</v>
      </c>
      <c r="AN470" s="12">
        <v>100.74956870875459</v>
      </c>
    </row>
    <row r="471" spans="1:40">
      <c r="A471" s="1" t="s">
        <v>524</v>
      </c>
      <c r="B471" s="1" t="s">
        <v>551</v>
      </c>
      <c r="D471" s="1" t="s">
        <v>663</v>
      </c>
      <c r="F471" s="1">
        <v>201</v>
      </c>
      <c r="G471" s="1" t="s">
        <v>264</v>
      </c>
      <c r="H471" s="1" t="str">
        <f t="shared" si="20"/>
        <v>201아파트</v>
      </c>
      <c r="I471" s="12">
        <v>82.34866516734624</v>
      </c>
      <c r="J471" s="12">
        <v>83.671919301054132</v>
      </c>
      <c r="K471" s="12">
        <v>85.586264469010956</v>
      </c>
      <c r="L471" s="12">
        <v>86.975356882432138</v>
      </c>
      <c r="M471" s="12">
        <v>87.2744327865136</v>
      </c>
      <c r="N471" s="12">
        <v>88.617528645347761</v>
      </c>
      <c r="O471" s="12">
        <v>91.107182685782234</v>
      </c>
      <c r="P471" s="12">
        <v>92.901556307018694</v>
      </c>
      <c r="Q471" s="12">
        <v>94.993466637999077</v>
      </c>
      <c r="R471" s="12">
        <v>96.59684191170976</v>
      </c>
      <c r="S471" s="12">
        <v>97.861890640236297</v>
      </c>
      <c r="T471" s="12">
        <v>98.865216921421606</v>
      </c>
      <c r="U471" s="12">
        <v>99.329779568579724</v>
      </c>
      <c r="V471" s="12">
        <v>99.396101731198144</v>
      </c>
      <c r="W471" s="12">
        <v>99.813977846414801</v>
      </c>
      <c r="X471" s="12">
        <v>100.12034619268039</v>
      </c>
      <c r="Y471" s="12">
        <v>100.38487142794052</v>
      </c>
      <c r="Z471" s="12">
        <v>100.57654757457399</v>
      </c>
      <c r="AA471" s="12">
        <v>100.41079147926098</v>
      </c>
      <c r="AB471" s="12">
        <v>100.20269638021547</v>
      </c>
      <c r="AC471" s="12">
        <v>100.03534059657956</v>
      </c>
      <c r="AD471" s="12">
        <v>99.992148501445541</v>
      </c>
      <c r="AE471" s="12">
        <v>100</v>
      </c>
      <c r="AF471" s="12">
        <v>100.04379566066525</v>
      </c>
      <c r="AG471" s="12">
        <v>99.692544375259757</v>
      </c>
      <c r="AH471" s="12">
        <v>99.67851638947964</v>
      </c>
      <c r="AI471" s="12">
        <v>99.658828171804814</v>
      </c>
      <c r="AJ471" s="12">
        <v>100.03590228216336</v>
      </c>
      <c r="AK471" s="12">
        <v>100.0464537457288</v>
      </c>
      <c r="AL471" s="12">
        <v>100.05695851489271</v>
      </c>
      <c r="AM471" s="12">
        <v>100.03117918178278</v>
      </c>
      <c r="AN471" s="12">
        <v>99.937213620033774</v>
      </c>
    </row>
    <row r="472" spans="1:40">
      <c r="A472" s="1" t="s">
        <v>524</v>
      </c>
      <c r="B472" s="1" t="s">
        <v>551</v>
      </c>
      <c r="D472" s="1" t="s">
        <v>663</v>
      </c>
      <c r="E472" s="1" t="s">
        <v>664</v>
      </c>
      <c r="F472" s="1">
        <v>202</v>
      </c>
      <c r="G472" s="1" t="s">
        <v>264</v>
      </c>
      <c r="H472" s="1" t="str">
        <f t="shared" si="20"/>
        <v>202아파트</v>
      </c>
      <c r="I472" s="12">
        <v>81.411635238962702</v>
      </c>
      <c r="J472" s="12">
        <v>83.033518670795559</v>
      </c>
      <c r="K472" s="12">
        <v>84.905955038159163</v>
      </c>
      <c r="L472" s="12">
        <v>86.215742802537619</v>
      </c>
      <c r="M472" s="12">
        <v>86.676278348900823</v>
      </c>
      <c r="N472" s="12">
        <v>87.948526774275862</v>
      </c>
      <c r="O472" s="12">
        <v>91.08150292110804</v>
      </c>
      <c r="P472" s="12">
        <v>93.426272453598571</v>
      </c>
      <c r="Q472" s="12">
        <v>95.34447373833811</v>
      </c>
      <c r="R472" s="12">
        <v>97.019164134783693</v>
      </c>
      <c r="S472" s="12">
        <v>98.696931725169193</v>
      </c>
      <c r="T472" s="12">
        <v>99.768386569018048</v>
      </c>
      <c r="U472" s="12">
        <v>100.26013562303821</v>
      </c>
      <c r="V472" s="12">
        <v>100.26013562303821</v>
      </c>
      <c r="W472" s="12">
        <v>100.45113668211118</v>
      </c>
      <c r="X472" s="12">
        <v>100.90393383264863</v>
      </c>
      <c r="Y472" s="12">
        <v>100.90096680095908</v>
      </c>
      <c r="Z472" s="12">
        <v>100.95268202427287</v>
      </c>
      <c r="AA472" s="12">
        <v>100.56915027851599</v>
      </c>
      <c r="AB472" s="12">
        <v>100.16244583766621</v>
      </c>
      <c r="AC472" s="12">
        <v>100.05697267382422</v>
      </c>
      <c r="AD472" s="12">
        <v>99.978007920637609</v>
      </c>
      <c r="AE472" s="12">
        <v>100</v>
      </c>
      <c r="AF472" s="12">
        <v>100.09830119413017</v>
      </c>
      <c r="AG472" s="12">
        <v>99.857848332754557</v>
      </c>
      <c r="AH472" s="12">
        <v>99.85335831186427</v>
      </c>
      <c r="AI472" s="12">
        <v>99.862182639192525</v>
      </c>
      <c r="AJ472" s="12">
        <v>100.20798616281883</v>
      </c>
      <c r="AK472" s="12">
        <v>100.19485785144924</v>
      </c>
      <c r="AL472" s="12">
        <v>100.17963293399563</v>
      </c>
      <c r="AM472" s="12">
        <v>100.10444051066133</v>
      </c>
      <c r="AN472" s="12">
        <v>99.987040562311975</v>
      </c>
    </row>
    <row r="473" spans="1:40">
      <c r="A473" s="1" t="s">
        <v>524</v>
      </c>
      <c r="B473" s="1" t="s">
        <v>551</v>
      </c>
      <c r="D473" s="1" t="s">
        <v>663</v>
      </c>
      <c r="E473" s="1" t="s">
        <v>665</v>
      </c>
      <c r="F473" s="1">
        <v>203</v>
      </c>
      <c r="G473" s="1" t="s">
        <v>264</v>
      </c>
      <c r="H473" s="1" t="str">
        <f t="shared" si="20"/>
        <v>203아파트</v>
      </c>
      <c r="I473" s="12">
        <v>83.111555595507483</v>
      </c>
      <c r="J473" s="12">
        <v>84.231526769769175</v>
      </c>
      <c r="K473" s="12">
        <v>86.177381342759219</v>
      </c>
      <c r="L473" s="12">
        <v>87.622880761395905</v>
      </c>
      <c r="M473" s="12">
        <v>87.811771125789278</v>
      </c>
      <c r="N473" s="12">
        <v>89.205327634499668</v>
      </c>
      <c r="O473" s="12">
        <v>91.260802873683005</v>
      </c>
      <c r="P473" s="12">
        <v>92.687338313456522</v>
      </c>
      <c r="Q473" s="12">
        <v>94.898904335780642</v>
      </c>
      <c r="R473" s="12">
        <v>96.456762405232155</v>
      </c>
      <c r="S473" s="12">
        <v>97.447578547728909</v>
      </c>
      <c r="T473" s="12">
        <v>98.406965729279236</v>
      </c>
      <c r="U473" s="12">
        <v>98.856197208323266</v>
      </c>
      <c r="V473" s="12">
        <v>98.956057320298882</v>
      </c>
      <c r="W473" s="12">
        <v>99.488915419831073</v>
      </c>
      <c r="X473" s="12">
        <v>99.721012696846856</v>
      </c>
      <c r="Y473" s="12">
        <v>100.12132633716895</v>
      </c>
      <c r="Z473" s="12">
        <v>100.38427093980756</v>
      </c>
      <c r="AA473" s="12">
        <v>100.32970765332038</v>
      </c>
      <c r="AB473" s="12">
        <v>100.22333655578915</v>
      </c>
      <c r="AC473" s="12">
        <v>100.02425301352238</v>
      </c>
      <c r="AD473" s="12">
        <v>99.999398257347394</v>
      </c>
      <c r="AE473" s="12">
        <v>100</v>
      </c>
      <c r="AF473" s="12">
        <v>100.01532895825447</v>
      </c>
      <c r="AG473" s="12">
        <v>99.606283845312831</v>
      </c>
      <c r="AH473" s="12">
        <v>99.587285316689005</v>
      </c>
      <c r="AI473" s="12">
        <v>99.552742583126374</v>
      </c>
      <c r="AJ473" s="12">
        <v>99.946108023575007</v>
      </c>
      <c r="AK473" s="12">
        <v>99.969001772160624</v>
      </c>
      <c r="AL473" s="12">
        <v>99.992922316263943</v>
      </c>
      <c r="AM473" s="12">
        <v>99.992922316263943</v>
      </c>
      <c r="AN473" s="12">
        <v>99.911189498328739</v>
      </c>
    </row>
    <row r="474" spans="1:40">
      <c r="A474" s="1" t="s">
        <v>524</v>
      </c>
      <c r="B474" s="1" t="s">
        <v>551</v>
      </c>
      <c r="D474" s="1" t="s">
        <v>666</v>
      </c>
      <c r="F474" s="1">
        <v>204</v>
      </c>
      <c r="G474" s="1" t="s">
        <v>264</v>
      </c>
      <c r="H474" s="1" t="str">
        <f t="shared" si="20"/>
        <v>204아파트</v>
      </c>
      <c r="I474" s="12">
        <v>83.06033125878642</v>
      </c>
      <c r="J474" s="12">
        <v>85.307265350090844</v>
      </c>
      <c r="K474" s="12">
        <v>88.894215029528738</v>
      </c>
      <c r="L474" s="12">
        <v>90.313183810960055</v>
      </c>
      <c r="M474" s="12">
        <v>90.101803180510402</v>
      </c>
      <c r="N474" s="12">
        <v>91.168217430752975</v>
      </c>
      <c r="O474" s="12">
        <v>91.935021723021833</v>
      </c>
      <c r="P474" s="12">
        <v>93.290350926404813</v>
      </c>
      <c r="Q474" s="12">
        <v>94.742122926451728</v>
      </c>
      <c r="R474" s="12">
        <v>95.409271970375983</v>
      </c>
      <c r="S474" s="12">
        <v>96.025851925003124</v>
      </c>
      <c r="T474" s="12">
        <v>96.261526591447023</v>
      </c>
      <c r="U474" s="12">
        <v>97.10574254205207</v>
      </c>
      <c r="V474" s="12">
        <v>97.590029541495667</v>
      </c>
      <c r="W474" s="12">
        <v>97.739630548810325</v>
      </c>
      <c r="X474" s="12">
        <v>98.281156186164822</v>
      </c>
      <c r="Y474" s="12">
        <v>98.839140919938117</v>
      </c>
      <c r="Z474" s="12">
        <v>99.021373852930083</v>
      </c>
      <c r="AA474" s="12">
        <v>99.213809451578811</v>
      </c>
      <c r="AB474" s="12">
        <v>99.419389771902587</v>
      </c>
      <c r="AC474" s="12">
        <v>99.512966539592426</v>
      </c>
      <c r="AD474" s="12">
        <v>99.729618143250988</v>
      </c>
      <c r="AE474" s="12">
        <v>100</v>
      </c>
      <c r="AF474" s="12">
        <v>100.39515255020039</v>
      </c>
      <c r="AG474" s="12">
        <v>100.83046511235474</v>
      </c>
      <c r="AH474" s="12">
        <v>101.16049001380698</v>
      </c>
      <c r="AI474" s="12">
        <v>101.39485715839807</v>
      </c>
      <c r="AJ474" s="12">
        <v>101.4726523807421</v>
      </c>
      <c r="AK474" s="12">
        <v>101.64717886403096</v>
      </c>
      <c r="AL474" s="12">
        <v>101.86172960408516</v>
      </c>
      <c r="AM474" s="12">
        <v>101.90447413056849</v>
      </c>
      <c r="AN474" s="12">
        <v>101.90682112342284</v>
      </c>
    </row>
    <row r="475" spans="1:40">
      <c r="A475" s="1" t="s">
        <v>524</v>
      </c>
      <c r="B475" s="1" t="s">
        <v>551</v>
      </c>
      <c r="D475" s="1" t="s">
        <v>667</v>
      </c>
      <c r="F475" s="1">
        <v>205</v>
      </c>
      <c r="G475" s="1" t="s">
        <v>264</v>
      </c>
      <c r="H475" s="1" t="str">
        <f t="shared" si="20"/>
        <v>205아파트</v>
      </c>
      <c r="U475" s="12">
        <v>87.934293549298786</v>
      </c>
      <c r="V475" s="12">
        <v>89.601877048781276</v>
      </c>
      <c r="W475" s="12">
        <v>91.566473492007546</v>
      </c>
      <c r="X475" s="12">
        <v>92.99341344098292</v>
      </c>
      <c r="Y475" s="12">
        <v>95.723694690129435</v>
      </c>
      <c r="Z475" s="12">
        <v>95.755248921744041</v>
      </c>
      <c r="AA475" s="12">
        <v>96.338616188264751</v>
      </c>
      <c r="AB475" s="12">
        <v>97.513491873554187</v>
      </c>
      <c r="AC475" s="12">
        <v>97.611556237678258</v>
      </c>
      <c r="AD475" s="12">
        <v>98.288336462814243</v>
      </c>
      <c r="AE475" s="12">
        <v>100</v>
      </c>
      <c r="AF475" s="12">
        <v>101.09715893660756</v>
      </c>
      <c r="AG475" s="12">
        <v>101.71308818385651</v>
      </c>
      <c r="AH475" s="12">
        <v>101.42546160262825</v>
      </c>
      <c r="AI475" s="12">
        <v>101.32294720650228</v>
      </c>
      <c r="AJ475" s="12">
        <v>101.56209261684263</v>
      </c>
      <c r="AK475" s="12">
        <v>102.04252635641886</v>
      </c>
      <c r="AL475" s="12">
        <v>102.03420570097994</v>
      </c>
      <c r="AM475" s="12">
        <v>102.47014275391038</v>
      </c>
      <c r="AN475" s="12">
        <v>102.86797347964564</v>
      </c>
    </row>
    <row r="476" spans="1:40">
      <c r="A476" s="1" t="s">
        <v>524</v>
      </c>
      <c r="B476" s="1" t="s">
        <v>551</v>
      </c>
      <c r="D476" s="1" t="s">
        <v>668</v>
      </c>
      <c r="F476" s="1">
        <v>206</v>
      </c>
      <c r="G476" s="1" t="s">
        <v>264</v>
      </c>
      <c r="H476" s="1" t="str">
        <f t="shared" si="20"/>
        <v>206아파트</v>
      </c>
      <c r="I476" s="12">
        <v>85.936861213748301</v>
      </c>
      <c r="J476" s="12">
        <v>86.125500455263889</v>
      </c>
      <c r="K476" s="12">
        <v>87.752023388001987</v>
      </c>
      <c r="L476" s="12">
        <v>88.701202773965576</v>
      </c>
      <c r="M476" s="12">
        <v>88.939270386746671</v>
      </c>
      <c r="N476" s="12">
        <v>90.15239138115102</v>
      </c>
      <c r="O476" s="12">
        <v>91.062187920425842</v>
      </c>
      <c r="P476" s="12">
        <v>92.909075404368025</v>
      </c>
      <c r="Q476" s="12">
        <v>94.928189656116686</v>
      </c>
      <c r="R476" s="12">
        <v>96.767757093333231</v>
      </c>
      <c r="S476" s="12">
        <v>97.129224931344424</v>
      </c>
      <c r="T476" s="12">
        <v>97.891905419655487</v>
      </c>
      <c r="U476" s="12">
        <v>98.365875391026123</v>
      </c>
      <c r="V476" s="12">
        <v>98.409203989532301</v>
      </c>
      <c r="W476" s="12">
        <v>99.073155433563542</v>
      </c>
      <c r="X476" s="12">
        <v>99.450079799926741</v>
      </c>
      <c r="Y476" s="12">
        <v>99.51794007086319</v>
      </c>
      <c r="Z476" s="12">
        <v>99.822513547622734</v>
      </c>
      <c r="AA476" s="12">
        <v>99.918240294522292</v>
      </c>
      <c r="AB476" s="12">
        <v>99.871323463806419</v>
      </c>
      <c r="AC476" s="12">
        <v>99.945816816476778</v>
      </c>
      <c r="AD476" s="12">
        <v>99.993108836211675</v>
      </c>
      <c r="AE476" s="12">
        <v>100</v>
      </c>
      <c r="AF476" s="12">
        <v>100.05452973141269</v>
      </c>
      <c r="AG476" s="12">
        <v>100.24472808494697</v>
      </c>
      <c r="AH476" s="12">
        <v>100.26537798087516</v>
      </c>
      <c r="AI476" s="12">
        <v>100.30828526715896</v>
      </c>
      <c r="AJ476" s="12">
        <v>100.49566870668616</v>
      </c>
      <c r="AK476" s="12">
        <v>100.64358866385075</v>
      </c>
      <c r="AL476" s="12">
        <v>100.96404177552792</v>
      </c>
      <c r="AM476" s="12">
        <v>101.11330993450585</v>
      </c>
      <c r="AN476" s="12">
        <v>101.370802015631</v>
      </c>
    </row>
    <row r="477" spans="1:40">
      <c r="A477" s="1" t="s">
        <v>524</v>
      </c>
      <c r="B477" s="1" t="s">
        <v>551</v>
      </c>
      <c r="D477" s="1" t="s">
        <v>669</v>
      </c>
      <c r="F477" s="1">
        <v>207</v>
      </c>
      <c r="G477" s="1" t="s">
        <v>264</v>
      </c>
      <c r="H477" s="1" t="str">
        <f t="shared" si="20"/>
        <v>207아파트</v>
      </c>
      <c r="U477" s="12">
        <v>94.767290686819095</v>
      </c>
      <c r="V477" s="12">
        <v>95.656672058408091</v>
      </c>
      <c r="W477" s="12">
        <v>96.555086992205332</v>
      </c>
      <c r="X477" s="12">
        <v>98.312734568285236</v>
      </c>
      <c r="Y477" s="12">
        <v>99.146649002743032</v>
      </c>
      <c r="Z477" s="12">
        <v>100.29443283636917</v>
      </c>
      <c r="AA477" s="12">
        <v>101.20387923308799</v>
      </c>
      <c r="AB477" s="12">
        <v>101.42557140924755</v>
      </c>
      <c r="AC477" s="12">
        <v>100.68866640795883</v>
      </c>
      <c r="AD477" s="12">
        <v>100.41806775592688</v>
      </c>
      <c r="AE477" s="12">
        <v>100</v>
      </c>
      <c r="AF477" s="12">
        <v>99.589691676093565</v>
      </c>
      <c r="AG477" s="12">
        <v>99.855302577281748</v>
      </c>
      <c r="AH477" s="12">
        <v>99.975581931095149</v>
      </c>
      <c r="AI477" s="12">
        <v>100.11439303763238</v>
      </c>
      <c r="AJ477" s="12">
        <v>100.2540716922627</v>
      </c>
      <c r="AK477" s="12">
        <v>100.50167739264208</v>
      </c>
      <c r="AL477" s="12">
        <v>100.71043727968612</v>
      </c>
      <c r="AM477" s="12">
        <v>100.96108733726304</v>
      </c>
      <c r="AN477" s="12">
        <v>101.07670658926698</v>
      </c>
    </row>
    <row r="478" spans="1:40">
      <c r="A478" s="1" t="s">
        <v>524</v>
      </c>
      <c r="B478" s="1" t="s">
        <v>552</v>
      </c>
      <c r="F478" s="1">
        <v>208</v>
      </c>
      <c r="G478" s="1" t="s">
        <v>264</v>
      </c>
      <c r="H478" s="1" t="str">
        <f t="shared" si="20"/>
        <v>208아파트</v>
      </c>
      <c r="I478" s="12">
        <v>84.602368587938827</v>
      </c>
      <c r="J478" s="12">
        <v>85.017604253913134</v>
      </c>
      <c r="K478" s="12">
        <v>85.931194995885676</v>
      </c>
      <c r="L478" s="12">
        <v>87.255643696220645</v>
      </c>
      <c r="M478" s="12">
        <v>87.836252824015901</v>
      </c>
      <c r="N478" s="12">
        <v>88.653378421113899</v>
      </c>
      <c r="O478" s="12">
        <v>89.468416643302874</v>
      </c>
      <c r="P478" s="12">
        <v>90.453464920691729</v>
      </c>
      <c r="Q478" s="12">
        <v>91.488170669743369</v>
      </c>
      <c r="R478" s="12">
        <v>92.698837792345984</v>
      </c>
      <c r="S478" s="12">
        <v>94.216358842688578</v>
      </c>
      <c r="T478" s="12">
        <v>94.812940219327402</v>
      </c>
      <c r="U478" s="12">
        <v>95.771253758416293</v>
      </c>
      <c r="V478" s="12">
        <v>95.976914368226929</v>
      </c>
      <c r="W478" s="12">
        <v>96.704762885128062</v>
      </c>
      <c r="X478" s="12">
        <v>97.168053347235642</v>
      </c>
      <c r="Y478" s="12">
        <v>97.574121841435712</v>
      </c>
      <c r="Z478" s="12">
        <v>97.815027077504908</v>
      </c>
      <c r="AA478" s="12">
        <v>98.154282843087529</v>
      </c>
      <c r="AB478" s="12">
        <v>98.67458272633597</v>
      </c>
      <c r="AC478" s="12">
        <v>99.140938534052509</v>
      </c>
      <c r="AD478" s="12">
        <v>99.59677095263568</v>
      </c>
      <c r="AE478" s="12">
        <v>100</v>
      </c>
      <c r="AF478" s="12">
        <v>100.77839578862273</v>
      </c>
      <c r="AG478" s="12">
        <v>101.28896211538374</v>
      </c>
      <c r="AH478" s="12">
        <v>101.4704977517767</v>
      </c>
      <c r="AI478" s="12">
        <v>101.70321206473685</v>
      </c>
      <c r="AJ478" s="12">
        <v>101.96576477420737</v>
      </c>
      <c r="AK478" s="12">
        <v>102.4056794392838</v>
      </c>
      <c r="AL478" s="12">
        <v>102.68524132967151</v>
      </c>
      <c r="AM478" s="12">
        <v>102.91949321447562</v>
      </c>
      <c r="AN478" s="12">
        <v>103.02337022033767</v>
      </c>
    </row>
    <row r="479" spans="1:40">
      <c r="A479" s="1" t="s">
        <v>524</v>
      </c>
      <c r="B479" s="1" t="s">
        <v>552</v>
      </c>
      <c r="D479" s="1" t="s">
        <v>670</v>
      </c>
      <c r="F479" s="1">
        <v>209</v>
      </c>
      <c r="G479" s="1" t="s">
        <v>264</v>
      </c>
      <c r="H479" s="1" t="str">
        <f t="shared" si="20"/>
        <v>209아파트</v>
      </c>
      <c r="I479" s="12">
        <v>83.407448752596778</v>
      </c>
      <c r="J479" s="12">
        <v>83.801729698696278</v>
      </c>
      <c r="K479" s="12">
        <v>84.802351669328502</v>
      </c>
      <c r="L479" s="12">
        <v>86.112707644928335</v>
      </c>
      <c r="M479" s="12">
        <v>86.644753690181517</v>
      </c>
      <c r="N479" s="12">
        <v>87.456913109186132</v>
      </c>
      <c r="O479" s="12">
        <v>88.356169317402149</v>
      </c>
      <c r="P479" s="12">
        <v>89.067541276069335</v>
      </c>
      <c r="Q479" s="12">
        <v>90.036691171930727</v>
      </c>
      <c r="R479" s="12">
        <v>91.255046806951782</v>
      </c>
      <c r="S479" s="12">
        <v>92.778037332650854</v>
      </c>
      <c r="T479" s="12">
        <v>93.42807517823293</v>
      </c>
      <c r="U479" s="12">
        <v>94.571435615793405</v>
      </c>
      <c r="V479" s="12">
        <v>94.777135096423223</v>
      </c>
      <c r="W479" s="12">
        <v>95.787453567811156</v>
      </c>
      <c r="X479" s="12">
        <v>96.424882921424654</v>
      </c>
      <c r="Y479" s="12">
        <v>96.861223256333801</v>
      </c>
      <c r="Z479" s="12">
        <v>97.2844863672358</v>
      </c>
      <c r="AA479" s="12">
        <v>97.655662396327031</v>
      </c>
      <c r="AB479" s="12">
        <v>98.322742111316884</v>
      </c>
      <c r="AC479" s="12">
        <v>99.035098245877919</v>
      </c>
      <c r="AD479" s="12">
        <v>99.586880925312968</v>
      </c>
      <c r="AE479" s="12">
        <v>100</v>
      </c>
      <c r="AF479" s="12">
        <v>101.33259662936224</v>
      </c>
      <c r="AG479" s="12">
        <v>102.24544185095843</v>
      </c>
      <c r="AH479" s="12">
        <v>102.48322356486852</v>
      </c>
      <c r="AI479" s="12">
        <v>102.76144895473327</v>
      </c>
      <c r="AJ479" s="12">
        <v>102.97393230174498</v>
      </c>
      <c r="AK479" s="12">
        <v>103.50459978269424</v>
      </c>
      <c r="AL479" s="12">
        <v>103.95043185450754</v>
      </c>
      <c r="AM479" s="12">
        <v>104.36513296464136</v>
      </c>
      <c r="AN479" s="12">
        <v>104.58133694044902</v>
      </c>
    </row>
    <row r="480" spans="1:40">
      <c r="A480" s="1" t="s">
        <v>524</v>
      </c>
      <c r="B480" s="1" t="s">
        <v>552</v>
      </c>
      <c r="D480" s="1" t="s">
        <v>670</v>
      </c>
      <c r="E480" s="1" t="s">
        <v>671</v>
      </c>
      <c r="F480" s="1">
        <v>210</v>
      </c>
      <c r="G480" s="1" t="s">
        <v>264</v>
      </c>
      <c r="H480" s="1" t="str">
        <f t="shared" si="20"/>
        <v>210아파트</v>
      </c>
      <c r="I480" s="12">
        <v>83.967225991774967</v>
      </c>
      <c r="J480" s="12">
        <v>84.47886956080788</v>
      </c>
      <c r="K480" s="12">
        <v>85.619890142356141</v>
      </c>
      <c r="L480" s="12">
        <v>87.290694115201205</v>
      </c>
      <c r="M480" s="12">
        <v>87.993585823875151</v>
      </c>
      <c r="N480" s="12">
        <v>89.198953510029568</v>
      </c>
      <c r="O480" s="12">
        <v>89.943571075849263</v>
      </c>
      <c r="P480" s="12">
        <v>90.523777225769848</v>
      </c>
      <c r="Q480" s="12">
        <v>92.068183721237588</v>
      </c>
      <c r="R480" s="12">
        <v>93.004796111420418</v>
      </c>
      <c r="S480" s="12">
        <v>94.13654001485699</v>
      </c>
      <c r="T480" s="12">
        <v>94.503382235581739</v>
      </c>
      <c r="U480" s="12">
        <v>94.607716120421117</v>
      </c>
      <c r="V480" s="12">
        <v>94.679644352066646</v>
      </c>
      <c r="W480" s="12">
        <v>94.797638573066692</v>
      </c>
      <c r="X480" s="12">
        <v>95.21759320220815</v>
      </c>
      <c r="Y480" s="12">
        <v>95.863833894362088</v>
      </c>
      <c r="Z480" s="12">
        <v>96.219888674335863</v>
      </c>
      <c r="AA480" s="12">
        <v>96.49497605682852</v>
      </c>
      <c r="AB480" s="12">
        <v>97.355370404069049</v>
      </c>
      <c r="AC480" s="12">
        <v>98.18562540141572</v>
      </c>
      <c r="AD480" s="12">
        <v>99.17218369877466</v>
      </c>
      <c r="AE480" s="12">
        <v>100</v>
      </c>
      <c r="AF480" s="12">
        <v>101.27842172234945</v>
      </c>
      <c r="AG480" s="12">
        <v>102.27011531258114</v>
      </c>
      <c r="AH480" s="12">
        <v>102.47461156710081</v>
      </c>
      <c r="AI480" s="12">
        <v>102.91928090170268</v>
      </c>
      <c r="AJ480" s="12">
        <v>103.28033862908742</v>
      </c>
      <c r="AK480" s="12">
        <v>104.0214721160846</v>
      </c>
      <c r="AL480" s="12">
        <v>104.40933726227944</v>
      </c>
      <c r="AM480" s="12">
        <v>105.18694471172401</v>
      </c>
      <c r="AN480" s="12">
        <v>105.34642906022529</v>
      </c>
    </row>
    <row r="481" spans="1:40">
      <c r="A481" s="1" t="s">
        <v>524</v>
      </c>
      <c r="B481" s="1" t="s">
        <v>552</v>
      </c>
      <c r="D481" s="1" t="s">
        <v>670</v>
      </c>
      <c r="E481" s="1" t="s">
        <v>672</v>
      </c>
      <c r="F481" s="1">
        <v>211</v>
      </c>
      <c r="G481" s="1" t="s">
        <v>264</v>
      </c>
      <c r="H481" s="1" t="str">
        <f t="shared" si="20"/>
        <v>211아파트</v>
      </c>
      <c r="I481" s="12">
        <v>82.986318976251553</v>
      </c>
      <c r="J481" s="12">
        <v>83.318393993424252</v>
      </c>
      <c r="K481" s="12">
        <v>84.243947281237851</v>
      </c>
      <c r="L481" s="12">
        <v>85.364281925445042</v>
      </c>
      <c r="M481" s="12">
        <v>85.806781508412953</v>
      </c>
      <c r="N481" s="12">
        <v>86.414427736292595</v>
      </c>
      <c r="O481" s="12">
        <v>87.391970219667485</v>
      </c>
      <c r="P481" s="12">
        <v>88.17002941486983</v>
      </c>
      <c r="Q481" s="12">
        <v>88.841078357229861</v>
      </c>
      <c r="R481" s="12">
        <v>90.202303659465784</v>
      </c>
      <c r="S481" s="12">
        <v>91.925266443949837</v>
      </c>
      <c r="T481" s="12">
        <v>92.72165889497002</v>
      </c>
      <c r="U481" s="12">
        <v>94.545938962328918</v>
      </c>
      <c r="V481" s="12">
        <v>94.845730602417476</v>
      </c>
      <c r="W481" s="12">
        <v>96.489467838086597</v>
      </c>
      <c r="X481" s="12">
        <v>97.282752123844986</v>
      </c>
      <c r="Y481" s="12">
        <v>97.568587440177907</v>
      </c>
      <c r="Z481" s="12">
        <v>98.039935451324851</v>
      </c>
      <c r="AA481" s="12">
        <v>98.47996535766606</v>
      </c>
      <c r="AB481" s="12">
        <v>99.008547000065448</v>
      </c>
      <c r="AC481" s="12">
        <v>99.636668241747927</v>
      </c>
      <c r="AD481" s="12">
        <v>99.879448238845086</v>
      </c>
      <c r="AE481" s="12">
        <v>100</v>
      </c>
      <c r="AF481" s="12">
        <v>101.36916924204445</v>
      </c>
      <c r="AG481" s="12">
        <v>102.22879601281376</v>
      </c>
      <c r="AH481" s="12">
        <v>102.48903519282486</v>
      </c>
      <c r="AI481" s="12">
        <v>102.65508362680484</v>
      </c>
      <c r="AJ481" s="12">
        <v>102.76768871917623</v>
      </c>
      <c r="AK481" s="12">
        <v>103.15727576994264</v>
      </c>
      <c r="AL481" s="12">
        <v>103.64191112135872</v>
      </c>
      <c r="AM481" s="12">
        <v>103.81422052916803</v>
      </c>
      <c r="AN481" s="12">
        <v>104.06820899226497</v>
      </c>
    </row>
    <row r="482" spans="1:40">
      <c r="A482" s="1" t="s">
        <v>524</v>
      </c>
      <c r="B482" s="1" t="s">
        <v>552</v>
      </c>
      <c r="D482" s="1" t="s">
        <v>673</v>
      </c>
      <c r="F482" s="1">
        <v>212</v>
      </c>
      <c r="G482" s="1" t="s">
        <v>264</v>
      </c>
      <c r="H482" s="1" t="str">
        <f t="shared" si="20"/>
        <v>212아파트</v>
      </c>
      <c r="I482" s="12">
        <v>89.867941717417224</v>
      </c>
      <c r="J482" s="12">
        <v>89.798066402825228</v>
      </c>
      <c r="K482" s="12">
        <v>89.948804851002819</v>
      </c>
      <c r="L482" s="12">
        <v>90.87804832188661</v>
      </c>
      <c r="M482" s="12">
        <v>90.969181954662005</v>
      </c>
      <c r="N482" s="12">
        <v>91.002289990051565</v>
      </c>
      <c r="O482" s="12">
        <v>91.402157476378349</v>
      </c>
      <c r="P482" s="12">
        <v>91.967790230176163</v>
      </c>
      <c r="Q482" s="12">
        <v>93.019250343699966</v>
      </c>
      <c r="R482" s="12">
        <v>94.255880961620178</v>
      </c>
      <c r="S482" s="12">
        <v>95.853963963491353</v>
      </c>
      <c r="T482" s="12">
        <v>96.571965334864259</v>
      </c>
      <c r="U482" s="12">
        <v>98.425855839069044</v>
      </c>
      <c r="V482" s="12">
        <v>98.933395653064721</v>
      </c>
      <c r="W482" s="12">
        <v>99.074101232682267</v>
      </c>
      <c r="X482" s="12">
        <v>99.431100334614186</v>
      </c>
      <c r="Y482" s="12">
        <v>99.500714139999189</v>
      </c>
      <c r="Z482" s="12">
        <v>99.569068947524954</v>
      </c>
      <c r="AA482" s="12">
        <v>99.569793274593039</v>
      </c>
      <c r="AB482" s="12">
        <v>99.332771388214127</v>
      </c>
      <c r="AC482" s="12">
        <v>99.335567085912672</v>
      </c>
      <c r="AD482" s="12">
        <v>99.608335997859726</v>
      </c>
      <c r="AE482" s="12">
        <v>100</v>
      </c>
      <c r="AF482" s="12">
        <v>101.27003172401079</v>
      </c>
      <c r="AG482" s="12">
        <v>102.70617464263152</v>
      </c>
      <c r="AH482" s="12">
        <v>102.86207217779113</v>
      </c>
      <c r="AI482" s="12">
        <v>102.99221455007429</v>
      </c>
      <c r="AJ482" s="12">
        <v>103.05367036747826</v>
      </c>
      <c r="AK482" s="12">
        <v>103.19393045749572</v>
      </c>
      <c r="AL482" s="12">
        <v>103.3331815839578</v>
      </c>
      <c r="AM482" s="12">
        <v>103.20724474034664</v>
      </c>
      <c r="AN482" s="12">
        <v>103.20944612573371</v>
      </c>
    </row>
    <row r="483" spans="1:40">
      <c r="A483" s="1" t="s">
        <v>524</v>
      </c>
      <c r="B483" s="1" t="s">
        <v>552</v>
      </c>
      <c r="D483" s="1" t="s">
        <v>674</v>
      </c>
      <c r="F483" s="1">
        <v>213</v>
      </c>
      <c r="G483" s="1" t="s">
        <v>264</v>
      </c>
      <c r="H483" s="1" t="str">
        <f t="shared" si="20"/>
        <v>213아파트</v>
      </c>
      <c r="U483" s="12">
        <v>92.266982984435487</v>
      </c>
      <c r="V483" s="12">
        <v>93.376706163725075</v>
      </c>
      <c r="W483" s="12">
        <v>95.195363679785885</v>
      </c>
      <c r="X483" s="12">
        <v>96.524712277704722</v>
      </c>
      <c r="Y483" s="12">
        <v>96.630482139127324</v>
      </c>
      <c r="Z483" s="12">
        <v>96.972280213975381</v>
      </c>
      <c r="AA483" s="12">
        <v>97.532940348115517</v>
      </c>
      <c r="AB483" s="12">
        <v>98.096051353741473</v>
      </c>
      <c r="AC483" s="12">
        <v>98.173863145647317</v>
      </c>
      <c r="AD483" s="12">
        <v>99.0572434948335</v>
      </c>
      <c r="AE483" s="12">
        <v>100</v>
      </c>
      <c r="AF483" s="12">
        <v>100.982411795058</v>
      </c>
      <c r="AG483" s="12">
        <v>101.18577952028858</v>
      </c>
      <c r="AH483" s="12">
        <v>101.33456939258627</v>
      </c>
      <c r="AI483" s="12">
        <v>101.49571669111323</v>
      </c>
      <c r="AJ483" s="12">
        <v>101.96316269483894</v>
      </c>
      <c r="AK483" s="12">
        <v>102.35431839833014</v>
      </c>
      <c r="AL483" s="12">
        <v>102.46784463291547</v>
      </c>
      <c r="AM483" s="12">
        <v>102.8327422996355</v>
      </c>
      <c r="AN483" s="12">
        <v>102.86481236533092</v>
      </c>
    </row>
    <row r="484" spans="1:40">
      <c r="A484" s="1" t="s">
        <v>524</v>
      </c>
      <c r="B484" s="1" t="s">
        <v>552</v>
      </c>
      <c r="D484" s="1" t="s">
        <v>675</v>
      </c>
      <c r="F484" s="1">
        <v>214</v>
      </c>
      <c r="G484" s="1" t="s">
        <v>264</v>
      </c>
      <c r="H484" s="1" t="str">
        <f t="shared" si="20"/>
        <v>214아파트</v>
      </c>
      <c r="I484" s="12">
        <v>82.945290741100791</v>
      </c>
      <c r="J484" s="12">
        <v>83.520454047169892</v>
      </c>
      <c r="K484" s="12">
        <v>84.49954437382334</v>
      </c>
      <c r="L484" s="12">
        <v>85.51195145157439</v>
      </c>
      <c r="M484" s="12">
        <v>86.018500719701493</v>
      </c>
      <c r="N484" s="12">
        <v>86.603345771704042</v>
      </c>
      <c r="O484" s="12">
        <v>87.282311073743429</v>
      </c>
      <c r="P484" s="12">
        <v>88.705642239654097</v>
      </c>
      <c r="Q484" s="12">
        <v>89.416150097054313</v>
      </c>
      <c r="R484" s="12">
        <v>90.656807616148257</v>
      </c>
      <c r="S484" s="12">
        <v>92.233487357777506</v>
      </c>
      <c r="T484" s="12">
        <v>92.755574007138065</v>
      </c>
      <c r="U484" s="12">
        <v>93.445285429520112</v>
      </c>
      <c r="V484" s="12">
        <v>93.73576921132134</v>
      </c>
      <c r="W484" s="12">
        <v>94.30823739257778</v>
      </c>
      <c r="X484" s="12">
        <v>94.801311598691711</v>
      </c>
      <c r="Y484" s="12">
        <v>95.910226502236583</v>
      </c>
      <c r="Z484" s="12">
        <v>96.267843918975174</v>
      </c>
      <c r="AA484" s="12">
        <v>97.168950036681863</v>
      </c>
      <c r="AB484" s="12">
        <v>98.30019208574609</v>
      </c>
      <c r="AC484" s="12">
        <v>98.980269390123681</v>
      </c>
      <c r="AD484" s="12">
        <v>99.680593384778945</v>
      </c>
      <c r="AE484" s="12">
        <v>100</v>
      </c>
      <c r="AF484" s="12">
        <v>100.6508594804527</v>
      </c>
      <c r="AG484" s="12">
        <v>100.86659915447368</v>
      </c>
      <c r="AH484" s="12">
        <v>101.13889281122037</v>
      </c>
      <c r="AI484" s="12">
        <v>101.43281265967481</v>
      </c>
      <c r="AJ484" s="12">
        <v>101.68561856598251</v>
      </c>
      <c r="AK484" s="12">
        <v>102.13283422783581</v>
      </c>
      <c r="AL484" s="12">
        <v>102.38115083675399</v>
      </c>
      <c r="AM484" s="12">
        <v>102.70132530226408</v>
      </c>
      <c r="AN484" s="12">
        <v>102.75776094666176</v>
      </c>
    </row>
    <row r="485" spans="1:40">
      <c r="A485" s="1" t="s">
        <v>524</v>
      </c>
      <c r="B485" s="1" t="s">
        <v>552</v>
      </c>
      <c r="D485" s="1" t="s">
        <v>676</v>
      </c>
      <c r="F485" s="1">
        <v>215</v>
      </c>
      <c r="G485" s="1" t="s">
        <v>264</v>
      </c>
      <c r="H485" s="1" t="str">
        <f t="shared" si="20"/>
        <v>215아파트</v>
      </c>
      <c r="U485" s="12">
        <v>101.80493666876782</v>
      </c>
      <c r="V485" s="12">
        <v>101.45563721102936</v>
      </c>
      <c r="W485" s="12">
        <v>102.21612702518807</v>
      </c>
      <c r="X485" s="12">
        <v>102.37806795823145</v>
      </c>
      <c r="Y485" s="12">
        <v>102.46156797299626</v>
      </c>
      <c r="Z485" s="12">
        <v>102.52101256059468</v>
      </c>
      <c r="AA485" s="12">
        <v>102.41653710983451</v>
      </c>
      <c r="AB485" s="12">
        <v>101.92622024573245</v>
      </c>
      <c r="AC485" s="12">
        <v>101.7569162305243</v>
      </c>
      <c r="AD485" s="12">
        <v>101.04223466596288</v>
      </c>
      <c r="AE485" s="12">
        <v>100</v>
      </c>
      <c r="AF485" s="12">
        <v>99.926669173061285</v>
      </c>
      <c r="AG485" s="12">
        <v>99.769613119929176</v>
      </c>
      <c r="AH485" s="12">
        <v>99.755402035303561</v>
      </c>
      <c r="AI485" s="12">
        <v>99.770197460474208</v>
      </c>
      <c r="AJ485" s="12">
        <v>100.29450542054661</v>
      </c>
      <c r="AK485" s="12">
        <v>100.66448351357478</v>
      </c>
      <c r="AL485" s="12">
        <v>100.88637379869377</v>
      </c>
      <c r="AM485" s="12">
        <v>100.72855978441551</v>
      </c>
      <c r="AN485" s="12">
        <v>100.69300238178569</v>
      </c>
    </row>
    <row r="486" spans="1:40">
      <c r="A486" s="1" t="s">
        <v>524</v>
      </c>
      <c r="B486" s="1" t="s">
        <v>552</v>
      </c>
      <c r="D486" s="1" t="s">
        <v>677</v>
      </c>
      <c r="F486" s="1">
        <v>216</v>
      </c>
      <c r="G486" s="1" t="s">
        <v>264</v>
      </c>
      <c r="H486" s="1" t="str">
        <f t="shared" si="20"/>
        <v>216아파트</v>
      </c>
      <c r="I486" s="12">
        <v>85.063503513492691</v>
      </c>
      <c r="J486" s="12">
        <v>85.289494192398408</v>
      </c>
      <c r="K486" s="12">
        <v>86.137771777910686</v>
      </c>
      <c r="L486" s="12">
        <v>88.174853794717436</v>
      </c>
      <c r="M486" s="12">
        <v>90.074802816014184</v>
      </c>
      <c r="N486" s="12">
        <v>92.179704214599539</v>
      </c>
      <c r="O486" s="12">
        <v>93.070285933579271</v>
      </c>
      <c r="P486" s="12">
        <v>95.004688346959412</v>
      </c>
      <c r="Q486" s="12">
        <v>97.53900506534643</v>
      </c>
      <c r="R486" s="12">
        <v>99.058952829876006</v>
      </c>
      <c r="S486" s="12">
        <v>100.30940043260561</v>
      </c>
      <c r="T486" s="12">
        <v>100.93362350698256</v>
      </c>
      <c r="U486" s="12">
        <v>101.02828784582793</v>
      </c>
      <c r="V486" s="12">
        <v>101.41793193869205</v>
      </c>
      <c r="W486" s="12">
        <v>101.95080782719793</v>
      </c>
      <c r="X486" s="12">
        <v>101.9691347554609</v>
      </c>
      <c r="Y486" s="12">
        <v>101.75654277392607</v>
      </c>
      <c r="Z486" s="12">
        <v>101.13614191024047</v>
      </c>
      <c r="AA486" s="12">
        <v>100.12665332685826</v>
      </c>
      <c r="AB486" s="12">
        <v>99.673499401968257</v>
      </c>
      <c r="AC486" s="12">
        <v>99.734564829947544</v>
      </c>
      <c r="AD486" s="12">
        <v>99.97584925981964</v>
      </c>
      <c r="AE486" s="12">
        <v>100</v>
      </c>
      <c r="AF486" s="12">
        <v>100.10640861741879</v>
      </c>
      <c r="AG486" s="12">
        <v>101.04386585065504</v>
      </c>
      <c r="AH486" s="12">
        <v>101.00354606526589</v>
      </c>
      <c r="AI486" s="12">
        <v>100.90885890655595</v>
      </c>
      <c r="AJ486" s="12">
        <v>100.63596975993157</v>
      </c>
      <c r="AK486" s="12">
        <v>101.04113116826005</v>
      </c>
      <c r="AL486" s="12">
        <v>100.96991116274711</v>
      </c>
      <c r="AM486" s="12">
        <v>100.76359431306246</v>
      </c>
      <c r="AN486" s="12">
        <v>100.64905482119106</v>
      </c>
    </row>
    <row r="487" spans="1:40">
      <c r="A487" s="1" t="s">
        <v>524</v>
      </c>
      <c r="B487" s="1" t="s">
        <v>552</v>
      </c>
      <c r="D487" s="1" t="s">
        <v>678</v>
      </c>
      <c r="F487" s="1">
        <v>217</v>
      </c>
      <c r="G487" s="1" t="s">
        <v>264</v>
      </c>
      <c r="H487" s="1" t="str">
        <f t="shared" si="20"/>
        <v>217아파트</v>
      </c>
      <c r="I487" s="12">
        <v>91.689702300056496</v>
      </c>
      <c r="J487" s="12">
        <v>92.325570275641766</v>
      </c>
      <c r="K487" s="12">
        <v>92.926541181778646</v>
      </c>
      <c r="L487" s="12">
        <v>95.414275105178362</v>
      </c>
      <c r="M487" s="12">
        <v>96.908208045909689</v>
      </c>
      <c r="N487" s="12">
        <v>97.41152273717563</v>
      </c>
      <c r="O487" s="12">
        <v>97.939753061005035</v>
      </c>
      <c r="P487" s="12">
        <v>99.189494805036631</v>
      </c>
      <c r="Q487" s="12">
        <v>99.907232329353121</v>
      </c>
      <c r="R487" s="12">
        <v>100.70735988378014</v>
      </c>
      <c r="S487" s="12">
        <v>101.4795858301958</v>
      </c>
      <c r="T487" s="12">
        <v>101.5287782847964</v>
      </c>
      <c r="U487" s="12">
        <v>101.60625954818535</v>
      </c>
      <c r="V487" s="12">
        <v>101.60625954818535</v>
      </c>
      <c r="W487" s="12">
        <v>101.2928231682663</v>
      </c>
      <c r="X487" s="12">
        <v>101.2928231682663</v>
      </c>
      <c r="Y487" s="12">
        <v>101.2928231682663</v>
      </c>
      <c r="Z487" s="12">
        <v>100.73177709995267</v>
      </c>
      <c r="AA487" s="12">
        <v>100.50722219295854</v>
      </c>
      <c r="AB487" s="12">
        <v>100.10725248937656</v>
      </c>
      <c r="AC487" s="12">
        <v>100.10725248937656</v>
      </c>
      <c r="AD487" s="12">
        <v>100.10725248937656</v>
      </c>
      <c r="AE487" s="12">
        <v>100</v>
      </c>
      <c r="AF487" s="12">
        <v>99.996550731754226</v>
      </c>
      <c r="AG487" s="12">
        <v>99.623833986533555</v>
      </c>
      <c r="AH487" s="12">
        <v>99.433329919891634</v>
      </c>
      <c r="AI487" s="12">
        <v>99.115001795920747</v>
      </c>
      <c r="AJ487" s="12">
        <v>99.374102865288634</v>
      </c>
      <c r="AK487" s="12">
        <v>99.705713374176241</v>
      </c>
      <c r="AL487" s="12">
        <v>99.808226516490024</v>
      </c>
      <c r="AM487" s="12">
        <v>99.184937566763054</v>
      </c>
      <c r="AN487" s="12">
        <v>98.633984349780903</v>
      </c>
    </row>
    <row r="488" spans="1:40">
      <c r="A488" s="1" t="s">
        <v>524</v>
      </c>
      <c r="B488" s="1" t="s">
        <v>552</v>
      </c>
      <c r="D488" s="1" t="s">
        <v>679</v>
      </c>
      <c r="F488" s="1">
        <v>218</v>
      </c>
      <c r="G488" s="1" t="s">
        <v>264</v>
      </c>
      <c r="H488" s="1" t="str">
        <f t="shared" si="20"/>
        <v>218아파트</v>
      </c>
      <c r="I488" s="12">
        <v>79.341191310173087</v>
      </c>
      <c r="J488" s="12">
        <v>80.077161631661269</v>
      </c>
      <c r="K488" s="12">
        <v>80.748992833683531</v>
      </c>
      <c r="L488" s="12">
        <v>81.472502369430401</v>
      </c>
      <c r="M488" s="12">
        <v>80.588703567526636</v>
      </c>
      <c r="N488" s="12">
        <v>82.017204140742351</v>
      </c>
      <c r="O488" s="12">
        <v>82.807045780260921</v>
      </c>
      <c r="P488" s="12">
        <v>85.067329079663423</v>
      </c>
      <c r="Q488" s="12">
        <v>86.59460694141552</v>
      </c>
      <c r="R488" s="12">
        <v>87.317444674095753</v>
      </c>
      <c r="S488" s="12">
        <v>89.458214004390001</v>
      </c>
      <c r="T488" s="12">
        <v>89.860258501438153</v>
      </c>
      <c r="U488" s="12">
        <v>90.444338465188139</v>
      </c>
      <c r="V488" s="12">
        <v>90.444338465188139</v>
      </c>
      <c r="W488" s="12">
        <v>91.955359784165012</v>
      </c>
      <c r="X488" s="12">
        <v>92.170272819305765</v>
      </c>
      <c r="Y488" s="12">
        <v>92.165187136371372</v>
      </c>
      <c r="Z488" s="12">
        <v>92.620669406102508</v>
      </c>
      <c r="AA488" s="12">
        <v>92.935700786127839</v>
      </c>
      <c r="AB488" s="12">
        <v>94.41172846335246</v>
      </c>
      <c r="AC488" s="12">
        <v>95.402114969116468</v>
      </c>
    </row>
    <row r="489" spans="1:40">
      <c r="A489" s="1" t="s">
        <v>524</v>
      </c>
      <c r="B489" s="1" t="s">
        <v>552</v>
      </c>
      <c r="D489" s="1" t="s">
        <v>680</v>
      </c>
      <c r="F489" s="1">
        <v>219</v>
      </c>
      <c r="G489" s="1" t="s">
        <v>264</v>
      </c>
      <c r="H489" s="1" t="str">
        <f t="shared" si="20"/>
        <v>219아파트</v>
      </c>
      <c r="U489" s="12">
        <v>97.755352150718295</v>
      </c>
      <c r="V489" s="12">
        <v>98.136412965322066</v>
      </c>
      <c r="W489" s="12">
        <v>98.233141702166918</v>
      </c>
      <c r="X489" s="12">
        <v>98.369842411455394</v>
      </c>
      <c r="Y489" s="12">
        <v>98.617429567134408</v>
      </c>
      <c r="Z489" s="12">
        <v>98.971595979851699</v>
      </c>
      <c r="AA489" s="12">
        <v>99.149072854237247</v>
      </c>
      <c r="AB489" s="12">
        <v>99.493816878548003</v>
      </c>
      <c r="AC489" s="12">
        <v>99.569225816608721</v>
      </c>
      <c r="AD489" s="12">
        <v>99.669405642754356</v>
      </c>
      <c r="AE489" s="12">
        <v>100</v>
      </c>
      <c r="AF489" s="12">
        <v>100.46711876019285</v>
      </c>
      <c r="AG489" s="12">
        <v>100.88761619673843</v>
      </c>
      <c r="AH489" s="12">
        <v>100.909664892436</v>
      </c>
      <c r="AI489" s="12">
        <v>101.02122516991221</v>
      </c>
      <c r="AJ489" s="12">
        <v>101.22719187211146</v>
      </c>
      <c r="AK489" s="12">
        <v>101.50233846674519</v>
      </c>
      <c r="AL489" s="12">
        <v>101.62941982977883</v>
      </c>
      <c r="AM489" s="12">
        <v>101.62532846595688</v>
      </c>
      <c r="AN489" s="12">
        <v>101.53705748231611</v>
      </c>
    </row>
    <row r="490" spans="1:40">
      <c r="A490" s="1" t="s">
        <v>524</v>
      </c>
      <c r="B490" s="1" t="s">
        <v>552</v>
      </c>
      <c r="D490" s="1" t="s">
        <v>681</v>
      </c>
      <c r="F490" s="1">
        <v>220</v>
      </c>
      <c r="G490" s="1" t="s">
        <v>264</v>
      </c>
      <c r="H490" s="1" t="str">
        <f t="shared" si="20"/>
        <v>220아파트</v>
      </c>
      <c r="U490" s="12">
        <v>96.534370902463763</v>
      </c>
      <c r="V490" s="12">
        <v>97.180711065448762</v>
      </c>
      <c r="W490" s="12">
        <v>97.180711065448762</v>
      </c>
      <c r="X490" s="12">
        <v>98.25094185444901</v>
      </c>
      <c r="Y490" s="12">
        <v>98.300910110587196</v>
      </c>
      <c r="Z490" s="12">
        <v>98.300910110587196</v>
      </c>
      <c r="AA490" s="12">
        <v>98.828638264912314</v>
      </c>
      <c r="AB490" s="12">
        <v>98.849223311949473</v>
      </c>
      <c r="AC490" s="12">
        <v>98.890679215962606</v>
      </c>
      <c r="AD490" s="12">
        <v>99.739233085515451</v>
      </c>
      <c r="AE490" s="12">
        <v>100</v>
      </c>
      <c r="AF490" s="12">
        <v>100.13736269819347</v>
      </c>
      <c r="AG490" s="12">
        <v>100.69417543433836</v>
      </c>
      <c r="AH490" s="12">
        <v>100.837417475541</v>
      </c>
      <c r="AI490" s="12">
        <v>101.73498045529936</v>
      </c>
      <c r="AJ490" s="12">
        <v>101.94298178255453</v>
      </c>
      <c r="AK490" s="12">
        <v>102.68429060566922</v>
      </c>
      <c r="AL490" s="12">
        <v>102.86227976295119</v>
      </c>
      <c r="AM490" s="12">
        <v>103.08358158543054</v>
      </c>
      <c r="AN490" s="12">
        <v>103.09805458518359</v>
      </c>
    </row>
    <row r="491" spans="1:40">
      <c r="A491" s="1" t="s">
        <v>524</v>
      </c>
      <c r="B491" s="1" t="s">
        <v>552</v>
      </c>
      <c r="D491" s="1" t="s">
        <v>682</v>
      </c>
      <c r="F491" s="1">
        <v>221</v>
      </c>
      <c r="G491" s="1" t="s">
        <v>264</v>
      </c>
      <c r="H491" s="1" t="str">
        <f t="shared" si="20"/>
        <v>221아파트</v>
      </c>
      <c r="U491" s="12">
        <v>101.71531649314517</v>
      </c>
      <c r="V491" s="12">
        <v>101.50287314939773</v>
      </c>
      <c r="W491" s="12">
        <v>101.37974331848707</v>
      </c>
      <c r="X491" s="12">
        <v>101.00154306450233</v>
      </c>
      <c r="Y491" s="12">
        <v>100.93103644011511</v>
      </c>
      <c r="Z491" s="12">
        <v>100.64368118747491</v>
      </c>
      <c r="AA491" s="12">
        <v>100.51480125192842</v>
      </c>
      <c r="AB491" s="12">
        <v>100.36044437772497</v>
      </c>
      <c r="AC491" s="12">
        <v>100.21102727605351</v>
      </c>
      <c r="AD491" s="12">
        <v>100.11660858899182</v>
      </c>
      <c r="AE491" s="12">
        <v>100</v>
      </c>
      <c r="AF491" s="12">
        <v>99.753657846945586</v>
      </c>
      <c r="AG491" s="12">
        <v>99.708107419710046</v>
      </c>
      <c r="AH491" s="12">
        <v>99.801872086757754</v>
      </c>
      <c r="AI491" s="12">
        <v>99.898830422346308</v>
      </c>
      <c r="AJ491" s="12">
        <v>100.18560776088523</v>
      </c>
      <c r="AK491" s="12">
        <v>100.45258855224925</v>
      </c>
      <c r="AL491" s="12">
        <v>100.46850588355527</v>
      </c>
      <c r="AM491" s="12">
        <v>100.66459724782281</v>
      </c>
      <c r="AN491" s="12">
        <v>100.99747508731414</v>
      </c>
    </row>
    <row r="492" spans="1:40">
      <c r="A492" s="1" t="s">
        <v>524</v>
      </c>
      <c r="B492" s="1" t="s">
        <v>553</v>
      </c>
      <c r="F492" s="1">
        <v>222</v>
      </c>
      <c r="G492" s="1" t="s">
        <v>264</v>
      </c>
      <c r="H492" s="1" t="str">
        <f t="shared" si="20"/>
        <v>222아파트</v>
      </c>
      <c r="I492" s="12">
        <v>86.585312932313215</v>
      </c>
      <c r="J492" s="12">
        <v>88.198934350812323</v>
      </c>
      <c r="K492" s="12">
        <v>89.292533452626515</v>
      </c>
      <c r="L492" s="12">
        <v>90.877650287048226</v>
      </c>
      <c r="M492" s="12">
        <v>91.478221899150583</v>
      </c>
      <c r="N492" s="12">
        <v>92.64930519714602</v>
      </c>
      <c r="O492" s="12">
        <v>93.904897443490484</v>
      </c>
      <c r="P492" s="12">
        <v>95.446682866742279</v>
      </c>
      <c r="Q492" s="12">
        <v>97.17258101790928</v>
      </c>
      <c r="R492" s="12">
        <v>98.306129171627362</v>
      </c>
      <c r="S492" s="12">
        <v>99.604231855892309</v>
      </c>
      <c r="T492" s="12">
        <v>100.36293731765849</v>
      </c>
      <c r="U492" s="12">
        <v>101.65661328912017</v>
      </c>
      <c r="V492" s="12">
        <v>101.88625018205556</v>
      </c>
      <c r="W492" s="12">
        <v>102.70774601854245</v>
      </c>
      <c r="X492" s="12">
        <v>102.97318731532835</v>
      </c>
      <c r="Y492" s="12">
        <v>102.75609332875744</v>
      </c>
      <c r="Z492" s="12">
        <v>102.42824446980005</v>
      </c>
      <c r="AA492" s="12">
        <v>102.02499984319999</v>
      </c>
      <c r="AB492" s="12">
        <v>101.88341846789905</v>
      </c>
      <c r="AC492" s="12">
        <v>101.07425555744017</v>
      </c>
      <c r="AD492" s="12">
        <v>100.66981908627984</v>
      </c>
      <c r="AE492" s="12">
        <v>100</v>
      </c>
      <c r="AF492" s="12">
        <v>98.98406576893106</v>
      </c>
      <c r="AG492" s="12">
        <v>98.241680860365548</v>
      </c>
      <c r="AH492" s="12">
        <v>98.164064479816645</v>
      </c>
      <c r="AI492" s="12">
        <v>97.990920260131986</v>
      </c>
      <c r="AJ492" s="12">
        <v>98.005110191743711</v>
      </c>
      <c r="AK492" s="12">
        <v>97.941365128438534</v>
      </c>
      <c r="AL492" s="12">
        <v>97.686663045039865</v>
      </c>
      <c r="AM492" s="12">
        <v>97.454347772098203</v>
      </c>
      <c r="AN492" s="12">
        <v>97.285873614284995</v>
      </c>
    </row>
    <row r="493" spans="1:40">
      <c r="A493" s="1" t="s">
        <v>524</v>
      </c>
      <c r="B493" s="1" t="s">
        <v>553</v>
      </c>
      <c r="D493" s="1" t="s">
        <v>683</v>
      </c>
      <c r="F493" s="1">
        <v>223</v>
      </c>
      <c r="G493" s="1" t="s">
        <v>264</v>
      </c>
      <c r="H493" s="1" t="str">
        <f t="shared" si="20"/>
        <v>223아파트</v>
      </c>
      <c r="I493" s="12">
        <v>89.080614065353828</v>
      </c>
      <c r="J493" s="12">
        <v>91.266544331759349</v>
      </c>
      <c r="K493" s="12">
        <v>92.263151282154951</v>
      </c>
      <c r="L493" s="12">
        <v>94.163580489938269</v>
      </c>
      <c r="M493" s="12">
        <v>95.292710008606392</v>
      </c>
      <c r="N493" s="12">
        <v>96.535724424350306</v>
      </c>
      <c r="O493" s="12">
        <v>97.609294977501307</v>
      </c>
      <c r="P493" s="12">
        <v>98.762834144482142</v>
      </c>
      <c r="Q493" s="12">
        <v>100.1767197179916</v>
      </c>
      <c r="R493" s="12">
        <v>101.02380279930087</v>
      </c>
      <c r="S493" s="12">
        <v>102.11426670542529</v>
      </c>
      <c r="T493" s="12">
        <v>102.68513388074128</v>
      </c>
      <c r="U493" s="12">
        <v>104.04846836672179</v>
      </c>
      <c r="V493" s="12">
        <v>104.17715787213314</v>
      </c>
      <c r="W493" s="12">
        <v>104.62725379707723</v>
      </c>
      <c r="X493" s="12">
        <v>104.92483152796599</v>
      </c>
      <c r="Y493" s="12">
        <v>104.30149019684336</v>
      </c>
      <c r="Z493" s="12">
        <v>103.77868336249017</v>
      </c>
      <c r="AA493" s="12">
        <v>103.18343219700333</v>
      </c>
      <c r="AB493" s="12">
        <v>102.44797627793392</v>
      </c>
      <c r="AC493" s="12">
        <v>101.42943909040204</v>
      </c>
      <c r="AD493" s="12">
        <v>100.85475541886913</v>
      </c>
      <c r="AE493" s="12">
        <v>100</v>
      </c>
      <c r="AF493" s="12">
        <v>98.999708393409904</v>
      </c>
      <c r="AG493" s="12">
        <v>98.263085566240491</v>
      </c>
      <c r="AH493" s="12">
        <v>98.306748963371419</v>
      </c>
      <c r="AI493" s="12">
        <v>98.099059543710723</v>
      </c>
      <c r="AJ493" s="12">
        <v>98.040669783718727</v>
      </c>
      <c r="AK493" s="12">
        <v>98.028540104121049</v>
      </c>
      <c r="AL493" s="12">
        <v>97.939031327822804</v>
      </c>
      <c r="AM493" s="12">
        <v>97.736150513034545</v>
      </c>
      <c r="AN493" s="12">
        <v>97.623655618313762</v>
      </c>
    </row>
    <row r="494" spans="1:40">
      <c r="A494" s="1" t="s">
        <v>524</v>
      </c>
      <c r="B494" s="1" t="s">
        <v>553</v>
      </c>
      <c r="D494" s="1" t="s">
        <v>683</v>
      </c>
      <c r="E494" s="1" t="s">
        <v>684</v>
      </c>
      <c r="F494" s="1">
        <v>224</v>
      </c>
      <c r="G494" s="1" t="s">
        <v>264</v>
      </c>
      <c r="H494" s="1" t="str">
        <f t="shared" si="20"/>
        <v>224아파트</v>
      </c>
      <c r="I494" s="12">
        <v>88.253667422746048</v>
      </c>
      <c r="J494" s="12">
        <v>90.755704719736556</v>
      </c>
      <c r="K494" s="12">
        <v>91.751245652802595</v>
      </c>
      <c r="L494" s="12">
        <v>92.500868725998842</v>
      </c>
      <c r="M494" s="12">
        <v>94.104231571101337</v>
      </c>
      <c r="N494" s="12">
        <v>95.567189256987632</v>
      </c>
      <c r="O494" s="12">
        <v>96.781919308624282</v>
      </c>
      <c r="P494" s="12">
        <v>98.081916773111004</v>
      </c>
      <c r="Q494" s="12">
        <v>99.748865718561106</v>
      </c>
      <c r="R494" s="12">
        <v>100.84133829075867</v>
      </c>
      <c r="S494" s="12">
        <v>102.18232255326666</v>
      </c>
      <c r="T494" s="12">
        <v>102.7784817544534</v>
      </c>
      <c r="U494" s="12">
        <v>103.72612583819118</v>
      </c>
      <c r="V494" s="12">
        <v>103.72612583819118</v>
      </c>
      <c r="W494" s="12">
        <v>103.80935925793594</v>
      </c>
      <c r="X494" s="12">
        <v>103.82542275824368</v>
      </c>
      <c r="Y494" s="12">
        <v>103.01439198968744</v>
      </c>
      <c r="Z494" s="12">
        <v>102.70583490438857</v>
      </c>
      <c r="AA494" s="12">
        <v>102.05797864289411</v>
      </c>
      <c r="AB494" s="12">
        <v>101.66195226215466</v>
      </c>
      <c r="AC494" s="12">
        <v>101.14778717948998</v>
      </c>
      <c r="AD494" s="12">
        <v>100.67745002294716</v>
      </c>
      <c r="AE494" s="12">
        <v>100</v>
      </c>
      <c r="AF494" s="12">
        <v>99.584443031083609</v>
      </c>
      <c r="AG494" s="12">
        <v>98.723563255125654</v>
      </c>
      <c r="AH494" s="12">
        <v>98.876461479254445</v>
      </c>
      <c r="AI494" s="12">
        <v>98.654865361968447</v>
      </c>
      <c r="AJ494" s="12">
        <v>98.664586511242021</v>
      </c>
      <c r="AK494" s="12">
        <v>98.658187218504807</v>
      </c>
      <c r="AL494" s="12">
        <v>98.553790695702617</v>
      </c>
      <c r="AM494" s="12">
        <v>98.465471670995854</v>
      </c>
      <c r="AN494" s="12">
        <v>98.352609817724428</v>
      </c>
    </row>
    <row r="495" spans="1:40">
      <c r="A495" s="1" t="s">
        <v>524</v>
      </c>
      <c r="B495" s="1" t="s">
        <v>553</v>
      </c>
      <c r="D495" s="1" t="s">
        <v>683</v>
      </c>
      <c r="E495" s="1" t="s">
        <v>685</v>
      </c>
      <c r="F495" s="1">
        <v>225</v>
      </c>
      <c r="G495" s="1" t="s">
        <v>264</v>
      </c>
      <c r="H495" s="1" t="str">
        <f t="shared" si="20"/>
        <v>225아파트</v>
      </c>
      <c r="I495" s="12">
        <v>90.401685881975979</v>
      </c>
      <c r="J495" s="12">
        <v>92.083654792183893</v>
      </c>
      <c r="K495" s="12">
        <v>93.082024403713518</v>
      </c>
      <c r="L495" s="12">
        <v>96.837228703844929</v>
      </c>
      <c r="M495" s="12">
        <v>97.194738260949009</v>
      </c>
      <c r="N495" s="12">
        <v>98.083429974446688</v>
      </c>
      <c r="O495" s="12">
        <v>98.930825554920986</v>
      </c>
      <c r="P495" s="12">
        <v>99.850711644551481</v>
      </c>
      <c r="Q495" s="12">
        <v>100.86313126038608</v>
      </c>
      <c r="R495" s="12">
        <v>101.32346371490272</v>
      </c>
      <c r="S495" s="12">
        <v>102.02163336009959</v>
      </c>
      <c r="T495" s="12">
        <v>102.55309405365117</v>
      </c>
      <c r="U495" s="12">
        <v>104.49240637189166</v>
      </c>
      <c r="V495" s="12">
        <v>104.7992417668037</v>
      </c>
      <c r="W495" s="12">
        <v>105.76003781577018</v>
      </c>
      <c r="X495" s="12">
        <v>106.45237319940992</v>
      </c>
      <c r="Y495" s="12">
        <v>106.09381413608583</v>
      </c>
      <c r="Z495" s="12">
        <v>105.26907093391898</v>
      </c>
      <c r="AA495" s="12">
        <v>104.7479665194614</v>
      </c>
      <c r="AB495" s="12">
        <v>103.53643111390726</v>
      </c>
      <c r="AC495" s="12">
        <v>101.8171887818643</v>
      </c>
      <c r="AD495" s="12">
        <v>101.09855595265945</v>
      </c>
      <c r="AE495" s="12">
        <v>100</v>
      </c>
      <c r="AF495" s="12">
        <v>98.20061333089231</v>
      </c>
      <c r="AG495" s="12">
        <v>97.632891476848457</v>
      </c>
      <c r="AH495" s="12">
        <v>97.528080839267759</v>
      </c>
      <c r="AI495" s="12">
        <v>97.339282554671428</v>
      </c>
      <c r="AJ495" s="12">
        <v>97.188488954445347</v>
      </c>
      <c r="AK495" s="12">
        <v>97.168592510469082</v>
      </c>
      <c r="AL495" s="12">
        <v>97.099272024710217</v>
      </c>
      <c r="AM495" s="12">
        <v>96.741291863557223</v>
      </c>
      <c r="AN495" s="12">
        <v>96.629303205653031</v>
      </c>
    </row>
    <row r="496" spans="1:40">
      <c r="A496" s="1" t="s">
        <v>524</v>
      </c>
      <c r="B496" s="1" t="s">
        <v>553</v>
      </c>
      <c r="D496" s="1" t="s">
        <v>686</v>
      </c>
      <c r="F496" s="1">
        <v>226</v>
      </c>
      <c r="G496" s="1" t="s">
        <v>264</v>
      </c>
      <c r="H496" s="1" t="str">
        <f t="shared" si="20"/>
        <v>226아파트</v>
      </c>
      <c r="I496" s="12">
        <v>82.654564720683666</v>
      </c>
      <c r="J496" s="12">
        <v>83.272740852217666</v>
      </c>
      <c r="K496" s="12">
        <v>84.493810153681025</v>
      </c>
      <c r="L496" s="12">
        <v>85.707410033903585</v>
      </c>
      <c r="M496" s="12">
        <v>85.653969710097982</v>
      </c>
      <c r="N496" s="12">
        <v>87.167650686471262</v>
      </c>
      <c r="O496" s="12">
        <v>89.114399069147865</v>
      </c>
      <c r="P496" s="12">
        <v>91.635357364123649</v>
      </c>
      <c r="Q496" s="12">
        <v>94.373287398143134</v>
      </c>
      <c r="R496" s="12">
        <v>96.022349265652196</v>
      </c>
      <c r="S496" s="12">
        <v>97.940281464617968</v>
      </c>
      <c r="T496" s="12">
        <v>99.038198959069049</v>
      </c>
      <c r="U496" s="12">
        <v>99.944735148347917</v>
      </c>
      <c r="V496" s="12">
        <v>100.46673861653267</v>
      </c>
      <c r="W496" s="12">
        <v>101.51829678057889</v>
      </c>
      <c r="X496" s="12">
        <v>101.92173575411074</v>
      </c>
      <c r="Y496" s="12">
        <v>102.30291618974977</v>
      </c>
      <c r="Z496" s="12">
        <v>101.86707902130684</v>
      </c>
      <c r="AA496" s="12">
        <v>101.18589713671206</v>
      </c>
      <c r="AB496" s="12">
        <v>100.9649215678409</v>
      </c>
      <c r="AC496" s="12">
        <v>100.54566273815381</v>
      </c>
      <c r="AD496" s="12">
        <v>100.32194862161424</v>
      </c>
      <c r="AE496" s="12">
        <v>100</v>
      </c>
      <c r="AF496" s="12">
        <v>99.682259973602442</v>
      </c>
      <c r="AG496" s="12">
        <v>98.975813452122779</v>
      </c>
      <c r="AH496" s="12">
        <v>98.743172929702197</v>
      </c>
      <c r="AI496" s="12">
        <v>98.436395172223911</v>
      </c>
      <c r="AJ496" s="12">
        <v>98.42585355532546</v>
      </c>
      <c r="AK496" s="12">
        <v>98.316864233988071</v>
      </c>
      <c r="AL496" s="12">
        <v>97.999494591684879</v>
      </c>
      <c r="AM496" s="12">
        <v>97.670552678192223</v>
      </c>
      <c r="AN496" s="12">
        <v>97.519204515730706</v>
      </c>
    </row>
    <row r="497" spans="1:40">
      <c r="A497" s="1" t="s">
        <v>524</v>
      </c>
      <c r="B497" s="1" t="s">
        <v>553</v>
      </c>
      <c r="D497" s="1" t="s">
        <v>687</v>
      </c>
      <c r="F497" s="1">
        <v>227</v>
      </c>
      <c r="G497" s="1" t="s">
        <v>264</v>
      </c>
      <c r="H497" s="1" t="str">
        <f t="shared" si="20"/>
        <v>227아파트</v>
      </c>
      <c r="I497" s="12">
        <v>86.283533424119156</v>
      </c>
      <c r="J497" s="12">
        <v>87.461021292402449</v>
      </c>
      <c r="K497" s="12">
        <v>88.69583558040766</v>
      </c>
      <c r="L497" s="12">
        <v>89.909757563605481</v>
      </c>
      <c r="M497" s="12">
        <v>89.876671692758379</v>
      </c>
      <c r="N497" s="12">
        <v>90.617590891125104</v>
      </c>
      <c r="O497" s="12">
        <v>91.728268231478339</v>
      </c>
      <c r="P497" s="12">
        <v>93.367322280308215</v>
      </c>
      <c r="Q497" s="12">
        <v>95.007808086751751</v>
      </c>
      <c r="R497" s="12">
        <v>96.402202223850395</v>
      </c>
      <c r="S497" s="12">
        <v>97.703253197735592</v>
      </c>
      <c r="T497" s="12">
        <v>98.638597372036003</v>
      </c>
      <c r="U497" s="12">
        <v>99.970142640814998</v>
      </c>
      <c r="V497" s="12">
        <v>99.970142640814998</v>
      </c>
      <c r="W497" s="12">
        <v>101.72316904859387</v>
      </c>
      <c r="X497" s="12">
        <v>101.78964601827543</v>
      </c>
      <c r="Y497" s="12">
        <v>101.98714026596821</v>
      </c>
      <c r="Z497" s="12">
        <v>101.96895020338368</v>
      </c>
      <c r="AA497" s="12">
        <v>101.66351792566941</v>
      </c>
      <c r="AB497" s="12">
        <v>102.85549358618934</v>
      </c>
      <c r="AC497" s="12">
        <v>101.41594055531537</v>
      </c>
      <c r="AD497" s="12">
        <v>101.29047186245519</v>
      </c>
      <c r="AE497" s="12">
        <v>100</v>
      </c>
      <c r="AF497" s="12">
        <v>97.703132724903611</v>
      </c>
      <c r="AG497" s="12">
        <v>96.681319583890456</v>
      </c>
      <c r="AH497" s="12">
        <v>96.324625938723457</v>
      </c>
      <c r="AI497" s="12">
        <v>96.200686444541404</v>
      </c>
      <c r="AJ497" s="12">
        <v>95.944512490972656</v>
      </c>
      <c r="AK497" s="12">
        <v>95.619662268198454</v>
      </c>
      <c r="AL497" s="12">
        <v>94.841629559459832</v>
      </c>
      <c r="AM497" s="12">
        <v>94.561071303093186</v>
      </c>
      <c r="AN497" s="12">
        <v>94.225175924646081</v>
      </c>
    </row>
    <row r="498" spans="1:40">
      <c r="A498" s="1" t="s">
        <v>524</v>
      </c>
      <c r="B498" s="1" t="s">
        <v>553</v>
      </c>
      <c r="D498" s="1" t="s">
        <v>688</v>
      </c>
      <c r="F498" s="1">
        <v>228</v>
      </c>
      <c r="G498" s="1" t="s">
        <v>264</v>
      </c>
      <c r="H498" s="1" t="str">
        <f t="shared" si="20"/>
        <v>228아파트</v>
      </c>
      <c r="U498" s="12">
        <v>101.63262589573527</v>
      </c>
      <c r="V498" s="12">
        <v>102.04718510799363</v>
      </c>
      <c r="W498" s="12">
        <v>103.47671711529682</v>
      </c>
      <c r="X498" s="12">
        <v>103.47671711529682</v>
      </c>
      <c r="Y498" s="12">
        <v>102.1614194228243</v>
      </c>
      <c r="Z498" s="12">
        <v>102.00312035554826</v>
      </c>
      <c r="AA498" s="12">
        <v>101.39188741642909</v>
      </c>
      <c r="AB498" s="12">
        <v>100.93802486019635</v>
      </c>
      <c r="AC498" s="12">
        <v>101.35050680424581</v>
      </c>
      <c r="AD498" s="12">
        <v>100.39117154577535</v>
      </c>
      <c r="AE498" s="12">
        <v>100</v>
      </c>
      <c r="AF498" s="12">
        <v>99.192548785170672</v>
      </c>
      <c r="AG498" s="12">
        <v>98.847366432725977</v>
      </c>
      <c r="AH498" s="12">
        <v>98.581270800441729</v>
      </c>
      <c r="AI498" s="12">
        <v>98.131820763011248</v>
      </c>
      <c r="AJ498" s="12">
        <v>98.151169733572402</v>
      </c>
      <c r="AK498" s="12">
        <v>98.068924663458617</v>
      </c>
      <c r="AL498" s="12">
        <v>98.278790181068359</v>
      </c>
      <c r="AM498" s="12">
        <v>98.018475214330124</v>
      </c>
      <c r="AN498" s="12">
        <v>97.762607355231765</v>
      </c>
    </row>
    <row r="499" spans="1:40">
      <c r="A499" s="1" t="s">
        <v>524</v>
      </c>
      <c r="B499" s="1" t="s">
        <v>553</v>
      </c>
      <c r="D499" s="1" t="s">
        <v>689</v>
      </c>
      <c r="F499" s="1">
        <v>229</v>
      </c>
      <c r="G499" s="1" t="s">
        <v>264</v>
      </c>
      <c r="H499" s="1" t="str">
        <f t="shared" si="20"/>
        <v>229아파트</v>
      </c>
      <c r="U499" s="12">
        <v>86.175041941399371</v>
      </c>
      <c r="V499" s="12">
        <v>86.175041941399371</v>
      </c>
      <c r="W499" s="12">
        <v>86.342411636364716</v>
      </c>
      <c r="X499" s="12">
        <v>86.532865607466746</v>
      </c>
      <c r="Y499" s="12">
        <v>87.742841854956538</v>
      </c>
      <c r="Z499" s="12">
        <v>88.348716937484426</v>
      </c>
      <c r="AA499" s="12">
        <v>92.4894590354982</v>
      </c>
      <c r="AB499" s="12">
        <v>95.412287344158742</v>
      </c>
      <c r="AC499" s="12">
        <v>96.971910315515117</v>
      </c>
      <c r="AD499" s="12">
        <v>98.121651199215805</v>
      </c>
      <c r="AE499" s="12">
        <v>100</v>
      </c>
      <c r="AF499" s="12">
        <v>100.78929508256429</v>
      </c>
      <c r="AG499" s="12">
        <v>101.1628589170426</v>
      </c>
      <c r="AH499" s="12">
        <v>101.65963669141533</v>
      </c>
      <c r="AI499" s="12">
        <v>101.96171152521727</v>
      </c>
      <c r="AJ499" s="12">
        <v>102.23355646769919</v>
      </c>
      <c r="AK499" s="12">
        <v>102.82349321571225</v>
      </c>
      <c r="AL499" s="12">
        <v>102.78186215121245</v>
      </c>
      <c r="AM499" s="12">
        <v>102.7625976506031</v>
      </c>
      <c r="AN499" s="12">
        <v>102.84596885423414</v>
      </c>
    </row>
    <row r="500" spans="1:40">
      <c r="A500" s="1" t="s">
        <v>524</v>
      </c>
      <c r="B500" s="1" t="s">
        <v>553</v>
      </c>
      <c r="D500" s="1" t="s">
        <v>690</v>
      </c>
      <c r="F500" s="1">
        <v>230</v>
      </c>
      <c r="G500" s="1" t="s">
        <v>264</v>
      </c>
      <c r="H500" s="1" t="str">
        <f t="shared" si="20"/>
        <v>230아파트</v>
      </c>
      <c r="U500" s="12">
        <v>101.69978226454012</v>
      </c>
      <c r="V500" s="12">
        <v>102.26236001781199</v>
      </c>
      <c r="W500" s="12">
        <v>102.41579291510845</v>
      </c>
      <c r="X500" s="12">
        <v>104.09002480091867</v>
      </c>
      <c r="Y500" s="12">
        <v>104.09002480091867</v>
      </c>
      <c r="Z500" s="12">
        <v>104.2482398820602</v>
      </c>
      <c r="AA500" s="12">
        <v>103.14953358734658</v>
      </c>
      <c r="AB500" s="12">
        <v>101.84035404004025</v>
      </c>
      <c r="AC500" s="12">
        <v>101.21076582030915</v>
      </c>
      <c r="AD500" s="12">
        <v>100.36185111509407</v>
      </c>
      <c r="AE500" s="12">
        <v>100</v>
      </c>
      <c r="AF500" s="12">
        <v>99.900078974138594</v>
      </c>
      <c r="AG500" s="12">
        <v>98.884449956480751</v>
      </c>
      <c r="AH500" s="12">
        <v>99.05162599345357</v>
      </c>
      <c r="AI500" s="12">
        <v>99.302496078754672</v>
      </c>
      <c r="AJ500" s="12">
        <v>99.514227481060175</v>
      </c>
      <c r="AK500" s="12">
        <v>99.841404496933833</v>
      </c>
      <c r="AL500" s="12">
        <v>99.739021710910222</v>
      </c>
      <c r="AM500" s="12">
        <v>99.767030331170176</v>
      </c>
      <c r="AN500" s="12">
        <v>99.687456336525415</v>
      </c>
    </row>
    <row r="501" spans="1:40">
      <c r="A501" s="1" t="s">
        <v>524</v>
      </c>
      <c r="B501" s="1" t="s">
        <v>554</v>
      </c>
      <c r="F501" s="1">
        <v>231</v>
      </c>
      <c r="G501" s="1" t="s">
        <v>264</v>
      </c>
      <c r="H501" s="1" t="str">
        <f t="shared" si="20"/>
        <v>231아파트</v>
      </c>
      <c r="I501" s="12">
        <v>85.211861495944291</v>
      </c>
      <c r="J501" s="12">
        <v>85.918874965378876</v>
      </c>
      <c r="K501" s="12">
        <v>86.956345572246406</v>
      </c>
      <c r="L501" s="12">
        <v>88.095813347350614</v>
      </c>
      <c r="M501" s="12">
        <v>89.323665207381524</v>
      </c>
      <c r="N501" s="12">
        <v>90.702708721812158</v>
      </c>
      <c r="O501" s="12">
        <v>90.957963885650031</v>
      </c>
      <c r="P501" s="12">
        <v>91.630186438613123</v>
      </c>
      <c r="Q501" s="12">
        <v>92.571217401500874</v>
      </c>
      <c r="R501" s="12">
        <v>93.591200649743456</v>
      </c>
      <c r="S501" s="12">
        <v>95.615350526053462</v>
      </c>
      <c r="T501" s="12">
        <v>97.261827186813861</v>
      </c>
      <c r="U501" s="12">
        <v>98.416393184868483</v>
      </c>
      <c r="V501" s="12">
        <v>98.740016600461999</v>
      </c>
      <c r="W501" s="12">
        <v>98.542766377501408</v>
      </c>
      <c r="X501" s="12">
        <v>99.235842544865832</v>
      </c>
      <c r="Y501" s="12">
        <v>99.437346742419905</v>
      </c>
      <c r="Z501" s="12">
        <v>99.859849883615098</v>
      </c>
      <c r="AA501" s="12">
        <v>99.816995758952359</v>
      </c>
      <c r="AB501" s="12">
        <v>100.06837469796767</v>
      </c>
      <c r="AC501" s="12">
        <v>100.29116741025197</v>
      </c>
      <c r="AD501" s="12">
        <v>100.36400293309808</v>
      </c>
      <c r="AE501" s="12">
        <v>100</v>
      </c>
      <c r="AF501" s="12">
        <v>99.836092640450673</v>
      </c>
      <c r="AG501" s="12">
        <v>99.78374467555264</v>
      </c>
      <c r="AH501" s="12">
        <v>99.511472920469913</v>
      </c>
      <c r="AI501" s="12">
        <v>99.312808145699663</v>
      </c>
      <c r="AJ501" s="12">
        <v>99.072744153256664</v>
      </c>
      <c r="AK501" s="12">
        <v>98.928044793625034</v>
      </c>
      <c r="AL501" s="12">
        <v>98.762760503498129</v>
      </c>
      <c r="AM501" s="12">
        <v>98.437354521483428</v>
      </c>
      <c r="AN501" s="12">
        <v>98.168033863269414</v>
      </c>
    </row>
    <row r="502" spans="1:40">
      <c r="A502" s="1" t="s">
        <v>524</v>
      </c>
      <c r="B502" s="1" t="s">
        <v>554</v>
      </c>
      <c r="D502" s="1" t="s">
        <v>691</v>
      </c>
      <c r="F502" s="1">
        <v>232</v>
      </c>
      <c r="G502" s="1" t="s">
        <v>264</v>
      </c>
      <c r="H502" s="1" t="str">
        <f t="shared" si="20"/>
        <v>232아파트</v>
      </c>
      <c r="I502" s="12">
        <v>78.833206236396919</v>
      </c>
      <c r="J502" s="12">
        <v>80.162601991026278</v>
      </c>
      <c r="K502" s="12">
        <v>81.89193393541531</v>
      </c>
      <c r="L502" s="12">
        <v>83.56369925930656</v>
      </c>
      <c r="M502" s="12">
        <v>87.827699324195677</v>
      </c>
      <c r="N502" s="12">
        <v>90.469352478448712</v>
      </c>
      <c r="O502" s="12">
        <v>90.720967095832563</v>
      </c>
      <c r="P502" s="12">
        <v>91.820170067414978</v>
      </c>
      <c r="Q502" s="12">
        <v>92.90334359788649</v>
      </c>
      <c r="R502" s="12">
        <v>93.769609923986195</v>
      </c>
      <c r="S502" s="12">
        <v>95.102733772318018</v>
      </c>
      <c r="T502" s="12">
        <v>96.505312400077628</v>
      </c>
      <c r="U502" s="12">
        <v>96.533508026728498</v>
      </c>
      <c r="V502" s="12">
        <v>97.522322768955149</v>
      </c>
      <c r="W502" s="12">
        <v>96.810606549387558</v>
      </c>
      <c r="X502" s="12">
        <v>99.042468754067229</v>
      </c>
      <c r="Y502" s="12">
        <v>99.181370925451887</v>
      </c>
      <c r="Z502" s="12">
        <v>100.66194270794183</v>
      </c>
      <c r="AA502" s="12">
        <v>100.32890642263328</v>
      </c>
      <c r="AB502" s="12">
        <v>100.64796035729239</v>
      </c>
      <c r="AC502" s="12">
        <v>100.84044100464824</v>
      </c>
      <c r="AD502" s="12">
        <v>100.99104669018561</v>
      </c>
      <c r="AE502" s="12">
        <v>100</v>
      </c>
      <c r="AF502" s="12">
        <v>100.06669458481872</v>
      </c>
      <c r="AG502" s="12">
        <v>99.867529162024766</v>
      </c>
      <c r="AH502" s="12">
        <v>99.422631398141476</v>
      </c>
      <c r="AI502" s="12">
        <v>99.273318628620473</v>
      </c>
      <c r="AJ502" s="12">
        <v>98.746656052125815</v>
      </c>
      <c r="AK502" s="12">
        <v>98.559508678842988</v>
      </c>
      <c r="AL502" s="12">
        <v>98.365558435660489</v>
      </c>
      <c r="AM502" s="12">
        <v>97.762694273631439</v>
      </c>
      <c r="AN502" s="12">
        <v>97.418287309312618</v>
      </c>
    </row>
    <row r="503" spans="1:40">
      <c r="A503" s="1" t="s">
        <v>524</v>
      </c>
      <c r="B503" s="1" t="s">
        <v>554</v>
      </c>
      <c r="D503" s="1" t="s">
        <v>692</v>
      </c>
      <c r="F503" s="1">
        <v>233</v>
      </c>
      <c r="G503" s="1" t="s">
        <v>264</v>
      </c>
      <c r="H503" s="1" t="str">
        <f t="shared" si="20"/>
        <v>233아파트</v>
      </c>
      <c r="I503" s="12">
        <v>92.257032126824924</v>
      </c>
      <c r="J503" s="12">
        <v>92.476288635257234</v>
      </c>
      <c r="K503" s="12">
        <v>93.004647082973591</v>
      </c>
      <c r="L503" s="12">
        <v>93.004647082973591</v>
      </c>
      <c r="M503" s="12">
        <v>91.960148835040513</v>
      </c>
      <c r="N503" s="12">
        <v>93.004647082973591</v>
      </c>
      <c r="O503" s="12">
        <v>93.47516126659319</v>
      </c>
      <c r="P503" s="12">
        <v>94.513707512627875</v>
      </c>
      <c r="Q503" s="12">
        <v>95.331223074563141</v>
      </c>
      <c r="R503" s="12">
        <v>95.931756947350991</v>
      </c>
      <c r="S503" s="12">
        <v>97.337155663544465</v>
      </c>
      <c r="T503" s="12">
        <v>99.035475002835256</v>
      </c>
      <c r="U503" s="12">
        <v>99.592566616942548</v>
      </c>
      <c r="V503" s="12">
        <v>99.803192782987438</v>
      </c>
      <c r="W503" s="12">
        <v>99.949282956216919</v>
      </c>
      <c r="X503" s="12">
        <v>99.949282956216919</v>
      </c>
      <c r="Y503" s="12">
        <v>99.941755849406192</v>
      </c>
      <c r="Z503" s="12">
        <v>100.02558380332617</v>
      </c>
      <c r="AA503" s="12">
        <v>99.976779780645629</v>
      </c>
      <c r="AB503" s="12">
        <v>99.95964060586266</v>
      </c>
      <c r="AC503" s="12">
        <v>99.940785551949077</v>
      </c>
      <c r="AD503" s="12">
        <v>99.929400758451166</v>
      </c>
      <c r="AE503" s="12">
        <v>100</v>
      </c>
      <c r="AF503" s="12">
        <v>99.804628467326268</v>
      </c>
      <c r="AG503" s="12">
        <v>99.758287822268727</v>
      </c>
      <c r="AH503" s="12">
        <v>99.673522347556613</v>
      </c>
      <c r="AI503" s="12">
        <v>99.589339022835333</v>
      </c>
      <c r="AJ503" s="12">
        <v>99.664817541530823</v>
      </c>
      <c r="AK503" s="12">
        <v>99.638109854467729</v>
      </c>
      <c r="AL503" s="12">
        <v>99.493860702222008</v>
      </c>
      <c r="AM503" s="12">
        <v>99.29304662928871</v>
      </c>
      <c r="AN503" s="12">
        <v>99.182211733924689</v>
      </c>
    </row>
    <row r="504" spans="1:40">
      <c r="A504" s="1" t="s">
        <v>524</v>
      </c>
      <c r="B504" s="1" t="s">
        <v>554</v>
      </c>
      <c r="D504" s="1" t="s">
        <v>693</v>
      </c>
      <c r="F504" s="1">
        <v>234</v>
      </c>
      <c r="G504" s="1" t="s">
        <v>264</v>
      </c>
      <c r="H504" s="1" t="str">
        <f t="shared" si="20"/>
        <v>234아파트</v>
      </c>
      <c r="I504" s="12">
        <v>87.887983317743092</v>
      </c>
      <c r="J504" s="12">
        <v>88.365679708642887</v>
      </c>
      <c r="K504" s="12">
        <v>88.850666551925329</v>
      </c>
      <c r="L504" s="12">
        <v>89.385069581921414</v>
      </c>
      <c r="M504" s="12">
        <v>89.765416429389006</v>
      </c>
      <c r="N504" s="12">
        <v>90.429295244832687</v>
      </c>
      <c r="O504" s="12">
        <v>90.566385287570512</v>
      </c>
      <c r="P504" s="12">
        <v>90.725927023533714</v>
      </c>
      <c r="Q504" s="12">
        <v>92.043102134286997</v>
      </c>
      <c r="R504" s="12">
        <v>93.337483874303061</v>
      </c>
      <c r="S504" s="12">
        <v>96.188751486908956</v>
      </c>
      <c r="T504" s="12">
        <v>97.89635597463311</v>
      </c>
      <c r="U504" s="12">
        <v>100.9151054654113</v>
      </c>
      <c r="V504" s="12">
        <v>100.94915860764937</v>
      </c>
      <c r="W504" s="12">
        <v>100.86643231549766</v>
      </c>
      <c r="X504" s="12">
        <v>100.8951400842064</v>
      </c>
      <c r="Y504" s="12">
        <v>100.85518451076338</v>
      </c>
      <c r="Z504" s="12">
        <v>100.7979950339151</v>
      </c>
      <c r="AA504" s="12">
        <v>100.75355147312612</v>
      </c>
      <c r="AB504" s="12">
        <v>100.71522786207088</v>
      </c>
      <c r="AC504" s="12">
        <v>100.71522786207088</v>
      </c>
      <c r="AD504" s="12">
        <v>100.56873113657215</v>
      </c>
      <c r="AE504" s="12">
        <v>100</v>
      </c>
      <c r="AF504" s="12">
        <v>99.519497452380207</v>
      </c>
      <c r="AG504" s="12">
        <v>99.47245278419058</v>
      </c>
      <c r="AH504" s="12">
        <v>99.059381859079792</v>
      </c>
      <c r="AI504" s="12">
        <v>98.491333417877783</v>
      </c>
      <c r="AJ504" s="12">
        <v>98.163014966725726</v>
      </c>
      <c r="AK504" s="12">
        <v>97.762290619407494</v>
      </c>
      <c r="AL504" s="12">
        <v>97.458242300194968</v>
      </c>
      <c r="AM504" s="12">
        <v>97.085769706798658</v>
      </c>
      <c r="AN504" s="12">
        <v>96.793416176203024</v>
      </c>
    </row>
    <row r="505" spans="1:40">
      <c r="A505" s="1" t="s">
        <v>524</v>
      </c>
      <c r="B505" s="1" t="s">
        <v>554</v>
      </c>
      <c r="D505" s="1" t="s">
        <v>694</v>
      </c>
      <c r="F505" s="1">
        <v>235</v>
      </c>
      <c r="G505" s="1" t="s">
        <v>264</v>
      </c>
      <c r="H505" s="1" t="str">
        <f t="shared" si="20"/>
        <v>235아파트</v>
      </c>
      <c r="U505" s="12">
        <v>87.359856880909817</v>
      </c>
      <c r="V505" s="12">
        <v>87.359856880909817</v>
      </c>
      <c r="W505" s="12">
        <v>87.984498544257221</v>
      </c>
      <c r="X505" s="12">
        <v>88.86981768605331</v>
      </c>
      <c r="Y505" s="12">
        <v>89.510084374978092</v>
      </c>
      <c r="Z505" s="12">
        <v>90.571474721008144</v>
      </c>
      <c r="AA505" s="12">
        <v>92.778291169408277</v>
      </c>
      <c r="AB505" s="12">
        <v>96.837491990758039</v>
      </c>
      <c r="AC505" s="12">
        <v>98.165904485497379</v>
      </c>
      <c r="AD505" s="12">
        <v>100</v>
      </c>
      <c r="AE505" s="12">
        <v>100</v>
      </c>
      <c r="AF505" s="12">
        <v>99.927495467447685</v>
      </c>
      <c r="AG505" s="12">
        <v>99.882441118952258</v>
      </c>
      <c r="AH505" s="12">
        <v>100.48803275866003</v>
      </c>
      <c r="AI505" s="12">
        <v>100.82466554522259</v>
      </c>
      <c r="AJ505" s="12">
        <v>101.07939234697407</v>
      </c>
      <c r="AK505" s="12">
        <v>101.42739064335507</v>
      </c>
      <c r="AL505" s="12">
        <v>101.66339108901528</v>
      </c>
      <c r="AM505" s="12">
        <v>101.83896512261464</v>
      </c>
      <c r="AN505" s="12">
        <v>101.41230182384693</v>
      </c>
    </row>
    <row r="506" spans="1:40">
      <c r="A506" s="1" t="s">
        <v>524</v>
      </c>
      <c r="B506" s="1" t="s">
        <v>554</v>
      </c>
      <c r="D506" s="1" t="s">
        <v>695</v>
      </c>
      <c r="F506" s="1">
        <v>236</v>
      </c>
      <c r="G506" s="1" t="s">
        <v>264</v>
      </c>
      <c r="H506" s="1" t="str">
        <f t="shared" si="20"/>
        <v>236아파트</v>
      </c>
      <c r="I506" s="12">
        <v>86.562706609890483</v>
      </c>
      <c r="J506" s="12">
        <v>87.046809310395446</v>
      </c>
      <c r="K506" s="12">
        <v>88.387990086004805</v>
      </c>
      <c r="L506" s="12">
        <v>91.560866425382656</v>
      </c>
      <c r="M506" s="12">
        <v>91.363114172706801</v>
      </c>
      <c r="N506" s="12">
        <v>91.86033208743423</v>
      </c>
      <c r="O506" s="12">
        <v>91.960566475008335</v>
      </c>
      <c r="P506" s="12">
        <v>91.989594701424267</v>
      </c>
      <c r="Q506" s="12">
        <v>92.137654913437444</v>
      </c>
      <c r="R506" s="12">
        <v>93.814106623515656</v>
      </c>
      <c r="S506" s="12">
        <v>97.114196274525753</v>
      </c>
      <c r="T506" s="12">
        <v>99.20154400388536</v>
      </c>
      <c r="U506" s="12">
        <v>100.28821215839436</v>
      </c>
      <c r="V506" s="12">
        <v>100.34080142333178</v>
      </c>
      <c r="W506" s="12">
        <v>100.44017253713082</v>
      </c>
      <c r="X506" s="12">
        <v>100.4053934385641</v>
      </c>
      <c r="Y506" s="12">
        <v>100.2757013481805</v>
      </c>
      <c r="Z506" s="12">
        <v>100.19321649904492</v>
      </c>
      <c r="AA506" s="12">
        <v>100.13729318817782</v>
      </c>
      <c r="AB506" s="12">
        <v>100.13747540291554</v>
      </c>
      <c r="AC506" s="12">
        <v>100.12532225301099</v>
      </c>
      <c r="AD506" s="12">
        <v>99.976660114640438</v>
      </c>
      <c r="AE506" s="12">
        <v>100</v>
      </c>
      <c r="AF506" s="12">
        <v>99.711053963500703</v>
      </c>
      <c r="AG506" s="12">
        <v>99.605879200990074</v>
      </c>
      <c r="AH506" s="12">
        <v>99.164122529112205</v>
      </c>
      <c r="AI506" s="12">
        <v>98.904837167526679</v>
      </c>
      <c r="AJ506" s="12">
        <v>98.805694245340732</v>
      </c>
      <c r="AK506" s="12">
        <v>98.759411948617412</v>
      </c>
      <c r="AL506" s="12">
        <v>98.588894004055788</v>
      </c>
      <c r="AM506" s="12">
        <v>98.294972812080843</v>
      </c>
      <c r="AN506" s="12">
        <v>97.96258585407476</v>
      </c>
    </row>
    <row r="507" spans="1:40">
      <c r="A507" s="1" t="s">
        <v>524</v>
      </c>
      <c r="B507" s="1" t="s">
        <v>554</v>
      </c>
      <c r="D507" s="1" t="s">
        <v>696</v>
      </c>
      <c r="F507" s="1">
        <v>237</v>
      </c>
      <c r="G507" s="1" t="s">
        <v>264</v>
      </c>
      <c r="H507" s="1" t="str">
        <f t="shared" si="20"/>
        <v>237아파트</v>
      </c>
      <c r="U507" s="12">
        <v>106.9368989394322</v>
      </c>
      <c r="V507" s="12">
        <v>105.11217095437586</v>
      </c>
      <c r="W507" s="12">
        <v>99.822234754689148</v>
      </c>
      <c r="X507" s="12">
        <v>99.903526488639088</v>
      </c>
      <c r="Y507" s="12">
        <v>99.559114221066906</v>
      </c>
      <c r="Z507" s="12">
        <v>99.137689587488651</v>
      </c>
      <c r="AA507" s="12">
        <v>99.326205586355513</v>
      </c>
      <c r="AB507" s="12">
        <v>99.354292384558391</v>
      </c>
      <c r="AC507" s="12">
        <v>99.344162140983642</v>
      </c>
      <c r="AD507" s="12">
        <v>99.738024268521798</v>
      </c>
      <c r="AE507" s="12">
        <v>100</v>
      </c>
      <c r="AF507" s="12">
        <v>100.28505304690481</v>
      </c>
      <c r="AG507" s="12">
        <v>101.11086796893321</v>
      </c>
      <c r="AH507" s="12">
        <v>100.93497017184585</v>
      </c>
      <c r="AI507" s="12">
        <v>101.3227496385785</v>
      </c>
      <c r="AJ507" s="12">
        <v>100.89881955503218</v>
      </c>
      <c r="AK507" s="12">
        <v>100.07033956959779</v>
      </c>
      <c r="AL507" s="12">
        <v>100.18151041382883</v>
      </c>
      <c r="AM507" s="12">
        <v>100.17721874740948</v>
      </c>
      <c r="AN507" s="12">
        <v>99.515239235113256</v>
      </c>
    </row>
    <row r="508" spans="1:40">
      <c r="A508" s="1" t="s">
        <v>524</v>
      </c>
      <c r="B508" s="1" t="s">
        <v>555</v>
      </c>
      <c r="F508" s="1">
        <v>238</v>
      </c>
      <c r="G508" s="1" t="s">
        <v>264</v>
      </c>
      <c r="H508" s="1" t="str">
        <f t="shared" si="20"/>
        <v>238아파트</v>
      </c>
      <c r="I508" s="12">
        <v>84.978549607705943</v>
      </c>
      <c r="J508" s="12">
        <v>85.253377338394969</v>
      </c>
      <c r="K508" s="12">
        <v>86.347128320239605</v>
      </c>
      <c r="L508" s="12">
        <v>87.349962868265123</v>
      </c>
      <c r="M508" s="12">
        <v>87.496226775873311</v>
      </c>
      <c r="N508" s="12">
        <v>88.142538872686103</v>
      </c>
      <c r="O508" s="12">
        <v>88.655590623628186</v>
      </c>
      <c r="P508" s="12">
        <v>89.317897455815455</v>
      </c>
      <c r="Q508" s="12">
        <v>90.277628297676898</v>
      </c>
      <c r="R508" s="12">
        <v>91.208938962141545</v>
      </c>
      <c r="S508" s="12">
        <v>92.512696399539905</v>
      </c>
      <c r="T508" s="12">
        <v>93.321990360706863</v>
      </c>
      <c r="U508" s="12">
        <v>94.560717037184929</v>
      </c>
      <c r="V508" s="12">
        <v>94.857004304705825</v>
      </c>
      <c r="W508" s="12">
        <v>95.635972199470885</v>
      </c>
      <c r="X508" s="12">
        <v>96.147056756581051</v>
      </c>
      <c r="Y508" s="12">
        <v>96.646912976071732</v>
      </c>
      <c r="Z508" s="12">
        <v>97.098113350220075</v>
      </c>
      <c r="AA508" s="12">
        <v>97.528634847890103</v>
      </c>
      <c r="AB508" s="12">
        <v>98.231459263166656</v>
      </c>
      <c r="AC508" s="12">
        <v>98.954293499565452</v>
      </c>
      <c r="AD508" s="12">
        <v>99.464735546083148</v>
      </c>
      <c r="AE508" s="12">
        <v>100</v>
      </c>
      <c r="AF508" s="12">
        <v>100.54324414414302</v>
      </c>
      <c r="AG508" s="12">
        <v>101.19928443871169</v>
      </c>
      <c r="AH508" s="12">
        <v>101.68663079859499</v>
      </c>
      <c r="AI508" s="12">
        <v>102.3515110238463</v>
      </c>
      <c r="AJ508" s="12">
        <v>103.0717812199717</v>
      </c>
      <c r="AK508" s="12">
        <v>103.98192384330562</v>
      </c>
      <c r="AL508" s="12">
        <v>104.80022777029438</v>
      </c>
      <c r="AM508" s="12">
        <v>106.11803297964492</v>
      </c>
      <c r="AN508" s="12">
        <v>106.70749387461922</v>
      </c>
    </row>
    <row r="509" spans="1:40">
      <c r="A509" s="1" t="s">
        <v>524</v>
      </c>
      <c r="B509" s="1" t="s">
        <v>555</v>
      </c>
      <c r="D509" s="1" t="s">
        <v>697</v>
      </c>
      <c r="F509" s="1">
        <v>239</v>
      </c>
      <c r="G509" s="1" t="s">
        <v>264</v>
      </c>
      <c r="H509" s="1" t="str">
        <f t="shared" si="20"/>
        <v>239아파트</v>
      </c>
      <c r="U509" s="12">
        <v>93.585450917118692</v>
      </c>
      <c r="V509" s="12">
        <v>93.700557855308119</v>
      </c>
      <c r="W509" s="12">
        <v>94.770209537542044</v>
      </c>
      <c r="X509" s="12">
        <v>95.018454994401125</v>
      </c>
      <c r="Y509" s="12">
        <v>95.311742960764619</v>
      </c>
      <c r="Z509" s="12">
        <v>96.215345640062807</v>
      </c>
      <c r="AA509" s="12">
        <v>96.409174353112647</v>
      </c>
      <c r="AB509" s="12">
        <v>97.621519362864134</v>
      </c>
      <c r="AC509" s="12">
        <v>98.6517572712835</v>
      </c>
      <c r="AD509" s="12">
        <v>99.58056679250754</v>
      </c>
      <c r="AE509" s="12">
        <v>100</v>
      </c>
      <c r="AF509" s="12">
        <v>100.61320746397038</v>
      </c>
      <c r="AG509" s="12">
        <v>101.38495862256691</v>
      </c>
      <c r="AH509" s="12">
        <v>101.75509044672549</v>
      </c>
      <c r="AI509" s="12">
        <v>102.46411431198381</v>
      </c>
      <c r="AJ509" s="12">
        <v>103.19544356940327</v>
      </c>
      <c r="AK509" s="12">
        <v>104.46195046264548</v>
      </c>
      <c r="AL509" s="12">
        <v>105.7907459998227</v>
      </c>
      <c r="AM509" s="12">
        <v>107.45596640991522</v>
      </c>
      <c r="AN509" s="12">
        <v>107.64145461482909</v>
      </c>
    </row>
    <row r="510" spans="1:40">
      <c r="A510" s="1" t="s">
        <v>524</v>
      </c>
      <c r="B510" s="1" t="s">
        <v>555</v>
      </c>
      <c r="D510" s="1" t="s">
        <v>698</v>
      </c>
      <c r="F510" s="1">
        <v>240</v>
      </c>
      <c r="G510" s="1" t="s">
        <v>264</v>
      </c>
      <c r="H510" s="1" t="str">
        <f t="shared" si="20"/>
        <v>240아파트</v>
      </c>
      <c r="I510" s="12">
        <v>80.678987588730593</v>
      </c>
      <c r="J510" s="12">
        <v>81.200507259986068</v>
      </c>
      <c r="K510" s="12">
        <v>82.762209326634064</v>
      </c>
      <c r="L510" s="12">
        <v>84.389528764087288</v>
      </c>
      <c r="M510" s="12">
        <v>85.057350126995374</v>
      </c>
      <c r="N510" s="12">
        <v>85.743615532059906</v>
      </c>
      <c r="O510" s="12">
        <v>86.338667933444597</v>
      </c>
      <c r="P510" s="12">
        <v>86.88218177489081</v>
      </c>
      <c r="Q510" s="12">
        <v>88.114291281152006</v>
      </c>
      <c r="R510" s="12">
        <v>89.354214372639191</v>
      </c>
      <c r="S510" s="12">
        <v>90.918102782274801</v>
      </c>
      <c r="T510" s="12">
        <v>91.899161178591783</v>
      </c>
      <c r="U510" s="12">
        <v>93.958991643629005</v>
      </c>
      <c r="V510" s="12">
        <v>94.287066195644769</v>
      </c>
      <c r="W510" s="12">
        <v>95.588497775371039</v>
      </c>
      <c r="X510" s="12">
        <v>96.840107312458585</v>
      </c>
      <c r="Y510" s="12">
        <v>97.308391329174853</v>
      </c>
      <c r="Z510" s="12">
        <v>97.523320551346615</v>
      </c>
      <c r="AA510" s="12">
        <v>98.49501094701526</v>
      </c>
      <c r="AB510" s="12">
        <v>98.594773336212143</v>
      </c>
      <c r="AC510" s="12">
        <v>99.584969579879314</v>
      </c>
      <c r="AD510" s="12">
        <v>99.711818777253825</v>
      </c>
      <c r="AE510" s="12">
        <v>100</v>
      </c>
      <c r="AF510" s="12">
        <v>100.52567975967905</v>
      </c>
      <c r="AG510" s="12">
        <v>101.22162456248982</v>
      </c>
      <c r="AH510" s="12">
        <v>102.28800954847858</v>
      </c>
      <c r="AI510" s="12">
        <v>103.19477812889231</v>
      </c>
      <c r="AJ510" s="12">
        <v>103.90583771711941</v>
      </c>
      <c r="AK510" s="12">
        <v>105.40496097694844</v>
      </c>
      <c r="AL510" s="12">
        <v>106.65090019607241</v>
      </c>
      <c r="AM510" s="12">
        <v>108.41159204859485</v>
      </c>
      <c r="AN510" s="12">
        <v>109.17773301924908</v>
      </c>
    </row>
    <row r="511" spans="1:40">
      <c r="A511" s="1" t="s">
        <v>524</v>
      </c>
      <c r="B511" s="1" t="s">
        <v>555</v>
      </c>
      <c r="D511" s="1" t="s">
        <v>699</v>
      </c>
      <c r="F511" s="1">
        <v>241</v>
      </c>
      <c r="G511" s="1" t="s">
        <v>264</v>
      </c>
      <c r="H511" s="1" t="str">
        <f t="shared" si="20"/>
        <v>241아파트</v>
      </c>
      <c r="I511" s="12">
        <v>88.778536262521669</v>
      </c>
      <c r="J511" s="12">
        <v>88.778919779690327</v>
      </c>
      <c r="K511" s="12">
        <v>89.342182163290801</v>
      </c>
      <c r="L511" s="12">
        <v>90.020395120220698</v>
      </c>
      <c r="M511" s="12">
        <v>89.924050910760542</v>
      </c>
      <c r="N511" s="12">
        <v>90.392135780033229</v>
      </c>
      <c r="O511" s="12">
        <v>90.644177345514777</v>
      </c>
      <c r="P511" s="12">
        <v>91.15878576760997</v>
      </c>
      <c r="Q511" s="12">
        <v>91.761244836643272</v>
      </c>
      <c r="R511" s="12">
        <v>92.344403590399438</v>
      </c>
      <c r="S511" s="12">
        <v>92.988536683511015</v>
      </c>
      <c r="T511" s="12">
        <v>93.521881659174042</v>
      </c>
      <c r="U511" s="12">
        <v>94.147633369637191</v>
      </c>
      <c r="V511" s="12">
        <v>94.393286374679164</v>
      </c>
      <c r="W511" s="12">
        <v>94.890273229119813</v>
      </c>
      <c r="X511" s="12">
        <v>95.21959675835997</v>
      </c>
      <c r="Y511" s="12">
        <v>95.879053958454378</v>
      </c>
      <c r="Z511" s="12">
        <v>96.328550330603179</v>
      </c>
      <c r="AA511" s="12">
        <v>96.743027811822941</v>
      </c>
      <c r="AB511" s="12">
        <v>97.730782306910029</v>
      </c>
      <c r="AC511" s="12">
        <v>98.606666543739152</v>
      </c>
      <c r="AD511" s="12">
        <v>99.26840347851504</v>
      </c>
      <c r="AE511" s="12">
        <v>100</v>
      </c>
      <c r="AF511" s="12">
        <v>100.47100827333033</v>
      </c>
      <c r="AG511" s="12">
        <v>101.55841278986881</v>
      </c>
      <c r="AH511" s="12">
        <v>101.98234249515355</v>
      </c>
      <c r="AI511" s="12">
        <v>102.6307808502184</v>
      </c>
      <c r="AJ511" s="12">
        <v>103.52313128403152</v>
      </c>
      <c r="AK511" s="12">
        <v>104.31802824438432</v>
      </c>
      <c r="AL511" s="12">
        <v>105.44237838051392</v>
      </c>
      <c r="AM511" s="12">
        <v>106.69791403718192</v>
      </c>
      <c r="AN511" s="12">
        <v>107.09625569725148</v>
      </c>
    </row>
    <row r="512" spans="1:40">
      <c r="A512" s="1" t="s">
        <v>524</v>
      </c>
      <c r="B512" s="1" t="s">
        <v>555</v>
      </c>
      <c r="D512" s="1" t="s">
        <v>699</v>
      </c>
      <c r="E512" s="1" t="s">
        <v>631</v>
      </c>
      <c r="F512" s="1">
        <v>242</v>
      </c>
      <c r="G512" s="1" t="s">
        <v>264</v>
      </c>
      <c r="H512" s="1" t="str">
        <f t="shared" si="20"/>
        <v>242아파트</v>
      </c>
      <c r="I512" s="12">
        <v>90.116218660583641</v>
      </c>
      <c r="J512" s="12">
        <v>90.027437784546009</v>
      </c>
      <c r="K512" s="12">
        <v>90.725922517655079</v>
      </c>
      <c r="L512" s="12">
        <v>91.266770094209505</v>
      </c>
      <c r="M512" s="12">
        <v>91.018325833742367</v>
      </c>
      <c r="N512" s="12">
        <v>91.609234141959121</v>
      </c>
      <c r="O512" s="12">
        <v>91.785806511798128</v>
      </c>
      <c r="P512" s="12">
        <v>91.681183225122837</v>
      </c>
      <c r="Q512" s="12">
        <v>92.075022583385802</v>
      </c>
      <c r="R512" s="12">
        <v>92.28889759631592</v>
      </c>
      <c r="S512" s="12">
        <v>92.859307428269986</v>
      </c>
      <c r="T512" s="12">
        <v>93.446881726003113</v>
      </c>
      <c r="U512" s="12">
        <v>93.857235217534551</v>
      </c>
      <c r="V512" s="12">
        <v>94.183437532067089</v>
      </c>
      <c r="W512" s="12">
        <v>94.899603285909819</v>
      </c>
      <c r="X512" s="12">
        <v>95.503949328630355</v>
      </c>
      <c r="Y512" s="12">
        <v>95.767354005541023</v>
      </c>
      <c r="Z512" s="12">
        <v>96.618148558339968</v>
      </c>
      <c r="AA512" s="12">
        <v>97.064155868897785</v>
      </c>
      <c r="AB512" s="12">
        <v>98.103296792735307</v>
      </c>
      <c r="AC512" s="12">
        <v>98.594473197765325</v>
      </c>
      <c r="AD512" s="12">
        <v>99.338612545040988</v>
      </c>
      <c r="AE512" s="12">
        <v>100</v>
      </c>
      <c r="AF512" s="12">
        <v>101.02160511863447</v>
      </c>
      <c r="AG512" s="12">
        <v>102.50718065881253</v>
      </c>
      <c r="AH512" s="12">
        <v>103.18689184770655</v>
      </c>
      <c r="AI512" s="12">
        <v>104.03640800101448</v>
      </c>
      <c r="AJ512" s="12">
        <v>105.3147295357473</v>
      </c>
      <c r="AK512" s="12">
        <v>106.09064853584221</v>
      </c>
      <c r="AL512" s="12">
        <v>107.56116520566333</v>
      </c>
      <c r="AM512" s="12">
        <v>108.77550425771119</v>
      </c>
      <c r="AN512" s="12">
        <v>109.30727474703114</v>
      </c>
    </row>
    <row r="513" spans="1:40">
      <c r="A513" s="1" t="s">
        <v>524</v>
      </c>
      <c r="B513" s="1" t="s">
        <v>555</v>
      </c>
      <c r="D513" s="1" t="s">
        <v>699</v>
      </c>
      <c r="E513" s="1" t="s">
        <v>645</v>
      </c>
      <c r="F513" s="1">
        <v>243</v>
      </c>
      <c r="G513" s="1" t="s">
        <v>264</v>
      </c>
      <c r="H513" s="1" t="str">
        <f t="shared" si="20"/>
        <v>243아파트</v>
      </c>
      <c r="I513" s="12">
        <v>87.930743574708885</v>
      </c>
      <c r="J513" s="12">
        <v>87.986849502684052</v>
      </c>
      <c r="K513" s="12">
        <v>88.465557948328794</v>
      </c>
      <c r="L513" s="12">
        <v>89.229510921454178</v>
      </c>
      <c r="M513" s="12">
        <v>89.228470876040461</v>
      </c>
      <c r="N513" s="12">
        <v>89.619529974070872</v>
      </c>
      <c r="O513" s="12">
        <v>89.918824469029104</v>
      </c>
      <c r="P513" s="12">
        <v>90.823790776039374</v>
      </c>
      <c r="Q513" s="12">
        <v>91.558736907295</v>
      </c>
      <c r="R513" s="12">
        <v>92.377656039507841</v>
      </c>
      <c r="S513" s="12">
        <v>93.069028331266907</v>
      </c>
      <c r="T513" s="12">
        <v>93.567593942174867</v>
      </c>
      <c r="U513" s="12">
        <v>94.344106941982346</v>
      </c>
      <c r="V513" s="12">
        <v>94.535160376906262</v>
      </c>
      <c r="W513" s="12">
        <v>94.883977654052359</v>
      </c>
      <c r="X513" s="12">
        <v>95.028189012722436</v>
      </c>
      <c r="Y513" s="12">
        <v>95.954504748815452</v>
      </c>
      <c r="Z513" s="12">
        <v>96.133614816070818</v>
      </c>
      <c r="AA513" s="12">
        <v>96.526925299606063</v>
      </c>
      <c r="AB513" s="12">
        <v>97.480202361805112</v>
      </c>
      <c r="AC513" s="12">
        <v>98.614895689363181</v>
      </c>
      <c r="AD513" s="12">
        <v>99.2210531559397</v>
      </c>
      <c r="AE513" s="12">
        <v>100</v>
      </c>
      <c r="AF513" s="12">
        <v>100.10792531541482</v>
      </c>
      <c r="AG513" s="12">
        <v>100.93475312106557</v>
      </c>
      <c r="AH513" s="12">
        <v>101.19215580840934</v>
      </c>
      <c r="AI513" s="12">
        <v>101.71011294613861</v>
      </c>
      <c r="AJ513" s="12">
        <v>102.35312287739089</v>
      </c>
      <c r="AK513" s="12">
        <v>103.16011627309238</v>
      </c>
      <c r="AL513" s="12">
        <v>104.06184596235926</v>
      </c>
      <c r="AM513" s="12">
        <v>105.34353613040696</v>
      </c>
      <c r="AN513" s="12">
        <v>105.65627487147128</v>
      </c>
    </row>
    <row r="514" spans="1:40">
      <c r="A514" s="1" t="s">
        <v>524</v>
      </c>
      <c r="B514" s="1" t="s">
        <v>555</v>
      </c>
      <c r="D514" s="1" t="s">
        <v>700</v>
      </c>
      <c r="F514" s="1">
        <v>244</v>
      </c>
      <c r="G514" s="1" t="s">
        <v>264</v>
      </c>
      <c r="H514" s="1" t="str">
        <f t="shared" si="20"/>
        <v>244아파트</v>
      </c>
      <c r="U514" s="12">
        <v>97.339744355708319</v>
      </c>
      <c r="V514" s="12">
        <v>98.201446671826503</v>
      </c>
      <c r="W514" s="12">
        <v>98.884274924799428</v>
      </c>
      <c r="X514" s="12">
        <v>99.024617915480633</v>
      </c>
      <c r="Y514" s="12">
        <v>99.333192337528828</v>
      </c>
      <c r="Z514" s="12">
        <v>99.575426274144931</v>
      </c>
      <c r="AA514" s="12">
        <v>99.692928001315536</v>
      </c>
      <c r="AB514" s="12">
        <v>99.821524804844486</v>
      </c>
      <c r="AC514" s="12">
        <v>99.812986056771479</v>
      </c>
      <c r="AD514" s="12">
        <v>99.940128526271849</v>
      </c>
      <c r="AE514" s="12">
        <v>100</v>
      </c>
      <c r="AF514" s="12">
        <v>100</v>
      </c>
      <c r="AG514" s="12">
        <v>100.14571950427738</v>
      </c>
      <c r="AH514" s="12">
        <v>100.14571950427738</v>
      </c>
      <c r="AI514" s="12">
        <v>100.42334851738894</v>
      </c>
      <c r="AJ514" s="12">
        <v>100.55535993972609</v>
      </c>
      <c r="AK514" s="12">
        <v>100.51009189033502</v>
      </c>
      <c r="AL514" s="12">
        <v>100.47607975776725</v>
      </c>
      <c r="AM514" s="12">
        <v>100.5645710037317</v>
      </c>
      <c r="AN514" s="12">
        <v>100.59830670494649</v>
      </c>
    </row>
    <row r="515" spans="1:40">
      <c r="A515" s="1" t="s">
        <v>524</v>
      </c>
      <c r="B515" s="1" t="s">
        <v>555</v>
      </c>
      <c r="D515" s="1" t="s">
        <v>701</v>
      </c>
      <c r="F515" s="1">
        <v>245</v>
      </c>
      <c r="G515" s="1" t="s">
        <v>264</v>
      </c>
      <c r="H515" s="1" t="str">
        <f t="shared" si="20"/>
        <v>245아파트</v>
      </c>
      <c r="U515" s="12">
        <v>97.615964337841575</v>
      </c>
      <c r="V515" s="12">
        <v>97.578149086813269</v>
      </c>
      <c r="W515" s="12">
        <v>97.731718711059472</v>
      </c>
      <c r="X515" s="12">
        <v>97.86384908916709</v>
      </c>
      <c r="Y515" s="12">
        <v>98.08710785081702</v>
      </c>
      <c r="Z515" s="12">
        <v>98.606851106864355</v>
      </c>
      <c r="AA515" s="12">
        <v>99.024655357041027</v>
      </c>
      <c r="AB515" s="12">
        <v>99.413600579722782</v>
      </c>
      <c r="AC515" s="12">
        <v>99.461762250886608</v>
      </c>
      <c r="AD515" s="12">
        <v>99.825126482319448</v>
      </c>
      <c r="AE515" s="12">
        <v>100</v>
      </c>
      <c r="AF515" s="12">
        <v>100.09541336248984</v>
      </c>
      <c r="AG515" s="12">
        <v>99.925562770992258</v>
      </c>
      <c r="AH515" s="12">
        <v>99.874925210681198</v>
      </c>
      <c r="AI515" s="12">
        <v>100.43561764798726</v>
      </c>
      <c r="AJ515" s="12">
        <v>100.88889027705757</v>
      </c>
      <c r="AK515" s="12">
        <v>100.99925374769536</v>
      </c>
      <c r="AL515" s="12">
        <v>100.99170047792232</v>
      </c>
      <c r="AM515" s="12">
        <v>102.5397574915493</v>
      </c>
      <c r="AN515" s="12">
        <v>103.21848354420342</v>
      </c>
    </row>
    <row r="516" spans="1:40">
      <c r="A516" s="1" t="s">
        <v>524</v>
      </c>
      <c r="B516" s="1" t="s">
        <v>555</v>
      </c>
      <c r="D516" s="1" t="s">
        <v>702</v>
      </c>
      <c r="F516" s="1">
        <v>246</v>
      </c>
      <c r="G516" s="1" t="s">
        <v>264</v>
      </c>
      <c r="H516" s="1" t="str">
        <f t="shared" si="20"/>
        <v>246아파트</v>
      </c>
      <c r="U516" s="12">
        <v>97.351990623316624</v>
      </c>
      <c r="V516" s="12">
        <v>97.351990623316624</v>
      </c>
      <c r="W516" s="12">
        <v>97.388500655898582</v>
      </c>
      <c r="X516" s="12">
        <v>97.405005852337112</v>
      </c>
      <c r="Y516" s="12">
        <v>97.868969703845423</v>
      </c>
      <c r="Z516" s="12">
        <v>97.868969703845423</v>
      </c>
      <c r="AA516" s="12">
        <v>98.010675810624946</v>
      </c>
      <c r="AB516" s="12">
        <v>98.370492943912041</v>
      </c>
      <c r="AC516" s="12">
        <v>98.915796829491043</v>
      </c>
      <c r="AD516" s="12">
        <v>99.421694939202311</v>
      </c>
      <c r="AE516" s="12">
        <v>100</v>
      </c>
      <c r="AF516" s="12">
        <v>100.12603650516094</v>
      </c>
      <c r="AG516" s="12">
        <v>100.51974477588794</v>
      </c>
      <c r="AH516" s="12">
        <v>100.78329969816131</v>
      </c>
      <c r="AI516" s="12">
        <v>101.49316904711996</v>
      </c>
      <c r="AJ516" s="12">
        <v>102.04275887400651</v>
      </c>
      <c r="AK516" s="12">
        <v>102.62836188916755</v>
      </c>
      <c r="AL516" s="12">
        <v>102.62437494824597</v>
      </c>
      <c r="AM516" s="12">
        <v>103.46500274133</v>
      </c>
      <c r="AN516" s="12">
        <v>104.06329083045611</v>
      </c>
    </row>
    <row r="517" spans="1:40">
      <c r="A517" s="1" t="s">
        <v>524</v>
      </c>
      <c r="B517" s="1" t="s">
        <v>555</v>
      </c>
      <c r="D517" s="1" t="s">
        <v>703</v>
      </c>
      <c r="F517" s="1">
        <v>247</v>
      </c>
      <c r="G517" s="1" t="s">
        <v>264</v>
      </c>
      <c r="H517" s="1" t="str">
        <f t="shared" si="20"/>
        <v>247아파트</v>
      </c>
      <c r="U517" s="12">
        <v>96.110236736623818</v>
      </c>
      <c r="V517" s="12">
        <v>96.242667993032242</v>
      </c>
      <c r="W517" s="12">
        <v>96.843117770339504</v>
      </c>
      <c r="X517" s="12">
        <v>97.030936343520011</v>
      </c>
      <c r="Y517" s="12">
        <v>97.705781782890057</v>
      </c>
      <c r="Z517" s="12">
        <v>97.896047913897334</v>
      </c>
      <c r="AA517" s="12">
        <v>98.335041722758206</v>
      </c>
      <c r="AB517" s="12">
        <v>99.153770702382204</v>
      </c>
      <c r="AC517" s="12">
        <v>99.180896685993147</v>
      </c>
      <c r="AD517" s="12">
        <v>99.302831580514322</v>
      </c>
      <c r="AE517" s="12">
        <v>100</v>
      </c>
      <c r="AF517" s="12">
        <v>101.24352086763942</v>
      </c>
      <c r="AG517" s="12">
        <v>101.30513361507836</v>
      </c>
      <c r="AH517" s="12">
        <v>101.79685611462573</v>
      </c>
      <c r="AI517" s="12">
        <v>102.04434466834837</v>
      </c>
      <c r="AJ517" s="12">
        <v>101.45718380429692</v>
      </c>
      <c r="AK517" s="12">
        <v>101.71853916034743</v>
      </c>
      <c r="AL517" s="12">
        <v>101.28706419247304</v>
      </c>
      <c r="AM517" s="12">
        <v>101.64306762240641</v>
      </c>
      <c r="AN517" s="12">
        <v>102.70240743596095</v>
      </c>
    </row>
    <row r="518" spans="1:40">
      <c r="A518" s="1" t="s">
        <v>524</v>
      </c>
      <c r="B518" s="1" t="s">
        <v>555</v>
      </c>
      <c r="D518" s="1" t="s">
        <v>704</v>
      </c>
      <c r="F518" s="1">
        <v>248</v>
      </c>
      <c r="G518" s="1" t="s">
        <v>264</v>
      </c>
      <c r="H518" s="1" t="str">
        <f t="shared" si="20"/>
        <v>248아파트</v>
      </c>
      <c r="U518" s="12">
        <v>95.732419870309243</v>
      </c>
      <c r="V518" s="12">
        <v>95.732419870309243</v>
      </c>
      <c r="W518" s="12">
        <v>96.658563047754853</v>
      </c>
      <c r="X518" s="12">
        <v>97.75918477641217</v>
      </c>
      <c r="Y518" s="12">
        <v>98.497608130309573</v>
      </c>
      <c r="Z518" s="12">
        <v>98.671568930844472</v>
      </c>
      <c r="AA518" s="12">
        <v>98.764865585060576</v>
      </c>
      <c r="AB518" s="12">
        <v>98.98290306886247</v>
      </c>
      <c r="AC518" s="12">
        <v>99.251370124015139</v>
      </c>
      <c r="AD518" s="12">
        <v>99.652279108361185</v>
      </c>
      <c r="AE518" s="12">
        <v>100</v>
      </c>
      <c r="AF518" s="12">
        <v>100.25289835506292</v>
      </c>
      <c r="AG518" s="12">
        <v>100.94539051857979</v>
      </c>
      <c r="AH518" s="12">
        <v>100.94539051857979</v>
      </c>
      <c r="AI518" s="12">
        <v>101.44859020958208</v>
      </c>
      <c r="AJ518" s="12">
        <v>102.22454961496929</v>
      </c>
      <c r="AK518" s="12">
        <v>102.70786151100897</v>
      </c>
      <c r="AL518" s="12">
        <v>103.36735916968527</v>
      </c>
      <c r="AM518" s="12">
        <v>103.24778765599847</v>
      </c>
      <c r="AN518" s="12">
        <v>103.32422013362475</v>
      </c>
    </row>
    <row r="519" spans="1:40">
      <c r="A519" s="1" t="s">
        <v>524</v>
      </c>
      <c r="B519" s="1" t="s">
        <v>555</v>
      </c>
      <c r="D519" s="1" t="s">
        <v>705</v>
      </c>
      <c r="F519" s="1">
        <v>249</v>
      </c>
      <c r="G519" s="1" t="s">
        <v>264</v>
      </c>
      <c r="H519" s="1" t="str">
        <f t="shared" si="20"/>
        <v>249아파트</v>
      </c>
      <c r="U519" s="12">
        <v>95.981812205143484</v>
      </c>
      <c r="V519" s="12">
        <v>96.578388348235592</v>
      </c>
      <c r="W519" s="12">
        <v>97.534397052759147</v>
      </c>
      <c r="X519" s="12">
        <v>97.534397052759147</v>
      </c>
      <c r="Y519" s="12">
        <v>99.122712163846643</v>
      </c>
      <c r="Z519" s="12">
        <v>99.655997912195872</v>
      </c>
      <c r="AA519" s="12">
        <v>99.655997912195872</v>
      </c>
      <c r="AB519" s="12">
        <v>99.675632132717297</v>
      </c>
      <c r="AC519" s="12">
        <v>99.977267964152801</v>
      </c>
      <c r="AD519" s="12">
        <v>99.977267964152801</v>
      </c>
      <c r="AE519" s="12">
        <v>100</v>
      </c>
      <c r="AF519" s="12">
        <v>99.970311186261839</v>
      </c>
      <c r="AG519" s="12">
        <v>100.13599606031039</v>
      </c>
      <c r="AH519" s="12">
        <v>100.33929597413092</v>
      </c>
      <c r="AI519" s="12">
        <v>99.906504960593736</v>
      </c>
      <c r="AJ519" s="12">
        <v>100.00789423004888</v>
      </c>
      <c r="AK519" s="12">
        <v>100.10019239404753</v>
      </c>
      <c r="AL519" s="12">
        <v>100.10019239404753</v>
      </c>
      <c r="AM519" s="12">
        <v>100.49933867742962</v>
      </c>
      <c r="AN519" s="12">
        <v>100.52181107963814</v>
      </c>
    </row>
    <row r="520" spans="1:40">
      <c r="A520" s="1" t="s">
        <v>524</v>
      </c>
      <c r="B520" s="1" t="s">
        <v>555</v>
      </c>
      <c r="D520" s="1" t="s">
        <v>706</v>
      </c>
      <c r="F520" s="1">
        <v>250</v>
      </c>
      <c r="G520" s="1" t="s">
        <v>264</v>
      </c>
      <c r="H520" s="1" t="str">
        <f t="shared" si="20"/>
        <v>250아파트</v>
      </c>
      <c r="I520" s="12">
        <v>80.339389482832672</v>
      </c>
      <c r="J520" s="12">
        <v>80.671234103341234</v>
      </c>
      <c r="K520" s="12">
        <v>81.865662809790734</v>
      </c>
      <c r="L520" s="12">
        <v>82.356179186721988</v>
      </c>
      <c r="M520" s="12">
        <v>82.07373923217682</v>
      </c>
      <c r="N520" s="12">
        <v>82.937400667051818</v>
      </c>
      <c r="O520" s="12">
        <v>83.75804279540138</v>
      </c>
      <c r="P520" s="12">
        <v>84.846233928465793</v>
      </c>
      <c r="Q520" s="12">
        <v>85.956065103546464</v>
      </c>
      <c r="R520" s="12">
        <v>86.967510219040875</v>
      </c>
      <c r="S520" s="12">
        <v>88.996255407396561</v>
      </c>
      <c r="T520" s="12">
        <v>89.994770953031122</v>
      </c>
      <c r="U520" s="12">
        <v>93.191053401036484</v>
      </c>
      <c r="V520" s="12">
        <v>93.750359611836544</v>
      </c>
      <c r="W520" s="12">
        <v>94.793637975153928</v>
      </c>
      <c r="X520" s="12">
        <v>95.354501077640847</v>
      </c>
      <c r="Y520" s="12">
        <v>95.95464865885539</v>
      </c>
      <c r="Z520" s="12">
        <v>96.901682689529451</v>
      </c>
      <c r="AA520" s="12">
        <v>97.081873022335188</v>
      </c>
      <c r="AB520" s="12">
        <v>97.743246006757047</v>
      </c>
      <c r="AC520" s="12">
        <v>98.027868311137539</v>
      </c>
      <c r="AD520" s="12">
        <v>98.953591447142315</v>
      </c>
      <c r="AE520" s="12">
        <v>100</v>
      </c>
      <c r="AF520" s="12">
        <v>101.15423733279931</v>
      </c>
      <c r="AG520" s="12">
        <v>101.70236373264225</v>
      </c>
      <c r="AH520" s="12">
        <v>102.1363062642302</v>
      </c>
      <c r="AI520" s="12">
        <v>102.72051960512076</v>
      </c>
      <c r="AJ520" s="12">
        <v>103.43845074524494</v>
      </c>
      <c r="AK520" s="12">
        <v>104.36344419652748</v>
      </c>
      <c r="AL520" s="12">
        <v>104.74857772222337</v>
      </c>
      <c r="AM520" s="12">
        <v>106.15148391594229</v>
      </c>
      <c r="AN520" s="12">
        <v>106.98457622166696</v>
      </c>
    </row>
    <row r="521" spans="1:40">
      <c r="A521" s="1" t="s">
        <v>524</v>
      </c>
      <c r="B521" s="1" t="s">
        <v>555</v>
      </c>
      <c r="D521" s="1" t="s">
        <v>904</v>
      </c>
      <c r="F521" s="1">
        <v>251</v>
      </c>
      <c r="G521" s="1" t="s">
        <v>264</v>
      </c>
      <c r="H521" s="1" t="str">
        <f t="shared" ref="H521" si="21">F521&amp;G521</f>
        <v>251아파트</v>
      </c>
      <c r="U521" s="12">
        <v>94.218387812133926</v>
      </c>
      <c r="V521" s="12">
        <v>94.701350216536994</v>
      </c>
      <c r="W521" s="12">
        <v>94.93855839240868</v>
      </c>
      <c r="X521" s="12">
        <v>94.759132266620369</v>
      </c>
      <c r="Y521" s="12">
        <v>94.759132266620369</v>
      </c>
      <c r="Z521" s="12">
        <v>94.81476208641854</v>
      </c>
      <c r="AA521" s="12">
        <v>94.81476208641854</v>
      </c>
      <c r="AB521" s="12">
        <v>97.277568326323944</v>
      </c>
      <c r="AC521" s="12">
        <v>99.085014534365939</v>
      </c>
      <c r="AD521" s="12">
        <v>99.577456335445888</v>
      </c>
      <c r="AE521" s="12">
        <v>100</v>
      </c>
      <c r="AF521" s="12">
        <v>100.42488480243625</v>
      </c>
      <c r="AG521" s="12">
        <v>100.84165985912858</v>
      </c>
      <c r="AH521" s="12">
        <v>100.95328142037914</v>
      </c>
      <c r="AI521" s="12">
        <v>101.89692367014902</v>
      </c>
      <c r="AJ521" s="12">
        <v>103.82608799640873</v>
      </c>
      <c r="AK521" s="12">
        <v>105.42461620409986</v>
      </c>
      <c r="AL521" s="12">
        <v>106.39720427081375</v>
      </c>
      <c r="AM521" s="12">
        <v>107.74433517859194</v>
      </c>
      <c r="AN521" s="12">
        <v>109.11825194422298</v>
      </c>
    </row>
    <row r="522" spans="1:40">
      <c r="A522" s="1" t="s">
        <v>524</v>
      </c>
      <c r="B522" s="1" t="s">
        <v>556</v>
      </c>
      <c r="F522" s="1">
        <v>252</v>
      </c>
      <c r="G522" s="1" t="s">
        <v>264</v>
      </c>
      <c r="H522" s="1" t="str">
        <f t="shared" si="20"/>
        <v>252아파트</v>
      </c>
      <c r="I522" s="12">
        <v>82.900366598000474</v>
      </c>
      <c r="J522" s="12">
        <v>85.115573592323273</v>
      </c>
      <c r="K522" s="12">
        <v>88.666658189403336</v>
      </c>
      <c r="L522" s="12">
        <v>94.951564703244372</v>
      </c>
      <c r="M522" s="12">
        <v>95.731400261731835</v>
      </c>
      <c r="N522" s="12">
        <v>97.026067811465467</v>
      </c>
      <c r="O522" s="12">
        <v>97.988822369975637</v>
      </c>
      <c r="P522" s="12">
        <v>99.181215279783771</v>
      </c>
      <c r="Q522" s="12">
        <v>100.42576924549216</v>
      </c>
      <c r="R522" s="12">
        <v>101.32506525593192</v>
      </c>
      <c r="S522" s="12">
        <v>102.01454722098187</v>
      </c>
      <c r="T522" s="12">
        <v>102.10157462726811</v>
      </c>
      <c r="U522" s="12">
        <v>102.25488819491612</v>
      </c>
      <c r="V522" s="12">
        <v>102.13901674346774</v>
      </c>
      <c r="W522" s="12">
        <v>102.10551158932299</v>
      </c>
      <c r="X522" s="12">
        <v>101.97790210392428</v>
      </c>
      <c r="Y522" s="12">
        <v>101.65158926598416</v>
      </c>
      <c r="Z522" s="12">
        <v>101.18890134172563</v>
      </c>
      <c r="AA522" s="12">
        <v>100.65741403074811</v>
      </c>
      <c r="AB522" s="12">
        <v>100.25736832077821</v>
      </c>
      <c r="AC522" s="12">
        <v>100.13373134721415</v>
      </c>
      <c r="AD522" s="12">
        <v>100.09171912346459</v>
      </c>
      <c r="AE522" s="12">
        <v>100</v>
      </c>
      <c r="AF522" s="12">
        <v>99.667304182755913</v>
      </c>
      <c r="AG522" s="12">
        <v>99.304032524620297</v>
      </c>
      <c r="AH522" s="12">
        <v>99.096341399913257</v>
      </c>
      <c r="AI522" s="12">
        <v>99.08567910776047</v>
      </c>
      <c r="AJ522" s="12">
        <v>99.37602827252168</v>
      </c>
      <c r="AK522" s="12">
        <v>99.601421876045109</v>
      </c>
      <c r="AL522" s="12">
        <v>99.688722682480986</v>
      </c>
      <c r="AM522" s="12">
        <v>99.649502470961494</v>
      </c>
      <c r="AN522" s="12">
        <v>99.549248681792051</v>
      </c>
    </row>
    <row r="523" spans="1:40">
      <c r="A523" s="1" t="s">
        <v>524</v>
      </c>
      <c r="B523" s="1" t="s">
        <v>556</v>
      </c>
      <c r="D523" s="1" t="s">
        <v>707</v>
      </c>
      <c r="F523" s="1">
        <v>253</v>
      </c>
      <c r="G523" s="1" t="s">
        <v>264</v>
      </c>
      <c r="H523" s="1" t="str">
        <f t="shared" si="20"/>
        <v>253아파트</v>
      </c>
      <c r="I523" s="12">
        <v>79.093412790488983</v>
      </c>
      <c r="J523" s="12">
        <v>81.330443713670476</v>
      </c>
      <c r="K523" s="12">
        <v>85.713179400154445</v>
      </c>
      <c r="L523" s="12">
        <v>95.609466267918123</v>
      </c>
      <c r="M523" s="12">
        <v>96.538498870808056</v>
      </c>
      <c r="N523" s="12">
        <v>97.712321993195303</v>
      </c>
      <c r="O523" s="12">
        <v>98.412831125498329</v>
      </c>
      <c r="P523" s="12">
        <v>99.602645208432875</v>
      </c>
      <c r="Q523" s="12">
        <v>101.10905581354118</v>
      </c>
      <c r="R523" s="12">
        <v>102.10236315047196</v>
      </c>
      <c r="S523" s="12">
        <v>102.55719554977928</v>
      </c>
      <c r="T523" s="12">
        <v>102.62252944900305</v>
      </c>
      <c r="U523" s="12">
        <v>102.59080972742794</v>
      </c>
      <c r="V523" s="12">
        <v>102.6166839416111</v>
      </c>
      <c r="W523" s="12">
        <v>102.42331034760942</v>
      </c>
      <c r="X523" s="12">
        <v>102.37340527310576</v>
      </c>
      <c r="Y523" s="12">
        <v>102.13506932946285</v>
      </c>
      <c r="Z523" s="12">
        <v>101.58667212531337</v>
      </c>
      <c r="AA523" s="12">
        <v>100.99939972499477</v>
      </c>
      <c r="AB523" s="12">
        <v>100.63278056378503</v>
      </c>
      <c r="AC523" s="12">
        <v>100.38425333471011</v>
      </c>
      <c r="AD523" s="12">
        <v>100.21835540297774</v>
      </c>
      <c r="AE523" s="12">
        <v>100</v>
      </c>
      <c r="AF523" s="12">
        <v>99.693959114048482</v>
      </c>
      <c r="AG523" s="12">
        <v>99.3678194395725</v>
      </c>
      <c r="AH523" s="12">
        <v>99.172315509441844</v>
      </c>
      <c r="AI523" s="12">
        <v>99.088443020740144</v>
      </c>
      <c r="AJ523" s="12">
        <v>99.380158139462537</v>
      </c>
      <c r="AK523" s="12">
        <v>99.795847180855574</v>
      </c>
      <c r="AL523" s="12">
        <v>99.922147135654683</v>
      </c>
      <c r="AM523" s="12">
        <v>99.960141089321951</v>
      </c>
      <c r="AN523" s="12">
        <v>99.911613209110754</v>
      </c>
    </row>
    <row r="524" spans="1:40">
      <c r="A524" s="1" t="s">
        <v>524</v>
      </c>
      <c r="B524" s="1" t="s">
        <v>556</v>
      </c>
      <c r="D524" s="1" t="s">
        <v>707</v>
      </c>
      <c r="E524" s="1" t="s">
        <v>708</v>
      </c>
      <c r="F524" s="1">
        <v>254</v>
      </c>
      <c r="G524" s="1" t="s">
        <v>264</v>
      </c>
      <c r="H524" s="1" t="str">
        <f t="shared" si="20"/>
        <v>254아파트</v>
      </c>
      <c r="I524" s="12">
        <v>81.53380189895519</v>
      </c>
      <c r="J524" s="12">
        <v>83.889507625573728</v>
      </c>
      <c r="K524" s="12">
        <v>87.515248765564692</v>
      </c>
      <c r="L524" s="12">
        <v>94.941813332955846</v>
      </c>
      <c r="M524" s="12">
        <v>94.519901044500401</v>
      </c>
      <c r="N524" s="12">
        <v>96.058253589582904</v>
      </c>
      <c r="O524" s="12">
        <v>96.457955810219659</v>
      </c>
      <c r="P524" s="12">
        <v>97.9357386654099</v>
      </c>
      <c r="Q524" s="12">
        <v>99.317536556328619</v>
      </c>
      <c r="R524" s="12">
        <v>100.36453277676954</v>
      </c>
      <c r="S524" s="12">
        <v>101.12617804025749</v>
      </c>
      <c r="T524" s="12">
        <v>100.9064723766146</v>
      </c>
      <c r="U524" s="12">
        <v>100.67488093719977</v>
      </c>
      <c r="V524" s="12">
        <v>100.83052372994364</v>
      </c>
      <c r="W524" s="12">
        <v>100.83052372994364</v>
      </c>
      <c r="X524" s="12">
        <v>101.13695581136975</v>
      </c>
      <c r="Y524" s="12">
        <v>101.84545764031063</v>
      </c>
      <c r="Z524" s="12">
        <v>101.99501235266855</v>
      </c>
      <c r="AA524" s="12">
        <v>101.45081792272472</v>
      </c>
      <c r="AB524" s="12">
        <v>100.79075299394235</v>
      </c>
      <c r="AC524" s="12">
        <v>100.75875961512509</v>
      </c>
      <c r="AD524" s="12">
        <v>100.51548615599985</v>
      </c>
      <c r="AE524" s="12">
        <v>100</v>
      </c>
      <c r="AF524" s="12">
        <v>99.561004525249089</v>
      </c>
      <c r="AG524" s="12">
        <v>99.175806792222133</v>
      </c>
      <c r="AH524" s="12">
        <v>98.826347708504017</v>
      </c>
      <c r="AI524" s="12">
        <v>98.892224264882529</v>
      </c>
      <c r="AJ524" s="12">
        <v>99.80966344817891</v>
      </c>
      <c r="AK524" s="12">
        <v>100.50724425205246</v>
      </c>
      <c r="AL524" s="12">
        <v>100.78618622428507</v>
      </c>
      <c r="AM524" s="12">
        <v>100.9357211472292</v>
      </c>
      <c r="AN524" s="12">
        <v>100.97549255229372</v>
      </c>
    </row>
    <row r="525" spans="1:40">
      <c r="A525" s="1" t="s">
        <v>524</v>
      </c>
      <c r="B525" s="1" t="s">
        <v>556</v>
      </c>
      <c r="D525" s="1" t="s">
        <v>707</v>
      </c>
      <c r="E525" s="1" t="s">
        <v>709</v>
      </c>
      <c r="F525" s="1">
        <v>255</v>
      </c>
      <c r="G525" s="1" t="s">
        <v>264</v>
      </c>
      <c r="H525" s="1" t="str">
        <f t="shared" si="20"/>
        <v>255아파트</v>
      </c>
      <c r="I525" s="12">
        <v>81.529783045409104</v>
      </c>
      <c r="J525" s="12">
        <v>84.346555921594714</v>
      </c>
      <c r="K525" s="12">
        <v>89.171230175372713</v>
      </c>
      <c r="L525" s="12">
        <v>97.700527543893514</v>
      </c>
      <c r="M525" s="12">
        <v>98.47516649018489</v>
      </c>
      <c r="N525" s="12">
        <v>99.0238436512264</v>
      </c>
      <c r="O525" s="12">
        <v>99.411129500193937</v>
      </c>
      <c r="P525" s="12">
        <v>100.45956641133471</v>
      </c>
      <c r="Q525" s="12">
        <v>102.09625583391446</v>
      </c>
      <c r="R525" s="12">
        <v>103.07317947306836</v>
      </c>
      <c r="S525" s="12">
        <v>103.31229065987495</v>
      </c>
      <c r="T525" s="12">
        <v>103.29535080020025</v>
      </c>
      <c r="U525" s="12">
        <v>103.32274672819106</v>
      </c>
      <c r="V525" s="12">
        <v>103.32274672819106</v>
      </c>
      <c r="W525" s="12">
        <v>103.39385096655485</v>
      </c>
      <c r="X525" s="12">
        <v>103.17480163480093</v>
      </c>
      <c r="Y525" s="12">
        <v>102.74793398468066</v>
      </c>
      <c r="Z525" s="12">
        <v>101.46299225743343</v>
      </c>
      <c r="AA525" s="12">
        <v>100.83711550620596</v>
      </c>
      <c r="AB525" s="12">
        <v>100.43782341799951</v>
      </c>
      <c r="AC525" s="12">
        <v>100.16352070661756</v>
      </c>
      <c r="AD525" s="12">
        <v>100.16352070661756</v>
      </c>
      <c r="AE525" s="12">
        <v>100</v>
      </c>
      <c r="AF525" s="12">
        <v>99.755258010157263</v>
      </c>
      <c r="AG525" s="12">
        <v>99.474324885646055</v>
      </c>
      <c r="AH525" s="12">
        <v>99.238009109014413</v>
      </c>
      <c r="AI525" s="12">
        <v>99.13822567374558</v>
      </c>
      <c r="AJ525" s="12">
        <v>99.247719682471697</v>
      </c>
      <c r="AK525" s="12">
        <v>99.323890385365914</v>
      </c>
      <c r="AL525" s="12">
        <v>99.456512184039354</v>
      </c>
      <c r="AM525" s="12">
        <v>99.493155091581571</v>
      </c>
      <c r="AN525" s="12">
        <v>99.445879512909016</v>
      </c>
    </row>
    <row r="526" spans="1:40">
      <c r="A526" s="1" t="s">
        <v>524</v>
      </c>
      <c r="B526" s="1" t="s">
        <v>556</v>
      </c>
      <c r="D526" s="1" t="s">
        <v>707</v>
      </c>
      <c r="E526" s="1" t="s">
        <v>710</v>
      </c>
      <c r="F526" s="1">
        <v>256</v>
      </c>
      <c r="G526" s="1" t="s">
        <v>264</v>
      </c>
      <c r="H526" s="1" t="str">
        <f t="shared" si="20"/>
        <v>256아파트</v>
      </c>
      <c r="I526" s="12">
        <v>74.623902963098658</v>
      </c>
      <c r="J526" s="12">
        <v>76.755038318589044</v>
      </c>
      <c r="K526" s="12">
        <v>81.204754143564728</v>
      </c>
      <c r="L526" s="12">
        <v>91.987315434416345</v>
      </c>
      <c r="M526" s="12">
        <v>92.642142007998231</v>
      </c>
      <c r="N526" s="12">
        <v>94.926587804907129</v>
      </c>
      <c r="O526" s="12">
        <v>96.326279707457772</v>
      </c>
      <c r="P526" s="12">
        <v>98.30576637214088</v>
      </c>
      <c r="Q526" s="12">
        <v>100.26002712449852</v>
      </c>
      <c r="R526" s="12">
        <v>101.48338412703258</v>
      </c>
      <c r="S526" s="12">
        <v>102.48651945683669</v>
      </c>
      <c r="T526" s="12">
        <v>102.85668347020497</v>
      </c>
      <c r="U526" s="12">
        <v>103.15887514341151</v>
      </c>
      <c r="V526" s="12">
        <v>103.15887514341151</v>
      </c>
      <c r="W526" s="12">
        <v>101.07737398277378</v>
      </c>
      <c r="X526" s="12">
        <v>101.09705251177967</v>
      </c>
      <c r="Y526" s="12">
        <v>100.68331066919382</v>
      </c>
      <c r="Z526" s="12">
        <v>100.22260672054313</v>
      </c>
      <c r="AA526" s="12">
        <v>100.22260672054313</v>
      </c>
      <c r="AB526" s="12">
        <v>100.21388083482283</v>
      </c>
      <c r="AC526" s="12">
        <v>100.20921274104273</v>
      </c>
      <c r="AD526" s="12">
        <v>100.12221609323144</v>
      </c>
      <c r="AE526" s="12">
        <v>100</v>
      </c>
      <c r="AF526" s="12">
        <v>99.59514471946666</v>
      </c>
      <c r="AG526" s="12">
        <v>99.227619708772636</v>
      </c>
      <c r="AH526" s="12">
        <v>99.12592861844071</v>
      </c>
      <c r="AI526" s="12">
        <v>98.987891263108821</v>
      </c>
      <c r="AJ526" s="12">
        <v>99.115198210452405</v>
      </c>
      <c r="AK526" s="12">
        <v>100.1981999213999</v>
      </c>
      <c r="AL526" s="12">
        <v>100.42051994877079</v>
      </c>
      <c r="AM526" s="12">
        <v>100.57199974601039</v>
      </c>
      <c r="AN526" s="12">
        <v>100.4973957896546</v>
      </c>
    </row>
    <row r="527" spans="1:40">
      <c r="A527" s="1" t="s">
        <v>524</v>
      </c>
      <c r="B527" s="1" t="s">
        <v>556</v>
      </c>
      <c r="D527" s="1" t="s">
        <v>707</v>
      </c>
      <c r="E527" s="1" t="s">
        <v>711</v>
      </c>
      <c r="F527" s="1">
        <v>257</v>
      </c>
      <c r="G527" s="1" t="s">
        <v>264</v>
      </c>
      <c r="H527" s="1" t="str">
        <f t="shared" ref="H527:H596" si="22">F527&amp;G527</f>
        <v>257아파트</v>
      </c>
      <c r="I527" s="12">
        <v>78.351334279276514</v>
      </c>
      <c r="J527" s="12">
        <v>79.896128992847423</v>
      </c>
      <c r="K527" s="12">
        <v>83.188835313851399</v>
      </c>
      <c r="L527" s="12">
        <v>94.58652267296732</v>
      </c>
      <c r="M527" s="12">
        <v>95.640371216083821</v>
      </c>
      <c r="N527" s="12">
        <v>96.407000046599407</v>
      </c>
      <c r="O527" s="12">
        <v>97.322852485891573</v>
      </c>
      <c r="P527" s="12">
        <v>98.110413923237175</v>
      </c>
      <c r="Q527" s="12">
        <v>99.454952126451701</v>
      </c>
      <c r="R527" s="12">
        <v>100.61037891032561</v>
      </c>
      <c r="S527" s="12">
        <v>101.09612369623878</v>
      </c>
      <c r="T527" s="12">
        <v>101.44070312489603</v>
      </c>
      <c r="U527" s="12">
        <v>101.86750068300438</v>
      </c>
      <c r="V527" s="12">
        <v>101.86750068300438</v>
      </c>
      <c r="W527" s="12">
        <v>102.42061588553264</v>
      </c>
      <c r="X527" s="12">
        <v>102.32516994859819</v>
      </c>
      <c r="Y527" s="12">
        <v>102.24464754891169</v>
      </c>
      <c r="Z527" s="12">
        <v>101.91249606530594</v>
      </c>
      <c r="AA527" s="12">
        <v>101.35271902902399</v>
      </c>
      <c r="AB527" s="12">
        <v>101.0526458671941</v>
      </c>
      <c r="AC527" s="12">
        <v>100.47875105073116</v>
      </c>
      <c r="AD527" s="12">
        <v>100.29480515591094</v>
      </c>
      <c r="AE527" s="12">
        <v>100</v>
      </c>
      <c r="AF527" s="12">
        <v>99.707467141834812</v>
      </c>
      <c r="AG527" s="12">
        <v>99.638774408562043</v>
      </c>
      <c r="AH527" s="12">
        <v>99.53858556680521</v>
      </c>
      <c r="AI527" s="12">
        <v>99.397722194831701</v>
      </c>
      <c r="AJ527" s="12">
        <v>99.398397792217992</v>
      </c>
      <c r="AK527" s="12">
        <v>99.504139961240483</v>
      </c>
      <c r="AL527" s="12">
        <v>99.482767115635212</v>
      </c>
      <c r="AM527" s="12">
        <v>99.400600188507013</v>
      </c>
      <c r="AN527" s="12">
        <v>99.370162875230434</v>
      </c>
    </row>
    <row r="528" spans="1:40">
      <c r="A528" s="1" t="s">
        <v>524</v>
      </c>
      <c r="B528" s="1" t="s">
        <v>556</v>
      </c>
      <c r="D528" s="1" t="s">
        <v>707</v>
      </c>
      <c r="E528" s="1" t="s">
        <v>712</v>
      </c>
      <c r="F528" s="1">
        <v>258</v>
      </c>
      <c r="G528" s="1" t="s">
        <v>264</v>
      </c>
      <c r="H528" s="1" t="str">
        <f t="shared" si="22"/>
        <v>258아파트</v>
      </c>
      <c r="I528" s="12">
        <v>74.960986182028236</v>
      </c>
      <c r="J528" s="12">
        <v>76.731990475569361</v>
      </c>
      <c r="K528" s="12">
        <v>82.896353585587775</v>
      </c>
      <c r="L528" s="12">
        <v>96.637262929291168</v>
      </c>
      <c r="M528" s="12">
        <v>100.55373625001248</v>
      </c>
      <c r="N528" s="12">
        <v>102.23352496397413</v>
      </c>
      <c r="O528" s="12">
        <v>102.97307148393507</v>
      </c>
      <c r="P528" s="12">
        <v>103.73174867048344</v>
      </c>
      <c r="Q528" s="12">
        <v>104.66924193307095</v>
      </c>
      <c r="R528" s="12">
        <v>104.93966384020516</v>
      </c>
      <c r="S528" s="12">
        <v>104.68945561636252</v>
      </c>
      <c r="T528" s="12">
        <v>104.50359407824344</v>
      </c>
      <c r="U528" s="12">
        <v>103.52034730277148</v>
      </c>
      <c r="V528" s="12">
        <v>103.52034730277148</v>
      </c>
      <c r="W528" s="12">
        <v>103.52034730277148</v>
      </c>
      <c r="X528" s="12">
        <v>103.43847631084058</v>
      </c>
      <c r="Y528" s="12">
        <v>102.49814846502875</v>
      </c>
      <c r="Z528" s="12">
        <v>102.49814846502875</v>
      </c>
      <c r="AA528" s="12">
        <v>101.23445607387136</v>
      </c>
      <c r="AB528" s="12">
        <v>100.78428255724134</v>
      </c>
      <c r="AC528" s="12">
        <v>100.54178186565329</v>
      </c>
      <c r="AD528" s="12">
        <v>100</v>
      </c>
      <c r="AE528" s="12">
        <v>100</v>
      </c>
      <c r="AF528" s="12">
        <v>99.795473509581313</v>
      </c>
      <c r="AG528" s="12">
        <v>99.121242352972374</v>
      </c>
      <c r="AH528" s="12">
        <v>98.960596633634594</v>
      </c>
      <c r="AI528" s="12">
        <v>98.879357856494778</v>
      </c>
      <c r="AJ528" s="12">
        <v>99.455754314049813</v>
      </c>
      <c r="AK528" s="12">
        <v>100.03308462165508</v>
      </c>
      <c r="AL528" s="12">
        <v>100.07369433311656</v>
      </c>
      <c r="AM528" s="12">
        <v>100.03342763086877</v>
      </c>
      <c r="AN528" s="12">
        <v>99.884884483303082</v>
      </c>
    </row>
    <row r="529" spans="1:40">
      <c r="A529" s="1" t="s">
        <v>524</v>
      </c>
      <c r="B529" s="1" t="s">
        <v>556</v>
      </c>
      <c r="D529" s="1" t="s">
        <v>713</v>
      </c>
      <c r="F529" s="1">
        <v>259</v>
      </c>
      <c r="G529" s="1" t="s">
        <v>264</v>
      </c>
      <c r="H529" s="1" t="str">
        <f t="shared" si="22"/>
        <v>259아파트</v>
      </c>
      <c r="I529" s="12">
        <v>91.270988506946637</v>
      </c>
      <c r="J529" s="12">
        <v>91.497571413705202</v>
      </c>
      <c r="K529" s="12">
        <v>91.904587215576854</v>
      </c>
      <c r="L529" s="12">
        <v>92.358529390047664</v>
      </c>
      <c r="M529" s="12">
        <v>92.31456630330436</v>
      </c>
      <c r="N529" s="12">
        <v>92.534746599434257</v>
      </c>
      <c r="O529" s="12">
        <v>92.962395476685558</v>
      </c>
      <c r="P529" s="12">
        <v>93.902352717250636</v>
      </c>
      <c r="Q529" s="12">
        <v>94.56289298506573</v>
      </c>
      <c r="R529" s="12">
        <v>94.932988244870145</v>
      </c>
      <c r="S529" s="12">
        <v>95.651885585503891</v>
      </c>
      <c r="T529" s="12">
        <v>96.048464110726812</v>
      </c>
      <c r="U529" s="12">
        <v>98.875082529157552</v>
      </c>
      <c r="V529" s="12">
        <v>98.91076118265066</v>
      </c>
      <c r="W529" s="12">
        <v>100.52035953934772</v>
      </c>
      <c r="X529" s="12">
        <v>100.56906619307891</v>
      </c>
      <c r="Y529" s="12">
        <v>100.50365822368913</v>
      </c>
      <c r="Z529" s="12">
        <v>100.39528849675784</v>
      </c>
      <c r="AA529" s="12">
        <v>100.7267710208866</v>
      </c>
      <c r="AB529" s="12">
        <v>99.896773005656371</v>
      </c>
      <c r="AC529" s="12">
        <v>100.0268269408645</v>
      </c>
      <c r="AD529" s="12">
        <v>100.00016771976141</v>
      </c>
      <c r="AE529" s="12">
        <v>100</v>
      </c>
      <c r="AF529" s="12">
        <v>99.156684216900942</v>
      </c>
      <c r="AG529" s="12">
        <v>98.573355254731439</v>
      </c>
      <c r="AH529" s="12">
        <v>98.252156854531137</v>
      </c>
      <c r="AI529" s="12">
        <v>98.348299651044272</v>
      </c>
      <c r="AJ529" s="12">
        <v>98.855256432371903</v>
      </c>
      <c r="AK529" s="12">
        <v>98.61242739548635</v>
      </c>
      <c r="AL529" s="12">
        <v>98.565791496756731</v>
      </c>
      <c r="AM529" s="12">
        <v>98.176922489307614</v>
      </c>
      <c r="AN529" s="12">
        <v>97.777554109938436</v>
      </c>
    </row>
    <row r="530" spans="1:40">
      <c r="A530" s="1" t="s">
        <v>524</v>
      </c>
      <c r="B530" s="1" t="s">
        <v>556</v>
      </c>
      <c r="D530" s="1" t="s">
        <v>714</v>
      </c>
      <c r="F530" s="1">
        <v>260</v>
      </c>
      <c r="G530" s="1" t="s">
        <v>264</v>
      </c>
      <c r="H530" s="1" t="str">
        <f t="shared" si="22"/>
        <v>260아파트</v>
      </c>
      <c r="U530" s="12">
        <v>99.19256998982415</v>
      </c>
      <c r="V530" s="12">
        <v>99.19256998982415</v>
      </c>
      <c r="W530" s="12">
        <v>99.384268441803869</v>
      </c>
      <c r="X530" s="12">
        <v>99.163793333311631</v>
      </c>
      <c r="Y530" s="12">
        <v>99.113681047990553</v>
      </c>
      <c r="Z530" s="12">
        <v>99.179426689956927</v>
      </c>
      <c r="AA530" s="12">
        <v>99.788122915723648</v>
      </c>
      <c r="AB530" s="12">
        <v>99.975778371448342</v>
      </c>
      <c r="AC530" s="12">
        <v>99.975778371448342</v>
      </c>
      <c r="AD530" s="12">
        <v>99.799924473744085</v>
      </c>
      <c r="AE530" s="12">
        <v>100</v>
      </c>
      <c r="AF530" s="12">
        <v>99.97590991478144</v>
      </c>
      <c r="AG530" s="12">
        <v>99.861018552999553</v>
      </c>
      <c r="AH530" s="12">
        <v>99.853530804041498</v>
      </c>
      <c r="AI530" s="12">
        <v>100.20824183592052</v>
      </c>
      <c r="AJ530" s="12">
        <v>100.80219036438156</v>
      </c>
      <c r="AK530" s="12">
        <v>100.7992369096963</v>
      </c>
      <c r="AL530" s="12">
        <v>100.69617000767148</v>
      </c>
      <c r="AM530" s="12">
        <v>100.68624284318453</v>
      </c>
      <c r="AN530" s="12">
        <v>100.57737818440991</v>
      </c>
    </row>
    <row r="531" spans="1:40">
      <c r="A531" s="1" t="s">
        <v>524</v>
      </c>
      <c r="B531" s="1" t="s">
        <v>556</v>
      </c>
      <c r="D531" s="1" t="s">
        <v>715</v>
      </c>
      <c r="F531" s="1">
        <v>261</v>
      </c>
      <c r="G531" s="1" t="s">
        <v>264</v>
      </c>
      <c r="H531" s="1" t="str">
        <f t="shared" si="22"/>
        <v>261아파트</v>
      </c>
      <c r="U531" s="12">
        <v>100.09780113695328</v>
      </c>
      <c r="V531" s="12">
        <v>100.09780113695328</v>
      </c>
      <c r="W531" s="12">
        <v>100.35818441457253</v>
      </c>
      <c r="X531" s="12">
        <v>100.35818441457253</v>
      </c>
      <c r="Y531" s="12">
        <v>100.35818441457253</v>
      </c>
      <c r="Z531" s="12">
        <v>100.35818441457253</v>
      </c>
      <c r="AA531" s="12">
        <v>100.27142408685292</v>
      </c>
      <c r="AB531" s="12">
        <v>100.17263185965086</v>
      </c>
      <c r="AC531" s="12">
        <v>100.07426184295224</v>
      </c>
      <c r="AD531" s="12">
        <v>100.03237114922982</v>
      </c>
      <c r="AE531" s="12">
        <v>100</v>
      </c>
      <c r="AF531" s="12">
        <v>99.868342701621941</v>
      </c>
      <c r="AG531" s="12">
        <v>99.503321092990205</v>
      </c>
      <c r="AH531" s="12">
        <v>99.278960978391567</v>
      </c>
      <c r="AI531" s="12">
        <v>99.231067780507232</v>
      </c>
      <c r="AJ531" s="12">
        <v>99.17782900552865</v>
      </c>
      <c r="AK531" s="12">
        <v>99.02402145609679</v>
      </c>
      <c r="AL531" s="12">
        <v>98.96680467927871</v>
      </c>
      <c r="AM531" s="12">
        <v>98.902425965014572</v>
      </c>
      <c r="AN531" s="12">
        <v>98.549517718467925</v>
      </c>
    </row>
    <row r="532" spans="1:40">
      <c r="A532" s="1" t="s">
        <v>524</v>
      </c>
      <c r="B532" s="1" t="s">
        <v>556</v>
      </c>
      <c r="D532" s="1" t="s">
        <v>716</v>
      </c>
      <c r="F532" s="1">
        <v>262</v>
      </c>
      <c r="G532" s="1" t="s">
        <v>264</v>
      </c>
      <c r="H532" s="1" t="str">
        <f t="shared" si="22"/>
        <v>262아파트</v>
      </c>
      <c r="I532" s="12">
        <v>86.545335242674824</v>
      </c>
      <c r="J532" s="12">
        <v>89.735031381717775</v>
      </c>
      <c r="K532" s="12">
        <v>94.319304140114838</v>
      </c>
      <c r="L532" s="12">
        <v>98.666702422839506</v>
      </c>
      <c r="M532" s="12">
        <v>99.884298270678812</v>
      </c>
      <c r="N532" s="12">
        <v>101.77341064548307</v>
      </c>
      <c r="O532" s="12">
        <v>102.59803087811775</v>
      </c>
      <c r="P532" s="12">
        <v>103.14334801939951</v>
      </c>
      <c r="Q532" s="12">
        <v>103.59192335288344</v>
      </c>
      <c r="R532" s="12">
        <v>104.28360789008069</v>
      </c>
      <c r="S532" s="12">
        <v>104.33357248752965</v>
      </c>
      <c r="T532" s="12">
        <v>103.81028876075509</v>
      </c>
      <c r="U532" s="12">
        <v>103.19630903014036</v>
      </c>
      <c r="V532" s="12">
        <v>102.28040762327251</v>
      </c>
      <c r="W532" s="12">
        <v>101.33898226152397</v>
      </c>
      <c r="X532" s="12">
        <v>100.95747816773722</v>
      </c>
      <c r="Y532" s="12">
        <v>100.50176276849295</v>
      </c>
      <c r="Z532" s="12">
        <v>100.10800567536016</v>
      </c>
      <c r="AA532" s="12">
        <v>99.778580669259284</v>
      </c>
      <c r="AB532" s="12">
        <v>99.43139130320661</v>
      </c>
      <c r="AC532" s="12">
        <v>99.657970924080374</v>
      </c>
      <c r="AD532" s="12">
        <v>99.960591648955003</v>
      </c>
      <c r="AE532" s="12">
        <v>100</v>
      </c>
      <c r="AF532" s="12">
        <v>99.679429033520989</v>
      </c>
      <c r="AG532" s="12">
        <v>99.478800249785749</v>
      </c>
      <c r="AH532" s="12">
        <v>99.294627195913677</v>
      </c>
      <c r="AI532" s="12">
        <v>99.100961166280982</v>
      </c>
      <c r="AJ532" s="12">
        <v>99.027611526642545</v>
      </c>
      <c r="AK532" s="12">
        <v>99.155483917380849</v>
      </c>
      <c r="AL532" s="12">
        <v>99.308556330563349</v>
      </c>
      <c r="AM532" s="12">
        <v>99.475008370830736</v>
      </c>
      <c r="AN532" s="12">
        <v>99.500992563217537</v>
      </c>
    </row>
    <row r="533" spans="1:40">
      <c r="A533" s="1" t="s">
        <v>524</v>
      </c>
      <c r="B533" s="1" t="s">
        <v>556</v>
      </c>
      <c r="D533" s="1" t="s">
        <v>717</v>
      </c>
      <c r="F533" s="1">
        <v>263</v>
      </c>
      <c r="G533" s="1" t="s">
        <v>264</v>
      </c>
      <c r="H533" s="1" t="str">
        <f t="shared" si="22"/>
        <v>263아파트</v>
      </c>
      <c r="U533" s="12">
        <v>100.67523906697897</v>
      </c>
      <c r="V533" s="12">
        <v>100.67523906697897</v>
      </c>
      <c r="W533" s="12">
        <v>100.67523906697897</v>
      </c>
      <c r="X533" s="12">
        <v>100.76349297549143</v>
      </c>
      <c r="Y533" s="12">
        <v>100.76349297549143</v>
      </c>
      <c r="Z533" s="12">
        <v>100.76349297549143</v>
      </c>
      <c r="AA533" s="12">
        <v>100.72772980178803</v>
      </c>
      <c r="AB533" s="12">
        <v>100.67449191650836</v>
      </c>
      <c r="AC533" s="12">
        <v>100.19913570315536</v>
      </c>
      <c r="AD533" s="12">
        <v>100.09050173649527</v>
      </c>
      <c r="AE533" s="12">
        <v>100</v>
      </c>
      <c r="AF533" s="12">
        <v>99.037388881995909</v>
      </c>
      <c r="AG533" s="12">
        <v>99.261408809429994</v>
      </c>
      <c r="AH533" s="12">
        <v>99.093833634806245</v>
      </c>
      <c r="AI533" s="12">
        <v>99.005849216793422</v>
      </c>
      <c r="AJ533" s="12">
        <v>98.966011667785111</v>
      </c>
      <c r="AK533" s="12">
        <v>98.887627100365961</v>
      </c>
      <c r="AL533" s="12">
        <v>98.861966657784379</v>
      </c>
      <c r="AM533" s="12">
        <v>98.519361004643926</v>
      </c>
      <c r="AN533" s="12">
        <v>98.248519690087051</v>
      </c>
    </row>
    <row r="534" spans="1:40">
      <c r="A534" s="1" t="s">
        <v>524</v>
      </c>
      <c r="B534" s="1" t="s">
        <v>556</v>
      </c>
      <c r="D534" s="1" t="s">
        <v>718</v>
      </c>
      <c r="F534" s="1">
        <v>264</v>
      </c>
      <c r="G534" s="1" t="s">
        <v>264</v>
      </c>
      <c r="H534" s="1" t="str">
        <f t="shared" si="22"/>
        <v>264아파트</v>
      </c>
      <c r="I534" s="12">
        <v>86.468567127889202</v>
      </c>
      <c r="J534" s="12">
        <v>87.473338712522363</v>
      </c>
      <c r="K534" s="12">
        <v>88.589792679243487</v>
      </c>
      <c r="L534" s="12">
        <v>90.936220035170919</v>
      </c>
      <c r="M534" s="12">
        <v>91.126594620172327</v>
      </c>
      <c r="N534" s="12">
        <v>92.95306192948253</v>
      </c>
      <c r="O534" s="12">
        <v>95.113867069041532</v>
      </c>
      <c r="P534" s="12">
        <v>96.95611508543719</v>
      </c>
      <c r="Q534" s="12">
        <v>98.841186233593064</v>
      </c>
      <c r="R534" s="12">
        <v>100.3582614566908</v>
      </c>
      <c r="S534" s="12">
        <v>103.19438794507759</v>
      </c>
      <c r="T534" s="12">
        <v>103.55337962343259</v>
      </c>
      <c r="U534" s="12">
        <v>103.66452942436422</v>
      </c>
      <c r="V534" s="12">
        <v>104.11153564501869</v>
      </c>
      <c r="W534" s="12">
        <v>104.71999010248922</v>
      </c>
      <c r="X534" s="12">
        <v>105.36393209040348</v>
      </c>
      <c r="Y534" s="12">
        <v>105.11325206380896</v>
      </c>
      <c r="Z534" s="12">
        <v>104.28352942517584</v>
      </c>
      <c r="AA534" s="12">
        <v>101.34565191475311</v>
      </c>
      <c r="AB534" s="12">
        <v>100.81913609483018</v>
      </c>
      <c r="AC534" s="12">
        <v>100.31909838884775</v>
      </c>
      <c r="AD534" s="12">
        <v>100.01250009672529</v>
      </c>
      <c r="AE534" s="12">
        <v>100</v>
      </c>
      <c r="AF534" s="12">
        <v>99.531659319257699</v>
      </c>
      <c r="AG534" s="12">
        <v>98.403506067468911</v>
      </c>
      <c r="AH534" s="12">
        <v>98.100374581737668</v>
      </c>
      <c r="AI534" s="12">
        <v>98.320470094568378</v>
      </c>
      <c r="AJ534" s="12">
        <v>99.043408805559636</v>
      </c>
      <c r="AK534" s="12">
        <v>99.694245628876928</v>
      </c>
      <c r="AL534" s="12">
        <v>100.0152846452285</v>
      </c>
      <c r="AM534" s="12">
        <v>100.42926215446109</v>
      </c>
      <c r="AN534" s="12">
        <v>100.56034944145453</v>
      </c>
    </row>
    <row r="535" spans="1:40">
      <c r="A535" s="1" t="s">
        <v>524</v>
      </c>
      <c r="B535" s="1" t="s">
        <v>556</v>
      </c>
      <c r="D535" s="1" t="s">
        <v>719</v>
      </c>
      <c r="F535" s="1">
        <v>265</v>
      </c>
      <c r="G535" s="1" t="s">
        <v>264</v>
      </c>
      <c r="H535" s="1" t="str">
        <f t="shared" si="22"/>
        <v>265아파트</v>
      </c>
      <c r="I535" s="12">
        <v>83.165074240185973</v>
      </c>
      <c r="J535" s="12">
        <v>86.405623238283752</v>
      </c>
      <c r="K535" s="12">
        <v>89.756734482244497</v>
      </c>
      <c r="L535" s="12">
        <v>93.606654030312313</v>
      </c>
      <c r="M535" s="12">
        <v>94.437696437332477</v>
      </c>
      <c r="N535" s="12">
        <v>96.038854915983919</v>
      </c>
      <c r="O535" s="12">
        <v>97.858341852259585</v>
      </c>
      <c r="P535" s="12">
        <v>99.783132846015491</v>
      </c>
      <c r="Q535" s="12">
        <v>101.37227670703888</v>
      </c>
      <c r="R535" s="12">
        <v>102.36315326216156</v>
      </c>
      <c r="S535" s="12">
        <v>103.40760386371979</v>
      </c>
      <c r="T535" s="12">
        <v>103.96046695567132</v>
      </c>
      <c r="U535" s="12">
        <v>103.71247766427108</v>
      </c>
      <c r="V535" s="12">
        <v>103.66538524913338</v>
      </c>
      <c r="W535" s="12">
        <v>103.1453048271204</v>
      </c>
      <c r="X535" s="12">
        <v>102.42161718653932</v>
      </c>
      <c r="Y535" s="12">
        <v>101.68060576979595</v>
      </c>
      <c r="Z535" s="12">
        <v>101.07911533431484</v>
      </c>
      <c r="AA535" s="12">
        <v>100.7902890638709</v>
      </c>
      <c r="AB535" s="12">
        <v>100.24595727833936</v>
      </c>
      <c r="AC535" s="12">
        <v>100.06916565487586</v>
      </c>
      <c r="AD535" s="12">
        <v>100.13626117496104</v>
      </c>
      <c r="AE535" s="12">
        <v>100</v>
      </c>
      <c r="AF535" s="12">
        <v>100.03275357368263</v>
      </c>
      <c r="AG535" s="12">
        <v>99.979581634271398</v>
      </c>
      <c r="AH535" s="12">
        <v>99.873320226537558</v>
      </c>
      <c r="AI535" s="12">
        <v>99.968406996347397</v>
      </c>
      <c r="AJ535" s="12">
        <v>100.46721357070152</v>
      </c>
      <c r="AK535" s="12">
        <v>100.73510254213748</v>
      </c>
      <c r="AL535" s="12">
        <v>100.7215547042474</v>
      </c>
      <c r="AM535" s="12">
        <v>100.40704518264887</v>
      </c>
      <c r="AN535" s="12">
        <v>100.2030210634578</v>
      </c>
    </row>
    <row r="536" spans="1:40">
      <c r="A536" s="1" t="s">
        <v>524</v>
      </c>
      <c r="B536" s="1" t="s">
        <v>557</v>
      </c>
      <c r="F536" s="1">
        <v>266</v>
      </c>
      <c r="G536" s="1" t="s">
        <v>264</v>
      </c>
      <c r="H536" s="1" t="str">
        <f t="shared" si="22"/>
        <v>266아파트</v>
      </c>
      <c r="I536" s="12">
        <v>83.438770441106499</v>
      </c>
      <c r="J536" s="12">
        <v>84.142612222436682</v>
      </c>
      <c r="K536" s="12">
        <v>84.373722303678974</v>
      </c>
      <c r="L536" s="12">
        <v>84.700054575697095</v>
      </c>
      <c r="M536" s="12">
        <v>84.563623499591472</v>
      </c>
      <c r="N536" s="12">
        <v>84.979906718721367</v>
      </c>
      <c r="O536" s="12">
        <v>85.57824876950464</v>
      </c>
      <c r="P536" s="12">
        <v>85.91429369258924</v>
      </c>
      <c r="Q536" s="12">
        <v>86.880161938466742</v>
      </c>
      <c r="R536" s="12">
        <v>88.304929466881191</v>
      </c>
      <c r="S536" s="12">
        <v>89.62614324851738</v>
      </c>
      <c r="T536" s="12">
        <v>91.017678826921454</v>
      </c>
      <c r="U536" s="12">
        <v>92.800692020520287</v>
      </c>
      <c r="V536" s="12">
        <v>95.35059119462089</v>
      </c>
      <c r="W536" s="12">
        <v>95.720092011281039</v>
      </c>
      <c r="X536" s="12">
        <v>96.609596057732858</v>
      </c>
      <c r="Y536" s="12">
        <v>99.984503693108493</v>
      </c>
      <c r="Z536" s="12">
        <v>99.962123441190826</v>
      </c>
      <c r="AA536" s="12">
        <v>99.988882539010305</v>
      </c>
      <c r="AB536" s="12">
        <v>100.10620642290411</v>
      </c>
      <c r="AC536" s="12">
        <v>100.07155074005826</v>
      </c>
      <c r="AD536" s="12">
        <v>100.07459679923032</v>
      </c>
      <c r="AE536" s="12">
        <v>100</v>
      </c>
      <c r="AF536" s="12">
        <v>99.48759385854116</v>
      </c>
      <c r="AG536" s="12">
        <v>99.224037418582995</v>
      </c>
      <c r="AH536" s="12">
        <v>99.201235873835827</v>
      </c>
      <c r="AI536" s="12">
        <v>99.157106338097663</v>
      </c>
      <c r="AJ536" s="12">
        <v>99.337875388835116</v>
      </c>
      <c r="AK536" s="12">
        <v>99.287390618579991</v>
      </c>
      <c r="AL536" s="12">
        <v>99.326322976549548</v>
      </c>
      <c r="AM536" s="12">
        <v>99.314512183690013</v>
      </c>
      <c r="AN536" s="12">
        <v>99.071401253378781</v>
      </c>
    </row>
    <row r="537" spans="1:40">
      <c r="A537" s="1" t="s">
        <v>524</v>
      </c>
      <c r="B537" s="1" t="s">
        <v>557</v>
      </c>
      <c r="D537" s="1" t="s">
        <v>557</v>
      </c>
      <c r="F537" s="1">
        <v>267</v>
      </c>
      <c r="G537" s="1" t="s">
        <v>264</v>
      </c>
      <c r="H537" s="1" t="str">
        <f t="shared" si="22"/>
        <v>267아파트</v>
      </c>
      <c r="I537" s="12">
        <v>83.200830636268066</v>
      </c>
      <c r="J537" s="12">
        <v>83.90266529338966</v>
      </c>
      <c r="K537" s="12">
        <v>84.133116325039822</v>
      </c>
      <c r="L537" s="12">
        <v>84.458518005239455</v>
      </c>
      <c r="M537" s="12">
        <v>84.322475985485596</v>
      </c>
      <c r="N537" s="12">
        <v>84.737572102415939</v>
      </c>
      <c r="O537" s="12">
        <v>85.334207879364669</v>
      </c>
      <c r="P537" s="12">
        <v>85.669294513359048</v>
      </c>
      <c r="Q537" s="12">
        <v>86.632408422125536</v>
      </c>
      <c r="R537" s="12">
        <v>88.053112984297073</v>
      </c>
      <c r="S537" s="12">
        <v>89.370559100761668</v>
      </c>
      <c r="T537" s="12">
        <v>90.758126479464309</v>
      </c>
      <c r="U537" s="12">
        <v>92.550566813816232</v>
      </c>
      <c r="V537" s="12">
        <v>95.212084390325259</v>
      </c>
      <c r="W537" s="12">
        <v>95.467005676341003</v>
      </c>
      <c r="X537" s="12">
        <v>96.349614607411311</v>
      </c>
      <c r="Y537" s="12">
        <v>100.00014370665902</v>
      </c>
      <c r="Z537" s="12">
        <v>99.963412185294146</v>
      </c>
      <c r="AA537" s="12">
        <v>99.995329315394656</v>
      </c>
      <c r="AB537" s="12">
        <v>100.14635029877007</v>
      </c>
      <c r="AC537" s="12">
        <v>100.10500085600268</v>
      </c>
      <c r="AD537" s="12">
        <v>100.08897888698225</v>
      </c>
      <c r="AE537" s="12">
        <v>100</v>
      </c>
      <c r="AF537" s="12">
        <v>99.389936868361133</v>
      </c>
      <c r="AG537" s="12">
        <v>99.076384152888892</v>
      </c>
      <c r="AH537" s="12">
        <v>99.059179618505325</v>
      </c>
      <c r="AI537" s="12">
        <v>99.006691374544289</v>
      </c>
      <c r="AJ537" s="12">
        <v>99.153473441622054</v>
      </c>
      <c r="AK537" s="12">
        <v>99.12338434921935</v>
      </c>
      <c r="AL537" s="12">
        <v>99.174427636898315</v>
      </c>
      <c r="AM537" s="12">
        <v>99.137715984801815</v>
      </c>
      <c r="AN537" s="12">
        <v>98.873936704588147</v>
      </c>
    </row>
    <row r="538" spans="1:40">
      <c r="A538" s="1" t="s">
        <v>524</v>
      </c>
      <c r="B538" s="1" t="s">
        <v>557</v>
      </c>
      <c r="D538" s="1" t="s">
        <v>720</v>
      </c>
      <c r="F538" s="1">
        <v>268</v>
      </c>
      <c r="G538" s="1" t="s">
        <v>264</v>
      </c>
      <c r="H538" s="1" t="str">
        <f t="shared" si="22"/>
        <v>268아파트</v>
      </c>
      <c r="U538" s="12">
        <v>94.109510664564581</v>
      </c>
      <c r="V538" s="12">
        <v>96.072557816202462</v>
      </c>
      <c r="W538" s="12">
        <v>97.044194166067783</v>
      </c>
      <c r="X538" s="12">
        <v>97.969971071320984</v>
      </c>
      <c r="Y538" s="12">
        <v>99.903385492963011</v>
      </c>
      <c r="Z538" s="12">
        <v>99.955436296141542</v>
      </c>
      <c r="AA538" s="12">
        <v>99.955436296141542</v>
      </c>
      <c r="AB538" s="12">
        <v>99.898154408909207</v>
      </c>
      <c r="AC538" s="12">
        <v>99.898154408909207</v>
      </c>
      <c r="AD538" s="12">
        <v>100</v>
      </c>
      <c r="AE538" s="12">
        <v>100</v>
      </c>
      <c r="AF538" s="12">
        <v>100</v>
      </c>
      <c r="AG538" s="12">
        <v>100</v>
      </c>
      <c r="AH538" s="12">
        <v>99.947653727441661</v>
      </c>
      <c r="AI538" s="12">
        <v>99.947653727441661</v>
      </c>
      <c r="AJ538" s="12">
        <v>100.30807898163596</v>
      </c>
      <c r="AK538" s="12">
        <v>100.14973419347579</v>
      </c>
      <c r="AL538" s="12">
        <v>100.12468161334745</v>
      </c>
      <c r="AM538" s="12">
        <v>100.24447792741947</v>
      </c>
      <c r="AN538" s="12">
        <v>100.11077627630998</v>
      </c>
    </row>
    <row r="539" spans="1:40">
      <c r="A539" s="1" t="s">
        <v>855</v>
      </c>
      <c r="F539" s="1">
        <v>269</v>
      </c>
      <c r="G539" s="1" t="s">
        <v>264</v>
      </c>
      <c r="H539" s="1" t="str">
        <f t="shared" si="22"/>
        <v>269아파트</v>
      </c>
      <c r="I539" s="12">
        <v>94.009293268965266</v>
      </c>
      <c r="J539" s="12">
        <v>94.836337139033887</v>
      </c>
      <c r="K539" s="12">
        <v>95.96543387301098</v>
      </c>
      <c r="L539" s="12">
        <v>97.339569174881774</v>
      </c>
      <c r="M539" s="12">
        <v>97.573402188349718</v>
      </c>
      <c r="N539" s="12">
        <v>98.121312030244795</v>
      </c>
      <c r="O539" s="12">
        <v>98.594369306330591</v>
      </c>
      <c r="P539" s="12">
        <v>99.243100912030457</v>
      </c>
      <c r="Q539" s="12">
        <v>99.906544338835289</v>
      </c>
      <c r="R539" s="12">
        <v>100.44764618427207</v>
      </c>
      <c r="S539" s="12">
        <v>100.97735481811063</v>
      </c>
      <c r="T539" s="12">
        <v>101.19632922567956</v>
      </c>
      <c r="U539" s="12">
        <v>101.52387604317521</v>
      </c>
      <c r="V539" s="12">
        <v>101.6258215703124</v>
      </c>
      <c r="W539" s="12">
        <v>101.73305819156924</v>
      </c>
      <c r="X539" s="12">
        <v>101.7714510944093</v>
      </c>
      <c r="Y539" s="12">
        <v>101.68959745780971</v>
      </c>
      <c r="Z539" s="12">
        <v>101.47382287514506</v>
      </c>
      <c r="AA539" s="12">
        <v>101.13439912508042</v>
      </c>
      <c r="AB539" s="12">
        <v>100.82347093736537</v>
      </c>
      <c r="AC539" s="12">
        <v>100.49872810994432</v>
      </c>
      <c r="AD539" s="12">
        <v>100.25093945428668</v>
      </c>
      <c r="AE539" s="12">
        <v>100</v>
      </c>
      <c r="AF539" s="12">
        <v>99.713969819839235</v>
      </c>
      <c r="AG539" s="12">
        <v>99.372978585083132</v>
      </c>
      <c r="AH539" s="12">
        <v>99.154680457157625</v>
      </c>
      <c r="AI539" s="12">
        <v>99.027564132614444</v>
      </c>
      <c r="AJ539" s="12">
        <v>99.136414322392852</v>
      </c>
      <c r="AK539" s="12">
        <v>99.37766238467313</v>
      </c>
      <c r="AL539" s="12">
        <v>99.465999453577894</v>
      </c>
      <c r="AM539" s="12">
        <v>99.430602811942165</v>
      </c>
      <c r="AN539" s="12">
        <v>99.317822375935734</v>
      </c>
    </row>
    <row r="540" spans="1:40">
      <c r="A540" s="1" t="s">
        <v>516</v>
      </c>
      <c r="F540" s="1">
        <v>1</v>
      </c>
      <c r="G540" s="1" t="s">
        <v>771</v>
      </c>
      <c r="H540" s="1" t="str">
        <f t="shared" si="22"/>
        <v>1연립다세대</v>
      </c>
      <c r="I540" s="12">
        <v>97.593516029007162</v>
      </c>
      <c r="J540" s="12">
        <v>97.984093753294729</v>
      </c>
      <c r="K540" s="12">
        <v>98.458317509570165</v>
      </c>
      <c r="L540" s="12">
        <v>99.054580918729101</v>
      </c>
      <c r="M540" s="12">
        <v>99.076419947734934</v>
      </c>
      <c r="N540" s="12">
        <v>99.342246946393601</v>
      </c>
      <c r="O540" s="12">
        <v>99.506277649041465</v>
      </c>
      <c r="P540" s="12">
        <v>99.926250526455206</v>
      </c>
      <c r="Q540" s="12">
        <v>100.29713253895021</v>
      </c>
      <c r="R540" s="12">
        <v>100.55155005764551</v>
      </c>
      <c r="S540" s="12">
        <v>100.66940801086778</v>
      </c>
      <c r="T540" s="12">
        <v>100.75495137648355</v>
      </c>
      <c r="U540" s="12">
        <v>100.95106286892148</v>
      </c>
      <c r="V540" s="12">
        <v>100.98322707898647</v>
      </c>
      <c r="W540" s="12">
        <v>100.94112486908502</v>
      </c>
      <c r="X540" s="12">
        <v>100.93962201934585</v>
      </c>
      <c r="Y540" s="12">
        <v>100.8259804672016</v>
      </c>
      <c r="Z540" s="12">
        <v>100.72353569016953</v>
      </c>
      <c r="AA540" s="12">
        <v>100.53400501495207</v>
      </c>
      <c r="AB540" s="12">
        <v>100.40332876948963</v>
      </c>
      <c r="AC540" s="12">
        <v>100.23038403959019</v>
      </c>
      <c r="AD540" s="12">
        <v>100.12315925667683</v>
      </c>
      <c r="AE540" s="12">
        <v>100</v>
      </c>
      <c r="AF540" s="12">
        <v>99.762762434245744</v>
      </c>
      <c r="AG540" s="12">
        <v>99.44465527763478</v>
      </c>
      <c r="AH540" s="12">
        <v>99.25729617582823</v>
      </c>
      <c r="AI540" s="12">
        <v>99.078099410944333</v>
      </c>
      <c r="AJ540" s="12">
        <v>99.016614013034655</v>
      </c>
      <c r="AK540" s="12">
        <v>99.011248566577095</v>
      </c>
      <c r="AL540" s="12">
        <v>98.961069999309444</v>
      </c>
      <c r="AM540" s="12">
        <v>98.807031774214337</v>
      </c>
      <c r="AN540" s="12">
        <v>98.618982670858045</v>
      </c>
    </row>
    <row r="541" spans="1:40">
      <c r="A541" s="1" t="s">
        <v>521</v>
      </c>
      <c r="F541" s="1">
        <v>2</v>
      </c>
      <c r="G541" s="1" t="s">
        <v>771</v>
      </c>
      <c r="H541" s="1" t="str">
        <f t="shared" si="22"/>
        <v>2연립다세대</v>
      </c>
      <c r="I541" s="12">
        <v>100.49947742418271</v>
      </c>
      <c r="J541" s="12">
        <v>100.73991018201529</v>
      </c>
      <c r="K541" s="12">
        <v>101.00642991272053</v>
      </c>
      <c r="L541" s="12">
        <v>101.37269961236323</v>
      </c>
      <c r="M541" s="12">
        <v>101.45954578590489</v>
      </c>
      <c r="N541" s="12">
        <v>101.50489213774947</v>
      </c>
      <c r="O541" s="12">
        <v>101.5143672572294</v>
      </c>
      <c r="P541" s="12">
        <v>101.84030302504236</v>
      </c>
      <c r="Q541" s="12">
        <v>101.88394824401368</v>
      </c>
      <c r="R541" s="12">
        <v>101.93698834856779</v>
      </c>
      <c r="S541" s="12">
        <v>101.88889397477433</v>
      </c>
      <c r="T541" s="12">
        <v>101.76611969533944</v>
      </c>
      <c r="U541" s="12">
        <v>101.74867429120884</v>
      </c>
      <c r="V541" s="12">
        <v>101.75133285550214</v>
      </c>
      <c r="W541" s="12">
        <v>101.60886578155251</v>
      </c>
      <c r="X541" s="12">
        <v>101.51800903499972</v>
      </c>
      <c r="Y541" s="12">
        <v>101.35924849236369</v>
      </c>
      <c r="Z541" s="12">
        <v>101.19694002324445</v>
      </c>
      <c r="AA541" s="12">
        <v>100.9232619926786</v>
      </c>
      <c r="AB541" s="12">
        <v>100.72211693254131</v>
      </c>
      <c r="AC541" s="12">
        <v>100.44469339634</v>
      </c>
      <c r="AD541" s="12">
        <v>100.22895694614773</v>
      </c>
      <c r="AE541" s="12">
        <v>100</v>
      </c>
      <c r="AF541" s="12">
        <v>99.626729492953174</v>
      </c>
      <c r="AG541" s="12">
        <v>99.151661270190118</v>
      </c>
      <c r="AH541" s="12">
        <v>98.888780329941056</v>
      </c>
      <c r="AI541" s="12">
        <v>98.587933604998497</v>
      </c>
      <c r="AJ541" s="12">
        <v>98.404476033833063</v>
      </c>
      <c r="AK541" s="12">
        <v>98.35232078813489</v>
      </c>
      <c r="AL541" s="12">
        <v>98.220959017939535</v>
      </c>
      <c r="AM541" s="12">
        <v>97.940419404866745</v>
      </c>
      <c r="AN541" s="12">
        <v>97.68239836266504</v>
      </c>
    </row>
    <row r="542" spans="1:40">
      <c r="A542" s="1" t="s">
        <v>915</v>
      </c>
      <c r="F542" s="1">
        <v>3</v>
      </c>
      <c r="G542" s="1" t="s">
        <v>771</v>
      </c>
      <c r="H542" s="1" t="str">
        <f t="shared" ref="H542" si="23">F542&amp;G542</f>
        <v>3연립다세대</v>
      </c>
      <c r="I542" s="12">
        <v>91.14354626596193</v>
      </c>
      <c r="J542" s="12">
        <v>91.845210097078976</v>
      </c>
      <c r="K542" s="12">
        <v>92.752926237641105</v>
      </c>
      <c r="L542" s="12">
        <v>93.832848188535777</v>
      </c>
      <c r="M542" s="12">
        <v>93.716954023522831</v>
      </c>
      <c r="N542" s="12">
        <v>94.450113127522158</v>
      </c>
      <c r="O542" s="12">
        <v>94.943907448515773</v>
      </c>
      <c r="P542" s="12">
        <v>95.5645701561929</v>
      </c>
      <c r="Q542" s="12">
        <v>96.641681945117838</v>
      </c>
      <c r="R542" s="12">
        <v>97.334523334023061</v>
      </c>
      <c r="S542" s="12">
        <v>97.816063992098265</v>
      </c>
      <c r="T542" s="12">
        <v>98.361046081300344</v>
      </c>
      <c r="U542" s="12">
        <v>99.088923647131622</v>
      </c>
      <c r="V542" s="12">
        <v>99.18909188154224</v>
      </c>
      <c r="W542" s="12">
        <v>99.378840032592265</v>
      </c>
      <c r="X542" s="12">
        <v>99.584392666937973</v>
      </c>
      <c r="Y542" s="12">
        <v>99.575548760667317</v>
      </c>
      <c r="Z542" s="12">
        <v>99.612381103299541</v>
      </c>
      <c r="AA542" s="12">
        <v>99.619090011629453</v>
      </c>
      <c r="AB542" s="12">
        <v>99.653169269553828</v>
      </c>
      <c r="AC542" s="12">
        <v>99.725201966097984</v>
      </c>
      <c r="AD542" s="12">
        <v>99.873313570455039</v>
      </c>
      <c r="AE542" s="12">
        <v>100</v>
      </c>
      <c r="AF542" s="12">
        <v>100.08631378363523</v>
      </c>
      <c r="AG542" s="12">
        <v>100.14340267371927</v>
      </c>
      <c r="AH542" s="12">
        <v>100.13729339785851</v>
      </c>
      <c r="AI542" s="12">
        <v>100.25104320500819</v>
      </c>
      <c r="AJ542" s="12">
        <v>100.48450645459206</v>
      </c>
      <c r="AK542" s="12">
        <v>100.59261257969769</v>
      </c>
      <c r="AL542" s="12">
        <v>100.73975685392205</v>
      </c>
      <c r="AM542" s="12">
        <v>100.89432438850534</v>
      </c>
      <c r="AN542" s="12">
        <v>100.87760329457144</v>
      </c>
    </row>
    <row r="543" spans="1:40">
      <c r="A543" s="1" t="s">
        <v>522</v>
      </c>
      <c r="F543" s="1">
        <v>4</v>
      </c>
      <c r="G543" s="1" t="s">
        <v>771</v>
      </c>
      <c r="H543" s="1" t="str">
        <f t="shared" si="22"/>
        <v>4연립다세대</v>
      </c>
      <c r="I543" s="12">
        <v>91.266862653143136</v>
      </c>
      <c r="J543" s="12">
        <v>92.04792121329406</v>
      </c>
      <c r="K543" s="12">
        <v>92.953891235871396</v>
      </c>
      <c r="L543" s="12">
        <v>94.6555273039572</v>
      </c>
      <c r="M543" s="12">
        <v>94.338121948677198</v>
      </c>
      <c r="N543" s="12">
        <v>95.239484606978436</v>
      </c>
      <c r="O543" s="12">
        <v>95.719097897377637</v>
      </c>
      <c r="P543" s="12">
        <v>96.330376606834818</v>
      </c>
      <c r="Q543" s="12">
        <v>97.169896681877262</v>
      </c>
      <c r="R543" s="12">
        <v>98.07837948345562</v>
      </c>
      <c r="S543" s="12">
        <v>98.768536479324183</v>
      </c>
      <c r="T543" s="12">
        <v>99.186394639859699</v>
      </c>
      <c r="U543" s="12">
        <v>99.721951567951223</v>
      </c>
      <c r="V543" s="12">
        <v>99.741793895012293</v>
      </c>
      <c r="W543" s="12">
        <v>99.842999490429804</v>
      </c>
      <c r="X543" s="12">
        <v>100.0451493704349</v>
      </c>
      <c r="Y543" s="12">
        <v>99.915130425330972</v>
      </c>
      <c r="Z543" s="12">
        <v>99.797622249643453</v>
      </c>
      <c r="AA543" s="12">
        <v>99.708057958366453</v>
      </c>
      <c r="AB543" s="12">
        <v>99.672998918703939</v>
      </c>
      <c r="AC543" s="12">
        <v>99.704676547455989</v>
      </c>
      <c r="AD543" s="12">
        <v>99.839080970040456</v>
      </c>
      <c r="AE543" s="12">
        <v>100</v>
      </c>
      <c r="AF543" s="12">
        <v>100.1340242894571</v>
      </c>
      <c r="AG543" s="12">
        <v>100.20719857333692</v>
      </c>
      <c r="AH543" s="12">
        <v>100.23018863724462</v>
      </c>
      <c r="AI543" s="12">
        <v>100.30531355069627</v>
      </c>
      <c r="AJ543" s="12">
        <v>100.49004706262843</v>
      </c>
      <c r="AK543" s="12">
        <v>100.53585501934745</v>
      </c>
      <c r="AL543" s="12">
        <v>100.66844284852536</v>
      </c>
      <c r="AM543" s="12">
        <v>100.81894936745766</v>
      </c>
      <c r="AN543" s="12">
        <v>100.77751780196471</v>
      </c>
    </row>
    <row r="544" spans="1:40">
      <c r="A544" s="1" t="s">
        <v>857</v>
      </c>
      <c r="F544" s="1">
        <v>5</v>
      </c>
      <c r="G544" s="1" t="s">
        <v>771</v>
      </c>
      <c r="H544" s="1" t="str">
        <f t="shared" si="22"/>
        <v>5연립다세대</v>
      </c>
      <c r="I544" s="12">
        <v>90.981721722252047</v>
      </c>
      <c r="J544" s="12">
        <v>91.60150678174378</v>
      </c>
      <c r="K544" s="12">
        <v>92.510665293124077</v>
      </c>
      <c r="L544" s="12">
        <v>92.955847978873138</v>
      </c>
      <c r="M544" s="12">
        <v>93.04467167023563</v>
      </c>
      <c r="N544" s="12">
        <v>93.606600997638751</v>
      </c>
      <c r="O544" s="12">
        <v>94.114558857012113</v>
      </c>
      <c r="P544" s="12">
        <v>94.744466229515027</v>
      </c>
      <c r="Q544" s="12">
        <v>96.062897402407103</v>
      </c>
      <c r="R544" s="12">
        <v>96.53592022224403</v>
      </c>
      <c r="S544" s="12">
        <v>96.805780333645387</v>
      </c>
      <c r="T544" s="12">
        <v>97.479268069966835</v>
      </c>
      <c r="U544" s="12">
        <v>98.458848380544083</v>
      </c>
      <c r="V544" s="12">
        <v>98.638520910897171</v>
      </c>
      <c r="W544" s="12">
        <v>98.916054939299059</v>
      </c>
      <c r="X544" s="12">
        <v>99.124980202142453</v>
      </c>
      <c r="Y544" s="12">
        <v>99.236546965347955</v>
      </c>
      <c r="Z544" s="12">
        <v>99.42716980585918</v>
      </c>
      <c r="AA544" s="12">
        <v>99.530050427405342</v>
      </c>
      <c r="AB544" s="12">
        <v>99.633309869757255</v>
      </c>
      <c r="AC544" s="12">
        <v>99.745766509332242</v>
      </c>
      <c r="AD544" s="12">
        <v>99.907616125818052</v>
      </c>
      <c r="AE544" s="12">
        <v>100</v>
      </c>
      <c r="AF544" s="12">
        <v>100.03724908766645</v>
      </c>
      <c r="AG544" s="12">
        <v>100.06897385295362</v>
      </c>
      <c r="AH544" s="12">
        <v>100.02415851996082</v>
      </c>
      <c r="AI544" s="12">
        <v>100.1689236664805</v>
      </c>
      <c r="AJ544" s="12">
        <v>100.44498884519138</v>
      </c>
      <c r="AK544" s="12">
        <v>100.61414867364336</v>
      </c>
      <c r="AL544" s="12">
        <v>100.77800509381822</v>
      </c>
      <c r="AM544" s="12">
        <v>100.93564678819209</v>
      </c>
      <c r="AN544" s="12">
        <v>100.94578133945613</v>
      </c>
    </row>
    <row r="545" spans="1:40">
      <c r="A545" s="1" t="s">
        <v>524</v>
      </c>
      <c r="B545" s="1" t="s">
        <v>525</v>
      </c>
      <c r="F545" s="1">
        <v>6</v>
      </c>
      <c r="G545" s="1" t="s">
        <v>771</v>
      </c>
      <c r="H545" s="1" t="str">
        <f t="shared" si="22"/>
        <v>6연립다세대</v>
      </c>
      <c r="I545" s="12">
        <v>100.22482551196916</v>
      </c>
      <c r="J545" s="12">
        <v>100.39601789636491</v>
      </c>
      <c r="K545" s="12">
        <v>100.63773374955508</v>
      </c>
      <c r="L545" s="12">
        <v>100.86662654924598</v>
      </c>
      <c r="M545" s="12">
        <v>101.15769251596019</v>
      </c>
      <c r="N545" s="12">
        <v>101.20049337872588</v>
      </c>
      <c r="O545" s="12">
        <v>101.20634867361835</v>
      </c>
      <c r="P545" s="12">
        <v>101.73256118068767</v>
      </c>
      <c r="Q545" s="12">
        <v>101.76514744178898</v>
      </c>
      <c r="R545" s="12">
        <v>101.89133826519037</v>
      </c>
      <c r="S545" s="12">
        <v>101.88102967783972</v>
      </c>
      <c r="T545" s="12">
        <v>101.77254617758453</v>
      </c>
      <c r="U545" s="12">
        <v>101.67026900284552</v>
      </c>
      <c r="V545" s="12">
        <v>101.67375330573036</v>
      </c>
      <c r="W545" s="12">
        <v>101.45018109604322</v>
      </c>
      <c r="X545" s="12">
        <v>101.26761373488974</v>
      </c>
      <c r="Y545" s="12">
        <v>101.08954071544341</v>
      </c>
      <c r="Z545" s="12">
        <v>101.02807748664178</v>
      </c>
      <c r="AA545" s="12">
        <v>100.84465157140816</v>
      </c>
      <c r="AB545" s="12">
        <v>100.6587140704334</v>
      </c>
      <c r="AC545" s="12">
        <v>100.36150420464006</v>
      </c>
      <c r="AD545" s="12">
        <v>100.21637909939102</v>
      </c>
      <c r="AE545" s="12">
        <v>100</v>
      </c>
      <c r="AF545" s="12">
        <v>99.696916810090428</v>
      </c>
      <c r="AG545" s="12">
        <v>99.208196845965077</v>
      </c>
      <c r="AH545" s="12">
        <v>98.98830894355649</v>
      </c>
      <c r="AI545" s="12">
        <v>98.801595551897222</v>
      </c>
      <c r="AJ545" s="12">
        <v>98.520425214680543</v>
      </c>
      <c r="AK545" s="12">
        <v>98.44244001365638</v>
      </c>
      <c r="AL545" s="12">
        <v>98.149122608745813</v>
      </c>
      <c r="AM545" s="12">
        <v>97.83746943705313</v>
      </c>
      <c r="AN545" s="12">
        <v>97.52788232690834</v>
      </c>
    </row>
    <row r="546" spans="1:40">
      <c r="A546" s="1" t="s">
        <v>524</v>
      </c>
      <c r="B546" s="1" t="s">
        <v>525</v>
      </c>
      <c r="C546" s="1" t="s">
        <v>526</v>
      </c>
      <c r="F546" s="1">
        <v>7</v>
      </c>
      <c r="G546" s="1" t="s">
        <v>771</v>
      </c>
      <c r="H546" s="1" t="str">
        <f t="shared" si="22"/>
        <v>7연립다세대</v>
      </c>
      <c r="I546" s="12">
        <v>100.18730402458358</v>
      </c>
      <c r="J546" s="12">
        <v>100.23145236036746</v>
      </c>
      <c r="K546" s="12">
        <v>100.51706002850845</v>
      </c>
      <c r="L546" s="12">
        <v>100.86483944875076</v>
      </c>
      <c r="M546" s="12">
        <v>100.95698215883668</v>
      </c>
      <c r="N546" s="12">
        <v>101.0247141994442</v>
      </c>
      <c r="O546" s="12">
        <v>101.02213875167372</v>
      </c>
      <c r="P546" s="12">
        <v>101.72606404269172</v>
      </c>
      <c r="Q546" s="12">
        <v>101.59695735413013</v>
      </c>
      <c r="R546" s="12">
        <v>101.53660622057723</v>
      </c>
      <c r="S546" s="12">
        <v>101.51569520868357</v>
      </c>
      <c r="T546" s="12">
        <v>101.33763791375134</v>
      </c>
      <c r="U546" s="12">
        <v>101.30072012489543</v>
      </c>
      <c r="V546" s="12">
        <v>101.31783870132951</v>
      </c>
      <c r="W546" s="12">
        <v>101.13883299096319</v>
      </c>
      <c r="X546" s="12">
        <v>100.91694044690294</v>
      </c>
      <c r="Y546" s="12">
        <v>100.78862925985247</v>
      </c>
      <c r="Z546" s="12">
        <v>100.85915573401545</v>
      </c>
      <c r="AA546" s="12">
        <v>100.67701968767217</v>
      </c>
      <c r="AB546" s="12">
        <v>100.58184423757031</v>
      </c>
      <c r="AC546" s="12">
        <v>100.26236006970744</v>
      </c>
      <c r="AD546" s="12">
        <v>100.19244304791557</v>
      </c>
      <c r="AE546" s="12">
        <v>100</v>
      </c>
      <c r="AF546" s="12">
        <v>99.804228070651263</v>
      </c>
      <c r="AG546" s="12">
        <v>99.414929528346875</v>
      </c>
      <c r="AH546" s="12">
        <v>99.246627085860723</v>
      </c>
      <c r="AI546" s="12">
        <v>98.997291902538549</v>
      </c>
      <c r="AJ546" s="12">
        <v>98.6252526364392</v>
      </c>
      <c r="AK546" s="12">
        <v>98.551838754076641</v>
      </c>
      <c r="AL546" s="12">
        <v>98.327780174865978</v>
      </c>
      <c r="AM546" s="12">
        <v>98.020799922698771</v>
      </c>
      <c r="AN546" s="12">
        <v>97.696272644025115</v>
      </c>
    </row>
    <row r="547" spans="1:40">
      <c r="A547" s="1" t="s">
        <v>524</v>
      </c>
      <c r="B547" s="1" t="s">
        <v>525</v>
      </c>
      <c r="C547" s="1" t="s">
        <v>527</v>
      </c>
      <c r="F547" s="1">
        <v>8</v>
      </c>
      <c r="G547" s="1" t="s">
        <v>771</v>
      </c>
      <c r="H547" s="1" t="str">
        <f t="shared" si="22"/>
        <v>8연립다세대</v>
      </c>
      <c r="U547" s="12">
        <v>100.71171468939548</v>
      </c>
      <c r="V547" s="12">
        <v>100.71171468939548</v>
      </c>
      <c r="W547" s="12">
        <v>100.48858342059539</v>
      </c>
      <c r="X547" s="12">
        <v>100.43874965761664</v>
      </c>
      <c r="Y547" s="12">
        <v>100.46374132513117</v>
      </c>
      <c r="Z547" s="12">
        <v>100.47062006982785</v>
      </c>
      <c r="AA547" s="12">
        <v>100.47541009498353</v>
      </c>
      <c r="AB547" s="12">
        <v>100.4342142709439</v>
      </c>
      <c r="AC547" s="12">
        <v>100.28714263818758</v>
      </c>
      <c r="AD547" s="12">
        <v>100.09770127312849</v>
      </c>
      <c r="AE547" s="12">
        <v>100</v>
      </c>
      <c r="AF547" s="12">
        <v>99.875586821869405</v>
      </c>
      <c r="AG547" s="12">
        <v>99.848489518507961</v>
      </c>
      <c r="AH547" s="12">
        <v>99.826144278310593</v>
      </c>
      <c r="AI547" s="12">
        <v>99.801801446163751</v>
      </c>
      <c r="AJ547" s="12">
        <v>99.832168292083722</v>
      </c>
      <c r="AK547" s="12">
        <v>99.783068729186979</v>
      </c>
      <c r="AL547" s="12">
        <v>99.310373032825282</v>
      </c>
      <c r="AM547" s="12">
        <v>99.161466690690943</v>
      </c>
      <c r="AN547" s="12">
        <v>99.043449258555214</v>
      </c>
    </row>
    <row r="548" spans="1:40">
      <c r="A548" s="1" t="s">
        <v>524</v>
      </c>
      <c r="B548" s="1" t="s">
        <v>525</v>
      </c>
      <c r="C548" s="1" t="s">
        <v>528</v>
      </c>
      <c r="F548" s="1">
        <v>9</v>
      </c>
      <c r="G548" s="1" t="s">
        <v>771</v>
      </c>
      <c r="H548" s="1" t="str">
        <f t="shared" si="22"/>
        <v>9연립다세대</v>
      </c>
      <c r="U548" s="12">
        <v>101.28566289332259</v>
      </c>
      <c r="V548" s="12">
        <v>101.33404645188314</v>
      </c>
      <c r="W548" s="12">
        <v>101.18811001432439</v>
      </c>
      <c r="X548" s="12">
        <v>100.76038515374999</v>
      </c>
      <c r="Y548" s="12">
        <v>100.54435552893705</v>
      </c>
      <c r="Z548" s="12">
        <v>100.62015669255543</v>
      </c>
      <c r="AA548" s="12">
        <v>100.34048934407105</v>
      </c>
      <c r="AB548" s="12">
        <v>100.1768446231448</v>
      </c>
      <c r="AC548" s="12">
        <v>100.00043582192714</v>
      </c>
      <c r="AD548" s="12">
        <v>100.07127414872147</v>
      </c>
      <c r="AE548" s="12">
        <v>100</v>
      </c>
      <c r="AF548" s="12">
        <v>99.806218632518721</v>
      </c>
      <c r="AG548" s="12">
        <v>99.119545270058268</v>
      </c>
      <c r="AH548" s="12">
        <v>98.819236310942742</v>
      </c>
      <c r="AI548" s="12">
        <v>98.347093796652786</v>
      </c>
      <c r="AJ548" s="12">
        <v>98.14614460635444</v>
      </c>
      <c r="AK548" s="12">
        <v>98.033200110978001</v>
      </c>
      <c r="AL548" s="12">
        <v>97.759613426620888</v>
      </c>
      <c r="AM548" s="12">
        <v>97.241256159316137</v>
      </c>
      <c r="AN548" s="12">
        <v>96.879063374224913</v>
      </c>
    </row>
    <row r="549" spans="1:40">
      <c r="A549" s="1" t="s">
        <v>524</v>
      </c>
      <c r="B549" s="1" t="s">
        <v>525</v>
      </c>
      <c r="C549" s="1" t="s">
        <v>529</v>
      </c>
      <c r="F549" s="1">
        <v>10</v>
      </c>
      <c r="G549" s="1" t="s">
        <v>771</v>
      </c>
      <c r="H549" s="1" t="str">
        <f t="shared" si="22"/>
        <v>10연립다세대</v>
      </c>
      <c r="U549" s="12">
        <v>101.52948723098393</v>
      </c>
      <c r="V549" s="12">
        <v>101.5091079928313</v>
      </c>
      <c r="W549" s="12">
        <v>101.29968778277505</v>
      </c>
      <c r="X549" s="12">
        <v>101.30395479009879</v>
      </c>
      <c r="Y549" s="12">
        <v>101.24405404900696</v>
      </c>
      <c r="Z549" s="12">
        <v>101.3297413091743</v>
      </c>
      <c r="AA549" s="12">
        <v>101.21808215747991</v>
      </c>
      <c r="AB549" s="12">
        <v>101.19990218560673</v>
      </c>
      <c r="AC549" s="12">
        <v>100.6189450314741</v>
      </c>
      <c r="AD549" s="12">
        <v>100.39453000669856</v>
      </c>
      <c r="AE549" s="12">
        <v>100</v>
      </c>
      <c r="AF549" s="12">
        <v>99.77739921889706</v>
      </c>
      <c r="AG549" s="12">
        <v>99.670299664141098</v>
      </c>
      <c r="AH549" s="12">
        <v>99.633066244098529</v>
      </c>
      <c r="AI549" s="12">
        <v>99.613283497116797</v>
      </c>
      <c r="AJ549" s="12">
        <v>98.871416730166288</v>
      </c>
      <c r="AK549" s="12">
        <v>98.8439170062329</v>
      </c>
      <c r="AL549" s="12">
        <v>98.771185844184288</v>
      </c>
      <c r="AM549" s="12">
        <v>98.70146733744636</v>
      </c>
      <c r="AN549" s="12">
        <v>98.35939511374292</v>
      </c>
    </row>
    <row r="550" spans="1:40">
      <c r="A550" s="1" t="s">
        <v>524</v>
      </c>
      <c r="B550" s="1" t="s">
        <v>525</v>
      </c>
      <c r="C550" s="1" t="s">
        <v>530</v>
      </c>
      <c r="F550" s="1">
        <v>11</v>
      </c>
      <c r="G550" s="1" t="s">
        <v>771</v>
      </c>
      <c r="H550" s="1" t="str">
        <f t="shared" si="22"/>
        <v>11연립다세대</v>
      </c>
      <c r="I550" s="12">
        <v>100.25053483755137</v>
      </c>
      <c r="J550" s="12">
        <v>100.55552738806824</v>
      </c>
      <c r="K550" s="12">
        <v>100.75093631056339</v>
      </c>
      <c r="L550" s="12">
        <v>100.85466907834441</v>
      </c>
      <c r="M550" s="12">
        <v>101.35523152693442</v>
      </c>
      <c r="N550" s="12">
        <v>101.37171863767338</v>
      </c>
      <c r="O550" s="12">
        <v>101.38646784573058</v>
      </c>
      <c r="P550" s="12">
        <v>101.72543648692482</v>
      </c>
      <c r="Q550" s="12">
        <v>101.92828810507815</v>
      </c>
      <c r="R550" s="12">
        <v>102.25158877955207</v>
      </c>
      <c r="S550" s="12">
        <v>102.2525081387224</v>
      </c>
      <c r="T550" s="12">
        <v>102.21776973019597</v>
      </c>
      <c r="U550" s="12">
        <v>102.04747774378836</v>
      </c>
      <c r="V550" s="12">
        <v>102.03699581787832</v>
      </c>
      <c r="W550" s="12">
        <v>101.76780080177194</v>
      </c>
      <c r="X550" s="12">
        <v>101.62549335635514</v>
      </c>
      <c r="Y550" s="12">
        <v>101.39648488478331</v>
      </c>
      <c r="Z550" s="12">
        <v>101.20015871348558</v>
      </c>
      <c r="AA550" s="12">
        <v>101.01541712212314</v>
      </c>
      <c r="AB550" s="12">
        <v>100.73694986886348</v>
      </c>
      <c r="AC550" s="12">
        <v>100.46243295430337</v>
      </c>
      <c r="AD550" s="12">
        <v>100.24072759385741</v>
      </c>
      <c r="AE550" s="12">
        <v>100</v>
      </c>
      <c r="AF550" s="12">
        <v>99.587487389824588</v>
      </c>
      <c r="AG550" s="12">
        <v>98.997597726969289</v>
      </c>
      <c r="AH550" s="12">
        <v>98.72529901198503</v>
      </c>
      <c r="AI550" s="12">
        <v>98.602218440638467</v>
      </c>
      <c r="AJ550" s="12">
        <v>98.413527327036221</v>
      </c>
      <c r="AK550" s="12">
        <v>98.330885841890804</v>
      </c>
      <c r="AL550" s="12">
        <v>97.967075304075536</v>
      </c>
      <c r="AM550" s="12">
        <v>97.650670642635262</v>
      </c>
      <c r="AN550" s="12">
        <v>97.35628086209833</v>
      </c>
    </row>
    <row r="551" spans="1:40">
      <c r="A551" s="1" t="s">
        <v>524</v>
      </c>
      <c r="B551" s="1" t="s">
        <v>525</v>
      </c>
      <c r="C551" s="1" t="s">
        <v>531</v>
      </c>
      <c r="F551" s="1">
        <v>12</v>
      </c>
      <c r="G551" s="1" t="s">
        <v>771</v>
      </c>
      <c r="H551" s="1" t="str">
        <f t="shared" si="22"/>
        <v>12연립다세대</v>
      </c>
      <c r="U551" s="12">
        <v>101.64971454079065</v>
      </c>
      <c r="V551" s="12">
        <v>101.63556303100553</v>
      </c>
      <c r="W551" s="12">
        <v>101.44004300186936</v>
      </c>
      <c r="X551" s="12">
        <v>101.30014580464074</v>
      </c>
      <c r="Y551" s="12">
        <v>101.11500963308951</v>
      </c>
      <c r="Z551" s="12">
        <v>100.9236895295233</v>
      </c>
      <c r="AA551" s="12">
        <v>100.8231165898014</v>
      </c>
      <c r="AB551" s="12">
        <v>100.66451739202751</v>
      </c>
      <c r="AC551" s="12">
        <v>100.58336085668947</v>
      </c>
      <c r="AD551" s="12">
        <v>100.30336824969298</v>
      </c>
      <c r="AE551" s="12">
        <v>100</v>
      </c>
      <c r="AF551" s="12">
        <v>99.570423432363981</v>
      </c>
      <c r="AG551" s="12">
        <v>98.91889220708137</v>
      </c>
      <c r="AH551" s="12">
        <v>98.56971999114819</v>
      </c>
      <c r="AI551" s="12">
        <v>98.439389316407727</v>
      </c>
      <c r="AJ551" s="12">
        <v>98.059137809310272</v>
      </c>
      <c r="AK551" s="12">
        <v>97.960451793332282</v>
      </c>
      <c r="AL551" s="12">
        <v>97.722181411867908</v>
      </c>
      <c r="AM551" s="12">
        <v>97.44150129732229</v>
      </c>
      <c r="AN551" s="12">
        <v>97.149781737997216</v>
      </c>
    </row>
    <row r="552" spans="1:40">
      <c r="A552" s="1" t="s">
        <v>524</v>
      </c>
      <c r="B552" s="1" t="s">
        <v>525</v>
      </c>
      <c r="C552" s="1" t="s">
        <v>532</v>
      </c>
      <c r="F552" s="1">
        <v>13</v>
      </c>
      <c r="G552" s="1" t="s">
        <v>771</v>
      </c>
      <c r="H552" s="1" t="str">
        <f t="shared" si="22"/>
        <v>13연립다세대</v>
      </c>
      <c r="U552" s="12">
        <v>102.66769787290986</v>
      </c>
      <c r="V552" s="12">
        <v>102.66296698174335</v>
      </c>
      <c r="W552" s="12">
        <v>102.2784205757918</v>
      </c>
      <c r="X552" s="12">
        <v>102.13234569780961</v>
      </c>
      <c r="Y552" s="12">
        <v>101.83475073915753</v>
      </c>
      <c r="Z552" s="12">
        <v>101.63060568135938</v>
      </c>
      <c r="AA552" s="12">
        <v>101.31450124555715</v>
      </c>
      <c r="AB552" s="12">
        <v>100.84943339107649</v>
      </c>
      <c r="AC552" s="12">
        <v>100.27509875495571</v>
      </c>
      <c r="AD552" s="12">
        <v>100.14361686403585</v>
      </c>
      <c r="AE552" s="12">
        <v>100</v>
      </c>
      <c r="AF552" s="12">
        <v>99.61395480592347</v>
      </c>
      <c r="AG552" s="12">
        <v>99.119772799427594</v>
      </c>
      <c r="AH552" s="12">
        <v>98.96704624404218</v>
      </c>
      <c r="AI552" s="12">
        <v>98.855255687250803</v>
      </c>
      <c r="AJ552" s="12">
        <v>98.965625386029089</v>
      </c>
      <c r="AK552" s="12">
        <v>98.908102259927617</v>
      </c>
      <c r="AL552" s="12">
        <v>98.34805452855133</v>
      </c>
      <c r="AM552" s="12">
        <v>97.97592470273166</v>
      </c>
      <c r="AN552" s="12">
        <v>97.677374183269876</v>
      </c>
    </row>
    <row r="553" spans="1:40">
      <c r="A553" s="1" t="s">
        <v>524</v>
      </c>
      <c r="B553" s="1" t="s">
        <v>533</v>
      </c>
      <c r="F553" s="1">
        <v>14</v>
      </c>
      <c r="G553" s="1" t="s">
        <v>771</v>
      </c>
      <c r="H553" s="1" t="str">
        <f t="shared" si="22"/>
        <v>14연립다세대</v>
      </c>
      <c r="I553" s="12">
        <v>98.970601309903742</v>
      </c>
      <c r="J553" s="12">
        <v>99.267632718797856</v>
      </c>
      <c r="K553" s="12">
        <v>99.605650273580935</v>
      </c>
      <c r="L553" s="12">
        <v>100.22621968648333</v>
      </c>
      <c r="M553" s="12">
        <v>100.16204376647099</v>
      </c>
      <c r="N553" s="12">
        <v>100.27321134286852</v>
      </c>
      <c r="O553" s="12">
        <v>100.27020831881578</v>
      </c>
      <c r="P553" s="12">
        <v>100.70370400439151</v>
      </c>
      <c r="Q553" s="12">
        <v>100.93044203788719</v>
      </c>
      <c r="R553" s="12">
        <v>101.08150131848723</v>
      </c>
      <c r="S553" s="12">
        <v>101.11624525412671</v>
      </c>
      <c r="T553" s="12">
        <v>101.03984133142195</v>
      </c>
      <c r="U553" s="12">
        <v>101.13773734242758</v>
      </c>
      <c r="V553" s="12">
        <v>101.14267237967235</v>
      </c>
      <c r="W553" s="12">
        <v>101.13306641664278</v>
      </c>
      <c r="X553" s="12">
        <v>101.07193648685917</v>
      </c>
      <c r="Y553" s="12">
        <v>101.00769305914996</v>
      </c>
      <c r="Z553" s="12">
        <v>100.85094250469503</v>
      </c>
      <c r="AA553" s="12">
        <v>100.52046693820623</v>
      </c>
      <c r="AB553" s="12">
        <v>100.37910826781311</v>
      </c>
      <c r="AC553" s="12">
        <v>100.34026964187881</v>
      </c>
      <c r="AD553" s="12">
        <v>100.1596959735205</v>
      </c>
      <c r="AE553" s="12">
        <v>100</v>
      </c>
      <c r="AF553" s="12">
        <v>99.685238645748441</v>
      </c>
      <c r="AG553" s="12">
        <v>99.296603664453471</v>
      </c>
      <c r="AH553" s="12">
        <v>99.020363048369433</v>
      </c>
      <c r="AI553" s="12">
        <v>98.726864512460295</v>
      </c>
      <c r="AJ553" s="12">
        <v>98.560871138947249</v>
      </c>
      <c r="AK553" s="12">
        <v>98.546537577271948</v>
      </c>
      <c r="AL553" s="12">
        <v>98.570999983334033</v>
      </c>
      <c r="AM553" s="12">
        <v>98.327359805346887</v>
      </c>
      <c r="AN553" s="12">
        <v>98.162595716934717</v>
      </c>
    </row>
    <row r="554" spans="1:40">
      <c r="A554" s="1" t="s">
        <v>524</v>
      </c>
      <c r="B554" s="1" t="s">
        <v>533</v>
      </c>
      <c r="C554" s="1" t="s">
        <v>534</v>
      </c>
      <c r="F554" s="1">
        <v>15</v>
      </c>
      <c r="G554" s="1" t="s">
        <v>771</v>
      </c>
      <c r="H554" s="1" t="str">
        <f t="shared" si="22"/>
        <v>15연립다세대</v>
      </c>
      <c r="U554" s="12">
        <v>103.46527143434929</v>
      </c>
      <c r="V554" s="12">
        <v>103.46445780489323</v>
      </c>
      <c r="W554" s="12">
        <v>103.56526635889023</v>
      </c>
      <c r="X554" s="12">
        <v>103.29117514551515</v>
      </c>
      <c r="Y554" s="12">
        <v>103.25505362850912</v>
      </c>
      <c r="Z554" s="12">
        <v>103.06463152581249</v>
      </c>
      <c r="AA554" s="12">
        <v>102.5542177774667</v>
      </c>
      <c r="AB554" s="12">
        <v>102.17588360269806</v>
      </c>
      <c r="AC554" s="12">
        <v>101.63853776424531</v>
      </c>
      <c r="AD554" s="12">
        <v>100.82673513733424</v>
      </c>
      <c r="AE554" s="12">
        <v>100</v>
      </c>
      <c r="AF554" s="12">
        <v>99.201479730653404</v>
      </c>
      <c r="AG554" s="12">
        <v>98.407755548033208</v>
      </c>
      <c r="AH554" s="12">
        <v>98.031060432698951</v>
      </c>
      <c r="AI554" s="12">
        <v>97.728320416035302</v>
      </c>
      <c r="AJ554" s="12">
        <v>97.362419606002035</v>
      </c>
      <c r="AK554" s="12">
        <v>97.308801928592331</v>
      </c>
      <c r="AL554" s="12">
        <v>97.231950889819842</v>
      </c>
      <c r="AM554" s="12">
        <v>96.875186353544748</v>
      </c>
      <c r="AN554" s="12">
        <v>96.697768418225692</v>
      </c>
    </row>
    <row r="555" spans="1:40">
      <c r="A555" s="1" t="s">
        <v>524</v>
      </c>
      <c r="B555" s="1" t="s">
        <v>533</v>
      </c>
      <c r="C555" s="1" t="s">
        <v>535</v>
      </c>
      <c r="F555" s="1">
        <v>16</v>
      </c>
      <c r="G555" s="1" t="s">
        <v>771</v>
      </c>
      <c r="H555" s="1" t="str">
        <f t="shared" si="22"/>
        <v>16연립다세대</v>
      </c>
      <c r="U555" s="12">
        <v>101.80428032069854</v>
      </c>
      <c r="V555" s="12">
        <v>101.85668620135142</v>
      </c>
      <c r="W555" s="12">
        <v>101.64273494730838</v>
      </c>
      <c r="X555" s="12">
        <v>101.44820922090319</v>
      </c>
      <c r="Y555" s="12">
        <v>101.35042947626455</v>
      </c>
      <c r="Z555" s="12">
        <v>100.92365041963302</v>
      </c>
      <c r="AA555" s="12">
        <v>100.67982249885119</v>
      </c>
      <c r="AB555" s="12">
        <v>100.42936114804176</v>
      </c>
      <c r="AC555" s="12">
        <v>100.23101038630104</v>
      </c>
      <c r="AD555" s="12">
        <v>100.00456811599764</v>
      </c>
      <c r="AE555" s="12">
        <v>100</v>
      </c>
      <c r="AF555" s="12">
        <v>99.850816424219403</v>
      </c>
      <c r="AG555" s="12">
        <v>99.831968762591643</v>
      </c>
      <c r="AH555" s="12">
        <v>99.813000891334298</v>
      </c>
      <c r="AI555" s="12">
        <v>99.799517376420496</v>
      </c>
      <c r="AJ555" s="12">
        <v>99.783308088295115</v>
      </c>
      <c r="AK555" s="12">
        <v>99.823194236352165</v>
      </c>
      <c r="AL555" s="12">
        <v>99.989375791891604</v>
      </c>
      <c r="AM555" s="12">
        <v>99.827669314872509</v>
      </c>
      <c r="AN555" s="12">
        <v>99.332901794433567</v>
      </c>
    </row>
    <row r="556" spans="1:40">
      <c r="A556" s="1" t="s">
        <v>524</v>
      </c>
      <c r="B556" s="1" t="s">
        <v>533</v>
      </c>
      <c r="C556" s="1" t="s">
        <v>536</v>
      </c>
      <c r="F556" s="1">
        <v>17</v>
      </c>
      <c r="G556" s="1" t="s">
        <v>771</v>
      </c>
      <c r="H556" s="1" t="str">
        <f t="shared" si="22"/>
        <v>17연립다세대</v>
      </c>
      <c r="U556" s="12">
        <v>99.668344017815841</v>
      </c>
      <c r="V556" s="12">
        <v>99.655407651108291</v>
      </c>
      <c r="W556" s="12">
        <v>99.691563446713928</v>
      </c>
      <c r="X556" s="12">
        <v>99.762629134033347</v>
      </c>
      <c r="Y556" s="12">
        <v>99.786647841865374</v>
      </c>
      <c r="Z556" s="12">
        <v>99.768820783948669</v>
      </c>
      <c r="AA556" s="12">
        <v>99.664906894868821</v>
      </c>
      <c r="AB556" s="12">
        <v>99.668226721547114</v>
      </c>
      <c r="AC556" s="12">
        <v>99.942309515801128</v>
      </c>
      <c r="AD556" s="12">
        <v>99.945423282620567</v>
      </c>
      <c r="AE556" s="12">
        <v>100</v>
      </c>
      <c r="AF556" s="12">
        <v>99.972729508206456</v>
      </c>
      <c r="AG556" s="12">
        <v>99.798661433969485</v>
      </c>
      <c r="AH556" s="12">
        <v>99.600029585239781</v>
      </c>
      <c r="AI556" s="12">
        <v>99.292890673357192</v>
      </c>
      <c r="AJ556" s="12">
        <v>99.22297634869642</v>
      </c>
      <c r="AK556" s="12">
        <v>99.224944654219897</v>
      </c>
      <c r="AL556" s="12">
        <v>99.33740605201082</v>
      </c>
      <c r="AM556" s="12">
        <v>99.177683008252515</v>
      </c>
      <c r="AN556" s="12">
        <v>99.162498386402248</v>
      </c>
    </row>
    <row r="557" spans="1:40">
      <c r="A557" s="1" t="s">
        <v>524</v>
      </c>
      <c r="B557" s="1" t="s">
        <v>533</v>
      </c>
      <c r="C557" s="1" t="s">
        <v>537</v>
      </c>
      <c r="F557" s="1">
        <v>18</v>
      </c>
      <c r="G557" s="1" t="s">
        <v>771</v>
      </c>
      <c r="H557" s="1" t="str">
        <f t="shared" si="22"/>
        <v>18연립다세대</v>
      </c>
      <c r="U557" s="12">
        <v>101.96660005249558</v>
      </c>
      <c r="V557" s="12">
        <v>101.97220405401129</v>
      </c>
      <c r="W557" s="12">
        <v>101.76367650738359</v>
      </c>
      <c r="X557" s="12">
        <v>101.52650594304487</v>
      </c>
      <c r="Y557" s="12">
        <v>101.17920898263735</v>
      </c>
      <c r="Z557" s="12">
        <v>100.72018113949615</v>
      </c>
      <c r="AA557" s="12">
        <v>100.28150672702616</v>
      </c>
      <c r="AB557" s="12">
        <v>99.984852854934971</v>
      </c>
      <c r="AC557" s="12">
        <v>99.853564527478582</v>
      </c>
      <c r="AD557" s="12">
        <v>100.02699239157653</v>
      </c>
      <c r="AE557" s="12">
        <v>100</v>
      </c>
      <c r="AF557" s="12">
        <v>99.661552774323283</v>
      </c>
      <c r="AG557" s="12">
        <v>99.144398765837522</v>
      </c>
      <c r="AH557" s="12">
        <v>98.577411670103245</v>
      </c>
      <c r="AI557" s="12">
        <v>98.177760932920847</v>
      </c>
      <c r="AJ557" s="12">
        <v>97.844434834501442</v>
      </c>
      <c r="AK557" s="12">
        <v>97.484378325269986</v>
      </c>
      <c r="AL557" s="12">
        <v>97.238589342143783</v>
      </c>
      <c r="AM557" s="12">
        <v>96.75519397249623</v>
      </c>
      <c r="AN557" s="12">
        <v>96.526019718825509</v>
      </c>
    </row>
    <row r="558" spans="1:40">
      <c r="A558" s="1" t="s">
        <v>524</v>
      </c>
      <c r="B558" s="1" t="s">
        <v>533</v>
      </c>
      <c r="C558" s="1" t="s">
        <v>538</v>
      </c>
      <c r="F558" s="1">
        <v>19</v>
      </c>
      <c r="G558" s="1" t="s">
        <v>771</v>
      </c>
      <c r="H558" s="1" t="str">
        <f t="shared" si="22"/>
        <v>19연립다세대</v>
      </c>
      <c r="U558" s="12">
        <v>100.64656081881768</v>
      </c>
      <c r="V558" s="12">
        <v>100.90463363544224</v>
      </c>
      <c r="W558" s="12">
        <v>101.33378685834577</v>
      </c>
      <c r="X558" s="12">
        <v>101.14436581173513</v>
      </c>
      <c r="Y558" s="12">
        <v>100.99729741097077</v>
      </c>
      <c r="Z558" s="12">
        <v>100.99729741097077</v>
      </c>
      <c r="AA558" s="12">
        <v>100.40736533228744</v>
      </c>
      <c r="AB558" s="12">
        <v>100.38819383967613</v>
      </c>
      <c r="AC558" s="12">
        <v>100.33258243615104</v>
      </c>
      <c r="AD558" s="12">
        <v>100.28751179686796</v>
      </c>
      <c r="AE558" s="12">
        <v>100</v>
      </c>
      <c r="AF558" s="12">
        <v>99.821406673581436</v>
      </c>
      <c r="AG558" s="12">
        <v>99.789496854820399</v>
      </c>
      <c r="AH558" s="12">
        <v>99.829949548839025</v>
      </c>
      <c r="AI558" s="12">
        <v>99.820032298359536</v>
      </c>
      <c r="AJ558" s="12">
        <v>99.951364905700117</v>
      </c>
      <c r="AK558" s="12">
        <v>99.695625761235789</v>
      </c>
      <c r="AL558" s="12">
        <v>99.767934242698672</v>
      </c>
      <c r="AM558" s="12">
        <v>99.623068910591257</v>
      </c>
      <c r="AN558" s="12">
        <v>99.603933899235187</v>
      </c>
    </row>
    <row r="559" spans="1:40">
      <c r="A559" s="1" t="s">
        <v>524</v>
      </c>
      <c r="B559" s="1" t="s">
        <v>533</v>
      </c>
      <c r="C559" s="1" t="s">
        <v>539</v>
      </c>
      <c r="F559" s="1">
        <v>20</v>
      </c>
      <c r="G559" s="1" t="s">
        <v>771</v>
      </c>
      <c r="H559" s="1" t="str">
        <f t="shared" si="22"/>
        <v>20연립다세대</v>
      </c>
      <c r="U559" s="12">
        <v>102.08892309804789</v>
      </c>
      <c r="V559" s="12">
        <v>102.04676350802167</v>
      </c>
      <c r="W559" s="12">
        <v>101.81428335454423</v>
      </c>
      <c r="X559" s="12">
        <v>101.80262414758496</v>
      </c>
      <c r="Y559" s="12">
        <v>101.56126933828439</v>
      </c>
      <c r="Z559" s="12">
        <v>101.37560851146023</v>
      </c>
      <c r="AA559" s="12">
        <v>100.98658897161245</v>
      </c>
      <c r="AB559" s="12">
        <v>100.51630226113093</v>
      </c>
      <c r="AC559" s="12">
        <v>100.41454239843948</v>
      </c>
      <c r="AD559" s="12">
        <v>100.1657011216396</v>
      </c>
      <c r="AE559" s="12">
        <v>100</v>
      </c>
      <c r="AF559" s="12">
        <v>99.151365650297834</v>
      </c>
      <c r="AG559" s="12">
        <v>98.308807607438766</v>
      </c>
      <c r="AH559" s="12">
        <v>97.792460460481053</v>
      </c>
      <c r="AI559" s="12">
        <v>97.199548786419896</v>
      </c>
      <c r="AJ559" s="12">
        <v>96.911397942505729</v>
      </c>
      <c r="AK559" s="12">
        <v>97.264372457802295</v>
      </c>
      <c r="AL559" s="12">
        <v>97.186820339274576</v>
      </c>
      <c r="AM559" s="12">
        <v>97.024745938799427</v>
      </c>
      <c r="AN559" s="12">
        <v>96.962358754362668</v>
      </c>
    </row>
    <row r="560" spans="1:40">
      <c r="A560" s="1" t="s">
        <v>524</v>
      </c>
      <c r="B560" s="1" t="s">
        <v>533</v>
      </c>
      <c r="C560" s="1" t="s">
        <v>540</v>
      </c>
      <c r="F560" s="1">
        <v>21</v>
      </c>
      <c r="G560" s="1" t="s">
        <v>771</v>
      </c>
      <c r="H560" s="1" t="str">
        <f t="shared" si="22"/>
        <v>21연립다세대</v>
      </c>
      <c r="U560" s="12">
        <v>100.33466249411858</v>
      </c>
      <c r="V560" s="12">
        <v>100.31112287103487</v>
      </c>
      <c r="W560" s="12">
        <v>100.50620873766323</v>
      </c>
      <c r="X560" s="12">
        <v>100.73532181494427</v>
      </c>
      <c r="Y560" s="12">
        <v>100.82646033792145</v>
      </c>
      <c r="Z560" s="12">
        <v>100.88865636088059</v>
      </c>
      <c r="AA560" s="12">
        <v>99.86846878260566</v>
      </c>
      <c r="AB560" s="12">
        <v>100.26114382547641</v>
      </c>
      <c r="AC560" s="12">
        <v>100.19537288154032</v>
      </c>
      <c r="AD560" s="12">
        <v>100.11663833439128</v>
      </c>
      <c r="AE560" s="12">
        <v>100</v>
      </c>
      <c r="AF560" s="12">
        <v>99.485551769848797</v>
      </c>
      <c r="AG560" s="12">
        <v>98.731923047600645</v>
      </c>
      <c r="AH560" s="12">
        <v>98.392332648138208</v>
      </c>
      <c r="AI560" s="12">
        <v>98.077300830717292</v>
      </c>
      <c r="AJ560" s="12">
        <v>97.861686918196881</v>
      </c>
      <c r="AK560" s="12">
        <v>98.003807355236589</v>
      </c>
      <c r="AL560" s="12">
        <v>98.058246725612307</v>
      </c>
      <c r="AM560" s="12">
        <v>97.719740447165762</v>
      </c>
      <c r="AN560" s="12">
        <v>97.258005009134109</v>
      </c>
    </row>
    <row r="561" spans="1:40">
      <c r="A561" s="1" t="s">
        <v>524</v>
      </c>
      <c r="B561" s="1" t="s">
        <v>541</v>
      </c>
      <c r="F561" s="1">
        <v>22</v>
      </c>
      <c r="G561" s="1" t="s">
        <v>771</v>
      </c>
      <c r="H561" s="1" t="str">
        <f t="shared" si="22"/>
        <v>22연립다세대</v>
      </c>
      <c r="I561" s="12">
        <v>104.82232139241466</v>
      </c>
      <c r="J561" s="12">
        <v>105.12809412830157</v>
      </c>
      <c r="K561" s="12">
        <v>105.294395026798</v>
      </c>
      <c r="L561" s="12">
        <v>105.45046048061619</v>
      </c>
      <c r="M561" s="12">
        <v>105.30427755365162</v>
      </c>
      <c r="N561" s="12">
        <v>105.19956358854111</v>
      </c>
      <c r="O561" s="12">
        <v>105.24934315940826</v>
      </c>
      <c r="P561" s="12">
        <v>104.74070075599613</v>
      </c>
      <c r="Q561" s="12">
        <v>104.38367028948772</v>
      </c>
      <c r="R561" s="12">
        <v>103.99758589286955</v>
      </c>
      <c r="S561" s="12">
        <v>103.64838321244754</v>
      </c>
      <c r="T561" s="12">
        <v>103.37702601371578</v>
      </c>
      <c r="U561" s="12">
        <v>103.33513286954789</v>
      </c>
      <c r="V561" s="12">
        <v>103.33036096426684</v>
      </c>
      <c r="W561" s="12">
        <v>103.10768924966015</v>
      </c>
      <c r="X561" s="12">
        <v>103.2001457085633</v>
      </c>
      <c r="Y561" s="12">
        <v>102.87978644995505</v>
      </c>
      <c r="Z561" s="12">
        <v>102.42967376416142</v>
      </c>
      <c r="AA561" s="12">
        <v>102.03871983131513</v>
      </c>
      <c r="AB561" s="12">
        <v>101.66139880027038</v>
      </c>
      <c r="AC561" s="12">
        <v>100.90181725570896</v>
      </c>
      <c r="AD561" s="12">
        <v>100.41709414214583</v>
      </c>
      <c r="AE561" s="12">
        <v>100</v>
      </c>
      <c r="AF561" s="12">
        <v>99.306795932567923</v>
      </c>
      <c r="AG561" s="12">
        <v>98.676977341819963</v>
      </c>
      <c r="AH561" s="12">
        <v>98.327851332849804</v>
      </c>
      <c r="AI561" s="12">
        <v>97.704226419791141</v>
      </c>
      <c r="AJ561" s="12">
        <v>97.744528630277244</v>
      </c>
      <c r="AK561" s="12">
        <v>97.678293573493875</v>
      </c>
      <c r="AL561" s="12">
        <v>97.639044603539958</v>
      </c>
      <c r="AM561" s="12">
        <v>97.361002089697621</v>
      </c>
      <c r="AN561" s="12">
        <v>97.036512332121703</v>
      </c>
    </row>
    <row r="562" spans="1:40">
      <c r="A562" s="1" t="s">
        <v>524</v>
      </c>
      <c r="B562" s="1" t="s">
        <v>542</v>
      </c>
      <c r="F562" s="1">
        <v>23</v>
      </c>
      <c r="G562" s="1" t="s">
        <v>771</v>
      </c>
      <c r="H562" s="1" t="str">
        <f t="shared" si="22"/>
        <v>23연립다세대</v>
      </c>
      <c r="I562" s="12">
        <v>90.123807914317013</v>
      </c>
      <c r="J562" s="12">
        <v>90.924091879544051</v>
      </c>
      <c r="K562" s="12">
        <v>92.091943082233342</v>
      </c>
      <c r="L562" s="12">
        <v>94.417978705491109</v>
      </c>
      <c r="M562" s="12">
        <v>94.061760330155806</v>
      </c>
      <c r="N562" s="12">
        <v>95.035994420189382</v>
      </c>
      <c r="O562" s="12">
        <v>95.818151559537526</v>
      </c>
      <c r="P562" s="12">
        <v>96.683051239498923</v>
      </c>
      <c r="Q562" s="12">
        <v>97.2923352007261</v>
      </c>
      <c r="R562" s="12">
        <v>98.75551287672792</v>
      </c>
      <c r="S562" s="12">
        <v>99.463725871471709</v>
      </c>
      <c r="T562" s="12">
        <v>99.879309703284505</v>
      </c>
      <c r="U562" s="12">
        <v>100.27390524456058</v>
      </c>
      <c r="V562" s="12">
        <v>100.27310525965085</v>
      </c>
      <c r="W562" s="12">
        <v>100.29646079181663</v>
      </c>
      <c r="X562" s="12">
        <v>100.4893377028265</v>
      </c>
      <c r="Y562" s="12">
        <v>100.16491832849378</v>
      </c>
      <c r="Z562" s="12">
        <v>99.98746366341318</v>
      </c>
      <c r="AA562" s="12">
        <v>99.889856592833254</v>
      </c>
      <c r="AB562" s="12">
        <v>99.764196404684995</v>
      </c>
      <c r="AC562" s="12">
        <v>99.868981543152742</v>
      </c>
      <c r="AD562" s="12">
        <v>99.895814398909948</v>
      </c>
      <c r="AE562" s="12">
        <v>100</v>
      </c>
      <c r="AF562" s="12">
        <v>100.02951810430807</v>
      </c>
      <c r="AG562" s="12">
        <v>100.02477079276879</v>
      </c>
      <c r="AH562" s="12">
        <v>100.00674122264456</v>
      </c>
      <c r="AI562" s="12">
        <v>100.05210301750367</v>
      </c>
      <c r="AJ562" s="12">
        <v>100.15422316508224</v>
      </c>
      <c r="AK562" s="12">
        <v>100.19125388611472</v>
      </c>
      <c r="AL562" s="12">
        <v>100.1655032672309</v>
      </c>
      <c r="AM562" s="12">
        <v>100.19325438449276</v>
      </c>
      <c r="AN562" s="12">
        <v>100.09521801676404</v>
      </c>
    </row>
    <row r="563" spans="1:40">
      <c r="A563" s="1" t="s">
        <v>524</v>
      </c>
      <c r="B563" s="1" t="s">
        <v>542</v>
      </c>
      <c r="C563" s="1" t="s">
        <v>543</v>
      </c>
      <c r="F563" s="1">
        <v>24</v>
      </c>
      <c r="G563" s="1" t="s">
        <v>771</v>
      </c>
      <c r="H563" s="1" t="str">
        <f t="shared" si="22"/>
        <v>24연립다세대</v>
      </c>
      <c r="U563" s="12">
        <v>99.94328329855152</v>
      </c>
      <c r="V563" s="12">
        <v>99.94328329855152</v>
      </c>
      <c r="W563" s="12">
        <v>99.882907837550405</v>
      </c>
      <c r="X563" s="12">
        <v>100.2229766749937</v>
      </c>
      <c r="Y563" s="12">
        <v>99.892846352236631</v>
      </c>
      <c r="Z563" s="12">
        <v>99.812906141919328</v>
      </c>
      <c r="AA563" s="12">
        <v>99.803963338749185</v>
      </c>
      <c r="AB563" s="12">
        <v>99.642554584600774</v>
      </c>
      <c r="AC563" s="12">
        <v>99.817332213048687</v>
      </c>
      <c r="AD563" s="12">
        <v>99.815261713947635</v>
      </c>
      <c r="AE563" s="12">
        <v>100</v>
      </c>
      <c r="AF563" s="12">
        <v>100.26976299420252</v>
      </c>
      <c r="AG563" s="12">
        <v>100.38936877331462</v>
      </c>
      <c r="AH563" s="12">
        <v>100.39127344109077</v>
      </c>
      <c r="AI563" s="12">
        <v>100.45088463501035</v>
      </c>
      <c r="AJ563" s="12">
        <v>100.49885155474898</v>
      </c>
      <c r="AK563" s="12">
        <v>100.4905321197825</v>
      </c>
      <c r="AL563" s="12">
        <v>100.41002012906384</v>
      </c>
      <c r="AM563" s="12">
        <v>100.37714442217145</v>
      </c>
      <c r="AN563" s="12">
        <v>100.26189178074728</v>
      </c>
    </row>
    <row r="564" spans="1:40">
      <c r="A564" s="1" t="s">
        <v>524</v>
      </c>
      <c r="B564" s="1" t="s">
        <v>542</v>
      </c>
      <c r="C564" s="1" t="s">
        <v>544</v>
      </c>
      <c r="F564" s="1">
        <v>25</v>
      </c>
      <c r="G564" s="1" t="s">
        <v>771</v>
      </c>
      <c r="H564" s="1" t="str">
        <f t="shared" si="22"/>
        <v>25연립다세대</v>
      </c>
      <c r="U564" s="12">
        <v>99.945462958921325</v>
      </c>
      <c r="V564" s="12">
        <v>99.945462958921325</v>
      </c>
      <c r="W564" s="12">
        <v>100.08789140802411</v>
      </c>
      <c r="X564" s="12">
        <v>100.20059213182672</v>
      </c>
      <c r="Y564" s="12">
        <v>100.23977446726778</v>
      </c>
      <c r="Z564" s="12">
        <v>100.08516570058677</v>
      </c>
      <c r="AA564" s="12">
        <v>100.00917488397755</v>
      </c>
      <c r="AB564" s="12">
        <v>99.925986286724282</v>
      </c>
      <c r="AC564" s="12">
        <v>99.946632617861212</v>
      </c>
      <c r="AD564" s="12">
        <v>99.989976496863605</v>
      </c>
      <c r="AE564" s="12">
        <v>100</v>
      </c>
      <c r="AF564" s="12">
        <v>99.944847814057354</v>
      </c>
      <c r="AG564" s="12">
        <v>99.944847814057354</v>
      </c>
      <c r="AH564" s="12">
        <v>99.944153760185998</v>
      </c>
      <c r="AI564" s="12">
        <v>99.97364945756874</v>
      </c>
      <c r="AJ564" s="12">
        <v>100.2258169702378</v>
      </c>
      <c r="AK564" s="12">
        <v>100.27982425403241</v>
      </c>
      <c r="AL564" s="12">
        <v>100.29566387676087</v>
      </c>
      <c r="AM564" s="12">
        <v>100.33144692512006</v>
      </c>
      <c r="AN564" s="12">
        <v>100.35893047156299</v>
      </c>
    </row>
    <row r="565" spans="1:40">
      <c r="A565" s="1" t="s">
        <v>524</v>
      </c>
      <c r="B565" s="1" t="s">
        <v>542</v>
      </c>
      <c r="C565" s="1" t="s">
        <v>545</v>
      </c>
      <c r="F565" s="1">
        <v>26</v>
      </c>
      <c r="G565" s="1" t="s">
        <v>771</v>
      </c>
      <c r="H565" s="1" t="str">
        <f t="shared" si="22"/>
        <v>26연립다세대</v>
      </c>
      <c r="U565" s="12">
        <v>101.51457090954085</v>
      </c>
      <c r="V565" s="12">
        <v>101.51073800035246</v>
      </c>
      <c r="W565" s="12">
        <v>101.558601249822</v>
      </c>
      <c r="X565" s="12">
        <v>101.52212859989578</v>
      </c>
      <c r="Y565" s="12">
        <v>100.68905288830116</v>
      </c>
      <c r="Z565" s="12">
        <v>100.25236935859243</v>
      </c>
      <c r="AA565" s="12">
        <v>99.918635464008801</v>
      </c>
      <c r="AB565" s="12">
        <v>99.815283271267973</v>
      </c>
      <c r="AC565" s="12">
        <v>99.87784651717368</v>
      </c>
      <c r="AD565" s="12">
        <v>99.948018146550268</v>
      </c>
      <c r="AE565" s="12">
        <v>100</v>
      </c>
      <c r="AF565" s="12">
        <v>99.558329740776486</v>
      </c>
      <c r="AG565" s="12">
        <v>99.239563467736104</v>
      </c>
      <c r="AH565" s="12">
        <v>99.146924668444782</v>
      </c>
      <c r="AI565" s="12">
        <v>99.180571087527795</v>
      </c>
      <c r="AJ565" s="12">
        <v>99.195319399738821</v>
      </c>
      <c r="AK565" s="12">
        <v>99.319032519618816</v>
      </c>
      <c r="AL565" s="12">
        <v>99.36712124252108</v>
      </c>
      <c r="AM565" s="12">
        <v>99.532719993176812</v>
      </c>
      <c r="AN565" s="12">
        <v>99.292707242549554</v>
      </c>
    </row>
    <row r="566" spans="1:40">
      <c r="A566" s="1" t="s">
        <v>524</v>
      </c>
      <c r="B566" s="1" t="s">
        <v>546</v>
      </c>
      <c r="F566" s="1">
        <v>27</v>
      </c>
      <c r="G566" s="1" t="s">
        <v>771</v>
      </c>
      <c r="H566" s="1" t="str">
        <f t="shared" si="22"/>
        <v>27연립다세대</v>
      </c>
      <c r="I566" s="12">
        <v>91.594632359643583</v>
      </c>
      <c r="J566" s="12">
        <v>92.679164425109775</v>
      </c>
      <c r="K566" s="12">
        <v>93.580988278879175</v>
      </c>
      <c r="L566" s="12">
        <v>95.927131189689391</v>
      </c>
      <c r="M566" s="12">
        <v>96.22684092586772</v>
      </c>
      <c r="N566" s="12">
        <v>96.995681313516158</v>
      </c>
      <c r="O566" s="12">
        <v>97.591750480627326</v>
      </c>
      <c r="P566" s="12">
        <v>98.380422729442955</v>
      </c>
      <c r="Q566" s="12">
        <v>99.3675664874972</v>
      </c>
      <c r="R566" s="12">
        <v>99.940747215298174</v>
      </c>
      <c r="S566" s="12">
        <v>100.22028824238886</v>
      </c>
      <c r="T566" s="12">
        <v>100.52341408535868</v>
      </c>
      <c r="U566" s="12">
        <v>100.73757664413003</v>
      </c>
      <c r="V566" s="12">
        <v>100.84190110905166</v>
      </c>
      <c r="W566" s="12">
        <v>100.75840533987856</v>
      </c>
      <c r="X566" s="12">
        <v>100.68084717114671</v>
      </c>
      <c r="Y566" s="12">
        <v>100.58408192992508</v>
      </c>
      <c r="Z566" s="12">
        <v>100.30546423067925</v>
      </c>
      <c r="AA566" s="12">
        <v>99.93210188831155</v>
      </c>
      <c r="AB566" s="12">
        <v>99.715156311982497</v>
      </c>
      <c r="AC566" s="12">
        <v>99.796372860997792</v>
      </c>
      <c r="AD566" s="12">
        <v>99.959528868690498</v>
      </c>
      <c r="AE566" s="12">
        <v>100</v>
      </c>
      <c r="AF566" s="12">
        <v>100.16762087006474</v>
      </c>
      <c r="AG566" s="12">
        <v>100.22453243465968</v>
      </c>
      <c r="AH566" s="12">
        <v>100.23973603661346</v>
      </c>
      <c r="AI566" s="12">
        <v>100.31096053202273</v>
      </c>
      <c r="AJ566" s="12">
        <v>100.37555432288019</v>
      </c>
      <c r="AK566" s="12">
        <v>100.36659472990858</v>
      </c>
      <c r="AL566" s="12">
        <v>100.30314094441533</v>
      </c>
      <c r="AM566" s="12">
        <v>100.36761856685956</v>
      </c>
      <c r="AN566" s="12">
        <v>100.23100156476943</v>
      </c>
    </row>
    <row r="567" spans="1:40">
      <c r="A567" s="1" t="s">
        <v>524</v>
      </c>
      <c r="B567" s="1" t="s">
        <v>547</v>
      </c>
      <c r="F567" s="1">
        <v>28</v>
      </c>
      <c r="G567" s="1" t="s">
        <v>771</v>
      </c>
      <c r="H567" s="1" t="str">
        <f t="shared" si="22"/>
        <v>28연립다세대</v>
      </c>
      <c r="I567" s="12">
        <v>94.457153790410956</v>
      </c>
      <c r="J567" s="12">
        <v>94.626627254198169</v>
      </c>
      <c r="K567" s="12">
        <v>94.994595330325311</v>
      </c>
      <c r="L567" s="12">
        <v>96.386233992218195</v>
      </c>
      <c r="M567" s="12">
        <v>95.62776781391554</v>
      </c>
      <c r="N567" s="12">
        <v>96.386233992218195</v>
      </c>
      <c r="O567" s="12">
        <v>96.694900567744625</v>
      </c>
      <c r="P567" s="12">
        <v>96.840114281085036</v>
      </c>
      <c r="Q567" s="12">
        <v>96.928156567253936</v>
      </c>
      <c r="R567" s="12">
        <v>97.601947967159489</v>
      </c>
      <c r="S567" s="12">
        <v>98.614237464674858</v>
      </c>
      <c r="T567" s="12">
        <v>98.886236293159882</v>
      </c>
      <c r="U567" s="12">
        <v>99.296374146375655</v>
      </c>
      <c r="V567" s="12">
        <v>99.296374146375655</v>
      </c>
      <c r="W567" s="12">
        <v>99.049281029401229</v>
      </c>
      <c r="X567" s="12">
        <v>99.469622709278681</v>
      </c>
      <c r="Y567" s="12">
        <v>99.566354186990139</v>
      </c>
      <c r="Z567" s="12">
        <v>99.508447060793557</v>
      </c>
      <c r="AA567" s="12">
        <v>99.745111405241914</v>
      </c>
      <c r="AB567" s="12">
        <v>100.06081410232935</v>
      </c>
      <c r="AC567" s="12">
        <v>99.984380304535591</v>
      </c>
      <c r="AD567" s="12">
        <v>100.0305152785985</v>
      </c>
      <c r="AE567" s="12">
        <v>100</v>
      </c>
      <c r="AF567" s="12">
        <v>100</v>
      </c>
      <c r="AG567" s="12">
        <v>100.12673051799752</v>
      </c>
      <c r="AH567" s="12">
        <v>100.12076330903619</v>
      </c>
      <c r="AI567" s="12">
        <v>100.19968555259531</v>
      </c>
      <c r="AJ567" s="12">
        <v>100.39890735891397</v>
      </c>
      <c r="AK567" s="12">
        <v>100.48215747987351</v>
      </c>
      <c r="AL567" s="12">
        <v>100.86513774187655</v>
      </c>
      <c r="AM567" s="12">
        <v>101.05874463832156</v>
      </c>
      <c r="AN567" s="12">
        <v>101.0748947180321</v>
      </c>
    </row>
    <row r="568" spans="1:40">
      <c r="A568" s="1" t="s">
        <v>524</v>
      </c>
      <c r="B568" s="1" t="s">
        <v>548</v>
      </c>
      <c r="F568" s="1">
        <v>29</v>
      </c>
      <c r="G568" s="1" t="s">
        <v>771</v>
      </c>
      <c r="H568" s="1" t="str">
        <f t="shared" si="22"/>
        <v>29연립다세대</v>
      </c>
      <c r="I568" s="12">
        <v>92.873035245184155</v>
      </c>
      <c r="J568" s="12">
        <v>93.123815604217555</v>
      </c>
      <c r="K568" s="12">
        <v>93.572713439139505</v>
      </c>
      <c r="L568" s="12">
        <v>93.744165855505827</v>
      </c>
      <c r="M568" s="12">
        <v>92.93087117173161</v>
      </c>
      <c r="N568" s="12">
        <v>94.067367290486374</v>
      </c>
      <c r="O568" s="12">
        <v>94.307913289836407</v>
      </c>
      <c r="P568" s="12">
        <v>94.543214995535479</v>
      </c>
      <c r="Q568" s="12">
        <v>95.731638085497124</v>
      </c>
      <c r="R568" s="12">
        <v>95.94758402091152</v>
      </c>
      <c r="S568" s="12">
        <v>96.985430859370339</v>
      </c>
      <c r="T568" s="12">
        <v>97.511149911190984</v>
      </c>
      <c r="U568" s="12">
        <v>98.68991918582131</v>
      </c>
      <c r="V568" s="12">
        <v>98.705234160221664</v>
      </c>
      <c r="W568" s="12">
        <v>98.850561897617268</v>
      </c>
      <c r="X568" s="12">
        <v>99.107431284786713</v>
      </c>
      <c r="Y568" s="12">
        <v>99.156982866331148</v>
      </c>
      <c r="Z568" s="12">
        <v>99.172750122821583</v>
      </c>
      <c r="AA568" s="12">
        <v>99.172750122821583</v>
      </c>
      <c r="AB568" s="12">
        <v>99.374537969829973</v>
      </c>
      <c r="AC568" s="12">
        <v>99.354109895273041</v>
      </c>
      <c r="AD568" s="12">
        <v>99.577939484477895</v>
      </c>
      <c r="AE568" s="12">
        <v>100</v>
      </c>
      <c r="AF568" s="12">
        <v>100.47110882272754</v>
      </c>
      <c r="AG568" s="12">
        <v>100.71598792519079</v>
      </c>
      <c r="AH568" s="12">
        <v>100.82738082352493</v>
      </c>
      <c r="AI568" s="12">
        <v>100.99679929944405</v>
      </c>
      <c r="AJ568" s="12">
        <v>101.39961801891961</v>
      </c>
      <c r="AK568" s="12">
        <v>101.50656048493214</v>
      </c>
      <c r="AL568" s="12">
        <v>102.12701466718795</v>
      </c>
      <c r="AM568" s="12">
        <v>102.6535946589422</v>
      </c>
      <c r="AN568" s="12">
        <v>102.81538616430315</v>
      </c>
    </row>
    <row r="569" spans="1:40">
      <c r="A569" s="1" t="s">
        <v>524</v>
      </c>
      <c r="B569" s="1" t="s">
        <v>549</v>
      </c>
      <c r="F569" s="1">
        <v>30</v>
      </c>
      <c r="G569" s="1" t="s">
        <v>771</v>
      </c>
      <c r="H569" s="1" t="str">
        <f t="shared" si="22"/>
        <v>30연립다세대</v>
      </c>
      <c r="I569" s="12">
        <v>91.402884255980879</v>
      </c>
      <c r="J569" s="12">
        <v>92.992372183254957</v>
      </c>
      <c r="K569" s="12">
        <v>93.827085462245392</v>
      </c>
      <c r="L569" s="12">
        <v>95.046127273602778</v>
      </c>
      <c r="M569" s="12">
        <v>95.285107330402312</v>
      </c>
      <c r="N569" s="12">
        <v>95.589182903353404</v>
      </c>
      <c r="O569" s="12">
        <v>95.092774599900409</v>
      </c>
      <c r="P569" s="12">
        <v>95.278930727357846</v>
      </c>
      <c r="Q569" s="12">
        <v>96.532019516671411</v>
      </c>
      <c r="R569" s="12">
        <v>96.906515344303088</v>
      </c>
      <c r="S569" s="12">
        <v>97.213427929388658</v>
      </c>
      <c r="T569" s="12">
        <v>97.626948301602397</v>
      </c>
      <c r="U569" s="12">
        <v>97.961317525016085</v>
      </c>
      <c r="V569" s="12">
        <v>97.981839875734963</v>
      </c>
      <c r="W569" s="12">
        <v>98.758103541687888</v>
      </c>
      <c r="X569" s="12">
        <v>99.188987174395649</v>
      </c>
      <c r="Y569" s="12">
        <v>99.488263359419676</v>
      </c>
      <c r="Z569" s="12">
        <v>99.583591659274802</v>
      </c>
      <c r="AA569" s="12">
        <v>99.610316800882416</v>
      </c>
      <c r="AB569" s="12">
        <v>99.635325897120907</v>
      </c>
      <c r="AC569" s="12">
        <v>99.393053842638025</v>
      </c>
      <c r="AD569" s="12">
        <v>99.861096608671374</v>
      </c>
      <c r="AE569" s="12">
        <v>100</v>
      </c>
      <c r="AF569" s="12">
        <v>100.012030001678</v>
      </c>
      <c r="AG569" s="12">
        <v>100.15053886898157</v>
      </c>
      <c r="AH569" s="12">
        <v>100.23438463478614</v>
      </c>
      <c r="AI569" s="12">
        <v>100.2808604969687</v>
      </c>
      <c r="AJ569" s="12">
        <v>100.62321545805307</v>
      </c>
      <c r="AK569" s="12">
        <v>100.65302067703712</v>
      </c>
      <c r="AL569" s="12">
        <v>100.81608700422512</v>
      </c>
      <c r="AM569" s="12">
        <v>100.96903382767088</v>
      </c>
      <c r="AN569" s="12">
        <v>100.93232085771287</v>
      </c>
    </row>
    <row r="570" spans="1:40">
      <c r="A570" s="1" t="s">
        <v>524</v>
      </c>
      <c r="B570" s="1" t="s">
        <v>910</v>
      </c>
      <c r="F570" s="1">
        <v>31</v>
      </c>
      <c r="G570" s="1" t="s">
        <v>771</v>
      </c>
      <c r="H570" s="1" t="str">
        <f t="shared" ref="H570" si="24">F570&amp;G570</f>
        <v>31연립다세대</v>
      </c>
      <c r="AE570" s="12">
        <v>100</v>
      </c>
      <c r="AF570" s="12">
        <v>100</v>
      </c>
      <c r="AG570" s="12">
        <v>101.70574900537719</v>
      </c>
      <c r="AH570" s="12">
        <v>103.34864364446339</v>
      </c>
      <c r="AI570" s="12">
        <v>105.234820853164</v>
      </c>
      <c r="AJ570" s="12">
        <v>107.05475616828919</v>
      </c>
      <c r="AK570" s="12">
        <v>107.89856254750615</v>
      </c>
      <c r="AL570" s="12">
        <v>107.72626536456227</v>
      </c>
      <c r="AM570" s="12">
        <v>108.11191737528677</v>
      </c>
      <c r="AN570" s="12">
        <v>107.86180341504891</v>
      </c>
    </row>
    <row r="571" spans="1:40">
      <c r="A571" s="1" t="s">
        <v>524</v>
      </c>
      <c r="B571" s="1" t="s">
        <v>550</v>
      </c>
      <c r="F571" s="1">
        <v>32</v>
      </c>
      <c r="G571" s="1" t="s">
        <v>771</v>
      </c>
      <c r="H571" s="1" t="str">
        <f t="shared" si="22"/>
        <v>32연립다세대</v>
      </c>
      <c r="I571" s="12">
        <v>87.304431600460134</v>
      </c>
      <c r="J571" s="12">
        <v>88.37709477650877</v>
      </c>
      <c r="K571" s="12">
        <v>89.585201888307822</v>
      </c>
      <c r="L571" s="12">
        <v>89.280987164138878</v>
      </c>
      <c r="M571" s="12">
        <v>88.90578061119939</v>
      </c>
      <c r="N571" s="12">
        <v>89.739126947437242</v>
      </c>
      <c r="O571" s="12">
        <v>89.739126947437242</v>
      </c>
      <c r="P571" s="12">
        <v>89.880013024588138</v>
      </c>
      <c r="Q571" s="12">
        <v>94.704740276056853</v>
      </c>
      <c r="R571" s="12">
        <v>95.170389159894398</v>
      </c>
      <c r="S571" s="12">
        <v>95.315917792646957</v>
      </c>
      <c r="T571" s="12">
        <v>95.678461321145519</v>
      </c>
      <c r="U571" s="12">
        <v>98.512339676646491</v>
      </c>
      <c r="V571" s="12">
        <v>98.755474621917799</v>
      </c>
      <c r="W571" s="12">
        <v>99.213436167683696</v>
      </c>
      <c r="X571" s="12">
        <v>99.351524266077064</v>
      </c>
      <c r="Y571" s="12">
        <v>99.647525637849824</v>
      </c>
      <c r="Z571" s="12">
        <v>99.82002053867528</v>
      </c>
      <c r="AA571" s="12">
        <v>99.941988692994173</v>
      </c>
      <c r="AB571" s="12">
        <v>99.826182850804102</v>
      </c>
      <c r="AC571" s="12">
        <v>99.840056655775911</v>
      </c>
      <c r="AD571" s="12">
        <v>99.941042494014326</v>
      </c>
      <c r="AE571" s="12">
        <v>100</v>
      </c>
      <c r="AF571" s="12">
        <v>100.05025161356984</v>
      </c>
      <c r="AG571" s="12">
        <v>100.10158064572489</v>
      </c>
      <c r="AH571" s="12">
        <v>99.75296686486405</v>
      </c>
      <c r="AI571" s="12">
        <v>99.544264675362754</v>
      </c>
      <c r="AJ571" s="12">
        <v>99.163868809808449</v>
      </c>
      <c r="AK571" s="12">
        <v>99.400555524674701</v>
      </c>
      <c r="AL571" s="12">
        <v>99.40232988287427</v>
      </c>
      <c r="AM571" s="12">
        <v>99.44217413781125</v>
      </c>
      <c r="AN571" s="12">
        <v>99.316894064381643</v>
      </c>
    </row>
    <row r="572" spans="1:40">
      <c r="A572" s="1" t="s">
        <v>524</v>
      </c>
      <c r="B572" s="1" t="s">
        <v>551</v>
      </c>
      <c r="F572" s="1">
        <v>33</v>
      </c>
      <c r="G572" s="1" t="s">
        <v>771</v>
      </c>
      <c r="H572" s="1" t="str">
        <f t="shared" si="22"/>
        <v>33연립다세대</v>
      </c>
      <c r="I572" s="12">
        <v>90.624230915801377</v>
      </c>
      <c r="J572" s="12">
        <v>91.183915619988511</v>
      </c>
      <c r="K572" s="12">
        <v>93.09646643100109</v>
      </c>
      <c r="L572" s="12">
        <v>93.09646643100109</v>
      </c>
      <c r="M572" s="12">
        <v>93.567437938699328</v>
      </c>
      <c r="N572" s="12">
        <v>93.936116224197278</v>
      </c>
      <c r="O572" s="12">
        <v>94.141990718225628</v>
      </c>
      <c r="P572" s="12">
        <v>95.904216831319005</v>
      </c>
      <c r="Q572" s="12">
        <v>97.111521168256175</v>
      </c>
      <c r="R572" s="12">
        <v>98.30504066582283</v>
      </c>
      <c r="S572" s="12">
        <v>98.874904825912211</v>
      </c>
      <c r="T572" s="12">
        <v>99.069592099026451</v>
      </c>
      <c r="U572" s="12">
        <v>100.19181320737464</v>
      </c>
      <c r="V572" s="12">
        <v>100.16844706042033</v>
      </c>
      <c r="W572" s="12">
        <v>100.05290865883769</v>
      </c>
      <c r="X572" s="12">
        <v>100.48590168755838</v>
      </c>
      <c r="Y572" s="12">
        <v>100.04234133992783</v>
      </c>
      <c r="Z572" s="12">
        <v>100.07374180842936</v>
      </c>
      <c r="AA572" s="12">
        <v>100.14709885173632</v>
      </c>
      <c r="AB572" s="12">
        <v>100.0922064259785</v>
      </c>
      <c r="AC572" s="12">
        <v>100.09468097964026</v>
      </c>
      <c r="AD572" s="12">
        <v>100.01790105224056</v>
      </c>
      <c r="AE572" s="12">
        <v>100</v>
      </c>
      <c r="AF572" s="12">
        <v>100.34658137969255</v>
      </c>
      <c r="AG572" s="12">
        <v>100.24885446572296</v>
      </c>
      <c r="AH572" s="12">
        <v>100.35733738132868</v>
      </c>
      <c r="AI572" s="12">
        <v>100.48907590820212</v>
      </c>
      <c r="AJ572" s="12">
        <v>100.97253094792764</v>
      </c>
      <c r="AK572" s="12">
        <v>101.04092042748765</v>
      </c>
      <c r="AL572" s="12">
        <v>101.12449713200232</v>
      </c>
      <c r="AM572" s="12">
        <v>101.41149011039239</v>
      </c>
      <c r="AN572" s="12">
        <v>101.46522610772872</v>
      </c>
    </row>
    <row r="573" spans="1:40">
      <c r="A573" s="1" t="s">
        <v>524</v>
      </c>
      <c r="B573" s="1" t="s">
        <v>552</v>
      </c>
      <c r="F573" s="1">
        <v>34</v>
      </c>
      <c r="G573" s="1" t="s">
        <v>771</v>
      </c>
      <c r="H573" s="1" t="str">
        <f t="shared" si="22"/>
        <v>34연립다세대</v>
      </c>
      <c r="I573" s="12">
        <v>94.594465582743581</v>
      </c>
      <c r="J573" s="12">
        <v>94.594465582743581</v>
      </c>
      <c r="K573" s="12">
        <v>94.789394038840427</v>
      </c>
      <c r="L573" s="12">
        <v>94.97122912606514</v>
      </c>
      <c r="M573" s="12">
        <v>95.598257112695592</v>
      </c>
      <c r="N573" s="12">
        <v>95.206170695590743</v>
      </c>
      <c r="O573" s="12">
        <v>95.716282170732711</v>
      </c>
      <c r="P573" s="12">
        <v>95.716282170732711</v>
      </c>
      <c r="Q573" s="12">
        <v>97.229236883633519</v>
      </c>
      <c r="R573" s="12">
        <v>97.475881537914034</v>
      </c>
      <c r="S573" s="12">
        <v>97.475881537914034</v>
      </c>
      <c r="T573" s="12">
        <v>97.475881537914034</v>
      </c>
      <c r="U573" s="12">
        <v>98.145677351113463</v>
      </c>
      <c r="V573" s="12">
        <v>98.170414151415329</v>
      </c>
      <c r="W573" s="12">
        <v>98.281907950511695</v>
      </c>
      <c r="X573" s="12">
        <v>98.611924858871745</v>
      </c>
      <c r="Y573" s="12">
        <v>98.97551002557195</v>
      </c>
      <c r="Z573" s="12">
        <v>99.33935977073196</v>
      </c>
      <c r="AA573" s="12">
        <v>99.188760123179307</v>
      </c>
      <c r="AB573" s="12">
        <v>99.287410485910812</v>
      </c>
      <c r="AC573" s="12">
        <v>99.336348179849409</v>
      </c>
      <c r="AD573" s="12">
        <v>99.718951705702736</v>
      </c>
      <c r="AE573" s="12">
        <v>100</v>
      </c>
      <c r="AF573" s="12">
        <v>100.34456969307264</v>
      </c>
      <c r="AG573" s="12">
        <v>100.54029831786895</v>
      </c>
      <c r="AH573" s="12">
        <v>100.5165550910811</v>
      </c>
      <c r="AI573" s="12">
        <v>100.62506512861245</v>
      </c>
      <c r="AJ573" s="12">
        <v>100.9211182071799</v>
      </c>
      <c r="AK573" s="12">
        <v>100.95281107819885</v>
      </c>
      <c r="AL573" s="12">
        <v>101.15914376062621</v>
      </c>
      <c r="AM573" s="12">
        <v>101.25474017015077</v>
      </c>
      <c r="AN573" s="12">
        <v>101.27606236389349</v>
      </c>
    </row>
    <row r="574" spans="1:40">
      <c r="A574" s="1" t="s">
        <v>524</v>
      </c>
      <c r="B574" s="1" t="s">
        <v>553</v>
      </c>
      <c r="F574" s="1">
        <v>35</v>
      </c>
      <c r="G574" s="1" t="s">
        <v>771</v>
      </c>
      <c r="H574" s="1" t="str">
        <f t="shared" si="22"/>
        <v>35연립다세대</v>
      </c>
      <c r="I574" s="12">
        <v>88.792239553921576</v>
      </c>
      <c r="J574" s="12">
        <v>89.851306057165729</v>
      </c>
      <c r="K574" s="12">
        <v>90.169462297074105</v>
      </c>
      <c r="L574" s="12">
        <v>90.375007120113281</v>
      </c>
      <c r="M574" s="12">
        <v>89.481836480092497</v>
      </c>
      <c r="N574" s="12">
        <v>90.439287494491808</v>
      </c>
      <c r="O574" s="12">
        <v>91.462176581560001</v>
      </c>
      <c r="P574" s="12">
        <v>91.677549589730646</v>
      </c>
      <c r="Q574" s="12">
        <v>92.617723631780223</v>
      </c>
      <c r="R574" s="12">
        <v>93.040545810552473</v>
      </c>
      <c r="S574" s="12">
        <v>93.176778994991466</v>
      </c>
      <c r="T574" s="12">
        <v>96.553641816289485</v>
      </c>
      <c r="U574" s="12">
        <v>98.909321039622426</v>
      </c>
      <c r="V574" s="12">
        <v>98.88218595596058</v>
      </c>
      <c r="W574" s="12">
        <v>99.105103348930285</v>
      </c>
      <c r="X574" s="12">
        <v>99.129298296313948</v>
      </c>
      <c r="Y574" s="12">
        <v>99.559913577274486</v>
      </c>
      <c r="Z574" s="12">
        <v>99.698095443309199</v>
      </c>
      <c r="AA574" s="12">
        <v>99.663790355621956</v>
      </c>
      <c r="AB574" s="12">
        <v>99.646354657403791</v>
      </c>
      <c r="AC574" s="12">
        <v>99.857951297098538</v>
      </c>
      <c r="AD574" s="12">
        <v>99.866601387146176</v>
      </c>
      <c r="AE574" s="12">
        <v>100</v>
      </c>
      <c r="AF574" s="12">
        <v>100.22550026411336</v>
      </c>
      <c r="AG574" s="12">
        <v>100.00615827311412</v>
      </c>
      <c r="AH574" s="12">
        <v>100.13976511347539</v>
      </c>
      <c r="AI574" s="12">
        <v>99.975498132908712</v>
      </c>
      <c r="AJ574" s="12">
        <v>100.22476144165505</v>
      </c>
      <c r="AK574" s="12">
        <v>100.3890915714146</v>
      </c>
      <c r="AL574" s="12">
        <v>100.52998800100276</v>
      </c>
      <c r="AM574" s="12">
        <v>100.59218402680034</v>
      </c>
      <c r="AN574" s="12">
        <v>100.7807278970448</v>
      </c>
    </row>
    <row r="575" spans="1:40">
      <c r="A575" s="1" t="s">
        <v>524</v>
      </c>
      <c r="B575" s="1" t="s">
        <v>554</v>
      </c>
      <c r="F575" s="1">
        <v>36</v>
      </c>
      <c r="G575" s="1" t="s">
        <v>771</v>
      </c>
      <c r="H575" s="1" t="str">
        <f t="shared" si="22"/>
        <v>36연립다세대</v>
      </c>
      <c r="I575" s="12">
        <v>92.291056819470953</v>
      </c>
      <c r="J575" s="12">
        <v>92.562554387760287</v>
      </c>
      <c r="K575" s="12">
        <v>92.60168507199252</v>
      </c>
      <c r="L575" s="12">
        <v>93.051605600910463</v>
      </c>
      <c r="M575" s="12">
        <v>92.937255137690002</v>
      </c>
      <c r="N575" s="12">
        <v>93.127168416782652</v>
      </c>
      <c r="O575" s="12">
        <v>93.164337898413294</v>
      </c>
      <c r="P575" s="12">
        <v>93.201111249434661</v>
      </c>
      <c r="Q575" s="12">
        <v>93.237496975744435</v>
      </c>
      <c r="R575" s="12">
        <v>93.356510891499283</v>
      </c>
      <c r="S575" s="12">
        <v>93.510084328270025</v>
      </c>
      <c r="T575" s="12">
        <v>96.19639092980519</v>
      </c>
      <c r="U575" s="12">
        <v>97.034241970847461</v>
      </c>
      <c r="V575" s="12">
        <v>97.101400126358811</v>
      </c>
      <c r="W575" s="12">
        <v>98.273026752398195</v>
      </c>
      <c r="X575" s="12">
        <v>98.709092229512748</v>
      </c>
      <c r="Y575" s="12">
        <v>99.658844230794926</v>
      </c>
      <c r="Z575" s="12">
        <v>100.19385672069049</v>
      </c>
      <c r="AA575" s="12">
        <v>100.19385672069049</v>
      </c>
      <c r="AB575" s="12">
        <v>100.4120407703109</v>
      </c>
      <c r="AC575" s="12">
        <v>100.39571352286647</v>
      </c>
      <c r="AD575" s="12">
        <v>100.60730107942906</v>
      </c>
      <c r="AE575" s="12">
        <v>100</v>
      </c>
      <c r="AF575" s="12">
        <v>100.37628760102066</v>
      </c>
      <c r="AG575" s="12">
        <v>100.33026260824154</v>
      </c>
      <c r="AH575" s="12">
        <v>99.946509492809398</v>
      </c>
      <c r="AI575" s="12">
        <v>100.23367180954349</v>
      </c>
      <c r="AJ575" s="12">
        <v>100.8921364346531</v>
      </c>
      <c r="AK575" s="12">
        <v>101.24803256804998</v>
      </c>
      <c r="AL575" s="12">
        <v>101.31415236764083</v>
      </c>
      <c r="AM575" s="12">
        <v>101.42208335813174</v>
      </c>
      <c r="AN575" s="12">
        <v>101.50094093700829</v>
      </c>
    </row>
    <row r="576" spans="1:40">
      <c r="A576" s="1" t="s">
        <v>524</v>
      </c>
      <c r="B576" s="1" t="s">
        <v>555</v>
      </c>
      <c r="F576" s="1">
        <v>37</v>
      </c>
      <c r="G576" s="1" t="s">
        <v>771</v>
      </c>
      <c r="H576" s="1" t="str">
        <f t="shared" si="22"/>
        <v>37연립다세대</v>
      </c>
      <c r="I576" s="12">
        <v>94.487985034455136</v>
      </c>
      <c r="J576" s="12">
        <v>94.640881416232432</v>
      </c>
      <c r="K576" s="12">
        <v>94.724163114018211</v>
      </c>
      <c r="L576" s="12">
        <v>94.736254965086019</v>
      </c>
      <c r="M576" s="12">
        <v>94.766433687471718</v>
      </c>
      <c r="N576" s="12">
        <v>95.044371639976248</v>
      </c>
      <c r="O576" s="12">
        <v>95.388418188674436</v>
      </c>
      <c r="P576" s="12">
        <v>95.512240046359182</v>
      </c>
      <c r="Q576" s="12">
        <v>95.847252260225375</v>
      </c>
      <c r="R576" s="12">
        <v>96.058868477949844</v>
      </c>
      <c r="S576" s="12">
        <v>96.400156943249087</v>
      </c>
      <c r="T576" s="12">
        <v>96.811546620008102</v>
      </c>
      <c r="U576" s="12">
        <v>97.334723093666341</v>
      </c>
      <c r="V576" s="12">
        <v>97.351640874442836</v>
      </c>
      <c r="W576" s="12">
        <v>97.851603296682171</v>
      </c>
      <c r="X576" s="12">
        <v>98.068909058156365</v>
      </c>
      <c r="Y576" s="12">
        <v>97.942017850839932</v>
      </c>
      <c r="Z576" s="12">
        <v>98.033873505800742</v>
      </c>
      <c r="AA576" s="12">
        <v>98.637352908825733</v>
      </c>
      <c r="AB576" s="12">
        <v>99.040628196266752</v>
      </c>
      <c r="AC576" s="12">
        <v>99.453291782812713</v>
      </c>
      <c r="AD576" s="12">
        <v>99.821387549582056</v>
      </c>
      <c r="AE576" s="12">
        <v>100</v>
      </c>
      <c r="AF576" s="12">
        <v>100.28774767813321</v>
      </c>
      <c r="AG576" s="12">
        <v>100.5226696838282</v>
      </c>
      <c r="AH576" s="12">
        <v>100.58544134505513</v>
      </c>
      <c r="AI576" s="12">
        <v>100.96947076205447</v>
      </c>
      <c r="AJ576" s="12">
        <v>101.53162427058531</v>
      </c>
      <c r="AK576" s="12">
        <v>101.72876270096425</v>
      </c>
      <c r="AL576" s="12">
        <v>102.10274672406506</v>
      </c>
      <c r="AM576" s="12">
        <v>102.59992626316779</v>
      </c>
      <c r="AN576" s="12">
        <v>102.68350900183647</v>
      </c>
    </row>
    <row r="577" spans="1:40">
      <c r="A577" s="1" t="s">
        <v>524</v>
      </c>
      <c r="B577" s="1" t="s">
        <v>556</v>
      </c>
      <c r="F577" s="1">
        <v>38</v>
      </c>
      <c r="G577" s="1" t="s">
        <v>771</v>
      </c>
      <c r="H577" s="1" t="str">
        <f t="shared" si="22"/>
        <v>38연립다세대</v>
      </c>
      <c r="I577" s="12">
        <v>86.232445905808433</v>
      </c>
      <c r="J577" s="12">
        <v>87.175228609715191</v>
      </c>
      <c r="K577" s="12">
        <v>89.958345898756178</v>
      </c>
      <c r="L577" s="12">
        <v>92.115916200376873</v>
      </c>
      <c r="M577" s="12">
        <v>92.397035919310554</v>
      </c>
      <c r="N577" s="12">
        <v>94.320153571089705</v>
      </c>
      <c r="O577" s="12">
        <v>95.277395506946803</v>
      </c>
      <c r="P577" s="12">
        <v>96.314120969310835</v>
      </c>
      <c r="Q577" s="12">
        <v>98.078078561012873</v>
      </c>
      <c r="R577" s="12">
        <v>98.979341003702757</v>
      </c>
      <c r="S577" s="12">
        <v>99.605998790718246</v>
      </c>
      <c r="T577" s="12">
        <v>99.838658762332088</v>
      </c>
      <c r="U577" s="12">
        <v>99.947615093542453</v>
      </c>
      <c r="V577" s="12">
        <v>99.880441675531799</v>
      </c>
      <c r="W577" s="12">
        <v>99.939619003057217</v>
      </c>
      <c r="X577" s="12">
        <v>99.810984653532913</v>
      </c>
      <c r="Y577" s="12">
        <v>99.745975113329806</v>
      </c>
      <c r="Z577" s="12">
        <v>99.994765696398474</v>
      </c>
      <c r="AA577" s="12">
        <v>99.831482732125323</v>
      </c>
      <c r="AB577" s="12">
        <v>99.827828225921351</v>
      </c>
      <c r="AC577" s="12">
        <v>99.808656327747798</v>
      </c>
      <c r="AD577" s="12">
        <v>99.819033682834302</v>
      </c>
      <c r="AE577" s="12">
        <v>100</v>
      </c>
      <c r="AF577" s="12">
        <v>99.117311950511436</v>
      </c>
      <c r="AG577" s="12">
        <v>98.94818593787646</v>
      </c>
      <c r="AH577" s="12">
        <v>98.858054641711306</v>
      </c>
      <c r="AI577" s="12">
        <v>99.133541076690875</v>
      </c>
      <c r="AJ577" s="12">
        <v>99.292974570368457</v>
      </c>
      <c r="AK577" s="12">
        <v>99.606545299581072</v>
      </c>
      <c r="AL577" s="12">
        <v>99.761698874788223</v>
      </c>
      <c r="AM577" s="12">
        <v>99.74957825251407</v>
      </c>
      <c r="AN577" s="12">
        <v>99.6757196956532</v>
      </c>
    </row>
    <row r="578" spans="1:40">
      <c r="A578" s="1" t="s">
        <v>524</v>
      </c>
      <c r="B578" s="1" t="s">
        <v>557</v>
      </c>
      <c r="F578" s="1">
        <v>39</v>
      </c>
      <c r="G578" s="1" t="s">
        <v>771</v>
      </c>
      <c r="H578" s="1" t="str">
        <f t="shared" si="22"/>
        <v>39연립다세대</v>
      </c>
      <c r="I578" s="12">
        <v>91.641499914402246</v>
      </c>
      <c r="J578" s="12">
        <v>92.897503666130447</v>
      </c>
      <c r="K578" s="12">
        <v>92.989712954405363</v>
      </c>
      <c r="L578" s="12">
        <v>92.989712954405363</v>
      </c>
      <c r="M578" s="12">
        <v>93.124686671554443</v>
      </c>
      <c r="N578" s="12">
        <v>93.124686671554443</v>
      </c>
      <c r="O578" s="12">
        <v>93.810784303533012</v>
      </c>
      <c r="P578" s="12">
        <v>95.856286611904281</v>
      </c>
      <c r="Q578" s="12">
        <v>95.856286611904281</v>
      </c>
      <c r="R578" s="12">
        <v>96.156047756159396</v>
      </c>
      <c r="S578" s="12">
        <v>96.156047756159396</v>
      </c>
      <c r="T578" s="12">
        <v>96.451850071641744</v>
      </c>
      <c r="U578" s="12">
        <v>97.797900926092268</v>
      </c>
      <c r="V578" s="12">
        <v>99.222029921624568</v>
      </c>
      <c r="W578" s="12">
        <v>99.319539808031308</v>
      </c>
      <c r="X578" s="12">
        <v>99.769250141972051</v>
      </c>
      <c r="Y578" s="12">
        <v>99.814263018215229</v>
      </c>
      <c r="Z578" s="12">
        <v>99.837779771585218</v>
      </c>
      <c r="AA578" s="12">
        <v>99.924955839067934</v>
      </c>
      <c r="AB578" s="12">
        <v>99.969999345237909</v>
      </c>
      <c r="AC578" s="12">
        <v>99.981503477889916</v>
      </c>
      <c r="AD578" s="12">
        <v>99.999665835708882</v>
      </c>
      <c r="AE578" s="12">
        <v>100</v>
      </c>
      <c r="AF578" s="12">
        <v>100.00358538914695</v>
      </c>
      <c r="AG578" s="12">
        <v>100.06763185058243</v>
      </c>
      <c r="AH578" s="12">
        <v>100.06763185058243</v>
      </c>
      <c r="AI578" s="12">
        <v>100.06763185058243</v>
      </c>
      <c r="AJ578" s="12">
        <v>100.16438950388549</v>
      </c>
      <c r="AK578" s="12">
        <v>100.160444388908</v>
      </c>
      <c r="AL578" s="12">
        <v>100.16942985590069</v>
      </c>
      <c r="AM578" s="12">
        <v>100.16029185264696</v>
      </c>
      <c r="AN578" s="12">
        <v>100.06360795466772</v>
      </c>
    </row>
    <row r="579" spans="1:40">
      <c r="A579" s="1" t="s">
        <v>854</v>
      </c>
      <c r="F579" s="1">
        <v>40</v>
      </c>
      <c r="G579" s="1" t="s">
        <v>771</v>
      </c>
      <c r="H579" s="1" t="str">
        <f t="shared" ref="H579" si="25">F579&amp;G579</f>
        <v>40연립다세대</v>
      </c>
      <c r="I579" s="12">
        <v>96.880035371766894</v>
      </c>
      <c r="J579" s="12">
        <v>97.475761207651971</v>
      </c>
      <c r="K579" s="12">
        <v>98.091051379993161</v>
      </c>
      <c r="L579" s="12">
        <v>99.179769366548143</v>
      </c>
      <c r="M579" s="12">
        <v>98.930320535292452</v>
      </c>
      <c r="N579" s="12">
        <v>99.429276267721619</v>
      </c>
      <c r="O579" s="12">
        <v>99.736318076294552</v>
      </c>
      <c r="P579" s="12">
        <v>99.894662922935652</v>
      </c>
      <c r="Q579" s="12">
        <v>100.2471072985078</v>
      </c>
      <c r="R579" s="12">
        <v>100.62459983578646</v>
      </c>
      <c r="S579" s="12">
        <v>100.88540798041102</v>
      </c>
      <c r="T579" s="12">
        <v>101.01706415656471</v>
      </c>
      <c r="U579" s="12">
        <v>101.31154349467741</v>
      </c>
      <c r="V579" s="12">
        <v>101.32066542226654</v>
      </c>
      <c r="W579" s="12">
        <v>101.28065033060271</v>
      </c>
      <c r="X579" s="12">
        <v>101.43493336060587</v>
      </c>
      <c r="Y579" s="12">
        <v>101.22173017970459</v>
      </c>
      <c r="Z579" s="12">
        <v>100.95867592618904</v>
      </c>
      <c r="AA579" s="12">
        <v>100.73700342442156</v>
      </c>
      <c r="AB579" s="12">
        <v>100.55166422628612</v>
      </c>
      <c r="AC579" s="12">
        <v>100.23484248162063</v>
      </c>
      <c r="AD579" s="12">
        <v>100.09549957245603</v>
      </c>
      <c r="AE579" s="12">
        <v>100</v>
      </c>
      <c r="AF579" s="12">
        <v>99.76898819667565</v>
      </c>
      <c r="AG579" s="12">
        <v>99.530610585586004</v>
      </c>
      <c r="AH579" s="12">
        <v>99.38818421922528</v>
      </c>
      <c r="AI579" s="12">
        <v>99.151750210552478</v>
      </c>
      <c r="AJ579" s="12">
        <v>99.271946040853948</v>
      </c>
      <c r="AK579" s="12">
        <v>99.267644435244762</v>
      </c>
      <c r="AL579" s="12">
        <v>99.323326914593508</v>
      </c>
      <c r="AM579" s="12">
        <v>99.281694875002131</v>
      </c>
      <c r="AN579" s="12">
        <v>99.113076605350798</v>
      </c>
    </row>
    <row r="580" spans="1:40">
      <c r="A580" s="1" t="s">
        <v>523</v>
      </c>
      <c r="F580" s="1">
        <v>41</v>
      </c>
      <c r="G580" s="1" t="s">
        <v>771</v>
      </c>
      <c r="H580" s="1" t="str">
        <f t="shared" ref="H580" si="26">F580&amp;G580</f>
        <v>41연립다세대</v>
      </c>
      <c r="I580" s="12">
        <v>96.041785968978019</v>
      </c>
      <c r="J580" s="12">
        <v>96.46314163823186</v>
      </c>
      <c r="K580" s="12">
        <v>97.020152255141682</v>
      </c>
      <c r="L580" s="12">
        <v>97.574495335834015</v>
      </c>
      <c r="M580" s="12">
        <v>97.568688375929526</v>
      </c>
      <c r="N580" s="12">
        <v>97.85183475654938</v>
      </c>
      <c r="O580" s="12">
        <v>98.042983694784397</v>
      </c>
      <c r="P580" s="12">
        <v>98.551385616936571</v>
      </c>
      <c r="Q580" s="12">
        <v>99.190306220234874</v>
      </c>
      <c r="R580" s="12">
        <v>99.462417494112401</v>
      </c>
      <c r="S580" s="12">
        <v>99.585329083189791</v>
      </c>
      <c r="T580" s="12">
        <v>99.789073187060467</v>
      </c>
      <c r="U580" s="12">
        <v>100.1666044522504</v>
      </c>
      <c r="V580" s="12">
        <v>100.2353968914455</v>
      </c>
      <c r="W580" s="12">
        <v>100.3305671480184</v>
      </c>
      <c r="X580" s="12">
        <v>100.3677996109822</v>
      </c>
      <c r="Y580" s="12">
        <v>100.36749936808963</v>
      </c>
      <c r="Z580" s="12">
        <v>100.33687939691406</v>
      </c>
      <c r="AA580" s="12">
        <v>100.16336281156394</v>
      </c>
      <c r="AB580" s="12">
        <v>100.11041355280268</v>
      </c>
      <c r="AC580" s="12">
        <v>100.12618702757293</v>
      </c>
      <c r="AD580" s="12">
        <v>100.06902051512847</v>
      </c>
      <c r="AE580" s="12">
        <v>100</v>
      </c>
      <c r="AF580" s="12">
        <v>99.80994209296567</v>
      </c>
      <c r="AG580" s="12">
        <v>99.569850937168852</v>
      </c>
      <c r="AH580" s="12">
        <v>99.375215073410388</v>
      </c>
      <c r="AI580" s="12">
        <v>99.235919588718218</v>
      </c>
      <c r="AJ580" s="12">
        <v>99.225020712189192</v>
      </c>
      <c r="AK580" s="12">
        <v>99.274936663600002</v>
      </c>
      <c r="AL580" s="12">
        <v>99.348158646303631</v>
      </c>
      <c r="AM580" s="12">
        <v>99.244620557140152</v>
      </c>
      <c r="AN580" s="12">
        <v>99.140798748156627</v>
      </c>
    </row>
    <row r="581" spans="1:40">
      <c r="A581" s="1" t="s">
        <v>516</v>
      </c>
      <c r="F581" s="1">
        <v>1</v>
      </c>
      <c r="G581" s="1" t="s">
        <v>806</v>
      </c>
      <c r="H581" s="1" t="str">
        <f t="shared" si="22"/>
        <v>1단독주택</v>
      </c>
      <c r="I581" s="12">
        <v>96.971655349606522</v>
      </c>
      <c r="J581" s="12">
        <v>97.15527352367279</v>
      </c>
      <c r="K581" s="12">
        <v>97.600269001377413</v>
      </c>
      <c r="L581" s="12">
        <v>98.293750903532711</v>
      </c>
      <c r="M581" s="12">
        <v>98.249784466197937</v>
      </c>
      <c r="N581" s="12">
        <v>98.456771204372032</v>
      </c>
      <c r="O581" s="12">
        <v>98.690250980888152</v>
      </c>
      <c r="P581" s="12">
        <v>98.91524813410021</v>
      </c>
      <c r="Q581" s="12">
        <v>99.264307294808077</v>
      </c>
      <c r="R581" s="12">
        <v>99.526186646229178</v>
      </c>
      <c r="S581" s="12">
        <v>99.694810100513152</v>
      </c>
      <c r="T581" s="12">
        <v>99.851397819811382</v>
      </c>
      <c r="U581" s="12">
        <v>100.0356506855657</v>
      </c>
      <c r="V581" s="12">
        <v>100.01648667091409</v>
      </c>
      <c r="W581" s="12">
        <v>100.11986241682452</v>
      </c>
      <c r="X581" s="12">
        <v>100.0484840627081</v>
      </c>
      <c r="Y581" s="12">
        <v>100.10841663353997</v>
      </c>
      <c r="Z581" s="12">
        <v>100.08577504697995</v>
      </c>
      <c r="AA581" s="12">
        <v>100.06373993067336</v>
      </c>
      <c r="AB581" s="12">
        <v>100.04976833417786</v>
      </c>
      <c r="AC581" s="12">
        <v>100.05018503051262</v>
      </c>
      <c r="AD581" s="12">
        <v>100.0261733539365</v>
      </c>
      <c r="AE581" s="12">
        <v>100</v>
      </c>
      <c r="AF581" s="12">
        <v>99.970652278867774</v>
      </c>
      <c r="AG581" s="12">
        <v>99.9166142844783</v>
      </c>
      <c r="AH581" s="12">
        <v>99.910592075736844</v>
      </c>
      <c r="AI581" s="12">
        <v>99.954593558683342</v>
      </c>
      <c r="AJ581" s="12">
        <v>100.05357092886548</v>
      </c>
      <c r="AK581" s="12">
        <v>100.13358158392687</v>
      </c>
      <c r="AL581" s="12">
        <v>100.16597734043245</v>
      </c>
      <c r="AM581" s="12">
        <v>100.15586397485474</v>
      </c>
      <c r="AN581" s="12">
        <v>100.07832976236924</v>
      </c>
    </row>
    <row r="582" spans="1:40">
      <c r="A582" s="1" t="s">
        <v>521</v>
      </c>
      <c r="F582" s="1">
        <v>2</v>
      </c>
      <c r="G582" s="1" t="s">
        <v>806</v>
      </c>
      <c r="H582" s="1" t="str">
        <f t="shared" si="22"/>
        <v>2단독주택</v>
      </c>
      <c r="I582" s="12">
        <v>99.807910672086578</v>
      </c>
      <c r="J582" s="12">
        <v>99.93892096606416</v>
      </c>
      <c r="K582" s="12">
        <v>100.42591498280593</v>
      </c>
      <c r="L582" s="12">
        <v>100.67651091024149</v>
      </c>
      <c r="M582" s="12">
        <v>100.76844979640455</v>
      </c>
      <c r="N582" s="12">
        <v>100.81416654763375</v>
      </c>
      <c r="O582" s="12">
        <v>100.91745881705783</v>
      </c>
      <c r="P582" s="12">
        <v>101.01344969991695</v>
      </c>
      <c r="Q582" s="12">
        <v>101.12202822882355</v>
      </c>
      <c r="R582" s="12">
        <v>101.13509085435572</v>
      </c>
      <c r="S582" s="12">
        <v>101.19233910687146</v>
      </c>
      <c r="T582" s="12">
        <v>101.19533562157034</v>
      </c>
      <c r="U582" s="12">
        <v>101.32341544873738</v>
      </c>
      <c r="V582" s="12">
        <v>101.31243621946723</v>
      </c>
      <c r="W582" s="12">
        <v>101.23508021563845</v>
      </c>
      <c r="X582" s="12">
        <v>100.84398418184827</v>
      </c>
      <c r="Y582" s="12">
        <v>100.77451373321227</v>
      </c>
      <c r="Z582" s="12">
        <v>100.68156002230964</v>
      </c>
      <c r="AA582" s="12">
        <v>100.53301493508533</v>
      </c>
      <c r="AB582" s="12">
        <v>100.42163954281256</v>
      </c>
      <c r="AC582" s="12">
        <v>100.24651915924667</v>
      </c>
      <c r="AD582" s="12">
        <v>100.11475128923222</v>
      </c>
      <c r="AE582" s="12">
        <v>100</v>
      </c>
      <c r="AF582" s="12">
        <v>99.767542005783454</v>
      </c>
      <c r="AG582" s="12">
        <v>99.656264936350439</v>
      </c>
      <c r="AH582" s="12">
        <v>99.553140661459437</v>
      </c>
      <c r="AI582" s="12">
        <v>99.552229811353627</v>
      </c>
      <c r="AJ582" s="12">
        <v>99.711747702952096</v>
      </c>
      <c r="AK582" s="12">
        <v>99.804864247082548</v>
      </c>
      <c r="AL582" s="12">
        <v>99.790918952258764</v>
      </c>
      <c r="AM582" s="12">
        <v>99.706059469513477</v>
      </c>
      <c r="AN582" s="12">
        <v>99.554636011674432</v>
      </c>
    </row>
    <row r="583" spans="1:40">
      <c r="A583" s="1" t="s">
        <v>915</v>
      </c>
      <c r="F583" s="1">
        <v>3</v>
      </c>
      <c r="G583" s="1" t="s">
        <v>274</v>
      </c>
      <c r="H583" s="1" t="str">
        <f t="shared" ref="H583" si="27">F583&amp;G583</f>
        <v>3단독주택</v>
      </c>
      <c r="I583" s="12">
        <v>96.039956885121839</v>
      </c>
      <c r="J583" s="12">
        <v>96.240382367924425</v>
      </c>
      <c r="K583" s="12">
        <v>96.671816726849599</v>
      </c>
      <c r="L583" s="12">
        <v>97.507450621571081</v>
      </c>
      <c r="M583" s="12">
        <v>97.41973260424092</v>
      </c>
      <c r="N583" s="12">
        <v>97.678616836035204</v>
      </c>
      <c r="O583" s="12">
        <v>97.954066204014566</v>
      </c>
      <c r="P583" s="12">
        <v>98.220730353565429</v>
      </c>
      <c r="Q583" s="12">
        <v>98.647674337440876</v>
      </c>
      <c r="R583" s="12">
        <v>98.990424801813091</v>
      </c>
      <c r="S583" s="12">
        <v>99.195331143939683</v>
      </c>
      <c r="T583" s="12">
        <v>99.402053594794481</v>
      </c>
      <c r="U583" s="12">
        <v>99.612486867748714</v>
      </c>
      <c r="V583" s="12">
        <v>99.590656932346675</v>
      </c>
      <c r="W583" s="12">
        <v>99.752979254008068</v>
      </c>
      <c r="X583" s="12">
        <v>99.786230019687224</v>
      </c>
      <c r="Y583" s="12">
        <v>99.888634613477663</v>
      </c>
      <c r="Z583" s="12">
        <v>99.88910160940101</v>
      </c>
      <c r="AA583" s="12">
        <v>99.908698769830337</v>
      </c>
      <c r="AB583" s="12">
        <v>99.926828570024512</v>
      </c>
      <c r="AC583" s="12">
        <v>99.985201755625241</v>
      </c>
      <c r="AD583" s="12">
        <v>99.996834558849216</v>
      </c>
      <c r="AE583" s="12">
        <v>100</v>
      </c>
      <c r="AF583" s="12">
        <v>100.03710177110486</v>
      </c>
      <c r="AG583" s="12">
        <v>100.00182259776957</v>
      </c>
      <c r="AH583" s="12">
        <v>100.02765606091674</v>
      </c>
      <c r="AI583" s="12">
        <v>100.08640544055388</v>
      </c>
      <c r="AJ583" s="12">
        <v>100.16550407500058</v>
      </c>
      <c r="AK583" s="12">
        <v>100.24121351792647</v>
      </c>
      <c r="AL583" s="12">
        <v>100.28882045287352</v>
      </c>
      <c r="AM583" s="12">
        <v>100.30326198858563</v>
      </c>
      <c r="AN583" s="12">
        <v>100.25002563431708</v>
      </c>
    </row>
    <row r="584" spans="1:40">
      <c r="A584" s="1" t="s">
        <v>522</v>
      </c>
      <c r="F584" s="1">
        <v>4</v>
      </c>
      <c r="G584" s="1" t="s">
        <v>806</v>
      </c>
      <c r="H584" s="1" t="str">
        <f t="shared" si="22"/>
        <v>4단독주택</v>
      </c>
      <c r="I584" s="12">
        <v>96.557495975126926</v>
      </c>
      <c r="J584" s="12">
        <v>96.806805094998154</v>
      </c>
      <c r="K584" s="12">
        <v>97.199516925926488</v>
      </c>
      <c r="L584" s="12">
        <v>97.767809955736737</v>
      </c>
      <c r="M584" s="12">
        <v>97.431173208155215</v>
      </c>
      <c r="N584" s="12">
        <v>97.919927719956007</v>
      </c>
      <c r="O584" s="12">
        <v>98.225497857487653</v>
      </c>
      <c r="P584" s="12">
        <v>98.403678538806204</v>
      </c>
      <c r="Q584" s="12">
        <v>98.813322113784196</v>
      </c>
      <c r="R584" s="12">
        <v>99.233632441458283</v>
      </c>
      <c r="S584" s="12">
        <v>99.541283972480542</v>
      </c>
      <c r="T584" s="12">
        <v>99.705000317981145</v>
      </c>
      <c r="U584" s="12">
        <v>99.802375112452737</v>
      </c>
      <c r="V584" s="12">
        <v>99.778911369855734</v>
      </c>
      <c r="W584" s="12">
        <v>99.876647613542602</v>
      </c>
      <c r="X584" s="12">
        <v>99.889736913019121</v>
      </c>
      <c r="Y584" s="12">
        <v>99.904480273838075</v>
      </c>
      <c r="Z584" s="12">
        <v>99.920518079313453</v>
      </c>
      <c r="AA584" s="12">
        <v>99.956319303177807</v>
      </c>
      <c r="AB584" s="12">
        <v>100.00818131622771</v>
      </c>
      <c r="AC584" s="12">
        <v>100.00615191360615</v>
      </c>
      <c r="AD584" s="12">
        <v>100.0127691378725</v>
      </c>
      <c r="AE584" s="12">
        <v>100</v>
      </c>
      <c r="AF584" s="12">
        <v>99.954915060376266</v>
      </c>
      <c r="AG584" s="12">
        <v>99.944396265242432</v>
      </c>
      <c r="AH584" s="12">
        <v>99.952011431453784</v>
      </c>
      <c r="AI584" s="12">
        <v>100.01918978068767</v>
      </c>
      <c r="AJ584" s="12">
        <v>100.06354994606532</v>
      </c>
      <c r="AK584" s="12">
        <v>100.07025544041564</v>
      </c>
      <c r="AL584" s="12">
        <v>100.0705446355836</v>
      </c>
      <c r="AM584" s="12">
        <v>100.04985904749964</v>
      </c>
      <c r="AN584" s="12">
        <v>99.932145439277704</v>
      </c>
    </row>
    <row r="585" spans="1:40">
      <c r="A585" s="1" t="s">
        <v>857</v>
      </c>
      <c r="F585" s="1">
        <v>5</v>
      </c>
      <c r="G585" s="1" t="s">
        <v>806</v>
      </c>
      <c r="H585" s="1" t="str">
        <f t="shared" si="22"/>
        <v>5단독주택</v>
      </c>
      <c r="I585" s="12">
        <v>95.872316646969821</v>
      </c>
      <c r="J585" s="12">
        <v>96.058893783833227</v>
      </c>
      <c r="K585" s="12">
        <v>96.501165278718332</v>
      </c>
      <c r="L585" s="12">
        <v>97.412256829719041</v>
      </c>
      <c r="M585" s="12">
        <v>97.395229029012157</v>
      </c>
      <c r="N585" s="12">
        <v>97.588785436521277</v>
      </c>
      <c r="O585" s="12">
        <v>97.855636169273907</v>
      </c>
      <c r="P585" s="12">
        <v>98.147333713615112</v>
      </c>
      <c r="Q585" s="12">
        <v>98.579093745493921</v>
      </c>
      <c r="R585" s="12">
        <v>98.899768038856166</v>
      </c>
      <c r="S585" s="12">
        <v>99.075517721708323</v>
      </c>
      <c r="T585" s="12">
        <v>99.294375347397533</v>
      </c>
      <c r="U585" s="12">
        <v>99.560164152940104</v>
      </c>
      <c r="V585" s="12">
        <v>99.538783876415494</v>
      </c>
      <c r="W585" s="12">
        <v>99.71888861064474</v>
      </c>
      <c r="X585" s="12">
        <v>99.757693440735025</v>
      </c>
      <c r="Y585" s="12">
        <v>99.884263558360828</v>
      </c>
      <c r="Z585" s="12">
        <v>99.880436178851284</v>
      </c>
      <c r="AA585" s="12">
        <v>99.895565220353419</v>
      </c>
      <c r="AB585" s="12">
        <v>99.904396640626089</v>
      </c>
      <c r="AC585" s="12">
        <v>99.97942280288953</v>
      </c>
      <c r="AD585" s="12">
        <v>99.992438977364387</v>
      </c>
      <c r="AE585" s="12">
        <v>100</v>
      </c>
      <c r="AF585" s="12">
        <v>100.05984111099441</v>
      </c>
      <c r="AG585" s="12">
        <v>100.01699621937151</v>
      </c>
      <c r="AH585" s="12">
        <v>100.04596393324228</v>
      </c>
      <c r="AI585" s="12">
        <v>100.10093529644783</v>
      </c>
      <c r="AJ585" s="12">
        <v>100.1881680614688</v>
      </c>
      <c r="AK585" s="12">
        <v>100.28141859738298</v>
      </c>
      <c r="AL585" s="12">
        <v>100.33851138922026</v>
      </c>
      <c r="AM585" s="12">
        <v>100.3605221526314</v>
      </c>
      <c r="AN585" s="12">
        <v>100.32458965398676</v>
      </c>
    </row>
    <row r="586" spans="1:40">
      <c r="A586" s="1" t="s">
        <v>524</v>
      </c>
      <c r="B586" s="1" t="s">
        <v>525</v>
      </c>
      <c r="F586" s="1">
        <v>6</v>
      </c>
      <c r="G586" s="1" t="s">
        <v>806</v>
      </c>
      <c r="H586" s="1" t="str">
        <f t="shared" si="22"/>
        <v>6단독주택</v>
      </c>
      <c r="I586" s="12">
        <v>100.21518511933982</v>
      </c>
      <c r="J586" s="12">
        <v>100.39172905449973</v>
      </c>
      <c r="K586" s="12">
        <v>100.76490655269801</v>
      </c>
      <c r="L586" s="12">
        <v>101.03365415219413</v>
      </c>
      <c r="M586" s="12">
        <v>101.26058792980207</v>
      </c>
      <c r="N586" s="12">
        <v>101.41210880917114</v>
      </c>
      <c r="O586" s="12">
        <v>101.51793302362792</v>
      </c>
      <c r="P586" s="12">
        <v>101.72048786032661</v>
      </c>
      <c r="Q586" s="12">
        <v>101.90921929905963</v>
      </c>
      <c r="R586" s="12">
        <v>102.01489459090543</v>
      </c>
      <c r="S586" s="12">
        <v>102.12359812559261</v>
      </c>
      <c r="T586" s="12">
        <v>102.13976753256813</v>
      </c>
      <c r="U586" s="12">
        <v>102.21321765614674</v>
      </c>
      <c r="V586" s="12">
        <v>102.19590528185786</v>
      </c>
      <c r="W586" s="12">
        <v>101.94962068944979</v>
      </c>
      <c r="X586" s="12">
        <v>101.00808712175761</v>
      </c>
      <c r="Y586" s="12">
        <v>100.87824638946294</v>
      </c>
      <c r="Z586" s="12">
        <v>100.81100829522472</v>
      </c>
      <c r="AA586" s="12">
        <v>100.68999893712338</v>
      </c>
      <c r="AB586" s="12">
        <v>100.44119749027728</v>
      </c>
      <c r="AC586" s="12">
        <v>100.26766742381054</v>
      </c>
      <c r="AD586" s="12">
        <v>100.11545955827128</v>
      </c>
      <c r="AE586" s="12">
        <v>100</v>
      </c>
      <c r="AF586" s="12">
        <v>99.80210475067426</v>
      </c>
      <c r="AG586" s="12">
        <v>99.712741437244759</v>
      </c>
      <c r="AH586" s="12">
        <v>99.60051567603935</v>
      </c>
      <c r="AI586" s="12">
        <v>99.790216261887153</v>
      </c>
      <c r="AJ586" s="12">
        <v>100.03191188173719</v>
      </c>
      <c r="AK586" s="12">
        <v>100.27319245733111</v>
      </c>
      <c r="AL586" s="12">
        <v>100.25632951931061</v>
      </c>
      <c r="AM586" s="12">
        <v>100.15782484932896</v>
      </c>
      <c r="AN586" s="12">
        <v>99.968589558267709</v>
      </c>
    </row>
    <row r="587" spans="1:40">
      <c r="A587" s="1" t="s">
        <v>524</v>
      </c>
      <c r="B587" s="1" t="s">
        <v>525</v>
      </c>
      <c r="C587" s="1" t="s">
        <v>526</v>
      </c>
      <c r="F587" s="1">
        <v>7</v>
      </c>
      <c r="G587" s="1" t="s">
        <v>806</v>
      </c>
      <c r="H587" s="1" t="str">
        <f t="shared" si="22"/>
        <v>7단독주택</v>
      </c>
      <c r="I587" s="12">
        <v>100.49735365361747</v>
      </c>
      <c r="J587" s="12">
        <v>100.59280638765698</v>
      </c>
      <c r="K587" s="12">
        <v>100.93668482328795</v>
      </c>
      <c r="L587" s="12">
        <v>100.95965974554863</v>
      </c>
      <c r="M587" s="12">
        <v>101.02651865846276</v>
      </c>
      <c r="N587" s="12">
        <v>101.18005645920765</v>
      </c>
      <c r="O587" s="12">
        <v>101.31469273201448</v>
      </c>
      <c r="P587" s="12">
        <v>101.49859986907133</v>
      </c>
      <c r="Q587" s="12">
        <v>101.54289363975138</v>
      </c>
      <c r="R587" s="12">
        <v>101.61529826963938</v>
      </c>
      <c r="S587" s="12">
        <v>101.66589708815509</v>
      </c>
      <c r="T587" s="12">
        <v>101.6025310025498</v>
      </c>
      <c r="U587" s="12">
        <v>101.66408728435128</v>
      </c>
      <c r="V587" s="12">
        <v>101.66408728435128</v>
      </c>
      <c r="W587" s="12">
        <v>101.28467791728549</v>
      </c>
      <c r="X587" s="12">
        <v>100.80183537818671</v>
      </c>
      <c r="Y587" s="12">
        <v>100.6407843094824</v>
      </c>
      <c r="Z587" s="12">
        <v>100.60215991889891</v>
      </c>
      <c r="AA587" s="12">
        <v>100.67743303789139</v>
      </c>
      <c r="AB587" s="12">
        <v>100.47221597820258</v>
      </c>
      <c r="AC587" s="12">
        <v>100.29306182526642</v>
      </c>
      <c r="AD587" s="12">
        <v>100.10934991199326</v>
      </c>
      <c r="AE587" s="12">
        <v>100</v>
      </c>
      <c r="AF587" s="12">
        <v>99.901153820981676</v>
      </c>
      <c r="AG587" s="12">
        <v>99.786346132865631</v>
      </c>
      <c r="AH587" s="12">
        <v>99.667337856698396</v>
      </c>
      <c r="AI587" s="12">
        <v>100.07425967564633</v>
      </c>
      <c r="AJ587" s="12">
        <v>100.19846850573137</v>
      </c>
      <c r="AK587" s="12">
        <v>100.36139020543561</v>
      </c>
      <c r="AL587" s="12">
        <v>100.29414045402731</v>
      </c>
      <c r="AM587" s="12">
        <v>100.13056408285217</v>
      </c>
      <c r="AN587" s="12">
        <v>99.878646389741874</v>
      </c>
    </row>
    <row r="588" spans="1:40">
      <c r="A588" s="1" t="s">
        <v>524</v>
      </c>
      <c r="B588" s="1" t="s">
        <v>525</v>
      </c>
      <c r="C588" s="1" t="s">
        <v>527</v>
      </c>
      <c r="F588" s="1">
        <v>8</v>
      </c>
      <c r="G588" s="1" t="s">
        <v>806</v>
      </c>
      <c r="H588" s="1" t="str">
        <f t="shared" si="22"/>
        <v>8단독주택</v>
      </c>
      <c r="U588" s="12">
        <v>100.84788104185279</v>
      </c>
      <c r="V588" s="12">
        <v>100.84788104185279</v>
      </c>
      <c r="W588" s="12">
        <v>100.72012572292211</v>
      </c>
      <c r="X588" s="12">
        <v>100.72012572292211</v>
      </c>
      <c r="Y588" s="12">
        <v>100.65602033742678</v>
      </c>
      <c r="Z588" s="12">
        <v>100.66551072829317</v>
      </c>
      <c r="AA588" s="12">
        <v>100.55737827230287</v>
      </c>
      <c r="AB588" s="12">
        <v>100.10651144257452</v>
      </c>
      <c r="AC588" s="12">
        <v>100.13998889051291</v>
      </c>
      <c r="AD588" s="12">
        <v>100.07323900505106</v>
      </c>
      <c r="AE588" s="12">
        <v>100</v>
      </c>
      <c r="AF588" s="12">
        <v>99.987754291539972</v>
      </c>
      <c r="AG588" s="12">
        <v>99.987754291539972</v>
      </c>
      <c r="AH588" s="12">
        <v>99.987754291539972</v>
      </c>
      <c r="AI588" s="12">
        <v>99.935010465457268</v>
      </c>
      <c r="AJ588" s="12">
        <v>100.02493275668894</v>
      </c>
      <c r="AK588" s="12">
        <v>99.960873122536981</v>
      </c>
      <c r="AL588" s="12">
        <v>99.680423777951447</v>
      </c>
      <c r="AM588" s="12">
        <v>99.655151668807207</v>
      </c>
      <c r="AN588" s="12">
        <v>99.611706669924018</v>
      </c>
    </row>
    <row r="589" spans="1:40">
      <c r="A589" s="1" t="s">
        <v>524</v>
      </c>
      <c r="B589" s="1" t="s">
        <v>525</v>
      </c>
      <c r="C589" s="1" t="s">
        <v>528</v>
      </c>
      <c r="F589" s="1">
        <v>9</v>
      </c>
      <c r="G589" s="1" t="s">
        <v>806</v>
      </c>
      <c r="H589" s="1" t="str">
        <f t="shared" si="22"/>
        <v>9단독주택</v>
      </c>
      <c r="U589" s="12">
        <v>101.77098003061337</v>
      </c>
      <c r="V589" s="12">
        <v>101.77098003061337</v>
      </c>
      <c r="W589" s="12">
        <v>101.20185771652791</v>
      </c>
      <c r="X589" s="12">
        <v>100.41706367434669</v>
      </c>
      <c r="Y589" s="12">
        <v>100.17138155132294</v>
      </c>
      <c r="Z589" s="12">
        <v>100.12745383364022</v>
      </c>
      <c r="AA589" s="12">
        <v>100.31678196683887</v>
      </c>
      <c r="AB589" s="12">
        <v>100.12198515707649</v>
      </c>
      <c r="AC589" s="12">
        <v>100.08660160630075</v>
      </c>
      <c r="AD589" s="12">
        <v>100.15032769906101</v>
      </c>
      <c r="AE589" s="12">
        <v>100</v>
      </c>
      <c r="AF589" s="12">
        <v>99.773273219380158</v>
      </c>
      <c r="AG589" s="12">
        <v>99.587596823988576</v>
      </c>
      <c r="AH589" s="12">
        <v>99.424867581811696</v>
      </c>
      <c r="AI589" s="12">
        <v>100.06894527475194</v>
      </c>
      <c r="AJ589" s="12">
        <v>100.2128944829702</v>
      </c>
      <c r="AK589" s="12">
        <v>100.47566871289368</v>
      </c>
      <c r="AL589" s="12">
        <v>100.47055172131658</v>
      </c>
      <c r="AM589" s="12">
        <v>100.23781829656949</v>
      </c>
      <c r="AN589" s="12">
        <v>99.861744629921816</v>
      </c>
    </row>
    <row r="590" spans="1:40">
      <c r="A590" s="1" t="s">
        <v>524</v>
      </c>
      <c r="B590" s="1" t="s">
        <v>525</v>
      </c>
      <c r="C590" s="1" t="s">
        <v>529</v>
      </c>
      <c r="F590" s="1">
        <v>10</v>
      </c>
      <c r="G590" s="1" t="s">
        <v>806</v>
      </c>
      <c r="H590" s="1" t="str">
        <f t="shared" si="22"/>
        <v>10단독주택</v>
      </c>
      <c r="U590" s="12">
        <v>101.9061188220299</v>
      </c>
      <c r="V590" s="12">
        <v>101.9061188220299</v>
      </c>
      <c r="W590" s="12">
        <v>101.86005501162749</v>
      </c>
      <c r="X590" s="12">
        <v>101.86005501162749</v>
      </c>
      <c r="Y590" s="12">
        <v>101.86005501162749</v>
      </c>
      <c r="Z590" s="12">
        <v>101.80460116240175</v>
      </c>
      <c r="AA590" s="12">
        <v>101.69672037993632</v>
      </c>
      <c r="AB590" s="12">
        <v>101.62174673640556</v>
      </c>
      <c r="AC590" s="12">
        <v>100.92870923279332</v>
      </c>
      <c r="AD590" s="12">
        <v>100.02589234948925</v>
      </c>
      <c r="AE590" s="12">
        <v>100</v>
      </c>
      <c r="AF590" s="12">
        <v>100.1869757673993</v>
      </c>
      <c r="AG590" s="12">
        <v>100.1869757673993</v>
      </c>
      <c r="AH590" s="12">
        <v>100.10716604287641</v>
      </c>
      <c r="AI590" s="12">
        <v>100.18038987548013</v>
      </c>
      <c r="AJ590" s="12">
        <v>100.27438212172379</v>
      </c>
      <c r="AK590" s="12">
        <v>100.32025097002146</v>
      </c>
      <c r="AL590" s="12">
        <v>100.22821034986407</v>
      </c>
      <c r="AM590" s="12">
        <v>100.15778950986258</v>
      </c>
      <c r="AN590" s="12">
        <v>100.10033586208998</v>
      </c>
    </row>
    <row r="591" spans="1:40">
      <c r="A591" s="1" t="s">
        <v>524</v>
      </c>
      <c r="B591" s="1" t="s">
        <v>525</v>
      </c>
      <c r="C591" s="1" t="s">
        <v>530</v>
      </c>
      <c r="F591" s="1">
        <v>11</v>
      </c>
      <c r="G591" s="1" t="s">
        <v>806</v>
      </c>
      <c r="H591" s="1" t="str">
        <f t="shared" si="22"/>
        <v>11단독주택</v>
      </c>
      <c r="I591" s="12">
        <v>99.724885845526117</v>
      </c>
      <c r="J591" s="12">
        <v>100.03176815882841</v>
      </c>
      <c r="K591" s="12">
        <v>100.45199557063961</v>
      </c>
      <c r="L591" s="12">
        <v>101.11786952611696</v>
      </c>
      <c r="M591" s="12">
        <v>101.60480167845031</v>
      </c>
      <c r="N591" s="12">
        <v>101.75298374205423</v>
      </c>
      <c r="O591" s="12">
        <v>101.81188107803158</v>
      </c>
      <c r="P591" s="12">
        <v>102.04470543636545</v>
      </c>
      <c r="Q591" s="12">
        <v>102.46888292175097</v>
      </c>
      <c r="R591" s="12">
        <v>102.62889171630447</v>
      </c>
      <c r="S591" s="12">
        <v>102.83262369952392</v>
      </c>
      <c r="T591" s="12">
        <v>102.97915255558783</v>
      </c>
      <c r="U591" s="12">
        <v>103.07136172953903</v>
      </c>
      <c r="V591" s="12">
        <v>103.02681503673105</v>
      </c>
      <c r="W591" s="12">
        <v>102.99028435905097</v>
      </c>
      <c r="X591" s="12">
        <v>101.32903110573058</v>
      </c>
      <c r="Y591" s="12">
        <v>101.24790361686746</v>
      </c>
      <c r="Z591" s="12">
        <v>101.13600520917329</v>
      </c>
      <c r="AA591" s="12">
        <v>100.70950463598912</v>
      </c>
      <c r="AB591" s="12">
        <v>100.39307497793801</v>
      </c>
      <c r="AC591" s="12">
        <v>100.22826740508552</v>
      </c>
      <c r="AD591" s="12">
        <v>100.12494262192955</v>
      </c>
      <c r="AE591" s="12">
        <v>100</v>
      </c>
      <c r="AF591" s="12">
        <v>99.649508217127064</v>
      </c>
      <c r="AG591" s="12">
        <v>99.599308272783347</v>
      </c>
      <c r="AH591" s="12">
        <v>99.497526334776779</v>
      </c>
      <c r="AI591" s="12">
        <v>99.353642589923325</v>
      </c>
      <c r="AJ591" s="12">
        <v>99.775532096946222</v>
      </c>
      <c r="AK591" s="12">
        <v>100.13729465783263</v>
      </c>
      <c r="AL591" s="12">
        <v>100.19803207067348</v>
      </c>
      <c r="AM591" s="12">
        <v>100.19989060280791</v>
      </c>
      <c r="AN591" s="12">
        <v>100.10749059343243</v>
      </c>
    </row>
    <row r="592" spans="1:40">
      <c r="A592" s="1" t="s">
        <v>524</v>
      </c>
      <c r="B592" s="1" t="s">
        <v>525</v>
      </c>
      <c r="C592" s="1" t="s">
        <v>531</v>
      </c>
      <c r="F592" s="1">
        <v>12</v>
      </c>
      <c r="G592" s="1" t="s">
        <v>806</v>
      </c>
      <c r="H592" s="1" t="str">
        <f t="shared" si="22"/>
        <v>12단독주택</v>
      </c>
      <c r="U592" s="12">
        <v>101.53444560778496</v>
      </c>
      <c r="V592" s="12">
        <v>101.4711546782971</v>
      </c>
      <c r="W592" s="12">
        <v>101.43228257653412</v>
      </c>
      <c r="X592" s="12">
        <v>101.15907144123479</v>
      </c>
      <c r="Y592" s="12">
        <v>100.94425199257304</v>
      </c>
      <c r="Z592" s="12">
        <v>100.90237293680856</v>
      </c>
      <c r="AA592" s="12">
        <v>100.61090532056055</v>
      </c>
      <c r="AB592" s="12">
        <v>100.27397338856342</v>
      </c>
      <c r="AC592" s="12">
        <v>100.09814479366683</v>
      </c>
      <c r="AD592" s="12">
        <v>100.17466529626637</v>
      </c>
      <c r="AE592" s="12">
        <v>100</v>
      </c>
      <c r="AF592" s="12">
        <v>99.690665297734981</v>
      </c>
      <c r="AG592" s="12">
        <v>99.64519192205104</v>
      </c>
      <c r="AH592" s="12">
        <v>99.514256940756979</v>
      </c>
      <c r="AI592" s="12">
        <v>99.505587562621116</v>
      </c>
      <c r="AJ592" s="12">
        <v>100.08346893666985</v>
      </c>
      <c r="AK592" s="12">
        <v>100.37476214764862</v>
      </c>
      <c r="AL592" s="12">
        <v>100.55882654936835</v>
      </c>
      <c r="AM592" s="12">
        <v>100.51196908954705</v>
      </c>
      <c r="AN592" s="12">
        <v>100.36284532224133</v>
      </c>
    </row>
    <row r="593" spans="1:40">
      <c r="A593" s="1" t="s">
        <v>524</v>
      </c>
      <c r="B593" s="1" t="s">
        <v>525</v>
      </c>
      <c r="C593" s="1" t="s">
        <v>532</v>
      </c>
      <c r="F593" s="1">
        <v>13</v>
      </c>
      <c r="G593" s="1" t="s">
        <v>806</v>
      </c>
      <c r="H593" s="1" t="str">
        <f t="shared" si="22"/>
        <v>13단독주택</v>
      </c>
      <c r="U593" s="12">
        <v>107.17694512805294</v>
      </c>
      <c r="V593" s="12">
        <v>107.18390673176523</v>
      </c>
      <c r="W593" s="12">
        <v>107.15384749901376</v>
      </c>
      <c r="X593" s="12">
        <v>101.77224730707164</v>
      </c>
      <c r="Y593" s="12">
        <v>102.04164987493765</v>
      </c>
      <c r="Z593" s="12">
        <v>101.74596118895234</v>
      </c>
      <c r="AA593" s="12">
        <v>100.96630575244784</v>
      </c>
      <c r="AB593" s="12">
        <v>100.70339002887465</v>
      </c>
      <c r="AC593" s="12">
        <v>100.56736575201643</v>
      </c>
      <c r="AD593" s="12">
        <v>99.99578394046992</v>
      </c>
      <c r="AE593" s="12">
        <v>100</v>
      </c>
      <c r="AF593" s="12">
        <v>99.542382958973633</v>
      </c>
      <c r="AG593" s="12">
        <v>99.4798907707777</v>
      </c>
      <c r="AH593" s="12">
        <v>99.453960043066161</v>
      </c>
      <c r="AI593" s="12">
        <v>98.958948235976436</v>
      </c>
      <c r="AJ593" s="12">
        <v>98.977855228921825</v>
      </c>
      <c r="AK593" s="12">
        <v>99.521370597616823</v>
      </c>
      <c r="AL593" s="12">
        <v>99.264295903179431</v>
      </c>
      <c r="AM593" s="12">
        <v>99.391526267972623</v>
      </c>
      <c r="AN593" s="12">
        <v>99.445385497484651</v>
      </c>
    </row>
    <row r="594" spans="1:40">
      <c r="A594" s="1" t="s">
        <v>524</v>
      </c>
      <c r="B594" s="1" t="s">
        <v>533</v>
      </c>
      <c r="F594" s="1">
        <v>14</v>
      </c>
      <c r="G594" s="1" t="s">
        <v>806</v>
      </c>
      <c r="H594" s="1" t="str">
        <f t="shared" si="22"/>
        <v>14단독주택</v>
      </c>
      <c r="I594" s="12">
        <v>99.384668346060849</v>
      </c>
      <c r="J594" s="12">
        <v>99.454087192849286</v>
      </c>
      <c r="K594" s="12">
        <v>100.05394308851457</v>
      </c>
      <c r="L594" s="12">
        <v>100.35028592644336</v>
      </c>
      <c r="M594" s="12">
        <v>100.31067665957228</v>
      </c>
      <c r="N594" s="12">
        <v>100.29097477014926</v>
      </c>
      <c r="O594" s="12">
        <v>100.39979335339636</v>
      </c>
      <c r="P594" s="12">
        <v>100.41632538559656</v>
      </c>
      <c r="Q594" s="12">
        <v>100.4744528416211</v>
      </c>
      <c r="R594" s="12">
        <v>100.4178382053021</v>
      </c>
      <c r="S594" s="12">
        <v>100.48086227895399</v>
      </c>
      <c r="T594" s="12">
        <v>100.47929280670913</v>
      </c>
      <c r="U594" s="12">
        <v>100.69913294399726</v>
      </c>
      <c r="V594" s="12">
        <v>100.69402209553442</v>
      </c>
      <c r="W594" s="12">
        <v>100.76884005283671</v>
      </c>
      <c r="X594" s="12">
        <v>100.74631092281948</v>
      </c>
      <c r="Y594" s="12">
        <v>100.71711373253933</v>
      </c>
      <c r="Z594" s="12">
        <v>100.60982771715442</v>
      </c>
      <c r="AA594" s="12">
        <v>100.45812147618106</v>
      </c>
      <c r="AB594" s="12">
        <v>100.44492533486279</v>
      </c>
      <c r="AC594" s="12">
        <v>100.2734931199101</v>
      </c>
      <c r="AD594" s="12">
        <v>100.12330294824383</v>
      </c>
      <c r="AE594" s="12">
        <v>100</v>
      </c>
      <c r="AF594" s="12">
        <v>99.851504487662623</v>
      </c>
      <c r="AG594" s="12">
        <v>99.782932345345429</v>
      </c>
      <c r="AH594" s="12">
        <v>99.732475597172737</v>
      </c>
      <c r="AI594" s="12">
        <v>99.666689294473741</v>
      </c>
      <c r="AJ594" s="12">
        <v>99.773297697422294</v>
      </c>
      <c r="AK594" s="12">
        <v>99.795532558140465</v>
      </c>
      <c r="AL594" s="12">
        <v>99.816357361550871</v>
      </c>
      <c r="AM594" s="12">
        <v>99.708527178468145</v>
      </c>
      <c r="AN594" s="12">
        <v>99.56585754749284</v>
      </c>
    </row>
    <row r="595" spans="1:40">
      <c r="A595" s="1" t="s">
        <v>524</v>
      </c>
      <c r="B595" s="1" t="s">
        <v>533</v>
      </c>
      <c r="C595" s="1" t="s">
        <v>534</v>
      </c>
      <c r="F595" s="1">
        <v>15</v>
      </c>
      <c r="G595" s="1" t="s">
        <v>806</v>
      </c>
      <c r="H595" s="1" t="str">
        <f t="shared" si="22"/>
        <v>15단독주택</v>
      </c>
      <c r="U595" s="12">
        <v>99.933537418362491</v>
      </c>
      <c r="V595" s="12">
        <v>99.933537418362491</v>
      </c>
      <c r="W595" s="12">
        <v>100.34435589268283</v>
      </c>
      <c r="X595" s="12">
        <v>100.33942811345203</v>
      </c>
      <c r="Y595" s="12">
        <v>100.29105098325614</v>
      </c>
      <c r="Z595" s="12">
        <v>100.26882822520858</v>
      </c>
      <c r="AA595" s="12">
        <v>100.23367983282438</v>
      </c>
      <c r="AB595" s="12">
        <v>100.23367983282438</v>
      </c>
      <c r="AC595" s="12">
        <v>100.16495334716178</v>
      </c>
      <c r="AD595" s="12">
        <v>100</v>
      </c>
      <c r="AE595" s="12">
        <v>100</v>
      </c>
      <c r="AF595" s="12">
        <v>100.21684407378142</v>
      </c>
      <c r="AG595" s="12">
        <v>100.29070988684177</v>
      </c>
      <c r="AH595" s="12">
        <v>100.27968887013381</v>
      </c>
      <c r="AI595" s="12">
        <v>100.4041227214754</v>
      </c>
      <c r="AJ595" s="12">
        <v>101.04250700971266</v>
      </c>
      <c r="AK595" s="12">
        <v>101.06497287373031</v>
      </c>
      <c r="AL595" s="12">
        <v>101.08082476550315</v>
      </c>
      <c r="AM595" s="12">
        <v>101.05225460022946</v>
      </c>
      <c r="AN595" s="12">
        <v>100.95937160752877</v>
      </c>
    </row>
    <row r="596" spans="1:40">
      <c r="A596" s="1" t="s">
        <v>524</v>
      </c>
      <c r="B596" s="1" t="s">
        <v>533</v>
      </c>
      <c r="C596" s="1" t="s">
        <v>535</v>
      </c>
      <c r="F596" s="1">
        <v>16</v>
      </c>
      <c r="G596" s="1" t="s">
        <v>806</v>
      </c>
      <c r="H596" s="1" t="str">
        <f t="shared" si="22"/>
        <v>16단독주택</v>
      </c>
      <c r="U596" s="12">
        <v>100.64176336365901</v>
      </c>
      <c r="V596" s="12">
        <v>100.64176336365901</v>
      </c>
      <c r="W596" s="12">
        <v>100.63469979290974</v>
      </c>
      <c r="X596" s="12">
        <v>100.61561092828589</v>
      </c>
      <c r="Y596" s="12">
        <v>100.54783916804459</v>
      </c>
      <c r="Z596" s="12">
        <v>100.49370561033253</v>
      </c>
      <c r="AA596" s="12">
        <v>100.48066682620963</v>
      </c>
      <c r="AB596" s="12">
        <v>100.43967929879693</v>
      </c>
      <c r="AC596" s="12">
        <v>100.19911684154754</v>
      </c>
      <c r="AD596" s="12">
        <v>100.19911684154754</v>
      </c>
      <c r="AE596" s="12">
        <v>100</v>
      </c>
      <c r="AF596" s="12">
        <v>99.895321180376399</v>
      </c>
      <c r="AG596" s="12">
        <v>99.930634319183596</v>
      </c>
      <c r="AH596" s="12">
        <v>99.908305713794533</v>
      </c>
      <c r="AI596" s="12">
        <v>99.800671554477333</v>
      </c>
      <c r="AJ596" s="12">
        <v>99.913770511679118</v>
      </c>
      <c r="AK596" s="12">
        <v>99.897351614790026</v>
      </c>
      <c r="AL596" s="12">
        <v>99.916948646984963</v>
      </c>
      <c r="AM596" s="12">
        <v>99.7369381213922</v>
      </c>
      <c r="AN596" s="12">
        <v>99.621104401894087</v>
      </c>
    </row>
    <row r="597" spans="1:40">
      <c r="A597" s="1" t="s">
        <v>524</v>
      </c>
      <c r="B597" s="1" t="s">
        <v>533</v>
      </c>
      <c r="C597" s="1" t="s">
        <v>536</v>
      </c>
      <c r="F597" s="1">
        <v>17</v>
      </c>
      <c r="G597" s="1" t="s">
        <v>806</v>
      </c>
      <c r="H597" s="1" t="str">
        <f t="shared" ref="H597:H618" si="28">F597&amp;G597</f>
        <v>17단독주택</v>
      </c>
      <c r="U597" s="12">
        <v>99.998514002640263</v>
      </c>
      <c r="V597" s="12">
        <v>99.991864267219867</v>
      </c>
      <c r="W597" s="12">
        <v>100.00497967454102</v>
      </c>
      <c r="X597" s="12">
        <v>100.00497967454102</v>
      </c>
      <c r="Y597" s="12">
        <v>99.993279342214578</v>
      </c>
      <c r="Z597" s="12">
        <v>99.866072736166416</v>
      </c>
      <c r="AA597" s="12">
        <v>99.898529456031227</v>
      </c>
      <c r="AB597" s="12">
        <v>99.9340275311027</v>
      </c>
      <c r="AC597" s="12">
        <v>99.953108205415973</v>
      </c>
      <c r="AD597" s="12">
        <v>99.944971298518723</v>
      </c>
      <c r="AE597" s="12">
        <v>100</v>
      </c>
      <c r="AF597" s="12">
        <v>99.87688643493145</v>
      </c>
      <c r="AG597" s="12">
        <v>99.789741375097094</v>
      </c>
      <c r="AH597" s="12">
        <v>99.758805720308402</v>
      </c>
      <c r="AI597" s="12">
        <v>99.588579917106529</v>
      </c>
      <c r="AJ597" s="12">
        <v>99.785349151376863</v>
      </c>
      <c r="AK597" s="12">
        <v>99.923753592236451</v>
      </c>
      <c r="AL597" s="12">
        <v>100.06573164249863</v>
      </c>
      <c r="AM597" s="12">
        <v>100.03461030100507</v>
      </c>
      <c r="AN597" s="12">
        <v>99.921973375551602</v>
      </c>
    </row>
    <row r="598" spans="1:40">
      <c r="A598" s="1" t="s">
        <v>524</v>
      </c>
      <c r="B598" s="1" t="s">
        <v>533</v>
      </c>
      <c r="C598" s="1" t="s">
        <v>537</v>
      </c>
      <c r="F598" s="1">
        <v>18</v>
      </c>
      <c r="G598" s="1" t="s">
        <v>806</v>
      </c>
      <c r="H598" s="1" t="str">
        <f t="shared" si="28"/>
        <v>18단독주택</v>
      </c>
      <c r="U598" s="12">
        <v>101.88882233372682</v>
      </c>
      <c r="V598" s="12">
        <v>101.88882233372682</v>
      </c>
      <c r="W598" s="12">
        <v>101.90623565333171</v>
      </c>
      <c r="X598" s="12">
        <v>101.65083277396467</v>
      </c>
      <c r="Y598" s="12">
        <v>101.65083277396467</v>
      </c>
      <c r="Z598" s="12">
        <v>101.34902997140424</v>
      </c>
      <c r="AA598" s="12">
        <v>100.64939079976473</v>
      </c>
      <c r="AB598" s="12">
        <v>100.24889511713894</v>
      </c>
      <c r="AC598" s="12">
        <v>100.10475568132043</v>
      </c>
      <c r="AD598" s="12">
        <v>100.10475568132043</v>
      </c>
      <c r="AE598" s="12">
        <v>100</v>
      </c>
      <c r="AF598" s="12">
        <v>99.74676489124171</v>
      </c>
      <c r="AG598" s="12">
        <v>99.495542584835619</v>
      </c>
      <c r="AH598" s="12">
        <v>99.463371169313348</v>
      </c>
      <c r="AI598" s="12">
        <v>99.374469422605287</v>
      </c>
      <c r="AJ598" s="12">
        <v>99.700612837349482</v>
      </c>
      <c r="AK598" s="12">
        <v>99.764323843197971</v>
      </c>
      <c r="AL598" s="12">
        <v>99.764323843197971</v>
      </c>
      <c r="AM598" s="12">
        <v>99.409451042568634</v>
      </c>
      <c r="AN598" s="12">
        <v>99.297812562542788</v>
      </c>
    </row>
    <row r="599" spans="1:40">
      <c r="A599" s="1" t="s">
        <v>524</v>
      </c>
      <c r="B599" s="1" t="s">
        <v>533</v>
      </c>
      <c r="C599" s="1" t="s">
        <v>538</v>
      </c>
      <c r="F599" s="1">
        <v>19</v>
      </c>
      <c r="G599" s="1" t="s">
        <v>806</v>
      </c>
      <c r="H599" s="1" t="str">
        <f t="shared" si="28"/>
        <v>19단독주택</v>
      </c>
      <c r="U599" s="12">
        <v>100.50249966108507</v>
      </c>
      <c r="V599" s="12">
        <v>100.45191308416521</v>
      </c>
      <c r="W599" s="12">
        <v>100.48671151716471</v>
      </c>
      <c r="X599" s="12">
        <v>100.45166556882432</v>
      </c>
      <c r="Y599" s="12">
        <v>100.43296103289035</v>
      </c>
      <c r="Z599" s="12">
        <v>100.28842119588631</v>
      </c>
      <c r="AA599" s="12">
        <v>100.28842119588631</v>
      </c>
      <c r="AB599" s="12">
        <v>100.28842119588631</v>
      </c>
      <c r="AC599" s="12">
        <v>100.28842119588631</v>
      </c>
      <c r="AD599" s="12">
        <v>100.08707581414964</v>
      </c>
      <c r="AE599" s="12">
        <v>100</v>
      </c>
      <c r="AF599" s="12">
        <v>99.812455138522139</v>
      </c>
      <c r="AG599" s="12">
        <v>99.706904966427174</v>
      </c>
      <c r="AH599" s="12">
        <v>99.750901164280336</v>
      </c>
      <c r="AI599" s="12">
        <v>99.82679487026833</v>
      </c>
      <c r="AJ599" s="12">
        <v>100.08415493764676</v>
      </c>
      <c r="AK599" s="12">
        <v>100.16941974738471</v>
      </c>
      <c r="AL599" s="12">
        <v>100.25090758183846</v>
      </c>
      <c r="AM599" s="12">
        <v>100.25069892161704</v>
      </c>
      <c r="AN599" s="12">
        <v>100.23759504439876</v>
      </c>
    </row>
    <row r="600" spans="1:40">
      <c r="A600" s="1" t="s">
        <v>524</v>
      </c>
      <c r="B600" s="1" t="s">
        <v>533</v>
      </c>
      <c r="C600" s="1" t="s">
        <v>539</v>
      </c>
      <c r="F600" s="1">
        <v>20</v>
      </c>
      <c r="G600" s="1" t="s">
        <v>806</v>
      </c>
      <c r="H600" s="1" t="str">
        <f t="shared" si="28"/>
        <v>20단독주택</v>
      </c>
      <c r="U600" s="12">
        <v>100.25685944332784</v>
      </c>
      <c r="V600" s="12">
        <v>100.25685944332784</v>
      </c>
      <c r="W600" s="12">
        <v>100.25669919849449</v>
      </c>
      <c r="X600" s="12">
        <v>100.3283462324935</v>
      </c>
      <c r="Y600" s="12">
        <v>100.27312721170482</v>
      </c>
      <c r="Z600" s="12">
        <v>100.11824617530995</v>
      </c>
      <c r="AA600" s="12">
        <v>100.40325724435448</v>
      </c>
      <c r="AB600" s="12">
        <v>100.31724553457502</v>
      </c>
      <c r="AC600" s="12">
        <v>100.21979931344542</v>
      </c>
      <c r="AD600" s="12">
        <v>100.08805787252757</v>
      </c>
      <c r="AE600" s="12">
        <v>100</v>
      </c>
      <c r="AF600" s="12">
        <v>99.194629040233707</v>
      </c>
      <c r="AG600" s="12">
        <v>98.981533894098547</v>
      </c>
      <c r="AH600" s="12">
        <v>98.866407411523511</v>
      </c>
      <c r="AI600" s="12">
        <v>98.915111514151249</v>
      </c>
      <c r="AJ600" s="12">
        <v>98.087124461506505</v>
      </c>
      <c r="AK600" s="12">
        <v>97.96448849340743</v>
      </c>
      <c r="AL600" s="12">
        <v>97.711962898766231</v>
      </c>
      <c r="AM600" s="12">
        <v>97.65770692932152</v>
      </c>
      <c r="AN600" s="12">
        <v>97.527306400749112</v>
      </c>
    </row>
    <row r="601" spans="1:40">
      <c r="A601" s="1" t="s">
        <v>524</v>
      </c>
      <c r="B601" s="1" t="s">
        <v>533</v>
      </c>
      <c r="C601" s="1" t="s">
        <v>540</v>
      </c>
      <c r="F601" s="1">
        <v>21</v>
      </c>
      <c r="G601" s="1" t="s">
        <v>806</v>
      </c>
      <c r="H601" s="1" t="str">
        <f t="shared" si="28"/>
        <v>21단독주택</v>
      </c>
      <c r="U601" s="12">
        <v>102.81658785471461</v>
      </c>
      <c r="V601" s="12">
        <v>102.84998563528931</v>
      </c>
      <c r="W601" s="12">
        <v>102.98658401723023</v>
      </c>
      <c r="X601" s="12">
        <v>102.97915378928475</v>
      </c>
      <c r="Y601" s="12">
        <v>102.97915378928475</v>
      </c>
      <c r="Z601" s="12">
        <v>102.97915378928475</v>
      </c>
      <c r="AA601" s="12">
        <v>101.90921841272983</v>
      </c>
      <c r="AB601" s="12">
        <v>102.14244778639579</v>
      </c>
      <c r="AC601" s="12">
        <v>101.27626784986603</v>
      </c>
      <c r="AD601" s="12">
        <v>100.58986252805973</v>
      </c>
      <c r="AE601" s="12">
        <v>100</v>
      </c>
      <c r="AF601" s="12">
        <v>100.1277283121953</v>
      </c>
      <c r="AG601" s="12">
        <v>100.1277283121953</v>
      </c>
      <c r="AH601" s="12">
        <v>99.896020549080461</v>
      </c>
      <c r="AI601" s="12">
        <v>99.645690627157208</v>
      </c>
      <c r="AJ601" s="12">
        <v>99.605398919619986</v>
      </c>
      <c r="AK601" s="12">
        <v>99.482184280172959</v>
      </c>
      <c r="AL601" s="12">
        <v>99.473017860863294</v>
      </c>
      <c r="AM601" s="12">
        <v>99.225268686870294</v>
      </c>
      <c r="AN601" s="12">
        <v>98.751274399856015</v>
      </c>
    </row>
    <row r="602" spans="1:40">
      <c r="A602" s="1" t="s">
        <v>524</v>
      </c>
      <c r="B602" s="1" t="s">
        <v>541</v>
      </c>
      <c r="F602" s="1">
        <v>22</v>
      </c>
      <c r="G602" s="1" t="s">
        <v>806</v>
      </c>
      <c r="H602" s="1" t="str">
        <f t="shared" si="28"/>
        <v>22단독주택</v>
      </c>
      <c r="I602" s="12">
        <v>100.45050510147134</v>
      </c>
      <c r="J602" s="12">
        <v>100.66658599819237</v>
      </c>
      <c r="K602" s="12">
        <v>101.1285154772855</v>
      </c>
      <c r="L602" s="12">
        <v>101.10044534105262</v>
      </c>
      <c r="M602" s="12">
        <v>101.2147092824315</v>
      </c>
      <c r="N602" s="12">
        <v>101.11091883565537</v>
      </c>
      <c r="O602" s="12">
        <v>101.17954037265672</v>
      </c>
      <c r="P602" s="12">
        <v>101.18645652808735</v>
      </c>
      <c r="Q602" s="12">
        <v>101.1872982445467</v>
      </c>
      <c r="R602" s="12">
        <v>101.12658961023044</v>
      </c>
      <c r="S602" s="12">
        <v>100.94572773071161</v>
      </c>
      <c r="T602" s="12">
        <v>100.91462744776589</v>
      </c>
      <c r="U602" s="12">
        <v>100.8438974679224</v>
      </c>
      <c r="V602" s="12">
        <v>100.82970832181861</v>
      </c>
      <c r="W602" s="12">
        <v>100.68750697520225</v>
      </c>
      <c r="X602" s="12">
        <v>100.67293559054636</v>
      </c>
      <c r="Y602" s="12">
        <v>100.64656890026725</v>
      </c>
      <c r="Z602" s="12">
        <v>100.52247138176348</v>
      </c>
      <c r="AA602" s="12">
        <v>100.28559081058822</v>
      </c>
      <c r="AB602" s="12">
        <v>100.24336458748822</v>
      </c>
      <c r="AC602" s="12">
        <v>100.04566500305319</v>
      </c>
      <c r="AD602" s="12">
        <v>100.0734357816865</v>
      </c>
      <c r="AE602" s="12">
        <v>100</v>
      </c>
      <c r="AF602" s="12">
        <v>99.259420465033614</v>
      </c>
      <c r="AG602" s="12">
        <v>98.875082657644228</v>
      </c>
      <c r="AH602" s="12">
        <v>98.56732166787846</v>
      </c>
      <c r="AI602" s="12">
        <v>98.168898462975335</v>
      </c>
      <c r="AJ602" s="12">
        <v>98.269935748508161</v>
      </c>
      <c r="AK602" s="12">
        <v>98.148608482791104</v>
      </c>
      <c r="AL602" s="12">
        <v>97.989319264262221</v>
      </c>
      <c r="AM602" s="12">
        <v>98.056333831273832</v>
      </c>
      <c r="AN602" s="12">
        <v>98.001445236043267</v>
      </c>
    </row>
    <row r="603" spans="1:40">
      <c r="A603" s="1" t="s">
        <v>524</v>
      </c>
      <c r="B603" s="1" t="s">
        <v>542</v>
      </c>
      <c r="F603" s="1">
        <v>23</v>
      </c>
      <c r="G603" s="1" t="s">
        <v>806</v>
      </c>
      <c r="H603" s="1" t="str">
        <f t="shared" si="28"/>
        <v>23단독주택</v>
      </c>
      <c r="I603" s="12">
        <v>94.516438402357025</v>
      </c>
      <c r="J603" s="12">
        <v>94.870762593163406</v>
      </c>
      <c r="K603" s="12">
        <v>95.565097759889881</v>
      </c>
      <c r="L603" s="12">
        <v>96.61762600992023</v>
      </c>
      <c r="M603" s="12">
        <v>96.510195618044406</v>
      </c>
      <c r="N603" s="12">
        <v>96.921087379337223</v>
      </c>
      <c r="O603" s="12">
        <v>97.356492725706602</v>
      </c>
      <c r="P603" s="12">
        <v>97.630051327568736</v>
      </c>
      <c r="Q603" s="12">
        <v>98.188352199002324</v>
      </c>
      <c r="R603" s="12">
        <v>98.797423508808819</v>
      </c>
      <c r="S603" s="12">
        <v>99.296327669239076</v>
      </c>
      <c r="T603" s="12">
        <v>99.567126953765666</v>
      </c>
      <c r="U603" s="12">
        <v>99.576390568198931</v>
      </c>
      <c r="V603" s="12">
        <v>99.578787853313656</v>
      </c>
      <c r="W603" s="12">
        <v>99.78037260163012</v>
      </c>
      <c r="X603" s="12">
        <v>99.794825497983624</v>
      </c>
      <c r="Y603" s="12">
        <v>99.846906281374046</v>
      </c>
      <c r="Z603" s="12">
        <v>99.828071220528457</v>
      </c>
      <c r="AA603" s="12">
        <v>99.853267733758813</v>
      </c>
      <c r="AB603" s="12">
        <v>99.916174675192437</v>
      </c>
      <c r="AC603" s="12">
        <v>100.0095165974152</v>
      </c>
      <c r="AD603" s="12">
        <v>100.03422805003179</v>
      </c>
      <c r="AE603" s="12">
        <v>100</v>
      </c>
      <c r="AF603" s="12">
        <v>100.20942753083106</v>
      </c>
      <c r="AG603" s="12">
        <v>100.2140176463391</v>
      </c>
      <c r="AH603" s="12">
        <v>100.26596344398719</v>
      </c>
      <c r="AI603" s="12">
        <v>100.35334725776836</v>
      </c>
      <c r="AJ603" s="12">
        <v>100.4377600388278</v>
      </c>
      <c r="AK603" s="12">
        <v>100.46284943429566</v>
      </c>
      <c r="AL603" s="12">
        <v>100.45168086626846</v>
      </c>
      <c r="AM603" s="12">
        <v>100.49612453699457</v>
      </c>
      <c r="AN603" s="12">
        <v>100.33662443107229</v>
      </c>
    </row>
    <row r="604" spans="1:40">
      <c r="A604" s="1" t="s">
        <v>524</v>
      </c>
      <c r="B604" s="1" t="s">
        <v>542</v>
      </c>
      <c r="C604" s="1" t="s">
        <v>543</v>
      </c>
      <c r="F604" s="1">
        <v>24</v>
      </c>
      <c r="G604" s="1" t="s">
        <v>806</v>
      </c>
      <c r="H604" s="1" t="str">
        <f t="shared" si="28"/>
        <v>24단독주택</v>
      </c>
      <c r="U604" s="12">
        <v>99.889176716682798</v>
      </c>
      <c r="V604" s="12">
        <v>99.891408513468036</v>
      </c>
      <c r="W604" s="12">
        <v>99.991346162810103</v>
      </c>
      <c r="X604" s="12">
        <v>99.991346162810103</v>
      </c>
      <c r="Y604" s="12">
        <v>99.994193135073502</v>
      </c>
      <c r="Z604" s="12">
        <v>99.948276386749811</v>
      </c>
      <c r="AA604" s="12">
        <v>99.950688174496449</v>
      </c>
      <c r="AB604" s="12">
        <v>99.913760765325321</v>
      </c>
      <c r="AC604" s="12">
        <v>99.99706667115403</v>
      </c>
      <c r="AD604" s="12">
        <v>100.02515555705919</v>
      </c>
      <c r="AE604" s="12">
        <v>100</v>
      </c>
      <c r="AF604" s="12">
        <v>100.17011817250763</v>
      </c>
      <c r="AG604" s="12">
        <v>100.17011817250763</v>
      </c>
      <c r="AH604" s="12">
        <v>100.18876235408753</v>
      </c>
      <c r="AI604" s="12">
        <v>100.29546183215923</v>
      </c>
      <c r="AJ604" s="12">
        <v>100.34054986182035</v>
      </c>
      <c r="AK604" s="12">
        <v>100.3694539217588</v>
      </c>
      <c r="AL604" s="12">
        <v>100.34524791050632</v>
      </c>
      <c r="AM604" s="12">
        <v>100.40715691543005</v>
      </c>
      <c r="AN604" s="12">
        <v>100.34629071659434</v>
      </c>
    </row>
    <row r="605" spans="1:40">
      <c r="A605" s="1" t="s">
        <v>524</v>
      </c>
      <c r="B605" s="1" t="s">
        <v>542</v>
      </c>
      <c r="C605" s="1" t="s">
        <v>544</v>
      </c>
      <c r="F605" s="1">
        <v>25</v>
      </c>
      <c r="G605" s="1" t="s">
        <v>806</v>
      </c>
      <c r="H605" s="1" t="str">
        <f t="shared" si="28"/>
        <v>25단독주택</v>
      </c>
      <c r="U605" s="12">
        <v>99.40099911913488</v>
      </c>
      <c r="V605" s="12">
        <v>99.405804051221494</v>
      </c>
      <c r="W605" s="12">
        <v>99.462452925825062</v>
      </c>
      <c r="X605" s="12">
        <v>99.523301087406253</v>
      </c>
      <c r="Y605" s="12">
        <v>99.736050246671198</v>
      </c>
      <c r="Z605" s="12">
        <v>99.765519181436133</v>
      </c>
      <c r="AA605" s="12">
        <v>99.866160160383131</v>
      </c>
      <c r="AB605" s="12">
        <v>99.866160160383131</v>
      </c>
      <c r="AC605" s="12">
        <v>100.02954750503449</v>
      </c>
      <c r="AD605" s="12">
        <v>100.0561160214871</v>
      </c>
      <c r="AE605" s="12">
        <v>100</v>
      </c>
      <c r="AF605" s="12">
        <v>100.25531495838089</v>
      </c>
      <c r="AG605" s="12">
        <v>100.36772583866292</v>
      </c>
      <c r="AH605" s="12">
        <v>100.43980803849557</v>
      </c>
      <c r="AI605" s="12">
        <v>100.44166183359633</v>
      </c>
      <c r="AJ605" s="12">
        <v>100.51877818983097</v>
      </c>
      <c r="AK605" s="12">
        <v>100.54525158705599</v>
      </c>
      <c r="AL605" s="12">
        <v>100.57383211088533</v>
      </c>
      <c r="AM605" s="12">
        <v>100.57689726514715</v>
      </c>
      <c r="AN605" s="12">
        <v>100.41060569702869</v>
      </c>
    </row>
    <row r="606" spans="1:40">
      <c r="A606" s="1" t="s">
        <v>524</v>
      </c>
      <c r="B606" s="1" t="s">
        <v>542</v>
      </c>
      <c r="C606" s="1" t="s">
        <v>545</v>
      </c>
      <c r="F606" s="1">
        <v>26</v>
      </c>
      <c r="G606" s="1" t="s">
        <v>806</v>
      </c>
      <c r="H606" s="1" t="str">
        <f t="shared" si="28"/>
        <v>26단독주택</v>
      </c>
      <c r="U606" s="12">
        <v>98.907621622177459</v>
      </c>
      <c r="V606" s="12">
        <v>98.907644644967604</v>
      </c>
      <c r="W606" s="12">
        <v>99.564426184375762</v>
      </c>
      <c r="X606" s="12">
        <v>99.564426184375762</v>
      </c>
      <c r="Y606" s="12">
        <v>99.564426184375762</v>
      </c>
      <c r="Z606" s="12">
        <v>99.564426184375762</v>
      </c>
      <c r="AA606" s="12">
        <v>99.564426184375762</v>
      </c>
      <c r="AB606" s="12">
        <v>99.982196750374968</v>
      </c>
      <c r="AC606" s="12">
        <v>100.02084847873301</v>
      </c>
      <c r="AD606" s="12">
        <v>100.03385693679596</v>
      </c>
      <c r="AE606" s="12">
        <v>100</v>
      </c>
      <c r="AF606" s="12">
        <v>100.26484619219407</v>
      </c>
      <c r="AG606" s="12">
        <v>100.15443439944582</v>
      </c>
      <c r="AH606" s="12">
        <v>100.27560330844179</v>
      </c>
      <c r="AI606" s="12">
        <v>100.41037371097477</v>
      </c>
      <c r="AJ606" s="12">
        <v>100.6135322864786</v>
      </c>
      <c r="AK606" s="12">
        <v>100.62629151556646</v>
      </c>
      <c r="AL606" s="12">
        <v>100.60444228161316</v>
      </c>
      <c r="AM606" s="12">
        <v>100.64909975040672</v>
      </c>
      <c r="AN606" s="12">
        <v>100.22191573952355</v>
      </c>
    </row>
    <row r="607" spans="1:40">
      <c r="A607" s="1" t="s">
        <v>524</v>
      </c>
      <c r="B607" s="1" t="s">
        <v>546</v>
      </c>
      <c r="F607" s="1">
        <v>27</v>
      </c>
      <c r="G607" s="1" t="s">
        <v>806</v>
      </c>
      <c r="H607" s="1" t="str">
        <f t="shared" si="28"/>
        <v>27단독주택</v>
      </c>
      <c r="I607" s="12">
        <v>97.634721530343811</v>
      </c>
      <c r="J607" s="12">
        <v>97.853033893254249</v>
      </c>
      <c r="K607" s="12">
        <v>98.304199066221443</v>
      </c>
      <c r="L607" s="12">
        <v>99.007729573863955</v>
      </c>
      <c r="M607" s="12">
        <v>97.29815707185071</v>
      </c>
      <c r="N607" s="12">
        <v>99.022696950038366</v>
      </c>
      <c r="O607" s="12">
        <v>99.096149223277493</v>
      </c>
      <c r="P607" s="12">
        <v>99.170752153991955</v>
      </c>
      <c r="Q607" s="12">
        <v>99.980537301986317</v>
      </c>
      <c r="R607" s="12">
        <v>100.24329701345577</v>
      </c>
      <c r="S607" s="12">
        <v>100.29209573883259</v>
      </c>
      <c r="T607" s="12">
        <v>100.36681086405807</v>
      </c>
      <c r="U607" s="12">
        <v>100.42505781213904</v>
      </c>
      <c r="V607" s="12">
        <v>100.43147495921743</v>
      </c>
      <c r="W607" s="12">
        <v>100.54687402954839</v>
      </c>
      <c r="X607" s="12">
        <v>100.52750619999604</v>
      </c>
      <c r="Y607" s="12">
        <v>100.46317973438325</v>
      </c>
      <c r="Z607" s="12">
        <v>100.40509135284587</v>
      </c>
      <c r="AA607" s="12">
        <v>100.23455486329459</v>
      </c>
      <c r="AB607" s="12">
        <v>100.21090960554149</v>
      </c>
      <c r="AC607" s="12">
        <v>100.00723354254845</v>
      </c>
      <c r="AD607" s="12">
        <v>100.00723354254845</v>
      </c>
      <c r="AE607" s="12">
        <v>100</v>
      </c>
      <c r="AF607" s="12">
        <v>99.500782341352974</v>
      </c>
      <c r="AG607" s="12">
        <v>99.412337049421325</v>
      </c>
      <c r="AH607" s="12">
        <v>99.367141014281827</v>
      </c>
      <c r="AI607" s="12">
        <v>99.228024768699015</v>
      </c>
      <c r="AJ607" s="12">
        <v>99.085172572540543</v>
      </c>
      <c r="AK607" s="12">
        <v>98.917903680744359</v>
      </c>
      <c r="AL607" s="12">
        <v>98.749379390518726</v>
      </c>
      <c r="AM607" s="12">
        <v>98.569932307875533</v>
      </c>
      <c r="AN607" s="12">
        <v>98.301342780784466</v>
      </c>
    </row>
    <row r="608" spans="1:40">
      <c r="A608" s="1" t="s">
        <v>524</v>
      </c>
      <c r="B608" s="1" t="s">
        <v>547</v>
      </c>
      <c r="F608" s="1">
        <v>28</v>
      </c>
      <c r="G608" s="1" t="s">
        <v>806</v>
      </c>
      <c r="H608" s="1" t="str">
        <f t="shared" si="28"/>
        <v>28단독주택</v>
      </c>
      <c r="I608" s="12">
        <v>98.931831503259886</v>
      </c>
      <c r="J608" s="12">
        <v>99.056876755316935</v>
      </c>
      <c r="K608" s="12">
        <v>99.056876755316935</v>
      </c>
      <c r="L608" s="12">
        <v>98.753361358383216</v>
      </c>
      <c r="M608" s="12">
        <v>98.224000440776564</v>
      </c>
      <c r="N608" s="12">
        <v>98.697051204360974</v>
      </c>
      <c r="O608" s="12">
        <v>99.239157194092485</v>
      </c>
      <c r="P608" s="12">
        <v>99.378701384972317</v>
      </c>
      <c r="Q608" s="12">
        <v>99.628954587664637</v>
      </c>
      <c r="R608" s="12">
        <v>99.826611412831738</v>
      </c>
      <c r="S608" s="12">
        <v>100.03261080181652</v>
      </c>
      <c r="T608" s="12">
        <v>99.954981900214847</v>
      </c>
      <c r="U608" s="12">
        <v>100.08676104039311</v>
      </c>
      <c r="V608" s="12">
        <v>99.917259181427966</v>
      </c>
      <c r="W608" s="12">
        <v>100.03386588378419</v>
      </c>
      <c r="X608" s="12">
        <v>100.04946092192391</v>
      </c>
      <c r="Y608" s="12">
        <v>100.02260520796963</v>
      </c>
      <c r="Z608" s="12">
        <v>100.22683785383542</v>
      </c>
      <c r="AA608" s="12">
        <v>100.14979630928825</v>
      </c>
      <c r="AB608" s="12">
        <v>100.04461162632126</v>
      </c>
      <c r="AC608" s="12">
        <v>100.00767784734593</v>
      </c>
      <c r="AD608" s="12">
        <v>100</v>
      </c>
      <c r="AE608" s="12">
        <v>100</v>
      </c>
      <c r="AF608" s="12">
        <v>99.559486669439991</v>
      </c>
      <c r="AG608" s="12">
        <v>99.498145627822382</v>
      </c>
      <c r="AH608" s="12">
        <v>99.478990407875585</v>
      </c>
      <c r="AI608" s="12">
        <v>99.509627098863817</v>
      </c>
      <c r="AJ608" s="12">
        <v>99.508770519519558</v>
      </c>
      <c r="AK608" s="12">
        <v>99.566401750239578</v>
      </c>
      <c r="AL608" s="12">
        <v>99.593421347923268</v>
      </c>
      <c r="AM608" s="12">
        <v>99.566415034594158</v>
      </c>
      <c r="AN608" s="12">
        <v>99.50401284496013</v>
      </c>
    </row>
    <row r="609" spans="1:40">
      <c r="A609" s="1" t="s">
        <v>524</v>
      </c>
      <c r="B609" s="1" t="s">
        <v>548</v>
      </c>
      <c r="F609" s="1">
        <v>29</v>
      </c>
      <c r="G609" s="1" t="s">
        <v>806</v>
      </c>
      <c r="H609" s="1" t="str">
        <f t="shared" si="28"/>
        <v>29단독주택</v>
      </c>
      <c r="I609" s="12">
        <v>98.291871937984496</v>
      </c>
      <c r="J609" s="12">
        <v>98.466152187951224</v>
      </c>
      <c r="K609" s="12">
        <v>98.539696919708788</v>
      </c>
      <c r="L609" s="12">
        <v>98.607574397914433</v>
      </c>
      <c r="M609" s="12">
        <v>98.585609747061795</v>
      </c>
      <c r="N609" s="12">
        <v>98.66672502856477</v>
      </c>
      <c r="O609" s="12">
        <v>98.738089364848619</v>
      </c>
      <c r="P609" s="12">
        <v>98.844672215227192</v>
      </c>
      <c r="Q609" s="12">
        <v>98.94030216485352</v>
      </c>
      <c r="R609" s="12">
        <v>99.221313307740203</v>
      </c>
      <c r="S609" s="12">
        <v>99.35705242206258</v>
      </c>
      <c r="T609" s="12">
        <v>99.546502145397355</v>
      </c>
      <c r="U609" s="12">
        <v>99.712815038923949</v>
      </c>
      <c r="V609" s="12">
        <v>99.707851154165169</v>
      </c>
      <c r="W609" s="12">
        <v>99.673292029485808</v>
      </c>
      <c r="X609" s="12">
        <v>99.673292029485808</v>
      </c>
      <c r="Y609" s="12">
        <v>99.696913685370731</v>
      </c>
      <c r="Z609" s="12">
        <v>99.696913685370731</v>
      </c>
      <c r="AA609" s="12">
        <v>99.827904506228492</v>
      </c>
      <c r="AB609" s="12">
        <v>100.01069578461144</v>
      </c>
      <c r="AC609" s="12">
        <v>100.01069578461144</v>
      </c>
      <c r="AD609" s="12">
        <v>100</v>
      </c>
      <c r="AE609" s="12">
        <v>100</v>
      </c>
      <c r="AF609" s="12">
        <v>100.01837092685039</v>
      </c>
      <c r="AG609" s="12">
        <v>100.05825463082707</v>
      </c>
      <c r="AH609" s="12">
        <v>100.09827160394606</v>
      </c>
      <c r="AI609" s="12">
        <v>100.27560522058133</v>
      </c>
      <c r="AJ609" s="12">
        <v>100.31570542531828</v>
      </c>
      <c r="AK609" s="12">
        <v>100.32073451593723</v>
      </c>
      <c r="AL609" s="12">
        <v>100.35129554263307</v>
      </c>
      <c r="AM609" s="12">
        <v>100.25567005528121</v>
      </c>
      <c r="AN609" s="12">
        <v>100.28686832529219</v>
      </c>
    </row>
    <row r="610" spans="1:40">
      <c r="A610" s="1" t="s">
        <v>524</v>
      </c>
      <c r="B610" s="1" t="s">
        <v>549</v>
      </c>
      <c r="F610" s="1">
        <v>30</v>
      </c>
      <c r="G610" s="1" t="s">
        <v>806</v>
      </c>
      <c r="H610" s="1" t="str">
        <f t="shared" si="28"/>
        <v>30단독주택</v>
      </c>
      <c r="I610" s="12">
        <v>95.249661495137431</v>
      </c>
      <c r="J610" s="12">
        <v>95.494055171650189</v>
      </c>
      <c r="K610" s="12">
        <v>95.997328722047428</v>
      </c>
      <c r="L610" s="12">
        <v>97.015554416607671</v>
      </c>
      <c r="M610" s="12">
        <v>97.082378264262772</v>
      </c>
      <c r="N610" s="12">
        <v>97.297400319951763</v>
      </c>
      <c r="O610" s="12">
        <v>97.679463443917101</v>
      </c>
      <c r="P610" s="12">
        <v>97.866797646821738</v>
      </c>
      <c r="Q610" s="12">
        <v>98.212127678904622</v>
      </c>
      <c r="R610" s="12">
        <v>98.791870663635819</v>
      </c>
      <c r="S610" s="12">
        <v>99.30034433950641</v>
      </c>
      <c r="T610" s="12">
        <v>99.447634478404012</v>
      </c>
      <c r="U610" s="12">
        <v>99.689094219522332</v>
      </c>
      <c r="V610" s="12">
        <v>99.689402242307509</v>
      </c>
      <c r="W610" s="12">
        <v>99.684092692035321</v>
      </c>
      <c r="X610" s="12">
        <v>99.760584257980327</v>
      </c>
      <c r="Y610" s="12">
        <v>99.771533441353597</v>
      </c>
      <c r="Z610" s="12">
        <v>99.787212030330267</v>
      </c>
      <c r="AA610" s="12">
        <v>100.03741662397182</v>
      </c>
      <c r="AB610" s="12">
        <v>100.03741662397182</v>
      </c>
      <c r="AC610" s="12">
        <v>99.979340929727897</v>
      </c>
      <c r="AD610" s="12">
        <v>99.990105129544531</v>
      </c>
      <c r="AE610" s="12">
        <v>100</v>
      </c>
      <c r="AF610" s="12">
        <v>99.992090650218501</v>
      </c>
      <c r="AG610" s="12">
        <v>99.971713932081926</v>
      </c>
      <c r="AH610" s="12">
        <v>99.845828331765418</v>
      </c>
      <c r="AI610" s="12">
        <v>99.880473270661881</v>
      </c>
      <c r="AJ610" s="12">
        <v>100.08536122798392</v>
      </c>
      <c r="AK610" s="12">
        <v>100.1763426452379</v>
      </c>
      <c r="AL610" s="12">
        <v>100.31705539149304</v>
      </c>
      <c r="AM610" s="12">
        <v>100.45140203469268</v>
      </c>
      <c r="AN610" s="12">
        <v>100.23584614956822</v>
      </c>
    </row>
    <row r="611" spans="1:40">
      <c r="A611" s="1" t="s">
        <v>524</v>
      </c>
      <c r="B611" s="1" t="s">
        <v>910</v>
      </c>
      <c r="F611" s="1">
        <v>31</v>
      </c>
      <c r="G611" s="1" t="s">
        <v>274</v>
      </c>
      <c r="H611" s="1" t="str">
        <f t="shared" ref="H611" si="29">F611&amp;G611</f>
        <v>31단독주택</v>
      </c>
      <c r="AE611" s="12">
        <v>100</v>
      </c>
      <c r="AF611" s="12">
        <v>100</v>
      </c>
      <c r="AG611" s="12">
        <v>100.07992772042755</v>
      </c>
      <c r="AH611" s="12">
        <v>100.37658498747845</v>
      </c>
      <c r="AI611" s="12">
        <v>100.65103961556794</v>
      </c>
      <c r="AJ611" s="12">
        <v>100.93210251014746</v>
      </c>
      <c r="AK611" s="12">
        <v>101.20787103808928</v>
      </c>
      <c r="AL611" s="12">
        <v>101.77001518707056</v>
      </c>
      <c r="AM611" s="12">
        <v>102.09047307869604</v>
      </c>
      <c r="AN611" s="12">
        <v>102.09502407889323</v>
      </c>
    </row>
    <row r="612" spans="1:40">
      <c r="A612" s="1" t="s">
        <v>524</v>
      </c>
      <c r="B612" s="1" t="s">
        <v>550</v>
      </c>
      <c r="F612" s="1">
        <v>32</v>
      </c>
      <c r="G612" s="1" t="s">
        <v>806</v>
      </c>
      <c r="H612" s="1" t="str">
        <f t="shared" si="28"/>
        <v>32단독주택</v>
      </c>
      <c r="I612" s="12">
        <v>97.169444988517313</v>
      </c>
      <c r="J612" s="12">
        <v>97.20848533862106</v>
      </c>
      <c r="K612" s="12">
        <v>97.264074252507839</v>
      </c>
      <c r="L612" s="12">
        <v>97.341949442173117</v>
      </c>
      <c r="M612" s="12">
        <v>97.459675079919677</v>
      </c>
      <c r="N612" s="12">
        <v>97.491248752555649</v>
      </c>
      <c r="O612" s="12">
        <v>97.527668085091008</v>
      </c>
      <c r="P612" s="12">
        <v>97.5475961978443</v>
      </c>
      <c r="Q612" s="12">
        <v>97.84031183426498</v>
      </c>
      <c r="R612" s="12">
        <v>98.288853828162985</v>
      </c>
      <c r="S612" s="12">
        <v>98.694585673392638</v>
      </c>
      <c r="T612" s="12">
        <v>99.112203766235396</v>
      </c>
      <c r="U612" s="12">
        <v>99.742924087802322</v>
      </c>
      <c r="V612" s="12">
        <v>99.742924087802322</v>
      </c>
      <c r="W612" s="12">
        <v>99.753325992188664</v>
      </c>
      <c r="X612" s="12">
        <v>99.838445766082415</v>
      </c>
      <c r="Y612" s="12">
        <v>99.922713085774575</v>
      </c>
      <c r="Z612" s="12">
        <v>99.915810578795998</v>
      </c>
      <c r="AA612" s="12">
        <v>100.06232167191693</v>
      </c>
      <c r="AB612" s="12">
        <v>100.0502749235001</v>
      </c>
      <c r="AC612" s="12">
        <v>100.05260499936801</v>
      </c>
      <c r="AD612" s="12">
        <v>100.02593033996904</v>
      </c>
      <c r="AE612" s="12">
        <v>100</v>
      </c>
      <c r="AF612" s="12">
        <v>99.953100592219982</v>
      </c>
      <c r="AG612" s="12">
        <v>99.989366898979014</v>
      </c>
      <c r="AH612" s="12">
        <v>100.06398126796579</v>
      </c>
      <c r="AI612" s="12">
        <v>100.02441578913137</v>
      </c>
      <c r="AJ612" s="12">
        <v>99.985880838523371</v>
      </c>
      <c r="AK612" s="12">
        <v>99.998839032522994</v>
      </c>
      <c r="AL612" s="12">
        <v>99.993371973684191</v>
      </c>
      <c r="AM612" s="12">
        <v>100.01720582951744</v>
      </c>
      <c r="AN612" s="12">
        <v>99.900403853032259</v>
      </c>
    </row>
    <row r="613" spans="1:40">
      <c r="A613" s="1" t="s">
        <v>524</v>
      </c>
      <c r="B613" s="1" t="s">
        <v>551</v>
      </c>
      <c r="F613" s="1">
        <v>33</v>
      </c>
      <c r="G613" s="1" t="s">
        <v>806</v>
      </c>
      <c r="H613" s="1" t="str">
        <f t="shared" si="28"/>
        <v>33단독주택</v>
      </c>
      <c r="I613" s="12">
        <v>96.254533934645707</v>
      </c>
      <c r="J613" s="12">
        <v>96.366913878382007</v>
      </c>
      <c r="K613" s="12">
        <v>96.706435420220728</v>
      </c>
      <c r="L613" s="12">
        <v>97.03174639984681</v>
      </c>
      <c r="M613" s="12">
        <v>96.997090546239775</v>
      </c>
      <c r="N613" s="12">
        <v>97.03174639984681</v>
      </c>
      <c r="O613" s="12">
        <v>97.671544126389747</v>
      </c>
      <c r="P613" s="12">
        <v>97.751433790254552</v>
      </c>
      <c r="Q613" s="12">
        <v>97.874274055976315</v>
      </c>
      <c r="R613" s="12">
        <v>98.068383640965891</v>
      </c>
      <c r="S613" s="12">
        <v>98.142781403963511</v>
      </c>
      <c r="T613" s="12">
        <v>98.142781403963511</v>
      </c>
      <c r="U613" s="12">
        <v>98.149396245543784</v>
      </c>
      <c r="V613" s="12">
        <v>98.172120492637305</v>
      </c>
      <c r="W613" s="12">
        <v>98.211273421997305</v>
      </c>
      <c r="X613" s="12">
        <v>98.580045991863003</v>
      </c>
      <c r="Y613" s="12">
        <v>99.126364627574802</v>
      </c>
      <c r="Z613" s="12">
        <v>99.120004316431476</v>
      </c>
      <c r="AA613" s="12">
        <v>99.661955995903256</v>
      </c>
      <c r="AB613" s="12">
        <v>99.887235593707487</v>
      </c>
      <c r="AC613" s="12">
        <v>99.873678913883566</v>
      </c>
      <c r="AD613" s="12">
        <v>99.903944892317853</v>
      </c>
      <c r="AE613" s="12">
        <v>100</v>
      </c>
      <c r="AF613" s="12">
        <v>100.19263555130532</v>
      </c>
      <c r="AG613" s="12">
        <v>100.18260052934438</v>
      </c>
      <c r="AH613" s="12">
        <v>100.28638261633127</v>
      </c>
      <c r="AI613" s="12">
        <v>100.48941638313158</v>
      </c>
      <c r="AJ613" s="12">
        <v>100.68381085813269</v>
      </c>
      <c r="AK613" s="12">
        <v>100.7521336665733</v>
      </c>
      <c r="AL613" s="12">
        <v>100.99534647352624</v>
      </c>
      <c r="AM613" s="12">
        <v>101.04998705998274</v>
      </c>
      <c r="AN613" s="12">
        <v>101.10459065608963</v>
      </c>
    </row>
    <row r="614" spans="1:40">
      <c r="A614" s="1" t="s">
        <v>524</v>
      </c>
      <c r="B614" s="1" t="s">
        <v>552</v>
      </c>
      <c r="F614" s="1">
        <v>34</v>
      </c>
      <c r="G614" s="1" t="s">
        <v>806</v>
      </c>
      <c r="H614" s="1" t="str">
        <f t="shared" si="28"/>
        <v>34단독주택</v>
      </c>
      <c r="I614" s="12">
        <v>96.397459505385157</v>
      </c>
      <c r="J614" s="12">
        <v>96.397459505385157</v>
      </c>
      <c r="K614" s="12">
        <v>96.899537525783941</v>
      </c>
      <c r="L614" s="12">
        <v>97.315677419819266</v>
      </c>
      <c r="M614" s="12">
        <v>97.402947220032914</v>
      </c>
      <c r="N614" s="12">
        <v>97.315677419819266</v>
      </c>
      <c r="O614" s="12">
        <v>98.156314986785645</v>
      </c>
      <c r="P614" s="12">
        <v>98.682068670913566</v>
      </c>
      <c r="Q614" s="12">
        <v>99.037498915290726</v>
      </c>
      <c r="R614" s="12">
        <v>99.037498915290726</v>
      </c>
      <c r="S614" s="12">
        <v>98.966969046987302</v>
      </c>
      <c r="T614" s="12">
        <v>98.966969046987302</v>
      </c>
      <c r="U614" s="12">
        <v>99.138281244837287</v>
      </c>
      <c r="V614" s="12">
        <v>99.138281244837287</v>
      </c>
      <c r="W614" s="12">
        <v>99.121448428034384</v>
      </c>
      <c r="X614" s="12">
        <v>99.152546084294244</v>
      </c>
      <c r="Y614" s="12">
        <v>99.394974672416808</v>
      </c>
      <c r="Z614" s="12">
        <v>99.551314285042238</v>
      </c>
      <c r="AA614" s="12">
        <v>99.542819448939454</v>
      </c>
      <c r="AB614" s="12">
        <v>99.614778000497481</v>
      </c>
      <c r="AC614" s="12">
        <v>99.838678384906558</v>
      </c>
      <c r="AD614" s="12">
        <v>99.89933981067972</v>
      </c>
      <c r="AE614" s="12">
        <v>100</v>
      </c>
      <c r="AF614" s="12">
        <v>100.64027002191575</v>
      </c>
      <c r="AG614" s="12">
        <v>100.68871351101087</v>
      </c>
      <c r="AH614" s="12">
        <v>100.75109706842076</v>
      </c>
      <c r="AI614" s="12">
        <v>100.82242672165613</v>
      </c>
      <c r="AJ614" s="12">
        <v>100.86667048314217</v>
      </c>
      <c r="AK614" s="12">
        <v>100.95009129822677</v>
      </c>
      <c r="AL614" s="12">
        <v>101.16593472206699</v>
      </c>
      <c r="AM614" s="12">
        <v>101.18751414173263</v>
      </c>
      <c r="AN614" s="12">
        <v>101.17895165627371</v>
      </c>
    </row>
    <row r="615" spans="1:40">
      <c r="A615" s="1" t="s">
        <v>524</v>
      </c>
      <c r="B615" s="1" t="s">
        <v>553</v>
      </c>
      <c r="F615" s="1">
        <v>35</v>
      </c>
      <c r="G615" s="1" t="s">
        <v>806</v>
      </c>
      <c r="H615" s="1" t="str">
        <f t="shared" si="28"/>
        <v>35단독주택</v>
      </c>
      <c r="I615" s="12">
        <v>95.814330082350992</v>
      </c>
      <c r="J615" s="12">
        <v>96.141524054690706</v>
      </c>
      <c r="K615" s="12">
        <v>96.383470476639943</v>
      </c>
      <c r="L615" s="12">
        <v>97.589087085304897</v>
      </c>
      <c r="M615" s="12">
        <v>97.485179016034436</v>
      </c>
      <c r="N615" s="12">
        <v>97.744970357070187</v>
      </c>
      <c r="O615" s="12">
        <v>97.909399441590125</v>
      </c>
      <c r="P615" s="12">
        <v>98.155567637412872</v>
      </c>
      <c r="Q615" s="12">
        <v>98.700313984442062</v>
      </c>
      <c r="R615" s="12">
        <v>99.23831219897933</v>
      </c>
      <c r="S615" s="12">
        <v>99.445376584299325</v>
      </c>
      <c r="T615" s="12">
        <v>99.863123554072317</v>
      </c>
      <c r="U615" s="12">
        <v>100.09608123004119</v>
      </c>
      <c r="V615" s="12">
        <v>100.09608123004119</v>
      </c>
      <c r="W615" s="12">
        <v>100.17683205027045</v>
      </c>
      <c r="X615" s="12">
        <v>100.17539580691351</v>
      </c>
      <c r="Y615" s="12">
        <v>100.15830772885688</v>
      </c>
      <c r="Z615" s="12">
        <v>100.14753153201286</v>
      </c>
      <c r="AA615" s="12">
        <v>100.17245632615356</v>
      </c>
      <c r="AB615" s="12">
        <v>100.18138034734926</v>
      </c>
      <c r="AC615" s="12">
        <v>100.16264684315114</v>
      </c>
      <c r="AD615" s="12">
        <v>100.12204244300692</v>
      </c>
      <c r="AE615" s="12">
        <v>100</v>
      </c>
      <c r="AF615" s="12">
        <v>99.482334012871306</v>
      </c>
      <c r="AG615" s="12">
        <v>99.340397567228834</v>
      </c>
      <c r="AH615" s="12">
        <v>99.277852113063062</v>
      </c>
      <c r="AI615" s="12">
        <v>99.336955179804008</v>
      </c>
      <c r="AJ615" s="12">
        <v>99.359035198436032</v>
      </c>
      <c r="AK615" s="12">
        <v>99.406417678795862</v>
      </c>
      <c r="AL615" s="12">
        <v>99.263755404297839</v>
      </c>
      <c r="AM615" s="12">
        <v>99.242307160906506</v>
      </c>
      <c r="AN615" s="12">
        <v>99.240199799204888</v>
      </c>
    </row>
    <row r="616" spans="1:40">
      <c r="A616" s="1" t="s">
        <v>524</v>
      </c>
      <c r="B616" s="1" t="s">
        <v>554</v>
      </c>
      <c r="F616" s="1">
        <v>36</v>
      </c>
      <c r="G616" s="1" t="s">
        <v>806</v>
      </c>
      <c r="H616" s="1" t="str">
        <f t="shared" si="28"/>
        <v>36단독주택</v>
      </c>
      <c r="I616" s="12">
        <v>98.144410000926612</v>
      </c>
      <c r="J616" s="12">
        <v>98.144410000926612</v>
      </c>
      <c r="K616" s="12">
        <v>98.190624305252285</v>
      </c>
      <c r="L616" s="12">
        <v>98.767544350812045</v>
      </c>
      <c r="M616" s="12">
        <v>98.557831130724551</v>
      </c>
      <c r="N616" s="12">
        <v>98.767544350812045</v>
      </c>
      <c r="O616" s="12">
        <v>98.767544350812045</v>
      </c>
      <c r="P616" s="12">
        <v>99.27512227843026</v>
      </c>
      <c r="Q616" s="12">
        <v>99.568469059452482</v>
      </c>
      <c r="R616" s="12">
        <v>99.615625548469808</v>
      </c>
      <c r="S616" s="12">
        <v>99.671356667278005</v>
      </c>
      <c r="T616" s="12">
        <v>100.02062031351271</v>
      </c>
      <c r="U616" s="12">
        <v>100.06677135481506</v>
      </c>
      <c r="V616" s="12">
        <v>99.823469927011217</v>
      </c>
      <c r="W616" s="12">
        <v>100.09906682085894</v>
      </c>
      <c r="X616" s="12">
        <v>100.14889590119546</v>
      </c>
      <c r="Y616" s="12">
        <v>100.20398663597727</v>
      </c>
      <c r="Z616" s="12">
        <v>100.19572765962829</v>
      </c>
      <c r="AA616" s="12">
        <v>100.14086112342022</v>
      </c>
      <c r="AB616" s="12">
        <v>100.12785613149894</v>
      </c>
      <c r="AC616" s="12">
        <v>100.1660106313757</v>
      </c>
      <c r="AD616" s="12">
        <v>100.18246919803674</v>
      </c>
      <c r="AE616" s="12">
        <v>100</v>
      </c>
      <c r="AF616" s="12">
        <v>99.962979260773324</v>
      </c>
      <c r="AG616" s="12">
        <v>99.88103567164778</v>
      </c>
      <c r="AH616" s="12">
        <v>99.875502364675697</v>
      </c>
      <c r="AI616" s="12">
        <v>99.772321177946338</v>
      </c>
      <c r="AJ616" s="12">
        <v>99.748966420439132</v>
      </c>
      <c r="AK616" s="12">
        <v>99.770161112608037</v>
      </c>
      <c r="AL616" s="12">
        <v>99.816831356951766</v>
      </c>
      <c r="AM616" s="12">
        <v>99.672065095098773</v>
      </c>
      <c r="AN616" s="12">
        <v>99.522517177075869</v>
      </c>
    </row>
    <row r="617" spans="1:40">
      <c r="A617" s="1" t="s">
        <v>524</v>
      </c>
      <c r="B617" s="1" t="s">
        <v>555</v>
      </c>
      <c r="F617" s="1">
        <v>37</v>
      </c>
      <c r="G617" s="1" t="s">
        <v>806</v>
      </c>
      <c r="H617" s="1" t="str">
        <f t="shared" si="28"/>
        <v>37단독주택</v>
      </c>
      <c r="I617" s="12">
        <v>98.973126747906534</v>
      </c>
      <c r="J617" s="12">
        <v>99.072628329051923</v>
      </c>
      <c r="K617" s="12">
        <v>99.299711605390414</v>
      </c>
      <c r="L617" s="12">
        <v>99.414260062997201</v>
      </c>
      <c r="M617" s="12">
        <v>99.562403543868044</v>
      </c>
      <c r="N617" s="12">
        <v>99.592800860716494</v>
      </c>
      <c r="O617" s="12">
        <v>99.469906302858917</v>
      </c>
      <c r="P617" s="12">
        <v>99.469906302858917</v>
      </c>
      <c r="Q617" s="12">
        <v>99.469906302858917</v>
      </c>
      <c r="R617" s="12">
        <v>99.530519421655768</v>
      </c>
      <c r="S617" s="12">
        <v>99.439736623307809</v>
      </c>
      <c r="T617" s="12">
        <v>99.463206609725887</v>
      </c>
      <c r="U617" s="12">
        <v>99.540175840497582</v>
      </c>
      <c r="V617" s="12">
        <v>99.537784521263248</v>
      </c>
      <c r="W617" s="12">
        <v>99.533345369581752</v>
      </c>
      <c r="X617" s="12">
        <v>99.510367498301989</v>
      </c>
      <c r="Y617" s="12">
        <v>99.529326438927299</v>
      </c>
      <c r="Z617" s="12">
        <v>99.498696528276341</v>
      </c>
      <c r="AA617" s="12">
        <v>99.522485385157793</v>
      </c>
      <c r="AB617" s="12">
        <v>99.575865875561703</v>
      </c>
      <c r="AC617" s="12">
        <v>99.771679425892245</v>
      </c>
      <c r="AD617" s="12">
        <v>99.854164235194119</v>
      </c>
      <c r="AE617" s="12">
        <v>100</v>
      </c>
      <c r="AF617" s="12">
        <v>100.08330056392028</v>
      </c>
      <c r="AG617" s="12">
        <v>100.07000188115542</v>
      </c>
      <c r="AH617" s="12">
        <v>100.11939705185699</v>
      </c>
      <c r="AI617" s="12">
        <v>100.21125605429337</v>
      </c>
      <c r="AJ617" s="12">
        <v>100.35066994853415</v>
      </c>
      <c r="AK617" s="12">
        <v>100.3948330390887</v>
      </c>
      <c r="AL617" s="12">
        <v>100.46084798585639</v>
      </c>
      <c r="AM617" s="12">
        <v>100.54020979472502</v>
      </c>
      <c r="AN617" s="12">
        <v>100.53302956019159</v>
      </c>
    </row>
    <row r="618" spans="1:40">
      <c r="A618" s="1" t="s">
        <v>524</v>
      </c>
      <c r="B618" s="1" t="s">
        <v>556</v>
      </c>
      <c r="F618" s="1">
        <v>38</v>
      </c>
      <c r="G618" s="1" t="s">
        <v>806</v>
      </c>
      <c r="H618" s="1" t="str">
        <f t="shared" si="28"/>
        <v>38단독주택</v>
      </c>
      <c r="I618" s="12">
        <v>89.112926957455954</v>
      </c>
      <c r="J618" s="12">
        <v>89.520409150750922</v>
      </c>
      <c r="K618" s="12">
        <v>90.959116439899205</v>
      </c>
      <c r="L618" s="12">
        <v>94.040063761610611</v>
      </c>
      <c r="M618" s="12">
        <v>93.950565945259186</v>
      </c>
      <c r="N618" s="12">
        <v>94.659892348187739</v>
      </c>
      <c r="O618" s="12">
        <v>95.236137717788409</v>
      </c>
      <c r="P618" s="12">
        <v>95.791523999632787</v>
      </c>
      <c r="Q618" s="12">
        <v>97.10593752393315</v>
      </c>
      <c r="R618" s="12">
        <v>98.068208148892225</v>
      </c>
      <c r="S618" s="12">
        <v>98.776902429579891</v>
      </c>
      <c r="T618" s="12">
        <v>99.148357243188329</v>
      </c>
      <c r="U618" s="12">
        <v>99.707920605631543</v>
      </c>
      <c r="V618" s="12">
        <v>99.737117151279861</v>
      </c>
      <c r="W618" s="12">
        <v>100.42220899665955</v>
      </c>
      <c r="X618" s="12">
        <v>100.33920204301018</v>
      </c>
      <c r="Y618" s="12">
        <v>100.48672670091547</v>
      </c>
      <c r="Z618" s="12">
        <v>100.39921074644163</v>
      </c>
      <c r="AA618" s="12">
        <v>100.15198417649331</v>
      </c>
      <c r="AB618" s="12">
        <v>99.993812423343044</v>
      </c>
      <c r="AC618" s="12">
        <v>100.01813447285119</v>
      </c>
      <c r="AD618" s="12">
        <v>99.966495343227365</v>
      </c>
      <c r="AE618" s="12">
        <v>100</v>
      </c>
      <c r="AF618" s="12">
        <v>100.09188386381402</v>
      </c>
      <c r="AG618" s="12">
        <v>99.98997987636497</v>
      </c>
      <c r="AH618" s="12">
        <v>100.01410467886478</v>
      </c>
      <c r="AI618" s="12">
        <v>100.15916023714837</v>
      </c>
      <c r="AJ618" s="12">
        <v>100.43847927501979</v>
      </c>
      <c r="AK618" s="12">
        <v>100.7762395854615</v>
      </c>
      <c r="AL618" s="12">
        <v>100.81558803605436</v>
      </c>
      <c r="AM618" s="12">
        <v>100.96463310254688</v>
      </c>
      <c r="AN618" s="12">
        <v>100.96090493882026</v>
      </c>
    </row>
    <row r="619" spans="1:40">
      <c r="A619" s="1" t="s">
        <v>524</v>
      </c>
      <c r="B619" s="1" t="s">
        <v>557</v>
      </c>
      <c r="F619" s="1">
        <v>39</v>
      </c>
      <c r="G619" s="1" t="s">
        <v>806</v>
      </c>
      <c r="H619" s="1" t="str">
        <f t="shared" ref="H619:H621" si="30">F619&amp;G619</f>
        <v>39단독주택</v>
      </c>
      <c r="I619" s="12">
        <v>97.362084477546176</v>
      </c>
      <c r="J619" s="12">
        <v>98.575739338091495</v>
      </c>
      <c r="K619" s="12">
        <v>98.575739338091495</v>
      </c>
      <c r="L619" s="12">
        <v>98.575739338091495</v>
      </c>
      <c r="M619" s="12">
        <v>98.575739338091495</v>
      </c>
      <c r="N619" s="12">
        <v>98.575739338091495</v>
      </c>
      <c r="O619" s="12">
        <v>98.575739338091495</v>
      </c>
      <c r="P619" s="12">
        <v>98.575739338091495</v>
      </c>
      <c r="Q619" s="12">
        <v>98.575739338091495</v>
      </c>
      <c r="R619" s="12">
        <v>98.835052166359944</v>
      </c>
      <c r="S619" s="12">
        <v>98.835052166359944</v>
      </c>
      <c r="T619" s="12">
        <v>98.835052166359944</v>
      </c>
      <c r="U619" s="12">
        <v>99.244341283894514</v>
      </c>
      <c r="V619" s="12">
        <v>99.644972835057516</v>
      </c>
      <c r="W619" s="12">
        <v>99.76599850178998</v>
      </c>
      <c r="X619" s="12">
        <v>99.91648261279397</v>
      </c>
      <c r="Y619" s="12">
        <v>99.992647459368172</v>
      </c>
      <c r="Z619" s="12">
        <v>99.998344408026384</v>
      </c>
      <c r="AA619" s="12">
        <v>100.01190288175206</v>
      </c>
      <c r="AB619" s="12">
        <v>100</v>
      </c>
      <c r="AC619" s="12">
        <v>100</v>
      </c>
      <c r="AD619" s="12">
        <v>100</v>
      </c>
      <c r="AE619" s="12">
        <v>100</v>
      </c>
      <c r="AF619" s="12">
        <v>100.13639283521701</v>
      </c>
      <c r="AG619" s="12">
        <v>100.13639283521701</v>
      </c>
      <c r="AH619" s="12">
        <v>100.13639283521701</v>
      </c>
      <c r="AI619" s="12">
        <v>100.13870055149768</v>
      </c>
      <c r="AJ619" s="12">
        <v>99.989440021392326</v>
      </c>
      <c r="AK619" s="12">
        <v>99.964200428117849</v>
      </c>
      <c r="AL619" s="12">
        <v>99.964200428117849</v>
      </c>
      <c r="AM619" s="12">
        <v>99.926370314281542</v>
      </c>
      <c r="AN619" s="12">
        <v>99.919998662499239</v>
      </c>
    </row>
    <row r="620" spans="1:40">
      <c r="A620" s="1" t="s">
        <v>854</v>
      </c>
      <c r="F620" s="1">
        <v>40</v>
      </c>
      <c r="G620" s="1" t="s">
        <v>806</v>
      </c>
      <c r="H620" s="1" t="str">
        <f t="shared" si="30"/>
        <v>40단독주택</v>
      </c>
      <c r="I620" s="12">
        <v>97.079289205338242</v>
      </c>
      <c r="J620" s="12">
        <v>97.324280174419627</v>
      </c>
      <c r="K620" s="12">
        <v>97.726101993878615</v>
      </c>
      <c r="L620" s="12">
        <v>98.216209770837551</v>
      </c>
      <c r="M620" s="12">
        <v>97.938738370016381</v>
      </c>
      <c r="N620" s="12">
        <v>98.349696356058516</v>
      </c>
      <c r="O620" s="12">
        <v>98.62404984664893</v>
      </c>
      <c r="P620" s="12">
        <v>98.779621329432175</v>
      </c>
      <c r="Q620" s="12">
        <v>99.135154742369949</v>
      </c>
      <c r="R620" s="12">
        <v>99.491538145137824</v>
      </c>
      <c r="S620" s="12">
        <v>99.733982203073523</v>
      </c>
      <c r="T620" s="12">
        <v>99.87161835648601</v>
      </c>
      <c r="U620" s="12">
        <v>99.949597454130839</v>
      </c>
      <c r="V620" s="12">
        <v>99.92743867568521</v>
      </c>
      <c r="W620" s="12">
        <v>99.991378191579287</v>
      </c>
      <c r="X620" s="12">
        <v>100.00056684098794</v>
      </c>
      <c r="Y620" s="12">
        <v>100.00951122347909</v>
      </c>
      <c r="Z620" s="12">
        <v>100.00576612395453</v>
      </c>
      <c r="AA620" s="12">
        <v>100.0030048595422</v>
      </c>
      <c r="AB620" s="12">
        <v>100.04154008541703</v>
      </c>
      <c r="AC620" s="12">
        <v>100.01176121411619</v>
      </c>
      <c r="AD620" s="12">
        <v>100.0213806278978</v>
      </c>
      <c r="AE620" s="12">
        <v>100</v>
      </c>
      <c r="AF620" s="12">
        <v>99.855702919239647</v>
      </c>
      <c r="AG620" s="12">
        <v>99.79161222507112</v>
      </c>
      <c r="AH620" s="12">
        <v>99.753895753726681</v>
      </c>
      <c r="AI620" s="12">
        <v>99.753922723086703</v>
      </c>
      <c r="AJ620" s="12">
        <v>99.806472717863329</v>
      </c>
      <c r="AK620" s="12">
        <v>99.794674039191577</v>
      </c>
      <c r="AL620" s="12">
        <v>99.771870699115723</v>
      </c>
      <c r="AM620" s="12">
        <v>99.763879648536388</v>
      </c>
      <c r="AN620" s="12">
        <v>99.655251590823326</v>
      </c>
    </row>
    <row r="621" spans="1:40">
      <c r="A621" s="1" t="s">
        <v>523</v>
      </c>
      <c r="F621" s="1">
        <v>41</v>
      </c>
      <c r="G621" s="1" t="s">
        <v>806</v>
      </c>
      <c r="H621" s="1" t="str">
        <f t="shared" si="30"/>
        <v>41단독주택</v>
      </c>
      <c r="I621" s="12">
        <v>96.452290191453088</v>
      </c>
      <c r="J621" s="12">
        <v>96.620199987999953</v>
      </c>
      <c r="K621" s="12">
        <v>97.087717378645138</v>
      </c>
      <c r="L621" s="12">
        <v>97.900635123118036</v>
      </c>
      <c r="M621" s="12">
        <v>97.879981759682892</v>
      </c>
      <c r="N621" s="12">
        <v>98.039325281752127</v>
      </c>
      <c r="O621" s="12">
        <v>98.280801511140297</v>
      </c>
      <c r="P621" s="12">
        <v>98.528203999605353</v>
      </c>
      <c r="Q621" s="12">
        <v>98.899652423950627</v>
      </c>
      <c r="R621" s="12">
        <v>99.159210558466867</v>
      </c>
      <c r="S621" s="12">
        <v>99.316672062005864</v>
      </c>
      <c r="T621" s="12">
        <v>99.499701051304712</v>
      </c>
      <c r="U621" s="12">
        <v>99.754169424265825</v>
      </c>
      <c r="V621" s="12">
        <v>99.735546981875459</v>
      </c>
      <c r="W621" s="12">
        <v>99.89779812291259</v>
      </c>
      <c r="X621" s="12">
        <v>99.926194638481078</v>
      </c>
      <c r="Y621" s="12">
        <v>100.02630741928054</v>
      </c>
      <c r="Z621" s="12">
        <v>100.00488807512508</v>
      </c>
      <c r="AA621" s="12">
        <v>99.991617127075443</v>
      </c>
      <c r="AB621" s="12">
        <v>99.996695935543826</v>
      </c>
      <c r="AC621" s="12">
        <v>100.02968873507025</v>
      </c>
      <c r="AD621" s="12">
        <v>100.01482288893342</v>
      </c>
      <c r="AE621" s="12">
        <v>100</v>
      </c>
      <c r="AF621" s="12">
        <v>100.02411473066324</v>
      </c>
      <c r="AG621" s="12">
        <v>99.976853728733715</v>
      </c>
      <c r="AH621" s="12">
        <v>99.992182253995807</v>
      </c>
      <c r="AI621" s="12">
        <v>100.0263992729803</v>
      </c>
      <c r="AJ621" s="12">
        <v>100.1169636006187</v>
      </c>
      <c r="AK621" s="12">
        <v>100.19800124403879</v>
      </c>
      <c r="AL621" s="12">
        <v>100.248854136879</v>
      </c>
      <c r="AM621" s="12">
        <v>100.24851010520628</v>
      </c>
      <c r="AN621" s="12">
        <v>100.19418235370435</v>
      </c>
    </row>
  </sheetData>
  <autoFilter ref="A1:AE621">
    <filterColumn colId="3"/>
  </autoFilter>
  <sortState ref="A2:O665">
    <sortCondition ref="G2:G665"/>
    <sortCondition ref="F2:F665"/>
  </sortState>
  <phoneticPr fontId="16" type="noConversion"/>
  <pageMargins left="0.75" right="0.75" top="1" bottom="1" header="0.5" footer="0.5"/>
  <headerFooter alignWithMargins="0">
    <oddHeader>&amp;A</oddHeader>
    <oddFooter>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5">
    <tabColor theme="1"/>
  </sheetPr>
  <dimension ref="A1:AN621"/>
  <sheetViews>
    <sheetView workbookViewId="0">
      <pane xSplit="8" ySplit="1" topLeftCell="AC2" activePane="bottomRight" state="frozen"/>
      <selection activeCell="A3" sqref="A3:S4"/>
      <selection pane="topRight" activeCell="A3" sqref="A3:S4"/>
      <selection pane="bottomLeft" activeCell="A3" sqref="A3:S4"/>
      <selection pane="bottomRight" activeCell="AN1" sqref="AN1"/>
    </sheetView>
  </sheetViews>
  <sheetFormatPr defaultRowHeight="12"/>
  <cols>
    <col min="1" max="8" width="9.140625" style="1"/>
    <col min="9" max="16384" width="9.140625" style="12"/>
  </cols>
  <sheetData>
    <row r="1" spans="1:40" s="1" customFormat="1">
      <c r="A1" s="3" t="s">
        <v>508</v>
      </c>
      <c r="B1" s="3" t="s">
        <v>509</v>
      </c>
      <c r="C1" s="3" t="s">
        <v>510</v>
      </c>
      <c r="D1" s="3" t="s">
        <v>511</v>
      </c>
      <c r="E1" s="3" t="s">
        <v>512</v>
      </c>
      <c r="F1" s="3" t="s">
        <v>513</v>
      </c>
      <c r="G1" s="3" t="s">
        <v>514</v>
      </c>
      <c r="H1" s="3" t="s">
        <v>515</v>
      </c>
      <c r="I1" s="7">
        <v>40544</v>
      </c>
      <c r="J1" s="8">
        <f>DATE(YEAR(I1),MONTH(I1)+1,1)</f>
        <v>40575</v>
      </c>
      <c r="K1" s="8">
        <f>DATE(YEAR(J1),MONTH(J1)+1,1)</f>
        <v>40603</v>
      </c>
      <c r="L1" s="8">
        <f>DATE(YEAR(K1),MONTH(K1)+1,1)</f>
        <v>40634</v>
      </c>
      <c r="M1" s="8">
        <f t="shared" ref="M1:AI1" si="0">DATE(YEAR(L1),MONTH(L1)+1,1)</f>
        <v>40664</v>
      </c>
      <c r="N1" s="8">
        <f t="shared" si="0"/>
        <v>40695</v>
      </c>
      <c r="O1" s="8">
        <f t="shared" si="0"/>
        <v>40725</v>
      </c>
      <c r="P1" s="8">
        <f t="shared" si="0"/>
        <v>40756</v>
      </c>
      <c r="Q1" s="8">
        <f t="shared" si="0"/>
        <v>40787</v>
      </c>
      <c r="R1" s="8">
        <f t="shared" si="0"/>
        <v>40817</v>
      </c>
      <c r="S1" s="8">
        <f t="shared" si="0"/>
        <v>40848</v>
      </c>
      <c r="T1" s="8">
        <f t="shared" si="0"/>
        <v>40878</v>
      </c>
      <c r="U1" s="8">
        <f t="shared" si="0"/>
        <v>40909</v>
      </c>
      <c r="V1" s="8">
        <f t="shared" si="0"/>
        <v>40940</v>
      </c>
      <c r="W1" s="8">
        <f t="shared" si="0"/>
        <v>40969</v>
      </c>
      <c r="X1" s="8">
        <f t="shared" si="0"/>
        <v>41000</v>
      </c>
      <c r="Y1" s="8">
        <f t="shared" si="0"/>
        <v>41030</v>
      </c>
      <c r="Z1" s="8">
        <f t="shared" si="0"/>
        <v>41061</v>
      </c>
      <c r="AA1" s="8">
        <f t="shared" si="0"/>
        <v>41091</v>
      </c>
      <c r="AB1" s="8">
        <f t="shared" si="0"/>
        <v>41122</v>
      </c>
      <c r="AC1" s="8">
        <f t="shared" si="0"/>
        <v>41153</v>
      </c>
      <c r="AD1" s="8">
        <f t="shared" si="0"/>
        <v>41183</v>
      </c>
      <c r="AE1" s="8">
        <f t="shared" si="0"/>
        <v>41214</v>
      </c>
      <c r="AF1" s="8">
        <f t="shared" si="0"/>
        <v>41244</v>
      </c>
      <c r="AG1" s="8">
        <f t="shared" si="0"/>
        <v>41275</v>
      </c>
      <c r="AH1" s="8">
        <f t="shared" si="0"/>
        <v>41306</v>
      </c>
      <c r="AI1" s="8">
        <f t="shared" si="0"/>
        <v>41334</v>
      </c>
      <c r="AJ1" s="8">
        <f>DATE(YEAR(AI1),MONTH(AI1)+1,1)</f>
        <v>41365</v>
      </c>
      <c r="AK1" s="8">
        <f>DATE(YEAR(AJ1),MONTH(AJ1)+1,1)</f>
        <v>41395</v>
      </c>
      <c r="AL1" s="8">
        <f>DATE(YEAR(AK1),MONTH(AK1)+1,1)</f>
        <v>41426</v>
      </c>
      <c r="AM1" s="8">
        <f>DATE(YEAR(AL1),MONTH(AL1)+1,1)</f>
        <v>41456</v>
      </c>
      <c r="AN1" s="8">
        <f>DATE(YEAR(AM1),MONTH(AM1)+1,1)</f>
        <v>41487</v>
      </c>
    </row>
    <row r="2" spans="1:40">
      <c r="A2" s="1" t="s">
        <v>516</v>
      </c>
      <c r="F2" s="1">
        <v>1</v>
      </c>
      <c r="G2" s="1" t="s">
        <v>836</v>
      </c>
      <c r="H2" s="1" t="str">
        <f>F2&amp;G2</f>
        <v>1종합</v>
      </c>
      <c r="I2" s="12">
        <v>89.105706254855903</v>
      </c>
      <c r="J2" s="12">
        <v>90.476833133435377</v>
      </c>
      <c r="K2" s="12">
        <v>92.040715122084734</v>
      </c>
      <c r="L2" s="12">
        <v>93.560678388000895</v>
      </c>
      <c r="M2" s="12">
        <v>93.737426147111464</v>
      </c>
      <c r="N2" s="12">
        <v>94.324105196566734</v>
      </c>
      <c r="O2" s="12">
        <v>95.059225657996251</v>
      </c>
      <c r="P2" s="12">
        <v>96.094978482701976</v>
      </c>
      <c r="Q2" s="12">
        <v>97.370407063034889</v>
      </c>
      <c r="R2" s="12">
        <v>98.218085530835907</v>
      </c>
      <c r="S2" s="12">
        <v>98.697043391366662</v>
      </c>
      <c r="T2" s="12">
        <v>98.773740578799206</v>
      </c>
      <c r="U2" s="12">
        <v>99.158564825585586</v>
      </c>
      <c r="V2" s="12">
        <v>99.269706600716574</v>
      </c>
      <c r="W2" s="12">
        <v>99.350341635550038</v>
      </c>
      <c r="X2" s="12">
        <v>99.401727028041492</v>
      </c>
      <c r="Y2" s="12">
        <v>99.428719280207787</v>
      </c>
      <c r="Z2" s="12">
        <v>99.389108624883647</v>
      </c>
      <c r="AA2" s="12">
        <v>99.236456413963012</v>
      </c>
      <c r="AB2" s="12">
        <v>99.179261893817355</v>
      </c>
      <c r="AC2" s="12">
        <v>99.411482282766087</v>
      </c>
      <c r="AD2" s="12">
        <v>99.74641609934163</v>
      </c>
      <c r="AE2" s="12">
        <v>100</v>
      </c>
      <c r="AF2" s="12">
        <v>100.20270892295669</v>
      </c>
      <c r="AG2" s="12">
        <v>100.40549196219727</v>
      </c>
      <c r="AH2" s="12">
        <v>100.62630524479542</v>
      </c>
      <c r="AI2" s="12">
        <v>100.98030716300859</v>
      </c>
      <c r="AJ2" s="12">
        <v>101.45546870209164</v>
      </c>
      <c r="AK2" s="12">
        <v>101.75057187378331</v>
      </c>
      <c r="AL2" s="12">
        <v>101.97035501634166</v>
      </c>
      <c r="AM2" s="12">
        <v>102.27695415273081</v>
      </c>
      <c r="AN2" s="12">
        <v>102.70471468372222</v>
      </c>
    </row>
    <row r="3" spans="1:40">
      <c r="A3" s="1" t="s">
        <v>521</v>
      </c>
      <c r="F3" s="1">
        <v>2</v>
      </c>
      <c r="G3" s="1" t="s">
        <v>836</v>
      </c>
      <c r="H3" s="1" t="str">
        <f t="shared" ref="H3:H66" si="1">F3&amp;G3</f>
        <v>2종합</v>
      </c>
      <c r="I3" s="12">
        <v>90.782416359317807</v>
      </c>
      <c r="J3" s="12">
        <v>92.329883686504132</v>
      </c>
      <c r="K3" s="12">
        <v>93.999574882972141</v>
      </c>
      <c r="L3" s="12">
        <v>95.09834102208211</v>
      </c>
      <c r="M3" s="12">
        <v>95.131628680659873</v>
      </c>
      <c r="N3" s="12">
        <v>95.570537740330664</v>
      </c>
      <c r="O3" s="12">
        <v>96.259089315281301</v>
      </c>
      <c r="P3" s="12">
        <v>97.433890449273733</v>
      </c>
      <c r="Q3" s="12">
        <v>98.877498582979669</v>
      </c>
      <c r="R3" s="12">
        <v>99.757986589535122</v>
      </c>
      <c r="S3" s="12">
        <v>99.887356306489664</v>
      </c>
      <c r="T3" s="12">
        <v>99.724948874078223</v>
      </c>
      <c r="U3" s="12">
        <v>99.799458263764123</v>
      </c>
      <c r="V3" s="12">
        <v>99.89063331638701</v>
      </c>
      <c r="W3" s="12">
        <v>99.857479849451053</v>
      </c>
      <c r="X3" s="12">
        <v>99.702052426483675</v>
      </c>
      <c r="Y3" s="12">
        <v>99.532134202194186</v>
      </c>
      <c r="Z3" s="12">
        <v>99.356925084542397</v>
      </c>
      <c r="AA3" s="12">
        <v>99.080358354168936</v>
      </c>
      <c r="AB3" s="12">
        <v>98.943203309880744</v>
      </c>
      <c r="AC3" s="12">
        <v>99.276004148185763</v>
      </c>
      <c r="AD3" s="12">
        <v>99.71789280507754</v>
      </c>
      <c r="AE3" s="12">
        <v>100</v>
      </c>
      <c r="AF3" s="12">
        <v>100.12443756629497</v>
      </c>
      <c r="AG3" s="12">
        <v>100.31194122409258</v>
      </c>
      <c r="AH3" s="12">
        <v>100.56195021483644</v>
      </c>
      <c r="AI3" s="12">
        <v>101.01975624304276</v>
      </c>
      <c r="AJ3" s="12">
        <v>101.51749265347172</v>
      </c>
      <c r="AK3" s="12">
        <v>101.77103636701608</v>
      </c>
      <c r="AL3" s="12">
        <v>101.97454655362981</v>
      </c>
      <c r="AM3" s="12">
        <v>102.37066571041366</v>
      </c>
      <c r="AN3" s="12">
        <v>103.05679258855385</v>
      </c>
    </row>
    <row r="4" spans="1:40">
      <c r="A4" s="1" t="s">
        <v>915</v>
      </c>
      <c r="F4" s="1">
        <v>3</v>
      </c>
      <c r="G4" s="1" t="s">
        <v>836</v>
      </c>
      <c r="H4" s="1" t="str">
        <f t="shared" si="1"/>
        <v>3종합</v>
      </c>
      <c r="I4" s="12">
        <v>87.377560298597544</v>
      </c>
      <c r="J4" s="12">
        <v>88.553076071299003</v>
      </c>
      <c r="K4" s="12">
        <v>90.00108687507182</v>
      </c>
      <c r="L4" s="12">
        <v>91.997447302867812</v>
      </c>
      <c r="M4" s="12">
        <v>92.336978435107696</v>
      </c>
      <c r="N4" s="12">
        <v>93.09271163948938</v>
      </c>
      <c r="O4" s="12">
        <v>93.882341171674895</v>
      </c>
      <c r="P4" s="12">
        <v>94.761896685159613</v>
      </c>
      <c r="Q4" s="12">
        <v>95.848970838089386</v>
      </c>
      <c r="R4" s="12">
        <v>96.661105386147071</v>
      </c>
      <c r="S4" s="12">
        <v>97.538376887689537</v>
      </c>
      <c r="T4" s="12">
        <v>97.888783622433976</v>
      </c>
      <c r="U4" s="12">
        <v>98.568834600012494</v>
      </c>
      <c r="V4" s="12">
        <v>98.69823519299986</v>
      </c>
      <c r="W4" s="12">
        <v>98.883081301510302</v>
      </c>
      <c r="X4" s="12">
        <v>99.124463742677221</v>
      </c>
      <c r="Y4" s="12">
        <v>99.333063677310648</v>
      </c>
      <c r="Z4" s="12">
        <v>99.418916513088718</v>
      </c>
      <c r="AA4" s="12">
        <v>99.381206155347414</v>
      </c>
      <c r="AB4" s="12">
        <v>99.398329565781466</v>
      </c>
      <c r="AC4" s="12">
        <v>99.537085704308694</v>
      </c>
      <c r="AD4" s="12">
        <v>99.772832961998105</v>
      </c>
      <c r="AE4" s="12">
        <v>100</v>
      </c>
      <c r="AF4" s="12">
        <v>100.27580601221604</v>
      </c>
      <c r="AG4" s="12">
        <v>100.49287109166292</v>
      </c>
      <c r="AH4" s="12">
        <v>100.68639774057186</v>
      </c>
      <c r="AI4" s="12">
        <v>100.94350764717066</v>
      </c>
      <c r="AJ4" s="12">
        <v>101.39769161512142</v>
      </c>
      <c r="AK4" s="12">
        <v>101.73150105929696</v>
      </c>
      <c r="AL4" s="12">
        <v>101.96644832852593</v>
      </c>
      <c r="AM4" s="12">
        <v>102.18968484312097</v>
      </c>
      <c r="AN4" s="12">
        <v>102.37763347438305</v>
      </c>
    </row>
    <row r="5" spans="1:40">
      <c r="A5" s="1" t="s">
        <v>522</v>
      </c>
      <c r="F5" s="1">
        <v>4</v>
      </c>
      <c r="G5" s="1" t="s">
        <v>836</v>
      </c>
      <c r="H5" s="1" t="str">
        <f t="shared" si="1"/>
        <v>4종합</v>
      </c>
      <c r="I5" s="12">
        <v>87.347048069831615</v>
      </c>
      <c r="J5" s="12">
        <v>88.635456659604387</v>
      </c>
      <c r="K5" s="12">
        <v>90.131811751724442</v>
      </c>
      <c r="L5" s="12">
        <v>92.272143095792714</v>
      </c>
      <c r="M5" s="12">
        <v>92.603221334930254</v>
      </c>
      <c r="N5" s="12">
        <v>93.471308025807275</v>
      </c>
      <c r="O5" s="12">
        <v>94.298588094696996</v>
      </c>
      <c r="P5" s="12">
        <v>95.160919546832787</v>
      </c>
      <c r="Q5" s="12">
        <v>96.257656709015279</v>
      </c>
      <c r="R5" s="12">
        <v>97.032399398518251</v>
      </c>
      <c r="S5" s="12">
        <v>97.92512109301299</v>
      </c>
      <c r="T5" s="12">
        <v>98.194573389458924</v>
      </c>
      <c r="U5" s="12">
        <v>98.762645350716156</v>
      </c>
      <c r="V5" s="12">
        <v>98.792164980416644</v>
      </c>
      <c r="W5" s="12">
        <v>99.103316339597583</v>
      </c>
      <c r="X5" s="12">
        <v>99.346561853580099</v>
      </c>
      <c r="Y5" s="12">
        <v>99.56327855994131</v>
      </c>
      <c r="Z5" s="12">
        <v>99.587649791726705</v>
      </c>
      <c r="AA5" s="12">
        <v>99.471111006765057</v>
      </c>
      <c r="AB5" s="12">
        <v>99.318282780108561</v>
      </c>
      <c r="AC5" s="12">
        <v>99.438438795538573</v>
      </c>
      <c r="AD5" s="12">
        <v>99.694828742585813</v>
      </c>
      <c r="AE5" s="12">
        <v>100</v>
      </c>
      <c r="AF5" s="12">
        <v>100.32250917515515</v>
      </c>
      <c r="AG5" s="12">
        <v>100.57315280714512</v>
      </c>
      <c r="AH5" s="12">
        <v>100.78126509544765</v>
      </c>
      <c r="AI5" s="12">
        <v>101.05114122287652</v>
      </c>
      <c r="AJ5" s="12">
        <v>101.65855203875931</v>
      </c>
      <c r="AK5" s="12">
        <v>102.04769914255753</v>
      </c>
      <c r="AL5" s="12">
        <v>102.39264955806165</v>
      </c>
      <c r="AM5" s="12">
        <v>102.73494543355235</v>
      </c>
      <c r="AN5" s="12">
        <v>103.00111772080523</v>
      </c>
    </row>
    <row r="6" spans="1:40">
      <c r="A6" s="1" t="s">
        <v>853</v>
      </c>
      <c r="F6" s="1">
        <v>5</v>
      </c>
      <c r="G6" s="1" t="s">
        <v>836</v>
      </c>
      <c r="H6" s="1" t="str">
        <f t="shared" si="1"/>
        <v>5종합</v>
      </c>
      <c r="I6" s="12">
        <v>87.540504757711489</v>
      </c>
      <c r="J6" s="12">
        <v>88.586045289775001</v>
      </c>
      <c r="K6" s="12">
        <v>89.979880127037021</v>
      </c>
      <c r="L6" s="12">
        <v>91.811896670241467</v>
      </c>
      <c r="M6" s="12">
        <v>92.16172287520034</v>
      </c>
      <c r="N6" s="12">
        <v>92.788385743141674</v>
      </c>
      <c r="O6" s="12">
        <v>93.53560312004538</v>
      </c>
      <c r="P6" s="12">
        <v>94.436337118562236</v>
      </c>
      <c r="Q6" s="12">
        <v>95.513794677258716</v>
      </c>
      <c r="R6" s="12">
        <v>96.370360055207087</v>
      </c>
      <c r="S6" s="12">
        <v>97.231010700305006</v>
      </c>
      <c r="T6" s="12">
        <v>97.675693418297129</v>
      </c>
      <c r="U6" s="12">
        <v>98.442965763554483</v>
      </c>
      <c r="V6" s="12">
        <v>98.637182220457632</v>
      </c>
      <c r="W6" s="12">
        <v>98.740082164366285</v>
      </c>
      <c r="X6" s="12">
        <v>98.980256495883083</v>
      </c>
      <c r="Y6" s="12">
        <v>99.183595727925763</v>
      </c>
      <c r="Z6" s="12">
        <v>99.309309747613113</v>
      </c>
      <c r="AA6" s="12">
        <v>99.322767065104074</v>
      </c>
      <c r="AB6" s="12">
        <v>99.450434282369642</v>
      </c>
      <c r="AC6" s="12">
        <v>99.601307618853753</v>
      </c>
      <c r="AD6" s="12">
        <v>99.823607129227113</v>
      </c>
      <c r="AE6" s="12">
        <v>100</v>
      </c>
      <c r="AF6" s="12">
        <v>100.23845637807034</v>
      </c>
      <c r="AG6" s="12">
        <v>100.4239895665894</v>
      </c>
      <c r="AH6" s="12">
        <v>100.59677617617365</v>
      </c>
      <c r="AI6" s="12">
        <v>100.83685425542173</v>
      </c>
      <c r="AJ6" s="12">
        <v>101.18502306389665</v>
      </c>
      <c r="AK6" s="12">
        <v>101.47671325765796</v>
      </c>
      <c r="AL6" s="12">
        <v>101.63616758854204</v>
      </c>
      <c r="AM6" s="12">
        <v>101.77843515766997</v>
      </c>
      <c r="AN6" s="12">
        <v>101.91129423988072</v>
      </c>
    </row>
    <row r="7" spans="1:40">
      <c r="A7" s="1" t="s">
        <v>524</v>
      </c>
      <c r="B7" s="1" t="s">
        <v>525</v>
      </c>
      <c r="F7" s="1">
        <v>6</v>
      </c>
      <c r="G7" s="1" t="s">
        <v>836</v>
      </c>
      <c r="H7" s="1" t="str">
        <f t="shared" si="1"/>
        <v>6종합</v>
      </c>
      <c r="I7" s="12">
        <v>91.225591804771099</v>
      </c>
      <c r="J7" s="12">
        <v>92.695873671338106</v>
      </c>
      <c r="K7" s="12">
        <v>93.945586685015201</v>
      </c>
      <c r="L7" s="12">
        <v>94.707050112461658</v>
      </c>
      <c r="M7" s="12">
        <v>94.73708862964618</v>
      </c>
      <c r="N7" s="12">
        <v>95.160214323507674</v>
      </c>
      <c r="O7" s="12">
        <v>95.932597984120576</v>
      </c>
      <c r="P7" s="12">
        <v>97.299280912172875</v>
      </c>
      <c r="Q7" s="12">
        <v>98.813370219425835</v>
      </c>
      <c r="R7" s="12">
        <v>99.671278586352031</v>
      </c>
      <c r="S7" s="12">
        <v>99.853802284773309</v>
      </c>
      <c r="T7" s="12">
        <v>99.758377041963726</v>
      </c>
      <c r="U7" s="12">
        <v>99.689755815229915</v>
      </c>
      <c r="V7" s="12">
        <v>99.748175505141347</v>
      </c>
      <c r="W7" s="12">
        <v>99.754712428194154</v>
      </c>
      <c r="X7" s="12">
        <v>99.472806040252365</v>
      </c>
      <c r="Y7" s="12">
        <v>99.151530968478681</v>
      </c>
      <c r="Z7" s="12">
        <v>98.909696508823473</v>
      </c>
      <c r="AA7" s="12">
        <v>98.556979150487436</v>
      </c>
      <c r="AB7" s="12">
        <v>98.370970003672895</v>
      </c>
      <c r="AC7" s="12">
        <v>98.864865911232684</v>
      </c>
      <c r="AD7" s="12">
        <v>99.531135680589927</v>
      </c>
      <c r="AE7" s="12">
        <v>100</v>
      </c>
      <c r="AF7" s="12">
        <v>100.21123608017095</v>
      </c>
      <c r="AG7" s="12">
        <v>100.5084572076758</v>
      </c>
      <c r="AH7" s="12">
        <v>100.96015576640814</v>
      </c>
      <c r="AI7" s="12">
        <v>101.53511411838538</v>
      </c>
      <c r="AJ7" s="12">
        <v>101.84555829974629</v>
      </c>
      <c r="AK7" s="12">
        <v>102.02641623427668</v>
      </c>
      <c r="AL7" s="12">
        <v>102.15812295917617</v>
      </c>
      <c r="AM7" s="12">
        <v>102.69691266584005</v>
      </c>
      <c r="AN7" s="12">
        <v>103.51144052314882</v>
      </c>
    </row>
    <row r="8" spans="1:40">
      <c r="A8" s="1" t="s">
        <v>524</v>
      </c>
      <c r="B8" s="1" t="s">
        <v>525</v>
      </c>
      <c r="C8" s="1" t="s">
        <v>526</v>
      </c>
      <c r="F8" s="1">
        <v>7</v>
      </c>
      <c r="G8" s="1" t="s">
        <v>836</v>
      </c>
      <c r="H8" s="1" t="str">
        <f t="shared" si="1"/>
        <v>7종합</v>
      </c>
      <c r="I8" s="12">
        <v>91.185440946767557</v>
      </c>
      <c r="J8" s="12">
        <v>92.622116241121702</v>
      </c>
      <c r="K8" s="12">
        <v>93.985177260520786</v>
      </c>
      <c r="L8" s="12">
        <v>94.782446989887049</v>
      </c>
      <c r="M8" s="12">
        <v>94.869667640844071</v>
      </c>
      <c r="N8" s="12">
        <v>95.204596715460994</v>
      </c>
      <c r="O8" s="12">
        <v>95.869287714859155</v>
      </c>
      <c r="P8" s="12">
        <v>97.247879075554593</v>
      </c>
      <c r="Q8" s="12">
        <v>98.847330520725166</v>
      </c>
      <c r="R8" s="12">
        <v>99.69132059389392</v>
      </c>
      <c r="S8" s="12">
        <v>99.925247600470726</v>
      </c>
      <c r="T8" s="12">
        <v>99.843158747096467</v>
      </c>
      <c r="U8" s="12">
        <v>99.730593205383258</v>
      </c>
      <c r="V8" s="12">
        <v>99.775953539887254</v>
      </c>
      <c r="W8" s="12">
        <v>99.839647985732228</v>
      </c>
      <c r="X8" s="12">
        <v>99.640655158521938</v>
      </c>
      <c r="Y8" s="12">
        <v>99.380215053263981</v>
      </c>
      <c r="Z8" s="12">
        <v>99.198090022658391</v>
      </c>
      <c r="AA8" s="12">
        <v>98.957880367486609</v>
      </c>
      <c r="AB8" s="12">
        <v>98.865770751398529</v>
      </c>
      <c r="AC8" s="12">
        <v>99.162935247175952</v>
      </c>
      <c r="AD8" s="12">
        <v>99.699569747797042</v>
      </c>
      <c r="AE8" s="12">
        <v>100</v>
      </c>
      <c r="AF8" s="12">
        <v>100.15297821147202</v>
      </c>
      <c r="AG8" s="12">
        <v>100.35599656249371</v>
      </c>
      <c r="AH8" s="12">
        <v>100.77402543514779</v>
      </c>
      <c r="AI8" s="12">
        <v>101.43752844012704</v>
      </c>
      <c r="AJ8" s="12">
        <v>101.96696089306177</v>
      </c>
      <c r="AK8" s="12">
        <v>102.26056869547848</v>
      </c>
      <c r="AL8" s="12">
        <v>102.44846171356352</v>
      </c>
      <c r="AM8" s="12">
        <v>102.86941737052547</v>
      </c>
      <c r="AN8" s="12">
        <v>103.56147697091099</v>
      </c>
    </row>
    <row r="9" spans="1:40">
      <c r="A9" s="1" t="s">
        <v>524</v>
      </c>
      <c r="B9" s="1" t="s">
        <v>525</v>
      </c>
      <c r="C9" s="1" t="s">
        <v>527</v>
      </c>
      <c r="F9" s="1">
        <v>8</v>
      </c>
      <c r="G9" s="1" t="s">
        <v>836</v>
      </c>
      <c r="H9" s="1" t="str">
        <f t="shared" si="1"/>
        <v>8종합</v>
      </c>
      <c r="U9" s="12">
        <v>99.100293068899703</v>
      </c>
      <c r="V9" s="12">
        <v>99.106052702186176</v>
      </c>
      <c r="W9" s="12">
        <v>99.179889919947485</v>
      </c>
      <c r="X9" s="12">
        <v>99.225032571364594</v>
      </c>
      <c r="Y9" s="12">
        <v>99.195489844971448</v>
      </c>
      <c r="Z9" s="12">
        <v>99.045553074579644</v>
      </c>
      <c r="AA9" s="12">
        <v>98.990542212133562</v>
      </c>
      <c r="AB9" s="12">
        <v>99.084470526540343</v>
      </c>
      <c r="AC9" s="12">
        <v>99.313111326606204</v>
      </c>
      <c r="AD9" s="12">
        <v>99.56659182490705</v>
      </c>
      <c r="AE9" s="12">
        <v>100</v>
      </c>
      <c r="AF9" s="12">
        <v>100.38461787823235</v>
      </c>
      <c r="AG9" s="12">
        <v>100.53790554610143</v>
      </c>
      <c r="AH9" s="12">
        <v>100.71618049502094</v>
      </c>
      <c r="AI9" s="12">
        <v>101.20616499435991</v>
      </c>
      <c r="AJ9" s="12">
        <v>101.92649726448018</v>
      </c>
      <c r="AK9" s="12">
        <v>102.26255904768458</v>
      </c>
      <c r="AL9" s="12">
        <v>102.69043033897962</v>
      </c>
      <c r="AM9" s="12">
        <v>102.97957730972658</v>
      </c>
      <c r="AN9" s="12">
        <v>103.53970374500425</v>
      </c>
    </row>
    <row r="10" spans="1:40">
      <c r="A10" s="1" t="s">
        <v>524</v>
      </c>
      <c r="B10" s="1" t="s">
        <v>525</v>
      </c>
      <c r="C10" s="1" t="s">
        <v>528</v>
      </c>
      <c r="F10" s="1">
        <v>9</v>
      </c>
      <c r="G10" s="1" t="s">
        <v>836</v>
      </c>
      <c r="H10" s="1" t="str">
        <f t="shared" si="1"/>
        <v>9종합</v>
      </c>
      <c r="U10" s="12">
        <v>100.34653790356035</v>
      </c>
      <c r="V10" s="12">
        <v>100.35512800980722</v>
      </c>
      <c r="W10" s="12">
        <v>100.40529072904438</v>
      </c>
      <c r="X10" s="12">
        <v>100.00247738540092</v>
      </c>
      <c r="Y10" s="12">
        <v>99.600989260324212</v>
      </c>
      <c r="Z10" s="12">
        <v>99.373414650941996</v>
      </c>
      <c r="AA10" s="12">
        <v>99.080365826509038</v>
      </c>
      <c r="AB10" s="12">
        <v>98.903177102818034</v>
      </c>
      <c r="AC10" s="12">
        <v>99.172867081987476</v>
      </c>
      <c r="AD10" s="12">
        <v>99.708111033674186</v>
      </c>
      <c r="AE10" s="12">
        <v>100</v>
      </c>
      <c r="AF10" s="12">
        <v>100.1257677601276</v>
      </c>
      <c r="AG10" s="12">
        <v>100.38813779687119</v>
      </c>
      <c r="AH10" s="12">
        <v>100.92082722767144</v>
      </c>
      <c r="AI10" s="12">
        <v>101.66813241188211</v>
      </c>
      <c r="AJ10" s="12">
        <v>102.0872493801712</v>
      </c>
      <c r="AK10" s="12">
        <v>102.3883471581549</v>
      </c>
      <c r="AL10" s="12">
        <v>102.45868114796681</v>
      </c>
      <c r="AM10" s="12">
        <v>102.9788757615667</v>
      </c>
      <c r="AN10" s="12">
        <v>103.68136723913217</v>
      </c>
    </row>
    <row r="11" spans="1:40">
      <c r="A11" s="1" t="s">
        <v>524</v>
      </c>
      <c r="B11" s="1" t="s">
        <v>525</v>
      </c>
      <c r="C11" s="1" t="s">
        <v>529</v>
      </c>
      <c r="F11" s="1">
        <v>10</v>
      </c>
      <c r="G11" s="1" t="s">
        <v>836</v>
      </c>
      <c r="H11" s="1" t="str">
        <f t="shared" si="1"/>
        <v>10종합</v>
      </c>
      <c r="U11" s="12">
        <v>98.415850365949609</v>
      </c>
      <c r="V11" s="12">
        <v>98.57771477186067</v>
      </c>
      <c r="W11" s="12">
        <v>98.671878604477598</v>
      </c>
      <c r="X11" s="12">
        <v>98.88764275779711</v>
      </c>
      <c r="Y11" s="12">
        <v>98.884791314632523</v>
      </c>
      <c r="Z11" s="12">
        <v>98.807283717578386</v>
      </c>
      <c r="AA11" s="12">
        <v>98.614334853950666</v>
      </c>
      <c r="AB11" s="12">
        <v>98.655353088951458</v>
      </c>
      <c r="AC11" s="12">
        <v>99.060471933302281</v>
      </c>
      <c r="AD11" s="12">
        <v>99.744056327405332</v>
      </c>
      <c r="AE11" s="12">
        <v>100</v>
      </c>
      <c r="AF11" s="12">
        <v>100.10961643371698</v>
      </c>
      <c r="AG11" s="12">
        <v>100.18349161048145</v>
      </c>
      <c r="AH11" s="12">
        <v>100.42320597384304</v>
      </c>
      <c r="AI11" s="12">
        <v>100.9561209155877</v>
      </c>
      <c r="AJ11" s="12">
        <v>101.67595405678405</v>
      </c>
      <c r="AK11" s="12">
        <v>101.92941458067072</v>
      </c>
      <c r="AL11" s="12">
        <v>102.30317568621388</v>
      </c>
      <c r="AM11" s="12">
        <v>102.53247044501425</v>
      </c>
      <c r="AN11" s="12">
        <v>103.26231455221107</v>
      </c>
    </row>
    <row r="12" spans="1:40">
      <c r="A12" s="1" t="s">
        <v>524</v>
      </c>
      <c r="B12" s="1" t="s">
        <v>525</v>
      </c>
      <c r="C12" s="1" t="s">
        <v>530</v>
      </c>
      <c r="F12" s="1">
        <v>11</v>
      </c>
      <c r="G12" s="1" t="s">
        <v>836</v>
      </c>
      <c r="H12" s="1" t="str">
        <f t="shared" si="1"/>
        <v>11종합</v>
      </c>
      <c r="I12" s="12">
        <v>91.268647178046507</v>
      </c>
      <c r="J12" s="12">
        <v>92.772462685322878</v>
      </c>
      <c r="K12" s="12">
        <v>93.909379152737984</v>
      </c>
      <c r="L12" s="12">
        <v>94.635279043420468</v>
      </c>
      <c r="M12" s="12">
        <v>94.608538792716161</v>
      </c>
      <c r="N12" s="12">
        <v>95.119283288845423</v>
      </c>
      <c r="O12" s="12">
        <v>95.998883174188549</v>
      </c>
      <c r="P12" s="12">
        <v>97.353747198565031</v>
      </c>
      <c r="Q12" s="12">
        <v>98.782925081743542</v>
      </c>
      <c r="R12" s="12">
        <v>99.654705487934422</v>
      </c>
      <c r="S12" s="12">
        <v>99.786128627718497</v>
      </c>
      <c r="T12" s="12">
        <v>99.677449357220084</v>
      </c>
      <c r="U12" s="12">
        <v>99.651385802887376</v>
      </c>
      <c r="V12" s="12">
        <v>99.722072487864821</v>
      </c>
      <c r="W12" s="12">
        <v>99.674942811126286</v>
      </c>
      <c r="X12" s="12">
        <v>99.315293431000626</v>
      </c>
      <c r="Y12" s="12">
        <v>98.937058302530716</v>
      </c>
      <c r="Z12" s="12">
        <v>98.639384411616177</v>
      </c>
      <c r="AA12" s="12">
        <v>98.181631449902966</v>
      </c>
      <c r="AB12" s="12">
        <v>97.908138191678376</v>
      </c>
      <c r="AC12" s="12">
        <v>98.585511437445305</v>
      </c>
      <c r="AD12" s="12">
        <v>99.373074892992037</v>
      </c>
      <c r="AE12" s="12">
        <v>100</v>
      </c>
      <c r="AF12" s="12">
        <v>100.26707207789391</v>
      </c>
      <c r="AG12" s="12">
        <v>100.65471385092255</v>
      </c>
      <c r="AH12" s="12">
        <v>101.13876920458367</v>
      </c>
      <c r="AI12" s="12">
        <v>101.62867780990217</v>
      </c>
      <c r="AJ12" s="12">
        <v>101.72868897799994</v>
      </c>
      <c r="AK12" s="12">
        <v>101.80125078481714</v>
      </c>
      <c r="AL12" s="12">
        <v>101.87907724615111</v>
      </c>
      <c r="AM12" s="12">
        <v>102.53092882053065</v>
      </c>
      <c r="AN12" s="12">
        <v>103.46323897773131</v>
      </c>
    </row>
    <row r="13" spans="1:40">
      <c r="A13" s="1" t="s">
        <v>524</v>
      </c>
      <c r="B13" s="1" t="s">
        <v>525</v>
      </c>
      <c r="C13" s="1" t="s">
        <v>531</v>
      </c>
      <c r="F13" s="1">
        <v>12</v>
      </c>
      <c r="G13" s="1" t="s">
        <v>836</v>
      </c>
      <c r="H13" s="1" t="str">
        <f t="shared" si="1"/>
        <v>12종합</v>
      </c>
      <c r="U13" s="12">
        <v>99.510184297577325</v>
      </c>
      <c r="V13" s="12">
        <v>99.844759046455522</v>
      </c>
      <c r="W13" s="12">
        <v>99.972637095178968</v>
      </c>
      <c r="X13" s="12">
        <v>99.701408115664151</v>
      </c>
      <c r="Y13" s="12">
        <v>99.312237488598697</v>
      </c>
      <c r="Z13" s="12">
        <v>99.141901440000851</v>
      </c>
      <c r="AA13" s="12">
        <v>98.851103439159687</v>
      </c>
      <c r="AB13" s="12">
        <v>98.719943625693674</v>
      </c>
      <c r="AC13" s="12">
        <v>99.150433101807081</v>
      </c>
      <c r="AD13" s="12">
        <v>99.678463317393408</v>
      </c>
      <c r="AE13" s="12">
        <v>100</v>
      </c>
      <c r="AF13" s="12">
        <v>100.00139714710292</v>
      </c>
      <c r="AG13" s="12">
        <v>100.29351840797858</v>
      </c>
      <c r="AH13" s="12">
        <v>100.6841570778042</v>
      </c>
      <c r="AI13" s="12">
        <v>101.28379359867739</v>
      </c>
      <c r="AJ13" s="12">
        <v>101.71578143973012</v>
      </c>
      <c r="AK13" s="12">
        <v>102.1348659040995</v>
      </c>
      <c r="AL13" s="12">
        <v>102.44412147426276</v>
      </c>
      <c r="AM13" s="12">
        <v>102.92691845452713</v>
      </c>
      <c r="AN13" s="12">
        <v>103.5909795038765</v>
      </c>
    </row>
    <row r="14" spans="1:40">
      <c r="A14" s="1" t="s">
        <v>524</v>
      </c>
      <c r="B14" s="1" t="s">
        <v>525</v>
      </c>
      <c r="C14" s="1" t="s">
        <v>532</v>
      </c>
      <c r="F14" s="1">
        <v>13</v>
      </c>
      <c r="G14" s="1" t="s">
        <v>836</v>
      </c>
      <c r="H14" s="1" t="str">
        <f t="shared" si="1"/>
        <v>13종합</v>
      </c>
      <c r="U14" s="12">
        <v>99.829038674296314</v>
      </c>
      <c r="V14" s="12">
        <v>99.568174535801205</v>
      </c>
      <c r="W14" s="12">
        <v>99.302252785379054</v>
      </c>
      <c r="X14" s="12">
        <v>98.832397328812206</v>
      </c>
      <c r="Y14" s="12">
        <v>98.467788293350267</v>
      </c>
      <c r="Z14" s="12">
        <v>98.011760140879147</v>
      </c>
      <c r="AA14" s="12">
        <v>97.347101648156354</v>
      </c>
      <c r="AB14" s="12">
        <v>96.897849500750894</v>
      </c>
      <c r="AC14" s="12">
        <v>97.880449215945546</v>
      </c>
      <c r="AD14" s="12">
        <v>98.990789590355746</v>
      </c>
      <c r="AE14" s="12">
        <v>100</v>
      </c>
      <c r="AF14" s="12">
        <v>100.60073130812395</v>
      </c>
      <c r="AG14" s="12">
        <v>101.10881796677525</v>
      </c>
      <c r="AH14" s="12">
        <v>101.71090533674361</v>
      </c>
      <c r="AI14" s="12">
        <v>102.06217953599388</v>
      </c>
      <c r="AJ14" s="12">
        <v>101.74507959026251</v>
      </c>
      <c r="AK14" s="12">
        <v>101.37924095570179</v>
      </c>
      <c r="AL14" s="12">
        <v>101.16614856611483</v>
      </c>
      <c r="AM14" s="12">
        <v>102.03034892908252</v>
      </c>
      <c r="AN14" s="12">
        <v>103.30127821527763</v>
      </c>
    </row>
    <row r="15" spans="1:40">
      <c r="A15" s="1" t="s">
        <v>524</v>
      </c>
      <c r="B15" s="1" t="s">
        <v>533</v>
      </c>
      <c r="F15" s="1">
        <v>14</v>
      </c>
      <c r="G15" s="1" t="s">
        <v>836</v>
      </c>
      <c r="H15" s="1" t="str">
        <f t="shared" si="1"/>
        <v>14종합</v>
      </c>
      <c r="I15" s="12">
        <v>89.175548614642167</v>
      </c>
      <c r="J15" s="12">
        <v>90.983544485315022</v>
      </c>
      <c r="K15" s="12">
        <v>93.284182313613229</v>
      </c>
      <c r="L15" s="12">
        <v>94.843644195952947</v>
      </c>
      <c r="M15" s="12">
        <v>94.859397079759219</v>
      </c>
      <c r="N15" s="12">
        <v>95.423970918208752</v>
      </c>
      <c r="O15" s="12">
        <v>96.195715415304065</v>
      </c>
      <c r="P15" s="12">
        <v>97.46414248605177</v>
      </c>
      <c r="Q15" s="12">
        <v>99.09257047051031</v>
      </c>
      <c r="R15" s="12">
        <v>100.10402806603683</v>
      </c>
      <c r="S15" s="12">
        <v>100.15214378151893</v>
      </c>
      <c r="T15" s="12">
        <v>99.892873295220824</v>
      </c>
      <c r="U15" s="12">
        <v>100.10261012359662</v>
      </c>
      <c r="V15" s="12">
        <v>100.24648929286009</v>
      </c>
      <c r="W15" s="12">
        <v>100.15314701020181</v>
      </c>
      <c r="X15" s="12">
        <v>100.03573325838131</v>
      </c>
      <c r="Y15" s="12">
        <v>99.894624147495435</v>
      </c>
      <c r="Z15" s="12">
        <v>99.726469951894302</v>
      </c>
      <c r="AA15" s="12">
        <v>99.444963669545686</v>
      </c>
      <c r="AB15" s="12">
        <v>99.280451651052829</v>
      </c>
      <c r="AC15" s="12">
        <v>99.495370099489307</v>
      </c>
      <c r="AD15" s="12">
        <v>99.830622798701455</v>
      </c>
      <c r="AE15" s="12">
        <v>100</v>
      </c>
      <c r="AF15" s="12">
        <v>100.10837571638874</v>
      </c>
      <c r="AG15" s="12">
        <v>100.26527889750756</v>
      </c>
      <c r="AH15" s="12">
        <v>100.39773267872482</v>
      </c>
      <c r="AI15" s="12">
        <v>100.75211202246955</v>
      </c>
      <c r="AJ15" s="12">
        <v>101.3872837521001</v>
      </c>
      <c r="AK15" s="12">
        <v>101.6937730846674</v>
      </c>
      <c r="AL15" s="12">
        <v>101.92483562070815</v>
      </c>
      <c r="AM15" s="12">
        <v>102.20002359999789</v>
      </c>
      <c r="AN15" s="12">
        <v>102.81307967435451</v>
      </c>
    </row>
    <row r="16" spans="1:40">
      <c r="A16" s="1" t="s">
        <v>524</v>
      </c>
      <c r="B16" s="1" t="s">
        <v>533</v>
      </c>
      <c r="C16" s="1" t="s">
        <v>534</v>
      </c>
      <c r="F16" s="1">
        <v>15</v>
      </c>
      <c r="G16" s="1" t="s">
        <v>836</v>
      </c>
      <c r="H16" s="1" t="str">
        <f t="shared" si="1"/>
        <v>15종합</v>
      </c>
      <c r="U16" s="12">
        <v>101.86076622373615</v>
      </c>
      <c r="V16" s="12">
        <v>102.00337011493326</v>
      </c>
      <c r="W16" s="12">
        <v>101.84007343126534</v>
      </c>
      <c r="X16" s="12">
        <v>101.64385126673936</v>
      </c>
      <c r="Y16" s="12">
        <v>101.44009682194178</v>
      </c>
      <c r="Z16" s="12">
        <v>101.16122249646716</v>
      </c>
      <c r="AA16" s="12">
        <v>100.45889565616636</v>
      </c>
      <c r="AB16" s="12">
        <v>100.14101237462341</v>
      </c>
      <c r="AC16" s="12">
        <v>99.999342512461681</v>
      </c>
      <c r="AD16" s="12">
        <v>100.05001592500925</v>
      </c>
      <c r="AE16" s="12">
        <v>100</v>
      </c>
      <c r="AF16" s="12">
        <v>99.86183372848177</v>
      </c>
      <c r="AG16" s="12">
        <v>99.732181970278319</v>
      </c>
      <c r="AH16" s="12">
        <v>99.798464251917068</v>
      </c>
      <c r="AI16" s="12">
        <v>100.19115765301683</v>
      </c>
      <c r="AJ16" s="12">
        <v>100.93617642379118</v>
      </c>
      <c r="AK16" s="12">
        <v>101.25435101268184</v>
      </c>
      <c r="AL16" s="12">
        <v>101.6879898204472</v>
      </c>
      <c r="AM16" s="12">
        <v>102.23736106231046</v>
      </c>
      <c r="AN16" s="12">
        <v>103.00080200875539</v>
      </c>
    </row>
    <row r="17" spans="1:40">
      <c r="A17" s="1" t="s">
        <v>524</v>
      </c>
      <c r="B17" s="1" t="s">
        <v>533</v>
      </c>
      <c r="C17" s="1" t="s">
        <v>535</v>
      </c>
      <c r="F17" s="1">
        <v>16</v>
      </c>
      <c r="G17" s="1" t="s">
        <v>836</v>
      </c>
      <c r="H17" s="1" t="str">
        <f t="shared" si="1"/>
        <v>16종합</v>
      </c>
      <c r="U17" s="12">
        <v>100.64833162580263</v>
      </c>
      <c r="V17" s="12">
        <v>100.65689228458427</v>
      </c>
      <c r="W17" s="12">
        <v>100.1568380574591</v>
      </c>
      <c r="X17" s="12">
        <v>99.867556641243496</v>
      </c>
      <c r="Y17" s="12">
        <v>99.739657831388129</v>
      </c>
      <c r="Z17" s="12">
        <v>99.505839536010853</v>
      </c>
      <c r="AA17" s="12">
        <v>99.384526619851954</v>
      </c>
      <c r="AB17" s="12">
        <v>99.210143488218634</v>
      </c>
      <c r="AC17" s="12">
        <v>99.201542499630193</v>
      </c>
      <c r="AD17" s="12">
        <v>99.654080184904203</v>
      </c>
      <c r="AE17" s="12">
        <v>100</v>
      </c>
      <c r="AF17" s="12">
        <v>100.33130504159679</v>
      </c>
      <c r="AG17" s="12">
        <v>100.62843343441506</v>
      </c>
      <c r="AH17" s="12">
        <v>100.82284266337864</v>
      </c>
      <c r="AI17" s="12">
        <v>101.21684645150792</v>
      </c>
      <c r="AJ17" s="12">
        <v>101.92830409107326</v>
      </c>
      <c r="AK17" s="12">
        <v>102.21107634908573</v>
      </c>
      <c r="AL17" s="12">
        <v>102.62441316084035</v>
      </c>
      <c r="AM17" s="12">
        <v>102.83755037375121</v>
      </c>
      <c r="AN17" s="12">
        <v>103.33220211630861</v>
      </c>
    </row>
    <row r="18" spans="1:40">
      <c r="A18" s="1" t="s">
        <v>524</v>
      </c>
      <c r="B18" s="1" t="s">
        <v>533</v>
      </c>
      <c r="C18" s="1" t="s">
        <v>536</v>
      </c>
      <c r="F18" s="1">
        <v>17</v>
      </c>
      <c r="G18" s="1" t="s">
        <v>836</v>
      </c>
      <c r="H18" s="1" t="str">
        <f t="shared" si="1"/>
        <v>17종합</v>
      </c>
      <c r="U18" s="12">
        <v>98.896087902470356</v>
      </c>
      <c r="V18" s="12">
        <v>98.942046655072474</v>
      </c>
      <c r="W18" s="12">
        <v>98.814534349981074</v>
      </c>
      <c r="X18" s="12">
        <v>98.953775537483992</v>
      </c>
      <c r="Y18" s="12">
        <v>98.919014737213445</v>
      </c>
      <c r="Z18" s="12">
        <v>98.850432694311536</v>
      </c>
      <c r="AA18" s="12">
        <v>98.676813726319239</v>
      </c>
      <c r="AB18" s="12">
        <v>98.55357133423081</v>
      </c>
      <c r="AC18" s="12">
        <v>99.07149590686366</v>
      </c>
      <c r="AD18" s="12">
        <v>99.698853584409065</v>
      </c>
      <c r="AE18" s="12">
        <v>100</v>
      </c>
      <c r="AF18" s="12">
        <v>100.34138597349053</v>
      </c>
      <c r="AG18" s="12">
        <v>100.70953554655382</v>
      </c>
      <c r="AH18" s="12">
        <v>100.86061568465534</v>
      </c>
      <c r="AI18" s="12">
        <v>101.30667010970514</v>
      </c>
      <c r="AJ18" s="12">
        <v>101.7932190526566</v>
      </c>
      <c r="AK18" s="12">
        <v>102.12081333111914</v>
      </c>
      <c r="AL18" s="12">
        <v>102.30732599081414</v>
      </c>
      <c r="AM18" s="12">
        <v>102.57225949106783</v>
      </c>
      <c r="AN18" s="12">
        <v>103.18599462620111</v>
      </c>
    </row>
    <row r="19" spans="1:40">
      <c r="A19" s="1" t="s">
        <v>524</v>
      </c>
      <c r="B19" s="1" t="s">
        <v>533</v>
      </c>
      <c r="C19" s="1" t="s">
        <v>537</v>
      </c>
      <c r="F19" s="1">
        <v>18</v>
      </c>
      <c r="G19" s="1" t="s">
        <v>836</v>
      </c>
      <c r="H19" s="1" t="str">
        <f t="shared" si="1"/>
        <v>18종합</v>
      </c>
      <c r="U19" s="12">
        <v>100.82047339869578</v>
      </c>
      <c r="V19" s="12">
        <v>100.81268791089605</v>
      </c>
      <c r="W19" s="12">
        <v>101.16561576178415</v>
      </c>
      <c r="X19" s="12">
        <v>100.77214945618013</v>
      </c>
      <c r="Y19" s="12">
        <v>100.03515754265082</v>
      </c>
      <c r="Z19" s="12">
        <v>99.64516985561032</v>
      </c>
      <c r="AA19" s="12">
        <v>99.145468447668364</v>
      </c>
      <c r="AB19" s="12">
        <v>98.896117180386085</v>
      </c>
      <c r="AC19" s="12">
        <v>99.343946205042656</v>
      </c>
      <c r="AD19" s="12">
        <v>99.812966500939936</v>
      </c>
      <c r="AE19" s="12">
        <v>100</v>
      </c>
      <c r="AF19" s="12">
        <v>100.14657008607813</v>
      </c>
      <c r="AG19" s="12">
        <v>100.46233780875798</v>
      </c>
      <c r="AH19" s="12">
        <v>100.76622142407008</v>
      </c>
      <c r="AI19" s="12">
        <v>101.15665784011381</v>
      </c>
      <c r="AJ19" s="12">
        <v>101.52094086982355</v>
      </c>
      <c r="AK19" s="12">
        <v>101.68207582423625</v>
      </c>
      <c r="AL19" s="12">
        <v>101.62585870089646</v>
      </c>
      <c r="AM19" s="12">
        <v>101.96315050476039</v>
      </c>
      <c r="AN19" s="12">
        <v>102.49517029672077</v>
      </c>
    </row>
    <row r="20" spans="1:40">
      <c r="A20" s="1" t="s">
        <v>524</v>
      </c>
      <c r="B20" s="1" t="s">
        <v>533</v>
      </c>
      <c r="C20" s="1" t="s">
        <v>538</v>
      </c>
      <c r="F20" s="1">
        <v>19</v>
      </c>
      <c r="G20" s="1" t="s">
        <v>836</v>
      </c>
      <c r="H20" s="1" t="str">
        <f t="shared" si="1"/>
        <v>19종합</v>
      </c>
      <c r="U20" s="12">
        <v>99.486935156569857</v>
      </c>
      <c r="V20" s="12">
        <v>100.05614668106467</v>
      </c>
      <c r="W20" s="12">
        <v>99.955916679442964</v>
      </c>
      <c r="X20" s="12">
        <v>100.05132610729294</v>
      </c>
      <c r="Y20" s="12">
        <v>100.19136141655994</v>
      </c>
      <c r="Z20" s="12">
        <v>100.11622836986392</v>
      </c>
      <c r="AA20" s="12">
        <v>100.05905906881344</v>
      </c>
      <c r="AB20" s="12">
        <v>99.873100030703725</v>
      </c>
      <c r="AC20" s="12">
        <v>99.898928254566783</v>
      </c>
      <c r="AD20" s="12">
        <v>99.97205630255857</v>
      </c>
      <c r="AE20" s="12">
        <v>100</v>
      </c>
      <c r="AF20" s="12">
        <v>99.944141350163221</v>
      </c>
      <c r="AG20" s="12">
        <v>100.07274921387103</v>
      </c>
      <c r="AH20" s="12">
        <v>100.26401116090531</v>
      </c>
      <c r="AI20" s="12">
        <v>100.54141675471482</v>
      </c>
      <c r="AJ20" s="12">
        <v>101.43363531473535</v>
      </c>
      <c r="AK20" s="12">
        <v>101.88613774579316</v>
      </c>
      <c r="AL20" s="12">
        <v>102.04256503947649</v>
      </c>
      <c r="AM20" s="12">
        <v>102.33576980585065</v>
      </c>
      <c r="AN20" s="12">
        <v>102.56291092413998</v>
      </c>
    </row>
    <row r="21" spans="1:40">
      <c r="A21" s="1" t="s">
        <v>524</v>
      </c>
      <c r="B21" s="1" t="s">
        <v>533</v>
      </c>
      <c r="C21" s="1" t="s">
        <v>539</v>
      </c>
      <c r="F21" s="1">
        <v>20</v>
      </c>
      <c r="G21" s="1" t="s">
        <v>836</v>
      </c>
      <c r="H21" s="1" t="str">
        <f t="shared" si="1"/>
        <v>20종합</v>
      </c>
      <c r="U21" s="12">
        <v>100.38204366406093</v>
      </c>
      <c r="V21" s="12">
        <v>100.42947487854829</v>
      </c>
      <c r="W21" s="12">
        <v>100.54373884883212</v>
      </c>
      <c r="X21" s="12">
        <v>100.33684015706885</v>
      </c>
      <c r="Y21" s="12">
        <v>100.29911164565839</v>
      </c>
      <c r="Z21" s="12">
        <v>100.22374598986995</v>
      </c>
      <c r="AA21" s="12">
        <v>100.00934245096204</v>
      </c>
      <c r="AB21" s="12">
        <v>99.887642170345956</v>
      </c>
      <c r="AC21" s="12">
        <v>99.914928516150567</v>
      </c>
      <c r="AD21" s="12">
        <v>99.972374168006098</v>
      </c>
      <c r="AE21" s="12">
        <v>100</v>
      </c>
      <c r="AF21" s="12">
        <v>99.777922768670194</v>
      </c>
      <c r="AG21" s="12">
        <v>99.603971048567857</v>
      </c>
      <c r="AH21" s="12">
        <v>99.5416236836883</v>
      </c>
      <c r="AI21" s="12">
        <v>99.69726437540541</v>
      </c>
      <c r="AJ21" s="12">
        <v>100.68382147793105</v>
      </c>
      <c r="AK21" s="12">
        <v>100.9618815110082</v>
      </c>
      <c r="AL21" s="12">
        <v>101.13985056057682</v>
      </c>
      <c r="AM21" s="12">
        <v>101.29542862636617</v>
      </c>
      <c r="AN21" s="12">
        <v>102.01487925183166</v>
      </c>
    </row>
    <row r="22" spans="1:40">
      <c r="A22" s="1" t="s">
        <v>524</v>
      </c>
      <c r="B22" s="1" t="s">
        <v>533</v>
      </c>
      <c r="C22" s="1" t="s">
        <v>540</v>
      </c>
      <c r="F22" s="1">
        <v>21</v>
      </c>
      <c r="G22" s="1" t="s">
        <v>836</v>
      </c>
      <c r="H22" s="1" t="str">
        <f t="shared" si="1"/>
        <v>21종합</v>
      </c>
      <c r="U22" s="12">
        <v>98.283583823157073</v>
      </c>
      <c r="V22" s="12">
        <v>99.220877623778478</v>
      </c>
      <c r="W22" s="12">
        <v>99.404768825751859</v>
      </c>
      <c r="X22" s="12">
        <v>99.360573730629397</v>
      </c>
      <c r="Y22" s="12">
        <v>99.40394099946495</v>
      </c>
      <c r="Z22" s="12">
        <v>99.355402211584561</v>
      </c>
      <c r="AA22" s="12">
        <v>99.253782324418083</v>
      </c>
      <c r="AB22" s="12">
        <v>99.334205935332577</v>
      </c>
      <c r="AC22" s="12">
        <v>99.871440901220296</v>
      </c>
      <c r="AD22" s="12">
        <v>99.947929018144819</v>
      </c>
      <c r="AE22" s="12">
        <v>100</v>
      </c>
      <c r="AF22" s="12">
        <v>99.903476634899818</v>
      </c>
      <c r="AG22" s="12">
        <v>99.987610866474924</v>
      </c>
      <c r="AH22" s="12">
        <v>100.13724759422414</v>
      </c>
      <c r="AI22" s="12">
        <v>100.34592259057598</v>
      </c>
      <c r="AJ22" s="12">
        <v>100.68991005960271</v>
      </c>
      <c r="AK22" s="12">
        <v>101.12359629873202</v>
      </c>
      <c r="AL22" s="12">
        <v>101.17128743683541</v>
      </c>
      <c r="AM22" s="12">
        <v>101.17747078756179</v>
      </c>
      <c r="AN22" s="12">
        <v>101.867510559455</v>
      </c>
    </row>
    <row r="23" spans="1:40">
      <c r="A23" s="1" t="s">
        <v>524</v>
      </c>
      <c r="B23" s="1" t="s">
        <v>541</v>
      </c>
      <c r="F23" s="1">
        <v>22</v>
      </c>
      <c r="G23" s="1" t="s">
        <v>836</v>
      </c>
      <c r="H23" s="1" t="str">
        <f t="shared" si="1"/>
        <v>22종합</v>
      </c>
      <c r="I23" s="12">
        <v>94.967193264899635</v>
      </c>
      <c r="J23" s="12">
        <v>95.825227202430369</v>
      </c>
      <c r="K23" s="12">
        <v>96.65736260155407</v>
      </c>
      <c r="L23" s="12">
        <v>97.26848263699533</v>
      </c>
      <c r="M23" s="12">
        <v>97.374996491183211</v>
      </c>
      <c r="N23" s="12">
        <v>97.423111299243757</v>
      </c>
      <c r="O23" s="12">
        <v>97.534343824566776</v>
      </c>
      <c r="P23" s="12">
        <v>97.737367700573415</v>
      </c>
      <c r="Q23" s="12">
        <v>98.309212531558629</v>
      </c>
      <c r="R23" s="12">
        <v>98.816227804138038</v>
      </c>
      <c r="S23" s="12">
        <v>99.047468737267948</v>
      </c>
      <c r="T23" s="12">
        <v>98.995258969751148</v>
      </c>
      <c r="U23" s="12">
        <v>99.010254210439342</v>
      </c>
      <c r="V23" s="12">
        <v>99.004141456772885</v>
      </c>
      <c r="W23" s="12">
        <v>99.075607128050578</v>
      </c>
      <c r="X23" s="12">
        <v>99.143189612577956</v>
      </c>
      <c r="Y23" s="12">
        <v>99.302099445447993</v>
      </c>
      <c r="Z23" s="12">
        <v>99.292691995064345</v>
      </c>
      <c r="AA23" s="12">
        <v>99.253585682563582</v>
      </c>
      <c r="AB23" s="12">
        <v>99.357634858108355</v>
      </c>
      <c r="AC23" s="12">
        <v>99.656163802933406</v>
      </c>
      <c r="AD23" s="12">
        <v>99.841698415486732</v>
      </c>
      <c r="AE23" s="12">
        <v>100</v>
      </c>
      <c r="AF23" s="12">
        <v>99.937986005677743</v>
      </c>
      <c r="AG23" s="12">
        <v>99.927631721604058</v>
      </c>
      <c r="AH23" s="12">
        <v>100.03595197308064</v>
      </c>
      <c r="AI23" s="12">
        <v>100.53868580027245</v>
      </c>
      <c r="AJ23" s="12">
        <v>101.06812361197635</v>
      </c>
      <c r="AK23" s="12">
        <v>101.33407189160121</v>
      </c>
      <c r="AL23" s="12">
        <v>101.6390739861033</v>
      </c>
      <c r="AM23" s="12">
        <v>102.07190207908678</v>
      </c>
      <c r="AN23" s="12">
        <v>102.6630199274522</v>
      </c>
    </row>
    <row r="24" spans="1:40">
      <c r="A24" s="1" t="s">
        <v>524</v>
      </c>
      <c r="B24" s="1" t="s">
        <v>542</v>
      </c>
      <c r="F24" s="1">
        <v>23</v>
      </c>
      <c r="G24" s="1" t="s">
        <v>836</v>
      </c>
      <c r="H24" s="1" t="str">
        <f t="shared" si="1"/>
        <v>23종합</v>
      </c>
      <c r="I24" s="12">
        <v>87.918258394568255</v>
      </c>
      <c r="J24" s="12">
        <v>89.283449110834013</v>
      </c>
      <c r="K24" s="12">
        <v>91.043196874268432</v>
      </c>
      <c r="L24" s="12">
        <v>93.956413686904497</v>
      </c>
      <c r="M24" s="12">
        <v>94.383865869138717</v>
      </c>
      <c r="N24" s="12">
        <v>95.265030566550962</v>
      </c>
      <c r="O24" s="12">
        <v>96.210580167602501</v>
      </c>
      <c r="P24" s="12">
        <v>97.082587315640268</v>
      </c>
      <c r="Q24" s="12">
        <v>98.055055780782155</v>
      </c>
      <c r="R24" s="12">
        <v>98.846620410643581</v>
      </c>
      <c r="S24" s="12">
        <v>99.838200854860716</v>
      </c>
      <c r="T24" s="12">
        <v>100.13684414559995</v>
      </c>
      <c r="U24" s="12">
        <v>100.2359778190055</v>
      </c>
      <c r="V24" s="12">
        <v>100.03826799254034</v>
      </c>
      <c r="W24" s="12">
        <v>100.14977841521718</v>
      </c>
      <c r="X24" s="12">
        <v>100.27334942628443</v>
      </c>
      <c r="Y24" s="12">
        <v>100.32525486307118</v>
      </c>
      <c r="Z24" s="12">
        <v>100.21430274134313</v>
      </c>
      <c r="AA24" s="12">
        <v>100.06810540544865</v>
      </c>
      <c r="AB24" s="12">
        <v>99.85038008688548</v>
      </c>
      <c r="AC24" s="12">
        <v>99.83423498901837</v>
      </c>
      <c r="AD24" s="12">
        <v>99.913532353746234</v>
      </c>
      <c r="AE24" s="12">
        <v>100</v>
      </c>
      <c r="AF24" s="12">
        <v>100.08919165815232</v>
      </c>
      <c r="AG24" s="12">
        <v>100.13140302452652</v>
      </c>
      <c r="AH24" s="12">
        <v>100.26084772850923</v>
      </c>
      <c r="AI24" s="12">
        <v>100.41525764092312</v>
      </c>
      <c r="AJ24" s="12">
        <v>100.56149065479568</v>
      </c>
      <c r="AK24" s="12">
        <v>100.61895797787071</v>
      </c>
      <c r="AL24" s="12">
        <v>100.63617456963321</v>
      </c>
      <c r="AM24" s="12">
        <v>100.57267126702661</v>
      </c>
      <c r="AN24" s="12">
        <v>100.58347893349193</v>
      </c>
    </row>
    <row r="25" spans="1:40">
      <c r="A25" s="1" t="s">
        <v>524</v>
      </c>
      <c r="B25" s="1" t="s">
        <v>542</v>
      </c>
      <c r="C25" s="1" t="s">
        <v>543</v>
      </c>
      <c r="F25" s="1">
        <v>24</v>
      </c>
      <c r="G25" s="1" t="s">
        <v>836</v>
      </c>
      <c r="H25" s="1" t="str">
        <f t="shared" si="1"/>
        <v>24종합</v>
      </c>
      <c r="U25" s="12">
        <v>99.31115643824937</v>
      </c>
      <c r="V25" s="12">
        <v>99.329700036224594</v>
      </c>
      <c r="W25" s="12">
        <v>99.539125971148394</v>
      </c>
      <c r="X25" s="12">
        <v>99.881811952105934</v>
      </c>
      <c r="Y25" s="12">
        <v>99.963224215760206</v>
      </c>
      <c r="Z25" s="12">
        <v>99.883094078732498</v>
      </c>
      <c r="AA25" s="12">
        <v>99.808191862367451</v>
      </c>
      <c r="AB25" s="12">
        <v>99.706269881200015</v>
      </c>
      <c r="AC25" s="12">
        <v>99.834574722388112</v>
      </c>
      <c r="AD25" s="12">
        <v>99.924208557399254</v>
      </c>
      <c r="AE25" s="12">
        <v>100</v>
      </c>
      <c r="AF25" s="12">
        <v>100.13233775452402</v>
      </c>
      <c r="AG25" s="12">
        <v>100.14182502212992</v>
      </c>
      <c r="AH25" s="12">
        <v>100.19736263129708</v>
      </c>
      <c r="AI25" s="12">
        <v>100.35361082228194</v>
      </c>
      <c r="AJ25" s="12">
        <v>100.44315689708631</v>
      </c>
      <c r="AK25" s="12">
        <v>100.47013252840206</v>
      </c>
      <c r="AL25" s="12">
        <v>100.41368020126625</v>
      </c>
      <c r="AM25" s="12">
        <v>100.31095830600975</v>
      </c>
      <c r="AN25" s="12">
        <v>100.25885698874058</v>
      </c>
    </row>
    <row r="26" spans="1:40">
      <c r="A26" s="1" t="s">
        <v>524</v>
      </c>
      <c r="B26" s="1" t="s">
        <v>542</v>
      </c>
      <c r="C26" s="1" t="s">
        <v>544</v>
      </c>
      <c r="F26" s="1">
        <v>25</v>
      </c>
      <c r="G26" s="1" t="s">
        <v>836</v>
      </c>
      <c r="H26" s="1" t="str">
        <f t="shared" si="1"/>
        <v>25종합</v>
      </c>
      <c r="U26" s="12">
        <v>100.09778633729321</v>
      </c>
      <c r="V26" s="12">
        <v>99.534413740687341</v>
      </c>
      <c r="W26" s="12">
        <v>99.577694818980262</v>
      </c>
      <c r="X26" s="12">
        <v>99.615852194973527</v>
      </c>
      <c r="Y26" s="12">
        <v>99.74913367501081</v>
      </c>
      <c r="Z26" s="12">
        <v>99.759009167092572</v>
      </c>
      <c r="AA26" s="12">
        <v>99.699518615195885</v>
      </c>
      <c r="AB26" s="12">
        <v>99.542289605392597</v>
      </c>
      <c r="AC26" s="12">
        <v>99.577281413678605</v>
      </c>
      <c r="AD26" s="12">
        <v>99.783720816012092</v>
      </c>
      <c r="AE26" s="12">
        <v>100</v>
      </c>
      <c r="AF26" s="12">
        <v>100.3945213453424</v>
      </c>
      <c r="AG26" s="12">
        <v>100.53001581066742</v>
      </c>
      <c r="AH26" s="12">
        <v>100.52846973194146</v>
      </c>
      <c r="AI26" s="12">
        <v>100.50659643505881</v>
      </c>
      <c r="AJ26" s="12">
        <v>100.57186848679116</v>
      </c>
      <c r="AK26" s="12">
        <v>100.58744767743005</v>
      </c>
      <c r="AL26" s="12">
        <v>100.62754239902559</v>
      </c>
      <c r="AM26" s="12">
        <v>100.54235170226357</v>
      </c>
      <c r="AN26" s="12">
        <v>100.53722141942268</v>
      </c>
    </row>
    <row r="27" spans="1:40">
      <c r="A27" s="1" t="s">
        <v>524</v>
      </c>
      <c r="B27" s="1" t="s">
        <v>542</v>
      </c>
      <c r="C27" s="1" t="s">
        <v>545</v>
      </c>
      <c r="F27" s="1">
        <v>26</v>
      </c>
      <c r="G27" s="1" t="s">
        <v>836</v>
      </c>
      <c r="H27" s="1" t="str">
        <f t="shared" si="1"/>
        <v>26종합</v>
      </c>
      <c r="U27" s="12">
        <v>101.95467534141359</v>
      </c>
      <c r="V27" s="12">
        <v>101.82243100168699</v>
      </c>
      <c r="W27" s="12">
        <v>101.84847934649963</v>
      </c>
      <c r="X27" s="12">
        <v>101.7019888134419</v>
      </c>
      <c r="Y27" s="12">
        <v>101.60754753654615</v>
      </c>
      <c r="Z27" s="12">
        <v>101.30175855293642</v>
      </c>
      <c r="AA27" s="12">
        <v>100.93342790727594</v>
      </c>
      <c r="AB27" s="12">
        <v>100.45045961966416</v>
      </c>
      <c r="AC27" s="12">
        <v>100.13322664804937</v>
      </c>
      <c r="AD27" s="12">
        <v>100.04689975597041</v>
      </c>
      <c r="AE27" s="12">
        <v>100</v>
      </c>
      <c r="AF27" s="12">
        <v>99.650062328842765</v>
      </c>
      <c r="AG27" s="12">
        <v>99.636432190077272</v>
      </c>
      <c r="AH27" s="12">
        <v>100.04774915997163</v>
      </c>
      <c r="AI27" s="12">
        <v>100.41043633813864</v>
      </c>
      <c r="AJ27" s="12">
        <v>100.75076033005936</v>
      </c>
      <c r="AK27" s="12">
        <v>100.91083471067223</v>
      </c>
      <c r="AL27" s="12">
        <v>101.02651027125629</v>
      </c>
      <c r="AM27" s="12">
        <v>101.05642787391798</v>
      </c>
      <c r="AN27" s="12">
        <v>101.19451061180145</v>
      </c>
    </row>
    <row r="28" spans="1:40">
      <c r="A28" s="1" t="s">
        <v>524</v>
      </c>
      <c r="B28" s="1" t="s">
        <v>546</v>
      </c>
      <c r="F28" s="1">
        <v>27</v>
      </c>
      <c r="G28" s="1" t="s">
        <v>836</v>
      </c>
      <c r="H28" s="1" t="str">
        <f t="shared" si="1"/>
        <v>27종합</v>
      </c>
      <c r="I28" s="12">
        <v>95.899463478691402</v>
      </c>
      <c r="J28" s="12">
        <v>97.875493396705707</v>
      </c>
      <c r="K28" s="12">
        <v>99.100921124798148</v>
      </c>
      <c r="L28" s="12">
        <v>100.89277948930365</v>
      </c>
      <c r="M28" s="12">
        <v>100.72614998740823</v>
      </c>
      <c r="N28" s="12">
        <v>101.48422070853657</v>
      </c>
      <c r="O28" s="12">
        <v>102.23963804843545</v>
      </c>
      <c r="P28" s="12">
        <v>103.0770316463996</v>
      </c>
      <c r="Q28" s="12">
        <v>104.02608713442194</v>
      </c>
      <c r="R28" s="12">
        <v>104.60282261882466</v>
      </c>
      <c r="S28" s="12">
        <v>104.16770290454139</v>
      </c>
      <c r="T28" s="12">
        <v>103.35725913831314</v>
      </c>
      <c r="U28" s="12">
        <v>102.45430990480466</v>
      </c>
      <c r="V28" s="12">
        <v>101.71487637037133</v>
      </c>
      <c r="W28" s="12">
        <v>101.25139635681903</v>
      </c>
      <c r="X28" s="12">
        <v>100.8670946183271</v>
      </c>
      <c r="Y28" s="12">
        <v>100.36842832805299</v>
      </c>
      <c r="Z28" s="12">
        <v>99.437246960708279</v>
      </c>
      <c r="AA28" s="12">
        <v>98.813020249668824</v>
      </c>
      <c r="AB28" s="12">
        <v>98.135273394671515</v>
      </c>
      <c r="AC28" s="12">
        <v>98.371173313839819</v>
      </c>
      <c r="AD28" s="12">
        <v>99.354180337751515</v>
      </c>
      <c r="AE28" s="12">
        <v>100</v>
      </c>
      <c r="AF28" s="12">
        <v>100.33164536905697</v>
      </c>
      <c r="AG28" s="12">
        <v>100.65298679791135</v>
      </c>
      <c r="AH28" s="12">
        <v>101.10246360062274</v>
      </c>
      <c r="AI28" s="12">
        <v>101.70947623051907</v>
      </c>
      <c r="AJ28" s="12">
        <v>102.61314964832087</v>
      </c>
      <c r="AK28" s="12">
        <v>103.03176091560653</v>
      </c>
      <c r="AL28" s="12">
        <v>103.43246559918352</v>
      </c>
      <c r="AM28" s="12">
        <v>103.78487198381525</v>
      </c>
      <c r="AN28" s="12">
        <v>104.24935316662298</v>
      </c>
    </row>
    <row r="29" spans="1:40">
      <c r="A29" s="1" t="s">
        <v>524</v>
      </c>
      <c r="B29" s="1" t="s">
        <v>547</v>
      </c>
      <c r="F29" s="1">
        <v>28</v>
      </c>
      <c r="G29" s="1" t="s">
        <v>836</v>
      </c>
      <c r="H29" s="1" t="str">
        <f t="shared" si="1"/>
        <v>28종합</v>
      </c>
      <c r="I29" s="12">
        <v>82.139762333301164</v>
      </c>
      <c r="J29" s="12">
        <v>83.189771358494028</v>
      </c>
      <c r="K29" s="12">
        <v>84.89678809168457</v>
      </c>
      <c r="L29" s="12">
        <v>87.240913884772638</v>
      </c>
      <c r="M29" s="12">
        <v>87.737705924719521</v>
      </c>
      <c r="N29" s="12">
        <v>89.114169046916501</v>
      </c>
      <c r="O29" s="12">
        <v>90.386614076816997</v>
      </c>
      <c r="P29" s="12">
        <v>91.554199411374896</v>
      </c>
      <c r="Q29" s="12">
        <v>93.250257167127685</v>
      </c>
      <c r="R29" s="12">
        <v>94.141655820619178</v>
      </c>
      <c r="S29" s="12">
        <v>95.032061130145266</v>
      </c>
      <c r="T29" s="12">
        <v>95.279363491665237</v>
      </c>
      <c r="U29" s="12">
        <v>96.651817971775529</v>
      </c>
      <c r="V29" s="12">
        <v>96.642028149577698</v>
      </c>
      <c r="W29" s="12">
        <v>97.565060394359421</v>
      </c>
      <c r="X29" s="12">
        <v>97.943917350445886</v>
      </c>
      <c r="Y29" s="12">
        <v>98.681747513387094</v>
      </c>
      <c r="Z29" s="12">
        <v>99.418488382334559</v>
      </c>
      <c r="AA29" s="12">
        <v>99.639413674794596</v>
      </c>
      <c r="AB29" s="12">
        <v>99.623618871436022</v>
      </c>
      <c r="AC29" s="12">
        <v>99.734976002340218</v>
      </c>
      <c r="AD29" s="12">
        <v>99.82912824332027</v>
      </c>
      <c r="AE29" s="12">
        <v>100</v>
      </c>
      <c r="AF29" s="12">
        <v>100.23002586093584</v>
      </c>
      <c r="AG29" s="12">
        <v>100.4563681753672</v>
      </c>
      <c r="AH29" s="12">
        <v>100.55298800072757</v>
      </c>
      <c r="AI29" s="12">
        <v>100.68574684123075</v>
      </c>
      <c r="AJ29" s="12">
        <v>101.07898595569689</v>
      </c>
      <c r="AK29" s="12">
        <v>101.34643835004604</v>
      </c>
      <c r="AL29" s="12">
        <v>101.51986663125166</v>
      </c>
      <c r="AM29" s="12">
        <v>101.57729534158975</v>
      </c>
      <c r="AN29" s="12">
        <v>101.63543337530292</v>
      </c>
    </row>
    <row r="30" spans="1:40">
      <c r="A30" s="1" t="s">
        <v>524</v>
      </c>
      <c r="B30" s="1" t="s">
        <v>548</v>
      </c>
      <c r="F30" s="1">
        <v>29</v>
      </c>
      <c r="G30" s="1" t="s">
        <v>836</v>
      </c>
      <c r="H30" s="1" t="str">
        <f t="shared" si="1"/>
        <v>29종합</v>
      </c>
      <c r="I30" s="12">
        <v>85.739553450855169</v>
      </c>
      <c r="J30" s="12">
        <v>86.744506853260759</v>
      </c>
      <c r="K30" s="12">
        <v>87.846211014718463</v>
      </c>
      <c r="L30" s="12">
        <v>89.002816436907764</v>
      </c>
      <c r="M30" s="12">
        <v>89.378094828302977</v>
      </c>
      <c r="N30" s="12">
        <v>89.996211612037371</v>
      </c>
      <c r="O30" s="12">
        <v>90.531889642539809</v>
      </c>
      <c r="P30" s="12">
        <v>91.323909068375954</v>
      </c>
      <c r="Q30" s="12">
        <v>92.390288510358658</v>
      </c>
      <c r="R30" s="12">
        <v>93.161775316555975</v>
      </c>
      <c r="S30" s="12">
        <v>94.375114518016261</v>
      </c>
      <c r="T30" s="12">
        <v>95.02103086798644</v>
      </c>
      <c r="U30" s="12">
        <v>96.527670261340205</v>
      </c>
      <c r="V30" s="12">
        <v>97.014254876996389</v>
      </c>
      <c r="W30" s="12">
        <v>97.46255321064946</v>
      </c>
      <c r="X30" s="12">
        <v>97.962472608393853</v>
      </c>
      <c r="Y30" s="12">
        <v>98.326936964899929</v>
      </c>
      <c r="Z30" s="12">
        <v>98.491017338782783</v>
      </c>
      <c r="AA30" s="12">
        <v>98.640979254850933</v>
      </c>
      <c r="AB30" s="12">
        <v>98.884364712301263</v>
      </c>
      <c r="AC30" s="12">
        <v>99.252324871801775</v>
      </c>
      <c r="AD30" s="12">
        <v>99.541277149971961</v>
      </c>
      <c r="AE30" s="12">
        <v>100</v>
      </c>
      <c r="AF30" s="12">
        <v>100.80409306108331</v>
      </c>
      <c r="AG30" s="12">
        <v>101.44197247111852</v>
      </c>
      <c r="AH30" s="12">
        <v>101.76102415387038</v>
      </c>
      <c r="AI30" s="12">
        <v>102.11336904762749</v>
      </c>
      <c r="AJ30" s="12">
        <v>103.53468374901153</v>
      </c>
      <c r="AK30" s="12">
        <v>104.66156625952621</v>
      </c>
      <c r="AL30" s="12">
        <v>105.69665711639438</v>
      </c>
      <c r="AM30" s="12">
        <v>106.98776011242113</v>
      </c>
      <c r="AN30" s="12">
        <v>107.79011312089291</v>
      </c>
    </row>
    <row r="31" spans="1:40">
      <c r="A31" s="1" t="s">
        <v>524</v>
      </c>
      <c r="B31" s="1" t="s">
        <v>549</v>
      </c>
      <c r="C31" s="2"/>
      <c r="F31" s="1">
        <v>30</v>
      </c>
      <c r="G31" s="1" t="s">
        <v>836</v>
      </c>
      <c r="H31" s="1" t="str">
        <f t="shared" si="1"/>
        <v>30종합</v>
      </c>
      <c r="I31" s="12">
        <v>85.449596962449064</v>
      </c>
      <c r="J31" s="12">
        <v>86.592516155326848</v>
      </c>
      <c r="K31" s="12">
        <v>88.09479630600147</v>
      </c>
      <c r="L31" s="12">
        <v>89.959619892527343</v>
      </c>
      <c r="M31" s="12">
        <v>90.253733139492624</v>
      </c>
      <c r="N31" s="12">
        <v>91.069301645947206</v>
      </c>
      <c r="O31" s="12">
        <v>91.640528049801773</v>
      </c>
      <c r="P31" s="12">
        <v>92.252329880540742</v>
      </c>
      <c r="Q31" s="12">
        <v>93.207583094716952</v>
      </c>
      <c r="R31" s="12">
        <v>94.018321663066658</v>
      </c>
      <c r="S31" s="12">
        <v>95.503009045865113</v>
      </c>
      <c r="T31" s="12">
        <v>96.219461241535242</v>
      </c>
      <c r="U31" s="12">
        <v>96.896344746411643</v>
      </c>
      <c r="V31" s="12">
        <v>97.72457573693805</v>
      </c>
      <c r="W31" s="12">
        <v>98.511896310522374</v>
      </c>
      <c r="X31" s="12">
        <v>99.225635875568457</v>
      </c>
      <c r="Y31" s="12">
        <v>99.863177155229906</v>
      </c>
      <c r="Z31" s="12">
        <v>100.29313631020986</v>
      </c>
      <c r="AA31" s="12">
        <v>99.913299694016104</v>
      </c>
      <c r="AB31" s="12">
        <v>99.65344915749948</v>
      </c>
      <c r="AC31" s="12">
        <v>99.553035588021373</v>
      </c>
      <c r="AD31" s="12">
        <v>99.568353971804143</v>
      </c>
      <c r="AE31" s="12">
        <v>100</v>
      </c>
      <c r="AF31" s="12">
        <v>100.21816319352294</v>
      </c>
      <c r="AG31" s="12">
        <v>100.30333075140024</v>
      </c>
      <c r="AH31" s="12">
        <v>100.37362784506804</v>
      </c>
      <c r="AI31" s="12">
        <v>100.5922276841912</v>
      </c>
      <c r="AJ31" s="12">
        <v>100.97848603155582</v>
      </c>
      <c r="AK31" s="12">
        <v>101.11921674789085</v>
      </c>
      <c r="AL31" s="12">
        <v>101.34427246040221</v>
      </c>
      <c r="AM31" s="12">
        <v>101.55044485091287</v>
      </c>
      <c r="AN31" s="12">
        <v>101.64600790025644</v>
      </c>
    </row>
    <row r="32" spans="1:40">
      <c r="A32" s="1" t="s">
        <v>524</v>
      </c>
      <c r="B32" s="1" t="s">
        <v>910</v>
      </c>
      <c r="C32" s="2"/>
      <c r="D32" s="2"/>
      <c r="F32" s="1">
        <v>31</v>
      </c>
      <c r="G32" s="1" t="s">
        <v>836</v>
      </c>
      <c r="H32" s="1" t="str">
        <f t="shared" si="1"/>
        <v>31종합</v>
      </c>
      <c r="AE32" s="12">
        <v>100</v>
      </c>
      <c r="AF32" s="12">
        <v>101.06495945721841</v>
      </c>
      <c r="AG32" s="12">
        <v>102.41520410435628</v>
      </c>
      <c r="AH32" s="12">
        <v>103.95849848843758</v>
      </c>
      <c r="AI32" s="12">
        <v>105.27407584936374</v>
      </c>
      <c r="AJ32" s="12">
        <v>106.42887228194155</v>
      </c>
      <c r="AK32" s="12">
        <v>107.50096213278451</v>
      </c>
      <c r="AL32" s="12">
        <v>108.19639160884698</v>
      </c>
      <c r="AM32" s="12">
        <v>108.84570453797528</v>
      </c>
      <c r="AN32" s="12">
        <v>109.56369641995205</v>
      </c>
    </row>
    <row r="33" spans="1:40">
      <c r="A33" s="1" t="s">
        <v>524</v>
      </c>
      <c r="B33" s="1" t="s">
        <v>550</v>
      </c>
      <c r="F33" s="1">
        <v>32</v>
      </c>
      <c r="G33" s="1" t="s">
        <v>836</v>
      </c>
      <c r="H33" s="1" t="str">
        <f t="shared" si="1"/>
        <v>32종합</v>
      </c>
      <c r="I33" s="12">
        <v>85.176822285520416</v>
      </c>
      <c r="J33" s="12">
        <v>85.88918975553274</v>
      </c>
      <c r="K33" s="12">
        <v>86.9022917547492</v>
      </c>
      <c r="L33" s="12">
        <v>88.466875306519228</v>
      </c>
      <c r="M33" s="12">
        <v>88.474085744474877</v>
      </c>
      <c r="N33" s="12">
        <v>89.352618363434956</v>
      </c>
      <c r="O33" s="12">
        <v>90.709811994890615</v>
      </c>
      <c r="P33" s="12">
        <v>92.957388991363061</v>
      </c>
      <c r="Q33" s="12">
        <v>94.343253285582293</v>
      </c>
      <c r="R33" s="12">
        <v>95.215199310378381</v>
      </c>
      <c r="S33" s="12">
        <v>96.265810683946555</v>
      </c>
      <c r="T33" s="12">
        <v>96.984028601999043</v>
      </c>
      <c r="U33" s="12">
        <v>98.525324021423799</v>
      </c>
      <c r="V33" s="12">
        <v>98.924944535016891</v>
      </c>
      <c r="W33" s="12">
        <v>99.45370312192378</v>
      </c>
      <c r="X33" s="12">
        <v>99.598285751526689</v>
      </c>
      <c r="Y33" s="12">
        <v>99.708736566040187</v>
      </c>
      <c r="Z33" s="12">
        <v>99.740448425366068</v>
      </c>
      <c r="AA33" s="12">
        <v>99.755214661741618</v>
      </c>
      <c r="AB33" s="12">
        <v>99.771501627526987</v>
      </c>
      <c r="AC33" s="12">
        <v>99.845945819699921</v>
      </c>
      <c r="AD33" s="12">
        <v>99.925231982929162</v>
      </c>
      <c r="AE33" s="12">
        <v>100</v>
      </c>
      <c r="AF33" s="12">
        <v>100.20366066203945</v>
      </c>
      <c r="AG33" s="12">
        <v>100.23586993322088</v>
      </c>
      <c r="AH33" s="12">
        <v>100.20978489022718</v>
      </c>
      <c r="AI33" s="12">
        <v>100.36906043172635</v>
      </c>
      <c r="AJ33" s="12">
        <v>100.44339304787651</v>
      </c>
      <c r="AK33" s="12">
        <v>100.6871615351366</v>
      </c>
      <c r="AL33" s="12">
        <v>100.73483465829251</v>
      </c>
      <c r="AM33" s="12">
        <v>100.68457670838629</v>
      </c>
      <c r="AN33" s="12">
        <v>100.73802861959788</v>
      </c>
    </row>
    <row r="34" spans="1:40">
      <c r="A34" s="1" t="s">
        <v>524</v>
      </c>
      <c r="B34" s="1" t="s">
        <v>551</v>
      </c>
      <c r="F34" s="1">
        <v>33</v>
      </c>
      <c r="G34" s="1" t="s">
        <v>836</v>
      </c>
      <c r="H34" s="1" t="str">
        <f t="shared" si="1"/>
        <v>33종합</v>
      </c>
      <c r="I34" s="12">
        <v>85.405412066316629</v>
      </c>
      <c r="J34" s="12">
        <v>86.437788722485962</v>
      </c>
      <c r="K34" s="12">
        <v>88.188428701517893</v>
      </c>
      <c r="L34" s="12">
        <v>89.563533608779409</v>
      </c>
      <c r="M34" s="12">
        <v>89.84009155639238</v>
      </c>
      <c r="N34" s="12">
        <v>90.848135153639873</v>
      </c>
      <c r="O34" s="12">
        <v>92.145227344240055</v>
      </c>
      <c r="P34" s="12">
        <v>93.399162121524739</v>
      </c>
      <c r="Q34" s="12">
        <v>94.816703051175949</v>
      </c>
      <c r="R34" s="12">
        <v>95.878900690681633</v>
      </c>
      <c r="S34" s="12">
        <v>96.59374745552914</v>
      </c>
      <c r="T34" s="12">
        <v>96.897517408407012</v>
      </c>
      <c r="U34" s="12">
        <v>97.454217486764151</v>
      </c>
      <c r="V34" s="12">
        <v>97.625650923853101</v>
      </c>
      <c r="W34" s="12">
        <v>97.534830391588216</v>
      </c>
      <c r="X34" s="12">
        <v>98.000561117609337</v>
      </c>
      <c r="Y34" s="12">
        <v>98.728982334039173</v>
      </c>
      <c r="Z34" s="12">
        <v>99.148609473323745</v>
      </c>
      <c r="AA34" s="12">
        <v>99.338314408233359</v>
      </c>
      <c r="AB34" s="12">
        <v>99.533806053253628</v>
      </c>
      <c r="AC34" s="12">
        <v>99.598836683671138</v>
      </c>
      <c r="AD34" s="12">
        <v>99.738478431999027</v>
      </c>
      <c r="AE34" s="12">
        <v>100</v>
      </c>
      <c r="AF34" s="12">
        <v>100.33962052761176</v>
      </c>
      <c r="AG34" s="12">
        <v>100.50514059270692</v>
      </c>
      <c r="AH34" s="12">
        <v>100.65228341938595</v>
      </c>
      <c r="AI34" s="12">
        <v>100.75380871379667</v>
      </c>
      <c r="AJ34" s="12">
        <v>101.19033301280599</v>
      </c>
      <c r="AK34" s="12">
        <v>101.2927287687219</v>
      </c>
      <c r="AL34" s="12">
        <v>101.37399301658783</v>
      </c>
      <c r="AM34" s="12">
        <v>101.45037345291547</v>
      </c>
      <c r="AN34" s="12">
        <v>101.62771133656943</v>
      </c>
    </row>
    <row r="35" spans="1:40">
      <c r="A35" s="1" t="s">
        <v>524</v>
      </c>
      <c r="B35" s="1" t="s">
        <v>552</v>
      </c>
      <c r="F35" s="1">
        <v>34</v>
      </c>
      <c r="G35" s="1" t="s">
        <v>836</v>
      </c>
      <c r="H35" s="1" t="str">
        <f t="shared" si="1"/>
        <v>34종합</v>
      </c>
      <c r="I35" s="12">
        <v>87.242008302128212</v>
      </c>
      <c r="J35" s="12">
        <v>87.788395012578391</v>
      </c>
      <c r="K35" s="12">
        <v>88.86577046986767</v>
      </c>
      <c r="L35" s="12">
        <v>90.049796274557551</v>
      </c>
      <c r="M35" s="12">
        <v>90.437483892312841</v>
      </c>
      <c r="N35" s="12">
        <v>90.875343118393957</v>
      </c>
      <c r="O35" s="12">
        <v>91.878348721882446</v>
      </c>
      <c r="P35" s="12">
        <v>92.893239981615508</v>
      </c>
      <c r="Q35" s="12">
        <v>93.908699214553849</v>
      </c>
      <c r="R35" s="12">
        <v>94.759768446788428</v>
      </c>
      <c r="S35" s="12">
        <v>95.864430967684868</v>
      </c>
      <c r="T35" s="12">
        <v>96.288211424603375</v>
      </c>
      <c r="U35" s="12">
        <v>96.790396680020791</v>
      </c>
      <c r="V35" s="12">
        <v>97.022569708055357</v>
      </c>
      <c r="W35" s="12">
        <v>97.521864508958117</v>
      </c>
      <c r="X35" s="12">
        <v>97.709619319164645</v>
      </c>
      <c r="Y35" s="12">
        <v>97.944908031960537</v>
      </c>
      <c r="Z35" s="12">
        <v>98.188645948232519</v>
      </c>
      <c r="AA35" s="12">
        <v>98.408135454076103</v>
      </c>
      <c r="AB35" s="12">
        <v>98.741693383819054</v>
      </c>
      <c r="AC35" s="12">
        <v>99.013354398651259</v>
      </c>
      <c r="AD35" s="12">
        <v>99.527761870681061</v>
      </c>
      <c r="AE35" s="12">
        <v>100</v>
      </c>
      <c r="AF35" s="12">
        <v>100.77800257090107</v>
      </c>
      <c r="AG35" s="12">
        <v>101.10985144174229</v>
      </c>
      <c r="AH35" s="12">
        <v>101.33936889324121</v>
      </c>
      <c r="AI35" s="12">
        <v>101.61267758591519</v>
      </c>
      <c r="AJ35" s="12">
        <v>101.87716791332275</v>
      </c>
      <c r="AK35" s="12">
        <v>102.1853710581108</v>
      </c>
      <c r="AL35" s="12">
        <v>102.36160989844822</v>
      </c>
      <c r="AM35" s="12">
        <v>102.51445915576474</v>
      </c>
      <c r="AN35" s="12">
        <v>102.6933324818587</v>
      </c>
    </row>
    <row r="36" spans="1:40">
      <c r="A36" s="1" t="s">
        <v>524</v>
      </c>
      <c r="B36" s="1" t="s">
        <v>553</v>
      </c>
      <c r="F36" s="1">
        <v>35</v>
      </c>
      <c r="G36" s="1" t="s">
        <v>836</v>
      </c>
      <c r="H36" s="1" t="str">
        <f t="shared" si="1"/>
        <v>35종합</v>
      </c>
      <c r="I36" s="12">
        <v>90.628465752072941</v>
      </c>
      <c r="J36" s="12">
        <v>91.949151275425962</v>
      </c>
      <c r="K36" s="12">
        <v>92.91642422552016</v>
      </c>
      <c r="L36" s="12">
        <v>94.042650151412829</v>
      </c>
      <c r="M36" s="12">
        <v>94.521988849864826</v>
      </c>
      <c r="N36" s="12">
        <v>95.134168835422088</v>
      </c>
      <c r="O36" s="12">
        <v>95.683055831148295</v>
      </c>
      <c r="P36" s="12">
        <v>96.295380849095679</v>
      </c>
      <c r="Q36" s="12">
        <v>97.27338277343128</v>
      </c>
      <c r="R36" s="12">
        <v>97.94107171497221</v>
      </c>
      <c r="S36" s="12">
        <v>98.83364106812391</v>
      </c>
      <c r="T36" s="12">
        <v>99.621284097457021</v>
      </c>
      <c r="U36" s="12">
        <v>100.19532008583796</v>
      </c>
      <c r="V36" s="12">
        <v>100.24107314863656</v>
      </c>
      <c r="W36" s="12">
        <v>100.4746105107339</v>
      </c>
      <c r="X36" s="12">
        <v>100.69408192986538</v>
      </c>
      <c r="Y36" s="12">
        <v>100.6427663419373</v>
      </c>
      <c r="Z36" s="12">
        <v>100.6081145280927</v>
      </c>
      <c r="AA36" s="12">
        <v>100.37068876767835</v>
      </c>
      <c r="AB36" s="12">
        <v>100.38129884516093</v>
      </c>
      <c r="AC36" s="12">
        <v>100.12727987498093</v>
      </c>
      <c r="AD36" s="12">
        <v>100.17188552667633</v>
      </c>
      <c r="AE36" s="12">
        <v>100</v>
      </c>
      <c r="AF36" s="12">
        <v>99.593265360817924</v>
      </c>
      <c r="AG36" s="12">
        <v>99.31776354305461</v>
      </c>
      <c r="AH36" s="12">
        <v>99.425097639632838</v>
      </c>
      <c r="AI36" s="12">
        <v>99.548636233499366</v>
      </c>
      <c r="AJ36" s="12">
        <v>99.8090495166648</v>
      </c>
      <c r="AK36" s="12">
        <v>99.984631140224693</v>
      </c>
      <c r="AL36" s="12">
        <v>99.908079423776314</v>
      </c>
      <c r="AM36" s="12">
        <v>99.957908090582862</v>
      </c>
      <c r="AN36" s="12">
        <v>100.07268846501303</v>
      </c>
    </row>
    <row r="37" spans="1:40">
      <c r="A37" s="1" t="s">
        <v>524</v>
      </c>
      <c r="B37" s="1" t="s">
        <v>554</v>
      </c>
      <c r="F37" s="1">
        <v>36</v>
      </c>
      <c r="G37" s="1" t="s">
        <v>836</v>
      </c>
      <c r="H37" s="1" t="str">
        <f t="shared" si="1"/>
        <v>36종합</v>
      </c>
      <c r="I37" s="12">
        <v>91.073396619234771</v>
      </c>
      <c r="J37" s="12">
        <v>91.743526238143062</v>
      </c>
      <c r="K37" s="12">
        <v>92.509671628717626</v>
      </c>
      <c r="L37" s="12">
        <v>93.913146579763662</v>
      </c>
      <c r="M37" s="12">
        <v>94.691418731982779</v>
      </c>
      <c r="N37" s="12">
        <v>95.48723643188535</v>
      </c>
      <c r="O37" s="12">
        <v>95.713253524888643</v>
      </c>
      <c r="P37" s="12">
        <v>96.05360059852508</v>
      </c>
      <c r="Q37" s="12">
        <v>97.075458492757946</v>
      </c>
      <c r="R37" s="12">
        <v>98.001617703885969</v>
      </c>
      <c r="S37" s="12">
        <v>98.850436524946176</v>
      </c>
      <c r="T37" s="12">
        <v>99.575263159565424</v>
      </c>
      <c r="U37" s="12">
        <v>100.61186031878488</v>
      </c>
      <c r="V37" s="12">
        <v>100.55707087805104</v>
      </c>
      <c r="W37" s="12">
        <v>98.877552922997253</v>
      </c>
      <c r="X37" s="12">
        <v>99.258601453269023</v>
      </c>
      <c r="Y37" s="12">
        <v>99.479349654171713</v>
      </c>
      <c r="Z37" s="12">
        <v>99.780260698395438</v>
      </c>
      <c r="AA37" s="12">
        <v>99.73173960404722</v>
      </c>
      <c r="AB37" s="12">
        <v>99.876637174805069</v>
      </c>
      <c r="AC37" s="12">
        <v>99.930718921211991</v>
      </c>
      <c r="AD37" s="12">
        <v>100.01445014314642</v>
      </c>
      <c r="AE37" s="12">
        <v>100</v>
      </c>
      <c r="AF37" s="12">
        <v>100.03562709600988</v>
      </c>
      <c r="AG37" s="12">
        <v>99.969056777387166</v>
      </c>
      <c r="AH37" s="12">
        <v>100.07628392792145</v>
      </c>
      <c r="AI37" s="12">
        <v>100.17780118238007</v>
      </c>
      <c r="AJ37" s="12">
        <v>100.31705527386524</v>
      </c>
      <c r="AK37" s="12">
        <v>100.28846358433813</v>
      </c>
      <c r="AL37" s="12">
        <v>100.34019185774028</v>
      </c>
      <c r="AM37" s="12">
        <v>100.16062929234195</v>
      </c>
      <c r="AN37" s="12">
        <v>100.04396431135171</v>
      </c>
    </row>
    <row r="38" spans="1:40">
      <c r="A38" s="1" t="s">
        <v>524</v>
      </c>
      <c r="B38" s="1" t="s">
        <v>555</v>
      </c>
      <c r="F38" s="1">
        <v>37</v>
      </c>
      <c r="G38" s="1" t="s">
        <v>836</v>
      </c>
      <c r="H38" s="1" t="str">
        <f t="shared" si="1"/>
        <v>37종합</v>
      </c>
      <c r="I38" s="12">
        <v>88.791084086592107</v>
      </c>
      <c r="J38" s="12">
        <v>89.185284671679824</v>
      </c>
      <c r="K38" s="12">
        <v>90.161881111085407</v>
      </c>
      <c r="L38" s="12">
        <v>91.539281522396237</v>
      </c>
      <c r="M38" s="12">
        <v>91.731079868014191</v>
      </c>
      <c r="N38" s="12">
        <v>92.167098816077768</v>
      </c>
      <c r="O38" s="12">
        <v>92.60951836246781</v>
      </c>
      <c r="P38" s="12">
        <v>92.94015100856835</v>
      </c>
      <c r="Q38" s="12">
        <v>93.431768199895544</v>
      </c>
      <c r="R38" s="12">
        <v>94.022740646765726</v>
      </c>
      <c r="S38" s="12">
        <v>94.817656205521985</v>
      </c>
      <c r="T38" s="12">
        <v>95.426803901834731</v>
      </c>
      <c r="U38" s="12">
        <v>96.296514319951541</v>
      </c>
      <c r="V38" s="12">
        <v>96.520078266877974</v>
      </c>
      <c r="W38" s="12">
        <v>97.00909042186008</v>
      </c>
      <c r="X38" s="12">
        <v>97.273119957025969</v>
      </c>
      <c r="Y38" s="12">
        <v>97.551838932760205</v>
      </c>
      <c r="Z38" s="12">
        <v>97.790659849925888</v>
      </c>
      <c r="AA38" s="12">
        <v>98.085389101560381</v>
      </c>
      <c r="AB38" s="12">
        <v>98.51591990859221</v>
      </c>
      <c r="AC38" s="12">
        <v>99.108949152148185</v>
      </c>
      <c r="AD38" s="12">
        <v>99.606054602957201</v>
      </c>
      <c r="AE38" s="12">
        <v>100</v>
      </c>
      <c r="AF38" s="12">
        <v>100.34749800625164</v>
      </c>
      <c r="AG38" s="12">
        <v>100.78709917827663</v>
      </c>
      <c r="AH38" s="12">
        <v>101.09892475452756</v>
      </c>
      <c r="AI38" s="12">
        <v>101.54616109178758</v>
      </c>
      <c r="AJ38" s="12">
        <v>102.00521135769975</v>
      </c>
      <c r="AK38" s="12">
        <v>102.45832671987966</v>
      </c>
      <c r="AL38" s="12">
        <v>102.82860794346101</v>
      </c>
      <c r="AM38" s="12">
        <v>103.48940870910739</v>
      </c>
      <c r="AN38" s="12">
        <v>103.81860262281842</v>
      </c>
    </row>
    <row r="39" spans="1:40">
      <c r="A39" s="1" t="s">
        <v>524</v>
      </c>
      <c r="B39" s="1" t="s">
        <v>556</v>
      </c>
      <c r="F39" s="1">
        <v>38</v>
      </c>
      <c r="G39" s="1" t="s">
        <v>836</v>
      </c>
      <c r="H39" s="1" t="str">
        <f t="shared" si="1"/>
        <v>38종합</v>
      </c>
      <c r="I39" s="12">
        <v>85.666282896072374</v>
      </c>
      <c r="J39" s="12">
        <v>87.36419481130811</v>
      </c>
      <c r="K39" s="12">
        <v>89.905992974917382</v>
      </c>
      <c r="L39" s="12">
        <v>93.615755218209543</v>
      </c>
      <c r="M39" s="12">
        <v>94.016682493803415</v>
      </c>
      <c r="N39" s="12">
        <v>94.667463054911082</v>
      </c>
      <c r="O39" s="12">
        <v>95.422628333663383</v>
      </c>
      <c r="P39" s="12">
        <v>96.377674451237937</v>
      </c>
      <c r="Q39" s="12">
        <v>97.862669535664139</v>
      </c>
      <c r="R39" s="12">
        <v>98.928078671948313</v>
      </c>
      <c r="S39" s="12">
        <v>99.715000741757166</v>
      </c>
      <c r="T39" s="12">
        <v>99.713995725127035</v>
      </c>
      <c r="U39" s="12">
        <v>100.14420872058153</v>
      </c>
      <c r="V39" s="12">
        <v>100.2287548302595</v>
      </c>
      <c r="W39" s="12">
        <v>100.35435471483905</v>
      </c>
      <c r="X39" s="12">
        <v>100.5017646880448</v>
      </c>
      <c r="Y39" s="12">
        <v>100.37020279965159</v>
      </c>
      <c r="Z39" s="12">
        <v>100.2403869660445</v>
      </c>
      <c r="AA39" s="12">
        <v>99.934760831742864</v>
      </c>
      <c r="AB39" s="12">
        <v>99.736153737121427</v>
      </c>
      <c r="AC39" s="12">
        <v>99.802534507731849</v>
      </c>
      <c r="AD39" s="12">
        <v>99.887411162819689</v>
      </c>
      <c r="AE39" s="12">
        <v>100</v>
      </c>
      <c r="AF39" s="12">
        <v>100.28517653119924</v>
      </c>
      <c r="AG39" s="12">
        <v>100.65644184068302</v>
      </c>
      <c r="AH39" s="12">
        <v>100.86728556362637</v>
      </c>
      <c r="AI39" s="12">
        <v>101.19773093395894</v>
      </c>
      <c r="AJ39" s="12">
        <v>101.81435370868648</v>
      </c>
      <c r="AK39" s="12">
        <v>102.35918876909605</v>
      </c>
      <c r="AL39" s="12">
        <v>102.65090269294417</v>
      </c>
      <c r="AM39" s="12">
        <v>102.69770755906661</v>
      </c>
      <c r="AN39" s="12">
        <v>102.79877327544611</v>
      </c>
    </row>
    <row r="40" spans="1:40">
      <c r="A40" s="1" t="s">
        <v>524</v>
      </c>
      <c r="B40" s="1" t="s">
        <v>557</v>
      </c>
      <c r="F40" s="1">
        <v>39</v>
      </c>
      <c r="G40" s="1" t="s">
        <v>836</v>
      </c>
      <c r="H40" s="1" t="str">
        <f t="shared" si="1"/>
        <v>39종합</v>
      </c>
      <c r="I40" s="12">
        <v>90.25084873410016</v>
      </c>
      <c r="J40" s="12">
        <v>91.742222911978132</v>
      </c>
      <c r="K40" s="12">
        <v>91.887200351022855</v>
      </c>
      <c r="L40" s="12">
        <v>92.002793068199509</v>
      </c>
      <c r="M40" s="12">
        <v>91.967749499840366</v>
      </c>
      <c r="N40" s="12">
        <v>92.083079490960515</v>
      </c>
      <c r="O40" s="12">
        <v>92.549194575686442</v>
      </c>
      <c r="P40" s="12">
        <v>93.679796637957352</v>
      </c>
      <c r="Q40" s="12">
        <v>93.992308334332847</v>
      </c>
      <c r="R40" s="12">
        <v>94.647657601802948</v>
      </c>
      <c r="S40" s="12">
        <v>95.400168618013723</v>
      </c>
      <c r="T40" s="12">
        <v>95.888659081897174</v>
      </c>
      <c r="U40" s="12">
        <v>97.526788438588639</v>
      </c>
      <c r="V40" s="12">
        <v>98.635024503602935</v>
      </c>
      <c r="W40" s="12">
        <v>98.767445320430937</v>
      </c>
      <c r="X40" s="12">
        <v>98.925749616232622</v>
      </c>
      <c r="Y40" s="12">
        <v>99.988001852070923</v>
      </c>
      <c r="Z40" s="12">
        <v>99.967895218224982</v>
      </c>
      <c r="AA40" s="12">
        <v>99.997276577705634</v>
      </c>
      <c r="AB40" s="12">
        <v>100.01239857329088</v>
      </c>
      <c r="AC40" s="12">
        <v>100.01167087885848</v>
      </c>
      <c r="AD40" s="12">
        <v>100.01357401836846</v>
      </c>
      <c r="AE40" s="12">
        <v>100</v>
      </c>
      <c r="AF40" s="12">
        <v>99.994571471933554</v>
      </c>
      <c r="AG40" s="12">
        <v>100.1144311456778</v>
      </c>
      <c r="AH40" s="12">
        <v>100.17207788069034</v>
      </c>
      <c r="AI40" s="12">
        <v>100.16859699102913</v>
      </c>
      <c r="AJ40" s="12">
        <v>100.20505895125578</v>
      </c>
      <c r="AK40" s="12">
        <v>100.2094643740207</v>
      </c>
      <c r="AL40" s="12">
        <v>100.21355395409061</v>
      </c>
      <c r="AM40" s="12">
        <v>100.21021032221773</v>
      </c>
      <c r="AN40" s="12">
        <v>100.2241859878667</v>
      </c>
    </row>
    <row r="41" spans="1:40">
      <c r="A41" s="1" t="s">
        <v>655</v>
      </c>
      <c r="F41" s="1">
        <v>40</v>
      </c>
      <c r="G41" s="1" t="s">
        <v>836</v>
      </c>
      <c r="H41" s="1" t="str">
        <f t="shared" si="1"/>
        <v>40종합</v>
      </c>
      <c r="I41" s="12">
        <v>88.958970974686125</v>
      </c>
      <c r="J41" s="12">
        <v>90.15999168731787</v>
      </c>
      <c r="K41" s="12">
        <v>91.520321187141249</v>
      </c>
      <c r="L41" s="12">
        <v>93.343397957431421</v>
      </c>
      <c r="M41" s="12">
        <v>93.62750378306805</v>
      </c>
      <c r="N41" s="12">
        <v>94.323183030981127</v>
      </c>
      <c r="O41" s="12">
        <v>94.998898151482493</v>
      </c>
      <c r="P41" s="12">
        <v>95.720849730527164</v>
      </c>
      <c r="Q41" s="12">
        <v>96.705288159197991</v>
      </c>
      <c r="R41" s="12">
        <v>97.422567653052397</v>
      </c>
      <c r="S41" s="12">
        <v>98.172687963208304</v>
      </c>
      <c r="T41" s="12">
        <v>98.372510319829203</v>
      </c>
      <c r="U41" s="12">
        <v>98.821512569747156</v>
      </c>
      <c r="V41" s="12">
        <v>98.842567785222471</v>
      </c>
      <c r="W41" s="12">
        <v>99.096721682396165</v>
      </c>
      <c r="X41" s="12">
        <v>99.298127615229532</v>
      </c>
      <c r="Y41" s="12">
        <v>99.501063609507739</v>
      </c>
      <c r="Z41" s="12">
        <v>99.517379405756202</v>
      </c>
      <c r="AA41" s="12">
        <v>99.41930336980063</v>
      </c>
      <c r="AB41" s="12">
        <v>99.327645971537137</v>
      </c>
      <c r="AC41" s="12">
        <v>99.49020759623491</v>
      </c>
      <c r="AD41" s="12">
        <v>99.729759683376599</v>
      </c>
      <c r="AE41" s="12">
        <v>100</v>
      </c>
      <c r="AF41" s="12">
        <v>100.22948071838356</v>
      </c>
      <c r="AG41" s="12">
        <v>100.41682678159233</v>
      </c>
      <c r="AH41" s="12">
        <v>100.6007051572046</v>
      </c>
      <c r="AI41" s="12">
        <v>100.92710341962898</v>
      </c>
      <c r="AJ41" s="12">
        <v>101.51560107573691</v>
      </c>
      <c r="AK41" s="12">
        <v>101.8748419621827</v>
      </c>
      <c r="AL41" s="12">
        <v>102.21009043981888</v>
      </c>
      <c r="AM41" s="12">
        <v>102.57437386251706</v>
      </c>
      <c r="AN41" s="12">
        <v>102.91933816680199</v>
      </c>
    </row>
    <row r="42" spans="1:40">
      <c r="A42" s="1" t="s">
        <v>523</v>
      </c>
      <c r="F42" s="1">
        <v>41</v>
      </c>
      <c r="G42" s="1" t="s">
        <v>836</v>
      </c>
      <c r="H42" s="1" t="str">
        <f t="shared" si="1"/>
        <v>41종합</v>
      </c>
      <c r="I42" s="12">
        <v>88.210445709014948</v>
      </c>
      <c r="J42" s="12">
        <v>89.652023165830528</v>
      </c>
      <c r="K42" s="12">
        <v>91.514683017428482</v>
      </c>
      <c r="L42" s="12">
        <v>93.201425318326656</v>
      </c>
      <c r="M42" s="12">
        <v>93.376707913079926</v>
      </c>
      <c r="N42" s="12">
        <v>93.969736992033589</v>
      </c>
      <c r="O42" s="12">
        <v>94.728188459486546</v>
      </c>
      <c r="P42" s="12">
        <v>95.818471423480659</v>
      </c>
      <c r="Q42" s="12">
        <v>97.179965298820903</v>
      </c>
      <c r="R42" s="12">
        <v>98.11516577555328</v>
      </c>
      <c r="S42" s="12">
        <v>98.551915383342887</v>
      </c>
      <c r="T42" s="12">
        <v>98.628584728751761</v>
      </c>
      <c r="U42" s="12">
        <v>99.146965385842407</v>
      </c>
      <c r="V42" s="12">
        <v>99.319934542759285</v>
      </c>
      <c r="W42" s="12">
        <v>99.339919123672601</v>
      </c>
      <c r="X42" s="12">
        <v>99.428764264225393</v>
      </c>
      <c r="Y42" s="12">
        <v>99.486036772224509</v>
      </c>
      <c r="Z42" s="12">
        <v>99.486902345698851</v>
      </c>
      <c r="AA42" s="12">
        <v>99.374832612936302</v>
      </c>
      <c r="AB42" s="12">
        <v>99.377946942740778</v>
      </c>
      <c r="AC42" s="12">
        <v>99.556140031837657</v>
      </c>
      <c r="AD42" s="12">
        <v>99.826597361210091</v>
      </c>
      <c r="AE42" s="12">
        <v>100</v>
      </c>
      <c r="AF42" s="12">
        <v>100.18247473633753</v>
      </c>
      <c r="AG42" s="12">
        <v>100.35568117934368</v>
      </c>
      <c r="AH42" s="12">
        <v>100.51109898064649</v>
      </c>
      <c r="AI42" s="12">
        <v>100.80038925978553</v>
      </c>
      <c r="AJ42" s="12">
        <v>101.27198647970081</v>
      </c>
      <c r="AK42" s="12">
        <v>101.57003594911849</v>
      </c>
      <c r="AL42" s="12">
        <v>101.76025276408278</v>
      </c>
      <c r="AM42" s="12">
        <v>101.95958970228338</v>
      </c>
      <c r="AN42" s="12">
        <v>102.29827046250541</v>
      </c>
    </row>
    <row r="43" spans="1:40">
      <c r="A43" s="1" t="s">
        <v>524</v>
      </c>
      <c r="B43" s="1" t="s">
        <v>525</v>
      </c>
      <c r="F43" s="1">
        <v>42</v>
      </c>
      <c r="G43" s="1" t="s">
        <v>836</v>
      </c>
      <c r="H43" s="1" t="str">
        <f t="shared" si="1"/>
        <v>42종합</v>
      </c>
      <c r="I43" s="12">
        <v>91.225591804771099</v>
      </c>
      <c r="J43" s="12">
        <v>92.695873671338106</v>
      </c>
      <c r="K43" s="12">
        <v>93.945586685015201</v>
      </c>
      <c r="L43" s="12">
        <v>94.707050112461658</v>
      </c>
      <c r="M43" s="12">
        <v>94.73708862964618</v>
      </c>
      <c r="N43" s="12">
        <v>95.160214323507674</v>
      </c>
      <c r="O43" s="12">
        <v>95.932597984120576</v>
      </c>
      <c r="P43" s="12">
        <v>97.299280912172875</v>
      </c>
      <c r="Q43" s="12">
        <v>98.813370219425835</v>
      </c>
      <c r="R43" s="12">
        <v>99.671278586352031</v>
      </c>
      <c r="S43" s="12">
        <v>99.853802284773309</v>
      </c>
      <c r="T43" s="12">
        <v>99.758377041963726</v>
      </c>
      <c r="U43" s="12">
        <v>99.689755815229915</v>
      </c>
      <c r="V43" s="12">
        <v>99.748175505141347</v>
      </c>
      <c r="W43" s="12">
        <v>99.754712428194154</v>
      </c>
      <c r="X43" s="12">
        <v>99.472806040252365</v>
      </c>
      <c r="Y43" s="12">
        <v>99.151530968478681</v>
      </c>
      <c r="Z43" s="12">
        <v>98.909696508823473</v>
      </c>
      <c r="AA43" s="12">
        <v>98.556979150487436</v>
      </c>
      <c r="AB43" s="12">
        <v>98.370970003672895</v>
      </c>
      <c r="AC43" s="12">
        <v>98.864865911232684</v>
      </c>
      <c r="AD43" s="12">
        <v>99.531135680589927</v>
      </c>
      <c r="AE43" s="12">
        <v>100</v>
      </c>
      <c r="AF43" s="12">
        <v>100.21123608017095</v>
      </c>
      <c r="AG43" s="12">
        <v>100.5084572076758</v>
      </c>
      <c r="AH43" s="12">
        <v>100.96015576640814</v>
      </c>
      <c r="AI43" s="12">
        <v>101.53511411838538</v>
      </c>
      <c r="AJ43" s="12">
        <v>101.84555829974629</v>
      </c>
      <c r="AK43" s="12">
        <v>102.02641623427668</v>
      </c>
      <c r="AL43" s="12">
        <v>102.15812295917617</v>
      </c>
      <c r="AM43" s="12">
        <v>102.69691266584005</v>
      </c>
      <c r="AN43" s="12">
        <v>103.51144052314882</v>
      </c>
    </row>
    <row r="44" spans="1:40">
      <c r="A44" s="1" t="s">
        <v>524</v>
      </c>
      <c r="B44" s="1" t="s">
        <v>525</v>
      </c>
      <c r="C44" s="1" t="s">
        <v>526</v>
      </c>
      <c r="F44" s="1">
        <v>43</v>
      </c>
      <c r="G44" s="1" t="s">
        <v>836</v>
      </c>
      <c r="H44" s="1" t="str">
        <f t="shared" si="1"/>
        <v>43종합</v>
      </c>
      <c r="I44" s="12">
        <v>91.185440946767557</v>
      </c>
      <c r="J44" s="12">
        <v>92.622116241121702</v>
      </c>
      <c r="K44" s="12">
        <v>93.985177260520786</v>
      </c>
      <c r="L44" s="12">
        <v>94.782446989887049</v>
      </c>
      <c r="M44" s="12">
        <v>94.869667640844071</v>
      </c>
      <c r="N44" s="12">
        <v>95.204596715460994</v>
      </c>
      <c r="O44" s="12">
        <v>95.869287714859155</v>
      </c>
      <c r="P44" s="12">
        <v>97.247879075554593</v>
      </c>
      <c r="Q44" s="12">
        <v>98.847330520725166</v>
      </c>
      <c r="R44" s="12">
        <v>99.69132059389392</v>
      </c>
      <c r="S44" s="12">
        <v>99.925247600470726</v>
      </c>
      <c r="T44" s="12">
        <v>99.843158747096467</v>
      </c>
      <c r="U44" s="12">
        <v>99.730593205383258</v>
      </c>
      <c r="V44" s="12">
        <v>99.775953539887254</v>
      </c>
      <c r="W44" s="12">
        <v>99.839647985732228</v>
      </c>
      <c r="X44" s="12">
        <v>99.640655158521938</v>
      </c>
      <c r="Y44" s="12">
        <v>99.380215053263981</v>
      </c>
      <c r="Z44" s="12">
        <v>99.198090022658391</v>
      </c>
      <c r="AA44" s="12">
        <v>98.957880367486609</v>
      </c>
      <c r="AB44" s="12">
        <v>98.865770751398529</v>
      </c>
      <c r="AC44" s="12">
        <v>99.162935247175952</v>
      </c>
      <c r="AD44" s="12">
        <v>99.699569747797042</v>
      </c>
      <c r="AE44" s="12">
        <v>100</v>
      </c>
      <c r="AF44" s="12">
        <v>100.15297821147202</v>
      </c>
      <c r="AG44" s="12">
        <v>100.35599656249371</v>
      </c>
      <c r="AH44" s="12">
        <v>100.77402543514779</v>
      </c>
      <c r="AI44" s="12">
        <v>101.43752844012704</v>
      </c>
      <c r="AJ44" s="12">
        <v>101.96696089306177</v>
      </c>
      <c r="AK44" s="12">
        <v>102.26056869547848</v>
      </c>
      <c r="AL44" s="12">
        <v>102.44846171356352</v>
      </c>
      <c r="AM44" s="12">
        <v>102.86941737052547</v>
      </c>
      <c r="AN44" s="12">
        <v>103.56147697091099</v>
      </c>
    </row>
    <row r="45" spans="1:40">
      <c r="A45" s="1" t="s">
        <v>524</v>
      </c>
      <c r="B45" s="1" t="s">
        <v>525</v>
      </c>
      <c r="C45" s="1" t="s">
        <v>527</v>
      </c>
      <c r="F45" s="1">
        <v>44</v>
      </c>
      <c r="G45" s="1" t="s">
        <v>836</v>
      </c>
      <c r="H45" s="1" t="str">
        <f t="shared" si="1"/>
        <v>44종합</v>
      </c>
      <c r="U45" s="12">
        <v>99.100293068899703</v>
      </c>
      <c r="V45" s="12">
        <v>99.106052702186176</v>
      </c>
      <c r="W45" s="12">
        <v>99.179889919947485</v>
      </c>
      <c r="X45" s="12">
        <v>99.225032571364594</v>
      </c>
      <c r="Y45" s="12">
        <v>99.195489844971448</v>
      </c>
      <c r="Z45" s="12">
        <v>99.045553074579644</v>
      </c>
      <c r="AA45" s="12">
        <v>98.990542212133562</v>
      </c>
      <c r="AB45" s="12">
        <v>99.084470526540343</v>
      </c>
      <c r="AC45" s="12">
        <v>99.313111326606204</v>
      </c>
      <c r="AD45" s="12">
        <v>99.56659182490705</v>
      </c>
      <c r="AE45" s="12">
        <v>100</v>
      </c>
      <c r="AF45" s="12">
        <v>100.38461787823235</v>
      </c>
      <c r="AG45" s="12">
        <v>100.53790554610143</v>
      </c>
      <c r="AH45" s="12">
        <v>100.71618049502094</v>
      </c>
      <c r="AI45" s="12">
        <v>101.20616499435991</v>
      </c>
      <c r="AJ45" s="12">
        <v>101.92649726448018</v>
      </c>
      <c r="AK45" s="12">
        <v>102.26255904768458</v>
      </c>
      <c r="AL45" s="12">
        <v>102.69043033897962</v>
      </c>
      <c r="AM45" s="12">
        <v>102.97957730972658</v>
      </c>
      <c r="AN45" s="12">
        <v>103.53970374500425</v>
      </c>
    </row>
    <row r="46" spans="1:40">
      <c r="A46" s="1" t="s">
        <v>524</v>
      </c>
      <c r="B46" s="1" t="s">
        <v>525</v>
      </c>
      <c r="D46" s="1" t="s">
        <v>558</v>
      </c>
      <c r="F46" s="1">
        <v>45</v>
      </c>
      <c r="G46" s="1" t="s">
        <v>836</v>
      </c>
      <c r="H46" s="1" t="str">
        <f t="shared" si="1"/>
        <v>45종합</v>
      </c>
      <c r="I46" s="12">
        <v>93.531278995405884</v>
      </c>
      <c r="J46" s="12">
        <v>94.158193452826438</v>
      </c>
      <c r="K46" s="12">
        <v>94.740536511622352</v>
      </c>
      <c r="L46" s="12">
        <v>95.043047345448002</v>
      </c>
      <c r="M46" s="12">
        <v>95.929770282927223</v>
      </c>
      <c r="N46" s="12">
        <v>96.110803991888972</v>
      </c>
      <c r="O46" s="12">
        <v>96.280877684989193</v>
      </c>
      <c r="P46" s="12">
        <v>96.603783647154685</v>
      </c>
      <c r="Q46" s="12">
        <v>97.681410875540536</v>
      </c>
      <c r="R46" s="12">
        <v>98.974586043821233</v>
      </c>
      <c r="S46" s="12">
        <v>99.521567307862028</v>
      </c>
      <c r="T46" s="12">
        <v>99.572816544397668</v>
      </c>
      <c r="U46" s="12">
        <v>99.572816544397682</v>
      </c>
      <c r="V46" s="12">
        <v>99.572816544397682</v>
      </c>
      <c r="W46" s="12">
        <v>99.572816544397682</v>
      </c>
      <c r="X46" s="12">
        <v>99.63832120875685</v>
      </c>
      <c r="Y46" s="12">
        <v>99.63832120875685</v>
      </c>
      <c r="Z46" s="12">
        <v>99.791768578234368</v>
      </c>
      <c r="AA46" s="12">
        <v>99.806827611534501</v>
      </c>
      <c r="AB46" s="12">
        <v>99.833434965775382</v>
      </c>
      <c r="AC46" s="12">
        <v>99.908424501769176</v>
      </c>
      <c r="AD46" s="12">
        <v>99.976619519671104</v>
      </c>
      <c r="AE46" s="12">
        <v>100</v>
      </c>
      <c r="AF46" s="12">
        <v>100.05636999032357</v>
      </c>
      <c r="AG46" s="12">
        <v>100.07975374995848</v>
      </c>
      <c r="AH46" s="12">
        <v>100.10303158352289</v>
      </c>
      <c r="AI46" s="12">
        <v>100.44602205481191</v>
      </c>
      <c r="AJ46" s="12">
        <v>100.99168267160088</v>
      </c>
      <c r="AK46" s="12">
        <v>101.26884327524357</v>
      </c>
      <c r="AL46" s="12">
        <v>101.62532919555893</v>
      </c>
      <c r="AM46" s="12">
        <v>101.89278991441788</v>
      </c>
      <c r="AN46" s="12">
        <v>102.26236927621422</v>
      </c>
    </row>
    <row r="47" spans="1:40">
      <c r="A47" s="1" t="s">
        <v>524</v>
      </c>
      <c r="B47" s="1" t="s">
        <v>525</v>
      </c>
      <c r="D47" s="1" t="s">
        <v>559</v>
      </c>
      <c r="F47" s="1">
        <v>46</v>
      </c>
      <c r="G47" s="1" t="s">
        <v>836</v>
      </c>
      <c r="H47" s="1" t="str">
        <f t="shared" si="1"/>
        <v>46종합</v>
      </c>
      <c r="I47" s="12">
        <v>92.573598979307079</v>
      </c>
      <c r="J47" s="12">
        <v>93.503861295542336</v>
      </c>
      <c r="K47" s="12">
        <v>94.723326450822498</v>
      </c>
      <c r="L47" s="12">
        <v>96.588351263944745</v>
      </c>
      <c r="M47" s="12">
        <v>97.135766842156443</v>
      </c>
      <c r="N47" s="12">
        <v>97.243009243473907</v>
      </c>
      <c r="O47" s="12">
        <v>98.148235163056697</v>
      </c>
      <c r="P47" s="12">
        <v>98.933876207386135</v>
      </c>
      <c r="Q47" s="12">
        <v>99.618443951128668</v>
      </c>
      <c r="R47" s="12">
        <v>100.05619720067317</v>
      </c>
      <c r="S47" s="12">
        <v>100.05376123399647</v>
      </c>
      <c r="T47" s="12">
        <v>99.813644720189359</v>
      </c>
      <c r="U47" s="12">
        <v>99.813644720189359</v>
      </c>
      <c r="V47" s="12">
        <v>99.813644720189359</v>
      </c>
      <c r="W47" s="12">
        <v>99.859064637525876</v>
      </c>
      <c r="X47" s="12">
        <v>99.859064637525876</v>
      </c>
      <c r="Y47" s="12">
        <v>99.576952646335542</v>
      </c>
      <c r="Z47" s="12">
        <v>98.706939525562092</v>
      </c>
      <c r="AA47" s="12">
        <v>98.541083477538137</v>
      </c>
      <c r="AB47" s="12">
        <v>98.529785368807765</v>
      </c>
      <c r="AC47" s="12">
        <v>98.578036645132414</v>
      </c>
      <c r="AD47" s="12">
        <v>98.814202864912431</v>
      </c>
      <c r="AE47" s="12">
        <v>100</v>
      </c>
      <c r="AF47" s="12">
        <v>100.55901985334243</v>
      </c>
      <c r="AG47" s="12">
        <v>100.71823732148243</v>
      </c>
      <c r="AH47" s="12">
        <v>101.09440351219703</v>
      </c>
      <c r="AI47" s="12">
        <v>102.08091554081314</v>
      </c>
      <c r="AJ47" s="12">
        <v>102.98221204752278</v>
      </c>
      <c r="AK47" s="12">
        <v>103.29079676832929</v>
      </c>
      <c r="AL47" s="12">
        <v>103.47745794873788</v>
      </c>
      <c r="AM47" s="12">
        <v>103.93770504845239</v>
      </c>
      <c r="AN47" s="12">
        <v>104.79996065270802</v>
      </c>
    </row>
    <row r="48" spans="1:40">
      <c r="A48" s="1" t="s">
        <v>524</v>
      </c>
      <c r="B48" s="1" t="s">
        <v>525</v>
      </c>
      <c r="D48" s="1" t="s">
        <v>560</v>
      </c>
      <c r="F48" s="1">
        <v>47</v>
      </c>
      <c r="G48" s="1" t="s">
        <v>836</v>
      </c>
      <c r="H48" s="1" t="str">
        <f t="shared" si="1"/>
        <v>47종합</v>
      </c>
      <c r="I48" s="12">
        <v>91.707544146321027</v>
      </c>
      <c r="J48" s="12">
        <v>92.550355479517521</v>
      </c>
      <c r="K48" s="12">
        <v>93.591002059471634</v>
      </c>
      <c r="L48" s="12">
        <v>95.074155940503957</v>
      </c>
      <c r="M48" s="12">
        <v>95.250948504722828</v>
      </c>
      <c r="N48" s="12">
        <v>95.915843518906271</v>
      </c>
      <c r="O48" s="12">
        <v>96.210077170528024</v>
      </c>
      <c r="P48" s="12">
        <v>96.711594488448924</v>
      </c>
      <c r="Q48" s="12">
        <v>98.147354676132053</v>
      </c>
      <c r="R48" s="12">
        <v>98.289169623188101</v>
      </c>
      <c r="S48" s="12">
        <v>98.51618915726705</v>
      </c>
      <c r="T48" s="12">
        <v>98.475584534853624</v>
      </c>
      <c r="U48" s="12">
        <v>98.475584534853624</v>
      </c>
      <c r="V48" s="12">
        <v>98.487638691747208</v>
      </c>
      <c r="W48" s="12">
        <v>98.622505312171143</v>
      </c>
      <c r="X48" s="12">
        <v>98.673821558814893</v>
      </c>
      <c r="Y48" s="12">
        <v>98.734724058119539</v>
      </c>
      <c r="Z48" s="12">
        <v>98.699983686728075</v>
      </c>
      <c r="AA48" s="12">
        <v>98.647584678493317</v>
      </c>
      <c r="AB48" s="12">
        <v>98.832252780217331</v>
      </c>
      <c r="AC48" s="12">
        <v>99.242130890872701</v>
      </c>
      <c r="AD48" s="12">
        <v>99.626105636527896</v>
      </c>
      <c r="AE48" s="12">
        <v>100</v>
      </c>
      <c r="AF48" s="12">
        <v>100.5197271579469</v>
      </c>
      <c r="AG48" s="12">
        <v>100.75646187750718</v>
      </c>
      <c r="AH48" s="12">
        <v>100.94473368897327</v>
      </c>
      <c r="AI48" s="12">
        <v>101.29992254386917</v>
      </c>
      <c r="AJ48" s="12">
        <v>102.05215510218055</v>
      </c>
      <c r="AK48" s="12">
        <v>102.44032980093468</v>
      </c>
      <c r="AL48" s="12">
        <v>103.02871631058048</v>
      </c>
      <c r="AM48" s="12">
        <v>103.25226332396016</v>
      </c>
      <c r="AN48" s="12">
        <v>103.79885714367114</v>
      </c>
    </row>
    <row r="49" spans="1:40">
      <c r="A49" s="1" t="s">
        <v>524</v>
      </c>
      <c r="B49" s="1" t="s">
        <v>525</v>
      </c>
      <c r="C49" s="1" t="s">
        <v>528</v>
      </c>
      <c r="F49" s="1">
        <v>48</v>
      </c>
      <c r="G49" s="1" t="s">
        <v>836</v>
      </c>
      <c r="H49" s="1" t="str">
        <f t="shared" si="1"/>
        <v>48종합</v>
      </c>
      <c r="U49" s="12">
        <v>100.34653790356035</v>
      </c>
      <c r="V49" s="12">
        <v>100.35512800980722</v>
      </c>
      <c r="W49" s="12">
        <v>100.40529072904438</v>
      </c>
      <c r="X49" s="12">
        <v>100.00247738540092</v>
      </c>
      <c r="Y49" s="12">
        <v>99.600989260324212</v>
      </c>
      <c r="Z49" s="12">
        <v>99.373414650941996</v>
      </c>
      <c r="AA49" s="12">
        <v>99.080365826509038</v>
      </c>
      <c r="AB49" s="12">
        <v>98.903177102818034</v>
      </c>
      <c r="AC49" s="12">
        <v>99.172867081987476</v>
      </c>
      <c r="AD49" s="12">
        <v>99.708111033674186</v>
      </c>
      <c r="AE49" s="12">
        <v>100</v>
      </c>
      <c r="AF49" s="12">
        <v>100.1257677601276</v>
      </c>
      <c r="AG49" s="12">
        <v>100.38813779687119</v>
      </c>
      <c r="AH49" s="12">
        <v>100.92082722767144</v>
      </c>
      <c r="AI49" s="12">
        <v>101.66813241188211</v>
      </c>
      <c r="AJ49" s="12">
        <v>102.0872493801712</v>
      </c>
      <c r="AK49" s="12">
        <v>102.3883471581549</v>
      </c>
      <c r="AL49" s="12">
        <v>102.45868114796681</v>
      </c>
      <c r="AM49" s="12">
        <v>102.9788757615667</v>
      </c>
      <c r="AN49" s="12">
        <v>103.68136723913217</v>
      </c>
    </row>
    <row r="50" spans="1:40">
      <c r="A50" s="1" t="s">
        <v>524</v>
      </c>
      <c r="B50" s="1" t="s">
        <v>525</v>
      </c>
      <c r="D50" s="1" t="s">
        <v>561</v>
      </c>
      <c r="F50" s="1">
        <v>49</v>
      </c>
      <c r="G50" s="1" t="s">
        <v>836</v>
      </c>
      <c r="H50" s="1" t="str">
        <f t="shared" si="1"/>
        <v>49종합</v>
      </c>
      <c r="I50" s="12">
        <v>89.787434307145176</v>
      </c>
      <c r="J50" s="12">
        <v>92.349175736518362</v>
      </c>
      <c r="K50" s="12">
        <v>93.856165562039465</v>
      </c>
      <c r="L50" s="12">
        <v>95.212434622776414</v>
      </c>
      <c r="M50" s="12">
        <v>94.671306146479694</v>
      </c>
      <c r="N50" s="12">
        <v>94.678622312768042</v>
      </c>
      <c r="O50" s="12">
        <v>95.401248359078878</v>
      </c>
      <c r="P50" s="12">
        <v>96.835419687811708</v>
      </c>
      <c r="Q50" s="12">
        <v>98.197428858133065</v>
      </c>
      <c r="R50" s="12">
        <v>99.30439521354981</v>
      </c>
      <c r="S50" s="12">
        <v>99.64288301975931</v>
      </c>
      <c r="T50" s="12">
        <v>99.580295370171413</v>
      </c>
      <c r="U50" s="12">
        <v>98.767981598736682</v>
      </c>
      <c r="V50" s="12">
        <v>98.223709479613689</v>
      </c>
      <c r="W50" s="12">
        <v>98.34946903400116</v>
      </c>
      <c r="X50" s="12">
        <v>97.946723274314635</v>
      </c>
      <c r="Y50" s="12">
        <v>97.632943387118999</v>
      </c>
      <c r="Z50" s="12">
        <v>98.277089799539596</v>
      </c>
      <c r="AA50" s="12">
        <v>98.242122828464062</v>
      </c>
      <c r="AB50" s="12">
        <v>98.397614476951986</v>
      </c>
      <c r="AC50" s="12">
        <v>98.769604552531504</v>
      </c>
      <c r="AD50" s="12">
        <v>99.599445237879095</v>
      </c>
      <c r="AE50" s="12">
        <v>100</v>
      </c>
      <c r="AF50" s="12">
        <v>99.920648217353119</v>
      </c>
      <c r="AG50" s="12">
        <v>100.71333834525431</v>
      </c>
      <c r="AH50" s="12">
        <v>102.22162433476178</v>
      </c>
      <c r="AI50" s="12">
        <v>103.5455564590891</v>
      </c>
      <c r="AJ50" s="12">
        <v>104.55916243050601</v>
      </c>
      <c r="AK50" s="12">
        <v>104.79020181779481</v>
      </c>
      <c r="AL50" s="12">
        <v>105.03095653472805</v>
      </c>
      <c r="AM50" s="12">
        <v>105.26264266625249</v>
      </c>
      <c r="AN50" s="12">
        <v>106.27099649012281</v>
      </c>
    </row>
    <row r="51" spans="1:40">
      <c r="A51" s="1" t="s">
        <v>524</v>
      </c>
      <c r="B51" s="1" t="s">
        <v>525</v>
      </c>
      <c r="D51" s="1" t="s">
        <v>562</v>
      </c>
      <c r="F51" s="1">
        <v>50</v>
      </c>
      <c r="G51" s="1" t="s">
        <v>836</v>
      </c>
      <c r="H51" s="1" t="str">
        <f t="shared" si="1"/>
        <v>50종합</v>
      </c>
      <c r="I51" s="12">
        <v>88.492696397485304</v>
      </c>
      <c r="J51" s="12">
        <v>90.060646076846297</v>
      </c>
      <c r="K51" s="12">
        <v>91.842605090295223</v>
      </c>
      <c r="L51" s="12">
        <v>92.608104483827319</v>
      </c>
      <c r="M51" s="12">
        <v>92.780388902950165</v>
      </c>
      <c r="N51" s="12">
        <v>93.252985831233019</v>
      </c>
      <c r="O51" s="12">
        <v>93.58026536970263</v>
      </c>
      <c r="P51" s="12">
        <v>97.232444738992868</v>
      </c>
      <c r="Q51" s="12">
        <v>98.427730363976934</v>
      </c>
      <c r="R51" s="12">
        <v>99.227001479643135</v>
      </c>
      <c r="S51" s="12">
        <v>99.324955289990228</v>
      </c>
      <c r="T51" s="12">
        <v>99.317148222417813</v>
      </c>
      <c r="U51" s="12">
        <v>99.113710346256255</v>
      </c>
      <c r="V51" s="12">
        <v>99.113710346256255</v>
      </c>
      <c r="W51" s="12">
        <v>99.362321727307204</v>
      </c>
      <c r="X51" s="12">
        <v>99.272469762275932</v>
      </c>
      <c r="Y51" s="12">
        <v>99.205251572597533</v>
      </c>
      <c r="Z51" s="12">
        <v>99.344739624332377</v>
      </c>
      <c r="AA51" s="12">
        <v>99.347260831681155</v>
      </c>
      <c r="AB51" s="12">
        <v>99.198727704923925</v>
      </c>
      <c r="AC51" s="12">
        <v>99.31807556966136</v>
      </c>
      <c r="AD51" s="12">
        <v>99.633690067918465</v>
      </c>
      <c r="AE51" s="12">
        <v>100</v>
      </c>
      <c r="AF51" s="12">
        <v>100.01190762895695</v>
      </c>
      <c r="AG51" s="12">
        <v>100.02682457424974</v>
      </c>
      <c r="AH51" s="12">
        <v>100.54123335193812</v>
      </c>
      <c r="AI51" s="12">
        <v>100.76837860190975</v>
      </c>
      <c r="AJ51" s="12">
        <v>101.52151350125705</v>
      </c>
      <c r="AK51" s="12">
        <v>102.40372646791209</v>
      </c>
      <c r="AL51" s="12">
        <v>102.56424971832499</v>
      </c>
      <c r="AM51" s="12">
        <v>103.99775569196477</v>
      </c>
      <c r="AN51" s="12">
        <v>104.55803304658042</v>
      </c>
    </row>
    <row r="52" spans="1:40">
      <c r="A52" s="1" t="s">
        <v>524</v>
      </c>
      <c r="B52" s="1" t="s">
        <v>525</v>
      </c>
      <c r="D52" s="1" t="s">
        <v>563</v>
      </c>
      <c r="F52" s="1">
        <v>51</v>
      </c>
      <c r="G52" s="1" t="s">
        <v>836</v>
      </c>
      <c r="H52" s="1" t="str">
        <f t="shared" si="1"/>
        <v>51종합</v>
      </c>
      <c r="I52" s="12">
        <v>91.507800635467589</v>
      </c>
      <c r="J52" s="12">
        <v>92.168124339097687</v>
      </c>
      <c r="K52" s="12">
        <v>93.965199310066168</v>
      </c>
      <c r="L52" s="12">
        <v>94.512865264587845</v>
      </c>
      <c r="M52" s="12">
        <v>94.361899786590527</v>
      </c>
      <c r="N52" s="12">
        <v>95.101603265806204</v>
      </c>
      <c r="O52" s="12">
        <v>95.804652497039527</v>
      </c>
      <c r="P52" s="12">
        <v>98.155674837590027</v>
      </c>
      <c r="Q52" s="12">
        <v>99.904352019532723</v>
      </c>
      <c r="R52" s="12">
        <v>100.93483198164712</v>
      </c>
      <c r="S52" s="12">
        <v>100.91803381675035</v>
      </c>
      <c r="T52" s="12">
        <v>100.8598442239514</v>
      </c>
      <c r="U52" s="12">
        <v>100.33259075589167</v>
      </c>
      <c r="V52" s="12">
        <v>100.38366448459021</v>
      </c>
      <c r="W52" s="12">
        <v>100.33855712175719</v>
      </c>
      <c r="X52" s="12">
        <v>100.04868771056795</v>
      </c>
      <c r="Y52" s="12">
        <v>99.561660033268666</v>
      </c>
      <c r="Z52" s="12">
        <v>99.45360220626587</v>
      </c>
      <c r="AA52" s="12">
        <v>99.356709222867067</v>
      </c>
      <c r="AB52" s="12">
        <v>98.850352026370558</v>
      </c>
      <c r="AC52" s="12">
        <v>98.867706676001049</v>
      </c>
      <c r="AD52" s="12">
        <v>99.463463653092489</v>
      </c>
      <c r="AE52" s="12">
        <v>100</v>
      </c>
      <c r="AF52" s="12">
        <v>100.09446743597439</v>
      </c>
      <c r="AG52" s="12">
        <v>100.24648577232517</v>
      </c>
      <c r="AH52" s="12">
        <v>101.13408681707914</v>
      </c>
      <c r="AI52" s="12">
        <v>101.94480087685631</v>
      </c>
      <c r="AJ52" s="12">
        <v>101.88254169352638</v>
      </c>
      <c r="AK52" s="12">
        <v>102.15236723417871</v>
      </c>
      <c r="AL52" s="12">
        <v>102.27518186861563</v>
      </c>
      <c r="AM52" s="12">
        <v>102.61234441110054</v>
      </c>
      <c r="AN52" s="12">
        <v>102.96856994815266</v>
      </c>
    </row>
    <row r="53" spans="1:40">
      <c r="A53" s="1" t="s">
        <v>524</v>
      </c>
      <c r="B53" s="1" t="s">
        <v>525</v>
      </c>
      <c r="D53" s="1" t="s">
        <v>564</v>
      </c>
      <c r="F53" s="1">
        <v>52</v>
      </c>
      <c r="G53" s="1" t="s">
        <v>836</v>
      </c>
      <c r="H53" s="1" t="str">
        <f t="shared" si="1"/>
        <v>52종합</v>
      </c>
      <c r="I53" s="12">
        <v>91.323311574437682</v>
      </c>
      <c r="J53" s="12">
        <v>93.313313941998288</v>
      </c>
      <c r="K53" s="12">
        <v>93.260067790521845</v>
      </c>
      <c r="L53" s="12">
        <v>94.085468215679114</v>
      </c>
      <c r="M53" s="12">
        <v>93.960633265014508</v>
      </c>
      <c r="N53" s="12">
        <v>94.210179434208612</v>
      </c>
      <c r="O53" s="12">
        <v>94.818018604326383</v>
      </c>
      <c r="P53" s="12">
        <v>96.676082284500254</v>
      </c>
      <c r="Q53" s="12">
        <v>98.310255627036028</v>
      </c>
      <c r="R53" s="12">
        <v>98.966808938470862</v>
      </c>
      <c r="S53" s="12">
        <v>99.10771615246712</v>
      </c>
      <c r="T53" s="12">
        <v>99.138342540766644</v>
      </c>
      <c r="U53" s="12">
        <v>99.149264669720225</v>
      </c>
      <c r="V53" s="12">
        <v>99.183094580994194</v>
      </c>
      <c r="W53" s="12">
        <v>100.60440931364043</v>
      </c>
      <c r="X53" s="12">
        <v>99.794999500310311</v>
      </c>
      <c r="Y53" s="12">
        <v>99.642600965882551</v>
      </c>
      <c r="Z53" s="12">
        <v>99.551951889994996</v>
      </c>
      <c r="AA53" s="12">
        <v>99.265733356855307</v>
      </c>
      <c r="AB53" s="12">
        <v>99.189263464360891</v>
      </c>
      <c r="AC53" s="12">
        <v>99.406865258622716</v>
      </c>
      <c r="AD53" s="12">
        <v>100.12147163048198</v>
      </c>
      <c r="AE53" s="12">
        <v>100</v>
      </c>
      <c r="AF53" s="12">
        <v>99.950672582103167</v>
      </c>
      <c r="AG53" s="12">
        <v>99.73255367145704</v>
      </c>
      <c r="AH53" s="12">
        <v>99.899224911274374</v>
      </c>
      <c r="AI53" s="12">
        <v>101.50242008679515</v>
      </c>
      <c r="AJ53" s="12">
        <v>101.51350132667156</v>
      </c>
      <c r="AK53" s="12">
        <v>101.86058712993812</v>
      </c>
      <c r="AL53" s="12">
        <v>101.86241200487405</v>
      </c>
      <c r="AM53" s="12">
        <v>103.07983048350395</v>
      </c>
      <c r="AN53" s="12">
        <v>104.15807404776534</v>
      </c>
    </row>
    <row r="54" spans="1:40">
      <c r="A54" s="1" t="s">
        <v>524</v>
      </c>
      <c r="B54" s="1" t="s">
        <v>525</v>
      </c>
      <c r="D54" s="1" t="s">
        <v>565</v>
      </c>
      <c r="F54" s="1">
        <v>53</v>
      </c>
      <c r="G54" s="1" t="s">
        <v>836</v>
      </c>
      <c r="H54" s="1" t="str">
        <f t="shared" si="1"/>
        <v>53종합</v>
      </c>
      <c r="I54" s="12">
        <v>90.733285939589678</v>
      </c>
      <c r="J54" s="12">
        <v>91.883848314110537</v>
      </c>
      <c r="K54" s="12">
        <v>93.471695405689289</v>
      </c>
      <c r="L54" s="12">
        <v>94.47183027139711</v>
      </c>
      <c r="M54" s="12">
        <v>94.910975467852424</v>
      </c>
      <c r="N54" s="12">
        <v>95.184661392879903</v>
      </c>
      <c r="O54" s="12">
        <v>95.784539137020801</v>
      </c>
      <c r="P54" s="12">
        <v>96.657395584461668</v>
      </c>
      <c r="Q54" s="12">
        <v>98.146588201432181</v>
      </c>
      <c r="R54" s="12">
        <v>99.272016748688841</v>
      </c>
      <c r="S54" s="12">
        <v>99.467607802458545</v>
      </c>
      <c r="T54" s="12">
        <v>98.962134552447083</v>
      </c>
      <c r="U54" s="12">
        <v>99.702658551911085</v>
      </c>
      <c r="V54" s="12">
        <v>99.569167647030127</v>
      </c>
      <c r="W54" s="12">
        <v>99.624608706236614</v>
      </c>
      <c r="X54" s="12">
        <v>99.606296323641217</v>
      </c>
      <c r="Y54" s="12">
        <v>100.0310087412921</v>
      </c>
      <c r="Z54" s="12">
        <v>100.09689663169625</v>
      </c>
      <c r="AA54" s="12">
        <v>99.873116168515523</v>
      </c>
      <c r="AB54" s="12">
        <v>99.919797231296769</v>
      </c>
      <c r="AC54" s="12">
        <v>100.00594093557461</v>
      </c>
      <c r="AD54" s="12">
        <v>100</v>
      </c>
      <c r="AE54" s="12">
        <v>100</v>
      </c>
      <c r="AF54" s="12">
        <v>100.01670321326979</v>
      </c>
      <c r="AG54" s="12">
        <v>100.01138783175503</v>
      </c>
      <c r="AH54" s="12">
        <v>100.14960349662809</v>
      </c>
      <c r="AI54" s="12">
        <v>100.64096775280511</v>
      </c>
      <c r="AJ54" s="12">
        <v>101.23066808273239</v>
      </c>
      <c r="AK54" s="12">
        <v>101.86705440912181</v>
      </c>
      <c r="AL54" s="12">
        <v>102.14884808185319</v>
      </c>
      <c r="AM54" s="12">
        <v>102.50863389695049</v>
      </c>
      <c r="AN54" s="12">
        <v>102.86527803520144</v>
      </c>
    </row>
    <row r="55" spans="1:40">
      <c r="A55" s="1" t="s">
        <v>524</v>
      </c>
      <c r="B55" s="1" t="s">
        <v>525</v>
      </c>
      <c r="D55" s="1" t="s">
        <v>566</v>
      </c>
      <c r="F55" s="1">
        <v>54</v>
      </c>
      <c r="G55" s="1" t="s">
        <v>836</v>
      </c>
      <c r="H55" s="1" t="str">
        <f t="shared" si="1"/>
        <v>54종합</v>
      </c>
      <c r="I55" s="12">
        <v>92.032935514263698</v>
      </c>
      <c r="J55" s="12">
        <v>93.141466934498951</v>
      </c>
      <c r="K55" s="12">
        <v>94.634338578364563</v>
      </c>
      <c r="L55" s="12">
        <v>95.508585757096469</v>
      </c>
      <c r="M55" s="12">
        <v>95.711037195819273</v>
      </c>
      <c r="N55" s="12">
        <v>95.792016483951443</v>
      </c>
      <c r="O55" s="12">
        <v>96.223252871064659</v>
      </c>
      <c r="P55" s="12">
        <v>97.511571740001386</v>
      </c>
      <c r="Q55" s="12">
        <v>98.580225932056749</v>
      </c>
      <c r="R55" s="12">
        <v>99.197224519473536</v>
      </c>
      <c r="S55" s="12">
        <v>99.322042192906196</v>
      </c>
      <c r="T55" s="12">
        <v>99.347190488793558</v>
      </c>
      <c r="U55" s="12">
        <v>99.255807981601365</v>
      </c>
      <c r="V55" s="12">
        <v>99.347837659137525</v>
      </c>
      <c r="W55" s="12">
        <v>98.121122631868332</v>
      </c>
      <c r="X55" s="12">
        <v>98.61840885483204</v>
      </c>
      <c r="Y55" s="12">
        <v>98.595098806990407</v>
      </c>
      <c r="Z55" s="12">
        <v>98.749475390479063</v>
      </c>
      <c r="AA55" s="12">
        <v>98.708565479151275</v>
      </c>
      <c r="AB55" s="12">
        <v>98.516397922630048</v>
      </c>
      <c r="AC55" s="12">
        <v>98.640883593346388</v>
      </c>
      <c r="AD55" s="12">
        <v>99.519916901456696</v>
      </c>
      <c r="AE55" s="12">
        <v>100</v>
      </c>
      <c r="AF55" s="12">
        <v>100.48791876944738</v>
      </c>
      <c r="AG55" s="12">
        <v>100.96115957677543</v>
      </c>
      <c r="AH55" s="12">
        <v>101.51566861916706</v>
      </c>
      <c r="AI55" s="12">
        <v>102.63484121508304</v>
      </c>
      <c r="AJ55" s="12">
        <v>103.22916934073452</v>
      </c>
      <c r="AK55" s="12">
        <v>103.51482209373879</v>
      </c>
      <c r="AL55" s="12">
        <v>103.67434887705274</v>
      </c>
      <c r="AM55" s="12">
        <v>104.10218076153492</v>
      </c>
      <c r="AN55" s="12">
        <v>104.70957323225667</v>
      </c>
    </row>
    <row r="56" spans="1:40">
      <c r="A56" s="1" t="s">
        <v>524</v>
      </c>
      <c r="B56" s="1" t="s">
        <v>525</v>
      </c>
      <c r="D56" s="1" t="s">
        <v>567</v>
      </c>
      <c r="F56" s="1">
        <v>55</v>
      </c>
      <c r="G56" s="1" t="s">
        <v>836</v>
      </c>
      <c r="H56" s="1" t="str">
        <f t="shared" si="1"/>
        <v>55종합</v>
      </c>
      <c r="I56" s="12">
        <v>90.664488303824925</v>
      </c>
      <c r="J56" s="12">
        <v>92.171380062504042</v>
      </c>
      <c r="K56" s="12">
        <v>93.912471927927939</v>
      </c>
      <c r="L56" s="12">
        <v>94.811616948828828</v>
      </c>
      <c r="M56" s="12">
        <v>94.795500275919466</v>
      </c>
      <c r="N56" s="12">
        <v>95.448215352482549</v>
      </c>
      <c r="O56" s="12">
        <v>96.22864293934245</v>
      </c>
      <c r="P56" s="12">
        <v>97.726331865547479</v>
      </c>
      <c r="Q56" s="12">
        <v>99.814702700853275</v>
      </c>
      <c r="R56" s="12">
        <v>100.86579445050162</v>
      </c>
      <c r="S56" s="12">
        <v>101.27888574325958</v>
      </c>
      <c r="T56" s="12">
        <v>101.01246742514101</v>
      </c>
      <c r="U56" s="12">
        <v>100.48621890298028</v>
      </c>
      <c r="V56" s="12">
        <v>100.46839306151836</v>
      </c>
      <c r="W56" s="12">
        <v>100.51357795372324</v>
      </c>
      <c r="X56" s="12">
        <v>100.6454846459331</v>
      </c>
      <c r="Y56" s="12">
        <v>100.5876985986241</v>
      </c>
      <c r="Z56" s="12">
        <v>100.15511931856314</v>
      </c>
      <c r="AA56" s="12">
        <v>99.800748756248382</v>
      </c>
      <c r="AB56" s="12">
        <v>99.18673407217517</v>
      </c>
      <c r="AC56" s="12">
        <v>99.413343232869622</v>
      </c>
      <c r="AD56" s="12">
        <v>99.774358478890051</v>
      </c>
      <c r="AE56" s="12">
        <v>100</v>
      </c>
      <c r="AF56" s="12">
        <v>100.47999709399286</v>
      </c>
      <c r="AG56" s="12">
        <v>101.07618348731975</v>
      </c>
      <c r="AH56" s="12">
        <v>101.6472409693795</v>
      </c>
      <c r="AI56" s="12">
        <v>101.85354415069654</v>
      </c>
      <c r="AJ56" s="12">
        <v>102.13390190312927</v>
      </c>
      <c r="AK56" s="12">
        <v>102.19629008155758</v>
      </c>
      <c r="AL56" s="12">
        <v>102.11368370857268</v>
      </c>
      <c r="AM56" s="12">
        <v>102.22795811900592</v>
      </c>
      <c r="AN56" s="12">
        <v>102.81588178347505</v>
      </c>
    </row>
    <row r="57" spans="1:40">
      <c r="A57" s="1" t="s">
        <v>524</v>
      </c>
      <c r="B57" s="1" t="s">
        <v>525</v>
      </c>
      <c r="D57" s="1" t="s">
        <v>568</v>
      </c>
      <c r="F57" s="1">
        <v>56</v>
      </c>
      <c r="G57" s="1" t="s">
        <v>836</v>
      </c>
      <c r="H57" s="1" t="str">
        <f t="shared" si="1"/>
        <v>56종합</v>
      </c>
      <c r="I57" s="12">
        <v>91.512268936450781</v>
      </c>
      <c r="J57" s="12">
        <v>93.465055813971418</v>
      </c>
      <c r="K57" s="12">
        <v>95.879651685201893</v>
      </c>
      <c r="L57" s="12">
        <v>96.322589847352916</v>
      </c>
      <c r="M57" s="12">
        <v>96.737312329448514</v>
      </c>
      <c r="N57" s="12">
        <v>96.780652872291739</v>
      </c>
      <c r="O57" s="12">
        <v>98.02278541984343</v>
      </c>
      <c r="P57" s="12">
        <v>99.591287563025389</v>
      </c>
      <c r="Q57" s="12">
        <v>102.29515837237932</v>
      </c>
      <c r="R57" s="12">
        <v>103.60040716284193</v>
      </c>
      <c r="S57" s="12">
        <v>103.90923549286512</v>
      </c>
      <c r="T57" s="12">
        <v>103.61854717700915</v>
      </c>
      <c r="U57" s="12">
        <v>103.19302173559629</v>
      </c>
      <c r="V57" s="12">
        <v>103.52826611044622</v>
      </c>
      <c r="W57" s="12">
        <v>103.20628964653349</v>
      </c>
      <c r="X57" s="12">
        <v>101.85678894465198</v>
      </c>
      <c r="Y57" s="12">
        <v>100.17319987444513</v>
      </c>
      <c r="Z57" s="12">
        <v>98.977800464180945</v>
      </c>
      <c r="AA57" s="12">
        <v>98.21000565935671</v>
      </c>
      <c r="AB57" s="12">
        <v>98.064635339975595</v>
      </c>
      <c r="AC57" s="12">
        <v>98.737304437103376</v>
      </c>
      <c r="AD57" s="12">
        <v>99.501331650505847</v>
      </c>
      <c r="AE57" s="12">
        <v>100</v>
      </c>
      <c r="AF57" s="12">
        <v>100.14485821908492</v>
      </c>
      <c r="AG57" s="12">
        <v>100.5517922326149</v>
      </c>
      <c r="AH57" s="12">
        <v>100.93231211398665</v>
      </c>
      <c r="AI57" s="12">
        <v>101.52490943446266</v>
      </c>
      <c r="AJ57" s="12">
        <v>101.86741121185815</v>
      </c>
      <c r="AK57" s="12">
        <v>101.78052614405169</v>
      </c>
      <c r="AL57" s="12">
        <v>101.62279502248268</v>
      </c>
      <c r="AM57" s="12">
        <v>101.94148982757388</v>
      </c>
      <c r="AN57" s="12">
        <v>102.92774644414391</v>
      </c>
    </row>
    <row r="58" spans="1:40">
      <c r="A58" s="1" t="s">
        <v>524</v>
      </c>
      <c r="B58" s="1" t="s">
        <v>525</v>
      </c>
      <c r="C58" s="1" t="s">
        <v>529</v>
      </c>
      <c r="F58" s="1">
        <v>57</v>
      </c>
      <c r="G58" s="1" t="s">
        <v>836</v>
      </c>
      <c r="H58" s="1" t="str">
        <f t="shared" si="1"/>
        <v>57종합</v>
      </c>
      <c r="U58" s="12">
        <v>98.415850365949609</v>
      </c>
      <c r="V58" s="12">
        <v>98.57771477186067</v>
      </c>
      <c r="W58" s="12">
        <v>98.671878604477598</v>
      </c>
      <c r="X58" s="12">
        <v>98.88764275779711</v>
      </c>
      <c r="Y58" s="12">
        <v>98.884791314632523</v>
      </c>
      <c r="Z58" s="12">
        <v>98.807283717578386</v>
      </c>
      <c r="AA58" s="12">
        <v>98.614334853950666</v>
      </c>
      <c r="AB58" s="12">
        <v>98.655353088951458</v>
      </c>
      <c r="AC58" s="12">
        <v>99.060471933302281</v>
      </c>
      <c r="AD58" s="12">
        <v>99.744056327405332</v>
      </c>
      <c r="AE58" s="12">
        <v>100</v>
      </c>
      <c r="AF58" s="12">
        <v>100.10961643371698</v>
      </c>
      <c r="AG58" s="12">
        <v>100.18349161048145</v>
      </c>
      <c r="AH58" s="12">
        <v>100.42320597384304</v>
      </c>
      <c r="AI58" s="12">
        <v>100.9561209155877</v>
      </c>
      <c r="AJ58" s="12">
        <v>101.67595405678405</v>
      </c>
      <c r="AK58" s="12">
        <v>101.92941458067072</v>
      </c>
      <c r="AL58" s="12">
        <v>102.30317568621388</v>
      </c>
      <c r="AM58" s="12">
        <v>102.53247044501425</v>
      </c>
      <c r="AN58" s="12">
        <v>103.26231455221107</v>
      </c>
    </row>
    <row r="59" spans="1:40">
      <c r="A59" s="1" t="s">
        <v>524</v>
      </c>
      <c r="B59" s="1" t="s">
        <v>525</v>
      </c>
      <c r="D59" s="1" t="s">
        <v>569</v>
      </c>
      <c r="F59" s="1">
        <v>58</v>
      </c>
      <c r="G59" s="1" t="s">
        <v>836</v>
      </c>
      <c r="H59" s="1" t="str">
        <f t="shared" si="1"/>
        <v>58종합</v>
      </c>
      <c r="I59" s="12">
        <v>94.038764743719554</v>
      </c>
      <c r="J59" s="12">
        <v>95.454244685538796</v>
      </c>
      <c r="K59" s="12">
        <v>96.068778470816554</v>
      </c>
      <c r="L59" s="12">
        <v>96.188722760018806</v>
      </c>
      <c r="M59" s="12">
        <v>95.580504916911011</v>
      </c>
      <c r="N59" s="12">
        <v>96.302081746793405</v>
      </c>
      <c r="O59" s="12">
        <v>96.76297783611345</v>
      </c>
      <c r="P59" s="12">
        <v>97.411659305760182</v>
      </c>
      <c r="Q59" s="12">
        <v>98.198809784504462</v>
      </c>
      <c r="R59" s="12">
        <v>98.600582351840032</v>
      </c>
      <c r="S59" s="12">
        <v>98.454714061259168</v>
      </c>
      <c r="T59" s="12">
        <v>98.767466701050978</v>
      </c>
      <c r="U59" s="12">
        <v>98.923473020925968</v>
      </c>
      <c r="V59" s="12">
        <v>98.77459419828763</v>
      </c>
      <c r="W59" s="12">
        <v>98.875744545836568</v>
      </c>
      <c r="X59" s="12">
        <v>99.354114862422534</v>
      </c>
      <c r="Y59" s="12">
        <v>99.273458118062123</v>
      </c>
      <c r="Z59" s="12">
        <v>99.270963306126163</v>
      </c>
      <c r="AA59" s="12">
        <v>98.896950958699435</v>
      </c>
      <c r="AB59" s="12">
        <v>98.952380148031622</v>
      </c>
      <c r="AC59" s="12">
        <v>99.051299092676544</v>
      </c>
      <c r="AD59" s="12">
        <v>100.00540770387826</v>
      </c>
      <c r="AE59" s="12">
        <v>100</v>
      </c>
      <c r="AF59" s="12">
        <v>100.00746205404663</v>
      </c>
      <c r="AG59" s="12">
        <v>100.05862364287452</v>
      </c>
      <c r="AH59" s="12">
        <v>100.26345119704949</v>
      </c>
      <c r="AI59" s="12">
        <v>100.43805052723536</v>
      </c>
      <c r="AJ59" s="12">
        <v>101.21115684294718</v>
      </c>
      <c r="AK59" s="12">
        <v>101.41847682784632</v>
      </c>
      <c r="AL59" s="12">
        <v>101.74636156913354</v>
      </c>
      <c r="AM59" s="12">
        <v>102.01792053087755</v>
      </c>
      <c r="AN59" s="12">
        <v>102.78366733228856</v>
      </c>
    </row>
    <row r="60" spans="1:40">
      <c r="A60" s="1" t="s">
        <v>524</v>
      </c>
      <c r="B60" s="1" t="s">
        <v>525</v>
      </c>
      <c r="D60" s="1" t="s">
        <v>570</v>
      </c>
      <c r="F60" s="1">
        <v>59</v>
      </c>
      <c r="G60" s="1" t="s">
        <v>836</v>
      </c>
      <c r="H60" s="1" t="str">
        <f t="shared" si="1"/>
        <v>59종합</v>
      </c>
      <c r="I60" s="12">
        <v>89.94900863980132</v>
      </c>
      <c r="J60" s="12">
        <v>90.582700351399936</v>
      </c>
      <c r="K60" s="12">
        <v>91.552917971293681</v>
      </c>
      <c r="L60" s="12">
        <v>93.188643491548618</v>
      </c>
      <c r="M60" s="12">
        <v>93.376584634525329</v>
      </c>
      <c r="N60" s="12">
        <v>93.4895888804066</v>
      </c>
      <c r="O60" s="12">
        <v>94.543098396257506</v>
      </c>
      <c r="P60" s="12">
        <v>95.059183253158508</v>
      </c>
      <c r="Q60" s="12">
        <v>96.043918531958724</v>
      </c>
      <c r="R60" s="12">
        <v>96.511820604470941</v>
      </c>
      <c r="S60" s="12">
        <v>96.893772907449801</v>
      </c>
      <c r="T60" s="12">
        <v>97.001250205784572</v>
      </c>
      <c r="U60" s="12">
        <v>97.001250205784572</v>
      </c>
      <c r="V60" s="12">
        <v>97.620204190436638</v>
      </c>
      <c r="W60" s="12">
        <v>97.726821527121402</v>
      </c>
      <c r="X60" s="12">
        <v>97.758011667069937</v>
      </c>
      <c r="Y60" s="12">
        <v>97.767150339324914</v>
      </c>
      <c r="Z60" s="12">
        <v>97.561033068068824</v>
      </c>
      <c r="AA60" s="12">
        <v>97.308915242757806</v>
      </c>
      <c r="AB60" s="12">
        <v>97.379696200111852</v>
      </c>
      <c r="AC60" s="12">
        <v>98.379852793688954</v>
      </c>
      <c r="AD60" s="12">
        <v>99.345152347186513</v>
      </c>
      <c r="AE60" s="12">
        <v>100</v>
      </c>
      <c r="AF60" s="12">
        <v>100.08887143674158</v>
      </c>
      <c r="AG60" s="12">
        <v>100.20746396119495</v>
      </c>
      <c r="AH60" s="12">
        <v>100.71039556084473</v>
      </c>
      <c r="AI60" s="12">
        <v>102.02656312600801</v>
      </c>
      <c r="AJ60" s="12">
        <v>103.32959372283375</v>
      </c>
      <c r="AK60" s="12">
        <v>103.92160773217127</v>
      </c>
      <c r="AL60" s="12">
        <v>104.57237606797469</v>
      </c>
      <c r="AM60" s="12">
        <v>104.70795278371156</v>
      </c>
      <c r="AN60" s="12">
        <v>105.4697030992634</v>
      </c>
    </row>
    <row r="61" spans="1:40">
      <c r="A61" s="1" t="s">
        <v>524</v>
      </c>
      <c r="B61" s="1" t="s">
        <v>525</v>
      </c>
      <c r="D61" s="1" t="s">
        <v>571</v>
      </c>
      <c r="F61" s="1">
        <v>60</v>
      </c>
      <c r="G61" s="1" t="s">
        <v>836</v>
      </c>
      <c r="H61" s="1" t="str">
        <f t="shared" si="1"/>
        <v>60종합</v>
      </c>
      <c r="I61" s="12">
        <v>90.612151675332385</v>
      </c>
      <c r="J61" s="12">
        <v>92.411375261065302</v>
      </c>
      <c r="K61" s="12">
        <v>93.247715555895326</v>
      </c>
      <c r="L61" s="12">
        <v>93.570920006639511</v>
      </c>
      <c r="M61" s="12">
        <v>93.637943644620535</v>
      </c>
      <c r="N61" s="12">
        <v>94.038643326490075</v>
      </c>
      <c r="O61" s="12">
        <v>94.276701222648271</v>
      </c>
      <c r="P61" s="12">
        <v>95.697787388525271</v>
      </c>
      <c r="Q61" s="12">
        <v>97.732191724166299</v>
      </c>
      <c r="R61" s="12">
        <v>98.432591099407418</v>
      </c>
      <c r="S61" s="12">
        <v>99.040606250428965</v>
      </c>
      <c r="T61" s="12">
        <v>99.081407574584475</v>
      </c>
      <c r="U61" s="12">
        <v>99.081407574584475</v>
      </c>
      <c r="V61" s="12">
        <v>99.160796419151708</v>
      </c>
      <c r="W61" s="12">
        <v>99.23849373557934</v>
      </c>
      <c r="X61" s="12">
        <v>99.361024583603708</v>
      </c>
      <c r="Y61" s="12">
        <v>99.420062407863483</v>
      </c>
      <c r="Z61" s="12">
        <v>99.377221884857221</v>
      </c>
      <c r="AA61" s="12">
        <v>99.398968547686664</v>
      </c>
      <c r="AB61" s="12">
        <v>99.402607064797664</v>
      </c>
      <c r="AC61" s="12">
        <v>99.611353727706813</v>
      </c>
      <c r="AD61" s="12">
        <v>99.820842319737878</v>
      </c>
      <c r="AE61" s="12">
        <v>100</v>
      </c>
      <c r="AF61" s="12">
        <v>100.22880478999416</v>
      </c>
      <c r="AG61" s="12">
        <v>100.29056901416344</v>
      </c>
      <c r="AH61" s="12">
        <v>100.35978502238893</v>
      </c>
      <c r="AI61" s="12">
        <v>100.64631566392073</v>
      </c>
      <c r="AJ61" s="12">
        <v>100.8646889737002</v>
      </c>
      <c r="AK61" s="12">
        <v>100.90645799396158</v>
      </c>
      <c r="AL61" s="12">
        <v>101.1160349017034</v>
      </c>
      <c r="AM61" s="12">
        <v>101.37394159750536</v>
      </c>
      <c r="AN61" s="12">
        <v>102.04354359076801</v>
      </c>
    </row>
    <row r="62" spans="1:40">
      <c r="A62" s="1" t="s">
        <v>524</v>
      </c>
      <c r="B62" s="1" t="s">
        <v>525</v>
      </c>
      <c r="C62" s="1" t="s">
        <v>530</v>
      </c>
      <c r="F62" s="1">
        <v>61</v>
      </c>
      <c r="G62" s="1" t="s">
        <v>836</v>
      </c>
      <c r="H62" s="1" t="str">
        <f t="shared" si="1"/>
        <v>61종합</v>
      </c>
      <c r="I62" s="12">
        <v>91.268647178046507</v>
      </c>
      <c r="J62" s="12">
        <v>92.772462685322878</v>
      </c>
      <c r="K62" s="12">
        <v>93.909379152737984</v>
      </c>
      <c r="L62" s="12">
        <v>94.635279043420468</v>
      </c>
      <c r="M62" s="12">
        <v>94.608538792716161</v>
      </c>
      <c r="N62" s="12">
        <v>95.119283288845423</v>
      </c>
      <c r="O62" s="12">
        <v>95.998883174188549</v>
      </c>
      <c r="P62" s="12">
        <v>97.353747198565031</v>
      </c>
      <c r="Q62" s="12">
        <v>98.782925081743542</v>
      </c>
      <c r="R62" s="12">
        <v>99.654705487934422</v>
      </c>
      <c r="S62" s="12">
        <v>99.786128627718497</v>
      </c>
      <c r="T62" s="12">
        <v>99.677449357220084</v>
      </c>
      <c r="U62" s="12">
        <v>99.651385802887376</v>
      </c>
      <c r="V62" s="12">
        <v>99.722072487864821</v>
      </c>
      <c r="W62" s="12">
        <v>99.674942811126286</v>
      </c>
      <c r="X62" s="12">
        <v>99.315293431000626</v>
      </c>
      <c r="Y62" s="12">
        <v>98.937058302530716</v>
      </c>
      <c r="Z62" s="12">
        <v>98.639384411616177</v>
      </c>
      <c r="AA62" s="12">
        <v>98.181631449902966</v>
      </c>
      <c r="AB62" s="12">
        <v>97.908138191678376</v>
      </c>
      <c r="AC62" s="12">
        <v>98.585511437445305</v>
      </c>
      <c r="AD62" s="12">
        <v>99.373074892992037</v>
      </c>
      <c r="AE62" s="12">
        <v>100</v>
      </c>
      <c r="AF62" s="12">
        <v>100.26707207789391</v>
      </c>
      <c r="AG62" s="12">
        <v>100.65471385092255</v>
      </c>
      <c r="AH62" s="12">
        <v>101.13876920458367</v>
      </c>
      <c r="AI62" s="12">
        <v>101.62867780990217</v>
      </c>
      <c r="AJ62" s="12">
        <v>101.72868897799994</v>
      </c>
      <c r="AK62" s="12">
        <v>101.80125078481714</v>
      </c>
      <c r="AL62" s="12">
        <v>101.87907724615111</v>
      </c>
      <c r="AM62" s="12">
        <v>102.53092882053065</v>
      </c>
      <c r="AN62" s="12">
        <v>103.46323897773131</v>
      </c>
    </row>
    <row r="63" spans="1:40">
      <c r="A63" s="1" t="s">
        <v>524</v>
      </c>
      <c r="B63" s="1" t="s">
        <v>525</v>
      </c>
      <c r="C63" s="1" t="s">
        <v>531</v>
      </c>
      <c r="F63" s="1">
        <v>62</v>
      </c>
      <c r="G63" s="1" t="s">
        <v>836</v>
      </c>
      <c r="H63" s="1" t="str">
        <f t="shared" si="1"/>
        <v>62종합</v>
      </c>
      <c r="U63" s="12">
        <v>99.510184297577325</v>
      </c>
      <c r="V63" s="12">
        <v>99.844759046455522</v>
      </c>
      <c r="W63" s="12">
        <v>99.972637095178968</v>
      </c>
      <c r="X63" s="12">
        <v>99.701408115664151</v>
      </c>
      <c r="Y63" s="12">
        <v>99.312237488598697</v>
      </c>
      <c r="Z63" s="12">
        <v>99.141901440000851</v>
      </c>
      <c r="AA63" s="12">
        <v>98.851103439159687</v>
      </c>
      <c r="AB63" s="12">
        <v>98.719943625693674</v>
      </c>
      <c r="AC63" s="12">
        <v>99.150433101807081</v>
      </c>
      <c r="AD63" s="12">
        <v>99.678463317393408</v>
      </c>
      <c r="AE63" s="12">
        <v>100</v>
      </c>
      <c r="AF63" s="12">
        <v>100.00139714710292</v>
      </c>
      <c r="AG63" s="12">
        <v>100.29351840797858</v>
      </c>
      <c r="AH63" s="12">
        <v>100.6841570778042</v>
      </c>
      <c r="AI63" s="12">
        <v>101.28379359867739</v>
      </c>
      <c r="AJ63" s="12">
        <v>101.71578143973012</v>
      </c>
      <c r="AK63" s="12">
        <v>102.1348659040995</v>
      </c>
      <c r="AL63" s="12">
        <v>102.44412147426276</v>
      </c>
      <c r="AM63" s="12">
        <v>102.92691845452713</v>
      </c>
      <c r="AN63" s="12">
        <v>103.5909795038765</v>
      </c>
    </row>
    <row r="64" spans="1:40">
      <c r="A64" s="1" t="s">
        <v>524</v>
      </c>
      <c r="B64" s="1" t="s">
        <v>525</v>
      </c>
      <c r="D64" s="1" t="s">
        <v>572</v>
      </c>
      <c r="F64" s="1">
        <v>63</v>
      </c>
      <c r="G64" s="1" t="s">
        <v>836</v>
      </c>
      <c r="H64" s="1" t="str">
        <f t="shared" si="1"/>
        <v>63종합</v>
      </c>
      <c r="I64" s="12">
        <v>92.856000805668586</v>
      </c>
      <c r="J64" s="12">
        <v>93.756130515748396</v>
      </c>
      <c r="K64" s="12">
        <v>94.38054073014456</v>
      </c>
      <c r="L64" s="12">
        <v>94.989479279092748</v>
      </c>
      <c r="M64" s="12">
        <v>94.768596968911538</v>
      </c>
      <c r="N64" s="12">
        <v>95.551835829994829</v>
      </c>
      <c r="O64" s="12">
        <v>96.208264182134769</v>
      </c>
      <c r="P64" s="12">
        <v>97.372059430146479</v>
      </c>
      <c r="Q64" s="12">
        <v>98.521577225805899</v>
      </c>
      <c r="R64" s="12">
        <v>99.208214025111033</v>
      </c>
      <c r="S64" s="12">
        <v>99.254306910179309</v>
      </c>
      <c r="T64" s="12">
        <v>99.037747585990289</v>
      </c>
      <c r="U64" s="12">
        <v>99.270077959357252</v>
      </c>
      <c r="V64" s="12">
        <v>99.270878661070782</v>
      </c>
      <c r="W64" s="12">
        <v>99.128296769516652</v>
      </c>
      <c r="X64" s="12">
        <v>98.654020945128295</v>
      </c>
      <c r="Y64" s="12">
        <v>98.654020945128295</v>
      </c>
      <c r="Z64" s="12">
        <v>98.580266876473843</v>
      </c>
      <c r="AA64" s="12">
        <v>98.29076617754626</v>
      </c>
      <c r="AB64" s="12">
        <v>98.300895824963902</v>
      </c>
      <c r="AC64" s="12">
        <v>98.611177096729008</v>
      </c>
      <c r="AD64" s="12">
        <v>99.545348715446607</v>
      </c>
      <c r="AE64" s="12">
        <v>100</v>
      </c>
      <c r="AF64" s="12">
        <v>99.775025221748109</v>
      </c>
      <c r="AG64" s="12">
        <v>100.01477293706998</v>
      </c>
      <c r="AH64" s="12">
        <v>100.51567381024556</v>
      </c>
      <c r="AI64" s="12">
        <v>101.48677719122171</v>
      </c>
      <c r="AJ64" s="12">
        <v>101.66202118531072</v>
      </c>
      <c r="AK64" s="12">
        <v>101.84046201783516</v>
      </c>
      <c r="AL64" s="12">
        <v>101.91535827819693</v>
      </c>
      <c r="AM64" s="12">
        <v>102.22811963020959</v>
      </c>
      <c r="AN64" s="12">
        <v>102.77672361889852</v>
      </c>
    </row>
    <row r="65" spans="1:40">
      <c r="A65" s="1" t="s">
        <v>524</v>
      </c>
      <c r="B65" s="1" t="s">
        <v>525</v>
      </c>
      <c r="D65" s="1" t="s">
        <v>573</v>
      </c>
      <c r="F65" s="1">
        <v>64</v>
      </c>
      <c r="G65" s="1" t="s">
        <v>836</v>
      </c>
      <c r="H65" s="1" t="str">
        <f t="shared" si="1"/>
        <v>64종합</v>
      </c>
      <c r="I65" s="12">
        <v>92.1248254766694</v>
      </c>
      <c r="J65" s="12">
        <v>93.441892174510542</v>
      </c>
      <c r="K65" s="12">
        <v>94.475415955140605</v>
      </c>
      <c r="L65" s="12">
        <v>95.297360850287703</v>
      </c>
      <c r="M65" s="12">
        <v>95.596880668988874</v>
      </c>
      <c r="N65" s="12">
        <v>95.727838494823217</v>
      </c>
      <c r="O65" s="12">
        <v>96.365062785381298</v>
      </c>
      <c r="P65" s="12">
        <v>97.602480963511169</v>
      </c>
      <c r="Q65" s="12">
        <v>98.905341115022793</v>
      </c>
      <c r="R65" s="12">
        <v>100.22545581670992</v>
      </c>
      <c r="S65" s="12">
        <v>100.68403190277434</v>
      </c>
      <c r="T65" s="12">
        <v>100.59566550868156</v>
      </c>
      <c r="U65" s="12">
        <v>100.75279960738129</v>
      </c>
      <c r="V65" s="12">
        <v>101.2008687678325</v>
      </c>
      <c r="W65" s="12">
        <v>101.57478251058745</v>
      </c>
      <c r="X65" s="12">
        <v>100.6642740967123</v>
      </c>
      <c r="Y65" s="12">
        <v>99.777439604662973</v>
      </c>
      <c r="Z65" s="12">
        <v>99.302047931788891</v>
      </c>
      <c r="AA65" s="12">
        <v>98.717227399904118</v>
      </c>
      <c r="AB65" s="12">
        <v>98.50275712595618</v>
      </c>
      <c r="AC65" s="12">
        <v>98.86846408241685</v>
      </c>
      <c r="AD65" s="12">
        <v>99.348591751617704</v>
      </c>
      <c r="AE65" s="12">
        <v>100</v>
      </c>
      <c r="AF65" s="12">
        <v>100.30831905627102</v>
      </c>
      <c r="AG65" s="12">
        <v>100.68764790345936</v>
      </c>
      <c r="AH65" s="12">
        <v>101.11039196080138</v>
      </c>
      <c r="AI65" s="12">
        <v>101.86522051452161</v>
      </c>
      <c r="AJ65" s="12">
        <v>102.32684970327534</v>
      </c>
      <c r="AK65" s="12">
        <v>102.76785582626273</v>
      </c>
      <c r="AL65" s="12">
        <v>103.02367927238456</v>
      </c>
      <c r="AM65" s="12">
        <v>103.4381688115778</v>
      </c>
      <c r="AN65" s="12">
        <v>104.10282754637971</v>
      </c>
    </row>
    <row r="66" spans="1:40">
      <c r="A66" s="1" t="s">
        <v>524</v>
      </c>
      <c r="B66" s="1" t="s">
        <v>525</v>
      </c>
      <c r="D66" s="1" t="s">
        <v>574</v>
      </c>
      <c r="F66" s="1">
        <v>65</v>
      </c>
      <c r="G66" s="1" t="s">
        <v>836</v>
      </c>
      <c r="H66" s="1" t="str">
        <f t="shared" si="1"/>
        <v>65종합</v>
      </c>
      <c r="I66" s="12">
        <v>90.1474758357826</v>
      </c>
      <c r="J66" s="12">
        <v>91.5765582515413</v>
      </c>
      <c r="K66" s="12">
        <v>94.147698653971247</v>
      </c>
      <c r="L66" s="12">
        <v>96.105986774690749</v>
      </c>
      <c r="M66" s="12">
        <v>96.662875849626971</v>
      </c>
      <c r="N66" s="12">
        <v>97.365131149725457</v>
      </c>
      <c r="O66" s="12">
        <v>98.227137191034046</v>
      </c>
      <c r="P66" s="12">
        <v>99.085626915435313</v>
      </c>
      <c r="Q66" s="12">
        <v>100.40244165584244</v>
      </c>
      <c r="R66" s="12">
        <v>100.89362172708735</v>
      </c>
      <c r="S66" s="12">
        <v>100.79418649798566</v>
      </c>
      <c r="T66" s="12">
        <v>100.80638234511134</v>
      </c>
      <c r="U66" s="12">
        <v>100.74928150339485</v>
      </c>
      <c r="V66" s="12">
        <v>101.02553859131639</v>
      </c>
      <c r="W66" s="12">
        <v>101.30994187969664</v>
      </c>
      <c r="X66" s="12">
        <v>100.94233892366832</v>
      </c>
      <c r="Y66" s="12">
        <v>99.802751868532738</v>
      </c>
      <c r="Z66" s="12">
        <v>99.654520756055618</v>
      </c>
      <c r="AA66" s="12">
        <v>99.014285193635814</v>
      </c>
      <c r="AB66" s="12">
        <v>98.931415448138992</v>
      </c>
      <c r="AC66" s="12">
        <v>99.220755226957394</v>
      </c>
      <c r="AD66" s="12">
        <v>99.742320321675194</v>
      </c>
      <c r="AE66" s="12">
        <v>100</v>
      </c>
      <c r="AF66" s="12">
        <v>100.02721890106588</v>
      </c>
      <c r="AG66" s="12">
        <v>100.52062433277007</v>
      </c>
      <c r="AH66" s="12">
        <v>100.82781199075717</v>
      </c>
      <c r="AI66" s="12">
        <v>101.61105993602536</v>
      </c>
      <c r="AJ66" s="12">
        <v>102.48834830028693</v>
      </c>
      <c r="AK66" s="12">
        <v>103.30138647571701</v>
      </c>
      <c r="AL66" s="12">
        <v>103.84667655840416</v>
      </c>
      <c r="AM66" s="12">
        <v>104.3584949963454</v>
      </c>
      <c r="AN66" s="12">
        <v>104.70623729185802</v>
      </c>
    </row>
    <row r="67" spans="1:40">
      <c r="A67" s="1" t="s">
        <v>524</v>
      </c>
      <c r="B67" s="1" t="s">
        <v>525</v>
      </c>
      <c r="D67" s="1" t="s">
        <v>575</v>
      </c>
      <c r="F67" s="1">
        <v>66</v>
      </c>
      <c r="G67" s="1" t="s">
        <v>836</v>
      </c>
      <c r="H67" s="1" t="str">
        <f t="shared" ref="H67:H130" si="2">F67&amp;G67</f>
        <v>66종합</v>
      </c>
      <c r="I67" s="12">
        <v>95.417363600083519</v>
      </c>
      <c r="J67" s="12">
        <v>96.199405413996374</v>
      </c>
      <c r="K67" s="12">
        <v>98.026339765189036</v>
      </c>
      <c r="L67" s="12">
        <v>98.20401893739745</v>
      </c>
      <c r="M67" s="12">
        <v>97.767972284897851</v>
      </c>
      <c r="N67" s="12">
        <v>98.963684129114725</v>
      </c>
      <c r="O67" s="12">
        <v>99.586136157163708</v>
      </c>
      <c r="P67" s="12">
        <v>101.48498011632125</v>
      </c>
      <c r="Q67" s="12">
        <v>102.84011095896554</v>
      </c>
      <c r="R67" s="12">
        <v>103.55587306445011</v>
      </c>
      <c r="S67" s="12">
        <v>103.65607977946314</v>
      </c>
      <c r="T67" s="12">
        <v>103.56169472529075</v>
      </c>
      <c r="U67" s="12">
        <v>103.56169472529076</v>
      </c>
      <c r="V67" s="12">
        <v>104.48173173959225</v>
      </c>
      <c r="W67" s="12">
        <v>104.31444600363548</v>
      </c>
      <c r="X67" s="12">
        <v>102.68700045079093</v>
      </c>
      <c r="Y67" s="12">
        <v>101.92579354822637</v>
      </c>
      <c r="Z67" s="12">
        <v>101.85247401049685</v>
      </c>
      <c r="AA67" s="12">
        <v>101.68470771111622</v>
      </c>
      <c r="AB67" s="12">
        <v>99.66458781579756</v>
      </c>
      <c r="AC67" s="12">
        <v>99.50734570969945</v>
      </c>
      <c r="AD67" s="12">
        <v>99.816048289817687</v>
      </c>
      <c r="AE67" s="12">
        <v>100</v>
      </c>
      <c r="AF67" s="12">
        <v>100.04746418008234</v>
      </c>
      <c r="AG67" s="12">
        <v>100.11412499647399</v>
      </c>
      <c r="AH67" s="12">
        <v>100.22570282357238</v>
      </c>
      <c r="AI67" s="12">
        <v>100.19752887936319</v>
      </c>
      <c r="AJ67" s="12">
        <v>100.22114977935162</v>
      </c>
      <c r="AK67" s="12">
        <v>100.39087942057093</v>
      </c>
      <c r="AL67" s="12">
        <v>100.89120554255879</v>
      </c>
      <c r="AM67" s="12">
        <v>101.45406029822452</v>
      </c>
      <c r="AN67" s="12">
        <v>101.94521020581388</v>
      </c>
    </row>
    <row r="68" spans="1:40">
      <c r="A68" s="1" t="s">
        <v>524</v>
      </c>
      <c r="B68" s="1" t="s">
        <v>525</v>
      </c>
      <c r="D68" s="1" t="s">
        <v>576</v>
      </c>
      <c r="F68" s="1">
        <v>67</v>
      </c>
      <c r="G68" s="1" t="s">
        <v>836</v>
      </c>
      <c r="H68" s="1" t="str">
        <f t="shared" si="2"/>
        <v>67종합</v>
      </c>
      <c r="I68" s="12">
        <v>89.540307432084276</v>
      </c>
      <c r="J68" s="12">
        <v>91.056192754570191</v>
      </c>
      <c r="K68" s="12">
        <v>92.727622371569979</v>
      </c>
      <c r="L68" s="12">
        <v>94.075084704725825</v>
      </c>
      <c r="M68" s="12">
        <v>94.003938909082535</v>
      </c>
      <c r="N68" s="12">
        <v>94.687608099862459</v>
      </c>
      <c r="O68" s="12">
        <v>95.242346291244289</v>
      </c>
      <c r="P68" s="12">
        <v>95.86870183129426</v>
      </c>
      <c r="Q68" s="12">
        <v>97.032604940231252</v>
      </c>
      <c r="R68" s="12">
        <v>97.990196056856448</v>
      </c>
      <c r="S68" s="12">
        <v>98.065030691204299</v>
      </c>
      <c r="T68" s="12">
        <v>98.074846087352924</v>
      </c>
      <c r="U68" s="12">
        <v>98.177971843425837</v>
      </c>
      <c r="V68" s="12">
        <v>98.067937627581955</v>
      </c>
      <c r="W68" s="12">
        <v>97.984466191417837</v>
      </c>
      <c r="X68" s="12">
        <v>98.040273093815031</v>
      </c>
      <c r="Y68" s="12">
        <v>98.009031062936359</v>
      </c>
      <c r="Z68" s="12">
        <v>97.868819936794509</v>
      </c>
      <c r="AA68" s="12">
        <v>97.75517864428997</v>
      </c>
      <c r="AB68" s="12">
        <v>97.752712801802716</v>
      </c>
      <c r="AC68" s="12">
        <v>98.697115213723336</v>
      </c>
      <c r="AD68" s="12">
        <v>99.239003634854441</v>
      </c>
      <c r="AE68" s="12">
        <v>100</v>
      </c>
      <c r="AF68" s="12">
        <v>100.20121013845397</v>
      </c>
      <c r="AG68" s="12">
        <v>100.34167867216415</v>
      </c>
      <c r="AH68" s="12">
        <v>100.83481680313872</v>
      </c>
      <c r="AI68" s="12">
        <v>101.25036230618474</v>
      </c>
      <c r="AJ68" s="12">
        <v>101.44762904387068</v>
      </c>
      <c r="AK68" s="12">
        <v>101.82115286967148</v>
      </c>
      <c r="AL68" s="12">
        <v>102.59541418707603</v>
      </c>
      <c r="AM68" s="12">
        <v>103.90869515652392</v>
      </c>
      <c r="AN68" s="12">
        <v>105.10613687263972</v>
      </c>
    </row>
    <row r="69" spans="1:40">
      <c r="A69" s="1" t="s">
        <v>524</v>
      </c>
      <c r="B69" s="1" t="s">
        <v>525</v>
      </c>
      <c r="D69" s="1" t="s">
        <v>577</v>
      </c>
      <c r="F69" s="1">
        <v>68</v>
      </c>
      <c r="G69" s="1" t="s">
        <v>836</v>
      </c>
      <c r="H69" s="1" t="str">
        <f t="shared" si="2"/>
        <v>68종합</v>
      </c>
      <c r="I69" s="12">
        <v>89.568254192463883</v>
      </c>
      <c r="J69" s="12">
        <v>91.862443818439971</v>
      </c>
      <c r="K69" s="12">
        <v>92.561822330616593</v>
      </c>
      <c r="L69" s="12">
        <v>92.871764071891803</v>
      </c>
      <c r="M69" s="12">
        <v>93.098004967472434</v>
      </c>
      <c r="N69" s="12">
        <v>93.293694476132131</v>
      </c>
      <c r="O69" s="12">
        <v>93.765773205357178</v>
      </c>
      <c r="P69" s="12">
        <v>95.101285933032713</v>
      </c>
      <c r="Q69" s="12">
        <v>96.81735458668058</v>
      </c>
      <c r="R69" s="12">
        <v>97.485085647077057</v>
      </c>
      <c r="S69" s="12">
        <v>97.809967115543515</v>
      </c>
      <c r="T69" s="12">
        <v>97.552631469445203</v>
      </c>
      <c r="U69" s="12">
        <v>97.503866972445337</v>
      </c>
      <c r="V69" s="12">
        <v>98.084494391072496</v>
      </c>
      <c r="W69" s="12">
        <v>98.067172160846624</v>
      </c>
      <c r="X69" s="12">
        <v>98.291027009499302</v>
      </c>
      <c r="Y69" s="12">
        <v>98.190582634435884</v>
      </c>
      <c r="Z69" s="12">
        <v>97.918905472786093</v>
      </c>
      <c r="AA69" s="12">
        <v>97.727089062735459</v>
      </c>
      <c r="AB69" s="12">
        <v>97.812673095649146</v>
      </c>
      <c r="AC69" s="12">
        <v>98.442106485116668</v>
      </c>
      <c r="AD69" s="12">
        <v>99.202724492846471</v>
      </c>
      <c r="AE69" s="12">
        <v>100</v>
      </c>
      <c r="AF69" s="12">
        <v>99.806067406645369</v>
      </c>
      <c r="AG69" s="12">
        <v>100.13115666745654</v>
      </c>
      <c r="AH69" s="12">
        <v>100.63668311420237</v>
      </c>
      <c r="AI69" s="12">
        <v>101.29563347477817</v>
      </c>
      <c r="AJ69" s="12">
        <v>102.19979383326458</v>
      </c>
      <c r="AK69" s="12">
        <v>102.90984218142792</v>
      </c>
      <c r="AL69" s="12">
        <v>103.09539141649809</v>
      </c>
      <c r="AM69" s="12">
        <v>103.53974358266527</v>
      </c>
      <c r="AN69" s="12">
        <v>104.39555115772407</v>
      </c>
    </row>
    <row r="70" spans="1:40">
      <c r="A70" s="1" t="s">
        <v>524</v>
      </c>
      <c r="B70" s="1" t="s">
        <v>525</v>
      </c>
      <c r="D70" s="1" t="s">
        <v>578</v>
      </c>
      <c r="F70" s="1">
        <v>69</v>
      </c>
      <c r="G70" s="1" t="s">
        <v>836</v>
      </c>
      <c r="H70" s="1" t="str">
        <f t="shared" si="2"/>
        <v>69종합</v>
      </c>
      <c r="I70" s="12">
        <v>89.362759032448537</v>
      </c>
      <c r="J70" s="12">
        <v>91.252028415100384</v>
      </c>
      <c r="K70" s="12">
        <v>92.672442292753772</v>
      </c>
      <c r="L70" s="12">
        <v>93.6872494552224</v>
      </c>
      <c r="M70" s="12">
        <v>93.892945923993565</v>
      </c>
      <c r="N70" s="12">
        <v>94.527195007610104</v>
      </c>
      <c r="O70" s="12">
        <v>95.376223888506587</v>
      </c>
      <c r="P70" s="12">
        <v>96.36853735437991</v>
      </c>
      <c r="Q70" s="12">
        <v>97.239187004849057</v>
      </c>
      <c r="R70" s="12">
        <v>98.183566531609316</v>
      </c>
      <c r="S70" s="12">
        <v>98.143842984546879</v>
      </c>
      <c r="T70" s="12">
        <v>98.151993915820498</v>
      </c>
      <c r="U70" s="12">
        <v>98.251404693900497</v>
      </c>
      <c r="V70" s="12">
        <v>98.751138964735986</v>
      </c>
      <c r="W70" s="12">
        <v>99.153410803125809</v>
      </c>
      <c r="X70" s="12">
        <v>99.846033084489164</v>
      </c>
      <c r="Y70" s="12">
        <v>99.925500804852703</v>
      </c>
      <c r="Z70" s="12">
        <v>100.04970747734932</v>
      </c>
      <c r="AA70" s="12">
        <v>100.14340882194792</v>
      </c>
      <c r="AB70" s="12">
        <v>100.47160303006663</v>
      </c>
      <c r="AC70" s="12">
        <v>100.87292455059452</v>
      </c>
      <c r="AD70" s="12">
        <v>100.92519595579685</v>
      </c>
      <c r="AE70" s="12">
        <v>100</v>
      </c>
      <c r="AF70" s="12">
        <v>99.802953789319389</v>
      </c>
      <c r="AG70" s="12">
        <v>100.06772244094233</v>
      </c>
      <c r="AH70" s="12">
        <v>100.32200005298652</v>
      </c>
      <c r="AI70" s="12">
        <v>100.58440782918807</v>
      </c>
      <c r="AJ70" s="12">
        <v>100.84073568692322</v>
      </c>
      <c r="AK70" s="12">
        <v>101.04819478540345</v>
      </c>
      <c r="AL70" s="12">
        <v>101.09186608882588</v>
      </c>
      <c r="AM70" s="12">
        <v>101.12006913107004</v>
      </c>
      <c r="AN70" s="12">
        <v>101.65124510032402</v>
      </c>
    </row>
    <row r="71" spans="1:40">
      <c r="A71" s="1" t="s">
        <v>524</v>
      </c>
      <c r="B71" s="1" t="s">
        <v>525</v>
      </c>
      <c r="C71" s="1" t="s">
        <v>532</v>
      </c>
      <c r="F71" s="1">
        <v>70</v>
      </c>
      <c r="G71" s="1" t="s">
        <v>836</v>
      </c>
      <c r="H71" s="1" t="str">
        <f t="shared" si="2"/>
        <v>70종합</v>
      </c>
      <c r="U71" s="12">
        <v>99.829038674296314</v>
      </c>
      <c r="V71" s="12">
        <v>99.568174535801205</v>
      </c>
      <c r="W71" s="12">
        <v>99.302252785379054</v>
      </c>
      <c r="X71" s="12">
        <v>98.832397328812206</v>
      </c>
      <c r="Y71" s="12">
        <v>98.467788293350267</v>
      </c>
      <c r="Z71" s="12">
        <v>98.011760140879147</v>
      </c>
      <c r="AA71" s="12">
        <v>97.347101648156354</v>
      </c>
      <c r="AB71" s="12">
        <v>96.897849500750894</v>
      </c>
      <c r="AC71" s="12">
        <v>97.880449215945546</v>
      </c>
      <c r="AD71" s="12">
        <v>98.990789590355746</v>
      </c>
      <c r="AE71" s="12">
        <v>100</v>
      </c>
      <c r="AF71" s="12">
        <v>100.60073130812395</v>
      </c>
      <c r="AG71" s="12">
        <v>101.10881796677525</v>
      </c>
      <c r="AH71" s="12">
        <v>101.71090533674361</v>
      </c>
      <c r="AI71" s="12">
        <v>102.06217953599388</v>
      </c>
      <c r="AJ71" s="12">
        <v>101.74507959026251</v>
      </c>
      <c r="AK71" s="12">
        <v>101.37924095570179</v>
      </c>
      <c r="AL71" s="12">
        <v>101.16614856611483</v>
      </c>
      <c r="AM71" s="12">
        <v>102.03034892908252</v>
      </c>
      <c r="AN71" s="12">
        <v>103.30127821527763</v>
      </c>
    </row>
    <row r="72" spans="1:40">
      <c r="A72" s="1" t="s">
        <v>524</v>
      </c>
      <c r="B72" s="1" t="s">
        <v>525</v>
      </c>
      <c r="D72" s="1" t="s">
        <v>579</v>
      </c>
      <c r="F72" s="1">
        <v>71</v>
      </c>
      <c r="G72" s="1" t="s">
        <v>836</v>
      </c>
      <c r="H72" s="1" t="str">
        <f t="shared" si="2"/>
        <v>71종합</v>
      </c>
      <c r="I72" s="12">
        <v>91.94252429108947</v>
      </c>
      <c r="J72" s="12">
        <v>93.570913402661915</v>
      </c>
      <c r="K72" s="12">
        <v>94.367730447017721</v>
      </c>
      <c r="L72" s="12">
        <v>94.601989259091809</v>
      </c>
      <c r="M72" s="12">
        <v>94.247163408060004</v>
      </c>
      <c r="N72" s="12">
        <v>94.702989163949283</v>
      </c>
      <c r="O72" s="12">
        <v>95.592347580158076</v>
      </c>
      <c r="P72" s="12">
        <v>97.040774256535542</v>
      </c>
      <c r="Q72" s="12">
        <v>98.210634209298561</v>
      </c>
      <c r="R72" s="12">
        <v>98.879557857360382</v>
      </c>
      <c r="S72" s="12">
        <v>98.895516972812175</v>
      </c>
      <c r="T72" s="12">
        <v>98.661671739172647</v>
      </c>
      <c r="U72" s="12">
        <v>98.533012978208092</v>
      </c>
      <c r="V72" s="12">
        <v>98.461426282046659</v>
      </c>
      <c r="W72" s="12">
        <v>98.782543905249682</v>
      </c>
      <c r="X72" s="12">
        <v>98.596711310940393</v>
      </c>
      <c r="Y72" s="12">
        <v>98.505567508355696</v>
      </c>
      <c r="Z72" s="12">
        <v>98.166902404533502</v>
      </c>
      <c r="AA72" s="12">
        <v>97.808097612048826</v>
      </c>
      <c r="AB72" s="12">
        <v>97.795094686447214</v>
      </c>
      <c r="AC72" s="12">
        <v>97.901180450344086</v>
      </c>
      <c r="AD72" s="12">
        <v>98.240041526762099</v>
      </c>
      <c r="AE72" s="12">
        <v>100</v>
      </c>
      <c r="AF72" s="12">
        <v>101.60282758408852</v>
      </c>
      <c r="AG72" s="12">
        <v>102.33205456991821</v>
      </c>
      <c r="AH72" s="12">
        <v>102.51115009304404</v>
      </c>
      <c r="AI72" s="12">
        <v>102.48095514081939</v>
      </c>
      <c r="AJ72" s="12">
        <v>102.07306355714809</v>
      </c>
      <c r="AK72" s="12">
        <v>101.76746319084124</v>
      </c>
      <c r="AL72" s="12">
        <v>101.66791904561548</v>
      </c>
      <c r="AM72" s="12">
        <v>102.52422282989228</v>
      </c>
      <c r="AN72" s="12">
        <v>103.64866466554776</v>
      </c>
    </row>
    <row r="73" spans="1:40">
      <c r="A73" s="1" t="s">
        <v>524</v>
      </c>
      <c r="B73" s="1" t="s">
        <v>525</v>
      </c>
      <c r="D73" s="1" t="s">
        <v>580</v>
      </c>
      <c r="F73" s="1">
        <v>72</v>
      </c>
      <c r="G73" s="1" t="s">
        <v>836</v>
      </c>
      <c r="H73" s="1" t="str">
        <f t="shared" si="2"/>
        <v>72종합</v>
      </c>
      <c r="I73" s="12">
        <v>96.098113341361568</v>
      </c>
      <c r="J73" s="12">
        <v>97.541797895528148</v>
      </c>
      <c r="K73" s="12">
        <v>98.158076881526441</v>
      </c>
      <c r="L73" s="12">
        <v>98.774648071998598</v>
      </c>
      <c r="M73" s="12">
        <v>97.901786585906052</v>
      </c>
      <c r="N73" s="12">
        <v>98.755513430655924</v>
      </c>
      <c r="O73" s="12">
        <v>100.34724799489945</v>
      </c>
      <c r="P73" s="12">
        <v>102.59762737465881</v>
      </c>
      <c r="Q73" s="12">
        <v>104.14968762338806</v>
      </c>
      <c r="R73" s="12">
        <v>104.54001601840261</v>
      </c>
      <c r="S73" s="12">
        <v>104.57494126953956</v>
      </c>
      <c r="T73" s="12">
        <v>104.17916095774022</v>
      </c>
      <c r="U73" s="12">
        <v>103.57855435083407</v>
      </c>
      <c r="V73" s="12">
        <v>103.0937870802553</v>
      </c>
      <c r="W73" s="12">
        <v>102.32136722465977</v>
      </c>
      <c r="X73" s="12">
        <v>100.76409104530525</v>
      </c>
      <c r="Y73" s="12">
        <v>99.912488822675158</v>
      </c>
      <c r="Z73" s="12">
        <v>98.840184632643599</v>
      </c>
      <c r="AA73" s="12">
        <v>98.482682204359335</v>
      </c>
      <c r="AB73" s="12">
        <v>97.967066312198284</v>
      </c>
      <c r="AC73" s="12">
        <v>98.091610182354657</v>
      </c>
      <c r="AD73" s="12">
        <v>99.303969142440039</v>
      </c>
      <c r="AE73" s="12">
        <v>100</v>
      </c>
      <c r="AF73" s="12">
        <v>100.44199024513519</v>
      </c>
      <c r="AG73" s="12">
        <v>101.02800526538277</v>
      </c>
      <c r="AH73" s="12">
        <v>102.0996963226916</v>
      </c>
      <c r="AI73" s="12">
        <v>102.73939498317787</v>
      </c>
      <c r="AJ73" s="12">
        <v>102.38104386218131</v>
      </c>
      <c r="AK73" s="12">
        <v>102.27149302735103</v>
      </c>
      <c r="AL73" s="12">
        <v>102.05831809505045</v>
      </c>
      <c r="AM73" s="12">
        <v>102.86709276555861</v>
      </c>
      <c r="AN73" s="12">
        <v>104.40968469771515</v>
      </c>
    </row>
    <row r="74" spans="1:40">
      <c r="A74" s="1" t="s">
        <v>524</v>
      </c>
      <c r="B74" s="1" t="s">
        <v>525</v>
      </c>
      <c r="D74" s="1" t="s">
        <v>581</v>
      </c>
      <c r="F74" s="1">
        <v>73</v>
      </c>
      <c r="G74" s="1" t="s">
        <v>836</v>
      </c>
      <c r="H74" s="1" t="str">
        <f t="shared" si="2"/>
        <v>73종합</v>
      </c>
      <c r="I74" s="12">
        <v>90.66786973876971</v>
      </c>
      <c r="J74" s="12">
        <v>92.427685619956307</v>
      </c>
      <c r="K74" s="12">
        <v>93.472727018248051</v>
      </c>
      <c r="L74" s="12">
        <v>94.100485293449765</v>
      </c>
      <c r="M74" s="12">
        <v>94.324330373894071</v>
      </c>
      <c r="N74" s="12">
        <v>94.564520670167596</v>
      </c>
      <c r="O74" s="12">
        <v>95.283309474179106</v>
      </c>
      <c r="P74" s="12">
        <v>96.832521906745072</v>
      </c>
      <c r="Q74" s="12">
        <v>98.663550667103863</v>
      </c>
      <c r="R74" s="12">
        <v>99.753099822433043</v>
      </c>
      <c r="S74" s="12">
        <v>100.0461038373867</v>
      </c>
      <c r="T74" s="12">
        <v>100.09925929438909</v>
      </c>
      <c r="U74" s="12">
        <v>99.99421027205527</v>
      </c>
      <c r="V74" s="12">
        <v>99.427013789393868</v>
      </c>
      <c r="W74" s="12">
        <v>98.982710546787118</v>
      </c>
      <c r="X74" s="12">
        <v>99.06230855286357</v>
      </c>
      <c r="Y74" s="12">
        <v>98.780892457172371</v>
      </c>
      <c r="Z74" s="12">
        <v>98.262015626857178</v>
      </c>
      <c r="AA74" s="12">
        <v>97.153460967090282</v>
      </c>
      <c r="AB74" s="12">
        <v>96.884510869067327</v>
      </c>
      <c r="AC74" s="12">
        <v>97.883408263344577</v>
      </c>
      <c r="AD74" s="12">
        <v>98.879568441731948</v>
      </c>
      <c r="AE74" s="12">
        <v>100</v>
      </c>
      <c r="AF74" s="12">
        <v>100.58352075060367</v>
      </c>
      <c r="AG74" s="12">
        <v>101.2690644062743</v>
      </c>
      <c r="AH74" s="12">
        <v>101.7856342229209</v>
      </c>
      <c r="AI74" s="12">
        <v>102.10870617119861</v>
      </c>
      <c r="AJ74" s="12">
        <v>102.08249283620586</v>
      </c>
      <c r="AK74" s="12">
        <v>101.60273636412556</v>
      </c>
      <c r="AL74" s="12">
        <v>101.27558509526678</v>
      </c>
      <c r="AM74" s="12">
        <v>102.4707245010911</v>
      </c>
      <c r="AN74" s="12">
        <v>104.015861333838</v>
      </c>
    </row>
    <row r="75" spans="1:40">
      <c r="A75" s="1" t="s">
        <v>524</v>
      </c>
      <c r="B75" s="1" t="s">
        <v>525</v>
      </c>
      <c r="D75" s="1" t="s">
        <v>582</v>
      </c>
      <c r="F75" s="1">
        <v>74</v>
      </c>
      <c r="G75" s="1" t="s">
        <v>836</v>
      </c>
      <c r="H75" s="1" t="str">
        <f t="shared" si="2"/>
        <v>74종합</v>
      </c>
      <c r="I75" s="12">
        <v>85.871810771476774</v>
      </c>
      <c r="J75" s="12">
        <v>87.21946779208875</v>
      </c>
      <c r="K75" s="12">
        <v>88.17811542117704</v>
      </c>
      <c r="L75" s="12">
        <v>88.299154144706037</v>
      </c>
      <c r="M75" s="12">
        <v>88.392852021213812</v>
      </c>
      <c r="N75" s="12">
        <v>88.586066685736881</v>
      </c>
      <c r="O75" s="12">
        <v>90.132016358329764</v>
      </c>
      <c r="P75" s="12">
        <v>91.566213092316801</v>
      </c>
      <c r="Q75" s="12">
        <v>93.736378761529139</v>
      </c>
      <c r="R75" s="12">
        <v>95.242445422973788</v>
      </c>
      <c r="S75" s="12">
        <v>95.341314502149388</v>
      </c>
      <c r="T75" s="12">
        <v>95.417613792901832</v>
      </c>
      <c r="U75" s="12">
        <v>95.708513526655153</v>
      </c>
      <c r="V75" s="12">
        <v>95.99931916770673</v>
      </c>
      <c r="W75" s="12">
        <v>96.075118867201596</v>
      </c>
      <c r="X75" s="12">
        <v>95.999380741112645</v>
      </c>
      <c r="Y75" s="12">
        <v>95.906208419951554</v>
      </c>
      <c r="Z75" s="12">
        <v>96.286499397535223</v>
      </c>
      <c r="AA75" s="12">
        <v>95.52931789077202</v>
      </c>
      <c r="AB75" s="12">
        <v>94.456113644769388</v>
      </c>
      <c r="AC75" s="12">
        <v>97.548223474322938</v>
      </c>
      <c r="AD75" s="12">
        <v>99.507302971767587</v>
      </c>
      <c r="AE75" s="12">
        <v>100</v>
      </c>
      <c r="AF75" s="12">
        <v>99.809645431589246</v>
      </c>
      <c r="AG75" s="12">
        <v>99.707201774769018</v>
      </c>
      <c r="AH75" s="12">
        <v>100.19537810349352</v>
      </c>
      <c r="AI75" s="12">
        <v>100.56867804599277</v>
      </c>
      <c r="AJ75" s="12">
        <v>99.990813085905657</v>
      </c>
      <c r="AK75" s="12">
        <v>99.359903729512354</v>
      </c>
      <c r="AL75" s="12">
        <v>99.194242976038538</v>
      </c>
      <c r="AM75" s="12">
        <v>99.671542948896573</v>
      </c>
      <c r="AN75" s="12">
        <v>100.31664783993754</v>
      </c>
    </row>
    <row r="76" spans="1:40">
      <c r="A76" s="1" t="s">
        <v>521</v>
      </c>
      <c r="F76" s="1">
        <v>75</v>
      </c>
      <c r="G76" s="1" t="s">
        <v>836</v>
      </c>
      <c r="H76" s="1" t="str">
        <f t="shared" si="2"/>
        <v>75종합</v>
      </c>
      <c r="I76" s="12">
        <v>90.782416359317807</v>
      </c>
      <c r="J76" s="12">
        <v>92.329883686504132</v>
      </c>
      <c r="K76" s="12">
        <v>93.999574882972141</v>
      </c>
      <c r="L76" s="12">
        <v>95.09834102208211</v>
      </c>
      <c r="M76" s="12">
        <v>95.131628680659873</v>
      </c>
      <c r="N76" s="12">
        <v>95.570537740330664</v>
      </c>
      <c r="O76" s="12">
        <v>96.259089315281301</v>
      </c>
      <c r="P76" s="12">
        <v>97.433890449273733</v>
      </c>
      <c r="Q76" s="12">
        <v>98.877498582979669</v>
      </c>
      <c r="R76" s="12">
        <v>99.757986589535122</v>
      </c>
      <c r="S76" s="12">
        <v>99.887356306489664</v>
      </c>
      <c r="T76" s="12">
        <v>99.724948874078223</v>
      </c>
      <c r="U76" s="12">
        <v>99.799458263764123</v>
      </c>
      <c r="V76" s="12">
        <v>99.89063331638701</v>
      </c>
      <c r="W76" s="12">
        <v>99.857479849451053</v>
      </c>
      <c r="X76" s="12">
        <v>99.702052426483675</v>
      </c>
      <c r="Y76" s="12">
        <v>99.532134202194186</v>
      </c>
      <c r="Z76" s="12">
        <v>99.356925084542397</v>
      </c>
      <c r="AA76" s="12">
        <v>99.080358354168936</v>
      </c>
      <c r="AB76" s="12">
        <v>98.943203309880744</v>
      </c>
      <c r="AC76" s="12">
        <v>99.276004148185763</v>
      </c>
      <c r="AD76" s="12">
        <v>99.71789280507754</v>
      </c>
      <c r="AE76" s="12">
        <v>100</v>
      </c>
      <c r="AF76" s="12">
        <v>100.12443756629497</v>
      </c>
      <c r="AG76" s="12">
        <v>100.31194122409258</v>
      </c>
      <c r="AH76" s="12">
        <v>100.56195021483644</v>
      </c>
      <c r="AI76" s="12">
        <v>101.01975624304276</v>
      </c>
      <c r="AJ76" s="12">
        <v>101.51749265347172</v>
      </c>
      <c r="AK76" s="12">
        <v>101.77103636701608</v>
      </c>
      <c r="AL76" s="12">
        <v>101.97454655362981</v>
      </c>
      <c r="AM76" s="12">
        <v>102.37066571041366</v>
      </c>
      <c r="AN76" s="12">
        <v>103.05679258855385</v>
      </c>
    </row>
    <row r="77" spans="1:40">
      <c r="A77" s="1" t="s">
        <v>524</v>
      </c>
      <c r="B77" s="1" t="s">
        <v>533</v>
      </c>
      <c r="F77" s="1">
        <v>76</v>
      </c>
      <c r="G77" s="1" t="s">
        <v>836</v>
      </c>
      <c r="H77" s="1" t="str">
        <f t="shared" si="2"/>
        <v>76종합</v>
      </c>
      <c r="I77" s="12">
        <v>89.175548614642167</v>
      </c>
      <c r="J77" s="12">
        <v>90.983544485315022</v>
      </c>
      <c r="K77" s="12">
        <v>93.284182313613229</v>
      </c>
      <c r="L77" s="12">
        <v>94.843644195952947</v>
      </c>
      <c r="M77" s="12">
        <v>94.859397079759219</v>
      </c>
      <c r="N77" s="12">
        <v>95.423970918208752</v>
      </c>
      <c r="O77" s="12">
        <v>96.195715415304065</v>
      </c>
      <c r="P77" s="12">
        <v>97.46414248605177</v>
      </c>
      <c r="Q77" s="12">
        <v>99.09257047051031</v>
      </c>
      <c r="R77" s="12">
        <v>100.10402806603683</v>
      </c>
      <c r="S77" s="12">
        <v>100.15214378151893</v>
      </c>
      <c r="T77" s="12">
        <v>99.892873295220824</v>
      </c>
      <c r="U77" s="12">
        <v>100.10261012359662</v>
      </c>
      <c r="V77" s="12">
        <v>100.24648929286009</v>
      </c>
      <c r="W77" s="12">
        <v>100.15314701020181</v>
      </c>
      <c r="X77" s="12">
        <v>100.03573325838131</v>
      </c>
      <c r="Y77" s="12">
        <v>99.894624147495435</v>
      </c>
      <c r="Z77" s="12">
        <v>99.726469951894302</v>
      </c>
      <c r="AA77" s="12">
        <v>99.444963669545686</v>
      </c>
      <c r="AB77" s="12">
        <v>99.280451651052829</v>
      </c>
      <c r="AC77" s="12">
        <v>99.495370099489307</v>
      </c>
      <c r="AD77" s="12">
        <v>99.830622798701455</v>
      </c>
      <c r="AE77" s="12">
        <v>100</v>
      </c>
      <c r="AF77" s="12">
        <v>100.10837571638874</v>
      </c>
      <c r="AG77" s="12">
        <v>100.26527889750756</v>
      </c>
      <c r="AH77" s="12">
        <v>100.39773267872482</v>
      </c>
      <c r="AI77" s="12">
        <v>100.75211202246955</v>
      </c>
      <c r="AJ77" s="12">
        <v>101.3872837521001</v>
      </c>
      <c r="AK77" s="12">
        <v>101.6937730846674</v>
      </c>
      <c r="AL77" s="12">
        <v>101.92483562070815</v>
      </c>
      <c r="AM77" s="12">
        <v>102.20002359999789</v>
      </c>
      <c r="AN77" s="12">
        <v>102.81307967435451</v>
      </c>
    </row>
    <row r="78" spans="1:40">
      <c r="A78" s="1" t="s">
        <v>524</v>
      </c>
      <c r="B78" s="1" t="s">
        <v>533</v>
      </c>
      <c r="C78" s="1" t="s">
        <v>534</v>
      </c>
      <c r="F78" s="1">
        <v>77</v>
      </c>
      <c r="G78" s="1" t="s">
        <v>836</v>
      </c>
      <c r="H78" s="1" t="str">
        <f t="shared" si="2"/>
        <v>77종합</v>
      </c>
      <c r="U78" s="12">
        <v>101.86076622373615</v>
      </c>
      <c r="V78" s="12">
        <v>102.00337011493326</v>
      </c>
      <c r="W78" s="12">
        <v>101.84007343126534</v>
      </c>
      <c r="X78" s="12">
        <v>101.64385126673936</v>
      </c>
      <c r="Y78" s="12">
        <v>101.44009682194178</v>
      </c>
      <c r="Z78" s="12">
        <v>101.16122249646716</v>
      </c>
      <c r="AA78" s="12">
        <v>100.45889565616636</v>
      </c>
      <c r="AB78" s="12">
        <v>100.14101237462341</v>
      </c>
      <c r="AC78" s="12">
        <v>99.999342512461681</v>
      </c>
      <c r="AD78" s="12">
        <v>100.05001592500925</v>
      </c>
      <c r="AE78" s="12">
        <v>100</v>
      </c>
      <c r="AF78" s="12">
        <v>99.86183372848177</v>
      </c>
      <c r="AG78" s="12">
        <v>99.732181970278319</v>
      </c>
      <c r="AH78" s="12">
        <v>99.798464251917068</v>
      </c>
      <c r="AI78" s="12">
        <v>100.19115765301683</v>
      </c>
      <c r="AJ78" s="12">
        <v>100.93617642379118</v>
      </c>
      <c r="AK78" s="12">
        <v>101.25435101268184</v>
      </c>
      <c r="AL78" s="12">
        <v>101.6879898204472</v>
      </c>
      <c r="AM78" s="12">
        <v>102.23736106231046</v>
      </c>
      <c r="AN78" s="12">
        <v>103.00080200875539</v>
      </c>
    </row>
    <row r="79" spans="1:40">
      <c r="A79" s="1" t="s">
        <v>524</v>
      </c>
      <c r="B79" s="1" t="s">
        <v>533</v>
      </c>
      <c r="D79" s="1" t="s">
        <v>583</v>
      </c>
      <c r="F79" s="1">
        <v>78</v>
      </c>
      <c r="G79" s="1" t="s">
        <v>836</v>
      </c>
      <c r="H79" s="1" t="str">
        <f t="shared" si="2"/>
        <v>78종합</v>
      </c>
      <c r="I79" s="12">
        <v>90.265476685532846</v>
      </c>
      <c r="J79" s="12">
        <v>91.490716297392524</v>
      </c>
      <c r="K79" s="12">
        <v>95.314616106834279</v>
      </c>
      <c r="L79" s="12">
        <v>96.31681876964862</v>
      </c>
      <c r="M79" s="12">
        <v>97.09188120066564</v>
      </c>
      <c r="N79" s="12">
        <v>97.52765606815457</v>
      </c>
      <c r="O79" s="12">
        <v>100.08735391209937</v>
      </c>
      <c r="P79" s="12">
        <v>102.97017857353286</v>
      </c>
      <c r="Q79" s="12">
        <v>104.04951044229946</v>
      </c>
      <c r="R79" s="12">
        <v>104.35397665431839</v>
      </c>
      <c r="S79" s="12">
        <v>104.22490099822454</v>
      </c>
      <c r="T79" s="12">
        <v>103.97694163260881</v>
      </c>
      <c r="U79" s="12">
        <v>104.76087497324203</v>
      </c>
      <c r="V79" s="12">
        <v>104.90042215307189</v>
      </c>
      <c r="W79" s="12">
        <v>103.32202070259164</v>
      </c>
      <c r="X79" s="12">
        <v>102.35227766358416</v>
      </c>
      <c r="Y79" s="12">
        <v>101.89979964094275</v>
      </c>
      <c r="Z79" s="12">
        <v>101.16269344338646</v>
      </c>
      <c r="AA79" s="12">
        <v>98.403778980018245</v>
      </c>
      <c r="AB79" s="12">
        <v>96.611220496028011</v>
      </c>
      <c r="AC79" s="12">
        <v>96.905757634505022</v>
      </c>
      <c r="AD79" s="12">
        <v>99.030787624424804</v>
      </c>
      <c r="AE79" s="12">
        <v>100</v>
      </c>
      <c r="AF79" s="12">
        <v>101.23817917975903</v>
      </c>
      <c r="AG79" s="12">
        <v>100.48826844325158</v>
      </c>
      <c r="AH79" s="12">
        <v>101.51228151830583</v>
      </c>
      <c r="AI79" s="12">
        <v>102.22895035515749</v>
      </c>
      <c r="AJ79" s="12">
        <v>102.92473285040738</v>
      </c>
      <c r="AK79" s="12">
        <v>102.86019209285134</v>
      </c>
      <c r="AL79" s="12">
        <v>103.08294776615352</v>
      </c>
      <c r="AM79" s="12">
        <v>105.2613973141433</v>
      </c>
      <c r="AN79" s="12">
        <v>106.92692305065445</v>
      </c>
    </row>
    <row r="80" spans="1:40">
      <c r="A80" s="1" t="s">
        <v>524</v>
      </c>
      <c r="B80" s="1" t="s">
        <v>533</v>
      </c>
      <c r="D80" s="1" t="s">
        <v>584</v>
      </c>
      <c r="F80" s="1">
        <v>79</v>
      </c>
      <c r="G80" s="1" t="s">
        <v>836</v>
      </c>
      <c r="H80" s="1" t="str">
        <f t="shared" si="2"/>
        <v>79종합</v>
      </c>
      <c r="I80" s="12">
        <v>89.71322140728833</v>
      </c>
      <c r="J80" s="12">
        <v>91.298457381370937</v>
      </c>
      <c r="K80" s="12">
        <v>94.527220933941905</v>
      </c>
      <c r="L80" s="12">
        <v>96.442714819007847</v>
      </c>
      <c r="M80" s="12">
        <v>96.147157668738899</v>
      </c>
      <c r="N80" s="12">
        <v>96.854622732105824</v>
      </c>
      <c r="O80" s="12">
        <v>97.943646048713703</v>
      </c>
      <c r="P80" s="12">
        <v>99.098655470452712</v>
      </c>
      <c r="Q80" s="12">
        <v>100.98686449979954</v>
      </c>
      <c r="R80" s="12">
        <v>102.29996901376848</v>
      </c>
      <c r="S80" s="12">
        <v>102.34217363075568</v>
      </c>
      <c r="T80" s="12">
        <v>101.60849324177283</v>
      </c>
      <c r="U80" s="12">
        <v>101.80012371908673</v>
      </c>
      <c r="V80" s="12">
        <v>101.80839082290014</v>
      </c>
      <c r="W80" s="12">
        <v>101.55660039787797</v>
      </c>
      <c r="X80" s="12">
        <v>101.34037473116673</v>
      </c>
      <c r="Y80" s="12">
        <v>100.95818383514884</v>
      </c>
      <c r="Z80" s="12">
        <v>100.64649876928095</v>
      </c>
      <c r="AA80" s="12">
        <v>99.92876678738071</v>
      </c>
      <c r="AB80" s="12">
        <v>99.752229113858021</v>
      </c>
      <c r="AC80" s="12">
        <v>99.842399081132001</v>
      </c>
      <c r="AD80" s="12">
        <v>99.911838059508625</v>
      </c>
      <c r="AE80" s="12">
        <v>100</v>
      </c>
      <c r="AF80" s="12">
        <v>99.987967745332213</v>
      </c>
      <c r="AG80" s="12">
        <v>99.821584610482745</v>
      </c>
      <c r="AH80" s="12">
        <v>99.907499167841863</v>
      </c>
      <c r="AI80" s="12">
        <v>100.01847757138395</v>
      </c>
      <c r="AJ80" s="12">
        <v>100.51706380537773</v>
      </c>
      <c r="AK80" s="12">
        <v>100.59376075872702</v>
      </c>
      <c r="AL80" s="12">
        <v>100.70363444806063</v>
      </c>
      <c r="AM80" s="12">
        <v>101.13317709526623</v>
      </c>
      <c r="AN80" s="12">
        <v>101.50124644403948</v>
      </c>
    </row>
    <row r="81" spans="1:40">
      <c r="A81" s="1" t="s">
        <v>524</v>
      </c>
      <c r="B81" s="1" t="s">
        <v>533</v>
      </c>
      <c r="D81" s="1" t="s">
        <v>584</v>
      </c>
      <c r="E81" s="1" t="s">
        <v>585</v>
      </c>
      <c r="F81" s="1">
        <v>80</v>
      </c>
      <c r="G81" s="1" t="s">
        <v>836</v>
      </c>
      <c r="H81" s="1" t="str">
        <f t="shared" si="2"/>
        <v>80종합</v>
      </c>
      <c r="I81" s="12">
        <v>85.149301964745121</v>
      </c>
      <c r="J81" s="12">
        <v>86.482398959936546</v>
      </c>
      <c r="K81" s="12">
        <v>89.354002371654133</v>
      </c>
      <c r="L81" s="12">
        <v>91.107703461341018</v>
      </c>
      <c r="M81" s="12">
        <v>91.039702363213493</v>
      </c>
      <c r="N81" s="12">
        <v>91.868377970195041</v>
      </c>
      <c r="O81" s="12">
        <v>93.133757298657812</v>
      </c>
      <c r="P81" s="12">
        <v>93.943847984192658</v>
      </c>
      <c r="Q81" s="12">
        <v>96.430419302059363</v>
      </c>
      <c r="R81" s="12">
        <v>98.012920376680015</v>
      </c>
      <c r="S81" s="12">
        <v>98.228161158056253</v>
      </c>
      <c r="T81" s="12">
        <v>97.990149668791076</v>
      </c>
      <c r="U81" s="12">
        <v>98.92204113734725</v>
      </c>
      <c r="V81" s="12">
        <v>98.943393119679698</v>
      </c>
      <c r="W81" s="12">
        <v>98.894006591223047</v>
      </c>
      <c r="X81" s="12">
        <v>99.215679497655344</v>
      </c>
      <c r="Y81" s="12">
        <v>99.646421446013179</v>
      </c>
      <c r="Z81" s="12">
        <v>99.699141949497815</v>
      </c>
      <c r="AA81" s="12">
        <v>99.595070244451577</v>
      </c>
      <c r="AB81" s="12">
        <v>99.686886525549326</v>
      </c>
      <c r="AC81" s="12">
        <v>99.796749483424549</v>
      </c>
      <c r="AD81" s="12">
        <v>99.662306144028335</v>
      </c>
      <c r="AE81" s="12">
        <v>100</v>
      </c>
      <c r="AF81" s="12">
        <v>100.19408054447634</v>
      </c>
      <c r="AG81" s="12">
        <v>100.17505470434602</v>
      </c>
      <c r="AH81" s="12">
        <v>100.41048873757694</v>
      </c>
      <c r="AI81" s="12">
        <v>100.26241636667841</v>
      </c>
      <c r="AJ81" s="12">
        <v>100.27103968389869</v>
      </c>
      <c r="AK81" s="12">
        <v>100.04214254673506</v>
      </c>
      <c r="AL81" s="12">
        <v>99.374984949742313</v>
      </c>
      <c r="AM81" s="12">
        <v>99.922565864984875</v>
      </c>
      <c r="AN81" s="12">
        <v>100.26103664671622</v>
      </c>
    </row>
    <row r="82" spans="1:40">
      <c r="A82" s="1" t="s">
        <v>524</v>
      </c>
      <c r="B82" s="1" t="s">
        <v>533</v>
      </c>
      <c r="D82" s="1" t="s">
        <v>584</v>
      </c>
      <c r="E82" s="1" t="s">
        <v>586</v>
      </c>
      <c r="F82" s="1">
        <v>81</v>
      </c>
      <c r="G82" s="1" t="s">
        <v>836</v>
      </c>
      <c r="H82" s="1" t="str">
        <f t="shared" si="2"/>
        <v>81종합</v>
      </c>
      <c r="I82" s="12">
        <v>92.666623919449606</v>
      </c>
      <c r="J82" s="12">
        <v>94.422448355867388</v>
      </c>
      <c r="K82" s="12">
        <v>97.891118046088934</v>
      </c>
      <c r="L82" s="12">
        <v>99.914324165773763</v>
      </c>
      <c r="M82" s="12">
        <v>99.461701580581149</v>
      </c>
      <c r="N82" s="12">
        <v>100.08383112486918</v>
      </c>
      <c r="O82" s="12">
        <v>101.04911542100182</v>
      </c>
      <c r="P82" s="12">
        <v>102.43929440102208</v>
      </c>
      <c r="Q82" s="12">
        <v>103.91289840966856</v>
      </c>
      <c r="R82" s="12">
        <v>105.04035681725775</v>
      </c>
      <c r="S82" s="12">
        <v>104.96520850771488</v>
      </c>
      <c r="T82" s="12">
        <v>103.89843354798907</v>
      </c>
      <c r="U82" s="12">
        <v>103.57662036175365</v>
      </c>
      <c r="V82" s="12">
        <v>103.57662036175365</v>
      </c>
      <c r="W82" s="12">
        <v>103.19731209122349</v>
      </c>
      <c r="X82" s="12">
        <v>102.64400485742904</v>
      </c>
      <c r="Y82" s="12">
        <v>101.75782017727454</v>
      </c>
      <c r="Z82" s="12">
        <v>101.22232477340708</v>
      </c>
      <c r="AA82" s="12">
        <v>100.13060451608538</v>
      </c>
      <c r="AB82" s="12">
        <v>99.791666736257497</v>
      </c>
      <c r="AC82" s="12">
        <v>99.869946596681103</v>
      </c>
      <c r="AD82" s="12">
        <v>100.06266637188165</v>
      </c>
      <c r="AE82" s="12">
        <v>100</v>
      </c>
      <c r="AF82" s="12">
        <v>99.866864706564101</v>
      </c>
      <c r="AG82" s="12">
        <v>99.614144043392301</v>
      </c>
      <c r="AH82" s="12">
        <v>99.612658856753058</v>
      </c>
      <c r="AI82" s="12">
        <v>99.875192485091276</v>
      </c>
      <c r="AJ82" s="12">
        <v>100.66213573370423</v>
      </c>
      <c r="AK82" s="12">
        <v>100.91981918816914</v>
      </c>
      <c r="AL82" s="12">
        <v>101.49385830827661</v>
      </c>
      <c r="AM82" s="12">
        <v>101.85248937123468</v>
      </c>
      <c r="AN82" s="12">
        <v>102.23829232285439</v>
      </c>
    </row>
    <row r="83" spans="1:40">
      <c r="A83" s="1" t="s">
        <v>524</v>
      </c>
      <c r="B83" s="1" t="s">
        <v>533</v>
      </c>
      <c r="D83" s="1" t="s">
        <v>587</v>
      </c>
      <c r="F83" s="1">
        <v>82</v>
      </c>
      <c r="G83" s="1" t="s">
        <v>836</v>
      </c>
      <c r="H83" s="1" t="str">
        <f t="shared" si="2"/>
        <v>82종합</v>
      </c>
      <c r="I83" s="12">
        <v>91.475086893293778</v>
      </c>
      <c r="J83" s="12">
        <v>93.069606070688067</v>
      </c>
      <c r="K83" s="12">
        <v>94.192120438364512</v>
      </c>
      <c r="L83" s="12">
        <v>94.868226349266564</v>
      </c>
      <c r="M83" s="12">
        <v>95.061253189450397</v>
      </c>
      <c r="N83" s="12">
        <v>95.797013332058881</v>
      </c>
      <c r="O83" s="12">
        <v>96.740994121944709</v>
      </c>
      <c r="P83" s="12">
        <v>97.986905929773073</v>
      </c>
      <c r="Q83" s="12">
        <v>99.548713669793713</v>
      </c>
      <c r="R83" s="12">
        <v>100.89100783863668</v>
      </c>
      <c r="S83" s="12">
        <v>100.68896664641234</v>
      </c>
      <c r="T83" s="12">
        <v>100.65707142136401</v>
      </c>
      <c r="U83" s="12">
        <v>100.70599582841375</v>
      </c>
      <c r="V83" s="12">
        <v>100.84666889475227</v>
      </c>
      <c r="W83" s="12">
        <v>100.78112461628551</v>
      </c>
      <c r="X83" s="12">
        <v>100.58647606749759</v>
      </c>
      <c r="Y83" s="12">
        <v>100.4343485825198</v>
      </c>
      <c r="Z83" s="12">
        <v>100.12781618784572</v>
      </c>
      <c r="AA83" s="12">
        <v>99.7203646129676</v>
      </c>
      <c r="AB83" s="12">
        <v>99.777409788438078</v>
      </c>
      <c r="AC83" s="12">
        <v>99.666047316274643</v>
      </c>
      <c r="AD83" s="12">
        <v>99.794094942341175</v>
      </c>
      <c r="AE83" s="12">
        <v>100</v>
      </c>
      <c r="AF83" s="12">
        <v>100.0207626325705</v>
      </c>
      <c r="AG83" s="12">
        <v>100.14605600950424</v>
      </c>
      <c r="AH83" s="12">
        <v>100.27919314415486</v>
      </c>
      <c r="AI83" s="12">
        <v>100.6143364292101</v>
      </c>
      <c r="AJ83" s="12">
        <v>101.40624448885704</v>
      </c>
      <c r="AK83" s="12">
        <v>101.68083255394573</v>
      </c>
      <c r="AL83" s="12">
        <v>102.13000810901885</v>
      </c>
      <c r="AM83" s="12">
        <v>102.68011544601576</v>
      </c>
      <c r="AN83" s="12">
        <v>103.5303922661639</v>
      </c>
    </row>
    <row r="84" spans="1:40">
      <c r="A84" s="1" t="s">
        <v>524</v>
      </c>
      <c r="B84" s="1" t="s">
        <v>533</v>
      </c>
      <c r="D84" s="1" t="s">
        <v>587</v>
      </c>
      <c r="E84" s="1" t="s">
        <v>588</v>
      </c>
      <c r="F84" s="1">
        <v>83</v>
      </c>
      <c r="G84" s="1" t="s">
        <v>836</v>
      </c>
      <c r="H84" s="1" t="str">
        <f t="shared" si="2"/>
        <v>83종합</v>
      </c>
      <c r="I84" s="12">
        <v>93.609132344814185</v>
      </c>
      <c r="J84" s="12">
        <v>94.569770611506044</v>
      </c>
      <c r="K84" s="12">
        <v>96.012269685575262</v>
      </c>
      <c r="L84" s="12">
        <v>96.053332430405504</v>
      </c>
      <c r="M84" s="12">
        <v>95.704540005420242</v>
      </c>
      <c r="N84" s="12">
        <v>96.252632846374283</v>
      </c>
      <c r="O84" s="12">
        <v>97.459998980667436</v>
      </c>
      <c r="P84" s="12">
        <v>98.302528400160682</v>
      </c>
      <c r="Q84" s="12">
        <v>99.084436778580354</v>
      </c>
      <c r="R84" s="12">
        <v>100.87685939395087</v>
      </c>
      <c r="S84" s="12">
        <v>100.98693074865443</v>
      </c>
      <c r="T84" s="12">
        <v>101.03683476604839</v>
      </c>
      <c r="U84" s="12">
        <v>101.01273278646505</v>
      </c>
      <c r="V84" s="12">
        <v>100.98472786121448</v>
      </c>
      <c r="W84" s="12">
        <v>100.95866901569441</v>
      </c>
      <c r="X84" s="12">
        <v>100.86880611769952</v>
      </c>
      <c r="Y84" s="12">
        <v>100.78192711900009</v>
      </c>
      <c r="Z84" s="12">
        <v>100.68581398669174</v>
      </c>
      <c r="AA84" s="12">
        <v>100.37927565728977</v>
      </c>
      <c r="AB84" s="12">
        <v>100.34003538365897</v>
      </c>
      <c r="AC84" s="12">
        <v>100.01181521066655</v>
      </c>
      <c r="AD84" s="12">
        <v>99.972640280301121</v>
      </c>
      <c r="AE84" s="12">
        <v>100</v>
      </c>
      <c r="AF84" s="12">
        <v>100.10534012559052</v>
      </c>
      <c r="AG84" s="12">
        <v>100.20929770150906</v>
      </c>
      <c r="AH84" s="12">
        <v>100.25202411621466</v>
      </c>
      <c r="AI84" s="12">
        <v>100.37423775909514</v>
      </c>
      <c r="AJ84" s="12">
        <v>100.79869491808947</v>
      </c>
      <c r="AK84" s="12">
        <v>100.87684702135671</v>
      </c>
      <c r="AL84" s="12">
        <v>100.88038494538442</v>
      </c>
      <c r="AM84" s="12">
        <v>100.81261195850647</v>
      </c>
      <c r="AN84" s="12">
        <v>100.98055159790648</v>
      </c>
    </row>
    <row r="85" spans="1:40">
      <c r="A85" s="1" t="s">
        <v>524</v>
      </c>
      <c r="B85" s="1" t="s">
        <v>533</v>
      </c>
      <c r="D85" s="1" t="s">
        <v>587</v>
      </c>
      <c r="E85" s="1" t="s">
        <v>589</v>
      </c>
      <c r="F85" s="1">
        <v>84</v>
      </c>
      <c r="G85" s="1" t="s">
        <v>836</v>
      </c>
      <c r="H85" s="1" t="str">
        <f t="shared" si="2"/>
        <v>84종합</v>
      </c>
      <c r="I85" s="12">
        <v>90.274357080913177</v>
      </c>
      <c r="J85" s="12">
        <v>91.283046989067458</v>
      </c>
      <c r="K85" s="12">
        <v>91.815317266063374</v>
      </c>
      <c r="L85" s="12">
        <v>93.971915981033845</v>
      </c>
      <c r="M85" s="12">
        <v>95.62949125362745</v>
      </c>
      <c r="N85" s="12">
        <v>96.652860803490512</v>
      </c>
      <c r="O85" s="12">
        <v>96.80428727347541</v>
      </c>
      <c r="P85" s="12">
        <v>97.282421463224594</v>
      </c>
      <c r="Q85" s="12">
        <v>98.519577581664038</v>
      </c>
      <c r="R85" s="12">
        <v>100.23599973812911</v>
      </c>
      <c r="S85" s="12">
        <v>99.885351818284249</v>
      </c>
      <c r="T85" s="12">
        <v>99.889320783362749</v>
      </c>
      <c r="U85" s="12">
        <v>99.839882218006792</v>
      </c>
      <c r="V85" s="12">
        <v>99.900173713062401</v>
      </c>
      <c r="W85" s="12">
        <v>100.4718966795468</v>
      </c>
      <c r="X85" s="12">
        <v>100.30074718167215</v>
      </c>
      <c r="Y85" s="12">
        <v>100.19499249434898</v>
      </c>
      <c r="Z85" s="12">
        <v>100.15033310806373</v>
      </c>
      <c r="AA85" s="12">
        <v>100.0479816817282</v>
      </c>
      <c r="AB85" s="12">
        <v>100.0466850217022</v>
      </c>
      <c r="AC85" s="12">
        <v>99.846414497552146</v>
      </c>
      <c r="AD85" s="12">
        <v>100.0341366392208</v>
      </c>
      <c r="AE85" s="12">
        <v>100</v>
      </c>
      <c r="AF85" s="12">
        <v>100.06233951964043</v>
      </c>
      <c r="AG85" s="12">
        <v>100.4005231522668</v>
      </c>
      <c r="AH85" s="12">
        <v>100.79110399240191</v>
      </c>
      <c r="AI85" s="12">
        <v>100.87820526861937</v>
      </c>
      <c r="AJ85" s="12">
        <v>100.82417421080874</v>
      </c>
      <c r="AK85" s="12">
        <v>100.83198550389434</v>
      </c>
      <c r="AL85" s="12">
        <v>101.02441251802017</v>
      </c>
      <c r="AM85" s="12">
        <v>101.09783864517713</v>
      </c>
      <c r="AN85" s="12">
        <v>101.5840085842835</v>
      </c>
    </row>
    <row r="86" spans="1:40">
      <c r="A86" s="1" t="s">
        <v>524</v>
      </c>
      <c r="B86" s="1" t="s">
        <v>533</v>
      </c>
      <c r="D86" s="1" t="s">
        <v>587</v>
      </c>
      <c r="E86" s="1" t="s">
        <v>590</v>
      </c>
      <c r="F86" s="1">
        <v>85</v>
      </c>
      <c r="G86" s="1" t="s">
        <v>836</v>
      </c>
      <c r="H86" s="1" t="str">
        <f t="shared" si="2"/>
        <v>85종합</v>
      </c>
      <c r="I86" s="12">
        <v>91.246129076071455</v>
      </c>
      <c r="J86" s="12">
        <v>93.358384086700084</v>
      </c>
      <c r="K86" s="12">
        <v>94.64730004591253</v>
      </c>
      <c r="L86" s="12">
        <v>94.847423869462318</v>
      </c>
      <c r="M86" s="12">
        <v>94.55207072917645</v>
      </c>
      <c r="N86" s="12">
        <v>95.224102951993601</v>
      </c>
      <c r="O86" s="12">
        <v>96.440298765172699</v>
      </c>
      <c r="P86" s="12">
        <v>98.202678822406398</v>
      </c>
      <c r="Q86" s="12">
        <v>100.21792845542605</v>
      </c>
      <c r="R86" s="12">
        <v>101.20861015762983</v>
      </c>
      <c r="S86" s="12">
        <v>100.95876719336717</v>
      </c>
      <c r="T86" s="12">
        <v>100.87868367897477</v>
      </c>
      <c r="U86" s="12">
        <v>101.00041622449331</v>
      </c>
      <c r="V86" s="12">
        <v>101.23985323103084</v>
      </c>
      <c r="W86" s="12">
        <v>100.86117354371059</v>
      </c>
      <c r="X86" s="12">
        <v>100.6178246003529</v>
      </c>
      <c r="Y86" s="12">
        <v>100.42060968590626</v>
      </c>
      <c r="Z86" s="12">
        <v>99.916833184170358</v>
      </c>
      <c r="AA86" s="12">
        <v>99.332115511561639</v>
      </c>
      <c r="AB86" s="12">
        <v>99.45050979448304</v>
      </c>
      <c r="AC86" s="12">
        <v>99.457953068830733</v>
      </c>
      <c r="AD86" s="12">
        <v>99.618414626735628</v>
      </c>
      <c r="AE86" s="12">
        <v>100</v>
      </c>
      <c r="AF86" s="12">
        <v>99.973058082509098</v>
      </c>
      <c r="AG86" s="12">
        <v>100.01273365177781</v>
      </c>
      <c r="AH86" s="12">
        <v>100.06519261773433</v>
      </c>
      <c r="AI86" s="12">
        <v>100.58277504565048</v>
      </c>
      <c r="AJ86" s="12">
        <v>101.87574683171728</v>
      </c>
      <c r="AK86" s="12">
        <v>102.33810575879549</v>
      </c>
      <c r="AL86" s="12">
        <v>103.06003894784233</v>
      </c>
      <c r="AM86" s="12">
        <v>104.04547859398296</v>
      </c>
      <c r="AN86" s="12">
        <v>105.30734760994918</v>
      </c>
    </row>
    <row r="87" spans="1:40">
      <c r="A87" s="1" t="s">
        <v>524</v>
      </c>
      <c r="B87" s="1" t="s">
        <v>533</v>
      </c>
      <c r="D87" s="1" t="s">
        <v>591</v>
      </c>
      <c r="F87" s="1">
        <v>86</v>
      </c>
      <c r="G87" s="1" t="s">
        <v>836</v>
      </c>
      <c r="H87" s="1" t="str">
        <f t="shared" si="2"/>
        <v>86종합</v>
      </c>
      <c r="I87" s="12">
        <v>89.300513545597823</v>
      </c>
      <c r="J87" s="12">
        <v>92.334235563696609</v>
      </c>
      <c r="K87" s="12">
        <v>96.650430867821584</v>
      </c>
      <c r="L87" s="12">
        <v>98.118984261943652</v>
      </c>
      <c r="M87" s="12">
        <v>97.658941546717188</v>
      </c>
      <c r="N87" s="12">
        <v>99.025891724849657</v>
      </c>
      <c r="O87" s="12">
        <v>100.11996932489456</v>
      </c>
      <c r="P87" s="12">
        <v>102.81870269717102</v>
      </c>
      <c r="Q87" s="12">
        <v>105.43144769980326</v>
      </c>
      <c r="R87" s="12">
        <v>106.46961786089059</v>
      </c>
      <c r="S87" s="12">
        <v>106.41109895628509</v>
      </c>
      <c r="T87" s="12">
        <v>105.83689481466959</v>
      </c>
      <c r="U87" s="12">
        <v>105.84881304970079</v>
      </c>
      <c r="V87" s="12">
        <v>106.23842590504795</v>
      </c>
      <c r="W87" s="12">
        <v>106.23842590504795</v>
      </c>
      <c r="X87" s="12">
        <v>106.20626792065353</v>
      </c>
      <c r="Y87" s="12">
        <v>106.20626792065353</v>
      </c>
      <c r="Z87" s="12">
        <v>106.10925967565171</v>
      </c>
      <c r="AA87" s="12">
        <v>104.71534309644053</v>
      </c>
      <c r="AB87" s="12">
        <v>103.14347335145716</v>
      </c>
      <c r="AC87" s="12">
        <v>102.31514849791796</v>
      </c>
      <c r="AD87" s="12">
        <v>101.43801355328966</v>
      </c>
      <c r="AE87" s="12">
        <v>100</v>
      </c>
      <c r="AF87" s="12">
        <v>98.891377469786121</v>
      </c>
      <c r="AG87" s="12">
        <v>98.643405027221519</v>
      </c>
      <c r="AH87" s="12">
        <v>98.498174152775263</v>
      </c>
      <c r="AI87" s="12">
        <v>99.050480059820572</v>
      </c>
      <c r="AJ87" s="12">
        <v>100.13550991060876</v>
      </c>
      <c r="AK87" s="12">
        <v>100.80380423336825</v>
      </c>
      <c r="AL87" s="12">
        <v>101.56021149101886</v>
      </c>
      <c r="AM87" s="12">
        <v>101.58545775163572</v>
      </c>
      <c r="AN87" s="12">
        <v>102.03625170092268</v>
      </c>
    </row>
    <row r="88" spans="1:40">
      <c r="A88" s="1" t="s">
        <v>524</v>
      </c>
      <c r="B88" s="1" t="s">
        <v>533</v>
      </c>
      <c r="D88" s="1" t="s">
        <v>592</v>
      </c>
      <c r="F88" s="1">
        <v>87</v>
      </c>
      <c r="G88" s="1" t="s">
        <v>836</v>
      </c>
      <c r="H88" s="1" t="str">
        <f t="shared" si="2"/>
        <v>87종합</v>
      </c>
      <c r="I88" s="12">
        <v>86.884272894266928</v>
      </c>
      <c r="J88" s="12">
        <v>90.355979065309569</v>
      </c>
      <c r="K88" s="12">
        <v>93.865290377616716</v>
      </c>
      <c r="L88" s="12">
        <v>95.614453933360465</v>
      </c>
      <c r="M88" s="12">
        <v>95.925305644693566</v>
      </c>
      <c r="N88" s="12">
        <v>96.261337149059955</v>
      </c>
      <c r="O88" s="12">
        <v>97.399480891084139</v>
      </c>
      <c r="P88" s="12">
        <v>99.628211018965132</v>
      </c>
      <c r="Q88" s="12">
        <v>101.80829747169501</v>
      </c>
      <c r="R88" s="12">
        <v>102.43809759231785</v>
      </c>
      <c r="S88" s="12">
        <v>102.2580825864309</v>
      </c>
      <c r="T88" s="12">
        <v>101.4811447732705</v>
      </c>
      <c r="U88" s="12">
        <v>99.904342432745921</v>
      </c>
      <c r="V88" s="12">
        <v>100.14750086825592</v>
      </c>
      <c r="W88" s="12">
        <v>100.08696512754456</v>
      </c>
      <c r="X88" s="12">
        <v>100.00928297948664</v>
      </c>
      <c r="Y88" s="12">
        <v>99.966024855190255</v>
      </c>
      <c r="Z88" s="12">
        <v>99.865623449875812</v>
      </c>
      <c r="AA88" s="12">
        <v>99.739439673172541</v>
      </c>
      <c r="AB88" s="12">
        <v>99.686536159498004</v>
      </c>
      <c r="AC88" s="12">
        <v>99.522788113054631</v>
      </c>
      <c r="AD88" s="12">
        <v>99.88320007442131</v>
      </c>
      <c r="AE88" s="12">
        <v>100</v>
      </c>
      <c r="AF88" s="12">
        <v>99.681526062189675</v>
      </c>
      <c r="AG88" s="12">
        <v>98.665784979904487</v>
      </c>
      <c r="AH88" s="12">
        <v>98.230800894264775</v>
      </c>
      <c r="AI88" s="12">
        <v>99.708822032241429</v>
      </c>
      <c r="AJ88" s="12">
        <v>100.55072570191783</v>
      </c>
      <c r="AK88" s="12">
        <v>101.64605499182929</v>
      </c>
      <c r="AL88" s="12">
        <v>102.83686417380807</v>
      </c>
      <c r="AM88" s="12">
        <v>104.2460797164505</v>
      </c>
      <c r="AN88" s="12">
        <v>106.47805191060525</v>
      </c>
    </row>
    <row r="89" spans="1:40">
      <c r="A89" s="1" t="s">
        <v>524</v>
      </c>
      <c r="B89" s="1" t="s">
        <v>533</v>
      </c>
      <c r="C89" s="1" t="s">
        <v>535</v>
      </c>
      <c r="F89" s="1">
        <v>88</v>
      </c>
      <c r="G89" s="1" t="s">
        <v>836</v>
      </c>
      <c r="H89" s="1" t="str">
        <f t="shared" si="2"/>
        <v>88종합</v>
      </c>
      <c r="U89" s="12">
        <v>100.64833162580263</v>
      </c>
      <c r="V89" s="12">
        <v>100.65689228458427</v>
      </c>
      <c r="W89" s="12">
        <v>100.1568380574591</v>
      </c>
      <c r="X89" s="12">
        <v>99.867556641243496</v>
      </c>
      <c r="Y89" s="12">
        <v>99.739657831388129</v>
      </c>
      <c r="Z89" s="12">
        <v>99.505839536010853</v>
      </c>
      <c r="AA89" s="12">
        <v>99.384526619851954</v>
      </c>
      <c r="AB89" s="12">
        <v>99.210143488218634</v>
      </c>
      <c r="AC89" s="12">
        <v>99.201542499630193</v>
      </c>
      <c r="AD89" s="12">
        <v>99.654080184904203</v>
      </c>
      <c r="AE89" s="12">
        <v>100</v>
      </c>
      <c r="AF89" s="12">
        <v>100.33130504159679</v>
      </c>
      <c r="AG89" s="12">
        <v>100.62843343441506</v>
      </c>
      <c r="AH89" s="12">
        <v>100.82284266337864</v>
      </c>
      <c r="AI89" s="12">
        <v>101.21684645150792</v>
      </c>
      <c r="AJ89" s="12">
        <v>101.92830409107326</v>
      </c>
      <c r="AK89" s="12">
        <v>102.21107634908573</v>
      </c>
      <c r="AL89" s="12">
        <v>102.62441316084035</v>
      </c>
      <c r="AM89" s="12">
        <v>102.83755037375121</v>
      </c>
      <c r="AN89" s="12">
        <v>103.33220211630861</v>
      </c>
    </row>
    <row r="90" spans="1:40">
      <c r="A90" s="1" t="s">
        <v>524</v>
      </c>
      <c r="B90" s="1" t="s">
        <v>533</v>
      </c>
      <c r="D90" s="1" t="s">
        <v>593</v>
      </c>
      <c r="F90" s="1">
        <v>89</v>
      </c>
      <c r="G90" s="1" t="s">
        <v>836</v>
      </c>
      <c r="H90" s="1" t="str">
        <f t="shared" si="2"/>
        <v>89종합</v>
      </c>
      <c r="I90" s="12">
        <v>89.950176270824599</v>
      </c>
      <c r="J90" s="12">
        <v>90.35145440928811</v>
      </c>
      <c r="K90" s="12">
        <v>91.141384462432043</v>
      </c>
      <c r="L90" s="12">
        <v>92.962881478168597</v>
      </c>
      <c r="M90" s="12">
        <v>92.827014353244039</v>
      </c>
      <c r="N90" s="12">
        <v>93.246423969793398</v>
      </c>
      <c r="O90" s="12">
        <v>93.540158799214126</v>
      </c>
      <c r="P90" s="12">
        <v>94.068719366881041</v>
      </c>
      <c r="Q90" s="12">
        <v>94.746519054745562</v>
      </c>
      <c r="R90" s="12">
        <v>95.539750777042698</v>
      </c>
      <c r="S90" s="12">
        <v>96.464979304567692</v>
      </c>
      <c r="T90" s="12">
        <v>96.699664193726235</v>
      </c>
      <c r="U90" s="12">
        <v>97.101413163167535</v>
      </c>
      <c r="V90" s="12">
        <v>97.101413163167535</v>
      </c>
      <c r="W90" s="12">
        <v>97.651145409895591</v>
      </c>
      <c r="X90" s="12">
        <v>97.853858631481771</v>
      </c>
      <c r="Y90" s="12">
        <v>98.358856567899636</v>
      </c>
      <c r="Z90" s="12">
        <v>98.603186592964946</v>
      </c>
      <c r="AA90" s="12">
        <v>98.805287627382256</v>
      </c>
      <c r="AB90" s="12">
        <v>98.861214573384942</v>
      </c>
      <c r="AC90" s="12">
        <v>99.505940341661073</v>
      </c>
      <c r="AD90" s="12">
        <v>99.8438309027445</v>
      </c>
      <c r="AE90" s="12">
        <v>100</v>
      </c>
      <c r="AF90" s="12">
        <v>100.25317797193109</v>
      </c>
      <c r="AG90" s="12">
        <v>101.05321016683386</v>
      </c>
      <c r="AH90" s="12">
        <v>101.40347522307277</v>
      </c>
      <c r="AI90" s="12">
        <v>101.80664160950039</v>
      </c>
      <c r="AJ90" s="12">
        <v>102.56072491735976</v>
      </c>
      <c r="AK90" s="12">
        <v>102.88511123217332</v>
      </c>
      <c r="AL90" s="12">
        <v>103.62619738489218</v>
      </c>
      <c r="AM90" s="12">
        <v>104.53627079826533</v>
      </c>
      <c r="AN90" s="12">
        <v>105.13053730092075</v>
      </c>
    </row>
    <row r="91" spans="1:40">
      <c r="A91" s="1" t="s">
        <v>524</v>
      </c>
      <c r="B91" s="1" t="s">
        <v>533</v>
      </c>
      <c r="D91" s="1" t="s">
        <v>594</v>
      </c>
      <c r="F91" s="1">
        <v>90</v>
      </c>
      <c r="G91" s="1" t="s">
        <v>836</v>
      </c>
      <c r="H91" s="1" t="str">
        <f t="shared" si="2"/>
        <v>90종합</v>
      </c>
      <c r="I91" s="12">
        <v>87.396201704337471</v>
      </c>
      <c r="J91" s="12">
        <v>90.724902022076733</v>
      </c>
      <c r="K91" s="12">
        <v>93.781173823184446</v>
      </c>
      <c r="L91" s="12">
        <v>94.944250619154474</v>
      </c>
      <c r="M91" s="12">
        <v>94.824640878096488</v>
      </c>
      <c r="N91" s="12">
        <v>95.264607198673659</v>
      </c>
      <c r="O91" s="12">
        <v>96.17733862410806</v>
      </c>
      <c r="P91" s="12">
        <v>97.996765820232426</v>
      </c>
      <c r="Q91" s="12">
        <v>99.688187072504476</v>
      </c>
      <c r="R91" s="12">
        <v>100.84787090855612</v>
      </c>
      <c r="S91" s="12">
        <v>100.72685647318497</v>
      </c>
      <c r="T91" s="12">
        <v>100.44379143661708</v>
      </c>
      <c r="U91" s="12">
        <v>100.34090817401606</v>
      </c>
      <c r="V91" s="12">
        <v>100.31657481141141</v>
      </c>
      <c r="W91" s="12">
        <v>100.06728486588432</v>
      </c>
      <c r="X91" s="12">
        <v>99.878620178465354</v>
      </c>
      <c r="Y91" s="12">
        <v>99.885272344839493</v>
      </c>
      <c r="Z91" s="12">
        <v>99.696043773958877</v>
      </c>
      <c r="AA91" s="12">
        <v>99.593878887173616</v>
      </c>
      <c r="AB91" s="12">
        <v>99.232427971125873</v>
      </c>
      <c r="AC91" s="12">
        <v>99.183672016350954</v>
      </c>
      <c r="AD91" s="12">
        <v>99.610281675250604</v>
      </c>
      <c r="AE91" s="12">
        <v>100</v>
      </c>
      <c r="AF91" s="12">
        <v>100.20750847918008</v>
      </c>
      <c r="AG91" s="12">
        <v>100.41032886552395</v>
      </c>
      <c r="AH91" s="12">
        <v>100.54090551291326</v>
      </c>
      <c r="AI91" s="12">
        <v>100.97256878229895</v>
      </c>
      <c r="AJ91" s="12">
        <v>101.75211963414037</v>
      </c>
      <c r="AK91" s="12">
        <v>101.86629722668967</v>
      </c>
      <c r="AL91" s="12">
        <v>102.15051837533358</v>
      </c>
      <c r="AM91" s="12">
        <v>102.33216007009922</v>
      </c>
      <c r="AN91" s="12">
        <v>102.4941387042541</v>
      </c>
    </row>
    <row r="92" spans="1:40">
      <c r="A92" s="1" t="s">
        <v>524</v>
      </c>
      <c r="B92" s="1" t="s">
        <v>533</v>
      </c>
      <c r="D92" s="1" t="s">
        <v>594</v>
      </c>
      <c r="E92" s="1" t="s">
        <v>595</v>
      </c>
      <c r="F92" s="1">
        <v>91</v>
      </c>
      <c r="G92" s="1" t="s">
        <v>836</v>
      </c>
      <c r="H92" s="1" t="str">
        <f t="shared" si="2"/>
        <v>91종합</v>
      </c>
      <c r="I92" s="12">
        <v>93.388944186863952</v>
      </c>
      <c r="J92" s="12">
        <v>94.301764611996859</v>
      </c>
      <c r="K92" s="12">
        <v>95.325463689705686</v>
      </c>
      <c r="L92" s="12">
        <v>96.873161547581049</v>
      </c>
      <c r="M92" s="12">
        <v>96.820155340012363</v>
      </c>
      <c r="N92" s="12">
        <v>97.12071283666711</v>
      </c>
      <c r="O92" s="12">
        <v>97.908469976623635</v>
      </c>
      <c r="P92" s="12">
        <v>98.646788482537787</v>
      </c>
      <c r="Q92" s="12">
        <v>97.554367572703924</v>
      </c>
      <c r="R92" s="12">
        <v>98.687122119958019</v>
      </c>
      <c r="S92" s="12">
        <v>98.943915248248317</v>
      </c>
      <c r="T92" s="12">
        <v>99.125670465963424</v>
      </c>
      <c r="U92" s="12">
        <v>99.127277101290062</v>
      </c>
      <c r="V92" s="12">
        <v>99.180596010136881</v>
      </c>
      <c r="W92" s="12">
        <v>99.235892121290419</v>
      </c>
      <c r="X92" s="12">
        <v>99.235892121290419</v>
      </c>
      <c r="Y92" s="12">
        <v>99.435311384396144</v>
      </c>
      <c r="Z92" s="12">
        <v>99.400425051928721</v>
      </c>
      <c r="AA92" s="12">
        <v>99.400425051928721</v>
      </c>
      <c r="AB92" s="12">
        <v>99.362105210207631</v>
      </c>
      <c r="AC92" s="12">
        <v>99.439101060094913</v>
      </c>
      <c r="AD92" s="12">
        <v>99.365624508284242</v>
      </c>
      <c r="AE92" s="12">
        <v>100</v>
      </c>
      <c r="AF92" s="12">
        <v>100.1164069499445</v>
      </c>
      <c r="AG92" s="12">
        <v>100.03585251972333</v>
      </c>
      <c r="AH92" s="12">
        <v>99.939227002774473</v>
      </c>
      <c r="AI92" s="12">
        <v>100.08485456024852</v>
      </c>
      <c r="AJ92" s="12">
        <v>99.936545504341723</v>
      </c>
      <c r="AK92" s="12">
        <v>99.231522267181276</v>
      </c>
      <c r="AL92" s="12">
        <v>99.498085516670372</v>
      </c>
      <c r="AM92" s="12">
        <v>99.254271456078996</v>
      </c>
      <c r="AN92" s="12">
        <v>99.290815742074713</v>
      </c>
    </row>
    <row r="93" spans="1:40">
      <c r="A93" s="1" t="s">
        <v>524</v>
      </c>
      <c r="B93" s="1" t="s">
        <v>533</v>
      </c>
      <c r="D93" s="1" t="s">
        <v>594</v>
      </c>
      <c r="E93" s="1" t="s">
        <v>596</v>
      </c>
      <c r="F93" s="1">
        <v>92</v>
      </c>
      <c r="G93" s="1" t="s">
        <v>836</v>
      </c>
      <c r="H93" s="1" t="str">
        <f t="shared" si="2"/>
        <v>92종합</v>
      </c>
      <c r="I93" s="12">
        <v>85.709757589370341</v>
      </c>
      <c r="J93" s="12">
        <v>88.355376442507065</v>
      </c>
      <c r="K93" s="12">
        <v>92.114900340583787</v>
      </c>
      <c r="L93" s="12">
        <v>93.162728074349616</v>
      </c>
      <c r="M93" s="12">
        <v>92.899721979359782</v>
      </c>
      <c r="N93" s="12">
        <v>93.535775404103106</v>
      </c>
      <c r="O93" s="12">
        <v>95.08797386470134</v>
      </c>
      <c r="P93" s="12">
        <v>96.873678068989676</v>
      </c>
      <c r="Q93" s="12">
        <v>99.757946502575265</v>
      </c>
      <c r="R93" s="12">
        <v>100.75191455340772</v>
      </c>
      <c r="S93" s="12">
        <v>100.72541951088061</v>
      </c>
      <c r="T93" s="12">
        <v>100.33493750566505</v>
      </c>
      <c r="U93" s="12">
        <v>100.33018209130897</v>
      </c>
      <c r="V93" s="12">
        <v>100.29639240900482</v>
      </c>
      <c r="W93" s="12">
        <v>100.2757888363009</v>
      </c>
      <c r="X93" s="12">
        <v>100.20893736626053</v>
      </c>
      <c r="Y93" s="12">
        <v>100.20893736626053</v>
      </c>
      <c r="Z93" s="12">
        <v>100.10989008922994</v>
      </c>
      <c r="AA93" s="12">
        <v>100.1031668753688</v>
      </c>
      <c r="AB93" s="12">
        <v>99.57812885356401</v>
      </c>
      <c r="AC93" s="12">
        <v>99.341237684461206</v>
      </c>
      <c r="AD93" s="12">
        <v>99.700279490292729</v>
      </c>
      <c r="AE93" s="12">
        <v>100</v>
      </c>
      <c r="AF93" s="12">
        <v>99.933186597604546</v>
      </c>
      <c r="AG93" s="12">
        <v>99.872132339636849</v>
      </c>
      <c r="AH93" s="12">
        <v>99.767975201233796</v>
      </c>
      <c r="AI93" s="12">
        <v>99.979044074212325</v>
      </c>
      <c r="AJ93" s="12">
        <v>100.15124226833525</v>
      </c>
      <c r="AK93" s="12">
        <v>100.26683852087994</v>
      </c>
      <c r="AL93" s="12">
        <v>100.35040167790201</v>
      </c>
      <c r="AM93" s="12">
        <v>100.55615587093362</v>
      </c>
      <c r="AN93" s="12">
        <v>100.80014051479263</v>
      </c>
    </row>
    <row r="94" spans="1:40">
      <c r="A94" s="1" t="s">
        <v>524</v>
      </c>
      <c r="B94" s="1" t="s">
        <v>533</v>
      </c>
      <c r="D94" s="1" t="s">
        <v>594</v>
      </c>
      <c r="E94" s="1" t="s">
        <v>597</v>
      </c>
      <c r="F94" s="1">
        <v>93</v>
      </c>
      <c r="G94" s="1" t="s">
        <v>836</v>
      </c>
      <c r="H94" s="1" t="str">
        <f t="shared" si="2"/>
        <v>93종합</v>
      </c>
      <c r="I94" s="12">
        <v>85.143812351823442</v>
      </c>
      <c r="J94" s="12">
        <v>90.449440182658833</v>
      </c>
      <c r="K94" s="12">
        <v>94.16014363549796</v>
      </c>
      <c r="L94" s="12">
        <v>95.180488509523798</v>
      </c>
      <c r="M94" s="12">
        <v>95.139438212536021</v>
      </c>
      <c r="N94" s="12">
        <v>95.501742029231906</v>
      </c>
      <c r="O94" s="12">
        <v>95.96177387510653</v>
      </c>
      <c r="P94" s="12">
        <v>98.480335857836167</v>
      </c>
      <c r="Q94" s="12">
        <v>100.96271266788915</v>
      </c>
      <c r="R94" s="12">
        <v>102.27623880993703</v>
      </c>
      <c r="S94" s="12">
        <v>101.83200501890798</v>
      </c>
      <c r="T94" s="12">
        <v>101.33796231843191</v>
      </c>
      <c r="U94" s="12">
        <v>101.05918650849711</v>
      </c>
      <c r="V94" s="12">
        <v>100.99855409016637</v>
      </c>
      <c r="W94" s="12">
        <v>100.34441016550788</v>
      </c>
      <c r="X94" s="12">
        <v>99.925818089491599</v>
      </c>
      <c r="Y94" s="12">
        <v>99.827079369164281</v>
      </c>
      <c r="Z94" s="12">
        <v>99.460049246566825</v>
      </c>
      <c r="AA94" s="12">
        <v>99.205539215783659</v>
      </c>
      <c r="AB94" s="12">
        <v>98.818154291771052</v>
      </c>
      <c r="AC94" s="12">
        <v>98.88156159041776</v>
      </c>
      <c r="AD94" s="12">
        <v>99.663052087520185</v>
      </c>
      <c r="AE94" s="12">
        <v>100</v>
      </c>
      <c r="AF94" s="12">
        <v>100.52742562292576</v>
      </c>
      <c r="AG94" s="12">
        <v>101.15566504299302</v>
      </c>
      <c r="AH94" s="12">
        <v>101.65230161699353</v>
      </c>
      <c r="AI94" s="12">
        <v>102.47344482230216</v>
      </c>
      <c r="AJ94" s="12">
        <v>104.42379843737915</v>
      </c>
      <c r="AK94" s="12">
        <v>105.04211712354201</v>
      </c>
      <c r="AL94" s="12">
        <v>105.54096536515232</v>
      </c>
      <c r="AM94" s="12">
        <v>105.96357876333266</v>
      </c>
      <c r="AN94" s="12">
        <v>106.12040968400453</v>
      </c>
    </row>
    <row r="95" spans="1:40">
      <c r="A95" s="1" t="s">
        <v>524</v>
      </c>
      <c r="B95" s="1" t="s">
        <v>533</v>
      </c>
      <c r="D95" s="1" t="s">
        <v>598</v>
      </c>
      <c r="F95" s="1">
        <v>94</v>
      </c>
      <c r="G95" s="1" t="s">
        <v>836</v>
      </c>
      <c r="H95" s="1" t="str">
        <f t="shared" si="2"/>
        <v>94종합</v>
      </c>
      <c r="I95" s="12">
        <v>91.12550201359295</v>
      </c>
      <c r="J95" s="12">
        <v>92.878022071833371</v>
      </c>
      <c r="K95" s="12">
        <v>95.96689290206703</v>
      </c>
      <c r="L95" s="12">
        <v>98.390254506202112</v>
      </c>
      <c r="M95" s="12">
        <v>98.553949822578488</v>
      </c>
      <c r="N95" s="12">
        <v>99.266559122785594</v>
      </c>
      <c r="O95" s="12">
        <v>100.07378761039588</v>
      </c>
      <c r="P95" s="12">
        <v>101.42913976559663</v>
      </c>
      <c r="Q95" s="12">
        <v>102.88207587024202</v>
      </c>
      <c r="R95" s="12">
        <v>103.47928058985678</v>
      </c>
      <c r="S95" s="12">
        <v>102.94472900957122</v>
      </c>
      <c r="T95" s="12">
        <v>102.26581391590919</v>
      </c>
      <c r="U95" s="12">
        <v>101.6898366374014</v>
      </c>
      <c r="V95" s="12">
        <v>101.73252366297875</v>
      </c>
      <c r="W95" s="12">
        <v>100.7640458714216</v>
      </c>
      <c r="X95" s="12">
        <v>100.27341382960559</v>
      </c>
      <c r="Y95" s="12">
        <v>99.883010433757121</v>
      </c>
      <c r="Z95" s="12">
        <v>99.507129180385562</v>
      </c>
      <c r="AA95" s="12">
        <v>99.300752771668272</v>
      </c>
      <c r="AB95" s="12">
        <v>99.260013767811458</v>
      </c>
      <c r="AC95" s="12">
        <v>99.156745919361384</v>
      </c>
      <c r="AD95" s="12">
        <v>99.657763771621006</v>
      </c>
      <c r="AE95" s="12">
        <v>100</v>
      </c>
      <c r="AF95" s="12">
        <v>100.46172432084771</v>
      </c>
      <c r="AG95" s="12">
        <v>100.75029832153028</v>
      </c>
      <c r="AH95" s="12">
        <v>100.97451230339509</v>
      </c>
      <c r="AI95" s="12">
        <v>101.33156488022249</v>
      </c>
      <c r="AJ95" s="12">
        <v>101.97129995713172</v>
      </c>
      <c r="AK95" s="12">
        <v>102.40364264980242</v>
      </c>
      <c r="AL95" s="12">
        <v>102.87529797536689</v>
      </c>
      <c r="AM95" s="12">
        <v>102.98548584431116</v>
      </c>
      <c r="AN95" s="12">
        <v>103.77384180531675</v>
      </c>
    </row>
    <row r="96" spans="1:40">
      <c r="A96" s="1" t="s">
        <v>524</v>
      </c>
      <c r="B96" s="1" t="s">
        <v>533</v>
      </c>
      <c r="D96" s="1" t="s">
        <v>598</v>
      </c>
      <c r="E96" s="1" t="s">
        <v>599</v>
      </c>
      <c r="F96" s="1">
        <v>95</v>
      </c>
      <c r="G96" s="1" t="s">
        <v>836</v>
      </c>
      <c r="H96" s="1" t="str">
        <f t="shared" si="2"/>
        <v>95종합</v>
      </c>
      <c r="I96" s="12">
        <v>91.035691348541732</v>
      </c>
      <c r="J96" s="12">
        <v>92.545298843311883</v>
      </c>
      <c r="K96" s="12">
        <v>94.155930908901539</v>
      </c>
      <c r="L96" s="12">
        <v>95.644115430967418</v>
      </c>
      <c r="M96" s="12">
        <v>96.474002358461647</v>
      </c>
      <c r="N96" s="12">
        <v>96.830571848174046</v>
      </c>
      <c r="O96" s="12">
        <v>97.222493637756443</v>
      </c>
      <c r="P96" s="12">
        <v>98.106435236905895</v>
      </c>
      <c r="Q96" s="12">
        <v>99.448351290114374</v>
      </c>
      <c r="R96" s="12">
        <v>100.2093853106341</v>
      </c>
      <c r="S96" s="12">
        <v>100.60567050949646</v>
      </c>
      <c r="T96" s="12">
        <v>100.1121775934734</v>
      </c>
      <c r="U96" s="12">
        <v>100.21886283636137</v>
      </c>
      <c r="V96" s="12">
        <v>100.21497938260535</v>
      </c>
      <c r="W96" s="12">
        <v>99.955711825297612</v>
      </c>
      <c r="X96" s="12">
        <v>99.887214920937325</v>
      </c>
      <c r="Y96" s="12">
        <v>99.841576900850782</v>
      </c>
      <c r="Z96" s="12">
        <v>99.698379594470609</v>
      </c>
      <c r="AA96" s="12">
        <v>99.427138955128186</v>
      </c>
      <c r="AB96" s="12">
        <v>99.285394215892481</v>
      </c>
      <c r="AC96" s="12">
        <v>99.29943810687179</v>
      </c>
      <c r="AD96" s="12">
        <v>99.690700985819532</v>
      </c>
      <c r="AE96" s="12">
        <v>100</v>
      </c>
      <c r="AF96" s="12">
        <v>100.22446426673737</v>
      </c>
      <c r="AG96" s="12">
        <v>100.31587920670009</v>
      </c>
      <c r="AH96" s="12">
        <v>100.38473860288273</v>
      </c>
      <c r="AI96" s="12">
        <v>100.58633458250905</v>
      </c>
      <c r="AJ96" s="12">
        <v>100.87828833497925</v>
      </c>
      <c r="AK96" s="12">
        <v>101.12716050728301</v>
      </c>
      <c r="AL96" s="12">
        <v>101.38306713627185</v>
      </c>
      <c r="AM96" s="12">
        <v>101.32580424563311</v>
      </c>
      <c r="AN96" s="12">
        <v>101.39416456365015</v>
      </c>
    </row>
    <row r="97" spans="1:40">
      <c r="A97" s="1" t="s">
        <v>524</v>
      </c>
      <c r="B97" s="1" t="s">
        <v>533</v>
      </c>
      <c r="D97" s="1" t="s">
        <v>598</v>
      </c>
      <c r="E97" s="1" t="s">
        <v>600</v>
      </c>
      <c r="F97" s="1">
        <v>96</v>
      </c>
      <c r="G97" s="1" t="s">
        <v>836</v>
      </c>
      <c r="H97" s="1" t="str">
        <f t="shared" si="2"/>
        <v>96종합</v>
      </c>
      <c r="I97" s="12">
        <v>94.265438193113013</v>
      </c>
      <c r="J97" s="12">
        <v>95.500836421790325</v>
      </c>
      <c r="K97" s="12">
        <v>100.13310759393353</v>
      </c>
      <c r="L97" s="12">
        <v>100.79111618870043</v>
      </c>
      <c r="M97" s="12">
        <v>100.22382220330748</v>
      </c>
      <c r="N97" s="12">
        <v>101.17667460576392</v>
      </c>
      <c r="O97" s="12">
        <v>102.47346614687086</v>
      </c>
      <c r="P97" s="12">
        <v>103.53386212323363</v>
      </c>
      <c r="Q97" s="12">
        <v>105.38960297165613</v>
      </c>
      <c r="R97" s="12">
        <v>106.1369836500602</v>
      </c>
      <c r="S97" s="12">
        <v>105.72611922053919</v>
      </c>
      <c r="T97" s="12">
        <v>104.86066312854079</v>
      </c>
      <c r="U97" s="12">
        <v>104.95867991374315</v>
      </c>
      <c r="V97" s="12">
        <v>104.97182124525995</v>
      </c>
      <c r="W97" s="12">
        <v>101.5429769481272</v>
      </c>
      <c r="X97" s="12">
        <v>101.14497247146645</v>
      </c>
      <c r="Y97" s="12">
        <v>100.91428727583063</v>
      </c>
      <c r="Z97" s="12">
        <v>100.05301660681718</v>
      </c>
      <c r="AA97" s="12">
        <v>99.645098792758972</v>
      </c>
      <c r="AB97" s="12">
        <v>99.438228596760752</v>
      </c>
      <c r="AC97" s="12">
        <v>99.575772519024326</v>
      </c>
      <c r="AD97" s="12">
        <v>99.91688703447636</v>
      </c>
      <c r="AE97" s="12">
        <v>100</v>
      </c>
      <c r="AF97" s="12">
        <v>100.23338859495993</v>
      </c>
      <c r="AG97" s="12">
        <v>100.37522312441793</v>
      </c>
      <c r="AH97" s="12">
        <v>100.60047852644975</v>
      </c>
      <c r="AI97" s="12">
        <v>101.05069119833807</v>
      </c>
      <c r="AJ97" s="12">
        <v>101.73543917739319</v>
      </c>
      <c r="AK97" s="12">
        <v>102.30939023322232</v>
      </c>
      <c r="AL97" s="12">
        <v>102.90313862724763</v>
      </c>
      <c r="AM97" s="12">
        <v>103.02102800518168</v>
      </c>
      <c r="AN97" s="12">
        <v>103.46045087278183</v>
      </c>
    </row>
    <row r="98" spans="1:40">
      <c r="A98" s="1" t="s">
        <v>524</v>
      </c>
      <c r="B98" s="1" t="s">
        <v>533</v>
      </c>
      <c r="D98" s="1" t="s">
        <v>598</v>
      </c>
      <c r="E98" s="1" t="s">
        <v>601</v>
      </c>
      <c r="F98" s="1">
        <v>97</v>
      </c>
      <c r="G98" s="1" t="s">
        <v>836</v>
      </c>
      <c r="H98" s="1" t="str">
        <f t="shared" si="2"/>
        <v>97종합</v>
      </c>
      <c r="I98" s="12">
        <v>91.600689625289093</v>
      </c>
      <c r="J98" s="12">
        <v>92.80648497603562</v>
      </c>
      <c r="K98" s="12">
        <v>94.517959338687604</v>
      </c>
      <c r="L98" s="12">
        <v>98.888617057458859</v>
      </c>
      <c r="M98" s="12">
        <v>99.654152127862687</v>
      </c>
      <c r="N98" s="12">
        <v>100.03419321871719</v>
      </c>
      <c r="O98" s="12">
        <v>100.37582166544519</v>
      </c>
      <c r="P98" s="12">
        <v>100.93381269552066</v>
      </c>
      <c r="Q98" s="12">
        <v>101.53966092731856</v>
      </c>
      <c r="R98" s="12">
        <v>102.08604333264502</v>
      </c>
      <c r="S98" s="12">
        <v>101.80046849817597</v>
      </c>
      <c r="T98" s="12">
        <v>101.34066907882615</v>
      </c>
      <c r="U98" s="12">
        <v>101.27544161198263</v>
      </c>
      <c r="V98" s="12">
        <v>101.20361064936395</v>
      </c>
      <c r="W98" s="12">
        <v>101.37532834522641</v>
      </c>
      <c r="X98" s="12">
        <v>101.07644346064025</v>
      </c>
      <c r="Y98" s="12">
        <v>100.5173736791958</v>
      </c>
      <c r="Z98" s="12">
        <v>100.16402245833856</v>
      </c>
      <c r="AA98" s="12">
        <v>100.08657890444194</v>
      </c>
      <c r="AB98" s="12">
        <v>100.33198028612865</v>
      </c>
      <c r="AC98" s="12">
        <v>99.668538580623775</v>
      </c>
      <c r="AD98" s="12">
        <v>99.840459601318329</v>
      </c>
      <c r="AE98" s="12">
        <v>100</v>
      </c>
      <c r="AF98" s="12">
        <v>100.2997780991609</v>
      </c>
      <c r="AG98" s="12">
        <v>100.63036796924098</v>
      </c>
      <c r="AH98" s="12">
        <v>100.85651602126393</v>
      </c>
      <c r="AI98" s="12">
        <v>101.19624432861936</v>
      </c>
      <c r="AJ98" s="12">
        <v>102.12716440463794</v>
      </c>
      <c r="AK98" s="12">
        <v>102.47513908791746</v>
      </c>
      <c r="AL98" s="12">
        <v>102.94733941157122</v>
      </c>
      <c r="AM98" s="12">
        <v>102.98689178339973</v>
      </c>
      <c r="AN98" s="12">
        <v>103.86979975822008</v>
      </c>
    </row>
    <row r="99" spans="1:40">
      <c r="A99" s="1" t="s">
        <v>524</v>
      </c>
      <c r="B99" s="1" t="s">
        <v>533</v>
      </c>
      <c r="D99" s="1" t="s">
        <v>598</v>
      </c>
      <c r="E99" s="1" t="s">
        <v>602</v>
      </c>
      <c r="F99" s="1">
        <v>98</v>
      </c>
      <c r="G99" s="1" t="s">
        <v>836</v>
      </c>
      <c r="H99" s="1" t="str">
        <f t="shared" si="2"/>
        <v>98종합</v>
      </c>
      <c r="I99" s="12">
        <v>88.122622876015569</v>
      </c>
      <c r="J99" s="12">
        <v>91.075278644633627</v>
      </c>
      <c r="K99" s="12">
        <v>95.189588795243097</v>
      </c>
      <c r="L99" s="12">
        <v>98.950630002891316</v>
      </c>
      <c r="M99" s="12">
        <v>98.714228226921563</v>
      </c>
      <c r="N99" s="12">
        <v>99.81262269933606</v>
      </c>
      <c r="O99" s="12">
        <v>100.91174740321466</v>
      </c>
      <c r="P99" s="12">
        <v>103.73868534206248</v>
      </c>
      <c r="Q99" s="12">
        <v>105.56610021827461</v>
      </c>
      <c r="R99" s="12">
        <v>105.86380051264608</v>
      </c>
      <c r="S99" s="12">
        <v>103.98017479049334</v>
      </c>
      <c r="T99" s="12">
        <v>103.12310715702161</v>
      </c>
      <c r="U99" s="12">
        <v>100.73965572784644</v>
      </c>
      <c r="V99" s="12">
        <v>100.94590949502786</v>
      </c>
      <c r="W99" s="12">
        <v>100.48130337088772</v>
      </c>
      <c r="X99" s="12">
        <v>99.307314402939724</v>
      </c>
      <c r="Y99" s="12">
        <v>98.534649546666074</v>
      </c>
      <c r="Z99" s="12">
        <v>98.318554740913157</v>
      </c>
      <c r="AA99" s="12">
        <v>98.261742622022254</v>
      </c>
      <c r="AB99" s="12">
        <v>98.260438878964024</v>
      </c>
      <c r="AC99" s="12">
        <v>98.241263021338142</v>
      </c>
      <c r="AD99" s="12">
        <v>99.251570553010794</v>
      </c>
      <c r="AE99" s="12">
        <v>100</v>
      </c>
      <c r="AF99" s="12">
        <v>101.04515624103658</v>
      </c>
      <c r="AG99" s="12">
        <v>101.65017455516686</v>
      </c>
      <c r="AH99" s="12">
        <v>102.03522279774751</v>
      </c>
      <c r="AI99" s="12">
        <v>102.47901041245852</v>
      </c>
      <c r="AJ99" s="12">
        <v>103.22793496320668</v>
      </c>
      <c r="AK99" s="12">
        <v>103.78058876835472</v>
      </c>
      <c r="AL99" s="12">
        <v>104.36361180341238</v>
      </c>
      <c r="AM99" s="12">
        <v>104.69753204543257</v>
      </c>
      <c r="AN99" s="12">
        <v>106.53149178474605</v>
      </c>
    </row>
    <row r="100" spans="1:40">
      <c r="A100" s="1" t="s">
        <v>524</v>
      </c>
      <c r="B100" s="1" t="s">
        <v>533</v>
      </c>
      <c r="C100" s="1" t="s">
        <v>536</v>
      </c>
      <c r="F100" s="1">
        <v>99</v>
      </c>
      <c r="G100" s="1" t="s">
        <v>836</v>
      </c>
      <c r="H100" s="1" t="str">
        <f t="shared" si="2"/>
        <v>99종합</v>
      </c>
      <c r="U100" s="12">
        <v>98.896087902470356</v>
      </c>
      <c r="V100" s="12">
        <v>98.942046655072474</v>
      </c>
      <c r="W100" s="12">
        <v>98.814534349981074</v>
      </c>
      <c r="X100" s="12">
        <v>98.953775537483992</v>
      </c>
      <c r="Y100" s="12">
        <v>98.919014737213445</v>
      </c>
      <c r="Z100" s="12">
        <v>98.850432694311536</v>
      </c>
      <c r="AA100" s="12">
        <v>98.676813726319239</v>
      </c>
      <c r="AB100" s="12">
        <v>98.55357133423081</v>
      </c>
      <c r="AC100" s="12">
        <v>99.07149590686366</v>
      </c>
      <c r="AD100" s="12">
        <v>99.698853584409065</v>
      </c>
      <c r="AE100" s="12">
        <v>100</v>
      </c>
      <c r="AF100" s="12">
        <v>100.34138597349053</v>
      </c>
      <c r="AG100" s="12">
        <v>100.70953554655382</v>
      </c>
      <c r="AH100" s="12">
        <v>100.86061568465534</v>
      </c>
      <c r="AI100" s="12">
        <v>101.30667010970514</v>
      </c>
      <c r="AJ100" s="12">
        <v>101.7932190526566</v>
      </c>
      <c r="AK100" s="12">
        <v>102.12081333111914</v>
      </c>
      <c r="AL100" s="12">
        <v>102.30732599081414</v>
      </c>
      <c r="AM100" s="12">
        <v>102.57225949106783</v>
      </c>
      <c r="AN100" s="12">
        <v>103.18599462620111</v>
      </c>
    </row>
    <row r="101" spans="1:40">
      <c r="A101" s="1" t="s">
        <v>524</v>
      </c>
      <c r="B101" s="1" t="s">
        <v>533</v>
      </c>
      <c r="D101" s="1" t="s">
        <v>603</v>
      </c>
      <c r="F101" s="1">
        <v>100</v>
      </c>
      <c r="G101" s="1" t="s">
        <v>836</v>
      </c>
      <c r="H101" s="1" t="str">
        <f t="shared" si="2"/>
        <v>100종합</v>
      </c>
      <c r="I101" s="12">
        <v>93.001383089060482</v>
      </c>
      <c r="J101" s="12">
        <v>93.848176157406613</v>
      </c>
      <c r="K101" s="12">
        <v>95.278633136077801</v>
      </c>
      <c r="L101" s="12">
        <v>96.210324088685752</v>
      </c>
      <c r="M101" s="12">
        <v>96.227227223828265</v>
      </c>
      <c r="N101" s="12">
        <v>96.474845334801472</v>
      </c>
      <c r="O101" s="12">
        <v>96.750866703246501</v>
      </c>
      <c r="P101" s="12">
        <v>97.237774654040692</v>
      </c>
      <c r="Q101" s="12">
        <v>98.307890589635804</v>
      </c>
      <c r="R101" s="12">
        <v>98.902183440615957</v>
      </c>
      <c r="S101" s="12">
        <v>98.815266828502075</v>
      </c>
      <c r="T101" s="12">
        <v>98.660302068779771</v>
      </c>
      <c r="U101" s="12">
        <v>98.664227522668142</v>
      </c>
      <c r="V101" s="12">
        <v>98.958925400229788</v>
      </c>
      <c r="W101" s="12">
        <v>98.837096685567232</v>
      </c>
      <c r="X101" s="12">
        <v>98.9333885621012</v>
      </c>
      <c r="Y101" s="12">
        <v>98.420649129671602</v>
      </c>
      <c r="Z101" s="12">
        <v>98.325511278792021</v>
      </c>
      <c r="AA101" s="12">
        <v>98.259171718046957</v>
      </c>
      <c r="AB101" s="12">
        <v>98.36040273098763</v>
      </c>
      <c r="AC101" s="12">
        <v>98.947485639394458</v>
      </c>
      <c r="AD101" s="12">
        <v>99.609396225502437</v>
      </c>
      <c r="AE101" s="12">
        <v>100</v>
      </c>
      <c r="AF101" s="12">
        <v>100.32895578370538</v>
      </c>
      <c r="AG101" s="12">
        <v>100.90390149693739</v>
      </c>
      <c r="AH101" s="12">
        <v>101.24800126401749</v>
      </c>
      <c r="AI101" s="12">
        <v>101.91876446110129</v>
      </c>
      <c r="AJ101" s="12">
        <v>102.12165729684013</v>
      </c>
      <c r="AK101" s="12">
        <v>101.97641450852801</v>
      </c>
      <c r="AL101" s="12">
        <v>101.98060092616643</v>
      </c>
      <c r="AM101" s="12">
        <v>102.36760754612936</v>
      </c>
      <c r="AN101" s="12">
        <v>103.78218269068114</v>
      </c>
    </row>
    <row r="102" spans="1:40">
      <c r="A102" s="1" t="s">
        <v>524</v>
      </c>
      <c r="B102" s="1" t="s">
        <v>533</v>
      </c>
      <c r="D102" s="1" t="s">
        <v>603</v>
      </c>
      <c r="E102" s="1" t="s">
        <v>604</v>
      </c>
      <c r="F102" s="1">
        <v>101</v>
      </c>
      <c r="G102" s="1" t="s">
        <v>836</v>
      </c>
      <c r="H102" s="1" t="str">
        <f t="shared" si="2"/>
        <v>101종합</v>
      </c>
      <c r="I102" s="12">
        <v>92.356027122039691</v>
      </c>
      <c r="J102" s="12">
        <v>93.253909497175243</v>
      </c>
      <c r="K102" s="12">
        <v>94.658303373228094</v>
      </c>
      <c r="L102" s="12">
        <v>95.903651367840752</v>
      </c>
      <c r="M102" s="12">
        <v>96.275475912274132</v>
      </c>
      <c r="N102" s="12">
        <v>96.563124688599075</v>
      </c>
      <c r="O102" s="12">
        <v>96.847831286646439</v>
      </c>
      <c r="P102" s="12">
        <v>97.490152779889087</v>
      </c>
      <c r="Q102" s="12">
        <v>98.683388573310722</v>
      </c>
      <c r="R102" s="12">
        <v>99.268014136484794</v>
      </c>
      <c r="S102" s="12">
        <v>98.934526461690268</v>
      </c>
      <c r="T102" s="12">
        <v>98.628093480507573</v>
      </c>
      <c r="U102" s="12">
        <v>98.544210590488873</v>
      </c>
      <c r="V102" s="12">
        <v>98.783157136067004</v>
      </c>
      <c r="W102" s="12">
        <v>98.868285700284773</v>
      </c>
      <c r="X102" s="12">
        <v>98.962767261549715</v>
      </c>
      <c r="Y102" s="12">
        <v>98.308315041976542</v>
      </c>
      <c r="Z102" s="12">
        <v>98.200644177132659</v>
      </c>
      <c r="AA102" s="12">
        <v>98.119087410979844</v>
      </c>
      <c r="AB102" s="12">
        <v>98.404602669766959</v>
      </c>
      <c r="AC102" s="12">
        <v>99.046229323718933</v>
      </c>
      <c r="AD102" s="12">
        <v>99.655997751113759</v>
      </c>
      <c r="AE102" s="12">
        <v>100</v>
      </c>
      <c r="AF102" s="12">
        <v>100.26379152184117</v>
      </c>
      <c r="AG102" s="12">
        <v>101.16559466371886</v>
      </c>
      <c r="AH102" s="12">
        <v>101.56910670118093</v>
      </c>
      <c r="AI102" s="12">
        <v>102.51116798700872</v>
      </c>
      <c r="AJ102" s="12">
        <v>102.73828543422674</v>
      </c>
      <c r="AK102" s="12">
        <v>102.34280221575709</v>
      </c>
      <c r="AL102" s="12">
        <v>102.26404617288811</v>
      </c>
      <c r="AM102" s="12">
        <v>102.64537506453692</v>
      </c>
      <c r="AN102" s="12">
        <v>104.60264374893346</v>
      </c>
    </row>
    <row r="103" spans="1:40">
      <c r="A103" s="1" t="s">
        <v>524</v>
      </c>
      <c r="B103" s="1" t="s">
        <v>533</v>
      </c>
      <c r="D103" s="1" t="s">
        <v>603</v>
      </c>
      <c r="E103" s="1" t="s">
        <v>605</v>
      </c>
      <c r="F103" s="1">
        <v>102</v>
      </c>
      <c r="G103" s="1" t="s">
        <v>836</v>
      </c>
      <c r="H103" s="1" t="str">
        <f t="shared" si="2"/>
        <v>102종합</v>
      </c>
      <c r="I103" s="12">
        <v>93.597453360222971</v>
      </c>
      <c r="J103" s="12">
        <v>94.695548538352057</v>
      </c>
      <c r="K103" s="12">
        <v>95.664060962574183</v>
      </c>
      <c r="L103" s="12">
        <v>96.36821635163092</v>
      </c>
      <c r="M103" s="12">
        <v>96.005200896755696</v>
      </c>
      <c r="N103" s="12">
        <v>96.390469755142519</v>
      </c>
      <c r="O103" s="12">
        <v>96.855629192224853</v>
      </c>
      <c r="P103" s="12">
        <v>97.366324154546831</v>
      </c>
      <c r="Q103" s="12">
        <v>98.573884787908298</v>
      </c>
      <c r="R103" s="12">
        <v>99.360615202014884</v>
      </c>
      <c r="S103" s="12">
        <v>99.324982687877096</v>
      </c>
      <c r="T103" s="12">
        <v>99.275549478569232</v>
      </c>
      <c r="U103" s="12">
        <v>99.274321524936752</v>
      </c>
      <c r="V103" s="12">
        <v>99.432762431414133</v>
      </c>
      <c r="W103" s="12">
        <v>99.144287490889553</v>
      </c>
      <c r="X103" s="12">
        <v>99.325426825260791</v>
      </c>
      <c r="Y103" s="12">
        <v>99.115713300489091</v>
      </c>
      <c r="Z103" s="12">
        <v>99.032733377563304</v>
      </c>
      <c r="AA103" s="12">
        <v>99.013264870803525</v>
      </c>
      <c r="AB103" s="12">
        <v>98.809349358779102</v>
      </c>
      <c r="AC103" s="12">
        <v>99.166295079872995</v>
      </c>
      <c r="AD103" s="12">
        <v>99.768010380074202</v>
      </c>
      <c r="AE103" s="12">
        <v>100</v>
      </c>
      <c r="AF103" s="12">
        <v>100.19675493447824</v>
      </c>
      <c r="AG103" s="12">
        <v>100.28595427678985</v>
      </c>
      <c r="AH103" s="12">
        <v>100.44031861259042</v>
      </c>
      <c r="AI103" s="12">
        <v>100.71338505842833</v>
      </c>
      <c r="AJ103" s="12">
        <v>100.87261473373171</v>
      </c>
      <c r="AK103" s="12">
        <v>100.96997915217788</v>
      </c>
      <c r="AL103" s="12">
        <v>101.08913414352496</v>
      </c>
      <c r="AM103" s="12">
        <v>101.46912527696288</v>
      </c>
      <c r="AN103" s="12">
        <v>101.99956671323258</v>
      </c>
    </row>
    <row r="104" spans="1:40">
      <c r="A104" s="1" t="s">
        <v>524</v>
      </c>
      <c r="B104" s="1" t="s">
        <v>533</v>
      </c>
      <c r="D104" s="1" t="s">
        <v>603</v>
      </c>
      <c r="E104" s="1" t="s">
        <v>606</v>
      </c>
      <c r="F104" s="1">
        <v>103</v>
      </c>
      <c r="G104" s="1" t="s">
        <v>836</v>
      </c>
      <c r="H104" s="1" t="str">
        <f t="shared" si="2"/>
        <v>103종합</v>
      </c>
      <c r="I104" s="12">
        <v>92.695687748654052</v>
      </c>
      <c r="J104" s="12">
        <v>93.17455103596096</v>
      </c>
      <c r="K104" s="12">
        <v>95.121502938619244</v>
      </c>
      <c r="L104" s="12">
        <v>95.676576119363034</v>
      </c>
      <c r="M104" s="12">
        <v>95.410250416449415</v>
      </c>
      <c r="N104" s="12">
        <v>95.435491029430736</v>
      </c>
      <c r="O104" s="12">
        <v>95.495732544593992</v>
      </c>
      <c r="P104" s="12">
        <v>95.658654584502244</v>
      </c>
      <c r="Q104" s="12">
        <v>96.344286099048716</v>
      </c>
      <c r="R104" s="12">
        <v>96.753368159772705</v>
      </c>
      <c r="S104" s="12">
        <v>97.079283962250074</v>
      </c>
      <c r="T104" s="12">
        <v>97.104187415019879</v>
      </c>
      <c r="U104" s="12">
        <v>97.277484414737998</v>
      </c>
      <c r="V104" s="12">
        <v>98.32158568463953</v>
      </c>
      <c r="W104" s="12">
        <v>97.644616265806775</v>
      </c>
      <c r="X104" s="12">
        <v>97.470063659283113</v>
      </c>
      <c r="Y104" s="12">
        <v>96.713691181981631</v>
      </c>
      <c r="Z104" s="12">
        <v>96.645281827319323</v>
      </c>
      <c r="AA104" s="12">
        <v>96.506103656919905</v>
      </c>
      <c r="AB104" s="12">
        <v>96.630996620568695</v>
      </c>
      <c r="AC104" s="12">
        <v>97.687648698520363</v>
      </c>
      <c r="AD104" s="12">
        <v>98.827953110370984</v>
      </c>
      <c r="AE104" s="12">
        <v>100</v>
      </c>
      <c r="AF104" s="12">
        <v>101.13644276868492</v>
      </c>
      <c r="AG104" s="12">
        <v>101.58354118230342</v>
      </c>
      <c r="AH104" s="12">
        <v>102.25542863718428</v>
      </c>
      <c r="AI104" s="12">
        <v>102.81463122205557</v>
      </c>
      <c r="AJ104" s="12">
        <v>103.03619742283658</v>
      </c>
      <c r="AK104" s="12">
        <v>103.42308134369466</v>
      </c>
      <c r="AL104" s="12">
        <v>103.48532761657833</v>
      </c>
      <c r="AM104" s="12">
        <v>103.92794261649649</v>
      </c>
      <c r="AN104" s="12">
        <v>105.4380140224701</v>
      </c>
    </row>
    <row r="105" spans="1:40">
      <c r="A105" s="1" t="s">
        <v>524</v>
      </c>
      <c r="B105" s="1" t="s">
        <v>533</v>
      </c>
      <c r="D105" s="1" t="s">
        <v>607</v>
      </c>
      <c r="F105" s="1">
        <v>104</v>
      </c>
      <c r="G105" s="1" t="s">
        <v>836</v>
      </c>
      <c r="H105" s="1" t="str">
        <f t="shared" si="2"/>
        <v>104종합</v>
      </c>
      <c r="I105" s="12">
        <v>87.068120583748879</v>
      </c>
      <c r="J105" s="12">
        <v>87.811826274932599</v>
      </c>
      <c r="K105" s="12">
        <v>89.776748339661779</v>
      </c>
      <c r="L105" s="12">
        <v>91.991662373811721</v>
      </c>
      <c r="M105" s="12">
        <v>91.875527820333062</v>
      </c>
      <c r="N105" s="12">
        <v>92.604219380968928</v>
      </c>
      <c r="O105" s="12">
        <v>93.784651964814728</v>
      </c>
      <c r="P105" s="12">
        <v>94.80860000933562</v>
      </c>
      <c r="Q105" s="12">
        <v>97.074459542949285</v>
      </c>
      <c r="R105" s="12">
        <v>98.137391082324797</v>
      </c>
      <c r="S105" s="12">
        <v>99.137347767566482</v>
      </c>
      <c r="T105" s="12">
        <v>98.844904673610102</v>
      </c>
      <c r="U105" s="12">
        <v>99.111419117596043</v>
      </c>
      <c r="V105" s="12">
        <v>99.040547798595853</v>
      </c>
      <c r="W105" s="12">
        <v>98.855167483383141</v>
      </c>
      <c r="X105" s="12">
        <v>98.854490805950974</v>
      </c>
      <c r="Y105" s="12">
        <v>98.914929852689198</v>
      </c>
      <c r="Z105" s="12">
        <v>98.792507124219256</v>
      </c>
      <c r="AA105" s="12">
        <v>98.528204720373452</v>
      </c>
      <c r="AB105" s="12">
        <v>98.231448581962482</v>
      </c>
      <c r="AC105" s="12">
        <v>98.67565487679029</v>
      </c>
      <c r="AD105" s="12">
        <v>99.812578247115979</v>
      </c>
      <c r="AE105" s="12">
        <v>100</v>
      </c>
      <c r="AF105" s="12">
        <v>100.31309746140849</v>
      </c>
      <c r="AG105" s="12">
        <v>100.84752048362826</v>
      </c>
      <c r="AH105" s="12">
        <v>101.08734780335446</v>
      </c>
      <c r="AI105" s="12">
        <v>101.43111119938635</v>
      </c>
      <c r="AJ105" s="12">
        <v>101.82490632985723</v>
      </c>
      <c r="AK105" s="12">
        <v>102.4186227584992</v>
      </c>
      <c r="AL105" s="12">
        <v>102.62230271604133</v>
      </c>
      <c r="AM105" s="12">
        <v>102.84394062275992</v>
      </c>
      <c r="AN105" s="12">
        <v>103.2066561296793</v>
      </c>
    </row>
    <row r="106" spans="1:40">
      <c r="A106" s="1" t="s">
        <v>524</v>
      </c>
      <c r="B106" s="1" t="s">
        <v>533</v>
      </c>
      <c r="D106" s="1" t="s">
        <v>607</v>
      </c>
      <c r="E106" s="1" t="s">
        <v>608</v>
      </c>
      <c r="F106" s="1">
        <v>105</v>
      </c>
      <c r="G106" s="1" t="s">
        <v>836</v>
      </c>
      <c r="H106" s="1" t="str">
        <f t="shared" si="2"/>
        <v>105종합</v>
      </c>
      <c r="I106" s="12">
        <v>88.981108891043689</v>
      </c>
      <c r="J106" s="12">
        <v>89.756101795107298</v>
      </c>
      <c r="K106" s="12">
        <v>91.424460831654869</v>
      </c>
      <c r="L106" s="12">
        <v>92.451582076194413</v>
      </c>
      <c r="M106" s="12">
        <v>92.58135352940829</v>
      </c>
      <c r="N106" s="12">
        <v>92.951872939854539</v>
      </c>
      <c r="O106" s="12">
        <v>94.555852518314012</v>
      </c>
      <c r="P106" s="12">
        <v>95.491159607571817</v>
      </c>
      <c r="Q106" s="12">
        <v>97.703337009275302</v>
      </c>
      <c r="R106" s="12">
        <v>98.553993200212233</v>
      </c>
      <c r="S106" s="12">
        <v>99.293231992828197</v>
      </c>
      <c r="T106" s="12">
        <v>98.992972011910766</v>
      </c>
      <c r="U106" s="12">
        <v>99.279594521915868</v>
      </c>
      <c r="V106" s="12">
        <v>99.279594521915868</v>
      </c>
      <c r="W106" s="12">
        <v>99.184661432297119</v>
      </c>
      <c r="X106" s="12">
        <v>99.1554837429168</v>
      </c>
      <c r="Y106" s="12">
        <v>99.112201039582757</v>
      </c>
      <c r="Z106" s="12">
        <v>99.254962947386005</v>
      </c>
      <c r="AA106" s="12">
        <v>99.081218227530428</v>
      </c>
      <c r="AB106" s="12">
        <v>98.465168415011462</v>
      </c>
      <c r="AC106" s="12">
        <v>98.671713983463476</v>
      </c>
      <c r="AD106" s="12">
        <v>99.731888373575828</v>
      </c>
      <c r="AE106" s="12">
        <v>100</v>
      </c>
      <c r="AF106" s="12">
        <v>100.5185958469589</v>
      </c>
      <c r="AG106" s="12">
        <v>101.33292097726722</v>
      </c>
      <c r="AH106" s="12">
        <v>101.66396988737645</v>
      </c>
      <c r="AI106" s="12">
        <v>101.68067257703071</v>
      </c>
      <c r="AJ106" s="12">
        <v>101.54477818166812</v>
      </c>
      <c r="AK106" s="12">
        <v>102.13861922556605</v>
      </c>
      <c r="AL106" s="12">
        <v>102.40497312436531</v>
      </c>
      <c r="AM106" s="12">
        <v>102.63277993519615</v>
      </c>
      <c r="AN106" s="12">
        <v>102.68974692426427</v>
      </c>
    </row>
    <row r="107" spans="1:40">
      <c r="A107" s="1" t="s">
        <v>524</v>
      </c>
      <c r="B107" s="1" t="s">
        <v>533</v>
      </c>
      <c r="D107" s="1" t="s">
        <v>607</v>
      </c>
      <c r="E107" s="1" t="s">
        <v>609</v>
      </c>
      <c r="F107" s="1">
        <v>106</v>
      </c>
      <c r="G107" s="1" t="s">
        <v>836</v>
      </c>
      <c r="H107" s="1" t="str">
        <f t="shared" si="2"/>
        <v>106종합</v>
      </c>
      <c r="I107" s="12">
        <v>85.119437625539476</v>
      </c>
      <c r="J107" s="12">
        <v>85.83148598649457</v>
      </c>
      <c r="K107" s="12">
        <v>88.094891914592651</v>
      </c>
      <c r="L107" s="12">
        <v>91.528265939324058</v>
      </c>
      <c r="M107" s="12">
        <v>91.15716296850168</v>
      </c>
      <c r="N107" s="12">
        <v>92.257787895054079</v>
      </c>
      <c r="O107" s="12">
        <v>92.998958750655021</v>
      </c>
      <c r="P107" s="12">
        <v>94.114679343909231</v>
      </c>
      <c r="Q107" s="12">
        <v>96.436450521321788</v>
      </c>
      <c r="R107" s="12">
        <v>97.720072944028999</v>
      </c>
      <c r="S107" s="12">
        <v>98.992417499129274</v>
      </c>
      <c r="T107" s="12">
        <v>98.708104812639135</v>
      </c>
      <c r="U107" s="12">
        <v>98.953058172825067</v>
      </c>
      <c r="V107" s="12">
        <v>98.815607868565081</v>
      </c>
      <c r="W107" s="12">
        <v>98.54539393903255</v>
      </c>
      <c r="X107" s="12">
        <v>98.571433447250456</v>
      </c>
      <c r="Y107" s="12">
        <v>98.72922470225943</v>
      </c>
      <c r="Z107" s="12">
        <v>98.358296357279229</v>
      </c>
      <c r="AA107" s="12">
        <v>98.009434609897937</v>
      </c>
      <c r="AB107" s="12">
        <v>98.011513865815672</v>
      </c>
      <c r="AC107" s="12">
        <v>98.679372047687139</v>
      </c>
      <c r="AD107" s="12">
        <v>99.888744271156881</v>
      </c>
      <c r="AE107" s="12">
        <v>100</v>
      </c>
      <c r="AF107" s="12">
        <v>100.11781552995241</v>
      </c>
      <c r="AG107" s="12">
        <v>100.38749078253669</v>
      </c>
      <c r="AH107" s="12">
        <v>100.54133705573565</v>
      </c>
      <c r="AI107" s="12">
        <v>101.19405199044087</v>
      </c>
      <c r="AJ107" s="12">
        <v>102.09235826003216</v>
      </c>
      <c r="AK107" s="12">
        <v>102.68595122130446</v>
      </c>
      <c r="AL107" s="12">
        <v>102.8296692796058</v>
      </c>
      <c r="AM107" s="12">
        <v>103.04540836295206</v>
      </c>
      <c r="AN107" s="12">
        <v>103.70126726845564</v>
      </c>
    </row>
    <row r="108" spans="1:40">
      <c r="A108" s="1" t="s">
        <v>524</v>
      </c>
      <c r="B108" s="1" t="s">
        <v>533</v>
      </c>
      <c r="D108" s="1" t="s">
        <v>610</v>
      </c>
      <c r="F108" s="1">
        <v>107</v>
      </c>
      <c r="G108" s="1" t="s">
        <v>836</v>
      </c>
      <c r="H108" s="1" t="str">
        <f t="shared" si="2"/>
        <v>107종합</v>
      </c>
      <c r="I108" s="12">
        <v>88.770007074232353</v>
      </c>
      <c r="J108" s="12">
        <v>90.548038570580545</v>
      </c>
      <c r="K108" s="12">
        <v>92.09731107496934</v>
      </c>
      <c r="L108" s="12">
        <v>92.563803043414183</v>
      </c>
      <c r="M108" s="12">
        <v>92.906009203157566</v>
      </c>
      <c r="N108" s="12">
        <v>92.951869455374705</v>
      </c>
      <c r="O108" s="12">
        <v>93.530385785167667</v>
      </c>
      <c r="P108" s="12">
        <v>94.619085420603071</v>
      </c>
      <c r="Q108" s="12">
        <v>95.813587520803509</v>
      </c>
      <c r="R108" s="12">
        <v>96.368902605287843</v>
      </c>
      <c r="S108" s="12">
        <v>97.123978265617339</v>
      </c>
      <c r="T108" s="12">
        <v>97.250103299897077</v>
      </c>
      <c r="U108" s="12">
        <v>97.583700050143719</v>
      </c>
      <c r="V108" s="12">
        <v>97.758378257937224</v>
      </c>
      <c r="W108" s="12">
        <v>97.446250589481878</v>
      </c>
      <c r="X108" s="12">
        <v>97.443973457333072</v>
      </c>
      <c r="Y108" s="12">
        <v>97.615866156935041</v>
      </c>
      <c r="Z108" s="12">
        <v>97.69532990555355</v>
      </c>
      <c r="AA108" s="12">
        <v>97.685421270922561</v>
      </c>
      <c r="AB108" s="12">
        <v>97.775748829920346</v>
      </c>
      <c r="AC108" s="12">
        <v>98.404665545693703</v>
      </c>
      <c r="AD108" s="12">
        <v>99.358668424724215</v>
      </c>
      <c r="AE108" s="12">
        <v>100</v>
      </c>
      <c r="AF108" s="12">
        <v>100.52589323013466</v>
      </c>
      <c r="AG108" s="12">
        <v>100.6352791741175</v>
      </c>
      <c r="AH108" s="12">
        <v>100.77002735230766</v>
      </c>
      <c r="AI108" s="12">
        <v>101.40625824197878</v>
      </c>
      <c r="AJ108" s="12">
        <v>102.33961877991324</v>
      </c>
      <c r="AK108" s="12">
        <v>102.8589306235454</v>
      </c>
      <c r="AL108" s="12">
        <v>103.13149656033198</v>
      </c>
      <c r="AM108" s="12">
        <v>103.39333509275816</v>
      </c>
      <c r="AN108" s="12">
        <v>103.82820569299244</v>
      </c>
    </row>
    <row r="109" spans="1:40">
      <c r="A109" s="1" t="s">
        <v>524</v>
      </c>
      <c r="B109" s="1" t="s">
        <v>533</v>
      </c>
      <c r="D109" s="1" t="s">
        <v>611</v>
      </c>
      <c r="F109" s="1">
        <v>108</v>
      </c>
      <c r="G109" s="1" t="s">
        <v>836</v>
      </c>
      <c r="H109" s="1" t="str">
        <f t="shared" si="2"/>
        <v>108종합</v>
      </c>
      <c r="I109" s="12">
        <v>90.806167562818516</v>
      </c>
      <c r="J109" s="12">
        <v>92.202545197130959</v>
      </c>
      <c r="K109" s="12">
        <v>96.085882337207906</v>
      </c>
      <c r="L109" s="12">
        <v>97.430391619935364</v>
      </c>
      <c r="M109" s="12">
        <v>97.534332616901438</v>
      </c>
      <c r="N109" s="12">
        <v>98.409805107266934</v>
      </c>
      <c r="O109" s="12">
        <v>99.539551550204237</v>
      </c>
      <c r="P109" s="12">
        <v>101.63826098299525</v>
      </c>
      <c r="Q109" s="12">
        <v>103.47083178420559</v>
      </c>
      <c r="R109" s="12">
        <v>104.64527755783621</v>
      </c>
      <c r="S109" s="12">
        <v>103.10549022321244</v>
      </c>
      <c r="T109" s="12">
        <v>101.97557821019718</v>
      </c>
      <c r="U109" s="12">
        <v>101.08350461375414</v>
      </c>
      <c r="V109" s="12">
        <v>100.95199628019137</v>
      </c>
      <c r="W109" s="12">
        <v>101.26271328088333</v>
      </c>
      <c r="X109" s="12">
        <v>101.55312885879376</v>
      </c>
      <c r="Y109" s="12">
        <v>101.69564021422609</v>
      </c>
      <c r="Z109" s="12">
        <v>101.70839811057076</v>
      </c>
      <c r="AA109" s="12">
        <v>100.63958443272784</v>
      </c>
      <c r="AB109" s="12">
        <v>100.12706208023094</v>
      </c>
      <c r="AC109" s="12">
        <v>100.07952993572765</v>
      </c>
      <c r="AD109" s="12">
        <v>99.954531366113429</v>
      </c>
      <c r="AE109" s="12">
        <v>100</v>
      </c>
      <c r="AF109" s="12">
        <v>100.05622239704451</v>
      </c>
      <c r="AG109" s="12">
        <v>100.23201132031718</v>
      </c>
      <c r="AH109" s="12">
        <v>100.18924187751182</v>
      </c>
      <c r="AI109" s="12">
        <v>100.77984516954214</v>
      </c>
      <c r="AJ109" s="12">
        <v>101.77235701945735</v>
      </c>
      <c r="AK109" s="12">
        <v>102.69124792634989</v>
      </c>
      <c r="AL109" s="12">
        <v>103.08735182206767</v>
      </c>
      <c r="AM109" s="12">
        <v>103.56154262266276</v>
      </c>
      <c r="AN109" s="12">
        <v>104.07286632760855</v>
      </c>
    </row>
    <row r="110" spans="1:40">
      <c r="A110" s="1" t="s">
        <v>524</v>
      </c>
      <c r="B110" s="1" t="s">
        <v>533</v>
      </c>
      <c r="D110" s="1" t="s">
        <v>612</v>
      </c>
      <c r="F110" s="1">
        <v>109</v>
      </c>
      <c r="G110" s="1" t="s">
        <v>836</v>
      </c>
      <c r="H110" s="1" t="str">
        <f t="shared" si="2"/>
        <v>109종합</v>
      </c>
      <c r="I110" s="12">
        <v>85.764434570858697</v>
      </c>
      <c r="J110" s="12">
        <v>89.548076545281617</v>
      </c>
      <c r="K110" s="12">
        <v>92.288033797458382</v>
      </c>
      <c r="L110" s="12">
        <v>94.129981177513571</v>
      </c>
      <c r="M110" s="12">
        <v>94.973663245534922</v>
      </c>
      <c r="N110" s="12">
        <v>95.293765088485898</v>
      </c>
      <c r="O110" s="12">
        <v>95.902173774475969</v>
      </c>
      <c r="P110" s="12">
        <v>98.12245737900534</v>
      </c>
      <c r="Q110" s="12">
        <v>99.111346152738406</v>
      </c>
      <c r="R110" s="12">
        <v>99.647679471153296</v>
      </c>
      <c r="S110" s="12">
        <v>99.877806412146128</v>
      </c>
      <c r="T110" s="12">
        <v>99.345464554351608</v>
      </c>
      <c r="U110" s="12">
        <v>99.058595369297507</v>
      </c>
      <c r="V110" s="12">
        <v>98.941853551031187</v>
      </c>
      <c r="W110" s="12">
        <v>98.829117778187438</v>
      </c>
      <c r="X110" s="12">
        <v>98.628996829424153</v>
      </c>
      <c r="Y110" s="12">
        <v>98.446869803143713</v>
      </c>
      <c r="Z110" s="12">
        <v>98.29983796990382</v>
      </c>
      <c r="AA110" s="12">
        <v>98.15059460204921</v>
      </c>
      <c r="AB110" s="12">
        <v>97.821270663505203</v>
      </c>
      <c r="AC110" s="12">
        <v>98.816645092641963</v>
      </c>
      <c r="AD110" s="12">
        <v>99.688049171451553</v>
      </c>
      <c r="AE110" s="12">
        <v>100</v>
      </c>
      <c r="AF110" s="12">
        <v>100.5571425984471</v>
      </c>
      <c r="AG110" s="12">
        <v>100.88193524176354</v>
      </c>
      <c r="AH110" s="12">
        <v>101.05970886863145</v>
      </c>
      <c r="AI110" s="12">
        <v>101.58027471482126</v>
      </c>
      <c r="AJ110" s="12">
        <v>102.21415685620418</v>
      </c>
      <c r="AK110" s="12">
        <v>102.71702773972709</v>
      </c>
      <c r="AL110" s="12">
        <v>103.27680012337386</v>
      </c>
      <c r="AM110" s="12">
        <v>103.79157468158627</v>
      </c>
      <c r="AN110" s="12">
        <v>104.39798635396716</v>
      </c>
    </row>
    <row r="111" spans="1:40">
      <c r="A111" s="1" t="s">
        <v>524</v>
      </c>
      <c r="B111" s="1" t="s">
        <v>533</v>
      </c>
      <c r="D111" s="1" t="s">
        <v>613</v>
      </c>
      <c r="F111" s="1">
        <v>110</v>
      </c>
      <c r="G111" s="1" t="s">
        <v>836</v>
      </c>
      <c r="H111" s="1" t="str">
        <f t="shared" si="2"/>
        <v>110종합</v>
      </c>
      <c r="I111" s="12">
        <v>81.697180380867124</v>
      </c>
      <c r="J111" s="12">
        <v>83.272939121761354</v>
      </c>
      <c r="K111" s="12">
        <v>85.930898369874186</v>
      </c>
      <c r="L111" s="12">
        <v>88.055939390047328</v>
      </c>
      <c r="M111" s="12">
        <v>88.184645920318061</v>
      </c>
      <c r="N111" s="12">
        <v>89.83846672615077</v>
      </c>
      <c r="O111" s="12">
        <v>91.449105573631172</v>
      </c>
      <c r="P111" s="12">
        <v>93.244223976444744</v>
      </c>
      <c r="Q111" s="12">
        <v>95.712561390978848</v>
      </c>
      <c r="R111" s="12">
        <v>96.734188241794968</v>
      </c>
      <c r="S111" s="12">
        <v>97.549478894185157</v>
      </c>
      <c r="T111" s="12">
        <v>98.398665434383943</v>
      </c>
      <c r="U111" s="12">
        <v>98.980095481907156</v>
      </c>
      <c r="V111" s="12">
        <v>98.956943441807624</v>
      </c>
      <c r="W111" s="12">
        <v>98.965554489028932</v>
      </c>
      <c r="X111" s="12">
        <v>98.74670321484885</v>
      </c>
      <c r="Y111" s="12">
        <v>98.800915251329215</v>
      </c>
      <c r="Z111" s="12">
        <v>98.683294937672287</v>
      </c>
      <c r="AA111" s="12">
        <v>98.516544647343395</v>
      </c>
      <c r="AB111" s="12">
        <v>98.50297640868672</v>
      </c>
      <c r="AC111" s="12">
        <v>98.991142582547766</v>
      </c>
      <c r="AD111" s="12">
        <v>99.46212435809548</v>
      </c>
      <c r="AE111" s="12">
        <v>100</v>
      </c>
      <c r="AF111" s="12">
        <v>100.36256787983746</v>
      </c>
      <c r="AG111" s="12">
        <v>101.09132621142179</v>
      </c>
      <c r="AH111" s="12">
        <v>100.92721866272562</v>
      </c>
      <c r="AI111" s="12">
        <v>100.93427772199097</v>
      </c>
      <c r="AJ111" s="12">
        <v>101.00805002890712</v>
      </c>
      <c r="AK111" s="12">
        <v>101.14805583271671</v>
      </c>
      <c r="AL111" s="12">
        <v>101.09802650445836</v>
      </c>
      <c r="AM111" s="12">
        <v>101.18590807790886</v>
      </c>
      <c r="AN111" s="12">
        <v>101.76338851546124</v>
      </c>
    </row>
    <row r="112" spans="1:40">
      <c r="A112" s="1" t="s">
        <v>524</v>
      </c>
      <c r="B112" s="1" t="s">
        <v>533</v>
      </c>
      <c r="D112" s="1" t="s">
        <v>614</v>
      </c>
      <c r="F112" s="1">
        <v>111</v>
      </c>
      <c r="G112" s="1" t="s">
        <v>836</v>
      </c>
      <c r="H112" s="1" t="str">
        <f t="shared" si="2"/>
        <v>111종합</v>
      </c>
      <c r="I112" s="12">
        <v>87.516395880429954</v>
      </c>
      <c r="J112" s="12">
        <v>88.315977884152133</v>
      </c>
      <c r="K112" s="12">
        <v>89.707329443290291</v>
      </c>
      <c r="L112" s="12">
        <v>90.747388083888438</v>
      </c>
      <c r="M112" s="12">
        <v>89.968700683672211</v>
      </c>
      <c r="N112" s="12">
        <v>91.569000954574477</v>
      </c>
      <c r="O112" s="12">
        <v>92.050583805888124</v>
      </c>
      <c r="P112" s="12">
        <v>92.59712171878931</v>
      </c>
      <c r="Q112" s="12">
        <v>94.26846408314529</v>
      </c>
      <c r="R112" s="12">
        <v>95.910497034209797</v>
      </c>
      <c r="S112" s="12">
        <v>97.119232614217893</v>
      </c>
      <c r="T112" s="12">
        <v>97.923394635400953</v>
      </c>
      <c r="U112" s="12">
        <v>98.203116116203745</v>
      </c>
      <c r="V112" s="12">
        <v>98.269822160487848</v>
      </c>
      <c r="W112" s="12">
        <v>97.97462727964313</v>
      </c>
      <c r="X112" s="12">
        <v>98.855170322318543</v>
      </c>
      <c r="Y112" s="12">
        <v>99.181607852023461</v>
      </c>
      <c r="Z112" s="12">
        <v>99.123154587425702</v>
      </c>
      <c r="AA112" s="12">
        <v>99.440532397447214</v>
      </c>
      <c r="AB112" s="12">
        <v>99.529807255915657</v>
      </c>
      <c r="AC112" s="12">
        <v>99.870627826290132</v>
      </c>
      <c r="AD112" s="12">
        <v>99.872636399303119</v>
      </c>
      <c r="AE112" s="12">
        <v>100</v>
      </c>
      <c r="AF112" s="12">
        <v>100.21186057833582</v>
      </c>
      <c r="AG112" s="12">
        <v>100.37078151501461</v>
      </c>
      <c r="AH112" s="12">
        <v>100.38428225865272</v>
      </c>
      <c r="AI112" s="12">
        <v>100.45665192826993</v>
      </c>
      <c r="AJ112" s="12">
        <v>100.68031733078928</v>
      </c>
      <c r="AK112" s="12">
        <v>100.60380243839526</v>
      </c>
      <c r="AL112" s="12">
        <v>100.48875321256764</v>
      </c>
      <c r="AM112" s="12">
        <v>100.29893140634316</v>
      </c>
      <c r="AN112" s="12">
        <v>100.39263198751152</v>
      </c>
    </row>
    <row r="113" spans="1:40">
      <c r="A113" s="1" t="s">
        <v>524</v>
      </c>
      <c r="B113" s="1" t="s">
        <v>533</v>
      </c>
      <c r="C113" s="1" t="s">
        <v>537</v>
      </c>
      <c r="F113" s="1">
        <v>112</v>
      </c>
      <c r="G113" s="1" t="s">
        <v>836</v>
      </c>
      <c r="H113" s="1" t="str">
        <f t="shared" si="2"/>
        <v>112종합</v>
      </c>
      <c r="U113" s="12">
        <v>100.82047339869578</v>
      </c>
      <c r="V113" s="12">
        <v>100.81268791089605</v>
      </c>
      <c r="W113" s="12">
        <v>101.16561576178415</v>
      </c>
      <c r="X113" s="12">
        <v>100.77214945618013</v>
      </c>
      <c r="Y113" s="12">
        <v>100.03515754265082</v>
      </c>
      <c r="Z113" s="12">
        <v>99.64516985561032</v>
      </c>
      <c r="AA113" s="12">
        <v>99.145468447668364</v>
      </c>
      <c r="AB113" s="12">
        <v>98.896117180386085</v>
      </c>
      <c r="AC113" s="12">
        <v>99.343946205042656</v>
      </c>
      <c r="AD113" s="12">
        <v>99.812966500939936</v>
      </c>
      <c r="AE113" s="12">
        <v>100</v>
      </c>
      <c r="AF113" s="12">
        <v>100.14657008607813</v>
      </c>
      <c r="AG113" s="12">
        <v>100.46233780875798</v>
      </c>
      <c r="AH113" s="12">
        <v>100.76622142407008</v>
      </c>
      <c r="AI113" s="12">
        <v>101.15665784011381</v>
      </c>
      <c r="AJ113" s="12">
        <v>101.52094086982355</v>
      </c>
      <c r="AK113" s="12">
        <v>101.68207582423625</v>
      </c>
      <c r="AL113" s="12">
        <v>101.62585870089646</v>
      </c>
      <c r="AM113" s="12">
        <v>101.96315050476039</v>
      </c>
      <c r="AN113" s="12">
        <v>102.49517029672077</v>
      </c>
    </row>
    <row r="114" spans="1:40">
      <c r="A114" s="1" t="s">
        <v>524</v>
      </c>
      <c r="B114" s="1" t="s">
        <v>533</v>
      </c>
      <c r="D114" s="1" t="s">
        <v>615</v>
      </c>
      <c r="F114" s="1">
        <v>113</v>
      </c>
      <c r="G114" s="1" t="s">
        <v>836</v>
      </c>
      <c r="H114" s="1" t="str">
        <f t="shared" si="2"/>
        <v>113종합</v>
      </c>
      <c r="I114" s="12">
        <v>89.353694115799598</v>
      </c>
      <c r="J114" s="12">
        <v>91.023930251948755</v>
      </c>
      <c r="K114" s="12">
        <v>92.79376316860224</v>
      </c>
      <c r="L114" s="12">
        <v>94.9761740720446</v>
      </c>
      <c r="M114" s="12">
        <v>95.139760432626261</v>
      </c>
      <c r="N114" s="12">
        <v>95.571377144858673</v>
      </c>
      <c r="O114" s="12">
        <v>96.306837387215197</v>
      </c>
      <c r="P114" s="12">
        <v>97.97931568119219</v>
      </c>
      <c r="Q114" s="12">
        <v>100.55234643314006</v>
      </c>
      <c r="R114" s="12">
        <v>102.3081777173106</v>
      </c>
      <c r="S114" s="12">
        <v>102.59146319620906</v>
      </c>
      <c r="T114" s="12">
        <v>102.32415497252272</v>
      </c>
      <c r="U114" s="12">
        <v>102.16120535000421</v>
      </c>
      <c r="V114" s="12">
        <v>101.65696221656081</v>
      </c>
      <c r="W114" s="12">
        <v>102.10021942213355</v>
      </c>
      <c r="X114" s="12">
        <v>101.0888268029186</v>
      </c>
      <c r="Y114" s="12">
        <v>99.888738324622864</v>
      </c>
      <c r="Z114" s="12">
        <v>99.233128398002719</v>
      </c>
      <c r="AA114" s="12">
        <v>98.939115570142093</v>
      </c>
      <c r="AB114" s="12">
        <v>98.83801332938603</v>
      </c>
      <c r="AC114" s="12">
        <v>99.28618489760882</v>
      </c>
      <c r="AD114" s="12">
        <v>99.740921851250476</v>
      </c>
      <c r="AE114" s="12">
        <v>100</v>
      </c>
      <c r="AF114" s="12">
        <v>100.09433074645102</v>
      </c>
      <c r="AG114" s="12">
        <v>100.67978913509252</v>
      </c>
      <c r="AH114" s="12">
        <v>101.04671205915197</v>
      </c>
      <c r="AI114" s="12">
        <v>101.5360291303856</v>
      </c>
      <c r="AJ114" s="12">
        <v>102.17847240769618</v>
      </c>
      <c r="AK114" s="12">
        <v>102.50360204436511</v>
      </c>
      <c r="AL114" s="12">
        <v>102.55214525119929</v>
      </c>
      <c r="AM114" s="12">
        <v>102.98507009453341</v>
      </c>
      <c r="AN114" s="12">
        <v>103.4917295628657</v>
      </c>
    </row>
    <row r="115" spans="1:40">
      <c r="A115" s="1" t="s">
        <v>524</v>
      </c>
      <c r="B115" s="1" t="s">
        <v>533</v>
      </c>
      <c r="D115" s="1" t="s">
        <v>616</v>
      </c>
      <c r="F115" s="1">
        <v>114</v>
      </c>
      <c r="G115" s="1" t="s">
        <v>836</v>
      </c>
      <c r="H115" s="1" t="str">
        <f t="shared" si="2"/>
        <v>114종합</v>
      </c>
      <c r="I115" s="12">
        <v>86.066037525805442</v>
      </c>
      <c r="J115" s="12">
        <v>89.479431174690205</v>
      </c>
      <c r="K115" s="12">
        <v>91.723495929406056</v>
      </c>
      <c r="L115" s="12">
        <v>93.38027840922048</v>
      </c>
      <c r="M115" s="12">
        <v>93.295755227525788</v>
      </c>
      <c r="N115" s="12">
        <v>93.562162000301768</v>
      </c>
      <c r="O115" s="12">
        <v>94.716621824843571</v>
      </c>
      <c r="P115" s="12">
        <v>96.187998922978224</v>
      </c>
      <c r="Q115" s="12">
        <v>99.298502147810254</v>
      </c>
      <c r="R115" s="12">
        <v>100.52970872374904</v>
      </c>
      <c r="S115" s="12">
        <v>100.17389846511827</v>
      </c>
      <c r="T115" s="12">
        <v>99.80190059616551</v>
      </c>
      <c r="U115" s="12">
        <v>100.15936717259007</v>
      </c>
      <c r="V115" s="12">
        <v>101.76173563717539</v>
      </c>
      <c r="W115" s="12">
        <v>102.37281020763649</v>
      </c>
      <c r="X115" s="12">
        <v>102.3147599120331</v>
      </c>
      <c r="Y115" s="12">
        <v>101.78744278334247</v>
      </c>
      <c r="Z115" s="12">
        <v>101.5031272938101</v>
      </c>
      <c r="AA115" s="12">
        <v>100.86538020049105</v>
      </c>
      <c r="AB115" s="12">
        <v>100.37752421589718</v>
      </c>
      <c r="AC115" s="12">
        <v>100.40667438218003</v>
      </c>
      <c r="AD115" s="12">
        <v>100.40855292122257</v>
      </c>
      <c r="AE115" s="12">
        <v>100</v>
      </c>
      <c r="AF115" s="12">
        <v>99.983924682760446</v>
      </c>
      <c r="AG115" s="12">
        <v>99.980885178401039</v>
      </c>
      <c r="AH115" s="12">
        <v>100.22776928924948</v>
      </c>
      <c r="AI115" s="12">
        <v>100.71540535899157</v>
      </c>
      <c r="AJ115" s="12">
        <v>100.82303179230341</v>
      </c>
      <c r="AK115" s="12">
        <v>100.71041212565271</v>
      </c>
      <c r="AL115" s="12">
        <v>100.53458529286485</v>
      </c>
      <c r="AM115" s="12">
        <v>101.02357279259002</v>
      </c>
      <c r="AN115" s="12">
        <v>101.66055062444805</v>
      </c>
    </row>
    <row r="116" spans="1:40">
      <c r="A116" s="1" t="s">
        <v>524</v>
      </c>
      <c r="B116" s="1" t="s">
        <v>533</v>
      </c>
      <c r="D116" s="1" t="s">
        <v>617</v>
      </c>
      <c r="F116" s="1">
        <v>115</v>
      </c>
      <c r="G116" s="1" t="s">
        <v>836</v>
      </c>
      <c r="H116" s="1" t="str">
        <f t="shared" si="2"/>
        <v>115종합</v>
      </c>
      <c r="I116" s="12">
        <v>81.722244956693061</v>
      </c>
      <c r="J116" s="12">
        <v>83.371696092580166</v>
      </c>
      <c r="K116" s="12">
        <v>85.098122231082968</v>
      </c>
      <c r="L116" s="12">
        <v>86.369999088440125</v>
      </c>
      <c r="M116" s="12">
        <v>86.35218374719318</v>
      </c>
      <c r="N116" s="12">
        <v>86.642992613679667</v>
      </c>
      <c r="O116" s="12">
        <v>87.103620335743486</v>
      </c>
      <c r="P116" s="12">
        <v>91.304288817395332</v>
      </c>
      <c r="Q116" s="12">
        <v>94.829209543498621</v>
      </c>
      <c r="R116" s="12">
        <v>97.304279512050385</v>
      </c>
      <c r="S116" s="12">
        <v>97.271597043018744</v>
      </c>
      <c r="T116" s="12">
        <v>96.403800530369153</v>
      </c>
      <c r="U116" s="12">
        <v>95.912556217206998</v>
      </c>
      <c r="V116" s="12">
        <v>95.912556217206998</v>
      </c>
      <c r="W116" s="12">
        <v>96.010681516387891</v>
      </c>
      <c r="X116" s="12">
        <v>97.397622884232717</v>
      </c>
      <c r="Y116" s="12">
        <v>97.397339965255185</v>
      </c>
      <c r="Z116" s="12">
        <v>97.527198742953132</v>
      </c>
      <c r="AA116" s="12">
        <v>95.265379200464892</v>
      </c>
      <c r="AB116" s="12">
        <v>94.442680869931209</v>
      </c>
      <c r="AC116" s="12">
        <v>96.560569466733384</v>
      </c>
      <c r="AD116" s="12">
        <v>98.733324401586557</v>
      </c>
      <c r="AE116" s="12">
        <v>100</v>
      </c>
      <c r="AF116" s="12">
        <v>100.39169681331485</v>
      </c>
      <c r="AG116" s="12">
        <v>100.52485096415631</v>
      </c>
      <c r="AH116" s="12">
        <v>101.31760862603481</v>
      </c>
      <c r="AI116" s="12">
        <v>101.86888816443688</v>
      </c>
      <c r="AJ116" s="12">
        <v>101.43213245218297</v>
      </c>
      <c r="AK116" s="12">
        <v>101.33214844601184</v>
      </c>
      <c r="AL116" s="12">
        <v>101.16498013230337</v>
      </c>
      <c r="AM116" s="12">
        <v>101.56722178603235</v>
      </c>
      <c r="AN116" s="12">
        <v>102.66498165190984</v>
      </c>
    </row>
    <row r="117" spans="1:40">
      <c r="A117" s="1" t="s">
        <v>524</v>
      </c>
      <c r="B117" s="1" t="s">
        <v>533</v>
      </c>
      <c r="D117" s="1" t="s">
        <v>547</v>
      </c>
      <c r="F117" s="1">
        <v>116</v>
      </c>
      <c r="G117" s="1" t="s">
        <v>836</v>
      </c>
      <c r="H117" s="1" t="str">
        <f t="shared" si="2"/>
        <v>116종합</v>
      </c>
      <c r="I117" s="12">
        <v>86.969382564815533</v>
      </c>
      <c r="J117" s="12">
        <v>88.021769700592543</v>
      </c>
      <c r="K117" s="12">
        <v>90.091252592281421</v>
      </c>
      <c r="L117" s="12">
        <v>91.954959641434669</v>
      </c>
      <c r="M117" s="12">
        <v>91.5871103240449</v>
      </c>
      <c r="N117" s="12">
        <v>92.03051729412563</v>
      </c>
      <c r="O117" s="12">
        <v>93.143506021758995</v>
      </c>
      <c r="P117" s="12">
        <v>94.727806456416928</v>
      </c>
      <c r="Q117" s="12">
        <v>97.051915343836228</v>
      </c>
      <c r="R117" s="12">
        <v>98.625914029021047</v>
      </c>
      <c r="S117" s="12">
        <v>99.263713577291327</v>
      </c>
      <c r="T117" s="12">
        <v>99.288988758561743</v>
      </c>
      <c r="U117" s="12">
        <v>100.45104111873367</v>
      </c>
      <c r="V117" s="12">
        <v>100.45104111873367</v>
      </c>
      <c r="W117" s="12">
        <v>100.52934759967516</v>
      </c>
      <c r="X117" s="12">
        <v>100.502104516841</v>
      </c>
      <c r="Y117" s="12">
        <v>100.37320255223273</v>
      </c>
      <c r="Z117" s="12">
        <v>100.30106673057472</v>
      </c>
      <c r="AA117" s="12">
        <v>100.25656130796506</v>
      </c>
      <c r="AB117" s="12">
        <v>100.1017186804214</v>
      </c>
      <c r="AC117" s="12">
        <v>100.03484555463729</v>
      </c>
      <c r="AD117" s="12">
        <v>100.06164701016105</v>
      </c>
      <c r="AE117" s="12">
        <v>100</v>
      </c>
      <c r="AF117" s="12">
        <v>100.26772531948839</v>
      </c>
      <c r="AG117" s="12">
        <v>100.26776610409598</v>
      </c>
      <c r="AH117" s="12">
        <v>100.26776610409598</v>
      </c>
      <c r="AI117" s="12">
        <v>100.31085847155614</v>
      </c>
      <c r="AJ117" s="12">
        <v>100.55951639884704</v>
      </c>
      <c r="AK117" s="12">
        <v>100.64744666119749</v>
      </c>
      <c r="AL117" s="12">
        <v>100.48609889347895</v>
      </c>
      <c r="AM117" s="12">
        <v>100.48953772756215</v>
      </c>
      <c r="AN117" s="12">
        <v>100.77710600816168</v>
      </c>
    </row>
    <row r="118" spans="1:40">
      <c r="A118" s="1" t="s">
        <v>524</v>
      </c>
      <c r="B118" s="1" t="s">
        <v>533</v>
      </c>
      <c r="C118" s="1" t="s">
        <v>538</v>
      </c>
      <c r="F118" s="1">
        <v>117</v>
      </c>
      <c r="G118" s="1" t="s">
        <v>836</v>
      </c>
      <c r="H118" s="1" t="str">
        <f t="shared" si="2"/>
        <v>117종합</v>
      </c>
      <c r="U118" s="12">
        <v>99.486935156569857</v>
      </c>
      <c r="V118" s="12">
        <v>100.05614668106467</v>
      </c>
      <c r="W118" s="12">
        <v>99.955916679442964</v>
      </c>
      <c r="X118" s="12">
        <v>100.05132610729294</v>
      </c>
      <c r="Y118" s="12">
        <v>100.19136141655994</v>
      </c>
      <c r="Z118" s="12">
        <v>100.11622836986392</v>
      </c>
      <c r="AA118" s="12">
        <v>100.05905906881344</v>
      </c>
      <c r="AB118" s="12">
        <v>99.873100030703725</v>
      </c>
      <c r="AC118" s="12">
        <v>99.898928254566783</v>
      </c>
      <c r="AD118" s="12">
        <v>99.97205630255857</v>
      </c>
      <c r="AE118" s="12">
        <v>100</v>
      </c>
      <c r="AF118" s="12">
        <v>99.944141350163221</v>
      </c>
      <c r="AG118" s="12">
        <v>100.07274921387103</v>
      </c>
      <c r="AH118" s="12">
        <v>100.26401116090531</v>
      </c>
      <c r="AI118" s="12">
        <v>100.54141675471482</v>
      </c>
      <c r="AJ118" s="12">
        <v>101.43363531473535</v>
      </c>
      <c r="AK118" s="12">
        <v>101.88613774579316</v>
      </c>
      <c r="AL118" s="12">
        <v>102.04256503947649</v>
      </c>
      <c r="AM118" s="12">
        <v>102.33576980585065</v>
      </c>
      <c r="AN118" s="12">
        <v>102.56291092413998</v>
      </c>
    </row>
    <row r="119" spans="1:40">
      <c r="A119" s="1" t="s">
        <v>524</v>
      </c>
      <c r="B119" s="1" t="s">
        <v>533</v>
      </c>
      <c r="D119" s="1" t="s">
        <v>618</v>
      </c>
      <c r="F119" s="1">
        <v>118</v>
      </c>
      <c r="G119" s="1" t="s">
        <v>836</v>
      </c>
      <c r="H119" s="1" t="str">
        <f t="shared" si="2"/>
        <v>118종합</v>
      </c>
      <c r="I119" s="12">
        <v>92.440067793134517</v>
      </c>
      <c r="J119" s="12">
        <v>93.817619149878794</v>
      </c>
      <c r="K119" s="12">
        <v>94.641939224160325</v>
      </c>
      <c r="L119" s="12">
        <v>95.865740655082618</v>
      </c>
      <c r="M119" s="12">
        <v>96.403526689776797</v>
      </c>
      <c r="N119" s="12">
        <v>96.979814781105162</v>
      </c>
      <c r="O119" s="12">
        <v>97.60449613205715</v>
      </c>
      <c r="P119" s="12">
        <v>98.130585796478258</v>
      </c>
      <c r="Q119" s="12">
        <v>98.459080597818968</v>
      </c>
      <c r="R119" s="12">
        <v>99.406228450184969</v>
      </c>
      <c r="S119" s="12">
        <v>99.702525697844607</v>
      </c>
      <c r="T119" s="12">
        <v>99.686166153944754</v>
      </c>
      <c r="U119" s="12">
        <v>100.13010196531503</v>
      </c>
      <c r="V119" s="12">
        <v>100.31387766602037</v>
      </c>
      <c r="W119" s="12">
        <v>100.24882912846789</v>
      </c>
      <c r="X119" s="12">
        <v>100.41411044440015</v>
      </c>
      <c r="Y119" s="12">
        <v>100.56225296440118</v>
      </c>
      <c r="Z119" s="12">
        <v>100.39118213681984</v>
      </c>
      <c r="AA119" s="12">
        <v>100.0982687095658</v>
      </c>
      <c r="AB119" s="12">
        <v>99.745999211755148</v>
      </c>
      <c r="AC119" s="12">
        <v>99.767148650527133</v>
      </c>
      <c r="AD119" s="12">
        <v>99.918042242693147</v>
      </c>
      <c r="AE119" s="12">
        <v>100</v>
      </c>
      <c r="AF119" s="12">
        <v>99.910766398237811</v>
      </c>
      <c r="AG119" s="12">
        <v>99.910766398237811</v>
      </c>
      <c r="AH119" s="12">
        <v>100.22823408563961</v>
      </c>
      <c r="AI119" s="12">
        <v>100.42356701286582</v>
      </c>
      <c r="AJ119" s="12">
        <v>101.21122342536863</v>
      </c>
      <c r="AK119" s="12">
        <v>101.56341351838481</v>
      </c>
      <c r="AL119" s="12">
        <v>101.8239140204892</v>
      </c>
      <c r="AM119" s="12">
        <v>102.15483114362607</v>
      </c>
      <c r="AN119" s="12">
        <v>102.3653545005586</v>
      </c>
    </row>
    <row r="120" spans="1:40">
      <c r="A120" s="1" t="s">
        <v>524</v>
      </c>
      <c r="B120" s="1" t="s">
        <v>533</v>
      </c>
      <c r="D120" s="1" t="s">
        <v>619</v>
      </c>
      <c r="F120" s="1">
        <v>119</v>
      </c>
      <c r="G120" s="1" t="s">
        <v>836</v>
      </c>
      <c r="H120" s="1" t="str">
        <f t="shared" si="2"/>
        <v>119종합</v>
      </c>
      <c r="U120" s="12">
        <v>99.95462918028538</v>
      </c>
      <c r="V120" s="12">
        <v>99.95462918028538</v>
      </c>
      <c r="W120" s="12">
        <v>99.95462918028538</v>
      </c>
      <c r="X120" s="12">
        <v>99.966860580066978</v>
      </c>
      <c r="Y120" s="12">
        <v>100.00726395234219</v>
      </c>
      <c r="Z120" s="12">
        <v>100.00726395234219</v>
      </c>
      <c r="AA120" s="12">
        <v>99.98313009494035</v>
      </c>
      <c r="AB120" s="12">
        <v>99.924242738197492</v>
      </c>
      <c r="AC120" s="12">
        <v>99.924242738197492</v>
      </c>
      <c r="AD120" s="12">
        <v>99.924242738197492</v>
      </c>
      <c r="AE120" s="12">
        <v>100</v>
      </c>
      <c r="AF120" s="12">
        <v>100.08350855988168</v>
      </c>
      <c r="AG120" s="12">
        <v>100.08350855988168</v>
      </c>
      <c r="AH120" s="12">
        <v>100.09251023900757</v>
      </c>
      <c r="AI120" s="12">
        <v>99.921750166953728</v>
      </c>
      <c r="AJ120" s="12">
        <v>100.13234104421187</v>
      </c>
      <c r="AK120" s="12">
        <v>100.44029770803935</v>
      </c>
      <c r="AL120" s="12">
        <v>100.48298260263806</v>
      </c>
      <c r="AM120" s="12">
        <v>100.63760938665951</v>
      </c>
      <c r="AN120" s="12">
        <v>100.79633082674498</v>
      </c>
    </row>
    <row r="121" spans="1:40">
      <c r="A121" s="1" t="s">
        <v>524</v>
      </c>
      <c r="B121" s="1" t="s">
        <v>533</v>
      </c>
      <c r="C121" s="1" t="s">
        <v>539</v>
      </c>
      <c r="F121" s="1">
        <v>120</v>
      </c>
      <c r="G121" s="1" t="s">
        <v>836</v>
      </c>
      <c r="H121" s="1" t="str">
        <f t="shared" si="2"/>
        <v>120종합</v>
      </c>
      <c r="U121" s="12">
        <v>100.38204366406093</v>
      </c>
      <c r="V121" s="12">
        <v>100.42947487854829</v>
      </c>
      <c r="W121" s="12">
        <v>100.54373884883212</v>
      </c>
      <c r="X121" s="12">
        <v>100.33684015706885</v>
      </c>
      <c r="Y121" s="12">
        <v>100.29911164565839</v>
      </c>
      <c r="Z121" s="12">
        <v>100.22374598986995</v>
      </c>
      <c r="AA121" s="12">
        <v>100.00934245096204</v>
      </c>
      <c r="AB121" s="12">
        <v>99.887642170345956</v>
      </c>
      <c r="AC121" s="12">
        <v>99.914928516150567</v>
      </c>
      <c r="AD121" s="12">
        <v>99.972374168006098</v>
      </c>
      <c r="AE121" s="12">
        <v>100</v>
      </c>
      <c r="AF121" s="12">
        <v>99.777922768670194</v>
      </c>
      <c r="AG121" s="12">
        <v>99.603971048567857</v>
      </c>
      <c r="AH121" s="12">
        <v>99.5416236836883</v>
      </c>
      <c r="AI121" s="12">
        <v>99.69726437540541</v>
      </c>
      <c r="AJ121" s="12">
        <v>100.68382147793105</v>
      </c>
      <c r="AK121" s="12">
        <v>100.9618815110082</v>
      </c>
      <c r="AL121" s="12">
        <v>101.13985056057682</v>
      </c>
      <c r="AM121" s="12">
        <v>101.29542862636617</v>
      </c>
      <c r="AN121" s="12">
        <v>102.01487925183166</v>
      </c>
    </row>
    <row r="122" spans="1:40">
      <c r="A122" s="1" t="s">
        <v>524</v>
      </c>
      <c r="B122" s="1" t="s">
        <v>533</v>
      </c>
      <c r="D122" s="1" t="s">
        <v>620</v>
      </c>
      <c r="F122" s="1">
        <v>121</v>
      </c>
      <c r="G122" s="1" t="s">
        <v>836</v>
      </c>
      <c r="H122" s="1" t="str">
        <f t="shared" si="2"/>
        <v>121종합</v>
      </c>
      <c r="I122" s="12">
        <v>96.492403367966915</v>
      </c>
      <c r="J122" s="12">
        <v>96.957224182422252</v>
      </c>
      <c r="K122" s="12">
        <v>98.020629324858945</v>
      </c>
      <c r="L122" s="12">
        <v>98.199684619551803</v>
      </c>
      <c r="M122" s="12">
        <v>98.251269568274978</v>
      </c>
      <c r="N122" s="12">
        <v>98.2295390191466</v>
      </c>
      <c r="O122" s="12">
        <v>98.862372934255845</v>
      </c>
      <c r="P122" s="12">
        <v>99.037566961026997</v>
      </c>
      <c r="Q122" s="12">
        <v>99.45709353590685</v>
      </c>
      <c r="R122" s="12">
        <v>99.588029277480715</v>
      </c>
      <c r="S122" s="12">
        <v>99.460362075094679</v>
      </c>
      <c r="T122" s="12">
        <v>99.611592146900051</v>
      </c>
      <c r="U122" s="12">
        <v>99.662397070192085</v>
      </c>
      <c r="V122" s="12">
        <v>99.673117394872165</v>
      </c>
      <c r="W122" s="12">
        <v>99.929408325778439</v>
      </c>
      <c r="X122" s="12">
        <v>100.03304902519092</v>
      </c>
      <c r="Y122" s="12">
        <v>100.1185169014005</v>
      </c>
      <c r="Z122" s="12">
        <v>99.928194719371803</v>
      </c>
      <c r="AA122" s="12">
        <v>99.417299040722625</v>
      </c>
      <c r="AB122" s="12">
        <v>99.060931319416227</v>
      </c>
      <c r="AC122" s="12">
        <v>98.819699641755619</v>
      </c>
      <c r="AD122" s="12">
        <v>99.167770153480575</v>
      </c>
      <c r="AE122" s="12">
        <v>100</v>
      </c>
      <c r="AF122" s="12">
        <v>99.732040499636625</v>
      </c>
      <c r="AG122" s="12">
        <v>99.241436454695503</v>
      </c>
      <c r="AH122" s="12">
        <v>99.784458502864396</v>
      </c>
      <c r="AI122" s="12">
        <v>100.146795493171</v>
      </c>
      <c r="AJ122" s="12">
        <v>100.99689172220924</v>
      </c>
      <c r="AK122" s="12">
        <v>100.84154293571537</v>
      </c>
      <c r="AL122" s="12">
        <v>101.34973318937146</v>
      </c>
      <c r="AM122" s="12">
        <v>101.92842895097721</v>
      </c>
      <c r="AN122" s="12">
        <v>103.24419253346142</v>
      </c>
    </row>
    <row r="123" spans="1:40">
      <c r="A123" s="1" t="s">
        <v>524</v>
      </c>
      <c r="B123" s="1" t="s">
        <v>533</v>
      </c>
      <c r="D123" s="1" t="s">
        <v>621</v>
      </c>
      <c r="F123" s="1">
        <v>122</v>
      </c>
      <c r="G123" s="1" t="s">
        <v>836</v>
      </c>
      <c r="H123" s="1" t="str">
        <f t="shared" si="2"/>
        <v>122종합</v>
      </c>
      <c r="I123" s="12">
        <v>88.931798549865533</v>
      </c>
      <c r="J123" s="12">
        <v>90.608132398360141</v>
      </c>
      <c r="K123" s="12">
        <v>93.05173795013441</v>
      </c>
      <c r="L123" s="12">
        <v>94.759404375965801</v>
      </c>
      <c r="M123" s="12">
        <v>94.71303038476762</v>
      </c>
      <c r="N123" s="12">
        <v>95.30999333479329</v>
      </c>
      <c r="O123" s="12">
        <v>95.992466461873477</v>
      </c>
      <c r="P123" s="12">
        <v>97.425246141438706</v>
      </c>
      <c r="Q123" s="12">
        <v>99.02365690826997</v>
      </c>
      <c r="R123" s="12">
        <v>99.932966062954961</v>
      </c>
      <c r="S123" s="12">
        <v>100.0418981463752</v>
      </c>
      <c r="T123" s="12">
        <v>99.915820830866849</v>
      </c>
      <c r="U123" s="12">
        <v>100.01305922223682</v>
      </c>
      <c r="V123" s="12">
        <v>100.08852730510114</v>
      </c>
      <c r="W123" s="12">
        <v>100.23597927821439</v>
      </c>
      <c r="X123" s="12">
        <v>100.09930135741455</v>
      </c>
      <c r="Y123" s="12">
        <v>99.968276716958897</v>
      </c>
      <c r="Z123" s="12">
        <v>99.905702776749848</v>
      </c>
      <c r="AA123" s="12">
        <v>99.78954106105536</v>
      </c>
      <c r="AB123" s="12">
        <v>99.721877816259251</v>
      </c>
      <c r="AC123" s="12">
        <v>99.874013366500677</v>
      </c>
      <c r="AD123" s="12">
        <v>100.04521720195896</v>
      </c>
      <c r="AE123" s="12">
        <v>100</v>
      </c>
      <c r="AF123" s="12">
        <v>99.890056417975785</v>
      </c>
      <c r="AG123" s="12">
        <v>99.787023460946372</v>
      </c>
      <c r="AH123" s="12">
        <v>99.56501252061895</v>
      </c>
      <c r="AI123" s="12">
        <v>99.49611212821813</v>
      </c>
      <c r="AJ123" s="12">
        <v>100.07888936261575</v>
      </c>
      <c r="AK123" s="12">
        <v>100.21860725433321</v>
      </c>
      <c r="AL123" s="12">
        <v>100.37734538277124</v>
      </c>
      <c r="AM123" s="12">
        <v>100.45162045617442</v>
      </c>
      <c r="AN123" s="12">
        <v>101.10004677669654</v>
      </c>
    </row>
    <row r="124" spans="1:40">
      <c r="A124" s="1" t="s">
        <v>524</v>
      </c>
      <c r="B124" s="1" t="s">
        <v>533</v>
      </c>
      <c r="D124" s="1" t="s">
        <v>621</v>
      </c>
      <c r="E124" s="1" t="s">
        <v>622</v>
      </c>
      <c r="F124" s="1">
        <v>123</v>
      </c>
      <c r="G124" s="1" t="s">
        <v>836</v>
      </c>
      <c r="H124" s="1" t="str">
        <f t="shared" si="2"/>
        <v>123종합</v>
      </c>
      <c r="I124" s="12">
        <v>87.354085219012575</v>
      </c>
      <c r="J124" s="12">
        <v>88.68893150593901</v>
      </c>
      <c r="K124" s="12">
        <v>91.614723060684241</v>
      </c>
      <c r="L124" s="12">
        <v>94.169758861127676</v>
      </c>
      <c r="M124" s="12">
        <v>94.317909079783334</v>
      </c>
      <c r="N124" s="12">
        <v>94.522168132398591</v>
      </c>
      <c r="O124" s="12">
        <v>94.92215152253047</v>
      </c>
      <c r="P124" s="12">
        <v>96.187994596770196</v>
      </c>
      <c r="Q124" s="12">
        <v>97.625681221871048</v>
      </c>
      <c r="R124" s="12">
        <v>98.850161637382328</v>
      </c>
      <c r="S124" s="12">
        <v>98.880845094264387</v>
      </c>
      <c r="T124" s="12">
        <v>98.511426416810536</v>
      </c>
      <c r="U124" s="12">
        <v>98.444856780114648</v>
      </c>
      <c r="V124" s="12">
        <v>98.578849519754428</v>
      </c>
      <c r="W124" s="12">
        <v>98.954705525147872</v>
      </c>
      <c r="X124" s="12">
        <v>98.800100712635199</v>
      </c>
      <c r="Y124" s="12">
        <v>98.649834121269095</v>
      </c>
      <c r="Z124" s="12">
        <v>98.522179749334313</v>
      </c>
      <c r="AA124" s="12">
        <v>98.597788229784086</v>
      </c>
      <c r="AB124" s="12">
        <v>98.734929921850565</v>
      </c>
      <c r="AC124" s="12">
        <v>99.560465632141984</v>
      </c>
      <c r="AD124" s="12">
        <v>100.03192322518284</v>
      </c>
      <c r="AE124" s="12">
        <v>100</v>
      </c>
      <c r="AF124" s="12">
        <v>99.963502741293425</v>
      </c>
      <c r="AG124" s="12">
        <v>99.725800360309975</v>
      </c>
      <c r="AH124" s="12">
        <v>99.790961994830241</v>
      </c>
      <c r="AI124" s="12">
        <v>99.740406109639679</v>
      </c>
      <c r="AJ124" s="12">
        <v>99.6828034299227</v>
      </c>
      <c r="AK124" s="12">
        <v>99.806249415987793</v>
      </c>
      <c r="AL124" s="12">
        <v>99.934672368673219</v>
      </c>
      <c r="AM124" s="12">
        <v>99.819731829656007</v>
      </c>
      <c r="AN124" s="12">
        <v>100.60566163620075</v>
      </c>
    </row>
    <row r="125" spans="1:40">
      <c r="A125" s="1" t="s">
        <v>524</v>
      </c>
      <c r="B125" s="1" t="s">
        <v>533</v>
      </c>
      <c r="D125" s="1" t="s">
        <v>621</v>
      </c>
      <c r="E125" s="1" t="s">
        <v>623</v>
      </c>
      <c r="F125" s="1">
        <v>124</v>
      </c>
      <c r="G125" s="1" t="s">
        <v>836</v>
      </c>
      <c r="H125" s="1" t="str">
        <f t="shared" si="2"/>
        <v>124종합</v>
      </c>
      <c r="I125" s="12">
        <v>91.07524690864679</v>
      </c>
      <c r="J125" s="12">
        <v>91.916968092436136</v>
      </c>
      <c r="K125" s="12">
        <v>93.317897276028148</v>
      </c>
      <c r="L125" s="12">
        <v>94.386294145888456</v>
      </c>
      <c r="M125" s="12">
        <v>93.877124020044349</v>
      </c>
      <c r="N125" s="12">
        <v>94.862368502833675</v>
      </c>
      <c r="O125" s="12">
        <v>95.334195359140523</v>
      </c>
      <c r="P125" s="12">
        <v>96.687738070910754</v>
      </c>
      <c r="Q125" s="12">
        <v>98.318411876134178</v>
      </c>
      <c r="R125" s="12">
        <v>99.395341785150933</v>
      </c>
      <c r="S125" s="12">
        <v>100.0223427520562</v>
      </c>
      <c r="T125" s="12">
        <v>100.23505319198857</v>
      </c>
      <c r="U125" s="12">
        <v>100.50625936432695</v>
      </c>
      <c r="V125" s="12">
        <v>100.66286419145091</v>
      </c>
      <c r="W125" s="12">
        <v>100.87558530945672</v>
      </c>
      <c r="X125" s="12">
        <v>100.79346273807116</v>
      </c>
      <c r="Y125" s="12">
        <v>100.73619413682873</v>
      </c>
      <c r="Z125" s="12">
        <v>101.02510444396569</v>
      </c>
      <c r="AA125" s="12">
        <v>101.0363690227335</v>
      </c>
      <c r="AB125" s="12">
        <v>100.91632677441224</v>
      </c>
      <c r="AC125" s="12">
        <v>100.23120306791097</v>
      </c>
      <c r="AD125" s="12">
        <v>99.942854089534848</v>
      </c>
      <c r="AE125" s="12">
        <v>100</v>
      </c>
      <c r="AF125" s="12">
        <v>99.60119412180903</v>
      </c>
      <c r="AG125" s="12">
        <v>99.60119412180903</v>
      </c>
      <c r="AH125" s="12">
        <v>99.075852641984198</v>
      </c>
      <c r="AI125" s="12">
        <v>99.001402790184628</v>
      </c>
      <c r="AJ125" s="12">
        <v>101.43967036272518</v>
      </c>
      <c r="AK125" s="12">
        <v>101.78434113155315</v>
      </c>
      <c r="AL125" s="12">
        <v>101.77488097890715</v>
      </c>
      <c r="AM125" s="12">
        <v>101.8500334656562</v>
      </c>
      <c r="AN125" s="12">
        <v>102.31259566567408</v>
      </c>
    </row>
    <row r="126" spans="1:40">
      <c r="A126" s="1" t="s">
        <v>524</v>
      </c>
      <c r="B126" s="1" t="s">
        <v>533</v>
      </c>
      <c r="D126" s="1" t="s">
        <v>621</v>
      </c>
      <c r="E126" s="1" t="s">
        <v>624</v>
      </c>
      <c r="F126" s="1">
        <v>125</v>
      </c>
      <c r="G126" s="1" t="s">
        <v>836</v>
      </c>
      <c r="H126" s="1" t="str">
        <f t="shared" si="2"/>
        <v>125종합</v>
      </c>
      <c r="I126" s="12">
        <v>89.667258931646685</v>
      </c>
      <c r="J126" s="12">
        <v>92.292569930027568</v>
      </c>
      <c r="K126" s="12">
        <v>94.745083891159183</v>
      </c>
      <c r="L126" s="12">
        <v>95.751839707953152</v>
      </c>
      <c r="M126" s="12">
        <v>95.742541051919076</v>
      </c>
      <c r="N126" s="12">
        <v>96.603170433115849</v>
      </c>
      <c r="O126" s="12">
        <v>97.78188828884764</v>
      </c>
      <c r="P126" s="12">
        <v>99.481152936475027</v>
      </c>
      <c r="Q126" s="12">
        <v>101.26887841419035</v>
      </c>
      <c r="R126" s="12">
        <v>101.66308324097821</v>
      </c>
      <c r="S126" s="12">
        <v>101.55240405262761</v>
      </c>
      <c r="T126" s="12">
        <v>101.53304842104879</v>
      </c>
      <c r="U126" s="12">
        <v>101.73547199354336</v>
      </c>
      <c r="V126" s="12">
        <v>101.66810719038862</v>
      </c>
      <c r="W126" s="12">
        <v>101.45498812514633</v>
      </c>
      <c r="X126" s="12">
        <v>101.30042585276524</v>
      </c>
      <c r="Y126" s="12">
        <v>101.13850351839392</v>
      </c>
      <c r="Z126" s="12">
        <v>100.89335975008395</v>
      </c>
      <c r="AA126" s="12">
        <v>100.42114684982126</v>
      </c>
      <c r="AB126" s="12">
        <v>100.11880230999793</v>
      </c>
      <c r="AC126" s="12">
        <v>100.01443762564041</v>
      </c>
      <c r="AD126" s="12">
        <v>100.14154769418205</v>
      </c>
      <c r="AE126" s="12">
        <v>100</v>
      </c>
      <c r="AF126" s="12">
        <v>100.00863648109153</v>
      </c>
      <c r="AG126" s="12">
        <v>99.999078161809933</v>
      </c>
      <c r="AH126" s="12">
        <v>99.63931586374288</v>
      </c>
      <c r="AI126" s="12">
        <v>99.551570874175894</v>
      </c>
      <c r="AJ126" s="12">
        <v>99.593679148896953</v>
      </c>
      <c r="AK126" s="12">
        <v>99.607636232028824</v>
      </c>
      <c r="AL126" s="12">
        <v>99.924105276599235</v>
      </c>
      <c r="AM126" s="12">
        <v>100.23486436129716</v>
      </c>
      <c r="AN126" s="12">
        <v>100.84380711139396</v>
      </c>
    </row>
    <row r="127" spans="1:40">
      <c r="A127" s="1" t="s">
        <v>524</v>
      </c>
      <c r="B127" s="1" t="s">
        <v>533</v>
      </c>
      <c r="D127" s="1" t="s">
        <v>625</v>
      </c>
      <c r="F127" s="1">
        <v>126</v>
      </c>
      <c r="G127" s="1" t="s">
        <v>836</v>
      </c>
      <c r="H127" s="1" t="str">
        <f t="shared" si="2"/>
        <v>126종합</v>
      </c>
      <c r="I127" s="12">
        <v>92.71771927509613</v>
      </c>
      <c r="J127" s="12">
        <v>95.651893769261548</v>
      </c>
      <c r="K127" s="12">
        <v>97.531227737140313</v>
      </c>
      <c r="L127" s="12">
        <v>99.898924675142396</v>
      </c>
      <c r="M127" s="12">
        <v>100.03081666279343</v>
      </c>
      <c r="N127" s="12">
        <v>99.969640621009475</v>
      </c>
      <c r="O127" s="12">
        <v>100.0844506882402</v>
      </c>
      <c r="P127" s="12">
        <v>100.38796865120129</v>
      </c>
      <c r="Q127" s="12">
        <v>100.97561240398758</v>
      </c>
      <c r="R127" s="12">
        <v>101.56874203361909</v>
      </c>
      <c r="S127" s="12">
        <v>101.64695115116838</v>
      </c>
      <c r="T127" s="12">
        <v>101.48922841192035</v>
      </c>
      <c r="U127" s="12">
        <v>101.81457024081487</v>
      </c>
      <c r="V127" s="12">
        <v>101.81457024081487</v>
      </c>
      <c r="W127" s="12">
        <v>101.74625608030024</v>
      </c>
      <c r="X127" s="12">
        <v>101.14792684634224</v>
      </c>
      <c r="Y127" s="12">
        <v>101.26674940183251</v>
      </c>
      <c r="Z127" s="12">
        <v>101.23627565303454</v>
      </c>
      <c r="AA127" s="12">
        <v>100.97021690292553</v>
      </c>
      <c r="AB127" s="12">
        <v>100.86919415592111</v>
      </c>
      <c r="AC127" s="12">
        <v>100.75895005935838</v>
      </c>
      <c r="AD127" s="12">
        <v>100.32821985927623</v>
      </c>
      <c r="AE127" s="12">
        <v>100</v>
      </c>
      <c r="AF127" s="12">
        <v>99.532932967646047</v>
      </c>
      <c r="AG127" s="12">
        <v>99.414391264678329</v>
      </c>
      <c r="AH127" s="12">
        <v>99.306619765580521</v>
      </c>
      <c r="AI127" s="12">
        <v>99.870822179130101</v>
      </c>
      <c r="AJ127" s="12">
        <v>101.97320722410016</v>
      </c>
      <c r="AK127" s="12">
        <v>102.92454877506098</v>
      </c>
      <c r="AL127" s="12">
        <v>102.90609501541839</v>
      </c>
      <c r="AM127" s="12">
        <v>102.95607584593837</v>
      </c>
      <c r="AN127" s="12">
        <v>103.41828652782847</v>
      </c>
    </row>
    <row r="128" spans="1:40">
      <c r="A128" s="1" t="s">
        <v>524</v>
      </c>
      <c r="B128" s="1" t="s">
        <v>533</v>
      </c>
      <c r="C128" s="1" t="s">
        <v>540</v>
      </c>
      <c r="F128" s="1">
        <v>127</v>
      </c>
      <c r="G128" s="1" t="s">
        <v>836</v>
      </c>
      <c r="H128" s="1" t="str">
        <f t="shared" si="2"/>
        <v>127종합</v>
      </c>
      <c r="U128" s="12">
        <v>98.283583823157073</v>
      </c>
      <c r="V128" s="12">
        <v>99.220877623778478</v>
      </c>
      <c r="W128" s="12">
        <v>99.404768825751859</v>
      </c>
      <c r="X128" s="12">
        <v>99.360573730629397</v>
      </c>
      <c r="Y128" s="12">
        <v>99.40394099946495</v>
      </c>
      <c r="Z128" s="12">
        <v>99.355402211584561</v>
      </c>
      <c r="AA128" s="12">
        <v>99.253782324418083</v>
      </c>
      <c r="AB128" s="12">
        <v>99.334205935332577</v>
      </c>
      <c r="AC128" s="12">
        <v>99.871440901220296</v>
      </c>
      <c r="AD128" s="12">
        <v>99.947929018144819</v>
      </c>
      <c r="AE128" s="12">
        <v>100</v>
      </c>
      <c r="AF128" s="12">
        <v>99.903476634899818</v>
      </c>
      <c r="AG128" s="12">
        <v>99.987610866474924</v>
      </c>
      <c r="AH128" s="12">
        <v>100.13724759422414</v>
      </c>
      <c r="AI128" s="12">
        <v>100.34592259057598</v>
      </c>
      <c r="AJ128" s="12">
        <v>100.68991005960271</v>
      </c>
      <c r="AK128" s="12">
        <v>101.12359629873202</v>
      </c>
      <c r="AL128" s="12">
        <v>101.17128743683541</v>
      </c>
      <c r="AM128" s="12">
        <v>101.17747078756179</v>
      </c>
      <c r="AN128" s="12">
        <v>101.867510559455</v>
      </c>
    </row>
    <row r="129" spans="1:40">
      <c r="A129" s="1" t="s">
        <v>524</v>
      </c>
      <c r="B129" s="1" t="s">
        <v>533</v>
      </c>
      <c r="D129" s="1" t="s">
        <v>626</v>
      </c>
      <c r="F129" s="1">
        <v>128</v>
      </c>
      <c r="G129" s="1" t="s">
        <v>836</v>
      </c>
      <c r="H129" s="1" t="str">
        <f t="shared" si="2"/>
        <v>128종합</v>
      </c>
      <c r="U129" s="12">
        <v>98.991148300017002</v>
      </c>
      <c r="V129" s="12">
        <v>98.941647182685898</v>
      </c>
      <c r="W129" s="12">
        <v>99.979176678007804</v>
      </c>
      <c r="X129" s="12">
        <v>99.979176678007804</v>
      </c>
      <c r="Y129" s="12">
        <v>100.13141436688689</v>
      </c>
      <c r="Z129" s="12">
        <v>99.845463122791372</v>
      </c>
      <c r="AA129" s="12">
        <v>100.02742779695571</v>
      </c>
      <c r="AB129" s="12">
        <v>100.15157957340115</v>
      </c>
      <c r="AC129" s="12">
        <v>100.18192631031917</v>
      </c>
      <c r="AD129" s="12">
        <v>100.17163578282067</v>
      </c>
      <c r="AE129" s="12">
        <v>100</v>
      </c>
      <c r="AF129" s="12">
        <v>100.24082942418755</v>
      </c>
      <c r="AG129" s="12">
        <v>100.25543557763257</v>
      </c>
      <c r="AH129" s="12">
        <v>100.24272527971101</v>
      </c>
      <c r="AI129" s="12">
        <v>100.44838278984459</v>
      </c>
      <c r="AJ129" s="12">
        <v>101.4807112053326</v>
      </c>
      <c r="AK129" s="12">
        <v>102.24761619291871</v>
      </c>
      <c r="AL129" s="12">
        <v>102.45918170814335</v>
      </c>
      <c r="AM129" s="12">
        <v>102.64300356763773</v>
      </c>
      <c r="AN129" s="12">
        <v>103.22474701936066</v>
      </c>
    </row>
    <row r="130" spans="1:40">
      <c r="A130" s="1" t="s">
        <v>524</v>
      </c>
      <c r="B130" s="1" t="s">
        <v>533</v>
      </c>
      <c r="D130" s="1" t="s">
        <v>627</v>
      </c>
      <c r="F130" s="1">
        <v>129</v>
      </c>
      <c r="G130" s="1" t="s">
        <v>836</v>
      </c>
      <c r="H130" s="1" t="str">
        <f t="shared" si="2"/>
        <v>129종합</v>
      </c>
      <c r="I130" s="12">
        <v>87.054062619308937</v>
      </c>
      <c r="J130" s="12">
        <v>88.619192423257729</v>
      </c>
      <c r="K130" s="12">
        <v>91.451268385183283</v>
      </c>
      <c r="L130" s="12">
        <v>94.602072476585846</v>
      </c>
      <c r="M130" s="12">
        <v>94.50660453778174</v>
      </c>
      <c r="N130" s="12">
        <v>94.687586114455755</v>
      </c>
      <c r="O130" s="12">
        <v>95.926697494814562</v>
      </c>
      <c r="P130" s="12">
        <v>96.93818155146235</v>
      </c>
      <c r="Q130" s="12">
        <v>98.097675829923162</v>
      </c>
      <c r="R130" s="12">
        <v>100.14761458261356</v>
      </c>
      <c r="S130" s="12">
        <v>100.40407119717072</v>
      </c>
      <c r="T130" s="12">
        <v>100.40407119717072</v>
      </c>
      <c r="U130" s="12">
        <v>100.40407119717072</v>
      </c>
      <c r="V130" s="12">
        <v>100.39228200736399</v>
      </c>
      <c r="W130" s="12">
        <v>99.571253631060429</v>
      </c>
      <c r="X130" s="12">
        <v>99.507462836044127</v>
      </c>
      <c r="Y130" s="12">
        <v>99.602313726314421</v>
      </c>
      <c r="Z130" s="12">
        <v>99.602313726314421</v>
      </c>
      <c r="AA130" s="12">
        <v>99.309004960985163</v>
      </c>
      <c r="AB130" s="12">
        <v>99.309004960985163</v>
      </c>
      <c r="AC130" s="12">
        <v>99.575965024957483</v>
      </c>
      <c r="AD130" s="12">
        <v>99.521084105624894</v>
      </c>
      <c r="AE130" s="12">
        <v>100</v>
      </c>
      <c r="AF130" s="12">
        <v>99.95191938614407</v>
      </c>
      <c r="AG130" s="12">
        <v>100.21879847637487</v>
      </c>
      <c r="AH130" s="12">
        <v>100.34312047298093</v>
      </c>
      <c r="AI130" s="12">
        <v>100.41915846455589</v>
      </c>
      <c r="AJ130" s="12">
        <v>101.98637904861462</v>
      </c>
      <c r="AK130" s="12">
        <v>102.2918575687308</v>
      </c>
      <c r="AL130" s="12">
        <v>101.96934751924135</v>
      </c>
      <c r="AM130" s="12">
        <v>101.55993919127111</v>
      </c>
      <c r="AN130" s="12">
        <v>102.23544654648242</v>
      </c>
    </row>
    <row r="131" spans="1:40">
      <c r="A131" s="1" t="s">
        <v>524</v>
      </c>
      <c r="B131" s="1" t="s">
        <v>533</v>
      </c>
      <c r="D131" s="1" t="s">
        <v>628</v>
      </c>
      <c r="F131" s="1">
        <v>130</v>
      </c>
      <c r="G131" s="1" t="s">
        <v>836</v>
      </c>
      <c r="H131" s="1" t="str">
        <f t="shared" ref="H131:H194" si="3">F131&amp;G131</f>
        <v>130종합</v>
      </c>
      <c r="I131" s="12">
        <v>78.749738423359659</v>
      </c>
      <c r="J131" s="12">
        <v>80.596603123435301</v>
      </c>
      <c r="K131" s="12">
        <v>82.963069757058236</v>
      </c>
      <c r="L131" s="12">
        <v>84.621723270653249</v>
      </c>
      <c r="M131" s="12">
        <v>84.723724856560196</v>
      </c>
      <c r="N131" s="12">
        <v>85.259861040280896</v>
      </c>
      <c r="O131" s="12">
        <v>86.819064891986756</v>
      </c>
      <c r="P131" s="12">
        <v>88.536305086087651</v>
      </c>
      <c r="Q131" s="12">
        <v>90.416069759827408</v>
      </c>
      <c r="R131" s="12">
        <v>91.527626293255707</v>
      </c>
      <c r="S131" s="12">
        <v>92.20683016921727</v>
      </c>
      <c r="T131" s="12">
        <v>92.358915427017564</v>
      </c>
      <c r="U131" s="12">
        <v>98.307423379346005</v>
      </c>
      <c r="V131" s="12">
        <v>98.222280307622555</v>
      </c>
      <c r="W131" s="12">
        <v>98.438219335522874</v>
      </c>
      <c r="X131" s="12">
        <v>98.511089580190898</v>
      </c>
      <c r="Y131" s="12">
        <v>98.511089580190898</v>
      </c>
      <c r="Z131" s="12">
        <v>98.511089580190898</v>
      </c>
      <c r="AA131" s="12">
        <v>98.479388651803816</v>
      </c>
      <c r="AB131" s="12">
        <v>98.479388651803816</v>
      </c>
      <c r="AC131" s="12">
        <v>99.768257674780017</v>
      </c>
      <c r="AD131" s="12">
        <v>99.946018105664791</v>
      </c>
      <c r="AE131" s="12">
        <v>100</v>
      </c>
      <c r="AF131" s="12">
        <v>100</v>
      </c>
      <c r="AG131" s="12">
        <v>100.25025471122481</v>
      </c>
      <c r="AH131" s="12">
        <v>100.21904592587556</v>
      </c>
      <c r="AI131" s="12">
        <v>100.38250887259412</v>
      </c>
      <c r="AJ131" s="12">
        <v>100.39818589260115</v>
      </c>
      <c r="AK131" s="12">
        <v>100.55540255403932</v>
      </c>
      <c r="AL131" s="12">
        <v>100.62083577917566</v>
      </c>
      <c r="AM131" s="12">
        <v>100.56851599028968</v>
      </c>
      <c r="AN131" s="12">
        <v>101.29004585213714</v>
      </c>
    </row>
    <row r="132" spans="1:40">
      <c r="A132" s="1" t="s">
        <v>524</v>
      </c>
      <c r="B132" s="1" t="s">
        <v>533</v>
      </c>
      <c r="D132" s="1" t="s">
        <v>629</v>
      </c>
      <c r="F132" s="1">
        <v>131</v>
      </c>
      <c r="G132" s="1" t="s">
        <v>836</v>
      </c>
      <c r="H132" s="1" t="str">
        <f t="shared" si="3"/>
        <v>131종합</v>
      </c>
      <c r="I132" s="12">
        <v>85.949591369949189</v>
      </c>
      <c r="J132" s="12">
        <v>88.292303038137689</v>
      </c>
      <c r="K132" s="12">
        <v>90.651412574890472</v>
      </c>
      <c r="L132" s="12">
        <v>92.799470994292605</v>
      </c>
      <c r="M132" s="12">
        <v>92.819979278410656</v>
      </c>
      <c r="N132" s="12">
        <v>92.839015401867073</v>
      </c>
      <c r="O132" s="12">
        <v>92.882692294101062</v>
      </c>
      <c r="P132" s="12">
        <v>93.280713385705283</v>
      </c>
      <c r="Q132" s="12">
        <v>94.69080832751284</v>
      </c>
      <c r="R132" s="12">
        <v>95.809536135855865</v>
      </c>
      <c r="S132" s="12">
        <v>95.482794794079481</v>
      </c>
      <c r="T132" s="12">
        <v>95.140335296784343</v>
      </c>
      <c r="U132" s="12">
        <v>97.47008277101763</v>
      </c>
      <c r="V132" s="12">
        <v>99.48592688425974</v>
      </c>
      <c r="W132" s="12">
        <v>99.613456427064321</v>
      </c>
      <c r="X132" s="12">
        <v>99.503029628395694</v>
      </c>
      <c r="Y132" s="12">
        <v>99.51474269567548</v>
      </c>
      <c r="Z132" s="12">
        <v>99.51474269567548</v>
      </c>
      <c r="AA132" s="12">
        <v>99.329719351537904</v>
      </c>
      <c r="AB132" s="12">
        <v>99.45406631856055</v>
      </c>
      <c r="AC132" s="12">
        <v>99.8873867801979</v>
      </c>
      <c r="AD132" s="12">
        <v>99.981927454248321</v>
      </c>
      <c r="AE132" s="12">
        <v>100</v>
      </c>
      <c r="AF132" s="12">
        <v>99.724097913441227</v>
      </c>
      <c r="AG132" s="12">
        <v>99.705078443546697</v>
      </c>
      <c r="AH132" s="12">
        <v>100.0051654428059</v>
      </c>
      <c r="AI132" s="12">
        <v>100.27212216842922</v>
      </c>
      <c r="AJ132" s="12">
        <v>100.20055508843042</v>
      </c>
      <c r="AK132" s="12">
        <v>100.68222863521588</v>
      </c>
      <c r="AL132" s="12">
        <v>100.76228840964259</v>
      </c>
      <c r="AM132" s="12">
        <v>100.84500314255223</v>
      </c>
      <c r="AN132" s="12">
        <v>101.56198089858393</v>
      </c>
    </row>
    <row r="133" spans="1:40">
      <c r="A133" s="1" t="s">
        <v>524</v>
      </c>
      <c r="B133" s="1" t="s">
        <v>541</v>
      </c>
      <c r="F133" s="1">
        <v>132</v>
      </c>
      <c r="G133" s="1" t="s">
        <v>836</v>
      </c>
      <c r="H133" s="1" t="str">
        <f t="shared" si="3"/>
        <v>132종합</v>
      </c>
      <c r="I133" s="12">
        <v>94.967193264899635</v>
      </c>
      <c r="J133" s="12">
        <v>95.825227202430369</v>
      </c>
      <c r="K133" s="12">
        <v>96.65736260155407</v>
      </c>
      <c r="L133" s="12">
        <v>97.26848263699533</v>
      </c>
      <c r="M133" s="12">
        <v>97.374996491183211</v>
      </c>
      <c r="N133" s="12">
        <v>97.423111299243757</v>
      </c>
      <c r="O133" s="12">
        <v>97.534343824566776</v>
      </c>
      <c r="P133" s="12">
        <v>97.737367700573415</v>
      </c>
      <c r="Q133" s="12">
        <v>98.309212531558629</v>
      </c>
      <c r="R133" s="12">
        <v>98.816227804138038</v>
      </c>
      <c r="S133" s="12">
        <v>99.047468737267948</v>
      </c>
      <c r="T133" s="12">
        <v>98.995258969751148</v>
      </c>
      <c r="U133" s="12">
        <v>99.010254210439342</v>
      </c>
      <c r="V133" s="12">
        <v>99.004141456772885</v>
      </c>
      <c r="W133" s="12">
        <v>99.075607128050578</v>
      </c>
      <c r="X133" s="12">
        <v>99.143189612577956</v>
      </c>
      <c r="Y133" s="12">
        <v>99.302099445447993</v>
      </c>
      <c r="Z133" s="12">
        <v>99.292691995064345</v>
      </c>
      <c r="AA133" s="12">
        <v>99.253585682563582</v>
      </c>
      <c r="AB133" s="12">
        <v>99.357634858108355</v>
      </c>
      <c r="AC133" s="12">
        <v>99.656163802933406</v>
      </c>
      <c r="AD133" s="12">
        <v>99.841698415486732</v>
      </c>
      <c r="AE133" s="12">
        <v>100</v>
      </c>
      <c r="AF133" s="12">
        <v>99.937986005677743</v>
      </c>
      <c r="AG133" s="12">
        <v>99.927631721604058</v>
      </c>
      <c r="AH133" s="12">
        <v>100.03595197308064</v>
      </c>
      <c r="AI133" s="12">
        <v>100.53868580027245</v>
      </c>
      <c r="AJ133" s="12">
        <v>101.06812361197635</v>
      </c>
      <c r="AK133" s="12">
        <v>101.33407189160121</v>
      </c>
      <c r="AL133" s="12">
        <v>101.6390739861033</v>
      </c>
      <c r="AM133" s="12">
        <v>102.07190207908678</v>
      </c>
      <c r="AN133" s="12">
        <v>102.6630199274522</v>
      </c>
    </row>
    <row r="134" spans="1:40">
      <c r="A134" s="1" t="s">
        <v>524</v>
      </c>
      <c r="B134" s="1" t="s">
        <v>541</v>
      </c>
      <c r="D134" s="1" t="s">
        <v>559</v>
      </c>
      <c r="F134" s="1">
        <v>133</v>
      </c>
      <c r="G134" s="1" t="s">
        <v>836</v>
      </c>
      <c r="H134" s="1" t="str">
        <f t="shared" si="3"/>
        <v>133종합</v>
      </c>
      <c r="I134" s="12">
        <v>97.302696136491207</v>
      </c>
      <c r="J134" s="12">
        <v>98.530071180342489</v>
      </c>
      <c r="K134" s="12">
        <v>99.268738020603749</v>
      </c>
      <c r="L134" s="12">
        <v>99.510124318182179</v>
      </c>
      <c r="M134" s="12">
        <v>99.523762610680393</v>
      </c>
      <c r="N134" s="12">
        <v>99.673399631229969</v>
      </c>
      <c r="O134" s="12">
        <v>100.73196136018588</v>
      </c>
      <c r="P134" s="12">
        <v>100.99062070737574</v>
      </c>
      <c r="Q134" s="12">
        <v>101.39221559653038</v>
      </c>
      <c r="R134" s="12">
        <v>101.59729712645535</v>
      </c>
      <c r="S134" s="12">
        <v>101.87983879446053</v>
      </c>
      <c r="T134" s="12">
        <v>101.91799657653047</v>
      </c>
      <c r="U134" s="12">
        <v>101.89583056036253</v>
      </c>
      <c r="V134" s="12">
        <v>101.98880887155181</v>
      </c>
      <c r="W134" s="12">
        <v>102.01998892080036</v>
      </c>
      <c r="X134" s="12">
        <v>102.01998892080036</v>
      </c>
      <c r="Y134" s="12">
        <v>102.07478634097964</v>
      </c>
      <c r="Z134" s="12">
        <v>102.10211871718451</v>
      </c>
      <c r="AA134" s="12">
        <v>102.10211871718451</v>
      </c>
      <c r="AB134" s="12">
        <v>102.87951882088552</v>
      </c>
      <c r="AC134" s="12">
        <v>101.69859172362068</v>
      </c>
      <c r="AD134" s="12">
        <v>100.92270371945177</v>
      </c>
      <c r="AE134" s="12">
        <v>100</v>
      </c>
      <c r="AF134" s="12">
        <v>99.192736001161279</v>
      </c>
      <c r="AG134" s="12">
        <v>98.109233592691709</v>
      </c>
      <c r="AH134" s="12">
        <v>97.920669363803285</v>
      </c>
      <c r="AI134" s="12">
        <v>97.708969980040237</v>
      </c>
      <c r="AJ134" s="12">
        <v>97.851878970354804</v>
      </c>
      <c r="AK134" s="12">
        <v>98.513476939657934</v>
      </c>
      <c r="AL134" s="12">
        <v>98.47475615213439</v>
      </c>
      <c r="AM134" s="12">
        <v>98.458578277707701</v>
      </c>
      <c r="AN134" s="12">
        <v>98.373609088967768</v>
      </c>
    </row>
    <row r="135" spans="1:40">
      <c r="A135" s="1" t="s">
        <v>524</v>
      </c>
      <c r="B135" s="1" t="s">
        <v>541</v>
      </c>
      <c r="D135" s="1" t="s">
        <v>630</v>
      </c>
      <c r="F135" s="1">
        <v>134</v>
      </c>
      <c r="G135" s="1" t="s">
        <v>836</v>
      </c>
      <c r="H135" s="1" t="str">
        <f t="shared" si="3"/>
        <v>134종합</v>
      </c>
      <c r="I135" s="12">
        <v>97.890553383910159</v>
      </c>
      <c r="J135" s="12">
        <v>97.890553383910159</v>
      </c>
      <c r="K135" s="12">
        <v>98.118728983813426</v>
      </c>
      <c r="L135" s="12">
        <v>98.236629754682653</v>
      </c>
      <c r="M135" s="12">
        <v>98.279758426554693</v>
      </c>
      <c r="N135" s="12">
        <v>98.279758426554693</v>
      </c>
      <c r="O135" s="12">
        <v>98.338944375309339</v>
      </c>
      <c r="P135" s="12">
        <v>98.407748345710672</v>
      </c>
      <c r="Q135" s="12">
        <v>98.468070575149682</v>
      </c>
      <c r="R135" s="12">
        <v>98.712046190561267</v>
      </c>
      <c r="S135" s="12">
        <v>99.016292372409097</v>
      </c>
      <c r="T135" s="12">
        <v>99.029893529704367</v>
      </c>
      <c r="U135" s="12">
        <v>99.029893529704367</v>
      </c>
      <c r="V135" s="12">
        <v>99.029893529704367</v>
      </c>
      <c r="W135" s="12">
        <v>99.029893529704367</v>
      </c>
      <c r="X135" s="12">
        <v>99.029893529704367</v>
      </c>
      <c r="Y135" s="12">
        <v>99.029893529704367</v>
      </c>
      <c r="Z135" s="12">
        <v>99.772470143027974</v>
      </c>
      <c r="AA135" s="12">
        <v>99.9430387485029</v>
      </c>
      <c r="AB135" s="12">
        <v>99.70752962846241</v>
      </c>
      <c r="AC135" s="12">
        <v>99.925179603654229</v>
      </c>
      <c r="AD135" s="12">
        <v>99.925179603654229</v>
      </c>
      <c r="AE135" s="12">
        <v>100</v>
      </c>
      <c r="AF135" s="12">
        <v>99.923575742171252</v>
      </c>
      <c r="AG135" s="12">
        <v>99.765767427505608</v>
      </c>
      <c r="AH135" s="12">
        <v>99.855573744115205</v>
      </c>
      <c r="AI135" s="12">
        <v>100.09899023242286</v>
      </c>
      <c r="AJ135" s="12">
        <v>100.31230029308685</v>
      </c>
      <c r="AK135" s="12">
        <v>100.07598033297865</v>
      </c>
      <c r="AL135" s="12">
        <v>99.960142500368349</v>
      </c>
      <c r="AM135" s="12">
        <v>100.40515363878362</v>
      </c>
      <c r="AN135" s="12">
        <v>100.7826396504466</v>
      </c>
    </row>
    <row r="136" spans="1:40">
      <c r="A136" s="1" t="s">
        <v>524</v>
      </c>
      <c r="B136" s="1" t="s">
        <v>541</v>
      </c>
      <c r="D136" s="1" t="s">
        <v>631</v>
      </c>
      <c r="F136" s="1">
        <v>135</v>
      </c>
      <c r="G136" s="1" t="s">
        <v>836</v>
      </c>
      <c r="H136" s="1" t="str">
        <f t="shared" si="3"/>
        <v>135종합</v>
      </c>
      <c r="I136" s="12">
        <v>95.145286838953524</v>
      </c>
      <c r="J136" s="12">
        <v>96.019551590772039</v>
      </c>
      <c r="K136" s="12">
        <v>96.42049112380387</v>
      </c>
      <c r="L136" s="12">
        <v>97.244932660288455</v>
      </c>
      <c r="M136" s="12">
        <v>97.82465664959166</v>
      </c>
      <c r="N136" s="12">
        <v>97.849731599097183</v>
      </c>
      <c r="O136" s="12">
        <v>98.110977952669273</v>
      </c>
      <c r="P136" s="12">
        <v>98.32782133329809</v>
      </c>
      <c r="Q136" s="12">
        <v>98.70229557304566</v>
      </c>
      <c r="R136" s="12">
        <v>99.138912015271899</v>
      </c>
      <c r="S136" s="12">
        <v>99.595577920730321</v>
      </c>
      <c r="T136" s="12">
        <v>99.61522940626179</v>
      </c>
      <c r="U136" s="12">
        <v>99.559430311502425</v>
      </c>
      <c r="V136" s="12">
        <v>99.570024291153956</v>
      </c>
      <c r="W136" s="12">
        <v>99.596752861297091</v>
      </c>
      <c r="X136" s="12">
        <v>99.891389262687838</v>
      </c>
      <c r="Y136" s="12">
        <v>99.969296146173164</v>
      </c>
      <c r="Z136" s="12">
        <v>99.811456344911207</v>
      </c>
      <c r="AA136" s="12">
        <v>99.626924943672449</v>
      </c>
      <c r="AB136" s="12">
        <v>99.634023264519627</v>
      </c>
      <c r="AC136" s="12">
        <v>99.803078013863058</v>
      </c>
      <c r="AD136" s="12">
        <v>99.877005598267914</v>
      </c>
      <c r="AE136" s="12">
        <v>100</v>
      </c>
      <c r="AF136" s="12">
        <v>99.956716679542893</v>
      </c>
      <c r="AG136" s="12">
        <v>99.990584112463083</v>
      </c>
      <c r="AH136" s="12">
        <v>99.98305132589023</v>
      </c>
      <c r="AI136" s="12">
        <v>100.13595383329366</v>
      </c>
      <c r="AJ136" s="12">
        <v>100.54434870955156</v>
      </c>
      <c r="AK136" s="12">
        <v>100.81803232684558</v>
      </c>
      <c r="AL136" s="12">
        <v>100.69156105606716</v>
      </c>
      <c r="AM136" s="12">
        <v>101.02025181924195</v>
      </c>
      <c r="AN136" s="12">
        <v>101.53327980785294</v>
      </c>
    </row>
    <row r="137" spans="1:40">
      <c r="A137" s="1" t="s">
        <v>524</v>
      </c>
      <c r="B137" s="1" t="s">
        <v>541</v>
      </c>
      <c r="D137" s="1" t="s">
        <v>632</v>
      </c>
      <c r="F137" s="1">
        <v>136</v>
      </c>
      <c r="G137" s="1" t="s">
        <v>836</v>
      </c>
      <c r="H137" s="1" t="str">
        <f t="shared" si="3"/>
        <v>136종합</v>
      </c>
      <c r="I137" s="12">
        <v>93.481858041378459</v>
      </c>
      <c r="J137" s="12">
        <v>93.298583686804506</v>
      </c>
      <c r="K137" s="12">
        <v>93.194677899944963</v>
      </c>
      <c r="L137" s="12">
        <v>93.568038632944521</v>
      </c>
      <c r="M137" s="12">
        <v>94.019403225630342</v>
      </c>
      <c r="N137" s="12">
        <v>93.86534117808074</v>
      </c>
      <c r="O137" s="12">
        <v>93.581529398520502</v>
      </c>
      <c r="P137" s="12">
        <v>93.509872329061963</v>
      </c>
      <c r="Q137" s="12">
        <v>93.818880487216049</v>
      </c>
      <c r="R137" s="12">
        <v>94.267588896111619</v>
      </c>
      <c r="S137" s="12">
        <v>94.632961556412994</v>
      </c>
      <c r="T137" s="12">
        <v>95.163308103019304</v>
      </c>
      <c r="U137" s="12">
        <v>95.139792817322572</v>
      </c>
      <c r="V137" s="12">
        <v>95.137726343178542</v>
      </c>
      <c r="W137" s="12">
        <v>95.596631949323708</v>
      </c>
      <c r="X137" s="12">
        <v>95.592840173544843</v>
      </c>
      <c r="Y137" s="12">
        <v>97.475174682346861</v>
      </c>
      <c r="Z137" s="12">
        <v>97.854398036145469</v>
      </c>
      <c r="AA137" s="12">
        <v>98.663915876886378</v>
      </c>
      <c r="AB137" s="12">
        <v>99.088250857687967</v>
      </c>
      <c r="AC137" s="12">
        <v>99.49254888808774</v>
      </c>
      <c r="AD137" s="12">
        <v>99.654133795242913</v>
      </c>
      <c r="AE137" s="12">
        <v>100</v>
      </c>
      <c r="AF137" s="12">
        <v>100.09232768745085</v>
      </c>
      <c r="AG137" s="12">
        <v>100.30489764955848</v>
      </c>
      <c r="AH137" s="12">
        <v>100.30745608215619</v>
      </c>
      <c r="AI137" s="12">
        <v>100.37577215747608</v>
      </c>
      <c r="AJ137" s="12">
        <v>101.1714840777517</v>
      </c>
      <c r="AK137" s="12">
        <v>101.7674119957226</v>
      </c>
      <c r="AL137" s="12">
        <v>102.11067972437442</v>
      </c>
      <c r="AM137" s="12">
        <v>102.37810405646739</v>
      </c>
      <c r="AN137" s="12">
        <v>103.97344767966609</v>
      </c>
    </row>
    <row r="138" spans="1:40">
      <c r="A138" s="1" t="s">
        <v>524</v>
      </c>
      <c r="B138" s="1" t="s">
        <v>541</v>
      </c>
      <c r="D138" s="1" t="s">
        <v>633</v>
      </c>
      <c r="F138" s="1">
        <v>137</v>
      </c>
      <c r="G138" s="1" t="s">
        <v>836</v>
      </c>
      <c r="H138" s="1" t="str">
        <f t="shared" si="3"/>
        <v>137종합</v>
      </c>
      <c r="I138" s="12">
        <v>92.026572520722269</v>
      </c>
      <c r="J138" s="12">
        <v>94.726579850667548</v>
      </c>
      <c r="K138" s="12">
        <v>96.834141896874868</v>
      </c>
      <c r="L138" s="12">
        <v>97.248375047293933</v>
      </c>
      <c r="M138" s="12">
        <v>96.77973746782736</v>
      </c>
      <c r="N138" s="12">
        <v>96.807319539033813</v>
      </c>
      <c r="O138" s="12">
        <v>96.891911422896598</v>
      </c>
      <c r="P138" s="12">
        <v>97.196707723656615</v>
      </c>
      <c r="Q138" s="12">
        <v>97.74625482739269</v>
      </c>
      <c r="R138" s="12">
        <v>98.262768455210264</v>
      </c>
      <c r="S138" s="12">
        <v>98.471536287380005</v>
      </c>
      <c r="T138" s="12">
        <v>98.467373619113204</v>
      </c>
      <c r="U138" s="12">
        <v>98.514105088343626</v>
      </c>
      <c r="V138" s="12">
        <v>98.514105088343626</v>
      </c>
      <c r="W138" s="12">
        <v>98.514105088343626</v>
      </c>
      <c r="X138" s="12">
        <v>98.514105088343626</v>
      </c>
      <c r="Y138" s="12">
        <v>98.514105088343626</v>
      </c>
      <c r="Z138" s="12">
        <v>98.514105088343626</v>
      </c>
      <c r="AA138" s="12">
        <v>98.438795934095864</v>
      </c>
      <c r="AB138" s="12">
        <v>98.517685753364361</v>
      </c>
      <c r="AC138" s="12">
        <v>99.180508533147133</v>
      </c>
      <c r="AD138" s="12">
        <v>99.882769111823066</v>
      </c>
      <c r="AE138" s="12">
        <v>100</v>
      </c>
      <c r="AF138" s="12">
        <v>100.4051831924865</v>
      </c>
      <c r="AG138" s="12">
        <v>100.58198058850627</v>
      </c>
      <c r="AH138" s="12">
        <v>100.66418276312987</v>
      </c>
      <c r="AI138" s="12">
        <v>101.36850786722565</v>
      </c>
      <c r="AJ138" s="12">
        <v>102.04275786036099</v>
      </c>
      <c r="AK138" s="12">
        <v>101.92600017833757</v>
      </c>
      <c r="AL138" s="12">
        <v>102.13309042661132</v>
      </c>
      <c r="AM138" s="12">
        <v>102.80176959652118</v>
      </c>
      <c r="AN138" s="12">
        <v>103.37633596677327</v>
      </c>
    </row>
    <row r="139" spans="1:40">
      <c r="A139" s="1" t="s">
        <v>524</v>
      </c>
      <c r="B139" s="1" t="s">
        <v>541</v>
      </c>
      <c r="D139" s="1" t="s">
        <v>634</v>
      </c>
      <c r="F139" s="1">
        <v>138</v>
      </c>
      <c r="G139" s="1" t="s">
        <v>836</v>
      </c>
      <c r="H139" s="1" t="str">
        <f t="shared" si="3"/>
        <v>138종합</v>
      </c>
      <c r="I139" s="12">
        <v>96.171207338770827</v>
      </c>
      <c r="J139" s="12">
        <v>96.719817840389865</v>
      </c>
      <c r="K139" s="12">
        <v>97.487466005721458</v>
      </c>
      <c r="L139" s="12">
        <v>97.887190155254473</v>
      </c>
      <c r="M139" s="12">
        <v>98.090285580354546</v>
      </c>
      <c r="N139" s="12">
        <v>98.24070060409646</v>
      </c>
      <c r="O139" s="12">
        <v>98.190555333563879</v>
      </c>
      <c r="P139" s="12">
        <v>98.401669192427676</v>
      </c>
      <c r="Q139" s="12">
        <v>99.304792684464687</v>
      </c>
      <c r="R139" s="12">
        <v>100.19808917166841</v>
      </c>
      <c r="S139" s="12">
        <v>100.33595901829084</v>
      </c>
      <c r="T139" s="12">
        <v>100.08858326517503</v>
      </c>
      <c r="U139" s="12">
        <v>100.09295681101131</v>
      </c>
      <c r="V139" s="12">
        <v>100.09295681101131</v>
      </c>
      <c r="W139" s="12">
        <v>100.07243893080647</v>
      </c>
      <c r="X139" s="12">
        <v>99.952683355238761</v>
      </c>
      <c r="Y139" s="12">
        <v>99.471912834315461</v>
      </c>
      <c r="Z139" s="12">
        <v>99.276031953333671</v>
      </c>
      <c r="AA139" s="12">
        <v>99.196802626544468</v>
      </c>
      <c r="AB139" s="12">
        <v>98.978033523487213</v>
      </c>
      <c r="AC139" s="12">
        <v>99.257713913992774</v>
      </c>
      <c r="AD139" s="12">
        <v>99.628067187198283</v>
      </c>
      <c r="AE139" s="12">
        <v>100</v>
      </c>
      <c r="AF139" s="12">
        <v>99.904411641982676</v>
      </c>
      <c r="AG139" s="12">
        <v>99.962878079123911</v>
      </c>
      <c r="AH139" s="12">
        <v>100.32906551430926</v>
      </c>
      <c r="AI139" s="12">
        <v>101.30274834182187</v>
      </c>
      <c r="AJ139" s="12">
        <v>101.70960755079929</v>
      </c>
      <c r="AK139" s="12">
        <v>102.00732316455161</v>
      </c>
      <c r="AL139" s="12">
        <v>102.46720750761853</v>
      </c>
      <c r="AM139" s="12">
        <v>102.74359010368241</v>
      </c>
      <c r="AN139" s="12">
        <v>103.52499853124813</v>
      </c>
    </row>
    <row r="140" spans="1:40">
      <c r="A140" s="1" t="s">
        <v>524</v>
      </c>
      <c r="B140" s="1" t="s">
        <v>541</v>
      </c>
      <c r="D140" s="1" t="s">
        <v>635</v>
      </c>
      <c r="F140" s="1">
        <v>139</v>
      </c>
      <c r="G140" s="1" t="s">
        <v>836</v>
      </c>
      <c r="H140" s="1" t="str">
        <f t="shared" si="3"/>
        <v>139종합</v>
      </c>
      <c r="I140" s="12">
        <v>97.774172399432999</v>
      </c>
      <c r="J140" s="12">
        <v>98.400659835366042</v>
      </c>
      <c r="K140" s="12">
        <v>99.236360362400902</v>
      </c>
      <c r="L140" s="12">
        <v>98.822320137166813</v>
      </c>
      <c r="M140" s="12">
        <v>98.466639392315372</v>
      </c>
      <c r="N140" s="12">
        <v>98.681437304901351</v>
      </c>
      <c r="O140" s="12">
        <v>98.684250469345344</v>
      </c>
      <c r="P140" s="12">
        <v>99.089878345180665</v>
      </c>
      <c r="Q140" s="12">
        <v>99.228865301987156</v>
      </c>
      <c r="R140" s="12">
        <v>99.548953266745684</v>
      </c>
      <c r="S140" s="12">
        <v>99.437966179498858</v>
      </c>
      <c r="T140" s="12">
        <v>99.080668147035098</v>
      </c>
      <c r="U140" s="12">
        <v>99.105968859599813</v>
      </c>
      <c r="V140" s="12">
        <v>99.10682074747082</v>
      </c>
      <c r="W140" s="12">
        <v>99.198336928534687</v>
      </c>
      <c r="X140" s="12">
        <v>99.494384084119247</v>
      </c>
      <c r="Y140" s="12">
        <v>99.236770705429592</v>
      </c>
      <c r="Z140" s="12">
        <v>99.138372279397814</v>
      </c>
      <c r="AA140" s="12">
        <v>99.029884308409464</v>
      </c>
      <c r="AB140" s="12">
        <v>99.879908210388848</v>
      </c>
      <c r="AC140" s="12">
        <v>100.07850516453422</v>
      </c>
      <c r="AD140" s="12">
        <v>99.953637197552126</v>
      </c>
      <c r="AE140" s="12">
        <v>100</v>
      </c>
      <c r="AF140" s="12">
        <v>99.892147873573222</v>
      </c>
      <c r="AG140" s="12">
        <v>100.02581357064695</v>
      </c>
      <c r="AH140" s="12">
        <v>100.08519924781972</v>
      </c>
      <c r="AI140" s="12">
        <v>100.3228946819132</v>
      </c>
      <c r="AJ140" s="12">
        <v>100.953650630067</v>
      </c>
      <c r="AK140" s="12">
        <v>101.1560393597964</v>
      </c>
      <c r="AL140" s="12">
        <v>101.69760783350772</v>
      </c>
      <c r="AM140" s="12">
        <v>102.15209807493596</v>
      </c>
      <c r="AN140" s="12">
        <v>102.62952443553408</v>
      </c>
    </row>
    <row r="141" spans="1:40">
      <c r="A141" s="1" t="s">
        <v>524</v>
      </c>
      <c r="B141" s="1" t="s">
        <v>541</v>
      </c>
      <c r="D141" s="1" t="s">
        <v>636</v>
      </c>
      <c r="F141" s="1">
        <v>140</v>
      </c>
      <c r="G141" s="1" t="s">
        <v>836</v>
      </c>
      <c r="H141" s="1" t="str">
        <f t="shared" si="3"/>
        <v>140종합</v>
      </c>
      <c r="I141" s="12">
        <v>93.679051049238979</v>
      </c>
      <c r="J141" s="12">
        <v>94.128949238824291</v>
      </c>
      <c r="K141" s="12">
        <v>95.017384444455004</v>
      </c>
      <c r="L141" s="12">
        <v>96.963869312181174</v>
      </c>
      <c r="M141" s="12">
        <v>97.193588792809877</v>
      </c>
      <c r="N141" s="12">
        <v>97.129429801678512</v>
      </c>
      <c r="O141" s="12">
        <v>97.440666691346195</v>
      </c>
      <c r="P141" s="12">
        <v>97.546469697006032</v>
      </c>
      <c r="Q141" s="12">
        <v>98.54960370622544</v>
      </c>
      <c r="R141" s="12">
        <v>98.939496365335984</v>
      </c>
      <c r="S141" s="12">
        <v>99.259451071554153</v>
      </c>
      <c r="T141" s="12">
        <v>99.199036202774707</v>
      </c>
      <c r="U141" s="12">
        <v>99.293083306601446</v>
      </c>
      <c r="V141" s="12">
        <v>99.231004753559048</v>
      </c>
      <c r="W141" s="12">
        <v>99.198447637194988</v>
      </c>
      <c r="X141" s="12">
        <v>99.238233923613834</v>
      </c>
      <c r="Y141" s="12">
        <v>99.784894955459848</v>
      </c>
      <c r="Z141" s="12">
        <v>99.821763909614589</v>
      </c>
      <c r="AA141" s="12">
        <v>99.515197766446008</v>
      </c>
      <c r="AB141" s="12">
        <v>99.319727497979258</v>
      </c>
      <c r="AC141" s="12">
        <v>99.738949156045976</v>
      </c>
      <c r="AD141" s="12">
        <v>99.7984483756629</v>
      </c>
      <c r="AE141" s="12">
        <v>100</v>
      </c>
      <c r="AF141" s="12">
        <v>99.581967423400897</v>
      </c>
      <c r="AG141" s="12">
        <v>99.256330269400706</v>
      </c>
      <c r="AH141" s="12">
        <v>99.375968856154699</v>
      </c>
      <c r="AI141" s="12">
        <v>99.814814195613408</v>
      </c>
      <c r="AJ141" s="12">
        <v>100.17950825825046</v>
      </c>
      <c r="AK141" s="12">
        <v>100.49084767387748</v>
      </c>
      <c r="AL141" s="12">
        <v>100.91729413717079</v>
      </c>
      <c r="AM141" s="12">
        <v>101.39507162379179</v>
      </c>
      <c r="AN141" s="12">
        <v>101.70084974301474</v>
      </c>
    </row>
    <row r="142" spans="1:40">
      <c r="A142" s="1" t="s">
        <v>522</v>
      </c>
      <c r="F142" s="1">
        <v>141</v>
      </c>
      <c r="G142" s="1" t="s">
        <v>836</v>
      </c>
      <c r="H142" s="1" t="str">
        <f t="shared" si="3"/>
        <v>141종합</v>
      </c>
      <c r="I142" s="12">
        <v>87.347048069831615</v>
      </c>
      <c r="J142" s="12">
        <v>88.635456659604387</v>
      </c>
      <c r="K142" s="12">
        <v>90.131811751724442</v>
      </c>
      <c r="L142" s="12">
        <v>92.272143095792714</v>
      </c>
      <c r="M142" s="12">
        <v>92.603221334930254</v>
      </c>
      <c r="N142" s="12">
        <v>93.471308025807275</v>
      </c>
      <c r="O142" s="12">
        <v>94.298588094696996</v>
      </c>
      <c r="P142" s="12">
        <v>95.160919546832787</v>
      </c>
      <c r="Q142" s="12">
        <v>96.257656709015279</v>
      </c>
      <c r="R142" s="12">
        <v>97.032399398518251</v>
      </c>
      <c r="S142" s="12">
        <v>97.92512109301299</v>
      </c>
      <c r="T142" s="12">
        <v>98.194573389458924</v>
      </c>
      <c r="U142" s="12">
        <v>98.762645350716156</v>
      </c>
      <c r="V142" s="12">
        <v>98.792164980416644</v>
      </c>
      <c r="W142" s="12">
        <v>99.103316339597583</v>
      </c>
      <c r="X142" s="12">
        <v>99.346561853580099</v>
      </c>
      <c r="Y142" s="12">
        <v>99.56327855994131</v>
      </c>
      <c r="Z142" s="12">
        <v>99.587649791726705</v>
      </c>
      <c r="AA142" s="12">
        <v>99.471111006765057</v>
      </c>
      <c r="AB142" s="12">
        <v>99.318282780108561</v>
      </c>
      <c r="AC142" s="12">
        <v>99.438438795538573</v>
      </c>
      <c r="AD142" s="12">
        <v>99.694828742585813</v>
      </c>
      <c r="AE142" s="12">
        <v>100</v>
      </c>
      <c r="AF142" s="12">
        <v>100.32250917515515</v>
      </c>
      <c r="AG142" s="12">
        <v>100.57315280714512</v>
      </c>
      <c r="AH142" s="12">
        <v>100.78126509544765</v>
      </c>
      <c r="AI142" s="12">
        <v>101.05114122287652</v>
      </c>
      <c r="AJ142" s="12">
        <v>101.65855203875931</v>
      </c>
      <c r="AK142" s="12">
        <v>102.04769914255753</v>
      </c>
      <c r="AL142" s="12">
        <v>102.39264955806165</v>
      </c>
      <c r="AM142" s="12">
        <v>102.73494543355235</v>
      </c>
      <c r="AN142" s="12">
        <v>103.00111772080523</v>
      </c>
    </row>
    <row r="143" spans="1:40">
      <c r="A143" s="1" t="s">
        <v>524</v>
      </c>
      <c r="B143" s="1" t="s">
        <v>542</v>
      </c>
      <c r="F143" s="1">
        <v>142</v>
      </c>
      <c r="G143" s="1" t="s">
        <v>836</v>
      </c>
      <c r="H143" s="1" t="str">
        <f t="shared" si="3"/>
        <v>142종합</v>
      </c>
      <c r="I143" s="12">
        <v>87.918258394568255</v>
      </c>
      <c r="J143" s="12">
        <v>89.283449110834013</v>
      </c>
      <c r="K143" s="12">
        <v>91.043196874268432</v>
      </c>
      <c r="L143" s="12">
        <v>93.956413686904497</v>
      </c>
      <c r="M143" s="12">
        <v>94.383865869138717</v>
      </c>
      <c r="N143" s="12">
        <v>95.265030566550962</v>
      </c>
      <c r="O143" s="12">
        <v>96.210580167602501</v>
      </c>
      <c r="P143" s="12">
        <v>97.082587315640268</v>
      </c>
      <c r="Q143" s="12">
        <v>98.055055780782155</v>
      </c>
      <c r="R143" s="12">
        <v>98.846620410643581</v>
      </c>
      <c r="S143" s="12">
        <v>99.838200854860716</v>
      </c>
      <c r="T143" s="12">
        <v>100.13684414559995</v>
      </c>
      <c r="U143" s="12">
        <v>100.2359778190055</v>
      </c>
      <c r="V143" s="12">
        <v>100.03826799254034</v>
      </c>
      <c r="W143" s="12">
        <v>100.14977841521718</v>
      </c>
      <c r="X143" s="12">
        <v>100.27334942628443</v>
      </c>
      <c r="Y143" s="12">
        <v>100.32525486307118</v>
      </c>
      <c r="Z143" s="12">
        <v>100.21430274134313</v>
      </c>
      <c r="AA143" s="12">
        <v>100.06810540544865</v>
      </c>
      <c r="AB143" s="12">
        <v>99.85038008688548</v>
      </c>
      <c r="AC143" s="12">
        <v>99.83423498901837</v>
      </c>
      <c r="AD143" s="12">
        <v>99.913532353746234</v>
      </c>
      <c r="AE143" s="12">
        <v>100</v>
      </c>
      <c r="AF143" s="12">
        <v>100.08919165815232</v>
      </c>
      <c r="AG143" s="12">
        <v>100.13140302452652</v>
      </c>
      <c r="AH143" s="12">
        <v>100.26084772850923</v>
      </c>
      <c r="AI143" s="12">
        <v>100.41525764092312</v>
      </c>
      <c r="AJ143" s="12">
        <v>100.56149065479568</v>
      </c>
      <c r="AK143" s="12">
        <v>100.61895797787071</v>
      </c>
      <c r="AL143" s="12">
        <v>100.63617456963321</v>
      </c>
      <c r="AM143" s="12">
        <v>100.57267126702661</v>
      </c>
      <c r="AN143" s="12">
        <v>100.58347893349193</v>
      </c>
    </row>
    <row r="144" spans="1:40">
      <c r="A144" s="1" t="s">
        <v>524</v>
      </c>
      <c r="B144" s="1" t="s">
        <v>542</v>
      </c>
      <c r="C144" s="1" t="s">
        <v>543</v>
      </c>
      <c r="F144" s="1">
        <v>143</v>
      </c>
      <c r="G144" s="1" t="s">
        <v>836</v>
      </c>
      <c r="H144" s="1" t="str">
        <f t="shared" si="3"/>
        <v>143종합</v>
      </c>
      <c r="U144" s="12">
        <v>99.31115643824937</v>
      </c>
      <c r="V144" s="12">
        <v>99.329700036224594</v>
      </c>
      <c r="W144" s="12">
        <v>99.539125971148394</v>
      </c>
      <c r="X144" s="12">
        <v>99.881811952105934</v>
      </c>
      <c r="Y144" s="12">
        <v>99.963224215760206</v>
      </c>
      <c r="Z144" s="12">
        <v>99.883094078732498</v>
      </c>
      <c r="AA144" s="12">
        <v>99.808191862367451</v>
      </c>
      <c r="AB144" s="12">
        <v>99.706269881200015</v>
      </c>
      <c r="AC144" s="12">
        <v>99.834574722388112</v>
      </c>
      <c r="AD144" s="12">
        <v>99.924208557399254</v>
      </c>
      <c r="AE144" s="12">
        <v>100</v>
      </c>
      <c r="AF144" s="12">
        <v>100.13233775452402</v>
      </c>
      <c r="AG144" s="12">
        <v>100.14182502212992</v>
      </c>
      <c r="AH144" s="12">
        <v>100.19736263129708</v>
      </c>
      <c r="AI144" s="12">
        <v>100.35361082228194</v>
      </c>
      <c r="AJ144" s="12">
        <v>100.44315689708631</v>
      </c>
      <c r="AK144" s="12">
        <v>100.47013252840206</v>
      </c>
      <c r="AL144" s="12">
        <v>100.41368020126625</v>
      </c>
      <c r="AM144" s="12">
        <v>100.31095830600975</v>
      </c>
      <c r="AN144" s="12">
        <v>100.25885698874058</v>
      </c>
    </row>
    <row r="145" spans="1:40">
      <c r="A145" s="1" t="s">
        <v>524</v>
      </c>
      <c r="B145" s="1" t="s">
        <v>542</v>
      </c>
      <c r="D145" s="1" t="s">
        <v>559</v>
      </c>
      <c r="F145" s="1">
        <v>144</v>
      </c>
      <c r="G145" s="1" t="s">
        <v>836</v>
      </c>
      <c r="H145" s="1" t="str">
        <f t="shared" si="3"/>
        <v>144종합</v>
      </c>
      <c r="I145" s="12">
        <v>89.124159689423493</v>
      </c>
      <c r="J145" s="12">
        <v>89.722472553600582</v>
      </c>
      <c r="K145" s="12">
        <v>91.128544668420133</v>
      </c>
      <c r="L145" s="12">
        <v>93.570068589348267</v>
      </c>
      <c r="M145" s="12">
        <v>93.141045074979814</v>
      </c>
      <c r="N145" s="12">
        <v>93.818340810004145</v>
      </c>
      <c r="O145" s="12">
        <v>95.617639351723838</v>
      </c>
      <c r="P145" s="12">
        <v>96.092854998582283</v>
      </c>
      <c r="Q145" s="12">
        <v>96.69807014520957</v>
      </c>
      <c r="R145" s="12">
        <v>96.917844208074825</v>
      </c>
      <c r="S145" s="12">
        <v>97.557998982672245</v>
      </c>
      <c r="T145" s="12">
        <v>97.950566034732375</v>
      </c>
      <c r="U145" s="12">
        <v>98.90566649963651</v>
      </c>
      <c r="V145" s="12">
        <v>98.91178734279859</v>
      </c>
      <c r="W145" s="12">
        <v>98.969407453868783</v>
      </c>
      <c r="X145" s="12">
        <v>98.989330578518064</v>
      </c>
      <c r="Y145" s="12">
        <v>98.956228840482581</v>
      </c>
      <c r="Z145" s="12">
        <v>98.917705226489417</v>
      </c>
      <c r="AA145" s="12">
        <v>98.87175273188177</v>
      </c>
      <c r="AB145" s="12">
        <v>98.873339200786674</v>
      </c>
      <c r="AC145" s="12">
        <v>99.568703201796112</v>
      </c>
      <c r="AD145" s="12">
        <v>99.77421126881157</v>
      </c>
      <c r="AE145" s="12">
        <v>100</v>
      </c>
      <c r="AF145" s="12">
        <v>100.57275021218253</v>
      </c>
      <c r="AG145" s="12">
        <v>100.55340227169214</v>
      </c>
      <c r="AH145" s="12">
        <v>100.56293245832299</v>
      </c>
      <c r="AI145" s="12">
        <v>100.6950363016516</v>
      </c>
      <c r="AJ145" s="12">
        <v>100.75011441934959</v>
      </c>
      <c r="AK145" s="12">
        <v>100.79208923326649</v>
      </c>
      <c r="AL145" s="12">
        <v>100.79976130684018</v>
      </c>
      <c r="AM145" s="12">
        <v>100.78632454680059</v>
      </c>
      <c r="AN145" s="12">
        <v>100.77449271586225</v>
      </c>
    </row>
    <row r="146" spans="1:40">
      <c r="A146" s="1" t="s">
        <v>524</v>
      </c>
      <c r="B146" s="1" t="s">
        <v>542</v>
      </c>
      <c r="D146" s="1" t="s">
        <v>636</v>
      </c>
      <c r="F146" s="1">
        <v>145</v>
      </c>
      <c r="G146" s="1" t="s">
        <v>836</v>
      </c>
      <c r="H146" s="1" t="str">
        <f t="shared" si="3"/>
        <v>145종합</v>
      </c>
      <c r="I146" s="12">
        <v>90.764306388216298</v>
      </c>
      <c r="J146" s="12">
        <v>91.317055263855536</v>
      </c>
      <c r="K146" s="12">
        <v>92.539429839665402</v>
      </c>
      <c r="L146" s="12">
        <v>93.353546924382073</v>
      </c>
      <c r="M146" s="12">
        <v>93.873288951566678</v>
      </c>
      <c r="N146" s="12">
        <v>94.282003759150228</v>
      </c>
      <c r="O146" s="12">
        <v>94.873676547214259</v>
      </c>
      <c r="P146" s="12">
        <v>95.397296702923043</v>
      </c>
      <c r="Q146" s="12">
        <v>97.914901915572983</v>
      </c>
      <c r="R146" s="12">
        <v>98.29124500722402</v>
      </c>
      <c r="S146" s="12">
        <v>98.926360038916769</v>
      </c>
      <c r="T146" s="12">
        <v>99.365913274029396</v>
      </c>
      <c r="U146" s="12">
        <v>99.36591327402941</v>
      </c>
      <c r="V146" s="12">
        <v>99.36591327402941</v>
      </c>
      <c r="W146" s="12">
        <v>99.670594034217487</v>
      </c>
      <c r="X146" s="12">
        <v>99.720203954165811</v>
      </c>
      <c r="Y146" s="12">
        <v>100.01512937257171</v>
      </c>
      <c r="Z146" s="12">
        <v>99.948136585179213</v>
      </c>
      <c r="AA146" s="12">
        <v>99.954442472564025</v>
      </c>
      <c r="AB146" s="12">
        <v>99.830651559999183</v>
      </c>
      <c r="AC146" s="12">
        <v>99.900536189470102</v>
      </c>
      <c r="AD146" s="12">
        <v>99.946212998725684</v>
      </c>
      <c r="AE146" s="12">
        <v>100</v>
      </c>
      <c r="AF146" s="12">
        <v>100.07255742244394</v>
      </c>
      <c r="AG146" s="12">
        <v>100.07255742244394</v>
      </c>
      <c r="AH146" s="12">
        <v>100.08838304950763</v>
      </c>
      <c r="AI146" s="12">
        <v>100.10479165565258</v>
      </c>
      <c r="AJ146" s="12">
        <v>100.2438316480593</v>
      </c>
      <c r="AK146" s="12">
        <v>100.29372255671922</v>
      </c>
      <c r="AL146" s="12">
        <v>100.29372255671922</v>
      </c>
      <c r="AM146" s="12">
        <v>100.28360275253054</v>
      </c>
      <c r="AN146" s="12">
        <v>100.29536064377392</v>
      </c>
    </row>
    <row r="147" spans="1:40">
      <c r="A147" s="1" t="s">
        <v>524</v>
      </c>
      <c r="B147" s="1" t="s">
        <v>542</v>
      </c>
      <c r="D147" s="1" t="s">
        <v>630</v>
      </c>
      <c r="F147" s="1">
        <v>146</v>
      </c>
      <c r="G147" s="1" t="s">
        <v>836</v>
      </c>
      <c r="H147" s="1" t="str">
        <f t="shared" si="3"/>
        <v>146종합</v>
      </c>
      <c r="I147" s="12">
        <v>92.762314600540336</v>
      </c>
      <c r="J147" s="12">
        <v>93.20119886017396</v>
      </c>
      <c r="K147" s="12">
        <v>94.7472952315904</v>
      </c>
      <c r="L147" s="12">
        <v>95.409530533238339</v>
      </c>
      <c r="M147" s="12">
        <v>95.353827367321429</v>
      </c>
      <c r="N147" s="12">
        <v>95.809407574350686</v>
      </c>
      <c r="O147" s="12">
        <v>96.336767037167135</v>
      </c>
      <c r="P147" s="12">
        <v>96.948681349105001</v>
      </c>
      <c r="Q147" s="12">
        <v>97.260489335904069</v>
      </c>
      <c r="R147" s="12">
        <v>97.391436546135736</v>
      </c>
      <c r="S147" s="12">
        <v>97.430663108742351</v>
      </c>
      <c r="T147" s="12">
        <v>97.563542767117525</v>
      </c>
      <c r="U147" s="12">
        <v>97.745890789140276</v>
      </c>
      <c r="V147" s="12">
        <v>97.745890789140276</v>
      </c>
      <c r="W147" s="12">
        <v>97.777160703542307</v>
      </c>
      <c r="X147" s="12">
        <v>99.458108753834225</v>
      </c>
      <c r="Y147" s="12">
        <v>99.63761109089738</v>
      </c>
      <c r="Z147" s="12">
        <v>99.460838381603665</v>
      </c>
      <c r="AA147" s="12">
        <v>99.364285823823053</v>
      </c>
      <c r="AB147" s="12">
        <v>99.603367211405711</v>
      </c>
      <c r="AC147" s="12">
        <v>99.731532600382749</v>
      </c>
      <c r="AD147" s="12">
        <v>99.904519860818013</v>
      </c>
      <c r="AE147" s="12">
        <v>100</v>
      </c>
      <c r="AF147" s="12">
        <v>100.98589381987067</v>
      </c>
      <c r="AG147" s="12">
        <v>100.95769505030586</v>
      </c>
      <c r="AH147" s="12">
        <v>100.98619426878699</v>
      </c>
      <c r="AI147" s="12">
        <v>101.04085369257491</v>
      </c>
      <c r="AJ147" s="12">
        <v>101.17679375105828</v>
      </c>
      <c r="AK147" s="12">
        <v>101.20124971553493</v>
      </c>
      <c r="AL147" s="12">
        <v>101.20680269555677</v>
      </c>
      <c r="AM147" s="12">
        <v>101.23442434173515</v>
      </c>
      <c r="AN147" s="12">
        <v>101.30362020769314</v>
      </c>
    </row>
    <row r="148" spans="1:40">
      <c r="A148" s="1" t="s">
        <v>524</v>
      </c>
      <c r="B148" s="1" t="s">
        <v>542</v>
      </c>
      <c r="D148" s="1" t="s">
        <v>637</v>
      </c>
      <c r="F148" s="1">
        <v>147</v>
      </c>
      <c r="G148" s="1" t="s">
        <v>836</v>
      </c>
      <c r="H148" s="1" t="str">
        <f t="shared" si="3"/>
        <v>147종합</v>
      </c>
      <c r="I148" s="12">
        <v>92.228427739210488</v>
      </c>
      <c r="J148" s="12">
        <v>92.78227915150525</v>
      </c>
      <c r="K148" s="12">
        <v>93.826305199683631</v>
      </c>
      <c r="L148" s="12">
        <v>95.104936850869365</v>
      </c>
      <c r="M148" s="12">
        <v>95.712802394697377</v>
      </c>
      <c r="N148" s="12">
        <v>96.23788280240089</v>
      </c>
      <c r="O148" s="12">
        <v>96.789059253130219</v>
      </c>
      <c r="P148" s="12">
        <v>97.467285619314282</v>
      </c>
      <c r="Q148" s="12">
        <v>98.024227174829946</v>
      </c>
      <c r="R148" s="12">
        <v>98.466043997353466</v>
      </c>
      <c r="S148" s="12">
        <v>99.187595603955273</v>
      </c>
      <c r="T148" s="12">
        <v>99.36149754463861</v>
      </c>
      <c r="U148" s="12">
        <v>99.366898686537382</v>
      </c>
      <c r="V148" s="12">
        <v>99.366898686537382</v>
      </c>
      <c r="W148" s="12">
        <v>99.366898686537382</v>
      </c>
      <c r="X148" s="12">
        <v>99.939493574751481</v>
      </c>
      <c r="Y148" s="12">
        <v>99.974567553697781</v>
      </c>
      <c r="Z148" s="12">
        <v>100</v>
      </c>
      <c r="AA148" s="12">
        <v>100</v>
      </c>
      <c r="AB148" s="12">
        <v>100</v>
      </c>
      <c r="AC148" s="12">
        <v>100</v>
      </c>
      <c r="AD148" s="12">
        <v>100</v>
      </c>
      <c r="AE148" s="12">
        <v>100</v>
      </c>
      <c r="AF148" s="12">
        <v>100.00779450460939</v>
      </c>
      <c r="AG148" s="12">
        <v>100.00779450460939</v>
      </c>
      <c r="AH148" s="12">
        <v>100.07460505846288</v>
      </c>
      <c r="AI148" s="12">
        <v>100.0866406763119</v>
      </c>
      <c r="AJ148" s="12">
        <v>100.18316981687467</v>
      </c>
      <c r="AK148" s="12">
        <v>100.33567713910642</v>
      </c>
      <c r="AL148" s="12">
        <v>100.36464523116693</v>
      </c>
      <c r="AM148" s="12">
        <v>100.44258654689867</v>
      </c>
      <c r="AN148" s="12">
        <v>100.50010009081043</v>
      </c>
    </row>
    <row r="149" spans="1:40">
      <c r="A149" s="1" t="s">
        <v>524</v>
      </c>
      <c r="B149" s="1" t="s">
        <v>542</v>
      </c>
      <c r="D149" s="1" t="s">
        <v>638</v>
      </c>
      <c r="F149" s="1">
        <v>148</v>
      </c>
      <c r="G149" s="1" t="s">
        <v>836</v>
      </c>
      <c r="H149" s="1" t="str">
        <f t="shared" si="3"/>
        <v>148종합</v>
      </c>
      <c r="I149" s="12">
        <v>86.932762108327836</v>
      </c>
      <c r="J149" s="12">
        <v>88.098659909450035</v>
      </c>
      <c r="K149" s="12">
        <v>89.687461568755822</v>
      </c>
      <c r="L149" s="12">
        <v>91.303993793388415</v>
      </c>
      <c r="M149" s="12">
        <v>92.730385530957022</v>
      </c>
      <c r="N149" s="12">
        <v>93.39033082674807</v>
      </c>
      <c r="O149" s="12">
        <v>94.059769715507912</v>
      </c>
      <c r="P149" s="12">
        <v>95.356709972063911</v>
      </c>
      <c r="Q149" s="12">
        <v>96.057803020332528</v>
      </c>
      <c r="R149" s="12">
        <v>96.337471408926191</v>
      </c>
      <c r="S149" s="12">
        <v>98.094187375562512</v>
      </c>
      <c r="T149" s="12">
        <v>98.470973915281704</v>
      </c>
      <c r="U149" s="12">
        <v>98.787804549257942</v>
      </c>
      <c r="V149" s="12">
        <v>98.756189820856278</v>
      </c>
      <c r="W149" s="12">
        <v>99.055627714292754</v>
      </c>
      <c r="X149" s="12">
        <v>99.473668635516418</v>
      </c>
      <c r="Y149" s="12">
        <v>99.687818499368703</v>
      </c>
      <c r="Z149" s="12">
        <v>99.550962652421532</v>
      </c>
      <c r="AA149" s="12">
        <v>99.450821111126814</v>
      </c>
      <c r="AB149" s="12">
        <v>99.403558446772976</v>
      </c>
      <c r="AC149" s="12">
        <v>99.65545749453517</v>
      </c>
      <c r="AD149" s="12">
        <v>99.862695390632666</v>
      </c>
      <c r="AE149" s="12">
        <v>100</v>
      </c>
      <c r="AF149" s="12">
        <v>99.955863727812854</v>
      </c>
      <c r="AG149" s="12">
        <v>99.941996071981904</v>
      </c>
      <c r="AH149" s="12">
        <v>99.993553856668157</v>
      </c>
      <c r="AI149" s="12">
        <v>100.17069873782125</v>
      </c>
      <c r="AJ149" s="12">
        <v>100.38359303794431</v>
      </c>
      <c r="AK149" s="12">
        <v>100.38737720516208</v>
      </c>
      <c r="AL149" s="12">
        <v>100.40000336309343</v>
      </c>
      <c r="AM149" s="12">
        <v>100.37171302055732</v>
      </c>
      <c r="AN149" s="12">
        <v>100.37411795191764</v>
      </c>
    </row>
    <row r="150" spans="1:40">
      <c r="A150" s="1" t="s">
        <v>524</v>
      </c>
      <c r="B150" s="1" t="s">
        <v>542</v>
      </c>
      <c r="D150" s="1" t="s">
        <v>631</v>
      </c>
      <c r="F150" s="1">
        <v>149</v>
      </c>
      <c r="G150" s="1" t="s">
        <v>836</v>
      </c>
      <c r="H150" s="1" t="str">
        <f t="shared" si="3"/>
        <v>149종합</v>
      </c>
      <c r="I150" s="12">
        <v>87.649570993432775</v>
      </c>
      <c r="J150" s="12">
        <v>89.043228997018744</v>
      </c>
      <c r="K150" s="12">
        <v>90.750681447320858</v>
      </c>
      <c r="L150" s="12">
        <v>94.184355241321839</v>
      </c>
      <c r="M150" s="12">
        <v>94.098843039707631</v>
      </c>
      <c r="N150" s="12">
        <v>95.062038052182032</v>
      </c>
      <c r="O150" s="12">
        <v>95.675591945138052</v>
      </c>
      <c r="P150" s="12">
        <v>96.403333655084751</v>
      </c>
      <c r="Q150" s="12">
        <v>97.009089286535541</v>
      </c>
      <c r="R150" s="12">
        <v>98.299216156709036</v>
      </c>
      <c r="S150" s="12">
        <v>98.910592387284822</v>
      </c>
      <c r="T150" s="12">
        <v>99.126062277195985</v>
      </c>
      <c r="U150" s="12">
        <v>99.648416022874727</v>
      </c>
      <c r="V150" s="12">
        <v>99.809256167591755</v>
      </c>
      <c r="W150" s="12">
        <v>99.954028302259402</v>
      </c>
      <c r="X150" s="12">
        <v>100.04965949395408</v>
      </c>
      <c r="Y150" s="12">
        <v>100.04965949395408</v>
      </c>
      <c r="Z150" s="12">
        <v>99.99920970400396</v>
      </c>
      <c r="AA150" s="12">
        <v>99.903083302824712</v>
      </c>
      <c r="AB150" s="12">
        <v>99.846907380201515</v>
      </c>
      <c r="AC150" s="12">
        <v>99.841074919802324</v>
      </c>
      <c r="AD150" s="12">
        <v>99.872037149663271</v>
      </c>
      <c r="AE150" s="12">
        <v>100</v>
      </c>
      <c r="AF150" s="12">
        <v>100.05696200695779</v>
      </c>
      <c r="AG150" s="12">
        <v>100.09651315828883</v>
      </c>
      <c r="AH150" s="12">
        <v>100.18773916310715</v>
      </c>
      <c r="AI150" s="12">
        <v>100.47233089492109</v>
      </c>
      <c r="AJ150" s="12">
        <v>100.37657607964991</v>
      </c>
      <c r="AK150" s="12">
        <v>100.25541274258138</v>
      </c>
      <c r="AL150" s="12">
        <v>100.0311494747681</v>
      </c>
      <c r="AM150" s="12">
        <v>99.757659754734391</v>
      </c>
      <c r="AN150" s="12">
        <v>99.588855083761942</v>
      </c>
    </row>
    <row r="151" spans="1:40">
      <c r="A151" s="1" t="s">
        <v>524</v>
      </c>
      <c r="B151" s="1" t="s">
        <v>542</v>
      </c>
      <c r="D151" s="1" t="s">
        <v>639</v>
      </c>
      <c r="F151" s="1">
        <v>150</v>
      </c>
      <c r="G151" s="1" t="s">
        <v>836</v>
      </c>
      <c r="H151" s="1" t="str">
        <f t="shared" si="3"/>
        <v>150종합</v>
      </c>
      <c r="I151" s="12">
        <v>89.388122678547177</v>
      </c>
      <c r="J151" s="12">
        <v>90.159987396051733</v>
      </c>
      <c r="K151" s="12">
        <v>91.613527510496496</v>
      </c>
      <c r="L151" s="12">
        <v>92.863712298345646</v>
      </c>
      <c r="M151" s="12">
        <v>92.978362669053652</v>
      </c>
      <c r="N151" s="12">
        <v>93.731757466933686</v>
      </c>
      <c r="O151" s="12">
        <v>94.559422078131234</v>
      </c>
      <c r="P151" s="12">
        <v>95.046048677697556</v>
      </c>
      <c r="Q151" s="12">
        <v>95.940290008461943</v>
      </c>
      <c r="R151" s="12">
        <v>97.248455261005219</v>
      </c>
      <c r="S151" s="12">
        <v>98.772242952458399</v>
      </c>
      <c r="T151" s="12">
        <v>100.07622605143774</v>
      </c>
      <c r="U151" s="12">
        <v>100.02728889599406</v>
      </c>
      <c r="V151" s="12">
        <v>100.02728889599406</v>
      </c>
      <c r="W151" s="12">
        <v>100.38699825942707</v>
      </c>
      <c r="X151" s="12">
        <v>100.46623200534044</v>
      </c>
      <c r="Y151" s="12">
        <v>100.44516781276769</v>
      </c>
      <c r="Z151" s="12">
        <v>100.3649974709523</v>
      </c>
      <c r="AA151" s="12">
        <v>100.26505041424173</v>
      </c>
      <c r="AB151" s="12">
        <v>99.770907300027559</v>
      </c>
      <c r="AC151" s="12">
        <v>99.913497817217234</v>
      </c>
      <c r="AD151" s="12">
        <v>99.981791945591283</v>
      </c>
      <c r="AE151" s="12">
        <v>100</v>
      </c>
      <c r="AF151" s="12">
        <v>100.10850961033586</v>
      </c>
      <c r="AG151" s="12">
        <v>100.10402203414495</v>
      </c>
      <c r="AH151" s="12">
        <v>100.10402203414495</v>
      </c>
      <c r="AI151" s="12">
        <v>100.24913500141194</v>
      </c>
      <c r="AJ151" s="12">
        <v>100.31035815892932</v>
      </c>
      <c r="AK151" s="12">
        <v>100.35358697093227</v>
      </c>
      <c r="AL151" s="12">
        <v>100.34493350242219</v>
      </c>
      <c r="AM151" s="12">
        <v>100.16280869129133</v>
      </c>
      <c r="AN151" s="12">
        <v>100.07390206565796</v>
      </c>
    </row>
    <row r="152" spans="1:40">
      <c r="A152" s="1" t="s">
        <v>524</v>
      </c>
      <c r="B152" s="1" t="s">
        <v>542</v>
      </c>
      <c r="D152" s="1" t="s">
        <v>640</v>
      </c>
      <c r="F152" s="1">
        <v>151</v>
      </c>
      <c r="G152" s="1" t="s">
        <v>836</v>
      </c>
      <c r="H152" s="1" t="str">
        <f t="shared" si="3"/>
        <v>151종합</v>
      </c>
      <c r="I152" s="12">
        <v>89.950736805966059</v>
      </c>
      <c r="J152" s="12">
        <v>91.262245574430835</v>
      </c>
      <c r="K152" s="12">
        <v>92.871419887691928</v>
      </c>
      <c r="L152" s="12">
        <v>95.566295652201546</v>
      </c>
      <c r="M152" s="12">
        <v>96.213795076206935</v>
      </c>
      <c r="N152" s="12">
        <v>96.887234817973265</v>
      </c>
      <c r="O152" s="12">
        <v>97.378422137523501</v>
      </c>
      <c r="P152" s="12">
        <v>97.92868778111314</v>
      </c>
      <c r="Q152" s="12">
        <v>98.587636785307737</v>
      </c>
      <c r="R152" s="12">
        <v>99.296698614142684</v>
      </c>
      <c r="S152" s="12">
        <v>100.08316796722502</v>
      </c>
      <c r="T152" s="12">
        <v>100.14183286912464</v>
      </c>
      <c r="U152" s="12">
        <v>100.14183286912466</v>
      </c>
      <c r="V152" s="12">
        <v>100.14183286912466</v>
      </c>
      <c r="W152" s="12">
        <v>100.3330823579779</v>
      </c>
      <c r="X152" s="12">
        <v>100.39286815839623</v>
      </c>
      <c r="Y152" s="12">
        <v>100.34879605301252</v>
      </c>
      <c r="Z152" s="12">
        <v>100.31508751393667</v>
      </c>
      <c r="AA152" s="12">
        <v>100.2753570801133</v>
      </c>
      <c r="AB152" s="12">
        <v>100.15474042385843</v>
      </c>
      <c r="AC152" s="12">
        <v>100.11992585139305</v>
      </c>
      <c r="AD152" s="12">
        <v>100.05178684776159</v>
      </c>
      <c r="AE152" s="12">
        <v>100</v>
      </c>
      <c r="AF152" s="12">
        <v>100.17423190004126</v>
      </c>
      <c r="AG152" s="12">
        <v>100.24940183731542</v>
      </c>
      <c r="AH152" s="12">
        <v>100.36163619482774</v>
      </c>
      <c r="AI152" s="12">
        <v>100.52665477613283</v>
      </c>
      <c r="AJ152" s="12">
        <v>100.58266175663914</v>
      </c>
      <c r="AK152" s="12">
        <v>100.73495771061766</v>
      </c>
      <c r="AL152" s="12">
        <v>100.5620660238083</v>
      </c>
      <c r="AM152" s="12">
        <v>100.35647947900523</v>
      </c>
      <c r="AN152" s="12">
        <v>100.20534926727555</v>
      </c>
    </row>
    <row r="153" spans="1:40">
      <c r="A153" s="1" t="s">
        <v>524</v>
      </c>
      <c r="B153" s="1" t="s">
        <v>542</v>
      </c>
      <c r="C153" s="1" t="s">
        <v>544</v>
      </c>
      <c r="F153" s="1">
        <v>152</v>
      </c>
      <c r="G153" s="1" t="s">
        <v>836</v>
      </c>
      <c r="H153" s="1" t="str">
        <f t="shared" si="3"/>
        <v>152종합</v>
      </c>
      <c r="U153" s="12">
        <v>100.09778633729321</v>
      </c>
      <c r="V153" s="12">
        <v>99.534413740687341</v>
      </c>
      <c r="W153" s="12">
        <v>99.577694818980262</v>
      </c>
      <c r="X153" s="12">
        <v>99.615852194973527</v>
      </c>
      <c r="Y153" s="12">
        <v>99.74913367501081</v>
      </c>
      <c r="Z153" s="12">
        <v>99.759009167092572</v>
      </c>
      <c r="AA153" s="12">
        <v>99.699518615195885</v>
      </c>
      <c r="AB153" s="12">
        <v>99.542289605392597</v>
      </c>
      <c r="AC153" s="12">
        <v>99.577281413678605</v>
      </c>
      <c r="AD153" s="12">
        <v>99.783720816012092</v>
      </c>
      <c r="AE153" s="12">
        <v>100</v>
      </c>
      <c r="AF153" s="12">
        <v>100.3945213453424</v>
      </c>
      <c r="AG153" s="12">
        <v>100.53001581066742</v>
      </c>
      <c r="AH153" s="12">
        <v>100.52846973194146</v>
      </c>
      <c r="AI153" s="12">
        <v>100.50659643505881</v>
      </c>
      <c r="AJ153" s="12">
        <v>100.57186848679116</v>
      </c>
      <c r="AK153" s="12">
        <v>100.58744767743005</v>
      </c>
      <c r="AL153" s="12">
        <v>100.62754239902559</v>
      </c>
      <c r="AM153" s="12">
        <v>100.54235170226357</v>
      </c>
      <c r="AN153" s="12">
        <v>100.53722141942268</v>
      </c>
    </row>
    <row r="154" spans="1:40">
      <c r="A154" s="1" t="s">
        <v>524</v>
      </c>
      <c r="B154" s="1" t="s">
        <v>542</v>
      </c>
      <c r="D154" s="1" t="s">
        <v>641</v>
      </c>
      <c r="F154" s="1">
        <v>153</v>
      </c>
      <c r="G154" s="1" t="s">
        <v>836</v>
      </c>
      <c r="H154" s="1" t="str">
        <f t="shared" si="3"/>
        <v>153종합</v>
      </c>
      <c r="I154" s="12">
        <v>87.161543955863735</v>
      </c>
      <c r="J154" s="12">
        <v>88.697669949394836</v>
      </c>
      <c r="K154" s="12">
        <v>91.147504970353864</v>
      </c>
      <c r="L154" s="12">
        <v>94.264066078292728</v>
      </c>
      <c r="M154" s="12">
        <v>94.660359408926524</v>
      </c>
      <c r="N154" s="12">
        <v>95.467345944570042</v>
      </c>
      <c r="O154" s="12">
        <v>96.099220341919974</v>
      </c>
      <c r="P154" s="12">
        <v>97.364300366954168</v>
      </c>
      <c r="Q154" s="12">
        <v>99.04897813518275</v>
      </c>
      <c r="R154" s="12">
        <v>99.90342335801931</v>
      </c>
      <c r="S154" s="12">
        <v>100.66522149873605</v>
      </c>
      <c r="T154" s="12">
        <v>100.94173081891255</v>
      </c>
      <c r="U154" s="12">
        <v>100.96874416969249</v>
      </c>
      <c r="V154" s="12">
        <v>99.577335020190006</v>
      </c>
      <c r="W154" s="12">
        <v>99.311702462676848</v>
      </c>
      <c r="X154" s="12">
        <v>99.204608163825824</v>
      </c>
      <c r="Y154" s="12">
        <v>99.247854422095585</v>
      </c>
      <c r="Z154" s="12">
        <v>99.348022233821439</v>
      </c>
      <c r="AA154" s="12">
        <v>99.215913397943794</v>
      </c>
      <c r="AB154" s="12">
        <v>98.966159957346775</v>
      </c>
      <c r="AC154" s="12">
        <v>99.099680249899819</v>
      </c>
      <c r="AD154" s="12">
        <v>99.566597907811357</v>
      </c>
      <c r="AE154" s="12">
        <v>100</v>
      </c>
      <c r="AF154" s="12">
        <v>100.81119717538267</v>
      </c>
      <c r="AG154" s="12">
        <v>100.91653493033732</v>
      </c>
      <c r="AH154" s="12">
        <v>100.86357595449569</v>
      </c>
      <c r="AI154" s="12">
        <v>100.64090149980029</v>
      </c>
      <c r="AJ154" s="12">
        <v>100.53627237690048</v>
      </c>
      <c r="AK154" s="12">
        <v>100.53627237690048</v>
      </c>
      <c r="AL154" s="12">
        <v>100.64441815152314</v>
      </c>
      <c r="AM154" s="12">
        <v>100.48918084938651</v>
      </c>
      <c r="AN154" s="12">
        <v>100.41320174607706</v>
      </c>
    </row>
    <row r="155" spans="1:40">
      <c r="A155" s="1" t="s">
        <v>524</v>
      </c>
      <c r="B155" s="1" t="s">
        <v>542</v>
      </c>
      <c r="D155" s="1" t="s">
        <v>642</v>
      </c>
      <c r="F155" s="1">
        <v>154</v>
      </c>
      <c r="G155" s="1" t="s">
        <v>836</v>
      </c>
      <c r="H155" s="1" t="str">
        <f t="shared" si="3"/>
        <v>154종합</v>
      </c>
      <c r="I155" s="12">
        <v>84.659035592486646</v>
      </c>
      <c r="J155" s="12">
        <v>86.358313234775054</v>
      </c>
      <c r="K155" s="12">
        <v>87.865925998706061</v>
      </c>
      <c r="L155" s="12">
        <v>93.412260430706297</v>
      </c>
      <c r="M155" s="12">
        <v>93.192443624677864</v>
      </c>
      <c r="N155" s="12">
        <v>94.421786458815575</v>
      </c>
      <c r="O155" s="12">
        <v>95.967615811645885</v>
      </c>
      <c r="P155" s="12">
        <v>96.997787890554349</v>
      </c>
      <c r="Q155" s="12">
        <v>98.122988531006541</v>
      </c>
      <c r="R155" s="12">
        <v>98.727142631900179</v>
      </c>
      <c r="S155" s="12">
        <v>99.113817797536669</v>
      </c>
      <c r="T155" s="12">
        <v>99.434930969180158</v>
      </c>
      <c r="U155" s="12">
        <v>99.415479140836382</v>
      </c>
      <c r="V155" s="12">
        <v>99.324320456349426</v>
      </c>
      <c r="W155" s="12">
        <v>99.70487988665532</v>
      </c>
      <c r="X155" s="12">
        <v>99.980934171952597</v>
      </c>
      <c r="Y155" s="12">
        <v>100.30785485060635</v>
      </c>
      <c r="Z155" s="12">
        <v>100.2739937484258</v>
      </c>
      <c r="AA155" s="12">
        <v>100.2739937484258</v>
      </c>
      <c r="AB155" s="12">
        <v>100.11437013065914</v>
      </c>
      <c r="AC155" s="12">
        <v>100.06321295408088</v>
      </c>
      <c r="AD155" s="12">
        <v>100.029253054987</v>
      </c>
      <c r="AE155" s="12">
        <v>100</v>
      </c>
      <c r="AF155" s="12">
        <v>99.857811416521358</v>
      </c>
      <c r="AG155" s="12">
        <v>99.772012200471011</v>
      </c>
      <c r="AH155" s="12">
        <v>99.675527743047653</v>
      </c>
      <c r="AI155" s="12">
        <v>99.836412152044574</v>
      </c>
      <c r="AJ155" s="12">
        <v>100.02553932480771</v>
      </c>
      <c r="AK155" s="12">
        <v>100.05123130255214</v>
      </c>
      <c r="AL155" s="12">
        <v>100.03532860143119</v>
      </c>
      <c r="AM155" s="12">
        <v>99.993559449311959</v>
      </c>
      <c r="AN155" s="12">
        <v>100.00958536194042</v>
      </c>
    </row>
    <row r="156" spans="1:40">
      <c r="A156" s="1" t="s">
        <v>524</v>
      </c>
      <c r="B156" s="1" t="s">
        <v>542</v>
      </c>
      <c r="D156" s="1" t="s">
        <v>643</v>
      </c>
      <c r="F156" s="1">
        <v>155</v>
      </c>
      <c r="G156" s="1" t="s">
        <v>836</v>
      </c>
      <c r="H156" s="1" t="str">
        <f t="shared" si="3"/>
        <v>155종합</v>
      </c>
      <c r="I156" s="12">
        <v>89.160771934490441</v>
      </c>
      <c r="J156" s="12">
        <v>90.509199226915982</v>
      </c>
      <c r="K156" s="12">
        <v>92.270973332139036</v>
      </c>
      <c r="L156" s="12">
        <v>93.573814105890548</v>
      </c>
      <c r="M156" s="12">
        <v>93.862526444930793</v>
      </c>
      <c r="N156" s="12">
        <v>94.614174377956786</v>
      </c>
      <c r="O156" s="12">
        <v>95.317844696470956</v>
      </c>
      <c r="P156" s="12">
        <v>95.899436539907512</v>
      </c>
      <c r="Q156" s="12">
        <v>96.716651131378072</v>
      </c>
      <c r="R156" s="12">
        <v>97.401169095724498</v>
      </c>
      <c r="S156" s="12">
        <v>98.941972587288774</v>
      </c>
      <c r="T156" s="12">
        <v>99.17617272981056</v>
      </c>
      <c r="U156" s="12">
        <v>99.663355731958148</v>
      </c>
      <c r="V156" s="12">
        <v>99.663355731958148</v>
      </c>
      <c r="W156" s="12">
        <v>99.812479997245418</v>
      </c>
      <c r="X156" s="12">
        <v>100.00151118840598</v>
      </c>
      <c r="Y156" s="12">
        <v>100.12640062710128</v>
      </c>
      <c r="Z156" s="12">
        <v>100.04260231745086</v>
      </c>
      <c r="AA156" s="12">
        <v>100.04144534309586</v>
      </c>
      <c r="AB156" s="12">
        <v>99.928235787134383</v>
      </c>
      <c r="AC156" s="12">
        <v>99.861579767208781</v>
      </c>
      <c r="AD156" s="12">
        <v>99.889589275795416</v>
      </c>
      <c r="AE156" s="12">
        <v>100</v>
      </c>
      <c r="AF156" s="12">
        <v>100.37631696651074</v>
      </c>
      <c r="AG156" s="12">
        <v>100.72862038204353</v>
      </c>
      <c r="AH156" s="12">
        <v>100.87115832004363</v>
      </c>
      <c r="AI156" s="12">
        <v>100.92176414827301</v>
      </c>
      <c r="AJ156" s="12">
        <v>101.06329896457287</v>
      </c>
      <c r="AK156" s="12">
        <v>101.11887417684271</v>
      </c>
      <c r="AL156" s="12">
        <v>101.16278177383735</v>
      </c>
      <c r="AM156" s="12">
        <v>101.13449383044586</v>
      </c>
      <c r="AN156" s="12">
        <v>101.21852433874059</v>
      </c>
    </row>
    <row r="157" spans="1:40">
      <c r="A157" s="1" t="s">
        <v>524</v>
      </c>
      <c r="B157" s="1" t="s">
        <v>542</v>
      </c>
      <c r="D157" s="1" t="s">
        <v>644</v>
      </c>
      <c r="F157" s="1">
        <v>156</v>
      </c>
      <c r="G157" s="1" t="s">
        <v>836</v>
      </c>
      <c r="H157" s="1" t="str">
        <f t="shared" si="3"/>
        <v>156종합</v>
      </c>
      <c r="I157" s="12">
        <v>86.255021467683918</v>
      </c>
      <c r="J157" s="12">
        <v>87.149169152751199</v>
      </c>
      <c r="K157" s="12">
        <v>88.504920166916207</v>
      </c>
      <c r="L157" s="12">
        <v>91.348394342509749</v>
      </c>
      <c r="M157" s="12">
        <v>90.850895966426066</v>
      </c>
      <c r="N157" s="12">
        <v>91.738097303785068</v>
      </c>
      <c r="O157" s="12">
        <v>95.039929720740787</v>
      </c>
      <c r="P157" s="12">
        <v>95.484787748398574</v>
      </c>
      <c r="Q157" s="12">
        <v>96.26819590697778</v>
      </c>
      <c r="R157" s="12">
        <v>97.575577419375506</v>
      </c>
      <c r="S157" s="12">
        <v>98.290399862308192</v>
      </c>
      <c r="T157" s="12">
        <v>98.366954556328025</v>
      </c>
      <c r="U157" s="12">
        <v>99.537096375684143</v>
      </c>
      <c r="V157" s="12">
        <v>99.537096375684143</v>
      </c>
      <c r="W157" s="12">
        <v>99.661517029281299</v>
      </c>
      <c r="X157" s="12">
        <v>99.146996133090141</v>
      </c>
      <c r="Y157" s="12">
        <v>99.146996133090141</v>
      </c>
      <c r="Z157" s="12">
        <v>99.175561134498281</v>
      </c>
      <c r="AA157" s="12">
        <v>99.084237083008674</v>
      </c>
      <c r="AB157" s="12">
        <v>99.232237848526665</v>
      </c>
      <c r="AC157" s="12">
        <v>99.404304433814119</v>
      </c>
      <c r="AD157" s="12">
        <v>99.706477663724826</v>
      </c>
      <c r="AE157" s="12">
        <v>100</v>
      </c>
      <c r="AF157" s="12">
        <v>100.11138853556338</v>
      </c>
      <c r="AG157" s="12">
        <v>100.32385402566581</v>
      </c>
      <c r="AH157" s="12">
        <v>100.36635996258237</v>
      </c>
      <c r="AI157" s="12">
        <v>100.49210196152947</v>
      </c>
      <c r="AJ157" s="12">
        <v>100.72528953140143</v>
      </c>
      <c r="AK157" s="12">
        <v>100.65508364106819</v>
      </c>
      <c r="AL157" s="12">
        <v>100.53688941319452</v>
      </c>
      <c r="AM157" s="12">
        <v>100.46233805553855</v>
      </c>
      <c r="AN157" s="12">
        <v>100.4332464309357</v>
      </c>
    </row>
    <row r="158" spans="1:40">
      <c r="A158" s="1" t="s">
        <v>524</v>
      </c>
      <c r="B158" s="1" t="s">
        <v>542</v>
      </c>
      <c r="C158" s="1" t="s">
        <v>545</v>
      </c>
      <c r="F158" s="1">
        <v>157</v>
      </c>
      <c r="G158" s="1" t="s">
        <v>836</v>
      </c>
      <c r="H158" s="1" t="str">
        <f t="shared" si="3"/>
        <v>157종합</v>
      </c>
      <c r="U158" s="12">
        <v>101.95467534141359</v>
      </c>
      <c r="V158" s="12">
        <v>101.82243100168699</v>
      </c>
      <c r="W158" s="12">
        <v>101.84847934649963</v>
      </c>
      <c r="X158" s="12">
        <v>101.7019888134419</v>
      </c>
      <c r="Y158" s="12">
        <v>101.60754753654615</v>
      </c>
      <c r="Z158" s="12">
        <v>101.30175855293642</v>
      </c>
      <c r="AA158" s="12">
        <v>100.93342790727594</v>
      </c>
      <c r="AB158" s="12">
        <v>100.45045961966416</v>
      </c>
      <c r="AC158" s="12">
        <v>100.13322664804937</v>
      </c>
      <c r="AD158" s="12">
        <v>100.04689975597041</v>
      </c>
      <c r="AE158" s="12">
        <v>100</v>
      </c>
      <c r="AF158" s="12">
        <v>99.650062328842765</v>
      </c>
      <c r="AG158" s="12">
        <v>99.636432190077272</v>
      </c>
      <c r="AH158" s="12">
        <v>100.04774915997163</v>
      </c>
      <c r="AI158" s="12">
        <v>100.41043633813864</v>
      </c>
      <c r="AJ158" s="12">
        <v>100.75076033005936</v>
      </c>
      <c r="AK158" s="12">
        <v>100.91083471067223</v>
      </c>
      <c r="AL158" s="12">
        <v>101.02651027125629</v>
      </c>
      <c r="AM158" s="12">
        <v>101.05642787391798</v>
      </c>
      <c r="AN158" s="12">
        <v>101.19451061180145</v>
      </c>
    </row>
    <row r="159" spans="1:40">
      <c r="A159" s="1" t="s">
        <v>524</v>
      </c>
      <c r="B159" s="1" t="s">
        <v>542</v>
      </c>
      <c r="D159" s="1" t="s">
        <v>645</v>
      </c>
      <c r="F159" s="1">
        <v>158</v>
      </c>
      <c r="G159" s="1" t="s">
        <v>836</v>
      </c>
      <c r="H159" s="1" t="str">
        <f t="shared" si="3"/>
        <v>158종합</v>
      </c>
      <c r="I159" s="12">
        <v>89.903237294639297</v>
      </c>
      <c r="J159" s="12">
        <v>91.960933288701384</v>
      </c>
      <c r="K159" s="12">
        <v>93.587984286812485</v>
      </c>
      <c r="L159" s="12">
        <v>97.661001455610119</v>
      </c>
      <c r="M159" s="12">
        <v>98.220224561244791</v>
      </c>
      <c r="N159" s="12">
        <v>99.252098408450635</v>
      </c>
      <c r="O159" s="12">
        <v>99.801903533325103</v>
      </c>
      <c r="P159" s="12">
        <v>100.4217717520888</v>
      </c>
      <c r="Q159" s="12">
        <v>101.91593843330283</v>
      </c>
      <c r="R159" s="12">
        <v>103.28344710908542</v>
      </c>
      <c r="S159" s="12">
        <v>104.22624288599879</v>
      </c>
      <c r="T159" s="12">
        <v>104.60338619777974</v>
      </c>
      <c r="U159" s="12">
        <v>104.5869777159554</v>
      </c>
      <c r="V159" s="12">
        <v>104.26773034328457</v>
      </c>
      <c r="W159" s="12">
        <v>103.65882358229528</v>
      </c>
      <c r="X159" s="12">
        <v>103.32616806254981</v>
      </c>
      <c r="Y159" s="12">
        <v>102.67481442907706</v>
      </c>
      <c r="Z159" s="12">
        <v>102.38393703486678</v>
      </c>
      <c r="AA159" s="12">
        <v>101.71486212662474</v>
      </c>
      <c r="AB159" s="12">
        <v>100.63051005449819</v>
      </c>
      <c r="AC159" s="12">
        <v>99.989021591143043</v>
      </c>
      <c r="AD159" s="12">
        <v>99.800521533596864</v>
      </c>
      <c r="AE159" s="12">
        <v>100</v>
      </c>
      <c r="AF159" s="12">
        <v>99.474120640350421</v>
      </c>
      <c r="AG159" s="12">
        <v>99.423196053466782</v>
      </c>
      <c r="AH159" s="12">
        <v>100.53358425228906</v>
      </c>
      <c r="AI159" s="12">
        <v>101.52443447093017</v>
      </c>
      <c r="AJ159" s="12">
        <v>102.51316166860221</v>
      </c>
      <c r="AK159" s="12">
        <v>102.93592962553602</v>
      </c>
      <c r="AL159" s="12">
        <v>103.51218810927799</v>
      </c>
      <c r="AM159" s="12">
        <v>103.87059595615531</v>
      </c>
      <c r="AN159" s="12">
        <v>104.8894135835607</v>
      </c>
    </row>
    <row r="160" spans="1:40">
      <c r="A160" s="1" t="s">
        <v>524</v>
      </c>
      <c r="B160" s="1" t="s">
        <v>542</v>
      </c>
      <c r="D160" s="1" t="s">
        <v>573</v>
      </c>
      <c r="F160" s="1">
        <v>159</v>
      </c>
      <c r="G160" s="1" t="s">
        <v>836</v>
      </c>
      <c r="H160" s="1" t="str">
        <f t="shared" si="3"/>
        <v>159종합</v>
      </c>
      <c r="U160" s="12">
        <v>98.82687133324103</v>
      </c>
      <c r="V160" s="12">
        <v>98.82687133324103</v>
      </c>
      <c r="W160" s="12">
        <v>99.464758723982257</v>
      </c>
      <c r="X160" s="12">
        <v>99.464758723982257</v>
      </c>
      <c r="Y160" s="12">
        <v>100.14323556550872</v>
      </c>
      <c r="Z160" s="12">
        <v>100.14323556550872</v>
      </c>
      <c r="AA160" s="12">
        <v>100.14323556550872</v>
      </c>
      <c r="AB160" s="12">
        <v>99.988497277742624</v>
      </c>
      <c r="AC160" s="12">
        <v>99.988497277742624</v>
      </c>
      <c r="AD160" s="12">
        <v>100.12152164095504</v>
      </c>
      <c r="AE160" s="12">
        <v>100</v>
      </c>
      <c r="AF160" s="12">
        <v>100.19041925689736</v>
      </c>
      <c r="AG160" s="12">
        <v>100.43222624840247</v>
      </c>
      <c r="AH160" s="12">
        <v>100.73572897243513</v>
      </c>
      <c r="AI160" s="12">
        <v>100.59862552043684</v>
      </c>
      <c r="AJ160" s="12">
        <v>100.62647282042063</v>
      </c>
      <c r="AK160" s="12">
        <v>100.55896806880639</v>
      </c>
      <c r="AL160" s="12">
        <v>100.43003308253591</v>
      </c>
      <c r="AM160" s="12">
        <v>99.743639171450184</v>
      </c>
      <c r="AN160" s="12">
        <v>99.21856455316717</v>
      </c>
    </row>
    <row r="161" spans="1:40">
      <c r="A161" s="1" t="s">
        <v>524</v>
      </c>
      <c r="B161" s="1" t="s">
        <v>542</v>
      </c>
      <c r="D161" s="1" t="s">
        <v>646</v>
      </c>
      <c r="F161" s="1">
        <v>160</v>
      </c>
      <c r="G161" s="1" t="s">
        <v>836</v>
      </c>
      <c r="H161" s="1" t="str">
        <f t="shared" si="3"/>
        <v>160종합</v>
      </c>
      <c r="I161" s="12">
        <v>86.713092338666996</v>
      </c>
      <c r="J161" s="12">
        <v>88.926980300967259</v>
      </c>
      <c r="K161" s="12">
        <v>91.566877453046672</v>
      </c>
      <c r="L161" s="12">
        <v>94.897337862618755</v>
      </c>
      <c r="M161" s="12">
        <v>96.135752114151757</v>
      </c>
      <c r="N161" s="12">
        <v>97.09038091450995</v>
      </c>
      <c r="O161" s="12">
        <v>98.277606342631771</v>
      </c>
      <c r="P161" s="12">
        <v>99.215000459541187</v>
      </c>
      <c r="Q161" s="12">
        <v>99.630746086982043</v>
      </c>
      <c r="R161" s="12">
        <v>100.24939876508606</v>
      </c>
      <c r="S161" s="12">
        <v>101.03843807758496</v>
      </c>
      <c r="T161" s="12">
        <v>100.97208775340906</v>
      </c>
      <c r="U161" s="12">
        <v>101.22951148278733</v>
      </c>
      <c r="V161" s="12">
        <v>101.0207397673401</v>
      </c>
      <c r="W161" s="12">
        <v>101.05046537556068</v>
      </c>
      <c r="X161" s="12">
        <v>101.16199215368033</v>
      </c>
      <c r="Y161" s="12">
        <v>101.21522841380221</v>
      </c>
      <c r="Z161" s="12">
        <v>100.82789110574953</v>
      </c>
      <c r="AA161" s="12">
        <v>100.38367799114653</v>
      </c>
      <c r="AB161" s="12">
        <v>100.07241576030182</v>
      </c>
      <c r="AC161" s="12">
        <v>99.993535772048205</v>
      </c>
      <c r="AD161" s="12">
        <v>100.07911913567729</v>
      </c>
      <c r="AE161" s="12">
        <v>100</v>
      </c>
      <c r="AF161" s="12">
        <v>99.605176828268171</v>
      </c>
      <c r="AG161" s="12">
        <v>99.57352458973358</v>
      </c>
      <c r="AH161" s="12">
        <v>99.712494276483895</v>
      </c>
      <c r="AI161" s="12">
        <v>99.760308511214674</v>
      </c>
      <c r="AJ161" s="12">
        <v>99.905570517645458</v>
      </c>
      <c r="AK161" s="12">
        <v>99.9731380803224</v>
      </c>
      <c r="AL161" s="12">
        <v>99.99680442990136</v>
      </c>
      <c r="AM161" s="12">
        <v>99.99818973490747</v>
      </c>
      <c r="AN161" s="12">
        <v>99.896119421231717</v>
      </c>
    </row>
    <row r="162" spans="1:40">
      <c r="A162" s="1" t="s">
        <v>524</v>
      </c>
      <c r="B162" s="1" t="s">
        <v>542</v>
      </c>
      <c r="D162" s="1" t="s">
        <v>647</v>
      </c>
      <c r="F162" s="1">
        <v>161</v>
      </c>
      <c r="G162" s="1" t="s">
        <v>836</v>
      </c>
      <c r="H162" s="1" t="str">
        <f t="shared" si="3"/>
        <v>161종합</v>
      </c>
      <c r="I162" s="12">
        <v>86.027547410122267</v>
      </c>
      <c r="J162" s="12">
        <v>87.485084752352776</v>
      </c>
      <c r="K162" s="12">
        <v>89.312042301075195</v>
      </c>
      <c r="L162" s="12">
        <v>94.442149227465563</v>
      </c>
      <c r="M162" s="12">
        <v>94.517243261241561</v>
      </c>
      <c r="N162" s="12">
        <v>96.040166401365113</v>
      </c>
      <c r="O162" s="12">
        <v>98.009872827004045</v>
      </c>
      <c r="P162" s="12">
        <v>99.165385889593935</v>
      </c>
      <c r="Q162" s="12">
        <v>99.930260964784893</v>
      </c>
      <c r="R162" s="12">
        <v>100.84069192106426</v>
      </c>
      <c r="S162" s="12">
        <v>102.16520408689914</v>
      </c>
      <c r="T162" s="12">
        <v>102.28173733349226</v>
      </c>
      <c r="U162" s="12">
        <v>101.34247900731</v>
      </c>
      <c r="V162" s="12">
        <v>101.35039770958937</v>
      </c>
      <c r="W162" s="12">
        <v>101.65502376136725</v>
      </c>
      <c r="X162" s="12">
        <v>101.42613196998749</v>
      </c>
      <c r="Y162" s="12">
        <v>101.44718918259265</v>
      </c>
      <c r="Z162" s="12">
        <v>101.13862303844142</v>
      </c>
      <c r="AA162" s="12">
        <v>100.94456612420653</v>
      </c>
      <c r="AB162" s="12">
        <v>100.66185919889581</v>
      </c>
      <c r="AC162" s="12">
        <v>100.33567181777657</v>
      </c>
      <c r="AD162" s="12">
        <v>100.16449275632799</v>
      </c>
      <c r="AE162" s="12">
        <v>100</v>
      </c>
      <c r="AF162" s="12">
        <v>99.696815345139527</v>
      </c>
      <c r="AG162" s="12">
        <v>99.675520423041633</v>
      </c>
      <c r="AH162" s="12">
        <v>99.861046463081351</v>
      </c>
      <c r="AI162" s="12">
        <v>100.13703188099818</v>
      </c>
      <c r="AJ162" s="12">
        <v>100.27171366146521</v>
      </c>
      <c r="AK162" s="12">
        <v>100.37504714773146</v>
      </c>
      <c r="AL162" s="12">
        <v>100.32055286248496</v>
      </c>
      <c r="AM162" s="12">
        <v>100.2959624210024</v>
      </c>
      <c r="AN162" s="12">
        <v>100.19069238090037</v>
      </c>
    </row>
    <row r="163" spans="1:40">
      <c r="A163" s="1" t="s">
        <v>524</v>
      </c>
      <c r="B163" s="1" t="s">
        <v>546</v>
      </c>
      <c r="F163" s="1">
        <v>162</v>
      </c>
      <c r="G163" s="1" t="s">
        <v>836</v>
      </c>
      <c r="H163" s="1" t="str">
        <f t="shared" si="3"/>
        <v>162종합</v>
      </c>
      <c r="I163" s="12">
        <v>95.899463478691402</v>
      </c>
      <c r="J163" s="12">
        <v>97.875493396705707</v>
      </c>
      <c r="K163" s="12">
        <v>99.100921124798148</v>
      </c>
      <c r="L163" s="12">
        <v>100.89277948930365</v>
      </c>
      <c r="M163" s="12">
        <v>100.72614998740823</v>
      </c>
      <c r="N163" s="12">
        <v>101.48422070853657</v>
      </c>
      <c r="O163" s="12">
        <v>102.23963804843545</v>
      </c>
      <c r="P163" s="12">
        <v>103.0770316463996</v>
      </c>
      <c r="Q163" s="12">
        <v>104.02608713442194</v>
      </c>
      <c r="R163" s="12">
        <v>104.60282261882466</v>
      </c>
      <c r="S163" s="12">
        <v>104.16770290454139</v>
      </c>
      <c r="T163" s="12">
        <v>103.35725913831314</v>
      </c>
      <c r="U163" s="12">
        <v>102.45430990480466</v>
      </c>
      <c r="V163" s="12">
        <v>101.71487637037133</v>
      </c>
      <c r="W163" s="12">
        <v>101.25139635681903</v>
      </c>
      <c r="X163" s="12">
        <v>100.8670946183271</v>
      </c>
      <c r="Y163" s="12">
        <v>100.36842832805299</v>
      </c>
      <c r="Z163" s="12">
        <v>99.437246960708279</v>
      </c>
      <c r="AA163" s="12">
        <v>98.813020249668824</v>
      </c>
      <c r="AB163" s="12">
        <v>98.135273394671515</v>
      </c>
      <c r="AC163" s="12">
        <v>98.371173313839819</v>
      </c>
      <c r="AD163" s="12">
        <v>99.354180337751515</v>
      </c>
      <c r="AE163" s="12">
        <v>100</v>
      </c>
      <c r="AF163" s="12">
        <v>100.33164536905697</v>
      </c>
      <c r="AG163" s="12">
        <v>100.65298679791135</v>
      </c>
      <c r="AH163" s="12">
        <v>101.10246360062274</v>
      </c>
      <c r="AI163" s="12">
        <v>101.70947623051907</v>
      </c>
      <c r="AJ163" s="12">
        <v>102.61314964832087</v>
      </c>
      <c r="AK163" s="12">
        <v>103.03176091560653</v>
      </c>
      <c r="AL163" s="12">
        <v>103.43246559918352</v>
      </c>
      <c r="AM163" s="12">
        <v>103.78487198381525</v>
      </c>
      <c r="AN163" s="12">
        <v>104.24935316662298</v>
      </c>
    </row>
    <row r="164" spans="1:40">
      <c r="A164" s="1" t="s">
        <v>524</v>
      </c>
      <c r="B164" s="1" t="s">
        <v>546</v>
      </c>
      <c r="D164" s="1" t="s">
        <v>630</v>
      </c>
      <c r="F164" s="1">
        <v>163</v>
      </c>
      <c r="G164" s="1" t="s">
        <v>836</v>
      </c>
      <c r="H164" s="1" t="str">
        <f t="shared" si="3"/>
        <v>163종합</v>
      </c>
      <c r="I164" s="12">
        <v>91.691136009908206</v>
      </c>
      <c r="J164" s="12">
        <v>93.421622693108972</v>
      </c>
      <c r="K164" s="12">
        <v>94.202883223133412</v>
      </c>
      <c r="L164" s="12">
        <v>96.485821425695107</v>
      </c>
      <c r="M164" s="12">
        <v>96.389423970926146</v>
      </c>
      <c r="N164" s="12">
        <v>97.302669184827266</v>
      </c>
      <c r="O164" s="12">
        <v>98.052707083553258</v>
      </c>
      <c r="P164" s="12">
        <v>98.536666953390807</v>
      </c>
      <c r="Q164" s="12">
        <v>99.09737926907107</v>
      </c>
      <c r="R164" s="12">
        <v>100.07541070423208</v>
      </c>
      <c r="S164" s="12">
        <v>99.845772330247783</v>
      </c>
      <c r="T164" s="12">
        <v>99.471093068942452</v>
      </c>
      <c r="U164" s="12">
        <v>98.355269826436697</v>
      </c>
      <c r="V164" s="12">
        <v>98.355269826436697</v>
      </c>
      <c r="W164" s="12">
        <v>98.033635635716266</v>
      </c>
      <c r="X164" s="12">
        <v>97.889237882936911</v>
      </c>
      <c r="Y164" s="12">
        <v>97.84877362285431</v>
      </c>
      <c r="Z164" s="12">
        <v>96.623397789512836</v>
      </c>
      <c r="AA164" s="12">
        <v>96.26574006779866</v>
      </c>
      <c r="AB164" s="12">
        <v>96.003596219343649</v>
      </c>
      <c r="AC164" s="12">
        <v>96.728936469930119</v>
      </c>
      <c r="AD164" s="12">
        <v>98.992352964709411</v>
      </c>
      <c r="AE164" s="12">
        <v>100</v>
      </c>
      <c r="AF164" s="12">
        <v>100.70164138766037</v>
      </c>
      <c r="AG164" s="12">
        <v>101.52558670613632</v>
      </c>
      <c r="AH164" s="12">
        <v>102.02566615271581</v>
      </c>
      <c r="AI164" s="12">
        <v>102.7751053995981</v>
      </c>
      <c r="AJ164" s="12">
        <v>103.25793181769723</v>
      </c>
      <c r="AK164" s="12">
        <v>103.24151055748348</v>
      </c>
      <c r="AL164" s="12">
        <v>103.03275138728426</v>
      </c>
      <c r="AM164" s="12">
        <v>103.1081517325776</v>
      </c>
      <c r="AN164" s="12">
        <v>103.27828211177805</v>
      </c>
    </row>
    <row r="165" spans="1:40">
      <c r="A165" s="1" t="s">
        <v>524</v>
      </c>
      <c r="B165" s="1" t="s">
        <v>546</v>
      </c>
      <c r="D165" s="1" t="s">
        <v>559</v>
      </c>
      <c r="F165" s="1">
        <v>164</v>
      </c>
      <c r="G165" s="1" t="s">
        <v>836</v>
      </c>
      <c r="H165" s="1" t="str">
        <f t="shared" si="3"/>
        <v>164종합</v>
      </c>
      <c r="I165" s="12">
        <v>91.164213774900361</v>
      </c>
      <c r="J165" s="12">
        <v>92.991576429231387</v>
      </c>
      <c r="K165" s="12">
        <v>94.886402233152708</v>
      </c>
      <c r="L165" s="12">
        <v>97.576396742539785</v>
      </c>
      <c r="M165" s="12">
        <v>97.561309126391194</v>
      </c>
      <c r="N165" s="12">
        <v>98.141854723722489</v>
      </c>
      <c r="O165" s="12">
        <v>99.130624089741445</v>
      </c>
      <c r="P165" s="12">
        <v>100.66125576935521</v>
      </c>
      <c r="Q165" s="12">
        <v>101.72256604264415</v>
      </c>
      <c r="R165" s="12">
        <v>102.2042281959947</v>
      </c>
      <c r="S165" s="12">
        <v>102.54017688702069</v>
      </c>
      <c r="T165" s="12">
        <v>102.15937292481107</v>
      </c>
      <c r="U165" s="12">
        <v>102.65928396698088</v>
      </c>
      <c r="V165" s="12">
        <v>102.3831974855819</v>
      </c>
      <c r="W165" s="12">
        <v>102.03686731578705</v>
      </c>
      <c r="X165" s="12">
        <v>101.84010221642626</v>
      </c>
      <c r="Y165" s="12">
        <v>101.34390654814086</v>
      </c>
      <c r="Z165" s="12">
        <v>100.78422798669806</v>
      </c>
      <c r="AA165" s="12">
        <v>100.2328992240994</v>
      </c>
      <c r="AB165" s="12">
        <v>99.989749444877219</v>
      </c>
      <c r="AC165" s="12">
        <v>99.79033559547662</v>
      </c>
      <c r="AD165" s="12">
        <v>99.96152252814278</v>
      </c>
      <c r="AE165" s="12">
        <v>100</v>
      </c>
      <c r="AF165" s="12">
        <v>99.702848893939773</v>
      </c>
      <c r="AG165" s="12">
        <v>99.671116404804295</v>
      </c>
      <c r="AH165" s="12">
        <v>99.628218765620062</v>
      </c>
      <c r="AI165" s="12">
        <v>99.73103077864765</v>
      </c>
      <c r="AJ165" s="12">
        <v>99.873525078471843</v>
      </c>
      <c r="AK165" s="12">
        <v>99.927229080979131</v>
      </c>
      <c r="AL165" s="12">
        <v>99.799139147789461</v>
      </c>
      <c r="AM165" s="12">
        <v>99.677516592102421</v>
      </c>
      <c r="AN165" s="12">
        <v>99.65974396194558</v>
      </c>
    </row>
    <row r="166" spans="1:40">
      <c r="A166" s="1" t="s">
        <v>524</v>
      </c>
      <c r="B166" s="1" t="s">
        <v>546</v>
      </c>
      <c r="D166" s="1" t="s">
        <v>636</v>
      </c>
      <c r="F166" s="1">
        <v>165</v>
      </c>
      <c r="G166" s="1" t="s">
        <v>836</v>
      </c>
      <c r="H166" s="1" t="str">
        <f t="shared" si="3"/>
        <v>165종합</v>
      </c>
      <c r="I166" s="12">
        <v>103.26840178547553</v>
      </c>
      <c r="J166" s="12">
        <v>105.43580208838088</v>
      </c>
      <c r="K166" s="12">
        <v>106.42060623622079</v>
      </c>
      <c r="L166" s="12">
        <v>107.03994070864583</v>
      </c>
      <c r="M166" s="12">
        <v>106.43582706806372</v>
      </c>
      <c r="N166" s="12">
        <v>107.06372628106189</v>
      </c>
      <c r="O166" s="12">
        <v>107.95843372763856</v>
      </c>
      <c r="P166" s="12">
        <v>108.77750246762656</v>
      </c>
      <c r="Q166" s="12">
        <v>109.68085721308498</v>
      </c>
      <c r="R166" s="12">
        <v>110.20719814619223</v>
      </c>
      <c r="S166" s="12">
        <v>109.1178486952966</v>
      </c>
      <c r="T166" s="12">
        <v>107.78256781318343</v>
      </c>
      <c r="U166" s="12">
        <v>106.21330120663303</v>
      </c>
      <c r="V166" s="12">
        <v>105.13457170470431</v>
      </c>
      <c r="W166" s="12">
        <v>104.66249858336687</v>
      </c>
      <c r="X166" s="12">
        <v>103.82621489332192</v>
      </c>
      <c r="Y166" s="12">
        <v>102.90658523251388</v>
      </c>
      <c r="Z166" s="12">
        <v>101.49808624917036</v>
      </c>
      <c r="AA166" s="12">
        <v>100.2749977976964</v>
      </c>
      <c r="AB166" s="12">
        <v>98.625863154620859</v>
      </c>
      <c r="AC166" s="12">
        <v>98.954865914283303</v>
      </c>
      <c r="AD166" s="12">
        <v>99.621112261809984</v>
      </c>
      <c r="AE166" s="12">
        <v>100</v>
      </c>
      <c r="AF166" s="12">
        <v>100.72319264269218</v>
      </c>
      <c r="AG166" s="12">
        <v>101.35505958657704</v>
      </c>
      <c r="AH166" s="12">
        <v>102.08054063071546</v>
      </c>
      <c r="AI166" s="12">
        <v>103.15995553060479</v>
      </c>
      <c r="AJ166" s="12">
        <v>105.06893441645595</v>
      </c>
      <c r="AK166" s="12">
        <v>105.90032083500046</v>
      </c>
      <c r="AL166" s="12">
        <v>106.94216322684167</v>
      </c>
      <c r="AM166" s="12">
        <v>107.66321394888531</v>
      </c>
      <c r="AN166" s="12">
        <v>108.59248389357722</v>
      </c>
    </row>
    <row r="167" spans="1:40">
      <c r="A167" s="1" t="s">
        <v>524</v>
      </c>
      <c r="B167" s="1" t="s">
        <v>546</v>
      </c>
      <c r="D167" s="1" t="s">
        <v>648</v>
      </c>
      <c r="F167" s="1">
        <v>166</v>
      </c>
      <c r="G167" s="1" t="s">
        <v>836</v>
      </c>
      <c r="H167" s="1" t="str">
        <f t="shared" si="3"/>
        <v>166종합</v>
      </c>
      <c r="I167" s="12">
        <v>98.26874749048342</v>
      </c>
      <c r="J167" s="12">
        <v>101.46602409263139</v>
      </c>
      <c r="K167" s="12">
        <v>102.7155047557783</v>
      </c>
      <c r="L167" s="12">
        <v>103.59092617620094</v>
      </c>
      <c r="M167" s="12">
        <v>103.09245950376815</v>
      </c>
      <c r="N167" s="12">
        <v>103.9754515506047</v>
      </c>
      <c r="O167" s="12">
        <v>104.21076178950587</v>
      </c>
      <c r="P167" s="12">
        <v>104.70483455459122</v>
      </c>
      <c r="Q167" s="12">
        <v>104.96016328297402</v>
      </c>
      <c r="R167" s="12">
        <v>105.08188146803349</v>
      </c>
      <c r="S167" s="12">
        <v>104.5128695453686</v>
      </c>
      <c r="T167" s="12">
        <v>103.19436327147631</v>
      </c>
      <c r="U167" s="12">
        <v>101.75463013508697</v>
      </c>
      <c r="V167" s="12">
        <v>99.788117042822464</v>
      </c>
      <c r="W167" s="12">
        <v>98.991366192336272</v>
      </c>
      <c r="X167" s="12">
        <v>98.77020798138058</v>
      </c>
      <c r="Y167" s="12">
        <v>98.400008851344424</v>
      </c>
      <c r="Z167" s="12">
        <v>97.308006949093283</v>
      </c>
      <c r="AA167" s="12">
        <v>96.789852227040441</v>
      </c>
      <c r="AB167" s="12">
        <v>96.198396041096515</v>
      </c>
      <c r="AC167" s="12">
        <v>96.431415496783515</v>
      </c>
      <c r="AD167" s="12">
        <v>98.226007857419603</v>
      </c>
      <c r="AE167" s="12">
        <v>100</v>
      </c>
      <c r="AF167" s="12">
        <v>100.29791127404411</v>
      </c>
      <c r="AG167" s="12">
        <v>100.32380097168263</v>
      </c>
      <c r="AH167" s="12">
        <v>101.07162643703984</v>
      </c>
      <c r="AI167" s="12">
        <v>101.77130578577629</v>
      </c>
      <c r="AJ167" s="12">
        <v>102.91804127443234</v>
      </c>
      <c r="AK167" s="12">
        <v>103.68800242634831</v>
      </c>
      <c r="AL167" s="12">
        <v>104.47449388446411</v>
      </c>
      <c r="AM167" s="12">
        <v>105.13622237304541</v>
      </c>
      <c r="AN167" s="12">
        <v>105.74416517157694</v>
      </c>
    </row>
    <row r="168" spans="1:40">
      <c r="A168" s="1" t="s">
        <v>524</v>
      </c>
      <c r="B168" s="1" t="s">
        <v>546</v>
      </c>
      <c r="D168" s="1" t="s">
        <v>649</v>
      </c>
      <c r="F168" s="1">
        <v>167</v>
      </c>
      <c r="G168" s="1" t="s">
        <v>836</v>
      </c>
      <c r="H168" s="1" t="str">
        <f t="shared" si="3"/>
        <v>167종합</v>
      </c>
      <c r="I168" s="12">
        <v>89.832488254677145</v>
      </c>
      <c r="J168" s="12">
        <v>90.735954907121268</v>
      </c>
      <c r="K168" s="12">
        <v>92.074871378983218</v>
      </c>
      <c r="L168" s="12">
        <v>95.505627044188614</v>
      </c>
      <c r="M168" s="12">
        <v>96.288780739428432</v>
      </c>
      <c r="N168" s="12">
        <v>97.254607727192578</v>
      </c>
      <c r="O168" s="12">
        <v>97.961766511181679</v>
      </c>
      <c r="P168" s="12">
        <v>98.719203018954033</v>
      </c>
      <c r="Q168" s="12">
        <v>100.7264817090347</v>
      </c>
      <c r="R168" s="12">
        <v>101.55898894998333</v>
      </c>
      <c r="S168" s="12">
        <v>101.47549494533969</v>
      </c>
      <c r="T168" s="12">
        <v>101.29597842284879</v>
      </c>
      <c r="U168" s="12">
        <v>100.96813743524791</v>
      </c>
      <c r="V168" s="12">
        <v>100.96813743524791</v>
      </c>
      <c r="W168" s="12">
        <v>100.63993702046976</v>
      </c>
      <c r="X168" s="12">
        <v>100.34602970705217</v>
      </c>
      <c r="Y168" s="12">
        <v>99.902456806296073</v>
      </c>
      <c r="Z168" s="12">
        <v>99.978486202512372</v>
      </c>
      <c r="AA168" s="12">
        <v>99.938577514562581</v>
      </c>
      <c r="AB168" s="12">
        <v>99.952730996561186</v>
      </c>
      <c r="AC168" s="12">
        <v>99.971996739636253</v>
      </c>
      <c r="AD168" s="12">
        <v>99.971996739636253</v>
      </c>
      <c r="AE168" s="12">
        <v>100</v>
      </c>
      <c r="AF168" s="12">
        <v>100.00943465768404</v>
      </c>
      <c r="AG168" s="12">
        <v>100.00943465768404</v>
      </c>
      <c r="AH168" s="12">
        <v>100.12241672931457</v>
      </c>
      <c r="AI168" s="12">
        <v>100.22209185551773</v>
      </c>
      <c r="AJ168" s="12">
        <v>100.45657865796005</v>
      </c>
      <c r="AK168" s="12">
        <v>100.65268031942422</v>
      </c>
      <c r="AL168" s="12">
        <v>100.80635432120484</v>
      </c>
      <c r="AM168" s="12">
        <v>101.04442533946758</v>
      </c>
      <c r="AN168" s="12">
        <v>101.47839087234902</v>
      </c>
    </row>
    <row r="169" spans="1:40">
      <c r="A169" s="1" t="s">
        <v>524</v>
      </c>
      <c r="B169" s="1" t="s">
        <v>547</v>
      </c>
      <c r="F169" s="1">
        <v>168</v>
      </c>
      <c r="G169" s="1" t="s">
        <v>836</v>
      </c>
      <c r="H169" s="1" t="str">
        <f t="shared" si="3"/>
        <v>168종합</v>
      </c>
      <c r="I169" s="12">
        <v>82.139762333301164</v>
      </c>
      <c r="J169" s="12">
        <v>83.189771358494028</v>
      </c>
      <c r="K169" s="12">
        <v>84.89678809168457</v>
      </c>
      <c r="L169" s="12">
        <v>87.240913884772638</v>
      </c>
      <c r="M169" s="12">
        <v>87.737705924719521</v>
      </c>
      <c r="N169" s="12">
        <v>89.114169046916501</v>
      </c>
      <c r="O169" s="12">
        <v>90.386614076816997</v>
      </c>
      <c r="P169" s="12">
        <v>91.554199411374896</v>
      </c>
      <c r="Q169" s="12">
        <v>93.250257167127685</v>
      </c>
      <c r="R169" s="12">
        <v>94.141655820619178</v>
      </c>
      <c r="S169" s="12">
        <v>95.032061130145266</v>
      </c>
      <c r="T169" s="12">
        <v>95.279363491665237</v>
      </c>
      <c r="U169" s="12">
        <v>96.651817971775529</v>
      </c>
      <c r="V169" s="12">
        <v>96.642028149577698</v>
      </c>
      <c r="W169" s="12">
        <v>97.565060394359421</v>
      </c>
      <c r="X169" s="12">
        <v>97.943917350445886</v>
      </c>
      <c r="Y169" s="12">
        <v>98.681747513387094</v>
      </c>
      <c r="Z169" s="12">
        <v>99.418488382334559</v>
      </c>
      <c r="AA169" s="12">
        <v>99.639413674794596</v>
      </c>
      <c r="AB169" s="12">
        <v>99.623618871436022</v>
      </c>
      <c r="AC169" s="12">
        <v>99.734976002340218</v>
      </c>
      <c r="AD169" s="12">
        <v>99.82912824332027</v>
      </c>
      <c r="AE169" s="12">
        <v>100</v>
      </c>
      <c r="AF169" s="12">
        <v>100.23002586093584</v>
      </c>
      <c r="AG169" s="12">
        <v>100.4563681753672</v>
      </c>
      <c r="AH169" s="12">
        <v>100.55298800072757</v>
      </c>
      <c r="AI169" s="12">
        <v>100.68574684123075</v>
      </c>
      <c r="AJ169" s="12">
        <v>101.07898595569689</v>
      </c>
      <c r="AK169" s="12">
        <v>101.34643835004604</v>
      </c>
      <c r="AL169" s="12">
        <v>101.51986663125166</v>
      </c>
      <c r="AM169" s="12">
        <v>101.57729534158975</v>
      </c>
      <c r="AN169" s="12">
        <v>101.63543337530292</v>
      </c>
    </row>
    <row r="170" spans="1:40">
      <c r="A170" s="1" t="s">
        <v>524</v>
      </c>
      <c r="B170" s="1" t="s">
        <v>547</v>
      </c>
      <c r="D170" s="1" t="s">
        <v>630</v>
      </c>
      <c r="F170" s="1">
        <v>169</v>
      </c>
      <c r="G170" s="1" t="s">
        <v>836</v>
      </c>
      <c r="H170" s="1" t="str">
        <f t="shared" si="3"/>
        <v>169종합</v>
      </c>
      <c r="I170" s="12">
        <v>92.643548735961446</v>
      </c>
      <c r="J170" s="12">
        <v>92.818158720965727</v>
      </c>
      <c r="K170" s="12">
        <v>92.991740665487498</v>
      </c>
      <c r="L170" s="12">
        <v>93.409646424295858</v>
      </c>
      <c r="M170" s="12">
        <v>92.759533439610394</v>
      </c>
      <c r="N170" s="12">
        <v>93.895150388621758</v>
      </c>
      <c r="O170" s="12">
        <v>94.009594497443175</v>
      </c>
      <c r="P170" s="12">
        <v>94.986768255515059</v>
      </c>
      <c r="Q170" s="12">
        <v>95.495780104386753</v>
      </c>
      <c r="R170" s="12">
        <v>95.922533829960997</v>
      </c>
      <c r="S170" s="12">
        <v>96.325617989625798</v>
      </c>
      <c r="T170" s="12">
        <v>96.681088676673426</v>
      </c>
      <c r="U170" s="12">
        <v>96.714593209507001</v>
      </c>
      <c r="V170" s="12">
        <v>96.714593209507001</v>
      </c>
      <c r="W170" s="12">
        <v>97.732564976608842</v>
      </c>
      <c r="X170" s="12">
        <v>98.249858504880578</v>
      </c>
      <c r="Y170" s="12">
        <v>98.728541626742668</v>
      </c>
      <c r="Z170" s="12">
        <v>99.438276929387484</v>
      </c>
      <c r="AA170" s="12">
        <v>99.775835711902687</v>
      </c>
      <c r="AB170" s="12">
        <v>99.632545037619039</v>
      </c>
      <c r="AC170" s="12">
        <v>99.970411430708438</v>
      </c>
      <c r="AD170" s="12">
        <v>99.910417371511016</v>
      </c>
      <c r="AE170" s="12">
        <v>100</v>
      </c>
      <c r="AF170" s="12">
        <v>100.29196397351645</v>
      </c>
      <c r="AG170" s="12">
        <v>100.44574875394112</v>
      </c>
      <c r="AH170" s="12">
        <v>100.6434501451352</v>
      </c>
      <c r="AI170" s="12">
        <v>100.79835992145318</v>
      </c>
      <c r="AJ170" s="12">
        <v>100.98674233773066</v>
      </c>
      <c r="AK170" s="12">
        <v>101.15739620855263</v>
      </c>
      <c r="AL170" s="12">
        <v>101.39895544617488</v>
      </c>
      <c r="AM170" s="12">
        <v>101.44425121846882</v>
      </c>
      <c r="AN170" s="12">
        <v>101.44425121846882</v>
      </c>
    </row>
    <row r="171" spans="1:40">
      <c r="A171" s="1" t="s">
        <v>524</v>
      </c>
      <c r="B171" s="1" t="s">
        <v>547</v>
      </c>
      <c r="D171" s="1" t="s">
        <v>636</v>
      </c>
      <c r="F171" s="1">
        <v>170</v>
      </c>
      <c r="G171" s="1" t="s">
        <v>836</v>
      </c>
      <c r="H171" s="1" t="str">
        <f t="shared" si="3"/>
        <v>170종합</v>
      </c>
      <c r="I171" s="12">
        <v>81.533875871503923</v>
      </c>
      <c r="J171" s="12">
        <v>82.9373657768203</v>
      </c>
      <c r="K171" s="12">
        <v>84.929676226255751</v>
      </c>
      <c r="L171" s="12">
        <v>87.399972195017213</v>
      </c>
      <c r="M171" s="12">
        <v>87.324102452828825</v>
      </c>
      <c r="N171" s="12">
        <v>89.006114334747167</v>
      </c>
      <c r="O171" s="12">
        <v>89.440147496759423</v>
      </c>
      <c r="P171" s="12">
        <v>90.646896781577951</v>
      </c>
      <c r="Q171" s="12">
        <v>91.393413981469621</v>
      </c>
      <c r="R171" s="12">
        <v>92.21384501022942</v>
      </c>
      <c r="S171" s="12">
        <v>92.969072686603596</v>
      </c>
      <c r="T171" s="12">
        <v>92.962009383669127</v>
      </c>
      <c r="U171" s="12">
        <v>95.283419199849732</v>
      </c>
      <c r="V171" s="12">
        <v>95.178892740410021</v>
      </c>
      <c r="W171" s="12">
        <v>95.865513447051015</v>
      </c>
      <c r="X171" s="12">
        <v>95.970030844262325</v>
      </c>
      <c r="Y171" s="12">
        <v>97.131667605038615</v>
      </c>
      <c r="Z171" s="12">
        <v>99.221359356983371</v>
      </c>
      <c r="AA171" s="12">
        <v>99.577064227927792</v>
      </c>
      <c r="AB171" s="12">
        <v>99.467101063446279</v>
      </c>
      <c r="AC171" s="12">
        <v>99.697926047132256</v>
      </c>
      <c r="AD171" s="12">
        <v>99.789495829243975</v>
      </c>
      <c r="AE171" s="12">
        <v>100</v>
      </c>
      <c r="AF171" s="12">
        <v>100.33361094533313</v>
      </c>
      <c r="AG171" s="12">
        <v>100.28532589634318</v>
      </c>
      <c r="AH171" s="12">
        <v>100.37908792711528</v>
      </c>
      <c r="AI171" s="12">
        <v>100.58950872509558</v>
      </c>
      <c r="AJ171" s="12">
        <v>101.30695505430651</v>
      </c>
      <c r="AK171" s="12">
        <v>101.44994614859944</v>
      </c>
      <c r="AL171" s="12">
        <v>101.55201646398228</v>
      </c>
      <c r="AM171" s="12">
        <v>101.60050981884905</v>
      </c>
      <c r="AN171" s="12">
        <v>101.70015839449205</v>
      </c>
    </row>
    <row r="172" spans="1:40">
      <c r="A172" s="1" t="s">
        <v>524</v>
      </c>
      <c r="B172" s="1" t="s">
        <v>547</v>
      </c>
      <c r="D172" s="1" t="s">
        <v>631</v>
      </c>
      <c r="F172" s="1">
        <v>171</v>
      </c>
      <c r="G172" s="1" t="s">
        <v>836</v>
      </c>
      <c r="H172" s="1" t="str">
        <f t="shared" si="3"/>
        <v>171종합</v>
      </c>
      <c r="I172" s="12">
        <v>84.871000789047955</v>
      </c>
      <c r="J172" s="12">
        <v>85.704474867320727</v>
      </c>
      <c r="K172" s="12">
        <v>86.810464162100004</v>
      </c>
      <c r="L172" s="12">
        <v>89.166525305996643</v>
      </c>
      <c r="M172" s="12">
        <v>89.087574494185603</v>
      </c>
      <c r="N172" s="12">
        <v>89.944960087920435</v>
      </c>
      <c r="O172" s="12">
        <v>91.047936981714201</v>
      </c>
      <c r="P172" s="12">
        <v>92.572740622183602</v>
      </c>
      <c r="Q172" s="12">
        <v>93.697653810755455</v>
      </c>
      <c r="R172" s="12">
        <v>94.154296503872743</v>
      </c>
      <c r="S172" s="12">
        <v>95.690898242940051</v>
      </c>
      <c r="T172" s="12">
        <v>96.282213959329553</v>
      </c>
      <c r="U172" s="12">
        <v>97.324773103882379</v>
      </c>
      <c r="V172" s="12">
        <v>97.324773103882379</v>
      </c>
      <c r="W172" s="12">
        <v>97.828622260062247</v>
      </c>
      <c r="X172" s="12">
        <v>98.081499115106467</v>
      </c>
      <c r="Y172" s="12">
        <v>98.619434607540938</v>
      </c>
      <c r="Z172" s="12">
        <v>98.774719715699192</v>
      </c>
      <c r="AA172" s="12">
        <v>98.852909538620807</v>
      </c>
      <c r="AB172" s="12">
        <v>98.975034734523945</v>
      </c>
      <c r="AC172" s="12">
        <v>99.155043133193459</v>
      </c>
      <c r="AD172" s="12">
        <v>99.586847604232943</v>
      </c>
      <c r="AE172" s="12">
        <v>100</v>
      </c>
      <c r="AF172" s="12">
        <v>100.31550593372711</v>
      </c>
      <c r="AG172" s="12">
        <v>100.39783098846388</v>
      </c>
      <c r="AH172" s="12">
        <v>100.50759568302642</v>
      </c>
      <c r="AI172" s="12">
        <v>100.63585663663868</v>
      </c>
      <c r="AJ172" s="12">
        <v>100.78299098454046</v>
      </c>
      <c r="AK172" s="12">
        <v>101.1198080007436</v>
      </c>
      <c r="AL172" s="12">
        <v>101.3212861690354</v>
      </c>
      <c r="AM172" s="12">
        <v>101.3619234198184</v>
      </c>
      <c r="AN172" s="12">
        <v>101.44339386168164</v>
      </c>
    </row>
    <row r="173" spans="1:40">
      <c r="A173" s="1" t="s">
        <v>524</v>
      </c>
      <c r="B173" s="1" t="s">
        <v>547</v>
      </c>
      <c r="D173" s="1" t="s">
        <v>645</v>
      </c>
      <c r="F173" s="1">
        <v>172</v>
      </c>
      <c r="G173" s="1" t="s">
        <v>836</v>
      </c>
      <c r="H173" s="1" t="str">
        <f t="shared" si="3"/>
        <v>172종합</v>
      </c>
      <c r="I173" s="12">
        <v>78.349490019961692</v>
      </c>
      <c r="J173" s="12">
        <v>79.665099496098904</v>
      </c>
      <c r="K173" s="12">
        <v>81.697750869911275</v>
      </c>
      <c r="L173" s="12">
        <v>83.453929768514485</v>
      </c>
      <c r="M173" s="12">
        <v>84.767352688735102</v>
      </c>
      <c r="N173" s="12">
        <v>86.128260969096218</v>
      </c>
      <c r="O173" s="12">
        <v>88.745932152711688</v>
      </c>
      <c r="P173" s="12">
        <v>89.690036825621618</v>
      </c>
      <c r="Q173" s="12">
        <v>92.700187965008652</v>
      </c>
      <c r="R173" s="12">
        <v>94.068160002908783</v>
      </c>
      <c r="S173" s="12">
        <v>94.9464391971905</v>
      </c>
      <c r="T173" s="12">
        <v>95.134322066402163</v>
      </c>
      <c r="U173" s="12">
        <v>97.138290034763756</v>
      </c>
      <c r="V173" s="12">
        <v>97.181483576792829</v>
      </c>
      <c r="W173" s="12">
        <v>98.25437275772218</v>
      </c>
      <c r="X173" s="12">
        <v>98.829243496688221</v>
      </c>
      <c r="Y173" s="12">
        <v>99.106681862446308</v>
      </c>
      <c r="Z173" s="12">
        <v>99.380992562038415</v>
      </c>
      <c r="AA173" s="12">
        <v>99.843324827155342</v>
      </c>
      <c r="AB173" s="12">
        <v>99.889294603424261</v>
      </c>
      <c r="AC173" s="12">
        <v>99.938154878044429</v>
      </c>
      <c r="AD173" s="12">
        <v>99.906579540054778</v>
      </c>
      <c r="AE173" s="12">
        <v>100</v>
      </c>
      <c r="AF173" s="12">
        <v>100.01514042216755</v>
      </c>
      <c r="AG173" s="12">
        <v>99.997548599329193</v>
      </c>
      <c r="AH173" s="12">
        <v>100.00814093694707</v>
      </c>
      <c r="AI173" s="12">
        <v>100.08721449781497</v>
      </c>
      <c r="AJ173" s="12">
        <v>100.3266197518527</v>
      </c>
      <c r="AK173" s="12">
        <v>100.54712236614098</v>
      </c>
      <c r="AL173" s="12">
        <v>100.74477840740398</v>
      </c>
      <c r="AM173" s="12">
        <v>100.83134117364645</v>
      </c>
      <c r="AN173" s="12">
        <v>100.83543717470999</v>
      </c>
    </row>
    <row r="174" spans="1:40">
      <c r="A174" s="1" t="s">
        <v>524</v>
      </c>
      <c r="B174" s="1" t="s">
        <v>547</v>
      </c>
      <c r="D174" s="1" t="s">
        <v>650</v>
      </c>
      <c r="F174" s="1">
        <v>173</v>
      </c>
      <c r="G174" s="1" t="s">
        <v>836</v>
      </c>
      <c r="H174" s="1" t="str">
        <f t="shared" si="3"/>
        <v>173종합</v>
      </c>
      <c r="I174" s="12">
        <v>82.520661309289594</v>
      </c>
      <c r="J174" s="12">
        <v>83.234152772504018</v>
      </c>
      <c r="K174" s="12">
        <v>85.094200070889372</v>
      </c>
      <c r="L174" s="12">
        <v>88.844625361230641</v>
      </c>
      <c r="M174" s="12">
        <v>89.552160266476989</v>
      </c>
      <c r="N174" s="12">
        <v>91.09069113656335</v>
      </c>
      <c r="O174" s="12">
        <v>91.795907916927774</v>
      </c>
      <c r="P174" s="12">
        <v>93.053283903891341</v>
      </c>
      <c r="Q174" s="12">
        <v>94.702771956956468</v>
      </c>
      <c r="R174" s="12">
        <v>95.471239039868721</v>
      </c>
      <c r="S174" s="12">
        <v>96.223153907722164</v>
      </c>
      <c r="T174" s="12">
        <v>96.539584839509942</v>
      </c>
      <c r="U174" s="12">
        <v>96.815567667025533</v>
      </c>
      <c r="V174" s="12">
        <v>96.815567667025533</v>
      </c>
      <c r="W174" s="12">
        <v>98.009460834184168</v>
      </c>
      <c r="X174" s="12">
        <v>98.445620806565529</v>
      </c>
      <c r="Y174" s="12">
        <v>99.553494479712199</v>
      </c>
      <c r="Z174" s="12">
        <v>100.04615655421802</v>
      </c>
      <c r="AA174" s="12">
        <v>99.910921172490916</v>
      </c>
      <c r="AB174" s="12">
        <v>99.829524063156072</v>
      </c>
      <c r="AC174" s="12">
        <v>99.840202690957597</v>
      </c>
      <c r="AD174" s="12">
        <v>99.905998189716286</v>
      </c>
      <c r="AE174" s="12">
        <v>100</v>
      </c>
      <c r="AF174" s="12">
        <v>100.33954203223693</v>
      </c>
      <c r="AG174" s="12">
        <v>101.22656123725471</v>
      </c>
      <c r="AH174" s="12">
        <v>101.41051331740817</v>
      </c>
      <c r="AI174" s="12">
        <v>101.53844393187042</v>
      </c>
      <c r="AJ174" s="12">
        <v>102.0130338465713</v>
      </c>
      <c r="AK174" s="12">
        <v>102.42577398769488</v>
      </c>
      <c r="AL174" s="12">
        <v>102.60644731135797</v>
      </c>
      <c r="AM174" s="12">
        <v>102.64779609402004</v>
      </c>
      <c r="AN174" s="12">
        <v>102.72990419612806</v>
      </c>
    </row>
    <row r="175" spans="1:40">
      <c r="A175" s="1" t="s">
        <v>524</v>
      </c>
      <c r="B175" s="1" t="s">
        <v>548</v>
      </c>
      <c r="F175" s="1">
        <v>174</v>
      </c>
      <c r="G175" s="1" t="s">
        <v>836</v>
      </c>
      <c r="H175" s="1" t="str">
        <f t="shared" si="3"/>
        <v>174종합</v>
      </c>
      <c r="I175" s="12">
        <v>85.739553450855169</v>
      </c>
      <c r="J175" s="12">
        <v>86.744506853260759</v>
      </c>
      <c r="K175" s="12">
        <v>87.846211014718463</v>
      </c>
      <c r="L175" s="12">
        <v>89.002816436907764</v>
      </c>
      <c r="M175" s="12">
        <v>89.378094828302977</v>
      </c>
      <c r="N175" s="12">
        <v>89.996211612037371</v>
      </c>
      <c r="O175" s="12">
        <v>90.531889642539809</v>
      </c>
      <c r="P175" s="12">
        <v>91.323909068375954</v>
      </c>
      <c r="Q175" s="12">
        <v>92.390288510358658</v>
      </c>
      <c r="R175" s="12">
        <v>93.161775316555975</v>
      </c>
      <c r="S175" s="12">
        <v>94.375114518016261</v>
      </c>
      <c r="T175" s="12">
        <v>95.02103086798644</v>
      </c>
      <c r="U175" s="12">
        <v>96.527670261340205</v>
      </c>
      <c r="V175" s="12">
        <v>97.014254876996389</v>
      </c>
      <c r="W175" s="12">
        <v>97.46255321064946</v>
      </c>
      <c r="X175" s="12">
        <v>97.962472608393853</v>
      </c>
      <c r="Y175" s="12">
        <v>98.326936964899929</v>
      </c>
      <c r="Z175" s="12">
        <v>98.491017338782783</v>
      </c>
      <c r="AA175" s="12">
        <v>98.640979254850933</v>
      </c>
      <c r="AB175" s="12">
        <v>98.884364712301263</v>
      </c>
      <c r="AC175" s="12">
        <v>99.252324871801775</v>
      </c>
      <c r="AD175" s="12">
        <v>99.541277149971961</v>
      </c>
      <c r="AE175" s="12">
        <v>100</v>
      </c>
      <c r="AF175" s="12">
        <v>100.80409306108331</v>
      </c>
      <c r="AG175" s="12">
        <v>101.44197247111852</v>
      </c>
      <c r="AH175" s="12">
        <v>101.76102415387038</v>
      </c>
      <c r="AI175" s="12">
        <v>102.11336904762749</v>
      </c>
      <c r="AJ175" s="12">
        <v>103.53468374901153</v>
      </c>
      <c r="AK175" s="12">
        <v>104.66156625952621</v>
      </c>
      <c r="AL175" s="12">
        <v>105.69665711639438</v>
      </c>
      <c r="AM175" s="12">
        <v>106.98776011242113</v>
      </c>
      <c r="AN175" s="12">
        <v>107.79011312089291</v>
      </c>
    </row>
    <row r="176" spans="1:40">
      <c r="A176" s="1" t="s">
        <v>524</v>
      </c>
      <c r="B176" s="1" t="s">
        <v>548</v>
      </c>
      <c r="D176" s="1" t="s">
        <v>559</v>
      </c>
      <c r="F176" s="1">
        <v>175</v>
      </c>
      <c r="G176" s="1" t="s">
        <v>836</v>
      </c>
      <c r="H176" s="1" t="str">
        <f t="shared" si="3"/>
        <v>175종합</v>
      </c>
      <c r="I176" s="12">
        <v>95.456002252682524</v>
      </c>
      <c r="J176" s="12">
        <v>95.473932411406011</v>
      </c>
      <c r="K176" s="12">
        <v>95.907737038854393</v>
      </c>
      <c r="L176" s="12">
        <v>96.089864808953052</v>
      </c>
      <c r="M176" s="12">
        <v>96.001804208376171</v>
      </c>
      <c r="N176" s="12">
        <v>96.226595223386184</v>
      </c>
      <c r="O176" s="12">
        <v>96.294827479851833</v>
      </c>
      <c r="P176" s="12">
        <v>96.651304878385488</v>
      </c>
      <c r="Q176" s="12">
        <v>97.094777257699292</v>
      </c>
      <c r="R176" s="12">
        <v>97.423981500220847</v>
      </c>
      <c r="S176" s="12">
        <v>97.875043563515419</v>
      </c>
      <c r="T176" s="12">
        <v>97.984379073989587</v>
      </c>
      <c r="U176" s="12">
        <v>98.705121202998257</v>
      </c>
      <c r="V176" s="12">
        <v>98.448880306436223</v>
      </c>
      <c r="W176" s="12">
        <v>97.980123163234055</v>
      </c>
      <c r="X176" s="12">
        <v>98.516864095298118</v>
      </c>
      <c r="Y176" s="12">
        <v>98.785341384891453</v>
      </c>
      <c r="Z176" s="12">
        <v>98.82479481554445</v>
      </c>
      <c r="AA176" s="12">
        <v>98.86273230849919</v>
      </c>
      <c r="AB176" s="12">
        <v>99.341461938815428</v>
      </c>
      <c r="AC176" s="12">
        <v>99.341461938815428</v>
      </c>
      <c r="AD176" s="12">
        <v>99.643074883726115</v>
      </c>
      <c r="AE176" s="12">
        <v>100</v>
      </c>
      <c r="AF176" s="12">
        <v>101.54202965957053</v>
      </c>
      <c r="AG176" s="12">
        <v>102.53229860526851</v>
      </c>
      <c r="AH176" s="12">
        <v>102.83856394048175</v>
      </c>
      <c r="AI176" s="12">
        <v>102.91244475016119</v>
      </c>
      <c r="AJ176" s="12">
        <v>104.34714847502717</v>
      </c>
      <c r="AK176" s="12">
        <v>104.80159040139829</v>
      </c>
      <c r="AL176" s="12">
        <v>104.9983305197282</v>
      </c>
      <c r="AM176" s="12">
        <v>105.28423624577535</v>
      </c>
      <c r="AN176" s="12">
        <v>105.49843882951097</v>
      </c>
    </row>
    <row r="177" spans="1:40">
      <c r="A177" s="1" t="s">
        <v>524</v>
      </c>
      <c r="B177" s="1" t="s">
        <v>548</v>
      </c>
      <c r="D177" s="1" t="s">
        <v>630</v>
      </c>
      <c r="F177" s="1">
        <v>176</v>
      </c>
      <c r="G177" s="1" t="s">
        <v>836</v>
      </c>
      <c r="H177" s="1" t="str">
        <f t="shared" si="3"/>
        <v>176종합</v>
      </c>
      <c r="I177" s="12">
        <v>91.400169157194966</v>
      </c>
      <c r="J177" s="12">
        <v>91.748512527328472</v>
      </c>
      <c r="K177" s="12">
        <v>92.034291947598248</v>
      </c>
      <c r="L177" s="12">
        <v>92.420049811250664</v>
      </c>
      <c r="M177" s="12">
        <v>92.692820784917458</v>
      </c>
      <c r="N177" s="12">
        <v>92.983676330049661</v>
      </c>
      <c r="O177" s="12">
        <v>93.365353347901532</v>
      </c>
      <c r="P177" s="12">
        <v>93.706899862302976</v>
      </c>
      <c r="Q177" s="12">
        <v>94.817440250683816</v>
      </c>
      <c r="R177" s="12">
        <v>95.501789149882356</v>
      </c>
      <c r="S177" s="12">
        <v>96.358053155049845</v>
      </c>
      <c r="T177" s="12">
        <v>96.830326453801348</v>
      </c>
      <c r="U177" s="12">
        <v>97.912857069644076</v>
      </c>
      <c r="V177" s="12">
        <v>98.163335872832803</v>
      </c>
      <c r="W177" s="12">
        <v>98.624165973544052</v>
      </c>
      <c r="X177" s="12">
        <v>99.15039017205315</v>
      </c>
      <c r="Y177" s="12">
        <v>99.453058170073533</v>
      </c>
      <c r="Z177" s="12">
        <v>99.598386713388422</v>
      </c>
      <c r="AA177" s="12">
        <v>99.922959142814392</v>
      </c>
      <c r="AB177" s="12">
        <v>100.06608961479992</v>
      </c>
      <c r="AC177" s="12">
        <v>99.979848999030608</v>
      </c>
      <c r="AD177" s="12">
        <v>100.02061057606508</v>
      </c>
      <c r="AE177" s="12">
        <v>100</v>
      </c>
      <c r="AF177" s="12">
        <v>100.36250095610075</v>
      </c>
      <c r="AG177" s="12">
        <v>100.40356214524463</v>
      </c>
      <c r="AH177" s="12">
        <v>100.40356214524463</v>
      </c>
      <c r="AI177" s="12">
        <v>100.7047848604826</v>
      </c>
      <c r="AJ177" s="12">
        <v>103.05432636190555</v>
      </c>
      <c r="AK177" s="12">
        <v>104.41393658816042</v>
      </c>
      <c r="AL177" s="12">
        <v>105.74226664994998</v>
      </c>
      <c r="AM177" s="12">
        <v>106.46741122157535</v>
      </c>
      <c r="AN177" s="12">
        <v>106.90610862423759</v>
      </c>
    </row>
    <row r="178" spans="1:40">
      <c r="A178" s="1" t="s">
        <v>524</v>
      </c>
      <c r="B178" s="1" t="s">
        <v>548</v>
      </c>
      <c r="D178" s="1" t="s">
        <v>636</v>
      </c>
      <c r="F178" s="1">
        <v>177</v>
      </c>
      <c r="G178" s="1" t="s">
        <v>836</v>
      </c>
      <c r="H178" s="1" t="str">
        <f t="shared" si="3"/>
        <v>177종합</v>
      </c>
      <c r="I178" s="12">
        <v>93.718572526268446</v>
      </c>
      <c r="J178" s="12">
        <v>94.088959945803111</v>
      </c>
      <c r="K178" s="12">
        <v>94.390189352545875</v>
      </c>
      <c r="L178" s="12">
        <v>95.082346728846886</v>
      </c>
      <c r="M178" s="12">
        <v>95.256614779369187</v>
      </c>
      <c r="N178" s="12">
        <v>95.460991544314311</v>
      </c>
      <c r="O178" s="12">
        <v>95.606299788575654</v>
      </c>
      <c r="P178" s="12">
        <v>96.16505308825576</v>
      </c>
      <c r="Q178" s="12">
        <v>96.733421281352719</v>
      </c>
      <c r="R178" s="12">
        <v>96.949235548814116</v>
      </c>
      <c r="S178" s="12">
        <v>97.316894564790431</v>
      </c>
      <c r="T178" s="12">
        <v>97.859340124754723</v>
      </c>
      <c r="U178" s="12">
        <v>98.830223048683351</v>
      </c>
      <c r="V178" s="12">
        <v>98.909587699376829</v>
      </c>
      <c r="W178" s="12">
        <v>99.02424046533902</v>
      </c>
      <c r="X178" s="12">
        <v>99.161237315000008</v>
      </c>
      <c r="Y178" s="12">
        <v>99.208919632542148</v>
      </c>
      <c r="Z178" s="12">
        <v>99.218732272058148</v>
      </c>
      <c r="AA178" s="12">
        <v>99.221623165512824</v>
      </c>
      <c r="AB178" s="12">
        <v>99.321501544870955</v>
      </c>
      <c r="AC178" s="12">
        <v>99.321501544870955</v>
      </c>
      <c r="AD178" s="12">
        <v>99.619630211466244</v>
      </c>
      <c r="AE178" s="12">
        <v>100</v>
      </c>
      <c r="AF178" s="12">
        <v>102.17589869116372</v>
      </c>
      <c r="AG178" s="12">
        <v>102.57036974018368</v>
      </c>
      <c r="AH178" s="12">
        <v>102.70716122320749</v>
      </c>
      <c r="AI178" s="12">
        <v>102.80536104429387</v>
      </c>
      <c r="AJ178" s="12">
        <v>103.85966432594948</v>
      </c>
      <c r="AK178" s="12">
        <v>104.30099335676432</v>
      </c>
      <c r="AL178" s="12">
        <v>104.53582335572955</v>
      </c>
      <c r="AM178" s="12">
        <v>105.64919887407656</v>
      </c>
      <c r="AN178" s="12">
        <v>106.13602366760411</v>
      </c>
    </row>
    <row r="179" spans="1:40">
      <c r="A179" s="1" t="s">
        <v>524</v>
      </c>
      <c r="B179" s="1" t="s">
        <v>548</v>
      </c>
      <c r="D179" s="1" t="s">
        <v>631</v>
      </c>
      <c r="F179" s="1">
        <v>178</v>
      </c>
      <c r="G179" s="1" t="s">
        <v>836</v>
      </c>
      <c r="H179" s="1" t="str">
        <f t="shared" si="3"/>
        <v>178종합</v>
      </c>
      <c r="I179" s="12">
        <v>96.27498439186796</v>
      </c>
      <c r="J179" s="12">
        <v>96.453331016761652</v>
      </c>
      <c r="K179" s="12">
        <v>96.76187588522663</v>
      </c>
      <c r="L179" s="12">
        <v>96.758395484406336</v>
      </c>
      <c r="M179" s="12">
        <v>96.704291091626942</v>
      </c>
      <c r="N179" s="12">
        <v>96.828684017616737</v>
      </c>
      <c r="O179" s="12">
        <v>96.828684017616737</v>
      </c>
      <c r="P179" s="12">
        <v>97.373216630552761</v>
      </c>
      <c r="Q179" s="12">
        <v>97.598215577841245</v>
      </c>
      <c r="R179" s="12">
        <v>98.168829791925617</v>
      </c>
      <c r="S179" s="12">
        <v>98.551647090608256</v>
      </c>
      <c r="T179" s="12">
        <v>98.692580149442222</v>
      </c>
      <c r="U179" s="12">
        <v>99.507545468732232</v>
      </c>
      <c r="V179" s="12">
        <v>99.577676881696533</v>
      </c>
      <c r="W179" s="12">
        <v>99.597441375651783</v>
      </c>
      <c r="X179" s="12">
        <v>99.65278964404807</v>
      </c>
      <c r="Y179" s="12">
        <v>99.65278964404807</v>
      </c>
      <c r="Z179" s="12">
        <v>99.670805349254124</v>
      </c>
      <c r="AA179" s="12">
        <v>99.704098640717774</v>
      </c>
      <c r="AB179" s="12">
        <v>99.711702120865411</v>
      </c>
      <c r="AC179" s="12">
        <v>99.740384269175607</v>
      </c>
      <c r="AD179" s="12">
        <v>99.851689302910998</v>
      </c>
      <c r="AE179" s="12">
        <v>100</v>
      </c>
      <c r="AF179" s="12">
        <v>100.04234795152705</v>
      </c>
      <c r="AG179" s="12">
        <v>100.14871051885059</v>
      </c>
      <c r="AH179" s="12">
        <v>100.17281569337155</v>
      </c>
      <c r="AI179" s="12">
        <v>100.20842871929447</v>
      </c>
      <c r="AJ179" s="12">
        <v>100.46666429388225</v>
      </c>
      <c r="AK179" s="12">
        <v>101.01152399134739</v>
      </c>
      <c r="AL179" s="12">
        <v>101.40398683259468</v>
      </c>
      <c r="AM179" s="12">
        <v>102.04024110035668</v>
      </c>
      <c r="AN179" s="12">
        <v>102.44312608404478</v>
      </c>
    </row>
    <row r="180" spans="1:40">
      <c r="A180" s="1" t="s">
        <v>524</v>
      </c>
      <c r="B180" s="1" t="s">
        <v>548</v>
      </c>
      <c r="D180" s="1" t="s">
        <v>645</v>
      </c>
      <c r="F180" s="1">
        <v>179</v>
      </c>
      <c r="G180" s="1" t="s">
        <v>836</v>
      </c>
      <c r="H180" s="1" t="str">
        <f t="shared" si="3"/>
        <v>179종합</v>
      </c>
      <c r="I180" s="12">
        <v>83.612589589309977</v>
      </c>
      <c r="J180" s="12">
        <v>84.955410044256482</v>
      </c>
      <c r="K180" s="12">
        <v>86.692953876302155</v>
      </c>
      <c r="L180" s="12">
        <v>88.492139549313336</v>
      </c>
      <c r="M180" s="12">
        <v>89.375081968473097</v>
      </c>
      <c r="N180" s="12">
        <v>89.693669410152125</v>
      </c>
      <c r="O180" s="12">
        <v>90.119812851978011</v>
      </c>
      <c r="P180" s="12">
        <v>90.924292851866454</v>
      </c>
      <c r="Q180" s="12">
        <v>91.495227102817708</v>
      </c>
      <c r="R180" s="12">
        <v>92.310623490466668</v>
      </c>
      <c r="S180" s="12">
        <v>94.135037940496318</v>
      </c>
      <c r="T180" s="12">
        <v>94.951976436101276</v>
      </c>
      <c r="U180" s="12">
        <v>96.104782463547593</v>
      </c>
      <c r="V180" s="12">
        <v>96.895594324188991</v>
      </c>
      <c r="W180" s="12">
        <v>97.324939290719513</v>
      </c>
      <c r="X180" s="12">
        <v>97.520072216746257</v>
      </c>
      <c r="Y180" s="12">
        <v>97.886491429118919</v>
      </c>
      <c r="Z180" s="12">
        <v>98.176352956277498</v>
      </c>
      <c r="AA180" s="12">
        <v>98.260451551915423</v>
      </c>
      <c r="AB180" s="12">
        <v>98.003275017574779</v>
      </c>
      <c r="AC180" s="12">
        <v>98.701082799887814</v>
      </c>
      <c r="AD180" s="12">
        <v>99.231767583334843</v>
      </c>
      <c r="AE180" s="12">
        <v>100</v>
      </c>
      <c r="AF180" s="12">
        <v>100.57835022247119</v>
      </c>
      <c r="AG180" s="12">
        <v>101.5750079360518</v>
      </c>
      <c r="AH180" s="12">
        <v>102.01726802856952</v>
      </c>
      <c r="AI180" s="12">
        <v>102.65074897852946</v>
      </c>
      <c r="AJ180" s="12">
        <v>104.30529802827797</v>
      </c>
      <c r="AK180" s="12">
        <v>105.47584657081417</v>
      </c>
      <c r="AL180" s="12">
        <v>106.85966119374267</v>
      </c>
      <c r="AM180" s="12">
        <v>108.6911138430516</v>
      </c>
      <c r="AN180" s="12">
        <v>109.90529263631667</v>
      </c>
    </row>
    <row r="181" spans="1:40">
      <c r="A181" s="1" t="s">
        <v>524</v>
      </c>
      <c r="B181" s="1" t="s">
        <v>548</v>
      </c>
      <c r="D181" s="1" t="s">
        <v>651</v>
      </c>
      <c r="F181" s="1">
        <v>180</v>
      </c>
      <c r="G181" s="1" t="s">
        <v>836</v>
      </c>
      <c r="H181" s="1" t="str">
        <f t="shared" si="3"/>
        <v>180종합</v>
      </c>
      <c r="I181" s="12">
        <v>84.963046327108074</v>
      </c>
      <c r="J181" s="12">
        <v>86.100288814838393</v>
      </c>
      <c r="K181" s="12">
        <v>87.055852474795486</v>
      </c>
      <c r="L181" s="12">
        <v>87.924898296268623</v>
      </c>
      <c r="M181" s="12">
        <v>88.324826427964126</v>
      </c>
      <c r="N181" s="12">
        <v>88.887946716312399</v>
      </c>
      <c r="O181" s="12">
        <v>89.931289929195614</v>
      </c>
      <c r="P181" s="12">
        <v>91.153159202655132</v>
      </c>
      <c r="Q181" s="12">
        <v>92.303919291492733</v>
      </c>
      <c r="R181" s="12">
        <v>93.046351128437294</v>
      </c>
      <c r="S181" s="12">
        <v>94.874652165327547</v>
      </c>
      <c r="T181" s="12">
        <v>95.82618574729905</v>
      </c>
      <c r="U181" s="12">
        <v>97.969293335327805</v>
      </c>
      <c r="V181" s="12">
        <v>98.534383968965841</v>
      </c>
      <c r="W181" s="12">
        <v>98.87978041612044</v>
      </c>
      <c r="X181" s="12">
        <v>99.005157361037377</v>
      </c>
      <c r="Y181" s="12">
        <v>98.946244880005608</v>
      </c>
      <c r="Z181" s="12">
        <v>99.034790228164695</v>
      </c>
      <c r="AA181" s="12">
        <v>98.969642457353643</v>
      </c>
      <c r="AB181" s="12">
        <v>99.076534770278258</v>
      </c>
      <c r="AC181" s="12">
        <v>99.706153699567835</v>
      </c>
      <c r="AD181" s="12">
        <v>99.785840312297069</v>
      </c>
      <c r="AE181" s="12">
        <v>100</v>
      </c>
      <c r="AF181" s="12">
        <v>100.75637076008792</v>
      </c>
      <c r="AG181" s="12">
        <v>101.33079826650561</v>
      </c>
      <c r="AH181" s="12">
        <v>101.50849821972854</v>
      </c>
      <c r="AI181" s="12">
        <v>101.951765411964</v>
      </c>
      <c r="AJ181" s="12">
        <v>103.9263184083897</v>
      </c>
      <c r="AK181" s="12">
        <v>105.28939426008672</v>
      </c>
      <c r="AL181" s="12">
        <v>106.28341964922802</v>
      </c>
      <c r="AM181" s="12">
        <v>107.30493457008647</v>
      </c>
      <c r="AN181" s="12">
        <v>108.22453350783081</v>
      </c>
    </row>
    <row r="182" spans="1:40">
      <c r="A182" s="1" t="s">
        <v>524</v>
      </c>
      <c r="B182" s="1" t="s">
        <v>548</v>
      </c>
      <c r="D182" s="1" t="s">
        <v>652</v>
      </c>
      <c r="F182" s="1">
        <v>181</v>
      </c>
      <c r="G182" s="1" t="s">
        <v>836</v>
      </c>
      <c r="H182" s="1" t="str">
        <f t="shared" si="3"/>
        <v>181종합</v>
      </c>
      <c r="I182" s="12">
        <v>79.589195242993924</v>
      </c>
      <c r="J182" s="12">
        <v>81.179119481070146</v>
      </c>
      <c r="K182" s="12">
        <v>82.892729142269843</v>
      </c>
      <c r="L182" s="12">
        <v>84.799493501762043</v>
      </c>
      <c r="M182" s="12">
        <v>85.043197653249095</v>
      </c>
      <c r="N182" s="12">
        <v>86.411940919308151</v>
      </c>
      <c r="O182" s="12">
        <v>87.002494631829364</v>
      </c>
      <c r="P182" s="12">
        <v>87.873274439650714</v>
      </c>
      <c r="Q182" s="12">
        <v>89.74832908012101</v>
      </c>
      <c r="R182" s="12">
        <v>90.689998938775545</v>
      </c>
      <c r="S182" s="12">
        <v>91.784989809958049</v>
      </c>
      <c r="T182" s="12">
        <v>92.343059921040123</v>
      </c>
      <c r="U182" s="12">
        <v>94.521628618476015</v>
      </c>
      <c r="V182" s="12">
        <v>95.045687788850771</v>
      </c>
      <c r="W182" s="12">
        <v>95.832102480436973</v>
      </c>
      <c r="X182" s="12">
        <v>96.90595182272196</v>
      </c>
      <c r="Y182" s="12">
        <v>97.284025625590303</v>
      </c>
      <c r="Z182" s="12">
        <v>97.424955275230445</v>
      </c>
      <c r="AA182" s="12">
        <v>97.871368977616243</v>
      </c>
      <c r="AB182" s="12">
        <v>98.690050568173476</v>
      </c>
      <c r="AC182" s="12">
        <v>98.933294316791986</v>
      </c>
      <c r="AD182" s="12">
        <v>99.31959034188003</v>
      </c>
      <c r="AE182" s="12">
        <v>100</v>
      </c>
      <c r="AF182" s="12">
        <v>100.92793235085209</v>
      </c>
      <c r="AG182" s="12">
        <v>101.80681969522887</v>
      </c>
      <c r="AH182" s="12">
        <v>102.424600907981</v>
      </c>
      <c r="AI182" s="12">
        <v>102.60716531510748</v>
      </c>
      <c r="AJ182" s="12">
        <v>103.42387537726448</v>
      </c>
      <c r="AK182" s="12">
        <v>104.62546593604634</v>
      </c>
      <c r="AL182" s="12">
        <v>105.91099361593066</v>
      </c>
      <c r="AM182" s="12">
        <v>107.80434744615704</v>
      </c>
      <c r="AN182" s="12">
        <v>108.69827364727922</v>
      </c>
    </row>
    <row r="183" spans="1:40">
      <c r="A183" s="1" t="s">
        <v>524</v>
      </c>
      <c r="B183" s="1" t="s">
        <v>548</v>
      </c>
      <c r="D183" s="1" t="s">
        <v>653</v>
      </c>
      <c r="F183" s="1">
        <v>182</v>
      </c>
      <c r="G183" s="1" t="s">
        <v>836</v>
      </c>
      <c r="H183" s="1" t="str">
        <f t="shared" si="3"/>
        <v>182종합</v>
      </c>
      <c r="I183" s="12">
        <v>81.407001808336915</v>
      </c>
      <c r="J183" s="12">
        <v>82.169357346997458</v>
      </c>
      <c r="K183" s="12">
        <v>83.29193180768435</v>
      </c>
      <c r="L183" s="12">
        <v>84.36509562656326</v>
      </c>
      <c r="M183" s="12">
        <v>84.816144557800499</v>
      </c>
      <c r="N183" s="12">
        <v>85.495100100805729</v>
      </c>
      <c r="O183" s="12">
        <v>86.223847140399997</v>
      </c>
      <c r="P183" s="12">
        <v>87.158402987272396</v>
      </c>
      <c r="Q183" s="12">
        <v>88.059698179810766</v>
      </c>
      <c r="R183" s="12">
        <v>89.439336676407038</v>
      </c>
      <c r="S183" s="12">
        <v>90.687712742030627</v>
      </c>
      <c r="T183" s="12">
        <v>91.562024513287682</v>
      </c>
      <c r="U183" s="12">
        <v>92.451675938325522</v>
      </c>
      <c r="V183" s="12">
        <v>93.110666943978046</v>
      </c>
      <c r="W183" s="12">
        <v>93.778697261307428</v>
      </c>
      <c r="X183" s="12">
        <v>95.058636421646185</v>
      </c>
      <c r="Y183" s="12">
        <v>97.162014034549898</v>
      </c>
      <c r="Z183" s="12">
        <v>97.604424954576459</v>
      </c>
      <c r="AA183" s="12">
        <v>97.672321175369532</v>
      </c>
      <c r="AB183" s="12">
        <v>98.357129089617615</v>
      </c>
      <c r="AC183" s="12">
        <v>98.961162374376954</v>
      </c>
      <c r="AD183" s="12">
        <v>99.34093040232483</v>
      </c>
      <c r="AE183" s="12">
        <v>100</v>
      </c>
      <c r="AF183" s="12">
        <v>100.70376150690726</v>
      </c>
      <c r="AG183" s="12">
        <v>101.41248981242779</v>
      </c>
      <c r="AH183" s="12">
        <v>101.84239884498805</v>
      </c>
      <c r="AI183" s="12">
        <v>102.43242509473698</v>
      </c>
      <c r="AJ183" s="12">
        <v>103.81102373280345</v>
      </c>
      <c r="AK183" s="12">
        <v>105.17414683677259</v>
      </c>
      <c r="AL183" s="12">
        <v>106.01494118304204</v>
      </c>
      <c r="AM183" s="12">
        <v>106.70844725059345</v>
      </c>
      <c r="AN183" s="12">
        <v>107.29828580034777</v>
      </c>
    </row>
    <row r="184" spans="1:40">
      <c r="A184" s="1" t="s">
        <v>524</v>
      </c>
      <c r="B184" s="1" t="s">
        <v>549</v>
      </c>
      <c r="F184" s="1">
        <v>183</v>
      </c>
      <c r="G184" s="1" t="s">
        <v>836</v>
      </c>
      <c r="H184" s="1" t="str">
        <f t="shared" si="3"/>
        <v>183종합</v>
      </c>
      <c r="I184" s="12">
        <v>85.449596962449064</v>
      </c>
      <c r="J184" s="12">
        <v>86.592516155326848</v>
      </c>
      <c r="K184" s="12">
        <v>88.09479630600147</v>
      </c>
      <c r="L184" s="12">
        <v>89.959619892527343</v>
      </c>
      <c r="M184" s="12">
        <v>90.253733139492624</v>
      </c>
      <c r="N184" s="12">
        <v>91.069301645947206</v>
      </c>
      <c r="O184" s="12">
        <v>91.640528049801773</v>
      </c>
      <c r="P184" s="12">
        <v>92.252329880540742</v>
      </c>
      <c r="Q184" s="12">
        <v>93.207583094716952</v>
      </c>
      <c r="R184" s="12">
        <v>94.018321663066658</v>
      </c>
      <c r="S184" s="12">
        <v>95.503009045865113</v>
      </c>
      <c r="T184" s="12">
        <v>96.219461241535242</v>
      </c>
      <c r="U184" s="12">
        <v>96.896344746411643</v>
      </c>
      <c r="V184" s="12">
        <v>97.72457573693805</v>
      </c>
      <c r="W184" s="12">
        <v>98.511896310522374</v>
      </c>
      <c r="X184" s="12">
        <v>99.225635875568457</v>
      </c>
      <c r="Y184" s="12">
        <v>99.863177155229906</v>
      </c>
      <c r="Z184" s="12">
        <v>100.29313631020986</v>
      </c>
      <c r="AA184" s="12">
        <v>99.913299694016104</v>
      </c>
      <c r="AB184" s="12">
        <v>99.65344915749948</v>
      </c>
      <c r="AC184" s="12">
        <v>99.553035588021373</v>
      </c>
      <c r="AD184" s="12">
        <v>99.568353971804143</v>
      </c>
      <c r="AE184" s="12">
        <v>100</v>
      </c>
      <c r="AF184" s="12">
        <v>100.21816319352294</v>
      </c>
      <c r="AG184" s="12">
        <v>100.30333075140024</v>
      </c>
      <c r="AH184" s="12">
        <v>100.37362784506804</v>
      </c>
      <c r="AI184" s="12">
        <v>100.5922276841912</v>
      </c>
      <c r="AJ184" s="12">
        <v>100.97848603155582</v>
      </c>
      <c r="AK184" s="12">
        <v>101.11921674789085</v>
      </c>
      <c r="AL184" s="12">
        <v>101.34427246040221</v>
      </c>
      <c r="AM184" s="12">
        <v>101.55044485091287</v>
      </c>
      <c r="AN184" s="12">
        <v>101.64600790025644</v>
      </c>
    </row>
    <row r="185" spans="1:40">
      <c r="A185" s="1" t="s">
        <v>524</v>
      </c>
      <c r="B185" s="1" t="s">
        <v>549</v>
      </c>
      <c r="D185" s="1" t="s">
        <v>559</v>
      </c>
      <c r="F185" s="1">
        <v>184</v>
      </c>
      <c r="G185" s="1" t="s">
        <v>836</v>
      </c>
      <c r="H185" s="1" t="str">
        <f t="shared" si="3"/>
        <v>184종합</v>
      </c>
      <c r="I185" s="12">
        <v>88.347127503052519</v>
      </c>
      <c r="J185" s="12">
        <v>89.643222511775349</v>
      </c>
      <c r="K185" s="12">
        <v>90.386492841622641</v>
      </c>
      <c r="L185" s="12">
        <v>91.128576717207778</v>
      </c>
      <c r="M185" s="12">
        <v>90.814909243118564</v>
      </c>
      <c r="N185" s="12">
        <v>91.642896424471488</v>
      </c>
      <c r="O185" s="12">
        <v>91.289436750432628</v>
      </c>
      <c r="P185" s="12">
        <v>91.798537028847605</v>
      </c>
      <c r="Q185" s="12">
        <v>93.100990061635983</v>
      </c>
      <c r="R185" s="12">
        <v>93.752700868744526</v>
      </c>
      <c r="S185" s="12">
        <v>95.241469408464283</v>
      </c>
      <c r="T185" s="12">
        <v>95.860064167373594</v>
      </c>
      <c r="U185" s="12">
        <v>96.739452906167713</v>
      </c>
      <c r="V185" s="12">
        <v>97.320867473572136</v>
      </c>
      <c r="W185" s="12">
        <v>97.859710584379286</v>
      </c>
      <c r="X185" s="12">
        <v>98.295236891984985</v>
      </c>
      <c r="Y185" s="12">
        <v>98.935129883513753</v>
      </c>
      <c r="Z185" s="12">
        <v>99.357468854518061</v>
      </c>
      <c r="AA185" s="12">
        <v>99.851740598473285</v>
      </c>
      <c r="AB185" s="12">
        <v>99.702672159570781</v>
      </c>
      <c r="AC185" s="12">
        <v>99.472589255868769</v>
      </c>
      <c r="AD185" s="12">
        <v>99.719928564703224</v>
      </c>
      <c r="AE185" s="12">
        <v>100</v>
      </c>
      <c r="AF185" s="12">
        <v>100.0976710861131</v>
      </c>
      <c r="AG185" s="12">
        <v>100.15814213905207</v>
      </c>
      <c r="AH185" s="12">
        <v>100.20740927370737</v>
      </c>
      <c r="AI185" s="12">
        <v>100.42850188701753</v>
      </c>
      <c r="AJ185" s="12">
        <v>100.9728404715748</v>
      </c>
      <c r="AK185" s="12">
        <v>101.1376059109912</v>
      </c>
      <c r="AL185" s="12">
        <v>101.36712906702563</v>
      </c>
      <c r="AM185" s="12">
        <v>101.5802593303261</v>
      </c>
      <c r="AN185" s="12">
        <v>101.71803959394951</v>
      </c>
    </row>
    <row r="186" spans="1:40">
      <c r="A186" s="1" t="s">
        <v>524</v>
      </c>
      <c r="B186" s="1" t="s">
        <v>549</v>
      </c>
      <c r="D186" s="1" t="s">
        <v>631</v>
      </c>
      <c r="F186" s="1">
        <v>185</v>
      </c>
      <c r="G186" s="1" t="s">
        <v>836</v>
      </c>
      <c r="H186" s="1" t="str">
        <f t="shared" si="3"/>
        <v>185종합</v>
      </c>
      <c r="I186" s="12">
        <v>85.495469439179786</v>
      </c>
      <c r="J186" s="12">
        <v>87.487234635439478</v>
      </c>
      <c r="K186" s="12">
        <v>90.104702632337947</v>
      </c>
      <c r="L186" s="12">
        <v>92.602697301574423</v>
      </c>
      <c r="M186" s="12">
        <v>93.261061751129859</v>
      </c>
      <c r="N186" s="12">
        <v>94.194536754083643</v>
      </c>
      <c r="O186" s="12">
        <v>95.378914983789898</v>
      </c>
      <c r="P186" s="12">
        <v>96.268103335540914</v>
      </c>
      <c r="Q186" s="12">
        <v>97.116387599387949</v>
      </c>
      <c r="R186" s="12">
        <v>97.932140570121973</v>
      </c>
      <c r="S186" s="12">
        <v>98.883185259721245</v>
      </c>
      <c r="T186" s="12">
        <v>99.477613910310623</v>
      </c>
      <c r="U186" s="12">
        <v>100.07027805144382</v>
      </c>
      <c r="V186" s="12">
        <v>100.20996832487013</v>
      </c>
      <c r="W186" s="12">
        <v>100.6208766236381</v>
      </c>
      <c r="X186" s="12">
        <v>101.30471493609507</v>
      </c>
      <c r="Y186" s="12">
        <v>101.78101838092738</v>
      </c>
      <c r="Z186" s="12">
        <v>101.59868342036387</v>
      </c>
      <c r="AA186" s="12">
        <v>100.36373802992554</v>
      </c>
      <c r="AB186" s="12">
        <v>99.99454600650111</v>
      </c>
      <c r="AC186" s="12">
        <v>99.770923400566616</v>
      </c>
      <c r="AD186" s="12">
        <v>99.545743093357387</v>
      </c>
      <c r="AE186" s="12">
        <v>100</v>
      </c>
      <c r="AF186" s="12">
        <v>100.45122128565703</v>
      </c>
      <c r="AG186" s="12">
        <v>100.57649100317299</v>
      </c>
      <c r="AH186" s="12">
        <v>100.64977057015716</v>
      </c>
      <c r="AI186" s="12">
        <v>100.84191737727031</v>
      </c>
      <c r="AJ186" s="12">
        <v>101.26433138525344</v>
      </c>
      <c r="AK186" s="12">
        <v>101.5443271410942</v>
      </c>
      <c r="AL186" s="12">
        <v>101.81606632232713</v>
      </c>
      <c r="AM186" s="12">
        <v>101.98619365237995</v>
      </c>
      <c r="AN186" s="12">
        <v>102.05462021751097</v>
      </c>
    </row>
    <row r="187" spans="1:40">
      <c r="A187" s="1" t="s">
        <v>524</v>
      </c>
      <c r="B187" s="1" t="s">
        <v>549</v>
      </c>
      <c r="D187" s="1" t="s">
        <v>630</v>
      </c>
      <c r="F187" s="1">
        <v>186</v>
      </c>
      <c r="G187" s="1" t="s">
        <v>836</v>
      </c>
      <c r="H187" s="1" t="str">
        <f t="shared" si="3"/>
        <v>186종합</v>
      </c>
      <c r="I187" s="12">
        <v>79.539388742257216</v>
      </c>
      <c r="J187" s="12">
        <v>79.897365969741699</v>
      </c>
      <c r="K187" s="12">
        <v>80.999644069327971</v>
      </c>
      <c r="L187" s="12">
        <v>83.384548565280369</v>
      </c>
      <c r="M187" s="12">
        <v>83.569034517678105</v>
      </c>
      <c r="N187" s="12">
        <v>83.719383621557157</v>
      </c>
      <c r="O187" s="12">
        <v>83.645183441265573</v>
      </c>
      <c r="P187" s="12">
        <v>83.718513063683517</v>
      </c>
      <c r="Q187" s="12">
        <v>84.08336729029962</v>
      </c>
      <c r="R187" s="12">
        <v>84.408773483455263</v>
      </c>
      <c r="S187" s="12">
        <v>85.390173123827225</v>
      </c>
      <c r="T187" s="12">
        <v>86.202824232526353</v>
      </c>
      <c r="U187" s="12">
        <v>87.768851506109058</v>
      </c>
      <c r="V187" s="12">
        <v>91.631316898370102</v>
      </c>
      <c r="W187" s="12">
        <v>94.602872993250784</v>
      </c>
      <c r="X187" s="12">
        <v>97.326180571506342</v>
      </c>
      <c r="Y187" s="12">
        <v>99.39736292231396</v>
      </c>
      <c r="Z187" s="12">
        <v>102.13806787657974</v>
      </c>
      <c r="AA187" s="12">
        <v>100.68203750995947</v>
      </c>
      <c r="AB187" s="12">
        <v>99.707621427117587</v>
      </c>
      <c r="AC187" s="12">
        <v>99.472342058877331</v>
      </c>
      <c r="AD187" s="12">
        <v>99.334376299980207</v>
      </c>
      <c r="AE187" s="12">
        <v>100</v>
      </c>
      <c r="AF187" s="12">
        <v>99.957199243981577</v>
      </c>
      <c r="AG187" s="12">
        <v>99.774067889874374</v>
      </c>
      <c r="AH187" s="12">
        <v>99.752052331593305</v>
      </c>
      <c r="AI187" s="12">
        <v>99.991201442112953</v>
      </c>
      <c r="AJ187" s="12">
        <v>100.0613586587303</v>
      </c>
      <c r="AK187" s="12">
        <v>100.0136637693404</v>
      </c>
      <c r="AL187" s="12">
        <v>100.17067474075496</v>
      </c>
      <c r="AM187" s="12">
        <v>100.30886379323698</v>
      </c>
      <c r="AN187" s="12">
        <v>100.14927436709688</v>
      </c>
    </row>
    <row r="188" spans="1:40">
      <c r="A188" s="1" t="s">
        <v>524</v>
      </c>
      <c r="B188" s="1" t="s">
        <v>549</v>
      </c>
      <c r="D188" s="1" t="s">
        <v>645</v>
      </c>
      <c r="F188" s="1">
        <v>187</v>
      </c>
      <c r="G188" s="1" t="s">
        <v>836</v>
      </c>
      <c r="H188" s="1" t="str">
        <f t="shared" si="3"/>
        <v>187종합</v>
      </c>
      <c r="I188" s="12">
        <v>81.901081407610278</v>
      </c>
      <c r="J188" s="12">
        <v>82.027209847306906</v>
      </c>
      <c r="K188" s="12">
        <v>83.219005758773221</v>
      </c>
      <c r="L188" s="12">
        <v>85.063317075572158</v>
      </c>
      <c r="M188" s="12">
        <v>85.121429106711574</v>
      </c>
      <c r="N188" s="12">
        <v>86.00265345212739</v>
      </c>
      <c r="O188" s="12">
        <v>86.554581480281612</v>
      </c>
      <c r="P188" s="12">
        <v>87.356091153182845</v>
      </c>
      <c r="Q188" s="12">
        <v>88.830252365416399</v>
      </c>
      <c r="R188" s="12">
        <v>90.588264885254375</v>
      </c>
      <c r="S188" s="12">
        <v>94.354487129818835</v>
      </c>
      <c r="T188" s="12">
        <v>95.928902603738621</v>
      </c>
      <c r="U188" s="12">
        <v>96.009950449640414</v>
      </c>
      <c r="V188" s="12">
        <v>97.402720471347465</v>
      </c>
      <c r="W188" s="12">
        <v>98.932471560544357</v>
      </c>
      <c r="X188" s="12">
        <v>98.932471560544357</v>
      </c>
      <c r="Y188" s="12">
        <v>99.554616680133776</v>
      </c>
      <c r="Z188" s="12">
        <v>99.598873954828761</v>
      </c>
      <c r="AA188" s="12">
        <v>99.112664074553763</v>
      </c>
      <c r="AB188" s="12">
        <v>98.975916141998567</v>
      </c>
      <c r="AC188" s="12">
        <v>98.975916141998567</v>
      </c>
      <c r="AD188" s="12">
        <v>99.274669849607704</v>
      </c>
      <c r="AE188" s="12">
        <v>100</v>
      </c>
      <c r="AF188" s="12">
        <v>100.3167308533329</v>
      </c>
      <c r="AG188" s="12">
        <v>100.58695389469321</v>
      </c>
      <c r="AH188" s="12">
        <v>100.63667141970949</v>
      </c>
      <c r="AI188" s="12">
        <v>100.88086425019706</v>
      </c>
      <c r="AJ188" s="12">
        <v>101.36677484898351</v>
      </c>
      <c r="AK188" s="12">
        <v>101.54069455219118</v>
      </c>
      <c r="AL188" s="12">
        <v>101.69671978868895</v>
      </c>
      <c r="AM188" s="12">
        <v>101.85756635552639</v>
      </c>
      <c r="AN188" s="12">
        <v>102.03713540583439</v>
      </c>
    </row>
    <row r="189" spans="1:40">
      <c r="A189" s="1" t="s">
        <v>524</v>
      </c>
      <c r="B189" s="1" t="s">
        <v>549</v>
      </c>
      <c r="D189" s="1" t="s">
        <v>654</v>
      </c>
      <c r="F189" s="1">
        <v>188</v>
      </c>
      <c r="G189" s="1" t="s">
        <v>836</v>
      </c>
      <c r="H189" s="1" t="str">
        <f t="shared" si="3"/>
        <v>188종합</v>
      </c>
      <c r="I189" s="12">
        <v>87.020774270170222</v>
      </c>
      <c r="J189" s="12">
        <v>88.107096965035623</v>
      </c>
      <c r="K189" s="12">
        <v>89.123979468878986</v>
      </c>
      <c r="L189" s="12">
        <v>90.532757726071722</v>
      </c>
      <c r="M189" s="12">
        <v>91.196925791537595</v>
      </c>
      <c r="N189" s="12">
        <v>92.418437057682482</v>
      </c>
      <c r="O189" s="12">
        <v>93.708352096858604</v>
      </c>
      <c r="P189" s="12">
        <v>94.367680345470191</v>
      </c>
      <c r="Q189" s="12">
        <v>95.271678843172921</v>
      </c>
      <c r="R189" s="12">
        <v>95.980545876581701</v>
      </c>
      <c r="S189" s="12">
        <v>97.026356083481957</v>
      </c>
      <c r="T189" s="12">
        <v>97.245104104818239</v>
      </c>
      <c r="U189" s="12">
        <v>97.47423813220594</v>
      </c>
      <c r="V189" s="12">
        <v>97.613856115955713</v>
      </c>
      <c r="W189" s="12">
        <v>97.644876286334167</v>
      </c>
      <c r="X189" s="12">
        <v>98.061574512019902</v>
      </c>
      <c r="Y189" s="12">
        <v>98.238531810676079</v>
      </c>
      <c r="Z189" s="12">
        <v>98.695372231581871</v>
      </c>
      <c r="AA189" s="12">
        <v>99.363180258631374</v>
      </c>
      <c r="AB189" s="12">
        <v>99.445200376013403</v>
      </c>
      <c r="AC189" s="12">
        <v>99.667172263654209</v>
      </c>
      <c r="AD189" s="12">
        <v>99.744257153126085</v>
      </c>
      <c r="AE189" s="12">
        <v>100</v>
      </c>
      <c r="AF189" s="12">
        <v>100.04932980565057</v>
      </c>
      <c r="AG189" s="12">
        <v>100.12504044064701</v>
      </c>
      <c r="AH189" s="12">
        <v>100.27191081544969</v>
      </c>
      <c r="AI189" s="12">
        <v>100.5026232055632</v>
      </c>
      <c r="AJ189" s="12">
        <v>100.78949396486507</v>
      </c>
      <c r="AK189" s="12">
        <v>100.77249019004167</v>
      </c>
      <c r="AL189" s="12">
        <v>100.99924576172424</v>
      </c>
      <c r="AM189" s="12">
        <v>101.31774965200566</v>
      </c>
      <c r="AN189" s="12">
        <v>101.49979850540606</v>
      </c>
    </row>
    <row r="190" spans="1:40">
      <c r="A190" s="1" t="s">
        <v>655</v>
      </c>
      <c r="F190" s="1">
        <v>189</v>
      </c>
      <c r="G190" s="1" t="s">
        <v>836</v>
      </c>
      <c r="H190" s="1" t="str">
        <f t="shared" si="3"/>
        <v>189종합</v>
      </c>
      <c r="I190" s="12">
        <v>88.958970974686125</v>
      </c>
      <c r="J190" s="12">
        <v>90.15999168731787</v>
      </c>
      <c r="K190" s="12">
        <v>91.520321187141249</v>
      </c>
      <c r="L190" s="12">
        <v>93.343397957431421</v>
      </c>
      <c r="M190" s="12">
        <v>93.62750378306805</v>
      </c>
      <c r="N190" s="12">
        <v>94.323183030981127</v>
      </c>
      <c r="O190" s="12">
        <v>94.998898151482493</v>
      </c>
      <c r="P190" s="12">
        <v>95.720849730527164</v>
      </c>
      <c r="Q190" s="12">
        <v>96.705288159197991</v>
      </c>
      <c r="R190" s="12">
        <v>97.422567653052397</v>
      </c>
      <c r="S190" s="12">
        <v>98.172687963208304</v>
      </c>
      <c r="T190" s="12">
        <v>98.372510319829203</v>
      </c>
      <c r="U190" s="12">
        <v>98.821512569747156</v>
      </c>
      <c r="V190" s="12">
        <v>98.842567785222471</v>
      </c>
      <c r="W190" s="12">
        <v>99.096721682396165</v>
      </c>
      <c r="X190" s="12">
        <v>99.298127615229532</v>
      </c>
      <c r="Y190" s="12">
        <v>99.501063609507739</v>
      </c>
      <c r="Z190" s="12">
        <v>99.517379405756202</v>
      </c>
      <c r="AA190" s="12">
        <v>99.41930336980063</v>
      </c>
      <c r="AB190" s="12">
        <v>99.327645971537137</v>
      </c>
      <c r="AC190" s="12">
        <v>99.49020759623491</v>
      </c>
      <c r="AD190" s="12">
        <v>99.729759683376599</v>
      </c>
      <c r="AE190" s="12">
        <v>100</v>
      </c>
      <c r="AF190" s="12">
        <v>100.22948071838356</v>
      </c>
      <c r="AG190" s="12">
        <v>100.41682678159233</v>
      </c>
      <c r="AH190" s="12">
        <v>100.6007051572046</v>
      </c>
      <c r="AI190" s="12">
        <v>100.92710341962898</v>
      </c>
      <c r="AJ190" s="12">
        <v>101.51560107573691</v>
      </c>
      <c r="AK190" s="12">
        <v>101.8748419621827</v>
      </c>
      <c r="AL190" s="12">
        <v>102.21009043981888</v>
      </c>
      <c r="AM190" s="12">
        <v>102.57437386251706</v>
      </c>
      <c r="AN190" s="12">
        <v>102.91933816680199</v>
      </c>
    </row>
    <row r="191" spans="1:40">
      <c r="A191" s="1" t="s">
        <v>911</v>
      </c>
      <c r="B191" s="1" t="s">
        <v>910</v>
      </c>
      <c r="F191" s="1">
        <v>190</v>
      </c>
      <c r="G191" s="1" t="s">
        <v>836</v>
      </c>
      <c r="H191" s="1" t="str">
        <f t="shared" si="3"/>
        <v>190종합</v>
      </c>
      <c r="AE191" s="12">
        <v>100</v>
      </c>
      <c r="AF191" s="12">
        <v>101.06495945721841</v>
      </c>
      <c r="AG191" s="12">
        <v>102.41520410435628</v>
      </c>
      <c r="AH191" s="12">
        <v>103.95849848843758</v>
      </c>
      <c r="AI191" s="12">
        <v>105.27407584936374</v>
      </c>
      <c r="AJ191" s="12">
        <v>106.42887228194155</v>
      </c>
      <c r="AK191" s="12">
        <v>107.50096213278451</v>
      </c>
      <c r="AL191" s="12">
        <v>108.19639160884698</v>
      </c>
      <c r="AM191" s="12">
        <v>108.84570453797528</v>
      </c>
      <c r="AN191" s="12">
        <v>109.56369641995205</v>
      </c>
    </row>
    <row r="192" spans="1:40">
      <c r="A192" s="1" t="s">
        <v>853</v>
      </c>
      <c r="F192" s="1">
        <v>191</v>
      </c>
      <c r="G192" s="1" t="s">
        <v>836</v>
      </c>
      <c r="H192" s="1" t="str">
        <f t="shared" si="3"/>
        <v>191종합</v>
      </c>
      <c r="I192" s="12">
        <v>87.540504757711489</v>
      </c>
      <c r="J192" s="12">
        <v>88.586045289775001</v>
      </c>
      <c r="K192" s="12">
        <v>89.979880127037021</v>
      </c>
      <c r="L192" s="12">
        <v>91.811896670241467</v>
      </c>
      <c r="M192" s="12">
        <v>92.16172287520034</v>
      </c>
      <c r="N192" s="12">
        <v>92.788385743141674</v>
      </c>
      <c r="O192" s="12">
        <v>93.53560312004538</v>
      </c>
      <c r="P192" s="12">
        <v>94.436337118562236</v>
      </c>
      <c r="Q192" s="12">
        <v>95.513794677258716</v>
      </c>
      <c r="R192" s="12">
        <v>96.370360055207087</v>
      </c>
      <c r="S192" s="12">
        <v>97.231010700305006</v>
      </c>
      <c r="T192" s="12">
        <v>97.675693418297129</v>
      </c>
      <c r="U192" s="12">
        <v>98.442965763554483</v>
      </c>
      <c r="V192" s="12">
        <v>98.637182220457632</v>
      </c>
      <c r="W192" s="12">
        <v>98.740082164366285</v>
      </c>
      <c r="X192" s="12">
        <v>98.980256495883083</v>
      </c>
      <c r="Y192" s="12">
        <v>99.183595727925763</v>
      </c>
      <c r="Z192" s="12">
        <v>99.309309747613113</v>
      </c>
      <c r="AA192" s="12">
        <v>99.322767065104074</v>
      </c>
      <c r="AB192" s="12">
        <v>99.450434282369642</v>
      </c>
      <c r="AC192" s="12">
        <v>99.601307618853753</v>
      </c>
      <c r="AD192" s="12">
        <v>99.823607129227113</v>
      </c>
      <c r="AE192" s="12">
        <v>100</v>
      </c>
      <c r="AF192" s="12">
        <v>100.23845637807034</v>
      </c>
      <c r="AG192" s="12">
        <v>100.4239895665894</v>
      </c>
      <c r="AH192" s="12">
        <v>100.59677617617365</v>
      </c>
      <c r="AI192" s="12">
        <v>100.83685425542173</v>
      </c>
      <c r="AJ192" s="12">
        <v>101.18502306389665</v>
      </c>
      <c r="AK192" s="12">
        <v>101.47671325765796</v>
      </c>
      <c r="AL192" s="12">
        <v>101.63616758854204</v>
      </c>
      <c r="AM192" s="12">
        <v>101.77843515766997</v>
      </c>
      <c r="AN192" s="12">
        <v>101.91129423988072</v>
      </c>
    </row>
    <row r="193" spans="1:40">
      <c r="A193" s="1" t="s">
        <v>524</v>
      </c>
      <c r="B193" s="1" t="s">
        <v>550</v>
      </c>
      <c r="F193" s="1">
        <v>192</v>
      </c>
      <c r="G193" s="1" t="s">
        <v>836</v>
      </c>
      <c r="H193" s="1" t="str">
        <f t="shared" si="3"/>
        <v>192종합</v>
      </c>
      <c r="I193" s="12">
        <v>85.176822285520416</v>
      </c>
      <c r="J193" s="12">
        <v>85.88918975553274</v>
      </c>
      <c r="K193" s="12">
        <v>86.9022917547492</v>
      </c>
      <c r="L193" s="12">
        <v>88.466875306519228</v>
      </c>
      <c r="M193" s="12">
        <v>88.474085744474877</v>
      </c>
      <c r="N193" s="12">
        <v>89.352618363434956</v>
      </c>
      <c r="O193" s="12">
        <v>90.709811994890615</v>
      </c>
      <c r="P193" s="12">
        <v>92.957388991363061</v>
      </c>
      <c r="Q193" s="12">
        <v>94.343253285582293</v>
      </c>
      <c r="R193" s="12">
        <v>95.215199310378381</v>
      </c>
      <c r="S193" s="12">
        <v>96.265810683946555</v>
      </c>
      <c r="T193" s="12">
        <v>96.984028601999043</v>
      </c>
      <c r="U193" s="12">
        <v>98.525324021423799</v>
      </c>
      <c r="V193" s="12">
        <v>98.924944535016891</v>
      </c>
      <c r="W193" s="12">
        <v>99.45370312192378</v>
      </c>
      <c r="X193" s="12">
        <v>99.598285751526689</v>
      </c>
      <c r="Y193" s="12">
        <v>99.708736566040187</v>
      </c>
      <c r="Z193" s="12">
        <v>99.740448425366068</v>
      </c>
      <c r="AA193" s="12">
        <v>99.755214661741618</v>
      </c>
      <c r="AB193" s="12">
        <v>99.771501627526987</v>
      </c>
      <c r="AC193" s="12">
        <v>99.845945819699921</v>
      </c>
      <c r="AD193" s="12">
        <v>99.925231982929162</v>
      </c>
      <c r="AE193" s="12">
        <v>100</v>
      </c>
      <c r="AF193" s="12">
        <v>100.20366066203945</v>
      </c>
      <c r="AG193" s="12">
        <v>100.23586993322088</v>
      </c>
      <c r="AH193" s="12">
        <v>100.20978489022718</v>
      </c>
      <c r="AI193" s="12">
        <v>100.36906043172635</v>
      </c>
      <c r="AJ193" s="12">
        <v>100.44339304787651</v>
      </c>
      <c r="AK193" s="12">
        <v>100.6871615351366</v>
      </c>
      <c r="AL193" s="12">
        <v>100.73483465829251</v>
      </c>
      <c r="AM193" s="12">
        <v>100.68457670838629</v>
      </c>
      <c r="AN193" s="12">
        <v>100.73802861959788</v>
      </c>
    </row>
    <row r="194" spans="1:40">
      <c r="A194" s="1" t="s">
        <v>524</v>
      </c>
      <c r="B194" s="1" t="s">
        <v>550</v>
      </c>
      <c r="D194" s="1" t="s">
        <v>656</v>
      </c>
      <c r="F194" s="1">
        <v>193</v>
      </c>
      <c r="G194" s="1" t="s">
        <v>836</v>
      </c>
      <c r="H194" s="1" t="str">
        <f t="shared" si="3"/>
        <v>193종합</v>
      </c>
      <c r="I194" s="12">
        <v>85.018567750413553</v>
      </c>
      <c r="J194" s="12">
        <v>86.352645480009002</v>
      </c>
      <c r="K194" s="12">
        <v>88.027533316123169</v>
      </c>
      <c r="L194" s="12">
        <v>90.514509382043272</v>
      </c>
      <c r="M194" s="12">
        <v>90.294323087035124</v>
      </c>
      <c r="N194" s="12">
        <v>91.476597078025847</v>
      </c>
      <c r="O194" s="12">
        <v>93.045749907333018</v>
      </c>
      <c r="P194" s="12">
        <v>94.509961823290638</v>
      </c>
      <c r="Q194" s="12">
        <v>95.281384105438832</v>
      </c>
      <c r="R194" s="12">
        <v>95.960608301379892</v>
      </c>
      <c r="S194" s="12">
        <v>96.835174633824892</v>
      </c>
      <c r="T194" s="12">
        <v>97.562875328978933</v>
      </c>
      <c r="U194" s="12">
        <v>98.902131098458582</v>
      </c>
      <c r="V194" s="12">
        <v>99.120379794517461</v>
      </c>
      <c r="W194" s="12">
        <v>99.804973807913868</v>
      </c>
      <c r="X194" s="12">
        <v>99.772777705903238</v>
      </c>
      <c r="Y194" s="12">
        <v>99.693602146036241</v>
      </c>
      <c r="Z194" s="12">
        <v>99.693602146036241</v>
      </c>
      <c r="AA194" s="12">
        <v>99.685289306737303</v>
      </c>
      <c r="AB194" s="12">
        <v>99.746874993276705</v>
      </c>
      <c r="AC194" s="12">
        <v>99.775280738879985</v>
      </c>
      <c r="AD194" s="12">
        <v>99.882299650243979</v>
      </c>
      <c r="AE194" s="12">
        <v>100</v>
      </c>
      <c r="AF194" s="12">
        <v>100.23328293768677</v>
      </c>
      <c r="AG194" s="12">
        <v>100.28810604634751</v>
      </c>
      <c r="AH194" s="12">
        <v>100.2749727603061</v>
      </c>
      <c r="AI194" s="12">
        <v>100.64480582573819</v>
      </c>
      <c r="AJ194" s="12">
        <v>100.90674851435755</v>
      </c>
      <c r="AK194" s="12">
        <v>101.13431356434907</v>
      </c>
      <c r="AL194" s="12">
        <v>101.12082262210397</v>
      </c>
      <c r="AM194" s="12">
        <v>100.66981968152746</v>
      </c>
      <c r="AN194" s="12">
        <v>100.51152173310152</v>
      </c>
    </row>
    <row r="195" spans="1:40">
      <c r="A195" s="1" t="s">
        <v>524</v>
      </c>
      <c r="B195" s="1" t="s">
        <v>550</v>
      </c>
      <c r="D195" s="1" t="s">
        <v>657</v>
      </c>
      <c r="F195" s="1">
        <v>194</v>
      </c>
      <c r="G195" s="1" t="s">
        <v>836</v>
      </c>
      <c r="H195" s="1" t="str">
        <f t="shared" ref="H195:H258" si="4">F195&amp;G195</f>
        <v>194종합</v>
      </c>
      <c r="I195" s="12">
        <v>86.106927183354429</v>
      </c>
      <c r="J195" s="12">
        <v>86.26746679881542</v>
      </c>
      <c r="K195" s="12">
        <v>86.675738178564018</v>
      </c>
      <c r="L195" s="12">
        <v>87.659854856188034</v>
      </c>
      <c r="M195" s="12">
        <v>87.077423582126968</v>
      </c>
      <c r="N195" s="12">
        <v>87.860486758998562</v>
      </c>
      <c r="O195" s="12">
        <v>89.102594896055578</v>
      </c>
      <c r="P195" s="12">
        <v>91.023404508768664</v>
      </c>
      <c r="Q195" s="12">
        <v>92.896076268944427</v>
      </c>
      <c r="R195" s="12">
        <v>94.07535096386097</v>
      </c>
      <c r="S195" s="12">
        <v>95.399563730169803</v>
      </c>
      <c r="T195" s="12">
        <v>96.175797791693739</v>
      </c>
      <c r="U195" s="12">
        <v>98.695813449734686</v>
      </c>
      <c r="V195" s="12">
        <v>98.917072808652208</v>
      </c>
      <c r="W195" s="12">
        <v>99.826047240021765</v>
      </c>
      <c r="X195" s="12">
        <v>99.887763311388525</v>
      </c>
      <c r="Y195" s="12">
        <v>99.790142852718432</v>
      </c>
      <c r="Z195" s="12">
        <v>99.764353112850415</v>
      </c>
      <c r="AA195" s="12">
        <v>99.790508840283664</v>
      </c>
      <c r="AB195" s="12">
        <v>99.899096663991045</v>
      </c>
      <c r="AC195" s="12">
        <v>99.868843935723419</v>
      </c>
      <c r="AD195" s="12">
        <v>99.938299579769989</v>
      </c>
      <c r="AE195" s="12">
        <v>100</v>
      </c>
      <c r="AF195" s="12">
        <v>100.39930001521296</v>
      </c>
      <c r="AG195" s="12">
        <v>100.42564111443701</v>
      </c>
      <c r="AH195" s="12">
        <v>100.65818588639021</v>
      </c>
      <c r="AI195" s="12">
        <v>101.04186057101153</v>
      </c>
      <c r="AJ195" s="12">
        <v>101.18124180260359</v>
      </c>
      <c r="AK195" s="12">
        <v>101.53974915721669</v>
      </c>
      <c r="AL195" s="12">
        <v>101.89597122685086</v>
      </c>
      <c r="AM195" s="12">
        <v>102.13140691292561</v>
      </c>
      <c r="AN195" s="12">
        <v>102.31199240586841</v>
      </c>
    </row>
    <row r="196" spans="1:40">
      <c r="A196" s="1" t="s">
        <v>524</v>
      </c>
      <c r="B196" s="1" t="s">
        <v>550</v>
      </c>
      <c r="D196" s="1" t="s">
        <v>658</v>
      </c>
      <c r="F196" s="1">
        <v>195</v>
      </c>
      <c r="G196" s="1" t="s">
        <v>836</v>
      </c>
      <c r="H196" s="1" t="str">
        <f t="shared" si="4"/>
        <v>195종합</v>
      </c>
      <c r="I196" s="12">
        <v>81.745824063382386</v>
      </c>
      <c r="J196" s="12">
        <v>82.474238387554834</v>
      </c>
      <c r="K196" s="12">
        <v>83.570808966336642</v>
      </c>
      <c r="L196" s="12">
        <v>84.559790237501417</v>
      </c>
      <c r="M196" s="12">
        <v>86.751818052329654</v>
      </c>
      <c r="N196" s="12">
        <v>87.168208048045742</v>
      </c>
      <c r="O196" s="12">
        <v>88.330875198643497</v>
      </c>
      <c r="P196" s="12">
        <v>93.363503598345289</v>
      </c>
      <c r="Q196" s="12">
        <v>94.813432816394084</v>
      </c>
      <c r="R196" s="12">
        <v>95.253919925133587</v>
      </c>
      <c r="S196" s="12">
        <v>95.932434927222317</v>
      </c>
      <c r="T196" s="12">
        <v>96.450347219365511</v>
      </c>
      <c r="U196" s="12">
        <v>96.699724542388964</v>
      </c>
      <c r="V196" s="12">
        <v>97.650472577269099</v>
      </c>
      <c r="W196" s="12">
        <v>98.394840193913808</v>
      </c>
      <c r="X196" s="12">
        <v>98.728952092348138</v>
      </c>
      <c r="Y196" s="12">
        <v>99.094874463166178</v>
      </c>
      <c r="Z196" s="12">
        <v>99.172468062134499</v>
      </c>
      <c r="AA196" s="12">
        <v>99.286988514262532</v>
      </c>
      <c r="AB196" s="12">
        <v>99.373270883000274</v>
      </c>
      <c r="AC196" s="12">
        <v>99.581963678126769</v>
      </c>
      <c r="AD196" s="12">
        <v>99.947506852484793</v>
      </c>
      <c r="AE196" s="12">
        <v>100</v>
      </c>
      <c r="AF196" s="12">
        <v>100.05087528390749</v>
      </c>
      <c r="AG196" s="12">
        <v>100.24724455817835</v>
      </c>
      <c r="AH196" s="12">
        <v>100.32828267291738</v>
      </c>
      <c r="AI196" s="12">
        <v>100.43835650717976</v>
      </c>
      <c r="AJ196" s="12">
        <v>100.59652709138656</v>
      </c>
      <c r="AK196" s="12">
        <v>100.64352279947344</v>
      </c>
      <c r="AL196" s="12">
        <v>100.66343601171207</v>
      </c>
      <c r="AM196" s="12">
        <v>100.7198833678427</v>
      </c>
      <c r="AN196" s="12">
        <v>100.84390339699631</v>
      </c>
    </row>
    <row r="197" spans="1:40">
      <c r="A197" s="1" t="s">
        <v>524</v>
      </c>
      <c r="B197" s="1" t="s">
        <v>550</v>
      </c>
      <c r="D197" s="1" t="s">
        <v>659</v>
      </c>
      <c r="F197" s="1">
        <v>196</v>
      </c>
      <c r="G197" s="1" t="s">
        <v>836</v>
      </c>
      <c r="H197" s="1" t="str">
        <f t="shared" si="4"/>
        <v>196종합</v>
      </c>
      <c r="U197" s="12">
        <v>96.36422775139097</v>
      </c>
      <c r="V197" s="12">
        <v>97.001566974070229</v>
      </c>
      <c r="W197" s="12">
        <v>97.197194958017633</v>
      </c>
      <c r="X197" s="12">
        <v>97.352798561291976</v>
      </c>
      <c r="Y197" s="12">
        <v>98.215133486864502</v>
      </c>
      <c r="Z197" s="12">
        <v>98.395307561480195</v>
      </c>
      <c r="AA197" s="12">
        <v>98.759497904355229</v>
      </c>
      <c r="AB197" s="12">
        <v>99.155248584474649</v>
      </c>
      <c r="AC197" s="12">
        <v>99.527939669358474</v>
      </c>
      <c r="AD197" s="12">
        <v>99.706232450528049</v>
      </c>
      <c r="AE197" s="12">
        <v>100</v>
      </c>
      <c r="AF197" s="12">
        <v>100</v>
      </c>
      <c r="AG197" s="12">
        <v>99.608660713325648</v>
      </c>
      <c r="AH197" s="12">
        <v>99.178783399436568</v>
      </c>
      <c r="AI197" s="12">
        <v>99.034041002659748</v>
      </c>
      <c r="AJ197" s="12">
        <v>98.923083332463079</v>
      </c>
      <c r="AK197" s="12">
        <v>98.885818331405133</v>
      </c>
      <c r="AL197" s="12">
        <v>98.452139714511617</v>
      </c>
      <c r="AM197" s="12">
        <v>98.350348937265693</v>
      </c>
      <c r="AN197" s="12">
        <v>98.206671155441242</v>
      </c>
    </row>
    <row r="198" spans="1:40">
      <c r="A198" s="1" t="s">
        <v>524</v>
      </c>
      <c r="B198" s="1" t="s">
        <v>550</v>
      </c>
      <c r="D198" s="1" t="s">
        <v>660</v>
      </c>
      <c r="F198" s="1">
        <v>197</v>
      </c>
      <c r="G198" s="1" t="s">
        <v>836</v>
      </c>
      <c r="H198" s="1" t="str">
        <f t="shared" si="4"/>
        <v>197종합</v>
      </c>
      <c r="U198" s="12">
        <v>100.12077027022474</v>
      </c>
      <c r="V198" s="12">
        <v>100.35040007476373</v>
      </c>
      <c r="W198" s="12">
        <v>100.53383835411411</v>
      </c>
      <c r="X198" s="12">
        <v>100.52662087249711</v>
      </c>
      <c r="Y198" s="12">
        <v>100.50251959327322</v>
      </c>
      <c r="Z198" s="12">
        <v>100.26149387974496</v>
      </c>
      <c r="AA198" s="12">
        <v>99.977341128398777</v>
      </c>
      <c r="AB198" s="12">
        <v>99.810491454473976</v>
      </c>
      <c r="AC198" s="12">
        <v>99.79824804107291</v>
      </c>
      <c r="AD198" s="12">
        <v>99.808246276522624</v>
      </c>
      <c r="AE198" s="12">
        <v>100</v>
      </c>
      <c r="AF198" s="12">
        <v>100.25611771243932</v>
      </c>
      <c r="AG198" s="12">
        <v>100.50671737084662</v>
      </c>
      <c r="AH198" s="12">
        <v>100.32710545878165</v>
      </c>
      <c r="AI198" s="12">
        <v>100.54433647588048</v>
      </c>
      <c r="AJ198" s="12">
        <v>100.56193696966702</v>
      </c>
      <c r="AK198" s="12">
        <v>100.54867558820564</v>
      </c>
      <c r="AL198" s="12">
        <v>100.50502497507678</v>
      </c>
      <c r="AM198" s="12">
        <v>100.56257772385209</v>
      </c>
      <c r="AN198" s="12">
        <v>100.61595614728796</v>
      </c>
    </row>
    <row r="199" spans="1:40">
      <c r="A199" s="1" t="s">
        <v>524</v>
      </c>
      <c r="B199" s="1" t="s">
        <v>550</v>
      </c>
      <c r="D199" s="1" t="s">
        <v>661</v>
      </c>
      <c r="F199" s="1">
        <v>198</v>
      </c>
      <c r="G199" s="1" t="s">
        <v>836</v>
      </c>
      <c r="H199" s="1" t="str">
        <f t="shared" si="4"/>
        <v>198종합</v>
      </c>
      <c r="U199" s="12">
        <v>100.73073954962591</v>
      </c>
      <c r="V199" s="12">
        <v>101.04088036573509</v>
      </c>
      <c r="W199" s="12">
        <v>101.04088036573509</v>
      </c>
      <c r="X199" s="12">
        <v>101.77969776329016</v>
      </c>
      <c r="Y199" s="12">
        <v>101.74988490144898</v>
      </c>
      <c r="Z199" s="12">
        <v>101.74988490144898</v>
      </c>
      <c r="AA199" s="12">
        <v>101.68897778754958</v>
      </c>
      <c r="AB199" s="12">
        <v>100.68681367822052</v>
      </c>
      <c r="AC199" s="12">
        <v>100.58690979273733</v>
      </c>
      <c r="AD199" s="12">
        <v>100</v>
      </c>
      <c r="AE199" s="12">
        <v>100</v>
      </c>
      <c r="AF199" s="12">
        <v>100.06342489381007</v>
      </c>
      <c r="AG199" s="12">
        <v>100.07359096392328</v>
      </c>
      <c r="AH199" s="12">
        <v>99.396103159367897</v>
      </c>
      <c r="AI199" s="12">
        <v>98.782303201738458</v>
      </c>
      <c r="AJ199" s="12">
        <v>98.956122264585517</v>
      </c>
      <c r="AK199" s="12">
        <v>99.020036798274276</v>
      </c>
      <c r="AL199" s="12">
        <v>99.098252413171551</v>
      </c>
      <c r="AM199" s="12">
        <v>99.079770109541627</v>
      </c>
      <c r="AN199" s="12">
        <v>99.281650923610812</v>
      </c>
    </row>
    <row r="200" spans="1:40">
      <c r="A200" s="1" t="s">
        <v>524</v>
      </c>
      <c r="B200" s="1" t="s">
        <v>550</v>
      </c>
      <c r="D200" s="1" t="s">
        <v>662</v>
      </c>
      <c r="F200" s="1">
        <v>199</v>
      </c>
      <c r="G200" s="1" t="s">
        <v>836</v>
      </c>
      <c r="H200" s="1" t="str">
        <f t="shared" si="4"/>
        <v>199종합</v>
      </c>
      <c r="U200" s="12">
        <v>99.10231958613069</v>
      </c>
      <c r="V200" s="12">
        <v>99.367266045551929</v>
      </c>
      <c r="W200" s="12">
        <v>99.53378672876201</v>
      </c>
      <c r="X200" s="12">
        <v>99.53378672876201</v>
      </c>
      <c r="Y200" s="12">
        <v>99.822847470738239</v>
      </c>
      <c r="Z200" s="12">
        <v>100.11146245165592</v>
      </c>
      <c r="AA200" s="12">
        <v>99.807225567773941</v>
      </c>
      <c r="AB200" s="12">
        <v>99.834490399300151</v>
      </c>
      <c r="AC200" s="12">
        <v>100.03489542161367</v>
      </c>
      <c r="AD200" s="12">
        <v>100.09941804525258</v>
      </c>
      <c r="AE200" s="12">
        <v>100</v>
      </c>
      <c r="AF200" s="12">
        <v>100</v>
      </c>
      <c r="AG200" s="12">
        <v>100</v>
      </c>
      <c r="AH200" s="12">
        <v>99.950652938870107</v>
      </c>
      <c r="AI200" s="12">
        <v>100.05763758594479</v>
      </c>
      <c r="AJ200" s="12">
        <v>99.623979342197799</v>
      </c>
      <c r="AK200" s="12">
        <v>99.611067074661946</v>
      </c>
      <c r="AL200" s="12">
        <v>99.561192427651875</v>
      </c>
      <c r="AM200" s="12">
        <v>99.45868907699527</v>
      </c>
      <c r="AN200" s="12">
        <v>99.525421474503943</v>
      </c>
    </row>
    <row r="201" spans="1:40">
      <c r="A201" s="1" t="s">
        <v>524</v>
      </c>
      <c r="B201" s="1" t="s">
        <v>551</v>
      </c>
      <c r="F201" s="1">
        <v>200</v>
      </c>
      <c r="G201" s="1" t="s">
        <v>836</v>
      </c>
      <c r="H201" s="1" t="str">
        <f t="shared" si="4"/>
        <v>200종합</v>
      </c>
      <c r="I201" s="12">
        <v>85.405412066316629</v>
      </c>
      <c r="J201" s="12">
        <v>86.437788722485962</v>
      </c>
      <c r="K201" s="12">
        <v>88.188428701517893</v>
      </c>
      <c r="L201" s="12">
        <v>89.563533608779409</v>
      </c>
      <c r="M201" s="12">
        <v>89.84009155639238</v>
      </c>
      <c r="N201" s="12">
        <v>90.848135153639873</v>
      </c>
      <c r="O201" s="12">
        <v>92.145227344240055</v>
      </c>
      <c r="P201" s="12">
        <v>93.399162121524739</v>
      </c>
      <c r="Q201" s="12">
        <v>94.816703051175949</v>
      </c>
      <c r="R201" s="12">
        <v>95.878900690681633</v>
      </c>
      <c r="S201" s="12">
        <v>96.59374745552914</v>
      </c>
      <c r="T201" s="12">
        <v>96.897517408407012</v>
      </c>
      <c r="U201" s="12">
        <v>97.454217486764151</v>
      </c>
      <c r="V201" s="12">
        <v>97.625650923853101</v>
      </c>
      <c r="W201" s="12">
        <v>97.534830391588216</v>
      </c>
      <c r="X201" s="12">
        <v>98.000561117609337</v>
      </c>
      <c r="Y201" s="12">
        <v>98.728982334039173</v>
      </c>
      <c r="Z201" s="12">
        <v>99.148609473323745</v>
      </c>
      <c r="AA201" s="12">
        <v>99.338314408233359</v>
      </c>
      <c r="AB201" s="12">
        <v>99.533806053253628</v>
      </c>
      <c r="AC201" s="12">
        <v>99.598836683671138</v>
      </c>
      <c r="AD201" s="12">
        <v>99.738478431999027</v>
      </c>
      <c r="AE201" s="12">
        <v>100</v>
      </c>
      <c r="AF201" s="12">
        <v>100.33962052761176</v>
      </c>
      <c r="AG201" s="12">
        <v>100.50514059270692</v>
      </c>
      <c r="AH201" s="12">
        <v>100.65228341938595</v>
      </c>
      <c r="AI201" s="12">
        <v>100.75380871379667</v>
      </c>
      <c r="AJ201" s="12">
        <v>101.19033301280599</v>
      </c>
      <c r="AK201" s="12">
        <v>101.2927287687219</v>
      </c>
      <c r="AL201" s="12">
        <v>101.37399301658783</v>
      </c>
      <c r="AM201" s="12">
        <v>101.45037345291547</v>
      </c>
      <c r="AN201" s="12">
        <v>101.62771133656943</v>
      </c>
    </row>
    <row r="202" spans="1:40">
      <c r="A202" s="1" t="s">
        <v>524</v>
      </c>
      <c r="B202" s="1" t="s">
        <v>551</v>
      </c>
      <c r="D202" s="1" t="s">
        <v>663</v>
      </c>
      <c r="F202" s="1">
        <v>201</v>
      </c>
      <c r="G202" s="1" t="s">
        <v>836</v>
      </c>
      <c r="H202" s="1" t="str">
        <f t="shared" si="4"/>
        <v>201종합</v>
      </c>
      <c r="I202" s="12">
        <v>86.69763082006294</v>
      </c>
      <c r="J202" s="12">
        <v>87.561113548173807</v>
      </c>
      <c r="K202" s="12">
        <v>89.267275831251396</v>
      </c>
      <c r="L202" s="12">
        <v>90.883513749014782</v>
      </c>
      <c r="M202" s="12">
        <v>91.26137660015749</v>
      </c>
      <c r="N202" s="12">
        <v>92.517597605496647</v>
      </c>
      <c r="O202" s="12">
        <v>94.128773328806034</v>
      </c>
      <c r="P202" s="12">
        <v>95.570602521397632</v>
      </c>
      <c r="Q202" s="12">
        <v>97.086755468433537</v>
      </c>
      <c r="R202" s="12">
        <v>98.414181934943514</v>
      </c>
      <c r="S202" s="12">
        <v>99.357229119211908</v>
      </c>
      <c r="T202" s="12">
        <v>99.782214703481884</v>
      </c>
      <c r="U202" s="12">
        <v>100.58658890635031</v>
      </c>
      <c r="V202" s="12">
        <v>100.54384854408346</v>
      </c>
      <c r="W202" s="12">
        <v>100.05531017066988</v>
      </c>
      <c r="X202" s="12">
        <v>100.20814411228604</v>
      </c>
      <c r="Y202" s="12">
        <v>100.24155854022629</v>
      </c>
      <c r="Z202" s="12">
        <v>100.34919695091871</v>
      </c>
      <c r="AA202" s="12">
        <v>100.23890782813523</v>
      </c>
      <c r="AB202" s="12">
        <v>100.09242174088881</v>
      </c>
      <c r="AC202" s="12">
        <v>99.982868837617758</v>
      </c>
      <c r="AD202" s="12">
        <v>99.980673960907154</v>
      </c>
      <c r="AE202" s="12">
        <v>100</v>
      </c>
      <c r="AF202" s="12">
        <v>100.01985888810879</v>
      </c>
      <c r="AG202" s="12">
        <v>100.0496281163759</v>
      </c>
      <c r="AH202" s="12">
        <v>100.0442893116078</v>
      </c>
      <c r="AI202" s="12">
        <v>100.02818285811277</v>
      </c>
      <c r="AJ202" s="12">
        <v>100.44013559398178</v>
      </c>
      <c r="AK202" s="12">
        <v>100.46929626624657</v>
      </c>
      <c r="AL202" s="12">
        <v>100.48709180584467</v>
      </c>
      <c r="AM202" s="12">
        <v>100.49074641651016</v>
      </c>
      <c r="AN202" s="12">
        <v>100.75205240219667</v>
      </c>
    </row>
    <row r="203" spans="1:40">
      <c r="A203" s="1" t="s">
        <v>524</v>
      </c>
      <c r="B203" s="1" t="s">
        <v>551</v>
      </c>
      <c r="D203" s="1" t="s">
        <v>663</v>
      </c>
      <c r="E203" s="1" t="s">
        <v>664</v>
      </c>
      <c r="F203" s="1">
        <v>202</v>
      </c>
      <c r="G203" s="1" t="s">
        <v>836</v>
      </c>
      <c r="H203" s="1" t="str">
        <f t="shared" si="4"/>
        <v>202종합</v>
      </c>
      <c r="I203" s="12">
        <v>84.40366898265475</v>
      </c>
      <c r="J203" s="12">
        <v>85.54611971003402</v>
      </c>
      <c r="K203" s="12">
        <v>87.321091386298193</v>
      </c>
      <c r="L203" s="12">
        <v>89.325988751717588</v>
      </c>
      <c r="M203" s="12">
        <v>90.283560836760856</v>
      </c>
      <c r="N203" s="12">
        <v>91.239750704891307</v>
      </c>
      <c r="O203" s="12">
        <v>92.9096526377147</v>
      </c>
      <c r="P203" s="12">
        <v>94.137236117553371</v>
      </c>
      <c r="Q203" s="12">
        <v>95.425276228224831</v>
      </c>
      <c r="R203" s="12">
        <v>96.722711210679378</v>
      </c>
      <c r="S203" s="12">
        <v>98.178172928625159</v>
      </c>
      <c r="T203" s="12">
        <v>98.870229003693566</v>
      </c>
      <c r="U203" s="12">
        <v>99.37405996758099</v>
      </c>
      <c r="V203" s="12">
        <v>99.37405996758099</v>
      </c>
      <c r="W203" s="12">
        <v>99.698602231943426</v>
      </c>
      <c r="X203" s="12">
        <v>100.10923721174127</v>
      </c>
      <c r="Y203" s="12">
        <v>100.1041835852778</v>
      </c>
      <c r="Z203" s="12">
        <v>100.14459891728173</v>
      </c>
      <c r="AA203" s="12">
        <v>100.06316468406187</v>
      </c>
      <c r="AB203" s="12">
        <v>99.953714982228192</v>
      </c>
      <c r="AC203" s="12">
        <v>99.947319375577294</v>
      </c>
      <c r="AD203" s="12">
        <v>99.947319375577294</v>
      </c>
      <c r="AE203" s="12">
        <v>100</v>
      </c>
      <c r="AF203" s="12">
        <v>100.01182803950871</v>
      </c>
      <c r="AG203" s="12">
        <v>100.0740066412838</v>
      </c>
      <c r="AH203" s="12">
        <v>100.0740066412838</v>
      </c>
      <c r="AI203" s="12">
        <v>100.08171928067597</v>
      </c>
      <c r="AJ203" s="12">
        <v>100.26420569821389</v>
      </c>
      <c r="AK203" s="12">
        <v>100.33269658364594</v>
      </c>
      <c r="AL203" s="12">
        <v>100.31285018881562</v>
      </c>
      <c r="AM203" s="12">
        <v>100.32076777398311</v>
      </c>
      <c r="AN203" s="12">
        <v>100.60690167821082</v>
      </c>
    </row>
    <row r="204" spans="1:40">
      <c r="A204" s="1" t="s">
        <v>524</v>
      </c>
      <c r="B204" s="1" t="s">
        <v>551</v>
      </c>
      <c r="D204" s="1" t="s">
        <v>663</v>
      </c>
      <c r="E204" s="1" t="s">
        <v>665</v>
      </c>
      <c r="F204" s="1">
        <v>203</v>
      </c>
      <c r="G204" s="1" t="s">
        <v>836</v>
      </c>
      <c r="H204" s="1" t="str">
        <f t="shared" si="4"/>
        <v>203종합</v>
      </c>
      <c r="I204" s="12">
        <v>88.251795639696866</v>
      </c>
      <c r="J204" s="12">
        <v>88.905629119077076</v>
      </c>
      <c r="K204" s="12">
        <v>90.557706441637507</v>
      </c>
      <c r="L204" s="12">
        <v>91.884025175830018</v>
      </c>
      <c r="M204" s="12">
        <v>91.836992479832574</v>
      </c>
      <c r="N204" s="12">
        <v>93.31028476713044</v>
      </c>
      <c r="O204" s="12">
        <v>94.876048851274874</v>
      </c>
      <c r="P204" s="12">
        <v>96.472483410134018</v>
      </c>
      <c r="Q204" s="12">
        <v>98.153823743751886</v>
      </c>
      <c r="R204" s="12">
        <v>99.501194483979717</v>
      </c>
      <c r="S204" s="12">
        <v>100.06733084217889</v>
      </c>
      <c r="T204" s="12">
        <v>100.29736319600421</v>
      </c>
      <c r="U204" s="12">
        <v>101.29571300519152</v>
      </c>
      <c r="V204" s="12">
        <v>101.22774740983884</v>
      </c>
      <c r="W204" s="12">
        <v>100.26251996479837</v>
      </c>
      <c r="X204" s="12">
        <v>100.2654815275347</v>
      </c>
      <c r="Y204" s="12">
        <v>100.3212204501195</v>
      </c>
      <c r="Z204" s="12">
        <v>100.46790336715782</v>
      </c>
      <c r="AA204" s="12">
        <v>100.34084979523766</v>
      </c>
      <c r="AB204" s="12">
        <v>100.17285692208506</v>
      </c>
      <c r="AC204" s="12">
        <v>100.00346697114298</v>
      </c>
      <c r="AD204" s="12">
        <v>100</v>
      </c>
      <c r="AE204" s="12">
        <v>100</v>
      </c>
      <c r="AF204" s="12">
        <v>100.02454592372818</v>
      </c>
      <c r="AG204" s="12">
        <v>100.03540375268518</v>
      </c>
      <c r="AH204" s="12">
        <v>100.02695059869274</v>
      </c>
      <c r="AI204" s="12">
        <v>99.996952673479456</v>
      </c>
      <c r="AJ204" s="12">
        <v>100.54294945400342</v>
      </c>
      <c r="AK204" s="12">
        <v>100.54910064571634</v>
      </c>
      <c r="AL204" s="12">
        <v>100.5889176087652</v>
      </c>
      <c r="AM204" s="12">
        <v>100.59007761474228</v>
      </c>
      <c r="AN204" s="12">
        <v>100.83685792788965</v>
      </c>
    </row>
    <row r="205" spans="1:40">
      <c r="A205" s="1" t="s">
        <v>524</v>
      </c>
      <c r="B205" s="1" t="s">
        <v>551</v>
      </c>
      <c r="D205" s="1" t="s">
        <v>666</v>
      </c>
      <c r="F205" s="1">
        <v>204</v>
      </c>
      <c r="G205" s="1" t="s">
        <v>836</v>
      </c>
      <c r="H205" s="1" t="str">
        <f t="shared" si="4"/>
        <v>204종합</v>
      </c>
      <c r="I205" s="12">
        <v>89.680091714553811</v>
      </c>
      <c r="J205" s="12">
        <v>91.29736414863811</v>
      </c>
      <c r="K205" s="12">
        <v>93.302151324170183</v>
      </c>
      <c r="L205" s="12">
        <v>94.22056067495933</v>
      </c>
      <c r="M205" s="12">
        <v>94.389810760616925</v>
      </c>
      <c r="N205" s="12">
        <v>94.794551232597712</v>
      </c>
      <c r="O205" s="12">
        <v>95.3238435366966</v>
      </c>
      <c r="P205" s="12">
        <v>95.810618954109387</v>
      </c>
      <c r="Q205" s="12">
        <v>96.822102733204048</v>
      </c>
      <c r="R205" s="12">
        <v>97.276233843839506</v>
      </c>
      <c r="S205" s="12">
        <v>97.507756161858737</v>
      </c>
      <c r="T205" s="12">
        <v>97.559282951530577</v>
      </c>
      <c r="U205" s="12">
        <v>97.784753547304248</v>
      </c>
      <c r="V205" s="12">
        <v>98.246849389287817</v>
      </c>
      <c r="W205" s="12">
        <v>98.298609275847824</v>
      </c>
      <c r="X205" s="12">
        <v>98.580951711786682</v>
      </c>
      <c r="Y205" s="12">
        <v>98.782048220585651</v>
      </c>
      <c r="Z205" s="12">
        <v>98.912109380655494</v>
      </c>
      <c r="AA205" s="12">
        <v>98.927978031668374</v>
      </c>
      <c r="AB205" s="12">
        <v>99.075322635848053</v>
      </c>
      <c r="AC205" s="12">
        <v>99.38301656377206</v>
      </c>
      <c r="AD205" s="12">
        <v>99.681962505809508</v>
      </c>
      <c r="AE205" s="12">
        <v>100</v>
      </c>
      <c r="AF205" s="12">
        <v>100.52608693508648</v>
      </c>
      <c r="AG205" s="12">
        <v>100.84943802350041</v>
      </c>
      <c r="AH205" s="12">
        <v>101.05955111716519</v>
      </c>
      <c r="AI205" s="12">
        <v>101.23022452488313</v>
      </c>
      <c r="AJ205" s="12">
        <v>101.60434486724374</v>
      </c>
      <c r="AK205" s="12">
        <v>101.73983151411609</v>
      </c>
      <c r="AL205" s="12">
        <v>101.87803244344775</v>
      </c>
      <c r="AM205" s="12">
        <v>102.00877613724586</v>
      </c>
      <c r="AN205" s="12">
        <v>102.01006074709591</v>
      </c>
    </row>
    <row r="206" spans="1:40">
      <c r="A206" s="1" t="s">
        <v>524</v>
      </c>
      <c r="B206" s="1" t="s">
        <v>551</v>
      </c>
      <c r="D206" s="1" t="s">
        <v>667</v>
      </c>
      <c r="F206" s="1">
        <v>205</v>
      </c>
      <c r="G206" s="1" t="s">
        <v>836</v>
      </c>
      <c r="H206" s="1" t="str">
        <f t="shared" si="4"/>
        <v>205종합</v>
      </c>
      <c r="U206" s="12">
        <v>91.078604245404733</v>
      </c>
      <c r="V206" s="12">
        <v>91.633481513072425</v>
      </c>
      <c r="W206" s="12">
        <v>92.241604503370553</v>
      </c>
      <c r="X206" s="12">
        <v>93.178202047536303</v>
      </c>
      <c r="Y206" s="12">
        <v>95.737741233844901</v>
      </c>
      <c r="Z206" s="12">
        <v>95.788192411628501</v>
      </c>
      <c r="AA206" s="12">
        <v>96.223399419937749</v>
      </c>
      <c r="AB206" s="12">
        <v>97.403186585291138</v>
      </c>
      <c r="AC206" s="12">
        <v>97.982300068469243</v>
      </c>
      <c r="AD206" s="12">
        <v>98.721247050186946</v>
      </c>
      <c r="AE206" s="12">
        <v>100</v>
      </c>
      <c r="AF206" s="12">
        <v>101.95872442935911</v>
      </c>
      <c r="AG206" s="12">
        <v>102.70693338818813</v>
      </c>
      <c r="AH206" s="12">
        <v>103.21162221950402</v>
      </c>
      <c r="AI206" s="12">
        <v>103.9054367389062</v>
      </c>
      <c r="AJ206" s="12">
        <v>104.33942813972452</v>
      </c>
      <c r="AK206" s="12">
        <v>104.61545484424641</v>
      </c>
      <c r="AL206" s="12">
        <v>104.98643641524579</v>
      </c>
      <c r="AM206" s="12">
        <v>105.31818829850579</v>
      </c>
      <c r="AN206" s="12">
        <v>105.39962295091907</v>
      </c>
    </row>
    <row r="207" spans="1:40">
      <c r="A207" s="1" t="s">
        <v>524</v>
      </c>
      <c r="B207" s="1" t="s">
        <v>551</v>
      </c>
      <c r="D207" s="1" t="s">
        <v>668</v>
      </c>
      <c r="F207" s="1">
        <v>206</v>
      </c>
      <c r="G207" s="1" t="s">
        <v>836</v>
      </c>
      <c r="H207" s="1" t="str">
        <f t="shared" si="4"/>
        <v>206종합</v>
      </c>
      <c r="I207" s="12">
        <v>84.509099838589734</v>
      </c>
      <c r="J207" s="12">
        <v>85.411149424112168</v>
      </c>
      <c r="K207" s="12">
        <v>87.330167429438035</v>
      </c>
      <c r="L207" s="12">
        <v>88.170307427491139</v>
      </c>
      <c r="M207" s="12">
        <v>87.57650032738087</v>
      </c>
      <c r="N207" s="12">
        <v>88.64327631257629</v>
      </c>
      <c r="O207" s="12">
        <v>90.101940375776053</v>
      </c>
      <c r="P207" s="12">
        <v>93.602190471908941</v>
      </c>
      <c r="Q207" s="12">
        <v>96.68026175426084</v>
      </c>
      <c r="R207" s="12">
        <v>97.720373167590125</v>
      </c>
      <c r="S207" s="12">
        <v>98.081780029900216</v>
      </c>
      <c r="T207" s="12">
        <v>98.137542727909249</v>
      </c>
      <c r="U207" s="12">
        <v>98.95955865912822</v>
      </c>
      <c r="V207" s="12">
        <v>98.95955865912822</v>
      </c>
      <c r="W207" s="12">
        <v>99.06390836581545</v>
      </c>
      <c r="X207" s="12">
        <v>99.251520199324986</v>
      </c>
      <c r="Y207" s="12">
        <v>99.37241097824537</v>
      </c>
      <c r="Z207" s="12">
        <v>99.739713668817515</v>
      </c>
      <c r="AA207" s="12">
        <v>99.87476919993837</v>
      </c>
      <c r="AB207" s="12">
        <v>99.896834866005904</v>
      </c>
      <c r="AC207" s="12">
        <v>99.802133747191704</v>
      </c>
      <c r="AD207" s="12">
        <v>99.823319903109066</v>
      </c>
      <c r="AE207" s="12">
        <v>100</v>
      </c>
      <c r="AF207" s="12">
        <v>100.08079307497087</v>
      </c>
      <c r="AG207" s="12">
        <v>100.18291297869352</v>
      </c>
      <c r="AH207" s="12">
        <v>100.1951090207549</v>
      </c>
      <c r="AI207" s="12">
        <v>100.23310514824732</v>
      </c>
      <c r="AJ207" s="12">
        <v>100.61126729837588</v>
      </c>
      <c r="AK207" s="12">
        <v>100.68907117321149</v>
      </c>
      <c r="AL207" s="12">
        <v>100.83196834238117</v>
      </c>
      <c r="AM207" s="12">
        <v>100.88017325093877</v>
      </c>
      <c r="AN207" s="12">
        <v>101.03396509093558</v>
      </c>
    </row>
    <row r="208" spans="1:40">
      <c r="A208" s="1" t="s">
        <v>524</v>
      </c>
      <c r="B208" s="1" t="s">
        <v>551</v>
      </c>
      <c r="D208" s="1" t="s">
        <v>669</v>
      </c>
      <c r="F208" s="1">
        <v>207</v>
      </c>
      <c r="G208" s="1" t="s">
        <v>836</v>
      </c>
      <c r="H208" s="1" t="str">
        <f t="shared" si="4"/>
        <v>207종합</v>
      </c>
      <c r="U208" s="12">
        <v>84.633970268079167</v>
      </c>
      <c r="V208" s="12">
        <v>85.037624693160623</v>
      </c>
      <c r="W208" s="12">
        <v>85.245786475789274</v>
      </c>
      <c r="X208" s="12">
        <v>87.658079282521726</v>
      </c>
      <c r="Y208" s="12">
        <v>92.254875665298513</v>
      </c>
      <c r="Z208" s="12">
        <v>95.897610113222143</v>
      </c>
      <c r="AA208" s="12">
        <v>98.192445208753796</v>
      </c>
      <c r="AB208" s="12">
        <v>99.510365602825445</v>
      </c>
      <c r="AC208" s="12">
        <v>99.603563088946188</v>
      </c>
      <c r="AD208" s="12">
        <v>99.62155427568058</v>
      </c>
      <c r="AE208" s="12">
        <v>100</v>
      </c>
      <c r="AF208" s="12">
        <v>100.10036670755052</v>
      </c>
      <c r="AG208" s="12">
        <v>100.6097892755712</v>
      </c>
      <c r="AH208" s="12">
        <v>100.69092037294223</v>
      </c>
      <c r="AI208" s="12">
        <v>100.65045811582449</v>
      </c>
      <c r="AJ208" s="12">
        <v>100.96484655681333</v>
      </c>
      <c r="AK208" s="12">
        <v>101.09632865028134</v>
      </c>
      <c r="AL208" s="12">
        <v>100.92191296255464</v>
      </c>
      <c r="AM208" s="12">
        <v>100.77667927787459</v>
      </c>
      <c r="AN208" s="12">
        <v>100.71579080924509</v>
      </c>
    </row>
    <row r="209" spans="1:40">
      <c r="A209" s="1" t="s">
        <v>524</v>
      </c>
      <c r="B209" s="1" t="s">
        <v>552</v>
      </c>
      <c r="F209" s="1">
        <v>208</v>
      </c>
      <c r="G209" s="1" t="s">
        <v>836</v>
      </c>
      <c r="H209" s="1" t="str">
        <f t="shared" si="4"/>
        <v>208종합</v>
      </c>
      <c r="I209" s="12">
        <v>87.242008302128212</v>
      </c>
      <c r="J209" s="12">
        <v>87.788395012578391</v>
      </c>
      <c r="K209" s="12">
        <v>88.86577046986767</v>
      </c>
      <c r="L209" s="12">
        <v>90.049796274557551</v>
      </c>
      <c r="M209" s="12">
        <v>90.437483892312841</v>
      </c>
      <c r="N209" s="12">
        <v>90.875343118393957</v>
      </c>
      <c r="O209" s="12">
        <v>91.878348721882446</v>
      </c>
      <c r="P209" s="12">
        <v>92.893239981615508</v>
      </c>
      <c r="Q209" s="12">
        <v>93.908699214553849</v>
      </c>
      <c r="R209" s="12">
        <v>94.759768446788428</v>
      </c>
      <c r="S209" s="12">
        <v>95.864430967684868</v>
      </c>
      <c r="T209" s="12">
        <v>96.288211424603375</v>
      </c>
      <c r="U209" s="12">
        <v>96.790396680020791</v>
      </c>
      <c r="V209" s="12">
        <v>97.022569708055357</v>
      </c>
      <c r="W209" s="12">
        <v>97.521864508958117</v>
      </c>
      <c r="X209" s="12">
        <v>97.709619319164645</v>
      </c>
      <c r="Y209" s="12">
        <v>97.944908031960537</v>
      </c>
      <c r="Z209" s="12">
        <v>98.188645948232519</v>
      </c>
      <c r="AA209" s="12">
        <v>98.408135454076103</v>
      </c>
      <c r="AB209" s="12">
        <v>98.741693383819054</v>
      </c>
      <c r="AC209" s="12">
        <v>99.013354398651259</v>
      </c>
      <c r="AD209" s="12">
        <v>99.527761870681061</v>
      </c>
      <c r="AE209" s="12">
        <v>100</v>
      </c>
      <c r="AF209" s="12">
        <v>100.77800257090107</v>
      </c>
      <c r="AG209" s="12">
        <v>101.10985144174229</v>
      </c>
      <c r="AH209" s="12">
        <v>101.33936889324121</v>
      </c>
      <c r="AI209" s="12">
        <v>101.61267758591519</v>
      </c>
      <c r="AJ209" s="12">
        <v>101.87716791332275</v>
      </c>
      <c r="AK209" s="12">
        <v>102.1853710581108</v>
      </c>
      <c r="AL209" s="12">
        <v>102.36160989844822</v>
      </c>
      <c r="AM209" s="12">
        <v>102.51445915576474</v>
      </c>
      <c r="AN209" s="12">
        <v>102.6933324818587</v>
      </c>
    </row>
    <row r="210" spans="1:40">
      <c r="A210" s="1" t="s">
        <v>524</v>
      </c>
      <c r="B210" s="1" t="s">
        <v>552</v>
      </c>
      <c r="D210" s="1" t="s">
        <v>670</v>
      </c>
      <c r="F210" s="1">
        <v>209</v>
      </c>
      <c r="G210" s="1" t="s">
        <v>836</v>
      </c>
      <c r="H210" s="1" t="str">
        <f t="shared" si="4"/>
        <v>209종합</v>
      </c>
      <c r="I210" s="12">
        <v>83.894222835960804</v>
      </c>
      <c r="J210" s="12">
        <v>84.397201416129548</v>
      </c>
      <c r="K210" s="12">
        <v>85.473260972689175</v>
      </c>
      <c r="L210" s="12">
        <v>86.488863587592263</v>
      </c>
      <c r="M210" s="12">
        <v>86.929459990818671</v>
      </c>
      <c r="N210" s="12">
        <v>87.410344981773875</v>
      </c>
      <c r="O210" s="12">
        <v>88.311926758212493</v>
      </c>
      <c r="P210" s="12">
        <v>89.404283570278423</v>
      </c>
      <c r="Q210" s="12">
        <v>90.252110759170904</v>
      </c>
      <c r="R210" s="12">
        <v>91.432933778658139</v>
      </c>
      <c r="S210" s="12">
        <v>92.604192927493486</v>
      </c>
      <c r="T210" s="12">
        <v>93.077435923001204</v>
      </c>
      <c r="U210" s="12">
        <v>93.844908768252381</v>
      </c>
      <c r="V210" s="12">
        <v>94.420831986138921</v>
      </c>
      <c r="W210" s="12">
        <v>95.281486034016339</v>
      </c>
      <c r="X210" s="12">
        <v>95.690077215079469</v>
      </c>
      <c r="Y210" s="12">
        <v>96.271776405056784</v>
      </c>
      <c r="Z210" s="12">
        <v>96.781566603955085</v>
      </c>
      <c r="AA210" s="12">
        <v>97.310076510928226</v>
      </c>
      <c r="AB210" s="12">
        <v>98.039559842402284</v>
      </c>
      <c r="AC210" s="12">
        <v>98.268286524289991</v>
      </c>
      <c r="AD210" s="12">
        <v>99.13757565605934</v>
      </c>
      <c r="AE210" s="12">
        <v>100</v>
      </c>
      <c r="AF210" s="12">
        <v>101.88005106645817</v>
      </c>
      <c r="AG210" s="12">
        <v>102.53572301066723</v>
      </c>
      <c r="AH210" s="12">
        <v>103.0123711388883</v>
      </c>
      <c r="AI210" s="12">
        <v>103.56396847903507</v>
      </c>
      <c r="AJ210" s="12">
        <v>104.04276336491156</v>
      </c>
      <c r="AK210" s="12">
        <v>104.59880995491351</v>
      </c>
      <c r="AL210" s="12">
        <v>104.8645930001377</v>
      </c>
      <c r="AM210" s="12">
        <v>105.06304548787043</v>
      </c>
      <c r="AN210" s="12">
        <v>105.36253441220158</v>
      </c>
    </row>
    <row r="211" spans="1:40">
      <c r="A211" s="1" t="s">
        <v>524</v>
      </c>
      <c r="B211" s="1" t="s">
        <v>552</v>
      </c>
      <c r="D211" s="1" t="s">
        <v>670</v>
      </c>
      <c r="E211" s="1" t="s">
        <v>671</v>
      </c>
      <c r="F211" s="1">
        <v>210</v>
      </c>
      <c r="G211" s="1" t="s">
        <v>836</v>
      </c>
      <c r="H211" s="1" t="str">
        <f t="shared" si="4"/>
        <v>210종합</v>
      </c>
      <c r="I211" s="12">
        <v>88.683884028970652</v>
      </c>
      <c r="J211" s="12">
        <v>88.925709361219262</v>
      </c>
      <c r="K211" s="12">
        <v>89.189281767534112</v>
      </c>
      <c r="L211" s="12">
        <v>90.135631312222728</v>
      </c>
      <c r="M211" s="12">
        <v>90.736465507398151</v>
      </c>
      <c r="N211" s="12">
        <v>90.912072822418281</v>
      </c>
      <c r="O211" s="12">
        <v>91.798890526676715</v>
      </c>
      <c r="P211" s="12">
        <v>92.238237273212889</v>
      </c>
      <c r="Q211" s="12">
        <v>93.169994552224935</v>
      </c>
      <c r="R211" s="12">
        <v>93.984634317669432</v>
      </c>
      <c r="S211" s="12">
        <v>94.467170836032906</v>
      </c>
      <c r="T211" s="12">
        <v>94.646521006045361</v>
      </c>
      <c r="U211" s="12">
        <v>94.724006137181789</v>
      </c>
      <c r="V211" s="12">
        <v>95.117954040574006</v>
      </c>
      <c r="W211" s="12">
        <v>95.147656712849169</v>
      </c>
      <c r="X211" s="12">
        <v>95.486078185176041</v>
      </c>
      <c r="Y211" s="12">
        <v>96.049971835529206</v>
      </c>
      <c r="Z211" s="12">
        <v>96.146191330438356</v>
      </c>
      <c r="AA211" s="12">
        <v>96.585189819792035</v>
      </c>
      <c r="AB211" s="12">
        <v>97.567566662623776</v>
      </c>
      <c r="AC211" s="12">
        <v>97.952724444116882</v>
      </c>
      <c r="AD211" s="12">
        <v>98.795986018190462</v>
      </c>
      <c r="AE211" s="12">
        <v>100</v>
      </c>
      <c r="AF211" s="12">
        <v>102.35002839798142</v>
      </c>
      <c r="AG211" s="12">
        <v>103.26643996576274</v>
      </c>
      <c r="AH211" s="12">
        <v>103.70796378037429</v>
      </c>
      <c r="AI211" s="12">
        <v>104.33484369600372</v>
      </c>
      <c r="AJ211" s="12">
        <v>105.24234885267319</v>
      </c>
      <c r="AK211" s="12">
        <v>106.08870310728203</v>
      </c>
      <c r="AL211" s="12">
        <v>106.42158740804548</v>
      </c>
      <c r="AM211" s="12">
        <v>106.66288140325166</v>
      </c>
      <c r="AN211" s="12">
        <v>107.07282254378256</v>
      </c>
    </row>
    <row r="212" spans="1:40">
      <c r="A212" s="1" t="s">
        <v>524</v>
      </c>
      <c r="B212" s="1" t="s">
        <v>552</v>
      </c>
      <c r="D212" s="1" t="s">
        <v>670</v>
      </c>
      <c r="E212" s="1" t="s">
        <v>672</v>
      </c>
      <c r="F212" s="1">
        <v>211</v>
      </c>
      <c r="G212" s="1" t="s">
        <v>836</v>
      </c>
      <c r="H212" s="1" t="str">
        <f t="shared" si="4"/>
        <v>211종합</v>
      </c>
      <c r="I212" s="12">
        <v>80.400695937904615</v>
      </c>
      <c r="J212" s="12">
        <v>81.081050471883955</v>
      </c>
      <c r="K212" s="12">
        <v>82.717016298387179</v>
      </c>
      <c r="L212" s="12">
        <v>83.77910348536048</v>
      </c>
      <c r="M212" s="12">
        <v>84.106947958967169</v>
      </c>
      <c r="N212" s="12">
        <v>84.800565381370262</v>
      </c>
      <c r="O212" s="12">
        <v>85.710961732203145</v>
      </c>
      <c r="P212" s="12">
        <v>87.263492562076507</v>
      </c>
      <c r="Q212" s="12">
        <v>88.05042097614853</v>
      </c>
      <c r="R212" s="12">
        <v>89.491087004126271</v>
      </c>
      <c r="S212" s="12">
        <v>91.157841927399133</v>
      </c>
      <c r="T212" s="12">
        <v>91.844635889658377</v>
      </c>
      <c r="U212" s="12">
        <v>93.173776808042817</v>
      </c>
      <c r="V212" s="12">
        <v>93.887698109564269</v>
      </c>
      <c r="W212" s="12">
        <v>95.384630557393137</v>
      </c>
      <c r="X212" s="12">
        <v>95.847404112575632</v>
      </c>
      <c r="Y212" s="12">
        <v>96.442861286280689</v>
      </c>
      <c r="Z212" s="12">
        <v>97.27351098382033</v>
      </c>
      <c r="AA212" s="12">
        <v>97.871768102500525</v>
      </c>
      <c r="AB212" s="12">
        <v>98.404435518037801</v>
      </c>
      <c r="AC212" s="12">
        <v>98.511885551842511</v>
      </c>
      <c r="AD212" s="12">
        <v>99.401321600162447</v>
      </c>
      <c r="AE212" s="12">
        <v>100</v>
      </c>
      <c r="AF212" s="12">
        <v>101.53288889193837</v>
      </c>
      <c r="AG212" s="12">
        <v>101.99713159873018</v>
      </c>
      <c r="AH212" s="12">
        <v>102.49950301190509</v>
      </c>
      <c r="AI212" s="12">
        <v>102.99593326045043</v>
      </c>
      <c r="AJ212" s="12">
        <v>103.16193583067638</v>
      </c>
      <c r="AK212" s="12">
        <v>103.50736753143201</v>
      </c>
      <c r="AL212" s="12">
        <v>103.72458592637686</v>
      </c>
      <c r="AM212" s="12">
        <v>103.89205231487524</v>
      </c>
      <c r="AN212" s="12">
        <v>104.11177510170504</v>
      </c>
    </row>
    <row r="213" spans="1:40">
      <c r="A213" s="1" t="s">
        <v>524</v>
      </c>
      <c r="B213" s="1" t="s">
        <v>552</v>
      </c>
      <c r="D213" s="1" t="s">
        <v>673</v>
      </c>
      <c r="F213" s="1">
        <v>212</v>
      </c>
      <c r="G213" s="1" t="s">
        <v>836</v>
      </c>
      <c r="H213" s="1" t="str">
        <f t="shared" si="4"/>
        <v>212종합</v>
      </c>
      <c r="I213" s="12">
        <v>96.156217794052566</v>
      </c>
      <c r="J213" s="12">
        <v>96.167308212425425</v>
      </c>
      <c r="K213" s="12">
        <v>96.191440460015983</v>
      </c>
      <c r="L213" s="12">
        <v>96.686951702564443</v>
      </c>
      <c r="M213" s="12">
        <v>96.638501558671976</v>
      </c>
      <c r="N213" s="12">
        <v>96.709512066135972</v>
      </c>
      <c r="O213" s="12">
        <v>96.814988784042697</v>
      </c>
      <c r="P213" s="12">
        <v>97.241606047871642</v>
      </c>
      <c r="Q213" s="12">
        <v>97.507723826757669</v>
      </c>
      <c r="R213" s="12">
        <v>97.775462187535354</v>
      </c>
      <c r="S213" s="12">
        <v>98.380747874023413</v>
      </c>
      <c r="T213" s="12">
        <v>98.642822259342736</v>
      </c>
      <c r="U213" s="12">
        <v>98.841864773636743</v>
      </c>
      <c r="V213" s="12">
        <v>98.979214600096341</v>
      </c>
      <c r="W213" s="12">
        <v>99.085844131806411</v>
      </c>
      <c r="X213" s="12">
        <v>99.191627744858621</v>
      </c>
      <c r="Y213" s="12">
        <v>99.215176940156411</v>
      </c>
      <c r="Z213" s="12">
        <v>99.205804574522787</v>
      </c>
      <c r="AA213" s="12">
        <v>99.215310897284098</v>
      </c>
      <c r="AB213" s="12">
        <v>99.264815312696356</v>
      </c>
      <c r="AC213" s="12">
        <v>99.393240685656764</v>
      </c>
      <c r="AD213" s="12">
        <v>99.658297301337015</v>
      </c>
      <c r="AE213" s="12">
        <v>100</v>
      </c>
      <c r="AF213" s="12">
        <v>100.52432489280403</v>
      </c>
      <c r="AG213" s="12">
        <v>100.96567112241728</v>
      </c>
      <c r="AH213" s="12">
        <v>101.05448628342381</v>
      </c>
      <c r="AI213" s="12">
        <v>101.15201757981799</v>
      </c>
      <c r="AJ213" s="12">
        <v>101.01344557057639</v>
      </c>
      <c r="AK213" s="12">
        <v>101.03751483040786</v>
      </c>
      <c r="AL213" s="12">
        <v>100.85046299523601</v>
      </c>
      <c r="AM213" s="12">
        <v>100.90212975667833</v>
      </c>
      <c r="AN213" s="12">
        <v>100.89876809318928</v>
      </c>
    </row>
    <row r="214" spans="1:40">
      <c r="A214" s="1" t="s">
        <v>524</v>
      </c>
      <c r="B214" s="1" t="s">
        <v>552</v>
      </c>
      <c r="D214" s="1" t="s">
        <v>674</v>
      </c>
      <c r="F214" s="1">
        <v>213</v>
      </c>
      <c r="G214" s="1" t="s">
        <v>836</v>
      </c>
      <c r="H214" s="1" t="str">
        <f t="shared" si="4"/>
        <v>213종합</v>
      </c>
      <c r="U214" s="12">
        <v>97.325226238227984</v>
      </c>
      <c r="V214" s="12">
        <v>97.473995324718018</v>
      </c>
      <c r="W214" s="12">
        <v>97.935147638446779</v>
      </c>
      <c r="X214" s="12">
        <v>97.965300276973835</v>
      </c>
      <c r="Y214" s="12">
        <v>98.022448734889437</v>
      </c>
      <c r="Z214" s="12">
        <v>98.351876010617616</v>
      </c>
      <c r="AA214" s="12">
        <v>98.549761436924939</v>
      </c>
      <c r="AB214" s="12">
        <v>98.586358779589048</v>
      </c>
      <c r="AC214" s="12">
        <v>98.866150460634771</v>
      </c>
      <c r="AD214" s="12">
        <v>99.523724718914664</v>
      </c>
      <c r="AE214" s="12">
        <v>100</v>
      </c>
      <c r="AF214" s="12">
        <v>100.54373812632771</v>
      </c>
      <c r="AG214" s="12">
        <v>100.60821290914892</v>
      </c>
      <c r="AH214" s="12">
        <v>100.68318605581214</v>
      </c>
      <c r="AI214" s="12">
        <v>100.73275741007816</v>
      </c>
      <c r="AJ214" s="12">
        <v>101.56989197352233</v>
      </c>
      <c r="AK214" s="12">
        <v>101.65848197727985</v>
      </c>
      <c r="AL214" s="12">
        <v>101.70740937197797</v>
      </c>
      <c r="AM214" s="12">
        <v>101.70740937197797</v>
      </c>
      <c r="AN214" s="12">
        <v>101.71613778788407</v>
      </c>
    </row>
    <row r="215" spans="1:40">
      <c r="A215" s="1" t="s">
        <v>524</v>
      </c>
      <c r="B215" s="1" t="s">
        <v>552</v>
      </c>
      <c r="D215" s="1" t="s">
        <v>675</v>
      </c>
      <c r="F215" s="1">
        <v>214</v>
      </c>
      <c r="G215" s="1" t="s">
        <v>836</v>
      </c>
      <c r="H215" s="1" t="str">
        <f t="shared" si="4"/>
        <v>214종합</v>
      </c>
      <c r="I215" s="12">
        <v>83.746947533415479</v>
      </c>
      <c r="J215" s="12">
        <v>84.302662924070958</v>
      </c>
      <c r="K215" s="12">
        <v>85.503820941398047</v>
      </c>
      <c r="L215" s="12">
        <v>86.320373756049946</v>
      </c>
      <c r="M215" s="12">
        <v>87.232032960911127</v>
      </c>
      <c r="N215" s="12">
        <v>87.373043516765634</v>
      </c>
      <c r="O215" s="12">
        <v>88.941034215154502</v>
      </c>
      <c r="P215" s="12">
        <v>89.946087738541536</v>
      </c>
      <c r="Q215" s="12">
        <v>91.912590618324515</v>
      </c>
      <c r="R215" s="12">
        <v>92.523122260535203</v>
      </c>
      <c r="S215" s="12">
        <v>93.925289296404543</v>
      </c>
      <c r="T215" s="12">
        <v>94.569665838182061</v>
      </c>
      <c r="U215" s="12">
        <v>95.023024455160737</v>
      </c>
      <c r="V215" s="12">
        <v>95.404486793451397</v>
      </c>
      <c r="W215" s="12">
        <v>96.071136668284481</v>
      </c>
      <c r="X215" s="12">
        <v>96.557211739308102</v>
      </c>
      <c r="Y215" s="12">
        <v>96.945491242313381</v>
      </c>
      <c r="Z215" s="12">
        <v>97.234564567103561</v>
      </c>
      <c r="AA215" s="12">
        <v>97.349008180844137</v>
      </c>
      <c r="AB215" s="12">
        <v>97.859694436168397</v>
      </c>
      <c r="AC215" s="12">
        <v>98.359595750775881</v>
      </c>
      <c r="AD215" s="12">
        <v>99.109675335775975</v>
      </c>
      <c r="AE215" s="12">
        <v>100</v>
      </c>
      <c r="AF215" s="12">
        <v>100.57830554144851</v>
      </c>
      <c r="AG215" s="12">
        <v>100.79943313134818</v>
      </c>
      <c r="AH215" s="12">
        <v>101.10265719258169</v>
      </c>
      <c r="AI215" s="12">
        <v>101.45986956457817</v>
      </c>
      <c r="AJ215" s="12">
        <v>101.54270515936568</v>
      </c>
      <c r="AK215" s="12">
        <v>101.85357227031324</v>
      </c>
      <c r="AL215" s="12">
        <v>102.07060605748653</v>
      </c>
      <c r="AM215" s="12">
        <v>102.37826816435143</v>
      </c>
      <c r="AN215" s="12">
        <v>102.61362564093439</v>
      </c>
    </row>
    <row r="216" spans="1:40">
      <c r="A216" s="1" t="s">
        <v>524</v>
      </c>
      <c r="B216" s="1" t="s">
        <v>552</v>
      </c>
      <c r="D216" s="1" t="s">
        <v>676</v>
      </c>
      <c r="F216" s="1">
        <v>215</v>
      </c>
      <c r="G216" s="1" t="s">
        <v>836</v>
      </c>
      <c r="H216" s="1" t="str">
        <f t="shared" si="4"/>
        <v>215종합</v>
      </c>
      <c r="U216" s="12">
        <v>99.797152280223614</v>
      </c>
      <c r="V216" s="12">
        <v>99.726969275681938</v>
      </c>
      <c r="W216" s="12">
        <v>100.47311985966401</v>
      </c>
      <c r="X216" s="12">
        <v>100.37665799068763</v>
      </c>
      <c r="Y216" s="12">
        <v>100.17923200055073</v>
      </c>
      <c r="Z216" s="12">
        <v>100.35033556172347</v>
      </c>
      <c r="AA216" s="12">
        <v>100.73280277041216</v>
      </c>
      <c r="AB216" s="12">
        <v>100.88142871346506</v>
      </c>
      <c r="AC216" s="12">
        <v>101.05746956556001</v>
      </c>
      <c r="AD216" s="12">
        <v>101.05273028557399</v>
      </c>
      <c r="AE216" s="12">
        <v>100</v>
      </c>
      <c r="AF216" s="12">
        <v>99.747678340204089</v>
      </c>
      <c r="AG216" s="12">
        <v>99.720557709360762</v>
      </c>
      <c r="AH216" s="12">
        <v>99.705624609392046</v>
      </c>
      <c r="AI216" s="12">
        <v>99.800912769180243</v>
      </c>
      <c r="AJ216" s="12">
        <v>99.872810558276313</v>
      </c>
      <c r="AK216" s="12">
        <v>100.00354368518938</v>
      </c>
      <c r="AL216" s="12">
        <v>100.09031632944647</v>
      </c>
      <c r="AM216" s="12">
        <v>100.04217254848457</v>
      </c>
      <c r="AN216" s="12">
        <v>100.19415503542821</v>
      </c>
    </row>
    <row r="217" spans="1:40">
      <c r="A217" s="1" t="s">
        <v>524</v>
      </c>
      <c r="B217" s="1" t="s">
        <v>552</v>
      </c>
      <c r="D217" s="1" t="s">
        <v>677</v>
      </c>
      <c r="F217" s="1">
        <v>216</v>
      </c>
      <c r="G217" s="1" t="s">
        <v>836</v>
      </c>
      <c r="H217" s="1" t="str">
        <f t="shared" si="4"/>
        <v>216종합</v>
      </c>
      <c r="I217" s="12">
        <v>90.749707748478002</v>
      </c>
      <c r="J217" s="12">
        <v>91.741742192928086</v>
      </c>
      <c r="K217" s="12">
        <v>93.533543231670393</v>
      </c>
      <c r="L217" s="12">
        <v>95.815269283460552</v>
      </c>
      <c r="M217" s="12">
        <v>95.837894331322119</v>
      </c>
      <c r="N217" s="12">
        <v>96.603660947388207</v>
      </c>
      <c r="O217" s="12">
        <v>98.161967609569913</v>
      </c>
      <c r="P217" s="12">
        <v>98.922094692920751</v>
      </c>
      <c r="Q217" s="12">
        <v>99.583168313445697</v>
      </c>
      <c r="R217" s="12">
        <v>100.00311197061079</v>
      </c>
      <c r="S217" s="12">
        <v>100.61913258814762</v>
      </c>
      <c r="T217" s="12">
        <v>100.73275690534557</v>
      </c>
      <c r="U217" s="12">
        <v>100.69664606530505</v>
      </c>
      <c r="V217" s="12">
        <v>100.69664606530505</v>
      </c>
      <c r="W217" s="12">
        <v>100.79091616730578</v>
      </c>
      <c r="X217" s="12">
        <v>100.74777904934562</v>
      </c>
      <c r="Y217" s="12">
        <v>100.68761843805572</v>
      </c>
      <c r="Z217" s="12">
        <v>100.65944659222613</v>
      </c>
      <c r="AA217" s="12">
        <v>100.13715903431701</v>
      </c>
      <c r="AB217" s="12">
        <v>99.990393376054158</v>
      </c>
      <c r="AC217" s="12">
        <v>100.01866289077979</v>
      </c>
      <c r="AD217" s="12">
        <v>99.999599535359678</v>
      </c>
      <c r="AE217" s="12">
        <v>100</v>
      </c>
      <c r="AF217" s="12">
        <v>100.00980087597893</v>
      </c>
      <c r="AG217" s="12">
        <v>100.32363450524073</v>
      </c>
      <c r="AH217" s="12">
        <v>100.61222878205874</v>
      </c>
      <c r="AI217" s="12">
        <v>100.65890160708318</v>
      </c>
      <c r="AJ217" s="12">
        <v>100.7116633527631</v>
      </c>
      <c r="AK217" s="12">
        <v>100.80444444450339</v>
      </c>
      <c r="AL217" s="12">
        <v>100.90953065180858</v>
      </c>
      <c r="AM217" s="12">
        <v>101.01443387692144</v>
      </c>
      <c r="AN217" s="12">
        <v>101.16524998971785</v>
      </c>
    </row>
    <row r="218" spans="1:40">
      <c r="A218" s="1" t="s">
        <v>524</v>
      </c>
      <c r="B218" s="1" t="s">
        <v>552</v>
      </c>
      <c r="D218" s="1" t="s">
        <v>678</v>
      </c>
      <c r="F218" s="1">
        <v>217</v>
      </c>
      <c r="G218" s="1" t="s">
        <v>836</v>
      </c>
      <c r="H218" s="1" t="str">
        <f t="shared" si="4"/>
        <v>217종합</v>
      </c>
      <c r="I218" s="12">
        <v>85.354932070961084</v>
      </c>
      <c r="J218" s="12">
        <v>86.289219459453975</v>
      </c>
      <c r="K218" s="12">
        <v>86.800806656916251</v>
      </c>
      <c r="L218" s="12">
        <v>90.692561779198741</v>
      </c>
      <c r="M218" s="12">
        <v>91.19629424953304</v>
      </c>
      <c r="N218" s="12">
        <v>91.685819935868707</v>
      </c>
      <c r="O218" s="12">
        <v>92.05605685383847</v>
      </c>
      <c r="P218" s="12">
        <v>94.133036052923345</v>
      </c>
      <c r="Q218" s="12">
        <v>96.106615297286368</v>
      </c>
      <c r="R218" s="12">
        <v>96.801183944309145</v>
      </c>
      <c r="S218" s="12">
        <v>97.846115686081092</v>
      </c>
      <c r="T218" s="12">
        <v>97.707301829787767</v>
      </c>
      <c r="U218" s="12">
        <v>97.979135314002875</v>
      </c>
      <c r="V218" s="12">
        <v>97.979135314002875</v>
      </c>
      <c r="W218" s="12">
        <v>97.979135314002875</v>
      </c>
      <c r="X218" s="12">
        <v>97.979135314002875</v>
      </c>
      <c r="Y218" s="12">
        <v>97.979135314002875</v>
      </c>
      <c r="Z218" s="12">
        <v>97.979135314002875</v>
      </c>
      <c r="AA218" s="12">
        <v>97.979135314002875</v>
      </c>
      <c r="AB218" s="12">
        <v>97.824907481027395</v>
      </c>
      <c r="AC218" s="12">
        <v>98.994507101347423</v>
      </c>
      <c r="AD218" s="12">
        <v>99.614697809806742</v>
      </c>
      <c r="AE218" s="12">
        <v>100</v>
      </c>
      <c r="AF218" s="12">
        <v>100.26303790991231</v>
      </c>
      <c r="AG218" s="12">
        <v>100.53531091868709</v>
      </c>
      <c r="AH218" s="12">
        <v>101.14139602200881</v>
      </c>
      <c r="AI218" s="12">
        <v>101.83982185735061</v>
      </c>
      <c r="AJ218" s="12">
        <v>103.74484160033562</v>
      </c>
      <c r="AK218" s="12">
        <v>105.64765659308246</v>
      </c>
      <c r="AL218" s="12">
        <v>107.07800054190184</v>
      </c>
      <c r="AM218" s="12">
        <v>108.04505811711667</v>
      </c>
      <c r="AN218" s="12">
        <v>108.99875556651179</v>
      </c>
    </row>
    <row r="219" spans="1:40">
      <c r="A219" s="1" t="s">
        <v>524</v>
      </c>
      <c r="B219" s="1" t="s">
        <v>552</v>
      </c>
      <c r="D219" s="1" t="s">
        <v>679</v>
      </c>
      <c r="F219" s="1">
        <v>218</v>
      </c>
      <c r="G219" s="1" t="s">
        <v>836</v>
      </c>
      <c r="H219" s="1" t="str">
        <f t="shared" si="4"/>
        <v>218종합</v>
      </c>
      <c r="I219" s="12">
        <v>79.606197117510618</v>
      </c>
      <c r="J219" s="12">
        <v>80.352737191113803</v>
      </c>
      <c r="K219" s="12">
        <v>81.756421571935988</v>
      </c>
      <c r="L219" s="12">
        <v>82.806889386578632</v>
      </c>
      <c r="M219" s="12">
        <v>81.727470012731274</v>
      </c>
      <c r="N219" s="12">
        <v>83.415063304953421</v>
      </c>
      <c r="O219" s="12">
        <v>83.816929219915934</v>
      </c>
      <c r="P219" s="12">
        <v>86.224821700723609</v>
      </c>
      <c r="Q219" s="12">
        <v>88.157161599456103</v>
      </c>
      <c r="R219" s="12">
        <v>88.934507808506709</v>
      </c>
      <c r="S219" s="12">
        <v>91.646825972552264</v>
      </c>
      <c r="T219" s="12">
        <v>92.516292988481297</v>
      </c>
      <c r="U219" s="12">
        <v>92.01576936615109</v>
      </c>
      <c r="V219" s="12">
        <v>92.01576936615109</v>
      </c>
      <c r="W219" s="12">
        <v>92.83805230468333</v>
      </c>
      <c r="X219" s="12">
        <v>92.915771633598609</v>
      </c>
      <c r="Y219" s="12">
        <v>92.951965751062872</v>
      </c>
      <c r="Z219" s="12">
        <v>93.541652145835073</v>
      </c>
      <c r="AA219" s="12">
        <v>94.037250857891422</v>
      </c>
      <c r="AB219" s="12">
        <v>95.235240209137771</v>
      </c>
      <c r="AC219" s="12">
        <v>96.482039943596149</v>
      </c>
      <c r="AD219" s="12">
        <v>97.71730777890302</v>
      </c>
    </row>
    <row r="220" spans="1:40">
      <c r="A220" s="1" t="s">
        <v>524</v>
      </c>
      <c r="B220" s="1" t="s">
        <v>552</v>
      </c>
      <c r="D220" s="1" t="s">
        <v>680</v>
      </c>
      <c r="F220" s="1">
        <v>219</v>
      </c>
      <c r="G220" s="1" t="s">
        <v>836</v>
      </c>
      <c r="H220" s="1" t="str">
        <f t="shared" si="4"/>
        <v>219종합</v>
      </c>
      <c r="U220" s="12">
        <v>98.743390951610507</v>
      </c>
      <c r="V220" s="12">
        <v>98.869867234546376</v>
      </c>
      <c r="W220" s="12">
        <v>99.233678558696141</v>
      </c>
      <c r="X220" s="12">
        <v>99.47195174571371</v>
      </c>
      <c r="Y220" s="12">
        <v>99.528957985581101</v>
      </c>
      <c r="Z220" s="12">
        <v>99.528957985581101</v>
      </c>
      <c r="AA220" s="12">
        <v>99.557489657011089</v>
      </c>
      <c r="AB220" s="12">
        <v>99.522064826588604</v>
      </c>
      <c r="AC220" s="12">
        <v>99.610206587633016</v>
      </c>
      <c r="AD220" s="12">
        <v>99.769307229702079</v>
      </c>
      <c r="AE220" s="12">
        <v>100</v>
      </c>
      <c r="AF220" s="12">
        <v>100.41950394443238</v>
      </c>
      <c r="AG220" s="12">
        <v>100.73683843623964</v>
      </c>
      <c r="AH220" s="12">
        <v>100.87302723906082</v>
      </c>
      <c r="AI220" s="12">
        <v>101.00182515499188</v>
      </c>
      <c r="AJ220" s="12">
        <v>101.17846440871392</v>
      </c>
      <c r="AK220" s="12">
        <v>101.47401711809256</v>
      </c>
      <c r="AL220" s="12">
        <v>101.52303982009076</v>
      </c>
      <c r="AM220" s="12">
        <v>101.60324015150522</v>
      </c>
      <c r="AN220" s="12">
        <v>101.60962217343432</v>
      </c>
    </row>
    <row r="221" spans="1:40">
      <c r="A221" s="1" t="s">
        <v>524</v>
      </c>
      <c r="B221" s="1" t="s">
        <v>552</v>
      </c>
      <c r="D221" s="1" t="s">
        <v>681</v>
      </c>
      <c r="F221" s="1">
        <v>220</v>
      </c>
      <c r="G221" s="1" t="s">
        <v>836</v>
      </c>
      <c r="H221" s="1" t="str">
        <f t="shared" si="4"/>
        <v>220종합</v>
      </c>
      <c r="U221" s="12">
        <v>97.329813126866327</v>
      </c>
      <c r="V221" s="12">
        <v>97.458317660026978</v>
      </c>
      <c r="W221" s="12">
        <v>97.790241951190083</v>
      </c>
      <c r="X221" s="12">
        <v>97.972190914275288</v>
      </c>
      <c r="Y221" s="12">
        <v>98.667191366772258</v>
      </c>
      <c r="Z221" s="12">
        <v>98.748562276531572</v>
      </c>
      <c r="AA221" s="12">
        <v>99.368350560308272</v>
      </c>
      <c r="AB221" s="12">
        <v>99.365256283092663</v>
      </c>
      <c r="AC221" s="12">
        <v>99.532099297084628</v>
      </c>
      <c r="AD221" s="12">
        <v>99.912122081430297</v>
      </c>
      <c r="AE221" s="12">
        <v>100</v>
      </c>
      <c r="AF221" s="12">
        <v>101.0602897347857</v>
      </c>
      <c r="AG221" s="12">
        <v>101.22359728425556</v>
      </c>
      <c r="AH221" s="12">
        <v>101.26172838579785</v>
      </c>
      <c r="AI221" s="12">
        <v>101.39278987448517</v>
      </c>
      <c r="AJ221" s="12">
        <v>101.41566457089573</v>
      </c>
      <c r="AK221" s="12">
        <v>101.6038759861825</v>
      </c>
      <c r="AL221" s="12">
        <v>101.72350572582263</v>
      </c>
      <c r="AM221" s="12">
        <v>101.84485685245373</v>
      </c>
      <c r="AN221" s="12">
        <v>101.8761669769108</v>
      </c>
    </row>
    <row r="222" spans="1:40">
      <c r="A222" s="1" t="s">
        <v>524</v>
      </c>
      <c r="B222" s="1" t="s">
        <v>552</v>
      </c>
      <c r="D222" s="1" t="s">
        <v>682</v>
      </c>
      <c r="F222" s="1">
        <v>221</v>
      </c>
      <c r="G222" s="1" t="s">
        <v>836</v>
      </c>
      <c r="H222" s="1" t="str">
        <f t="shared" si="4"/>
        <v>221종합</v>
      </c>
      <c r="U222" s="12">
        <v>100.47930598526943</v>
      </c>
      <c r="V222" s="12">
        <v>100.43425608979388</v>
      </c>
      <c r="W222" s="12">
        <v>100.25818646512231</v>
      </c>
      <c r="X222" s="12">
        <v>100.06962124853727</v>
      </c>
      <c r="Y222" s="12">
        <v>100.04729817300576</v>
      </c>
      <c r="Z222" s="12">
        <v>99.912716510807911</v>
      </c>
      <c r="AA222" s="12">
        <v>99.809367500828046</v>
      </c>
      <c r="AB222" s="12">
        <v>99.893550247712255</v>
      </c>
      <c r="AC222" s="12">
        <v>99.950955740878584</v>
      </c>
      <c r="AD222" s="12">
        <v>99.995423273992429</v>
      </c>
      <c r="AE222" s="12">
        <v>100</v>
      </c>
      <c r="AF222" s="12">
        <v>100.38703772524968</v>
      </c>
      <c r="AG222" s="12">
        <v>100.80791343140993</v>
      </c>
      <c r="AH222" s="12">
        <v>100.8865246701538</v>
      </c>
      <c r="AI222" s="12">
        <v>101.04295980399442</v>
      </c>
      <c r="AJ222" s="12">
        <v>101.12643898228957</v>
      </c>
      <c r="AK222" s="12">
        <v>101.48413828916458</v>
      </c>
      <c r="AL222" s="12">
        <v>101.6326418719222</v>
      </c>
      <c r="AM222" s="12">
        <v>101.82359038155838</v>
      </c>
      <c r="AN222" s="12">
        <v>102.06979241865295</v>
      </c>
    </row>
    <row r="223" spans="1:40">
      <c r="A223" s="1" t="s">
        <v>524</v>
      </c>
      <c r="B223" s="1" t="s">
        <v>553</v>
      </c>
      <c r="F223" s="1">
        <v>222</v>
      </c>
      <c r="G223" s="1" t="s">
        <v>836</v>
      </c>
      <c r="H223" s="1" t="str">
        <f t="shared" si="4"/>
        <v>222종합</v>
      </c>
      <c r="I223" s="12">
        <v>90.628465752072941</v>
      </c>
      <c r="J223" s="12">
        <v>91.949151275425962</v>
      </c>
      <c r="K223" s="12">
        <v>92.91642422552016</v>
      </c>
      <c r="L223" s="12">
        <v>94.042650151412829</v>
      </c>
      <c r="M223" s="12">
        <v>94.521988849864826</v>
      </c>
      <c r="N223" s="12">
        <v>95.134168835422088</v>
      </c>
      <c r="O223" s="12">
        <v>95.683055831148295</v>
      </c>
      <c r="P223" s="12">
        <v>96.295380849095679</v>
      </c>
      <c r="Q223" s="12">
        <v>97.27338277343128</v>
      </c>
      <c r="R223" s="12">
        <v>97.94107171497221</v>
      </c>
      <c r="S223" s="12">
        <v>98.83364106812391</v>
      </c>
      <c r="T223" s="12">
        <v>99.621284097457021</v>
      </c>
      <c r="U223" s="12">
        <v>100.19532008583796</v>
      </c>
      <c r="V223" s="12">
        <v>100.24107314863656</v>
      </c>
      <c r="W223" s="12">
        <v>100.4746105107339</v>
      </c>
      <c r="X223" s="12">
        <v>100.69408192986538</v>
      </c>
      <c r="Y223" s="12">
        <v>100.6427663419373</v>
      </c>
      <c r="Z223" s="12">
        <v>100.6081145280927</v>
      </c>
      <c r="AA223" s="12">
        <v>100.37068876767835</v>
      </c>
      <c r="AB223" s="12">
        <v>100.38129884516093</v>
      </c>
      <c r="AC223" s="12">
        <v>100.12727987498093</v>
      </c>
      <c r="AD223" s="12">
        <v>100.17188552667633</v>
      </c>
      <c r="AE223" s="12">
        <v>100</v>
      </c>
      <c r="AF223" s="12">
        <v>99.593265360817924</v>
      </c>
      <c r="AG223" s="12">
        <v>99.31776354305461</v>
      </c>
      <c r="AH223" s="12">
        <v>99.425097639632838</v>
      </c>
      <c r="AI223" s="12">
        <v>99.548636233499366</v>
      </c>
      <c r="AJ223" s="12">
        <v>99.8090495166648</v>
      </c>
      <c r="AK223" s="12">
        <v>99.984631140224693</v>
      </c>
      <c r="AL223" s="12">
        <v>99.908079423776314</v>
      </c>
      <c r="AM223" s="12">
        <v>99.957908090582862</v>
      </c>
      <c r="AN223" s="12">
        <v>100.07268846501303</v>
      </c>
    </row>
    <row r="224" spans="1:40">
      <c r="A224" s="1" t="s">
        <v>524</v>
      </c>
      <c r="B224" s="1" t="s">
        <v>553</v>
      </c>
      <c r="D224" s="1" t="s">
        <v>683</v>
      </c>
      <c r="F224" s="1">
        <v>223</v>
      </c>
      <c r="G224" s="1" t="s">
        <v>836</v>
      </c>
      <c r="H224" s="1" t="str">
        <f t="shared" si="4"/>
        <v>223종합</v>
      </c>
      <c r="I224" s="12">
        <v>90.002786035831519</v>
      </c>
      <c r="J224" s="12">
        <v>91.626308163743417</v>
      </c>
      <c r="K224" s="12">
        <v>92.509675953935385</v>
      </c>
      <c r="L224" s="12">
        <v>94.11941586918104</v>
      </c>
      <c r="M224" s="12">
        <v>95.216200905134102</v>
      </c>
      <c r="N224" s="12">
        <v>95.902796997678436</v>
      </c>
      <c r="O224" s="12">
        <v>96.556040183846818</v>
      </c>
      <c r="P224" s="12">
        <v>97.162948706930777</v>
      </c>
      <c r="Q224" s="12">
        <v>97.925966885396008</v>
      </c>
      <c r="R224" s="12">
        <v>98.515232245174531</v>
      </c>
      <c r="S224" s="12">
        <v>99.424667059277937</v>
      </c>
      <c r="T224" s="12">
        <v>99.812094447079218</v>
      </c>
      <c r="U224" s="12">
        <v>100.49485749886976</v>
      </c>
      <c r="V224" s="12">
        <v>100.57640328723826</v>
      </c>
      <c r="W224" s="12">
        <v>101.10365635358654</v>
      </c>
      <c r="X224" s="12">
        <v>101.63682540916091</v>
      </c>
      <c r="Y224" s="12">
        <v>101.45634285044333</v>
      </c>
      <c r="Z224" s="12">
        <v>101.29266392198805</v>
      </c>
      <c r="AA224" s="12">
        <v>100.87143939405061</v>
      </c>
      <c r="AB224" s="12">
        <v>100.52929282610609</v>
      </c>
      <c r="AC224" s="12">
        <v>100.14768420573847</v>
      </c>
      <c r="AD224" s="12">
        <v>100.18270639190848</v>
      </c>
      <c r="AE224" s="12">
        <v>100</v>
      </c>
      <c r="AF224" s="12">
        <v>99.856954751572118</v>
      </c>
      <c r="AG224" s="12">
        <v>99.453979585407353</v>
      </c>
      <c r="AH224" s="12">
        <v>99.678668511614944</v>
      </c>
      <c r="AI224" s="12">
        <v>99.780310047639674</v>
      </c>
      <c r="AJ224" s="12">
        <v>100.06068178203293</v>
      </c>
      <c r="AK224" s="12">
        <v>100.23987084396082</v>
      </c>
      <c r="AL224" s="12">
        <v>100.23779449486663</v>
      </c>
      <c r="AM224" s="12">
        <v>100.30563044942453</v>
      </c>
      <c r="AN224" s="12">
        <v>100.47319478950301</v>
      </c>
    </row>
    <row r="225" spans="1:40">
      <c r="A225" s="1" t="s">
        <v>524</v>
      </c>
      <c r="B225" s="1" t="s">
        <v>553</v>
      </c>
      <c r="D225" s="1" t="s">
        <v>683</v>
      </c>
      <c r="E225" s="1" t="s">
        <v>684</v>
      </c>
      <c r="F225" s="1">
        <v>224</v>
      </c>
      <c r="G225" s="1" t="s">
        <v>836</v>
      </c>
      <c r="H225" s="1" t="str">
        <f t="shared" si="4"/>
        <v>224종합</v>
      </c>
      <c r="I225" s="12">
        <v>89.488356602799868</v>
      </c>
      <c r="J225" s="12">
        <v>91.314454394129854</v>
      </c>
      <c r="K225" s="12">
        <v>92.455654728589053</v>
      </c>
      <c r="L225" s="12">
        <v>93.005661947899128</v>
      </c>
      <c r="M225" s="12">
        <v>94.546438497184269</v>
      </c>
      <c r="N225" s="12">
        <v>95.261966314916251</v>
      </c>
      <c r="O225" s="12">
        <v>95.902168818547594</v>
      </c>
      <c r="P225" s="12">
        <v>96.524913088541709</v>
      </c>
      <c r="Q225" s="12">
        <v>97.219963044814079</v>
      </c>
      <c r="R225" s="12">
        <v>97.804805733305301</v>
      </c>
      <c r="S225" s="12">
        <v>98.607737441201948</v>
      </c>
      <c r="T225" s="12">
        <v>99.017004379430702</v>
      </c>
      <c r="U225" s="12">
        <v>99.830730904492199</v>
      </c>
      <c r="V225" s="12">
        <v>99.830730904492199</v>
      </c>
      <c r="W225" s="12">
        <v>100.17017549403346</v>
      </c>
      <c r="X225" s="12">
        <v>100.51910276829086</v>
      </c>
      <c r="Y225" s="12">
        <v>100.25314140460087</v>
      </c>
      <c r="Z225" s="12">
        <v>100.11469963241488</v>
      </c>
      <c r="AA225" s="12">
        <v>99.918939548011565</v>
      </c>
      <c r="AB225" s="12">
        <v>99.675734837481329</v>
      </c>
      <c r="AC225" s="12">
        <v>99.759060778536906</v>
      </c>
      <c r="AD225" s="12">
        <v>99.8740207521939</v>
      </c>
      <c r="AE225" s="12">
        <v>100</v>
      </c>
      <c r="AF225" s="12">
        <v>100.86926881145415</v>
      </c>
      <c r="AG225" s="12">
        <v>100.62281472237034</v>
      </c>
      <c r="AH225" s="12">
        <v>101.06291801887637</v>
      </c>
      <c r="AI225" s="12">
        <v>101.2429890184614</v>
      </c>
      <c r="AJ225" s="12">
        <v>101.58277572539376</v>
      </c>
      <c r="AK225" s="12">
        <v>101.86908659206497</v>
      </c>
      <c r="AL225" s="12">
        <v>101.89917471120111</v>
      </c>
      <c r="AM225" s="12">
        <v>102.01579999331196</v>
      </c>
      <c r="AN225" s="12">
        <v>102.15752976992636</v>
      </c>
    </row>
    <row r="226" spans="1:40">
      <c r="A226" s="1" t="s">
        <v>524</v>
      </c>
      <c r="B226" s="1" t="s">
        <v>553</v>
      </c>
      <c r="D226" s="1" t="s">
        <v>683</v>
      </c>
      <c r="E226" s="1" t="s">
        <v>685</v>
      </c>
      <c r="F226" s="1">
        <v>225</v>
      </c>
      <c r="G226" s="1" t="s">
        <v>836</v>
      </c>
      <c r="H226" s="1" t="str">
        <f t="shared" si="4"/>
        <v>225종합</v>
      </c>
      <c r="I226" s="12">
        <v>90.624588713068036</v>
      </c>
      <c r="J226" s="12">
        <v>91.982391525992213</v>
      </c>
      <c r="K226" s="12">
        <v>92.530232734479242</v>
      </c>
      <c r="L226" s="12">
        <v>95.529705480264511</v>
      </c>
      <c r="M226" s="12">
        <v>96.038807988375837</v>
      </c>
      <c r="N226" s="12">
        <v>96.686968644239187</v>
      </c>
      <c r="O226" s="12">
        <v>97.356950820244478</v>
      </c>
      <c r="P226" s="12">
        <v>97.942693463312978</v>
      </c>
      <c r="Q226" s="12">
        <v>98.794576138108042</v>
      </c>
      <c r="R226" s="12">
        <v>99.389297589177247</v>
      </c>
      <c r="S226" s="12">
        <v>100.43840312095371</v>
      </c>
      <c r="T226" s="12">
        <v>100.79680324474204</v>
      </c>
      <c r="U226" s="12">
        <v>101.31604675628422</v>
      </c>
      <c r="V226" s="12">
        <v>101.49925700200568</v>
      </c>
      <c r="W226" s="12">
        <v>102.26130735418863</v>
      </c>
      <c r="X226" s="12">
        <v>103.02571807565278</v>
      </c>
      <c r="Y226" s="12">
        <v>102.95290566929876</v>
      </c>
      <c r="Z226" s="12">
        <v>102.75745646340644</v>
      </c>
      <c r="AA226" s="12">
        <v>102.052955419813</v>
      </c>
      <c r="AB226" s="12">
        <v>101.58694512440165</v>
      </c>
      <c r="AC226" s="12">
        <v>100.62674943916238</v>
      </c>
      <c r="AD226" s="12">
        <v>100.56289063478989</v>
      </c>
      <c r="AE226" s="12">
        <v>100</v>
      </c>
      <c r="AF226" s="12">
        <v>98.625607150486189</v>
      </c>
      <c r="AG226" s="12">
        <v>98.034773654695599</v>
      </c>
      <c r="AH226" s="12">
        <v>98.001848656644228</v>
      </c>
      <c r="AI226" s="12">
        <v>98.009986216714466</v>
      </c>
      <c r="AJ226" s="12">
        <v>98.219563951244922</v>
      </c>
      <c r="AK226" s="12">
        <v>98.271429444281821</v>
      </c>
      <c r="AL226" s="12">
        <v>98.231198327870032</v>
      </c>
      <c r="AM226" s="12">
        <v>98.241182490953065</v>
      </c>
      <c r="AN226" s="12">
        <v>98.43929691881111</v>
      </c>
    </row>
    <row r="227" spans="1:40">
      <c r="A227" s="1" t="s">
        <v>524</v>
      </c>
      <c r="B227" s="1" t="s">
        <v>553</v>
      </c>
      <c r="D227" s="1" t="s">
        <v>686</v>
      </c>
      <c r="F227" s="1">
        <v>226</v>
      </c>
      <c r="G227" s="1" t="s">
        <v>836</v>
      </c>
      <c r="H227" s="1" t="str">
        <f t="shared" si="4"/>
        <v>226종합</v>
      </c>
      <c r="I227" s="12">
        <v>88.957480090089348</v>
      </c>
      <c r="J227" s="12">
        <v>90.425199895582097</v>
      </c>
      <c r="K227" s="12">
        <v>91.727835809367647</v>
      </c>
      <c r="L227" s="12">
        <v>92.377402202272464</v>
      </c>
      <c r="M227" s="12">
        <v>92.138583107684155</v>
      </c>
      <c r="N227" s="12">
        <v>92.935285132749712</v>
      </c>
      <c r="O227" s="12">
        <v>93.445192386763452</v>
      </c>
      <c r="P227" s="12">
        <v>94.023093255043833</v>
      </c>
      <c r="Q227" s="12">
        <v>95.484152473392342</v>
      </c>
      <c r="R227" s="12">
        <v>96.361388438458576</v>
      </c>
      <c r="S227" s="12">
        <v>97.237690596702762</v>
      </c>
      <c r="T227" s="12">
        <v>99.006695461721137</v>
      </c>
      <c r="U227" s="12">
        <v>99.422304194185145</v>
      </c>
      <c r="V227" s="12">
        <v>99.426667773361743</v>
      </c>
      <c r="W227" s="12">
        <v>99.718487831090499</v>
      </c>
      <c r="X227" s="12">
        <v>99.804624950976205</v>
      </c>
      <c r="Y227" s="12">
        <v>99.881804835833066</v>
      </c>
      <c r="Z227" s="12">
        <v>99.901049290052043</v>
      </c>
      <c r="AA227" s="12">
        <v>99.585507787090165</v>
      </c>
      <c r="AB227" s="12">
        <v>99.518349143041533</v>
      </c>
      <c r="AC227" s="12">
        <v>99.526047934702206</v>
      </c>
      <c r="AD227" s="12">
        <v>99.967257091764083</v>
      </c>
      <c r="AE227" s="12">
        <v>100</v>
      </c>
      <c r="AF227" s="12">
        <v>100.42627779239758</v>
      </c>
      <c r="AG227" s="12">
        <v>100.17184167464737</v>
      </c>
      <c r="AH227" s="12">
        <v>100.50518821637438</v>
      </c>
      <c r="AI227" s="12">
        <v>100.8959943408142</v>
      </c>
      <c r="AJ227" s="12">
        <v>101.29076485493813</v>
      </c>
      <c r="AK227" s="12">
        <v>101.32561322923017</v>
      </c>
      <c r="AL227" s="12">
        <v>101.34980010942914</v>
      </c>
      <c r="AM227" s="12">
        <v>101.36652314031586</v>
      </c>
      <c r="AN227" s="12">
        <v>101.40397058375892</v>
      </c>
    </row>
    <row r="228" spans="1:40">
      <c r="A228" s="1" t="s">
        <v>524</v>
      </c>
      <c r="B228" s="1" t="s">
        <v>553</v>
      </c>
      <c r="D228" s="1" t="s">
        <v>687</v>
      </c>
      <c r="F228" s="1">
        <v>227</v>
      </c>
      <c r="G228" s="1" t="s">
        <v>836</v>
      </c>
      <c r="H228" s="1" t="str">
        <f t="shared" si="4"/>
        <v>227종합</v>
      </c>
      <c r="I228" s="12">
        <v>94.256139324541493</v>
      </c>
      <c r="J228" s="12">
        <v>94.903824478567586</v>
      </c>
      <c r="K228" s="12">
        <v>95.749853083404147</v>
      </c>
      <c r="L228" s="12">
        <v>96.409899904635139</v>
      </c>
      <c r="M228" s="12">
        <v>96.389372415810158</v>
      </c>
      <c r="N228" s="12">
        <v>96.717385983520558</v>
      </c>
      <c r="O228" s="12">
        <v>97.118687469069357</v>
      </c>
      <c r="P228" s="12">
        <v>97.776981793698752</v>
      </c>
      <c r="Q228" s="12">
        <v>98.742115979239799</v>
      </c>
      <c r="R228" s="12">
        <v>99.381399651120645</v>
      </c>
      <c r="S228" s="12">
        <v>100.26779405392963</v>
      </c>
      <c r="T228" s="12">
        <v>100.96132032952734</v>
      </c>
      <c r="U228" s="12">
        <v>101.75230920753501</v>
      </c>
      <c r="V228" s="12">
        <v>101.75230920753501</v>
      </c>
      <c r="W228" s="12">
        <v>101.54449327328717</v>
      </c>
      <c r="X228" s="12">
        <v>101.59842302243941</v>
      </c>
      <c r="Y228" s="12">
        <v>101.64578049921772</v>
      </c>
      <c r="Z228" s="12">
        <v>101.67938130459866</v>
      </c>
      <c r="AA228" s="12">
        <v>101.3946545452005</v>
      </c>
      <c r="AB228" s="12">
        <v>102.07940973632724</v>
      </c>
      <c r="AC228" s="12">
        <v>100.88729474396433</v>
      </c>
      <c r="AD228" s="12">
        <v>100.73517846612066</v>
      </c>
      <c r="AE228" s="12">
        <v>100</v>
      </c>
      <c r="AF228" s="12">
        <v>98.412442335727235</v>
      </c>
      <c r="AG228" s="12">
        <v>97.845648806007006</v>
      </c>
      <c r="AH228" s="12">
        <v>97.491142186654201</v>
      </c>
      <c r="AI228" s="12">
        <v>97.482636144875471</v>
      </c>
      <c r="AJ228" s="12">
        <v>97.516737601760212</v>
      </c>
      <c r="AK228" s="12">
        <v>97.530718708554602</v>
      </c>
      <c r="AL228" s="12">
        <v>97.137849672289306</v>
      </c>
      <c r="AM228" s="12">
        <v>97.063362755417529</v>
      </c>
      <c r="AN228" s="12">
        <v>97.074002789825087</v>
      </c>
    </row>
    <row r="229" spans="1:40">
      <c r="A229" s="1" t="s">
        <v>524</v>
      </c>
      <c r="B229" s="1" t="s">
        <v>553</v>
      </c>
      <c r="D229" s="1" t="s">
        <v>688</v>
      </c>
      <c r="F229" s="1">
        <v>228</v>
      </c>
      <c r="G229" s="1" t="s">
        <v>836</v>
      </c>
      <c r="H229" s="1" t="str">
        <f t="shared" si="4"/>
        <v>228종합</v>
      </c>
      <c r="U229" s="12">
        <v>99.593806614240719</v>
      </c>
      <c r="V229" s="12">
        <v>99.661486176097526</v>
      </c>
      <c r="W229" s="12">
        <v>99.983441390303696</v>
      </c>
      <c r="X229" s="12">
        <v>99.983441390303696</v>
      </c>
      <c r="Y229" s="12">
        <v>99.577677786070808</v>
      </c>
      <c r="Z229" s="12">
        <v>99.461159954440717</v>
      </c>
      <c r="AA229" s="12">
        <v>99.278034224955732</v>
      </c>
      <c r="AB229" s="12">
        <v>99.342434166583033</v>
      </c>
      <c r="AC229" s="12">
        <v>100.07078363845183</v>
      </c>
      <c r="AD229" s="12">
        <v>100.05699247766343</v>
      </c>
      <c r="AE229" s="12">
        <v>100</v>
      </c>
      <c r="AF229" s="12">
        <v>98.438933326760562</v>
      </c>
      <c r="AG229" s="12">
        <v>98.431109764964106</v>
      </c>
      <c r="AH229" s="12">
        <v>98.353553977943434</v>
      </c>
      <c r="AI229" s="12">
        <v>98.442140833628287</v>
      </c>
      <c r="AJ229" s="12">
        <v>98.988947008753755</v>
      </c>
      <c r="AK229" s="12">
        <v>99.668631120387261</v>
      </c>
      <c r="AL229" s="12">
        <v>99.938007814487776</v>
      </c>
      <c r="AM229" s="12">
        <v>100.0255255274726</v>
      </c>
      <c r="AN229" s="12">
        <v>100.11118061733659</v>
      </c>
    </row>
    <row r="230" spans="1:40">
      <c r="A230" s="1" t="s">
        <v>524</v>
      </c>
      <c r="B230" s="1" t="s">
        <v>553</v>
      </c>
      <c r="D230" s="1" t="s">
        <v>689</v>
      </c>
      <c r="F230" s="1">
        <v>229</v>
      </c>
      <c r="G230" s="1" t="s">
        <v>836</v>
      </c>
      <c r="H230" s="1" t="str">
        <f t="shared" si="4"/>
        <v>229종합</v>
      </c>
      <c r="U230" s="12">
        <v>95.048165267533136</v>
      </c>
      <c r="V230" s="12">
        <v>95.048165267533136</v>
      </c>
      <c r="W230" s="12">
        <v>95.099771836010902</v>
      </c>
      <c r="X230" s="12">
        <v>95.106248056304281</v>
      </c>
      <c r="Y230" s="12">
        <v>95.642358484157697</v>
      </c>
      <c r="Z230" s="12">
        <v>96.016627238395657</v>
      </c>
      <c r="AA230" s="12">
        <v>97.151279447782755</v>
      </c>
      <c r="AB230" s="12">
        <v>98.341817048176054</v>
      </c>
      <c r="AC230" s="12">
        <v>99.166313736802636</v>
      </c>
      <c r="AD230" s="12">
        <v>99.542966826427673</v>
      </c>
      <c r="AE230" s="12">
        <v>100</v>
      </c>
      <c r="AF230" s="12">
        <v>100.07216637841452</v>
      </c>
      <c r="AG230" s="12">
        <v>100.10356395691784</v>
      </c>
      <c r="AH230" s="12">
        <v>100.23369499622785</v>
      </c>
      <c r="AI230" s="12">
        <v>100.33200938826448</v>
      </c>
      <c r="AJ230" s="12">
        <v>100.39191781362877</v>
      </c>
      <c r="AK230" s="12">
        <v>100.58516371415331</v>
      </c>
      <c r="AL230" s="12">
        <v>100.58691115300486</v>
      </c>
      <c r="AM230" s="12">
        <v>100.582028842179</v>
      </c>
      <c r="AN230" s="12">
        <v>100.85134805980283</v>
      </c>
    </row>
    <row r="231" spans="1:40">
      <c r="A231" s="1" t="s">
        <v>524</v>
      </c>
      <c r="B231" s="1" t="s">
        <v>553</v>
      </c>
      <c r="D231" s="1" t="s">
        <v>690</v>
      </c>
      <c r="F231" s="1">
        <v>230</v>
      </c>
      <c r="G231" s="1" t="s">
        <v>836</v>
      </c>
      <c r="H231" s="1" t="str">
        <f t="shared" si="4"/>
        <v>230종합</v>
      </c>
      <c r="U231" s="12">
        <v>100.0536317261637</v>
      </c>
      <c r="V231" s="12">
        <v>100.1045440302554</v>
      </c>
      <c r="W231" s="12">
        <v>100.14798615410108</v>
      </c>
      <c r="X231" s="12">
        <v>100.22992776642394</v>
      </c>
      <c r="Y231" s="12">
        <v>100.22992776642394</v>
      </c>
      <c r="Z231" s="12">
        <v>100.25987585904171</v>
      </c>
      <c r="AA231" s="12">
        <v>99.882730891557074</v>
      </c>
      <c r="AB231" s="12">
        <v>99.918549487529489</v>
      </c>
      <c r="AC231" s="12">
        <v>99.918549487529489</v>
      </c>
      <c r="AD231" s="12">
        <v>100</v>
      </c>
      <c r="AE231" s="12">
        <v>100</v>
      </c>
      <c r="AF231" s="12">
        <v>99.868622115732151</v>
      </c>
      <c r="AG231" s="12">
        <v>99.465481881986392</v>
      </c>
      <c r="AH231" s="12">
        <v>99.533087766159994</v>
      </c>
      <c r="AI231" s="12">
        <v>99.625989456829743</v>
      </c>
      <c r="AJ231" s="12">
        <v>99.631916452481192</v>
      </c>
      <c r="AK231" s="12">
        <v>99.754813404612094</v>
      </c>
      <c r="AL231" s="12">
        <v>99.744296540863701</v>
      </c>
      <c r="AM231" s="12">
        <v>99.760715215729732</v>
      </c>
      <c r="AN231" s="12">
        <v>99.774668445530736</v>
      </c>
    </row>
    <row r="232" spans="1:40">
      <c r="A232" s="1" t="s">
        <v>524</v>
      </c>
      <c r="B232" s="1" t="s">
        <v>554</v>
      </c>
      <c r="F232" s="1">
        <v>231</v>
      </c>
      <c r="G232" s="1" t="s">
        <v>836</v>
      </c>
      <c r="H232" s="1" t="str">
        <f t="shared" si="4"/>
        <v>231종합</v>
      </c>
      <c r="I232" s="12">
        <v>91.073396619234771</v>
      </c>
      <c r="J232" s="12">
        <v>91.743526238143062</v>
      </c>
      <c r="K232" s="12">
        <v>92.509671628717626</v>
      </c>
      <c r="L232" s="12">
        <v>93.913146579763662</v>
      </c>
      <c r="M232" s="12">
        <v>94.691418731982779</v>
      </c>
      <c r="N232" s="12">
        <v>95.48723643188535</v>
      </c>
      <c r="O232" s="12">
        <v>95.713253524888643</v>
      </c>
      <c r="P232" s="12">
        <v>96.05360059852508</v>
      </c>
      <c r="Q232" s="12">
        <v>97.075458492757946</v>
      </c>
      <c r="R232" s="12">
        <v>98.001617703885969</v>
      </c>
      <c r="S232" s="12">
        <v>98.850436524946176</v>
      </c>
      <c r="T232" s="12">
        <v>99.575263159565424</v>
      </c>
      <c r="U232" s="12">
        <v>100.61186031878488</v>
      </c>
      <c r="V232" s="12">
        <v>100.55707087805104</v>
      </c>
      <c r="W232" s="12">
        <v>98.877552922997253</v>
      </c>
      <c r="X232" s="12">
        <v>99.258601453269023</v>
      </c>
      <c r="Y232" s="12">
        <v>99.479349654171713</v>
      </c>
      <c r="Z232" s="12">
        <v>99.780260698395438</v>
      </c>
      <c r="AA232" s="12">
        <v>99.73173960404722</v>
      </c>
      <c r="AB232" s="12">
        <v>99.876637174805069</v>
      </c>
      <c r="AC232" s="12">
        <v>99.930718921211991</v>
      </c>
      <c r="AD232" s="12">
        <v>100.01445014314642</v>
      </c>
      <c r="AE232" s="12">
        <v>100</v>
      </c>
      <c r="AF232" s="12">
        <v>100.03562709600988</v>
      </c>
      <c r="AG232" s="12">
        <v>99.969056777387166</v>
      </c>
      <c r="AH232" s="12">
        <v>100.07628392792145</v>
      </c>
      <c r="AI232" s="12">
        <v>100.17780118238007</v>
      </c>
      <c r="AJ232" s="12">
        <v>100.31705527386524</v>
      </c>
      <c r="AK232" s="12">
        <v>100.28846358433813</v>
      </c>
      <c r="AL232" s="12">
        <v>100.34019185774028</v>
      </c>
      <c r="AM232" s="12">
        <v>100.16062929234195</v>
      </c>
      <c r="AN232" s="12">
        <v>100.04396431135171</v>
      </c>
    </row>
    <row r="233" spans="1:40">
      <c r="A233" s="1" t="s">
        <v>524</v>
      </c>
      <c r="B233" s="1" t="s">
        <v>554</v>
      </c>
      <c r="D233" s="1" t="s">
        <v>691</v>
      </c>
      <c r="F233" s="1">
        <v>232</v>
      </c>
      <c r="G233" s="1" t="s">
        <v>836</v>
      </c>
      <c r="H233" s="1" t="str">
        <f t="shared" si="4"/>
        <v>232종합</v>
      </c>
      <c r="I233" s="12">
        <v>87.605334176043129</v>
      </c>
      <c r="J233" s="12">
        <v>88.548684656433892</v>
      </c>
      <c r="K233" s="12">
        <v>89.411876056688556</v>
      </c>
      <c r="L233" s="12">
        <v>90.677882168198522</v>
      </c>
      <c r="M233" s="12">
        <v>93.64226497816928</v>
      </c>
      <c r="N233" s="12">
        <v>95.130155530907118</v>
      </c>
      <c r="O233" s="12">
        <v>95.380101869941328</v>
      </c>
      <c r="P233" s="12">
        <v>95.728690383176698</v>
      </c>
      <c r="Q233" s="12">
        <v>96.876221080702138</v>
      </c>
      <c r="R233" s="12">
        <v>97.758517203521706</v>
      </c>
      <c r="S233" s="12">
        <v>98.410908162465887</v>
      </c>
      <c r="T233" s="12">
        <v>98.85167443583164</v>
      </c>
      <c r="U233" s="12">
        <v>98.425071563770686</v>
      </c>
      <c r="V233" s="12">
        <v>99.244342632981201</v>
      </c>
      <c r="W233" s="12">
        <v>95.596809899828514</v>
      </c>
      <c r="X233" s="12">
        <v>97.258588185359372</v>
      </c>
      <c r="Y233" s="12">
        <v>98.080431501358646</v>
      </c>
      <c r="Z233" s="12">
        <v>99.469117546552127</v>
      </c>
      <c r="AA233" s="12">
        <v>99.267356950488818</v>
      </c>
      <c r="AB233" s="12">
        <v>99.574450599292533</v>
      </c>
      <c r="AC233" s="12">
        <v>99.701042171064756</v>
      </c>
      <c r="AD233" s="12">
        <v>99.868141164308923</v>
      </c>
      <c r="AE233" s="12">
        <v>100</v>
      </c>
      <c r="AF233" s="12">
        <v>99.968495648809778</v>
      </c>
      <c r="AG233" s="12">
        <v>99.870271772509952</v>
      </c>
      <c r="AH233" s="12">
        <v>99.645049869208961</v>
      </c>
      <c r="AI233" s="12">
        <v>99.471600945887559</v>
      </c>
      <c r="AJ233" s="12">
        <v>99.919726176033166</v>
      </c>
      <c r="AK233" s="12">
        <v>99.680603407981067</v>
      </c>
      <c r="AL233" s="12">
        <v>99.779786022669299</v>
      </c>
      <c r="AM233" s="12">
        <v>99.325166471771382</v>
      </c>
      <c r="AN233" s="12">
        <v>99.082116414738891</v>
      </c>
    </row>
    <row r="234" spans="1:40">
      <c r="A234" s="1" t="s">
        <v>524</v>
      </c>
      <c r="B234" s="1" t="s">
        <v>554</v>
      </c>
      <c r="D234" s="1" t="s">
        <v>692</v>
      </c>
      <c r="F234" s="1">
        <v>233</v>
      </c>
      <c r="G234" s="1" t="s">
        <v>836</v>
      </c>
      <c r="H234" s="1" t="str">
        <f t="shared" si="4"/>
        <v>233종합</v>
      </c>
      <c r="I234" s="12">
        <v>92.743475069964589</v>
      </c>
      <c r="J234" s="12">
        <v>93.424751267359952</v>
      </c>
      <c r="K234" s="12">
        <v>93.914235265977723</v>
      </c>
      <c r="L234" s="12">
        <v>94.410984272432103</v>
      </c>
      <c r="M234" s="12">
        <v>93.735307160948409</v>
      </c>
      <c r="N234" s="12">
        <v>94.442678971053155</v>
      </c>
      <c r="O234" s="12">
        <v>94.740982485998501</v>
      </c>
      <c r="P234" s="12">
        <v>95.213439744074094</v>
      </c>
      <c r="Q234" s="12">
        <v>96.41130301502065</v>
      </c>
      <c r="R234" s="12">
        <v>97.109521823187919</v>
      </c>
      <c r="S234" s="12">
        <v>97.978796650838476</v>
      </c>
      <c r="T234" s="12">
        <v>98.342500308431894</v>
      </c>
      <c r="U234" s="12">
        <v>99.502129677264847</v>
      </c>
      <c r="V234" s="12">
        <v>99.610523620376199</v>
      </c>
      <c r="W234" s="12">
        <v>99.880545416864081</v>
      </c>
      <c r="X234" s="12">
        <v>99.880545416864081</v>
      </c>
      <c r="Y234" s="12">
        <v>99.935662391371295</v>
      </c>
      <c r="Z234" s="12">
        <v>99.998096112422743</v>
      </c>
      <c r="AA234" s="12">
        <v>99.998096112422743</v>
      </c>
      <c r="AB234" s="12">
        <v>99.998096112422743</v>
      </c>
      <c r="AC234" s="12">
        <v>99.998096112422743</v>
      </c>
      <c r="AD234" s="12">
        <v>99.998096112422743</v>
      </c>
      <c r="AE234" s="12">
        <v>100</v>
      </c>
      <c r="AF234" s="12">
        <v>100.13950352278297</v>
      </c>
      <c r="AG234" s="12">
        <v>100.13678167990949</v>
      </c>
      <c r="AH234" s="12">
        <v>100.82672421594749</v>
      </c>
      <c r="AI234" s="12">
        <v>101.23864331576856</v>
      </c>
      <c r="AJ234" s="12">
        <v>101.54883582881375</v>
      </c>
      <c r="AK234" s="12">
        <v>101.5226739868599</v>
      </c>
      <c r="AL234" s="12">
        <v>101.53296186626464</v>
      </c>
      <c r="AM234" s="12">
        <v>101.58198913890008</v>
      </c>
      <c r="AN234" s="12">
        <v>101.67392686003292</v>
      </c>
    </row>
    <row r="235" spans="1:40">
      <c r="A235" s="1" t="s">
        <v>524</v>
      </c>
      <c r="B235" s="1" t="s">
        <v>554</v>
      </c>
      <c r="D235" s="1" t="s">
        <v>693</v>
      </c>
      <c r="F235" s="1">
        <v>234</v>
      </c>
      <c r="G235" s="1" t="s">
        <v>836</v>
      </c>
      <c r="H235" s="1" t="str">
        <f t="shared" si="4"/>
        <v>234종합</v>
      </c>
      <c r="I235" s="12">
        <v>89.538002916041265</v>
      </c>
      <c r="J235" s="12">
        <v>89.851181906915244</v>
      </c>
      <c r="K235" s="12">
        <v>90.585525328759374</v>
      </c>
      <c r="L235" s="12">
        <v>92.408086741535769</v>
      </c>
      <c r="M235" s="12">
        <v>92.714862369858281</v>
      </c>
      <c r="N235" s="12">
        <v>92.944093652113921</v>
      </c>
      <c r="O235" s="12">
        <v>93.113901547293366</v>
      </c>
      <c r="P235" s="12">
        <v>93.372038840516112</v>
      </c>
      <c r="Q235" s="12">
        <v>94.24310948249088</v>
      </c>
      <c r="R235" s="12">
        <v>95.016012028037764</v>
      </c>
      <c r="S235" s="12">
        <v>95.772338530329023</v>
      </c>
      <c r="T235" s="12">
        <v>97.168979806689791</v>
      </c>
      <c r="U235" s="12">
        <v>99.837574074638823</v>
      </c>
      <c r="V235" s="12">
        <v>99.837574074638823</v>
      </c>
      <c r="W235" s="12">
        <v>99.848647036515487</v>
      </c>
      <c r="X235" s="12">
        <v>99.848647036515487</v>
      </c>
      <c r="Y235" s="12">
        <v>99.872016096893262</v>
      </c>
      <c r="Z235" s="12">
        <v>99.887047697209326</v>
      </c>
      <c r="AA235" s="12">
        <v>99.887047697209326</v>
      </c>
      <c r="AB235" s="12">
        <v>99.887047697209326</v>
      </c>
      <c r="AC235" s="12">
        <v>99.998411960757679</v>
      </c>
      <c r="AD235" s="12">
        <v>100</v>
      </c>
      <c r="AE235" s="12">
        <v>100</v>
      </c>
      <c r="AF235" s="12">
        <v>100</v>
      </c>
      <c r="AG235" s="12">
        <v>100.00788507613139</v>
      </c>
      <c r="AH235" s="12">
        <v>99.935243896173404</v>
      </c>
      <c r="AI235" s="12">
        <v>99.975231582167652</v>
      </c>
      <c r="AJ235" s="12">
        <v>99.954839779448861</v>
      </c>
      <c r="AK235" s="12">
        <v>100.0047139057292</v>
      </c>
      <c r="AL235" s="12">
        <v>100.00071799994798</v>
      </c>
      <c r="AM235" s="12">
        <v>100.0949228504616</v>
      </c>
      <c r="AN235" s="12">
        <v>100.11672557062828</v>
      </c>
    </row>
    <row r="236" spans="1:40">
      <c r="A236" s="1" t="s">
        <v>524</v>
      </c>
      <c r="B236" s="1" t="s">
        <v>554</v>
      </c>
      <c r="D236" s="1" t="s">
        <v>694</v>
      </c>
      <c r="F236" s="1">
        <v>235</v>
      </c>
      <c r="G236" s="1" t="s">
        <v>836</v>
      </c>
      <c r="H236" s="1" t="str">
        <f t="shared" si="4"/>
        <v>235종합</v>
      </c>
      <c r="U236" s="12">
        <v>101.59614400170959</v>
      </c>
      <c r="V236" s="12">
        <v>98.812792349551273</v>
      </c>
      <c r="W236" s="12">
        <v>98.833662447735932</v>
      </c>
      <c r="X236" s="12">
        <v>99.007482965475049</v>
      </c>
      <c r="Y236" s="12">
        <v>99.086839209962903</v>
      </c>
      <c r="Z236" s="12">
        <v>99.254222119311507</v>
      </c>
      <c r="AA236" s="12">
        <v>99.561873464307311</v>
      </c>
      <c r="AB236" s="12">
        <v>100.01807038051324</v>
      </c>
      <c r="AC236" s="12">
        <v>99.946218462597528</v>
      </c>
      <c r="AD236" s="12">
        <v>100</v>
      </c>
      <c r="AE236" s="12">
        <v>100</v>
      </c>
      <c r="AF236" s="12">
        <v>99.995259966463792</v>
      </c>
      <c r="AG236" s="12">
        <v>99.947004387520451</v>
      </c>
      <c r="AH236" s="12">
        <v>100.05971465927239</v>
      </c>
      <c r="AI236" s="12">
        <v>100.1116680998995</v>
      </c>
      <c r="AJ236" s="12">
        <v>100.35253397604444</v>
      </c>
      <c r="AK236" s="12">
        <v>100.58979526963712</v>
      </c>
      <c r="AL236" s="12">
        <v>100.70820049195477</v>
      </c>
      <c r="AM236" s="12">
        <v>100.67400740391126</v>
      </c>
      <c r="AN236" s="12">
        <v>100.56411929314521</v>
      </c>
    </row>
    <row r="237" spans="1:40">
      <c r="A237" s="1" t="s">
        <v>524</v>
      </c>
      <c r="B237" s="1" t="s">
        <v>554</v>
      </c>
      <c r="D237" s="1" t="s">
        <v>695</v>
      </c>
      <c r="F237" s="1">
        <v>236</v>
      </c>
      <c r="G237" s="1" t="s">
        <v>836</v>
      </c>
      <c r="H237" s="1" t="str">
        <f t="shared" si="4"/>
        <v>236종합</v>
      </c>
      <c r="I237" s="12">
        <v>86.479734687252176</v>
      </c>
      <c r="J237" s="12">
        <v>87.341363848336286</v>
      </c>
      <c r="K237" s="12">
        <v>88.889177259355733</v>
      </c>
      <c r="L237" s="12">
        <v>92.806155443906846</v>
      </c>
      <c r="M237" s="12">
        <v>93.271631365606922</v>
      </c>
      <c r="N237" s="12">
        <v>93.977153825853151</v>
      </c>
      <c r="O237" s="12">
        <v>93.977153825853151</v>
      </c>
      <c r="P237" s="12">
        <v>93.971491308070284</v>
      </c>
      <c r="Q237" s="12">
        <v>94.164250428695553</v>
      </c>
      <c r="R237" s="12">
        <v>96.72441168500059</v>
      </c>
      <c r="S237" s="12">
        <v>98.463415987019204</v>
      </c>
      <c r="T237" s="12">
        <v>98.986186135811593</v>
      </c>
      <c r="U237" s="12">
        <v>99.747710679312689</v>
      </c>
      <c r="V237" s="12">
        <v>99.747710679312689</v>
      </c>
      <c r="W237" s="12">
        <v>99.760541847137617</v>
      </c>
      <c r="X237" s="12">
        <v>99.760541847137617</v>
      </c>
      <c r="Y237" s="12">
        <v>99.760541847137617</v>
      </c>
      <c r="Z237" s="12">
        <v>99.760541847137617</v>
      </c>
      <c r="AA237" s="12">
        <v>99.760541847137617</v>
      </c>
      <c r="AB237" s="12">
        <v>99.791979623781558</v>
      </c>
      <c r="AC237" s="12">
        <v>99.80016647648354</v>
      </c>
      <c r="AD237" s="12">
        <v>99.857337015796304</v>
      </c>
      <c r="AE237" s="12">
        <v>100</v>
      </c>
      <c r="AF237" s="12">
        <v>99.969743990731388</v>
      </c>
      <c r="AG237" s="12">
        <v>99.987386400920357</v>
      </c>
      <c r="AH237" s="12">
        <v>100.10760288975263</v>
      </c>
      <c r="AI237" s="12">
        <v>100.29183797881795</v>
      </c>
      <c r="AJ237" s="12">
        <v>100.35686260579627</v>
      </c>
      <c r="AK237" s="12">
        <v>100.37114279891155</v>
      </c>
      <c r="AL237" s="12">
        <v>100.38927684145085</v>
      </c>
      <c r="AM237" s="12">
        <v>100.52141006599969</v>
      </c>
      <c r="AN237" s="12">
        <v>100.70215944330603</v>
      </c>
    </row>
    <row r="238" spans="1:40">
      <c r="A238" s="1" t="s">
        <v>524</v>
      </c>
      <c r="B238" s="1" t="s">
        <v>554</v>
      </c>
      <c r="D238" s="1" t="s">
        <v>696</v>
      </c>
      <c r="F238" s="1">
        <v>237</v>
      </c>
      <c r="G238" s="1" t="s">
        <v>836</v>
      </c>
      <c r="H238" s="1" t="str">
        <f t="shared" si="4"/>
        <v>237종합</v>
      </c>
      <c r="U238" s="12">
        <v>114.45297735301732</v>
      </c>
      <c r="V238" s="12">
        <v>114.03308512945185</v>
      </c>
      <c r="W238" s="12">
        <v>98.440317520254226</v>
      </c>
      <c r="X238" s="12">
        <v>98.816501043628193</v>
      </c>
      <c r="Y238" s="12">
        <v>98.873530306105337</v>
      </c>
      <c r="Z238" s="12">
        <v>98.979427542071022</v>
      </c>
      <c r="AA238" s="12">
        <v>99.02996543822745</v>
      </c>
      <c r="AB238" s="12">
        <v>99.451871562945911</v>
      </c>
      <c r="AC238" s="12">
        <v>99.655179296561826</v>
      </c>
      <c r="AD238" s="12">
        <v>100.18711838463884</v>
      </c>
      <c r="AE238" s="12">
        <v>100</v>
      </c>
      <c r="AF238" s="12">
        <v>100.07837359501414</v>
      </c>
      <c r="AG238" s="12">
        <v>100.22582031291407</v>
      </c>
      <c r="AH238" s="12">
        <v>100.15041286102029</v>
      </c>
      <c r="AI238" s="12">
        <v>100.31954898446978</v>
      </c>
      <c r="AJ238" s="12">
        <v>100.26701871383288</v>
      </c>
      <c r="AK238" s="12">
        <v>99.559324889504907</v>
      </c>
      <c r="AL238" s="12">
        <v>99.756344082272648</v>
      </c>
      <c r="AM238" s="12">
        <v>98.593507077912761</v>
      </c>
      <c r="AN238" s="12">
        <v>97.88493121080289</v>
      </c>
    </row>
    <row r="239" spans="1:40">
      <c r="A239" s="1" t="s">
        <v>524</v>
      </c>
      <c r="B239" s="1" t="s">
        <v>555</v>
      </c>
      <c r="F239" s="1">
        <v>238</v>
      </c>
      <c r="G239" s="1" t="s">
        <v>836</v>
      </c>
      <c r="H239" s="1" t="str">
        <f t="shared" si="4"/>
        <v>238종합</v>
      </c>
      <c r="I239" s="12">
        <v>88.791084086592107</v>
      </c>
      <c r="J239" s="12">
        <v>89.185284671679824</v>
      </c>
      <c r="K239" s="12">
        <v>90.161881111085407</v>
      </c>
      <c r="L239" s="12">
        <v>91.539281522396237</v>
      </c>
      <c r="M239" s="12">
        <v>91.731079868014191</v>
      </c>
      <c r="N239" s="12">
        <v>92.167098816077768</v>
      </c>
      <c r="O239" s="12">
        <v>92.60951836246781</v>
      </c>
      <c r="P239" s="12">
        <v>92.94015100856835</v>
      </c>
      <c r="Q239" s="12">
        <v>93.431768199895544</v>
      </c>
      <c r="R239" s="12">
        <v>94.022740646765726</v>
      </c>
      <c r="S239" s="12">
        <v>94.817656205521985</v>
      </c>
      <c r="T239" s="12">
        <v>95.426803901834731</v>
      </c>
      <c r="U239" s="12">
        <v>96.296514319951541</v>
      </c>
      <c r="V239" s="12">
        <v>96.520078266877974</v>
      </c>
      <c r="W239" s="12">
        <v>97.00909042186008</v>
      </c>
      <c r="X239" s="12">
        <v>97.273119957025969</v>
      </c>
      <c r="Y239" s="12">
        <v>97.551838932760205</v>
      </c>
      <c r="Z239" s="12">
        <v>97.790659849925888</v>
      </c>
      <c r="AA239" s="12">
        <v>98.085389101560381</v>
      </c>
      <c r="AB239" s="12">
        <v>98.51591990859221</v>
      </c>
      <c r="AC239" s="12">
        <v>99.108949152148185</v>
      </c>
      <c r="AD239" s="12">
        <v>99.606054602957201</v>
      </c>
      <c r="AE239" s="12">
        <v>100</v>
      </c>
      <c r="AF239" s="12">
        <v>100.34749800625164</v>
      </c>
      <c r="AG239" s="12">
        <v>100.78709917827663</v>
      </c>
      <c r="AH239" s="12">
        <v>101.09892475452756</v>
      </c>
      <c r="AI239" s="12">
        <v>101.54616109178758</v>
      </c>
      <c r="AJ239" s="12">
        <v>102.00521135769975</v>
      </c>
      <c r="AK239" s="12">
        <v>102.45832671987966</v>
      </c>
      <c r="AL239" s="12">
        <v>102.82860794346101</v>
      </c>
      <c r="AM239" s="12">
        <v>103.48940870910739</v>
      </c>
      <c r="AN239" s="12">
        <v>103.81860262281842</v>
      </c>
    </row>
    <row r="240" spans="1:40">
      <c r="A240" s="1" t="s">
        <v>524</v>
      </c>
      <c r="B240" s="1" t="s">
        <v>555</v>
      </c>
      <c r="D240" s="1" t="s">
        <v>697</v>
      </c>
      <c r="F240" s="1">
        <v>239</v>
      </c>
      <c r="G240" s="1" t="s">
        <v>836</v>
      </c>
      <c r="H240" s="1" t="str">
        <f t="shared" si="4"/>
        <v>239종합</v>
      </c>
      <c r="U240" s="12">
        <v>96.056589289582405</v>
      </c>
      <c r="V240" s="12">
        <v>96.136718651439367</v>
      </c>
      <c r="W240" s="12">
        <v>96.714145554350566</v>
      </c>
      <c r="X240" s="12">
        <v>97.307287368510401</v>
      </c>
      <c r="Y240" s="12">
        <v>97.564230953904044</v>
      </c>
      <c r="Z240" s="12">
        <v>97.937665078561963</v>
      </c>
      <c r="AA240" s="12">
        <v>98.035951002821648</v>
      </c>
      <c r="AB240" s="12">
        <v>98.61605148486629</v>
      </c>
      <c r="AC240" s="12">
        <v>99.168783715244714</v>
      </c>
      <c r="AD240" s="12">
        <v>99.911811115882969</v>
      </c>
      <c r="AE240" s="12">
        <v>100</v>
      </c>
      <c r="AF240" s="12">
        <v>100.30822119548726</v>
      </c>
      <c r="AG240" s="12">
        <v>100.89220773230466</v>
      </c>
      <c r="AH240" s="12">
        <v>101.23398770509399</v>
      </c>
      <c r="AI240" s="12">
        <v>101.53192120684105</v>
      </c>
      <c r="AJ240" s="12">
        <v>102.09759925049831</v>
      </c>
      <c r="AK240" s="12">
        <v>102.71713760950396</v>
      </c>
      <c r="AL240" s="12">
        <v>103.31649572512667</v>
      </c>
      <c r="AM240" s="12">
        <v>103.83802882810542</v>
      </c>
      <c r="AN240" s="12">
        <v>103.98433903957402</v>
      </c>
    </row>
    <row r="241" spans="1:40">
      <c r="A241" s="1" t="s">
        <v>524</v>
      </c>
      <c r="B241" s="1" t="s">
        <v>555</v>
      </c>
      <c r="D241" s="1" t="s">
        <v>698</v>
      </c>
      <c r="F241" s="1">
        <v>240</v>
      </c>
      <c r="G241" s="1" t="s">
        <v>836</v>
      </c>
      <c r="H241" s="1" t="str">
        <f t="shared" si="4"/>
        <v>240종합</v>
      </c>
      <c r="I241" s="12">
        <v>84.844680872608677</v>
      </c>
      <c r="J241" s="12">
        <v>85.422714711745357</v>
      </c>
      <c r="K241" s="12">
        <v>86.893014344339662</v>
      </c>
      <c r="L241" s="12">
        <v>89.183872059016409</v>
      </c>
      <c r="M241" s="12">
        <v>89.829929619498358</v>
      </c>
      <c r="N241" s="12">
        <v>90.356375274759657</v>
      </c>
      <c r="O241" s="12">
        <v>90.758771982191476</v>
      </c>
      <c r="P241" s="12">
        <v>91.094934993616619</v>
      </c>
      <c r="Q241" s="12">
        <v>91.687519990715757</v>
      </c>
      <c r="R241" s="12">
        <v>92.407463287151629</v>
      </c>
      <c r="S241" s="12">
        <v>93.182027599573431</v>
      </c>
      <c r="T241" s="12">
        <v>93.867112591713521</v>
      </c>
      <c r="U241" s="12">
        <v>96.003776967992408</v>
      </c>
      <c r="V241" s="12">
        <v>96.213568520551817</v>
      </c>
      <c r="W241" s="12">
        <v>97.244029679066642</v>
      </c>
      <c r="X241" s="12">
        <v>97.533999014325914</v>
      </c>
      <c r="Y241" s="12">
        <v>97.775363239367479</v>
      </c>
      <c r="Z241" s="12">
        <v>97.924649785380012</v>
      </c>
      <c r="AA241" s="12">
        <v>98.69138156932199</v>
      </c>
      <c r="AB241" s="12">
        <v>98.758630422851184</v>
      </c>
      <c r="AC241" s="12">
        <v>99.68407243498072</v>
      </c>
      <c r="AD241" s="12">
        <v>99.805627961229959</v>
      </c>
      <c r="AE241" s="12">
        <v>100</v>
      </c>
      <c r="AF241" s="12">
        <v>100.61756808028176</v>
      </c>
      <c r="AG241" s="12">
        <v>101.25759782624493</v>
      </c>
      <c r="AH241" s="12">
        <v>102.45953291515799</v>
      </c>
      <c r="AI241" s="12">
        <v>103.62341748025557</v>
      </c>
      <c r="AJ241" s="12">
        <v>104.33041814561628</v>
      </c>
      <c r="AK241" s="12">
        <v>105.32491449883399</v>
      </c>
      <c r="AL241" s="12">
        <v>106.4063787012513</v>
      </c>
      <c r="AM241" s="12">
        <v>107.86173014110977</v>
      </c>
      <c r="AN241" s="12">
        <v>108.25701010653803</v>
      </c>
    </row>
    <row r="242" spans="1:40">
      <c r="A242" s="1" t="s">
        <v>524</v>
      </c>
      <c r="B242" s="1" t="s">
        <v>555</v>
      </c>
      <c r="D242" s="1" t="s">
        <v>699</v>
      </c>
      <c r="F242" s="1">
        <v>241</v>
      </c>
      <c r="G242" s="1" t="s">
        <v>836</v>
      </c>
      <c r="H242" s="1" t="str">
        <f t="shared" si="4"/>
        <v>241종합</v>
      </c>
      <c r="I242" s="12">
        <v>90.267555069809703</v>
      </c>
      <c r="J242" s="12">
        <v>90.524936776971444</v>
      </c>
      <c r="K242" s="12">
        <v>91.095870471989315</v>
      </c>
      <c r="L242" s="12">
        <v>91.748931308829214</v>
      </c>
      <c r="M242" s="12">
        <v>91.630836424097765</v>
      </c>
      <c r="N242" s="12">
        <v>91.977001569697521</v>
      </c>
      <c r="O242" s="12">
        <v>92.056327854579393</v>
      </c>
      <c r="P242" s="12">
        <v>92.295745382589317</v>
      </c>
      <c r="Q242" s="12">
        <v>92.540769130403277</v>
      </c>
      <c r="R242" s="12">
        <v>92.941613743337896</v>
      </c>
      <c r="S242" s="12">
        <v>93.438524996740981</v>
      </c>
      <c r="T242" s="12">
        <v>93.914337113951703</v>
      </c>
      <c r="U242" s="12">
        <v>94.412419549949774</v>
      </c>
      <c r="V242" s="12">
        <v>94.648887801314274</v>
      </c>
      <c r="W242" s="12">
        <v>94.873539485346541</v>
      </c>
      <c r="X242" s="12">
        <v>95.129046706233325</v>
      </c>
      <c r="Y242" s="12">
        <v>95.538921305003598</v>
      </c>
      <c r="Z242" s="12">
        <v>95.898593702069832</v>
      </c>
      <c r="AA242" s="12">
        <v>96.340100737143729</v>
      </c>
      <c r="AB242" s="12">
        <v>97.015861506721421</v>
      </c>
      <c r="AC242" s="12">
        <v>98.118202729434572</v>
      </c>
      <c r="AD242" s="12">
        <v>99.168086457365419</v>
      </c>
      <c r="AE242" s="12">
        <v>100</v>
      </c>
      <c r="AF242" s="12">
        <v>100.27652233210549</v>
      </c>
      <c r="AG242" s="12">
        <v>101.26318858795736</v>
      </c>
      <c r="AH242" s="12">
        <v>101.42768730451517</v>
      </c>
      <c r="AI242" s="12">
        <v>102.18880882660729</v>
      </c>
      <c r="AJ242" s="12">
        <v>102.66292162044255</v>
      </c>
      <c r="AK242" s="12">
        <v>103.19050301816645</v>
      </c>
      <c r="AL242" s="12">
        <v>103.64158809557109</v>
      </c>
      <c r="AM242" s="12">
        <v>104.54847431094139</v>
      </c>
      <c r="AN242" s="12">
        <v>105.01767305136779</v>
      </c>
    </row>
    <row r="243" spans="1:40">
      <c r="A243" s="1" t="s">
        <v>524</v>
      </c>
      <c r="B243" s="1" t="s">
        <v>555</v>
      </c>
      <c r="D243" s="1" t="s">
        <v>699</v>
      </c>
      <c r="E243" s="1" t="s">
        <v>631</v>
      </c>
      <c r="F243" s="1">
        <v>242</v>
      </c>
      <c r="G243" s="1" t="s">
        <v>836</v>
      </c>
      <c r="H243" s="1" t="str">
        <f t="shared" si="4"/>
        <v>242종합</v>
      </c>
      <c r="I243" s="12">
        <v>94.128336105371034</v>
      </c>
      <c r="J243" s="12">
        <v>94.200755464276511</v>
      </c>
      <c r="K243" s="12">
        <v>94.675445931058036</v>
      </c>
      <c r="L243" s="12">
        <v>94.409354054400836</v>
      </c>
      <c r="M243" s="12">
        <v>94.120581175042219</v>
      </c>
      <c r="N243" s="12">
        <v>94.590830801830847</v>
      </c>
      <c r="O243" s="12">
        <v>94.590830801830847</v>
      </c>
      <c r="P243" s="12">
        <v>94.567031015376287</v>
      </c>
      <c r="Q243" s="12">
        <v>94.655754326564036</v>
      </c>
      <c r="R243" s="12">
        <v>94.759675312949923</v>
      </c>
      <c r="S243" s="12">
        <v>94.924229532562521</v>
      </c>
      <c r="T243" s="12">
        <v>95.23010715783569</v>
      </c>
      <c r="U243" s="12">
        <v>95.990557036306953</v>
      </c>
      <c r="V243" s="12">
        <v>96.244119622843186</v>
      </c>
      <c r="W243" s="12">
        <v>96.74425442361516</v>
      </c>
      <c r="X243" s="12">
        <v>97.001235351877156</v>
      </c>
      <c r="Y243" s="12">
        <v>97.253992497917636</v>
      </c>
      <c r="Z243" s="12">
        <v>97.889482910714037</v>
      </c>
      <c r="AA243" s="12">
        <v>98.257394851358811</v>
      </c>
      <c r="AB243" s="12">
        <v>98.858253479640666</v>
      </c>
      <c r="AC243" s="12">
        <v>99.096200915682346</v>
      </c>
      <c r="AD243" s="12">
        <v>99.675292919729714</v>
      </c>
      <c r="AE243" s="12">
        <v>100</v>
      </c>
      <c r="AF243" s="12">
        <v>100.5144915222872</v>
      </c>
      <c r="AG243" s="12">
        <v>100.99297868778349</v>
      </c>
      <c r="AH243" s="12">
        <v>100.83916338749842</v>
      </c>
      <c r="AI243" s="12">
        <v>101.45780269058366</v>
      </c>
      <c r="AJ243" s="12">
        <v>101.7790521078622</v>
      </c>
      <c r="AK243" s="12">
        <v>102.21177136962191</v>
      </c>
      <c r="AL243" s="12">
        <v>102.67574810626596</v>
      </c>
      <c r="AM243" s="12">
        <v>103.54018785839702</v>
      </c>
      <c r="AN243" s="12">
        <v>104.05389540218781</v>
      </c>
    </row>
    <row r="244" spans="1:40">
      <c r="A244" s="1" t="s">
        <v>524</v>
      </c>
      <c r="B244" s="1" t="s">
        <v>555</v>
      </c>
      <c r="D244" s="1" t="s">
        <v>699</v>
      </c>
      <c r="E244" s="1" t="s">
        <v>645</v>
      </c>
      <c r="F244" s="1">
        <v>243</v>
      </c>
      <c r="G244" s="1" t="s">
        <v>836</v>
      </c>
      <c r="H244" s="1" t="str">
        <f t="shared" si="4"/>
        <v>243종합</v>
      </c>
      <c r="I244" s="12">
        <v>86.58011197965152</v>
      </c>
      <c r="J244" s="12">
        <v>86.983548215081626</v>
      </c>
      <c r="K244" s="12">
        <v>87.627858838512822</v>
      </c>
      <c r="L244" s="12">
        <v>89.021233442551349</v>
      </c>
      <c r="M244" s="12">
        <v>89.043594856273941</v>
      </c>
      <c r="N244" s="12">
        <v>89.286038991301453</v>
      </c>
      <c r="O244" s="12">
        <v>89.429854868218698</v>
      </c>
      <c r="P244" s="12">
        <v>89.88416835216826</v>
      </c>
      <c r="Q244" s="12">
        <v>90.256760895424449</v>
      </c>
      <c r="R244" s="12">
        <v>90.901490916466472</v>
      </c>
      <c r="S244" s="12">
        <v>91.672927088197326</v>
      </c>
      <c r="T244" s="12">
        <v>92.288612734053189</v>
      </c>
      <c r="U244" s="12">
        <v>92.561372369342394</v>
      </c>
      <c r="V244" s="12">
        <v>92.77807031358077</v>
      </c>
      <c r="W244" s="12">
        <v>92.686403050342477</v>
      </c>
      <c r="X244" s="12">
        <v>92.94009909837132</v>
      </c>
      <c r="Y244" s="12">
        <v>93.529939067713173</v>
      </c>
      <c r="Z244" s="12">
        <v>93.57356236247584</v>
      </c>
      <c r="AA244" s="12">
        <v>94.098948317670576</v>
      </c>
      <c r="AB244" s="12">
        <v>94.860152668087068</v>
      </c>
      <c r="AC244" s="12">
        <v>96.962669385689409</v>
      </c>
      <c r="AD244" s="12">
        <v>98.565632489025589</v>
      </c>
      <c r="AE244" s="12">
        <v>100</v>
      </c>
      <c r="AF244" s="12">
        <v>100</v>
      </c>
      <c r="AG244" s="12">
        <v>101.57889342291082</v>
      </c>
      <c r="AH244" s="12">
        <v>102.11764728450984</v>
      </c>
      <c r="AI244" s="12">
        <v>103.04707152629629</v>
      </c>
      <c r="AJ244" s="12">
        <v>103.70230898126012</v>
      </c>
      <c r="AK244" s="12">
        <v>104.34254486833889</v>
      </c>
      <c r="AL244" s="12">
        <v>104.77824962905706</v>
      </c>
      <c r="AM244" s="12">
        <v>105.73551138084744</v>
      </c>
      <c r="AN244" s="12">
        <v>106.15173179686037</v>
      </c>
    </row>
    <row r="245" spans="1:40">
      <c r="A245" s="1" t="s">
        <v>524</v>
      </c>
      <c r="B245" s="1" t="s">
        <v>555</v>
      </c>
      <c r="D245" s="1" t="s">
        <v>700</v>
      </c>
      <c r="F245" s="1">
        <v>244</v>
      </c>
      <c r="G245" s="1" t="s">
        <v>836</v>
      </c>
      <c r="H245" s="1" t="str">
        <f t="shared" si="4"/>
        <v>244종합</v>
      </c>
      <c r="U245" s="12">
        <v>97.325790323298932</v>
      </c>
      <c r="V245" s="12">
        <v>98.178881307454262</v>
      </c>
      <c r="W245" s="12">
        <v>98.867307464953115</v>
      </c>
      <c r="X245" s="12">
        <v>99.034746670004921</v>
      </c>
      <c r="Y245" s="12">
        <v>99.167616509600947</v>
      </c>
      <c r="Z245" s="12">
        <v>99.476689380134189</v>
      </c>
      <c r="AA245" s="12">
        <v>99.581008942865964</v>
      </c>
      <c r="AB245" s="12">
        <v>99.745781174806581</v>
      </c>
      <c r="AC245" s="12">
        <v>99.828670304887879</v>
      </c>
      <c r="AD245" s="12">
        <v>99.887503383066417</v>
      </c>
      <c r="AE245" s="12">
        <v>100</v>
      </c>
      <c r="AF245" s="12">
        <v>100.1358024852717</v>
      </c>
      <c r="AG245" s="12">
        <v>100.2183442354966</v>
      </c>
      <c r="AH245" s="12">
        <v>100.25914602393856</v>
      </c>
      <c r="AI245" s="12">
        <v>100.31063582776262</v>
      </c>
      <c r="AJ245" s="12">
        <v>100.4130169135</v>
      </c>
      <c r="AK245" s="12">
        <v>100.44853402758869</v>
      </c>
      <c r="AL245" s="12">
        <v>100.48950818514722</v>
      </c>
      <c r="AM245" s="12">
        <v>100.69565916029057</v>
      </c>
      <c r="AN245" s="12">
        <v>100.86101239497938</v>
      </c>
    </row>
    <row r="246" spans="1:40">
      <c r="A246" s="1" t="s">
        <v>524</v>
      </c>
      <c r="B246" s="1" t="s">
        <v>555</v>
      </c>
      <c r="D246" s="1" t="s">
        <v>701</v>
      </c>
      <c r="F246" s="1">
        <v>245</v>
      </c>
      <c r="G246" s="1" t="s">
        <v>836</v>
      </c>
      <c r="H246" s="1" t="str">
        <f t="shared" si="4"/>
        <v>245종합</v>
      </c>
      <c r="U246" s="12">
        <v>97.353946206350756</v>
      </c>
      <c r="V246" s="12">
        <v>97.375349250681694</v>
      </c>
      <c r="W246" s="12">
        <v>97.713698300879443</v>
      </c>
      <c r="X246" s="12">
        <v>97.804704714075413</v>
      </c>
      <c r="Y246" s="12">
        <v>98.099324774450182</v>
      </c>
      <c r="Z246" s="12">
        <v>98.355449519619668</v>
      </c>
      <c r="AA246" s="12">
        <v>98.703837523174244</v>
      </c>
      <c r="AB246" s="12">
        <v>99.187458825467914</v>
      </c>
      <c r="AC246" s="12">
        <v>99.33036259323373</v>
      </c>
      <c r="AD246" s="12">
        <v>99.668276393703266</v>
      </c>
      <c r="AE246" s="12">
        <v>100</v>
      </c>
      <c r="AF246" s="12">
        <v>100.23196272236609</v>
      </c>
      <c r="AG246" s="12">
        <v>100.25087406528068</v>
      </c>
      <c r="AH246" s="12">
        <v>100.16996252296198</v>
      </c>
      <c r="AI246" s="12">
        <v>100.32689488204308</v>
      </c>
      <c r="AJ246" s="12">
        <v>100.65850107250056</v>
      </c>
      <c r="AK246" s="12">
        <v>100.65850107250056</v>
      </c>
      <c r="AL246" s="12">
        <v>100.74158069311841</v>
      </c>
      <c r="AM246" s="12">
        <v>101.63145405767015</v>
      </c>
      <c r="AN246" s="12">
        <v>101.75979987242792</v>
      </c>
    </row>
    <row r="247" spans="1:40">
      <c r="A247" s="1" t="s">
        <v>524</v>
      </c>
      <c r="B247" s="1" t="s">
        <v>555</v>
      </c>
      <c r="D247" s="1" t="s">
        <v>702</v>
      </c>
      <c r="F247" s="1">
        <v>246</v>
      </c>
      <c r="G247" s="1" t="s">
        <v>836</v>
      </c>
      <c r="H247" s="1" t="str">
        <f t="shared" si="4"/>
        <v>246종합</v>
      </c>
      <c r="U247" s="12">
        <v>97.491631725299769</v>
      </c>
      <c r="V247" s="12">
        <v>97.491631725299769</v>
      </c>
      <c r="W247" s="12">
        <v>98.507260755571949</v>
      </c>
      <c r="X247" s="12">
        <v>98.515226737638301</v>
      </c>
      <c r="Y247" s="12">
        <v>99.058371794146865</v>
      </c>
      <c r="Z247" s="12">
        <v>99.175268457615203</v>
      </c>
      <c r="AA247" s="12">
        <v>99.374366050455706</v>
      </c>
      <c r="AB247" s="12">
        <v>99.49392399282263</v>
      </c>
      <c r="AC247" s="12">
        <v>99.692334688407456</v>
      </c>
      <c r="AD247" s="12">
        <v>99.797464664927958</v>
      </c>
      <c r="AE247" s="12">
        <v>100</v>
      </c>
      <c r="AF247" s="12">
        <v>100.03202401669044</v>
      </c>
      <c r="AG247" s="12">
        <v>100.12881210515663</v>
      </c>
      <c r="AH247" s="12">
        <v>100.17819679731743</v>
      </c>
      <c r="AI247" s="12">
        <v>100.45966062039216</v>
      </c>
      <c r="AJ247" s="12">
        <v>100.70415251210059</v>
      </c>
      <c r="AK247" s="12">
        <v>100.87579534539313</v>
      </c>
      <c r="AL247" s="12">
        <v>100.88778888210553</v>
      </c>
      <c r="AM247" s="12">
        <v>100.93911039302883</v>
      </c>
      <c r="AN247" s="12">
        <v>101.11027175296449</v>
      </c>
    </row>
    <row r="248" spans="1:40">
      <c r="A248" s="1" t="s">
        <v>524</v>
      </c>
      <c r="B248" s="1" t="s">
        <v>555</v>
      </c>
      <c r="D248" s="1" t="s">
        <v>703</v>
      </c>
      <c r="F248" s="1">
        <v>247</v>
      </c>
      <c r="G248" s="1" t="s">
        <v>836</v>
      </c>
      <c r="H248" s="1" t="str">
        <f t="shared" si="4"/>
        <v>247종합</v>
      </c>
      <c r="U248" s="12">
        <v>98.496298534410897</v>
      </c>
      <c r="V248" s="12">
        <v>98.578656669033151</v>
      </c>
      <c r="W248" s="12">
        <v>98.846077610755813</v>
      </c>
      <c r="X248" s="12">
        <v>98.979090824875883</v>
      </c>
      <c r="Y248" s="12">
        <v>99.128920834791643</v>
      </c>
      <c r="Z248" s="12">
        <v>99.395147956024303</v>
      </c>
      <c r="AA248" s="12">
        <v>99.466789169571143</v>
      </c>
      <c r="AB248" s="12">
        <v>99.720361477708209</v>
      </c>
      <c r="AC248" s="12">
        <v>99.740246363718398</v>
      </c>
      <c r="AD248" s="12">
        <v>99.806816214637479</v>
      </c>
      <c r="AE248" s="12">
        <v>100</v>
      </c>
      <c r="AF248" s="12">
        <v>100.19411665450787</v>
      </c>
      <c r="AG248" s="12">
        <v>100.26882233432148</v>
      </c>
      <c r="AH248" s="12">
        <v>100.34303175196324</v>
      </c>
      <c r="AI248" s="12">
        <v>100.38315059520519</v>
      </c>
      <c r="AJ248" s="12">
        <v>100.32358779276723</v>
      </c>
      <c r="AK248" s="12">
        <v>100.43310476111475</v>
      </c>
      <c r="AL248" s="12">
        <v>100.34832103882982</v>
      </c>
      <c r="AM248" s="12">
        <v>100.38474817173646</v>
      </c>
      <c r="AN248" s="12">
        <v>100.80204685022503</v>
      </c>
    </row>
    <row r="249" spans="1:40">
      <c r="A249" s="1" t="s">
        <v>524</v>
      </c>
      <c r="B249" s="1" t="s">
        <v>555</v>
      </c>
      <c r="D249" s="1" t="s">
        <v>704</v>
      </c>
      <c r="F249" s="1">
        <v>248</v>
      </c>
      <c r="G249" s="1" t="s">
        <v>836</v>
      </c>
      <c r="H249" s="1" t="str">
        <f t="shared" si="4"/>
        <v>248종합</v>
      </c>
      <c r="U249" s="12">
        <v>98.848925893069961</v>
      </c>
      <c r="V249" s="12">
        <v>99.269383284350468</v>
      </c>
      <c r="W249" s="12">
        <v>99.451108285340425</v>
      </c>
      <c r="X249" s="12">
        <v>99.611283670944431</v>
      </c>
      <c r="Y249" s="12">
        <v>99.742231627538729</v>
      </c>
      <c r="Z249" s="12">
        <v>99.638395283292425</v>
      </c>
      <c r="AA249" s="12">
        <v>99.655277580437399</v>
      </c>
      <c r="AB249" s="12">
        <v>99.663750426409678</v>
      </c>
      <c r="AC249" s="12">
        <v>99.742598193430197</v>
      </c>
      <c r="AD249" s="12">
        <v>99.851761988446469</v>
      </c>
      <c r="AE249" s="12">
        <v>100</v>
      </c>
      <c r="AF249" s="12">
        <v>100.1993658083459</v>
      </c>
      <c r="AG249" s="12">
        <v>100.1993658083459</v>
      </c>
      <c r="AH249" s="12">
        <v>100.21715249128384</v>
      </c>
      <c r="AI249" s="12">
        <v>100.21715249128384</v>
      </c>
      <c r="AJ249" s="12">
        <v>100.40905065039811</v>
      </c>
      <c r="AK249" s="12">
        <v>100.62099726675883</v>
      </c>
      <c r="AL249" s="12">
        <v>100.60702552504652</v>
      </c>
      <c r="AM249" s="12">
        <v>100.71979383284568</v>
      </c>
      <c r="AN249" s="12">
        <v>100.75304889967269</v>
      </c>
    </row>
    <row r="250" spans="1:40">
      <c r="A250" s="1" t="s">
        <v>524</v>
      </c>
      <c r="B250" s="1" t="s">
        <v>555</v>
      </c>
      <c r="D250" s="1" t="s">
        <v>705</v>
      </c>
      <c r="F250" s="1">
        <v>249</v>
      </c>
      <c r="G250" s="1" t="s">
        <v>836</v>
      </c>
      <c r="H250" s="1" t="str">
        <f t="shared" si="4"/>
        <v>249종합</v>
      </c>
      <c r="U250" s="12">
        <v>99.163180304316626</v>
      </c>
      <c r="V250" s="12">
        <v>99.376291783728064</v>
      </c>
      <c r="W250" s="12">
        <v>99.441548714712155</v>
      </c>
      <c r="X250" s="12">
        <v>99.441548714712155</v>
      </c>
      <c r="Y250" s="12">
        <v>99.715924046459008</v>
      </c>
      <c r="Z250" s="12">
        <v>99.824296960224856</v>
      </c>
      <c r="AA250" s="12">
        <v>99.884611477814616</v>
      </c>
      <c r="AB250" s="12">
        <v>99.956669744675949</v>
      </c>
      <c r="AC250" s="12">
        <v>100</v>
      </c>
      <c r="AD250" s="12">
        <v>100</v>
      </c>
      <c r="AE250" s="12">
        <v>100</v>
      </c>
      <c r="AF250" s="12">
        <v>100.02490466061798</v>
      </c>
      <c r="AG250" s="12">
        <v>100.08165343367685</v>
      </c>
      <c r="AH250" s="12">
        <v>100.08165343367685</v>
      </c>
      <c r="AI250" s="12">
        <v>100.20451337815442</v>
      </c>
      <c r="AJ250" s="12">
        <v>100.81101954736465</v>
      </c>
      <c r="AK250" s="12">
        <v>100.82525788123266</v>
      </c>
      <c r="AL250" s="12">
        <v>100.83011030720176</v>
      </c>
      <c r="AM250" s="12">
        <v>101.54783893807291</v>
      </c>
      <c r="AN250" s="12">
        <v>101.57865671132733</v>
      </c>
    </row>
    <row r="251" spans="1:40">
      <c r="A251" s="1" t="s">
        <v>524</v>
      </c>
      <c r="B251" s="1" t="s">
        <v>555</v>
      </c>
      <c r="D251" s="1" t="s">
        <v>706</v>
      </c>
      <c r="F251" s="1">
        <v>250</v>
      </c>
      <c r="G251" s="1" t="s">
        <v>836</v>
      </c>
      <c r="H251" s="1" t="str">
        <f t="shared" si="4"/>
        <v>250종합</v>
      </c>
      <c r="I251" s="12">
        <v>83.205341594673882</v>
      </c>
      <c r="J251" s="12">
        <v>83.551725123215789</v>
      </c>
      <c r="K251" s="12">
        <v>84.493220211025303</v>
      </c>
      <c r="L251" s="12">
        <v>85.8163163848631</v>
      </c>
      <c r="M251" s="12">
        <v>85.933984336798801</v>
      </c>
      <c r="N251" s="12">
        <v>86.376313533726503</v>
      </c>
      <c r="O251" s="12">
        <v>87.605851541148013</v>
      </c>
      <c r="P251" s="12">
        <v>88.089984379477471</v>
      </c>
      <c r="Q251" s="12">
        <v>88.903646516585027</v>
      </c>
      <c r="R251" s="12">
        <v>89.643788424362768</v>
      </c>
      <c r="S251" s="12">
        <v>91.038892852503437</v>
      </c>
      <c r="T251" s="12">
        <v>91.75891091574195</v>
      </c>
      <c r="U251" s="12">
        <v>94.085610993286892</v>
      </c>
      <c r="V251" s="12">
        <v>94.382240349043883</v>
      </c>
      <c r="W251" s="12">
        <v>95.04407648505989</v>
      </c>
      <c r="X251" s="12">
        <v>95.401718190002299</v>
      </c>
      <c r="Y251" s="12">
        <v>95.876893738864609</v>
      </c>
      <c r="Z251" s="12">
        <v>96.337335059053984</v>
      </c>
      <c r="AA251" s="12">
        <v>96.574253816555782</v>
      </c>
      <c r="AB251" s="12">
        <v>96.99318790262123</v>
      </c>
      <c r="AC251" s="12">
        <v>97.46808853450608</v>
      </c>
      <c r="AD251" s="12">
        <v>98.713677621794687</v>
      </c>
      <c r="AE251" s="12">
        <v>100</v>
      </c>
      <c r="AF251" s="12">
        <v>100.9211384697889</v>
      </c>
      <c r="AG251" s="12">
        <v>101.33204102231585</v>
      </c>
      <c r="AH251" s="12">
        <v>101.74866449770974</v>
      </c>
      <c r="AI251" s="12">
        <v>101.9553371351317</v>
      </c>
      <c r="AJ251" s="12">
        <v>102.18364327610064</v>
      </c>
      <c r="AK251" s="12">
        <v>102.63347314034188</v>
      </c>
      <c r="AL251" s="12">
        <v>102.70315001736552</v>
      </c>
      <c r="AM251" s="12">
        <v>103.02166382924167</v>
      </c>
      <c r="AN251" s="12">
        <v>103.64589151826608</v>
      </c>
    </row>
    <row r="252" spans="1:40">
      <c r="A252" s="1" t="s">
        <v>524</v>
      </c>
      <c r="B252" s="1" t="s">
        <v>555</v>
      </c>
      <c r="D252" s="1" t="s">
        <v>904</v>
      </c>
      <c r="F252" s="1">
        <v>251</v>
      </c>
      <c r="G252" s="1" t="s">
        <v>836</v>
      </c>
      <c r="H252" s="1" t="str">
        <f t="shared" si="4"/>
        <v>251종합</v>
      </c>
      <c r="U252" s="12">
        <v>93.768531252691375</v>
      </c>
      <c r="V252" s="12">
        <v>94.220707992035116</v>
      </c>
      <c r="W252" s="12">
        <v>94.373831245431191</v>
      </c>
      <c r="X252" s="12">
        <v>94.717154125796299</v>
      </c>
      <c r="Y252" s="12">
        <v>94.717154125796299</v>
      </c>
      <c r="Z252" s="12">
        <v>94.728404940746628</v>
      </c>
      <c r="AA252" s="12">
        <v>94.728404940746628</v>
      </c>
      <c r="AB252" s="12">
        <v>97.223019562529629</v>
      </c>
      <c r="AC252" s="12">
        <v>99.302420206105253</v>
      </c>
      <c r="AD252" s="12">
        <v>99.797769931105123</v>
      </c>
      <c r="AE252" s="12">
        <v>100</v>
      </c>
      <c r="AF252" s="12">
        <v>100.46507017256079</v>
      </c>
      <c r="AG252" s="12">
        <v>100.94922716010994</v>
      </c>
      <c r="AH252" s="12">
        <v>101.00628228802546</v>
      </c>
      <c r="AI252" s="12">
        <v>101.5816500349047</v>
      </c>
      <c r="AJ252" s="12">
        <v>103.30779705565085</v>
      </c>
      <c r="AK252" s="12">
        <v>104.52415964248002</v>
      </c>
      <c r="AL252" s="12">
        <v>105.24701039245967</v>
      </c>
      <c r="AM252" s="12">
        <v>106.07421358654558</v>
      </c>
      <c r="AN252" s="12">
        <v>106.92806693328754</v>
      </c>
    </row>
    <row r="253" spans="1:40">
      <c r="A253" s="1" t="s">
        <v>524</v>
      </c>
      <c r="B253" s="1" t="s">
        <v>556</v>
      </c>
      <c r="F253" s="1">
        <v>252</v>
      </c>
      <c r="G253" s="1" t="s">
        <v>836</v>
      </c>
      <c r="H253" s="1" t="str">
        <f t="shared" si="4"/>
        <v>252종합</v>
      </c>
      <c r="I253" s="12">
        <v>85.666282896072374</v>
      </c>
      <c r="J253" s="12">
        <v>87.36419481130811</v>
      </c>
      <c r="K253" s="12">
        <v>89.905992974917382</v>
      </c>
      <c r="L253" s="12">
        <v>93.615755218209543</v>
      </c>
      <c r="M253" s="12">
        <v>94.016682493803415</v>
      </c>
      <c r="N253" s="12">
        <v>94.667463054911082</v>
      </c>
      <c r="O253" s="12">
        <v>95.422628333663383</v>
      </c>
      <c r="P253" s="12">
        <v>96.377674451237937</v>
      </c>
      <c r="Q253" s="12">
        <v>97.862669535664139</v>
      </c>
      <c r="R253" s="12">
        <v>98.928078671948313</v>
      </c>
      <c r="S253" s="12">
        <v>99.715000741757166</v>
      </c>
      <c r="T253" s="12">
        <v>99.713995725127035</v>
      </c>
      <c r="U253" s="12">
        <v>100.14420872058153</v>
      </c>
      <c r="V253" s="12">
        <v>100.2287548302595</v>
      </c>
      <c r="W253" s="12">
        <v>100.35435471483905</v>
      </c>
      <c r="X253" s="12">
        <v>100.5017646880448</v>
      </c>
      <c r="Y253" s="12">
        <v>100.37020279965159</v>
      </c>
      <c r="Z253" s="12">
        <v>100.2403869660445</v>
      </c>
      <c r="AA253" s="12">
        <v>99.934760831742864</v>
      </c>
      <c r="AB253" s="12">
        <v>99.736153737121427</v>
      </c>
      <c r="AC253" s="12">
        <v>99.802534507731849</v>
      </c>
      <c r="AD253" s="12">
        <v>99.887411162819689</v>
      </c>
      <c r="AE253" s="12">
        <v>100</v>
      </c>
      <c r="AF253" s="12">
        <v>100.28517653119924</v>
      </c>
      <c r="AG253" s="12">
        <v>100.65644184068302</v>
      </c>
      <c r="AH253" s="12">
        <v>100.86728556362637</v>
      </c>
      <c r="AI253" s="12">
        <v>101.19773093395894</v>
      </c>
      <c r="AJ253" s="12">
        <v>101.81435370868648</v>
      </c>
      <c r="AK253" s="12">
        <v>102.35918876909605</v>
      </c>
      <c r="AL253" s="12">
        <v>102.65090269294417</v>
      </c>
      <c r="AM253" s="12">
        <v>102.69770755906661</v>
      </c>
      <c r="AN253" s="12">
        <v>102.79877327544611</v>
      </c>
    </row>
    <row r="254" spans="1:40">
      <c r="A254" s="1" t="s">
        <v>524</v>
      </c>
      <c r="B254" s="1" t="s">
        <v>556</v>
      </c>
      <c r="D254" s="1" t="s">
        <v>707</v>
      </c>
      <c r="F254" s="1">
        <v>253</v>
      </c>
      <c r="G254" s="1" t="s">
        <v>836</v>
      </c>
      <c r="H254" s="1" t="str">
        <f t="shared" si="4"/>
        <v>253종합</v>
      </c>
      <c r="I254" s="12">
        <v>84.096713437995206</v>
      </c>
      <c r="J254" s="12">
        <v>85.924576944563853</v>
      </c>
      <c r="K254" s="12">
        <v>89.017142629371733</v>
      </c>
      <c r="L254" s="12">
        <v>94.207591819676679</v>
      </c>
      <c r="M254" s="12">
        <v>94.3105256257262</v>
      </c>
      <c r="N254" s="12">
        <v>95.174754542670016</v>
      </c>
      <c r="O254" s="12">
        <v>95.93289523852286</v>
      </c>
      <c r="P254" s="12">
        <v>96.796053548396756</v>
      </c>
      <c r="Q254" s="12">
        <v>98.950764511471689</v>
      </c>
      <c r="R254" s="12">
        <v>100.12113196476744</v>
      </c>
      <c r="S254" s="12">
        <v>100.70280520762138</v>
      </c>
      <c r="T254" s="12">
        <v>100.55989348591135</v>
      </c>
      <c r="U254" s="12">
        <v>100.65167493148154</v>
      </c>
      <c r="V254" s="12">
        <v>100.73537708131595</v>
      </c>
      <c r="W254" s="12">
        <v>100.54868123352776</v>
      </c>
      <c r="X254" s="12">
        <v>100.66347392928314</v>
      </c>
      <c r="Y254" s="12">
        <v>100.53672851786595</v>
      </c>
      <c r="Z254" s="12">
        <v>100.3894914159238</v>
      </c>
      <c r="AA254" s="12">
        <v>100.17198341130799</v>
      </c>
      <c r="AB254" s="12">
        <v>99.896824913195445</v>
      </c>
      <c r="AC254" s="12">
        <v>99.897988510966499</v>
      </c>
      <c r="AD254" s="12">
        <v>99.949370370787733</v>
      </c>
      <c r="AE254" s="12">
        <v>100</v>
      </c>
      <c r="AF254" s="12">
        <v>100.58102934753433</v>
      </c>
      <c r="AG254" s="12">
        <v>101.35331463247206</v>
      </c>
      <c r="AH254" s="12">
        <v>101.72794231123581</v>
      </c>
      <c r="AI254" s="12">
        <v>102.43410148319188</v>
      </c>
      <c r="AJ254" s="12">
        <v>103.52611067306799</v>
      </c>
      <c r="AK254" s="12">
        <v>104.4733812763851</v>
      </c>
      <c r="AL254" s="12">
        <v>105.09411809828234</v>
      </c>
      <c r="AM254" s="12">
        <v>105.23180259226605</v>
      </c>
      <c r="AN254" s="12">
        <v>105.39923714970818</v>
      </c>
    </row>
    <row r="255" spans="1:40">
      <c r="A255" s="1" t="s">
        <v>524</v>
      </c>
      <c r="B255" s="1" t="s">
        <v>556</v>
      </c>
      <c r="D255" s="1" t="s">
        <v>707</v>
      </c>
      <c r="E255" s="1" t="s">
        <v>708</v>
      </c>
      <c r="F255" s="1">
        <v>254</v>
      </c>
      <c r="G255" s="1" t="s">
        <v>836</v>
      </c>
      <c r="H255" s="1" t="str">
        <f t="shared" si="4"/>
        <v>254종합</v>
      </c>
      <c r="I255" s="12">
        <v>86.760098473929006</v>
      </c>
      <c r="J255" s="12">
        <v>88.966339727979744</v>
      </c>
      <c r="K255" s="12">
        <v>91.681593009896616</v>
      </c>
      <c r="L255" s="12">
        <v>94.655475590377947</v>
      </c>
      <c r="M255" s="12">
        <v>94.779147554288571</v>
      </c>
      <c r="N255" s="12">
        <v>95.652471557376444</v>
      </c>
      <c r="O255" s="12">
        <v>95.816687681710221</v>
      </c>
      <c r="P255" s="12">
        <v>96.764471832181528</v>
      </c>
      <c r="Q255" s="12">
        <v>98.262616997570817</v>
      </c>
      <c r="R255" s="12">
        <v>99.039036965683366</v>
      </c>
      <c r="S255" s="12">
        <v>99.118685093268198</v>
      </c>
      <c r="T255" s="12">
        <v>98.459946920980457</v>
      </c>
      <c r="U255" s="12">
        <v>99.029316378321951</v>
      </c>
      <c r="V255" s="12">
        <v>99.44624303618491</v>
      </c>
      <c r="W255" s="12">
        <v>99.44624303618491</v>
      </c>
      <c r="X255" s="12">
        <v>99.945917716516348</v>
      </c>
      <c r="Y255" s="12">
        <v>100.04546963850903</v>
      </c>
      <c r="Z255" s="12">
        <v>100.23916516485555</v>
      </c>
      <c r="AA255" s="12">
        <v>100.05708786696462</v>
      </c>
      <c r="AB255" s="12">
        <v>100.0180899319855</v>
      </c>
      <c r="AC255" s="12">
        <v>100.0180899319855</v>
      </c>
      <c r="AD255" s="12">
        <v>100</v>
      </c>
      <c r="AE255" s="12">
        <v>100</v>
      </c>
      <c r="AF255" s="12">
        <v>100.99507314553715</v>
      </c>
      <c r="AG255" s="12">
        <v>102.11271798208941</v>
      </c>
      <c r="AH255" s="12">
        <v>102.53350104008038</v>
      </c>
      <c r="AI255" s="12">
        <v>103.54031311084839</v>
      </c>
      <c r="AJ255" s="12">
        <v>104.70238192418645</v>
      </c>
      <c r="AK255" s="12">
        <v>105.53623090728541</v>
      </c>
      <c r="AL255" s="12">
        <v>105.68372385575971</v>
      </c>
      <c r="AM255" s="12">
        <v>105.85969525305951</v>
      </c>
      <c r="AN255" s="12">
        <v>106.26639967791895</v>
      </c>
    </row>
    <row r="256" spans="1:40">
      <c r="A256" s="1" t="s">
        <v>524</v>
      </c>
      <c r="B256" s="1" t="s">
        <v>556</v>
      </c>
      <c r="D256" s="1" t="s">
        <v>707</v>
      </c>
      <c r="E256" s="1" t="s">
        <v>709</v>
      </c>
      <c r="F256" s="1">
        <v>255</v>
      </c>
      <c r="G256" s="1" t="s">
        <v>836</v>
      </c>
      <c r="H256" s="1" t="str">
        <f t="shared" si="4"/>
        <v>255종합</v>
      </c>
      <c r="I256" s="12">
        <v>88.718409343253001</v>
      </c>
      <c r="J256" s="12">
        <v>90.998030871171522</v>
      </c>
      <c r="K256" s="12">
        <v>93.417892202380798</v>
      </c>
      <c r="L256" s="12">
        <v>97.957432801593825</v>
      </c>
      <c r="M256" s="12">
        <v>97.653621642415345</v>
      </c>
      <c r="N256" s="12">
        <v>97.881481390960843</v>
      </c>
      <c r="O256" s="12">
        <v>98.223514905739705</v>
      </c>
      <c r="P256" s="12">
        <v>98.619856677834008</v>
      </c>
      <c r="Q256" s="12">
        <v>100.86621899052336</v>
      </c>
      <c r="R256" s="12">
        <v>102.34516224859529</v>
      </c>
      <c r="S256" s="12">
        <v>102.59727324577993</v>
      </c>
      <c r="T256" s="12">
        <v>102.07735588279307</v>
      </c>
      <c r="U256" s="12">
        <v>102.07735588279307</v>
      </c>
      <c r="V256" s="12">
        <v>102.07735588279307</v>
      </c>
      <c r="W256" s="12">
        <v>102.19830744189787</v>
      </c>
      <c r="X256" s="12">
        <v>102.24835078608119</v>
      </c>
      <c r="Y256" s="12">
        <v>102.13294957626819</v>
      </c>
      <c r="Z256" s="12">
        <v>101.40264175528672</v>
      </c>
      <c r="AA256" s="12">
        <v>100.7321103719117</v>
      </c>
      <c r="AB256" s="12">
        <v>99.98706156721012</v>
      </c>
      <c r="AC256" s="12">
        <v>99.844822484389454</v>
      </c>
      <c r="AD256" s="12">
        <v>99.937507260798839</v>
      </c>
      <c r="AE256" s="12">
        <v>100</v>
      </c>
      <c r="AF256" s="12">
        <v>100.02963011581798</v>
      </c>
      <c r="AG256" s="12">
        <v>100.41125844360614</v>
      </c>
      <c r="AH256" s="12">
        <v>100.62920744473254</v>
      </c>
      <c r="AI256" s="12">
        <v>101.89195260805641</v>
      </c>
      <c r="AJ256" s="12">
        <v>103.76710382106427</v>
      </c>
      <c r="AK256" s="12">
        <v>104.69609643107296</v>
      </c>
      <c r="AL256" s="12">
        <v>105.43545271997642</v>
      </c>
      <c r="AM256" s="12">
        <v>105.53245562305788</v>
      </c>
      <c r="AN256" s="12">
        <v>105.50838213926936</v>
      </c>
    </row>
    <row r="257" spans="1:40">
      <c r="A257" s="1" t="s">
        <v>524</v>
      </c>
      <c r="B257" s="1" t="s">
        <v>556</v>
      </c>
      <c r="D257" s="1" t="s">
        <v>707</v>
      </c>
      <c r="E257" s="1" t="s">
        <v>710</v>
      </c>
      <c r="F257" s="1">
        <v>256</v>
      </c>
      <c r="G257" s="1" t="s">
        <v>836</v>
      </c>
      <c r="H257" s="1" t="str">
        <f t="shared" si="4"/>
        <v>256종합</v>
      </c>
      <c r="I257" s="12">
        <v>79.691903737723436</v>
      </c>
      <c r="J257" s="12">
        <v>81.132263654308204</v>
      </c>
      <c r="K257" s="12">
        <v>84.255243462243229</v>
      </c>
      <c r="L257" s="12">
        <v>91.122802337067185</v>
      </c>
      <c r="M257" s="12">
        <v>91.688305641717179</v>
      </c>
      <c r="N257" s="12">
        <v>92.650350655579402</v>
      </c>
      <c r="O257" s="12">
        <v>93.925557907385596</v>
      </c>
      <c r="P257" s="12">
        <v>95.08884121239403</v>
      </c>
      <c r="Q257" s="12">
        <v>98.494545007857596</v>
      </c>
      <c r="R257" s="12">
        <v>99.832548635279124</v>
      </c>
      <c r="S257" s="12">
        <v>100.73012496893271</v>
      </c>
      <c r="T257" s="12">
        <v>101.05683137954</v>
      </c>
      <c r="U257" s="12">
        <v>101.20368286708</v>
      </c>
      <c r="V257" s="12">
        <v>101.20368286708</v>
      </c>
      <c r="W257" s="12">
        <v>100.21209932308163</v>
      </c>
      <c r="X257" s="12">
        <v>100.22231086414834</v>
      </c>
      <c r="Y257" s="12">
        <v>100.09017194110847</v>
      </c>
      <c r="Z257" s="12">
        <v>100.04615481946699</v>
      </c>
      <c r="AA257" s="12">
        <v>100.00293714859964</v>
      </c>
      <c r="AB257" s="12">
        <v>100.00293714859964</v>
      </c>
      <c r="AC257" s="12">
        <v>100.00293714859964</v>
      </c>
      <c r="AD257" s="12">
        <v>100.01264106113338</v>
      </c>
      <c r="AE257" s="12">
        <v>100</v>
      </c>
      <c r="AF257" s="12">
        <v>101.61250560822322</v>
      </c>
      <c r="AG257" s="12">
        <v>103.31441394850853</v>
      </c>
      <c r="AH257" s="12">
        <v>104.13656133884091</v>
      </c>
      <c r="AI257" s="12">
        <v>104.68017155708147</v>
      </c>
      <c r="AJ257" s="12">
        <v>105.73038090742988</v>
      </c>
      <c r="AK257" s="12">
        <v>107.72512247148344</v>
      </c>
      <c r="AL257" s="12">
        <v>108.93546577154116</v>
      </c>
      <c r="AM257" s="12">
        <v>108.97378871148626</v>
      </c>
      <c r="AN257" s="12">
        <v>109.09085654994625</v>
      </c>
    </row>
    <row r="258" spans="1:40">
      <c r="A258" s="1" t="s">
        <v>524</v>
      </c>
      <c r="B258" s="1" t="s">
        <v>556</v>
      </c>
      <c r="D258" s="1" t="s">
        <v>707</v>
      </c>
      <c r="E258" s="1" t="s">
        <v>711</v>
      </c>
      <c r="F258" s="1">
        <v>257</v>
      </c>
      <c r="G258" s="1" t="s">
        <v>836</v>
      </c>
      <c r="H258" s="1" t="str">
        <f t="shared" si="4"/>
        <v>257종합</v>
      </c>
      <c r="I258" s="12">
        <v>84.836705748014992</v>
      </c>
      <c r="J258" s="12">
        <v>86.175453395913863</v>
      </c>
      <c r="K258" s="12">
        <v>89.188304663330243</v>
      </c>
      <c r="L258" s="12">
        <v>93.990829971221643</v>
      </c>
      <c r="M258" s="12">
        <v>93.648118645018911</v>
      </c>
      <c r="N258" s="12">
        <v>94.231559780610468</v>
      </c>
      <c r="O258" s="12">
        <v>95.117187243551285</v>
      </c>
      <c r="P258" s="12">
        <v>95.836695815266154</v>
      </c>
      <c r="Q258" s="12">
        <v>97.512106496478822</v>
      </c>
      <c r="R258" s="12">
        <v>98.468745705907168</v>
      </c>
      <c r="S258" s="12">
        <v>99.534786487295534</v>
      </c>
      <c r="T258" s="12">
        <v>99.793163365647203</v>
      </c>
      <c r="U258" s="12">
        <v>99.910180181083234</v>
      </c>
      <c r="V258" s="12">
        <v>99.910180181083234</v>
      </c>
      <c r="W258" s="12">
        <v>100.07559283252746</v>
      </c>
      <c r="X258" s="12">
        <v>100.07559283252746</v>
      </c>
      <c r="Y258" s="12">
        <v>100.02243893618747</v>
      </c>
      <c r="Z258" s="12">
        <v>99.954752922076821</v>
      </c>
      <c r="AA258" s="12">
        <v>99.954752922076821</v>
      </c>
      <c r="AB258" s="12">
        <v>99.870356732644822</v>
      </c>
      <c r="AC258" s="12">
        <v>100.12567703001633</v>
      </c>
      <c r="AD258" s="12">
        <v>100.05631135366049</v>
      </c>
      <c r="AE258" s="12">
        <v>100</v>
      </c>
      <c r="AF258" s="12">
        <v>99.923307414005407</v>
      </c>
      <c r="AG258" s="12">
        <v>99.963342122126548</v>
      </c>
      <c r="AH258" s="12">
        <v>100.11699548007384</v>
      </c>
      <c r="AI258" s="12">
        <v>100.21006838260998</v>
      </c>
      <c r="AJ258" s="12">
        <v>100.34548012247268</v>
      </c>
      <c r="AK258" s="12">
        <v>100.4454984918443</v>
      </c>
      <c r="AL258" s="12">
        <v>100.63387067922321</v>
      </c>
      <c r="AM258" s="12">
        <v>100.73753048712139</v>
      </c>
      <c r="AN258" s="12">
        <v>100.78974994935797</v>
      </c>
    </row>
    <row r="259" spans="1:40">
      <c r="A259" s="1" t="s">
        <v>524</v>
      </c>
      <c r="B259" s="1" t="s">
        <v>556</v>
      </c>
      <c r="D259" s="1" t="s">
        <v>707</v>
      </c>
      <c r="E259" s="1" t="s">
        <v>712</v>
      </c>
      <c r="F259" s="1">
        <v>258</v>
      </c>
      <c r="G259" s="1" t="s">
        <v>836</v>
      </c>
      <c r="H259" s="1" t="str">
        <f t="shared" ref="H259:H322" si="5">F259&amp;G259</f>
        <v>258종합</v>
      </c>
      <c r="I259" s="12">
        <v>78.794547718611483</v>
      </c>
      <c r="J259" s="12">
        <v>80.748097442737588</v>
      </c>
      <c r="K259" s="12">
        <v>85.223975824152802</v>
      </c>
      <c r="L259" s="12">
        <v>92.283260590618454</v>
      </c>
      <c r="M259" s="12">
        <v>92.936745293004009</v>
      </c>
      <c r="N259" s="12">
        <v>94.962098890217234</v>
      </c>
      <c r="O259" s="12">
        <v>96.185845670634535</v>
      </c>
      <c r="P259" s="12">
        <v>97.406315671550729</v>
      </c>
      <c r="Q259" s="12">
        <v>99.276788337130142</v>
      </c>
      <c r="R259" s="12">
        <v>100.6071118416674</v>
      </c>
      <c r="S259" s="12">
        <v>101.18099406228627</v>
      </c>
      <c r="T259" s="12">
        <v>101.04711225089321</v>
      </c>
      <c r="U259" s="12">
        <v>100.63329378731504</v>
      </c>
      <c r="V259" s="12">
        <v>100.63329378731504</v>
      </c>
      <c r="W259" s="12">
        <v>100.22701648393227</v>
      </c>
      <c r="X259" s="12">
        <v>100.22701648393227</v>
      </c>
      <c r="Y259" s="12">
        <v>99.581956709534055</v>
      </c>
      <c r="Z259" s="12">
        <v>99.804568359071382</v>
      </c>
      <c r="AA259" s="12">
        <v>99.820281846288637</v>
      </c>
      <c r="AB259" s="12">
        <v>99.366167030810828</v>
      </c>
      <c r="AC259" s="12">
        <v>99.233478160166953</v>
      </c>
      <c r="AD259" s="12">
        <v>99.593540500143718</v>
      </c>
      <c r="AE259" s="12">
        <v>100</v>
      </c>
      <c r="AF259" s="12">
        <v>100.48762570361001</v>
      </c>
      <c r="AG259" s="12">
        <v>101.26871654059381</v>
      </c>
      <c r="AH259" s="12">
        <v>101.55305661173469</v>
      </c>
      <c r="AI259" s="12">
        <v>101.93778685059355</v>
      </c>
      <c r="AJ259" s="12">
        <v>103.03277723039805</v>
      </c>
      <c r="AK259" s="12">
        <v>104.00391217780192</v>
      </c>
      <c r="AL259" s="12">
        <v>104.96377483806019</v>
      </c>
      <c r="AM259" s="12">
        <v>105.34872162137657</v>
      </c>
      <c r="AN259" s="12">
        <v>105.8233269144938</v>
      </c>
    </row>
    <row r="260" spans="1:40">
      <c r="A260" s="1" t="s">
        <v>524</v>
      </c>
      <c r="B260" s="1" t="s">
        <v>556</v>
      </c>
      <c r="D260" s="1" t="s">
        <v>713</v>
      </c>
      <c r="F260" s="1">
        <v>259</v>
      </c>
      <c r="G260" s="1" t="s">
        <v>836</v>
      </c>
      <c r="H260" s="1" t="str">
        <f t="shared" si="5"/>
        <v>259종합</v>
      </c>
      <c r="I260" s="12">
        <v>91.684916246346788</v>
      </c>
      <c r="J260" s="12">
        <v>91.909559617115491</v>
      </c>
      <c r="K260" s="12">
        <v>92.188128926517777</v>
      </c>
      <c r="L260" s="12">
        <v>92.601014463410408</v>
      </c>
      <c r="M260" s="12">
        <v>92.601555749988393</v>
      </c>
      <c r="N260" s="12">
        <v>92.695363260016379</v>
      </c>
      <c r="O260" s="12">
        <v>93.02206993700436</v>
      </c>
      <c r="P260" s="12">
        <v>94.302546578085739</v>
      </c>
      <c r="Q260" s="12">
        <v>94.692305496882682</v>
      </c>
      <c r="R260" s="12">
        <v>94.944744547120735</v>
      </c>
      <c r="S260" s="12">
        <v>95.463855330867673</v>
      </c>
      <c r="T260" s="12">
        <v>95.466952637368891</v>
      </c>
      <c r="U260" s="12">
        <v>97.060594034764023</v>
      </c>
      <c r="V260" s="12">
        <v>97.060594034764023</v>
      </c>
      <c r="W260" s="12">
        <v>98.877541392266878</v>
      </c>
      <c r="X260" s="12">
        <v>99.007909218364077</v>
      </c>
      <c r="Y260" s="12">
        <v>98.926182408313238</v>
      </c>
      <c r="Z260" s="12">
        <v>98.854728890208804</v>
      </c>
      <c r="AA260" s="12">
        <v>98.896404296329763</v>
      </c>
      <c r="AB260" s="12">
        <v>98.691015144155443</v>
      </c>
      <c r="AC260" s="12">
        <v>99.637214564207909</v>
      </c>
      <c r="AD260" s="12">
        <v>99.859053798997749</v>
      </c>
      <c r="AE260" s="12">
        <v>100</v>
      </c>
      <c r="AF260" s="12">
        <v>99.910431758022426</v>
      </c>
      <c r="AG260" s="12">
        <v>100.09598777622806</v>
      </c>
      <c r="AH260" s="12">
        <v>100.22979469187032</v>
      </c>
      <c r="AI260" s="12">
        <v>100.53150556678732</v>
      </c>
      <c r="AJ260" s="12">
        <v>101.07643649953195</v>
      </c>
      <c r="AK260" s="12">
        <v>101.74964317630264</v>
      </c>
      <c r="AL260" s="12">
        <v>101.80950212184652</v>
      </c>
      <c r="AM260" s="12">
        <v>101.499000121932</v>
      </c>
      <c r="AN260" s="12">
        <v>101.7449578820752</v>
      </c>
    </row>
    <row r="261" spans="1:40">
      <c r="A261" s="1" t="s">
        <v>524</v>
      </c>
      <c r="B261" s="1" t="s">
        <v>556</v>
      </c>
      <c r="D261" s="1" t="s">
        <v>714</v>
      </c>
      <c r="F261" s="1">
        <v>260</v>
      </c>
      <c r="G261" s="1" t="s">
        <v>836</v>
      </c>
      <c r="H261" s="1" t="str">
        <f t="shared" si="5"/>
        <v>260종합</v>
      </c>
      <c r="U261" s="12">
        <v>98.298961388479967</v>
      </c>
      <c r="V261" s="12">
        <v>98.298961388479967</v>
      </c>
      <c r="W261" s="12">
        <v>98.425759337771325</v>
      </c>
      <c r="X261" s="12">
        <v>98.351246957167817</v>
      </c>
      <c r="Y261" s="12">
        <v>98.405214055649822</v>
      </c>
      <c r="Z261" s="12">
        <v>98.933471914950701</v>
      </c>
      <c r="AA261" s="12">
        <v>99.205226176782162</v>
      </c>
      <c r="AB261" s="12">
        <v>99.391811719073246</v>
      </c>
      <c r="AC261" s="12">
        <v>99.517596281839403</v>
      </c>
      <c r="AD261" s="12">
        <v>99.618936421031194</v>
      </c>
      <c r="AE261" s="12">
        <v>100</v>
      </c>
      <c r="AF261" s="12">
        <v>100.47347448638368</v>
      </c>
      <c r="AG261" s="12">
        <v>100.74025244883597</v>
      </c>
      <c r="AH261" s="12">
        <v>100.90914876129877</v>
      </c>
      <c r="AI261" s="12">
        <v>101.08456008267493</v>
      </c>
      <c r="AJ261" s="12">
        <v>101.67521123650577</v>
      </c>
      <c r="AK261" s="12">
        <v>101.64599253736084</v>
      </c>
      <c r="AL261" s="12">
        <v>101.54747648667531</v>
      </c>
      <c r="AM261" s="12">
        <v>101.53386693774047</v>
      </c>
      <c r="AN261" s="12">
        <v>101.50748270715265</v>
      </c>
    </row>
    <row r="262" spans="1:40">
      <c r="A262" s="1" t="s">
        <v>524</v>
      </c>
      <c r="B262" s="1" t="s">
        <v>556</v>
      </c>
      <c r="D262" s="1" t="s">
        <v>715</v>
      </c>
      <c r="F262" s="1">
        <v>261</v>
      </c>
      <c r="G262" s="1" t="s">
        <v>836</v>
      </c>
      <c r="H262" s="1" t="str">
        <f t="shared" si="5"/>
        <v>261종합</v>
      </c>
      <c r="U262" s="12">
        <v>99.040847866671868</v>
      </c>
      <c r="V262" s="12">
        <v>99.040847866671868</v>
      </c>
      <c r="W262" s="12">
        <v>99.446291960031431</v>
      </c>
      <c r="X262" s="12">
        <v>99.446291960031431</v>
      </c>
      <c r="Y262" s="12">
        <v>99.446291960031431</v>
      </c>
      <c r="Z262" s="12">
        <v>99.446291960031431</v>
      </c>
      <c r="AA262" s="12">
        <v>99.450470096178165</v>
      </c>
      <c r="AB262" s="12">
        <v>99.452526607674656</v>
      </c>
      <c r="AC262" s="12">
        <v>99.449143484672732</v>
      </c>
      <c r="AD262" s="12">
        <v>99.732616455062541</v>
      </c>
      <c r="AE262" s="12">
        <v>100</v>
      </c>
      <c r="AF262" s="12">
        <v>100.20934309560118</v>
      </c>
      <c r="AG262" s="12">
        <v>100.22024732836211</v>
      </c>
      <c r="AH262" s="12">
        <v>100.15506167854656</v>
      </c>
      <c r="AI262" s="12">
        <v>100.31907328171582</v>
      </c>
      <c r="AJ262" s="12">
        <v>100.41365912165861</v>
      </c>
      <c r="AK262" s="12">
        <v>100.56251668254521</v>
      </c>
      <c r="AL262" s="12">
        <v>100.63657484341111</v>
      </c>
      <c r="AM262" s="12">
        <v>100.62108183441649</v>
      </c>
      <c r="AN262" s="12">
        <v>100.50168267615302</v>
      </c>
    </row>
    <row r="263" spans="1:40">
      <c r="A263" s="1" t="s">
        <v>524</v>
      </c>
      <c r="B263" s="1" t="s">
        <v>556</v>
      </c>
      <c r="D263" s="1" t="s">
        <v>716</v>
      </c>
      <c r="F263" s="1">
        <v>262</v>
      </c>
      <c r="G263" s="1" t="s">
        <v>836</v>
      </c>
      <c r="H263" s="1" t="str">
        <f t="shared" si="5"/>
        <v>262종합</v>
      </c>
      <c r="I263" s="12">
        <v>90.51612561097393</v>
      </c>
      <c r="J263" s="12">
        <v>92.645810588429086</v>
      </c>
      <c r="K263" s="12">
        <v>95.733652599061784</v>
      </c>
      <c r="L263" s="12">
        <v>98.615578338817485</v>
      </c>
      <c r="M263" s="12">
        <v>99.751557486699511</v>
      </c>
      <c r="N263" s="12">
        <v>99.951017043283471</v>
      </c>
      <c r="O263" s="12">
        <v>100.55150014331957</v>
      </c>
      <c r="P263" s="12">
        <v>100.8210665882104</v>
      </c>
      <c r="Q263" s="12">
        <v>101.51381084114544</v>
      </c>
      <c r="R263" s="12">
        <v>103.00186392320801</v>
      </c>
      <c r="S263" s="12">
        <v>103.4758421614177</v>
      </c>
      <c r="T263" s="12">
        <v>103.2213431247318</v>
      </c>
      <c r="U263" s="12">
        <v>103.49221866328527</v>
      </c>
      <c r="V263" s="12">
        <v>103.04427855353138</v>
      </c>
      <c r="W263" s="12">
        <v>101.52983056014436</v>
      </c>
      <c r="X263" s="12">
        <v>101.36333027707056</v>
      </c>
      <c r="Y263" s="12">
        <v>100.97714587464003</v>
      </c>
      <c r="Z263" s="12">
        <v>100.9557414862867</v>
      </c>
      <c r="AA263" s="12">
        <v>100.87631752100413</v>
      </c>
      <c r="AB263" s="12">
        <v>100.63456968280161</v>
      </c>
      <c r="AC263" s="12">
        <v>100.28498843536434</v>
      </c>
      <c r="AD263" s="12">
        <v>99.939371369306485</v>
      </c>
      <c r="AE263" s="12">
        <v>100</v>
      </c>
      <c r="AF263" s="12">
        <v>100.8176228797448</v>
      </c>
      <c r="AG263" s="12">
        <v>100.76943203863613</v>
      </c>
      <c r="AH263" s="12">
        <v>101.01631434517859</v>
      </c>
      <c r="AI263" s="12">
        <v>101.14916551732063</v>
      </c>
      <c r="AJ263" s="12">
        <v>101.42121850892114</v>
      </c>
      <c r="AK263" s="12">
        <v>101.78715962143102</v>
      </c>
      <c r="AL263" s="12">
        <v>101.97566727485076</v>
      </c>
      <c r="AM263" s="12">
        <v>102.12942242239369</v>
      </c>
      <c r="AN263" s="12">
        <v>102.2291570116556</v>
      </c>
    </row>
    <row r="264" spans="1:40">
      <c r="A264" s="1" t="s">
        <v>524</v>
      </c>
      <c r="B264" s="1" t="s">
        <v>556</v>
      </c>
      <c r="D264" s="1" t="s">
        <v>717</v>
      </c>
      <c r="F264" s="1">
        <v>263</v>
      </c>
      <c r="G264" s="1" t="s">
        <v>836</v>
      </c>
      <c r="H264" s="1" t="str">
        <f t="shared" si="5"/>
        <v>263종합</v>
      </c>
      <c r="U264" s="12">
        <v>96.056948512634619</v>
      </c>
      <c r="V264" s="12">
        <v>97.401316887892548</v>
      </c>
      <c r="W264" s="12">
        <v>97.417543051949337</v>
      </c>
      <c r="X264" s="12">
        <v>97.430101926557171</v>
      </c>
      <c r="Y264" s="12">
        <v>97.622281389589247</v>
      </c>
      <c r="Z264" s="12">
        <v>97.622281389589247</v>
      </c>
      <c r="AA264" s="12">
        <v>98.291827033457267</v>
      </c>
      <c r="AB264" s="12">
        <v>98.86419113368612</v>
      </c>
      <c r="AC264" s="12">
        <v>99.450910346783175</v>
      </c>
      <c r="AD264" s="12">
        <v>99.598462521393046</v>
      </c>
      <c r="AE264" s="12">
        <v>100</v>
      </c>
      <c r="AF264" s="12">
        <v>99.313590036333039</v>
      </c>
      <c r="AG264" s="12">
        <v>99.370706062686764</v>
      </c>
      <c r="AH264" s="12">
        <v>99.552784802062178</v>
      </c>
      <c r="AI264" s="12">
        <v>99.614034384645052</v>
      </c>
      <c r="AJ264" s="12">
        <v>99.669891599189754</v>
      </c>
      <c r="AK264" s="12">
        <v>99.756282943377244</v>
      </c>
      <c r="AL264" s="12">
        <v>99.764800053524141</v>
      </c>
      <c r="AM264" s="12">
        <v>99.811977151488804</v>
      </c>
      <c r="AN264" s="12">
        <v>99.802314952575728</v>
      </c>
    </row>
    <row r="265" spans="1:40">
      <c r="A265" s="1" t="s">
        <v>524</v>
      </c>
      <c r="B265" s="1" t="s">
        <v>556</v>
      </c>
      <c r="D265" s="1" t="s">
        <v>718</v>
      </c>
      <c r="F265" s="1">
        <v>264</v>
      </c>
      <c r="G265" s="1" t="s">
        <v>836</v>
      </c>
      <c r="H265" s="1" t="str">
        <f t="shared" si="5"/>
        <v>264종합</v>
      </c>
      <c r="I265" s="12">
        <v>81.511417292133672</v>
      </c>
      <c r="J265" s="12">
        <v>82.751808761281808</v>
      </c>
      <c r="K265" s="12">
        <v>83.782066228137751</v>
      </c>
      <c r="L265" s="12">
        <v>86.260203541753214</v>
      </c>
      <c r="M265" s="12">
        <v>86.711668335917793</v>
      </c>
      <c r="N265" s="12">
        <v>87.892837944775607</v>
      </c>
      <c r="O265" s="12">
        <v>89.690571037169221</v>
      </c>
      <c r="P265" s="12">
        <v>91.534272190321417</v>
      </c>
      <c r="Q265" s="12">
        <v>93.077591775523459</v>
      </c>
      <c r="R265" s="12">
        <v>94.259433570913473</v>
      </c>
      <c r="S265" s="12">
        <v>96.961185160348762</v>
      </c>
      <c r="T265" s="12">
        <v>97.414221159126768</v>
      </c>
      <c r="U265" s="12">
        <v>98.718034743422436</v>
      </c>
      <c r="V265" s="12">
        <v>99.378466218130356</v>
      </c>
      <c r="W265" s="12">
        <v>100.56644981972525</v>
      </c>
      <c r="X265" s="12">
        <v>102.13123433304401</v>
      </c>
      <c r="Y265" s="12">
        <v>102.04275074015644</v>
      </c>
      <c r="Z265" s="12">
        <v>101.34538867815294</v>
      </c>
      <c r="AA265" s="12">
        <v>98.905898685009419</v>
      </c>
      <c r="AB265" s="12">
        <v>98.837519645913176</v>
      </c>
      <c r="AC265" s="12">
        <v>98.982290996927418</v>
      </c>
      <c r="AD265" s="12">
        <v>99.644456909636304</v>
      </c>
      <c r="AE265" s="12">
        <v>100</v>
      </c>
      <c r="AF265" s="12">
        <v>100.23614172066308</v>
      </c>
      <c r="AG265" s="12">
        <v>101.55751727641989</v>
      </c>
      <c r="AH265" s="12">
        <v>101.70570523184523</v>
      </c>
      <c r="AI265" s="12">
        <v>101.81119835685924</v>
      </c>
      <c r="AJ265" s="12">
        <v>102.40505244465108</v>
      </c>
      <c r="AK265" s="12">
        <v>103.0955197387343</v>
      </c>
      <c r="AL265" s="12">
        <v>103.69306157075656</v>
      </c>
      <c r="AM265" s="12">
        <v>104.1183247792009</v>
      </c>
      <c r="AN265" s="12">
        <v>104.39676507911422</v>
      </c>
    </row>
    <row r="266" spans="1:40">
      <c r="A266" s="1" t="s">
        <v>524</v>
      </c>
      <c r="B266" s="1" t="s">
        <v>556</v>
      </c>
      <c r="D266" s="1" t="s">
        <v>719</v>
      </c>
      <c r="F266" s="1">
        <v>265</v>
      </c>
      <c r="G266" s="1" t="s">
        <v>836</v>
      </c>
      <c r="H266" s="1" t="str">
        <f t="shared" si="5"/>
        <v>265종합</v>
      </c>
      <c r="I266" s="12">
        <v>80.275146945379959</v>
      </c>
      <c r="J266" s="12">
        <v>83.312567173291853</v>
      </c>
      <c r="K266" s="12">
        <v>86.921068580198053</v>
      </c>
      <c r="L266" s="12">
        <v>91.53329238535764</v>
      </c>
      <c r="M266" s="12">
        <v>92.760557046237821</v>
      </c>
      <c r="N266" s="12">
        <v>93.961660424985666</v>
      </c>
      <c r="O266" s="12">
        <v>95.214312236930212</v>
      </c>
      <c r="P266" s="12">
        <v>96.958320214763049</v>
      </c>
      <c r="Q266" s="12">
        <v>98.706711661948773</v>
      </c>
      <c r="R266" s="12">
        <v>99.897005559148141</v>
      </c>
      <c r="S266" s="12">
        <v>101.83073769369948</v>
      </c>
      <c r="T266" s="12">
        <v>102.88020039353646</v>
      </c>
      <c r="U266" s="12">
        <v>102.89242203676308</v>
      </c>
      <c r="V266" s="12">
        <v>102.89242203676308</v>
      </c>
      <c r="W266" s="12">
        <v>102.96072252772592</v>
      </c>
      <c r="X266" s="12">
        <v>102.75070442179174</v>
      </c>
      <c r="Y266" s="12">
        <v>102.48291971570735</v>
      </c>
      <c r="Z266" s="12">
        <v>102.02202595358564</v>
      </c>
      <c r="AA266" s="12">
        <v>101.25247089004573</v>
      </c>
      <c r="AB266" s="12">
        <v>100.32907477190125</v>
      </c>
      <c r="AC266" s="12">
        <v>100.04958756265481</v>
      </c>
      <c r="AD266" s="12">
        <v>100.18255520749146</v>
      </c>
      <c r="AE266" s="12">
        <v>100</v>
      </c>
      <c r="AF266" s="12">
        <v>99.557472267230366</v>
      </c>
      <c r="AG266" s="12">
        <v>99.196747460007984</v>
      </c>
      <c r="AH266" s="12">
        <v>99.291534490284036</v>
      </c>
      <c r="AI266" s="12">
        <v>99.446482670918002</v>
      </c>
      <c r="AJ266" s="12">
        <v>99.504683646661761</v>
      </c>
      <c r="AK266" s="12">
        <v>99.847469472682022</v>
      </c>
      <c r="AL266" s="12">
        <v>99.945416235903792</v>
      </c>
      <c r="AM266" s="12">
        <v>99.700575270469187</v>
      </c>
      <c r="AN266" s="12">
        <v>99.477221561093074</v>
      </c>
    </row>
    <row r="267" spans="1:40">
      <c r="A267" s="1" t="s">
        <v>524</v>
      </c>
      <c r="B267" s="1" t="s">
        <v>557</v>
      </c>
      <c r="F267" s="1">
        <v>266</v>
      </c>
      <c r="G267" s="1" t="s">
        <v>836</v>
      </c>
      <c r="H267" s="1" t="str">
        <f t="shared" si="5"/>
        <v>266종합</v>
      </c>
      <c r="I267" s="12">
        <v>90.25084873410016</v>
      </c>
      <c r="J267" s="12">
        <v>91.742222911978132</v>
      </c>
      <c r="K267" s="12">
        <v>91.887200351022855</v>
      </c>
      <c r="L267" s="12">
        <v>92.002793068199509</v>
      </c>
      <c r="M267" s="12">
        <v>91.967749499840366</v>
      </c>
      <c r="N267" s="12">
        <v>92.083079490960515</v>
      </c>
      <c r="O267" s="12">
        <v>92.549194575686442</v>
      </c>
      <c r="P267" s="12">
        <v>93.679796637957352</v>
      </c>
      <c r="Q267" s="12">
        <v>93.992308334332847</v>
      </c>
      <c r="R267" s="12">
        <v>94.647657601802948</v>
      </c>
      <c r="S267" s="12">
        <v>95.400168618013723</v>
      </c>
      <c r="T267" s="12">
        <v>95.888659081897174</v>
      </c>
      <c r="U267" s="12">
        <v>97.526788438588639</v>
      </c>
      <c r="V267" s="12">
        <v>98.635024503602935</v>
      </c>
      <c r="W267" s="12">
        <v>98.767445320430937</v>
      </c>
      <c r="X267" s="12">
        <v>98.925749616232622</v>
      </c>
      <c r="Y267" s="12">
        <v>99.988001852070923</v>
      </c>
      <c r="Z267" s="12">
        <v>99.967895218224982</v>
      </c>
      <c r="AA267" s="12">
        <v>99.997276577705634</v>
      </c>
      <c r="AB267" s="12">
        <v>100.01239857329088</v>
      </c>
      <c r="AC267" s="12">
        <v>100.01167087885848</v>
      </c>
      <c r="AD267" s="12">
        <v>100.01357401836846</v>
      </c>
      <c r="AE267" s="12">
        <v>100</v>
      </c>
      <c r="AF267" s="12">
        <v>99.994571471933554</v>
      </c>
      <c r="AG267" s="12">
        <v>100.1144311456778</v>
      </c>
      <c r="AH267" s="12">
        <v>100.17207788069034</v>
      </c>
      <c r="AI267" s="12">
        <v>100.16859699102913</v>
      </c>
      <c r="AJ267" s="12">
        <v>100.20505895125578</v>
      </c>
      <c r="AK267" s="12">
        <v>100.2094643740207</v>
      </c>
      <c r="AL267" s="12">
        <v>100.21355395409061</v>
      </c>
      <c r="AM267" s="12">
        <v>100.21021032221773</v>
      </c>
      <c r="AN267" s="12">
        <v>100.2241859878667</v>
      </c>
    </row>
    <row r="268" spans="1:40">
      <c r="A268" s="1" t="s">
        <v>524</v>
      </c>
      <c r="B268" s="1" t="s">
        <v>557</v>
      </c>
      <c r="D268" s="1" t="s">
        <v>557</v>
      </c>
      <c r="F268" s="1">
        <v>267</v>
      </c>
      <c r="G268" s="1" t="s">
        <v>836</v>
      </c>
      <c r="H268" s="1" t="str">
        <f t="shared" si="5"/>
        <v>267종합</v>
      </c>
      <c r="I268" s="12">
        <v>90.303081092276472</v>
      </c>
      <c r="J268" s="12">
        <v>91.56284855260644</v>
      </c>
      <c r="K268" s="12">
        <v>91.716466870607334</v>
      </c>
      <c r="L268" s="12">
        <v>91.838959795824664</v>
      </c>
      <c r="M268" s="12">
        <v>91.801823329378777</v>
      </c>
      <c r="N268" s="12">
        <v>91.924044429949248</v>
      </c>
      <c r="O268" s="12">
        <v>92.418106463892357</v>
      </c>
      <c r="P268" s="12">
        <v>92.720122830597589</v>
      </c>
      <c r="Q268" s="12">
        <v>93.04852826651107</v>
      </c>
      <c r="R268" s="12">
        <v>93.737425611512563</v>
      </c>
      <c r="S268" s="12">
        <v>94.528821046969185</v>
      </c>
      <c r="T268" s="12">
        <v>95.042759371718404</v>
      </c>
      <c r="U268" s="12">
        <v>97.195007944922224</v>
      </c>
      <c r="V268" s="12">
        <v>98.383719131821351</v>
      </c>
      <c r="W268" s="12">
        <v>98.478366278439196</v>
      </c>
      <c r="X268" s="12">
        <v>98.649797502054511</v>
      </c>
      <c r="Y268" s="12">
        <v>99.997118205539465</v>
      </c>
      <c r="Z268" s="12">
        <v>99.96691314777469</v>
      </c>
      <c r="AA268" s="12">
        <v>100.00260949066734</v>
      </c>
      <c r="AB268" s="12">
        <v>100.02642142391565</v>
      </c>
      <c r="AC268" s="12">
        <v>100.02541129398588</v>
      </c>
      <c r="AD268" s="12">
        <v>100.01884029844095</v>
      </c>
      <c r="AE268" s="12">
        <v>100</v>
      </c>
      <c r="AF268" s="12">
        <v>99.986213181047489</v>
      </c>
      <c r="AG268" s="12">
        <v>100.12299664432915</v>
      </c>
      <c r="AH268" s="12">
        <v>100.20087698872922</v>
      </c>
      <c r="AI268" s="12">
        <v>100.19212321322728</v>
      </c>
      <c r="AJ268" s="12">
        <v>100.21301001785696</v>
      </c>
      <c r="AK268" s="12">
        <v>100.21791513757326</v>
      </c>
      <c r="AL268" s="12">
        <v>100.22355519896871</v>
      </c>
      <c r="AM268" s="12">
        <v>100.21894389039278</v>
      </c>
      <c r="AN268" s="12">
        <v>100.23697628229267</v>
      </c>
    </row>
    <row r="269" spans="1:40">
      <c r="A269" s="1" t="s">
        <v>524</v>
      </c>
      <c r="B269" s="1" t="s">
        <v>557</v>
      </c>
      <c r="D269" s="1" t="s">
        <v>720</v>
      </c>
      <c r="F269" s="1">
        <v>268</v>
      </c>
      <c r="G269" s="1" t="s">
        <v>836</v>
      </c>
      <c r="H269" s="1" t="str">
        <f t="shared" si="5"/>
        <v>268종합</v>
      </c>
      <c r="I269" s="12">
        <v>79.215883457195986</v>
      </c>
      <c r="J269" s="12">
        <v>83.907352347606178</v>
      </c>
      <c r="K269" s="12">
        <v>83.907352347606178</v>
      </c>
      <c r="L269" s="12">
        <v>83.907352347606178</v>
      </c>
      <c r="M269" s="12">
        <v>83.907352347606178</v>
      </c>
      <c r="N269" s="12">
        <v>83.907352347606178</v>
      </c>
      <c r="O269" s="12">
        <v>83.907352347606178</v>
      </c>
      <c r="P269" s="12">
        <v>98.095829554591262</v>
      </c>
      <c r="Q269" s="12">
        <v>98.095829554591262</v>
      </c>
      <c r="R269" s="12">
        <v>98.095829554591262</v>
      </c>
      <c r="S269" s="12">
        <v>98.095829554591262</v>
      </c>
      <c r="T269" s="12">
        <v>98.095829554591262</v>
      </c>
      <c r="U269" s="12">
        <v>98.387276625582658</v>
      </c>
      <c r="V269" s="12">
        <v>99.285797871070073</v>
      </c>
      <c r="W269" s="12">
        <v>99.516545844765389</v>
      </c>
      <c r="X269" s="12">
        <v>99.640657528363164</v>
      </c>
      <c r="Y269" s="12">
        <v>99.964505755774567</v>
      </c>
      <c r="Z269" s="12">
        <v>99.970426821584809</v>
      </c>
      <c r="AA269" s="12">
        <v>99.983530827364234</v>
      </c>
      <c r="AB269" s="12">
        <v>99.976259852616039</v>
      </c>
      <c r="AC269" s="12">
        <v>99.976259852616039</v>
      </c>
      <c r="AD269" s="12">
        <v>100</v>
      </c>
      <c r="AE269" s="12">
        <v>100</v>
      </c>
      <c r="AF269" s="12">
        <v>100.01662820350302</v>
      </c>
      <c r="AG269" s="12">
        <v>100.09183456700106</v>
      </c>
      <c r="AH269" s="12">
        <v>100.09613106636893</v>
      </c>
      <c r="AI269" s="12">
        <v>100.10654949102371</v>
      </c>
      <c r="AJ269" s="12">
        <v>100.18408306431212</v>
      </c>
      <c r="AK269" s="12">
        <v>100.18717042743724</v>
      </c>
      <c r="AL269" s="12">
        <v>100.18717042743724</v>
      </c>
      <c r="AM269" s="12">
        <v>100.18717042743724</v>
      </c>
      <c r="AN269" s="12">
        <v>100.19044658808227</v>
      </c>
    </row>
    <row r="270" spans="1:40">
      <c r="A270" s="1" t="s">
        <v>523</v>
      </c>
      <c r="F270" s="1">
        <v>269</v>
      </c>
      <c r="G270" s="1" t="s">
        <v>836</v>
      </c>
      <c r="H270" s="1" t="str">
        <f t="shared" si="5"/>
        <v>269종합</v>
      </c>
      <c r="I270" s="12">
        <v>88.210445709014948</v>
      </c>
      <c r="J270" s="12">
        <v>89.652023165830528</v>
      </c>
      <c r="K270" s="12">
        <v>91.514683017428482</v>
      </c>
      <c r="L270" s="12">
        <v>93.201425318326656</v>
      </c>
      <c r="M270" s="12">
        <v>93.376707913079926</v>
      </c>
      <c r="N270" s="12">
        <v>93.969736992033589</v>
      </c>
      <c r="O270" s="12">
        <v>94.728188459486546</v>
      </c>
      <c r="P270" s="12">
        <v>95.818471423480659</v>
      </c>
      <c r="Q270" s="12">
        <v>97.179965298820903</v>
      </c>
      <c r="R270" s="12">
        <v>98.11516577555328</v>
      </c>
      <c r="S270" s="12">
        <v>98.551915383342887</v>
      </c>
      <c r="T270" s="12">
        <v>98.628584728751761</v>
      </c>
      <c r="U270" s="12">
        <v>99.146965385842407</v>
      </c>
      <c r="V270" s="12">
        <v>99.319934542759285</v>
      </c>
      <c r="W270" s="12">
        <v>99.339919123672601</v>
      </c>
      <c r="X270" s="12">
        <v>99.428764264225393</v>
      </c>
      <c r="Y270" s="12">
        <v>99.486036772224509</v>
      </c>
      <c r="Z270" s="12">
        <v>99.486902345698851</v>
      </c>
      <c r="AA270" s="12">
        <v>99.374832612936302</v>
      </c>
      <c r="AB270" s="12">
        <v>99.377946942740778</v>
      </c>
      <c r="AC270" s="12">
        <v>99.556140031837657</v>
      </c>
      <c r="AD270" s="12">
        <v>99.826597361210091</v>
      </c>
      <c r="AE270" s="12">
        <v>100</v>
      </c>
      <c r="AF270" s="12">
        <v>100.18247473633753</v>
      </c>
      <c r="AG270" s="12">
        <v>100.35568117934368</v>
      </c>
      <c r="AH270" s="12">
        <v>100.51109898064649</v>
      </c>
      <c r="AI270" s="12">
        <v>100.80038925978553</v>
      </c>
      <c r="AJ270" s="12">
        <v>101.27198647970081</v>
      </c>
      <c r="AK270" s="12">
        <v>101.57003594911849</v>
      </c>
      <c r="AL270" s="12">
        <v>101.76025276408278</v>
      </c>
      <c r="AM270" s="12">
        <v>101.95958970228338</v>
      </c>
      <c r="AN270" s="12">
        <v>102.29827046250541</v>
      </c>
    </row>
    <row r="271" spans="1:40">
      <c r="A271" s="1" t="s">
        <v>516</v>
      </c>
      <c r="F271" s="1">
        <v>1</v>
      </c>
      <c r="G271" s="1" t="s">
        <v>837</v>
      </c>
      <c r="H271" s="1" t="str">
        <f t="shared" si="5"/>
        <v>1아파트</v>
      </c>
      <c r="I271" s="12">
        <v>86.130900359461819</v>
      </c>
      <c r="J271" s="12">
        <v>87.842957676165639</v>
      </c>
      <c r="K271" s="12">
        <v>89.853640854211548</v>
      </c>
      <c r="L271" s="12">
        <v>91.762822397952988</v>
      </c>
      <c r="M271" s="12">
        <v>92.020287137289174</v>
      </c>
      <c r="N271" s="12">
        <v>92.744377073087833</v>
      </c>
      <c r="O271" s="12">
        <v>93.660826516400789</v>
      </c>
      <c r="P271" s="12">
        <v>94.988532283879366</v>
      </c>
      <c r="Q271" s="12">
        <v>96.631514465441541</v>
      </c>
      <c r="R271" s="12">
        <v>97.692844772163085</v>
      </c>
      <c r="S271" s="12">
        <v>98.339029026214874</v>
      </c>
      <c r="T271" s="12">
        <v>98.388609798269826</v>
      </c>
      <c r="U271" s="12">
        <v>98.842867870115086</v>
      </c>
      <c r="V271" s="12">
        <v>98.98763722481371</v>
      </c>
      <c r="W271" s="12">
        <v>99.138384461329153</v>
      </c>
      <c r="X271" s="12">
        <v>99.212760557601996</v>
      </c>
      <c r="Y271" s="12">
        <v>99.248093526766539</v>
      </c>
      <c r="Z271" s="12">
        <v>99.197689766966079</v>
      </c>
      <c r="AA271" s="12">
        <v>98.971546063680179</v>
      </c>
      <c r="AB271" s="12">
        <v>98.876728377239601</v>
      </c>
      <c r="AC271" s="12">
        <v>99.184157945939475</v>
      </c>
      <c r="AD271" s="12">
        <v>99.626414661229745</v>
      </c>
      <c r="AE271" s="12">
        <v>100</v>
      </c>
      <c r="AF271" s="12">
        <v>100.2617400722112</v>
      </c>
      <c r="AG271" s="12">
        <v>100.54018791900754</v>
      </c>
      <c r="AH271" s="12">
        <v>100.83994403775263</v>
      </c>
      <c r="AI271" s="12">
        <v>101.30595015091504</v>
      </c>
      <c r="AJ271" s="12">
        <v>101.97417104437514</v>
      </c>
      <c r="AK271" s="12">
        <v>102.40309033272339</v>
      </c>
      <c r="AL271" s="12">
        <v>102.72889307197725</v>
      </c>
      <c r="AM271" s="12">
        <v>103.16133056462316</v>
      </c>
      <c r="AN271" s="12">
        <v>103.76603128988064</v>
      </c>
    </row>
    <row r="272" spans="1:40">
      <c r="A272" s="1" t="s">
        <v>521</v>
      </c>
      <c r="F272" s="1">
        <v>2</v>
      </c>
      <c r="G272" s="1" t="s">
        <v>837</v>
      </c>
      <c r="H272" s="1" t="str">
        <f t="shared" si="5"/>
        <v>2아파트</v>
      </c>
      <c r="I272" s="12">
        <v>88.962023729109617</v>
      </c>
      <c r="J272" s="12">
        <v>90.841162977794625</v>
      </c>
      <c r="K272" s="12">
        <v>92.991386774760045</v>
      </c>
      <c r="L272" s="12">
        <v>94.287826434171535</v>
      </c>
      <c r="M272" s="12">
        <v>94.281421081983865</v>
      </c>
      <c r="N272" s="12">
        <v>94.728499509322745</v>
      </c>
      <c r="O272" s="12">
        <v>95.572678869508721</v>
      </c>
      <c r="P272" s="12">
        <v>97.009603665109964</v>
      </c>
      <c r="Q272" s="12">
        <v>98.916443444612852</v>
      </c>
      <c r="R272" s="12">
        <v>99.97411591656136</v>
      </c>
      <c r="S272" s="12">
        <v>100.12631260724761</v>
      </c>
      <c r="T272" s="12">
        <v>99.877460806735755</v>
      </c>
      <c r="U272" s="12">
        <v>99.906145335691122</v>
      </c>
      <c r="V272" s="12">
        <v>100.00684885350262</v>
      </c>
      <c r="W272" s="12">
        <v>99.930551022451041</v>
      </c>
      <c r="X272" s="12">
        <v>99.734931965716669</v>
      </c>
      <c r="Y272" s="12">
        <v>99.504698041110785</v>
      </c>
      <c r="Z272" s="12">
        <v>99.278596732515766</v>
      </c>
      <c r="AA272" s="12">
        <v>98.892240541610974</v>
      </c>
      <c r="AB272" s="12">
        <v>98.681079428469019</v>
      </c>
      <c r="AC272" s="12">
        <v>99.080138360891695</v>
      </c>
      <c r="AD272" s="12">
        <v>99.612637355283212</v>
      </c>
      <c r="AE272" s="12">
        <v>100</v>
      </c>
      <c r="AF272" s="12">
        <v>100.12631955407738</v>
      </c>
      <c r="AG272" s="12">
        <v>100.356420582981</v>
      </c>
      <c r="AH272" s="12">
        <v>100.65875190628142</v>
      </c>
      <c r="AI272" s="12">
        <v>101.20399479758122</v>
      </c>
      <c r="AJ272" s="12">
        <v>101.86865600987569</v>
      </c>
      <c r="AK272" s="12">
        <v>102.22040283384817</v>
      </c>
      <c r="AL272" s="12">
        <v>102.4982087751832</v>
      </c>
      <c r="AM272" s="12">
        <v>102.99581892603666</v>
      </c>
      <c r="AN272" s="12">
        <v>103.89918814013338</v>
      </c>
    </row>
    <row r="273" spans="1:40">
      <c r="A273" s="1" t="s">
        <v>915</v>
      </c>
      <c r="F273" s="1">
        <v>3</v>
      </c>
      <c r="G273" s="1" t="s">
        <v>837</v>
      </c>
      <c r="H273" s="1" t="str">
        <f t="shared" si="5"/>
        <v>3아파트</v>
      </c>
      <c r="I273" s="12">
        <v>83.120940903457537</v>
      </c>
      <c r="J273" s="12">
        <v>84.651010328510637</v>
      </c>
      <c r="K273" s="12">
        <v>86.510622740786729</v>
      </c>
      <c r="L273" s="12">
        <v>89.101415954991211</v>
      </c>
      <c r="M273" s="12">
        <v>89.654881409127498</v>
      </c>
      <c r="N273" s="12">
        <v>90.692697110053018</v>
      </c>
      <c r="O273" s="12">
        <v>91.692907424227812</v>
      </c>
      <c r="P273" s="12">
        <v>92.899720894604712</v>
      </c>
      <c r="Q273" s="12">
        <v>94.248243212035504</v>
      </c>
      <c r="R273" s="12">
        <v>95.315776484248516</v>
      </c>
      <c r="S273" s="12">
        <v>96.522859449528681</v>
      </c>
      <c r="T273" s="12">
        <v>96.913569348855376</v>
      </c>
      <c r="U273" s="12">
        <v>97.787726327566446</v>
      </c>
      <c r="V273" s="12">
        <v>97.975762232997425</v>
      </c>
      <c r="W273" s="12">
        <v>98.350118374547208</v>
      </c>
      <c r="X273" s="12">
        <v>98.691748359083945</v>
      </c>
      <c r="Y273" s="12">
        <v>98.991373822980052</v>
      </c>
      <c r="Z273" s="12">
        <v>99.116603122255484</v>
      </c>
      <c r="AA273" s="12">
        <v>99.051156521722987</v>
      </c>
      <c r="AB273" s="12">
        <v>99.073361669271577</v>
      </c>
      <c r="AC273" s="12">
        <v>99.288603400158323</v>
      </c>
      <c r="AD273" s="12">
        <v>99.640235757232915</v>
      </c>
      <c r="AE273" s="12">
        <v>100</v>
      </c>
      <c r="AF273" s="12">
        <v>100.3981711042134</v>
      </c>
      <c r="AG273" s="12">
        <v>100.7254153019021</v>
      </c>
      <c r="AH273" s="12">
        <v>101.02257007215026</v>
      </c>
      <c r="AI273" s="12">
        <v>101.40863079500507</v>
      </c>
      <c r="AJ273" s="12">
        <v>102.08024019158532</v>
      </c>
      <c r="AK273" s="12">
        <v>102.58687535521159</v>
      </c>
      <c r="AL273" s="12">
        <v>102.96107082218681</v>
      </c>
      <c r="AM273" s="12">
        <v>103.32780652329163</v>
      </c>
      <c r="AN273" s="12">
        <v>103.63248569324534</v>
      </c>
    </row>
    <row r="274" spans="1:40">
      <c r="A274" s="1" t="s">
        <v>522</v>
      </c>
      <c r="F274" s="1">
        <v>4</v>
      </c>
      <c r="G274" s="1" t="s">
        <v>837</v>
      </c>
      <c r="H274" s="1" t="str">
        <f t="shared" si="5"/>
        <v>4아파트</v>
      </c>
      <c r="I274" s="12">
        <v>83.733185630094766</v>
      </c>
      <c r="J274" s="12">
        <v>85.427060881704037</v>
      </c>
      <c r="K274" s="12">
        <v>87.357588097712267</v>
      </c>
      <c r="L274" s="12">
        <v>90.008516202206621</v>
      </c>
      <c r="M274" s="12">
        <v>90.564895871740404</v>
      </c>
      <c r="N274" s="12">
        <v>91.682562417545455</v>
      </c>
      <c r="O274" s="12">
        <v>92.655799022695916</v>
      </c>
      <c r="P274" s="12">
        <v>93.805880336085679</v>
      </c>
      <c r="Q274" s="12">
        <v>95.140733037879286</v>
      </c>
      <c r="R274" s="12">
        <v>96.104244694663663</v>
      </c>
      <c r="S274" s="12">
        <v>97.323824205760772</v>
      </c>
      <c r="T274" s="12">
        <v>97.604681489038356</v>
      </c>
      <c r="U274" s="12">
        <v>98.302950730898772</v>
      </c>
      <c r="V274" s="12">
        <v>98.350687022125655</v>
      </c>
      <c r="W274" s="12">
        <v>98.760039678768464</v>
      </c>
      <c r="X274" s="12">
        <v>99.050544621411518</v>
      </c>
      <c r="Y274" s="12">
        <v>99.359035760048215</v>
      </c>
      <c r="Z274" s="12">
        <v>99.416605559221935</v>
      </c>
      <c r="AA274" s="12">
        <v>99.273874694704972</v>
      </c>
      <c r="AB274" s="12">
        <v>99.099487957009657</v>
      </c>
      <c r="AC274" s="12">
        <v>99.27049966617875</v>
      </c>
      <c r="AD274" s="12">
        <v>99.598549886462649</v>
      </c>
      <c r="AE274" s="12">
        <v>100</v>
      </c>
      <c r="AF274" s="12">
        <v>100.38820542542626</v>
      </c>
      <c r="AG274" s="12">
        <v>100.72390523533244</v>
      </c>
      <c r="AH274" s="12">
        <v>101.02024137551273</v>
      </c>
      <c r="AI274" s="12">
        <v>101.37541496607601</v>
      </c>
      <c r="AJ274" s="12">
        <v>102.1803533362327</v>
      </c>
      <c r="AK274" s="12">
        <v>102.73158573745707</v>
      </c>
      <c r="AL274" s="12">
        <v>103.20043535142085</v>
      </c>
      <c r="AM274" s="12">
        <v>103.67611243449777</v>
      </c>
      <c r="AN274" s="12">
        <v>104.07188845936797</v>
      </c>
    </row>
    <row r="275" spans="1:40">
      <c r="A275" s="1" t="s">
        <v>853</v>
      </c>
      <c r="F275" s="1">
        <v>5</v>
      </c>
      <c r="G275" s="1" t="s">
        <v>837</v>
      </c>
      <c r="H275" s="1" t="str">
        <f t="shared" si="5"/>
        <v>5아파트</v>
      </c>
      <c r="I275" s="12">
        <v>82.565777330620833</v>
      </c>
      <c r="J275" s="12">
        <v>83.90096566136522</v>
      </c>
      <c r="K275" s="12">
        <v>85.679064158651087</v>
      </c>
      <c r="L275" s="12">
        <v>88.20302044354797</v>
      </c>
      <c r="M275" s="12">
        <v>88.754184903795831</v>
      </c>
      <c r="N275" s="12">
        <v>89.698077687626878</v>
      </c>
      <c r="O275" s="12">
        <v>90.732942744954144</v>
      </c>
      <c r="P275" s="12">
        <v>92.010799619598231</v>
      </c>
      <c r="Q275" s="12">
        <v>93.3787946770112</v>
      </c>
      <c r="R275" s="12">
        <v>94.574463402054036</v>
      </c>
      <c r="S275" s="12">
        <v>95.76911820030395</v>
      </c>
      <c r="T275" s="12">
        <v>96.293858324464395</v>
      </c>
      <c r="U275" s="12">
        <v>97.329502573513139</v>
      </c>
      <c r="V275" s="12">
        <v>97.641862761595576</v>
      </c>
      <c r="W275" s="12">
        <v>97.985169295236247</v>
      </c>
      <c r="X275" s="12">
        <v>98.372154945345528</v>
      </c>
      <c r="Y275" s="12">
        <v>98.663907688967726</v>
      </c>
      <c r="Z275" s="12">
        <v>98.849226015056331</v>
      </c>
      <c r="AA275" s="12">
        <v>98.852513045147987</v>
      </c>
      <c r="AB275" s="12">
        <v>99.050015718029826</v>
      </c>
      <c r="AC275" s="12">
        <v>99.30478738444009</v>
      </c>
      <c r="AD275" s="12">
        <v>99.677509521861779</v>
      </c>
      <c r="AE275" s="12">
        <v>100</v>
      </c>
      <c r="AF275" s="12">
        <v>100.39244836538805</v>
      </c>
      <c r="AG275" s="12">
        <v>100.69577213466077</v>
      </c>
      <c r="AH275" s="12">
        <v>100.97673373588738</v>
      </c>
      <c r="AI275" s="12">
        <v>101.3751233604282</v>
      </c>
      <c r="AJ275" s="12">
        <v>101.92013527347869</v>
      </c>
      <c r="AK275" s="12">
        <v>102.37897865727564</v>
      </c>
      <c r="AL275" s="12">
        <v>102.66656408208783</v>
      </c>
      <c r="AM275" s="12">
        <v>102.93283776643388</v>
      </c>
      <c r="AN275" s="12">
        <v>103.14898600916169</v>
      </c>
    </row>
    <row r="276" spans="1:40">
      <c r="A276" s="1" t="s">
        <v>524</v>
      </c>
      <c r="B276" s="1" t="s">
        <v>525</v>
      </c>
      <c r="F276" s="1">
        <v>6</v>
      </c>
      <c r="G276" s="1" t="s">
        <v>837</v>
      </c>
      <c r="H276" s="1" t="str">
        <f t="shared" si="5"/>
        <v>6아파트</v>
      </c>
      <c r="I276" s="12">
        <v>89.667763695975154</v>
      </c>
      <c r="J276" s="12">
        <v>91.471380197809907</v>
      </c>
      <c r="K276" s="12">
        <v>93.140520674384845</v>
      </c>
      <c r="L276" s="12">
        <v>94.007120185292735</v>
      </c>
      <c r="M276" s="12">
        <v>93.905010028571596</v>
      </c>
      <c r="N276" s="12">
        <v>94.327146503198918</v>
      </c>
      <c r="O276" s="12">
        <v>95.359018344047655</v>
      </c>
      <c r="P276" s="12">
        <v>96.97818498395101</v>
      </c>
      <c r="Q276" s="12">
        <v>99.0509742766789</v>
      </c>
      <c r="R276" s="12">
        <v>100.07470534672295</v>
      </c>
      <c r="S276" s="12">
        <v>100.37515283945456</v>
      </c>
      <c r="T276" s="12">
        <v>100.19938203339608</v>
      </c>
      <c r="U276" s="12">
        <v>100.07436311939941</v>
      </c>
      <c r="V276" s="12">
        <v>100.08845937402683</v>
      </c>
      <c r="W276" s="12">
        <v>99.97717173119446</v>
      </c>
      <c r="X276" s="12">
        <v>99.558692423098933</v>
      </c>
      <c r="Y276" s="12">
        <v>99.105468462242271</v>
      </c>
      <c r="Z276" s="12">
        <v>98.72846629529549</v>
      </c>
      <c r="AA276" s="12">
        <v>98.187159373504727</v>
      </c>
      <c r="AB276" s="12">
        <v>97.923365794853524</v>
      </c>
      <c r="AC276" s="12">
        <v>98.517680537030998</v>
      </c>
      <c r="AD276" s="12">
        <v>99.335600167520781</v>
      </c>
      <c r="AE276" s="12">
        <v>100</v>
      </c>
      <c r="AF276" s="12">
        <v>100.22323581332209</v>
      </c>
      <c r="AG276" s="12">
        <v>100.60451283496266</v>
      </c>
      <c r="AH276" s="12">
        <v>101.20224880257334</v>
      </c>
      <c r="AI276" s="12">
        <v>101.89550765361884</v>
      </c>
      <c r="AJ276" s="12">
        <v>102.26157185712366</v>
      </c>
      <c r="AK276" s="12">
        <v>102.45756170261883</v>
      </c>
      <c r="AL276" s="12">
        <v>102.59927323470761</v>
      </c>
      <c r="AM276" s="12">
        <v>103.29155615444647</v>
      </c>
      <c r="AN276" s="12">
        <v>104.40158133765938</v>
      </c>
    </row>
    <row r="277" spans="1:40">
      <c r="A277" s="1" t="s">
        <v>524</v>
      </c>
      <c r="B277" s="1" t="s">
        <v>525</v>
      </c>
      <c r="C277" s="1" t="s">
        <v>526</v>
      </c>
      <c r="F277" s="1">
        <v>7</v>
      </c>
      <c r="G277" s="1" t="s">
        <v>837</v>
      </c>
      <c r="H277" s="1" t="str">
        <f t="shared" si="5"/>
        <v>7아파트</v>
      </c>
      <c r="I277" s="12">
        <v>88.415761252893674</v>
      </c>
      <c r="J277" s="12">
        <v>90.420248764470131</v>
      </c>
      <c r="K277" s="12">
        <v>92.497785191128074</v>
      </c>
      <c r="L277" s="12">
        <v>93.554801647995617</v>
      </c>
      <c r="M277" s="12">
        <v>93.722094679701229</v>
      </c>
      <c r="N277" s="12">
        <v>93.944850008366032</v>
      </c>
      <c r="O277" s="12">
        <v>94.918973367264442</v>
      </c>
      <c r="P277" s="12">
        <v>96.564184126221647</v>
      </c>
      <c r="Q277" s="12">
        <v>98.836323756846824</v>
      </c>
      <c r="R277" s="12">
        <v>100.03828393832208</v>
      </c>
      <c r="S277" s="12">
        <v>100.51470184793165</v>
      </c>
      <c r="T277" s="12">
        <v>100.3713542135109</v>
      </c>
      <c r="U277" s="12">
        <v>100.12814633623887</v>
      </c>
      <c r="V277" s="12">
        <v>100.27670869966342</v>
      </c>
      <c r="W277" s="12">
        <v>100.24751396636813</v>
      </c>
      <c r="X277" s="12">
        <v>99.905091350909998</v>
      </c>
      <c r="Y277" s="12">
        <v>99.512075611193069</v>
      </c>
      <c r="Z277" s="12">
        <v>99.163298874840763</v>
      </c>
      <c r="AA277" s="12">
        <v>98.740670446093844</v>
      </c>
      <c r="AB277" s="12">
        <v>98.614313006686643</v>
      </c>
      <c r="AC277" s="12">
        <v>98.983911707904554</v>
      </c>
      <c r="AD277" s="12">
        <v>99.616028213447123</v>
      </c>
      <c r="AE277" s="12">
        <v>100</v>
      </c>
      <c r="AF277" s="12">
        <v>100.14154812426668</v>
      </c>
      <c r="AG277" s="12">
        <v>100.42668861348147</v>
      </c>
      <c r="AH277" s="12">
        <v>100.98723597632851</v>
      </c>
      <c r="AI277" s="12">
        <v>101.75394478696731</v>
      </c>
      <c r="AJ277" s="12">
        <v>102.37050803664023</v>
      </c>
      <c r="AK277" s="12">
        <v>102.73139382592611</v>
      </c>
      <c r="AL277" s="12">
        <v>102.88570461253654</v>
      </c>
      <c r="AM277" s="12">
        <v>103.42403098441078</v>
      </c>
      <c r="AN277" s="12">
        <v>104.35360317005187</v>
      </c>
    </row>
    <row r="278" spans="1:40">
      <c r="A278" s="1" t="s">
        <v>524</v>
      </c>
      <c r="B278" s="1" t="s">
        <v>525</v>
      </c>
      <c r="C278" s="1" t="s">
        <v>527</v>
      </c>
      <c r="F278" s="1">
        <v>8</v>
      </c>
      <c r="G278" s="1" t="s">
        <v>837</v>
      </c>
      <c r="H278" s="1" t="str">
        <f t="shared" si="5"/>
        <v>8아파트</v>
      </c>
      <c r="U278" s="12">
        <v>98.66327418307668</v>
      </c>
      <c r="V278" s="12">
        <v>98.677428276587008</v>
      </c>
      <c r="W278" s="12">
        <v>98.716432917993814</v>
      </c>
      <c r="X278" s="12">
        <v>98.78429189101783</v>
      </c>
      <c r="Y278" s="12">
        <v>98.711712988791859</v>
      </c>
      <c r="Z278" s="12">
        <v>98.225740172567441</v>
      </c>
      <c r="AA278" s="12">
        <v>98.142481472897614</v>
      </c>
      <c r="AB278" s="12">
        <v>98.382808150418001</v>
      </c>
      <c r="AC278" s="12">
        <v>98.690370645441391</v>
      </c>
      <c r="AD278" s="12">
        <v>99.182465144307983</v>
      </c>
      <c r="AE278" s="12">
        <v>100</v>
      </c>
      <c r="AF278" s="12">
        <v>100.4601332716758</v>
      </c>
      <c r="AG278" s="12">
        <v>100.83010527203089</v>
      </c>
      <c r="AH278" s="12">
        <v>101.23188301969417</v>
      </c>
      <c r="AI278" s="12">
        <v>102.08805977893758</v>
      </c>
      <c r="AJ278" s="12">
        <v>103.24435257939861</v>
      </c>
      <c r="AK278" s="12">
        <v>103.81241411548834</v>
      </c>
      <c r="AL278" s="12">
        <v>104.18789208517016</v>
      </c>
      <c r="AM278" s="12">
        <v>104.69466306301609</v>
      </c>
      <c r="AN278" s="12">
        <v>105.761439047652</v>
      </c>
    </row>
    <row r="279" spans="1:40">
      <c r="A279" s="1" t="s">
        <v>524</v>
      </c>
      <c r="B279" s="1" t="s">
        <v>525</v>
      </c>
      <c r="C279" s="1" t="s">
        <v>528</v>
      </c>
      <c r="F279" s="1">
        <v>9</v>
      </c>
      <c r="G279" s="1" t="s">
        <v>837</v>
      </c>
      <c r="H279" s="1" t="str">
        <f t="shared" si="5"/>
        <v>9아파트</v>
      </c>
      <c r="U279" s="12">
        <v>100.81714197617082</v>
      </c>
      <c r="V279" s="12">
        <v>100.92008764728715</v>
      </c>
      <c r="W279" s="12">
        <v>100.82301567315861</v>
      </c>
      <c r="X279" s="12">
        <v>100.31180613903175</v>
      </c>
      <c r="Y279" s="12">
        <v>99.778132912599574</v>
      </c>
      <c r="Z279" s="12">
        <v>99.37914029318739</v>
      </c>
      <c r="AA279" s="12">
        <v>98.923856801910333</v>
      </c>
      <c r="AB279" s="12">
        <v>98.699117374714135</v>
      </c>
      <c r="AC279" s="12">
        <v>99.022181703005558</v>
      </c>
      <c r="AD279" s="12">
        <v>99.650249566829444</v>
      </c>
      <c r="AE279" s="12">
        <v>100</v>
      </c>
      <c r="AF279" s="12">
        <v>100.13995194512344</v>
      </c>
      <c r="AG279" s="12">
        <v>100.44386518804677</v>
      </c>
      <c r="AH279" s="12">
        <v>101.08626984236689</v>
      </c>
      <c r="AI279" s="12">
        <v>101.87678708216816</v>
      </c>
      <c r="AJ279" s="12">
        <v>102.4031220067418</v>
      </c>
      <c r="AK279" s="12">
        <v>102.78266961583613</v>
      </c>
      <c r="AL279" s="12">
        <v>102.87549451489382</v>
      </c>
      <c r="AM279" s="12">
        <v>103.50227458782808</v>
      </c>
      <c r="AN279" s="12">
        <v>104.40603831112738</v>
      </c>
    </row>
    <row r="280" spans="1:40">
      <c r="A280" s="1" t="s">
        <v>524</v>
      </c>
      <c r="B280" s="1" t="s">
        <v>525</v>
      </c>
      <c r="C280" s="1" t="s">
        <v>529</v>
      </c>
      <c r="F280" s="1">
        <v>10</v>
      </c>
      <c r="G280" s="1" t="s">
        <v>837</v>
      </c>
      <c r="H280" s="1" t="str">
        <f t="shared" si="5"/>
        <v>10아파트</v>
      </c>
      <c r="U280" s="12">
        <v>98.184610946324881</v>
      </c>
      <c r="V280" s="12">
        <v>98.573556510426059</v>
      </c>
      <c r="W280" s="12">
        <v>98.770909251767975</v>
      </c>
      <c r="X280" s="12">
        <v>98.875934951705759</v>
      </c>
      <c r="Y280" s="12">
        <v>98.8693946108245</v>
      </c>
      <c r="Z280" s="12">
        <v>98.783826211932563</v>
      </c>
      <c r="AA280" s="12">
        <v>98.320379345777297</v>
      </c>
      <c r="AB280" s="12">
        <v>98.396719425044992</v>
      </c>
      <c r="AC280" s="12">
        <v>98.978981560407306</v>
      </c>
      <c r="AD280" s="12">
        <v>99.696302293422335</v>
      </c>
      <c r="AE280" s="12">
        <v>100</v>
      </c>
      <c r="AF280" s="12">
        <v>99.994103797662802</v>
      </c>
      <c r="AG280" s="12">
        <v>100.16855779610169</v>
      </c>
      <c r="AH280" s="12">
        <v>100.50075405032528</v>
      </c>
      <c r="AI280" s="12">
        <v>101.13627820900801</v>
      </c>
      <c r="AJ280" s="12">
        <v>101.83018541539664</v>
      </c>
      <c r="AK280" s="12">
        <v>102.02336156528438</v>
      </c>
      <c r="AL280" s="12">
        <v>102.30097863674084</v>
      </c>
      <c r="AM280" s="12">
        <v>102.52629811845651</v>
      </c>
      <c r="AN280" s="12">
        <v>103.48649862502921</v>
      </c>
    </row>
    <row r="281" spans="1:40">
      <c r="A281" s="1" t="s">
        <v>524</v>
      </c>
      <c r="B281" s="1" t="s">
        <v>525</v>
      </c>
      <c r="C281" s="1" t="s">
        <v>530</v>
      </c>
      <c r="F281" s="1">
        <v>11</v>
      </c>
      <c r="G281" s="1" t="s">
        <v>837</v>
      </c>
      <c r="H281" s="1" t="str">
        <f t="shared" si="5"/>
        <v>11아파트</v>
      </c>
      <c r="I281" s="12">
        <v>90.705280530032596</v>
      </c>
      <c r="J281" s="12">
        <v>92.340731809146618</v>
      </c>
      <c r="K281" s="12">
        <v>93.670492594660686</v>
      </c>
      <c r="L281" s="12">
        <v>94.379845839734017</v>
      </c>
      <c r="M281" s="12">
        <v>94.056275001892871</v>
      </c>
      <c r="N281" s="12">
        <v>94.642201487705336</v>
      </c>
      <c r="O281" s="12">
        <v>95.721630074384976</v>
      </c>
      <c r="P281" s="12">
        <v>97.319348980237052</v>
      </c>
      <c r="Q281" s="12">
        <v>99.228333202803668</v>
      </c>
      <c r="R281" s="12">
        <v>100.10613273558566</v>
      </c>
      <c r="S281" s="12">
        <v>100.26295212061554</v>
      </c>
      <c r="T281" s="12">
        <v>100.06076371377674</v>
      </c>
      <c r="U281" s="12">
        <v>100.03099363493426</v>
      </c>
      <c r="V281" s="12">
        <v>99.936843571380919</v>
      </c>
      <c r="W281" s="12">
        <v>99.759599892665932</v>
      </c>
      <c r="X281" s="12">
        <v>99.280104651626104</v>
      </c>
      <c r="Y281" s="12">
        <v>98.778642294221797</v>
      </c>
      <c r="Z281" s="12">
        <v>98.379047661134578</v>
      </c>
      <c r="AA281" s="12">
        <v>97.742866959374169</v>
      </c>
      <c r="AB281" s="12">
        <v>97.36946211691702</v>
      </c>
      <c r="AC281" s="12">
        <v>98.143141473529667</v>
      </c>
      <c r="AD281" s="12">
        <v>99.109935448840631</v>
      </c>
      <c r="AE281" s="12">
        <v>100</v>
      </c>
      <c r="AF281" s="12">
        <v>100.29161515100151</v>
      </c>
      <c r="AG281" s="12">
        <v>100.75349679466277</v>
      </c>
      <c r="AH281" s="12">
        <v>101.38244914457262</v>
      </c>
      <c r="AI281" s="12">
        <v>102.01407002285288</v>
      </c>
      <c r="AJ281" s="12">
        <v>102.16963172668633</v>
      </c>
      <c r="AK281" s="12">
        <v>102.22679420842611</v>
      </c>
      <c r="AL281" s="12">
        <v>102.35791437550645</v>
      </c>
      <c r="AM281" s="12">
        <v>103.17977221495293</v>
      </c>
      <c r="AN281" s="12">
        <v>104.44213100450594</v>
      </c>
    </row>
    <row r="282" spans="1:40">
      <c r="A282" s="1" t="s">
        <v>524</v>
      </c>
      <c r="B282" s="1" t="s">
        <v>525</v>
      </c>
      <c r="C282" s="1" t="s">
        <v>531</v>
      </c>
      <c r="F282" s="1">
        <v>12</v>
      </c>
      <c r="G282" s="1" t="s">
        <v>837</v>
      </c>
      <c r="H282" s="1" t="str">
        <f t="shared" si="5"/>
        <v>12아파트</v>
      </c>
      <c r="U282" s="12">
        <v>99.569325309418332</v>
      </c>
      <c r="V282" s="12">
        <v>99.787923006043798</v>
      </c>
      <c r="W282" s="12">
        <v>99.766315102943366</v>
      </c>
      <c r="X282" s="12">
        <v>99.39919405692369</v>
      </c>
      <c r="Y282" s="12">
        <v>98.930454587634642</v>
      </c>
      <c r="Z282" s="12">
        <v>98.743090330900017</v>
      </c>
      <c r="AA282" s="12">
        <v>98.377287237931782</v>
      </c>
      <c r="AB282" s="12">
        <v>98.287350569691355</v>
      </c>
      <c r="AC282" s="12">
        <v>98.790536569908426</v>
      </c>
      <c r="AD282" s="12">
        <v>99.432557607648093</v>
      </c>
      <c r="AE282" s="12">
        <v>100</v>
      </c>
      <c r="AF282" s="12">
        <v>99.942486001466577</v>
      </c>
      <c r="AG282" s="12">
        <v>100.31728426266619</v>
      </c>
      <c r="AH282" s="12">
        <v>100.9404373232093</v>
      </c>
      <c r="AI282" s="12">
        <v>101.77403872323674</v>
      </c>
      <c r="AJ282" s="12">
        <v>102.42880133585545</v>
      </c>
      <c r="AK282" s="12">
        <v>102.96438157650955</v>
      </c>
      <c r="AL282" s="12">
        <v>103.44804579662723</v>
      </c>
      <c r="AM282" s="12">
        <v>104.19055257467909</v>
      </c>
      <c r="AN282" s="12">
        <v>105.25107448160117</v>
      </c>
    </row>
    <row r="283" spans="1:40">
      <c r="A283" s="1" t="s">
        <v>524</v>
      </c>
      <c r="B283" s="1" t="s">
        <v>525</v>
      </c>
      <c r="C283" s="1" t="s">
        <v>532</v>
      </c>
      <c r="F283" s="1">
        <v>13</v>
      </c>
      <c r="G283" s="1" t="s">
        <v>837</v>
      </c>
      <c r="H283" s="1" t="str">
        <f t="shared" si="5"/>
        <v>13아파트</v>
      </c>
      <c r="U283" s="12">
        <v>100.50143471770184</v>
      </c>
      <c r="V283" s="12">
        <v>100.08811563939592</v>
      </c>
      <c r="W283" s="12">
        <v>99.7527893459403</v>
      </c>
      <c r="X283" s="12">
        <v>99.159462082045664</v>
      </c>
      <c r="Y283" s="12">
        <v>98.624902238253171</v>
      </c>
      <c r="Z283" s="12">
        <v>98.011182587119464</v>
      </c>
      <c r="AA283" s="12">
        <v>97.10357525509842</v>
      </c>
      <c r="AB283" s="12">
        <v>96.447235121053524</v>
      </c>
      <c r="AC283" s="12">
        <v>97.490844334552548</v>
      </c>
      <c r="AD283" s="12">
        <v>98.783780092195059</v>
      </c>
      <c r="AE283" s="12">
        <v>100</v>
      </c>
      <c r="AF283" s="12">
        <v>100.6446481944939</v>
      </c>
      <c r="AG283" s="12">
        <v>101.1949642413353</v>
      </c>
      <c r="AH283" s="12">
        <v>101.8297994279628</v>
      </c>
      <c r="AI283" s="12">
        <v>102.25650977427334</v>
      </c>
      <c r="AJ283" s="12">
        <v>101.9038733576368</v>
      </c>
      <c r="AK283" s="12">
        <v>101.47401777796952</v>
      </c>
      <c r="AL283" s="12">
        <v>101.24916821607188</v>
      </c>
      <c r="AM283" s="12">
        <v>102.15085061517722</v>
      </c>
      <c r="AN283" s="12">
        <v>103.61696945735834</v>
      </c>
    </row>
    <row r="284" spans="1:40">
      <c r="A284" s="1" t="s">
        <v>524</v>
      </c>
      <c r="B284" s="1" t="s">
        <v>533</v>
      </c>
      <c r="F284" s="1">
        <v>14</v>
      </c>
      <c r="G284" s="1" t="s">
        <v>837</v>
      </c>
      <c r="H284" s="1" t="str">
        <f t="shared" si="5"/>
        <v>14아파트</v>
      </c>
      <c r="I284" s="12">
        <v>87.30541580307225</v>
      </c>
      <c r="J284" s="12">
        <v>89.530900464154811</v>
      </c>
      <c r="K284" s="12">
        <v>92.321191764221851</v>
      </c>
      <c r="L284" s="12">
        <v>94.084998349252103</v>
      </c>
      <c r="M284" s="12">
        <v>94.177126338581118</v>
      </c>
      <c r="N284" s="12">
        <v>94.745517801082187</v>
      </c>
      <c r="O284" s="12">
        <v>95.628258731070829</v>
      </c>
      <c r="P284" s="12">
        <v>97.194279106773308</v>
      </c>
      <c r="Q284" s="12">
        <v>99.242985126307829</v>
      </c>
      <c r="R284" s="12">
        <v>100.38241446504595</v>
      </c>
      <c r="S284" s="12">
        <v>100.3763987187339</v>
      </c>
      <c r="T284" s="12">
        <v>100.0096824226145</v>
      </c>
      <c r="U284" s="12">
        <v>100.13875923392028</v>
      </c>
      <c r="V284" s="12">
        <v>100.32105199324685</v>
      </c>
      <c r="W284" s="12">
        <v>100.23198492042451</v>
      </c>
      <c r="X284" s="12">
        <v>100.1155994217832</v>
      </c>
      <c r="Y284" s="12">
        <v>99.914966724345405</v>
      </c>
      <c r="Z284" s="12">
        <v>99.723715059139678</v>
      </c>
      <c r="AA284" s="12">
        <v>99.371487500803084</v>
      </c>
      <c r="AB284" s="12">
        <v>99.130258576740545</v>
      </c>
      <c r="AC284" s="12">
        <v>99.382927368772101</v>
      </c>
      <c r="AD284" s="12">
        <v>99.787699730251319</v>
      </c>
      <c r="AE284" s="12">
        <v>100</v>
      </c>
      <c r="AF284" s="12">
        <v>100.08950782782726</v>
      </c>
      <c r="AG284" s="12">
        <v>100.269555982444</v>
      </c>
      <c r="AH284" s="12">
        <v>100.40409328057696</v>
      </c>
      <c r="AI284" s="12">
        <v>100.82453085996816</v>
      </c>
      <c r="AJ284" s="12">
        <v>101.6944778559798</v>
      </c>
      <c r="AK284" s="12">
        <v>102.13751860796458</v>
      </c>
      <c r="AL284" s="12">
        <v>102.47064303173208</v>
      </c>
      <c r="AM284" s="12">
        <v>102.83678425470009</v>
      </c>
      <c r="AN284" s="12">
        <v>103.61306309417435</v>
      </c>
    </row>
    <row r="285" spans="1:40">
      <c r="A285" s="1" t="s">
        <v>524</v>
      </c>
      <c r="B285" s="1" t="s">
        <v>533</v>
      </c>
      <c r="C285" s="1" t="s">
        <v>534</v>
      </c>
      <c r="F285" s="1">
        <v>15</v>
      </c>
      <c r="G285" s="1" t="s">
        <v>837</v>
      </c>
      <c r="H285" s="1" t="str">
        <f t="shared" si="5"/>
        <v>15아파트</v>
      </c>
      <c r="U285" s="12">
        <v>102.43994603804413</v>
      </c>
      <c r="V285" s="12">
        <v>102.61694321394454</v>
      </c>
      <c r="W285" s="12">
        <v>102.29191928995247</v>
      </c>
      <c r="X285" s="12">
        <v>102.12038130167096</v>
      </c>
      <c r="Y285" s="12">
        <v>101.80879602945778</v>
      </c>
      <c r="Z285" s="12">
        <v>101.37908825359176</v>
      </c>
      <c r="AA285" s="12">
        <v>100.46634159400969</v>
      </c>
      <c r="AB285" s="12">
        <v>100.06824227018157</v>
      </c>
      <c r="AC285" s="12">
        <v>99.92597491831971</v>
      </c>
      <c r="AD285" s="12">
        <v>100.00692597661532</v>
      </c>
      <c r="AE285" s="12">
        <v>100</v>
      </c>
      <c r="AF285" s="12">
        <v>99.759917134205651</v>
      </c>
      <c r="AG285" s="12">
        <v>99.591191864951824</v>
      </c>
      <c r="AH285" s="12">
        <v>99.578858806089826</v>
      </c>
      <c r="AI285" s="12">
        <v>100.05985350872277</v>
      </c>
      <c r="AJ285" s="12">
        <v>101.1537574583562</v>
      </c>
      <c r="AK285" s="12">
        <v>101.57521021514316</v>
      </c>
      <c r="AL285" s="12">
        <v>102.12363562964484</v>
      </c>
      <c r="AM285" s="12">
        <v>102.8799747758061</v>
      </c>
      <c r="AN285" s="12">
        <v>103.81804271729915</v>
      </c>
    </row>
    <row r="286" spans="1:40">
      <c r="A286" s="1" t="s">
        <v>524</v>
      </c>
      <c r="B286" s="1" t="s">
        <v>533</v>
      </c>
      <c r="C286" s="1" t="s">
        <v>535</v>
      </c>
      <c r="F286" s="1">
        <v>16</v>
      </c>
      <c r="G286" s="1" t="s">
        <v>837</v>
      </c>
      <c r="H286" s="1" t="str">
        <f t="shared" si="5"/>
        <v>16아파트</v>
      </c>
      <c r="U286" s="12">
        <v>100.2631708405724</v>
      </c>
      <c r="V286" s="12">
        <v>100.26196939745891</v>
      </c>
      <c r="W286" s="12">
        <v>99.893206471835228</v>
      </c>
      <c r="X286" s="12">
        <v>99.521672971637699</v>
      </c>
      <c r="Y286" s="12">
        <v>99.369442784285738</v>
      </c>
      <c r="Z286" s="12">
        <v>99.195294491388907</v>
      </c>
      <c r="AA286" s="12">
        <v>99.137048151852539</v>
      </c>
      <c r="AB286" s="12">
        <v>98.911856467396291</v>
      </c>
      <c r="AC286" s="12">
        <v>98.967038061386504</v>
      </c>
      <c r="AD286" s="12">
        <v>99.544157121236523</v>
      </c>
      <c r="AE286" s="12">
        <v>100</v>
      </c>
      <c r="AF286" s="12">
        <v>100.37501003273574</v>
      </c>
      <c r="AG286" s="12">
        <v>100.72412802394899</v>
      </c>
      <c r="AH286" s="12">
        <v>100.95615647635555</v>
      </c>
      <c r="AI286" s="12">
        <v>101.40055810316275</v>
      </c>
      <c r="AJ286" s="12">
        <v>102.28907272428943</v>
      </c>
      <c r="AK286" s="12">
        <v>102.70431792225965</v>
      </c>
      <c r="AL286" s="12">
        <v>103.19753294731153</v>
      </c>
      <c r="AM286" s="12">
        <v>103.45739138641252</v>
      </c>
      <c r="AN286" s="12">
        <v>104.08422538674513</v>
      </c>
    </row>
    <row r="287" spans="1:40">
      <c r="A287" s="1" t="s">
        <v>524</v>
      </c>
      <c r="B287" s="1" t="s">
        <v>533</v>
      </c>
      <c r="C287" s="1" t="s">
        <v>536</v>
      </c>
      <c r="F287" s="1">
        <v>17</v>
      </c>
      <c r="G287" s="1" t="s">
        <v>837</v>
      </c>
      <c r="H287" s="1" t="str">
        <f t="shared" si="5"/>
        <v>17아파트</v>
      </c>
      <c r="U287" s="12">
        <v>98.725474045060921</v>
      </c>
      <c r="V287" s="12">
        <v>98.834490694233963</v>
      </c>
      <c r="W287" s="12">
        <v>98.647460884832299</v>
      </c>
      <c r="X287" s="12">
        <v>98.863779639519294</v>
      </c>
      <c r="Y287" s="12">
        <v>98.790635072573522</v>
      </c>
      <c r="Z287" s="12">
        <v>98.695285850683973</v>
      </c>
      <c r="AA287" s="12">
        <v>98.497546901196728</v>
      </c>
      <c r="AB287" s="12">
        <v>98.283447744049241</v>
      </c>
      <c r="AC287" s="12">
        <v>98.923306869902177</v>
      </c>
      <c r="AD287" s="12">
        <v>99.652828196710203</v>
      </c>
      <c r="AE287" s="12">
        <v>100</v>
      </c>
      <c r="AF287" s="12">
        <v>100.34869073256469</v>
      </c>
      <c r="AG287" s="12">
        <v>100.76837186496958</v>
      </c>
      <c r="AH287" s="12">
        <v>100.94240340111557</v>
      </c>
      <c r="AI287" s="12">
        <v>101.45963221269116</v>
      </c>
      <c r="AJ287" s="12">
        <v>102.06094614056138</v>
      </c>
      <c r="AK287" s="12">
        <v>102.49594515682914</v>
      </c>
      <c r="AL287" s="12">
        <v>102.72786635329969</v>
      </c>
      <c r="AM287" s="12">
        <v>103.05103518183718</v>
      </c>
      <c r="AN287" s="12">
        <v>103.8722872639742</v>
      </c>
    </row>
    <row r="288" spans="1:40">
      <c r="A288" s="1" t="s">
        <v>524</v>
      </c>
      <c r="B288" s="1" t="s">
        <v>533</v>
      </c>
      <c r="C288" s="1" t="s">
        <v>537</v>
      </c>
      <c r="F288" s="1">
        <v>18</v>
      </c>
      <c r="G288" s="1" t="s">
        <v>837</v>
      </c>
      <c r="H288" s="1" t="str">
        <f t="shared" si="5"/>
        <v>18아파트</v>
      </c>
      <c r="U288" s="12">
        <v>100.97046530062013</v>
      </c>
      <c r="V288" s="12">
        <v>100.91578278545188</v>
      </c>
      <c r="W288" s="12">
        <v>101.44543339937641</v>
      </c>
      <c r="X288" s="12">
        <v>101.12209697568603</v>
      </c>
      <c r="Y288" s="12">
        <v>100.14451871843285</v>
      </c>
      <c r="Z288" s="12">
        <v>99.75484589029989</v>
      </c>
      <c r="AA288" s="12">
        <v>99.110526984413468</v>
      </c>
      <c r="AB288" s="12">
        <v>98.821876766270464</v>
      </c>
      <c r="AC288" s="12">
        <v>99.341880793985055</v>
      </c>
      <c r="AD288" s="12">
        <v>99.808596722266259</v>
      </c>
      <c r="AE288" s="12">
        <v>100</v>
      </c>
      <c r="AF288" s="12">
        <v>100.13395166892009</v>
      </c>
      <c r="AG288" s="12">
        <v>100.58180886008572</v>
      </c>
      <c r="AH288" s="12">
        <v>100.92337776018911</v>
      </c>
      <c r="AI288" s="12">
        <v>101.47485208811793</v>
      </c>
      <c r="AJ288" s="12">
        <v>101.96180445953877</v>
      </c>
      <c r="AK288" s="12">
        <v>102.31736180316989</v>
      </c>
      <c r="AL288" s="12">
        <v>102.30728179494757</v>
      </c>
      <c r="AM288" s="12">
        <v>102.76327005864833</v>
      </c>
      <c r="AN288" s="12">
        <v>103.47714030207811</v>
      </c>
    </row>
    <row r="289" spans="1:40">
      <c r="A289" s="1" t="s">
        <v>524</v>
      </c>
      <c r="B289" s="1" t="s">
        <v>533</v>
      </c>
      <c r="C289" s="1" t="s">
        <v>538</v>
      </c>
      <c r="F289" s="1">
        <v>19</v>
      </c>
      <c r="G289" s="1" t="s">
        <v>837</v>
      </c>
      <c r="H289" s="1" t="str">
        <f t="shared" si="5"/>
        <v>19아파트</v>
      </c>
      <c r="U289" s="12">
        <v>99.61792074075322</v>
      </c>
      <c r="V289" s="12">
        <v>99.911637803204087</v>
      </c>
      <c r="W289" s="12">
        <v>99.360669459623978</v>
      </c>
      <c r="X289" s="12">
        <v>99.783339111133159</v>
      </c>
      <c r="Y289" s="12">
        <v>100.07360994680818</v>
      </c>
      <c r="Z289" s="12">
        <v>100.14114616740817</v>
      </c>
      <c r="AA289" s="12">
        <v>100.0581737232916</v>
      </c>
      <c r="AB289" s="12">
        <v>99.528350096770993</v>
      </c>
      <c r="AC289" s="12">
        <v>99.701844855697516</v>
      </c>
      <c r="AD289" s="12">
        <v>99.934250856224139</v>
      </c>
      <c r="AE289" s="12">
        <v>100</v>
      </c>
      <c r="AF289" s="12">
        <v>99.798711331865164</v>
      </c>
      <c r="AG289" s="12">
        <v>99.798711331865164</v>
      </c>
      <c r="AH289" s="12">
        <v>100.15212009710504</v>
      </c>
      <c r="AI289" s="12">
        <v>100.29992333324138</v>
      </c>
      <c r="AJ289" s="12">
        <v>101.28977635621365</v>
      </c>
      <c r="AK289" s="12">
        <v>102.06902214959514</v>
      </c>
      <c r="AL289" s="12">
        <v>102.36005581241247</v>
      </c>
      <c r="AM289" s="12">
        <v>102.86801727747988</v>
      </c>
      <c r="AN289" s="12">
        <v>103.10503613626629</v>
      </c>
    </row>
    <row r="290" spans="1:40">
      <c r="A290" s="1" t="s">
        <v>524</v>
      </c>
      <c r="B290" s="1" t="s">
        <v>533</v>
      </c>
      <c r="C290" s="1" t="s">
        <v>539</v>
      </c>
      <c r="F290" s="1">
        <v>20</v>
      </c>
      <c r="G290" s="1" t="s">
        <v>837</v>
      </c>
      <c r="H290" s="1" t="str">
        <f t="shared" si="5"/>
        <v>20아파트</v>
      </c>
      <c r="U290" s="12">
        <v>100.7018275691006</v>
      </c>
      <c r="V290" s="12">
        <v>100.7653026698992</v>
      </c>
      <c r="W290" s="12">
        <v>100.90499026271389</v>
      </c>
      <c r="X290" s="12">
        <v>100.64871009888766</v>
      </c>
      <c r="Y290" s="12">
        <v>100.60999874643473</v>
      </c>
      <c r="Z290" s="12">
        <v>100.51072787713694</v>
      </c>
      <c r="AA290" s="12">
        <v>100.18810768624265</v>
      </c>
      <c r="AB290" s="12">
        <v>99.953490042554392</v>
      </c>
      <c r="AC290" s="12">
        <v>99.897065151552795</v>
      </c>
      <c r="AD290" s="12">
        <v>100.01368447226261</v>
      </c>
      <c r="AE290" s="12">
        <v>100</v>
      </c>
      <c r="AF290" s="12">
        <v>99.714489697494884</v>
      </c>
      <c r="AG290" s="12">
        <v>99.535029796950496</v>
      </c>
      <c r="AH290" s="12">
        <v>99.424368576530441</v>
      </c>
      <c r="AI290" s="12">
        <v>99.597883590608632</v>
      </c>
      <c r="AJ290" s="12">
        <v>101.12991491852168</v>
      </c>
      <c r="AK290" s="12">
        <v>101.61753741763464</v>
      </c>
      <c r="AL290" s="12">
        <v>101.98236107401128</v>
      </c>
      <c r="AM290" s="12">
        <v>102.15581819703978</v>
      </c>
      <c r="AN290" s="12">
        <v>102.96549400513977</v>
      </c>
    </row>
    <row r="291" spans="1:40">
      <c r="A291" s="1" t="s">
        <v>524</v>
      </c>
      <c r="B291" s="1" t="s">
        <v>533</v>
      </c>
      <c r="C291" s="1" t="s">
        <v>540</v>
      </c>
      <c r="F291" s="1">
        <v>21</v>
      </c>
      <c r="G291" s="1" t="s">
        <v>837</v>
      </c>
      <c r="H291" s="1" t="str">
        <f t="shared" si="5"/>
        <v>21아파트</v>
      </c>
      <c r="U291" s="12">
        <v>97.370878936279212</v>
      </c>
      <c r="V291" s="12">
        <v>98.859370501122285</v>
      </c>
      <c r="W291" s="12">
        <v>99.274191690596808</v>
      </c>
      <c r="X291" s="12">
        <v>99.201096638282792</v>
      </c>
      <c r="Y291" s="12">
        <v>99.27001479001747</v>
      </c>
      <c r="Z291" s="12">
        <v>99.261183268134218</v>
      </c>
      <c r="AA291" s="12">
        <v>99.120065987918153</v>
      </c>
      <c r="AB291" s="12">
        <v>99.238455675170655</v>
      </c>
      <c r="AC291" s="12">
        <v>99.84797792166502</v>
      </c>
      <c r="AD291" s="12">
        <v>99.905457534685922</v>
      </c>
      <c r="AE291" s="12">
        <v>100</v>
      </c>
      <c r="AF291" s="12">
        <v>99.948498642727401</v>
      </c>
      <c r="AG291" s="12">
        <v>100.06829631274267</v>
      </c>
      <c r="AH291" s="12">
        <v>100.30974800248022</v>
      </c>
      <c r="AI291" s="12">
        <v>100.58838016566247</v>
      </c>
      <c r="AJ291" s="12">
        <v>100.92252082401818</v>
      </c>
      <c r="AK291" s="12">
        <v>101.45314131856635</v>
      </c>
      <c r="AL291" s="12">
        <v>101.60344625382494</v>
      </c>
      <c r="AM291" s="12">
        <v>101.72189144943522</v>
      </c>
      <c r="AN291" s="12">
        <v>102.54394229644008</v>
      </c>
    </row>
    <row r="292" spans="1:40">
      <c r="A292" s="1" t="s">
        <v>524</v>
      </c>
      <c r="B292" s="1" t="s">
        <v>541</v>
      </c>
      <c r="F292" s="1">
        <v>22</v>
      </c>
      <c r="G292" s="1" t="s">
        <v>837</v>
      </c>
      <c r="H292" s="1" t="str">
        <f t="shared" si="5"/>
        <v>22아파트</v>
      </c>
      <c r="I292" s="12">
        <v>93.740461686764277</v>
      </c>
      <c r="J292" s="12">
        <v>94.352470062604453</v>
      </c>
      <c r="K292" s="12">
        <v>95.335408648867116</v>
      </c>
      <c r="L292" s="12">
        <v>96.063047026248995</v>
      </c>
      <c r="M292" s="12">
        <v>95.955847506861531</v>
      </c>
      <c r="N292" s="12">
        <v>95.977423432611573</v>
      </c>
      <c r="O292" s="12">
        <v>96.054672498970717</v>
      </c>
      <c r="P292" s="12">
        <v>96.379544068111898</v>
      </c>
      <c r="Q292" s="12">
        <v>97.188234441416498</v>
      </c>
      <c r="R292" s="12">
        <v>98.023520751340243</v>
      </c>
      <c r="S292" s="12">
        <v>98.348054742499428</v>
      </c>
      <c r="T292" s="12">
        <v>98.345939860808684</v>
      </c>
      <c r="U292" s="12">
        <v>98.399945052439421</v>
      </c>
      <c r="V292" s="12">
        <v>98.396086621184068</v>
      </c>
      <c r="W292" s="12">
        <v>98.475884567833006</v>
      </c>
      <c r="X292" s="12">
        <v>98.580104890376987</v>
      </c>
      <c r="Y292" s="12">
        <v>98.869294296094054</v>
      </c>
      <c r="Z292" s="12">
        <v>98.932173274810268</v>
      </c>
      <c r="AA292" s="12">
        <v>98.851500273995526</v>
      </c>
      <c r="AB292" s="12">
        <v>98.927948592999229</v>
      </c>
      <c r="AC292" s="12">
        <v>99.395997317211908</v>
      </c>
      <c r="AD292" s="12">
        <v>99.651997070341949</v>
      </c>
      <c r="AE292" s="12">
        <v>100</v>
      </c>
      <c r="AF292" s="12">
        <v>100.00984308605379</v>
      </c>
      <c r="AG292" s="12">
        <v>100.02742338905904</v>
      </c>
      <c r="AH292" s="12">
        <v>100.21901623257223</v>
      </c>
      <c r="AI292" s="12">
        <v>100.88592940403096</v>
      </c>
      <c r="AJ292" s="12">
        <v>101.51261042687403</v>
      </c>
      <c r="AK292" s="12">
        <v>101.90877355599017</v>
      </c>
      <c r="AL292" s="12">
        <v>102.33161796785117</v>
      </c>
      <c r="AM292" s="12">
        <v>102.84773491123822</v>
      </c>
      <c r="AN292" s="12">
        <v>103.71870930236385</v>
      </c>
    </row>
    <row r="293" spans="1:40">
      <c r="A293" s="1" t="s">
        <v>524</v>
      </c>
      <c r="B293" s="1" t="s">
        <v>542</v>
      </c>
      <c r="F293" s="1">
        <v>23</v>
      </c>
      <c r="G293" s="1" t="s">
        <v>837</v>
      </c>
      <c r="H293" s="1" t="str">
        <f t="shared" si="5"/>
        <v>23아파트</v>
      </c>
      <c r="I293" s="12">
        <v>85.81875645647311</v>
      </c>
      <c r="J293" s="12">
        <v>87.650296210472675</v>
      </c>
      <c r="K293" s="12">
        <v>89.852810212869443</v>
      </c>
      <c r="L293" s="12">
        <v>93.275265004821435</v>
      </c>
      <c r="M293" s="12">
        <v>94.013959494531278</v>
      </c>
      <c r="N293" s="12">
        <v>95.158061880557383</v>
      </c>
      <c r="O293" s="12">
        <v>96.109454064865545</v>
      </c>
      <c r="P293" s="12">
        <v>97.158152988870924</v>
      </c>
      <c r="Q293" s="12">
        <v>98.249735989435379</v>
      </c>
      <c r="R293" s="12">
        <v>99.125377827568855</v>
      </c>
      <c r="S293" s="12">
        <v>100.49493830313665</v>
      </c>
      <c r="T293" s="12">
        <v>100.78018095091291</v>
      </c>
      <c r="U293" s="12">
        <v>100.74350259754333</v>
      </c>
      <c r="V293" s="12">
        <v>100.4369286723222</v>
      </c>
      <c r="W293" s="12">
        <v>100.53620860788723</v>
      </c>
      <c r="X293" s="12">
        <v>100.53775108730801</v>
      </c>
      <c r="Y293" s="12">
        <v>100.54767901971505</v>
      </c>
      <c r="Z293" s="12">
        <v>100.38602460521133</v>
      </c>
      <c r="AA293" s="12">
        <v>100.17452569910563</v>
      </c>
      <c r="AB293" s="12">
        <v>99.836940919743483</v>
      </c>
      <c r="AC293" s="12">
        <v>99.779960945967815</v>
      </c>
      <c r="AD293" s="12">
        <v>99.889985120116506</v>
      </c>
      <c r="AE293" s="12">
        <v>100</v>
      </c>
      <c r="AF293" s="12">
        <v>100.0418852860855</v>
      </c>
      <c r="AG293" s="12">
        <v>100.05483565761668</v>
      </c>
      <c r="AH293" s="12">
        <v>100.25289858693695</v>
      </c>
      <c r="AI293" s="12">
        <v>100.4458153085076</v>
      </c>
      <c r="AJ293" s="12">
        <v>100.64650493253599</v>
      </c>
      <c r="AK293" s="12">
        <v>100.71094127903974</v>
      </c>
      <c r="AL293" s="12">
        <v>100.75833467440091</v>
      </c>
      <c r="AM293" s="12">
        <v>100.71160043034753</v>
      </c>
      <c r="AN293" s="12">
        <v>100.77828098996623</v>
      </c>
    </row>
    <row r="294" spans="1:40">
      <c r="A294" s="1" t="s">
        <v>524</v>
      </c>
      <c r="B294" s="1" t="s">
        <v>542</v>
      </c>
      <c r="C294" s="1" t="s">
        <v>543</v>
      </c>
      <c r="F294" s="1">
        <v>24</v>
      </c>
      <c r="G294" s="1" t="s">
        <v>837</v>
      </c>
      <c r="H294" s="1" t="str">
        <f t="shared" si="5"/>
        <v>24아파트</v>
      </c>
      <c r="U294" s="12">
        <v>99.554976383862538</v>
      </c>
      <c r="V294" s="12">
        <v>99.587967361890179</v>
      </c>
      <c r="W294" s="12">
        <v>99.85482443281478</v>
      </c>
      <c r="X294" s="12">
        <v>100.03752213338191</v>
      </c>
      <c r="Y294" s="12">
        <v>100.04974075840835</v>
      </c>
      <c r="Z294" s="12">
        <v>99.922567148692821</v>
      </c>
      <c r="AA294" s="12">
        <v>99.799720571994072</v>
      </c>
      <c r="AB294" s="12">
        <v>99.622308685122533</v>
      </c>
      <c r="AC294" s="12">
        <v>99.776569886130559</v>
      </c>
      <c r="AD294" s="12">
        <v>99.912514679756882</v>
      </c>
      <c r="AE294" s="12">
        <v>100</v>
      </c>
      <c r="AF294" s="12">
        <v>100.01915674063528</v>
      </c>
      <c r="AG294" s="12">
        <v>100.00917025133739</v>
      </c>
      <c r="AH294" s="12">
        <v>100.06441707052296</v>
      </c>
      <c r="AI294" s="12">
        <v>100.24948061005455</v>
      </c>
      <c r="AJ294" s="12">
        <v>100.33485894170565</v>
      </c>
      <c r="AK294" s="12">
        <v>100.35663408022198</v>
      </c>
      <c r="AL294" s="12">
        <v>100.3020812783529</v>
      </c>
      <c r="AM294" s="12">
        <v>100.15613420026924</v>
      </c>
      <c r="AN294" s="12">
        <v>100.11112947144855</v>
      </c>
    </row>
    <row r="295" spans="1:40">
      <c r="A295" s="1" t="s">
        <v>524</v>
      </c>
      <c r="B295" s="1" t="s">
        <v>542</v>
      </c>
      <c r="C295" s="1" t="s">
        <v>544</v>
      </c>
      <c r="F295" s="1">
        <v>25</v>
      </c>
      <c r="G295" s="1" t="s">
        <v>837</v>
      </c>
      <c r="H295" s="1" t="str">
        <f t="shared" si="5"/>
        <v>25아파트</v>
      </c>
      <c r="U295" s="12">
        <v>100.49830531092562</v>
      </c>
      <c r="V295" s="12">
        <v>99.677042609973938</v>
      </c>
      <c r="W295" s="12">
        <v>99.673583061899606</v>
      </c>
      <c r="X295" s="12">
        <v>99.628502681430064</v>
      </c>
      <c r="Y295" s="12">
        <v>99.703459283435251</v>
      </c>
      <c r="Z295" s="12">
        <v>99.717343623028185</v>
      </c>
      <c r="AA295" s="12">
        <v>99.635857536440966</v>
      </c>
      <c r="AB295" s="12">
        <v>99.392607489031818</v>
      </c>
      <c r="AC295" s="12">
        <v>99.430387014073432</v>
      </c>
      <c r="AD295" s="12">
        <v>99.727653180763696</v>
      </c>
      <c r="AE295" s="12">
        <v>100</v>
      </c>
      <c r="AF295" s="12">
        <v>100.52278654557611</v>
      </c>
      <c r="AG295" s="12">
        <v>100.68802882562247</v>
      </c>
      <c r="AH295" s="12">
        <v>100.73135841246781</v>
      </c>
      <c r="AI295" s="12">
        <v>100.70372344833854</v>
      </c>
      <c r="AJ295" s="12">
        <v>100.71348495234962</v>
      </c>
      <c r="AK295" s="12">
        <v>100.72921121823806</v>
      </c>
      <c r="AL295" s="12">
        <v>100.78771646637978</v>
      </c>
      <c r="AM295" s="12">
        <v>100.77108029416222</v>
      </c>
      <c r="AN295" s="12">
        <v>100.76712670948915</v>
      </c>
    </row>
    <row r="296" spans="1:40">
      <c r="A296" s="1" t="s">
        <v>524</v>
      </c>
      <c r="B296" s="1" t="s">
        <v>542</v>
      </c>
      <c r="C296" s="1" t="s">
        <v>545</v>
      </c>
      <c r="F296" s="1">
        <v>26</v>
      </c>
      <c r="G296" s="1" t="s">
        <v>837</v>
      </c>
      <c r="H296" s="1" t="str">
        <f t="shared" si="5"/>
        <v>26아파트</v>
      </c>
      <c r="U296" s="12">
        <v>102.53361784074488</v>
      </c>
      <c r="V296" s="12">
        <v>102.35426056849337</v>
      </c>
      <c r="W296" s="12">
        <v>102.35014502379988</v>
      </c>
      <c r="X296" s="12">
        <v>102.16926834169392</v>
      </c>
      <c r="Y296" s="12">
        <v>102.10435815549374</v>
      </c>
      <c r="Z296" s="12">
        <v>101.70484088094614</v>
      </c>
      <c r="AA296" s="12">
        <v>101.236859148259</v>
      </c>
      <c r="AB296" s="12">
        <v>100.59142894393095</v>
      </c>
      <c r="AC296" s="12">
        <v>100.16271220635626</v>
      </c>
      <c r="AD296" s="12">
        <v>100.03689500404971</v>
      </c>
      <c r="AE296" s="12">
        <v>100</v>
      </c>
      <c r="AF296" s="12">
        <v>99.537527434328581</v>
      </c>
      <c r="AG296" s="12">
        <v>99.411822033638515</v>
      </c>
      <c r="AH296" s="12">
        <v>99.962577432881815</v>
      </c>
      <c r="AI296" s="12">
        <v>100.41005527243047</v>
      </c>
      <c r="AJ296" s="12">
        <v>100.97154733834826</v>
      </c>
      <c r="AK296" s="12">
        <v>101.14539593746228</v>
      </c>
      <c r="AL296" s="12">
        <v>101.31188143818906</v>
      </c>
      <c r="AM296" s="12">
        <v>101.3596905594091</v>
      </c>
      <c r="AN296" s="12">
        <v>101.65044474833537</v>
      </c>
    </row>
    <row r="297" spans="1:40">
      <c r="A297" s="1" t="s">
        <v>524</v>
      </c>
      <c r="B297" s="1" t="s">
        <v>546</v>
      </c>
      <c r="F297" s="1">
        <v>27</v>
      </c>
      <c r="G297" s="1" t="s">
        <v>837</v>
      </c>
      <c r="H297" s="1" t="str">
        <f t="shared" si="5"/>
        <v>27아파트</v>
      </c>
      <c r="I297" s="12">
        <v>95.309568308355281</v>
      </c>
      <c r="J297" s="12">
        <v>98.004460126281671</v>
      </c>
      <c r="K297" s="12">
        <v>99.716920852598705</v>
      </c>
      <c r="L297" s="12">
        <v>101.60442378298251</v>
      </c>
      <c r="M297" s="12">
        <v>101.44292359860404</v>
      </c>
      <c r="N297" s="12">
        <v>102.38628066760724</v>
      </c>
      <c r="O297" s="12">
        <v>103.45896065117643</v>
      </c>
      <c r="P297" s="12">
        <v>104.69119343144173</v>
      </c>
      <c r="Q297" s="12">
        <v>105.49972026628271</v>
      </c>
      <c r="R297" s="12">
        <v>106.06243872906005</v>
      </c>
      <c r="S297" s="12">
        <v>105.33427119694819</v>
      </c>
      <c r="T297" s="12">
        <v>104.02265235202236</v>
      </c>
      <c r="U297" s="12">
        <v>102.66804086484836</v>
      </c>
      <c r="V297" s="12">
        <v>101.63578262677549</v>
      </c>
      <c r="W297" s="12">
        <v>101.12399576161317</v>
      </c>
      <c r="X297" s="12">
        <v>100.68336569983902</v>
      </c>
      <c r="Y297" s="12">
        <v>100.18676288396932</v>
      </c>
      <c r="Z297" s="12">
        <v>99.062192022405554</v>
      </c>
      <c r="AA297" s="12">
        <v>98.368093582717265</v>
      </c>
      <c r="AB297" s="12">
        <v>97.505366166120254</v>
      </c>
      <c r="AC297" s="12">
        <v>97.874200967186397</v>
      </c>
      <c r="AD297" s="12">
        <v>99.130420321275736</v>
      </c>
      <c r="AE297" s="12">
        <v>100</v>
      </c>
      <c r="AF297" s="12">
        <v>100.49895887325209</v>
      </c>
      <c r="AG297" s="12">
        <v>100.91167877492342</v>
      </c>
      <c r="AH297" s="12">
        <v>101.53760585998046</v>
      </c>
      <c r="AI297" s="12">
        <v>102.35099833807375</v>
      </c>
      <c r="AJ297" s="12">
        <v>103.63825253929286</v>
      </c>
      <c r="AK297" s="12">
        <v>104.27287612599672</v>
      </c>
      <c r="AL297" s="12">
        <v>104.87878360200655</v>
      </c>
      <c r="AM297" s="12">
        <v>105.36845599234088</v>
      </c>
      <c r="AN297" s="12">
        <v>106.0663647520022</v>
      </c>
    </row>
    <row r="298" spans="1:40">
      <c r="A298" s="1" t="s">
        <v>524</v>
      </c>
      <c r="B298" s="1" t="s">
        <v>547</v>
      </c>
      <c r="F298" s="1">
        <v>28</v>
      </c>
      <c r="G298" s="1" t="s">
        <v>837</v>
      </c>
      <c r="H298" s="1" t="str">
        <f t="shared" si="5"/>
        <v>28아파트</v>
      </c>
      <c r="I298" s="12">
        <v>76.725749192227951</v>
      </c>
      <c r="J298" s="12">
        <v>78.067429509207159</v>
      </c>
      <c r="K298" s="12">
        <v>80.296764257691962</v>
      </c>
      <c r="L298" s="12">
        <v>83.40617754263711</v>
      </c>
      <c r="M298" s="12">
        <v>84.372812306976982</v>
      </c>
      <c r="N298" s="12">
        <v>86.01180484026311</v>
      </c>
      <c r="O298" s="12">
        <v>87.301347485978965</v>
      </c>
      <c r="P298" s="12">
        <v>88.874972241695048</v>
      </c>
      <c r="Q298" s="12">
        <v>91.215555875953982</v>
      </c>
      <c r="R298" s="12">
        <v>92.449764154085941</v>
      </c>
      <c r="S298" s="12">
        <v>93.609865214852547</v>
      </c>
      <c r="T298" s="12">
        <v>94.034376154355485</v>
      </c>
      <c r="U298" s="12">
        <v>95.728638908567973</v>
      </c>
      <c r="V298" s="12">
        <v>95.746868081013176</v>
      </c>
      <c r="W298" s="12">
        <v>96.858961845310205</v>
      </c>
      <c r="X298" s="12">
        <v>97.351309898364988</v>
      </c>
      <c r="Y298" s="12">
        <v>98.303420811379311</v>
      </c>
      <c r="Z298" s="12">
        <v>99.232733973410859</v>
      </c>
      <c r="AA298" s="12">
        <v>99.512837659045132</v>
      </c>
      <c r="AB298" s="12">
        <v>99.515877047142681</v>
      </c>
      <c r="AC298" s="12">
        <v>99.661959612091096</v>
      </c>
      <c r="AD298" s="12">
        <v>99.785511983237967</v>
      </c>
      <c r="AE298" s="12">
        <v>100</v>
      </c>
      <c r="AF298" s="12">
        <v>100.30019099986195</v>
      </c>
      <c r="AG298" s="12">
        <v>100.60623124629591</v>
      </c>
      <c r="AH298" s="12">
        <v>100.73641820080348</v>
      </c>
      <c r="AI298" s="12">
        <v>100.90120201044283</v>
      </c>
      <c r="AJ298" s="12">
        <v>101.40734349130281</v>
      </c>
      <c r="AK298" s="12">
        <v>101.74728474488164</v>
      </c>
      <c r="AL298" s="12">
        <v>101.94564723429005</v>
      </c>
      <c r="AM298" s="12">
        <v>102.04082834698578</v>
      </c>
      <c r="AN298" s="12">
        <v>102.14147912297595</v>
      </c>
    </row>
    <row r="299" spans="1:40">
      <c r="A299" s="1" t="s">
        <v>524</v>
      </c>
      <c r="B299" s="1" t="s">
        <v>548</v>
      </c>
      <c r="F299" s="1">
        <v>29</v>
      </c>
      <c r="G299" s="1" t="s">
        <v>837</v>
      </c>
      <c r="H299" s="1" t="str">
        <f t="shared" si="5"/>
        <v>29아파트</v>
      </c>
      <c r="I299" s="12">
        <v>80.495851478072424</v>
      </c>
      <c r="J299" s="12">
        <v>81.92165986907527</v>
      </c>
      <c r="K299" s="12">
        <v>83.315465071948722</v>
      </c>
      <c r="L299" s="12">
        <v>85.037464602781043</v>
      </c>
      <c r="M299" s="12">
        <v>85.540129293008718</v>
      </c>
      <c r="N299" s="12">
        <v>86.360303337210254</v>
      </c>
      <c r="O299" s="12">
        <v>87.141404105829352</v>
      </c>
      <c r="P299" s="12">
        <v>88.254719331089959</v>
      </c>
      <c r="Q299" s="12">
        <v>89.683606929209802</v>
      </c>
      <c r="R299" s="12">
        <v>90.765851450514702</v>
      </c>
      <c r="S299" s="12">
        <v>92.501564581240089</v>
      </c>
      <c r="T299" s="12">
        <v>93.271374933248893</v>
      </c>
      <c r="U299" s="12">
        <v>95.280643182421358</v>
      </c>
      <c r="V299" s="12">
        <v>95.942496204086638</v>
      </c>
      <c r="W299" s="12">
        <v>96.527029954801876</v>
      </c>
      <c r="X299" s="12">
        <v>97.205303319040112</v>
      </c>
      <c r="Y299" s="12">
        <v>97.696283530227859</v>
      </c>
      <c r="Z299" s="12">
        <v>97.920576619447559</v>
      </c>
      <c r="AA299" s="12">
        <v>98.099332540096611</v>
      </c>
      <c r="AB299" s="12">
        <v>98.543025642548656</v>
      </c>
      <c r="AC299" s="12">
        <v>99.048502714886041</v>
      </c>
      <c r="AD299" s="12">
        <v>99.416877694043748</v>
      </c>
      <c r="AE299" s="12">
        <v>100</v>
      </c>
      <c r="AF299" s="12">
        <v>100.92390165588083</v>
      </c>
      <c r="AG299" s="12">
        <v>101.78630688191454</v>
      </c>
      <c r="AH299" s="12">
        <v>102.22492246402501</v>
      </c>
      <c r="AI299" s="12">
        <v>102.70036340333097</v>
      </c>
      <c r="AJ299" s="12">
        <v>104.47016704209844</v>
      </c>
      <c r="AK299" s="12">
        <v>106.01823213619581</v>
      </c>
      <c r="AL299" s="12">
        <v>107.32112849187428</v>
      </c>
      <c r="AM299" s="12">
        <v>108.95009673455669</v>
      </c>
      <c r="AN299" s="12">
        <v>110.00514318426879</v>
      </c>
    </row>
    <row r="300" spans="1:40">
      <c r="A300" s="1" t="s">
        <v>524</v>
      </c>
      <c r="B300" s="1" t="s">
        <v>549</v>
      </c>
      <c r="F300" s="1">
        <v>30</v>
      </c>
      <c r="G300" s="1" t="s">
        <v>837</v>
      </c>
      <c r="H300" s="1" t="str">
        <f t="shared" si="5"/>
        <v>30아파트</v>
      </c>
      <c r="I300" s="12">
        <v>81.12196282149894</v>
      </c>
      <c r="J300" s="12">
        <v>82.358263895946209</v>
      </c>
      <c r="K300" s="12">
        <v>84.360536910687983</v>
      </c>
      <c r="L300" s="12">
        <v>86.842653671401081</v>
      </c>
      <c r="M300" s="12">
        <v>87.200406357196115</v>
      </c>
      <c r="N300" s="12">
        <v>88.275701173894007</v>
      </c>
      <c r="O300" s="12">
        <v>89.124497146421319</v>
      </c>
      <c r="P300" s="12">
        <v>89.932302389119812</v>
      </c>
      <c r="Q300" s="12">
        <v>90.931827134664047</v>
      </c>
      <c r="R300" s="12">
        <v>91.977563289856306</v>
      </c>
      <c r="S300" s="12">
        <v>94.067332767637609</v>
      </c>
      <c r="T300" s="12">
        <v>95.033656814054311</v>
      </c>
      <c r="U300" s="12">
        <v>95.974546069382285</v>
      </c>
      <c r="V300" s="12">
        <v>97.105719749872108</v>
      </c>
      <c r="W300" s="12">
        <v>98.126691186242212</v>
      </c>
      <c r="X300" s="12">
        <v>99.053514254514241</v>
      </c>
      <c r="Y300" s="12">
        <v>99.907953079698999</v>
      </c>
      <c r="Z300" s="12">
        <v>100.49122177712337</v>
      </c>
      <c r="AA300" s="12">
        <v>99.962402146079867</v>
      </c>
      <c r="AB300" s="12">
        <v>99.60980622078813</v>
      </c>
      <c r="AC300" s="12">
        <v>99.513982215036691</v>
      </c>
      <c r="AD300" s="12">
        <v>99.465604411159532</v>
      </c>
      <c r="AE300" s="12">
        <v>100</v>
      </c>
      <c r="AF300" s="12">
        <v>100.27721901545506</v>
      </c>
      <c r="AG300" s="12">
        <v>100.42163205407371</v>
      </c>
      <c r="AH300" s="12">
        <v>100.51782806843421</v>
      </c>
      <c r="AI300" s="12">
        <v>100.77069543994803</v>
      </c>
      <c r="AJ300" s="12">
        <v>101.20306572707658</v>
      </c>
      <c r="AK300" s="12">
        <v>101.40248617155483</v>
      </c>
      <c r="AL300" s="12">
        <v>101.68634197450663</v>
      </c>
      <c r="AM300" s="12">
        <v>101.99734948088441</v>
      </c>
      <c r="AN300" s="12">
        <v>102.13403639877576</v>
      </c>
    </row>
    <row r="301" spans="1:40">
      <c r="A301" s="1" t="s">
        <v>524</v>
      </c>
      <c r="B301" s="1" t="s">
        <v>910</v>
      </c>
      <c r="F301" s="1">
        <v>31</v>
      </c>
      <c r="G301" s="1" t="s">
        <v>837</v>
      </c>
      <c r="H301" s="1" t="str">
        <f t="shared" si="5"/>
        <v>31아파트</v>
      </c>
      <c r="AE301" s="12">
        <v>100</v>
      </c>
      <c r="AF301" s="12">
        <v>102.41060183777719</v>
      </c>
      <c r="AG301" s="12">
        <v>105.02397844586255</v>
      </c>
      <c r="AH301" s="12">
        <v>107.74536136977812</v>
      </c>
      <c r="AI301" s="12">
        <v>110.38586730118212</v>
      </c>
      <c r="AJ301" s="12">
        <v>112.09094243024052</v>
      </c>
      <c r="AK301" s="12">
        <v>113.7727250847399</v>
      </c>
      <c r="AL301" s="12">
        <v>114.43822214156663</v>
      </c>
      <c r="AM301" s="12">
        <v>115.28748985603808</v>
      </c>
      <c r="AN301" s="12">
        <v>116.71282804275189</v>
      </c>
    </row>
    <row r="302" spans="1:40">
      <c r="A302" s="1" t="s">
        <v>524</v>
      </c>
      <c r="B302" s="1" t="s">
        <v>550</v>
      </c>
      <c r="F302" s="1">
        <v>32</v>
      </c>
      <c r="G302" s="1" t="s">
        <v>837</v>
      </c>
      <c r="H302" s="1" t="str">
        <f t="shared" si="5"/>
        <v>32아파트</v>
      </c>
      <c r="I302" s="12">
        <v>79.960367478556122</v>
      </c>
      <c r="J302" s="12">
        <v>80.855695864472523</v>
      </c>
      <c r="K302" s="12">
        <v>82.17644766015303</v>
      </c>
      <c r="L302" s="12">
        <v>84.192188087832633</v>
      </c>
      <c r="M302" s="12">
        <v>84.008729177812484</v>
      </c>
      <c r="N302" s="12">
        <v>85.450755309338902</v>
      </c>
      <c r="O302" s="12">
        <v>87.489574647116072</v>
      </c>
      <c r="P302" s="12">
        <v>90.81080624396732</v>
      </c>
      <c r="Q302" s="12">
        <v>92.666989155547839</v>
      </c>
      <c r="R302" s="12">
        <v>93.638129471948048</v>
      </c>
      <c r="S302" s="12">
        <v>94.939167721221352</v>
      </c>
      <c r="T302" s="12">
        <v>95.590983186336842</v>
      </c>
      <c r="U302" s="12">
        <v>97.505368303339509</v>
      </c>
      <c r="V302" s="12">
        <v>98.237243538748629</v>
      </c>
      <c r="W302" s="12">
        <v>99.167744070957752</v>
      </c>
      <c r="X302" s="12">
        <v>99.355632791163387</v>
      </c>
      <c r="Y302" s="12">
        <v>99.510161062013779</v>
      </c>
      <c r="Z302" s="12">
        <v>99.563545537559548</v>
      </c>
      <c r="AA302" s="12">
        <v>99.576318996180404</v>
      </c>
      <c r="AB302" s="12">
        <v>99.56984429921522</v>
      </c>
      <c r="AC302" s="12">
        <v>99.7007867021903</v>
      </c>
      <c r="AD302" s="12">
        <v>99.853630846343378</v>
      </c>
      <c r="AE302" s="12">
        <v>100</v>
      </c>
      <c r="AF302" s="12">
        <v>100.07160546850915</v>
      </c>
      <c r="AG302" s="12">
        <v>100.1198849308486</v>
      </c>
      <c r="AH302" s="12">
        <v>100.08329033563686</v>
      </c>
      <c r="AI302" s="12">
        <v>100.34447417620498</v>
      </c>
      <c r="AJ302" s="12">
        <v>100.51704755983788</v>
      </c>
      <c r="AK302" s="12">
        <v>100.71528498391777</v>
      </c>
      <c r="AL302" s="12">
        <v>100.82449125163396</v>
      </c>
      <c r="AM302" s="12">
        <v>100.76245605723962</v>
      </c>
      <c r="AN302" s="12">
        <v>100.79961234370663</v>
      </c>
    </row>
    <row r="303" spans="1:40">
      <c r="A303" s="1" t="s">
        <v>524</v>
      </c>
      <c r="B303" s="1" t="s">
        <v>551</v>
      </c>
      <c r="F303" s="1">
        <v>33</v>
      </c>
      <c r="G303" s="1" t="s">
        <v>837</v>
      </c>
      <c r="H303" s="1" t="str">
        <f t="shared" si="5"/>
        <v>33아파트</v>
      </c>
      <c r="I303" s="12">
        <v>80.551416069888589</v>
      </c>
      <c r="J303" s="12">
        <v>81.903178514585207</v>
      </c>
      <c r="K303" s="12">
        <v>84.073969749313918</v>
      </c>
      <c r="L303" s="12">
        <v>85.945072582175342</v>
      </c>
      <c r="M303" s="12">
        <v>86.386843365648943</v>
      </c>
      <c r="N303" s="12">
        <v>87.840035425458638</v>
      </c>
      <c r="O303" s="12">
        <v>89.984806656831722</v>
      </c>
      <c r="P303" s="12">
        <v>91.862895850282797</v>
      </c>
      <c r="Q303" s="12">
        <v>93.802158746134211</v>
      </c>
      <c r="R303" s="12">
        <v>95.22846559106884</v>
      </c>
      <c r="S303" s="12">
        <v>96.321443417828036</v>
      </c>
      <c r="T303" s="12">
        <v>96.783597618824174</v>
      </c>
      <c r="U303" s="12">
        <v>97.564709204307903</v>
      </c>
      <c r="V303" s="12">
        <v>97.786404456957243</v>
      </c>
      <c r="W303" s="12">
        <v>97.584286543737704</v>
      </c>
      <c r="X303" s="12">
        <v>98.115644363034264</v>
      </c>
      <c r="Y303" s="12">
        <v>98.656998460385068</v>
      </c>
      <c r="Z303" s="12">
        <v>99.006675637037446</v>
      </c>
      <c r="AA303" s="12">
        <v>99.088854781624789</v>
      </c>
      <c r="AB303" s="12">
        <v>99.295581550402218</v>
      </c>
      <c r="AC303" s="12">
        <v>99.39899628352893</v>
      </c>
      <c r="AD303" s="12">
        <v>99.609675370927121</v>
      </c>
      <c r="AE303" s="12">
        <v>100</v>
      </c>
      <c r="AF303" s="12">
        <v>100.26139475015643</v>
      </c>
      <c r="AG303" s="12">
        <v>100.46701383785455</v>
      </c>
      <c r="AH303" s="12">
        <v>100.62418307109131</v>
      </c>
      <c r="AI303" s="12">
        <v>100.77379127861239</v>
      </c>
      <c r="AJ303" s="12">
        <v>101.24796976720074</v>
      </c>
      <c r="AK303" s="12">
        <v>101.41421348954336</v>
      </c>
      <c r="AL303" s="12">
        <v>101.56106023535401</v>
      </c>
      <c r="AM303" s="12">
        <v>101.68045168282806</v>
      </c>
      <c r="AN303" s="12">
        <v>101.90927036548541</v>
      </c>
    </row>
    <row r="304" spans="1:40">
      <c r="A304" s="1" t="s">
        <v>524</v>
      </c>
      <c r="B304" s="1" t="s">
        <v>552</v>
      </c>
      <c r="F304" s="1">
        <v>34</v>
      </c>
      <c r="G304" s="1" t="s">
        <v>837</v>
      </c>
      <c r="H304" s="1" t="str">
        <f t="shared" si="5"/>
        <v>34아파트</v>
      </c>
      <c r="I304" s="12">
        <v>80.466411387882687</v>
      </c>
      <c r="J304" s="12">
        <v>81.203770350546478</v>
      </c>
      <c r="K304" s="12">
        <v>82.363374741209228</v>
      </c>
      <c r="L304" s="12">
        <v>84.004683898833235</v>
      </c>
      <c r="M304" s="12">
        <v>84.591069867866025</v>
      </c>
      <c r="N304" s="12">
        <v>85.448898466084799</v>
      </c>
      <c r="O304" s="12">
        <v>86.329603551203419</v>
      </c>
      <c r="P304" s="12">
        <v>87.808975118950187</v>
      </c>
      <c r="Q304" s="12">
        <v>89.047267760905569</v>
      </c>
      <c r="R304" s="12">
        <v>90.571460550656909</v>
      </c>
      <c r="S304" s="12">
        <v>92.576869349943848</v>
      </c>
      <c r="T304" s="12">
        <v>93.351687373573043</v>
      </c>
      <c r="U304" s="12">
        <v>94.146754959378001</v>
      </c>
      <c r="V304" s="12">
        <v>94.61397210623349</v>
      </c>
      <c r="W304" s="12">
        <v>95.487852428185803</v>
      </c>
      <c r="X304" s="12">
        <v>95.9086954662598</v>
      </c>
      <c r="Y304" s="12">
        <v>96.401300383201288</v>
      </c>
      <c r="Z304" s="12">
        <v>96.84892803050748</v>
      </c>
      <c r="AA304" s="12">
        <v>97.323476139184706</v>
      </c>
      <c r="AB304" s="12">
        <v>97.941579450146236</v>
      </c>
      <c r="AC304" s="12">
        <v>98.426270456561397</v>
      </c>
      <c r="AD304" s="12">
        <v>99.219700290742182</v>
      </c>
      <c r="AE304" s="12">
        <v>100</v>
      </c>
      <c r="AF304" s="12">
        <v>101.27826764536798</v>
      </c>
      <c r="AG304" s="12">
        <v>101.86977106457414</v>
      </c>
      <c r="AH304" s="12">
        <v>102.28660584101743</v>
      </c>
      <c r="AI304" s="12">
        <v>102.78803840214248</v>
      </c>
      <c r="AJ304" s="12">
        <v>103.21960542767602</v>
      </c>
      <c r="AK304" s="12">
        <v>103.71828573320923</v>
      </c>
      <c r="AL304" s="12">
        <v>104.10372311755634</v>
      </c>
      <c r="AM304" s="12">
        <v>104.37508794877405</v>
      </c>
      <c r="AN304" s="12">
        <v>104.68529030125153</v>
      </c>
    </row>
    <row r="305" spans="1:40">
      <c r="A305" s="1" t="s">
        <v>524</v>
      </c>
      <c r="B305" s="1" t="s">
        <v>553</v>
      </c>
      <c r="F305" s="1">
        <v>35</v>
      </c>
      <c r="G305" s="1" t="s">
        <v>837</v>
      </c>
      <c r="H305" s="1" t="str">
        <f t="shared" si="5"/>
        <v>35아파트</v>
      </c>
      <c r="I305" s="12">
        <v>87.288365031066931</v>
      </c>
      <c r="J305" s="12">
        <v>88.949313342659622</v>
      </c>
      <c r="K305" s="12">
        <v>90.168701742577511</v>
      </c>
      <c r="L305" s="12">
        <v>91.443812397534955</v>
      </c>
      <c r="M305" s="12">
        <v>92.370532474730624</v>
      </c>
      <c r="N305" s="12">
        <v>93.245812934380453</v>
      </c>
      <c r="O305" s="12">
        <v>94.033548939045943</v>
      </c>
      <c r="P305" s="12">
        <v>95.083187052639289</v>
      </c>
      <c r="Q305" s="12">
        <v>96.404944694534635</v>
      </c>
      <c r="R305" s="12">
        <v>97.34472502269908</v>
      </c>
      <c r="S305" s="12">
        <v>98.454175854501415</v>
      </c>
      <c r="T305" s="12">
        <v>99.097755719373566</v>
      </c>
      <c r="U305" s="12">
        <v>100.01629159621118</v>
      </c>
      <c r="V305" s="12">
        <v>100.08441354076157</v>
      </c>
      <c r="W305" s="12">
        <v>100.72017742946321</v>
      </c>
      <c r="X305" s="12">
        <v>101.14433145266545</v>
      </c>
      <c r="Y305" s="12">
        <v>101.01788118381135</v>
      </c>
      <c r="Z305" s="12">
        <v>100.94361693619433</v>
      </c>
      <c r="AA305" s="12">
        <v>100.43814554801469</v>
      </c>
      <c r="AB305" s="12">
        <v>100.37772672767426</v>
      </c>
      <c r="AC305" s="12">
        <v>100.05130601061602</v>
      </c>
      <c r="AD305" s="12">
        <v>100.21213730290285</v>
      </c>
      <c r="AE305" s="12">
        <v>100</v>
      </c>
      <c r="AF305" s="12">
        <v>99.681350786083073</v>
      </c>
      <c r="AG305" s="12">
        <v>99.233064064825811</v>
      </c>
      <c r="AH305" s="12">
        <v>99.348587030347062</v>
      </c>
      <c r="AI305" s="12">
        <v>99.513265943736528</v>
      </c>
      <c r="AJ305" s="12">
        <v>99.81799521918289</v>
      </c>
      <c r="AK305" s="12">
        <v>99.912777414675759</v>
      </c>
      <c r="AL305" s="12">
        <v>99.815606753152665</v>
      </c>
      <c r="AM305" s="12">
        <v>99.90339166733726</v>
      </c>
      <c r="AN305" s="12">
        <v>100.02608429922513</v>
      </c>
    </row>
    <row r="306" spans="1:40">
      <c r="A306" s="1" t="s">
        <v>524</v>
      </c>
      <c r="B306" s="1" t="s">
        <v>554</v>
      </c>
      <c r="F306" s="1">
        <v>36</v>
      </c>
      <c r="G306" s="1" t="s">
        <v>837</v>
      </c>
      <c r="H306" s="1" t="str">
        <f t="shared" si="5"/>
        <v>36아파트</v>
      </c>
      <c r="I306" s="12">
        <v>84.147069385176181</v>
      </c>
      <c r="J306" s="12">
        <v>85.211294254809829</v>
      </c>
      <c r="K306" s="12">
        <v>86.110650032589092</v>
      </c>
      <c r="L306" s="12">
        <v>87.867819876239864</v>
      </c>
      <c r="M306" s="12">
        <v>89.31938555928464</v>
      </c>
      <c r="N306" s="12">
        <v>90.629534892662505</v>
      </c>
      <c r="O306" s="12">
        <v>91.025840893662917</v>
      </c>
      <c r="P306" s="12">
        <v>91.626263547956384</v>
      </c>
      <c r="Q306" s="12">
        <v>92.780136034328294</v>
      </c>
      <c r="R306" s="12">
        <v>94.251667088405853</v>
      </c>
      <c r="S306" s="12">
        <v>95.63167162963471</v>
      </c>
      <c r="T306" s="12">
        <v>96.45115390469978</v>
      </c>
      <c r="U306" s="12">
        <v>97.846438528388148</v>
      </c>
      <c r="V306" s="12">
        <v>98.257321810058983</v>
      </c>
      <c r="W306" s="12">
        <v>97.339417297603816</v>
      </c>
      <c r="X306" s="12">
        <v>98.14165589557895</v>
      </c>
      <c r="Y306" s="12">
        <v>98.617163296107876</v>
      </c>
      <c r="Z306" s="12">
        <v>99.303752113579364</v>
      </c>
      <c r="AA306" s="12">
        <v>99.271548007071047</v>
      </c>
      <c r="AB306" s="12">
        <v>99.553142695246564</v>
      </c>
      <c r="AC306" s="12">
        <v>99.626706453395656</v>
      </c>
      <c r="AD306" s="12">
        <v>99.823972719090236</v>
      </c>
      <c r="AE306" s="12">
        <v>100</v>
      </c>
      <c r="AF306" s="12">
        <v>100.15181740035494</v>
      </c>
      <c r="AG306" s="12">
        <v>100.14507193655975</v>
      </c>
      <c r="AH306" s="12">
        <v>100.28354047839925</v>
      </c>
      <c r="AI306" s="12">
        <v>100.52785445367245</v>
      </c>
      <c r="AJ306" s="12">
        <v>100.80190842609369</v>
      </c>
      <c r="AK306" s="12">
        <v>100.81500138703421</v>
      </c>
      <c r="AL306" s="12">
        <v>100.82213969306069</v>
      </c>
      <c r="AM306" s="12">
        <v>100.62480131045608</v>
      </c>
      <c r="AN306" s="12">
        <v>100.57542559077703</v>
      </c>
    </row>
    <row r="307" spans="1:40">
      <c r="A307" s="1" t="s">
        <v>524</v>
      </c>
      <c r="B307" s="1" t="s">
        <v>555</v>
      </c>
      <c r="F307" s="1">
        <v>37</v>
      </c>
      <c r="G307" s="1" t="s">
        <v>837</v>
      </c>
      <c r="H307" s="1" t="str">
        <f t="shared" si="5"/>
        <v>37아파트</v>
      </c>
      <c r="I307" s="12">
        <v>81.516481157882779</v>
      </c>
      <c r="J307" s="12">
        <v>82.015491060979201</v>
      </c>
      <c r="K307" s="12">
        <v>83.435051540881958</v>
      </c>
      <c r="L307" s="12">
        <v>85.582227143532776</v>
      </c>
      <c r="M307" s="12">
        <v>85.815514591807599</v>
      </c>
      <c r="N307" s="12">
        <v>86.447728382203124</v>
      </c>
      <c r="O307" s="12">
        <v>87.159614467645412</v>
      </c>
      <c r="P307" s="12">
        <v>87.699757584258634</v>
      </c>
      <c r="Q307" s="12">
        <v>88.477917683133882</v>
      </c>
      <c r="R307" s="12">
        <v>89.34741195514782</v>
      </c>
      <c r="S307" s="12">
        <v>90.616068425088841</v>
      </c>
      <c r="T307" s="12">
        <v>91.540493292001713</v>
      </c>
      <c r="U307" s="12">
        <v>93.02160154611812</v>
      </c>
      <c r="V307" s="12">
        <v>93.468236112621341</v>
      </c>
      <c r="W307" s="12">
        <v>94.287304667908757</v>
      </c>
      <c r="X307" s="12">
        <v>94.746306767074671</v>
      </c>
      <c r="Y307" s="12">
        <v>95.277240513162781</v>
      </c>
      <c r="Z307" s="12">
        <v>95.73641503663184</v>
      </c>
      <c r="AA307" s="12">
        <v>96.289313652118068</v>
      </c>
      <c r="AB307" s="12">
        <v>97.153073880729522</v>
      </c>
      <c r="AC307" s="12">
        <v>98.305034755085302</v>
      </c>
      <c r="AD307" s="12">
        <v>99.237909065682786</v>
      </c>
      <c r="AE307" s="12">
        <v>100</v>
      </c>
      <c r="AF307" s="12">
        <v>100.62365113765324</v>
      </c>
      <c r="AG307" s="12">
        <v>101.48446994245649</v>
      </c>
      <c r="AH307" s="12">
        <v>102.17993289316483</v>
      </c>
      <c r="AI307" s="12">
        <v>103.00567125912107</v>
      </c>
      <c r="AJ307" s="12">
        <v>103.86917471944037</v>
      </c>
      <c r="AK307" s="12">
        <v>104.79257768732766</v>
      </c>
      <c r="AL307" s="12">
        <v>105.54066226709256</v>
      </c>
      <c r="AM307" s="12">
        <v>106.79828394741091</v>
      </c>
      <c r="AN307" s="12">
        <v>107.43198442796802</v>
      </c>
    </row>
    <row r="308" spans="1:40">
      <c r="A308" s="1" t="s">
        <v>524</v>
      </c>
      <c r="B308" s="1" t="s">
        <v>556</v>
      </c>
      <c r="F308" s="1">
        <v>38</v>
      </c>
      <c r="G308" s="1" t="s">
        <v>837</v>
      </c>
      <c r="H308" s="1" t="str">
        <f t="shared" si="5"/>
        <v>38아파트</v>
      </c>
      <c r="I308" s="12">
        <v>83.82356528282854</v>
      </c>
      <c r="J308" s="12">
        <v>85.999545500340915</v>
      </c>
      <c r="K308" s="12">
        <v>88.963554371531089</v>
      </c>
      <c r="L308" s="12">
        <v>93.679020881200657</v>
      </c>
      <c r="M308" s="12">
        <v>94.238743679820189</v>
      </c>
      <c r="N308" s="12">
        <v>94.987501751084068</v>
      </c>
      <c r="O308" s="12">
        <v>95.88005760569547</v>
      </c>
      <c r="P308" s="12">
        <v>96.987682841452113</v>
      </c>
      <c r="Q308" s="12">
        <v>98.511567055837318</v>
      </c>
      <c r="R308" s="12">
        <v>99.736005334707627</v>
      </c>
      <c r="S308" s="12">
        <v>100.54993877129213</v>
      </c>
      <c r="T308" s="12">
        <v>100.48945014622504</v>
      </c>
      <c r="U308" s="12">
        <v>100.88292402829474</v>
      </c>
      <c r="V308" s="12">
        <v>100.82265993761801</v>
      </c>
      <c r="W308" s="12">
        <v>100.79125923242358</v>
      </c>
      <c r="X308" s="12">
        <v>100.95151026855838</v>
      </c>
      <c r="Y308" s="12">
        <v>100.72163276189262</v>
      </c>
      <c r="Z308" s="12">
        <v>100.51221089910828</v>
      </c>
      <c r="AA308" s="12">
        <v>100.07689458322962</v>
      </c>
      <c r="AB308" s="12">
        <v>99.746293905702785</v>
      </c>
      <c r="AC308" s="12">
        <v>99.746272219312615</v>
      </c>
      <c r="AD308" s="12">
        <v>99.848210273722657</v>
      </c>
      <c r="AE308" s="12">
        <v>100</v>
      </c>
      <c r="AF308" s="12">
        <v>100.42256269224849</v>
      </c>
      <c r="AG308" s="12">
        <v>100.82879137916889</v>
      </c>
      <c r="AH308" s="12">
        <v>101.07616156340657</v>
      </c>
      <c r="AI308" s="12">
        <v>101.51113606856063</v>
      </c>
      <c r="AJ308" s="12">
        <v>102.31663664500176</v>
      </c>
      <c r="AK308" s="12">
        <v>103.070857188947</v>
      </c>
      <c r="AL308" s="12">
        <v>103.4621844804481</v>
      </c>
      <c r="AM308" s="12">
        <v>103.54130163779251</v>
      </c>
      <c r="AN308" s="12">
        <v>103.65191519684535</v>
      </c>
    </row>
    <row r="309" spans="1:40">
      <c r="A309" s="1" t="s">
        <v>524</v>
      </c>
      <c r="B309" s="1" t="s">
        <v>557</v>
      </c>
      <c r="F309" s="1">
        <v>39</v>
      </c>
      <c r="G309" s="1" t="s">
        <v>837</v>
      </c>
      <c r="H309" s="1" t="str">
        <f t="shared" si="5"/>
        <v>39아파트</v>
      </c>
      <c r="I309" s="12">
        <v>81.904276978016725</v>
      </c>
      <c r="J309" s="12">
        <v>82.716658159930972</v>
      </c>
      <c r="K309" s="12">
        <v>83.098026595665289</v>
      </c>
      <c r="L309" s="12">
        <v>83.570533455862105</v>
      </c>
      <c r="M309" s="12">
        <v>83.455327810762469</v>
      </c>
      <c r="N309" s="12">
        <v>83.83490880440668</v>
      </c>
      <c r="O309" s="12">
        <v>84.519874054920734</v>
      </c>
      <c r="P309" s="12">
        <v>85.465677620205426</v>
      </c>
      <c r="Q309" s="12">
        <v>86.502585235998566</v>
      </c>
      <c r="R309" s="12">
        <v>87.965138675460736</v>
      </c>
      <c r="S309" s="12">
        <v>88.810757751737512</v>
      </c>
      <c r="T309" s="12">
        <v>90.019248366401087</v>
      </c>
      <c r="U309" s="12">
        <v>93.057055951607367</v>
      </c>
      <c r="V309" s="12">
        <v>95.087642975753809</v>
      </c>
      <c r="W309" s="12">
        <v>95.456558002833404</v>
      </c>
      <c r="X309" s="12">
        <v>95.844911579377225</v>
      </c>
      <c r="Y309" s="12">
        <v>100.04613624300421</v>
      </c>
      <c r="Z309" s="12">
        <v>99.965353049712363</v>
      </c>
      <c r="AA309" s="12">
        <v>99.977509506336929</v>
      </c>
      <c r="AB309" s="12">
        <v>100.05468079540597</v>
      </c>
      <c r="AC309" s="12">
        <v>100.0436361146019</v>
      </c>
      <c r="AD309" s="12">
        <v>100.0437738959703</v>
      </c>
      <c r="AE309" s="12">
        <v>100</v>
      </c>
      <c r="AF309" s="12">
        <v>99.897041427658394</v>
      </c>
      <c r="AG309" s="12">
        <v>100.31102261746561</v>
      </c>
      <c r="AH309" s="12">
        <v>100.53093397784936</v>
      </c>
      <c r="AI309" s="12">
        <v>100.51115762365413</v>
      </c>
      <c r="AJ309" s="12">
        <v>100.97870622597584</v>
      </c>
      <c r="AK309" s="12">
        <v>101.00029411902011</v>
      </c>
      <c r="AL309" s="12">
        <v>101.01597562721527</v>
      </c>
      <c r="AM309" s="12">
        <v>101.0031543260143</v>
      </c>
      <c r="AN309" s="12">
        <v>101.01458156929975</v>
      </c>
    </row>
    <row r="310" spans="1:40">
      <c r="A310" s="1" t="s">
        <v>655</v>
      </c>
      <c r="F310" s="1">
        <v>40</v>
      </c>
      <c r="G310" s="1" t="s">
        <v>837</v>
      </c>
      <c r="H310" s="1" t="str">
        <f t="shared" si="5"/>
        <v>40아파트</v>
      </c>
      <c r="I310" s="12">
        <v>85.690300455450043</v>
      </c>
      <c r="J310" s="12">
        <v>87.181825784398683</v>
      </c>
      <c r="K310" s="12">
        <v>88.93329561333509</v>
      </c>
      <c r="L310" s="12">
        <v>91.214315603637331</v>
      </c>
      <c r="M310" s="12">
        <v>91.641316580047388</v>
      </c>
      <c r="N310" s="12">
        <v>92.543581495718058</v>
      </c>
      <c r="O310" s="12">
        <v>93.339138925009891</v>
      </c>
      <c r="P310" s="12">
        <v>94.324316073711984</v>
      </c>
      <c r="Q310" s="12">
        <v>95.553388680056273</v>
      </c>
      <c r="R310" s="12">
        <v>96.491041339537233</v>
      </c>
      <c r="S310" s="12">
        <v>97.529332698319152</v>
      </c>
      <c r="T310" s="12">
        <v>97.752595206719164</v>
      </c>
      <c r="U310" s="12">
        <v>98.322637911877507</v>
      </c>
      <c r="V310" s="12">
        <v>98.359903819850473</v>
      </c>
      <c r="W310" s="12">
        <v>98.702275065229074</v>
      </c>
      <c r="X310" s="12">
        <v>98.954839453597714</v>
      </c>
      <c r="Y310" s="12">
        <v>99.259396737589228</v>
      </c>
      <c r="Z310" s="12">
        <v>99.318048919581983</v>
      </c>
      <c r="AA310" s="12">
        <v>99.18796482528154</v>
      </c>
      <c r="AB310" s="12">
        <v>99.064632445049739</v>
      </c>
      <c r="AC310" s="12">
        <v>99.295969425418846</v>
      </c>
      <c r="AD310" s="12">
        <v>99.609400140073419</v>
      </c>
      <c r="AE310" s="12">
        <v>100</v>
      </c>
      <c r="AF310" s="12">
        <v>100.30966204711757</v>
      </c>
      <c r="AG310" s="12">
        <v>100.57914299248098</v>
      </c>
      <c r="AH310" s="12">
        <v>100.85364095023624</v>
      </c>
      <c r="AI310" s="12">
        <v>101.2737609451942</v>
      </c>
      <c r="AJ310" s="12">
        <v>102.04158542446365</v>
      </c>
      <c r="AK310" s="12">
        <v>102.56049135005854</v>
      </c>
      <c r="AL310" s="12">
        <v>103.01974519629064</v>
      </c>
      <c r="AM310" s="12">
        <v>103.5038621232202</v>
      </c>
      <c r="AN310" s="12">
        <v>103.99858373963005</v>
      </c>
    </row>
    <row r="311" spans="1:40">
      <c r="A311" s="1" t="s">
        <v>523</v>
      </c>
      <c r="F311" s="1">
        <v>41</v>
      </c>
      <c r="G311" s="1" t="s">
        <v>837</v>
      </c>
      <c r="H311" s="1" t="str">
        <f t="shared" si="5"/>
        <v>41아파트</v>
      </c>
      <c r="I311" s="12">
        <v>85.009978819477581</v>
      </c>
      <c r="J311" s="12">
        <v>86.832244383458956</v>
      </c>
      <c r="K311" s="12">
        <v>89.16159145828</v>
      </c>
      <c r="L311" s="12">
        <v>91.264489090597166</v>
      </c>
      <c r="M311" s="12">
        <v>91.562254921949261</v>
      </c>
      <c r="N311" s="12">
        <v>92.297394731011437</v>
      </c>
      <c r="O311" s="12">
        <v>93.246201769224101</v>
      </c>
      <c r="P311" s="12">
        <v>94.680388685344909</v>
      </c>
      <c r="Q311" s="12">
        <v>96.420475838621343</v>
      </c>
      <c r="R311" s="12">
        <v>97.582850440092869</v>
      </c>
      <c r="S311" s="12">
        <v>98.112561011163947</v>
      </c>
      <c r="T311" s="12">
        <v>98.141961918139955</v>
      </c>
      <c r="U311" s="12">
        <v>98.728026692385441</v>
      </c>
      <c r="V311" s="12">
        <v>98.976099750101156</v>
      </c>
      <c r="W311" s="12">
        <v>99.105319271421536</v>
      </c>
      <c r="X311" s="12">
        <v>99.242461414846986</v>
      </c>
      <c r="Y311" s="12">
        <v>99.289198094316461</v>
      </c>
      <c r="Z311" s="12">
        <v>99.28671795771298</v>
      </c>
      <c r="AA311" s="12">
        <v>99.112378798441298</v>
      </c>
      <c r="AB311" s="12">
        <v>99.090240072989985</v>
      </c>
      <c r="AC311" s="12">
        <v>99.34395783185829</v>
      </c>
      <c r="AD311" s="12">
        <v>99.73274190035329</v>
      </c>
      <c r="AE311" s="12">
        <v>100</v>
      </c>
      <c r="AF311" s="12">
        <v>100.2397877193512</v>
      </c>
      <c r="AG311" s="12">
        <v>100.48092430984393</v>
      </c>
      <c r="AH311" s="12">
        <v>100.68797261852853</v>
      </c>
      <c r="AI311" s="12">
        <v>101.09749679360243</v>
      </c>
      <c r="AJ311" s="12">
        <v>101.80644258711864</v>
      </c>
      <c r="AK311" s="12">
        <v>102.25731978221795</v>
      </c>
      <c r="AL311" s="12">
        <v>102.56786093392749</v>
      </c>
      <c r="AM311" s="12">
        <v>102.88445865188997</v>
      </c>
      <c r="AN311" s="12">
        <v>103.38241240381025</v>
      </c>
    </row>
    <row r="312" spans="1:40">
      <c r="A312" s="1" t="s">
        <v>524</v>
      </c>
      <c r="B312" s="1" t="s">
        <v>525</v>
      </c>
      <c r="F312" s="1">
        <v>42</v>
      </c>
      <c r="G312" s="1" t="s">
        <v>837</v>
      </c>
      <c r="H312" s="1" t="str">
        <f t="shared" si="5"/>
        <v>42아파트</v>
      </c>
      <c r="I312" s="12">
        <v>89.667763695975154</v>
      </c>
      <c r="J312" s="12">
        <v>91.471380197809907</v>
      </c>
      <c r="K312" s="12">
        <v>93.140520674384845</v>
      </c>
      <c r="L312" s="12">
        <v>94.007120185292735</v>
      </c>
      <c r="M312" s="12">
        <v>93.905010028571596</v>
      </c>
      <c r="N312" s="12">
        <v>94.327146503198918</v>
      </c>
      <c r="O312" s="12">
        <v>95.359018344047655</v>
      </c>
      <c r="P312" s="12">
        <v>96.97818498395101</v>
      </c>
      <c r="Q312" s="12">
        <v>99.0509742766789</v>
      </c>
      <c r="R312" s="12">
        <v>100.07470534672295</v>
      </c>
      <c r="S312" s="12">
        <v>100.37515283945456</v>
      </c>
      <c r="T312" s="12">
        <v>100.19938203339608</v>
      </c>
      <c r="U312" s="12">
        <v>100.07436311939941</v>
      </c>
      <c r="V312" s="12">
        <v>100.08845937402683</v>
      </c>
      <c r="W312" s="12">
        <v>99.97717173119446</v>
      </c>
      <c r="X312" s="12">
        <v>99.558692423098933</v>
      </c>
      <c r="Y312" s="12">
        <v>99.105468462242271</v>
      </c>
      <c r="Z312" s="12">
        <v>98.72846629529549</v>
      </c>
      <c r="AA312" s="12">
        <v>98.187159373504727</v>
      </c>
      <c r="AB312" s="12">
        <v>97.923365794853524</v>
      </c>
      <c r="AC312" s="12">
        <v>98.517680537030998</v>
      </c>
      <c r="AD312" s="12">
        <v>99.335600167520781</v>
      </c>
      <c r="AE312" s="12">
        <v>100</v>
      </c>
      <c r="AF312" s="12">
        <v>100.22323581332209</v>
      </c>
      <c r="AG312" s="12">
        <v>100.60451283496266</v>
      </c>
      <c r="AH312" s="12">
        <v>101.20224880257334</v>
      </c>
      <c r="AI312" s="12">
        <v>101.89550765361884</v>
      </c>
      <c r="AJ312" s="12">
        <v>102.26157185712366</v>
      </c>
      <c r="AK312" s="12">
        <v>102.45756170261883</v>
      </c>
      <c r="AL312" s="12">
        <v>102.59927323470761</v>
      </c>
      <c r="AM312" s="12">
        <v>103.29155615444647</v>
      </c>
      <c r="AN312" s="12">
        <v>104.40158133765938</v>
      </c>
    </row>
    <row r="313" spans="1:40">
      <c r="A313" s="1" t="s">
        <v>524</v>
      </c>
      <c r="B313" s="1" t="s">
        <v>525</v>
      </c>
      <c r="C313" s="1" t="s">
        <v>526</v>
      </c>
      <c r="F313" s="1">
        <v>43</v>
      </c>
      <c r="G313" s="1" t="s">
        <v>837</v>
      </c>
      <c r="H313" s="1" t="str">
        <f t="shared" si="5"/>
        <v>43아파트</v>
      </c>
      <c r="I313" s="12">
        <v>88.415761252893674</v>
      </c>
      <c r="J313" s="12">
        <v>90.420248764470131</v>
      </c>
      <c r="K313" s="12">
        <v>92.497785191128074</v>
      </c>
      <c r="L313" s="12">
        <v>93.554801647995617</v>
      </c>
      <c r="M313" s="12">
        <v>93.722094679701229</v>
      </c>
      <c r="N313" s="12">
        <v>93.944850008366032</v>
      </c>
      <c r="O313" s="12">
        <v>94.918973367264442</v>
      </c>
      <c r="P313" s="12">
        <v>96.564184126221647</v>
      </c>
      <c r="Q313" s="12">
        <v>98.836323756846824</v>
      </c>
      <c r="R313" s="12">
        <v>100.03828393832208</v>
      </c>
      <c r="S313" s="12">
        <v>100.51470184793165</v>
      </c>
      <c r="T313" s="12">
        <v>100.3713542135109</v>
      </c>
      <c r="U313" s="12">
        <v>100.12814633623887</v>
      </c>
      <c r="V313" s="12">
        <v>100.27670869966342</v>
      </c>
      <c r="W313" s="12">
        <v>100.24751396636813</v>
      </c>
      <c r="X313" s="12">
        <v>99.905091350909998</v>
      </c>
      <c r="Y313" s="12">
        <v>99.512075611193069</v>
      </c>
      <c r="Z313" s="12">
        <v>99.163298874840763</v>
      </c>
      <c r="AA313" s="12">
        <v>98.740670446093844</v>
      </c>
      <c r="AB313" s="12">
        <v>98.614313006686643</v>
      </c>
      <c r="AC313" s="12">
        <v>98.983911707904554</v>
      </c>
      <c r="AD313" s="12">
        <v>99.616028213447123</v>
      </c>
      <c r="AE313" s="12">
        <v>100</v>
      </c>
      <c r="AF313" s="12">
        <v>100.14154812426668</v>
      </c>
      <c r="AG313" s="12">
        <v>100.42668861348147</v>
      </c>
      <c r="AH313" s="12">
        <v>100.98723597632851</v>
      </c>
      <c r="AI313" s="12">
        <v>101.75394478696731</v>
      </c>
      <c r="AJ313" s="12">
        <v>102.37050803664023</v>
      </c>
      <c r="AK313" s="12">
        <v>102.73139382592611</v>
      </c>
      <c r="AL313" s="12">
        <v>102.88570461253654</v>
      </c>
      <c r="AM313" s="12">
        <v>103.42403098441078</v>
      </c>
      <c r="AN313" s="12">
        <v>104.35360317005187</v>
      </c>
    </row>
    <row r="314" spans="1:40">
      <c r="A314" s="1" t="s">
        <v>524</v>
      </c>
      <c r="B314" s="1" t="s">
        <v>525</v>
      </c>
      <c r="C314" s="1" t="s">
        <v>527</v>
      </c>
      <c r="F314" s="1">
        <v>44</v>
      </c>
      <c r="G314" s="1" t="s">
        <v>837</v>
      </c>
      <c r="H314" s="1" t="str">
        <f t="shared" si="5"/>
        <v>44아파트</v>
      </c>
      <c r="U314" s="12">
        <v>98.66327418307668</v>
      </c>
      <c r="V314" s="12">
        <v>98.677428276587008</v>
      </c>
      <c r="W314" s="12">
        <v>98.716432917993814</v>
      </c>
      <c r="X314" s="12">
        <v>98.78429189101783</v>
      </c>
      <c r="Y314" s="12">
        <v>98.711712988791859</v>
      </c>
      <c r="Z314" s="12">
        <v>98.225740172567441</v>
      </c>
      <c r="AA314" s="12">
        <v>98.142481472897614</v>
      </c>
      <c r="AB314" s="12">
        <v>98.382808150418001</v>
      </c>
      <c r="AC314" s="12">
        <v>98.690370645441391</v>
      </c>
      <c r="AD314" s="12">
        <v>99.182465144307983</v>
      </c>
      <c r="AE314" s="12">
        <v>100</v>
      </c>
      <c r="AF314" s="12">
        <v>100.4601332716758</v>
      </c>
      <c r="AG314" s="12">
        <v>100.83010527203089</v>
      </c>
      <c r="AH314" s="12">
        <v>101.23188301969417</v>
      </c>
      <c r="AI314" s="12">
        <v>102.08805977893758</v>
      </c>
      <c r="AJ314" s="12">
        <v>103.24435257939861</v>
      </c>
      <c r="AK314" s="12">
        <v>103.81241411548834</v>
      </c>
      <c r="AL314" s="12">
        <v>104.18789208517016</v>
      </c>
      <c r="AM314" s="12">
        <v>104.69466306301609</v>
      </c>
      <c r="AN314" s="12">
        <v>105.761439047652</v>
      </c>
    </row>
    <row r="315" spans="1:40">
      <c r="A315" s="1" t="s">
        <v>524</v>
      </c>
      <c r="B315" s="1" t="s">
        <v>525</v>
      </c>
      <c r="D315" s="1" t="s">
        <v>558</v>
      </c>
      <c r="F315" s="1">
        <v>45</v>
      </c>
      <c r="G315" s="1" t="s">
        <v>837</v>
      </c>
      <c r="H315" s="1" t="str">
        <f t="shared" si="5"/>
        <v>45아파트</v>
      </c>
      <c r="I315" s="12">
        <v>89.416665955158891</v>
      </c>
      <c r="J315" s="12">
        <v>90.236131178944305</v>
      </c>
      <c r="K315" s="12">
        <v>92.322362192184698</v>
      </c>
      <c r="L315" s="12">
        <v>93.192610552812553</v>
      </c>
      <c r="M315" s="12">
        <v>93.545801234064669</v>
      </c>
      <c r="N315" s="12">
        <v>93.752858554641705</v>
      </c>
      <c r="O315" s="12">
        <v>93.950410039331615</v>
      </c>
      <c r="P315" s="12">
        <v>94.899216564524764</v>
      </c>
      <c r="Q315" s="12">
        <v>96.71986757896299</v>
      </c>
      <c r="R315" s="12">
        <v>98.148753367641632</v>
      </c>
      <c r="S315" s="12">
        <v>98.681648968208535</v>
      </c>
      <c r="T315" s="12">
        <v>98.672200247804071</v>
      </c>
      <c r="U315" s="12">
        <v>98.672200247804071</v>
      </c>
      <c r="V315" s="12">
        <v>98.672200247804071</v>
      </c>
      <c r="W315" s="12">
        <v>98.672200247804071</v>
      </c>
      <c r="X315" s="12">
        <v>98.921342283111827</v>
      </c>
      <c r="Y315" s="12">
        <v>98.921342283111827</v>
      </c>
      <c r="Z315" s="12">
        <v>98.921342283111827</v>
      </c>
      <c r="AA315" s="12">
        <v>98.97859566210478</v>
      </c>
      <c r="AB315" s="12">
        <v>99.495684537356809</v>
      </c>
      <c r="AC315" s="12">
        <v>99.782569028981243</v>
      </c>
      <c r="AD315" s="12">
        <v>99.910375781858079</v>
      </c>
      <c r="AE315" s="12">
        <v>100</v>
      </c>
      <c r="AF315" s="12">
        <v>100.02322847444334</v>
      </c>
      <c r="AG315" s="12">
        <v>100.11248080721063</v>
      </c>
      <c r="AH315" s="12">
        <v>100.20138719910179</v>
      </c>
      <c r="AI315" s="12">
        <v>100.99063020194059</v>
      </c>
      <c r="AJ315" s="12">
        <v>101.56486315012229</v>
      </c>
      <c r="AK315" s="12">
        <v>101.87200540514996</v>
      </c>
      <c r="AL315" s="12">
        <v>102.18398348027972</v>
      </c>
      <c r="AM315" s="12">
        <v>102.7512985234371</v>
      </c>
      <c r="AN315" s="12">
        <v>103.16117331086451</v>
      </c>
    </row>
    <row r="316" spans="1:40">
      <c r="A316" s="1" t="s">
        <v>524</v>
      </c>
      <c r="B316" s="1" t="s">
        <v>525</v>
      </c>
      <c r="D316" s="1" t="s">
        <v>559</v>
      </c>
      <c r="F316" s="1">
        <v>46</v>
      </c>
      <c r="G316" s="1" t="s">
        <v>837</v>
      </c>
      <c r="H316" s="1" t="str">
        <f t="shared" si="5"/>
        <v>46아파트</v>
      </c>
      <c r="I316" s="12">
        <v>90.415904109790461</v>
      </c>
      <c r="J316" s="12">
        <v>91.112070154279678</v>
      </c>
      <c r="K316" s="12">
        <v>93.871662894927667</v>
      </c>
      <c r="L316" s="12">
        <v>97.627715335185101</v>
      </c>
      <c r="M316" s="12">
        <v>98.359401016508158</v>
      </c>
      <c r="N316" s="12">
        <v>98.359401016508158</v>
      </c>
      <c r="O316" s="12">
        <v>99.705554024228931</v>
      </c>
      <c r="P316" s="12">
        <v>100.57396315702691</v>
      </c>
      <c r="Q316" s="12">
        <v>101.34747895223286</v>
      </c>
      <c r="R316" s="12">
        <v>101.72697015754241</v>
      </c>
      <c r="S316" s="12">
        <v>101.72111824706988</v>
      </c>
      <c r="T316" s="12">
        <v>101.56539168711383</v>
      </c>
      <c r="U316" s="12">
        <v>101.56539168711382</v>
      </c>
      <c r="V316" s="12">
        <v>101.56539168711382</v>
      </c>
      <c r="W316" s="12">
        <v>101.06050682742632</v>
      </c>
      <c r="X316" s="12">
        <v>101.06050682742632</v>
      </c>
      <c r="Y316" s="12">
        <v>100.45470966690078</v>
      </c>
      <c r="Z316" s="12">
        <v>98.598613592128288</v>
      </c>
      <c r="AA316" s="12">
        <v>98.246853824150136</v>
      </c>
      <c r="AB316" s="12">
        <v>98.222916174478868</v>
      </c>
      <c r="AC316" s="12">
        <v>97.956147568000048</v>
      </c>
      <c r="AD316" s="12">
        <v>98.327501800064482</v>
      </c>
      <c r="AE316" s="12">
        <v>100</v>
      </c>
      <c r="AF316" s="12">
        <v>100.89019765688265</v>
      </c>
      <c r="AG316" s="12">
        <v>101.20763324687492</v>
      </c>
      <c r="AH316" s="12">
        <v>101.95957074134596</v>
      </c>
      <c r="AI316" s="12">
        <v>103.27596788125342</v>
      </c>
      <c r="AJ316" s="12">
        <v>104.58551431855203</v>
      </c>
      <c r="AK316" s="12">
        <v>105.20870766534742</v>
      </c>
      <c r="AL316" s="12">
        <v>105.53590614017607</v>
      </c>
      <c r="AM316" s="12">
        <v>106.09655508067506</v>
      </c>
      <c r="AN316" s="12">
        <v>107.69619948166141</v>
      </c>
    </row>
    <row r="317" spans="1:40">
      <c r="A317" s="1" t="s">
        <v>524</v>
      </c>
      <c r="B317" s="1" t="s">
        <v>525</v>
      </c>
      <c r="D317" s="1" t="s">
        <v>560</v>
      </c>
      <c r="F317" s="1">
        <v>47</v>
      </c>
      <c r="G317" s="1" t="s">
        <v>837</v>
      </c>
      <c r="H317" s="1" t="str">
        <f t="shared" si="5"/>
        <v>47아파트</v>
      </c>
      <c r="I317" s="12">
        <v>88.67065127286979</v>
      </c>
      <c r="J317" s="12">
        <v>89.892619342785807</v>
      </c>
      <c r="K317" s="12">
        <v>90.993956841425643</v>
      </c>
      <c r="L317" s="12">
        <v>93.22685419486119</v>
      </c>
      <c r="M317" s="12">
        <v>93.071016529728993</v>
      </c>
      <c r="N317" s="12">
        <v>93.448593283609753</v>
      </c>
      <c r="O317" s="12">
        <v>93.687223823805724</v>
      </c>
      <c r="P317" s="12">
        <v>94.751655443353386</v>
      </c>
      <c r="Q317" s="12">
        <v>96.756776083809228</v>
      </c>
      <c r="R317" s="12">
        <v>97.060821646058372</v>
      </c>
      <c r="S317" s="12">
        <v>97.295958424947187</v>
      </c>
      <c r="T317" s="12">
        <v>97.415497248164911</v>
      </c>
      <c r="U317" s="12">
        <v>97.415497248164911</v>
      </c>
      <c r="V317" s="12">
        <v>97.440731769399477</v>
      </c>
      <c r="W317" s="12">
        <v>97.723300517187724</v>
      </c>
      <c r="X317" s="12">
        <v>97.753942968173277</v>
      </c>
      <c r="Y317" s="12">
        <v>97.88165919830449</v>
      </c>
      <c r="Z317" s="12">
        <v>97.808795759544225</v>
      </c>
      <c r="AA317" s="12">
        <v>97.791301752299418</v>
      </c>
      <c r="AB317" s="12">
        <v>98.046555038452738</v>
      </c>
      <c r="AC317" s="12">
        <v>98.613717316615435</v>
      </c>
      <c r="AD317" s="12">
        <v>99.291850684997996</v>
      </c>
      <c r="AE317" s="12">
        <v>100</v>
      </c>
      <c r="AF317" s="12">
        <v>100.40534832986678</v>
      </c>
      <c r="AG317" s="12">
        <v>100.90438708873045</v>
      </c>
      <c r="AH317" s="12">
        <v>101.24717993805123</v>
      </c>
      <c r="AI317" s="12">
        <v>101.90036467566581</v>
      </c>
      <c r="AJ317" s="12">
        <v>103.19585352540352</v>
      </c>
      <c r="AK317" s="12">
        <v>103.8334643675138</v>
      </c>
      <c r="AL317" s="12">
        <v>104.25632173065399</v>
      </c>
      <c r="AM317" s="12">
        <v>104.71395466143917</v>
      </c>
      <c r="AN317" s="12">
        <v>105.76322923658633</v>
      </c>
    </row>
    <row r="318" spans="1:40">
      <c r="A318" s="1" t="s">
        <v>524</v>
      </c>
      <c r="B318" s="1" t="s">
        <v>525</v>
      </c>
      <c r="C318" s="1" t="s">
        <v>528</v>
      </c>
      <c r="F318" s="1">
        <v>48</v>
      </c>
      <c r="G318" s="1" t="s">
        <v>837</v>
      </c>
      <c r="H318" s="1" t="str">
        <f t="shared" si="5"/>
        <v>48아파트</v>
      </c>
      <c r="U318" s="12">
        <v>100.81714197617082</v>
      </c>
      <c r="V318" s="12">
        <v>100.92008764728715</v>
      </c>
      <c r="W318" s="12">
        <v>100.82301567315861</v>
      </c>
      <c r="X318" s="12">
        <v>100.31180613903175</v>
      </c>
      <c r="Y318" s="12">
        <v>99.778132912599574</v>
      </c>
      <c r="Z318" s="12">
        <v>99.37914029318739</v>
      </c>
      <c r="AA318" s="12">
        <v>98.923856801910333</v>
      </c>
      <c r="AB318" s="12">
        <v>98.699117374714135</v>
      </c>
      <c r="AC318" s="12">
        <v>99.022181703005558</v>
      </c>
      <c r="AD318" s="12">
        <v>99.650249566829444</v>
      </c>
      <c r="AE318" s="12">
        <v>100</v>
      </c>
      <c r="AF318" s="12">
        <v>100.13995194512344</v>
      </c>
      <c r="AG318" s="12">
        <v>100.44386518804677</v>
      </c>
      <c r="AH318" s="12">
        <v>101.08626984236689</v>
      </c>
      <c r="AI318" s="12">
        <v>101.87678708216816</v>
      </c>
      <c r="AJ318" s="12">
        <v>102.4031220067418</v>
      </c>
      <c r="AK318" s="12">
        <v>102.78266961583613</v>
      </c>
      <c r="AL318" s="12">
        <v>102.87549451489382</v>
      </c>
      <c r="AM318" s="12">
        <v>103.50227458782808</v>
      </c>
      <c r="AN318" s="12">
        <v>104.40603831112738</v>
      </c>
    </row>
    <row r="319" spans="1:40">
      <c r="A319" s="1" t="s">
        <v>524</v>
      </c>
      <c r="B319" s="1" t="s">
        <v>525</v>
      </c>
      <c r="D319" s="1" t="s">
        <v>561</v>
      </c>
      <c r="F319" s="1">
        <v>49</v>
      </c>
      <c r="G319" s="1" t="s">
        <v>837</v>
      </c>
      <c r="H319" s="1" t="str">
        <f t="shared" si="5"/>
        <v>49아파트</v>
      </c>
      <c r="I319" s="12">
        <v>87.406502205351003</v>
      </c>
      <c r="J319" s="12">
        <v>90.500992185609633</v>
      </c>
      <c r="K319" s="12">
        <v>92.061930705722673</v>
      </c>
      <c r="L319" s="12">
        <v>93.504264683420033</v>
      </c>
      <c r="M319" s="12">
        <v>93.632702816447392</v>
      </c>
      <c r="N319" s="12">
        <v>93.622759681768926</v>
      </c>
      <c r="O319" s="12">
        <v>94.297564312227436</v>
      </c>
      <c r="P319" s="12">
        <v>96.790567296299145</v>
      </c>
      <c r="Q319" s="12">
        <v>98.086702205348288</v>
      </c>
      <c r="R319" s="12">
        <v>99.605272226621608</v>
      </c>
      <c r="S319" s="12">
        <v>100.15392926603819</v>
      </c>
      <c r="T319" s="12">
        <v>100.072056445573</v>
      </c>
      <c r="U319" s="12">
        <v>98.917092981252665</v>
      </c>
      <c r="V319" s="12">
        <v>98.926467813776569</v>
      </c>
      <c r="W319" s="12">
        <v>98.613590902399736</v>
      </c>
      <c r="X319" s="12">
        <v>98.972169410350219</v>
      </c>
      <c r="Y319" s="12">
        <v>98.453403428795539</v>
      </c>
      <c r="Z319" s="12">
        <v>98.890847063236833</v>
      </c>
      <c r="AA319" s="12">
        <v>98.845753676271983</v>
      </c>
      <c r="AB319" s="12">
        <v>98.817932819651773</v>
      </c>
      <c r="AC319" s="12">
        <v>98.98170486433817</v>
      </c>
      <c r="AD319" s="12">
        <v>99.74296277796256</v>
      </c>
      <c r="AE319" s="12">
        <v>100</v>
      </c>
      <c r="AF319" s="12">
        <v>99.822727617548892</v>
      </c>
      <c r="AG319" s="12">
        <v>100.69362070614373</v>
      </c>
      <c r="AH319" s="12">
        <v>102.71334777364854</v>
      </c>
      <c r="AI319" s="12">
        <v>104.1449354022707</v>
      </c>
      <c r="AJ319" s="12">
        <v>105.01097978427414</v>
      </c>
      <c r="AK319" s="12">
        <v>105.71407817885149</v>
      </c>
      <c r="AL319" s="12">
        <v>106.17127980009269</v>
      </c>
      <c r="AM319" s="12">
        <v>107.59848539604273</v>
      </c>
      <c r="AN319" s="12">
        <v>109.1225808094904</v>
      </c>
    </row>
    <row r="320" spans="1:40">
      <c r="A320" s="1" t="s">
        <v>524</v>
      </c>
      <c r="B320" s="1" t="s">
        <v>525</v>
      </c>
      <c r="D320" s="1" t="s">
        <v>562</v>
      </c>
      <c r="F320" s="1">
        <v>50</v>
      </c>
      <c r="G320" s="1" t="s">
        <v>837</v>
      </c>
      <c r="H320" s="1" t="str">
        <f t="shared" si="5"/>
        <v>50아파트</v>
      </c>
      <c r="I320" s="12">
        <v>87.654936708384142</v>
      </c>
      <c r="J320" s="12">
        <v>89.725165266947869</v>
      </c>
      <c r="K320" s="12">
        <v>91.024440115075791</v>
      </c>
      <c r="L320" s="12">
        <v>92.263717872095597</v>
      </c>
      <c r="M320" s="12">
        <v>92.490898531683655</v>
      </c>
      <c r="N320" s="12">
        <v>92.862650718854866</v>
      </c>
      <c r="O320" s="12">
        <v>93.222900802421151</v>
      </c>
      <c r="P320" s="12">
        <v>95.465869848849195</v>
      </c>
      <c r="Q320" s="12">
        <v>96.773513412637911</v>
      </c>
      <c r="R320" s="12">
        <v>98.118878277962622</v>
      </c>
      <c r="S320" s="12">
        <v>98.220887903463776</v>
      </c>
      <c r="T320" s="12">
        <v>98.180272790300137</v>
      </c>
      <c r="U320" s="12">
        <v>98.114399739062776</v>
      </c>
      <c r="V320" s="12">
        <v>98.114399739062776</v>
      </c>
      <c r="W320" s="12">
        <v>98.692109730486806</v>
      </c>
      <c r="X320" s="12">
        <v>98.728434450269873</v>
      </c>
      <c r="Y320" s="12">
        <v>98.611134496258131</v>
      </c>
      <c r="Z320" s="12">
        <v>98.388661206110953</v>
      </c>
      <c r="AA320" s="12">
        <v>98.471578273431149</v>
      </c>
      <c r="AB320" s="12">
        <v>98.254402826457579</v>
      </c>
      <c r="AC320" s="12">
        <v>98.448136526124159</v>
      </c>
      <c r="AD320" s="12">
        <v>99.144295775578527</v>
      </c>
      <c r="AE320" s="12">
        <v>100</v>
      </c>
      <c r="AF320" s="12">
        <v>100.19394758760971</v>
      </c>
      <c r="AG320" s="12">
        <v>100.52091470030804</v>
      </c>
      <c r="AH320" s="12">
        <v>101.6711811364172</v>
      </c>
      <c r="AI320" s="12">
        <v>102.10771922801287</v>
      </c>
      <c r="AJ320" s="12">
        <v>103.19826007994428</v>
      </c>
      <c r="AK320" s="12">
        <v>103.96153178244991</v>
      </c>
      <c r="AL320" s="12">
        <v>104.60008283223546</v>
      </c>
      <c r="AM320" s="12">
        <v>105.88314577235205</v>
      </c>
      <c r="AN320" s="12">
        <v>106.83265828006299</v>
      </c>
    </row>
    <row r="321" spans="1:40">
      <c r="A321" s="1" t="s">
        <v>524</v>
      </c>
      <c r="B321" s="1" t="s">
        <v>525</v>
      </c>
      <c r="D321" s="1" t="s">
        <v>563</v>
      </c>
      <c r="F321" s="1">
        <v>51</v>
      </c>
      <c r="G321" s="1" t="s">
        <v>837</v>
      </c>
      <c r="H321" s="1" t="str">
        <f t="shared" si="5"/>
        <v>51아파트</v>
      </c>
      <c r="I321" s="12">
        <v>88.903460547693498</v>
      </c>
      <c r="J321" s="12">
        <v>90.160476396403894</v>
      </c>
      <c r="K321" s="12">
        <v>93.499151250382241</v>
      </c>
      <c r="L321" s="12">
        <v>93.89168263305389</v>
      </c>
      <c r="M321" s="12">
        <v>94.143411676140644</v>
      </c>
      <c r="N321" s="12">
        <v>94.530934158446456</v>
      </c>
      <c r="O321" s="12">
        <v>95.281401932937371</v>
      </c>
      <c r="P321" s="12">
        <v>96.872149595591281</v>
      </c>
      <c r="Q321" s="12">
        <v>99.702645436224856</v>
      </c>
      <c r="R321" s="12">
        <v>101.34622536521165</v>
      </c>
      <c r="S321" s="12">
        <v>101.31136496205373</v>
      </c>
      <c r="T321" s="12">
        <v>101.13757517820919</v>
      </c>
      <c r="U321" s="12">
        <v>100.27221478208993</v>
      </c>
      <c r="V321" s="12">
        <v>100.37138121264371</v>
      </c>
      <c r="W321" s="12">
        <v>100.31145481011295</v>
      </c>
      <c r="X321" s="12">
        <v>99.620189446693232</v>
      </c>
      <c r="Y321" s="12">
        <v>98.986478633986906</v>
      </c>
      <c r="Z321" s="12">
        <v>98.784530436793546</v>
      </c>
      <c r="AA321" s="12">
        <v>98.754346154165816</v>
      </c>
      <c r="AB321" s="12">
        <v>98.310940026193364</v>
      </c>
      <c r="AC321" s="12">
        <v>98.306205918903416</v>
      </c>
      <c r="AD321" s="12">
        <v>99.187524864577426</v>
      </c>
      <c r="AE321" s="12">
        <v>100</v>
      </c>
      <c r="AF321" s="12">
        <v>100.04730205471404</v>
      </c>
      <c r="AG321" s="12">
        <v>100.18021660074868</v>
      </c>
      <c r="AH321" s="12">
        <v>101.34494507804486</v>
      </c>
      <c r="AI321" s="12">
        <v>102.48914769970922</v>
      </c>
      <c r="AJ321" s="12">
        <v>102.60734095376077</v>
      </c>
      <c r="AK321" s="12">
        <v>103.11209822709895</v>
      </c>
      <c r="AL321" s="12">
        <v>103.27632863878991</v>
      </c>
      <c r="AM321" s="12">
        <v>103.86781494599742</v>
      </c>
      <c r="AN321" s="12">
        <v>104.18756995377214</v>
      </c>
    </row>
    <row r="322" spans="1:40">
      <c r="A322" s="1" t="s">
        <v>524</v>
      </c>
      <c r="B322" s="1" t="s">
        <v>525</v>
      </c>
      <c r="D322" s="1" t="s">
        <v>564</v>
      </c>
      <c r="F322" s="1">
        <v>52</v>
      </c>
      <c r="G322" s="1" t="s">
        <v>837</v>
      </c>
      <c r="H322" s="1" t="str">
        <f t="shared" si="5"/>
        <v>52아파트</v>
      </c>
      <c r="I322" s="12">
        <v>88.672616037426053</v>
      </c>
      <c r="J322" s="12">
        <v>91.043415968938859</v>
      </c>
      <c r="K322" s="12">
        <v>92.545769722537344</v>
      </c>
      <c r="L322" s="12">
        <v>93.733389263373567</v>
      </c>
      <c r="M322" s="12">
        <v>93.583304666823039</v>
      </c>
      <c r="N322" s="12">
        <v>93.992198396032919</v>
      </c>
      <c r="O322" s="12">
        <v>95.258936069714409</v>
      </c>
      <c r="P322" s="12">
        <v>96.750723739807825</v>
      </c>
      <c r="Q322" s="12">
        <v>99.59744181931174</v>
      </c>
      <c r="R322" s="12">
        <v>100.63586494492314</v>
      </c>
      <c r="S322" s="12">
        <v>100.93434946574983</v>
      </c>
      <c r="T322" s="12">
        <v>100.99928627887589</v>
      </c>
      <c r="U322" s="12">
        <v>101.02278491664759</v>
      </c>
      <c r="V322" s="12">
        <v>101.09501538932606</v>
      </c>
      <c r="W322" s="12">
        <v>101.63640283688981</v>
      </c>
      <c r="X322" s="12">
        <v>100.27643504995653</v>
      </c>
      <c r="Y322" s="12">
        <v>100.03155396804785</v>
      </c>
      <c r="Z322" s="12">
        <v>99.840987018372942</v>
      </c>
      <c r="AA322" s="12">
        <v>99.240530875322264</v>
      </c>
      <c r="AB322" s="12">
        <v>99.080425613848462</v>
      </c>
      <c r="AC322" s="12">
        <v>99.566449546983009</v>
      </c>
      <c r="AD322" s="12">
        <v>100.080142619773</v>
      </c>
      <c r="AE322" s="12">
        <v>100</v>
      </c>
      <c r="AF322" s="12">
        <v>99.895247378025303</v>
      </c>
      <c r="AG322" s="12">
        <v>99.985669154478103</v>
      </c>
      <c r="AH322" s="12">
        <v>100.37351447563312</v>
      </c>
      <c r="AI322" s="12">
        <v>101.70729058908654</v>
      </c>
      <c r="AJ322" s="12">
        <v>101.64782508432317</v>
      </c>
      <c r="AK322" s="12">
        <v>102.40391243514055</v>
      </c>
      <c r="AL322" s="12">
        <v>102.47634402566615</v>
      </c>
      <c r="AM322" s="12">
        <v>103.62349493183767</v>
      </c>
      <c r="AN322" s="12">
        <v>104.64829053283431</v>
      </c>
    </row>
    <row r="323" spans="1:40">
      <c r="A323" s="1" t="s">
        <v>524</v>
      </c>
      <c r="B323" s="1" t="s">
        <v>525</v>
      </c>
      <c r="D323" s="1" t="s">
        <v>565</v>
      </c>
      <c r="F323" s="1">
        <v>53</v>
      </c>
      <c r="G323" s="1" t="s">
        <v>837</v>
      </c>
      <c r="H323" s="1" t="str">
        <f t="shared" ref="H323:H386" si="6">F323&amp;G323</f>
        <v>53아파트</v>
      </c>
      <c r="I323" s="12">
        <v>84.909043283730526</v>
      </c>
      <c r="J323" s="12">
        <v>87.245419783437825</v>
      </c>
      <c r="K323" s="12">
        <v>90.626826753373422</v>
      </c>
      <c r="L323" s="12">
        <v>92.633781427642134</v>
      </c>
      <c r="M323" s="12">
        <v>92.86112921748699</v>
      </c>
      <c r="N323" s="12">
        <v>92.990273195555901</v>
      </c>
      <c r="O323" s="12">
        <v>93.977864394778365</v>
      </c>
      <c r="P323" s="12">
        <v>95.246819140209041</v>
      </c>
      <c r="Q323" s="12">
        <v>96.904593516697673</v>
      </c>
      <c r="R323" s="12">
        <v>98.354234583758227</v>
      </c>
      <c r="S323" s="12">
        <v>98.880052556107017</v>
      </c>
      <c r="T323" s="12">
        <v>98.40836437431949</v>
      </c>
      <c r="U323" s="12">
        <v>99.42311962352548</v>
      </c>
      <c r="V323" s="12">
        <v>99.160655670787506</v>
      </c>
      <c r="W323" s="12">
        <v>99.250311344039289</v>
      </c>
      <c r="X323" s="12">
        <v>99.250311344039289</v>
      </c>
      <c r="Y323" s="12">
        <v>100.12393198111927</v>
      </c>
      <c r="Z323" s="12">
        <v>100.23555817621288</v>
      </c>
      <c r="AA323" s="12">
        <v>99.793915456433481</v>
      </c>
      <c r="AB323" s="12">
        <v>99.937449751005659</v>
      </c>
      <c r="AC323" s="12">
        <v>100.01172162190171</v>
      </c>
      <c r="AD323" s="12">
        <v>100</v>
      </c>
      <c r="AE323" s="12">
        <v>100</v>
      </c>
      <c r="AF323" s="12">
        <v>100.03208608757417</v>
      </c>
      <c r="AG323" s="12">
        <v>100.02187495423303</v>
      </c>
      <c r="AH323" s="12">
        <v>100.28755710565946</v>
      </c>
      <c r="AI323" s="12">
        <v>101.01522189570342</v>
      </c>
      <c r="AJ323" s="12">
        <v>101.75943381604708</v>
      </c>
      <c r="AK323" s="12">
        <v>102.96868940130086</v>
      </c>
      <c r="AL323" s="12">
        <v>103.49365548633817</v>
      </c>
      <c r="AM323" s="12">
        <v>104.16541688490494</v>
      </c>
      <c r="AN323" s="12">
        <v>104.77004722228558</v>
      </c>
    </row>
    <row r="324" spans="1:40">
      <c r="A324" s="1" t="s">
        <v>524</v>
      </c>
      <c r="B324" s="1" t="s">
        <v>525</v>
      </c>
      <c r="D324" s="1" t="s">
        <v>566</v>
      </c>
      <c r="F324" s="1">
        <v>54</v>
      </c>
      <c r="G324" s="1" t="s">
        <v>837</v>
      </c>
      <c r="H324" s="1" t="str">
        <f t="shared" si="6"/>
        <v>54아파트</v>
      </c>
      <c r="I324" s="12">
        <v>87.624140531567008</v>
      </c>
      <c r="J324" s="12">
        <v>89.759047987499144</v>
      </c>
      <c r="K324" s="12">
        <v>92.052407093853176</v>
      </c>
      <c r="L324" s="12">
        <v>92.73192412283187</v>
      </c>
      <c r="M324" s="12">
        <v>93.121851285341322</v>
      </c>
      <c r="N324" s="12">
        <v>93.293280676131431</v>
      </c>
      <c r="O324" s="12">
        <v>94.628968405189298</v>
      </c>
      <c r="P324" s="12">
        <v>97.174068680456742</v>
      </c>
      <c r="Q324" s="12">
        <v>98.570177660671064</v>
      </c>
      <c r="R324" s="12">
        <v>99.590627199837542</v>
      </c>
      <c r="S324" s="12">
        <v>99.987763977113431</v>
      </c>
      <c r="T324" s="12">
        <v>99.885557877329617</v>
      </c>
      <c r="U324" s="12">
        <v>99.546453179555726</v>
      </c>
      <c r="V324" s="12">
        <v>99.765244635408777</v>
      </c>
      <c r="W324" s="12">
        <v>98.676060311252584</v>
      </c>
      <c r="X324" s="12">
        <v>98.698969750159691</v>
      </c>
      <c r="Y324" s="12">
        <v>98.830202256507391</v>
      </c>
      <c r="Z324" s="12">
        <v>98.439909885063159</v>
      </c>
      <c r="AA324" s="12">
        <v>98.428089156855563</v>
      </c>
      <c r="AB324" s="12">
        <v>98.17248759951319</v>
      </c>
      <c r="AC324" s="12">
        <v>98.284989689586624</v>
      </c>
      <c r="AD324" s="12">
        <v>99.294477606963554</v>
      </c>
      <c r="AE324" s="12">
        <v>100</v>
      </c>
      <c r="AF324" s="12">
        <v>100.34172334126652</v>
      </c>
      <c r="AG324" s="12">
        <v>100.61393035332426</v>
      </c>
      <c r="AH324" s="12">
        <v>101.05771207684946</v>
      </c>
      <c r="AI324" s="12">
        <v>102.02285371223725</v>
      </c>
      <c r="AJ324" s="12">
        <v>103.0640406752092</v>
      </c>
      <c r="AK324" s="12">
        <v>103.36693407705778</v>
      </c>
      <c r="AL324" s="12">
        <v>103.32308763169524</v>
      </c>
      <c r="AM324" s="12">
        <v>103.83304039050812</v>
      </c>
      <c r="AN324" s="12">
        <v>104.7363210584638</v>
      </c>
    </row>
    <row r="325" spans="1:40">
      <c r="A325" s="1" t="s">
        <v>524</v>
      </c>
      <c r="B325" s="1" t="s">
        <v>525</v>
      </c>
      <c r="D325" s="1" t="s">
        <v>567</v>
      </c>
      <c r="F325" s="1">
        <v>55</v>
      </c>
      <c r="G325" s="1" t="s">
        <v>837</v>
      </c>
      <c r="H325" s="1" t="str">
        <f t="shared" si="6"/>
        <v>55아파트</v>
      </c>
      <c r="I325" s="12">
        <v>88.140715086116188</v>
      </c>
      <c r="J325" s="12">
        <v>90.325692109497624</v>
      </c>
      <c r="K325" s="12">
        <v>92.506726726100297</v>
      </c>
      <c r="L325" s="12">
        <v>93.767348518271405</v>
      </c>
      <c r="M325" s="12">
        <v>94.211444823845241</v>
      </c>
      <c r="N325" s="12">
        <v>94.614321381614957</v>
      </c>
      <c r="O325" s="12">
        <v>95.747469382513614</v>
      </c>
      <c r="P325" s="12">
        <v>97.832840897210119</v>
      </c>
      <c r="Q325" s="12">
        <v>100.28930602772436</v>
      </c>
      <c r="R325" s="12">
        <v>101.61459066067172</v>
      </c>
      <c r="S325" s="12">
        <v>102.37794432258237</v>
      </c>
      <c r="T325" s="12">
        <v>102.167689708514</v>
      </c>
      <c r="U325" s="12">
        <v>101.41452781232559</v>
      </c>
      <c r="V325" s="12">
        <v>101.38975644150571</v>
      </c>
      <c r="W325" s="12">
        <v>101.440423496001</v>
      </c>
      <c r="X325" s="12">
        <v>101.50335310229934</v>
      </c>
      <c r="Y325" s="12">
        <v>101.41104510812116</v>
      </c>
      <c r="Z325" s="12">
        <v>100.82230453555637</v>
      </c>
      <c r="AA325" s="12">
        <v>100.33142827767101</v>
      </c>
      <c r="AB325" s="12">
        <v>99.482446711259158</v>
      </c>
      <c r="AC325" s="12">
        <v>99.575537757920031</v>
      </c>
      <c r="AD325" s="12">
        <v>99.974955928689411</v>
      </c>
      <c r="AE325" s="12">
        <v>100</v>
      </c>
      <c r="AF325" s="12">
        <v>100.56552146377105</v>
      </c>
      <c r="AG325" s="12">
        <v>100.8971825572176</v>
      </c>
      <c r="AH325" s="12">
        <v>101.16776490546357</v>
      </c>
      <c r="AI325" s="12">
        <v>101.45504571952068</v>
      </c>
      <c r="AJ325" s="12">
        <v>102.04831125678314</v>
      </c>
      <c r="AK325" s="12">
        <v>101.95392410526378</v>
      </c>
      <c r="AL325" s="12">
        <v>101.61188643525092</v>
      </c>
      <c r="AM325" s="12">
        <v>101.66660179289848</v>
      </c>
      <c r="AN325" s="12">
        <v>102.36501953110056</v>
      </c>
    </row>
    <row r="326" spans="1:40">
      <c r="A326" s="1" t="s">
        <v>524</v>
      </c>
      <c r="B326" s="1" t="s">
        <v>525</v>
      </c>
      <c r="D326" s="1" t="s">
        <v>568</v>
      </c>
      <c r="F326" s="1">
        <v>56</v>
      </c>
      <c r="G326" s="1" t="s">
        <v>837</v>
      </c>
      <c r="H326" s="1" t="str">
        <f t="shared" si="6"/>
        <v>56아파트</v>
      </c>
      <c r="I326" s="12">
        <v>90.190526006818203</v>
      </c>
      <c r="J326" s="12">
        <v>92.282980048565534</v>
      </c>
      <c r="K326" s="12">
        <v>94.755935274681278</v>
      </c>
      <c r="L326" s="12">
        <v>95.26511594261838</v>
      </c>
      <c r="M326" s="12">
        <v>95.356266769789286</v>
      </c>
      <c r="N326" s="12">
        <v>95.405943295004192</v>
      </c>
      <c r="O326" s="12">
        <v>96.831197596469252</v>
      </c>
      <c r="P326" s="12">
        <v>98.555668913209828</v>
      </c>
      <c r="Q326" s="12">
        <v>101.67372028818642</v>
      </c>
      <c r="R326" s="12">
        <v>103.04532838247619</v>
      </c>
      <c r="S326" s="12">
        <v>103.3991604556022</v>
      </c>
      <c r="T326" s="12">
        <v>103.11750454919326</v>
      </c>
      <c r="U326" s="12">
        <v>102.66125895678132</v>
      </c>
      <c r="V326" s="12">
        <v>103.02881746267227</v>
      </c>
      <c r="W326" s="12">
        <v>102.67580344921407</v>
      </c>
      <c r="X326" s="12">
        <v>101.49015846978718</v>
      </c>
      <c r="Y326" s="12">
        <v>99.878592452272244</v>
      </c>
      <c r="Z326" s="12">
        <v>98.930142339481591</v>
      </c>
      <c r="AA326" s="12">
        <v>98.084861804670126</v>
      </c>
      <c r="AB326" s="12">
        <v>97.971643513634433</v>
      </c>
      <c r="AC326" s="12">
        <v>98.666310824676458</v>
      </c>
      <c r="AD326" s="12">
        <v>99.507907754575442</v>
      </c>
      <c r="AE326" s="12">
        <v>100</v>
      </c>
      <c r="AF326" s="12">
        <v>100.16042008493326</v>
      </c>
      <c r="AG326" s="12">
        <v>100.52642630596462</v>
      </c>
      <c r="AH326" s="12">
        <v>100.88187233181863</v>
      </c>
      <c r="AI326" s="12">
        <v>101.49165224624971</v>
      </c>
      <c r="AJ326" s="12">
        <v>101.87085886150835</v>
      </c>
      <c r="AK326" s="12">
        <v>101.75879063543304</v>
      </c>
      <c r="AL326" s="12">
        <v>101.62377097789647</v>
      </c>
      <c r="AM326" s="12">
        <v>101.97673791837265</v>
      </c>
      <c r="AN326" s="12">
        <v>103.05657931467719</v>
      </c>
    </row>
    <row r="327" spans="1:40">
      <c r="A327" s="1" t="s">
        <v>524</v>
      </c>
      <c r="B327" s="1" t="s">
        <v>525</v>
      </c>
      <c r="C327" s="1" t="s">
        <v>529</v>
      </c>
      <c r="F327" s="1">
        <v>57</v>
      </c>
      <c r="G327" s="1" t="s">
        <v>837</v>
      </c>
      <c r="H327" s="1" t="str">
        <f t="shared" si="6"/>
        <v>57아파트</v>
      </c>
      <c r="U327" s="12">
        <v>98.184610946324881</v>
      </c>
      <c r="V327" s="12">
        <v>98.573556510426059</v>
      </c>
      <c r="W327" s="12">
        <v>98.770909251767975</v>
      </c>
      <c r="X327" s="12">
        <v>98.875934951705759</v>
      </c>
      <c r="Y327" s="12">
        <v>98.8693946108245</v>
      </c>
      <c r="Z327" s="12">
        <v>98.783826211932563</v>
      </c>
      <c r="AA327" s="12">
        <v>98.320379345777297</v>
      </c>
      <c r="AB327" s="12">
        <v>98.396719425044992</v>
      </c>
      <c r="AC327" s="12">
        <v>98.978981560407306</v>
      </c>
      <c r="AD327" s="12">
        <v>99.696302293422335</v>
      </c>
      <c r="AE327" s="12">
        <v>100</v>
      </c>
      <c r="AF327" s="12">
        <v>99.994103797662802</v>
      </c>
      <c r="AG327" s="12">
        <v>100.16855779610169</v>
      </c>
      <c r="AH327" s="12">
        <v>100.50075405032528</v>
      </c>
      <c r="AI327" s="12">
        <v>101.13627820900801</v>
      </c>
      <c r="AJ327" s="12">
        <v>101.83018541539664</v>
      </c>
      <c r="AK327" s="12">
        <v>102.02336156528438</v>
      </c>
      <c r="AL327" s="12">
        <v>102.30097863674084</v>
      </c>
      <c r="AM327" s="12">
        <v>102.52629811845651</v>
      </c>
      <c r="AN327" s="12">
        <v>103.48649862502921</v>
      </c>
    </row>
    <row r="328" spans="1:40">
      <c r="A328" s="1" t="s">
        <v>524</v>
      </c>
      <c r="B328" s="1" t="s">
        <v>525</v>
      </c>
      <c r="D328" s="1" t="s">
        <v>569</v>
      </c>
      <c r="F328" s="1">
        <v>58</v>
      </c>
      <c r="G328" s="1" t="s">
        <v>837</v>
      </c>
      <c r="H328" s="1" t="str">
        <f t="shared" si="6"/>
        <v>58아파트</v>
      </c>
      <c r="I328" s="12">
        <v>92.200470538191013</v>
      </c>
      <c r="J328" s="12">
        <v>93.989774099301286</v>
      </c>
      <c r="K328" s="12">
        <v>95.128421818071644</v>
      </c>
      <c r="L328" s="12">
        <v>95.903868101435066</v>
      </c>
      <c r="M328" s="12">
        <v>95.729422873211107</v>
      </c>
      <c r="N328" s="12">
        <v>95.921103425079181</v>
      </c>
      <c r="O328" s="12">
        <v>96.328486278147309</v>
      </c>
      <c r="P328" s="12">
        <v>97.237625872341852</v>
      </c>
      <c r="Q328" s="12">
        <v>99.177595108069838</v>
      </c>
      <c r="R328" s="12">
        <v>99.474480475573898</v>
      </c>
      <c r="S328" s="12">
        <v>100.36053965621278</v>
      </c>
      <c r="T328" s="12">
        <v>100.35973336874271</v>
      </c>
      <c r="U328" s="12">
        <v>100.26760014239144</v>
      </c>
      <c r="V328" s="12">
        <v>99.827414459140002</v>
      </c>
      <c r="W328" s="12">
        <v>100.1263440198662</v>
      </c>
      <c r="X328" s="12">
        <v>100.19049157212226</v>
      </c>
      <c r="Y328" s="12">
        <v>99.953074269386093</v>
      </c>
      <c r="Z328" s="12">
        <v>99.94573656695033</v>
      </c>
      <c r="AA328" s="12">
        <v>98.84970038871991</v>
      </c>
      <c r="AB328" s="12">
        <v>99.011633085312326</v>
      </c>
      <c r="AC328" s="12">
        <v>99.301051524399554</v>
      </c>
      <c r="AD328" s="12">
        <v>100.01579811328799</v>
      </c>
      <c r="AE328" s="12">
        <v>100</v>
      </c>
      <c r="AF328" s="12">
        <v>100.02016471175399</v>
      </c>
      <c r="AG328" s="12">
        <v>100.15848767917377</v>
      </c>
      <c r="AH328" s="12">
        <v>100.71347618540251</v>
      </c>
      <c r="AI328" s="12">
        <v>101.18808629905725</v>
      </c>
      <c r="AJ328" s="12">
        <v>102.06706601192917</v>
      </c>
      <c r="AK328" s="12">
        <v>102.36869912202471</v>
      </c>
      <c r="AL328" s="12">
        <v>102.49275017600775</v>
      </c>
      <c r="AM328" s="12">
        <v>102.71087211148036</v>
      </c>
      <c r="AN328" s="12">
        <v>103.44235562765283</v>
      </c>
    </row>
    <row r="329" spans="1:40">
      <c r="A329" s="1" t="s">
        <v>524</v>
      </c>
      <c r="B329" s="1" t="s">
        <v>525</v>
      </c>
      <c r="D329" s="1" t="s">
        <v>570</v>
      </c>
      <c r="F329" s="1">
        <v>59</v>
      </c>
      <c r="G329" s="1" t="s">
        <v>837</v>
      </c>
      <c r="H329" s="1" t="str">
        <f t="shared" si="6"/>
        <v>59아파트</v>
      </c>
      <c r="I329" s="12">
        <v>86.494047936205419</v>
      </c>
      <c r="J329" s="12">
        <v>87.869043536687826</v>
      </c>
      <c r="K329" s="12">
        <v>88.636360420435381</v>
      </c>
      <c r="L329" s="12">
        <v>89.488590931891082</v>
      </c>
      <c r="M329" s="12">
        <v>89.831145731921609</v>
      </c>
      <c r="N329" s="12">
        <v>90.111579167907095</v>
      </c>
      <c r="O329" s="12">
        <v>90.955411036920225</v>
      </c>
      <c r="P329" s="12">
        <v>91.728618952441209</v>
      </c>
      <c r="Q329" s="12">
        <v>93.555466811493147</v>
      </c>
      <c r="R329" s="12">
        <v>94.531649806659459</v>
      </c>
      <c r="S329" s="12">
        <v>95.498795346770677</v>
      </c>
      <c r="T329" s="12">
        <v>95.483815627358325</v>
      </c>
      <c r="U329" s="12">
        <v>95.483815627358325</v>
      </c>
      <c r="V329" s="12">
        <v>97.005438885685948</v>
      </c>
      <c r="W329" s="12">
        <v>97.268997393880966</v>
      </c>
      <c r="X329" s="12">
        <v>97.346180370543721</v>
      </c>
      <c r="Y329" s="12">
        <v>97.368801818279451</v>
      </c>
      <c r="Z329" s="12">
        <v>97.209560122487574</v>
      </c>
      <c r="AA329" s="12">
        <v>96.586338390190292</v>
      </c>
      <c r="AB329" s="12">
        <v>96.761063252084796</v>
      </c>
      <c r="AC329" s="12">
        <v>97.95277501331563</v>
      </c>
      <c r="AD329" s="12">
        <v>99.267729452740056</v>
      </c>
      <c r="AE329" s="12">
        <v>100</v>
      </c>
      <c r="AF329" s="12">
        <v>99.402839494021592</v>
      </c>
      <c r="AG329" s="12">
        <v>99.692417504959636</v>
      </c>
      <c r="AH329" s="12">
        <v>100.26170851285035</v>
      </c>
      <c r="AI329" s="12">
        <v>101.5653352829208</v>
      </c>
      <c r="AJ329" s="12">
        <v>102.94409674322725</v>
      </c>
      <c r="AK329" s="12">
        <v>103.17824936062878</v>
      </c>
      <c r="AL329" s="12">
        <v>103.81626703011106</v>
      </c>
      <c r="AM329" s="12">
        <v>104.0872705761408</v>
      </c>
      <c r="AN329" s="12">
        <v>105.26304294232848</v>
      </c>
    </row>
    <row r="330" spans="1:40">
      <c r="A330" s="1" t="s">
        <v>524</v>
      </c>
      <c r="B330" s="1" t="s">
        <v>525</v>
      </c>
      <c r="D330" s="1" t="s">
        <v>571</v>
      </c>
      <c r="F330" s="1">
        <v>60</v>
      </c>
      <c r="G330" s="1" t="s">
        <v>837</v>
      </c>
      <c r="H330" s="1" t="str">
        <f t="shared" si="6"/>
        <v>60아파트</v>
      </c>
      <c r="I330" s="12">
        <v>88.387815470680906</v>
      </c>
      <c r="J330" s="12">
        <v>90.289696436159787</v>
      </c>
      <c r="K330" s="12">
        <v>91.509198190494828</v>
      </c>
      <c r="L330" s="12">
        <v>92.208734177081638</v>
      </c>
      <c r="M330" s="12">
        <v>92.305260101737986</v>
      </c>
      <c r="N330" s="12">
        <v>92.7653356112436</v>
      </c>
      <c r="O330" s="12">
        <v>93.21483302360555</v>
      </c>
      <c r="P330" s="12">
        <v>94.56468340273787</v>
      </c>
      <c r="Q330" s="12">
        <v>96.529419810550507</v>
      </c>
      <c r="R330" s="12">
        <v>97.543435529147573</v>
      </c>
      <c r="S330" s="12">
        <v>98.517362858613581</v>
      </c>
      <c r="T330" s="12">
        <v>98.640116179263629</v>
      </c>
      <c r="U330" s="12">
        <v>98.640116179263629</v>
      </c>
      <c r="V330" s="12">
        <v>98.80029116966783</v>
      </c>
      <c r="W330" s="12">
        <v>98.890141399746398</v>
      </c>
      <c r="X330" s="12">
        <v>99.039166928104237</v>
      </c>
      <c r="Y330" s="12">
        <v>99.159143895419902</v>
      </c>
      <c r="Z330" s="12">
        <v>99.072604693780875</v>
      </c>
      <c r="AA330" s="12">
        <v>99.116528854110342</v>
      </c>
      <c r="AB330" s="12">
        <v>99.073133950542328</v>
      </c>
      <c r="AC330" s="12">
        <v>99.441047677892087</v>
      </c>
      <c r="AD330" s="12">
        <v>99.770321808556275</v>
      </c>
      <c r="AE330" s="12">
        <v>100</v>
      </c>
      <c r="AF330" s="12">
        <v>100.36099339390536</v>
      </c>
      <c r="AG330" s="12">
        <v>100.4874415200468</v>
      </c>
      <c r="AH330" s="12">
        <v>100.49475850076853</v>
      </c>
      <c r="AI330" s="12">
        <v>100.81861231656039</v>
      </c>
      <c r="AJ330" s="12">
        <v>100.93278008242272</v>
      </c>
      <c r="AK330" s="12">
        <v>101.01822516633101</v>
      </c>
      <c r="AL330" s="12">
        <v>101.18203249325452</v>
      </c>
      <c r="AM330" s="12">
        <v>101.38375478730548</v>
      </c>
      <c r="AN330" s="12">
        <v>102.37935652217971</v>
      </c>
    </row>
    <row r="331" spans="1:40">
      <c r="A331" s="1" t="s">
        <v>524</v>
      </c>
      <c r="B331" s="1" t="s">
        <v>525</v>
      </c>
      <c r="C331" s="1" t="s">
        <v>530</v>
      </c>
      <c r="F331" s="1">
        <v>61</v>
      </c>
      <c r="G331" s="1" t="s">
        <v>837</v>
      </c>
      <c r="H331" s="1" t="str">
        <f t="shared" si="6"/>
        <v>61아파트</v>
      </c>
      <c r="I331" s="12">
        <v>90.705280530032596</v>
      </c>
      <c r="J331" s="12">
        <v>92.340731809146618</v>
      </c>
      <c r="K331" s="12">
        <v>93.670492594660686</v>
      </c>
      <c r="L331" s="12">
        <v>94.379845839734017</v>
      </c>
      <c r="M331" s="12">
        <v>94.056275001892871</v>
      </c>
      <c r="N331" s="12">
        <v>94.642201487705336</v>
      </c>
      <c r="O331" s="12">
        <v>95.721630074384976</v>
      </c>
      <c r="P331" s="12">
        <v>97.319348980237052</v>
      </c>
      <c r="Q331" s="12">
        <v>99.228333202803668</v>
      </c>
      <c r="R331" s="12">
        <v>100.10613273558566</v>
      </c>
      <c r="S331" s="12">
        <v>100.26295212061554</v>
      </c>
      <c r="T331" s="12">
        <v>100.06076371377674</v>
      </c>
      <c r="U331" s="12">
        <v>100.03099363493426</v>
      </c>
      <c r="V331" s="12">
        <v>99.936843571380919</v>
      </c>
      <c r="W331" s="12">
        <v>99.759599892665932</v>
      </c>
      <c r="X331" s="12">
        <v>99.280104651626104</v>
      </c>
      <c r="Y331" s="12">
        <v>98.778642294221797</v>
      </c>
      <c r="Z331" s="12">
        <v>98.379047661134578</v>
      </c>
      <c r="AA331" s="12">
        <v>97.742866959374169</v>
      </c>
      <c r="AB331" s="12">
        <v>97.36946211691702</v>
      </c>
      <c r="AC331" s="12">
        <v>98.143141473529667</v>
      </c>
      <c r="AD331" s="12">
        <v>99.109935448840631</v>
      </c>
      <c r="AE331" s="12">
        <v>100</v>
      </c>
      <c r="AF331" s="12">
        <v>100.29161515100151</v>
      </c>
      <c r="AG331" s="12">
        <v>100.75349679466277</v>
      </c>
      <c r="AH331" s="12">
        <v>101.38244914457262</v>
      </c>
      <c r="AI331" s="12">
        <v>102.01407002285288</v>
      </c>
      <c r="AJ331" s="12">
        <v>102.16963172668633</v>
      </c>
      <c r="AK331" s="12">
        <v>102.22679420842611</v>
      </c>
      <c r="AL331" s="12">
        <v>102.35791437550645</v>
      </c>
      <c r="AM331" s="12">
        <v>103.17977221495293</v>
      </c>
      <c r="AN331" s="12">
        <v>104.44213100450594</v>
      </c>
    </row>
    <row r="332" spans="1:40">
      <c r="A332" s="1" t="s">
        <v>524</v>
      </c>
      <c r="B332" s="1" t="s">
        <v>525</v>
      </c>
      <c r="C332" s="1" t="s">
        <v>531</v>
      </c>
      <c r="F332" s="1">
        <v>62</v>
      </c>
      <c r="G332" s="1" t="s">
        <v>837</v>
      </c>
      <c r="H332" s="1" t="str">
        <f t="shared" si="6"/>
        <v>62아파트</v>
      </c>
      <c r="U332" s="12">
        <v>99.569325309418332</v>
      </c>
      <c r="V332" s="12">
        <v>99.787923006043798</v>
      </c>
      <c r="W332" s="12">
        <v>99.766315102943366</v>
      </c>
      <c r="X332" s="12">
        <v>99.39919405692369</v>
      </c>
      <c r="Y332" s="12">
        <v>98.930454587634642</v>
      </c>
      <c r="Z332" s="12">
        <v>98.743090330900017</v>
      </c>
      <c r="AA332" s="12">
        <v>98.377287237931782</v>
      </c>
      <c r="AB332" s="12">
        <v>98.287350569691355</v>
      </c>
      <c r="AC332" s="12">
        <v>98.790536569908426</v>
      </c>
      <c r="AD332" s="12">
        <v>99.432557607648093</v>
      </c>
      <c r="AE332" s="12">
        <v>100</v>
      </c>
      <c r="AF332" s="12">
        <v>99.942486001466577</v>
      </c>
      <c r="AG332" s="12">
        <v>100.31728426266619</v>
      </c>
      <c r="AH332" s="12">
        <v>100.9404373232093</v>
      </c>
      <c r="AI332" s="12">
        <v>101.77403872323674</v>
      </c>
      <c r="AJ332" s="12">
        <v>102.42880133585545</v>
      </c>
      <c r="AK332" s="12">
        <v>102.96438157650955</v>
      </c>
      <c r="AL332" s="12">
        <v>103.44804579662723</v>
      </c>
      <c r="AM332" s="12">
        <v>104.19055257467909</v>
      </c>
      <c r="AN332" s="12">
        <v>105.25107448160117</v>
      </c>
    </row>
    <row r="333" spans="1:40">
      <c r="A333" s="1" t="s">
        <v>524</v>
      </c>
      <c r="B333" s="1" t="s">
        <v>525</v>
      </c>
      <c r="D333" s="1" t="s">
        <v>572</v>
      </c>
      <c r="F333" s="1">
        <v>63</v>
      </c>
      <c r="G333" s="1" t="s">
        <v>837</v>
      </c>
      <c r="H333" s="1" t="str">
        <f t="shared" si="6"/>
        <v>63아파트</v>
      </c>
      <c r="I333" s="12">
        <v>93.892772967163495</v>
      </c>
      <c r="J333" s="12">
        <v>94.96629382304252</v>
      </c>
      <c r="K333" s="12">
        <v>95.428655668640459</v>
      </c>
      <c r="L333" s="12">
        <v>95.33130067493839</v>
      </c>
      <c r="M333" s="12">
        <v>94.656617996739044</v>
      </c>
      <c r="N333" s="12">
        <v>95.2893229931382</v>
      </c>
      <c r="O333" s="12">
        <v>96.016569883201512</v>
      </c>
      <c r="P333" s="12">
        <v>97.29431065837862</v>
      </c>
      <c r="Q333" s="12">
        <v>98.877729649074325</v>
      </c>
      <c r="R333" s="12">
        <v>99.749037391517646</v>
      </c>
      <c r="S333" s="12">
        <v>99.710957035924366</v>
      </c>
      <c r="T333" s="12">
        <v>99.560837187194053</v>
      </c>
      <c r="U333" s="12">
        <v>99.911168038265615</v>
      </c>
      <c r="V333" s="12">
        <v>99.912352626881798</v>
      </c>
      <c r="W333" s="12">
        <v>99.701482353436717</v>
      </c>
      <c r="X333" s="12">
        <v>99.001082039613451</v>
      </c>
      <c r="Y333" s="12">
        <v>99.001082039613451</v>
      </c>
      <c r="Z333" s="12">
        <v>98.892305528086766</v>
      </c>
      <c r="AA333" s="12">
        <v>98.465703918524994</v>
      </c>
      <c r="AB333" s="12">
        <v>98.335415290680345</v>
      </c>
      <c r="AC333" s="12">
        <v>98.682441693921859</v>
      </c>
      <c r="AD333" s="12">
        <v>99.33240335626418</v>
      </c>
      <c r="AE333" s="12">
        <v>100</v>
      </c>
      <c r="AF333" s="12">
        <v>99.515523414430874</v>
      </c>
      <c r="AG333" s="12">
        <v>99.619481269171459</v>
      </c>
      <c r="AH333" s="12">
        <v>100.36484835811825</v>
      </c>
      <c r="AI333" s="12">
        <v>101.8151111874831</v>
      </c>
      <c r="AJ333" s="12">
        <v>102.39831232229595</v>
      </c>
      <c r="AK333" s="12">
        <v>102.60303835102115</v>
      </c>
      <c r="AL333" s="12">
        <v>102.78578309841708</v>
      </c>
      <c r="AM333" s="12">
        <v>103.00660002179049</v>
      </c>
      <c r="AN333" s="12">
        <v>103.76877111428095</v>
      </c>
    </row>
    <row r="334" spans="1:40">
      <c r="A334" s="1" t="s">
        <v>524</v>
      </c>
      <c r="B334" s="1" t="s">
        <v>525</v>
      </c>
      <c r="D334" s="1" t="s">
        <v>573</v>
      </c>
      <c r="F334" s="1">
        <v>64</v>
      </c>
      <c r="G334" s="1" t="s">
        <v>837</v>
      </c>
      <c r="H334" s="1" t="str">
        <f t="shared" si="6"/>
        <v>64아파트</v>
      </c>
      <c r="I334" s="12">
        <v>92.020624222524873</v>
      </c>
      <c r="J334" s="12">
        <v>93.477155411548353</v>
      </c>
      <c r="K334" s="12">
        <v>94.512319995852863</v>
      </c>
      <c r="L334" s="12">
        <v>95.362560204342628</v>
      </c>
      <c r="M334" s="12">
        <v>95.556139464984483</v>
      </c>
      <c r="N334" s="12">
        <v>95.78061385305331</v>
      </c>
      <c r="O334" s="12">
        <v>96.246646036249672</v>
      </c>
      <c r="P334" s="12">
        <v>97.68345481576668</v>
      </c>
      <c r="Q334" s="12">
        <v>99.621437435902266</v>
      </c>
      <c r="R334" s="12">
        <v>100.61182970835725</v>
      </c>
      <c r="S334" s="12">
        <v>101.46044327225358</v>
      </c>
      <c r="T334" s="12">
        <v>101.15309072090452</v>
      </c>
      <c r="U334" s="12">
        <v>101.42345705249546</v>
      </c>
      <c r="V334" s="12">
        <v>101.61243186924905</v>
      </c>
      <c r="W334" s="12">
        <v>101.62642364021121</v>
      </c>
      <c r="X334" s="12">
        <v>100.64736302462171</v>
      </c>
      <c r="Y334" s="12">
        <v>99.315968169102376</v>
      </c>
      <c r="Z334" s="12">
        <v>98.677904933012329</v>
      </c>
      <c r="AA334" s="12">
        <v>98.070148063308864</v>
      </c>
      <c r="AB334" s="12">
        <v>97.744265827603073</v>
      </c>
      <c r="AC334" s="12">
        <v>98.191989894266399</v>
      </c>
      <c r="AD334" s="12">
        <v>99.111911618004598</v>
      </c>
      <c r="AE334" s="12">
        <v>100</v>
      </c>
      <c r="AF334" s="12">
        <v>100.45182979594604</v>
      </c>
      <c r="AG334" s="12">
        <v>101.150538018795</v>
      </c>
      <c r="AH334" s="12">
        <v>101.66047926512857</v>
      </c>
      <c r="AI334" s="12">
        <v>102.68762291636777</v>
      </c>
      <c r="AJ334" s="12">
        <v>103.59759399076667</v>
      </c>
      <c r="AK334" s="12">
        <v>104.03239041886998</v>
      </c>
      <c r="AL334" s="12">
        <v>104.39488136675298</v>
      </c>
      <c r="AM334" s="12">
        <v>105.10961286577702</v>
      </c>
      <c r="AN334" s="12">
        <v>106.26801708066176</v>
      </c>
    </row>
    <row r="335" spans="1:40">
      <c r="A335" s="1" t="s">
        <v>524</v>
      </c>
      <c r="B335" s="1" t="s">
        <v>525</v>
      </c>
      <c r="D335" s="1" t="s">
        <v>574</v>
      </c>
      <c r="F335" s="1">
        <v>65</v>
      </c>
      <c r="G335" s="1" t="s">
        <v>837</v>
      </c>
      <c r="H335" s="1" t="str">
        <f t="shared" si="6"/>
        <v>65아파트</v>
      </c>
      <c r="I335" s="12">
        <v>89.860287317313279</v>
      </c>
      <c r="J335" s="12">
        <v>91.308803184841651</v>
      </c>
      <c r="K335" s="12">
        <v>94.567469178064911</v>
      </c>
      <c r="L335" s="12">
        <v>96.213784650593666</v>
      </c>
      <c r="M335" s="12">
        <v>96.571496927377822</v>
      </c>
      <c r="N335" s="12">
        <v>97.072261552818532</v>
      </c>
      <c r="O335" s="12">
        <v>97.663466422442838</v>
      </c>
      <c r="P335" s="12">
        <v>98.62769153829052</v>
      </c>
      <c r="Q335" s="12">
        <v>100.24583910318202</v>
      </c>
      <c r="R335" s="12">
        <v>100.66848128437654</v>
      </c>
      <c r="S335" s="12">
        <v>100.70100686375537</v>
      </c>
      <c r="T335" s="12">
        <v>100.64990574659828</v>
      </c>
      <c r="U335" s="12">
        <v>100.52696939689929</v>
      </c>
      <c r="V335" s="12">
        <v>100.38957193550618</v>
      </c>
      <c r="W335" s="12">
        <v>100.41171995691484</v>
      </c>
      <c r="X335" s="12">
        <v>99.975296538682215</v>
      </c>
      <c r="Y335" s="12">
        <v>99.178071967565799</v>
      </c>
      <c r="Z335" s="12">
        <v>99.065776411454067</v>
      </c>
      <c r="AA335" s="12">
        <v>98.813601784180378</v>
      </c>
      <c r="AB335" s="12">
        <v>98.648559200555653</v>
      </c>
      <c r="AC335" s="12">
        <v>99.192454309217908</v>
      </c>
      <c r="AD335" s="12">
        <v>99.643820060510691</v>
      </c>
      <c r="AE335" s="12">
        <v>100</v>
      </c>
      <c r="AF335" s="12">
        <v>100.08617646529234</v>
      </c>
      <c r="AG335" s="12">
        <v>100.48671322535634</v>
      </c>
      <c r="AH335" s="12">
        <v>100.91650522654119</v>
      </c>
      <c r="AI335" s="12">
        <v>101.84677408004677</v>
      </c>
      <c r="AJ335" s="12">
        <v>102.69466668152722</v>
      </c>
      <c r="AK335" s="12">
        <v>103.72790980489859</v>
      </c>
      <c r="AL335" s="12">
        <v>104.3641309230148</v>
      </c>
      <c r="AM335" s="12">
        <v>105.14479049359775</v>
      </c>
      <c r="AN335" s="12">
        <v>105.63518143833377</v>
      </c>
    </row>
    <row r="336" spans="1:40">
      <c r="A336" s="1" t="s">
        <v>524</v>
      </c>
      <c r="B336" s="1" t="s">
        <v>525</v>
      </c>
      <c r="D336" s="1" t="s">
        <v>575</v>
      </c>
      <c r="F336" s="1">
        <v>66</v>
      </c>
      <c r="G336" s="1" t="s">
        <v>837</v>
      </c>
      <c r="H336" s="1" t="str">
        <f t="shared" si="6"/>
        <v>66아파트</v>
      </c>
      <c r="I336" s="12">
        <v>89.134424854867461</v>
      </c>
      <c r="J336" s="12">
        <v>90.072301305950759</v>
      </c>
      <c r="K336" s="12">
        <v>93.264487533161969</v>
      </c>
      <c r="L336" s="12">
        <v>93.580708966840817</v>
      </c>
      <c r="M336" s="12">
        <v>93.520733110241522</v>
      </c>
      <c r="N336" s="12">
        <v>95.049343942841503</v>
      </c>
      <c r="O336" s="12">
        <v>95.730186002973284</v>
      </c>
      <c r="P336" s="12">
        <v>97.660709136676488</v>
      </c>
      <c r="Q336" s="12">
        <v>99.313315325877085</v>
      </c>
      <c r="R336" s="12">
        <v>99.640086579125892</v>
      </c>
      <c r="S336" s="12">
        <v>99.702713196849956</v>
      </c>
      <c r="T336" s="12">
        <v>99.548036466609119</v>
      </c>
      <c r="U336" s="12">
        <v>99.548036466609133</v>
      </c>
      <c r="V336" s="12">
        <v>101.48484061050991</v>
      </c>
      <c r="W336" s="12">
        <v>101.1311791625764</v>
      </c>
      <c r="X336" s="12">
        <v>100.65638971738375</v>
      </c>
      <c r="Y336" s="12">
        <v>101.04323263250109</v>
      </c>
      <c r="Z336" s="12">
        <v>101.44677753897605</v>
      </c>
      <c r="AA336" s="12">
        <v>101.28052156947916</v>
      </c>
      <c r="AB336" s="12">
        <v>100.25869155648236</v>
      </c>
      <c r="AC336" s="12">
        <v>99.125839694136957</v>
      </c>
      <c r="AD336" s="12">
        <v>99.67416042973332</v>
      </c>
      <c r="AE336" s="12">
        <v>100</v>
      </c>
      <c r="AF336" s="12">
        <v>100.2276698623233</v>
      </c>
      <c r="AG336" s="12">
        <v>100.39856815054482</v>
      </c>
      <c r="AH336" s="12">
        <v>100.56037884115379</v>
      </c>
      <c r="AI336" s="12">
        <v>100.7821662847834</v>
      </c>
      <c r="AJ336" s="12">
        <v>100.98740966054913</v>
      </c>
      <c r="AK336" s="12">
        <v>101.28661661898863</v>
      </c>
      <c r="AL336" s="12">
        <v>102.11941868409001</v>
      </c>
      <c r="AM336" s="12">
        <v>103.16050256670064</v>
      </c>
      <c r="AN336" s="12">
        <v>104.55596184677167</v>
      </c>
    </row>
    <row r="337" spans="1:40">
      <c r="A337" s="1" t="s">
        <v>524</v>
      </c>
      <c r="B337" s="1" t="s">
        <v>525</v>
      </c>
      <c r="D337" s="1" t="s">
        <v>576</v>
      </c>
      <c r="F337" s="1">
        <v>67</v>
      </c>
      <c r="G337" s="1" t="s">
        <v>837</v>
      </c>
      <c r="H337" s="1" t="str">
        <f t="shared" si="6"/>
        <v>67아파트</v>
      </c>
      <c r="I337" s="12">
        <v>87.770649399689759</v>
      </c>
      <c r="J337" s="12">
        <v>89.810157874183659</v>
      </c>
      <c r="K337" s="12">
        <v>91.809875322076849</v>
      </c>
      <c r="L337" s="12">
        <v>92.97171371151758</v>
      </c>
      <c r="M337" s="12">
        <v>92.762561963805965</v>
      </c>
      <c r="N337" s="12">
        <v>93.049828655862129</v>
      </c>
      <c r="O337" s="12">
        <v>93.644740121196818</v>
      </c>
      <c r="P337" s="12">
        <v>94.542803799419659</v>
      </c>
      <c r="Q337" s="12">
        <v>96.282791256657291</v>
      </c>
      <c r="R337" s="12">
        <v>97.217470638566425</v>
      </c>
      <c r="S337" s="12">
        <v>97.280610547285733</v>
      </c>
      <c r="T337" s="12">
        <v>97.295325730123778</v>
      </c>
      <c r="U337" s="12">
        <v>97.274723617538555</v>
      </c>
      <c r="V337" s="12">
        <v>97.096705669690209</v>
      </c>
      <c r="W337" s="12">
        <v>97.232091851887915</v>
      </c>
      <c r="X337" s="12">
        <v>97.396933118640163</v>
      </c>
      <c r="Y337" s="12">
        <v>97.384588773422593</v>
      </c>
      <c r="Z337" s="12">
        <v>97.257493434168765</v>
      </c>
      <c r="AA337" s="12">
        <v>97.173868544435763</v>
      </c>
      <c r="AB337" s="12">
        <v>97.209913047083816</v>
      </c>
      <c r="AC337" s="12">
        <v>98.289338310203419</v>
      </c>
      <c r="AD337" s="12">
        <v>99.044397187428174</v>
      </c>
      <c r="AE337" s="12">
        <v>100</v>
      </c>
      <c r="AF337" s="12">
        <v>100.26647973485441</v>
      </c>
      <c r="AG337" s="12">
        <v>100.30079842212707</v>
      </c>
      <c r="AH337" s="12">
        <v>100.95711131028932</v>
      </c>
      <c r="AI337" s="12">
        <v>101.33037382795189</v>
      </c>
      <c r="AJ337" s="12">
        <v>101.68737097212141</v>
      </c>
      <c r="AK337" s="12">
        <v>102.18645111401052</v>
      </c>
      <c r="AL337" s="12">
        <v>103.30895903982373</v>
      </c>
      <c r="AM337" s="12">
        <v>105.22544120530171</v>
      </c>
      <c r="AN337" s="12">
        <v>107.05248338462225</v>
      </c>
    </row>
    <row r="338" spans="1:40">
      <c r="A338" s="1" t="s">
        <v>524</v>
      </c>
      <c r="B338" s="1" t="s">
        <v>525</v>
      </c>
      <c r="D338" s="1" t="s">
        <v>577</v>
      </c>
      <c r="F338" s="1">
        <v>68</v>
      </c>
      <c r="G338" s="1" t="s">
        <v>837</v>
      </c>
      <c r="H338" s="1" t="str">
        <f t="shared" si="6"/>
        <v>68아파트</v>
      </c>
      <c r="I338" s="12">
        <v>87.812158404431244</v>
      </c>
      <c r="J338" s="12">
        <v>90.249396028514894</v>
      </c>
      <c r="K338" s="12">
        <v>91.464859638643262</v>
      </c>
      <c r="L338" s="12">
        <v>92.106819240213937</v>
      </c>
      <c r="M338" s="12">
        <v>92.115198099753215</v>
      </c>
      <c r="N338" s="12">
        <v>92.520770561899397</v>
      </c>
      <c r="O338" s="12">
        <v>93.085997776115107</v>
      </c>
      <c r="P338" s="12">
        <v>94.753159082085304</v>
      </c>
      <c r="Q338" s="12">
        <v>97.36569414803644</v>
      </c>
      <c r="R338" s="12">
        <v>97.981094091414647</v>
      </c>
      <c r="S338" s="12">
        <v>98.352277039011668</v>
      </c>
      <c r="T338" s="12">
        <v>97.946048632563347</v>
      </c>
      <c r="U338" s="12">
        <v>97.641584439203683</v>
      </c>
      <c r="V338" s="12">
        <v>98.319898630633588</v>
      </c>
      <c r="W338" s="12">
        <v>98.211024005303443</v>
      </c>
      <c r="X338" s="12">
        <v>98.419417664063999</v>
      </c>
      <c r="Y338" s="12">
        <v>97.93411643511395</v>
      </c>
      <c r="Z338" s="12">
        <v>97.341282346596373</v>
      </c>
      <c r="AA338" s="12">
        <v>96.874707009290944</v>
      </c>
      <c r="AB338" s="12">
        <v>97.124229841578128</v>
      </c>
      <c r="AC338" s="12">
        <v>97.846198996833394</v>
      </c>
      <c r="AD338" s="12">
        <v>98.956172324587655</v>
      </c>
      <c r="AE338" s="12">
        <v>100</v>
      </c>
      <c r="AF338" s="12">
        <v>99.482873397295975</v>
      </c>
      <c r="AG338" s="12">
        <v>100.16310804628168</v>
      </c>
      <c r="AH338" s="12">
        <v>101.08471961259697</v>
      </c>
      <c r="AI338" s="12">
        <v>101.73644205358114</v>
      </c>
      <c r="AJ338" s="12">
        <v>102.49869870316704</v>
      </c>
      <c r="AK338" s="12">
        <v>103.11559207193204</v>
      </c>
      <c r="AL338" s="12">
        <v>103.38657033034602</v>
      </c>
      <c r="AM338" s="12">
        <v>103.95300760173734</v>
      </c>
      <c r="AN338" s="12">
        <v>105.18075118788204</v>
      </c>
    </row>
    <row r="339" spans="1:40">
      <c r="A339" s="1" t="s">
        <v>524</v>
      </c>
      <c r="B339" s="1" t="s">
        <v>525</v>
      </c>
      <c r="D339" s="1" t="s">
        <v>578</v>
      </c>
      <c r="F339" s="1">
        <v>69</v>
      </c>
      <c r="G339" s="1" t="s">
        <v>837</v>
      </c>
      <c r="H339" s="1" t="str">
        <f t="shared" si="6"/>
        <v>69아파트</v>
      </c>
      <c r="I339" s="12">
        <v>90.577077953207393</v>
      </c>
      <c r="J339" s="12">
        <v>92.63165877320381</v>
      </c>
      <c r="K339" s="12">
        <v>94.538767765432056</v>
      </c>
      <c r="L339" s="12">
        <v>95.381936263664869</v>
      </c>
      <c r="M339" s="12">
        <v>94.640133058852527</v>
      </c>
      <c r="N339" s="12">
        <v>96.210290024625721</v>
      </c>
      <c r="O339" s="12">
        <v>97.191061267534678</v>
      </c>
      <c r="P339" s="12">
        <v>97.934034858956451</v>
      </c>
      <c r="Q339" s="12">
        <v>99.298451402246243</v>
      </c>
      <c r="R339" s="12">
        <v>99.898107520481432</v>
      </c>
      <c r="S339" s="12">
        <v>100.1388126269356</v>
      </c>
      <c r="T339" s="12">
        <v>99.776151001578341</v>
      </c>
      <c r="U339" s="12">
        <v>99.730710927815153</v>
      </c>
      <c r="V339" s="12">
        <v>100.13311035290086</v>
      </c>
      <c r="W339" s="12">
        <v>100.34851630012579</v>
      </c>
      <c r="X339" s="12">
        <v>100.36684392424776</v>
      </c>
      <c r="Y339" s="12">
        <v>99.965732579104653</v>
      </c>
      <c r="Z339" s="12">
        <v>100.34556236843987</v>
      </c>
      <c r="AA339" s="12">
        <v>99.921964155743382</v>
      </c>
      <c r="AB339" s="12">
        <v>100.35777917286431</v>
      </c>
      <c r="AC339" s="12">
        <v>100.94273765150542</v>
      </c>
      <c r="AD339" s="12">
        <v>100.76702296925545</v>
      </c>
      <c r="AE339" s="12">
        <v>100</v>
      </c>
      <c r="AF339" s="12">
        <v>99.504212278368996</v>
      </c>
      <c r="AG339" s="12">
        <v>100.04416834128689</v>
      </c>
      <c r="AH339" s="12">
        <v>100.83657707951706</v>
      </c>
      <c r="AI339" s="12">
        <v>101.30180852005542</v>
      </c>
      <c r="AJ339" s="12">
        <v>101.91696126656196</v>
      </c>
      <c r="AK339" s="12">
        <v>102.51321621557953</v>
      </c>
      <c r="AL339" s="12">
        <v>102.62396774297056</v>
      </c>
      <c r="AM339" s="12">
        <v>102.67563711785088</v>
      </c>
      <c r="AN339" s="12">
        <v>103.58264052210662</v>
      </c>
    </row>
    <row r="340" spans="1:40">
      <c r="A340" s="1" t="s">
        <v>524</v>
      </c>
      <c r="B340" s="1" t="s">
        <v>525</v>
      </c>
      <c r="C340" s="1" t="s">
        <v>532</v>
      </c>
      <c r="F340" s="1">
        <v>70</v>
      </c>
      <c r="G340" s="1" t="s">
        <v>837</v>
      </c>
      <c r="H340" s="1" t="str">
        <f t="shared" si="6"/>
        <v>70아파트</v>
      </c>
      <c r="U340" s="12">
        <v>100.50143471770184</v>
      </c>
      <c r="V340" s="12">
        <v>100.08811563939592</v>
      </c>
      <c r="W340" s="12">
        <v>99.7527893459403</v>
      </c>
      <c r="X340" s="12">
        <v>99.159462082045664</v>
      </c>
      <c r="Y340" s="12">
        <v>98.624902238253171</v>
      </c>
      <c r="Z340" s="12">
        <v>98.011182587119464</v>
      </c>
      <c r="AA340" s="12">
        <v>97.10357525509842</v>
      </c>
      <c r="AB340" s="12">
        <v>96.447235121053524</v>
      </c>
      <c r="AC340" s="12">
        <v>97.490844334552548</v>
      </c>
      <c r="AD340" s="12">
        <v>98.783780092195059</v>
      </c>
      <c r="AE340" s="12">
        <v>100</v>
      </c>
      <c r="AF340" s="12">
        <v>100.6446481944939</v>
      </c>
      <c r="AG340" s="12">
        <v>101.1949642413353</v>
      </c>
      <c r="AH340" s="12">
        <v>101.8297994279628</v>
      </c>
      <c r="AI340" s="12">
        <v>102.25650977427334</v>
      </c>
      <c r="AJ340" s="12">
        <v>101.9038733576368</v>
      </c>
      <c r="AK340" s="12">
        <v>101.47401777796952</v>
      </c>
      <c r="AL340" s="12">
        <v>101.24916821607188</v>
      </c>
      <c r="AM340" s="12">
        <v>102.15085061517722</v>
      </c>
      <c r="AN340" s="12">
        <v>103.61696945735834</v>
      </c>
    </row>
    <row r="341" spans="1:40">
      <c r="A341" s="1" t="s">
        <v>524</v>
      </c>
      <c r="B341" s="1" t="s">
        <v>525</v>
      </c>
      <c r="D341" s="1" t="s">
        <v>579</v>
      </c>
      <c r="F341" s="1">
        <v>71</v>
      </c>
      <c r="G341" s="1" t="s">
        <v>837</v>
      </c>
      <c r="H341" s="1" t="str">
        <f t="shared" si="6"/>
        <v>71아파트</v>
      </c>
      <c r="I341" s="12">
        <v>90.012465432873526</v>
      </c>
      <c r="J341" s="12">
        <v>92.095345126573761</v>
      </c>
      <c r="K341" s="12">
        <v>92.895799292076958</v>
      </c>
      <c r="L341" s="12">
        <v>93.165074128454762</v>
      </c>
      <c r="M341" s="12">
        <v>92.699252210637439</v>
      </c>
      <c r="N341" s="12">
        <v>93.289689360551577</v>
      </c>
      <c r="O341" s="12">
        <v>94.418701359294531</v>
      </c>
      <c r="P341" s="12">
        <v>95.974808094980602</v>
      </c>
      <c r="Q341" s="12">
        <v>97.331475588215255</v>
      </c>
      <c r="R341" s="12">
        <v>97.980132976857121</v>
      </c>
      <c r="S341" s="12">
        <v>98.06782622776268</v>
      </c>
      <c r="T341" s="12">
        <v>98.006318759692306</v>
      </c>
      <c r="U341" s="12">
        <v>98.117406991685939</v>
      </c>
      <c r="V341" s="12">
        <v>98.018675013359299</v>
      </c>
      <c r="W341" s="12">
        <v>98.323507616310181</v>
      </c>
      <c r="X341" s="12">
        <v>98.118356362108244</v>
      </c>
      <c r="Y341" s="12">
        <v>97.917382216810921</v>
      </c>
      <c r="Z341" s="12">
        <v>97.471290251137575</v>
      </c>
      <c r="AA341" s="12">
        <v>97.023706604417853</v>
      </c>
      <c r="AB341" s="12">
        <v>96.96122733495794</v>
      </c>
      <c r="AC341" s="12">
        <v>97.100044176695249</v>
      </c>
      <c r="AD341" s="12">
        <v>97.570346584691904</v>
      </c>
      <c r="AE341" s="12">
        <v>100</v>
      </c>
      <c r="AF341" s="12">
        <v>101.74534381481027</v>
      </c>
      <c r="AG341" s="12">
        <v>102.59692761124657</v>
      </c>
      <c r="AH341" s="12">
        <v>102.85274229766924</v>
      </c>
      <c r="AI341" s="12">
        <v>102.81036679159348</v>
      </c>
      <c r="AJ341" s="12">
        <v>102.28473514923471</v>
      </c>
      <c r="AK341" s="12">
        <v>101.96739592604649</v>
      </c>
      <c r="AL341" s="12">
        <v>101.80333414704428</v>
      </c>
      <c r="AM341" s="12">
        <v>102.893290903349</v>
      </c>
      <c r="AN341" s="12">
        <v>104.13914004987261</v>
      </c>
    </row>
    <row r="342" spans="1:40">
      <c r="A342" s="1" t="s">
        <v>524</v>
      </c>
      <c r="B342" s="1" t="s">
        <v>525</v>
      </c>
      <c r="D342" s="1" t="s">
        <v>580</v>
      </c>
      <c r="F342" s="1">
        <v>72</v>
      </c>
      <c r="G342" s="1" t="s">
        <v>837</v>
      </c>
      <c r="H342" s="1" t="str">
        <f t="shared" si="6"/>
        <v>72아파트</v>
      </c>
      <c r="I342" s="12">
        <v>96.084658780893406</v>
      </c>
      <c r="J342" s="12">
        <v>97.51506942024308</v>
      </c>
      <c r="K342" s="12">
        <v>98.129028241488498</v>
      </c>
      <c r="L342" s="12">
        <v>98.815575225450459</v>
      </c>
      <c r="M342" s="12">
        <v>97.684729627698147</v>
      </c>
      <c r="N342" s="12">
        <v>98.637618703692709</v>
      </c>
      <c r="O342" s="12">
        <v>100.80735338758184</v>
      </c>
      <c r="P342" s="12">
        <v>103.07116351872553</v>
      </c>
      <c r="Q342" s="12">
        <v>105.0280345057208</v>
      </c>
      <c r="R342" s="12">
        <v>105.57297018398532</v>
      </c>
      <c r="S342" s="12">
        <v>105.49864006918267</v>
      </c>
      <c r="T342" s="12">
        <v>105.00417655155061</v>
      </c>
      <c r="U342" s="12">
        <v>104.21393210319034</v>
      </c>
      <c r="V342" s="12">
        <v>103.51339488328482</v>
      </c>
      <c r="W342" s="12">
        <v>102.54950796320921</v>
      </c>
      <c r="X342" s="12">
        <v>100.635129525049</v>
      </c>
      <c r="Y342" s="12">
        <v>99.587824590209109</v>
      </c>
      <c r="Z342" s="12">
        <v>98.356903261267362</v>
      </c>
      <c r="AA342" s="12">
        <v>97.882511138013584</v>
      </c>
      <c r="AB342" s="12">
        <v>97.269243767506239</v>
      </c>
      <c r="AC342" s="12">
        <v>97.47346870745146</v>
      </c>
      <c r="AD342" s="12">
        <v>99.046528999138189</v>
      </c>
      <c r="AE342" s="12">
        <v>100</v>
      </c>
      <c r="AF342" s="12">
        <v>100.3750668374999</v>
      </c>
      <c r="AG342" s="12">
        <v>100.91263380706287</v>
      </c>
      <c r="AH342" s="12">
        <v>101.9781353408261</v>
      </c>
      <c r="AI342" s="12">
        <v>102.71604055898432</v>
      </c>
      <c r="AJ342" s="12">
        <v>102.30241688997859</v>
      </c>
      <c r="AK342" s="12">
        <v>102.22928220972516</v>
      </c>
      <c r="AL342" s="12">
        <v>101.91463755437336</v>
      </c>
      <c r="AM342" s="12">
        <v>102.67713312763709</v>
      </c>
      <c r="AN342" s="12">
        <v>104.51478607667472</v>
      </c>
    </row>
    <row r="343" spans="1:40">
      <c r="A343" s="1" t="s">
        <v>524</v>
      </c>
      <c r="B343" s="1" t="s">
        <v>525</v>
      </c>
      <c r="D343" s="1" t="s">
        <v>581</v>
      </c>
      <c r="F343" s="1">
        <v>73</v>
      </c>
      <c r="G343" s="1" t="s">
        <v>837</v>
      </c>
      <c r="H343" s="1" t="str">
        <f t="shared" si="6"/>
        <v>73아파트</v>
      </c>
      <c r="I343" s="12">
        <v>90.705676144791994</v>
      </c>
      <c r="J343" s="12">
        <v>92.807027286084178</v>
      </c>
      <c r="K343" s="12">
        <v>94.047206163224246</v>
      </c>
      <c r="L343" s="12">
        <v>94.928050241079163</v>
      </c>
      <c r="M343" s="12">
        <v>94.671360287141951</v>
      </c>
      <c r="N343" s="12">
        <v>95.052097105623346</v>
      </c>
      <c r="O343" s="12">
        <v>96.04402628126789</v>
      </c>
      <c r="P343" s="12">
        <v>98.555677164174696</v>
      </c>
      <c r="Q343" s="12">
        <v>100.88822884635263</v>
      </c>
      <c r="R343" s="12">
        <v>101.98350353420923</v>
      </c>
      <c r="S343" s="12">
        <v>102.04305901141535</v>
      </c>
      <c r="T343" s="12">
        <v>101.80307990083102</v>
      </c>
      <c r="U343" s="12">
        <v>101.85516700999044</v>
      </c>
      <c r="V343" s="12">
        <v>100.99896813167068</v>
      </c>
      <c r="W343" s="12">
        <v>100.4895878725782</v>
      </c>
      <c r="X343" s="12">
        <v>100.60953185159273</v>
      </c>
      <c r="Y343" s="12">
        <v>100.18568315065382</v>
      </c>
      <c r="Z343" s="12">
        <v>99.247782638132364</v>
      </c>
      <c r="AA343" s="12">
        <v>97.454483677935414</v>
      </c>
      <c r="AB343" s="12">
        <v>96.854039669951746</v>
      </c>
      <c r="AC343" s="12">
        <v>98.008251712492779</v>
      </c>
      <c r="AD343" s="12">
        <v>98.947062807468797</v>
      </c>
      <c r="AE343" s="12">
        <v>100</v>
      </c>
      <c r="AF343" s="12">
        <v>100.75417648420144</v>
      </c>
      <c r="AG343" s="12">
        <v>101.62011351269101</v>
      </c>
      <c r="AH343" s="12">
        <v>102.15283268271484</v>
      </c>
      <c r="AI343" s="12">
        <v>102.52003102355577</v>
      </c>
      <c r="AJ343" s="12">
        <v>102.74580235438594</v>
      </c>
      <c r="AK343" s="12">
        <v>102.15671510264815</v>
      </c>
      <c r="AL343" s="12">
        <v>102.01879895788726</v>
      </c>
      <c r="AM343" s="12">
        <v>103.27333932693898</v>
      </c>
      <c r="AN343" s="12">
        <v>105.03945692731828</v>
      </c>
    </row>
    <row r="344" spans="1:40">
      <c r="A344" s="1" t="s">
        <v>524</v>
      </c>
      <c r="B344" s="1" t="s">
        <v>525</v>
      </c>
      <c r="D344" s="1" t="s">
        <v>582</v>
      </c>
      <c r="F344" s="1">
        <v>74</v>
      </c>
      <c r="G344" s="1" t="s">
        <v>837</v>
      </c>
      <c r="H344" s="1" t="str">
        <f t="shared" si="6"/>
        <v>74아파트</v>
      </c>
      <c r="I344" s="12">
        <v>83.547273428423011</v>
      </c>
      <c r="J344" s="12">
        <v>84.518552191529494</v>
      </c>
      <c r="K344" s="12">
        <v>85.65027438527818</v>
      </c>
      <c r="L344" s="12">
        <v>86.292399118267198</v>
      </c>
      <c r="M344" s="12">
        <v>86.241152997579889</v>
      </c>
      <c r="N344" s="12">
        <v>86.462275990894767</v>
      </c>
      <c r="O344" s="12">
        <v>88.493076093267021</v>
      </c>
      <c r="P344" s="12">
        <v>90.157809181547265</v>
      </c>
      <c r="Q344" s="12">
        <v>92.799507145939529</v>
      </c>
      <c r="R344" s="12">
        <v>94.917278089646132</v>
      </c>
      <c r="S344" s="12">
        <v>95.018217204290153</v>
      </c>
      <c r="T344" s="12">
        <v>95.078209827023571</v>
      </c>
      <c r="U344" s="12">
        <v>95.487246927320442</v>
      </c>
      <c r="V344" s="12">
        <v>95.78510726836285</v>
      </c>
      <c r="W344" s="12">
        <v>95.92558887821373</v>
      </c>
      <c r="X344" s="12">
        <v>95.865057562177853</v>
      </c>
      <c r="Y344" s="12">
        <v>95.584147943136358</v>
      </c>
      <c r="Z344" s="12">
        <v>96.219342698838815</v>
      </c>
      <c r="AA344" s="12">
        <v>95.427708986925552</v>
      </c>
      <c r="AB344" s="12">
        <v>93.95522968934543</v>
      </c>
      <c r="AC344" s="12">
        <v>97.181611688432596</v>
      </c>
      <c r="AD344" s="12">
        <v>99.518024045616343</v>
      </c>
      <c r="AE344" s="12">
        <v>100</v>
      </c>
      <c r="AF344" s="12">
        <v>99.670456965506119</v>
      </c>
      <c r="AG344" s="12">
        <v>99.427091571458917</v>
      </c>
      <c r="AH344" s="12">
        <v>99.938866468461853</v>
      </c>
      <c r="AI344" s="12">
        <v>100.47666801697434</v>
      </c>
      <c r="AJ344" s="12">
        <v>99.631748180390431</v>
      </c>
      <c r="AK344" s="12">
        <v>98.728748041848434</v>
      </c>
      <c r="AL344" s="12">
        <v>98.459222921829266</v>
      </c>
      <c r="AM344" s="12">
        <v>98.886537556135139</v>
      </c>
      <c r="AN344" s="12">
        <v>99.592303195260072</v>
      </c>
    </row>
    <row r="345" spans="1:40">
      <c r="A345" s="1" t="s">
        <v>521</v>
      </c>
      <c r="F345" s="1">
        <v>75</v>
      </c>
      <c r="G345" s="1" t="s">
        <v>837</v>
      </c>
      <c r="H345" s="1" t="str">
        <f t="shared" si="6"/>
        <v>75아파트</v>
      </c>
      <c r="I345" s="12">
        <v>88.962023729109617</v>
      </c>
      <c r="J345" s="12">
        <v>90.841162977794625</v>
      </c>
      <c r="K345" s="12">
        <v>92.991386774760045</v>
      </c>
      <c r="L345" s="12">
        <v>94.287826434171535</v>
      </c>
      <c r="M345" s="12">
        <v>94.281421081983865</v>
      </c>
      <c r="N345" s="12">
        <v>94.728499509322745</v>
      </c>
      <c r="O345" s="12">
        <v>95.572678869508721</v>
      </c>
      <c r="P345" s="12">
        <v>97.009603665109964</v>
      </c>
      <c r="Q345" s="12">
        <v>98.916443444612852</v>
      </c>
      <c r="R345" s="12">
        <v>99.97411591656136</v>
      </c>
      <c r="S345" s="12">
        <v>100.12631260724761</v>
      </c>
      <c r="T345" s="12">
        <v>99.877460806735755</v>
      </c>
      <c r="U345" s="12">
        <v>99.906145335691122</v>
      </c>
      <c r="V345" s="12">
        <v>100.00684885350262</v>
      </c>
      <c r="W345" s="12">
        <v>99.930551022451041</v>
      </c>
      <c r="X345" s="12">
        <v>99.734931965716669</v>
      </c>
      <c r="Y345" s="12">
        <v>99.504698041110785</v>
      </c>
      <c r="Z345" s="12">
        <v>99.278596732515766</v>
      </c>
      <c r="AA345" s="12">
        <v>98.892240541610974</v>
      </c>
      <c r="AB345" s="12">
        <v>98.681079428469019</v>
      </c>
      <c r="AC345" s="12">
        <v>99.080138360891695</v>
      </c>
      <c r="AD345" s="12">
        <v>99.612637355283212</v>
      </c>
      <c r="AE345" s="12">
        <v>100</v>
      </c>
      <c r="AF345" s="12">
        <v>100.12631955407738</v>
      </c>
      <c r="AG345" s="12">
        <v>100.356420582981</v>
      </c>
      <c r="AH345" s="12">
        <v>100.65875190628142</v>
      </c>
      <c r="AI345" s="12">
        <v>101.20399479758122</v>
      </c>
      <c r="AJ345" s="12">
        <v>101.86865600987569</v>
      </c>
      <c r="AK345" s="12">
        <v>102.22040283384817</v>
      </c>
      <c r="AL345" s="12">
        <v>102.4982087751832</v>
      </c>
      <c r="AM345" s="12">
        <v>102.99581892603666</v>
      </c>
      <c r="AN345" s="12">
        <v>103.89918814013338</v>
      </c>
    </row>
    <row r="346" spans="1:40">
      <c r="A346" s="1" t="s">
        <v>524</v>
      </c>
      <c r="B346" s="1" t="s">
        <v>533</v>
      </c>
      <c r="F346" s="1">
        <v>76</v>
      </c>
      <c r="G346" s="1" t="s">
        <v>837</v>
      </c>
      <c r="H346" s="1" t="str">
        <f t="shared" si="6"/>
        <v>76아파트</v>
      </c>
      <c r="I346" s="12">
        <v>87.30541580307225</v>
      </c>
      <c r="J346" s="12">
        <v>89.530900464154811</v>
      </c>
      <c r="K346" s="12">
        <v>92.321191764221851</v>
      </c>
      <c r="L346" s="12">
        <v>94.084998349252103</v>
      </c>
      <c r="M346" s="12">
        <v>94.177126338581118</v>
      </c>
      <c r="N346" s="12">
        <v>94.745517801082187</v>
      </c>
      <c r="O346" s="12">
        <v>95.628258731070829</v>
      </c>
      <c r="P346" s="12">
        <v>97.194279106773308</v>
      </c>
      <c r="Q346" s="12">
        <v>99.242985126307829</v>
      </c>
      <c r="R346" s="12">
        <v>100.38241446504595</v>
      </c>
      <c r="S346" s="12">
        <v>100.3763987187339</v>
      </c>
      <c r="T346" s="12">
        <v>100.0096824226145</v>
      </c>
      <c r="U346" s="12">
        <v>100.13875923392028</v>
      </c>
      <c r="V346" s="12">
        <v>100.32105199324685</v>
      </c>
      <c r="W346" s="12">
        <v>100.23198492042451</v>
      </c>
      <c r="X346" s="12">
        <v>100.1155994217832</v>
      </c>
      <c r="Y346" s="12">
        <v>99.914966724345405</v>
      </c>
      <c r="Z346" s="12">
        <v>99.723715059139678</v>
      </c>
      <c r="AA346" s="12">
        <v>99.371487500803084</v>
      </c>
      <c r="AB346" s="12">
        <v>99.130258576740545</v>
      </c>
      <c r="AC346" s="12">
        <v>99.382927368772101</v>
      </c>
      <c r="AD346" s="12">
        <v>99.787699730251319</v>
      </c>
      <c r="AE346" s="12">
        <v>100</v>
      </c>
      <c r="AF346" s="12">
        <v>100.08950782782726</v>
      </c>
      <c r="AG346" s="12">
        <v>100.269555982444</v>
      </c>
      <c r="AH346" s="12">
        <v>100.40409328057696</v>
      </c>
      <c r="AI346" s="12">
        <v>100.82453085996816</v>
      </c>
      <c r="AJ346" s="12">
        <v>101.6944778559798</v>
      </c>
      <c r="AK346" s="12">
        <v>102.13751860796458</v>
      </c>
      <c r="AL346" s="12">
        <v>102.47064303173208</v>
      </c>
      <c r="AM346" s="12">
        <v>102.83678425470009</v>
      </c>
      <c r="AN346" s="12">
        <v>103.61306309417435</v>
      </c>
    </row>
    <row r="347" spans="1:40">
      <c r="A347" s="1" t="s">
        <v>524</v>
      </c>
      <c r="B347" s="1" t="s">
        <v>533</v>
      </c>
      <c r="C347" s="1" t="s">
        <v>534</v>
      </c>
      <c r="F347" s="1">
        <v>77</v>
      </c>
      <c r="G347" s="1" t="s">
        <v>837</v>
      </c>
      <c r="H347" s="1" t="str">
        <f t="shared" si="6"/>
        <v>77아파트</v>
      </c>
      <c r="U347" s="12">
        <v>102.43994603804413</v>
      </c>
      <c r="V347" s="12">
        <v>102.61694321394454</v>
      </c>
      <c r="W347" s="12">
        <v>102.29191928995247</v>
      </c>
      <c r="X347" s="12">
        <v>102.12038130167096</v>
      </c>
      <c r="Y347" s="12">
        <v>101.80879602945778</v>
      </c>
      <c r="Z347" s="12">
        <v>101.37908825359176</v>
      </c>
      <c r="AA347" s="12">
        <v>100.46634159400969</v>
      </c>
      <c r="AB347" s="12">
        <v>100.06824227018157</v>
      </c>
      <c r="AC347" s="12">
        <v>99.92597491831971</v>
      </c>
      <c r="AD347" s="12">
        <v>100.00692597661532</v>
      </c>
      <c r="AE347" s="12">
        <v>100</v>
      </c>
      <c r="AF347" s="12">
        <v>99.759917134205651</v>
      </c>
      <c r="AG347" s="12">
        <v>99.591191864951824</v>
      </c>
      <c r="AH347" s="12">
        <v>99.578858806089826</v>
      </c>
      <c r="AI347" s="12">
        <v>100.05985350872277</v>
      </c>
      <c r="AJ347" s="12">
        <v>101.1537574583562</v>
      </c>
      <c r="AK347" s="12">
        <v>101.57521021514316</v>
      </c>
      <c r="AL347" s="12">
        <v>102.12363562964484</v>
      </c>
      <c r="AM347" s="12">
        <v>102.8799747758061</v>
      </c>
      <c r="AN347" s="12">
        <v>103.81804271729915</v>
      </c>
    </row>
    <row r="348" spans="1:40">
      <c r="A348" s="1" t="s">
        <v>524</v>
      </c>
      <c r="B348" s="1" t="s">
        <v>533</v>
      </c>
      <c r="D348" s="1" t="s">
        <v>583</v>
      </c>
      <c r="F348" s="1">
        <v>78</v>
      </c>
      <c r="G348" s="1" t="s">
        <v>837</v>
      </c>
      <c r="H348" s="1" t="str">
        <f t="shared" si="6"/>
        <v>78아파트</v>
      </c>
      <c r="I348" s="12">
        <v>90.439236480767079</v>
      </c>
      <c r="J348" s="12">
        <v>91.964926070784387</v>
      </c>
      <c r="K348" s="12">
        <v>95.712018107010678</v>
      </c>
      <c r="L348" s="12">
        <v>96.497276197337385</v>
      </c>
      <c r="M348" s="12">
        <v>97.198475901077316</v>
      </c>
      <c r="N348" s="12">
        <v>97.72932556411493</v>
      </c>
      <c r="O348" s="12">
        <v>100.51005008925972</v>
      </c>
      <c r="P348" s="12">
        <v>104.05567166245302</v>
      </c>
      <c r="Q348" s="12">
        <v>105.28475476210753</v>
      </c>
      <c r="R348" s="12">
        <v>105.59568141103922</v>
      </c>
      <c r="S348" s="12">
        <v>104.82316366361785</v>
      </c>
      <c r="T348" s="12">
        <v>104.51131608728542</v>
      </c>
      <c r="U348" s="12">
        <v>105.23761670458526</v>
      </c>
      <c r="V348" s="12">
        <v>105.41540303732602</v>
      </c>
      <c r="W348" s="12">
        <v>103.42002809104022</v>
      </c>
      <c r="X348" s="12">
        <v>102.24838891191447</v>
      </c>
      <c r="Y348" s="12">
        <v>101.66772912860826</v>
      </c>
      <c r="Z348" s="12">
        <v>100.81225488382765</v>
      </c>
      <c r="AA348" s="12">
        <v>97.508881665372144</v>
      </c>
      <c r="AB348" s="12">
        <v>95.646753758000756</v>
      </c>
      <c r="AC348" s="12">
        <v>96.084932290327444</v>
      </c>
      <c r="AD348" s="12">
        <v>98.860573818768955</v>
      </c>
      <c r="AE348" s="12">
        <v>100</v>
      </c>
      <c r="AF348" s="12">
        <v>101.54205056289376</v>
      </c>
      <c r="AG348" s="12">
        <v>100.66155886095096</v>
      </c>
      <c r="AH348" s="12">
        <v>102.011360656172</v>
      </c>
      <c r="AI348" s="12">
        <v>103.08272918796995</v>
      </c>
      <c r="AJ348" s="12">
        <v>104.12071640629212</v>
      </c>
      <c r="AK348" s="12">
        <v>104.0898402277091</v>
      </c>
      <c r="AL348" s="12">
        <v>104.48081318051892</v>
      </c>
      <c r="AM348" s="12">
        <v>107.02234759080336</v>
      </c>
      <c r="AN348" s="12">
        <v>109.06892047409409</v>
      </c>
    </row>
    <row r="349" spans="1:40">
      <c r="A349" s="1" t="s">
        <v>524</v>
      </c>
      <c r="B349" s="1" t="s">
        <v>533</v>
      </c>
      <c r="D349" s="1" t="s">
        <v>584</v>
      </c>
      <c r="F349" s="1">
        <v>79</v>
      </c>
      <c r="G349" s="1" t="s">
        <v>837</v>
      </c>
      <c r="H349" s="1" t="str">
        <f t="shared" si="6"/>
        <v>79아파트</v>
      </c>
      <c r="I349" s="12">
        <v>90.898309163885699</v>
      </c>
      <c r="J349" s="12">
        <v>92.625342984941696</v>
      </c>
      <c r="K349" s="12">
        <v>96.372379118701645</v>
      </c>
      <c r="L349" s="12">
        <v>97.508733296005545</v>
      </c>
      <c r="M349" s="12">
        <v>97.166926585135741</v>
      </c>
      <c r="N349" s="12">
        <v>97.866506617540892</v>
      </c>
      <c r="O349" s="12">
        <v>98.756840195220619</v>
      </c>
      <c r="P349" s="12">
        <v>100.01378934467915</v>
      </c>
      <c r="Q349" s="12">
        <v>101.39290018016479</v>
      </c>
      <c r="R349" s="12">
        <v>103.02305186524482</v>
      </c>
      <c r="S349" s="12">
        <v>103.20776225905507</v>
      </c>
      <c r="T349" s="12">
        <v>102.43325125147639</v>
      </c>
      <c r="U349" s="12">
        <v>102.42786691695385</v>
      </c>
      <c r="V349" s="12">
        <v>102.43856333444899</v>
      </c>
      <c r="W349" s="12">
        <v>102.1128949920608</v>
      </c>
      <c r="X349" s="12">
        <v>102.02235464068848</v>
      </c>
      <c r="Y349" s="12">
        <v>101.35683238237345</v>
      </c>
      <c r="Z349" s="12">
        <v>100.78393918541748</v>
      </c>
      <c r="AA349" s="12">
        <v>99.909367551909213</v>
      </c>
      <c r="AB349" s="12">
        <v>99.730731186259504</v>
      </c>
      <c r="AC349" s="12">
        <v>99.848912505973729</v>
      </c>
      <c r="AD349" s="12">
        <v>99.904041063431407</v>
      </c>
      <c r="AE349" s="12">
        <v>100</v>
      </c>
      <c r="AF349" s="12">
        <v>99.952242880355882</v>
      </c>
      <c r="AG349" s="12">
        <v>99.894119212025387</v>
      </c>
      <c r="AH349" s="12">
        <v>99.890170983234512</v>
      </c>
      <c r="AI349" s="12">
        <v>100.00024720879964</v>
      </c>
      <c r="AJ349" s="12">
        <v>100.79180887938315</v>
      </c>
      <c r="AK349" s="12">
        <v>100.97486682259735</v>
      </c>
      <c r="AL349" s="12">
        <v>101.25353146270892</v>
      </c>
      <c r="AM349" s="12">
        <v>101.80806548445321</v>
      </c>
      <c r="AN349" s="12">
        <v>102.2117339990364</v>
      </c>
    </row>
    <row r="350" spans="1:40">
      <c r="A350" s="1" t="s">
        <v>524</v>
      </c>
      <c r="B350" s="1" t="s">
        <v>533</v>
      </c>
      <c r="D350" s="1" t="s">
        <v>584</v>
      </c>
      <c r="E350" s="1" t="s">
        <v>585</v>
      </c>
      <c r="F350" s="1">
        <v>80</v>
      </c>
      <c r="G350" s="1" t="s">
        <v>837</v>
      </c>
      <c r="H350" s="1" t="str">
        <f t="shared" si="6"/>
        <v>80아파트</v>
      </c>
      <c r="I350" s="12">
        <v>85.658691553524022</v>
      </c>
      <c r="J350" s="12">
        <v>87.195903148445694</v>
      </c>
      <c r="K350" s="12">
        <v>89.991234932620273</v>
      </c>
      <c r="L350" s="12">
        <v>91.198071913976406</v>
      </c>
      <c r="M350" s="12">
        <v>91.226460769278262</v>
      </c>
      <c r="N350" s="12">
        <v>92.002192534980196</v>
      </c>
      <c r="O350" s="12">
        <v>92.373610039128607</v>
      </c>
      <c r="P350" s="12">
        <v>93.421097082854885</v>
      </c>
      <c r="Q350" s="12">
        <v>94.518183203452878</v>
      </c>
      <c r="R350" s="12">
        <v>97.047647656156059</v>
      </c>
      <c r="S350" s="12">
        <v>97.709302448520333</v>
      </c>
      <c r="T350" s="12">
        <v>98.020942233732413</v>
      </c>
      <c r="U350" s="12">
        <v>98.792433960100894</v>
      </c>
      <c r="V350" s="12">
        <v>98.824537113160559</v>
      </c>
      <c r="W350" s="12">
        <v>98.750288749873903</v>
      </c>
      <c r="X350" s="12">
        <v>99.234232306023003</v>
      </c>
      <c r="Y350" s="12">
        <v>99.618549528321992</v>
      </c>
      <c r="Z350" s="12">
        <v>99.697903980352763</v>
      </c>
      <c r="AA350" s="12">
        <v>99.528233742812446</v>
      </c>
      <c r="AB350" s="12">
        <v>99.646894731993328</v>
      </c>
      <c r="AC350" s="12">
        <v>99.812263359554947</v>
      </c>
      <c r="AD350" s="12">
        <v>99.60990829660696</v>
      </c>
      <c r="AE350" s="12">
        <v>100</v>
      </c>
      <c r="AF350" s="12">
        <v>100.19033280711331</v>
      </c>
      <c r="AG350" s="12">
        <v>100.39102047590498</v>
      </c>
      <c r="AH350" s="12">
        <v>100.53170530672129</v>
      </c>
      <c r="AI350" s="12">
        <v>100.30786530969011</v>
      </c>
      <c r="AJ350" s="12">
        <v>100.87853703928904</v>
      </c>
      <c r="AK350" s="12">
        <v>100.84927402581805</v>
      </c>
      <c r="AL350" s="12">
        <v>100.29521710931056</v>
      </c>
      <c r="AM350" s="12">
        <v>101.13113659346035</v>
      </c>
      <c r="AN350" s="12">
        <v>101.64900664312768</v>
      </c>
    </row>
    <row r="351" spans="1:40">
      <c r="A351" s="1" t="s">
        <v>524</v>
      </c>
      <c r="B351" s="1" t="s">
        <v>533</v>
      </c>
      <c r="D351" s="1" t="s">
        <v>584</v>
      </c>
      <c r="E351" s="1" t="s">
        <v>586</v>
      </c>
      <c r="F351" s="1">
        <v>81</v>
      </c>
      <c r="G351" s="1" t="s">
        <v>837</v>
      </c>
      <c r="H351" s="1" t="str">
        <f t="shared" si="6"/>
        <v>81아파트</v>
      </c>
      <c r="I351" s="12">
        <v>93.395208101762222</v>
      </c>
      <c r="J351" s="12">
        <v>95.210753963461372</v>
      </c>
      <c r="K351" s="12">
        <v>99.397617625684489</v>
      </c>
      <c r="L351" s="12">
        <v>100.50260238733075</v>
      </c>
      <c r="M351" s="12">
        <v>99.990782941514539</v>
      </c>
      <c r="N351" s="12">
        <v>100.65639092995004</v>
      </c>
      <c r="O351" s="12">
        <v>101.78525935813683</v>
      </c>
      <c r="P351" s="12">
        <v>103.13972339068403</v>
      </c>
      <c r="Q351" s="12">
        <v>104.65004812133041</v>
      </c>
      <c r="R351" s="12">
        <v>105.86978115557226</v>
      </c>
      <c r="S351" s="12">
        <v>105.83854826833654</v>
      </c>
      <c r="T351" s="12">
        <v>104.57591165581898</v>
      </c>
      <c r="U351" s="12">
        <v>104.19606542189283</v>
      </c>
      <c r="V351" s="12">
        <v>104.19606542189283</v>
      </c>
      <c r="W351" s="12">
        <v>103.74521202932448</v>
      </c>
      <c r="X351" s="12">
        <v>103.3700665987554</v>
      </c>
      <c r="Y351" s="12">
        <v>102.19066936524071</v>
      </c>
      <c r="Z351" s="12">
        <v>101.30242700651127</v>
      </c>
      <c r="AA351" s="12">
        <v>100.09038886147091</v>
      </c>
      <c r="AB351" s="12">
        <v>99.770462359742226</v>
      </c>
      <c r="AC351" s="12">
        <v>99.866274944780727</v>
      </c>
      <c r="AD351" s="12">
        <v>100.04365095012801</v>
      </c>
      <c r="AE351" s="12">
        <v>100</v>
      </c>
      <c r="AF351" s="12">
        <v>99.843074980280164</v>
      </c>
      <c r="AG351" s="12">
        <v>99.666711425417702</v>
      </c>
      <c r="AH351" s="12">
        <v>99.596880071507599</v>
      </c>
      <c r="AI351" s="12">
        <v>99.859270812557753</v>
      </c>
      <c r="AJ351" s="12">
        <v>100.75199857297564</v>
      </c>
      <c r="AK351" s="12">
        <v>101.03260552898405</v>
      </c>
      <c r="AL351" s="12">
        <v>101.69676039426467</v>
      </c>
      <c r="AM351" s="12">
        <v>102.12050387814051</v>
      </c>
      <c r="AN351" s="12">
        <v>102.4712445264264</v>
      </c>
    </row>
    <row r="352" spans="1:40">
      <c r="A352" s="1" t="s">
        <v>524</v>
      </c>
      <c r="B352" s="1" t="s">
        <v>533</v>
      </c>
      <c r="D352" s="1" t="s">
        <v>587</v>
      </c>
      <c r="F352" s="1">
        <v>82</v>
      </c>
      <c r="G352" s="1" t="s">
        <v>837</v>
      </c>
      <c r="H352" s="1" t="str">
        <f t="shared" si="6"/>
        <v>82아파트</v>
      </c>
      <c r="I352" s="12">
        <v>90.481004007542339</v>
      </c>
      <c r="J352" s="12">
        <v>92.57352770512081</v>
      </c>
      <c r="K352" s="12">
        <v>93.981656681281891</v>
      </c>
      <c r="L352" s="12">
        <v>94.487742781852447</v>
      </c>
      <c r="M352" s="12">
        <v>94.360760833474558</v>
      </c>
      <c r="N352" s="12">
        <v>94.916838554211068</v>
      </c>
      <c r="O352" s="12">
        <v>96.200017713887348</v>
      </c>
      <c r="P352" s="12">
        <v>97.810682398632409</v>
      </c>
      <c r="Q352" s="12">
        <v>99.974093794483537</v>
      </c>
      <c r="R352" s="12">
        <v>101.04966022275639</v>
      </c>
      <c r="S352" s="12">
        <v>100.9356138793781</v>
      </c>
      <c r="T352" s="12">
        <v>100.87053096853626</v>
      </c>
      <c r="U352" s="12">
        <v>100.98406549965016</v>
      </c>
      <c r="V352" s="12">
        <v>101.15649698839712</v>
      </c>
      <c r="W352" s="12">
        <v>100.79602292401613</v>
      </c>
      <c r="X352" s="12">
        <v>100.57736011641562</v>
      </c>
      <c r="Y352" s="12">
        <v>100.40319616097732</v>
      </c>
      <c r="Z352" s="12">
        <v>99.936973922368267</v>
      </c>
      <c r="AA352" s="12">
        <v>99.349453706070832</v>
      </c>
      <c r="AB352" s="12">
        <v>99.431857193063564</v>
      </c>
      <c r="AC352" s="12">
        <v>99.384452709805075</v>
      </c>
      <c r="AD352" s="12">
        <v>99.610527345510093</v>
      </c>
      <c r="AE352" s="12">
        <v>100</v>
      </c>
      <c r="AF352" s="12">
        <v>99.996098526026927</v>
      </c>
      <c r="AG352" s="12">
        <v>100.07229142900871</v>
      </c>
      <c r="AH352" s="12">
        <v>100.10679089643027</v>
      </c>
      <c r="AI352" s="12">
        <v>100.56737587680369</v>
      </c>
      <c r="AJ352" s="12">
        <v>101.88225392238854</v>
      </c>
      <c r="AK352" s="12">
        <v>102.2856247366629</v>
      </c>
      <c r="AL352" s="12">
        <v>102.91536518831536</v>
      </c>
      <c r="AM352" s="12">
        <v>103.81770209305823</v>
      </c>
      <c r="AN352" s="12">
        <v>104.98722925775121</v>
      </c>
    </row>
    <row r="353" spans="1:40">
      <c r="A353" s="1" t="s">
        <v>524</v>
      </c>
      <c r="B353" s="1" t="s">
        <v>533</v>
      </c>
      <c r="D353" s="1" t="s">
        <v>587</v>
      </c>
      <c r="E353" s="1" t="s">
        <v>588</v>
      </c>
      <c r="F353" s="1">
        <v>83</v>
      </c>
      <c r="G353" s="1" t="s">
        <v>837</v>
      </c>
      <c r="H353" s="1" t="str">
        <f t="shared" si="6"/>
        <v>83아파트</v>
      </c>
      <c r="I353" s="12">
        <v>90.10873235294261</v>
      </c>
      <c r="J353" s="12">
        <v>92.270924186701649</v>
      </c>
      <c r="K353" s="12">
        <v>93.314031585242986</v>
      </c>
      <c r="L353" s="12">
        <v>94.173249638186633</v>
      </c>
      <c r="M353" s="12">
        <v>95.669580000419899</v>
      </c>
      <c r="N353" s="12">
        <v>94.992546939081976</v>
      </c>
      <c r="O353" s="12">
        <v>96.363645123840627</v>
      </c>
      <c r="P353" s="12">
        <v>98.554420724265853</v>
      </c>
      <c r="Q353" s="12">
        <v>100.05190653077477</v>
      </c>
      <c r="R353" s="12">
        <v>101.57204735169087</v>
      </c>
      <c r="S353" s="12">
        <v>102.16347370129341</v>
      </c>
      <c r="T353" s="12">
        <v>102.39650533631767</v>
      </c>
      <c r="U353" s="12">
        <v>102.37564219150539</v>
      </c>
      <c r="V353" s="12">
        <v>102.26710119294262</v>
      </c>
      <c r="W353" s="12">
        <v>102.22257413073223</v>
      </c>
      <c r="X353" s="12">
        <v>101.87492078819479</v>
      </c>
      <c r="Y353" s="12">
        <v>101.78411127135321</v>
      </c>
      <c r="Z353" s="12">
        <v>101.60411196419051</v>
      </c>
      <c r="AA353" s="12">
        <v>100.42577867136851</v>
      </c>
      <c r="AB353" s="12">
        <v>100.27567120402988</v>
      </c>
      <c r="AC353" s="12">
        <v>100.04520879787778</v>
      </c>
      <c r="AD353" s="12">
        <v>99.895370835721423</v>
      </c>
      <c r="AE353" s="12">
        <v>100</v>
      </c>
      <c r="AF353" s="12">
        <v>99.98759285509513</v>
      </c>
      <c r="AG353" s="12">
        <v>99.98759285509513</v>
      </c>
      <c r="AH353" s="12">
        <v>99.865555651446357</v>
      </c>
      <c r="AI353" s="12">
        <v>100.01007578530002</v>
      </c>
      <c r="AJ353" s="12">
        <v>101.77298973984288</v>
      </c>
      <c r="AK353" s="12">
        <v>101.78128157000982</v>
      </c>
      <c r="AL353" s="12">
        <v>101.79477687631777</v>
      </c>
      <c r="AM353" s="12">
        <v>101.80923319791269</v>
      </c>
      <c r="AN353" s="12">
        <v>101.96115242635089</v>
      </c>
    </row>
    <row r="354" spans="1:40">
      <c r="A354" s="1" t="s">
        <v>524</v>
      </c>
      <c r="B354" s="1" t="s">
        <v>533</v>
      </c>
      <c r="D354" s="1" t="s">
        <v>587</v>
      </c>
      <c r="E354" s="1" t="s">
        <v>589</v>
      </c>
      <c r="F354" s="1">
        <v>84</v>
      </c>
      <c r="G354" s="1" t="s">
        <v>837</v>
      </c>
      <c r="H354" s="1" t="str">
        <f t="shared" si="6"/>
        <v>84아파트</v>
      </c>
      <c r="I354" s="12">
        <v>89.88547002752162</v>
      </c>
      <c r="J354" s="12">
        <v>90.864224868420877</v>
      </c>
      <c r="K354" s="12">
        <v>92.751594368610782</v>
      </c>
      <c r="L354" s="12">
        <v>94.831504047685243</v>
      </c>
      <c r="M354" s="12">
        <v>94.880072924538808</v>
      </c>
      <c r="N354" s="12">
        <v>95.294273843318749</v>
      </c>
      <c r="O354" s="12">
        <v>95.823242146367321</v>
      </c>
      <c r="P354" s="12">
        <v>96.636515740230564</v>
      </c>
      <c r="Q354" s="12">
        <v>99.331998910710197</v>
      </c>
      <c r="R354" s="12">
        <v>99.981849153960141</v>
      </c>
      <c r="S354" s="12">
        <v>100.80499201932255</v>
      </c>
      <c r="T354" s="12">
        <v>100.81915623578487</v>
      </c>
      <c r="U354" s="12">
        <v>100.87590383900276</v>
      </c>
      <c r="V354" s="12">
        <v>100.85686858167678</v>
      </c>
      <c r="W354" s="12">
        <v>100.64428986704222</v>
      </c>
      <c r="X354" s="12">
        <v>100.48666721990647</v>
      </c>
      <c r="Y354" s="12">
        <v>100.32554713647278</v>
      </c>
      <c r="Z354" s="12">
        <v>100.15806128314273</v>
      </c>
      <c r="AA354" s="12">
        <v>99.897077152629706</v>
      </c>
      <c r="AB354" s="12">
        <v>99.829762353478259</v>
      </c>
      <c r="AC354" s="12">
        <v>99.407927060866115</v>
      </c>
      <c r="AD354" s="12">
        <v>99.925395440677732</v>
      </c>
      <c r="AE354" s="12">
        <v>100</v>
      </c>
      <c r="AF354" s="12">
        <v>99.98702415579001</v>
      </c>
      <c r="AG354" s="12">
        <v>100.30655130101454</v>
      </c>
      <c r="AH354" s="12">
        <v>100.21382663774705</v>
      </c>
      <c r="AI354" s="12">
        <v>100.30551823320393</v>
      </c>
      <c r="AJ354" s="12">
        <v>101.03223091497257</v>
      </c>
      <c r="AK354" s="12">
        <v>101.23197369058367</v>
      </c>
      <c r="AL354" s="12">
        <v>101.44697225766083</v>
      </c>
      <c r="AM354" s="12">
        <v>101.67880381701613</v>
      </c>
      <c r="AN354" s="12">
        <v>102.38840575859764</v>
      </c>
    </row>
    <row r="355" spans="1:40">
      <c r="A355" s="1" t="s">
        <v>524</v>
      </c>
      <c r="B355" s="1" t="s">
        <v>533</v>
      </c>
      <c r="D355" s="1" t="s">
        <v>587</v>
      </c>
      <c r="E355" s="1" t="s">
        <v>590</v>
      </c>
      <c r="F355" s="1">
        <v>85</v>
      </c>
      <c r="G355" s="1" t="s">
        <v>837</v>
      </c>
      <c r="H355" s="1" t="str">
        <f t="shared" si="6"/>
        <v>85아파트</v>
      </c>
      <c r="I355" s="12">
        <v>90.608440494060474</v>
      </c>
      <c r="J355" s="12">
        <v>92.863484321095868</v>
      </c>
      <c r="K355" s="12">
        <v>94.23643497549223</v>
      </c>
      <c r="L355" s="12">
        <v>94.467671390761907</v>
      </c>
      <c r="M355" s="12">
        <v>94.146822329466104</v>
      </c>
      <c r="N355" s="12">
        <v>94.851130818643185</v>
      </c>
      <c r="O355" s="12">
        <v>96.238473234635549</v>
      </c>
      <c r="P355" s="12">
        <v>97.909906736071747</v>
      </c>
      <c r="Q355" s="12">
        <v>100.06150366935759</v>
      </c>
      <c r="R355" s="12">
        <v>101.15550771267259</v>
      </c>
      <c r="S355" s="12">
        <v>100.8271082717344</v>
      </c>
      <c r="T355" s="12">
        <v>100.71959357965653</v>
      </c>
      <c r="U355" s="12">
        <v>100.85688082207041</v>
      </c>
      <c r="V355" s="12">
        <v>101.09388268647652</v>
      </c>
      <c r="W355" s="12">
        <v>100.67314652128147</v>
      </c>
      <c r="X355" s="12">
        <v>100.4568445829143</v>
      </c>
      <c r="Y355" s="12">
        <v>100.27155500568024</v>
      </c>
      <c r="Z355" s="12">
        <v>99.72087020430385</v>
      </c>
      <c r="AA355" s="12">
        <v>99.135855142442594</v>
      </c>
      <c r="AB355" s="12">
        <v>99.269926344718854</v>
      </c>
      <c r="AC355" s="12">
        <v>99.310109212747264</v>
      </c>
      <c r="AD355" s="12">
        <v>99.522784099452707</v>
      </c>
      <c r="AE355" s="12">
        <v>100</v>
      </c>
      <c r="AF355" s="12">
        <v>99.998657728093534</v>
      </c>
      <c r="AG355" s="12">
        <v>100.03814155701849</v>
      </c>
      <c r="AH355" s="12">
        <v>100.11240393446489</v>
      </c>
      <c r="AI355" s="12">
        <v>100.67415058710456</v>
      </c>
      <c r="AJ355" s="12">
        <v>102.05079884920237</v>
      </c>
      <c r="AK355" s="12">
        <v>102.53360733025892</v>
      </c>
      <c r="AL355" s="12">
        <v>103.30601661014525</v>
      </c>
      <c r="AM355" s="12">
        <v>104.42923232817847</v>
      </c>
      <c r="AN355" s="12">
        <v>105.79566519030075</v>
      </c>
    </row>
    <row r="356" spans="1:40">
      <c r="A356" s="1" t="s">
        <v>524</v>
      </c>
      <c r="B356" s="1" t="s">
        <v>533</v>
      </c>
      <c r="D356" s="1" t="s">
        <v>591</v>
      </c>
      <c r="F356" s="1">
        <v>86</v>
      </c>
      <c r="G356" s="1" t="s">
        <v>837</v>
      </c>
      <c r="H356" s="1" t="str">
        <f t="shared" si="6"/>
        <v>86아파트</v>
      </c>
      <c r="I356" s="12">
        <v>88.453919459778731</v>
      </c>
      <c r="J356" s="12">
        <v>91.649488914589455</v>
      </c>
      <c r="K356" s="12">
        <v>96.621772956631062</v>
      </c>
      <c r="L356" s="12">
        <v>98.308214132042622</v>
      </c>
      <c r="M356" s="12">
        <v>97.734952597455276</v>
      </c>
      <c r="N356" s="12">
        <v>99.195955674916206</v>
      </c>
      <c r="O356" s="12">
        <v>100.19949685850888</v>
      </c>
      <c r="P356" s="12">
        <v>103.30307990902416</v>
      </c>
      <c r="Q356" s="12">
        <v>106.22955723552118</v>
      </c>
      <c r="R356" s="12">
        <v>107.23687226037798</v>
      </c>
      <c r="S356" s="12">
        <v>107.08954052144698</v>
      </c>
      <c r="T356" s="12">
        <v>106.20647443867425</v>
      </c>
      <c r="U356" s="12">
        <v>106.21331148808305</v>
      </c>
      <c r="V356" s="12">
        <v>106.66474879845509</v>
      </c>
      <c r="W356" s="12">
        <v>106.66474879845509</v>
      </c>
      <c r="X356" s="12">
        <v>106.62747823763846</v>
      </c>
      <c r="Y356" s="12">
        <v>106.62747823763846</v>
      </c>
      <c r="Z356" s="12">
        <v>106.51505787610841</v>
      </c>
      <c r="AA356" s="12">
        <v>104.95654196359928</v>
      </c>
      <c r="AB356" s="12">
        <v>103.2110601013657</v>
      </c>
      <c r="AC356" s="12">
        <v>102.25482818016512</v>
      </c>
      <c r="AD356" s="12">
        <v>101.32578372353017</v>
      </c>
      <c r="AE356" s="12">
        <v>100</v>
      </c>
      <c r="AF356" s="12">
        <v>98.575893998383464</v>
      </c>
      <c r="AG356" s="12">
        <v>98.289898295807134</v>
      </c>
      <c r="AH356" s="12">
        <v>98.122450679899686</v>
      </c>
      <c r="AI356" s="12">
        <v>98.66639239775165</v>
      </c>
      <c r="AJ356" s="12">
        <v>99.862843164566499</v>
      </c>
      <c r="AK356" s="12">
        <v>100.46712717100191</v>
      </c>
      <c r="AL356" s="12">
        <v>100.93675671431319</v>
      </c>
      <c r="AM356" s="12">
        <v>100.96579431861402</v>
      </c>
      <c r="AN356" s="12">
        <v>101.40258975735834</v>
      </c>
    </row>
    <row r="357" spans="1:40">
      <c r="A357" s="1" t="s">
        <v>524</v>
      </c>
      <c r="B357" s="1" t="s">
        <v>533</v>
      </c>
      <c r="D357" s="1" t="s">
        <v>592</v>
      </c>
      <c r="F357" s="1">
        <v>87</v>
      </c>
      <c r="G357" s="1" t="s">
        <v>837</v>
      </c>
      <c r="H357" s="1" t="str">
        <f t="shared" si="6"/>
        <v>87아파트</v>
      </c>
      <c r="I357" s="12">
        <v>87.590743284922695</v>
      </c>
      <c r="J357" s="12">
        <v>91.09067847294618</v>
      </c>
      <c r="K357" s="12">
        <v>94.628524575856389</v>
      </c>
      <c r="L357" s="12">
        <v>96.391910869725038</v>
      </c>
      <c r="M357" s="12">
        <v>96.705290167727455</v>
      </c>
      <c r="N357" s="12">
        <v>97.044053999824214</v>
      </c>
      <c r="O357" s="12">
        <v>98.191452176825692</v>
      </c>
      <c r="P357" s="12">
        <v>100.43830447793391</v>
      </c>
      <c r="Q357" s="12">
        <v>102.63611757412431</v>
      </c>
      <c r="R357" s="12">
        <v>103.2710387036758</v>
      </c>
      <c r="S357" s="12">
        <v>103.08955996600754</v>
      </c>
      <c r="T357" s="12">
        <v>102.30630474300881</v>
      </c>
      <c r="U357" s="12">
        <v>100.07537935147565</v>
      </c>
      <c r="V357" s="12">
        <v>100.37568781334136</v>
      </c>
      <c r="W357" s="12">
        <v>100.30090836260213</v>
      </c>
      <c r="X357" s="12">
        <v>100.20496346368327</v>
      </c>
      <c r="Y357" s="12">
        <v>100.15154304566251</v>
      </c>
      <c r="Z357" s="12">
        <v>100.02757584333884</v>
      </c>
      <c r="AA357" s="12">
        <v>99.871815844294034</v>
      </c>
      <c r="AB357" s="12">
        <v>99.806525903842058</v>
      </c>
      <c r="AC357" s="12">
        <v>99.595568060123753</v>
      </c>
      <c r="AD357" s="12">
        <v>99.990161963184278</v>
      </c>
      <c r="AE357" s="12">
        <v>100</v>
      </c>
      <c r="AF357" s="12">
        <v>99.604392699608695</v>
      </c>
      <c r="AG357" s="12">
        <v>98.361828903783561</v>
      </c>
      <c r="AH357" s="12">
        <v>97.823237847991493</v>
      </c>
      <c r="AI357" s="12">
        <v>99.539372125039463</v>
      </c>
      <c r="AJ357" s="12">
        <v>100.61733575958682</v>
      </c>
      <c r="AK357" s="12">
        <v>101.9264241768476</v>
      </c>
      <c r="AL357" s="12">
        <v>103.47196057314282</v>
      </c>
      <c r="AM357" s="12">
        <v>105.21856348236567</v>
      </c>
      <c r="AN357" s="12">
        <v>107.99484929536185</v>
      </c>
    </row>
    <row r="358" spans="1:40">
      <c r="A358" s="1" t="s">
        <v>524</v>
      </c>
      <c r="B358" s="1" t="s">
        <v>533</v>
      </c>
      <c r="C358" s="1" t="s">
        <v>535</v>
      </c>
      <c r="F358" s="1">
        <v>88</v>
      </c>
      <c r="G358" s="1" t="s">
        <v>837</v>
      </c>
      <c r="H358" s="1" t="str">
        <f t="shared" si="6"/>
        <v>88아파트</v>
      </c>
      <c r="U358" s="12">
        <v>100.2631708405724</v>
      </c>
      <c r="V358" s="12">
        <v>100.26196939745891</v>
      </c>
      <c r="W358" s="12">
        <v>99.893206471835228</v>
      </c>
      <c r="X358" s="12">
        <v>99.521672971637699</v>
      </c>
      <c r="Y358" s="12">
        <v>99.369442784285738</v>
      </c>
      <c r="Z358" s="12">
        <v>99.195294491388907</v>
      </c>
      <c r="AA358" s="12">
        <v>99.137048151852539</v>
      </c>
      <c r="AB358" s="12">
        <v>98.911856467396291</v>
      </c>
      <c r="AC358" s="12">
        <v>98.967038061386504</v>
      </c>
      <c r="AD358" s="12">
        <v>99.544157121236523</v>
      </c>
      <c r="AE358" s="12">
        <v>100</v>
      </c>
      <c r="AF358" s="12">
        <v>100.37501003273574</v>
      </c>
      <c r="AG358" s="12">
        <v>100.72412802394899</v>
      </c>
      <c r="AH358" s="12">
        <v>100.95615647635555</v>
      </c>
      <c r="AI358" s="12">
        <v>101.40055810316275</v>
      </c>
      <c r="AJ358" s="12">
        <v>102.28907272428943</v>
      </c>
      <c r="AK358" s="12">
        <v>102.70431792225965</v>
      </c>
      <c r="AL358" s="12">
        <v>103.19753294731153</v>
      </c>
      <c r="AM358" s="12">
        <v>103.45739138641252</v>
      </c>
      <c r="AN358" s="12">
        <v>104.08422538674513</v>
      </c>
    </row>
    <row r="359" spans="1:40">
      <c r="A359" s="1" t="s">
        <v>524</v>
      </c>
      <c r="B359" s="1" t="s">
        <v>533</v>
      </c>
      <c r="D359" s="1" t="s">
        <v>593</v>
      </c>
      <c r="F359" s="1">
        <v>89</v>
      </c>
      <c r="G359" s="1" t="s">
        <v>837</v>
      </c>
      <c r="H359" s="1" t="str">
        <f t="shared" si="6"/>
        <v>89아파트</v>
      </c>
      <c r="I359" s="12">
        <v>87.329703518009197</v>
      </c>
      <c r="J359" s="12">
        <v>87.719291424482734</v>
      </c>
      <c r="K359" s="12">
        <v>88.486208847004789</v>
      </c>
      <c r="L359" s="12">
        <v>90.254641116267678</v>
      </c>
      <c r="M359" s="12">
        <v>90.122732139215969</v>
      </c>
      <c r="N359" s="12">
        <v>90.52992330864268</v>
      </c>
      <c r="O359" s="12">
        <v>90.815100910618597</v>
      </c>
      <c r="P359" s="12">
        <v>91.328263191998516</v>
      </c>
      <c r="Q359" s="12">
        <v>91.986316886163522</v>
      </c>
      <c r="R359" s="12">
        <v>92.756439791989962</v>
      </c>
      <c r="S359" s="12">
        <v>93.654714107227406</v>
      </c>
      <c r="T359" s="12">
        <v>93.882562040828617</v>
      </c>
      <c r="U359" s="12">
        <v>94.527500047996512</v>
      </c>
      <c r="V359" s="12">
        <v>94.527500047996512</v>
      </c>
      <c r="W359" s="12">
        <v>95.543565544618417</v>
      </c>
      <c r="X359" s="12">
        <v>95.919532359987869</v>
      </c>
      <c r="Y359" s="12">
        <v>96.859168390135181</v>
      </c>
      <c r="Z359" s="12">
        <v>97.31533823185633</v>
      </c>
      <c r="AA359" s="12">
        <v>97.704592462262596</v>
      </c>
      <c r="AB359" s="12">
        <v>97.809355088888083</v>
      </c>
      <c r="AC359" s="12">
        <v>99.066402091901708</v>
      </c>
      <c r="AD359" s="12">
        <v>99.70444895326726</v>
      </c>
      <c r="AE359" s="12">
        <v>100</v>
      </c>
      <c r="AF359" s="12">
        <v>100.35686940191559</v>
      </c>
      <c r="AG359" s="12">
        <v>101.28257756251577</v>
      </c>
      <c r="AH359" s="12">
        <v>101.86938256988327</v>
      </c>
      <c r="AI359" s="12">
        <v>102.49493457806045</v>
      </c>
      <c r="AJ359" s="12">
        <v>103.65724897547774</v>
      </c>
      <c r="AK359" s="12">
        <v>104.28751589951307</v>
      </c>
      <c r="AL359" s="12">
        <v>105.68484644623963</v>
      </c>
      <c r="AM359" s="12">
        <v>106.90658527313694</v>
      </c>
      <c r="AN359" s="12">
        <v>108.04089396847674</v>
      </c>
    </row>
    <row r="360" spans="1:40">
      <c r="A360" s="1" t="s">
        <v>524</v>
      </c>
      <c r="B360" s="1" t="s">
        <v>533</v>
      </c>
      <c r="D360" s="1" t="s">
        <v>594</v>
      </c>
      <c r="F360" s="1">
        <v>90</v>
      </c>
      <c r="G360" s="1" t="s">
        <v>837</v>
      </c>
      <c r="H360" s="1" t="str">
        <f t="shared" si="6"/>
        <v>90아파트</v>
      </c>
      <c r="I360" s="12">
        <v>84.842443438693351</v>
      </c>
      <c r="J360" s="12">
        <v>88.872997764606396</v>
      </c>
      <c r="K360" s="12">
        <v>92.646447597385816</v>
      </c>
      <c r="L360" s="12">
        <v>94.029710799364324</v>
      </c>
      <c r="M360" s="12">
        <v>93.976232711455651</v>
      </c>
      <c r="N360" s="12">
        <v>94.433124291757963</v>
      </c>
      <c r="O360" s="12">
        <v>95.289176280935678</v>
      </c>
      <c r="P360" s="12">
        <v>97.380192211984124</v>
      </c>
      <c r="Q360" s="12">
        <v>99.926208655236167</v>
      </c>
      <c r="R360" s="12">
        <v>101.0953573734384</v>
      </c>
      <c r="S360" s="12">
        <v>100.93082689026453</v>
      </c>
      <c r="T360" s="12">
        <v>100.585982248465</v>
      </c>
      <c r="U360" s="12">
        <v>100.45867368186239</v>
      </c>
      <c r="V360" s="12">
        <v>100.41452232674965</v>
      </c>
      <c r="W360" s="12">
        <v>100.11297333064574</v>
      </c>
      <c r="X360" s="12">
        <v>99.882580567656717</v>
      </c>
      <c r="Y360" s="12">
        <v>99.888654127195821</v>
      </c>
      <c r="Z360" s="12">
        <v>99.663787667702195</v>
      </c>
      <c r="AA360" s="12">
        <v>99.542082689137459</v>
      </c>
      <c r="AB360" s="12">
        <v>99.105566125565119</v>
      </c>
      <c r="AC360" s="12">
        <v>99.019518170544544</v>
      </c>
      <c r="AD360" s="12">
        <v>99.528210703131762</v>
      </c>
      <c r="AE360" s="12">
        <v>100</v>
      </c>
      <c r="AF360" s="12">
        <v>100.2362265500077</v>
      </c>
      <c r="AG360" s="12">
        <v>100.48099545352405</v>
      </c>
      <c r="AH360" s="12">
        <v>100.65204122946221</v>
      </c>
      <c r="AI360" s="12">
        <v>101.15327957070772</v>
      </c>
      <c r="AJ360" s="12">
        <v>102.12146638337603</v>
      </c>
      <c r="AK360" s="12">
        <v>102.39607197850739</v>
      </c>
      <c r="AL360" s="12">
        <v>102.71862245931169</v>
      </c>
      <c r="AM360" s="12">
        <v>102.9284703759739</v>
      </c>
      <c r="AN360" s="12">
        <v>103.12632718503814</v>
      </c>
    </row>
    <row r="361" spans="1:40">
      <c r="A361" s="1" t="s">
        <v>524</v>
      </c>
      <c r="B361" s="1" t="s">
        <v>533</v>
      </c>
      <c r="D361" s="1" t="s">
        <v>594</v>
      </c>
      <c r="E361" s="1" t="s">
        <v>595</v>
      </c>
      <c r="F361" s="1">
        <v>91</v>
      </c>
      <c r="G361" s="1" t="s">
        <v>837</v>
      </c>
      <c r="H361" s="1" t="str">
        <f t="shared" si="6"/>
        <v>91아파트</v>
      </c>
      <c r="I361" s="12">
        <v>86.936881602629867</v>
      </c>
      <c r="J361" s="12">
        <v>88.729243862751289</v>
      </c>
      <c r="K361" s="12">
        <v>90.864774821063136</v>
      </c>
      <c r="L361" s="12">
        <v>94.216522806133526</v>
      </c>
      <c r="M361" s="12">
        <v>94.711079846462511</v>
      </c>
      <c r="N361" s="12">
        <v>94.842568922332575</v>
      </c>
      <c r="O361" s="12">
        <v>95.562566974464445</v>
      </c>
      <c r="P361" s="12">
        <v>96.350074203906829</v>
      </c>
      <c r="Q361" s="12">
        <v>96.931880312698127</v>
      </c>
      <c r="R361" s="12">
        <v>97.652367939041369</v>
      </c>
      <c r="S361" s="12">
        <v>98.178346657102466</v>
      </c>
      <c r="T361" s="12">
        <v>98.178346657102466</v>
      </c>
      <c r="U361" s="12">
        <v>98.182466930657768</v>
      </c>
      <c r="V361" s="12">
        <v>98.182466930657768</v>
      </c>
      <c r="W361" s="12">
        <v>98.320754115557563</v>
      </c>
      <c r="X361" s="12">
        <v>98.320754115557563</v>
      </c>
      <c r="Y361" s="12">
        <v>98.820448297743994</v>
      </c>
      <c r="Z361" s="12">
        <v>98.732921551688634</v>
      </c>
      <c r="AA361" s="12">
        <v>98.732921551688634</v>
      </c>
      <c r="AB361" s="12">
        <v>98.636834413932334</v>
      </c>
      <c r="AC361" s="12">
        <v>98.660402366036209</v>
      </c>
      <c r="AD361" s="12">
        <v>98.456479825262747</v>
      </c>
      <c r="AE361" s="12">
        <v>100</v>
      </c>
      <c r="AF361" s="12">
        <v>100.06511470960659</v>
      </c>
      <c r="AG361" s="12">
        <v>99.835116360621257</v>
      </c>
      <c r="AH361" s="12">
        <v>99.658701099009761</v>
      </c>
      <c r="AI361" s="12">
        <v>99.933886281561186</v>
      </c>
      <c r="AJ361" s="12">
        <v>99.714183381419772</v>
      </c>
      <c r="AK361" s="12">
        <v>99.211536656355932</v>
      </c>
      <c r="AL361" s="12">
        <v>99.401855527085544</v>
      </c>
      <c r="AM361" s="12">
        <v>98.61955052356744</v>
      </c>
      <c r="AN361" s="12">
        <v>98.712118775695672</v>
      </c>
    </row>
    <row r="362" spans="1:40">
      <c r="A362" s="1" t="s">
        <v>524</v>
      </c>
      <c r="B362" s="1" t="s">
        <v>533</v>
      </c>
      <c r="D362" s="1" t="s">
        <v>594</v>
      </c>
      <c r="E362" s="1" t="s">
        <v>596</v>
      </c>
      <c r="F362" s="1">
        <v>92</v>
      </c>
      <c r="G362" s="1" t="s">
        <v>837</v>
      </c>
      <c r="H362" s="1" t="str">
        <f t="shared" si="6"/>
        <v>92아파트</v>
      </c>
      <c r="I362" s="12">
        <v>84.240593960419403</v>
      </c>
      <c r="J362" s="12">
        <v>87.194137770028547</v>
      </c>
      <c r="K362" s="12">
        <v>91.413183754937947</v>
      </c>
      <c r="L362" s="12">
        <v>92.592787517957603</v>
      </c>
      <c r="M362" s="12">
        <v>92.296538117972389</v>
      </c>
      <c r="N362" s="12">
        <v>93.013178616952118</v>
      </c>
      <c r="O362" s="12">
        <v>94.396391491311974</v>
      </c>
      <c r="P362" s="12">
        <v>96.408351223561809</v>
      </c>
      <c r="Q362" s="12">
        <v>99.668507517704867</v>
      </c>
      <c r="R362" s="12">
        <v>100.79495134813683</v>
      </c>
      <c r="S362" s="12">
        <v>100.76490573216336</v>
      </c>
      <c r="T362" s="12">
        <v>100.34485753264489</v>
      </c>
      <c r="U362" s="12">
        <v>100.33954152545263</v>
      </c>
      <c r="V362" s="12">
        <v>100.30369449471389</v>
      </c>
      <c r="W362" s="12">
        <v>100.28183679502962</v>
      </c>
      <c r="X362" s="12">
        <v>100.21415370009639</v>
      </c>
      <c r="Y362" s="12">
        <v>100.21415370009639</v>
      </c>
      <c r="Z362" s="12">
        <v>100.11517189885302</v>
      </c>
      <c r="AA362" s="12">
        <v>100.11202114336464</v>
      </c>
      <c r="AB362" s="12">
        <v>99.555101140333278</v>
      </c>
      <c r="AC362" s="12">
        <v>99.283628043589033</v>
      </c>
      <c r="AD362" s="12">
        <v>99.664320057360015</v>
      </c>
      <c r="AE362" s="12">
        <v>100</v>
      </c>
      <c r="AF362" s="12">
        <v>99.967372892444502</v>
      </c>
      <c r="AG362" s="12">
        <v>99.910566557025092</v>
      </c>
      <c r="AH362" s="12">
        <v>99.809015658457469</v>
      </c>
      <c r="AI362" s="12">
        <v>100.00011992367028</v>
      </c>
      <c r="AJ362" s="12">
        <v>100.17437964001361</v>
      </c>
      <c r="AK362" s="12">
        <v>100.28746894656481</v>
      </c>
      <c r="AL362" s="12">
        <v>100.36340349368101</v>
      </c>
      <c r="AM362" s="12">
        <v>100.58981969340024</v>
      </c>
      <c r="AN362" s="12">
        <v>100.85001167617716</v>
      </c>
    </row>
    <row r="363" spans="1:40">
      <c r="A363" s="1" t="s">
        <v>524</v>
      </c>
      <c r="B363" s="1" t="s">
        <v>533</v>
      </c>
      <c r="D363" s="1" t="s">
        <v>594</v>
      </c>
      <c r="E363" s="1" t="s">
        <v>597</v>
      </c>
      <c r="F363" s="1">
        <v>93</v>
      </c>
      <c r="G363" s="1" t="s">
        <v>837</v>
      </c>
      <c r="H363" s="1" t="str">
        <f t="shared" si="6"/>
        <v>93아파트</v>
      </c>
      <c r="I363" s="12">
        <v>84.79565103911456</v>
      </c>
      <c r="J363" s="12">
        <v>90.211023428204896</v>
      </c>
      <c r="K363" s="12">
        <v>94.063898558014429</v>
      </c>
      <c r="L363" s="12">
        <v>95.097121210725575</v>
      </c>
      <c r="M363" s="12">
        <v>95.091543855074477</v>
      </c>
      <c r="N363" s="12">
        <v>95.431022630178859</v>
      </c>
      <c r="O363" s="12">
        <v>95.918877011884163</v>
      </c>
      <c r="P363" s="12">
        <v>98.403012013084862</v>
      </c>
      <c r="Q363" s="12">
        <v>100.91636732956019</v>
      </c>
      <c r="R363" s="12">
        <v>102.2359801113649</v>
      </c>
      <c r="S363" s="12">
        <v>101.78834694227277</v>
      </c>
      <c r="T363" s="12">
        <v>101.41041983568776</v>
      </c>
      <c r="U363" s="12">
        <v>101.12299977067839</v>
      </c>
      <c r="V363" s="12">
        <v>101.05997018379286</v>
      </c>
      <c r="W363" s="12">
        <v>100.38005772757606</v>
      </c>
      <c r="X363" s="12">
        <v>99.936918855835756</v>
      </c>
      <c r="Y363" s="12">
        <v>99.829997514490302</v>
      </c>
      <c r="Z363" s="12">
        <v>99.45128531420994</v>
      </c>
      <c r="AA363" s="12">
        <v>99.186913289859817</v>
      </c>
      <c r="AB363" s="12">
        <v>98.784568261201557</v>
      </c>
      <c r="AC363" s="12">
        <v>98.850420042789949</v>
      </c>
      <c r="AD363" s="12">
        <v>99.652945292072459</v>
      </c>
      <c r="AE363" s="12">
        <v>100</v>
      </c>
      <c r="AF363" s="12">
        <v>100.53279669777663</v>
      </c>
      <c r="AG363" s="12">
        <v>101.18090203442307</v>
      </c>
      <c r="AH363" s="12">
        <v>101.69909633597123</v>
      </c>
      <c r="AI363" s="12">
        <v>102.55612206588619</v>
      </c>
      <c r="AJ363" s="12">
        <v>104.59822988338061</v>
      </c>
      <c r="AK363" s="12">
        <v>105.22972116642333</v>
      </c>
      <c r="AL363" s="12">
        <v>105.83148127251356</v>
      </c>
      <c r="AM363" s="12">
        <v>106.27983710693067</v>
      </c>
      <c r="AN363" s="12">
        <v>106.44240700281298</v>
      </c>
    </row>
    <row r="364" spans="1:40">
      <c r="A364" s="1" t="s">
        <v>524</v>
      </c>
      <c r="B364" s="1" t="s">
        <v>533</v>
      </c>
      <c r="D364" s="1" t="s">
        <v>598</v>
      </c>
      <c r="F364" s="1">
        <v>94</v>
      </c>
      <c r="G364" s="1" t="s">
        <v>837</v>
      </c>
      <c r="H364" s="1" t="str">
        <f t="shared" si="6"/>
        <v>94아파트</v>
      </c>
      <c r="I364" s="12">
        <v>88.643874124274603</v>
      </c>
      <c r="J364" s="12">
        <v>90.793837723894427</v>
      </c>
      <c r="K364" s="12">
        <v>93.583896892057524</v>
      </c>
      <c r="L364" s="12">
        <v>96.569060284872819</v>
      </c>
      <c r="M364" s="12">
        <v>96.617892205496204</v>
      </c>
      <c r="N364" s="12">
        <v>97.580021080338668</v>
      </c>
      <c r="O364" s="12">
        <v>98.621324518506867</v>
      </c>
      <c r="P364" s="12">
        <v>100.51745947858849</v>
      </c>
      <c r="Q364" s="12">
        <v>102.50267179223283</v>
      </c>
      <c r="R364" s="12">
        <v>103.39810350736248</v>
      </c>
      <c r="S364" s="12">
        <v>102.67853983878052</v>
      </c>
      <c r="T364" s="12">
        <v>101.75232569982207</v>
      </c>
      <c r="U364" s="12">
        <v>100.91727811705242</v>
      </c>
      <c r="V364" s="12">
        <v>100.96277753324449</v>
      </c>
      <c r="W364" s="12">
        <v>100.30626190330754</v>
      </c>
      <c r="X364" s="12">
        <v>99.667252970189182</v>
      </c>
      <c r="Y364" s="12">
        <v>99.179094927392583</v>
      </c>
      <c r="Z364" s="12">
        <v>98.96555262134541</v>
      </c>
      <c r="AA364" s="12">
        <v>98.909347660046862</v>
      </c>
      <c r="AB364" s="12">
        <v>98.863868445966517</v>
      </c>
      <c r="AC364" s="12">
        <v>98.895541873467579</v>
      </c>
      <c r="AD364" s="12">
        <v>99.538047196234871</v>
      </c>
      <c r="AE364" s="12">
        <v>100</v>
      </c>
      <c r="AF364" s="12">
        <v>100.5201604604746</v>
      </c>
      <c r="AG364" s="12">
        <v>100.89930988513565</v>
      </c>
      <c r="AH364" s="12">
        <v>101.14676702813641</v>
      </c>
      <c r="AI364" s="12">
        <v>101.50838830799012</v>
      </c>
      <c r="AJ364" s="12">
        <v>102.27846227268876</v>
      </c>
      <c r="AK364" s="12">
        <v>102.80998388173018</v>
      </c>
      <c r="AL364" s="12">
        <v>103.35988760697441</v>
      </c>
      <c r="AM364" s="12">
        <v>103.54544363075642</v>
      </c>
      <c r="AN364" s="12">
        <v>104.55095340359406</v>
      </c>
    </row>
    <row r="365" spans="1:40">
      <c r="A365" s="1" t="s">
        <v>524</v>
      </c>
      <c r="B365" s="1" t="s">
        <v>533</v>
      </c>
      <c r="D365" s="1" t="s">
        <v>598</v>
      </c>
      <c r="E365" s="1" t="s">
        <v>599</v>
      </c>
      <c r="F365" s="1">
        <v>95</v>
      </c>
      <c r="G365" s="1" t="s">
        <v>837</v>
      </c>
      <c r="H365" s="1" t="str">
        <f t="shared" si="6"/>
        <v>95아파트</v>
      </c>
      <c r="I365" s="12">
        <v>87.480696854123579</v>
      </c>
      <c r="J365" s="12">
        <v>89.443068671569165</v>
      </c>
      <c r="K365" s="12">
        <v>91.621839220702284</v>
      </c>
      <c r="L365" s="12">
        <v>93.391200043838239</v>
      </c>
      <c r="M365" s="12">
        <v>94.42778946570364</v>
      </c>
      <c r="N365" s="12">
        <v>94.880822039199543</v>
      </c>
      <c r="O365" s="12">
        <v>95.494967452109208</v>
      </c>
      <c r="P365" s="12">
        <v>96.885544285929001</v>
      </c>
      <c r="Q365" s="12">
        <v>99.010919124778951</v>
      </c>
      <c r="R365" s="12">
        <v>100.22392096595945</v>
      </c>
      <c r="S365" s="12">
        <v>100.85773912601728</v>
      </c>
      <c r="T365" s="12">
        <v>100.06867533137793</v>
      </c>
      <c r="U365" s="12">
        <v>100.23854144262215</v>
      </c>
      <c r="V365" s="12">
        <v>100.23262510948614</v>
      </c>
      <c r="W365" s="12">
        <v>99.837909668468257</v>
      </c>
      <c r="X365" s="12">
        <v>99.729622322614858</v>
      </c>
      <c r="Y365" s="12">
        <v>99.660224991674468</v>
      </c>
      <c r="Z365" s="12">
        <v>99.442586410453302</v>
      </c>
      <c r="AA365" s="12">
        <v>99.24013981212012</v>
      </c>
      <c r="AB365" s="12">
        <v>98.986417241665862</v>
      </c>
      <c r="AC365" s="12">
        <v>98.965620959243935</v>
      </c>
      <c r="AD365" s="12">
        <v>99.518988827645046</v>
      </c>
      <c r="AE365" s="12">
        <v>100</v>
      </c>
      <c r="AF365" s="12">
        <v>100.11927543896411</v>
      </c>
      <c r="AG365" s="12">
        <v>100.19419082495655</v>
      </c>
      <c r="AH365" s="12">
        <v>100.13191343041652</v>
      </c>
      <c r="AI365" s="12">
        <v>100.23650108050023</v>
      </c>
      <c r="AJ365" s="12">
        <v>100.35222647819779</v>
      </c>
      <c r="AK365" s="12">
        <v>100.40570907265538</v>
      </c>
      <c r="AL365" s="12">
        <v>100.45141685292309</v>
      </c>
      <c r="AM365" s="12">
        <v>100.36504991075034</v>
      </c>
      <c r="AN365" s="12">
        <v>100.46815753297203</v>
      </c>
    </row>
    <row r="366" spans="1:40">
      <c r="A366" s="1" t="s">
        <v>524</v>
      </c>
      <c r="B366" s="1" t="s">
        <v>533</v>
      </c>
      <c r="D366" s="1" t="s">
        <v>598</v>
      </c>
      <c r="E366" s="1" t="s">
        <v>600</v>
      </c>
      <c r="F366" s="1">
        <v>96</v>
      </c>
      <c r="G366" s="1" t="s">
        <v>837</v>
      </c>
      <c r="H366" s="1" t="str">
        <f t="shared" si="6"/>
        <v>96아파트</v>
      </c>
      <c r="I366" s="12">
        <v>91.532123284411981</v>
      </c>
      <c r="J366" s="12">
        <v>92.86975608752644</v>
      </c>
      <c r="K366" s="12">
        <v>94.541774370514162</v>
      </c>
      <c r="L366" s="12">
        <v>97.374458252908624</v>
      </c>
      <c r="M366" s="12">
        <v>96.676157187123323</v>
      </c>
      <c r="N366" s="12">
        <v>97.96818323065078</v>
      </c>
      <c r="O366" s="12">
        <v>99.60107538586297</v>
      </c>
      <c r="P366" s="12">
        <v>100.9219751710209</v>
      </c>
      <c r="Q366" s="12">
        <v>103.23350027948621</v>
      </c>
      <c r="R366" s="12">
        <v>104.30850400957054</v>
      </c>
      <c r="S366" s="12">
        <v>103.66635735657943</v>
      </c>
      <c r="T366" s="12">
        <v>102.31855383710476</v>
      </c>
      <c r="U366" s="12">
        <v>102.31861978116717</v>
      </c>
      <c r="V366" s="12">
        <v>102.33531534509537</v>
      </c>
      <c r="W366" s="12">
        <v>100.56544087319671</v>
      </c>
      <c r="X366" s="12">
        <v>100.05205300267814</v>
      </c>
      <c r="Y366" s="12">
        <v>99.754771206300276</v>
      </c>
      <c r="Z366" s="12">
        <v>99.511330802075747</v>
      </c>
      <c r="AA366" s="12">
        <v>99.512300943669871</v>
      </c>
      <c r="AB366" s="12">
        <v>99.243147999682449</v>
      </c>
      <c r="AC366" s="12">
        <v>99.422083601293394</v>
      </c>
      <c r="AD366" s="12">
        <v>99.891699314625939</v>
      </c>
      <c r="AE366" s="12">
        <v>100</v>
      </c>
      <c r="AF366" s="12">
        <v>100.23385691920608</v>
      </c>
      <c r="AG366" s="12">
        <v>100.41479903096275</v>
      </c>
      <c r="AH366" s="12">
        <v>100.70230813828761</v>
      </c>
      <c r="AI366" s="12">
        <v>101.27747713493021</v>
      </c>
      <c r="AJ366" s="12">
        <v>102.10491288382751</v>
      </c>
      <c r="AK366" s="12">
        <v>102.84020034449594</v>
      </c>
      <c r="AL366" s="12">
        <v>103.5061556696476</v>
      </c>
      <c r="AM366" s="12">
        <v>103.80353922265442</v>
      </c>
      <c r="AN366" s="12">
        <v>104.36859951551259</v>
      </c>
    </row>
    <row r="367" spans="1:40">
      <c r="A367" s="1" t="s">
        <v>524</v>
      </c>
      <c r="B367" s="1" t="s">
        <v>533</v>
      </c>
      <c r="D367" s="1" t="s">
        <v>598</v>
      </c>
      <c r="E367" s="1" t="s">
        <v>601</v>
      </c>
      <c r="F367" s="1">
        <v>97</v>
      </c>
      <c r="G367" s="1" t="s">
        <v>837</v>
      </c>
      <c r="H367" s="1" t="str">
        <f t="shared" si="6"/>
        <v>97아파트</v>
      </c>
      <c r="I367" s="12">
        <v>89.420033659839746</v>
      </c>
      <c r="J367" s="12">
        <v>90.937849935724486</v>
      </c>
      <c r="K367" s="12">
        <v>93.005184318754672</v>
      </c>
      <c r="L367" s="12">
        <v>95.919128658122148</v>
      </c>
      <c r="M367" s="12">
        <v>96.257630473485236</v>
      </c>
      <c r="N367" s="12">
        <v>96.961911306329796</v>
      </c>
      <c r="O367" s="12">
        <v>97.353914460331936</v>
      </c>
      <c r="P367" s="12">
        <v>98.393052189459382</v>
      </c>
      <c r="Q367" s="12">
        <v>99.527281983168464</v>
      </c>
      <c r="R367" s="12">
        <v>100.80241071839787</v>
      </c>
      <c r="S367" s="12">
        <v>100.61550977088874</v>
      </c>
      <c r="T367" s="12">
        <v>100.21043792588185</v>
      </c>
      <c r="U367" s="12">
        <v>100.17354119099824</v>
      </c>
      <c r="V367" s="12">
        <v>99.98357554310725</v>
      </c>
      <c r="W367" s="12">
        <v>100.30957986350573</v>
      </c>
      <c r="X367" s="12">
        <v>99.819782272906167</v>
      </c>
      <c r="Y367" s="12">
        <v>99.004059154916206</v>
      </c>
      <c r="Z367" s="12">
        <v>98.852260342834995</v>
      </c>
      <c r="AA367" s="12">
        <v>98.923465474793659</v>
      </c>
      <c r="AB367" s="12">
        <v>99.506223267243556</v>
      </c>
      <c r="AC367" s="12">
        <v>99.518175960312746</v>
      </c>
      <c r="AD367" s="12">
        <v>99.693882236407433</v>
      </c>
      <c r="AE367" s="12">
        <v>100</v>
      </c>
      <c r="AF367" s="12">
        <v>100.3885431754683</v>
      </c>
      <c r="AG367" s="12">
        <v>101.07794827835494</v>
      </c>
      <c r="AH367" s="12">
        <v>101.43692729313578</v>
      </c>
      <c r="AI367" s="12">
        <v>101.678038406128</v>
      </c>
      <c r="AJ367" s="12">
        <v>103.54362569247316</v>
      </c>
      <c r="AK367" s="12">
        <v>104.44619069824017</v>
      </c>
      <c r="AL367" s="12">
        <v>105.52830232862065</v>
      </c>
      <c r="AM367" s="12">
        <v>105.60655224295905</v>
      </c>
      <c r="AN367" s="12">
        <v>107.01455815761389</v>
      </c>
    </row>
    <row r="368" spans="1:40">
      <c r="A368" s="1" t="s">
        <v>524</v>
      </c>
      <c r="B368" s="1" t="s">
        <v>533</v>
      </c>
      <c r="D368" s="1" t="s">
        <v>598</v>
      </c>
      <c r="E368" s="1" t="s">
        <v>602</v>
      </c>
      <c r="F368" s="1">
        <v>98</v>
      </c>
      <c r="G368" s="1" t="s">
        <v>837</v>
      </c>
      <c r="H368" s="1" t="str">
        <f t="shared" si="6"/>
        <v>98아파트</v>
      </c>
      <c r="I368" s="12">
        <v>87.031693740895136</v>
      </c>
      <c r="J368" s="12">
        <v>90.185384302074681</v>
      </c>
      <c r="K368" s="12">
        <v>94.584020856486873</v>
      </c>
      <c r="L368" s="12">
        <v>98.633799649089056</v>
      </c>
      <c r="M368" s="12">
        <v>98.373038586177842</v>
      </c>
      <c r="N368" s="12">
        <v>99.585175940822097</v>
      </c>
      <c r="O368" s="12">
        <v>100.79954505288742</v>
      </c>
      <c r="P368" s="12">
        <v>103.92934622636105</v>
      </c>
      <c r="Q368" s="12">
        <v>105.957406054559</v>
      </c>
      <c r="R368" s="12">
        <v>106.28814978284787</v>
      </c>
      <c r="S368" s="12">
        <v>104.23604458511601</v>
      </c>
      <c r="T368" s="12">
        <v>103.28559047057728</v>
      </c>
      <c r="U368" s="12">
        <v>100.73848242719959</v>
      </c>
      <c r="V368" s="12">
        <v>100.9404629019883</v>
      </c>
      <c r="W368" s="12">
        <v>100.4665632435854</v>
      </c>
      <c r="X368" s="12">
        <v>99.285966831143554</v>
      </c>
      <c r="Y368" s="12">
        <v>98.492671480790307</v>
      </c>
      <c r="Z368" s="12">
        <v>98.277682167705208</v>
      </c>
      <c r="AA368" s="12">
        <v>98.235402319157814</v>
      </c>
      <c r="AB368" s="12">
        <v>98.241481361322172</v>
      </c>
      <c r="AC368" s="12">
        <v>98.216022283146685</v>
      </c>
      <c r="AD368" s="12">
        <v>99.237104803454756</v>
      </c>
      <c r="AE368" s="12">
        <v>100</v>
      </c>
      <c r="AF368" s="12">
        <v>101.08005233651186</v>
      </c>
      <c r="AG368" s="12">
        <v>101.70956035136429</v>
      </c>
      <c r="AH368" s="12">
        <v>102.10429256464838</v>
      </c>
      <c r="AI368" s="12">
        <v>102.53155899572708</v>
      </c>
      <c r="AJ368" s="12">
        <v>103.29919260992908</v>
      </c>
      <c r="AK368" s="12">
        <v>103.87440754285757</v>
      </c>
      <c r="AL368" s="12">
        <v>104.49545545834094</v>
      </c>
      <c r="AM368" s="12">
        <v>104.83573137903367</v>
      </c>
      <c r="AN368" s="12">
        <v>106.70250522928619</v>
      </c>
    </row>
    <row r="369" spans="1:40">
      <c r="A369" s="1" t="s">
        <v>524</v>
      </c>
      <c r="B369" s="1" t="s">
        <v>533</v>
      </c>
      <c r="C369" s="1" t="s">
        <v>536</v>
      </c>
      <c r="F369" s="1">
        <v>99</v>
      </c>
      <c r="G369" s="1" t="s">
        <v>837</v>
      </c>
      <c r="H369" s="1" t="str">
        <f t="shared" si="6"/>
        <v>99아파트</v>
      </c>
      <c r="U369" s="12">
        <v>98.725474045060921</v>
      </c>
      <c r="V369" s="12">
        <v>98.834490694233963</v>
      </c>
      <c r="W369" s="12">
        <v>98.647460884832299</v>
      </c>
      <c r="X369" s="12">
        <v>98.863779639519294</v>
      </c>
      <c r="Y369" s="12">
        <v>98.790635072573522</v>
      </c>
      <c r="Z369" s="12">
        <v>98.695285850683973</v>
      </c>
      <c r="AA369" s="12">
        <v>98.497546901196728</v>
      </c>
      <c r="AB369" s="12">
        <v>98.283447744049241</v>
      </c>
      <c r="AC369" s="12">
        <v>98.923306869902177</v>
      </c>
      <c r="AD369" s="12">
        <v>99.652828196710203</v>
      </c>
      <c r="AE369" s="12">
        <v>100</v>
      </c>
      <c r="AF369" s="12">
        <v>100.34869073256469</v>
      </c>
      <c r="AG369" s="12">
        <v>100.76837186496958</v>
      </c>
      <c r="AH369" s="12">
        <v>100.94240340111557</v>
      </c>
      <c r="AI369" s="12">
        <v>101.45963221269116</v>
      </c>
      <c r="AJ369" s="12">
        <v>102.06094614056138</v>
      </c>
      <c r="AK369" s="12">
        <v>102.49594515682914</v>
      </c>
      <c r="AL369" s="12">
        <v>102.72786635329969</v>
      </c>
      <c r="AM369" s="12">
        <v>103.05103518183718</v>
      </c>
      <c r="AN369" s="12">
        <v>103.8722872639742</v>
      </c>
    </row>
    <row r="370" spans="1:40">
      <c r="A370" s="1" t="s">
        <v>524</v>
      </c>
      <c r="B370" s="1" t="s">
        <v>533</v>
      </c>
      <c r="D370" s="1" t="s">
        <v>603</v>
      </c>
      <c r="F370" s="1">
        <v>100</v>
      </c>
      <c r="G370" s="1" t="s">
        <v>837</v>
      </c>
      <c r="H370" s="1" t="str">
        <f t="shared" si="6"/>
        <v>100아파트</v>
      </c>
      <c r="I370" s="12">
        <v>91.225251617845643</v>
      </c>
      <c r="J370" s="12">
        <v>92.333355551758075</v>
      </c>
      <c r="K370" s="12">
        <v>93.920366402747106</v>
      </c>
      <c r="L370" s="12">
        <v>94.998951688389724</v>
      </c>
      <c r="M370" s="12">
        <v>95.176692514159413</v>
      </c>
      <c r="N370" s="12">
        <v>95.541461562434407</v>
      </c>
      <c r="O370" s="12">
        <v>95.899452100605828</v>
      </c>
      <c r="P370" s="12">
        <v>96.453384886900153</v>
      </c>
      <c r="Q370" s="12">
        <v>97.840513375145093</v>
      </c>
      <c r="R370" s="12">
        <v>98.508696815244704</v>
      </c>
      <c r="S370" s="12">
        <v>98.421651624477491</v>
      </c>
      <c r="T370" s="12">
        <v>98.228216619250446</v>
      </c>
      <c r="U370" s="12">
        <v>98.190693655814556</v>
      </c>
      <c r="V370" s="12">
        <v>98.61044104570297</v>
      </c>
      <c r="W370" s="12">
        <v>98.60010233732288</v>
      </c>
      <c r="X370" s="12">
        <v>98.701928425816334</v>
      </c>
      <c r="Y370" s="12">
        <v>97.971098972051095</v>
      </c>
      <c r="Z370" s="12">
        <v>97.835674763583611</v>
      </c>
      <c r="AA370" s="12">
        <v>97.741276907882266</v>
      </c>
      <c r="AB370" s="12">
        <v>97.885334543156915</v>
      </c>
      <c r="AC370" s="12">
        <v>98.661647082942338</v>
      </c>
      <c r="AD370" s="12">
        <v>99.441796428494357</v>
      </c>
      <c r="AE370" s="12">
        <v>100</v>
      </c>
      <c r="AF370" s="12">
        <v>100.30573339239659</v>
      </c>
      <c r="AG370" s="12">
        <v>100.88847187707739</v>
      </c>
      <c r="AH370" s="12">
        <v>101.36427388596351</v>
      </c>
      <c r="AI370" s="12">
        <v>102.11755464398794</v>
      </c>
      <c r="AJ370" s="12">
        <v>102.35953085691357</v>
      </c>
      <c r="AK370" s="12">
        <v>102.17116797429033</v>
      </c>
      <c r="AL370" s="12">
        <v>102.28159314778389</v>
      </c>
      <c r="AM370" s="12">
        <v>102.83507938546701</v>
      </c>
      <c r="AN370" s="12">
        <v>104.77062857994599</v>
      </c>
    </row>
    <row r="371" spans="1:40">
      <c r="A371" s="1" t="s">
        <v>524</v>
      </c>
      <c r="B371" s="1" t="s">
        <v>533</v>
      </c>
      <c r="D371" s="1" t="s">
        <v>603</v>
      </c>
      <c r="E371" s="1" t="s">
        <v>604</v>
      </c>
      <c r="F371" s="1">
        <v>101</v>
      </c>
      <c r="G371" s="1" t="s">
        <v>837</v>
      </c>
      <c r="H371" s="1" t="str">
        <f t="shared" si="6"/>
        <v>101아파트</v>
      </c>
      <c r="I371" s="12">
        <v>91.808952437775702</v>
      </c>
      <c r="J371" s="12">
        <v>92.778095792021247</v>
      </c>
      <c r="K371" s="12">
        <v>94.267563232274497</v>
      </c>
      <c r="L371" s="12">
        <v>95.288456595046313</v>
      </c>
      <c r="M371" s="12">
        <v>95.879888445830005</v>
      </c>
      <c r="N371" s="12">
        <v>96.257089316868687</v>
      </c>
      <c r="O371" s="12">
        <v>96.553644891685778</v>
      </c>
      <c r="P371" s="12">
        <v>97.121765925841984</v>
      </c>
      <c r="Q371" s="12">
        <v>98.489784278386296</v>
      </c>
      <c r="R371" s="12">
        <v>99.1242478256369</v>
      </c>
      <c r="S371" s="12">
        <v>98.782247093637466</v>
      </c>
      <c r="T371" s="12">
        <v>98.454900139043104</v>
      </c>
      <c r="U371" s="12">
        <v>98.324835542214743</v>
      </c>
      <c r="V371" s="12">
        <v>98.653121453617942</v>
      </c>
      <c r="W371" s="12">
        <v>98.770150863241824</v>
      </c>
      <c r="X371" s="12">
        <v>98.900082591967262</v>
      </c>
      <c r="Y371" s="12">
        <v>98.00103507361041</v>
      </c>
      <c r="Z371" s="12">
        <v>97.85333848866911</v>
      </c>
      <c r="AA371" s="12">
        <v>97.741504247560982</v>
      </c>
      <c r="AB371" s="12">
        <v>98.133168374555851</v>
      </c>
      <c r="AC371" s="12">
        <v>98.909543228923084</v>
      </c>
      <c r="AD371" s="12">
        <v>99.526847379977156</v>
      </c>
      <c r="AE371" s="12">
        <v>100</v>
      </c>
      <c r="AF371" s="12">
        <v>100.07490151883447</v>
      </c>
      <c r="AG371" s="12">
        <v>100.85589250363942</v>
      </c>
      <c r="AH371" s="12">
        <v>101.37071774175806</v>
      </c>
      <c r="AI371" s="12">
        <v>102.35619060431401</v>
      </c>
      <c r="AJ371" s="12">
        <v>102.51739083450937</v>
      </c>
      <c r="AK371" s="12">
        <v>101.9684416429415</v>
      </c>
      <c r="AL371" s="12">
        <v>102.01285756166732</v>
      </c>
      <c r="AM371" s="12">
        <v>102.54278421016838</v>
      </c>
      <c r="AN371" s="12">
        <v>105.11576850610314</v>
      </c>
    </row>
    <row r="372" spans="1:40">
      <c r="A372" s="1" t="s">
        <v>524</v>
      </c>
      <c r="B372" s="1" t="s">
        <v>533</v>
      </c>
      <c r="D372" s="1" t="s">
        <v>603</v>
      </c>
      <c r="E372" s="1" t="s">
        <v>605</v>
      </c>
      <c r="F372" s="1">
        <v>102</v>
      </c>
      <c r="G372" s="1" t="s">
        <v>837</v>
      </c>
      <c r="H372" s="1" t="str">
        <f t="shared" si="6"/>
        <v>102아파트</v>
      </c>
      <c r="I372" s="12">
        <v>90.659797353131012</v>
      </c>
      <c r="J372" s="12">
        <v>92.463938173581496</v>
      </c>
      <c r="K372" s="12">
        <v>93.834716654064849</v>
      </c>
      <c r="L372" s="12">
        <v>94.815342153066652</v>
      </c>
      <c r="M372" s="12">
        <v>94.428743564400492</v>
      </c>
      <c r="N372" s="12">
        <v>94.779409246977266</v>
      </c>
      <c r="O372" s="12">
        <v>95.349597062865499</v>
      </c>
      <c r="P372" s="12">
        <v>95.651252598849339</v>
      </c>
      <c r="Q372" s="12">
        <v>97.468493137658726</v>
      </c>
      <c r="R372" s="12">
        <v>98.376424257729653</v>
      </c>
      <c r="S372" s="12">
        <v>98.380104316989929</v>
      </c>
      <c r="T372" s="12">
        <v>98.398894118517575</v>
      </c>
      <c r="U372" s="12">
        <v>98.396734781591263</v>
      </c>
      <c r="V372" s="12">
        <v>98.674521331144689</v>
      </c>
      <c r="W372" s="12">
        <v>98.754519420702209</v>
      </c>
      <c r="X372" s="12">
        <v>98.945582760737722</v>
      </c>
      <c r="Y372" s="12">
        <v>98.576567486209541</v>
      </c>
      <c r="Z372" s="12">
        <v>98.430720067077516</v>
      </c>
      <c r="AA372" s="12">
        <v>98.396515356791795</v>
      </c>
      <c r="AB372" s="12">
        <v>98.038561375469044</v>
      </c>
      <c r="AC372" s="12">
        <v>98.66551719153361</v>
      </c>
      <c r="AD372" s="12">
        <v>99.59025309766956</v>
      </c>
      <c r="AE372" s="12">
        <v>100</v>
      </c>
      <c r="AF372" s="12">
        <v>100.34619964565086</v>
      </c>
      <c r="AG372" s="12">
        <v>100.59603676333086</v>
      </c>
      <c r="AH372" s="12">
        <v>100.89241947082527</v>
      </c>
      <c r="AI372" s="12">
        <v>101.27697467460909</v>
      </c>
      <c r="AJ372" s="12">
        <v>101.69186248747519</v>
      </c>
      <c r="AK372" s="12">
        <v>101.93854903185786</v>
      </c>
      <c r="AL372" s="12">
        <v>102.20774826252621</v>
      </c>
      <c r="AM372" s="12">
        <v>102.86598860079626</v>
      </c>
      <c r="AN372" s="12">
        <v>103.73134660065331</v>
      </c>
    </row>
    <row r="373" spans="1:40">
      <c r="A373" s="1" t="s">
        <v>524</v>
      </c>
      <c r="B373" s="1" t="s">
        <v>533</v>
      </c>
      <c r="D373" s="1" t="s">
        <v>603</v>
      </c>
      <c r="E373" s="1" t="s">
        <v>606</v>
      </c>
      <c r="F373" s="1">
        <v>103</v>
      </c>
      <c r="G373" s="1" t="s">
        <v>837</v>
      </c>
      <c r="H373" s="1" t="str">
        <f t="shared" si="6"/>
        <v>103아파트</v>
      </c>
      <c r="I373" s="12">
        <v>89.929272479898017</v>
      </c>
      <c r="J373" s="12">
        <v>90.188133347020369</v>
      </c>
      <c r="K373" s="12">
        <v>92.685933232151967</v>
      </c>
      <c r="L373" s="12">
        <v>94.244076937404714</v>
      </c>
      <c r="M373" s="12">
        <v>93.732962356219446</v>
      </c>
      <c r="N373" s="12">
        <v>94.071813966016407</v>
      </c>
      <c r="O373" s="12">
        <v>94.255224765008904</v>
      </c>
      <c r="P373" s="12">
        <v>95.288729344546184</v>
      </c>
      <c r="Q373" s="12">
        <v>95.841401316626119</v>
      </c>
      <c r="R373" s="12">
        <v>96.153851578911357</v>
      </c>
      <c r="S373" s="12">
        <v>97.039653167654805</v>
      </c>
      <c r="T373" s="12">
        <v>97.008837628014618</v>
      </c>
      <c r="U373" s="12">
        <v>97.277484414737998</v>
      </c>
      <c r="V373" s="12">
        <v>98.32158568463953</v>
      </c>
      <c r="W373" s="12">
        <v>97.644616265806775</v>
      </c>
      <c r="X373" s="12">
        <v>97.470063659283113</v>
      </c>
      <c r="Y373" s="12">
        <v>96.713691181981631</v>
      </c>
      <c r="Z373" s="12">
        <v>96.645281827319323</v>
      </c>
      <c r="AA373" s="12">
        <v>96.506103656919905</v>
      </c>
      <c r="AB373" s="12">
        <v>96.630996620568695</v>
      </c>
      <c r="AC373" s="12">
        <v>97.687648698520363</v>
      </c>
      <c r="AD373" s="12">
        <v>98.827953110370984</v>
      </c>
      <c r="AE373" s="12">
        <v>100</v>
      </c>
      <c r="AF373" s="12">
        <v>101.13644276868492</v>
      </c>
      <c r="AG373" s="12">
        <v>101.58354118230342</v>
      </c>
      <c r="AH373" s="12">
        <v>102.25542863718428</v>
      </c>
      <c r="AI373" s="12">
        <v>102.81463122205557</v>
      </c>
      <c r="AJ373" s="12">
        <v>103.03619742283658</v>
      </c>
      <c r="AK373" s="12">
        <v>103.42308134369466</v>
      </c>
      <c r="AL373" s="12">
        <v>103.48532761657833</v>
      </c>
      <c r="AM373" s="12">
        <v>103.92794261649649</v>
      </c>
      <c r="AN373" s="12">
        <v>105.4380140224701</v>
      </c>
    </row>
    <row r="374" spans="1:40">
      <c r="A374" s="1" t="s">
        <v>524</v>
      </c>
      <c r="B374" s="1" t="s">
        <v>533</v>
      </c>
      <c r="D374" s="1" t="s">
        <v>607</v>
      </c>
      <c r="F374" s="1">
        <v>104</v>
      </c>
      <c r="G374" s="1" t="s">
        <v>837</v>
      </c>
      <c r="H374" s="1" t="str">
        <f t="shared" si="6"/>
        <v>104아파트</v>
      </c>
      <c r="I374" s="12">
        <v>86.555484246677992</v>
      </c>
      <c r="J374" s="12">
        <v>87.416258833452872</v>
      </c>
      <c r="K374" s="12">
        <v>89.437804171995168</v>
      </c>
      <c r="L374" s="12">
        <v>92.239315399277217</v>
      </c>
      <c r="M374" s="12">
        <v>92.433425737716206</v>
      </c>
      <c r="N374" s="12">
        <v>92.978498365840466</v>
      </c>
      <c r="O374" s="12">
        <v>93.751867561603888</v>
      </c>
      <c r="P374" s="12">
        <v>94.951122275291169</v>
      </c>
      <c r="Q374" s="12">
        <v>97.765671343599053</v>
      </c>
      <c r="R374" s="12">
        <v>99.086974304596438</v>
      </c>
      <c r="S374" s="12">
        <v>99.416981632714766</v>
      </c>
      <c r="T374" s="12">
        <v>99.169531245489452</v>
      </c>
      <c r="U374" s="12">
        <v>99.294392574216971</v>
      </c>
      <c r="V374" s="12">
        <v>99.173433885150729</v>
      </c>
      <c r="W374" s="12">
        <v>98.896890303978708</v>
      </c>
      <c r="X374" s="12">
        <v>98.811036693764194</v>
      </c>
      <c r="Y374" s="12">
        <v>98.933796821884798</v>
      </c>
      <c r="Z374" s="12">
        <v>98.880068832761481</v>
      </c>
      <c r="AA374" s="12">
        <v>98.45341660560679</v>
      </c>
      <c r="AB374" s="12">
        <v>97.974946671716069</v>
      </c>
      <c r="AC374" s="12">
        <v>98.419925207228999</v>
      </c>
      <c r="AD374" s="12">
        <v>99.626096193487157</v>
      </c>
      <c r="AE374" s="12">
        <v>100</v>
      </c>
      <c r="AF374" s="12">
        <v>100.22697701187242</v>
      </c>
      <c r="AG374" s="12">
        <v>100.95182485495218</v>
      </c>
      <c r="AH374" s="12">
        <v>101.17330511388111</v>
      </c>
      <c r="AI374" s="12">
        <v>101.54031003867439</v>
      </c>
      <c r="AJ374" s="12">
        <v>102.0393294978178</v>
      </c>
      <c r="AK374" s="12">
        <v>103.01393891033996</v>
      </c>
      <c r="AL374" s="12">
        <v>103.30388544364691</v>
      </c>
      <c r="AM374" s="12">
        <v>103.53910766502965</v>
      </c>
      <c r="AN374" s="12">
        <v>103.82158465199885</v>
      </c>
    </row>
    <row r="375" spans="1:40">
      <c r="A375" s="1" t="s">
        <v>524</v>
      </c>
      <c r="B375" s="1" t="s">
        <v>533</v>
      </c>
      <c r="D375" s="1" t="s">
        <v>607</v>
      </c>
      <c r="E375" s="1" t="s">
        <v>608</v>
      </c>
      <c r="F375" s="1">
        <v>105</v>
      </c>
      <c r="G375" s="1" t="s">
        <v>837</v>
      </c>
      <c r="H375" s="1" t="str">
        <f t="shared" si="6"/>
        <v>105아파트</v>
      </c>
      <c r="I375" s="12">
        <v>91.138287769758961</v>
      </c>
      <c r="J375" s="12">
        <v>91.823708545953323</v>
      </c>
      <c r="K375" s="12">
        <v>92.978578632227212</v>
      </c>
      <c r="L375" s="12">
        <v>94.165278652565917</v>
      </c>
      <c r="M375" s="12">
        <v>94.82191569547652</v>
      </c>
      <c r="N375" s="12">
        <v>95.20432747123688</v>
      </c>
      <c r="O375" s="12">
        <v>95.984200366087919</v>
      </c>
      <c r="P375" s="12">
        <v>97.594089373523843</v>
      </c>
      <c r="Q375" s="12">
        <v>100.24258172098772</v>
      </c>
      <c r="R375" s="12">
        <v>101.56995865179076</v>
      </c>
      <c r="S375" s="12">
        <v>102.02756779118025</v>
      </c>
      <c r="T375" s="12">
        <v>101.59055278524806</v>
      </c>
      <c r="U375" s="12">
        <v>101.5803456709959</v>
      </c>
      <c r="V375" s="12">
        <v>101.5803456709959</v>
      </c>
      <c r="W375" s="12">
        <v>101.49256645742732</v>
      </c>
      <c r="X375" s="12">
        <v>101.24607343260639</v>
      </c>
      <c r="Y375" s="12">
        <v>101.21004535369333</v>
      </c>
      <c r="Z375" s="12">
        <v>101.21350097979783</v>
      </c>
      <c r="AA375" s="12">
        <v>100.69894008610704</v>
      </c>
      <c r="AB375" s="12">
        <v>99.616376695051329</v>
      </c>
      <c r="AC375" s="12">
        <v>99.30341912144182</v>
      </c>
      <c r="AD375" s="12">
        <v>99.714571474266194</v>
      </c>
      <c r="AE375" s="12">
        <v>100</v>
      </c>
      <c r="AF375" s="12">
        <v>100.26604791413661</v>
      </c>
      <c r="AG375" s="12">
        <v>101.33593048885888</v>
      </c>
      <c r="AH375" s="12">
        <v>101.47675257490233</v>
      </c>
      <c r="AI375" s="12">
        <v>100.96020319919722</v>
      </c>
      <c r="AJ375" s="12">
        <v>100.50685450406476</v>
      </c>
      <c r="AK375" s="12">
        <v>101.82835813798856</v>
      </c>
      <c r="AL375" s="12">
        <v>102.25322623859698</v>
      </c>
      <c r="AM375" s="12">
        <v>102.33998111174849</v>
      </c>
      <c r="AN375" s="12">
        <v>102.10911114593399</v>
      </c>
    </row>
    <row r="376" spans="1:40">
      <c r="A376" s="1" t="s">
        <v>524</v>
      </c>
      <c r="B376" s="1" t="s">
        <v>533</v>
      </c>
      <c r="D376" s="1" t="s">
        <v>607</v>
      </c>
      <c r="E376" s="1" t="s">
        <v>609</v>
      </c>
      <c r="F376" s="1">
        <v>106</v>
      </c>
      <c r="G376" s="1" t="s">
        <v>837</v>
      </c>
      <c r="H376" s="1" t="str">
        <f t="shared" si="6"/>
        <v>106아파트</v>
      </c>
      <c r="I376" s="12">
        <v>82.944743213566341</v>
      </c>
      <c r="J376" s="12">
        <v>83.935996557153459</v>
      </c>
      <c r="K376" s="12">
        <v>86.615084971634943</v>
      </c>
      <c r="L376" s="12">
        <v>90.67777788389499</v>
      </c>
      <c r="M376" s="12">
        <v>90.505667248758144</v>
      </c>
      <c r="N376" s="12">
        <v>91.17890498526188</v>
      </c>
      <c r="O376" s="12">
        <v>91.946804289522234</v>
      </c>
      <c r="P376" s="12">
        <v>92.82183458618141</v>
      </c>
      <c r="Q376" s="12">
        <v>95.765628840917302</v>
      </c>
      <c r="R376" s="12">
        <v>97.081521647408806</v>
      </c>
      <c r="S376" s="12">
        <v>97.310771197069187</v>
      </c>
      <c r="T376" s="12">
        <v>97.212971654269097</v>
      </c>
      <c r="U376" s="12">
        <v>97.444394828074522</v>
      </c>
      <c r="V376" s="12">
        <v>97.227713915287296</v>
      </c>
      <c r="W376" s="12">
        <v>96.802268719808779</v>
      </c>
      <c r="X376" s="12">
        <v>96.843236771056368</v>
      </c>
      <c r="Y376" s="12">
        <v>97.09162954521662</v>
      </c>
      <c r="Z376" s="12">
        <v>96.992618889205829</v>
      </c>
      <c r="AA376" s="12">
        <v>96.635790701604449</v>
      </c>
      <c r="AB376" s="12">
        <v>96.639073994667044</v>
      </c>
      <c r="AC376" s="12">
        <v>97.695835625929234</v>
      </c>
      <c r="AD376" s="12">
        <v>99.553049058963353</v>
      </c>
      <c r="AE376" s="12">
        <v>100</v>
      </c>
      <c r="AF376" s="12">
        <v>100.19537240654867</v>
      </c>
      <c r="AG376" s="12">
        <v>100.64207671964279</v>
      </c>
      <c r="AH376" s="12">
        <v>100.9284230572846</v>
      </c>
      <c r="AI376" s="12">
        <v>102.012165193504</v>
      </c>
      <c r="AJ376" s="12">
        <v>103.29647901527326</v>
      </c>
      <c r="AK376" s="12">
        <v>103.98339464424741</v>
      </c>
      <c r="AL376" s="12">
        <v>104.16196456876443</v>
      </c>
      <c r="AM376" s="12">
        <v>104.51970484919606</v>
      </c>
      <c r="AN376" s="12">
        <v>105.22829995099785</v>
      </c>
    </row>
    <row r="377" spans="1:40">
      <c r="A377" s="1" t="s">
        <v>524</v>
      </c>
      <c r="B377" s="1" t="s">
        <v>533</v>
      </c>
      <c r="D377" s="1" t="s">
        <v>610</v>
      </c>
      <c r="F377" s="1">
        <v>107</v>
      </c>
      <c r="G377" s="1" t="s">
        <v>837</v>
      </c>
      <c r="H377" s="1" t="str">
        <f t="shared" si="6"/>
        <v>107아파트</v>
      </c>
      <c r="I377" s="12">
        <v>87.216497390090112</v>
      </c>
      <c r="J377" s="12">
        <v>89.180739352493092</v>
      </c>
      <c r="K377" s="12">
        <v>91.043178902635702</v>
      </c>
      <c r="L377" s="12">
        <v>91.672380216706728</v>
      </c>
      <c r="M377" s="12">
        <v>92.134678751077729</v>
      </c>
      <c r="N377" s="12">
        <v>92.196680057858757</v>
      </c>
      <c r="O377" s="12">
        <v>92.97976490300087</v>
      </c>
      <c r="P377" s="12">
        <v>94.224777397988291</v>
      </c>
      <c r="Q377" s="12">
        <v>95.849993834409673</v>
      </c>
      <c r="R377" s="12">
        <v>96.608059573647509</v>
      </c>
      <c r="S377" s="12">
        <v>97.641366871617763</v>
      </c>
      <c r="T377" s="12">
        <v>97.814251831417181</v>
      </c>
      <c r="U377" s="12">
        <v>97.941700978200558</v>
      </c>
      <c r="V377" s="12">
        <v>98.090580299097113</v>
      </c>
      <c r="W377" s="12">
        <v>97.700688757156797</v>
      </c>
      <c r="X377" s="12">
        <v>97.776570501795206</v>
      </c>
      <c r="Y377" s="12">
        <v>98.007061308681244</v>
      </c>
      <c r="Z377" s="12">
        <v>97.844078932748602</v>
      </c>
      <c r="AA377" s="12">
        <v>97.759672088166141</v>
      </c>
      <c r="AB377" s="12">
        <v>97.765771816820788</v>
      </c>
      <c r="AC377" s="12">
        <v>98.539753044314836</v>
      </c>
      <c r="AD377" s="12">
        <v>99.66950926069012</v>
      </c>
      <c r="AE377" s="12">
        <v>100</v>
      </c>
      <c r="AF377" s="12">
        <v>100.18450111042681</v>
      </c>
      <c r="AG377" s="12">
        <v>100.2296447909883</v>
      </c>
      <c r="AH377" s="12">
        <v>100.31934312637783</v>
      </c>
      <c r="AI377" s="12">
        <v>101.04454871261306</v>
      </c>
      <c r="AJ377" s="12">
        <v>102.02052595893343</v>
      </c>
      <c r="AK377" s="12">
        <v>102.49721255654869</v>
      </c>
      <c r="AL377" s="12">
        <v>102.53949447203156</v>
      </c>
      <c r="AM377" s="12">
        <v>102.71068066163056</v>
      </c>
      <c r="AN377" s="12">
        <v>103.23652285521089</v>
      </c>
    </row>
    <row r="378" spans="1:40">
      <c r="A378" s="1" t="s">
        <v>524</v>
      </c>
      <c r="B378" s="1" t="s">
        <v>533</v>
      </c>
      <c r="D378" s="1" t="s">
        <v>611</v>
      </c>
      <c r="F378" s="1">
        <v>108</v>
      </c>
      <c r="G378" s="1" t="s">
        <v>837</v>
      </c>
      <c r="H378" s="1" t="str">
        <f t="shared" si="6"/>
        <v>108아파트</v>
      </c>
      <c r="I378" s="12">
        <v>88.641015284230804</v>
      </c>
      <c r="J378" s="12">
        <v>90.915931751037661</v>
      </c>
      <c r="K378" s="12">
        <v>96.790103440313175</v>
      </c>
      <c r="L378" s="12">
        <v>98.697752710047666</v>
      </c>
      <c r="M378" s="12">
        <v>98.541394717933059</v>
      </c>
      <c r="N378" s="12">
        <v>99.722619492696595</v>
      </c>
      <c r="O378" s="12">
        <v>101.40376018005676</v>
      </c>
      <c r="P378" s="12">
        <v>103.83524230863075</v>
      </c>
      <c r="Q378" s="12">
        <v>105.72149088544029</v>
      </c>
      <c r="R378" s="12">
        <v>107.00428423242467</v>
      </c>
      <c r="S378" s="12">
        <v>104.3957992400547</v>
      </c>
      <c r="T378" s="12">
        <v>102.56109399384674</v>
      </c>
      <c r="U378" s="12">
        <v>101.0139484390039</v>
      </c>
      <c r="V378" s="12">
        <v>101.2833127197199</v>
      </c>
      <c r="W378" s="12">
        <v>101.46571167625135</v>
      </c>
      <c r="X378" s="12">
        <v>101.91229752841596</v>
      </c>
      <c r="Y378" s="12">
        <v>101.847723499461</v>
      </c>
      <c r="Z378" s="12">
        <v>101.86731762698201</v>
      </c>
      <c r="AA378" s="12">
        <v>100.91822607600427</v>
      </c>
      <c r="AB378" s="12">
        <v>100.13116926970372</v>
      </c>
      <c r="AC378" s="12">
        <v>100.05828504183837</v>
      </c>
      <c r="AD378" s="12">
        <v>99.922721515179717</v>
      </c>
      <c r="AE378" s="12">
        <v>100</v>
      </c>
      <c r="AF378" s="12">
        <v>100.32441992362094</v>
      </c>
      <c r="AG378" s="12">
        <v>100.5414955345412</v>
      </c>
      <c r="AH378" s="12">
        <v>100.53873077046059</v>
      </c>
      <c r="AI378" s="12">
        <v>101.39575714310173</v>
      </c>
      <c r="AJ378" s="12">
        <v>102.67119908918913</v>
      </c>
      <c r="AK378" s="12">
        <v>103.97923744346657</v>
      </c>
      <c r="AL378" s="12">
        <v>104.53546964439835</v>
      </c>
      <c r="AM378" s="12">
        <v>105.09207825118261</v>
      </c>
      <c r="AN378" s="12">
        <v>105.9018121037037</v>
      </c>
    </row>
    <row r="379" spans="1:40">
      <c r="A379" s="1" t="s">
        <v>524</v>
      </c>
      <c r="B379" s="1" t="s">
        <v>533</v>
      </c>
      <c r="D379" s="1" t="s">
        <v>612</v>
      </c>
      <c r="F379" s="1">
        <v>109</v>
      </c>
      <c r="G379" s="1" t="s">
        <v>837</v>
      </c>
      <c r="H379" s="1" t="str">
        <f t="shared" si="6"/>
        <v>109아파트</v>
      </c>
      <c r="I379" s="12">
        <v>78.562449994240978</v>
      </c>
      <c r="J379" s="12">
        <v>82.945478945358715</v>
      </c>
      <c r="K379" s="12">
        <v>87.561434566009453</v>
      </c>
      <c r="L379" s="12">
        <v>91.223290386025113</v>
      </c>
      <c r="M379" s="12">
        <v>92.926502545987304</v>
      </c>
      <c r="N379" s="12">
        <v>93.576987770241175</v>
      </c>
      <c r="O379" s="12">
        <v>94.819822990089435</v>
      </c>
      <c r="P379" s="12">
        <v>97.855290533855111</v>
      </c>
      <c r="Q379" s="12">
        <v>99.910869541425072</v>
      </c>
      <c r="R379" s="12">
        <v>100.31790467120834</v>
      </c>
      <c r="S379" s="12">
        <v>100.143100020438</v>
      </c>
      <c r="T379" s="12">
        <v>99.039714948943839</v>
      </c>
      <c r="U379" s="12">
        <v>98.614335132543218</v>
      </c>
      <c r="V379" s="12">
        <v>98.447758769075676</v>
      </c>
      <c r="W379" s="12">
        <v>98.233121268844485</v>
      </c>
      <c r="X379" s="12">
        <v>98.03261689728437</v>
      </c>
      <c r="Y379" s="12">
        <v>97.81632784247023</v>
      </c>
      <c r="Z379" s="12">
        <v>97.723761714086308</v>
      </c>
      <c r="AA379" s="12">
        <v>97.549120119718921</v>
      </c>
      <c r="AB379" s="12">
        <v>97.062011319042057</v>
      </c>
      <c r="AC379" s="12">
        <v>98.397555632229427</v>
      </c>
      <c r="AD379" s="12">
        <v>99.553067267800671</v>
      </c>
      <c r="AE379" s="12">
        <v>100</v>
      </c>
      <c r="AF379" s="12">
        <v>100.76990664303835</v>
      </c>
      <c r="AG379" s="12">
        <v>101.11127144546171</v>
      </c>
      <c r="AH379" s="12">
        <v>101.30211855833981</v>
      </c>
      <c r="AI379" s="12">
        <v>101.85495113509604</v>
      </c>
      <c r="AJ379" s="12">
        <v>102.64139636404184</v>
      </c>
      <c r="AK379" s="12">
        <v>103.30614924319599</v>
      </c>
      <c r="AL379" s="12">
        <v>104.04648398869725</v>
      </c>
      <c r="AM379" s="12">
        <v>104.79343213555192</v>
      </c>
      <c r="AN379" s="12">
        <v>105.64838353507928</v>
      </c>
    </row>
    <row r="380" spans="1:40">
      <c r="A380" s="1" t="s">
        <v>524</v>
      </c>
      <c r="B380" s="1" t="s">
        <v>533</v>
      </c>
      <c r="D380" s="1" t="s">
        <v>613</v>
      </c>
      <c r="F380" s="1">
        <v>110</v>
      </c>
      <c r="G380" s="1" t="s">
        <v>837</v>
      </c>
      <c r="H380" s="1" t="str">
        <f t="shared" si="6"/>
        <v>110아파트</v>
      </c>
      <c r="I380" s="12">
        <v>81.598091544507525</v>
      </c>
      <c r="J380" s="12">
        <v>83.171939079907375</v>
      </c>
      <c r="K380" s="12">
        <v>85.826674543701586</v>
      </c>
      <c r="L380" s="12">
        <v>87.949138145156923</v>
      </c>
      <c r="M380" s="12">
        <v>88.077688569913903</v>
      </c>
      <c r="N380" s="12">
        <v>89.72950349037292</v>
      </c>
      <c r="O380" s="12">
        <v>91.338188826992265</v>
      </c>
      <c r="P380" s="12">
        <v>93.131129967471523</v>
      </c>
      <c r="Q380" s="12">
        <v>95.596473586124191</v>
      </c>
      <c r="R380" s="12">
        <v>96.616861326662956</v>
      </c>
      <c r="S380" s="12">
        <v>97.431163129723657</v>
      </c>
      <c r="T380" s="12">
        <v>98.279319708965062</v>
      </c>
      <c r="U380" s="12">
        <v>98.887293288770906</v>
      </c>
      <c r="V380" s="12">
        <v>98.860557765508105</v>
      </c>
      <c r="W380" s="12">
        <v>98.870501520609523</v>
      </c>
      <c r="X380" s="12">
        <v>98.667835067845772</v>
      </c>
      <c r="Y380" s="12">
        <v>98.730450591363905</v>
      </c>
      <c r="Z380" s="12">
        <v>98.633812024102838</v>
      </c>
      <c r="AA380" s="12">
        <v>98.504149726808208</v>
      </c>
      <c r="AB380" s="12">
        <v>98.494799854933277</v>
      </c>
      <c r="AC380" s="12">
        <v>99.014491770160305</v>
      </c>
      <c r="AD380" s="12">
        <v>99.531160418995285</v>
      </c>
      <c r="AE380" s="12">
        <v>100</v>
      </c>
      <c r="AF380" s="12">
        <v>100.4635411684126</v>
      </c>
      <c r="AG380" s="12">
        <v>101.27907414776962</v>
      </c>
      <c r="AH380" s="12">
        <v>101.09169284874872</v>
      </c>
      <c r="AI380" s="12">
        <v>101.12532106546158</v>
      </c>
      <c r="AJ380" s="12">
        <v>101.20957262771778</v>
      </c>
      <c r="AK380" s="12">
        <v>101.36636534990325</v>
      </c>
      <c r="AL380" s="12">
        <v>101.3092191755421</v>
      </c>
      <c r="AM380" s="12">
        <v>101.34862549033508</v>
      </c>
      <c r="AN380" s="12">
        <v>101.92981635520293</v>
      </c>
    </row>
    <row r="381" spans="1:40">
      <c r="A381" s="1" t="s">
        <v>524</v>
      </c>
      <c r="B381" s="1" t="s">
        <v>533</v>
      </c>
      <c r="D381" s="1" t="s">
        <v>614</v>
      </c>
      <c r="F381" s="1">
        <v>111</v>
      </c>
      <c r="G381" s="1" t="s">
        <v>837</v>
      </c>
      <c r="H381" s="1" t="str">
        <f t="shared" si="6"/>
        <v>111아파트</v>
      </c>
      <c r="I381" s="12">
        <v>84.179168229399693</v>
      </c>
      <c r="J381" s="12">
        <v>84.980379069594974</v>
      </c>
      <c r="K381" s="12">
        <v>87.40907950547691</v>
      </c>
      <c r="L381" s="12">
        <v>88.538979837984911</v>
      </c>
      <c r="M381" s="12">
        <v>89.552241667339587</v>
      </c>
      <c r="N381" s="12">
        <v>89.819497532733209</v>
      </c>
      <c r="O381" s="12">
        <v>90.513494556324488</v>
      </c>
      <c r="P381" s="12">
        <v>91.115395791992768</v>
      </c>
      <c r="Q381" s="12">
        <v>93.061864141858081</v>
      </c>
      <c r="R381" s="12">
        <v>95.079479759097282</v>
      </c>
      <c r="S381" s="12">
        <v>96.814038059614319</v>
      </c>
      <c r="T381" s="12">
        <v>97.385473540925261</v>
      </c>
      <c r="U381" s="12">
        <v>97.81916346089632</v>
      </c>
      <c r="V381" s="12">
        <v>97.937840389620604</v>
      </c>
      <c r="W381" s="12">
        <v>97.413138180742394</v>
      </c>
      <c r="X381" s="12">
        <v>98.98194909545515</v>
      </c>
      <c r="Y381" s="12">
        <v>99.566343575314917</v>
      </c>
      <c r="Z381" s="12">
        <v>99.461588226305437</v>
      </c>
      <c r="AA381" s="12">
        <v>99.875355569867125</v>
      </c>
      <c r="AB381" s="12">
        <v>99.91960244712368</v>
      </c>
      <c r="AC381" s="12">
        <v>100.16451203012186</v>
      </c>
      <c r="AD381" s="12">
        <v>99.988304644196859</v>
      </c>
      <c r="AE381" s="12">
        <v>100</v>
      </c>
      <c r="AF381" s="12">
        <v>100.18204033030236</v>
      </c>
      <c r="AG381" s="12">
        <v>100.42339353610015</v>
      </c>
      <c r="AH381" s="12">
        <v>100.44721597004633</v>
      </c>
      <c r="AI381" s="12">
        <v>100.4532739093609</v>
      </c>
      <c r="AJ381" s="12">
        <v>100.8428426542974</v>
      </c>
      <c r="AK381" s="12">
        <v>100.73740006798046</v>
      </c>
      <c r="AL381" s="12">
        <v>100.56854360874989</v>
      </c>
      <c r="AM381" s="12">
        <v>100.22810292883537</v>
      </c>
      <c r="AN381" s="12">
        <v>100.31617617682767</v>
      </c>
    </row>
    <row r="382" spans="1:40">
      <c r="A382" s="1" t="s">
        <v>524</v>
      </c>
      <c r="B382" s="1" t="s">
        <v>533</v>
      </c>
      <c r="C382" s="1" t="s">
        <v>537</v>
      </c>
      <c r="F382" s="1">
        <v>112</v>
      </c>
      <c r="G382" s="1" t="s">
        <v>837</v>
      </c>
      <c r="H382" s="1" t="str">
        <f t="shared" si="6"/>
        <v>112아파트</v>
      </c>
      <c r="U382" s="12">
        <v>100.97046530062013</v>
      </c>
      <c r="V382" s="12">
        <v>100.91578278545188</v>
      </c>
      <c r="W382" s="12">
        <v>101.44543339937641</v>
      </c>
      <c r="X382" s="12">
        <v>101.12209697568603</v>
      </c>
      <c r="Y382" s="12">
        <v>100.14451871843285</v>
      </c>
      <c r="Z382" s="12">
        <v>99.75484589029989</v>
      </c>
      <c r="AA382" s="12">
        <v>99.110526984413468</v>
      </c>
      <c r="AB382" s="12">
        <v>98.821876766270464</v>
      </c>
      <c r="AC382" s="12">
        <v>99.341880793985055</v>
      </c>
      <c r="AD382" s="12">
        <v>99.808596722266259</v>
      </c>
      <c r="AE382" s="12">
        <v>100</v>
      </c>
      <c r="AF382" s="12">
        <v>100.13395166892009</v>
      </c>
      <c r="AG382" s="12">
        <v>100.58180886008572</v>
      </c>
      <c r="AH382" s="12">
        <v>100.92337776018911</v>
      </c>
      <c r="AI382" s="12">
        <v>101.47485208811793</v>
      </c>
      <c r="AJ382" s="12">
        <v>101.96180445953877</v>
      </c>
      <c r="AK382" s="12">
        <v>102.31736180316989</v>
      </c>
      <c r="AL382" s="12">
        <v>102.30728179494757</v>
      </c>
      <c r="AM382" s="12">
        <v>102.76327005864833</v>
      </c>
      <c r="AN382" s="12">
        <v>103.47714030207811</v>
      </c>
    </row>
    <row r="383" spans="1:40">
      <c r="A383" s="1" t="s">
        <v>524</v>
      </c>
      <c r="B383" s="1" t="s">
        <v>533</v>
      </c>
      <c r="D383" s="1" t="s">
        <v>615</v>
      </c>
      <c r="F383" s="1">
        <v>113</v>
      </c>
      <c r="G383" s="1" t="s">
        <v>837</v>
      </c>
      <c r="H383" s="1" t="str">
        <f t="shared" si="6"/>
        <v>113아파트</v>
      </c>
      <c r="I383" s="12">
        <v>86.603171761187568</v>
      </c>
      <c r="J383" s="12">
        <v>88.663189051757058</v>
      </c>
      <c r="K383" s="12">
        <v>91.011603486627521</v>
      </c>
      <c r="L383" s="12">
        <v>93.562316154148888</v>
      </c>
      <c r="M383" s="12">
        <v>93.796486871519818</v>
      </c>
      <c r="N383" s="12">
        <v>94.240464153715266</v>
      </c>
      <c r="O383" s="12">
        <v>95.215347460331174</v>
      </c>
      <c r="P383" s="12">
        <v>97.198639092278754</v>
      </c>
      <c r="Q383" s="12">
        <v>100.31373828197368</v>
      </c>
      <c r="R383" s="12">
        <v>102.40846850685124</v>
      </c>
      <c r="S383" s="12">
        <v>102.68545977730237</v>
      </c>
      <c r="T383" s="12">
        <v>102.1935359517939</v>
      </c>
      <c r="U383" s="12">
        <v>102.01029607552191</v>
      </c>
      <c r="V383" s="12">
        <v>101.32665064894796</v>
      </c>
      <c r="W383" s="12">
        <v>101.89141050433692</v>
      </c>
      <c r="X383" s="12">
        <v>101.11882755666386</v>
      </c>
      <c r="Y383" s="12">
        <v>99.703493969171276</v>
      </c>
      <c r="Z383" s="12">
        <v>99.121925711533166</v>
      </c>
      <c r="AA383" s="12">
        <v>98.83553878075061</v>
      </c>
      <c r="AB383" s="12">
        <v>98.803531612906852</v>
      </c>
      <c r="AC383" s="12">
        <v>99.292989167424466</v>
      </c>
      <c r="AD383" s="12">
        <v>99.72830274217776</v>
      </c>
      <c r="AE383" s="12">
        <v>100</v>
      </c>
      <c r="AF383" s="12">
        <v>100.13321271161568</v>
      </c>
      <c r="AG383" s="12">
        <v>100.90910510367392</v>
      </c>
      <c r="AH383" s="12">
        <v>101.36603427686812</v>
      </c>
      <c r="AI383" s="12">
        <v>102.01697210331785</v>
      </c>
      <c r="AJ383" s="12">
        <v>102.78399269742475</v>
      </c>
      <c r="AK383" s="12">
        <v>103.42974472150898</v>
      </c>
      <c r="AL383" s="12">
        <v>103.49115611279534</v>
      </c>
      <c r="AM383" s="12">
        <v>104.03285813136975</v>
      </c>
      <c r="AN383" s="12">
        <v>104.70913243179938</v>
      </c>
    </row>
    <row r="384" spans="1:40">
      <c r="A384" s="1" t="s">
        <v>524</v>
      </c>
      <c r="B384" s="1" t="s">
        <v>533</v>
      </c>
      <c r="D384" s="1" t="s">
        <v>616</v>
      </c>
      <c r="F384" s="1">
        <v>114</v>
      </c>
      <c r="G384" s="1" t="s">
        <v>837</v>
      </c>
      <c r="H384" s="1" t="str">
        <f t="shared" si="6"/>
        <v>114아파트</v>
      </c>
      <c r="I384" s="12">
        <v>84.128335186781015</v>
      </c>
      <c r="J384" s="12">
        <v>87.977239305214368</v>
      </c>
      <c r="K384" s="12">
        <v>91.077242416636594</v>
      </c>
      <c r="L384" s="12">
        <v>93.385454199772056</v>
      </c>
      <c r="M384" s="12">
        <v>93.267299881591867</v>
      </c>
      <c r="N384" s="12">
        <v>93.639852267900153</v>
      </c>
      <c r="O384" s="12">
        <v>94.994427850331192</v>
      </c>
      <c r="P384" s="12">
        <v>96.479126185047491</v>
      </c>
      <c r="Q384" s="12">
        <v>100.04196144382092</v>
      </c>
      <c r="R384" s="12">
        <v>100.8122916772377</v>
      </c>
      <c r="S384" s="12">
        <v>100.31379850237744</v>
      </c>
      <c r="T384" s="12">
        <v>99.769384762882012</v>
      </c>
      <c r="U384" s="12">
        <v>100.2430886032743</v>
      </c>
      <c r="V384" s="12">
        <v>102.19703184417993</v>
      </c>
      <c r="W384" s="12">
        <v>103.04128390796782</v>
      </c>
      <c r="X384" s="12">
        <v>102.87790631781287</v>
      </c>
      <c r="Y384" s="12">
        <v>102.20155499196611</v>
      </c>
      <c r="Z384" s="12">
        <v>101.80947577459892</v>
      </c>
      <c r="AA384" s="12">
        <v>101.05986792751921</v>
      </c>
      <c r="AB384" s="12">
        <v>100.51914458889981</v>
      </c>
      <c r="AC384" s="12">
        <v>100.5592602607948</v>
      </c>
      <c r="AD384" s="12">
        <v>100.56184560498693</v>
      </c>
      <c r="AE384" s="12">
        <v>100</v>
      </c>
      <c r="AF384" s="12">
        <v>100.26411612908525</v>
      </c>
      <c r="AG384" s="12">
        <v>100.141223274346</v>
      </c>
      <c r="AH384" s="12">
        <v>100.37992938560647</v>
      </c>
      <c r="AI384" s="12">
        <v>101.14069922600547</v>
      </c>
      <c r="AJ384" s="12">
        <v>101.58226773875685</v>
      </c>
      <c r="AK384" s="12">
        <v>101.58629265833781</v>
      </c>
      <c r="AL384" s="12">
        <v>101.37670004781731</v>
      </c>
      <c r="AM384" s="12">
        <v>101.93804047022891</v>
      </c>
      <c r="AN384" s="12">
        <v>102.63551560399439</v>
      </c>
    </row>
    <row r="385" spans="1:40">
      <c r="A385" s="1" t="s">
        <v>524</v>
      </c>
      <c r="B385" s="1" t="s">
        <v>533</v>
      </c>
      <c r="D385" s="1" t="s">
        <v>617</v>
      </c>
      <c r="F385" s="1">
        <v>115</v>
      </c>
      <c r="G385" s="1" t="s">
        <v>837</v>
      </c>
      <c r="H385" s="1" t="str">
        <f t="shared" si="6"/>
        <v>115아파트</v>
      </c>
      <c r="I385" s="12">
        <v>83.931451954350607</v>
      </c>
      <c r="J385" s="12">
        <v>85.625492895542607</v>
      </c>
      <c r="K385" s="12">
        <v>87.398589713590979</v>
      </c>
      <c r="L385" s="12">
        <v>88.704849366659658</v>
      </c>
      <c r="M385" s="12">
        <v>88.686552421210948</v>
      </c>
      <c r="N385" s="12">
        <v>88.985222757767957</v>
      </c>
      <c r="O385" s="12">
        <v>89.458302682869501</v>
      </c>
      <c r="P385" s="12">
        <v>93.772528326459593</v>
      </c>
      <c r="Q385" s="12">
        <v>97.392738646460131</v>
      </c>
      <c r="R385" s="12">
        <v>99.9347174706988</v>
      </c>
      <c r="S385" s="12">
        <v>99.901151492662677</v>
      </c>
      <c r="T385" s="12">
        <v>99.009895735479319</v>
      </c>
      <c r="U385" s="12">
        <v>97.841103803473104</v>
      </c>
      <c r="V385" s="12">
        <v>97.841103803473104</v>
      </c>
      <c r="W385" s="12">
        <v>97.901132916891825</v>
      </c>
      <c r="X385" s="12">
        <v>99.206924150967524</v>
      </c>
      <c r="Y385" s="12">
        <v>99.051040836019141</v>
      </c>
      <c r="Z385" s="12">
        <v>99.236017967022391</v>
      </c>
      <c r="AA385" s="12">
        <v>96.028342554568596</v>
      </c>
      <c r="AB385" s="12">
        <v>94.869108101225223</v>
      </c>
      <c r="AC385" s="12">
        <v>96.997195890638139</v>
      </c>
      <c r="AD385" s="12">
        <v>98.884148801300171</v>
      </c>
      <c r="AE385" s="12">
        <v>100</v>
      </c>
      <c r="AF385" s="12">
        <v>100.18330483414604</v>
      </c>
      <c r="AG385" s="12">
        <v>100.33576615737555</v>
      </c>
      <c r="AH385" s="12">
        <v>100.72509900026434</v>
      </c>
      <c r="AI385" s="12">
        <v>101.00261105661129</v>
      </c>
      <c r="AJ385" s="12">
        <v>100.35705106276622</v>
      </c>
      <c r="AK385" s="12">
        <v>100.2488476325443</v>
      </c>
      <c r="AL385" s="12">
        <v>100.02521461995531</v>
      </c>
      <c r="AM385" s="12">
        <v>100.51827391034844</v>
      </c>
      <c r="AN385" s="12">
        <v>101.68535522565752</v>
      </c>
    </row>
    <row r="386" spans="1:40">
      <c r="A386" s="1" t="s">
        <v>524</v>
      </c>
      <c r="B386" s="1" t="s">
        <v>533</v>
      </c>
      <c r="D386" s="1" t="s">
        <v>547</v>
      </c>
      <c r="F386" s="1">
        <v>116</v>
      </c>
      <c r="G386" s="1" t="s">
        <v>837</v>
      </c>
      <c r="H386" s="1" t="str">
        <f t="shared" si="6"/>
        <v>116아파트</v>
      </c>
      <c r="I386" s="12">
        <v>85.809340757341744</v>
      </c>
      <c r="J386" s="12">
        <v>86.847690618860312</v>
      </c>
      <c r="K386" s="12">
        <v>88.889569696385962</v>
      </c>
      <c r="L386" s="12">
        <v>90.728417674103454</v>
      </c>
      <c r="M386" s="12">
        <v>90.365474917786543</v>
      </c>
      <c r="N386" s="12">
        <v>90.802967500437475</v>
      </c>
      <c r="O386" s="12">
        <v>91.901110618992959</v>
      </c>
      <c r="P386" s="12">
        <v>93.464278849585483</v>
      </c>
      <c r="Q386" s="12">
        <v>95.757387591953531</v>
      </c>
      <c r="R386" s="12">
        <v>97.310391483040988</v>
      </c>
      <c r="S386" s="12">
        <v>97.93968373691682</v>
      </c>
      <c r="T386" s="12">
        <v>97.964621784978974</v>
      </c>
      <c r="U386" s="12">
        <v>100.15945774643477</v>
      </c>
      <c r="V386" s="12">
        <v>100.15945774643477</v>
      </c>
      <c r="W386" s="12">
        <v>100.55394282848451</v>
      </c>
      <c r="X386" s="12">
        <v>100.54970581429841</v>
      </c>
      <c r="Y386" s="12">
        <v>100.29565604596793</v>
      </c>
      <c r="Z386" s="12">
        <v>100.22404761776119</v>
      </c>
      <c r="AA386" s="12">
        <v>100.19853704327666</v>
      </c>
      <c r="AB386" s="12">
        <v>99.86143649821642</v>
      </c>
      <c r="AC386" s="12">
        <v>99.847339072330314</v>
      </c>
      <c r="AD386" s="12">
        <v>99.924871164035466</v>
      </c>
      <c r="AE386" s="12">
        <v>100</v>
      </c>
      <c r="AF386" s="12">
        <v>99.965190758373581</v>
      </c>
      <c r="AG386" s="12">
        <v>100.01481396603309</v>
      </c>
      <c r="AH386" s="12">
        <v>100.01481396603309</v>
      </c>
      <c r="AI386" s="12">
        <v>100.16238020376052</v>
      </c>
      <c r="AJ386" s="12">
        <v>100.43002675476616</v>
      </c>
      <c r="AK386" s="12">
        <v>100.42218569999683</v>
      </c>
      <c r="AL386" s="12">
        <v>100.50883789774355</v>
      </c>
      <c r="AM386" s="12">
        <v>100.52292968104979</v>
      </c>
      <c r="AN386" s="12">
        <v>101.08979868654508</v>
      </c>
    </row>
    <row r="387" spans="1:40">
      <c r="A387" s="1" t="s">
        <v>524</v>
      </c>
      <c r="B387" s="1" t="s">
        <v>533</v>
      </c>
      <c r="C387" s="1" t="s">
        <v>538</v>
      </c>
      <c r="F387" s="1">
        <v>117</v>
      </c>
      <c r="G387" s="1" t="s">
        <v>837</v>
      </c>
      <c r="H387" s="1" t="str">
        <f t="shared" ref="H387:H450" si="7">F387&amp;G387</f>
        <v>117아파트</v>
      </c>
      <c r="U387" s="12">
        <v>99.61792074075322</v>
      </c>
      <c r="V387" s="12">
        <v>99.911637803204087</v>
      </c>
      <c r="W387" s="12">
        <v>99.360669459623978</v>
      </c>
      <c r="X387" s="12">
        <v>99.783339111133159</v>
      </c>
      <c r="Y387" s="12">
        <v>100.07360994680818</v>
      </c>
      <c r="Z387" s="12">
        <v>100.14114616740817</v>
      </c>
      <c r="AA387" s="12">
        <v>100.0581737232916</v>
      </c>
      <c r="AB387" s="12">
        <v>99.528350096770993</v>
      </c>
      <c r="AC387" s="12">
        <v>99.701844855697516</v>
      </c>
      <c r="AD387" s="12">
        <v>99.934250856224139</v>
      </c>
      <c r="AE387" s="12">
        <v>100</v>
      </c>
      <c r="AF387" s="12">
        <v>99.798711331865164</v>
      </c>
      <c r="AG387" s="12">
        <v>99.798711331865164</v>
      </c>
      <c r="AH387" s="12">
        <v>100.15212009710504</v>
      </c>
      <c r="AI387" s="12">
        <v>100.29992333324138</v>
      </c>
      <c r="AJ387" s="12">
        <v>101.28977635621365</v>
      </c>
      <c r="AK387" s="12">
        <v>102.06902214959514</v>
      </c>
      <c r="AL387" s="12">
        <v>102.36005581241247</v>
      </c>
      <c r="AM387" s="12">
        <v>102.86801727747988</v>
      </c>
      <c r="AN387" s="12">
        <v>103.10503613626629</v>
      </c>
    </row>
    <row r="388" spans="1:40">
      <c r="A388" s="1" t="s">
        <v>524</v>
      </c>
      <c r="B388" s="1" t="s">
        <v>533</v>
      </c>
      <c r="D388" s="1" t="s">
        <v>618</v>
      </c>
      <c r="F388" s="1">
        <v>118</v>
      </c>
      <c r="G388" s="1" t="s">
        <v>837</v>
      </c>
      <c r="H388" s="1" t="str">
        <f t="shared" si="7"/>
        <v>118아파트</v>
      </c>
      <c r="I388" s="12">
        <v>82.643632537547916</v>
      </c>
      <c r="J388" s="12">
        <v>85.025691720648268</v>
      </c>
      <c r="K388" s="12">
        <v>87.842556743640216</v>
      </c>
      <c r="L388" s="12">
        <v>90.553618853075974</v>
      </c>
      <c r="M388" s="12">
        <v>91.760033369062086</v>
      </c>
      <c r="N388" s="12">
        <v>93.063061627468997</v>
      </c>
      <c r="O388" s="12">
        <v>94.487504912686859</v>
      </c>
      <c r="P388" s="12">
        <v>95.696832495629081</v>
      </c>
      <c r="Q388" s="12">
        <v>96.456453023106405</v>
      </c>
      <c r="R388" s="12">
        <v>98.35153127598376</v>
      </c>
      <c r="S388" s="12">
        <v>99.046494003538811</v>
      </c>
      <c r="T388" s="12">
        <v>99.008049133899675</v>
      </c>
      <c r="U388" s="12">
        <v>99.185669763317136</v>
      </c>
      <c r="V388" s="12">
        <v>99.508695025923018</v>
      </c>
      <c r="W388" s="12">
        <v>99.33480985740951</v>
      </c>
      <c r="X388" s="12">
        <v>99.888014442537681</v>
      </c>
      <c r="Y388" s="12">
        <v>100.26033008358495</v>
      </c>
      <c r="Z388" s="12">
        <v>100.3264037579949</v>
      </c>
      <c r="AA388" s="12">
        <v>99.950318280427979</v>
      </c>
      <c r="AB388" s="12">
        <v>99.257053674940025</v>
      </c>
      <c r="AC388" s="12">
        <v>99.50457067951298</v>
      </c>
      <c r="AD388" s="12">
        <v>99.836423950882178</v>
      </c>
      <c r="AE388" s="12">
        <v>100</v>
      </c>
      <c r="AF388" s="12">
        <v>99.861279530065801</v>
      </c>
      <c r="AG388" s="12">
        <v>99.861279530065801</v>
      </c>
      <c r="AH388" s="12">
        <v>100.35826817180929</v>
      </c>
      <c r="AI388" s="12">
        <v>100.66891063922299</v>
      </c>
      <c r="AJ388" s="12">
        <v>101.94581791766717</v>
      </c>
      <c r="AK388" s="12">
        <v>102.69839040857389</v>
      </c>
      <c r="AL388" s="12">
        <v>103.23133807681</v>
      </c>
      <c r="AM388" s="12">
        <v>103.90179266353957</v>
      </c>
      <c r="AN388" s="12">
        <v>104.28851462581386</v>
      </c>
    </row>
    <row r="389" spans="1:40">
      <c r="A389" s="1" t="s">
        <v>524</v>
      </c>
      <c r="B389" s="1" t="s">
        <v>533</v>
      </c>
      <c r="D389" s="1" t="s">
        <v>619</v>
      </c>
      <c r="F389" s="1">
        <v>119</v>
      </c>
      <c r="G389" s="1" t="s">
        <v>837</v>
      </c>
      <c r="H389" s="1" t="str">
        <f t="shared" si="7"/>
        <v>119아파트</v>
      </c>
      <c r="U389" s="12">
        <v>99.808216974374673</v>
      </c>
      <c r="V389" s="12">
        <v>99.808216974374673</v>
      </c>
      <c r="W389" s="12">
        <v>99.808216974374673</v>
      </c>
      <c r="X389" s="12">
        <v>99.859891578878802</v>
      </c>
      <c r="Y389" s="12">
        <v>100.03073093123217</v>
      </c>
      <c r="Z389" s="12">
        <v>100.03073093123217</v>
      </c>
      <c r="AA389" s="12">
        <v>99.928657866178739</v>
      </c>
      <c r="AB389" s="12">
        <v>99.679930228981149</v>
      </c>
      <c r="AC389" s="12">
        <v>99.679930228981149</v>
      </c>
      <c r="AD389" s="12">
        <v>99.679930228981149</v>
      </c>
      <c r="AE389" s="12">
        <v>100</v>
      </c>
      <c r="AF389" s="12">
        <v>100.25221012798688</v>
      </c>
      <c r="AG389" s="12">
        <v>100.25221012798688</v>
      </c>
      <c r="AH389" s="12">
        <v>100.27942210377805</v>
      </c>
      <c r="AI389" s="12">
        <v>100.00583834958479</v>
      </c>
      <c r="AJ389" s="12">
        <v>100.40472485462122</v>
      </c>
      <c r="AK389" s="12">
        <v>101.47898941404488</v>
      </c>
      <c r="AL389" s="12">
        <v>101.60918439545325</v>
      </c>
      <c r="AM389" s="12">
        <v>102.081753045132</v>
      </c>
      <c r="AN389" s="12">
        <v>102.33233264907517</v>
      </c>
    </row>
    <row r="390" spans="1:40">
      <c r="A390" s="1" t="s">
        <v>524</v>
      </c>
      <c r="B390" s="1" t="s">
        <v>533</v>
      </c>
      <c r="C390" s="1" t="s">
        <v>539</v>
      </c>
      <c r="F390" s="1">
        <v>120</v>
      </c>
      <c r="G390" s="1" t="s">
        <v>837</v>
      </c>
      <c r="H390" s="1" t="str">
        <f t="shared" si="7"/>
        <v>120아파트</v>
      </c>
      <c r="U390" s="12">
        <v>100.7018275691006</v>
      </c>
      <c r="V390" s="12">
        <v>100.7653026698992</v>
      </c>
      <c r="W390" s="12">
        <v>100.90499026271389</v>
      </c>
      <c r="X390" s="12">
        <v>100.64871009888766</v>
      </c>
      <c r="Y390" s="12">
        <v>100.60999874643473</v>
      </c>
      <c r="Z390" s="12">
        <v>100.51072787713694</v>
      </c>
      <c r="AA390" s="12">
        <v>100.18810768624265</v>
      </c>
      <c r="AB390" s="12">
        <v>99.953490042554392</v>
      </c>
      <c r="AC390" s="12">
        <v>99.897065151552795</v>
      </c>
      <c r="AD390" s="12">
        <v>100.01368447226261</v>
      </c>
      <c r="AE390" s="12">
        <v>100</v>
      </c>
      <c r="AF390" s="12">
        <v>99.714489697494884</v>
      </c>
      <c r="AG390" s="12">
        <v>99.535029796950496</v>
      </c>
      <c r="AH390" s="12">
        <v>99.424368576530441</v>
      </c>
      <c r="AI390" s="12">
        <v>99.597883590608632</v>
      </c>
      <c r="AJ390" s="12">
        <v>101.12991491852168</v>
      </c>
      <c r="AK390" s="12">
        <v>101.61753741763464</v>
      </c>
      <c r="AL390" s="12">
        <v>101.98236107401128</v>
      </c>
      <c r="AM390" s="12">
        <v>102.15581819703978</v>
      </c>
      <c r="AN390" s="12">
        <v>102.96549400513977</v>
      </c>
    </row>
    <row r="391" spans="1:40">
      <c r="A391" s="1" t="s">
        <v>524</v>
      </c>
      <c r="B391" s="1" t="s">
        <v>533</v>
      </c>
      <c r="D391" s="1" t="s">
        <v>620</v>
      </c>
      <c r="F391" s="1">
        <v>121</v>
      </c>
      <c r="G391" s="1" t="s">
        <v>837</v>
      </c>
      <c r="H391" s="1" t="str">
        <f t="shared" si="7"/>
        <v>121아파트</v>
      </c>
      <c r="I391" s="12">
        <v>96.564330450250836</v>
      </c>
      <c r="J391" s="12">
        <v>96.932225468720489</v>
      </c>
      <c r="K391" s="12">
        <v>98.066477193337903</v>
      </c>
      <c r="L391" s="12">
        <v>98.429709818708275</v>
      </c>
      <c r="M391" s="12">
        <v>98.678568676975431</v>
      </c>
      <c r="N391" s="12">
        <v>98.429709818708275</v>
      </c>
      <c r="O391" s="12">
        <v>98.511137375448627</v>
      </c>
      <c r="P391" s="12">
        <v>98.789175543716453</v>
      </c>
      <c r="Q391" s="12">
        <v>99.751680570679923</v>
      </c>
      <c r="R391" s="12">
        <v>99.91076669744551</v>
      </c>
      <c r="S391" s="12">
        <v>99.706957928738845</v>
      </c>
      <c r="T391" s="12">
        <v>99.948399531212175</v>
      </c>
      <c r="U391" s="12">
        <v>100.02208572701487</v>
      </c>
      <c r="V391" s="12">
        <v>100.03741093125988</v>
      </c>
      <c r="W391" s="12">
        <v>100.3931225789506</v>
      </c>
      <c r="X391" s="12">
        <v>100.35888380358772</v>
      </c>
      <c r="Y391" s="12">
        <v>100.46301804170427</v>
      </c>
      <c r="Z391" s="12">
        <v>100.16037191368214</v>
      </c>
      <c r="AA391" s="12">
        <v>99.47513522819915</v>
      </c>
      <c r="AB391" s="12">
        <v>98.944897120777597</v>
      </c>
      <c r="AC391" s="12">
        <v>98.570599459064539</v>
      </c>
      <c r="AD391" s="12">
        <v>99.054978446150713</v>
      </c>
      <c r="AE391" s="12">
        <v>100</v>
      </c>
      <c r="AF391" s="12">
        <v>99.696693610631115</v>
      </c>
      <c r="AG391" s="12">
        <v>99.128983084547414</v>
      </c>
      <c r="AH391" s="12">
        <v>99.748668207959199</v>
      </c>
      <c r="AI391" s="12">
        <v>100.15416521671527</v>
      </c>
      <c r="AJ391" s="12">
        <v>101.20914471621072</v>
      </c>
      <c r="AK391" s="12">
        <v>100.81758083520836</v>
      </c>
      <c r="AL391" s="12">
        <v>101.29140112021034</v>
      </c>
      <c r="AM391" s="12">
        <v>101.79581225687258</v>
      </c>
      <c r="AN391" s="12">
        <v>103.23172094903946</v>
      </c>
    </row>
    <row r="392" spans="1:40">
      <c r="A392" s="1" t="s">
        <v>524</v>
      </c>
      <c r="B392" s="1" t="s">
        <v>533</v>
      </c>
      <c r="D392" s="1" t="s">
        <v>621</v>
      </c>
      <c r="F392" s="1">
        <v>122</v>
      </c>
      <c r="G392" s="1" t="s">
        <v>837</v>
      </c>
      <c r="H392" s="1" t="str">
        <f t="shared" si="7"/>
        <v>122아파트</v>
      </c>
      <c r="I392" s="12">
        <v>87.745467960056914</v>
      </c>
      <c r="J392" s="12">
        <v>89.780213721912844</v>
      </c>
      <c r="K392" s="12">
        <v>92.57270954507743</v>
      </c>
      <c r="L392" s="12">
        <v>94.073369659801074</v>
      </c>
      <c r="M392" s="12">
        <v>93.997486327008929</v>
      </c>
      <c r="N392" s="12">
        <v>94.716086860037805</v>
      </c>
      <c r="O392" s="12">
        <v>95.516243560354596</v>
      </c>
      <c r="P392" s="12">
        <v>97.241919400262063</v>
      </c>
      <c r="Q392" s="12">
        <v>99.139868416671803</v>
      </c>
      <c r="R392" s="12">
        <v>100.20317961985047</v>
      </c>
      <c r="S392" s="12">
        <v>100.3343779243235</v>
      </c>
      <c r="T392" s="12">
        <v>100.20836523772796</v>
      </c>
      <c r="U392" s="12">
        <v>100.30917367106613</v>
      </c>
      <c r="V392" s="12">
        <v>100.40417568705513</v>
      </c>
      <c r="W392" s="12">
        <v>100.57176021287496</v>
      </c>
      <c r="X392" s="12">
        <v>100.44093856617208</v>
      </c>
      <c r="Y392" s="12">
        <v>100.29842486076238</v>
      </c>
      <c r="Z392" s="12">
        <v>100.22771241135618</v>
      </c>
      <c r="AA392" s="12">
        <v>100.01548023327608</v>
      </c>
      <c r="AB392" s="12">
        <v>99.823560554169148</v>
      </c>
      <c r="AC392" s="12">
        <v>99.877350383578857</v>
      </c>
      <c r="AD392" s="12">
        <v>100.07969451018629</v>
      </c>
      <c r="AE392" s="12">
        <v>100</v>
      </c>
      <c r="AF392" s="12">
        <v>99.859376379602267</v>
      </c>
      <c r="AG392" s="12">
        <v>99.741802641971589</v>
      </c>
      <c r="AH392" s="12">
        <v>99.452015848969594</v>
      </c>
      <c r="AI392" s="12">
        <v>99.337532188269932</v>
      </c>
      <c r="AJ392" s="12">
        <v>100.26692036275733</v>
      </c>
      <c r="AK392" s="12">
        <v>100.64183950380243</v>
      </c>
      <c r="AL392" s="12">
        <v>100.81606257912429</v>
      </c>
      <c r="AM392" s="12">
        <v>100.93174000258287</v>
      </c>
      <c r="AN392" s="12">
        <v>101.63746613396299</v>
      </c>
    </row>
    <row r="393" spans="1:40">
      <c r="A393" s="1" t="s">
        <v>524</v>
      </c>
      <c r="B393" s="1" t="s">
        <v>533</v>
      </c>
      <c r="D393" s="1" t="s">
        <v>621</v>
      </c>
      <c r="E393" s="1" t="s">
        <v>622</v>
      </c>
      <c r="F393" s="1">
        <v>123</v>
      </c>
      <c r="G393" s="1" t="s">
        <v>837</v>
      </c>
      <c r="H393" s="1" t="str">
        <f t="shared" si="7"/>
        <v>123아파트</v>
      </c>
      <c r="I393" s="12">
        <v>85.452657281194931</v>
      </c>
      <c r="J393" s="12">
        <v>87.299754295924586</v>
      </c>
      <c r="K393" s="12">
        <v>90.814885094022884</v>
      </c>
      <c r="L393" s="12">
        <v>92.89120540729742</v>
      </c>
      <c r="M393" s="12">
        <v>93.14526991295304</v>
      </c>
      <c r="N393" s="12">
        <v>93.391797674797374</v>
      </c>
      <c r="O393" s="12">
        <v>93.895281466976826</v>
      </c>
      <c r="P393" s="12">
        <v>95.561207479149786</v>
      </c>
      <c r="Q393" s="12">
        <v>97.457103149865574</v>
      </c>
      <c r="R393" s="12">
        <v>99.150499577814742</v>
      </c>
      <c r="S393" s="12">
        <v>99.19478581977144</v>
      </c>
      <c r="T393" s="12">
        <v>98.754028716554501</v>
      </c>
      <c r="U393" s="12">
        <v>98.659201958410662</v>
      </c>
      <c r="V393" s="12">
        <v>98.849289686501308</v>
      </c>
      <c r="W393" s="12">
        <v>99.393300126158493</v>
      </c>
      <c r="X393" s="12">
        <v>99.257349191729361</v>
      </c>
      <c r="Y393" s="12">
        <v>99.089058673860009</v>
      </c>
      <c r="Z393" s="12">
        <v>98.917322982335833</v>
      </c>
      <c r="AA393" s="12">
        <v>98.850933419061633</v>
      </c>
      <c r="AB393" s="12">
        <v>98.740054405587941</v>
      </c>
      <c r="AC393" s="12">
        <v>99.481200440553224</v>
      </c>
      <c r="AD393" s="12">
        <v>100.10573096065484</v>
      </c>
      <c r="AE393" s="12">
        <v>100</v>
      </c>
      <c r="AF393" s="12">
        <v>99.888430434832799</v>
      </c>
      <c r="AG393" s="12">
        <v>99.581496151862794</v>
      </c>
      <c r="AH393" s="12">
        <v>99.652380253840349</v>
      </c>
      <c r="AI393" s="12">
        <v>99.510708487359508</v>
      </c>
      <c r="AJ393" s="12">
        <v>99.939373602811429</v>
      </c>
      <c r="AK393" s="12">
        <v>100.57491297308397</v>
      </c>
      <c r="AL393" s="12">
        <v>100.67236597720431</v>
      </c>
      <c r="AM393" s="12">
        <v>100.5977839960965</v>
      </c>
      <c r="AN393" s="12">
        <v>101.50733478783303</v>
      </c>
    </row>
    <row r="394" spans="1:40">
      <c r="A394" s="1" t="s">
        <v>524</v>
      </c>
      <c r="B394" s="1" t="s">
        <v>533</v>
      </c>
      <c r="D394" s="1" t="s">
        <v>621</v>
      </c>
      <c r="E394" s="1" t="s">
        <v>623</v>
      </c>
      <c r="F394" s="1">
        <v>124</v>
      </c>
      <c r="G394" s="1" t="s">
        <v>837</v>
      </c>
      <c r="H394" s="1" t="str">
        <f t="shared" si="7"/>
        <v>124아파트</v>
      </c>
      <c r="I394" s="12">
        <v>89.907074374587808</v>
      </c>
      <c r="J394" s="12">
        <v>90.741971418228431</v>
      </c>
      <c r="K394" s="12">
        <v>92.377337260199383</v>
      </c>
      <c r="L394" s="12">
        <v>93.545259000598236</v>
      </c>
      <c r="M394" s="12">
        <v>92.747672614249907</v>
      </c>
      <c r="N394" s="12">
        <v>93.967701656171116</v>
      </c>
      <c r="O394" s="12">
        <v>94.535203378153966</v>
      </c>
      <c r="P394" s="12">
        <v>96.222035607808252</v>
      </c>
      <c r="Q394" s="12">
        <v>98.079624593733101</v>
      </c>
      <c r="R394" s="12">
        <v>99.250228660206503</v>
      </c>
      <c r="S394" s="12">
        <v>99.993799548661983</v>
      </c>
      <c r="T394" s="12">
        <v>100.27257138066109</v>
      </c>
      <c r="U394" s="12">
        <v>100.57914279539919</v>
      </c>
      <c r="V394" s="12">
        <v>100.77484703612447</v>
      </c>
      <c r="W394" s="12">
        <v>100.9176412145638</v>
      </c>
      <c r="X394" s="12">
        <v>100.82738695618306</v>
      </c>
      <c r="Y394" s="12">
        <v>100.76653198080275</v>
      </c>
      <c r="Z394" s="12">
        <v>101.14505359059007</v>
      </c>
      <c r="AA394" s="12">
        <v>101.16893291973814</v>
      </c>
      <c r="AB394" s="12">
        <v>101.0322345432003</v>
      </c>
      <c r="AC394" s="12">
        <v>100.27419372359039</v>
      </c>
      <c r="AD394" s="12">
        <v>99.928657136463414</v>
      </c>
      <c r="AE394" s="12">
        <v>100</v>
      </c>
      <c r="AF394" s="12">
        <v>99.578206400485342</v>
      </c>
      <c r="AG394" s="12">
        <v>99.578206400485342</v>
      </c>
      <c r="AH394" s="12">
        <v>98.918522956069637</v>
      </c>
      <c r="AI394" s="12">
        <v>98.828721055888025</v>
      </c>
      <c r="AJ394" s="12">
        <v>101.90138264681501</v>
      </c>
      <c r="AK394" s="12">
        <v>102.41262588408084</v>
      </c>
      <c r="AL394" s="12">
        <v>102.44869428513567</v>
      </c>
      <c r="AM394" s="12">
        <v>102.49557761504711</v>
      </c>
      <c r="AN394" s="12">
        <v>102.96023062263633</v>
      </c>
    </row>
    <row r="395" spans="1:40">
      <c r="A395" s="1" t="s">
        <v>524</v>
      </c>
      <c r="B395" s="1" t="s">
        <v>533</v>
      </c>
      <c r="D395" s="1" t="s">
        <v>621</v>
      </c>
      <c r="E395" s="1" t="s">
        <v>624</v>
      </c>
      <c r="F395" s="1">
        <v>125</v>
      </c>
      <c r="G395" s="1" t="s">
        <v>837</v>
      </c>
      <c r="H395" s="1" t="str">
        <f t="shared" si="7"/>
        <v>125아파트</v>
      </c>
      <c r="I395" s="12">
        <v>88.950290008667125</v>
      </c>
      <c r="J395" s="12">
        <v>91.780943600856588</v>
      </c>
      <c r="K395" s="12">
        <v>94.447148273641432</v>
      </c>
      <c r="L395" s="12">
        <v>95.551048907610337</v>
      </c>
      <c r="M395" s="12">
        <v>95.525927644269004</v>
      </c>
      <c r="N395" s="12">
        <v>96.448403182977799</v>
      </c>
      <c r="O395" s="12">
        <v>97.664294899695022</v>
      </c>
      <c r="P395" s="12">
        <v>99.470157525670217</v>
      </c>
      <c r="Q395" s="12">
        <v>101.39169682004241</v>
      </c>
      <c r="R395" s="12">
        <v>101.77656099934184</v>
      </c>
      <c r="S395" s="12">
        <v>101.67634754018958</v>
      </c>
      <c r="T395" s="12">
        <v>101.65135931159367</v>
      </c>
      <c r="U395" s="12">
        <v>101.83881300759646</v>
      </c>
      <c r="V395" s="12">
        <v>101.76492770359957</v>
      </c>
      <c r="W395" s="12">
        <v>101.55485223984466</v>
      </c>
      <c r="X395" s="12">
        <v>101.40186558811881</v>
      </c>
      <c r="Y395" s="12">
        <v>101.23089762645513</v>
      </c>
      <c r="Z395" s="12">
        <v>100.96207559118614</v>
      </c>
      <c r="AA395" s="12">
        <v>100.43951796434135</v>
      </c>
      <c r="AB395" s="12">
        <v>100.12660735163641</v>
      </c>
      <c r="AC395" s="12">
        <v>100.01581964151291</v>
      </c>
      <c r="AD395" s="12">
        <v>100.15510652423566</v>
      </c>
      <c r="AE395" s="12">
        <v>100</v>
      </c>
      <c r="AF395" s="12">
        <v>100.0094238138195</v>
      </c>
      <c r="AG395" s="12">
        <v>99.998994128101856</v>
      </c>
      <c r="AH395" s="12">
        <v>99.598258766253082</v>
      </c>
      <c r="AI395" s="12">
        <v>99.494096114837163</v>
      </c>
      <c r="AJ395" s="12">
        <v>99.559957633750841</v>
      </c>
      <c r="AK395" s="12">
        <v>99.603256595388913</v>
      </c>
      <c r="AL395" s="12">
        <v>99.935229216510464</v>
      </c>
      <c r="AM395" s="12">
        <v>100.27440265858752</v>
      </c>
      <c r="AN395" s="12">
        <v>100.93492937234159</v>
      </c>
    </row>
    <row r="396" spans="1:40">
      <c r="A396" s="1" t="s">
        <v>524</v>
      </c>
      <c r="B396" s="1" t="s">
        <v>533</v>
      </c>
      <c r="D396" s="1" t="s">
        <v>625</v>
      </c>
      <c r="F396" s="1">
        <v>126</v>
      </c>
      <c r="G396" s="1" t="s">
        <v>837</v>
      </c>
      <c r="H396" s="1" t="str">
        <f t="shared" si="7"/>
        <v>126아파트</v>
      </c>
      <c r="I396" s="12">
        <v>89.789056814987376</v>
      </c>
      <c r="J396" s="12">
        <v>93.811161955872549</v>
      </c>
      <c r="K396" s="12">
        <v>96.060705064863129</v>
      </c>
      <c r="L396" s="12">
        <v>99.901257237813297</v>
      </c>
      <c r="M396" s="12">
        <v>100.11690968770817</v>
      </c>
      <c r="N396" s="12">
        <v>100.01686021863965</v>
      </c>
      <c r="O396" s="12">
        <v>100.20465661345843</v>
      </c>
      <c r="P396" s="12">
        <v>100.49406093760288</v>
      </c>
      <c r="Q396" s="12">
        <v>101.45727300039614</v>
      </c>
      <c r="R396" s="12">
        <v>102.4330894843195</v>
      </c>
      <c r="S396" s="12">
        <v>102.56202948757544</v>
      </c>
      <c r="T396" s="12">
        <v>102.30206335138124</v>
      </c>
      <c r="U396" s="12">
        <v>102.40377793351621</v>
      </c>
      <c r="V396" s="12">
        <v>102.40377793351621</v>
      </c>
      <c r="W396" s="12">
        <v>102.29996614093339</v>
      </c>
      <c r="X396" s="12">
        <v>101.49458380458391</v>
      </c>
      <c r="Y396" s="12">
        <v>101.67481066069521</v>
      </c>
      <c r="Z396" s="12">
        <v>101.63317289241537</v>
      </c>
      <c r="AA396" s="12">
        <v>101.22981612903547</v>
      </c>
      <c r="AB396" s="12">
        <v>101.07680337058858</v>
      </c>
      <c r="AC396" s="12">
        <v>100.90991297737578</v>
      </c>
      <c r="AD396" s="12">
        <v>100.49640163290242</v>
      </c>
      <c r="AE396" s="12">
        <v>100</v>
      </c>
      <c r="AF396" s="12">
        <v>99.297754408848164</v>
      </c>
      <c r="AG396" s="12">
        <v>99.245138670072365</v>
      </c>
      <c r="AH396" s="12">
        <v>99.083230816272433</v>
      </c>
      <c r="AI396" s="12">
        <v>99.931829303969124</v>
      </c>
      <c r="AJ396" s="12">
        <v>103.68342282682403</v>
      </c>
      <c r="AK396" s="12">
        <v>105.24843550458276</v>
      </c>
      <c r="AL396" s="12">
        <v>106.11813808554749</v>
      </c>
      <c r="AM396" s="12">
        <v>106.19573210850308</v>
      </c>
      <c r="AN396" s="12">
        <v>106.80966997210916</v>
      </c>
    </row>
    <row r="397" spans="1:40">
      <c r="A397" s="1" t="s">
        <v>524</v>
      </c>
      <c r="B397" s="1" t="s">
        <v>533</v>
      </c>
      <c r="C397" s="1" t="s">
        <v>540</v>
      </c>
      <c r="F397" s="1">
        <v>127</v>
      </c>
      <c r="G397" s="1" t="s">
        <v>837</v>
      </c>
      <c r="H397" s="1" t="str">
        <f t="shared" si="7"/>
        <v>127아파트</v>
      </c>
      <c r="U397" s="12">
        <v>97.370878936279212</v>
      </c>
      <c r="V397" s="12">
        <v>98.859370501122285</v>
      </c>
      <c r="W397" s="12">
        <v>99.274191690596808</v>
      </c>
      <c r="X397" s="12">
        <v>99.201096638282792</v>
      </c>
      <c r="Y397" s="12">
        <v>99.27001479001747</v>
      </c>
      <c r="Z397" s="12">
        <v>99.261183268134218</v>
      </c>
      <c r="AA397" s="12">
        <v>99.120065987918153</v>
      </c>
      <c r="AB397" s="12">
        <v>99.238455675170655</v>
      </c>
      <c r="AC397" s="12">
        <v>99.84797792166502</v>
      </c>
      <c r="AD397" s="12">
        <v>99.905457534685922</v>
      </c>
      <c r="AE397" s="12">
        <v>100</v>
      </c>
      <c r="AF397" s="12">
        <v>99.948498642727401</v>
      </c>
      <c r="AG397" s="12">
        <v>100.06829631274267</v>
      </c>
      <c r="AH397" s="12">
        <v>100.30974800248022</v>
      </c>
      <c r="AI397" s="12">
        <v>100.58838016566247</v>
      </c>
      <c r="AJ397" s="12">
        <v>100.92252082401818</v>
      </c>
      <c r="AK397" s="12">
        <v>101.45314131856635</v>
      </c>
      <c r="AL397" s="12">
        <v>101.60344625382494</v>
      </c>
      <c r="AM397" s="12">
        <v>101.72189144943522</v>
      </c>
      <c r="AN397" s="12">
        <v>102.54394229644008</v>
      </c>
    </row>
    <row r="398" spans="1:40">
      <c r="A398" s="1" t="s">
        <v>524</v>
      </c>
      <c r="B398" s="1" t="s">
        <v>533</v>
      </c>
      <c r="D398" s="1" t="s">
        <v>626</v>
      </c>
      <c r="F398" s="1">
        <v>128</v>
      </c>
      <c r="G398" s="1" t="s">
        <v>837</v>
      </c>
      <c r="H398" s="1" t="str">
        <f t="shared" si="7"/>
        <v>128아파트</v>
      </c>
      <c r="U398" s="12">
        <v>97.198960890226942</v>
      </c>
      <c r="V398" s="12">
        <v>97.124840473597544</v>
      </c>
      <c r="W398" s="12">
        <v>99.025551707196357</v>
      </c>
      <c r="X398" s="12">
        <v>99.025551707196357</v>
      </c>
      <c r="Y398" s="12">
        <v>99.468769730767448</v>
      </c>
      <c r="Z398" s="12">
        <v>99.373254903329098</v>
      </c>
      <c r="AA398" s="12">
        <v>99.9057451629577</v>
      </c>
      <c r="AB398" s="12">
        <v>100.16692678577965</v>
      </c>
      <c r="AC398" s="12">
        <v>100.29826086771965</v>
      </c>
      <c r="AD398" s="12">
        <v>100.32963401594077</v>
      </c>
      <c r="AE398" s="12">
        <v>100</v>
      </c>
      <c r="AF398" s="12">
        <v>100.86614015809663</v>
      </c>
      <c r="AG398" s="12">
        <v>100.90978661892972</v>
      </c>
      <c r="AH398" s="12">
        <v>100.87180469216574</v>
      </c>
      <c r="AI398" s="12">
        <v>100.96346759123706</v>
      </c>
      <c r="AJ398" s="12">
        <v>102.50882414373797</v>
      </c>
      <c r="AK398" s="12">
        <v>103.65672082362163</v>
      </c>
      <c r="AL398" s="12">
        <v>103.83896023287731</v>
      </c>
      <c r="AM398" s="12">
        <v>104.3931055697058</v>
      </c>
      <c r="AN398" s="12">
        <v>104.98595009676154</v>
      </c>
    </row>
    <row r="399" spans="1:40">
      <c r="A399" s="1" t="s">
        <v>524</v>
      </c>
      <c r="B399" s="1" t="s">
        <v>533</v>
      </c>
      <c r="D399" s="1" t="s">
        <v>627</v>
      </c>
      <c r="F399" s="1">
        <v>129</v>
      </c>
      <c r="G399" s="1" t="s">
        <v>837</v>
      </c>
      <c r="H399" s="1" t="str">
        <f t="shared" si="7"/>
        <v>129아파트</v>
      </c>
      <c r="I399" s="12">
        <v>85.396892583994358</v>
      </c>
      <c r="J399" s="12">
        <v>86.932228416996338</v>
      </c>
      <c r="K399" s="12">
        <v>89.710392691395469</v>
      </c>
      <c r="L399" s="12">
        <v>92.801217754016207</v>
      </c>
      <c r="M399" s="12">
        <v>92.70756715265459</v>
      </c>
      <c r="N399" s="12">
        <v>92.885103545533795</v>
      </c>
      <c r="O399" s="12">
        <v>94.100627074985198</v>
      </c>
      <c r="P399" s="12">
        <v>95.092856417729465</v>
      </c>
      <c r="Q399" s="12">
        <v>96.230278444573628</v>
      </c>
      <c r="R399" s="12">
        <v>98.241194353608307</v>
      </c>
      <c r="S399" s="12">
        <v>98.492769033833909</v>
      </c>
      <c r="T399" s="12">
        <v>98.492769033833909</v>
      </c>
      <c r="U399" s="12">
        <v>98.492769033833909</v>
      </c>
      <c r="V399" s="12">
        <v>98.472458958052385</v>
      </c>
      <c r="W399" s="12">
        <v>99.010765930634477</v>
      </c>
      <c r="X399" s="12">
        <v>99.010765930634477</v>
      </c>
      <c r="Y399" s="12">
        <v>99.176578909026858</v>
      </c>
      <c r="Z399" s="12">
        <v>99.176578909026858</v>
      </c>
      <c r="AA399" s="12">
        <v>98.789591775256355</v>
      </c>
      <c r="AB399" s="12">
        <v>98.789591775256355</v>
      </c>
      <c r="AC399" s="12">
        <v>99.25647024208682</v>
      </c>
      <c r="AD399" s="12">
        <v>99.160413246603724</v>
      </c>
      <c r="AE399" s="12">
        <v>100</v>
      </c>
      <c r="AF399" s="12">
        <v>99.915799655596459</v>
      </c>
      <c r="AG399" s="12">
        <v>100.38355133144188</v>
      </c>
      <c r="AH399" s="12">
        <v>100.6017670645651</v>
      </c>
      <c r="AI399" s="12">
        <v>100.73533266658016</v>
      </c>
      <c r="AJ399" s="12">
        <v>102.41294504373172</v>
      </c>
      <c r="AK399" s="12">
        <v>102.58013999755696</v>
      </c>
      <c r="AL399" s="12">
        <v>102.7637245785084</v>
      </c>
      <c r="AM399" s="12">
        <v>102.60267813795447</v>
      </c>
      <c r="AN399" s="12">
        <v>103.50462641847081</v>
      </c>
    </row>
    <row r="400" spans="1:40">
      <c r="A400" s="1" t="s">
        <v>524</v>
      </c>
      <c r="B400" s="1" t="s">
        <v>533</v>
      </c>
      <c r="D400" s="1" t="s">
        <v>628</v>
      </c>
      <c r="F400" s="1">
        <v>130</v>
      </c>
      <c r="G400" s="1" t="s">
        <v>837</v>
      </c>
      <c r="H400" s="1" t="str">
        <f t="shared" si="7"/>
        <v>130아파트</v>
      </c>
      <c r="I400" s="12">
        <v>78.791692695579471</v>
      </c>
      <c r="J400" s="12">
        <v>80.639541321010697</v>
      </c>
      <c r="K400" s="12">
        <v>83.007268700222554</v>
      </c>
      <c r="L400" s="12">
        <v>84.666805868829258</v>
      </c>
      <c r="M400" s="12">
        <v>84.768861796533244</v>
      </c>
      <c r="N400" s="12">
        <v>85.305283609182354</v>
      </c>
      <c r="O400" s="12">
        <v>86.865318133651698</v>
      </c>
      <c r="P400" s="12">
        <v>88.583473195078028</v>
      </c>
      <c r="Q400" s="12">
        <v>90.46423932178017</v>
      </c>
      <c r="R400" s="12">
        <v>91.576388041878886</v>
      </c>
      <c r="S400" s="12">
        <v>92.255953766716061</v>
      </c>
      <c r="T400" s="12">
        <v>92.408120048611607</v>
      </c>
      <c r="U400" s="12">
        <v>98.179603463167524</v>
      </c>
      <c r="V400" s="12">
        <v>98.056121853302002</v>
      </c>
      <c r="W400" s="12">
        <v>98.369388980615682</v>
      </c>
      <c r="X400" s="12">
        <v>98.475173542178567</v>
      </c>
      <c r="Y400" s="12">
        <v>98.475173542178567</v>
      </c>
      <c r="Z400" s="12">
        <v>98.475173542178567</v>
      </c>
      <c r="AA400" s="12">
        <v>98.453398530354832</v>
      </c>
      <c r="AB400" s="12">
        <v>98.453398530354832</v>
      </c>
      <c r="AC400" s="12">
        <v>99.893480100708913</v>
      </c>
      <c r="AD400" s="12">
        <v>99.939614356642423</v>
      </c>
      <c r="AE400" s="12">
        <v>100</v>
      </c>
      <c r="AF400" s="12">
        <v>100</v>
      </c>
      <c r="AG400" s="12">
        <v>100.36177281369825</v>
      </c>
      <c r="AH400" s="12">
        <v>100.31663487147493</v>
      </c>
      <c r="AI400" s="12">
        <v>100.55312423141318</v>
      </c>
      <c r="AJ400" s="12">
        <v>100.38852241504452</v>
      </c>
      <c r="AK400" s="12">
        <v>100.49467157677807</v>
      </c>
      <c r="AL400" s="12">
        <v>100.57333248611526</v>
      </c>
      <c r="AM400" s="12">
        <v>100.512452332267</v>
      </c>
      <c r="AN400" s="12">
        <v>101.11623382626375</v>
      </c>
    </row>
    <row r="401" spans="1:40">
      <c r="A401" s="1" t="s">
        <v>524</v>
      </c>
      <c r="B401" s="1" t="s">
        <v>533</v>
      </c>
      <c r="D401" s="1" t="s">
        <v>629</v>
      </c>
      <c r="F401" s="1">
        <v>131</v>
      </c>
      <c r="G401" s="1" t="s">
        <v>837</v>
      </c>
      <c r="H401" s="1" t="str">
        <f t="shared" si="7"/>
        <v>131아파트</v>
      </c>
      <c r="I401" s="12">
        <v>84.179331138075867</v>
      </c>
      <c r="J401" s="12">
        <v>86.942068140929322</v>
      </c>
      <c r="K401" s="12">
        <v>89.775875133338204</v>
      </c>
      <c r="L401" s="12">
        <v>91.553009865628184</v>
      </c>
      <c r="M401" s="12">
        <v>91.582145590836944</v>
      </c>
      <c r="N401" s="12">
        <v>91.609192380324245</v>
      </c>
      <c r="O401" s="12">
        <v>91.671258338736209</v>
      </c>
      <c r="P401" s="12">
        <v>92.105934478095378</v>
      </c>
      <c r="Q401" s="12">
        <v>93.985457546523165</v>
      </c>
      <c r="R401" s="12">
        <v>94.950506829266317</v>
      </c>
      <c r="S401" s="12">
        <v>94.623844927928985</v>
      </c>
      <c r="T401" s="12">
        <v>94.242760609281959</v>
      </c>
      <c r="U401" s="12">
        <v>96.805086734269196</v>
      </c>
      <c r="V401" s="12">
        <v>99.603484905088663</v>
      </c>
      <c r="W401" s="12">
        <v>99.782760210503866</v>
      </c>
      <c r="X401" s="12">
        <v>99.600092363070104</v>
      </c>
      <c r="Y401" s="12">
        <v>99.616414600280166</v>
      </c>
      <c r="Z401" s="12">
        <v>99.616414600280166</v>
      </c>
      <c r="AA401" s="12">
        <v>99.358671411590677</v>
      </c>
      <c r="AB401" s="12">
        <v>99.531869822707804</v>
      </c>
      <c r="AC401" s="12">
        <v>99.875481010770088</v>
      </c>
      <c r="AD401" s="12">
        <v>99.97484180197138</v>
      </c>
      <c r="AE401" s="12">
        <v>100</v>
      </c>
      <c r="AF401" s="12">
        <v>99.777528562953648</v>
      </c>
      <c r="AG401" s="12">
        <v>99.723837054452801</v>
      </c>
      <c r="AH401" s="12">
        <v>100.14895021072145</v>
      </c>
      <c r="AI401" s="12">
        <v>100.50969227984825</v>
      </c>
      <c r="AJ401" s="12">
        <v>100.58473332199776</v>
      </c>
      <c r="AK401" s="12">
        <v>101.28758831880546</v>
      </c>
      <c r="AL401" s="12">
        <v>101.45888675954897</v>
      </c>
      <c r="AM401" s="12">
        <v>101.64891215975101</v>
      </c>
      <c r="AN401" s="12">
        <v>102.59372153799555</v>
      </c>
    </row>
    <row r="402" spans="1:40">
      <c r="A402" s="1" t="s">
        <v>524</v>
      </c>
      <c r="B402" s="1" t="s">
        <v>541</v>
      </c>
      <c r="F402" s="1">
        <v>132</v>
      </c>
      <c r="G402" s="1" t="s">
        <v>837</v>
      </c>
      <c r="H402" s="1" t="str">
        <f t="shared" si="7"/>
        <v>132아파트</v>
      </c>
      <c r="I402" s="12">
        <v>93.740461686764277</v>
      </c>
      <c r="J402" s="12">
        <v>94.352470062604453</v>
      </c>
      <c r="K402" s="12">
        <v>95.335408648867116</v>
      </c>
      <c r="L402" s="12">
        <v>96.063047026248995</v>
      </c>
      <c r="M402" s="12">
        <v>95.955847506861531</v>
      </c>
      <c r="N402" s="12">
        <v>95.977423432611573</v>
      </c>
      <c r="O402" s="12">
        <v>96.054672498970717</v>
      </c>
      <c r="P402" s="12">
        <v>96.379544068111898</v>
      </c>
      <c r="Q402" s="12">
        <v>97.188234441416498</v>
      </c>
      <c r="R402" s="12">
        <v>98.023520751340243</v>
      </c>
      <c r="S402" s="12">
        <v>98.348054742499428</v>
      </c>
      <c r="T402" s="12">
        <v>98.345939860808684</v>
      </c>
      <c r="U402" s="12">
        <v>98.399945052439421</v>
      </c>
      <c r="V402" s="12">
        <v>98.396086621184068</v>
      </c>
      <c r="W402" s="12">
        <v>98.475884567833006</v>
      </c>
      <c r="X402" s="12">
        <v>98.580104890376987</v>
      </c>
      <c r="Y402" s="12">
        <v>98.869294296094054</v>
      </c>
      <c r="Z402" s="12">
        <v>98.932173274810268</v>
      </c>
      <c r="AA402" s="12">
        <v>98.851500273995526</v>
      </c>
      <c r="AB402" s="12">
        <v>98.927948592999229</v>
      </c>
      <c r="AC402" s="12">
        <v>99.395997317211908</v>
      </c>
      <c r="AD402" s="12">
        <v>99.651997070341949</v>
      </c>
      <c r="AE402" s="12">
        <v>100</v>
      </c>
      <c r="AF402" s="12">
        <v>100.00984308605379</v>
      </c>
      <c r="AG402" s="12">
        <v>100.02742338905904</v>
      </c>
      <c r="AH402" s="12">
        <v>100.21901623257223</v>
      </c>
      <c r="AI402" s="12">
        <v>100.88592940403096</v>
      </c>
      <c r="AJ402" s="12">
        <v>101.51261042687403</v>
      </c>
      <c r="AK402" s="12">
        <v>101.90877355599017</v>
      </c>
      <c r="AL402" s="12">
        <v>102.33161796785117</v>
      </c>
      <c r="AM402" s="12">
        <v>102.84773491123822</v>
      </c>
      <c r="AN402" s="12">
        <v>103.71870930236385</v>
      </c>
    </row>
    <row r="403" spans="1:40">
      <c r="A403" s="1" t="s">
        <v>524</v>
      </c>
      <c r="B403" s="1" t="s">
        <v>541</v>
      </c>
      <c r="D403" s="1" t="s">
        <v>559</v>
      </c>
      <c r="F403" s="1">
        <v>133</v>
      </c>
      <c r="G403" s="1" t="s">
        <v>837</v>
      </c>
      <c r="H403" s="1" t="str">
        <f t="shared" si="7"/>
        <v>133아파트</v>
      </c>
      <c r="I403" s="12">
        <v>93.636139964559817</v>
      </c>
      <c r="J403" s="12">
        <v>93.857651526491182</v>
      </c>
      <c r="K403" s="12">
        <v>95.238881614894254</v>
      </c>
      <c r="L403" s="12">
        <v>95.765689951729371</v>
      </c>
      <c r="M403" s="12">
        <v>95.472097384690287</v>
      </c>
      <c r="N403" s="12">
        <v>95.798437896881808</v>
      </c>
      <c r="O403" s="12">
        <v>96.223372546251213</v>
      </c>
      <c r="P403" s="12">
        <v>96.785477281243075</v>
      </c>
      <c r="Q403" s="12">
        <v>97.661835018565299</v>
      </c>
      <c r="R403" s="12">
        <v>98.11106865590294</v>
      </c>
      <c r="S403" s="12">
        <v>98.731870389368083</v>
      </c>
      <c r="T403" s="12">
        <v>98.815878839671925</v>
      </c>
      <c r="U403" s="12">
        <v>98.803197872818671</v>
      </c>
      <c r="V403" s="12">
        <v>98.952512599751046</v>
      </c>
      <c r="W403" s="12">
        <v>99.002604919644</v>
      </c>
      <c r="X403" s="12">
        <v>99.002604919644</v>
      </c>
      <c r="Y403" s="12">
        <v>99.090664060454799</v>
      </c>
      <c r="Z403" s="12">
        <v>99.134598621156158</v>
      </c>
      <c r="AA403" s="12">
        <v>99.134598621156158</v>
      </c>
      <c r="AB403" s="12">
        <v>100.38743219812667</v>
      </c>
      <c r="AC403" s="12">
        <v>100.79438195768643</v>
      </c>
      <c r="AD403" s="12">
        <v>100.44155283046203</v>
      </c>
      <c r="AE403" s="12">
        <v>100</v>
      </c>
      <c r="AF403" s="12">
        <v>99.078427619319271</v>
      </c>
      <c r="AG403" s="12">
        <v>97.437622082597088</v>
      </c>
      <c r="AH403" s="12">
        <v>97.29725146231722</v>
      </c>
      <c r="AI403" s="12">
        <v>97.564046930994422</v>
      </c>
      <c r="AJ403" s="12">
        <v>98.746033703614714</v>
      </c>
      <c r="AK403" s="12">
        <v>99.600875609550997</v>
      </c>
      <c r="AL403" s="12">
        <v>99.778804517938084</v>
      </c>
      <c r="AM403" s="12">
        <v>100.17871585123162</v>
      </c>
      <c r="AN403" s="12">
        <v>100.36522589877256</v>
      </c>
    </row>
    <row r="404" spans="1:40">
      <c r="A404" s="1" t="s">
        <v>524</v>
      </c>
      <c r="B404" s="1" t="s">
        <v>541</v>
      </c>
      <c r="D404" s="1" t="s">
        <v>630</v>
      </c>
      <c r="F404" s="1">
        <v>134</v>
      </c>
      <c r="G404" s="1" t="s">
        <v>837</v>
      </c>
      <c r="H404" s="1" t="str">
        <f t="shared" si="7"/>
        <v>134아파트</v>
      </c>
      <c r="I404" s="12">
        <v>96.920683023666541</v>
      </c>
      <c r="J404" s="12">
        <v>96.920683023666541</v>
      </c>
      <c r="K404" s="12">
        <v>97.452801009759028</v>
      </c>
      <c r="L404" s="12">
        <v>97.728408426667841</v>
      </c>
      <c r="M404" s="12">
        <v>97.829338723549427</v>
      </c>
      <c r="N404" s="12">
        <v>97.829338723549427</v>
      </c>
      <c r="O404" s="12">
        <v>97.967943958709142</v>
      </c>
      <c r="P404" s="12">
        <v>98.129215050898438</v>
      </c>
      <c r="Q404" s="12">
        <v>98.270731054342136</v>
      </c>
      <c r="R404" s="12">
        <v>98.844294248444655</v>
      </c>
      <c r="S404" s="12">
        <v>99.562237102690062</v>
      </c>
      <c r="T404" s="12">
        <v>99.594402092041307</v>
      </c>
      <c r="U404" s="12">
        <v>99.594402092041321</v>
      </c>
      <c r="V404" s="12">
        <v>99.594402092041321</v>
      </c>
      <c r="W404" s="12">
        <v>99.594402092041321</v>
      </c>
      <c r="X404" s="12">
        <v>99.594402092041321</v>
      </c>
      <c r="Y404" s="12">
        <v>99.594402092041321</v>
      </c>
      <c r="Z404" s="12">
        <v>99.816954851177883</v>
      </c>
      <c r="AA404" s="12">
        <v>99.893151790631535</v>
      </c>
      <c r="AB404" s="12">
        <v>99.451948883424151</v>
      </c>
      <c r="AC404" s="12">
        <v>99.859662499858274</v>
      </c>
      <c r="AD404" s="12">
        <v>99.859662499858274</v>
      </c>
      <c r="AE404" s="12">
        <v>100</v>
      </c>
      <c r="AF404" s="12">
        <v>99.932613208425508</v>
      </c>
      <c r="AG404" s="12">
        <v>99.607445844117777</v>
      </c>
      <c r="AH404" s="12">
        <v>99.820519622350758</v>
      </c>
      <c r="AI404" s="12">
        <v>100.42817099161476</v>
      </c>
      <c r="AJ404" s="12">
        <v>100.74762844962835</v>
      </c>
      <c r="AK404" s="12">
        <v>100.44182578179992</v>
      </c>
      <c r="AL404" s="12">
        <v>100.24747810741819</v>
      </c>
      <c r="AM404" s="12">
        <v>101.04185557124839</v>
      </c>
      <c r="AN404" s="12">
        <v>102.00872510254166</v>
      </c>
    </row>
    <row r="405" spans="1:40">
      <c r="A405" s="1" t="s">
        <v>524</v>
      </c>
      <c r="B405" s="1" t="s">
        <v>541</v>
      </c>
      <c r="D405" s="1" t="s">
        <v>631</v>
      </c>
      <c r="F405" s="1">
        <v>135</v>
      </c>
      <c r="G405" s="1" t="s">
        <v>837</v>
      </c>
      <c r="H405" s="1" t="str">
        <f t="shared" si="7"/>
        <v>135아파트</v>
      </c>
      <c r="I405" s="12">
        <v>94.610132589550332</v>
      </c>
      <c r="J405" s="12">
        <v>95.189945831764021</v>
      </c>
      <c r="K405" s="12">
        <v>95.679410839720376</v>
      </c>
      <c r="L405" s="12">
        <v>96.190807142026344</v>
      </c>
      <c r="M405" s="12">
        <v>96.182931402348842</v>
      </c>
      <c r="N405" s="12">
        <v>96.203510632454268</v>
      </c>
      <c r="O405" s="12">
        <v>96.174442487409834</v>
      </c>
      <c r="P405" s="12">
        <v>96.800988823142291</v>
      </c>
      <c r="Q405" s="12">
        <v>97.477514587228669</v>
      </c>
      <c r="R405" s="12">
        <v>98.240962831188753</v>
      </c>
      <c r="S405" s="12">
        <v>98.846097685149928</v>
      </c>
      <c r="T405" s="12">
        <v>98.835837666128498</v>
      </c>
      <c r="U405" s="12">
        <v>98.912705419018508</v>
      </c>
      <c r="V405" s="12">
        <v>98.874542122684204</v>
      </c>
      <c r="W405" s="12">
        <v>98.873148414263795</v>
      </c>
      <c r="X405" s="12">
        <v>99.394283897423193</v>
      </c>
      <c r="Y405" s="12">
        <v>99.342025999734702</v>
      </c>
      <c r="Z405" s="12">
        <v>99.231652058391418</v>
      </c>
      <c r="AA405" s="12">
        <v>99.112431029660101</v>
      </c>
      <c r="AB405" s="12">
        <v>99.130303702151153</v>
      </c>
      <c r="AC405" s="12">
        <v>99.502379643311485</v>
      </c>
      <c r="AD405" s="12">
        <v>99.689018051868786</v>
      </c>
      <c r="AE405" s="12">
        <v>100</v>
      </c>
      <c r="AF405" s="12">
        <v>100.12823887390974</v>
      </c>
      <c r="AG405" s="12">
        <v>100.26633454674379</v>
      </c>
      <c r="AH405" s="12">
        <v>100.52775983554625</v>
      </c>
      <c r="AI405" s="12">
        <v>100.86983442348172</v>
      </c>
      <c r="AJ405" s="12">
        <v>101.80519443091339</v>
      </c>
      <c r="AK405" s="12">
        <v>102.44103761880832</v>
      </c>
      <c r="AL405" s="12">
        <v>102.99984723171256</v>
      </c>
      <c r="AM405" s="12">
        <v>103.86889915229614</v>
      </c>
      <c r="AN405" s="12">
        <v>104.81423531133223</v>
      </c>
    </row>
    <row r="406" spans="1:40">
      <c r="A406" s="1" t="s">
        <v>524</v>
      </c>
      <c r="B406" s="1" t="s">
        <v>541</v>
      </c>
      <c r="D406" s="1" t="s">
        <v>632</v>
      </c>
      <c r="F406" s="1">
        <v>136</v>
      </c>
      <c r="G406" s="1" t="s">
        <v>837</v>
      </c>
      <c r="H406" s="1" t="str">
        <f t="shared" si="7"/>
        <v>136아파트</v>
      </c>
      <c r="I406" s="12">
        <v>93.059567071820382</v>
      </c>
      <c r="J406" s="12">
        <v>92.84732169990663</v>
      </c>
      <c r="K406" s="12">
        <v>93.147238812998964</v>
      </c>
      <c r="L406" s="12">
        <v>93.58157106297233</v>
      </c>
      <c r="M406" s="12">
        <v>93.220907136227382</v>
      </c>
      <c r="N406" s="12">
        <v>93.043199626175095</v>
      </c>
      <c r="O406" s="12">
        <v>92.715953268090985</v>
      </c>
      <c r="P406" s="12">
        <v>92.58509401531802</v>
      </c>
      <c r="Q406" s="12">
        <v>92.941170471968661</v>
      </c>
      <c r="R406" s="12">
        <v>93.458567769202929</v>
      </c>
      <c r="S406" s="12">
        <v>93.880169821781323</v>
      </c>
      <c r="T406" s="12">
        <v>94.492608076574655</v>
      </c>
      <c r="U406" s="12">
        <v>94.528372116939337</v>
      </c>
      <c r="V406" s="12">
        <v>94.525956185080062</v>
      </c>
      <c r="W406" s="12">
        <v>94.990944067738397</v>
      </c>
      <c r="X406" s="12">
        <v>94.990944067738397</v>
      </c>
      <c r="Y406" s="12">
        <v>97.30081170084263</v>
      </c>
      <c r="Z406" s="12">
        <v>97.959780103639304</v>
      </c>
      <c r="AA406" s="12">
        <v>98.62487265324441</v>
      </c>
      <c r="AB406" s="12">
        <v>98.983578632286239</v>
      </c>
      <c r="AC406" s="12">
        <v>99.458973516823974</v>
      </c>
      <c r="AD406" s="12">
        <v>99.649069107684383</v>
      </c>
      <c r="AE406" s="12">
        <v>100</v>
      </c>
      <c r="AF406" s="12">
        <v>100.23525172499504</v>
      </c>
      <c r="AG406" s="12">
        <v>100.56559829378378</v>
      </c>
      <c r="AH406" s="12">
        <v>100.54617828275612</v>
      </c>
      <c r="AI406" s="12">
        <v>100.60862421873571</v>
      </c>
      <c r="AJ406" s="12">
        <v>101.46750915443614</v>
      </c>
      <c r="AK406" s="12">
        <v>102.1826648061249</v>
      </c>
      <c r="AL406" s="12">
        <v>102.51472489021589</v>
      </c>
      <c r="AM406" s="12">
        <v>102.81289369686904</v>
      </c>
      <c r="AN406" s="12">
        <v>104.60957930282682</v>
      </c>
    </row>
    <row r="407" spans="1:40">
      <c r="A407" s="1" t="s">
        <v>524</v>
      </c>
      <c r="B407" s="1" t="s">
        <v>541</v>
      </c>
      <c r="D407" s="1" t="s">
        <v>633</v>
      </c>
      <c r="F407" s="1">
        <v>137</v>
      </c>
      <c r="G407" s="1" t="s">
        <v>837</v>
      </c>
      <c r="H407" s="1" t="str">
        <f t="shared" si="7"/>
        <v>137아파트</v>
      </c>
      <c r="I407" s="12">
        <v>92.45035392994177</v>
      </c>
      <c r="J407" s="12">
        <v>93.776360532569058</v>
      </c>
      <c r="K407" s="12">
        <v>95.144238241861473</v>
      </c>
      <c r="L407" s="12">
        <v>95.940882826553164</v>
      </c>
      <c r="M407" s="12">
        <v>95.137388510475461</v>
      </c>
      <c r="N407" s="12">
        <v>95.092765802863155</v>
      </c>
      <c r="O407" s="12">
        <v>95.255144851959983</v>
      </c>
      <c r="P407" s="12">
        <v>96.040122995222063</v>
      </c>
      <c r="Q407" s="12">
        <v>96.882170317011088</v>
      </c>
      <c r="R407" s="12">
        <v>97.779270263279983</v>
      </c>
      <c r="S407" s="12">
        <v>98.18547232757264</v>
      </c>
      <c r="T407" s="12">
        <v>98.177364943860837</v>
      </c>
      <c r="U407" s="12">
        <v>98.161213906020606</v>
      </c>
      <c r="V407" s="12">
        <v>98.161213906020606</v>
      </c>
      <c r="W407" s="12">
        <v>98.161213906020606</v>
      </c>
      <c r="X407" s="12">
        <v>98.161213906020606</v>
      </c>
      <c r="Y407" s="12">
        <v>98.161213906020606</v>
      </c>
      <c r="Z407" s="12">
        <v>98.161213906020606</v>
      </c>
      <c r="AA407" s="12">
        <v>98.036337882495445</v>
      </c>
      <c r="AB407" s="12">
        <v>98.167152868328614</v>
      </c>
      <c r="AC407" s="12">
        <v>98.788765537209827</v>
      </c>
      <c r="AD407" s="12">
        <v>99.424734050409199</v>
      </c>
      <c r="AE407" s="12">
        <v>100</v>
      </c>
      <c r="AF407" s="12">
        <v>100.5373035590527</v>
      </c>
      <c r="AG407" s="12">
        <v>100.76077727764665</v>
      </c>
      <c r="AH407" s="12">
        <v>100.8978530798949</v>
      </c>
      <c r="AI407" s="12">
        <v>102.05829913777571</v>
      </c>
      <c r="AJ407" s="12">
        <v>102.9613732868109</v>
      </c>
      <c r="AK407" s="12">
        <v>102.96822433969193</v>
      </c>
      <c r="AL407" s="12">
        <v>103.27750116180835</v>
      </c>
      <c r="AM407" s="12">
        <v>104.36901128070856</v>
      </c>
      <c r="AN407" s="12">
        <v>105.31289798233672</v>
      </c>
    </row>
    <row r="408" spans="1:40">
      <c r="A408" s="1" t="s">
        <v>524</v>
      </c>
      <c r="B408" s="1" t="s">
        <v>541</v>
      </c>
      <c r="D408" s="1" t="s">
        <v>634</v>
      </c>
      <c r="F408" s="1">
        <v>138</v>
      </c>
      <c r="G408" s="1" t="s">
        <v>837</v>
      </c>
      <c r="H408" s="1" t="str">
        <f t="shared" si="7"/>
        <v>138아파트</v>
      </c>
      <c r="I408" s="12">
        <v>93.616125772951605</v>
      </c>
      <c r="J408" s="12">
        <v>94.502629580380798</v>
      </c>
      <c r="K408" s="12">
        <v>95.73213544941251</v>
      </c>
      <c r="L408" s="12">
        <v>96.583069595289857</v>
      </c>
      <c r="M408" s="12">
        <v>96.53148420195599</v>
      </c>
      <c r="N408" s="12">
        <v>96.665484462448305</v>
      </c>
      <c r="O408" s="12">
        <v>96.579731529362363</v>
      </c>
      <c r="P408" s="12">
        <v>96.85512716645799</v>
      </c>
      <c r="Q408" s="12">
        <v>98.002147593247102</v>
      </c>
      <c r="R408" s="12">
        <v>99.539666585574537</v>
      </c>
      <c r="S408" s="12">
        <v>99.798598821400873</v>
      </c>
      <c r="T408" s="12">
        <v>99.371281682396116</v>
      </c>
      <c r="U408" s="12">
        <v>99.378872532926607</v>
      </c>
      <c r="V408" s="12">
        <v>99.378872532926607</v>
      </c>
      <c r="W408" s="12">
        <v>99.359845567634707</v>
      </c>
      <c r="X408" s="12">
        <v>99.204009336324773</v>
      </c>
      <c r="Y408" s="12">
        <v>98.653270698577401</v>
      </c>
      <c r="Z408" s="12">
        <v>98.596474669033455</v>
      </c>
      <c r="AA408" s="12">
        <v>98.486910303743414</v>
      </c>
      <c r="AB408" s="12">
        <v>98.145785092841237</v>
      </c>
      <c r="AC408" s="12">
        <v>98.581969442639291</v>
      </c>
      <c r="AD408" s="12">
        <v>99.337793972462222</v>
      </c>
      <c r="AE408" s="12">
        <v>100</v>
      </c>
      <c r="AF408" s="12">
        <v>100.08799311099543</v>
      </c>
      <c r="AG408" s="12">
        <v>100.37117754768319</v>
      </c>
      <c r="AH408" s="12">
        <v>100.85185042532933</v>
      </c>
      <c r="AI408" s="12">
        <v>102.32029600072423</v>
      </c>
      <c r="AJ408" s="12">
        <v>102.93665274093264</v>
      </c>
      <c r="AK408" s="12">
        <v>103.45689548402095</v>
      </c>
      <c r="AL408" s="12">
        <v>104.07639646241968</v>
      </c>
      <c r="AM408" s="12">
        <v>104.46613399530121</v>
      </c>
      <c r="AN408" s="12">
        <v>105.38719312851718</v>
      </c>
    </row>
    <row r="409" spans="1:40">
      <c r="A409" s="1" t="s">
        <v>524</v>
      </c>
      <c r="B409" s="1" t="s">
        <v>541</v>
      </c>
      <c r="D409" s="1" t="s">
        <v>635</v>
      </c>
      <c r="F409" s="1">
        <v>139</v>
      </c>
      <c r="G409" s="1" t="s">
        <v>837</v>
      </c>
      <c r="H409" s="1" t="str">
        <f t="shared" si="7"/>
        <v>139아파트</v>
      </c>
      <c r="I409" s="12">
        <v>95.391853347108324</v>
      </c>
      <c r="J409" s="12">
        <v>95.993358449433856</v>
      </c>
      <c r="K409" s="12">
        <v>97.073024149681544</v>
      </c>
      <c r="L409" s="12">
        <v>97.302098775751773</v>
      </c>
      <c r="M409" s="12">
        <v>97.386181826679049</v>
      </c>
      <c r="N409" s="12">
        <v>97.56081969299106</v>
      </c>
      <c r="O409" s="12">
        <v>97.683459271633438</v>
      </c>
      <c r="P409" s="12">
        <v>98.256724090278141</v>
      </c>
      <c r="Q409" s="12">
        <v>98.549770515917217</v>
      </c>
      <c r="R409" s="12">
        <v>99.241206767438655</v>
      </c>
      <c r="S409" s="12">
        <v>99.233209467795035</v>
      </c>
      <c r="T409" s="12">
        <v>99.216803715698873</v>
      </c>
      <c r="U409" s="12">
        <v>99.339372479383599</v>
      </c>
      <c r="V409" s="12">
        <v>99.340732050706933</v>
      </c>
      <c r="W409" s="12">
        <v>99.486827695256281</v>
      </c>
      <c r="X409" s="12">
        <v>99.959981557723211</v>
      </c>
      <c r="Y409" s="12">
        <v>99.548206853555726</v>
      </c>
      <c r="Z409" s="12">
        <v>99.391091625199905</v>
      </c>
      <c r="AA409" s="12">
        <v>99.217973176114171</v>
      </c>
      <c r="AB409" s="12">
        <v>99.808858192755281</v>
      </c>
      <c r="AC409" s="12">
        <v>100.12502475532023</v>
      </c>
      <c r="AD409" s="12">
        <v>99.92619141039421</v>
      </c>
      <c r="AE409" s="12">
        <v>100</v>
      </c>
      <c r="AF409" s="12">
        <v>99.826621612833051</v>
      </c>
      <c r="AG409" s="12">
        <v>100.04151364497255</v>
      </c>
      <c r="AH409" s="12">
        <v>100.13704302479567</v>
      </c>
      <c r="AI409" s="12">
        <v>100.33423849621582</v>
      </c>
      <c r="AJ409" s="12">
        <v>100.40632341063748</v>
      </c>
      <c r="AK409" s="12">
        <v>100.73021422414223</v>
      </c>
      <c r="AL409" s="12">
        <v>101.06422480885806</v>
      </c>
      <c r="AM409" s="12">
        <v>101.23894133122573</v>
      </c>
      <c r="AN409" s="12">
        <v>101.80081022961835</v>
      </c>
    </row>
    <row r="410" spans="1:40">
      <c r="A410" s="1" t="s">
        <v>524</v>
      </c>
      <c r="B410" s="1" t="s">
        <v>541</v>
      </c>
      <c r="D410" s="1" t="s">
        <v>636</v>
      </c>
      <c r="F410" s="1">
        <v>140</v>
      </c>
      <c r="G410" s="1" t="s">
        <v>837</v>
      </c>
      <c r="H410" s="1" t="str">
        <f t="shared" si="7"/>
        <v>140아파트</v>
      </c>
      <c r="I410" s="12">
        <v>93.092092384103566</v>
      </c>
      <c r="J410" s="12">
        <v>93.698464736126525</v>
      </c>
      <c r="K410" s="12">
        <v>94.865564854104235</v>
      </c>
      <c r="L410" s="12">
        <v>96.269554366376227</v>
      </c>
      <c r="M410" s="12">
        <v>96.606641751044762</v>
      </c>
      <c r="N410" s="12">
        <v>96.536860806134669</v>
      </c>
      <c r="O410" s="12">
        <v>97.040141277261043</v>
      </c>
      <c r="P410" s="12">
        <v>97.065534633510993</v>
      </c>
      <c r="Q410" s="12">
        <v>98.419512846744126</v>
      </c>
      <c r="R410" s="12">
        <v>98.923758503711014</v>
      </c>
      <c r="S410" s="12">
        <v>99.203886343931302</v>
      </c>
      <c r="T410" s="12">
        <v>99.174065140805581</v>
      </c>
      <c r="U410" s="12">
        <v>99.319442841280278</v>
      </c>
      <c r="V410" s="12">
        <v>99.29689765567197</v>
      </c>
      <c r="W410" s="12">
        <v>99.263250802214017</v>
      </c>
      <c r="X410" s="12">
        <v>99.327879914838121</v>
      </c>
      <c r="Y410" s="12">
        <v>100.04977336257589</v>
      </c>
      <c r="Z410" s="12">
        <v>100.09247976740504</v>
      </c>
      <c r="AA410" s="12">
        <v>99.549996993065847</v>
      </c>
      <c r="AB410" s="12">
        <v>99.325438885994174</v>
      </c>
      <c r="AC410" s="12">
        <v>99.883990954349741</v>
      </c>
      <c r="AD410" s="12">
        <v>99.819702601839694</v>
      </c>
      <c r="AE410" s="12">
        <v>100</v>
      </c>
      <c r="AF410" s="12">
        <v>99.516655640559932</v>
      </c>
      <c r="AG410" s="12">
        <v>98.958438686053711</v>
      </c>
      <c r="AH410" s="12">
        <v>99.146541427850195</v>
      </c>
      <c r="AI410" s="12">
        <v>99.603470415226624</v>
      </c>
      <c r="AJ410" s="12">
        <v>99.992903330489042</v>
      </c>
      <c r="AK410" s="12">
        <v>100.32238449137148</v>
      </c>
      <c r="AL410" s="12">
        <v>100.84081189295074</v>
      </c>
      <c r="AM410" s="12">
        <v>101.15745051822562</v>
      </c>
      <c r="AN410" s="12">
        <v>101.53236094387483</v>
      </c>
    </row>
    <row r="411" spans="1:40">
      <c r="A411" s="1" t="s">
        <v>522</v>
      </c>
      <c r="F411" s="1">
        <v>141</v>
      </c>
      <c r="G411" s="1" t="s">
        <v>837</v>
      </c>
      <c r="H411" s="1" t="str">
        <f t="shared" si="7"/>
        <v>141아파트</v>
      </c>
      <c r="I411" s="12">
        <v>83.733185630094766</v>
      </c>
      <c r="J411" s="12">
        <v>85.427060881704037</v>
      </c>
      <c r="K411" s="12">
        <v>87.357588097712267</v>
      </c>
      <c r="L411" s="12">
        <v>90.008516202206621</v>
      </c>
      <c r="M411" s="12">
        <v>90.564895871740404</v>
      </c>
      <c r="N411" s="12">
        <v>91.682562417545455</v>
      </c>
      <c r="O411" s="12">
        <v>92.655799022695916</v>
      </c>
      <c r="P411" s="12">
        <v>93.805880336085679</v>
      </c>
      <c r="Q411" s="12">
        <v>95.140733037879286</v>
      </c>
      <c r="R411" s="12">
        <v>96.104244694663663</v>
      </c>
      <c r="S411" s="12">
        <v>97.323824205760772</v>
      </c>
      <c r="T411" s="12">
        <v>97.604681489038356</v>
      </c>
      <c r="U411" s="12">
        <v>98.302950730898772</v>
      </c>
      <c r="V411" s="12">
        <v>98.350687022125655</v>
      </c>
      <c r="W411" s="12">
        <v>98.760039678768464</v>
      </c>
      <c r="X411" s="12">
        <v>99.050544621411518</v>
      </c>
      <c r="Y411" s="12">
        <v>99.359035760048215</v>
      </c>
      <c r="Z411" s="12">
        <v>99.416605559221935</v>
      </c>
      <c r="AA411" s="12">
        <v>99.273874694704972</v>
      </c>
      <c r="AB411" s="12">
        <v>99.099487957009657</v>
      </c>
      <c r="AC411" s="12">
        <v>99.27049966617875</v>
      </c>
      <c r="AD411" s="12">
        <v>99.598549886462649</v>
      </c>
      <c r="AE411" s="12">
        <v>100</v>
      </c>
      <c r="AF411" s="12">
        <v>100.38820542542626</v>
      </c>
      <c r="AG411" s="12">
        <v>100.72390523533244</v>
      </c>
      <c r="AH411" s="12">
        <v>101.02024137551273</v>
      </c>
      <c r="AI411" s="12">
        <v>101.37541496607601</v>
      </c>
      <c r="AJ411" s="12">
        <v>102.1803533362327</v>
      </c>
      <c r="AK411" s="12">
        <v>102.73158573745707</v>
      </c>
      <c r="AL411" s="12">
        <v>103.20043535142085</v>
      </c>
      <c r="AM411" s="12">
        <v>103.67611243449777</v>
      </c>
      <c r="AN411" s="12">
        <v>104.07188845936797</v>
      </c>
    </row>
    <row r="412" spans="1:40">
      <c r="A412" s="1" t="s">
        <v>524</v>
      </c>
      <c r="B412" s="1" t="s">
        <v>542</v>
      </c>
      <c r="F412" s="1">
        <v>142</v>
      </c>
      <c r="G412" s="1" t="s">
        <v>837</v>
      </c>
      <c r="H412" s="1" t="str">
        <f t="shared" si="7"/>
        <v>142아파트</v>
      </c>
      <c r="I412" s="12">
        <v>85.81875645647311</v>
      </c>
      <c r="J412" s="12">
        <v>87.650296210472675</v>
      </c>
      <c r="K412" s="12">
        <v>89.852810212869443</v>
      </c>
      <c r="L412" s="12">
        <v>93.275265004821435</v>
      </c>
      <c r="M412" s="12">
        <v>94.013959494531278</v>
      </c>
      <c r="N412" s="12">
        <v>95.158061880557383</v>
      </c>
      <c r="O412" s="12">
        <v>96.109454064865545</v>
      </c>
      <c r="P412" s="12">
        <v>97.158152988870924</v>
      </c>
      <c r="Q412" s="12">
        <v>98.249735989435379</v>
      </c>
      <c r="R412" s="12">
        <v>99.125377827568855</v>
      </c>
      <c r="S412" s="12">
        <v>100.49493830313665</v>
      </c>
      <c r="T412" s="12">
        <v>100.78018095091291</v>
      </c>
      <c r="U412" s="12">
        <v>100.74350259754333</v>
      </c>
      <c r="V412" s="12">
        <v>100.4369286723222</v>
      </c>
      <c r="W412" s="12">
        <v>100.53620860788723</v>
      </c>
      <c r="X412" s="12">
        <v>100.53775108730801</v>
      </c>
      <c r="Y412" s="12">
        <v>100.54767901971505</v>
      </c>
      <c r="Z412" s="12">
        <v>100.38602460521133</v>
      </c>
      <c r="AA412" s="12">
        <v>100.17452569910563</v>
      </c>
      <c r="AB412" s="12">
        <v>99.836940919743483</v>
      </c>
      <c r="AC412" s="12">
        <v>99.779960945967815</v>
      </c>
      <c r="AD412" s="12">
        <v>99.889985120116506</v>
      </c>
      <c r="AE412" s="12">
        <v>100</v>
      </c>
      <c r="AF412" s="12">
        <v>100.0418852860855</v>
      </c>
      <c r="AG412" s="12">
        <v>100.05483565761668</v>
      </c>
      <c r="AH412" s="12">
        <v>100.25289858693695</v>
      </c>
      <c r="AI412" s="12">
        <v>100.4458153085076</v>
      </c>
      <c r="AJ412" s="12">
        <v>100.64650493253599</v>
      </c>
      <c r="AK412" s="12">
        <v>100.71094127903974</v>
      </c>
      <c r="AL412" s="12">
        <v>100.75833467440091</v>
      </c>
      <c r="AM412" s="12">
        <v>100.71160043034753</v>
      </c>
      <c r="AN412" s="12">
        <v>100.77828098996623</v>
      </c>
    </row>
    <row r="413" spans="1:40">
      <c r="A413" s="1" t="s">
        <v>524</v>
      </c>
      <c r="B413" s="1" t="s">
        <v>542</v>
      </c>
      <c r="C413" s="1" t="s">
        <v>543</v>
      </c>
      <c r="F413" s="1">
        <v>143</v>
      </c>
      <c r="G413" s="1" t="s">
        <v>837</v>
      </c>
      <c r="H413" s="1" t="str">
        <f t="shared" si="7"/>
        <v>143아파트</v>
      </c>
      <c r="U413" s="12">
        <v>99.554976383862538</v>
      </c>
      <c r="V413" s="12">
        <v>99.587967361890179</v>
      </c>
      <c r="W413" s="12">
        <v>99.85482443281478</v>
      </c>
      <c r="X413" s="12">
        <v>100.03752213338191</v>
      </c>
      <c r="Y413" s="12">
        <v>100.04974075840835</v>
      </c>
      <c r="Z413" s="12">
        <v>99.922567148692821</v>
      </c>
      <c r="AA413" s="12">
        <v>99.799720571994072</v>
      </c>
      <c r="AB413" s="12">
        <v>99.622308685122533</v>
      </c>
      <c r="AC413" s="12">
        <v>99.776569886130559</v>
      </c>
      <c r="AD413" s="12">
        <v>99.912514679756882</v>
      </c>
      <c r="AE413" s="12">
        <v>100</v>
      </c>
      <c r="AF413" s="12">
        <v>100.01915674063528</v>
      </c>
      <c r="AG413" s="12">
        <v>100.00917025133739</v>
      </c>
      <c r="AH413" s="12">
        <v>100.06441707052296</v>
      </c>
      <c r="AI413" s="12">
        <v>100.24948061005455</v>
      </c>
      <c r="AJ413" s="12">
        <v>100.33485894170565</v>
      </c>
      <c r="AK413" s="12">
        <v>100.35663408022198</v>
      </c>
      <c r="AL413" s="12">
        <v>100.3020812783529</v>
      </c>
      <c r="AM413" s="12">
        <v>100.15613420026924</v>
      </c>
      <c r="AN413" s="12">
        <v>100.11112947144855</v>
      </c>
    </row>
    <row r="414" spans="1:40">
      <c r="A414" s="1" t="s">
        <v>524</v>
      </c>
      <c r="B414" s="1" t="s">
        <v>542</v>
      </c>
      <c r="D414" s="1" t="s">
        <v>559</v>
      </c>
      <c r="F414" s="1">
        <v>144</v>
      </c>
      <c r="G414" s="1" t="s">
        <v>837</v>
      </c>
      <c r="H414" s="1" t="str">
        <f t="shared" si="7"/>
        <v>144아파트</v>
      </c>
      <c r="I414" s="12">
        <v>83.942061344518606</v>
      </c>
      <c r="J414" s="12">
        <v>84.364010725674916</v>
      </c>
      <c r="K414" s="12">
        <v>85.62315403519699</v>
      </c>
      <c r="L414" s="12">
        <v>95.214116491922937</v>
      </c>
      <c r="M414" s="12">
        <v>94.874123946730364</v>
      </c>
      <c r="N414" s="12">
        <v>95.521074513686926</v>
      </c>
      <c r="O414" s="12">
        <v>95.854308536428093</v>
      </c>
      <c r="P414" s="12">
        <v>96.483033016393378</v>
      </c>
      <c r="Q414" s="12">
        <v>96.645292888569969</v>
      </c>
      <c r="R414" s="12">
        <v>96.930383797098898</v>
      </c>
      <c r="S414" s="12">
        <v>97.817494784521301</v>
      </c>
      <c r="T414" s="12">
        <v>98.088327608412527</v>
      </c>
      <c r="U414" s="12">
        <v>98.088327608412541</v>
      </c>
      <c r="V414" s="12">
        <v>98.111892611486198</v>
      </c>
      <c r="W414" s="12">
        <v>98.156731603155094</v>
      </c>
      <c r="X414" s="12">
        <v>98.23345430785335</v>
      </c>
      <c r="Y414" s="12">
        <v>98.106006039735504</v>
      </c>
      <c r="Z414" s="12">
        <v>97.957837078379839</v>
      </c>
      <c r="AA414" s="12">
        <v>97.957837078379839</v>
      </c>
      <c r="AB414" s="12">
        <v>97.963938484417099</v>
      </c>
      <c r="AC414" s="12">
        <v>98.848574536237351</v>
      </c>
      <c r="AD414" s="12">
        <v>99.642882826276804</v>
      </c>
      <c r="AE414" s="12">
        <v>100</v>
      </c>
      <c r="AF414" s="12">
        <v>100.59144243726604</v>
      </c>
      <c r="AG414" s="12">
        <v>100.51685811556833</v>
      </c>
      <c r="AH414" s="12">
        <v>100.55359088501056</v>
      </c>
      <c r="AI414" s="12">
        <v>100.61456118764607</v>
      </c>
      <c r="AJ414" s="12">
        <v>100.82689655980784</v>
      </c>
      <c r="AK414" s="12">
        <v>100.9889391960705</v>
      </c>
      <c r="AL414" s="12">
        <v>101.0185778642654</v>
      </c>
      <c r="AM414" s="12">
        <v>100.96667336225377</v>
      </c>
      <c r="AN414" s="12">
        <v>100.92098485402465</v>
      </c>
    </row>
    <row r="415" spans="1:40">
      <c r="A415" s="1" t="s">
        <v>524</v>
      </c>
      <c r="B415" s="1" t="s">
        <v>542</v>
      </c>
      <c r="D415" s="1" t="s">
        <v>636</v>
      </c>
      <c r="F415" s="1">
        <v>145</v>
      </c>
      <c r="G415" s="1" t="s">
        <v>837</v>
      </c>
      <c r="H415" s="1" t="str">
        <f t="shared" si="7"/>
        <v>145아파트</v>
      </c>
      <c r="I415" s="12">
        <v>85.07835279264188</v>
      </c>
      <c r="J415" s="12">
        <v>85.920795928040093</v>
      </c>
      <c r="K415" s="12">
        <v>88.816323270292784</v>
      </c>
      <c r="L415" s="12">
        <v>91.193008102167326</v>
      </c>
      <c r="M415" s="12">
        <v>92.186809849039889</v>
      </c>
      <c r="N415" s="12">
        <v>92.979818629187989</v>
      </c>
      <c r="O415" s="12">
        <v>94.052492205654403</v>
      </c>
      <c r="P415" s="12">
        <v>95.453093829804118</v>
      </c>
      <c r="Q415" s="12">
        <v>96.919921990287548</v>
      </c>
      <c r="R415" s="12">
        <v>97.648190655559247</v>
      </c>
      <c r="S415" s="12">
        <v>99.328475008473376</v>
      </c>
      <c r="T415" s="12">
        <v>99.457995957149365</v>
      </c>
      <c r="U415" s="12">
        <v>99.457995957149365</v>
      </c>
      <c r="V415" s="12">
        <v>99.457995957149365</v>
      </c>
      <c r="W415" s="12">
        <v>99.495338058208063</v>
      </c>
      <c r="X415" s="12">
        <v>99.571285445504898</v>
      </c>
      <c r="Y415" s="12">
        <v>100.02320007696193</v>
      </c>
      <c r="Z415" s="12">
        <v>99.920484459573501</v>
      </c>
      <c r="AA415" s="12">
        <v>99.930151295167121</v>
      </c>
      <c r="AB415" s="12">
        <v>99.740441087844161</v>
      </c>
      <c r="AC415" s="12">
        <v>99.847524227056198</v>
      </c>
      <c r="AD415" s="12">
        <v>99.917535693674466</v>
      </c>
      <c r="AE415" s="12">
        <v>100</v>
      </c>
      <c r="AF415" s="12">
        <v>100.11565180734144</v>
      </c>
      <c r="AG415" s="12">
        <v>100.11565180734144</v>
      </c>
      <c r="AH415" s="12">
        <v>100.14088344060484</v>
      </c>
      <c r="AI415" s="12">
        <v>100.16704704895029</v>
      </c>
      <c r="AJ415" s="12">
        <v>100.39096081736156</v>
      </c>
      <c r="AK415" s="12">
        <v>100.47059500997531</v>
      </c>
      <c r="AL415" s="12">
        <v>100.47059500997531</v>
      </c>
      <c r="AM415" s="12">
        <v>100.45444021692207</v>
      </c>
      <c r="AN415" s="12">
        <v>100.47321006829937</v>
      </c>
    </row>
    <row r="416" spans="1:40">
      <c r="A416" s="1" t="s">
        <v>524</v>
      </c>
      <c r="B416" s="1" t="s">
        <v>542</v>
      </c>
      <c r="D416" s="1" t="s">
        <v>630</v>
      </c>
      <c r="F416" s="1">
        <v>146</v>
      </c>
      <c r="G416" s="1" t="s">
        <v>837</v>
      </c>
      <c r="H416" s="1" t="str">
        <f t="shared" si="7"/>
        <v>146아파트</v>
      </c>
      <c r="I416" s="12">
        <v>87.238189341288077</v>
      </c>
      <c r="J416" s="12">
        <v>88.161062744854007</v>
      </c>
      <c r="K416" s="12">
        <v>89.524940160348194</v>
      </c>
      <c r="L416" s="12">
        <v>92.366159431007048</v>
      </c>
      <c r="M416" s="12">
        <v>91.927567919446517</v>
      </c>
      <c r="N416" s="12">
        <v>93.524684626849663</v>
      </c>
      <c r="O416" s="12">
        <v>95.074336957117779</v>
      </c>
      <c r="P416" s="12">
        <v>96.900786695829737</v>
      </c>
      <c r="Q416" s="12">
        <v>98.152468696145249</v>
      </c>
      <c r="R416" s="12">
        <v>98.495959412670302</v>
      </c>
      <c r="S416" s="12">
        <v>98.695577981200785</v>
      </c>
      <c r="T416" s="12">
        <v>98.720078626599943</v>
      </c>
      <c r="U416" s="12">
        <v>99.190614564737373</v>
      </c>
      <c r="V416" s="12">
        <v>99.190614564737373</v>
      </c>
      <c r="W416" s="12">
        <v>99.317426026502176</v>
      </c>
      <c r="X416" s="12">
        <v>99.640641415314008</v>
      </c>
      <c r="Y416" s="12">
        <v>100.36090509151936</v>
      </c>
      <c r="Z416" s="12">
        <v>99.93056359506916</v>
      </c>
      <c r="AA416" s="12">
        <v>99.686672855369963</v>
      </c>
      <c r="AB416" s="12">
        <v>99.361179694685148</v>
      </c>
      <c r="AC416" s="12">
        <v>99.284416622955035</v>
      </c>
      <c r="AD416" s="12">
        <v>99.777478193259256</v>
      </c>
      <c r="AE416" s="12">
        <v>100</v>
      </c>
      <c r="AF416" s="12">
        <v>100.20553491878192</v>
      </c>
      <c r="AG416" s="12">
        <v>100.2330388831955</v>
      </c>
      <c r="AH416" s="12">
        <v>100.48793310543662</v>
      </c>
      <c r="AI416" s="12">
        <v>100.72465378839073</v>
      </c>
      <c r="AJ416" s="12">
        <v>101.41012887500086</v>
      </c>
      <c r="AK416" s="12">
        <v>101.74545270571278</v>
      </c>
      <c r="AL416" s="12">
        <v>101.93604810160915</v>
      </c>
      <c r="AM416" s="12">
        <v>102.04452313900893</v>
      </c>
      <c r="AN416" s="12">
        <v>102.13932920768984</v>
      </c>
    </row>
    <row r="417" spans="1:40">
      <c r="A417" s="1" t="s">
        <v>524</v>
      </c>
      <c r="B417" s="1" t="s">
        <v>542</v>
      </c>
      <c r="D417" s="1" t="s">
        <v>637</v>
      </c>
      <c r="F417" s="1">
        <v>147</v>
      </c>
      <c r="G417" s="1" t="s">
        <v>837</v>
      </c>
      <c r="H417" s="1" t="str">
        <f t="shared" si="7"/>
        <v>147아파트</v>
      </c>
      <c r="I417" s="12">
        <v>86.545031213819428</v>
      </c>
      <c r="J417" s="12">
        <v>87.368621779801273</v>
      </c>
      <c r="K417" s="12">
        <v>89.337517252502749</v>
      </c>
      <c r="L417" s="12">
        <v>91.991322534863087</v>
      </c>
      <c r="M417" s="12">
        <v>93.267606781244424</v>
      </c>
      <c r="N417" s="12">
        <v>94.377687917663877</v>
      </c>
      <c r="O417" s="12">
        <v>95.44189962611614</v>
      </c>
      <c r="P417" s="12">
        <v>96.43420738017673</v>
      </c>
      <c r="Q417" s="12">
        <v>97.034779663778394</v>
      </c>
      <c r="R417" s="12">
        <v>97.910739367891395</v>
      </c>
      <c r="S417" s="12">
        <v>98.795025390346652</v>
      </c>
      <c r="T417" s="12">
        <v>99.170006575171485</v>
      </c>
      <c r="U417" s="12">
        <v>99.181897009594223</v>
      </c>
      <c r="V417" s="12">
        <v>99.181897009594223</v>
      </c>
      <c r="W417" s="12">
        <v>99.181897009594223</v>
      </c>
      <c r="X417" s="12">
        <v>99.867628461045555</v>
      </c>
      <c r="Y417" s="12">
        <v>99.944349150659534</v>
      </c>
      <c r="Z417" s="12">
        <v>100</v>
      </c>
      <c r="AA417" s="12">
        <v>100</v>
      </c>
      <c r="AB417" s="12">
        <v>100</v>
      </c>
      <c r="AC417" s="12">
        <v>100</v>
      </c>
      <c r="AD417" s="12">
        <v>100</v>
      </c>
      <c r="AE417" s="12">
        <v>100</v>
      </c>
      <c r="AF417" s="12">
        <v>100.0171271068248</v>
      </c>
      <c r="AG417" s="12">
        <v>100.0171271068248</v>
      </c>
      <c r="AH417" s="12">
        <v>100.16399757284353</v>
      </c>
      <c r="AI417" s="12">
        <v>100.19046810328405</v>
      </c>
      <c r="AJ417" s="12">
        <v>100.39239990408826</v>
      </c>
      <c r="AK417" s="12">
        <v>100.69239283003503</v>
      </c>
      <c r="AL417" s="12">
        <v>100.75627967558913</v>
      </c>
      <c r="AM417" s="12">
        <v>100.92828273915826</v>
      </c>
      <c r="AN417" s="12">
        <v>101.02392085561299</v>
      </c>
    </row>
    <row r="418" spans="1:40">
      <c r="A418" s="1" t="s">
        <v>524</v>
      </c>
      <c r="B418" s="1" t="s">
        <v>542</v>
      </c>
      <c r="D418" s="1" t="s">
        <v>638</v>
      </c>
      <c r="F418" s="1">
        <v>148</v>
      </c>
      <c r="G418" s="1" t="s">
        <v>837</v>
      </c>
      <c r="H418" s="1" t="str">
        <f t="shared" si="7"/>
        <v>148아파트</v>
      </c>
      <c r="I418" s="12">
        <v>82.796119686602083</v>
      </c>
      <c r="J418" s="12">
        <v>84.660414569366907</v>
      </c>
      <c r="K418" s="12">
        <v>87.200177699665161</v>
      </c>
      <c r="L418" s="12">
        <v>89.81557092961117</v>
      </c>
      <c r="M418" s="12">
        <v>91.633552080386309</v>
      </c>
      <c r="N418" s="12">
        <v>92.661185623602364</v>
      </c>
      <c r="O418" s="12">
        <v>93.727833699878119</v>
      </c>
      <c r="P418" s="12">
        <v>95.312657143261973</v>
      </c>
      <c r="Q418" s="12">
        <v>96.231388968092205</v>
      </c>
      <c r="R418" s="12">
        <v>96.620867571447548</v>
      </c>
      <c r="S418" s="12">
        <v>99.081265200901825</v>
      </c>
      <c r="T418" s="12">
        <v>99.280118030049422</v>
      </c>
      <c r="U418" s="12">
        <v>99.25666381750942</v>
      </c>
      <c r="V418" s="12">
        <v>99.203395451190502</v>
      </c>
      <c r="W418" s="12">
        <v>99.45277496778192</v>
      </c>
      <c r="X418" s="12">
        <v>99.605935908900094</v>
      </c>
      <c r="Y418" s="12">
        <v>99.539415802667833</v>
      </c>
      <c r="Z418" s="12">
        <v>99.329696543280917</v>
      </c>
      <c r="AA418" s="12">
        <v>99.169759995273225</v>
      </c>
      <c r="AB418" s="12">
        <v>99.093601088420527</v>
      </c>
      <c r="AC418" s="12">
        <v>99.494024510990982</v>
      </c>
      <c r="AD418" s="12">
        <v>99.787423631448078</v>
      </c>
      <c r="AE418" s="12">
        <v>100</v>
      </c>
      <c r="AF418" s="12">
        <v>99.917249315127364</v>
      </c>
      <c r="AG418" s="12">
        <v>100.00848746843336</v>
      </c>
      <c r="AH418" s="12">
        <v>100.13629941207249</v>
      </c>
      <c r="AI418" s="12">
        <v>100.48931768900115</v>
      </c>
      <c r="AJ418" s="12">
        <v>100.63967477904379</v>
      </c>
      <c r="AK418" s="12">
        <v>100.62979257446025</v>
      </c>
      <c r="AL418" s="12">
        <v>100.63351640289962</v>
      </c>
      <c r="AM418" s="12">
        <v>100.58282591547948</v>
      </c>
      <c r="AN418" s="12">
        <v>100.6136546503915</v>
      </c>
    </row>
    <row r="419" spans="1:40">
      <c r="A419" s="1" t="s">
        <v>524</v>
      </c>
      <c r="B419" s="1" t="s">
        <v>542</v>
      </c>
      <c r="D419" s="1" t="s">
        <v>631</v>
      </c>
      <c r="F419" s="1">
        <v>149</v>
      </c>
      <c r="G419" s="1" t="s">
        <v>837</v>
      </c>
      <c r="H419" s="1" t="str">
        <f t="shared" si="7"/>
        <v>149아파트</v>
      </c>
      <c r="I419" s="12">
        <v>81.473338984923799</v>
      </c>
      <c r="J419" s="12">
        <v>83.711001226274149</v>
      </c>
      <c r="K419" s="12">
        <v>86.679541589839673</v>
      </c>
      <c r="L419" s="12">
        <v>91.71803180374711</v>
      </c>
      <c r="M419" s="12">
        <v>91.589741916031002</v>
      </c>
      <c r="N419" s="12">
        <v>93.298296429488801</v>
      </c>
      <c r="O419" s="12">
        <v>94.261677003125513</v>
      </c>
      <c r="P419" s="12">
        <v>95.715168185874163</v>
      </c>
      <c r="Q419" s="12">
        <v>96.707225400328142</v>
      </c>
      <c r="R419" s="12">
        <v>97.781653130200411</v>
      </c>
      <c r="S419" s="12">
        <v>99.01365416210831</v>
      </c>
      <c r="T419" s="12">
        <v>99.313163416047445</v>
      </c>
      <c r="U419" s="12">
        <v>99.639469210324407</v>
      </c>
      <c r="V419" s="12">
        <v>99.861081901054945</v>
      </c>
      <c r="W419" s="12">
        <v>100.06067071291486</v>
      </c>
      <c r="X419" s="12">
        <v>100.19257168424109</v>
      </c>
      <c r="Y419" s="12">
        <v>100.19257168424109</v>
      </c>
      <c r="Z419" s="12">
        <v>100.12298200612673</v>
      </c>
      <c r="AA419" s="12">
        <v>99.990423389664173</v>
      </c>
      <c r="AB419" s="12">
        <v>99.912978899646575</v>
      </c>
      <c r="AC419" s="12">
        <v>99.904939174494288</v>
      </c>
      <c r="AD419" s="12">
        <v>99.947620929307718</v>
      </c>
      <c r="AE419" s="12">
        <v>100</v>
      </c>
      <c r="AF419" s="12">
        <v>99.943018849376415</v>
      </c>
      <c r="AG419" s="12">
        <v>99.690953020324997</v>
      </c>
      <c r="AH419" s="12">
        <v>99.625891628423759</v>
      </c>
      <c r="AI419" s="12">
        <v>99.649651037376401</v>
      </c>
      <c r="AJ419" s="12">
        <v>99.381910946006599</v>
      </c>
      <c r="AK419" s="12">
        <v>99.141935699036338</v>
      </c>
      <c r="AL419" s="12">
        <v>98.824633208331008</v>
      </c>
      <c r="AM419" s="12">
        <v>98.438097086402578</v>
      </c>
      <c r="AN419" s="12">
        <v>98.365719930396253</v>
      </c>
    </row>
    <row r="420" spans="1:40">
      <c r="A420" s="1" t="s">
        <v>524</v>
      </c>
      <c r="B420" s="1" t="s">
        <v>542</v>
      </c>
      <c r="D420" s="1" t="s">
        <v>639</v>
      </c>
      <c r="F420" s="1">
        <v>150</v>
      </c>
      <c r="G420" s="1" t="s">
        <v>837</v>
      </c>
      <c r="H420" s="1" t="str">
        <f t="shared" si="7"/>
        <v>150아파트</v>
      </c>
      <c r="I420" s="12">
        <v>87.125408575521305</v>
      </c>
      <c r="J420" s="12">
        <v>88.273990195647016</v>
      </c>
      <c r="K420" s="12">
        <v>89.276991579621338</v>
      </c>
      <c r="L420" s="12">
        <v>91.41990426334722</v>
      </c>
      <c r="M420" s="12">
        <v>91.739291654059116</v>
      </c>
      <c r="N420" s="12">
        <v>92.625908190955158</v>
      </c>
      <c r="O420" s="12">
        <v>93.591048370268112</v>
      </c>
      <c r="P420" s="12">
        <v>94.375921542829659</v>
      </c>
      <c r="Q420" s="12">
        <v>95.434581442198763</v>
      </c>
      <c r="R420" s="12">
        <v>96.069800159431679</v>
      </c>
      <c r="S420" s="12">
        <v>97.956484039046842</v>
      </c>
      <c r="T420" s="12">
        <v>99.886593255395624</v>
      </c>
      <c r="U420" s="12">
        <v>99.805120689440315</v>
      </c>
      <c r="V420" s="12">
        <v>99.805120689440315</v>
      </c>
      <c r="W420" s="12">
        <v>100.37487052402069</v>
      </c>
      <c r="X420" s="12">
        <v>100.50456311353885</v>
      </c>
      <c r="Y420" s="12">
        <v>100.47007814349918</v>
      </c>
      <c r="Z420" s="12">
        <v>100.33887041356368</v>
      </c>
      <c r="AA420" s="12">
        <v>100.17538929821286</v>
      </c>
      <c r="AB420" s="12">
        <v>99.625335362526997</v>
      </c>
      <c r="AC420" s="12">
        <v>99.85846761898776</v>
      </c>
      <c r="AD420" s="12">
        <v>99.970202026688924</v>
      </c>
      <c r="AE420" s="12">
        <v>100</v>
      </c>
      <c r="AF420" s="12">
        <v>100.10279978883216</v>
      </c>
      <c r="AG420" s="12">
        <v>100.09538851003445</v>
      </c>
      <c r="AH420" s="12">
        <v>100.09538851003445</v>
      </c>
      <c r="AI420" s="12">
        <v>100.19649158382795</v>
      </c>
      <c r="AJ420" s="12">
        <v>100.2975765186376</v>
      </c>
      <c r="AK420" s="12">
        <v>100.36590441969591</v>
      </c>
      <c r="AL420" s="12">
        <v>100.34790730831182</v>
      </c>
      <c r="AM420" s="12">
        <v>100.10256687862118</v>
      </c>
      <c r="AN420" s="12">
        <v>100.0246360953137</v>
      </c>
    </row>
    <row r="421" spans="1:40">
      <c r="A421" s="1" t="s">
        <v>524</v>
      </c>
      <c r="B421" s="1" t="s">
        <v>542</v>
      </c>
      <c r="D421" s="1" t="s">
        <v>640</v>
      </c>
      <c r="F421" s="1">
        <v>151</v>
      </c>
      <c r="G421" s="1" t="s">
        <v>837</v>
      </c>
      <c r="H421" s="1" t="str">
        <f t="shared" si="7"/>
        <v>151아파트</v>
      </c>
      <c r="I421" s="12">
        <v>87.643251447910117</v>
      </c>
      <c r="J421" s="12">
        <v>88.945066447862743</v>
      </c>
      <c r="K421" s="12">
        <v>89.948606512878854</v>
      </c>
      <c r="L421" s="12">
        <v>93.695338443677088</v>
      </c>
      <c r="M421" s="12">
        <v>94.346212816670459</v>
      </c>
      <c r="N421" s="12">
        <v>95.315255483901865</v>
      </c>
      <c r="O421" s="12">
        <v>95.99711761973316</v>
      </c>
      <c r="P421" s="12">
        <v>97.041607701178933</v>
      </c>
      <c r="Q421" s="12">
        <v>98.163728442709896</v>
      </c>
      <c r="R421" s="12">
        <v>98.942155631653662</v>
      </c>
      <c r="S421" s="12">
        <v>100.2364860101363</v>
      </c>
      <c r="T421" s="12">
        <v>100.3829695175457</v>
      </c>
      <c r="U421" s="12">
        <v>100.38296951754572</v>
      </c>
      <c r="V421" s="12">
        <v>100.38296951754572</v>
      </c>
      <c r="W421" s="12">
        <v>100.74093193883917</v>
      </c>
      <c r="X421" s="12">
        <v>100.85295454828538</v>
      </c>
      <c r="Y421" s="12">
        <v>100.77036960684067</v>
      </c>
      <c r="Z421" s="12">
        <v>100.70722572160301</v>
      </c>
      <c r="AA421" s="12">
        <v>100.63282501500183</v>
      </c>
      <c r="AB421" s="12">
        <v>100.42119635541813</v>
      </c>
      <c r="AC421" s="12">
        <v>100.22385768434361</v>
      </c>
      <c r="AD421" s="12">
        <v>100.09663860339603</v>
      </c>
      <c r="AE421" s="12">
        <v>100</v>
      </c>
      <c r="AF421" s="12">
        <v>100.13513863285328</v>
      </c>
      <c r="AG421" s="12">
        <v>100.28010199401453</v>
      </c>
      <c r="AH421" s="12">
        <v>100.34039009246906</v>
      </c>
      <c r="AI421" s="12">
        <v>100.66163387994456</v>
      </c>
      <c r="AJ421" s="12">
        <v>100.8844081714351</v>
      </c>
      <c r="AK421" s="12">
        <v>101.09071391751441</v>
      </c>
      <c r="AL421" s="12">
        <v>101.1378219718579</v>
      </c>
      <c r="AM421" s="12">
        <v>100.98391579498104</v>
      </c>
      <c r="AN421" s="12">
        <v>100.690835499108</v>
      </c>
    </row>
    <row r="422" spans="1:40">
      <c r="A422" s="1" t="s">
        <v>524</v>
      </c>
      <c r="B422" s="1" t="s">
        <v>542</v>
      </c>
      <c r="C422" s="1" t="s">
        <v>544</v>
      </c>
      <c r="F422" s="1">
        <v>152</v>
      </c>
      <c r="G422" s="1" t="s">
        <v>837</v>
      </c>
      <c r="H422" s="1" t="str">
        <f t="shared" si="7"/>
        <v>152아파트</v>
      </c>
      <c r="U422" s="12">
        <v>100.49830531092562</v>
      </c>
      <c r="V422" s="12">
        <v>99.677042609973938</v>
      </c>
      <c r="W422" s="12">
        <v>99.673583061899606</v>
      </c>
      <c r="X422" s="12">
        <v>99.628502681430064</v>
      </c>
      <c r="Y422" s="12">
        <v>99.703459283435251</v>
      </c>
      <c r="Z422" s="12">
        <v>99.717343623028185</v>
      </c>
      <c r="AA422" s="12">
        <v>99.635857536440966</v>
      </c>
      <c r="AB422" s="12">
        <v>99.392607489031818</v>
      </c>
      <c r="AC422" s="12">
        <v>99.430387014073432</v>
      </c>
      <c r="AD422" s="12">
        <v>99.727653180763696</v>
      </c>
      <c r="AE422" s="12">
        <v>100</v>
      </c>
      <c r="AF422" s="12">
        <v>100.52278654557611</v>
      </c>
      <c r="AG422" s="12">
        <v>100.68802882562247</v>
      </c>
      <c r="AH422" s="12">
        <v>100.73135841246781</v>
      </c>
      <c r="AI422" s="12">
        <v>100.70372344833854</v>
      </c>
      <c r="AJ422" s="12">
        <v>100.71348495234962</v>
      </c>
      <c r="AK422" s="12">
        <v>100.72921121823806</v>
      </c>
      <c r="AL422" s="12">
        <v>100.78771646637978</v>
      </c>
      <c r="AM422" s="12">
        <v>100.77108029416222</v>
      </c>
      <c r="AN422" s="12">
        <v>100.76712670948915</v>
      </c>
    </row>
    <row r="423" spans="1:40">
      <c r="A423" s="1" t="s">
        <v>524</v>
      </c>
      <c r="B423" s="1" t="s">
        <v>542</v>
      </c>
      <c r="D423" s="1" t="s">
        <v>641</v>
      </c>
      <c r="F423" s="1">
        <v>153</v>
      </c>
      <c r="G423" s="1" t="s">
        <v>837</v>
      </c>
      <c r="H423" s="1" t="str">
        <f t="shared" si="7"/>
        <v>153아파트</v>
      </c>
      <c r="I423" s="12">
        <v>87.258282513682417</v>
      </c>
      <c r="J423" s="12">
        <v>88.950277571144056</v>
      </c>
      <c r="K423" s="12">
        <v>91.460099551189558</v>
      </c>
      <c r="L423" s="12">
        <v>93.599576779291823</v>
      </c>
      <c r="M423" s="12">
        <v>94.082592965706908</v>
      </c>
      <c r="N423" s="12">
        <v>95.170544804970405</v>
      </c>
      <c r="O423" s="12">
        <v>95.869813506099305</v>
      </c>
      <c r="P423" s="12">
        <v>97.211276443682777</v>
      </c>
      <c r="Q423" s="12">
        <v>98.96160978397694</v>
      </c>
      <c r="R423" s="12">
        <v>99.760487793451006</v>
      </c>
      <c r="S423" s="12">
        <v>100.79218309297796</v>
      </c>
      <c r="T423" s="12">
        <v>101.10369922410148</v>
      </c>
      <c r="U423" s="12">
        <v>101.13993809530137</v>
      </c>
      <c r="V423" s="12">
        <v>99.523522671332344</v>
      </c>
      <c r="W423" s="12">
        <v>99.21534610284381</v>
      </c>
      <c r="X423" s="12">
        <v>99.091136981931825</v>
      </c>
      <c r="Y423" s="12">
        <v>99.141291859980186</v>
      </c>
      <c r="Z423" s="12">
        <v>99.257475063894546</v>
      </c>
      <c r="AA423" s="12">
        <v>99.11338634750571</v>
      </c>
      <c r="AB423" s="12">
        <v>98.832920779540942</v>
      </c>
      <c r="AC423" s="12">
        <v>98.987751016299896</v>
      </c>
      <c r="AD423" s="12">
        <v>99.529453027521157</v>
      </c>
      <c r="AE423" s="12">
        <v>100</v>
      </c>
      <c r="AF423" s="12">
        <v>100.87753775196921</v>
      </c>
      <c r="AG423" s="12">
        <v>100.99982359206076</v>
      </c>
      <c r="AH423" s="12">
        <v>101.06266805564339</v>
      </c>
      <c r="AI423" s="12">
        <v>100.85346878173603</v>
      </c>
      <c r="AJ423" s="12">
        <v>100.59219778517074</v>
      </c>
      <c r="AK423" s="12">
        <v>100.59219778517074</v>
      </c>
      <c r="AL423" s="12">
        <v>100.71773097237482</v>
      </c>
      <c r="AM423" s="12">
        <v>100.74635727517544</v>
      </c>
      <c r="AN423" s="12">
        <v>100.6579988346228</v>
      </c>
    </row>
    <row r="424" spans="1:40">
      <c r="A424" s="1" t="s">
        <v>524</v>
      </c>
      <c r="B424" s="1" t="s">
        <v>542</v>
      </c>
      <c r="D424" s="1" t="s">
        <v>642</v>
      </c>
      <c r="F424" s="1">
        <v>154</v>
      </c>
      <c r="G424" s="1" t="s">
        <v>837</v>
      </c>
      <c r="H424" s="1" t="str">
        <f t="shared" si="7"/>
        <v>154아파트</v>
      </c>
      <c r="I424" s="12">
        <v>84.170084956621466</v>
      </c>
      <c r="J424" s="12">
        <v>86.459490742238941</v>
      </c>
      <c r="K424" s="12">
        <v>88.186874410649807</v>
      </c>
      <c r="L424" s="12">
        <v>93.278103027605624</v>
      </c>
      <c r="M424" s="12">
        <v>93.546075603359597</v>
      </c>
      <c r="N424" s="12">
        <v>94.813318069516825</v>
      </c>
      <c r="O424" s="12">
        <v>95.89155503845403</v>
      </c>
      <c r="P424" s="12">
        <v>96.899397506241073</v>
      </c>
      <c r="Q424" s="12">
        <v>98.352085791667648</v>
      </c>
      <c r="R424" s="12">
        <v>99.371346228092278</v>
      </c>
      <c r="S424" s="12">
        <v>100.25039197978123</v>
      </c>
      <c r="T424" s="12">
        <v>100.42545473383827</v>
      </c>
      <c r="U424" s="12">
        <v>100.38514272474933</v>
      </c>
      <c r="V424" s="12">
        <v>100.20771357671404</v>
      </c>
      <c r="W424" s="12">
        <v>100.5945146072898</v>
      </c>
      <c r="X424" s="12">
        <v>100.5945146072898</v>
      </c>
      <c r="Y424" s="12">
        <v>100.5945146072898</v>
      </c>
      <c r="Z424" s="12">
        <v>100.52904062255983</v>
      </c>
      <c r="AA424" s="12">
        <v>100.52904062255983</v>
      </c>
      <c r="AB424" s="12">
        <v>100.22066807397229</v>
      </c>
      <c r="AC424" s="12">
        <v>100.12193542269831</v>
      </c>
      <c r="AD424" s="12">
        <v>100.05641915569909</v>
      </c>
      <c r="AE424" s="12">
        <v>100</v>
      </c>
      <c r="AF424" s="12">
        <v>99.840915499274246</v>
      </c>
      <c r="AG424" s="12">
        <v>99.672488076780425</v>
      </c>
      <c r="AH424" s="12">
        <v>99.499300104679392</v>
      </c>
      <c r="AI424" s="12">
        <v>99.763008624786508</v>
      </c>
      <c r="AJ424" s="12">
        <v>99.907854650706582</v>
      </c>
      <c r="AK424" s="12">
        <v>99.936294596297216</v>
      </c>
      <c r="AL424" s="12">
        <v>99.905096986146461</v>
      </c>
      <c r="AM424" s="12">
        <v>99.82317784766181</v>
      </c>
      <c r="AN424" s="12">
        <v>99.854604534155271</v>
      </c>
    </row>
    <row r="425" spans="1:40">
      <c r="A425" s="1" t="s">
        <v>524</v>
      </c>
      <c r="B425" s="1" t="s">
        <v>542</v>
      </c>
      <c r="D425" s="1" t="s">
        <v>643</v>
      </c>
      <c r="F425" s="1">
        <v>155</v>
      </c>
      <c r="G425" s="1" t="s">
        <v>837</v>
      </c>
      <c r="H425" s="1" t="str">
        <f t="shared" si="7"/>
        <v>155아파트</v>
      </c>
      <c r="I425" s="12">
        <v>84.469774229546815</v>
      </c>
      <c r="J425" s="12">
        <v>86.15632345006405</v>
      </c>
      <c r="K425" s="12">
        <v>88.686874626602872</v>
      </c>
      <c r="L425" s="12">
        <v>90.75672308324198</v>
      </c>
      <c r="M425" s="12">
        <v>91.246313322946349</v>
      </c>
      <c r="N425" s="12">
        <v>92.20603431579525</v>
      </c>
      <c r="O425" s="12">
        <v>93.153849981699068</v>
      </c>
      <c r="P425" s="12">
        <v>93.896850540680745</v>
      </c>
      <c r="Q425" s="12">
        <v>95.155546824789667</v>
      </c>
      <c r="R425" s="12">
        <v>96.291298565542633</v>
      </c>
      <c r="S425" s="12">
        <v>98.35701060691234</v>
      </c>
      <c r="T425" s="12">
        <v>98.644768031521636</v>
      </c>
      <c r="U425" s="12">
        <v>99.450181721826297</v>
      </c>
      <c r="V425" s="12">
        <v>99.450181721826297</v>
      </c>
      <c r="W425" s="12">
        <v>99.693248819857871</v>
      </c>
      <c r="X425" s="12">
        <v>100.00169310502669</v>
      </c>
      <c r="Y425" s="12">
        <v>100.20567908730476</v>
      </c>
      <c r="Z425" s="12">
        <v>100.06690134008048</v>
      </c>
      <c r="AA425" s="12">
        <v>100.06690134008048</v>
      </c>
      <c r="AB425" s="12">
        <v>99.884744261749219</v>
      </c>
      <c r="AC425" s="12">
        <v>99.775986323977321</v>
      </c>
      <c r="AD425" s="12">
        <v>99.819797079267744</v>
      </c>
      <c r="AE425" s="12">
        <v>100</v>
      </c>
      <c r="AF425" s="12">
        <v>100.53317440095655</v>
      </c>
      <c r="AG425" s="12">
        <v>101.11877929402891</v>
      </c>
      <c r="AH425" s="12">
        <v>101.346745997249</v>
      </c>
      <c r="AI425" s="12">
        <v>101.38805785369868</v>
      </c>
      <c r="AJ425" s="12">
        <v>101.72645778354695</v>
      </c>
      <c r="AK425" s="12">
        <v>101.80691306163743</v>
      </c>
      <c r="AL425" s="12">
        <v>101.8802049040938</v>
      </c>
      <c r="AM425" s="12">
        <v>101.87195049545711</v>
      </c>
      <c r="AN425" s="12">
        <v>102.02703680951196</v>
      </c>
    </row>
    <row r="426" spans="1:40">
      <c r="A426" s="1" t="s">
        <v>524</v>
      </c>
      <c r="B426" s="1" t="s">
        <v>542</v>
      </c>
      <c r="D426" s="1" t="s">
        <v>644</v>
      </c>
      <c r="F426" s="1">
        <v>156</v>
      </c>
      <c r="G426" s="1" t="s">
        <v>837</v>
      </c>
      <c r="H426" s="1" t="str">
        <f t="shared" si="7"/>
        <v>156아파트</v>
      </c>
      <c r="I426" s="12">
        <v>85.12226679418788</v>
      </c>
      <c r="J426" s="12">
        <v>86.200326104031461</v>
      </c>
      <c r="K426" s="12">
        <v>87.352218262317265</v>
      </c>
      <c r="L426" s="12">
        <v>90.126518221735253</v>
      </c>
      <c r="M426" s="12">
        <v>90.051685148578244</v>
      </c>
      <c r="N426" s="12">
        <v>90.907953014718146</v>
      </c>
      <c r="O426" s="12">
        <v>94.45678243524172</v>
      </c>
      <c r="P426" s="12">
        <v>95.355551639574259</v>
      </c>
      <c r="Q426" s="12">
        <v>96.948800647585244</v>
      </c>
      <c r="R426" s="12">
        <v>98.101950791939046</v>
      </c>
      <c r="S426" s="12">
        <v>99.564879208773945</v>
      </c>
      <c r="T426" s="12">
        <v>99.722203875074769</v>
      </c>
      <c r="U426" s="12">
        <v>100.09632249011636</v>
      </c>
      <c r="V426" s="12">
        <v>100.09632249011636</v>
      </c>
      <c r="W426" s="12">
        <v>100.2931962471534</v>
      </c>
      <c r="X426" s="12">
        <v>99.479971642407534</v>
      </c>
      <c r="Y426" s="12">
        <v>99.479971642407534</v>
      </c>
      <c r="Z426" s="12">
        <v>99.525056730701408</v>
      </c>
      <c r="AA426" s="12">
        <v>99.380943089465163</v>
      </c>
      <c r="AB426" s="12">
        <v>99.34488500676936</v>
      </c>
      <c r="AC426" s="12">
        <v>99.440837321697614</v>
      </c>
      <c r="AD426" s="12">
        <v>99.888594305201508</v>
      </c>
      <c r="AE426" s="12">
        <v>100</v>
      </c>
      <c r="AF426" s="12">
        <v>99.917228096334426</v>
      </c>
      <c r="AG426" s="12">
        <v>99.852177051577968</v>
      </c>
      <c r="AH426" s="12">
        <v>99.728373558845334</v>
      </c>
      <c r="AI426" s="12">
        <v>99.916448808704132</v>
      </c>
      <c r="AJ426" s="12">
        <v>100.2655473964623</v>
      </c>
      <c r="AK426" s="12">
        <v>100.16040114954102</v>
      </c>
      <c r="AL426" s="12">
        <v>99.983467154111409</v>
      </c>
      <c r="AM426" s="12">
        <v>99.823218963201313</v>
      </c>
      <c r="AN426" s="12">
        <v>99.779723099601043</v>
      </c>
    </row>
    <row r="427" spans="1:40">
      <c r="A427" s="1" t="s">
        <v>524</v>
      </c>
      <c r="B427" s="1" t="s">
        <v>542</v>
      </c>
      <c r="C427" s="1" t="s">
        <v>545</v>
      </c>
      <c r="F427" s="1">
        <v>157</v>
      </c>
      <c r="G427" s="1" t="s">
        <v>837</v>
      </c>
      <c r="H427" s="1" t="str">
        <f t="shared" si="7"/>
        <v>157아파트</v>
      </c>
      <c r="U427" s="12">
        <v>102.53361784074488</v>
      </c>
      <c r="V427" s="12">
        <v>102.35426056849337</v>
      </c>
      <c r="W427" s="12">
        <v>102.35014502379988</v>
      </c>
      <c r="X427" s="12">
        <v>102.16926834169392</v>
      </c>
      <c r="Y427" s="12">
        <v>102.10435815549374</v>
      </c>
      <c r="Z427" s="12">
        <v>101.70484088094614</v>
      </c>
      <c r="AA427" s="12">
        <v>101.236859148259</v>
      </c>
      <c r="AB427" s="12">
        <v>100.59142894393095</v>
      </c>
      <c r="AC427" s="12">
        <v>100.16271220635626</v>
      </c>
      <c r="AD427" s="12">
        <v>100.03689500404971</v>
      </c>
      <c r="AE427" s="12">
        <v>100</v>
      </c>
      <c r="AF427" s="12">
        <v>99.537527434328581</v>
      </c>
      <c r="AG427" s="12">
        <v>99.411822033638515</v>
      </c>
      <c r="AH427" s="12">
        <v>99.962577432881815</v>
      </c>
      <c r="AI427" s="12">
        <v>100.41005527243047</v>
      </c>
      <c r="AJ427" s="12">
        <v>100.97154733834826</v>
      </c>
      <c r="AK427" s="12">
        <v>101.14539593746228</v>
      </c>
      <c r="AL427" s="12">
        <v>101.31188143818906</v>
      </c>
      <c r="AM427" s="12">
        <v>101.3596905594091</v>
      </c>
      <c r="AN427" s="12">
        <v>101.65044474833537</v>
      </c>
    </row>
    <row r="428" spans="1:40">
      <c r="A428" s="1" t="s">
        <v>524</v>
      </c>
      <c r="B428" s="1" t="s">
        <v>542</v>
      </c>
      <c r="D428" s="1" t="s">
        <v>645</v>
      </c>
      <c r="F428" s="1">
        <v>158</v>
      </c>
      <c r="G428" s="1" t="s">
        <v>837</v>
      </c>
      <c r="H428" s="1" t="str">
        <f t="shared" si="7"/>
        <v>158아파트</v>
      </c>
      <c r="I428" s="12">
        <v>90.146949052124668</v>
      </c>
      <c r="J428" s="12">
        <v>92.41584521890185</v>
      </c>
      <c r="K428" s="12">
        <v>94.286413767672485</v>
      </c>
      <c r="L428" s="12">
        <v>98.380994297354476</v>
      </c>
      <c r="M428" s="12">
        <v>99.230621546256756</v>
      </c>
      <c r="N428" s="12">
        <v>100.19393020021961</v>
      </c>
      <c r="O428" s="12">
        <v>100.46218361488417</v>
      </c>
      <c r="P428" s="12">
        <v>100.84111333533342</v>
      </c>
      <c r="Q428" s="12">
        <v>102.10838862390699</v>
      </c>
      <c r="R428" s="12">
        <v>103.43700185050568</v>
      </c>
      <c r="S428" s="12">
        <v>104.24745106365636</v>
      </c>
      <c r="T428" s="12">
        <v>104.5275369465178</v>
      </c>
      <c r="U428" s="12">
        <v>104.5869777159554</v>
      </c>
      <c r="V428" s="12">
        <v>104.26773034328457</v>
      </c>
      <c r="W428" s="12">
        <v>103.65882358229528</v>
      </c>
      <c r="X428" s="12">
        <v>103.32616806254981</v>
      </c>
      <c r="Y428" s="12">
        <v>102.67481442907706</v>
      </c>
      <c r="Z428" s="12">
        <v>102.38393703486678</v>
      </c>
      <c r="AA428" s="12">
        <v>101.71486212662474</v>
      </c>
      <c r="AB428" s="12">
        <v>100.63051005449819</v>
      </c>
      <c r="AC428" s="12">
        <v>99.989021591143043</v>
      </c>
      <c r="AD428" s="12">
        <v>99.800521533596864</v>
      </c>
      <c r="AE428" s="12">
        <v>100</v>
      </c>
      <c r="AF428" s="12">
        <v>99.474120640350421</v>
      </c>
      <c r="AG428" s="12">
        <v>99.423196053466782</v>
      </c>
      <c r="AH428" s="12">
        <v>100.53358425228906</v>
      </c>
      <c r="AI428" s="12">
        <v>101.52443447093017</v>
      </c>
      <c r="AJ428" s="12">
        <v>102.51316166860221</v>
      </c>
      <c r="AK428" s="12">
        <v>102.93592962553602</v>
      </c>
      <c r="AL428" s="12">
        <v>103.51218810927799</v>
      </c>
      <c r="AM428" s="12">
        <v>103.87059595615531</v>
      </c>
      <c r="AN428" s="12">
        <v>104.8894135835607</v>
      </c>
    </row>
    <row r="429" spans="1:40">
      <c r="A429" s="1" t="s">
        <v>524</v>
      </c>
      <c r="B429" s="1" t="s">
        <v>542</v>
      </c>
      <c r="D429" s="1" t="s">
        <v>573</v>
      </c>
      <c r="F429" s="1">
        <v>159</v>
      </c>
      <c r="G429" s="1" t="s">
        <v>837</v>
      </c>
      <c r="H429" s="1" t="str">
        <f t="shared" si="7"/>
        <v>159아파트</v>
      </c>
      <c r="U429" s="12">
        <v>97.885169897822408</v>
      </c>
      <c r="V429" s="12">
        <v>97.885169897822408</v>
      </c>
      <c r="W429" s="12">
        <v>98.512423560173247</v>
      </c>
      <c r="X429" s="12">
        <v>98.512423560173247</v>
      </c>
      <c r="Y429" s="12">
        <v>100.25924360174287</v>
      </c>
      <c r="Z429" s="12">
        <v>100.25924360174287</v>
      </c>
      <c r="AA429" s="12">
        <v>100.25924360174287</v>
      </c>
      <c r="AB429" s="12">
        <v>99.407944606758448</v>
      </c>
      <c r="AC429" s="12">
        <v>99.407944606758448</v>
      </c>
      <c r="AD429" s="12">
        <v>99.593772789590929</v>
      </c>
      <c r="AE429" s="12">
        <v>100</v>
      </c>
      <c r="AF429" s="12">
        <v>100.57273175805661</v>
      </c>
      <c r="AG429" s="12">
        <v>101.24826718995403</v>
      </c>
      <c r="AH429" s="12">
        <v>101.92569846442299</v>
      </c>
      <c r="AI429" s="12">
        <v>101.61937130564738</v>
      </c>
      <c r="AJ429" s="12">
        <v>101.42546193384148</v>
      </c>
      <c r="AK429" s="12">
        <v>101.1062559675747</v>
      </c>
      <c r="AL429" s="12">
        <v>100.81997948209977</v>
      </c>
      <c r="AM429" s="12">
        <v>99.279367483331498</v>
      </c>
      <c r="AN429" s="12">
        <v>98.919189563026663</v>
      </c>
    </row>
    <row r="430" spans="1:40">
      <c r="A430" s="1" t="s">
        <v>524</v>
      </c>
      <c r="B430" s="1" t="s">
        <v>542</v>
      </c>
      <c r="D430" s="1" t="s">
        <v>646</v>
      </c>
      <c r="F430" s="1">
        <v>160</v>
      </c>
      <c r="G430" s="1" t="s">
        <v>837</v>
      </c>
      <c r="H430" s="1" t="str">
        <f t="shared" si="7"/>
        <v>160아파트</v>
      </c>
      <c r="I430" s="12">
        <v>84.248986721833717</v>
      </c>
      <c r="J430" s="12">
        <v>87.114207722092004</v>
      </c>
      <c r="K430" s="12">
        <v>90.4038218872317</v>
      </c>
      <c r="L430" s="12">
        <v>94.856658531615395</v>
      </c>
      <c r="M430" s="12">
        <v>96.454178694577834</v>
      </c>
      <c r="N430" s="12">
        <v>97.586478666381581</v>
      </c>
      <c r="O430" s="12">
        <v>98.872343827098092</v>
      </c>
      <c r="P430" s="12">
        <v>99.968135676685577</v>
      </c>
      <c r="Q430" s="12">
        <v>100.2474741634947</v>
      </c>
      <c r="R430" s="12">
        <v>100.90631448325706</v>
      </c>
      <c r="S430" s="12">
        <v>101.58318501367312</v>
      </c>
      <c r="T430" s="12">
        <v>101.25257519376066</v>
      </c>
      <c r="U430" s="12">
        <v>101.59401618362337</v>
      </c>
      <c r="V430" s="12">
        <v>101.30023411006469</v>
      </c>
      <c r="W430" s="12">
        <v>101.32458909651594</v>
      </c>
      <c r="X430" s="12">
        <v>101.4814899427848</v>
      </c>
      <c r="Y430" s="12">
        <v>101.61433996840461</v>
      </c>
      <c r="Z430" s="12">
        <v>101.0808948142998</v>
      </c>
      <c r="AA430" s="12">
        <v>100.50856939559674</v>
      </c>
      <c r="AB430" s="12">
        <v>100.08504866349338</v>
      </c>
      <c r="AC430" s="12">
        <v>99.974405184871316</v>
      </c>
      <c r="AD430" s="12">
        <v>100.09445298200065</v>
      </c>
      <c r="AE430" s="12">
        <v>100</v>
      </c>
      <c r="AF430" s="12">
        <v>99.510323103965462</v>
      </c>
      <c r="AG430" s="12">
        <v>99.46574802319094</v>
      </c>
      <c r="AH430" s="12">
        <v>99.661498858872307</v>
      </c>
      <c r="AI430" s="12">
        <v>99.729722421990758</v>
      </c>
      <c r="AJ430" s="12">
        <v>99.940814971453889</v>
      </c>
      <c r="AK430" s="12">
        <v>100.03611243709396</v>
      </c>
      <c r="AL430" s="12">
        <v>100.06458149011638</v>
      </c>
      <c r="AM430" s="12">
        <v>100.06653569752618</v>
      </c>
      <c r="AN430" s="12">
        <v>100.01359587283234</v>
      </c>
    </row>
    <row r="431" spans="1:40">
      <c r="A431" s="1" t="s">
        <v>524</v>
      </c>
      <c r="B431" s="1" t="s">
        <v>542</v>
      </c>
      <c r="D431" s="1" t="s">
        <v>647</v>
      </c>
      <c r="F431" s="1">
        <v>161</v>
      </c>
      <c r="G431" s="1" t="s">
        <v>837</v>
      </c>
      <c r="H431" s="1" t="str">
        <f t="shared" si="7"/>
        <v>161아파트</v>
      </c>
      <c r="I431" s="12">
        <v>88.093385261543347</v>
      </c>
      <c r="J431" s="12">
        <v>89.835909946202548</v>
      </c>
      <c r="K431" s="12">
        <v>91.65735872623236</v>
      </c>
      <c r="L431" s="12">
        <v>96.111951689993646</v>
      </c>
      <c r="M431" s="12">
        <v>96.655936459136129</v>
      </c>
      <c r="N431" s="12">
        <v>98.203275608149667</v>
      </c>
      <c r="O431" s="12">
        <v>99.320635708317567</v>
      </c>
      <c r="P431" s="12">
        <v>100.02153913839803</v>
      </c>
      <c r="Q431" s="12">
        <v>100.62043024597401</v>
      </c>
      <c r="R431" s="12">
        <v>101.71342782476206</v>
      </c>
      <c r="S431" s="12">
        <v>103.27918389579612</v>
      </c>
      <c r="T431" s="12">
        <v>103.33400937575598</v>
      </c>
      <c r="U431" s="12">
        <v>101.75816616600555</v>
      </c>
      <c r="V431" s="12">
        <v>101.77026525321314</v>
      </c>
      <c r="W431" s="12">
        <v>102.23608151795793</v>
      </c>
      <c r="X431" s="12">
        <v>101.93409586466439</v>
      </c>
      <c r="Y431" s="12">
        <v>102.09689018662171</v>
      </c>
      <c r="Z431" s="12">
        <v>101.65669718813861</v>
      </c>
      <c r="AA431" s="12">
        <v>101.40622913133232</v>
      </c>
      <c r="AB431" s="12">
        <v>101.02671033979378</v>
      </c>
      <c r="AC431" s="12">
        <v>100.52779848022816</v>
      </c>
      <c r="AD431" s="12">
        <v>100.25560969765766</v>
      </c>
      <c r="AE431" s="12">
        <v>100</v>
      </c>
      <c r="AF431" s="12">
        <v>99.497155971571289</v>
      </c>
      <c r="AG431" s="12">
        <v>99.152877788967785</v>
      </c>
      <c r="AH431" s="12">
        <v>99.425836946753662</v>
      </c>
      <c r="AI431" s="12">
        <v>99.731500552167162</v>
      </c>
      <c r="AJ431" s="12">
        <v>100.24062732798565</v>
      </c>
      <c r="AK431" s="12">
        <v>100.30116158207738</v>
      </c>
      <c r="AL431" s="12">
        <v>100.24823286239339</v>
      </c>
      <c r="AM431" s="12">
        <v>100.23327686359988</v>
      </c>
      <c r="AN431" s="12">
        <v>100.19613067428186</v>
      </c>
    </row>
    <row r="432" spans="1:40">
      <c r="A432" s="1" t="s">
        <v>524</v>
      </c>
      <c r="B432" s="1" t="s">
        <v>546</v>
      </c>
      <c r="F432" s="1">
        <v>162</v>
      </c>
      <c r="G432" s="1" t="s">
        <v>837</v>
      </c>
      <c r="H432" s="1" t="str">
        <f t="shared" si="7"/>
        <v>162아파트</v>
      </c>
      <c r="I432" s="12">
        <v>95.309568308355281</v>
      </c>
      <c r="J432" s="12">
        <v>98.004460126281671</v>
      </c>
      <c r="K432" s="12">
        <v>99.716920852598705</v>
      </c>
      <c r="L432" s="12">
        <v>101.60442378298251</v>
      </c>
      <c r="M432" s="12">
        <v>101.44292359860404</v>
      </c>
      <c r="N432" s="12">
        <v>102.38628066760724</v>
      </c>
      <c r="O432" s="12">
        <v>103.45896065117643</v>
      </c>
      <c r="P432" s="12">
        <v>104.69119343144173</v>
      </c>
      <c r="Q432" s="12">
        <v>105.49972026628271</v>
      </c>
      <c r="R432" s="12">
        <v>106.06243872906005</v>
      </c>
      <c r="S432" s="12">
        <v>105.33427119694819</v>
      </c>
      <c r="T432" s="12">
        <v>104.02265235202236</v>
      </c>
      <c r="U432" s="12">
        <v>102.66804086484836</v>
      </c>
      <c r="V432" s="12">
        <v>101.63578262677549</v>
      </c>
      <c r="W432" s="12">
        <v>101.12399576161317</v>
      </c>
      <c r="X432" s="12">
        <v>100.68336569983902</v>
      </c>
      <c r="Y432" s="12">
        <v>100.18676288396932</v>
      </c>
      <c r="Z432" s="12">
        <v>99.062192022405554</v>
      </c>
      <c r="AA432" s="12">
        <v>98.368093582717265</v>
      </c>
      <c r="AB432" s="12">
        <v>97.505366166120254</v>
      </c>
      <c r="AC432" s="12">
        <v>97.874200967186397</v>
      </c>
      <c r="AD432" s="12">
        <v>99.130420321275736</v>
      </c>
      <c r="AE432" s="12">
        <v>100</v>
      </c>
      <c r="AF432" s="12">
        <v>100.49895887325209</v>
      </c>
      <c r="AG432" s="12">
        <v>100.91167877492342</v>
      </c>
      <c r="AH432" s="12">
        <v>101.53760585998046</v>
      </c>
      <c r="AI432" s="12">
        <v>102.35099833807375</v>
      </c>
      <c r="AJ432" s="12">
        <v>103.63825253929286</v>
      </c>
      <c r="AK432" s="12">
        <v>104.27287612599672</v>
      </c>
      <c r="AL432" s="12">
        <v>104.87878360200655</v>
      </c>
      <c r="AM432" s="12">
        <v>105.36845599234088</v>
      </c>
      <c r="AN432" s="12">
        <v>106.0663647520022</v>
      </c>
    </row>
    <row r="433" spans="1:40">
      <c r="A433" s="1" t="s">
        <v>524</v>
      </c>
      <c r="B433" s="1" t="s">
        <v>546</v>
      </c>
      <c r="D433" s="1" t="s">
        <v>630</v>
      </c>
      <c r="F433" s="1">
        <v>163</v>
      </c>
      <c r="G433" s="1" t="s">
        <v>837</v>
      </c>
      <c r="H433" s="1" t="str">
        <f t="shared" si="7"/>
        <v>163아파트</v>
      </c>
      <c r="I433" s="12">
        <v>86.452769812491979</v>
      </c>
      <c r="J433" s="12">
        <v>90.404615527339459</v>
      </c>
      <c r="K433" s="12">
        <v>92.74104663575423</v>
      </c>
      <c r="L433" s="12">
        <v>94.666506201436832</v>
      </c>
      <c r="M433" s="12">
        <v>94.535213347369265</v>
      </c>
      <c r="N433" s="12">
        <v>96.42819252885765</v>
      </c>
      <c r="O433" s="12">
        <v>98.250474539069089</v>
      </c>
      <c r="P433" s="12">
        <v>99.43699175067519</v>
      </c>
      <c r="Q433" s="12">
        <v>100.82219966303862</v>
      </c>
      <c r="R433" s="12">
        <v>101.83142035681762</v>
      </c>
      <c r="S433" s="12">
        <v>101.26265662237464</v>
      </c>
      <c r="T433" s="12">
        <v>100.33868966772893</v>
      </c>
      <c r="U433" s="12">
        <v>97.994539854646987</v>
      </c>
      <c r="V433" s="12">
        <v>97.994539854646987</v>
      </c>
      <c r="W433" s="12">
        <v>97.379208387832477</v>
      </c>
      <c r="X433" s="12">
        <v>97.103560344974582</v>
      </c>
      <c r="Y433" s="12">
        <v>97.026383388577031</v>
      </c>
      <c r="Z433" s="12">
        <v>94.719301267656206</v>
      </c>
      <c r="AA433" s="12">
        <v>94.046200907919442</v>
      </c>
      <c r="AB433" s="12">
        <v>93.620448863096399</v>
      </c>
      <c r="AC433" s="12">
        <v>94.935581130304499</v>
      </c>
      <c r="AD433" s="12">
        <v>98.356556750721722</v>
      </c>
      <c r="AE433" s="12">
        <v>100</v>
      </c>
      <c r="AF433" s="12">
        <v>101.23898655560066</v>
      </c>
      <c r="AG433" s="12">
        <v>102.30943308100824</v>
      </c>
      <c r="AH433" s="12">
        <v>103.24146857132483</v>
      </c>
      <c r="AI433" s="12">
        <v>104.53022013027756</v>
      </c>
      <c r="AJ433" s="12">
        <v>105.3516821249997</v>
      </c>
      <c r="AK433" s="12">
        <v>105.39983850788532</v>
      </c>
      <c r="AL433" s="12">
        <v>105.10419388393497</v>
      </c>
      <c r="AM433" s="12">
        <v>105.24619847352508</v>
      </c>
      <c r="AN433" s="12">
        <v>105.52867759863125</v>
      </c>
    </row>
    <row r="434" spans="1:40">
      <c r="A434" s="1" t="s">
        <v>524</v>
      </c>
      <c r="B434" s="1" t="s">
        <v>546</v>
      </c>
      <c r="D434" s="1" t="s">
        <v>559</v>
      </c>
      <c r="F434" s="1">
        <v>164</v>
      </c>
      <c r="G434" s="1" t="s">
        <v>837</v>
      </c>
      <c r="H434" s="1" t="str">
        <f t="shared" si="7"/>
        <v>164아파트</v>
      </c>
      <c r="I434" s="12">
        <v>86.545888224070225</v>
      </c>
      <c r="J434" s="12">
        <v>88.85966045832599</v>
      </c>
      <c r="K434" s="12">
        <v>91.03651099249285</v>
      </c>
      <c r="L434" s="12">
        <v>94.76476643223782</v>
      </c>
      <c r="M434" s="12">
        <v>94.608636153923314</v>
      </c>
      <c r="N434" s="12">
        <v>95.6532924691857</v>
      </c>
      <c r="O434" s="12">
        <v>97.24796352160358</v>
      </c>
      <c r="P434" s="12">
        <v>100.04546950099031</v>
      </c>
      <c r="Q434" s="12">
        <v>101.22828221818153</v>
      </c>
      <c r="R434" s="12">
        <v>101.91015996167535</v>
      </c>
      <c r="S434" s="12">
        <v>102.25528700492448</v>
      </c>
      <c r="T434" s="12">
        <v>101.42801344558201</v>
      </c>
      <c r="U434" s="12">
        <v>102.25141326223029</v>
      </c>
      <c r="V434" s="12">
        <v>101.77747795964743</v>
      </c>
      <c r="W434" s="12">
        <v>101.64884546263659</v>
      </c>
      <c r="X434" s="12">
        <v>101.6052300205906</v>
      </c>
      <c r="Y434" s="12">
        <v>101.27259084693794</v>
      </c>
      <c r="Z434" s="12">
        <v>100.71838406976347</v>
      </c>
      <c r="AA434" s="12">
        <v>99.865563099600863</v>
      </c>
      <c r="AB434" s="12">
        <v>99.556510013773263</v>
      </c>
      <c r="AC434" s="12">
        <v>99.553407833026299</v>
      </c>
      <c r="AD434" s="12">
        <v>99.848212851517417</v>
      </c>
      <c r="AE434" s="12">
        <v>100</v>
      </c>
      <c r="AF434" s="12">
        <v>99.958380795807372</v>
      </c>
      <c r="AG434" s="12">
        <v>99.904259458490969</v>
      </c>
      <c r="AH434" s="12">
        <v>99.928378646614306</v>
      </c>
      <c r="AI434" s="12">
        <v>100.30351369975621</v>
      </c>
      <c r="AJ434" s="12">
        <v>100.89335328881708</v>
      </c>
      <c r="AK434" s="12">
        <v>101.1710867763024</v>
      </c>
      <c r="AL434" s="12">
        <v>101.25897170705022</v>
      </c>
      <c r="AM434" s="12">
        <v>101.21831838641144</v>
      </c>
      <c r="AN434" s="12">
        <v>101.54213601095054</v>
      </c>
    </row>
    <row r="435" spans="1:40">
      <c r="A435" s="1" t="s">
        <v>524</v>
      </c>
      <c r="B435" s="1" t="s">
        <v>546</v>
      </c>
      <c r="D435" s="1" t="s">
        <v>636</v>
      </c>
      <c r="F435" s="1">
        <v>165</v>
      </c>
      <c r="G435" s="1" t="s">
        <v>837</v>
      </c>
      <c r="H435" s="1" t="str">
        <f t="shared" si="7"/>
        <v>165아파트</v>
      </c>
      <c r="I435" s="12">
        <v>102.75629608748025</v>
      </c>
      <c r="J435" s="12">
        <v>105.18243059557484</v>
      </c>
      <c r="K435" s="12">
        <v>106.64173678108079</v>
      </c>
      <c r="L435" s="12">
        <v>107.31320186061288</v>
      </c>
      <c r="M435" s="12">
        <v>106.73822407362634</v>
      </c>
      <c r="N435" s="12">
        <v>107.34503254462413</v>
      </c>
      <c r="O435" s="12">
        <v>108.47576634200294</v>
      </c>
      <c r="P435" s="12">
        <v>109.54926022581461</v>
      </c>
      <c r="Q435" s="12">
        <v>110.39419667305717</v>
      </c>
      <c r="R435" s="12">
        <v>110.87956882542741</v>
      </c>
      <c r="S435" s="12">
        <v>109.42849013287827</v>
      </c>
      <c r="T435" s="12">
        <v>107.665916651529</v>
      </c>
      <c r="U435" s="12">
        <v>105.71228947033967</v>
      </c>
      <c r="V435" s="12">
        <v>104.57272238915937</v>
      </c>
      <c r="W435" s="12">
        <v>104.18396732215011</v>
      </c>
      <c r="X435" s="12">
        <v>103.34249458096033</v>
      </c>
      <c r="Y435" s="12">
        <v>102.58141435923872</v>
      </c>
      <c r="Z435" s="12">
        <v>101.19911801155082</v>
      </c>
      <c r="AA435" s="12">
        <v>100.20369576116397</v>
      </c>
      <c r="AB435" s="12">
        <v>98.5337673944248</v>
      </c>
      <c r="AC435" s="12">
        <v>98.891683949944635</v>
      </c>
      <c r="AD435" s="12">
        <v>99.608961745969637</v>
      </c>
      <c r="AE435" s="12">
        <v>100</v>
      </c>
      <c r="AF435" s="12">
        <v>100.68767621192043</v>
      </c>
      <c r="AG435" s="12">
        <v>101.37618700976725</v>
      </c>
      <c r="AH435" s="12">
        <v>102.14041767733046</v>
      </c>
      <c r="AI435" s="12">
        <v>103.18221940184502</v>
      </c>
      <c r="AJ435" s="12">
        <v>105.16858923975605</v>
      </c>
      <c r="AK435" s="12">
        <v>106.07575098222001</v>
      </c>
      <c r="AL435" s="12">
        <v>107.19765703365391</v>
      </c>
      <c r="AM435" s="12">
        <v>107.96165404589986</v>
      </c>
      <c r="AN435" s="12">
        <v>108.96596823558721</v>
      </c>
    </row>
    <row r="436" spans="1:40">
      <c r="A436" s="1" t="s">
        <v>524</v>
      </c>
      <c r="B436" s="1" t="s">
        <v>546</v>
      </c>
      <c r="D436" s="1" t="s">
        <v>648</v>
      </c>
      <c r="F436" s="1">
        <v>166</v>
      </c>
      <c r="G436" s="1" t="s">
        <v>837</v>
      </c>
      <c r="H436" s="1" t="str">
        <f t="shared" si="7"/>
        <v>166아파트</v>
      </c>
      <c r="I436" s="12">
        <v>98.374583252202285</v>
      </c>
      <c r="J436" s="12">
        <v>102.27394329279234</v>
      </c>
      <c r="K436" s="12">
        <v>103.58250550161549</v>
      </c>
      <c r="L436" s="12">
        <v>104.52425733801179</v>
      </c>
      <c r="M436" s="12">
        <v>103.70874846084135</v>
      </c>
      <c r="N436" s="12">
        <v>104.79498915238017</v>
      </c>
      <c r="O436" s="12">
        <v>104.91522161847094</v>
      </c>
      <c r="P436" s="12">
        <v>105.2422109572225</v>
      </c>
      <c r="Q436" s="12">
        <v>105.4016250347516</v>
      </c>
      <c r="R436" s="12">
        <v>105.49858689171079</v>
      </c>
      <c r="S436" s="12">
        <v>104.82806161070003</v>
      </c>
      <c r="T436" s="12">
        <v>103.0825340695162</v>
      </c>
      <c r="U436" s="12">
        <v>101.26553376569548</v>
      </c>
      <c r="V436" s="12">
        <v>98.804812071152739</v>
      </c>
      <c r="W436" s="12">
        <v>97.91160069064162</v>
      </c>
      <c r="X436" s="12">
        <v>97.789884610272594</v>
      </c>
      <c r="Y436" s="12">
        <v>97.491849653505696</v>
      </c>
      <c r="Z436" s="12">
        <v>96.419935808634861</v>
      </c>
      <c r="AA436" s="12">
        <v>95.972777220293267</v>
      </c>
      <c r="AB436" s="12">
        <v>95.300862283206726</v>
      </c>
      <c r="AC436" s="12">
        <v>95.575534952737641</v>
      </c>
      <c r="AD436" s="12">
        <v>97.803063036367249</v>
      </c>
      <c r="AE436" s="12">
        <v>100</v>
      </c>
      <c r="AF436" s="12">
        <v>100.42014517500589</v>
      </c>
      <c r="AG436" s="12">
        <v>100.57240903847315</v>
      </c>
      <c r="AH436" s="12">
        <v>101.50104879627135</v>
      </c>
      <c r="AI436" s="12">
        <v>102.37138124732353</v>
      </c>
      <c r="AJ436" s="12">
        <v>103.87673356026184</v>
      </c>
      <c r="AK436" s="12">
        <v>104.88058369228581</v>
      </c>
      <c r="AL436" s="12">
        <v>105.89359977373249</v>
      </c>
      <c r="AM436" s="12">
        <v>106.67852959940475</v>
      </c>
      <c r="AN436" s="12">
        <v>107.42080274885465</v>
      </c>
    </row>
    <row r="437" spans="1:40">
      <c r="A437" s="1" t="s">
        <v>524</v>
      </c>
      <c r="B437" s="1" t="s">
        <v>546</v>
      </c>
      <c r="D437" s="1" t="s">
        <v>649</v>
      </c>
      <c r="F437" s="1">
        <v>167</v>
      </c>
      <c r="G437" s="1" t="s">
        <v>837</v>
      </c>
      <c r="H437" s="1" t="str">
        <f t="shared" si="7"/>
        <v>167아파트</v>
      </c>
      <c r="I437" s="12">
        <v>89.446762653386926</v>
      </c>
      <c r="J437" s="12">
        <v>90.954631019291313</v>
      </c>
      <c r="K437" s="12">
        <v>92.785499773855264</v>
      </c>
      <c r="L437" s="12">
        <v>96.76565113196348</v>
      </c>
      <c r="M437" s="12">
        <v>98.42713835504567</v>
      </c>
      <c r="N437" s="12">
        <v>99.282911705297849</v>
      </c>
      <c r="O437" s="12">
        <v>100.21942992658053</v>
      </c>
      <c r="P437" s="12">
        <v>101.26321699334967</v>
      </c>
      <c r="Q437" s="12">
        <v>101.94587547818233</v>
      </c>
      <c r="R437" s="12">
        <v>102.83883467467832</v>
      </c>
      <c r="S437" s="12">
        <v>102.66265492374535</v>
      </c>
      <c r="T437" s="12">
        <v>102.27779746622521</v>
      </c>
      <c r="U437" s="12">
        <v>101.71664970344435</v>
      </c>
      <c r="V437" s="12">
        <v>101.71664970344435</v>
      </c>
      <c r="W437" s="12">
        <v>101.16292784002215</v>
      </c>
      <c r="X437" s="12">
        <v>100.62867393854562</v>
      </c>
      <c r="Y437" s="12">
        <v>99.884011989823463</v>
      </c>
      <c r="Z437" s="12">
        <v>99.996239321038743</v>
      </c>
      <c r="AA437" s="12">
        <v>99.929326592473657</v>
      </c>
      <c r="AB437" s="12">
        <v>99.953054898265592</v>
      </c>
      <c r="AC437" s="12">
        <v>99.953054898265592</v>
      </c>
      <c r="AD437" s="12">
        <v>99.953054898265592</v>
      </c>
      <c r="AE437" s="12">
        <v>100</v>
      </c>
      <c r="AF437" s="12">
        <v>100</v>
      </c>
      <c r="AG437" s="12">
        <v>100</v>
      </c>
      <c r="AH437" s="12">
        <v>100.13887515147665</v>
      </c>
      <c r="AI437" s="12">
        <v>100.28500246282218</v>
      </c>
      <c r="AJ437" s="12">
        <v>100.63564632674289</v>
      </c>
      <c r="AK437" s="12">
        <v>100.93893682460408</v>
      </c>
      <c r="AL437" s="12">
        <v>101.03283982360534</v>
      </c>
      <c r="AM437" s="12">
        <v>101.30358249274454</v>
      </c>
      <c r="AN437" s="12">
        <v>102.00303832576027</v>
      </c>
    </row>
    <row r="438" spans="1:40">
      <c r="A438" s="1" t="s">
        <v>524</v>
      </c>
      <c r="B438" s="1" t="s">
        <v>547</v>
      </c>
      <c r="F438" s="1">
        <v>168</v>
      </c>
      <c r="G438" s="1" t="s">
        <v>837</v>
      </c>
      <c r="H438" s="1" t="str">
        <f t="shared" si="7"/>
        <v>168아파트</v>
      </c>
      <c r="I438" s="12">
        <v>76.725749192227951</v>
      </c>
      <c r="J438" s="12">
        <v>78.067429509207159</v>
      </c>
      <c r="K438" s="12">
        <v>80.296764257691962</v>
      </c>
      <c r="L438" s="12">
        <v>83.40617754263711</v>
      </c>
      <c r="M438" s="12">
        <v>84.372812306976982</v>
      </c>
      <c r="N438" s="12">
        <v>86.01180484026311</v>
      </c>
      <c r="O438" s="12">
        <v>87.301347485978965</v>
      </c>
      <c r="P438" s="12">
        <v>88.874972241695048</v>
      </c>
      <c r="Q438" s="12">
        <v>91.215555875953982</v>
      </c>
      <c r="R438" s="12">
        <v>92.449764154085941</v>
      </c>
      <c r="S438" s="12">
        <v>93.609865214852547</v>
      </c>
      <c r="T438" s="12">
        <v>94.034376154355485</v>
      </c>
      <c r="U438" s="12">
        <v>95.728638908567973</v>
      </c>
      <c r="V438" s="12">
        <v>95.746868081013176</v>
      </c>
      <c r="W438" s="12">
        <v>96.858961845310205</v>
      </c>
      <c r="X438" s="12">
        <v>97.351309898364988</v>
      </c>
      <c r="Y438" s="12">
        <v>98.303420811379311</v>
      </c>
      <c r="Z438" s="12">
        <v>99.232733973410859</v>
      </c>
      <c r="AA438" s="12">
        <v>99.512837659045132</v>
      </c>
      <c r="AB438" s="12">
        <v>99.515877047142681</v>
      </c>
      <c r="AC438" s="12">
        <v>99.661959612091096</v>
      </c>
      <c r="AD438" s="12">
        <v>99.785511983237967</v>
      </c>
      <c r="AE438" s="12">
        <v>100</v>
      </c>
      <c r="AF438" s="12">
        <v>100.30019099986195</v>
      </c>
      <c r="AG438" s="12">
        <v>100.60623124629591</v>
      </c>
      <c r="AH438" s="12">
        <v>100.73641820080348</v>
      </c>
      <c r="AI438" s="12">
        <v>100.90120201044283</v>
      </c>
      <c r="AJ438" s="12">
        <v>101.40734349130281</v>
      </c>
      <c r="AK438" s="12">
        <v>101.74728474488164</v>
      </c>
      <c r="AL438" s="12">
        <v>101.94564723429005</v>
      </c>
      <c r="AM438" s="12">
        <v>102.04082834698578</v>
      </c>
      <c r="AN438" s="12">
        <v>102.14147912297595</v>
      </c>
    </row>
    <row r="439" spans="1:40">
      <c r="A439" s="1" t="s">
        <v>524</v>
      </c>
      <c r="B439" s="1" t="s">
        <v>547</v>
      </c>
      <c r="D439" s="1" t="s">
        <v>630</v>
      </c>
      <c r="F439" s="1">
        <v>169</v>
      </c>
      <c r="G439" s="1" t="s">
        <v>837</v>
      </c>
      <c r="H439" s="1" t="str">
        <f t="shared" si="7"/>
        <v>169아파트</v>
      </c>
      <c r="I439" s="12">
        <v>85.225714016469851</v>
      </c>
      <c r="J439" s="12">
        <v>85.671049252693109</v>
      </c>
      <c r="K439" s="12">
        <v>86.115232930234768</v>
      </c>
      <c r="L439" s="12">
        <v>87.190650010329577</v>
      </c>
      <c r="M439" s="12">
        <v>85.521362681531457</v>
      </c>
      <c r="N439" s="12">
        <v>88.450745732016486</v>
      </c>
      <c r="O439" s="12">
        <v>88.74946196157417</v>
      </c>
      <c r="P439" s="12">
        <v>91.326299800395276</v>
      </c>
      <c r="Q439" s="12">
        <v>92.687289902222531</v>
      </c>
      <c r="R439" s="12">
        <v>93.83826689452097</v>
      </c>
      <c r="S439" s="12">
        <v>94.933751284394589</v>
      </c>
      <c r="T439" s="12">
        <v>95.760894427835268</v>
      </c>
      <c r="U439" s="12">
        <v>95.927128838426029</v>
      </c>
      <c r="V439" s="12">
        <v>95.927128838426029</v>
      </c>
      <c r="W439" s="12">
        <v>97.271923569293307</v>
      </c>
      <c r="X439" s="12">
        <v>97.913411224639162</v>
      </c>
      <c r="Y439" s="12">
        <v>98.477761670604963</v>
      </c>
      <c r="Z439" s="12">
        <v>99.360019323144911</v>
      </c>
      <c r="AA439" s="12">
        <v>99.750311209739039</v>
      </c>
      <c r="AB439" s="12">
        <v>99.542669638205453</v>
      </c>
      <c r="AC439" s="12">
        <v>99.963159122439919</v>
      </c>
      <c r="AD439" s="12">
        <v>99.888468420470417</v>
      </c>
      <c r="AE439" s="12">
        <v>100</v>
      </c>
      <c r="AF439" s="12">
        <v>100.35978186885892</v>
      </c>
      <c r="AG439" s="12">
        <v>100.54938575645092</v>
      </c>
      <c r="AH439" s="12">
        <v>100.79323407546514</v>
      </c>
      <c r="AI439" s="12">
        <v>100.98438010962742</v>
      </c>
      <c r="AJ439" s="12">
        <v>101.21692043991159</v>
      </c>
      <c r="AK439" s="12">
        <v>101.42766340190173</v>
      </c>
      <c r="AL439" s="12">
        <v>101.72610936681662</v>
      </c>
      <c r="AM439" s="12">
        <v>101.78209057308183</v>
      </c>
      <c r="AN439" s="12">
        <v>101.78209057308183</v>
      </c>
    </row>
    <row r="440" spans="1:40">
      <c r="A440" s="1" t="s">
        <v>524</v>
      </c>
      <c r="B440" s="1" t="s">
        <v>547</v>
      </c>
      <c r="D440" s="1" t="s">
        <v>636</v>
      </c>
      <c r="F440" s="1">
        <v>170</v>
      </c>
      <c r="G440" s="1" t="s">
        <v>837</v>
      </c>
      <c r="H440" s="1" t="str">
        <f t="shared" si="7"/>
        <v>170아파트</v>
      </c>
      <c r="I440" s="12">
        <v>76.427642990079818</v>
      </c>
      <c r="J440" s="12">
        <v>78.068612008509305</v>
      </c>
      <c r="K440" s="12">
        <v>80.4097074776152</v>
      </c>
      <c r="L440" s="12">
        <v>83.892752675168467</v>
      </c>
      <c r="M440" s="12">
        <v>84.060737596374636</v>
      </c>
      <c r="N440" s="12">
        <v>86.072797512688041</v>
      </c>
      <c r="O440" s="12">
        <v>86.747054112201937</v>
      </c>
      <c r="P440" s="12">
        <v>88.143872458366943</v>
      </c>
      <c r="Q440" s="12">
        <v>89.125927870434779</v>
      </c>
      <c r="R440" s="12">
        <v>90.133726585584697</v>
      </c>
      <c r="S440" s="12">
        <v>91.213737462745428</v>
      </c>
      <c r="T440" s="12">
        <v>91.563873672352699</v>
      </c>
      <c r="U440" s="12">
        <v>93.940840856885529</v>
      </c>
      <c r="V440" s="12">
        <v>93.940840856885529</v>
      </c>
      <c r="W440" s="12">
        <v>94.793224466285707</v>
      </c>
      <c r="X440" s="12">
        <v>94.923112014732226</v>
      </c>
      <c r="Y440" s="12">
        <v>96.369157477410624</v>
      </c>
      <c r="Z440" s="12">
        <v>98.981641434126658</v>
      </c>
      <c r="AA440" s="12">
        <v>99.391865103499811</v>
      </c>
      <c r="AB440" s="12">
        <v>99.35970963271366</v>
      </c>
      <c r="AC440" s="12">
        <v>99.649541539804133</v>
      </c>
      <c r="AD440" s="12">
        <v>99.764567491623581</v>
      </c>
      <c r="AE440" s="12">
        <v>100</v>
      </c>
      <c r="AF440" s="12">
        <v>100.4289455814215</v>
      </c>
      <c r="AG440" s="12">
        <v>100.40641230153344</v>
      </c>
      <c r="AH440" s="12">
        <v>100.53564817593859</v>
      </c>
      <c r="AI440" s="12">
        <v>100.79710343355184</v>
      </c>
      <c r="AJ440" s="12">
        <v>101.54995933680262</v>
      </c>
      <c r="AK440" s="12">
        <v>101.72850071711201</v>
      </c>
      <c r="AL440" s="12">
        <v>101.83279132444756</v>
      </c>
      <c r="AM440" s="12">
        <v>101.9290996505934</v>
      </c>
      <c r="AN440" s="12">
        <v>102.10232324690458</v>
      </c>
    </row>
    <row r="441" spans="1:40">
      <c r="A441" s="1" t="s">
        <v>524</v>
      </c>
      <c r="B441" s="1" t="s">
        <v>547</v>
      </c>
      <c r="D441" s="1" t="s">
        <v>631</v>
      </c>
      <c r="F441" s="1">
        <v>171</v>
      </c>
      <c r="G441" s="1" t="s">
        <v>837</v>
      </c>
      <c r="H441" s="1" t="str">
        <f t="shared" si="7"/>
        <v>171아파트</v>
      </c>
      <c r="I441" s="12">
        <v>77.461665187030007</v>
      </c>
      <c r="J441" s="12">
        <v>78.702993697129429</v>
      </c>
      <c r="K441" s="12">
        <v>80.361904083205928</v>
      </c>
      <c r="L441" s="12">
        <v>83.926065544861132</v>
      </c>
      <c r="M441" s="12">
        <v>83.791492790671612</v>
      </c>
      <c r="N441" s="12">
        <v>85.107321976097552</v>
      </c>
      <c r="O441" s="12">
        <v>86.811653207303891</v>
      </c>
      <c r="P441" s="12">
        <v>89.189176448076338</v>
      </c>
      <c r="Q441" s="12">
        <v>90.959002218461805</v>
      </c>
      <c r="R441" s="12">
        <v>91.666565565688018</v>
      </c>
      <c r="S441" s="12">
        <v>93.567591947478775</v>
      </c>
      <c r="T441" s="12">
        <v>94.510019584663084</v>
      </c>
      <c r="U441" s="12">
        <v>95.972388091953221</v>
      </c>
      <c r="V441" s="12">
        <v>95.972388091953221</v>
      </c>
      <c r="W441" s="12">
        <v>96.726630490096753</v>
      </c>
      <c r="X441" s="12">
        <v>97.105934037614531</v>
      </c>
      <c r="Y441" s="12">
        <v>97.914491220149685</v>
      </c>
      <c r="Z441" s="12">
        <v>98.148320504143527</v>
      </c>
      <c r="AA441" s="12">
        <v>98.266131071071655</v>
      </c>
      <c r="AB441" s="12">
        <v>98.450236386635481</v>
      </c>
      <c r="AC441" s="12">
        <v>98.721815162431554</v>
      </c>
      <c r="AD441" s="12">
        <v>99.374316028133833</v>
      </c>
      <c r="AE441" s="12">
        <v>100</v>
      </c>
      <c r="AF441" s="12">
        <v>100.47563460857836</v>
      </c>
      <c r="AG441" s="12">
        <v>100.59986683534248</v>
      </c>
      <c r="AH441" s="12">
        <v>100.76845006192843</v>
      </c>
      <c r="AI441" s="12">
        <v>100.96221703632999</v>
      </c>
      <c r="AJ441" s="12">
        <v>101.42660022281058</v>
      </c>
      <c r="AK441" s="12">
        <v>101.93762867526097</v>
      </c>
      <c r="AL441" s="12">
        <v>102.21077101119637</v>
      </c>
      <c r="AM441" s="12">
        <v>102.25223455900512</v>
      </c>
      <c r="AN441" s="12">
        <v>102.36370205256422</v>
      </c>
    </row>
    <row r="442" spans="1:40">
      <c r="A442" s="1" t="s">
        <v>524</v>
      </c>
      <c r="B442" s="1" t="s">
        <v>547</v>
      </c>
      <c r="D442" s="1" t="s">
        <v>645</v>
      </c>
      <c r="F442" s="1">
        <v>172</v>
      </c>
      <c r="G442" s="1" t="s">
        <v>837</v>
      </c>
      <c r="H442" s="1" t="str">
        <f t="shared" si="7"/>
        <v>172아파트</v>
      </c>
      <c r="I442" s="12">
        <v>73.538306301782399</v>
      </c>
      <c r="J442" s="12">
        <v>75.065328487202677</v>
      </c>
      <c r="K442" s="12">
        <v>77.682764647082962</v>
      </c>
      <c r="L442" s="12">
        <v>80.018766690181891</v>
      </c>
      <c r="M442" s="12">
        <v>82.431198125894852</v>
      </c>
      <c r="N442" s="12">
        <v>83.613248692592592</v>
      </c>
      <c r="O442" s="12">
        <v>85.677105960600485</v>
      </c>
      <c r="P442" s="12">
        <v>86.94946158723512</v>
      </c>
      <c r="Q442" s="12">
        <v>91.041257465744707</v>
      </c>
      <c r="R442" s="12">
        <v>92.863780074299029</v>
      </c>
      <c r="S442" s="12">
        <v>93.883641646672288</v>
      </c>
      <c r="T442" s="12">
        <v>94.117667311799167</v>
      </c>
      <c r="U442" s="12">
        <v>96.697104725330931</v>
      </c>
      <c r="V442" s="12">
        <v>96.754309133133617</v>
      </c>
      <c r="W442" s="12">
        <v>97.883677765716186</v>
      </c>
      <c r="X442" s="12">
        <v>98.646289146140631</v>
      </c>
      <c r="Y442" s="12">
        <v>98.932341720321503</v>
      </c>
      <c r="Z442" s="12">
        <v>99.186643442863797</v>
      </c>
      <c r="AA442" s="12">
        <v>99.800961169415828</v>
      </c>
      <c r="AB442" s="12">
        <v>99.862094332536046</v>
      </c>
      <c r="AC442" s="12">
        <v>99.927081629749225</v>
      </c>
      <c r="AD442" s="12">
        <v>99.885083206248922</v>
      </c>
      <c r="AE442" s="12">
        <v>100</v>
      </c>
      <c r="AF442" s="12">
        <v>100.02019012595633</v>
      </c>
      <c r="AG442" s="12">
        <v>99.996731092699747</v>
      </c>
      <c r="AH442" s="12">
        <v>100.01085601328137</v>
      </c>
      <c r="AI442" s="12">
        <v>100.08687297834304</v>
      </c>
      <c r="AJ442" s="12">
        <v>100.39809919768452</v>
      </c>
      <c r="AK442" s="12">
        <v>100.68863946547732</v>
      </c>
      <c r="AL442" s="12">
        <v>100.90823218528364</v>
      </c>
      <c r="AM442" s="12">
        <v>101.07608845338703</v>
      </c>
      <c r="AN442" s="12">
        <v>101.12597472753491</v>
      </c>
    </row>
    <row r="443" spans="1:40">
      <c r="A443" s="1" t="s">
        <v>524</v>
      </c>
      <c r="B443" s="1" t="s">
        <v>547</v>
      </c>
      <c r="D443" s="1" t="s">
        <v>650</v>
      </c>
      <c r="F443" s="1">
        <v>173</v>
      </c>
      <c r="G443" s="1" t="s">
        <v>837</v>
      </c>
      <c r="H443" s="1" t="str">
        <f t="shared" si="7"/>
        <v>173아파트</v>
      </c>
      <c r="I443" s="12">
        <v>79.264030763388192</v>
      </c>
      <c r="J443" s="12">
        <v>80.181649668232765</v>
      </c>
      <c r="K443" s="12">
        <v>82.353466881876258</v>
      </c>
      <c r="L443" s="12">
        <v>86.215485550779093</v>
      </c>
      <c r="M443" s="12">
        <v>87.156434257216986</v>
      </c>
      <c r="N443" s="12">
        <v>88.982544142258845</v>
      </c>
      <c r="O443" s="12">
        <v>89.77768432672606</v>
      </c>
      <c r="P443" s="12">
        <v>91.299370026012213</v>
      </c>
      <c r="Q443" s="12">
        <v>93.264249952344301</v>
      </c>
      <c r="R443" s="12">
        <v>94.277459298504681</v>
      </c>
      <c r="S443" s="12">
        <v>95.271508792865333</v>
      </c>
      <c r="T443" s="12">
        <v>95.655534182121798</v>
      </c>
      <c r="U443" s="12">
        <v>95.997222326312723</v>
      </c>
      <c r="V443" s="12">
        <v>95.997222326312723</v>
      </c>
      <c r="W443" s="12">
        <v>97.474682036601692</v>
      </c>
      <c r="X443" s="12">
        <v>98.008771022379619</v>
      </c>
      <c r="Y443" s="12">
        <v>99.443880864726538</v>
      </c>
      <c r="Z443" s="12">
        <v>100.05752254304535</v>
      </c>
      <c r="AA443" s="12">
        <v>99.889004112496025</v>
      </c>
      <c r="AB443" s="12">
        <v>99.787601260951973</v>
      </c>
      <c r="AC443" s="12">
        <v>99.800903317143352</v>
      </c>
      <c r="AD443" s="12">
        <v>99.882870583393256</v>
      </c>
      <c r="AE443" s="12">
        <v>100</v>
      </c>
      <c r="AF443" s="12">
        <v>100.4081995658165</v>
      </c>
      <c r="AG443" s="12">
        <v>101.52014606567397</v>
      </c>
      <c r="AH443" s="12">
        <v>101.75105154726012</v>
      </c>
      <c r="AI443" s="12">
        <v>101.91169828125012</v>
      </c>
      <c r="AJ443" s="12">
        <v>102.48408889940323</v>
      </c>
      <c r="AK443" s="12">
        <v>102.96331447556277</v>
      </c>
      <c r="AL443" s="12">
        <v>103.16928489406601</v>
      </c>
      <c r="AM443" s="12">
        <v>103.21111584761411</v>
      </c>
      <c r="AN443" s="12">
        <v>103.31443460415892</v>
      </c>
    </row>
    <row r="444" spans="1:40">
      <c r="A444" s="1" t="s">
        <v>524</v>
      </c>
      <c r="B444" s="1" t="s">
        <v>548</v>
      </c>
      <c r="F444" s="1">
        <v>174</v>
      </c>
      <c r="G444" s="1" t="s">
        <v>837</v>
      </c>
      <c r="H444" s="1" t="str">
        <f t="shared" si="7"/>
        <v>174아파트</v>
      </c>
      <c r="I444" s="12">
        <v>80.495851478072424</v>
      </c>
      <c r="J444" s="12">
        <v>81.92165986907527</v>
      </c>
      <c r="K444" s="12">
        <v>83.315465071948722</v>
      </c>
      <c r="L444" s="12">
        <v>85.037464602781043</v>
      </c>
      <c r="M444" s="12">
        <v>85.540129293008718</v>
      </c>
      <c r="N444" s="12">
        <v>86.360303337210254</v>
      </c>
      <c r="O444" s="12">
        <v>87.141404105829352</v>
      </c>
      <c r="P444" s="12">
        <v>88.254719331089959</v>
      </c>
      <c r="Q444" s="12">
        <v>89.683606929209802</v>
      </c>
      <c r="R444" s="12">
        <v>90.765851450514702</v>
      </c>
      <c r="S444" s="12">
        <v>92.501564581240089</v>
      </c>
      <c r="T444" s="12">
        <v>93.271374933248893</v>
      </c>
      <c r="U444" s="12">
        <v>95.280643182421358</v>
      </c>
      <c r="V444" s="12">
        <v>95.942496204086638</v>
      </c>
      <c r="W444" s="12">
        <v>96.527029954801876</v>
      </c>
      <c r="X444" s="12">
        <v>97.205303319040112</v>
      </c>
      <c r="Y444" s="12">
        <v>97.696283530227859</v>
      </c>
      <c r="Z444" s="12">
        <v>97.920576619447559</v>
      </c>
      <c r="AA444" s="12">
        <v>98.099332540096611</v>
      </c>
      <c r="AB444" s="12">
        <v>98.543025642548656</v>
      </c>
      <c r="AC444" s="12">
        <v>99.048502714886041</v>
      </c>
      <c r="AD444" s="12">
        <v>99.416877694043748</v>
      </c>
      <c r="AE444" s="12">
        <v>100</v>
      </c>
      <c r="AF444" s="12">
        <v>100.92390165588083</v>
      </c>
      <c r="AG444" s="12">
        <v>101.78630688191454</v>
      </c>
      <c r="AH444" s="12">
        <v>102.22492246402501</v>
      </c>
      <c r="AI444" s="12">
        <v>102.70036340333097</v>
      </c>
      <c r="AJ444" s="12">
        <v>104.47016704209844</v>
      </c>
      <c r="AK444" s="12">
        <v>106.01823213619581</v>
      </c>
      <c r="AL444" s="12">
        <v>107.32112849187428</v>
      </c>
      <c r="AM444" s="12">
        <v>108.95009673455669</v>
      </c>
      <c r="AN444" s="12">
        <v>110.00514318426879</v>
      </c>
    </row>
    <row r="445" spans="1:40">
      <c r="A445" s="1" t="s">
        <v>524</v>
      </c>
      <c r="B445" s="1" t="s">
        <v>548</v>
      </c>
      <c r="D445" s="1" t="s">
        <v>559</v>
      </c>
      <c r="F445" s="1">
        <v>175</v>
      </c>
      <c r="G445" s="1" t="s">
        <v>837</v>
      </c>
      <c r="H445" s="1" t="str">
        <f t="shared" si="7"/>
        <v>175아파트</v>
      </c>
      <c r="I445" s="12">
        <v>91.070148693434589</v>
      </c>
      <c r="J445" s="12">
        <v>91.114339499791996</v>
      </c>
      <c r="K445" s="12">
        <v>91.853429584916555</v>
      </c>
      <c r="L445" s="12">
        <v>92.304641762191338</v>
      </c>
      <c r="M445" s="12">
        <v>92.086306960606066</v>
      </c>
      <c r="N445" s="12">
        <v>92.644275228715003</v>
      </c>
      <c r="O445" s="12">
        <v>92.814047720529615</v>
      </c>
      <c r="P445" s="12">
        <v>93.575225284986516</v>
      </c>
      <c r="Q445" s="12">
        <v>94.688252668496389</v>
      </c>
      <c r="R445" s="12">
        <v>95.519711414032997</v>
      </c>
      <c r="S445" s="12">
        <v>96.666184294275411</v>
      </c>
      <c r="T445" s="12">
        <v>96.945347488269775</v>
      </c>
      <c r="U445" s="12">
        <v>98.705121202998257</v>
      </c>
      <c r="V445" s="12">
        <v>98.448880306436223</v>
      </c>
      <c r="W445" s="12">
        <v>97.980123163234055</v>
      </c>
      <c r="X445" s="12">
        <v>98.516864095298118</v>
      </c>
      <c r="Y445" s="12">
        <v>98.785341384891453</v>
      </c>
      <c r="Z445" s="12">
        <v>98.82479481554445</v>
      </c>
      <c r="AA445" s="12">
        <v>98.86273230849919</v>
      </c>
      <c r="AB445" s="12">
        <v>99.341461938815428</v>
      </c>
      <c r="AC445" s="12">
        <v>99.341461938815428</v>
      </c>
      <c r="AD445" s="12">
        <v>99.643074883726115</v>
      </c>
      <c r="AE445" s="12">
        <v>100</v>
      </c>
      <c r="AF445" s="12">
        <v>101.54202965957053</v>
      </c>
      <c r="AG445" s="12">
        <v>102.53229860526851</v>
      </c>
      <c r="AH445" s="12">
        <v>102.83856394048175</v>
      </c>
      <c r="AI445" s="12">
        <v>102.91244475016119</v>
      </c>
      <c r="AJ445" s="12">
        <v>104.34714847502717</v>
      </c>
      <c r="AK445" s="12">
        <v>104.80159040139829</v>
      </c>
      <c r="AL445" s="12">
        <v>104.9983305197282</v>
      </c>
      <c r="AM445" s="12">
        <v>105.28423624577535</v>
      </c>
      <c r="AN445" s="12">
        <v>105.49843882951097</v>
      </c>
    </row>
    <row r="446" spans="1:40">
      <c r="A446" s="1" t="s">
        <v>524</v>
      </c>
      <c r="B446" s="1" t="s">
        <v>548</v>
      </c>
      <c r="D446" s="1" t="s">
        <v>630</v>
      </c>
      <c r="F446" s="1">
        <v>176</v>
      </c>
      <c r="G446" s="1" t="s">
        <v>837</v>
      </c>
      <c r="H446" s="1" t="str">
        <f t="shared" si="7"/>
        <v>176아파트</v>
      </c>
      <c r="I446" s="12">
        <v>86.38046516373295</v>
      </c>
      <c r="J446" s="12">
        <v>87.083568869254265</v>
      </c>
      <c r="K446" s="12">
        <v>87.662651682295746</v>
      </c>
      <c r="L446" s="12">
        <v>88.447555131318438</v>
      </c>
      <c r="M446" s="12">
        <v>88.907416048651257</v>
      </c>
      <c r="N446" s="12">
        <v>89.503006084680194</v>
      </c>
      <c r="O446" s="12">
        <v>90.28777572198436</v>
      </c>
      <c r="P446" s="12">
        <v>90.993116265301111</v>
      </c>
      <c r="Q446" s="12">
        <v>93.052225386853863</v>
      </c>
      <c r="R446" s="12">
        <v>93.808230483445925</v>
      </c>
      <c r="S446" s="12">
        <v>94.829074445030813</v>
      </c>
      <c r="T446" s="12">
        <v>95.305226741354033</v>
      </c>
      <c r="U446" s="12">
        <v>97.292985838074159</v>
      </c>
      <c r="V446" s="12">
        <v>97.610058065248509</v>
      </c>
      <c r="W446" s="12">
        <v>98.206498672628257</v>
      </c>
      <c r="X446" s="12">
        <v>98.90022044888785</v>
      </c>
      <c r="Y446" s="12">
        <v>99.272543369669151</v>
      </c>
      <c r="Z446" s="12">
        <v>99.459716608327781</v>
      </c>
      <c r="AA446" s="12">
        <v>99.896299936249306</v>
      </c>
      <c r="AB446" s="12">
        <v>100.08898130025295</v>
      </c>
      <c r="AC446" s="12">
        <v>99.972873277554328</v>
      </c>
      <c r="AD446" s="12">
        <v>100.02774734762389</v>
      </c>
      <c r="AE446" s="12">
        <v>100</v>
      </c>
      <c r="AF446" s="12">
        <v>100.42274733232981</v>
      </c>
      <c r="AG446" s="12">
        <v>100.47734276718994</v>
      </c>
      <c r="AH446" s="12">
        <v>100.47734276718994</v>
      </c>
      <c r="AI446" s="12">
        <v>100.87807629455243</v>
      </c>
      <c r="AJ446" s="12">
        <v>103.9719313912971</v>
      </c>
      <c r="AK446" s="12">
        <v>105.70235703751084</v>
      </c>
      <c r="AL446" s="12">
        <v>107.43569447553381</v>
      </c>
      <c r="AM446" s="12">
        <v>108.4883175845206</v>
      </c>
      <c r="AN446" s="12">
        <v>109.17182354846184</v>
      </c>
    </row>
    <row r="447" spans="1:40">
      <c r="A447" s="1" t="s">
        <v>524</v>
      </c>
      <c r="B447" s="1" t="s">
        <v>548</v>
      </c>
      <c r="D447" s="1" t="s">
        <v>636</v>
      </c>
      <c r="F447" s="1">
        <v>177</v>
      </c>
      <c r="G447" s="1" t="s">
        <v>837</v>
      </c>
      <c r="H447" s="1" t="str">
        <f t="shared" si="7"/>
        <v>177아파트</v>
      </c>
      <c r="I447" s="12">
        <v>90.281980598638796</v>
      </c>
      <c r="J447" s="12">
        <v>91.4417361233767</v>
      </c>
      <c r="K447" s="12">
        <v>91.970160953206261</v>
      </c>
      <c r="L447" s="12">
        <v>92.665459611239626</v>
      </c>
      <c r="M447" s="12">
        <v>92.85733516036079</v>
      </c>
      <c r="N447" s="12">
        <v>93.13113894859535</v>
      </c>
      <c r="O447" s="12">
        <v>93.59067026604761</v>
      </c>
      <c r="P447" s="12">
        <v>93.990641051600718</v>
      </c>
      <c r="Q447" s="12">
        <v>94.465663828263473</v>
      </c>
      <c r="R447" s="12">
        <v>95.149382538712771</v>
      </c>
      <c r="S447" s="12">
        <v>96.3220208879073</v>
      </c>
      <c r="T447" s="12">
        <v>96.556094997579208</v>
      </c>
      <c r="U447" s="12">
        <v>97.195747998506803</v>
      </c>
      <c r="V447" s="12">
        <v>97.456788042035754</v>
      </c>
      <c r="W447" s="12">
        <v>97.83476191404614</v>
      </c>
      <c r="X447" s="12">
        <v>98.287742708444725</v>
      </c>
      <c r="Y447" s="12">
        <v>98.445748695039569</v>
      </c>
      <c r="Z447" s="12">
        <v>98.478287131812223</v>
      </c>
      <c r="AA447" s="12">
        <v>98.487874690167345</v>
      </c>
      <c r="AB447" s="12">
        <v>98.819520055834587</v>
      </c>
      <c r="AC447" s="12">
        <v>98.819520055834587</v>
      </c>
      <c r="AD447" s="12">
        <v>99.283057950572825</v>
      </c>
      <c r="AE447" s="12">
        <v>100</v>
      </c>
      <c r="AF447" s="12">
        <v>101.82120321073916</v>
      </c>
      <c r="AG447" s="12">
        <v>102.63447202572651</v>
      </c>
      <c r="AH447" s="12">
        <v>103.0576799031583</v>
      </c>
      <c r="AI447" s="12">
        <v>103.36221868948374</v>
      </c>
      <c r="AJ447" s="12">
        <v>104.70126206443999</v>
      </c>
      <c r="AK447" s="12">
        <v>105.3675428986551</v>
      </c>
      <c r="AL447" s="12">
        <v>105.77121258661117</v>
      </c>
      <c r="AM447" s="12">
        <v>106.51971394210371</v>
      </c>
      <c r="AN447" s="12">
        <v>106.85706414537364</v>
      </c>
    </row>
    <row r="448" spans="1:40">
      <c r="A448" s="1" t="s">
        <v>524</v>
      </c>
      <c r="B448" s="1" t="s">
        <v>548</v>
      </c>
      <c r="D448" s="1" t="s">
        <v>631</v>
      </c>
      <c r="F448" s="1">
        <v>178</v>
      </c>
      <c r="G448" s="1" t="s">
        <v>837</v>
      </c>
      <c r="H448" s="1" t="str">
        <f t="shared" si="7"/>
        <v>178아파트</v>
      </c>
      <c r="I448" s="12">
        <v>91.174993156115008</v>
      </c>
      <c r="J448" s="12">
        <v>91.386592043008534</v>
      </c>
      <c r="K448" s="12">
        <v>91.923689461911039</v>
      </c>
      <c r="L448" s="12">
        <v>91.911087396396326</v>
      </c>
      <c r="M448" s="12">
        <v>91.715346477327671</v>
      </c>
      <c r="N448" s="12">
        <v>92.165839907771726</v>
      </c>
      <c r="O448" s="12">
        <v>92.165839907771726</v>
      </c>
      <c r="P448" s="12">
        <v>93.355170716857529</v>
      </c>
      <c r="Q448" s="12">
        <v>94.180070235813133</v>
      </c>
      <c r="R448" s="12">
        <v>95.933353999537403</v>
      </c>
      <c r="S448" s="12">
        <v>97.367121577516116</v>
      </c>
      <c r="T448" s="12">
        <v>97.898918179978878</v>
      </c>
      <c r="U448" s="12">
        <v>98.44370745758296</v>
      </c>
      <c r="V448" s="12">
        <v>98.664321335892438</v>
      </c>
      <c r="W448" s="12">
        <v>98.726556063607248</v>
      </c>
      <c r="X448" s="12">
        <v>98.90098063892502</v>
      </c>
      <c r="Y448" s="12">
        <v>98.90098063892502</v>
      </c>
      <c r="Z448" s="12">
        <v>98.957800869069303</v>
      </c>
      <c r="AA448" s="12">
        <v>99.062864361624506</v>
      </c>
      <c r="AB448" s="12">
        <v>99.086869347480018</v>
      </c>
      <c r="AC448" s="12">
        <v>99.177457783216084</v>
      </c>
      <c r="AD448" s="12">
        <v>99.529536176099853</v>
      </c>
      <c r="AE448" s="12">
        <v>100</v>
      </c>
      <c r="AF448" s="12">
        <v>100.13408131655947</v>
      </c>
      <c r="AG448" s="12">
        <v>100.47138675411458</v>
      </c>
      <c r="AH448" s="12">
        <v>100.54793888089242</v>
      </c>
      <c r="AI448" s="12">
        <v>100.66111012284462</v>
      </c>
      <c r="AJ448" s="12">
        <v>101.32970603762021</v>
      </c>
      <c r="AK448" s="12">
        <v>103.07908330019279</v>
      </c>
      <c r="AL448" s="12">
        <v>104.35188353936631</v>
      </c>
      <c r="AM448" s="12">
        <v>106.43809990934427</v>
      </c>
      <c r="AN448" s="12">
        <v>107.77376741843521</v>
      </c>
    </row>
    <row r="449" spans="1:40">
      <c r="A449" s="1" t="s">
        <v>524</v>
      </c>
      <c r="B449" s="1" t="s">
        <v>548</v>
      </c>
      <c r="D449" s="1" t="s">
        <v>645</v>
      </c>
      <c r="F449" s="1">
        <v>179</v>
      </c>
      <c r="G449" s="1" t="s">
        <v>837</v>
      </c>
      <c r="H449" s="1" t="str">
        <f t="shared" si="7"/>
        <v>179아파트</v>
      </c>
      <c r="I449" s="12">
        <v>79.403600722180883</v>
      </c>
      <c r="J449" s="12">
        <v>81.041445446425328</v>
      </c>
      <c r="K449" s="12">
        <v>82.518807331613317</v>
      </c>
      <c r="L449" s="12">
        <v>85.026211347973302</v>
      </c>
      <c r="M449" s="12">
        <v>85.539318523519171</v>
      </c>
      <c r="N449" s="12">
        <v>85.984013942668341</v>
      </c>
      <c r="O449" s="12">
        <v>86.590065012152792</v>
      </c>
      <c r="P449" s="12">
        <v>87.718764045784923</v>
      </c>
      <c r="Q449" s="12">
        <v>88.522571610245478</v>
      </c>
      <c r="R449" s="12">
        <v>89.674533237619201</v>
      </c>
      <c r="S449" s="12">
        <v>91.932190526318934</v>
      </c>
      <c r="T449" s="12">
        <v>93.008409174637833</v>
      </c>
      <c r="U449" s="12">
        <v>94.247074205614268</v>
      </c>
      <c r="V449" s="12">
        <v>95.308112459246772</v>
      </c>
      <c r="W449" s="12">
        <v>95.88549873091506</v>
      </c>
      <c r="X449" s="12">
        <v>96.148223547469115</v>
      </c>
      <c r="Y449" s="12">
        <v>96.642086339607488</v>
      </c>
      <c r="Z449" s="12">
        <v>97.033243933320819</v>
      </c>
      <c r="AA449" s="12">
        <v>97.146811138277499</v>
      </c>
      <c r="AB449" s="12">
        <v>97.363718902844127</v>
      </c>
      <c r="AC449" s="12">
        <v>98.306406262248984</v>
      </c>
      <c r="AD449" s="12">
        <v>99.023926313818706</v>
      </c>
      <c r="AE449" s="12">
        <v>100</v>
      </c>
      <c r="AF449" s="12">
        <v>101.30070312462405</v>
      </c>
      <c r="AG449" s="12">
        <v>102.67256366361993</v>
      </c>
      <c r="AH449" s="12">
        <v>103.28289242816757</v>
      </c>
      <c r="AI449" s="12">
        <v>104.11476383320057</v>
      </c>
      <c r="AJ449" s="12">
        <v>106.16871373038947</v>
      </c>
      <c r="AK449" s="12">
        <v>107.89178474005641</v>
      </c>
      <c r="AL449" s="12">
        <v>109.33129876950285</v>
      </c>
      <c r="AM449" s="12">
        <v>111.64742344367431</v>
      </c>
      <c r="AN449" s="12">
        <v>113.22366665633878</v>
      </c>
    </row>
    <row r="450" spans="1:40">
      <c r="A450" s="1" t="s">
        <v>524</v>
      </c>
      <c r="B450" s="1" t="s">
        <v>548</v>
      </c>
      <c r="D450" s="1" t="s">
        <v>651</v>
      </c>
      <c r="F450" s="1">
        <v>180</v>
      </c>
      <c r="G450" s="1" t="s">
        <v>837</v>
      </c>
      <c r="H450" s="1" t="str">
        <f t="shared" si="7"/>
        <v>180아파트</v>
      </c>
      <c r="I450" s="12">
        <v>81.433190247072247</v>
      </c>
      <c r="J450" s="12">
        <v>82.719506182642249</v>
      </c>
      <c r="K450" s="12">
        <v>83.673919264731339</v>
      </c>
      <c r="L450" s="12">
        <v>84.751182790108587</v>
      </c>
      <c r="M450" s="12">
        <v>85.332238403151152</v>
      </c>
      <c r="N450" s="12">
        <v>85.931184507351119</v>
      </c>
      <c r="O450" s="12">
        <v>87.192981984869022</v>
      </c>
      <c r="P450" s="12">
        <v>88.667874157589253</v>
      </c>
      <c r="Q450" s="12">
        <v>90.161099229721955</v>
      </c>
      <c r="R450" s="12">
        <v>91.194147129797216</v>
      </c>
      <c r="S450" s="12">
        <v>93.577439791735969</v>
      </c>
      <c r="T450" s="12">
        <v>94.466091682381602</v>
      </c>
      <c r="U450" s="12">
        <v>97.579558302848653</v>
      </c>
      <c r="V450" s="12">
        <v>98.293613320276904</v>
      </c>
      <c r="W450" s="12">
        <v>98.730600715601497</v>
      </c>
      <c r="X450" s="12">
        <v>98.889325834859591</v>
      </c>
      <c r="Y450" s="12">
        <v>98.791383181714338</v>
      </c>
      <c r="Z450" s="12">
        <v>98.903468187906171</v>
      </c>
      <c r="AA450" s="12">
        <v>98.695641004505688</v>
      </c>
      <c r="AB450" s="12">
        <v>98.830790747042471</v>
      </c>
      <c r="AC450" s="12">
        <v>99.627643200678179</v>
      </c>
      <c r="AD450" s="12">
        <v>99.728591666547445</v>
      </c>
      <c r="AE450" s="12">
        <v>100</v>
      </c>
      <c r="AF450" s="12">
        <v>100.62128169049809</v>
      </c>
      <c r="AG450" s="12">
        <v>101.34904317332818</v>
      </c>
      <c r="AH450" s="12">
        <v>101.57440123600236</v>
      </c>
      <c r="AI450" s="12">
        <v>102.13701020508768</v>
      </c>
      <c r="AJ450" s="12">
        <v>104.43165143837344</v>
      </c>
      <c r="AK450" s="12">
        <v>106.17101992031048</v>
      </c>
      <c r="AL450" s="12">
        <v>107.44326768702301</v>
      </c>
      <c r="AM450" s="12">
        <v>108.75402142245021</v>
      </c>
      <c r="AN450" s="12">
        <v>109.93686307667052</v>
      </c>
    </row>
    <row r="451" spans="1:40">
      <c r="A451" s="1" t="s">
        <v>524</v>
      </c>
      <c r="B451" s="1" t="s">
        <v>548</v>
      </c>
      <c r="D451" s="1" t="s">
        <v>652</v>
      </c>
      <c r="F451" s="1">
        <v>181</v>
      </c>
      <c r="G451" s="1" t="s">
        <v>837</v>
      </c>
      <c r="H451" s="1" t="str">
        <f t="shared" ref="H451:H514" si="8">F451&amp;G451</f>
        <v>181아파트</v>
      </c>
      <c r="I451" s="12">
        <v>77.374284930959362</v>
      </c>
      <c r="J451" s="12">
        <v>79.261098998605576</v>
      </c>
      <c r="K451" s="12">
        <v>81.292360405282636</v>
      </c>
      <c r="L451" s="12">
        <v>83.613144255204858</v>
      </c>
      <c r="M451" s="12">
        <v>84.156774263208433</v>
      </c>
      <c r="N451" s="12">
        <v>85.530063320250378</v>
      </c>
      <c r="O451" s="12">
        <v>86.282827734831585</v>
      </c>
      <c r="P451" s="12">
        <v>87.322286693797068</v>
      </c>
      <c r="Q451" s="12">
        <v>89.123175572157834</v>
      </c>
      <c r="R451" s="12">
        <v>90.203124815139134</v>
      </c>
      <c r="S451" s="12">
        <v>91.487720449267229</v>
      </c>
      <c r="T451" s="12">
        <v>92.048675002488451</v>
      </c>
      <c r="U451" s="12">
        <v>94.36653284995127</v>
      </c>
      <c r="V451" s="12">
        <v>94.921809894344477</v>
      </c>
      <c r="W451" s="12">
        <v>95.704167476670335</v>
      </c>
      <c r="X451" s="12">
        <v>96.826783639913472</v>
      </c>
      <c r="Y451" s="12">
        <v>97.227689579764501</v>
      </c>
      <c r="Z451" s="12">
        <v>97.377154458012214</v>
      </c>
      <c r="AA451" s="12">
        <v>97.850691811279347</v>
      </c>
      <c r="AB451" s="12">
        <v>98.686414807259354</v>
      </c>
      <c r="AC451" s="12">
        <v>98.944538284378197</v>
      </c>
      <c r="AD451" s="12">
        <v>99.324771432754261</v>
      </c>
      <c r="AE451" s="12">
        <v>100</v>
      </c>
      <c r="AF451" s="12">
        <v>100.96723152437497</v>
      </c>
      <c r="AG451" s="12">
        <v>101.90163759595553</v>
      </c>
      <c r="AH451" s="12">
        <v>102.55258239461355</v>
      </c>
      <c r="AI451" s="12">
        <v>102.73800746051676</v>
      </c>
      <c r="AJ451" s="12">
        <v>103.57138293028302</v>
      </c>
      <c r="AK451" s="12">
        <v>104.85031670491796</v>
      </c>
      <c r="AL451" s="12">
        <v>106.15465506300201</v>
      </c>
      <c r="AM451" s="12">
        <v>108.10621475266866</v>
      </c>
      <c r="AN451" s="12">
        <v>109.04599454850211</v>
      </c>
    </row>
    <row r="452" spans="1:40">
      <c r="A452" s="1" t="s">
        <v>524</v>
      </c>
      <c r="B452" s="1" t="s">
        <v>548</v>
      </c>
      <c r="D452" s="1" t="s">
        <v>653</v>
      </c>
      <c r="F452" s="1">
        <v>182</v>
      </c>
      <c r="G452" s="1" t="s">
        <v>837</v>
      </c>
      <c r="H452" s="1" t="str">
        <f t="shared" si="8"/>
        <v>182아파트</v>
      </c>
      <c r="I452" s="12">
        <v>73.060897250691085</v>
      </c>
      <c r="J452" s="12">
        <v>74.234388586505247</v>
      </c>
      <c r="K452" s="12">
        <v>76.095177827731845</v>
      </c>
      <c r="L452" s="12">
        <v>77.807958432875154</v>
      </c>
      <c r="M452" s="12">
        <v>78.578917964092895</v>
      </c>
      <c r="N452" s="12">
        <v>79.677508100685458</v>
      </c>
      <c r="O452" s="12">
        <v>80.328359541616393</v>
      </c>
      <c r="P452" s="12">
        <v>81.785197720462946</v>
      </c>
      <c r="Q452" s="12">
        <v>83.241930807684398</v>
      </c>
      <c r="R452" s="12">
        <v>84.841144846192705</v>
      </c>
      <c r="S452" s="12">
        <v>86.806741335071493</v>
      </c>
      <c r="T452" s="12">
        <v>88.269256086009264</v>
      </c>
      <c r="U452" s="12">
        <v>89.489445529981182</v>
      </c>
      <c r="V452" s="12">
        <v>90.404847337895916</v>
      </c>
      <c r="W452" s="12">
        <v>91.207163613547067</v>
      </c>
      <c r="X452" s="12">
        <v>92.996114762768258</v>
      </c>
      <c r="Y452" s="12">
        <v>95.95864955858697</v>
      </c>
      <c r="Z452" s="12">
        <v>96.585332017669984</v>
      </c>
      <c r="AA452" s="12">
        <v>96.681617166795675</v>
      </c>
      <c r="AB452" s="12">
        <v>97.6543767031973</v>
      </c>
      <c r="AC452" s="12">
        <v>98.51483456049786</v>
      </c>
      <c r="AD452" s="12">
        <v>99.05698799320912</v>
      </c>
      <c r="AE452" s="12">
        <v>100</v>
      </c>
      <c r="AF452" s="12">
        <v>100.99877245418436</v>
      </c>
      <c r="AG452" s="12">
        <v>102.00754032287233</v>
      </c>
      <c r="AH452" s="12">
        <v>102.62088673840539</v>
      </c>
      <c r="AI452" s="12">
        <v>103.46442982273065</v>
      </c>
      <c r="AJ452" s="12">
        <v>105.40661747775523</v>
      </c>
      <c r="AK452" s="12">
        <v>107.41308781493495</v>
      </c>
      <c r="AL452" s="12">
        <v>108.61316331712207</v>
      </c>
      <c r="AM452" s="12">
        <v>109.62139874013876</v>
      </c>
      <c r="AN452" s="12">
        <v>110.48107409698056</v>
      </c>
    </row>
    <row r="453" spans="1:40">
      <c r="A453" s="1" t="s">
        <v>524</v>
      </c>
      <c r="B453" s="1" t="s">
        <v>549</v>
      </c>
      <c r="F453" s="1">
        <v>183</v>
      </c>
      <c r="G453" s="1" t="s">
        <v>837</v>
      </c>
      <c r="H453" s="1" t="str">
        <f t="shared" si="8"/>
        <v>183아파트</v>
      </c>
      <c r="I453" s="12">
        <v>81.12196282149894</v>
      </c>
      <c r="J453" s="12">
        <v>82.358263895946209</v>
      </c>
      <c r="K453" s="12">
        <v>84.360536910687983</v>
      </c>
      <c r="L453" s="12">
        <v>86.842653671401081</v>
      </c>
      <c r="M453" s="12">
        <v>87.200406357196115</v>
      </c>
      <c r="N453" s="12">
        <v>88.275701173894007</v>
      </c>
      <c r="O453" s="12">
        <v>89.124497146421319</v>
      </c>
      <c r="P453" s="12">
        <v>89.932302389119812</v>
      </c>
      <c r="Q453" s="12">
        <v>90.931827134664047</v>
      </c>
      <c r="R453" s="12">
        <v>91.977563289856306</v>
      </c>
      <c r="S453" s="12">
        <v>94.067332767637609</v>
      </c>
      <c r="T453" s="12">
        <v>95.033656814054311</v>
      </c>
      <c r="U453" s="12">
        <v>95.974546069382285</v>
      </c>
      <c r="V453" s="12">
        <v>97.105719749872108</v>
      </c>
      <c r="W453" s="12">
        <v>98.126691186242212</v>
      </c>
      <c r="X453" s="12">
        <v>99.053514254514241</v>
      </c>
      <c r="Y453" s="12">
        <v>99.907953079698999</v>
      </c>
      <c r="Z453" s="12">
        <v>100.49122177712337</v>
      </c>
      <c r="AA453" s="12">
        <v>99.962402146079867</v>
      </c>
      <c r="AB453" s="12">
        <v>99.60980622078813</v>
      </c>
      <c r="AC453" s="12">
        <v>99.513982215036691</v>
      </c>
      <c r="AD453" s="12">
        <v>99.465604411159532</v>
      </c>
      <c r="AE453" s="12">
        <v>100</v>
      </c>
      <c r="AF453" s="12">
        <v>100.27721901545506</v>
      </c>
      <c r="AG453" s="12">
        <v>100.42163205407371</v>
      </c>
      <c r="AH453" s="12">
        <v>100.51782806843421</v>
      </c>
      <c r="AI453" s="12">
        <v>100.77069543994803</v>
      </c>
      <c r="AJ453" s="12">
        <v>101.20306572707658</v>
      </c>
      <c r="AK453" s="12">
        <v>101.40248617155483</v>
      </c>
      <c r="AL453" s="12">
        <v>101.68634197450663</v>
      </c>
      <c r="AM453" s="12">
        <v>101.99734948088441</v>
      </c>
      <c r="AN453" s="12">
        <v>102.13403639877576</v>
      </c>
    </row>
    <row r="454" spans="1:40">
      <c r="A454" s="1" t="s">
        <v>524</v>
      </c>
      <c r="B454" s="1" t="s">
        <v>549</v>
      </c>
      <c r="D454" s="1" t="s">
        <v>559</v>
      </c>
      <c r="F454" s="1">
        <v>184</v>
      </c>
      <c r="G454" s="1" t="s">
        <v>837</v>
      </c>
      <c r="H454" s="1" t="str">
        <f t="shared" si="8"/>
        <v>184아파트</v>
      </c>
      <c r="I454" s="12">
        <v>83.109179724711964</v>
      </c>
      <c r="J454" s="12">
        <v>84.258025113527935</v>
      </c>
      <c r="K454" s="12">
        <v>85.364445358114466</v>
      </c>
      <c r="L454" s="12">
        <v>86.478156304381898</v>
      </c>
      <c r="M454" s="12">
        <v>85.737109037421831</v>
      </c>
      <c r="N454" s="12">
        <v>87.07925257491901</v>
      </c>
      <c r="O454" s="12">
        <v>87.961866695062383</v>
      </c>
      <c r="P454" s="12">
        <v>89.081976806815916</v>
      </c>
      <c r="Q454" s="12">
        <v>89.973319899647976</v>
      </c>
      <c r="R454" s="12">
        <v>90.836351350393002</v>
      </c>
      <c r="S454" s="12">
        <v>93.251203087736386</v>
      </c>
      <c r="T454" s="12">
        <v>93.937873900625178</v>
      </c>
      <c r="U454" s="12">
        <v>95.143549313551503</v>
      </c>
      <c r="V454" s="12">
        <v>96.151141442398199</v>
      </c>
      <c r="W454" s="12">
        <v>96.854308201740707</v>
      </c>
      <c r="X454" s="12">
        <v>97.477087485414131</v>
      </c>
      <c r="Y454" s="12">
        <v>98.473078474136756</v>
      </c>
      <c r="Z454" s="12">
        <v>99.124346716512164</v>
      </c>
      <c r="AA454" s="12">
        <v>99.883313875327062</v>
      </c>
      <c r="AB454" s="12">
        <v>99.656863096109873</v>
      </c>
      <c r="AC454" s="12">
        <v>99.456681554721712</v>
      </c>
      <c r="AD454" s="12">
        <v>99.638316430608043</v>
      </c>
      <c r="AE454" s="12">
        <v>100</v>
      </c>
      <c r="AF454" s="12">
        <v>100.16956247646417</v>
      </c>
      <c r="AG454" s="12">
        <v>100.22818932699937</v>
      </c>
      <c r="AH454" s="12">
        <v>100.35654243725753</v>
      </c>
      <c r="AI454" s="12">
        <v>100.62729249173255</v>
      </c>
      <c r="AJ454" s="12">
        <v>101.35345029831709</v>
      </c>
      <c r="AK454" s="12">
        <v>101.55971545660859</v>
      </c>
      <c r="AL454" s="12">
        <v>101.83306424356491</v>
      </c>
      <c r="AM454" s="12">
        <v>102.13421094427424</v>
      </c>
      <c r="AN454" s="12">
        <v>102.32320818699918</v>
      </c>
    </row>
    <row r="455" spans="1:40">
      <c r="A455" s="1" t="s">
        <v>524</v>
      </c>
      <c r="B455" s="1" t="s">
        <v>549</v>
      </c>
      <c r="D455" s="1" t="s">
        <v>631</v>
      </c>
      <c r="F455" s="1">
        <v>185</v>
      </c>
      <c r="G455" s="1" t="s">
        <v>837</v>
      </c>
      <c r="H455" s="1" t="str">
        <f t="shared" si="8"/>
        <v>185아파트</v>
      </c>
      <c r="I455" s="12">
        <v>82.849139666861888</v>
      </c>
      <c r="J455" s="12">
        <v>84.874514641076573</v>
      </c>
      <c r="K455" s="12">
        <v>88.37249437653567</v>
      </c>
      <c r="L455" s="12">
        <v>91.27168174249752</v>
      </c>
      <c r="M455" s="12">
        <v>92.28449323590911</v>
      </c>
      <c r="N455" s="12">
        <v>93.263174639635025</v>
      </c>
      <c r="O455" s="12">
        <v>94.648554526855719</v>
      </c>
      <c r="P455" s="12">
        <v>95.590545442296502</v>
      </c>
      <c r="Q455" s="12">
        <v>96.458021907003044</v>
      </c>
      <c r="R455" s="12">
        <v>97.449802305934796</v>
      </c>
      <c r="S455" s="12">
        <v>98.73949253391217</v>
      </c>
      <c r="T455" s="12">
        <v>99.462002149209866</v>
      </c>
      <c r="U455" s="12">
        <v>100.29171303729369</v>
      </c>
      <c r="V455" s="12">
        <v>100.48723381984036</v>
      </c>
      <c r="W455" s="12">
        <v>101.00214367775585</v>
      </c>
      <c r="X455" s="12">
        <v>101.91972205299791</v>
      </c>
      <c r="Y455" s="12">
        <v>102.57804157092313</v>
      </c>
      <c r="Z455" s="12">
        <v>102.33530830340871</v>
      </c>
      <c r="AA455" s="12">
        <v>100.6732472358869</v>
      </c>
      <c r="AB455" s="12">
        <v>100.17230017856544</v>
      </c>
      <c r="AC455" s="12">
        <v>99.886629071791816</v>
      </c>
      <c r="AD455" s="12">
        <v>99.488875324889463</v>
      </c>
      <c r="AE455" s="12">
        <v>100</v>
      </c>
      <c r="AF455" s="12">
        <v>100.5725506737531</v>
      </c>
      <c r="AG455" s="12">
        <v>100.86269538391738</v>
      </c>
      <c r="AH455" s="12">
        <v>100.96170916813495</v>
      </c>
      <c r="AI455" s="12">
        <v>101.20700445488167</v>
      </c>
      <c r="AJ455" s="12">
        <v>101.65066637137502</v>
      </c>
      <c r="AK455" s="12">
        <v>102.06508575044747</v>
      </c>
      <c r="AL455" s="12">
        <v>102.47278486900797</v>
      </c>
      <c r="AM455" s="12">
        <v>102.87301651596809</v>
      </c>
      <c r="AN455" s="12">
        <v>103.01656565119843</v>
      </c>
    </row>
    <row r="456" spans="1:40">
      <c r="A456" s="1" t="s">
        <v>524</v>
      </c>
      <c r="B456" s="1" t="s">
        <v>549</v>
      </c>
      <c r="D456" s="1" t="s">
        <v>630</v>
      </c>
      <c r="F456" s="1">
        <v>186</v>
      </c>
      <c r="G456" s="1" t="s">
        <v>837</v>
      </c>
      <c r="H456" s="1" t="str">
        <f t="shared" si="8"/>
        <v>186아파트</v>
      </c>
      <c r="I456" s="12">
        <v>76.972623216324024</v>
      </c>
      <c r="J456" s="12">
        <v>77.461630451893754</v>
      </c>
      <c r="K456" s="12">
        <v>78.791402080793461</v>
      </c>
      <c r="L456" s="12">
        <v>81.886917679657799</v>
      </c>
      <c r="M456" s="12">
        <v>82.142537570592125</v>
      </c>
      <c r="N456" s="12">
        <v>82.351029472508259</v>
      </c>
      <c r="O456" s="12">
        <v>82.248115484510151</v>
      </c>
      <c r="P456" s="12">
        <v>82.34982181120435</v>
      </c>
      <c r="Q456" s="12">
        <v>82.789079422362946</v>
      </c>
      <c r="R456" s="12">
        <v>83.241287774512003</v>
      </c>
      <c r="S456" s="12">
        <v>84.386079228155054</v>
      </c>
      <c r="T456" s="12">
        <v>85.520875593420826</v>
      </c>
      <c r="U456" s="12">
        <v>87.768851506109058</v>
      </c>
      <c r="V456" s="12">
        <v>91.631316898370102</v>
      </c>
      <c r="W456" s="12">
        <v>94.602872993250784</v>
      </c>
      <c r="X456" s="12">
        <v>97.326180571506342</v>
      </c>
      <c r="Y456" s="12">
        <v>99.39736292231396</v>
      </c>
      <c r="Z456" s="12">
        <v>102.13806787657974</v>
      </c>
      <c r="AA456" s="12">
        <v>100.68203750995947</v>
      </c>
      <c r="AB456" s="12">
        <v>99.707621427117587</v>
      </c>
      <c r="AC456" s="12">
        <v>99.472342058877331</v>
      </c>
      <c r="AD456" s="12">
        <v>99.334376299980207</v>
      </c>
      <c r="AE456" s="12">
        <v>100</v>
      </c>
      <c r="AF456" s="12">
        <v>99.957199243981577</v>
      </c>
      <c r="AG456" s="12">
        <v>99.774067889874374</v>
      </c>
      <c r="AH456" s="12">
        <v>99.752052331593305</v>
      </c>
      <c r="AI456" s="12">
        <v>99.991201442112953</v>
      </c>
      <c r="AJ456" s="12">
        <v>100.0613586587303</v>
      </c>
      <c r="AK456" s="12">
        <v>100.0136637693404</v>
      </c>
      <c r="AL456" s="12">
        <v>100.17067474075496</v>
      </c>
      <c r="AM456" s="12">
        <v>100.30886379323698</v>
      </c>
      <c r="AN456" s="12">
        <v>100.14927436709688</v>
      </c>
    </row>
    <row r="457" spans="1:40">
      <c r="A457" s="1" t="s">
        <v>524</v>
      </c>
      <c r="B457" s="1" t="s">
        <v>549</v>
      </c>
      <c r="D457" s="1" t="s">
        <v>645</v>
      </c>
      <c r="F457" s="1">
        <v>187</v>
      </c>
      <c r="G457" s="1" t="s">
        <v>837</v>
      </c>
      <c r="H457" s="1" t="str">
        <f t="shared" si="8"/>
        <v>187아파트</v>
      </c>
      <c r="I457" s="12">
        <v>79.063481004463327</v>
      </c>
      <c r="J457" s="12">
        <v>79.221679755444896</v>
      </c>
      <c r="K457" s="12">
        <v>80.690343700705611</v>
      </c>
      <c r="L457" s="12">
        <v>82.999255201338684</v>
      </c>
      <c r="M457" s="12">
        <v>82.99795449041676</v>
      </c>
      <c r="N457" s="12">
        <v>84.077490620662275</v>
      </c>
      <c r="O457" s="12">
        <v>84.741517473187912</v>
      </c>
      <c r="P457" s="12">
        <v>85.729778082593555</v>
      </c>
      <c r="Q457" s="12">
        <v>87.404398079209614</v>
      </c>
      <c r="R457" s="12">
        <v>89.265761799025981</v>
      </c>
      <c r="S457" s="12">
        <v>93.900025264896357</v>
      </c>
      <c r="T457" s="12">
        <v>95.906480205238992</v>
      </c>
      <c r="U457" s="12">
        <v>96.009950449640414</v>
      </c>
      <c r="V457" s="12">
        <v>97.402720471347465</v>
      </c>
      <c r="W457" s="12">
        <v>98.932471560544357</v>
      </c>
      <c r="X457" s="12">
        <v>98.932471560544357</v>
      </c>
      <c r="Y457" s="12">
        <v>99.554616680133776</v>
      </c>
      <c r="Z457" s="12">
        <v>99.598873954828761</v>
      </c>
      <c r="AA457" s="12">
        <v>99.112664074553763</v>
      </c>
      <c r="AB457" s="12">
        <v>98.975916141998567</v>
      </c>
      <c r="AC457" s="12">
        <v>98.975916141998567</v>
      </c>
      <c r="AD457" s="12">
        <v>99.274669849607704</v>
      </c>
      <c r="AE457" s="12">
        <v>100</v>
      </c>
      <c r="AF457" s="12">
        <v>100.3167308533329</v>
      </c>
      <c r="AG457" s="12">
        <v>100.58695389469321</v>
      </c>
      <c r="AH457" s="12">
        <v>100.63667141970949</v>
      </c>
      <c r="AI457" s="12">
        <v>100.88086425019706</v>
      </c>
      <c r="AJ457" s="12">
        <v>101.36677484898351</v>
      </c>
      <c r="AK457" s="12">
        <v>101.54069455219118</v>
      </c>
      <c r="AL457" s="12">
        <v>101.69671978868895</v>
      </c>
      <c r="AM457" s="12">
        <v>101.85756635552639</v>
      </c>
      <c r="AN457" s="12">
        <v>102.03713540583439</v>
      </c>
    </row>
    <row r="458" spans="1:40">
      <c r="A458" s="1" t="s">
        <v>524</v>
      </c>
      <c r="B458" s="1" t="s">
        <v>549</v>
      </c>
      <c r="D458" s="1" t="s">
        <v>654</v>
      </c>
      <c r="F458" s="1">
        <v>188</v>
      </c>
      <c r="G458" s="1" t="s">
        <v>837</v>
      </c>
      <c r="H458" s="1" t="str">
        <f t="shared" si="8"/>
        <v>188아파트</v>
      </c>
      <c r="I458" s="12">
        <v>80.332597388258094</v>
      </c>
      <c r="J458" s="12">
        <v>82.141831294649066</v>
      </c>
      <c r="K458" s="12">
        <v>83.425950760669778</v>
      </c>
      <c r="L458" s="12">
        <v>85.808192503597724</v>
      </c>
      <c r="M458" s="12">
        <v>86.552466155545773</v>
      </c>
      <c r="N458" s="12">
        <v>88.64474667027325</v>
      </c>
      <c r="O458" s="12">
        <v>89.830394591334596</v>
      </c>
      <c r="P458" s="12">
        <v>90.754694378900282</v>
      </c>
      <c r="Q458" s="12">
        <v>92.1205253186248</v>
      </c>
      <c r="R458" s="12">
        <v>93.354647461274809</v>
      </c>
      <c r="S458" s="12">
        <v>95.188651072577898</v>
      </c>
      <c r="T458" s="12">
        <v>95.574260070514356</v>
      </c>
      <c r="U458" s="12">
        <v>95.967353351747406</v>
      </c>
      <c r="V458" s="12">
        <v>96.187736127848893</v>
      </c>
      <c r="W458" s="12">
        <v>96.232899034921758</v>
      </c>
      <c r="X458" s="12">
        <v>96.822112544665728</v>
      </c>
      <c r="Y458" s="12">
        <v>97.116387279186611</v>
      </c>
      <c r="Z458" s="12">
        <v>97.877774226969393</v>
      </c>
      <c r="AA458" s="12">
        <v>98.949707512596333</v>
      </c>
      <c r="AB458" s="12">
        <v>99.058480828735938</v>
      </c>
      <c r="AC458" s="12">
        <v>99.430939402935167</v>
      </c>
      <c r="AD458" s="12">
        <v>99.560416989406377</v>
      </c>
      <c r="AE458" s="12">
        <v>100</v>
      </c>
      <c r="AF458" s="12">
        <v>100.06445727294155</v>
      </c>
      <c r="AG458" s="12">
        <v>100.17750161860148</v>
      </c>
      <c r="AH458" s="12">
        <v>100.39347533583454</v>
      </c>
      <c r="AI458" s="12">
        <v>100.66550384636936</v>
      </c>
      <c r="AJ458" s="12">
        <v>101.07857891978958</v>
      </c>
      <c r="AK458" s="12">
        <v>101.11793151976967</v>
      </c>
      <c r="AL458" s="12">
        <v>101.42659571999317</v>
      </c>
      <c r="AM458" s="12">
        <v>101.89228928023049</v>
      </c>
      <c r="AN458" s="12">
        <v>102.19383186123083</v>
      </c>
    </row>
    <row r="459" spans="1:40">
      <c r="A459" s="1" t="s">
        <v>655</v>
      </c>
      <c r="F459" s="1">
        <v>189</v>
      </c>
      <c r="G459" s="1" t="s">
        <v>837</v>
      </c>
      <c r="H459" s="1" t="str">
        <f t="shared" si="8"/>
        <v>189아파트</v>
      </c>
      <c r="I459" s="12">
        <v>85.690300455450043</v>
      </c>
      <c r="J459" s="12">
        <v>87.181825784398683</v>
      </c>
      <c r="K459" s="12">
        <v>88.93329561333509</v>
      </c>
      <c r="L459" s="12">
        <v>91.214315603637331</v>
      </c>
      <c r="M459" s="12">
        <v>91.641316580047388</v>
      </c>
      <c r="N459" s="12">
        <v>92.543581495718058</v>
      </c>
      <c r="O459" s="12">
        <v>93.339138925009891</v>
      </c>
      <c r="P459" s="12">
        <v>94.324316073711984</v>
      </c>
      <c r="Q459" s="12">
        <v>95.553388680056273</v>
      </c>
      <c r="R459" s="12">
        <v>96.491041339537233</v>
      </c>
      <c r="S459" s="12">
        <v>97.529332698319152</v>
      </c>
      <c r="T459" s="12">
        <v>97.752595206719164</v>
      </c>
      <c r="U459" s="12">
        <v>98.322637911877507</v>
      </c>
      <c r="V459" s="12">
        <v>98.359903819850473</v>
      </c>
      <c r="W459" s="12">
        <v>98.702275065229074</v>
      </c>
      <c r="X459" s="12">
        <v>98.954839453597714</v>
      </c>
      <c r="Y459" s="12">
        <v>99.259396737589228</v>
      </c>
      <c r="Z459" s="12">
        <v>99.318048919581983</v>
      </c>
      <c r="AA459" s="12">
        <v>99.18796482528154</v>
      </c>
      <c r="AB459" s="12">
        <v>99.064632445049739</v>
      </c>
      <c r="AC459" s="12">
        <v>99.295969425418846</v>
      </c>
      <c r="AD459" s="12">
        <v>99.609400140073419</v>
      </c>
      <c r="AE459" s="12">
        <v>100</v>
      </c>
      <c r="AF459" s="12">
        <v>100.30966204711757</v>
      </c>
      <c r="AG459" s="12">
        <v>100.57914299248098</v>
      </c>
      <c r="AH459" s="12">
        <v>100.85364095023624</v>
      </c>
      <c r="AI459" s="12">
        <v>101.2737609451942</v>
      </c>
      <c r="AJ459" s="12">
        <v>102.04158542446365</v>
      </c>
      <c r="AK459" s="12">
        <v>102.56049135005854</v>
      </c>
      <c r="AL459" s="12">
        <v>103.01974519629064</v>
      </c>
      <c r="AM459" s="12">
        <v>103.5038621232202</v>
      </c>
      <c r="AN459" s="12">
        <v>103.99858373963005</v>
      </c>
    </row>
    <row r="460" spans="1:40">
      <c r="A460" s="1" t="s">
        <v>911</v>
      </c>
      <c r="B460" s="1" t="s">
        <v>910</v>
      </c>
      <c r="F460" s="1">
        <v>190</v>
      </c>
      <c r="G460" s="1" t="s">
        <v>912</v>
      </c>
      <c r="H460" s="1" t="str">
        <f t="shared" si="8"/>
        <v>190아파트</v>
      </c>
      <c r="AE460" s="12">
        <v>100</v>
      </c>
      <c r="AF460" s="12">
        <v>102.41060183777719</v>
      </c>
      <c r="AG460" s="12">
        <v>105.02397844586255</v>
      </c>
      <c r="AH460" s="12">
        <v>107.74536136977812</v>
      </c>
      <c r="AI460" s="12">
        <v>110.38586730118212</v>
      </c>
      <c r="AJ460" s="12">
        <v>112.09094243024052</v>
      </c>
      <c r="AK460" s="12">
        <v>113.7727250847399</v>
      </c>
      <c r="AL460" s="12">
        <v>114.43822214156663</v>
      </c>
      <c r="AM460" s="12">
        <v>115.28748985603808</v>
      </c>
      <c r="AN460" s="12">
        <v>116.71282804275189</v>
      </c>
    </row>
    <row r="461" spans="1:40">
      <c r="A461" s="1" t="s">
        <v>853</v>
      </c>
      <c r="F461" s="1">
        <v>191</v>
      </c>
      <c r="G461" s="1" t="s">
        <v>837</v>
      </c>
      <c r="H461" s="1" t="str">
        <f t="shared" si="8"/>
        <v>191아파트</v>
      </c>
      <c r="I461" s="12">
        <v>82.565777330620833</v>
      </c>
      <c r="J461" s="12">
        <v>83.90096566136522</v>
      </c>
      <c r="K461" s="12">
        <v>85.679064158651087</v>
      </c>
      <c r="L461" s="12">
        <v>88.20302044354797</v>
      </c>
      <c r="M461" s="12">
        <v>88.754184903795831</v>
      </c>
      <c r="N461" s="12">
        <v>89.698077687626878</v>
      </c>
      <c r="O461" s="12">
        <v>90.732942744954144</v>
      </c>
      <c r="P461" s="12">
        <v>92.010799619598231</v>
      </c>
      <c r="Q461" s="12">
        <v>93.3787946770112</v>
      </c>
      <c r="R461" s="12">
        <v>94.574463402054036</v>
      </c>
      <c r="S461" s="12">
        <v>95.76911820030395</v>
      </c>
      <c r="T461" s="12">
        <v>96.293858324464395</v>
      </c>
      <c r="U461" s="12">
        <v>97.329502573513139</v>
      </c>
      <c r="V461" s="12">
        <v>97.641862761595576</v>
      </c>
      <c r="W461" s="12">
        <v>97.985169295236247</v>
      </c>
      <c r="X461" s="12">
        <v>98.372154945345528</v>
      </c>
      <c r="Y461" s="12">
        <v>98.663907688967726</v>
      </c>
      <c r="Z461" s="12">
        <v>98.849226015056331</v>
      </c>
      <c r="AA461" s="12">
        <v>98.852513045147987</v>
      </c>
      <c r="AB461" s="12">
        <v>99.050015718029826</v>
      </c>
      <c r="AC461" s="12">
        <v>99.30478738444009</v>
      </c>
      <c r="AD461" s="12">
        <v>99.677509521861779</v>
      </c>
      <c r="AE461" s="12">
        <v>100</v>
      </c>
      <c r="AF461" s="12">
        <v>100.39244836538805</v>
      </c>
      <c r="AG461" s="12">
        <v>100.69577213466077</v>
      </c>
      <c r="AH461" s="12">
        <v>100.97673373588738</v>
      </c>
      <c r="AI461" s="12">
        <v>101.3751233604282</v>
      </c>
      <c r="AJ461" s="12">
        <v>101.92013527347869</v>
      </c>
      <c r="AK461" s="12">
        <v>102.37897865727564</v>
      </c>
      <c r="AL461" s="12">
        <v>102.66656408208783</v>
      </c>
      <c r="AM461" s="12">
        <v>102.93283776643388</v>
      </c>
      <c r="AN461" s="12">
        <v>103.14898600916169</v>
      </c>
    </row>
    <row r="462" spans="1:40">
      <c r="A462" s="1" t="s">
        <v>524</v>
      </c>
      <c r="B462" s="1" t="s">
        <v>550</v>
      </c>
      <c r="F462" s="1">
        <v>192</v>
      </c>
      <c r="G462" s="1" t="s">
        <v>837</v>
      </c>
      <c r="H462" s="1" t="str">
        <f t="shared" si="8"/>
        <v>192아파트</v>
      </c>
      <c r="I462" s="12">
        <v>79.960367478556122</v>
      </c>
      <c r="J462" s="12">
        <v>80.855695864472523</v>
      </c>
      <c r="K462" s="12">
        <v>82.17644766015303</v>
      </c>
      <c r="L462" s="12">
        <v>84.192188087832633</v>
      </c>
      <c r="M462" s="12">
        <v>84.008729177812484</v>
      </c>
      <c r="N462" s="12">
        <v>85.450755309338902</v>
      </c>
      <c r="O462" s="12">
        <v>87.489574647116072</v>
      </c>
      <c r="P462" s="12">
        <v>90.81080624396732</v>
      </c>
      <c r="Q462" s="12">
        <v>92.666989155547839</v>
      </c>
      <c r="R462" s="12">
        <v>93.638129471948048</v>
      </c>
      <c r="S462" s="12">
        <v>94.939167721221352</v>
      </c>
      <c r="T462" s="12">
        <v>95.590983186336842</v>
      </c>
      <c r="U462" s="12">
        <v>97.505368303339509</v>
      </c>
      <c r="V462" s="12">
        <v>98.237243538748629</v>
      </c>
      <c r="W462" s="12">
        <v>99.167744070957752</v>
      </c>
      <c r="X462" s="12">
        <v>99.355632791163387</v>
      </c>
      <c r="Y462" s="12">
        <v>99.510161062013779</v>
      </c>
      <c r="Z462" s="12">
        <v>99.563545537559548</v>
      </c>
      <c r="AA462" s="12">
        <v>99.576318996180404</v>
      </c>
      <c r="AB462" s="12">
        <v>99.56984429921522</v>
      </c>
      <c r="AC462" s="12">
        <v>99.7007867021903</v>
      </c>
      <c r="AD462" s="12">
        <v>99.853630846343378</v>
      </c>
      <c r="AE462" s="12">
        <v>100</v>
      </c>
      <c r="AF462" s="12">
        <v>100.07160546850915</v>
      </c>
      <c r="AG462" s="12">
        <v>100.1198849308486</v>
      </c>
      <c r="AH462" s="12">
        <v>100.08329033563686</v>
      </c>
      <c r="AI462" s="12">
        <v>100.34447417620498</v>
      </c>
      <c r="AJ462" s="12">
        <v>100.51704755983788</v>
      </c>
      <c r="AK462" s="12">
        <v>100.71528498391777</v>
      </c>
      <c r="AL462" s="12">
        <v>100.82449125163396</v>
      </c>
      <c r="AM462" s="12">
        <v>100.76245605723962</v>
      </c>
      <c r="AN462" s="12">
        <v>100.79961234370663</v>
      </c>
    </row>
    <row r="463" spans="1:40">
      <c r="A463" s="1" t="s">
        <v>524</v>
      </c>
      <c r="B463" s="1" t="s">
        <v>550</v>
      </c>
      <c r="D463" s="1" t="s">
        <v>656</v>
      </c>
      <c r="F463" s="1">
        <v>193</v>
      </c>
      <c r="G463" s="1" t="s">
        <v>837</v>
      </c>
      <c r="H463" s="1" t="str">
        <f t="shared" si="8"/>
        <v>193아파트</v>
      </c>
      <c r="I463" s="12">
        <v>79.740614412006551</v>
      </c>
      <c r="J463" s="12">
        <v>81.581680516973236</v>
      </c>
      <c r="K463" s="12">
        <v>83.952513303295859</v>
      </c>
      <c r="L463" s="12">
        <v>87.357223887523048</v>
      </c>
      <c r="M463" s="12">
        <v>86.909345124547585</v>
      </c>
      <c r="N463" s="12">
        <v>88.838683136831548</v>
      </c>
      <c r="O463" s="12">
        <v>91.61094948790641</v>
      </c>
      <c r="P463" s="12">
        <v>94.009793924299117</v>
      </c>
      <c r="Q463" s="12">
        <v>95.234569349287113</v>
      </c>
      <c r="R463" s="12">
        <v>95.984298597915782</v>
      </c>
      <c r="S463" s="12">
        <v>96.711764419590139</v>
      </c>
      <c r="T463" s="12">
        <v>97.175610189303569</v>
      </c>
      <c r="U463" s="12">
        <v>98.323161332466611</v>
      </c>
      <c r="V463" s="12">
        <v>98.639414336627084</v>
      </c>
      <c r="W463" s="12">
        <v>99.697622367544398</v>
      </c>
      <c r="X463" s="12">
        <v>99.645463522427477</v>
      </c>
      <c r="Y463" s="12">
        <v>99.517240785840031</v>
      </c>
      <c r="Z463" s="12">
        <v>99.517240785840031</v>
      </c>
      <c r="AA463" s="12">
        <v>99.512076390682907</v>
      </c>
      <c r="AB463" s="12">
        <v>99.609756181609271</v>
      </c>
      <c r="AC463" s="12">
        <v>99.655769425932675</v>
      </c>
      <c r="AD463" s="12">
        <v>99.809166608236765</v>
      </c>
      <c r="AE463" s="12">
        <v>100</v>
      </c>
      <c r="AF463" s="12">
        <v>100.00724636398171</v>
      </c>
      <c r="AG463" s="12">
        <v>100.09598157981378</v>
      </c>
      <c r="AH463" s="12">
        <v>100.04292561624952</v>
      </c>
      <c r="AI463" s="12">
        <v>100.55830485304989</v>
      </c>
      <c r="AJ463" s="12">
        <v>100.75256105526431</v>
      </c>
      <c r="AK463" s="12">
        <v>100.98113502919</v>
      </c>
      <c r="AL463" s="12">
        <v>100.91224811082613</v>
      </c>
      <c r="AM463" s="12">
        <v>100.2839952227331</v>
      </c>
      <c r="AN463" s="12">
        <v>100.0283520844733</v>
      </c>
    </row>
    <row r="464" spans="1:40">
      <c r="A464" s="1" t="s">
        <v>524</v>
      </c>
      <c r="B464" s="1" t="s">
        <v>550</v>
      </c>
      <c r="D464" s="1" t="s">
        <v>657</v>
      </c>
      <c r="F464" s="1">
        <v>194</v>
      </c>
      <c r="G464" s="1" t="s">
        <v>837</v>
      </c>
      <c r="H464" s="1" t="str">
        <f t="shared" si="8"/>
        <v>194아파트</v>
      </c>
      <c r="I464" s="12">
        <v>80.153012117378452</v>
      </c>
      <c r="J464" s="12">
        <v>80.409740493909666</v>
      </c>
      <c r="K464" s="12">
        <v>81.064174843640473</v>
      </c>
      <c r="L464" s="12">
        <v>82.650746372458528</v>
      </c>
      <c r="M464" s="12">
        <v>81.296704330488168</v>
      </c>
      <c r="N464" s="12">
        <v>82.975775212076428</v>
      </c>
      <c r="O464" s="12">
        <v>84.999861342900843</v>
      </c>
      <c r="P464" s="12">
        <v>88.064959345181251</v>
      </c>
      <c r="Q464" s="12">
        <v>90.649894406919088</v>
      </c>
      <c r="R464" s="12">
        <v>92.108241608731618</v>
      </c>
      <c r="S464" s="12">
        <v>94.231900741805205</v>
      </c>
      <c r="T464" s="12">
        <v>95.117529036354654</v>
      </c>
      <c r="U464" s="12">
        <v>98.26924635251406</v>
      </c>
      <c r="V464" s="12">
        <v>98.604790931838011</v>
      </c>
      <c r="W464" s="12">
        <v>99.955407533978246</v>
      </c>
      <c r="X464" s="12">
        <v>99.995221811070877</v>
      </c>
      <c r="Y464" s="12">
        <v>99.877964390942466</v>
      </c>
      <c r="Z464" s="12">
        <v>99.838674997730095</v>
      </c>
      <c r="AA464" s="12">
        <v>99.838204885325823</v>
      </c>
      <c r="AB464" s="12">
        <v>99.792575757195905</v>
      </c>
      <c r="AC464" s="12">
        <v>99.743132396341736</v>
      </c>
      <c r="AD464" s="12">
        <v>99.906093906702395</v>
      </c>
      <c r="AE464" s="12">
        <v>100</v>
      </c>
      <c r="AF464" s="12">
        <v>100.1622680987057</v>
      </c>
      <c r="AG464" s="12">
        <v>100.20248702622115</v>
      </c>
      <c r="AH464" s="12">
        <v>100.53419495484425</v>
      </c>
      <c r="AI464" s="12">
        <v>101.07601043903882</v>
      </c>
      <c r="AJ464" s="12">
        <v>101.26546132410137</v>
      </c>
      <c r="AK464" s="12">
        <v>101.79167848825887</v>
      </c>
      <c r="AL464" s="12">
        <v>102.32870152526019</v>
      </c>
      <c r="AM464" s="12">
        <v>102.69587138453569</v>
      </c>
      <c r="AN464" s="12">
        <v>102.92925549094892</v>
      </c>
    </row>
    <row r="465" spans="1:40">
      <c r="A465" s="1" t="s">
        <v>524</v>
      </c>
      <c r="B465" s="1" t="s">
        <v>550</v>
      </c>
      <c r="D465" s="1" t="s">
        <v>658</v>
      </c>
      <c r="F465" s="1">
        <v>195</v>
      </c>
      <c r="G465" s="1" t="s">
        <v>837</v>
      </c>
      <c r="H465" s="1" t="str">
        <f t="shared" si="8"/>
        <v>195아파트</v>
      </c>
      <c r="I465" s="12">
        <v>79.291662215176245</v>
      </c>
      <c r="J465" s="12">
        <v>79.998208185037598</v>
      </c>
      <c r="K465" s="12">
        <v>81.061857673242031</v>
      </c>
      <c r="L465" s="12">
        <v>82.021147885174216</v>
      </c>
      <c r="M465" s="12">
        <v>84.147366943469677</v>
      </c>
      <c r="N465" s="12">
        <v>84.551256136200792</v>
      </c>
      <c r="O465" s="12">
        <v>85.679017854064185</v>
      </c>
      <c r="P465" s="12">
        <v>90.560557378508307</v>
      </c>
      <c r="Q465" s="12">
        <v>91.966957021679065</v>
      </c>
      <c r="R465" s="12">
        <v>92.394219887232055</v>
      </c>
      <c r="S465" s="12">
        <v>93.052364605570631</v>
      </c>
      <c r="T465" s="12">
        <v>93.5547282063567</v>
      </c>
      <c r="U465" s="12">
        <v>94.045810075024448</v>
      </c>
      <c r="V465" s="12">
        <v>95.804251546553786</v>
      </c>
      <c r="W465" s="12">
        <v>96.982572171558289</v>
      </c>
      <c r="X465" s="12">
        <v>97.607050219534642</v>
      </c>
      <c r="Y465" s="12">
        <v>98.293153743914345</v>
      </c>
      <c r="Z465" s="12">
        <v>98.438932933336218</v>
      </c>
      <c r="AA465" s="12">
        <v>98.654274797815845</v>
      </c>
      <c r="AB465" s="12">
        <v>98.81666501526972</v>
      </c>
      <c r="AC465" s="12">
        <v>99.209962296777576</v>
      </c>
      <c r="AD465" s="12">
        <v>99.900632024459938</v>
      </c>
      <c r="AE465" s="12">
        <v>100</v>
      </c>
      <c r="AF465" s="12">
        <v>100.03518108269525</v>
      </c>
      <c r="AG465" s="12">
        <v>100.2562791351791</v>
      </c>
      <c r="AH465" s="12">
        <v>100.40996754933791</v>
      </c>
      <c r="AI465" s="12">
        <v>100.6189002105186</v>
      </c>
      <c r="AJ465" s="12">
        <v>100.91948521783547</v>
      </c>
      <c r="AK465" s="12">
        <v>101.00887678672007</v>
      </c>
      <c r="AL465" s="12">
        <v>101.04676542435365</v>
      </c>
      <c r="AM465" s="12">
        <v>101.15420364074367</v>
      </c>
      <c r="AN465" s="12">
        <v>101.2496290789408</v>
      </c>
    </row>
    <row r="466" spans="1:40">
      <c r="A466" s="1" t="s">
        <v>524</v>
      </c>
      <c r="B466" s="1" t="s">
        <v>550</v>
      </c>
      <c r="D466" s="1" t="s">
        <v>659</v>
      </c>
      <c r="F466" s="1">
        <v>196</v>
      </c>
      <c r="G466" s="1" t="s">
        <v>837</v>
      </c>
      <c r="H466" s="1" t="str">
        <f t="shared" si="8"/>
        <v>196아파트</v>
      </c>
      <c r="U466" s="12">
        <v>94.541672250939044</v>
      </c>
      <c r="V466" s="12">
        <v>95.765203312537977</v>
      </c>
      <c r="W466" s="12">
        <v>96.142297638608156</v>
      </c>
      <c r="X466" s="12">
        <v>96.442756270988383</v>
      </c>
      <c r="Y466" s="12">
        <v>97.261978336909422</v>
      </c>
      <c r="Z466" s="12">
        <v>97.451072114252</v>
      </c>
      <c r="AA466" s="12">
        <v>97.878846216515456</v>
      </c>
      <c r="AB466" s="12">
        <v>98.645381105754666</v>
      </c>
      <c r="AC466" s="12">
        <v>99.305719057184987</v>
      </c>
      <c r="AD466" s="12">
        <v>99.573936729610836</v>
      </c>
      <c r="AE466" s="12">
        <v>100</v>
      </c>
      <c r="AF466" s="12">
        <v>100</v>
      </c>
      <c r="AG466" s="12">
        <v>99.550393294390346</v>
      </c>
      <c r="AH466" s="12">
        <v>98.741480146876171</v>
      </c>
      <c r="AI466" s="12">
        <v>98.284302363614756</v>
      </c>
      <c r="AJ466" s="12">
        <v>97.867305697534661</v>
      </c>
      <c r="AK466" s="12">
        <v>97.828173328779684</v>
      </c>
      <c r="AL466" s="12">
        <v>97.359471525687809</v>
      </c>
      <c r="AM466" s="12">
        <v>97.164999966888928</v>
      </c>
      <c r="AN466" s="12">
        <v>96.890822579212184</v>
      </c>
    </row>
    <row r="467" spans="1:40">
      <c r="A467" s="1" t="s">
        <v>524</v>
      </c>
      <c r="B467" s="1" t="s">
        <v>550</v>
      </c>
      <c r="D467" s="1" t="s">
        <v>660</v>
      </c>
      <c r="F467" s="1">
        <v>197</v>
      </c>
      <c r="G467" s="1" t="s">
        <v>837</v>
      </c>
      <c r="H467" s="1" t="str">
        <f t="shared" si="8"/>
        <v>197아파트</v>
      </c>
      <c r="U467" s="12">
        <v>99.301821505951324</v>
      </c>
      <c r="V467" s="12">
        <v>99.938585225512824</v>
      </c>
      <c r="W467" s="12">
        <v>100.44913753574004</v>
      </c>
      <c r="X467" s="12">
        <v>100.42901801753055</v>
      </c>
      <c r="Y467" s="12">
        <v>100.42901801753055</v>
      </c>
      <c r="Z467" s="12">
        <v>99.949594285483187</v>
      </c>
      <c r="AA467" s="12">
        <v>99.712452389830375</v>
      </c>
      <c r="AB467" s="12">
        <v>99.595196076101772</v>
      </c>
      <c r="AC467" s="12">
        <v>99.395238429475313</v>
      </c>
      <c r="AD467" s="12">
        <v>99.395238429475313</v>
      </c>
      <c r="AE467" s="12">
        <v>100</v>
      </c>
      <c r="AF467" s="12">
        <v>100.2723346987452</v>
      </c>
      <c r="AG467" s="12">
        <v>100.57650014450034</v>
      </c>
      <c r="AH467" s="12">
        <v>101.03708634013464</v>
      </c>
      <c r="AI467" s="12">
        <v>101.59901135241125</v>
      </c>
      <c r="AJ467" s="12">
        <v>101.91812090198754</v>
      </c>
      <c r="AK467" s="12">
        <v>101.08172203779672</v>
      </c>
      <c r="AL467" s="12">
        <v>100.85323580133611</v>
      </c>
      <c r="AM467" s="12">
        <v>100.42234869960691</v>
      </c>
      <c r="AN467" s="12">
        <v>100.55908973147962</v>
      </c>
    </row>
    <row r="468" spans="1:40">
      <c r="A468" s="1" t="s">
        <v>524</v>
      </c>
      <c r="B468" s="1" t="s">
        <v>550</v>
      </c>
      <c r="D468" s="1" t="s">
        <v>661</v>
      </c>
      <c r="F468" s="1">
        <v>198</v>
      </c>
      <c r="G468" s="1" t="s">
        <v>837</v>
      </c>
      <c r="H468" s="1" t="str">
        <f t="shared" si="8"/>
        <v>198아파트</v>
      </c>
      <c r="U468" s="12">
        <v>101.89591187641774</v>
      </c>
      <c r="V468" s="12">
        <v>102.40992599673133</v>
      </c>
      <c r="W468" s="12">
        <v>102.40992599673133</v>
      </c>
      <c r="X468" s="12">
        <v>103.095630257056</v>
      </c>
      <c r="Y468" s="12">
        <v>103.04344611652448</v>
      </c>
      <c r="Z468" s="12">
        <v>103.04344611652448</v>
      </c>
      <c r="AA468" s="12">
        <v>102.93686951068811</v>
      </c>
      <c r="AB468" s="12">
        <v>101.18994004670061</v>
      </c>
      <c r="AC468" s="12">
        <v>101.01648287371613</v>
      </c>
      <c r="AD468" s="12">
        <v>100</v>
      </c>
      <c r="AE468" s="12">
        <v>100</v>
      </c>
      <c r="AF468" s="12">
        <v>100.10719644285071</v>
      </c>
      <c r="AG468" s="12">
        <v>100.12438280254415</v>
      </c>
      <c r="AH468" s="12">
        <v>99.032407089011357</v>
      </c>
      <c r="AI468" s="12">
        <v>98.304060092643113</v>
      </c>
      <c r="AJ468" s="12">
        <v>98.596528380842258</v>
      </c>
      <c r="AK468" s="12">
        <v>98.654974515751164</v>
      </c>
      <c r="AL468" s="12">
        <v>98.786688928058126</v>
      </c>
      <c r="AM468" s="12">
        <v>98.768370201434649</v>
      </c>
      <c r="AN468" s="12">
        <v>98.944822145257163</v>
      </c>
    </row>
    <row r="469" spans="1:40">
      <c r="A469" s="1" t="s">
        <v>524</v>
      </c>
      <c r="B469" s="1" t="s">
        <v>550</v>
      </c>
      <c r="D469" s="1" t="s">
        <v>662</v>
      </c>
      <c r="F469" s="1">
        <v>199</v>
      </c>
      <c r="G469" s="1" t="s">
        <v>837</v>
      </c>
      <c r="H469" s="1" t="str">
        <f t="shared" si="8"/>
        <v>199아파트</v>
      </c>
      <c r="U469" s="12">
        <v>97.211881122036502</v>
      </c>
      <c r="V469" s="12">
        <v>98.007086249287241</v>
      </c>
      <c r="W469" s="12">
        <v>98.354523836886514</v>
      </c>
      <c r="X469" s="12">
        <v>98.354523836886514</v>
      </c>
      <c r="Y469" s="12">
        <v>99.228704337484785</v>
      </c>
      <c r="Z469" s="12">
        <v>100.10673300398787</v>
      </c>
      <c r="AA469" s="12">
        <v>99.181327426969474</v>
      </c>
      <c r="AB469" s="12">
        <v>99.264024012670788</v>
      </c>
      <c r="AC469" s="12">
        <v>99.873292774664193</v>
      </c>
      <c r="AD469" s="12">
        <v>100</v>
      </c>
      <c r="AE469" s="12">
        <v>100</v>
      </c>
      <c r="AF469" s="12">
        <v>100</v>
      </c>
      <c r="AG469" s="12">
        <v>100</v>
      </c>
      <c r="AH469" s="12">
        <v>99.851112299492897</v>
      </c>
      <c r="AI469" s="12">
        <v>100.17408937593122</v>
      </c>
      <c r="AJ469" s="12">
        <v>100.51337523717956</v>
      </c>
      <c r="AK469" s="12">
        <v>100.47405469205859</v>
      </c>
      <c r="AL469" s="12">
        <v>100.51412808151372</v>
      </c>
      <c r="AM469" s="12">
        <v>100.55383731051244</v>
      </c>
      <c r="AN469" s="12">
        <v>101.00082667070703</v>
      </c>
    </row>
    <row r="470" spans="1:40">
      <c r="A470" s="1" t="s">
        <v>524</v>
      </c>
      <c r="B470" s="1" t="s">
        <v>551</v>
      </c>
      <c r="F470" s="1">
        <v>200</v>
      </c>
      <c r="G470" s="1" t="s">
        <v>837</v>
      </c>
      <c r="H470" s="1" t="str">
        <f t="shared" si="8"/>
        <v>200아파트</v>
      </c>
      <c r="I470" s="12">
        <v>80.551416069888589</v>
      </c>
      <c r="J470" s="12">
        <v>81.903178514585207</v>
      </c>
      <c r="K470" s="12">
        <v>84.073969749313918</v>
      </c>
      <c r="L470" s="12">
        <v>85.945072582175342</v>
      </c>
      <c r="M470" s="12">
        <v>86.386843365648943</v>
      </c>
      <c r="N470" s="12">
        <v>87.840035425458638</v>
      </c>
      <c r="O470" s="12">
        <v>89.984806656831722</v>
      </c>
      <c r="P470" s="12">
        <v>91.862895850282797</v>
      </c>
      <c r="Q470" s="12">
        <v>93.802158746134211</v>
      </c>
      <c r="R470" s="12">
        <v>95.22846559106884</v>
      </c>
      <c r="S470" s="12">
        <v>96.321443417828036</v>
      </c>
      <c r="T470" s="12">
        <v>96.783597618824174</v>
      </c>
      <c r="U470" s="12">
        <v>97.564709204307903</v>
      </c>
      <c r="V470" s="12">
        <v>97.786404456957243</v>
      </c>
      <c r="W470" s="12">
        <v>97.584286543737704</v>
      </c>
      <c r="X470" s="12">
        <v>98.115644363034264</v>
      </c>
      <c r="Y470" s="12">
        <v>98.656998460385068</v>
      </c>
      <c r="Z470" s="12">
        <v>99.006675637037446</v>
      </c>
      <c r="AA470" s="12">
        <v>99.088854781624789</v>
      </c>
      <c r="AB470" s="12">
        <v>99.295581550402218</v>
      </c>
      <c r="AC470" s="12">
        <v>99.39899628352893</v>
      </c>
      <c r="AD470" s="12">
        <v>99.609675370927121</v>
      </c>
      <c r="AE470" s="12">
        <v>100</v>
      </c>
      <c r="AF470" s="12">
        <v>100.26139475015643</v>
      </c>
      <c r="AG470" s="12">
        <v>100.46701383785455</v>
      </c>
      <c r="AH470" s="12">
        <v>100.62418307109131</v>
      </c>
      <c r="AI470" s="12">
        <v>100.77379127861239</v>
      </c>
      <c r="AJ470" s="12">
        <v>101.24796976720074</v>
      </c>
      <c r="AK470" s="12">
        <v>101.41421348954336</v>
      </c>
      <c r="AL470" s="12">
        <v>101.56106023535401</v>
      </c>
      <c r="AM470" s="12">
        <v>101.68045168282806</v>
      </c>
      <c r="AN470" s="12">
        <v>101.90927036548541</v>
      </c>
    </row>
    <row r="471" spans="1:40">
      <c r="A471" s="1" t="s">
        <v>524</v>
      </c>
      <c r="B471" s="1" t="s">
        <v>551</v>
      </c>
      <c r="D471" s="1" t="s">
        <v>663</v>
      </c>
      <c r="F471" s="1">
        <v>201</v>
      </c>
      <c r="G471" s="1" t="s">
        <v>837</v>
      </c>
      <c r="H471" s="1" t="str">
        <f t="shared" si="8"/>
        <v>201아파트</v>
      </c>
      <c r="I471" s="12">
        <v>82.291209577513357</v>
      </c>
      <c r="J471" s="12">
        <v>83.400442810881813</v>
      </c>
      <c r="K471" s="12">
        <v>85.465965359047559</v>
      </c>
      <c r="L471" s="12">
        <v>87.444796773158657</v>
      </c>
      <c r="M471" s="12">
        <v>88.004772936073437</v>
      </c>
      <c r="N471" s="12">
        <v>89.661464505970471</v>
      </c>
      <c r="O471" s="12">
        <v>92.153351564786405</v>
      </c>
      <c r="P471" s="12">
        <v>94.126651969559077</v>
      </c>
      <c r="Q471" s="12">
        <v>96.150726248203313</v>
      </c>
      <c r="R471" s="12">
        <v>97.852356547526085</v>
      </c>
      <c r="S471" s="12">
        <v>99.178452091530133</v>
      </c>
      <c r="T471" s="12">
        <v>99.774194363922305</v>
      </c>
      <c r="U471" s="12">
        <v>100.84351790482495</v>
      </c>
      <c r="V471" s="12">
        <v>100.78354295142192</v>
      </c>
      <c r="W471" s="12">
        <v>100.10531242968837</v>
      </c>
      <c r="X471" s="12">
        <v>100.28368966076353</v>
      </c>
      <c r="Y471" s="12">
        <v>100.33050098915392</v>
      </c>
      <c r="Z471" s="12">
        <v>100.43496038601442</v>
      </c>
      <c r="AA471" s="12">
        <v>100.27963771179691</v>
      </c>
      <c r="AB471" s="12">
        <v>100.11483861932146</v>
      </c>
      <c r="AC471" s="12">
        <v>99.976020911839598</v>
      </c>
      <c r="AD471" s="12">
        <v>99.972948784709345</v>
      </c>
      <c r="AE471" s="12">
        <v>100</v>
      </c>
      <c r="AF471" s="12">
        <v>100.02807894669039</v>
      </c>
      <c r="AG471" s="12">
        <v>100.06535224939783</v>
      </c>
      <c r="AH471" s="12">
        <v>100.05732817876769</v>
      </c>
      <c r="AI471" s="12">
        <v>100.03477545030147</v>
      </c>
      <c r="AJ471" s="12">
        <v>100.43821051758859</v>
      </c>
      <c r="AK471" s="12">
        <v>100.48316854556541</v>
      </c>
      <c r="AL471" s="12">
        <v>100.51042977103006</v>
      </c>
      <c r="AM471" s="12">
        <v>100.50863826455941</v>
      </c>
      <c r="AN471" s="12">
        <v>100.78516757307385</v>
      </c>
    </row>
    <row r="472" spans="1:40">
      <c r="A472" s="1" t="s">
        <v>524</v>
      </c>
      <c r="B472" s="1" t="s">
        <v>551</v>
      </c>
      <c r="D472" s="1" t="s">
        <v>663</v>
      </c>
      <c r="E472" s="1" t="s">
        <v>664</v>
      </c>
      <c r="F472" s="1">
        <v>202</v>
      </c>
      <c r="G472" s="1" t="s">
        <v>837</v>
      </c>
      <c r="H472" s="1" t="str">
        <f t="shared" si="8"/>
        <v>202아파트</v>
      </c>
      <c r="I472" s="12">
        <v>78.802032993814208</v>
      </c>
      <c r="J472" s="12">
        <v>80.195955444079118</v>
      </c>
      <c r="K472" s="12">
        <v>82.512093492199512</v>
      </c>
      <c r="L472" s="12">
        <v>84.676491292499151</v>
      </c>
      <c r="M472" s="12">
        <v>85.962915094413532</v>
      </c>
      <c r="N472" s="12">
        <v>87.351034830211347</v>
      </c>
      <c r="O472" s="12">
        <v>90.394666689433095</v>
      </c>
      <c r="P472" s="12">
        <v>92.216915317166197</v>
      </c>
      <c r="Q472" s="12">
        <v>94.142248352724422</v>
      </c>
      <c r="R472" s="12">
        <v>95.522342712708081</v>
      </c>
      <c r="S472" s="12">
        <v>97.582797357998587</v>
      </c>
      <c r="T472" s="12">
        <v>98.63060519251809</v>
      </c>
      <c r="U472" s="12">
        <v>99.183555250606034</v>
      </c>
      <c r="V472" s="12">
        <v>99.183555250606034</v>
      </c>
      <c r="W472" s="12">
        <v>99.674698185693828</v>
      </c>
      <c r="X472" s="12">
        <v>100.1924630865326</v>
      </c>
      <c r="Y472" s="12">
        <v>100.18480070919614</v>
      </c>
      <c r="Z472" s="12">
        <v>100.2298869399374</v>
      </c>
      <c r="AA472" s="12">
        <v>100.10643699298195</v>
      </c>
      <c r="AB472" s="12">
        <v>99.929887765119929</v>
      </c>
      <c r="AC472" s="12">
        <v>99.920201057511974</v>
      </c>
      <c r="AD472" s="12">
        <v>99.920201057511974</v>
      </c>
      <c r="AE472" s="12">
        <v>100</v>
      </c>
      <c r="AF472" s="12">
        <v>100.01778384048332</v>
      </c>
      <c r="AG472" s="12">
        <v>100.1004233760201</v>
      </c>
      <c r="AH472" s="12">
        <v>100.1004233760201</v>
      </c>
      <c r="AI472" s="12">
        <v>100.11202251988247</v>
      </c>
      <c r="AJ472" s="12">
        <v>100.2856537204859</v>
      </c>
      <c r="AK472" s="12">
        <v>100.38866865691176</v>
      </c>
      <c r="AL472" s="12">
        <v>100.3681810540384</v>
      </c>
      <c r="AM472" s="12">
        <v>100.36296822784594</v>
      </c>
      <c r="AN472" s="12">
        <v>100.68915997423917</v>
      </c>
    </row>
    <row r="473" spans="1:40">
      <c r="A473" s="1" t="s">
        <v>524</v>
      </c>
      <c r="B473" s="1" t="s">
        <v>551</v>
      </c>
      <c r="D473" s="1" t="s">
        <v>663</v>
      </c>
      <c r="E473" s="1" t="s">
        <v>665</v>
      </c>
      <c r="F473" s="1">
        <v>203</v>
      </c>
      <c r="G473" s="1" t="s">
        <v>837</v>
      </c>
      <c r="H473" s="1" t="str">
        <f t="shared" si="8"/>
        <v>203아파트</v>
      </c>
      <c r="I473" s="12">
        <v>84.545514863497615</v>
      </c>
      <c r="J473" s="12">
        <v>85.445661904655523</v>
      </c>
      <c r="K473" s="12">
        <v>87.325242996360089</v>
      </c>
      <c r="L473" s="12">
        <v>89.166101466497594</v>
      </c>
      <c r="M473" s="12">
        <v>89.211825775166247</v>
      </c>
      <c r="N473" s="12">
        <v>91.052857007804405</v>
      </c>
      <c r="O473" s="12">
        <v>93.152365622472786</v>
      </c>
      <c r="P473" s="12">
        <v>95.226038833889902</v>
      </c>
      <c r="Q473" s="12">
        <v>97.313987897361145</v>
      </c>
      <c r="R473" s="12">
        <v>99.236314747133576</v>
      </c>
      <c r="S473" s="12">
        <v>100.04742707775412</v>
      </c>
      <c r="T473" s="12">
        <v>100.33005963287297</v>
      </c>
      <c r="U473" s="12">
        <v>101.70521793209799</v>
      </c>
      <c r="V473" s="12">
        <v>101.61373636829332</v>
      </c>
      <c r="W473" s="12">
        <v>100.32678186714412</v>
      </c>
      <c r="X473" s="12">
        <v>100.33048794961339</v>
      </c>
      <c r="Y473" s="12">
        <v>100.40527443331142</v>
      </c>
      <c r="Z473" s="12">
        <v>100.54025118447446</v>
      </c>
      <c r="AA473" s="12">
        <v>100.36854290714145</v>
      </c>
      <c r="AB473" s="12">
        <v>100.20978389099672</v>
      </c>
      <c r="AC473" s="12">
        <v>100.00464830622757</v>
      </c>
      <c r="AD473" s="12">
        <v>100</v>
      </c>
      <c r="AE473" s="12">
        <v>100</v>
      </c>
      <c r="AF473" s="12">
        <v>100.033458441584</v>
      </c>
      <c r="AG473" s="12">
        <v>100.04703288061663</v>
      </c>
      <c r="AH473" s="12">
        <v>100.03481881869574</v>
      </c>
      <c r="AI473" s="12">
        <v>99.994438463703588</v>
      </c>
      <c r="AJ473" s="12">
        <v>100.51801195468815</v>
      </c>
      <c r="AK473" s="12">
        <v>100.53257901613155</v>
      </c>
      <c r="AL473" s="12">
        <v>100.5848332418271</v>
      </c>
      <c r="AM473" s="12">
        <v>100.5848332418271</v>
      </c>
      <c r="AN473" s="12">
        <v>100.83536683349452</v>
      </c>
    </row>
    <row r="474" spans="1:40">
      <c r="A474" s="1" t="s">
        <v>524</v>
      </c>
      <c r="B474" s="1" t="s">
        <v>551</v>
      </c>
      <c r="D474" s="1" t="s">
        <v>666</v>
      </c>
      <c r="F474" s="1">
        <v>204</v>
      </c>
      <c r="G474" s="1" t="s">
        <v>837</v>
      </c>
      <c r="H474" s="1" t="str">
        <f t="shared" si="8"/>
        <v>204아파트</v>
      </c>
      <c r="I474" s="12">
        <v>82.165601689967403</v>
      </c>
      <c r="J474" s="12">
        <v>84.899773316931132</v>
      </c>
      <c r="K474" s="12">
        <v>87.909880697518489</v>
      </c>
      <c r="L474" s="12">
        <v>89.945877113563753</v>
      </c>
      <c r="M474" s="12">
        <v>90.323995779070614</v>
      </c>
      <c r="N474" s="12">
        <v>91.231901933802476</v>
      </c>
      <c r="O474" s="12">
        <v>92.42704716997396</v>
      </c>
      <c r="P474" s="12">
        <v>93.53405249588144</v>
      </c>
      <c r="Q474" s="12">
        <v>94.946505232239403</v>
      </c>
      <c r="R474" s="12">
        <v>95.544848628418251</v>
      </c>
      <c r="S474" s="12">
        <v>96.077234357588722</v>
      </c>
      <c r="T474" s="12">
        <v>96.195950568230757</v>
      </c>
      <c r="U474" s="12">
        <v>96.582717372407956</v>
      </c>
      <c r="V474" s="12">
        <v>97.009035258654862</v>
      </c>
      <c r="W474" s="12">
        <v>96.819509700629084</v>
      </c>
      <c r="X474" s="12">
        <v>97.386711517742839</v>
      </c>
      <c r="Y474" s="12">
        <v>97.791725525142311</v>
      </c>
      <c r="Z474" s="12">
        <v>98.054127959480709</v>
      </c>
      <c r="AA474" s="12">
        <v>98.086167953380041</v>
      </c>
      <c r="AB474" s="12">
        <v>98.354274074866069</v>
      </c>
      <c r="AC474" s="12">
        <v>98.870102693044984</v>
      </c>
      <c r="AD474" s="12">
        <v>99.372058921441379</v>
      </c>
      <c r="AE474" s="12">
        <v>100</v>
      </c>
      <c r="AF474" s="12">
        <v>100.81447455538711</v>
      </c>
      <c r="AG474" s="12">
        <v>101.24296516859938</v>
      </c>
      <c r="AH474" s="12">
        <v>101.48823419802315</v>
      </c>
      <c r="AI474" s="12">
        <v>101.85062059223277</v>
      </c>
      <c r="AJ474" s="12">
        <v>102.55171925235622</v>
      </c>
      <c r="AK474" s="12">
        <v>102.78061079528105</v>
      </c>
      <c r="AL474" s="12">
        <v>102.97319585008893</v>
      </c>
      <c r="AM474" s="12">
        <v>103.15424313021863</v>
      </c>
      <c r="AN474" s="12">
        <v>102.97552390974347</v>
      </c>
    </row>
    <row r="475" spans="1:40">
      <c r="A475" s="1" t="s">
        <v>524</v>
      </c>
      <c r="B475" s="1" t="s">
        <v>551</v>
      </c>
      <c r="D475" s="1" t="s">
        <v>667</v>
      </c>
      <c r="F475" s="1">
        <v>205</v>
      </c>
      <c r="G475" s="1" t="s">
        <v>837</v>
      </c>
      <c r="H475" s="1" t="str">
        <f t="shared" si="8"/>
        <v>205아파트</v>
      </c>
      <c r="U475" s="12">
        <v>86.529637145666328</v>
      </c>
      <c r="V475" s="12">
        <v>87.520573342067749</v>
      </c>
      <c r="W475" s="12">
        <v>88.612643799487628</v>
      </c>
      <c r="X475" s="12">
        <v>89.904806338243731</v>
      </c>
      <c r="Y475" s="12">
        <v>92.816736441028397</v>
      </c>
      <c r="Z475" s="12">
        <v>92.908455449491996</v>
      </c>
      <c r="AA475" s="12">
        <v>93.356433280489298</v>
      </c>
      <c r="AB475" s="12">
        <v>95.294693099452289</v>
      </c>
      <c r="AC475" s="12">
        <v>96.359649137463165</v>
      </c>
      <c r="AD475" s="12">
        <v>97.652216346462424</v>
      </c>
      <c r="AE475" s="12">
        <v>100</v>
      </c>
      <c r="AF475" s="12">
        <v>101.36226417503751</v>
      </c>
      <c r="AG475" s="12">
        <v>102.38237165864533</v>
      </c>
      <c r="AH475" s="12">
        <v>102.92772436803048</v>
      </c>
      <c r="AI475" s="12">
        <v>103.65946863762399</v>
      </c>
      <c r="AJ475" s="12">
        <v>104.39913373508192</v>
      </c>
      <c r="AK475" s="12">
        <v>104.80802744093035</v>
      </c>
      <c r="AL475" s="12">
        <v>105.3239672267611</v>
      </c>
      <c r="AM475" s="12">
        <v>105.79645423431589</v>
      </c>
      <c r="AN475" s="12">
        <v>106.10827983703082</v>
      </c>
    </row>
    <row r="476" spans="1:40">
      <c r="A476" s="1" t="s">
        <v>524</v>
      </c>
      <c r="B476" s="1" t="s">
        <v>551</v>
      </c>
      <c r="D476" s="1" t="s">
        <v>668</v>
      </c>
      <c r="F476" s="1">
        <v>206</v>
      </c>
      <c r="G476" s="1" t="s">
        <v>837</v>
      </c>
      <c r="H476" s="1" t="str">
        <f t="shared" si="8"/>
        <v>206아파트</v>
      </c>
      <c r="I476" s="12">
        <v>84.226082699015009</v>
      </c>
      <c r="J476" s="12">
        <v>85.125111361418661</v>
      </c>
      <c r="K476" s="12">
        <v>87.037702662547034</v>
      </c>
      <c r="L476" s="12">
        <v>87.875029069879773</v>
      </c>
      <c r="M476" s="12">
        <v>87.283210602795464</v>
      </c>
      <c r="N476" s="12">
        <v>88.346414003636383</v>
      </c>
      <c r="O476" s="12">
        <v>89.80019306709579</v>
      </c>
      <c r="P476" s="12">
        <v>93.288720984529633</v>
      </c>
      <c r="Q476" s="12">
        <v>96.356483945867566</v>
      </c>
      <c r="R476" s="12">
        <v>97.393112073283234</v>
      </c>
      <c r="S476" s="12">
        <v>97.753308600415366</v>
      </c>
      <c r="T476" s="12">
        <v>97.808884551679782</v>
      </c>
      <c r="U476" s="12">
        <v>98.628147588855583</v>
      </c>
      <c r="V476" s="12">
        <v>98.628147588855583</v>
      </c>
      <c r="W476" s="12">
        <v>98.622311198501677</v>
      </c>
      <c r="X476" s="12">
        <v>99.00400685623147</v>
      </c>
      <c r="Y476" s="12">
        <v>99.250357280301188</v>
      </c>
      <c r="Z476" s="12">
        <v>99.757582183352682</v>
      </c>
      <c r="AA476" s="12">
        <v>99.838211440288049</v>
      </c>
      <c r="AB476" s="12">
        <v>99.789491966260897</v>
      </c>
      <c r="AC476" s="12">
        <v>99.596453946761571</v>
      </c>
      <c r="AD476" s="12">
        <v>99.639623082108955</v>
      </c>
      <c r="AE476" s="12">
        <v>100</v>
      </c>
      <c r="AF476" s="12">
        <v>100.09390790890571</v>
      </c>
      <c r="AG476" s="12">
        <v>100.30031923025548</v>
      </c>
      <c r="AH476" s="12">
        <v>100.32498500781766</v>
      </c>
      <c r="AI476" s="12">
        <v>100.40184957304099</v>
      </c>
      <c r="AJ476" s="12">
        <v>100.57930385751619</v>
      </c>
      <c r="AK476" s="12">
        <v>100.69095300229087</v>
      </c>
      <c r="AL476" s="12">
        <v>100.97981221841567</v>
      </c>
      <c r="AM476" s="12">
        <v>101.0773501907363</v>
      </c>
      <c r="AN476" s="12">
        <v>101.38885095341992</v>
      </c>
    </row>
    <row r="477" spans="1:40">
      <c r="A477" s="1" t="s">
        <v>524</v>
      </c>
      <c r="B477" s="1" t="s">
        <v>551</v>
      </c>
      <c r="D477" s="1" t="s">
        <v>669</v>
      </c>
      <c r="F477" s="1">
        <v>207</v>
      </c>
      <c r="G477" s="1" t="s">
        <v>837</v>
      </c>
      <c r="H477" s="1" t="str">
        <f t="shared" si="8"/>
        <v>207아파트</v>
      </c>
      <c r="U477" s="12">
        <v>87.531416513767837</v>
      </c>
      <c r="V477" s="12">
        <v>88.555569936684236</v>
      </c>
      <c r="W477" s="12">
        <v>89.300871368557239</v>
      </c>
      <c r="X477" s="12">
        <v>91.898242431143785</v>
      </c>
      <c r="Y477" s="12">
        <v>93.942815636105109</v>
      </c>
      <c r="Z477" s="12">
        <v>96.865134894188188</v>
      </c>
      <c r="AA477" s="12">
        <v>98.894607955128478</v>
      </c>
      <c r="AB477" s="12">
        <v>99.912580093031735</v>
      </c>
      <c r="AC477" s="12">
        <v>100.13894890068141</v>
      </c>
      <c r="AD477" s="12">
        <v>100.0917861105964</v>
      </c>
      <c r="AE477" s="12">
        <v>100</v>
      </c>
      <c r="AF477" s="12">
        <v>99.815342692132305</v>
      </c>
      <c r="AG477" s="12">
        <v>100.8792278340007</v>
      </c>
      <c r="AH477" s="12">
        <v>101.10354946102593</v>
      </c>
      <c r="AI477" s="12">
        <v>101.52459102761551</v>
      </c>
      <c r="AJ477" s="12">
        <v>101.74076884743475</v>
      </c>
      <c r="AK477" s="12">
        <v>102.37793430129656</v>
      </c>
      <c r="AL477" s="12">
        <v>102.66254399713861</v>
      </c>
      <c r="AM477" s="12">
        <v>102.81236629085856</v>
      </c>
      <c r="AN477" s="12">
        <v>102.89099518247298</v>
      </c>
    </row>
    <row r="478" spans="1:40">
      <c r="A478" s="1" t="s">
        <v>524</v>
      </c>
      <c r="B478" s="1" t="s">
        <v>552</v>
      </c>
      <c r="F478" s="1">
        <v>208</v>
      </c>
      <c r="G478" s="1" t="s">
        <v>837</v>
      </c>
      <c r="H478" s="1" t="str">
        <f t="shared" si="8"/>
        <v>208아파트</v>
      </c>
      <c r="I478" s="12">
        <v>80.466411387882687</v>
      </c>
      <c r="J478" s="12">
        <v>81.203770350546478</v>
      </c>
      <c r="K478" s="12">
        <v>82.363374741209228</v>
      </c>
      <c r="L478" s="12">
        <v>84.004683898833235</v>
      </c>
      <c r="M478" s="12">
        <v>84.591069867866025</v>
      </c>
      <c r="N478" s="12">
        <v>85.448898466084799</v>
      </c>
      <c r="O478" s="12">
        <v>86.329603551203419</v>
      </c>
      <c r="P478" s="12">
        <v>87.808975118950187</v>
      </c>
      <c r="Q478" s="12">
        <v>89.047267760905569</v>
      </c>
      <c r="R478" s="12">
        <v>90.571460550656909</v>
      </c>
      <c r="S478" s="12">
        <v>92.576869349943848</v>
      </c>
      <c r="T478" s="12">
        <v>93.351687373573043</v>
      </c>
      <c r="U478" s="12">
        <v>94.146754959378001</v>
      </c>
      <c r="V478" s="12">
        <v>94.61397210623349</v>
      </c>
      <c r="W478" s="12">
        <v>95.487852428185803</v>
      </c>
      <c r="X478" s="12">
        <v>95.9086954662598</v>
      </c>
      <c r="Y478" s="12">
        <v>96.401300383201288</v>
      </c>
      <c r="Z478" s="12">
        <v>96.84892803050748</v>
      </c>
      <c r="AA478" s="12">
        <v>97.323476139184706</v>
      </c>
      <c r="AB478" s="12">
        <v>97.941579450146236</v>
      </c>
      <c r="AC478" s="12">
        <v>98.426270456561397</v>
      </c>
      <c r="AD478" s="12">
        <v>99.219700290742182</v>
      </c>
      <c r="AE478" s="12">
        <v>100</v>
      </c>
      <c r="AF478" s="12">
        <v>101.27826764536798</v>
      </c>
      <c r="AG478" s="12">
        <v>101.86977106457414</v>
      </c>
      <c r="AH478" s="12">
        <v>102.28660584101743</v>
      </c>
      <c r="AI478" s="12">
        <v>102.78803840214248</v>
      </c>
      <c r="AJ478" s="12">
        <v>103.21960542767602</v>
      </c>
      <c r="AK478" s="12">
        <v>103.71828573320923</v>
      </c>
      <c r="AL478" s="12">
        <v>104.10372311755634</v>
      </c>
      <c r="AM478" s="12">
        <v>104.37508794877405</v>
      </c>
      <c r="AN478" s="12">
        <v>104.68529030125153</v>
      </c>
    </row>
    <row r="479" spans="1:40">
      <c r="A479" s="1" t="s">
        <v>524</v>
      </c>
      <c r="B479" s="1" t="s">
        <v>552</v>
      </c>
      <c r="D479" s="1" t="s">
        <v>670</v>
      </c>
      <c r="F479" s="1">
        <v>209</v>
      </c>
      <c r="G479" s="1" t="s">
        <v>837</v>
      </c>
      <c r="H479" s="1" t="str">
        <f t="shared" si="8"/>
        <v>209아파트</v>
      </c>
      <c r="I479" s="12">
        <v>79.498675648160543</v>
      </c>
      <c r="J479" s="12">
        <v>80.2263886333795</v>
      </c>
      <c r="K479" s="12">
        <v>81.20052237724515</v>
      </c>
      <c r="L479" s="12">
        <v>82.67589611193614</v>
      </c>
      <c r="M479" s="12">
        <v>83.173397862181503</v>
      </c>
      <c r="N479" s="12">
        <v>84.022426234654731</v>
      </c>
      <c r="O479" s="12">
        <v>85.053207828175232</v>
      </c>
      <c r="P479" s="12">
        <v>86.194977014608511</v>
      </c>
      <c r="Q479" s="12">
        <v>87.111401146741343</v>
      </c>
      <c r="R479" s="12">
        <v>88.854764720258771</v>
      </c>
      <c r="S479" s="12">
        <v>90.595712188159311</v>
      </c>
      <c r="T479" s="12">
        <v>91.302425914015728</v>
      </c>
      <c r="U479" s="12">
        <v>92.37310434873126</v>
      </c>
      <c r="V479" s="12">
        <v>93.136074284093297</v>
      </c>
      <c r="W479" s="12">
        <v>94.265593074010809</v>
      </c>
      <c r="X479" s="12">
        <v>94.809474015157903</v>
      </c>
      <c r="Y479" s="12">
        <v>95.585161859891784</v>
      </c>
      <c r="Z479" s="12">
        <v>96.252627030706464</v>
      </c>
      <c r="AA479" s="12">
        <v>96.946710369538181</v>
      </c>
      <c r="AB479" s="12">
        <v>97.875013783910063</v>
      </c>
      <c r="AC479" s="12">
        <v>98.146387999193053</v>
      </c>
      <c r="AD479" s="12">
        <v>99.100333000193245</v>
      </c>
      <c r="AE479" s="12">
        <v>100</v>
      </c>
      <c r="AF479" s="12">
        <v>102.07099424363535</v>
      </c>
      <c r="AG479" s="12">
        <v>102.91179561425537</v>
      </c>
      <c r="AH479" s="12">
        <v>103.49859048380215</v>
      </c>
      <c r="AI479" s="12">
        <v>104.1308096107223</v>
      </c>
      <c r="AJ479" s="12">
        <v>104.68663166015642</v>
      </c>
      <c r="AK479" s="12">
        <v>105.32467410262427</v>
      </c>
      <c r="AL479" s="12">
        <v>105.64636288482217</v>
      </c>
      <c r="AM479" s="12">
        <v>105.88103081243403</v>
      </c>
      <c r="AN479" s="12">
        <v>106.26482011553477</v>
      </c>
    </row>
    <row r="480" spans="1:40">
      <c r="A480" s="1" t="s">
        <v>524</v>
      </c>
      <c r="B480" s="1" t="s">
        <v>552</v>
      </c>
      <c r="D480" s="1" t="s">
        <v>670</v>
      </c>
      <c r="E480" s="1" t="s">
        <v>671</v>
      </c>
      <c r="F480" s="1">
        <v>210</v>
      </c>
      <c r="G480" s="1" t="s">
        <v>837</v>
      </c>
      <c r="H480" s="1" t="str">
        <f t="shared" si="8"/>
        <v>210아파트</v>
      </c>
      <c r="I480" s="12">
        <v>82.861160895640992</v>
      </c>
      <c r="J480" s="12">
        <v>83.287753363869527</v>
      </c>
      <c r="K480" s="12">
        <v>83.753880488122263</v>
      </c>
      <c r="L480" s="12">
        <v>85.437562322738444</v>
      </c>
      <c r="M480" s="12">
        <v>86.080475303125922</v>
      </c>
      <c r="N480" s="12">
        <v>86.830703693719528</v>
      </c>
      <c r="O480" s="12">
        <v>87.80270197910616</v>
      </c>
      <c r="P480" s="12">
        <v>88.596807510211931</v>
      </c>
      <c r="Q480" s="12">
        <v>90.184023211869288</v>
      </c>
      <c r="R480" s="12">
        <v>91.676742089834917</v>
      </c>
      <c r="S480" s="12">
        <v>92.566352109625925</v>
      </c>
      <c r="T480" s="12">
        <v>92.898032654971374</v>
      </c>
      <c r="U480" s="12">
        <v>93.01622412495712</v>
      </c>
      <c r="V480" s="12">
        <v>93.564709601609479</v>
      </c>
      <c r="W480" s="12">
        <v>93.606102444851629</v>
      </c>
      <c r="X480" s="12">
        <v>94.07809736167998</v>
      </c>
      <c r="Y480" s="12">
        <v>94.866105858496326</v>
      </c>
      <c r="Z480" s="12">
        <v>95.00075990776449</v>
      </c>
      <c r="AA480" s="12">
        <v>95.61582692482321</v>
      </c>
      <c r="AB480" s="12">
        <v>96.996423025499752</v>
      </c>
      <c r="AC480" s="12">
        <v>97.539295150260131</v>
      </c>
      <c r="AD480" s="12">
        <v>98.512131355245984</v>
      </c>
      <c r="AE480" s="12">
        <v>100</v>
      </c>
      <c r="AF480" s="12">
        <v>102.72483702014287</v>
      </c>
      <c r="AG480" s="12">
        <v>103.96163474581491</v>
      </c>
      <c r="AH480" s="12">
        <v>104.54756868977051</v>
      </c>
      <c r="AI480" s="12">
        <v>105.35768227762266</v>
      </c>
      <c r="AJ480" s="12">
        <v>106.61551052909688</v>
      </c>
      <c r="AK480" s="12">
        <v>107.68940286091093</v>
      </c>
      <c r="AL480" s="12">
        <v>108.0871094125708</v>
      </c>
      <c r="AM480" s="12">
        <v>108.36225427362815</v>
      </c>
      <c r="AN480" s="12">
        <v>109.15798236073951</v>
      </c>
    </row>
    <row r="481" spans="1:40">
      <c r="A481" s="1" t="s">
        <v>524</v>
      </c>
      <c r="B481" s="1" t="s">
        <v>552</v>
      </c>
      <c r="D481" s="1" t="s">
        <v>670</v>
      </c>
      <c r="E481" s="1" t="s">
        <v>672</v>
      </c>
      <c r="F481" s="1">
        <v>211</v>
      </c>
      <c r="G481" s="1" t="s">
        <v>837</v>
      </c>
      <c r="H481" s="1" t="str">
        <f t="shared" si="8"/>
        <v>211아파트</v>
      </c>
      <c r="I481" s="12">
        <v>77.569532224745402</v>
      </c>
      <c r="J481" s="12">
        <v>78.445279739121261</v>
      </c>
      <c r="K481" s="12">
        <v>79.672144579597756</v>
      </c>
      <c r="L481" s="12">
        <v>81.037978671426856</v>
      </c>
      <c r="M481" s="12">
        <v>81.46075048074384</v>
      </c>
      <c r="N481" s="12">
        <v>82.357009093902278</v>
      </c>
      <c r="O481" s="12">
        <v>83.414413295269469</v>
      </c>
      <c r="P481" s="12">
        <v>84.729072428346754</v>
      </c>
      <c r="Q481" s="12">
        <v>85.303629478775349</v>
      </c>
      <c r="R481" s="12">
        <v>87.168193953432663</v>
      </c>
      <c r="S481" s="12">
        <v>89.337843535183964</v>
      </c>
      <c r="T481" s="12">
        <v>90.235713680556216</v>
      </c>
      <c r="U481" s="12">
        <v>91.923658447252009</v>
      </c>
      <c r="V481" s="12">
        <v>92.83592213791762</v>
      </c>
      <c r="W481" s="12">
        <v>94.731990485159983</v>
      </c>
      <c r="X481" s="12">
        <v>95.327028423466075</v>
      </c>
      <c r="Y481" s="12">
        <v>96.093914061323005</v>
      </c>
      <c r="Z481" s="12">
        <v>97.142544158826226</v>
      </c>
      <c r="AA481" s="12">
        <v>97.893387231203079</v>
      </c>
      <c r="AB481" s="12">
        <v>98.497417464488592</v>
      </c>
      <c r="AC481" s="12">
        <v>98.575431180636215</v>
      </c>
      <c r="AD481" s="12">
        <v>99.51593638199445</v>
      </c>
      <c r="AE481" s="12">
        <v>100</v>
      </c>
      <c r="AF481" s="12">
        <v>101.63214628741378</v>
      </c>
      <c r="AG481" s="12">
        <v>102.2093804113221</v>
      </c>
      <c r="AH481" s="12">
        <v>102.79671278838462</v>
      </c>
      <c r="AI481" s="12">
        <v>103.31102134810999</v>
      </c>
      <c r="AJ481" s="12">
        <v>103.40481711997155</v>
      </c>
      <c r="AK481" s="12">
        <v>103.7584100611207</v>
      </c>
      <c r="AL481" s="12">
        <v>104.03061164855443</v>
      </c>
      <c r="AM481" s="12">
        <v>104.2389297554142</v>
      </c>
      <c r="AN481" s="12">
        <v>104.35602190670068</v>
      </c>
    </row>
    <row r="482" spans="1:40">
      <c r="A482" s="1" t="s">
        <v>524</v>
      </c>
      <c r="B482" s="1" t="s">
        <v>552</v>
      </c>
      <c r="D482" s="1" t="s">
        <v>673</v>
      </c>
      <c r="F482" s="1">
        <v>212</v>
      </c>
      <c r="G482" s="1" t="s">
        <v>837</v>
      </c>
      <c r="H482" s="1" t="str">
        <f t="shared" si="8"/>
        <v>212아파트</v>
      </c>
      <c r="I482" s="12">
        <v>88.230706597948526</v>
      </c>
      <c r="J482" s="12">
        <v>88.271444443799211</v>
      </c>
      <c r="K482" s="12">
        <v>88.36013690367713</v>
      </c>
      <c r="L482" s="12">
        <v>90.196096626529268</v>
      </c>
      <c r="M482" s="12">
        <v>90.081953844328041</v>
      </c>
      <c r="N482" s="12">
        <v>90.280362290119712</v>
      </c>
      <c r="O482" s="12">
        <v>90.675114241104879</v>
      </c>
      <c r="P482" s="12">
        <v>92.284975404050726</v>
      </c>
      <c r="Q482" s="12">
        <v>93.299982736085326</v>
      </c>
      <c r="R482" s="12">
        <v>94.329599299104714</v>
      </c>
      <c r="S482" s="12">
        <v>96.688692748046861</v>
      </c>
      <c r="T482" s="12">
        <v>97.723737485456425</v>
      </c>
      <c r="U482" s="12">
        <v>98.32259986955215</v>
      </c>
      <c r="V482" s="12">
        <v>98.733165894664012</v>
      </c>
      <c r="W482" s="12">
        <v>99.114513951054022</v>
      </c>
      <c r="X482" s="12">
        <v>99.493884473291487</v>
      </c>
      <c r="Y482" s="12">
        <v>99.578480876348138</v>
      </c>
      <c r="Z482" s="12">
        <v>99.523794078002979</v>
      </c>
      <c r="AA482" s="12">
        <v>99.524220426750347</v>
      </c>
      <c r="AB482" s="12">
        <v>99.311247188342946</v>
      </c>
      <c r="AC482" s="12">
        <v>99.438935055428217</v>
      </c>
      <c r="AD482" s="12">
        <v>99.731887998004922</v>
      </c>
      <c r="AE482" s="12">
        <v>100</v>
      </c>
      <c r="AF482" s="12">
        <v>101.35008330659021</v>
      </c>
      <c r="AG482" s="12">
        <v>102.68598639900863</v>
      </c>
      <c r="AH482" s="12">
        <v>102.97739560889801</v>
      </c>
      <c r="AI482" s="12">
        <v>103.23890331100472</v>
      </c>
      <c r="AJ482" s="12">
        <v>103.60839690083638</v>
      </c>
      <c r="AK482" s="12">
        <v>103.87438097800438</v>
      </c>
      <c r="AL482" s="12">
        <v>104.20844053408105</v>
      </c>
      <c r="AM482" s="12">
        <v>104.37258431178023</v>
      </c>
      <c r="AN482" s="12">
        <v>104.91177282624314</v>
      </c>
    </row>
    <row r="483" spans="1:40">
      <c r="A483" s="1" t="s">
        <v>524</v>
      </c>
      <c r="B483" s="1" t="s">
        <v>552</v>
      </c>
      <c r="D483" s="1" t="s">
        <v>674</v>
      </c>
      <c r="F483" s="1">
        <v>213</v>
      </c>
      <c r="G483" s="1" t="s">
        <v>837</v>
      </c>
      <c r="H483" s="1" t="str">
        <f t="shared" si="8"/>
        <v>213아파트</v>
      </c>
      <c r="U483" s="12">
        <v>91.821155584236251</v>
      </c>
      <c r="V483" s="12">
        <v>92.277673517461437</v>
      </c>
      <c r="W483" s="12">
        <v>93.64613935377335</v>
      </c>
      <c r="X483" s="12">
        <v>93.739789611824236</v>
      </c>
      <c r="Y483" s="12">
        <v>93.917463239853333</v>
      </c>
      <c r="Z483" s="12">
        <v>94.946193462798433</v>
      </c>
      <c r="AA483" s="12">
        <v>95.464411609701685</v>
      </c>
      <c r="AB483" s="12">
        <v>95.482381493510431</v>
      </c>
      <c r="AC483" s="12">
        <v>96.36507014691604</v>
      </c>
      <c r="AD483" s="12">
        <v>98.46179336351193</v>
      </c>
      <c r="AE483" s="12">
        <v>100</v>
      </c>
      <c r="AF483" s="12">
        <v>101.7905901856075</v>
      </c>
      <c r="AG483" s="12">
        <v>102.00437846679593</v>
      </c>
      <c r="AH483" s="12">
        <v>102.25336955808079</v>
      </c>
      <c r="AI483" s="12">
        <v>102.4182311098419</v>
      </c>
      <c r="AJ483" s="12">
        <v>102.63619122598695</v>
      </c>
      <c r="AK483" s="12">
        <v>102.92946661304892</v>
      </c>
      <c r="AL483" s="12">
        <v>103.09168895146317</v>
      </c>
      <c r="AM483" s="12">
        <v>103.09168895146317</v>
      </c>
      <c r="AN483" s="12">
        <v>103.12064730012005</v>
      </c>
    </row>
    <row r="484" spans="1:40">
      <c r="A484" s="1" t="s">
        <v>524</v>
      </c>
      <c r="B484" s="1" t="s">
        <v>552</v>
      </c>
      <c r="D484" s="1" t="s">
        <v>675</v>
      </c>
      <c r="F484" s="1">
        <v>214</v>
      </c>
      <c r="G484" s="1" t="s">
        <v>837</v>
      </c>
      <c r="H484" s="1" t="str">
        <f t="shared" si="8"/>
        <v>214아파트</v>
      </c>
      <c r="I484" s="12">
        <v>77.267525170919939</v>
      </c>
      <c r="J484" s="12">
        <v>78.285272542622707</v>
      </c>
      <c r="K484" s="12">
        <v>80.507597808529013</v>
      </c>
      <c r="L484" s="12">
        <v>82.035909454668243</v>
      </c>
      <c r="M484" s="12">
        <v>83.759020818577667</v>
      </c>
      <c r="N484" s="12">
        <v>84.027124292714191</v>
      </c>
      <c r="O484" s="12">
        <v>84.798729063300129</v>
      </c>
      <c r="P484" s="12">
        <v>86.705166891114999</v>
      </c>
      <c r="Q484" s="12">
        <v>88.295403007594146</v>
      </c>
      <c r="R484" s="12">
        <v>89.459615534911819</v>
      </c>
      <c r="S484" s="12">
        <v>92.16193344284126</v>
      </c>
      <c r="T484" s="12">
        <v>93.417142108181181</v>
      </c>
      <c r="U484" s="12">
        <v>93.914747921650047</v>
      </c>
      <c r="V484" s="12">
        <v>94.479257501862776</v>
      </c>
      <c r="W484" s="12">
        <v>95.283610487589911</v>
      </c>
      <c r="X484" s="12">
        <v>95.794631218003062</v>
      </c>
      <c r="Y484" s="12">
        <v>96.371419399796622</v>
      </c>
      <c r="Z484" s="12">
        <v>96.766244551434667</v>
      </c>
      <c r="AA484" s="12">
        <v>96.91973335944833</v>
      </c>
      <c r="AB484" s="12">
        <v>97.681254192399962</v>
      </c>
      <c r="AC484" s="12">
        <v>98.428603818783571</v>
      </c>
      <c r="AD484" s="12">
        <v>99.220455540834791</v>
      </c>
      <c r="AE484" s="12">
        <v>100</v>
      </c>
      <c r="AF484" s="12">
        <v>100.71835494803597</v>
      </c>
      <c r="AG484" s="12">
        <v>101.04161063598833</v>
      </c>
      <c r="AH484" s="12">
        <v>101.4854086472712</v>
      </c>
      <c r="AI484" s="12">
        <v>102.00900821705096</v>
      </c>
      <c r="AJ484" s="12">
        <v>102.24688427596071</v>
      </c>
      <c r="AK484" s="12">
        <v>102.566028376913</v>
      </c>
      <c r="AL484" s="12">
        <v>102.8757454013252</v>
      </c>
      <c r="AM484" s="12">
        <v>103.31545510600837</v>
      </c>
      <c r="AN484" s="12">
        <v>103.52443886456915</v>
      </c>
    </row>
    <row r="485" spans="1:40">
      <c r="A485" s="1" t="s">
        <v>524</v>
      </c>
      <c r="B485" s="1" t="s">
        <v>552</v>
      </c>
      <c r="D485" s="1" t="s">
        <v>676</v>
      </c>
      <c r="F485" s="1">
        <v>215</v>
      </c>
      <c r="G485" s="1" t="s">
        <v>837</v>
      </c>
      <c r="H485" s="1" t="str">
        <f t="shared" si="8"/>
        <v>215아파트</v>
      </c>
      <c r="U485" s="12">
        <v>96.981688344443526</v>
      </c>
      <c r="V485" s="12">
        <v>96.816632526243396</v>
      </c>
      <c r="W485" s="12">
        <v>97.957469255081421</v>
      </c>
      <c r="X485" s="12">
        <v>98.988517945008439</v>
      </c>
      <c r="Y485" s="12">
        <v>99.432533799367178</v>
      </c>
      <c r="Z485" s="12">
        <v>99.767676603885761</v>
      </c>
      <c r="AA485" s="12">
        <v>100.20559744445583</v>
      </c>
      <c r="AB485" s="12">
        <v>100.5639539314912</v>
      </c>
      <c r="AC485" s="12">
        <v>100.98938313978054</v>
      </c>
      <c r="AD485" s="12">
        <v>100.97791614648034</v>
      </c>
      <c r="AE485" s="12">
        <v>100</v>
      </c>
      <c r="AF485" s="12">
        <v>99.946702460886002</v>
      </c>
      <c r="AG485" s="12">
        <v>99.881968492714876</v>
      </c>
      <c r="AH485" s="12">
        <v>99.823796990519696</v>
      </c>
      <c r="AI485" s="12">
        <v>99.974897441576687</v>
      </c>
      <c r="AJ485" s="12">
        <v>100.06934829650822</v>
      </c>
      <c r="AK485" s="12">
        <v>100.02376396473898</v>
      </c>
      <c r="AL485" s="12">
        <v>100.2611489752465</v>
      </c>
      <c r="AM485" s="12">
        <v>100.14628474986705</v>
      </c>
      <c r="AN485" s="12">
        <v>100.2167726829385</v>
      </c>
    </row>
    <row r="486" spans="1:40">
      <c r="A486" s="1" t="s">
        <v>524</v>
      </c>
      <c r="B486" s="1" t="s">
        <v>552</v>
      </c>
      <c r="D486" s="1" t="s">
        <v>677</v>
      </c>
      <c r="F486" s="1">
        <v>216</v>
      </c>
      <c r="G486" s="1" t="s">
        <v>837</v>
      </c>
      <c r="H486" s="1" t="str">
        <f t="shared" si="8"/>
        <v>216아파트</v>
      </c>
      <c r="I486" s="12">
        <v>83.076897535869989</v>
      </c>
      <c r="J486" s="12">
        <v>83.515261446879649</v>
      </c>
      <c r="K486" s="12">
        <v>84.846274366392251</v>
      </c>
      <c r="L486" s="12">
        <v>86.762200154519888</v>
      </c>
      <c r="M486" s="12">
        <v>86.683521210094469</v>
      </c>
      <c r="N486" s="12">
        <v>89.733530450449294</v>
      </c>
      <c r="O486" s="12">
        <v>90.443293246616577</v>
      </c>
      <c r="P486" s="12">
        <v>93.022229168835437</v>
      </c>
      <c r="Q486" s="12">
        <v>95.855041533472502</v>
      </c>
      <c r="R486" s="12">
        <v>97.568527293747209</v>
      </c>
      <c r="S486" s="12">
        <v>100.30485744084847</v>
      </c>
      <c r="T486" s="12">
        <v>100.81602481231779</v>
      </c>
      <c r="U486" s="12">
        <v>100.81602481231779</v>
      </c>
      <c r="V486" s="12">
        <v>100.81602481231779</v>
      </c>
      <c r="W486" s="12">
        <v>101.37333510172304</v>
      </c>
      <c r="X486" s="12">
        <v>101.17992022266174</v>
      </c>
      <c r="Y486" s="12">
        <v>101.17992022266174</v>
      </c>
      <c r="Z486" s="12">
        <v>101.0752656969233</v>
      </c>
      <c r="AA486" s="12">
        <v>100.81076592248463</v>
      </c>
      <c r="AB486" s="12">
        <v>99.943417406093829</v>
      </c>
      <c r="AC486" s="12">
        <v>100.10999963422023</v>
      </c>
      <c r="AD486" s="12">
        <v>99.997640749697197</v>
      </c>
      <c r="AE486" s="12">
        <v>100</v>
      </c>
      <c r="AF486" s="12">
        <v>100.05616499517302</v>
      </c>
      <c r="AG486" s="12">
        <v>101.38966721404113</v>
      </c>
      <c r="AH486" s="12">
        <v>101.64563149196435</v>
      </c>
      <c r="AI486" s="12">
        <v>101.7669621375654</v>
      </c>
      <c r="AJ486" s="12">
        <v>102.07295568501284</v>
      </c>
      <c r="AK486" s="12">
        <v>102.61288476354302</v>
      </c>
      <c r="AL486" s="12">
        <v>103.22726714780015</v>
      </c>
      <c r="AM486" s="12">
        <v>103.84360512222426</v>
      </c>
      <c r="AN486" s="12">
        <v>104.40964779924948</v>
      </c>
    </row>
    <row r="487" spans="1:40">
      <c r="A487" s="1" t="s">
        <v>524</v>
      </c>
      <c r="B487" s="1" t="s">
        <v>552</v>
      </c>
      <c r="D487" s="1" t="s">
        <v>678</v>
      </c>
      <c r="F487" s="1">
        <v>217</v>
      </c>
      <c r="G487" s="1" t="s">
        <v>837</v>
      </c>
      <c r="H487" s="1" t="str">
        <f t="shared" si="8"/>
        <v>217아파트</v>
      </c>
      <c r="I487" s="12">
        <v>85.111089079106989</v>
      </c>
      <c r="J487" s="12">
        <v>86.042707384202657</v>
      </c>
      <c r="K487" s="12">
        <v>86.552833073234225</v>
      </c>
      <c r="L487" s="12">
        <v>90.433470182889252</v>
      </c>
      <c r="M487" s="12">
        <v>90.935763584271371</v>
      </c>
      <c r="N487" s="12">
        <v>91.423890787765444</v>
      </c>
      <c r="O487" s="12">
        <v>91.793070008475269</v>
      </c>
      <c r="P487" s="12">
        <v>93.864115668517528</v>
      </c>
      <c r="Q487" s="12">
        <v>95.832056768066536</v>
      </c>
      <c r="R487" s="12">
        <v>96.524641163062753</v>
      </c>
      <c r="S487" s="12">
        <v>97.566587731324361</v>
      </c>
      <c r="T487" s="12">
        <v>97.42817044011764</v>
      </c>
      <c r="U487" s="12">
        <v>97.734341539628517</v>
      </c>
      <c r="V487" s="12">
        <v>97.734341539628517</v>
      </c>
      <c r="W487" s="12">
        <v>97.734341539628517</v>
      </c>
      <c r="X487" s="12">
        <v>97.734341539628517</v>
      </c>
      <c r="Y487" s="12">
        <v>97.734341539628517</v>
      </c>
      <c r="Z487" s="12">
        <v>97.734341539628517</v>
      </c>
      <c r="AA487" s="12">
        <v>97.734341539628517</v>
      </c>
      <c r="AB487" s="12">
        <v>97.561665176463634</v>
      </c>
      <c r="AC487" s="12">
        <v>98.872000126866453</v>
      </c>
      <c r="AD487" s="12">
        <v>99.567588453148247</v>
      </c>
      <c r="AE487" s="12">
        <v>100</v>
      </c>
      <c r="AF487" s="12">
        <v>100.29733695787905</v>
      </c>
      <c r="AG487" s="12">
        <v>100.60522022536598</v>
      </c>
      <c r="AH487" s="12">
        <v>101.29096397771664</v>
      </c>
      <c r="AI487" s="12">
        <v>102.08184855040699</v>
      </c>
      <c r="AJ487" s="12">
        <v>104.24263742209715</v>
      </c>
      <c r="AK487" s="12">
        <v>106.28305307881629</v>
      </c>
      <c r="AL487" s="12">
        <v>107.9107817106469</v>
      </c>
      <c r="AM487" s="12">
        <v>109.01289886714369</v>
      </c>
      <c r="AN487" s="12">
        <v>110.10104870098274</v>
      </c>
    </row>
    <row r="488" spans="1:40">
      <c r="A488" s="1" t="s">
        <v>524</v>
      </c>
      <c r="B488" s="1" t="s">
        <v>552</v>
      </c>
      <c r="D488" s="1" t="s">
        <v>679</v>
      </c>
      <c r="F488" s="1">
        <v>218</v>
      </c>
      <c r="G488" s="1" t="s">
        <v>837</v>
      </c>
      <c r="H488" s="1" t="str">
        <f t="shared" si="8"/>
        <v>218아파트</v>
      </c>
      <c r="I488" s="12">
        <v>76.014353410390697</v>
      </c>
      <c r="J488" s="12">
        <v>76.727209482464119</v>
      </c>
      <c r="K488" s="12">
        <v>78.067559410786387</v>
      </c>
      <c r="L488" s="12">
        <v>79.070629958053132</v>
      </c>
      <c r="M488" s="12">
        <v>78.0399141503311</v>
      </c>
      <c r="N488" s="12">
        <v>79.651362976841625</v>
      </c>
      <c r="O488" s="12">
        <v>80.035096640672577</v>
      </c>
      <c r="P488" s="12">
        <v>82.334344646957192</v>
      </c>
      <c r="Q488" s="12">
        <v>84.179497075912252</v>
      </c>
      <c r="R488" s="12">
        <v>84.921769305921885</v>
      </c>
      <c r="S488" s="12">
        <v>87.511707262370621</v>
      </c>
      <c r="T488" s="12">
        <v>88.341943794458004</v>
      </c>
      <c r="U488" s="12">
        <v>88.20991981369157</v>
      </c>
      <c r="V488" s="12">
        <v>88.20991981369157</v>
      </c>
      <c r="W488" s="12">
        <v>89.873171328144963</v>
      </c>
      <c r="X488" s="12">
        <v>90.031217911691101</v>
      </c>
      <c r="Y488" s="12">
        <v>90.104870302429347</v>
      </c>
      <c r="Z488" s="12">
        <v>90.820690631907723</v>
      </c>
      <c r="AA488" s="12">
        <v>91.833961674745055</v>
      </c>
      <c r="AB488" s="12">
        <v>93.486126528934676</v>
      </c>
      <c r="AC488" s="12">
        <v>94.977070948981648</v>
      </c>
      <c r="AD488" s="12">
        <v>96.342105715059404</v>
      </c>
    </row>
    <row r="489" spans="1:40">
      <c r="A489" s="1" t="s">
        <v>524</v>
      </c>
      <c r="B489" s="1" t="s">
        <v>552</v>
      </c>
      <c r="D489" s="1" t="s">
        <v>680</v>
      </c>
      <c r="F489" s="1">
        <v>219</v>
      </c>
      <c r="G489" s="1" t="s">
        <v>837</v>
      </c>
      <c r="H489" s="1" t="str">
        <f t="shared" si="8"/>
        <v>219아파트</v>
      </c>
      <c r="U489" s="12">
        <v>95.237500421672195</v>
      </c>
      <c r="V489" s="12">
        <v>95.705297837695355</v>
      </c>
      <c r="W489" s="12">
        <v>97.150255653644351</v>
      </c>
      <c r="X489" s="12">
        <v>97.728220472667232</v>
      </c>
      <c r="Y489" s="12">
        <v>97.993229385793597</v>
      </c>
      <c r="Z489" s="12">
        <v>97.993229385793597</v>
      </c>
      <c r="AA489" s="12">
        <v>98.126079148393273</v>
      </c>
      <c r="AB489" s="12">
        <v>98.126079148393273</v>
      </c>
      <c r="AC489" s="12">
        <v>98.53753046145637</v>
      </c>
      <c r="AD489" s="12">
        <v>99.276900187214764</v>
      </c>
      <c r="AE489" s="12">
        <v>100</v>
      </c>
      <c r="AF489" s="12">
        <v>101.54485834843553</v>
      </c>
      <c r="AG489" s="12">
        <v>102.1686763048979</v>
      </c>
      <c r="AH489" s="12">
        <v>102.61899879492158</v>
      </c>
      <c r="AI489" s="12">
        <v>102.84989134105982</v>
      </c>
      <c r="AJ489" s="12">
        <v>102.9137266170433</v>
      </c>
      <c r="AK489" s="12">
        <v>103.15628090306643</v>
      </c>
      <c r="AL489" s="12">
        <v>103.3645539190496</v>
      </c>
      <c r="AM489" s="12">
        <v>103.47239205957759</v>
      </c>
      <c r="AN489" s="12">
        <v>103.50373235483421</v>
      </c>
    </row>
    <row r="490" spans="1:40">
      <c r="A490" s="1" t="s">
        <v>524</v>
      </c>
      <c r="B490" s="1" t="s">
        <v>552</v>
      </c>
      <c r="D490" s="1" t="s">
        <v>681</v>
      </c>
      <c r="F490" s="1">
        <v>220</v>
      </c>
      <c r="G490" s="1" t="s">
        <v>837</v>
      </c>
      <c r="H490" s="1" t="str">
        <f t="shared" si="8"/>
        <v>220아파트</v>
      </c>
      <c r="U490" s="12">
        <v>93.870670705326532</v>
      </c>
      <c r="V490" s="12">
        <v>94.375853866171298</v>
      </c>
      <c r="W490" s="12">
        <v>94.556044170295536</v>
      </c>
      <c r="X490" s="12">
        <v>95.269028352880866</v>
      </c>
      <c r="Y490" s="12">
        <v>95.756158782748074</v>
      </c>
      <c r="Z490" s="12">
        <v>95.756158782748074</v>
      </c>
      <c r="AA490" s="12">
        <v>98.132521972327766</v>
      </c>
      <c r="AB490" s="12">
        <v>98.120091996772317</v>
      </c>
      <c r="AC490" s="12">
        <v>98.792010752685187</v>
      </c>
      <c r="AD490" s="12">
        <v>99.80854252025695</v>
      </c>
      <c r="AE490" s="12">
        <v>100</v>
      </c>
      <c r="AF490" s="12">
        <v>101.08658549043876</v>
      </c>
      <c r="AG490" s="12">
        <v>101.75737495754078</v>
      </c>
      <c r="AH490" s="12">
        <v>101.9144826356512</v>
      </c>
      <c r="AI490" s="12">
        <v>102.41991549872098</v>
      </c>
      <c r="AJ490" s="12">
        <v>102.51459697647607</v>
      </c>
      <c r="AK490" s="12">
        <v>102.77990601074454</v>
      </c>
      <c r="AL490" s="12">
        <v>102.77990601074454</v>
      </c>
      <c r="AM490" s="12">
        <v>103.07421762326004</v>
      </c>
      <c r="AN490" s="12">
        <v>103.11241205915766</v>
      </c>
    </row>
    <row r="491" spans="1:40">
      <c r="A491" s="1" t="s">
        <v>524</v>
      </c>
      <c r="B491" s="1" t="s">
        <v>552</v>
      </c>
      <c r="D491" s="1" t="s">
        <v>682</v>
      </c>
      <c r="F491" s="1">
        <v>221</v>
      </c>
      <c r="G491" s="1" t="s">
        <v>837</v>
      </c>
      <c r="H491" s="1" t="str">
        <f t="shared" si="8"/>
        <v>221아파트</v>
      </c>
      <c r="U491" s="12">
        <v>100.7924976215582</v>
      </c>
      <c r="V491" s="12">
        <v>100.69807826027312</v>
      </c>
      <c r="W491" s="12">
        <v>100.32949933916609</v>
      </c>
      <c r="X491" s="12">
        <v>99.935544106229017</v>
      </c>
      <c r="Y491" s="12">
        <v>99.909938246064257</v>
      </c>
      <c r="Z491" s="12">
        <v>99.629270463672327</v>
      </c>
      <c r="AA491" s="12">
        <v>99.586111473492949</v>
      </c>
      <c r="AB491" s="12">
        <v>99.795757419416361</v>
      </c>
      <c r="AC491" s="12">
        <v>99.915648224775254</v>
      </c>
      <c r="AD491" s="12">
        <v>99.990435420256944</v>
      </c>
      <c r="AE491" s="12">
        <v>100</v>
      </c>
      <c r="AF491" s="12">
        <v>100.48404669725505</v>
      </c>
      <c r="AG491" s="12">
        <v>100.97899075063215</v>
      </c>
      <c r="AH491" s="12">
        <v>101.13607091567272</v>
      </c>
      <c r="AI491" s="12">
        <v>101.50396908732982</v>
      </c>
      <c r="AJ491" s="12">
        <v>101.79047928838023</v>
      </c>
      <c r="AK491" s="12">
        <v>102.3520373865326</v>
      </c>
      <c r="AL491" s="12">
        <v>102.78806295376779</v>
      </c>
      <c r="AM491" s="12">
        <v>102.96881023348318</v>
      </c>
      <c r="AN491" s="12">
        <v>103.30009719998559</v>
      </c>
    </row>
    <row r="492" spans="1:40">
      <c r="A492" s="1" t="s">
        <v>524</v>
      </c>
      <c r="B492" s="1" t="s">
        <v>553</v>
      </c>
      <c r="F492" s="1">
        <v>222</v>
      </c>
      <c r="G492" s="1" t="s">
        <v>837</v>
      </c>
      <c r="H492" s="1" t="str">
        <f t="shared" si="8"/>
        <v>222아파트</v>
      </c>
      <c r="I492" s="12">
        <v>87.288365031066931</v>
      </c>
      <c r="J492" s="12">
        <v>88.949313342659622</v>
      </c>
      <c r="K492" s="12">
        <v>90.168701742577511</v>
      </c>
      <c r="L492" s="12">
        <v>91.443812397534955</v>
      </c>
      <c r="M492" s="12">
        <v>92.370532474730624</v>
      </c>
      <c r="N492" s="12">
        <v>93.245812934380453</v>
      </c>
      <c r="O492" s="12">
        <v>94.033548939045943</v>
      </c>
      <c r="P492" s="12">
        <v>95.083187052639289</v>
      </c>
      <c r="Q492" s="12">
        <v>96.404944694534635</v>
      </c>
      <c r="R492" s="12">
        <v>97.34472502269908</v>
      </c>
      <c r="S492" s="12">
        <v>98.454175854501415</v>
      </c>
      <c r="T492" s="12">
        <v>99.097755719373566</v>
      </c>
      <c r="U492" s="12">
        <v>100.01629159621118</v>
      </c>
      <c r="V492" s="12">
        <v>100.08441354076157</v>
      </c>
      <c r="W492" s="12">
        <v>100.72017742946321</v>
      </c>
      <c r="X492" s="12">
        <v>101.14433145266545</v>
      </c>
      <c r="Y492" s="12">
        <v>101.01788118381135</v>
      </c>
      <c r="Z492" s="12">
        <v>100.94361693619433</v>
      </c>
      <c r="AA492" s="12">
        <v>100.43814554801469</v>
      </c>
      <c r="AB492" s="12">
        <v>100.37772672767426</v>
      </c>
      <c r="AC492" s="12">
        <v>100.05130601061602</v>
      </c>
      <c r="AD492" s="12">
        <v>100.21213730290285</v>
      </c>
      <c r="AE492" s="12">
        <v>100</v>
      </c>
      <c r="AF492" s="12">
        <v>99.681350786083073</v>
      </c>
      <c r="AG492" s="12">
        <v>99.233064064825811</v>
      </c>
      <c r="AH492" s="12">
        <v>99.348587030347062</v>
      </c>
      <c r="AI492" s="12">
        <v>99.513265943736528</v>
      </c>
      <c r="AJ492" s="12">
        <v>99.81799521918289</v>
      </c>
      <c r="AK492" s="12">
        <v>99.912777414675759</v>
      </c>
      <c r="AL492" s="12">
        <v>99.815606753152665</v>
      </c>
      <c r="AM492" s="12">
        <v>99.90339166733726</v>
      </c>
      <c r="AN492" s="12">
        <v>100.02608429922513</v>
      </c>
    </row>
    <row r="493" spans="1:40">
      <c r="A493" s="1" t="s">
        <v>524</v>
      </c>
      <c r="B493" s="1" t="s">
        <v>553</v>
      </c>
      <c r="D493" s="1" t="s">
        <v>683</v>
      </c>
      <c r="F493" s="1">
        <v>223</v>
      </c>
      <c r="G493" s="1" t="s">
        <v>837</v>
      </c>
      <c r="H493" s="1" t="str">
        <f t="shared" si="8"/>
        <v>223아파트</v>
      </c>
      <c r="I493" s="12">
        <v>87.676690625621703</v>
      </c>
      <c r="J493" s="12">
        <v>89.769659754159548</v>
      </c>
      <c r="K493" s="12">
        <v>90.819649691698686</v>
      </c>
      <c r="L493" s="12">
        <v>92.282592670893891</v>
      </c>
      <c r="M493" s="12">
        <v>93.956053358129395</v>
      </c>
      <c r="N493" s="12">
        <v>94.829665779720614</v>
      </c>
      <c r="O493" s="12">
        <v>95.605583979909412</v>
      </c>
      <c r="P493" s="12">
        <v>96.496652686157617</v>
      </c>
      <c r="Q493" s="12">
        <v>97.526790082531207</v>
      </c>
      <c r="R493" s="12">
        <v>98.266641100309485</v>
      </c>
      <c r="S493" s="12">
        <v>99.275137028797204</v>
      </c>
      <c r="T493" s="12">
        <v>99.857957211022452</v>
      </c>
      <c r="U493" s="12">
        <v>100.78763146416286</v>
      </c>
      <c r="V493" s="12">
        <v>100.89463890354644</v>
      </c>
      <c r="W493" s="12">
        <v>101.64535540092899</v>
      </c>
      <c r="X493" s="12">
        <v>102.37633910448517</v>
      </c>
      <c r="Y493" s="12">
        <v>102.05340801629769</v>
      </c>
      <c r="Z493" s="12">
        <v>101.79991388431407</v>
      </c>
      <c r="AA493" s="12">
        <v>101.18909893016126</v>
      </c>
      <c r="AB493" s="12">
        <v>100.69378744544174</v>
      </c>
      <c r="AC493" s="12">
        <v>100.11241695363597</v>
      </c>
      <c r="AD493" s="12">
        <v>100.27879506994958</v>
      </c>
      <c r="AE493" s="12">
        <v>100</v>
      </c>
      <c r="AF493" s="12">
        <v>99.794171744838962</v>
      </c>
      <c r="AG493" s="12">
        <v>99.439061052722295</v>
      </c>
      <c r="AH493" s="12">
        <v>99.763530588252863</v>
      </c>
      <c r="AI493" s="12">
        <v>99.908347156630853</v>
      </c>
      <c r="AJ493" s="12">
        <v>100.20119247058896</v>
      </c>
      <c r="AK493" s="12">
        <v>100.37789697742465</v>
      </c>
      <c r="AL493" s="12">
        <v>100.39191000820576</v>
      </c>
      <c r="AM493" s="12">
        <v>100.49068308927995</v>
      </c>
      <c r="AN493" s="12">
        <v>100.73183810207198</v>
      </c>
    </row>
    <row r="494" spans="1:40">
      <c r="A494" s="1" t="s">
        <v>524</v>
      </c>
      <c r="B494" s="1" t="s">
        <v>553</v>
      </c>
      <c r="D494" s="1" t="s">
        <v>683</v>
      </c>
      <c r="E494" s="1" t="s">
        <v>684</v>
      </c>
      <c r="F494" s="1">
        <v>224</v>
      </c>
      <c r="G494" s="1" t="s">
        <v>837</v>
      </c>
      <c r="H494" s="1" t="str">
        <f t="shared" si="8"/>
        <v>224아파트</v>
      </c>
      <c r="I494" s="12">
        <v>86.350557522065898</v>
      </c>
      <c r="J494" s="12">
        <v>88.708320858446868</v>
      </c>
      <c r="K494" s="12">
        <v>89.857721556173118</v>
      </c>
      <c r="L494" s="12">
        <v>90.607119578726667</v>
      </c>
      <c r="M494" s="12">
        <v>92.9318025366277</v>
      </c>
      <c r="N494" s="12">
        <v>93.750108936049742</v>
      </c>
      <c r="O494" s="12">
        <v>94.582132323682686</v>
      </c>
      <c r="P494" s="12">
        <v>95.457049899843156</v>
      </c>
      <c r="Q494" s="12">
        <v>96.436372937375609</v>
      </c>
      <c r="R494" s="12">
        <v>97.262710548751059</v>
      </c>
      <c r="S494" s="12">
        <v>98.369276437603133</v>
      </c>
      <c r="T494" s="12">
        <v>98.950599481939648</v>
      </c>
      <c r="U494" s="12">
        <v>99.833482242952442</v>
      </c>
      <c r="V494" s="12">
        <v>99.833482242952442</v>
      </c>
      <c r="W494" s="12">
        <v>100.25773745927749</v>
      </c>
      <c r="X494" s="12">
        <v>100.66363059907334</v>
      </c>
      <c r="Y494" s="12">
        <v>100.19469585075944</v>
      </c>
      <c r="Z494" s="12">
        <v>99.97755687886513</v>
      </c>
      <c r="AA494" s="12">
        <v>99.708698645868154</v>
      </c>
      <c r="AB494" s="12">
        <v>99.374955290919786</v>
      </c>
      <c r="AC494" s="12">
        <v>99.476149352574325</v>
      </c>
      <c r="AD494" s="12">
        <v>99.833137222864252</v>
      </c>
      <c r="AE494" s="12">
        <v>100</v>
      </c>
      <c r="AF494" s="12">
        <v>101.20900324717879</v>
      </c>
      <c r="AG494" s="12">
        <v>101.15342393171296</v>
      </c>
      <c r="AH494" s="12">
        <v>101.77545587215535</v>
      </c>
      <c r="AI494" s="12">
        <v>102.02114595765693</v>
      </c>
      <c r="AJ494" s="12">
        <v>102.40944534178935</v>
      </c>
      <c r="AK494" s="12">
        <v>102.68223284890072</v>
      </c>
      <c r="AL494" s="12">
        <v>102.72422231853804</v>
      </c>
      <c r="AM494" s="12">
        <v>102.88702374773824</v>
      </c>
      <c r="AN494" s="12">
        <v>103.07973883151284</v>
      </c>
    </row>
    <row r="495" spans="1:40">
      <c r="A495" s="1" t="s">
        <v>524</v>
      </c>
      <c r="B495" s="1" t="s">
        <v>553</v>
      </c>
      <c r="D495" s="1" t="s">
        <v>683</v>
      </c>
      <c r="E495" s="1" t="s">
        <v>685</v>
      </c>
      <c r="F495" s="1">
        <v>225</v>
      </c>
      <c r="G495" s="1" t="s">
        <v>837</v>
      </c>
      <c r="H495" s="1" t="str">
        <f t="shared" si="8"/>
        <v>225아파트</v>
      </c>
      <c r="I495" s="12">
        <v>89.634285500136016</v>
      </c>
      <c r="J495" s="12">
        <v>91.294761455183831</v>
      </c>
      <c r="K495" s="12">
        <v>92.182882317837084</v>
      </c>
      <c r="L495" s="12">
        <v>94.798871403154607</v>
      </c>
      <c r="M495" s="12">
        <v>95.41307851547576</v>
      </c>
      <c r="N495" s="12">
        <v>96.373800632863237</v>
      </c>
      <c r="O495" s="12">
        <v>97.058038430108326</v>
      </c>
      <c r="P495" s="12">
        <v>97.973257756890007</v>
      </c>
      <c r="Q495" s="12">
        <v>99.082946117357494</v>
      </c>
      <c r="R495" s="12">
        <v>99.682521601133985</v>
      </c>
      <c r="S495" s="12">
        <v>100.53207998362235</v>
      </c>
      <c r="T495" s="12">
        <v>101.11617227287319</v>
      </c>
      <c r="U495" s="12">
        <v>102.11174051008658</v>
      </c>
      <c r="V495" s="12">
        <v>102.36910199077992</v>
      </c>
      <c r="W495" s="12">
        <v>103.58070615643186</v>
      </c>
      <c r="X495" s="12">
        <v>104.77398316790205</v>
      </c>
      <c r="Y495" s="12">
        <v>104.66011402168535</v>
      </c>
      <c r="Z495" s="12">
        <v>104.35467111843509</v>
      </c>
      <c r="AA495" s="12">
        <v>103.25629010313035</v>
      </c>
      <c r="AB495" s="12">
        <v>102.53197477931816</v>
      </c>
      <c r="AC495" s="12">
        <v>100.99210962823753</v>
      </c>
      <c r="AD495" s="12">
        <v>100.89355067326353</v>
      </c>
      <c r="AE495" s="12">
        <v>100</v>
      </c>
      <c r="AF495" s="12">
        <v>97.879379448763132</v>
      </c>
      <c r="AG495" s="12">
        <v>97.127181022730937</v>
      </c>
      <c r="AH495" s="12">
        <v>97.059611094494201</v>
      </c>
      <c r="AI495" s="12">
        <v>97.072093688737155</v>
      </c>
      <c r="AJ495" s="12">
        <v>97.239865428499201</v>
      </c>
      <c r="AK495" s="12">
        <v>97.291011374802636</v>
      </c>
      <c r="AL495" s="12">
        <v>97.268545076018029</v>
      </c>
      <c r="AM495" s="12">
        <v>97.283857474711922</v>
      </c>
      <c r="AN495" s="12">
        <v>97.58787593940707</v>
      </c>
    </row>
    <row r="496" spans="1:40">
      <c r="A496" s="1" t="s">
        <v>524</v>
      </c>
      <c r="B496" s="1" t="s">
        <v>553</v>
      </c>
      <c r="D496" s="1" t="s">
        <v>686</v>
      </c>
      <c r="F496" s="1">
        <v>226</v>
      </c>
      <c r="G496" s="1" t="s">
        <v>837</v>
      </c>
      <c r="H496" s="1" t="str">
        <f t="shared" si="8"/>
        <v>226아파트</v>
      </c>
      <c r="I496" s="12">
        <v>85.932398011087486</v>
      </c>
      <c r="J496" s="12">
        <v>87.272972729749483</v>
      </c>
      <c r="K496" s="12">
        <v>88.577159767564041</v>
      </c>
      <c r="L496" s="12">
        <v>89.886495324612071</v>
      </c>
      <c r="M496" s="12">
        <v>89.860485533296128</v>
      </c>
      <c r="N496" s="12">
        <v>91.018987090494633</v>
      </c>
      <c r="O496" s="12">
        <v>92.06052885740668</v>
      </c>
      <c r="P496" s="12">
        <v>93.248393795984896</v>
      </c>
      <c r="Q496" s="12">
        <v>95.508971167468218</v>
      </c>
      <c r="R496" s="12">
        <v>96.606348398476072</v>
      </c>
      <c r="S496" s="12">
        <v>98.258718420547638</v>
      </c>
      <c r="T496" s="12">
        <v>98.390645272774108</v>
      </c>
      <c r="U496" s="12">
        <v>99.058327534031292</v>
      </c>
      <c r="V496" s="12">
        <v>99.058327534031292</v>
      </c>
      <c r="W496" s="12">
        <v>99.51275583609943</v>
      </c>
      <c r="X496" s="12">
        <v>99.775602913473449</v>
      </c>
      <c r="Y496" s="12">
        <v>99.910692468718437</v>
      </c>
      <c r="Z496" s="12">
        <v>99.944388640190112</v>
      </c>
      <c r="AA496" s="12">
        <v>99.1595335405123</v>
      </c>
      <c r="AB496" s="12">
        <v>98.988702560089862</v>
      </c>
      <c r="AC496" s="12">
        <v>99.171906839377584</v>
      </c>
      <c r="AD496" s="12">
        <v>99.942696403437822</v>
      </c>
      <c r="AE496" s="12">
        <v>100</v>
      </c>
      <c r="AF496" s="12">
        <v>100.79648024136809</v>
      </c>
      <c r="AG496" s="12">
        <v>100.72298068035815</v>
      </c>
      <c r="AH496" s="12">
        <v>100.84890811130253</v>
      </c>
      <c r="AI496" s="12">
        <v>101.3215071352914</v>
      </c>
      <c r="AJ496" s="12">
        <v>101.78512716425774</v>
      </c>
      <c r="AK496" s="12">
        <v>101.78214888411554</v>
      </c>
      <c r="AL496" s="12">
        <v>101.81332498966182</v>
      </c>
      <c r="AM496" s="12">
        <v>101.84168558615613</v>
      </c>
      <c r="AN496" s="12">
        <v>101.87692482715127</v>
      </c>
    </row>
    <row r="497" spans="1:40">
      <c r="A497" s="1" t="s">
        <v>524</v>
      </c>
      <c r="B497" s="1" t="s">
        <v>553</v>
      </c>
      <c r="D497" s="1" t="s">
        <v>687</v>
      </c>
      <c r="F497" s="1">
        <v>227</v>
      </c>
      <c r="G497" s="1" t="s">
        <v>837</v>
      </c>
      <c r="H497" s="1" t="str">
        <f t="shared" si="8"/>
        <v>227아파트</v>
      </c>
      <c r="I497" s="12">
        <v>89.315674407107082</v>
      </c>
      <c r="J497" s="12">
        <v>90.228886489519141</v>
      </c>
      <c r="K497" s="12">
        <v>91.81367297869771</v>
      </c>
      <c r="L497" s="12">
        <v>92.629835208298033</v>
      </c>
      <c r="M497" s="12">
        <v>92.588704415918059</v>
      </c>
      <c r="N497" s="12">
        <v>93.247081149617671</v>
      </c>
      <c r="O497" s="12">
        <v>93.866116327311289</v>
      </c>
      <c r="P497" s="12">
        <v>95.198022840960093</v>
      </c>
      <c r="Q497" s="12">
        <v>96.460371663866766</v>
      </c>
      <c r="R497" s="12">
        <v>97.767494093757193</v>
      </c>
      <c r="S497" s="12">
        <v>98.693463431401838</v>
      </c>
      <c r="T497" s="12">
        <v>99.920359372150571</v>
      </c>
      <c r="U497" s="12">
        <v>100.92505800999712</v>
      </c>
      <c r="V497" s="12">
        <v>100.92505800999712</v>
      </c>
      <c r="W497" s="12">
        <v>101.62436090769651</v>
      </c>
      <c r="X497" s="12">
        <v>101.72775067891276</v>
      </c>
      <c r="Y497" s="12">
        <v>101.81858204488606</v>
      </c>
      <c r="Z497" s="12">
        <v>101.88305168708186</v>
      </c>
      <c r="AA497" s="12">
        <v>101.33736587380805</v>
      </c>
      <c r="AB497" s="12">
        <v>102.27790644295636</v>
      </c>
      <c r="AC497" s="12">
        <v>100.90611746710758</v>
      </c>
      <c r="AD497" s="12">
        <v>100.7309254934914</v>
      </c>
      <c r="AE497" s="12">
        <v>100</v>
      </c>
      <c r="AF497" s="12">
        <v>97.84215110597691</v>
      </c>
      <c r="AG497" s="12">
        <v>96.795807505359051</v>
      </c>
      <c r="AH497" s="12">
        <v>96.123460802454488</v>
      </c>
      <c r="AI497" s="12">
        <v>96.068455518949463</v>
      </c>
      <c r="AJ497" s="12">
        <v>96.096127383097766</v>
      </c>
      <c r="AK497" s="12">
        <v>95.972700626659062</v>
      </c>
      <c r="AL497" s="12">
        <v>95.075582181075873</v>
      </c>
      <c r="AM497" s="12">
        <v>94.978062468329213</v>
      </c>
      <c r="AN497" s="12">
        <v>94.829915937470105</v>
      </c>
    </row>
    <row r="498" spans="1:40">
      <c r="A498" s="1" t="s">
        <v>524</v>
      </c>
      <c r="B498" s="1" t="s">
        <v>553</v>
      </c>
      <c r="D498" s="1" t="s">
        <v>688</v>
      </c>
      <c r="F498" s="1">
        <v>228</v>
      </c>
      <c r="G498" s="1" t="s">
        <v>837</v>
      </c>
      <c r="H498" s="1" t="str">
        <f t="shared" si="8"/>
        <v>228아파트</v>
      </c>
      <c r="U498" s="12">
        <v>99.195217772135521</v>
      </c>
      <c r="V498" s="12">
        <v>99.428591317820036</v>
      </c>
      <c r="W498" s="12">
        <v>100.54410935106745</v>
      </c>
      <c r="X498" s="12">
        <v>100.54410935106745</v>
      </c>
      <c r="Y498" s="12">
        <v>99.139659648999981</v>
      </c>
      <c r="Z498" s="12">
        <v>98.738953773359029</v>
      </c>
      <c r="AA498" s="12">
        <v>98.11151150771704</v>
      </c>
      <c r="AB498" s="12">
        <v>98.33184040976225</v>
      </c>
      <c r="AC498" s="12">
        <v>100.24506633998431</v>
      </c>
      <c r="AD498" s="12">
        <v>100.19728528181425</v>
      </c>
      <c r="AE498" s="12">
        <v>100</v>
      </c>
      <c r="AF498" s="12">
        <v>99.526934854521272</v>
      </c>
      <c r="AG498" s="12">
        <v>99.028656705537628</v>
      </c>
      <c r="AH498" s="12">
        <v>98.793935114774982</v>
      </c>
      <c r="AI498" s="12">
        <v>98.420390189443239</v>
      </c>
      <c r="AJ498" s="12">
        <v>99.094806458074686</v>
      </c>
      <c r="AK498" s="12">
        <v>99.235163604504137</v>
      </c>
      <c r="AL498" s="12">
        <v>99.789264737247763</v>
      </c>
      <c r="AM498" s="12">
        <v>100.05258589172328</v>
      </c>
      <c r="AN498" s="12">
        <v>100.30157089901044</v>
      </c>
    </row>
    <row r="499" spans="1:40">
      <c r="A499" s="1" t="s">
        <v>524</v>
      </c>
      <c r="B499" s="1" t="s">
        <v>553</v>
      </c>
      <c r="D499" s="1" t="s">
        <v>689</v>
      </c>
      <c r="F499" s="1">
        <v>229</v>
      </c>
      <c r="G499" s="1" t="s">
        <v>837</v>
      </c>
      <c r="H499" s="1" t="str">
        <f t="shared" si="8"/>
        <v>229아파트</v>
      </c>
      <c r="U499" s="12">
        <v>80.284952442096184</v>
      </c>
      <c r="V499" s="12">
        <v>80.284952442096184</v>
      </c>
      <c r="W499" s="12">
        <v>80.476767961444111</v>
      </c>
      <c r="X499" s="12">
        <v>80.550593440373376</v>
      </c>
      <c r="Y499" s="12">
        <v>82.614549894130676</v>
      </c>
      <c r="Z499" s="12">
        <v>84.045297995228978</v>
      </c>
      <c r="AA499" s="12">
        <v>88.330307470598925</v>
      </c>
      <c r="AB499" s="12">
        <v>93.144075042864188</v>
      </c>
      <c r="AC499" s="12">
        <v>96.597695683488482</v>
      </c>
      <c r="AD499" s="12">
        <v>98.12116201123176</v>
      </c>
      <c r="AE499" s="12">
        <v>100</v>
      </c>
      <c r="AF499" s="12">
        <v>100.93925132683003</v>
      </c>
      <c r="AG499" s="12">
        <v>101.06616174050383</v>
      </c>
      <c r="AH499" s="12">
        <v>101.45877679345614</v>
      </c>
      <c r="AI499" s="12">
        <v>101.82017736275772</v>
      </c>
      <c r="AJ499" s="12">
        <v>101.96349387875689</v>
      </c>
      <c r="AK499" s="12">
        <v>102.625054313825</v>
      </c>
      <c r="AL499" s="12">
        <v>102.52895317210955</v>
      </c>
      <c r="AM499" s="12">
        <v>102.50721661271589</v>
      </c>
      <c r="AN499" s="12">
        <v>103.65014689645591</v>
      </c>
    </row>
    <row r="500" spans="1:40">
      <c r="A500" s="1" t="s">
        <v>524</v>
      </c>
      <c r="B500" s="1" t="s">
        <v>553</v>
      </c>
      <c r="D500" s="1" t="s">
        <v>690</v>
      </c>
      <c r="F500" s="1">
        <v>230</v>
      </c>
      <c r="G500" s="1" t="s">
        <v>837</v>
      </c>
      <c r="H500" s="1" t="str">
        <f t="shared" si="8"/>
        <v>230아파트</v>
      </c>
      <c r="U500" s="12">
        <v>100.34065897538099</v>
      </c>
      <c r="V500" s="12">
        <v>100.66494858535202</v>
      </c>
      <c r="W500" s="12">
        <v>100.94235393985414</v>
      </c>
      <c r="X500" s="12">
        <v>101.4673558182546</v>
      </c>
      <c r="Y500" s="12">
        <v>101.4673558182546</v>
      </c>
      <c r="Z500" s="12">
        <v>101.65980699176733</v>
      </c>
      <c r="AA500" s="12">
        <v>99.258520571579282</v>
      </c>
      <c r="AB500" s="12">
        <v>99.48450463619784</v>
      </c>
      <c r="AC500" s="12">
        <v>99.48450463619784</v>
      </c>
      <c r="AD500" s="12">
        <v>100</v>
      </c>
      <c r="AE500" s="12">
        <v>100</v>
      </c>
      <c r="AF500" s="12">
        <v>99.168541950389837</v>
      </c>
      <c r="AG500" s="12">
        <v>96.653431392007505</v>
      </c>
      <c r="AH500" s="12">
        <v>97.071419217999633</v>
      </c>
      <c r="AI500" s="12">
        <v>97.648287410102213</v>
      </c>
      <c r="AJ500" s="12">
        <v>98.091089788515561</v>
      </c>
      <c r="AK500" s="12">
        <v>98.42100981573671</v>
      </c>
      <c r="AL500" s="12">
        <v>98.327432607793412</v>
      </c>
      <c r="AM500" s="12">
        <v>98.430272216467046</v>
      </c>
      <c r="AN500" s="12">
        <v>98.417444753039248</v>
      </c>
    </row>
    <row r="501" spans="1:40">
      <c r="A501" s="1" t="s">
        <v>524</v>
      </c>
      <c r="B501" s="1" t="s">
        <v>554</v>
      </c>
      <c r="F501" s="1">
        <v>231</v>
      </c>
      <c r="G501" s="1" t="s">
        <v>837</v>
      </c>
      <c r="H501" s="1" t="str">
        <f t="shared" si="8"/>
        <v>231아파트</v>
      </c>
      <c r="I501" s="12">
        <v>84.147069385176181</v>
      </c>
      <c r="J501" s="12">
        <v>85.211294254809829</v>
      </c>
      <c r="K501" s="12">
        <v>86.110650032589092</v>
      </c>
      <c r="L501" s="12">
        <v>87.867819876239864</v>
      </c>
      <c r="M501" s="12">
        <v>89.31938555928464</v>
      </c>
      <c r="N501" s="12">
        <v>90.629534892662505</v>
      </c>
      <c r="O501" s="12">
        <v>91.025840893662917</v>
      </c>
      <c r="P501" s="12">
        <v>91.626263547956384</v>
      </c>
      <c r="Q501" s="12">
        <v>92.780136034328294</v>
      </c>
      <c r="R501" s="12">
        <v>94.251667088405853</v>
      </c>
      <c r="S501" s="12">
        <v>95.63167162963471</v>
      </c>
      <c r="T501" s="12">
        <v>96.45115390469978</v>
      </c>
      <c r="U501" s="12">
        <v>97.846438528388148</v>
      </c>
      <c r="V501" s="12">
        <v>98.257321810058983</v>
      </c>
      <c r="W501" s="12">
        <v>97.339417297603816</v>
      </c>
      <c r="X501" s="12">
        <v>98.14165589557895</v>
      </c>
      <c r="Y501" s="12">
        <v>98.617163296107876</v>
      </c>
      <c r="Z501" s="12">
        <v>99.303752113579364</v>
      </c>
      <c r="AA501" s="12">
        <v>99.271548007071047</v>
      </c>
      <c r="AB501" s="12">
        <v>99.553142695246564</v>
      </c>
      <c r="AC501" s="12">
        <v>99.626706453395656</v>
      </c>
      <c r="AD501" s="12">
        <v>99.823972719090236</v>
      </c>
      <c r="AE501" s="12">
        <v>100</v>
      </c>
      <c r="AF501" s="12">
        <v>100.15181740035494</v>
      </c>
      <c r="AG501" s="12">
        <v>100.14507193655975</v>
      </c>
      <c r="AH501" s="12">
        <v>100.28354047839925</v>
      </c>
      <c r="AI501" s="12">
        <v>100.52785445367245</v>
      </c>
      <c r="AJ501" s="12">
        <v>100.80190842609369</v>
      </c>
      <c r="AK501" s="12">
        <v>100.81500138703421</v>
      </c>
      <c r="AL501" s="12">
        <v>100.82213969306069</v>
      </c>
      <c r="AM501" s="12">
        <v>100.62480131045608</v>
      </c>
      <c r="AN501" s="12">
        <v>100.57542559077703</v>
      </c>
    </row>
    <row r="502" spans="1:40">
      <c r="A502" s="1" t="s">
        <v>524</v>
      </c>
      <c r="B502" s="1" t="s">
        <v>554</v>
      </c>
      <c r="D502" s="1" t="s">
        <v>691</v>
      </c>
      <c r="F502" s="1">
        <v>232</v>
      </c>
      <c r="G502" s="1" t="s">
        <v>837</v>
      </c>
      <c r="H502" s="1" t="str">
        <f t="shared" si="8"/>
        <v>232아파트</v>
      </c>
      <c r="I502" s="12">
        <v>78.405760613317852</v>
      </c>
      <c r="J502" s="12">
        <v>79.813876305984209</v>
      </c>
      <c r="K502" s="12">
        <v>81.118026788392598</v>
      </c>
      <c r="L502" s="12">
        <v>83.030678791393967</v>
      </c>
      <c r="M502" s="12">
        <v>87.615249293241192</v>
      </c>
      <c r="N502" s="12">
        <v>89.95350062057058</v>
      </c>
      <c r="O502" s="12">
        <v>90.348719210615428</v>
      </c>
      <c r="P502" s="12">
        <v>90.901073053401745</v>
      </c>
      <c r="Q502" s="12">
        <v>92.183831733490592</v>
      </c>
      <c r="R502" s="12">
        <v>93.590797108544919</v>
      </c>
      <c r="S502" s="12">
        <v>94.636636480949974</v>
      </c>
      <c r="T502" s="12">
        <v>95.345861849641608</v>
      </c>
      <c r="U502" s="12">
        <v>94.872895568393687</v>
      </c>
      <c r="V502" s="12">
        <v>96.125640781237038</v>
      </c>
      <c r="W502" s="12">
        <v>93.060757999657753</v>
      </c>
      <c r="X502" s="12">
        <v>95.58483811248189</v>
      </c>
      <c r="Y502" s="12">
        <v>96.779272983767484</v>
      </c>
      <c r="Z502" s="12">
        <v>98.984419273897416</v>
      </c>
      <c r="AA502" s="12">
        <v>98.664272245334786</v>
      </c>
      <c r="AB502" s="12">
        <v>99.151712027746612</v>
      </c>
      <c r="AC502" s="12">
        <v>99.352907600377392</v>
      </c>
      <c r="AD502" s="12">
        <v>99.601975094400302</v>
      </c>
      <c r="AE502" s="12">
        <v>100</v>
      </c>
      <c r="AF502" s="12">
        <v>100.4448173269376</v>
      </c>
      <c r="AG502" s="12">
        <v>100.28670235453234</v>
      </c>
      <c r="AH502" s="12">
        <v>100.1259679148242</v>
      </c>
      <c r="AI502" s="12">
        <v>100.12370542245579</v>
      </c>
      <c r="AJ502" s="12">
        <v>100.55427419225127</v>
      </c>
      <c r="AK502" s="12">
        <v>100.50807995493005</v>
      </c>
      <c r="AL502" s="12">
        <v>100.48429881750177</v>
      </c>
      <c r="AM502" s="12">
        <v>99.985720890777316</v>
      </c>
      <c r="AN502" s="12">
        <v>99.782736953084708</v>
      </c>
    </row>
    <row r="503" spans="1:40">
      <c r="A503" s="1" t="s">
        <v>524</v>
      </c>
      <c r="B503" s="1" t="s">
        <v>554</v>
      </c>
      <c r="D503" s="1" t="s">
        <v>692</v>
      </c>
      <c r="F503" s="1">
        <v>233</v>
      </c>
      <c r="G503" s="1" t="s">
        <v>837</v>
      </c>
      <c r="H503" s="1" t="str">
        <f t="shared" si="8"/>
        <v>233아파트</v>
      </c>
      <c r="I503" s="12">
        <v>88.19554145287421</v>
      </c>
      <c r="J503" s="12">
        <v>89.367192575864166</v>
      </c>
      <c r="K503" s="12">
        <v>89.822251383073223</v>
      </c>
      <c r="L503" s="12">
        <v>89.822251383073223</v>
      </c>
      <c r="M503" s="12">
        <v>88.679883679967404</v>
      </c>
      <c r="N503" s="12">
        <v>89.892318127128817</v>
      </c>
      <c r="O503" s="12">
        <v>90.553296039318028</v>
      </c>
      <c r="P503" s="12">
        <v>91.605809158548922</v>
      </c>
      <c r="Q503" s="12">
        <v>93.165042203690831</v>
      </c>
      <c r="R503" s="12">
        <v>94.739972642501087</v>
      </c>
      <c r="S503" s="12">
        <v>96.339327295631946</v>
      </c>
      <c r="T503" s="12">
        <v>97.172149414784187</v>
      </c>
      <c r="U503" s="12">
        <v>99.072349209907088</v>
      </c>
      <c r="V503" s="12">
        <v>99.294795172742781</v>
      </c>
      <c r="W503" s="12">
        <v>99.754089782607792</v>
      </c>
      <c r="X503" s="12">
        <v>99.754089782607792</v>
      </c>
      <c r="Y503" s="12">
        <v>99.867515343528069</v>
      </c>
      <c r="Z503" s="12">
        <v>99.996078197775546</v>
      </c>
      <c r="AA503" s="12">
        <v>99.996078197775546</v>
      </c>
      <c r="AB503" s="12">
        <v>99.996078197775546</v>
      </c>
      <c r="AC503" s="12">
        <v>99.996078197775546</v>
      </c>
      <c r="AD503" s="12">
        <v>99.996078197775546</v>
      </c>
      <c r="AE503" s="12">
        <v>100</v>
      </c>
      <c r="AF503" s="12">
        <v>100.284797499318</v>
      </c>
      <c r="AG503" s="12">
        <v>100.3261456689464</v>
      </c>
      <c r="AH503" s="12">
        <v>100.99036647200334</v>
      </c>
      <c r="AI503" s="12">
        <v>101.61344914218182</v>
      </c>
      <c r="AJ503" s="12">
        <v>102.19480697088787</v>
      </c>
      <c r="AK503" s="12">
        <v>102.19448998427218</v>
      </c>
      <c r="AL503" s="12">
        <v>102.21561753893988</v>
      </c>
      <c r="AM503" s="12">
        <v>102.239696849648</v>
      </c>
      <c r="AN503" s="12">
        <v>102.4285555422682</v>
      </c>
    </row>
    <row r="504" spans="1:40">
      <c r="A504" s="1" t="s">
        <v>524</v>
      </c>
      <c r="B504" s="1" t="s">
        <v>554</v>
      </c>
      <c r="D504" s="1" t="s">
        <v>693</v>
      </c>
      <c r="F504" s="1">
        <v>234</v>
      </c>
      <c r="G504" s="1" t="s">
        <v>837</v>
      </c>
      <c r="H504" s="1" t="str">
        <f t="shared" si="8"/>
        <v>234아파트</v>
      </c>
      <c r="I504" s="12">
        <v>86.650290490836611</v>
      </c>
      <c r="J504" s="12">
        <v>87.266743406039211</v>
      </c>
      <c r="K504" s="12">
        <v>87.745732144072662</v>
      </c>
      <c r="L504" s="12">
        <v>89.948541139283535</v>
      </c>
      <c r="M504" s="12">
        <v>90.556205704483929</v>
      </c>
      <c r="N504" s="12">
        <v>91.023099830222336</v>
      </c>
      <c r="O504" s="12">
        <v>91.354671667421925</v>
      </c>
      <c r="P504" s="12">
        <v>91.868059068748536</v>
      </c>
      <c r="Q504" s="12">
        <v>92.955339225116077</v>
      </c>
      <c r="R504" s="12">
        <v>93.866042828710405</v>
      </c>
      <c r="S504" s="12">
        <v>95.259734543191101</v>
      </c>
      <c r="T504" s="12">
        <v>96.349933183590679</v>
      </c>
      <c r="U504" s="12">
        <v>99.899780471561982</v>
      </c>
      <c r="V504" s="12">
        <v>99.899780471561982</v>
      </c>
      <c r="W504" s="12">
        <v>99.921510119163557</v>
      </c>
      <c r="X504" s="12">
        <v>99.921510119163557</v>
      </c>
      <c r="Y504" s="12">
        <v>99.967377307112315</v>
      </c>
      <c r="Z504" s="12">
        <v>99.996885752427559</v>
      </c>
      <c r="AA504" s="12">
        <v>99.996885752427559</v>
      </c>
      <c r="AB504" s="12">
        <v>99.996885752427559</v>
      </c>
      <c r="AC504" s="12">
        <v>99.996885752427559</v>
      </c>
      <c r="AD504" s="12">
        <v>100</v>
      </c>
      <c r="AE504" s="12">
        <v>100</v>
      </c>
      <c r="AF504" s="12">
        <v>100</v>
      </c>
      <c r="AG504" s="12">
        <v>100.01491193934659</v>
      </c>
      <c r="AH504" s="12">
        <v>99.877575491781826</v>
      </c>
      <c r="AI504" s="12">
        <v>99.953165777339976</v>
      </c>
      <c r="AJ504" s="12">
        <v>99.914614988709488</v>
      </c>
      <c r="AK504" s="12">
        <v>100.00891462327159</v>
      </c>
      <c r="AL504" s="12">
        <v>99.94172678080993</v>
      </c>
      <c r="AM504" s="12">
        <v>100.11984658747355</v>
      </c>
      <c r="AN504" s="12">
        <v>100.16109183678599</v>
      </c>
    </row>
    <row r="505" spans="1:40">
      <c r="A505" s="1" t="s">
        <v>524</v>
      </c>
      <c r="B505" s="1" t="s">
        <v>554</v>
      </c>
      <c r="D505" s="1" t="s">
        <v>694</v>
      </c>
      <c r="F505" s="1">
        <v>235</v>
      </c>
      <c r="G505" s="1" t="s">
        <v>837</v>
      </c>
      <c r="H505" s="1" t="str">
        <f t="shared" si="8"/>
        <v>235아파트</v>
      </c>
      <c r="U505" s="12">
        <v>91.620149049553291</v>
      </c>
      <c r="V505" s="12">
        <v>91.620149049553291</v>
      </c>
      <c r="W505" s="12">
        <v>91.726243243214938</v>
      </c>
      <c r="X505" s="12">
        <v>92.613776505324282</v>
      </c>
      <c r="Y505" s="12">
        <v>93.244722286173499</v>
      </c>
      <c r="Z505" s="12">
        <v>94.11117864536368</v>
      </c>
      <c r="AA505" s="12">
        <v>95.720899787377661</v>
      </c>
      <c r="AB505" s="12">
        <v>98.149232721617523</v>
      </c>
      <c r="AC505" s="12">
        <v>98.666101597446144</v>
      </c>
      <c r="AD505" s="12">
        <v>100</v>
      </c>
      <c r="AE505" s="12">
        <v>100</v>
      </c>
      <c r="AF505" s="12">
        <v>99.974940011598875</v>
      </c>
      <c r="AG505" s="12">
        <v>99.956927956221293</v>
      </c>
      <c r="AH505" s="12">
        <v>100.55437595969236</v>
      </c>
      <c r="AI505" s="12">
        <v>100.83074094254989</v>
      </c>
      <c r="AJ505" s="12">
        <v>101.72080717615599</v>
      </c>
      <c r="AK505" s="12">
        <v>102.30441315482513</v>
      </c>
      <c r="AL505" s="12">
        <v>102.94275130905621</v>
      </c>
      <c r="AM505" s="12">
        <v>103.1924919281054</v>
      </c>
      <c r="AN505" s="12">
        <v>103.1924919281054</v>
      </c>
    </row>
    <row r="506" spans="1:40">
      <c r="A506" s="1" t="s">
        <v>524</v>
      </c>
      <c r="B506" s="1" t="s">
        <v>554</v>
      </c>
      <c r="D506" s="1" t="s">
        <v>695</v>
      </c>
      <c r="F506" s="1">
        <v>236</v>
      </c>
      <c r="G506" s="1" t="s">
        <v>837</v>
      </c>
      <c r="H506" s="1" t="str">
        <f t="shared" si="8"/>
        <v>236아파트</v>
      </c>
      <c r="I506" s="12">
        <v>86.386521947503056</v>
      </c>
      <c r="J506" s="12">
        <v>87.247222396039163</v>
      </c>
      <c r="K506" s="12">
        <v>88.793367486391531</v>
      </c>
      <c r="L506" s="12">
        <v>92.70612373074546</v>
      </c>
      <c r="M506" s="12">
        <v>93.171097936221429</v>
      </c>
      <c r="N506" s="12">
        <v>93.875859944533886</v>
      </c>
      <c r="O506" s="12">
        <v>93.875859944533886</v>
      </c>
      <c r="P506" s="12">
        <v>93.870203530132329</v>
      </c>
      <c r="Q506" s="12">
        <v>94.062754884096307</v>
      </c>
      <c r="R506" s="12">
        <v>96.620156654080503</v>
      </c>
      <c r="S506" s="12">
        <v>98.357286559097176</v>
      </c>
      <c r="T506" s="12">
        <v>98.879493236713301</v>
      </c>
      <c r="U506" s="12">
        <v>99.54356376420148</v>
      </c>
      <c r="V506" s="12">
        <v>99.54356376420148</v>
      </c>
      <c r="W506" s="12">
        <v>99.566755056386143</v>
      </c>
      <c r="X506" s="12">
        <v>99.566755056386143</v>
      </c>
      <c r="Y506" s="12">
        <v>99.566755056386143</v>
      </c>
      <c r="Z506" s="12">
        <v>99.566755056386143</v>
      </c>
      <c r="AA506" s="12">
        <v>99.566755056386143</v>
      </c>
      <c r="AB506" s="12">
        <v>99.623586505887189</v>
      </c>
      <c r="AC506" s="12">
        <v>99.638388622437773</v>
      </c>
      <c r="AD506" s="12">
        <v>99.741782411305138</v>
      </c>
      <c r="AE506" s="12">
        <v>100</v>
      </c>
      <c r="AF506" s="12">
        <v>99.945001175628022</v>
      </c>
      <c r="AG506" s="12">
        <v>99.977069573840566</v>
      </c>
      <c r="AH506" s="12">
        <v>100.13230436352676</v>
      </c>
      <c r="AI506" s="12">
        <v>100.43117652151227</v>
      </c>
      <c r="AJ506" s="12">
        <v>100.50494864880068</v>
      </c>
      <c r="AK506" s="12">
        <v>100.50971661454844</v>
      </c>
      <c r="AL506" s="12">
        <v>100.5295744142592</v>
      </c>
      <c r="AM506" s="12">
        <v>100.69835185987401</v>
      </c>
      <c r="AN506" s="12">
        <v>101.01096160496985</v>
      </c>
    </row>
    <row r="507" spans="1:40">
      <c r="A507" s="1" t="s">
        <v>524</v>
      </c>
      <c r="B507" s="1" t="s">
        <v>554</v>
      </c>
      <c r="D507" s="1" t="s">
        <v>696</v>
      </c>
      <c r="F507" s="1">
        <v>237</v>
      </c>
      <c r="G507" s="1" t="s">
        <v>837</v>
      </c>
      <c r="H507" s="1" t="str">
        <f t="shared" si="8"/>
        <v>237아파트</v>
      </c>
      <c r="U507" s="12">
        <v>106.71828630462309</v>
      </c>
      <c r="V507" s="12">
        <v>104.89728863713326</v>
      </c>
      <c r="W507" s="12">
        <v>95.113810754770824</v>
      </c>
      <c r="X507" s="12">
        <v>96.827846368288647</v>
      </c>
      <c r="Y507" s="12">
        <v>97.089799706641159</v>
      </c>
      <c r="Z507" s="12">
        <v>97.577697133939807</v>
      </c>
      <c r="AA507" s="12">
        <v>97.811217608014275</v>
      </c>
      <c r="AB507" s="12">
        <v>97.910477092672835</v>
      </c>
      <c r="AC507" s="12">
        <v>97.634554616661831</v>
      </c>
      <c r="AD507" s="12">
        <v>99.113506131112175</v>
      </c>
      <c r="AE507" s="12">
        <v>100</v>
      </c>
      <c r="AF507" s="12">
        <v>99.072553670780877</v>
      </c>
      <c r="AG507" s="12">
        <v>99.302755693199813</v>
      </c>
      <c r="AH507" s="12">
        <v>99.155829502999339</v>
      </c>
      <c r="AI507" s="12">
        <v>99.682482204128618</v>
      </c>
      <c r="AJ507" s="12">
        <v>100.09910248697376</v>
      </c>
      <c r="AK507" s="12">
        <v>98.612049401716433</v>
      </c>
      <c r="AL507" s="12">
        <v>98.356336699914166</v>
      </c>
      <c r="AM507" s="12">
        <v>93.783050917821797</v>
      </c>
      <c r="AN507" s="12">
        <v>91.114371736789138</v>
      </c>
    </row>
    <row r="508" spans="1:40">
      <c r="A508" s="1" t="s">
        <v>524</v>
      </c>
      <c r="B508" s="1" t="s">
        <v>555</v>
      </c>
      <c r="F508" s="1">
        <v>238</v>
      </c>
      <c r="G508" s="1" t="s">
        <v>837</v>
      </c>
      <c r="H508" s="1" t="str">
        <f t="shared" si="8"/>
        <v>238아파트</v>
      </c>
      <c r="I508" s="12">
        <v>81.516481157882779</v>
      </c>
      <c r="J508" s="12">
        <v>82.015491060979201</v>
      </c>
      <c r="K508" s="12">
        <v>83.435051540881958</v>
      </c>
      <c r="L508" s="12">
        <v>85.582227143532776</v>
      </c>
      <c r="M508" s="12">
        <v>85.815514591807599</v>
      </c>
      <c r="N508" s="12">
        <v>86.447728382203124</v>
      </c>
      <c r="O508" s="12">
        <v>87.159614467645412</v>
      </c>
      <c r="P508" s="12">
        <v>87.699757584258634</v>
      </c>
      <c r="Q508" s="12">
        <v>88.477917683133882</v>
      </c>
      <c r="R508" s="12">
        <v>89.34741195514782</v>
      </c>
      <c r="S508" s="12">
        <v>90.616068425088841</v>
      </c>
      <c r="T508" s="12">
        <v>91.540493292001713</v>
      </c>
      <c r="U508" s="12">
        <v>93.02160154611812</v>
      </c>
      <c r="V508" s="12">
        <v>93.468236112621341</v>
      </c>
      <c r="W508" s="12">
        <v>94.287304667908757</v>
      </c>
      <c r="X508" s="12">
        <v>94.746306767074671</v>
      </c>
      <c r="Y508" s="12">
        <v>95.277240513162781</v>
      </c>
      <c r="Z508" s="12">
        <v>95.73641503663184</v>
      </c>
      <c r="AA508" s="12">
        <v>96.289313652118068</v>
      </c>
      <c r="AB508" s="12">
        <v>97.153073880729522</v>
      </c>
      <c r="AC508" s="12">
        <v>98.305034755085302</v>
      </c>
      <c r="AD508" s="12">
        <v>99.237909065682786</v>
      </c>
      <c r="AE508" s="12">
        <v>100</v>
      </c>
      <c r="AF508" s="12">
        <v>100.62365113765324</v>
      </c>
      <c r="AG508" s="12">
        <v>101.48446994245649</v>
      </c>
      <c r="AH508" s="12">
        <v>102.17993289316483</v>
      </c>
      <c r="AI508" s="12">
        <v>103.00567125912107</v>
      </c>
      <c r="AJ508" s="12">
        <v>103.86917471944037</v>
      </c>
      <c r="AK508" s="12">
        <v>104.79257768732766</v>
      </c>
      <c r="AL508" s="12">
        <v>105.54066226709256</v>
      </c>
      <c r="AM508" s="12">
        <v>106.79828394741091</v>
      </c>
      <c r="AN508" s="12">
        <v>107.43198442796802</v>
      </c>
    </row>
    <row r="509" spans="1:40">
      <c r="A509" s="1" t="s">
        <v>524</v>
      </c>
      <c r="B509" s="1" t="s">
        <v>555</v>
      </c>
      <c r="D509" s="1" t="s">
        <v>697</v>
      </c>
      <c r="F509" s="1">
        <v>239</v>
      </c>
      <c r="G509" s="1" t="s">
        <v>837</v>
      </c>
      <c r="H509" s="1" t="str">
        <f t="shared" si="8"/>
        <v>239아파트</v>
      </c>
      <c r="U509" s="12">
        <v>92.521546926654082</v>
      </c>
      <c r="V509" s="12">
        <v>92.725207970420954</v>
      </c>
      <c r="W509" s="12">
        <v>94.201057603944577</v>
      </c>
      <c r="X509" s="12">
        <v>95.137795059713241</v>
      </c>
      <c r="Y509" s="12">
        <v>95.576495933858752</v>
      </c>
      <c r="Z509" s="12">
        <v>96.226687129403203</v>
      </c>
      <c r="AA509" s="12">
        <v>96.481544884792768</v>
      </c>
      <c r="AB509" s="12">
        <v>97.746375132440178</v>
      </c>
      <c r="AC509" s="12">
        <v>98.726661055622671</v>
      </c>
      <c r="AD509" s="12">
        <v>99.767616976101337</v>
      </c>
      <c r="AE509" s="12">
        <v>100</v>
      </c>
      <c r="AF509" s="12">
        <v>100.69670580253174</v>
      </c>
      <c r="AG509" s="12">
        <v>101.30373281685277</v>
      </c>
      <c r="AH509" s="12">
        <v>101.93455339419968</v>
      </c>
      <c r="AI509" s="12">
        <v>102.4585023533896</v>
      </c>
      <c r="AJ509" s="12">
        <v>103.64468654693366</v>
      </c>
      <c r="AK509" s="12">
        <v>105.18830364445479</v>
      </c>
      <c r="AL509" s="12">
        <v>106.48558980210656</v>
      </c>
      <c r="AM509" s="12">
        <v>107.88952512773552</v>
      </c>
      <c r="AN509" s="12">
        <v>108.10331466577765</v>
      </c>
    </row>
    <row r="510" spans="1:40">
      <c r="A510" s="1" t="s">
        <v>524</v>
      </c>
      <c r="B510" s="1" t="s">
        <v>555</v>
      </c>
      <c r="D510" s="1" t="s">
        <v>698</v>
      </c>
      <c r="F510" s="1">
        <v>240</v>
      </c>
      <c r="G510" s="1" t="s">
        <v>837</v>
      </c>
      <c r="H510" s="1" t="str">
        <f t="shared" si="8"/>
        <v>240아파트</v>
      </c>
      <c r="I510" s="12">
        <v>79.381114477650513</v>
      </c>
      <c r="J510" s="12">
        <v>80.034210203483326</v>
      </c>
      <c r="K510" s="12">
        <v>82.18352607342365</v>
      </c>
      <c r="L510" s="12">
        <v>85.58401575805712</v>
      </c>
      <c r="M510" s="12">
        <v>86.335319538094041</v>
      </c>
      <c r="N510" s="12">
        <v>87.067513557614646</v>
      </c>
      <c r="O510" s="12">
        <v>87.593738267307728</v>
      </c>
      <c r="P510" s="12">
        <v>88.081498925252021</v>
      </c>
      <c r="Q510" s="12">
        <v>88.948451336036541</v>
      </c>
      <c r="R510" s="12">
        <v>89.968510440473167</v>
      </c>
      <c r="S510" s="12">
        <v>91.073797466896323</v>
      </c>
      <c r="T510" s="12">
        <v>91.969251721398436</v>
      </c>
      <c r="U510" s="12">
        <v>94.682436254524077</v>
      </c>
      <c r="V510" s="12">
        <v>94.932892919222482</v>
      </c>
      <c r="W510" s="12">
        <v>96.298343137029349</v>
      </c>
      <c r="X510" s="12">
        <v>96.733741118237717</v>
      </c>
      <c r="Y510" s="12">
        <v>97.10888573915652</v>
      </c>
      <c r="Z510" s="12">
        <v>97.328881242923984</v>
      </c>
      <c r="AA510" s="12">
        <v>98.226510993539435</v>
      </c>
      <c r="AB510" s="12">
        <v>98.327489866422127</v>
      </c>
      <c r="AC510" s="12">
        <v>99.531631554390771</v>
      </c>
      <c r="AD510" s="12">
        <v>99.714764114473311</v>
      </c>
      <c r="AE510" s="12">
        <v>100</v>
      </c>
      <c r="AF510" s="12">
        <v>100.57251073522463</v>
      </c>
      <c r="AG510" s="12">
        <v>101.30427575354832</v>
      </c>
      <c r="AH510" s="12">
        <v>102.73908749262459</v>
      </c>
      <c r="AI510" s="12">
        <v>104.12113757248733</v>
      </c>
      <c r="AJ510" s="12">
        <v>105.14321238038579</v>
      </c>
      <c r="AK510" s="12">
        <v>106.61695560408468</v>
      </c>
      <c r="AL510" s="12">
        <v>108.08384424020123</v>
      </c>
      <c r="AM510" s="12">
        <v>110.23998789060454</v>
      </c>
      <c r="AN510" s="12">
        <v>110.78307112077712</v>
      </c>
    </row>
    <row r="511" spans="1:40">
      <c r="A511" s="1" t="s">
        <v>524</v>
      </c>
      <c r="B511" s="1" t="s">
        <v>555</v>
      </c>
      <c r="D511" s="1" t="s">
        <v>699</v>
      </c>
      <c r="F511" s="1">
        <v>241</v>
      </c>
      <c r="G511" s="1" t="s">
        <v>837</v>
      </c>
      <c r="H511" s="1" t="str">
        <f t="shared" si="8"/>
        <v>241아파트</v>
      </c>
      <c r="I511" s="12">
        <v>85.473417268202141</v>
      </c>
      <c r="J511" s="12">
        <v>85.814127409703701</v>
      </c>
      <c r="K511" s="12">
        <v>86.555125667105216</v>
      </c>
      <c r="L511" s="12">
        <v>87.737214004040922</v>
      </c>
      <c r="M511" s="12">
        <v>87.543785391744677</v>
      </c>
      <c r="N511" s="12">
        <v>88.060523458966031</v>
      </c>
      <c r="O511" s="12">
        <v>88.286920512787518</v>
      </c>
      <c r="P511" s="12">
        <v>88.756892936817593</v>
      </c>
      <c r="Q511" s="12">
        <v>89.193499990462271</v>
      </c>
      <c r="R511" s="12">
        <v>89.776125833952392</v>
      </c>
      <c r="S511" s="12">
        <v>90.691484533170282</v>
      </c>
      <c r="T511" s="12">
        <v>91.522884616316603</v>
      </c>
      <c r="U511" s="12">
        <v>91.995489480459568</v>
      </c>
      <c r="V511" s="12">
        <v>92.328073090067576</v>
      </c>
      <c r="W511" s="12">
        <v>92.644132397275314</v>
      </c>
      <c r="X511" s="12">
        <v>93.015388268362045</v>
      </c>
      <c r="Y511" s="12">
        <v>93.611957006135626</v>
      </c>
      <c r="Z511" s="12">
        <v>94.115742709934338</v>
      </c>
      <c r="AA511" s="12">
        <v>94.7366966555864</v>
      </c>
      <c r="AB511" s="12">
        <v>95.680723870033617</v>
      </c>
      <c r="AC511" s="12">
        <v>97.268744307914247</v>
      </c>
      <c r="AD511" s="12">
        <v>98.783970997724921</v>
      </c>
      <c r="AE511" s="12">
        <v>100</v>
      </c>
      <c r="AF511" s="12">
        <v>100.36698988873842</v>
      </c>
      <c r="AG511" s="12">
        <v>102.10608356363818</v>
      </c>
      <c r="AH511" s="12">
        <v>102.83787687094068</v>
      </c>
      <c r="AI511" s="12">
        <v>103.87502879359324</v>
      </c>
      <c r="AJ511" s="12">
        <v>104.78190946167183</v>
      </c>
      <c r="AK511" s="12">
        <v>105.46820907045435</v>
      </c>
      <c r="AL511" s="12">
        <v>106.13981782446342</v>
      </c>
      <c r="AM511" s="12">
        <v>107.31118041085037</v>
      </c>
      <c r="AN511" s="12">
        <v>107.89264959494862</v>
      </c>
    </row>
    <row r="512" spans="1:40">
      <c r="A512" s="1" t="s">
        <v>524</v>
      </c>
      <c r="B512" s="1" t="s">
        <v>555</v>
      </c>
      <c r="D512" s="1" t="s">
        <v>699</v>
      </c>
      <c r="E512" s="1" t="s">
        <v>631</v>
      </c>
      <c r="F512" s="1">
        <v>242</v>
      </c>
      <c r="G512" s="1" t="s">
        <v>837</v>
      </c>
      <c r="H512" s="1" t="str">
        <f t="shared" si="8"/>
        <v>242아파트</v>
      </c>
      <c r="I512" s="12">
        <v>88.575281231349265</v>
      </c>
      <c r="J512" s="12">
        <v>88.591736445807996</v>
      </c>
      <c r="K512" s="12">
        <v>89.332793072354178</v>
      </c>
      <c r="L512" s="12">
        <v>90.500570061448272</v>
      </c>
      <c r="M512" s="12">
        <v>89.885784320839235</v>
      </c>
      <c r="N512" s="12">
        <v>90.669940925395068</v>
      </c>
      <c r="O512" s="12">
        <v>90.669940925395068</v>
      </c>
      <c r="P512" s="12">
        <v>90.619703542289798</v>
      </c>
      <c r="Q512" s="12">
        <v>90.80706096330637</v>
      </c>
      <c r="R512" s="12">
        <v>90.80706096330637</v>
      </c>
      <c r="S512" s="12">
        <v>91.309601405168351</v>
      </c>
      <c r="T512" s="12">
        <v>91.958883127981167</v>
      </c>
      <c r="U512" s="12">
        <v>92.508347729520651</v>
      </c>
      <c r="V512" s="12">
        <v>92.974252756867713</v>
      </c>
      <c r="W512" s="12">
        <v>93.903621621413649</v>
      </c>
      <c r="X512" s="12">
        <v>94.405358817125347</v>
      </c>
      <c r="Y512" s="12">
        <v>94.900159173516315</v>
      </c>
      <c r="Z512" s="12">
        <v>96.097369362720627</v>
      </c>
      <c r="AA512" s="12">
        <v>96.763207121027662</v>
      </c>
      <c r="AB512" s="12">
        <v>97.93735112480465</v>
      </c>
      <c r="AC512" s="12">
        <v>98.32846296347283</v>
      </c>
      <c r="AD512" s="12">
        <v>99.395043957457716</v>
      </c>
      <c r="AE512" s="12">
        <v>100</v>
      </c>
      <c r="AF512" s="12">
        <v>100.9235413131258</v>
      </c>
      <c r="AG512" s="12">
        <v>102.59259524766806</v>
      </c>
      <c r="AH512" s="12">
        <v>103.32966615910659</v>
      </c>
      <c r="AI512" s="12">
        <v>104.34054485612118</v>
      </c>
      <c r="AJ512" s="12">
        <v>105.66926240670882</v>
      </c>
      <c r="AK512" s="12">
        <v>106.42379453392361</v>
      </c>
      <c r="AL512" s="12">
        <v>107.36718084615218</v>
      </c>
      <c r="AM512" s="12">
        <v>108.73678526187895</v>
      </c>
      <c r="AN512" s="12">
        <v>109.50664062142499</v>
      </c>
    </row>
    <row r="513" spans="1:40">
      <c r="A513" s="1" t="s">
        <v>524</v>
      </c>
      <c r="B513" s="1" t="s">
        <v>555</v>
      </c>
      <c r="D513" s="1" t="s">
        <v>699</v>
      </c>
      <c r="E513" s="1" t="s">
        <v>645</v>
      </c>
      <c r="F513" s="1">
        <v>243</v>
      </c>
      <c r="G513" s="1" t="s">
        <v>837</v>
      </c>
      <c r="H513" s="1" t="str">
        <f t="shared" si="8"/>
        <v>243아파트</v>
      </c>
      <c r="I513" s="12">
        <v>83.533323389450757</v>
      </c>
      <c r="J513" s="12">
        <v>84.070091163757013</v>
      </c>
      <c r="K513" s="12">
        <v>84.8105630802403</v>
      </c>
      <c r="L513" s="12">
        <v>86.000583379391458</v>
      </c>
      <c r="M513" s="12">
        <v>86.064475866849961</v>
      </c>
      <c r="N513" s="12">
        <v>86.41744920001814</v>
      </c>
      <c r="O513" s="12">
        <v>86.782101983530666</v>
      </c>
      <c r="P513" s="12">
        <v>87.572041955827345</v>
      </c>
      <c r="Q513" s="12">
        <v>88.163004027791942</v>
      </c>
      <c r="R513" s="12">
        <v>89.109416750941179</v>
      </c>
      <c r="S513" s="12">
        <v>90.284834418994649</v>
      </c>
      <c r="T513" s="12">
        <v>91.231530408377893</v>
      </c>
      <c r="U513" s="12">
        <v>91.651011008941595</v>
      </c>
      <c r="V513" s="12">
        <v>91.894558981381678</v>
      </c>
      <c r="W513" s="12">
        <v>91.803766125110826</v>
      </c>
      <c r="X513" s="12">
        <v>92.088994025048422</v>
      </c>
      <c r="Y513" s="12">
        <v>92.752550728203218</v>
      </c>
      <c r="Z513" s="12">
        <v>92.801648418652562</v>
      </c>
      <c r="AA513" s="12">
        <v>93.393208525641896</v>
      </c>
      <c r="AB513" s="12">
        <v>94.187367349031206</v>
      </c>
      <c r="AC513" s="12">
        <v>96.560088254474181</v>
      </c>
      <c r="AD513" s="12">
        <v>98.373732155846184</v>
      </c>
      <c r="AE513" s="12">
        <v>100</v>
      </c>
      <c r="AF513" s="12">
        <v>100</v>
      </c>
      <c r="AG513" s="12">
        <v>101.78507070444647</v>
      </c>
      <c r="AH513" s="12">
        <v>102.51338638930399</v>
      </c>
      <c r="AI513" s="12">
        <v>103.56779736596846</v>
      </c>
      <c r="AJ513" s="12">
        <v>104.19819991766938</v>
      </c>
      <c r="AK513" s="12">
        <v>104.83992212685109</v>
      </c>
      <c r="AL513" s="12">
        <v>105.33450133741609</v>
      </c>
      <c r="AM513" s="12">
        <v>106.37711218121537</v>
      </c>
      <c r="AN513" s="12">
        <v>106.83660068958059</v>
      </c>
    </row>
    <row r="514" spans="1:40">
      <c r="A514" s="1" t="s">
        <v>524</v>
      </c>
      <c r="B514" s="1" t="s">
        <v>555</v>
      </c>
      <c r="D514" s="1" t="s">
        <v>700</v>
      </c>
      <c r="F514" s="1">
        <v>244</v>
      </c>
      <c r="G514" s="1" t="s">
        <v>837</v>
      </c>
      <c r="H514" s="1" t="str">
        <f t="shared" si="8"/>
        <v>244아파트</v>
      </c>
      <c r="U514" s="12">
        <v>92.274766291565044</v>
      </c>
      <c r="V514" s="12">
        <v>94.694524628553452</v>
      </c>
      <c r="W514" s="12">
        <v>96.677599987426888</v>
      </c>
      <c r="X514" s="12">
        <v>97.164049905952538</v>
      </c>
      <c r="Y514" s="12">
        <v>97.551220246597339</v>
      </c>
      <c r="Z514" s="12">
        <v>98.455782820065963</v>
      </c>
      <c r="AA514" s="12">
        <v>98.762344802016088</v>
      </c>
      <c r="AB514" s="12">
        <v>99.247845787504389</v>
      </c>
      <c r="AC514" s="12">
        <v>99.492675352521346</v>
      </c>
      <c r="AD514" s="12">
        <v>99.666693271743782</v>
      </c>
      <c r="AE514" s="12">
        <v>100</v>
      </c>
      <c r="AF514" s="12">
        <v>100.39162490255433</v>
      </c>
      <c r="AG514" s="12">
        <v>100.63014585857633</v>
      </c>
      <c r="AH514" s="12">
        <v>100.74818731771344</v>
      </c>
      <c r="AI514" s="12">
        <v>100.89727865665334</v>
      </c>
      <c r="AJ514" s="12">
        <v>101.19415603067085</v>
      </c>
      <c r="AK514" s="12">
        <v>101.29727908610076</v>
      </c>
      <c r="AL514" s="12">
        <v>101.38706759244995</v>
      </c>
      <c r="AM514" s="12">
        <v>101.98726311467992</v>
      </c>
      <c r="AN514" s="12">
        <v>102.47035126396177</v>
      </c>
    </row>
    <row r="515" spans="1:40">
      <c r="A515" s="1" t="s">
        <v>524</v>
      </c>
      <c r="B515" s="1" t="s">
        <v>555</v>
      </c>
      <c r="D515" s="1" t="s">
        <v>701</v>
      </c>
      <c r="F515" s="1">
        <v>245</v>
      </c>
      <c r="G515" s="1" t="s">
        <v>837</v>
      </c>
      <c r="H515" s="1" t="str">
        <f t="shared" ref="H515:H578" si="9">F515&amp;G515</f>
        <v>245아파트</v>
      </c>
      <c r="U515" s="12">
        <v>94.316272983915027</v>
      </c>
      <c r="V515" s="12">
        <v>94.368748340110201</v>
      </c>
      <c r="W515" s="12">
        <v>94.607781799065606</v>
      </c>
      <c r="X515" s="12">
        <v>94.830895664959272</v>
      </c>
      <c r="Y515" s="12">
        <v>95.260409216303529</v>
      </c>
      <c r="Z515" s="12">
        <v>95.890987221538609</v>
      </c>
      <c r="AA515" s="12">
        <v>96.752759416179586</v>
      </c>
      <c r="AB515" s="12">
        <v>97.956783058569172</v>
      </c>
      <c r="AC515" s="12">
        <v>98.314281186521484</v>
      </c>
      <c r="AD515" s="12">
        <v>99.162765685388152</v>
      </c>
      <c r="AE515" s="12">
        <v>100</v>
      </c>
      <c r="AF515" s="12">
        <v>100.57706961268249</v>
      </c>
      <c r="AG515" s="12">
        <v>100.59054231181894</v>
      </c>
      <c r="AH515" s="12">
        <v>100.53882664696772</v>
      </c>
      <c r="AI515" s="12">
        <v>101.17127492924919</v>
      </c>
      <c r="AJ515" s="12">
        <v>102.00378524447471</v>
      </c>
      <c r="AK515" s="12">
        <v>102.00378524447471</v>
      </c>
      <c r="AL515" s="12">
        <v>102.21299855042636</v>
      </c>
      <c r="AM515" s="12">
        <v>103.63863994201566</v>
      </c>
      <c r="AN515" s="12">
        <v>103.96398567604577</v>
      </c>
    </row>
    <row r="516" spans="1:40">
      <c r="A516" s="1" t="s">
        <v>524</v>
      </c>
      <c r="B516" s="1" t="s">
        <v>555</v>
      </c>
      <c r="D516" s="1" t="s">
        <v>702</v>
      </c>
      <c r="F516" s="1">
        <v>246</v>
      </c>
      <c r="G516" s="1" t="s">
        <v>837</v>
      </c>
      <c r="H516" s="1" t="str">
        <f t="shared" si="9"/>
        <v>246아파트</v>
      </c>
      <c r="U516" s="12">
        <v>95.532683094402259</v>
      </c>
      <c r="V516" s="12">
        <v>95.532683094402259</v>
      </c>
      <c r="W516" s="12">
        <v>95.603729409894399</v>
      </c>
      <c r="X516" s="12">
        <v>95.626841835907626</v>
      </c>
      <c r="Y516" s="12">
        <v>97.211502656858684</v>
      </c>
      <c r="Z516" s="12">
        <v>97.554825676754703</v>
      </c>
      <c r="AA516" s="12">
        <v>98.141426892207704</v>
      </c>
      <c r="AB516" s="12">
        <v>98.494805869552067</v>
      </c>
      <c r="AC516" s="12">
        <v>99.083117819041476</v>
      </c>
      <c r="AD516" s="12">
        <v>99.39578665441347</v>
      </c>
      <c r="AE516" s="12">
        <v>100</v>
      </c>
      <c r="AF516" s="12">
        <v>100.096249658462</v>
      </c>
      <c r="AG516" s="12">
        <v>100.38752637612127</v>
      </c>
      <c r="AH516" s="12">
        <v>100.53636365320938</v>
      </c>
      <c r="AI516" s="12">
        <v>101.38746049790637</v>
      </c>
      <c r="AJ516" s="12">
        <v>102.13065066025588</v>
      </c>
      <c r="AK516" s="12">
        <v>102.92839685706095</v>
      </c>
      <c r="AL516" s="12">
        <v>103.23891754066669</v>
      </c>
      <c r="AM516" s="12">
        <v>103.66072039449088</v>
      </c>
      <c r="AN516" s="12">
        <v>104.18975293923837</v>
      </c>
    </row>
    <row r="517" spans="1:40">
      <c r="A517" s="1" t="s">
        <v>524</v>
      </c>
      <c r="B517" s="1" t="s">
        <v>555</v>
      </c>
      <c r="D517" s="1" t="s">
        <v>703</v>
      </c>
      <c r="F517" s="1">
        <v>247</v>
      </c>
      <c r="G517" s="1" t="s">
        <v>837</v>
      </c>
      <c r="H517" s="1" t="str">
        <f t="shared" si="9"/>
        <v>247아파트</v>
      </c>
      <c r="U517" s="12">
        <v>96.354425282383829</v>
      </c>
      <c r="V517" s="12">
        <v>96.63328467122227</v>
      </c>
      <c r="W517" s="12">
        <v>97.213745386694796</v>
      </c>
      <c r="X517" s="12">
        <v>97.249389214287916</v>
      </c>
      <c r="Y517" s="12">
        <v>97.759342919030217</v>
      </c>
      <c r="Z517" s="12">
        <v>98.141187019594028</v>
      </c>
      <c r="AA517" s="12">
        <v>98.385988762827338</v>
      </c>
      <c r="AB517" s="12">
        <v>99.255945912139708</v>
      </c>
      <c r="AC517" s="12">
        <v>99.324397423198434</v>
      </c>
      <c r="AD517" s="12">
        <v>99.553800942567605</v>
      </c>
      <c r="AE517" s="12">
        <v>100</v>
      </c>
      <c r="AF517" s="12">
        <v>100.60059372338517</v>
      </c>
      <c r="AG517" s="12">
        <v>100.8323802411979</v>
      </c>
      <c r="AH517" s="12">
        <v>101.0629842534959</v>
      </c>
      <c r="AI517" s="12">
        <v>101.18780098152904</v>
      </c>
      <c r="AJ517" s="12">
        <v>100.89360339260307</v>
      </c>
      <c r="AK517" s="12">
        <v>101.1359644817006</v>
      </c>
      <c r="AL517" s="12">
        <v>100.87257604456489</v>
      </c>
      <c r="AM517" s="12">
        <v>100.98568338683877</v>
      </c>
      <c r="AN517" s="12">
        <v>102.05969935984152</v>
      </c>
    </row>
    <row r="518" spans="1:40">
      <c r="A518" s="1" t="s">
        <v>524</v>
      </c>
      <c r="B518" s="1" t="s">
        <v>555</v>
      </c>
      <c r="D518" s="1" t="s">
        <v>704</v>
      </c>
      <c r="F518" s="1">
        <v>248</v>
      </c>
      <c r="G518" s="1" t="s">
        <v>837</v>
      </c>
      <c r="H518" s="1" t="str">
        <f t="shared" si="9"/>
        <v>248아파트</v>
      </c>
      <c r="U518" s="12">
        <v>93.429568561542197</v>
      </c>
      <c r="V518" s="12">
        <v>95.544045975508737</v>
      </c>
      <c r="W518" s="12">
        <v>96.469859325380995</v>
      </c>
      <c r="X518" s="12">
        <v>97.291901493383804</v>
      </c>
      <c r="Y518" s="12">
        <v>97.968153452576104</v>
      </c>
      <c r="Z518" s="12">
        <v>98.108085677081249</v>
      </c>
      <c r="AA518" s="12">
        <v>98.195763305007148</v>
      </c>
      <c r="AB518" s="12">
        <v>98.239790662017214</v>
      </c>
      <c r="AC518" s="12">
        <v>98.650274051841677</v>
      </c>
      <c r="AD518" s="12">
        <v>99.220876530460274</v>
      </c>
      <c r="AE518" s="12">
        <v>100</v>
      </c>
      <c r="AF518" s="12">
        <v>101.03445354481799</v>
      </c>
      <c r="AG518" s="12">
        <v>101.03445354481799</v>
      </c>
      <c r="AH518" s="12">
        <v>101.12206359180796</v>
      </c>
      <c r="AI518" s="12">
        <v>101.12206359180796</v>
      </c>
      <c r="AJ518" s="12">
        <v>102.07112434667482</v>
      </c>
      <c r="AK518" s="12">
        <v>103.12755535388108</v>
      </c>
      <c r="AL518" s="12">
        <v>103.5045132501708</v>
      </c>
      <c r="AM518" s="12">
        <v>104.07227735044913</v>
      </c>
      <c r="AN518" s="12">
        <v>104.24018141436602</v>
      </c>
    </row>
    <row r="519" spans="1:40">
      <c r="A519" s="1" t="s">
        <v>524</v>
      </c>
      <c r="B519" s="1" t="s">
        <v>555</v>
      </c>
      <c r="D519" s="1" t="s">
        <v>705</v>
      </c>
      <c r="F519" s="1">
        <v>249</v>
      </c>
      <c r="G519" s="1" t="s">
        <v>837</v>
      </c>
      <c r="H519" s="1" t="str">
        <f t="shared" si="9"/>
        <v>249아파트</v>
      </c>
      <c r="U519" s="12">
        <v>96.042724087250249</v>
      </c>
      <c r="V519" s="12">
        <v>97.404209920043684</v>
      </c>
      <c r="W519" s="12">
        <v>97.555931476728929</v>
      </c>
      <c r="X519" s="12">
        <v>97.555931476728929</v>
      </c>
      <c r="Y519" s="12">
        <v>98.426067867085322</v>
      </c>
      <c r="Z519" s="12">
        <v>99.024094911444351</v>
      </c>
      <c r="AA519" s="12">
        <v>99.358213990785202</v>
      </c>
      <c r="AB519" s="12">
        <v>99.758601287649469</v>
      </c>
      <c r="AC519" s="12">
        <v>100</v>
      </c>
      <c r="AD519" s="12">
        <v>100</v>
      </c>
      <c r="AE519" s="12">
        <v>100</v>
      </c>
      <c r="AF519" s="12">
        <v>100.09608454243617</v>
      </c>
      <c r="AG519" s="12">
        <v>100.4051389195357</v>
      </c>
      <c r="AH519" s="12">
        <v>100.4051389195357</v>
      </c>
      <c r="AI519" s="12">
        <v>100.78130607537008</v>
      </c>
      <c r="AJ519" s="12">
        <v>101.34524316202847</v>
      </c>
      <c r="AK519" s="12">
        <v>101.42306717346841</v>
      </c>
      <c r="AL519" s="12">
        <v>101.44960074541534</v>
      </c>
      <c r="AM519" s="12">
        <v>101.79009509265207</v>
      </c>
      <c r="AN519" s="12">
        <v>101.86744614985071</v>
      </c>
    </row>
    <row r="520" spans="1:40">
      <c r="A520" s="1" t="s">
        <v>524</v>
      </c>
      <c r="B520" s="1" t="s">
        <v>555</v>
      </c>
      <c r="D520" s="1" t="s">
        <v>706</v>
      </c>
      <c r="F520" s="1">
        <v>250</v>
      </c>
      <c r="G520" s="1" t="s">
        <v>837</v>
      </c>
      <c r="H520" s="1" t="str">
        <f t="shared" si="9"/>
        <v>250아파트</v>
      </c>
      <c r="I520" s="12">
        <v>75.349801093466894</v>
      </c>
      <c r="J520" s="12">
        <v>75.859187061836778</v>
      </c>
      <c r="K520" s="12">
        <v>77.250372127320446</v>
      </c>
      <c r="L520" s="12">
        <v>79.053233123087978</v>
      </c>
      <c r="M520" s="12">
        <v>79.229102583755648</v>
      </c>
      <c r="N520" s="12">
        <v>79.891558214839819</v>
      </c>
      <c r="O520" s="12">
        <v>81.744065514834659</v>
      </c>
      <c r="P520" s="12">
        <v>82.477953999637975</v>
      </c>
      <c r="Q520" s="12">
        <v>83.71702669903199</v>
      </c>
      <c r="R520" s="12">
        <v>84.850282846304125</v>
      </c>
      <c r="S520" s="12">
        <v>87.002219007706898</v>
      </c>
      <c r="T520" s="12">
        <v>88.120908776009415</v>
      </c>
      <c r="U520" s="12">
        <v>91.73581474280553</v>
      </c>
      <c r="V520" s="12">
        <v>92.174747528099616</v>
      </c>
      <c r="W520" s="12">
        <v>93.156657903530188</v>
      </c>
      <c r="X520" s="12">
        <v>93.681282059508987</v>
      </c>
      <c r="Y520" s="12">
        <v>94.389755212975658</v>
      </c>
      <c r="Z520" s="12">
        <v>95.077992082678406</v>
      </c>
      <c r="AA520" s="12">
        <v>95.432785341424406</v>
      </c>
      <c r="AB520" s="12">
        <v>96.061252704124399</v>
      </c>
      <c r="AC520" s="12">
        <v>96.775375650889458</v>
      </c>
      <c r="AD520" s="12">
        <v>98.510059366709243</v>
      </c>
      <c r="AE520" s="12">
        <v>100</v>
      </c>
      <c r="AF520" s="12">
        <v>101.34747583636484</v>
      </c>
      <c r="AG520" s="12">
        <v>101.97726675959629</v>
      </c>
      <c r="AH520" s="12">
        <v>102.61719550253854</v>
      </c>
      <c r="AI520" s="12">
        <v>102.9284302602027</v>
      </c>
      <c r="AJ520" s="12">
        <v>103.19423926031823</v>
      </c>
      <c r="AK520" s="12">
        <v>103.84637909630069</v>
      </c>
      <c r="AL520" s="12">
        <v>103.95388487520376</v>
      </c>
      <c r="AM520" s="12">
        <v>104.4258886815242</v>
      </c>
      <c r="AN520" s="12">
        <v>105.39210682180457</v>
      </c>
    </row>
    <row r="521" spans="1:40">
      <c r="A521" s="1" t="s">
        <v>524</v>
      </c>
      <c r="B521" s="1" t="s">
        <v>555</v>
      </c>
      <c r="D521" s="1" t="s">
        <v>904</v>
      </c>
      <c r="F521" s="1">
        <v>251</v>
      </c>
      <c r="G521" s="1" t="s">
        <v>837</v>
      </c>
      <c r="H521" s="1" t="str">
        <f t="shared" si="9"/>
        <v>251아파트</v>
      </c>
      <c r="U521" s="12">
        <v>88.628109930799624</v>
      </c>
      <c r="V521" s="12">
        <v>89.431701353284026</v>
      </c>
      <c r="W521" s="12">
        <v>89.70459388428543</v>
      </c>
      <c r="X521" s="12">
        <v>90.317866651799037</v>
      </c>
      <c r="Y521" s="12">
        <v>90.317866651799037</v>
      </c>
      <c r="Z521" s="12">
        <v>90.337996842092025</v>
      </c>
      <c r="AA521" s="12">
        <v>90.337996842092025</v>
      </c>
      <c r="AB521" s="12">
        <v>94.85309144319011</v>
      </c>
      <c r="AC521" s="12">
        <v>98.695150615797687</v>
      </c>
      <c r="AD521" s="12">
        <v>99.620897201844954</v>
      </c>
      <c r="AE521" s="12">
        <v>100</v>
      </c>
      <c r="AF521" s="12">
        <v>100.88259278008334</v>
      </c>
      <c r="AG521" s="12">
        <v>101.80529559888889</v>
      </c>
      <c r="AH521" s="12">
        <v>101.91429197040482</v>
      </c>
      <c r="AI521" s="12">
        <v>103.01653284806027</v>
      </c>
      <c r="AJ521" s="12">
        <v>105.52236194968951</v>
      </c>
      <c r="AK521" s="12">
        <v>107.88769933481079</v>
      </c>
      <c r="AL521" s="12">
        <v>109.30507202404516</v>
      </c>
      <c r="AM521" s="12">
        <v>110.93776848550627</v>
      </c>
      <c r="AN521" s="12">
        <v>112.63504385460341</v>
      </c>
    </row>
    <row r="522" spans="1:40">
      <c r="A522" s="1" t="s">
        <v>524</v>
      </c>
      <c r="B522" s="1" t="s">
        <v>556</v>
      </c>
      <c r="F522" s="1">
        <v>252</v>
      </c>
      <c r="G522" s="1" t="s">
        <v>837</v>
      </c>
      <c r="H522" s="1" t="str">
        <f t="shared" si="9"/>
        <v>252아파트</v>
      </c>
      <c r="I522" s="12">
        <v>83.82356528282854</v>
      </c>
      <c r="J522" s="12">
        <v>85.999545500340915</v>
      </c>
      <c r="K522" s="12">
        <v>88.963554371531089</v>
      </c>
      <c r="L522" s="12">
        <v>93.679020881200657</v>
      </c>
      <c r="M522" s="12">
        <v>94.238743679820189</v>
      </c>
      <c r="N522" s="12">
        <v>94.987501751084068</v>
      </c>
      <c r="O522" s="12">
        <v>95.88005760569547</v>
      </c>
      <c r="P522" s="12">
        <v>96.987682841452113</v>
      </c>
      <c r="Q522" s="12">
        <v>98.511567055837318</v>
      </c>
      <c r="R522" s="12">
        <v>99.736005334707627</v>
      </c>
      <c r="S522" s="12">
        <v>100.54993877129213</v>
      </c>
      <c r="T522" s="12">
        <v>100.48945014622504</v>
      </c>
      <c r="U522" s="12">
        <v>100.88292402829474</v>
      </c>
      <c r="V522" s="12">
        <v>100.82265993761801</v>
      </c>
      <c r="W522" s="12">
        <v>100.79125923242358</v>
      </c>
      <c r="X522" s="12">
        <v>100.95151026855838</v>
      </c>
      <c r="Y522" s="12">
        <v>100.72163276189262</v>
      </c>
      <c r="Z522" s="12">
        <v>100.51221089910828</v>
      </c>
      <c r="AA522" s="12">
        <v>100.07689458322962</v>
      </c>
      <c r="AB522" s="12">
        <v>99.746293905702785</v>
      </c>
      <c r="AC522" s="12">
        <v>99.746272219312615</v>
      </c>
      <c r="AD522" s="12">
        <v>99.848210273722657</v>
      </c>
      <c r="AE522" s="12">
        <v>100</v>
      </c>
      <c r="AF522" s="12">
        <v>100.42256269224849</v>
      </c>
      <c r="AG522" s="12">
        <v>100.82879137916889</v>
      </c>
      <c r="AH522" s="12">
        <v>101.07616156340657</v>
      </c>
      <c r="AI522" s="12">
        <v>101.51113606856063</v>
      </c>
      <c r="AJ522" s="12">
        <v>102.31663664500176</v>
      </c>
      <c r="AK522" s="12">
        <v>103.070857188947</v>
      </c>
      <c r="AL522" s="12">
        <v>103.4621844804481</v>
      </c>
      <c r="AM522" s="12">
        <v>103.54130163779251</v>
      </c>
      <c r="AN522" s="12">
        <v>103.65191519684535</v>
      </c>
    </row>
    <row r="523" spans="1:40">
      <c r="A523" s="1" t="s">
        <v>524</v>
      </c>
      <c r="B523" s="1" t="s">
        <v>556</v>
      </c>
      <c r="D523" s="1" t="s">
        <v>707</v>
      </c>
      <c r="F523" s="1">
        <v>253</v>
      </c>
      <c r="G523" s="1" t="s">
        <v>837</v>
      </c>
      <c r="H523" s="1" t="str">
        <f t="shared" si="9"/>
        <v>253아파트</v>
      </c>
      <c r="I523" s="12">
        <v>82.882667454047507</v>
      </c>
      <c r="J523" s="12">
        <v>85.192175954924608</v>
      </c>
      <c r="K523" s="12">
        <v>88.589002441221808</v>
      </c>
      <c r="L523" s="12">
        <v>94.909246160868378</v>
      </c>
      <c r="M523" s="12">
        <v>95.088817601045264</v>
      </c>
      <c r="N523" s="12">
        <v>95.977314050270493</v>
      </c>
      <c r="O523" s="12">
        <v>96.768984162622431</v>
      </c>
      <c r="P523" s="12">
        <v>97.874069178217582</v>
      </c>
      <c r="Q523" s="12">
        <v>99.720637945010353</v>
      </c>
      <c r="R523" s="12">
        <v>100.93958577165475</v>
      </c>
      <c r="S523" s="12">
        <v>101.21739880337108</v>
      </c>
      <c r="T523" s="12">
        <v>100.86925269458726</v>
      </c>
      <c r="U523" s="12">
        <v>101.01237822703348</v>
      </c>
      <c r="V523" s="12">
        <v>101.01237822703348</v>
      </c>
      <c r="W523" s="12">
        <v>100.75120669952342</v>
      </c>
      <c r="X523" s="12">
        <v>100.91176917356694</v>
      </c>
      <c r="Y523" s="12">
        <v>100.73449240170059</v>
      </c>
      <c r="Z523" s="12">
        <v>100.5286652152305</v>
      </c>
      <c r="AA523" s="12">
        <v>100.2248226946314</v>
      </c>
      <c r="AB523" s="12">
        <v>99.840820521157639</v>
      </c>
      <c r="AC523" s="12">
        <v>99.842443520037591</v>
      </c>
      <c r="AD523" s="12">
        <v>99.914118954799221</v>
      </c>
      <c r="AE523" s="12">
        <v>100</v>
      </c>
      <c r="AF523" s="12">
        <v>100.39756986303001</v>
      </c>
      <c r="AG523" s="12">
        <v>101.12455253772043</v>
      </c>
      <c r="AH523" s="12">
        <v>101.44177741675009</v>
      </c>
      <c r="AI523" s="12">
        <v>102.25483372485795</v>
      </c>
      <c r="AJ523" s="12">
        <v>103.67967708702012</v>
      </c>
      <c r="AK523" s="12">
        <v>104.75669181499067</v>
      </c>
      <c r="AL523" s="12">
        <v>105.39307440919944</v>
      </c>
      <c r="AM523" s="12">
        <v>105.64502143936627</v>
      </c>
      <c r="AN523" s="12">
        <v>105.86311959469428</v>
      </c>
    </row>
    <row r="524" spans="1:40">
      <c r="A524" s="1" t="s">
        <v>524</v>
      </c>
      <c r="B524" s="1" t="s">
        <v>556</v>
      </c>
      <c r="D524" s="1" t="s">
        <v>707</v>
      </c>
      <c r="E524" s="1" t="s">
        <v>708</v>
      </c>
      <c r="F524" s="1">
        <v>254</v>
      </c>
      <c r="G524" s="1" t="s">
        <v>837</v>
      </c>
      <c r="H524" s="1" t="str">
        <f t="shared" si="9"/>
        <v>254아파트</v>
      </c>
      <c r="I524" s="12">
        <v>83.661922082583132</v>
      </c>
      <c r="J524" s="12">
        <v>87.013897247438877</v>
      </c>
      <c r="K524" s="12">
        <v>90.042189097925416</v>
      </c>
      <c r="L524" s="12">
        <v>93.757855135147878</v>
      </c>
      <c r="M524" s="12">
        <v>93.879082358506565</v>
      </c>
      <c r="N524" s="12">
        <v>94.82618300304398</v>
      </c>
      <c r="O524" s="12">
        <v>95.105743493682596</v>
      </c>
      <c r="P524" s="12">
        <v>96.503550214722239</v>
      </c>
      <c r="Q524" s="12">
        <v>97.538286211324859</v>
      </c>
      <c r="R524" s="12">
        <v>98.945113857562774</v>
      </c>
      <c r="S524" s="12">
        <v>98.997905936148825</v>
      </c>
      <c r="T524" s="12">
        <v>98.072301053571138</v>
      </c>
      <c r="U524" s="12">
        <v>99.065101318729148</v>
      </c>
      <c r="V524" s="12">
        <v>99.065101318729148</v>
      </c>
      <c r="W524" s="12">
        <v>99.065101318729148</v>
      </c>
      <c r="X524" s="12">
        <v>99.908535629228666</v>
      </c>
      <c r="Y524" s="12">
        <v>100.0769250744887</v>
      </c>
      <c r="Z524" s="12">
        <v>100.40488806729348</v>
      </c>
      <c r="AA524" s="12">
        <v>100.09658455463126</v>
      </c>
      <c r="AB524" s="12">
        <v>100.03060146731917</v>
      </c>
      <c r="AC524" s="12">
        <v>100.03060146731917</v>
      </c>
      <c r="AD524" s="12">
        <v>100</v>
      </c>
      <c r="AE524" s="12">
        <v>100</v>
      </c>
      <c r="AF524" s="12">
        <v>101.68202071748114</v>
      </c>
      <c r="AG524" s="12">
        <v>103.58480266273517</v>
      </c>
      <c r="AH524" s="12">
        <v>104.30489376476359</v>
      </c>
      <c r="AI524" s="12">
        <v>106.03608171672305</v>
      </c>
      <c r="AJ524" s="12">
        <v>108.87709879510564</v>
      </c>
      <c r="AK524" s="12">
        <v>110.34180262330689</v>
      </c>
      <c r="AL524" s="12">
        <v>110.60170994903709</v>
      </c>
      <c r="AM524" s="12">
        <v>111.37009253468202</v>
      </c>
      <c r="AN524" s="12">
        <v>112.09184531744239</v>
      </c>
    </row>
    <row r="525" spans="1:40">
      <c r="A525" s="1" t="s">
        <v>524</v>
      </c>
      <c r="B525" s="1" t="s">
        <v>556</v>
      </c>
      <c r="D525" s="1" t="s">
        <v>707</v>
      </c>
      <c r="E525" s="1" t="s">
        <v>709</v>
      </c>
      <c r="F525" s="1">
        <v>255</v>
      </c>
      <c r="G525" s="1" t="s">
        <v>837</v>
      </c>
      <c r="H525" s="1" t="str">
        <f t="shared" si="9"/>
        <v>255아파트</v>
      </c>
      <c r="I525" s="12">
        <v>88.876255868446449</v>
      </c>
      <c r="J525" s="12">
        <v>91.15993326638791</v>
      </c>
      <c r="K525" s="12">
        <v>93.584099980272669</v>
      </c>
      <c r="L525" s="12">
        <v>98.131717265202496</v>
      </c>
      <c r="M525" s="12">
        <v>97.827365569554232</v>
      </c>
      <c r="N525" s="12">
        <v>98.05563072290586</v>
      </c>
      <c r="O525" s="12">
        <v>98.398272778822985</v>
      </c>
      <c r="P525" s="12">
        <v>98.795319716530344</v>
      </c>
      <c r="Q525" s="12">
        <v>101.04567872492252</v>
      </c>
      <c r="R525" s="12">
        <v>102.52725329768971</v>
      </c>
      <c r="S525" s="12">
        <v>102.77981284715526</v>
      </c>
      <c r="T525" s="12">
        <v>102.2589704546312</v>
      </c>
      <c r="U525" s="12">
        <v>102.2589704546312</v>
      </c>
      <c r="V525" s="12">
        <v>102.2589704546312</v>
      </c>
      <c r="W525" s="12">
        <v>102.39061957935287</v>
      </c>
      <c r="X525" s="12">
        <v>102.44509294986626</v>
      </c>
      <c r="Y525" s="12">
        <v>102.31947946076194</v>
      </c>
      <c r="Z525" s="12">
        <v>101.52482905966947</v>
      </c>
      <c r="AA525" s="12">
        <v>100.79565709874269</v>
      </c>
      <c r="AB525" s="12">
        <v>99.985943036740636</v>
      </c>
      <c r="AC525" s="12">
        <v>99.831417724406847</v>
      </c>
      <c r="AD525" s="12">
        <v>99.932106203977668</v>
      </c>
      <c r="AE525" s="12">
        <v>100</v>
      </c>
      <c r="AF525" s="12">
        <v>100.0323001351709</v>
      </c>
      <c r="AG525" s="12">
        <v>100.4483946006403</v>
      </c>
      <c r="AH525" s="12">
        <v>100.68609127362021</v>
      </c>
      <c r="AI525" s="12">
        <v>102.06415989119814</v>
      </c>
      <c r="AJ525" s="12">
        <v>103.97224199559163</v>
      </c>
      <c r="AK525" s="12">
        <v>104.98734429461929</v>
      </c>
      <c r="AL525" s="12">
        <v>105.79581310779093</v>
      </c>
      <c r="AM525" s="12">
        <v>105.90192150002373</v>
      </c>
      <c r="AN525" s="12">
        <v>105.87558746122802</v>
      </c>
    </row>
    <row r="526" spans="1:40">
      <c r="A526" s="1" t="s">
        <v>524</v>
      </c>
      <c r="B526" s="1" t="s">
        <v>556</v>
      </c>
      <c r="D526" s="1" t="s">
        <v>707</v>
      </c>
      <c r="E526" s="1" t="s">
        <v>710</v>
      </c>
      <c r="F526" s="1">
        <v>256</v>
      </c>
      <c r="G526" s="1" t="s">
        <v>837</v>
      </c>
      <c r="H526" s="1" t="str">
        <f t="shared" si="9"/>
        <v>256아파트</v>
      </c>
      <c r="I526" s="12">
        <v>77.043914342250275</v>
      </c>
      <c r="J526" s="12">
        <v>78.990426808999175</v>
      </c>
      <c r="K526" s="12">
        <v>82.914248984969518</v>
      </c>
      <c r="L526" s="12">
        <v>92.484716304949146</v>
      </c>
      <c r="M526" s="12">
        <v>92.766720697980432</v>
      </c>
      <c r="N526" s="12">
        <v>94.767560405603348</v>
      </c>
      <c r="O526" s="12">
        <v>96.545764620363997</v>
      </c>
      <c r="P526" s="12">
        <v>99.006134489213736</v>
      </c>
      <c r="Q526" s="12">
        <v>101.20765333513607</v>
      </c>
      <c r="R526" s="12">
        <v>102.35628662467317</v>
      </c>
      <c r="S526" s="12">
        <v>102.16061645315089</v>
      </c>
      <c r="T526" s="12">
        <v>101.9154172033828</v>
      </c>
      <c r="U526" s="12">
        <v>102.20706598231818</v>
      </c>
      <c r="V526" s="12">
        <v>102.20706598231818</v>
      </c>
      <c r="W526" s="12">
        <v>100.38732339649903</v>
      </c>
      <c r="X526" s="12">
        <v>100.40598818830105</v>
      </c>
      <c r="Y526" s="12">
        <v>100.16458404575778</v>
      </c>
      <c r="Z526" s="12">
        <v>100.08422763148675</v>
      </c>
      <c r="AA526" s="12">
        <v>100.00535902867493</v>
      </c>
      <c r="AB526" s="12">
        <v>100.00535902867493</v>
      </c>
      <c r="AC526" s="12">
        <v>100.00535902867493</v>
      </c>
      <c r="AD526" s="12">
        <v>100.02306540406138</v>
      </c>
      <c r="AE526" s="12">
        <v>100</v>
      </c>
      <c r="AF526" s="12">
        <v>100.31702114535584</v>
      </c>
      <c r="AG526" s="12">
        <v>101.30379139335565</v>
      </c>
      <c r="AH526" s="12">
        <v>101.47993390383938</v>
      </c>
      <c r="AI526" s="12">
        <v>101.67638927238237</v>
      </c>
      <c r="AJ526" s="12">
        <v>102.52638440166358</v>
      </c>
      <c r="AK526" s="12">
        <v>104.80953272804949</v>
      </c>
      <c r="AL526" s="12">
        <v>105.81699686184784</v>
      </c>
      <c r="AM526" s="12">
        <v>105.88475190157003</v>
      </c>
      <c r="AN526" s="12">
        <v>106.09184908538822</v>
      </c>
    </row>
    <row r="527" spans="1:40">
      <c r="A527" s="1" t="s">
        <v>524</v>
      </c>
      <c r="B527" s="1" t="s">
        <v>556</v>
      </c>
      <c r="D527" s="1" t="s">
        <v>707</v>
      </c>
      <c r="E527" s="1" t="s">
        <v>711</v>
      </c>
      <c r="F527" s="1">
        <v>257</v>
      </c>
      <c r="G527" s="1" t="s">
        <v>837</v>
      </c>
      <c r="H527" s="1" t="str">
        <f t="shared" si="9"/>
        <v>257아파트</v>
      </c>
      <c r="I527" s="12">
        <v>80.470445981119767</v>
      </c>
      <c r="J527" s="12">
        <v>82.132761740879104</v>
      </c>
      <c r="K527" s="12">
        <v>85.662604348074552</v>
      </c>
      <c r="L527" s="12">
        <v>93.336093696548645</v>
      </c>
      <c r="M527" s="12">
        <v>92.780055282226073</v>
      </c>
      <c r="N527" s="12">
        <v>93.727441960456389</v>
      </c>
      <c r="O527" s="12">
        <v>94.93555873242093</v>
      </c>
      <c r="P527" s="12">
        <v>96.113067184885139</v>
      </c>
      <c r="Q527" s="12">
        <v>97.535372751969518</v>
      </c>
      <c r="R527" s="12">
        <v>98.480350067177341</v>
      </c>
      <c r="S527" s="12">
        <v>99.28176072582545</v>
      </c>
      <c r="T527" s="12">
        <v>99.60565878673151</v>
      </c>
      <c r="U527" s="12">
        <v>99.793659654536995</v>
      </c>
      <c r="V527" s="12">
        <v>99.793659654536995</v>
      </c>
      <c r="W527" s="12">
        <v>100.03576996767899</v>
      </c>
      <c r="X527" s="12">
        <v>100.03576996767899</v>
      </c>
      <c r="Y527" s="12">
        <v>99.957949655893387</v>
      </c>
      <c r="Z527" s="12">
        <v>99.858881323058867</v>
      </c>
      <c r="AA527" s="12">
        <v>99.858881323058867</v>
      </c>
      <c r="AB527" s="12">
        <v>99.735398891648472</v>
      </c>
      <c r="AC527" s="12">
        <v>100.10911364918969</v>
      </c>
      <c r="AD527" s="12">
        <v>100.00753857047097</v>
      </c>
      <c r="AE527" s="12">
        <v>100</v>
      </c>
      <c r="AF527" s="12">
        <v>99.887549508846305</v>
      </c>
      <c r="AG527" s="12">
        <v>99.946245371579366</v>
      </c>
      <c r="AH527" s="12">
        <v>100.17162211305799</v>
      </c>
      <c r="AI527" s="12">
        <v>100.20422630509142</v>
      </c>
      <c r="AJ527" s="12">
        <v>100.40286027141934</v>
      </c>
      <c r="AK527" s="12">
        <v>100.53949276140234</v>
      </c>
      <c r="AL527" s="12">
        <v>100.81612229771</v>
      </c>
      <c r="AM527" s="12">
        <v>100.96845256739533</v>
      </c>
      <c r="AN527" s="12">
        <v>101.04521787286392</v>
      </c>
    </row>
    <row r="528" spans="1:40">
      <c r="A528" s="1" t="s">
        <v>524</v>
      </c>
      <c r="B528" s="1" t="s">
        <v>556</v>
      </c>
      <c r="D528" s="1" t="s">
        <v>707</v>
      </c>
      <c r="E528" s="1" t="s">
        <v>712</v>
      </c>
      <c r="F528" s="1">
        <v>258</v>
      </c>
      <c r="G528" s="1" t="s">
        <v>837</v>
      </c>
      <c r="H528" s="1" t="str">
        <f t="shared" si="9"/>
        <v>258아파트</v>
      </c>
      <c r="I528" s="12">
        <v>76.318698099848334</v>
      </c>
      <c r="J528" s="12">
        <v>78.798684949309305</v>
      </c>
      <c r="K528" s="12">
        <v>84.4307501224079</v>
      </c>
      <c r="L528" s="12">
        <v>92.757351540014383</v>
      </c>
      <c r="M528" s="12">
        <v>95.819766894670906</v>
      </c>
      <c r="N528" s="12">
        <v>96.918299220463254</v>
      </c>
      <c r="O528" s="12">
        <v>97.720342675238768</v>
      </c>
      <c r="P528" s="12">
        <v>98.474985582839253</v>
      </c>
      <c r="Q528" s="12">
        <v>100.74387025115664</v>
      </c>
      <c r="R528" s="12">
        <v>101.44815056310762</v>
      </c>
      <c r="S528" s="12">
        <v>101.81782603324052</v>
      </c>
      <c r="T528" s="12">
        <v>101.52600130461089</v>
      </c>
      <c r="U528" s="12">
        <v>100.76533746023078</v>
      </c>
      <c r="V528" s="12">
        <v>100.76533746023078</v>
      </c>
      <c r="W528" s="12">
        <v>100.27423468734347</v>
      </c>
      <c r="X528" s="12">
        <v>100.27423468734347</v>
      </c>
      <c r="Y528" s="12">
        <v>99.495344361944461</v>
      </c>
      <c r="Z528" s="12">
        <v>99.76402317593724</v>
      </c>
      <c r="AA528" s="12">
        <v>99.782993112819184</v>
      </c>
      <c r="AB528" s="12">
        <v>99.235018303850907</v>
      </c>
      <c r="AC528" s="12">
        <v>99.075002331804427</v>
      </c>
      <c r="AD528" s="12">
        <v>99.509322223139478</v>
      </c>
      <c r="AE528" s="12">
        <v>100</v>
      </c>
      <c r="AF528" s="12">
        <v>100.57187462729757</v>
      </c>
      <c r="AG528" s="12">
        <v>101.3462425165259</v>
      </c>
      <c r="AH528" s="12">
        <v>101.67990506150116</v>
      </c>
      <c r="AI528" s="12">
        <v>101.95956922414805</v>
      </c>
      <c r="AJ528" s="12">
        <v>103.11441006351623</v>
      </c>
      <c r="AK528" s="12">
        <v>103.94664758574407</v>
      </c>
      <c r="AL528" s="12">
        <v>104.71837569475989</v>
      </c>
      <c r="AM528" s="12">
        <v>105.08389055770306</v>
      </c>
      <c r="AN528" s="12">
        <v>105.52964685886745</v>
      </c>
    </row>
    <row r="529" spans="1:40">
      <c r="A529" s="1" t="s">
        <v>524</v>
      </c>
      <c r="B529" s="1" t="s">
        <v>556</v>
      </c>
      <c r="D529" s="1" t="s">
        <v>713</v>
      </c>
      <c r="F529" s="1">
        <v>259</v>
      </c>
      <c r="G529" s="1" t="s">
        <v>837</v>
      </c>
      <c r="H529" s="1" t="str">
        <f t="shared" si="9"/>
        <v>259아파트</v>
      </c>
      <c r="I529" s="12">
        <v>88.832317287156286</v>
      </c>
      <c r="J529" s="12">
        <v>89.202404216620693</v>
      </c>
      <c r="K529" s="12">
        <v>89.729870663956547</v>
      </c>
      <c r="L529" s="12">
        <v>90.57582019769356</v>
      </c>
      <c r="M529" s="12">
        <v>90.703532148414666</v>
      </c>
      <c r="N529" s="12">
        <v>90.76971244141636</v>
      </c>
      <c r="O529" s="12">
        <v>90.947365988790466</v>
      </c>
      <c r="P529" s="12">
        <v>91.857617192999783</v>
      </c>
      <c r="Q529" s="12">
        <v>92.575833166632719</v>
      </c>
      <c r="R529" s="12">
        <v>92.888410454396777</v>
      </c>
      <c r="S529" s="12">
        <v>93.541152296850328</v>
      </c>
      <c r="T529" s="12">
        <v>93.547525238556148</v>
      </c>
      <c r="U529" s="12">
        <v>96.567512389127728</v>
      </c>
      <c r="V529" s="12">
        <v>96.567512389127728</v>
      </c>
      <c r="W529" s="12">
        <v>98.358933038048292</v>
      </c>
      <c r="X529" s="12">
        <v>98.6032775438333</v>
      </c>
      <c r="Y529" s="12">
        <v>98.450066186479987</v>
      </c>
      <c r="Z529" s="12">
        <v>98.316205477650257</v>
      </c>
      <c r="AA529" s="12">
        <v>98.394269621221554</v>
      </c>
      <c r="AB529" s="12">
        <v>98.055630729964335</v>
      </c>
      <c r="AC529" s="12">
        <v>99.389279763345442</v>
      </c>
      <c r="AD529" s="12">
        <v>99.80638561118036</v>
      </c>
      <c r="AE529" s="12">
        <v>100</v>
      </c>
      <c r="AF529" s="12">
        <v>100.09071204621544</v>
      </c>
      <c r="AG529" s="12">
        <v>100.08195158328404</v>
      </c>
      <c r="AH529" s="12">
        <v>100.32887723518336</v>
      </c>
      <c r="AI529" s="12">
        <v>100.67234561504779</v>
      </c>
      <c r="AJ529" s="12">
        <v>101.48842747642972</v>
      </c>
      <c r="AK529" s="12">
        <v>102.43336635582396</v>
      </c>
      <c r="AL529" s="12">
        <v>102.54908932674485</v>
      </c>
      <c r="AM529" s="12">
        <v>101.97291810289551</v>
      </c>
      <c r="AN529" s="12">
        <v>101.90386720876702</v>
      </c>
    </row>
    <row r="530" spans="1:40">
      <c r="A530" s="1" t="s">
        <v>524</v>
      </c>
      <c r="B530" s="1" t="s">
        <v>556</v>
      </c>
      <c r="D530" s="1" t="s">
        <v>714</v>
      </c>
      <c r="F530" s="1">
        <v>260</v>
      </c>
      <c r="G530" s="1" t="s">
        <v>837</v>
      </c>
      <c r="H530" s="1" t="str">
        <f t="shared" si="9"/>
        <v>260아파트</v>
      </c>
      <c r="U530" s="12">
        <v>97.14517480281792</v>
      </c>
      <c r="V530" s="12">
        <v>97.14517480281792</v>
      </c>
      <c r="W530" s="12">
        <v>97.391141928828986</v>
      </c>
      <c r="X530" s="12">
        <v>97.246563246250545</v>
      </c>
      <c r="Y530" s="12">
        <v>97.351266766994485</v>
      </c>
      <c r="Z530" s="12">
        <v>97.918567273994341</v>
      </c>
      <c r="AA530" s="12">
        <v>98.446884316649928</v>
      </c>
      <c r="AB530" s="12">
        <v>98.810431877616494</v>
      </c>
      <c r="AC530" s="12">
        <v>99.05588410607173</v>
      </c>
      <c r="AD530" s="12">
        <v>99.253853359368023</v>
      </c>
      <c r="AE530" s="12">
        <v>100</v>
      </c>
      <c r="AF530" s="12">
        <v>100.93365783200674</v>
      </c>
      <c r="AG530" s="12">
        <v>101.46160402801915</v>
      </c>
      <c r="AH530" s="12">
        <v>101.79654526088515</v>
      </c>
      <c r="AI530" s="12">
        <v>102.14498111446382</v>
      </c>
      <c r="AJ530" s="12">
        <v>103.07602650942707</v>
      </c>
      <c r="AK530" s="12">
        <v>103.01775707585938</v>
      </c>
      <c r="AL530" s="12">
        <v>102.82141070588142</v>
      </c>
      <c r="AM530" s="12">
        <v>102.79430081889498</v>
      </c>
      <c r="AN530" s="12">
        <v>102.74175409313193</v>
      </c>
    </row>
    <row r="531" spans="1:40">
      <c r="A531" s="1" t="s">
        <v>524</v>
      </c>
      <c r="B531" s="1" t="s">
        <v>556</v>
      </c>
      <c r="D531" s="1" t="s">
        <v>715</v>
      </c>
      <c r="F531" s="1">
        <v>261</v>
      </c>
      <c r="G531" s="1" t="s">
        <v>837</v>
      </c>
      <c r="H531" s="1" t="str">
        <f t="shared" si="9"/>
        <v>261아파트</v>
      </c>
      <c r="U531" s="12">
        <v>98.73220777810289</v>
      </c>
      <c r="V531" s="12">
        <v>98.73220777810289</v>
      </c>
      <c r="W531" s="12">
        <v>99.120040697499476</v>
      </c>
      <c r="X531" s="12">
        <v>99.120040697499476</v>
      </c>
      <c r="Y531" s="12">
        <v>99.120040697499476</v>
      </c>
      <c r="Z531" s="12">
        <v>99.120040697499476</v>
      </c>
      <c r="AA531" s="12">
        <v>99.120180813904199</v>
      </c>
      <c r="AB531" s="12">
        <v>99.125334530798142</v>
      </c>
      <c r="AC531" s="12">
        <v>99.093057514857776</v>
      </c>
      <c r="AD531" s="12">
        <v>99.388635866257687</v>
      </c>
      <c r="AE531" s="12">
        <v>100</v>
      </c>
      <c r="AF531" s="12">
        <v>100.51770691718357</v>
      </c>
      <c r="AG531" s="12">
        <v>100.54471675206935</v>
      </c>
      <c r="AH531" s="12">
        <v>100.38331583737867</v>
      </c>
      <c r="AI531" s="12">
        <v>100.36315999517187</v>
      </c>
      <c r="AJ531" s="12">
        <v>100.56499919547326</v>
      </c>
      <c r="AK531" s="12">
        <v>100.87834715019535</v>
      </c>
      <c r="AL531" s="12">
        <v>101.02571471236517</v>
      </c>
      <c r="AM531" s="12">
        <v>100.99130393303059</v>
      </c>
      <c r="AN531" s="12">
        <v>100.69565566577363</v>
      </c>
    </row>
    <row r="532" spans="1:40">
      <c r="A532" s="1" t="s">
        <v>524</v>
      </c>
      <c r="B532" s="1" t="s">
        <v>556</v>
      </c>
      <c r="D532" s="1" t="s">
        <v>716</v>
      </c>
      <c r="F532" s="1">
        <v>262</v>
      </c>
      <c r="G532" s="1" t="s">
        <v>837</v>
      </c>
      <c r="H532" s="1" t="str">
        <f t="shared" si="9"/>
        <v>262아파트</v>
      </c>
      <c r="I532" s="12">
        <v>86.942021134033325</v>
      </c>
      <c r="J532" s="12">
        <v>89.715755609916044</v>
      </c>
      <c r="K532" s="12">
        <v>93.604633801157576</v>
      </c>
      <c r="L532" s="12">
        <v>97.985760219843826</v>
      </c>
      <c r="M532" s="12">
        <v>99.385679757756392</v>
      </c>
      <c r="N532" s="12">
        <v>99.699203186468694</v>
      </c>
      <c r="O532" s="12">
        <v>100.64525978529812</v>
      </c>
      <c r="P532" s="12">
        <v>101.07102172768896</v>
      </c>
      <c r="Q532" s="12">
        <v>102.16817645041115</v>
      </c>
      <c r="R532" s="12">
        <v>104.10708516339288</v>
      </c>
      <c r="S532" s="12">
        <v>104.69778937047529</v>
      </c>
      <c r="T532" s="12">
        <v>104.29205930549537</v>
      </c>
      <c r="U532" s="12">
        <v>104.32261590817012</v>
      </c>
      <c r="V532" s="12">
        <v>103.70957564815087</v>
      </c>
      <c r="W532" s="12">
        <v>102.0472231309363</v>
      </c>
      <c r="X532" s="12">
        <v>101.83164860998329</v>
      </c>
      <c r="Y532" s="12">
        <v>101.28414403932956</v>
      </c>
      <c r="Z532" s="12">
        <v>101.11717717097274</v>
      </c>
      <c r="AA532" s="12">
        <v>101.03495077406339</v>
      </c>
      <c r="AB532" s="12">
        <v>100.88326249699155</v>
      </c>
      <c r="AC532" s="12">
        <v>100.4007502461763</v>
      </c>
      <c r="AD532" s="12">
        <v>99.910570135415796</v>
      </c>
      <c r="AE532" s="12">
        <v>100</v>
      </c>
      <c r="AF532" s="12">
        <v>101.5431934060073</v>
      </c>
      <c r="AG532" s="12">
        <v>101.46462325875854</v>
      </c>
      <c r="AH532" s="12">
        <v>101.71528489406521</v>
      </c>
      <c r="AI532" s="12">
        <v>101.91378821084795</v>
      </c>
      <c r="AJ532" s="12">
        <v>102.18838283218363</v>
      </c>
      <c r="AK532" s="12">
        <v>102.70455712696078</v>
      </c>
      <c r="AL532" s="12">
        <v>103.03266314316531</v>
      </c>
      <c r="AM532" s="12">
        <v>103.26762981467128</v>
      </c>
      <c r="AN532" s="12">
        <v>103.47240372848596</v>
      </c>
    </row>
    <row r="533" spans="1:40">
      <c r="A533" s="1" t="s">
        <v>524</v>
      </c>
      <c r="B533" s="1" t="s">
        <v>556</v>
      </c>
      <c r="D533" s="1" t="s">
        <v>717</v>
      </c>
      <c r="F533" s="1">
        <v>263</v>
      </c>
      <c r="G533" s="1" t="s">
        <v>837</v>
      </c>
      <c r="H533" s="1" t="str">
        <f t="shared" si="9"/>
        <v>263아파트</v>
      </c>
      <c r="U533" s="12">
        <v>99.254979806235056</v>
      </c>
      <c r="V533" s="12">
        <v>99.254979806235056</v>
      </c>
      <c r="W533" s="12">
        <v>99.254979806235056</v>
      </c>
      <c r="X533" s="12">
        <v>99.339669743549337</v>
      </c>
      <c r="Y533" s="12">
        <v>99.339669743549337</v>
      </c>
      <c r="Z533" s="12">
        <v>99.339669743549337</v>
      </c>
      <c r="AA533" s="12">
        <v>99.301387023914415</v>
      </c>
      <c r="AB533" s="12">
        <v>99.295935325134593</v>
      </c>
      <c r="AC533" s="12">
        <v>98.837597608988716</v>
      </c>
      <c r="AD533" s="12">
        <v>99.398006174873046</v>
      </c>
      <c r="AE533" s="12">
        <v>100</v>
      </c>
      <c r="AF533" s="12">
        <v>99.170080741975411</v>
      </c>
      <c r="AG533" s="12">
        <v>99.388784628760035</v>
      </c>
      <c r="AH533" s="12">
        <v>100.08836497451135</v>
      </c>
      <c r="AI533" s="12">
        <v>100.32451311096868</v>
      </c>
      <c r="AJ533" s="12">
        <v>100.54022967841499</v>
      </c>
      <c r="AK533" s="12">
        <v>100.87454167257206</v>
      </c>
      <c r="AL533" s="12">
        <v>100.9075450977996</v>
      </c>
      <c r="AM533" s="12">
        <v>101.0904988031027</v>
      </c>
      <c r="AN533" s="12">
        <v>101.0530086621982</v>
      </c>
    </row>
    <row r="534" spans="1:40">
      <c r="A534" s="1" t="s">
        <v>524</v>
      </c>
      <c r="B534" s="1" t="s">
        <v>556</v>
      </c>
      <c r="D534" s="1" t="s">
        <v>718</v>
      </c>
      <c r="F534" s="1">
        <v>264</v>
      </c>
      <c r="G534" s="1" t="s">
        <v>837</v>
      </c>
      <c r="H534" s="1" t="str">
        <f t="shared" si="9"/>
        <v>264아파트</v>
      </c>
      <c r="I534" s="12">
        <v>82.80062234330876</v>
      </c>
      <c r="J534" s="12">
        <v>84.060632155513417</v>
      </c>
      <c r="K534" s="12">
        <v>85.107184433260969</v>
      </c>
      <c r="L534" s="12">
        <v>87.624516589124937</v>
      </c>
      <c r="M534" s="12">
        <v>88.083121863879853</v>
      </c>
      <c r="N534" s="12">
        <v>89.282973147975582</v>
      </c>
      <c r="O534" s="12">
        <v>91.109139638540555</v>
      </c>
      <c r="P534" s="12">
        <v>92.982001232260018</v>
      </c>
      <c r="Q534" s="12">
        <v>94.549730347696197</v>
      </c>
      <c r="R534" s="12">
        <v>95.750264449795154</v>
      </c>
      <c r="S534" s="12">
        <v>98.494747621036197</v>
      </c>
      <c r="T534" s="12">
        <v>98.954948950971357</v>
      </c>
      <c r="U534" s="12">
        <v>99.051390021403577</v>
      </c>
      <c r="V534" s="12">
        <v>99.561769232146119</v>
      </c>
      <c r="W534" s="12">
        <v>100.52917526472152</v>
      </c>
      <c r="X534" s="12">
        <v>102.06415749566982</v>
      </c>
      <c r="Y534" s="12">
        <v>101.92195016229486</v>
      </c>
      <c r="Z534" s="12">
        <v>101.34483636057723</v>
      </c>
      <c r="AA534" s="12">
        <v>98.627970478171136</v>
      </c>
      <c r="AB534" s="12">
        <v>98.518305335624518</v>
      </c>
      <c r="AC534" s="12">
        <v>98.724395495782943</v>
      </c>
      <c r="AD534" s="12">
        <v>99.525688471790659</v>
      </c>
      <c r="AE534" s="12">
        <v>100</v>
      </c>
      <c r="AF534" s="12">
        <v>100.36825180948283</v>
      </c>
      <c r="AG534" s="12">
        <v>102.24140400827639</v>
      </c>
      <c r="AH534" s="12">
        <v>102.48253073645337</v>
      </c>
      <c r="AI534" s="12">
        <v>102.65431763744108</v>
      </c>
      <c r="AJ534" s="12">
        <v>103.34779543592549</v>
      </c>
      <c r="AK534" s="12">
        <v>104.41661191770757</v>
      </c>
      <c r="AL534" s="12">
        <v>105.35713375503055</v>
      </c>
      <c r="AM534" s="12">
        <v>105.80679264792967</v>
      </c>
      <c r="AN534" s="12">
        <v>106.16107024102899</v>
      </c>
    </row>
    <row r="535" spans="1:40">
      <c r="A535" s="1" t="s">
        <v>524</v>
      </c>
      <c r="B535" s="1" t="s">
        <v>556</v>
      </c>
      <c r="D535" s="1" t="s">
        <v>719</v>
      </c>
      <c r="F535" s="1">
        <v>265</v>
      </c>
      <c r="G535" s="1" t="s">
        <v>837</v>
      </c>
      <c r="H535" s="1" t="str">
        <f t="shared" si="9"/>
        <v>265아파트</v>
      </c>
      <c r="I535" s="12">
        <v>80.335445654108</v>
      </c>
      <c r="J535" s="12">
        <v>83.375147441438671</v>
      </c>
      <c r="K535" s="12">
        <v>86.986359375619614</v>
      </c>
      <c r="L535" s="12">
        <v>91.602047654534758</v>
      </c>
      <c r="M535" s="12">
        <v>92.83023417575572</v>
      </c>
      <c r="N535" s="12">
        <v>94.032239763786791</v>
      </c>
      <c r="O535" s="12">
        <v>95.285832505640798</v>
      </c>
      <c r="P535" s="12">
        <v>97.031150495763569</v>
      </c>
      <c r="Q535" s="12">
        <v>98.780855247883991</v>
      </c>
      <c r="R535" s="12">
        <v>99.972043234820205</v>
      </c>
      <c r="S535" s="12">
        <v>101.90722789303766</v>
      </c>
      <c r="T535" s="12">
        <v>102.95747889720127</v>
      </c>
      <c r="U535" s="12">
        <v>102.97300190895116</v>
      </c>
      <c r="V535" s="12">
        <v>102.97300190895116</v>
      </c>
      <c r="W535" s="12">
        <v>103.04463554816965</v>
      </c>
      <c r="X535" s="12">
        <v>102.82437557668528</v>
      </c>
      <c r="Y535" s="12">
        <v>102.54356324871206</v>
      </c>
      <c r="Z535" s="12">
        <v>102.06032964220992</v>
      </c>
      <c r="AA535" s="12">
        <v>101.31293688057254</v>
      </c>
      <c r="AB535" s="12">
        <v>100.34488564637483</v>
      </c>
      <c r="AC535" s="12">
        <v>100.05196659007659</v>
      </c>
      <c r="AD535" s="12">
        <v>100.19131962564519</v>
      </c>
      <c r="AE535" s="12">
        <v>100</v>
      </c>
      <c r="AF535" s="12">
        <v>99.502632187818179</v>
      </c>
      <c r="AG535" s="12">
        <v>99.124970231387678</v>
      </c>
      <c r="AH535" s="12">
        <v>99.224201482005526</v>
      </c>
      <c r="AI535" s="12">
        <v>99.386424334109563</v>
      </c>
      <c r="AJ535" s="12">
        <v>99.447360901722163</v>
      </c>
      <c r="AK535" s="12">
        <v>99.806292927522463</v>
      </c>
      <c r="AL535" s="12">
        <v>99.908864053810902</v>
      </c>
      <c r="AM535" s="12">
        <v>99.652472388286895</v>
      </c>
      <c r="AN535" s="12">
        <v>99.435732718662848</v>
      </c>
    </row>
    <row r="536" spans="1:40">
      <c r="A536" s="1" t="s">
        <v>524</v>
      </c>
      <c r="B536" s="1" t="s">
        <v>557</v>
      </c>
      <c r="F536" s="1">
        <v>266</v>
      </c>
      <c r="G536" s="1" t="s">
        <v>837</v>
      </c>
      <c r="H536" s="1" t="str">
        <f t="shared" si="9"/>
        <v>266아파트</v>
      </c>
      <c r="I536" s="12">
        <v>81.904276978016725</v>
      </c>
      <c r="J536" s="12">
        <v>82.716658159930972</v>
      </c>
      <c r="K536" s="12">
        <v>83.098026595665289</v>
      </c>
      <c r="L536" s="12">
        <v>83.570533455862105</v>
      </c>
      <c r="M536" s="12">
        <v>83.455327810762469</v>
      </c>
      <c r="N536" s="12">
        <v>83.83490880440668</v>
      </c>
      <c r="O536" s="12">
        <v>84.519874054920734</v>
      </c>
      <c r="P536" s="12">
        <v>85.465677620205426</v>
      </c>
      <c r="Q536" s="12">
        <v>86.502585235998566</v>
      </c>
      <c r="R536" s="12">
        <v>87.965138675460736</v>
      </c>
      <c r="S536" s="12">
        <v>88.810757751737512</v>
      </c>
      <c r="T536" s="12">
        <v>90.019248366401087</v>
      </c>
      <c r="U536" s="12">
        <v>93.057055951607367</v>
      </c>
      <c r="V536" s="12">
        <v>95.087642975753809</v>
      </c>
      <c r="W536" s="12">
        <v>95.456558002833404</v>
      </c>
      <c r="X536" s="12">
        <v>95.844911579377225</v>
      </c>
      <c r="Y536" s="12">
        <v>100.04613624300421</v>
      </c>
      <c r="Z536" s="12">
        <v>99.965353049712363</v>
      </c>
      <c r="AA536" s="12">
        <v>99.977509506336929</v>
      </c>
      <c r="AB536" s="12">
        <v>100.05468079540597</v>
      </c>
      <c r="AC536" s="12">
        <v>100.0436361146019</v>
      </c>
      <c r="AD536" s="12">
        <v>100.0437738959703</v>
      </c>
      <c r="AE536" s="12">
        <v>100</v>
      </c>
      <c r="AF536" s="12">
        <v>99.897041427658394</v>
      </c>
      <c r="AG536" s="12">
        <v>100.31102261746561</v>
      </c>
      <c r="AH536" s="12">
        <v>100.53093397784936</v>
      </c>
      <c r="AI536" s="12">
        <v>100.51115762365413</v>
      </c>
      <c r="AJ536" s="12">
        <v>100.97870622597584</v>
      </c>
      <c r="AK536" s="12">
        <v>101.00029411902011</v>
      </c>
      <c r="AL536" s="12">
        <v>101.01597562721527</v>
      </c>
      <c r="AM536" s="12">
        <v>101.0031543260143</v>
      </c>
      <c r="AN536" s="12">
        <v>101.01458156929975</v>
      </c>
    </row>
    <row r="537" spans="1:40">
      <c r="A537" s="1" t="s">
        <v>524</v>
      </c>
      <c r="B537" s="1" t="s">
        <v>557</v>
      </c>
      <c r="D537" s="1" t="s">
        <v>557</v>
      </c>
      <c r="F537" s="1">
        <v>267</v>
      </c>
      <c r="G537" s="1" t="s">
        <v>837</v>
      </c>
      <c r="H537" s="1" t="str">
        <f t="shared" si="9"/>
        <v>267아파트</v>
      </c>
      <c r="I537" s="12">
        <v>81.202360139810182</v>
      </c>
      <c r="J537" s="12">
        <v>82.007779242921387</v>
      </c>
      <c r="K537" s="12">
        <v>82.385879364271176</v>
      </c>
      <c r="L537" s="12">
        <v>82.854336856918721</v>
      </c>
      <c r="M537" s="12">
        <v>82.740118520237345</v>
      </c>
      <c r="N537" s="12">
        <v>83.116446517814296</v>
      </c>
      <c r="O537" s="12">
        <v>83.795541639677424</v>
      </c>
      <c r="P537" s="12">
        <v>84.733239700920024</v>
      </c>
      <c r="Q537" s="12">
        <v>85.761261054089957</v>
      </c>
      <c r="R537" s="12">
        <v>87.211280460851853</v>
      </c>
      <c r="S537" s="12">
        <v>88.04965261071348</v>
      </c>
      <c r="T537" s="12">
        <v>89.247786502351772</v>
      </c>
      <c r="U537" s="12">
        <v>92.744645030324989</v>
      </c>
      <c r="V537" s="12">
        <v>94.848961289839522</v>
      </c>
      <c r="W537" s="12">
        <v>95.091007875918194</v>
      </c>
      <c r="X537" s="12">
        <v>95.498274940863155</v>
      </c>
      <c r="Y537" s="12">
        <v>100.07607668276199</v>
      </c>
      <c r="Z537" s="12">
        <v>99.971775257986067</v>
      </c>
      <c r="AA537" s="12">
        <v>99.98627551032709</v>
      </c>
      <c r="AB537" s="12">
        <v>100.08807949794395</v>
      </c>
      <c r="AC537" s="12">
        <v>100.07490211820348</v>
      </c>
      <c r="AD537" s="12">
        <v>100.05221185022269</v>
      </c>
      <c r="AE537" s="12">
        <v>100</v>
      </c>
      <c r="AF537" s="12">
        <v>99.877370977183006</v>
      </c>
      <c r="AG537" s="12">
        <v>100.31779332715345</v>
      </c>
      <c r="AH537" s="12">
        <v>100.57444070321202</v>
      </c>
      <c r="AI537" s="12">
        <v>100.53784106730703</v>
      </c>
      <c r="AJ537" s="12">
        <v>101.03419841660381</v>
      </c>
      <c r="AK537" s="12">
        <v>101.06564694845443</v>
      </c>
      <c r="AL537" s="12">
        <v>101.08433864431629</v>
      </c>
      <c r="AM537" s="12">
        <v>101.0690561530994</v>
      </c>
      <c r="AN537" s="12">
        <v>101.10448896329662</v>
      </c>
    </row>
    <row r="538" spans="1:40">
      <c r="A538" s="1" t="s">
        <v>524</v>
      </c>
      <c r="B538" s="1" t="s">
        <v>557</v>
      </c>
      <c r="D538" s="1" t="s">
        <v>720</v>
      </c>
      <c r="F538" s="1">
        <v>268</v>
      </c>
      <c r="G538" s="1" t="s">
        <v>837</v>
      </c>
      <c r="H538" s="1" t="str">
        <f t="shared" si="9"/>
        <v>268아파트</v>
      </c>
      <c r="U538" s="12">
        <v>94.695163339111474</v>
      </c>
      <c r="V538" s="12">
        <v>96.335863000318199</v>
      </c>
      <c r="W538" s="12">
        <v>97.376118163853889</v>
      </c>
      <c r="X538" s="12">
        <v>97.663947925429994</v>
      </c>
      <c r="Y538" s="12">
        <v>99.890916321866243</v>
      </c>
      <c r="Z538" s="12">
        <v>99.932034243827431</v>
      </c>
      <c r="AA538" s="12">
        <v>99.932034243827431</v>
      </c>
      <c r="AB538" s="12">
        <v>99.881550732448005</v>
      </c>
      <c r="AC538" s="12">
        <v>99.881550732448005</v>
      </c>
      <c r="AD538" s="12">
        <v>100</v>
      </c>
      <c r="AE538" s="12">
        <v>100</v>
      </c>
      <c r="AF538" s="12">
        <v>100</v>
      </c>
      <c r="AG538" s="12">
        <v>100.27561272479907</v>
      </c>
      <c r="AH538" s="12">
        <v>100.3036583857829</v>
      </c>
      <c r="AI538" s="12">
        <v>100.37169285966534</v>
      </c>
      <c r="AJ538" s="12">
        <v>100.6889248943516</v>
      </c>
      <c r="AK538" s="12">
        <v>100.65912389079071</v>
      </c>
      <c r="AL538" s="12">
        <v>100.65912389079071</v>
      </c>
      <c r="AM538" s="12">
        <v>100.65912389079071</v>
      </c>
      <c r="AN538" s="12">
        <v>100.54558053595331</v>
      </c>
    </row>
    <row r="539" spans="1:40">
      <c r="A539" s="1" t="s">
        <v>523</v>
      </c>
      <c r="F539" s="1">
        <v>269</v>
      </c>
      <c r="G539" s="1" t="s">
        <v>837</v>
      </c>
      <c r="H539" s="1" t="str">
        <f t="shared" si="9"/>
        <v>269아파트</v>
      </c>
      <c r="I539" s="12">
        <v>85.009978819477581</v>
      </c>
      <c r="J539" s="12">
        <v>86.832244383458956</v>
      </c>
      <c r="K539" s="12">
        <v>89.16159145828</v>
      </c>
      <c r="L539" s="12">
        <v>91.264489090597166</v>
      </c>
      <c r="M539" s="12">
        <v>91.562254921949261</v>
      </c>
      <c r="N539" s="12">
        <v>92.297394731011437</v>
      </c>
      <c r="O539" s="12">
        <v>93.246201769224101</v>
      </c>
      <c r="P539" s="12">
        <v>94.680388685344909</v>
      </c>
      <c r="Q539" s="12">
        <v>96.420475838621343</v>
      </c>
      <c r="R539" s="12">
        <v>97.582850440092869</v>
      </c>
      <c r="S539" s="12">
        <v>98.112561011163947</v>
      </c>
      <c r="T539" s="12">
        <v>98.141961918139955</v>
      </c>
      <c r="U539" s="12">
        <v>98.728026692385441</v>
      </c>
      <c r="V539" s="12">
        <v>98.976099750101156</v>
      </c>
      <c r="W539" s="12">
        <v>99.105319271421536</v>
      </c>
      <c r="X539" s="12">
        <v>99.242461414846986</v>
      </c>
      <c r="Y539" s="12">
        <v>99.289198094316461</v>
      </c>
      <c r="Z539" s="12">
        <v>99.28671795771298</v>
      </c>
      <c r="AA539" s="12">
        <v>99.112378798441298</v>
      </c>
      <c r="AB539" s="12">
        <v>99.090240072989985</v>
      </c>
      <c r="AC539" s="12">
        <v>99.34395783185829</v>
      </c>
      <c r="AD539" s="12">
        <v>99.73274190035329</v>
      </c>
      <c r="AE539" s="12">
        <v>100</v>
      </c>
      <c r="AF539" s="12">
        <v>100.2397877193512</v>
      </c>
      <c r="AG539" s="12">
        <v>100.48092430984393</v>
      </c>
      <c r="AH539" s="12">
        <v>100.68797261852853</v>
      </c>
      <c r="AI539" s="12">
        <v>101.09749679360243</v>
      </c>
      <c r="AJ539" s="12">
        <v>101.80644258711864</v>
      </c>
      <c r="AK539" s="12">
        <v>102.25731978221795</v>
      </c>
      <c r="AL539" s="12">
        <v>102.56786093392749</v>
      </c>
      <c r="AM539" s="12">
        <v>102.88445865188997</v>
      </c>
      <c r="AN539" s="12">
        <v>103.38241240381025</v>
      </c>
    </row>
    <row r="540" spans="1:40">
      <c r="A540" s="1" t="s">
        <v>516</v>
      </c>
      <c r="F540" s="1">
        <v>1</v>
      </c>
      <c r="G540" s="1" t="s">
        <v>838</v>
      </c>
      <c r="H540" s="1" t="str">
        <f t="shared" si="9"/>
        <v>1연립다세대</v>
      </c>
      <c r="I540" s="12">
        <v>91.758500383279824</v>
      </c>
      <c r="J540" s="12">
        <v>92.876807833976216</v>
      </c>
      <c r="K540" s="12">
        <v>93.763585008421799</v>
      </c>
      <c r="L540" s="12">
        <v>94.837199691354968</v>
      </c>
      <c r="M540" s="12">
        <v>95.002826705770147</v>
      </c>
      <c r="N540" s="12">
        <v>95.40229007052892</v>
      </c>
      <c r="O540" s="12">
        <v>95.904739177696499</v>
      </c>
      <c r="P540" s="12">
        <v>96.828235180414936</v>
      </c>
      <c r="Q540" s="12">
        <v>97.82673245254405</v>
      </c>
      <c r="R540" s="12">
        <v>98.535590435295802</v>
      </c>
      <c r="S540" s="12">
        <v>98.758372462820617</v>
      </c>
      <c r="T540" s="12">
        <v>98.820400865329532</v>
      </c>
      <c r="U540" s="12">
        <v>99.154319739024004</v>
      </c>
      <c r="V540" s="12">
        <v>99.301145817902423</v>
      </c>
      <c r="W540" s="12">
        <v>99.388465341577088</v>
      </c>
      <c r="X540" s="12">
        <v>99.380999202642073</v>
      </c>
      <c r="Y540" s="12">
        <v>99.311977279254975</v>
      </c>
      <c r="Z540" s="12">
        <v>99.302842172678723</v>
      </c>
      <c r="AA540" s="12">
        <v>99.241566916829214</v>
      </c>
      <c r="AB540" s="12">
        <v>99.230780170390858</v>
      </c>
      <c r="AC540" s="12">
        <v>99.471004680335582</v>
      </c>
      <c r="AD540" s="12">
        <v>99.822688605179891</v>
      </c>
      <c r="AE540" s="12">
        <v>100</v>
      </c>
      <c r="AF540" s="12">
        <v>100.17461618313102</v>
      </c>
      <c r="AG540" s="12">
        <v>100.29567935221841</v>
      </c>
      <c r="AH540" s="12">
        <v>100.47169551033792</v>
      </c>
      <c r="AI540" s="12">
        <v>100.78447104380544</v>
      </c>
      <c r="AJ540" s="12">
        <v>101.02928299659366</v>
      </c>
      <c r="AK540" s="12">
        <v>101.17794944338172</v>
      </c>
      <c r="AL540" s="12">
        <v>101.3090725301965</v>
      </c>
      <c r="AM540" s="12">
        <v>101.54981025111738</v>
      </c>
      <c r="AN540" s="12">
        <v>101.84748769838012</v>
      </c>
    </row>
    <row r="541" spans="1:40">
      <c r="A541" s="1" t="s">
        <v>521</v>
      </c>
      <c r="F541" s="1">
        <v>2</v>
      </c>
      <c r="G541" s="1" t="s">
        <v>838</v>
      </c>
      <c r="H541" s="1" t="str">
        <f t="shared" si="9"/>
        <v>2연립다세대</v>
      </c>
      <c r="I541" s="12">
        <v>92.256715476338442</v>
      </c>
      <c r="J541" s="12">
        <v>93.425039589186397</v>
      </c>
      <c r="K541" s="12">
        <v>94.281151962363325</v>
      </c>
      <c r="L541" s="12">
        <v>95.228589496229347</v>
      </c>
      <c r="M541" s="12">
        <v>95.4502634709402</v>
      </c>
      <c r="N541" s="12">
        <v>95.802979781230974</v>
      </c>
      <c r="O541" s="12">
        <v>96.290577644771943</v>
      </c>
      <c r="P541" s="12">
        <v>97.364405831544417</v>
      </c>
      <c r="Q541" s="12">
        <v>98.284570345925388</v>
      </c>
      <c r="R541" s="12">
        <v>99.037690694830687</v>
      </c>
      <c r="S541" s="12">
        <v>99.135800765468417</v>
      </c>
      <c r="T541" s="12">
        <v>99.029977198996136</v>
      </c>
      <c r="U541" s="12">
        <v>99.175535685814651</v>
      </c>
      <c r="V541" s="12">
        <v>99.33690650805309</v>
      </c>
      <c r="W541" s="12">
        <v>99.391265677772125</v>
      </c>
      <c r="X541" s="12">
        <v>99.32362182923211</v>
      </c>
      <c r="Y541" s="12">
        <v>99.213772327685078</v>
      </c>
      <c r="Z541" s="12">
        <v>99.1880890932851</v>
      </c>
      <c r="AA541" s="12">
        <v>99.093018199858378</v>
      </c>
      <c r="AB541" s="12">
        <v>99.081959275457379</v>
      </c>
      <c r="AC541" s="12">
        <v>99.386710613344377</v>
      </c>
      <c r="AD541" s="12">
        <v>99.815621872874857</v>
      </c>
      <c r="AE541" s="12">
        <v>100</v>
      </c>
      <c r="AF541" s="12">
        <v>100.17096126427201</v>
      </c>
      <c r="AG541" s="12">
        <v>100.30169190533123</v>
      </c>
      <c r="AH541" s="12">
        <v>100.52273558093481</v>
      </c>
      <c r="AI541" s="12">
        <v>100.8755772067983</v>
      </c>
      <c r="AJ541" s="12">
        <v>101.08042344806537</v>
      </c>
      <c r="AK541" s="12">
        <v>101.23358514781151</v>
      </c>
      <c r="AL541" s="12">
        <v>101.3505811936372</v>
      </c>
      <c r="AM541" s="12">
        <v>101.62871872793029</v>
      </c>
      <c r="AN541" s="12">
        <v>102.02100321486198</v>
      </c>
    </row>
    <row r="542" spans="1:40">
      <c r="A542" s="1" t="s">
        <v>914</v>
      </c>
      <c r="F542" s="1">
        <v>3</v>
      </c>
      <c r="G542" s="1" t="s">
        <v>838</v>
      </c>
      <c r="H542" s="1" t="str">
        <f t="shared" si="9"/>
        <v>3연립다세대</v>
      </c>
      <c r="I542" s="12">
        <v>90.578638993253492</v>
      </c>
      <c r="J542" s="12">
        <v>91.583830246911518</v>
      </c>
      <c r="K542" s="12">
        <v>92.5389101900264</v>
      </c>
      <c r="L542" s="12">
        <v>93.896137475511424</v>
      </c>
      <c r="M542" s="12">
        <v>93.93521901310541</v>
      </c>
      <c r="N542" s="12">
        <v>94.439887764307542</v>
      </c>
      <c r="O542" s="12">
        <v>94.975572573811746</v>
      </c>
      <c r="P542" s="12">
        <v>95.559739700546132</v>
      </c>
      <c r="Q542" s="12">
        <v>96.733924326204345</v>
      </c>
      <c r="R542" s="12">
        <v>97.342632577595765</v>
      </c>
      <c r="S542" s="12">
        <v>97.846505848675733</v>
      </c>
      <c r="T542" s="12">
        <v>98.288980444692641</v>
      </c>
      <c r="U542" s="12">
        <v>99.104146341370281</v>
      </c>
      <c r="V542" s="12">
        <v>99.216596481242377</v>
      </c>
      <c r="W542" s="12">
        <v>99.381840781591791</v>
      </c>
      <c r="X542" s="12">
        <v>99.516871284432682</v>
      </c>
      <c r="Y542" s="12">
        <v>99.544692074357769</v>
      </c>
      <c r="Z542" s="12">
        <v>99.574847229378008</v>
      </c>
      <c r="AA542" s="12">
        <v>99.593882091692322</v>
      </c>
      <c r="AB542" s="12">
        <v>99.583742602795425</v>
      </c>
      <c r="AC542" s="12">
        <v>99.67070747160092</v>
      </c>
      <c r="AD542" s="12">
        <v>99.839408665407163</v>
      </c>
      <c r="AE542" s="12">
        <v>100</v>
      </c>
      <c r="AF542" s="12">
        <v>100.1832898756917</v>
      </c>
      <c r="AG542" s="12">
        <v>100.28141294620723</v>
      </c>
      <c r="AH542" s="12">
        <v>100.3506806063845</v>
      </c>
      <c r="AI542" s="12">
        <v>100.56860437944648</v>
      </c>
      <c r="AJ542" s="12">
        <v>100.90802972182622</v>
      </c>
      <c r="AK542" s="12">
        <v>101.04604770051708</v>
      </c>
      <c r="AL542" s="12">
        <v>101.21064008171349</v>
      </c>
      <c r="AM542" s="12">
        <v>101.36280476140161</v>
      </c>
      <c r="AN542" s="12">
        <v>101.43691379692407</v>
      </c>
    </row>
    <row r="543" spans="1:40">
      <c r="A543" s="1" t="s">
        <v>522</v>
      </c>
      <c r="F543" s="1">
        <v>4</v>
      </c>
      <c r="G543" s="1" t="s">
        <v>838</v>
      </c>
      <c r="H543" s="1" t="str">
        <f t="shared" si="9"/>
        <v>4연립다세대</v>
      </c>
      <c r="I543" s="12">
        <v>90.675675039627109</v>
      </c>
      <c r="J543" s="12">
        <v>91.653821573630552</v>
      </c>
      <c r="K543" s="12">
        <v>92.612615393472893</v>
      </c>
      <c r="L543" s="12">
        <v>94.682369834202731</v>
      </c>
      <c r="M543" s="12">
        <v>94.655918745604808</v>
      </c>
      <c r="N543" s="12">
        <v>95.258307894633916</v>
      </c>
      <c r="O543" s="12">
        <v>95.866363732822606</v>
      </c>
      <c r="P543" s="12">
        <v>96.43010224327405</v>
      </c>
      <c r="Q543" s="12">
        <v>97.660413473848166</v>
      </c>
      <c r="R543" s="12">
        <v>98.387977632077948</v>
      </c>
      <c r="S543" s="12">
        <v>99.040332561235417</v>
      </c>
      <c r="T543" s="12">
        <v>99.35790329847228</v>
      </c>
      <c r="U543" s="12">
        <v>99.882898497465931</v>
      </c>
      <c r="V543" s="12">
        <v>99.885222052462211</v>
      </c>
      <c r="W543" s="12">
        <v>99.980397195919224</v>
      </c>
      <c r="X543" s="12">
        <v>100.09043502777271</v>
      </c>
      <c r="Y543" s="12">
        <v>99.970477645711995</v>
      </c>
      <c r="Z543" s="12">
        <v>99.887979020726647</v>
      </c>
      <c r="AA543" s="12">
        <v>99.730997378888247</v>
      </c>
      <c r="AB543" s="12">
        <v>99.668886476566939</v>
      </c>
      <c r="AC543" s="12">
        <v>99.704280000823204</v>
      </c>
      <c r="AD543" s="12">
        <v>99.824798869472446</v>
      </c>
      <c r="AE543" s="12">
        <v>100</v>
      </c>
      <c r="AF543" s="12">
        <v>100.15057847332353</v>
      </c>
      <c r="AG543" s="12">
        <v>100.21121787575254</v>
      </c>
      <c r="AH543" s="12">
        <v>100.22528098931906</v>
      </c>
      <c r="AI543" s="12">
        <v>100.3857253804654</v>
      </c>
      <c r="AJ543" s="12">
        <v>100.60660037712539</v>
      </c>
      <c r="AK543" s="12">
        <v>100.64557996675386</v>
      </c>
      <c r="AL543" s="12">
        <v>100.82944089376025</v>
      </c>
      <c r="AM543" s="12">
        <v>100.96902851770575</v>
      </c>
      <c r="AN543" s="12">
        <v>100.96573478462236</v>
      </c>
    </row>
    <row r="544" spans="1:40">
      <c r="A544" s="1" t="s">
        <v>853</v>
      </c>
      <c r="F544" s="1">
        <v>5</v>
      </c>
      <c r="G544" s="1" t="s">
        <v>838</v>
      </c>
      <c r="H544" s="1" t="str">
        <f t="shared" si="9"/>
        <v>5연립다세대</v>
      </c>
      <c r="I544" s="12">
        <v>90.421888314234138</v>
      </c>
      <c r="J544" s="12">
        <v>91.454289343575041</v>
      </c>
      <c r="K544" s="12">
        <v>92.404945710670347</v>
      </c>
      <c r="L544" s="12">
        <v>93.033233017760622</v>
      </c>
      <c r="M544" s="12">
        <v>93.138786284770816</v>
      </c>
      <c r="N544" s="12">
        <v>93.543972160631981</v>
      </c>
      <c r="O544" s="12">
        <v>94.005986096965586</v>
      </c>
      <c r="P544" s="12">
        <v>94.610414588453423</v>
      </c>
      <c r="Q544" s="12">
        <v>95.726954959441514</v>
      </c>
      <c r="R544" s="12">
        <v>96.215126556905034</v>
      </c>
      <c r="S544" s="12">
        <v>96.568987038301344</v>
      </c>
      <c r="T544" s="12">
        <v>97.136976167015078</v>
      </c>
      <c r="U544" s="12">
        <v>98.330157610592735</v>
      </c>
      <c r="V544" s="12">
        <v>98.551321542797325</v>
      </c>
      <c r="W544" s="12">
        <v>98.785859491155506</v>
      </c>
      <c r="X544" s="12">
        <v>98.945627772476726</v>
      </c>
      <c r="Y544" s="12">
        <v>99.120000858073439</v>
      </c>
      <c r="Z544" s="12">
        <v>99.262167304548086</v>
      </c>
      <c r="AA544" s="12">
        <v>99.456722734506272</v>
      </c>
      <c r="AB544" s="12">
        <v>99.498526925525042</v>
      </c>
      <c r="AC544" s="12">
        <v>99.637089210353921</v>
      </c>
      <c r="AD544" s="12">
        <v>99.854045438236525</v>
      </c>
      <c r="AE544" s="12">
        <v>100</v>
      </c>
      <c r="AF544" s="12">
        <v>100.21824538028324</v>
      </c>
      <c r="AG544" s="12">
        <v>100.34364904146594</v>
      </c>
      <c r="AH544" s="12">
        <v>100.45952239619622</v>
      </c>
      <c r="AI544" s="12">
        <v>100.72798249736871</v>
      </c>
      <c r="AJ544" s="12">
        <v>101.18349813598473</v>
      </c>
      <c r="AK544" s="12">
        <v>101.41865242729516</v>
      </c>
      <c r="AL544" s="12">
        <v>101.56083089995447</v>
      </c>
      <c r="AM544" s="12">
        <v>101.72341769554075</v>
      </c>
      <c r="AN544" s="12">
        <v>101.87504202034958</v>
      </c>
    </row>
    <row r="545" spans="1:40">
      <c r="A545" s="1" t="s">
        <v>524</v>
      </c>
      <c r="B545" s="1" t="s">
        <v>525</v>
      </c>
      <c r="F545" s="1">
        <v>6</v>
      </c>
      <c r="G545" s="1" t="s">
        <v>838</v>
      </c>
      <c r="H545" s="1" t="str">
        <f t="shared" si="9"/>
        <v>6연립다세대</v>
      </c>
      <c r="I545" s="12">
        <v>91.357254308222551</v>
      </c>
      <c r="J545" s="12">
        <v>92.494424228346574</v>
      </c>
      <c r="K545" s="12">
        <v>93.352102416830135</v>
      </c>
      <c r="L545" s="12">
        <v>93.966472464826722</v>
      </c>
      <c r="M545" s="12">
        <v>94.3373677789277</v>
      </c>
      <c r="N545" s="12">
        <v>94.744168527283293</v>
      </c>
      <c r="O545" s="12">
        <v>95.253088952866122</v>
      </c>
      <c r="P545" s="12">
        <v>96.68934752061061</v>
      </c>
      <c r="Q545" s="12">
        <v>97.667904676730714</v>
      </c>
      <c r="R545" s="12">
        <v>98.517814418425502</v>
      </c>
      <c r="S545" s="12">
        <v>98.5842474366912</v>
      </c>
      <c r="T545" s="12">
        <v>98.506839882245501</v>
      </c>
      <c r="U545" s="12">
        <v>98.523576723693864</v>
      </c>
      <c r="V545" s="12">
        <v>98.81376294912468</v>
      </c>
      <c r="W545" s="12">
        <v>98.979172074116093</v>
      </c>
      <c r="X545" s="12">
        <v>98.942106009794784</v>
      </c>
      <c r="Y545" s="12">
        <v>98.776938000197191</v>
      </c>
      <c r="Z545" s="12">
        <v>98.795183828845154</v>
      </c>
      <c r="AA545" s="12">
        <v>98.695998126091823</v>
      </c>
      <c r="AB545" s="12">
        <v>98.667916104798124</v>
      </c>
      <c r="AC545" s="12">
        <v>99.155824325288222</v>
      </c>
      <c r="AD545" s="12">
        <v>99.756494593693986</v>
      </c>
      <c r="AE545" s="12">
        <v>100</v>
      </c>
      <c r="AF545" s="12">
        <v>100.22765172662105</v>
      </c>
      <c r="AG545" s="12">
        <v>100.41528316066571</v>
      </c>
      <c r="AH545" s="12">
        <v>100.75278814426814</v>
      </c>
      <c r="AI545" s="12">
        <v>101.24894827370676</v>
      </c>
      <c r="AJ545" s="12">
        <v>101.50703845910533</v>
      </c>
      <c r="AK545" s="12">
        <v>101.67732884163794</v>
      </c>
      <c r="AL545" s="12">
        <v>101.78211776644741</v>
      </c>
      <c r="AM545" s="12">
        <v>102.15185145994019</v>
      </c>
      <c r="AN545" s="12">
        <v>102.60292403429345</v>
      </c>
    </row>
    <row r="546" spans="1:40">
      <c r="A546" s="1" t="s">
        <v>524</v>
      </c>
      <c r="B546" s="1" t="s">
        <v>525</v>
      </c>
      <c r="C546" s="1" t="s">
        <v>526</v>
      </c>
      <c r="F546" s="1">
        <v>7</v>
      </c>
      <c r="G546" s="1" t="s">
        <v>838</v>
      </c>
      <c r="H546" s="1" t="str">
        <f t="shared" si="9"/>
        <v>7연립다세대</v>
      </c>
      <c r="I546" s="12">
        <v>91.73166219234551</v>
      </c>
      <c r="J546" s="12">
        <v>92.680172095228571</v>
      </c>
      <c r="K546" s="12">
        <v>93.565341307289387</v>
      </c>
      <c r="L546" s="12">
        <v>93.97761972304518</v>
      </c>
      <c r="M546" s="12">
        <v>94.218074830294782</v>
      </c>
      <c r="N546" s="12">
        <v>94.633837087172523</v>
      </c>
      <c r="O546" s="12">
        <v>95.005072821546634</v>
      </c>
      <c r="P546" s="12">
        <v>96.6983594235776</v>
      </c>
      <c r="Q546" s="12">
        <v>97.950687076895093</v>
      </c>
      <c r="R546" s="12">
        <v>98.669606894531938</v>
      </c>
      <c r="S546" s="12">
        <v>98.73855233257953</v>
      </c>
      <c r="T546" s="12">
        <v>98.664142306318084</v>
      </c>
      <c r="U546" s="12">
        <v>98.680173396069605</v>
      </c>
      <c r="V546" s="12">
        <v>98.680173396069605</v>
      </c>
      <c r="W546" s="12">
        <v>98.925456431828607</v>
      </c>
      <c r="X546" s="12">
        <v>98.872051542757418</v>
      </c>
      <c r="Y546" s="12">
        <v>98.742543285391775</v>
      </c>
      <c r="Z546" s="12">
        <v>98.856977992299974</v>
      </c>
      <c r="AA546" s="12">
        <v>98.805259549481448</v>
      </c>
      <c r="AB546" s="12">
        <v>98.832997376651193</v>
      </c>
      <c r="AC546" s="12">
        <v>99.105732085785576</v>
      </c>
      <c r="AD546" s="12">
        <v>99.744927195966952</v>
      </c>
      <c r="AE546" s="12">
        <v>100</v>
      </c>
      <c r="AF546" s="12">
        <v>100.11757149636816</v>
      </c>
      <c r="AG546" s="12">
        <v>100.11778693766213</v>
      </c>
      <c r="AH546" s="12">
        <v>100.41214281591763</v>
      </c>
      <c r="AI546" s="12">
        <v>100.97340635717612</v>
      </c>
      <c r="AJ546" s="12">
        <v>101.34809784375693</v>
      </c>
      <c r="AK546" s="12">
        <v>101.49555785459444</v>
      </c>
      <c r="AL546" s="12">
        <v>101.64611621459831</v>
      </c>
      <c r="AM546" s="12">
        <v>101.9733293873812</v>
      </c>
      <c r="AN546" s="12">
        <v>102.38889742924233</v>
      </c>
    </row>
    <row r="547" spans="1:40">
      <c r="A547" s="1" t="s">
        <v>524</v>
      </c>
      <c r="B547" s="1" t="s">
        <v>525</v>
      </c>
      <c r="C547" s="1" t="s">
        <v>527</v>
      </c>
      <c r="F547" s="1">
        <v>8</v>
      </c>
      <c r="G547" s="1" t="s">
        <v>838</v>
      </c>
      <c r="H547" s="1" t="str">
        <f t="shared" si="9"/>
        <v>8연립다세대</v>
      </c>
      <c r="U547" s="12">
        <v>98.988572493161954</v>
      </c>
      <c r="V547" s="12">
        <v>98.988572493161954</v>
      </c>
      <c r="W547" s="12">
        <v>99.302004342517648</v>
      </c>
      <c r="X547" s="12">
        <v>99.317349386657895</v>
      </c>
      <c r="Y547" s="12">
        <v>99.317349386657895</v>
      </c>
      <c r="Z547" s="12">
        <v>99.317349386657895</v>
      </c>
      <c r="AA547" s="12">
        <v>99.253993249804026</v>
      </c>
      <c r="AB547" s="12">
        <v>99.344583805676223</v>
      </c>
      <c r="AC547" s="12">
        <v>99.5910841372812</v>
      </c>
      <c r="AD547" s="12">
        <v>99.715139707103447</v>
      </c>
      <c r="AE547" s="12">
        <v>100</v>
      </c>
      <c r="AF547" s="12">
        <v>100.06607008488004</v>
      </c>
      <c r="AG547" s="12">
        <v>100.06607008488004</v>
      </c>
      <c r="AH547" s="12">
        <v>100.10213316096912</v>
      </c>
      <c r="AI547" s="12">
        <v>100.41946626679257</v>
      </c>
      <c r="AJ547" s="12">
        <v>100.92333050225264</v>
      </c>
      <c r="AK547" s="12">
        <v>101.12764581403455</v>
      </c>
      <c r="AL547" s="12">
        <v>101.63875001990694</v>
      </c>
      <c r="AM547" s="12">
        <v>101.8999590765614</v>
      </c>
      <c r="AN547" s="12">
        <v>102.1623800949434</v>
      </c>
    </row>
    <row r="548" spans="1:40">
      <c r="A548" s="1" t="s">
        <v>524</v>
      </c>
      <c r="B548" s="1" t="s">
        <v>525</v>
      </c>
      <c r="C548" s="1" t="s">
        <v>528</v>
      </c>
      <c r="F548" s="1">
        <v>9</v>
      </c>
      <c r="G548" s="1" t="s">
        <v>838</v>
      </c>
      <c r="H548" s="1" t="str">
        <f t="shared" si="9"/>
        <v>9연립다세대</v>
      </c>
      <c r="U548" s="12">
        <v>98.945196615592153</v>
      </c>
      <c r="V548" s="12">
        <v>98.945196615592153</v>
      </c>
      <c r="W548" s="12">
        <v>99.318754925888157</v>
      </c>
      <c r="X548" s="12">
        <v>99.065947734516342</v>
      </c>
      <c r="Y548" s="12">
        <v>98.805595012958165</v>
      </c>
      <c r="Z548" s="12">
        <v>99.031523564456762</v>
      </c>
      <c r="AA548" s="12">
        <v>98.945339485476239</v>
      </c>
      <c r="AB548" s="12">
        <v>98.948813981334084</v>
      </c>
      <c r="AC548" s="12">
        <v>99.086879902094978</v>
      </c>
      <c r="AD548" s="12">
        <v>99.852288658133233</v>
      </c>
      <c r="AE548" s="12">
        <v>100</v>
      </c>
      <c r="AF548" s="12">
        <v>100.14235772770768</v>
      </c>
      <c r="AG548" s="12">
        <v>100.14278576733875</v>
      </c>
      <c r="AH548" s="12">
        <v>100.48657747485592</v>
      </c>
      <c r="AI548" s="12">
        <v>100.96101100285311</v>
      </c>
      <c r="AJ548" s="12">
        <v>101.15785271924189</v>
      </c>
      <c r="AK548" s="12">
        <v>101.08725980514824</v>
      </c>
      <c r="AL548" s="12">
        <v>101.00945592252661</v>
      </c>
      <c r="AM548" s="12">
        <v>101.38760056694929</v>
      </c>
      <c r="AN548" s="12">
        <v>101.69175855931955</v>
      </c>
    </row>
    <row r="549" spans="1:40">
      <c r="A549" s="1" t="s">
        <v>524</v>
      </c>
      <c r="B549" s="1" t="s">
        <v>525</v>
      </c>
      <c r="C549" s="1" t="s">
        <v>529</v>
      </c>
      <c r="F549" s="1">
        <v>10</v>
      </c>
      <c r="G549" s="1" t="s">
        <v>838</v>
      </c>
      <c r="H549" s="1" t="str">
        <f t="shared" si="9"/>
        <v>10연립다세대</v>
      </c>
      <c r="U549" s="12">
        <v>98.205124724999251</v>
      </c>
      <c r="V549" s="12">
        <v>98.205124724999251</v>
      </c>
      <c r="W549" s="12">
        <v>98.249947810707567</v>
      </c>
      <c r="X549" s="12">
        <v>98.447513957340021</v>
      </c>
      <c r="Y549" s="12">
        <v>98.453933143523102</v>
      </c>
      <c r="Z549" s="12">
        <v>98.453933143523102</v>
      </c>
      <c r="AA549" s="12">
        <v>98.453933143523102</v>
      </c>
      <c r="AB549" s="12">
        <v>98.493343411568972</v>
      </c>
      <c r="AC549" s="12">
        <v>98.961922058612842</v>
      </c>
      <c r="AD549" s="12">
        <v>99.606295533832181</v>
      </c>
      <c r="AE549" s="12">
        <v>100</v>
      </c>
      <c r="AF549" s="12">
        <v>100.10137237294177</v>
      </c>
      <c r="AG549" s="12">
        <v>100.10137237294177</v>
      </c>
      <c r="AH549" s="12">
        <v>100.41621865604604</v>
      </c>
      <c r="AI549" s="12">
        <v>101.17834402438773</v>
      </c>
      <c r="AJ549" s="12">
        <v>101.75127575184035</v>
      </c>
      <c r="AK549" s="12">
        <v>102.17765198748114</v>
      </c>
      <c r="AL549" s="12">
        <v>102.51891518672151</v>
      </c>
      <c r="AM549" s="12">
        <v>102.79852825852025</v>
      </c>
      <c r="AN549" s="12">
        <v>103.41992887124754</v>
      </c>
    </row>
    <row r="550" spans="1:40">
      <c r="A550" s="1" t="s">
        <v>524</v>
      </c>
      <c r="B550" s="1" t="s">
        <v>525</v>
      </c>
      <c r="C550" s="1" t="s">
        <v>530</v>
      </c>
      <c r="F550" s="1">
        <v>11</v>
      </c>
      <c r="G550" s="1" t="s">
        <v>838</v>
      </c>
      <c r="H550" s="1" t="str">
        <f t="shared" si="9"/>
        <v>11연립다세대</v>
      </c>
      <c r="I550" s="12">
        <v>90.97024926348395</v>
      </c>
      <c r="J550" s="12">
        <v>92.304590633249788</v>
      </c>
      <c r="K550" s="12">
        <v>93.133534499277914</v>
      </c>
      <c r="L550" s="12">
        <v>93.959893063410433</v>
      </c>
      <c r="M550" s="12">
        <v>94.468113917987864</v>
      </c>
      <c r="N550" s="12">
        <v>94.865490691268533</v>
      </c>
      <c r="O550" s="12">
        <v>95.519759063026271</v>
      </c>
      <c r="P550" s="12">
        <v>96.685161616874865</v>
      </c>
      <c r="Q550" s="12">
        <v>97.376811593317811</v>
      </c>
      <c r="R550" s="12">
        <v>98.363861064594872</v>
      </c>
      <c r="S550" s="12">
        <v>98.427664401078403</v>
      </c>
      <c r="T550" s="12">
        <v>98.347111440326259</v>
      </c>
      <c r="U550" s="12">
        <v>98.364574968195328</v>
      </c>
      <c r="V550" s="12">
        <v>98.949807140205394</v>
      </c>
      <c r="W550" s="12">
        <v>99.033830045651371</v>
      </c>
      <c r="X550" s="12">
        <v>99.013401331229673</v>
      </c>
      <c r="Y550" s="12">
        <v>98.811929231751691</v>
      </c>
      <c r="Z550" s="12">
        <v>98.732379645129782</v>
      </c>
      <c r="AA550" s="12">
        <v>98.585004705827558</v>
      </c>
      <c r="AB550" s="12">
        <v>98.50031355875484</v>
      </c>
      <c r="AC550" s="12">
        <v>99.206793399866811</v>
      </c>
      <c r="AD550" s="12">
        <v>99.768259851249766</v>
      </c>
      <c r="AE550" s="12">
        <v>100</v>
      </c>
      <c r="AF550" s="12">
        <v>100.34015170450188</v>
      </c>
      <c r="AG550" s="12">
        <v>100.71989329941793</v>
      </c>
      <c r="AH550" s="12">
        <v>101.10172713405319</v>
      </c>
      <c r="AI550" s="12">
        <v>101.53101016509316</v>
      </c>
      <c r="AJ550" s="12">
        <v>101.66954970672755</v>
      </c>
      <c r="AK550" s="12">
        <v>101.86322509851446</v>
      </c>
      <c r="AL550" s="12">
        <v>101.92114231559376</v>
      </c>
      <c r="AM550" s="12">
        <v>102.33441765641147</v>
      </c>
      <c r="AN550" s="12">
        <v>102.82187404654985</v>
      </c>
    </row>
    <row r="551" spans="1:40">
      <c r="A551" s="1" t="s">
        <v>524</v>
      </c>
      <c r="B551" s="1" t="s">
        <v>525</v>
      </c>
      <c r="C551" s="1" t="s">
        <v>531</v>
      </c>
      <c r="F551" s="1">
        <v>12</v>
      </c>
      <c r="G551" s="1" t="s">
        <v>838</v>
      </c>
      <c r="H551" s="1" t="str">
        <f t="shared" si="9"/>
        <v>12연립다세대</v>
      </c>
      <c r="U551" s="12">
        <v>98.242646210484054</v>
      </c>
      <c r="V551" s="12">
        <v>99.058659695106527</v>
      </c>
      <c r="W551" s="12">
        <v>99.269916541639347</v>
      </c>
      <c r="X551" s="12">
        <v>99.4255875489944</v>
      </c>
      <c r="Y551" s="12">
        <v>99.299967747296236</v>
      </c>
      <c r="Z551" s="12">
        <v>99.322558565717131</v>
      </c>
      <c r="AA551" s="12">
        <v>99.14916952891042</v>
      </c>
      <c r="AB551" s="12">
        <v>99.083069107484576</v>
      </c>
      <c r="AC551" s="12">
        <v>99.393619612490085</v>
      </c>
      <c r="AD551" s="12">
        <v>99.894495799421989</v>
      </c>
      <c r="AE551" s="12">
        <v>100</v>
      </c>
      <c r="AF551" s="12">
        <v>100.22221212328293</v>
      </c>
      <c r="AG551" s="12">
        <v>100.52681659404344</v>
      </c>
      <c r="AH551" s="12">
        <v>100.75497469719683</v>
      </c>
      <c r="AI551" s="12">
        <v>101.29912318926031</v>
      </c>
      <c r="AJ551" s="12">
        <v>101.59427053934418</v>
      </c>
      <c r="AK551" s="12">
        <v>101.97944200919234</v>
      </c>
      <c r="AL551" s="12">
        <v>102.11572486472942</v>
      </c>
      <c r="AM551" s="12">
        <v>102.31337167680037</v>
      </c>
      <c r="AN551" s="12">
        <v>102.63825493280414</v>
      </c>
    </row>
    <row r="552" spans="1:40">
      <c r="A552" s="1" t="s">
        <v>524</v>
      </c>
      <c r="B552" s="1" t="s">
        <v>525</v>
      </c>
      <c r="C552" s="1" t="s">
        <v>532</v>
      </c>
      <c r="F552" s="1">
        <v>13</v>
      </c>
      <c r="G552" s="1" t="s">
        <v>838</v>
      </c>
      <c r="H552" s="1" t="str">
        <f t="shared" si="9"/>
        <v>13연립다세대</v>
      </c>
      <c r="U552" s="12">
        <v>98.554049321278271</v>
      </c>
      <c r="V552" s="12">
        <v>98.781157071408074</v>
      </c>
      <c r="W552" s="12">
        <v>98.668648278456772</v>
      </c>
      <c r="X552" s="12">
        <v>98.377266417260245</v>
      </c>
      <c r="Y552" s="12">
        <v>98.05947173956821</v>
      </c>
      <c r="Z552" s="12">
        <v>97.823639755477672</v>
      </c>
      <c r="AA552" s="12">
        <v>97.716039764188068</v>
      </c>
      <c r="AB552" s="12">
        <v>97.60293425426029</v>
      </c>
      <c r="AC552" s="12">
        <v>98.91762387682094</v>
      </c>
      <c r="AD552" s="12">
        <v>99.572718089789277</v>
      </c>
      <c r="AE552" s="12">
        <v>100</v>
      </c>
      <c r="AF552" s="12">
        <v>100.52331898787455</v>
      </c>
      <c r="AG552" s="12">
        <v>101.02003728186301</v>
      </c>
      <c r="AH552" s="12">
        <v>101.64180905054543</v>
      </c>
      <c r="AI552" s="12">
        <v>101.89165509010604</v>
      </c>
      <c r="AJ552" s="12">
        <v>101.78639788764671</v>
      </c>
      <c r="AK552" s="12">
        <v>101.68326564855266</v>
      </c>
      <c r="AL552" s="12">
        <v>101.6201298979081</v>
      </c>
      <c r="AM552" s="12">
        <v>102.36706290196447</v>
      </c>
      <c r="AN552" s="12">
        <v>103.10726805320047</v>
      </c>
    </row>
    <row r="553" spans="1:40">
      <c r="A553" s="1" t="s">
        <v>524</v>
      </c>
      <c r="B553" s="1" t="s">
        <v>533</v>
      </c>
      <c r="F553" s="1">
        <v>14</v>
      </c>
      <c r="G553" s="1" t="s">
        <v>838</v>
      </c>
      <c r="H553" s="1" t="str">
        <f t="shared" si="9"/>
        <v>14연립다세대</v>
      </c>
      <c r="I553" s="12">
        <v>91.285444652382353</v>
      </c>
      <c r="J553" s="12">
        <v>92.474433211979431</v>
      </c>
      <c r="K553" s="12">
        <v>93.462882581684752</v>
      </c>
      <c r="L553" s="12">
        <v>94.866322800545859</v>
      </c>
      <c r="M553" s="12">
        <v>94.865302146320673</v>
      </c>
      <c r="N553" s="12">
        <v>95.314070244262282</v>
      </c>
      <c r="O553" s="12">
        <v>95.93347719263717</v>
      </c>
      <c r="P553" s="12">
        <v>96.990283737878201</v>
      </c>
      <c r="Q553" s="12">
        <v>98.151035268696546</v>
      </c>
      <c r="R553" s="12">
        <v>99.088180545535437</v>
      </c>
      <c r="S553" s="12">
        <v>99.217225041098374</v>
      </c>
      <c r="T553" s="12">
        <v>99.120383093447359</v>
      </c>
      <c r="U553" s="12">
        <v>99.512089136019029</v>
      </c>
      <c r="V553" s="12">
        <v>99.58462458313285</v>
      </c>
      <c r="W553" s="12">
        <v>99.540326246924764</v>
      </c>
      <c r="X553" s="12">
        <v>99.392049805910261</v>
      </c>
      <c r="Y553" s="12">
        <v>99.325887042322464</v>
      </c>
      <c r="Z553" s="12">
        <v>99.284848151543187</v>
      </c>
      <c r="AA553" s="12">
        <v>99.082778467877304</v>
      </c>
      <c r="AB553" s="12">
        <v>99.046220144174683</v>
      </c>
      <c r="AC553" s="12">
        <v>99.326237277989264</v>
      </c>
      <c r="AD553" s="12">
        <v>99.741517155114948</v>
      </c>
      <c r="AE553" s="12">
        <v>100</v>
      </c>
      <c r="AF553" s="12">
        <v>100.26321232702217</v>
      </c>
      <c r="AG553" s="12">
        <v>100.39039734486543</v>
      </c>
      <c r="AH553" s="12">
        <v>100.54987877202267</v>
      </c>
      <c r="AI553" s="12">
        <v>100.79047755516292</v>
      </c>
      <c r="AJ553" s="12">
        <v>100.8653765846564</v>
      </c>
      <c r="AK553" s="12">
        <v>101.02608371072247</v>
      </c>
      <c r="AL553" s="12">
        <v>101.16720583807309</v>
      </c>
      <c r="AM553" s="12">
        <v>101.33932452679998</v>
      </c>
      <c r="AN553" s="12">
        <v>101.71362718596124</v>
      </c>
    </row>
    <row r="554" spans="1:40">
      <c r="A554" s="1" t="s">
        <v>524</v>
      </c>
      <c r="B554" s="1" t="s">
        <v>533</v>
      </c>
      <c r="C554" s="1" t="s">
        <v>534</v>
      </c>
      <c r="F554" s="1">
        <v>15</v>
      </c>
      <c r="G554" s="1" t="s">
        <v>838</v>
      </c>
      <c r="H554" s="1" t="str">
        <f t="shared" si="9"/>
        <v>15연립다세대</v>
      </c>
      <c r="U554" s="12">
        <v>101.14597666981159</v>
      </c>
      <c r="V554" s="12">
        <v>101.26144825981956</v>
      </c>
      <c r="W554" s="12">
        <v>101.19198100405103</v>
      </c>
      <c r="X554" s="12">
        <v>100.71989188691064</v>
      </c>
      <c r="Y554" s="12">
        <v>100.7690728182499</v>
      </c>
      <c r="Z554" s="12">
        <v>100.84811437191921</v>
      </c>
      <c r="AA554" s="12">
        <v>100.38534101408736</v>
      </c>
      <c r="AB554" s="12">
        <v>100.11512409958839</v>
      </c>
      <c r="AC554" s="12">
        <v>99.995501530288408</v>
      </c>
      <c r="AD554" s="12">
        <v>100.00965241363399</v>
      </c>
      <c r="AE554" s="12">
        <v>100</v>
      </c>
      <c r="AF554" s="12">
        <v>100.09445883327301</v>
      </c>
      <c r="AG554" s="12">
        <v>99.952510138547012</v>
      </c>
      <c r="AH554" s="12">
        <v>99.983937448019915</v>
      </c>
      <c r="AI554" s="12">
        <v>100.07675807559504</v>
      </c>
      <c r="AJ554" s="12">
        <v>99.835028439915845</v>
      </c>
      <c r="AK554" s="12">
        <v>99.964070965361515</v>
      </c>
      <c r="AL554" s="12">
        <v>100.01175768276048</v>
      </c>
      <c r="AM554" s="12">
        <v>100.15809880933627</v>
      </c>
      <c r="AN554" s="12">
        <v>100.63660365145795</v>
      </c>
    </row>
    <row r="555" spans="1:40">
      <c r="A555" s="1" t="s">
        <v>524</v>
      </c>
      <c r="B555" s="1" t="s">
        <v>533</v>
      </c>
      <c r="C555" s="1" t="s">
        <v>535</v>
      </c>
      <c r="F555" s="1">
        <v>16</v>
      </c>
      <c r="G555" s="1" t="s">
        <v>838</v>
      </c>
      <c r="H555" s="1" t="str">
        <f t="shared" si="9"/>
        <v>16연립다세대</v>
      </c>
      <c r="U555" s="12">
        <v>100.80565787542935</v>
      </c>
      <c r="V555" s="12">
        <v>100.91013188057843</v>
      </c>
      <c r="W555" s="12">
        <v>100.43692101379253</v>
      </c>
      <c r="X555" s="12">
        <v>100.34559230302183</v>
      </c>
      <c r="Y555" s="12">
        <v>100.27985518027599</v>
      </c>
      <c r="Z555" s="12">
        <v>99.973311370485717</v>
      </c>
      <c r="AA555" s="12">
        <v>99.59772799417685</v>
      </c>
      <c r="AB555" s="12">
        <v>99.568154806351004</v>
      </c>
      <c r="AC555" s="12">
        <v>99.742615801449617</v>
      </c>
      <c r="AD555" s="12">
        <v>99.923940294374674</v>
      </c>
      <c r="AE555" s="12">
        <v>100</v>
      </c>
      <c r="AF555" s="12">
        <v>100.38303372551918</v>
      </c>
      <c r="AG555" s="12">
        <v>100.49822068459898</v>
      </c>
      <c r="AH555" s="12">
        <v>100.64930185528378</v>
      </c>
      <c r="AI555" s="12">
        <v>101.05823722069086</v>
      </c>
      <c r="AJ555" s="12">
        <v>101.14624189480683</v>
      </c>
      <c r="AK555" s="12">
        <v>101.29592158870648</v>
      </c>
      <c r="AL555" s="12">
        <v>101.64300257792507</v>
      </c>
      <c r="AM555" s="12">
        <v>101.71522233182273</v>
      </c>
      <c r="AN555" s="12">
        <v>101.85555518290047</v>
      </c>
    </row>
    <row r="556" spans="1:40">
      <c r="A556" s="1" t="s">
        <v>524</v>
      </c>
      <c r="B556" s="1" t="s">
        <v>533</v>
      </c>
      <c r="C556" s="1" t="s">
        <v>536</v>
      </c>
      <c r="F556" s="1">
        <v>17</v>
      </c>
      <c r="G556" s="1" t="s">
        <v>838</v>
      </c>
      <c r="H556" s="1" t="str">
        <f t="shared" si="9"/>
        <v>17연립다세대</v>
      </c>
      <c r="U556" s="12">
        <v>97.952388210350037</v>
      </c>
      <c r="V556" s="12">
        <v>97.932878397487599</v>
      </c>
      <c r="W556" s="12">
        <v>97.95940131330876</v>
      </c>
      <c r="X556" s="12">
        <v>98.023027894022107</v>
      </c>
      <c r="Y556" s="12">
        <v>98.023978273630902</v>
      </c>
      <c r="Z556" s="12">
        <v>98.196734800589383</v>
      </c>
      <c r="AA556" s="12">
        <v>98.180429913120363</v>
      </c>
      <c r="AB556" s="12">
        <v>98.258943018505491</v>
      </c>
      <c r="AC556" s="12">
        <v>98.744339213219092</v>
      </c>
      <c r="AD556" s="12">
        <v>99.539354033443445</v>
      </c>
      <c r="AE556" s="12">
        <v>100</v>
      </c>
      <c r="AF556" s="12">
        <v>100.46029457747503</v>
      </c>
      <c r="AG556" s="12">
        <v>100.79129077266754</v>
      </c>
      <c r="AH556" s="12">
        <v>100.99819571800003</v>
      </c>
      <c r="AI556" s="12">
        <v>101.31673591183782</v>
      </c>
      <c r="AJ556" s="12">
        <v>101.47252902716126</v>
      </c>
      <c r="AK556" s="12">
        <v>101.5827106217416</v>
      </c>
      <c r="AL556" s="12">
        <v>101.7418487100922</v>
      </c>
      <c r="AM556" s="12">
        <v>102.01370759308908</v>
      </c>
      <c r="AN556" s="12">
        <v>102.32991060632672</v>
      </c>
    </row>
    <row r="557" spans="1:40">
      <c r="A557" s="1" t="s">
        <v>524</v>
      </c>
      <c r="B557" s="1" t="s">
        <v>533</v>
      </c>
      <c r="C557" s="1" t="s">
        <v>537</v>
      </c>
      <c r="F557" s="1">
        <v>18</v>
      </c>
      <c r="G557" s="1" t="s">
        <v>838</v>
      </c>
      <c r="H557" s="1" t="str">
        <f t="shared" si="9"/>
        <v>18연립다세대</v>
      </c>
      <c r="U557" s="12">
        <v>102.03225984007599</v>
      </c>
      <c r="V557" s="12">
        <v>102.18955670797243</v>
      </c>
      <c r="W557" s="12">
        <v>101.92342849148159</v>
      </c>
      <c r="X557" s="12">
        <v>101.14781460237948</v>
      </c>
      <c r="Y557" s="12">
        <v>100.59984217220908</v>
      </c>
      <c r="Z557" s="12">
        <v>99.867028008231031</v>
      </c>
      <c r="AA557" s="12">
        <v>99.428809020560507</v>
      </c>
      <c r="AB557" s="12">
        <v>99.089936244572229</v>
      </c>
      <c r="AC557" s="12">
        <v>99.233679521064772</v>
      </c>
      <c r="AD557" s="12">
        <v>99.808161245994938</v>
      </c>
      <c r="AE557" s="12">
        <v>100</v>
      </c>
      <c r="AF557" s="12">
        <v>100.21235545887954</v>
      </c>
      <c r="AG557" s="12">
        <v>100.44066379489377</v>
      </c>
      <c r="AH557" s="12">
        <v>100.63828981607242</v>
      </c>
      <c r="AI557" s="12">
        <v>100.62993414826752</v>
      </c>
      <c r="AJ557" s="12">
        <v>100.35370047229361</v>
      </c>
      <c r="AK557" s="12">
        <v>100.0749107575935</v>
      </c>
      <c r="AL557" s="12">
        <v>99.881764051737889</v>
      </c>
      <c r="AM557" s="12">
        <v>99.921679370926171</v>
      </c>
      <c r="AN557" s="12">
        <v>99.96458987575744</v>
      </c>
    </row>
    <row r="558" spans="1:40">
      <c r="A558" s="1" t="s">
        <v>524</v>
      </c>
      <c r="B558" s="1" t="s">
        <v>533</v>
      </c>
      <c r="C558" s="1" t="s">
        <v>538</v>
      </c>
      <c r="F558" s="1">
        <v>19</v>
      </c>
      <c r="G558" s="1" t="s">
        <v>838</v>
      </c>
      <c r="H558" s="1" t="str">
        <f t="shared" si="9"/>
        <v>19연립다세대</v>
      </c>
      <c r="U558" s="12">
        <v>99.339113284184606</v>
      </c>
      <c r="V558" s="12">
        <v>100.41334005867432</v>
      </c>
      <c r="W558" s="12">
        <v>101.02084959360006</v>
      </c>
      <c r="X558" s="12">
        <v>100.61794846756243</v>
      </c>
      <c r="Y558" s="12">
        <v>100.42266246972414</v>
      </c>
      <c r="Z558" s="12">
        <v>100.34486656413078</v>
      </c>
      <c r="AA558" s="12">
        <v>100.07853822936261</v>
      </c>
      <c r="AB558" s="12">
        <v>100.05879283011392</v>
      </c>
      <c r="AC558" s="12">
        <v>100.02850807892311</v>
      </c>
      <c r="AD558" s="12">
        <v>99.950514943214515</v>
      </c>
      <c r="AE558" s="12">
        <v>100</v>
      </c>
      <c r="AF558" s="12">
        <v>99.941670487435033</v>
      </c>
      <c r="AG558" s="12">
        <v>99.941670487435033</v>
      </c>
      <c r="AH558" s="12">
        <v>100.0082408624599</v>
      </c>
      <c r="AI558" s="12">
        <v>100.02066338900715</v>
      </c>
      <c r="AJ558" s="12">
        <v>100.49216105962316</v>
      </c>
      <c r="AK558" s="12">
        <v>100.5452311112615</v>
      </c>
      <c r="AL558" s="12">
        <v>100.61073514155521</v>
      </c>
      <c r="AM558" s="12">
        <v>100.66592192035957</v>
      </c>
      <c r="AN558" s="12">
        <v>100.92853573283047</v>
      </c>
    </row>
    <row r="559" spans="1:40">
      <c r="A559" s="1" t="s">
        <v>524</v>
      </c>
      <c r="B559" s="1" t="s">
        <v>533</v>
      </c>
      <c r="C559" s="1" t="s">
        <v>539</v>
      </c>
      <c r="F559" s="1">
        <v>20</v>
      </c>
      <c r="G559" s="1" t="s">
        <v>838</v>
      </c>
      <c r="H559" s="1" t="str">
        <f t="shared" si="9"/>
        <v>20연립다세대</v>
      </c>
      <c r="U559" s="12">
        <v>99.016651981951824</v>
      </c>
      <c r="V559" s="12">
        <v>99.016651981951824</v>
      </c>
      <c r="W559" s="12">
        <v>98.94547972115231</v>
      </c>
      <c r="X559" s="12">
        <v>99.163736400735218</v>
      </c>
      <c r="Y559" s="12">
        <v>99.136743180849408</v>
      </c>
      <c r="Z559" s="12">
        <v>99.146179898688644</v>
      </c>
      <c r="AA559" s="12">
        <v>99.088511792086834</v>
      </c>
      <c r="AB559" s="12">
        <v>99.291448700040164</v>
      </c>
      <c r="AC559" s="12">
        <v>99.445329117766335</v>
      </c>
      <c r="AD559" s="12">
        <v>99.466568437361715</v>
      </c>
      <c r="AE559" s="12">
        <v>100</v>
      </c>
      <c r="AF559" s="12">
        <v>99.900718463486712</v>
      </c>
      <c r="AG559" s="12">
        <v>99.584200973455026</v>
      </c>
      <c r="AH559" s="12">
        <v>99.912550127477061</v>
      </c>
      <c r="AI559" s="12">
        <v>100.19687257714442</v>
      </c>
      <c r="AJ559" s="12">
        <v>100.59276469378788</v>
      </c>
      <c r="AK559" s="12">
        <v>101.40090370869915</v>
      </c>
      <c r="AL559" s="12">
        <v>101.86728518570692</v>
      </c>
      <c r="AM559" s="12">
        <v>102.41414310610477</v>
      </c>
      <c r="AN559" s="12">
        <v>103.30130285140314</v>
      </c>
    </row>
    <row r="560" spans="1:40">
      <c r="A560" s="1" t="s">
        <v>524</v>
      </c>
      <c r="B560" s="1" t="s">
        <v>533</v>
      </c>
      <c r="C560" s="1" t="s">
        <v>540</v>
      </c>
      <c r="F560" s="1">
        <v>21</v>
      </c>
      <c r="G560" s="1" t="s">
        <v>838</v>
      </c>
      <c r="H560" s="1" t="str">
        <f t="shared" si="9"/>
        <v>21연립다세대</v>
      </c>
      <c r="U560" s="12">
        <v>98.739824190007397</v>
      </c>
      <c r="V560" s="12">
        <v>98.700372487030862</v>
      </c>
      <c r="W560" s="12">
        <v>99.193043556921182</v>
      </c>
      <c r="X560" s="12">
        <v>99.173498300695343</v>
      </c>
      <c r="Y560" s="12">
        <v>99.173498300695343</v>
      </c>
      <c r="Z560" s="12">
        <v>99.099128470449529</v>
      </c>
      <c r="AA560" s="12">
        <v>99.033135897799539</v>
      </c>
      <c r="AB560" s="12">
        <v>99.103081681498296</v>
      </c>
      <c r="AC560" s="12">
        <v>99.911011306150755</v>
      </c>
      <c r="AD560" s="12">
        <v>100.00049444610926</v>
      </c>
      <c r="AE560" s="12">
        <v>100</v>
      </c>
      <c r="AF560" s="12">
        <v>99.945191570799182</v>
      </c>
      <c r="AG560" s="12">
        <v>99.98028066193875</v>
      </c>
      <c r="AH560" s="12">
        <v>99.975124292747836</v>
      </c>
      <c r="AI560" s="12">
        <v>100.27588043897704</v>
      </c>
      <c r="AJ560" s="12">
        <v>100.68150740187396</v>
      </c>
      <c r="AK560" s="12">
        <v>101.27667882473119</v>
      </c>
      <c r="AL560" s="12">
        <v>101.37322183833231</v>
      </c>
      <c r="AM560" s="12">
        <v>101.05031057864633</v>
      </c>
      <c r="AN560" s="12">
        <v>101.97900843445495</v>
      </c>
    </row>
    <row r="561" spans="1:40">
      <c r="A561" s="1" t="s">
        <v>524</v>
      </c>
      <c r="B561" s="1" t="s">
        <v>541</v>
      </c>
      <c r="F561" s="1">
        <v>22</v>
      </c>
      <c r="G561" s="1" t="s">
        <v>838</v>
      </c>
      <c r="H561" s="1" t="str">
        <f t="shared" si="9"/>
        <v>22연립다세대</v>
      </c>
      <c r="I561" s="12">
        <v>97.069987690438026</v>
      </c>
      <c r="J561" s="12">
        <v>98.278082442583511</v>
      </c>
      <c r="K561" s="12">
        <v>98.808396095255759</v>
      </c>
      <c r="L561" s="12">
        <v>99.644673311700359</v>
      </c>
      <c r="M561" s="12">
        <v>99.957907830153417</v>
      </c>
      <c r="N561" s="12">
        <v>99.920579710166649</v>
      </c>
      <c r="O561" s="12">
        <v>100.03099862744412</v>
      </c>
      <c r="P561" s="12">
        <v>100.08911363331619</v>
      </c>
      <c r="Q561" s="12">
        <v>100.27796203471638</v>
      </c>
      <c r="R561" s="12">
        <v>100.32815878846908</v>
      </c>
      <c r="S561" s="12">
        <v>100.44493788449559</v>
      </c>
      <c r="T561" s="12">
        <v>100.23775309404495</v>
      </c>
      <c r="U561" s="12">
        <v>100.19067455224025</v>
      </c>
      <c r="V561" s="12">
        <v>100.19950207245627</v>
      </c>
      <c r="W561" s="12">
        <v>100.17247482060621</v>
      </c>
      <c r="X561" s="12">
        <v>100.20236845446527</v>
      </c>
      <c r="Y561" s="12">
        <v>100.14513739933683</v>
      </c>
      <c r="Z561" s="12">
        <v>100.03430025020637</v>
      </c>
      <c r="AA561" s="12">
        <v>100.19075275442378</v>
      </c>
      <c r="AB561" s="12">
        <v>100.28356497594982</v>
      </c>
      <c r="AC561" s="12">
        <v>100.14528875844542</v>
      </c>
      <c r="AD561" s="12">
        <v>100.14001496655642</v>
      </c>
      <c r="AE561" s="12">
        <v>100</v>
      </c>
      <c r="AF561" s="12">
        <v>99.812599064289842</v>
      </c>
      <c r="AG561" s="12">
        <v>99.797773785454083</v>
      </c>
      <c r="AH561" s="12">
        <v>99.8418456475233</v>
      </c>
      <c r="AI561" s="12">
        <v>100.05856359890882</v>
      </c>
      <c r="AJ561" s="12">
        <v>100.40850935415284</v>
      </c>
      <c r="AK561" s="12">
        <v>100.49903593186971</v>
      </c>
      <c r="AL561" s="12">
        <v>100.59526962819032</v>
      </c>
      <c r="AM561" s="12">
        <v>100.8631252665555</v>
      </c>
      <c r="AN561" s="12">
        <v>101.13805051056248</v>
      </c>
    </row>
    <row r="562" spans="1:40">
      <c r="A562" s="1" t="s">
        <v>524</v>
      </c>
      <c r="B562" s="1" t="s">
        <v>542</v>
      </c>
      <c r="F562" s="1">
        <v>23</v>
      </c>
      <c r="G562" s="1" t="s">
        <v>838</v>
      </c>
      <c r="H562" s="1" t="str">
        <f t="shared" si="9"/>
        <v>23연립다세대</v>
      </c>
      <c r="I562" s="12">
        <v>89.438234378559571</v>
      </c>
      <c r="J562" s="12">
        <v>90.286481330878559</v>
      </c>
      <c r="K562" s="12">
        <v>91.455593598900876</v>
      </c>
      <c r="L562" s="12">
        <v>94.553429261123995</v>
      </c>
      <c r="M562" s="12">
        <v>94.401991237056123</v>
      </c>
      <c r="N562" s="12">
        <v>95.024944067122263</v>
      </c>
      <c r="O562" s="12">
        <v>95.967251852673783</v>
      </c>
      <c r="P562" s="12">
        <v>96.899175461127712</v>
      </c>
      <c r="Q562" s="12">
        <v>97.794680701632174</v>
      </c>
      <c r="R562" s="12">
        <v>98.826674974242167</v>
      </c>
      <c r="S562" s="12">
        <v>99.311274580582918</v>
      </c>
      <c r="T562" s="12">
        <v>99.557537153105983</v>
      </c>
      <c r="U562" s="12">
        <v>99.884819510892513</v>
      </c>
      <c r="V562" s="12">
        <v>99.884819510892513</v>
      </c>
      <c r="W562" s="12">
        <v>99.958737592844841</v>
      </c>
      <c r="X562" s="12">
        <v>100.09113718375886</v>
      </c>
      <c r="Y562" s="12">
        <v>99.983191022354603</v>
      </c>
      <c r="Z562" s="12">
        <v>99.916742027076836</v>
      </c>
      <c r="AA562" s="12">
        <v>99.828731440365786</v>
      </c>
      <c r="AB562" s="12">
        <v>99.763537606519421</v>
      </c>
      <c r="AC562" s="12">
        <v>99.883371996041944</v>
      </c>
      <c r="AD562" s="12">
        <v>99.947957896949362</v>
      </c>
      <c r="AE562" s="12">
        <v>100</v>
      </c>
      <c r="AF562" s="12">
        <v>100.02187952045361</v>
      </c>
      <c r="AG562" s="12">
        <v>100.05964141839885</v>
      </c>
      <c r="AH562" s="12">
        <v>100.01365355772027</v>
      </c>
      <c r="AI562" s="12">
        <v>100.1653821759203</v>
      </c>
      <c r="AJ562" s="12">
        <v>100.1838453785183</v>
      </c>
      <c r="AK562" s="12">
        <v>100.21302417640059</v>
      </c>
      <c r="AL562" s="12">
        <v>100.23206049806832</v>
      </c>
      <c r="AM562" s="12">
        <v>100.1499870126014</v>
      </c>
      <c r="AN562" s="12">
        <v>100.0392035022568</v>
      </c>
    </row>
    <row r="563" spans="1:40">
      <c r="A563" s="1" t="s">
        <v>524</v>
      </c>
      <c r="B563" s="1" t="s">
        <v>542</v>
      </c>
      <c r="C563" s="1" t="s">
        <v>543</v>
      </c>
      <c r="F563" s="1">
        <v>24</v>
      </c>
      <c r="G563" s="1" t="s">
        <v>838</v>
      </c>
      <c r="H563" s="1" t="str">
        <f t="shared" si="9"/>
        <v>24연립다세대</v>
      </c>
      <c r="U563" s="12">
        <v>99.378026743876276</v>
      </c>
      <c r="V563" s="12">
        <v>99.378026743876276</v>
      </c>
      <c r="W563" s="12">
        <v>99.458069778151312</v>
      </c>
      <c r="X563" s="12">
        <v>99.711988736150403</v>
      </c>
      <c r="Y563" s="12">
        <v>99.711988736150403</v>
      </c>
      <c r="Z563" s="12">
        <v>99.627158918865533</v>
      </c>
      <c r="AA563" s="12">
        <v>99.57730862171627</v>
      </c>
      <c r="AB563" s="12">
        <v>99.530893556685669</v>
      </c>
      <c r="AC563" s="12">
        <v>99.77460429500502</v>
      </c>
      <c r="AD563" s="12">
        <v>99.891124380099939</v>
      </c>
      <c r="AE563" s="12">
        <v>100</v>
      </c>
      <c r="AF563" s="12">
        <v>100.03675121017159</v>
      </c>
      <c r="AG563" s="12">
        <v>99.914399301083137</v>
      </c>
      <c r="AH563" s="12">
        <v>99.887822418845502</v>
      </c>
      <c r="AI563" s="12">
        <v>100.03837937758571</v>
      </c>
      <c r="AJ563" s="12">
        <v>100.05436307573383</v>
      </c>
      <c r="AK563" s="12">
        <v>99.985597470504004</v>
      </c>
      <c r="AL563" s="12">
        <v>99.976945606545314</v>
      </c>
      <c r="AM563" s="12">
        <v>99.93590928491605</v>
      </c>
      <c r="AN563" s="12">
        <v>99.862530711089789</v>
      </c>
    </row>
    <row r="564" spans="1:40">
      <c r="A564" s="1" t="s">
        <v>524</v>
      </c>
      <c r="B564" s="1" t="s">
        <v>542</v>
      </c>
      <c r="C564" s="1" t="s">
        <v>544</v>
      </c>
      <c r="F564" s="1">
        <v>25</v>
      </c>
      <c r="G564" s="1" t="s">
        <v>838</v>
      </c>
      <c r="H564" s="1" t="str">
        <f t="shared" si="9"/>
        <v>25연립다세대</v>
      </c>
      <c r="U564" s="12">
        <v>99.790819723012461</v>
      </c>
      <c r="V564" s="12">
        <v>99.790819723012461</v>
      </c>
      <c r="W564" s="12">
        <v>99.868194253277125</v>
      </c>
      <c r="X564" s="12">
        <v>99.98642143636377</v>
      </c>
      <c r="Y564" s="12">
        <v>99.991679192191953</v>
      </c>
      <c r="Z564" s="12">
        <v>99.995202384476926</v>
      </c>
      <c r="AA564" s="12">
        <v>99.985317985180572</v>
      </c>
      <c r="AB564" s="12">
        <v>99.973964672747528</v>
      </c>
      <c r="AC564" s="12">
        <v>99.973964672747528</v>
      </c>
      <c r="AD564" s="12">
        <v>99.977487240863994</v>
      </c>
      <c r="AE564" s="12">
        <v>100</v>
      </c>
      <c r="AF564" s="12">
        <v>100.07605243036161</v>
      </c>
      <c r="AG564" s="12">
        <v>100.07605243036161</v>
      </c>
      <c r="AH564" s="12">
        <v>99.94832945596923</v>
      </c>
      <c r="AI564" s="12">
        <v>100.0438415565438</v>
      </c>
      <c r="AJ564" s="12">
        <v>100.05747922435495</v>
      </c>
      <c r="AK564" s="12">
        <v>100.0991902079992</v>
      </c>
      <c r="AL564" s="12">
        <v>100.0991902079992</v>
      </c>
      <c r="AM564" s="12">
        <v>99.893431237121746</v>
      </c>
      <c r="AN564" s="12">
        <v>99.837774577312089</v>
      </c>
    </row>
    <row r="565" spans="1:40">
      <c r="A565" s="1" t="s">
        <v>524</v>
      </c>
      <c r="B565" s="1" t="s">
        <v>542</v>
      </c>
      <c r="C565" s="1" t="s">
        <v>545</v>
      </c>
      <c r="F565" s="1">
        <v>26</v>
      </c>
      <c r="G565" s="1" t="s">
        <v>838</v>
      </c>
      <c r="H565" s="1" t="str">
        <f t="shared" si="9"/>
        <v>26연립다세대</v>
      </c>
      <c r="U565" s="12">
        <v>101.20075026685601</v>
      </c>
      <c r="V565" s="12">
        <v>101.20075026685601</v>
      </c>
      <c r="W565" s="12">
        <v>101.25526793907541</v>
      </c>
      <c r="X565" s="12">
        <v>101.12288703933963</v>
      </c>
      <c r="Y565" s="12">
        <v>100.60024934825198</v>
      </c>
      <c r="Z565" s="12">
        <v>100.47650836828298</v>
      </c>
      <c r="AA565" s="12">
        <v>100.18815673098126</v>
      </c>
      <c r="AB565" s="12">
        <v>100.00264786771972</v>
      </c>
      <c r="AC565" s="12">
        <v>100.00594147685676</v>
      </c>
      <c r="AD565" s="12">
        <v>100.0372862324671</v>
      </c>
      <c r="AE565" s="12">
        <v>100</v>
      </c>
      <c r="AF565" s="12">
        <v>99.904539796076293</v>
      </c>
      <c r="AG565" s="12">
        <v>100.39807407493898</v>
      </c>
      <c r="AH565" s="12">
        <v>100.42521642190958</v>
      </c>
      <c r="AI565" s="12">
        <v>100.66374192423824</v>
      </c>
      <c r="AJ565" s="12">
        <v>100.69562722942234</v>
      </c>
      <c r="AK565" s="12">
        <v>100.95211353916189</v>
      </c>
      <c r="AL565" s="12">
        <v>101.06935886743402</v>
      </c>
      <c r="AM565" s="12">
        <v>101.06935886743402</v>
      </c>
      <c r="AN565" s="12">
        <v>100.78175303753596</v>
      </c>
    </row>
    <row r="566" spans="1:40">
      <c r="A566" s="1" t="s">
        <v>524</v>
      </c>
      <c r="B566" s="1" t="s">
        <v>546</v>
      </c>
      <c r="F566" s="1">
        <v>27</v>
      </c>
      <c r="G566" s="1" t="s">
        <v>838</v>
      </c>
      <c r="H566" s="1" t="str">
        <f t="shared" si="9"/>
        <v>27연립다세대</v>
      </c>
      <c r="I566" s="12">
        <v>92.462023634309716</v>
      </c>
      <c r="J566" s="12">
        <v>94.140318694531899</v>
      </c>
      <c r="K566" s="12">
        <v>95.284647872976336</v>
      </c>
      <c r="L566" s="12">
        <v>97.514717982003503</v>
      </c>
      <c r="M566" s="12">
        <v>97.701545488698102</v>
      </c>
      <c r="N566" s="12">
        <v>98.376430503704867</v>
      </c>
      <c r="O566" s="12">
        <v>98.883182296335193</v>
      </c>
      <c r="P566" s="12">
        <v>98.987286153827881</v>
      </c>
      <c r="Q566" s="12">
        <v>101.24545428051145</v>
      </c>
      <c r="R566" s="12">
        <v>101.84636276823279</v>
      </c>
      <c r="S566" s="12">
        <v>101.98725200033418</v>
      </c>
      <c r="T566" s="12">
        <v>102.04083466624579</v>
      </c>
      <c r="U566" s="12">
        <v>102.17657786238937</v>
      </c>
      <c r="V566" s="12">
        <v>102.13880068882435</v>
      </c>
      <c r="W566" s="12">
        <v>101.86253523791864</v>
      </c>
      <c r="X566" s="12">
        <v>101.73334200993526</v>
      </c>
      <c r="Y566" s="12">
        <v>101.14792534665534</v>
      </c>
      <c r="Z566" s="12">
        <v>100.67841802931974</v>
      </c>
      <c r="AA566" s="12">
        <v>99.888536894013214</v>
      </c>
      <c r="AB566" s="12">
        <v>99.537526436919549</v>
      </c>
      <c r="AC566" s="12">
        <v>99.643858755655714</v>
      </c>
      <c r="AD566" s="12">
        <v>99.798271790546281</v>
      </c>
      <c r="AE566" s="12">
        <v>100</v>
      </c>
      <c r="AF566" s="12">
        <v>100.28721468665869</v>
      </c>
      <c r="AG566" s="12">
        <v>100.45789410594357</v>
      </c>
      <c r="AH566" s="12">
        <v>100.57334462165298</v>
      </c>
      <c r="AI566" s="12">
        <v>100.8420607735185</v>
      </c>
      <c r="AJ566" s="12">
        <v>101.2879009608821</v>
      </c>
      <c r="AK566" s="12">
        <v>101.20407302300451</v>
      </c>
      <c r="AL566" s="12">
        <v>101.28146376900079</v>
      </c>
      <c r="AM566" s="12">
        <v>101.50782779381713</v>
      </c>
      <c r="AN566" s="12">
        <v>101.56644777077656</v>
      </c>
    </row>
    <row r="567" spans="1:40">
      <c r="A567" s="1" t="s">
        <v>524</v>
      </c>
      <c r="B567" s="1" t="s">
        <v>547</v>
      </c>
      <c r="F567" s="1">
        <v>28</v>
      </c>
      <c r="G567" s="1" t="s">
        <v>838</v>
      </c>
      <c r="H567" s="1" t="str">
        <f t="shared" si="9"/>
        <v>28연립다세대</v>
      </c>
      <c r="I567" s="12">
        <v>93.080487671341729</v>
      </c>
      <c r="J567" s="12">
        <v>93.080487671341729</v>
      </c>
      <c r="K567" s="12">
        <v>93.58675588213211</v>
      </c>
      <c r="L567" s="12">
        <v>95.822865274318062</v>
      </c>
      <c r="M567" s="12">
        <v>95.365488087987927</v>
      </c>
      <c r="N567" s="12">
        <v>95.889365313173201</v>
      </c>
      <c r="O567" s="12">
        <v>96.184480468476337</v>
      </c>
      <c r="P567" s="12">
        <v>96.184480468476337</v>
      </c>
      <c r="Q567" s="12">
        <v>96.184480468476337</v>
      </c>
      <c r="R567" s="12">
        <v>96.872166647933568</v>
      </c>
      <c r="S567" s="12">
        <v>98.975795484832616</v>
      </c>
      <c r="T567" s="12">
        <v>99.263856396916111</v>
      </c>
      <c r="U567" s="12">
        <v>99.655414906160132</v>
      </c>
      <c r="V567" s="12">
        <v>99.655414906160132</v>
      </c>
      <c r="W567" s="12">
        <v>99.535675866732333</v>
      </c>
      <c r="X567" s="12">
        <v>99.59128431739056</v>
      </c>
      <c r="Y567" s="12">
        <v>99.632532523522272</v>
      </c>
      <c r="Z567" s="12">
        <v>99.632532523522272</v>
      </c>
      <c r="AA567" s="12">
        <v>99.788946823654257</v>
      </c>
      <c r="AB567" s="12">
        <v>99.828887305934089</v>
      </c>
      <c r="AC567" s="12">
        <v>99.828887305934089</v>
      </c>
      <c r="AD567" s="12">
        <v>99.828887305934089</v>
      </c>
      <c r="AE567" s="12">
        <v>100</v>
      </c>
      <c r="AF567" s="12">
        <v>100</v>
      </c>
      <c r="AG567" s="12">
        <v>100.0623780846623</v>
      </c>
      <c r="AH567" s="12">
        <v>100.05442367701585</v>
      </c>
      <c r="AI567" s="12">
        <v>100.14313195286044</v>
      </c>
      <c r="AJ567" s="12">
        <v>100.39753861912845</v>
      </c>
      <c r="AK567" s="12">
        <v>100.49237297266582</v>
      </c>
      <c r="AL567" s="12">
        <v>100.88428775032226</v>
      </c>
      <c r="AM567" s="12">
        <v>100.92640797549706</v>
      </c>
      <c r="AN567" s="12">
        <v>100.9604995477072</v>
      </c>
    </row>
    <row r="568" spans="1:40">
      <c r="A568" s="1" t="s">
        <v>524</v>
      </c>
      <c r="B568" s="1" t="s">
        <v>548</v>
      </c>
      <c r="F568" s="1">
        <v>29</v>
      </c>
      <c r="G568" s="1" t="s">
        <v>838</v>
      </c>
      <c r="H568" s="1" t="str">
        <f t="shared" si="9"/>
        <v>29연립다세대</v>
      </c>
      <c r="I568" s="12">
        <v>90.74262980982526</v>
      </c>
      <c r="J568" s="12">
        <v>91.288459109393258</v>
      </c>
      <c r="K568" s="12">
        <v>91.94302632983559</v>
      </c>
      <c r="L568" s="12">
        <v>92.36361786100764</v>
      </c>
      <c r="M568" s="12">
        <v>92.455067614951531</v>
      </c>
      <c r="N568" s="12">
        <v>93.08533437837059</v>
      </c>
      <c r="O568" s="12">
        <v>93.718604183887365</v>
      </c>
      <c r="P568" s="12">
        <v>94.068593367461531</v>
      </c>
      <c r="Q568" s="12">
        <v>95.377111838733143</v>
      </c>
      <c r="R568" s="12">
        <v>95.661687125622606</v>
      </c>
      <c r="S568" s="12">
        <v>96.905924610023234</v>
      </c>
      <c r="T568" s="12">
        <v>97.587861114783593</v>
      </c>
      <c r="U568" s="12">
        <v>98.878786435553664</v>
      </c>
      <c r="V568" s="12">
        <v>98.900902567760369</v>
      </c>
      <c r="W568" s="12">
        <v>99.143128015630239</v>
      </c>
      <c r="X568" s="12">
        <v>99.223980051679689</v>
      </c>
      <c r="Y568" s="12">
        <v>99.265265999030348</v>
      </c>
      <c r="Z568" s="12">
        <v>99.275073422401078</v>
      </c>
      <c r="AA568" s="12">
        <v>99.275073422401078</v>
      </c>
      <c r="AB568" s="12">
        <v>99.411083618364643</v>
      </c>
      <c r="AC568" s="12">
        <v>99.421602582391714</v>
      </c>
      <c r="AD568" s="12">
        <v>99.61229909549462</v>
      </c>
      <c r="AE568" s="12">
        <v>100</v>
      </c>
      <c r="AF568" s="12">
        <v>100.44215194248554</v>
      </c>
      <c r="AG568" s="12">
        <v>100.49134499263306</v>
      </c>
      <c r="AH568" s="12">
        <v>100.51551691394458</v>
      </c>
      <c r="AI568" s="12">
        <v>100.62809860459106</v>
      </c>
      <c r="AJ568" s="12">
        <v>101.20196103395864</v>
      </c>
      <c r="AK568" s="12">
        <v>101.32377872378609</v>
      </c>
      <c r="AL568" s="12">
        <v>101.97046599686817</v>
      </c>
      <c r="AM568" s="12">
        <v>102.68559353069202</v>
      </c>
      <c r="AN568" s="12">
        <v>102.89647544638241</v>
      </c>
    </row>
    <row r="569" spans="1:40">
      <c r="A569" s="1" t="s">
        <v>524</v>
      </c>
      <c r="B569" s="1" t="s">
        <v>549</v>
      </c>
      <c r="F569" s="1">
        <v>30</v>
      </c>
      <c r="G569" s="1" t="s">
        <v>838</v>
      </c>
      <c r="H569" s="1" t="str">
        <f t="shared" si="9"/>
        <v>30연립다세대</v>
      </c>
      <c r="I569" s="12">
        <v>92.842985884244868</v>
      </c>
      <c r="J569" s="12">
        <v>94.781453291375527</v>
      </c>
      <c r="K569" s="12">
        <v>95.307215060239031</v>
      </c>
      <c r="L569" s="12">
        <v>95.7717348777702</v>
      </c>
      <c r="M569" s="12">
        <v>95.958108833994999</v>
      </c>
      <c r="N569" s="12">
        <v>96.338305429684738</v>
      </c>
      <c r="O569" s="12">
        <v>95.612724962160442</v>
      </c>
      <c r="P569" s="12">
        <v>95.77904428932753</v>
      </c>
      <c r="Q569" s="12">
        <v>97.494751936919471</v>
      </c>
      <c r="R569" s="12">
        <v>97.949800252925144</v>
      </c>
      <c r="S569" s="12">
        <v>98.221984483967319</v>
      </c>
      <c r="T569" s="12">
        <v>98.463392750930538</v>
      </c>
      <c r="U569" s="12">
        <v>98.892097459215094</v>
      </c>
      <c r="V569" s="12">
        <v>98.919821962579022</v>
      </c>
      <c r="W569" s="12">
        <v>99.404530087762211</v>
      </c>
      <c r="X569" s="12">
        <v>99.817632258234056</v>
      </c>
      <c r="Y569" s="12">
        <v>99.878587238496806</v>
      </c>
      <c r="Z569" s="12">
        <v>100.02853026617053</v>
      </c>
      <c r="AA569" s="12">
        <v>99.962804527602898</v>
      </c>
      <c r="AB569" s="12">
        <v>99.8650559517841</v>
      </c>
      <c r="AC569" s="12">
        <v>99.454172143059267</v>
      </c>
      <c r="AD569" s="12">
        <v>99.702040947067573</v>
      </c>
      <c r="AE569" s="12">
        <v>100</v>
      </c>
      <c r="AF569" s="12">
        <v>100.11295667662972</v>
      </c>
      <c r="AG569" s="12">
        <v>100.16567476936086</v>
      </c>
      <c r="AH569" s="12">
        <v>100.34593139166302</v>
      </c>
      <c r="AI569" s="12">
        <v>100.52987627709558</v>
      </c>
      <c r="AJ569" s="12">
        <v>100.78751112042576</v>
      </c>
      <c r="AK569" s="12">
        <v>100.85682655287364</v>
      </c>
      <c r="AL569" s="12">
        <v>101.04601670202231</v>
      </c>
      <c r="AM569" s="12">
        <v>101.13331494051458</v>
      </c>
      <c r="AN569" s="12">
        <v>101.17545726318322</v>
      </c>
    </row>
    <row r="570" spans="1:40">
      <c r="A570" s="1" t="s">
        <v>524</v>
      </c>
      <c r="B570" s="1" t="s">
        <v>910</v>
      </c>
      <c r="F570" s="1">
        <v>31</v>
      </c>
      <c r="G570" s="1" t="s">
        <v>838</v>
      </c>
      <c r="H570" s="1" t="str">
        <f t="shared" si="9"/>
        <v>31연립다세대</v>
      </c>
      <c r="AE570" s="12">
        <v>100</v>
      </c>
      <c r="AF570" s="12">
        <v>100</v>
      </c>
      <c r="AG570" s="12">
        <v>102.319309032942</v>
      </c>
      <c r="AH570" s="12">
        <v>104.49013634524076</v>
      </c>
      <c r="AI570" s="12">
        <v>106.55139193871888</v>
      </c>
      <c r="AJ570" s="12">
        <v>108.41160827200045</v>
      </c>
      <c r="AK570" s="12">
        <v>109.84890253512383</v>
      </c>
      <c r="AL570" s="12">
        <v>110.47351622682746</v>
      </c>
      <c r="AM570" s="12">
        <v>111.18663492231795</v>
      </c>
      <c r="AN570" s="12">
        <v>111.98905563671384</v>
      </c>
    </row>
    <row r="571" spans="1:40">
      <c r="A571" s="1" t="s">
        <v>524</v>
      </c>
      <c r="B571" s="1" t="s">
        <v>550</v>
      </c>
      <c r="F571" s="1">
        <v>32</v>
      </c>
      <c r="G571" s="1" t="s">
        <v>838</v>
      </c>
      <c r="H571" s="1" t="str">
        <f t="shared" si="9"/>
        <v>32연립다세대</v>
      </c>
      <c r="I571" s="12">
        <v>86.81460569637683</v>
      </c>
      <c r="J571" s="12">
        <v>88.538138452551422</v>
      </c>
      <c r="K571" s="12">
        <v>90.087370663214571</v>
      </c>
      <c r="L571" s="12">
        <v>90.087370663214571</v>
      </c>
      <c r="M571" s="12">
        <v>89.313688136437847</v>
      </c>
      <c r="N571" s="12">
        <v>90.4300268951406</v>
      </c>
      <c r="O571" s="12">
        <v>90.4300268951406</v>
      </c>
      <c r="P571" s="12">
        <v>90.62368850061624</v>
      </c>
      <c r="Q571" s="12">
        <v>93.893307246587383</v>
      </c>
      <c r="R571" s="12">
        <v>95.287823834298081</v>
      </c>
      <c r="S571" s="12">
        <v>95.484719656586677</v>
      </c>
      <c r="T571" s="12">
        <v>95.809425404420381</v>
      </c>
      <c r="U571" s="12">
        <v>98.115276340485693</v>
      </c>
      <c r="V571" s="12">
        <v>98.433435796492518</v>
      </c>
      <c r="W571" s="12">
        <v>98.747221859943565</v>
      </c>
      <c r="X571" s="12">
        <v>98.823522578693797</v>
      </c>
      <c r="Y571" s="12">
        <v>99.277847304531065</v>
      </c>
      <c r="Z571" s="12">
        <v>99.468411460939194</v>
      </c>
      <c r="AA571" s="12">
        <v>99.743747840108057</v>
      </c>
      <c r="AB571" s="12">
        <v>99.641505000955974</v>
      </c>
      <c r="AC571" s="12">
        <v>99.704180543168818</v>
      </c>
      <c r="AD571" s="12">
        <v>99.827622949306502</v>
      </c>
      <c r="AE571" s="12">
        <v>100</v>
      </c>
      <c r="AF571" s="12">
        <v>100.33222628823459</v>
      </c>
      <c r="AG571" s="12">
        <v>100.33605187700448</v>
      </c>
      <c r="AH571" s="12">
        <v>100.23815327987595</v>
      </c>
      <c r="AI571" s="12">
        <v>100.517222942397</v>
      </c>
      <c r="AJ571" s="12">
        <v>100.84274205250988</v>
      </c>
      <c r="AK571" s="12">
        <v>101.28851209240895</v>
      </c>
      <c r="AL571" s="12">
        <v>101.231392393874</v>
      </c>
      <c r="AM571" s="12">
        <v>101.21890796947667</v>
      </c>
      <c r="AN571" s="12">
        <v>101.22408325090642</v>
      </c>
    </row>
    <row r="572" spans="1:40">
      <c r="A572" s="1" t="s">
        <v>524</v>
      </c>
      <c r="B572" s="1" t="s">
        <v>551</v>
      </c>
      <c r="F572" s="1">
        <v>33</v>
      </c>
      <c r="G572" s="1" t="s">
        <v>838</v>
      </c>
      <c r="H572" s="1" t="str">
        <f t="shared" si="9"/>
        <v>33연립다세대</v>
      </c>
      <c r="I572" s="12">
        <v>88.333567639499009</v>
      </c>
      <c r="J572" s="12">
        <v>90.197766159310106</v>
      </c>
      <c r="K572" s="12">
        <v>93.029548253301726</v>
      </c>
      <c r="L572" s="12">
        <v>93.029548253301726</v>
      </c>
      <c r="M572" s="12">
        <v>93.584739201853836</v>
      </c>
      <c r="N572" s="12">
        <v>93.998330526495465</v>
      </c>
      <c r="O572" s="12">
        <v>94.396916141238776</v>
      </c>
      <c r="P572" s="12">
        <v>94.590062591455819</v>
      </c>
      <c r="Q572" s="12">
        <v>96.330703573623722</v>
      </c>
      <c r="R572" s="12">
        <v>98.115420631364557</v>
      </c>
      <c r="S572" s="12">
        <v>98.805314745840235</v>
      </c>
      <c r="T572" s="12">
        <v>98.988822674868146</v>
      </c>
      <c r="U572" s="12">
        <v>99.809045650484109</v>
      </c>
      <c r="V572" s="12">
        <v>99.801177667442715</v>
      </c>
      <c r="W572" s="12">
        <v>99.574478644184239</v>
      </c>
      <c r="X572" s="12">
        <v>100.15450519357373</v>
      </c>
      <c r="Y572" s="12">
        <v>100.23232756475964</v>
      </c>
      <c r="Z572" s="12">
        <v>100.13513331642085</v>
      </c>
      <c r="AA572" s="12">
        <v>100.14503351246596</v>
      </c>
      <c r="AB572" s="12">
        <v>100.19482539352474</v>
      </c>
      <c r="AC572" s="12">
        <v>100.19482539352474</v>
      </c>
      <c r="AD572" s="12">
        <v>100.13579065782355</v>
      </c>
      <c r="AE572" s="12">
        <v>100</v>
      </c>
      <c r="AF572" s="12">
        <v>100.26967306561771</v>
      </c>
      <c r="AG572" s="12">
        <v>100.52913964173264</v>
      </c>
      <c r="AH572" s="12">
        <v>100.81101903191924</v>
      </c>
      <c r="AI572" s="12">
        <v>101.06449322943938</v>
      </c>
      <c r="AJ572" s="12">
        <v>101.4421646473636</v>
      </c>
      <c r="AK572" s="12">
        <v>101.50167786937732</v>
      </c>
      <c r="AL572" s="12">
        <v>101.54445290612459</v>
      </c>
      <c r="AM572" s="12">
        <v>101.81237466940934</v>
      </c>
      <c r="AN572" s="12">
        <v>101.86435382628056</v>
      </c>
    </row>
    <row r="573" spans="1:40">
      <c r="A573" s="1" t="s">
        <v>524</v>
      </c>
      <c r="B573" s="1" t="s">
        <v>552</v>
      </c>
      <c r="F573" s="1">
        <v>34</v>
      </c>
      <c r="G573" s="1" t="s">
        <v>838</v>
      </c>
      <c r="H573" s="1" t="str">
        <f t="shared" si="9"/>
        <v>34연립다세대</v>
      </c>
      <c r="I573" s="12">
        <v>92.665176243649995</v>
      </c>
      <c r="J573" s="12">
        <v>92.757161380153008</v>
      </c>
      <c r="K573" s="12">
        <v>92.950151940500433</v>
      </c>
      <c r="L573" s="12">
        <v>93.157048024749841</v>
      </c>
      <c r="M573" s="12">
        <v>93.198585541713754</v>
      </c>
      <c r="N573" s="12">
        <v>93.309433838469261</v>
      </c>
      <c r="O573" s="12">
        <v>94.461689265390149</v>
      </c>
      <c r="P573" s="12">
        <v>94.580156616165382</v>
      </c>
      <c r="Q573" s="12">
        <v>96.483263360883043</v>
      </c>
      <c r="R573" s="12">
        <v>96.54351145456566</v>
      </c>
      <c r="S573" s="12">
        <v>96.54351145456566</v>
      </c>
      <c r="T573" s="12">
        <v>96.54351145456566</v>
      </c>
      <c r="U573" s="12">
        <v>97.339285184947258</v>
      </c>
      <c r="V573" s="12">
        <v>97.407442742585843</v>
      </c>
      <c r="W573" s="12">
        <v>97.922786902942676</v>
      </c>
      <c r="X573" s="12">
        <v>98.135194634361412</v>
      </c>
      <c r="Y573" s="12">
        <v>98.183408866988898</v>
      </c>
      <c r="Z573" s="12">
        <v>98.429762632285886</v>
      </c>
      <c r="AA573" s="12">
        <v>98.88391869126032</v>
      </c>
      <c r="AB573" s="12">
        <v>98.971911310402689</v>
      </c>
      <c r="AC573" s="12">
        <v>99.02968182953542</v>
      </c>
      <c r="AD573" s="12">
        <v>99.567363618434925</v>
      </c>
      <c r="AE573" s="12">
        <v>100</v>
      </c>
      <c r="AF573" s="12">
        <v>100.74134227327187</v>
      </c>
      <c r="AG573" s="12">
        <v>101.01881766635789</v>
      </c>
      <c r="AH573" s="12">
        <v>101.05177209342679</v>
      </c>
      <c r="AI573" s="12">
        <v>101.19969284998822</v>
      </c>
      <c r="AJ573" s="12">
        <v>101.413867077555</v>
      </c>
      <c r="AK573" s="12">
        <v>101.47606438313186</v>
      </c>
      <c r="AL573" s="12">
        <v>101.70455191279642</v>
      </c>
      <c r="AM573" s="12">
        <v>101.78551271658216</v>
      </c>
      <c r="AN573" s="12">
        <v>101.99052157395512</v>
      </c>
    </row>
    <row r="574" spans="1:40">
      <c r="A574" s="1" t="s">
        <v>524</v>
      </c>
      <c r="B574" s="1" t="s">
        <v>553</v>
      </c>
      <c r="F574" s="1">
        <v>35</v>
      </c>
      <c r="G574" s="1" t="s">
        <v>838</v>
      </c>
      <c r="H574" s="1" t="str">
        <f t="shared" si="9"/>
        <v>35연립다세대</v>
      </c>
      <c r="I574" s="12">
        <v>88.037363683078055</v>
      </c>
      <c r="J574" s="12">
        <v>89.041534213960858</v>
      </c>
      <c r="K574" s="12">
        <v>89.36747152779003</v>
      </c>
      <c r="L574" s="12">
        <v>89.655395261154339</v>
      </c>
      <c r="M574" s="12">
        <v>89.049976231607246</v>
      </c>
      <c r="N574" s="12">
        <v>89.742529683124573</v>
      </c>
      <c r="O574" s="12">
        <v>90.502560867675967</v>
      </c>
      <c r="P574" s="12">
        <v>90.544460829916176</v>
      </c>
      <c r="Q574" s="12">
        <v>90.831130450036881</v>
      </c>
      <c r="R574" s="12">
        <v>90.872625405309236</v>
      </c>
      <c r="S574" s="12">
        <v>92.676309378092284</v>
      </c>
      <c r="T574" s="12">
        <v>96.616028565348145</v>
      </c>
      <c r="U574" s="12">
        <v>98.537128640394215</v>
      </c>
      <c r="V574" s="12">
        <v>98.611227364405124</v>
      </c>
      <c r="W574" s="12">
        <v>98.896863062687643</v>
      </c>
      <c r="X574" s="12">
        <v>98.938569406883033</v>
      </c>
      <c r="Y574" s="12">
        <v>99.416013935496295</v>
      </c>
      <c r="Z574" s="12">
        <v>99.538571492710133</v>
      </c>
      <c r="AA574" s="12">
        <v>99.538571492710133</v>
      </c>
      <c r="AB574" s="12">
        <v>99.538571492710133</v>
      </c>
      <c r="AC574" s="12">
        <v>99.747612159917196</v>
      </c>
      <c r="AD574" s="12">
        <v>99.69948010624816</v>
      </c>
      <c r="AE574" s="12">
        <v>100</v>
      </c>
      <c r="AF574" s="12">
        <v>100.34805162060742</v>
      </c>
      <c r="AG574" s="12">
        <v>100.07177036105213</v>
      </c>
      <c r="AH574" s="12">
        <v>100.33304256371206</v>
      </c>
      <c r="AI574" s="12">
        <v>100.49842359333168</v>
      </c>
      <c r="AJ574" s="12">
        <v>101.33593576515851</v>
      </c>
      <c r="AK574" s="12">
        <v>101.44585164834461</v>
      </c>
      <c r="AL574" s="12">
        <v>101.56180231703691</v>
      </c>
      <c r="AM574" s="12">
        <v>101.55302009552085</v>
      </c>
      <c r="AN574" s="12">
        <v>101.6988872830096</v>
      </c>
    </row>
    <row r="575" spans="1:40">
      <c r="A575" s="1" t="s">
        <v>524</v>
      </c>
      <c r="B575" s="1" t="s">
        <v>554</v>
      </c>
      <c r="F575" s="1">
        <v>36</v>
      </c>
      <c r="G575" s="1" t="s">
        <v>838</v>
      </c>
      <c r="H575" s="1" t="str">
        <f t="shared" si="9"/>
        <v>36연립다세대</v>
      </c>
      <c r="I575" s="12">
        <v>93.954427493950007</v>
      </c>
      <c r="J575" s="12">
        <v>94.440384000292269</v>
      </c>
      <c r="K575" s="12">
        <v>94.525816315455728</v>
      </c>
      <c r="L575" s="12">
        <v>95.172697207443576</v>
      </c>
      <c r="M575" s="12">
        <v>95.254640641597916</v>
      </c>
      <c r="N575" s="12">
        <v>95.254640641597916</v>
      </c>
      <c r="O575" s="12">
        <v>95.334723896682632</v>
      </c>
      <c r="P575" s="12">
        <v>95.413031017067638</v>
      </c>
      <c r="Q575" s="12">
        <v>95.48964044541141</v>
      </c>
      <c r="R575" s="12">
        <v>95.48964044541141</v>
      </c>
      <c r="S575" s="12">
        <v>95.809342193996102</v>
      </c>
      <c r="T575" s="12">
        <v>95.8829595829</v>
      </c>
      <c r="U575" s="12">
        <v>97.174765977134285</v>
      </c>
      <c r="V575" s="12">
        <v>97.219343433488376</v>
      </c>
      <c r="W575" s="12">
        <v>98.065771506525877</v>
      </c>
      <c r="X575" s="12">
        <v>98.373388110588351</v>
      </c>
      <c r="Y575" s="12">
        <v>99.068699901061379</v>
      </c>
      <c r="Z575" s="12">
        <v>99.563443571676018</v>
      </c>
      <c r="AA575" s="12">
        <v>99.563443571676018</v>
      </c>
      <c r="AB575" s="12">
        <v>99.730684043080885</v>
      </c>
      <c r="AC575" s="12">
        <v>99.730684043080885</v>
      </c>
      <c r="AD575" s="12">
        <v>100.0205129931237</v>
      </c>
      <c r="AE575" s="12">
        <v>100</v>
      </c>
      <c r="AF575" s="12">
        <v>100.41052584034895</v>
      </c>
      <c r="AG575" s="12">
        <v>100.41052584034895</v>
      </c>
      <c r="AH575" s="12">
        <v>100.33864264675559</v>
      </c>
      <c r="AI575" s="12">
        <v>100.74652176012657</v>
      </c>
      <c r="AJ575" s="12">
        <v>101.4802250639987</v>
      </c>
      <c r="AK575" s="12">
        <v>101.77575591790999</v>
      </c>
      <c r="AL575" s="12">
        <v>101.81314550026921</v>
      </c>
      <c r="AM575" s="12">
        <v>101.9589394986503</v>
      </c>
      <c r="AN575" s="12">
        <v>102.14536176431299</v>
      </c>
    </row>
    <row r="576" spans="1:40">
      <c r="A576" s="1" t="s">
        <v>524</v>
      </c>
      <c r="B576" s="1" t="s">
        <v>555</v>
      </c>
      <c r="F576" s="1">
        <v>37</v>
      </c>
      <c r="G576" s="1" t="s">
        <v>838</v>
      </c>
      <c r="H576" s="1" t="str">
        <f t="shared" si="9"/>
        <v>37연립다세대</v>
      </c>
      <c r="I576" s="12">
        <v>94.972293553021089</v>
      </c>
      <c r="J576" s="12">
        <v>94.997314761906381</v>
      </c>
      <c r="K576" s="12">
        <v>95.133746527711622</v>
      </c>
      <c r="L576" s="12">
        <v>95.594397082579292</v>
      </c>
      <c r="M576" s="12">
        <v>95.60160844814142</v>
      </c>
      <c r="N576" s="12">
        <v>95.950930578484417</v>
      </c>
      <c r="O576" s="12">
        <v>96.195788843750549</v>
      </c>
      <c r="P576" s="12">
        <v>96.248529981899836</v>
      </c>
      <c r="Q576" s="12">
        <v>96.325535703333486</v>
      </c>
      <c r="R576" s="12">
        <v>96.674482303538767</v>
      </c>
      <c r="S576" s="12">
        <v>96.829564114335881</v>
      </c>
      <c r="T576" s="12">
        <v>97.279534284113851</v>
      </c>
      <c r="U576" s="12">
        <v>97.792610159843349</v>
      </c>
      <c r="V576" s="12">
        <v>97.815219264659845</v>
      </c>
      <c r="W576" s="12">
        <v>97.989585126725615</v>
      </c>
      <c r="X576" s="12">
        <v>98.154603981069059</v>
      </c>
      <c r="Y576" s="12">
        <v>98.294877440794593</v>
      </c>
      <c r="Z576" s="12">
        <v>98.395462365252513</v>
      </c>
      <c r="AA576" s="12">
        <v>98.895423796399584</v>
      </c>
      <c r="AB576" s="12">
        <v>99.135666376537543</v>
      </c>
      <c r="AC576" s="12">
        <v>99.585539766215788</v>
      </c>
      <c r="AD576" s="12">
        <v>99.933822145602136</v>
      </c>
      <c r="AE576" s="12">
        <v>100</v>
      </c>
      <c r="AF576" s="12">
        <v>100.27779130444677</v>
      </c>
      <c r="AG576" s="12">
        <v>100.53211461451291</v>
      </c>
      <c r="AH576" s="12">
        <v>100.78452820403369</v>
      </c>
      <c r="AI576" s="12">
        <v>101.25698694816859</v>
      </c>
      <c r="AJ576" s="12">
        <v>101.97468033284973</v>
      </c>
      <c r="AK576" s="12">
        <v>102.28047210362507</v>
      </c>
      <c r="AL576" s="12">
        <v>102.52341460247038</v>
      </c>
      <c r="AM576" s="12">
        <v>103.05158425750163</v>
      </c>
      <c r="AN576" s="12">
        <v>103.28948837666488</v>
      </c>
    </row>
    <row r="577" spans="1:40">
      <c r="A577" s="1" t="s">
        <v>524</v>
      </c>
      <c r="B577" s="1" t="s">
        <v>556</v>
      </c>
      <c r="F577" s="1">
        <v>38</v>
      </c>
      <c r="G577" s="1" t="s">
        <v>838</v>
      </c>
      <c r="H577" s="1" t="str">
        <f t="shared" si="9"/>
        <v>38연립다세대</v>
      </c>
      <c r="I577" s="12">
        <v>87.713433032281216</v>
      </c>
      <c r="J577" s="12">
        <v>89.013989646063095</v>
      </c>
      <c r="K577" s="12">
        <v>91.423472824345851</v>
      </c>
      <c r="L577" s="12">
        <v>93.810846207201678</v>
      </c>
      <c r="M577" s="12">
        <v>94.79363419910716</v>
      </c>
      <c r="N577" s="12">
        <v>95.363888825596817</v>
      </c>
      <c r="O577" s="12">
        <v>96.061809773462201</v>
      </c>
      <c r="P577" s="12">
        <v>96.822493563896785</v>
      </c>
      <c r="Q577" s="12">
        <v>98.367260567015535</v>
      </c>
      <c r="R577" s="12">
        <v>98.945371580692054</v>
      </c>
      <c r="S577" s="12">
        <v>99.321729856939143</v>
      </c>
      <c r="T577" s="12">
        <v>99.540183574613835</v>
      </c>
      <c r="U577" s="12">
        <v>99.664857126692525</v>
      </c>
      <c r="V577" s="12">
        <v>99.631075053923425</v>
      </c>
      <c r="W577" s="12">
        <v>99.747391682619821</v>
      </c>
      <c r="X577" s="12">
        <v>99.661314219660497</v>
      </c>
      <c r="Y577" s="12">
        <v>99.661735405972081</v>
      </c>
      <c r="Z577" s="12">
        <v>99.82083943168881</v>
      </c>
      <c r="AA577" s="12">
        <v>99.727510715939133</v>
      </c>
      <c r="AB577" s="12">
        <v>99.576730580185867</v>
      </c>
      <c r="AC577" s="12">
        <v>99.623177630874778</v>
      </c>
      <c r="AD577" s="12">
        <v>99.80566401988861</v>
      </c>
      <c r="AE577" s="12">
        <v>100</v>
      </c>
      <c r="AF577" s="12">
        <v>99.606797101483437</v>
      </c>
      <c r="AG577" s="12">
        <v>99.714117890153986</v>
      </c>
      <c r="AH577" s="12">
        <v>99.848126908190153</v>
      </c>
      <c r="AI577" s="12">
        <v>100.15246544533557</v>
      </c>
      <c r="AJ577" s="12">
        <v>100.48514249355773</v>
      </c>
      <c r="AK577" s="12">
        <v>100.94467147716682</v>
      </c>
      <c r="AL577" s="12">
        <v>101.19176365298661</v>
      </c>
      <c r="AM577" s="12">
        <v>101.23235633817889</v>
      </c>
      <c r="AN577" s="12">
        <v>101.41259853098651</v>
      </c>
    </row>
    <row r="578" spans="1:40">
      <c r="A578" s="1" t="s">
        <v>524</v>
      </c>
      <c r="B578" s="1" t="s">
        <v>557</v>
      </c>
      <c r="F578" s="1">
        <v>39</v>
      </c>
      <c r="G578" s="1" t="s">
        <v>838</v>
      </c>
      <c r="H578" s="1" t="str">
        <f t="shared" si="9"/>
        <v>39연립다세대</v>
      </c>
      <c r="I578" s="12">
        <v>88.411633541903441</v>
      </c>
      <c r="J578" s="12">
        <v>91.109297410438927</v>
      </c>
      <c r="K578" s="12">
        <v>91.109297410438927</v>
      </c>
      <c r="L578" s="12">
        <v>91.109297410438927</v>
      </c>
      <c r="M578" s="12">
        <v>91.109297410438927</v>
      </c>
      <c r="N578" s="12">
        <v>91.109297410438927</v>
      </c>
      <c r="O578" s="12">
        <v>91.109297410438927</v>
      </c>
      <c r="P578" s="12">
        <v>94.562203779734659</v>
      </c>
      <c r="Q578" s="12">
        <v>94.562203779734659</v>
      </c>
      <c r="R578" s="12">
        <v>94.562203779734659</v>
      </c>
      <c r="S578" s="12">
        <v>94.562203779734659</v>
      </c>
      <c r="T578" s="12">
        <v>95.011470017281667</v>
      </c>
      <c r="U578" s="12">
        <v>98.215154119476381</v>
      </c>
      <c r="V578" s="12">
        <v>99.751456328251308</v>
      </c>
      <c r="W578" s="12">
        <v>99.777765681142512</v>
      </c>
      <c r="X578" s="12">
        <v>99.991328907889894</v>
      </c>
      <c r="Y578" s="12">
        <v>99.991328907889894</v>
      </c>
      <c r="Z578" s="12">
        <v>99.991328907889894</v>
      </c>
      <c r="AA578" s="12">
        <v>100.00692072902218</v>
      </c>
      <c r="AB578" s="12">
        <v>99.989883433687936</v>
      </c>
      <c r="AC578" s="12">
        <v>99.998303675597441</v>
      </c>
      <c r="AD578" s="12">
        <v>100.01115707451353</v>
      </c>
      <c r="AE578" s="12">
        <v>100</v>
      </c>
      <c r="AF578" s="12">
        <v>100</v>
      </c>
      <c r="AG578" s="12">
        <v>100.07206026944075</v>
      </c>
      <c r="AH578" s="12">
        <v>100.07206026944075</v>
      </c>
      <c r="AI578" s="12">
        <v>100.07206026944075</v>
      </c>
      <c r="AJ578" s="12">
        <v>100.2986394695409</v>
      </c>
      <c r="AK578" s="12">
        <v>100.31039427478454</v>
      </c>
      <c r="AL578" s="12">
        <v>100.31039427478454</v>
      </c>
      <c r="AM578" s="12">
        <v>100.31039427478454</v>
      </c>
      <c r="AN578" s="12">
        <v>100.3722030868777</v>
      </c>
    </row>
    <row r="579" spans="1:40">
      <c r="A579" s="1" t="s">
        <v>655</v>
      </c>
      <c r="F579" s="1">
        <v>40</v>
      </c>
      <c r="G579" s="1" t="s">
        <v>838</v>
      </c>
      <c r="H579" s="1" t="str">
        <f t="shared" ref="H579:H621" si="10">F579&amp;G579</f>
        <v>40연립다세대</v>
      </c>
      <c r="I579" s="12">
        <v>93.35434859304425</v>
      </c>
      <c r="J579" s="12">
        <v>94.427362272018684</v>
      </c>
      <c r="K579" s="12">
        <v>95.21096578010939</v>
      </c>
      <c r="L579" s="12">
        <v>96.772949364114524</v>
      </c>
      <c r="M579" s="12">
        <v>96.887000136647984</v>
      </c>
      <c r="N579" s="12">
        <v>97.224745112155119</v>
      </c>
      <c r="O579" s="12">
        <v>97.62623515637064</v>
      </c>
      <c r="P579" s="12">
        <v>97.97940910236133</v>
      </c>
      <c r="Q579" s="12">
        <v>98.773931248027935</v>
      </c>
      <c r="R579" s="12">
        <v>99.21655821693291</v>
      </c>
      <c r="S579" s="12">
        <v>99.642810453783142</v>
      </c>
      <c r="T579" s="12">
        <v>99.738128434861721</v>
      </c>
      <c r="U579" s="12">
        <v>100.01953674594645</v>
      </c>
      <c r="V579" s="12">
        <v>100.02474524348597</v>
      </c>
      <c r="W579" s="12">
        <v>100.06569816448558</v>
      </c>
      <c r="X579" s="12">
        <v>100.14015532823066</v>
      </c>
      <c r="Y579" s="12">
        <v>100.04804714711872</v>
      </c>
      <c r="Z579" s="12">
        <v>99.952967969913956</v>
      </c>
      <c r="AA579" s="12">
        <v>99.935020961344222</v>
      </c>
      <c r="AB579" s="12">
        <v>99.941542088345159</v>
      </c>
      <c r="AC579" s="12">
        <v>99.899994602438852</v>
      </c>
      <c r="AD579" s="12">
        <v>99.964737190098461</v>
      </c>
      <c r="AE579" s="12">
        <v>100</v>
      </c>
      <c r="AF579" s="12">
        <v>100.00164097479644</v>
      </c>
      <c r="AG579" s="12">
        <v>100.02898692270526</v>
      </c>
      <c r="AH579" s="12">
        <v>100.05629102116924</v>
      </c>
      <c r="AI579" s="12">
        <v>100.24155956820056</v>
      </c>
      <c r="AJ579" s="12">
        <v>100.51934194696229</v>
      </c>
      <c r="AK579" s="12">
        <v>100.58103708982328</v>
      </c>
      <c r="AL579" s="12">
        <v>100.72627901593343</v>
      </c>
      <c r="AM579" s="12">
        <v>100.92239051646064</v>
      </c>
      <c r="AN579" s="12">
        <v>101.04156123138289</v>
      </c>
    </row>
    <row r="580" spans="1:40">
      <c r="A580" s="1" t="s">
        <v>523</v>
      </c>
      <c r="F580" s="1">
        <v>41</v>
      </c>
      <c r="G580" s="1" t="s">
        <v>838</v>
      </c>
      <c r="H580" s="1" t="str">
        <f t="shared" si="10"/>
        <v>41연립다세대</v>
      </c>
      <c r="I580" s="12">
        <v>91.01518263495042</v>
      </c>
      <c r="J580" s="12">
        <v>92.147355011545031</v>
      </c>
      <c r="K580" s="12">
        <v>93.122442273738287</v>
      </c>
      <c r="L580" s="12">
        <v>94.241435097847543</v>
      </c>
      <c r="M580" s="12">
        <v>94.279709829840016</v>
      </c>
      <c r="N580" s="12">
        <v>94.71265277164926</v>
      </c>
      <c r="O580" s="12">
        <v>95.274338950067616</v>
      </c>
      <c r="P580" s="12">
        <v>96.164545440995767</v>
      </c>
      <c r="Q580" s="12">
        <v>97.309592848754505</v>
      </c>
      <c r="R580" s="12">
        <v>98.080864192868319</v>
      </c>
      <c r="S580" s="12">
        <v>98.293370384573606</v>
      </c>
      <c r="T580" s="12">
        <v>98.442343098517668</v>
      </c>
      <c r="U580" s="12">
        <v>99.085653692132539</v>
      </c>
      <c r="V580" s="12">
        <v>99.211994372058641</v>
      </c>
      <c r="W580" s="12">
        <v>99.268495405107828</v>
      </c>
      <c r="X580" s="12">
        <v>99.231365786009846</v>
      </c>
      <c r="Y580" s="12">
        <v>99.251838421490703</v>
      </c>
      <c r="Z580" s="12">
        <v>99.276695624391579</v>
      </c>
      <c r="AA580" s="12">
        <v>99.21701906531456</v>
      </c>
      <c r="AB580" s="12">
        <v>99.208550673510544</v>
      </c>
      <c r="AC580" s="12">
        <v>99.437851612442174</v>
      </c>
      <c r="AD580" s="12">
        <v>99.781947368558647</v>
      </c>
      <c r="AE580" s="12">
        <v>100</v>
      </c>
      <c r="AF580" s="12">
        <v>100.24726186246036</v>
      </c>
      <c r="AG580" s="12">
        <v>100.37381491388413</v>
      </c>
      <c r="AH580" s="12">
        <v>100.51782332399917</v>
      </c>
      <c r="AI580" s="12">
        <v>100.76830837351842</v>
      </c>
      <c r="AJ580" s="12">
        <v>100.97808821700428</v>
      </c>
      <c r="AK580" s="12">
        <v>101.16513949290788</v>
      </c>
      <c r="AL580" s="12">
        <v>101.30663557392039</v>
      </c>
      <c r="AM580" s="12">
        <v>101.47538228497828</v>
      </c>
      <c r="AN580" s="12">
        <v>101.77084592390374</v>
      </c>
    </row>
    <row r="581" spans="1:40">
      <c r="A581" s="1" t="s">
        <v>516</v>
      </c>
      <c r="F581" s="1">
        <v>1</v>
      </c>
      <c r="G581" s="1" t="s">
        <v>839</v>
      </c>
      <c r="H581" s="1" t="str">
        <f t="shared" si="10"/>
        <v>1단독주택</v>
      </c>
      <c r="I581" s="12">
        <v>95.393508653073155</v>
      </c>
      <c r="J581" s="12">
        <v>95.848251331807006</v>
      </c>
      <c r="K581" s="12">
        <v>96.752014149257889</v>
      </c>
      <c r="L581" s="12">
        <v>97.403793005135128</v>
      </c>
      <c r="M581" s="12">
        <v>97.408823481032201</v>
      </c>
      <c r="N581" s="12">
        <v>97.66461632059162</v>
      </c>
      <c r="O581" s="12">
        <v>98.005273010967485</v>
      </c>
      <c r="P581" s="12">
        <v>98.283366766957784</v>
      </c>
      <c r="Q581" s="12">
        <v>98.826823237960895</v>
      </c>
      <c r="R581" s="12">
        <v>99.176411489944471</v>
      </c>
      <c r="S581" s="12">
        <v>99.457087156954245</v>
      </c>
      <c r="T581" s="12">
        <v>99.634979431328816</v>
      </c>
      <c r="U581" s="12">
        <v>99.883152761015907</v>
      </c>
      <c r="V581" s="12">
        <v>99.891601628143263</v>
      </c>
      <c r="W581" s="12">
        <v>99.757577845072589</v>
      </c>
      <c r="X581" s="12">
        <v>99.795653527999576</v>
      </c>
      <c r="Y581" s="12">
        <v>99.866939548765686</v>
      </c>
      <c r="Z581" s="12">
        <v>99.86668609902496</v>
      </c>
      <c r="AA581" s="12">
        <v>99.84843069290018</v>
      </c>
      <c r="AB581" s="12">
        <v>99.850593481318199</v>
      </c>
      <c r="AC581" s="12">
        <v>99.908716694663795</v>
      </c>
      <c r="AD581" s="12">
        <v>99.976507263252643</v>
      </c>
      <c r="AE581" s="12">
        <v>100</v>
      </c>
      <c r="AF581" s="12">
        <v>100.07089154822188</v>
      </c>
      <c r="AG581" s="12">
        <v>100.11729507410026</v>
      </c>
      <c r="AH581" s="12">
        <v>100.1941685372709</v>
      </c>
      <c r="AI581" s="12">
        <v>100.29591711917203</v>
      </c>
      <c r="AJ581" s="12">
        <v>100.4597219977851</v>
      </c>
      <c r="AK581" s="12">
        <v>100.50993742064986</v>
      </c>
      <c r="AL581" s="12">
        <v>100.53345756432735</v>
      </c>
      <c r="AM581" s="12">
        <v>100.56654094192317</v>
      </c>
      <c r="AN581" s="12">
        <v>100.62527809667088</v>
      </c>
    </row>
    <row r="582" spans="1:40">
      <c r="A582" s="1" t="s">
        <v>521</v>
      </c>
      <c r="F582" s="1">
        <v>2</v>
      </c>
      <c r="G582" s="1" t="s">
        <v>839</v>
      </c>
      <c r="H582" s="1" t="str">
        <f t="shared" si="10"/>
        <v>2단독주택</v>
      </c>
      <c r="I582" s="12">
        <v>95.118235089677412</v>
      </c>
      <c r="J582" s="12">
        <v>95.84501760009752</v>
      </c>
      <c r="K582" s="12">
        <v>97.182869572616553</v>
      </c>
      <c r="L582" s="12">
        <v>97.347358204766977</v>
      </c>
      <c r="M582" s="12">
        <v>97.441605878860301</v>
      </c>
      <c r="N582" s="12">
        <v>97.931206009420492</v>
      </c>
      <c r="O582" s="12">
        <v>98.413964815459607</v>
      </c>
      <c r="P582" s="12">
        <v>98.808704203981037</v>
      </c>
      <c r="Q582" s="12">
        <v>99.262667022484408</v>
      </c>
      <c r="R582" s="12">
        <v>99.637480654003099</v>
      </c>
      <c r="S582" s="12">
        <v>99.813735097381425</v>
      </c>
      <c r="T582" s="12">
        <v>99.832539811849543</v>
      </c>
      <c r="U582" s="12">
        <v>99.978600849824474</v>
      </c>
      <c r="V582" s="12">
        <v>99.908736886663647</v>
      </c>
      <c r="W582" s="12">
        <v>100.03860322808899</v>
      </c>
      <c r="X582" s="12">
        <v>99.906000862781212</v>
      </c>
      <c r="Y582" s="12">
        <v>99.886716607724765</v>
      </c>
      <c r="Z582" s="12">
        <v>99.798644507620011</v>
      </c>
      <c r="AA582" s="12">
        <v>99.749663629854183</v>
      </c>
      <c r="AB582" s="12">
        <v>99.670492036428641</v>
      </c>
      <c r="AC582" s="12">
        <v>99.840204819345217</v>
      </c>
      <c r="AD582" s="12">
        <v>99.944399373204377</v>
      </c>
      <c r="AE582" s="12">
        <v>100</v>
      </c>
      <c r="AF582" s="12">
        <v>100.00879531758801</v>
      </c>
      <c r="AG582" s="12">
        <v>100.06946074115251</v>
      </c>
      <c r="AH582" s="12">
        <v>100.18034981422855</v>
      </c>
      <c r="AI582" s="12">
        <v>100.45983948649942</v>
      </c>
      <c r="AJ582" s="12">
        <v>100.78107161154273</v>
      </c>
      <c r="AK582" s="12">
        <v>100.78382109788015</v>
      </c>
      <c r="AL582" s="12">
        <v>100.82053795871072</v>
      </c>
      <c r="AM582" s="12">
        <v>100.96789472352843</v>
      </c>
      <c r="AN582" s="12">
        <v>101.17013374984573</v>
      </c>
    </row>
    <row r="583" spans="1:40">
      <c r="A583" s="1" t="s">
        <v>914</v>
      </c>
      <c r="F583" s="1">
        <v>3</v>
      </c>
      <c r="G583" s="1" t="s">
        <v>839</v>
      </c>
      <c r="H583" s="1" t="str">
        <f t="shared" si="10"/>
        <v>3단독주택</v>
      </c>
      <c r="I583" s="12">
        <v>95.472101758037041</v>
      </c>
      <c r="J583" s="12">
        <v>95.836094760200467</v>
      </c>
      <c r="K583" s="12">
        <v>96.595730846464193</v>
      </c>
      <c r="L583" s="12">
        <v>97.409129443877802</v>
      </c>
      <c r="M583" s="12">
        <v>97.384470951942802</v>
      </c>
      <c r="N583" s="12">
        <v>97.562596972926997</v>
      </c>
      <c r="O583" s="12">
        <v>97.856143460563217</v>
      </c>
      <c r="P583" s="12">
        <v>98.095632989292668</v>
      </c>
      <c r="Q583" s="12">
        <v>98.668594595493659</v>
      </c>
      <c r="R583" s="12">
        <v>99.009790666149996</v>
      </c>
      <c r="S583" s="12">
        <v>99.324978819730831</v>
      </c>
      <c r="T583" s="12">
        <v>99.555580533493341</v>
      </c>
      <c r="U583" s="12">
        <v>99.851539905825248</v>
      </c>
      <c r="V583" s="12">
        <v>99.88592338853816</v>
      </c>
      <c r="W583" s="12">
        <v>99.664615995919732</v>
      </c>
      <c r="X583" s="12">
        <v>99.759109621851309</v>
      </c>
      <c r="Y583" s="12">
        <v>99.860385991438164</v>
      </c>
      <c r="Z583" s="12">
        <v>99.889246361384565</v>
      </c>
      <c r="AA583" s="12">
        <v>99.881185186640877</v>
      </c>
      <c r="AB583" s="12">
        <v>99.910353639075439</v>
      </c>
      <c r="AC583" s="12">
        <v>99.931432953958549</v>
      </c>
      <c r="AD583" s="12">
        <v>99.987150587034094</v>
      </c>
      <c r="AE583" s="12">
        <v>100</v>
      </c>
      <c r="AF583" s="12">
        <v>100.09118790017521</v>
      </c>
      <c r="AG583" s="12">
        <v>100.13292839802273</v>
      </c>
      <c r="AH583" s="12">
        <v>100.19868378494954</v>
      </c>
      <c r="AI583" s="12">
        <v>100.24241861590536</v>
      </c>
      <c r="AJ583" s="12">
        <v>100.35495392750124</v>
      </c>
      <c r="AK583" s="12">
        <v>100.42061644312564</v>
      </c>
      <c r="AL583" s="12">
        <v>100.43984086804055</v>
      </c>
      <c r="AM583" s="12">
        <v>100.43575801921889</v>
      </c>
      <c r="AN583" s="12">
        <v>100.44790135738329</v>
      </c>
    </row>
    <row r="584" spans="1:40">
      <c r="A584" s="1" t="s">
        <v>522</v>
      </c>
      <c r="F584" s="1">
        <v>4</v>
      </c>
      <c r="G584" s="1" t="s">
        <v>839</v>
      </c>
      <c r="H584" s="1" t="str">
        <f t="shared" si="10"/>
        <v>4단독주택</v>
      </c>
      <c r="I584" s="12">
        <v>95.365267647495145</v>
      </c>
      <c r="J584" s="12">
        <v>95.777093353104121</v>
      </c>
      <c r="K584" s="12">
        <v>96.484399794794427</v>
      </c>
      <c r="L584" s="12">
        <v>97.208858232295412</v>
      </c>
      <c r="M584" s="12">
        <v>97.070506555129626</v>
      </c>
      <c r="N584" s="12">
        <v>97.468884398639432</v>
      </c>
      <c r="O584" s="12">
        <v>98.045628763828333</v>
      </c>
      <c r="P584" s="12">
        <v>98.329985310222497</v>
      </c>
      <c r="Q584" s="12">
        <v>98.802135965862817</v>
      </c>
      <c r="R584" s="12">
        <v>99.15080521971062</v>
      </c>
      <c r="S584" s="12">
        <v>99.441294362386927</v>
      </c>
      <c r="T584" s="12">
        <v>99.635380537505853</v>
      </c>
      <c r="U584" s="12">
        <v>99.885010220051498</v>
      </c>
      <c r="V584" s="12">
        <v>99.867915904660919</v>
      </c>
      <c r="W584" s="12">
        <v>99.937623934631105</v>
      </c>
      <c r="X584" s="12">
        <v>100.04097285996556</v>
      </c>
      <c r="Y584" s="12">
        <v>100.05889179836834</v>
      </c>
      <c r="Z584" s="12">
        <v>100.00075112179582</v>
      </c>
      <c r="AA584" s="12">
        <v>100.02419741162446</v>
      </c>
      <c r="AB584" s="12">
        <v>99.973384401489398</v>
      </c>
      <c r="AC584" s="12">
        <v>99.956025898446441</v>
      </c>
      <c r="AD584" s="12">
        <v>100.00392485689613</v>
      </c>
      <c r="AE584" s="12">
        <v>100</v>
      </c>
      <c r="AF584" s="12">
        <v>100.11075308957427</v>
      </c>
      <c r="AG584" s="12">
        <v>100.11796850795727</v>
      </c>
      <c r="AH584" s="12">
        <v>100.11404358467398</v>
      </c>
      <c r="AI584" s="12">
        <v>100.1075327219573</v>
      </c>
      <c r="AJ584" s="12">
        <v>100.18387538120012</v>
      </c>
      <c r="AK584" s="12">
        <v>100.18670045538893</v>
      </c>
      <c r="AL584" s="12">
        <v>100.17322630440997</v>
      </c>
      <c r="AM584" s="12">
        <v>100.17697855815415</v>
      </c>
      <c r="AN584" s="12">
        <v>100.1140862171906</v>
      </c>
    </row>
    <row r="585" spans="1:40">
      <c r="A585" s="1" t="s">
        <v>853</v>
      </c>
      <c r="F585" s="1">
        <v>5</v>
      </c>
      <c r="G585" s="1" t="s">
        <v>839</v>
      </c>
      <c r="H585" s="1" t="str">
        <f t="shared" si="10"/>
        <v>5단독주택</v>
      </c>
      <c r="I585" s="12">
        <v>95.493622738034915</v>
      </c>
      <c r="J585" s="12">
        <v>95.843960326507471</v>
      </c>
      <c r="K585" s="12">
        <v>96.618427977925364</v>
      </c>
      <c r="L585" s="12">
        <v>97.457102269737206</v>
      </c>
      <c r="M585" s="12">
        <v>97.46489681487148</v>
      </c>
      <c r="N585" s="12">
        <v>97.580185381862165</v>
      </c>
      <c r="O585" s="12">
        <v>97.793197679975108</v>
      </c>
      <c r="P585" s="12">
        <v>98.01993738023603</v>
      </c>
      <c r="Q585" s="12">
        <v>98.62145279746909</v>
      </c>
      <c r="R585" s="12">
        <v>98.960494970256107</v>
      </c>
      <c r="S585" s="12">
        <v>99.282667765341415</v>
      </c>
      <c r="T585" s="12">
        <v>99.523621884645195</v>
      </c>
      <c r="U585" s="12">
        <v>99.842308096596767</v>
      </c>
      <c r="V585" s="12">
        <v>99.890891860835652</v>
      </c>
      <c r="W585" s="12">
        <v>99.589429966380507</v>
      </c>
      <c r="X585" s="12">
        <v>99.681489111138333</v>
      </c>
      <c r="Y585" s="12">
        <v>99.805691593448344</v>
      </c>
      <c r="Z585" s="12">
        <v>99.858506339199081</v>
      </c>
      <c r="AA585" s="12">
        <v>99.841767003079653</v>
      </c>
      <c r="AB585" s="12">
        <v>99.892971720557469</v>
      </c>
      <c r="AC585" s="12">
        <v>99.924649322568243</v>
      </c>
      <c r="AD585" s="12">
        <v>99.982523400194978</v>
      </c>
      <c r="AE585" s="12">
        <v>100</v>
      </c>
      <c r="AF585" s="12">
        <v>100.08646352307042</v>
      </c>
      <c r="AG585" s="12">
        <v>100.13661437010026</v>
      </c>
      <c r="AH585" s="12">
        <v>100.21839609590728</v>
      </c>
      <c r="AI585" s="12">
        <v>100.27499870642522</v>
      </c>
      <c r="AJ585" s="12">
        <v>100.39378772097839</v>
      </c>
      <c r="AK585" s="12">
        <v>100.47336084285334</v>
      </c>
      <c r="AL585" s="12">
        <v>100.49682264026525</v>
      </c>
      <c r="AM585" s="12">
        <v>100.48732410747618</v>
      </c>
      <c r="AN585" s="12">
        <v>100.51909801115349</v>
      </c>
    </row>
    <row r="586" spans="1:40">
      <c r="A586" s="1" t="s">
        <v>524</v>
      </c>
      <c r="B586" s="1" t="s">
        <v>525</v>
      </c>
      <c r="F586" s="1">
        <v>6</v>
      </c>
      <c r="G586" s="1" t="s">
        <v>839</v>
      </c>
      <c r="H586" s="1" t="str">
        <f t="shared" si="10"/>
        <v>6단독주택</v>
      </c>
      <c r="I586" s="12">
        <v>95.492536588565798</v>
      </c>
      <c r="J586" s="12">
        <v>96.368304459176869</v>
      </c>
      <c r="K586" s="12">
        <v>96.938800736257306</v>
      </c>
      <c r="L586" s="12">
        <v>97.503804771628324</v>
      </c>
      <c r="M586" s="12">
        <v>97.548912470609892</v>
      </c>
      <c r="N586" s="12">
        <v>98.017226197911725</v>
      </c>
      <c r="O586" s="12">
        <v>98.362543195506916</v>
      </c>
      <c r="P586" s="12">
        <v>98.9213712467497</v>
      </c>
      <c r="Q586" s="12">
        <v>99.626699819429561</v>
      </c>
      <c r="R586" s="12">
        <v>99.986363934148415</v>
      </c>
      <c r="S586" s="12">
        <v>100.08005905518242</v>
      </c>
      <c r="T586" s="12">
        <v>100.09819230868032</v>
      </c>
      <c r="U586" s="12">
        <v>100.07450697801137</v>
      </c>
      <c r="V586" s="12">
        <v>99.821068567515994</v>
      </c>
      <c r="W586" s="12">
        <v>100.01042205884772</v>
      </c>
      <c r="X586" s="12">
        <v>99.727115855926542</v>
      </c>
      <c r="Y586" s="12">
        <v>99.68417390457077</v>
      </c>
      <c r="Z586" s="12">
        <v>99.575867687964902</v>
      </c>
      <c r="AA586" s="12">
        <v>99.465163139838765</v>
      </c>
      <c r="AB586" s="12">
        <v>99.318169480788313</v>
      </c>
      <c r="AC586" s="12">
        <v>99.68736682745093</v>
      </c>
      <c r="AD586" s="12">
        <v>99.837923070536505</v>
      </c>
      <c r="AE586" s="12">
        <v>100</v>
      </c>
      <c r="AF586" s="12">
        <v>100.084370054489</v>
      </c>
      <c r="AG586" s="12">
        <v>100.20397688795748</v>
      </c>
      <c r="AH586" s="12">
        <v>100.32365973199917</v>
      </c>
      <c r="AI586" s="12">
        <v>100.73317608036676</v>
      </c>
      <c r="AJ586" s="12">
        <v>101.1604074928937</v>
      </c>
      <c r="AK586" s="12">
        <v>101.26882578016318</v>
      </c>
      <c r="AL586" s="12">
        <v>101.41699131329651</v>
      </c>
      <c r="AM586" s="12">
        <v>101.62423093822915</v>
      </c>
      <c r="AN586" s="12">
        <v>101.89078721748126</v>
      </c>
    </row>
    <row r="587" spans="1:40">
      <c r="A587" s="1" t="s">
        <v>524</v>
      </c>
      <c r="B587" s="1" t="s">
        <v>525</v>
      </c>
      <c r="C587" s="1" t="s">
        <v>526</v>
      </c>
      <c r="F587" s="1">
        <v>7</v>
      </c>
      <c r="G587" s="1" t="s">
        <v>839</v>
      </c>
      <c r="H587" s="1" t="str">
        <f t="shared" si="10"/>
        <v>7단독주택</v>
      </c>
      <c r="I587" s="12">
        <v>96.212250964603044</v>
      </c>
      <c r="J587" s="12">
        <v>96.905259898718242</v>
      </c>
      <c r="K587" s="12">
        <v>97.325250379654321</v>
      </c>
      <c r="L587" s="12">
        <v>97.902496704784014</v>
      </c>
      <c r="M587" s="12">
        <v>97.856992259707681</v>
      </c>
      <c r="N587" s="12">
        <v>98.320291025994209</v>
      </c>
      <c r="O587" s="12">
        <v>98.627035256370348</v>
      </c>
      <c r="P587" s="12">
        <v>99.07015692663694</v>
      </c>
      <c r="Q587" s="12">
        <v>99.70811381923221</v>
      </c>
      <c r="R587" s="12">
        <v>100.00852543312114</v>
      </c>
      <c r="S587" s="12">
        <v>100.03885268127372</v>
      </c>
      <c r="T587" s="12">
        <v>100.00732369141279</v>
      </c>
      <c r="U587" s="12">
        <v>100.02764265842617</v>
      </c>
      <c r="V587" s="12">
        <v>99.613581721797885</v>
      </c>
      <c r="W587" s="12">
        <v>99.894556175205778</v>
      </c>
      <c r="X587" s="12">
        <v>99.630333203298321</v>
      </c>
      <c r="Y587" s="12">
        <v>99.608774266488865</v>
      </c>
      <c r="Z587" s="12">
        <v>99.604576704918244</v>
      </c>
      <c r="AA587" s="12">
        <v>99.62088224745419</v>
      </c>
      <c r="AB587" s="12">
        <v>99.524971933747253</v>
      </c>
      <c r="AC587" s="12">
        <v>99.719978197739408</v>
      </c>
      <c r="AD587" s="12">
        <v>99.905650961901145</v>
      </c>
      <c r="AE587" s="12">
        <v>100</v>
      </c>
      <c r="AF587" s="12">
        <v>100.14727454294825</v>
      </c>
      <c r="AG587" s="12">
        <v>100.26988437214771</v>
      </c>
      <c r="AH587" s="12">
        <v>100.4081383590095</v>
      </c>
      <c r="AI587" s="12">
        <v>100.97920327196516</v>
      </c>
      <c r="AJ587" s="12">
        <v>101.63101159164438</v>
      </c>
      <c r="AK587" s="12">
        <v>101.75808939595655</v>
      </c>
      <c r="AL587" s="12">
        <v>101.98599506428205</v>
      </c>
      <c r="AM587" s="12">
        <v>102.11797416288306</v>
      </c>
      <c r="AN587" s="12">
        <v>102.41773574158306</v>
      </c>
    </row>
    <row r="588" spans="1:40">
      <c r="A588" s="1" t="s">
        <v>524</v>
      </c>
      <c r="B588" s="1" t="s">
        <v>525</v>
      </c>
      <c r="C588" s="1" t="s">
        <v>527</v>
      </c>
      <c r="F588" s="1">
        <v>8</v>
      </c>
      <c r="G588" s="1" t="s">
        <v>839</v>
      </c>
      <c r="H588" s="1" t="str">
        <f t="shared" si="10"/>
        <v>8단독주택</v>
      </c>
      <c r="U588" s="12">
        <v>99.962883179407683</v>
      </c>
      <c r="V588" s="12">
        <v>99.962883179407683</v>
      </c>
      <c r="W588" s="12">
        <v>99.816492600830671</v>
      </c>
      <c r="X588" s="12">
        <v>99.845635639979491</v>
      </c>
      <c r="Y588" s="12">
        <v>99.845635639979491</v>
      </c>
      <c r="Z588" s="12">
        <v>100.09305558307291</v>
      </c>
      <c r="AA588" s="12">
        <v>100.09305558307291</v>
      </c>
      <c r="AB588" s="12">
        <v>99.917369174534002</v>
      </c>
      <c r="AC588" s="12">
        <v>99.960664027310273</v>
      </c>
      <c r="AD588" s="12">
        <v>100</v>
      </c>
      <c r="AE588" s="12">
        <v>100</v>
      </c>
      <c r="AF588" s="12">
        <v>100.45627432872517</v>
      </c>
      <c r="AG588" s="12">
        <v>100.45627432872517</v>
      </c>
      <c r="AH588" s="12">
        <v>100.45627432872517</v>
      </c>
      <c r="AI588" s="12">
        <v>100.58106285147477</v>
      </c>
      <c r="AJ588" s="12">
        <v>100.92412783760156</v>
      </c>
      <c r="AK588" s="12">
        <v>101.11564288895276</v>
      </c>
      <c r="AL588" s="12">
        <v>101.46956408041592</v>
      </c>
      <c r="AM588" s="12">
        <v>101.46956408041592</v>
      </c>
      <c r="AN588" s="12">
        <v>101.68004768952443</v>
      </c>
    </row>
    <row r="589" spans="1:40">
      <c r="A589" s="1" t="s">
        <v>524</v>
      </c>
      <c r="B589" s="1" t="s">
        <v>525</v>
      </c>
      <c r="C589" s="1" t="s">
        <v>528</v>
      </c>
      <c r="F589" s="1">
        <v>9</v>
      </c>
      <c r="G589" s="1" t="s">
        <v>839</v>
      </c>
      <c r="H589" s="1" t="str">
        <f t="shared" si="10"/>
        <v>9단독주택</v>
      </c>
      <c r="U589" s="12">
        <v>100.05266544462134</v>
      </c>
      <c r="V589" s="12">
        <v>99.378813789962919</v>
      </c>
      <c r="W589" s="12">
        <v>99.865117514905918</v>
      </c>
      <c r="X589" s="12">
        <v>99.404426024425973</v>
      </c>
      <c r="Y589" s="12">
        <v>99.375616596648356</v>
      </c>
      <c r="Z589" s="12">
        <v>99.375616596648356</v>
      </c>
      <c r="AA589" s="12">
        <v>99.402120860252822</v>
      </c>
      <c r="AB589" s="12">
        <v>99.288808662536013</v>
      </c>
      <c r="AC589" s="12">
        <v>99.586347927209516</v>
      </c>
      <c r="AD589" s="12">
        <v>99.856684507532009</v>
      </c>
      <c r="AE589" s="12">
        <v>100</v>
      </c>
      <c r="AF589" s="12">
        <v>99.970836364692133</v>
      </c>
      <c r="AG589" s="12">
        <v>100.16918124442979</v>
      </c>
      <c r="AH589" s="12">
        <v>100.39301396608535</v>
      </c>
      <c r="AI589" s="12">
        <v>101.24027116074163</v>
      </c>
      <c r="AJ589" s="12">
        <v>101.9184036116326</v>
      </c>
      <c r="AK589" s="12">
        <v>102.0772470550052</v>
      </c>
      <c r="AL589" s="12">
        <v>102.1633163031414</v>
      </c>
      <c r="AM589" s="12">
        <v>102.32334254540363</v>
      </c>
      <c r="AN589" s="12">
        <v>102.71125403133343</v>
      </c>
    </row>
    <row r="590" spans="1:40">
      <c r="A590" s="1" t="s">
        <v>524</v>
      </c>
      <c r="B590" s="1" t="s">
        <v>525</v>
      </c>
      <c r="C590" s="1" t="s">
        <v>529</v>
      </c>
      <c r="F590" s="1">
        <v>10</v>
      </c>
      <c r="G590" s="1" t="s">
        <v>839</v>
      </c>
      <c r="H590" s="1" t="str">
        <f t="shared" si="10"/>
        <v>10단독주택</v>
      </c>
      <c r="U590" s="12">
        <v>100.00372186809922</v>
      </c>
      <c r="V590" s="12">
        <v>100.00372186809922</v>
      </c>
      <c r="W590" s="12">
        <v>100.02055102436471</v>
      </c>
      <c r="X590" s="12">
        <v>100.0823191310791</v>
      </c>
      <c r="Y590" s="12">
        <v>100.06602688742359</v>
      </c>
      <c r="Z590" s="12">
        <v>99.891456906606521</v>
      </c>
      <c r="AA590" s="12">
        <v>99.891456906606521</v>
      </c>
      <c r="AB590" s="12">
        <v>99.891456906606521</v>
      </c>
      <c r="AC590" s="12">
        <v>99.915070990836924</v>
      </c>
      <c r="AD590" s="12">
        <v>99.973100617636675</v>
      </c>
      <c r="AE590" s="12">
        <v>100</v>
      </c>
      <c r="AF590" s="12">
        <v>100.41689855752907</v>
      </c>
      <c r="AG590" s="12">
        <v>100.41689855752907</v>
      </c>
      <c r="AH590" s="12">
        <v>100.41689855752907</v>
      </c>
      <c r="AI590" s="12">
        <v>100.54528579265751</v>
      </c>
      <c r="AJ590" s="12">
        <v>101.33093163616526</v>
      </c>
      <c r="AK590" s="12">
        <v>101.33093163616526</v>
      </c>
      <c r="AL590" s="12">
        <v>101.85318300121651</v>
      </c>
      <c r="AM590" s="12">
        <v>101.9977155451151</v>
      </c>
      <c r="AN590" s="12">
        <v>102.1217192035395</v>
      </c>
    </row>
    <row r="591" spans="1:40">
      <c r="A591" s="1" t="s">
        <v>524</v>
      </c>
      <c r="B591" s="1" t="s">
        <v>525</v>
      </c>
      <c r="C591" s="1" t="s">
        <v>530</v>
      </c>
      <c r="F591" s="1">
        <v>11</v>
      </c>
      <c r="G591" s="1" t="s">
        <v>839</v>
      </c>
      <c r="H591" s="1" t="str">
        <f t="shared" si="10"/>
        <v>11단독주택</v>
      </c>
      <c r="I591" s="12">
        <v>94.333287977915788</v>
      </c>
      <c r="J591" s="12">
        <v>95.499749159853039</v>
      </c>
      <c r="K591" s="12">
        <v>96.310792495381946</v>
      </c>
      <c r="L591" s="12">
        <v>96.856134924647492</v>
      </c>
      <c r="M591" s="12">
        <v>97.046533606808751</v>
      </c>
      <c r="N591" s="12">
        <v>97.522862058457392</v>
      </c>
      <c r="O591" s="12">
        <v>97.930121888000713</v>
      </c>
      <c r="P591" s="12">
        <v>98.675186709224079</v>
      </c>
      <c r="Q591" s="12">
        <v>99.489198580290406</v>
      </c>
      <c r="R591" s="12">
        <v>99.944625577907559</v>
      </c>
      <c r="S591" s="12">
        <v>100.14091697588516</v>
      </c>
      <c r="T591" s="12">
        <v>100.2395785620936</v>
      </c>
      <c r="U591" s="12">
        <v>100.1472850713869</v>
      </c>
      <c r="V591" s="12">
        <v>100.14394960331984</v>
      </c>
      <c r="W591" s="12">
        <v>100.19051503916509</v>
      </c>
      <c r="X591" s="12">
        <v>99.877511199018997</v>
      </c>
      <c r="Y591" s="12">
        <v>99.801309091773973</v>
      </c>
      <c r="Z591" s="12">
        <v>99.531326955674771</v>
      </c>
      <c r="AA591" s="12">
        <v>99.223965060709091</v>
      </c>
      <c r="AB591" s="12">
        <v>98.998057535975931</v>
      </c>
      <c r="AC591" s="12">
        <v>99.636774277223353</v>
      </c>
      <c r="AD591" s="12">
        <v>99.732898590744725</v>
      </c>
      <c r="AE591" s="12">
        <v>100</v>
      </c>
      <c r="AF591" s="12">
        <v>99.987413615349098</v>
      </c>
      <c r="AG591" s="12">
        <v>100.10239561856757</v>
      </c>
      <c r="AH591" s="12">
        <v>100.19348578826101</v>
      </c>
      <c r="AI591" s="12">
        <v>100.35483947713799</v>
      </c>
      <c r="AJ591" s="12">
        <v>100.43874510075629</v>
      </c>
      <c r="AK591" s="12">
        <v>100.51871947197431</v>
      </c>
      <c r="AL591" s="12">
        <v>100.54549157999375</v>
      </c>
      <c r="AM591" s="12">
        <v>100.86728281444437</v>
      </c>
      <c r="AN591" s="12">
        <v>101.08325252130518</v>
      </c>
    </row>
    <row r="592" spans="1:40">
      <c r="A592" s="1" t="s">
        <v>524</v>
      </c>
      <c r="B592" s="1" t="s">
        <v>525</v>
      </c>
      <c r="C592" s="1" t="s">
        <v>531</v>
      </c>
      <c r="F592" s="1">
        <v>12</v>
      </c>
      <c r="G592" s="1" t="s">
        <v>839</v>
      </c>
      <c r="H592" s="1" t="str">
        <f t="shared" si="10"/>
        <v>12단독주택</v>
      </c>
      <c r="U592" s="12">
        <v>100.49165096193124</v>
      </c>
      <c r="V592" s="12">
        <v>100.48701672275966</v>
      </c>
      <c r="W592" s="12">
        <v>100.57295862173302</v>
      </c>
      <c r="X592" s="12">
        <v>100.1712318195851</v>
      </c>
      <c r="Y592" s="12">
        <v>99.89345382305396</v>
      </c>
      <c r="Z592" s="12">
        <v>99.591154484047138</v>
      </c>
      <c r="AA592" s="12">
        <v>99.379212487420943</v>
      </c>
      <c r="AB592" s="12">
        <v>99.110752297300408</v>
      </c>
      <c r="AC592" s="12">
        <v>99.737714546493123</v>
      </c>
      <c r="AD592" s="12">
        <v>99.689526930827313</v>
      </c>
      <c r="AE592" s="12">
        <v>100</v>
      </c>
      <c r="AF592" s="12">
        <v>99.888738820670525</v>
      </c>
      <c r="AG592" s="12">
        <v>99.899520027895818</v>
      </c>
      <c r="AH592" s="12">
        <v>99.908035040691118</v>
      </c>
      <c r="AI592" s="12">
        <v>100.14290277331224</v>
      </c>
      <c r="AJ592" s="12">
        <v>100.34521848606761</v>
      </c>
      <c r="AK592" s="12">
        <v>100.56834735212689</v>
      </c>
      <c r="AL592" s="12">
        <v>100.58057645731793</v>
      </c>
      <c r="AM592" s="12">
        <v>100.72002536399691</v>
      </c>
      <c r="AN592" s="12">
        <v>100.81054464217804</v>
      </c>
    </row>
    <row r="593" spans="1:40">
      <c r="A593" s="1" t="s">
        <v>524</v>
      </c>
      <c r="B593" s="1" t="s">
        <v>525</v>
      </c>
      <c r="C593" s="1" t="s">
        <v>532</v>
      </c>
      <c r="F593" s="1">
        <v>13</v>
      </c>
      <c r="G593" s="1" t="s">
        <v>839</v>
      </c>
      <c r="H593" s="1" t="str">
        <f t="shared" si="10"/>
        <v>13단독주택</v>
      </c>
      <c r="U593" s="12">
        <v>99.257479358485469</v>
      </c>
      <c r="V593" s="12">
        <v>99.257479358485469</v>
      </c>
      <c r="W593" s="12">
        <v>99.202990575621868</v>
      </c>
      <c r="X593" s="12">
        <v>99.117890035302892</v>
      </c>
      <c r="Y593" s="12">
        <v>99.562139261652888</v>
      </c>
      <c r="Z593" s="12">
        <v>99.37594930020083</v>
      </c>
      <c r="AA593" s="12">
        <v>98.821470746837619</v>
      </c>
      <c r="AB593" s="12">
        <v>98.705661344692189</v>
      </c>
      <c r="AC593" s="12">
        <v>99.374817140910309</v>
      </c>
      <c r="AD593" s="12">
        <v>99.845749039094017</v>
      </c>
      <c r="AE593" s="12">
        <v>100</v>
      </c>
      <c r="AF593" s="12">
        <v>100.24489731402697</v>
      </c>
      <c r="AG593" s="12">
        <v>100.63277763511311</v>
      </c>
      <c r="AH593" s="12">
        <v>100.94085611844166</v>
      </c>
      <c r="AI593" s="12">
        <v>100.90899546438618</v>
      </c>
      <c r="AJ593" s="12">
        <v>100.68277388787898</v>
      </c>
      <c r="AK593" s="12">
        <v>100.38956308524705</v>
      </c>
      <c r="AL593" s="12">
        <v>100.45415949164556</v>
      </c>
      <c r="AM593" s="12">
        <v>101.25187249781335</v>
      </c>
      <c r="AN593" s="12">
        <v>101.79707402685887</v>
      </c>
    </row>
    <row r="594" spans="1:40">
      <c r="A594" s="1" t="s">
        <v>524</v>
      </c>
      <c r="B594" s="1" t="s">
        <v>533</v>
      </c>
      <c r="F594" s="1">
        <v>14</v>
      </c>
      <c r="G594" s="1" t="s">
        <v>839</v>
      </c>
      <c r="H594" s="1" t="str">
        <f t="shared" si="10"/>
        <v>14단독주택</v>
      </c>
      <c r="I594" s="12">
        <v>94.483439521443088</v>
      </c>
      <c r="J594" s="12">
        <v>95.039931558557569</v>
      </c>
      <c r="K594" s="12">
        <v>97.318567348879725</v>
      </c>
      <c r="L594" s="12">
        <v>97.23816264658214</v>
      </c>
      <c r="M594" s="12">
        <v>97.054107763255487</v>
      </c>
      <c r="N594" s="12">
        <v>97.625007130888932</v>
      </c>
      <c r="O594" s="12">
        <v>98.276537494943042</v>
      </c>
      <c r="P594" s="12">
        <v>98.587525272706301</v>
      </c>
      <c r="Q594" s="12">
        <v>98.824005960245088</v>
      </c>
      <c r="R594" s="12">
        <v>99.274973963165891</v>
      </c>
      <c r="S594" s="12">
        <v>99.580065217247792</v>
      </c>
      <c r="T594" s="12">
        <v>99.567143481407697</v>
      </c>
      <c r="U594" s="12">
        <v>99.909428016141135</v>
      </c>
      <c r="V594" s="12">
        <v>99.984204537886995</v>
      </c>
      <c r="W594" s="12">
        <v>100.02726240702782</v>
      </c>
      <c r="X594" s="12">
        <v>100.00147303223648</v>
      </c>
      <c r="Y594" s="12">
        <v>100.01191818508849</v>
      </c>
      <c r="Z594" s="12">
        <v>99.908337244767083</v>
      </c>
      <c r="AA594" s="12">
        <v>99.913557905337413</v>
      </c>
      <c r="AB594" s="12">
        <v>99.881791211535941</v>
      </c>
      <c r="AC594" s="12">
        <v>99.907449502451811</v>
      </c>
      <c r="AD594" s="12">
        <v>99.989691791639999</v>
      </c>
      <c r="AE594" s="12">
        <v>100</v>
      </c>
      <c r="AF594" s="12">
        <v>100.01501902046247</v>
      </c>
      <c r="AG594" s="12">
        <v>100.0934269779306</v>
      </c>
      <c r="AH594" s="12">
        <v>100.22189297292405</v>
      </c>
      <c r="AI594" s="12">
        <v>100.3735904585952</v>
      </c>
      <c r="AJ594" s="12">
        <v>100.63918817614224</v>
      </c>
      <c r="AK594" s="12">
        <v>100.53331471556619</v>
      </c>
      <c r="AL594" s="12">
        <v>100.45032245410972</v>
      </c>
      <c r="AM594" s="12">
        <v>100.53768079364242</v>
      </c>
      <c r="AN594" s="12">
        <v>100.73818695596886</v>
      </c>
    </row>
    <row r="595" spans="1:40">
      <c r="A595" s="1" t="s">
        <v>524</v>
      </c>
      <c r="B595" s="1" t="s">
        <v>533</v>
      </c>
      <c r="C595" s="1" t="s">
        <v>534</v>
      </c>
      <c r="F595" s="1">
        <v>15</v>
      </c>
      <c r="G595" s="1" t="s">
        <v>839</v>
      </c>
      <c r="H595" s="1" t="str">
        <f t="shared" si="10"/>
        <v>15단독주택</v>
      </c>
      <c r="U595" s="12">
        <v>100.52301256231749</v>
      </c>
      <c r="V595" s="12">
        <v>100.52301256231749</v>
      </c>
      <c r="W595" s="12">
        <v>101.0876515574672</v>
      </c>
      <c r="X595" s="12">
        <v>101.0876515574672</v>
      </c>
      <c r="Y595" s="12">
        <v>100.99983949185142</v>
      </c>
      <c r="Z595" s="12">
        <v>100.9350714437066</v>
      </c>
      <c r="AA595" s="12">
        <v>100.9350714437066</v>
      </c>
      <c r="AB595" s="12">
        <v>100.62623500773705</v>
      </c>
      <c r="AC595" s="12">
        <v>100.32068392494486</v>
      </c>
      <c r="AD595" s="12">
        <v>100.10965597500113</v>
      </c>
      <c r="AE595" s="12">
        <v>100</v>
      </c>
      <c r="AF595" s="12">
        <v>100.0201577660069</v>
      </c>
      <c r="AG595" s="12">
        <v>100.1952665900606</v>
      </c>
      <c r="AH595" s="12">
        <v>100.59535810265731</v>
      </c>
      <c r="AI595" s="12">
        <v>100.56700529157911</v>
      </c>
      <c r="AJ595" s="12">
        <v>100.78710860217652</v>
      </c>
      <c r="AK595" s="12">
        <v>100.71586163119602</v>
      </c>
      <c r="AL595" s="12">
        <v>100.79563288076412</v>
      </c>
      <c r="AM595" s="12">
        <v>100.9304976246755</v>
      </c>
      <c r="AN595" s="12">
        <v>101.10065422226735</v>
      </c>
    </row>
    <row r="596" spans="1:40">
      <c r="A596" s="1" t="s">
        <v>524</v>
      </c>
      <c r="B596" s="1" t="s">
        <v>533</v>
      </c>
      <c r="C596" s="1" t="s">
        <v>535</v>
      </c>
      <c r="F596" s="1">
        <v>16</v>
      </c>
      <c r="G596" s="1" t="s">
        <v>839</v>
      </c>
      <c r="H596" s="1" t="str">
        <f t="shared" si="10"/>
        <v>16단독주택</v>
      </c>
      <c r="U596" s="12">
        <v>100.39427144624368</v>
      </c>
      <c r="V596" s="12">
        <v>100.39427144624368</v>
      </c>
      <c r="W596" s="12">
        <v>100.39427144624368</v>
      </c>
      <c r="X596" s="12">
        <v>100.39427144624368</v>
      </c>
      <c r="Y596" s="12">
        <v>100.39427144624368</v>
      </c>
      <c r="Z596" s="12">
        <v>100.37160226966404</v>
      </c>
      <c r="AA596" s="12">
        <v>100.41124324808777</v>
      </c>
      <c r="AB596" s="12">
        <v>100.40400665467764</v>
      </c>
      <c r="AC596" s="12">
        <v>100.09113986490041</v>
      </c>
      <c r="AD596" s="12">
        <v>100.09502320584748</v>
      </c>
      <c r="AE596" s="12">
        <v>100</v>
      </c>
      <c r="AF596" s="12">
        <v>100.01582611544791</v>
      </c>
      <c r="AG596" s="12">
        <v>100.2222832682389</v>
      </c>
      <c r="AH596" s="12">
        <v>100.2222832682389</v>
      </c>
      <c r="AI596" s="12">
        <v>100.34880432991913</v>
      </c>
      <c r="AJ596" s="12">
        <v>100.62469129518001</v>
      </c>
      <c r="AK596" s="12">
        <v>100.65897168249242</v>
      </c>
      <c r="AL596" s="12">
        <v>100.1963435852759</v>
      </c>
      <c r="AM596" s="12">
        <v>100.34516007165104</v>
      </c>
      <c r="AN596" s="12">
        <v>100.40141071759238</v>
      </c>
    </row>
    <row r="597" spans="1:40">
      <c r="A597" s="1" t="s">
        <v>524</v>
      </c>
      <c r="B597" s="1" t="s">
        <v>533</v>
      </c>
      <c r="C597" s="1" t="s">
        <v>536</v>
      </c>
      <c r="F597" s="1">
        <v>17</v>
      </c>
      <c r="G597" s="1" t="s">
        <v>839</v>
      </c>
      <c r="H597" s="1" t="str">
        <f t="shared" si="10"/>
        <v>17단독주택</v>
      </c>
      <c r="U597" s="12">
        <v>100.40897584295679</v>
      </c>
      <c r="V597" s="12">
        <v>100.41887494729937</v>
      </c>
      <c r="W597" s="12">
        <v>100.27361436976449</v>
      </c>
      <c r="X597" s="12">
        <v>100.16695237217203</v>
      </c>
      <c r="Y597" s="12">
        <v>100.14827465731642</v>
      </c>
      <c r="Z597" s="12">
        <v>99.994269839009036</v>
      </c>
      <c r="AA597" s="12">
        <v>99.937389570543488</v>
      </c>
      <c r="AB597" s="12">
        <v>99.958335959712429</v>
      </c>
      <c r="AC597" s="12">
        <v>100.00857575662651</v>
      </c>
      <c r="AD597" s="12">
        <v>100.00460575255231</v>
      </c>
      <c r="AE597" s="12">
        <v>100</v>
      </c>
      <c r="AF597" s="12">
        <v>100.07242991731604</v>
      </c>
      <c r="AG597" s="12">
        <v>100.13441093658342</v>
      </c>
      <c r="AH597" s="12">
        <v>100.15138492647844</v>
      </c>
      <c r="AI597" s="12">
        <v>100.33650540049823</v>
      </c>
      <c r="AJ597" s="12">
        <v>100.60633143248987</v>
      </c>
      <c r="AK597" s="12">
        <v>100.61324181748716</v>
      </c>
      <c r="AL597" s="12">
        <v>100.66868585402595</v>
      </c>
      <c r="AM597" s="12">
        <v>100.6356032956389</v>
      </c>
      <c r="AN597" s="12">
        <v>100.66390563004947</v>
      </c>
    </row>
    <row r="598" spans="1:40">
      <c r="A598" s="1" t="s">
        <v>524</v>
      </c>
      <c r="B598" s="1" t="s">
        <v>533</v>
      </c>
      <c r="C598" s="1" t="s">
        <v>537</v>
      </c>
      <c r="F598" s="1">
        <v>18</v>
      </c>
      <c r="G598" s="1" t="s">
        <v>839</v>
      </c>
      <c r="H598" s="1" t="str">
        <f t="shared" si="10"/>
        <v>18단독주택</v>
      </c>
      <c r="U598" s="12">
        <v>96.735488121440497</v>
      </c>
      <c r="V598" s="12">
        <v>96.735488121440497</v>
      </c>
      <c r="W598" s="12">
        <v>97.043306057788712</v>
      </c>
      <c r="X598" s="12">
        <v>97.220199476665599</v>
      </c>
      <c r="Y598" s="12">
        <v>97.425923011548477</v>
      </c>
      <c r="Z598" s="12">
        <v>97.425923011548477</v>
      </c>
      <c r="AA598" s="12">
        <v>97.506146041395468</v>
      </c>
      <c r="AB598" s="12">
        <v>97.527721433265839</v>
      </c>
      <c r="AC598" s="12">
        <v>98.480160943574589</v>
      </c>
      <c r="AD598" s="12">
        <v>99.476272148465227</v>
      </c>
      <c r="AE598" s="12">
        <v>100</v>
      </c>
      <c r="AF598" s="12">
        <v>100.15923101652689</v>
      </c>
      <c r="AG598" s="12">
        <v>99.992212096460236</v>
      </c>
      <c r="AH598" s="12">
        <v>100.68970604274105</v>
      </c>
      <c r="AI598" s="12">
        <v>101.15657822606006</v>
      </c>
      <c r="AJ598" s="12">
        <v>101.67796208363127</v>
      </c>
      <c r="AK598" s="12">
        <v>101.4704594226987</v>
      </c>
      <c r="AL598" s="12">
        <v>101.4704594226987</v>
      </c>
      <c r="AM598" s="12">
        <v>101.82252300289667</v>
      </c>
      <c r="AN598" s="12">
        <v>102.44977772132906</v>
      </c>
    </row>
    <row r="599" spans="1:40">
      <c r="A599" s="1" t="s">
        <v>524</v>
      </c>
      <c r="B599" s="1" t="s">
        <v>533</v>
      </c>
      <c r="C599" s="1" t="s">
        <v>538</v>
      </c>
      <c r="F599" s="1">
        <v>19</v>
      </c>
      <c r="G599" s="1" t="s">
        <v>839</v>
      </c>
      <c r="H599" s="1" t="str">
        <f t="shared" si="10"/>
        <v>19단독주택</v>
      </c>
      <c r="U599" s="12">
        <v>99.806938119199415</v>
      </c>
      <c r="V599" s="12">
        <v>100.29842684274227</v>
      </c>
      <c r="W599" s="12">
        <v>100.31185464459838</v>
      </c>
      <c r="X599" s="12">
        <v>100.27516132812843</v>
      </c>
      <c r="Y599" s="12">
        <v>100.35293817694699</v>
      </c>
      <c r="Z599" s="12">
        <v>100.10138678410628</v>
      </c>
      <c r="AA599" s="12">
        <v>100.09015264854331</v>
      </c>
      <c r="AB599" s="12">
        <v>100.09015264854331</v>
      </c>
      <c r="AC599" s="12">
        <v>100</v>
      </c>
      <c r="AD599" s="12">
        <v>100</v>
      </c>
      <c r="AE599" s="12">
        <v>100</v>
      </c>
      <c r="AF599" s="12">
        <v>100.01927384567611</v>
      </c>
      <c r="AG599" s="12">
        <v>100.19231658361343</v>
      </c>
      <c r="AH599" s="12">
        <v>100.30688380124795</v>
      </c>
      <c r="AI599" s="12">
        <v>100.64138723860809</v>
      </c>
      <c r="AJ599" s="12">
        <v>101.35538648193815</v>
      </c>
      <c r="AK599" s="12">
        <v>101.5594881676071</v>
      </c>
      <c r="AL599" s="12">
        <v>101.60326525187158</v>
      </c>
      <c r="AM599" s="12">
        <v>101.73726492172609</v>
      </c>
      <c r="AN599" s="12">
        <v>101.87595989377307</v>
      </c>
    </row>
    <row r="600" spans="1:40">
      <c r="A600" s="1" t="s">
        <v>524</v>
      </c>
      <c r="B600" s="1" t="s">
        <v>533</v>
      </c>
      <c r="C600" s="1" t="s">
        <v>539</v>
      </c>
      <c r="F600" s="1">
        <v>20</v>
      </c>
      <c r="G600" s="1" t="s">
        <v>839</v>
      </c>
      <c r="H600" s="1" t="str">
        <f t="shared" si="10"/>
        <v>20단독주택</v>
      </c>
      <c r="U600" s="12">
        <v>99.718731470005409</v>
      </c>
      <c r="V600" s="12">
        <v>99.718731470005409</v>
      </c>
      <c r="W600" s="12">
        <v>100.06331597110548</v>
      </c>
      <c r="X600" s="12">
        <v>99.98140250987305</v>
      </c>
      <c r="Y600" s="12">
        <v>99.951177919837292</v>
      </c>
      <c r="Z600" s="12">
        <v>99.948399800126808</v>
      </c>
      <c r="AA600" s="12">
        <v>100.05019681020129</v>
      </c>
      <c r="AB600" s="12">
        <v>100.05019681020129</v>
      </c>
      <c r="AC600" s="12">
        <v>100.0658004607364</v>
      </c>
      <c r="AD600" s="12">
        <v>100</v>
      </c>
      <c r="AE600" s="12">
        <v>100</v>
      </c>
      <c r="AF600" s="12">
        <v>99.902217925011712</v>
      </c>
      <c r="AG600" s="12">
        <v>99.876346836280959</v>
      </c>
      <c r="AH600" s="12">
        <v>99.876346836280959</v>
      </c>
      <c r="AI600" s="12">
        <v>99.876346836280959</v>
      </c>
      <c r="AJ600" s="12">
        <v>99.036858648369474</v>
      </c>
      <c r="AK600" s="12">
        <v>97.876609626401773</v>
      </c>
      <c r="AL600" s="12">
        <v>97.714133240218445</v>
      </c>
      <c r="AM600" s="12">
        <v>97.817783149389257</v>
      </c>
      <c r="AN600" s="12">
        <v>98.148809172947821</v>
      </c>
    </row>
    <row r="601" spans="1:40">
      <c r="A601" s="1" t="s">
        <v>524</v>
      </c>
      <c r="B601" s="1" t="s">
        <v>533</v>
      </c>
      <c r="C601" s="1" t="s">
        <v>540</v>
      </c>
      <c r="F601" s="1">
        <v>21</v>
      </c>
      <c r="G601" s="1" t="s">
        <v>839</v>
      </c>
      <c r="H601" s="1" t="str">
        <f t="shared" si="10"/>
        <v>21단독주택</v>
      </c>
      <c r="U601" s="12">
        <v>100.14617150464682</v>
      </c>
      <c r="V601" s="12">
        <v>100.14617150464682</v>
      </c>
      <c r="W601" s="12">
        <v>99.678314340235033</v>
      </c>
      <c r="X601" s="12">
        <v>99.678314340235033</v>
      </c>
      <c r="Y601" s="12">
        <v>99.678314340235033</v>
      </c>
      <c r="Z601" s="12">
        <v>99.538785407974643</v>
      </c>
      <c r="AA601" s="12">
        <v>99.50339937613758</v>
      </c>
      <c r="AB601" s="12">
        <v>99.498469314175679</v>
      </c>
      <c r="AC601" s="12">
        <v>99.764602545199793</v>
      </c>
      <c r="AD601" s="12">
        <v>100.02599457747866</v>
      </c>
      <c r="AE601" s="12">
        <v>100</v>
      </c>
      <c r="AF601" s="12">
        <v>99.894950489671885</v>
      </c>
      <c r="AG601" s="12">
        <v>99.894950489671885</v>
      </c>
      <c r="AH601" s="12">
        <v>99.894950489671885</v>
      </c>
      <c r="AI601" s="12">
        <v>99.894950489671885</v>
      </c>
      <c r="AJ601" s="12">
        <v>100.52098968164781</v>
      </c>
      <c r="AK601" s="12">
        <v>100.68444103297951</v>
      </c>
      <c r="AL601" s="12">
        <v>100.54603756378808</v>
      </c>
      <c r="AM601" s="12">
        <v>100.48954029631987</v>
      </c>
      <c r="AN601" s="12">
        <v>100.91199611753248</v>
      </c>
    </row>
    <row r="602" spans="1:40">
      <c r="A602" s="1" t="s">
        <v>524</v>
      </c>
      <c r="B602" s="1" t="s">
        <v>541</v>
      </c>
      <c r="F602" s="1">
        <v>22</v>
      </c>
      <c r="G602" s="1" t="s">
        <v>839</v>
      </c>
      <c r="H602" s="1" t="str">
        <f t="shared" si="10"/>
        <v>22단독주택</v>
      </c>
      <c r="I602" s="12">
        <v>96.431929055445877</v>
      </c>
      <c r="J602" s="12">
        <v>97.299374281413975</v>
      </c>
      <c r="K602" s="12">
        <v>97.658944705757008</v>
      </c>
      <c r="L602" s="12">
        <v>97.230402642973871</v>
      </c>
      <c r="M602" s="12">
        <v>98.770677342065056</v>
      </c>
      <c r="N602" s="12">
        <v>98.985692265818429</v>
      </c>
      <c r="O602" s="12">
        <v>99.293860502304398</v>
      </c>
      <c r="P602" s="12">
        <v>99.371992166799714</v>
      </c>
      <c r="Q602" s="12">
        <v>99.742155188844151</v>
      </c>
      <c r="R602" s="12">
        <v>99.841585086585965</v>
      </c>
      <c r="S602" s="12">
        <v>99.790784028980298</v>
      </c>
      <c r="T602" s="12">
        <v>99.952920628781342</v>
      </c>
      <c r="U602" s="12">
        <v>99.93310469229634</v>
      </c>
      <c r="V602" s="12">
        <v>99.895522117803324</v>
      </c>
      <c r="W602" s="12">
        <v>100.19541855978422</v>
      </c>
      <c r="X602" s="12">
        <v>100.14422913591906</v>
      </c>
      <c r="Y602" s="12">
        <v>100.07917261669198</v>
      </c>
      <c r="Z602" s="12">
        <v>100.13737694317656</v>
      </c>
      <c r="AA602" s="12">
        <v>100.0749501456941</v>
      </c>
      <c r="AB602" s="12">
        <v>100.03635458763051</v>
      </c>
      <c r="AC602" s="12">
        <v>100.10850783553025</v>
      </c>
      <c r="AD602" s="12">
        <v>100.13816475434021</v>
      </c>
      <c r="AE602" s="12">
        <v>100</v>
      </c>
      <c r="AF602" s="12">
        <v>99.703949106694196</v>
      </c>
      <c r="AG602" s="12">
        <v>99.469219653256062</v>
      </c>
      <c r="AH602" s="12">
        <v>99.468518852877764</v>
      </c>
      <c r="AI602" s="12">
        <v>99.854563283933288</v>
      </c>
      <c r="AJ602" s="12">
        <v>100.04339051055541</v>
      </c>
      <c r="AK602" s="12">
        <v>100.15603459688099</v>
      </c>
      <c r="AL602" s="12">
        <v>100.33322773087818</v>
      </c>
      <c r="AM602" s="12">
        <v>100.53686399677856</v>
      </c>
      <c r="AN602" s="12">
        <v>100.51405862325534</v>
      </c>
    </row>
    <row r="603" spans="1:40">
      <c r="A603" s="1" t="s">
        <v>524</v>
      </c>
      <c r="B603" s="1" t="s">
        <v>542</v>
      </c>
      <c r="F603" s="1">
        <v>23</v>
      </c>
      <c r="G603" s="1" t="s">
        <v>839</v>
      </c>
      <c r="H603" s="1" t="str">
        <f t="shared" si="10"/>
        <v>23단독주택</v>
      </c>
      <c r="I603" s="12">
        <v>92.101353881320534</v>
      </c>
      <c r="J603" s="12">
        <v>92.705278946630841</v>
      </c>
      <c r="K603" s="12">
        <v>93.878709759081573</v>
      </c>
      <c r="L603" s="12">
        <v>95.22882631641265</v>
      </c>
      <c r="M603" s="12">
        <v>95.266408182802977</v>
      </c>
      <c r="N603" s="12">
        <v>95.732802605302439</v>
      </c>
      <c r="O603" s="12">
        <v>96.609877518353301</v>
      </c>
      <c r="P603" s="12">
        <v>96.982009159281148</v>
      </c>
      <c r="Q603" s="12">
        <v>97.653825251051373</v>
      </c>
      <c r="R603" s="12">
        <v>98.105975026259571</v>
      </c>
      <c r="S603" s="12">
        <v>98.588305387626647</v>
      </c>
      <c r="T603" s="12">
        <v>98.888940740020956</v>
      </c>
      <c r="U603" s="12">
        <v>99.157856307299383</v>
      </c>
      <c r="V603" s="12">
        <v>99.157856307299383</v>
      </c>
      <c r="W603" s="12">
        <v>99.328470384922923</v>
      </c>
      <c r="X603" s="12">
        <v>99.71248638598756</v>
      </c>
      <c r="Y603" s="12">
        <v>99.864108832070869</v>
      </c>
      <c r="Z603" s="12">
        <v>99.864108832070869</v>
      </c>
      <c r="AA603" s="12">
        <v>99.864108832070869</v>
      </c>
      <c r="AB603" s="12">
        <v>99.94020989258847</v>
      </c>
      <c r="AC603" s="12">
        <v>100.00269269534304</v>
      </c>
      <c r="AD603" s="12">
        <v>100.01922795789707</v>
      </c>
      <c r="AE603" s="12">
        <v>100</v>
      </c>
      <c r="AF603" s="12">
        <v>100.20494897823704</v>
      </c>
      <c r="AG603" s="12">
        <v>100.25500133105017</v>
      </c>
      <c r="AH603" s="12">
        <v>100.28943962559657</v>
      </c>
      <c r="AI603" s="12">
        <v>100.27948080297988</v>
      </c>
      <c r="AJ603" s="12">
        <v>100.33538894316487</v>
      </c>
      <c r="AK603" s="12">
        <v>100.40288302743046</v>
      </c>
      <c r="AL603" s="12">
        <v>100.34152281955848</v>
      </c>
      <c r="AM603" s="12">
        <v>100.32473188191595</v>
      </c>
      <c r="AN603" s="12">
        <v>100.23346304299324</v>
      </c>
    </row>
    <row r="604" spans="1:40">
      <c r="A604" s="1" t="s">
        <v>524</v>
      </c>
      <c r="B604" s="1" t="s">
        <v>542</v>
      </c>
      <c r="C604" s="1" t="s">
        <v>543</v>
      </c>
      <c r="F604" s="1">
        <v>24</v>
      </c>
      <c r="G604" s="1" t="s">
        <v>839</v>
      </c>
      <c r="H604" s="1" t="str">
        <f t="shared" si="10"/>
        <v>24단독주택</v>
      </c>
      <c r="U604" s="12">
        <v>98.963455784858283</v>
      </c>
      <c r="V604" s="12">
        <v>98.963455784858283</v>
      </c>
      <c r="W604" s="12">
        <v>99.082431223818617</v>
      </c>
      <c r="X604" s="12">
        <v>99.715469266055649</v>
      </c>
      <c r="Y604" s="12">
        <v>99.915190338361967</v>
      </c>
      <c r="Z604" s="12">
        <v>99.915190338361967</v>
      </c>
      <c r="AA604" s="12">
        <v>99.915190338361967</v>
      </c>
      <c r="AB604" s="12">
        <v>99.92593707820258</v>
      </c>
      <c r="AC604" s="12">
        <v>100</v>
      </c>
      <c r="AD604" s="12">
        <v>100</v>
      </c>
      <c r="AE604" s="12">
        <v>100</v>
      </c>
      <c r="AF604" s="12">
        <v>100.30825624737567</v>
      </c>
      <c r="AG604" s="12">
        <v>100.30825624737567</v>
      </c>
      <c r="AH604" s="12">
        <v>100.30825624737567</v>
      </c>
      <c r="AI604" s="12">
        <v>100.28927702678756</v>
      </c>
      <c r="AJ604" s="12">
        <v>100.42854245345075</v>
      </c>
      <c r="AK604" s="12">
        <v>100.51591775292452</v>
      </c>
      <c r="AL604" s="12">
        <v>100.41967206117674</v>
      </c>
      <c r="AM604" s="12">
        <v>100.37746227121751</v>
      </c>
      <c r="AN604" s="12">
        <v>100.38293980073918</v>
      </c>
    </row>
    <row r="605" spans="1:40">
      <c r="A605" s="1" t="s">
        <v>524</v>
      </c>
      <c r="B605" s="1" t="s">
        <v>542</v>
      </c>
      <c r="C605" s="1" t="s">
        <v>544</v>
      </c>
      <c r="F605" s="1">
        <v>25</v>
      </c>
      <c r="G605" s="1" t="s">
        <v>839</v>
      </c>
      <c r="H605" s="1" t="str">
        <f t="shared" si="10"/>
        <v>25단독주택</v>
      </c>
      <c r="U605" s="12">
        <v>99.231314490523985</v>
      </c>
      <c r="V605" s="12">
        <v>99.231314490523985</v>
      </c>
      <c r="W605" s="12">
        <v>99.306952594891683</v>
      </c>
      <c r="X605" s="12">
        <v>99.421334880923482</v>
      </c>
      <c r="Y605" s="12">
        <v>99.588884347985683</v>
      </c>
      <c r="Z605" s="12">
        <v>99.588884347985683</v>
      </c>
      <c r="AA605" s="12">
        <v>99.588884347985683</v>
      </c>
      <c r="AB605" s="12">
        <v>99.723596214018471</v>
      </c>
      <c r="AC605" s="12">
        <v>99.811146172623467</v>
      </c>
      <c r="AD605" s="12">
        <v>99.825160683557499</v>
      </c>
      <c r="AE605" s="12">
        <v>100</v>
      </c>
      <c r="AF605" s="12">
        <v>100.20482649276011</v>
      </c>
      <c r="AG605" s="12">
        <v>100.42293085486553</v>
      </c>
      <c r="AH605" s="12">
        <v>100.56778295249325</v>
      </c>
      <c r="AI605" s="12">
        <v>100.55970728669269</v>
      </c>
      <c r="AJ605" s="12">
        <v>100.49326714550939</v>
      </c>
      <c r="AK605" s="12">
        <v>100.49326714550939</v>
      </c>
      <c r="AL605" s="12">
        <v>100.49326714550939</v>
      </c>
      <c r="AM605" s="12">
        <v>100.52101260337491</v>
      </c>
      <c r="AN605" s="12">
        <v>100.55124234030046</v>
      </c>
    </row>
    <row r="606" spans="1:40">
      <c r="A606" s="1" t="s">
        <v>524</v>
      </c>
      <c r="B606" s="1" t="s">
        <v>542</v>
      </c>
      <c r="C606" s="1" t="s">
        <v>545</v>
      </c>
      <c r="F606" s="1">
        <v>26</v>
      </c>
      <c r="G606" s="1" t="s">
        <v>839</v>
      </c>
      <c r="H606" s="1" t="str">
        <f t="shared" si="10"/>
        <v>26단독주택</v>
      </c>
      <c r="U606" s="12">
        <v>99.619592239705227</v>
      </c>
      <c r="V606" s="12">
        <v>99.619592239705227</v>
      </c>
      <c r="W606" s="12">
        <v>100.04974706801994</v>
      </c>
      <c r="X606" s="12">
        <v>100.04974706801994</v>
      </c>
      <c r="Y606" s="12">
        <v>100.04675248422647</v>
      </c>
      <c r="Z606" s="12">
        <v>100.04675248422647</v>
      </c>
      <c r="AA606" s="12">
        <v>100.04675248422647</v>
      </c>
      <c r="AB606" s="12">
        <v>100.23745991714607</v>
      </c>
      <c r="AC606" s="12">
        <v>100.23745991714607</v>
      </c>
      <c r="AD606" s="12">
        <v>100.30364726145986</v>
      </c>
      <c r="AE606" s="12">
        <v>100</v>
      </c>
      <c r="AF606" s="12">
        <v>99.917021969904269</v>
      </c>
      <c r="AG606" s="12">
        <v>99.907720331511257</v>
      </c>
      <c r="AH606" s="12">
        <v>99.907720331511257</v>
      </c>
      <c r="AI606" s="12">
        <v>99.920647051091549</v>
      </c>
      <c r="AJ606" s="12">
        <v>99.889016846512376</v>
      </c>
      <c r="AK606" s="12">
        <v>99.980916855260489</v>
      </c>
      <c r="AL606" s="12">
        <v>99.944097877970023</v>
      </c>
      <c r="AM606" s="12">
        <v>99.945445179778773</v>
      </c>
      <c r="AN606" s="12">
        <v>99.442735466591699</v>
      </c>
    </row>
    <row r="607" spans="1:40">
      <c r="A607" s="1" t="s">
        <v>524</v>
      </c>
      <c r="B607" s="1" t="s">
        <v>546</v>
      </c>
      <c r="F607" s="1">
        <v>27</v>
      </c>
      <c r="G607" s="1" t="s">
        <v>839</v>
      </c>
      <c r="H607" s="1" t="str">
        <f t="shared" si="10"/>
        <v>27단독주택</v>
      </c>
      <c r="I607" s="12">
        <v>98.861428538449914</v>
      </c>
      <c r="J607" s="12">
        <v>99.225538473001592</v>
      </c>
      <c r="K607" s="12">
        <v>99.460446215025812</v>
      </c>
      <c r="L607" s="12">
        <v>100.52911987790814</v>
      </c>
      <c r="M607" s="12">
        <v>100.15008437130709</v>
      </c>
      <c r="N607" s="12">
        <v>100.51268941726443</v>
      </c>
      <c r="O607" s="12">
        <v>100.65936490237148</v>
      </c>
      <c r="P607" s="12">
        <v>100.87319440947614</v>
      </c>
      <c r="Q607" s="12">
        <v>101.57903648392879</v>
      </c>
      <c r="R607" s="12">
        <v>102.09547003791782</v>
      </c>
      <c r="S607" s="12">
        <v>102.13867137594939</v>
      </c>
      <c r="T607" s="12">
        <v>102.1816524375445</v>
      </c>
      <c r="U607" s="12">
        <v>102.09985764962308</v>
      </c>
      <c r="V607" s="12">
        <v>102.09985764962308</v>
      </c>
      <c r="W607" s="12">
        <v>101.66934496350065</v>
      </c>
      <c r="X607" s="12">
        <v>101.28831579102979</v>
      </c>
      <c r="Y607" s="12">
        <v>100.92267833400068</v>
      </c>
      <c r="Z607" s="12">
        <v>100.3691840261244</v>
      </c>
      <c r="AA607" s="12">
        <v>100.20591629435006</v>
      </c>
      <c r="AB607" s="12">
        <v>100.10151920085595</v>
      </c>
      <c r="AC607" s="12">
        <v>99.808572212961906</v>
      </c>
      <c r="AD607" s="12">
        <v>100.03067103687989</v>
      </c>
      <c r="AE607" s="12">
        <v>100</v>
      </c>
      <c r="AF607" s="12">
        <v>99.463616745579202</v>
      </c>
      <c r="AG607" s="12">
        <v>99.384982752495361</v>
      </c>
      <c r="AH607" s="12">
        <v>99.304204115452563</v>
      </c>
      <c r="AI607" s="12">
        <v>99.175996255142465</v>
      </c>
      <c r="AJ607" s="12">
        <v>98.698275804596918</v>
      </c>
      <c r="AK607" s="12">
        <v>98.524126787667868</v>
      </c>
      <c r="AL607" s="12">
        <v>98.271990982630726</v>
      </c>
      <c r="AM607" s="12">
        <v>98.17261637136076</v>
      </c>
      <c r="AN607" s="12">
        <v>97.928596796097509</v>
      </c>
    </row>
    <row r="608" spans="1:40">
      <c r="A608" s="1" t="s">
        <v>524</v>
      </c>
      <c r="B608" s="1" t="s">
        <v>547</v>
      </c>
      <c r="F608" s="1">
        <v>28</v>
      </c>
      <c r="G608" s="1" t="s">
        <v>839</v>
      </c>
      <c r="H608" s="1" t="str">
        <f t="shared" si="10"/>
        <v>28단독주택</v>
      </c>
      <c r="I608" s="12">
        <v>98.146998582322055</v>
      </c>
      <c r="J608" s="12">
        <v>98.332128290713072</v>
      </c>
      <c r="K608" s="12">
        <v>98.520293371535359</v>
      </c>
      <c r="L608" s="12">
        <v>98.328763892481803</v>
      </c>
      <c r="M608" s="12">
        <v>97.553714382491506</v>
      </c>
      <c r="N608" s="12">
        <v>98.25375491230804</v>
      </c>
      <c r="O608" s="12">
        <v>99.437267164136884</v>
      </c>
      <c r="P608" s="12">
        <v>99.58999487628931</v>
      </c>
      <c r="Q608" s="12">
        <v>99.693162527495886</v>
      </c>
      <c r="R608" s="12">
        <v>99.68471253663661</v>
      </c>
      <c r="S608" s="12">
        <v>99.725181837330538</v>
      </c>
      <c r="T608" s="12">
        <v>99.4977748331805</v>
      </c>
      <c r="U608" s="12">
        <v>99.965783522111252</v>
      </c>
      <c r="V608" s="12">
        <v>99.845071115282494</v>
      </c>
      <c r="W608" s="12">
        <v>100.04675952307609</v>
      </c>
      <c r="X608" s="12">
        <v>100.04675952307609</v>
      </c>
      <c r="Y608" s="12">
        <v>99.998037974815006</v>
      </c>
      <c r="Z608" s="12">
        <v>100.07268522039809</v>
      </c>
      <c r="AA608" s="12">
        <v>100.08703364876105</v>
      </c>
      <c r="AB608" s="12">
        <v>99.993710884414227</v>
      </c>
      <c r="AC608" s="12">
        <v>99.993710884414227</v>
      </c>
      <c r="AD608" s="12">
        <v>99.993710884414227</v>
      </c>
      <c r="AE608" s="12">
        <v>100</v>
      </c>
      <c r="AF608" s="12">
        <v>100.01704095849595</v>
      </c>
      <c r="AG608" s="12">
        <v>99.973069477499592</v>
      </c>
      <c r="AH608" s="12">
        <v>99.961825906405096</v>
      </c>
      <c r="AI608" s="12">
        <v>99.969125089023294</v>
      </c>
      <c r="AJ608" s="12">
        <v>99.986873407087003</v>
      </c>
      <c r="AK608" s="12">
        <v>100.03582740511381</v>
      </c>
      <c r="AL608" s="12">
        <v>100.06554107274286</v>
      </c>
      <c r="AM608" s="12">
        <v>100.01335206124709</v>
      </c>
      <c r="AN608" s="12">
        <v>99.938412929630999</v>
      </c>
    </row>
    <row r="609" spans="1:40">
      <c r="A609" s="1" t="s">
        <v>524</v>
      </c>
      <c r="B609" s="1" t="s">
        <v>548</v>
      </c>
      <c r="F609" s="1">
        <v>29</v>
      </c>
      <c r="G609" s="1" t="s">
        <v>839</v>
      </c>
      <c r="H609" s="1" t="str">
        <f t="shared" si="10"/>
        <v>29단독주택</v>
      </c>
      <c r="I609" s="12">
        <v>97.155612334304379</v>
      </c>
      <c r="J609" s="12">
        <v>97.385330211347849</v>
      </c>
      <c r="K609" s="12">
        <v>98.002910429507452</v>
      </c>
      <c r="L609" s="12">
        <v>98.095213185235423</v>
      </c>
      <c r="M609" s="12">
        <v>98.078101161707522</v>
      </c>
      <c r="N609" s="12">
        <v>98.260903421391987</v>
      </c>
      <c r="O609" s="12">
        <v>98.329867696891455</v>
      </c>
      <c r="P609" s="12">
        <v>98.594921523992966</v>
      </c>
      <c r="Q609" s="12">
        <v>98.838966558850359</v>
      </c>
      <c r="R609" s="12">
        <v>99.10124338880108</v>
      </c>
      <c r="S609" s="12">
        <v>99.276178734042134</v>
      </c>
      <c r="T609" s="12">
        <v>99.600410069280841</v>
      </c>
      <c r="U609" s="12">
        <v>99.943918647696748</v>
      </c>
      <c r="V609" s="12">
        <v>99.943918647696748</v>
      </c>
      <c r="W609" s="12">
        <v>100.04149185005114</v>
      </c>
      <c r="X609" s="12">
        <v>100.04149185005114</v>
      </c>
      <c r="Y609" s="12">
        <v>100.06799680541687</v>
      </c>
      <c r="Z609" s="12">
        <v>100.06799680541687</v>
      </c>
      <c r="AA609" s="12">
        <v>100.21045383431706</v>
      </c>
      <c r="AB609" s="12">
        <v>100</v>
      </c>
      <c r="AC609" s="12">
        <v>100</v>
      </c>
      <c r="AD609" s="12">
        <v>100</v>
      </c>
      <c r="AE609" s="12">
        <v>100</v>
      </c>
      <c r="AF609" s="12">
        <v>100.39204034630012</v>
      </c>
      <c r="AG609" s="12">
        <v>100.39204034630012</v>
      </c>
      <c r="AH609" s="12">
        <v>100.39204034630012</v>
      </c>
      <c r="AI609" s="12">
        <v>100.39204034630012</v>
      </c>
      <c r="AJ609" s="12">
        <v>100.76472306924728</v>
      </c>
      <c r="AK609" s="12">
        <v>100.75077999348116</v>
      </c>
      <c r="AL609" s="12">
        <v>100.87300395248087</v>
      </c>
      <c r="AM609" s="12">
        <v>100.97989941105543</v>
      </c>
      <c r="AN609" s="12">
        <v>101.02827947849518</v>
      </c>
    </row>
    <row r="610" spans="1:40">
      <c r="A610" s="1" t="s">
        <v>524</v>
      </c>
      <c r="B610" s="1" t="s">
        <v>549</v>
      </c>
      <c r="F610" s="1">
        <v>30</v>
      </c>
      <c r="G610" s="1" t="s">
        <v>839</v>
      </c>
      <c r="H610" s="1" t="str">
        <f t="shared" si="10"/>
        <v>30단독주택</v>
      </c>
      <c r="I610" s="12">
        <v>95.067499244704834</v>
      </c>
      <c r="J610" s="12">
        <v>95.559076322203595</v>
      </c>
      <c r="K610" s="12">
        <v>95.990735734613835</v>
      </c>
      <c r="L610" s="12">
        <v>96.723586409700744</v>
      </c>
      <c r="M610" s="12">
        <v>96.799137097599868</v>
      </c>
      <c r="N610" s="12">
        <v>97.106326620761124</v>
      </c>
      <c r="O610" s="12">
        <v>97.53095486892262</v>
      </c>
      <c r="P610" s="12">
        <v>97.801814301621661</v>
      </c>
      <c r="Q610" s="12">
        <v>98.307916499960555</v>
      </c>
      <c r="R610" s="12">
        <v>98.768145344414194</v>
      </c>
      <c r="S610" s="12">
        <v>99.29560618606655</v>
      </c>
      <c r="T610" s="12">
        <v>99.537966649582629</v>
      </c>
      <c r="U610" s="12">
        <v>99.584859334928595</v>
      </c>
      <c r="V610" s="12">
        <v>99.584859334928595</v>
      </c>
      <c r="W610" s="12">
        <v>99.641002882347081</v>
      </c>
      <c r="X610" s="12">
        <v>99.700209119919151</v>
      </c>
      <c r="Y610" s="12">
        <v>99.76876731613001</v>
      </c>
      <c r="Z610" s="12">
        <v>99.78204654269166</v>
      </c>
      <c r="AA610" s="12">
        <v>99.843232309068668</v>
      </c>
      <c r="AB610" s="12">
        <v>99.843232309068668</v>
      </c>
      <c r="AC610" s="12">
        <v>99.809102874012964</v>
      </c>
      <c r="AD610" s="12">
        <v>99.938698211420942</v>
      </c>
      <c r="AE610" s="12">
        <v>100</v>
      </c>
      <c r="AF610" s="12">
        <v>100.0204533206243</v>
      </c>
      <c r="AG610" s="12">
        <v>100.06793735245765</v>
      </c>
      <c r="AH610" s="12">
        <v>100.02304096404964</v>
      </c>
      <c r="AI610" s="12">
        <v>100.14422043455585</v>
      </c>
      <c r="AJ610" s="12">
        <v>100.34774485173705</v>
      </c>
      <c r="AK610" s="12">
        <v>100.31815536481297</v>
      </c>
      <c r="AL610" s="12">
        <v>100.388322494352</v>
      </c>
      <c r="AM610" s="12">
        <v>100.42313448223949</v>
      </c>
      <c r="AN610" s="12">
        <v>100.43802404082187</v>
      </c>
    </row>
    <row r="611" spans="1:40">
      <c r="A611" s="1" t="s">
        <v>911</v>
      </c>
      <c r="B611" s="1" t="s">
        <v>910</v>
      </c>
      <c r="F611" s="1">
        <v>31</v>
      </c>
      <c r="G611" s="1" t="s">
        <v>839</v>
      </c>
      <c r="H611" s="1" t="str">
        <f t="shared" ref="H611" si="11">F611&amp;G611</f>
        <v>31단독주택</v>
      </c>
      <c r="AE611" s="12">
        <v>100</v>
      </c>
      <c r="AF611" s="12">
        <v>100</v>
      </c>
      <c r="AG611" s="12">
        <v>100.19207825144649</v>
      </c>
      <c r="AH611" s="12">
        <v>100.70265154949105</v>
      </c>
      <c r="AI611" s="12">
        <v>100.87703660433678</v>
      </c>
      <c r="AJ611" s="12">
        <v>101.52870422941611</v>
      </c>
      <c r="AK611" s="12">
        <v>102.08480766378705</v>
      </c>
      <c r="AL611" s="12">
        <v>102.80814728455012</v>
      </c>
      <c r="AM611" s="12">
        <v>103.29304878144647</v>
      </c>
      <c r="AN611" s="12">
        <v>103.44942229237861</v>
      </c>
    </row>
    <row r="612" spans="1:40">
      <c r="A612" s="1" t="s">
        <v>524</v>
      </c>
      <c r="B612" s="1" t="s">
        <v>550</v>
      </c>
      <c r="F612" s="1">
        <v>32</v>
      </c>
      <c r="G612" s="1" t="s">
        <v>839</v>
      </c>
      <c r="H612" s="1" t="str">
        <f t="shared" si="10"/>
        <v>32단독주택</v>
      </c>
      <c r="I612" s="12">
        <v>94.948911734052132</v>
      </c>
      <c r="J612" s="12">
        <v>95.122566397935074</v>
      </c>
      <c r="K612" s="12">
        <v>95.367107083357737</v>
      </c>
      <c r="L612" s="12">
        <v>96.020052730734207</v>
      </c>
      <c r="M612" s="12">
        <v>96.529043091782285</v>
      </c>
      <c r="N612" s="12">
        <v>96.146585003506985</v>
      </c>
      <c r="O612" s="12">
        <v>96.204603246477348</v>
      </c>
      <c r="P612" s="12">
        <v>96.462039503928978</v>
      </c>
      <c r="Q612" s="12">
        <v>96.814474420380449</v>
      </c>
      <c r="R612" s="12">
        <v>97.448746849327321</v>
      </c>
      <c r="S612" s="12">
        <v>98.038100904549808</v>
      </c>
      <c r="T612" s="12">
        <v>98.886013553441302</v>
      </c>
      <c r="U612" s="12">
        <v>99.793406943906334</v>
      </c>
      <c r="V612" s="12">
        <v>99.793406943906334</v>
      </c>
      <c r="W612" s="12">
        <v>99.848002383812442</v>
      </c>
      <c r="X612" s="12">
        <v>99.979024694198728</v>
      </c>
      <c r="Y612" s="12">
        <v>100.01805720726111</v>
      </c>
      <c r="Z612" s="12">
        <v>100.0026084787885</v>
      </c>
      <c r="AA612" s="12">
        <v>99.979598214087687</v>
      </c>
      <c r="AB612" s="12">
        <v>100.0559005883411</v>
      </c>
      <c r="AC612" s="12">
        <v>100.04908784123721</v>
      </c>
      <c r="AD612" s="12">
        <v>100.01657948116903</v>
      </c>
      <c r="AE612" s="12">
        <v>100</v>
      </c>
      <c r="AF612" s="12">
        <v>100.33760302805732</v>
      </c>
      <c r="AG612" s="12">
        <v>100.33355810724143</v>
      </c>
      <c r="AH612" s="12">
        <v>100.34068566082135</v>
      </c>
      <c r="AI612" s="12">
        <v>100.34484233539285</v>
      </c>
      <c r="AJ612" s="12">
        <v>100.24436210414096</v>
      </c>
      <c r="AK612" s="12">
        <v>100.42843049923648</v>
      </c>
      <c r="AL612" s="12">
        <v>100.40551420011592</v>
      </c>
      <c r="AM612" s="12">
        <v>100.39143269394583</v>
      </c>
      <c r="AN612" s="12">
        <v>100.47329087875683</v>
      </c>
    </row>
    <row r="613" spans="1:40">
      <c r="A613" s="1" t="s">
        <v>524</v>
      </c>
      <c r="B613" s="1" t="s">
        <v>551</v>
      </c>
      <c r="F613" s="1">
        <v>33</v>
      </c>
      <c r="G613" s="1" t="s">
        <v>839</v>
      </c>
      <c r="H613" s="1" t="str">
        <f t="shared" si="10"/>
        <v>33단독주택</v>
      </c>
      <c r="I613" s="12">
        <v>95.096717753089223</v>
      </c>
      <c r="J613" s="12">
        <v>95.246214473572039</v>
      </c>
      <c r="K613" s="12">
        <v>95.861156870539077</v>
      </c>
      <c r="L613" s="12">
        <v>96.384774266517525</v>
      </c>
      <c r="M613" s="12">
        <v>96.249431137472541</v>
      </c>
      <c r="N613" s="12">
        <v>96.384774266517525</v>
      </c>
      <c r="O613" s="12">
        <v>95.979300569908816</v>
      </c>
      <c r="P613" s="12">
        <v>96.126895086387421</v>
      </c>
      <c r="Q613" s="12">
        <v>96.401032901441425</v>
      </c>
      <c r="R613" s="12">
        <v>96.665850347382786</v>
      </c>
      <c r="S613" s="12">
        <v>96.665850347382786</v>
      </c>
      <c r="T613" s="12">
        <v>96.665850347382786</v>
      </c>
      <c r="U613" s="12">
        <v>96.665850347382801</v>
      </c>
      <c r="V613" s="12">
        <v>96.768371079543229</v>
      </c>
      <c r="W613" s="12">
        <v>96.866225018058671</v>
      </c>
      <c r="X613" s="12">
        <v>97.253973328075304</v>
      </c>
      <c r="Y613" s="12">
        <v>98.516618227144306</v>
      </c>
      <c r="Z613" s="12">
        <v>99.162248645451115</v>
      </c>
      <c r="AA613" s="12">
        <v>99.595462739922013</v>
      </c>
      <c r="AB613" s="12">
        <v>99.82435689862956</v>
      </c>
      <c r="AC613" s="12">
        <v>99.835187888123798</v>
      </c>
      <c r="AD613" s="12">
        <v>99.889339507133897</v>
      </c>
      <c r="AE613" s="12">
        <v>100</v>
      </c>
      <c r="AF613" s="12">
        <v>100.60716961468081</v>
      </c>
      <c r="AG613" s="12">
        <v>100.68589311397716</v>
      </c>
      <c r="AH613" s="12">
        <v>100.87626072889941</v>
      </c>
      <c r="AI613" s="12">
        <v>100.90342758309976</v>
      </c>
      <c r="AJ613" s="12">
        <v>101.24102571007964</v>
      </c>
      <c r="AK613" s="12">
        <v>101.26646301936381</v>
      </c>
      <c r="AL613" s="12">
        <v>101.24196199424529</v>
      </c>
      <c r="AM613" s="12">
        <v>101.23714801715951</v>
      </c>
      <c r="AN613" s="12">
        <v>101.40138596420904</v>
      </c>
    </row>
    <row r="614" spans="1:40">
      <c r="A614" s="1" t="s">
        <v>524</v>
      </c>
      <c r="B614" s="1" t="s">
        <v>552</v>
      </c>
      <c r="F614" s="1">
        <v>34</v>
      </c>
      <c r="G614" s="1" t="s">
        <v>839</v>
      </c>
      <c r="H614" s="1" t="str">
        <f t="shared" si="10"/>
        <v>34단독주택</v>
      </c>
      <c r="I614" s="12">
        <v>95.162765883484681</v>
      </c>
      <c r="J614" s="12">
        <v>95.431936085453742</v>
      </c>
      <c r="K614" s="12">
        <v>96.62608309253892</v>
      </c>
      <c r="L614" s="12">
        <v>97.162562292389623</v>
      </c>
      <c r="M614" s="12">
        <v>97.280053387366564</v>
      </c>
      <c r="N614" s="12">
        <v>97.162562292389623</v>
      </c>
      <c r="O614" s="12">
        <v>98.304557079306832</v>
      </c>
      <c r="P614" s="12">
        <v>98.912664805942242</v>
      </c>
      <c r="Q614" s="12">
        <v>99.496471272213313</v>
      </c>
      <c r="R614" s="12">
        <v>99.496471272213313</v>
      </c>
      <c r="S614" s="12">
        <v>99.496471272213313</v>
      </c>
      <c r="T614" s="12">
        <v>99.496471272213313</v>
      </c>
      <c r="U614" s="12">
        <v>99.489811336755992</v>
      </c>
      <c r="V614" s="12">
        <v>99.489811336755992</v>
      </c>
      <c r="W614" s="12">
        <v>99.601907872656525</v>
      </c>
      <c r="X614" s="12">
        <v>99.508948890498161</v>
      </c>
      <c r="Y614" s="12">
        <v>99.548739164852719</v>
      </c>
      <c r="Z614" s="12">
        <v>99.593391239399352</v>
      </c>
      <c r="AA614" s="12">
        <v>99.515553553716657</v>
      </c>
      <c r="AB614" s="12">
        <v>99.573683577010087</v>
      </c>
      <c r="AC614" s="12">
        <v>99.647959864423711</v>
      </c>
      <c r="AD614" s="12">
        <v>99.873106144777779</v>
      </c>
      <c r="AE614" s="12">
        <v>100</v>
      </c>
      <c r="AF614" s="12">
        <v>100.37482718091286</v>
      </c>
      <c r="AG614" s="12">
        <v>100.46000829475743</v>
      </c>
      <c r="AH614" s="12">
        <v>100.51294356905096</v>
      </c>
      <c r="AI614" s="12">
        <v>100.5523892561863</v>
      </c>
      <c r="AJ614" s="12">
        <v>100.6241538964846</v>
      </c>
      <c r="AK614" s="12">
        <v>100.79508998384719</v>
      </c>
      <c r="AL614" s="12">
        <v>100.79483245700156</v>
      </c>
      <c r="AM614" s="12">
        <v>100.85035725991499</v>
      </c>
      <c r="AN614" s="12">
        <v>100.86559907519978</v>
      </c>
    </row>
    <row r="615" spans="1:40">
      <c r="A615" s="1" t="s">
        <v>524</v>
      </c>
      <c r="B615" s="1" t="s">
        <v>553</v>
      </c>
      <c r="F615" s="1">
        <v>35</v>
      </c>
      <c r="G615" s="1" t="s">
        <v>839</v>
      </c>
      <c r="H615" s="1" t="str">
        <f t="shared" si="10"/>
        <v>35단독주택</v>
      </c>
      <c r="I615" s="12">
        <v>96.596563136808257</v>
      </c>
      <c r="J615" s="12">
        <v>97.187279643735664</v>
      </c>
      <c r="K615" s="12">
        <v>97.894448838398361</v>
      </c>
      <c r="L615" s="12">
        <v>98.792146355877264</v>
      </c>
      <c r="M615" s="12">
        <v>98.765105072536215</v>
      </c>
      <c r="N615" s="12">
        <v>98.8989985481779</v>
      </c>
      <c r="O615" s="12">
        <v>98.995197012978295</v>
      </c>
      <c r="P615" s="12">
        <v>99.014998454897039</v>
      </c>
      <c r="Q615" s="12">
        <v>99.444971539883696</v>
      </c>
      <c r="R615" s="12">
        <v>99.700980279042327</v>
      </c>
      <c r="S615" s="12">
        <v>100.01630492319104</v>
      </c>
      <c r="T615" s="12">
        <v>100.38909967092945</v>
      </c>
      <c r="U615" s="12">
        <v>100.34908379203749</v>
      </c>
      <c r="V615" s="12">
        <v>100.39918023932803</v>
      </c>
      <c r="W615" s="12">
        <v>100.21042349973092</v>
      </c>
      <c r="X615" s="12">
        <v>100.20729987450727</v>
      </c>
      <c r="Y615" s="12">
        <v>100.20432529824231</v>
      </c>
      <c r="Z615" s="12">
        <v>100.20432529824231</v>
      </c>
      <c r="AA615" s="12">
        <v>100.2857388099079</v>
      </c>
      <c r="AB615" s="12">
        <v>100.36856751017943</v>
      </c>
      <c r="AC615" s="12">
        <v>100.18868054411544</v>
      </c>
      <c r="AD615" s="12">
        <v>100.14003292223074</v>
      </c>
      <c r="AE615" s="12">
        <v>100</v>
      </c>
      <c r="AF615" s="12">
        <v>99.449711982817107</v>
      </c>
      <c r="AG615" s="12">
        <v>99.367279204489066</v>
      </c>
      <c r="AH615" s="12">
        <v>99.49113852369706</v>
      </c>
      <c r="AI615" s="12">
        <v>99.572988961584471</v>
      </c>
      <c r="AJ615" s="12">
        <v>99.70843428494895</v>
      </c>
      <c r="AK615" s="12">
        <v>99.947283566688299</v>
      </c>
      <c r="AL615" s="12">
        <v>99.90194045126654</v>
      </c>
      <c r="AM615" s="12">
        <v>99.909331156233549</v>
      </c>
      <c r="AN615" s="12">
        <v>99.987249874624297</v>
      </c>
    </row>
    <row r="616" spans="1:40">
      <c r="A616" s="1" t="s">
        <v>524</v>
      </c>
      <c r="B616" s="1" t="s">
        <v>554</v>
      </c>
      <c r="F616" s="1">
        <v>36</v>
      </c>
      <c r="G616" s="1" t="s">
        <v>839</v>
      </c>
      <c r="H616" s="1" t="str">
        <f t="shared" si="10"/>
        <v>36단독주택</v>
      </c>
      <c r="I616" s="12">
        <v>99.061063410407399</v>
      </c>
      <c r="J616" s="12">
        <v>99.138982371669513</v>
      </c>
      <c r="K616" s="12">
        <v>99.656124610750851</v>
      </c>
      <c r="L616" s="12">
        <v>100.43884025603715</v>
      </c>
      <c r="M616" s="12">
        <v>100.34234965372394</v>
      </c>
      <c r="N616" s="12">
        <v>100.43884025603715</v>
      </c>
      <c r="O616" s="12">
        <v>100.43884025603715</v>
      </c>
      <c r="P616" s="12">
        <v>100.43884025603715</v>
      </c>
      <c r="Q616" s="12">
        <v>101.34373527308152</v>
      </c>
      <c r="R616" s="12">
        <v>101.56904559438475</v>
      </c>
      <c r="S616" s="12">
        <v>101.70821439880403</v>
      </c>
      <c r="T616" s="12">
        <v>102.28915005174538</v>
      </c>
      <c r="U616" s="12">
        <v>102.9104131838665</v>
      </c>
      <c r="V616" s="12">
        <v>102.65486801407434</v>
      </c>
      <c r="W616" s="12">
        <v>100.07631254100882</v>
      </c>
      <c r="X616" s="12">
        <v>100.09719431621187</v>
      </c>
      <c r="Y616" s="12">
        <v>100.08838911101552</v>
      </c>
      <c r="Z616" s="12">
        <v>100.08142459200423</v>
      </c>
      <c r="AA616" s="12">
        <v>100.02860843714147</v>
      </c>
      <c r="AB616" s="12">
        <v>100.078687311005</v>
      </c>
      <c r="AC616" s="12">
        <v>100.14647342929031</v>
      </c>
      <c r="AD616" s="12">
        <v>100.1555816876549</v>
      </c>
      <c r="AE616" s="12">
        <v>100</v>
      </c>
      <c r="AF616" s="12">
        <v>99.930522876653868</v>
      </c>
      <c r="AG616" s="12">
        <v>99.835796906756286</v>
      </c>
      <c r="AH616" s="12">
        <v>99.944192751856903</v>
      </c>
      <c r="AI616" s="12">
        <v>99.917150718984942</v>
      </c>
      <c r="AJ616" s="12">
        <v>99.923227955945137</v>
      </c>
      <c r="AK616" s="12">
        <v>99.840863434393285</v>
      </c>
      <c r="AL616" s="12">
        <v>99.936925474909543</v>
      </c>
      <c r="AM616" s="12">
        <v>99.786323042938733</v>
      </c>
      <c r="AN616" s="12">
        <v>99.640218516984604</v>
      </c>
    </row>
    <row r="617" spans="1:40">
      <c r="A617" s="1" t="s">
        <v>524</v>
      </c>
      <c r="B617" s="1" t="s">
        <v>555</v>
      </c>
      <c r="F617" s="1">
        <v>37</v>
      </c>
      <c r="G617" s="1" t="s">
        <v>839</v>
      </c>
      <c r="H617" s="1" t="str">
        <f t="shared" si="10"/>
        <v>37단독주택</v>
      </c>
      <c r="I617" s="12">
        <v>98.174567364566613</v>
      </c>
      <c r="J617" s="12">
        <v>98.432497835114845</v>
      </c>
      <c r="K617" s="12">
        <v>98.702096840207332</v>
      </c>
      <c r="L617" s="12">
        <v>99.075124568058442</v>
      </c>
      <c r="M617" s="12">
        <v>99.193184080056696</v>
      </c>
      <c r="N617" s="12">
        <v>99.193184080056696</v>
      </c>
      <c r="O617" s="12">
        <v>99.057191714325953</v>
      </c>
      <c r="P617" s="12">
        <v>98.987071075914642</v>
      </c>
      <c r="Q617" s="12">
        <v>98.987071075914642</v>
      </c>
      <c r="R617" s="12">
        <v>99.063349875532424</v>
      </c>
      <c r="S617" s="12">
        <v>99.090038108047082</v>
      </c>
      <c r="T617" s="12">
        <v>99.128576993992922</v>
      </c>
      <c r="U617" s="12">
        <v>99.369745856981339</v>
      </c>
      <c r="V617" s="12">
        <v>99.391520827651973</v>
      </c>
      <c r="W617" s="12">
        <v>99.540486070496982</v>
      </c>
      <c r="X617" s="12">
        <v>99.618505312793303</v>
      </c>
      <c r="Y617" s="12">
        <v>99.647862657471592</v>
      </c>
      <c r="Z617" s="12">
        <v>99.674274946516647</v>
      </c>
      <c r="AA617" s="12">
        <v>99.674274946516647</v>
      </c>
      <c r="AB617" s="12">
        <v>99.674274946516647</v>
      </c>
      <c r="AC617" s="12">
        <v>99.717216226003728</v>
      </c>
      <c r="AD617" s="12">
        <v>99.823661083460536</v>
      </c>
      <c r="AE617" s="12">
        <v>100</v>
      </c>
      <c r="AF617" s="12">
        <v>100.13129754795477</v>
      </c>
      <c r="AG617" s="12">
        <v>100.24082096284381</v>
      </c>
      <c r="AH617" s="12">
        <v>100.30565887891389</v>
      </c>
      <c r="AI617" s="12">
        <v>100.43044603781</v>
      </c>
      <c r="AJ617" s="12">
        <v>100.62689995951028</v>
      </c>
      <c r="AK617" s="12">
        <v>100.63885546852262</v>
      </c>
      <c r="AL617" s="12">
        <v>100.68326042097182</v>
      </c>
      <c r="AM617" s="12">
        <v>100.7590437499571</v>
      </c>
      <c r="AN617" s="12">
        <v>100.8051893184501</v>
      </c>
    </row>
    <row r="618" spans="1:40">
      <c r="A618" s="1" t="s">
        <v>524</v>
      </c>
      <c r="B618" s="1" t="s">
        <v>556</v>
      </c>
      <c r="F618" s="1">
        <v>38</v>
      </c>
      <c r="G618" s="1" t="s">
        <v>839</v>
      </c>
      <c r="H618" s="1" t="str">
        <f t="shared" si="10"/>
        <v>38단독주택</v>
      </c>
      <c r="I618" s="12">
        <v>89.198547031678984</v>
      </c>
      <c r="J618" s="12">
        <v>89.814652456766069</v>
      </c>
      <c r="K618" s="12">
        <v>91.559140391090807</v>
      </c>
      <c r="L618" s="12">
        <v>93.526953633152658</v>
      </c>
      <c r="M618" s="12">
        <v>93.261326701679565</v>
      </c>
      <c r="N618" s="12">
        <v>93.951772133461986</v>
      </c>
      <c r="O618" s="12">
        <v>94.43234893978584</v>
      </c>
      <c r="P618" s="12">
        <v>95.114398470208727</v>
      </c>
      <c r="Q618" s="12">
        <v>96.615763973635978</v>
      </c>
      <c r="R618" s="12">
        <v>97.501017682061217</v>
      </c>
      <c r="S618" s="12">
        <v>98.419230201398321</v>
      </c>
      <c r="T618" s="12">
        <v>98.475900204954925</v>
      </c>
      <c r="U618" s="12">
        <v>99.02850336942069</v>
      </c>
      <c r="V618" s="12">
        <v>99.348777128157522</v>
      </c>
      <c r="W618" s="12">
        <v>99.886694098589047</v>
      </c>
      <c r="X618" s="12">
        <v>100.10883063307699</v>
      </c>
      <c r="Y618" s="12">
        <v>100.11975436150119</v>
      </c>
      <c r="Z618" s="12">
        <v>100.05636317474998</v>
      </c>
      <c r="AA618" s="12">
        <v>99.81140974359748</v>
      </c>
      <c r="AB618" s="12">
        <v>99.802775932253027</v>
      </c>
      <c r="AC618" s="12">
        <v>99.93187944021858</v>
      </c>
      <c r="AD618" s="12">
        <v>99.98993590390296</v>
      </c>
      <c r="AE618" s="12">
        <v>100</v>
      </c>
      <c r="AF618" s="12">
        <v>100.04219272595583</v>
      </c>
      <c r="AG618" s="12">
        <v>100.26258005554891</v>
      </c>
      <c r="AH618" s="12">
        <v>100.33291913387386</v>
      </c>
      <c r="AI618" s="12">
        <v>100.44541687074447</v>
      </c>
      <c r="AJ618" s="12">
        <v>100.68452409139603</v>
      </c>
      <c r="AK618" s="12">
        <v>100.80252140211626</v>
      </c>
      <c r="AL618" s="12">
        <v>100.8512685270607</v>
      </c>
      <c r="AM618" s="12">
        <v>100.82613782294078</v>
      </c>
      <c r="AN618" s="12">
        <v>100.91057036423099</v>
      </c>
    </row>
    <row r="619" spans="1:40">
      <c r="A619" s="1" t="s">
        <v>524</v>
      </c>
      <c r="B619" s="1" t="s">
        <v>557</v>
      </c>
      <c r="F619" s="1">
        <v>39</v>
      </c>
      <c r="G619" s="1" t="s">
        <v>839</v>
      </c>
      <c r="H619" s="1" t="str">
        <f t="shared" si="10"/>
        <v>39단독주택</v>
      </c>
      <c r="I619" s="12">
        <v>95.574957819917046</v>
      </c>
      <c r="J619" s="12">
        <v>96.78144194770961</v>
      </c>
      <c r="K619" s="12">
        <v>96.848629256735776</v>
      </c>
      <c r="L619" s="12">
        <v>96.78144194770961</v>
      </c>
      <c r="M619" s="12">
        <v>96.78144194770961</v>
      </c>
      <c r="N619" s="12">
        <v>96.78144194770961</v>
      </c>
      <c r="O619" s="12">
        <v>97.393028444833874</v>
      </c>
      <c r="P619" s="12">
        <v>97.393028444833874</v>
      </c>
      <c r="Q619" s="12">
        <v>97.393028444833874</v>
      </c>
      <c r="R619" s="12">
        <v>97.901888162629888</v>
      </c>
      <c r="S619" s="12">
        <v>99.070329042204179</v>
      </c>
      <c r="T619" s="12">
        <v>99.070329042204179</v>
      </c>
      <c r="U619" s="12">
        <v>99.379275966148171</v>
      </c>
      <c r="V619" s="12">
        <v>99.854806483063186</v>
      </c>
      <c r="W619" s="12">
        <v>99.931446608452248</v>
      </c>
      <c r="X619" s="12">
        <v>99.969989910030677</v>
      </c>
      <c r="Y619" s="12">
        <v>99.969989910030677</v>
      </c>
      <c r="Z619" s="12">
        <v>99.969989910030677</v>
      </c>
      <c r="AA619" s="12">
        <v>100</v>
      </c>
      <c r="AB619" s="12">
        <v>100</v>
      </c>
      <c r="AC619" s="12">
        <v>100</v>
      </c>
      <c r="AD619" s="12">
        <v>100</v>
      </c>
      <c r="AE619" s="12">
        <v>100</v>
      </c>
      <c r="AF619" s="12">
        <v>100.03524769888084</v>
      </c>
      <c r="AG619" s="12">
        <v>100.03524769888084</v>
      </c>
      <c r="AH619" s="12">
        <v>100.03524769888084</v>
      </c>
      <c r="AI619" s="12">
        <v>100.03734742757044</v>
      </c>
      <c r="AJ619" s="12">
        <v>99.866921168433038</v>
      </c>
      <c r="AK619" s="12">
        <v>99.863735291173612</v>
      </c>
      <c r="AL619" s="12">
        <v>99.863735291173612</v>
      </c>
      <c r="AM619" s="12">
        <v>99.863735291173612</v>
      </c>
      <c r="AN619" s="12">
        <v>99.863735291173612</v>
      </c>
    </row>
    <row r="620" spans="1:40">
      <c r="A620" s="1" t="s">
        <v>655</v>
      </c>
      <c r="F620" s="1">
        <v>40</v>
      </c>
      <c r="G620" s="1" t="s">
        <v>839</v>
      </c>
      <c r="H620" s="1" t="str">
        <f t="shared" si="10"/>
        <v>40단독주택</v>
      </c>
      <c r="I620" s="12">
        <v>95.504484879105718</v>
      </c>
      <c r="J620" s="12">
        <v>95.977280170003056</v>
      </c>
      <c r="K620" s="12">
        <v>96.638035839390554</v>
      </c>
      <c r="L620" s="12">
        <v>97.207155790836509</v>
      </c>
      <c r="M620" s="12">
        <v>97.294399089266946</v>
      </c>
      <c r="N620" s="12">
        <v>97.668283635344679</v>
      </c>
      <c r="O620" s="12">
        <v>98.209076730289027</v>
      </c>
      <c r="P620" s="12">
        <v>98.465774450923462</v>
      </c>
      <c r="Q620" s="12">
        <v>98.924213635052411</v>
      </c>
      <c r="R620" s="12">
        <v>99.239355323157525</v>
      </c>
      <c r="S620" s="12">
        <v>99.483823336797144</v>
      </c>
      <c r="T620" s="12">
        <v>99.673586432219309</v>
      </c>
      <c r="U620" s="12">
        <v>99.891837485561425</v>
      </c>
      <c r="V620" s="12">
        <v>99.871835097765043</v>
      </c>
      <c r="W620" s="12">
        <v>99.974186366186132</v>
      </c>
      <c r="X620" s="12">
        <v>100.05562717611458</v>
      </c>
      <c r="Y620" s="12">
        <v>100.06177111241628</v>
      </c>
      <c r="Z620" s="12">
        <v>100.02013852737313</v>
      </c>
      <c r="AA620" s="12">
        <v>100.0314019514651</v>
      </c>
      <c r="AB620" s="12">
        <v>99.982322784801667</v>
      </c>
      <c r="AC620" s="12">
        <v>99.977661833823916</v>
      </c>
      <c r="AD620" s="12">
        <v>100.02297389146142</v>
      </c>
      <c r="AE620" s="12">
        <v>100</v>
      </c>
      <c r="AF620" s="12">
        <v>100.05279491575605</v>
      </c>
      <c r="AG620" s="12">
        <v>100.02544371944131</v>
      </c>
      <c r="AH620" s="12">
        <v>100.02197988990818</v>
      </c>
      <c r="AI620" s="12">
        <v>100.0715154694267</v>
      </c>
      <c r="AJ620" s="12">
        <v>100.16388310445797</v>
      </c>
      <c r="AK620" s="12">
        <v>100.18233847703699</v>
      </c>
      <c r="AL620" s="12">
        <v>100.19596669373567</v>
      </c>
      <c r="AM620" s="12">
        <v>100.22808403588164</v>
      </c>
      <c r="AN620" s="12">
        <v>100.17087446055153</v>
      </c>
    </row>
    <row r="621" spans="1:40">
      <c r="A621" s="1" t="s">
        <v>523</v>
      </c>
      <c r="F621" s="1">
        <v>41</v>
      </c>
      <c r="G621" s="1" t="s">
        <v>839</v>
      </c>
      <c r="H621" s="1" t="str">
        <f t="shared" si="10"/>
        <v>41단독주택</v>
      </c>
      <c r="I621" s="12">
        <v>95.325437070871146</v>
      </c>
      <c r="J621" s="12">
        <v>95.709938627090125</v>
      </c>
      <c r="K621" s="12">
        <v>96.731828519870206</v>
      </c>
      <c r="L621" s="12">
        <v>97.419689625427495</v>
      </c>
      <c r="M621" s="12">
        <v>97.395854879450795</v>
      </c>
      <c r="N621" s="12">
        <v>97.586170907769656</v>
      </c>
      <c r="O621" s="12">
        <v>97.871118887831074</v>
      </c>
      <c r="P621" s="12">
        <v>98.111646029962586</v>
      </c>
      <c r="Q621" s="12">
        <v>98.653330551584546</v>
      </c>
      <c r="R621" s="12">
        <v>99.010730727532618</v>
      </c>
      <c r="S621" s="12">
        <v>99.330097853440563</v>
      </c>
      <c r="T621" s="12">
        <v>99.52936621029103</v>
      </c>
      <c r="U621" s="12">
        <v>99.853791795043733</v>
      </c>
      <c r="V621" s="12">
        <v>99.90685520571536</v>
      </c>
      <c r="W621" s="12">
        <v>99.664224415749644</v>
      </c>
      <c r="X621" s="12">
        <v>99.736178422489658</v>
      </c>
      <c r="Y621" s="12">
        <v>99.840955010238403</v>
      </c>
      <c r="Z621" s="12">
        <v>99.867032633100479</v>
      </c>
      <c r="AA621" s="12">
        <v>99.854049632465035</v>
      </c>
      <c r="AB621" s="12">
        <v>99.891058200414719</v>
      </c>
      <c r="AC621" s="12">
        <v>99.921705536785083</v>
      </c>
      <c r="AD621" s="12">
        <v>99.983750161658975</v>
      </c>
      <c r="AE621" s="12">
        <v>100</v>
      </c>
      <c r="AF621" s="12">
        <v>100.0742188914882</v>
      </c>
      <c r="AG621" s="12">
        <v>100.12921349591895</v>
      </c>
      <c r="AH621" s="12">
        <v>100.21899522788647</v>
      </c>
      <c r="AI621" s="12">
        <v>100.29188413757295</v>
      </c>
      <c r="AJ621" s="12">
        <v>100.43579111362506</v>
      </c>
      <c r="AK621" s="12">
        <v>100.48363055602729</v>
      </c>
      <c r="AL621" s="12">
        <v>100.48885396025457</v>
      </c>
      <c r="AM621" s="12">
        <v>100.49595022574562</v>
      </c>
      <c r="AN621" s="12">
        <v>100.5566019628581</v>
      </c>
    </row>
  </sheetData>
  <sortState ref="A2:O665">
    <sortCondition ref="G2:G665"/>
    <sortCondition ref="F2:F665"/>
  </sortState>
  <phoneticPr fontId="16" type="noConversion"/>
  <pageMargins left="0.75" right="0.75" top="1" bottom="1" header="0.5" footer="0.5"/>
  <headerFooter alignWithMargins="0">
    <oddHeader>&amp;A</oddHeader>
    <oddFooter>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dimension ref="A1:AK56"/>
  <sheetViews>
    <sheetView showGridLines="0" view="pageLayout" zoomScaleSheetLayoutView="100" workbookViewId="0">
      <selection activeCell="F7" sqref="F7:F12"/>
    </sheetView>
  </sheetViews>
  <sheetFormatPr defaultColWidth="9.140625" defaultRowHeight="12.75"/>
  <cols>
    <col min="1" max="1" width="2.140625" style="297" customWidth="1"/>
    <col min="2" max="3" width="2" style="297" customWidth="1"/>
    <col min="4" max="4" width="19.5703125" style="297" customWidth="1"/>
    <col min="5" max="5" width="7.7109375" style="364" hidden="1" customWidth="1"/>
    <col min="6" max="6" width="6.7109375" style="325" customWidth="1"/>
    <col min="7" max="7" width="6.7109375" style="329" customWidth="1"/>
    <col min="8" max="9" width="6.7109375" style="329" hidden="1" customWidth="1"/>
    <col min="10" max="12" width="6.7109375" style="365" customWidth="1"/>
    <col min="13" max="14" width="6.7109375" style="329" customWidth="1"/>
    <col min="15" max="16" width="6.7109375" style="329" hidden="1" customWidth="1"/>
    <col min="17" max="19" width="6.7109375" style="366" customWidth="1"/>
    <col min="20" max="20" width="6.7109375" style="325" customWidth="1"/>
    <col min="21" max="21" width="6.7109375" style="329" customWidth="1"/>
    <col min="22" max="23" width="6.7109375" style="329" hidden="1" customWidth="1"/>
    <col min="24" max="26" width="6.7109375" style="366" customWidth="1"/>
    <col min="27" max="28" width="6.7109375" style="329" customWidth="1"/>
    <col min="29" max="30" width="6.7109375" style="329" hidden="1" customWidth="1"/>
    <col min="31" max="33" width="6.7109375" style="366" customWidth="1"/>
    <col min="34" max="34" width="19.85546875" style="297" customWidth="1"/>
    <col min="35" max="36" width="2" style="297" customWidth="1"/>
    <col min="37" max="37" width="2" style="329" customWidth="1"/>
    <col min="38" max="16384" width="9.140625" style="297"/>
  </cols>
  <sheetData>
    <row r="1" spans="1:37" ht="16.5" customHeight="1">
      <c r="A1" s="1450" t="s">
        <v>1773</v>
      </c>
      <c r="B1" s="1450"/>
      <c r="C1" s="1450"/>
      <c r="D1" s="1450"/>
      <c r="E1" s="1450"/>
      <c r="F1" s="1450"/>
      <c r="G1" s="1450"/>
      <c r="H1" s="1450"/>
      <c r="I1" s="1450"/>
      <c r="J1" s="1450"/>
      <c r="K1" s="1450"/>
      <c r="L1" s="1450"/>
      <c r="M1" s="1450"/>
      <c r="N1" s="1450"/>
      <c r="O1" s="1450"/>
      <c r="P1" s="1450"/>
      <c r="Q1" s="1450"/>
      <c r="R1" s="1450"/>
      <c r="S1" s="1450"/>
      <c r="T1" s="1429" t="s">
        <v>1773</v>
      </c>
      <c r="U1" s="1429"/>
      <c r="V1" s="1429"/>
      <c r="W1" s="1429"/>
      <c r="X1" s="1429"/>
      <c r="Y1" s="1429"/>
      <c r="Z1" s="1429"/>
      <c r="AA1" s="1429"/>
      <c r="AB1" s="1429"/>
      <c r="AC1" s="1429"/>
      <c r="AD1" s="1429"/>
      <c r="AE1" s="1429"/>
      <c r="AF1" s="1429"/>
      <c r="AG1" s="1429"/>
      <c r="AH1" s="1429"/>
      <c r="AI1" s="1429"/>
      <c r="AJ1" s="1429"/>
      <c r="AK1" s="1429"/>
    </row>
    <row r="2" spans="1:37" ht="3" customHeight="1">
      <c r="A2" s="298"/>
      <c r="B2" s="299"/>
      <c r="C2" s="299"/>
      <c r="D2" s="299"/>
      <c r="E2" s="300"/>
      <c r="F2" s="301"/>
      <c r="G2" s="302"/>
      <c r="H2" s="302"/>
      <c r="I2" s="302"/>
      <c r="J2" s="303"/>
      <c r="K2" s="303"/>
      <c r="L2" s="303"/>
      <c r="M2" s="302"/>
      <c r="N2" s="302"/>
      <c r="O2" s="302"/>
      <c r="P2" s="302"/>
      <c r="Q2" s="303"/>
      <c r="R2" s="304"/>
      <c r="S2" s="304"/>
      <c r="T2" s="301"/>
      <c r="U2" s="302"/>
      <c r="V2" s="302"/>
      <c r="W2" s="302"/>
      <c r="X2" s="303"/>
      <c r="Y2" s="303"/>
      <c r="Z2" s="303"/>
      <c r="AA2" s="302"/>
      <c r="AB2" s="302"/>
      <c r="AC2" s="302"/>
      <c r="AD2" s="302"/>
      <c r="AE2" s="303"/>
      <c r="AF2" s="304"/>
      <c r="AG2" s="304"/>
      <c r="AH2" s="299"/>
      <c r="AI2" s="299"/>
      <c r="AJ2" s="299"/>
      <c r="AK2" s="305"/>
    </row>
    <row r="3" spans="1:37" ht="6.75" customHeight="1">
      <c r="A3" s="1467" t="s">
        <v>1992</v>
      </c>
      <c r="B3" s="1467"/>
      <c r="C3" s="1467"/>
      <c r="D3" s="1467"/>
      <c r="E3" s="1467"/>
      <c r="F3" s="1467"/>
      <c r="G3" s="1467"/>
      <c r="H3" s="1467"/>
      <c r="I3" s="1467"/>
      <c r="J3" s="1467"/>
      <c r="K3" s="1467"/>
      <c r="L3" s="1467"/>
      <c r="M3" s="1467"/>
      <c r="N3" s="1467"/>
      <c r="O3" s="1467"/>
      <c r="P3" s="1467"/>
      <c r="Q3" s="1467"/>
      <c r="R3" s="1467"/>
      <c r="S3" s="1467"/>
      <c r="T3" s="541"/>
      <c r="U3" s="542"/>
      <c r="V3" s="542"/>
      <c r="W3" s="542"/>
      <c r="X3" s="543"/>
      <c r="Y3" s="543"/>
      <c r="Z3" s="543"/>
      <c r="AA3" s="542"/>
      <c r="AB3" s="542"/>
      <c r="AC3" s="542"/>
      <c r="AD3" s="542"/>
      <c r="AE3" s="543"/>
      <c r="AF3" s="543"/>
      <c r="AG3" s="543"/>
      <c r="AH3" s="544"/>
      <c r="AI3" s="544"/>
      <c r="AJ3" s="544"/>
      <c r="AK3" s="545"/>
    </row>
    <row r="4" spans="1:37" s="306" customFormat="1" ht="18" customHeight="1">
      <c r="A4" s="1467"/>
      <c r="B4" s="1467"/>
      <c r="C4" s="1467"/>
      <c r="D4" s="1467"/>
      <c r="E4" s="1467"/>
      <c r="F4" s="1467"/>
      <c r="G4" s="1467"/>
      <c r="H4" s="1467"/>
      <c r="I4" s="1467"/>
      <c r="J4" s="1467"/>
      <c r="K4" s="1467"/>
      <c r="L4" s="1467"/>
      <c r="M4" s="1467"/>
      <c r="N4" s="1467"/>
      <c r="O4" s="1467"/>
      <c r="P4" s="1467"/>
      <c r="Q4" s="1467"/>
      <c r="R4" s="1467"/>
      <c r="S4" s="1467"/>
      <c r="T4" s="546"/>
      <c r="U4" s="547"/>
      <c r="V4" s="547"/>
      <c r="W4" s="547"/>
      <c r="X4" s="548"/>
      <c r="Y4" s="548"/>
      <c r="Z4" s="548"/>
      <c r="AA4" s="549"/>
      <c r="AB4" s="547"/>
      <c r="AC4" s="549"/>
      <c r="AD4" s="549"/>
      <c r="AE4" s="550"/>
      <c r="AF4" s="550"/>
      <c r="AG4" s="550"/>
      <c r="AH4" s="551"/>
      <c r="AI4" s="551"/>
      <c r="AJ4" s="551"/>
      <c r="AK4" s="547"/>
    </row>
    <row r="5" spans="1:37" s="307" customFormat="1" ht="15.95" customHeight="1" thickBot="1">
      <c r="A5" s="552"/>
      <c r="B5" s="553" t="s">
        <v>255</v>
      </c>
      <c r="C5" s="1356" t="s">
        <v>1854</v>
      </c>
      <c r="D5" s="1356"/>
      <c r="E5" s="1356"/>
      <c r="F5" s="1356"/>
      <c r="G5" s="1356"/>
      <c r="H5" s="1356"/>
      <c r="I5" s="1356"/>
      <c r="J5" s="554"/>
      <c r="K5" s="554"/>
      <c r="L5" s="554"/>
      <c r="M5" s="555"/>
      <c r="N5" s="555"/>
      <c r="O5" s="555"/>
      <c r="P5" s="555"/>
      <c r="Q5" s="554"/>
      <c r="R5" s="554"/>
      <c r="S5" s="554"/>
      <c r="T5" s="1356" t="s">
        <v>1859</v>
      </c>
      <c r="U5" s="1356"/>
      <c r="V5" s="1356"/>
      <c r="W5" s="1356"/>
      <c r="X5" s="1356"/>
      <c r="Y5" s="1356"/>
      <c r="Z5" s="1356"/>
      <c r="AA5" s="1356"/>
      <c r="AB5" s="555"/>
      <c r="AC5" s="555"/>
      <c r="AD5" s="555"/>
      <c r="AE5" s="1449"/>
      <c r="AF5" s="1449"/>
      <c r="AG5" s="1449"/>
      <c r="AH5" s="1449"/>
      <c r="AI5" s="1449"/>
      <c r="AJ5" s="553"/>
      <c r="AK5" s="555"/>
    </row>
    <row r="6" spans="1:37" s="308" customFormat="1" ht="12.75" customHeight="1">
      <c r="A6" s="1463" t="s">
        <v>163</v>
      </c>
      <c r="B6" s="1463"/>
      <c r="C6" s="1463"/>
      <c r="D6" s="1463"/>
      <c r="E6" s="556"/>
      <c r="F6" s="557"/>
      <c r="G6" s="1468" t="s">
        <v>261</v>
      </c>
      <c r="H6" s="1469"/>
      <c r="I6" s="1469"/>
      <c r="J6" s="1469"/>
      <c r="K6" s="1469"/>
      <c r="L6" s="558"/>
      <c r="M6" s="557"/>
      <c r="N6" s="1468" t="s">
        <v>262</v>
      </c>
      <c r="O6" s="1469"/>
      <c r="P6" s="1469"/>
      <c r="Q6" s="1469"/>
      <c r="R6" s="1469"/>
      <c r="S6" s="559"/>
      <c r="T6" s="560"/>
      <c r="U6" s="1468" t="s">
        <v>261</v>
      </c>
      <c r="V6" s="1469"/>
      <c r="W6" s="1469"/>
      <c r="X6" s="1469"/>
      <c r="Y6" s="1469"/>
      <c r="Z6" s="559"/>
      <c r="AA6" s="561"/>
      <c r="AB6" s="1468" t="s">
        <v>262</v>
      </c>
      <c r="AC6" s="1469"/>
      <c r="AD6" s="1469"/>
      <c r="AE6" s="1469"/>
      <c r="AF6" s="1469"/>
      <c r="AG6" s="562"/>
      <c r="AH6" s="563" t="s">
        <v>167</v>
      </c>
      <c r="AI6" s="564"/>
      <c r="AJ6" s="564"/>
      <c r="AK6" s="564"/>
    </row>
    <row r="7" spans="1:37" s="308" customFormat="1" ht="9" customHeight="1">
      <c r="A7" s="565"/>
      <c r="B7" s="1464" t="s">
        <v>11</v>
      </c>
      <c r="C7" s="1464"/>
      <c r="D7" s="1464"/>
      <c r="E7" s="566"/>
      <c r="F7" s="567"/>
      <c r="G7" s="1461" t="s">
        <v>1990</v>
      </c>
      <c r="H7" s="1462"/>
      <c r="I7" s="1462"/>
      <c r="J7" s="1462"/>
      <c r="K7" s="1462"/>
      <c r="L7" s="568"/>
      <c r="M7" s="567"/>
      <c r="N7" s="1461" t="s">
        <v>1991</v>
      </c>
      <c r="O7" s="1462"/>
      <c r="P7" s="1462"/>
      <c r="Q7" s="1462"/>
      <c r="R7" s="1462"/>
      <c r="S7" s="569"/>
      <c r="T7" s="570"/>
      <c r="U7" s="1461" t="s">
        <v>1990</v>
      </c>
      <c r="V7" s="1462"/>
      <c r="W7" s="1462"/>
      <c r="X7" s="1462"/>
      <c r="Y7" s="1462"/>
      <c r="Z7" s="571"/>
      <c r="AA7" s="572"/>
      <c r="AB7" s="1461" t="s">
        <v>1991</v>
      </c>
      <c r="AC7" s="1461"/>
      <c r="AD7" s="1461"/>
      <c r="AE7" s="1461"/>
      <c r="AF7" s="1461"/>
      <c r="AG7" s="573"/>
      <c r="AH7" s="574" t="s">
        <v>169</v>
      </c>
      <c r="AI7" s="575"/>
      <c r="AJ7" s="575"/>
      <c r="AK7" s="575"/>
    </row>
    <row r="8" spans="1:37" s="308" customFormat="1" ht="11.25" customHeight="1">
      <c r="A8" s="576"/>
      <c r="B8" s="577"/>
      <c r="C8" s="577"/>
      <c r="D8" s="577"/>
      <c r="E8" s="578"/>
      <c r="F8" s="579" t="s">
        <v>193</v>
      </c>
      <c r="G8" s="580" t="s">
        <v>256</v>
      </c>
      <c r="H8" s="582" t="s">
        <v>2</v>
      </c>
      <c r="I8" s="582" t="s">
        <v>3</v>
      </c>
      <c r="J8" s="1465" t="s">
        <v>901</v>
      </c>
      <c r="K8" s="1465"/>
      <c r="L8" s="1466"/>
      <c r="M8" s="579" t="s">
        <v>193</v>
      </c>
      <c r="N8" s="580" t="s">
        <v>256</v>
      </c>
      <c r="O8" s="582" t="s">
        <v>2</v>
      </c>
      <c r="P8" s="582" t="s">
        <v>3</v>
      </c>
      <c r="Q8" s="1487" t="s">
        <v>898</v>
      </c>
      <c r="R8" s="1487"/>
      <c r="S8" s="1487"/>
      <c r="T8" s="583" t="s">
        <v>193</v>
      </c>
      <c r="U8" s="580" t="s">
        <v>256</v>
      </c>
      <c r="V8" s="582" t="s">
        <v>2</v>
      </c>
      <c r="W8" s="582" t="s">
        <v>3</v>
      </c>
      <c r="X8" s="1487" t="s">
        <v>898</v>
      </c>
      <c r="Y8" s="1487"/>
      <c r="Z8" s="1487"/>
      <c r="AA8" s="579" t="s">
        <v>193</v>
      </c>
      <c r="AB8" s="580" t="s">
        <v>256</v>
      </c>
      <c r="AC8" s="582" t="s">
        <v>2</v>
      </c>
      <c r="AD8" s="582" t="s">
        <v>3</v>
      </c>
      <c r="AE8" s="1487" t="s">
        <v>898</v>
      </c>
      <c r="AF8" s="1487"/>
      <c r="AG8" s="1488"/>
      <c r="AH8" s="584"/>
      <c r="AI8" s="577"/>
      <c r="AJ8" s="577"/>
      <c r="AK8" s="577"/>
    </row>
    <row r="9" spans="1:37" s="308" customFormat="1" ht="9" customHeight="1">
      <c r="A9" s="585"/>
      <c r="B9" s="586"/>
      <c r="C9" s="586"/>
      <c r="D9" s="586"/>
      <c r="E9" s="587"/>
      <c r="F9" s="588" t="s">
        <v>194</v>
      </c>
      <c r="G9" s="589" t="s">
        <v>0</v>
      </c>
      <c r="H9" s="590" t="s">
        <v>4</v>
      </c>
      <c r="I9" s="590" t="s">
        <v>5</v>
      </c>
      <c r="J9" s="591"/>
      <c r="K9" s="592" t="s">
        <v>192</v>
      </c>
      <c r="L9" s="593"/>
      <c r="M9" s="588" t="s">
        <v>194</v>
      </c>
      <c r="N9" s="589" t="s">
        <v>0</v>
      </c>
      <c r="O9" s="594" t="s">
        <v>4</v>
      </c>
      <c r="P9" s="590" t="s">
        <v>5</v>
      </c>
      <c r="Q9" s="595"/>
      <c r="R9" s="596" t="s">
        <v>192</v>
      </c>
      <c r="S9" s="595"/>
      <c r="T9" s="589" t="s">
        <v>194</v>
      </c>
      <c r="U9" s="589" t="s">
        <v>0</v>
      </c>
      <c r="V9" s="590" t="s">
        <v>4</v>
      </c>
      <c r="W9" s="590" t="s">
        <v>5</v>
      </c>
      <c r="X9" s="595"/>
      <c r="Y9" s="596" t="s">
        <v>192</v>
      </c>
      <c r="Z9" s="595"/>
      <c r="AA9" s="588" t="s">
        <v>194</v>
      </c>
      <c r="AB9" s="589" t="s">
        <v>0</v>
      </c>
      <c r="AC9" s="590" t="s">
        <v>4</v>
      </c>
      <c r="AD9" s="590" t="s">
        <v>5</v>
      </c>
      <c r="AE9" s="595"/>
      <c r="AF9" s="596" t="s">
        <v>192</v>
      </c>
      <c r="AG9" s="597"/>
      <c r="AH9" s="598"/>
      <c r="AI9" s="586"/>
      <c r="AJ9" s="586"/>
      <c r="AK9" s="586"/>
    </row>
    <row r="10" spans="1:37" s="308" customFormat="1" ht="11.25" customHeight="1">
      <c r="A10" s="1481"/>
      <c r="B10" s="1481"/>
      <c r="C10" s="599"/>
      <c r="D10" s="599"/>
      <c r="E10" s="600"/>
      <c r="F10" s="601"/>
      <c r="G10" s="602" t="s">
        <v>1</v>
      </c>
      <c r="H10" s="603" t="s">
        <v>6</v>
      </c>
      <c r="I10" s="603" t="s">
        <v>7</v>
      </c>
      <c r="J10" s="1482" t="s">
        <v>257</v>
      </c>
      <c r="K10" s="1482" t="s">
        <v>258</v>
      </c>
      <c r="L10" s="604" t="s">
        <v>259</v>
      </c>
      <c r="M10" s="601"/>
      <c r="N10" s="602" t="s">
        <v>1</v>
      </c>
      <c r="O10" s="603" t="s">
        <v>6</v>
      </c>
      <c r="P10" s="603" t="s">
        <v>7</v>
      </c>
      <c r="Q10" s="1447" t="s">
        <v>257</v>
      </c>
      <c r="R10" s="1447" t="s">
        <v>258</v>
      </c>
      <c r="S10" s="605" t="s">
        <v>259</v>
      </c>
      <c r="T10" s="606"/>
      <c r="U10" s="602" t="s">
        <v>1</v>
      </c>
      <c r="V10" s="603" t="s">
        <v>6</v>
      </c>
      <c r="W10" s="603" t="s">
        <v>7</v>
      </c>
      <c r="X10" s="1447" t="s">
        <v>257</v>
      </c>
      <c r="Y10" s="1447" t="s">
        <v>258</v>
      </c>
      <c r="Z10" s="605" t="s">
        <v>259</v>
      </c>
      <c r="AA10" s="601"/>
      <c r="AB10" s="602" t="s">
        <v>1</v>
      </c>
      <c r="AC10" s="603" t="s">
        <v>6</v>
      </c>
      <c r="AD10" s="603" t="s">
        <v>7</v>
      </c>
      <c r="AE10" s="1447" t="s">
        <v>257</v>
      </c>
      <c r="AF10" s="1447" t="s">
        <v>258</v>
      </c>
      <c r="AG10" s="607" t="s">
        <v>259</v>
      </c>
      <c r="AH10" s="608"/>
      <c r="AI10" s="599"/>
      <c r="AJ10" s="599"/>
      <c r="AK10" s="599"/>
    </row>
    <row r="11" spans="1:37" s="308" customFormat="1" ht="11.25" customHeight="1">
      <c r="A11" s="1481" t="s">
        <v>8</v>
      </c>
      <c r="B11" s="1481"/>
      <c r="C11" s="599"/>
      <c r="D11" s="599"/>
      <c r="E11" s="600"/>
      <c r="F11" s="609"/>
      <c r="G11" s="610"/>
      <c r="H11" s="610"/>
      <c r="I11" s="610"/>
      <c r="J11" s="1483"/>
      <c r="K11" s="1483"/>
      <c r="L11" s="611" t="s">
        <v>260</v>
      </c>
      <c r="M11" s="609"/>
      <c r="N11" s="610"/>
      <c r="O11" s="610"/>
      <c r="P11" s="610"/>
      <c r="Q11" s="1448"/>
      <c r="R11" s="1448"/>
      <c r="S11" s="612" t="s">
        <v>260</v>
      </c>
      <c r="T11" s="613"/>
      <c r="U11" s="610"/>
      <c r="V11" s="610"/>
      <c r="W11" s="610"/>
      <c r="X11" s="1448"/>
      <c r="Y11" s="1448"/>
      <c r="Z11" s="612" t="s">
        <v>260</v>
      </c>
      <c r="AA11" s="609"/>
      <c r="AB11" s="610"/>
      <c r="AC11" s="610"/>
      <c r="AD11" s="610"/>
      <c r="AE11" s="1448"/>
      <c r="AF11" s="1448"/>
      <c r="AG11" s="614" t="s">
        <v>260</v>
      </c>
      <c r="AH11" s="608"/>
      <c r="AI11" s="599"/>
      <c r="AJ11" s="599"/>
      <c r="AK11" s="599"/>
    </row>
    <row r="12" spans="1:37" s="309" customFormat="1" ht="24.75" customHeight="1">
      <c r="A12" s="1457" t="s">
        <v>9</v>
      </c>
      <c r="B12" s="1457"/>
      <c r="C12" s="1457"/>
      <c r="D12" s="1457"/>
      <c r="E12" s="615"/>
      <c r="F12" s="616">
        <f>요약1!B1</f>
        <v>41487</v>
      </c>
      <c r="G12" s="617">
        <f>DATE(YEAR(F12),MONTH(F12)-1,1)</f>
        <v>41456</v>
      </c>
      <c r="H12" s="618">
        <f>DATE(YEAR(F12)-1,12,1)</f>
        <v>41244</v>
      </c>
      <c r="I12" s="618">
        <f>DATE(YEAR(F12)-1,MONTH(F12),1)</f>
        <v>41122</v>
      </c>
      <c r="J12" s="619" t="s">
        <v>894</v>
      </c>
      <c r="K12" s="619" t="s">
        <v>895</v>
      </c>
      <c r="L12" s="620" t="s">
        <v>896</v>
      </c>
      <c r="M12" s="616">
        <f>F12</f>
        <v>41487</v>
      </c>
      <c r="N12" s="617">
        <f>G12</f>
        <v>41456</v>
      </c>
      <c r="O12" s="621">
        <f>H12</f>
        <v>41244</v>
      </c>
      <c r="P12" s="621">
        <f>I12</f>
        <v>41122</v>
      </c>
      <c r="Q12" s="622" t="s">
        <v>894</v>
      </c>
      <c r="R12" s="622" t="s">
        <v>895</v>
      </c>
      <c r="S12" s="622" t="s">
        <v>896</v>
      </c>
      <c r="T12" s="623">
        <f>M12</f>
        <v>41487</v>
      </c>
      <c r="U12" s="617">
        <f>N12</f>
        <v>41456</v>
      </c>
      <c r="V12" s="624">
        <f>O12</f>
        <v>41244</v>
      </c>
      <c r="W12" s="624">
        <f>P12</f>
        <v>41122</v>
      </c>
      <c r="X12" s="622" t="s">
        <v>894</v>
      </c>
      <c r="Y12" s="622" t="s">
        <v>895</v>
      </c>
      <c r="Z12" s="625" t="s">
        <v>896</v>
      </c>
      <c r="AA12" s="616">
        <f>T12</f>
        <v>41487</v>
      </c>
      <c r="AB12" s="617">
        <f>U12</f>
        <v>41456</v>
      </c>
      <c r="AC12" s="624">
        <f>V12</f>
        <v>41244</v>
      </c>
      <c r="AD12" s="624">
        <f>W12</f>
        <v>41122</v>
      </c>
      <c r="AE12" s="622" t="s">
        <v>894</v>
      </c>
      <c r="AF12" s="622" t="s">
        <v>895</v>
      </c>
      <c r="AG12" s="625" t="s">
        <v>896</v>
      </c>
      <c r="AH12" s="1442" t="s">
        <v>170</v>
      </c>
      <c r="AI12" s="1443"/>
      <c r="AJ12" s="1443"/>
      <c r="AK12" s="1443"/>
    </row>
    <row r="13" spans="1:37" s="310" customFormat="1" ht="13.7" customHeight="1">
      <c r="A13" s="1459" t="s">
        <v>845</v>
      </c>
      <c r="B13" s="1459"/>
      <c r="C13" s="1459"/>
      <c r="D13" s="1459"/>
      <c r="E13" s="626">
        <v>1</v>
      </c>
      <c r="F13" s="254">
        <f>INDEX(매매계절!$2:$42,MATCH('3'!$E13,매매계절!$F$2:$F$42,FALSE),MATCH('3'!F$12,매매계절!$1:$1,FALSE))</f>
        <v>99.496038847236306</v>
      </c>
      <c r="G13" s="255">
        <f>INDEX(매매계절!$2:$42,MATCH('3'!$E13,매매계절!$F$2:$F$42,FALSE),MATCH('3'!G$12,매매계절!$1:$1,FALSE))</f>
        <v>99.548636962837193</v>
      </c>
      <c r="H13" s="255">
        <f>INDEX(매매계절!$2:$42,MATCH('3'!$E13,매매계절!$F$2:$F$42,FALSE),MATCH('3'!H$12,매매계절!$1:$1,FALSE))</f>
        <v>99.878379589983496</v>
      </c>
      <c r="I13" s="255">
        <f>INDEX(매매계절!$2:$42,MATCH('3'!$E13,매매계절!$F$2:$F$42,FALSE),MATCH('3'!I$12,매매계절!$1:$1,FALSE))</f>
        <v>100.626688872185</v>
      </c>
      <c r="J13" s="256">
        <f>IF(ISERR((F13/G13-1)*100)=TRUE,"",(F13/G13-1)*100)</f>
        <v>-5.2836600485572927E-2</v>
      </c>
      <c r="K13" s="256">
        <f>IF(ISERR((F13/H13-1)*100)=TRUE,"",(F13/H13-1)*100)</f>
        <v>-0.38280631335505522</v>
      </c>
      <c r="L13" s="257">
        <f>IF(ISERR((F13/I13-1)*100)=TRUE,"",(F13/I13-1)*100)</f>
        <v>-1.1236084955402181</v>
      </c>
      <c r="M13" s="254">
        <f>INDEX(전세계절!$2:$42,MATCH('3'!$E13,전세계절!$F$2:$F$42,FALSE),MATCH('3'!M$12,전세계절!$1:$1,FALSE))</f>
        <v>103.00045910127</v>
      </c>
      <c r="N13" s="255">
        <f>INDEX(전세계절!$2:$42,MATCH('3'!$E13,전세계절!$F$2:$F$42,FALSE),MATCH('3'!N$12,전세계절!$1:$1,FALSE))</f>
        <v>102.54737953157201</v>
      </c>
      <c r="O13" s="255">
        <f>INDEX(전세계절!$2:$42,MATCH('3'!$E13,전세계절!$F$2:$F$42,FALSE),MATCH('3'!O$12,전세계절!$1:$1,FALSE))</f>
        <v>100.226138567817</v>
      </c>
      <c r="P13" s="255">
        <f>INDEX(전세계절!$2:$42,MATCH('3'!$E13,전세계절!$F$2:$F$42,FALSE),MATCH('3'!P$12,전세계절!$1:$1,FALSE))</f>
        <v>99.419531732874702</v>
      </c>
      <c r="Q13" s="258">
        <f>IF(ISERR((M13/N13-1)*100)=TRUE,"",(M13/N13-1)*100)</f>
        <v>0.44182461976856047</v>
      </c>
      <c r="R13" s="258">
        <f>IF(ISERR((M13/O13-1)*100)=TRUE,"",(M13/O13-1)*100)</f>
        <v>2.7680608802221451</v>
      </c>
      <c r="S13" s="258">
        <f>IF(ISERR((M13/P13-1)*100)=TRUE,"",(M13/P13-1)*100)</f>
        <v>3.6018348768898978</v>
      </c>
      <c r="T13" s="259">
        <f>INDEX(매매계절!$43:$83,MATCH('3'!$E13,매매계절!$F$43:$F$83,FALSE),MATCH('3'!T$12,매매계절!$1:$1,FALSE))</f>
        <v>99.515243482369698</v>
      </c>
      <c r="U13" s="255">
        <f>INDEX(매매계절!$43:$83,MATCH('3'!$E13,매매계절!$F$43:$F$83,FALSE),MATCH('3'!U$12,매매계절!$1:$1,FALSE))</f>
        <v>99.532194865005593</v>
      </c>
      <c r="V13" s="255">
        <f>INDEX(매매계절!$43:$83,MATCH('3'!$E13,매매계절!$F$43:$F$83,FALSE),MATCH('3'!V$12,매매계절!$1:$1,FALSE))</f>
        <v>99.844578626815405</v>
      </c>
      <c r="W13" s="255">
        <f>INDEX(매매계절!$43:$83,MATCH('3'!$E13,매매계절!$F$43:$F$83,FALSE),MATCH('3'!W$12,매매계절!$1:$1,FALSE))</f>
        <v>100.911201453551</v>
      </c>
      <c r="X13" s="258">
        <f>IF(ISERR((T13/U13-1)*100)=TRUE,"",(T13/U13-1)*100)</f>
        <v>-1.7031054784721888E-2</v>
      </c>
      <c r="Y13" s="258">
        <f>IF(ISERR((T13/V13-1)*100)=TRUE,"",(T13/V13-1)*100)</f>
        <v>-0.3298477984234327</v>
      </c>
      <c r="Z13" s="258">
        <f>IF(ISERR((T13/W13-1)*100)=TRUE,"",(T13/W13-1)*100)</f>
        <v>-1.3833528399955219</v>
      </c>
      <c r="AA13" s="254">
        <f>INDEX(전세계절!$43:$83,MATCH('3'!$E13,전세계절!$F$43:$F$83,FALSE),MATCH('3'!AA$12,전세계절!$1:$1,FALSE))</f>
        <v>104.14914402616699</v>
      </c>
      <c r="AB13" s="255">
        <f>INDEX(전세계절!$43:$83,MATCH('3'!$E13,전세계절!$F$43:$F$83,FALSE),MATCH('3'!AB$12,전세계절!$1:$1,FALSE))</f>
        <v>103.51653615678499</v>
      </c>
      <c r="AC13" s="255">
        <f>INDEX(전세계절!$43:$83,MATCH('3'!$E13,전세계절!$F$43:$F$83,FALSE),MATCH('3'!AC$12,전세계절!$1:$1,FALSE))</f>
        <v>100.311173463865</v>
      </c>
      <c r="AD13" s="255">
        <f>INDEX(전세계절!$43:$83,MATCH('3'!$E13,전세계절!$F$43:$F$83,FALSE),MATCH('3'!AD$12,전세계절!$1:$1,FALSE))</f>
        <v>99.184646948206193</v>
      </c>
      <c r="AE13" s="258">
        <f>IF(ISERR((AA13/AB13-1)*100)=TRUE,"",(AA13/AB13-1)*100)</f>
        <v>0.61111769468780164</v>
      </c>
      <c r="AF13" s="258">
        <f>IF(ISERR((AA13/AC13-1)*100)=TRUE,"",(AA13/AC13-1)*100)</f>
        <v>3.8260648637357786</v>
      </c>
      <c r="AG13" s="260">
        <f>IF(ISERR((AA13/AD13-1)*100)=TRUE,"",(AA13/AD13-1)*100)</f>
        <v>5.0053080095684876</v>
      </c>
      <c r="AH13" s="1479" t="s">
        <v>850</v>
      </c>
      <c r="AI13" s="1480"/>
      <c r="AJ13" s="1480"/>
      <c r="AK13" s="1480"/>
    </row>
    <row r="14" spans="1:37" s="310" customFormat="1" ht="13.7" customHeight="1">
      <c r="A14" s="1460" t="s">
        <v>846</v>
      </c>
      <c r="B14" s="1460"/>
      <c r="C14" s="1460"/>
      <c r="D14" s="1460"/>
      <c r="E14" s="627">
        <v>2</v>
      </c>
      <c r="F14" s="261">
        <f>INDEX(매매계절!$2:$42,MATCH('3'!$E14,매매계절!$F$2:$F$42,FALSE),MATCH('3'!F$12,매매계절!$1:$1,FALSE))</f>
        <v>97.959610701028495</v>
      </c>
      <c r="G14" s="262">
        <f>INDEX(매매계절!$2:$42,MATCH('3'!$E14,매매계절!$F$2:$F$42,FALSE),MATCH('3'!G$12,매매계절!$1:$1,FALSE))</f>
        <v>98.184220994244001</v>
      </c>
      <c r="H14" s="262">
        <f>INDEX(매매계절!$2:$42,MATCH('3'!$E14,매매계절!$F$2:$F$42,FALSE),MATCH('3'!H$12,매매계절!$1:$1,FALSE))</f>
        <v>99.599936211043499</v>
      </c>
      <c r="I14" s="262">
        <f>INDEX(매매계절!$2:$42,MATCH('3'!$E14,매매계절!$F$2:$F$42,FALSE),MATCH('3'!I$12,매매계절!$1:$1,FALSE))</f>
        <v>101.382550375267</v>
      </c>
      <c r="J14" s="263">
        <f t="shared" ref="J14:J53" si="0">IF(ISERR((F14/G14-1)*100)=TRUE,"",(F14/G14-1)*100)</f>
        <v>-0.22876414452447369</v>
      </c>
      <c r="K14" s="263">
        <f t="shared" ref="K14:K53" si="1">IF(ISERR((F14/H14-1)*100)=TRUE,"",(F14/H14-1)*100)</f>
        <v>-1.6469142174341367</v>
      </c>
      <c r="L14" s="264">
        <f t="shared" ref="L14:L53" si="2">IF(ISERR((F14/I14-1)*100)=TRUE,"",(F14/I14-1)*100)</f>
        <v>-3.3762611628613715</v>
      </c>
      <c r="M14" s="261">
        <f>INDEX(전세계절!$2:$42,MATCH('3'!$E14,전세계절!$F$2:$F$42,FALSE),MATCH('3'!M$12,전세계절!$1:$1,FALSE))</f>
        <v>103.472881979652</v>
      </c>
      <c r="N14" s="262">
        <f>INDEX(전세계절!$2:$42,MATCH('3'!$E14,전세계절!$F$2:$F$42,FALSE),MATCH('3'!N$12,전세계절!$1:$1,FALSE))</f>
        <v>102.849215938027</v>
      </c>
      <c r="O14" s="262">
        <f>INDEX(전세계절!$2:$42,MATCH('3'!$E14,전세계절!$F$2:$F$42,FALSE),MATCH('3'!O$12,전세계절!$1:$1,FALSE))</f>
        <v>100.089567725371</v>
      </c>
      <c r="P14" s="262">
        <f>INDEX(전세계절!$2:$42,MATCH('3'!$E14,전세계절!$F$2:$F$42,FALSE),MATCH('3'!P$12,전세계절!$1:$1,FALSE))</f>
        <v>99.307329931532294</v>
      </c>
      <c r="Q14" s="265">
        <f t="shared" ref="Q14:Q53" si="3">IF(ISERR((M14/N14-1)*100)=TRUE,"",(M14/N14-1)*100)</f>
        <v>0.60638871763571967</v>
      </c>
      <c r="R14" s="265">
        <f t="shared" ref="R14:R53" si="4">IF(ISERR((M14/O14-1)*100)=TRUE,"",(M14/O14-1)*100)</f>
        <v>3.3802866084547967</v>
      </c>
      <c r="S14" s="265">
        <f t="shared" ref="S14:S53" si="5">IF(ISERR((M14/P14-1)*100)=TRUE,"",(M14/P14-1)*100)</f>
        <v>4.1946068341497611</v>
      </c>
      <c r="T14" s="266">
        <f>INDEX(매매계절!$43:$83,MATCH('3'!$E14,매매계절!$F$43:$F$83,FALSE),MATCH('3'!T$12,매매계절!$1:$1,FALSE))</f>
        <v>97.794353934126207</v>
      </c>
      <c r="U14" s="262">
        <f>INDEX(매매계절!$43:$83,MATCH('3'!$E14,매매계절!$F$43:$F$83,FALSE),MATCH('3'!U$12,매매계절!$1:$1,FALSE))</f>
        <v>98.004356683308401</v>
      </c>
      <c r="V14" s="262">
        <f>INDEX(매매계절!$43:$83,MATCH('3'!$E14,매매계절!$F$43:$F$83,FALSE),MATCH('3'!V$12,매매계절!$1:$1,FALSE))</f>
        <v>99.510878163611196</v>
      </c>
      <c r="W14" s="262">
        <f>INDEX(매매계절!$43:$83,MATCH('3'!$E14,매매계절!$F$43:$F$83,FALSE),MATCH('3'!W$12,매매계절!$1:$1,FALSE))</f>
        <v>101.892867149721</v>
      </c>
      <c r="X14" s="265">
        <f t="shared" ref="X14:X53" si="6">IF(ISERR((T14/U14-1)*100)=TRUE,"",(T14/U14-1)*100)</f>
        <v>-0.21427899359698355</v>
      </c>
      <c r="Y14" s="265">
        <f t="shared" ref="Y14:Y53" si="7">IF(ISERR((T14/V14-1)*100)=TRUE,"",(T14/V14-1)*100)</f>
        <v>-1.7249613923241203</v>
      </c>
      <c r="Z14" s="265">
        <f t="shared" ref="Z14:Z53" si="8">IF(ISERR((T14/W14-1)*100)=TRUE,"",(T14/W14-1)*100)</f>
        <v>-4.0223750005704106</v>
      </c>
      <c r="AA14" s="261">
        <f>INDEX(전세계절!$43:$83,MATCH('3'!$E14,전세계절!$F$43:$F$83,FALSE),MATCH('3'!AA$12,전세계절!$1:$1,FALSE))</f>
        <v>104.425262868872</v>
      </c>
      <c r="AB14" s="262">
        <f>INDEX(전세계절!$43:$83,MATCH('3'!$E14,전세계절!$F$43:$F$83,FALSE),MATCH('3'!AB$12,전세계절!$1:$1,FALSE))</f>
        <v>103.48322974505299</v>
      </c>
      <c r="AC14" s="262">
        <f>INDEX(전세계절!$43:$83,MATCH('3'!$E14,전세계절!$F$43:$F$83,FALSE),MATCH('3'!AC$12,전세계절!$1:$1,FALSE))</f>
        <v>100.109356898615</v>
      </c>
      <c r="AD14" s="262">
        <f>INDEX(전세계절!$43:$83,MATCH('3'!$E14,전세계절!$F$43:$F$83,FALSE),MATCH('3'!AD$12,전세계절!$1:$1,FALSE))</f>
        <v>99.112845280986406</v>
      </c>
      <c r="AE14" s="265">
        <f t="shared" ref="AE14:AE53" si="9">IF(ISERR((AA14/AB14-1)*100)=TRUE,"",(AA14/AB14-1)*100)</f>
        <v>0.91032443241272354</v>
      </c>
      <c r="AF14" s="265">
        <f t="shared" ref="AF14:AF53" si="10">IF(ISERR((AA14/AC14-1)*100)=TRUE,"",(AA14/AC14-1)*100)</f>
        <v>4.3111913850649275</v>
      </c>
      <c r="AG14" s="267">
        <f t="shared" ref="AG14:AG53" si="11">IF(ISERR((AA14/AD14-1)*100)=TRUE,"",(AA14/AD14-1)*100)</f>
        <v>5.3599688040685489</v>
      </c>
      <c r="AH14" s="1423" t="s">
        <v>852</v>
      </c>
      <c r="AI14" s="1424"/>
      <c r="AJ14" s="1424"/>
      <c r="AK14" s="1424"/>
    </row>
    <row r="15" spans="1:37" s="310" customFormat="1" ht="13.7" customHeight="1">
      <c r="A15" s="1460" t="s">
        <v>1373</v>
      </c>
      <c r="B15" s="1460"/>
      <c r="C15" s="1460"/>
      <c r="D15" s="1460"/>
      <c r="E15" s="626">
        <v>3</v>
      </c>
      <c r="F15" s="261">
        <f>INDEX(매매계절!$2:$42,MATCH('3'!$E15,매매계절!$F$2:$F$42,FALSE),MATCH('3'!F$12,매매계절!$1:$1,FALSE))</f>
        <v>100.984789151991</v>
      </c>
      <c r="G15" s="262">
        <f>INDEX(매매계절!$2:$42,MATCH('3'!$E15,매매계절!$F$2:$F$42,FALSE),MATCH('3'!G$12,매매계절!$1:$1,FALSE))</f>
        <v>100.86501605372401</v>
      </c>
      <c r="H15" s="262">
        <f>INDEX(매매계절!$2:$42,MATCH('3'!$E15,매매계절!$F$2:$F$42,FALSE),MATCH('3'!H$12,매매계절!$1:$1,FALSE))</f>
        <v>100.086011696936</v>
      </c>
      <c r="I15" s="262">
        <f>INDEX(매매계절!$2:$42,MATCH('3'!$E15,매매계절!$F$2:$F$42,FALSE),MATCH('3'!I$12,매매계절!$1:$1,FALSE))</f>
        <v>99.9797500663324</v>
      </c>
      <c r="J15" s="263">
        <f t="shared" si="0"/>
        <v>0.11874592693585928</v>
      </c>
      <c r="K15" s="263">
        <f t="shared" si="1"/>
        <v>0.89800506565944627</v>
      </c>
      <c r="L15" s="264">
        <f t="shared" si="2"/>
        <v>1.0052426466277353</v>
      </c>
      <c r="M15" s="261">
        <f>INDEX(전세계절!$2:$42,MATCH('3'!$E15,전세계절!$F$2:$F$42,FALSE),MATCH('3'!M$12,전세계절!$1:$1,FALSE))</f>
        <v>102.587446964946</v>
      </c>
      <c r="N15" s="262">
        <f>INDEX(전세계절!$2:$42,MATCH('3'!$E15,전세계절!$F$2:$F$42,FALSE),MATCH('3'!N$12,전세계절!$1:$1,FALSE))</f>
        <v>102.275593945731</v>
      </c>
      <c r="O15" s="262">
        <f>INDEX(전세계절!$2:$42,MATCH('3'!$E15,전세계절!$F$2:$F$42,FALSE),MATCH('3'!O$12,전세계절!$1:$1,FALSE))</f>
        <v>100.276507054532</v>
      </c>
      <c r="P15" s="262">
        <f>INDEX(전세계절!$2:$42,MATCH('3'!$E15,전세계절!$F$2:$F$42,FALSE),MATCH('3'!P$12,전세계절!$1:$1,FALSE))</f>
        <v>99.586199658877106</v>
      </c>
      <c r="Q15" s="265">
        <f t="shared" si="3"/>
        <v>0.3049144054645847</v>
      </c>
      <c r="R15" s="265">
        <f t="shared" si="4"/>
        <v>2.3045676183727215</v>
      </c>
      <c r="S15" s="265">
        <f t="shared" si="5"/>
        <v>3.0137180817717546</v>
      </c>
      <c r="T15" s="266">
        <f>INDEX(매매계절!$43:$83,MATCH('3'!$E15,매매계절!$F$43:$F$83,FALSE),MATCH('3'!T$12,매매계절!$1:$1,FALSE))</f>
        <v>101.295072619976</v>
      </c>
      <c r="U15" s="262">
        <f>INDEX(매매계절!$43:$83,MATCH('3'!$E15,매매계절!$F$43:$F$83,FALSE),MATCH('3'!U$12,매매계절!$1:$1,FALSE))</f>
        <v>101.119481323918</v>
      </c>
      <c r="V15" s="262">
        <f>INDEX(매매계절!$43:$83,MATCH('3'!$E15,매매계절!$F$43:$F$83,FALSE),MATCH('3'!V$12,매매계절!$1:$1,FALSE))</f>
        <v>100.100635662638</v>
      </c>
      <c r="W15" s="262">
        <f>INDEX(매매계절!$43:$83,MATCH('3'!$E15,매매계절!$F$43:$F$83,FALSE),MATCH('3'!W$12,매매계절!$1:$1,FALSE))</f>
        <v>99.970134849552295</v>
      </c>
      <c r="X15" s="265">
        <f t="shared" si="6"/>
        <v>0.17364734644507163</v>
      </c>
      <c r="Y15" s="265">
        <f t="shared" si="7"/>
        <v>1.1932361362454458</v>
      </c>
      <c r="Z15" s="265">
        <f t="shared" si="8"/>
        <v>1.3253335832922764</v>
      </c>
      <c r="AA15" s="261">
        <f>INDEX(전세계절!$43:$83,MATCH('3'!$E15,전세계절!$F$43:$F$83,FALSE),MATCH('3'!AA$12,전세계절!$1:$1,FALSE))</f>
        <v>103.892351509992</v>
      </c>
      <c r="AB15" s="262">
        <f>INDEX(전세계절!$43:$83,MATCH('3'!$E15,전세계절!$F$43:$F$83,FALSE),MATCH('3'!AB$12,전세계절!$1:$1,FALSE))</f>
        <v>103.42009428982701</v>
      </c>
      <c r="AC15" s="262">
        <f>INDEX(전세계절!$43:$83,MATCH('3'!$E15,전세계절!$F$43:$F$83,FALSE),MATCH('3'!AC$12,전세계절!$1:$1,FALSE))</f>
        <v>100.435828158666</v>
      </c>
      <c r="AD15" s="262">
        <f>INDEX(전세계절!$43:$83,MATCH('3'!$E15,전세계절!$F$43:$F$83,FALSE),MATCH('3'!AD$12,전세계절!$1:$1,FALSE))</f>
        <v>99.280963159039402</v>
      </c>
      <c r="AE15" s="265">
        <f t="shared" si="9"/>
        <v>0.45663971146798765</v>
      </c>
      <c r="AF15" s="265">
        <f t="shared" si="10"/>
        <v>3.4415242196892848</v>
      </c>
      <c r="AG15" s="267">
        <f t="shared" si="11"/>
        <v>4.6447860740085334</v>
      </c>
      <c r="AH15" s="1423" t="s">
        <v>1375</v>
      </c>
      <c r="AI15" s="1424"/>
      <c r="AJ15" s="1424"/>
      <c r="AK15" s="1424"/>
    </row>
    <row r="16" spans="1:37" s="310" customFormat="1" ht="13.7" customHeight="1">
      <c r="A16" s="1378" t="s">
        <v>1539</v>
      </c>
      <c r="B16" s="1378"/>
      <c r="C16" s="1378"/>
      <c r="D16" s="1378"/>
      <c r="E16" s="627">
        <v>4</v>
      </c>
      <c r="F16" s="261">
        <f>INDEX(매매계절!$2:$42,MATCH('3'!$E16,매매계절!$F$2:$F$42,FALSE),MATCH('3'!F$12,매매계절!$1:$1,FALSE))</f>
        <v>101.300645579329</v>
      </c>
      <c r="G16" s="262">
        <f>INDEX(매매계절!$2:$42,MATCH('3'!$E16,매매계절!$F$2:$F$42,FALSE),MATCH('3'!G$12,매매계절!$1:$1,FALSE))</f>
        <v>101.08800712518899</v>
      </c>
      <c r="H16" s="262">
        <f>INDEX(매매계절!$2:$42,MATCH('3'!$E16,매매계절!$F$2:$F$42,FALSE),MATCH('3'!H$12,매매계절!$1:$1,FALSE))</f>
        <v>100.11827972678699</v>
      </c>
      <c r="I16" s="262">
        <f>INDEX(매매계절!$2:$42,MATCH('3'!$E16,매매계절!$F$2:$F$42,FALSE),MATCH('3'!I$12,매매계절!$1:$1,FALSE))</f>
        <v>100.050968589048</v>
      </c>
      <c r="J16" s="263">
        <f t="shared" si="0"/>
        <v>0.21034983296948084</v>
      </c>
      <c r="K16" s="263">
        <f t="shared" si="1"/>
        <v>1.1809690056287181</v>
      </c>
      <c r="L16" s="264">
        <f t="shared" si="2"/>
        <v>1.2490403720267329</v>
      </c>
      <c r="M16" s="261">
        <f>INDEX(전세계절!$2:$42,MATCH('3'!$E16,전세계절!$F$2:$F$42,FALSE),MATCH('3'!M$12,전세계절!$1:$1,FALSE))</f>
        <v>103.22407135123299</v>
      </c>
      <c r="N16" s="262">
        <f>INDEX(전세계절!$2:$42,MATCH('3'!$E16,전세계절!$F$2:$F$42,FALSE),MATCH('3'!N$12,전세계절!$1:$1,FALSE))</f>
        <v>102.767869006319</v>
      </c>
      <c r="O16" s="262">
        <f>INDEX(전세계절!$2:$42,MATCH('3'!$E16,전세계절!$F$2:$F$42,FALSE),MATCH('3'!O$12,전세계절!$1:$1,FALSE))</f>
        <v>100.354054078565</v>
      </c>
      <c r="P16" s="262">
        <f>INDEX(전세계절!$2:$42,MATCH('3'!$E16,전세계절!$F$2:$F$42,FALSE),MATCH('3'!P$12,전세계절!$1:$1,FALSE))</f>
        <v>99.512058993424205</v>
      </c>
      <c r="Q16" s="265">
        <f t="shared" si="3"/>
        <v>0.44391534953978073</v>
      </c>
      <c r="R16" s="265">
        <f t="shared" si="4"/>
        <v>2.8598917094282195</v>
      </c>
      <c r="S16" s="265">
        <f t="shared" si="5"/>
        <v>3.7302135995940677</v>
      </c>
      <c r="T16" s="266">
        <f>INDEX(매매계절!$43:$83,MATCH('3'!$E16,매매계절!$F$43:$F$83,FALSE),MATCH('3'!T$12,매매계절!$1:$1,FALSE))</f>
        <v>101.602402463022</v>
      </c>
      <c r="U16" s="262">
        <f>INDEX(매매계절!$43:$83,MATCH('3'!$E16,매매계절!$F$43:$F$83,FALSE),MATCH('3'!U$12,매매계절!$1:$1,FALSE))</f>
        <v>101.32622699916899</v>
      </c>
      <c r="V16" s="262">
        <f>INDEX(매매계절!$43:$83,MATCH('3'!$E16,매매계절!$F$43:$F$83,FALSE),MATCH('3'!V$12,매매계절!$1:$1,FALSE))</f>
        <v>100.142258951625</v>
      </c>
      <c r="W16" s="262">
        <f>INDEX(매매계절!$43:$83,MATCH('3'!$E16,매매계절!$F$43:$F$83,FALSE),MATCH('3'!W$12,매매계절!$1:$1,FALSE))</f>
        <v>100.068758863295</v>
      </c>
      <c r="X16" s="265">
        <f t="shared" si="6"/>
        <v>0.27256069038796849</v>
      </c>
      <c r="Y16" s="265">
        <f t="shared" si="7"/>
        <v>1.4580692773291215</v>
      </c>
      <c r="Z16" s="265">
        <f t="shared" si="8"/>
        <v>1.5325898083957679</v>
      </c>
      <c r="AA16" s="261">
        <f>INDEX(전세계절!$43:$83,MATCH('3'!$E16,전세계절!$F$43:$F$83,FALSE),MATCH('3'!AA$12,전세계절!$1:$1,FALSE))</f>
        <v>104.342688193366</v>
      </c>
      <c r="AB16" s="262">
        <f>INDEX(전세계절!$43:$83,MATCH('3'!$E16,전세계절!$F$43:$F$83,FALSE),MATCH('3'!AB$12,전세계절!$1:$1,FALSE))</f>
        <v>103.717780674605</v>
      </c>
      <c r="AC16" s="262">
        <f>INDEX(전세계절!$43:$83,MATCH('3'!$E16,전세계절!$F$43:$F$83,FALSE),MATCH('3'!AC$12,전세계절!$1:$1,FALSE))</f>
        <v>100.50597359784901</v>
      </c>
      <c r="AD16" s="262">
        <f>INDEX(전세계절!$43:$83,MATCH('3'!$E16,전세계절!$F$43:$F$83,FALSE),MATCH('3'!AD$12,전세계절!$1:$1,FALSE))</f>
        <v>99.334507467679103</v>
      </c>
      <c r="AE16" s="265">
        <f t="shared" si="9"/>
        <v>0.60250760737112774</v>
      </c>
      <c r="AF16" s="265">
        <f t="shared" si="10"/>
        <v>3.8173995616108458</v>
      </c>
      <c r="AG16" s="267">
        <f t="shared" si="11"/>
        <v>5.0417330828528284</v>
      </c>
      <c r="AH16" s="1406" t="s">
        <v>1553</v>
      </c>
      <c r="AI16" s="1407"/>
      <c r="AJ16" s="1407"/>
      <c r="AK16" s="1407"/>
    </row>
    <row r="17" spans="1:37" s="310" customFormat="1" ht="13.7" customHeight="1">
      <c r="A17" s="1378" t="s">
        <v>1554</v>
      </c>
      <c r="B17" s="1378"/>
      <c r="C17" s="1378"/>
      <c r="D17" s="1378"/>
      <c r="E17" s="626">
        <v>5</v>
      </c>
      <c r="F17" s="261">
        <f>INDEX(매매계절!$2:$42,MATCH('3'!$E17,매매계절!$F$2:$F$42,FALSE),MATCH('3'!F$12,매매계절!$1:$1,FALSE))</f>
        <v>100.725368558581</v>
      </c>
      <c r="G17" s="262">
        <f>INDEX(매매계절!$2:$42,MATCH('3'!$E17,매매계절!$F$2:$F$42,FALSE),MATCH('3'!G$12,매매계절!$1:$1,FALSE))</f>
        <v>100.66399462721699</v>
      </c>
      <c r="H17" s="262">
        <f>INDEX(매매계절!$2:$42,MATCH('3'!$E17,매매계절!$F$2:$F$42,FALSE),MATCH('3'!H$12,매매계절!$1:$1,FALSE))</f>
        <v>100.072477772684</v>
      </c>
      <c r="I17" s="262">
        <f>INDEX(매매계절!$2:$42,MATCH('3'!$E17,매매계절!$F$2:$F$42,FALSE),MATCH('3'!I$12,매매계절!$1:$1,FALSE))</f>
        <v>99.887821694068194</v>
      </c>
      <c r="J17" s="263">
        <f t="shared" si="0"/>
        <v>6.0969099816965411E-2</v>
      </c>
      <c r="K17" s="263">
        <f t="shared" si="1"/>
        <v>0.65241792791426167</v>
      </c>
      <c r="L17" s="264">
        <f t="shared" si="2"/>
        <v>0.83848746554711084</v>
      </c>
      <c r="M17" s="261">
        <f>INDEX(전세계절!$2:$42,MATCH('3'!$E17,전세계절!$F$2:$F$42,FALSE),MATCH('3'!M$12,전세계절!$1:$1,FALSE))</f>
        <v>102.121727523106</v>
      </c>
      <c r="N17" s="262">
        <f>INDEX(전세계절!$2:$42,MATCH('3'!$E17,전세계절!$F$2:$F$42,FALSE),MATCH('3'!N$12,전세계절!$1:$1,FALSE))</f>
        <v>101.913539557034</v>
      </c>
      <c r="O17" s="262">
        <f>INDEX(전세계절!$2:$42,MATCH('3'!$E17,전세계절!$F$2:$F$42,FALSE),MATCH('3'!O$12,전세계절!$1:$1,FALSE))</f>
        <v>100.19737613461599</v>
      </c>
      <c r="P17" s="262">
        <f>INDEX(전세계절!$2:$42,MATCH('3'!$E17,전세계절!$F$2:$F$42,FALSE),MATCH('3'!P$12,전세계절!$1:$1,FALSE))</f>
        <v>99.641939465211706</v>
      </c>
      <c r="Q17" s="265">
        <f t="shared" si="3"/>
        <v>0.20427900647637109</v>
      </c>
      <c r="R17" s="265">
        <f t="shared" si="4"/>
        <v>1.92056066009616</v>
      </c>
      <c r="S17" s="265">
        <f t="shared" si="5"/>
        <v>2.4886991072269105</v>
      </c>
      <c r="T17" s="266">
        <f>INDEX(매매계절!$43:$83,MATCH('3'!$E17,매매계절!$F$43:$F$83,FALSE),MATCH('3'!T$12,매매계절!$1:$1,FALSE))</f>
        <v>100.996534686445</v>
      </c>
      <c r="U17" s="262">
        <f>INDEX(매매계절!$43:$83,MATCH('3'!$E17,매매계절!$F$43:$F$83,FALSE),MATCH('3'!U$12,매매계절!$1:$1,FALSE))</f>
        <v>100.903769007036</v>
      </c>
      <c r="V17" s="262">
        <f>INDEX(매매계절!$43:$83,MATCH('3'!$E17,매매계절!$F$43:$F$83,FALSE),MATCH('3'!V$12,매매계절!$1:$1,FALSE))</f>
        <v>100.05658973983</v>
      </c>
      <c r="W17" s="262">
        <f>INDEX(매매계절!$43:$83,MATCH('3'!$E17,매매계절!$F$43:$F$83,FALSE),MATCH('3'!W$12,매매계절!$1:$1,FALSE))</f>
        <v>99.882387593675503</v>
      </c>
      <c r="X17" s="265">
        <f t="shared" si="6"/>
        <v>9.1934801169357705E-2</v>
      </c>
      <c r="Y17" s="265">
        <f t="shared" si="7"/>
        <v>0.93941333505276337</v>
      </c>
      <c r="Z17" s="265">
        <f t="shared" si="8"/>
        <v>1.1154590109538454</v>
      </c>
      <c r="AA17" s="261">
        <f>INDEX(전세계절!$43:$83,MATCH('3'!$E17,전세계절!$F$43:$F$83,FALSE),MATCH('3'!AA$12,전세계절!$1:$1,FALSE))</f>
        <v>103.41327356466201</v>
      </c>
      <c r="AB17" s="262">
        <f>INDEX(전세계절!$43:$83,MATCH('3'!$E17,전세계절!$F$43:$F$83,FALSE),MATCH('3'!AB$12,전세계절!$1:$1,FALSE))</f>
        <v>103.095581573052</v>
      </c>
      <c r="AC17" s="262">
        <f>INDEX(전세계절!$43:$83,MATCH('3'!$E17,전세계절!$F$43:$F$83,FALSE),MATCH('3'!AC$12,전세계절!$1:$1,FALSE))</f>
        <v>100.373772575031</v>
      </c>
      <c r="AD17" s="262">
        <f>INDEX(전세계절!$43:$83,MATCH('3'!$E17,전세계절!$F$43:$F$83,FALSE),MATCH('3'!AD$12,전세계절!$1:$1,FALSE))</f>
        <v>99.256725437012307</v>
      </c>
      <c r="AE17" s="265">
        <f t="shared" si="9"/>
        <v>0.30815286820502497</v>
      </c>
      <c r="AF17" s="265">
        <f t="shared" si="10"/>
        <v>3.0281824740212127</v>
      </c>
      <c r="AG17" s="267">
        <f t="shared" si="11"/>
        <v>4.1876740435965898</v>
      </c>
      <c r="AH17" s="1406" t="s">
        <v>1830</v>
      </c>
      <c r="AI17" s="1407"/>
      <c r="AJ17" s="1407"/>
      <c r="AK17" s="1407"/>
    </row>
    <row r="18" spans="1:37" s="310" customFormat="1" ht="13.5" customHeight="1">
      <c r="A18" s="1414" t="s">
        <v>173</v>
      </c>
      <c r="B18" s="1414"/>
      <c r="C18" s="1414"/>
      <c r="D18" s="1414"/>
      <c r="E18" s="627">
        <v>6</v>
      </c>
      <c r="F18" s="261">
        <f>INDEX(매매계절!$2:$42,MATCH('3'!$E18,매매계절!$F$2:$F$42,FALSE),MATCH('3'!F$12,매매계절!$1:$1,FALSE))</f>
        <v>97.844521304836306</v>
      </c>
      <c r="G18" s="255">
        <f>INDEX(매매계절!$2:$42,MATCH('3'!$E18,매매계절!$F$2:$F$42,FALSE),MATCH('3'!G$12,매매계절!$1:$1,FALSE))</f>
        <v>98.2180785173869</v>
      </c>
      <c r="H18" s="255">
        <f>INDEX(매매계절!$2:$42,MATCH('3'!$E18,매매계절!$F$2:$F$42,FALSE),MATCH('3'!H$12,매매계절!$1:$1,FALSE))</f>
        <v>99.578945878078898</v>
      </c>
      <c r="I18" s="255">
        <f>INDEX(매매계절!$2:$42,MATCH('3'!$E18,매매계절!$F$2:$F$42,FALSE),MATCH('3'!I$12,매매계절!$1:$1,FALSE))</f>
        <v>101.29829406768999</v>
      </c>
      <c r="J18" s="256">
        <f t="shared" si="0"/>
        <v>-0.38033447425309674</v>
      </c>
      <c r="K18" s="256">
        <f t="shared" si="1"/>
        <v>-1.7417583184362706</v>
      </c>
      <c r="L18" s="257">
        <f t="shared" si="2"/>
        <v>-3.4095073314322488</v>
      </c>
      <c r="M18" s="261">
        <f>INDEX(전세계절!$2:$42,MATCH('3'!$E18,전세계절!$F$2:$F$42,FALSE),MATCH('3'!M$12,전세계절!$1:$1,FALSE))</f>
        <v>104.066277301187</v>
      </c>
      <c r="N18" s="255">
        <f>INDEX(전세계절!$2:$42,MATCH('3'!$E18,전세계절!$F$2:$F$42,FALSE),MATCH('3'!N$12,전세계절!$1:$1,FALSE))</f>
        <v>103.267410639495</v>
      </c>
      <c r="O18" s="255">
        <f>INDEX(전세계절!$2:$42,MATCH('3'!$E18,전세계절!$F$2:$F$42,FALSE),MATCH('3'!O$12,전세계절!$1:$1,FALSE))</f>
        <v>100.114738005954</v>
      </c>
      <c r="P18" s="255">
        <f>INDEX(전세계절!$2:$42,MATCH('3'!$E18,전세계절!$F$2:$F$42,FALSE),MATCH('3'!P$12,전세계절!$1:$1,FALSE))</f>
        <v>98.863790375295906</v>
      </c>
      <c r="Q18" s="258">
        <f t="shared" si="3"/>
        <v>0.77359029024250958</v>
      </c>
      <c r="R18" s="258">
        <f t="shared" si="4"/>
        <v>3.9470105740055939</v>
      </c>
      <c r="S18" s="258">
        <f t="shared" si="5"/>
        <v>5.2622774285124851</v>
      </c>
      <c r="T18" s="266">
        <f>INDEX(매매계절!$43:$83,MATCH('3'!$E18,매매계절!$F$43:$F$83,FALSE),MATCH('3'!T$12,매매계절!$1:$1,FALSE))</f>
        <v>97.567685406825902</v>
      </c>
      <c r="U18" s="255">
        <f>INDEX(매매계절!$43:$83,MATCH('3'!$E18,매매계절!$F$43:$F$83,FALSE),MATCH('3'!U$12,매매계절!$1:$1,FALSE))</f>
        <v>97.935411802315699</v>
      </c>
      <c r="V18" s="255">
        <f>INDEX(매매계절!$43:$83,MATCH('3'!$E18,매매계절!$F$43:$F$83,FALSE),MATCH('3'!V$12,매매계절!$1:$1,FALSE))</f>
        <v>99.475086711953793</v>
      </c>
      <c r="W18" s="255">
        <f>INDEX(매매계절!$43:$83,MATCH('3'!$E18,매매계절!$F$43:$F$83,FALSE),MATCH('3'!W$12,매매계절!$1:$1,FALSE))</f>
        <v>101.85034110076001</v>
      </c>
      <c r="X18" s="258">
        <f t="shared" si="6"/>
        <v>-0.37547847987003946</v>
      </c>
      <c r="Y18" s="258">
        <f t="shared" si="7"/>
        <v>-1.9174663407442671</v>
      </c>
      <c r="Z18" s="258">
        <f t="shared" si="8"/>
        <v>-4.2048515966159545</v>
      </c>
      <c r="AA18" s="261">
        <f>INDEX(전세계절!$43:$83,MATCH('3'!$E18,전세계절!$F$43:$F$83,FALSE),MATCH('3'!AA$12,전세계절!$1:$1,FALSE))</f>
        <v>105.172408624005</v>
      </c>
      <c r="AB18" s="255">
        <f>INDEX(전세계절!$43:$83,MATCH('3'!$E18,전세계절!$F$43:$F$83,FALSE),MATCH('3'!AB$12,전세계절!$1:$1,FALSE))</f>
        <v>104.061269081619</v>
      </c>
      <c r="AC18" s="255">
        <f>INDEX(전세계절!$43:$83,MATCH('3'!$E18,전세계절!$F$43:$F$83,FALSE),MATCH('3'!AC$12,전세계절!$1:$1,FALSE))</f>
        <v>100.096398888165</v>
      </c>
      <c r="AD18" s="255">
        <f>INDEX(전세계절!$43:$83,MATCH('3'!$E18,전세계절!$F$43:$F$83,FALSE),MATCH('3'!AD$12,전세계절!$1:$1,FALSE))</f>
        <v>98.499525773152399</v>
      </c>
      <c r="AE18" s="258">
        <f t="shared" si="9"/>
        <v>1.0677743527368388</v>
      </c>
      <c r="AF18" s="258">
        <f t="shared" si="10"/>
        <v>5.0711212313554688</v>
      </c>
      <c r="AG18" s="260">
        <f t="shared" si="11"/>
        <v>6.7745329720880765</v>
      </c>
      <c r="AH18" s="1412" t="s">
        <v>305</v>
      </c>
      <c r="AI18" s="1413"/>
      <c r="AJ18" s="1413"/>
      <c r="AK18" s="1413"/>
    </row>
    <row r="19" spans="1:37" s="310" customFormat="1" ht="13.5" customHeight="1">
      <c r="A19" s="628"/>
      <c r="B19" s="1484" t="s">
        <v>174</v>
      </c>
      <c r="C19" s="1414"/>
      <c r="D19" s="1414"/>
      <c r="E19" s="626">
        <v>7</v>
      </c>
      <c r="F19" s="268">
        <f>INDEX(매매계절!$2:$42,MATCH('3'!$E19,매매계절!$F$2:$F$42,FALSE),MATCH('3'!F$12,매매계절!$1:$1,FALSE))</f>
        <v>97.744147218477195</v>
      </c>
      <c r="G19" s="269">
        <f>INDEX(매매계절!$2:$42,MATCH('3'!$E19,매매계절!$F$2:$F$42,FALSE),MATCH('3'!G$12,매매계절!$1:$1,FALSE))</f>
        <v>98.208036672470399</v>
      </c>
      <c r="H19" s="269">
        <f>INDEX(매매계절!$2:$42,MATCH('3'!$E19,매매계절!$F$2:$F$42,FALSE),MATCH('3'!H$12,매매계절!$1:$1,FALSE))</f>
        <v>99.6955305934694</v>
      </c>
      <c r="I19" s="269">
        <f>INDEX(매매계절!$2:$42,MATCH('3'!$E19,매매계절!$F$2:$F$42,FALSE),MATCH('3'!I$12,매매계절!$1:$1,FALSE))</f>
        <v>101.011979514123</v>
      </c>
      <c r="J19" s="270">
        <f t="shared" si="0"/>
        <v>-0.47235386197598261</v>
      </c>
      <c r="K19" s="270">
        <f t="shared" si="1"/>
        <v>-1.9573428852587171</v>
      </c>
      <c r="L19" s="271">
        <f t="shared" si="2"/>
        <v>-3.2350938090357051</v>
      </c>
      <c r="M19" s="268">
        <f>INDEX(전세계절!$2:$42,MATCH('3'!$E19,전세계절!$F$2:$F$42,FALSE),MATCH('3'!M$12,전세계절!$1:$1,FALSE))</f>
        <v>104.00033189208099</v>
      </c>
      <c r="N19" s="269">
        <f>INDEX(전세계절!$2:$42,MATCH('3'!$E19,전세계절!$F$2:$F$42,FALSE),MATCH('3'!N$12,전세계절!$1:$1,FALSE))</f>
        <v>103.404338493916</v>
      </c>
      <c r="O19" s="269">
        <f>INDEX(전세계절!$2:$42,MATCH('3'!$E19,전세계절!$F$2:$F$42,FALSE),MATCH('3'!O$12,전세계절!$1:$1,FALSE))</f>
        <v>100.122043950855</v>
      </c>
      <c r="P19" s="269">
        <f>INDEX(전세계절!$2:$42,MATCH('3'!$E19,전세계절!$F$2:$F$42,FALSE),MATCH('3'!P$12,전세계절!$1:$1,FALSE))</f>
        <v>99.276507011952205</v>
      </c>
      <c r="Q19" s="272">
        <f t="shared" si="3"/>
        <v>0.57637175271911811</v>
      </c>
      <c r="R19" s="272">
        <f t="shared" si="4"/>
        <v>3.873560494959194</v>
      </c>
      <c r="S19" s="272">
        <f t="shared" si="5"/>
        <v>4.7582504887687893</v>
      </c>
      <c r="T19" s="273">
        <f>INDEX(매매계절!$43:$83,MATCH('3'!$E19,매매계절!$F$43:$F$83,FALSE),MATCH('3'!T$12,매매계절!$1:$1,FALSE))</f>
        <v>97.182692243494202</v>
      </c>
      <c r="U19" s="269">
        <f>INDEX(매매계절!$43:$83,MATCH('3'!$E19,매매계절!$F$43:$F$83,FALSE),MATCH('3'!U$12,매매계절!$1:$1,FALSE))</f>
        <v>97.615089581191199</v>
      </c>
      <c r="V19" s="269">
        <f>INDEX(매매계절!$43:$83,MATCH('3'!$E19,매매계절!$F$43:$F$83,FALSE),MATCH('3'!V$12,매매계절!$1:$1,FALSE))</f>
        <v>99.543707964515605</v>
      </c>
      <c r="W19" s="269">
        <f>INDEX(매매계절!$43:$83,MATCH('3'!$E19,매매계절!$F$43:$F$83,FALSE),MATCH('3'!W$12,매매계절!$1:$1,FALSE))</f>
        <v>101.534323937766</v>
      </c>
      <c r="X19" s="272">
        <f t="shared" si="6"/>
        <v>-0.44296157443706186</v>
      </c>
      <c r="Y19" s="272">
        <f t="shared" si="7"/>
        <v>-2.3718382299592777</v>
      </c>
      <c r="Z19" s="272">
        <f t="shared" si="8"/>
        <v>-4.2858725261607837</v>
      </c>
      <c r="AA19" s="268">
        <f>INDEX(전세계절!$43:$83,MATCH('3'!$E19,전세계절!$F$43:$F$83,FALSE),MATCH('3'!AA$12,전세계절!$1:$1,FALSE))</f>
        <v>105.01825106362401</v>
      </c>
      <c r="AB19" s="269">
        <f>INDEX(전세계절!$43:$83,MATCH('3'!$E19,전세계절!$F$43:$F$83,FALSE),MATCH('3'!AB$12,전세계절!$1:$1,FALSE))</f>
        <v>104.114550758563</v>
      </c>
      <c r="AC19" s="269">
        <f>INDEX(전세계절!$43:$83,MATCH('3'!$E19,전세계절!$F$43:$F$83,FALSE),MATCH('3'!AC$12,전세계절!$1:$1,FALSE))</f>
        <v>100.066231957836</v>
      </c>
      <c r="AD19" s="269">
        <f>INDEX(전세계절!$43:$83,MATCH('3'!$E19,전세계절!$F$43:$F$83,FALSE),MATCH('3'!AD$12,전세계절!$1:$1,FALSE))</f>
        <v>99.240694490871405</v>
      </c>
      <c r="AE19" s="272">
        <f t="shared" si="9"/>
        <v>0.86798655757218679</v>
      </c>
      <c r="AF19" s="272">
        <f t="shared" si="10"/>
        <v>4.948741457432515</v>
      </c>
      <c r="AG19" s="274">
        <f t="shared" si="11"/>
        <v>5.8217615287688762</v>
      </c>
      <c r="AH19" s="1412" t="s">
        <v>275</v>
      </c>
      <c r="AI19" s="1413"/>
      <c r="AJ19" s="1444"/>
      <c r="AK19" s="629"/>
    </row>
    <row r="20" spans="1:37" s="310" customFormat="1" ht="11.25" customHeight="1">
      <c r="A20" s="630"/>
      <c r="B20" s="631"/>
      <c r="C20" s="1451" t="s">
        <v>178</v>
      </c>
      <c r="D20" s="1452"/>
      <c r="E20" s="627">
        <v>8</v>
      </c>
      <c r="F20" s="275" t="str">
        <f>IF(INDEX(매매계절!$2:$42,MATCH('3'!$E20,매매계절!$F$2:$F$42,FALSE),MATCH('3'!F$12,매매계절!$1:$1,FALSE))="","",INDEX(매매계절!$2:$42,MATCH('3'!$E20,매매계절!$F$2:$F$42,FALSE),MATCH('3'!F$12,매매계절!$1:$1,FALSE)))</f>
        <v/>
      </c>
      <c r="G20" s="255" t="str">
        <f>IF(INDEX(매매계절!$2:$42,MATCH('3'!$E20,매매계절!$F$2:$F$42,FALSE),MATCH('3'!G$12,매매계절!$1:$1,FALSE))="","",INDEX(매매계절!$2:$42,MATCH('3'!$E20,매매계절!$F$2:$F$42,FALSE),MATCH('3'!G$12,매매계절!$1:$1,FALSE)))</f>
        <v/>
      </c>
      <c r="H20" s="255">
        <f>INDEX(매매계절!$2:$42,MATCH('3'!$E20,매매계절!$F$2:$F$42,FALSE),MATCH('3'!H$12,매매계절!$1:$1,FALSE))</f>
        <v>0</v>
      </c>
      <c r="I20" s="255">
        <f>INDEX(매매계절!$2:$42,MATCH('3'!$E20,매매계절!$F$2:$F$42,FALSE),MATCH('3'!I$12,매매계절!$1:$1,FALSE))</f>
        <v>0</v>
      </c>
      <c r="J20" s="256" t="str">
        <f t="shared" si="0"/>
        <v/>
      </c>
      <c r="K20" s="256" t="str">
        <f t="shared" si="1"/>
        <v/>
      </c>
      <c r="L20" s="257" t="str">
        <f t="shared" si="2"/>
        <v/>
      </c>
      <c r="M20" s="275" t="str">
        <f>IF(INDEX(전세계절!$2:$42,MATCH('3'!$E20,전세계절!$F$2:$F$42,FALSE),MATCH('3'!M$12,전세계절!$1:$1,FALSE))="","",INDEX(전세계절!$2:$42,MATCH('3'!$E20,전세계절!$F$2:$F$42,FALSE),MATCH('3'!M$12,전세계절!$1:$1,FALSE)))</f>
        <v/>
      </c>
      <c r="N20" s="255" t="str">
        <f>IF(INDEX(전세계절!$2:$42,MATCH('3'!$E20,전세계절!$F$2:$F$42,FALSE),MATCH('3'!N$12,전세계절!$1:$1,FALSE))="","",INDEX(전세계절!$2:$42,MATCH('3'!$E20,전세계절!$F$2:$F$42,FALSE),MATCH('3'!N$12,전세계절!$1:$1,FALSE)))</f>
        <v/>
      </c>
      <c r="O20" s="255">
        <f>INDEX(전세계절!$2:$42,MATCH('3'!$E20,전세계절!$F$2:$F$42,FALSE),MATCH('3'!O$12,전세계절!$1:$1,FALSE))</f>
        <v>0</v>
      </c>
      <c r="P20" s="255">
        <f>INDEX(전세계절!$2:$42,MATCH('3'!$E20,전세계절!$F$2:$F$42,FALSE),MATCH('3'!P$12,전세계절!$1:$1,FALSE))</f>
        <v>0</v>
      </c>
      <c r="Q20" s="258" t="str">
        <f t="shared" si="3"/>
        <v/>
      </c>
      <c r="R20" s="258" t="str">
        <f t="shared" si="4"/>
        <v/>
      </c>
      <c r="S20" s="258" t="str">
        <f t="shared" si="5"/>
        <v/>
      </c>
      <c r="T20" s="276" t="str">
        <f>IF(INDEX(매매계절!$43:$83,MATCH('3'!$E20,매매계절!$F$43:$F$83,FALSE),MATCH('3'!T$12,매매계절!$1:$1,FALSE))="","",INDEX(매매계절!$43:$83,MATCH('3'!$E20,매매계절!$F$43:$F$83,FALSE),MATCH('3'!T$12,매매계절!$1:$1,FALSE)))</f>
        <v/>
      </c>
      <c r="U20" s="255" t="str">
        <f>IF(INDEX(매매계절!$43:$83,MATCH('3'!$E20,매매계절!$F$43:$F$83,FALSE),MATCH('3'!U$12,매매계절!$1:$1,FALSE))="","",INDEX(매매계절!$43:$83,MATCH('3'!$E20,매매계절!$F$43:$F$83,FALSE),MATCH('3'!U$12,매매계절!$1:$1,FALSE)))</f>
        <v/>
      </c>
      <c r="V20" s="255">
        <f>INDEX(매매계절!$43:$83,MATCH('3'!$E20,매매계절!$F$43:$F$83,FALSE),MATCH('3'!V$12,매매계절!$1:$1,FALSE))</f>
        <v>0</v>
      </c>
      <c r="W20" s="255">
        <f>INDEX(매매계절!$43:$83,MATCH('3'!$E20,매매계절!$F$43:$F$83,FALSE),MATCH('3'!W$12,매매계절!$1:$1,FALSE))</f>
        <v>0</v>
      </c>
      <c r="X20" s="258" t="str">
        <f t="shared" si="6"/>
        <v/>
      </c>
      <c r="Y20" s="258" t="str">
        <f t="shared" si="7"/>
        <v/>
      </c>
      <c r="Z20" s="258" t="str">
        <f t="shared" si="8"/>
        <v/>
      </c>
      <c r="AA20" s="275" t="str">
        <f>IF(INDEX(전세계절!$43:$83,MATCH('3'!$E20,전세계절!$F$43:$F$83,FALSE),MATCH('3'!AA$12,전세계절!$1:$1,FALSE))="","",INDEX(전세계절!$43:$83,MATCH('3'!$E20,전세계절!$F$43:$F$83,FALSE),MATCH('3'!AA$12,전세계절!$1:$1,FALSE)))</f>
        <v/>
      </c>
      <c r="AB20" s="255" t="str">
        <f>IF(INDEX(전세계절!$43:$83,MATCH('3'!$E20,전세계절!$F$43:$F$83,FALSE),MATCH('3'!AB$12,전세계절!$1:$1,FALSE))="","",INDEX(전세계절!$43:$83,MATCH('3'!$E20,전세계절!$F$43:$F$83,FALSE),MATCH('3'!AB$12,전세계절!$1:$1,FALSE)))</f>
        <v/>
      </c>
      <c r="AC20" s="255">
        <f>INDEX(전세계절!$43:$83,MATCH('3'!$E20,전세계절!$F$43:$F$83,FALSE),MATCH('3'!AC$12,전세계절!$1:$1,FALSE))</f>
        <v>0</v>
      </c>
      <c r="AD20" s="255">
        <f>INDEX(전세계절!$43:$83,MATCH('3'!$E20,전세계절!$F$43:$F$83,FALSE),MATCH('3'!AD$12,전세계절!$1:$1,FALSE))</f>
        <v>0</v>
      </c>
      <c r="AE20" s="258" t="str">
        <f t="shared" si="9"/>
        <v/>
      </c>
      <c r="AF20" s="258" t="str">
        <f t="shared" si="10"/>
        <v/>
      </c>
      <c r="AG20" s="260" t="str">
        <f t="shared" si="11"/>
        <v/>
      </c>
      <c r="AH20" s="1491" t="s">
        <v>300</v>
      </c>
      <c r="AI20" s="1428"/>
      <c r="AJ20" s="632"/>
      <c r="AK20" s="633"/>
    </row>
    <row r="21" spans="1:37" s="310" customFormat="1" ht="11.25" customHeight="1">
      <c r="A21" s="630"/>
      <c r="B21" s="631"/>
      <c r="C21" s="1453" t="s">
        <v>179</v>
      </c>
      <c r="D21" s="1454"/>
      <c r="E21" s="626">
        <v>9</v>
      </c>
      <c r="F21" s="277" t="str">
        <f>IF(INDEX(매매계절!$2:$42,MATCH('3'!$E21,매매계절!$F$2:$F$42,FALSE),MATCH('3'!F$12,매매계절!$1:$1,FALSE))="","",INDEX(매매계절!$2:$42,MATCH('3'!$E21,매매계절!$F$2:$F$42,FALSE),MATCH('3'!F$12,매매계절!$1:$1,FALSE)))</f>
        <v/>
      </c>
      <c r="G21" s="255" t="str">
        <f>IF(INDEX(매매계절!$2:$42,MATCH('3'!$E21,매매계절!$F$2:$F$42,FALSE),MATCH('3'!G$12,매매계절!$1:$1,FALSE))="","",INDEX(매매계절!$2:$42,MATCH('3'!$E21,매매계절!$F$2:$F$42,FALSE),MATCH('3'!G$12,매매계절!$1:$1,FALSE)))</f>
        <v/>
      </c>
      <c r="H21" s="255">
        <f>INDEX(매매계절!$2:$42,MATCH('3'!$E21,매매계절!$F$2:$F$42,FALSE),MATCH('3'!H$12,매매계절!$1:$1,FALSE))</f>
        <v>0</v>
      </c>
      <c r="I21" s="255">
        <f>INDEX(매매계절!$2:$42,MATCH('3'!$E21,매매계절!$F$2:$F$42,FALSE),MATCH('3'!I$12,매매계절!$1:$1,FALSE))</f>
        <v>0</v>
      </c>
      <c r="J21" s="256" t="str">
        <f t="shared" ref="J21:J38" si="12">IF(ISERR((F21/G21-1)*100)=TRUE,"",(F21/G21-1)*100)</f>
        <v/>
      </c>
      <c r="K21" s="256" t="str">
        <f t="shared" ref="K21:K38" si="13">IF(ISERR((F21/H21-1)*100)=TRUE,"",(F21/H21-1)*100)</f>
        <v/>
      </c>
      <c r="L21" s="257" t="str">
        <f t="shared" ref="L21:L38" si="14">IF(ISERR((F21/I21-1)*100)=TRUE,"",(F21/I21-1)*100)</f>
        <v/>
      </c>
      <c r="M21" s="277" t="str">
        <f>IF(INDEX(전세계절!$2:$42,MATCH('3'!$E21,전세계절!$F$2:$F$42,FALSE),MATCH('3'!M$12,전세계절!$1:$1,FALSE))="","",INDEX(전세계절!$2:$42,MATCH('3'!$E21,전세계절!$F$2:$F$42,FALSE),MATCH('3'!M$12,전세계절!$1:$1,FALSE)))</f>
        <v/>
      </c>
      <c r="N21" s="255" t="str">
        <f>IF(INDEX(전세계절!$2:$42,MATCH('3'!$E21,전세계절!$F$2:$F$42,FALSE),MATCH('3'!N$12,전세계절!$1:$1,FALSE))="","",INDEX(전세계절!$2:$42,MATCH('3'!$E21,전세계절!$F$2:$F$42,FALSE),MATCH('3'!N$12,전세계절!$1:$1,FALSE)))</f>
        <v/>
      </c>
      <c r="O21" s="255">
        <f>INDEX(전세계절!$2:$42,MATCH('3'!$E21,전세계절!$F$2:$F$42,FALSE),MATCH('3'!O$12,전세계절!$1:$1,FALSE))</f>
        <v>0</v>
      </c>
      <c r="P21" s="255">
        <f>INDEX(전세계절!$2:$42,MATCH('3'!$E21,전세계절!$F$2:$F$42,FALSE),MATCH('3'!P$12,전세계절!$1:$1,FALSE))</f>
        <v>0</v>
      </c>
      <c r="Q21" s="258" t="str">
        <f t="shared" ref="Q21:Q38" si="15">IF(ISERR((M21/N21-1)*100)=TRUE,"",(M21/N21-1)*100)</f>
        <v/>
      </c>
      <c r="R21" s="258" t="str">
        <f t="shared" ref="R21:R38" si="16">IF(ISERR((M21/O21-1)*100)=TRUE,"",(M21/O21-1)*100)</f>
        <v/>
      </c>
      <c r="S21" s="258" t="str">
        <f t="shared" ref="S21:S38" si="17">IF(ISERR((M21/P21-1)*100)=TRUE,"",(M21/P21-1)*100)</f>
        <v/>
      </c>
      <c r="T21" s="278" t="str">
        <f>IF(INDEX(매매계절!$43:$83,MATCH('3'!$E21,매매계절!$F$43:$F$83,FALSE),MATCH('3'!T$12,매매계절!$1:$1,FALSE))="","",INDEX(매매계절!$43:$83,MATCH('3'!$E21,매매계절!$F$43:$F$83,FALSE),MATCH('3'!T$12,매매계절!$1:$1,FALSE)))</f>
        <v/>
      </c>
      <c r="U21" s="255" t="str">
        <f>IF(INDEX(매매계절!$43:$83,MATCH('3'!$E21,매매계절!$F$43:$F$83,FALSE),MATCH('3'!U$12,매매계절!$1:$1,FALSE))="","",INDEX(매매계절!$43:$83,MATCH('3'!$E21,매매계절!$F$43:$F$83,FALSE),MATCH('3'!U$12,매매계절!$1:$1,FALSE)))</f>
        <v/>
      </c>
      <c r="V21" s="255">
        <f>INDEX(매매계절!$43:$83,MATCH('3'!$E21,매매계절!$F$43:$F$83,FALSE),MATCH('3'!V$12,매매계절!$1:$1,FALSE))</f>
        <v>0</v>
      </c>
      <c r="W21" s="255">
        <f>INDEX(매매계절!$43:$83,MATCH('3'!$E21,매매계절!$F$43:$F$83,FALSE),MATCH('3'!W$12,매매계절!$1:$1,FALSE))</f>
        <v>0</v>
      </c>
      <c r="X21" s="258" t="str">
        <f t="shared" ref="X21:X38" si="18">IF(ISERR((T21/U21-1)*100)=TRUE,"",(T21/U21-1)*100)</f>
        <v/>
      </c>
      <c r="Y21" s="258" t="str">
        <f t="shared" ref="Y21:Y38" si="19">IF(ISERR((T21/V21-1)*100)=TRUE,"",(T21/V21-1)*100)</f>
        <v/>
      </c>
      <c r="Z21" s="258" t="str">
        <f t="shared" ref="Z21:Z38" si="20">IF(ISERR((T21/W21-1)*100)=TRUE,"",(T21/W21-1)*100)</f>
        <v/>
      </c>
      <c r="AA21" s="277" t="str">
        <f>IF(INDEX(전세계절!$43:$83,MATCH('3'!$E21,전세계절!$F$43:$F$83,FALSE),MATCH('3'!AA$12,전세계절!$1:$1,FALSE))="","",INDEX(전세계절!$43:$83,MATCH('3'!$E21,전세계절!$F$43:$F$83,FALSE),MATCH('3'!AA$12,전세계절!$1:$1,FALSE)))</f>
        <v/>
      </c>
      <c r="AB21" s="255" t="str">
        <f>IF(INDEX(전세계절!$43:$83,MATCH('3'!$E21,전세계절!$F$43:$F$83,FALSE),MATCH('3'!AB$12,전세계절!$1:$1,FALSE))="","",INDEX(전세계절!$43:$83,MATCH('3'!$E21,전세계절!$F$43:$F$83,FALSE),MATCH('3'!AB$12,전세계절!$1:$1,FALSE)))</f>
        <v/>
      </c>
      <c r="AC21" s="255">
        <f>INDEX(전세계절!$43:$83,MATCH('3'!$E21,전세계절!$F$43:$F$83,FALSE),MATCH('3'!AC$12,전세계절!$1:$1,FALSE))</f>
        <v>0</v>
      </c>
      <c r="AD21" s="255">
        <f>INDEX(전세계절!$43:$83,MATCH('3'!$E21,전세계절!$F$43:$F$83,FALSE),MATCH('3'!AD$12,전세계절!$1:$1,FALSE))</f>
        <v>0</v>
      </c>
      <c r="AE21" s="258" t="str">
        <f t="shared" ref="AE21:AE38" si="21">IF(ISERR((AA21/AB21-1)*100)=TRUE,"",(AA21/AB21-1)*100)</f>
        <v/>
      </c>
      <c r="AF21" s="258" t="str">
        <f t="shared" ref="AF21:AF38" si="22">IF(ISERR((AA21/AC21-1)*100)=TRUE,"",(AA21/AC21-1)*100)</f>
        <v/>
      </c>
      <c r="AG21" s="260" t="str">
        <f t="shared" ref="AG21:AG38" si="23">IF(ISERR((AA21/AD21-1)*100)=TRUE,"",(AA21/AD21-1)*100)</f>
        <v/>
      </c>
      <c r="AH21" s="1489" t="s">
        <v>301</v>
      </c>
      <c r="AI21" s="1490"/>
      <c r="AJ21" s="632"/>
      <c r="AK21" s="631"/>
    </row>
    <row r="22" spans="1:37" s="310" customFormat="1" ht="11.25" customHeight="1">
      <c r="A22" s="630"/>
      <c r="B22" s="631"/>
      <c r="C22" s="1455" t="s">
        <v>180</v>
      </c>
      <c r="D22" s="1456"/>
      <c r="E22" s="627">
        <v>10</v>
      </c>
      <c r="F22" s="277" t="str">
        <f>IF(INDEX(매매계절!$2:$42,MATCH('3'!$E22,매매계절!$F$2:$F$42,FALSE),MATCH('3'!F$12,매매계절!$1:$1,FALSE))="","",INDEX(매매계절!$2:$42,MATCH('3'!$E22,매매계절!$F$2:$F$42,FALSE),MATCH('3'!F$12,매매계절!$1:$1,FALSE)))</f>
        <v/>
      </c>
      <c r="G22" s="255" t="str">
        <f>IF(INDEX(매매계절!$2:$42,MATCH('3'!$E22,매매계절!$F$2:$F$42,FALSE),MATCH('3'!G$12,매매계절!$1:$1,FALSE))="","",INDEX(매매계절!$2:$42,MATCH('3'!$E22,매매계절!$F$2:$F$42,FALSE),MATCH('3'!G$12,매매계절!$1:$1,FALSE)))</f>
        <v/>
      </c>
      <c r="H22" s="255">
        <f>INDEX(매매계절!$2:$42,MATCH('3'!$E22,매매계절!$F$2:$F$42,FALSE),MATCH('3'!H$12,매매계절!$1:$1,FALSE))</f>
        <v>0</v>
      </c>
      <c r="I22" s="255">
        <f>INDEX(매매계절!$2:$42,MATCH('3'!$E22,매매계절!$F$2:$F$42,FALSE),MATCH('3'!I$12,매매계절!$1:$1,FALSE))</f>
        <v>0</v>
      </c>
      <c r="J22" s="256" t="str">
        <f t="shared" si="12"/>
        <v/>
      </c>
      <c r="K22" s="256" t="str">
        <f t="shared" si="13"/>
        <v/>
      </c>
      <c r="L22" s="257" t="str">
        <f t="shared" si="14"/>
        <v/>
      </c>
      <c r="M22" s="277" t="str">
        <f>IF(INDEX(전세계절!$2:$42,MATCH('3'!$E22,전세계절!$F$2:$F$42,FALSE),MATCH('3'!M$12,전세계절!$1:$1,FALSE))="","",INDEX(전세계절!$2:$42,MATCH('3'!$E22,전세계절!$F$2:$F$42,FALSE),MATCH('3'!M$12,전세계절!$1:$1,FALSE)))</f>
        <v/>
      </c>
      <c r="N22" s="255" t="str">
        <f>IF(INDEX(전세계절!$2:$42,MATCH('3'!$E22,전세계절!$F$2:$F$42,FALSE),MATCH('3'!N$12,전세계절!$1:$1,FALSE))="","",INDEX(전세계절!$2:$42,MATCH('3'!$E22,전세계절!$F$2:$F$42,FALSE),MATCH('3'!N$12,전세계절!$1:$1,FALSE)))</f>
        <v/>
      </c>
      <c r="O22" s="255">
        <f>INDEX(전세계절!$2:$42,MATCH('3'!$E22,전세계절!$F$2:$F$42,FALSE),MATCH('3'!O$12,전세계절!$1:$1,FALSE))</f>
        <v>0</v>
      </c>
      <c r="P22" s="255">
        <f>INDEX(전세계절!$2:$42,MATCH('3'!$E22,전세계절!$F$2:$F$42,FALSE),MATCH('3'!P$12,전세계절!$1:$1,FALSE))</f>
        <v>0</v>
      </c>
      <c r="Q22" s="258" t="str">
        <f t="shared" si="15"/>
        <v/>
      </c>
      <c r="R22" s="258" t="str">
        <f t="shared" si="16"/>
        <v/>
      </c>
      <c r="S22" s="258" t="str">
        <f t="shared" si="17"/>
        <v/>
      </c>
      <c r="T22" s="278" t="str">
        <f>IF(INDEX(매매계절!$43:$83,MATCH('3'!$E22,매매계절!$F$43:$F$83,FALSE),MATCH('3'!T$12,매매계절!$1:$1,FALSE))="","",INDEX(매매계절!$43:$83,MATCH('3'!$E22,매매계절!$F$43:$F$83,FALSE),MATCH('3'!T$12,매매계절!$1:$1,FALSE)))</f>
        <v/>
      </c>
      <c r="U22" s="255" t="str">
        <f>IF(INDEX(매매계절!$43:$83,MATCH('3'!$E22,매매계절!$F$43:$F$83,FALSE),MATCH('3'!U$12,매매계절!$1:$1,FALSE))="","",INDEX(매매계절!$43:$83,MATCH('3'!$E22,매매계절!$F$43:$F$83,FALSE),MATCH('3'!U$12,매매계절!$1:$1,FALSE)))</f>
        <v/>
      </c>
      <c r="V22" s="255">
        <f>INDEX(매매계절!$43:$83,MATCH('3'!$E22,매매계절!$F$43:$F$83,FALSE),MATCH('3'!V$12,매매계절!$1:$1,FALSE))</f>
        <v>0</v>
      </c>
      <c r="W22" s="255">
        <f>INDEX(매매계절!$43:$83,MATCH('3'!$E22,매매계절!$F$43:$F$83,FALSE),MATCH('3'!W$12,매매계절!$1:$1,FALSE))</f>
        <v>0</v>
      </c>
      <c r="X22" s="258" t="str">
        <f t="shared" si="18"/>
        <v/>
      </c>
      <c r="Y22" s="258" t="str">
        <f t="shared" si="19"/>
        <v/>
      </c>
      <c r="Z22" s="258" t="str">
        <f t="shared" si="20"/>
        <v/>
      </c>
      <c r="AA22" s="277" t="str">
        <f>IF(INDEX(전세계절!$43:$83,MATCH('3'!$E22,전세계절!$F$43:$F$83,FALSE),MATCH('3'!AA$12,전세계절!$1:$1,FALSE))="","",INDEX(전세계절!$43:$83,MATCH('3'!$E22,전세계절!$F$43:$F$83,FALSE),MATCH('3'!AA$12,전세계절!$1:$1,FALSE)))</f>
        <v/>
      </c>
      <c r="AB22" s="255" t="str">
        <f>IF(INDEX(전세계절!$43:$83,MATCH('3'!$E22,전세계절!$F$43:$F$83,FALSE),MATCH('3'!AB$12,전세계절!$1:$1,FALSE))="","",INDEX(전세계절!$43:$83,MATCH('3'!$E22,전세계절!$F$43:$F$83,FALSE),MATCH('3'!AB$12,전세계절!$1:$1,FALSE)))</f>
        <v/>
      </c>
      <c r="AC22" s="255">
        <f>INDEX(전세계절!$43:$83,MATCH('3'!$E22,전세계절!$F$43:$F$83,FALSE),MATCH('3'!AC$12,전세계절!$1:$1,FALSE))</f>
        <v>0</v>
      </c>
      <c r="AD22" s="255">
        <f>INDEX(전세계절!$43:$83,MATCH('3'!$E22,전세계절!$F$43:$F$83,FALSE),MATCH('3'!AD$12,전세계절!$1:$1,FALSE))</f>
        <v>0</v>
      </c>
      <c r="AE22" s="258" t="str">
        <f t="shared" si="21"/>
        <v/>
      </c>
      <c r="AF22" s="258" t="str">
        <f t="shared" si="22"/>
        <v/>
      </c>
      <c r="AG22" s="260" t="str">
        <f t="shared" si="23"/>
        <v/>
      </c>
      <c r="AH22" s="1425" t="s">
        <v>302</v>
      </c>
      <c r="AI22" s="1426"/>
      <c r="AJ22" s="634"/>
      <c r="AK22" s="631"/>
    </row>
    <row r="23" spans="1:37" s="310" customFormat="1" ht="13.5" customHeight="1">
      <c r="A23" s="630"/>
      <c r="B23" s="1471" t="s">
        <v>175</v>
      </c>
      <c r="C23" s="1472"/>
      <c r="D23" s="1472"/>
      <c r="E23" s="626">
        <v>11</v>
      </c>
      <c r="F23" s="279">
        <f>IF(INDEX(매매계절!$2:$42,MATCH('3'!$E23,매매계절!$F$2:$F$42,FALSE),MATCH('3'!F$12,매매계절!$1:$1,FALSE))="","",INDEX(매매계절!$2:$42,MATCH('3'!$E23,매매계절!$F$2:$F$42,FALSE),MATCH('3'!F$12,매매계절!$1:$1,FALSE)))</f>
        <v>97.941783119773206</v>
      </c>
      <c r="G23" s="269">
        <f>IF(INDEX(매매계절!$2:$42,MATCH('3'!$E23,매매계절!$F$2:$F$42,FALSE),MATCH('3'!G$12,매매계절!$1:$1,FALSE))="","",INDEX(매매계절!$2:$42,MATCH('3'!$E23,매매계절!$F$2:$F$42,FALSE),MATCH('3'!G$12,매매계절!$1:$1,FALSE)))</f>
        <v>98.236137118626999</v>
      </c>
      <c r="H23" s="269">
        <f>INDEX(매매계절!$2:$42,MATCH('3'!$E23,매매계절!$F$2:$F$42,FALSE),MATCH('3'!H$12,매매계절!$1:$1,FALSE))</f>
        <v>99.488456253808494</v>
      </c>
      <c r="I23" s="269">
        <f>INDEX(매매계절!$2:$42,MATCH('3'!$E23,매매계절!$F$2:$F$42,FALSE),MATCH('3'!I$12,매매계절!$1:$1,FALSE))</f>
        <v>101.571711039628</v>
      </c>
      <c r="J23" s="270">
        <f t="shared" si="12"/>
        <v>-0.29963922390223718</v>
      </c>
      <c r="K23" s="270">
        <f t="shared" si="13"/>
        <v>-1.5546257247067041</v>
      </c>
      <c r="L23" s="271">
        <f t="shared" si="14"/>
        <v>-3.5737587589113162</v>
      </c>
      <c r="M23" s="279">
        <f>IF(INDEX(전세계절!$2:$42,MATCH('3'!$E23,전세계절!$F$2:$F$42,FALSE),MATCH('3'!M$12,전세계절!$1:$1,FALSE))="","",INDEX(전세계절!$2:$42,MATCH('3'!$E23,전세계절!$F$2:$F$42,FALSE),MATCH('3'!M$12,전세계절!$1:$1,FALSE)))</f>
        <v>103.99310159049401</v>
      </c>
      <c r="N23" s="269">
        <f>IF(INDEX(전세계절!$2:$42,MATCH('3'!$E23,전세계절!$F$2:$F$42,FALSE),MATCH('3'!N$12,전세계절!$1:$1,FALSE))="","",INDEX(전세계절!$2:$42,MATCH('3'!$E23,전세계절!$F$2:$F$42,FALSE),MATCH('3'!N$12,전세계절!$1:$1,FALSE)))</f>
        <v>103.332150094491</v>
      </c>
      <c r="O23" s="269">
        <f>INDEX(전세계절!$2:$42,MATCH('3'!$E23,전세계절!$F$2:$F$42,FALSE),MATCH('3'!O$12,전세계절!$1:$1,FALSE))</f>
        <v>100.088004640835</v>
      </c>
      <c r="P23" s="269">
        <f>INDEX(전세계절!$2:$42,MATCH('3'!$E23,전세계절!$F$2:$F$42,FALSE),MATCH('3'!P$12,전세계절!$1:$1,FALSE))</f>
        <v>98.458409228139303</v>
      </c>
      <c r="Q23" s="272">
        <f t="shared" si="15"/>
        <v>0.63963780430253969</v>
      </c>
      <c r="R23" s="272">
        <f t="shared" si="16"/>
        <v>3.9016633048809535</v>
      </c>
      <c r="S23" s="272">
        <f t="shared" si="17"/>
        <v>5.6213505842148903</v>
      </c>
      <c r="T23" s="280">
        <f>IF(INDEX(매매계절!$43:$83,MATCH('3'!$E23,매매계절!$F$43:$F$83,FALSE),MATCH('3'!T$12,매매계절!$1:$1,FALSE))="","",INDEX(매매계절!$43:$83,MATCH('3'!$E23,매매계절!$F$43:$F$83,FALSE),MATCH('3'!T$12,매매계절!$1:$1,FALSE)))</f>
        <v>97.902366432640207</v>
      </c>
      <c r="U23" s="269">
        <f>IF(INDEX(매매계절!$43:$83,MATCH('3'!$E23,매매계절!$F$43:$F$83,FALSE),MATCH('3'!U$12,매매계절!$1:$1,FALSE))="","",INDEX(매매계절!$43:$83,MATCH('3'!$E23,매매계절!$F$43:$F$83,FALSE),MATCH('3'!U$12,매매계절!$1:$1,FALSE)))</f>
        <v>98.220551911060397</v>
      </c>
      <c r="V23" s="269">
        <f>INDEX(매매계절!$43:$83,MATCH('3'!$E23,매매계절!$F$43:$F$83,FALSE),MATCH('3'!V$12,매매계절!$1:$1,FALSE))</f>
        <v>99.412366253537598</v>
      </c>
      <c r="W23" s="269">
        <f>INDEX(매매계절!$43:$83,MATCH('3'!$E23,매매계절!$F$43:$F$83,FALSE),MATCH('3'!W$12,매매계절!$1:$1,FALSE))</f>
        <v>102.10676984838901</v>
      </c>
      <c r="X23" s="272">
        <f t="shared" si="18"/>
        <v>-0.32395000051345102</v>
      </c>
      <c r="Y23" s="272">
        <f t="shared" si="19"/>
        <v>-1.5189255399537971</v>
      </c>
      <c r="Z23" s="272">
        <f t="shared" si="20"/>
        <v>-4.1176539244083603</v>
      </c>
      <c r="AA23" s="279">
        <f>IF(INDEX(전세계절!$43:$83,MATCH('3'!$E23,전세계절!$F$43:$F$83,FALSE),MATCH('3'!AA$12,전세계절!$1:$1,FALSE))="","",INDEX(전세계절!$43:$83,MATCH('3'!$E23,전세계절!$F$43:$F$83,FALSE),MATCH('3'!AA$12,전세계절!$1:$1,FALSE)))</f>
        <v>105.10797292245699</v>
      </c>
      <c r="AB23" s="269">
        <f>IF(INDEX(전세계절!$43:$83,MATCH('3'!$E23,전세계절!$F$43:$F$83,FALSE),MATCH('3'!AB$12,전세계절!$1:$1,FALSE))="","",INDEX(전세계절!$43:$83,MATCH('3'!$E23,전세계절!$F$43:$F$83,FALSE),MATCH('3'!AB$12,전세계절!$1:$1,FALSE)))</f>
        <v>104.120027852555</v>
      </c>
      <c r="AC23" s="269">
        <f>INDEX(전세계절!$43:$83,MATCH('3'!$E23,전세계절!$F$43:$F$83,FALSE),MATCH('3'!AC$12,전세계절!$1:$1,FALSE))</f>
        <v>100.125777268078</v>
      </c>
      <c r="AD23" s="269">
        <f>INDEX(전세계절!$43:$83,MATCH('3'!$E23,전세계절!$F$43:$F$83,FALSE),MATCH('3'!AD$12,전세계절!$1:$1,FALSE))</f>
        <v>97.989624135206597</v>
      </c>
      <c r="AE23" s="272">
        <f t="shared" si="21"/>
        <v>0.94885209913795343</v>
      </c>
      <c r="AF23" s="272">
        <f t="shared" si="22"/>
        <v>4.975937056687818</v>
      </c>
      <c r="AG23" s="274">
        <f t="shared" si="23"/>
        <v>7.2643903373161844</v>
      </c>
      <c r="AH23" s="1433" t="s">
        <v>276</v>
      </c>
      <c r="AI23" s="1434"/>
      <c r="AJ23" s="1435"/>
      <c r="AK23" s="635"/>
    </row>
    <row r="24" spans="1:37" s="310" customFormat="1" ht="11.25" customHeight="1">
      <c r="A24" s="630"/>
      <c r="B24" s="631"/>
      <c r="C24" s="1451" t="s">
        <v>176</v>
      </c>
      <c r="D24" s="1452"/>
      <c r="E24" s="627">
        <v>12</v>
      </c>
      <c r="F24" s="277" t="str">
        <f>IF(INDEX(매매계절!$2:$42,MATCH('3'!$E24,매매계절!$F$2:$F$42,FALSE),MATCH('3'!F$12,매매계절!$1:$1,FALSE))="","",INDEX(매매계절!$2:$42,MATCH('3'!$E24,매매계절!$F$2:$F$42,FALSE),MATCH('3'!F$12,매매계절!$1:$1,FALSE)))</f>
        <v/>
      </c>
      <c r="G24" s="255" t="str">
        <f>IF(INDEX(매매계절!$2:$42,MATCH('3'!$E24,매매계절!$F$2:$F$42,FALSE),MATCH('3'!G$12,매매계절!$1:$1,FALSE))="","",INDEX(매매계절!$2:$42,MATCH('3'!$E24,매매계절!$F$2:$F$42,FALSE),MATCH('3'!G$12,매매계절!$1:$1,FALSE)))</f>
        <v/>
      </c>
      <c r="H24" s="255">
        <f>INDEX(매매계절!$2:$42,MATCH('3'!$E24,매매계절!$F$2:$F$42,FALSE),MATCH('3'!H$12,매매계절!$1:$1,FALSE))</f>
        <v>0</v>
      </c>
      <c r="I24" s="255">
        <f>INDEX(매매계절!$2:$42,MATCH('3'!$E24,매매계절!$F$2:$F$42,FALSE),MATCH('3'!I$12,매매계절!$1:$1,FALSE))</f>
        <v>0</v>
      </c>
      <c r="J24" s="256" t="str">
        <f t="shared" si="12"/>
        <v/>
      </c>
      <c r="K24" s="256" t="str">
        <f t="shared" si="13"/>
        <v/>
      </c>
      <c r="L24" s="257" t="str">
        <f t="shared" si="14"/>
        <v/>
      </c>
      <c r="M24" s="277" t="str">
        <f>IF(INDEX(전세계절!$2:$42,MATCH('3'!$E24,전세계절!$F$2:$F$42,FALSE),MATCH('3'!M$12,전세계절!$1:$1,FALSE))="","",INDEX(전세계절!$2:$42,MATCH('3'!$E24,전세계절!$F$2:$F$42,FALSE),MATCH('3'!M$12,전세계절!$1:$1,FALSE)))</f>
        <v/>
      </c>
      <c r="N24" s="255" t="str">
        <f>IF(INDEX(전세계절!$2:$42,MATCH('3'!$E24,전세계절!$F$2:$F$42,FALSE),MATCH('3'!N$12,전세계절!$1:$1,FALSE))="","",INDEX(전세계절!$2:$42,MATCH('3'!$E24,전세계절!$F$2:$F$42,FALSE),MATCH('3'!N$12,전세계절!$1:$1,FALSE)))</f>
        <v/>
      </c>
      <c r="O24" s="255">
        <f>INDEX(전세계절!$2:$42,MATCH('3'!$E24,전세계절!$F$2:$F$42,FALSE),MATCH('3'!O$12,전세계절!$1:$1,FALSE))</f>
        <v>0</v>
      </c>
      <c r="P24" s="255">
        <f>INDEX(전세계절!$2:$42,MATCH('3'!$E24,전세계절!$F$2:$F$42,FALSE),MATCH('3'!P$12,전세계절!$1:$1,FALSE))</f>
        <v>0</v>
      </c>
      <c r="Q24" s="258" t="str">
        <f t="shared" si="15"/>
        <v/>
      </c>
      <c r="R24" s="258" t="str">
        <f t="shared" si="16"/>
        <v/>
      </c>
      <c r="S24" s="258" t="str">
        <f t="shared" si="17"/>
        <v/>
      </c>
      <c r="T24" s="278" t="str">
        <f>IF(INDEX(매매계절!$43:$83,MATCH('3'!$E24,매매계절!$F$43:$F$83,FALSE),MATCH('3'!T$12,매매계절!$1:$1,FALSE))="","",INDEX(매매계절!$43:$83,MATCH('3'!$E24,매매계절!$F$43:$F$83,FALSE),MATCH('3'!T$12,매매계절!$1:$1,FALSE)))</f>
        <v/>
      </c>
      <c r="U24" s="255" t="str">
        <f>IF(INDEX(매매계절!$43:$83,MATCH('3'!$E24,매매계절!$F$43:$F$83,FALSE),MATCH('3'!U$12,매매계절!$1:$1,FALSE))="","",INDEX(매매계절!$43:$83,MATCH('3'!$E24,매매계절!$F$43:$F$83,FALSE),MATCH('3'!U$12,매매계절!$1:$1,FALSE)))</f>
        <v/>
      </c>
      <c r="V24" s="255">
        <f>INDEX(매매계절!$43:$83,MATCH('3'!$E24,매매계절!$F$43:$F$83,FALSE),MATCH('3'!V$12,매매계절!$1:$1,FALSE))</f>
        <v>0</v>
      </c>
      <c r="W24" s="255">
        <f>INDEX(매매계절!$43:$83,MATCH('3'!$E24,매매계절!$F$43:$F$83,FALSE),MATCH('3'!W$12,매매계절!$1:$1,FALSE))</f>
        <v>0</v>
      </c>
      <c r="X24" s="258" t="str">
        <f t="shared" si="18"/>
        <v/>
      </c>
      <c r="Y24" s="258" t="str">
        <f t="shared" si="19"/>
        <v/>
      </c>
      <c r="Z24" s="258" t="str">
        <f t="shared" si="20"/>
        <v/>
      </c>
      <c r="AA24" s="277" t="str">
        <f>IF(INDEX(전세계절!$43:$83,MATCH('3'!$E24,전세계절!$F$43:$F$83,FALSE),MATCH('3'!AA$12,전세계절!$1:$1,FALSE))="","",INDEX(전세계절!$43:$83,MATCH('3'!$E24,전세계절!$F$43:$F$83,FALSE),MATCH('3'!AA$12,전세계절!$1:$1,FALSE)))</f>
        <v/>
      </c>
      <c r="AB24" s="255" t="str">
        <f>IF(INDEX(전세계절!$43:$83,MATCH('3'!$E24,전세계절!$F$43:$F$83,FALSE),MATCH('3'!AB$12,전세계절!$1:$1,FALSE))="","",INDEX(전세계절!$43:$83,MATCH('3'!$E24,전세계절!$F$43:$F$83,FALSE),MATCH('3'!AB$12,전세계절!$1:$1,FALSE)))</f>
        <v/>
      </c>
      <c r="AC24" s="255">
        <f>INDEX(전세계절!$43:$83,MATCH('3'!$E24,전세계절!$F$43:$F$83,FALSE),MATCH('3'!AC$12,전세계절!$1:$1,FALSE))</f>
        <v>0</v>
      </c>
      <c r="AD24" s="255">
        <f>INDEX(전세계절!$43:$83,MATCH('3'!$E24,전세계절!$F$43:$F$83,FALSE),MATCH('3'!AD$12,전세계절!$1:$1,FALSE))</f>
        <v>0</v>
      </c>
      <c r="AE24" s="258" t="str">
        <f t="shared" si="21"/>
        <v/>
      </c>
      <c r="AF24" s="258" t="str">
        <f t="shared" si="22"/>
        <v/>
      </c>
      <c r="AG24" s="260" t="str">
        <f t="shared" si="23"/>
        <v/>
      </c>
      <c r="AH24" s="1427" t="s">
        <v>303</v>
      </c>
      <c r="AI24" s="1428"/>
      <c r="AJ24" s="632"/>
      <c r="AK24" s="631"/>
    </row>
    <row r="25" spans="1:37" s="310" customFormat="1" ht="11.25" customHeight="1">
      <c r="A25" s="630"/>
      <c r="B25" s="636"/>
      <c r="C25" s="1455" t="s">
        <v>177</v>
      </c>
      <c r="D25" s="1456"/>
      <c r="E25" s="626">
        <v>13</v>
      </c>
      <c r="F25" s="254" t="str">
        <f>IF(INDEX(매매계절!$2:$42,MATCH('3'!$E25,매매계절!$F$2:$F$42,FALSE),MATCH('3'!F$12,매매계절!$1:$1,FALSE))="","",INDEX(매매계절!$2:$42,MATCH('3'!$E25,매매계절!$F$2:$F$42,FALSE),MATCH('3'!F$12,매매계절!$1:$1,FALSE)))</f>
        <v/>
      </c>
      <c r="G25" s="255" t="str">
        <f>IF(INDEX(매매계절!$2:$42,MATCH('3'!$E25,매매계절!$F$2:$F$42,FALSE),MATCH('3'!G$12,매매계절!$1:$1,FALSE))="","",INDEX(매매계절!$2:$42,MATCH('3'!$E25,매매계절!$F$2:$F$42,FALSE),MATCH('3'!G$12,매매계절!$1:$1,FALSE)))</f>
        <v/>
      </c>
      <c r="H25" s="255">
        <f>INDEX(매매계절!$2:$42,MATCH('3'!$E25,매매계절!$F$2:$F$42,FALSE),MATCH('3'!H$12,매매계절!$1:$1,FALSE))</f>
        <v>0</v>
      </c>
      <c r="I25" s="255">
        <f>INDEX(매매계절!$2:$42,MATCH('3'!$E25,매매계절!$F$2:$F$42,FALSE),MATCH('3'!I$12,매매계절!$1:$1,FALSE))</f>
        <v>0</v>
      </c>
      <c r="J25" s="256" t="str">
        <f t="shared" si="12"/>
        <v/>
      </c>
      <c r="K25" s="256" t="str">
        <f t="shared" si="13"/>
        <v/>
      </c>
      <c r="L25" s="257" t="str">
        <f t="shared" si="14"/>
        <v/>
      </c>
      <c r="M25" s="254" t="str">
        <f>IF(INDEX(전세계절!$2:$42,MATCH('3'!$E25,전세계절!$F$2:$F$42,FALSE),MATCH('3'!M$12,전세계절!$1:$1,FALSE))="","",INDEX(전세계절!$2:$42,MATCH('3'!$E25,전세계절!$F$2:$F$42,FALSE),MATCH('3'!M$12,전세계절!$1:$1,FALSE)))</f>
        <v/>
      </c>
      <c r="N25" s="255" t="str">
        <f>IF(INDEX(전세계절!$2:$42,MATCH('3'!$E25,전세계절!$F$2:$F$42,FALSE),MATCH('3'!N$12,전세계절!$1:$1,FALSE))="","",INDEX(전세계절!$2:$42,MATCH('3'!$E25,전세계절!$F$2:$F$42,FALSE),MATCH('3'!N$12,전세계절!$1:$1,FALSE)))</f>
        <v/>
      </c>
      <c r="O25" s="255">
        <f>INDEX(전세계절!$2:$42,MATCH('3'!$E25,전세계절!$F$2:$F$42,FALSE),MATCH('3'!O$12,전세계절!$1:$1,FALSE))</f>
        <v>0</v>
      </c>
      <c r="P25" s="255">
        <f>INDEX(전세계절!$2:$42,MATCH('3'!$E25,전세계절!$F$2:$F$42,FALSE),MATCH('3'!P$12,전세계절!$1:$1,FALSE))</f>
        <v>0</v>
      </c>
      <c r="Q25" s="258" t="str">
        <f t="shared" si="15"/>
        <v/>
      </c>
      <c r="R25" s="258" t="str">
        <f t="shared" si="16"/>
        <v/>
      </c>
      <c r="S25" s="258" t="str">
        <f t="shared" si="17"/>
        <v/>
      </c>
      <c r="T25" s="259" t="str">
        <f>IF(INDEX(매매계절!$43:$83,MATCH('3'!$E25,매매계절!$F$43:$F$83,FALSE),MATCH('3'!T$12,매매계절!$1:$1,FALSE))="","",INDEX(매매계절!$43:$83,MATCH('3'!$E25,매매계절!$F$43:$F$83,FALSE),MATCH('3'!T$12,매매계절!$1:$1,FALSE)))</f>
        <v/>
      </c>
      <c r="U25" s="255" t="str">
        <f>IF(INDEX(매매계절!$43:$83,MATCH('3'!$E25,매매계절!$F$43:$F$83,FALSE),MATCH('3'!U$12,매매계절!$1:$1,FALSE))="","",INDEX(매매계절!$43:$83,MATCH('3'!$E25,매매계절!$F$43:$F$83,FALSE),MATCH('3'!U$12,매매계절!$1:$1,FALSE)))</f>
        <v/>
      </c>
      <c r="V25" s="255">
        <f>INDEX(매매계절!$43:$83,MATCH('3'!$E25,매매계절!$F$43:$F$83,FALSE),MATCH('3'!V$12,매매계절!$1:$1,FALSE))</f>
        <v>0</v>
      </c>
      <c r="W25" s="255">
        <f>INDEX(매매계절!$43:$83,MATCH('3'!$E25,매매계절!$F$43:$F$83,FALSE),MATCH('3'!W$12,매매계절!$1:$1,FALSE))</f>
        <v>0</v>
      </c>
      <c r="X25" s="258" t="str">
        <f t="shared" si="18"/>
        <v/>
      </c>
      <c r="Y25" s="258" t="str">
        <f t="shared" si="19"/>
        <v/>
      </c>
      <c r="Z25" s="258" t="str">
        <f t="shared" si="20"/>
        <v/>
      </c>
      <c r="AA25" s="254" t="str">
        <f>IF(INDEX(전세계절!$43:$83,MATCH('3'!$E25,전세계절!$F$43:$F$83,FALSE),MATCH('3'!AA$12,전세계절!$1:$1,FALSE))="","",INDEX(전세계절!$43:$83,MATCH('3'!$E25,전세계절!$F$43:$F$83,FALSE),MATCH('3'!AA$12,전세계절!$1:$1,FALSE)))</f>
        <v/>
      </c>
      <c r="AB25" s="255" t="str">
        <f>IF(INDEX(전세계절!$43:$83,MATCH('3'!$E25,전세계절!$F$43:$F$83,FALSE),MATCH('3'!AB$12,전세계절!$1:$1,FALSE))="","",INDEX(전세계절!$43:$83,MATCH('3'!$E25,전세계절!$F$43:$F$83,FALSE),MATCH('3'!AB$12,전세계절!$1:$1,FALSE)))</f>
        <v/>
      </c>
      <c r="AC25" s="255">
        <f>INDEX(전세계절!$43:$83,MATCH('3'!$E25,전세계절!$F$43:$F$83,FALSE),MATCH('3'!AC$12,전세계절!$1:$1,FALSE))</f>
        <v>0</v>
      </c>
      <c r="AD25" s="255">
        <f>INDEX(전세계절!$43:$83,MATCH('3'!$E25,전세계절!$F$43:$F$83,FALSE),MATCH('3'!AD$12,전세계절!$1:$1,FALSE))</f>
        <v>0</v>
      </c>
      <c r="AE25" s="258" t="str">
        <f t="shared" si="21"/>
        <v/>
      </c>
      <c r="AF25" s="258" t="str">
        <f t="shared" si="22"/>
        <v/>
      </c>
      <c r="AG25" s="260" t="str">
        <f t="shared" si="23"/>
        <v/>
      </c>
      <c r="AH25" s="1425" t="s">
        <v>304</v>
      </c>
      <c r="AI25" s="1426"/>
      <c r="AJ25" s="634"/>
      <c r="AK25" s="637"/>
    </row>
    <row r="26" spans="1:37" s="310" customFormat="1" ht="13.5" customHeight="1">
      <c r="A26" s="1458" t="s">
        <v>191</v>
      </c>
      <c r="B26" s="1458"/>
      <c r="C26" s="1458"/>
      <c r="D26" s="1458"/>
      <c r="E26" s="627">
        <v>14</v>
      </c>
      <c r="F26" s="277">
        <f>IF(INDEX(매매계절!$2:$42,MATCH('3'!$E26,매매계절!$F$2:$F$42,FALSE),MATCH('3'!F$12,매매계절!$1:$1,FALSE))="","",INDEX(매매계절!$2:$42,MATCH('3'!$E26,매매계절!$F$2:$F$42,FALSE),MATCH('3'!F$12,매매계절!$1:$1,FALSE)))</f>
        <v>98.120619710919101</v>
      </c>
      <c r="G26" s="262">
        <f>IF(INDEX(매매계절!$2:$42,MATCH('3'!$E26,매매계절!$F$2:$F$42,FALSE),MATCH('3'!G$12,매매계절!$1:$1,FALSE))="","",INDEX(매매계절!$2:$42,MATCH('3'!$E26,매매계절!$F$2:$F$42,FALSE),MATCH('3'!G$12,매매계절!$1:$1,FALSE)))</f>
        <v>98.263970484815601</v>
      </c>
      <c r="H26" s="262">
        <f>INDEX(매매계절!$2:$42,MATCH('3'!$E26,매매계절!$F$2:$F$42,FALSE),MATCH('3'!H$12,매매계절!$1:$1,FALSE))</f>
        <v>99.630840483742205</v>
      </c>
      <c r="I26" s="262">
        <f>INDEX(매매계절!$2:$42,MATCH('3'!$E26,매매계절!$F$2:$F$42,FALSE),MATCH('3'!I$12,매매계절!$1:$1,FALSE))</f>
        <v>101.452531543882</v>
      </c>
      <c r="J26" s="263">
        <f t="shared" si="12"/>
        <v>-0.14588335194398727</v>
      </c>
      <c r="K26" s="263">
        <f t="shared" si="13"/>
        <v>-1.5158165538807666</v>
      </c>
      <c r="L26" s="264">
        <f t="shared" si="14"/>
        <v>-3.284207680437945</v>
      </c>
      <c r="M26" s="277">
        <f>IF(INDEX(전세계절!$2:$42,MATCH('3'!$E26,전세계절!$F$2:$F$42,FALSE),MATCH('3'!M$12,전세계절!$1:$1,FALSE))="","",INDEX(전세계절!$2:$42,MATCH('3'!$E26,전세계절!$F$2:$F$42,FALSE),MATCH('3'!M$12,전세계절!$1:$1,FALSE)))</f>
        <v>103.166383216558</v>
      </c>
      <c r="N26" s="262">
        <f>IF(INDEX(전세계절!$2:$42,MATCH('3'!$E26,전세계절!$F$2:$F$42,FALSE),MATCH('3'!N$12,전세계절!$1:$1,FALSE))="","",INDEX(전세계절!$2:$42,MATCH('3'!$E26,전세계절!$F$2:$F$42,FALSE),MATCH('3'!N$12,전세계절!$1:$1,FALSE)))</f>
        <v>102.59880445216599</v>
      </c>
      <c r="O26" s="262">
        <f>INDEX(전세계절!$2:$42,MATCH('3'!$E26,전세계절!$F$2:$F$42,FALSE),MATCH('3'!O$12,전세계절!$1:$1,FALSE))</f>
        <v>100.181162310039</v>
      </c>
      <c r="P26" s="262">
        <f>INDEX(전세계절!$2:$42,MATCH('3'!$E26,전세계절!$F$2:$F$42,FALSE),MATCH('3'!P$12,전세계절!$1:$1,FALSE))</f>
        <v>99.533668354949995</v>
      </c>
      <c r="Q26" s="265">
        <f t="shared" si="15"/>
        <v>0.5532021229902595</v>
      </c>
      <c r="R26" s="265">
        <f t="shared" si="16"/>
        <v>2.9798225910779408</v>
      </c>
      <c r="S26" s="265">
        <f t="shared" si="17"/>
        <v>3.6497347296125637</v>
      </c>
      <c r="T26" s="278">
        <f>IF(INDEX(매매계절!$43:$83,MATCH('3'!$E26,매매계절!$F$43:$F$83,FALSE),MATCH('3'!T$12,매매계절!$1:$1,FALSE))="","",INDEX(매매계절!$43:$83,MATCH('3'!$E26,매매계절!$F$43:$F$83,FALSE),MATCH('3'!T$12,매매계절!$1:$1,FALSE)))</f>
        <v>97.969008112317894</v>
      </c>
      <c r="U26" s="262">
        <f>IF(INDEX(매매계절!$43:$83,MATCH('3'!$E26,매매계절!$F$43:$F$83,FALSE),MATCH('3'!U$12,매매계절!$1:$1,FALSE))="","",INDEX(매매계절!$43:$83,MATCH('3'!$E26,매매계절!$F$43:$F$83,FALSE),MATCH('3'!U$12,매매계절!$1:$1,FALSE)))</f>
        <v>98.101321025347204</v>
      </c>
      <c r="V26" s="262">
        <f>INDEX(매매계절!$43:$83,MATCH('3'!$E26,매매계절!$F$43:$F$83,FALSE),MATCH('3'!V$12,매매계절!$1:$1,FALSE))</f>
        <v>99.548120104168305</v>
      </c>
      <c r="W26" s="262">
        <f>INDEX(매매계절!$43:$83,MATCH('3'!$E26,매매계절!$F$43:$F$83,FALSE),MATCH('3'!W$12,매매계절!$1:$1,FALSE))</f>
        <v>101.956170988274</v>
      </c>
      <c r="X26" s="265">
        <f t="shared" si="18"/>
        <v>-0.13487373222540455</v>
      </c>
      <c r="Y26" s="265">
        <f t="shared" si="19"/>
        <v>-1.5862800725900295</v>
      </c>
      <c r="Z26" s="265">
        <f t="shared" si="20"/>
        <v>-3.9106636089880853</v>
      </c>
      <c r="AA26" s="277">
        <f>IF(INDEX(전세계절!$43:$83,MATCH('3'!$E26,전세계절!$F$43:$F$83,FALSE),MATCH('3'!AA$12,전세계절!$1:$1,FALSE))="","",INDEX(전세계절!$43:$83,MATCH('3'!$E26,전세계절!$F$43:$F$83,FALSE),MATCH('3'!AA$12,전세계절!$1:$1,FALSE)))</f>
        <v>104.06236755697</v>
      </c>
      <c r="AB26" s="262">
        <f>IF(INDEX(전세계절!$43:$83,MATCH('3'!$E26,전세계절!$F$43:$F$83,FALSE),MATCH('3'!AB$12,전세계절!$1:$1,FALSE))="","",INDEX(전세계절!$43:$83,MATCH('3'!$E26,전세계절!$F$43:$F$83,FALSE),MATCH('3'!AB$12,전세계절!$1:$1,FALSE)))</f>
        <v>103.351177350426</v>
      </c>
      <c r="AC26" s="262">
        <f>INDEX(전세계절!$43:$83,MATCH('3'!$E26,전세계절!$F$43:$F$83,FALSE),MATCH('3'!AC$12,전세계절!$1:$1,FALSE))</f>
        <v>100.20721274346801</v>
      </c>
      <c r="AD26" s="262">
        <f>INDEX(전세계절!$43:$83,MATCH('3'!$E26,전세계절!$F$43:$F$83,FALSE),MATCH('3'!AD$12,전세계절!$1:$1,FALSE))</f>
        <v>99.462569238329905</v>
      </c>
      <c r="AE26" s="265">
        <f t="shared" si="21"/>
        <v>0.68812975795391473</v>
      </c>
      <c r="AF26" s="265">
        <f t="shared" si="22"/>
        <v>3.8471829601440577</v>
      </c>
      <c r="AG26" s="267">
        <f t="shared" si="23"/>
        <v>4.6246526244643427</v>
      </c>
      <c r="AH26" s="1445" t="s">
        <v>284</v>
      </c>
      <c r="AI26" s="1446"/>
      <c r="AJ26" s="1446"/>
      <c r="AK26" s="1446"/>
    </row>
    <row r="27" spans="1:37" s="310" customFormat="1" ht="11.25" customHeight="1">
      <c r="A27" s="638"/>
      <c r="B27" s="1471" t="s">
        <v>1396</v>
      </c>
      <c r="C27" s="1472"/>
      <c r="D27" s="1472"/>
      <c r="E27" s="626">
        <v>15</v>
      </c>
      <c r="F27" s="268" t="str">
        <f>IF(INDEX(매매계절!$2:$42,MATCH('3'!$E27,매매계절!$F$2:$F$42,FALSE),MATCH('3'!F$12,매매계절!$1:$1,FALSE))="","",INDEX(매매계절!$2:$42,MATCH('3'!$E27,매매계절!$F$2:$F$42,FALSE),MATCH('3'!F$12,매매계절!$1:$1,FALSE)))</f>
        <v/>
      </c>
      <c r="G27" s="255" t="str">
        <f>IF(INDEX(매매계절!$2:$42,MATCH('3'!$E27,매매계절!$F$2:$F$42,FALSE),MATCH('3'!G$12,매매계절!$1:$1,FALSE))="","",INDEX(매매계절!$2:$42,MATCH('3'!$E27,매매계절!$F$2:$F$42,FALSE),MATCH('3'!G$12,매매계절!$1:$1,FALSE)))</f>
        <v/>
      </c>
      <c r="H27" s="255">
        <f>INDEX(매매계절!$2:$42,MATCH('3'!$E27,매매계절!$F$2:$F$42,FALSE),MATCH('3'!H$12,매매계절!$1:$1,FALSE))</f>
        <v>0</v>
      </c>
      <c r="I27" s="255">
        <f>INDEX(매매계절!$2:$42,MATCH('3'!$E27,매매계절!$F$2:$F$42,FALSE),MATCH('3'!I$12,매매계절!$1:$1,FALSE))</f>
        <v>0</v>
      </c>
      <c r="J27" s="256" t="str">
        <f t="shared" si="12"/>
        <v/>
      </c>
      <c r="K27" s="256" t="str">
        <f t="shared" si="13"/>
        <v/>
      </c>
      <c r="L27" s="257" t="str">
        <f t="shared" si="14"/>
        <v/>
      </c>
      <c r="M27" s="268" t="str">
        <f>IF(INDEX(전세계절!$2:$42,MATCH('3'!$E27,전세계절!$F$2:$F$42,FALSE),MATCH('3'!M$12,전세계절!$1:$1,FALSE))="","",INDEX(전세계절!$2:$42,MATCH('3'!$E27,전세계절!$F$2:$F$42,FALSE),MATCH('3'!M$12,전세계절!$1:$1,FALSE)))</f>
        <v/>
      </c>
      <c r="N27" s="255" t="str">
        <f>IF(INDEX(전세계절!$2:$42,MATCH('3'!$E27,전세계절!$F$2:$F$42,FALSE),MATCH('3'!N$12,전세계절!$1:$1,FALSE))="","",INDEX(전세계절!$2:$42,MATCH('3'!$E27,전세계절!$F$2:$F$42,FALSE),MATCH('3'!N$12,전세계절!$1:$1,FALSE)))</f>
        <v/>
      </c>
      <c r="O27" s="255">
        <f>INDEX(전세계절!$2:$42,MATCH('3'!$E27,전세계절!$F$2:$F$42,FALSE),MATCH('3'!O$12,전세계절!$1:$1,FALSE))</f>
        <v>0</v>
      </c>
      <c r="P27" s="255">
        <f>INDEX(전세계절!$2:$42,MATCH('3'!$E27,전세계절!$F$2:$F$42,FALSE),MATCH('3'!P$12,전세계절!$1:$1,FALSE))</f>
        <v>0</v>
      </c>
      <c r="Q27" s="258" t="str">
        <f t="shared" si="15"/>
        <v/>
      </c>
      <c r="R27" s="258" t="str">
        <f t="shared" si="16"/>
        <v/>
      </c>
      <c r="S27" s="258" t="str">
        <f t="shared" si="17"/>
        <v/>
      </c>
      <c r="T27" s="273" t="str">
        <f>IF(INDEX(매매계절!$43:$83,MATCH('3'!$E27,매매계절!$F$43:$F$83,FALSE),MATCH('3'!T$12,매매계절!$1:$1,FALSE))="","",INDEX(매매계절!$43:$83,MATCH('3'!$E27,매매계절!$F$43:$F$83,FALSE),MATCH('3'!T$12,매매계절!$1:$1,FALSE)))</f>
        <v/>
      </c>
      <c r="U27" s="255" t="str">
        <f>IF(INDEX(매매계절!$43:$83,MATCH('3'!$E27,매매계절!$F$43:$F$83,FALSE),MATCH('3'!U$12,매매계절!$1:$1,FALSE))="","",INDEX(매매계절!$43:$83,MATCH('3'!$E27,매매계절!$F$43:$F$83,FALSE),MATCH('3'!U$12,매매계절!$1:$1,FALSE)))</f>
        <v/>
      </c>
      <c r="V27" s="255">
        <f>INDEX(매매계절!$43:$83,MATCH('3'!$E27,매매계절!$F$43:$F$83,FALSE),MATCH('3'!V$12,매매계절!$1:$1,FALSE))</f>
        <v>0</v>
      </c>
      <c r="W27" s="255">
        <f>INDEX(매매계절!$43:$83,MATCH('3'!$E27,매매계절!$F$43:$F$83,FALSE),MATCH('3'!W$12,매매계절!$1:$1,FALSE))</f>
        <v>0</v>
      </c>
      <c r="X27" s="258" t="str">
        <f t="shared" si="18"/>
        <v/>
      </c>
      <c r="Y27" s="258" t="str">
        <f t="shared" si="19"/>
        <v/>
      </c>
      <c r="Z27" s="258" t="str">
        <f t="shared" si="20"/>
        <v/>
      </c>
      <c r="AA27" s="268" t="str">
        <f>IF(INDEX(전세계절!$43:$83,MATCH('3'!$E27,전세계절!$F$43:$F$83,FALSE),MATCH('3'!AA$12,전세계절!$1:$1,FALSE))="","",INDEX(전세계절!$43:$83,MATCH('3'!$E27,전세계절!$F$43:$F$83,FALSE),MATCH('3'!AA$12,전세계절!$1:$1,FALSE)))</f>
        <v/>
      </c>
      <c r="AB27" s="255" t="str">
        <f>IF(INDEX(전세계절!$43:$83,MATCH('3'!$E27,전세계절!$F$43:$F$83,FALSE),MATCH('3'!AB$12,전세계절!$1:$1,FALSE))="","",INDEX(전세계절!$43:$83,MATCH('3'!$E27,전세계절!$F$43:$F$83,FALSE),MATCH('3'!AB$12,전세계절!$1:$1,FALSE)))</f>
        <v/>
      </c>
      <c r="AC27" s="255">
        <f>INDEX(전세계절!$43:$83,MATCH('3'!$E27,전세계절!$F$43:$F$83,FALSE),MATCH('3'!AC$12,전세계절!$1:$1,FALSE))</f>
        <v>0</v>
      </c>
      <c r="AD27" s="255">
        <f>INDEX(전세계절!$43:$83,MATCH('3'!$E27,전세계절!$F$43:$F$83,FALSE),MATCH('3'!AD$12,전세계절!$1:$1,FALSE))</f>
        <v>0</v>
      </c>
      <c r="AE27" s="258" t="str">
        <f t="shared" si="21"/>
        <v/>
      </c>
      <c r="AF27" s="258" t="str">
        <f t="shared" si="22"/>
        <v/>
      </c>
      <c r="AG27" s="260" t="str">
        <f t="shared" si="23"/>
        <v/>
      </c>
      <c r="AH27" s="1433" t="s">
        <v>1400</v>
      </c>
      <c r="AI27" s="1434"/>
      <c r="AJ27" s="1435"/>
      <c r="AK27" s="639"/>
    </row>
    <row r="28" spans="1:37" s="310" customFormat="1" ht="11.25" customHeight="1">
      <c r="A28" s="638"/>
      <c r="B28" s="1473" t="s">
        <v>773</v>
      </c>
      <c r="C28" s="1454"/>
      <c r="D28" s="1454"/>
      <c r="E28" s="627">
        <v>16</v>
      </c>
      <c r="F28" s="277" t="str">
        <f>IF(INDEX(매매계절!$2:$42,MATCH('3'!$E28,매매계절!$F$2:$F$42,FALSE),MATCH('3'!F$12,매매계절!$1:$1,FALSE))="","",INDEX(매매계절!$2:$42,MATCH('3'!$E28,매매계절!$F$2:$F$42,FALSE),MATCH('3'!F$12,매매계절!$1:$1,FALSE)))</f>
        <v/>
      </c>
      <c r="G28" s="255" t="str">
        <f>IF(INDEX(매매계절!$2:$42,MATCH('3'!$E28,매매계절!$F$2:$F$42,FALSE),MATCH('3'!G$12,매매계절!$1:$1,FALSE))="","",INDEX(매매계절!$2:$42,MATCH('3'!$E28,매매계절!$F$2:$F$42,FALSE),MATCH('3'!G$12,매매계절!$1:$1,FALSE)))</f>
        <v/>
      </c>
      <c r="H28" s="255">
        <f>INDEX(매매계절!$2:$42,MATCH('3'!$E28,매매계절!$F$2:$F$42,FALSE),MATCH('3'!H$12,매매계절!$1:$1,FALSE))</f>
        <v>0</v>
      </c>
      <c r="I28" s="255">
        <f>INDEX(매매계절!$2:$42,MATCH('3'!$E28,매매계절!$F$2:$F$42,FALSE),MATCH('3'!I$12,매매계절!$1:$1,FALSE))</f>
        <v>0</v>
      </c>
      <c r="J28" s="256" t="str">
        <f t="shared" si="12"/>
        <v/>
      </c>
      <c r="K28" s="256" t="str">
        <f t="shared" si="13"/>
        <v/>
      </c>
      <c r="L28" s="257" t="str">
        <f t="shared" si="14"/>
        <v/>
      </c>
      <c r="M28" s="277" t="str">
        <f>IF(INDEX(전세계절!$2:$42,MATCH('3'!$E28,전세계절!$F$2:$F$42,FALSE),MATCH('3'!M$12,전세계절!$1:$1,FALSE))="","",INDEX(전세계절!$2:$42,MATCH('3'!$E28,전세계절!$F$2:$F$42,FALSE),MATCH('3'!M$12,전세계절!$1:$1,FALSE)))</f>
        <v/>
      </c>
      <c r="N28" s="255" t="str">
        <f>IF(INDEX(전세계절!$2:$42,MATCH('3'!$E28,전세계절!$F$2:$F$42,FALSE),MATCH('3'!N$12,전세계절!$1:$1,FALSE))="","",INDEX(전세계절!$2:$42,MATCH('3'!$E28,전세계절!$F$2:$F$42,FALSE),MATCH('3'!N$12,전세계절!$1:$1,FALSE)))</f>
        <v/>
      </c>
      <c r="O28" s="255">
        <f>INDEX(전세계절!$2:$42,MATCH('3'!$E28,전세계절!$F$2:$F$42,FALSE),MATCH('3'!O$12,전세계절!$1:$1,FALSE))</f>
        <v>0</v>
      </c>
      <c r="P28" s="255">
        <f>INDEX(전세계절!$2:$42,MATCH('3'!$E28,전세계절!$F$2:$F$42,FALSE),MATCH('3'!P$12,전세계절!$1:$1,FALSE))</f>
        <v>0</v>
      </c>
      <c r="Q28" s="258" t="str">
        <f t="shared" si="15"/>
        <v/>
      </c>
      <c r="R28" s="258" t="str">
        <f t="shared" si="16"/>
        <v/>
      </c>
      <c r="S28" s="258" t="str">
        <f t="shared" si="17"/>
        <v/>
      </c>
      <c r="T28" s="278" t="str">
        <f>IF(INDEX(매매계절!$43:$83,MATCH('3'!$E28,매매계절!$F$43:$F$83,FALSE),MATCH('3'!T$12,매매계절!$1:$1,FALSE))="","",INDEX(매매계절!$43:$83,MATCH('3'!$E28,매매계절!$F$43:$F$83,FALSE),MATCH('3'!T$12,매매계절!$1:$1,FALSE)))</f>
        <v/>
      </c>
      <c r="U28" s="255" t="str">
        <f>IF(INDEX(매매계절!$43:$83,MATCH('3'!$E28,매매계절!$F$43:$F$83,FALSE),MATCH('3'!U$12,매매계절!$1:$1,FALSE))="","",INDEX(매매계절!$43:$83,MATCH('3'!$E28,매매계절!$F$43:$F$83,FALSE),MATCH('3'!U$12,매매계절!$1:$1,FALSE)))</f>
        <v/>
      </c>
      <c r="V28" s="255">
        <f>INDEX(매매계절!$43:$83,MATCH('3'!$E28,매매계절!$F$43:$F$83,FALSE),MATCH('3'!V$12,매매계절!$1:$1,FALSE))</f>
        <v>0</v>
      </c>
      <c r="W28" s="255">
        <f>INDEX(매매계절!$43:$83,MATCH('3'!$E28,매매계절!$F$43:$F$83,FALSE),MATCH('3'!W$12,매매계절!$1:$1,FALSE))</f>
        <v>0</v>
      </c>
      <c r="X28" s="258" t="str">
        <f t="shared" si="18"/>
        <v/>
      </c>
      <c r="Y28" s="258" t="str">
        <f t="shared" si="19"/>
        <v/>
      </c>
      <c r="Z28" s="258" t="str">
        <f t="shared" si="20"/>
        <v/>
      </c>
      <c r="AA28" s="277" t="str">
        <f>IF(INDEX(전세계절!$43:$83,MATCH('3'!$E28,전세계절!$F$43:$F$83,FALSE),MATCH('3'!AA$12,전세계절!$1:$1,FALSE))="","",INDEX(전세계절!$43:$83,MATCH('3'!$E28,전세계절!$F$43:$F$83,FALSE),MATCH('3'!AA$12,전세계절!$1:$1,FALSE)))</f>
        <v/>
      </c>
      <c r="AB28" s="255" t="str">
        <f>IF(INDEX(전세계절!$43:$83,MATCH('3'!$E28,전세계절!$F$43:$F$83,FALSE),MATCH('3'!AB$12,전세계절!$1:$1,FALSE))="","",INDEX(전세계절!$43:$83,MATCH('3'!$E28,전세계절!$F$43:$F$83,FALSE),MATCH('3'!AB$12,전세계절!$1:$1,FALSE)))</f>
        <v/>
      </c>
      <c r="AC28" s="255">
        <f>INDEX(전세계절!$43:$83,MATCH('3'!$E28,전세계절!$F$43:$F$83,FALSE),MATCH('3'!AC$12,전세계절!$1:$1,FALSE))</f>
        <v>0</v>
      </c>
      <c r="AD28" s="255">
        <f>INDEX(전세계절!$43:$83,MATCH('3'!$E28,전세계절!$F$43:$F$83,FALSE),MATCH('3'!AD$12,전세계절!$1:$1,FALSE))</f>
        <v>0</v>
      </c>
      <c r="AE28" s="258" t="str">
        <f t="shared" si="21"/>
        <v/>
      </c>
      <c r="AF28" s="258" t="str">
        <f t="shared" si="22"/>
        <v/>
      </c>
      <c r="AG28" s="260" t="str">
        <f t="shared" si="23"/>
        <v/>
      </c>
      <c r="AH28" s="1436" t="s">
        <v>1401</v>
      </c>
      <c r="AI28" s="1437"/>
      <c r="AJ28" s="1438"/>
      <c r="AK28" s="639"/>
    </row>
    <row r="29" spans="1:37" s="310" customFormat="1" ht="11.25" customHeight="1">
      <c r="A29" s="638"/>
      <c r="B29" s="1473" t="s">
        <v>181</v>
      </c>
      <c r="C29" s="1454"/>
      <c r="D29" s="1454"/>
      <c r="E29" s="626">
        <v>17</v>
      </c>
      <c r="F29" s="277" t="str">
        <f>IF(INDEX(매매계절!$2:$42,MATCH('3'!$E29,매매계절!$F$2:$F$42,FALSE),MATCH('3'!F$12,매매계절!$1:$1,FALSE))="","",INDEX(매매계절!$2:$42,MATCH('3'!$E29,매매계절!$F$2:$F$42,FALSE),MATCH('3'!F$12,매매계절!$1:$1,FALSE)))</f>
        <v/>
      </c>
      <c r="G29" s="255" t="str">
        <f>IF(INDEX(매매계절!$2:$42,MATCH('3'!$E29,매매계절!$F$2:$F$42,FALSE),MATCH('3'!G$12,매매계절!$1:$1,FALSE))="","",INDEX(매매계절!$2:$42,MATCH('3'!$E29,매매계절!$F$2:$F$42,FALSE),MATCH('3'!G$12,매매계절!$1:$1,FALSE)))</f>
        <v/>
      </c>
      <c r="H29" s="255">
        <f>INDEX(매매계절!$2:$42,MATCH('3'!$E29,매매계절!$F$2:$F$42,FALSE),MATCH('3'!H$12,매매계절!$1:$1,FALSE))</f>
        <v>0</v>
      </c>
      <c r="I29" s="255">
        <f>INDEX(매매계절!$2:$42,MATCH('3'!$E29,매매계절!$F$2:$F$42,FALSE),MATCH('3'!I$12,매매계절!$1:$1,FALSE))</f>
        <v>0</v>
      </c>
      <c r="J29" s="256" t="str">
        <f t="shared" si="12"/>
        <v/>
      </c>
      <c r="K29" s="256" t="str">
        <f t="shared" si="13"/>
        <v/>
      </c>
      <c r="L29" s="257" t="str">
        <f t="shared" si="14"/>
        <v/>
      </c>
      <c r="M29" s="277" t="str">
        <f>IF(INDEX(전세계절!$2:$42,MATCH('3'!$E29,전세계절!$F$2:$F$42,FALSE),MATCH('3'!M$12,전세계절!$1:$1,FALSE))="","",INDEX(전세계절!$2:$42,MATCH('3'!$E29,전세계절!$F$2:$F$42,FALSE),MATCH('3'!M$12,전세계절!$1:$1,FALSE)))</f>
        <v/>
      </c>
      <c r="N29" s="255" t="str">
        <f>IF(INDEX(전세계절!$2:$42,MATCH('3'!$E29,전세계절!$F$2:$F$42,FALSE),MATCH('3'!N$12,전세계절!$1:$1,FALSE))="","",INDEX(전세계절!$2:$42,MATCH('3'!$E29,전세계절!$F$2:$F$42,FALSE),MATCH('3'!N$12,전세계절!$1:$1,FALSE)))</f>
        <v/>
      </c>
      <c r="O29" s="255">
        <f>INDEX(전세계절!$2:$42,MATCH('3'!$E29,전세계절!$F$2:$F$42,FALSE),MATCH('3'!O$12,전세계절!$1:$1,FALSE))</f>
        <v>0</v>
      </c>
      <c r="P29" s="255">
        <f>INDEX(전세계절!$2:$42,MATCH('3'!$E29,전세계절!$F$2:$F$42,FALSE),MATCH('3'!P$12,전세계절!$1:$1,FALSE))</f>
        <v>0</v>
      </c>
      <c r="Q29" s="258" t="str">
        <f t="shared" si="15"/>
        <v/>
      </c>
      <c r="R29" s="258" t="str">
        <f t="shared" si="16"/>
        <v/>
      </c>
      <c r="S29" s="258" t="str">
        <f t="shared" si="17"/>
        <v/>
      </c>
      <c r="T29" s="278" t="str">
        <f>IF(INDEX(매매계절!$43:$83,MATCH('3'!$E29,매매계절!$F$43:$F$83,FALSE),MATCH('3'!T$12,매매계절!$1:$1,FALSE))="","",INDEX(매매계절!$43:$83,MATCH('3'!$E29,매매계절!$F$43:$F$83,FALSE),MATCH('3'!T$12,매매계절!$1:$1,FALSE)))</f>
        <v/>
      </c>
      <c r="U29" s="255" t="str">
        <f>IF(INDEX(매매계절!$43:$83,MATCH('3'!$E29,매매계절!$F$43:$F$83,FALSE),MATCH('3'!U$12,매매계절!$1:$1,FALSE))="","",INDEX(매매계절!$43:$83,MATCH('3'!$E29,매매계절!$F$43:$F$83,FALSE),MATCH('3'!U$12,매매계절!$1:$1,FALSE)))</f>
        <v/>
      </c>
      <c r="V29" s="255">
        <f>INDEX(매매계절!$43:$83,MATCH('3'!$E29,매매계절!$F$43:$F$83,FALSE),MATCH('3'!V$12,매매계절!$1:$1,FALSE))</f>
        <v>0</v>
      </c>
      <c r="W29" s="255">
        <f>INDEX(매매계절!$43:$83,MATCH('3'!$E29,매매계절!$F$43:$F$83,FALSE),MATCH('3'!W$12,매매계절!$1:$1,FALSE))</f>
        <v>0</v>
      </c>
      <c r="X29" s="258" t="str">
        <f t="shared" si="18"/>
        <v/>
      </c>
      <c r="Y29" s="258" t="str">
        <f t="shared" si="19"/>
        <v/>
      </c>
      <c r="Z29" s="258" t="str">
        <f t="shared" si="20"/>
        <v/>
      </c>
      <c r="AA29" s="277" t="str">
        <f>IF(INDEX(전세계절!$43:$83,MATCH('3'!$E29,전세계절!$F$43:$F$83,FALSE),MATCH('3'!AA$12,전세계절!$1:$1,FALSE))="","",INDEX(전세계절!$43:$83,MATCH('3'!$E29,전세계절!$F$43:$F$83,FALSE),MATCH('3'!AA$12,전세계절!$1:$1,FALSE)))</f>
        <v/>
      </c>
      <c r="AB29" s="255" t="str">
        <f>IF(INDEX(전세계절!$43:$83,MATCH('3'!$E29,전세계절!$F$43:$F$83,FALSE),MATCH('3'!AB$12,전세계절!$1:$1,FALSE))="","",INDEX(전세계절!$43:$83,MATCH('3'!$E29,전세계절!$F$43:$F$83,FALSE),MATCH('3'!AB$12,전세계절!$1:$1,FALSE)))</f>
        <v/>
      </c>
      <c r="AC29" s="255">
        <f>INDEX(전세계절!$43:$83,MATCH('3'!$E29,전세계절!$F$43:$F$83,FALSE),MATCH('3'!AC$12,전세계절!$1:$1,FALSE))</f>
        <v>0</v>
      </c>
      <c r="AD29" s="255">
        <f>INDEX(전세계절!$43:$83,MATCH('3'!$E29,전세계절!$F$43:$F$83,FALSE),MATCH('3'!AD$12,전세계절!$1:$1,FALSE))</f>
        <v>0</v>
      </c>
      <c r="AE29" s="258" t="str">
        <f t="shared" si="21"/>
        <v/>
      </c>
      <c r="AF29" s="258" t="str">
        <f t="shared" si="22"/>
        <v/>
      </c>
      <c r="AG29" s="260" t="str">
        <f t="shared" si="23"/>
        <v/>
      </c>
      <c r="AH29" s="1436" t="s">
        <v>1395</v>
      </c>
      <c r="AI29" s="1437"/>
      <c r="AJ29" s="1438"/>
      <c r="AK29" s="639"/>
    </row>
    <row r="30" spans="1:37" s="310" customFormat="1" ht="11.25" customHeight="1">
      <c r="A30" s="638"/>
      <c r="B30" s="1473" t="s">
        <v>1397</v>
      </c>
      <c r="C30" s="1454"/>
      <c r="D30" s="1454"/>
      <c r="E30" s="627">
        <v>18</v>
      </c>
      <c r="F30" s="277" t="str">
        <f>IF(INDEX(매매계절!$2:$42,MATCH('3'!$E30,매매계절!$F$2:$F$42,FALSE),MATCH('3'!F$12,매매계절!$1:$1,FALSE))="","",INDEX(매매계절!$2:$42,MATCH('3'!$E30,매매계절!$F$2:$F$42,FALSE),MATCH('3'!F$12,매매계절!$1:$1,FALSE)))</f>
        <v/>
      </c>
      <c r="G30" s="255" t="str">
        <f>IF(INDEX(매매계절!$2:$42,MATCH('3'!$E30,매매계절!$F$2:$F$42,FALSE),MATCH('3'!G$12,매매계절!$1:$1,FALSE))="","",INDEX(매매계절!$2:$42,MATCH('3'!$E30,매매계절!$F$2:$F$42,FALSE),MATCH('3'!G$12,매매계절!$1:$1,FALSE)))</f>
        <v/>
      </c>
      <c r="H30" s="255">
        <f>INDEX(매매계절!$2:$42,MATCH('3'!$E30,매매계절!$F$2:$F$42,FALSE),MATCH('3'!H$12,매매계절!$1:$1,FALSE))</f>
        <v>0</v>
      </c>
      <c r="I30" s="255">
        <f>INDEX(매매계절!$2:$42,MATCH('3'!$E30,매매계절!$F$2:$F$42,FALSE),MATCH('3'!I$12,매매계절!$1:$1,FALSE))</f>
        <v>0</v>
      </c>
      <c r="J30" s="256" t="str">
        <f t="shared" si="12"/>
        <v/>
      </c>
      <c r="K30" s="256" t="str">
        <f t="shared" si="13"/>
        <v/>
      </c>
      <c r="L30" s="257" t="str">
        <f t="shared" si="14"/>
        <v/>
      </c>
      <c r="M30" s="277" t="str">
        <f>IF(INDEX(전세계절!$2:$42,MATCH('3'!$E30,전세계절!$F$2:$F$42,FALSE),MATCH('3'!M$12,전세계절!$1:$1,FALSE))="","",INDEX(전세계절!$2:$42,MATCH('3'!$E30,전세계절!$F$2:$F$42,FALSE),MATCH('3'!M$12,전세계절!$1:$1,FALSE)))</f>
        <v/>
      </c>
      <c r="N30" s="255" t="str">
        <f>IF(INDEX(전세계절!$2:$42,MATCH('3'!$E30,전세계절!$F$2:$F$42,FALSE),MATCH('3'!N$12,전세계절!$1:$1,FALSE))="","",INDEX(전세계절!$2:$42,MATCH('3'!$E30,전세계절!$F$2:$F$42,FALSE),MATCH('3'!N$12,전세계절!$1:$1,FALSE)))</f>
        <v/>
      </c>
      <c r="O30" s="255">
        <f>INDEX(전세계절!$2:$42,MATCH('3'!$E30,전세계절!$F$2:$F$42,FALSE),MATCH('3'!O$12,전세계절!$1:$1,FALSE))</f>
        <v>0</v>
      </c>
      <c r="P30" s="255">
        <f>INDEX(전세계절!$2:$42,MATCH('3'!$E30,전세계절!$F$2:$F$42,FALSE),MATCH('3'!P$12,전세계절!$1:$1,FALSE))</f>
        <v>0</v>
      </c>
      <c r="Q30" s="258" t="str">
        <f t="shared" si="15"/>
        <v/>
      </c>
      <c r="R30" s="258" t="str">
        <f t="shared" si="16"/>
        <v/>
      </c>
      <c r="S30" s="258" t="str">
        <f t="shared" si="17"/>
        <v/>
      </c>
      <c r="T30" s="278" t="str">
        <f>IF(INDEX(매매계절!$43:$83,MATCH('3'!$E30,매매계절!$F$43:$F$83,FALSE),MATCH('3'!T$12,매매계절!$1:$1,FALSE))="","",INDEX(매매계절!$43:$83,MATCH('3'!$E30,매매계절!$F$43:$F$83,FALSE),MATCH('3'!T$12,매매계절!$1:$1,FALSE)))</f>
        <v/>
      </c>
      <c r="U30" s="255" t="str">
        <f>IF(INDEX(매매계절!$43:$83,MATCH('3'!$E30,매매계절!$F$43:$F$83,FALSE),MATCH('3'!U$12,매매계절!$1:$1,FALSE))="","",INDEX(매매계절!$43:$83,MATCH('3'!$E30,매매계절!$F$43:$F$83,FALSE),MATCH('3'!U$12,매매계절!$1:$1,FALSE)))</f>
        <v/>
      </c>
      <c r="V30" s="255">
        <f>INDEX(매매계절!$43:$83,MATCH('3'!$E30,매매계절!$F$43:$F$83,FALSE),MATCH('3'!V$12,매매계절!$1:$1,FALSE))</f>
        <v>0</v>
      </c>
      <c r="W30" s="255">
        <f>INDEX(매매계절!$43:$83,MATCH('3'!$E30,매매계절!$F$43:$F$83,FALSE),MATCH('3'!W$12,매매계절!$1:$1,FALSE))</f>
        <v>0</v>
      </c>
      <c r="X30" s="258" t="str">
        <f t="shared" si="18"/>
        <v/>
      </c>
      <c r="Y30" s="258" t="str">
        <f t="shared" si="19"/>
        <v/>
      </c>
      <c r="Z30" s="258" t="str">
        <f t="shared" si="20"/>
        <v/>
      </c>
      <c r="AA30" s="277" t="str">
        <f>IF(INDEX(전세계절!$43:$83,MATCH('3'!$E30,전세계절!$F$43:$F$83,FALSE),MATCH('3'!AA$12,전세계절!$1:$1,FALSE))="","",INDEX(전세계절!$43:$83,MATCH('3'!$E30,전세계절!$F$43:$F$83,FALSE),MATCH('3'!AA$12,전세계절!$1:$1,FALSE)))</f>
        <v/>
      </c>
      <c r="AB30" s="255" t="str">
        <f>IF(INDEX(전세계절!$43:$83,MATCH('3'!$E30,전세계절!$F$43:$F$83,FALSE),MATCH('3'!AB$12,전세계절!$1:$1,FALSE))="","",INDEX(전세계절!$43:$83,MATCH('3'!$E30,전세계절!$F$43:$F$83,FALSE),MATCH('3'!AB$12,전세계절!$1:$1,FALSE)))</f>
        <v/>
      </c>
      <c r="AC30" s="255">
        <f>INDEX(전세계절!$43:$83,MATCH('3'!$E30,전세계절!$F$43:$F$83,FALSE),MATCH('3'!AC$12,전세계절!$1:$1,FALSE))</f>
        <v>0</v>
      </c>
      <c r="AD30" s="255">
        <f>INDEX(전세계절!$43:$83,MATCH('3'!$E30,전세계절!$F$43:$F$83,FALSE),MATCH('3'!AD$12,전세계절!$1:$1,FALSE))</f>
        <v>0</v>
      </c>
      <c r="AE30" s="258" t="str">
        <f t="shared" si="21"/>
        <v/>
      </c>
      <c r="AF30" s="258" t="str">
        <f t="shared" si="22"/>
        <v/>
      </c>
      <c r="AG30" s="260" t="str">
        <f t="shared" si="23"/>
        <v/>
      </c>
      <c r="AH30" s="1436" t="s">
        <v>1399</v>
      </c>
      <c r="AI30" s="1437"/>
      <c r="AJ30" s="1438"/>
      <c r="AK30" s="639"/>
    </row>
    <row r="31" spans="1:37" s="310" customFormat="1" ht="11.25" customHeight="1">
      <c r="A31" s="638" t="s">
        <v>162</v>
      </c>
      <c r="B31" s="1473" t="s">
        <v>1398</v>
      </c>
      <c r="C31" s="1454"/>
      <c r="D31" s="1454"/>
      <c r="E31" s="626">
        <v>19</v>
      </c>
      <c r="F31" s="277" t="str">
        <f>IF(INDEX(매매계절!$2:$42,MATCH('3'!$E31,매매계절!$F$2:$F$42,FALSE),MATCH('3'!F$12,매매계절!$1:$1,FALSE))="","",INDEX(매매계절!$2:$42,MATCH('3'!$E31,매매계절!$F$2:$F$42,FALSE),MATCH('3'!F$12,매매계절!$1:$1,FALSE)))</f>
        <v/>
      </c>
      <c r="G31" s="255" t="str">
        <f>IF(INDEX(매매계절!$2:$42,MATCH('3'!$E31,매매계절!$F$2:$F$42,FALSE),MATCH('3'!G$12,매매계절!$1:$1,FALSE))="","",INDEX(매매계절!$2:$42,MATCH('3'!$E31,매매계절!$F$2:$F$42,FALSE),MATCH('3'!G$12,매매계절!$1:$1,FALSE)))</f>
        <v/>
      </c>
      <c r="H31" s="255">
        <f>INDEX(매매계절!$2:$42,MATCH('3'!$E31,매매계절!$F$2:$F$42,FALSE),MATCH('3'!H$12,매매계절!$1:$1,FALSE))</f>
        <v>0</v>
      </c>
      <c r="I31" s="255">
        <f>INDEX(매매계절!$2:$42,MATCH('3'!$E31,매매계절!$F$2:$F$42,FALSE),MATCH('3'!I$12,매매계절!$1:$1,FALSE))</f>
        <v>0</v>
      </c>
      <c r="J31" s="256" t="str">
        <f t="shared" si="12"/>
        <v/>
      </c>
      <c r="K31" s="256" t="str">
        <f t="shared" si="13"/>
        <v/>
      </c>
      <c r="L31" s="257" t="str">
        <f t="shared" si="14"/>
        <v/>
      </c>
      <c r="M31" s="277" t="str">
        <f>IF(INDEX(전세계절!$2:$42,MATCH('3'!$E31,전세계절!$F$2:$F$42,FALSE),MATCH('3'!M$12,전세계절!$1:$1,FALSE))="","",INDEX(전세계절!$2:$42,MATCH('3'!$E31,전세계절!$F$2:$F$42,FALSE),MATCH('3'!M$12,전세계절!$1:$1,FALSE)))</f>
        <v/>
      </c>
      <c r="N31" s="255" t="str">
        <f>IF(INDEX(전세계절!$2:$42,MATCH('3'!$E31,전세계절!$F$2:$F$42,FALSE),MATCH('3'!N$12,전세계절!$1:$1,FALSE))="","",INDEX(전세계절!$2:$42,MATCH('3'!$E31,전세계절!$F$2:$F$42,FALSE),MATCH('3'!N$12,전세계절!$1:$1,FALSE)))</f>
        <v/>
      </c>
      <c r="O31" s="255">
        <f>INDEX(전세계절!$2:$42,MATCH('3'!$E31,전세계절!$F$2:$F$42,FALSE),MATCH('3'!O$12,전세계절!$1:$1,FALSE))</f>
        <v>0</v>
      </c>
      <c r="P31" s="255">
        <f>INDEX(전세계절!$2:$42,MATCH('3'!$E31,전세계절!$F$2:$F$42,FALSE),MATCH('3'!P$12,전세계절!$1:$1,FALSE))</f>
        <v>0</v>
      </c>
      <c r="Q31" s="258" t="str">
        <f t="shared" si="15"/>
        <v/>
      </c>
      <c r="R31" s="258" t="str">
        <f t="shared" si="16"/>
        <v/>
      </c>
      <c r="S31" s="258" t="str">
        <f t="shared" si="17"/>
        <v/>
      </c>
      <c r="T31" s="278" t="str">
        <f>IF(INDEX(매매계절!$43:$83,MATCH('3'!$E31,매매계절!$F$43:$F$83,FALSE),MATCH('3'!T$12,매매계절!$1:$1,FALSE))="","",INDEX(매매계절!$43:$83,MATCH('3'!$E31,매매계절!$F$43:$F$83,FALSE),MATCH('3'!T$12,매매계절!$1:$1,FALSE)))</f>
        <v/>
      </c>
      <c r="U31" s="255" t="str">
        <f>IF(INDEX(매매계절!$43:$83,MATCH('3'!$E31,매매계절!$F$43:$F$83,FALSE),MATCH('3'!U$12,매매계절!$1:$1,FALSE))="","",INDEX(매매계절!$43:$83,MATCH('3'!$E31,매매계절!$F$43:$F$83,FALSE),MATCH('3'!U$12,매매계절!$1:$1,FALSE)))</f>
        <v/>
      </c>
      <c r="V31" s="255">
        <f>INDEX(매매계절!$43:$83,MATCH('3'!$E31,매매계절!$F$43:$F$83,FALSE),MATCH('3'!V$12,매매계절!$1:$1,FALSE))</f>
        <v>0</v>
      </c>
      <c r="W31" s="255">
        <f>INDEX(매매계절!$43:$83,MATCH('3'!$E31,매매계절!$F$43:$F$83,FALSE),MATCH('3'!W$12,매매계절!$1:$1,FALSE))</f>
        <v>0</v>
      </c>
      <c r="X31" s="258" t="str">
        <f t="shared" si="18"/>
        <v/>
      </c>
      <c r="Y31" s="258" t="str">
        <f t="shared" si="19"/>
        <v/>
      </c>
      <c r="Z31" s="258" t="str">
        <f t="shared" si="20"/>
        <v/>
      </c>
      <c r="AA31" s="277" t="str">
        <f>IF(INDEX(전세계절!$43:$83,MATCH('3'!$E31,전세계절!$F$43:$F$83,FALSE),MATCH('3'!AA$12,전세계절!$1:$1,FALSE))="","",INDEX(전세계절!$43:$83,MATCH('3'!$E31,전세계절!$F$43:$F$83,FALSE),MATCH('3'!AA$12,전세계절!$1:$1,FALSE)))</f>
        <v/>
      </c>
      <c r="AB31" s="255" t="str">
        <f>IF(INDEX(전세계절!$43:$83,MATCH('3'!$E31,전세계절!$F$43:$F$83,FALSE),MATCH('3'!AB$12,전세계절!$1:$1,FALSE))="","",INDEX(전세계절!$43:$83,MATCH('3'!$E31,전세계절!$F$43:$F$83,FALSE),MATCH('3'!AB$12,전세계절!$1:$1,FALSE)))</f>
        <v/>
      </c>
      <c r="AC31" s="255">
        <f>INDEX(전세계절!$43:$83,MATCH('3'!$E31,전세계절!$F$43:$F$83,FALSE),MATCH('3'!AC$12,전세계절!$1:$1,FALSE))</f>
        <v>0</v>
      </c>
      <c r="AD31" s="255">
        <f>INDEX(전세계절!$43:$83,MATCH('3'!$E31,전세계절!$F$43:$F$83,FALSE),MATCH('3'!AD$12,전세계절!$1:$1,FALSE))</f>
        <v>0</v>
      </c>
      <c r="AE31" s="258" t="str">
        <f t="shared" si="21"/>
        <v/>
      </c>
      <c r="AF31" s="258" t="str">
        <f t="shared" si="22"/>
        <v/>
      </c>
      <c r="AG31" s="260" t="str">
        <f t="shared" si="23"/>
        <v/>
      </c>
      <c r="AH31" s="1436" t="s">
        <v>1402</v>
      </c>
      <c r="AI31" s="1437"/>
      <c r="AJ31" s="1438"/>
      <c r="AK31" s="639"/>
    </row>
    <row r="32" spans="1:37" s="310" customFormat="1" ht="11.25" customHeight="1">
      <c r="A32" s="638"/>
      <c r="B32" s="1473" t="s">
        <v>1388</v>
      </c>
      <c r="C32" s="1454"/>
      <c r="D32" s="1454"/>
      <c r="E32" s="627">
        <v>20</v>
      </c>
      <c r="F32" s="277" t="str">
        <f>IF(INDEX(매매계절!$2:$42,MATCH('3'!$E32,매매계절!$F$2:$F$42,FALSE),MATCH('3'!F$12,매매계절!$1:$1,FALSE))="","",INDEX(매매계절!$2:$42,MATCH('3'!$E32,매매계절!$F$2:$F$42,FALSE),MATCH('3'!F$12,매매계절!$1:$1,FALSE)))</f>
        <v/>
      </c>
      <c r="G32" s="255" t="str">
        <f>IF(INDEX(매매계절!$2:$42,MATCH('3'!$E32,매매계절!$F$2:$F$42,FALSE),MATCH('3'!G$12,매매계절!$1:$1,FALSE))="","",INDEX(매매계절!$2:$42,MATCH('3'!$E32,매매계절!$F$2:$F$42,FALSE),MATCH('3'!G$12,매매계절!$1:$1,FALSE)))</f>
        <v/>
      </c>
      <c r="H32" s="255">
        <f>INDEX(매매계절!$2:$42,MATCH('3'!$E32,매매계절!$F$2:$F$42,FALSE),MATCH('3'!H$12,매매계절!$1:$1,FALSE))</f>
        <v>0</v>
      </c>
      <c r="I32" s="255">
        <f>INDEX(매매계절!$2:$42,MATCH('3'!$E32,매매계절!$F$2:$F$42,FALSE),MATCH('3'!I$12,매매계절!$1:$1,FALSE))</f>
        <v>0</v>
      </c>
      <c r="J32" s="256" t="str">
        <f t="shared" si="12"/>
        <v/>
      </c>
      <c r="K32" s="256" t="str">
        <f t="shared" si="13"/>
        <v/>
      </c>
      <c r="L32" s="257" t="str">
        <f t="shared" si="14"/>
        <v/>
      </c>
      <c r="M32" s="277" t="str">
        <f>IF(INDEX(전세계절!$2:$42,MATCH('3'!$E32,전세계절!$F$2:$F$42,FALSE),MATCH('3'!M$12,전세계절!$1:$1,FALSE))="","",INDEX(전세계절!$2:$42,MATCH('3'!$E32,전세계절!$F$2:$F$42,FALSE),MATCH('3'!M$12,전세계절!$1:$1,FALSE)))</f>
        <v/>
      </c>
      <c r="N32" s="255" t="str">
        <f>IF(INDEX(전세계절!$2:$42,MATCH('3'!$E32,전세계절!$F$2:$F$42,FALSE),MATCH('3'!N$12,전세계절!$1:$1,FALSE))="","",INDEX(전세계절!$2:$42,MATCH('3'!$E32,전세계절!$F$2:$F$42,FALSE),MATCH('3'!N$12,전세계절!$1:$1,FALSE)))</f>
        <v/>
      </c>
      <c r="O32" s="255">
        <f>INDEX(전세계절!$2:$42,MATCH('3'!$E32,전세계절!$F$2:$F$42,FALSE),MATCH('3'!O$12,전세계절!$1:$1,FALSE))</f>
        <v>0</v>
      </c>
      <c r="P32" s="255">
        <f>INDEX(전세계절!$2:$42,MATCH('3'!$E32,전세계절!$F$2:$F$42,FALSE),MATCH('3'!P$12,전세계절!$1:$1,FALSE))</f>
        <v>0</v>
      </c>
      <c r="Q32" s="258" t="str">
        <f t="shared" si="15"/>
        <v/>
      </c>
      <c r="R32" s="258" t="str">
        <f t="shared" si="16"/>
        <v/>
      </c>
      <c r="S32" s="258" t="str">
        <f t="shared" si="17"/>
        <v/>
      </c>
      <c r="T32" s="278" t="str">
        <f>IF(INDEX(매매계절!$43:$83,MATCH('3'!$E32,매매계절!$F$43:$F$83,FALSE),MATCH('3'!T$12,매매계절!$1:$1,FALSE))="","",INDEX(매매계절!$43:$83,MATCH('3'!$E32,매매계절!$F$43:$F$83,FALSE),MATCH('3'!T$12,매매계절!$1:$1,FALSE)))</f>
        <v/>
      </c>
      <c r="U32" s="255" t="str">
        <f>IF(INDEX(매매계절!$43:$83,MATCH('3'!$E32,매매계절!$F$43:$F$83,FALSE),MATCH('3'!U$12,매매계절!$1:$1,FALSE))="","",INDEX(매매계절!$43:$83,MATCH('3'!$E32,매매계절!$F$43:$F$83,FALSE),MATCH('3'!U$12,매매계절!$1:$1,FALSE)))</f>
        <v/>
      </c>
      <c r="V32" s="255">
        <f>INDEX(매매계절!$43:$83,MATCH('3'!$E32,매매계절!$F$43:$F$83,FALSE),MATCH('3'!V$12,매매계절!$1:$1,FALSE))</f>
        <v>0</v>
      </c>
      <c r="W32" s="255">
        <f>INDEX(매매계절!$43:$83,MATCH('3'!$E32,매매계절!$F$43:$F$83,FALSE),MATCH('3'!W$12,매매계절!$1:$1,FALSE))</f>
        <v>0</v>
      </c>
      <c r="X32" s="258" t="str">
        <f t="shared" si="18"/>
        <v/>
      </c>
      <c r="Y32" s="258" t="str">
        <f t="shared" si="19"/>
        <v/>
      </c>
      <c r="Z32" s="258" t="str">
        <f t="shared" si="20"/>
        <v/>
      </c>
      <c r="AA32" s="277" t="str">
        <f>IF(INDEX(전세계절!$43:$83,MATCH('3'!$E32,전세계절!$F$43:$F$83,FALSE),MATCH('3'!AA$12,전세계절!$1:$1,FALSE))="","",INDEX(전세계절!$43:$83,MATCH('3'!$E32,전세계절!$F$43:$F$83,FALSE),MATCH('3'!AA$12,전세계절!$1:$1,FALSE)))</f>
        <v/>
      </c>
      <c r="AB32" s="255" t="str">
        <f>IF(INDEX(전세계절!$43:$83,MATCH('3'!$E32,전세계절!$F$43:$F$83,FALSE),MATCH('3'!AB$12,전세계절!$1:$1,FALSE))="","",INDEX(전세계절!$43:$83,MATCH('3'!$E32,전세계절!$F$43:$F$83,FALSE),MATCH('3'!AB$12,전세계절!$1:$1,FALSE)))</f>
        <v/>
      </c>
      <c r="AC32" s="255">
        <f>INDEX(전세계절!$43:$83,MATCH('3'!$E32,전세계절!$F$43:$F$83,FALSE),MATCH('3'!AC$12,전세계절!$1:$1,FALSE))</f>
        <v>0</v>
      </c>
      <c r="AD32" s="255">
        <f>INDEX(전세계절!$43:$83,MATCH('3'!$E32,전세계절!$F$43:$F$83,FALSE),MATCH('3'!AD$12,전세계절!$1:$1,FALSE))</f>
        <v>0</v>
      </c>
      <c r="AE32" s="258" t="str">
        <f t="shared" si="21"/>
        <v/>
      </c>
      <c r="AF32" s="258" t="str">
        <f t="shared" si="22"/>
        <v/>
      </c>
      <c r="AG32" s="260" t="str">
        <f t="shared" si="23"/>
        <v/>
      </c>
      <c r="AH32" s="1436" t="s">
        <v>1404</v>
      </c>
      <c r="AI32" s="1437"/>
      <c r="AJ32" s="1438"/>
      <c r="AK32" s="639"/>
    </row>
    <row r="33" spans="1:37" s="310" customFormat="1" ht="11.25" customHeight="1">
      <c r="A33" s="640"/>
      <c r="B33" s="1470" t="s">
        <v>1389</v>
      </c>
      <c r="C33" s="1456"/>
      <c r="D33" s="1456"/>
      <c r="E33" s="626">
        <v>21</v>
      </c>
      <c r="F33" s="254" t="str">
        <f>IF(INDEX(매매계절!$2:$42,MATCH('3'!$E33,매매계절!$F$2:$F$42,FALSE),MATCH('3'!F$12,매매계절!$1:$1,FALSE))="","",INDEX(매매계절!$2:$42,MATCH('3'!$E33,매매계절!$F$2:$F$42,FALSE),MATCH('3'!F$12,매매계절!$1:$1,FALSE)))</f>
        <v/>
      </c>
      <c r="G33" s="281" t="str">
        <f>IF(INDEX(매매계절!$2:$42,MATCH('3'!$E33,매매계절!$F$2:$F$42,FALSE),MATCH('3'!G$12,매매계절!$1:$1,FALSE))="","",INDEX(매매계절!$2:$42,MATCH('3'!$E33,매매계절!$F$2:$F$42,FALSE),MATCH('3'!G$12,매매계절!$1:$1,FALSE)))</f>
        <v/>
      </c>
      <c r="H33" s="281">
        <f>INDEX(매매계절!$2:$42,MATCH('3'!$E33,매매계절!$F$2:$F$42,FALSE),MATCH('3'!H$12,매매계절!$1:$1,FALSE))</f>
        <v>0</v>
      </c>
      <c r="I33" s="281">
        <f>INDEX(매매계절!$2:$42,MATCH('3'!$E33,매매계절!$F$2:$F$42,FALSE),MATCH('3'!I$12,매매계절!$1:$1,FALSE))</f>
        <v>0</v>
      </c>
      <c r="J33" s="282" t="str">
        <f t="shared" si="12"/>
        <v/>
      </c>
      <c r="K33" s="282" t="str">
        <f t="shared" si="13"/>
        <v/>
      </c>
      <c r="L33" s="641" t="str">
        <f t="shared" si="14"/>
        <v/>
      </c>
      <c r="M33" s="254" t="str">
        <f>IF(INDEX(전세계절!$2:$42,MATCH('3'!$E33,전세계절!$F$2:$F$42,FALSE),MATCH('3'!M$12,전세계절!$1:$1,FALSE))="","",INDEX(전세계절!$2:$42,MATCH('3'!$E33,전세계절!$F$2:$F$42,FALSE),MATCH('3'!M$12,전세계절!$1:$1,FALSE)))</f>
        <v/>
      </c>
      <c r="N33" s="281" t="str">
        <f>IF(INDEX(전세계절!$2:$42,MATCH('3'!$E33,전세계절!$F$2:$F$42,FALSE),MATCH('3'!N$12,전세계절!$1:$1,FALSE))="","",INDEX(전세계절!$2:$42,MATCH('3'!$E33,전세계절!$F$2:$F$42,FALSE),MATCH('3'!N$12,전세계절!$1:$1,FALSE)))</f>
        <v/>
      </c>
      <c r="O33" s="281">
        <f>INDEX(전세계절!$2:$42,MATCH('3'!$E33,전세계절!$F$2:$F$42,FALSE),MATCH('3'!O$12,전세계절!$1:$1,FALSE))</f>
        <v>0</v>
      </c>
      <c r="P33" s="281">
        <f>INDEX(전세계절!$2:$42,MATCH('3'!$E33,전세계절!$F$2:$F$42,FALSE),MATCH('3'!P$12,전세계절!$1:$1,FALSE))</f>
        <v>0</v>
      </c>
      <c r="Q33" s="283" t="str">
        <f t="shared" si="15"/>
        <v/>
      </c>
      <c r="R33" s="283" t="str">
        <f t="shared" si="16"/>
        <v/>
      </c>
      <c r="S33" s="283" t="str">
        <f t="shared" si="17"/>
        <v/>
      </c>
      <c r="T33" s="259" t="str">
        <f>IF(INDEX(매매계절!$43:$83,MATCH('3'!$E33,매매계절!$F$43:$F$83,FALSE),MATCH('3'!T$12,매매계절!$1:$1,FALSE))="","",INDEX(매매계절!$43:$83,MATCH('3'!$E33,매매계절!$F$43:$F$83,FALSE),MATCH('3'!T$12,매매계절!$1:$1,FALSE)))</f>
        <v/>
      </c>
      <c r="U33" s="281" t="str">
        <f>IF(INDEX(매매계절!$43:$83,MATCH('3'!$E33,매매계절!$F$43:$F$83,FALSE),MATCH('3'!U$12,매매계절!$1:$1,FALSE))="","",INDEX(매매계절!$43:$83,MATCH('3'!$E33,매매계절!$F$43:$F$83,FALSE),MATCH('3'!U$12,매매계절!$1:$1,FALSE)))</f>
        <v/>
      </c>
      <c r="V33" s="281">
        <f>INDEX(매매계절!$43:$83,MATCH('3'!$E33,매매계절!$F$43:$F$83,FALSE),MATCH('3'!V$12,매매계절!$1:$1,FALSE))</f>
        <v>0</v>
      </c>
      <c r="W33" s="281">
        <f>INDEX(매매계절!$43:$83,MATCH('3'!$E33,매매계절!$F$43:$F$83,FALSE),MATCH('3'!W$12,매매계절!$1:$1,FALSE))</f>
        <v>0</v>
      </c>
      <c r="X33" s="283" t="str">
        <f t="shared" si="18"/>
        <v/>
      </c>
      <c r="Y33" s="283" t="str">
        <f t="shared" si="19"/>
        <v/>
      </c>
      <c r="Z33" s="283" t="str">
        <f t="shared" si="20"/>
        <v/>
      </c>
      <c r="AA33" s="254" t="str">
        <f>IF(INDEX(전세계절!$43:$83,MATCH('3'!$E33,전세계절!$F$43:$F$83,FALSE),MATCH('3'!AA$12,전세계절!$1:$1,FALSE))="","",INDEX(전세계절!$43:$83,MATCH('3'!$E33,전세계절!$F$43:$F$83,FALSE),MATCH('3'!AA$12,전세계절!$1:$1,FALSE)))</f>
        <v/>
      </c>
      <c r="AB33" s="281" t="str">
        <f>IF(INDEX(전세계절!$43:$83,MATCH('3'!$E33,전세계절!$F$43:$F$83,FALSE),MATCH('3'!AB$12,전세계절!$1:$1,FALSE))="","",INDEX(전세계절!$43:$83,MATCH('3'!$E33,전세계절!$F$43:$F$83,FALSE),MATCH('3'!AB$12,전세계절!$1:$1,FALSE)))</f>
        <v/>
      </c>
      <c r="AC33" s="281">
        <f>INDEX(전세계절!$43:$83,MATCH('3'!$E33,전세계절!$F$43:$F$83,FALSE),MATCH('3'!AC$12,전세계절!$1:$1,FALSE))</f>
        <v>0</v>
      </c>
      <c r="AD33" s="281">
        <f>INDEX(전세계절!$43:$83,MATCH('3'!$E33,전세계절!$F$43:$F$83,FALSE),MATCH('3'!AD$12,전세계절!$1:$1,FALSE))</f>
        <v>0</v>
      </c>
      <c r="AE33" s="283" t="str">
        <f t="shared" si="21"/>
        <v/>
      </c>
      <c r="AF33" s="283" t="str">
        <f t="shared" si="22"/>
        <v/>
      </c>
      <c r="AG33" s="284" t="str">
        <f t="shared" si="23"/>
        <v/>
      </c>
      <c r="AH33" s="1441" t="s">
        <v>1403</v>
      </c>
      <c r="AI33" s="1439"/>
      <c r="AJ33" s="1440"/>
      <c r="AK33" s="642"/>
    </row>
    <row r="34" spans="1:37" s="310" customFormat="1" ht="13.5" customHeight="1">
      <c r="A34" s="1476" t="s">
        <v>185</v>
      </c>
      <c r="B34" s="1476"/>
      <c r="C34" s="1476"/>
      <c r="D34" s="1476"/>
      <c r="E34" s="627">
        <v>22</v>
      </c>
      <c r="F34" s="261">
        <f>IF(INDEX(매매계절!$2:$42,MATCH('3'!$E34,매매계절!$F$2:$F$42,FALSE),MATCH('3'!F$12,매매계절!$1:$1,FALSE))="","",INDEX(매매계절!$2:$42,MATCH('3'!$E34,매매계절!$F$2:$F$42,FALSE),MATCH('3'!F$12,매매계절!$1:$1,FALSE)))</f>
        <v>97.737991494948204</v>
      </c>
      <c r="G34" s="255">
        <f>IF(INDEX(매매계절!$2:$42,MATCH('3'!$E34,매매계절!$F$2:$F$42,FALSE),MATCH('3'!G$12,매매계절!$1:$1,FALSE))="","",INDEX(매매계절!$2:$42,MATCH('3'!$E34,매매계절!$F$2:$F$42,FALSE),MATCH('3'!G$12,매매계절!$1:$1,FALSE)))</f>
        <v>97.819824248447105</v>
      </c>
      <c r="H34" s="255">
        <f>INDEX(매매계절!$2:$42,MATCH('3'!$E34,매매계절!$F$2:$F$42,FALSE),MATCH('3'!H$12,매매계절!$1:$1,FALSE))</f>
        <v>99.421120498391701</v>
      </c>
      <c r="I34" s="255">
        <f>INDEX(매매계절!$2:$42,MATCH('3'!$E34,매매계절!$F$2:$F$42,FALSE),MATCH('3'!I$12,매매계절!$1:$1,FALSE))</f>
        <v>101.36045182157901</v>
      </c>
      <c r="J34" s="256">
        <f t="shared" si="12"/>
        <v>-8.3656614727767309E-2</v>
      </c>
      <c r="K34" s="256">
        <f t="shared" si="13"/>
        <v>-1.6929290225317084</v>
      </c>
      <c r="L34" s="257">
        <f t="shared" si="14"/>
        <v>-3.5738399558511103</v>
      </c>
      <c r="M34" s="261">
        <f>IF(INDEX(전세계절!$2:$42,MATCH('3'!$E34,전세계절!$F$2:$F$42,FALSE),MATCH('3'!M$12,전세계절!$1:$1,FALSE))="","",INDEX(전세계절!$2:$42,MATCH('3'!$E34,전세계절!$F$2:$F$42,FALSE),MATCH('3'!M$12,전세계절!$1:$1,FALSE)))</f>
        <v>102.87121589631199</v>
      </c>
      <c r="N34" s="255">
        <f>IF(INDEX(전세계절!$2:$42,MATCH('3'!$E34,전세계절!$F$2:$F$42,FALSE),MATCH('3'!N$12,전세계절!$1:$1,FALSE))="","",INDEX(전세계절!$2:$42,MATCH('3'!$E34,전세계절!$F$2:$F$42,FALSE),MATCH('3'!N$12,전세계절!$1:$1,FALSE)))</f>
        <v>102.26357566106</v>
      </c>
      <c r="O34" s="255">
        <f>INDEX(전세계절!$2:$42,MATCH('3'!$E34,전세계절!$F$2:$F$42,FALSE),MATCH('3'!O$12,전세계절!$1:$1,FALSE))</f>
        <v>99.802852001876602</v>
      </c>
      <c r="P34" s="255">
        <f>INDEX(전세계절!$2:$42,MATCH('3'!$E34,전세계절!$F$2:$F$42,FALSE),MATCH('3'!P$12,전세계절!$1:$1,FALSE))</f>
        <v>99.644619253796193</v>
      </c>
      <c r="Q34" s="258">
        <f t="shared" si="15"/>
        <v>0.59419028850109523</v>
      </c>
      <c r="R34" s="258">
        <f t="shared" si="16"/>
        <v>3.0744250618987223</v>
      </c>
      <c r="S34" s="258">
        <f t="shared" si="17"/>
        <v>3.2381042415322137</v>
      </c>
      <c r="T34" s="266">
        <f>IF(INDEX(매매계절!$43:$83,MATCH('3'!$E34,매매계절!$F$43:$F$83,FALSE),MATCH('3'!T$12,매매계절!$1:$1,FALSE))="","",INDEX(매매계절!$43:$83,MATCH('3'!$E34,매매계절!$F$43:$F$83,FALSE),MATCH('3'!T$12,매매계절!$1:$1,FALSE)))</f>
        <v>97.712283175346798</v>
      </c>
      <c r="U34" s="255">
        <f>IF(INDEX(매매계절!$43:$83,MATCH('3'!$E34,매매계절!$F$43:$F$83,FALSE),MATCH('3'!U$12,매매계절!$1:$1,FALSE))="","",INDEX(매매계절!$43:$83,MATCH('3'!$E34,매매계절!$F$43:$F$83,FALSE),MATCH('3'!U$12,매매계절!$1:$1,FALSE)))</f>
        <v>97.804064867467403</v>
      </c>
      <c r="V34" s="255">
        <f>INDEX(매매계절!$43:$83,MATCH('3'!$E34,매매계절!$F$43:$F$83,FALSE),MATCH('3'!V$12,매매계절!$1:$1,FALSE))</f>
        <v>99.410674079993399</v>
      </c>
      <c r="W34" s="255">
        <f>INDEX(매매계절!$43:$83,MATCH('3'!$E34,매매계절!$F$43:$F$83,FALSE),MATCH('3'!W$12,매매계절!$1:$1,FALSE))</f>
        <v>101.78581133230099</v>
      </c>
      <c r="X34" s="258">
        <f t="shared" si="18"/>
        <v>-9.3842410583833136E-2</v>
      </c>
      <c r="Y34" s="258">
        <f t="shared" si="19"/>
        <v>-1.7084592981231994</v>
      </c>
      <c r="Z34" s="258">
        <f t="shared" si="20"/>
        <v>-4.0020589349681668</v>
      </c>
      <c r="AA34" s="261">
        <f>IF(INDEX(전세계절!$43:$83,MATCH('3'!$E34,전세계절!$F$43:$F$83,FALSE),MATCH('3'!AA$12,전세계절!$1:$1,FALSE))="","",INDEX(전세계절!$43:$83,MATCH('3'!$E34,전세계절!$F$43:$F$83,FALSE),MATCH('3'!AA$12,전세계절!$1:$1,FALSE)))</f>
        <v>104.092110781409</v>
      </c>
      <c r="AB34" s="255">
        <f>IF(INDEX(전세계절!$43:$83,MATCH('3'!$E34,전세계절!$F$43:$F$83,FALSE),MATCH('3'!AB$12,전세계절!$1:$1,FALSE))="","",INDEX(전세계절!$43:$83,MATCH('3'!$E34,전세계절!$F$43:$F$83,FALSE),MATCH('3'!AB$12,전세계절!$1:$1,FALSE)))</f>
        <v>103.208612542897</v>
      </c>
      <c r="AC34" s="255">
        <f>INDEX(전세계절!$43:$83,MATCH('3'!$E34,전세계절!$F$43:$F$83,FALSE),MATCH('3'!AC$12,전세계절!$1:$1,FALSE))</f>
        <v>99.664278053994494</v>
      </c>
      <c r="AD34" s="255">
        <f>INDEX(전세계절!$43:$83,MATCH('3'!$E34,전세계절!$F$43:$F$83,FALSE),MATCH('3'!AD$12,전세계절!$1:$1,FALSE))</f>
        <v>99.403008870555993</v>
      </c>
      <c r="AE34" s="258">
        <f t="shared" si="21"/>
        <v>0.85603150429407471</v>
      </c>
      <c r="AF34" s="258">
        <f t="shared" si="22"/>
        <v>4.4427480074813452</v>
      </c>
      <c r="AG34" s="260">
        <f t="shared" si="23"/>
        <v>4.7172635558338394</v>
      </c>
      <c r="AH34" s="1374" t="s">
        <v>285</v>
      </c>
      <c r="AI34" s="1375"/>
      <c r="AJ34" s="1375"/>
      <c r="AK34" s="1375"/>
    </row>
    <row r="35" spans="1:37" s="310" customFormat="1" ht="13.5" customHeight="1">
      <c r="A35" s="1373" t="s">
        <v>186</v>
      </c>
      <c r="B35" s="1373"/>
      <c r="C35" s="1373"/>
      <c r="D35" s="1373"/>
      <c r="E35" s="626">
        <v>23</v>
      </c>
      <c r="F35" s="261">
        <f>IF(INDEX(매매계절!$2:$42,MATCH('3'!$E35,매매계절!$F$2:$F$42,FALSE),MATCH('3'!F$12,매매계절!$1:$1,FALSE))="","",INDEX(매매계절!$2:$42,MATCH('3'!$E35,매매계절!$F$2:$F$42,FALSE),MATCH('3'!F$12,매매계절!$1:$1,FALSE)))</f>
        <v>99.501066611184001</v>
      </c>
      <c r="G35" s="285">
        <f>IF(INDEX(매매계절!$2:$42,MATCH('3'!$E35,매매계절!$F$2:$F$42,FALSE),MATCH('3'!G$12,매매계절!$1:$1,FALSE))="","",INDEX(매매계절!$2:$42,MATCH('3'!$E35,매매계절!$F$2:$F$42,FALSE),MATCH('3'!G$12,매매계절!$1:$1,FALSE)))</f>
        <v>99.375443594860002</v>
      </c>
      <c r="H35" s="285">
        <f>INDEX(매매계절!$2:$42,MATCH('3'!$E35,매매계절!$F$2:$F$42,FALSE),MATCH('3'!H$12,매매계절!$1:$1,FALSE))</f>
        <v>99.882015026819602</v>
      </c>
      <c r="I35" s="285">
        <f>INDEX(매매계절!$2:$42,MATCH('3'!$E35,매매계절!$F$2:$F$42,FALSE),MATCH('3'!I$12,매매계절!$1:$1,FALSE))</f>
        <v>100.505270916743</v>
      </c>
      <c r="J35" s="286">
        <f t="shared" si="12"/>
        <v>0.12641253390137663</v>
      </c>
      <c r="K35" s="286">
        <f t="shared" si="13"/>
        <v>-0.38139840844551021</v>
      </c>
      <c r="L35" s="287">
        <f t="shared" si="14"/>
        <v>-0.99915586157751646</v>
      </c>
      <c r="M35" s="261">
        <f>IF(INDEX(전세계절!$2:$42,MATCH('3'!$E35,전세계절!$F$2:$F$42,FALSE),MATCH('3'!M$12,전세계절!$1:$1,FALSE))="","",INDEX(전세계절!$2:$42,MATCH('3'!$E35,전세계절!$F$2:$F$42,FALSE),MATCH('3'!M$12,전세계절!$1:$1,FALSE)))</f>
        <v>100.77165924785901</v>
      </c>
      <c r="N35" s="285">
        <f>IF(INDEX(전세계절!$2:$42,MATCH('3'!$E35,전세계절!$F$2:$F$42,FALSE),MATCH('3'!N$12,전세계절!$1:$1,FALSE))="","",INDEX(전세계절!$2:$42,MATCH('3'!$E35,전세계절!$F$2:$F$42,FALSE),MATCH('3'!N$12,전세계절!$1:$1,FALSE)))</f>
        <v>100.559378688546</v>
      </c>
      <c r="O35" s="285">
        <f>INDEX(전세계절!$2:$42,MATCH('3'!$E35,전세계절!$F$2:$F$42,FALSE),MATCH('3'!O$12,전세계절!$1:$1,FALSE))</f>
        <v>100.08755465813699</v>
      </c>
      <c r="P35" s="285">
        <f>INDEX(전세계절!$2:$42,MATCH('3'!$E35,전세계절!$F$2:$F$42,FALSE),MATCH('3'!P$12,전세계절!$1:$1,FALSE))</f>
        <v>100.062435087178</v>
      </c>
      <c r="Q35" s="288">
        <f t="shared" si="15"/>
        <v>0.21109971250963255</v>
      </c>
      <c r="R35" s="288">
        <f t="shared" si="16"/>
        <v>0.68350614825056777</v>
      </c>
      <c r="S35" s="288">
        <f t="shared" si="17"/>
        <v>0.70878163225100987</v>
      </c>
      <c r="T35" s="266">
        <f>IF(INDEX(매매계절!$43:$83,MATCH('3'!$E35,매매계절!$F$43:$F$83,FALSE),MATCH('3'!T$12,매매계절!$1:$1,FALSE))="","",INDEX(매매계절!$43:$83,MATCH('3'!$E35,매매계절!$F$43:$F$83,FALSE),MATCH('3'!T$12,매매계절!$1:$1,FALSE)))</f>
        <v>98.882403357866806</v>
      </c>
      <c r="U35" s="285">
        <f>IF(INDEX(매매계절!$43:$83,MATCH('3'!$E35,매매계절!$F$43:$F$83,FALSE),MATCH('3'!U$12,매매계절!$1:$1,FALSE))="","",INDEX(매매계절!$43:$83,MATCH('3'!$E35,매매계절!$F$43:$F$83,FALSE),MATCH('3'!U$12,매매계절!$1:$1,FALSE)))</f>
        <v>98.7300363763989</v>
      </c>
      <c r="V35" s="285">
        <f>INDEX(매매계절!$43:$83,MATCH('3'!$E35,매매계절!$F$43:$F$83,FALSE),MATCH('3'!V$12,매매계절!$1:$1,FALSE))</f>
        <v>99.868262141399299</v>
      </c>
      <c r="W35" s="285">
        <f>INDEX(매매계절!$43:$83,MATCH('3'!$E35,매매계절!$F$43:$F$83,FALSE),MATCH('3'!W$12,매매계절!$1:$1,FALSE))</f>
        <v>100.80404043501299</v>
      </c>
      <c r="X35" s="288">
        <f t="shared" si="18"/>
        <v>0.15432687666296907</v>
      </c>
      <c r="Y35" s="288">
        <f t="shared" si="19"/>
        <v>-0.98715924598412608</v>
      </c>
      <c r="Z35" s="288">
        <f t="shared" si="20"/>
        <v>-1.906309577327947</v>
      </c>
      <c r="AA35" s="261">
        <f>IF(INDEX(전세계절!$43:$83,MATCH('3'!$E35,전세계절!$F$43:$F$83,FALSE),MATCH('3'!AA$12,전세계절!$1:$1,FALSE))="","",INDEX(전세계절!$43:$83,MATCH('3'!$E35,전세계절!$F$43:$F$83,FALSE),MATCH('3'!AA$12,전세계절!$1:$1,FALSE)))</f>
        <v>101.053924248965</v>
      </c>
      <c r="AB35" s="285">
        <f>IF(INDEX(전세계절!$43:$83,MATCH('3'!$E35,전세계절!$F$43:$F$83,FALSE),MATCH('3'!AB$12,전세계절!$1:$1,FALSE))="","",INDEX(전세계절!$43:$83,MATCH('3'!$E35,전세계절!$F$43:$F$83,FALSE),MATCH('3'!AB$12,전세계절!$1:$1,FALSE)))</f>
        <v>100.707120709992</v>
      </c>
      <c r="AC35" s="285">
        <f>INDEX(전세계절!$43:$83,MATCH('3'!$E35,전세계절!$F$43:$F$83,FALSE),MATCH('3'!AC$12,전세계절!$1:$1,FALSE))</f>
        <v>100.044225894345</v>
      </c>
      <c r="AD35" s="285">
        <f>INDEX(전세계절!$43:$83,MATCH('3'!$E35,전세계절!$F$43:$F$83,FALSE),MATCH('3'!AD$12,전세계절!$1:$1,FALSE))</f>
        <v>100.149754041092</v>
      </c>
      <c r="AE35" s="288">
        <f t="shared" si="21"/>
        <v>0.34436843842622356</v>
      </c>
      <c r="AF35" s="288">
        <f t="shared" si="22"/>
        <v>1.0092520038950781</v>
      </c>
      <c r="AG35" s="289">
        <f t="shared" si="23"/>
        <v>0.90281820113309319</v>
      </c>
      <c r="AH35" s="1418" t="s">
        <v>286</v>
      </c>
      <c r="AI35" s="1400"/>
      <c r="AJ35" s="1400"/>
      <c r="AK35" s="1400"/>
    </row>
    <row r="36" spans="1:37" s="310" customFormat="1" ht="11.25" customHeight="1">
      <c r="A36" s="630"/>
      <c r="B36" s="1471" t="s">
        <v>1390</v>
      </c>
      <c r="C36" s="1472"/>
      <c r="D36" s="1472"/>
      <c r="E36" s="627">
        <v>24</v>
      </c>
      <c r="F36" s="277" t="str">
        <f>IF(INDEX(매매계절!$2:$42,MATCH('3'!$E36,매매계절!$F$2:$F$42,FALSE),MATCH('3'!F$12,매매계절!$1:$1,FALSE))="","",INDEX(매매계절!$2:$42,MATCH('3'!$E36,매매계절!$F$2:$F$42,FALSE),MATCH('3'!F$12,매매계절!$1:$1,FALSE)))</f>
        <v/>
      </c>
      <c r="G36" s="285" t="str">
        <f>IF(INDEX(매매계절!$2:$42,MATCH('3'!$E36,매매계절!$F$2:$F$42,FALSE),MATCH('3'!G$12,매매계절!$1:$1,FALSE))="","",INDEX(매매계절!$2:$42,MATCH('3'!$E36,매매계절!$F$2:$F$42,FALSE),MATCH('3'!G$12,매매계절!$1:$1,FALSE)))</f>
        <v/>
      </c>
      <c r="H36" s="285">
        <f>INDEX(매매계절!$2:$42,MATCH('3'!$E36,매매계절!$F$2:$F$42,FALSE),MATCH('3'!H$12,매매계절!$1:$1,FALSE))</f>
        <v>0</v>
      </c>
      <c r="I36" s="285">
        <f>INDEX(매매계절!$2:$42,MATCH('3'!$E36,매매계절!$F$2:$F$42,FALSE),MATCH('3'!I$12,매매계절!$1:$1,FALSE))</f>
        <v>0</v>
      </c>
      <c r="J36" s="286" t="str">
        <f t="shared" si="12"/>
        <v/>
      </c>
      <c r="K36" s="286" t="str">
        <f t="shared" si="13"/>
        <v/>
      </c>
      <c r="L36" s="287" t="str">
        <f t="shared" si="14"/>
        <v/>
      </c>
      <c r="M36" s="277" t="str">
        <f>IF(INDEX(전세계절!$2:$42,MATCH('3'!$E36,전세계절!$F$2:$F$42,FALSE),MATCH('3'!M$12,전세계절!$1:$1,FALSE))="","",INDEX(전세계절!$2:$42,MATCH('3'!$E36,전세계절!$F$2:$F$42,FALSE),MATCH('3'!M$12,전세계절!$1:$1,FALSE)))</f>
        <v/>
      </c>
      <c r="N36" s="285" t="str">
        <f>IF(INDEX(전세계절!$2:$42,MATCH('3'!$E36,전세계절!$F$2:$F$42,FALSE),MATCH('3'!N$12,전세계절!$1:$1,FALSE))="","",INDEX(전세계절!$2:$42,MATCH('3'!$E36,전세계절!$F$2:$F$42,FALSE),MATCH('3'!N$12,전세계절!$1:$1,FALSE)))</f>
        <v/>
      </c>
      <c r="O36" s="285">
        <f>INDEX(전세계절!$2:$42,MATCH('3'!$E36,전세계절!$F$2:$F$42,FALSE),MATCH('3'!O$12,전세계절!$1:$1,FALSE))</f>
        <v>0</v>
      </c>
      <c r="P36" s="285">
        <f>INDEX(전세계절!$2:$42,MATCH('3'!$E36,전세계절!$F$2:$F$42,FALSE),MATCH('3'!P$12,전세계절!$1:$1,FALSE))</f>
        <v>0</v>
      </c>
      <c r="Q36" s="288" t="str">
        <f t="shared" si="15"/>
        <v/>
      </c>
      <c r="R36" s="288" t="str">
        <f t="shared" si="16"/>
        <v/>
      </c>
      <c r="S36" s="288" t="str">
        <f t="shared" si="17"/>
        <v/>
      </c>
      <c r="T36" s="278" t="str">
        <f>IF(INDEX(매매계절!$43:$83,MATCH('3'!$E36,매매계절!$F$43:$F$83,FALSE),MATCH('3'!T$12,매매계절!$1:$1,FALSE))="","",INDEX(매매계절!$43:$83,MATCH('3'!$E36,매매계절!$F$43:$F$83,FALSE),MATCH('3'!T$12,매매계절!$1:$1,FALSE)))</f>
        <v/>
      </c>
      <c r="U36" s="285" t="str">
        <f>IF(INDEX(매매계절!$43:$83,MATCH('3'!$E36,매매계절!$F$43:$F$83,FALSE),MATCH('3'!U$12,매매계절!$1:$1,FALSE))="","",INDEX(매매계절!$43:$83,MATCH('3'!$E36,매매계절!$F$43:$F$83,FALSE),MATCH('3'!U$12,매매계절!$1:$1,FALSE)))</f>
        <v/>
      </c>
      <c r="V36" s="285">
        <f>INDEX(매매계절!$43:$83,MATCH('3'!$E36,매매계절!$F$43:$F$83,FALSE),MATCH('3'!V$12,매매계절!$1:$1,FALSE))</f>
        <v>0</v>
      </c>
      <c r="W36" s="285">
        <f>INDEX(매매계절!$43:$83,MATCH('3'!$E36,매매계절!$F$43:$F$83,FALSE),MATCH('3'!W$12,매매계절!$1:$1,FALSE))</f>
        <v>0</v>
      </c>
      <c r="X36" s="288" t="str">
        <f t="shared" si="18"/>
        <v/>
      </c>
      <c r="Y36" s="288" t="str">
        <f t="shared" si="19"/>
        <v/>
      </c>
      <c r="Z36" s="288" t="str">
        <f t="shared" si="20"/>
        <v/>
      </c>
      <c r="AA36" s="277" t="str">
        <f>IF(INDEX(전세계절!$43:$83,MATCH('3'!$E36,전세계절!$F$43:$F$83,FALSE),MATCH('3'!AA$12,전세계절!$1:$1,FALSE))="","",INDEX(전세계절!$43:$83,MATCH('3'!$E36,전세계절!$F$43:$F$83,FALSE),MATCH('3'!AA$12,전세계절!$1:$1,FALSE)))</f>
        <v/>
      </c>
      <c r="AB36" s="285" t="str">
        <f>IF(INDEX(전세계절!$43:$83,MATCH('3'!$E36,전세계절!$F$43:$F$83,FALSE),MATCH('3'!AB$12,전세계절!$1:$1,FALSE))="","",INDEX(전세계절!$43:$83,MATCH('3'!$E36,전세계절!$F$43:$F$83,FALSE),MATCH('3'!AB$12,전세계절!$1:$1,FALSE)))</f>
        <v/>
      </c>
      <c r="AC36" s="285">
        <f>INDEX(전세계절!$43:$83,MATCH('3'!$E36,전세계절!$F$43:$F$83,FALSE),MATCH('3'!AC$12,전세계절!$1:$1,FALSE))</f>
        <v>0</v>
      </c>
      <c r="AD36" s="285">
        <f>INDEX(전세계절!$43:$83,MATCH('3'!$E36,전세계절!$F$43:$F$83,FALSE),MATCH('3'!AD$12,전세계절!$1:$1,FALSE))</f>
        <v>0</v>
      </c>
      <c r="AE36" s="288" t="str">
        <f t="shared" si="21"/>
        <v/>
      </c>
      <c r="AF36" s="288" t="str">
        <f t="shared" si="22"/>
        <v/>
      </c>
      <c r="AG36" s="289" t="str">
        <f t="shared" si="23"/>
        <v/>
      </c>
      <c r="AH36" s="1433" t="s">
        <v>1393</v>
      </c>
      <c r="AI36" s="1434"/>
      <c r="AJ36" s="1435"/>
      <c r="AK36" s="639"/>
    </row>
    <row r="37" spans="1:37" s="310" customFormat="1" ht="11.25" customHeight="1">
      <c r="A37" s="630"/>
      <c r="B37" s="1473" t="s">
        <v>1391</v>
      </c>
      <c r="C37" s="1454"/>
      <c r="D37" s="1454"/>
      <c r="E37" s="626">
        <v>25</v>
      </c>
      <c r="F37" s="277" t="str">
        <f>IF(INDEX(매매계절!$2:$42,MATCH('3'!$E37,매매계절!$F$2:$F$42,FALSE),MATCH('3'!F$12,매매계절!$1:$1,FALSE))="","",INDEX(매매계절!$2:$42,MATCH('3'!$E37,매매계절!$F$2:$F$42,FALSE),MATCH('3'!F$12,매매계절!$1:$1,FALSE)))</f>
        <v/>
      </c>
      <c r="G37" s="255" t="str">
        <f>IF(INDEX(매매계절!$2:$42,MATCH('3'!$E37,매매계절!$F$2:$F$42,FALSE),MATCH('3'!G$12,매매계절!$1:$1,FALSE))="","",INDEX(매매계절!$2:$42,MATCH('3'!$E37,매매계절!$F$2:$F$42,FALSE),MATCH('3'!G$12,매매계절!$1:$1,FALSE)))</f>
        <v/>
      </c>
      <c r="H37" s="255">
        <f>INDEX(매매계절!$2:$42,MATCH('3'!$E37,매매계절!$F$2:$F$42,FALSE),MATCH('3'!H$12,매매계절!$1:$1,FALSE))</f>
        <v>0</v>
      </c>
      <c r="I37" s="255">
        <f>INDEX(매매계절!$2:$42,MATCH('3'!$E37,매매계절!$F$2:$F$42,FALSE),MATCH('3'!I$12,매매계절!$1:$1,FALSE))</f>
        <v>0</v>
      </c>
      <c r="J37" s="256" t="str">
        <f t="shared" si="12"/>
        <v/>
      </c>
      <c r="K37" s="256" t="str">
        <f t="shared" si="13"/>
        <v/>
      </c>
      <c r="L37" s="257" t="str">
        <f t="shared" si="14"/>
        <v/>
      </c>
      <c r="M37" s="277" t="str">
        <f>IF(INDEX(전세계절!$2:$42,MATCH('3'!$E37,전세계절!$F$2:$F$42,FALSE),MATCH('3'!M$12,전세계절!$1:$1,FALSE))="","",INDEX(전세계절!$2:$42,MATCH('3'!$E37,전세계절!$F$2:$F$42,FALSE),MATCH('3'!M$12,전세계절!$1:$1,FALSE)))</f>
        <v/>
      </c>
      <c r="N37" s="255" t="str">
        <f>IF(INDEX(전세계절!$2:$42,MATCH('3'!$E37,전세계절!$F$2:$F$42,FALSE),MATCH('3'!N$12,전세계절!$1:$1,FALSE))="","",INDEX(전세계절!$2:$42,MATCH('3'!$E37,전세계절!$F$2:$F$42,FALSE),MATCH('3'!N$12,전세계절!$1:$1,FALSE)))</f>
        <v/>
      </c>
      <c r="O37" s="255">
        <f>INDEX(전세계절!$2:$42,MATCH('3'!$E37,전세계절!$F$2:$F$42,FALSE),MATCH('3'!O$12,전세계절!$1:$1,FALSE))</f>
        <v>0</v>
      </c>
      <c r="P37" s="255">
        <f>INDEX(전세계절!$2:$42,MATCH('3'!$E37,전세계절!$F$2:$F$42,FALSE),MATCH('3'!P$12,전세계절!$1:$1,FALSE))</f>
        <v>0</v>
      </c>
      <c r="Q37" s="258" t="str">
        <f t="shared" si="15"/>
        <v/>
      </c>
      <c r="R37" s="258" t="str">
        <f t="shared" si="16"/>
        <v/>
      </c>
      <c r="S37" s="258" t="str">
        <f t="shared" si="17"/>
        <v/>
      </c>
      <c r="T37" s="278" t="str">
        <f>IF(INDEX(매매계절!$43:$83,MATCH('3'!$E37,매매계절!$F$43:$F$83,FALSE),MATCH('3'!T$12,매매계절!$1:$1,FALSE))="","",INDEX(매매계절!$43:$83,MATCH('3'!$E37,매매계절!$F$43:$F$83,FALSE),MATCH('3'!T$12,매매계절!$1:$1,FALSE)))</f>
        <v/>
      </c>
      <c r="U37" s="255" t="str">
        <f>IF(INDEX(매매계절!$43:$83,MATCH('3'!$E37,매매계절!$F$43:$F$83,FALSE),MATCH('3'!U$12,매매계절!$1:$1,FALSE))="","",INDEX(매매계절!$43:$83,MATCH('3'!$E37,매매계절!$F$43:$F$83,FALSE),MATCH('3'!U$12,매매계절!$1:$1,FALSE)))</f>
        <v/>
      </c>
      <c r="V37" s="255">
        <f>INDEX(매매계절!$43:$83,MATCH('3'!$E37,매매계절!$F$43:$F$83,FALSE),MATCH('3'!V$12,매매계절!$1:$1,FALSE))</f>
        <v>0</v>
      </c>
      <c r="W37" s="255">
        <f>INDEX(매매계절!$43:$83,MATCH('3'!$E37,매매계절!$F$43:$F$83,FALSE),MATCH('3'!W$12,매매계절!$1:$1,FALSE))</f>
        <v>0</v>
      </c>
      <c r="X37" s="258" t="str">
        <f t="shared" si="18"/>
        <v/>
      </c>
      <c r="Y37" s="258" t="str">
        <f t="shared" si="19"/>
        <v/>
      </c>
      <c r="Z37" s="258" t="str">
        <f t="shared" si="20"/>
        <v/>
      </c>
      <c r="AA37" s="277" t="str">
        <f>IF(INDEX(전세계절!$43:$83,MATCH('3'!$E37,전세계절!$F$43:$F$83,FALSE),MATCH('3'!AA$12,전세계절!$1:$1,FALSE))="","",INDEX(전세계절!$43:$83,MATCH('3'!$E37,전세계절!$F$43:$F$83,FALSE),MATCH('3'!AA$12,전세계절!$1:$1,FALSE)))</f>
        <v/>
      </c>
      <c r="AB37" s="255" t="str">
        <f>IF(INDEX(전세계절!$43:$83,MATCH('3'!$E37,전세계절!$F$43:$F$83,FALSE),MATCH('3'!AB$12,전세계절!$1:$1,FALSE))="","",INDEX(전세계절!$43:$83,MATCH('3'!$E37,전세계절!$F$43:$F$83,FALSE),MATCH('3'!AB$12,전세계절!$1:$1,FALSE)))</f>
        <v/>
      </c>
      <c r="AC37" s="255">
        <f>INDEX(전세계절!$43:$83,MATCH('3'!$E37,전세계절!$F$43:$F$83,FALSE),MATCH('3'!AC$12,전세계절!$1:$1,FALSE))</f>
        <v>0</v>
      </c>
      <c r="AD37" s="255">
        <f>INDEX(전세계절!$43:$83,MATCH('3'!$E37,전세계절!$F$43:$F$83,FALSE),MATCH('3'!AD$12,전세계절!$1:$1,FALSE))</f>
        <v>0</v>
      </c>
      <c r="AE37" s="258" t="str">
        <f t="shared" si="21"/>
        <v/>
      </c>
      <c r="AF37" s="258" t="str">
        <f t="shared" si="22"/>
        <v/>
      </c>
      <c r="AG37" s="260" t="str">
        <f t="shared" si="23"/>
        <v/>
      </c>
      <c r="AH37" s="1436" t="s">
        <v>1394</v>
      </c>
      <c r="AI37" s="1437"/>
      <c r="AJ37" s="1438"/>
      <c r="AK37" s="639"/>
    </row>
    <row r="38" spans="1:37" s="310" customFormat="1" ht="11.25" customHeight="1">
      <c r="A38" s="630"/>
      <c r="B38" s="1470" t="s">
        <v>187</v>
      </c>
      <c r="C38" s="1456"/>
      <c r="D38" s="1456"/>
      <c r="E38" s="627">
        <v>26</v>
      </c>
      <c r="F38" s="277" t="str">
        <f>IF(INDEX(매매계절!$2:$42,MATCH('3'!$E38,매매계절!$F$2:$F$42,FALSE),MATCH('3'!F$12,매매계절!$1:$1,FALSE))="","",INDEX(매매계절!$2:$42,MATCH('3'!$E38,매매계절!$F$2:$F$42,FALSE),MATCH('3'!F$12,매매계절!$1:$1,FALSE)))</f>
        <v/>
      </c>
      <c r="G38" s="255" t="str">
        <f>IF(INDEX(매매계절!$2:$42,MATCH('3'!$E38,매매계절!$F$2:$F$42,FALSE),MATCH('3'!G$12,매매계절!$1:$1,FALSE))="","",INDEX(매매계절!$2:$42,MATCH('3'!$E38,매매계절!$F$2:$F$42,FALSE),MATCH('3'!G$12,매매계절!$1:$1,FALSE)))</f>
        <v/>
      </c>
      <c r="H38" s="255">
        <f>INDEX(매매계절!$2:$42,MATCH('3'!$E38,매매계절!$F$2:$F$42,FALSE),MATCH('3'!H$12,매매계절!$1:$1,FALSE))</f>
        <v>0</v>
      </c>
      <c r="I38" s="255">
        <f>INDEX(매매계절!$2:$42,MATCH('3'!$E38,매매계절!$F$2:$F$42,FALSE),MATCH('3'!I$12,매매계절!$1:$1,FALSE))</f>
        <v>0</v>
      </c>
      <c r="J38" s="256" t="str">
        <f t="shared" si="12"/>
        <v/>
      </c>
      <c r="K38" s="256" t="str">
        <f t="shared" si="13"/>
        <v/>
      </c>
      <c r="L38" s="257" t="str">
        <f t="shared" si="14"/>
        <v/>
      </c>
      <c r="M38" s="277" t="str">
        <f>IF(INDEX(전세계절!$2:$42,MATCH('3'!$E38,전세계절!$F$2:$F$42,FALSE),MATCH('3'!M$12,전세계절!$1:$1,FALSE))="","",INDEX(전세계절!$2:$42,MATCH('3'!$E38,전세계절!$F$2:$F$42,FALSE),MATCH('3'!M$12,전세계절!$1:$1,FALSE)))</f>
        <v/>
      </c>
      <c r="N38" s="255" t="str">
        <f>IF(INDEX(전세계절!$2:$42,MATCH('3'!$E38,전세계절!$F$2:$F$42,FALSE),MATCH('3'!N$12,전세계절!$1:$1,FALSE))="","",INDEX(전세계절!$2:$42,MATCH('3'!$E38,전세계절!$F$2:$F$42,FALSE),MATCH('3'!N$12,전세계절!$1:$1,FALSE)))</f>
        <v/>
      </c>
      <c r="O38" s="255">
        <f>INDEX(전세계절!$2:$42,MATCH('3'!$E38,전세계절!$F$2:$F$42,FALSE),MATCH('3'!O$12,전세계절!$1:$1,FALSE))</f>
        <v>0</v>
      </c>
      <c r="P38" s="255">
        <f>INDEX(전세계절!$2:$42,MATCH('3'!$E38,전세계절!$F$2:$F$42,FALSE),MATCH('3'!P$12,전세계절!$1:$1,FALSE))</f>
        <v>0</v>
      </c>
      <c r="Q38" s="258" t="str">
        <f t="shared" si="15"/>
        <v/>
      </c>
      <c r="R38" s="258" t="str">
        <f t="shared" si="16"/>
        <v/>
      </c>
      <c r="S38" s="258" t="str">
        <f t="shared" si="17"/>
        <v/>
      </c>
      <c r="T38" s="278" t="str">
        <f>IF(INDEX(매매계절!$43:$83,MATCH('3'!$E38,매매계절!$F$43:$F$83,FALSE),MATCH('3'!T$12,매매계절!$1:$1,FALSE))="","",INDEX(매매계절!$43:$83,MATCH('3'!$E38,매매계절!$F$43:$F$83,FALSE),MATCH('3'!T$12,매매계절!$1:$1,FALSE)))</f>
        <v/>
      </c>
      <c r="U38" s="255" t="str">
        <f>IF(INDEX(매매계절!$43:$83,MATCH('3'!$E38,매매계절!$F$43:$F$83,FALSE),MATCH('3'!U$12,매매계절!$1:$1,FALSE))="","",INDEX(매매계절!$43:$83,MATCH('3'!$E38,매매계절!$F$43:$F$83,FALSE),MATCH('3'!U$12,매매계절!$1:$1,FALSE)))</f>
        <v/>
      </c>
      <c r="V38" s="255">
        <f>INDEX(매매계절!$43:$83,MATCH('3'!$E38,매매계절!$F$43:$F$83,FALSE),MATCH('3'!V$12,매매계절!$1:$1,FALSE))</f>
        <v>0</v>
      </c>
      <c r="W38" s="255">
        <f>INDEX(매매계절!$43:$83,MATCH('3'!$E38,매매계절!$F$43:$F$83,FALSE),MATCH('3'!W$12,매매계절!$1:$1,FALSE))</f>
        <v>0</v>
      </c>
      <c r="X38" s="258" t="str">
        <f t="shared" si="18"/>
        <v/>
      </c>
      <c r="Y38" s="258" t="str">
        <f t="shared" si="19"/>
        <v/>
      </c>
      <c r="Z38" s="258" t="str">
        <f t="shared" si="20"/>
        <v/>
      </c>
      <c r="AA38" s="277" t="str">
        <f>IF(INDEX(전세계절!$43:$83,MATCH('3'!$E38,전세계절!$F$43:$F$83,FALSE),MATCH('3'!AA$12,전세계절!$1:$1,FALSE))="","",INDEX(전세계절!$43:$83,MATCH('3'!$E38,전세계절!$F$43:$F$83,FALSE),MATCH('3'!AA$12,전세계절!$1:$1,FALSE)))</f>
        <v/>
      </c>
      <c r="AB38" s="255" t="str">
        <f>IF(INDEX(전세계절!$43:$83,MATCH('3'!$E38,전세계절!$F$43:$F$83,FALSE),MATCH('3'!AB$12,전세계절!$1:$1,FALSE))="","",INDEX(전세계절!$43:$83,MATCH('3'!$E38,전세계절!$F$43:$F$83,FALSE),MATCH('3'!AB$12,전세계절!$1:$1,FALSE)))</f>
        <v/>
      </c>
      <c r="AC38" s="255">
        <f>INDEX(전세계절!$43:$83,MATCH('3'!$E38,전세계절!$F$43:$F$83,FALSE),MATCH('3'!AC$12,전세계절!$1:$1,FALSE))</f>
        <v>0</v>
      </c>
      <c r="AD38" s="255">
        <f>INDEX(전세계절!$43:$83,MATCH('3'!$E38,전세계절!$F$43:$F$83,FALSE),MATCH('3'!AD$12,전세계절!$1:$1,FALSE))</f>
        <v>0</v>
      </c>
      <c r="AE38" s="258" t="str">
        <f t="shared" si="21"/>
        <v/>
      </c>
      <c r="AF38" s="258" t="str">
        <f t="shared" si="22"/>
        <v/>
      </c>
      <c r="AG38" s="260" t="str">
        <f t="shared" si="23"/>
        <v/>
      </c>
      <c r="AH38" s="1425" t="s">
        <v>306</v>
      </c>
      <c r="AI38" s="1439"/>
      <c r="AJ38" s="1440"/>
      <c r="AK38" s="639"/>
    </row>
    <row r="39" spans="1:37" s="310" customFormat="1" ht="12.6" customHeight="1">
      <c r="A39" s="1476" t="s">
        <v>790</v>
      </c>
      <c r="B39" s="1476"/>
      <c r="C39" s="1476"/>
      <c r="D39" s="1476"/>
      <c r="E39" s="626">
        <v>27</v>
      </c>
      <c r="F39" s="261">
        <f>INDEX(매매계절!$2:$42,MATCH('3'!$E39,매매계절!$F$2:$F$42,FALSE),MATCH('3'!F$12,매매계절!$1:$1,FALSE))</f>
        <v>100.136063368918</v>
      </c>
      <c r="G39" s="262">
        <f>INDEX(매매계절!$2:$42,MATCH('3'!$E39,매매계절!$F$2:$F$42,FALSE),MATCH('3'!G$12,매매계절!$1:$1,FALSE))</f>
        <v>100.32697211571001</v>
      </c>
      <c r="H39" s="262">
        <f>INDEX(매매계절!$2:$42,MATCH('3'!$E39,매매계절!$F$2:$F$42,FALSE),MATCH('3'!H$12,매매계절!$1:$1,FALSE))</f>
        <v>99.954857775168904</v>
      </c>
      <c r="I39" s="262">
        <f>INDEX(매매계절!$2:$42,MATCH('3'!$E39,매매계절!$F$2:$F$42,FALSE),MATCH('3'!I$12,매매계절!$1:$1,FALSE))</f>
        <v>100.04895589028</v>
      </c>
      <c r="J39" s="263">
        <f t="shared" si="0"/>
        <v>-0.19028656279173051</v>
      </c>
      <c r="K39" s="263">
        <f t="shared" si="1"/>
        <v>0.18128743092875599</v>
      </c>
      <c r="L39" s="264">
        <f t="shared" si="2"/>
        <v>8.7064855262997121E-2</v>
      </c>
      <c r="M39" s="261">
        <f>INDEX(전세계절!$2:$42,MATCH('3'!$E39,전세계절!$F$2:$F$42,FALSE),MATCH('3'!M$12,전세계절!$1:$1,FALSE))</f>
        <v>104.731387998725</v>
      </c>
      <c r="N39" s="262">
        <f>INDEX(전세계절!$2:$42,MATCH('3'!$E39,전세계절!$F$2:$F$42,FALSE),MATCH('3'!N$12,전세계절!$1:$1,FALSE))</f>
        <v>104.195068619208</v>
      </c>
      <c r="O39" s="262">
        <f>INDEX(전세계절!$2:$42,MATCH('3'!$E39,전세계절!$F$2:$F$42,FALSE),MATCH('3'!O$12,전세계절!$1:$1,FALSE))</f>
        <v>100.44035883696</v>
      </c>
      <c r="P39" s="262">
        <f>INDEX(전세계절!$2:$42,MATCH('3'!$E39,전세계절!$F$2:$F$42,FALSE),MATCH('3'!P$12,전세계절!$1:$1,FALSE))</f>
        <v>98.4317772407218</v>
      </c>
      <c r="Q39" s="265">
        <f t="shared" si="3"/>
        <v>0.51472625972064368</v>
      </c>
      <c r="R39" s="265">
        <f t="shared" si="4"/>
        <v>4.2722160807195264</v>
      </c>
      <c r="S39" s="265">
        <f t="shared" si="5"/>
        <v>6.3999766483917586</v>
      </c>
      <c r="T39" s="266">
        <f>INDEX(매매계절!$43:$83,MATCH('3'!$E39,매매계절!$F$43:$F$83,FALSE),MATCH('3'!T$12,매매계절!$1:$1,FALSE))</f>
        <v>100.382654349741</v>
      </c>
      <c r="U39" s="262">
        <f>INDEX(매매계절!$43:$83,MATCH('3'!$E39,매매계절!$F$43:$F$83,FALSE),MATCH('3'!U$12,매매계절!$1:$1,FALSE))</f>
        <v>100.563474486006</v>
      </c>
      <c r="V39" s="262">
        <f>INDEX(매매계절!$43:$83,MATCH('3'!$E39,매매계절!$F$43:$F$83,FALSE),MATCH('3'!V$12,매매계절!$1:$1,FALSE))</f>
        <v>100.045357997976</v>
      </c>
      <c r="W39" s="262">
        <f>INDEX(매매계절!$43:$83,MATCH('3'!$E39,매매계절!$F$43:$F$83,FALSE),MATCH('3'!W$12,매매계절!$1:$1,FALSE))</f>
        <v>100.012821819778</v>
      </c>
      <c r="X39" s="265">
        <f t="shared" si="6"/>
        <v>-0.17980696986574785</v>
      </c>
      <c r="Y39" s="265">
        <f t="shared" si="7"/>
        <v>0.33714343025472715</v>
      </c>
      <c r="Z39" s="265">
        <f t="shared" si="8"/>
        <v>0.36978511678176229</v>
      </c>
      <c r="AA39" s="261">
        <f>INDEX(전세계절!$43:$83,MATCH('3'!$E39,전세계절!$F$43:$F$83,FALSE),MATCH('3'!AA$12,전세계절!$1:$1,FALSE))</f>
        <v>106.418044271391</v>
      </c>
      <c r="AB39" s="262">
        <f>INDEX(전세계절!$43:$83,MATCH('3'!$E39,전세계절!$F$43:$F$83,FALSE),MATCH('3'!AB$12,전세계절!$1:$1,FALSE))</f>
        <v>105.85927864858</v>
      </c>
      <c r="AC39" s="262">
        <f>INDEX(전세계절!$43:$83,MATCH('3'!$E39,전세계절!$F$43:$F$83,FALSE),MATCH('3'!AC$12,전세계절!$1:$1,FALSE))</f>
        <v>100.631110221917</v>
      </c>
      <c r="AD39" s="262">
        <f>INDEX(전세계절!$43:$83,MATCH('3'!$E39,전세계절!$F$43:$F$83,FALSE),MATCH('3'!AD$12,전세계절!$1:$1,FALSE))</f>
        <v>97.694710651333097</v>
      </c>
      <c r="AE39" s="265">
        <f t="shared" si="9"/>
        <v>0.52783811673791092</v>
      </c>
      <c r="AF39" s="265">
        <f t="shared" si="10"/>
        <v>5.7506411652543221</v>
      </c>
      <c r="AG39" s="267">
        <f t="shared" si="11"/>
        <v>8.9291769860407211</v>
      </c>
      <c r="AH39" s="1374" t="s">
        <v>278</v>
      </c>
      <c r="AI39" s="1375"/>
      <c r="AJ39" s="1375"/>
      <c r="AK39" s="1375"/>
    </row>
    <row r="40" spans="1:37" s="310" customFormat="1" ht="12.6" customHeight="1">
      <c r="A40" s="1476" t="s">
        <v>789</v>
      </c>
      <c r="B40" s="1476"/>
      <c r="C40" s="1476"/>
      <c r="D40" s="1476"/>
      <c r="E40" s="627">
        <v>28</v>
      </c>
      <c r="F40" s="261">
        <f>INDEX(매매계절!$2:$42,MATCH('3'!$E40,매매계절!$F$2:$F$42,FALSE),MATCH('3'!F$12,매매계절!$1:$1,FALSE))</f>
        <v>100.632341181239</v>
      </c>
      <c r="G40" s="262">
        <f>INDEX(매매계절!$2:$42,MATCH('3'!$E40,매매계절!$F$2:$F$42,FALSE),MATCH('3'!G$12,매매계절!$1:$1,FALSE))</f>
        <v>100.648963333327</v>
      </c>
      <c r="H40" s="262">
        <f>INDEX(매매계절!$2:$42,MATCH('3'!$E40,매매계절!$F$2:$F$42,FALSE),MATCH('3'!H$12,매매계절!$1:$1,FALSE))</f>
        <v>100.250483110593</v>
      </c>
      <c r="I40" s="262">
        <f>INDEX(매매계절!$2:$42,MATCH('3'!$E40,매매계절!$F$2:$F$42,FALSE),MATCH('3'!I$12,매매계절!$1:$1,FALSE))</f>
        <v>99.777687020339499</v>
      </c>
      <c r="J40" s="263">
        <f t="shared" si="0"/>
        <v>-1.6514975949588617E-2</v>
      </c>
      <c r="K40" s="263">
        <f t="shared" si="1"/>
        <v>0.38090397053225367</v>
      </c>
      <c r="L40" s="264">
        <f t="shared" si="2"/>
        <v>0.85655840140419492</v>
      </c>
      <c r="M40" s="261">
        <f>INDEX(전세계절!$2:$42,MATCH('3'!$E40,전세계절!$F$2:$F$42,FALSE),MATCH('3'!M$12,전세계절!$1:$1,FALSE))</f>
        <v>101.45534419929101</v>
      </c>
      <c r="N40" s="262">
        <f>INDEX(전세계절!$2:$42,MATCH('3'!$E40,전세계절!$F$2:$F$42,FALSE),MATCH('3'!N$12,전세계절!$1:$1,FALSE))</f>
        <v>101.237465798413</v>
      </c>
      <c r="O40" s="262">
        <f>INDEX(전세계절!$2:$42,MATCH('3'!$E40,전세계절!$F$2:$F$42,FALSE),MATCH('3'!O$12,전세계절!$1:$1,FALSE))</f>
        <v>100.43919765211299</v>
      </c>
      <c r="P40" s="262">
        <f>INDEX(전세계절!$2:$42,MATCH('3'!$E40,전세계절!$F$2:$F$42,FALSE),MATCH('3'!P$12,전세계절!$1:$1,FALSE))</f>
        <v>99.479751007623094</v>
      </c>
      <c r="Q40" s="265">
        <f t="shared" si="3"/>
        <v>0.21521518655143179</v>
      </c>
      <c r="R40" s="265">
        <f t="shared" si="4"/>
        <v>1.0117031706063484</v>
      </c>
      <c r="S40" s="265">
        <f t="shared" si="5"/>
        <v>1.9859249461898321</v>
      </c>
      <c r="T40" s="266">
        <f>INDEX(매매계절!$43:$83,MATCH('3'!$E40,매매계절!$F$43:$F$83,FALSE),MATCH('3'!T$12,매매계절!$1:$1,FALSE))</f>
        <v>100.87731130537</v>
      </c>
      <c r="U40" s="262">
        <f>INDEX(매매계절!$43:$83,MATCH('3'!$E40,매매계절!$F$43:$F$83,FALSE),MATCH('3'!U$12,매매계절!$1:$1,FALSE))</f>
        <v>100.912616372364</v>
      </c>
      <c r="V40" s="262">
        <f>INDEX(매매계절!$43:$83,MATCH('3'!$E40,매매계절!$F$43:$F$83,FALSE),MATCH('3'!V$12,매매계절!$1:$1,FALSE))</f>
        <v>100.433337385003</v>
      </c>
      <c r="W40" s="262">
        <f>INDEX(매매계절!$43:$83,MATCH('3'!$E40,매매계절!$F$43:$F$83,FALSE),MATCH('3'!W$12,매매계절!$1:$1,FALSE))</f>
        <v>99.647167197268303</v>
      </c>
      <c r="X40" s="265">
        <f t="shared" si="6"/>
        <v>-3.4985781028329388E-2</v>
      </c>
      <c r="Y40" s="265">
        <f t="shared" si="7"/>
        <v>0.44205831641843663</v>
      </c>
      <c r="Z40" s="265">
        <f t="shared" si="8"/>
        <v>1.2344998284461228</v>
      </c>
      <c r="AA40" s="261">
        <f>INDEX(전세계절!$43:$83,MATCH('3'!$E40,전세계절!$F$43:$F$83,FALSE),MATCH('3'!AA$12,전세계절!$1:$1,FALSE))</f>
        <v>101.94631327348699</v>
      </c>
      <c r="AB40" s="262">
        <f>INDEX(전세계절!$43:$83,MATCH('3'!$E40,전세계절!$F$43:$F$83,FALSE),MATCH('3'!AB$12,전세계절!$1:$1,FALSE))</f>
        <v>101.652308031876</v>
      </c>
      <c r="AC40" s="262">
        <f>INDEX(전세계절!$43:$83,MATCH('3'!$E40,전세계절!$F$43:$F$83,FALSE),MATCH('3'!AC$12,전세계절!$1:$1,FALSE))</f>
        <v>100.66512489015901</v>
      </c>
      <c r="AD40" s="262">
        <f>INDEX(전세계절!$43:$83,MATCH('3'!$E40,전세계절!$F$43:$F$83,FALSE),MATCH('3'!AD$12,전세계절!$1:$1,FALSE))</f>
        <v>99.322465408990496</v>
      </c>
      <c r="AE40" s="265">
        <f t="shared" si="9"/>
        <v>0.28922633170198608</v>
      </c>
      <c r="AF40" s="265">
        <f t="shared" si="10"/>
        <v>1.2727231846440867</v>
      </c>
      <c r="AG40" s="267">
        <f t="shared" si="11"/>
        <v>2.6417466115968846</v>
      </c>
      <c r="AH40" s="1374" t="s">
        <v>277</v>
      </c>
      <c r="AI40" s="1375"/>
      <c r="AJ40" s="1375"/>
      <c r="AK40" s="1375"/>
    </row>
    <row r="41" spans="1:37" s="310" customFormat="1" ht="12.6" customHeight="1">
      <c r="A41" s="1476" t="s">
        <v>791</v>
      </c>
      <c r="B41" s="1476"/>
      <c r="C41" s="1476"/>
      <c r="D41" s="1476"/>
      <c r="E41" s="626">
        <v>29</v>
      </c>
      <c r="F41" s="261">
        <f>INDEX(매매계절!$2:$42,MATCH('3'!$E41,매매계절!$F$2:$F$42,FALSE),MATCH('3'!F$12,매매계절!$1:$1,FALSE))</f>
        <v>106.26934491029</v>
      </c>
      <c r="G41" s="262">
        <f>INDEX(매매계절!$2:$42,MATCH('3'!$E41,매매계절!$F$2:$F$42,FALSE),MATCH('3'!G$12,매매계절!$1:$1,FALSE))</f>
        <v>105.577757682815</v>
      </c>
      <c r="H41" s="262">
        <f>INDEX(매매계절!$2:$42,MATCH('3'!$E41,매매계절!$F$2:$F$42,FALSE),MATCH('3'!H$12,매매계절!$1:$1,FALSE))</f>
        <v>100.684828794731</v>
      </c>
      <c r="I41" s="262">
        <f>INDEX(매매계절!$2:$42,MATCH('3'!$E41,매매계절!$F$2:$F$42,FALSE),MATCH('3'!I$12,매매계절!$1:$1,FALSE))</f>
        <v>99.541544050563402</v>
      </c>
      <c r="J41" s="263">
        <f t="shared" si="0"/>
        <v>0.65505011912898592</v>
      </c>
      <c r="K41" s="263">
        <f t="shared" si="1"/>
        <v>5.5465318682165199</v>
      </c>
      <c r="L41" s="264">
        <f t="shared" si="2"/>
        <v>6.7587869204732476</v>
      </c>
      <c r="M41" s="261">
        <f>INDEX(전세계절!$2:$42,MATCH('3'!$E41,전세계절!$F$2:$F$42,FALSE),MATCH('3'!M$12,전세계절!$1:$1,FALSE))</f>
        <v>108.203080013568</v>
      </c>
      <c r="N41" s="262">
        <f>INDEX(전세계절!$2:$42,MATCH('3'!$E41,전세계절!$F$2:$F$42,FALSE),MATCH('3'!N$12,전세계절!$1:$1,FALSE))</f>
        <v>107.21037786794101</v>
      </c>
      <c r="O41" s="262">
        <f>INDEX(전세계절!$2:$42,MATCH('3'!$E41,전세계절!$F$2:$F$42,FALSE),MATCH('3'!O$12,전세계절!$1:$1,FALSE))</f>
        <v>100.76989666761</v>
      </c>
      <c r="P41" s="262">
        <f>INDEX(전세계절!$2:$42,MATCH('3'!$E41,전세계절!$F$2:$F$42,FALSE),MATCH('3'!P$12,전세계절!$1:$1,FALSE))</f>
        <v>99.203969977451095</v>
      </c>
      <c r="Q41" s="265">
        <f t="shared" si="3"/>
        <v>0.92593848223330166</v>
      </c>
      <c r="R41" s="265">
        <f t="shared" si="4"/>
        <v>7.3763927440318788</v>
      </c>
      <c r="S41" s="265">
        <f t="shared" si="5"/>
        <v>9.0713204705037409</v>
      </c>
      <c r="T41" s="266">
        <f>INDEX(매매계절!$43:$83,MATCH('3'!$E41,매매계절!$F$43:$F$83,FALSE),MATCH('3'!T$12,매매계절!$1:$1,FALSE))</f>
        <v>108.03850559113501</v>
      </c>
      <c r="U41" s="262">
        <f>INDEX(매매계절!$43:$83,MATCH('3'!$E41,매매계절!$F$43:$F$83,FALSE),MATCH('3'!U$12,매매계절!$1:$1,FALSE))</f>
        <v>107.11699882312099</v>
      </c>
      <c r="V41" s="262">
        <f>INDEX(매매계절!$43:$83,MATCH('3'!$E41,매매계절!$F$43:$F$83,FALSE),MATCH('3'!V$12,매매계절!$1:$1,FALSE))</f>
        <v>100.755111508978</v>
      </c>
      <c r="W41" s="262">
        <f>INDEX(매매계절!$43:$83,MATCH('3'!$E41,매매계절!$F$43:$F$83,FALSE),MATCH('3'!W$12,매매계절!$1:$1,FALSE))</f>
        <v>99.408676557009898</v>
      </c>
      <c r="X41" s="265">
        <f t="shared" si="6"/>
        <v>0.86028060731579981</v>
      </c>
      <c r="Y41" s="265">
        <f t="shared" si="7"/>
        <v>7.2288085170825411</v>
      </c>
      <c r="Z41" s="265">
        <f t="shared" si="8"/>
        <v>8.6811627847957382</v>
      </c>
      <c r="AA41" s="261">
        <f>INDEX(전세계절!$43:$83,MATCH('3'!$E41,전세계절!$F$43:$F$83,FALSE),MATCH('3'!AA$12,전세계절!$1:$1,FALSE))</f>
        <v>110.558800917799</v>
      </c>
      <c r="AB41" s="262">
        <f>INDEX(전세계절!$43:$83,MATCH('3'!$E41,전세계절!$F$43:$F$83,FALSE),MATCH('3'!AB$12,전세계절!$1:$1,FALSE))</f>
        <v>109.28845627366</v>
      </c>
      <c r="AC41" s="262">
        <f>INDEX(전세계절!$43:$83,MATCH('3'!$E41,전세계절!$F$43:$F$83,FALSE),MATCH('3'!AC$12,전세계절!$1:$1,FALSE))</f>
        <v>100.889164278704</v>
      </c>
      <c r="AD41" s="262">
        <f>INDEX(전세계절!$43:$83,MATCH('3'!$E41,전세계절!$F$43:$F$83,FALSE),MATCH('3'!AD$12,전세계절!$1:$1,FALSE))</f>
        <v>98.966001728507095</v>
      </c>
      <c r="AE41" s="265">
        <f t="shared" si="9"/>
        <v>1.1623776997618407</v>
      </c>
      <c r="AF41" s="265">
        <f t="shared" si="10"/>
        <v>9.5844154406739435</v>
      </c>
      <c r="AG41" s="267">
        <f t="shared" si="11"/>
        <v>11.713920929224141</v>
      </c>
      <c r="AH41" s="1374" t="s">
        <v>280</v>
      </c>
      <c r="AI41" s="1375"/>
      <c r="AJ41" s="1375"/>
      <c r="AK41" s="1375"/>
    </row>
    <row r="42" spans="1:37" s="310" customFormat="1" ht="12.6" customHeight="1">
      <c r="A42" s="1476" t="s">
        <v>792</v>
      </c>
      <c r="B42" s="1476"/>
      <c r="C42" s="1476"/>
      <c r="D42" s="1476"/>
      <c r="E42" s="627">
        <v>30</v>
      </c>
      <c r="F42" s="261">
        <f>INDEX(매매계절!$2:$42,MATCH('3'!$E42,매매계절!$F$2:$F$42,FALSE),MATCH('3'!F$12,매매계절!$1:$1,FALSE))</f>
        <v>99.791691415736693</v>
      </c>
      <c r="G42" s="262">
        <f>INDEX(매매계절!$2:$42,MATCH('3'!$E42,매매계절!$F$2:$F$42,FALSE),MATCH('3'!G$12,매매계절!$1:$1,FALSE))</f>
        <v>99.634535552350101</v>
      </c>
      <c r="H42" s="262">
        <f>INDEX(매매계절!$2:$42,MATCH('3'!$E42,매매계절!$F$2:$F$42,FALSE),MATCH('3'!H$12,매매계절!$1:$1,FALSE))</f>
        <v>99.982054955784093</v>
      </c>
      <c r="I42" s="262">
        <f>INDEX(매매계절!$2:$42,MATCH('3'!$E42,매매계절!$F$2:$F$42,FALSE),MATCH('3'!I$12,매매계절!$1:$1,FALSE))</f>
        <v>99.941951399256595</v>
      </c>
      <c r="J42" s="263">
        <f t="shared" si="0"/>
        <v>0.1577323189347446</v>
      </c>
      <c r="K42" s="263">
        <f t="shared" si="1"/>
        <v>-0.19039770700011172</v>
      </c>
      <c r="L42" s="264">
        <f t="shared" si="2"/>
        <v>-0.15034725799942805</v>
      </c>
      <c r="M42" s="261">
        <f>INDEX(전세계절!$2:$42,MATCH('3'!$E42,전세계절!$F$2:$F$42,FALSE),MATCH('3'!M$12,전세계절!$1:$1,FALSE))</f>
        <v>101.881923491347</v>
      </c>
      <c r="N42" s="262">
        <f>INDEX(전세계절!$2:$42,MATCH('3'!$E42,전세계절!$F$2:$F$42,FALSE),MATCH('3'!N$12,전세계절!$1:$1,FALSE))</f>
        <v>101.42905475287201</v>
      </c>
      <c r="O42" s="262">
        <f>INDEX(전세계절!$2:$42,MATCH('3'!$E42,전세계절!$F$2:$F$42,FALSE),MATCH('3'!O$12,전세계절!$1:$1,FALSE))</f>
        <v>100.50780841471099</v>
      </c>
      <c r="P42" s="262">
        <f>INDEX(전세계절!$2:$42,MATCH('3'!$E42,전세계절!$F$2:$F$42,FALSE),MATCH('3'!P$12,전세계절!$1:$1,FALSE))</f>
        <v>99.805797718205795</v>
      </c>
      <c r="Q42" s="265">
        <f t="shared" si="3"/>
        <v>0.44648817794703533</v>
      </c>
      <c r="R42" s="265">
        <f t="shared" si="4"/>
        <v>1.367172459841326</v>
      </c>
      <c r="S42" s="265">
        <f t="shared" si="5"/>
        <v>2.0801655020111998</v>
      </c>
      <c r="T42" s="266">
        <f>INDEX(매매계절!$43:$83,MATCH('3'!$E42,매매계절!$F$43:$F$83,FALSE),MATCH('3'!T$12,매매계절!$1:$1,FALSE))</f>
        <v>99.638093203105697</v>
      </c>
      <c r="U42" s="262">
        <f>INDEX(매매계절!$43:$83,MATCH('3'!$E42,매매계절!$F$43:$F$83,FALSE),MATCH('3'!U$12,매매계절!$1:$1,FALSE))</f>
        <v>99.425060472083203</v>
      </c>
      <c r="V42" s="262">
        <f>INDEX(매매계절!$43:$83,MATCH('3'!$E42,매매계절!$F$43:$F$83,FALSE),MATCH('3'!V$12,매매계절!$1:$1,FALSE))</f>
        <v>99.858142926832301</v>
      </c>
      <c r="W42" s="262">
        <f>INDEX(매매계절!$43:$83,MATCH('3'!$E42,매매계절!$F$43:$F$83,FALSE),MATCH('3'!W$12,매매계절!$1:$1,FALSE))</f>
        <v>99.981202243790605</v>
      </c>
      <c r="X42" s="265">
        <f t="shared" si="6"/>
        <v>0.21426462303466565</v>
      </c>
      <c r="Y42" s="265">
        <f t="shared" si="7"/>
        <v>-0.22036232326875238</v>
      </c>
      <c r="Z42" s="265">
        <f t="shared" si="8"/>
        <v>-0.3431735496121413</v>
      </c>
      <c r="AA42" s="261">
        <f>INDEX(전세계절!$43:$83,MATCH('3'!$E42,전세계절!$F$43:$F$83,FALSE),MATCH('3'!AA$12,전세계절!$1:$1,FALSE))</f>
        <v>102.342740480245</v>
      </c>
      <c r="AB42" s="262">
        <f>INDEX(전세계절!$43:$83,MATCH('3'!$E42,전세계절!$F$43:$F$83,FALSE),MATCH('3'!AB$12,전세계절!$1:$1,FALSE))</f>
        <v>101.73495684089499</v>
      </c>
      <c r="AC42" s="262">
        <f>INDEX(전세계절!$43:$83,MATCH('3'!$E42,전세계절!$F$43:$F$83,FALSE),MATCH('3'!AC$12,전세계절!$1:$1,FALSE))</f>
        <v>100.706598170145</v>
      </c>
      <c r="AD42" s="262">
        <f>INDEX(전세계절!$43:$83,MATCH('3'!$E42,전세계절!$F$43:$F$83,FALSE),MATCH('3'!AD$12,전세계절!$1:$1,FALSE))</f>
        <v>99.670811075514706</v>
      </c>
      <c r="AE42" s="265">
        <f t="shared" si="9"/>
        <v>0.59741868303981871</v>
      </c>
      <c r="AF42" s="265">
        <f t="shared" si="10"/>
        <v>1.6246624747821459</v>
      </c>
      <c r="AG42" s="267">
        <f t="shared" si="11"/>
        <v>2.6807541504863641</v>
      </c>
      <c r="AH42" s="1374" t="s">
        <v>279</v>
      </c>
      <c r="AI42" s="1375"/>
      <c r="AJ42" s="1375"/>
      <c r="AK42" s="1375"/>
    </row>
    <row r="43" spans="1:37" s="310" customFormat="1" ht="12.6" customHeight="1">
      <c r="A43" s="643" t="s">
        <v>1372</v>
      </c>
      <c r="B43" s="643"/>
      <c r="C43" s="643"/>
      <c r="D43" s="643"/>
      <c r="E43" s="626">
        <v>31</v>
      </c>
      <c r="F43" s="261" t="str">
        <f>IF(INDEX(매매계절!$2:$42,MATCH('3'!$E43,매매계절!$F$2:$F$42,FALSE),MATCH('3'!F$12,매매계절!$1:$1,FALSE))="","",INDEX(매매계절!$2:$42,MATCH('3'!$E43,매매계절!$F$2:$F$42,FALSE),MATCH('3'!F$12,매매계절!$1:$1,FALSE)))</f>
        <v/>
      </c>
      <c r="G43" s="262" t="str">
        <f>IF(INDEX(매매계절!$2:$42,MATCH('3'!$E43,매매계절!$F$2:$F$42,FALSE),MATCH('3'!G$12,매매계절!$1:$1,FALSE))="","",INDEX(매매계절!$2:$42,MATCH('3'!$E43,매매계절!$F$2:$F$42,FALSE),MATCH('3'!G$12,매매계절!$1:$1,FALSE)))</f>
        <v/>
      </c>
      <c r="H43" s="262">
        <f>INDEX(매매계절!$2:$42,MATCH('3'!$E43,매매계절!$F$2:$F$42,FALSE),MATCH('3'!H$12,매매계절!$1:$1,FALSE))</f>
        <v>0</v>
      </c>
      <c r="I43" s="262">
        <f>INDEX(매매계절!$2:$42,MATCH('3'!$E43,매매계절!$F$2:$F$42,FALSE),MATCH('3'!I$12,매매계절!$1:$1,FALSE))</f>
        <v>0</v>
      </c>
      <c r="J43" s="263" t="str">
        <f t="shared" si="0"/>
        <v/>
      </c>
      <c r="K43" s="263" t="str">
        <f t="shared" si="1"/>
        <v/>
      </c>
      <c r="L43" s="264" t="str">
        <f t="shared" si="2"/>
        <v/>
      </c>
      <c r="M43" s="261" t="str">
        <f>IF(INDEX(전세계절!$2:$42,MATCH('3'!$E43,전세계절!$F$2:$F$42,FALSE),MATCH('3'!M$12,전세계절!$1:$1,FALSE))="","",INDEX(전세계절!$2:$42,MATCH('3'!$E43,전세계절!$F$2:$F$42,FALSE),MATCH('3'!M$12,전세계절!$1:$1,FALSE)))</f>
        <v/>
      </c>
      <c r="N43" s="262" t="str">
        <f>IF(INDEX(전세계절!$2:$42,MATCH('3'!$E43,전세계절!$F$2:$F$42,FALSE),MATCH('3'!N$12,전세계절!$1:$1,FALSE))="","",INDEX(전세계절!$2:$42,MATCH('3'!$E43,전세계절!$F$2:$F$42,FALSE),MATCH('3'!N$12,전세계절!$1:$1,FALSE)))</f>
        <v/>
      </c>
      <c r="O43" s="262">
        <f>INDEX(전세계절!$2:$42,MATCH('3'!$E43,전세계절!$F$2:$F$42,FALSE),MATCH('3'!O$12,전세계절!$1:$1,FALSE))</f>
        <v>0</v>
      </c>
      <c r="P43" s="262">
        <f>INDEX(전세계절!$2:$42,MATCH('3'!$E43,전세계절!$F$2:$F$42,FALSE),MATCH('3'!P$12,전세계절!$1:$1,FALSE))</f>
        <v>0</v>
      </c>
      <c r="Q43" s="265" t="str">
        <f t="shared" si="3"/>
        <v/>
      </c>
      <c r="R43" s="265" t="str">
        <f t="shared" si="4"/>
        <v/>
      </c>
      <c r="S43" s="265" t="str">
        <f t="shared" si="5"/>
        <v/>
      </c>
      <c r="T43" s="266" t="str">
        <f>IF(INDEX(매매계절!$43:$83,MATCH('3'!$E43,매매계절!$F$43:$F$83,FALSE),MATCH('3'!T$12,매매계절!$1:$1,FALSE))="","",INDEX(매매계절!$43:$83,MATCH('3'!$E43,매매계절!$F$43:$F$83,FALSE),MATCH('3'!T$12,매매계절!$1:$1,FALSE)))</f>
        <v/>
      </c>
      <c r="U43" s="262" t="str">
        <f>IF(INDEX(매매계절!$43:$83,MATCH('3'!$E43,매매계절!$F$43:$F$83,FALSE),MATCH('3'!U$12,매매계절!$1:$1,FALSE))="","",INDEX(매매계절!$43:$83,MATCH('3'!$E43,매매계절!$F$43:$F$83,FALSE),MATCH('3'!U$12,매매계절!$1:$1,FALSE)))</f>
        <v/>
      </c>
      <c r="V43" s="262">
        <f>INDEX(매매계절!$43:$83,MATCH('3'!$E43,매매계절!$F$43:$F$83,FALSE),MATCH('3'!V$12,매매계절!$1:$1,FALSE))</f>
        <v>0</v>
      </c>
      <c r="W43" s="262">
        <f>INDEX(매매계절!$43:$83,MATCH('3'!$E43,매매계절!$F$43:$F$83,FALSE),MATCH('3'!W$12,매매계절!$1:$1,FALSE))</f>
        <v>0</v>
      </c>
      <c r="X43" s="265" t="str">
        <f t="shared" si="6"/>
        <v/>
      </c>
      <c r="Y43" s="265" t="str">
        <f t="shared" si="7"/>
        <v/>
      </c>
      <c r="Z43" s="265" t="str">
        <f t="shared" si="8"/>
        <v/>
      </c>
      <c r="AA43" s="261" t="str">
        <f>IF(INDEX(전세계절!$43:$83,MATCH('3'!$E43,전세계절!$F$43:$F$83,FALSE),MATCH('3'!AA$12,전세계절!$1:$1,FALSE))="","",INDEX(전세계절!$43:$83,MATCH('3'!$E43,전세계절!$F$43:$F$83,FALSE),MATCH('3'!AA$12,전세계절!$1:$1,FALSE)))</f>
        <v/>
      </c>
      <c r="AB43" s="262" t="str">
        <f>IF(INDEX(전세계절!$43:$83,MATCH('3'!$E43,전세계절!$F$43:$F$83,FALSE),MATCH('3'!AB$12,전세계절!$1:$1,FALSE))="","",INDEX(전세계절!$43:$83,MATCH('3'!$E43,전세계절!$F$43:$F$83,FALSE),MATCH('3'!AB$12,전세계절!$1:$1,FALSE)))</f>
        <v/>
      </c>
      <c r="AC43" s="262">
        <f>INDEX(전세계절!$43:$83,MATCH('3'!$E43,전세계절!$F$43:$F$83,FALSE),MATCH('3'!AC$12,전세계절!$1:$1,FALSE))</f>
        <v>0</v>
      </c>
      <c r="AD43" s="262">
        <f>INDEX(전세계절!$43:$83,MATCH('3'!$E43,전세계절!$F$43:$F$83,FALSE),MATCH('3'!AD$12,전세계절!$1:$1,FALSE))</f>
        <v>0</v>
      </c>
      <c r="AE43" s="265" t="str">
        <f t="shared" si="9"/>
        <v/>
      </c>
      <c r="AF43" s="265" t="str">
        <f t="shared" si="10"/>
        <v/>
      </c>
      <c r="AG43" s="267" t="str">
        <f t="shared" si="11"/>
        <v/>
      </c>
      <c r="AH43" s="1374" t="s">
        <v>1376</v>
      </c>
      <c r="AI43" s="1375"/>
      <c r="AJ43" s="1375"/>
      <c r="AK43" s="1375"/>
    </row>
    <row r="44" spans="1:37" s="310" customFormat="1" ht="12.6" customHeight="1">
      <c r="A44" s="1474" t="s">
        <v>793</v>
      </c>
      <c r="B44" s="1474"/>
      <c r="C44" s="1474"/>
      <c r="D44" s="1474"/>
      <c r="E44" s="627">
        <v>32</v>
      </c>
      <c r="F44" s="261">
        <f>INDEX(매매계절!$2:$42,MATCH('3'!$E44,매매계절!$F$2:$F$42,FALSE),MATCH('3'!F$12,매매계절!$1:$1,FALSE))</f>
        <v>99.522565058628501</v>
      </c>
      <c r="G44" s="262">
        <f>INDEX(매매계절!$2:$42,MATCH('3'!$E44,매매계절!$F$2:$F$42,FALSE),MATCH('3'!G$12,매매계절!$1:$1,FALSE))</f>
        <v>99.795367103387804</v>
      </c>
      <c r="H44" s="262">
        <f>INDEX(매매계절!$2:$42,MATCH('3'!$E44,매매계절!$F$2:$F$42,FALSE),MATCH('3'!H$12,매매계절!$1:$1,FALSE))</f>
        <v>99.827959247709799</v>
      </c>
      <c r="I44" s="262">
        <f>INDEX(매매계절!$2:$42,MATCH('3'!$E44,매매계절!$F$2:$F$42,FALSE),MATCH('3'!I$12,매매계절!$1:$1,FALSE))</f>
        <v>99.990180329455697</v>
      </c>
      <c r="J44" s="263">
        <f t="shared" si="0"/>
        <v>-0.27336143217618902</v>
      </c>
      <c r="K44" s="263">
        <f t="shared" si="1"/>
        <v>-0.30592049700575163</v>
      </c>
      <c r="L44" s="264">
        <f t="shared" si="2"/>
        <v>-0.46766119361567604</v>
      </c>
      <c r="M44" s="261">
        <f>INDEX(전세계절!$2:$42,MATCH('3'!$E44,전세계절!$F$2:$F$42,FALSE),MATCH('3'!M$12,전세계절!$1:$1,FALSE))</f>
        <v>100.791377279809</v>
      </c>
      <c r="N44" s="262">
        <f>INDEX(전세계절!$2:$42,MATCH('3'!$E44,전세계절!$F$2:$F$42,FALSE),MATCH('3'!N$12,전세계절!$1:$1,FALSE))</f>
        <v>100.87086351229399</v>
      </c>
      <c r="O44" s="262">
        <f>INDEX(전세계절!$2:$42,MATCH('3'!$E44,전세계절!$F$2:$F$42,FALSE),MATCH('3'!O$12,전세계절!$1:$1,FALSE))</f>
        <v>100.226662424895</v>
      </c>
      <c r="P44" s="262">
        <f>INDEX(전세계절!$2:$42,MATCH('3'!$E44,전세계절!$F$2:$F$42,FALSE),MATCH('3'!P$12,전세계절!$1:$1,FALSE))</f>
        <v>99.718243937167898</v>
      </c>
      <c r="Q44" s="265">
        <f t="shared" si="3"/>
        <v>-7.8799992106048933E-2</v>
      </c>
      <c r="R44" s="265">
        <f t="shared" si="4"/>
        <v>0.56343775323972611</v>
      </c>
      <c r="S44" s="265">
        <f t="shared" si="5"/>
        <v>1.07616550419527</v>
      </c>
      <c r="T44" s="266">
        <f>INDEX(매매계절!$43:$83,MATCH('3'!$E44,매매계절!$F$43:$F$83,FALSE),MATCH('3'!T$12,매매계절!$1:$1,FALSE))</f>
        <v>99.068333303489794</v>
      </c>
      <c r="U44" s="262">
        <f>INDEX(매매계절!$43:$83,MATCH('3'!$E44,매매계절!$F$43:$F$83,FALSE),MATCH('3'!U$12,매매계절!$1:$1,FALSE))</f>
        <v>99.4161905531288</v>
      </c>
      <c r="V44" s="262">
        <f>INDEX(매매계절!$43:$83,MATCH('3'!$E44,매매계절!$F$43:$F$83,FALSE),MATCH('3'!V$12,매매계절!$1:$1,FALSE))</f>
        <v>99.835791838566394</v>
      </c>
      <c r="W44" s="262">
        <f>INDEX(매매계절!$43:$83,MATCH('3'!$E44,매매계절!$F$43:$F$83,FALSE),MATCH('3'!W$12,매매계절!$1:$1,FALSE))</f>
        <v>99.944274115646493</v>
      </c>
      <c r="X44" s="265">
        <f t="shared" si="6"/>
        <v>-0.34989999888711543</v>
      </c>
      <c r="Y44" s="265">
        <f t="shared" si="7"/>
        <v>-0.76872083743030339</v>
      </c>
      <c r="Z44" s="265">
        <f t="shared" si="8"/>
        <v>-0.87642921008475039</v>
      </c>
      <c r="AA44" s="261">
        <f>INDEX(전세계절!$43:$83,MATCH('3'!$E44,전세계절!$F$43:$F$83,FALSE),MATCH('3'!AA$12,전세계절!$1:$1,FALSE))</f>
        <v>100.81029389646299</v>
      </c>
      <c r="AB44" s="262">
        <f>INDEX(전세계절!$43:$83,MATCH('3'!$E44,전세계절!$F$43:$F$83,FALSE),MATCH('3'!AB$12,전세계절!$1:$1,FALSE))</f>
        <v>100.94540837524799</v>
      </c>
      <c r="AC44" s="262">
        <f>INDEX(전세계절!$43:$83,MATCH('3'!$E44,전세계절!$F$43:$F$83,FALSE),MATCH('3'!AC$12,전세계절!$1:$1,FALSE))</f>
        <v>100.16898319421</v>
      </c>
      <c r="AD44" s="262">
        <f>INDEX(전세계절!$43:$83,MATCH('3'!$E44,전세계절!$F$43:$F$83,FALSE),MATCH('3'!AD$12,전세계절!$1:$1,FALSE))</f>
        <v>99.4590583234489</v>
      </c>
      <c r="AE44" s="265">
        <f t="shared" si="9"/>
        <v>-0.13384905857504181</v>
      </c>
      <c r="AF44" s="265">
        <f t="shared" si="10"/>
        <v>0.64022882313741203</v>
      </c>
      <c r="AG44" s="267">
        <f t="shared" si="11"/>
        <v>1.358584723997458</v>
      </c>
      <c r="AH44" s="1422" t="s">
        <v>281</v>
      </c>
      <c r="AI44" s="1421"/>
      <c r="AJ44" s="1421"/>
      <c r="AK44" s="1421"/>
    </row>
    <row r="45" spans="1:37" s="310" customFormat="1" ht="12.6" customHeight="1">
      <c r="A45" s="1474" t="s">
        <v>794</v>
      </c>
      <c r="B45" s="1474"/>
      <c r="C45" s="1474"/>
      <c r="D45" s="1474"/>
      <c r="E45" s="626">
        <v>33</v>
      </c>
      <c r="F45" s="261">
        <f>INDEX(매매계절!$2:$42,MATCH('3'!$E45,매매계절!$F$2:$F$42,FALSE),MATCH('3'!F$12,매매계절!$1:$1,FALSE))</f>
        <v>100.88594368930799</v>
      </c>
      <c r="G45" s="262">
        <f>INDEX(매매계절!$2:$42,MATCH('3'!$E45,매매계절!$F$2:$F$42,FALSE),MATCH('3'!G$12,매매계절!$1:$1,FALSE))</f>
        <v>100.864634813641</v>
      </c>
      <c r="H45" s="262">
        <f>INDEX(매매계절!$2:$42,MATCH('3'!$E45,매매계절!$F$2:$F$42,FALSE),MATCH('3'!H$12,매매계절!$1:$1,FALSE))</f>
        <v>100.207261441951</v>
      </c>
      <c r="I45" s="262">
        <f>INDEX(매매계절!$2:$42,MATCH('3'!$E45,매매계절!$F$2:$F$42,FALSE),MATCH('3'!I$12,매매계절!$1:$1,FALSE))</f>
        <v>99.784415824990504</v>
      </c>
      <c r="J45" s="263">
        <f t="shared" si="0"/>
        <v>2.1126211091093694E-2</v>
      </c>
      <c r="K45" s="263">
        <f t="shared" si="1"/>
        <v>0.67727851015082496</v>
      </c>
      <c r="L45" s="264">
        <f t="shared" si="2"/>
        <v>1.1039077146570042</v>
      </c>
      <c r="M45" s="261">
        <f>INDEX(전세계절!$2:$42,MATCH('3'!$E45,전세계절!$F$2:$F$42,FALSE),MATCH('3'!M$12,전세계절!$1:$1,FALSE))</f>
        <v>101.69348390197401</v>
      </c>
      <c r="N45" s="262">
        <f>INDEX(전세계절!$2:$42,MATCH('3'!$E45,전세계절!$F$2:$F$42,FALSE),MATCH('3'!N$12,전세계절!$1:$1,FALSE))</f>
        <v>101.54014533551999</v>
      </c>
      <c r="O45" s="262">
        <f>INDEX(전세계절!$2:$42,MATCH('3'!$E45,전세계절!$F$2:$F$42,FALSE),MATCH('3'!O$12,전세계절!$1:$1,FALSE))</f>
        <v>100.358075385888</v>
      </c>
      <c r="P45" s="262">
        <f>INDEX(전세계절!$2:$42,MATCH('3'!$E45,전세계절!$F$2:$F$42,FALSE),MATCH('3'!P$12,전세계절!$1:$1,FALSE))</f>
        <v>99.671450292063497</v>
      </c>
      <c r="Q45" s="265">
        <f t="shared" si="3"/>
        <v>0.15101275061930597</v>
      </c>
      <c r="R45" s="265">
        <f t="shared" si="4"/>
        <v>1.3306438081352345</v>
      </c>
      <c r="S45" s="265">
        <f t="shared" si="5"/>
        <v>2.0286988942023187</v>
      </c>
      <c r="T45" s="266">
        <f>INDEX(매매계절!$43:$83,MATCH('3'!$E45,매매계절!$F$43:$F$83,FALSE),MATCH('3'!T$12,매매계절!$1:$1,FALSE))</f>
        <v>100.786809988228</v>
      </c>
      <c r="U45" s="262">
        <f>INDEX(매매계절!$43:$83,MATCH('3'!$E45,매매계절!$F$43:$F$83,FALSE),MATCH('3'!U$12,매매계절!$1:$1,FALSE))</f>
        <v>100.77404617851199</v>
      </c>
      <c r="V45" s="262">
        <f>INDEX(매매계절!$43:$83,MATCH('3'!$E45,매매계절!$F$43:$F$83,FALSE),MATCH('3'!V$12,매매계절!$1:$1,FALSE))</f>
        <v>100.118855318789</v>
      </c>
      <c r="W45" s="262">
        <f>INDEX(매매계절!$43:$83,MATCH('3'!$E45,매매계절!$F$43:$F$83,FALSE),MATCH('3'!W$12,매매계절!$1:$1,FALSE))</f>
        <v>99.824479260429598</v>
      </c>
      <c r="X45" s="265">
        <f t="shared" si="6"/>
        <v>1.2665770801145726E-2</v>
      </c>
      <c r="Y45" s="265">
        <f t="shared" si="7"/>
        <v>0.66716171225904564</v>
      </c>
      <c r="Z45" s="265">
        <f t="shared" si="8"/>
        <v>0.96402278772504957</v>
      </c>
      <c r="AA45" s="261">
        <f>INDEX(전세계절!$43:$83,MATCH('3'!$E45,전세계절!$F$43:$F$83,FALSE),MATCH('3'!AA$12,전세계절!$1:$1,FALSE))</f>
        <v>101.91622224148701</v>
      </c>
      <c r="AB45" s="262">
        <f>INDEX(전세계절!$43:$83,MATCH('3'!$E45,전세계절!$F$43:$F$83,FALSE),MATCH('3'!AB$12,전세계절!$1:$1,FALSE))</f>
        <v>101.82972282127299</v>
      </c>
      <c r="AC45" s="262">
        <f>INDEX(전세계절!$43:$83,MATCH('3'!$E45,전세계절!$F$43:$F$83,FALSE),MATCH('3'!AC$12,전세계절!$1:$1,FALSE))</f>
        <v>100.398643466801</v>
      </c>
      <c r="AD45" s="262">
        <f>INDEX(전세계절!$43:$83,MATCH('3'!$E45,전세계절!$F$43:$F$83,FALSE),MATCH('3'!AD$12,전세계절!$1:$1,FALSE))</f>
        <v>99.324296384920402</v>
      </c>
      <c r="AE45" s="265">
        <f t="shared" si="9"/>
        <v>8.494515924966084E-2</v>
      </c>
      <c r="AF45" s="265">
        <f t="shared" si="10"/>
        <v>1.5115530671366395</v>
      </c>
      <c r="AG45" s="267">
        <f t="shared" si="11"/>
        <v>2.6095587393057285</v>
      </c>
      <c r="AH45" s="1422" t="s">
        <v>282</v>
      </c>
      <c r="AI45" s="1421"/>
      <c r="AJ45" s="1421"/>
      <c r="AK45" s="1421"/>
    </row>
    <row r="46" spans="1:37" s="310" customFormat="1" ht="12.6" customHeight="1">
      <c r="A46" s="1474" t="s">
        <v>795</v>
      </c>
      <c r="B46" s="1474"/>
      <c r="C46" s="1474"/>
      <c r="D46" s="1474"/>
      <c r="E46" s="627">
        <v>34</v>
      </c>
      <c r="F46" s="261">
        <f>INDEX(매매계절!$2:$42,MATCH('3'!$E46,매매계절!$F$2:$F$42,FALSE),MATCH('3'!F$12,매매계절!$1:$1,FALSE))</f>
        <v>102.11047854598</v>
      </c>
      <c r="G46" s="262">
        <f>INDEX(매매계절!$2:$42,MATCH('3'!$E46,매매계절!$F$2:$F$42,FALSE),MATCH('3'!G$12,매매계절!$1:$1,FALSE))</f>
        <v>102.03567606184301</v>
      </c>
      <c r="H46" s="262">
        <f>INDEX(매매계절!$2:$42,MATCH('3'!$E46,매매계절!$F$2:$F$42,FALSE),MATCH('3'!H$12,매매계절!$1:$1,FALSE))</f>
        <v>100.596517982045</v>
      </c>
      <c r="I46" s="262">
        <f>INDEX(매매계절!$2:$42,MATCH('3'!$E46,매매계절!$F$2:$F$42,FALSE),MATCH('3'!I$12,매매계절!$1:$1,FALSE))</f>
        <v>99.202826552335907</v>
      </c>
      <c r="J46" s="263">
        <f t="shared" si="0"/>
        <v>7.3310127422154814E-2</v>
      </c>
      <c r="K46" s="263">
        <f t="shared" si="1"/>
        <v>1.5049830692998922</v>
      </c>
      <c r="L46" s="264">
        <f t="shared" si="2"/>
        <v>2.9310172851880534</v>
      </c>
      <c r="M46" s="261">
        <f>INDEX(전세계절!$2:$42,MATCH('3'!$E46,전세계절!$F$2:$F$42,FALSE),MATCH('3'!M$12,전세계절!$1:$1,FALSE))</f>
        <v>102.918670584663</v>
      </c>
      <c r="N46" s="262">
        <f>INDEX(전세계절!$2:$42,MATCH('3'!$E46,전세계절!$F$2:$F$42,FALSE),MATCH('3'!N$12,전세계절!$1:$1,FALSE))</f>
        <v>102.78972736948501</v>
      </c>
      <c r="O46" s="262">
        <f>INDEX(전세계절!$2:$42,MATCH('3'!$E46,전세계절!$F$2:$F$42,FALSE),MATCH('3'!O$12,전세계절!$1:$1,FALSE))</f>
        <v>100.535164541051</v>
      </c>
      <c r="P46" s="262">
        <f>INDEX(전세계절!$2:$42,MATCH('3'!$E46,전세계절!$F$2:$F$42,FALSE),MATCH('3'!P$12,전세계절!$1:$1,FALSE))</f>
        <v>98.860888494348302</v>
      </c>
      <c r="Q46" s="265">
        <f t="shared" si="3"/>
        <v>0.125443678544368</v>
      </c>
      <c r="R46" s="265">
        <f t="shared" si="4"/>
        <v>2.3708182649253562</v>
      </c>
      <c r="S46" s="265">
        <f t="shared" si="5"/>
        <v>4.1045373474937863</v>
      </c>
      <c r="T46" s="266">
        <f>INDEX(매매계절!$43:$83,MATCH('3'!$E46,매매계절!$F$43:$F$83,FALSE),MATCH('3'!T$12,매매계절!$1:$1,FALSE))</f>
        <v>103.26267635449101</v>
      </c>
      <c r="U46" s="262">
        <f>INDEX(매매계절!$43:$83,MATCH('3'!$E46,매매계절!$F$43:$F$83,FALSE),MATCH('3'!U$12,매매계절!$1:$1,FALSE))</f>
        <v>103.12485084041199</v>
      </c>
      <c r="V46" s="262">
        <f>INDEX(매매계절!$43:$83,MATCH('3'!$E46,매매계절!$F$43:$F$83,FALSE),MATCH('3'!V$12,매매계절!$1:$1,FALSE))</f>
        <v>100.679963304114</v>
      </c>
      <c r="W46" s="262">
        <f>INDEX(매매계절!$43:$83,MATCH('3'!$E46,매매계절!$F$43:$F$83,FALSE),MATCH('3'!W$12,매매계절!$1:$1,FALSE))</f>
        <v>98.779986297792405</v>
      </c>
      <c r="X46" s="265">
        <f t="shared" si="6"/>
        <v>0.13364917665898979</v>
      </c>
      <c r="Y46" s="265">
        <f t="shared" si="7"/>
        <v>2.5652701546738488</v>
      </c>
      <c r="Z46" s="265">
        <f t="shared" si="8"/>
        <v>4.5380549488887478</v>
      </c>
      <c r="AA46" s="261">
        <f>INDEX(전세계절!$43:$83,MATCH('3'!$E46,전세계절!$F$43:$F$83,FALSE),MATCH('3'!AA$12,전세계절!$1:$1,FALSE))</f>
        <v>105.09865892502</v>
      </c>
      <c r="AB46" s="262">
        <f>INDEX(전세계절!$43:$83,MATCH('3'!$E46,전세계절!$F$43:$F$83,FALSE),MATCH('3'!AB$12,전세계절!$1:$1,FALSE))</f>
        <v>104.838678604051</v>
      </c>
      <c r="AC46" s="262">
        <f>INDEX(전세계절!$43:$83,MATCH('3'!$E46,전세계절!$F$43:$F$83,FALSE),MATCH('3'!AC$12,전세계절!$1:$1,FALSE))</f>
        <v>100.898365434309</v>
      </c>
      <c r="AD46" s="262">
        <f>INDEX(전세계절!$43:$83,MATCH('3'!$E46,전세계절!$F$43:$F$83,FALSE),MATCH('3'!AD$12,전세계절!$1:$1,FALSE))</f>
        <v>98.1315205865492</v>
      </c>
      <c r="AE46" s="265">
        <f t="shared" si="9"/>
        <v>0.24798130273169239</v>
      </c>
      <c r="AF46" s="265">
        <f t="shared" si="10"/>
        <v>4.1628954766820714</v>
      </c>
      <c r="AG46" s="267">
        <f t="shared" si="11"/>
        <v>7.0997965758881509</v>
      </c>
      <c r="AH46" s="1422" t="s">
        <v>283</v>
      </c>
      <c r="AI46" s="1421"/>
      <c r="AJ46" s="1421"/>
      <c r="AK46" s="1421"/>
    </row>
    <row r="47" spans="1:37" s="310" customFormat="1" ht="12.6" customHeight="1">
      <c r="A47" s="1474" t="s">
        <v>796</v>
      </c>
      <c r="B47" s="1474"/>
      <c r="C47" s="1474"/>
      <c r="D47" s="1474"/>
      <c r="E47" s="626">
        <v>35</v>
      </c>
      <c r="F47" s="261">
        <f>INDEX(매매계절!$2:$42,MATCH('3'!$E47,매매계절!$F$2:$F$42,FALSE),MATCH('3'!F$12,매매계절!$1:$1,FALSE))</f>
        <v>98.334969763890797</v>
      </c>
      <c r="G47" s="262">
        <f>INDEX(매매계절!$2:$42,MATCH('3'!$E47,매매계절!$F$2:$F$42,FALSE),MATCH('3'!G$12,매매계절!$1:$1,FALSE))</f>
        <v>98.538958305545094</v>
      </c>
      <c r="H47" s="262">
        <f>INDEX(매매계절!$2:$42,MATCH('3'!$E47,매매계절!$F$2:$F$42,FALSE),MATCH('3'!H$12,매매계절!$1:$1,FALSE))</f>
        <v>99.2869985453559</v>
      </c>
      <c r="I47" s="262">
        <f>INDEX(매매계절!$2:$42,MATCH('3'!$E47,매매계절!$F$2:$F$42,FALSE),MATCH('3'!I$12,매매계절!$1:$1,FALSE))</f>
        <v>101.02900780451201</v>
      </c>
      <c r="J47" s="263">
        <f t="shared" si="0"/>
        <v>-0.20701308920049177</v>
      </c>
      <c r="K47" s="263">
        <f t="shared" si="1"/>
        <v>-0.95886550647434898</v>
      </c>
      <c r="L47" s="264">
        <f t="shared" si="2"/>
        <v>-2.66659853359551</v>
      </c>
      <c r="M47" s="261">
        <f>INDEX(전세계절!$2:$42,MATCH('3'!$E47,전세계절!$F$2:$F$42,FALSE),MATCH('3'!M$12,전세계절!$1:$1,FALSE))</f>
        <v>100.222239883258</v>
      </c>
      <c r="N47" s="262">
        <f>INDEX(전세계절!$2:$42,MATCH('3'!$E47,전세계절!$F$2:$F$42,FALSE),MATCH('3'!N$12,전세계절!$1:$1,FALSE))</f>
        <v>100.069925991266</v>
      </c>
      <c r="O47" s="262">
        <f>INDEX(전세계절!$2:$42,MATCH('3'!$E47,전세계절!$F$2:$F$42,FALSE),MATCH('3'!O$12,전세계절!$1:$1,FALSE))</f>
        <v>99.5804816400601</v>
      </c>
      <c r="P47" s="262">
        <f>INDEX(전세계절!$2:$42,MATCH('3'!$E47,전세계절!$F$2:$F$42,FALSE),MATCH('3'!P$12,전세계절!$1:$1,FALSE))</f>
        <v>100.51351364276999</v>
      </c>
      <c r="Q47" s="265">
        <f t="shared" si="3"/>
        <v>0.15220745941721958</v>
      </c>
      <c r="R47" s="265">
        <f t="shared" si="4"/>
        <v>0.64446187910354169</v>
      </c>
      <c r="S47" s="265">
        <f t="shared" si="5"/>
        <v>-0.28978567055888416</v>
      </c>
      <c r="T47" s="266">
        <f>INDEX(매매계절!$43:$83,MATCH('3'!$E47,매매계절!$F$43:$F$83,FALSE),MATCH('3'!T$12,매매계절!$1:$1,FALSE))</f>
        <v>97.214862856529393</v>
      </c>
      <c r="U47" s="262">
        <f>INDEX(매매계절!$43:$83,MATCH('3'!$E47,매매계절!$F$43:$F$83,FALSE),MATCH('3'!U$12,매매계절!$1:$1,FALSE))</f>
        <v>97.619695052427204</v>
      </c>
      <c r="V47" s="262">
        <f>INDEX(매매계절!$43:$83,MATCH('3'!$E47,매매계절!$F$43:$F$83,FALSE),MATCH('3'!V$12,매매계절!$1:$1,FALSE))</f>
        <v>99.076047570187697</v>
      </c>
      <c r="W47" s="262">
        <f>INDEX(매매계절!$43:$83,MATCH('3'!$E47,매매계절!$F$43:$F$83,FALSE),MATCH('3'!W$12,매매계절!$1:$1,FALSE))</f>
        <v>101.77158187892</v>
      </c>
      <c r="X47" s="265">
        <f t="shared" si="6"/>
        <v>-0.41470340148102025</v>
      </c>
      <c r="Y47" s="265">
        <f t="shared" si="7"/>
        <v>-1.8785415438981823</v>
      </c>
      <c r="Z47" s="265">
        <f t="shared" si="8"/>
        <v>-4.4773982464101252</v>
      </c>
      <c r="AA47" s="261">
        <f>INDEX(전세계절!$43:$83,MATCH('3'!$E47,전세계절!$F$43:$F$83,FALSE),MATCH('3'!AA$12,전세계절!$1:$1,FALSE))</f>
        <v>100.173580013926</v>
      </c>
      <c r="AB47" s="262">
        <f>INDEX(전세계절!$43:$83,MATCH('3'!$E47,전세계절!$F$43:$F$83,FALSE),MATCH('3'!AB$12,전세계절!$1:$1,FALSE))</f>
        <v>100.069792171614</v>
      </c>
      <c r="AC47" s="262">
        <f>INDEX(전세계절!$43:$83,MATCH('3'!$E47,전세계절!$F$43:$F$83,FALSE),MATCH('3'!AC$12,전세계절!$1:$1,FALSE))</f>
        <v>99.699256170488198</v>
      </c>
      <c r="AD47" s="262">
        <f>INDEX(전세계절!$43:$83,MATCH('3'!$E47,전세계절!$F$43:$F$83,FALSE),MATCH('3'!AD$12,전세계절!$1:$1,FALSE))</f>
        <v>100.453265726735</v>
      </c>
      <c r="AE47" s="265">
        <f t="shared" si="9"/>
        <v>0.10371545704224161</v>
      </c>
      <c r="AF47" s="265">
        <f t="shared" si="10"/>
        <v>0.47575464617979346</v>
      </c>
      <c r="AG47" s="267">
        <f t="shared" si="11"/>
        <v>-0.27842371354042106</v>
      </c>
      <c r="AH47" s="1422" t="s">
        <v>287</v>
      </c>
      <c r="AI47" s="1421"/>
      <c r="AJ47" s="1421"/>
      <c r="AK47" s="1421"/>
    </row>
    <row r="48" spans="1:37" s="310" customFormat="1" ht="12.6" customHeight="1">
      <c r="A48" s="1474" t="s">
        <v>797</v>
      </c>
      <c r="B48" s="1474"/>
      <c r="C48" s="1474"/>
      <c r="D48" s="1474"/>
      <c r="E48" s="627">
        <v>36</v>
      </c>
      <c r="F48" s="261">
        <f>INDEX(매매계절!$2:$42,MATCH('3'!$E48,매매계절!$F$2:$F$42,FALSE),MATCH('3'!F$12,매매계절!$1:$1,FALSE))</f>
        <v>99.180879190278006</v>
      </c>
      <c r="G48" s="262">
        <f>INDEX(매매계절!$2:$42,MATCH('3'!$E48,매매계절!$F$2:$F$42,FALSE),MATCH('3'!G$12,매매계절!$1:$1,FALSE))</f>
        <v>99.272632975301804</v>
      </c>
      <c r="H48" s="262">
        <f>INDEX(매매계절!$2:$42,MATCH('3'!$E48,매매계절!$F$2:$F$42,FALSE),MATCH('3'!H$12,매매계절!$1:$1,FALSE))</f>
        <v>99.824254112900505</v>
      </c>
      <c r="I48" s="262">
        <f>INDEX(매매계절!$2:$42,MATCH('3'!$E48,매매계절!$F$2:$F$42,FALSE),MATCH('3'!I$12,매매계절!$1:$1,FALSE))</f>
        <v>100.32483490801199</v>
      </c>
      <c r="J48" s="263">
        <f t="shared" si="0"/>
        <v>-9.2426061718964281E-2</v>
      </c>
      <c r="K48" s="263">
        <f t="shared" si="1"/>
        <v>-0.64450761825362024</v>
      </c>
      <c r="L48" s="264">
        <f t="shared" si="2"/>
        <v>-1.1402517819071201</v>
      </c>
      <c r="M48" s="261">
        <f>INDEX(전세계절!$2:$42,MATCH('3'!$E48,전세계절!$F$2:$F$42,FALSE),MATCH('3'!M$12,전세계절!$1:$1,FALSE))</f>
        <v>100.300496579232</v>
      </c>
      <c r="N48" s="262">
        <f>INDEX(전세계절!$2:$42,MATCH('3'!$E48,전세계절!$F$2:$F$42,FALSE),MATCH('3'!N$12,전세계절!$1:$1,FALSE))</f>
        <v>100.257112570812</v>
      </c>
      <c r="O48" s="262">
        <f>INDEX(전세계절!$2:$42,MATCH('3'!$E48,전세계절!$F$2:$F$42,FALSE),MATCH('3'!O$12,전세계절!$1:$1,FALSE))</f>
        <v>99.846487532021101</v>
      </c>
      <c r="P48" s="262">
        <f>INDEX(전세계절!$2:$42,MATCH('3'!$E48,전세계절!$F$2:$F$42,FALSE),MATCH('3'!P$12,전세계절!$1:$1,FALSE))</f>
        <v>100.13151061227801</v>
      </c>
      <c r="Q48" s="265">
        <f t="shared" si="3"/>
        <v>4.3272748743250489E-2</v>
      </c>
      <c r="R48" s="265">
        <f t="shared" si="4"/>
        <v>0.45470707927035559</v>
      </c>
      <c r="S48" s="265">
        <f t="shared" si="5"/>
        <v>0.16876402435226368</v>
      </c>
      <c r="T48" s="266">
        <f>INDEX(매매계절!$43:$83,MATCH('3'!$E48,매매계절!$F$43:$F$83,FALSE),MATCH('3'!T$12,매매계절!$1:$1,FALSE))</f>
        <v>98.501835869049103</v>
      </c>
      <c r="U48" s="262">
        <f>INDEX(매매계절!$43:$83,MATCH('3'!$E48,매매계절!$F$43:$F$83,FALSE),MATCH('3'!U$12,매매계절!$1:$1,FALSE))</f>
        <v>98.571130608521202</v>
      </c>
      <c r="V48" s="262">
        <f>INDEX(매매계절!$43:$83,MATCH('3'!$E48,매매계절!$F$43:$F$83,FALSE),MATCH('3'!V$12,매매계절!$1:$1,FALSE))</f>
        <v>99.679772195636303</v>
      </c>
      <c r="W48" s="262">
        <f>INDEX(매매계절!$43:$83,MATCH('3'!$E48,매매계절!$F$43:$F$83,FALSE),MATCH('3'!W$12,매매계절!$1:$1,FALSE))</f>
        <v>100.426465497146</v>
      </c>
      <c r="X48" s="265">
        <f t="shared" si="6"/>
        <v>-7.0299223559999735E-2</v>
      </c>
      <c r="Y48" s="265">
        <f t="shared" si="7"/>
        <v>-1.1817205242758089</v>
      </c>
      <c r="Z48" s="265">
        <f t="shared" si="8"/>
        <v>-1.9164566019219231</v>
      </c>
      <c r="AA48" s="261">
        <f>INDEX(전세계절!$43:$83,MATCH('3'!$E48,전세계절!$F$43:$F$83,FALSE),MATCH('3'!AA$12,전세계절!$1:$1,FALSE))</f>
        <v>100.887962444058</v>
      </c>
      <c r="AB48" s="262">
        <f>INDEX(전세계절!$43:$83,MATCH('3'!$E48,전세계절!$F$43:$F$83,FALSE),MATCH('3'!AB$12,전세계절!$1:$1,FALSE))</f>
        <v>100.712359652871</v>
      </c>
      <c r="AC48" s="262">
        <f>INDEX(전세계절!$43:$83,MATCH('3'!$E48,전세계절!$F$43:$F$83,FALSE),MATCH('3'!AC$12,전세계절!$1:$1,FALSE))</f>
        <v>100.05250695314901</v>
      </c>
      <c r="AD48" s="262">
        <f>INDEX(전세계절!$43:$83,MATCH('3'!$E48,전세계절!$F$43:$F$83,FALSE),MATCH('3'!AD$12,전세계절!$1:$1,FALSE))</f>
        <v>99.948234803725896</v>
      </c>
      <c r="AE48" s="265">
        <f t="shared" si="9"/>
        <v>0.17436071579721713</v>
      </c>
      <c r="AF48" s="265">
        <f t="shared" si="10"/>
        <v>0.83501704889834549</v>
      </c>
      <c r="AG48" s="267">
        <f t="shared" si="11"/>
        <v>0.9402143441327393</v>
      </c>
      <c r="AH48" s="1420" t="s">
        <v>288</v>
      </c>
      <c r="AI48" s="1421"/>
      <c r="AJ48" s="1421"/>
      <c r="AK48" s="1421"/>
    </row>
    <row r="49" spans="1:37" s="310" customFormat="1" ht="12.6" customHeight="1">
      <c r="A49" s="1475" t="s">
        <v>798</v>
      </c>
      <c r="B49" s="1475"/>
      <c r="C49" s="1475"/>
      <c r="D49" s="1475"/>
      <c r="E49" s="626">
        <v>37</v>
      </c>
      <c r="F49" s="261">
        <f>INDEX(매매계절!$2:$42,MATCH('3'!$E49,매매계절!$F$2:$F$42,FALSE),MATCH('3'!F$12,매매계절!$1:$1,FALSE))</f>
        <v>103.83416336351</v>
      </c>
      <c r="G49" s="262">
        <f>INDEX(매매계절!$2:$42,MATCH('3'!$E49,매매계절!$F$2:$F$42,FALSE),MATCH('3'!G$12,매매계절!$1:$1,FALSE))</f>
        <v>103.507387918158</v>
      </c>
      <c r="H49" s="262">
        <f>INDEX(매매계절!$2:$42,MATCH('3'!$E49,매매계절!$F$2:$F$42,FALSE),MATCH('3'!H$12,매매계절!$1:$1,FALSE))</f>
        <v>100.19775755435801</v>
      </c>
      <c r="I49" s="262">
        <f>INDEX(매매계절!$2:$42,MATCH('3'!$E49,매매계절!$F$2:$F$42,FALSE),MATCH('3'!I$12,매매계절!$1:$1,FALSE))</f>
        <v>99.253823241386598</v>
      </c>
      <c r="J49" s="263">
        <f t="shared" si="0"/>
        <v>0.3157025328572427</v>
      </c>
      <c r="K49" s="263">
        <f t="shared" si="1"/>
        <v>3.6292287351632702</v>
      </c>
      <c r="L49" s="264">
        <f t="shared" si="2"/>
        <v>4.6147744968815463</v>
      </c>
      <c r="M49" s="261">
        <f>INDEX(전세계절!$2:$42,MATCH('3'!$E49,전세계절!$F$2:$F$42,FALSE),MATCH('3'!M$12,전세계절!$1:$1,FALSE))</f>
        <v>104.023990469583</v>
      </c>
      <c r="N49" s="262">
        <f>INDEX(전세계절!$2:$42,MATCH('3'!$E49,전세계절!$F$2:$F$42,FALSE),MATCH('3'!N$12,전세계절!$1:$1,FALSE))</f>
        <v>103.502403058986</v>
      </c>
      <c r="O49" s="262">
        <f>INDEX(전세계절!$2:$42,MATCH('3'!$E49,전세계절!$F$2:$F$42,FALSE),MATCH('3'!O$12,전세계절!$1:$1,FALSE))</f>
        <v>100.389821143826</v>
      </c>
      <c r="P49" s="262">
        <f>INDEX(전세계절!$2:$42,MATCH('3'!$E49,전세계절!$F$2:$F$42,FALSE),MATCH('3'!P$12,전세계절!$1:$1,FALSE))</f>
        <v>98.650064090971398</v>
      </c>
      <c r="Q49" s="265">
        <f t="shared" si="3"/>
        <v>0.50393748858152954</v>
      </c>
      <c r="R49" s="265">
        <f t="shared" si="4"/>
        <v>3.6200575759074427</v>
      </c>
      <c r="S49" s="265">
        <f t="shared" si="5"/>
        <v>5.447463646507078</v>
      </c>
      <c r="T49" s="266">
        <f>INDEX(매매계절!$43:$83,MATCH('3'!$E49,매매계절!$F$43:$F$83,FALSE),MATCH('3'!T$12,매매계절!$1:$1,FALSE))</f>
        <v>107.05880739309301</v>
      </c>
      <c r="U49" s="262">
        <f>INDEX(매매계절!$43:$83,MATCH('3'!$E49,매매계절!$F$43:$F$83,FALSE),MATCH('3'!U$12,매매계절!$1:$1,FALSE))</f>
        <v>106.28902136029799</v>
      </c>
      <c r="V49" s="262">
        <f>INDEX(매매계절!$43:$83,MATCH('3'!$E49,매매계절!$F$43:$F$83,FALSE),MATCH('3'!V$12,매매계절!$1:$1,FALSE))</f>
        <v>100.420797979624</v>
      </c>
      <c r="W49" s="262">
        <f>INDEX(매매계절!$43:$83,MATCH('3'!$E49,매매계절!$F$43:$F$83,FALSE),MATCH('3'!W$12,매매계절!$1:$1,FALSE))</f>
        <v>98.531281393053206</v>
      </c>
      <c r="X49" s="265">
        <f t="shared" si="6"/>
        <v>0.72423851771632464</v>
      </c>
      <c r="Y49" s="265">
        <f t="shared" si="7"/>
        <v>6.6101938512935332</v>
      </c>
      <c r="Z49" s="265">
        <f t="shared" si="8"/>
        <v>8.6546382828641697</v>
      </c>
      <c r="AA49" s="261">
        <f>INDEX(전세계절!$43:$83,MATCH('3'!$E49,전세계절!$F$43:$F$83,FALSE),MATCH('3'!AA$12,전세계절!$1:$1,FALSE))</f>
        <v>107.754355711481</v>
      </c>
      <c r="AB49" s="262">
        <f>INDEX(전세계절!$43:$83,MATCH('3'!$E49,전세계절!$F$43:$F$83,FALSE),MATCH('3'!AB$12,전세계절!$1:$1,FALSE))</f>
        <v>106.735688352373</v>
      </c>
      <c r="AC49" s="262">
        <f>INDEX(전세계절!$43:$83,MATCH('3'!$E49,전세계절!$F$43:$F$83,FALSE),MATCH('3'!AC$12,전세계절!$1:$1,FALSE))</f>
        <v>100.73735340614201</v>
      </c>
      <c r="AD49" s="262">
        <f>INDEX(전세계절!$43:$83,MATCH('3'!$E49,전세계절!$F$43:$F$83,FALSE),MATCH('3'!AD$12,전세계절!$1:$1,FALSE))</f>
        <v>97.324324525138707</v>
      </c>
      <c r="AE49" s="265">
        <f t="shared" si="9"/>
        <v>0.95438308857389575</v>
      </c>
      <c r="AF49" s="265">
        <f t="shared" si="10"/>
        <v>6.9656409147941245</v>
      </c>
      <c r="AG49" s="267">
        <f t="shared" si="11"/>
        <v>10.716777370130348</v>
      </c>
      <c r="AH49" s="1422" t="s">
        <v>289</v>
      </c>
      <c r="AI49" s="1421"/>
      <c r="AJ49" s="1421"/>
      <c r="AK49" s="1421"/>
    </row>
    <row r="50" spans="1:37" s="310" customFormat="1" ht="12.6" customHeight="1">
      <c r="A50" s="1476" t="s">
        <v>799</v>
      </c>
      <c r="B50" s="1476"/>
      <c r="C50" s="1476"/>
      <c r="D50" s="1476"/>
      <c r="E50" s="627">
        <v>38</v>
      </c>
      <c r="F50" s="261">
        <f>INDEX(매매계절!$2:$42,MATCH('3'!$E50,매매계절!$F$2:$F$42,FALSE),MATCH('3'!F$12,매매계절!$1:$1,FALSE))</f>
        <v>100.165459906828</v>
      </c>
      <c r="G50" s="262">
        <f>INDEX(매매계절!$2:$42,MATCH('3'!$E50,매매계절!$F$2:$F$42,FALSE),MATCH('3'!G$12,매매계절!$1:$1,FALSE))</f>
        <v>99.9431627780463</v>
      </c>
      <c r="H50" s="262">
        <f>INDEX(매매계절!$2:$42,MATCH('3'!$E50,매매계절!$F$2:$F$42,FALSE),MATCH('3'!H$12,매매계절!$1:$1,FALSE))</f>
        <v>100.22228230773401</v>
      </c>
      <c r="I50" s="262">
        <f>INDEX(매매계절!$2:$42,MATCH('3'!$E50,매매계절!$F$2:$F$42,FALSE),MATCH('3'!I$12,매매계절!$1:$1,FALSE))</f>
        <v>100.189254991539</v>
      </c>
      <c r="J50" s="263">
        <f t="shared" si="0"/>
        <v>0.22242354814743237</v>
      </c>
      <c r="K50" s="263">
        <f t="shared" si="1"/>
        <v>-5.6696374895481849E-2</v>
      </c>
      <c r="L50" s="264">
        <f t="shared" si="2"/>
        <v>-2.3750136392375332E-2</v>
      </c>
      <c r="M50" s="261">
        <f>INDEX(전세계절!$2:$42,MATCH('3'!$E50,전세계절!$F$2:$F$42,FALSE),MATCH('3'!M$12,전세계절!$1:$1,FALSE))</f>
        <v>103.19141212539</v>
      </c>
      <c r="N50" s="262">
        <f>INDEX(전세계절!$2:$42,MATCH('3'!$E50,전세계절!$F$2:$F$42,FALSE),MATCH('3'!N$12,전세계절!$1:$1,FALSE))</f>
        <v>102.800453207353</v>
      </c>
      <c r="O50" s="262">
        <f>INDEX(전세계절!$2:$42,MATCH('3'!$E50,전세계절!$F$2:$F$42,FALSE),MATCH('3'!O$12,전세계절!$1:$1,FALSE))</f>
        <v>100.433373640127</v>
      </c>
      <c r="P50" s="262">
        <f>INDEX(전세계절!$2:$42,MATCH('3'!$E50,전세계절!$F$2:$F$42,FALSE),MATCH('3'!P$12,전세계절!$1:$1,FALSE))</f>
        <v>100.052184323369</v>
      </c>
      <c r="Q50" s="265">
        <f t="shared" si="3"/>
        <v>0.38030855491308913</v>
      </c>
      <c r="R50" s="265">
        <f t="shared" si="4"/>
        <v>2.7461374494354818</v>
      </c>
      <c r="S50" s="265">
        <f t="shared" si="5"/>
        <v>3.1375904716632652</v>
      </c>
      <c r="T50" s="266">
        <f>INDEX(매매계절!$43:$83,MATCH('3'!$E50,매매계절!$F$43:$F$83,FALSE),MATCH('3'!T$12,매매계절!$1:$1,FALSE))</f>
        <v>99.667134048798502</v>
      </c>
      <c r="U50" s="262">
        <f>INDEX(매매계절!$43:$83,MATCH('3'!$E50,매매계절!$F$43:$F$83,FALSE),MATCH('3'!U$12,매매계절!$1:$1,FALSE))</f>
        <v>99.4032418668003</v>
      </c>
      <c r="V50" s="262">
        <f>INDEX(매매계절!$43:$83,MATCH('3'!$E50,매매계절!$F$43:$F$83,FALSE),MATCH('3'!V$12,매매계절!$1:$1,FALSE))</f>
        <v>100.354316293465</v>
      </c>
      <c r="W50" s="262">
        <f>INDEX(매매계절!$43:$83,MATCH('3'!$E50,매매계절!$F$43:$F$83,FALSE),MATCH('3'!W$12,매매계절!$1:$1,FALSE))</f>
        <v>100.32015227952201</v>
      </c>
      <c r="X50" s="265">
        <f t="shared" si="6"/>
        <v>0.26547643421108713</v>
      </c>
      <c r="Y50" s="265">
        <f t="shared" si="7"/>
        <v>-0.68475604243766197</v>
      </c>
      <c r="Z50" s="265">
        <f t="shared" si="8"/>
        <v>-0.65093424988430515</v>
      </c>
      <c r="AA50" s="261">
        <f>INDEX(전세계절!$43:$83,MATCH('3'!$E50,전세계절!$F$43:$F$83,FALSE),MATCH('3'!AA$12,전세계절!$1:$1,FALSE))</f>
        <v>104.12232770490699</v>
      </c>
      <c r="AB50" s="262">
        <f>INDEX(전세계절!$43:$83,MATCH('3'!$E50,전세계절!$F$43:$F$83,FALSE),MATCH('3'!AB$12,전세계절!$1:$1,FALSE))</f>
        <v>103.640821509942</v>
      </c>
      <c r="AC50" s="262">
        <f>INDEX(전세계절!$43:$83,MATCH('3'!$E50,전세계절!$F$43:$F$83,FALSE),MATCH('3'!AC$12,전세계절!$1:$1,FALSE))</f>
        <v>100.688739237535</v>
      </c>
      <c r="AD50" s="262">
        <f>INDEX(전세계절!$43:$83,MATCH('3'!$E50,전세계절!$F$43:$F$83,FALSE),MATCH('3'!AD$12,전세계절!$1:$1,FALSE))</f>
        <v>100.110223736992</v>
      </c>
      <c r="AE50" s="265">
        <f t="shared" si="9"/>
        <v>0.46459125656275191</v>
      </c>
      <c r="AF50" s="265">
        <f t="shared" si="10"/>
        <v>3.410101758521189</v>
      </c>
      <c r="AG50" s="267">
        <f t="shared" si="11"/>
        <v>4.0076865460370259</v>
      </c>
      <c r="AH50" s="1374" t="s">
        <v>290</v>
      </c>
      <c r="AI50" s="1375"/>
      <c r="AJ50" s="1375"/>
      <c r="AK50" s="1375"/>
    </row>
    <row r="51" spans="1:37" s="310" customFormat="1" ht="12.6" customHeight="1">
      <c r="A51" s="1476" t="s">
        <v>848</v>
      </c>
      <c r="B51" s="1476"/>
      <c r="C51" s="1476"/>
      <c r="D51" s="1476"/>
      <c r="E51" s="626">
        <v>39</v>
      </c>
      <c r="F51" s="268">
        <f>INDEX(매매계절!$2:$42,MATCH('3'!$E51,매매계절!$F$2:$F$42,FALSE),MATCH('3'!F$12,매매계절!$1:$1,FALSE))</f>
        <v>99.726683273542406</v>
      </c>
      <c r="G51" s="285">
        <f>INDEX(매매계절!$2:$42,MATCH('3'!$E51,매매계절!$F$2:$F$42,FALSE),MATCH('3'!G$12,매매계절!$1:$1,FALSE))</f>
        <v>99.840819717581098</v>
      </c>
      <c r="H51" s="285">
        <f>INDEX(매매계절!$2:$42,MATCH('3'!$E51,매매계절!$F$2:$F$42,FALSE),MATCH('3'!H$12,매매계절!$1:$1,FALSE))</f>
        <v>100.16753343971</v>
      </c>
      <c r="I51" s="285">
        <f>INDEX(매매계절!$2:$42,MATCH('3'!$E51,매매계절!$F$2:$F$42,FALSE),MATCH('3'!I$12,매매계절!$1:$1,FALSE))</f>
        <v>99.952749230177503</v>
      </c>
      <c r="J51" s="286">
        <f t="shared" si="0"/>
        <v>-0.11431841641680318</v>
      </c>
      <c r="K51" s="286">
        <f t="shared" si="1"/>
        <v>-0.44011283000487955</v>
      </c>
      <c r="L51" s="287">
        <f t="shared" si="2"/>
        <v>-0.22617282503605285</v>
      </c>
      <c r="M51" s="268">
        <f>INDEX(전세계절!$2:$42,MATCH('3'!$E51,전세계절!$F$2:$F$42,FALSE),MATCH('3'!M$12,전세계절!$1:$1,FALSE))</f>
        <v>100.421945663884</v>
      </c>
      <c r="N51" s="285">
        <f>INDEX(전세계절!$2:$42,MATCH('3'!$E51,전세계절!$F$2:$F$42,FALSE),MATCH('3'!N$12,전세계절!$1:$1,FALSE))</f>
        <v>100.378078574193</v>
      </c>
      <c r="O51" s="285">
        <f>INDEX(전세계절!$2:$42,MATCH('3'!$E51,전세계절!$F$2:$F$42,FALSE),MATCH('3'!O$12,전세계절!$1:$1,FALSE))</f>
        <v>100.013565138667</v>
      </c>
      <c r="P51" s="285">
        <f>INDEX(전세계절!$2:$42,MATCH('3'!$E51,전세계절!$F$2:$F$42,FALSE),MATCH('3'!P$12,전세계절!$1:$1,FALSE))</f>
        <v>100.077252598973</v>
      </c>
      <c r="Q51" s="288">
        <f t="shared" si="3"/>
        <v>4.3701862313083595E-2</v>
      </c>
      <c r="R51" s="288">
        <f t="shared" si="4"/>
        <v>0.40832513534616588</v>
      </c>
      <c r="S51" s="288">
        <f t="shared" si="5"/>
        <v>0.34442698611265588</v>
      </c>
      <c r="T51" s="273">
        <f>INDEX(매매계절!$43:$83,MATCH('3'!$E51,매매계절!$F$43:$F$83,FALSE),MATCH('3'!T$12,매매계절!$1:$1,FALSE))</f>
        <v>99.289035702102893</v>
      </c>
      <c r="U51" s="285">
        <f>INDEX(매매계절!$43:$83,MATCH('3'!$E51,매매계절!$F$43:$F$83,FALSE),MATCH('3'!U$12,매매계절!$1:$1,FALSE))</f>
        <v>99.1231346328033</v>
      </c>
      <c r="V51" s="285">
        <f>INDEX(매매계절!$43:$83,MATCH('3'!$E51,매매계절!$F$43:$F$83,FALSE),MATCH('3'!V$12,매매계절!$1:$1,FALSE))</f>
        <v>99.689745975971803</v>
      </c>
      <c r="W51" s="285">
        <f>INDEX(매매계절!$43:$83,MATCH('3'!$E51,매매계절!$F$43:$F$83,FALSE),MATCH('3'!W$12,매매계절!$1:$1,FALSE))</f>
        <v>100.48814200000901</v>
      </c>
      <c r="X51" s="288">
        <f t="shared" si="6"/>
        <v>0.16736866717761423</v>
      </c>
      <c r="Y51" s="288">
        <f t="shared" si="7"/>
        <v>-0.4019573627617512</v>
      </c>
      <c r="Z51" s="288">
        <f t="shared" si="8"/>
        <v>-1.1932813902619577</v>
      </c>
      <c r="AA51" s="268">
        <f>INDEX(전세계절!$43:$83,MATCH('3'!$E51,전세계절!$F$43:$F$83,FALSE),MATCH('3'!AA$12,전세계절!$1:$1,FALSE))</f>
        <v>101.09525234467</v>
      </c>
      <c r="AB51" s="285">
        <f>INDEX(전세계절!$43:$83,MATCH('3'!$E51,전세계절!$F$43:$F$83,FALSE),MATCH('3'!AB$12,전세계절!$1:$1,FALSE))</f>
        <v>100.93413737081799</v>
      </c>
      <c r="AC51" s="285">
        <f>INDEX(전세계절!$43:$83,MATCH('3'!$E51,전세계절!$F$43:$F$83,FALSE),MATCH('3'!AC$12,전세계절!$1:$1,FALSE))</f>
        <v>99.964927756987905</v>
      </c>
      <c r="AD51" s="285">
        <f>INDEX(전세계절!$43:$83,MATCH('3'!$E51,전세계절!$F$43:$F$83,FALSE),MATCH('3'!AD$12,전세계절!$1:$1,FALSE))</f>
        <v>100.216096129101</v>
      </c>
      <c r="AE51" s="288">
        <f t="shared" si="9"/>
        <v>0.15962386765153713</v>
      </c>
      <c r="AF51" s="288">
        <f t="shared" si="10"/>
        <v>1.130721156954051</v>
      </c>
      <c r="AG51" s="289">
        <f t="shared" si="11"/>
        <v>0.87726048960881098</v>
      </c>
      <c r="AH51" s="1374" t="s">
        <v>849</v>
      </c>
      <c r="AI51" s="1375"/>
      <c r="AJ51" s="1375"/>
      <c r="AK51" s="1375"/>
    </row>
    <row r="52" spans="1:37" s="310" customFormat="1" ht="12.6" customHeight="1">
      <c r="A52" s="1476" t="s">
        <v>1542</v>
      </c>
      <c r="B52" s="1476"/>
      <c r="C52" s="1476"/>
      <c r="D52" s="1476"/>
      <c r="E52" s="627">
        <v>40</v>
      </c>
      <c r="F52" s="268">
        <f>INDEX(매매계절!$2:$42,MATCH('3'!$E52,매매계절!$F$2:$F$42,FALSE),MATCH('3'!F$12,매매계절!$1:$1,FALSE))</f>
        <v>100.413908304884</v>
      </c>
      <c r="G52" s="285">
        <f>INDEX(매매계절!$2:$42,MATCH('3'!$E52,매매계절!$F$2:$F$42,FALSE),MATCH('3'!G$12,매매계절!$1:$1,FALSE))</f>
        <v>100.290399645957</v>
      </c>
      <c r="H52" s="285">
        <f>INDEX(매매계절!$2:$42,MATCH('3'!$E52,매매계절!$F$2:$F$42,FALSE),MATCH('3'!H$12,매매계절!$1:$1,FALSE))</f>
        <v>99.954081584800903</v>
      </c>
      <c r="I52" s="285">
        <f>INDEX(매매계절!$2:$42,MATCH('3'!$E52,매매계절!$F$2:$F$42,FALSE),MATCH('3'!I$12,매매계절!$1:$1,FALSE))</f>
        <v>100.344787951188</v>
      </c>
      <c r="J52" s="286">
        <f t="shared" si="0"/>
        <v>0.12315102877544781</v>
      </c>
      <c r="K52" s="286">
        <f t="shared" si="1"/>
        <v>0.46003796222466864</v>
      </c>
      <c r="L52" s="287">
        <f t="shared" si="2"/>
        <v>6.8882853915264164E-2</v>
      </c>
      <c r="M52" s="268">
        <f>INDEX(전세계절!$2:$42,MATCH('3'!$E52,전세계절!$F$2:$F$42,FALSE),MATCH('3'!M$12,전세계절!$1:$1,FALSE))</f>
        <v>103.14305788711501</v>
      </c>
      <c r="N52" s="285">
        <f>INDEX(전세계절!$2:$42,MATCH('3'!$E52,전세계절!$F$2:$F$42,FALSE),MATCH('3'!N$12,전세계절!$1:$1,FALSE))</f>
        <v>102.646585842284</v>
      </c>
      <c r="O52" s="285">
        <f>INDEX(전세계절!$2:$42,MATCH('3'!$E52,전세계절!$F$2:$F$42,FALSE),MATCH('3'!O$12,전세계절!$1:$1,FALSE))</f>
        <v>100.210111066038</v>
      </c>
      <c r="P52" s="285">
        <f>INDEX(전세계절!$2:$42,MATCH('3'!$E52,전세계절!$F$2:$F$42,FALSE),MATCH('3'!P$12,전세계절!$1:$1,FALSE))</f>
        <v>99.534973937401602</v>
      </c>
      <c r="Q52" s="288">
        <f t="shared" si="3"/>
        <v>0.48367126948949402</v>
      </c>
      <c r="R52" s="288">
        <f t="shared" si="4"/>
        <v>2.9267972960774546</v>
      </c>
      <c r="S52" s="288">
        <f t="shared" si="5"/>
        <v>3.6249408695104179</v>
      </c>
      <c r="T52" s="273">
        <f>INDEX(매매계절!$43:$83,MATCH('3'!$E52,매매계절!$F$43:$F$83,FALSE),MATCH('3'!T$12,매매계절!$1:$1,FALSE))</f>
        <v>100.781544273541</v>
      </c>
      <c r="U52" s="285">
        <f>INDEX(매매계절!$43:$83,MATCH('3'!$E52,매매계절!$F$43:$F$83,FALSE),MATCH('3'!U$12,매매계절!$1:$1,FALSE))</f>
        <v>100.58218727416001</v>
      </c>
      <c r="V52" s="285">
        <f>INDEX(매매계절!$43:$83,MATCH('3'!$E52,매매계절!$F$43:$F$83,FALSE),MATCH('3'!V$12,매매계절!$1:$1,FALSE))</f>
        <v>99.987169582552596</v>
      </c>
      <c r="W52" s="285">
        <f>INDEX(매매계절!$43:$83,MATCH('3'!$E52,매매계절!$F$43:$F$83,FALSE),MATCH('3'!W$12,매매계절!$1:$1,FALSE))</f>
        <v>100.412987442287</v>
      </c>
      <c r="X52" s="288">
        <f t="shared" si="6"/>
        <v>0.19820308623594851</v>
      </c>
      <c r="Y52" s="288">
        <f t="shared" si="7"/>
        <v>0.7944766256559932</v>
      </c>
      <c r="Z52" s="288">
        <f t="shared" si="8"/>
        <v>0.36704099802411516</v>
      </c>
      <c r="AA52" s="268">
        <f>INDEX(전세계절!$43:$83,MATCH('3'!$E52,전세계절!$F$43:$F$83,FALSE),MATCH('3'!AA$12,전세계절!$1:$1,FALSE))</f>
        <v>104.293297254086</v>
      </c>
      <c r="AB52" s="285">
        <f>INDEX(전세계절!$43:$83,MATCH('3'!$E52,전세계절!$F$43:$F$83,FALSE),MATCH('3'!AB$12,전세계절!$1:$1,FALSE))</f>
        <v>103.617134560704</v>
      </c>
      <c r="AC52" s="285">
        <f>INDEX(전세계절!$43:$83,MATCH('3'!$E52,전세계절!$F$43:$F$83,FALSE),MATCH('3'!AC$12,전세계절!$1:$1,FALSE))</f>
        <v>100.342427943155</v>
      </c>
      <c r="AD52" s="285">
        <f>INDEX(전세계절!$43:$83,MATCH('3'!$E52,전세계절!$F$43:$F$83,FALSE),MATCH('3'!AD$12,전세계절!$1:$1,FALSE))</f>
        <v>99.334164665030102</v>
      </c>
      <c r="AE52" s="288">
        <f t="shared" si="9"/>
        <v>0.65255876477250396</v>
      </c>
      <c r="AF52" s="288">
        <f t="shared" si="10"/>
        <v>3.9373865989860368</v>
      </c>
      <c r="AG52" s="289">
        <f t="shared" si="11"/>
        <v>4.9923735763811372</v>
      </c>
      <c r="AH52" s="1374" t="s">
        <v>1543</v>
      </c>
      <c r="AI52" s="1375"/>
      <c r="AJ52" s="1375"/>
      <c r="AK52" s="1375"/>
    </row>
    <row r="53" spans="1:37" s="310" customFormat="1" ht="12.6" customHeight="1" thickBot="1">
      <c r="A53" s="1477" t="s">
        <v>1544</v>
      </c>
      <c r="B53" s="1477"/>
      <c r="C53" s="1477"/>
      <c r="D53" s="1477"/>
      <c r="E53" s="626">
        <v>41</v>
      </c>
      <c r="F53" s="290">
        <f>INDEX(매매계절!$2:$42,MATCH('3'!$E53,매매계절!$F$2:$F$42,FALSE),MATCH('3'!F$12,매매계절!$1:$1,FALSE))</f>
        <v>99.588697217749001</v>
      </c>
      <c r="G53" s="291">
        <f>INDEX(매매계절!$2:$42,MATCH('3'!$E53,매매계절!$F$2:$F$42,FALSE),MATCH('3'!G$12,매매계절!$1:$1,FALSE))</f>
        <v>99.619057365364</v>
      </c>
      <c r="H53" s="291">
        <f>INDEX(매매계절!$2:$42,MATCH('3'!$E53,매매계절!$F$2:$F$42,FALSE),MATCH('3'!H$12,매매계절!$1:$1,FALSE))</f>
        <v>99.918845624247098</v>
      </c>
      <c r="I53" s="291">
        <f>INDEX(매매계절!$2:$42,MATCH('3'!$E53,매매계절!$F$2:$F$42,FALSE),MATCH('3'!I$12,매매계절!$1:$1,FALSE))</f>
        <v>100.550091547134</v>
      </c>
      <c r="J53" s="292">
        <f t="shared" si="0"/>
        <v>-3.0476244624211279E-2</v>
      </c>
      <c r="K53" s="292">
        <f t="shared" si="1"/>
        <v>-0.33041655398987624</v>
      </c>
      <c r="L53" s="293">
        <f t="shared" si="2"/>
        <v>-0.95613471314875964</v>
      </c>
      <c r="M53" s="290">
        <f>INDEX(전세계절!$2:$42,MATCH('3'!$E53,전세계절!$F$2:$F$42,FALSE),MATCH('3'!M$12,전세계절!$1:$1,FALSE))</f>
        <v>102.574389021371</v>
      </c>
      <c r="N53" s="291">
        <f>INDEX(전세계절!$2:$42,MATCH('3'!$E53,전세계절!$F$2:$F$42,FALSE),MATCH('3'!N$12,전세계절!$1:$1,FALSE))</f>
        <v>102.221031798062</v>
      </c>
      <c r="O53" s="291">
        <f>INDEX(전세계절!$2:$42,MATCH('3'!$E53,전세계절!$F$2:$F$42,FALSE),MATCH('3'!O$12,전세계절!$1:$1,FALSE))</f>
        <v>100.243004501198</v>
      </c>
      <c r="P53" s="291">
        <f>INDEX(전세계절!$2:$42,MATCH('3'!$E53,전세계절!$F$2:$F$42,FALSE),MATCH('3'!P$12,전세계절!$1:$1,FALSE))</f>
        <v>99.582149639155602</v>
      </c>
      <c r="Q53" s="294">
        <f t="shared" si="3"/>
        <v>0.34567957013686978</v>
      </c>
      <c r="R53" s="294">
        <f t="shared" si="4"/>
        <v>2.325732884577647</v>
      </c>
      <c r="S53" s="294">
        <f t="shared" si="5"/>
        <v>3.0047949286674758</v>
      </c>
      <c r="T53" s="295">
        <f>INDEX(매매계절!$43:$83,MATCH('3'!$E53,매매계절!$F$43:$F$83,FALSE),MATCH('3'!T$12,매매계절!$1:$1,FALSE))</f>
        <v>99.442007293172495</v>
      </c>
      <c r="U53" s="291">
        <f>INDEX(매매계절!$43:$83,MATCH('3'!$E53,매매계절!$F$43:$F$83,FALSE),MATCH('3'!U$12,매매계절!$1:$1,FALSE))</f>
        <v>99.463550618750006</v>
      </c>
      <c r="V53" s="291">
        <f>INDEX(매매계절!$43:$83,MATCH('3'!$E53,매매계절!$F$43:$F$83,FALSE),MATCH('3'!V$12,매매계절!$1:$1,FALSE))</f>
        <v>99.834612388409496</v>
      </c>
      <c r="W53" s="291">
        <f>INDEX(매매계절!$43:$83,MATCH('3'!$E53,매매계절!$F$43:$F$83,FALSE),MATCH('3'!W$12,매매계절!$1:$1,FALSE))</f>
        <v>100.899316145114</v>
      </c>
      <c r="X53" s="294">
        <f t="shared" si="6"/>
        <v>-2.165951792741927E-2</v>
      </c>
      <c r="Y53" s="294">
        <f t="shared" si="7"/>
        <v>-0.39325549110118541</v>
      </c>
      <c r="Z53" s="294">
        <f t="shared" si="8"/>
        <v>-1.4443198503403032</v>
      </c>
      <c r="AA53" s="290">
        <f>INDEX(전세계절!$43:$83,MATCH('3'!$E53,전세계절!$F$43:$F$83,FALSE),MATCH('3'!AA$12,전세계절!$1:$1,FALSE))</f>
        <v>103.718271407651</v>
      </c>
      <c r="AB53" s="291">
        <f>INDEX(전세계절!$43:$83,MATCH('3'!$E53,전세계절!$F$43:$F$83,FALSE),MATCH('3'!AB$12,전세계절!$1:$1,FALSE))</f>
        <v>103.218075936326</v>
      </c>
      <c r="AC53" s="291">
        <f>INDEX(전세계절!$43:$83,MATCH('3'!$E53,전세계절!$F$43:$F$83,FALSE),MATCH('3'!AC$12,전세계절!$1:$1,FALSE))</f>
        <v>100.317055810214</v>
      </c>
      <c r="AD53" s="291">
        <f>INDEX(전세계절!$43:$83,MATCH('3'!$E53,전세계절!$F$43:$F$83,FALSE),MATCH('3'!AD$12,전세계절!$1:$1,FALSE))</f>
        <v>99.347298219703106</v>
      </c>
      <c r="AE53" s="294">
        <f t="shared" si="9"/>
        <v>0.4846006542822634</v>
      </c>
      <c r="AF53" s="294">
        <f t="shared" si="10"/>
        <v>3.3904659282182559</v>
      </c>
      <c r="AG53" s="296">
        <f t="shared" si="11"/>
        <v>4.3996900431873209</v>
      </c>
      <c r="AH53" s="1485" t="s">
        <v>1545</v>
      </c>
      <c r="AI53" s="1486"/>
      <c r="AJ53" s="1486"/>
      <c r="AK53" s="1486"/>
    </row>
    <row r="54" spans="1:37" s="310" customFormat="1" ht="22.5" customHeight="1">
      <c r="A54" s="1509" t="s">
        <v>1879</v>
      </c>
      <c r="B54" s="1509"/>
      <c r="C54" s="1509"/>
      <c r="D54" s="1509"/>
      <c r="E54" s="1509"/>
      <c r="F54" s="1509"/>
      <c r="G54" s="1509"/>
      <c r="H54" s="1509"/>
      <c r="I54" s="1509"/>
      <c r="J54" s="1509"/>
      <c r="K54" s="1509"/>
      <c r="L54" s="1509"/>
      <c r="M54" s="1509"/>
      <c r="N54" s="1509"/>
      <c r="O54" s="1509"/>
      <c r="P54" s="1509"/>
      <c r="Q54" s="1509"/>
      <c r="R54" s="1509"/>
      <c r="S54" s="1509"/>
      <c r="T54" s="1509" t="s">
        <v>1880</v>
      </c>
      <c r="U54" s="1509"/>
      <c r="V54" s="1509"/>
      <c r="W54" s="1509"/>
      <c r="X54" s="1509"/>
      <c r="Y54" s="1509"/>
      <c r="Z54" s="1509"/>
      <c r="AA54" s="1509"/>
      <c r="AB54" s="1509"/>
      <c r="AC54" s="1509"/>
      <c r="AD54" s="1509"/>
      <c r="AE54" s="1509"/>
      <c r="AF54" s="1509"/>
      <c r="AG54" s="1509"/>
      <c r="AH54" s="1509"/>
      <c r="AI54" s="1509"/>
      <c r="AJ54" s="1509"/>
      <c r="AK54" s="1509"/>
    </row>
    <row r="55" spans="1:37" ht="3" customHeight="1">
      <c r="A55" s="804"/>
      <c r="B55" s="1140"/>
      <c r="C55" s="1140"/>
      <c r="D55" s="1140"/>
      <c r="E55" s="1141"/>
      <c r="F55" s="1142"/>
      <c r="G55" s="1143"/>
      <c r="H55" s="1143"/>
      <c r="I55" s="1143"/>
      <c r="J55" s="304"/>
      <c r="K55" s="316"/>
      <c r="L55" s="304"/>
      <c r="M55" s="1143"/>
      <c r="N55" s="1143"/>
      <c r="O55" s="1143"/>
      <c r="P55" s="1143"/>
      <c r="Q55" s="304"/>
      <c r="R55" s="304"/>
      <c r="S55" s="304"/>
      <c r="T55" s="804"/>
      <c r="U55" s="1140"/>
      <c r="V55" s="1140"/>
      <c r="W55" s="1140"/>
      <c r="X55" s="1141"/>
      <c r="Y55" s="1142"/>
      <c r="Z55" s="1143"/>
      <c r="AA55" s="1143"/>
      <c r="AB55" s="1143"/>
      <c r="AC55" s="304"/>
      <c r="AD55" s="316"/>
      <c r="AE55" s="304"/>
      <c r="AF55" s="1143"/>
      <c r="AG55" s="1143"/>
      <c r="AH55" s="1143"/>
      <c r="AI55" s="1143"/>
      <c r="AJ55" s="304"/>
      <c r="AK55" s="304"/>
    </row>
    <row r="56" spans="1:37" s="325" customFormat="1" ht="15" customHeight="1">
      <c r="A56" s="1402">
        <f>'2'!AJ56+1</f>
        <v>19</v>
      </c>
      <c r="B56" s="1402"/>
      <c r="C56" s="528"/>
      <c r="D56" s="528"/>
      <c r="E56" s="320"/>
      <c r="F56" s="321"/>
      <c r="G56" s="321"/>
      <c r="H56" s="321"/>
      <c r="I56" s="321"/>
      <c r="J56" s="322"/>
      <c r="K56" s="322"/>
      <c r="L56" s="322"/>
      <c r="M56" s="321"/>
      <c r="N56" s="321"/>
      <c r="O56" s="321"/>
      <c r="P56" s="321"/>
      <c r="Q56" s="1386">
        <f>'2'!Q56:S56</f>
        <v>41487</v>
      </c>
      <c r="R56" s="1386"/>
      <c r="S56" s="1386"/>
      <c r="T56" s="1363">
        <f>Q56</f>
        <v>41487</v>
      </c>
      <c r="U56" s="1363"/>
      <c r="V56" s="1363"/>
      <c r="W56" s="1363"/>
      <c r="X56" s="1363"/>
      <c r="Y56" s="323"/>
      <c r="Z56" s="323"/>
      <c r="AA56" s="321"/>
      <c r="AB56" s="321"/>
      <c r="AC56" s="321"/>
      <c r="AD56" s="321"/>
      <c r="AE56" s="324"/>
      <c r="AF56" s="324"/>
      <c r="AG56" s="324"/>
      <c r="AJ56" s="1403">
        <f>A56+1</f>
        <v>20</v>
      </c>
      <c r="AK56" s="1403"/>
    </row>
  </sheetData>
  <mergeCells count="119">
    <mergeCell ref="A1:S1"/>
    <mergeCell ref="T1:AK1"/>
    <mergeCell ref="A3:S4"/>
    <mergeCell ref="C5:I5"/>
    <mergeCell ref="T5:AA5"/>
    <mergeCell ref="AE5:AI5"/>
    <mergeCell ref="A6:D6"/>
    <mergeCell ref="G6:K6"/>
    <mergeCell ref="N6:R6"/>
    <mergeCell ref="U6:Y6"/>
    <mergeCell ref="AB6:AF6"/>
    <mergeCell ref="B7:D7"/>
    <mergeCell ref="G7:K7"/>
    <mergeCell ref="N7:R7"/>
    <mergeCell ref="U7:Y7"/>
    <mergeCell ref="AB7:AF7"/>
    <mergeCell ref="Y10:Y11"/>
    <mergeCell ref="AE10:AE11"/>
    <mergeCell ref="AF10:AF11"/>
    <mergeCell ref="A11:B11"/>
    <mergeCell ref="A12:D12"/>
    <mergeCell ref="AH12:AK12"/>
    <mergeCell ref="J8:L8"/>
    <mergeCell ref="Q8:S8"/>
    <mergeCell ref="X8:Z8"/>
    <mergeCell ref="AE8:AG8"/>
    <mergeCell ref="A10:B10"/>
    <mergeCell ref="J10:J11"/>
    <mergeCell ref="K10:K11"/>
    <mergeCell ref="Q10:Q11"/>
    <mergeCell ref="R10:R11"/>
    <mergeCell ref="X10:X11"/>
    <mergeCell ref="A17:D17"/>
    <mergeCell ref="AH17:AK17"/>
    <mergeCell ref="A18:D18"/>
    <mergeCell ref="AH18:AK18"/>
    <mergeCell ref="B19:D19"/>
    <mergeCell ref="AH19:AJ19"/>
    <mergeCell ref="A13:D13"/>
    <mergeCell ref="AH13:AK13"/>
    <mergeCell ref="A14:D14"/>
    <mergeCell ref="AH14:AK14"/>
    <mergeCell ref="A16:D16"/>
    <mergeCell ref="AH16:AK16"/>
    <mergeCell ref="A15:D15"/>
    <mergeCell ref="AH15:AK15"/>
    <mergeCell ref="B23:D23"/>
    <mergeCell ref="AH23:AJ23"/>
    <mergeCell ref="C24:D24"/>
    <mergeCell ref="AH24:AI24"/>
    <mergeCell ref="C25:D25"/>
    <mergeCell ref="AH25:AI25"/>
    <mergeCell ref="C20:D20"/>
    <mergeCell ref="AH20:AI20"/>
    <mergeCell ref="C21:D21"/>
    <mergeCell ref="AH21:AI21"/>
    <mergeCell ref="C22:D22"/>
    <mergeCell ref="AH22:AI22"/>
    <mergeCell ref="B29:D29"/>
    <mergeCell ref="AH29:AJ29"/>
    <mergeCell ref="B30:D30"/>
    <mergeCell ref="AH30:AJ30"/>
    <mergeCell ref="B31:D31"/>
    <mergeCell ref="AH31:AJ31"/>
    <mergeCell ref="A26:D26"/>
    <mergeCell ref="AH26:AK26"/>
    <mergeCell ref="B27:D27"/>
    <mergeCell ref="AH27:AJ27"/>
    <mergeCell ref="B28:D28"/>
    <mergeCell ref="AH28:AJ28"/>
    <mergeCell ref="A35:D35"/>
    <mergeCell ref="AH35:AK35"/>
    <mergeCell ref="B36:D36"/>
    <mergeCell ref="AH36:AJ36"/>
    <mergeCell ref="B37:D37"/>
    <mergeCell ref="AH37:AJ37"/>
    <mergeCell ref="B32:D32"/>
    <mergeCell ref="AH32:AJ32"/>
    <mergeCell ref="B33:D33"/>
    <mergeCell ref="AH33:AJ33"/>
    <mergeCell ref="A34:D34"/>
    <mergeCell ref="AH34:AK34"/>
    <mergeCell ref="A41:D41"/>
    <mergeCell ref="AH41:AK41"/>
    <mergeCell ref="A42:D42"/>
    <mergeCell ref="AH42:AK42"/>
    <mergeCell ref="A44:D44"/>
    <mergeCell ref="AH44:AK44"/>
    <mergeCell ref="B38:D38"/>
    <mergeCell ref="AH38:AJ38"/>
    <mergeCell ref="A39:D39"/>
    <mergeCell ref="AH39:AK39"/>
    <mergeCell ref="A40:D40"/>
    <mergeCell ref="AH40:AK40"/>
    <mergeCell ref="AH43:AK43"/>
    <mergeCell ref="A48:D48"/>
    <mergeCell ref="AH48:AK48"/>
    <mergeCell ref="A49:D49"/>
    <mergeCell ref="AH49:AK49"/>
    <mergeCell ref="A50:D50"/>
    <mergeCell ref="AH50:AK50"/>
    <mergeCell ref="A45:D45"/>
    <mergeCell ref="AH45:AK45"/>
    <mergeCell ref="A46:D46"/>
    <mergeCell ref="AH46:AK46"/>
    <mergeCell ref="A47:D47"/>
    <mergeCell ref="AH47:AK47"/>
    <mergeCell ref="A54:S54"/>
    <mergeCell ref="A56:B56"/>
    <mergeCell ref="Q56:S56"/>
    <mergeCell ref="T56:X56"/>
    <mergeCell ref="AJ56:AK56"/>
    <mergeCell ref="A51:D51"/>
    <mergeCell ref="AH51:AK51"/>
    <mergeCell ref="A52:D52"/>
    <mergeCell ref="AH52:AK52"/>
    <mergeCell ref="A53:D53"/>
    <mergeCell ref="AH53:AK53"/>
    <mergeCell ref="T54:AK54"/>
  </mergeCells>
  <phoneticPr fontId="16" type="noConversion"/>
  <printOptions horizontalCentered="1"/>
  <pageMargins left="0.51181102362204722" right="0.51181102362204722" top="0.59055118110236227" bottom="0.39370078740157483" header="0.59055118110236227" footer="0.19685039370078741"/>
  <pageSetup paperSize="9" pageOrder="overThenDown" orientation="portrait" r:id="rId1"/>
  <headerFooter scaleWithDoc="0" alignWithMargins="0"/>
  <ignoredErrors>
    <ignoredError sqref="A4:AK6 A39:AK42 A20:E20 H20:L20 A21:E22 AH21:AK22 AH20:AK20 A23:E38 AH23:AK38 A54:S54 A44:AK53 A43:E43 H43:L43 V43:Z43 AC43:AK43 O43:S43 B3:AK3 A8:AK19 A7:F7 H7:M7 O7:T7 V7:AA7 AC7:AK7" unlockedFormula="1"/>
  </ignoredError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56"/>
  <sheetViews>
    <sheetView showGridLines="0" view="pageLayout" zoomScaleSheetLayoutView="100" workbookViewId="0">
      <selection activeCell="F7" sqref="F7:F12"/>
    </sheetView>
  </sheetViews>
  <sheetFormatPr defaultColWidth="9.140625" defaultRowHeight="12.75"/>
  <cols>
    <col min="1" max="1" width="2.140625" style="297" customWidth="1"/>
    <col min="2" max="3" width="2" style="297" customWidth="1"/>
    <col min="4" max="4" width="19.5703125" style="297" customWidth="1"/>
    <col min="5" max="5" width="8.42578125" style="364" hidden="1" customWidth="1"/>
    <col min="6" max="6" width="6.7109375" style="325" customWidth="1"/>
    <col min="7" max="7" width="6.7109375" style="329" customWidth="1"/>
    <col min="8" max="9" width="6.7109375" style="329" hidden="1" customWidth="1"/>
    <col min="10" max="12" width="6.7109375" style="366" customWidth="1"/>
    <col min="13" max="14" width="6.7109375" style="329" customWidth="1"/>
    <col min="15" max="16" width="6.7109375" style="329" hidden="1" customWidth="1"/>
    <col min="17" max="19" width="6.7109375" style="366" customWidth="1"/>
    <col min="20" max="20" width="6.7109375" style="325" customWidth="1"/>
    <col min="21" max="21" width="6.7109375" style="329" customWidth="1"/>
    <col min="22" max="23" width="6.7109375" style="329" hidden="1" customWidth="1"/>
    <col min="24" max="26" width="6.7109375" style="366" customWidth="1"/>
    <col min="27" max="28" width="6.7109375" style="329" customWidth="1"/>
    <col min="29" max="30" width="6.7109375" style="329" hidden="1" customWidth="1"/>
    <col min="31" max="33" width="6.7109375" style="366" customWidth="1"/>
    <col min="34" max="34" width="19.85546875" style="297" customWidth="1"/>
    <col min="35" max="36" width="2" style="297" customWidth="1"/>
    <col min="37" max="37" width="2" style="329" customWidth="1"/>
    <col min="38" max="16384" width="9.140625" style="297"/>
  </cols>
  <sheetData>
    <row r="1" spans="1:37" ht="16.5" customHeight="1">
      <c r="A1" s="1450" t="s">
        <v>1773</v>
      </c>
      <c r="B1" s="1450"/>
      <c r="C1" s="1450"/>
      <c r="D1" s="1450"/>
      <c r="E1" s="1450"/>
      <c r="F1" s="1450"/>
      <c r="G1" s="1450"/>
      <c r="H1" s="1450"/>
      <c r="I1" s="1450"/>
      <c r="J1" s="1450"/>
      <c r="K1" s="1450"/>
      <c r="L1" s="1450"/>
      <c r="M1" s="1450"/>
      <c r="N1" s="1450"/>
      <c r="O1" s="1450"/>
      <c r="P1" s="1450"/>
      <c r="Q1" s="1450"/>
      <c r="R1" s="1450"/>
      <c r="S1" s="1450"/>
      <c r="T1" s="1429" t="s">
        <v>1773</v>
      </c>
      <c r="U1" s="1429"/>
      <c r="V1" s="1429"/>
      <c r="W1" s="1429"/>
      <c r="X1" s="1429"/>
      <c r="Y1" s="1429"/>
      <c r="Z1" s="1429"/>
      <c r="AA1" s="1429"/>
      <c r="AB1" s="1429"/>
      <c r="AC1" s="1429"/>
      <c r="AD1" s="1429"/>
      <c r="AE1" s="1429"/>
      <c r="AF1" s="1429"/>
      <c r="AG1" s="1429"/>
      <c r="AH1" s="1429"/>
      <c r="AI1" s="1429"/>
      <c r="AJ1" s="1429"/>
      <c r="AK1" s="1429"/>
    </row>
    <row r="2" spans="1:37" ht="3" customHeight="1">
      <c r="A2" s="298"/>
      <c r="B2" s="299"/>
      <c r="C2" s="299"/>
      <c r="D2" s="299"/>
      <c r="E2" s="300"/>
      <c r="F2" s="301"/>
      <c r="G2" s="302"/>
      <c r="H2" s="302"/>
      <c r="I2" s="302"/>
      <c r="J2" s="303"/>
      <c r="K2" s="303"/>
      <c r="L2" s="303"/>
      <c r="M2" s="302"/>
      <c r="N2" s="302"/>
      <c r="O2" s="302"/>
      <c r="P2" s="302"/>
      <c r="Q2" s="303"/>
      <c r="R2" s="304"/>
      <c r="S2" s="304"/>
      <c r="T2" s="301"/>
      <c r="U2" s="302"/>
      <c r="V2" s="302"/>
      <c r="W2" s="302"/>
      <c r="X2" s="303"/>
      <c r="Y2" s="303"/>
      <c r="Z2" s="303"/>
      <c r="AA2" s="302"/>
      <c r="AB2" s="302"/>
      <c r="AC2" s="302"/>
      <c r="AD2" s="302"/>
      <c r="AE2" s="303"/>
      <c r="AF2" s="304"/>
      <c r="AG2" s="304"/>
      <c r="AH2" s="299"/>
      <c r="AI2" s="299"/>
      <c r="AJ2" s="299"/>
      <c r="AK2" s="305"/>
    </row>
    <row r="3" spans="1:37" ht="6.75" customHeight="1">
      <c r="A3" s="1467" t="s">
        <v>1993</v>
      </c>
      <c r="B3" s="1467"/>
      <c r="C3" s="1467"/>
      <c r="D3" s="1467"/>
      <c r="E3" s="1467"/>
      <c r="F3" s="1467"/>
      <c r="G3" s="1467"/>
      <c r="H3" s="1467"/>
      <c r="I3" s="1467"/>
      <c r="J3" s="1467"/>
      <c r="K3" s="1467"/>
      <c r="L3" s="1467"/>
      <c r="M3" s="1467"/>
      <c r="N3" s="1467"/>
      <c r="O3" s="1467"/>
      <c r="P3" s="1467"/>
      <c r="Q3" s="1467"/>
      <c r="R3" s="1467"/>
      <c r="S3" s="1467"/>
      <c r="T3" s="541"/>
      <c r="U3" s="542"/>
      <c r="V3" s="542"/>
      <c r="W3" s="542"/>
      <c r="X3" s="543"/>
      <c r="Y3" s="543"/>
      <c r="Z3" s="543"/>
      <c r="AA3" s="542"/>
      <c r="AB3" s="542"/>
      <c r="AC3" s="542"/>
      <c r="AD3" s="542"/>
      <c r="AE3" s="543"/>
      <c r="AF3" s="543"/>
      <c r="AG3" s="543"/>
      <c r="AH3" s="544"/>
      <c r="AI3" s="544"/>
      <c r="AJ3" s="544"/>
      <c r="AK3" s="545"/>
    </row>
    <row r="4" spans="1:37" s="306" customFormat="1" ht="18" customHeight="1">
      <c r="A4" s="1467"/>
      <c r="B4" s="1467"/>
      <c r="C4" s="1467"/>
      <c r="D4" s="1467"/>
      <c r="E4" s="1467"/>
      <c r="F4" s="1467"/>
      <c r="G4" s="1467"/>
      <c r="H4" s="1467"/>
      <c r="I4" s="1467"/>
      <c r="J4" s="1467"/>
      <c r="K4" s="1467"/>
      <c r="L4" s="1467"/>
      <c r="M4" s="1467"/>
      <c r="N4" s="1467"/>
      <c r="O4" s="1467"/>
      <c r="P4" s="1467"/>
      <c r="Q4" s="1467"/>
      <c r="R4" s="1467"/>
      <c r="S4" s="1467"/>
      <c r="T4" s="546"/>
      <c r="U4" s="547"/>
      <c r="V4" s="547"/>
      <c r="W4" s="547"/>
      <c r="X4" s="548"/>
      <c r="Y4" s="548"/>
      <c r="Z4" s="548"/>
      <c r="AA4" s="549"/>
      <c r="AB4" s="547"/>
      <c r="AC4" s="549"/>
      <c r="AD4" s="549"/>
      <c r="AE4" s="550"/>
      <c r="AF4" s="550"/>
      <c r="AG4" s="550"/>
      <c r="AH4" s="551"/>
      <c r="AI4" s="551"/>
      <c r="AJ4" s="551"/>
      <c r="AK4" s="547"/>
    </row>
    <row r="5" spans="1:37" s="307" customFormat="1" ht="15.95" customHeight="1" thickBot="1">
      <c r="A5" s="552"/>
      <c r="B5" s="553" t="s">
        <v>255</v>
      </c>
      <c r="C5" s="1356" t="s">
        <v>1853</v>
      </c>
      <c r="D5" s="1356"/>
      <c r="E5" s="1356"/>
      <c r="F5" s="1356"/>
      <c r="G5" s="1356"/>
      <c r="H5" s="1356"/>
      <c r="I5" s="1356"/>
      <c r="J5" s="554"/>
      <c r="K5" s="554"/>
      <c r="L5" s="554"/>
      <c r="M5" s="555"/>
      <c r="N5" s="555"/>
      <c r="O5" s="555"/>
      <c r="P5" s="555"/>
      <c r="Q5" s="554"/>
      <c r="R5" s="554"/>
      <c r="S5" s="554"/>
      <c r="T5" s="1356" t="s">
        <v>1860</v>
      </c>
      <c r="U5" s="1356"/>
      <c r="V5" s="1356"/>
      <c r="W5" s="1356"/>
      <c r="X5" s="1356"/>
      <c r="Y5" s="1356"/>
      <c r="Z5" s="1356"/>
      <c r="AA5" s="1356"/>
      <c r="AB5" s="555"/>
      <c r="AC5" s="555"/>
      <c r="AD5" s="555"/>
      <c r="AE5" s="649"/>
      <c r="AF5" s="649"/>
      <c r="AG5" s="649"/>
      <c r="AH5" s="650"/>
      <c r="AI5" s="650"/>
      <c r="AJ5" s="553"/>
      <c r="AK5" s="555"/>
    </row>
    <row r="6" spans="1:37" s="308" customFormat="1" ht="12.75" customHeight="1">
      <c r="A6" s="1506" t="s">
        <v>163</v>
      </c>
      <c r="B6" s="1506"/>
      <c r="C6" s="1506"/>
      <c r="D6" s="1506"/>
      <c r="E6" s="651"/>
      <c r="F6" s="652"/>
      <c r="G6" s="1507" t="s">
        <v>261</v>
      </c>
      <c r="H6" s="1508"/>
      <c r="I6" s="1508"/>
      <c r="J6" s="1508"/>
      <c r="K6" s="1508"/>
      <c r="L6" s="653"/>
      <c r="M6" s="652"/>
      <c r="N6" s="1507" t="s">
        <v>262</v>
      </c>
      <c r="O6" s="1508"/>
      <c r="P6" s="1508"/>
      <c r="Q6" s="1508"/>
      <c r="R6" s="1508"/>
      <c r="S6" s="559"/>
      <c r="T6" s="654"/>
      <c r="U6" s="1507" t="s">
        <v>261</v>
      </c>
      <c r="V6" s="1508"/>
      <c r="W6" s="1508"/>
      <c r="X6" s="1508"/>
      <c r="Y6" s="1508"/>
      <c r="Z6" s="559"/>
      <c r="AA6" s="655"/>
      <c r="AB6" s="1507" t="s">
        <v>262</v>
      </c>
      <c r="AC6" s="1508"/>
      <c r="AD6" s="1508"/>
      <c r="AE6" s="1508"/>
      <c r="AF6" s="1508"/>
      <c r="AG6" s="562"/>
      <c r="AH6" s="656" t="s">
        <v>167</v>
      </c>
      <c r="AI6" s="657"/>
      <c r="AJ6" s="657"/>
      <c r="AK6" s="657"/>
    </row>
    <row r="7" spans="1:37" s="308" customFormat="1" ht="9" customHeight="1">
      <c r="A7" s="658"/>
      <c r="B7" s="1503" t="s">
        <v>11</v>
      </c>
      <c r="C7" s="1503"/>
      <c r="D7" s="1503"/>
      <c r="E7" s="659"/>
      <c r="F7" s="660"/>
      <c r="G7" s="1504" t="s">
        <v>1990</v>
      </c>
      <c r="H7" s="1504"/>
      <c r="I7" s="1504"/>
      <c r="J7" s="1504"/>
      <c r="K7" s="1504"/>
      <c r="L7" s="661"/>
      <c r="M7" s="660"/>
      <c r="N7" s="1504" t="s">
        <v>1991</v>
      </c>
      <c r="O7" s="1504"/>
      <c r="P7" s="1504"/>
      <c r="Q7" s="1504"/>
      <c r="R7" s="1504"/>
      <c r="S7" s="569"/>
      <c r="T7" s="662"/>
      <c r="U7" s="1504" t="s">
        <v>1990</v>
      </c>
      <c r="V7" s="1504"/>
      <c r="W7" s="1504"/>
      <c r="X7" s="1504"/>
      <c r="Y7" s="1504"/>
      <c r="Z7" s="571"/>
      <c r="AA7" s="663"/>
      <c r="AB7" s="1504" t="s">
        <v>1991</v>
      </c>
      <c r="AC7" s="1504"/>
      <c r="AD7" s="1504"/>
      <c r="AE7" s="1504"/>
      <c r="AF7" s="1504"/>
      <c r="AG7" s="573"/>
      <c r="AH7" s="664" t="s">
        <v>169</v>
      </c>
      <c r="AI7" s="665"/>
      <c r="AJ7" s="665"/>
      <c r="AK7" s="665"/>
    </row>
    <row r="8" spans="1:37" s="308" customFormat="1" ht="11.25" customHeight="1">
      <c r="A8" s="666"/>
      <c r="B8" s="667"/>
      <c r="C8" s="667"/>
      <c r="D8" s="667"/>
      <c r="E8" s="668"/>
      <c r="F8" s="669" t="s">
        <v>193</v>
      </c>
      <c r="G8" s="670" t="s">
        <v>256</v>
      </c>
      <c r="H8" s="671" t="s">
        <v>2</v>
      </c>
      <c r="I8" s="671" t="s">
        <v>3</v>
      </c>
      <c r="J8" s="1487" t="s">
        <v>898</v>
      </c>
      <c r="K8" s="1487"/>
      <c r="L8" s="1487"/>
      <c r="M8" s="669" t="s">
        <v>193</v>
      </c>
      <c r="N8" s="670" t="s">
        <v>256</v>
      </c>
      <c r="O8" s="671" t="s">
        <v>2</v>
      </c>
      <c r="P8" s="671" t="s">
        <v>3</v>
      </c>
      <c r="Q8" s="1487" t="s">
        <v>898</v>
      </c>
      <c r="R8" s="1487"/>
      <c r="S8" s="1487"/>
      <c r="T8" s="672" t="s">
        <v>193</v>
      </c>
      <c r="U8" s="670" t="s">
        <v>256</v>
      </c>
      <c r="V8" s="671" t="s">
        <v>2</v>
      </c>
      <c r="W8" s="671" t="s">
        <v>3</v>
      </c>
      <c r="X8" s="1487" t="s">
        <v>898</v>
      </c>
      <c r="Y8" s="1487"/>
      <c r="Z8" s="1487"/>
      <c r="AA8" s="669" t="s">
        <v>193</v>
      </c>
      <c r="AB8" s="670" t="s">
        <v>256</v>
      </c>
      <c r="AC8" s="671" t="s">
        <v>2</v>
      </c>
      <c r="AD8" s="671" t="s">
        <v>3</v>
      </c>
      <c r="AE8" s="1487" t="s">
        <v>898</v>
      </c>
      <c r="AF8" s="1487"/>
      <c r="AG8" s="1488"/>
      <c r="AH8" s="673"/>
      <c r="AI8" s="667"/>
      <c r="AJ8" s="667"/>
      <c r="AK8" s="667"/>
    </row>
    <row r="9" spans="1:37" s="308" customFormat="1" ht="9" customHeight="1">
      <c r="A9" s="674"/>
      <c r="B9" s="675"/>
      <c r="C9" s="675"/>
      <c r="D9" s="675"/>
      <c r="E9" s="676"/>
      <c r="F9" s="677" t="s">
        <v>194</v>
      </c>
      <c r="G9" s="678" t="s">
        <v>0</v>
      </c>
      <c r="H9" s="679" t="s">
        <v>4</v>
      </c>
      <c r="I9" s="679" t="s">
        <v>5</v>
      </c>
      <c r="J9" s="595"/>
      <c r="K9" s="596" t="s">
        <v>192</v>
      </c>
      <c r="L9" s="595"/>
      <c r="M9" s="677" t="s">
        <v>194</v>
      </c>
      <c r="N9" s="678" t="s">
        <v>0</v>
      </c>
      <c r="O9" s="680" t="s">
        <v>4</v>
      </c>
      <c r="P9" s="679" t="s">
        <v>5</v>
      </c>
      <c r="Q9" s="595"/>
      <c r="R9" s="596" t="s">
        <v>192</v>
      </c>
      <c r="S9" s="595"/>
      <c r="T9" s="678" t="s">
        <v>194</v>
      </c>
      <c r="U9" s="678" t="s">
        <v>0</v>
      </c>
      <c r="V9" s="679" t="s">
        <v>4</v>
      </c>
      <c r="W9" s="679" t="s">
        <v>5</v>
      </c>
      <c r="X9" s="595"/>
      <c r="Y9" s="596" t="s">
        <v>192</v>
      </c>
      <c r="Z9" s="595"/>
      <c r="AA9" s="677" t="s">
        <v>194</v>
      </c>
      <c r="AB9" s="678" t="s">
        <v>0</v>
      </c>
      <c r="AC9" s="679" t="s">
        <v>4</v>
      </c>
      <c r="AD9" s="679" t="s">
        <v>5</v>
      </c>
      <c r="AE9" s="595"/>
      <c r="AF9" s="596" t="s">
        <v>192</v>
      </c>
      <c r="AG9" s="597"/>
      <c r="AH9" s="681"/>
      <c r="AI9" s="675"/>
      <c r="AJ9" s="675"/>
      <c r="AK9" s="675"/>
    </row>
    <row r="10" spans="1:37" s="308" customFormat="1" ht="11.25" customHeight="1">
      <c r="A10" s="1499"/>
      <c r="B10" s="1499"/>
      <c r="C10" s="682"/>
      <c r="D10" s="682"/>
      <c r="E10" s="683"/>
      <c r="F10" s="684"/>
      <c r="G10" s="685" t="s">
        <v>1</v>
      </c>
      <c r="H10" s="686" t="s">
        <v>6</v>
      </c>
      <c r="I10" s="686" t="s">
        <v>7</v>
      </c>
      <c r="J10" s="1447" t="s">
        <v>257</v>
      </c>
      <c r="K10" s="1447" t="s">
        <v>258</v>
      </c>
      <c r="L10" s="605" t="s">
        <v>259</v>
      </c>
      <c r="M10" s="684"/>
      <c r="N10" s="685" t="s">
        <v>1</v>
      </c>
      <c r="O10" s="686" t="s">
        <v>6</v>
      </c>
      <c r="P10" s="686" t="s">
        <v>7</v>
      </c>
      <c r="Q10" s="1447" t="s">
        <v>257</v>
      </c>
      <c r="R10" s="1447" t="s">
        <v>258</v>
      </c>
      <c r="S10" s="605" t="s">
        <v>259</v>
      </c>
      <c r="T10" s="687"/>
      <c r="U10" s="685" t="s">
        <v>1</v>
      </c>
      <c r="V10" s="686" t="s">
        <v>6</v>
      </c>
      <c r="W10" s="686" t="s">
        <v>7</v>
      </c>
      <c r="X10" s="1447" t="s">
        <v>257</v>
      </c>
      <c r="Y10" s="1447" t="s">
        <v>258</v>
      </c>
      <c r="Z10" s="605" t="s">
        <v>259</v>
      </c>
      <c r="AA10" s="684"/>
      <c r="AB10" s="685" t="s">
        <v>1</v>
      </c>
      <c r="AC10" s="686" t="s">
        <v>6</v>
      </c>
      <c r="AD10" s="686" t="s">
        <v>7</v>
      </c>
      <c r="AE10" s="1447" t="s">
        <v>257</v>
      </c>
      <c r="AF10" s="1447" t="s">
        <v>258</v>
      </c>
      <c r="AG10" s="605" t="s">
        <v>259</v>
      </c>
      <c r="AH10" s="688"/>
      <c r="AI10" s="682"/>
      <c r="AJ10" s="682"/>
      <c r="AK10" s="682"/>
    </row>
    <row r="11" spans="1:37" s="308" customFormat="1" ht="11.25" customHeight="1">
      <c r="A11" s="1499" t="s">
        <v>8</v>
      </c>
      <c r="B11" s="1499"/>
      <c r="C11" s="682"/>
      <c r="D11" s="682"/>
      <c r="E11" s="683"/>
      <c r="F11" s="689"/>
      <c r="G11" s="690"/>
      <c r="H11" s="690"/>
      <c r="I11" s="690"/>
      <c r="J11" s="1448"/>
      <c r="K11" s="1448"/>
      <c r="L11" s="612" t="s">
        <v>260</v>
      </c>
      <c r="M11" s="689"/>
      <c r="N11" s="690"/>
      <c r="O11" s="690"/>
      <c r="P11" s="690"/>
      <c r="Q11" s="1448"/>
      <c r="R11" s="1448"/>
      <c r="S11" s="612" t="s">
        <v>260</v>
      </c>
      <c r="T11" s="691"/>
      <c r="U11" s="690"/>
      <c r="V11" s="690"/>
      <c r="W11" s="690"/>
      <c r="X11" s="1448"/>
      <c r="Y11" s="1448"/>
      <c r="Z11" s="612" t="s">
        <v>260</v>
      </c>
      <c r="AA11" s="689"/>
      <c r="AB11" s="690"/>
      <c r="AC11" s="690"/>
      <c r="AD11" s="690"/>
      <c r="AE11" s="1448"/>
      <c r="AF11" s="1448"/>
      <c r="AG11" s="612" t="s">
        <v>260</v>
      </c>
      <c r="AH11" s="688"/>
      <c r="AI11" s="682"/>
      <c r="AJ11" s="682"/>
      <c r="AK11" s="682"/>
    </row>
    <row r="12" spans="1:37" s="309" customFormat="1" ht="24.75" customHeight="1">
      <c r="A12" s="1500" t="s">
        <v>9</v>
      </c>
      <c r="B12" s="1500"/>
      <c r="C12" s="1500"/>
      <c r="D12" s="1500"/>
      <c r="E12" s="692"/>
      <c r="F12" s="616">
        <f>요약1!B1</f>
        <v>41487</v>
      </c>
      <c r="G12" s="617">
        <f>DATE(YEAR(F12),MONTH(F12)-1,1)</f>
        <v>41456</v>
      </c>
      <c r="H12" s="693">
        <f>DATE(YEAR(F12)-1,12,1)</f>
        <v>41244</v>
      </c>
      <c r="I12" s="693">
        <f>DATE(YEAR(F12)-1,MONTH(F12),1)</f>
        <v>41122</v>
      </c>
      <c r="J12" s="622" t="s">
        <v>894</v>
      </c>
      <c r="K12" s="622" t="s">
        <v>895</v>
      </c>
      <c r="L12" s="622" t="s">
        <v>896</v>
      </c>
      <c r="M12" s="616">
        <f>F12</f>
        <v>41487</v>
      </c>
      <c r="N12" s="617">
        <f>G12</f>
        <v>41456</v>
      </c>
      <c r="O12" s="694">
        <f>H12</f>
        <v>41244</v>
      </c>
      <c r="P12" s="694">
        <f>I12</f>
        <v>41122</v>
      </c>
      <c r="Q12" s="622" t="s">
        <v>894</v>
      </c>
      <c r="R12" s="622" t="s">
        <v>895</v>
      </c>
      <c r="S12" s="622" t="s">
        <v>896</v>
      </c>
      <c r="T12" s="623">
        <f>M12</f>
        <v>41487</v>
      </c>
      <c r="U12" s="617">
        <f>N12</f>
        <v>41456</v>
      </c>
      <c r="V12" s="694">
        <f>O12</f>
        <v>41244</v>
      </c>
      <c r="W12" s="694">
        <f>P12</f>
        <v>41122</v>
      </c>
      <c r="X12" s="622" t="s">
        <v>894</v>
      </c>
      <c r="Y12" s="622" t="s">
        <v>895</v>
      </c>
      <c r="Z12" s="622" t="s">
        <v>896</v>
      </c>
      <c r="AA12" s="616">
        <f>T12</f>
        <v>41487</v>
      </c>
      <c r="AB12" s="617">
        <f>U12</f>
        <v>41456</v>
      </c>
      <c r="AC12" s="694">
        <f>V12</f>
        <v>41244</v>
      </c>
      <c r="AD12" s="694">
        <f>W12</f>
        <v>41122</v>
      </c>
      <c r="AE12" s="622" t="s">
        <v>894</v>
      </c>
      <c r="AF12" s="622" t="s">
        <v>895</v>
      </c>
      <c r="AG12" s="622" t="s">
        <v>896</v>
      </c>
      <c r="AH12" s="1501" t="s">
        <v>170</v>
      </c>
      <c r="AI12" s="1502"/>
      <c r="AJ12" s="1502"/>
      <c r="AK12" s="1502"/>
    </row>
    <row r="13" spans="1:37" s="310" customFormat="1" ht="13.7" customHeight="1">
      <c r="A13" s="1459" t="s">
        <v>845</v>
      </c>
      <c r="B13" s="1459"/>
      <c r="C13" s="1459"/>
      <c r="D13" s="1459"/>
      <c r="E13" s="626">
        <v>1</v>
      </c>
      <c r="F13" s="254">
        <f>INDEX(매매계절!$84:$124,MATCH('3'!$E13,매매계절!$F$84:$F$124,FALSE),MATCH('3'!F$12,매매계절!$1:$1,FALSE))</f>
        <v>98.680975555783306</v>
      </c>
      <c r="G13" s="255">
        <f>INDEX(매매계절!$84:$124,MATCH('3'!$E13,매매계절!$F$84:$F$124,FALSE),MATCH('3'!G$12,매매계절!$1:$1,FALSE))</f>
        <v>98.882532786220494</v>
      </c>
      <c r="H13" s="255">
        <f>INDEX(매매계절!$84:$124,MATCH('3'!$E13,매매계절!$F$84:$F$124,FALSE),MATCH('3'!H$12,매매계절!$1:$1,FALSE))</f>
        <v>99.795896602035995</v>
      </c>
      <c r="I13" s="255">
        <f>INDEX(매매계절!$84:$124,MATCH('3'!$E13,매매계절!$F$84:$F$124,FALSE),MATCH('3'!I$12,매매계절!$1:$1,FALSE))</f>
        <v>100.39601149909301</v>
      </c>
      <c r="J13" s="256">
        <f>IF(ISERR((F13/G13-1)*100)=TRUE,"",(F13/G13-1)*100)</f>
        <v>-0.20383501995538955</v>
      </c>
      <c r="K13" s="256">
        <f>IF(ISERR((F13/H13-1)*100)=TRUE,"",(F13/H13-1)*100)</f>
        <v>-1.1172012920518615</v>
      </c>
      <c r="L13" s="257">
        <f>IF(ISERR((F13/I13-1)*100)=TRUE,"",(F13/I13-1)*100)</f>
        <v>-1.7082709937388252</v>
      </c>
      <c r="M13" s="254">
        <f>INDEX(전세계절!$84:$124,MATCH('3'!$E13,전세계절!$F$84:$F$124,FALSE),MATCH('3'!M$12,전세계절!$1:$1,FALSE))</f>
        <v>102.135296341817</v>
      </c>
      <c r="N13" s="255">
        <f>INDEX(전세계절!$84:$124,MATCH('3'!$E13,전세계절!$F$84:$F$124,FALSE),MATCH('3'!N$12,전세계절!$1:$1,FALSE))</f>
        <v>101.857891917548</v>
      </c>
      <c r="O13" s="255">
        <f>INDEX(전세계절!$84:$124,MATCH('3'!$E13,전세계절!$F$84:$F$124,FALSE),MATCH('3'!O$12,전세계절!$1:$1,FALSE))</f>
        <v>100.16061119454901</v>
      </c>
      <c r="P13" s="255">
        <f>INDEX(전세계절!$84:$124,MATCH('3'!$E13,전세계절!$F$84:$F$124,FALSE),MATCH('3'!P$12,전세계절!$1:$1,FALSE))</f>
        <v>99.446644767822804</v>
      </c>
      <c r="Q13" s="258">
        <f>IF(ISERR((M13/N13-1)*100)=TRUE,"",(M13/N13-1)*100)</f>
        <v>0.27234455676103941</v>
      </c>
      <c r="R13" s="258">
        <f>IF(ISERR((M13/O13-1)*100)=TRUE,"",(M13/O13-1)*100)</f>
        <v>1.9715186675852259</v>
      </c>
      <c r="S13" s="258">
        <f>IF(ISERR((M13/P13-1)*100)=TRUE,"",(M13/P13-1)*100)</f>
        <v>2.7036121533022595</v>
      </c>
      <c r="T13" s="259">
        <f>INDEX(매매계절!$125:$165,MATCH('3'!$E13,매매계절!$F$125:$F$165,FALSE),MATCH('3'!T$12,매매계절!$1:$1,FALSE))</f>
        <v>100.108994109992</v>
      </c>
      <c r="U13" s="255">
        <f>INDEX(매매계절!$125:$165,MATCH('3'!$E13,매매계절!$F$125:$F$165,FALSE),MATCH('3'!U$12,매매계절!$1:$1,FALSE))</f>
        <v>100.149019421497</v>
      </c>
      <c r="V13" s="255">
        <f>INDEX(매매계절!$125:$165,MATCH('3'!$E13,매매계절!$F$125:$F$165,FALSE),MATCH('3'!V$12,매매계절!$1:$1,FALSE))</f>
        <v>99.993589734546902</v>
      </c>
      <c r="W13" s="255">
        <f>INDEX(매매계절!$125:$165,MATCH('3'!$E13,매매계절!$F$125:$F$165,FALSE),MATCH('3'!W$12,매매계절!$1:$1,FALSE))</f>
        <v>100.054915347712</v>
      </c>
      <c r="X13" s="258">
        <f>IF(ISERR((T13/U13-1)*100)=TRUE,"",(T13/U13-1)*100)</f>
        <v>-3.9965754768456208E-2</v>
      </c>
      <c r="Y13" s="258">
        <f>IF(ISERR((T13/V13-1)*100)=TRUE,"",(T13/V13-1)*100)</f>
        <v>0.11541177364615685</v>
      </c>
      <c r="Z13" s="258">
        <f>IF(ISERR((T13/W13-1)*100)=TRUE,"",(T13/W13-1)*100)</f>
        <v>5.4049081039209135E-2</v>
      </c>
      <c r="AA13" s="254">
        <f>INDEX(전세계절!$125:$165,MATCH('3'!$E13,전세계절!$F$125:$F$165,FALSE),MATCH('3'!AA$12,전세계절!$1:$1,FALSE))</f>
        <v>100.732440743304</v>
      </c>
      <c r="AB13" s="255">
        <f>INDEX(전세계절!$125:$165,MATCH('3'!$E13,전세계절!$F$125:$F$165,FALSE),MATCH('3'!AB$12,전세계절!$1:$1,FALSE))</f>
        <v>100.60910208557</v>
      </c>
      <c r="AC13" s="255">
        <f>INDEX(전세계절!$125:$165,MATCH('3'!$E13,전세계절!$F$125:$F$165,FALSE),MATCH('3'!AC$12,전세계절!$1:$1,FALSE))</f>
        <v>100.05719474214401</v>
      </c>
      <c r="AD13" s="255">
        <f>INDEX(전세계절!$125:$165,MATCH('3'!$E13,전세계절!$F$125:$F$165,FALSE),MATCH('3'!AD$12,전세계절!$1:$1,FALSE))</f>
        <v>99.947346606013994</v>
      </c>
      <c r="AE13" s="258">
        <f>IF(ISERR((AA13/AB13-1)*100)=TRUE,"",(AA13/AB13-1)*100)</f>
        <v>0.12259194762427317</v>
      </c>
      <c r="AF13" s="258">
        <f>IF(ISERR((AA13/AC13-1)*100)=TRUE,"",(AA13/AC13-1)*100)</f>
        <v>0.67486001671359652</v>
      </c>
      <c r="AG13" s="260">
        <f>IF(ISERR((AA13/AD13-1)*100)=TRUE,"",(AA13/AD13-1)*100)</f>
        <v>0.78550773377186189</v>
      </c>
      <c r="AH13" s="1479" t="s">
        <v>850</v>
      </c>
      <c r="AI13" s="1480"/>
      <c r="AJ13" s="1480"/>
      <c r="AK13" s="1480"/>
    </row>
    <row r="14" spans="1:37" s="310" customFormat="1" ht="13.7" customHeight="1">
      <c r="A14" s="1460" t="s">
        <v>846</v>
      </c>
      <c r="B14" s="1460"/>
      <c r="C14" s="1460"/>
      <c r="D14" s="1460"/>
      <c r="E14" s="627">
        <v>2</v>
      </c>
      <c r="F14" s="261">
        <f>INDEX(매매계절!$84:$124,MATCH('3'!$E14,매매계절!$F$84:$F$124,FALSE),MATCH('3'!F$12,매매계절!$1:$1,FALSE))</f>
        <v>97.682442143860499</v>
      </c>
      <c r="G14" s="262">
        <f>INDEX(매매계절!$84:$124,MATCH('3'!$E14,매매계절!$F$84:$F$124,FALSE),MATCH('3'!G$12,매매계절!$1:$1,FALSE))</f>
        <v>97.991003975436797</v>
      </c>
      <c r="H14" s="262">
        <f>INDEX(매매계절!$84:$124,MATCH('3'!$E14,매매계절!$F$84:$F$124,FALSE),MATCH('3'!H$12,매매계절!$1:$1,FALSE))</f>
        <v>99.712057683892994</v>
      </c>
      <c r="I14" s="262">
        <f>INDEX(매매계절!$84:$124,MATCH('3'!$E14,매매계절!$F$84:$F$124,FALSE),MATCH('3'!I$12,매매계절!$1:$1,FALSE))</f>
        <v>100.646517501856</v>
      </c>
      <c r="J14" s="263">
        <f t="shared" ref="J14:J53" si="0">IF(ISERR((F14/G14-1)*100)=TRUE,"",(F14/G14-1)*100)</f>
        <v>-0.31488791731703047</v>
      </c>
      <c r="K14" s="263">
        <f t="shared" ref="K14:K53" si="1">IF(ISERR((F14/H14-1)*100)=TRUE,"",(F14/H14-1)*100)</f>
        <v>-2.0354765383207463</v>
      </c>
      <c r="L14" s="264">
        <f t="shared" ref="L14:L53" si="2">IF(ISERR((F14/I14-1)*100)=TRUE,"",(F14/I14-1)*100)</f>
        <v>-2.9450351900559668</v>
      </c>
      <c r="M14" s="261">
        <f>INDEX(전세계절!$84:$124,MATCH('3'!$E14,전세계절!$F$84:$F$124,FALSE),MATCH('3'!M$12,전세계절!$1:$1,FALSE))</f>
        <v>102.324239133254</v>
      </c>
      <c r="N14" s="262">
        <f>INDEX(전세계절!$84:$124,MATCH('3'!$E14,전세계절!$F$84:$F$124,FALSE),MATCH('3'!N$12,전세계절!$1:$1,FALSE))</f>
        <v>102.009399179563</v>
      </c>
      <c r="O14" s="262">
        <f>INDEX(전세계절!$84:$124,MATCH('3'!$E14,전세계절!$F$84:$F$124,FALSE),MATCH('3'!O$12,전세계절!$1:$1,FALSE))</f>
        <v>100.142767398548</v>
      </c>
      <c r="P14" s="262">
        <f>INDEX(전세계절!$84:$124,MATCH('3'!$E14,전세계절!$F$84:$F$124,FALSE),MATCH('3'!P$12,전세계절!$1:$1,FALSE))</f>
        <v>99.265313670791002</v>
      </c>
      <c r="Q14" s="265">
        <f t="shared" ref="Q14:Q53" si="3">IF(ISERR((M14/N14-1)*100)=TRUE,"",(M14/N14-1)*100)</f>
        <v>0.30863818062176751</v>
      </c>
      <c r="R14" s="265">
        <f t="shared" ref="R14:R53" si="4">IF(ISERR((M14/O14-1)*100)=TRUE,"",(M14/O14-1)*100)</f>
        <v>2.1783617443126735</v>
      </c>
      <c r="S14" s="265">
        <f t="shared" ref="S14:S53" si="5">IF(ISERR((M14/P14-1)*100)=TRUE,"",(M14/P14-1)*100)</f>
        <v>3.0815653014584665</v>
      </c>
      <c r="T14" s="266">
        <f>INDEX(매매계절!$125:$165,MATCH('3'!$E14,매매계절!$F$125:$F$165,FALSE),MATCH('3'!T$12,매매계절!$1:$1,FALSE))</f>
        <v>99.537618560775996</v>
      </c>
      <c r="U14" s="262">
        <f>INDEX(매매계절!$125:$165,MATCH('3'!$E14,매매계절!$F$125:$F$165,FALSE),MATCH('3'!U$12,매매계절!$1:$1,FALSE))</f>
        <v>99.667641973833398</v>
      </c>
      <c r="V14" s="262">
        <f>INDEX(매매계절!$125:$165,MATCH('3'!$E14,매매계절!$F$125:$F$165,FALSE),MATCH('3'!V$12,매매계절!$1:$1,FALSE))</f>
        <v>99.832914630127505</v>
      </c>
      <c r="W14" s="262">
        <f>INDEX(매매계절!$125:$165,MATCH('3'!$E14,매매계절!$F$125:$F$165,FALSE),MATCH('3'!W$12,매매계절!$1:$1,FALSE))</f>
        <v>100.37226484034601</v>
      </c>
      <c r="X14" s="265">
        <f t="shared" ref="X14:X53" si="6">IF(ISERR((T14/U14-1)*100)=TRUE,"",(T14/U14-1)*100)</f>
        <v>-0.13045699735881877</v>
      </c>
      <c r="Y14" s="265">
        <f t="shared" ref="Y14:Y53" si="7">IF(ISERR((T14/V14-1)*100)=TRUE,"",(T14/V14-1)*100)</f>
        <v>-0.2957902916543631</v>
      </c>
      <c r="Z14" s="265">
        <f t="shared" ref="Z14:Z53" si="8">IF(ISERR((T14/W14-1)*100)=TRUE,"",(T14/W14-1)*100)</f>
        <v>-0.83155070865205127</v>
      </c>
      <c r="AA14" s="261">
        <f>INDEX(전세계절!$125:$165,MATCH('3'!$E14,전세계절!$F$125:$F$165,FALSE),MATCH('3'!AA$12,전세계절!$1:$1,FALSE))</f>
        <v>101.275174702779</v>
      </c>
      <c r="AB14" s="262">
        <f>INDEX(전세계절!$125:$165,MATCH('3'!$E14,전세계절!$F$125:$F$165,FALSE),MATCH('3'!AB$12,전세계절!$1:$1,FALSE))</f>
        <v>101.03043595020399</v>
      </c>
      <c r="AC14" s="262">
        <f>INDEX(전세계절!$125:$165,MATCH('3'!$E14,전세계절!$F$125:$F$165,FALSE),MATCH('3'!AC$12,전세계절!$1:$1,FALSE))</f>
        <v>100.08177035483899</v>
      </c>
      <c r="AD14" s="262">
        <f>INDEX(전세계절!$125:$165,MATCH('3'!$E14,전세계절!$F$125:$F$165,FALSE),MATCH('3'!AD$12,전세계절!$1:$1,FALSE))</f>
        <v>99.755108342587306</v>
      </c>
      <c r="AE14" s="265">
        <f t="shared" ref="AE14:AE53" si="9">IF(ISERR((AA14/AB14-1)*100)=TRUE,"",(AA14/AB14-1)*100)</f>
        <v>0.24224259776095547</v>
      </c>
      <c r="AF14" s="265">
        <f t="shared" ref="AF14:AF53" si="10">IF(ISERR((AA14/AC14-1)*100)=TRUE,"",(AA14/AC14-1)*100)</f>
        <v>1.1924292942748771</v>
      </c>
      <c r="AG14" s="267">
        <f t="shared" ref="AG14:AG53" si="11">IF(ISERR((AA14/AD14-1)*100)=TRUE,"",(AA14/AD14-1)*100)</f>
        <v>1.5237980144047869</v>
      </c>
      <c r="AH14" s="1423" t="s">
        <v>852</v>
      </c>
      <c r="AI14" s="1424"/>
      <c r="AJ14" s="1424"/>
      <c r="AK14" s="1424"/>
    </row>
    <row r="15" spans="1:37" s="310" customFormat="1" ht="13.7" customHeight="1">
      <c r="A15" s="1460" t="s">
        <v>1373</v>
      </c>
      <c r="B15" s="1460"/>
      <c r="C15" s="1460"/>
      <c r="D15" s="1460"/>
      <c r="E15" s="626">
        <v>3</v>
      </c>
      <c r="F15" s="261">
        <f>INDEX(매매계절!$84:$124,MATCH('3'!$E15,매매계절!$F$84:$F$124,FALSE),MATCH('3'!F$12,매매계절!$1:$1,FALSE))</f>
        <v>101.096975326224</v>
      </c>
      <c r="G15" s="262">
        <f>INDEX(매매계절!$84:$124,MATCH('3'!$E15,매매계절!$F$84:$F$124,FALSE),MATCH('3'!G$12,매매계절!$1:$1,FALSE))</f>
        <v>101.05078742728701</v>
      </c>
      <c r="H15" s="262">
        <f>INDEX(매매계절!$84:$124,MATCH('3'!$E15,매매계절!$F$84:$F$124,FALSE),MATCH('3'!H$12,매매계절!$1:$1,FALSE))</f>
        <v>100.026402007999</v>
      </c>
      <c r="I15" s="262">
        <f>INDEX(매매계절!$84:$124,MATCH('3'!$E15,매매계절!$F$84:$F$124,FALSE),MATCH('3'!I$12,매매계절!$1:$1,FALSE))</f>
        <v>99.731769384862005</v>
      </c>
      <c r="J15" s="263">
        <f t="shared" si="0"/>
        <v>4.570760912696592E-2</v>
      </c>
      <c r="K15" s="263">
        <f t="shared" si="1"/>
        <v>1.0702907399782191</v>
      </c>
      <c r="L15" s="264">
        <f t="shared" si="2"/>
        <v>1.3688776904114741</v>
      </c>
      <c r="M15" s="261">
        <f>INDEX(전세계절!$84:$124,MATCH('3'!$E15,전세계절!$F$84:$F$124,FALSE),MATCH('3'!M$12,전세계절!$1:$1,FALSE))</f>
        <v>101.737897751031</v>
      </c>
      <c r="N15" s="262">
        <f>INDEX(전세계절!$84:$124,MATCH('3'!$E15,전세계절!$F$84:$F$124,FALSE),MATCH('3'!N$12,전세계절!$1:$1,FALSE))</f>
        <v>101.540892631676</v>
      </c>
      <c r="O15" s="262">
        <f>INDEX(전세계절!$84:$124,MATCH('3'!$E15,전세계절!$F$84:$F$124,FALSE),MATCH('3'!O$12,전세계절!$1:$1,FALSE))</f>
        <v>100.146535824274</v>
      </c>
      <c r="P15" s="262">
        <f>INDEX(전세계절!$84:$124,MATCH('3'!$E15,전세계절!$F$84:$F$124,FALSE),MATCH('3'!P$12,전세계절!$1:$1,FALSE))</f>
        <v>99.836543153191101</v>
      </c>
      <c r="Q15" s="265">
        <f t="shared" si="3"/>
        <v>0.19401554807048083</v>
      </c>
      <c r="R15" s="265">
        <f t="shared" si="4"/>
        <v>1.5890334235318493</v>
      </c>
      <c r="S15" s="265">
        <f t="shared" si="5"/>
        <v>1.9044675804954725</v>
      </c>
      <c r="T15" s="266">
        <f>INDEX(매매계절!$125:$165,MATCH('3'!$E15,매매계절!$F$125:$F$165,FALSE),MATCH('3'!T$12,매매계절!$1:$1,FALSE))</f>
        <v>100.289046917463</v>
      </c>
      <c r="U15" s="262">
        <f>INDEX(매매계절!$125:$165,MATCH('3'!$E15,매매계절!$F$125:$F$165,FALSE),MATCH('3'!U$12,매매계절!$1:$1,FALSE))</f>
        <v>100.300356083534</v>
      </c>
      <c r="V15" s="262">
        <f>INDEX(매매계절!$125:$165,MATCH('3'!$E15,매매계절!$F$125:$F$165,FALSE),MATCH('3'!V$12,매매계절!$1:$1,FALSE))</f>
        <v>100.04462257303599</v>
      </c>
      <c r="W15" s="262">
        <f>INDEX(매매계절!$125:$165,MATCH('3'!$E15,매매계절!$F$125:$F$165,FALSE),MATCH('3'!W$12,매매계절!$1:$1,FALSE))</f>
        <v>99.945367199148805</v>
      </c>
      <c r="X15" s="265">
        <f t="shared" si="6"/>
        <v>-1.1275300021451606E-2</v>
      </c>
      <c r="Y15" s="265">
        <f t="shared" si="7"/>
        <v>0.24431532464281869</v>
      </c>
      <c r="Z15" s="265">
        <f t="shared" si="8"/>
        <v>0.34386758280589014</v>
      </c>
      <c r="AA15" s="261">
        <f>INDEX(전세계절!$125:$165,MATCH('3'!$E15,전세계절!$F$125:$F$165,FALSE),MATCH('3'!AA$12,전세계절!$1:$1,FALSE))</f>
        <v>100.56191510583299</v>
      </c>
      <c r="AB15" s="262">
        <f>INDEX(전세계절!$125:$165,MATCH('3'!$E15,전세계절!$F$125:$F$165,FALSE),MATCH('3'!AB$12,전세계절!$1:$1,FALSE))</f>
        <v>100.47815624090499</v>
      </c>
      <c r="AC15" s="262">
        <f>INDEX(전세계절!$125:$165,MATCH('3'!$E15,전세계절!$F$125:$F$165,FALSE),MATCH('3'!AC$12,전세계절!$1:$1,FALSE))</f>
        <v>100.052242133349</v>
      </c>
      <c r="AD15" s="262">
        <f>INDEX(전세계절!$125:$165,MATCH('3'!$E15,전세계절!$F$125:$F$165,FALSE),MATCH('3'!AD$12,전세계절!$1:$1,FALSE))</f>
        <v>100.012738129466</v>
      </c>
      <c r="AE15" s="265">
        <f t="shared" si="9"/>
        <v>8.336027258222245E-2</v>
      </c>
      <c r="AF15" s="265">
        <f t="shared" si="10"/>
        <v>0.50940684747944331</v>
      </c>
      <c r="AG15" s="267">
        <f t="shared" si="11"/>
        <v>0.54910703040256248</v>
      </c>
      <c r="AH15" s="1423" t="s">
        <v>1375</v>
      </c>
      <c r="AI15" s="1424"/>
      <c r="AJ15" s="1424"/>
      <c r="AK15" s="1424"/>
    </row>
    <row r="16" spans="1:37" s="310" customFormat="1" ht="13.7" customHeight="1">
      <c r="A16" s="1378" t="s">
        <v>1539</v>
      </c>
      <c r="B16" s="1378"/>
      <c r="C16" s="1378"/>
      <c r="D16" s="1378"/>
      <c r="E16" s="627">
        <v>4</v>
      </c>
      <c r="F16" s="261">
        <f>INDEX(매매계절!$84:$124,MATCH('3'!$E16,매매계절!$F$84:$F$124,FALSE),MATCH('3'!F$12,매매계절!$1:$1,FALSE))</f>
        <v>101.044371491098</v>
      </c>
      <c r="G16" s="262">
        <f>INDEX(매매계절!$84:$124,MATCH('3'!$E16,매매계절!$F$84:$F$124,FALSE),MATCH('3'!G$12,매매계절!$1:$1,FALSE))</f>
        <v>100.951367794745</v>
      </c>
      <c r="H16" s="262">
        <f>INDEX(매매계절!$84:$124,MATCH('3'!$E16,매매계절!$F$84:$F$124,FALSE),MATCH('3'!H$12,매매계절!$1:$1,FALSE))</f>
        <v>100.06011598566501</v>
      </c>
      <c r="I16" s="262">
        <f>INDEX(매매계절!$84:$124,MATCH('3'!$E16,매매계절!$F$84:$F$124,FALSE),MATCH('3'!I$12,매매계절!$1:$1,FALSE))</f>
        <v>99.865950569151295</v>
      </c>
      <c r="J16" s="263">
        <f t="shared" si="0"/>
        <v>9.2127227579630322E-2</v>
      </c>
      <c r="K16" s="263">
        <f t="shared" si="1"/>
        <v>0.98366416602395645</v>
      </c>
      <c r="L16" s="264">
        <f t="shared" si="2"/>
        <v>1.180002708861938</v>
      </c>
      <c r="M16" s="261">
        <f>INDEX(전세계절!$84:$124,MATCH('3'!$E16,전세계절!$F$84:$F$124,FALSE),MATCH('3'!M$12,전세계절!$1:$1,FALSE))</f>
        <v>101.28999945538</v>
      </c>
      <c r="N16" s="262">
        <f>INDEX(전세계절!$84:$124,MATCH('3'!$E16,전세계절!$F$84:$F$124,FALSE),MATCH('3'!N$12,전세계절!$1:$1,FALSE))</f>
        <v>101.11066370991701</v>
      </c>
      <c r="O16" s="262">
        <f>INDEX(전세계절!$84:$124,MATCH('3'!$E16,전세계절!$F$84:$F$124,FALSE),MATCH('3'!O$12,전세계절!$1:$1,FALSE))</f>
        <v>100.11584069970399</v>
      </c>
      <c r="P16" s="262">
        <f>INDEX(전세계절!$84:$124,MATCH('3'!$E16,전세계절!$F$84:$F$124,FALSE),MATCH('3'!P$12,전세계절!$1:$1,FALSE))</f>
        <v>99.929714754994095</v>
      </c>
      <c r="Q16" s="265">
        <f t="shared" si="3"/>
        <v>0.17736580780194355</v>
      </c>
      <c r="R16" s="265">
        <f t="shared" si="4"/>
        <v>1.1728001757462803</v>
      </c>
      <c r="S16" s="265">
        <f t="shared" si="5"/>
        <v>1.3612414522757632</v>
      </c>
      <c r="T16" s="266">
        <f>INDEX(매매계절!$125:$165,MATCH('3'!$E16,매매계절!$F$125:$F$165,FALSE),MATCH('3'!T$12,매매계절!$1:$1,FALSE))</f>
        <v>100.026535391556</v>
      </c>
      <c r="U16" s="262">
        <f>INDEX(매매계절!$125:$165,MATCH('3'!$E16,매매계절!$F$125:$F$165,FALSE),MATCH('3'!U$12,매매계절!$1:$1,FALSE))</f>
        <v>100.119201609371</v>
      </c>
      <c r="V16" s="262">
        <f>INDEX(매매계절!$125:$165,MATCH('3'!$E16,매매계절!$F$125:$F$165,FALSE),MATCH('3'!V$12,매매계절!$1:$1,FALSE))</f>
        <v>99.893132382747893</v>
      </c>
      <c r="W16" s="262">
        <f>INDEX(매매계절!$125:$165,MATCH('3'!$E16,매매계절!$F$125:$F$165,FALSE),MATCH('3'!W$12,매매계절!$1:$1,FALSE))</f>
        <v>100.09347095631399</v>
      </c>
      <c r="X16" s="265">
        <f t="shared" si="6"/>
        <v>-9.2555889704915018E-2</v>
      </c>
      <c r="Y16" s="265">
        <f t="shared" si="7"/>
        <v>0.13354572594335146</v>
      </c>
      <c r="Z16" s="265">
        <f t="shared" si="8"/>
        <v>-6.6873057871286168E-2</v>
      </c>
      <c r="AA16" s="261">
        <f>INDEX(전세계절!$125:$165,MATCH('3'!$E16,전세계절!$F$125:$F$165,FALSE),MATCH('3'!AA$12,전세계절!$1:$1,FALSE))</f>
        <v>100.201972951724</v>
      </c>
      <c r="AB16" s="262">
        <f>INDEX(전세계절!$125:$165,MATCH('3'!$E16,전세계절!$F$125:$F$165,FALSE),MATCH('3'!AB$12,전세계절!$1:$1,FALSE))</f>
        <v>100.21593009196999</v>
      </c>
      <c r="AC16" s="262">
        <f>INDEX(전세계절!$125:$165,MATCH('3'!$E16,전세계절!$F$125:$F$165,FALSE),MATCH('3'!AC$12,전세계절!$1:$1,FALSE))</f>
        <v>100.070093642595</v>
      </c>
      <c r="AD16" s="262">
        <f>INDEX(전세계절!$125:$165,MATCH('3'!$E16,전세계절!$F$125:$F$165,FALSE),MATCH('3'!AD$12,전세계절!$1:$1,FALSE))</f>
        <v>100.05882850339501</v>
      </c>
      <c r="AE16" s="265">
        <f t="shared" si="9"/>
        <v>-1.3927067516295022E-2</v>
      </c>
      <c r="AF16" s="265">
        <f t="shared" si="10"/>
        <v>0.13178693486588511</v>
      </c>
      <c r="AG16" s="267">
        <f t="shared" si="11"/>
        <v>0.14306028810255889</v>
      </c>
      <c r="AH16" s="1406" t="s">
        <v>1553</v>
      </c>
      <c r="AI16" s="1407"/>
      <c r="AJ16" s="1407"/>
      <c r="AK16" s="1407"/>
    </row>
    <row r="17" spans="1:37" s="310" customFormat="1" ht="13.7" customHeight="1">
      <c r="A17" s="1378" t="s">
        <v>1554</v>
      </c>
      <c r="B17" s="1378"/>
      <c r="C17" s="1378"/>
      <c r="D17" s="1378"/>
      <c r="E17" s="626">
        <v>5</v>
      </c>
      <c r="F17" s="261">
        <f>INDEX(매매계절!$84:$124,MATCH('3'!$E17,매매계절!$F$84:$F$124,FALSE),MATCH('3'!F$12,매매계절!$1:$1,FALSE))</f>
        <v>101.069895594255</v>
      </c>
      <c r="G17" s="262">
        <f>INDEX(매매계절!$84:$124,MATCH('3'!$E17,매매계절!$F$84:$F$124,FALSE),MATCH('3'!G$12,매매계절!$1:$1,FALSE))</f>
        <v>101.11234282117999</v>
      </c>
      <c r="H17" s="262">
        <f>INDEX(매매계절!$84:$124,MATCH('3'!$E17,매매계절!$F$84:$F$124,FALSE),MATCH('3'!H$12,매매계절!$1:$1,FALSE))</f>
        <v>99.972708183223105</v>
      </c>
      <c r="I17" s="262">
        <f>INDEX(매매계절!$84:$124,MATCH('3'!$E17,매매계절!$F$84:$F$124,FALSE),MATCH('3'!I$12,매매계절!$1:$1,FALSE))</f>
        <v>99.648358961794699</v>
      </c>
      <c r="J17" s="263">
        <f t="shared" si="0"/>
        <v>-4.1980262488883202E-2</v>
      </c>
      <c r="K17" s="263">
        <f t="shared" si="1"/>
        <v>1.0974869351553895</v>
      </c>
      <c r="L17" s="264">
        <f t="shared" si="2"/>
        <v>1.4265529781632535</v>
      </c>
      <c r="M17" s="261">
        <f>INDEX(전세계절!$84:$124,MATCH('3'!$E17,전세계절!$F$84:$F$124,FALSE),MATCH('3'!M$12,전세계절!$1:$1,FALSE))</f>
        <v>102.171873126054</v>
      </c>
      <c r="N17" s="262">
        <f>INDEX(전세계절!$84:$124,MATCH('3'!$E17,전세계절!$F$84:$F$124,FALSE),MATCH('3'!N$12,전세계절!$1:$1,FALSE))</f>
        <v>101.948461756767</v>
      </c>
      <c r="O17" s="262">
        <f>INDEX(전세계절!$84:$124,MATCH('3'!$E17,전세계절!$F$84:$F$124,FALSE),MATCH('3'!O$12,전세계절!$1:$1,FALSE))</f>
        <v>100.11312236355199</v>
      </c>
      <c r="P17" s="262">
        <f>INDEX(전세계절!$84:$124,MATCH('3'!$E17,전세계절!$F$84:$F$124,FALSE),MATCH('3'!P$12,전세계절!$1:$1,FALSE))</f>
        <v>99.774795857669702</v>
      </c>
      <c r="Q17" s="265">
        <f t="shared" si="3"/>
        <v>0.21914148133006517</v>
      </c>
      <c r="R17" s="265">
        <f t="shared" si="4"/>
        <v>2.0564244865181935</v>
      </c>
      <c r="S17" s="265">
        <f t="shared" si="5"/>
        <v>2.4024877703621383</v>
      </c>
      <c r="T17" s="266">
        <f>INDEX(매매계절!$125:$165,MATCH('3'!$E17,매매계절!$F$125:$F$165,FALSE),MATCH('3'!T$12,매매계절!$1:$1,FALSE))</f>
        <v>100.350641563224</v>
      </c>
      <c r="U17" s="262">
        <f>INDEX(매매계절!$125:$165,MATCH('3'!$E17,매매계절!$F$125:$F$165,FALSE),MATCH('3'!U$12,매매계절!$1:$1,FALSE))</f>
        <v>100.338982642383</v>
      </c>
      <c r="V17" s="262">
        <f>INDEX(매매계절!$125:$165,MATCH('3'!$E17,매매계절!$F$125:$F$165,FALSE),MATCH('3'!V$12,매매계절!$1:$1,FALSE))</f>
        <v>100.09298832431701</v>
      </c>
      <c r="W17" s="262">
        <f>INDEX(매매계절!$125:$165,MATCH('3'!$E17,매매계절!$F$125:$F$165,FALSE),MATCH('3'!W$12,매매계절!$1:$1,FALSE))</f>
        <v>99.906566804032806</v>
      </c>
      <c r="X17" s="265">
        <f t="shared" si="6"/>
        <v>1.1619532642215269E-2</v>
      </c>
      <c r="Y17" s="265">
        <f t="shared" si="7"/>
        <v>0.25741387405895377</v>
      </c>
      <c r="Z17" s="265">
        <f t="shared" si="8"/>
        <v>0.44449006046043404</v>
      </c>
      <c r="AA17" s="261">
        <f>INDEX(전세계절!$125:$165,MATCH('3'!$E17,전세계절!$F$125:$F$165,FALSE),MATCH('3'!AA$12,전세계절!$1:$1,FALSE))</f>
        <v>100.642181467453</v>
      </c>
      <c r="AB17" s="262">
        <f>INDEX(전세계절!$125:$165,MATCH('3'!$E17,전세계절!$F$125:$F$165,FALSE),MATCH('3'!AB$12,전세계절!$1:$1,FALSE))</f>
        <v>100.528415550018</v>
      </c>
      <c r="AC17" s="262">
        <f>INDEX(전세계절!$125:$165,MATCH('3'!$E17,전세계절!$F$125:$F$165,FALSE),MATCH('3'!AC$12,전세계절!$1:$1,FALSE))</f>
        <v>100.04922283439301</v>
      </c>
      <c r="AD17" s="262">
        <f>INDEX(전세계절!$125:$165,MATCH('3'!$E17,전세계절!$F$125:$F$165,FALSE),MATCH('3'!AD$12,전세계절!$1:$1,FALSE))</f>
        <v>99.998953909615594</v>
      </c>
      <c r="AE17" s="265">
        <f t="shared" si="9"/>
        <v>0.11316792054520963</v>
      </c>
      <c r="AF17" s="265">
        <f t="shared" si="10"/>
        <v>0.59266690561055047</v>
      </c>
      <c r="AG17" s="267">
        <f t="shared" si="11"/>
        <v>0.64323428664943005</v>
      </c>
      <c r="AH17" s="1406" t="s">
        <v>1830</v>
      </c>
      <c r="AI17" s="1407"/>
      <c r="AJ17" s="1407"/>
      <c r="AK17" s="1407"/>
    </row>
    <row r="18" spans="1:37" s="310" customFormat="1" ht="13.5" customHeight="1">
      <c r="A18" s="1414" t="s">
        <v>173</v>
      </c>
      <c r="B18" s="1414"/>
      <c r="C18" s="1414"/>
      <c r="D18" s="1414"/>
      <c r="E18" s="627">
        <v>6</v>
      </c>
      <c r="F18" s="261">
        <f>INDEX(매매계절!$84:$124,MATCH('3'!$E18,매매계절!$F$84:$F$124,FALSE),MATCH('3'!F$12,매매계절!$1:$1,FALSE))</f>
        <v>97.498684351445306</v>
      </c>
      <c r="G18" s="255">
        <f>INDEX(매매계절!$84:$124,MATCH('3'!$E18,매매계절!$F$84:$F$124,FALSE),MATCH('3'!G$12,매매계절!$1:$1,FALSE))</f>
        <v>97.913047646149295</v>
      </c>
      <c r="H18" s="255">
        <f>INDEX(매매계절!$84:$124,MATCH('3'!$E18,매매계절!$F$84:$F$124,FALSE),MATCH('3'!H$12,매매계절!$1:$1,FALSE))</f>
        <v>99.7025062377609</v>
      </c>
      <c r="I18" s="255">
        <f>INDEX(매매계절!$84:$124,MATCH('3'!$E18,매매계절!$F$84:$F$124,FALSE),MATCH('3'!I$12,매매계절!$1:$1,FALSE))</f>
        <v>100.60693726396001</v>
      </c>
      <c r="J18" s="256">
        <f t="shared" si="0"/>
        <v>-0.42319517639923809</v>
      </c>
      <c r="K18" s="256">
        <f t="shared" si="1"/>
        <v>-2.210397681538856</v>
      </c>
      <c r="L18" s="257">
        <f t="shared" si="2"/>
        <v>-3.0895015761782441</v>
      </c>
      <c r="M18" s="261">
        <f>INDEX(전세계절!$84:$124,MATCH('3'!$E18,전세계절!$F$84:$F$124,FALSE),MATCH('3'!M$12,전세계절!$1:$1,FALSE))</f>
        <v>102.941267416638</v>
      </c>
      <c r="N18" s="255">
        <f>INDEX(전세계절!$84:$124,MATCH('3'!$E18,전세계절!$F$84:$F$124,FALSE),MATCH('3'!N$12,전세계절!$1:$1,FALSE))</f>
        <v>102.541633666935</v>
      </c>
      <c r="O18" s="255">
        <f>INDEX(전세계절!$84:$124,MATCH('3'!$E18,전세계절!$F$84:$F$124,FALSE),MATCH('3'!O$12,전세계절!$1:$1,FALSE))</f>
        <v>100.19143957473401</v>
      </c>
      <c r="P18" s="255">
        <f>INDEX(전세계절!$84:$124,MATCH('3'!$E18,전세계절!$F$84:$F$124,FALSE),MATCH('3'!P$12,전세계절!$1:$1,FALSE))</f>
        <v>98.898667914931906</v>
      </c>
      <c r="Q18" s="258">
        <f t="shared" si="3"/>
        <v>0.3897282844167016</v>
      </c>
      <c r="R18" s="258">
        <f t="shared" si="4"/>
        <v>2.7445736417958777</v>
      </c>
      <c r="S18" s="258">
        <f t="shared" si="5"/>
        <v>4.0876177474739706</v>
      </c>
      <c r="T18" s="266">
        <f>INDEX(매매계절!$125:$165,MATCH('3'!$E18,매매계절!$F$125:$F$165,FALSE),MATCH('3'!T$12,매매계절!$1:$1,FALSE))</f>
        <v>99.972869770556798</v>
      </c>
      <c r="U18" s="255">
        <f>INDEX(매매계절!$125:$165,MATCH('3'!$E18,매매계절!$F$125:$F$165,FALSE),MATCH('3'!U$12,매매계절!$1:$1,FALSE))</f>
        <v>100.14310214017399</v>
      </c>
      <c r="V18" s="255">
        <f>INDEX(매매계절!$125:$165,MATCH('3'!$E18,매매계절!$F$125:$F$165,FALSE),MATCH('3'!V$12,매매계절!$1:$1,FALSE))</f>
        <v>99.805365914212203</v>
      </c>
      <c r="W18" s="255">
        <f>INDEX(매매계절!$125:$165,MATCH('3'!$E18,매매계절!$F$125:$F$165,FALSE),MATCH('3'!W$12,매매계절!$1:$1,FALSE))</f>
        <v>100.425245533523</v>
      </c>
      <c r="X18" s="258">
        <f t="shared" si="6"/>
        <v>-0.16998911156048679</v>
      </c>
      <c r="Y18" s="258">
        <f t="shared" si="7"/>
        <v>0.16783051172677421</v>
      </c>
      <c r="Z18" s="258">
        <f t="shared" si="8"/>
        <v>-0.45046020108080453</v>
      </c>
      <c r="AA18" s="261">
        <f>INDEX(전세계절!$125:$165,MATCH('3'!$E18,전세계절!$F$125:$F$165,FALSE),MATCH('3'!AA$12,전세계절!$1:$1,FALSE))</f>
        <v>102.10584318829</v>
      </c>
      <c r="AB18" s="255">
        <f>INDEX(전세계절!$125:$165,MATCH('3'!$E18,전세계절!$F$125:$F$165,FALSE),MATCH('3'!AB$12,전세계절!$1:$1,FALSE))</f>
        <v>101.859243659584</v>
      </c>
      <c r="AC18" s="255">
        <f>INDEX(전세계절!$125:$165,MATCH('3'!$E18,전세계절!$F$125:$F$165,FALSE),MATCH('3'!AC$12,전세계절!$1:$1,FALSE))</f>
        <v>100.06309469462801</v>
      </c>
      <c r="AD18" s="255">
        <f>INDEX(전세계절!$125:$165,MATCH('3'!$E18,전세계절!$F$125:$F$165,FALSE),MATCH('3'!AD$12,전세계절!$1:$1,FALSE))</f>
        <v>99.492928235048296</v>
      </c>
      <c r="AE18" s="258">
        <f t="shared" si="9"/>
        <v>0.24209833083990162</v>
      </c>
      <c r="AF18" s="258">
        <f t="shared" si="10"/>
        <v>2.0414604404311421</v>
      </c>
      <c r="AG18" s="260">
        <f t="shared" si="11"/>
        <v>2.6262318333508006</v>
      </c>
      <c r="AH18" s="1412" t="s">
        <v>305</v>
      </c>
      <c r="AI18" s="1413"/>
      <c r="AJ18" s="1413"/>
      <c r="AK18" s="1413"/>
    </row>
    <row r="19" spans="1:37" s="310" customFormat="1" ht="13.5" customHeight="1">
      <c r="A19" s="628"/>
      <c r="B19" s="1484" t="s">
        <v>174</v>
      </c>
      <c r="C19" s="1414"/>
      <c r="D19" s="1414"/>
      <c r="E19" s="626">
        <v>7</v>
      </c>
      <c r="F19" s="268">
        <f>INDEX(매매계절!$84:$124,MATCH('3'!$E19,매매계절!$F$84:$F$124,FALSE),MATCH('3'!F$12,매매계절!$1:$1,FALSE))</f>
        <v>97.618165722639901</v>
      </c>
      <c r="G19" s="269">
        <f>INDEX(매매계절!$84:$124,MATCH('3'!$E19,매매계절!$F$84:$F$124,FALSE),MATCH('3'!G$12,매매계절!$1:$1,FALSE))</f>
        <v>98.069967346700807</v>
      </c>
      <c r="H19" s="269">
        <f>INDEX(매매계절!$84:$124,MATCH('3'!$E19,매매계절!$F$84:$F$124,FALSE),MATCH('3'!H$12,매매계절!$1:$1,FALSE))</f>
        <v>99.847856748611093</v>
      </c>
      <c r="I19" s="269">
        <f>INDEX(매매계절!$84:$124,MATCH('3'!$E19,매매계절!$F$84:$F$124,FALSE),MATCH('3'!I$12,매매계절!$1:$1,FALSE))</f>
        <v>100.438972467635</v>
      </c>
      <c r="J19" s="270">
        <f t="shared" si="0"/>
        <v>-0.46069315233243646</v>
      </c>
      <c r="K19" s="270">
        <f t="shared" si="1"/>
        <v>-2.2330885194510763</v>
      </c>
      <c r="L19" s="271">
        <f t="shared" si="2"/>
        <v>-2.8084782985051571</v>
      </c>
      <c r="M19" s="268">
        <f>INDEX(전세계절!$84:$124,MATCH('3'!$E19,전세계절!$F$84:$F$124,FALSE),MATCH('3'!M$12,전세계절!$1:$1,FALSE))</f>
        <v>102.62523128755799</v>
      </c>
      <c r="N19" s="269">
        <f>INDEX(전세계절!$84:$124,MATCH('3'!$E19,전세계절!$F$84:$F$124,FALSE),MATCH('3'!N$12,전세계절!$1:$1,FALSE))</f>
        <v>102.33003253511301</v>
      </c>
      <c r="O19" s="269">
        <f>INDEX(전세계절!$84:$124,MATCH('3'!$E19,전세계절!$F$84:$F$124,FALSE),MATCH('3'!O$12,전세계절!$1:$1,FALSE))</f>
        <v>100.16635730569099</v>
      </c>
      <c r="P19" s="269">
        <f>INDEX(전세계절!$84:$124,MATCH('3'!$E19,전세계절!$F$84:$F$124,FALSE),MATCH('3'!P$12,전세계절!$1:$1,FALSE))</f>
        <v>98.9789362061601</v>
      </c>
      <c r="Q19" s="272">
        <f t="shared" si="3"/>
        <v>0.28847714119870638</v>
      </c>
      <c r="R19" s="272">
        <f t="shared" si="4"/>
        <v>2.4547902589318715</v>
      </c>
      <c r="S19" s="272">
        <f t="shared" si="5"/>
        <v>3.6839101541798147</v>
      </c>
      <c r="T19" s="273">
        <f>INDEX(매매계절!$125:$165,MATCH('3'!$E19,매매계절!$F$125:$F$165,FALSE),MATCH('3'!T$12,매매계절!$1:$1,FALSE))</f>
        <v>99.808774378269106</v>
      </c>
      <c r="U19" s="269">
        <f>INDEX(매매계절!$125:$165,MATCH('3'!$E19,매매계절!$F$125:$F$165,FALSE),MATCH('3'!U$12,매매계절!$1:$1,FALSE))</f>
        <v>100.119825149075</v>
      </c>
      <c r="V19" s="269">
        <f>INDEX(매매계절!$125:$165,MATCH('3'!$E19,매매계절!$F$125:$F$165,FALSE),MATCH('3'!V$12,매매계절!$1:$1,FALSE))</f>
        <v>99.893457267342399</v>
      </c>
      <c r="W19" s="269">
        <f>INDEX(매매계절!$125:$165,MATCH('3'!$E19,매매계절!$F$125:$F$165,FALSE),MATCH('3'!W$12,매매계절!$1:$1,FALSE))</f>
        <v>100.40067931948199</v>
      </c>
      <c r="X19" s="272">
        <f t="shared" si="6"/>
        <v>-0.31067849983033025</v>
      </c>
      <c r="Y19" s="272">
        <f t="shared" si="7"/>
        <v>-8.4773208766475427E-2</v>
      </c>
      <c r="Z19" s="272">
        <f t="shared" si="8"/>
        <v>-0.58954276527293237</v>
      </c>
      <c r="AA19" s="268">
        <f>INDEX(전세계절!$125:$165,MATCH('3'!$E19,전세계절!$F$125:$F$165,FALSE),MATCH('3'!AA$12,전세계절!$1:$1,FALSE))</f>
        <v>102.545737443668</v>
      </c>
      <c r="AB19" s="269">
        <f>INDEX(전세계절!$125:$165,MATCH('3'!$E19,전세계절!$F$125:$F$165,FALSE),MATCH('3'!AB$12,전세계절!$1:$1,FALSE))</f>
        <v>102.268223141207</v>
      </c>
      <c r="AC19" s="269">
        <f>INDEX(전세계절!$125:$165,MATCH('3'!$E19,전세계절!$F$125:$F$165,FALSE),MATCH('3'!AC$12,전세계절!$1:$1,FALSE))</f>
        <v>100.101296485709</v>
      </c>
      <c r="AD19" s="269">
        <f>INDEX(전세계절!$125:$165,MATCH('3'!$E19,전세계절!$F$125:$F$165,FALSE),MATCH('3'!AD$12,전세계절!$1:$1,FALSE))</f>
        <v>99.680397269713893</v>
      </c>
      <c r="AE19" s="272">
        <f t="shared" si="9"/>
        <v>0.27135926873180782</v>
      </c>
      <c r="AF19" s="272">
        <f t="shared" si="10"/>
        <v>2.4419673308706757</v>
      </c>
      <c r="AG19" s="274">
        <f t="shared" si="11"/>
        <v>2.8745272415007683</v>
      </c>
      <c r="AH19" s="1412" t="s">
        <v>275</v>
      </c>
      <c r="AI19" s="1413"/>
      <c r="AJ19" s="1444"/>
      <c r="AK19" s="629"/>
    </row>
    <row r="20" spans="1:37" s="310" customFormat="1" ht="11.25" customHeight="1">
      <c r="A20" s="630"/>
      <c r="B20" s="631"/>
      <c r="C20" s="1451" t="s">
        <v>1559</v>
      </c>
      <c r="D20" s="1452"/>
      <c r="E20" s="627">
        <v>8</v>
      </c>
      <c r="F20" s="275" t="str">
        <f>IF(INDEX(매매계절!$84:$124,MATCH('3'!$E20,매매계절!$F$84:$F$124,FALSE),MATCH('3'!F$12,매매계절!$1:$1,FALSE))="","",INDEX(매매계절!$84:$124,MATCH('3'!$E20,매매계절!$F$84:$F$124,FALSE),MATCH('3'!F$12,매매계절!$1:$1,FALSE)))</f>
        <v/>
      </c>
      <c r="G20" s="255" t="str">
        <f>IF(INDEX(매매계절!$84:$124,MATCH('3'!$E20,매매계절!$F$84:$F$124,FALSE),MATCH('3'!G$12,매매계절!$1:$1,FALSE))="","",INDEX(매매계절!$84:$124,MATCH('3'!$E20,매매계절!$F$84:$F$124,FALSE),MATCH('3'!G$12,매매계절!$1:$1,FALSE)))</f>
        <v/>
      </c>
      <c r="H20" s="255">
        <f>INDEX(매매계절!$84:$124,MATCH('3'!$E20,매매계절!$F$84:$F$124,FALSE),MATCH('3'!H$12,매매계절!$1:$1,FALSE))</f>
        <v>0</v>
      </c>
      <c r="I20" s="255">
        <f>INDEX(매매계절!$84:$124,MATCH('3'!$E20,매매계절!$F$84:$F$124,FALSE),MATCH('3'!I$12,매매계절!$1:$1,FALSE))</f>
        <v>0</v>
      </c>
      <c r="J20" s="256" t="str">
        <f t="shared" si="0"/>
        <v/>
      </c>
      <c r="K20" s="256" t="str">
        <f t="shared" si="1"/>
        <v/>
      </c>
      <c r="L20" s="257" t="str">
        <f t="shared" si="2"/>
        <v/>
      </c>
      <c r="M20" s="275" t="str">
        <f>IF(INDEX(전세계절!$84:$124,MATCH('3'!$E20,전세계절!$F$84:$F$124,FALSE),MATCH('3'!M$12,전세계절!$1:$1,FALSE))="","",INDEX(전세계절!$84:$124,MATCH('3'!$E20,전세계절!$F$84:$F$124,FALSE),MATCH('3'!M$12,전세계절!$1:$1,FALSE)))</f>
        <v/>
      </c>
      <c r="N20" s="255" t="str">
        <f>IF(INDEX(전세계절!$84:$124,MATCH('3'!$E20,전세계절!$F$84:$F$124,FALSE),MATCH('3'!N$12,전세계절!$1:$1,FALSE))="","",INDEX(전세계절!$84:$124,MATCH('3'!$E20,전세계절!$F$84:$F$124,FALSE),MATCH('3'!N$12,전세계절!$1:$1,FALSE)))</f>
        <v/>
      </c>
      <c r="O20" s="255">
        <f>INDEX(전세계절!$84:$124,MATCH('3'!$E20,전세계절!$F$84:$F$124,FALSE),MATCH('3'!O$12,전세계절!$1:$1,FALSE))</f>
        <v>0</v>
      </c>
      <c r="P20" s="255">
        <f>INDEX(전세계절!$84:$124,MATCH('3'!$E20,전세계절!$F$84:$F$124,FALSE),MATCH('3'!P$12,전세계절!$1:$1,FALSE))</f>
        <v>0</v>
      </c>
      <c r="Q20" s="258" t="str">
        <f t="shared" si="3"/>
        <v/>
      </c>
      <c r="R20" s="258" t="str">
        <f t="shared" si="4"/>
        <v/>
      </c>
      <c r="S20" s="258" t="str">
        <f t="shared" si="5"/>
        <v/>
      </c>
      <c r="T20" s="276" t="str">
        <f>IF(INDEX(매매계절!$125:$165,MATCH('3'!$E20,매매계절!$F$125:$F$165,FALSE),MATCH('3'!T$12,매매계절!$1:$1,FALSE))="","",INDEX(매매계절!$125:$165,MATCH('3'!$E20,매매계절!$F$125:$F$165,FALSE),MATCH('3'!T$12,매매계절!$1:$1,FALSE)))</f>
        <v/>
      </c>
      <c r="U20" s="255" t="str">
        <f>IF(INDEX(매매계절!$125:$165,MATCH('3'!$E20,매매계절!$F$125:$F$165,FALSE),MATCH('3'!U$12,매매계절!$1:$1,FALSE))="","",INDEX(매매계절!$125:$165,MATCH('3'!$E20,매매계절!$F$125:$F$165,FALSE),MATCH('3'!U$12,매매계절!$1:$1,FALSE)))</f>
        <v/>
      </c>
      <c r="V20" s="255">
        <f>INDEX(매매계절!$125:$165,MATCH('3'!$E20,매매계절!$F$125:$F$165,FALSE),MATCH('3'!V$12,매매계절!$1:$1,FALSE))</f>
        <v>0</v>
      </c>
      <c r="W20" s="255">
        <f>INDEX(매매계절!$125:$165,MATCH('3'!$E20,매매계절!$F$125:$F$165,FALSE),MATCH('3'!W$12,매매계절!$1:$1,FALSE))</f>
        <v>0</v>
      </c>
      <c r="X20" s="258" t="str">
        <f t="shared" si="6"/>
        <v/>
      </c>
      <c r="Y20" s="258" t="str">
        <f t="shared" si="7"/>
        <v/>
      </c>
      <c r="Z20" s="258" t="str">
        <f t="shared" si="8"/>
        <v/>
      </c>
      <c r="AA20" s="275" t="str">
        <f>IF(INDEX(전세계절!$125:$165,MATCH('3'!$E20,전세계절!$F$125:$F$165,FALSE),MATCH('3'!AA$12,전세계절!$1:$1,FALSE))="","",INDEX(전세계절!$125:$165,MATCH('3'!$E20,전세계절!$F$125:$F$165,FALSE),MATCH('3'!AA$12,전세계절!$1:$1,FALSE)))</f>
        <v/>
      </c>
      <c r="AB20" s="255" t="str">
        <f>IF(INDEX(전세계절!$125:$165,MATCH('3'!$E20,전세계절!$F$125:$F$165,FALSE),MATCH('3'!AB$12,전세계절!$1:$1,FALSE))="","",INDEX(전세계절!$125:$165,MATCH('3'!$E20,전세계절!$F$125:$F$165,FALSE),MATCH('3'!AB$12,전세계절!$1:$1,FALSE)))</f>
        <v/>
      </c>
      <c r="AC20" s="255">
        <f>INDEX(전세계절!$125:$165,MATCH('3'!$E20,전세계절!$F$125:$F$165,FALSE),MATCH('3'!AC$12,전세계절!$1:$1,FALSE))</f>
        <v>0</v>
      </c>
      <c r="AD20" s="255">
        <f>INDEX(전세계절!$125:$165,MATCH('3'!$E20,전세계절!$F$125:$F$165,FALSE),MATCH('3'!AD$12,전세계절!$1:$1,FALSE))</f>
        <v>0</v>
      </c>
      <c r="AE20" s="258" t="str">
        <f t="shared" si="9"/>
        <v/>
      </c>
      <c r="AF20" s="258" t="str">
        <f t="shared" si="10"/>
        <v/>
      </c>
      <c r="AG20" s="260" t="str">
        <f t="shared" si="11"/>
        <v/>
      </c>
      <c r="AH20" s="1491" t="s">
        <v>300</v>
      </c>
      <c r="AI20" s="1428"/>
      <c r="AJ20" s="632"/>
      <c r="AK20" s="633"/>
    </row>
    <row r="21" spans="1:37" s="310" customFormat="1" ht="11.25" customHeight="1">
      <c r="A21" s="630"/>
      <c r="B21" s="631"/>
      <c r="C21" s="1453" t="s">
        <v>179</v>
      </c>
      <c r="D21" s="1454"/>
      <c r="E21" s="626">
        <v>9</v>
      </c>
      <c r="F21" s="277" t="str">
        <f>IF(INDEX(매매계절!$84:$124,MATCH('3'!$E21,매매계절!$F$84:$F$124,FALSE),MATCH('3'!F$12,매매계절!$1:$1,FALSE))="","",INDEX(매매계절!$84:$124,MATCH('3'!$E21,매매계절!$F$84:$F$124,FALSE),MATCH('3'!F$12,매매계절!$1:$1,FALSE)))</f>
        <v/>
      </c>
      <c r="G21" s="255" t="str">
        <f>IF(INDEX(매매계절!$84:$124,MATCH('3'!$E21,매매계절!$F$84:$F$124,FALSE),MATCH('3'!G$12,매매계절!$1:$1,FALSE))="","",INDEX(매매계절!$84:$124,MATCH('3'!$E21,매매계절!$F$84:$F$124,FALSE),MATCH('3'!G$12,매매계절!$1:$1,FALSE)))</f>
        <v/>
      </c>
      <c r="H21" s="255">
        <f>INDEX(매매계절!$84:$124,MATCH('3'!$E21,매매계절!$F$84:$F$124,FALSE),MATCH('3'!H$12,매매계절!$1:$1,FALSE))</f>
        <v>0</v>
      </c>
      <c r="I21" s="255">
        <f>INDEX(매매계절!$84:$124,MATCH('3'!$E21,매매계절!$F$84:$F$124,FALSE),MATCH('3'!I$12,매매계절!$1:$1,FALSE))</f>
        <v>0</v>
      </c>
      <c r="J21" s="256" t="str">
        <f t="shared" ref="J21:J37" si="12">IF(ISERR((F21/G21-1)*100)=TRUE,"",(F21/G21-1)*100)</f>
        <v/>
      </c>
      <c r="K21" s="256" t="str">
        <f t="shared" ref="K21:K37" si="13">IF(ISERR((F21/H21-1)*100)=TRUE,"",(F21/H21-1)*100)</f>
        <v/>
      </c>
      <c r="L21" s="257" t="str">
        <f t="shared" ref="L21:L37" si="14">IF(ISERR((F21/I21-1)*100)=TRUE,"",(F21/I21-1)*100)</f>
        <v/>
      </c>
      <c r="M21" s="277" t="str">
        <f>IF(INDEX(전세계절!$84:$124,MATCH('3'!$E21,전세계절!$F$84:$F$124,FALSE),MATCH('3'!M$12,전세계절!$1:$1,FALSE))="","",INDEX(전세계절!$84:$124,MATCH('3'!$E21,전세계절!$F$84:$F$124,FALSE),MATCH('3'!M$12,전세계절!$1:$1,FALSE)))</f>
        <v/>
      </c>
      <c r="N21" s="255" t="str">
        <f>IF(INDEX(전세계절!$84:$124,MATCH('3'!$E21,전세계절!$F$84:$F$124,FALSE),MATCH('3'!N$12,전세계절!$1:$1,FALSE))="","",INDEX(전세계절!$84:$124,MATCH('3'!$E21,전세계절!$F$84:$F$124,FALSE),MATCH('3'!N$12,전세계절!$1:$1,FALSE)))</f>
        <v/>
      </c>
      <c r="O21" s="255">
        <f>INDEX(전세계절!$84:$124,MATCH('3'!$E21,전세계절!$F$84:$F$124,FALSE),MATCH('3'!O$12,전세계절!$1:$1,FALSE))</f>
        <v>0</v>
      </c>
      <c r="P21" s="255">
        <f>INDEX(전세계절!$84:$124,MATCH('3'!$E21,전세계절!$F$84:$F$124,FALSE),MATCH('3'!P$12,전세계절!$1:$1,FALSE))</f>
        <v>0</v>
      </c>
      <c r="Q21" s="258" t="str">
        <f t="shared" ref="Q21:Q37" si="15">IF(ISERR((M21/N21-1)*100)=TRUE,"",(M21/N21-1)*100)</f>
        <v/>
      </c>
      <c r="R21" s="258" t="str">
        <f t="shared" ref="R21:R37" si="16">IF(ISERR((M21/O21-1)*100)=TRUE,"",(M21/O21-1)*100)</f>
        <v/>
      </c>
      <c r="S21" s="258" t="str">
        <f t="shared" ref="S21:S37" si="17">IF(ISERR((M21/P21-1)*100)=TRUE,"",(M21/P21-1)*100)</f>
        <v/>
      </c>
      <c r="T21" s="278" t="str">
        <f>IF(INDEX(매매계절!$125:$165,MATCH('3'!$E21,매매계절!$F$125:$F$165,FALSE),MATCH('3'!T$12,매매계절!$1:$1,FALSE))="","",INDEX(매매계절!$125:$165,MATCH('3'!$E21,매매계절!$F$125:$F$165,FALSE),MATCH('3'!T$12,매매계절!$1:$1,FALSE)))</f>
        <v/>
      </c>
      <c r="U21" s="255" t="str">
        <f>IF(INDEX(매매계절!$125:$165,MATCH('3'!$E21,매매계절!$F$125:$F$165,FALSE),MATCH('3'!U$12,매매계절!$1:$1,FALSE))="","",INDEX(매매계절!$125:$165,MATCH('3'!$E21,매매계절!$F$125:$F$165,FALSE),MATCH('3'!U$12,매매계절!$1:$1,FALSE)))</f>
        <v/>
      </c>
      <c r="V21" s="255">
        <f>INDEX(매매계절!$125:$165,MATCH('3'!$E21,매매계절!$F$125:$F$165,FALSE),MATCH('3'!V$12,매매계절!$1:$1,FALSE))</f>
        <v>0</v>
      </c>
      <c r="W21" s="255">
        <f>INDEX(매매계절!$125:$165,MATCH('3'!$E21,매매계절!$F$125:$F$165,FALSE),MATCH('3'!W$12,매매계절!$1:$1,FALSE))</f>
        <v>0</v>
      </c>
      <c r="X21" s="258" t="str">
        <f t="shared" ref="X21:X37" si="18">IF(ISERR((T21/U21-1)*100)=TRUE,"",(T21/U21-1)*100)</f>
        <v/>
      </c>
      <c r="Y21" s="258" t="str">
        <f t="shared" ref="Y21:Y37" si="19">IF(ISERR((T21/V21-1)*100)=TRUE,"",(T21/V21-1)*100)</f>
        <v/>
      </c>
      <c r="Z21" s="258" t="str">
        <f t="shared" ref="Z21:Z37" si="20">IF(ISERR((T21/W21-1)*100)=TRUE,"",(T21/W21-1)*100)</f>
        <v/>
      </c>
      <c r="AA21" s="277" t="str">
        <f>IF(INDEX(전세계절!$125:$165,MATCH('3'!$E21,전세계절!$F$125:$F$165,FALSE),MATCH('3'!AA$12,전세계절!$1:$1,FALSE))="","",INDEX(전세계절!$125:$165,MATCH('3'!$E21,전세계절!$F$125:$F$165,FALSE),MATCH('3'!AA$12,전세계절!$1:$1,FALSE)))</f>
        <v/>
      </c>
      <c r="AB21" s="255" t="str">
        <f>IF(INDEX(전세계절!$125:$165,MATCH('3'!$E21,전세계절!$F$125:$F$165,FALSE),MATCH('3'!AB$12,전세계절!$1:$1,FALSE))="","",INDEX(전세계절!$125:$165,MATCH('3'!$E21,전세계절!$F$125:$F$165,FALSE),MATCH('3'!AB$12,전세계절!$1:$1,FALSE)))</f>
        <v/>
      </c>
      <c r="AC21" s="255">
        <f>INDEX(전세계절!$125:$165,MATCH('3'!$E21,전세계절!$F$125:$F$165,FALSE),MATCH('3'!AC$12,전세계절!$1:$1,FALSE))</f>
        <v>0</v>
      </c>
      <c r="AD21" s="255">
        <f>INDEX(전세계절!$125:$165,MATCH('3'!$E21,전세계절!$F$125:$F$165,FALSE),MATCH('3'!AD$12,전세계절!$1:$1,FALSE))</f>
        <v>0</v>
      </c>
      <c r="AE21" s="258" t="str">
        <f t="shared" ref="AE21:AE37" si="21">IF(ISERR((AA21/AB21-1)*100)=TRUE,"",(AA21/AB21-1)*100)</f>
        <v/>
      </c>
      <c r="AF21" s="258" t="str">
        <f t="shared" ref="AF21:AF37" si="22">IF(ISERR((AA21/AC21-1)*100)=TRUE,"",(AA21/AC21-1)*100)</f>
        <v/>
      </c>
      <c r="AG21" s="260" t="str">
        <f t="shared" ref="AG21:AG37" si="23">IF(ISERR((AA21/AD21-1)*100)=TRUE,"",(AA21/AD21-1)*100)</f>
        <v/>
      </c>
      <c r="AH21" s="1489" t="s">
        <v>301</v>
      </c>
      <c r="AI21" s="1490"/>
      <c r="AJ21" s="632"/>
      <c r="AK21" s="631"/>
    </row>
    <row r="22" spans="1:37" s="310" customFormat="1" ht="11.25" customHeight="1">
      <c r="A22" s="630"/>
      <c r="B22" s="631"/>
      <c r="C22" s="1455" t="s">
        <v>180</v>
      </c>
      <c r="D22" s="1456"/>
      <c r="E22" s="627">
        <v>10</v>
      </c>
      <c r="F22" s="277" t="str">
        <f>IF(INDEX(매매계절!$84:$124,MATCH('3'!$E22,매매계절!$F$84:$F$124,FALSE),MATCH('3'!F$12,매매계절!$1:$1,FALSE))="","",INDEX(매매계절!$84:$124,MATCH('3'!$E22,매매계절!$F$84:$F$124,FALSE),MATCH('3'!F$12,매매계절!$1:$1,FALSE)))</f>
        <v/>
      </c>
      <c r="G22" s="255" t="str">
        <f>IF(INDEX(매매계절!$84:$124,MATCH('3'!$E22,매매계절!$F$84:$F$124,FALSE),MATCH('3'!G$12,매매계절!$1:$1,FALSE))="","",INDEX(매매계절!$84:$124,MATCH('3'!$E22,매매계절!$F$84:$F$124,FALSE),MATCH('3'!G$12,매매계절!$1:$1,FALSE)))</f>
        <v/>
      </c>
      <c r="H22" s="255">
        <f>INDEX(매매계절!$84:$124,MATCH('3'!$E22,매매계절!$F$84:$F$124,FALSE),MATCH('3'!H$12,매매계절!$1:$1,FALSE))</f>
        <v>0</v>
      </c>
      <c r="I22" s="255">
        <f>INDEX(매매계절!$84:$124,MATCH('3'!$E22,매매계절!$F$84:$F$124,FALSE),MATCH('3'!I$12,매매계절!$1:$1,FALSE))</f>
        <v>0</v>
      </c>
      <c r="J22" s="256" t="str">
        <f t="shared" si="12"/>
        <v/>
      </c>
      <c r="K22" s="256" t="str">
        <f t="shared" si="13"/>
        <v/>
      </c>
      <c r="L22" s="257" t="str">
        <f t="shared" si="14"/>
        <v/>
      </c>
      <c r="M22" s="277" t="str">
        <f>IF(INDEX(전세계절!$84:$124,MATCH('3'!$E22,전세계절!$F$84:$F$124,FALSE),MATCH('3'!M$12,전세계절!$1:$1,FALSE))="","",INDEX(전세계절!$84:$124,MATCH('3'!$E22,전세계절!$F$84:$F$124,FALSE),MATCH('3'!M$12,전세계절!$1:$1,FALSE)))</f>
        <v/>
      </c>
      <c r="N22" s="255" t="str">
        <f>IF(INDEX(전세계절!$84:$124,MATCH('3'!$E22,전세계절!$F$84:$F$124,FALSE),MATCH('3'!N$12,전세계절!$1:$1,FALSE))="","",INDEX(전세계절!$84:$124,MATCH('3'!$E22,전세계절!$F$84:$F$124,FALSE),MATCH('3'!N$12,전세계절!$1:$1,FALSE)))</f>
        <v/>
      </c>
      <c r="O22" s="255">
        <f>INDEX(전세계절!$84:$124,MATCH('3'!$E22,전세계절!$F$84:$F$124,FALSE),MATCH('3'!O$12,전세계절!$1:$1,FALSE))</f>
        <v>0</v>
      </c>
      <c r="P22" s="255">
        <f>INDEX(전세계절!$84:$124,MATCH('3'!$E22,전세계절!$F$84:$F$124,FALSE),MATCH('3'!P$12,전세계절!$1:$1,FALSE))</f>
        <v>0</v>
      </c>
      <c r="Q22" s="258" t="str">
        <f t="shared" si="15"/>
        <v/>
      </c>
      <c r="R22" s="258" t="str">
        <f t="shared" si="16"/>
        <v/>
      </c>
      <c r="S22" s="258" t="str">
        <f t="shared" si="17"/>
        <v/>
      </c>
      <c r="T22" s="278" t="str">
        <f>IF(INDEX(매매계절!$125:$165,MATCH('3'!$E22,매매계절!$F$125:$F$165,FALSE),MATCH('3'!T$12,매매계절!$1:$1,FALSE))="","",INDEX(매매계절!$125:$165,MATCH('3'!$E22,매매계절!$F$125:$F$165,FALSE),MATCH('3'!T$12,매매계절!$1:$1,FALSE)))</f>
        <v/>
      </c>
      <c r="U22" s="255" t="str">
        <f>IF(INDEX(매매계절!$125:$165,MATCH('3'!$E22,매매계절!$F$125:$F$165,FALSE),MATCH('3'!U$12,매매계절!$1:$1,FALSE))="","",INDEX(매매계절!$125:$165,MATCH('3'!$E22,매매계절!$F$125:$F$165,FALSE),MATCH('3'!U$12,매매계절!$1:$1,FALSE)))</f>
        <v/>
      </c>
      <c r="V22" s="255">
        <f>INDEX(매매계절!$125:$165,MATCH('3'!$E22,매매계절!$F$125:$F$165,FALSE),MATCH('3'!V$12,매매계절!$1:$1,FALSE))</f>
        <v>0</v>
      </c>
      <c r="W22" s="255">
        <f>INDEX(매매계절!$125:$165,MATCH('3'!$E22,매매계절!$F$125:$F$165,FALSE),MATCH('3'!W$12,매매계절!$1:$1,FALSE))</f>
        <v>0</v>
      </c>
      <c r="X22" s="258" t="str">
        <f t="shared" si="18"/>
        <v/>
      </c>
      <c r="Y22" s="258" t="str">
        <f t="shared" si="19"/>
        <v/>
      </c>
      <c r="Z22" s="258" t="str">
        <f t="shared" si="20"/>
        <v/>
      </c>
      <c r="AA22" s="277" t="str">
        <f>IF(INDEX(전세계절!$125:$165,MATCH('3'!$E22,전세계절!$F$125:$F$165,FALSE),MATCH('3'!AA$12,전세계절!$1:$1,FALSE))="","",INDEX(전세계절!$125:$165,MATCH('3'!$E22,전세계절!$F$125:$F$165,FALSE),MATCH('3'!AA$12,전세계절!$1:$1,FALSE)))</f>
        <v/>
      </c>
      <c r="AB22" s="255" t="str">
        <f>IF(INDEX(전세계절!$125:$165,MATCH('3'!$E22,전세계절!$F$125:$F$165,FALSE),MATCH('3'!AB$12,전세계절!$1:$1,FALSE))="","",INDEX(전세계절!$125:$165,MATCH('3'!$E22,전세계절!$F$125:$F$165,FALSE),MATCH('3'!AB$12,전세계절!$1:$1,FALSE)))</f>
        <v/>
      </c>
      <c r="AC22" s="255">
        <f>INDEX(전세계절!$125:$165,MATCH('3'!$E22,전세계절!$F$125:$F$165,FALSE),MATCH('3'!AC$12,전세계절!$1:$1,FALSE))</f>
        <v>0</v>
      </c>
      <c r="AD22" s="255">
        <f>INDEX(전세계절!$125:$165,MATCH('3'!$E22,전세계절!$F$125:$F$165,FALSE),MATCH('3'!AD$12,전세계절!$1:$1,FALSE))</f>
        <v>0</v>
      </c>
      <c r="AE22" s="258" t="str">
        <f t="shared" si="21"/>
        <v/>
      </c>
      <c r="AF22" s="258" t="str">
        <f t="shared" si="22"/>
        <v/>
      </c>
      <c r="AG22" s="260" t="str">
        <f t="shared" si="23"/>
        <v/>
      </c>
      <c r="AH22" s="1425" t="s">
        <v>302</v>
      </c>
      <c r="AI22" s="1426"/>
      <c r="AJ22" s="634"/>
      <c r="AK22" s="631"/>
    </row>
    <row r="23" spans="1:37" s="310" customFormat="1" ht="13.5" customHeight="1">
      <c r="A23" s="630"/>
      <c r="B23" s="1471" t="s">
        <v>175</v>
      </c>
      <c r="C23" s="1472"/>
      <c r="D23" s="1472"/>
      <c r="E23" s="626">
        <v>11</v>
      </c>
      <c r="F23" s="279">
        <f>IF(INDEX(매매계절!$84:$124,MATCH('3'!$E23,매매계절!$F$84:$F$124,FALSE),MATCH('3'!F$12,매매계절!$1:$1,FALSE))="","",INDEX(매매계절!$84:$124,MATCH('3'!$E23,매매계절!$F$84:$F$124,FALSE),MATCH('3'!F$12,매매계절!$1:$1,FALSE)))</f>
        <v>97.426483792268797</v>
      </c>
      <c r="G23" s="269">
        <f>IF(INDEX(매매계절!$84:$124,MATCH('3'!$E23,매매계절!$F$84:$F$124,FALSE),MATCH('3'!G$12,매매계절!$1:$1,FALSE))="","",INDEX(매매계절!$84:$124,MATCH('3'!$E23,매매계절!$F$84:$F$124,FALSE),MATCH('3'!G$12,매매계절!$1:$1,FALSE)))</f>
        <v>97.753197794670598</v>
      </c>
      <c r="H23" s="269">
        <f>INDEX(매매계절!$84:$124,MATCH('3'!$E23,매매계절!$F$84:$F$124,FALSE),MATCH('3'!H$12,매매계절!$1:$1,FALSE))</f>
        <v>99.551861060357695</v>
      </c>
      <c r="I23" s="269">
        <f>INDEX(매매계절!$84:$124,MATCH('3'!$E23,매매계절!$F$84:$F$124,FALSE),MATCH('3'!I$12,매매계절!$1:$1,FALSE))</f>
        <v>100.805185725361</v>
      </c>
      <c r="J23" s="270">
        <f t="shared" si="12"/>
        <v>-0.33422333977048968</v>
      </c>
      <c r="K23" s="270">
        <f t="shared" si="13"/>
        <v>-2.1349447870193994</v>
      </c>
      <c r="L23" s="271">
        <f t="shared" si="14"/>
        <v>-3.3517144071311122</v>
      </c>
      <c r="M23" s="279">
        <f>IF(INDEX(전세계절!$84:$124,MATCH('3'!$E23,전세계절!$F$84:$F$124,FALSE),MATCH('3'!M$12,전세계절!$1:$1,FALSE))="","",INDEX(전세계절!$84:$124,MATCH('3'!$E23,전세계절!$F$84:$F$124,FALSE),MATCH('3'!M$12,전세계절!$1:$1,FALSE)))</f>
        <v>103.238547043577</v>
      </c>
      <c r="N23" s="269">
        <f>IF(INDEX(전세계절!$84:$124,MATCH('3'!$E23,전세계절!$F$84:$F$124,FALSE),MATCH('3'!N$12,전세계절!$1:$1,FALSE))="","",INDEX(전세계절!$84:$124,MATCH('3'!$E23,전세계절!$F$84:$F$124,FALSE),MATCH('3'!N$12,전세계절!$1:$1,FALSE)))</f>
        <v>102.766503419747</v>
      </c>
      <c r="O23" s="269">
        <f>INDEX(전세계절!$84:$124,MATCH('3'!$E23,전세계절!$F$84:$F$124,FALSE),MATCH('3'!O$12,전세계절!$1:$1,FALSE))</f>
        <v>100.286764486755</v>
      </c>
      <c r="P23" s="269">
        <f>INDEX(전세계절!$84:$124,MATCH('3'!$E23,전세계절!$F$84:$F$124,FALSE),MATCH('3'!P$12,전세계절!$1:$1,FALSE))</f>
        <v>98.772214870116102</v>
      </c>
      <c r="Q23" s="272">
        <f t="shared" si="15"/>
        <v>0.45933607559065504</v>
      </c>
      <c r="R23" s="272">
        <f t="shared" si="16"/>
        <v>2.9433420969641855</v>
      </c>
      <c r="S23" s="272">
        <f t="shared" si="17"/>
        <v>4.5218507849946077</v>
      </c>
      <c r="T23" s="280">
        <f>IF(INDEX(매매계절!$125:$165,MATCH('3'!$E23,매매계절!$F$125:$F$165,FALSE),MATCH('3'!T$12,매매계절!$1:$1,FALSE))="","",INDEX(매매계절!$125:$165,MATCH('3'!$E23,매매계절!$F$125:$F$165,FALSE),MATCH('3'!T$12,매매계절!$1:$1,FALSE)))</f>
        <v>100.23341744760501</v>
      </c>
      <c r="U23" s="269">
        <f>IF(INDEX(매매계절!$125:$165,MATCH('3'!$E23,매매계절!$F$125:$F$165,FALSE),MATCH('3'!U$12,매매계절!$1:$1,FALSE))="","",INDEX(매매계절!$125:$165,MATCH('3'!$E23,매매계절!$F$125:$F$165,FALSE),MATCH('3'!U$12,매매계절!$1:$1,FALSE)))</f>
        <v>100.273227827601</v>
      </c>
      <c r="V23" s="269">
        <f>INDEX(매매계절!$125:$165,MATCH('3'!$E23,매매계절!$F$125:$F$165,FALSE),MATCH('3'!V$12,매매계절!$1:$1,FALSE))</f>
        <v>99.689986451580197</v>
      </c>
      <c r="W23" s="269">
        <f>INDEX(매매계절!$125:$165,MATCH('3'!$E23,매매계절!$F$125:$F$165,FALSE),MATCH('3'!W$12,매매계절!$1:$1,FALSE))</f>
        <v>100.43723691706499</v>
      </c>
      <c r="X23" s="272">
        <f t="shared" si="18"/>
        <v>-3.9701903347966194E-2</v>
      </c>
      <c r="Y23" s="272">
        <f t="shared" si="19"/>
        <v>0.54512094480898554</v>
      </c>
      <c r="Z23" s="272">
        <f t="shared" si="20"/>
        <v>-0.20293217507395545</v>
      </c>
      <c r="AA23" s="279">
        <f>IF(INDEX(전세계절!$125:$165,MATCH('3'!$E23,전세계절!$F$125:$F$165,FALSE),MATCH('3'!AA$12,전세계절!$1:$1,FALSE))="","",INDEX(전세계절!$125:$165,MATCH('3'!$E23,전세계절!$F$125:$F$165,FALSE),MATCH('3'!AA$12,전세계절!$1:$1,FALSE)))</f>
        <v>101.52035853987</v>
      </c>
      <c r="AB23" s="269">
        <f>IF(INDEX(전세계절!$125:$165,MATCH('3'!$E23,전세계절!$F$125:$F$165,FALSE),MATCH('3'!AB$12,전세계절!$1:$1,FALSE))="","",INDEX(전세계절!$125:$165,MATCH('3'!$E23,전세계절!$F$125:$F$165,FALSE),MATCH('3'!AB$12,전세계절!$1:$1,FALSE)))</f>
        <v>101.257188011729</v>
      </c>
      <c r="AC23" s="269">
        <f>INDEX(전세계절!$125:$165,MATCH('3'!$E23,전세계절!$F$125:$F$165,FALSE),MATCH('3'!AC$12,전세계절!$1:$1,FALSE))</f>
        <v>99.959463582631102</v>
      </c>
      <c r="AD23" s="269">
        <f>INDEX(전세계절!$125:$165,MATCH('3'!$E23,전세계절!$F$125:$F$165,FALSE),MATCH('3'!AD$12,전세계절!$1:$1,FALSE))</f>
        <v>99.2454051551845</v>
      </c>
      <c r="AE23" s="272">
        <f t="shared" si="21"/>
        <v>0.25990305805303482</v>
      </c>
      <c r="AF23" s="272">
        <f t="shared" si="22"/>
        <v>1.5615279447239061</v>
      </c>
      <c r="AG23" s="274">
        <f t="shared" si="23"/>
        <v>2.2922505894638512</v>
      </c>
      <c r="AH23" s="1433" t="s">
        <v>276</v>
      </c>
      <c r="AI23" s="1434"/>
      <c r="AJ23" s="1435"/>
      <c r="AK23" s="635"/>
    </row>
    <row r="24" spans="1:37" s="310" customFormat="1" ht="11.25" customHeight="1">
      <c r="A24" s="630"/>
      <c r="B24" s="631"/>
      <c r="C24" s="1451" t="s">
        <v>176</v>
      </c>
      <c r="D24" s="1452"/>
      <c r="E24" s="627">
        <v>12</v>
      </c>
      <c r="F24" s="277" t="str">
        <f>IF(INDEX(매매계절!$84:$124,MATCH('3'!$E24,매매계절!$F$84:$F$124,FALSE),MATCH('3'!F$12,매매계절!$1:$1,FALSE))="","",INDEX(매매계절!$84:$124,MATCH('3'!$E24,매매계절!$F$84:$F$124,FALSE),MATCH('3'!F$12,매매계절!$1:$1,FALSE)))</f>
        <v/>
      </c>
      <c r="G24" s="255" t="str">
        <f>IF(INDEX(매매계절!$84:$124,MATCH('3'!$E24,매매계절!$F$84:$F$124,FALSE),MATCH('3'!G$12,매매계절!$1:$1,FALSE))="","",INDEX(매매계절!$84:$124,MATCH('3'!$E24,매매계절!$F$84:$F$124,FALSE),MATCH('3'!G$12,매매계절!$1:$1,FALSE)))</f>
        <v/>
      </c>
      <c r="H24" s="255">
        <f>INDEX(매매계절!$84:$124,MATCH('3'!$E24,매매계절!$F$84:$F$124,FALSE),MATCH('3'!H$12,매매계절!$1:$1,FALSE))</f>
        <v>0</v>
      </c>
      <c r="I24" s="255">
        <f>INDEX(매매계절!$84:$124,MATCH('3'!$E24,매매계절!$F$84:$F$124,FALSE),MATCH('3'!I$12,매매계절!$1:$1,FALSE))</f>
        <v>0</v>
      </c>
      <c r="J24" s="256" t="str">
        <f t="shared" si="12"/>
        <v/>
      </c>
      <c r="K24" s="256" t="str">
        <f t="shared" si="13"/>
        <v/>
      </c>
      <c r="L24" s="257" t="str">
        <f t="shared" si="14"/>
        <v/>
      </c>
      <c r="M24" s="277" t="str">
        <f>IF(INDEX(전세계절!$84:$124,MATCH('3'!$E24,전세계절!$F$84:$F$124,FALSE),MATCH('3'!M$12,전세계절!$1:$1,FALSE))="","",INDEX(전세계절!$84:$124,MATCH('3'!$E24,전세계절!$F$84:$F$124,FALSE),MATCH('3'!M$12,전세계절!$1:$1,FALSE)))</f>
        <v/>
      </c>
      <c r="N24" s="255" t="str">
        <f>IF(INDEX(전세계절!$84:$124,MATCH('3'!$E24,전세계절!$F$84:$F$124,FALSE),MATCH('3'!N$12,전세계절!$1:$1,FALSE))="","",INDEX(전세계절!$84:$124,MATCH('3'!$E24,전세계절!$F$84:$F$124,FALSE),MATCH('3'!N$12,전세계절!$1:$1,FALSE)))</f>
        <v/>
      </c>
      <c r="O24" s="255">
        <f>INDEX(전세계절!$84:$124,MATCH('3'!$E24,전세계절!$F$84:$F$124,FALSE),MATCH('3'!O$12,전세계절!$1:$1,FALSE))</f>
        <v>0</v>
      </c>
      <c r="P24" s="255">
        <f>INDEX(전세계절!$84:$124,MATCH('3'!$E24,전세계절!$F$84:$F$124,FALSE),MATCH('3'!P$12,전세계절!$1:$1,FALSE))</f>
        <v>0</v>
      </c>
      <c r="Q24" s="258" t="str">
        <f t="shared" si="15"/>
        <v/>
      </c>
      <c r="R24" s="258" t="str">
        <f t="shared" si="16"/>
        <v/>
      </c>
      <c r="S24" s="258" t="str">
        <f t="shared" si="17"/>
        <v/>
      </c>
      <c r="T24" s="278" t="str">
        <f>IF(INDEX(매매계절!$125:$165,MATCH('3'!$E24,매매계절!$F$125:$F$165,FALSE),MATCH('3'!T$12,매매계절!$1:$1,FALSE))="","",INDEX(매매계절!$125:$165,MATCH('3'!$E24,매매계절!$F$125:$F$165,FALSE),MATCH('3'!T$12,매매계절!$1:$1,FALSE)))</f>
        <v/>
      </c>
      <c r="U24" s="255" t="str">
        <f>IF(INDEX(매매계절!$125:$165,MATCH('3'!$E24,매매계절!$F$125:$F$165,FALSE),MATCH('3'!U$12,매매계절!$1:$1,FALSE))="","",INDEX(매매계절!$125:$165,MATCH('3'!$E24,매매계절!$F$125:$F$165,FALSE),MATCH('3'!U$12,매매계절!$1:$1,FALSE)))</f>
        <v/>
      </c>
      <c r="V24" s="255">
        <f>INDEX(매매계절!$125:$165,MATCH('3'!$E24,매매계절!$F$125:$F$165,FALSE),MATCH('3'!V$12,매매계절!$1:$1,FALSE))</f>
        <v>0</v>
      </c>
      <c r="W24" s="255">
        <f>INDEX(매매계절!$125:$165,MATCH('3'!$E24,매매계절!$F$125:$F$165,FALSE),MATCH('3'!W$12,매매계절!$1:$1,FALSE))</f>
        <v>0</v>
      </c>
      <c r="X24" s="258" t="str">
        <f t="shared" si="18"/>
        <v/>
      </c>
      <c r="Y24" s="258" t="str">
        <f t="shared" si="19"/>
        <v/>
      </c>
      <c r="Z24" s="258" t="str">
        <f t="shared" si="20"/>
        <v/>
      </c>
      <c r="AA24" s="277" t="str">
        <f>IF(INDEX(전세계절!$125:$165,MATCH('3'!$E24,전세계절!$F$125:$F$165,FALSE),MATCH('3'!AA$12,전세계절!$1:$1,FALSE))="","",INDEX(전세계절!$125:$165,MATCH('3'!$E24,전세계절!$F$125:$F$165,FALSE),MATCH('3'!AA$12,전세계절!$1:$1,FALSE)))</f>
        <v/>
      </c>
      <c r="AB24" s="255" t="str">
        <f>IF(INDEX(전세계절!$125:$165,MATCH('3'!$E24,전세계절!$F$125:$F$165,FALSE),MATCH('3'!AB$12,전세계절!$1:$1,FALSE))="","",INDEX(전세계절!$125:$165,MATCH('3'!$E24,전세계절!$F$125:$F$165,FALSE),MATCH('3'!AB$12,전세계절!$1:$1,FALSE)))</f>
        <v/>
      </c>
      <c r="AC24" s="255">
        <f>INDEX(전세계절!$125:$165,MATCH('3'!$E24,전세계절!$F$125:$F$165,FALSE),MATCH('3'!AC$12,전세계절!$1:$1,FALSE))</f>
        <v>0</v>
      </c>
      <c r="AD24" s="255">
        <f>INDEX(전세계절!$125:$165,MATCH('3'!$E24,전세계절!$F$125:$F$165,FALSE),MATCH('3'!AD$12,전세계절!$1:$1,FALSE))</f>
        <v>0</v>
      </c>
      <c r="AE24" s="258" t="str">
        <f t="shared" si="21"/>
        <v/>
      </c>
      <c r="AF24" s="258" t="str">
        <f t="shared" si="22"/>
        <v/>
      </c>
      <c r="AG24" s="260" t="str">
        <f t="shared" si="23"/>
        <v/>
      </c>
      <c r="AH24" s="1427" t="s">
        <v>303</v>
      </c>
      <c r="AI24" s="1428"/>
      <c r="AJ24" s="632"/>
      <c r="AK24" s="631"/>
    </row>
    <row r="25" spans="1:37" s="310" customFormat="1" ht="11.25" customHeight="1">
      <c r="A25" s="630"/>
      <c r="B25" s="636"/>
      <c r="C25" s="1455" t="s">
        <v>177</v>
      </c>
      <c r="D25" s="1456"/>
      <c r="E25" s="626">
        <v>13</v>
      </c>
      <c r="F25" s="254" t="str">
        <f>IF(INDEX(매매계절!$84:$124,MATCH('3'!$E25,매매계절!$F$84:$F$124,FALSE),MATCH('3'!F$12,매매계절!$1:$1,FALSE))="","",INDEX(매매계절!$84:$124,MATCH('3'!$E25,매매계절!$F$84:$F$124,FALSE),MATCH('3'!F$12,매매계절!$1:$1,FALSE)))</f>
        <v/>
      </c>
      <c r="G25" s="255" t="str">
        <f>IF(INDEX(매매계절!$84:$124,MATCH('3'!$E25,매매계절!$F$84:$F$124,FALSE),MATCH('3'!G$12,매매계절!$1:$1,FALSE))="","",INDEX(매매계절!$84:$124,MATCH('3'!$E25,매매계절!$F$84:$F$124,FALSE),MATCH('3'!G$12,매매계절!$1:$1,FALSE)))</f>
        <v/>
      </c>
      <c r="H25" s="255">
        <f>INDEX(매매계절!$84:$124,MATCH('3'!$E25,매매계절!$F$84:$F$124,FALSE),MATCH('3'!H$12,매매계절!$1:$1,FALSE))</f>
        <v>0</v>
      </c>
      <c r="I25" s="255">
        <f>INDEX(매매계절!$84:$124,MATCH('3'!$E25,매매계절!$F$84:$F$124,FALSE),MATCH('3'!I$12,매매계절!$1:$1,FALSE))</f>
        <v>0</v>
      </c>
      <c r="J25" s="256" t="str">
        <f t="shared" si="12"/>
        <v/>
      </c>
      <c r="K25" s="256" t="str">
        <f t="shared" si="13"/>
        <v/>
      </c>
      <c r="L25" s="257" t="str">
        <f t="shared" si="14"/>
        <v/>
      </c>
      <c r="M25" s="254" t="str">
        <f>IF(INDEX(전세계절!$84:$124,MATCH('3'!$E25,전세계절!$F$84:$F$124,FALSE),MATCH('3'!M$12,전세계절!$1:$1,FALSE))="","",INDEX(전세계절!$84:$124,MATCH('3'!$E25,전세계절!$F$84:$F$124,FALSE),MATCH('3'!M$12,전세계절!$1:$1,FALSE)))</f>
        <v/>
      </c>
      <c r="N25" s="255" t="str">
        <f>IF(INDEX(전세계절!$84:$124,MATCH('3'!$E25,전세계절!$F$84:$F$124,FALSE),MATCH('3'!N$12,전세계절!$1:$1,FALSE))="","",INDEX(전세계절!$84:$124,MATCH('3'!$E25,전세계절!$F$84:$F$124,FALSE),MATCH('3'!N$12,전세계절!$1:$1,FALSE)))</f>
        <v/>
      </c>
      <c r="O25" s="255">
        <f>INDEX(전세계절!$84:$124,MATCH('3'!$E25,전세계절!$F$84:$F$124,FALSE),MATCH('3'!O$12,전세계절!$1:$1,FALSE))</f>
        <v>0</v>
      </c>
      <c r="P25" s="255">
        <f>INDEX(전세계절!$84:$124,MATCH('3'!$E25,전세계절!$F$84:$F$124,FALSE),MATCH('3'!P$12,전세계절!$1:$1,FALSE))</f>
        <v>0</v>
      </c>
      <c r="Q25" s="258" t="str">
        <f t="shared" si="15"/>
        <v/>
      </c>
      <c r="R25" s="258" t="str">
        <f t="shared" si="16"/>
        <v/>
      </c>
      <c r="S25" s="258" t="str">
        <f t="shared" si="17"/>
        <v/>
      </c>
      <c r="T25" s="259" t="str">
        <f>IF(INDEX(매매계절!$125:$165,MATCH('3'!$E25,매매계절!$F$125:$F$165,FALSE),MATCH('3'!T$12,매매계절!$1:$1,FALSE))="","",INDEX(매매계절!$125:$165,MATCH('3'!$E25,매매계절!$F$125:$F$165,FALSE),MATCH('3'!T$12,매매계절!$1:$1,FALSE)))</f>
        <v/>
      </c>
      <c r="U25" s="255" t="str">
        <f>IF(INDEX(매매계절!$125:$165,MATCH('3'!$E25,매매계절!$F$125:$F$165,FALSE),MATCH('3'!U$12,매매계절!$1:$1,FALSE))="","",INDEX(매매계절!$125:$165,MATCH('3'!$E25,매매계절!$F$125:$F$165,FALSE),MATCH('3'!U$12,매매계절!$1:$1,FALSE)))</f>
        <v/>
      </c>
      <c r="V25" s="255">
        <f>INDEX(매매계절!$125:$165,MATCH('3'!$E25,매매계절!$F$125:$F$165,FALSE),MATCH('3'!V$12,매매계절!$1:$1,FALSE))</f>
        <v>0</v>
      </c>
      <c r="W25" s="255">
        <f>INDEX(매매계절!$125:$165,MATCH('3'!$E25,매매계절!$F$125:$F$165,FALSE),MATCH('3'!W$12,매매계절!$1:$1,FALSE))</f>
        <v>0</v>
      </c>
      <c r="X25" s="258" t="str">
        <f t="shared" si="18"/>
        <v/>
      </c>
      <c r="Y25" s="258" t="str">
        <f t="shared" si="19"/>
        <v/>
      </c>
      <c r="Z25" s="258" t="str">
        <f t="shared" si="20"/>
        <v/>
      </c>
      <c r="AA25" s="254" t="str">
        <f>IF(INDEX(전세계절!$125:$165,MATCH('3'!$E25,전세계절!$F$125:$F$165,FALSE),MATCH('3'!AA$12,전세계절!$1:$1,FALSE))="","",INDEX(전세계절!$125:$165,MATCH('3'!$E25,전세계절!$F$125:$F$165,FALSE),MATCH('3'!AA$12,전세계절!$1:$1,FALSE)))</f>
        <v/>
      </c>
      <c r="AB25" s="255" t="str">
        <f>IF(INDEX(전세계절!$125:$165,MATCH('3'!$E25,전세계절!$F$125:$F$165,FALSE),MATCH('3'!AB$12,전세계절!$1:$1,FALSE))="","",INDEX(전세계절!$125:$165,MATCH('3'!$E25,전세계절!$F$125:$F$165,FALSE),MATCH('3'!AB$12,전세계절!$1:$1,FALSE)))</f>
        <v/>
      </c>
      <c r="AC25" s="255">
        <f>INDEX(전세계절!$125:$165,MATCH('3'!$E25,전세계절!$F$125:$F$165,FALSE),MATCH('3'!AC$12,전세계절!$1:$1,FALSE))</f>
        <v>0</v>
      </c>
      <c r="AD25" s="255">
        <f>INDEX(전세계절!$125:$165,MATCH('3'!$E25,전세계절!$F$125:$F$165,FALSE),MATCH('3'!AD$12,전세계절!$1:$1,FALSE))</f>
        <v>0</v>
      </c>
      <c r="AE25" s="258" t="str">
        <f t="shared" si="21"/>
        <v/>
      </c>
      <c r="AF25" s="258" t="str">
        <f t="shared" si="22"/>
        <v/>
      </c>
      <c r="AG25" s="260" t="str">
        <f t="shared" si="23"/>
        <v/>
      </c>
      <c r="AH25" s="1425" t="s">
        <v>304</v>
      </c>
      <c r="AI25" s="1426"/>
      <c r="AJ25" s="634"/>
      <c r="AK25" s="637"/>
    </row>
    <row r="26" spans="1:37" s="310" customFormat="1" ht="13.5" customHeight="1">
      <c r="A26" s="1458" t="s">
        <v>191</v>
      </c>
      <c r="B26" s="1458"/>
      <c r="C26" s="1458"/>
      <c r="D26" s="1458"/>
      <c r="E26" s="627">
        <v>14</v>
      </c>
      <c r="F26" s="277">
        <f>IF(INDEX(매매계절!$84:$124,MATCH('3'!$E26,매매계절!$F$84:$F$124,FALSE),MATCH('3'!F$12,매매계절!$1:$1,FALSE))="","",INDEX(매매계절!$84:$124,MATCH('3'!$E26,매매계절!$F$84:$F$124,FALSE),MATCH('3'!F$12,매매계절!$1:$1,FALSE)))</f>
        <v>98.253861626794404</v>
      </c>
      <c r="G26" s="262">
        <f>IF(INDEX(매매계절!$84:$124,MATCH('3'!$E26,매매계절!$F$84:$F$124,FALSE),MATCH('3'!G$12,매매계절!$1:$1,FALSE))="","",INDEX(매매계절!$84:$124,MATCH('3'!$E26,매매계절!$F$84:$F$124,FALSE),MATCH('3'!G$12,매매계절!$1:$1,FALSE)))</f>
        <v>98.442828076895793</v>
      </c>
      <c r="H26" s="262">
        <f>INDEX(매매계절!$84:$124,MATCH('3'!$E26,매매계절!$F$84:$F$124,FALSE),MATCH('3'!H$12,매매계절!$1:$1,FALSE))</f>
        <v>99.840818037978494</v>
      </c>
      <c r="I26" s="262">
        <f>INDEX(매매계절!$84:$124,MATCH('3'!$E26,매매계절!$F$84:$F$124,FALSE),MATCH('3'!I$12,매매계절!$1:$1,FALSE))</f>
        <v>100.371883018411</v>
      </c>
      <c r="J26" s="263">
        <f t="shared" si="12"/>
        <v>-0.19195552768331847</v>
      </c>
      <c r="K26" s="263">
        <f t="shared" si="13"/>
        <v>-1.5894865871195374</v>
      </c>
      <c r="L26" s="264">
        <f t="shared" si="14"/>
        <v>-2.1101740128040558</v>
      </c>
      <c r="M26" s="277">
        <f>IF(INDEX(전세계절!$84:$124,MATCH('3'!$E26,전세계절!$F$84:$F$124,FALSE),MATCH('3'!M$12,전세계절!$1:$1,FALSE))="","",INDEX(전세계절!$84:$124,MATCH('3'!$E26,전세계절!$F$84:$F$124,FALSE),MATCH('3'!M$12,전세계절!$1:$1,FALSE)))</f>
        <v>102.059317743641</v>
      </c>
      <c r="N26" s="262">
        <f>IF(INDEX(전세계절!$84:$124,MATCH('3'!$E26,전세계절!$F$84:$F$124,FALSE),MATCH('3'!N$12,전세계절!$1:$1,FALSE))="","",INDEX(전세계절!$84:$124,MATCH('3'!$E26,전세계절!$F$84:$F$124,FALSE),MATCH('3'!N$12,전세계절!$1:$1,FALSE)))</f>
        <v>101.73832918182799</v>
      </c>
      <c r="O26" s="262">
        <f>INDEX(전세계절!$84:$124,MATCH('3'!$E26,전세계절!$F$84:$F$124,FALSE),MATCH('3'!O$12,전세계절!$1:$1,FALSE))</f>
        <v>100.221881591222</v>
      </c>
      <c r="P26" s="262">
        <f>INDEX(전세계절!$84:$124,MATCH('3'!$E26,전세계절!$F$84:$F$124,FALSE),MATCH('3'!P$12,전세계절!$1:$1,FALSE))</f>
        <v>99.232506222049807</v>
      </c>
      <c r="Q26" s="265">
        <f t="shared" si="15"/>
        <v>0.31550406262259578</v>
      </c>
      <c r="R26" s="265">
        <f t="shared" si="16"/>
        <v>1.8333682457823075</v>
      </c>
      <c r="S26" s="265">
        <f t="shared" si="17"/>
        <v>2.8486749243899157</v>
      </c>
      <c r="T26" s="278">
        <f>IF(INDEX(매매계절!$125:$165,MATCH('3'!$E26,매매계절!$F$125:$F$165,FALSE),MATCH('3'!T$12,매매계절!$1:$1,FALSE))="","",INDEX(매매계절!$125:$165,MATCH('3'!$E26,매매계절!$F$125:$F$165,FALSE),MATCH('3'!T$12,매매계절!$1:$1,FALSE)))</f>
        <v>99.577924963937406</v>
      </c>
      <c r="U26" s="262">
        <f>IF(INDEX(매매계절!$125:$165,MATCH('3'!$E26,매매계절!$F$125:$F$165,FALSE),MATCH('3'!U$12,매매계절!$1:$1,FALSE))="","",INDEX(매매계절!$125:$165,MATCH('3'!$E26,매매계절!$F$125:$F$165,FALSE),MATCH('3'!U$12,매매계절!$1:$1,FALSE)))</f>
        <v>99.659707303047597</v>
      </c>
      <c r="V26" s="262">
        <f>INDEX(매매계절!$125:$165,MATCH('3'!$E26,매매계절!$F$125:$F$165,FALSE),MATCH('3'!V$12,매매계절!$1:$1,FALSE))</f>
        <v>99.985214220586897</v>
      </c>
      <c r="W26" s="262">
        <f>INDEX(매매계절!$125:$165,MATCH('3'!$E26,매매계절!$F$125:$F$165,FALSE),MATCH('3'!W$12,매매계절!$1:$1,FALSE))</f>
        <v>100.38554789232801</v>
      </c>
      <c r="X26" s="265">
        <f t="shared" si="18"/>
        <v>-8.2061588703552513E-2</v>
      </c>
      <c r="Y26" s="265">
        <f t="shared" si="19"/>
        <v>-0.40734948644599589</v>
      </c>
      <c r="Z26" s="265">
        <f t="shared" si="20"/>
        <v>-0.80452111419150318</v>
      </c>
      <c r="AA26" s="277">
        <f>IF(INDEX(전세계절!$125:$165,MATCH('3'!$E26,전세계절!$F$125:$F$165,FALSE),MATCH('3'!AA$12,전세계절!$1:$1,FALSE))="","",INDEX(전세계절!$125:$165,MATCH('3'!$E26,전세계절!$F$125:$F$165,FALSE),MATCH('3'!AA$12,전세계절!$1:$1,FALSE)))</f>
        <v>100.79623086884401</v>
      </c>
      <c r="AB26" s="262">
        <f>IF(INDEX(전세계절!$125:$165,MATCH('3'!$E26,전세계절!$F$125:$F$165,FALSE),MATCH('3'!AB$12,전세계절!$1:$1,FALSE))="","",INDEX(전세계절!$125:$165,MATCH('3'!$E26,전세계절!$F$125:$F$165,FALSE),MATCH('3'!AB$12,전세계절!$1:$1,FALSE)))</f>
        <v>100.52262299336699</v>
      </c>
      <c r="AC26" s="262">
        <f>INDEX(전세계절!$125:$165,MATCH('3'!$E26,전세계절!$F$125:$F$165,FALSE),MATCH('3'!AC$12,전세계절!$1:$1,FALSE))</f>
        <v>100.208473597473</v>
      </c>
      <c r="AD26" s="262">
        <f>INDEX(전세계절!$125:$165,MATCH('3'!$E26,전세계절!$F$125:$F$165,FALSE),MATCH('3'!AD$12,전세계절!$1:$1,FALSE))</f>
        <v>99.902914043742001</v>
      </c>
      <c r="AE26" s="265">
        <f t="shared" si="21"/>
        <v>0.27218537213764549</v>
      </c>
      <c r="AF26" s="265">
        <f t="shared" si="22"/>
        <v>0.5865345017946888</v>
      </c>
      <c r="AG26" s="267">
        <f t="shared" si="23"/>
        <v>0.89418495311444079</v>
      </c>
      <c r="AH26" s="1445" t="s">
        <v>284</v>
      </c>
      <c r="AI26" s="1446"/>
      <c r="AJ26" s="1446"/>
      <c r="AK26" s="1446"/>
    </row>
    <row r="27" spans="1:37" s="310" customFormat="1" ht="11.25" customHeight="1">
      <c r="A27" s="638"/>
      <c r="B27" s="1471" t="s">
        <v>1558</v>
      </c>
      <c r="C27" s="1472"/>
      <c r="D27" s="1472"/>
      <c r="E27" s="626">
        <v>15</v>
      </c>
      <c r="F27" s="268" t="str">
        <f>IF(INDEX(매매계절!$84:$124,MATCH('3'!$E27,매매계절!$F$84:$F$124,FALSE),MATCH('3'!F$12,매매계절!$1:$1,FALSE))="","",INDEX(매매계절!$84:$124,MATCH('3'!$E27,매매계절!$F$84:$F$124,FALSE),MATCH('3'!F$12,매매계절!$1:$1,FALSE)))</f>
        <v/>
      </c>
      <c r="G27" s="255" t="str">
        <f>IF(INDEX(매매계절!$84:$124,MATCH('3'!$E27,매매계절!$F$84:$F$124,FALSE),MATCH('3'!G$12,매매계절!$1:$1,FALSE))="","",INDEX(매매계절!$84:$124,MATCH('3'!$E27,매매계절!$F$84:$F$124,FALSE),MATCH('3'!G$12,매매계절!$1:$1,FALSE)))</f>
        <v/>
      </c>
      <c r="H27" s="255">
        <f>INDEX(매매계절!$84:$124,MATCH('3'!$E27,매매계절!$F$84:$F$124,FALSE),MATCH('3'!H$12,매매계절!$1:$1,FALSE))</f>
        <v>0</v>
      </c>
      <c r="I27" s="255">
        <f>INDEX(매매계절!$84:$124,MATCH('3'!$E27,매매계절!$F$84:$F$124,FALSE),MATCH('3'!I$12,매매계절!$1:$1,FALSE))</f>
        <v>0</v>
      </c>
      <c r="J27" s="256" t="str">
        <f t="shared" si="12"/>
        <v/>
      </c>
      <c r="K27" s="256" t="str">
        <f t="shared" si="13"/>
        <v/>
      </c>
      <c r="L27" s="257" t="str">
        <f t="shared" si="14"/>
        <v/>
      </c>
      <c r="M27" s="268" t="str">
        <f>IF(INDEX(전세계절!$84:$124,MATCH('3'!$E27,전세계절!$F$84:$F$124,FALSE),MATCH('3'!M$12,전세계절!$1:$1,FALSE))="","",INDEX(전세계절!$84:$124,MATCH('3'!$E27,전세계절!$F$84:$F$124,FALSE),MATCH('3'!M$12,전세계절!$1:$1,FALSE)))</f>
        <v/>
      </c>
      <c r="N27" s="255" t="str">
        <f>IF(INDEX(전세계절!$84:$124,MATCH('3'!$E27,전세계절!$F$84:$F$124,FALSE),MATCH('3'!N$12,전세계절!$1:$1,FALSE))="","",INDEX(전세계절!$84:$124,MATCH('3'!$E27,전세계절!$F$84:$F$124,FALSE),MATCH('3'!N$12,전세계절!$1:$1,FALSE)))</f>
        <v/>
      </c>
      <c r="O27" s="255">
        <f>INDEX(전세계절!$84:$124,MATCH('3'!$E27,전세계절!$F$84:$F$124,FALSE),MATCH('3'!O$12,전세계절!$1:$1,FALSE))</f>
        <v>0</v>
      </c>
      <c r="P27" s="255">
        <f>INDEX(전세계절!$84:$124,MATCH('3'!$E27,전세계절!$F$84:$F$124,FALSE),MATCH('3'!P$12,전세계절!$1:$1,FALSE))</f>
        <v>0</v>
      </c>
      <c r="Q27" s="258" t="str">
        <f t="shared" si="15"/>
        <v/>
      </c>
      <c r="R27" s="258" t="str">
        <f t="shared" si="16"/>
        <v/>
      </c>
      <c r="S27" s="258" t="str">
        <f t="shared" si="17"/>
        <v/>
      </c>
      <c r="T27" s="273" t="str">
        <f>IF(INDEX(매매계절!$125:$165,MATCH('3'!$E27,매매계절!$F$125:$F$165,FALSE),MATCH('3'!T$12,매매계절!$1:$1,FALSE))="","",INDEX(매매계절!$125:$165,MATCH('3'!$E27,매매계절!$F$125:$F$165,FALSE),MATCH('3'!T$12,매매계절!$1:$1,FALSE)))</f>
        <v/>
      </c>
      <c r="U27" s="255" t="str">
        <f>IF(INDEX(매매계절!$125:$165,MATCH('3'!$E27,매매계절!$F$125:$F$165,FALSE),MATCH('3'!U$12,매매계절!$1:$1,FALSE))="","",INDEX(매매계절!$125:$165,MATCH('3'!$E27,매매계절!$F$125:$F$165,FALSE),MATCH('3'!U$12,매매계절!$1:$1,FALSE)))</f>
        <v/>
      </c>
      <c r="V27" s="255">
        <f>INDEX(매매계절!$125:$165,MATCH('3'!$E27,매매계절!$F$125:$F$165,FALSE),MATCH('3'!V$12,매매계절!$1:$1,FALSE))</f>
        <v>0</v>
      </c>
      <c r="W27" s="255">
        <f>INDEX(매매계절!$125:$165,MATCH('3'!$E27,매매계절!$F$125:$F$165,FALSE),MATCH('3'!W$12,매매계절!$1:$1,FALSE))</f>
        <v>0</v>
      </c>
      <c r="X27" s="258" t="str">
        <f t="shared" si="18"/>
        <v/>
      </c>
      <c r="Y27" s="258" t="str">
        <f t="shared" si="19"/>
        <v/>
      </c>
      <c r="Z27" s="258" t="str">
        <f t="shared" si="20"/>
        <v/>
      </c>
      <c r="AA27" s="268" t="str">
        <f>IF(INDEX(전세계절!$125:$165,MATCH('3'!$E27,전세계절!$F$125:$F$165,FALSE),MATCH('3'!AA$12,전세계절!$1:$1,FALSE))="","",INDEX(전세계절!$125:$165,MATCH('3'!$E27,전세계절!$F$125:$F$165,FALSE),MATCH('3'!AA$12,전세계절!$1:$1,FALSE)))</f>
        <v/>
      </c>
      <c r="AB27" s="255" t="str">
        <f>IF(INDEX(전세계절!$125:$165,MATCH('3'!$E27,전세계절!$F$125:$F$165,FALSE),MATCH('3'!AB$12,전세계절!$1:$1,FALSE))="","",INDEX(전세계절!$125:$165,MATCH('3'!$E27,전세계절!$F$125:$F$165,FALSE),MATCH('3'!AB$12,전세계절!$1:$1,FALSE)))</f>
        <v/>
      </c>
      <c r="AC27" s="255">
        <f>INDEX(전세계절!$125:$165,MATCH('3'!$E27,전세계절!$F$125:$F$165,FALSE),MATCH('3'!AC$12,전세계절!$1:$1,FALSE))</f>
        <v>0</v>
      </c>
      <c r="AD27" s="255">
        <f>INDEX(전세계절!$125:$165,MATCH('3'!$E27,전세계절!$F$125:$F$165,FALSE),MATCH('3'!AD$12,전세계절!$1:$1,FALSE))</f>
        <v>0</v>
      </c>
      <c r="AE27" s="258" t="str">
        <f t="shared" si="21"/>
        <v/>
      </c>
      <c r="AF27" s="258" t="str">
        <f t="shared" si="22"/>
        <v/>
      </c>
      <c r="AG27" s="260" t="str">
        <f t="shared" si="23"/>
        <v/>
      </c>
      <c r="AH27" s="1433" t="s">
        <v>1400</v>
      </c>
      <c r="AI27" s="1434"/>
      <c r="AJ27" s="1435"/>
      <c r="AK27" s="639"/>
    </row>
    <row r="28" spans="1:37" s="310" customFormat="1" ht="11.25" customHeight="1">
      <c r="A28" s="638"/>
      <c r="B28" s="1473" t="s">
        <v>773</v>
      </c>
      <c r="C28" s="1454"/>
      <c r="D28" s="1454"/>
      <c r="E28" s="627">
        <v>16</v>
      </c>
      <c r="F28" s="277" t="str">
        <f>IF(INDEX(매매계절!$84:$124,MATCH('3'!$E28,매매계절!$F$84:$F$124,FALSE),MATCH('3'!F$12,매매계절!$1:$1,FALSE))="","",INDEX(매매계절!$84:$124,MATCH('3'!$E28,매매계절!$F$84:$F$124,FALSE),MATCH('3'!F$12,매매계절!$1:$1,FALSE)))</f>
        <v/>
      </c>
      <c r="G28" s="255" t="str">
        <f>IF(INDEX(매매계절!$84:$124,MATCH('3'!$E28,매매계절!$F$84:$F$124,FALSE),MATCH('3'!G$12,매매계절!$1:$1,FALSE))="","",INDEX(매매계절!$84:$124,MATCH('3'!$E28,매매계절!$F$84:$F$124,FALSE),MATCH('3'!G$12,매매계절!$1:$1,FALSE)))</f>
        <v/>
      </c>
      <c r="H28" s="255">
        <f>INDEX(매매계절!$84:$124,MATCH('3'!$E28,매매계절!$F$84:$F$124,FALSE),MATCH('3'!H$12,매매계절!$1:$1,FALSE))</f>
        <v>0</v>
      </c>
      <c r="I28" s="255">
        <f>INDEX(매매계절!$84:$124,MATCH('3'!$E28,매매계절!$F$84:$F$124,FALSE),MATCH('3'!I$12,매매계절!$1:$1,FALSE))</f>
        <v>0</v>
      </c>
      <c r="J28" s="256" t="str">
        <f t="shared" si="12"/>
        <v/>
      </c>
      <c r="K28" s="256" t="str">
        <f t="shared" si="13"/>
        <v/>
      </c>
      <c r="L28" s="257" t="str">
        <f t="shared" si="14"/>
        <v/>
      </c>
      <c r="M28" s="277" t="str">
        <f>IF(INDEX(전세계절!$84:$124,MATCH('3'!$E28,전세계절!$F$84:$F$124,FALSE),MATCH('3'!M$12,전세계절!$1:$1,FALSE))="","",INDEX(전세계절!$84:$124,MATCH('3'!$E28,전세계절!$F$84:$F$124,FALSE),MATCH('3'!M$12,전세계절!$1:$1,FALSE)))</f>
        <v/>
      </c>
      <c r="N28" s="255" t="str">
        <f>IF(INDEX(전세계절!$84:$124,MATCH('3'!$E28,전세계절!$F$84:$F$124,FALSE),MATCH('3'!N$12,전세계절!$1:$1,FALSE))="","",INDEX(전세계절!$84:$124,MATCH('3'!$E28,전세계절!$F$84:$F$124,FALSE),MATCH('3'!N$12,전세계절!$1:$1,FALSE)))</f>
        <v/>
      </c>
      <c r="O28" s="255">
        <f>INDEX(전세계절!$84:$124,MATCH('3'!$E28,전세계절!$F$84:$F$124,FALSE),MATCH('3'!O$12,전세계절!$1:$1,FALSE))</f>
        <v>0</v>
      </c>
      <c r="P28" s="255">
        <f>INDEX(전세계절!$84:$124,MATCH('3'!$E28,전세계절!$F$84:$F$124,FALSE),MATCH('3'!P$12,전세계절!$1:$1,FALSE))</f>
        <v>0</v>
      </c>
      <c r="Q28" s="258" t="str">
        <f t="shared" si="15"/>
        <v/>
      </c>
      <c r="R28" s="258" t="str">
        <f t="shared" si="16"/>
        <v/>
      </c>
      <c r="S28" s="258" t="str">
        <f t="shared" si="17"/>
        <v/>
      </c>
      <c r="T28" s="278" t="str">
        <f>IF(INDEX(매매계절!$125:$165,MATCH('3'!$E28,매매계절!$F$125:$F$165,FALSE),MATCH('3'!T$12,매매계절!$1:$1,FALSE))="","",INDEX(매매계절!$125:$165,MATCH('3'!$E28,매매계절!$F$125:$F$165,FALSE),MATCH('3'!T$12,매매계절!$1:$1,FALSE)))</f>
        <v/>
      </c>
      <c r="U28" s="255" t="str">
        <f>IF(INDEX(매매계절!$125:$165,MATCH('3'!$E28,매매계절!$F$125:$F$165,FALSE),MATCH('3'!U$12,매매계절!$1:$1,FALSE))="","",INDEX(매매계절!$125:$165,MATCH('3'!$E28,매매계절!$F$125:$F$165,FALSE),MATCH('3'!U$12,매매계절!$1:$1,FALSE)))</f>
        <v/>
      </c>
      <c r="V28" s="255">
        <f>INDEX(매매계절!$125:$165,MATCH('3'!$E28,매매계절!$F$125:$F$165,FALSE),MATCH('3'!V$12,매매계절!$1:$1,FALSE))</f>
        <v>0</v>
      </c>
      <c r="W28" s="255">
        <f>INDEX(매매계절!$125:$165,MATCH('3'!$E28,매매계절!$F$125:$F$165,FALSE),MATCH('3'!W$12,매매계절!$1:$1,FALSE))</f>
        <v>0</v>
      </c>
      <c r="X28" s="258" t="str">
        <f t="shared" si="18"/>
        <v/>
      </c>
      <c r="Y28" s="258" t="str">
        <f t="shared" si="19"/>
        <v/>
      </c>
      <c r="Z28" s="258" t="str">
        <f t="shared" si="20"/>
        <v/>
      </c>
      <c r="AA28" s="277" t="str">
        <f>IF(INDEX(전세계절!$125:$165,MATCH('3'!$E28,전세계절!$F$125:$F$165,FALSE),MATCH('3'!AA$12,전세계절!$1:$1,FALSE))="","",INDEX(전세계절!$125:$165,MATCH('3'!$E28,전세계절!$F$125:$F$165,FALSE),MATCH('3'!AA$12,전세계절!$1:$1,FALSE)))</f>
        <v/>
      </c>
      <c r="AB28" s="255" t="str">
        <f>IF(INDEX(전세계절!$125:$165,MATCH('3'!$E28,전세계절!$F$125:$F$165,FALSE),MATCH('3'!AB$12,전세계절!$1:$1,FALSE))="","",INDEX(전세계절!$125:$165,MATCH('3'!$E28,전세계절!$F$125:$F$165,FALSE),MATCH('3'!AB$12,전세계절!$1:$1,FALSE)))</f>
        <v/>
      </c>
      <c r="AC28" s="255">
        <f>INDEX(전세계절!$125:$165,MATCH('3'!$E28,전세계절!$F$125:$F$165,FALSE),MATCH('3'!AC$12,전세계절!$1:$1,FALSE))</f>
        <v>0</v>
      </c>
      <c r="AD28" s="255">
        <f>INDEX(전세계절!$125:$165,MATCH('3'!$E28,전세계절!$F$125:$F$165,FALSE),MATCH('3'!AD$12,전세계절!$1:$1,FALSE))</f>
        <v>0</v>
      </c>
      <c r="AE28" s="258" t="str">
        <f t="shared" si="21"/>
        <v/>
      </c>
      <c r="AF28" s="258" t="str">
        <f t="shared" si="22"/>
        <v/>
      </c>
      <c r="AG28" s="260" t="str">
        <f t="shared" si="23"/>
        <v/>
      </c>
      <c r="AH28" s="1436" t="s">
        <v>1401</v>
      </c>
      <c r="AI28" s="1437"/>
      <c r="AJ28" s="1438"/>
      <c r="AK28" s="639"/>
    </row>
    <row r="29" spans="1:37" s="310" customFormat="1" ht="11.25" customHeight="1">
      <c r="A29" s="638"/>
      <c r="B29" s="1473" t="s">
        <v>181</v>
      </c>
      <c r="C29" s="1454"/>
      <c r="D29" s="1454"/>
      <c r="E29" s="626">
        <v>17</v>
      </c>
      <c r="F29" s="277" t="str">
        <f>IF(INDEX(매매계절!$84:$124,MATCH('3'!$E29,매매계절!$F$84:$F$124,FALSE),MATCH('3'!F$12,매매계절!$1:$1,FALSE))="","",INDEX(매매계절!$84:$124,MATCH('3'!$E29,매매계절!$F$84:$F$124,FALSE),MATCH('3'!F$12,매매계절!$1:$1,FALSE)))</f>
        <v/>
      </c>
      <c r="G29" s="255" t="str">
        <f>IF(INDEX(매매계절!$84:$124,MATCH('3'!$E29,매매계절!$F$84:$F$124,FALSE),MATCH('3'!G$12,매매계절!$1:$1,FALSE))="","",INDEX(매매계절!$84:$124,MATCH('3'!$E29,매매계절!$F$84:$F$124,FALSE),MATCH('3'!G$12,매매계절!$1:$1,FALSE)))</f>
        <v/>
      </c>
      <c r="H29" s="255">
        <f>INDEX(매매계절!$84:$124,MATCH('3'!$E29,매매계절!$F$84:$F$124,FALSE),MATCH('3'!H$12,매매계절!$1:$1,FALSE))</f>
        <v>0</v>
      </c>
      <c r="I29" s="255">
        <f>INDEX(매매계절!$84:$124,MATCH('3'!$E29,매매계절!$F$84:$F$124,FALSE),MATCH('3'!I$12,매매계절!$1:$1,FALSE))</f>
        <v>0</v>
      </c>
      <c r="J29" s="256" t="str">
        <f t="shared" si="12"/>
        <v/>
      </c>
      <c r="K29" s="256" t="str">
        <f t="shared" si="13"/>
        <v/>
      </c>
      <c r="L29" s="257" t="str">
        <f t="shared" si="14"/>
        <v/>
      </c>
      <c r="M29" s="277" t="str">
        <f>IF(INDEX(전세계절!$84:$124,MATCH('3'!$E29,전세계절!$F$84:$F$124,FALSE),MATCH('3'!M$12,전세계절!$1:$1,FALSE))="","",INDEX(전세계절!$84:$124,MATCH('3'!$E29,전세계절!$F$84:$F$124,FALSE),MATCH('3'!M$12,전세계절!$1:$1,FALSE)))</f>
        <v/>
      </c>
      <c r="N29" s="255" t="str">
        <f>IF(INDEX(전세계절!$84:$124,MATCH('3'!$E29,전세계절!$F$84:$F$124,FALSE),MATCH('3'!N$12,전세계절!$1:$1,FALSE))="","",INDEX(전세계절!$84:$124,MATCH('3'!$E29,전세계절!$F$84:$F$124,FALSE),MATCH('3'!N$12,전세계절!$1:$1,FALSE)))</f>
        <v/>
      </c>
      <c r="O29" s="255">
        <f>INDEX(전세계절!$84:$124,MATCH('3'!$E29,전세계절!$F$84:$F$124,FALSE),MATCH('3'!O$12,전세계절!$1:$1,FALSE))</f>
        <v>0</v>
      </c>
      <c r="P29" s="255">
        <f>INDEX(전세계절!$84:$124,MATCH('3'!$E29,전세계절!$F$84:$F$124,FALSE),MATCH('3'!P$12,전세계절!$1:$1,FALSE))</f>
        <v>0</v>
      </c>
      <c r="Q29" s="258" t="str">
        <f t="shared" si="15"/>
        <v/>
      </c>
      <c r="R29" s="258" t="str">
        <f t="shared" si="16"/>
        <v/>
      </c>
      <c r="S29" s="258" t="str">
        <f t="shared" si="17"/>
        <v/>
      </c>
      <c r="T29" s="278" t="str">
        <f>IF(INDEX(매매계절!$125:$165,MATCH('3'!$E29,매매계절!$F$125:$F$165,FALSE),MATCH('3'!T$12,매매계절!$1:$1,FALSE))="","",INDEX(매매계절!$125:$165,MATCH('3'!$E29,매매계절!$F$125:$F$165,FALSE),MATCH('3'!T$12,매매계절!$1:$1,FALSE)))</f>
        <v/>
      </c>
      <c r="U29" s="255" t="str">
        <f>IF(INDEX(매매계절!$125:$165,MATCH('3'!$E29,매매계절!$F$125:$F$165,FALSE),MATCH('3'!U$12,매매계절!$1:$1,FALSE))="","",INDEX(매매계절!$125:$165,MATCH('3'!$E29,매매계절!$F$125:$F$165,FALSE),MATCH('3'!U$12,매매계절!$1:$1,FALSE)))</f>
        <v/>
      </c>
      <c r="V29" s="255">
        <f>INDEX(매매계절!$125:$165,MATCH('3'!$E29,매매계절!$F$125:$F$165,FALSE),MATCH('3'!V$12,매매계절!$1:$1,FALSE))</f>
        <v>0</v>
      </c>
      <c r="W29" s="255">
        <f>INDEX(매매계절!$125:$165,MATCH('3'!$E29,매매계절!$F$125:$F$165,FALSE),MATCH('3'!W$12,매매계절!$1:$1,FALSE))</f>
        <v>0</v>
      </c>
      <c r="X29" s="258" t="str">
        <f t="shared" si="18"/>
        <v/>
      </c>
      <c r="Y29" s="258" t="str">
        <f t="shared" si="19"/>
        <v/>
      </c>
      <c r="Z29" s="258" t="str">
        <f t="shared" si="20"/>
        <v/>
      </c>
      <c r="AA29" s="277" t="str">
        <f>IF(INDEX(전세계절!$125:$165,MATCH('3'!$E29,전세계절!$F$125:$F$165,FALSE),MATCH('3'!AA$12,전세계절!$1:$1,FALSE))="","",INDEX(전세계절!$125:$165,MATCH('3'!$E29,전세계절!$F$125:$F$165,FALSE),MATCH('3'!AA$12,전세계절!$1:$1,FALSE)))</f>
        <v/>
      </c>
      <c r="AB29" s="255" t="str">
        <f>IF(INDEX(전세계절!$125:$165,MATCH('3'!$E29,전세계절!$F$125:$F$165,FALSE),MATCH('3'!AB$12,전세계절!$1:$1,FALSE))="","",INDEX(전세계절!$125:$165,MATCH('3'!$E29,전세계절!$F$125:$F$165,FALSE),MATCH('3'!AB$12,전세계절!$1:$1,FALSE)))</f>
        <v/>
      </c>
      <c r="AC29" s="255">
        <f>INDEX(전세계절!$125:$165,MATCH('3'!$E29,전세계절!$F$125:$F$165,FALSE),MATCH('3'!AC$12,전세계절!$1:$1,FALSE))</f>
        <v>0</v>
      </c>
      <c r="AD29" s="255">
        <f>INDEX(전세계절!$125:$165,MATCH('3'!$E29,전세계절!$F$125:$F$165,FALSE),MATCH('3'!AD$12,전세계절!$1:$1,FALSE))</f>
        <v>0</v>
      </c>
      <c r="AE29" s="258" t="str">
        <f t="shared" si="21"/>
        <v/>
      </c>
      <c r="AF29" s="258" t="str">
        <f t="shared" si="22"/>
        <v/>
      </c>
      <c r="AG29" s="260" t="str">
        <f t="shared" si="23"/>
        <v/>
      </c>
      <c r="AH29" s="1436" t="s">
        <v>1395</v>
      </c>
      <c r="AI29" s="1437"/>
      <c r="AJ29" s="1438"/>
      <c r="AK29" s="639"/>
    </row>
    <row r="30" spans="1:37" s="310" customFormat="1" ht="11.25" customHeight="1">
      <c r="A30" s="638"/>
      <c r="B30" s="1473" t="s">
        <v>1397</v>
      </c>
      <c r="C30" s="1454"/>
      <c r="D30" s="1454"/>
      <c r="E30" s="627">
        <v>18</v>
      </c>
      <c r="F30" s="277" t="str">
        <f>IF(INDEX(매매계절!$84:$124,MATCH('3'!$E30,매매계절!$F$84:$F$124,FALSE),MATCH('3'!F$12,매매계절!$1:$1,FALSE))="","",INDEX(매매계절!$84:$124,MATCH('3'!$E30,매매계절!$F$84:$F$124,FALSE),MATCH('3'!F$12,매매계절!$1:$1,FALSE)))</f>
        <v/>
      </c>
      <c r="G30" s="255" t="str">
        <f>IF(INDEX(매매계절!$84:$124,MATCH('3'!$E30,매매계절!$F$84:$F$124,FALSE),MATCH('3'!G$12,매매계절!$1:$1,FALSE))="","",INDEX(매매계절!$84:$124,MATCH('3'!$E30,매매계절!$F$84:$F$124,FALSE),MATCH('3'!G$12,매매계절!$1:$1,FALSE)))</f>
        <v/>
      </c>
      <c r="H30" s="255">
        <f>INDEX(매매계절!$84:$124,MATCH('3'!$E30,매매계절!$F$84:$F$124,FALSE),MATCH('3'!H$12,매매계절!$1:$1,FALSE))</f>
        <v>0</v>
      </c>
      <c r="I30" s="255">
        <f>INDEX(매매계절!$84:$124,MATCH('3'!$E30,매매계절!$F$84:$F$124,FALSE),MATCH('3'!I$12,매매계절!$1:$1,FALSE))</f>
        <v>0</v>
      </c>
      <c r="J30" s="256" t="str">
        <f t="shared" si="12"/>
        <v/>
      </c>
      <c r="K30" s="256" t="str">
        <f t="shared" si="13"/>
        <v/>
      </c>
      <c r="L30" s="257" t="str">
        <f t="shared" si="14"/>
        <v/>
      </c>
      <c r="M30" s="277" t="str">
        <f>IF(INDEX(전세계절!$84:$124,MATCH('3'!$E30,전세계절!$F$84:$F$124,FALSE),MATCH('3'!M$12,전세계절!$1:$1,FALSE))="","",INDEX(전세계절!$84:$124,MATCH('3'!$E30,전세계절!$F$84:$F$124,FALSE),MATCH('3'!M$12,전세계절!$1:$1,FALSE)))</f>
        <v/>
      </c>
      <c r="N30" s="255" t="str">
        <f>IF(INDEX(전세계절!$84:$124,MATCH('3'!$E30,전세계절!$F$84:$F$124,FALSE),MATCH('3'!N$12,전세계절!$1:$1,FALSE))="","",INDEX(전세계절!$84:$124,MATCH('3'!$E30,전세계절!$F$84:$F$124,FALSE),MATCH('3'!N$12,전세계절!$1:$1,FALSE)))</f>
        <v/>
      </c>
      <c r="O30" s="255">
        <f>INDEX(전세계절!$84:$124,MATCH('3'!$E30,전세계절!$F$84:$F$124,FALSE),MATCH('3'!O$12,전세계절!$1:$1,FALSE))</f>
        <v>0</v>
      </c>
      <c r="P30" s="255">
        <f>INDEX(전세계절!$84:$124,MATCH('3'!$E30,전세계절!$F$84:$F$124,FALSE),MATCH('3'!P$12,전세계절!$1:$1,FALSE))</f>
        <v>0</v>
      </c>
      <c r="Q30" s="258" t="str">
        <f t="shared" si="15"/>
        <v/>
      </c>
      <c r="R30" s="258" t="str">
        <f t="shared" si="16"/>
        <v/>
      </c>
      <c r="S30" s="258" t="str">
        <f t="shared" si="17"/>
        <v/>
      </c>
      <c r="T30" s="278" t="str">
        <f>IF(INDEX(매매계절!$125:$165,MATCH('3'!$E30,매매계절!$F$125:$F$165,FALSE),MATCH('3'!T$12,매매계절!$1:$1,FALSE))="","",INDEX(매매계절!$125:$165,MATCH('3'!$E30,매매계절!$F$125:$F$165,FALSE),MATCH('3'!T$12,매매계절!$1:$1,FALSE)))</f>
        <v/>
      </c>
      <c r="U30" s="255" t="str">
        <f>IF(INDEX(매매계절!$125:$165,MATCH('3'!$E30,매매계절!$F$125:$F$165,FALSE),MATCH('3'!U$12,매매계절!$1:$1,FALSE))="","",INDEX(매매계절!$125:$165,MATCH('3'!$E30,매매계절!$F$125:$F$165,FALSE),MATCH('3'!U$12,매매계절!$1:$1,FALSE)))</f>
        <v/>
      </c>
      <c r="V30" s="255">
        <f>INDEX(매매계절!$125:$165,MATCH('3'!$E30,매매계절!$F$125:$F$165,FALSE),MATCH('3'!V$12,매매계절!$1:$1,FALSE))</f>
        <v>0</v>
      </c>
      <c r="W30" s="255">
        <f>INDEX(매매계절!$125:$165,MATCH('3'!$E30,매매계절!$F$125:$F$165,FALSE),MATCH('3'!W$12,매매계절!$1:$1,FALSE))</f>
        <v>0</v>
      </c>
      <c r="X30" s="258" t="str">
        <f t="shared" si="18"/>
        <v/>
      </c>
      <c r="Y30" s="258" t="str">
        <f t="shared" si="19"/>
        <v/>
      </c>
      <c r="Z30" s="258" t="str">
        <f t="shared" si="20"/>
        <v/>
      </c>
      <c r="AA30" s="277" t="str">
        <f>IF(INDEX(전세계절!$125:$165,MATCH('3'!$E30,전세계절!$F$125:$F$165,FALSE),MATCH('3'!AA$12,전세계절!$1:$1,FALSE))="","",INDEX(전세계절!$125:$165,MATCH('3'!$E30,전세계절!$F$125:$F$165,FALSE),MATCH('3'!AA$12,전세계절!$1:$1,FALSE)))</f>
        <v/>
      </c>
      <c r="AB30" s="255" t="str">
        <f>IF(INDEX(전세계절!$125:$165,MATCH('3'!$E30,전세계절!$F$125:$F$165,FALSE),MATCH('3'!AB$12,전세계절!$1:$1,FALSE))="","",INDEX(전세계절!$125:$165,MATCH('3'!$E30,전세계절!$F$125:$F$165,FALSE),MATCH('3'!AB$12,전세계절!$1:$1,FALSE)))</f>
        <v/>
      </c>
      <c r="AC30" s="255">
        <f>INDEX(전세계절!$125:$165,MATCH('3'!$E30,전세계절!$F$125:$F$165,FALSE),MATCH('3'!AC$12,전세계절!$1:$1,FALSE))</f>
        <v>0</v>
      </c>
      <c r="AD30" s="255">
        <f>INDEX(전세계절!$125:$165,MATCH('3'!$E30,전세계절!$F$125:$F$165,FALSE),MATCH('3'!AD$12,전세계절!$1:$1,FALSE))</f>
        <v>0</v>
      </c>
      <c r="AE30" s="258" t="str">
        <f t="shared" si="21"/>
        <v/>
      </c>
      <c r="AF30" s="258" t="str">
        <f t="shared" si="22"/>
        <v/>
      </c>
      <c r="AG30" s="260" t="str">
        <f t="shared" si="23"/>
        <v/>
      </c>
      <c r="AH30" s="1436" t="s">
        <v>1399</v>
      </c>
      <c r="AI30" s="1437"/>
      <c r="AJ30" s="1438"/>
      <c r="AK30" s="639"/>
    </row>
    <row r="31" spans="1:37" s="310" customFormat="1" ht="11.25" customHeight="1">
      <c r="A31" s="638" t="s">
        <v>162</v>
      </c>
      <c r="B31" s="1473" t="s">
        <v>1398</v>
      </c>
      <c r="C31" s="1454"/>
      <c r="D31" s="1454"/>
      <c r="E31" s="626">
        <v>19</v>
      </c>
      <c r="F31" s="277" t="str">
        <f>IF(INDEX(매매계절!$84:$124,MATCH('3'!$E31,매매계절!$F$84:$F$124,FALSE),MATCH('3'!F$12,매매계절!$1:$1,FALSE))="","",INDEX(매매계절!$84:$124,MATCH('3'!$E31,매매계절!$F$84:$F$124,FALSE),MATCH('3'!F$12,매매계절!$1:$1,FALSE)))</f>
        <v/>
      </c>
      <c r="G31" s="255" t="str">
        <f>IF(INDEX(매매계절!$84:$124,MATCH('3'!$E31,매매계절!$F$84:$F$124,FALSE),MATCH('3'!G$12,매매계절!$1:$1,FALSE))="","",INDEX(매매계절!$84:$124,MATCH('3'!$E31,매매계절!$F$84:$F$124,FALSE),MATCH('3'!G$12,매매계절!$1:$1,FALSE)))</f>
        <v/>
      </c>
      <c r="H31" s="255">
        <f>INDEX(매매계절!$84:$124,MATCH('3'!$E31,매매계절!$F$84:$F$124,FALSE),MATCH('3'!H$12,매매계절!$1:$1,FALSE))</f>
        <v>0</v>
      </c>
      <c r="I31" s="255">
        <f>INDEX(매매계절!$84:$124,MATCH('3'!$E31,매매계절!$F$84:$F$124,FALSE),MATCH('3'!I$12,매매계절!$1:$1,FALSE))</f>
        <v>0</v>
      </c>
      <c r="J31" s="256" t="str">
        <f t="shared" si="12"/>
        <v/>
      </c>
      <c r="K31" s="256" t="str">
        <f t="shared" si="13"/>
        <v/>
      </c>
      <c r="L31" s="257" t="str">
        <f t="shared" si="14"/>
        <v/>
      </c>
      <c r="M31" s="277" t="str">
        <f>IF(INDEX(전세계절!$84:$124,MATCH('3'!$E31,전세계절!$F$84:$F$124,FALSE),MATCH('3'!M$12,전세계절!$1:$1,FALSE))="","",INDEX(전세계절!$84:$124,MATCH('3'!$E31,전세계절!$F$84:$F$124,FALSE),MATCH('3'!M$12,전세계절!$1:$1,FALSE)))</f>
        <v/>
      </c>
      <c r="N31" s="255" t="str">
        <f>IF(INDEX(전세계절!$84:$124,MATCH('3'!$E31,전세계절!$F$84:$F$124,FALSE),MATCH('3'!N$12,전세계절!$1:$1,FALSE))="","",INDEX(전세계절!$84:$124,MATCH('3'!$E31,전세계절!$F$84:$F$124,FALSE),MATCH('3'!N$12,전세계절!$1:$1,FALSE)))</f>
        <v/>
      </c>
      <c r="O31" s="255">
        <f>INDEX(전세계절!$84:$124,MATCH('3'!$E31,전세계절!$F$84:$F$124,FALSE),MATCH('3'!O$12,전세계절!$1:$1,FALSE))</f>
        <v>0</v>
      </c>
      <c r="P31" s="255">
        <f>INDEX(전세계절!$84:$124,MATCH('3'!$E31,전세계절!$F$84:$F$124,FALSE),MATCH('3'!P$12,전세계절!$1:$1,FALSE))</f>
        <v>0</v>
      </c>
      <c r="Q31" s="258" t="str">
        <f t="shared" si="15"/>
        <v/>
      </c>
      <c r="R31" s="258" t="str">
        <f t="shared" si="16"/>
        <v/>
      </c>
      <c r="S31" s="258" t="str">
        <f t="shared" si="17"/>
        <v/>
      </c>
      <c r="T31" s="278" t="str">
        <f>IF(INDEX(매매계절!$125:$165,MATCH('3'!$E31,매매계절!$F$125:$F$165,FALSE),MATCH('3'!T$12,매매계절!$1:$1,FALSE))="","",INDEX(매매계절!$125:$165,MATCH('3'!$E31,매매계절!$F$125:$F$165,FALSE),MATCH('3'!T$12,매매계절!$1:$1,FALSE)))</f>
        <v/>
      </c>
      <c r="U31" s="255" t="str">
        <f>IF(INDEX(매매계절!$125:$165,MATCH('3'!$E31,매매계절!$F$125:$F$165,FALSE),MATCH('3'!U$12,매매계절!$1:$1,FALSE))="","",INDEX(매매계절!$125:$165,MATCH('3'!$E31,매매계절!$F$125:$F$165,FALSE),MATCH('3'!U$12,매매계절!$1:$1,FALSE)))</f>
        <v/>
      </c>
      <c r="V31" s="255">
        <f>INDEX(매매계절!$125:$165,MATCH('3'!$E31,매매계절!$F$125:$F$165,FALSE),MATCH('3'!V$12,매매계절!$1:$1,FALSE))</f>
        <v>0</v>
      </c>
      <c r="W31" s="255">
        <f>INDEX(매매계절!$125:$165,MATCH('3'!$E31,매매계절!$F$125:$F$165,FALSE),MATCH('3'!W$12,매매계절!$1:$1,FALSE))</f>
        <v>0</v>
      </c>
      <c r="X31" s="258" t="str">
        <f t="shared" si="18"/>
        <v/>
      </c>
      <c r="Y31" s="258" t="str">
        <f t="shared" si="19"/>
        <v/>
      </c>
      <c r="Z31" s="258" t="str">
        <f t="shared" si="20"/>
        <v/>
      </c>
      <c r="AA31" s="277" t="str">
        <f>IF(INDEX(전세계절!$125:$165,MATCH('3'!$E31,전세계절!$F$125:$F$165,FALSE),MATCH('3'!AA$12,전세계절!$1:$1,FALSE))="","",INDEX(전세계절!$125:$165,MATCH('3'!$E31,전세계절!$F$125:$F$165,FALSE),MATCH('3'!AA$12,전세계절!$1:$1,FALSE)))</f>
        <v/>
      </c>
      <c r="AB31" s="255" t="str">
        <f>IF(INDEX(전세계절!$125:$165,MATCH('3'!$E31,전세계절!$F$125:$F$165,FALSE),MATCH('3'!AB$12,전세계절!$1:$1,FALSE))="","",INDEX(전세계절!$125:$165,MATCH('3'!$E31,전세계절!$F$125:$F$165,FALSE),MATCH('3'!AB$12,전세계절!$1:$1,FALSE)))</f>
        <v/>
      </c>
      <c r="AC31" s="255">
        <f>INDEX(전세계절!$125:$165,MATCH('3'!$E31,전세계절!$F$125:$F$165,FALSE),MATCH('3'!AC$12,전세계절!$1:$1,FALSE))</f>
        <v>0</v>
      </c>
      <c r="AD31" s="255">
        <f>INDEX(전세계절!$125:$165,MATCH('3'!$E31,전세계절!$F$125:$F$165,FALSE),MATCH('3'!AD$12,전세계절!$1:$1,FALSE))</f>
        <v>0</v>
      </c>
      <c r="AE31" s="258" t="str">
        <f t="shared" si="21"/>
        <v/>
      </c>
      <c r="AF31" s="258" t="str">
        <f t="shared" si="22"/>
        <v/>
      </c>
      <c r="AG31" s="260" t="str">
        <f t="shared" si="23"/>
        <v/>
      </c>
      <c r="AH31" s="1436" t="s">
        <v>1402</v>
      </c>
      <c r="AI31" s="1437"/>
      <c r="AJ31" s="1438"/>
      <c r="AK31" s="639"/>
    </row>
    <row r="32" spans="1:37" s="310" customFormat="1" ht="11.25" customHeight="1">
      <c r="A32" s="638"/>
      <c r="B32" s="1473" t="s">
        <v>1388</v>
      </c>
      <c r="C32" s="1454"/>
      <c r="D32" s="1454"/>
      <c r="E32" s="627">
        <v>20</v>
      </c>
      <c r="F32" s="277" t="str">
        <f>IF(INDEX(매매계절!$84:$124,MATCH('3'!$E32,매매계절!$F$84:$F$124,FALSE),MATCH('3'!F$12,매매계절!$1:$1,FALSE))="","",INDEX(매매계절!$84:$124,MATCH('3'!$E32,매매계절!$F$84:$F$124,FALSE),MATCH('3'!F$12,매매계절!$1:$1,FALSE)))</f>
        <v/>
      </c>
      <c r="G32" s="255" t="str">
        <f>IF(INDEX(매매계절!$84:$124,MATCH('3'!$E32,매매계절!$F$84:$F$124,FALSE),MATCH('3'!G$12,매매계절!$1:$1,FALSE))="","",INDEX(매매계절!$84:$124,MATCH('3'!$E32,매매계절!$F$84:$F$124,FALSE),MATCH('3'!G$12,매매계절!$1:$1,FALSE)))</f>
        <v/>
      </c>
      <c r="H32" s="255">
        <f>INDEX(매매계절!$84:$124,MATCH('3'!$E32,매매계절!$F$84:$F$124,FALSE),MATCH('3'!H$12,매매계절!$1:$1,FALSE))</f>
        <v>0</v>
      </c>
      <c r="I32" s="255">
        <f>INDEX(매매계절!$84:$124,MATCH('3'!$E32,매매계절!$F$84:$F$124,FALSE),MATCH('3'!I$12,매매계절!$1:$1,FALSE))</f>
        <v>0</v>
      </c>
      <c r="J32" s="256" t="str">
        <f t="shared" si="12"/>
        <v/>
      </c>
      <c r="K32" s="256" t="str">
        <f t="shared" si="13"/>
        <v/>
      </c>
      <c r="L32" s="257" t="str">
        <f t="shared" si="14"/>
        <v/>
      </c>
      <c r="M32" s="277" t="str">
        <f>IF(INDEX(전세계절!$84:$124,MATCH('3'!$E32,전세계절!$F$84:$F$124,FALSE),MATCH('3'!M$12,전세계절!$1:$1,FALSE))="","",INDEX(전세계절!$84:$124,MATCH('3'!$E32,전세계절!$F$84:$F$124,FALSE),MATCH('3'!M$12,전세계절!$1:$1,FALSE)))</f>
        <v/>
      </c>
      <c r="N32" s="255" t="str">
        <f>IF(INDEX(전세계절!$84:$124,MATCH('3'!$E32,전세계절!$F$84:$F$124,FALSE),MATCH('3'!N$12,전세계절!$1:$1,FALSE))="","",INDEX(전세계절!$84:$124,MATCH('3'!$E32,전세계절!$F$84:$F$124,FALSE),MATCH('3'!N$12,전세계절!$1:$1,FALSE)))</f>
        <v/>
      </c>
      <c r="O32" s="255">
        <f>INDEX(전세계절!$84:$124,MATCH('3'!$E32,전세계절!$F$84:$F$124,FALSE),MATCH('3'!O$12,전세계절!$1:$1,FALSE))</f>
        <v>0</v>
      </c>
      <c r="P32" s="255">
        <f>INDEX(전세계절!$84:$124,MATCH('3'!$E32,전세계절!$F$84:$F$124,FALSE),MATCH('3'!P$12,전세계절!$1:$1,FALSE))</f>
        <v>0</v>
      </c>
      <c r="Q32" s="258" t="str">
        <f t="shared" si="15"/>
        <v/>
      </c>
      <c r="R32" s="258" t="str">
        <f t="shared" si="16"/>
        <v/>
      </c>
      <c r="S32" s="258" t="str">
        <f t="shared" si="17"/>
        <v/>
      </c>
      <c r="T32" s="278" t="str">
        <f>IF(INDEX(매매계절!$125:$165,MATCH('3'!$E32,매매계절!$F$125:$F$165,FALSE),MATCH('3'!T$12,매매계절!$1:$1,FALSE))="","",INDEX(매매계절!$125:$165,MATCH('3'!$E32,매매계절!$F$125:$F$165,FALSE),MATCH('3'!T$12,매매계절!$1:$1,FALSE)))</f>
        <v/>
      </c>
      <c r="U32" s="255" t="str">
        <f>IF(INDEX(매매계절!$125:$165,MATCH('3'!$E32,매매계절!$F$125:$F$165,FALSE),MATCH('3'!U$12,매매계절!$1:$1,FALSE))="","",INDEX(매매계절!$125:$165,MATCH('3'!$E32,매매계절!$F$125:$F$165,FALSE),MATCH('3'!U$12,매매계절!$1:$1,FALSE)))</f>
        <v/>
      </c>
      <c r="V32" s="255">
        <f>INDEX(매매계절!$125:$165,MATCH('3'!$E32,매매계절!$F$125:$F$165,FALSE),MATCH('3'!V$12,매매계절!$1:$1,FALSE))</f>
        <v>0</v>
      </c>
      <c r="W32" s="255">
        <f>INDEX(매매계절!$125:$165,MATCH('3'!$E32,매매계절!$F$125:$F$165,FALSE),MATCH('3'!W$12,매매계절!$1:$1,FALSE))</f>
        <v>0</v>
      </c>
      <c r="X32" s="258" t="str">
        <f t="shared" si="18"/>
        <v/>
      </c>
      <c r="Y32" s="258" t="str">
        <f t="shared" si="19"/>
        <v/>
      </c>
      <c r="Z32" s="258" t="str">
        <f t="shared" si="20"/>
        <v/>
      </c>
      <c r="AA32" s="277" t="str">
        <f>IF(INDEX(전세계절!$125:$165,MATCH('3'!$E32,전세계절!$F$125:$F$165,FALSE),MATCH('3'!AA$12,전세계절!$1:$1,FALSE))="","",INDEX(전세계절!$125:$165,MATCH('3'!$E32,전세계절!$F$125:$F$165,FALSE),MATCH('3'!AA$12,전세계절!$1:$1,FALSE)))</f>
        <v/>
      </c>
      <c r="AB32" s="255" t="str">
        <f>IF(INDEX(전세계절!$125:$165,MATCH('3'!$E32,전세계절!$F$125:$F$165,FALSE),MATCH('3'!AB$12,전세계절!$1:$1,FALSE))="","",INDEX(전세계절!$125:$165,MATCH('3'!$E32,전세계절!$F$125:$F$165,FALSE),MATCH('3'!AB$12,전세계절!$1:$1,FALSE)))</f>
        <v/>
      </c>
      <c r="AC32" s="255">
        <f>INDEX(전세계절!$125:$165,MATCH('3'!$E32,전세계절!$F$125:$F$165,FALSE),MATCH('3'!AC$12,전세계절!$1:$1,FALSE))</f>
        <v>0</v>
      </c>
      <c r="AD32" s="255">
        <f>INDEX(전세계절!$125:$165,MATCH('3'!$E32,전세계절!$F$125:$F$165,FALSE),MATCH('3'!AD$12,전세계절!$1:$1,FALSE))</f>
        <v>0</v>
      </c>
      <c r="AE32" s="258" t="str">
        <f t="shared" si="21"/>
        <v/>
      </c>
      <c r="AF32" s="258" t="str">
        <f t="shared" si="22"/>
        <v/>
      </c>
      <c r="AG32" s="260" t="str">
        <f t="shared" si="23"/>
        <v/>
      </c>
      <c r="AH32" s="1436" t="s">
        <v>1404</v>
      </c>
      <c r="AI32" s="1437"/>
      <c r="AJ32" s="1438"/>
      <c r="AK32" s="639"/>
    </row>
    <row r="33" spans="1:37" s="310" customFormat="1" ht="11.25" customHeight="1">
      <c r="A33" s="640"/>
      <c r="B33" s="1470" t="s">
        <v>1389</v>
      </c>
      <c r="C33" s="1456"/>
      <c r="D33" s="1456"/>
      <c r="E33" s="626">
        <v>21</v>
      </c>
      <c r="F33" s="254" t="str">
        <f>IF(INDEX(매매계절!$84:$124,MATCH('3'!$E33,매매계절!$F$84:$F$124,FALSE),MATCH('3'!F$12,매매계절!$1:$1,FALSE))="","",INDEX(매매계절!$84:$124,MATCH('3'!$E33,매매계절!$F$84:$F$124,FALSE),MATCH('3'!F$12,매매계절!$1:$1,FALSE)))</f>
        <v/>
      </c>
      <c r="G33" s="281" t="str">
        <f>IF(INDEX(매매계절!$84:$124,MATCH('3'!$E33,매매계절!$F$84:$F$124,FALSE),MATCH('3'!G$12,매매계절!$1:$1,FALSE))="","",INDEX(매매계절!$84:$124,MATCH('3'!$E33,매매계절!$F$84:$F$124,FALSE),MATCH('3'!G$12,매매계절!$1:$1,FALSE)))</f>
        <v/>
      </c>
      <c r="H33" s="281">
        <f>INDEX(매매계절!$84:$124,MATCH('3'!$E33,매매계절!$F$84:$F$124,FALSE),MATCH('3'!H$12,매매계절!$1:$1,FALSE))</f>
        <v>0</v>
      </c>
      <c r="I33" s="281">
        <f>INDEX(매매계절!$84:$124,MATCH('3'!$E33,매매계절!$F$84:$F$124,FALSE),MATCH('3'!I$12,매매계절!$1:$1,FALSE))</f>
        <v>0</v>
      </c>
      <c r="J33" s="282" t="str">
        <f t="shared" si="12"/>
        <v/>
      </c>
      <c r="K33" s="282" t="str">
        <f t="shared" si="13"/>
        <v/>
      </c>
      <c r="L33" s="641" t="str">
        <f t="shared" si="14"/>
        <v/>
      </c>
      <c r="M33" s="254" t="str">
        <f>IF(INDEX(전세계절!$84:$124,MATCH('3'!$E33,전세계절!$F$84:$F$124,FALSE),MATCH('3'!M$12,전세계절!$1:$1,FALSE))="","",INDEX(전세계절!$84:$124,MATCH('3'!$E33,전세계절!$F$84:$F$124,FALSE),MATCH('3'!M$12,전세계절!$1:$1,FALSE)))</f>
        <v/>
      </c>
      <c r="N33" s="281" t="str">
        <f>IF(INDEX(전세계절!$84:$124,MATCH('3'!$E33,전세계절!$F$84:$F$124,FALSE),MATCH('3'!N$12,전세계절!$1:$1,FALSE))="","",INDEX(전세계절!$84:$124,MATCH('3'!$E33,전세계절!$F$84:$F$124,FALSE),MATCH('3'!N$12,전세계절!$1:$1,FALSE)))</f>
        <v/>
      </c>
      <c r="O33" s="281">
        <f>INDEX(전세계절!$84:$124,MATCH('3'!$E33,전세계절!$F$84:$F$124,FALSE),MATCH('3'!O$12,전세계절!$1:$1,FALSE))</f>
        <v>0</v>
      </c>
      <c r="P33" s="281">
        <f>INDEX(전세계절!$84:$124,MATCH('3'!$E33,전세계절!$F$84:$F$124,FALSE),MATCH('3'!P$12,전세계절!$1:$1,FALSE))</f>
        <v>0</v>
      </c>
      <c r="Q33" s="283" t="str">
        <f t="shared" si="15"/>
        <v/>
      </c>
      <c r="R33" s="283" t="str">
        <f t="shared" si="16"/>
        <v/>
      </c>
      <c r="S33" s="283" t="str">
        <f t="shared" si="17"/>
        <v/>
      </c>
      <c r="T33" s="259" t="str">
        <f>IF(INDEX(매매계절!$125:$165,MATCH('3'!$E33,매매계절!$F$125:$F$165,FALSE),MATCH('3'!T$12,매매계절!$1:$1,FALSE))="","",INDEX(매매계절!$125:$165,MATCH('3'!$E33,매매계절!$F$125:$F$165,FALSE),MATCH('3'!T$12,매매계절!$1:$1,FALSE)))</f>
        <v/>
      </c>
      <c r="U33" s="281" t="str">
        <f>IF(INDEX(매매계절!$125:$165,MATCH('3'!$E33,매매계절!$F$125:$F$165,FALSE),MATCH('3'!U$12,매매계절!$1:$1,FALSE))="","",INDEX(매매계절!$125:$165,MATCH('3'!$E33,매매계절!$F$125:$F$165,FALSE),MATCH('3'!U$12,매매계절!$1:$1,FALSE)))</f>
        <v/>
      </c>
      <c r="V33" s="281">
        <f>INDEX(매매계절!$125:$165,MATCH('3'!$E33,매매계절!$F$125:$F$165,FALSE),MATCH('3'!V$12,매매계절!$1:$1,FALSE))</f>
        <v>0</v>
      </c>
      <c r="W33" s="281">
        <f>INDEX(매매계절!$125:$165,MATCH('3'!$E33,매매계절!$F$125:$F$165,FALSE),MATCH('3'!W$12,매매계절!$1:$1,FALSE))</f>
        <v>0</v>
      </c>
      <c r="X33" s="283" t="str">
        <f t="shared" si="18"/>
        <v/>
      </c>
      <c r="Y33" s="283" t="str">
        <f t="shared" si="19"/>
        <v/>
      </c>
      <c r="Z33" s="283" t="str">
        <f t="shared" si="20"/>
        <v/>
      </c>
      <c r="AA33" s="254" t="str">
        <f>IF(INDEX(전세계절!$125:$165,MATCH('3'!$E33,전세계절!$F$125:$F$165,FALSE),MATCH('3'!AA$12,전세계절!$1:$1,FALSE))="","",INDEX(전세계절!$125:$165,MATCH('3'!$E33,전세계절!$F$125:$F$165,FALSE),MATCH('3'!AA$12,전세계절!$1:$1,FALSE)))</f>
        <v/>
      </c>
      <c r="AB33" s="281" t="str">
        <f>IF(INDEX(전세계절!$125:$165,MATCH('3'!$E33,전세계절!$F$125:$F$165,FALSE),MATCH('3'!AB$12,전세계절!$1:$1,FALSE))="","",INDEX(전세계절!$125:$165,MATCH('3'!$E33,전세계절!$F$125:$F$165,FALSE),MATCH('3'!AB$12,전세계절!$1:$1,FALSE)))</f>
        <v/>
      </c>
      <c r="AC33" s="281">
        <f>INDEX(전세계절!$125:$165,MATCH('3'!$E33,전세계절!$F$125:$F$165,FALSE),MATCH('3'!AC$12,전세계절!$1:$1,FALSE))</f>
        <v>0</v>
      </c>
      <c r="AD33" s="281">
        <f>INDEX(전세계절!$125:$165,MATCH('3'!$E33,전세계절!$F$125:$F$165,FALSE),MATCH('3'!AD$12,전세계절!$1:$1,FALSE))</f>
        <v>0</v>
      </c>
      <c r="AE33" s="283" t="str">
        <f t="shared" si="21"/>
        <v/>
      </c>
      <c r="AF33" s="283" t="str">
        <f t="shared" si="22"/>
        <v/>
      </c>
      <c r="AG33" s="284" t="str">
        <f t="shared" si="23"/>
        <v/>
      </c>
      <c r="AH33" s="1441" t="s">
        <v>1403</v>
      </c>
      <c r="AI33" s="1439"/>
      <c r="AJ33" s="1440"/>
      <c r="AK33" s="642"/>
    </row>
    <row r="34" spans="1:37" s="310" customFormat="1" ht="13.5" customHeight="1">
      <c r="A34" s="1476" t="s">
        <v>185</v>
      </c>
      <c r="B34" s="1476"/>
      <c r="C34" s="1476"/>
      <c r="D34" s="1476"/>
      <c r="E34" s="627">
        <v>22</v>
      </c>
      <c r="F34" s="261">
        <f>IF(INDEX(매매계절!$84:$124,MATCH('3'!$E34,매매계절!$F$84:$F$124,FALSE),MATCH('3'!F$12,매매계절!$1:$1,FALSE))="","",INDEX(매매계절!$84:$124,MATCH('3'!$E34,매매계절!$F$84:$F$124,FALSE),MATCH('3'!F$12,매매계절!$1:$1,FALSE)))</f>
        <v>96.899967525058202</v>
      </c>
      <c r="G34" s="255">
        <f>IF(INDEX(매매계절!$84:$124,MATCH('3'!$E34,매매계절!$F$84:$F$124,FALSE),MATCH('3'!G$12,매매계절!$1:$1,FALSE))="","",INDEX(매매계절!$84:$124,MATCH('3'!$E34,매매계절!$F$84:$F$124,FALSE),MATCH('3'!G$12,매매계절!$1:$1,FALSE)))</f>
        <v>97.177162846084599</v>
      </c>
      <c r="H34" s="255">
        <f>INDEX(매매계절!$84:$124,MATCH('3'!$E34,매매계절!$F$84:$F$124,FALSE),MATCH('3'!H$12,매매계절!$1:$1,FALSE))</f>
        <v>99.450327478841103</v>
      </c>
      <c r="I34" s="255">
        <f>INDEX(매매계절!$84:$124,MATCH('3'!$E34,매매계절!$F$84:$F$124,FALSE),MATCH('3'!I$12,매매계절!$1:$1,FALSE))</f>
        <v>101.40535050123199</v>
      </c>
      <c r="J34" s="256">
        <f t="shared" si="12"/>
        <v>-0.28524739034153646</v>
      </c>
      <c r="K34" s="256">
        <f t="shared" si="13"/>
        <v>-2.5644560640843639</v>
      </c>
      <c r="L34" s="257">
        <f t="shared" si="14"/>
        <v>-4.4429440398404356</v>
      </c>
      <c r="M34" s="261">
        <f>IF(INDEX(전세계절!$84:$124,MATCH('3'!$E34,전세계절!$F$84:$F$124,FALSE),MATCH('3'!M$12,전세계절!$1:$1,FALSE))="","",INDEX(전세계절!$84:$124,MATCH('3'!$E34,전세계절!$F$84:$F$124,FALSE),MATCH('3'!M$12,전세계절!$1:$1,FALSE)))</f>
        <v>101.02980437894701</v>
      </c>
      <c r="N34" s="255">
        <f>IF(INDEX(전세계절!$84:$124,MATCH('3'!$E34,전세계절!$F$84:$F$124,FALSE),MATCH('3'!N$12,전세계절!$1:$1,FALSE))="","",INDEX(전세계절!$84:$124,MATCH('3'!$E34,전세계절!$F$84:$F$124,FALSE),MATCH('3'!N$12,전세계절!$1:$1,FALSE)))</f>
        <v>100.766800330038</v>
      </c>
      <c r="O34" s="255">
        <f>INDEX(전세계절!$84:$124,MATCH('3'!$E34,전세계절!$F$84:$F$124,FALSE),MATCH('3'!O$12,전세계절!$1:$1,FALSE))</f>
        <v>99.937492464582505</v>
      </c>
      <c r="P34" s="255">
        <f>INDEX(전세계절!$84:$124,MATCH('3'!$E34,전세계절!$F$84:$F$124,FALSE),MATCH('3'!P$12,전세계절!$1:$1,FALSE))</f>
        <v>100.245680925236</v>
      </c>
      <c r="Q34" s="258">
        <f t="shared" si="15"/>
        <v>0.26100267950117662</v>
      </c>
      <c r="R34" s="258">
        <f t="shared" si="16"/>
        <v>1.0929951186754217</v>
      </c>
      <c r="S34" s="258">
        <f t="shared" si="17"/>
        <v>0.78220173325553866</v>
      </c>
      <c r="T34" s="266">
        <f>IF(INDEX(매매계절!$125:$165,MATCH('3'!$E34,매매계절!$F$125:$F$165,FALSE),MATCH('3'!T$12,매매계절!$1:$1,FALSE))="","",INDEX(매매계절!$125:$165,MATCH('3'!$E34,매매계절!$F$125:$F$165,FALSE),MATCH('3'!T$12,매매계절!$1:$1,FALSE)))</f>
        <v>97.995601074547395</v>
      </c>
      <c r="U34" s="255">
        <f>IF(INDEX(매매계절!$125:$165,MATCH('3'!$E34,매매계절!$F$125:$F$165,FALSE),MATCH('3'!U$12,매매계절!$1:$1,FALSE))="","",INDEX(매매계절!$125:$165,MATCH('3'!$E34,매매계절!$F$125:$F$165,FALSE),MATCH('3'!U$12,매매계절!$1:$1,FALSE)))</f>
        <v>98.064566605195694</v>
      </c>
      <c r="V34" s="255">
        <f>INDEX(매매계절!$125:$165,MATCH('3'!$E34,매매계절!$F$125:$F$165,FALSE),MATCH('3'!V$12,매매계절!$1:$1,FALSE))</f>
        <v>99.261027566718298</v>
      </c>
      <c r="W34" s="255">
        <f>INDEX(매매계절!$125:$165,MATCH('3'!$E34,매매계절!$F$125:$F$165,FALSE),MATCH('3'!W$12,매매계절!$1:$1,FALSE))</f>
        <v>100.280382762486</v>
      </c>
      <c r="X34" s="258">
        <f t="shared" si="18"/>
        <v>-7.0326656238595131E-2</v>
      </c>
      <c r="Y34" s="258">
        <f t="shared" si="19"/>
        <v>-1.2748472620035534</v>
      </c>
      <c r="Z34" s="258">
        <f t="shared" si="20"/>
        <v>-2.2783934654000193</v>
      </c>
      <c r="AA34" s="261">
        <f>IF(INDEX(전세계절!$125:$165,MATCH('3'!$E34,전세계절!$F$125:$F$165,FALSE),MATCH('3'!AA$12,전세계절!$1:$1,FALSE))="","",INDEX(전세계절!$125:$165,MATCH('3'!$E34,전세계절!$F$125:$F$165,FALSE),MATCH('3'!AA$12,전세계절!$1:$1,FALSE)))</f>
        <v>100.527499508305</v>
      </c>
      <c r="AB34" s="255">
        <f>IF(INDEX(전세계절!$125:$165,MATCH('3'!$E34,전세계절!$F$125:$F$165,FALSE),MATCH('3'!AB$12,전세계절!$1:$1,FALSE))="","",INDEX(전세계절!$125:$165,MATCH('3'!$E34,전세계절!$F$125:$F$165,FALSE),MATCH('3'!AB$12,전세계절!$1:$1,FALSE)))</f>
        <v>100.374595486137</v>
      </c>
      <c r="AC34" s="255">
        <f>INDEX(전세계절!$125:$165,MATCH('3'!$E34,전세계절!$F$125:$F$165,FALSE),MATCH('3'!AC$12,전세계절!$1:$1,FALSE))</f>
        <v>99.761779629736793</v>
      </c>
      <c r="AD34" s="255">
        <f>INDEX(전세계절!$125:$165,MATCH('3'!$E34,전세계절!$F$125:$F$165,FALSE),MATCH('3'!AD$12,전세계절!$1:$1,FALSE))</f>
        <v>100.13947756273799</v>
      </c>
      <c r="AE34" s="258">
        <f t="shared" si="21"/>
        <v>0.15233338817202124</v>
      </c>
      <c r="AF34" s="258">
        <f t="shared" si="22"/>
        <v>0.76754833505392472</v>
      </c>
      <c r="AG34" s="260">
        <f t="shared" si="23"/>
        <v>0.38748149582057412</v>
      </c>
      <c r="AH34" s="1374" t="s">
        <v>285</v>
      </c>
      <c r="AI34" s="1375"/>
      <c r="AJ34" s="1375"/>
      <c r="AK34" s="1375"/>
    </row>
    <row r="35" spans="1:37" s="310" customFormat="1" ht="13.5" customHeight="1">
      <c r="A35" s="1373" t="s">
        <v>186</v>
      </c>
      <c r="B35" s="1373"/>
      <c r="C35" s="1373"/>
      <c r="D35" s="1373"/>
      <c r="E35" s="626">
        <v>23</v>
      </c>
      <c r="F35" s="261">
        <f>IF(INDEX(매매계절!$84:$124,MATCH('3'!$E35,매매계절!$F$84:$F$124,FALSE),MATCH('3'!F$12,매매계절!$1:$1,FALSE))="","",INDEX(매매계절!$84:$124,MATCH('3'!$E35,매매계절!$F$84:$F$124,FALSE),MATCH('3'!F$12,매매계절!$1:$1,FALSE)))</f>
        <v>100.36721839956699</v>
      </c>
      <c r="G35" s="285">
        <f>IF(INDEX(매매계절!$84:$124,MATCH('3'!$E35,매매계절!$F$84:$F$124,FALSE),MATCH('3'!G$12,매매계절!$1:$1,FALSE))="","",INDEX(매매계절!$84:$124,MATCH('3'!$E35,매매계절!$F$84:$F$124,FALSE),MATCH('3'!G$12,매매계절!$1:$1,FALSE)))</f>
        <v>100.33145260015399</v>
      </c>
      <c r="H35" s="285">
        <f>INDEX(매매계절!$84:$124,MATCH('3'!$E35,매매계절!$F$84:$F$124,FALSE),MATCH('3'!H$12,매매계절!$1:$1,FALSE))</f>
        <v>99.880694661177998</v>
      </c>
      <c r="I35" s="285">
        <f>INDEX(매매계절!$84:$124,MATCH('3'!$E35,매매계절!$F$84:$F$124,FALSE),MATCH('3'!I$12,매매계절!$1:$1,FALSE))</f>
        <v>99.985472880674706</v>
      </c>
      <c r="J35" s="286">
        <f t="shared" si="12"/>
        <v>3.5647644368852482E-2</v>
      </c>
      <c r="K35" s="286">
        <f t="shared" si="13"/>
        <v>0.48710488051710854</v>
      </c>
      <c r="L35" s="287">
        <f t="shared" si="14"/>
        <v>0.38180098357676329</v>
      </c>
      <c r="M35" s="261">
        <f>IF(INDEX(전세계절!$84:$124,MATCH('3'!$E35,전세계절!$F$84:$F$124,FALSE),MATCH('3'!M$12,전세계절!$1:$1,FALSE))="","",INDEX(전세계절!$84:$124,MATCH('3'!$E35,전세계절!$F$84:$F$124,FALSE),MATCH('3'!M$12,전세계절!$1:$1,FALSE)))</f>
        <v>100.167464859231</v>
      </c>
      <c r="N35" s="285">
        <f>IF(INDEX(전세계절!$84:$124,MATCH('3'!$E35,전세계절!$F$84:$F$124,FALSE),MATCH('3'!N$12,전세계절!$1:$1,FALSE))="","",INDEX(전세계절!$84:$124,MATCH('3'!$E35,전세계절!$F$84:$F$124,FALSE),MATCH('3'!N$12,전세계절!$1:$1,FALSE)))</f>
        <v>100.178311657184</v>
      </c>
      <c r="O35" s="285">
        <f>INDEX(전세계절!$84:$124,MATCH('3'!$E35,전세계절!$F$84:$F$124,FALSE),MATCH('3'!O$12,전세계절!$1:$1,FALSE))</f>
        <v>100.058520923385</v>
      </c>
      <c r="P35" s="285">
        <f>INDEX(전세계절!$84:$124,MATCH('3'!$E35,전세계절!$F$84:$F$124,FALSE),MATCH('3'!P$12,전세계절!$1:$1,FALSE))</f>
        <v>99.855865640776898</v>
      </c>
      <c r="Q35" s="288">
        <f t="shared" si="15"/>
        <v>-1.0827491273868173E-2</v>
      </c>
      <c r="R35" s="288">
        <f t="shared" si="16"/>
        <v>0.10888021813695303</v>
      </c>
      <c r="S35" s="288">
        <f t="shared" si="17"/>
        <v>0.31204898826380223</v>
      </c>
      <c r="T35" s="266">
        <f>IF(INDEX(매매계절!$125:$165,MATCH('3'!$E35,매매계절!$F$125:$F$165,FALSE),MATCH('3'!T$12,매매계절!$1:$1,FALSE))="","",INDEX(매매계절!$125:$165,MATCH('3'!$E35,매매계절!$F$125:$F$165,FALSE),MATCH('3'!T$12,매매계절!$1:$1,FALSE)))</f>
        <v>100.482488581947</v>
      </c>
      <c r="U35" s="285">
        <f>IF(INDEX(매매계절!$125:$165,MATCH('3'!$E35,매매계절!$F$125:$F$165,FALSE),MATCH('3'!U$12,매매계절!$1:$1,FALSE))="","",INDEX(매매계절!$125:$165,MATCH('3'!$E35,매매계절!$F$125:$F$165,FALSE),MATCH('3'!U$12,매매계절!$1:$1,FALSE)))</f>
        <v>100.54097924879299</v>
      </c>
      <c r="V35" s="285">
        <f>INDEX(매매계절!$125:$165,MATCH('3'!$E35,매매계절!$F$125:$F$165,FALSE),MATCH('3'!V$12,매매계절!$1:$1,FALSE))</f>
        <v>100.121120762968</v>
      </c>
      <c r="W35" s="285">
        <f>INDEX(매매계절!$125:$165,MATCH('3'!$E35,매매계절!$F$125:$F$165,FALSE),MATCH('3'!W$12,매매계절!$1:$1,FALSE))</f>
        <v>100.02026873208401</v>
      </c>
      <c r="X35" s="288">
        <f t="shared" si="18"/>
        <v>-5.8175947044691867E-2</v>
      </c>
      <c r="Y35" s="288">
        <f t="shared" si="19"/>
        <v>0.3609306570134363</v>
      </c>
      <c r="Z35" s="288">
        <f t="shared" si="20"/>
        <v>0.46212618274512618</v>
      </c>
      <c r="AA35" s="261">
        <f>IF(INDEX(전세계절!$125:$165,MATCH('3'!$E35,전세계절!$F$125:$F$165,FALSE),MATCH('3'!AA$12,전세계절!$1:$1,FALSE))="","",INDEX(전세계절!$125:$165,MATCH('3'!$E35,전세계절!$F$125:$F$165,FALSE),MATCH('3'!AA$12,전세계절!$1:$1,FALSE)))</f>
        <v>100.255309346186</v>
      </c>
      <c r="AB35" s="285">
        <f>IF(INDEX(전세계절!$125:$165,MATCH('3'!$E35,전세계절!$F$125:$F$165,FALSE),MATCH('3'!AB$12,전세계절!$1:$1,FALSE))="","",INDEX(전세계절!$125:$165,MATCH('3'!$E35,전세계절!$F$125:$F$165,FALSE),MATCH('3'!AB$12,전세계절!$1:$1,FALSE)))</f>
        <v>100.355496283015</v>
      </c>
      <c r="AC35" s="285">
        <f>INDEX(전세계절!$125:$165,MATCH('3'!$E35,전세계절!$F$125:$F$165,FALSE),MATCH('3'!AC$12,전세계절!$1:$1,FALSE))</f>
        <v>100.212356717847</v>
      </c>
      <c r="AD35" s="285">
        <f>INDEX(전세계절!$125:$165,MATCH('3'!$E35,전세계절!$F$125:$F$165,FALSE),MATCH('3'!AD$12,전세계절!$1:$1,FALSE))</f>
        <v>99.930252831238903</v>
      </c>
      <c r="AE35" s="288">
        <f t="shared" si="21"/>
        <v>-9.9832037645919414E-2</v>
      </c>
      <c r="AF35" s="288">
        <f t="shared" si="22"/>
        <v>4.2861608833266729E-2</v>
      </c>
      <c r="AG35" s="289">
        <f t="shared" si="23"/>
        <v>0.32528339090269753</v>
      </c>
      <c r="AH35" s="1418" t="s">
        <v>286</v>
      </c>
      <c r="AI35" s="1400"/>
      <c r="AJ35" s="1400"/>
      <c r="AK35" s="1400"/>
    </row>
    <row r="36" spans="1:37" s="310" customFormat="1" ht="11.25" customHeight="1">
      <c r="A36" s="630"/>
      <c r="B36" s="1471" t="s">
        <v>1557</v>
      </c>
      <c r="C36" s="1472"/>
      <c r="D36" s="1472"/>
      <c r="E36" s="627">
        <v>24</v>
      </c>
      <c r="F36" s="277" t="str">
        <f>IF(INDEX(매매계절!$84:$124,MATCH('3'!$E36,매매계절!$F$84:$F$124,FALSE),MATCH('3'!F$12,매매계절!$1:$1,FALSE))="","",INDEX(매매계절!$84:$124,MATCH('3'!$E36,매매계절!$F$84:$F$124,FALSE),MATCH('3'!F$12,매매계절!$1:$1,FALSE)))</f>
        <v/>
      </c>
      <c r="G36" s="285" t="str">
        <f>IF(INDEX(매매계절!$84:$124,MATCH('3'!$E36,매매계절!$F$84:$F$124,FALSE),MATCH('3'!G$12,매매계절!$1:$1,FALSE))="","",INDEX(매매계절!$84:$124,MATCH('3'!$E36,매매계절!$F$84:$F$124,FALSE),MATCH('3'!G$12,매매계절!$1:$1,FALSE)))</f>
        <v/>
      </c>
      <c r="H36" s="285">
        <f>INDEX(매매계절!$84:$124,MATCH('3'!$E36,매매계절!$F$84:$F$124,FALSE),MATCH('3'!H$12,매매계절!$1:$1,FALSE))</f>
        <v>0</v>
      </c>
      <c r="I36" s="285">
        <f>INDEX(매매계절!$84:$124,MATCH('3'!$E36,매매계절!$F$84:$F$124,FALSE),MATCH('3'!I$12,매매계절!$1:$1,FALSE))</f>
        <v>0</v>
      </c>
      <c r="J36" s="286" t="str">
        <f t="shared" si="12"/>
        <v/>
      </c>
      <c r="K36" s="286" t="str">
        <f t="shared" si="13"/>
        <v/>
      </c>
      <c r="L36" s="287" t="str">
        <f t="shared" si="14"/>
        <v/>
      </c>
      <c r="M36" s="277" t="str">
        <f>IF(INDEX(전세계절!$84:$124,MATCH('3'!$E36,전세계절!$F$84:$F$124,FALSE),MATCH('3'!M$12,전세계절!$1:$1,FALSE))="","",INDEX(전세계절!$84:$124,MATCH('3'!$E36,전세계절!$F$84:$F$124,FALSE),MATCH('3'!M$12,전세계절!$1:$1,FALSE)))</f>
        <v/>
      </c>
      <c r="N36" s="285" t="str">
        <f>IF(INDEX(전세계절!$84:$124,MATCH('3'!$E36,전세계절!$F$84:$F$124,FALSE),MATCH('3'!N$12,전세계절!$1:$1,FALSE))="","",INDEX(전세계절!$84:$124,MATCH('3'!$E36,전세계절!$F$84:$F$124,FALSE),MATCH('3'!N$12,전세계절!$1:$1,FALSE)))</f>
        <v/>
      </c>
      <c r="O36" s="285">
        <f>INDEX(전세계절!$84:$124,MATCH('3'!$E36,전세계절!$F$84:$F$124,FALSE),MATCH('3'!O$12,전세계절!$1:$1,FALSE))</f>
        <v>0</v>
      </c>
      <c r="P36" s="285">
        <f>INDEX(전세계절!$84:$124,MATCH('3'!$E36,전세계절!$F$84:$F$124,FALSE),MATCH('3'!P$12,전세계절!$1:$1,FALSE))</f>
        <v>0</v>
      </c>
      <c r="Q36" s="288" t="str">
        <f t="shared" si="15"/>
        <v/>
      </c>
      <c r="R36" s="288" t="str">
        <f t="shared" si="16"/>
        <v/>
      </c>
      <c r="S36" s="288" t="str">
        <f t="shared" si="17"/>
        <v/>
      </c>
      <c r="T36" s="278" t="str">
        <f>IF(INDEX(매매계절!$125:$165,MATCH('3'!$E36,매매계절!$F$125:$F$165,FALSE),MATCH('3'!T$12,매매계절!$1:$1,FALSE))="","",INDEX(매매계절!$125:$165,MATCH('3'!$E36,매매계절!$F$125:$F$165,FALSE),MATCH('3'!T$12,매매계절!$1:$1,FALSE)))</f>
        <v/>
      </c>
      <c r="U36" s="285" t="str">
        <f>IF(INDEX(매매계절!$125:$165,MATCH('3'!$E36,매매계절!$F$125:$F$165,FALSE),MATCH('3'!U$12,매매계절!$1:$1,FALSE))="","",INDEX(매매계절!$125:$165,MATCH('3'!$E36,매매계절!$F$125:$F$165,FALSE),MATCH('3'!U$12,매매계절!$1:$1,FALSE)))</f>
        <v/>
      </c>
      <c r="V36" s="285">
        <f>INDEX(매매계절!$125:$165,MATCH('3'!$E36,매매계절!$F$125:$F$165,FALSE),MATCH('3'!V$12,매매계절!$1:$1,FALSE))</f>
        <v>0</v>
      </c>
      <c r="W36" s="285">
        <f>INDEX(매매계절!$125:$165,MATCH('3'!$E36,매매계절!$F$125:$F$165,FALSE),MATCH('3'!W$12,매매계절!$1:$1,FALSE))</f>
        <v>0</v>
      </c>
      <c r="X36" s="288" t="str">
        <f t="shared" si="18"/>
        <v/>
      </c>
      <c r="Y36" s="288" t="str">
        <f t="shared" si="19"/>
        <v/>
      </c>
      <c r="Z36" s="288" t="str">
        <f t="shared" si="20"/>
        <v/>
      </c>
      <c r="AA36" s="277" t="str">
        <f>IF(INDEX(전세계절!$125:$165,MATCH('3'!$E36,전세계절!$F$125:$F$165,FALSE),MATCH('3'!AA$12,전세계절!$1:$1,FALSE))="","",INDEX(전세계절!$125:$165,MATCH('3'!$E36,전세계절!$F$125:$F$165,FALSE),MATCH('3'!AA$12,전세계절!$1:$1,FALSE)))</f>
        <v/>
      </c>
      <c r="AB36" s="285" t="str">
        <f>IF(INDEX(전세계절!$125:$165,MATCH('3'!$E36,전세계절!$F$125:$F$165,FALSE),MATCH('3'!AB$12,전세계절!$1:$1,FALSE))="","",INDEX(전세계절!$125:$165,MATCH('3'!$E36,전세계절!$F$125:$F$165,FALSE),MATCH('3'!AB$12,전세계절!$1:$1,FALSE)))</f>
        <v/>
      </c>
      <c r="AC36" s="285">
        <f>INDEX(전세계절!$125:$165,MATCH('3'!$E36,전세계절!$F$125:$F$165,FALSE),MATCH('3'!AC$12,전세계절!$1:$1,FALSE))</f>
        <v>0</v>
      </c>
      <c r="AD36" s="285">
        <f>INDEX(전세계절!$125:$165,MATCH('3'!$E36,전세계절!$F$125:$F$165,FALSE),MATCH('3'!AD$12,전세계절!$1:$1,FALSE))</f>
        <v>0</v>
      </c>
      <c r="AE36" s="288" t="str">
        <f t="shared" si="21"/>
        <v/>
      </c>
      <c r="AF36" s="288" t="str">
        <f t="shared" si="22"/>
        <v/>
      </c>
      <c r="AG36" s="289" t="str">
        <f t="shared" si="23"/>
        <v/>
      </c>
      <c r="AH36" s="1433" t="s">
        <v>1393</v>
      </c>
      <c r="AI36" s="1434"/>
      <c r="AJ36" s="1435"/>
      <c r="AK36" s="639"/>
    </row>
    <row r="37" spans="1:37" s="310" customFormat="1" ht="11.25" customHeight="1">
      <c r="A37" s="630"/>
      <c r="B37" s="1473" t="s">
        <v>1391</v>
      </c>
      <c r="C37" s="1454"/>
      <c r="D37" s="1454"/>
      <c r="E37" s="626">
        <v>25</v>
      </c>
      <c r="F37" s="277" t="str">
        <f>IF(INDEX(매매계절!$84:$124,MATCH('3'!$E37,매매계절!$F$84:$F$124,FALSE),MATCH('3'!F$12,매매계절!$1:$1,FALSE))="","",INDEX(매매계절!$84:$124,MATCH('3'!$E37,매매계절!$F$84:$F$124,FALSE),MATCH('3'!F$12,매매계절!$1:$1,FALSE)))</f>
        <v/>
      </c>
      <c r="G37" s="255" t="str">
        <f>IF(INDEX(매매계절!$84:$124,MATCH('3'!$E37,매매계절!$F$84:$F$124,FALSE),MATCH('3'!G$12,매매계절!$1:$1,FALSE))="","",INDEX(매매계절!$84:$124,MATCH('3'!$E37,매매계절!$F$84:$F$124,FALSE),MATCH('3'!G$12,매매계절!$1:$1,FALSE)))</f>
        <v/>
      </c>
      <c r="H37" s="255">
        <f>INDEX(매매계절!$84:$124,MATCH('3'!$E37,매매계절!$F$84:$F$124,FALSE),MATCH('3'!H$12,매매계절!$1:$1,FALSE))</f>
        <v>0</v>
      </c>
      <c r="I37" s="255">
        <f>INDEX(매매계절!$84:$124,MATCH('3'!$E37,매매계절!$F$84:$F$124,FALSE),MATCH('3'!I$12,매매계절!$1:$1,FALSE))</f>
        <v>0</v>
      </c>
      <c r="J37" s="256" t="str">
        <f t="shared" si="12"/>
        <v/>
      </c>
      <c r="K37" s="256" t="str">
        <f t="shared" si="13"/>
        <v/>
      </c>
      <c r="L37" s="257" t="str">
        <f t="shared" si="14"/>
        <v/>
      </c>
      <c r="M37" s="277" t="str">
        <f>IF(INDEX(전세계절!$84:$124,MATCH('3'!$E37,전세계절!$F$84:$F$124,FALSE),MATCH('3'!M$12,전세계절!$1:$1,FALSE))="","",INDEX(전세계절!$84:$124,MATCH('3'!$E37,전세계절!$F$84:$F$124,FALSE),MATCH('3'!M$12,전세계절!$1:$1,FALSE)))</f>
        <v/>
      </c>
      <c r="N37" s="255" t="str">
        <f>IF(INDEX(전세계절!$84:$124,MATCH('3'!$E37,전세계절!$F$84:$F$124,FALSE),MATCH('3'!N$12,전세계절!$1:$1,FALSE))="","",INDEX(전세계절!$84:$124,MATCH('3'!$E37,전세계절!$F$84:$F$124,FALSE),MATCH('3'!N$12,전세계절!$1:$1,FALSE)))</f>
        <v/>
      </c>
      <c r="O37" s="255">
        <f>INDEX(전세계절!$84:$124,MATCH('3'!$E37,전세계절!$F$84:$F$124,FALSE),MATCH('3'!O$12,전세계절!$1:$1,FALSE))</f>
        <v>0</v>
      </c>
      <c r="P37" s="255">
        <f>INDEX(전세계절!$84:$124,MATCH('3'!$E37,전세계절!$F$84:$F$124,FALSE),MATCH('3'!P$12,전세계절!$1:$1,FALSE))</f>
        <v>0</v>
      </c>
      <c r="Q37" s="258" t="str">
        <f t="shared" si="15"/>
        <v/>
      </c>
      <c r="R37" s="258" t="str">
        <f t="shared" si="16"/>
        <v/>
      </c>
      <c r="S37" s="258" t="str">
        <f t="shared" si="17"/>
        <v/>
      </c>
      <c r="T37" s="278" t="str">
        <f>IF(INDEX(매매계절!$125:$165,MATCH('3'!$E37,매매계절!$F$125:$F$165,FALSE),MATCH('3'!T$12,매매계절!$1:$1,FALSE))="","",INDEX(매매계절!$125:$165,MATCH('3'!$E37,매매계절!$F$125:$F$165,FALSE),MATCH('3'!T$12,매매계절!$1:$1,FALSE)))</f>
        <v/>
      </c>
      <c r="U37" s="255" t="str">
        <f>IF(INDEX(매매계절!$125:$165,MATCH('3'!$E37,매매계절!$F$125:$F$165,FALSE),MATCH('3'!U$12,매매계절!$1:$1,FALSE))="","",INDEX(매매계절!$125:$165,MATCH('3'!$E37,매매계절!$F$125:$F$165,FALSE),MATCH('3'!U$12,매매계절!$1:$1,FALSE)))</f>
        <v/>
      </c>
      <c r="V37" s="255">
        <f>INDEX(매매계절!$125:$165,MATCH('3'!$E37,매매계절!$F$125:$F$165,FALSE),MATCH('3'!V$12,매매계절!$1:$1,FALSE))</f>
        <v>0</v>
      </c>
      <c r="W37" s="255">
        <f>INDEX(매매계절!$125:$165,MATCH('3'!$E37,매매계절!$F$125:$F$165,FALSE),MATCH('3'!W$12,매매계절!$1:$1,FALSE))</f>
        <v>0</v>
      </c>
      <c r="X37" s="258" t="str">
        <f t="shared" si="18"/>
        <v/>
      </c>
      <c r="Y37" s="258" t="str">
        <f t="shared" si="19"/>
        <v/>
      </c>
      <c r="Z37" s="258" t="str">
        <f t="shared" si="20"/>
        <v/>
      </c>
      <c r="AA37" s="277" t="str">
        <f>IF(INDEX(전세계절!$125:$165,MATCH('3'!$E37,전세계절!$F$125:$F$165,FALSE),MATCH('3'!AA$12,전세계절!$1:$1,FALSE))="","",INDEX(전세계절!$125:$165,MATCH('3'!$E37,전세계절!$F$125:$F$165,FALSE),MATCH('3'!AA$12,전세계절!$1:$1,FALSE)))</f>
        <v/>
      </c>
      <c r="AB37" s="255" t="str">
        <f>IF(INDEX(전세계절!$125:$165,MATCH('3'!$E37,전세계절!$F$125:$F$165,FALSE),MATCH('3'!AB$12,전세계절!$1:$1,FALSE))="","",INDEX(전세계절!$125:$165,MATCH('3'!$E37,전세계절!$F$125:$F$165,FALSE),MATCH('3'!AB$12,전세계절!$1:$1,FALSE)))</f>
        <v/>
      </c>
      <c r="AC37" s="255">
        <f>INDEX(전세계절!$125:$165,MATCH('3'!$E37,전세계절!$F$125:$F$165,FALSE),MATCH('3'!AC$12,전세계절!$1:$1,FALSE))</f>
        <v>0</v>
      </c>
      <c r="AD37" s="255">
        <f>INDEX(전세계절!$125:$165,MATCH('3'!$E37,전세계절!$F$125:$F$165,FALSE),MATCH('3'!AD$12,전세계절!$1:$1,FALSE))</f>
        <v>0</v>
      </c>
      <c r="AE37" s="258" t="str">
        <f t="shared" si="21"/>
        <v/>
      </c>
      <c r="AF37" s="258" t="str">
        <f t="shared" si="22"/>
        <v/>
      </c>
      <c r="AG37" s="260" t="str">
        <f t="shared" si="23"/>
        <v/>
      </c>
      <c r="AH37" s="1436" t="s">
        <v>1394</v>
      </c>
      <c r="AI37" s="1437"/>
      <c r="AJ37" s="1438"/>
      <c r="AK37" s="639"/>
    </row>
    <row r="38" spans="1:37" s="310" customFormat="1" ht="11.25" customHeight="1">
      <c r="A38" s="630"/>
      <c r="B38" s="1470" t="s">
        <v>187</v>
      </c>
      <c r="C38" s="1456"/>
      <c r="D38" s="1456"/>
      <c r="E38" s="627">
        <v>26</v>
      </c>
      <c r="F38" s="277" t="s">
        <v>1878</v>
      </c>
      <c r="G38" s="255" t="s">
        <v>1878</v>
      </c>
      <c r="H38" s="255">
        <v>0</v>
      </c>
      <c r="I38" s="255">
        <v>0</v>
      </c>
      <c r="J38" s="256" t="s">
        <v>1878</v>
      </c>
      <c r="K38" s="256" t="s">
        <v>1878</v>
      </c>
      <c r="L38" s="257" t="s">
        <v>1878</v>
      </c>
      <c r="M38" s="277" t="s">
        <v>1878</v>
      </c>
      <c r="N38" s="255" t="s">
        <v>1878</v>
      </c>
      <c r="O38" s="255">
        <v>0</v>
      </c>
      <c r="P38" s="255">
        <v>0</v>
      </c>
      <c r="Q38" s="258" t="s">
        <v>1878</v>
      </c>
      <c r="R38" s="258" t="s">
        <v>1878</v>
      </c>
      <c r="S38" s="258" t="s">
        <v>1878</v>
      </c>
      <c r="T38" s="278" t="s">
        <v>1878</v>
      </c>
      <c r="U38" s="255" t="s">
        <v>1878</v>
      </c>
      <c r="V38" s="255">
        <v>0</v>
      </c>
      <c r="W38" s="255">
        <v>0</v>
      </c>
      <c r="X38" s="258" t="s">
        <v>1878</v>
      </c>
      <c r="Y38" s="258" t="s">
        <v>1878</v>
      </c>
      <c r="Z38" s="258" t="s">
        <v>1878</v>
      </c>
      <c r="AA38" s="277" t="s">
        <v>1878</v>
      </c>
      <c r="AB38" s="255" t="s">
        <v>1878</v>
      </c>
      <c r="AC38" s="255">
        <v>0</v>
      </c>
      <c r="AD38" s="255">
        <v>0</v>
      </c>
      <c r="AE38" s="258" t="s">
        <v>1878</v>
      </c>
      <c r="AF38" s="258" t="s">
        <v>1878</v>
      </c>
      <c r="AG38" s="260" t="s">
        <v>1878</v>
      </c>
      <c r="AH38" s="1425" t="s">
        <v>306</v>
      </c>
      <c r="AI38" s="1439"/>
      <c r="AJ38" s="1440"/>
      <c r="AK38" s="639"/>
    </row>
    <row r="39" spans="1:37" s="310" customFormat="1" ht="12.6" customHeight="1">
      <c r="A39" s="1476" t="s">
        <v>790</v>
      </c>
      <c r="B39" s="1476"/>
      <c r="C39" s="1476"/>
      <c r="D39" s="1476"/>
      <c r="E39" s="626">
        <v>27</v>
      </c>
      <c r="F39" s="261">
        <f>INDEX(매매계절!$84:$124,MATCH('3'!$E39,매매계절!$F$84:$F$124,FALSE),MATCH('3'!F$12,매매계절!$1:$1,FALSE))</f>
        <v>100.354576578226</v>
      </c>
      <c r="G39" s="262">
        <f>INDEX(매매계절!$84:$124,MATCH('3'!$E39,매매계절!$F$84:$F$124,FALSE),MATCH('3'!G$12,매매계절!$1:$1,FALSE))</f>
        <v>100.48632828736601</v>
      </c>
      <c r="H39" s="262">
        <f>INDEX(매매계절!$84:$124,MATCH('3'!$E39,매매계절!$F$84:$F$124,FALSE),MATCH('3'!H$12,매매계절!$1:$1,FALSE))</f>
        <v>100.239254424957</v>
      </c>
      <c r="I39" s="262">
        <f>INDEX(매매계절!$84:$124,MATCH('3'!$E39,매매계절!$F$84:$F$124,FALSE),MATCH('3'!I$12,매매계절!$1:$1,FALSE))</f>
        <v>99.717707232095705</v>
      </c>
      <c r="J39" s="263">
        <f t="shared" si="0"/>
        <v>-0.13111406435633022</v>
      </c>
      <c r="K39" s="263">
        <f t="shared" si="1"/>
        <v>0.11504689847363636</v>
      </c>
      <c r="L39" s="264">
        <f t="shared" si="2"/>
        <v>0.6386722717641069</v>
      </c>
      <c r="M39" s="261">
        <f>INDEX(전세계절!$84:$124,MATCH('3'!$E39,전세계절!$F$84:$F$124,FALSE),MATCH('3'!M$12,전세계절!$1:$1,FALSE))</f>
        <v>101.827382238113</v>
      </c>
      <c r="N39" s="262">
        <f>INDEX(전세계절!$84:$124,MATCH('3'!$E39,전세계절!$F$84:$F$124,FALSE),MATCH('3'!N$12,전세계절!$1:$1,FALSE))</f>
        <v>101.656338063091</v>
      </c>
      <c r="O39" s="262">
        <f>INDEX(전세계절!$84:$124,MATCH('3'!$E39,전세계절!$F$84:$F$124,FALSE),MATCH('3'!O$12,전세계절!$1:$1,FALSE))</f>
        <v>100.527531203701</v>
      </c>
      <c r="P39" s="262">
        <f>INDEX(전세계절!$84:$124,MATCH('3'!$E39,전세계절!$F$84:$F$124,FALSE),MATCH('3'!P$12,전세계절!$1:$1,FALSE))</f>
        <v>99.586212651684207</v>
      </c>
      <c r="Q39" s="265">
        <f t="shared" si="3"/>
        <v>0.16825726588325374</v>
      </c>
      <c r="R39" s="265">
        <f t="shared" si="4"/>
        <v>1.2930298982256838</v>
      </c>
      <c r="S39" s="265">
        <f t="shared" si="5"/>
        <v>2.2504817953742151</v>
      </c>
      <c r="T39" s="266">
        <f>INDEX(매매계절!$125:$165,MATCH('3'!$E39,매매계절!$F$125:$F$165,FALSE),MATCH('3'!T$12,매매계절!$1:$1,FALSE))</f>
        <v>98.412929619158405</v>
      </c>
      <c r="U39" s="262">
        <f>INDEX(매매계절!$125:$165,MATCH('3'!$E39,매매계절!$F$125:$F$165,FALSE),MATCH('3'!U$12,매매계절!$1:$1,FALSE))</f>
        <v>98.696715713599801</v>
      </c>
      <c r="V39" s="262">
        <f>INDEX(매매계절!$125:$165,MATCH('3'!$E39,매매계절!$F$125:$F$165,FALSE),MATCH('3'!V$12,매매계절!$1:$1,FALSE))</f>
        <v>99.498665392388901</v>
      </c>
      <c r="W39" s="262">
        <f>INDEX(매매계절!$125:$165,MATCH('3'!$E39,매매계절!$F$125:$F$165,FALSE),MATCH('3'!W$12,매매계절!$1:$1,FALSE))</f>
        <v>100.35056048790899</v>
      </c>
      <c r="X39" s="265">
        <f t="shared" si="6"/>
        <v>-0.28753347301332388</v>
      </c>
      <c r="Y39" s="265">
        <f t="shared" si="7"/>
        <v>-1.0912063683957252</v>
      </c>
      <c r="Z39" s="265">
        <f t="shared" si="8"/>
        <v>-1.9308620293994716</v>
      </c>
      <c r="AA39" s="261">
        <f>INDEX(전세계절!$125:$165,MATCH('3'!$E39,전세계절!$F$125:$F$165,FALSE),MATCH('3'!AA$12,전세계절!$1:$1,FALSE))</f>
        <v>98.231591760060994</v>
      </c>
      <c r="AB39" s="262">
        <f>INDEX(전세계절!$125:$165,MATCH('3'!$E39,전세계절!$F$125:$F$165,FALSE),MATCH('3'!AB$12,전세계절!$1:$1,FALSE))</f>
        <v>98.489104903132898</v>
      </c>
      <c r="AC39" s="262">
        <f>INDEX(전세계절!$125:$165,MATCH('3'!$E39,전세계절!$F$125:$F$165,FALSE),MATCH('3'!AC$12,전세계절!$1:$1,FALSE))</f>
        <v>99.333377670912299</v>
      </c>
      <c r="AD39" s="262">
        <f>INDEX(전세계절!$125:$165,MATCH('3'!$E39,전세계절!$F$125:$F$165,FALSE),MATCH('3'!AD$12,전세계절!$1:$1,FALSE))</f>
        <v>100.32073426336601</v>
      </c>
      <c r="AE39" s="265">
        <f t="shared" si="9"/>
        <v>-0.26146358353563715</v>
      </c>
      <c r="AF39" s="265">
        <f t="shared" si="10"/>
        <v>-1.1091799520816403</v>
      </c>
      <c r="AG39" s="267">
        <f t="shared" si="11"/>
        <v>-2.0824633298840434</v>
      </c>
      <c r="AH39" s="1374" t="s">
        <v>278</v>
      </c>
      <c r="AI39" s="1375"/>
      <c r="AJ39" s="1375"/>
      <c r="AK39" s="1375"/>
    </row>
    <row r="40" spans="1:37" s="310" customFormat="1" ht="12.6" customHeight="1">
      <c r="A40" s="1476" t="s">
        <v>789</v>
      </c>
      <c r="B40" s="1476"/>
      <c r="C40" s="1476"/>
      <c r="D40" s="1476"/>
      <c r="E40" s="627">
        <v>28</v>
      </c>
      <c r="F40" s="261">
        <f>INDEX(매매계절!$84:$124,MATCH('3'!$E40,매매계절!$F$84:$F$124,FALSE),MATCH('3'!F$12,매매계절!$1:$1,FALSE))</f>
        <v>101.131849796018</v>
      </c>
      <c r="G40" s="262">
        <f>INDEX(매매계절!$84:$124,MATCH('3'!$E40,매매계절!$F$84:$F$124,FALSE),MATCH('3'!G$12,매매계절!$1:$1,FALSE))</f>
        <v>100.987788289302</v>
      </c>
      <c r="H40" s="262">
        <f>INDEX(매매계절!$84:$124,MATCH('3'!$E40,매매계절!$F$84:$F$124,FALSE),MATCH('3'!H$12,매매계절!$1:$1,FALSE))</f>
        <v>99.959020218771002</v>
      </c>
      <c r="I40" s="262">
        <f>INDEX(매매계절!$84:$124,MATCH('3'!$E40,매매계절!$F$84:$F$124,FALSE),MATCH('3'!I$12,매매계절!$1:$1,FALSE))</f>
        <v>100.16848545005401</v>
      </c>
      <c r="J40" s="263">
        <f t="shared" si="0"/>
        <v>0.14265240298489967</v>
      </c>
      <c r="K40" s="263">
        <f t="shared" si="1"/>
        <v>1.1733103972809467</v>
      </c>
      <c r="L40" s="264">
        <f t="shared" si="2"/>
        <v>0.96174394734593882</v>
      </c>
      <c r="M40" s="261">
        <f>INDEX(전세계절!$84:$124,MATCH('3'!$E40,전세계절!$F$84:$F$124,FALSE),MATCH('3'!M$12,전세계절!$1:$1,FALSE))</f>
        <v>101.23697775844199</v>
      </c>
      <c r="N40" s="262">
        <f>INDEX(전세계절!$84:$124,MATCH('3'!$E40,전세계절!$F$84:$F$124,FALSE),MATCH('3'!N$12,전세계절!$1:$1,FALSE))</f>
        <v>100.997271603771</v>
      </c>
      <c r="O40" s="262">
        <f>INDEX(전세계절!$84:$124,MATCH('3'!$E40,전세계절!$F$84:$F$124,FALSE),MATCH('3'!O$12,전세계절!$1:$1,FALSE))</f>
        <v>99.863527638286001</v>
      </c>
      <c r="P40" s="262">
        <f>INDEX(전세계절!$84:$124,MATCH('3'!$E40,전세계절!$F$84:$F$124,FALSE),MATCH('3'!P$12,전세계절!$1:$1,FALSE))</f>
        <v>99.971816291134701</v>
      </c>
      <c r="Q40" s="265">
        <f t="shared" si="3"/>
        <v>0.2373392378473449</v>
      </c>
      <c r="R40" s="265">
        <f t="shared" si="4"/>
        <v>1.3753270614780932</v>
      </c>
      <c r="S40" s="265">
        <f t="shared" si="5"/>
        <v>1.2655181372547286</v>
      </c>
      <c r="T40" s="266">
        <f>INDEX(매매계절!$125:$165,MATCH('3'!$E40,매매계절!$F$125:$F$165,FALSE),MATCH('3'!T$12,매매계절!$1:$1,FALSE))</f>
        <v>99.527536022760799</v>
      </c>
      <c r="U40" s="262">
        <f>INDEX(매매계절!$125:$165,MATCH('3'!$E40,매매계절!$F$125:$F$165,FALSE),MATCH('3'!U$12,매매계절!$1:$1,FALSE))</f>
        <v>99.564867000727205</v>
      </c>
      <c r="V40" s="262">
        <f>INDEX(매매계절!$125:$165,MATCH('3'!$E40,매매계절!$F$125:$F$165,FALSE),MATCH('3'!V$12,매매계절!$1:$1,FALSE))</f>
        <v>99.525561507971403</v>
      </c>
      <c r="W40" s="262">
        <f>INDEX(매매계절!$125:$165,MATCH('3'!$E40,매매계절!$F$125:$F$165,FALSE),MATCH('3'!W$12,매매계절!$1:$1,FALSE))</f>
        <v>100.127722789847</v>
      </c>
      <c r="X40" s="265">
        <f t="shared" si="6"/>
        <v>-3.7494127287018841E-2</v>
      </c>
      <c r="Y40" s="265">
        <f t="shared" si="7"/>
        <v>1.9839273041721839E-3</v>
      </c>
      <c r="Z40" s="265">
        <f t="shared" si="8"/>
        <v>-0.59942116964539771</v>
      </c>
      <c r="AA40" s="261">
        <f>INDEX(전세계절!$125:$165,MATCH('3'!$E40,전세계절!$F$125:$F$165,FALSE),MATCH('3'!AA$12,전세계절!$1:$1,FALSE))</f>
        <v>99.9522145505168</v>
      </c>
      <c r="AB40" s="262">
        <f>INDEX(전세계절!$125:$165,MATCH('3'!$E40,전세계절!$F$125:$F$165,FALSE),MATCH('3'!AB$12,전세계절!$1:$1,FALSE))</f>
        <v>99.870749797270605</v>
      </c>
      <c r="AC40" s="262">
        <f>INDEX(전세계절!$125:$165,MATCH('3'!$E40,전세계절!$F$125:$F$165,FALSE),MATCH('3'!AC$12,전세계절!$1:$1,FALSE))</f>
        <v>99.975828124529798</v>
      </c>
      <c r="AD40" s="262">
        <f>INDEX(전세계절!$125:$165,MATCH('3'!$E40,전세계절!$F$125:$F$165,FALSE),MATCH('3'!AD$12,전세계절!$1:$1,FALSE))</f>
        <v>100.07916018829</v>
      </c>
      <c r="AE40" s="265">
        <f t="shared" si="9"/>
        <v>8.1570182872914287E-2</v>
      </c>
      <c r="AF40" s="265">
        <f t="shared" si="10"/>
        <v>-2.3619283236731015E-2</v>
      </c>
      <c r="AG40" s="267">
        <f t="shared" si="11"/>
        <v>-0.12684522685278976</v>
      </c>
      <c r="AH40" s="1374" t="s">
        <v>277</v>
      </c>
      <c r="AI40" s="1375"/>
      <c r="AJ40" s="1375"/>
      <c r="AK40" s="1375"/>
    </row>
    <row r="41" spans="1:37" s="310" customFormat="1" ht="12.6" customHeight="1">
      <c r="A41" s="1476" t="s">
        <v>791</v>
      </c>
      <c r="B41" s="1476"/>
      <c r="C41" s="1476"/>
      <c r="D41" s="1476"/>
      <c r="E41" s="626">
        <v>29</v>
      </c>
      <c r="F41" s="261">
        <f>INDEX(매매계절!$84:$124,MATCH('3'!$E41,매매계절!$F$84:$F$124,FALSE),MATCH('3'!F$12,매매계절!$1:$1,FALSE))</f>
        <v>103.16932969320401</v>
      </c>
      <c r="G41" s="262">
        <f>INDEX(매매계절!$84:$124,MATCH('3'!$E41,매매계절!$F$84:$F$124,FALSE),MATCH('3'!G$12,매매계절!$1:$1,FALSE))</f>
        <v>102.923186154956</v>
      </c>
      <c r="H41" s="262">
        <f>INDEX(매매계절!$84:$124,MATCH('3'!$E41,매매계절!$F$84:$F$124,FALSE),MATCH('3'!H$12,매매계절!$1:$1,FALSE))</f>
        <v>100.288727164164</v>
      </c>
      <c r="I41" s="262">
        <f>INDEX(매매계절!$84:$124,MATCH('3'!$E41,매매계절!$F$84:$F$124,FALSE),MATCH('3'!I$12,매매계절!$1:$1,FALSE))</f>
        <v>99.526572928099696</v>
      </c>
      <c r="J41" s="263">
        <f t="shared" si="0"/>
        <v>0.2391526607789185</v>
      </c>
      <c r="K41" s="263">
        <f t="shared" si="1"/>
        <v>2.8723093915876463</v>
      </c>
      <c r="L41" s="264">
        <f t="shared" si="2"/>
        <v>3.6600845964382955</v>
      </c>
      <c r="M41" s="261">
        <f>INDEX(전세계절!$84:$124,MATCH('3'!$E41,전세계절!$F$84:$F$124,FALSE),MATCH('3'!M$12,전세계절!$1:$1,FALSE))</f>
        <v>103.482719511925</v>
      </c>
      <c r="N41" s="262">
        <f>INDEX(전세계절!$84:$124,MATCH('3'!$E41,전세계절!$F$84:$F$124,FALSE),MATCH('3'!N$12,전세계절!$1:$1,FALSE))</f>
        <v>103.111698351679</v>
      </c>
      <c r="O41" s="262">
        <f>INDEX(전세계절!$84:$124,MATCH('3'!$E41,전세계절!$F$84:$F$124,FALSE),MATCH('3'!O$12,전세계절!$1:$1,FALSE))</f>
        <v>100.17127004433</v>
      </c>
      <c r="P41" s="262">
        <f>INDEX(전세계절!$84:$124,MATCH('3'!$E41,전세계절!$F$84:$F$124,FALSE),MATCH('3'!P$12,전세계절!$1:$1,FALSE))</f>
        <v>99.846202633222802</v>
      </c>
      <c r="Q41" s="265">
        <f t="shared" si="3"/>
        <v>0.35982450699296731</v>
      </c>
      <c r="R41" s="265">
        <f t="shared" si="4"/>
        <v>3.3057876436322964</v>
      </c>
      <c r="S41" s="265">
        <f t="shared" si="5"/>
        <v>3.6421183608360774</v>
      </c>
      <c r="T41" s="266">
        <f>INDEX(매매계절!$125:$165,MATCH('3'!$E41,매매계절!$F$125:$F$165,FALSE),MATCH('3'!T$12,매매계절!$1:$1,FALSE))</f>
        <v>100.31459768897101</v>
      </c>
      <c r="U41" s="262">
        <f>INDEX(매매계절!$125:$165,MATCH('3'!$E41,매매계절!$F$125:$F$165,FALSE),MATCH('3'!U$12,매매계절!$1:$1,FALSE))</f>
        <v>100.361782785469</v>
      </c>
      <c r="V41" s="262">
        <f>INDEX(매매계절!$125:$165,MATCH('3'!$E41,매매계절!$F$125:$F$165,FALSE),MATCH('3'!V$12,매매계절!$1:$1,FALSE))</f>
        <v>99.949345782094397</v>
      </c>
      <c r="W41" s="262">
        <f>INDEX(매매계절!$125:$165,MATCH('3'!$E41,매매계절!$F$125:$F$165,FALSE),MATCH('3'!W$12,매매계절!$1:$1,FALSE))</f>
        <v>100.04589235364401</v>
      </c>
      <c r="X41" s="265">
        <f t="shared" si="6"/>
        <v>-4.7015004305828167E-2</v>
      </c>
      <c r="Y41" s="265">
        <f t="shared" si="7"/>
        <v>0.36543701613906965</v>
      </c>
      <c r="Z41" s="265">
        <f t="shared" si="8"/>
        <v>0.2685820766905378</v>
      </c>
      <c r="AA41" s="261">
        <f>INDEX(전세계절!$125:$165,MATCH('3'!$E41,전세계절!$F$125:$F$165,FALSE),MATCH('3'!AA$12,전세계절!$1:$1,FALSE))</f>
        <v>101.150924982112</v>
      </c>
      <c r="AB41" s="262">
        <f>INDEX(전세계절!$125:$165,MATCH('3'!$E41,전세계절!$F$125:$F$165,FALSE),MATCH('3'!AB$12,전세계절!$1:$1,FALSE))</f>
        <v>101.05392490725499</v>
      </c>
      <c r="AC41" s="262">
        <f>INDEX(전세계절!$125:$165,MATCH('3'!$E41,전세계절!$F$125:$F$165,FALSE),MATCH('3'!AC$12,전세계절!$1:$1,FALSE))</f>
        <v>100.299356039595</v>
      </c>
      <c r="AD41" s="262">
        <f>INDEX(전세계절!$125:$165,MATCH('3'!$E41,전세계절!$F$125:$F$165,FALSE),MATCH('3'!AD$12,전세계절!$1:$1,FALSE))</f>
        <v>100.064516447152</v>
      </c>
      <c r="AE41" s="265">
        <f t="shared" si="9"/>
        <v>9.5988428896776057E-2</v>
      </c>
      <c r="AF41" s="265">
        <f t="shared" si="10"/>
        <v>0.84902732793301627</v>
      </c>
      <c r="AG41" s="267">
        <f t="shared" si="11"/>
        <v>1.0857080746837777</v>
      </c>
      <c r="AH41" s="1374" t="s">
        <v>280</v>
      </c>
      <c r="AI41" s="1375"/>
      <c r="AJ41" s="1375"/>
      <c r="AK41" s="1375"/>
    </row>
    <row r="42" spans="1:37" s="310" customFormat="1" ht="12.6" customHeight="1">
      <c r="A42" s="1476" t="s">
        <v>792</v>
      </c>
      <c r="B42" s="1476"/>
      <c r="C42" s="1476"/>
      <c r="D42" s="1476"/>
      <c r="E42" s="627">
        <v>30</v>
      </c>
      <c r="F42" s="261">
        <f>INDEX(매매계절!$84:$124,MATCH('3'!$E42,매매계절!$F$84:$F$124,FALSE),MATCH('3'!F$12,매매계절!$1:$1,FALSE))</f>
        <v>101.092683126583</v>
      </c>
      <c r="G42" s="262">
        <f>INDEX(매매계절!$84:$124,MATCH('3'!$E42,매매계절!$F$84:$F$124,FALSE),MATCH('3'!G$12,매매계절!$1:$1,FALSE))</f>
        <v>100.85755636215799</v>
      </c>
      <c r="H42" s="262">
        <f>INDEX(매매계절!$84:$124,MATCH('3'!$E42,매매계절!$F$84:$F$124,FALSE),MATCH('3'!H$12,매매계절!$1:$1,FALSE))</f>
        <v>100.45091776748799</v>
      </c>
      <c r="I42" s="262">
        <f>INDEX(매매계절!$84:$124,MATCH('3'!$E42,매매계절!$F$84:$F$124,FALSE),MATCH('3'!I$12,매매계절!$1:$1,FALSE))</f>
        <v>99.684617252568501</v>
      </c>
      <c r="J42" s="263">
        <f t="shared" si="0"/>
        <v>0.23312756416655755</v>
      </c>
      <c r="K42" s="263">
        <f t="shared" si="1"/>
        <v>0.63888451530178525</v>
      </c>
      <c r="L42" s="264">
        <f t="shared" si="2"/>
        <v>1.4125207206713952</v>
      </c>
      <c r="M42" s="261">
        <f>INDEX(전세계절!$84:$124,MATCH('3'!$E42,전세계절!$F$84:$F$124,FALSE),MATCH('3'!M$12,전세계절!$1:$1,FALSE))</f>
        <v>101.730651130064</v>
      </c>
      <c r="N42" s="262">
        <f>INDEX(전세계절!$84:$124,MATCH('3'!$E42,전세계절!$F$84:$F$124,FALSE),MATCH('3'!N$12,전세계절!$1:$1,FALSE))</f>
        <v>101.359559967782</v>
      </c>
      <c r="O42" s="262">
        <f>INDEX(전세계절!$84:$124,MATCH('3'!$E42,전세계절!$F$84:$F$124,FALSE),MATCH('3'!O$12,전세계절!$1:$1,FALSE))</f>
        <v>100.078215910376</v>
      </c>
      <c r="P42" s="262">
        <f>INDEX(전세계절!$84:$124,MATCH('3'!$E42,전세계절!$F$84:$F$124,FALSE),MATCH('3'!P$12,전세계절!$1:$1,FALSE))</f>
        <v>100.455665246545</v>
      </c>
      <c r="Q42" s="265">
        <f t="shared" si="3"/>
        <v>0.36611362795966329</v>
      </c>
      <c r="R42" s="265">
        <f t="shared" si="4"/>
        <v>1.6511437625625014</v>
      </c>
      <c r="S42" s="265">
        <f t="shared" si="5"/>
        <v>1.2692025685060671</v>
      </c>
      <c r="T42" s="266">
        <f>INDEX(매매계절!$125:$165,MATCH('3'!$E42,매매계절!$F$125:$F$165,FALSE),MATCH('3'!T$12,매매계절!$1:$1,FALSE))</f>
        <v>100.2653666688</v>
      </c>
      <c r="U42" s="262">
        <f>INDEX(매매계절!$125:$165,MATCH('3'!$E42,매매계절!$F$125:$F$165,FALSE),MATCH('3'!U$12,매매계절!$1:$1,FALSE))</f>
        <v>100.37404120084901</v>
      </c>
      <c r="V42" s="262">
        <f>INDEX(매매계절!$125:$165,MATCH('3'!$E42,매매계절!$F$125:$F$165,FALSE),MATCH('3'!V$12,매매계절!$1:$1,FALSE))</f>
        <v>100.04381038434499</v>
      </c>
      <c r="W42" s="262">
        <f>INDEX(매매계절!$125:$165,MATCH('3'!$E42,매매계절!$F$125:$F$165,FALSE),MATCH('3'!W$12,매매계절!$1:$1,FALSE))</f>
        <v>99.998183527225905</v>
      </c>
      <c r="X42" s="265">
        <f t="shared" si="6"/>
        <v>-0.10826955928928683</v>
      </c>
      <c r="Y42" s="265">
        <f t="shared" si="7"/>
        <v>0.22145926230101587</v>
      </c>
      <c r="Z42" s="265">
        <f t="shared" si="8"/>
        <v>0.2671879949712741</v>
      </c>
      <c r="AA42" s="261">
        <f>INDEX(전세계절!$125:$165,MATCH('3'!$E42,전세계절!$F$125:$F$165,FALSE),MATCH('3'!AA$12,전세계절!$1:$1,FALSE))</f>
        <v>100.583608172604</v>
      </c>
      <c r="AB42" s="262">
        <f>INDEX(전세계절!$125:$165,MATCH('3'!$E42,전세계절!$F$125:$F$165,FALSE),MATCH('3'!AB$12,전세계절!$1:$1,FALSE))</f>
        <v>100.518794932166</v>
      </c>
      <c r="AC42" s="262">
        <f>INDEX(전세계절!$125:$165,MATCH('3'!$E42,전세계절!$F$125:$F$165,FALSE),MATCH('3'!AC$12,전세계절!$1:$1,FALSE))</f>
        <v>99.916298692510097</v>
      </c>
      <c r="AD42" s="262">
        <f>INDEX(전세계절!$125:$165,MATCH('3'!$E42,전세계절!$F$125:$F$165,FALSE),MATCH('3'!AD$12,전세계절!$1:$1,FALSE))</f>
        <v>100.053297040906</v>
      </c>
      <c r="AE42" s="265">
        <f t="shared" si="9"/>
        <v>6.447872806447652E-2</v>
      </c>
      <c r="AF42" s="265">
        <f t="shared" si="10"/>
        <v>0.66786849475632959</v>
      </c>
      <c r="AG42" s="267">
        <f t="shared" si="11"/>
        <v>0.53002864211579848</v>
      </c>
      <c r="AH42" s="1374" t="s">
        <v>279</v>
      </c>
      <c r="AI42" s="1375"/>
      <c r="AJ42" s="1375"/>
      <c r="AK42" s="1375"/>
    </row>
    <row r="43" spans="1:37" s="310" customFormat="1" ht="12.6" customHeight="1">
      <c r="A43" s="643" t="s">
        <v>1372</v>
      </c>
      <c r="B43" s="643"/>
      <c r="C43" s="643"/>
      <c r="D43" s="643"/>
      <c r="E43" s="626">
        <v>31</v>
      </c>
      <c r="F43" s="1152">
        <f>INDEX(매매계절!$84:$124,MATCH('3'!$E43,매매계절!$F$84:$F$124,FALSE),MATCH('3'!F$12,매매계절!$1:$1,FALSE))</f>
        <v>0</v>
      </c>
      <c r="G43" s="1153">
        <f>INDEX(매매계절!$84:$124,MATCH('3'!$E43,매매계절!$F$84:$F$124,FALSE),MATCH('3'!G$12,매매계절!$1:$1,FALSE))</f>
        <v>0</v>
      </c>
      <c r="H43" s="1153">
        <f>INDEX(매매계절!$84:$124,MATCH('3'!$E43,매매계절!$F$84:$F$124,FALSE),MATCH('3'!H$12,매매계절!$1:$1,FALSE))</f>
        <v>0</v>
      </c>
      <c r="I43" s="1153">
        <f>INDEX(매매계절!$84:$124,MATCH('3'!$E43,매매계절!$F$84:$F$124,FALSE),MATCH('3'!I$12,매매계절!$1:$1,FALSE))</f>
        <v>0</v>
      </c>
      <c r="J43" s="1154" t="str">
        <f t="shared" si="0"/>
        <v/>
      </c>
      <c r="K43" s="1154" t="str">
        <f t="shared" si="1"/>
        <v/>
      </c>
      <c r="L43" s="1155" t="str">
        <f t="shared" si="2"/>
        <v/>
      </c>
      <c r="M43" s="1152">
        <f>INDEX(전세계절!$84:$124,MATCH('3'!$E43,전세계절!$F$84:$F$124,FALSE),MATCH('3'!M$12,전세계절!$1:$1,FALSE))</f>
        <v>0</v>
      </c>
      <c r="N43" s="1153">
        <f>INDEX(전세계절!$84:$124,MATCH('3'!$E43,전세계절!$F$84:$F$124,FALSE),MATCH('3'!N$12,전세계절!$1:$1,FALSE))</f>
        <v>0</v>
      </c>
      <c r="O43" s="1153">
        <f>INDEX(전세계절!$84:$124,MATCH('3'!$E43,전세계절!$F$84:$F$124,FALSE),MATCH('3'!O$12,전세계절!$1:$1,FALSE))</f>
        <v>0</v>
      </c>
      <c r="P43" s="1153">
        <f>INDEX(전세계절!$84:$124,MATCH('3'!$E43,전세계절!$F$84:$F$124,FALSE),MATCH('3'!P$12,전세계절!$1:$1,FALSE))</f>
        <v>0</v>
      </c>
      <c r="Q43" s="1154" t="str">
        <f t="shared" si="3"/>
        <v/>
      </c>
      <c r="R43" s="1154" t="str">
        <f t="shared" si="4"/>
        <v/>
      </c>
      <c r="S43" s="1154" t="str">
        <f t="shared" si="5"/>
        <v/>
      </c>
      <c r="T43" s="1156">
        <f>INDEX(매매계절!$125:$165,MATCH('3'!$E43,매매계절!$F$125:$F$165,FALSE),MATCH('3'!T$12,매매계절!$1:$1,FALSE))</f>
        <v>0</v>
      </c>
      <c r="U43" s="1153">
        <f>INDEX(매매계절!$125:$165,MATCH('3'!$E43,매매계절!$F$125:$F$165,FALSE),MATCH('3'!U$12,매매계절!$1:$1,FALSE))</f>
        <v>0</v>
      </c>
      <c r="V43" s="1153">
        <f>INDEX(매매계절!$125:$165,MATCH('3'!$E43,매매계절!$F$125:$F$165,FALSE),MATCH('3'!V$12,매매계절!$1:$1,FALSE))</f>
        <v>0</v>
      </c>
      <c r="W43" s="1153">
        <f>INDEX(매매계절!$125:$165,MATCH('3'!$E43,매매계절!$F$125:$F$165,FALSE),MATCH('3'!W$12,매매계절!$1:$1,FALSE))</f>
        <v>0</v>
      </c>
      <c r="X43" s="1154" t="str">
        <f t="shared" si="6"/>
        <v/>
      </c>
      <c r="Y43" s="1154" t="str">
        <f t="shared" si="7"/>
        <v/>
      </c>
      <c r="Z43" s="1154" t="str">
        <f t="shared" si="8"/>
        <v/>
      </c>
      <c r="AA43" s="1152">
        <f>INDEX(전세계절!$125:$165,MATCH('3'!$E43,전세계절!$F$125:$F$165,FALSE),MATCH('3'!AA$12,전세계절!$1:$1,FALSE))</f>
        <v>0</v>
      </c>
      <c r="AB43" s="1153">
        <f>INDEX(전세계절!$125:$165,MATCH('3'!$E43,전세계절!$F$125:$F$165,FALSE),MATCH('3'!AB$12,전세계절!$1:$1,FALSE))</f>
        <v>0</v>
      </c>
      <c r="AC43" s="1153">
        <f>INDEX(전세계절!$125:$165,MATCH('3'!$E43,전세계절!$F$125:$F$165,FALSE),MATCH('3'!AC$12,전세계절!$1:$1,FALSE))</f>
        <v>0</v>
      </c>
      <c r="AD43" s="1153">
        <f>INDEX(전세계절!$125:$165,MATCH('3'!$E43,전세계절!$F$125:$F$165,FALSE),MATCH('3'!AD$12,전세계절!$1:$1,FALSE))</f>
        <v>0</v>
      </c>
      <c r="AE43" s="1154" t="str">
        <f t="shared" si="9"/>
        <v/>
      </c>
      <c r="AF43" s="265" t="str">
        <f t="shared" si="10"/>
        <v/>
      </c>
      <c r="AG43" s="267" t="str">
        <f t="shared" si="11"/>
        <v/>
      </c>
      <c r="AH43" s="1374" t="s">
        <v>1376</v>
      </c>
      <c r="AI43" s="1375"/>
      <c r="AJ43" s="1375"/>
      <c r="AK43" s="1375"/>
    </row>
    <row r="44" spans="1:37" s="310" customFormat="1" ht="12.6" customHeight="1">
      <c r="A44" s="1474" t="s">
        <v>793</v>
      </c>
      <c r="B44" s="1474"/>
      <c r="C44" s="1474"/>
      <c r="D44" s="1474"/>
      <c r="E44" s="627">
        <v>32</v>
      </c>
      <c r="F44" s="261">
        <f>INDEX(매매계절!$84:$124,MATCH('3'!$E44,매매계절!$F$84:$F$124,FALSE),MATCH('3'!F$12,매매계절!$1:$1,FALSE))</f>
        <v>99.649752556788897</v>
      </c>
      <c r="G44" s="262">
        <f>INDEX(매매계절!$84:$124,MATCH('3'!$E44,매매계절!$F$84:$F$124,FALSE),MATCH('3'!G$12,매매계절!$1:$1,FALSE))</f>
        <v>99.5654593665205</v>
      </c>
      <c r="H44" s="262">
        <f>INDEX(매매계절!$84:$124,MATCH('3'!$E44,매매계절!$F$84:$F$124,FALSE),MATCH('3'!H$12,매매계절!$1:$1,FALSE))</f>
        <v>100.256879689448</v>
      </c>
      <c r="I44" s="262">
        <f>INDEX(매매계절!$84:$124,MATCH('3'!$E44,매매계절!$F$84:$F$124,FALSE),MATCH('3'!I$12,매매계절!$1:$1,FALSE))</f>
        <v>99.918548725753894</v>
      </c>
      <c r="J44" s="263">
        <f t="shared" si="0"/>
        <v>8.4661077048919786E-2</v>
      </c>
      <c r="K44" s="263">
        <f t="shared" si="1"/>
        <v>-0.60557154236169364</v>
      </c>
      <c r="L44" s="264">
        <f t="shared" si="2"/>
        <v>-0.26901528534282182</v>
      </c>
      <c r="M44" s="261">
        <f>INDEX(전세계절!$84:$124,MATCH('3'!$E44,전세계절!$F$84:$F$124,FALSE),MATCH('3'!M$12,전세계절!$1:$1,FALSE))</f>
        <v>101.64513615522699</v>
      </c>
      <c r="N44" s="262">
        <f>INDEX(전세계절!$84:$124,MATCH('3'!$E44,전세계절!$F$84:$F$124,FALSE),MATCH('3'!N$12,전세계절!$1:$1,FALSE))</f>
        <v>101.716112850473</v>
      </c>
      <c r="O44" s="262">
        <f>INDEX(전세계절!$84:$124,MATCH('3'!$E44,전세계절!$F$84:$F$124,FALSE),MATCH('3'!O$12,전세계절!$1:$1,FALSE))</f>
        <v>100.53048561294899</v>
      </c>
      <c r="P44" s="262">
        <f>INDEX(전세계절!$84:$124,MATCH('3'!$E44,전세계절!$F$84:$F$124,FALSE),MATCH('3'!P$12,전세계절!$1:$1,FALSE))</f>
        <v>99.854038457655307</v>
      </c>
      <c r="Q44" s="265">
        <f t="shared" si="3"/>
        <v>-6.9779205336273353E-2</v>
      </c>
      <c r="R44" s="265">
        <f t="shared" si="4"/>
        <v>1.1087686839288624</v>
      </c>
      <c r="S44" s="265">
        <f t="shared" si="5"/>
        <v>1.7937158328666269</v>
      </c>
      <c r="T44" s="266">
        <f>INDEX(매매계절!$125:$165,MATCH('3'!$E44,매매계절!$F$125:$F$165,FALSE),MATCH('3'!T$12,매매계절!$1:$1,FALSE))</f>
        <v>100.09702360447</v>
      </c>
      <c r="U44" s="262">
        <f>INDEX(매매계절!$125:$165,MATCH('3'!$E44,매매계절!$F$125:$F$165,FALSE),MATCH('3'!U$12,매매계절!$1:$1,FALSE))</f>
        <v>100.09916909467501</v>
      </c>
      <c r="V44" s="262">
        <f>INDEX(매매계절!$125:$165,MATCH('3'!$E44,매매계절!$F$125:$F$165,FALSE),MATCH('3'!V$12,매매계절!$1:$1,FALSE))</f>
        <v>99.848597560662498</v>
      </c>
      <c r="W44" s="262">
        <f>INDEX(매매계절!$125:$165,MATCH('3'!$E44,매매계절!$F$125:$F$165,FALSE),MATCH('3'!W$12,매매계절!$1:$1,FALSE))</f>
        <v>100.267556217023</v>
      </c>
      <c r="X44" s="265">
        <f t="shared" si="6"/>
        <v>-2.1433646496871184E-3</v>
      </c>
      <c r="Y44" s="265">
        <f t="shared" si="7"/>
        <v>0.24880273722078794</v>
      </c>
      <c r="Z44" s="265">
        <f t="shared" si="8"/>
        <v>-0.17007755946888414</v>
      </c>
      <c r="AA44" s="261">
        <f>INDEX(전세계절!$125:$165,MATCH('3'!$E44,전세계절!$F$125:$F$165,FALSE),MATCH('3'!AA$12,전세계절!$1:$1,FALSE))</f>
        <v>100.705362874008</v>
      </c>
      <c r="AB44" s="262">
        <f>INDEX(전세계절!$125:$165,MATCH('3'!$E44,전세계절!$F$125:$F$165,FALSE),MATCH('3'!AB$12,전세계절!$1:$1,FALSE))</f>
        <v>100.612340134581</v>
      </c>
      <c r="AC44" s="262">
        <f>INDEX(전세계절!$125:$165,MATCH('3'!$E44,전세계절!$F$125:$F$165,FALSE),MATCH('3'!AC$12,전세계절!$1:$1,FALSE))</f>
        <v>100.257395556125</v>
      </c>
      <c r="AD44" s="262">
        <f>INDEX(전세계절!$125:$165,MATCH('3'!$E44,전세계절!$F$125:$F$165,FALSE),MATCH('3'!AD$12,전세계절!$1:$1,FALSE))</f>
        <v>100.194475485986</v>
      </c>
      <c r="AE44" s="265">
        <f t="shared" si="9"/>
        <v>9.2456590615586087E-2</v>
      </c>
      <c r="AF44" s="265">
        <f t="shared" si="10"/>
        <v>0.44681723018848984</v>
      </c>
      <c r="AG44" s="267">
        <f t="shared" si="11"/>
        <v>0.5098957657535319</v>
      </c>
      <c r="AH44" s="1422" t="s">
        <v>281</v>
      </c>
      <c r="AI44" s="1421"/>
      <c r="AJ44" s="1421"/>
      <c r="AK44" s="1421"/>
    </row>
    <row r="45" spans="1:37" s="310" customFormat="1" ht="12.6" customHeight="1">
      <c r="A45" s="1474" t="s">
        <v>794</v>
      </c>
      <c r="B45" s="1474"/>
      <c r="C45" s="1474"/>
      <c r="D45" s="1474"/>
      <c r="E45" s="626">
        <v>33</v>
      </c>
      <c r="F45" s="261">
        <f>INDEX(매매계절!$84:$124,MATCH('3'!$E45,매매계절!$F$84:$F$124,FALSE),MATCH('3'!F$12,매매계절!$1:$1,FALSE))</f>
        <v>101.802287891091</v>
      </c>
      <c r="G45" s="262">
        <f>INDEX(매매계절!$84:$124,MATCH('3'!$E45,매매계절!$F$84:$F$124,FALSE),MATCH('3'!G$12,매매계절!$1:$1,FALSE))</f>
        <v>101.91611907883301</v>
      </c>
      <c r="H45" s="262">
        <f>INDEX(매매계절!$84:$124,MATCH('3'!$E45,매매계절!$F$84:$F$124,FALSE),MATCH('3'!H$12,매매계절!$1:$1,FALSE))</f>
        <v>100.19127444469601</v>
      </c>
      <c r="I45" s="262">
        <f>INDEX(매매계절!$84:$124,MATCH('3'!$E45,매매계절!$F$84:$F$124,FALSE),MATCH('3'!I$12,매매계절!$1:$1,FALSE))</f>
        <v>100.451547208844</v>
      </c>
      <c r="J45" s="263">
        <f t="shared" si="0"/>
        <v>-0.11169105414420288</v>
      </c>
      <c r="K45" s="263">
        <f t="shared" si="1"/>
        <v>1.6079378721589599</v>
      </c>
      <c r="L45" s="264">
        <f t="shared" si="2"/>
        <v>1.3446688675075702</v>
      </c>
      <c r="M45" s="261">
        <f>INDEX(전세계절!$84:$124,MATCH('3'!$E45,전세계절!$F$84:$F$124,FALSE),MATCH('3'!M$12,전세계절!$1:$1,FALSE))</f>
        <v>102.249134983652</v>
      </c>
      <c r="N45" s="262">
        <f>INDEX(전세계절!$84:$124,MATCH('3'!$E45,전세계절!$F$84:$F$124,FALSE),MATCH('3'!N$12,전세계절!$1:$1,FALSE))</f>
        <v>102.14962391598</v>
      </c>
      <c r="O45" s="262">
        <f>INDEX(전세계절!$84:$124,MATCH('3'!$E45,전세계절!$F$84:$F$124,FALSE),MATCH('3'!O$12,전세계절!$1:$1,FALSE))</f>
        <v>100.36370623879399</v>
      </c>
      <c r="P45" s="262">
        <f>INDEX(전세계절!$84:$124,MATCH('3'!$E45,전세계절!$F$84:$F$124,FALSE),MATCH('3'!P$12,전세계절!$1:$1,FALSE))</f>
        <v>100.495749894255</v>
      </c>
      <c r="Q45" s="265">
        <f t="shared" si="3"/>
        <v>9.7416969203778514E-2</v>
      </c>
      <c r="R45" s="265">
        <f t="shared" si="4"/>
        <v>1.8785961733736922</v>
      </c>
      <c r="S45" s="265">
        <f t="shared" si="5"/>
        <v>1.7447355646800666</v>
      </c>
      <c r="T45" s="266">
        <f>INDEX(매매계절!$125:$165,MATCH('3'!$E45,매매계절!$F$125:$F$165,FALSE),MATCH('3'!T$12,매매계절!$1:$1,FALSE))</f>
        <v>100.916878422986</v>
      </c>
      <c r="U45" s="262">
        <f>INDEX(매매계절!$125:$165,MATCH('3'!$E45,매매계절!$F$125:$F$165,FALSE),MATCH('3'!U$12,매매계절!$1:$1,FALSE))</f>
        <v>100.831978573588</v>
      </c>
      <c r="V45" s="262">
        <f>INDEX(매매계절!$125:$165,MATCH('3'!$E45,매매계절!$F$125:$F$165,FALSE),MATCH('3'!V$12,매매계절!$1:$1,FALSE))</f>
        <v>100.345628580359</v>
      </c>
      <c r="W45" s="262">
        <f>INDEX(매매계절!$125:$165,MATCH('3'!$E45,매매계절!$F$125:$F$165,FALSE),MATCH('3'!W$12,매매계절!$1:$1,FALSE))</f>
        <v>99.741003887349606</v>
      </c>
      <c r="X45" s="265">
        <f t="shared" si="6"/>
        <v>8.419932902143934E-2</v>
      </c>
      <c r="Y45" s="265">
        <f t="shared" si="7"/>
        <v>0.56928224050092346</v>
      </c>
      <c r="Z45" s="265">
        <f t="shared" si="8"/>
        <v>1.178927913102279</v>
      </c>
      <c r="AA45" s="261">
        <f>INDEX(전세계절!$125:$165,MATCH('3'!$E45,전세계절!$F$125:$F$165,FALSE),MATCH('3'!AA$12,전세계절!$1:$1,FALSE))</f>
        <v>101.446600231746</v>
      </c>
      <c r="AB45" s="262">
        <f>INDEX(전세계절!$125:$165,MATCH('3'!$E45,전세계절!$F$125:$F$165,FALSE),MATCH('3'!AB$12,전세계절!$1:$1,FALSE))</f>
        <v>101.24700359502501</v>
      </c>
      <c r="AC45" s="262">
        <f>INDEX(전세계절!$125:$165,MATCH('3'!$E45,전세계절!$F$125:$F$165,FALSE),MATCH('3'!AC$12,전세계절!$1:$1,FALSE))</f>
        <v>100.56603174554699</v>
      </c>
      <c r="AD45" s="262">
        <f>INDEX(전세계절!$125:$165,MATCH('3'!$E45,전세계절!$F$125:$F$165,FALSE),MATCH('3'!AD$12,전세계절!$1:$1,FALSE))</f>
        <v>99.989840613118403</v>
      </c>
      <c r="AE45" s="265">
        <f t="shared" si="9"/>
        <v>0.19713831484766686</v>
      </c>
      <c r="AF45" s="265">
        <f t="shared" si="10"/>
        <v>0.87561224293608575</v>
      </c>
      <c r="AG45" s="267">
        <f t="shared" si="11"/>
        <v>1.4569076315103846</v>
      </c>
      <c r="AH45" s="1422" t="s">
        <v>282</v>
      </c>
      <c r="AI45" s="1421"/>
      <c r="AJ45" s="1421"/>
      <c r="AK45" s="1421"/>
    </row>
    <row r="46" spans="1:37" s="310" customFormat="1" ht="12.6" customHeight="1">
      <c r="A46" s="1474" t="s">
        <v>795</v>
      </c>
      <c r="B46" s="1474"/>
      <c r="C46" s="1474"/>
      <c r="D46" s="1474"/>
      <c r="E46" s="627">
        <v>34</v>
      </c>
      <c r="F46" s="261">
        <f>INDEX(매매계절!$84:$124,MATCH('3'!$E46,매매계절!$F$84:$F$124,FALSE),MATCH('3'!F$12,매매계절!$1:$1,FALSE))</f>
        <v>101.51470247866899</v>
      </c>
      <c r="G46" s="262">
        <f>INDEX(매매계절!$84:$124,MATCH('3'!$E46,매매계절!$F$84:$F$124,FALSE),MATCH('3'!G$12,매매계절!$1:$1,FALSE))</f>
        <v>101.38255912347999</v>
      </c>
      <c r="H46" s="262">
        <f>INDEX(매매계절!$84:$124,MATCH('3'!$E46,매매계절!$F$84:$F$124,FALSE),MATCH('3'!H$12,매매계절!$1:$1,FALSE))</f>
        <v>100.149277247001</v>
      </c>
      <c r="I46" s="262">
        <f>INDEX(매매계절!$84:$124,MATCH('3'!$E46,매매계절!$F$84:$F$124,FALSE),MATCH('3'!I$12,매매계절!$1:$1,FALSE))</f>
        <v>99.503916658001799</v>
      </c>
      <c r="J46" s="263">
        <f t="shared" si="0"/>
        <v>0.13034130952254142</v>
      </c>
      <c r="K46" s="263">
        <f t="shared" si="1"/>
        <v>1.3633900006092103</v>
      </c>
      <c r="L46" s="264">
        <f t="shared" si="2"/>
        <v>2.0208107260524466</v>
      </c>
      <c r="M46" s="261">
        <f>INDEX(전세계절!$84:$124,MATCH('3'!$E46,전세계절!$F$84:$F$124,FALSE),MATCH('3'!M$12,전세계절!$1:$1,FALSE))</f>
        <v>102.29616422492001</v>
      </c>
      <c r="N46" s="262">
        <f>INDEX(전세계절!$84:$124,MATCH('3'!$E46,전세계절!$F$84:$F$124,FALSE),MATCH('3'!N$12,전세계절!$1:$1,FALSE))</f>
        <v>101.98981669099599</v>
      </c>
      <c r="O46" s="262">
        <f>INDEX(전세계절!$84:$124,MATCH('3'!$E46,전세계절!$F$84:$F$124,FALSE),MATCH('3'!O$12,전세계절!$1:$1,FALSE))</f>
        <v>100.278310130894</v>
      </c>
      <c r="P46" s="262">
        <f>INDEX(전세계절!$84:$124,MATCH('3'!$E46,전세계절!$F$84:$F$124,FALSE),MATCH('3'!P$12,전세계절!$1:$1,FALSE))</f>
        <v>99.370995013294305</v>
      </c>
      <c r="Q46" s="265">
        <f t="shared" si="3"/>
        <v>0.30037070745225769</v>
      </c>
      <c r="R46" s="265">
        <f t="shared" si="4"/>
        <v>2.0122537878750624</v>
      </c>
      <c r="S46" s="265">
        <f t="shared" si="5"/>
        <v>2.9436851379362361</v>
      </c>
      <c r="T46" s="266">
        <f>INDEX(매매계절!$125:$165,MATCH('3'!$E46,매매계절!$F$125:$F$165,FALSE),MATCH('3'!T$12,매매계절!$1:$1,FALSE))</f>
        <v>101.220271586057</v>
      </c>
      <c r="U46" s="262">
        <f>INDEX(매매계절!$125:$165,MATCH('3'!$E46,매매계절!$F$125:$F$165,FALSE),MATCH('3'!U$12,매매계절!$1:$1,FALSE))</f>
        <v>101.161638820967</v>
      </c>
      <c r="V46" s="262">
        <f>INDEX(매매계절!$125:$165,MATCH('3'!$E46,매매계절!$F$125:$F$165,FALSE),MATCH('3'!V$12,매매계절!$1:$1,FALSE))</f>
        <v>100.66280143972099</v>
      </c>
      <c r="W46" s="262">
        <f>INDEX(매매계절!$125:$165,MATCH('3'!$E46,매매계절!$F$125:$F$165,FALSE),MATCH('3'!W$12,매매계절!$1:$1,FALSE))</f>
        <v>99.730446807029395</v>
      </c>
      <c r="X46" s="265">
        <f t="shared" si="6"/>
        <v>5.7959485209368999E-2</v>
      </c>
      <c r="Y46" s="265">
        <f t="shared" si="7"/>
        <v>0.55379955491288158</v>
      </c>
      <c r="Z46" s="265">
        <f t="shared" si="8"/>
        <v>1.4938515034534028</v>
      </c>
      <c r="AA46" s="261">
        <f>INDEX(전세계절!$125:$165,MATCH('3'!$E46,전세계절!$F$125:$F$165,FALSE),MATCH('3'!AA$12,전세계절!$1:$1,FALSE))</f>
        <v>100.8182578899</v>
      </c>
      <c r="AB46" s="262">
        <f>INDEX(전세계절!$125:$165,MATCH('3'!$E46,전세계절!$F$125:$F$165,FALSE),MATCH('3'!AB$12,전세계절!$1:$1,FALSE))</f>
        <v>100.91065640543999</v>
      </c>
      <c r="AC46" s="262">
        <f>INDEX(전세계절!$125:$165,MATCH('3'!$E46,전세계절!$F$125:$F$165,FALSE),MATCH('3'!AC$12,전세계절!$1:$1,FALSE))</f>
        <v>100.391327289011</v>
      </c>
      <c r="AD46" s="262">
        <f>INDEX(전세계절!$125:$165,MATCH('3'!$E46,전세계절!$F$125:$F$165,FALSE),MATCH('3'!AD$12,전세계절!$1:$1,FALSE))</f>
        <v>99.442159222549193</v>
      </c>
      <c r="AE46" s="265">
        <f t="shared" si="9"/>
        <v>-9.1564675953303976E-2</v>
      </c>
      <c r="AF46" s="265">
        <f t="shared" si="10"/>
        <v>0.42526641734692561</v>
      </c>
      <c r="AG46" s="267">
        <f t="shared" si="11"/>
        <v>1.3838181693853979</v>
      </c>
      <c r="AH46" s="1422" t="s">
        <v>283</v>
      </c>
      <c r="AI46" s="1421"/>
      <c r="AJ46" s="1421"/>
      <c r="AK46" s="1421"/>
    </row>
    <row r="47" spans="1:37" s="310" customFormat="1" ht="12.6" customHeight="1">
      <c r="A47" s="1474" t="s">
        <v>796</v>
      </c>
      <c r="B47" s="1474"/>
      <c r="C47" s="1474"/>
      <c r="D47" s="1474"/>
      <c r="E47" s="626">
        <v>35</v>
      </c>
      <c r="F47" s="261">
        <f>INDEX(매매계절!$84:$124,MATCH('3'!$E47,매매계절!$F$84:$F$124,FALSE),MATCH('3'!F$12,매매계절!$1:$1,FALSE))</f>
        <v>101.314062249709</v>
      </c>
      <c r="G47" s="262">
        <f>INDEX(매매계절!$84:$124,MATCH('3'!$E47,매매계절!$F$84:$F$124,FALSE),MATCH('3'!G$12,매매계절!$1:$1,FALSE))</f>
        <v>101.011592710668</v>
      </c>
      <c r="H47" s="262">
        <f>INDEX(매매계절!$84:$124,MATCH('3'!$E47,매매계절!$F$84:$F$124,FALSE),MATCH('3'!H$12,매매계절!$1:$1,FALSE))</f>
        <v>100.028822141855</v>
      </c>
      <c r="I47" s="262">
        <f>INDEX(매매계절!$84:$124,MATCH('3'!$E47,매매계절!$F$84:$F$124,FALSE),MATCH('3'!I$12,매매계절!$1:$1,FALSE))</f>
        <v>99.915900374044398</v>
      </c>
      <c r="J47" s="263">
        <f t="shared" si="0"/>
        <v>0.29944042156366812</v>
      </c>
      <c r="K47" s="263">
        <f t="shared" si="1"/>
        <v>1.2848697808631071</v>
      </c>
      <c r="L47" s="264">
        <f t="shared" si="2"/>
        <v>1.3993387142891667</v>
      </c>
      <c r="M47" s="261">
        <f>INDEX(전세계절!$84:$124,MATCH('3'!$E47,전세계절!$F$84:$F$124,FALSE),MATCH('3'!M$12,전세계절!$1:$1,FALSE))</f>
        <v>102.549480705742</v>
      </c>
      <c r="N47" s="262">
        <f>INDEX(전세계절!$84:$124,MATCH('3'!$E47,전세계절!$F$84:$F$124,FALSE),MATCH('3'!N$12,전세계절!$1:$1,FALSE))</f>
        <v>102.156530592351</v>
      </c>
      <c r="O47" s="262">
        <f>INDEX(전세계절!$84:$124,MATCH('3'!$E47,전세계절!$F$84:$F$124,FALSE),MATCH('3'!O$12,전세계절!$1:$1,FALSE))</f>
        <v>100.168380542248</v>
      </c>
      <c r="P47" s="262">
        <f>INDEX(전세계절!$84:$124,MATCH('3'!$E47,전세계절!$F$84:$F$124,FALSE),MATCH('3'!P$12,전세계절!$1:$1,FALSE))</f>
        <v>100.22329152171901</v>
      </c>
      <c r="Q47" s="265">
        <f t="shared" si="3"/>
        <v>0.38465491252737127</v>
      </c>
      <c r="R47" s="265">
        <f t="shared" si="4"/>
        <v>2.3770975936759919</v>
      </c>
      <c r="S47" s="265">
        <f t="shared" si="5"/>
        <v>2.3210065731266605</v>
      </c>
      <c r="T47" s="266">
        <f>INDEX(매매계절!$125:$165,MATCH('3'!$E47,매매계절!$F$125:$F$165,FALSE),MATCH('3'!T$12,매매계절!$1:$1,FALSE))</f>
        <v>99.287173754971903</v>
      </c>
      <c r="U47" s="262">
        <f>INDEX(매매계절!$125:$165,MATCH('3'!$E47,매매계절!$F$125:$F$165,FALSE),MATCH('3'!U$12,매매계절!$1:$1,FALSE))</f>
        <v>99.292842395917006</v>
      </c>
      <c r="V47" s="262">
        <f>INDEX(매매계절!$125:$165,MATCH('3'!$E47,매매계절!$F$125:$F$165,FALSE),MATCH('3'!V$12,매매계절!$1:$1,FALSE))</f>
        <v>99.523789310472296</v>
      </c>
      <c r="W47" s="262">
        <f>INDEX(매매계절!$125:$165,MATCH('3'!$E47,매매계절!$F$125:$F$165,FALSE),MATCH('3'!W$12,매매계절!$1:$1,FALSE))</f>
        <v>100.211118083198</v>
      </c>
      <c r="X47" s="265">
        <f t="shared" si="6"/>
        <v>-5.7090126622583171E-3</v>
      </c>
      <c r="Y47" s="265">
        <f t="shared" si="7"/>
        <v>-0.23774773563157714</v>
      </c>
      <c r="Z47" s="265">
        <f t="shared" si="8"/>
        <v>-0.92199782409274622</v>
      </c>
      <c r="AA47" s="261">
        <f>INDEX(전세계절!$125:$165,MATCH('3'!$E47,전세계절!$F$125:$F$165,FALSE),MATCH('3'!AA$12,전세계절!$1:$1,FALSE))</f>
        <v>99.996373120609107</v>
      </c>
      <c r="AB47" s="262">
        <f>INDEX(전세계절!$125:$165,MATCH('3'!$E47,전세계절!$F$125:$F$165,FALSE),MATCH('3'!AB$12,전세계절!$1:$1,FALSE))</f>
        <v>99.861028474485806</v>
      </c>
      <c r="AC47" s="262">
        <f>INDEX(전세계절!$125:$165,MATCH('3'!$E47,전세계절!$F$125:$F$165,FALSE),MATCH('3'!AC$12,전세계절!$1:$1,FALSE))</f>
        <v>99.443961818318996</v>
      </c>
      <c r="AD47" s="262">
        <f>INDEX(전세계절!$125:$165,MATCH('3'!$E47,전세계절!$F$125:$F$165,FALSE),MATCH('3'!AD$12,전세계절!$1:$1,FALSE))</f>
        <v>100.409091235009</v>
      </c>
      <c r="AE47" s="265">
        <f t="shared" si="9"/>
        <v>0.13553299839874633</v>
      </c>
      <c r="AF47" s="265">
        <f t="shared" si="10"/>
        <v>0.55550009491711627</v>
      </c>
      <c r="AG47" s="267">
        <f t="shared" si="11"/>
        <v>-0.411036599697856</v>
      </c>
      <c r="AH47" s="1422" t="s">
        <v>287</v>
      </c>
      <c r="AI47" s="1421"/>
      <c r="AJ47" s="1421"/>
      <c r="AK47" s="1421"/>
    </row>
    <row r="48" spans="1:37" s="310" customFormat="1" ht="12.6" customHeight="1">
      <c r="A48" s="1474" t="s">
        <v>797</v>
      </c>
      <c r="B48" s="1474"/>
      <c r="C48" s="1474"/>
      <c r="D48" s="1474"/>
      <c r="E48" s="627">
        <v>36</v>
      </c>
      <c r="F48" s="261">
        <f>INDEX(매매계절!$84:$124,MATCH('3'!$E48,매매계절!$F$84:$F$124,FALSE),MATCH('3'!F$12,매매계절!$1:$1,FALSE))</f>
        <v>101.440664693188</v>
      </c>
      <c r="G48" s="262">
        <f>INDEX(매매계절!$84:$124,MATCH('3'!$E48,매매계절!$F$84:$F$124,FALSE),MATCH('3'!G$12,매매계절!$1:$1,FALSE))</f>
        <v>101.18037098452599</v>
      </c>
      <c r="H48" s="262">
        <f>INDEX(매매계절!$84:$124,MATCH('3'!$E48,매매계절!$F$84:$F$124,FALSE),MATCH('3'!H$12,매매계절!$1:$1,FALSE))</f>
        <v>100.48212664168901</v>
      </c>
      <c r="I48" s="262">
        <f>INDEX(매매계절!$84:$124,MATCH('3'!$E48,매매계절!$F$84:$F$124,FALSE),MATCH('3'!I$12,매매계절!$1:$1,FALSE))</f>
        <v>100.36797451908301</v>
      </c>
      <c r="J48" s="263">
        <f t="shared" si="0"/>
        <v>0.25725712025883585</v>
      </c>
      <c r="K48" s="263">
        <f t="shared" si="1"/>
        <v>0.95393885811858592</v>
      </c>
      <c r="L48" s="264">
        <f t="shared" si="2"/>
        <v>1.0687574191317717</v>
      </c>
      <c r="M48" s="261">
        <f>INDEX(전세계절!$84:$124,MATCH('3'!$E48,전세계절!$F$84:$F$124,FALSE),MATCH('3'!M$12,전세계절!$1:$1,FALSE))</f>
        <v>102.017591860241</v>
      </c>
      <c r="N48" s="262">
        <f>INDEX(전세계절!$84:$124,MATCH('3'!$E48,전세계절!$F$84:$F$124,FALSE),MATCH('3'!N$12,전세계절!$1:$1,FALSE))</f>
        <v>101.692543810041</v>
      </c>
      <c r="O48" s="262">
        <f>INDEX(전세계절!$84:$124,MATCH('3'!$E48,전세계절!$F$84:$F$124,FALSE),MATCH('3'!O$12,전세계절!$1:$1,FALSE))</f>
        <v>100.72547972635</v>
      </c>
      <c r="P48" s="262">
        <f>INDEX(전세계절!$84:$124,MATCH('3'!$E48,전세계절!$F$84:$F$124,FALSE),MATCH('3'!P$12,전세계절!$1:$1,FALSE))</f>
        <v>99.628847643838697</v>
      </c>
      <c r="Q48" s="265">
        <f t="shared" si="3"/>
        <v>0.31963803640036037</v>
      </c>
      <c r="R48" s="265">
        <f t="shared" si="4"/>
        <v>1.2828056390512099</v>
      </c>
      <c r="S48" s="265">
        <f t="shared" si="5"/>
        <v>2.3976431253543984</v>
      </c>
      <c r="T48" s="266">
        <f>INDEX(매매계절!$125:$165,MATCH('3'!$E48,매매계절!$F$125:$F$165,FALSE),MATCH('3'!T$12,매매계절!$1:$1,FALSE))</f>
        <v>99.537800660117696</v>
      </c>
      <c r="U48" s="262">
        <f>INDEX(매매계절!$125:$165,MATCH('3'!$E48,매매계절!$F$125:$F$165,FALSE),MATCH('3'!U$12,매매계절!$1:$1,FALSE))</f>
        <v>99.750122906440396</v>
      </c>
      <c r="V48" s="262">
        <f>INDEX(매매계절!$125:$165,MATCH('3'!$E48,매매계절!$F$125:$F$165,FALSE),MATCH('3'!V$12,매매계절!$1:$1,FALSE))</f>
        <v>99.925313363591002</v>
      </c>
      <c r="W48" s="262">
        <f>INDEX(매매계절!$125:$165,MATCH('3'!$E48,매매계절!$F$125:$F$165,FALSE),MATCH('3'!W$12,매매계절!$1:$1,FALSE))</f>
        <v>100.07824214788199</v>
      </c>
      <c r="X48" s="265">
        <f t="shared" si="6"/>
        <v>-0.21285412001130766</v>
      </c>
      <c r="Y48" s="265">
        <f t="shared" si="7"/>
        <v>-0.38780233999696767</v>
      </c>
      <c r="Z48" s="265">
        <f t="shared" si="8"/>
        <v>-0.54001896532686056</v>
      </c>
      <c r="AA48" s="261">
        <f>INDEX(전세계절!$125:$165,MATCH('3'!$E48,전세계절!$F$125:$F$165,FALSE),MATCH('3'!AA$12,전세계절!$1:$1,FALSE))</f>
        <v>99.840250643751602</v>
      </c>
      <c r="AB48" s="262">
        <f>INDEX(전세계절!$125:$165,MATCH('3'!$E48,전세계절!$F$125:$F$165,FALSE),MATCH('3'!AB$12,전세계절!$1:$1,FALSE))</f>
        <v>99.874151931913005</v>
      </c>
      <c r="AC48" s="262">
        <f>INDEX(전세계절!$125:$165,MATCH('3'!$E48,전세계절!$F$125:$F$165,FALSE),MATCH('3'!AC$12,전세계절!$1:$1,FALSE))</f>
        <v>99.657593446095902</v>
      </c>
      <c r="AD48" s="262">
        <f>INDEX(전세계절!$125:$165,MATCH('3'!$E48,전세계절!$F$125:$F$165,FALSE),MATCH('3'!AD$12,전세계절!$1:$1,FALSE))</f>
        <v>100.17479461885399</v>
      </c>
      <c r="AE48" s="265">
        <f t="shared" si="9"/>
        <v>-3.3944006037234242E-2</v>
      </c>
      <c r="AF48" s="265">
        <f t="shared" si="10"/>
        <v>0.18328477674358634</v>
      </c>
      <c r="AG48" s="267">
        <f t="shared" si="11"/>
        <v>-0.3339602305902023</v>
      </c>
      <c r="AH48" s="1420" t="s">
        <v>288</v>
      </c>
      <c r="AI48" s="1421"/>
      <c r="AJ48" s="1421"/>
      <c r="AK48" s="1421"/>
    </row>
    <row r="49" spans="1:37" s="310" customFormat="1" ht="12.6" customHeight="1">
      <c r="A49" s="1475" t="s">
        <v>798</v>
      </c>
      <c r="B49" s="1475"/>
      <c r="C49" s="1475"/>
      <c r="D49" s="1475"/>
      <c r="E49" s="626">
        <v>37</v>
      </c>
      <c r="F49" s="261">
        <f>INDEX(매매계절!$84:$124,MATCH('3'!$E49,매매계절!$F$84:$F$124,FALSE),MATCH('3'!F$12,매매계절!$1:$1,FALSE))</f>
        <v>102.84825928044199</v>
      </c>
      <c r="G49" s="262">
        <f>INDEX(매매계절!$84:$124,MATCH('3'!$E49,매매계절!$F$84:$F$124,FALSE),MATCH('3'!G$12,매매계절!$1:$1,FALSE))</f>
        <v>102.74249634501</v>
      </c>
      <c r="H49" s="262">
        <f>INDEX(매매계절!$84:$124,MATCH('3'!$E49,매매계절!$F$84:$F$124,FALSE),MATCH('3'!H$12,매매계절!$1:$1,FALSE))</f>
        <v>100.118780103503</v>
      </c>
      <c r="I49" s="262">
        <f>INDEX(매매계절!$84:$124,MATCH('3'!$E49,매매계절!$F$84:$F$124,FALSE),MATCH('3'!I$12,매매계절!$1:$1,FALSE))</f>
        <v>99.210458517302499</v>
      </c>
      <c r="J49" s="263">
        <f t="shared" si="0"/>
        <v>0.10293981477424996</v>
      </c>
      <c r="K49" s="263">
        <f t="shared" si="1"/>
        <v>2.7262409451226377</v>
      </c>
      <c r="L49" s="264">
        <f t="shared" si="2"/>
        <v>3.6667512856066953</v>
      </c>
      <c r="M49" s="261">
        <f>INDEX(전세계절!$84:$124,MATCH('3'!$E49,전세계절!$F$84:$F$124,FALSE),MATCH('3'!M$12,전세계절!$1:$1,FALSE))</f>
        <v>103.32926995743</v>
      </c>
      <c r="N49" s="262">
        <f>INDEX(전세계절!$84:$124,MATCH('3'!$E49,전세계절!$F$84:$F$124,FALSE),MATCH('3'!N$12,전세계절!$1:$1,FALSE))</f>
        <v>103.047311608591</v>
      </c>
      <c r="O49" s="262">
        <f>INDEX(전세계절!$84:$124,MATCH('3'!$E49,전세계절!$F$84:$F$124,FALSE),MATCH('3'!O$12,전세계절!$1:$1,FALSE))</f>
        <v>100.18907941711799</v>
      </c>
      <c r="P49" s="262">
        <f>INDEX(전세계절!$84:$124,MATCH('3'!$E49,전세계절!$F$84:$F$124,FALSE),MATCH('3'!P$12,전세계절!$1:$1,FALSE))</f>
        <v>99.172689031119006</v>
      </c>
      <c r="Q49" s="265">
        <f t="shared" si="3"/>
        <v>0.27362028609729805</v>
      </c>
      <c r="R49" s="265">
        <f t="shared" si="4"/>
        <v>3.1342642916583952</v>
      </c>
      <c r="S49" s="265">
        <f t="shared" si="5"/>
        <v>4.1912556439875459</v>
      </c>
      <c r="T49" s="266">
        <f>INDEX(매매계절!$125:$165,MATCH('3'!$E49,매매계절!$F$125:$F$165,FALSE),MATCH('3'!T$12,매매계절!$1:$1,FALSE))</f>
        <v>100.61666592447899</v>
      </c>
      <c r="U49" s="262">
        <f>INDEX(매매계절!$125:$165,MATCH('3'!$E49,매매계절!$F$125:$F$165,FALSE),MATCH('3'!U$12,매매계절!$1:$1,FALSE))</f>
        <v>100.60175055742199</v>
      </c>
      <c r="V49" s="262">
        <f>INDEX(매매계절!$125:$165,MATCH('3'!$E49,매매계절!$F$125:$F$165,FALSE),MATCH('3'!V$12,매매계절!$1:$1,FALSE))</f>
        <v>100.13789186317</v>
      </c>
      <c r="W49" s="262">
        <f>INDEX(매매계절!$125:$165,MATCH('3'!$E49,매매계절!$F$125:$F$165,FALSE),MATCH('3'!W$12,매매계절!$1:$1,FALSE))</f>
        <v>99.630800991520104</v>
      </c>
      <c r="X49" s="265">
        <f t="shared" si="6"/>
        <v>1.4826150613034272E-2</v>
      </c>
      <c r="Y49" s="265">
        <f t="shared" si="7"/>
        <v>0.47811477993084939</v>
      </c>
      <c r="Z49" s="265">
        <f t="shared" si="8"/>
        <v>0.9895182244322287</v>
      </c>
      <c r="AA49" s="261">
        <f>INDEX(전세계절!$125:$165,MATCH('3'!$E49,전세계절!$F$125:$F$165,FALSE),MATCH('3'!AA$12,전세계절!$1:$1,FALSE))</f>
        <v>100.941602816966</v>
      </c>
      <c r="AB49" s="262">
        <f>INDEX(전세계절!$125:$165,MATCH('3'!$E49,전세계절!$F$125:$F$165,FALSE),MATCH('3'!AB$12,전세계절!$1:$1,FALSE))</f>
        <v>100.80904823031</v>
      </c>
      <c r="AC49" s="262">
        <f>INDEX(전세계절!$125:$165,MATCH('3'!$E49,전세계절!$F$125:$F$165,FALSE),MATCH('3'!AC$12,전세계절!$1:$1,FALSE))</f>
        <v>100.15235675885</v>
      </c>
      <c r="AD49" s="262">
        <f>INDEX(전세계절!$125:$165,MATCH('3'!$E49,전세계절!$F$125:$F$165,FALSE),MATCH('3'!AD$12,전세계절!$1:$1,FALSE))</f>
        <v>99.781700968066701</v>
      </c>
      <c r="AE49" s="265">
        <f t="shared" si="9"/>
        <v>0.131490762965214</v>
      </c>
      <c r="AF49" s="265">
        <f t="shared" si="10"/>
        <v>0.78804541765937763</v>
      </c>
      <c r="AG49" s="267">
        <f t="shared" si="11"/>
        <v>1.1624394429500695</v>
      </c>
      <c r="AH49" s="1422" t="s">
        <v>289</v>
      </c>
      <c r="AI49" s="1421"/>
      <c r="AJ49" s="1421"/>
      <c r="AK49" s="1421"/>
    </row>
    <row r="50" spans="1:37" s="310" customFormat="1" ht="12.6" customHeight="1">
      <c r="A50" s="1476" t="s">
        <v>799</v>
      </c>
      <c r="B50" s="1476"/>
      <c r="C50" s="1476"/>
      <c r="D50" s="1476"/>
      <c r="E50" s="627">
        <v>38</v>
      </c>
      <c r="F50" s="261">
        <f>INDEX(매매계절!$84:$124,MATCH('3'!$E50,매매계절!$F$84:$F$124,FALSE),MATCH('3'!F$12,매매계절!$1:$1,FALSE))</f>
        <v>99.738592573518702</v>
      </c>
      <c r="G50" s="262">
        <f>INDEX(매매계절!$84:$124,MATCH('3'!$E50,매매계절!$F$84:$F$124,FALSE),MATCH('3'!G$12,매매계절!$1:$1,FALSE))</f>
        <v>99.737573120886793</v>
      </c>
      <c r="H50" s="262">
        <f>INDEX(매매계절!$84:$124,MATCH('3'!$E50,매매계절!$F$84:$F$124,FALSE),MATCH('3'!H$12,매매계절!$1:$1,FALSE))</f>
        <v>99.321523311161002</v>
      </c>
      <c r="I50" s="262">
        <f>INDEX(매매계절!$84:$124,MATCH('3'!$E50,매매계절!$F$84:$F$124,FALSE),MATCH('3'!I$12,매매계절!$1:$1,FALSE))</f>
        <v>99.907244940676307</v>
      </c>
      <c r="J50" s="263">
        <f t="shared" si="0"/>
        <v>1.0221349888706044E-3</v>
      </c>
      <c r="K50" s="263">
        <f t="shared" si="1"/>
        <v>0.41991831020460335</v>
      </c>
      <c r="L50" s="264">
        <f t="shared" si="2"/>
        <v>-0.16880894599560214</v>
      </c>
      <c r="M50" s="261">
        <f>INDEX(전세계절!$84:$124,MATCH('3'!$E50,전세계절!$F$84:$F$124,FALSE),MATCH('3'!M$12,전세계절!$1:$1,FALSE))</f>
        <v>101.586516824442</v>
      </c>
      <c r="N50" s="262">
        <f>INDEX(전세계절!$84:$124,MATCH('3'!$E50,전세계절!$F$84:$F$124,FALSE),MATCH('3'!N$12,전세계절!$1:$1,FALSE))</f>
        <v>101.21260959835899</v>
      </c>
      <c r="O50" s="262">
        <f>INDEX(전세계절!$84:$124,MATCH('3'!$E50,전세계절!$F$84:$F$124,FALSE),MATCH('3'!O$12,전세계절!$1:$1,FALSE))</f>
        <v>99.926357463018704</v>
      </c>
      <c r="P50" s="262">
        <f>INDEX(전세계절!$84:$124,MATCH('3'!$E50,전세계절!$F$84:$F$124,FALSE),MATCH('3'!P$12,전세계절!$1:$1,FALSE))</f>
        <v>99.739073575881207</v>
      </c>
      <c r="Q50" s="265">
        <f t="shared" si="3"/>
        <v>0.36942751260615747</v>
      </c>
      <c r="R50" s="265">
        <f t="shared" si="4"/>
        <v>1.6613828458999835</v>
      </c>
      <c r="S50" s="265">
        <f t="shared" si="5"/>
        <v>1.85227632694549</v>
      </c>
      <c r="T50" s="266">
        <f>INDEX(매매계절!$125:$165,MATCH('3'!$E50,매매계절!$F$125:$F$165,FALSE),MATCH('3'!T$12,매매계절!$1:$1,FALSE))</f>
        <v>101.139021600327</v>
      </c>
      <c r="U50" s="262">
        <f>INDEX(매매계절!$125:$165,MATCH('3'!$E50,매매계절!$F$125:$F$165,FALSE),MATCH('3'!U$12,매매계절!$1:$1,FALSE))</f>
        <v>100.918818917957</v>
      </c>
      <c r="V50" s="262">
        <f>INDEX(매매계절!$125:$165,MATCH('3'!$E50,매매계절!$F$125:$F$165,FALSE),MATCH('3'!V$12,매매계절!$1:$1,FALSE))</f>
        <v>100.274609552689</v>
      </c>
      <c r="W50" s="262">
        <f>INDEX(매매계절!$125:$165,MATCH('3'!$E50,매매계절!$F$125:$F$165,FALSE),MATCH('3'!W$12,매매계절!$1:$1,FALSE))</f>
        <v>99.818928940658196</v>
      </c>
      <c r="X50" s="265">
        <f t="shared" si="6"/>
        <v>0.21819783934353687</v>
      </c>
      <c r="Y50" s="265">
        <f t="shared" si="7"/>
        <v>0.86204479029539094</v>
      </c>
      <c r="Z50" s="265">
        <f t="shared" si="8"/>
        <v>1.3224873014351823</v>
      </c>
      <c r="AA50" s="261">
        <f>INDEX(전세계절!$125:$165,MATCH('3'!$E50,전세계절!$F$125:$F$165,FALSE),MATCH('3'!AA$12,전세계절!$1:$1,FALSE))</f>
        <v>101.13726709706199</v>
      </c>
      <c r="AB50" s="262">
        <f>INDEX(전세계절!$125:$165,MATCH('3'!$E50,전세계절!$F$125:$F$165,FALSE),MATCH('3'!AB$12,전세계절!$1:$1,FALSE))</f>
        <v>100.995337187449</v>
      </c>
      <c r="AC50" s="262">
        <f>INDEX(전세계절!$125:$165,MATCH('3'!$E50,전세계절!$F$125:$F$165,FALSE),MATCH('3'!AC$12,전세계절!$1:$1,FALSE))</f>
        <v>100.217075067042</v>
      </c>
      <c r="AD50" s="262">
        <f>INDEX(전세계절!$125:$165,MATCH('3'!$E50,전세계절!$F$125:$F$165,FALSE),MATCH('3'!AD$12,전세계절!$1:$1,FALSE))</f>
        <v>99.896658962186095</v>
      </c>
      <c r="AE50" s="265">
        <f t="shared" si="9"/>
        <v>0.14053115080905343</v>
      </c>
      <c r="AF50" s="265">
        <f t="shared" si="10"/>
        <v>0.91819884925239403</v>
      </c>
      <c r="AG50" s="267">
        <f t="shared" si="11"/>
        <v>1.2418915184595924</v>
      </c>
      <c r="AH50" s="1374" t="s">
        <v>290</v>
      </c>
      <c r="AI50" s="1375"/>
      <c r="AJ50" s="1375"/>
      <c r="AK50" s="1375"/>
    </row>
    <row r="51" spans="1:37" s="310" customFormat="1" ht="12.6" customHeight="1">
      <c r="A51" s="1476" t="s">
        <v>848</v>
      </c>
      <c r="B51" s="1476"/>
      <c r="C51" s="1476"/>
      <c r="D51" s="1476"/>
      <c r="E51" s="626">
        <v>39</v>
      </c>
      <c r="F51" s="268">
        <f>INDEX(매매계절!$84:$124,MATCH('3'!$E51,매매계절!$F$84:$F$124,FALSE),MATCH('3'!F$12,매매계절!$1:$1,FALSE))</f>
        <v>99.734238325956397</v>
      </c>
      <c r="G51" s="285">
        <f>INDEX(매매계절!$84:$124,MATCH('3'!$E51,매매계절!$F$84:$F$124,FALSE),MATCH('3'!G$12,매매계절!$1:$1,FALSE))</f>
        <v>100.38492305468399</v>
      </c>
      <c r="H51" s="285">
        <f>INDEX(매매계절!$84:$124,MATCH('3'!$E51,매매계절!$F$84:$F$124,FALSE),MATCH('3'!H$12,매매계절!$1:$1,FALSE))</f>
        <v>100.186359611135</v>
      </c>
      <c r="I51" s="285">
        <f>INDEX(매매계절!$84:$124,MATCH('3'!$E51,매매계절!$F$84:$F$124,FALSE),MATCH('3'!I$12,매매계절!$1:$1,FALSE))</f>
        <v>99.321532280592905</v>
      </c>
      <c r="J51" s="286">
        <f t="shared" si="0"/>
        <v>-0.64818969714519614</v>
      </c>
      <c r="K51" s="286">
        <f t="shared" si="1"/>
        <v>-0.45128028100179796</v>
      </c>
      <c r="L51" s="287">
        <f t="shared" si="2"/>
        <v>0.41552525005108532</v>
      </c>
      <c r="M51" s="268">
        <f>INDEX(전세계절!$84:$124,MATCH('3'!$E51,전세계절!$F$84:$F$124,FALSE),MATCH('3'!M$12,전세계절!$1:$1,FALSE))</f>
        <v>100.804922073158</v>
      </c>
      <c r="N51" s="285">
        <f>INDEX(전세계절!$84:$124,MATCH('3'!$E51,전세계절!$F$84:$F$124,FALSE),MATCH('3'!N$12,전세계절!$1:$1,FALSE))</f>
        <v>100.729223563095</v>
      </c>
      <c r="O51" s="285">
        <f>INDEX(전세계절!$84:$124,MATCH('3'!$E51,전세계절!$F$84:$F$124,FALSE),MATCH('3'!O$12,전세계절!$1:$1,FALSE))</f>
        <v>99.941666779371701</v>
      </c>
      <c r="P51" s="285">
        <f>INDEX(전세계절!$84:$124,MATCH('3'!$E51,전세계절!$F$84:$F$124,FALSE),MATCH('3'!P$12,전세계절!$1:$1,FALSE))</f>
        <v>100.344944630043</v>
      </c>
      <c r="Q51" s="288">
        <f t="shared" si="3"/>
        <v>7.5150494946063517E-2</v>
      </c>
      <c r="R51" s="288">
        <f t="shared" si="4"/>
        <v>0.8637591523183108</v>
      </c>
      <c r="S51" s="288">
        <f t="shared" si="5"/>
        <v>0.45839622993550933</v>
      </c>
      <c r="T51" s="273">
        <f>INDEX(매매계절!$125:$165,MATCH('3'!$E51,매매계절!$F$125:$F$165,FALSE),MATCH('3'!T$12,매매계절!$1:$1,FALSE))</f>
        <v>99.996486612600094</v>
      </c>
      <c r="U51" s="285">
        <f>INDEX(매매계절!$125:$165,MATCH('3'!$E51,매매계절!$F$125:$F$165,FALSE),MATCH('3'!U$12,매매계절!$1:$1,FALSE))</f>
        <v>99.894231971022805</v>
      </c>
      <c r="V51" s="285">
        <f>INDEX(매매계절!$125:$165,MATCH('3'!$E51,매매계절!$F$125:$F$165,FALSE),MATCH('3'!V$12,매매계절!$1:$1,FALSE))</f>
        <v>100.40197266189099</v>
      </c>
      <c r="W51" s="285">
        <f>INDEX(매매계절!$125:$165,MATCH('3'!$E51,매매계절!$F$125:$F$165,FALSE),MATCH('3'!W$12,매매계절!$1:$1,FALSE))</f>
        <v>99.993066099871001</v>
      </c>
      <c r="X51" s="288">
        <f t="shared" si="6"/>
        <v>0.10236290880833998</v>
      </c>
      <c r="Y51" s="288">
        <f t="shared" si="7"/>
        <v>-0.40386263191899419</v>
      </c>
      <c r="Z51" s="288">
        <f t="shared" si="8"/>
        <v>3.4207499204796932E-3</v>
      </c>
      <c r="AA51" s="268">
        <f>INDEX(전세계절!$125:$165,MATCH('3'!$E51,전세계절!$F$125:$F$165,FALSE),MATCH('3'!AA$12,전세계절!$1:$1,FALSE))</f>
        <v>100.03628389999901</v>
      </c>
      <c r="AB51" s="285">
        <f>INDEX(전세계절!$125:$165,MATCH('3'!$E51,전세계절!$F$125:$F$165,FALSE),MATCH('3'!AB$12,전세계절!$1:$1,FALSE))</f>
        <v>99.874627285013602</v>
      </c>
      <c r="AC51" s="285">
        <f>INDEX(전세계절!$125:$165,MATCH('3'!$E51,전세계절!$F$125:$F$165,FALSE),MATCH('3'!AC$12,전세계절!$1:$1,FALSE))</f>
        <v>100.043461961322</v>
      </c>
      <c r="AD51" s="285">
        <f>INDEX(전세계절!$125:$165,MATCH('3'!$E51,전세계절!$F$125:$F$165,FALSE),MATCH('3'!AD$12,전세계절!$1:$1,FALSE))</f>
        <v>100.138210589454</v>
      </c>
      <c r="AE51" s="288">
        <f t="shared" si="9"/>
        <v>0.16185954268854719</v>
      </c>
      <c r="AF51" s="288">
        <f t="shared" si="10"/>
        <v>-7.1749429520595598E-3</v>
      </c>
      <c r="AG51" s="289">
        <f t="shared" si="11"/>
        <v>-0.1017860104100321</v>
      </c>
      <c r="AH51" s="1374" t="s">
        <v>849</v>
      </c>
      <c r="AI51" s="1375"/>
      <c r="AJ51" s="1375"/>
      <c r="AK51" s="1375"/>
    </row>
    <row r="52" spans="1:37" s="310" customFormat="1" ht="12.6" customHeight="1">
      <c r="A52" s="1476" t="s">
        <v>1542</v>
      </c>
      <c r="B52" s="1476"/>
      <c r="C52" s="1476"/>
      <c r="D52" s="1476"/>
      <c r="E52" s="627">
        <v>40</v>
      </c>
      <c r="F52" s="268">
        <f>INDEX(매매계절!$84:$124,MATCH('3'!$E52,매매계절!$F$84:$F$124,FALSE),MATCH('3'!F$12,매매계절!$1:$1,FALSE))</f>
        <v>99.187397244967599</v>
      </c>
      <c r="G52" s="285">
        <f>INDEX(매매계절!$84:$124,MATCH('3'!$E52,매매계절!$F$84:$F$124,FALSE),MATCH('3'!G$12,매매계절!$1:$1,FALSE))</f>
        <v>99.265653665976103</v>
      </c>
      <c r="H52" s="285">
        <f>INDEX(매매계절!$84:$124,MATCH('3'!$E52,매매계절!$F$84:$F$124,FALSE),MATCH('3'!H$12,매매계절!$1:$1,FALSE))</f>
        <v>99.768020059180401</v>
      </c>
      <c r="I52" s="285">
        <f>INDEX(매매계절!$84:$124,MATCH('3'!$E52,매매계절!$F$84:$F$124,FALSE),MATCH('3'!I$12,매매계절!$1:$1,FALSE))</f>
        <v>100.545457501184</v>
      </c>
      <c r="J52" s="286">
        <f t="shared" si="0"/>
        <v>-7.8835345477934471E-2</v>
      </c>
      <c r="K52" s="286">
        <f t="shared" si="1"/>
        <v>-0.5819728745427577</v>
      </c>
      <c r="L52" s="287">
        <f t="shared" si="2"/>
        <v>-1.3506928010153185</v>
      </c>
      <c r="M52" s="268">
        <f>INDEX(전세계절!$84:$124,MATCH('3'!$E52,전세계절!$F$84:$F$124,FALSE),MATCH('3'!M$12,전세계절!$1:$1,FALSE))</f>
        <v>101.168056256204</v>
      </c>
      <c r="N52" s="285">
        <f>INDEX(전세계절!$84:$124,MATCH('3'!$E52,전세계절!$F$84:$F$124,FALSE),MATCH('3'!N$12,전세계절!$1:$1,FALSE))</f>
        <v>100.956774067575</v>
      </c>
      <c r="O52" s="285">
        <f>INDEX(전세계절!$84:$124,MATCH('3'!$E52,전세계절!$F$84:$F$124,FALSE),MATCH('3'!O$12,전세계절!$1:$1,FALSE))</f>
        <v>100.014252912866</v>
      </c>
      <c r="P52" s="285">
        <f>INDEX(전세계절!$84:$124,MATCH('3'!$E52,전세계절!$F$84:$F$124,FALSE),MATCH('3'!P$12,전세계절!$1:$1,FALSE))</f>
        <v>100.094848690931</v>
      </c>
      <c r="Q52" s="288">
        <f t="shared" si="3"/>
        <v>0.20927985326431031</v>
      </c>
      <c r="R52" s="288">
        <f t="shared" si="4"/>
        <v>1.153638916188493</v>
      </c>
      <c r="S52" s="288">
        <f t="shared" si="5"/>
        <v>1.0721906065184195</v>
      </c>
      <c r="T52" s="273">
        <f>INDEX(매매계절!$125:$165,MATCH('3'!$E52,매매계절!$F$125:$F$165,FALSE),MATCH('3'!T$12,매매계절!$1:$1,FALSE))</f>
        <v>99.730622305544799</v>
      </c>
      <c r="U52" s="285">
        <f>INDEX(매매계절!$125:$165,MATCH('3'!$E52,매매계절!$F$125:$F$165,FALSE),MATCH('3'!U$12,매매계절!$1:$1,FALSE))</f>
        <v>99.816628699964397</v>
      </c>
      <c r="V52" s="285">
        <f>INDEX(매매계절!$125:$165,MATCH('3'!$E52,매매계절!$F$125:$F$165,FALSE),MATCH('3'!V$12,매매계절!$1:$1,FALSE))</f>
        <v>99.806544465048802</v>
      </c>
      <c r="W52" s="285">
        <f>INDEX(매매계절!$125:$165,MATCH('3'!$E52,매매계절!$F$125:$F$165,FALSE),MATCH('3'!W$12,매매계절!$1:$1,FALSE))</f>
        <v>100.114542069404</v>
      </c>
      <c r="X52" s="288">
        <f t="shared" si="6"/>
        <v>-8.6164395191223875E-2</v>
      </c>
      <c r="Y52" s="288">
        <f t="shared" si="7"/>
        <v>-7.6069319813587555E-2</v>
      </c>
      <c r="Z52" s="288">
        <f t="shared" si="8"/>
        <v>-0.38348051733887445</v>
      </c>
      <c r="AA52" s="268">
        <f>INDEX(전세계절!$125:$165,MATCH('3'!$E52,전세계절!$F$125:$F$165,FALSE),MATCH('3'!AA$12,전세계절!$1:$1,FALSE))</f>
        <v>100.240718249263</v>
      </c>
      <c r="AB52" s="285">
        <f>INDEX(전세계절!$125:$165,MATCH('3'!$E52,전세계절!$F$125:$F$165,FALSE),MATCH('3'!AB$12,전세계절!$1:$1,FALSE))</f>
        <v>100.23248149839399</v>
      </c>
      <c r="AC52" s="285">
        <f>INDEX(전세계절!$125:$165,MATCH('3'!$E52,전세계절!$F$125:$F$165,FALSE),MATCH('3'!AC$12,전세계절!$1:$1,FALSE))</f>
        <v>100.016468557796</v>
      </c>
      <c r="AD52" s="285">
        <f>INDEX(전세계절!$125:$165,MATCH('3'!$E52,전세계절!$F$125:$F$165,FALSE),MATCH('3'!AD$12,전세계절!$1:$1,FALSE))</f>
        <v>100.062073238125</v>
      </c>
      <c r="AE52" s="288">
        <f t="shared" si="9"/>
        <v>8.2176463616079332E-3</v>
      </c>
      <c r="AF52" s="288">
        <f t="shared" si="10"/>
        <v>0.22421276685788971</v>
      </c>
      <c r="AG52" s="289">
        <f t="shared" si="11"/>
        <v>0.17853418918560848</v>
      </c>
      <c r="AH52" s="1374" t="s">
        <v>1556</v>
      </c>
      <c r="AI52" s="1375"/>
      <c r="AJ52" s="1375"/>
      <c r="AK52" s="1375"/>
    </row>
    <row r="53" spans="1:37" s="310" customFormat="1" ht="12.6" customHeight="1" thickBot="1">
      <c r="A53" s="1477" t="s">
        <v>1544</v>
      </c>
      <c r="B53" s="1477"/>
      <c r="C53" s="1477"/>
      <c r="D53" s="1477"/>
      <c r="E53" s="626">
        <v>41</v>
      </c>
      <c r="F53" s="290">
        <f>INDEX(매매계절!$84:$124,MATCH('3'!$E53,매매계절!$F$84:$F$124,FALSE),MATCH('3'!F$12,매매계절!$1:$1,FALSE))</f>
        <v>99.264935653708804</v>
      </c>
      <c r="G53" s="291">
        <f>INDEX(매매계절!$84:$124,MATCH('3'!$E53,매매계절!$F$84:$F$124,FALSE),MATCH('3'!G$12,매매계절!$1:$1,FALSE))</f>
        <v>99.376937629215604</v>
      </c>
      <c r="H53" s="291">
        <f>INDEX(매매계절!$84:$124,MATCH('3'!$E53,매매계절!$F$84:$F$124,FALSE),MATCH('3'!H$12,매매계절!$1:$1,FALSE))</f>
        <v>99.8799015827191</v>
      </c>
      <c r="I53" s="291">
        <f>INDEX(매매계절!$84:$124,MATCH('3'!$E53,매매계절!$F$84:$F$124,FALSE),MATCH('3'!I$12,매매계절!$1:$1,FALSE))</f>
        <v>100.138161336813</v>
      </c>
      <c r="J53" s="292">
        <f t="shared" si="0"/>
        <v>-0.11270419292319644</v>
      </c>
      <c r="K53" s="292">
        <f t="shared" si="1"/>
        <v>-0.61570538142849962</v>
      </c>
      <c r="L53" s="293">
        <f t="shared" si="2"/>
        <v>-0.87202088738889127</v>
      </c>
      <c r="M53" s="290">
        <f>INDEX(전세계절!$84:$124,MATCH('3'!$E53,전세계절!$F$84:$F$124,FALSE),MATCH('3'!M$12,전세계절!$1:$1,FALSE))</f>
        <v>102.10494491167501</v>
      </c>
      <c r="N53" s="291">
        <f>INDEX(전세계절!$84:$124,MATCH('3'!$E53,전세계절!$F$84:$F$124,FALSE),MATCH('3'!N$12,전세계절!$1:$1,FALSE))</f>
        <v>101.799471478317</v>
      </c>
      <c r="O53" s="291">
        <f>INDEX(전세계절!$84:$124,MATCH('3'!$E53,전세계절!$F$84:$F$124,FALSE),MATCH('3'!O$12,전세계절!$1:$1,FALSE))</f>
        <v>100.19756220114</v>
      </c>
      <c r="P53" s="291">
        <f>INDEX(전세계절!$84:$124,MATCH('3'!$E53,전세계절!$F$84:$F$124,FALSE),MATCH('3'!P$12,전세계절!$1:$1,FALSE))</f>
        <v>99.465518267520594</v>
      </c>
      <c r="Q53" s="294">
        <f t="shared" si="3"/>
        <v>0.30007369284139607</v>
      </c>
      <c r="R53" s="294">
        <f t="shared" si="4"/>
        <v>1.9036218732608079</v>
      </c>
      <c r="S53" s="294">
        <f t="shared" si="5"/>
        <v>2.6536097032696881</v>
      </c>
      <c r="T53" s="295">
        <f>INDEX(매매계절!$125:$165,MATCH('3'!$E53,매매계절!$F$125:$F$165,FALSE),MATCH('3'!T$12,매매계절!$1:$1,FALSE))</f>
        <v>100.209737425551</v>
      </c>
      <c r="U53" s="291">
        <f>INDEX(매매계절!$125:$165,MATCH('3'!$E53,매매계절!$F$125:$F$165,FALSE),MATCH('3'!U$12,매매계절!$1:$1,FALSE))</f>
        <v>100.22149857773501</v>
      </c>
      <c r="V53" s="291">
        <f>INDEX(매매계절!$125:$165,MATCH('3'!$E53,매매계절!$F$125:$F$165,FALSE),MATCH('3'!V$12,매매계절!$1:$1,FALSE))</f>
        <v>100.073389770552</v>
      </c>
      <c r="W53" s="291">
        <f>INDEX(매매계절!$125:$165,MATCH('3'!$E53,매매계절!$F$125:$F$165,FALSE),MATCH('3'!W$12,매매계절!$1:$1,FALSE))</f>
        <v>99.988731681575004</v>
      </c>
      <c r="X53" s="294">
        <f t="shared" si="6"/>
        <v>-1.1735158973780191E-2</v>
      </c>
      <c r="Y53" s="294">
        <f t="shared" si="7"/>
        <v>0.13624766315163406</v>
      </c>
      <c r="Z53" s="294">
        <f t="shared" si="8"/>
        <v>0.22103065041350067</v>
      </c>
      <c r="AA53" s="290">
        <f>INDEX(전세계절!$125:$165,MATCH('3'!$E53,전세계절!$F$125:$F$165,FALSE),MATCH('3'!AA$12,전세계절!$1:$1,FALSE))</f>
        <v>100.666981464305</v>
      </c>
      <c r="AB53" s="291">
        <f>INDEX(전세계절!$125:$165,MATCH('3'!$E53,전세계절!$F$125:$F$165,FALSE),MATCH('3'!AB$12,전세계절!$1:$1,FALSE))</f>
        <v>100.53006294517201</v>
      </c>
      <c r="AC53" s="291">
        <f>INDEX(전세계절!$125:$165,MATCH('3'!$E53,전세계절!$F$125:$F$165,FALSE),MATCH('3'!AC$12,전세계절!$1:$1,FALSE))</f>
        <v>100.075089827642</v>
      </c>
      <c r="AD53" s="291">
        <f>INDEX(전세계절!$125:$165,MATCH('3'!$E53,전세계절!$F$125:$F$165,FALSE),MATCH('3'!AD$12,전세계절!$1:$1,FALSE))</f>
        <v>99.984429454268593</v>
      </c>
      <c r="AE53" s="294">
        <f t="shared" si="9"/>
        <v>0.13619659146901775</v>
      </c>
      <c r="AF53" s="294">
        <f t="shared" si="10"/>
        <v>0.59144751973982945</v>
      </c>
      <c r="AG53" s="296">
        <f t="shared" si="11"/>
        <v>0.68265830365976665</v>
      </c>
      <c r="AH53" s="1485" t="s">
        <v>1555</v>
      </c>
      <c r="AI53" s="1486"/>
      <c r="AJ53" s="1486"/>
      <c r="AK53" s="1486"/>
    </row>
    <row r="54" spans="1:37" s="310" customFormat="1" ht="22.5" customHeight="1">
      <c r="A54" s="1509" t="s">
        <v>1881</v>
      </c>
      <c r="B54" s="1509"/>
      <c r="C54" s="1509"/>
      <c r="D54" s="1509"/>
      <c r="E54" s="1509"/>
      <c r="F54" s="1509"/>
      <c r="G54" s="1509"/>
      <c r="H54" s="1509"/>
      <c r="I54" s="1509"/>
      <c r="J54" s="1509"/>
      <c r="K54" s="1509"/>
      <c r="L54" s="1509"/>
      <c r="M54" s="1509"/>
      <c r="N54" s="1509"/>
      <c r="O54" s="1509"/>
      <c r="P54" s="1509"/>
      <c r="Q54" s="1509"/>
      <c r="R54" s="1509"/>
      <c r="S54" s="1509"/>
      <c r="T54" s="1509" t="s">
        <v>1880</v>
      </c>
      <c r="U54" s="1509"/>
      <c r="V54" s="1509"/>
      <c r="W54" s="1509"/>
      <c r="X54" s="1509"/>
      <c r="Y54" s="1509"/>
      <c r="Z54" s="1509"/>
      <c r="AA54" s="1509"/>
      <c r="AB54" s="1509"/>
      <c r="AC54" s="1509"/>
      <c r="AD54" s="1509"/>
      <c r="AE54" s="1509"/>
      <c r="AF54" s="1509"/>
      <c r="AG54" s="1509"/>
      <c r="AH54" s="1509"/>
      <c r="AI54" s="1509"/>
      <c r="AJ54" s="1509"/>
      <c r="AK54" s="1509"/>
    </row>
    <row r="55" spans="1:37" ht="3" customHeight="1">
      <c r="A55" s="311"/>
      <c r="B55" s="312"/>
      <c r="C55" s="312"/>
      <c r="D55" s="312"/>
      <c r="E55" s="313"/>
      <c r="F55" s="314"/>
      <c r="G55" s="315"/>
      <c r="H55" s="315"/>
      <c r="I55" s="315"/>
      <c r="J55" s="317"/>
      <c r="K55" s="318"/>
      <c r="L55" s="317"/>
      <c r="M55" s="315"/>
      <c r="N55" s="315"/>
      <c r="O55" s="315"/>
      <c r="P55" s="315"/>
      <c r="Q55" s="317"/>
      <c r="R55" s="317"/>
      <c r="S55" s="317"/>
      <c r="T55" s="314"/>
      <c r="U55" s="315"/>
      <c r="V55" s="315"/>
      <c r="W55" s="315"/>
      <c r="X55" s="317"/>
      <c r="Y55" s="318"/>
      <c r="Z55" s="317"/>
      <c r="AA55" s="315"/>
      <c r="AB55" s="315"/>
      <c r="AC55" s="315"/>
      <c r="AD55" s="315"/>
      <c r="AE55" s="317"/>
      <c r="AF55" s="317"/>
      <c r="AG55" s="317"/>
      <c r="AH55" s="312"/>
      <c r="AI55" s="312"/>
      <c r="AJ55" s="312"/>
      <c r="AK55" s="319"/>
    </row>
    <row r="56" spans="1:37" s="500" customFormat="1" ht="15" customHeight="1">
      <c r="A56" s="1385">
        <f>'3'!AJ56+1</f>
        <v>21</v>
      </c>
      <c r="B56" s="1385"/>
      <c r="C56" s="520"/>
      <c r="D56" s="520"/>
      <c r="E56" s="499"/>
      <c r="F56" s="321"/>
      <c r="G56" s="321"/>
      <c r="H56" s="321"/>
      <c r="I56" s="321"/>
      <c r="J56" s="323"/>
      <c r="K56" s="323"/>
      <c r="L56" s="323"/>
      <c r="M56" s="321"/>
      <c r="N56" s="321"/>
      <c r="O56" s="321"/>
      <c r="P56" s="321"/>
      <c r="Q56" s="1386">
        <f>'3'!Q56:S56</f>
        <v>41487</v>
      </c>
      <c r="R56" s="1386"/>
      <c r="S56" s="1386"/>
      <c r="T56" s="1363">
        <f>Q56</f>
        <v>41487</v>
      </c>
      <c r="U56" s="1363"/>
      <c r="V56" s="1363"/>
      <c r="W56" s="1363"/>
      <c r="X56" s="1363"/>
      <c r="Y56" s="323"/>
      <c r="Z56" s="323"/>
      <c r="AA56" s="321"/>
      <c r="AB56" s="321"/>
      <c r="AC56" s="321"/>
      <c r="AD56" s="321"/>
      <c r="AE56" s="324"/>
      <c r="AF56" s="324"/>
      <c r="AG56" s="324"/>
      <c r="AJ56" s="1355">
        <f>A56+1</f>
        <v>22</v>
      </c>
      <c r="AK56" s="1355"/>
    </row>
  </sheetData>
  <mergeCells count="118">
    <mergeCell ref="A1:S1"/>
    <mergeCell ref="T1:AK1"/>
    <mergeCell ref="A3:S4"/>
    <mergeCell ref="C5:I5"/>
    <mergeCell ref="T5:AA5"/>
    <mergeCell ref="A6:D6"/>
    <mergeCell ref="G6:K6"/>
    <mergeCell ref="N6:R6"/>
    <mergeCell ref="U6:Y6"/>
    <mergeCell ref="AB6:AF6"/>
    <mergeCell ref="B7:D7"/>
    <mergeCell ref="G7:K7"/>
    <mergeCell ref="N7:R7"/>
    <mergeCell ref="U7:Y7"/>
    <mergeCell ref="AB7:AF7"/>
    <mergeCell ref="J8:L8"/>
    <mergeCell ref="Q8:S8"/>
    <mergeCell ref="X8:Z8"/>
    <mergeCell ref="AE8:AG8"/>
    <mergeCell ref="Y10:Y11"/>
    <mergeCell ref="AE10:AE11"/>
    <mergeCell ref="AF10:AF11"/>
    <mergeCell ref="A11:B11"/>
    <mergeCell ref="A12:D12"/>
    <mergeCell ref="AH12:AK12"/>
    <mergeCell ref="A10:B10"/>
    <mergeCell ref="J10:J11"/>
    <mergeCell ref="K10:K11"/>
    <mergeCell ref="Q10:Q11"/>
    <mergeCell ref="R10:R11"/>
    <mergeCell ref="X10:X11"/>
    <mergeCell ref="A17:D17"/>
    <mergeCell ref="AH17:AK17"/>
    <mergeCell ref="A18:D18"/>
    <mergeCell ref="AH18:AK18"/>
    <mergeCell ref="B19:D19"/>
    <mergeCell ref="AH19:AJ19"/>
    <mergeCell ref="A13:D13"/>
    <mergeCell ref="AH13:AK13"/>
    <mergeCell ref="A14:D14"/>
    <mergeCell ref="AH14:AK14"/>
    <mergeCell ref="A16:D16"/>
    <mergeCell ref="AH16:AK16"/>
    <mergeCell ref="A15:D15"/>
    <mergeCell ref="AH15:AK15"/>
    <mergeCell ref="B23:D23"/>
    <mergeCell ref="AH23:AJ23"/>
    <mergeCell ref="C24:D24"/>
    <mergeCell ref="AH24:AI24"/>
    <mergeCell ref="C25:D25"/>
    <mergeCell ref="AH25:AI25"/>
    <mergeCell ref="C20:D20"/>
    <mergeCell ref="AH20:AI20"/>
    <mergeCell ref="C21:D21"/>
    <mergeCell ref="AH21:AI21"/>
    <mergeCell ref="C22:D22"/>
    <mergeCell ref="AH22:AI22"/>
    <mergeCell ref="B29:D29"/>
    <mergeCell ref="AH29:AJ29"/>
    <mergeCell ref="B30:D30"/>
    <mergeCell ref="AH30:AJ30"/>
    <mergeCell ref="B31:D31"/>
    <mergeCell ref="AH31:AJ31"/>
    <mergeCell ref="A26:D26"/>
    <mergeCell ref="AH26:AK26"/>
    <mergeCell ref="B27:D27"/>
    <mergeCell ref="AH27:AJ27"/>
    <mergeCell ref="B28:D28"/>
    <mergeCell ref="AH28:AJ28"/>
    <mergeCell ref="A35:D35"/>
    <mergeCell ref="AH35:AK35"/>
    <mergeCell ref="B36:D36"/>
    <mergeCell ref="AH36:AJ36"/>
    <mergeCell ref="B37:D37"/>
    <mergeCell ref="AH37:AJ37"/>
    <mergeCell ref="B32:D32"/>
    <mergeCell ref="AH32:AJ32"/>
    <mergeCell ref="B33:D33"/>
    <mergeCell ref="AH33:AJ33"/>
    <mergeCell ref="A34:D34"/>
    <mergeCell ref="AH34:AK34"/>
    <mergeCell ref="A41:D41"/>
    <mergeCell ref="AH41:AK41"/>
    <mergeCell ref="A42:D42"/>
    <mergeCell ref="AH42:AK42"/>
    <mergeCell ref="A44:D44"/>
    <mergeCell ref="AH44:AK44"/>
    <mergeCell ref="B38:D38"/>
    <mergeCell ref="AH38:AJ38"/>
    <mergeCell ref="A39:D39"/>
    <mergeCell ref="AH39:AK39"/>
    <mergeCell ref="A40:D40"/>
    <mergeCell ref="AH40:AK40"/>
    <mergeCell ref="AH43:AK43"/>
    <mergeCell ref="A48:D48"/>
    <mergeCell ref="AH48:AK48"/>
    <mergeCell ref="A49:D49"/>
    <mergeCell ref="AH49:AK49"/>
    <mergeCell ref="A50:D50"/>
    <mergeCell ref="AH50:AK50"/>
    <mergeCell ref="A45:D45"/>
    <mergeCell ref="AH45:AK45"/>
    <mergeCell ref="A46:D46"/>
    <mergeCell ref="AH46:AK46"/>
    <mergeCell ref="A47:D47"/>
    <mergeCell ref="AH47:AK47"/>
    <mergeCell ref="A54:S54"/>
    <mergeCell ref="A56:B56"/>
    <mergeCell ref="Q56:S56"/>
    <mergeCell ref="T56:X56"/>
    <mergeCell ref="AJ56:AK56"/>
    <mergeCell ref="A51:D51"/>
    <mergeCell ref="AH51:AK51"/>
    <mergeCell ref="A52:D52"/>
    <mergeCell ref="AH52:AK52"/>
    <mergeCell ref="A53:D53"/>
    <mergeCell ref="AH53:AK53"/>
    <mergeCell ref="T54:AK54"/>
  </mergeCells>
  <phoneticPr fontId="16" type="noConversion"/>
  <printOptions horizontalCentered="1"/>
  <pageMargins left="0.51181102362204722" right="0.51181102362204722" top="0.59055118110236227" bottom="0.39370078740157483" header="0.59055118110236227" footer="0.19685039370078741"/>
  <pageSetup paperSize="9" pageOrder="overThenDown" orientation="portrait" r:id="rId1"/>
  <headerFooter scaleWithDoc="0"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sheetPr>
    <tabColor theme="1"/>
  </sheetPr>
  <dimension ref="A1:AN165"/>
  <sheetViews>
    <sheetView workbookViewId="0">
      <pane xSplit="8" ySplit="1" topLeftCell="AD2" activePane="bottomRight" state="frozen"/>
      <selection activeCell="A3" sqref="A3:S4"/>
      <selection pane="topRight" activeCell="A3" sqref="A3:S4"/>
      <selection pane="bottomLeft" activeCell="A3" sqref="A3:S4"/>
      <selection pane="bottomRight" activeCell="AH47" sqref="AH47"/>
    </sheetView>
  </sheetViews>
  <sheetFormatPr defaultRowHeight="12"/>
  <cols>
    <col min="1" max="7" width="9.140625" style="1"/>
    <col min="8" max="8" width="9.140625" style="1" customWidth="1"/>
    <col min="9" max="10" width="11" style="12" bestFit="1" customWidth="1"/>
    <col min="11" max="16384" width="9.140625" style="12"/>
  </cols>
  <sheetData>
    <row r="1" spans="1:40" s="9" customFormat="1">
      <c r="A1" s="3" t="s">
        <v>508</v>
      </c>
      <c r="B1" s="3" t="s">
        <v>509</v>
      </c>
      <c r="C1" s="3" t="s">
        <v>510</v>
      </c>
      <c r="D1" s="3" t="s">
        <v>511</v>
      </c>
      <c r="E1" s="3" t="s">
        <v>512</v>
      </c>
      <c r="F1" s="3" t="s">
        <v>513</v>
      </c>
      <c r="G1" s="3" t="s">
        <v>514</v>
      </c>
      <c r="H1" s="3" t="s">
        <v>515</v>
      </c>
      <c r="I1" s="8">
        <v>40544</v>
      </c>
      <c r="J1" s="8">
        <f>DATE(YEAR(I1),MONTH(I1)+1,1)</f>
        <v>40575</v>
      </c>
      <c r="K1" s="8">
        <f t="shared" ref="K1:AN1" si="0">DATE(YEAR(J1),MONTH(J1)+1,1)</f>
        <v>40603</v>
      </c>
      <c r="L1" s="8">
        <f t="shared" si="0"/>
        <v>40634</v>
      </c>
      <c r="M1" s="8">
        <f t="shared" si="0"/>
        <v>40664</v>
      </c>
      <c r="N1" s="8">
        <f t="shared" si="0"/>
        <v>40695</v>
      </c>
      <c r="O1" s="8">
        <f t="shared" si="0"/>
        <v>40725</v>
      </c>
      <c r="P1" s="8">
        <f t="shared" si="0"/>
        <v>40756</v>
      </c>
      <c r="Q1" s="8">
        <f t="shared" si="0"/>
        <v>40787</v>
      </c>
      <c r="R1" s="8">
        <f t="shared" si="0"/>
        <v>40817</v>
      </c>
      <c r="S1" s="8">
        <f t="shared" si="0"/>
        <v>40848</v>
      </c>
      <c r="T1" s="8">
        <f t="shared" si="0"/>
        <v>40878</v>
      </c>
      <c r="U1" s="8">
        <f t="shared" si="0"/>
        <v>40909</v>
      </c>
      <c r="V1" s="8">
        <f t="shared" si="0"/>
        <v>40940</v>
      </c>
      <c r="W1" s="8">
        <f t="shared" si="0"/>
        <v>40969</v>
      </c>
      <c r="X1" s="8">
        <f t="shared" si="0"/>
        <v>41000</v>
      </c>
      <c r="Y1" s="8">
        <f t="shared" si="0"/>
        <v>41030</v>
      </c>
      <c r="Z1" s="8">
        <f t="shared" si="0"/>
        <v>41061</v>
      </c>
      <c r="AA1" s="8">
        <f t="shared" si="0"/>
        <v>41091</v>
      </c>
      <c r="AB1" s="8">
        <f t="shared" si="0"/>
        <v>41122</v>
      </c>
      <c r="AC1" s="8">
        <f t="shared" si="0"/>
        <v>41153</v>
      </c>
      <c r="AD1" s="8">
        <f t="shared" si="0"/>
        <v>41183</v>
      </c>
      <c r="AE1" s="8">
        <f t="shared" si="0"/>
        <v>41214</v>
      </c>
      <c r="AF1" s="8">
        <f t="shared" si="0"/>
        <v>41244</v>
      </c>
      <c r="AG1" s="8">
        <f t="shared" si="0"/>
        <v>41275</v>
      </c>
      <c r="AH1" s="8">
        <f t="shared" si="0"/>
        <v>41306</v>
      </c>
      <c r="AI1" s="8">
        <f t="shared" si="0"/>
        <v>41334</v>
      </c>
      <c r="AJ1" s="8">
        <f t="shared" si="0"/>
        <v>41365</v>
      </c>
      <c r="AK1" s="8">
        <f t="shared" si="0"/>
        <v>41395</v>
      </c>
      <c r="AL1" s="8">
        <f t="shared" si="0"/>
        <v>41426</v>
      </c>
      <c r="AM1" s="8">
        <f t="shared" si="0"/>
        <v>41456</v>
      </c>
      <c r="AN1" s="8">
        <f t="shared" si="0"/>
        <v>41487</v>
      </c>
    </row>
    <row r="2" spans="1:40">
      <c r="A2" s="1" t="s">
        <v>516</v>
      </c>
      <c r="F2" s="1">
        <v>1</v>
      </c>
      <c r="G2" s="1" t="s">
        <v>742</v>
      </c>
      <c r="H2" s="1" t="str">
        <f t="shared" ref="H2:H42" si="1">F2&amp;G2</f>
        <v>1종합</v>
      </c>
      <c r="I2" s="12">
        <v>95.943511619310499</v>
      </c>
      <c r="J2" s="12">
        <v>96.600919723204697</v>
      </c>
      <c r="K2" s="12">
        <v>97.317828731247801</v>
      </c>
      <c r="L2" s="12">
        <v>98.312749328626694</v>
      </c>
      <c r="M2" s="12">
        <v>98.407629075098896</v>
      </c>
      <c r="N2" s="12">
        <v>98.871224021241204</v>
      </c>
      <c r="O2" s="12">
        <v>99.351810909896599</v>
      </c>
      <c r="P2" s="12">
        <v>99.899804915684001</v>
      </c>
      <c r="Q2" s="12">
        <v>100.361405328595</v>
      </c>
      <c r="R2" s="12">
        <v>100.734140944503</v>
      </c>
      <c r="S2" s="12">
        <v>101.08715884244999</v>
      </c>
      <c r="T2" s="12">
        <v>101.339040197423</v>
      </c>
      <c r="U2" s="12">
        <v>101.645486079969</v>
      </c>
      <c r="V2" s="12">
        <v>101.631131218012</v>
      </c>
      <c r="W2" s="12">
        <v>101.520425691578</v>
      </c>
      <c r="X2" s="12">
        <v>101.350593652283</v>
      </c>
      <c r="Y2" s="12">
        <v>101.19818374617201</v>
      </c>
      <c r="Z2" s="12">
        <v>101.004954100829</v>
      </c>
      <c r="AA2" s="12">
        <v>100.840689460215</v>
      </c>
      <c r="AB2" s="12">
        <v>100.626688872185</v>
      </c>
      <c r="AC2" s="12">
        <v>100.36874934049099</v>
      </c>
      <c r="AD2" s="12">
        <v>100.17569286456001</v>
      </c>
      <c r="AE2" s="12">
        <v>100.00693336779401</v>
      </c>
      <c r="AF2" s="12">
        <v>99.878379589983496</v>
      </c>
      <c r="AG2" s="12">
        <v>99.663837292330697</v>
      </c>
      <c r="AH2" s="12">
        <v>99.437489770288394</v>
      </c>
      <c r="AI2" s="12">
        <v>99.205522548868203</v>
      </c>
      <c r="AJ2" s="12">
        <v>99.220709385416399</v>
      </c>
      <c r="AK2" s="12">
        <v>99.393867165031693</v>
      </c>
      <c r="AL2" s="12">
        <v>99.473340899863004</v>
      </c>
      <c r="AM2" s="12">
        <v>99.548636962837193</v>
      </c>
      <c r="AN2" s="12">
        <v>99.496038847236306</v>
      </c>
    </row>
    <row r="3" spans="1:40">
      <c r="A3" s="1" t="s">
        <v>521</v>
      </c>
      <c r="F3" s="1">
        <v>2</v>
      </c>
      <c r="G3" s="1" t="s">
        <v>742</v>
      </c>
      <c r="H3" s="1" t="str">
        <f t="shared" si="1"/>
        <v>2종합</v>
      </c>
      <c r="I3" s="12">
        <v>103.536776857864</v>
      </c>
      <c r="J3" s="12">
        <v>103.78000363190699</v>
      </c>
      <c r="K3" s="12">
        <v>103.983187276957</v>
      </c>
      <c r="L3" s="12">
        <v>104.091856989406</v>
      </c>
      <c r="M3" s="12">
        <v>104.12806530405901</v>
      </c>
      <c r="N3" s="12">
        <v>104.094237162382</v>
      </c>
      <c r="O3" s="12">
        <v>104.109783201577</v>
      </c>
      <c r="P3" s="12">
        <v>104.22334649920001</v>
      </c>
      <c r="Q3" s="12">
        <v>104.171630123149</v>
      </c>
      <c r="R3" s="12">
        <v>104.18006099254001</v>
      </c>
      <c r="S3" s="12">
        <v>104.117354904346</v>
      </c>
      <c r="T3" s="12">
        <v>104.123570262019</v>
      </c>
      <c r="U3" s="12">
        <v>104.027216634547</v>
      </c>
      <c r="V3" s="12">
        <v>103.87826433588999</v>
      </c>
      <c r="W3" s="12">
        <v>103.48965690458201</v>
      </c>
      <c r="X3" s="12">
        <v>103.053826722267</v>
      </c>
      <c r="Y3" s="12">
        <v>102.716152020823</v>
      </c>
      <c r="Z3" s="12">
        <v>102.28880090723899</v>
      </c>
      <c r="AA3" s="12">
        <v>101.882817876758</v>
      </c>
      <c r="AB3" s="12">
        <v>101.382550375267</v>
      </c>
      <c r="AC3" s="12">
        <v>100.83664561728401</v>
      </c>
      <c r="AD3" s="12">
        <v>100.38300715402499</v>
      </c>
      <c r="AE3" s="12">
        <v>100.017962485081</v>
      </c>
      <c r="AF3" s="12">
        <v>99.599936211043499</v>
      </c>
      <c r="AG3" s="12">
        <v>99.1114046430108</v>
      </c>
      <c r="AH3" s="12">
        <v>98.627482902757194</v>
      </c>
      <c r="AI3" s="12">
        <v>98.268674000056905</v>
      </c>
      <c r="AJ3" s="12">
        <v>98.159237821183396</v>
      </c>
      <c r="AK3" s="12">
        <v>98.311222267645505</v>
      </c>
      <c r="AL3" s="12">
        <v>98.326412862708807</v>
      </c>
      <c r="AM3" s="12">
        <v>98.184220994244001</v>
      </c>
      <c r="AN3" s="12">
        <v>97.959610701028495</v>
      </c>
    </row>
    <row r="4" spans="1:40">
      <c r="A4" s="1" t="s">
        <v>915</v>
      </c>
      <c r="F4" s="1">
        <v>3</v>
      </c>
      <c r="G4" s="1" t="s">
        <v>742</v>
      </c>
      <c r="H4" s="1" t="str">
        <f t="shared" si="1"/>
        <v>3종합</v>
      </c>
      <c r="I4" s="12">
        <v>88.294431235674296</v>
      </c>
      <c r="J4" s="12">
        <v>89.359963415295994</v>
      </c>
      <c r="K4" s="12">
        <v>90.611436000137402</v>
      </c>
      <c r="L4" s="12">
        <v>92.494095349924905</v>
      </c>
      <c r="M4" s="12">
        <v>92.7426576714888</v>
      </c>
      <c r="N4" s="12">
        <v>93.701321421293997</v>
      </c>
      <c r="O4" s="12">
        <v>94.694632319479695</v>
      </c>
      <c r="P4" s="12">
        <v>95.7198690671202</v>
      </c>
      <c r="Q4" s="12">
        <v>96.730016486836405</v>
      </c>
      <c r="R4" s="12">
        <v>97.549564567216095</v>
      </c>
      <c r="S4" s="12">
        <v>98.320031383173102</v>
      </c>
      <c r="T4" s="12">
        <v>98.766304680860799</v>
      </c>
      <c r="U4" s="12">
        <v>99.398347424464106</v>
      </c>
      <c r="V4" s="12">
        <v>99.5555709022033</v>
      </c>
      <c r="W4" s="12">
        <v>99.681274004360006</v>
      </c>
      <c r="X4" s="12">
        <v>99.718239649177804</v>
      </c>
      <c r="Y4" s="12">
        <v>99.8644713599044</v>
      </c>
      <c r="Z4" s="12">
        <v>99.835999578354205</v>
      </c>
      <c r="AA4" s="12">
        <v>99.9188667990055</v>
      </c>
      <c r="AB4" s="12">
        <v>99.9797500663324</v>
      </c>
      <c r="AC4" s="12">
        <v>99.989491805008598</v>
      </c>
      <c r="AD4" s="12">
        <v>100.06475012917301</v>
      </c>
      <c r="AE4" s="12">
        <v>100.036605061823</v>
      </c>
      <c r="AF4" s="12">
        <v>100.086011696936</v>
      </c>
      <c r="AG4" s="12">
        <v>100.07985128854401</v>
      </c>
      <c r="AH4" s="12">
        <v>100.163685381105</v>
      </c>
      <c r="AI4" s="12">
        <v>100.099834825237</v>
      </c>
      <c r="AJ4" s="12">
        <v>100.18145838905799</v>
      </c>
      <c r="AK4" s="12">
        <v>100.39867728298</v>
      </c>
      <c r="AL4" s="12">
        <v>100.597258504631</v>
      </c>
      <c r="AM4" s="12">
        <v>100.86501605372401</v>
      </c>
      <c r="AN4" s="12">
        <v>100.984789151991</v>
      </c>
    </row>
    <row r="5" spans="1:40">
      <c r="A5" s="15" t="s">
        <v>522</v>
      </c>
      <c r="F5" s="1">
        <v>4</v>
      </c>
      <c r="G5" s="1" t="s">
        <v>742</v>
      </c>
      <c r="H5" s="1" t="str">
        <f t="shared" si="1"/>
        <v>4종합</v>
      </c>
      <c r="I5" s="12">
        <v>88.4795265894506</v>
      </c>
      <c r="J5" s="12">
        <v>89.706016209739303</v>
      </c>
      <c r="K5" s="12">
        <v>90.977984860335596</v>
      </c>
      <c r="L5" s="12">
        <v>92.942229673540496</v>
      </c>
      <c r="M5" s="12">
        <v>93.176728580916006</v>
      </c>
      <c r="N5" s="12">
        <v>94.283852870550703</v>
      </c>
      <c r="O5" s="12">
        <v>95.375715977205601</v>
      </c>
      <c r="P5" s="12">
        <v>96.429084311024795</v>
      </c>
      <c r="Q5" s="12">
        <v>97.458856351297797</v>
      </c>
      <c r="R5" s="12">
        <v>98.268389487666596</v>
      </c>
      <c r="S5" s="12">
        <v>99.059537649827107</v>
      </c>
      <c r="T5" s="12">
        <v>99.456442753216606</v>
      </c>
      <c r="U5" s="12">
        <v>100.01002322380801</v>
      </c>
      <c r="V5" s="12">
        <v>100.142111827748</v>
      </c>
      <c r="W5" s="12">
        <v>100.162265413691</v>
      </c>
      <c r="X5" s="12">
        <v>100.11951822804301</v>
      </c>
      <c r="Y5" s="12">
        <v>100.24257330515999</v>
      </c>
      <c r="Z5" s="12">
        <v>100.113656205518</v>
      </c>
      <c r="AA5" s="12">
        <v>100.092819586779</v>
      </c>
      <c r="AB5" s="12">
        <v>100.050968589048</v>
      </c>
      <c r="AC5" s="12">
        <v>99.987621930351295</v>
      </c>
      <c r="AD5" s="12">
        <v>100.027007602618</v>
      </c>
      <c r="AE5" s="12">
        <v>100.011956239406</v>
      </c>
      <c r="AF5" s="12">
        <v>100.11827972678699</v>
      </c>
      <c r="AG5" s="12">
        <v>100.15412468229</v>
      </c>
      <c r="AH5" s="12">
        <v>100.250843257299</v>
      </c>
      <c r="AI5" s="12">
        <v>100.137444356055</v>
      </c>
      <c r="AJ5" s="12">
        <v>100.253049588756</v>
      </c>
      <c r="AK5" s="12">
        <v>100.482416401904</v>
      </c>
      <c r="AL5" s="12">
        <v>100.73538181559</v>
      </c>
      <c r="AM5" s="12">
        <v>101.08800712518899</v>
      </c>
      <c r="AN5" s="12">
        <v>101.300645579329</v>
      </c>
    </row>
    <row r="6" spans="1:40">
      <c r="A6" s="15" t="s">
        <v>853</v>
      </c>
      <c r="F6" s="1">
        <v>5</v>
      </c>
      <c r="G6" s="1" t="s">
        <v>742</v>
      </c>
      <c r="H6" s="1" t="str">
        <f t="shared" si="1"/>
        <v>5종합</v>
      </c>
      <c r="I6" s="12">
        <v>88.458644485157706</v>
      </c>
      <c r="J6" s="12">
        <v>89.314275480763001</v>
      </c>
      <c r="K6" s="12">
        <v>90.509799531228097</v>
      </c>
      <c r="L6" s="12">
        <v>92.302131997848605</v>
      </c>
      <c r="M6" s="12">
        <v>92.573527185720295</v>
      </c>
      <c r="N6" s="12">
        <v>93.347194404234799</v>
      </c>
      <c r="O6" s="12">
        <v>94.203800321988197</v>
      </c>
      <c r="P6" s="12">
        <v>95.206886739521295</v>
      </c>
      <c r="Q6" s="12">
        <v>96.181016949777799</v>
      </c>
      <c r="R6" s="12">
        <v>97.005246999733998</v>
      </c>
      <c r="S6" s="12">
        <v>97.752647319250997</v>
      </c>
      <c r="T6" s="12">
        <v>98.319410387747197</v>
      </c>
      <c r="U6" s="12">
        <v>99.123696563741404</v>
      </c>
      <c r="V6" s="12">
        <v>99.222498723648201</v>
      </c>
      <c r="W6" s="12">
        <v>99.387203296216896</v>
      </c>
      <c r="X6" s="12">
        <v>99.492501572987706</v>
      </c>
      <c r="Y6" s="12">
        <v>99.626351404391599</v>
      </c>
      <c r="Z6" s="12">
        <v>99.651491711594701</v>
      </c>
      <c r="AA6" s="12">
        <v>99.769046257873299</v>
      </c>
      <c r="AB6" s="12">
        <v>99.887821694068194</v>
      </c>
      <c r="AC6" s="12">
        <v>99.931449000993794</v>
      </c>
      <c r="AD6" s="12">
        <v>100.036601306816</v>
      </c>
      <c r="AE6" s="12">
        <v>100.004708600955</v>
      </c>
      <c r="AF6" s="12">
        <v>100.072477772684</v>
      </c>
      <c r="AG6" s="12">
        <v>100.158823741055</v>
      </c>
      <c r="AH6" s="12">
        <v>100.11311226339301</v>
      </c>
      <c r="AI6" s="12">
        <v>100.047375052985</v>
      </c>
      <c r="AJ6" s="12">
        <v>100.102153855067</v>
      </c>
      <c r="AK6" s="12">
        <v>100.287418293586</v>
      </c>
      <c r="AL6" s="12">
        <v>100.43625593724001</v>
      </c>
      <c r="AM6" s="12">
        <v>100.66399462721699</v>
      </c>
      <c r="AN6" s="12">
        <v>100.725368558581</v>
      </c>
    </row>
    <row r="7" spans="1:40">
      <c r="A7" s="1" t="s">
        <v>524</v>
      </c>
      <c r="B7" s="1" t="s">
        <v>525</v>
      </c>
      <c r="F7" s="1">
        <v>6</v>
      </c>
      <c r="G7" s="1" t="s">
        <v>742</v>
      </c>
      <c r="H7" s="1" t="str">
        <f t="shared" si="1"/>
        <v>6종합</v>
      </c>
      <c r="I7" s="12">
        <v>104.115739555731</v>
      </c>
      <c r="J7" s="12">
        <v>104.271182710255</v>
      </c>
      <c r="K7" s="12">
        <v>104.43542206524501</v>
      </c>
      <c r="L7" s="12">
        <v>104.469709904935</v>
      </c>
      <c r="M7" s="12">
        <v>104.59204672592899</v>
      </c>
      <c r="N7" s="12">
        <v>104.566274875581</v>
      </c>
      <c r="O7" s="12">
        <v>104.506415498734</v>
      </c>
      <c r="P7" s="12">
        <v>104.700095934592</v>
      </c>
      <c r="Q7" s="12">
        <v>104.666389482433</v>
      </c>
      <c r="R7" s="12">
        <v>104.672663565007</v>
      </c>
      <c r="S7" s="12">
        <v>104.558784287981</v>
      </c>
      <c r="T7" s="12">
        <v>104.578990525731</v>
      </c>
      <c r="U7" s="12">
        <v>104.433580383791</v>
      </c>
      <c r="V7" s="12">
        <v>104.21872221712501</v>
      </c>
      <c r="W7" s="12">
        <v>103.79629813680501</v>
      </c>
      <c r="X7" s="12">
        <v>103.223825333273</v>
      </c>
      <c r="Y7" s="12">
        <v>102.80366653794</v>
      </c>
      <c r="Z7" s="12">
        <v>102.31609476971801</v>
      </c>
      <c r="AA7" s="12">
        <v>101.86589181346901</v>
      </c>
      <c r="AB7" s="12">
        <v>101.29829406768999</v>
      </c>
      <c r="AC7" s="12">
        <v>100.80710498061499</v>
      </c>
      <c r="AD7" s="12">
        <v>100.372910249108</v>
      </c>
      <c r="AE7" s="12">
        <v>99.998229951878002</v>
      </c>
      <c r="AF7" s="12">
        <v>99.578945878078898</v>
      </c>
      <c r="AG7" s="12">
        <v>99.087811238746895</v>
      </c>
      <c r="AH7" s="12">
        <v>98.654108869191703</v>
      </c>
      <c r="AI7" s="12">
        <v>98.470566768786597</v>
      </c>
      <c r="AJ7" s="12">
        <v>98.501657195106702</v>
      </c>
      <c r="AK7" s="12">
        <v>98.649208350639299</v>
      </c>
      <c r="AL7" s="12">
        <v>98.540242300962802</v>
      </c>
      <c r="AM7" s="12">
        <v>98.2180785173869</v>
      </c>
      <c r="AN7" s="12">
        <v>97.844521304836306</v>
      </c>
    </row>
    <row r="8" spans="1:40">
      <c r="A8" s="1" t="s">
        <v>524</v>
      </c>
      <c r="B8" s="1" t="s">
        <v>525</v>
      </c>
      <c r="C8" s="1" t="s">
        <v>526</v>
      </c>
      <c r="F8" s="1">
        <v>7</v>
      </c>
      <c r="G8" s="1" t="s">
        <v>742</v>
      </c>
      <c r="H8" s="1" t="str">
        <f t="shared" si="1"/>
        <v>7종합</v>
      </c>
      <c r="I8" s="12">
        <v>102.816850299411</v>
      </c>
      <c r="J8" s="12">
        <v>102.902926400514</v>
      </c>
      <c r="K8" s="12">
        <v>103.087898849783</v>
      </c>
      <c r="L8" s="12">
        <v>103.103416434819</v>
      </c>
      <c r="M8" s="12">
        <v>103.157139554986</v>
      </c>
      <c r="N8" s="12">
        <v>103.196703200895</v>
      </c>
      <c r="O8" s="12">
        <v>103.131063466971</v>
      </c>
      <c r="P8" s="12">
        <v>103.340744591687</v>
      </c>
      <c r="Q8" s="12">
        <v>103.23807248168499</v>
      </c>
      <c r="R8" s="12">
        <v>103.261031252062</v>
      </c>
      <c r="S8" s="12">
        <v>103.236090061767</v>
      </c>
      <c r="T8" s="12">
        <v>103.22966714997</v>
      </c>
      <c r="U8" s="12">
        <v>103.12931879372</v>
      </c>
      <c r="V8" s="12">
        <v>103.050105757983</v>
      </c>
      <c r="W8" s="12">
        <v>102.68221423327201</v>
      </c>
      <c r="X8" s="12">
        <v>102.244940002749</v>
      </c>
      <c r="Y8" s="12">
        <v>101.92598214582701</v>
      </c>
      <c r="Z8" s="12">
        <v>101.62065616561701</v>
      </c>
      <c r="AA8" s="12">
        <v>101.323253781457</v>
      </c>
      <c r="AB8" s="12">
        <v>101.011979514123</v>
      </c>
      <c r="AC8" s="12">
        <v>100.681326804262</v>
      </c>
      <c r="AD8" s="12">
        <v>100.359382104858</v>
      </c>
      <c r="AE8" s="12">
        <v>99.992890890562606</v>
      </c>
      <c r="AF8" s="12">
        <v>99.6955305934694</v>
      </c>
      <c r="AG8" s="12">
        <v>99.359393127427296</v>
      </c>
      <c r="AH8" s="12">
        <v>98.977271321568594</v>
      </c>
      <c r="AI8" s="12">
        <v>98.737966036920895</v>
      </c>
      <c r="AJ8" s="12">
        <v>98.519679206545206</v>
      </c>
      <c r="AK8" s="12">
        <v>98.584772164996394</v>
      </c>
      <c r="AL8" s="12">
        <v>98.475692850905801</v>
      </c>
      <c r="AM8" s="12">
        <v>98.208036672470399</v>
      </c>
      <c r="AN8" s="12">
        <v>97.744147218477195</v>
      </c>
    </row>
    <row r="9" spans="1:40">
      <c r="A9" s="1" t="s">
        <v>524</v>
      </c>
      <c r="B9" s="1" t="s">
        <v>525</v>
      </c>
      <c r="C9" s="1" t="s">
        <v>527</v>
      </c>
      <c r="F9" s="1">
        <v>8</v>
      </c>
      <c r="G9" s="1" t="s">
        <v>742</v>
      </c>
      <c r="H9" s="1" t="str">
        <f t="shared" si="1"/>
        <v>8종합</v>
      </c>
    </row>
    <row r="10" spans="1:40">
      <c r="A10" s="1" t="s">
        <v>524</v>
      </c>
      <c r="B10" s="1" t="s">
        <v>525</v>
      </c>
      <c r="C10" s="1" t="s">
        <v>528</v>
      </c>
      <c r="F10" s="1">
        <v>9</v>
      </c>
      <c r="G10" s="1" t="s">
        <v>742</v>
      </c>
      <c r="H10" s="1" t="str">
        <f t="shared" si="1"/>
        <v>9종합</v>
      </c>
    </row>
    <row r="11" spans="1:40">
      <c r="A11" s="1" t="s">
        <v>524</v>
      </c>
      <c r="B11" s="1" t="s">
        <v>525</v>
      </c>
      <c r="C11" s="1" t="s">
        <v>529</v>
      </c>
      <c r="F11" s="1">
        <v>10</v>
      </c>
      <c r="G11" s="1" t="s">
        <v>742</v>
      </c>
      <c r="H11" s="1" t="str">
        <f t="shared" si="1"/>
        <v>10종합</v>
      </c>
    </row>
    <row r="12" spans="1:40">
      <c r="A12" s="1" t="s">
        <v>524</v>
      </c>
      <c r="B12" s="1" t="s">
        <v>525</v>
      </c>
      <c r="C12" s="1" t="s">
        <v>530</v>
      </c>
      <c r="F12" s="1">
        <v>11</v>
      </c>
      <c r="G12" s="1" t="s">
        <v>742</v>
      </c>
      <c r="H12" s="1" t="str">
        <f t="shared" si="1"/>
        <v>11종합</v>
      </c>
      <c r="I12" s="12">
        <v>105.36551948954499</v>
      </c>
      <c r="J12" s="12">
        <v>105.581894064903</v>
      </c>
      <c r="K12" s="12">
        <v>105.725812935771</v>
      </c>
      <c r="L12" s="12">
        <v>105.78050785204501</v>
      </c>
      <c r="M12" s="12">
        <v>105.976925684921</v>
      </c>
      <c r="N12" s="12">
        <v>105.93398253470301</v>
      </c>
      <c r="O12" s="12">
        <v>105.827987054274</v>
      </c>
      <c r="P12" s="12">
        <v>105.996011557925</v>
      </c>
      <c r="Q12" s="12">
        <v>105.944512546789</v>
      </c>
      <c r="R12" s="12">
        <v>105.936636792652</v>
      </c>
      <c r="S12" s="12">
        <v>105.858950658003</v>
      </c>
      <c r="T12" s="12">
        <v>105.879244981253</v>
      </c>
      <c r="U12" s="12">
        <v>105.70013187913</v>
      </c>
      <c r="V12" s="12">
        <v>105.331581090922</v>
      </c>
      <c r="W12" s="12">
        <v>104.862856232046</v>
      </c>
      <c r="X12" s="12">
        <v>104.16304837296499</v>
      </c>
      <c r="Y12" s="12">
        <v>103.651828321031</v>
      </c>
      <c r="Z12" s="12">
        <v>102.99550732731301</v>
      </c>
      <c r="AA12" s="12">
        <v>102.394079506803</v>
      </c>
      <c r="AB12" s="12">
        <v>101.571711039628</v>
      </c>
      <c r="AC12" s="12">
        <v>100.855759014222</v>
      </c>
      <c r="AD12" s="12">
        <v>100.32132453878501</v>
      </c>
      <c r="AE12" s="12">
        <v>100.014490245264</v>
      </c>
      <c r="AF12" s="12">
        <v>99.488456253808494</v>
      </c>
      <c r="AG12" s="12">
        <v>98.855006831102003</v>
      </c>
      <c r="AH12" s="12">
        <v>98.363845970842206</v>
      </c>
      <c r="AI12" s="12">
        <v>98.2456416628943</v>
      </c>
      <c r="AJ12" s="12">
        <v>98.560865393670198</v>
      </c>
      <c r="AK12" s="12">
        <v>98.720665077593097</v>
      </c>
      <c r="AL12" s="12">
        <v>98.613002302751795</v>
      </c>
      <c r="AM12" s="12">
        <v>98.236137118626999</v>
      </c>
      <c r="AN12" s="12">
        <v>97.941783119773206</v>
      </c>
    </row>
    <row r="13" spans="1:40">
      <c r="A13" s="1" t="s">
        <v>524</v>
      </c>
      <c r="B13" s="1" t="s">
        <v>525</v>
      </c>
      <c r="C13" s="1" t="s">
        <v>531</v>
      </c>
      <c r="D13" s="6"/>
      <c r="F13" s="1">
        <v>12</v>
      </c>
      <c r="G13" s="1" t="s">
        <v>742</v>
      </c>
      <c r="H13" s="1" t="str">
        <f t="shared" si="1"/>
        <v>12종합</v>
      </c>
    </row>
    <row r="14" spans="1:40">
      <c r="A14" s="1" t="s">
        <v>524</v>
      </c>
      <c r="B14" s="1" t="s">
        <v>525</v>
      </c>
      <c r="C14" s="1" t="s">
        <v>532</v>
      </c>
      <c r="F14" s="1">
        <v>13</v>
      </c>
      <c r="G14" s="1" t="s">
        <v>742</v>
      </c>
      <c r="H14" s="1" t="str">
        <f t="shared" si="1"/>
        <v>13종합</v>
      </c>
    </row>
    <row r="15" spans="1:40">
      <c r="A15" s="1" t="s">
        <v>524</v>
      </c>
      <c r="B15" s="1" t="s">
        <v>533</v>
      </c>
      <c r="F15" s="1">
        <v>14</v>
      </c>
      <c r="G15" s="1" t="s">
        <v>742</v>
      </c>
      <c r="H15" s="1" t="str">
        <f t="shared" si="1"/>
        <v>14종합</v>
      </c>
      <c r="I15" s="12">
        <v>102.408668806016</v>
      </c>
      <c r="J15" s="12">
        <v>102.788214811662</v>
      </c>
      <c r="K15" s="12">
        <v>103.219584205098</v>
      </c>
      <c r="L15" s="12">
        <v>103.2338174308</v>
      </c>
      <c r="M15" s="12">
        <v>103.251812704114</v>
      </c>
      <c r="N15" s="12">
        <v>103.30051865738599</v>
      </c>
      <c r="O15" s="12">
        <v>103.45610188864001</v>
      </c>
      <c r="P15" s="12">
        <v>103.616805981532</v>
      </c>
      <c r="Q15" s="12">
        <v>103.660911704542</v>
      </c>
      <c r="R15" s="12">
        <v>103.75223494391101</v>
      </c>
      <c r="S15" s="12">
        <v>103.78234949226</v>
      </c>
      <c r="T15" s="12">
        <v>103.78592308149</v>
      </c>
      <c r="U15" s="12">
        <v>103.70056789299601</v>
      </c>
      <c r="V15" s="12">
        <v>103.650571432744</v>
      </c>
      <c r="W15" s="12">
        <v>103.441308303187</v>
      </c>
      <c r="X15" s="12">
        <v>102.824221468464</v>
      </c>
      <c r="Y15" s="12">
        <v>102.582613663619</v>
      </c>
      <c r="Z15" s="12">
        <v>102.243163150969</v>
      </c>
      <c r="AA15" s="12">
        <v>101.899271580735</v>
      </c>
      <c r="AB15" s="12">
        <v>101.452531543882</v>
      </c>
      <c r="AC15" s="12">
        <v>100.876996839456</v>
      </c>
      <c r="AD15" s="12">
        <v>100.402248738276</v>
      </c>
      <c r="AE15" s="12">
        <v>100.01993485267801</v>
      </c>
      <c r="AF15" s="12">
        <v>99.630840483742205</v>
      </c>
      <c r="AG15" s="12">
        <v>99.162599642649198</v>
      </c>
      <c r="AH15" s="12">
        <v>98.670323322189603</v>
      </c>
      <c r="AI15" s="12">
        <v>98.249408840004605</v>
      </c>
      <c r="AJ15" s="12">
        <v>97.997334486459494</v>
      </c>
      <c r="AK15" s="12">
        <v>98.212108795591305</v>
      </c>
      <c r="AL15" s="12">
        <v>98.297775596388405</v>
      </c>
      <c r="AM15" s="12">
        <v>98.263970484815601</v>
      </c>
      <c r="AN15" s="12">
        <v>98.120619710919101</v>
      </c>
    </row>
    <row r="16" spans="1:40">
      <c r="A16" s="1" t="s">
        <v>524</v>
      </c>
      <c r="B16" s="1" t="s">
        <v>533</v>
      </c>
      <c r="C16" s="1" t="s">
        <v>534</v>
      </c>
      <c r="F16" s="1">
        <v>15</v>
      </c>
      <c r="G16" s="1" t="s">
        <v>742</v>
      </c>
      <c r="H16" s="1" t="str">
        <f t="shared" si="1"/>
        <v>15종합</v>
      </c>
    </row>
    <row r="17" spans="1:40">
      <c r="A17" s="1" t="s">
        <v>524</v>
      </c>
      <c r="B17" s="1" t="s">
        <v>533</v>
      </c>
      <c r="C17" s="1" t="s">
        <v>535</v>
      </c>
      <c r="F17" s="1">
        <v>16</v>
      </c>
      <c r="G17" s="1" t="s">
        <v>742</v>
      </c>
      <c r="H17" s="1" t="str">
        <f t="shared" si="1"/>
        <v>16종합</v>
      </c>
    </row>
    <row r="18" spans="1:40">
      <c r="A18" s="1" t="s">
        <v>524</v>
      </c>
      <c r="B18" s="1" t="s">
        <v>533</v>
      </c>
      <c r="C18" s="1" t="s">
        <v>536</v>
      </c>
      <c r="F18" s="1">
        <v>17</v>
      </c>
      <c r="G18" s="1" t="s">
        <v>742</v>
      </c>
      <c r="H18" s="1" t="str">
        <f t="shared" si="1"/>
        <v>17종합</v>
      </c>
    </row>
    <row r="19" spans="1:40">
      <c r="A19" s="1" t="s">
        <v>524</v>
      </c>
      <c r="B19" s="1" t="s">
        <v>533</v>
      </c>
      <c r="C19" s="1" t="s">
        <v>537</v>
      </c>
      <c r="F19" s="1">
        <v>18</v>
      </c>
      <c r="G19" s="1" t="s">
        <v>742</v>
      </c>
      <c r="H19" s="1" t="str">
        <f t="shared" si="1"/>
        <v>18종합</v>
      </c>
    </row>
    <row r="20" spans="1:40">
      <c r="A20" s="1" t="s">
        <v>524</v>
      </c>
      <c r="B20" s="1" t="s">
        <v>533</v>
      </c>
      <c r="C20" s="1" t="s">
        <v>538</v>
      </c>
      <c r="F20" s="1">
        <v>19</v>
      </c>
      <c r="G20" s="1" t="s">
        <v>742</v>
      </c>
      <c r="H20" s="1" t="str">
        <f t="shared" si="1"/>
        <v>19종합</v>
      </c>
    </row>
    <row r="21" spans="1:40">
      <c r="A21" s="1" t="s">
        <v>524</v>
      </c>
      <c r="B21" s="1" t="s">
        <v>533</v>
      </c>
      <c r="C21" s="1" t="s">
        <v>539</v>
      </c>
      <c r="F21" s="1">
        <v>20</v>
      </c>
      <c r="G21" s="1" t="s">
        <v>742</v>
      </c>
      <c r="H21" s="1" t="str">
        <f t="shared" si="1"/>
        <v>20종합</v>
      </c>
    </row>
    <row r="22" spans="1:40">
      <c r="A22" s="1" t="s">
        <v>524</v>
      </c>
      <c r="B22" s="1" t="s">
        <v>533</v>
      </c>
      <c r="C22" s="1" t="s">
        <v>540</v>
      </c>
      <c r="F22" s="1">
        <v>21</v>
      </c>
      <c r="G22" s="1" t="s">
        <v>742</v>
      </c>
      <c r="H22" s="1" t="str">
        <f t="shared" si="1"/>
        <v>21종합</v>
      </c>
    </row>
    <row r="23" spans="1:40">
      <c r="A23" s="1" t="s">
        <v>524</v>
      </c>
      <c r="B23" s="1" t="s">
        <v>541</v>
      </c>
      <c r="F23" s="1">
        <v>22</v>
      </c>
      <c r="G23" s="1" t="s">
        <v>742</v>
      </c>
      <c r="H23" s="1" t="str">
        <f t="shared" si="1"/>
        <v>22종합</v>
      </c>
      <c r="I23" s="12">
        <v>105.638348941041</v>
      </c>
      <c r="J23" s="12">
        <v>105.86287824941699</v>
      </c>
      <c r="K23" s="12">
        <v>105.98110896864399</v>
      </c>
      <c r="L23" s="12">
        <v>106.043772064921</v>
      </c>
      <c r="M23" s="12">
        <v>105.846009520642</v>
      </c>
      <c r="N23" s="12">
        <v>105.531331476109</v>
      </c>
      <c r="O23" s="12">
        <v>105.31732388439001</v>
      </c>
      <c r="P23" s="12">
        <v>105.004797248934</v>
      </c>
      <c r="Q23" s="12">
        <v>104.678744378323</v>
      </c>
      <c r="R23" s="12">
        <v>104.28020449931</v>
      </c>
      <c r="S23" s="12">
        <v>103.978302471807</v>
      </c>
      <c r="T23" s="12">
        <v>103.929276071356</v>
      </c>
      <c r="U23" s="12">
        <v>103.891136064713</v>
      </c>
      <c r="V23" s="12">
        <v>103.72599818134999</v>
      </c>
      <c r="W23" s="12">
        <v>103.451046521279</v>
      </c>
      <c r="X23" s="12">
        <v>103.338042558729</v>
      </c>
      <c r="Y23" s="12">
        <v>102.83530521829201</v>
      </c>
      <c r="Z23" s="12">
        <v>102.299080913937</v>
      </c>
      <c r="AA23" s="12">
        <v>101.85346059925</v>
      </c>
      <c r="AB23" s="12">
        <v>101.36045182157901</v>
      </c>
      <c r="AC23" s="12">
        <v>100.827325362558</v>
      </c>
      <c r="AD23" s="12">
        <v>100.329972090667</v>
      </c>
      <c r="AE23" s="12">
        <v>99.961296959266605</v>
      </c>
      <c r="AF23" s="12">
        <v>99.421120498391701</v>
      </c>
      <c r="AG23" s="12">
        <v>98.841349411855902</v>
      </c>
      <c r="AH23" s="12">
        <v>98.294867186663694</v>
      </c>
      <c r="AI23" s="12">
        <v>97.761729070894305</v>
      </c>
      <c r="AJ23" s="12">
        <v>97.802176193822504</v>
      </c>
      <c r="AK23" s="12">
        <v>97.8327503765356</v>
      </c>
      <c r="AL23" s="12">
        <v>97.829345152001807</v>
      </c>
      <c r="AM23" s="12">
        <v>97.819824248447105</v>
      </c>
      <c r="AN23" s="12">
        <v>97.737991494948204</v>
      </c>
    </row>
    <row r="24" spans="1:40">
      <c r="A24" s="1" t="s">
        <v>524</v>
      </c>
      <c r="B24" s="1" t="s">
        <v>542</v>
      </c>
      <c r="F24" s="1">
        <v>23</v>
      </c>
      <c r="G24" s="1" t="s">
        <v>742</v>
      </c>
      <c r="H24" s="1" t="str">
        <f t="shared" si="1"/>
        <v>23종합</v>
      </c>
      <c r="I24" s="12">
        <v>89.412125057184895</v>
      </c>
      <c r="J24" s="12">
        <v>90.842611710750703</v>
      </c>
      <c r="K24" s="12">
        <v>92.436952085179001</v>
      </c>
      <c r="L24" s="12">
        <v>95.456666495824905</v>
      </c>
      <c r="M24" s="12">
        <v>95.807545752009801</v>
      </c>
      <c r="N24" s="12">
        <v>97.009884446532695</v>
      </c>
      <c r="O24" s="12">
        <v>98.178502160742696</v>
      </c>
      <c r="P24" s="12">
        <v>99.301381846848102</v>
      </c>
      <c r="Q24" s="12">
        <v>100.234739948357</v>
      </c>
      <c r="R24" s="12">
        <v>101.074921953672</v>
      </c>
      <c r="S24" s="12">
        <v>101.86384853229799</v>
      </c>
      <c r="T24" s="12">
        <v>102.27159327470901</v>
      </c>
      <c r="U24" s="12">
        <v>102.444442284616</v>
      </c>
      <c r="V24" s="12">
        <v>102.22432991255999</v>
      </c>
      <c r="W24" s="12">
        <v>101.882626422382</v>
      </c>
      <c r="X24" s="12">
        <v>101.428754236215</v>
      </c>
      <c r="Y24" s="12">
        <v>101.048968245899</v>
      </c>
      <c r="Z24" s="12">
        <v>100.783682539974</v>
      </c>
      <c r="AA24" s="12">
        <v>100.652185315151</v>
      </c>
      <c r="AB24" s="12">
        <v>100.505270916743</v>
      </c>
      <c r="AC24" s="12">
        <v>100.348945573338</v>
      </c>
      <c r="AD24" s="12">
        <v>100.238306101156</v>
      </c>
      <c r="AE24" s="12">
        <v>99.975210508769294</v>
      </c>
      <c r="AF24" s="12">
        <v>99.882015026819602</v>
      </c>
      <c r="AG24" s="12">
        <v>99.850691843632205</v>
      </c>
      <c r="AH24" s="12">
        <v>99.680536066903898</v>
      </c>
      <c r="AI24" s="12">
        <v>99.412108440259203</v>
      </c>
      <c r="AJ24" s="12">
        <v>99.215819145934006</v>
      </c>
      <c r="AK24" s="12">
        <v>99.1569164151297</v>
      </c>
      <c r="AL24" s="12">
        <v>99.297495243071097</v>
      </c>
      <c r="AM24" s="12">
        <v>99.375443594860002</v>
      </c>
      <c r="AN24" s="12">
        <v>99.501066611184001</v>
      </c>
    </row>
    <row r="25" spans="1:40">
      <c r="A25" s="1" t="s">
        <v>524</v>
      </c>
      <c r="B25" s="1" t="s">
        <v>542</v>
      </c>
      <c r="C25" s="1" t="s">
        <v>543</v>
      </c>
      <c r="F25" s="1">
        <v>24</v>
      </c>
      <c r="G25" s="1" t="s">
        <v>742</v>
      </c>
      <c r="H25" s="1" t="str">
        <f t="shared" si="1"/>
        <v>24종합</v>
      </c>
    </row>
    <row r="26" spans="1:40">
      <c r="A26" s="1" t="s">
        <v>524</v>
      </c>
      <c r="B26" s="1" t="s">
        <v>542</v>
      </c>
      <c r="C26" s="1" t="s">
        <v>544</v>
      </c>
      <c r="F26" s="1">
        <v>25</v>
      </c>
      <c r="G26" s="1" t="s">
        <v>742</v>
      </c>
      <c r="H26" s="1" t="str">
        <f t="shared" si="1"/>
        <v>25종합</v>
      </c>
    </row>
    <row r="27" spans="1:40">
      <c r="A27" s="1" t="s">
        <v>524</v>
      </c>
      <c r="B27" s="1" t="s">
        <v>542</v>
      </c>
      <c r="C27" s="1" t="s">
        <v>545</v>
      </c>
      <c r="F27" s="1">
        <v>26</v>
      </c>
      <c r="G27" s="1" t="s">
        <v>742</v>
      </c>
      <c r="H27" s="1" t="str">
        <f t="shared" si="1"/>
        <v>26종합</v>
      </c>
    </row>
    <row r="28" spans="1:40">
      <c r="A28" s="1" t="s">
        <v>524</v>
      </c>
      <c r="B28" s="1" t="s">
        <v>546</v>
      </c>
      <c r="F28" s="1">
        <v>27</v>
      </c>
      <c r="G28" s="1" t="s">
        <v>742</v>
      </c>
      <c r="H28" s="1" t="str">
        <f t="shared" si="1"/>
        <v>27종합</v>
      </c>
      <c r="I28" s="12">
        <v>92.462394344461401</v>
      </c>
      <c r="J28" s="12">
        <v>93.933156328599907</v>
      </c>
      <c r="K28" s="12">
        <v>95.436436642746003</v>
      </c>
      <c r="L28" s="12">
        <v>96.966606372577303</v>
      </c>
      <c r="M28" s="12">
        <v>96.216693585436801</v>
      </c>
      <c r="N28" s="12">
        <v>98.173634536580806</v>
      </c>
      <c r="O28" s="12">
        <v>99.653660644615101</v>
      </c>
      <c r="P28" s="12">
        <v>100.89879256015</v>
      </c>
      <c r="Q28" s="12">
        <v>101.949481117609</v>
      </c>
      <c r="R28" s="12">
        <v>102.60014408837699</v>
      </c>
      <c r="S28" s="12">
        <v>102.823561366527</v>
      </c>
      <c r="T28" s="12">
        <v>102.814243672484</v>
      </c>
      <c r="U28" s="12">
        <v>102.617206933649</v>
      </c>
      <c r="V28" s="12">
        <v>102.179092397928</v>
      </c>
      <c r="W28" s="12">
        <v>102.052133345437</v>
      </c>
      <c r="X28" s="12">
        <v>101.83545323113999</v>
      </c>
      <c r="Y28" s="12">
        <v>101.692613279542</v>
      </c>
      <c r="Z28" s="12">
        <v>101.20122317470999</v>
      </c>
      <c r="AA28" s="12">
        <v>100.680907221684</v>
      </c>
      <c r="AB28" s="12">
        <v>100.04895589028</v>
      </c>
      <c r="AC28" s="12">
        <v>99.735779187153994</v>
      </c>
      <c r="AD28" s="12">
        <v>99.696683207240795</v>
      </c>
      <c r="AE28" s="12">
        <v>99.878080452436194</v>
      </c>
      <c r="AF28" s="12">
        <v>99.954857775168904</v>
      </c>
      <c r="AG28" s="12">
        <v>100.049970556234</v>
      </c>
      <c r="AH28" s="12">
        <v>99.972485561121402</v>
      </c>
      <c r="AI28" s="12">
        <v>99.946381736488803</v>
      </c>
      <c r="AJ28" s="12">
        <v>100.138863702786</v>
      </c>
      <c r="AK28" s="12">
        <v>100.396946534214</v>
      </c>
      <c r="AL28" s="12">
        <v>100.49259049616199</v>
      </c>
      <c r="AM28" s="12">
        <v>100.32697211571001</v>
      </c>
      <c r="AN28" s="12">
        <v>100.136063368918</v>
      </c>
    </row>
    <row r="29" spans="1:40">
      <c r="A29" s="1" t="s">
        <v>524</v>
      </c>
      <c r="B29" s="1" t="s">
        <v>547</v>
      </c>
      <c r="F29" s="1">
        <v>28</v>
      </c>
      <c r="G29" s="1" t="s">
        <v>742</v>
      </c>
      <c r="H29" s="1" t="str">
        <f t="shared" si="1"/>
        <v>28종합</v>
      </c>
      <c r="I29" s="12">
        <v>84.677396277184798</v>
      </c>
      <c r="J29" s="12">
        <v>85.933186735797193</v>
      </c>
      <c r="K29" s="12">
        <v>87.242891913815896</v>
      </c>
      <c r="L29" s="12">
        <v>89.332808392435197</v>
      </c>
      <c r="M29" s="12">
        <v>89.738292296512299</v>
      </c>
      <c r="N29" s="12">
        <v>91.126793437407599</v>
      </c>
      <c r="O29" s="12">
        <v>92.438856714736502</v>
      </c>
      <c r="P29" s="12">
        <v>93.702183729470704</v>
      </c>
      <c r="Q29" s="12">
        <v>95.261445695027504</v>
      </c>
      <c r="R29" s="12">
        <v>96.233809931707398</v>
      </c>
      <c r="S29" s="12">
        <v>96.974980308387899</v>
      </c>
      <c r="T29" s="12">
        <v>97.393732172302606</v>
      </c>
      <c r="U29" s="12">
        <v>98.272677656204394</v>
      </c>
      <c r="V29" s="12">
        <v>98.339077629403306</v>
      </c>
      <c r="W29" s="12">
        <v>98.692903741810298</v>
      </c>
      <c r="X29" s="12">
        <v>98.808086993356497</v>
      </c>
      <c r="Y29" s="12">
        <v>99.128390397461004</v>
      </c>
      <c r="Z29" s="12">
        <v>99.601510441382402</v>
      </c>
      <c r="AA29" s="12">
        <v>99.817393259366995</v>
      </c>
      <c r="AB29" s="12">
        <v>99.777687020339499</v>
      </c>
      <c r="AC29" s="12">
        <v>99.738574277699399</v>
      </c>
      <c r="AD29" s="12">
        <v>99.788605198191902</v>
      </c>
      <c r="AE29" s="12">
        <v>100.04928114198501</v>
      </c>
      <c r="AF29" s="12">
        <v>100.250483110593</v>
      </c>
      <c r="AG29" s="12">
        <v>100.359751803911</v>
      </c>
      <c r="AH29" s="12">
        <v>100.617051862739</v>
      </c>
      <c r="AI29" s="12">
        <v>100.583382797556</v>
      </c>
      <c r="AJ29" s="12">
        <v>100.667820606918</v>
      </c>
      <c r="AK29" s="12">
        <v>100.67802292579</v>
      </c>
      <c r="AL29" s="12">
        <v>100.6358910317</v>
      </c>
      <c r="AM29" s="12">
        <v>100.648963333327</v>
      </c>
      <c r="AN29" s="12">
        <v>100.632341181239</v>
      </c>
    </row>
    <row r="30" spans="1:40">
      <c r="A30" s="1" t="s">
        <v>524</v>
      </c>
      <c r="B30" s="1" t="s">
        <v>548</v>
      </c>
      <c r="F30" s="1">
        <v>29</v>
      </c>
      <c r="G30" s="1" t="s">
        <v>742</v>
      </c>
      <c r="H30" s="1" t="str">
        <f t="shared" si="1"/>
        <v>29종합</v>
      </c>
      <c r="I30" s="12">
        <v>88.334315686878895</v>
      </c>
      <c r="J30" s="12">
        <v>88.976756321269207</v>
      </c>
      <c r="K30" s="12">
        <v>89.718565283261299</v>
      </c>
      <c r="L30" s="12">
        <v>90.659280210245598</v>
      </c>
      <c r="M30" s="12">
        <v>90.885969015000498</v>
      </c>
      <c r="N30" s="12">
        <v>91.661433373508203</v>
      </c>
      <c r="O30" s="12">
        <v>92.352266960937001</v>
      </c>
      <c r="P30" s="12">
        <v>93.085043541961895</v>
      </c>
      <c r="Q30" s="12">
        <v>93.932079401908098</v>
      </c>
      <c r="R30" s="12">
        <v>94.590234644530497</v>
      </c>
      <c r="S30" s="12">
        <v>95.474655282141498</v>
      </c>
      <c r="T30" s="12">
        <v>95.950008682811401</v>
      </c>
      <c r="U30" s="12">
        <v>97.4307385675137</v>
      </c>
      <c r="V30" s="12">
        <v>97.720541535297997</v>
      </c>
      <c r="W30" s="12">
        <v>98.082235461470006</v>
      </c>
      <c r="X30" s="12">
        <v>98.475251364576593</v>
      </c>
      <c r="Y30" s="12">
        <v>98.776153830474698</v>
      </c>
      <c r="Z30" s="12">
        <v>98.960780275497697</v>
      </c>
      <c r="AA30" s="12">
        <v>99.233405348451996</v>
      </c>
      <c r="AB30" s="12">
        <v>99.541544050563402</v>
      </c>
      <c r="AC30" s="12">
        <v>99.695563967317597</v>
      </c>
      <c r="AD30" s="12">
        <v>99.935853728231905</v>
      </c>
      <c r="AE30" s="12">
        <v>100.03146009421</v>
      </c>
      <c r="AF30" s="12">
        <v>100.684828794731</v>
      </c>
      <c r="AG30" s="12">
        <v>101.182719845352</v>
      </c>
      <c r="AH30" s="12">
        <v>101.31490443965799</v>
      </c>
      <c r="AI30" s="12">
        <v>101.464327319242</v>
      </c>
      <c r="AJ30" s="12">
        <v>102.265049672025</v>
      </c>
      <c r="AK30" s="12">
        <v>103.133138570217</v>
      </c>
      <c r="AL30" s="12">
        <v>104.201053149705</v>
      </c>
      <c r="AM30" s="12">
        <v>105.577757682815</v>
      </c>
      <c r="AN30" s="12">
        <v>106.26934491029</v>
      </c>
    </row>
    <row r="31" spans="1:40">
      <c r="A31" s="1" t="s">
        <v>524</v>
      </c>
      <c r="B31" s="1" t="s">
        <v>549</v>
      </c>
      <c r="F31" s="1">
        <v>30</v>
      </c>
      <c r="G31" s="1" t="s">
        <v>742</v>
      </c>
      <c r="H31" s="1" t="str">
        <f t="shared" si="1"/>
        <v>30종합</v>
      </c>
      <c r="I31" s="12">
        <v>86.514949048510701</v>
      </c>
      <c r="J31" s="12">
        <v>87.237274596311394</v>
      </c>
      <c r="K31" s="12">
        <v>88.400159714356704</v>
      </c>
      <c r="L31" s="12">
        <v>89.664894471191303</v>
      </c>
      <c r="M31" s="12">
        <v>89.939664968765101</v>
      </c>
      <c r="N31" s="12">
        <v>90.7605319948117</v>
      </c>
      <c r="O31" s="12">
        <v>91.590335179957506</v>
      </c>
      <c r="P31" s="12">
        <v>92.402531506061294</v>
      </c>
      <c r="Q31" s="12">
        <v>93.396217784471602</v>
      </c>
      <c r="R31" s="12">
        <v>94.184687355974006</v>
      </c>
      <c r="S31" s="12">
        <v>95.705942907518505</v>
      </c>
      <c r="T31" s="12">
        <v>96.655000651612298</v>
      </c>
      <c r="U31" s="12">
        <v>97.559156374427602</v>
      </c>
      <c r="V31" s="12">
        <v>98.145675147290802</v>
      </c>
      <c r="W31" s="12">
        <v>98.589738120503995</v>
      </c>
      <c r="X31" s="12">
        <v>99.1378230719192</v>
      </c>
      <c r="Y31" s="12">
        <v>99.643011740527896</v>
      </c>
      <c r="Z31" s="12">
        <v>100.018384628449</v>
      </c>
      <c r="AA31" s="12">
        <v>99.856769501050195</v>
      </c>
      <c r="AB31" s="12">
        <v>99.941951399256595</v>
      </c>
      <c r="AC31" s="12">
        <v>99.936127005971599</v>
      </c>
      <c r="AD31" s="12">
        <v>99.914137730316298</v>
      </c>
      <c r="AE31" s="12">
        <v>99.979389682384607</v>
      </c>
      <c r="AF31" s="12">
        <v>99.982054955784093</v>
      </c>
      <c r="AG31" s="12">
        <v>99.911982705728207</v>
      </c>
      <c r="AH31" s="12">
        <v>99.652424358248595</v>
      </c>
      <c r="AI31" s="12">
        <v>99.3039006327664</v>
      </c>
      <c r="AJ31" s="12">
        <v>99.228973056020706</v>
      </c>
      <c r="AK31" s="12">
        <v>99.246581462673802</v>
      </c>
      <c r="AL31" s="12">
        <v>99.323280086593797</v>
      </c>
      <c r="AM31" s="12">
        <v>99.634535552350101</v>
      </c>
      <c r="AN31" s="12">
        <v>99.791691415736693</v>
      </c>
    </row>
    <row r="32" spans="1:40">
      <c r="A32" s="1" t="s">
        <v>524</v>
      </c>
      <c r="B32" s="1" t="s">
        <v>910</v>
      </c>
      <c r="F32" s="1">
        <v>31</v>
      </c>
      <c r="G32" s="1" t="s">
        <v>742</v>
      </c>
      <c r="H32" s="1" t="str">
        <f t="shared" si="1"/>
        <v>31종합</v>
      </c>
    </row>
    <row r="33" spans="1:40">
      <c r="A33" s="1" t="s">
        <v>524</v>
      </c>
      <c r="B33" s="1" t="s">
        <v>550</v>
      </c>
      <c r="F33" s="1">
        <v>32</v>
      </c>
      <c r="G33" s="1" t="s">
        <v>742</v>
      </c>
      <c r="H33" s="1" t="str">
        <f t="shared" si="1"/>
        <v>32종합</v>
      </c>
      <c r="I33" s="12">
        <v>86.722255980655603</v>
      </c>
      <c r="J33" s="12">
        <v>87.1953432505873</v>
      </c>
      <c r="K33" s="12">
        <v>87.823977409227595</v>
      </c>
      <c r="L33" s="12">
        <v>88.965769617855301</v>
      </c>
      <c r="M33" s="12">
        <v>88.8429769428393</v>
      </c>
      <c r="N33" s="12">
        <v>90.238933845436904</v>
      </c>
      <c r="O33" s="12">
        <v>91.216437914666798</v>
      </c>
      <c r="P33" s="12">
        <v>93.827503375369304</v>
      </c>
      <c r="Q33" s="12">
        <v>94.9520485207007</v>
      </c>
      <c r="R33" s="12">
        <v>95.808864356226707</v>
      </c>
      <c r="S33" s="12">
        <v>96.858838427702807</v>
      </c>
      <c r="T33" s="12">
        <v>97.417617837883896</v>
      </c>
      <c r="U33" s="12">
        <v>99.0149115062422</v>
      </c>
      <c r="V33" s="12">
        <v>99.381170536678596</v>
      </c>
      <c r="W33" s="12">
        <v>99.7510082331451</v>
      </c>
      <c r="X33" s="12">
        <v>100.150185737222</v>
      </c>
      <c r="Y33" s="12">
        <v>100.364488538974</v>
      </c>
      <c r="Z33" s="12">
        <v>100.447635511521</v>
      </c>
      <c r="AA33" s="12">
        <v>100.24264084913401</v>
      </c>
      <c r="AB33" s="12">
        <v>99.990180329455697</v>
      </c>
      <c r="AC33" s="12">
        <v>99.857918159416599</v>
      </c>
      <c r="AD33" s="12">
        <v>99.793104848986204</v>
      </c>
      <c r="AE33" s="12">
        <v>99.7907033909934</v>
      </c>
      <c r="AF33" s="12">
        <v>99.827959247709799</v>
      </c>
      <c r="AG33" s="12">
        <v>99.883047264637298</v>
      </c>
      <c r="AH33" s="12">
        <v>99.801663608210902</v>
      </c>
      <c r="AI33" s="12">
        <v>99.735764605907804</v>
      </c>
      <c r="AJ33" s="12">
        <v>99.804045540601393</v>
      </c>
      <c r="AK33" s="12">
        <v>100.02908685296801</v>
      </c>
      <c r="AL33" s="12">
        <v>100.0338757411</v>
      </c>
      <c r="AM33" s="12">
        <v>99.795367103387804</v>
      </c>
      <c r="AN33" s="12">
        <v>99.522565058628501</v>
      </c>
    </row>
    <row r="34" spans="1:40">
      <c r="A34" s="1" t="s">
        <v>524</v>
      </c>
      <c r="B34" s="1" t="s">
        <v>551</v>
      </c>
      <c r="F34" s="1">
        <v>33</v>
      </c>
      <c r="G34" s="1" t="s">
        <v>742</v>
      </c>
      <c r="H34" s="1" t="str">
        <f t="shared" si="1"/>
        <v>33종합</v>
      </c>
      <c r="I34" s="12">
        <v>86.3569272477732</v>
      </c>
      <c r="J34" s="12">
        <v>87.376657413308905</v>
      </c>
      <c r="K34" s="12">
        <v>88.992967013932102</v>
      </c>
      <c r="L34" s="12">
        <v>89.901310647075505</v>
      </c>
      <c r="M34" s="12">
        <v>90.101214881166996</v>
      </c>
      <c r="N34" s="12">
        <v>90.839528889809003</v>
      </c>
      <c r="O34" s="12">
        <v>92.395400448449294</v>
      </c>
      <c r="P34" s="12">
        <v>93.619330130739897</v>
      </c>
      <c r="Q34" s="12">
        <v>94.8900656967662</v>
      </c>
      <c r="R34" s="12">
        <v>95.924915866294796</v>
      </c>
      <c r="S34" s="12">
        <v>96.696858487357403</v>
      </c>
      <c r="T34" s="12">
        <v>97.332248506658701</v>
      </c>
      <c r="U34" s="12">
        <v>97.863632193970403</v>
      </c>
      <c r="V34" s="12">
        <v>98.100719507497701</v>
      </c>
      <c r="W34" s="12">
        <v>98.436045086106702</v>
      </c>
      <c r="X34" s="12">
        <v>98.834607157454599</v>
      </c>
      <c r="Y34" s="12">
        <v>99.410229422377995</v>
      </c>
      <c r="Z34" s="12">
        <v>99.437255120470297</v>
      </c>
      <c r="AA34" s="12">
        <v>99.688875954422997</v>
      </c>
      <c r="AB34" s="12">
        <v>99.784415824990504</v>
      </c>
      <c r="AC34" s="12">
        <v>99.652711899695404</v>
      </c>
      <c r="AD34" s="12">
        <v>99.736200064336401</v>
      </c>
      <c r="AE34" s="12">
        <v>99.934799539573902</v>
      </c>
      <c r="AF34" s="12">
        <v>100.207261441951</v>
      </c>
      <c r="AG34" s="12">
        <v>100.241701693473</v>
      </c>
      <c r="AH34" s="12">
        <v>100.37937653193799</v>
      </c>
      <c r="AI34" s="12">
        <v>100.365487949033</v>
      </c>
      <c r="AJ34" s="12">
        <v>100.574798234977</v>
      </c>
      <c r="AK34" s="12">
        <v>100.658679908148</v>
      </c>
      <c r="AL34" s="12">
        <v>100.796332557092</v>
      </c>
      <c r="AM34" s="12">
        <v>100.864634813641</v>
      </c>
      <c r="AN34" s="12">
        <v>100.88594368930799</v>
      </c>
    </row>
    <row r="35" spans="1:40">
      <c r="A35" s="1" t="s">
        <v>524</v>
      </c>
      <c r="B35" s="1" t="s">
        <v>552</v>
      </c>
      <c r="F35" s="1">
        <v>34</v>
      </c>
      <c r="G35" s="1" t="s">
        <v>742</v>
      </c>
      <c r="H35" s="1" t="str">
        <f t="shared" si="1"/>
        <v>34종합</v>
      </c>
      <c r="I35" s="12">
        <v>90.047316992704097</v>
      </c>
      <c r="J35" s="12">
        <v>90.4160546859043</v>
      </c>
      <c r="K35" s="12">
        <v>91.067986645187702</v>
      </c>
      <c r="L35" s="12">
        <v>91.931861287947399</v>
      </c>
      <c r="M35" s="12">
        <v>92.341195421520197</v>
      </c>
      <c r="N35" s="12">
        <v>92.8181783819592</v>
      </c>
      <c r="O35" s="12">
        <v>93.577572475811195</v>
      </c>
      <c r="P35" s="12">
        <v>94.277423640808607</v>
      </c>
      <c r="Q35" s="12">
        <v>94.943828360195099</v>
      </c>
      <c r="R35" s="12">
        <v>95.590767551150407</v>
      </c>
      <c r="S35" s="12">
        <v>96.261932268943298</v>
      </c>
      <c r="T35" s="12">
        <v>96.715710391186207</v>
      </c>
      <c r="U35" s="12">
        <v>97.390157320711594</v>
      </c>
      <c r="V35" s="12">
        <v>97.693806099636703</v>
      </c>
      <c r="W35" s="12">
        <v>97.915240794831107</v>
      </c>
      <c r="X35" s="12">
        <v>98.145658427931906</v>
      </c>
      <c r="Y35" s="12">
        <v>98.425334889638705</v>
      </c>
      <c r="Z35" s="12">
        <v>98.758845470303697</v>
      </c>
      <c r="AA35" s="12">
        <v>98.925966378848898</v>
      </c>
      <c r="AB35" s="12">
        <v>99.202826552335907</v>
      </c>
      <c r="AC35" s="12">
        <v>99.434930922747398</v>
      </c>
      <c r="AD35" s="12">
        <v>99.722257872061107</v>
      </c>
      <c r="AE35" s="12">
        <v>99.818716245981406</v>
      </c>
      <c r="AF35" s="12">
        <v>100.596517982045</v>
      </c>
      <c r="AG35" s="12">
        <v>100.878300553023</v>
      </c>
      <c r="AH35" s="12">
        <v>101.22972984220701</v>
      </c>
      <c r="AI35" s="12">
        <v>101.280967840861</v>
      </c>
      <c r="AJ35" s="12">
        <v>101.37476102898999</v>
      </c>
      <c r="AK35" s="12">
        <v>101.533222869659</v>
      </c>
      <c r="AL35" s="12">
        <v>101.825760719814</v>
      </c>
      <c r="AM35" s="12">
        <v>102.03567606184301</v>
      </c>
      <c r="AN35" s="12">
        <v>102.11047854598</v>
      </c>
    </row>
    <row r="36" spans="1:40">
      <c r="A36" s="1" t="s">
        <v>524</v>
      </c>
      <c r="B36" s="1" t="s">
        <v>553</v>
      </c>
      <c r="F36" s="1">
        <v>35</v>
      </c>
      <c r="G36" s="1" t="s">
        <v>742</v>
      </c>
      <c r="H36" s="1" t="str">
        <f t="shared" si="1"/>
        <v>35종합</v>
      </c>
      <c r="I36" s="12">
        <v>90.140322057890899</v>
      </c>
      <c r="J36" s="12">
        <v>91.295651830181399</v>
      </c>
      <c r="K36" s="12">
        <v>91.920171610361507</v>
      </c>
      <c r="L36" s="12">
        <v>93.227811119872399</v>
      </c>
      <c r="M36" s="12">
        <v>93.521727379059499</v>
      </c>
      <c r="N36" s="12">
        <v>94.318940436239799</v>
      </c>
      <c r="O36" s="12">
        <v>95.162898778299905</v>
      </c>
      <c r="P36" s="12">
        <v>96.094544194926002</v>
      </c>
      <c r="Q36" s="12">
        <v>97.357136846225401</v>
      </c>
      <c r="R36" s="12">
        <v>98.242661156030294</v>
      </c>
      <c r="S36" s="12">
        <v>99.114626090740302</v>
      </c>
      <c r="T36" s="12">
        <v>100.006399971002</v>
      </c>
      <c r="U36" s="12">
        <v>101.01594532684101</v>
      </c>
      <c r="V36" s="12">
        <v>101.121572132495</v>
      </c>
      <c r="W36" s="12">
        <v>101.45689977428199</v>
      </c>
      <c r="X36" s="12">
        <v>101.578399399316</v>
      </c>
      <c r="Y36" s="12">
        <v>101.566668956504</v>
      </c>
      <c r="Z36" s="12">
        <v>101.366902955863</v>
      </c>
      <c r="AA36" s="12">
        <v>101.169921380933</v>
      </c>
      <c r="AB36" s="12">
        <v>101.02900780451201</v>
      </c>
      <c r="AC36" s="12">
        <v>100.545712383313</v>
      </c>
      <c r="AD36" s="12">
        <v>100.318321618468</v>
      </c>
      <c r="AE36" s="12">
        <v>99.923239023959496</v>
      </c>
      <c r="AF36" s="12">
        <v>99.2869985453559</v>
      </c>
      <c r="AG36" s="12">
        <v>98.915975943202994</v>
      </c>
      <c r="AH36" s="12">
        <v>98.684700685082007</v>
      </c>
      <c r="AI36" s="12">
        <v>98.589739020252793</v>
      </c>
      <c r="AJ36" s="12">
        <v>98.612069659491993</v>
      </c>
      <c r="AK36" s="12">
        <v>98.777591401939404</v>
      </c>
      <c r="AL36" s="12">
        <v>98.626361565050601</v>
      </c>
      <c r="AM36" s="12">
        <v>98.538958305545094</v>
      </c>
      <c r="AN36" s="12">
        <v>98.334969763890797</v>
      </c>
    </row>
    <row r="37" spans="1:40">
      <c r="A37" s="1" t="s">
        <v>524</v>
      </c>
      <c r="B37" s="1" t="s">
        <v>554</v>
      </c>
      <c r="F37" s="1">
        <v>36</v>
      </c>
      <c r="G37" s="1" t="s">
        <v>742</v>
      </c>
      <c r="H37" s="1" t="str">
        <f t="shared" si="1"/>
        <v>36종합</v>
      </c>
      <c r="I37" s="12">
        <v>91.251325184898107</v>
      </c>
      <c r="J37" s="12">
        <v>91.738818841846594</v>
      </c>
      <c r="K37" s="12">
        <v>92.269665282356002</v>
      </c>
      <c r="L37" s="12">
        <v>92.927367520648204</v>
      </c>
      <c r="M37" s="12">
        <v>93.511158849294702</v>
      </c>
      <c r="N37" s="12">
        <v>94.334853878387605</v>
      </c>
      <c r="O37" s="12">
        <v>94.733421913957599</v>
      </c>
      <c r="P37" s="12">
        <v>95.416602230025802</v>
      </c>
      <c r="Q37" s="12">
        <v>96.094648640139795</v>
      </c>
      <c r="R37" s="12">
        <v>96.614379550007797</v>
      </c>
      <c r="S37" s="12">
        <v>97.748260644539002</v>
      </c>
      <c r="T37" s="12">
        <v>98.709588372827398</v>
      </c>
      <c r="U37" s="12">
        <v>99.452625709491102</v>
      </c>
      <c r="V37" s="12">
        <v>99.481307024280298</v>
      </c>
      <c r="W37" s="12">
        <v>99.486895977290004</v>
      </c>
      <c r="X37" s="12">
        <v>99.563660710185303</v>
      </c>
      <c r="Y37" s="12">
        <v>99.668495252020307</v>
      </c>
      <c r="Z37" s="12">
        <v>99.826746883781396</v>
      </c>
      <c r="AA37" s="12">
        <v>100.065386924612</v>
      </c>
      <c r="AB37" s="12">
        <v>100.32483490801199</v>
      </c>
      <c r="AC37" s="12">
        <v>100.45383267082801</v>
      </c>
      <c r="AD37" s="12">
        <v>100.388079390454</v>
      </c>
      <c r="AE37" s="12">
        <v>100.084343937767</v>
      </c>
      <c r="AF37" s="12">
        <v>99.824254112900505</v>
      </c>
      <c r="AG37" s="12">
        <v>99.843855244465303</v>
      </c>
      <c r="AH37" s="12">
        <v>99.767731432009995</v>
      </c>
      <c r="AI37" s="12">
        <v>99.664892861909706</v>
      </c>
      <c r="AJ37" s="12">
        <v>99.377630918226799</v>
      </c>
      <c r="AK37" s="12">
        <v>99.322567303416307</v>
      </c>
      <c r="AL37" s="12">
        <v>99.203165877734193</v>
      </c>
      <c r="AM37" s="12">
        <v>99.272632975301804</v>
      </c>
      <c r="AN37" s="12">
        <v>99.180879190278006</v>
      </c>
    </row>
    <row r="38" spans="1:40">
      <c r="A38" s="1" t="s">
        <v>524</v>
      </c>
      <c r="B38" s="1" t="s">
        <v>555</v>
      </c>
      <c r="F38" s="1">
        <v>37</v>
      </c>
      <c r="G38" s="1" t="s">
        <v>742</v>
      </c>
      <c r="H38" s="1" t="str">
        <f t="shared" si="1"/>
        <v>37종합</v>
      </c>
      <c r="I38" s="12">
        <v>90.944171049112001</v>
      </c>
      <c r="J38" s="12">
        <v>91.216200897547097</v>
      </c>
      <c r="K38" s="12">
        <v>91.798531350651402</v>
      </c>
      <c r="L38" s="12">
        <v>92.416729985257206</v>
      </c>
      <c r="M38" s="12">
        <v>92.591226701057295</v>
      </c>
      <c r="N38" s="12">
        <v>93.098307953547504</v>
      </c>
      <c r="O38" s="12">
        <v>93.573721290401494</v>
      </c>
      <c r="P38" s="12">
        <v>94.066506972409798</v>
      </c>
      <c r="Q38" s="12">
        <v>94.628829393423302</v>
      </c>
      <c r="R38" s="12">
        <v>95.179685263375802</v>
      </c>
      <c r="S38" s="12">
        <v>95.799040069063295</v>
      </c>
      <c r="T38" s="12">
        <v>96.295661769474407</v>
      </c>
      <c r="U38" s="12">
        <v>96.998077246630103</v>
      </c>
      <c r="V38" s="12">
        <v>97.207889397939198</v>
      </c>
      <c r="W38" s="12">
        <v>97.440431415579397</v>
      </c>
      <c r="X38" s="12">
        <v>97.739053116838704</v>
      </c>
      <c r="Y38" s="12">
        <v>98.043621122051803</v>
      </c>
      <c r="Z38" s="12">
        <v>98.362733650555697</v>
      </c>
      <c r="AA38" s="12">
        <v>98.805203177623696</v>
      </c>
      <c r="AB38" s="12">
        <v>99.253823241386598</v>
      </c>
      <c r="AC38" s="12">
        <v>99.616150898672899</v>
      </c>
      <c r="AD38" s="12">
        <v>99.848693152323605</v>
      </c>
      <c r="AE38" s="12">
        <v>99.941457402678694</v>
      </c>
      <c r="AF38" s="12">
        <v>100.19775755435801</v>
      </c>
      <c r="AG38" s="12">
        <v>100.572494186589</v>
      </c>
      <c r="AH38" s="12">
        <v>100.819880326667</v>
      </c>
      <c r="AI38" s="12">
        <v>101.07243804505001</v>
      </c>
      <c r="AJ38" s="12">
        <v>101.501448383933</v>
      </c>
      <c r="AK38" s="12">
        <v>102.066737106147</v>
      </c>
      <c r="AL38" s="12">
        <v>102.643242461697</v>
      </c>
      <c r="AM38" s="12">
        <v>103.507387918158</v>
      </c>
      <c r="AN38" s="12">
        <v>103.83416336351</v>
      </c>
    </row>
    <row r="39" spans="1:40">
      <c r="A39" s="1" t="s">
        <v>524</v>
      </c>
      <c r="B39" s="1" t="s">
        <v>556</v>
      </c>
      <c r="F39" s="1">
        <v>38</v>
      </c>
      <c r="G39" s="1" t="s">
        <v>742</v>
      </c>
      <c r="H39" s="1" t="str">
        <f t="shared" si="1"/>
        <v>38종합</v>
      </c>
      <c r="I39" s="12">
        <v>85.552654495330202</v>
      </c>
      <c r="J39" s="12">
        <v>87.059133102644594</v>
      </c>
      <c r="K39" s="12">
        <v>89.596667585612806</v>
      </c>
      <c r="L39" s="12">
        <v>94.322145285192803</v>
      </c>
      <c r="M39" s="12">
        <v>94.693912458602099</v>
      </c>
      <c r="N39" s="12">
        <v>95.7410211941163</v>
      </c>
      <c r="O39" s="12">
        <v>96.882350776171194</v>
      </c>
      <c r="P39" s="12">
        <v>98.057574095142201</v>
      </c>
      <c r="Q39" s="12">
        <v>99.376444290299901</v>
      </c>
      <c r="R39" s="12">
        <v>100.385302512359</v>
      </c>
      <c r="S39" s="12">
        <v>100.978569656584</v>
      </c>
      <c r="T39" s="12">
        <v>101.38698313085401</v>
      </c>
      <c r="U39" s="12">
        <v>101.845346061876</v>
      </c>
      <c r="V39" s="12">
        <v>101.51896396023901</v>
      </c>
      <c r="W39" s="12">
        <v>101.257965582022</v>
      </c>
      <c r="X39" s="12">
        <v>100.86949823604201</v>
      </c>
      <c r="Y39" s="12">
        <v>100.519347827877</v>
      </c>
      <c r="Z39" s="12">
        <v>100.206516394259</v>
      </c>
      <c r="AA39" s="12">
        <v>100.21057336638</v>
      </c>
      <c r="AB39" s="12">
        <v>100.189254991539</v>
      </c>
      <c r="AC39" s="12">
        <v>100.18650469965399</v>
      </c>
      <c r="AD39" s="12">
        <v>100.282524677464</v>
      </c>
      <c r="AE39" s="12">
        <v>100.198104263391</v>
      </c>
      <c r="AF39" s="12">
        <v>100.22228230773401</v>
      </c>
      <c r="AG39" s="12">
        <v>100.129509096338</v>
      </c>
      <c r="AH39" s="12">
        <v>99.796387707039898</v>
      </c>
      <c r="AI39" s="12">
        <v>99.355895551710205</v>
      </c>
      <c r="AJ39" s="12">
        <v>99.236705079454794</v>
      </c>
      <c r="AK39" s="12">
        <v>99.321248065637903</v>
      </c>
      <c r="AL39" s="12">
        <v>99.514922632003206</v>
      </c>
      <c r="AM39" s="12">
        <v>99.9431627780463</v>
      </c>
      <c r="AN39" s="12">
        <v>100.165459906828</v>
      </c>
    </row>
    <row r="40" spans="1:40">
      <c r="A40" s="1" t="s">
        <v>524</v>
      </c>
      <c r="B40" s="1" t="s">
        <v>557</v>
      </c>
      <c r="F40" s="1">
        <v>39</v>
      </c>
      <c r="G40" s="1" t="s">
        <v>742</v>
      </c>
      <c r="H40" s="1" t="str">
        <f t="shared" si="1"/>
        <v>39종합</v>
      </c>
      <c r="I40" s="12">
        <v>92.180031161701194</v>
      </c>
      <c r="J40" s="12">
        <v>93.075782877501993</v>
      </c>
      <c r="K40" s="12">
        <v>93.1935793141581</v>
      </c>
      <c r="L40" s="12">
        <v>93.371813083135095</v>
      </c>
      <c r="M40" s="12">
        <v>93.473000474671096</v>
      </c>
      <c r="N40" s="12">
        <v>93.543468822463396</v>
      </c>
      <c r="O40" s="12">
        <v>93.949810639430197</v>
      </c>
      <c r="P40" s="12">
        <v>94.494578697100707</v>
      </c>
      <c r="Q40" s="12">
        <v>95.046532138802107</v>
      </c>
      <c r="R40" s="12">
        <v>95.698803284071303</v>
      </c>
      <c r="S40" s="12">
        <v>96.145562799444093</v>
      </c>
      <c r="T40" s="12">
        <v>96.599226358608604</v>
      </c>
      <c r="U40" s="12">
        <v>97.335512683122403</v>
      </c>
      <c r="V40" s="12">
        <v>98.274959954587402</v>
      </c>
      <c r="W40" s="12">
        <v>98.456230067038902</v>
      </c>
      <c r="X40" s="12">
        <v>98.929713547233405</v>
      </c>
      <c r="Y40" s="12">
        <v>99.934353208588703</v>
      </c>
      <c r="Z40" s="12">
        <v>99.859934020703406</v>
      </c>
      <c r="AA40" s="12">
        <v>99.942892718641403</v>
      </c>
      <c r="AB40" s="12">
        <v>99.952749230177503</v>
      </c>
      <c r="AC40" s="12">
        <v>100.205947270338</v>
      </c>
      <c r="AD40" s="12">
        <v>100.22268560758999</v>
      </c>
      <c r="AE40" s="12">
        <v>100.279081138263</v>
      </c>
      <c r="AF40" s="12">
        <v>100.16753343971</v>
      </c>
      <c r="AG40" s="12">
        <v>99.861032041246702</v>
      </c>
      <c r="AH40" s="12">
        <v>99.661639950344295</v>
      </c>
      <c r="AI40" s="12">
        <v>99.536683239807004</v>
      </c>
      <c r="AJ40" s="12">
        <v>99.684789128688493</v>
      </c>
      <c r="AK40" s="12">
        <v>99.673330544632705</v>
      </c>
      <c r="AL40" s="12">
        <v>99.788592054371605</v>
      </c>
      <c r="AM40" s="12">
        <v>99.840819717581098</v>
      </c>
      <c r="AN40" s="12">
        <v>99.726683273542406</v>
      </c>
    </row>
    <row r="41" spans="1:40">
      <c r="A41" s="1" t="s">
        <v>854</v>
      </c>
      <c r="F41" s="1">
        <v>40</v>
      </c>
      <c r="G41" s="1" t="s">
        <v>742</v>
      </c>
      <c r="H41" s="1" t="str">
        <f t="shared" si="1"/>
        <v>40종합</v>
      </c>
      <c r="I41" s="12">
        <v>92.066059684352695</v>
      </c>
      <c r="J41" s="12">
        <v>93.0727705811194</v>
      </c>
      <c r="K41" s="12">
        <v>94.136564128016701</v>
      </c>
      <c r="L41" s="12">
        <v>95.743334946014301</v>
      </c>
      <c r="M41" s="12">
        <v>95.891227763632102</v>
      </c>
      <c r="N41" s="12">
        <v>96.708119040043599</v>
      </c>
      <c r="O41" s="12">
        <v>97.524876239406694</v>
      </c>
      <c r="P41" s="12">
        <v>98.291116888241703</v>
      </c>
      <c r="Q41" s="12">
        <v>99.027544520514397</v>
      </c>
      <c r="R41" s="12">
        <v>99.583878995238706</v>
      </c>
      <c r="S41" s="12">
        <v>100.16418954006301</v>
      </c>
      <c r="T41" s="12">
        <v>100.487545990295</v>
      </c>
      <c r="U41" s="12">
        <v>100.978224518529</v>
      </c>
      <c r="V41" s="12">
        <v>100.979719211283</v>
      </c>
      <c r="W41" s="12">
        <v>100.955520191953</v>
      </c>
      <c r="X41" s="12">
        <v>100.89524849553599</v>
      </c>
      <c r="Y41" s="12">
        <v>100.85830676291199</v>
      </c>
      <c r="Z41" s="12">
        <v>100.639197704884</v>
      </c>
      <c r="AA41" s="12">
        <v>100.504319015704</v>
      </c>
      <c r="AB41" s="12">
        <v>100.344787951188</v>
      </c>
      <c r="AC41" s="12">
        <v>100.15315942108499</v>
      </c>
      <c r="AD41" s="12">
        <v>100.060372441997</v>
      </c>
      <c r="AE41" s="12">
        <v>99.976166505379794</v>
      </c>
      <c r="AF41" s="12">
        <v>99.954081584800903</v>
      </c>
      <c r="AG41" s="12">
        <v>99.905388975345502</v>
      </c>
      <c r="AH41" s="12">
        <v>99.773401954362797</v>
      </c>
      <c r="AI41" s="12">
        <v>99.554792645606895</v>
      </c>
      <c r="AJ41" s="12">
        <v>99.681848957297404</v>
      </c>
      <c r="AK41" s="12">
        <v>99.862272963552002</v>
      </c>
      <c r="AL41" s="12">
        <v>100.018017036226</v>
      </c>
      <c r="AM41" s="12">
        <v>100.290399645957</v>
      </c>
      <c r="AN41" s="12">
        <v>100.413908304884</v>
      </c>
    </row>
    <row r="42" spans="1:40">
      <c r="A42" s="1" t="s">
        <v>855</v>
      </c>
      <c r="F42" s="1">
        <v>41</v>
      </c>
      <c r="G42" s="1" t="s">
        <v>742</v>
      </c>
      <c r="H42" s="1" t="str">
        <f t="shared" si="1"/>
        <v>41종합</v>
      </c>
      <c r="I42" s="12">
        <v>95.067775511945399</v>
      </c>
      <c r="J42" s="12">
        <v>95.720327428599802</v>
      </c>
      <c r="K42" s="12">
        <v>96.429816895900004</v>
      </c>
      <c r="L42" s="12">
        <v>97.457468191215298</v>
      </c>
      <c r="M42" s="12">
        <v>97.554202671696999</v>
      </c>
      <c r="N42" s="12">
        <v>97.967874535911093</v>
      </c>
      <c r="O42" s="12">
        <v>98.468185394687097</v>
      </c>
      <c r="P42" s="12">
        <v>99.038267775244194</v>
      </c>
      <c r="Q42" s="12">
        <v>99.533628749276005</v>
      </c>
      <c r="R42" s="12">
        <v>100.003721342736</v>
      </c>
      <c r="S42" s="12">
        <v>100.376567023346</v>
      </c>
      <c r="T42" s="12">
        <v>100.668969974413</v>
      </c>
      <c r="U42" s="12">
        <v>101.041429582437</v>
      </c>
      <c r="V42" s="12">
        <v>101.116900254816</v>
      </c>
      <c r="W42" s="12">
        <v>101.013224280781</v>
      </c>
      <c r="X42" s="12">
        <v>100.935824758111</v>
      </c>
      <c r="Y42" s="12">
        <v>100.853933563263</v>
      </c>
      <c r="Z42" s="12">
        <v>100.747559556605</v>
      </c>
      <c r="AA42" s="12">
        <v>100.672715523416</v>
      </c>
      <c r="AB42" s="12">
        <v>100.550091547134</v>
      </c>
      <c r="AC42" s="12">
        <v>100.32683637542701</v>
      </c>
      <c r="AD42" s="12">
        <v>100.194834314014</v>
      </c>
      <c r="AE42" s="12">
        <v>100.027525166681</v>
      </c>
      <c r="AF42" s="12">
        <v>99.918845624247098</v>
      </c>
      <c r="AG42" s="12">
        <v>99.717863330654495</v>
      </c>
      <c r="AH42" s="12">
        <v>99.522299672568394</v>
      </c>
      <c r="AI42" s="12">
        <v>99.253395438634897</v>
      </c>
      <c r="AJ42" s="12">
        <v>99.207026870233804</v>
      </c>
      <c r="AK42" s="12">
        <v>99.3762795847002</v>
      </c>
      <c r="AL42" s="12">
        <v>99.496228960449898</v>
      </c>
      <c r="AM42" s="12">
        <v>99.619057365364</v>
      </c>
      <c r="AN42" s="12">
        <v>99.588697217749001</v>
      </c>
    </row>
    <row r="43" spans="1:40">
      <c r="A43" s="1" t="s">
        <v>516</v>
      </c>
      <c r="F43" s="1">
        <v>1</v>
      </c>
      <c r="G43" s="1" t="s">
        <v>264</v>
      </c>
      <c r="H43" s="1" t="str">
        <f t="shared" ref="H43:H83" si="2">F43&amp;G43</f>
        <v>1아파트</v>
      </c>
      <c r="I43" s="12">
        <v>94.900382280976103</v>
      </c>
      <c r="J43" s="12">
        <v>95.749479513402903</v>
      </c>
      <c r="K43" s="12">
        <v>96.714248244650506</v>
      </c>
      <c r="L43" s="12">
        <v>97.9550565988622</v>
      </c>
      <c r="M43" s="12">
        <v>98.161368411349699</v>
      </c>
      <c r="N43" s="12">
        <v>98.816029965846596</v>
      </c>
      <c r="O43" s="12">
        <v>99.454762193415107</v>
      </c>
      <c r="P43" s="12">
        <v>100.180042705286</v>
      </c>
      <c r="Q43" s="12">
        <v>100.77053765052599</v>
      </c>
      <c r="R43" s="12">
        <v>101.249897541588</v>
      </c>
      <c r="S43" s="12">
        <v>101.73177715707899</v>
      </c>
      <c r="T43" s="12">
        <v>102.02285807030199</v>
      </c>
      <c r="U43" s="12">
        <v>102.385135484324</v>
      </c>
      <c r="V43" s="12">
        <v>102.323672214308</v>
      </c>
      <c r="W43" s="12">
        <v>102.187271250911</v>
      </c>
      <c r="X43" s="12">
        <v>101.958377964698</v>
      </c>
      <c r="Y43" s="12">
        <v>101.753886382047</v>
      </c>
      <c r="Z43" s="12">
        <v>101.49983009773101</v>
      </c>
      <c r="AA43" s="12">
        <v>101.238485025649</v>
      </c>
      <c r="AB43" s="12">
        <v>100.911201453551</v>
      </c>
      <c r="AC43" s="12">
        <v>100.550422191056</v>
      </c>
      <c r="AD43" s="12">
        <v>100.29104419008</v>
      </c>
      <c r="AE43" s="12">
        <v>100.033779909785</v>
      </c>
      <c r="AF43" s="12">
        <v>99.844578626815405</v>
      </c>
      <c r="AG43" s="12">
        <v>99.576863556779301</v>
      </c>
      <c r="AH43" s="12">
        <v>99.250445122335094</v>
      </c>
      <c r="AI43" s="12">
        <v>98.946562432151197</v>
      </c>
      <c r="AJ43" s="12">
        <v>98.995691988140905</v>
      </c>
      <c r="AK43" s="12">
        <v>99.241132580396396</v>
      </c>
      <c r="AL43" s="12">
        <v>99.392893822383101</v>
      </c>
      <c r="AM43" s="12">
        <v>99.532194865005593</v>
      </c>
      <c r="AN43" s="12">
        <v>99.515243482369698</v>
      </c>
    </row>
    <row r="44" spans="1:40">
      <c r="A44" s="1" t="s">
        <v>521</v>
      </c>
      <c r="F44" s="1">
        <v>2</v>
      </c>
      <c r="G44" s="1" t="s">
        <v>264</v>
      </c>
      <c r="H44" s="1" t="str">
        <f t="shared" si="2"/>
        <v>2아파트</v>
      </c>
      <c r="I44" s="12">
        <v>105.57571448871199</v>
      </c>
      <c r="J44" s="12">
        <v>105.82300985211199</v>
      </c>
      <c r="K44" s="12">
        <v>105.99416443055</v>
      </c>
      <c r="L44" s="12">
        <v>105.963111730009</v>
      </c>
      <c r="M44" s="12">
        <v>105.96783824958599</v>
      </c>
      <c r="N44" s="12">
        <v>105.923414053841</v>
      </c>
      <c r="O44" s="12">
        <v>105.886970444732</v>
      </c>
      <c r="P44" s="12">
        <v>105.939374793298</v>
      </c>
      <c r="Q44" s="12">
        <v>105.852170202072</v>
      </c>
      <c r="R44" s="12">
        <v>105.784657050383</v>
      </c>
      <c r="S44" s="12">
        <v>105.69879997578499</v>
      </c>
      <c r="T44" s="12">
        <v>105.63891527422</v>
      </c>
      <c r="U44" s="12">
        <v>105.402917810898</v>
      </c>
      <c r="V44" s="12">
        <v>105.135510809339</v>
      </c>
      <c r="W44" s="12">
        <v>104.65920288119599</v>
      </c>
      <c r="X44" s="12">
        <v>104.154788193256</v>
      </c>
      <c r="Y44" s="12">
        <v>103.699133029438</v>
      </c>
      <c r="Z44" s="12">
        <v>103.145470099775</v>
      </c>
      <c r="AA44" s="12">
        <v>102.58366996600699</v>
      </c>
      <c r="AB44" s="12">
        <v>101.892867149721</v>
      </c>
      <c r="AC44" s="12">
        <v>101.181255594574</v>
      </c>
      <c r="AD44" s="12">
        <v>100.540173966163</v>
      </c>
      <c r="AE44" s="12">
        <v>100.05931453631899</v>
      </c>
      <c r="AF44" s="12">
        <v>99.510878163611196</v>
      </c>
      <c r="AG44" s="12">
        <v>98.905675481806796</v>
      </c>
      <c r="AH44" s="12">
        <v>98.298307620595907</v>
      </c>
      <c r="AI44" s="12">
        <v>97.873603969404698</v>
      </c>
      <c r="AJ44" s="12">
        <v>97.872315163739302</v>
      </c>
      <c r="AK44" s="12">
        <v>98.101523851702396</v>
      </c>
      <c r="AL44" s="12">
        <v>98.136445125409097</v>
      </c>
      <c r="AM44" s="12">
        <v>98.004356683308401</v>
      </c>
      <c r="AN44" s="12">
        <v>97.794353934126207</v>
      </c>
    </row>
    <row r="45" spans="1:40">
      <c r="A45" s="1" t="s">
        <v>915</v>
      </c>
      <c r="F45" s="1">
        <v>3</v>
      </c>
      <c r="G45" s="1" t="s">
        <v>264</v>
      </c>
      <c r="H45" s="1" t="str">
        <f t="shared" si="2"/>
        <v>3아파트</v>
      </c>
      <c r="I45" s="12">
        <v>84.131571038073105</v>
      </c>
      <c r="J45" s="12">
        <v>85.564717557474907</v>
      </c>
      <c r="K45" s="12">
        <v>87.292777392565796</v>
      </c>
      <c r="L45" s="12">
        <v>89.822872767589601</v>
      </c>
      <c r="M45" s="12">
        <v>90.2836866305298</v>
      </c>
      <c r="N45" s="12">
        <v>91.608643932569507</v>
      </c>
      <c r="O45" s="12">
        <v>92.947727731737203</v>
      </c>
      <c r="P45" s="12">
        <v>94.386690391873998</v>
      </c>
      <c r="Q45" s="12">
        <v>95.7061398096141</v>
      </c>
      <c r="R45" s="12">
        <v>96.778548772929597</v>
      </c>
      <c r="S45" s="12">
        <v>97.853216785908998</v>
      </c>
      <c r="T45" s="12">
        <v>98.440386752499805</v>
      </c>
      <c r="U45" s="12">
        <v>99.358571401422495</v>
      </c>
      <c r="V45" s="12">
        <v>99.542233162071696</v>
      </c>
      <c r="W45" s="12">
        <v>99.730260915572998</v>
      </c>
      <c r="X45" s="12">
        <v>99.797319448424901</v>
      </c>
      <c r="Y45" s="12">
        <v>99.912190743757193</v>
      </c>
      <c r="Z45" s="12">
        <v>99.886239448023701</v>
      </c>
      <c r="AA45" s="12">
        <v>99.929702385737102</v>
      </c>
      <c r="AB45" s="12">
        <v>99.970134849552295</v>
      </c>
      <c r="AC45" s="12">
        <v>99.963442479603302</v>
      </c>
      <c r="AD45" s="12">
        <v>100.089690069006</v>
      </c>
      <c r="AE45" s="12">
        <v>100.019791501185</v>
      </c>
      <c r="AF45" s="12">
        <v>100.100635662638</v>
      </c>
      <c r="AG45" s="12">
        <v>100.165551242371</v>
      </c>
      <c r="AH45" s="12">
        <v>100.176929078285</v>
      </c>
      <c r="AI45" s="12">
        <v>100.06528861990201</v>
      </c>
      <c r="AJ45" s="12">
        <v>100.169935691944</v>
      </c>
      <c r="AK45" s="12">
        <v>100.43731262640701</v>
      </c>
      <c r="AL45" s="12">
        <v>100.740047892418</v>
      </c>
      <c r="AM45" s="12">
        <v>101.119481323918</v>
      </c>
      <c r="AN45" s="12">
        <v>101.295072619976</v>
      </c>
    </row>
    <row r="46" spans="1:40">
      <c r="A46" s="1" t="s">
        <v>522</v>
      </c>
      <c r="F46" s="1">
        <v>4</v>
      </c>
      <c r="G46" s="1" t="s">
        <v>264</v>
      </c>
      <c r="H46" s="1" t="str">
        <f t="shared" si="2"/>
        <v>4아파트</v>
      </c>
      <c r="I46" s="12">
        <v>84.698829667968695</v>
      </c>
      <c r="J46" s="12">
        <v>86.352688973696701</v>
      </c>
      <c r="K46" s="12">
        <v>88.074811136165394</v>
      </c>
      <c r="L46" s="12">
        <v>90.673905900423804</v>
      </c>
      <c r="M46" s="12">
        <v>91.162255874028901</v>
      </c>
      <c r="N46" s="12">
        <v>92.620572727259898</v>
      </c>
      <c r="O46" s="12">
        <v>94.052655292920207</v>
      </c>
      <c r="P46" s="12">
        <v>95.504847286862997</v>
      </c>
      <c r="Q46" s="12">
        <v>96.827400048791702</v>
      </c>
      <c r="R46" s="12">
        <v>97.850436396099099</v>
      </c>
      <c r="S46" s="12">
        <v>98.913345566398604</v>
      </c>
      <c r="T46" s="12">
        <v>99.389601609317097</v>
      </c>
      <c r="U46" s="12">
        <v>100.175800191368</v>
      </c>
      <c r="V46" s="12">
        <v>100.307889045129</v>
      </c>
      <c r="W46" s="12">
        <v>100.340564508361</v>
      </c>
      <c r="X46" s="12">
        <v>100.294478260243</v>
      </c>
      <c r="Y46" s="12">
        <v>100.367854417087</v>
      </c>
      <c r="Z46" s="12">
        <v>100.274453854676</v>
      </c>
      <c r="AA46" s="12">
        <v>100.17766699813301</v>
      </c>
      <c r="AB46" s="12">
        <v>100.068758863295</v>
      </c>
      <c r="AC46" s="12">
        <v>99.963101589602402</v>
      </c>
      <c r="AD46" s="12">
        <v>100.052345985749</v>
      </c>
      <c r="AE46" s="12">
        <v>100.02018219124299</v>
      </c>
      <c r="AF46" s="12">
        <v>100.142258951625</v>
      </c>
      <c r="AG46" s="12">
        <v>100.22906993894</v>
      </c>
      <c r="AH46" s="12">
        <v>100.285350583366</v>
      </c>
      <c r="AI46" s="12">
        <v>100.09441362109899</v>
      </c>
      <c r="AJ46" s="12">
        <v>100.241965784013</v>
      </c>
      <c r="AK46" s="12">
        <v>100.52907591732099</v>
      </c>
      <c r="AL46" s="12">
        <v>100.902412913779</v>
      </c>
      <c r="AM46" s="12">
        <v>101.32622699916899</v>
      </c>
      <c r="AN46" s="12">
        <v>101.602402463022</v>
      </c>
    </row>
    <row r="47" spans="1:40">
      <c r="A47" s="1" t="s">
        <v>857</v>
      </c>
      <c r="F47" s="1">
        <v>5</v>
      </c>
      <c r="G47" s="1" t="s">
        <v>264</v>
      </c>
      <c r="H47" s="1" t="str">
        <f t="shared" si="2"/>
        <v>5아파트</v>
      </c>
      <c r="I47" s="12">
        <v>83.747619349409803</v>
      </c>
      <c r="J47" s="12">
        <v>84.905369431999404</v>
      </c>
      <c r="K47" s="12">
        <v>86.579901964802204</v>
      </c>
      <c r="L47" s="12">
        <v>89.041682185291094</v>
      </c>
      <c r="M47" s="12">
        <v>89.463549706055602</v>
      </c>
      <c r="N47" s="12">
        <v>90.678212083883906</v>
      </c>
      <c r="O47" s="12">
        <v>91.904080031238294</v>
      </c>
      <c r="P47" s="12">
        <v>93.332046032482097</v>
      </c>
      <c r="Q47" s="12">
        <v>94.666558385443494</v>
      </c>
      <c r="R47" s="12">
        <v>95.810370034527907</v>
      </c>
      <c r="S47" s="12">
        <v>96.892069642246199</v>
      </c>
      <c r="T47" s="12">
        <v>97.597498370636998</v>
      </c>
      <c r="U47" s="12">
        <v>98.663187043098503</v>
      </c>
      <c r="V47" s="12">
        <v>98.883985813525399</v>
      </c>
      <c r="W47" s="12">
        <v>99.147407888488601</v>
      </c>
      <c r="X47" s="12">
        <v>99.301570063161407</v>
      </c>
      <c r="Y47" s="12">
        <v>99.447791602892707</v>
      </c>
      <c r="Z47" s="12">
        <v>99.551995898457704</v>
      </c>
      <c r="AA47" s="12">
        <v>99.736836132376993</v>
      </c>
      <c r="AB47" s="12">
        <v>99.882387593675503</v>
      </c>
      <c r="AC47" s="12">
        <v>99.982490310525606</v>
      </c>
      <c r="AD47" s="12">
        <v>100.14236794496701</v>
      </c>
      <c r="AE47" s="12">
        <v>100.048945700413</v>
      </c>
      <c r="AF47" s="12">
        <v>100.05658973983</v>
      </c>
      <c r="AG47" s="12">
        <v>100.093437500634</v>
      </c>
      <c r="AH47" s="12">
        <v>100.08785676418501</v>
      </c>
      <c r="AI47" s="12">
        <v>100.00063648552</v>
      </c>
      <c r="AJ47" s="12">
        <v>100.035921652006</v>
      </c>
      <c r="AK47" s="12">
        <v>100.29476192003899</v>
      </c>
      <c r="AL47" s="12">
        <v>100.547700848353</v>
      </c>
      <c r="AM47" s="12">
        <v>100.903769007036</v>
      </c>
      <c r="AN47" s="12">
        <v>100.996534686445</v>
      </c>
    </row>
    <row r="48" spans="1:40">
      <c r="A48" s="1" t="s">
        <v>524</v>
      </c>
      <c r="B48" s="1" t="s">
        <v>525</v>
      </c>
      <c r="F48" s="1">
        <v>6</v>
      </c>
      <c r="G48" s="1" t="s">
        <v>264</v>
      </c>
      <c r="H48" s="1" t="str">
        <f t="shared" si="2"/>
        <v>6아파트</v>
      </c>
      <c r="I48" s="12">
        <v>107.23262661040501</v>
      </c>
      <c r="J48" s="12">
        <v>107.408544632634</v>
      </c>
      <c r="K48" s="12">
        <v>107.457638553069</v>
      </c>
      <c r="L48" s="12">
        <v>107.289374032485</v>
      </c>
      <c r="M48" s="12">
        <v>107.316587295443</v>
      </c>
      <c r="N48" s="12">
        <v>107.228527290001</v>
      </c>
      <c r="O48" s="12">
        <v>107.064040203397</v>
      </c>
      <c r="P48" s="12">
        <v>107.100090865317</v>
      </c>
      <c r="Q48" s="12">
        <v>106.980277345695</v>
      </c>
      <c r="R48" s="12">
        <v>106.873415025508</v>
      </c>
      <c r="S48" s="12">
        <v>106.67243128932699</v>
      </c>
      <c r="T48" s="12">
        <v>106.610315464935</v>
      </c>
      <c r="U48" s="12">
        <v>106.321412761334</v>
      </c>
      <c r="V48" s="12">
        <v>105.940405202533</v>
      </c>
      <c r="W48" s="12">
        <v>105.383332633009</v>
      </c>
      <c r="X48" s="12">
        <v>104.67444136996799</v>
      </c>
      <c r="Y48" s="12">
        <v>104.09230224511199</v>
      </c>
      <c r="Z48" s="12">
        <v>103.327662441782</v>
      </c>
      <c r="AA48" s="12">
        <v>102.650037465022</v>
      </c>
      <c r="AB48" s="12">
        <v>101.85034110076001</v>
      </c>
      <c r="AC48" s="12">
        <v>101.190188232208</v>
      </c>
      <c r="AD48" s="12">
        <v>100.566609805084</v>
      </c>
      <c r="AE48" s="12">
        <v>100.07363258268001</v>
      </c>
      <c r="AF48" s="12">
        <v>99.475086711953793</v>
      </c>
      <c r="AG48" s="12">
        <v>98.846861484716797</v>
      </c>
      <c r="AH48" s="12">
        <v>98.257196255736005</v>
      </c>
      <c r="AI48" s="12">
        <v>98.008877614418395</v>
      </c>
      <c r="AJ48" s="12">
        <v>98.129713642679903</v>
      </c>
      <c r="AK48" s="12">
        <v>98.345706286141393</v>
      </c>
      <c r="AL48" s="12">
        <v>98.316322786126705</v>
      </c>
      <c r="AM48" s="12">
        <v>97.935411802315699</v>
      </c>
      <c r="AN48" s="12">
        <v>97.567685406825902</v>
      </c>
    </row>
    <row r="49" spans="1:40">
      <c r="A49" s="1" t="s">
        <v>524</v>
      </c>
      <c r="B49" s="1" t="s">
        <v>525</v>
      </c>
      <c r="C49" s="1" t="s">
        <v>526</v>
      </c>
      <c r="F49" s="1">
        <v>7</v>
      </c>
      <c r="G49" s="1" t="s">
        <v>264</v>
      </c>
      <c r="H49" s="1" t="str">
        <f t="shared" si="2"/>
        <v>7아파트</v>
      </c>
      <c r="I49" s="12">
        <v>105.15219963139501</v>
      </c>
      <c r="J49" s="12">
        <v>105.25736427390601</v>
      </c>
      <c r="K49" s="12">
        <v>105.31996482531601</v>
      </c>
      <c r="L49" s="12">
        <v>105.153393439768</v>
      </c>
      <c r="M49" s="12">
        <v>105.198106530226</v>
      </c>
      <c r="N49" s="12">
        <v>105.136487389953</v>
      </c>
      <c r="O49" s="12">
        <v>105.056477703621</v>
      </c>
      <c r="P49" s="12">
        <v>105.05073690648901</v>
      </c>
      <c r="Q49" s="12">
        <v>104.948210532404</v>
      </c>
      <c r="R49" s="12">
        <v>104.89710585264601</v>
      </c>
      <c r="S49" s="12">
        <v>104.831097915239</v>
      </c>
      <c r="T49" s="12">
        <v>104.79367585692501</v>
      </c>
      <c r="U49" s="12">
        <v>104.53694099945901</v>
      </c>
      <c r="V49" s="12">
        <v>104.37842895957</v>
      </c>
      <c r="W49" s="12">
        <v>103.969600471251</v>
      </c>
      <c r="X49" s="12">
        <v>103.422778080022</v>
      </c>
      <c r="Y49" s="12">
        <v>102.90581303718901</v>
      </c>
      <c r="Z49" s="12">
        <v>102.371409278766</v>
      </c>
      <c r="AA49" s="12">
        <v>101.91353660842201</v>
      </c>
      <c r="AB49" s="12">
        <v>101.534323937766</v>
      </c>
      <c r="AC49" s="12">
        <v>101.154457234654</v>
      </c>
      <c r="AD49" s="12">
        <v>100.60956981753399</v>
      </c>
      <c r="AE49" s="12">
        <v>100.050881096024</v>
      </c>
      <c r="AF49" s="12">
        <v>99.543707964515605</v>
      </c>
      <c r="AG49" s="12">
        <v>99.097488806990498</v>
      </c>
      <c r="AH49" s="12">
        <v>98.5280220623725</v>
      </c>
      <c r="AI49" s="12">
        <v>98.116787569052406</v>
      </c>
      <c r="AJ49" s="12">
        <v>97.847133087341504</v>
      </c>
      <c r="AK49" s="12">
        <v>97.885276084680399</v>
      </c>
      <c r="AL49" s="12">
        <v>97.876115596969896</v>
      </c>
      <c r="AM49" s="12">
        <v>97.615089581191199</v>
      </c>
      <c r="AN49" s="12">
        <v>97.182692243494202</v>
      </c>
    </row>
    <row r="50" spans="1:40">
      <c r="A50" s="1" t="s">
        <v>524</v>
      </c>
      <c r="B50" s="1" t="s">
        <v>525</v>
      </c>
      <c r="C50" s="1" t="s">
        <v>527</v>
      </c>
      <c r="F50" s="1">
        <v>8</v>
      </c>
      <c r="G50" s="1" t="s">
        <v>264</v>
      </c>
      <c r="H50" s="1" t="str">
        <f t="shared" si="2"/>
        <v>8아파트</v>
      </c>
    </row>
    <row r="51" spans="1:40">
      <c r="A51" s="1" t="s">
        <v>524</v>
      </c>
      <c r="B51" s="1" t="s">
        <v>525</v>
      </c>
      <c r="C51" s="1" t="s">
        <v>528</v>
      </c>
      <c r="F51" s="1">
        <v>9</v>
      </c>
      <c r="G51" s="1" t="s">
        <v>264</v>
      </c>
      <c r="H51" s="1" t="str">
        <f t="shared" si="2"/>
        <v>9아파트</v>
      </c>
    </row>
    <row r="52" spans="1:40">
      <c r="A52" s="1" t="s">
        <v>524</v>
      </c>
      <c r="B52" s="1" t="s">
        <v>525</v>
      </c>
      <c r="C52" s="1" t="s">
        <v>529</v>
      </c>
      <c r="F52" s="1">
        <v>10</v>
      </c>
      <c r="G52" s="1" t="s">
        <v>264</v>
      </c>
      <c r="H52" s="1" t="str">
        <f t="shared" si="2"/>
        <v>10아파트</v>
      </c>
    </row>
    <row r="53" spans="1:40">
      <c r="A53" s="1" t="s">
        <v>524</v>
      </c>
      <c r="B53" s="1" t="s">
        <v>525</v>
      </c>
      <c r="C53" s="1" t="s">
        <v>530</v>
      </c>
      <c r="F53" s="1">
        <v>11</v>
      </c>
      <c r="G53" s="1" t="s">
        <v>264</v>
      </c>
      <c r="H53" s="1" t="str">
        <f t="shared" si="2"/>
        <v>11아파트</v>
      </c>
      <c r="I53" s="12">
        <v>108.929954970396</v>
      </c>
      <c r="J53" s="12">
        <v>109.101804378171</v>
      </c>
      <c r="K53" s="12">
        <v>109.21304881663001</v>
      </c>
      <c r="L53" s="12">
        <v>109.067899644227</v>
      </c>
      <c r="M53" s="12">
        <v>109.064682241634</v>
      </c>
      <c r="N53" s="12">
        <v>108.951564729594</v>
      </c>
      <c r="O53" s="12">
        <v>108.71331950187999</v>
      </c>
      <c r="P53" s="12">
        <v>108.782936693648</v>
      </c>
      <c r="Q53" s="12">
        <v>108.6580492464</v>
      </c>
      <c r="R53" s="12">
        <v>108.56013415338499</v>
      </c>
      <c r="S53" s="12">
        <v>108.184912143893</v>
      </c>
      <c r="T53" s="12">
        <v>108.09091688180099</v>
      </c>
      <c r="U53" s="12">
        <v>107.76627217558701</v>
      </c>
      <c r="V53" s="12">
        <v>107.175619447179</v>
      </c>
      <c r="W53" s="12">
        <v>106.526489072815</v>
      </c>
      <c r="X53" s="12">
        <v>105.694728970733</v>
      </c>
      <c r="Y53" s="12">
        <v>105.064365036338</v>
      </c>
      <c r="Z53" s="12">
        <v>104.108174514719</v>
      </c>
      <c r="AA53" s="12">
        <v>103.247110468529</v>
      </c>
      <c r="AB53" s="12">
        <v>102.10676984838901</v>
      </c>
      <c r="AC53" s="12">
        <v>101.228039440133</v>
      </c>
      <c r="AD53" s="12">
        <v>100.583635548948</v>
      </c>
      <c r="AE53" s="12">
        <v>100.093522694246</v>
      </c>
      <c r="AF53" s="12">
        <v>99.412366253537598</v>
      </c>
      <c r="AG53" s="12">
        <v>98.626481964999996</v>
      </c>
      <c r="AH53" s="12">
        <v>98.026751286483801</v>
      </c>
      <c r="AI53" s="12">
        <v>97.962298654867993</v>
      </c>
      <c r="AJ53" s="12">
        <v>98.424514435922106</v>
      </c>
      <c r="AK53" s="12">
        <v>98.756762552148402</v>
      </c>
      <c r="AL53" s="12">
        <v>98.709697528479794</v>
      </c>
      <c r="AM53" s="12">
        <v>98.220551911060397</v>
      </c>
      <c r="AN53" s="12">
        <v>97.902366432640207</v>
      </c>
    </row>
    <row r="54" spans="1:40">
      <c r="A54" s="1" t="s">
        <v>524</v>
      </c>
      <c r="B54" s="1" t="s">
        <v>525</v>
      </c>
      <c r="C54" s="1" t="s">
        <v>531</v>
      </c>
      <c r="F54" s="1">
        <v>12</v>
      </c>
      <c r="G54" s="1" t="s">
        <v>264</v>
      </c>
      <c r="H54" s="1" t="str">
        <f t="shared" si="2"/>
        <v>12아파트</v>
      </c>
    </row>
    <row r="55" spans="1:40">
      <c r="A55" s="1" t="s">
        <v>524</v>
      </c>
      <c r="B55" s="1" t="s">
        <v>525</v>
      </c>
      <c r="C55" s="1" t="s">
        <v>532</v>
      </c>
      <c r="F55" s="1">
        <v>13</v>
      </c>
      <c r="G55" s="1" t="s">
        <v>264</v>
      </c>
      <c r="H55" s="1" t="str">
        <f t="shared" si="2"/>
        <v>13아파트</v>
      </c>
    </row>
    <row r="56" spans="1:40">
      <c r="A56" s="1" t="s">
        <v>524</v>
      </c>
      <c r="B56" s="1" t="s">
        <v>533</v>
      </c>
      <c r="F56" s="1">
        <v>14</v>
      </c>
      <c r="G56" s="1" t="s">
        <v>264</v>
      </c>
      <c r="H56" s="1" t="str">
        <f t="shared" si="2"/>
        <v>14아파트</v>
      </c>
      <c r="I56" s="12">
        <v>103.995610192444</v>
      </c>
      <c r="J56" s="12">
        <v>104.355761778523</v>
      </c>
      <c r="K56" s="12">
        <v>104.66837213898</v>
      </c>
      <c r="L56" s="12">
        <v>104.750494445714</v>
      </c>
      <c r="M56" s="12">
        <v>104.768685411447</v>
      </c>
      <c r="N56" s="12">
        <v>104.814913558152</v>
      </c>
      <c r="O56" s="12">
        <v>104.93014937438301</v>
      </c>
      <c r="P56" s="12">
        <v>105.04145177046099</v>
      </c>
      <c r="Q56" s="12">
        <v>105.059256270072</v>
      </c>
      <c r="R56" s="12">
        <v>105.143021397</v>
      </c>
      <c r="S56" s="12">
        <v>105.14946771533199</v>
      </c>
      <c r="T56" s="12">
        <v>105.095304998155</v>
      </c>
      <c r="U56" s="12">
        <v>104.861044073641</v>
      </c>
      <c r="V56" s="12">
        <v>104.688300231669</v>
      </c>
      <c r="W56" s="12">
        <v>104.235043854258</v>
      </c>
      <c r="X56" s="12">
        <v>103.817364772408</v>
      </c>
      <c r="Y56" s="12">
        <v>103.4706813113</v>
      </c>
      <c r="Z56" s="12">
        <v>103.063074919841</v>
      </c>
      <c r="AA56" s="12">
        <v>102.57957923097401</v>
      </c>
      <c r="AB56" s="12">
        <v>101.956170988274</v>
      </c>
      <c r="AC56" s="12">
        <v>101.18255686102999</v>
      </c>
      <c r="AD56" s="12">
        <v>100.550528109268</v>
      </c>
      <c r="AE56" s="12">
        <v>100.05115236262</v>
      </c>
      <c r="AF56" s="12">
        <v>99.548120104168305</v>
      </c>
      <c r="AG56" s="12">
        <v>98.985784574489301</v>
      </c>
      <c r="AH56" s="12">
        <v>98.366536691879503</v>
      </c>
      <c r="AI56" s="12">
        <v>97.857712366317799</v>
      </c>
      <c r="AJ56" s="12">
        <v>97.697581274638907</v>
      </c>
      <c r="AK56" s="12">
        <v>97.999921879890195</v>
      </c>
      <c r="AL56" s="12">
        <v>98.114813960148894</v>
      </c>
      <c r="AM56" s="12">
        <v>98.101321025347204</v>
      </c>
      <c r="AN56" s="12">
        <v>97.969008112317894</v>
      </c>
    </row>
    <row r="57" spans="1:40">
      <c r="A57" s="1" t="s">
        <v>524</v>
      </c>
      <c r="B57" s="1" t="s">
        <v>533</v>
      </c>
      <c r="C57" s="1" t="s">
        <v>534</v>
      </c>
      <c r="F57" s="1">
        <v>15</v>
      </c>
      <c r="G57" s="1" t="s">
        <v>264</v>
      </c>
      <c r="H57" s="1" t="str">
        <f t="shared" si="2"/>
        <v>15아파트</v>
      </c>
    </row>
    <row r="58" spans="1:40">
      <c r="A58" s="1" t="s">
        <v>524</v>
      </c>
      <c r="B58" s="1" t="s">
        <v>533</v>
      </c>
      <c r="C58" s="1" t="s">
        <v>535</v>
      </c>
      <c r="F58" s="1">
        <v>16</v>
      </c>
      <c r="G58" s="1" t="s">
        <v>264</v>
      </c>
      <c r="H58" s="1" t="str">
        <f t="shared" si="2"/>
        <v>16아파트</v>
      </c>
    </row>
    <row r="59" spans="1:40">
      <c r="A59" s="1" t="s">
        <v>524</v>
      </c>
      <c r="B59" s="1" t="s">
        <v>533</v>
      </c>
      <c r="C59" s="1" t="s">
        <v>536</v>
      </c>
      <c r="F59" s="1">
        <v>17</v>
      </c>
      <c r="G59" s="1" t="s">
        <v>264</v>
      </c>
      <c r="H59" s="1" t="str">
        <f t="shared" si="2"/>
        <v>17아파트</v>
      </c>
    </row>
    <row r="60" spans="1:40">
      <c r="A60" s="1" t="s">
        <v>524</v>
      </c>
      <c r="B60" s="1" t="s">
        <v>533</v>
      </c>
      <c r="C60" s="1" t="s">
        <v>537</v>
      </c>
      <c r="F60" s="1">
        <v>18</v>
      </c>
      <c r="G60" s="1" t="s">
        <v>264</v>
      </c>
      <c r="H60" s="1" t="str">
        <f t="shared" si="2"/>
        <v>18아파트</v>
      </c>
    </row>
    <row r="61" spans="1:40">
      <c r="A61" s="1" t="s">
        <v>524</v>
      </c>
      <c r="B61" s="1" t="s">
        <v>533</v>
      </c>
      <c r="C61" s="1" t="s">
        <v>538</v>
      </c>
      <c r="F61" s="1">
        <v>19</v>
      </c>
      <c r="G61" s="1" t="s">
        <v>264</v>
      </c>
      <c r="H61" s="1" t="str">
        <f t="shared" si="2"/>
        <v>19아파트</v>
      </c>
    </row>
    <row r="62" spans="1:40">
      <c r="A62" s="1" t="s">
        <v>524</v>
      </c>
      <c r="B62" s="1" t="s">
        <v>533</v>
      </c>
      <c r="C62" s="1" t="s">
        <v>539</v>
      </c>
      <c r="F62" s="1">
        <v>20</v>
      </c>
      <c r="G62" s="1" t="s">
        <v>264</v>
      </c>
      <c r="H62" s="1" t="str">
        <f t="shared" si="2"/>
        <v>20아파트</v>
      </c>
    </row>
    <row r="63" spans="1:40">
      <c r="A63" s="1" t="s">
        <v>524</v>
      </c>
      <c r="B63" s="1" t="s">
        <v>533</v>
      </c>
      <c r="C63" s="1" t="s">
        <v>540</v>
      </c>
      <c r="F63" s="1">
        <v>21</v>
      </c>
      <c r="G63" s="1" t="s">
        <v>264</v>
      </c>
      <c r="H63" s="1" t="str">
        <f t="shared" si="2"/>
        <v>21아파트</v>
      </c>
    </row>
    <row r="64" spans="1:40">
      <c r="A64" s="1" t="s">
        <v>524</v>
      </c>
      <c r="B64" s="1" t="s">
        <v>541</v>
      </c>
      <c r="F64" s="1">
        <v>22</v>
      </c>
      <c r="G64" s="1" t="s">
        <v>264</v>
      </c>
      <c r="H64" s="1" t="str">
        <f t="shared" si="2"/>
        <v>22아파트</v>
      </c>
      <c r="I64" s="12">
        <v>107.167581584543</v>
      </c>
      <c r="J64" s="12">
        <v>107.253211422349</v>
      </c>
      <c r="K64" s="12">
        <v>107.247263188402</v>
      </c>
      <c r="L64" s="12">
        <v>107.179941052934</v>
      </c>
      <c r="M64" s="12">
        <v>107.01737255952099</v>
      </c>
      <c r="N64" s="12">
        <v>106.799590157738</v>
      </c>
      <c r="O64" s="12">
        <v>106.53004619097101</v>
      </c>
      <c r="P64" s="12">
        <v>106.394611010528</v>
      </c>
      <c r="Q64" s="12">
        <v>105.994223636206</v>
      </c>
      <c r="R64" s="12">
        <v>105.58072970776</v>
      </c>
      <c r="S64" s="12">
        <v>105.261116686412</v>
      </c>
      <c r="T64" s="12">
        <v>105.164122713726</v>
      </c>
      <c r="U64" s="12">
        <v>105.022115560147</v>
      </c>
      <c r="V64" s="12">
        <v>104.75492217485299</v>
      </c>
      <c r="W64" s="12">
        <v>104.418617982622</v>
      </c>
      <c r="X64" s="12">
        <v>104.07619368434599</v>
      </c>
      <c r="Y64" s="12">
        <v>103.535384584068</v>
      </c>
      <c r="Z64" s="12">
        <v>102.97605873886801</v>
      </c>
      <c r="AA64" s="12">
        <v>102.44294512552101</v>
      </c>
      <c r="AB64" s="12">
        <v>101.78581133230099</v>
      </c>
      <c r="AC64" s="12">
        <v>101.184223063505</v>
      </c>
      <c r="AD64" s="12">
        <v>100.54177593449</v>
      </c>
      <c r="AE64" s="12">
        <v>100.03941888452199</v>
      </c>
      <c r="AF64" s="12">
        <v>99.410674079993399</v>
      </c>
      <c r="AG64" s="12">
        <v>98.658356281661895</v>
      </c>
      <c r="AH64" s="12">
        <v>98.042618613992602</v>
      </c>
      <c r="AI64" s="12">
        <v>97.510784414650601</v>
      </c>
      <c r="AJ64" s="12">
        <v>97.600249998875299</v>
      </c>
      <c r="AK64" s="12">
        <v>97.675254937420604</v>
      </c>
      <c r="AL64" s="12">
        <v>97.725323968852706</v>
      </c>
      <c r="AM64" s="12">
        <v>97.804064867467403</v>
      </c>
      <c r="AN64" s="12">
        <v>97.712283175346798</v>
      </c>
    </row>
    <row r="65" spans="1:40">
      <c r="A65" s="1" t="s">
        <v>524</v>
      </c>
      <c r="B65" s="1" t="s">
        <v>542</v>
      </c>
      <c r="F65" s="1">
        <v>23</v>
      </c>
      <c r="G65" s="1" t="s">
        <v>264</v>
      </c>
      <c r="H65" s="1" t="str">
        <f t="shared" si="2"/>
        <v>23아파트</v>
      </c>
      <c r="I65" s="12">
        <v>86.726160026121207</v>
      </c>
      <c r="J65" s="12">
        <v>88.673323350536506</v>
      </c>
      <c r="K65" s="12">
        <v>90.797184021908095</v>
      </c>
      <c r="L65" s="12">
        <v>94.884400346281893</v>
      </c>
      <c r="M65" s="12">
        <v>95.545859989408399</v>
      </c>
      <c r="N65" s="12">
        <v>97.193888726040598</v>
      </c>
      <c r="O65" s="12">
        <v>98.771849030448706</v>
      </c>
      <c r="P65" s="12">
        <v>100.291226667083</v>
      </c>
      <c r="Q65" s="12">
        <v>101.557983616592</v>
      </c>
      <c r="R65" s="12">
        <v>102.354674703768</v>
      </c>
      <c r="S65" s="12">
        <v>103.41174638124301</v>
      </c>
      <c r="T65" s="12">
        <v>103.87624545338601</v>
      </c>
      <c r="U65" s="12">
        <v>104.002305122628</v>
      </c>
      <c r="V65" s="12">
        <v>103.562003695668</v>
      </c>
      <c r="W65" s="12">
        <v>102.94205598916299</v>
      </c>
      <c r="X65" s="12">
        <v>102.27766509507001</v>
      </c>
      <c r="Y65" s="12">
        <v>101.597514737854</v>
      </c>
      <c r="Z65" s="12">
        <v>101.241879815975</v>
      </c>
      <c r="AA65" s="12">
        <v>101.044078125355</v>
      </c>
      <c r="AB65" s="12">
        <v>100.80404043501299</v>
      </c>
      <c r="AC65" s="12">
        <v>100.610127723318</v>
      </c>
      <c r="AD65" s="12">
        <v>100.41370581341501</v>
      </c>
      <c r="AE65" s="12">
        <v>100.083078579223</v>
      </c>
      <c r="AF65" s="12">
        <v>99.868262141399299</v>
      </c>
      <c r="AG65" s="12">
        <v>99.713026167870794</v>
      </c>
      <c r="AH65" s="12">
        <v>99.422456685062997</v>
      </c>
      <c r="AI65" s="12">
        <v>98.950905899758894</v>
      </c>
      <c r="AJ65" s="12">
        <v>98.630673113388497</v>
      </c>
      <c r="AK65" s="12">
        <v>98.406415967154899</v>
      </c>
      <c r="AL65" s="12">
        <v>98.619795826483099</v>
      </c>
      <c r="AM65" s="12">
        <v>98.7300363763989</v>
      </c>
      <c r="AN65" s="12">
        <v>98.882403357866806</v>
      </c>
    </row>
    <row r="66" spans="1:40">
      <c r="A66" s="1" t="s">
        <v>524</v>
      </c>
      <c r="B66" s="1" t="s">
        <v>542</v>
      </c>
      <c r="C66" s="1" t="s">
        <v>543</v>
      </c>
      <c r="F66" s="1">
        <v>24</v>
      </c>
      <c r="G66" s="1" t="s">
        <v>264</v>
      </c>
      <c r="H66" s="1" t="str">
        <f t="shared" si="2"/>
        <v>24아파트</v>
      </c>
    </row>
    <row r="67" spans="1:40">
      <c r="A67" s="1" t="s">
        <v>524</v>
      </c>
      <c r="B67" s="1" t="s">
        <v>542</v>
      </c>
      <c r="C67" s="1" t="s">
        <v>544</v>
      </c>
      <c r="F67" s="1">
        <v>25</v>
      </c>
      <c r="G67" s="1" t="s">
        <v>264</v>
      </c>
      <c r="H67" s="1" t="str">
        <f t="shared" si="2"/>
        <v>25아파트</v>
      </c>
    </row>
    <row r="68" spans="1:40">
      <c r="A68" s="1" t="s">
        <v>524</v>
      </c>
      <c r="B68" s="1" t="s">
        <v>542</v>
      </c>
      <c r="C68" s="1" t="s">
        <v>545</v>
      </c>
      <c r="F68" s="1">
        <v>26</v>
      </c>
      <c r="G68" s="1" t="s">
        <v>264</v>
      </c>
      <c r="H68" s="1" t="str">
        <f t="shared" si="2"/>
        <v>26아파트</v>
      </c>
    </row>
    <row r="69" spans="1:40">
      <c r="A69" s="1" t="s">
        <v>524</v>
      </c>
      <c r="B69" s="1" t="s">
        <v>546</v>
      </c>
      <c r="F69" s="1">
        <v>27</v>
      </c>
      <c r="G69" s="1" t="s">
        <v>264</v>
      </c>
      <c r="H69" s="1" t="str">
        <f t="shared" si="2"/>
        <v>27아파트</v>
      </c>
      <c r="I69" s="12">
        <v>90.510256449740993</v>
      </c>
      <c r="J69" s="12">
        <v>92.396654494024702</v>
      </c>
      <c r="K69" s="12">
        <v>94.392193680952204</v>
      </c>
      <c r="L69" s="12">
        <v>95.980563126416598</v>
      </c>
      <c r="M69" s="12">
        <v>95.342442843841695</v>
      </c>
      <c r="N69" s="12">
        <v>97.691094516361403</v>
      </c>
      <c r="O69" s="12">
        <v>99.842541106524905</v>
      </c>
      <c r="P69" s="12">
        <v>101.626467797743</v>
      </c>
      <c r="Q69" s="12">
        <v>102.80675868337001</v>
      </c>
      <c r="R69" s="12">
        <v>103.709843867329</v>
      </c>
      <c r="S69" s="12">
        <v>103.979308819796</v>
      </c>
      <c r="T69" s="12">
        <v>103.839001262533</v>
      </c>
      <c r="U69" s="12">
        <v>103.57463923496999</v>
      </c>
      <c r="V69" s="12">
        <v>102.761486263477</v>
      </c>
      <c r="W69" s="12">
        <v>102.610558561001</v>
      </c>
      <c r="X69" s="12">
        <v>102.28940461521999</v>
      </c>
      <c r="Y69" s="12">
        <v>102.06284466521799</v>
      </c>
      <c r="Z69" s="12">
        <v>101.528017206359</v>
      </c>
      <c r="AA69" s="12">
        <v>100.867082338213</v>
      </c>
      <c r="AB69" s="12">
        <v>100.012821819778</v>
      </c>
      <c r="AC69" s="12">
        <v>99.657069033084795</v>
      </c>
      <c r="AD69" s="12">
        <v>99.650110728146899</v>
      </c>
      <c r="AE69" s="12">
        <v>99.898298490660395</v>
      </c>
      <c r="AF69" s="12">
        <v>100.045357997976</v>
      </c>
      <c r="AG69" s="12">
        <v>100.23855169809499</v>
      </c>
      <c r="AH69" s="12">
        <v>100.04227455954501</v>
      </c>
      <c r="AI69" s="12">
        <v>99.992764459664201</v>
      </c>
      <c r="AJ69" s="12">
        <v>100.293918982775</v>
      </c>
      <c r="AK69" s="12">
        <v>100.44118226558101</v>
      </c>
      <c r="AL69" s="12">
        <v>100.80134035072599</v>
      </c>
      <c r="AM69" s="12">
        <v>100.563474486006</v>
      </c>
      <c r="AN69" s="12">
        <v>100.382654349741</v>
      </c>
    </row>
    <row r="70" spans="1:40">
      <c r="A70" s="1" t="s">
        <v>524</v>
      </c>
      <c r="B70" s="1" t="s">
        <v>547</v>
      </c>
      <c r="F70" s="1">
        <v>28</v>
      </c>
      <c r="G70" s="1" t="s">
        <v>264</v>
      </c>
      <c r="H70" s="1" t="str">
        <f t="shared" si="2"/>
        <v>28아파트</v>
      </c>
      <c r="I70" s="12">
        <v>79.708390459768694</v>
      </c>
      <c r="J70" s="12">
        <v>81.3436594111771</v>
      </c>
      <c r="K70" s="12">
        <v>83.108322895201397</v>
      </c>
      <c r="L70" s="12">
        <v>85.978630441332896</v>
      </c>
      <c r="M70" s="12">
        <v>86.747739628921195</v>
      </c>
      <c r="N70" s="12">
        <v>88.405986341569005</v>
      </c>
      <c r="O70" s="12">
        <v>90.075349965160299</v>
      </c>
      <c r="P70" s="12">
        <v>91.760666930448494</v>
      </c>
      <c r="Q70" s="12">
        <v>93.919143753713797</v>
      </c>
      <c r="R70" s="12">
        <v>95.160236624773006</v>
      </c>
      <c r="S70" s="12">
        <v>96.110655627305306</v>
      </c>
      <c r="T70" s="12">
        <v>96.696627547074002</v>
      </c>
      <c r="U70" s="12">
        <v>97.847197182395405</v>
      </c>
      <c r="V70" s="12">
        <v>97.980614521976605</v>
      </c>
      <c r="W70" s="12">
        <v>98.377074972212199</v>
      </c>
      <c r="X70" s="12">
        <v>98.494584801260402</v>
      </c>
      <c r="Y70" s="12">
        <v>98.877625543502702</v>
      </c>
      <c r="Z70" s="12">
        <v>99.309776985205104</v>
      </c>
      <c r="AA70" s="12">
        <v>99.724145630911593</v>
      </c>
      <c r="AB70" s="12">
        <v>99.647167197268303</v>
      </c>
      <c r="AC70" s="12">
        <v>99.676908458620701</v>
      </c>
      <c r="AD70" s="12">
        <v>99.715921424335605</v>
      </c>
      <c r="AE70" s="12">
        <v>100.11396435724799</v>
      </c>
      <c r="AF70" s="12">
        <v>100.433337385003</v>
      </c>
      <c r="AG70" s="12">
        <v>100.60996332258</v>
      </c>
      <c r="AH70" s="12">
        <v>101.055325526088</v>
      </c>
      <c r="AI70" s="12">
        <v>100.949309726293</v>
      </c>
      <c r="AJ70" s="12">
        <v>101.018174713147</v>
      </c>
      <c r="AK70" s="12">
        <v>100.93143295699301</v>
      </c>
      <c r="AL70" s="12">
        <v>100.80304530528301</v>
      </c>
      <c r="AM70" s="12">
        <v>100.912616372364</v>
      </c>
      <c r="AN70" s="12">
        <v>100.87731130537</v>
      </c>
    </row>
    <row r="71" spans="1:40">
      <c r="A71" s="1" t="s">
        <v>524</v>
      </c>
      <c r="B71" s="1" t="s">
        <v>548</v>
      </c>
      <c r="F71" s="1">
        <v>29</v>
      </c>
      <c r="G71" s="1" t="s">
        <v>264</v>
      </c>
      <c r="H71" s="1" t="str">
        <f t="shared" si="2"/>
        <v>29아파트</v>
      </c>
      <c r="I71" s="12">
        <v>83.592125236623502</v>
      </c>
      <c r="J71" s="12">
        <v>84.608766630138106</v>
      </c>
      <c r="K71" s="12">
        <v>85.692369830609906</v>
      </c>
      <c r="L71" s="12">
        <v>87.202591722316797</v>
      </c>
      <c r="M71" s="12">
        <v>87.574543010324206</v>
      </c>
      <c r="N71" s="12">
        <v>88.5503531954121</v>
      </c>
      <c r="O71" s="12">
        <v>89.550394436008503</v>
      </c>
      <c r="P71" s="12">
        <v>90.670640654183401</v>
      </c>
      <c r="Q71" s="12">
        <v>91.822864112410301</v>
      </c>
      <c r="R71" s="12">
        <v>92.756613461808797</v>
      </c>
      <c r="S71" s="12">
        <v>94.031736969872796</v>
      </c>
      <c r="T71" s="12">
        <v>94.644523679503095</v>
      </c>
      <c r="U71" s="12">
        <v>96.6755429509208</v>
      </c>
      <c r="V71" s="12">
        <v>97.1954255498093</v>
      </c>
      <c r="W71" s="12">
        <v>97.7152174261347</v>
      </c>
      <c r="X71" s="12">
        <v>98.253833438343605</v>
      </c>
      <c r="Y71" s="12">
        <v>98.524562803315007</v>
      </c>
      <c r="Z71" s="12">
        <v>98.779185749946294</v>
      </c>
      <c r="AA71" s="12">
        <v>99.067936763153</v>
      </c>
      <c r="AB71" s="12">
        <v>99.408676557009898</v>
      </c>
      <c r="AC71" s="12">
        <v>99.593073288611805</v>
      </c>
      <c r="AD71" s="12">
        <v>99.870361608014605</v>
      </c>
      <c r="AE71" s="12">
        <v>99.993764014570601</v>
      </c>
      <c r="AF71" s="12">
        <v>100.755111508978</v>
      </c>
      <c r="AG71" s="12">
        <v>101.372928715356</v>
      </c>
      <c r="AH71" s="12">
        <v>101.584310881557</v>
      </c>
      <c r="AI71" s="12">
        <v>101.71006308778701</v>
      </c>
      <c r="AJ71" s="12">
        <v>102.768082958075</v>
      </c>
      <c r="AK71" s="12">
        <v>103.87545534949101</v>
      </c>
      <c r="AL71" s="12">
        <v>105.270164252868</v>
      </c>
      <c r="AM71" s="12">
        <v>107.11699882312099</v>
      </c>
      <c r="AN71" s="12">
        <v>108.03850559113501</v>
      </c>
    </row>
    <row r="72" spans="1:40">
      <c r="A72" s="1" t="s">
        <v>524</v>
      </c>
      <c r="B72" s="1" t="s">
        <v>549</v>
      </c>
      <c r="F72" s="1">
        <v>30</v>
      </c>
      <c r="G72" s="1" t="s">
        <v>264</v>
      </c>
      <c r="H72" s="1" t="str">
        <f t="shared" si="2"/>
        <v>30아파트</v>
      </c>
      <c r="I72" s="12">
        <v>82.625728667802505</v>
      </c>
      <c r="J72" s="12">
        <v>83.497114404265304</v>
      </c>
      <c r="K72" s="12">
        <v>84.995884073455201</v>
      </c>
      <c r="L72" s="12">
        <v>86.449411291087102</v>
      </c>
      <c r="M72" s="12">
        <v>86.807476207083099</v>
      </c>
      <c r="N72" s="12">
        <v>87.929980895305903</v>
      </c>
      <c r="O72" s="12">
        <v>89.020037677069695</v>
      </c>
      <c r="P72" s="12">
        <v>90.110866001861893</v>
      </c>
      <c r="Q72" s="12">
        <v>91.175835784321606</v>
      </c>
      <c r="R72" s="12">
        <v>92.182090253339695</v>
      </c>
      <c r="S72" s="12">
        <v>94.358030559330004</v>
      </c>
      <c r="T72" s="12">
        <v>95.586757020273396</v>
      </c>
      <c r="U72" s="12">
        <v>96.806502529440294</v>
      </c>
      <c r="V72" s="12">
        <v>97.745151618305201</v>
      </c>
      <c r="W72" s="12">
        <v>98.355879943613999</v>
      </c>
      <c r="X72" s="12">
        <v>99.037891030491593</v>
      </c>
      <c r="Y72" s="12">
        <v>99.754425033785296</v>
      </c>
      <c r="Z72" s="12">
        <v>100.234184136932</v>
      </c>
      <c r="AA72" s="12">
        <v>99.911484477675501</v>
      </c>
      <c r="AB72" s="12">
        <v>99.981202243790605</v>
      </c>
      <c r="AC72" s="12">
        <v>99.932310855906593</v>
      </c>
      <c r="AD72" s="12">
        <v>99.868179748292306</v>
      </c>
      <c r="AE72" s="12">
        <v>99.923798921520998</v>
      </c>
      <c r="AF72" s="12">
        <v>99.858142926832301</v>
      </c>
      <c r="AG72" s="12">
        <v>99.792403940487503</v>
      </c>
      <c r="AH72" s="12">
        <v>99.552944510864194</v>
      </c>
      <c r="AI72" s="12">
        <v>99.116849017184805</v>
      </c>
      <c r="AJ72" s="12">
        <v>99.012255357041596</v>
      </c>
      <c r="AK72" s="12">
        <v>99.112946115676493</v>
      </c>
      <c r="AL72" s="12">
        <v>99.087578625457894</v>
      </c>
      <c r="AM72" s="12">
        <v>99.425060472083203</v>
      </c>
      <c r="AN72" s="12">
        <v>99.638093203105697</v>
      </c>
    </row>
    <row r="73" spans="1:40">
      <c r="A73" s="1" t="s">
        <v>524</v>
      </c>
      <c r="B73" s="1" t="s">
        <v>910</v>
      </c>
      <c r="F73" s="1">
        <v>31</v>
      </c>
      <c r="G73" s="1" t="s">
        <v>264</v>
      </c>
      <c r="H73" s="1" t="str">
        <f t="shared" si="2"/>
        <v>31아파트</v>
      </c>
    </row>
    <row r="74" spans="1:40">
      <c r="A74" s="1" t="s">
        <v>524</v>
      </c>
      <c r="B74" s="1" t="s">
        <v>550</v>
      </c>
      <c r="F74" s="1">
        <v>32</v>
      </c>
      <c r="G74" s="1" t="s">
        <v>264</v>
      </c>
      <c r="H74" s="1" t="str">
        <f t="shared" si="2"/>
        <v>32아파트</v>
      </c>
      <c r="I74" s="12">
        <v>81.398941629407702</v>
      </c>
      <c r="J74" s="12">
        <v>82.038106339232897</v>
      </c>
      <c r="K74" s="12">
        <v>82.897619016876305</v>
      </c>
      <c r="L74" s="12">
        <v>84.5230153375973</v>
      </c>
      <c r="M74" s="12">
        <v>84.264357669656903</v>
      </c>
      <c r="N74" s="12">
        <v>86.241456119532103</v>
      </c>
      <c r="O74" s="12">
        <v>87.788653762244394</v>
      </c>
      <c r="P74" s="12">
        <v>91.791075369203895</v>
      </c>
      <c r="Q74" s="12">
        <v>93.241906013295505</v>
      </c>
      <c r="R74" s="12">
        <v>94.341392580377502</v>
      </c>
      <c r="S74" s="12">
        <v>95.787990433426103</v>
      </c>
      <c r="T74" s="12">
        <v>96.417228038820795</v>
      </c>
      <c r="U74" s="12">
        <v>98.622470222115794</v>
      </c>
      <c r="V74" s="12">
        <v>99.330992875616104</v>
      </c>
      <c r="W74" s="12">
        <v>99.896378491140695</v>
      </c>
      <c r="X74" s="12">
        <v>100.451042547882</v>
      </c>
      <c r="Y74" s="12">
        <v>100.649962266318</v>
      </c>
      <c r="Z74" s="12">
        <v>100.694442490074</v>
      </c>
      <c r="AA74" s="12">
        <v>100.35247562155899</v>
      </c>
      <c r="AB74" s="12">
        <v>99.944274115646493</v>
      </c>
      <c r="AC74" s="12">
        <v>99.731984007002495</v>
      </c>
      <c r="AD74" s="12">
        <v>99.660614999459298</v>
      </c>
      <c r="AE74" s="12">
        <v>99.690708730123802</v>
      </c>
      <c r="AF74" s="12">
        <v>99.835791838566394</v>
      </c>
      <c r="AG74" s="12">
        <v>99.936870553563097</v>
      </c>
      <c r="AH74" s="12">
        <v>99.757874541307999</v>
      </c>
      <c r="AI74" s="12">
        <v>99.526106223443904</v>
      </c>
      <c r="AJ74" s="12">
        <v>99.674465553535597</v>
      </c>
      <c r="AK74" s="12">
        <v>100.026854272628</v>
      </c>
      <c r="AL74" s="12">
        <v>99.9114525805997</v>
      </c>
      <c r="AM74" s="12">
        <v>99.4161905531288</v>
      </c>
      <c r="AN74" s="12">
        <v>99.068333303489794</v>
      </c>
    </row>
    <row r="75" spans="1:40">
      <c r="A75" s="1" t="s">
        <v>524</v>
      </c>
      <c r="B75" s="1" t="s">
        <v>551</v>
      </c>
      <c r="F75" s="1">
        <v>33</v>
      </c>
      <c r="G75" s="1" t="s">
        <v>264</v>
      </c>
      <c r="H75" s="1" t="str">
        <f t="shared" si="2"/>
        <v>33아파트</v>
      </c>
      <c r="I75" s="12">
        <v>81.324714297650402</v>
      </c>
      <c r="J75" s="12">
        <v>82.733369974480496</v>
      </c>
      <c r="K75" s="12">
        <v>84.890971693703705</v>
      </c>
      <c r="L75" s="12">
        <v>86.160885535963104</v>
      </c>
      <c r="M75" s="12">
        <v>86.321757833624602</v>
      </c>
      <c r="N75" s="12">
        <v>87.628994108820194</v>
      </c>
      <c r="O75" s="12">
        <v>89.728800250583703</v>
      </c>
      <c r="P75" s="12">
        <v>91.4274421012625</v>
      </c>
      <c r="Q75" s="12">
        <v>93.284473622824194</v>
      </c>
      <c r="R75" s="12">
        <v>94.651349271863694</v>
      </c>
      <c r="S75" s="12">
        <v>95.685096997128099</v>
      </c>
      <c r="T75" s="12">
        <v>96.600891485508001</v>
      </c>
      <c r="U75" s="12">
        <v>97.3227155147476</v>
      </c>
      <c r="V75" s="12">
        <v>97.701474864158399</v>
      </c>
      <c r="W75" s="12">
        <v>98.299656541615306</v>
      </c>
      <c r="X75" s="12">
        <v>98.793960090060395</v>
      </c>
      <c r="Y75" s="12">
        <v>99.305179522617806</v>
      </c>
      <c r="Z75" s="12">
        <v>99.650172358735603</v>
      </c>
      <c r="AA75" s="12">
        <v>99.7607775125839</v>
      </c>
      <c r="AB75" s="12">
        <v>99.824479260429598</v>
      </c>
      <c r="AC75" s="12">
        <v>99.658632189724202</v>
      </c>
      <c r="AD75" s="12">
        <v>99.688949300451696</v>
      </c>
      <c r="AE75" s="12">
        <v>99.863308849529801</v>
      </c>
      <c r="AF75" s="12">
        <v>100.118855318789</v>
      </c>
      <c r="AG75" s="12">
        <v>100.146496634456</v>
      </c>
      <c r="AH75" s="12">
        <v>100.287034104203</v>
      </c>
      <c r="AI75" s="12">
        <v>100.268014510649</v>
      </c>
      <c r="AJ75" s="12">
        <v>100.46702540693001</v>
      </c>
      <c r="AK75" s="12">
        <v>100.544426409789</v>
      </c>
      <c r="AL75" s="12">
        <v>100.664813614991</v>
      </c>
      <c r="AM75" s="12">
        <v>100.77404617851199</v>
      </c>
      <c r="AN75" s="12">
        <v>100.786809988228</v>
      </c>
    </row>
    <row r="76" spans="1:40">
      <c r="A76" s="1" t="s">
        <v>524</v>
      </c>
      <c r="B76" s="1" t="s">
        <v>552</v>
      </c>
      <c r="F76" s="1">
        <v>34</v>
      </c>
      <c r="G76" s="1" t="s">
        <v>264</v>
      </c>
      <c r="H76" s="1" t="str">
        <f t="shared" si="2"/>
        <v>34아파트</v>
      </c>
      <c r="I76" s="12">
        <v>84.588937591215199</v>
      </c>
      <c r="J76" s="12">
        <v>85.176555336207102</v>
      </c>
      <c r="K76" s="12">
        <v>85.970394509492195</v>
      </c>
      <c r="L76" s="12">
        <v>87.251275237333999</v>
      </c>
      <c r="M76" s="12">
        <v>87.793201479316707</v>
      </c>
      <c r="N76" s="12">
        <v>88.704441713530301</v>
      </c>
      <c r="O76" s="12">
        <v>89.623518400052504</v>
      </c>
      <c r="P76" s="12">
        <v>90.545048847772705</v>
      </c>
      <c r="Q76" s="12">
        <v>91.520379857344494</v>
      </c>
      <c r="R76" s="12">
        <v>92.674106493364405</v>
      </c>
      <c r="S76" s="12">
        <v>93.929725282687002</v>
      </c>
      <c r="T76" s="12">
        <v>94.715568215364996</v>
      </c>
      <c r="U76" s="12">
        <v>95.689698424132203</v>
      </c>
      <c r="V76" s="12">
        <v>96.178191099920397</v>
      </c>
      <c r="W76" s="12">
        <v>96.718107288820804</v>
      </c>
      <c r="X76" s="12">
        <v>97.140277771577502</v>
      </c>
      <c r="Y76" s="12">
        <v>97.496804543802597</v>
      </c>
      <c r="Z76" s="12">
        <v>97.862462303975306</v>
      </c>
      <c r="AA76" s="12">
        <v>98.315830028992394</v>
      </c>
      <c r="AB76" s="12">
        <v>98.779986297792405</v>
      </c>
      <c r="AC76" s="12">
        <v>99.210888238618296</v>
      </c>
      <c r="AD76" s="12">
        <v>99.616679129700003</v>
      </c>
      <c r="AE76" s="12">
        <v>99.692402506427996</v>
      </c>
      <c r="AF76" s="12">
        <v>100.679963304114</v>
      </c>
      <c r="AG76" s="12">
        <v>101.15957236001</v>
      </c>
      <c r="AH76" s="12">
        <v>101.694008103936</v>
      </c>
      <c r="AI76" s="12">
        <v>101.773401552295</v>
      </c>
      <c r="AJ76" s="12">
        <v>101.94670209435</v>
      </c>
      <c r="AK76" s="12">
        <v>102.29082560584401</v>
      </c>
      <c r="AL76" s="12">
        <v>102.707103051717</v>
      </c>
      <c r="AM76" s="12">
        <v>103.12485084041199</v>
      </c>
      <c r="AN76" s="12">
        <v>103.26267635449101</v>
      </c>
    </row>
    <row r="77" spans="1:40">
      <c r="A77" s="1" t="s">
        <v>524</v>
      </c>
      <c r="B77" s="1" t="s">
        <v>553</v>
      </c>
      <c r="F77" s="1">
        <v>35</v>
      </c>
      <c r="G77" s="1" t="s">
        <v>264</v>
      </c>
      <c r="H77" s="1" t="str">
        <f t="shared" si="2"/>
        <v>35아파트</v>
      </c>
      <c r="I77" s="12">
        <v>86.7386040797698</v>
      </c>
      <c r="J77" s="12">
        <v>88.3632151669633</v>
      </c>
      <c r="K77" s="12">
        <v>89.301210289502905</v>
      </c>
      <c r="L77" s="12">
        <v>90.819449656576296</v>
      </c>
      <c r="M77" s="12">
        <v>91.557681175438304</v>
      </c>
      <c r="N77" s="12">
        <v>92.689135085196995</v>
      </c>
      <c r="O77" s="12">
        <v>93.927641620191096</v>
      </c>
      <c r="P77" s="12">
        <v>95.318572665590594</v>
      </c>
      <c r="Q77" s="12">
        <v>97.063418114243305</v>
      </c>
      <c r="R77" s="12">
        <v>98.209933205274893</v>
      </c>
      <c r="S77" s="12">
        <v>99.508890836469902</v>
      </c>
      <c r="T77" s="12">
        <v>100.445191304001</v>
      </c>
      <c r="U77" s="12">
        <v>101.794705410229</v>
      </c>
      <c r="V77" s="12">
        <v>102.025770403447</v>
      </c>
      <c r="W77" s="12">
        <v>102.67425433812799</v>
      </c>
      <c r="X77" s="12">
        <v>102.864417961051</v>
      </c>
      <c r="Y77" s="12">
        <v>102.842639658485</v>
      </c>
      <c r="Z77" s="12">
        <v>102.483868591158</v>
      </c>
      <c r="AA77" s="12">
        <v>102.08755386935501</v>
      </c>
      <c r="AB77" s="12">
        <v>101.77158187892</v>
      </c>
      <c r="AC77" s="12">
        <v>100.96958996846</v>
      </c>
      <c r="AD77" s="12">
        <v>100.587627030364</v>
      </c>
      <c r="AE77" s="12">
        <v>99.907345286194996</v>
      </c>
      <c r="AF77" s="12">
        <v>99.076047570187697</v>
      </c>
      <c r="AG77" s="12">
        <v>98.338518766478003</v>
      </c>
      <c r="AH77" s="12">
        <v>98.116403453879101</v>
      </c>
      <c r="AI77" s="12">
        <v>97.844340382849396</v>
      </c>
      <c r="AJ77" s="12">
        <v>97.762353751270396</v>
      </c>
      <c r="AK77" s="12">
        <v>97.991814433001295</v>
      </c>
      <c r="AL77" s="12">
        <v>97.825550841544995</v>
      </c>
      <c r="AM77" s="12">
        <v>97.619695052427204</v>
      </c>
      <c r="AN77" s="12">
        <v>97.214862856529393</v>
      </c>
    </row>
    <row r="78" spans="1:40">
      <c r="A78" s="1" t="s">
        <v>524</v>
      </c>
      <c r="B78" s="1" t="s">
        <v>554</v>
      </c>
      <c r="F78" s="1">
        <v>36</v>
      </c>
      <c r="G78" s="1" t="s">
        <v>264</v>
      </c>
      <c r="H78" s="1" t="str">
        <f t="shared" si="2"/>
        <v>36아파트</v>
      </c>
      <c r="I78" s="12">
        <v>85.196989916019405</v>
      </c>
      <c r="J78" s="12">
        <v>85.921167518617494</v>
      </c>
      <c r="K78" s="12">
        <v>86.991000799720695</v>
      </c>
      <c r="L78" s="12">
        <v>87.873480172843003</v>
      </c>
      <c r="M78" s="12">
        <v>89.024643233571396</v>
      </c>
      <c r="N78" s="12">
        <v>90.465027494188504</v>
      </c>
      <c r="O78" s="12">
        <v>90.995670981436405</v>
      </c>
      <c r="P78" s="12">
        <v>91.933085846286701</v>
      </c>
      <c r="Q78" s="12">
        <v>92.914249606178998</v>
      </c>
      <c r="R78" s="12">
        <v>93.779556512960994</v>
      </c>
      <c r="S78" s="12">
        <v>95.689908215000003</v>
      </c>
      <c r="T78" s="12">
        <v>97.128821520863397</v>
      </c>
      <c r="U78" s="12">
        <v>98.322332733453095</v>
      </c>
      <c r="V78" s="12">
        <v>98.722526328789598</v>
      </c>
      <c r="W78" s="12">
        <v>98.566958153297193</v>
      </c>
      <c r="X78" s="12">
        <v>98.990255508666905</v>
      </c>
      <c r="Y78" s="12">
        <v>99.100290243407599</v>
      </c>
      <c r="Z78" s="12">
        <v>99.6027178200723</v>
      </c>
      <c r="AA78" s="12">
        <v>99.896933762260701</v>
      </c>
      <c r="AB78" s="12">
        <v>100.426465497146</v>
      </c>
      <c r="AC78" s="12">
        <v>100.696533146337</v>
      </c>
      <c r="AD78" s="12">
        <v>100.572227216244</v>
      </c>
      <c r="AE78" s="12">
        <v>100.06348621710301</v>
      </c>
      <c r="AF78" s="12">
        <v>99.679772195636303</v>
      </c>
      <c r="AG78" s="12">
        <v>99.642399200539103</v>
      </c>
      <c r="AH78" s="12">
        <v>99.365796127470105</v>
      </c>
      <c r="AI78" s="12">
        <v>99.337404974956996</v>
      </c>
      <c r="AJ78" s="12">
        <v>98.954397756593195</v>
      </c>
      <c r="AK78" s="12">
        <v>98.725827278183303</v>
      </c>
      <c r="AL78" s="12">
        <v>98.579156869402794</v>
      </c>
      <c r="AM78" s="12">
        <v>98.571130608521202</v>
      </c>
      <c r="AN78" s="12">
        <v>98.501835869049103</v>
      </c>
    </row>
    <row r="79" spans="1:40">
      <c r="A79" s="1" t="s">
        <v>524</v>
      </c>
      <c r="B79" s="1" t="s">
        <v>555</v>
      </c>
      <c r="F79" s="1">
        <v>37</v>
      </c>
      <c r="G79" s="1" t="s">
        <v>264</v>
      </c>
      <c r="H79" s="1" t="str">
        <f t="shared" si="2"/>
        <v>37아파트</v>
      </c>
      <c r="I79" s="12">
        <v>84.900660443413798</v>
      </c>
      <c r="J79" s="12">
        <v>85.283109702709794</v>
      </c>
      <c r="K79" s="12">
        <v>86.160057878873801</v>
      </c>
      <c r="L79" s="12">
        <v>87.163660978018299</v>
      </c>
      <c r="M79" s="12">
        <v>87.355028123455696</v>
      </c>
      <c r="N79" s="12">
        <v>88.121751333000105</v>
      </c>
      <c r="O79" s="12">
        <v>88.851865587032293</v>
      </c>
      <c r="P79" s="12">
        <v>89.559349913200606</v>
      </c>
      <c r="Q79" s="12">
        <v>90.494159865993495</v>
      </c>
      <c r="R79" s="12">
        <v>91.442716640536503</v>
      </c>
      <c r="S79" s="12">
        <v>92.4468485851108</v>
      </c>
      <c r="T79" s="12">
        <v>93.228411285545107</v>
      </c>
      <c r="U79" s="12">
        <v>94.402939608578293</v>
      </c>
      <c r="V79" s="12">
        <v>94.850518506571603</v>
      </c>
      <c r="W79" s="12">
        <v>95.352192225394006</v>
      </c>
      <c r="X79" s="12">
        <v>95.909694848490503</v>
      </c>
      <c r="Y79" s="12">
        <v>96.482771038434706</v>
      </c>
      <c r="Z79" s="12">
        <v>97.085224002966399</v>
      </c>
      <c r="AA79" s="12">
        <v>97.782694436553797</v>
      </c>
      <c r="AB79" s="12">
        <v>98.531281393053206</v>
      </c>
      <c r="AC79" s="12">
        <v>99.227766345381298</v>
      </c>
      <c r="AD79" s="12">
        <v>99.737384551949901</v>
      </c>
      <c r="AE79" s="12">
        <v>99.944628347305695</v>
      </c>
      <c r="AF79" s="12">
        <v>100.420797979624</v>
      </c>
      <c r="AG79" s="12">
        <v>100.993981545488</v>
      </c>
      <c r="AH79" s="12">
        <v>101.594514444848</v>
      </c>
      <c r="AI79" s="12">
        <v>101.991933472337</v>
      </c>
      <c r="AJ79" s="12">
        <v>102.74972285620299</v>
      </c>
      <c r="AK79" s="12">
        <v>103.786426575536</v>
      </c>
      <c r="AL79" s="12">
        <v>104.800145005636</v>
      </c>
      <c r="AM79" s="12">
        <v>106.28902136029799</v>
      </c>
      <c r="AN79" s="12">
        <v>107.05880739309301</v>
      </c>
    </row>
    <row r="80" spans="1:40">
      <c r="A80" s="1" t="s">
        <v>524</v>
      </c>
      <c r="B80" s="1" t="s">
        <v>556</v>
      </c>
      <c r="F80" s="1">
        <v>38</v>
      </c>
      <c r="G80" s="1" t="s">
        <v>264</v>
      </c>
      <c r="H80" s="1" t="str">
        <f t="shared" si="2"/>
        <v>38아파트</v>
      </c>
      <c r="I80" s="12">
        <v>83.553747433840201</v>
      </c>
      <c r="J80" s="12">
        <v>85.470772274921899</v>
      </c>
      <c r="K80" s="12">
        <v>88.562557702154606</v>
      </c>
      <c r="L80" s="12">
        <v>94.418466076904807</v>
      </c>
      <c r="M80" s="12">
        <v>94.915448094392502</v>
      </c>
      <c r="N80" s="12">
        <v>96.239464736147099</v>
      </c>
      <c r="O80" s="12">
        <v>97.706032712783596</v>
      </c>
      <c r="P80" s="12">
        <v>99.229410635974503</v>
      </c>
      <c r="Q80" s="12">
        <v>100.630432390867</v>
      </c>
      <c r="R80" s="12">
        <v>101.716448043881</v>
      </c>
      <c r="S80" s="12">
        <v>102.349400624342</v>
      </c>
      <c r="T80" s="12">
        <v>102.760070779529</v>
      </c>
      <c r="U80" s="12">
        <v>103.10397568976499</v>
      </c>
      <c r="V80" s="12">
        <v>102.571252140789</v>
      </c>
      <c r="W80" s="12">
        <v>101.946404508318</v>
      </c>
      <c r="X80" s="12">
        <v>101.29490277256799</v>
      </c>
      <c r="Y80" s="12">
        <v>100.680859182389</v>
      </c>
      <c r="Z80" s="12">
        <v>100.31315630355</v>
      </c>
      <c r="AA80" s="12">
        <v>100.34448833078</v>
      </c>
      <c r="AB80" s="12">
        <v>100.32015227952201</v>
      </c>
      <c r="AC80" s="12">
        <v>100.376371756452</v>
      </c>
      <c r="AD80" s="12">
        <v>100.499697159024</v>
      </c>
      <c r="AE80" s="12">
        <v>100.39613843158899</v>
      </c>
      <c r="AF80" s="12">
        <v>100.354316293465</v>
      </c>
      <c r="AG80" s="12">
        <v>100.13238218569499</v>
      </c>
      <c r="AH80" s="12">
        <v>99.625390956365905</v>
      </c>
      <c r="AI80" s="12">
        <v>99.018772332181101</v>
      </c>
      <c r="AJ80" s="12">
        <v>98.659298350706294</v>
      </c>
      <c r="AK80" s="12">
        <v>98.646766419521001</v>
      </c>
      <c r="AL80" s="12">
        <v>98.896280166471598</v>
      </c>
      <c r="AM80" s="12">
        <v>99.4032418668003</v>
      </c>
      <c r="AN80" s="12">
        <v>99.667134048798502</v>
      </c>
    </row>
    <row r="81" spans="1:40">
      <c r="A81" s="1" t="s">
        <v>524</v>
      </c>
      <c r="B81" s="1" t="s">
        <v>557</v>
      </c>
      <c r="F81" s="1">
        <v>39</v>
      </c>
      <c r="G81" s="1" t="s">
        <v>264</v>
      </c>
      <c r="H81" s="1" t="str">
        <f t="shared" si="2"/>
        <v>39아파트</v>
      </c>
      <c r="I81" s="12">
        <v>83.339538354292799</v>
      </c>
      <c r="J81" s="12">
        <v>83.773448144686299</v>
      </c>
      <c r="K81" s="12">
        <v>84.172918894218</v>
      </c>
      <c r="L81" s="12">
        <v>84.382699181376495</v>
      </c>
      <c r="M81" s="12">
        <v>84.387339146509802</v>
      </c>
      <c r="N81" s="12">
        <v>84.804365618165306</v>
      </c>
      <c r="O81" s="12">
        <v>85.365357915207895</v>
      </c>
      <c r="P81" s="12">
        <v>86.2551109192203</v>
      </c>
      <c r="Q81" s="12">
        <v>87.447758095286005</v>
      </c>
      <c r="R81" s="12">
        <v>88.716894141927298</v>
      </c>
      <c r="S81" s="12">
        <v>89.877163595106197</v>
      </c>
      <c r="T81" s="12">
        <v>91.167323182025896</v>
      </c>
      <c r="U81" s="12">
        <v>92.705053882275294</v>
      </c>
      <c r="V81" s="12">
        <v>94.8846227114405</v>
      </c>
      <c r="W81" s="12">
        <v>95.460893357525094</v>
      </c>
      <c r="X81" s="12">
        <v>96.220804816341598</v>
      </c>
      <c r="Y81" s="12">
        <v>99.758452700990702</v>
      </c>
      <c r="Z81" s="12">
        <v>99.705731797549703</v>
      </c>
      <c r="AA81" s="12">
        <v>99.722775397444806</v>
      </c>
      <c r="AB81" s="12">
        <v>100.48814200000901</v>
      </c>
      <c r="AC81" s="12">
        <v>100.749026246211</v>
      </c>
      <c r="AD81" s="12">
        <v>100.571862679096</v>
      </c>
      <c r="AE81" s="12">
        <v>100.321587698472</v>
      </c>
      <c r="AF81" s="12">
        <v>99.689745975971803</v>
      </c>
      <c r="AG81" s="12">
        <v>99.121946525669799</v>
      </c>
      <c r="AH81" s="12">
        <v>98.653995068962701</v>
      </c>
      <c r="AI81" s="12">
        <v>98.855367438107294</v>
      </c>
      <c r="AJ81" s="12">
        <v>98.833469644340795</v>
      </c>
      <c r="AK81" s="12">
        <v>99.052510072615206</v>
      </c>
      <c r="AL81" s="12">
        <v>99.013945829235297</v>
      </c>
      <c r="AM81" s="12">
        <v>99.1231346328033</v>
      </c>
      <c r="AN81" s="12">
        <v>99.289035702102893</v>
      </c>
    </row>
    <row r="82" spans="1:40">
      <c r="A82" s="1" t="s">
        <v>854</v>
      </c>
      <c r="F82" s="1">
        <v>40</v>
      </c>
      <c r="G82" s="1" t="s">
        <v>264</v>
      </c>
      <c r="H82" s="1" t="str">
        <f t="shared" si="2"/>
        <v>40아파트</v>
      </c>
      <c r="I82" s="12">
        <v>88.888317413674201</v>
      </c>
      <c r="J82" s="12">
        <v>90.270521008407798</v>
      </c>
      <c r="K82" s="12">
        <v>91.699600971848696</v>
      </c>
      <c r="L82" s="12">
        <v>93.816420693017605</v>
      </c>
      <c r="M82" s="12">
        <v>94.204445891138405</v>
      </c>
      <c r="N82" s="12">
        <v>95.332508050090695</v>
      </c>
      <c r="O82" s="12">
        <v>96.472421055010997</v>
      </c>
      <c r="P82" s="12">
        <v>97.626832760336299</v>
      </c>
      <c r="Q82" s="12">
        <v>98.621435539899295</v>
      </c>
      <c r="R82" s="12">
        <v>99.3601209217546</v>
      </c>
      <c r="S82" s="12">
        <v>100.16646441297399</v>
      </c>
      <c r="T82" s="12">
        <v>100.529995723616</v>
      </c>
      <c r="U82" s="12">
        <v>101.170841332525</v>
      </c>
      <c r="V82" s="12">
        <v>101.204483048976</v>
      </c>
      <c r="W82" s="12">
        <v>101.158758586082</v>
      </c>
      <c r="X82" s="12">
        <v>101.051199366641</v>
      </c>
      <c r="Y82" s="12">
        <v>101.006517263679</v>
      </c>
      <c r="Z82" s="12">
        <v>100.794038990573</v>
      </c>
      <c r="AA82" s="12">
        <v>100.634786818233</v>
      </c>
      <c r="AB82" s="12">
        <v>100.412987442287</v>
      </c>
      <c r="AC82" s="12">
        <v>100.206702066394</v>
      </c>
      <c r="AD82" s="12">
        <v>100.137894494675</v>
      </c>
      <c r="AE82" s="12">
        <v>100.02195258159</v>
      </c>
      <c r="AF82" s="12">
        <v>99.987169582552596</v>
      </c>
      <c r="AG82" s="12">
        <v>99.933947166239605</v>
      </c>
      <c r="AH82" s="12">
        <v>99.821115450476597</v>
      </c>
      <c r="AI82" s="12">
        <v>99.554618237069903</v>
      </c>
      <c r="AJ82" s="12">
        <v>99.706809243523495</v>
      </c>
      <c r="AK82" s="12">
        <v>99.935199761325805</v>
      </c>
      <c r="AL82" s="12">
        <v>100.231984140893</v>
      </c>
      <c r="AM82" s="12">
        <v>100.58218727416001</v>
      </c>
      <c r="AN82" s="12">
        <v>100.781544273541</v>
      </c>
    </row>
    <row r="83" spans="1:40">
      <c r="A83" s="1" t="s">
        <v>523</v>
      </c>
      <c r="F83" s="1">
        <v>41</v>
      </c>
      <c r="G83" s="1" t="s">
        <v>264</v>
      </c>
      <c r="H83" s="1" t="str">
        <f t="shared" si="2"/>
        <v>41아파트</v>
      </c>
      <c r="I83" s="12">
        <v>94.200664208157704</v>
      </c>
      <c r="J83" s="12">
        <v>94.994270888055695</v>
      </c>
      <c r="K83" s="12">
        <v>95.945193806234997</v>
      </c>
      <c r="L83" s="12">
        <v>97.197170393297</v>
      </c>
      <c r="M83" s="12">
        <v>97.371943684412599</v>
      </c>
      <c r="N83" s="12">
        <v>97.963481860080293</v>
      </c>
      <c r="O83" s="12">
        <v>98.582131453069906</v>
      </c>
      <c r="P83" s="12">
        <v>99.302283723886603</v>
      </c>
      <c r="Q83" s="12">
        <v>99.908841826433004</v>
      </c>
      <c r="R83" s="12">
        <v>100.502246952918</v>
      </c>
      <c r="S83" s="12">
        <v>100.987749059332</v>
      </c>
      <c r="T83" s="12">
        <v>101.32380803431001</v>
      </c>
      <c r="U83" s="12">
        <v>101.72272925355</v>
      </c>
      <c r="V83" s="12">
        <v>101.780638120129</v>
      </c>
      <c r="W83" s="12">
        <v>101.666939117616</v>
      </c>
      <c r="X83" s="12">
        <v>101.595858919923</v>
      </c>
      <c r="Y83" s="12">
        <v>101.445976069015</v>
      </c>
      <c r="Z83" s="12">
        <v>101.30084094054</v>
      </c>
      <c r="AA83" s="12">
        <v>101.12673193950199</v>
      </c>
      <c r="AB83" s="12">
        <v>100.899316145114</v>
      </c>
      <c r="AC83" s="12">
        <v>100.545351882708</v>
      </c>
      <c r="AD83" s="12">
        <v>100.32119026780001</v>
      </c>
      <c r="AE83" s="12">
        <v>100.031374076696</v>
      </c>
      <c r="AF83" s="12">
        <v>99.834612388409496</v>
      </c>
      <c r="AG83" s="12">
        <v>99.543773511257697</v>
      </c>
      <c r="AH83" s="12">
        <v>99.2443987351066</v>
      </c>
      <c r="AI83" s="12">
        <v>98.890480448781005</v>
      </c>
      <c r="AJ83" s="12">
        <v>98.864373966073501</v>
      </c>
      <c r="AK83" s="12">
        <v>99.120642940268596</v>
      </c>
      <c r="AL83" s="12">
        <v>99.291467575022395</v>
      </c>
      <c r="AM83" s="12">
        <v>99.463550618750006</v>
      </c>
      <c r="AN83" s="12">
        <v>99.442007293172495</v>
      </c>
    </row>
    <row r="84" spans="1:40">
      <c r="A84" s="1" t="s">
        <v>516</v>
      </c>
      <c r="F84" s="1">
        <v>1</v>
      </c>
      <c r="G84" s="1" t="s">
        <v>771</v>
      </c>
      <c r="H84" s="1" t="str">
        <f t="shared" ref="H84:H140" si="3">F84&amp;G84</f>
        <v>1연립다세대</v>
      </c>
      <c r="I84" s="12">
        <v>97.753930452756407</v>
      </c>
      <c r="J84" s="12">
        <v>98.177578979380499</v>
      </c>
      <c r="K84" s="12">
        <v>98.5376672476756</v>
      </c>
      <c r="L84" s="12">
        <v>99.068650214676396</v>
      </c>
      <c r="M84" s="12">
        <v>99.078535113085096</v>
      </c>
      <c r="N84" s="12">
        <v>99.276498833717</v>
      </c>
      <c r="O84" s="12">
        <v>99.511803612346696</v>
      </c>
      <c r="P84" s="12">
        <v>99.899812857805301</v>
      </c>
      <c r="Q84" s="12">
        <v>100.18176397055799</v>
      </c>
      <c r="R84" s="12">
        <v>100.400792946059</v>
      </c>
      <c r="S84" s="12">
        <v>100.583252739065</v>
      </c>
      <c r="T84" s="12">
        <v>100.80632015409</v>
      </c>
      <c r="U84" s="12">
        <v>101.083097039366</v>
      </c>
      <c r="V84" s="12">
        <v>101.167501471484</v>
      </c>
      <c r="W84" s="12">
        <v>101.006751146518</v>
      </c>
      <c r="X84" s="12">
        <v>100.917859642045</v>
      </c>
      <c r="Y84" s="12">
        <v>100.79823808265</v>
      </c>
      <c r="Z84" s="12">
        <v>100.648382924879</v>
      </c>
      <c r="AA84" s="12">
        <v>100.556311034546</v>
      </c>
      <c r="AB84" s="12">
        <v>100.39601149909301</v>
      </c>
      <c r="AC84" s="12">
        <v>100.152206801593</v>
      </c>
      <c r="AD84" s="12">
        <v>100.004850551647</v>
      </c>
      <c r="AE84" s="12">
        <v>99.928349771609703</v>
      </c>
      <c r="AF84" s="12">
        <v>99.795896602035995</v>
      </c>
      <c r="AG84" s="12">
        <v>99.542495253235799</v>
      </c>
      <c r="AH84" s="12">
        <v>99.331098473886698</v>
      </c>
      <c r="AI84" s="12">
        <v>99.072428880482306</v>
      </c>
      <c r="AJ84" s="12">
        <v>98.921508287207303</v>
      </c>
      <c r="AK84" s="12">
        <v>98.949329291424107</v>
      </c>
      <c r="AL84" s="12">
        <v>98.908328080267196</v>
      </c>
      <c r="AM84" s="12">
        <v>98.882532786220494</v>
      </c>
      <c r="AN84" s="12">
        <v>98.680975555783306</v>
      </c>
    </row>
    <row r="85" spans="1:40">
      <c r="A85" s="1" t="s">
        <v>521</v>
      </c>
      <c r="F85" s="1">
        <v>2</v>
      </c>
      <c r="G85" s="1" t="s">
        <v>771</v>
      </c>
      <c r="H85" s="1" t="str">
        <f t="shared" si="3"/>
        <v>2연립다세대</v>
      </c>
      <c r="I85" s="12">
        <v>100.746851134376</v>
      </c>
      <c r="J85" s="12">
        <v>100.963948483745</v>
      </c>
      <c r="K85" s="12">
        <v>101.13679298899901</v>
      </c>
      <c r="L85" s="12">
        <v>101.383308419014</v>
      </c>
      <c r="M85" s="12">
        <v>101.445389188007</v>
      </c>
      <c r="N85" s="12">
        <v>101.43041836654599</v>
      </c>
      <c r="O85" s="12">
        <v>101.48121035397401</v>
      </c>
      <c r="P85" s="12">
        <v>101.74159795125399</v>
      </c>
      <c r="Q85" s="12">
        <v>101.72449623469301</v>
      </c>
      <c r="R85" s="12">
        <v>101.75675211170901</v>
      </c>
      <c r="S85" s="12">
        <v>101.80779138550901</v>
      </c>
      <c r="T85" s="12">
        <v>101.873847929975</v>
      </c>
      <c r="U85" s="12">
        <v>101.968687098361</v>
      </c>
      <c r="V85" s="12">
        <v>101.95732818177299</v>
      </c>
      <c r="W85" s="12">
        <v>101.72589882650701</v>
      </c>
      <c r="X85" s="12">
        <v>101.479277835096</v>
      </c>
      <c r="Y85" s="12">
        <v>101.302388161632</v>
      </c>
      <c r="Z85" s="12">
        <v>101.115146875354</v>
      </c>
      <c r="AA85" s="12">
        <v>100.906877428832</v>
      </c>
      <c r="AB85" s="12">
        <v>100.646517501856</v>
      </c>
      <c r="AC85" s="12">
        <v>100.33197193879199</v>
      </c>
      <c r="AD85" s="12">
        <v>100.09254164174099</v>
      </c>
      <c r="AE85" s="12">
        <v>99.938795722607296</v>
      </c>
      <c r="AF85" s="12">
        <v>99.712057683892994</v>
      </c>
      <c r="AG85" s="12">
        <v>99.330393328373404</v>
      </c>
      <c r="AH85" s="12">
        <v>98.992753518201795</v>
      </c>
      <c r="AI85" s="12">
        <v>98.625464258176194</v>
      </c>
      <c r="AJ85" s="12">
        <v>98.3015698785578</v>
      </c>
      <c r="AK85" s="12">
        <v>98.240808241816396</v>
      </c>
      <c r="AL85" s="12">
        <v>98.148002583871502</v>
      </c>
      <c r="AM85" s="12">
        <v>97.991003975436797</v>
      </c>
      <c r="AN85" s="12">
        <v>97.682442143860499</v>
      </c>
    </row>
    <row r="86" spans="1:40">
      <c r="A86" s="1" t="s">
        <v>915</v>
      </c>
      <c r="F86" s="1">
        <v>3</v>
      </c>
      <c r="G86" s="1" t="s">
        <v>771</v>
      </c>
      <c r="H86" s="1" t="str">
        <f t="shared" si="3"/>
        <v>3연립다세대</v>
      </c>
      <c r="I86" s="12">
        <v>91.197713771511204</v>
      </c>
      <c r="J86" s="12">
        <v>91.931111292421704</v>
      </c>
      <c r="K86" s="12">
        <v>92.745276383711897</v>
      </c>
      <c r="L86" s="12">
        <v>93.781638128391805</v>
      </c>
      <c r="M86" s="12">
        <v>93.760712177637899</v>
      </c>
      <c r="N86" s="12">
        <v>94.471397058299303</v>
      </c>
      <c r="O86" s="12">
        <v>95.034843262562404</v>
      </c>
      <c r="P86" s="12">
        <v>95.623305414469797</v>
      </c>
      <c r="Q86" s="12">
        <v>96.606900429898303</v>
      </c>
      <c r="R86" s="12">
        <v>97.255747411770699</v>
      </c>
      <c r="S86" s="12">
        <v>97.710104074386194</v>
      </c>
      <c r="T86" s="12">
        <v>98.312812359499006</v>
      </c>
      <c r="U86" s="12">
        <v>99.123711121040898</v>
      </c>
      <c r="V86" s="12">
        <v>99.266183058107799</v>
      </c>
      <c r="W86" s="12">
        <v>99.355971629734199</v>
      </c>
      <c r="X86" s="12">
        <v>99.513387692520993</v>
      </c>
      <c r="Y86" s="12">
        <v>99.619854152245495</v>
      </c>
      <c r="Z86" s="12">
        <v>99.629780463013205</v>
      </c>
      <c r="AA86" s="12">
        <v>99.727521863460893</v>
      </c>
      <c r="AB86" s="12">
        <v>99.731769384862005</v>
      </c>
      <c r="AC86" s="12">
        <v>99.709274653935097</v>
      </c>
      <c r="AD86" s="12">
        <v>99.802758286659596</v>
      </c>
      <c r="AE86" s="12">
        <v>99.892220089458903</v>
      </c>
      <c r="AF86" s="12">
        <v>100.026402007999</v>
      </c>
      <c r="AG86" s="12">
        <v>100.16520801018</v>
      </c>
      <c r="AH86" s="12">
        <v>100.151435993834</v>
      </c>
      <c r="AI86" s="12">
        <v>100.165058111482</v>
      </c>
      <c r="AJ86" s="12">
        <v>100.344261430087</v>
      </c>
      <c r="AK86" s="12">
        <v>100.650126168226</v>
      </c>
      <c r="AL86" s="12">
        <v>100.78928939863501</v>
      </c>
      <c r="AM86" s="12">
        <v>101.05078742728701</v>
      </c>
      <c r="AN86" s="12">
        <v>101.096975326224</v>
      </c>
    </row>
    <row r="87" spans="1:40">
      <c r="A87" s="1" t="s">
        <v>522</v>
      </c>
      <c r="F87" s="1">
        <v>4</v>
      </c>
      <c r="G87" s="1" t="s">
        <v>771</v>
      </c>
      <c r="H87" s="1" t="str">
        <f t="shared" si="3"/>
        <v>4연립다세대</v>
      </c>
      <c r="I87" s="12">
        <v>91.335974671868399</v>
      </c>
      <c r="J87" s="12">
        <v>92.139965562764402</v>
      </c>
      <c r="K87" s="12">
        <v>92.979804808068195</v>
      </c>
      <c r="L87" s="12">
        <v>94.524028644054098</v>
      </c>
      <c r="M87" s="12">
        <v>94.251513505280201</v>
      </c>
      <c r="N87" s="12">
        <v>95.175300673035295</v>
      </c>
      <c r="O87" s="12">
        <v>95.819738179267603</v>
      </c>
      <c r="P87" s="12">
        <v>96.499225148709499</v>
      </c>
      <c r="Q87" s="12">
        <v>97.246938942589395</v>
      </c>
      <c r="R87" s="12">
        <v>98.029033837242395</v>
      </c>
      <c r="S87" s="12">
        <v>98.649771988252795</v>
      </c>
      <c r="T87" s="12">
        <v>99.128812917433507</v>
      </c>
      <c r="U87" s="12">
        <v>99.768146295995095</v>
      </c>
      <c r="V87" s="12">
        <v>99.829581328706695</v>
      </c>
      <c r="W87" s="12">
        <v>99.866951050720601</v>
      </c>
      <c r="X87" s="12">
        <v>99.887050435791494</v>
      </c>
      <c r="Y87" s="12">
        <v>99.820178594309496</v>
      </c>
      <c r="Z87" s="12">
        <v>99.725145366186894</v>
      </c>
      <c r="AA87" s="12">
        <v>99.829961315898302</v>
      </c>
      <c r="AB87" s="12">
        <v>99.865950569151295</v>
      </c>
      <c r="AC87" s="12">
        <v>99.806886861733304</v>
      </c>
      <c r="AD87" s="12">
        <v>99.794776185028397</v>
      </c>
      <c r="AE87" s="12">
        <v>99.877146331566806</v>
      </c>
      <c r="AF87" s="12">
        <v>100.06011598566501</v>
      </c>
      <c r="AG87" s="12">
        <v>100.238378604872</v>
      </c>
      <c r="AH87" s="12">
        <v>100.294158328845</v>
      </c>
      <c r="AI87" s="12">
        <v>100.305419887236</v>
      </c>
      <c r="AJ87" s="12">
        <v>100.29984984595499</v>
      </c>
      <c r="AK87" s="12">
        <v>100.420319801342</v>
      </c>
      <c r="AL87" s="12">
        <v>100.611437500834</v>
      </c>
      <c r="AM87" s="12">
        <v>100.951367794745</v>
      </c>
      <c r="AN87" s="12">
        <v>101.044371491098</v>
      </c>
    </row>
    <row r="88" spans="1:40">
      <c r="A88" s="1" t="s">
        <v>857</v>
      </c>
      <c r="F88" s="1">
        <v>5</v>
      </c>
      <c r="G88" s="1" t="s">
        <v>771</v>
      </c>
      <c r="H88" s="1" t="str">
        <f t="shared" si="3"/>
        <v>5연립다세대</v>
      </c>
      <c r="I88" s="12">
        <v>91.019266940117404</v>
      </c>
      <c r="J88" s="12">
        <v>91.690848394043002</v>
      </c>
      <c r="K88" s="12">
        <v>92.532643312708302</v>
      </c>
      <c r="L88" s="12">
        <v>92.979772401860799</v>
      </c>
      <c r="M88" s="12">
        <v>93.160458557519107</v>
      </c>
      <c r="N88" s="12">
        <v>93.692259982585199</v>
      </c>
      <c r="O88" s="12">
        <v>94.200294370692404</v>
      </c>
      <c r="P88" s="12">
        <v>94.738164372254303</v>
      </c>
      <c r="Q88" s="12">
        <v>95.920990856555903</v>
      </c>
      <c r="R88" s="12">
        <v>96.441439030058604</v>
      </c>
      <c r="S88" s="12">
        <v>96.672281381855001</v>
      </c>
      <c r="T88" s="12">
        <v>97.422994445811497</v>
      </c>
      <c r="U88" s="12">
        <v>98.477340020331994</v>
      </c>
      <c r="V88" s="12">
        <v>98.717358784982196</v>
      </c>
      <c r="W88" s="12">
        <v>98.9219121236072</v>
      </c>
      <c r="X88" s="12">
        <v>99.136215756930696</v>
      </c>
      <c r="Y88" s="12">
        <v>99.352523081323199</v>
      </c>
      <c r="Z88" s="12">
        <v>99.5128133877365</v>
      </c>
      <c r="AA88" s="12">
        <v>99.628423180469596</v>
      </c>
      <c r="AB88" s="12">
        <v>99.648358961794699</v>
      </c>
      <c r="AC88" s="12">
        <v>99.614529568485295</v>
      </c>
      <c r="AD88" s="12">
        <v>99.827546028196494</v>
      </c>
      <c r="AE88" s="12">
        <v>99.861444985147401</v>
      </c>
      <c r="AF88" s="12">
        <v>99.972708183223105</v>
      </c>
      <c r="AG88" s="12">
        <v>100.07423716342601</v>
      </c>
      <c r="AH88" s="12">
        <v>99.991105030983704</v>
      </c>
      <c r="AI88" s="12">
        <v>100.100708966295</v>
      </c>
      <c r="AJ88" s="12">
        <v>100.352110364067</v>
      </c>
      <c r="AK88" s="12">
        <v>100.749206650196</v>
      </c>
      <c r="AL88" s="12">
        <v>100.905665505317</v>
      </c>
      <c r="AM88" s="12">
        <v>101.11234282117999</v>
      </c>
      <c r="AN88" s="12">
        <v>101.069895594255</v>
      </c>
    </row>
    <row r="89" spans="1:40">
      <c r="A89" s="1" t="s">
        <v>524</v>
      </c>
      <c r="B89" s="1" t="s">
        <v>525</v>
      </c>
      <c r="F89" s="1">
        <v>6</v>
      </c>
      <c r="G89" s="1" t="s">
        <v>771</v>
      </c>
      <c r="H89" s="1" t="str">
        <f t="shared" si="3"/>
        <v>6연립다세대</v>
      </c>
      <c r="I89" s="12">
        <v>100.433142382253</v>
      </c>
      <c r="J89" s="12">
        <v>100.561296473737</v>
      </c>
      <c r="K89" s="12">
        <v>100.74110724277</v>
      </c>
      <c r="L89" s="12">
        <v>100.922890322287</v>
      </c>
      <c r="M89" s="12">
        <v>101.184072298453</v>
      </c>
      <c r="N89" s="12">
        <v>101.203500400286</v>
      </c>
      <c r="O89" s="12">
        <v>101.21330257437199</v>
      </c>
      <c r="P89" s="12">
        <v>101.677760566145</v>
      </c>
      <c r="Q89" s="12">
        <v>101.618323855272</v>
      </c>
      <c r="R89" s="12">
        <v>101.68349309721</v>
      </c>
      <c r="S89" s="12">
        <v>101.71477679928201</v>
      </c>
      <c r="T89" s="12">
        <v>101.814084772558</v>
      </c>
      <c r="U89" s="12">
        <v>101.844199239829</v>
      </c>
      <c r="V89" s="12">
        <v>101.82597747956299</v>
      </c>
      <c r="W89" s="12">
        <v>101.5524364879</v>
      </c>
      <c r="X89" s="12">
        <v>101.31072290530101</v>
      </c>
      <c r="Y89" s="12">
        <v>101.096053896482</v>
      </c>
      <c r="Z89" s="12">
        <v>101.034779255093</v>
      </c>
      <c r="AA89" s="12">
        <v>100.865997829278</v>
      </c>
      <c r="AB89" s="12">
        <v>100.60693726396001</v>
      </c>
      <c r="AC89" s="12">
        <v>100.257089052843</v>
      </c>
      <c r="AD89" s="12">
        <v>100.029041204206</v>
      </c>
      <c r="AE89" s="12">
        <v>99.8646067654728</v>
      </c>
      <c r="AF89" s="12">
        <v>99.7025062377609</v>
      </c>
      <c r="AG89" s="12">
        <v>99.344871711239705</v>
      </c>
      <c r="AH89" s="12">
        <v>99.073525247740406</v>
      </c>
      <c r="AI89" s="12">
        <v>98.852933476000999</v>
      </c>
      <c r="AJ89" s="12">
        <v>98.551222270688697</v>
      </c>
      <c r="AK89" s="12">
        <v>98.424426494665497</v>
      </c>
      <c r="AL89" s="12">
        <v>98.161313288293002</v>
      </c>
      <c r="AM89" s="12">
        <v>97.913047646149295</v>
      </c>
      <c r="AN89" s="12">
        <v>97.498684351445306</v>
      </c>
    </row>
    <row r="90" spans="1:40">
      <c r="A90" s="1" t="s">
        <v>524</v>
      </c>
      <c r="B90" s="1" t="s">
        <v>525</v>
      </c>
      <c r="C90" s="1" t="s">
        <v>526</v>
      </c>
      <c r="F90" s="1">
        <v>7</v>
      </c>
      <c r="G90" s="1" t="s">
        <v>771</v>
      </c>
      <c r="H90" s="1" t="str">
        <f t="shared" si="3"/>
        <v>7연립다세대</v>
      </c>
      <c r="I90" s="12">
        <v>100.357709517784</v>
      </c>
      <c r="J90" s="12">
        <v>100.41945509472001</v>
      </c>
      <c r="K90" s="12">
        <v>100.606814178831</v>
      </c>
      <c r="L90" s="12">
        <v>100.91187825286499</v>
      </c>
      <c r="M90" s="12">
        <v>100.981707644953</v>
      </c>
      <c r="N90" s="12">
        <v>101.02957180908599</v>
      </c>
      <c r="O90" s="12">
        <v>100.965824420535</v>
      </c>
      <c r="P90" s="12">
        <v>101.602692435135</v>
      </c>
      <c r="Q90" s="12">
        <v>101.441930493444</v>
      </c>
      <c r="R90" s="12">
        <v>101.363255368412</v>
      </c>
      <c r="S90" s="12">
        <v>101.412155717113</v>
      </c>
      <c r="T90" s="12">
        <v>101.416994137608</v>
      </c>
      <c r="U90" s="12">
        <v>101.47950915384401</v>
      </c>
      <c r="V90" s="12">
        <v>101.49690779743899</v>
      </c>
      <c r="W90" s="12">
        <v>101.234504357559</v>
      </c>
      <c r="X90" s="12">
        <v>100.939845103352</v>
      </c>
      <c r="Y90" s="12">
        <v>100.808888536281</v>
      </c>
      <c r="Z90" s="12">
        <v>100.856352755317</v>
      </c>
      <c r="AA90" s="12">
        <v>100.656499348634</v>
      </c>
      <c r="AB90" s="12">
        <v>100.438972467635</v>
      </c>
      <c r="AC90" s="12">
        <v>100.15066251842499</v>
      </c>
      <c r="AD90" s="12">
        <v>100.038288796038</v>
      </c>
      <c r="AE90" s="12">
        <v>99.907988023277596</v>
      </c>
      <c r="AF90" s="12">
        <v>99.847856748611093</v>
      </c>
      <c r="AG90" s="12">
        <v>99.573603386280695</v>
      </c>
      <c r="AH90" s="12">
        <v>99.381062942085094</v>
      </c>
      <c r="AI90" s="12">
        <v>99.067682119188703</v>
      </c>
      <c r="AJ90" s="12">
        <v>98.652317791083405</v>
      </c>
      <c r="AK90" s="12">
        <v>98.551820358450598</v>
      </c>
      <c r="AL90" s="12">
        <v>98.304586121428102</v>
      </c>
      <c r="AM90" s="12">
        <v>98.069967346700807</v>
      </c>
      <c r="AN90" s="12">
        <v>97.618165722639901</v>
      </c>
    </row>
    <row r="91" spans="1:40">
      <c r="A91" s="1" t="s">
        <v>524</v>
      </c>
      <c r="B91" s="1" t="s">
        <v>525</v>
      </c>
      <c r="C91" s="1" t="s">
        <v>527</v>
      </c>
      <c r="F91" s="1">
        <v>8</v>
      </c>
      <c r="G91" s="1" t="s">
        <v>771</v>
      </c>
      <c r="H91" s="1" t="str">
        <f t="shared" si="3"/>
        <v>8연립다세대</v>
      </c>
    </row>
    <row r="92" spans="1:40">
      <c r="A92" s="1" t="s">
        <v>524</v>
      </c>
      <c r="B92" s="1" t="s">
        <v>525</v>
      </c>
      <c r="C92" s="1" t="s">
        <v>528</v>
      </c>
      <c r="F92" s="1">
        <v>9</v>
      </c>
      <c r="G92" s="1" t="s">
        <v>771</v>
      </c>
      <c r="H92" s="1" t="str">
        <f t="shared" si="3"/>
        <v>9연립다세대</v>
      </c>
    </row>
    <row r="93" spans="1:40">
      <c r="A93" s="1" t="s">
        <v>524</v>
      </c>
      <c r="B93" s="1" t="s">
        <v>525</v>
      </c>
      <c r="C93" s="1" t="s">
        <v>529</v>
      </c>
      <c r="F93" s="1">
        <v>10</v>
      </c>
      <c r="G93" s="1" t="s">
        <v>771</v>
      </c>
      <c r="H93" s="1" t="str">
        <f t="shared" si="3"/>
        <v>10연립다세대</v>
      </c>
    </row>
    <row r="94" spans="1:40">
      <c r="A94" s="1" t="s">
        <v>524</v>
      </c>
      <c r="B94" s="1" t="s">
        <v>525</v>
      </c>
      <c r="C94" s="1" t="s">
        <v>530</v>
      </c>
      <c r="F94" s="1">
        <v>11</v>
      </c>
      <c r="G94" s="1" t="s">
        <v>771</v>
      </c>
      <c r="H94" s="1" t="str">
        <f t="shared" si="3"/>
        <v>11연립다세대</v>
      </c>
      <c r="I94" s="12">
        <v>100.48225896450199</v>
      </c>
      <c r="J94" s="12">
        <v>100.677970027502</v>
      </c>
      <c r="K94" s="12">
        <v>100.85735943989501</v>
      </c>
      <c r="L94" s="12">
        <v>100.909918084976</v>
      </c>
      <c r="M94" s="12">
        <v>101.378175370498</v>
      </c>
      <c r="N94" s="12">
        <v>101.42529502683399</v>
      </c>
      <c r="O94" s="12">
        <v>101.457362400668</v>
      </c>
      <c r="P94" s="12">
        <v>101.780250442118</v>
      </c>
      <c r="Q94" s="12">
        <v>101.785028389891</v>
      </c>
      <c r="R94" s="12">
        <v>101.96124140816001</v>
      </c>
      <c r="S94" s="12">
        <v>102.04740016791</v>
      </c>
      <c r="T94" s="12">
        <v>102.210963635402</v>
      </c>
      <c r="U94" s="12">
        <v>102.209284095623</v>
      </c>
      <c r="V94" s="12">
        <v>102.145006047042</v>
      </c>
      <c r="W94" s="12">
        <v>101.866773397725</v>
      </c>
      <c r="X94" s="12">
        <v>101.685802494475</v>
      </c>
      <c r="Y94" s="12">
        <v>101.393607549412</v>
      </c>
      <c r="Z94" s="12">
        <v>101.23090793641801</v>
      </c>
      <c r="AA94" s="12">
        <v>101.09470883552601</v>
      </c>
      <c r="AB94" s="12">
        <v>100.805185725361</v>
      </c>
      <c r="AC94" s="12">
        <v>100.360989578391</v>
      </c>
      <c r="AD94" s="12">
        <v>100.003915393163</v>
      </c>
      <c r="AE94" s="12">
        <v>99.817079318316203</v>
      </c>
      <c r="AF94" s="12">
        <v>99.551861060357695</v>
      </c>
      <c r="AG94" s="12">
        <v>99.1105711568065</v>
      </c>
      <c r="AH94" s="12">
        <v>98.754113548969102</v>
      </c>
      <c r="AI94" s="12">
        <v>98.626135312641907</v>
      </c>
      <c r="AJ94" s="12">
        <v>98.4433722701486</v>
      </c>
      <c r="AK94" s="12">
        <v>98.290700667375901</v>
      </c>
      <c r="AL94" s="12">
        <v>98.014608225381295</v>
      </c>
      <c r="AM94" s="12">
        <v>97.753197794670598</v>
      </c>
      <c r="AN94" s="12">
        <v>97.426483792268797</v>
      </c>
    </row>
    <row r="95" spans="1:40">
      <c r="A95" s="1" t="s">
        <v>524</v>
      </c>
      <c r="B95" s="1" t="s">
        <v>525</v>
      </c>
      <c r="C95" s="1" t="s">
        <v>531</v>
      </c>
      <c r="F95" s="1">
        <v>12</v>
      </c>
      <c r="G95" s="1" t="s">
        <v>771</v>
      </c>
      <c r="H95" s="1" t="str">
        <f t="shared" si="3"/>
        <v>12연립다세대</v>
      </c>
    </row>
    <row r="96" spans="1:40">
      <c r="A96" s="1" t="s">
        <v>524</v>
      </c>
      <c r="B96" s="1" t="s">
        <v>525</v>
      </c>
      <c r="C96" s="1" t="s">
        <v>532</v>
      </c>
      <c r="F96" s="1">
        <v>13</v>
      </c>
      <c r="G96" s="1" t="s">
        <v>771</v>
      </c>
      <c r="H96" s="1" t="str">
        <f t="shared" si="3"/>
        <v>13연립다세대</v>
      </c>
    </row>
    <row r="97" spans="1:40">
      <c r="A97" s="1" t="s">
        <v>524</v>
      </c>
      <c r="B97" s="1" t="s">
        <v>533</v>
      </c>
      <c r="F97" s="1">
        <v>14</v>
      </c>
      <c r="G97" s="1" t="s">
        <v>771</v>
      </c>
      <c r="H97" s="1" t="str">
        <f t="shared" si="3"/>
        <v>14연립다세대</v>
      </c>
      <c r="I97" s="12">
        <v>99.221732718014493</v>
      </c>
      <c r="J97" s="12">
        <v>99.564186695772193</v>
      </c>
      <c r="K97" s="12">
        <v>99.664081178713005</v>
      </c>
      <c r="L97" s="12">
        <v>100.038524607281</v>
      </c>
      <c r="M97" s="12">
        <v>99.968347909646297</v>
      </c>
      <c r="N97" s="12">
        <v>100.09519440379501</v>
      </c>
      <c r="O97" s="12">
        <v>100.26957647560801</v>
      </c>
      <c r="P97" s="12">
        <v>100.66768941079199</v>
      </c>
      <c r="Q97" s="12">
        <v>100.833869041342</v>
      </c>
      <c r="R97" s="12">
        <v>100.996315449791</v>
      </c>
      <c r="S97" s="12">
        <v>101.14577454234499</v>
      </c>
      <c r="T97" s="12">
        <v>101.221174079859</v>
      </c>
      <c r="U97" s="12">
        <v>101.370435646838</v>
      </c>
      <c r="V97" s="12">
        <v>101.42685798529401</v>
      </c>
      <c r="W97" s="12">
        <v>101.19235853919</v>
      </c>
      <c r="X97" s="12">
        <v>100.849554524789</v>
      </c>
      <c r="Y97" s="12">
        <v>100.79128924387</v>
      </c>
      <c r="Z97" s="12">
        <v>100.66951838941</v>
      </c>
      <c r="AA97" s="12">
        <v>100.54825559136</v>
      </c>
      <c r="AB97" s="12">
        <v>100.371883018411</v>
      </c>
      <c r="AC97" s="12">
        <v>100.262802764924</v>
      </c>
      <c r="AD97" s="12">
        <v>100.098304238637</v>
      </c>
      <c r="AE97" s="12">
        <v>100.027989022022</v>
      </c>
      <c r="AF97" s="12">
        <v>99.840818037978494</v>
      </c>
      <c r="AG97" s="12">
        <v>99.497051527099501</v>
      </c>
      <c r="AH97" s="12">
        <v>99.154845709431001</v>
      </c>
      <c r="AI97" s="12">
        <v>98.728714726214207</v>
      </c>
      <c r="AJ97" s="12">
        <v>98.334963211604403</v>
      </c>
      <c r="AK97" s="12">
        <v>98.338304351012297</v>
      </c>
      <c r="AL97" s="12">
        <v>98.423252558044197</v>
      </c>
      <c r="AM97" s="12">
        <v>98.442828076895793</v>
      </c>
      <c r="AN97" s="12">
        <v>98.253861626794404</v>
      </c>
    </row>
    <row r="98" spans="1:40">
      <c r="A98" s="1" t="s">
        <v>524</v>
      </c>
      <c r="B98" s="1" t="s">
        <v>533</v>
      </c>
      <c r="C98" s="1" t="s">
        <v>534</v>
      </c>
      <c r="F98" s="1">
        <v>15</v>
      </c>
      <c r="G98" s="1" t="s">
        <v>771</v>
      </c>
      <c r="H98" s="1" t="str">
        <f t="shared" si="3"/>
        <v>15연립다세대</v>
      </c>
    </row>
    <row r="99" spans="1:40">
      <c r="A99" s="1" t="s">
        <v>524</v>
      </c>
      <c r="B99" s="1" t="s">
        <v>533</v>
      </c>
      <c r="C99" s="1" t="s">
        <v>535</v>
      </c>
      <c r="F99" s="1">
        <v>16</v>
      </c>
      <c r="G99" s="1" t="s">
        <v>771</v>
      </c>
      <c r="H99" s="1" t="str">
        <f t="shared" si="3"/>
        <v>16연립다세대</v>
      </c>
    </row>
    <row r="100" spans="1:40">
      <c r="A100" s="1" t="s">
        <v>524</v>
      </c>
      <c r="B100" s="1" t="s">
        <v>533</v>
      </c>
      <c r="C100" s="1" t="s">
        <v>536</v>
      </c>
      <c r="F100" s="1">
        <v>17</v>
      </c>
      <c r="G100" s="1" t="s">
        <v>771</v>
      </c>
      <c r="H100" s="1" t="str">
        <f t="shared" si="3"/>
        <v>17연립다세대</v>
      </c>
    </row>
    <row r="101" spans="1:40">
      <c r="A101" s="1" t="s">
        <v>524</v>
      </c>
      <c r="B101" s="1" t="s">
        <v>533</v>
      </c>
      <c r="C101" s="1" t="s">
        <v>537</v>
      </c>
      <c r="F101" s="1">
        <v>18</v>
      </c>
      <c r="G101" s="1" t="s">
        <v>771</v>
      </c>
      <c r="H101" s="1" t="str">
        <f t="shared" si="3"/>
        <v>18연립다세대</v>
      </c>
    </row>
    <row r="102" spans="1:40">
      <c r="A102" s="1" t="s">
        <v>524</v>
      </c>
      <c r="B102" s="1" t="s">
        <v>533</v>
      </c>
      <c r="C102" s="1" t="s">
        <v>538</v>
      </c>
      <c r="F102" s="1">
        <v>19</v>
      </c>
      <c r="G102" s="1" t="s">
        <v>771</v>
      </c>
      <c r="H102" s="1" t="str">
        <f t="shared" si="3"/>
        <v>19연립다세대</v>
      </c>
    </row>
    <row r="103" spans="1:40">
      <c r="A103" s="1" t="s">
        <v>524</v>
      </c>
      <c r="B103" s="1" t="s">
        <v>533</v>
      </c>
      <c r="C103" s="1" t="s">
        <v>539</v>
      </c>
      <c r="F103" s="1">
        <v>20</v>
      </c>
      <c r="G103" s="1" t="s">
        <v>771</v>
      </c>
      <c r="H103" s="1" t="str">
        <f t="shared" si="3"/>
        <v>20연립다세대</v>
      </c>
    </row>
    <row r="104" spans="1:40">
      <c r="A104" s="1" t="s">
        <v>524</v>
      </c>
      <c r="B104" s="1" t="s">
        <v>533</v>
      </c>
      <c r="C104" s="1" t="s">
        <v>540</v>
      </c>
      <c r="F104" s="1">
        <v>21</v>
      </c>
      <c r="G104" s="1" t="s">
        <v>771</v>
      </c>
      <c r="H104" s="1" t="str">
        <f t="shared" si="3"/>
        <v>21연립다세대</v>
      </c>
    </row>
    <row r="105" spans="1:40">
      <c r="A105" s="1" t="s">
        <v>524</v>
      </c>
      <c r="B105" s="1" t="s">
        <v>541</v>
      </c>
      <c r="F105" s="1">
        <v>22</v>
      </c>
      <c r="G105" s="1" t="s">
        <v>771</v>
      </c>
      <c r="H105" s="1" t="str">
        <f t="shared" si="3"/>
        <v>22연립다세대</v>
      </c>
      <c r="I105" s="12">
        <v>105.07791648647</v>
      </c>
      <c r="J105" s="12">
        <v>105.426407268787</v>
      </c>
      <c r="K105" s="12">
        <v>105.612804503267</v>
      </c>
      <c r="L105" s="12">
        <v>105.680581149321</v>
      </c>
      <c r="M105" s="12">
        <v>105.531661420856</v>
      </c>
      <c r="N105" s="12">
        <v>105.072250601634</v>
      </c>
      <c r="O105" s="12">
        <v>105.03673155055</v>
      </c>
      <c r="P105" s="12">
        <v>104.409329674414</v>
      </c>
      <c r="Q105" s="12">
        <v>104.119762167442</v>
      </c>
      <c r="R105" s="12">
        <v>103.82689668026499</v>
      </c>
      <c r="S105" s="12">
        <v>103.565024352507</v>
      </c>
      <c r="T105" s="12">
        <v>103.491804489541</v>
      </c>
      <c r="U105" s="12">
        <v>103.603293946637</v>
      </c>
      <c r="V105" s="12">
        <v>103.54336107384501</v>
      </c>
      <c r="W105" s="12">
        <v>103.332243722496</v>
      </c>
      <c r="X105" s="12">
        <v>103.306384473086</v>
      </c>
      <c r="Y105" s="12">
        <v>102.960790209199</v>
      </c>
      <c r="Z105" s="12">
        <v>102.291679527846</v>
      </c>
      <c r="AA105" s="12">
        <v>101.817136409466</v>
      </c>
      <c r="AB105" s="12">
        <v>101.40535050123199</v>
      </c>
      <c r="AC105" s="12">
        <v>100.732796540999</v>
      </c>
      <c r="AD105" s="12">
        <v>100.324324744623</v>
      </c>
      <c r="AE105" s="12">
        <v>99.972614556028702</v>
      </c>
      <c r="AF105" s="12">
        <v>99.450327478841103</v>
      </c>
      <c r="AG105" s="12">
        <v>98.895440287494395</v>
      </c>
      <c r="AH105" s="12">
        <v>98.400979060008396</v>
      </c>
      <c r="AI105" s="12">
        <v>97.758968282008396</v>
      </c>
      <c r="AJ105" s="12">
        <v>97.564015736426697</v>
      </c>
      <c r="AK105" s="12">
        <v>97.514994615490707</v>
      </c>
      <c r="AL105" s="12">
        <v>97.480459890441907</v>
      </c>
      <c r="AM105" s="12">
        <v>97.177162846084599</v>
      </c>
      <c r="AN105" s="12">
        <v>96.899967525058202</v>
      </c>
    </row>
    <row r="106" spans="1:40">
      <c r="A106" s="1" t="s">
        <v>524</v>
      </c>
      <c r="B106" s="1" t="s">
        <v>542</v>
      </c>
      <c r="F106" s="1">
        <v>23</v>
      </c>
      <c r="G106" s="1" t="s">
        <v>771</v>
      </c>
      <c r="H106" s="1" t="str">
        <f t="shared" si="3"/>
        <v>23연립다세대</v>
      </c>
      <c r="I106" s="12">
        <v>90.169107655848606</v>
      </c>
      <c r="J106" s="12">
        <v>91.171657956132293</v>
      </c>
      <c r="K106" s="12">
        <v>92.233652236702596</v>
      </c>
      <c r="L106" s="12">
        <v>94.230701277079802</v>
      </c>
      <c r="M106" s="12">
        <v>93.987411653193803</v>
      </c>
      <c r="N106" s="12">
        <v>95.028774695803705</v>
      </c>
      <c r="O106" s="12">
        <v>95.920554879685895</v>
      </c>
      <c r="P106" s="12">
        <v>96.891592173082898</v>
      </c>
      <c r="Q106" s="12">
        <v>97.307143505054398</v>
      </c>
      <c r="R106" s="12">
        <v>98.596497354710294</v>
      </c>
      <c r="S106" s="12">
        <v>99.285355794126204</v>
      </c>
      <c r="T106" s="12">
        <v>99.734068357257499</v>
      </c>
      <c r="U106" s="12">
        <v>100.28220525772601</v>
      </c>
      <c r="V106" s="12">
        <v>100.53926355306599</v>
      </c>
      <c r="W106" s="12">
        <v>100.450352525545</v>
      </c>
      <c r="X106" s="12">
        <v>100.27701092959499</v>
      </c>
      <c r="Y106" s="12">
        <v>100.084823824427</v>
      </c>
      <c r="Z106" s="12">
        <v>99.983943662317003</v>
      </c>
      <c r="AA106" s="12">
        <v>99.999961206135197</v>
      </c>
      <c r="AB106" s="12">
        <v>99.985472880674706</v>
      </c>
      <c r="AC106" s="12">
        <v>99.901845409975493</v>
      </c>
      <c r="AD106" s="12">
        <v>99.741742274441805</v>
      </c>
      <c r="AE106" s="12">
        <v>99.823286158555007</v>
      </c>
      <c r="AF106" s="12">
        <v>99.880694661177998</v>
      </c>
      <c r="AG106" s="12">
        <v>100.00936457557501</v>
      </c>
      <c r="AH106" s="12">
        <v>100.199354613273</v>
      </c>
      <c r="AI106" s="12">
        <v>100.182937853742</v>
      </c>
      <c r="AJ106" s="12">
        <v>99.956504659989093</v>
      </c>
      <c r="AK106" s="12">
        <v>100.108859868049</v>
      </c>
      <c r="AL106" s="12">
        <v>100.189473968483</v>
      </c>
      <c r="AM106" s="12">
        <v>100.33145260015399</v>
      </c>
      <c r="AN106" s="12">
        <v>100.36721839956699</v>
      </c>
    </row>
    <row r="107" spans="1:40">
      <c r="A107" s="1" t="s">
        <v>524</v>
      </c>
      <c r="B107" s="1" t="s">
        <v>542</v>
      </c>
      <c r="C107" s="1" t="s">
        <v>543</v>
      </c>
      <c r="F107" s="1">
        <v>24</v>
      </c>
      <c r="G107" s="1" t="s">
        <v>771</v>
      </c>
      <c r="H107" s="1" t="str">
        <f t="shared" si="3"/>
        <v>24연립다세대</v>
      </c>
    </row>
    <row r="108" spans="1:40">
      <c r="A108" s="1" t="s">
        <v>524</v>
      </c>
      <c r="B108" s="1" t="s">
        <v>542</v>
      </c>
      <c r="C108" s="1" t="s">
        <v>544</v>
      </c>
      <c r="F108" s="1">
        <v>25</v>
      </c>
      <c r="G108" s="1" t="s">
        <v>771</v>
      </c>
      <c r="H108" s="1" t="str">
        <f t="shared" si="3"/>
        <v>25연립다세대</v>
      </c>
    </row>
    <row r="109" spans="1:40">
      <c r="A109" s="1" t="s">
        <v>524</v>
      </c>
      <c r="B109" s="1" t="s">
        <v>542</v>
      </c>
      <c r="C109" s="1" t="s">
        <v>545</v>
      </c>
      <c r="F109" s="1">
        <v>26</v>
      </c>
      <c r="G109" s="1" t="s">
        <v>771</v>
      </c>
      <c r="H109" s="1" t="str">
        <f t="shared" si="3"/>
        <v>26연립다세대</v>
      </c>
    </row>
    <row r="110" spans="1:40">
      <c r="A110" s="1" t="s">
        <v>524</v>
      </c>
      <c r="B110" s="1" t="s">
        <v>546</v>
      </c>
      <c r="F110" s="1">
        <v>27</v>
      </c>
      <c r="G110" s="1" t="s">
        <v>771</v>
      </c>
      <c r="H110" s="1" t="str">
        <f t="shared" si="3"/>
        <v>27연립다세대</v>
      </c>
      <c r="I110" s="12">
        <v>91.539845858385405</v>
      </c>
      <c r="J110" s="12">
        <v>92.772674230221597</v>
      </c>
      <c r="K110" s="12">
        <v>93.603007384941705</v>
      </c>
      <c r="L110" s="12">
        <v>95.962954443366797</v>
      </c>
      <c r="M110" s="12">
        <v>96.199248628868006</v>
      </c>
      <c r="N110" s="12">
        <v>96.958720636933094</v>
      </c>
      <c r="O110" s="12">
        <v>97.745205362841006</v>
      </c>
      <c r="P110" s="12">
        <v>98.397131659351302</v>
      </c>
      <c r="Q110" s="12">
        <v>99.249104736271207</v>
      </c>
      <c r="R110" s="12">
        <v>99.727655418859797</v>
      </c>
      <c r="S110" s="12">
        <v>100.163912008625</v>
      </c>
      <c r="T110" s="12">
        <v>100.612168737674</v>
      </c>
      <c r="U110" s="12">
        <v>100.73813476003799</v>
      </c>
      <c r="V110" s="12">
        <v>100.989563890422</v>
      </c>
      <c r="W110" s="12">
        <v>100.799157309718</v>
      </c>
      <c r="X110" s="12">
        <v>100.726062127741</v>
      </c>
      <c r="Y110" s="12">
        <v>100.541102743712</v>
      </c>
      <c r="Z110" s="12">
        <v>100.259991618624</v>
      </c>
      <c r="AA110" s="12">
        <v>100.090969586176</v>
      </c>
      <c r="AB110" s="12">
        <v>99.717707232095705</v>
      </c>
      <c r="AC110" s="12">
        <v>99.681934776951707</v>
      </c>
      <c r="AD110" s="12">
        <v>99.737300425421097</v>
      </c>
      <c r="AE110" s="12">
        <v>99.929335939517401</v>
      </c>
      <c r="AF110" s="12">
        <v>100.239254424957</v>
      </c>
      <c r="AG110" s="12">
        <v>100.262983348624</v>
      </c>
      <c r="AH110" s="12">
        <v>100.44870366275801</v>
      </c>
      <c r="AI110" s="12">
        <v>100.38825771600401</v>
      </c>
      <c r="AJ110" s="12">
        <v>100.382051557914</v>
      </c>
      <c r="AK110" s="12">
        <v>100.28115836683401</v>
      </c>
      <c r="AL110" s="12">
        <v>100.231122606239</v>
      </c>
      <c r="AM110" s="12">
        <v>100.48632828736601</v>
      </c>
      <c r="AN110" s="12">
        <v>100.354576578226</v>
      </c>
    </row>
    <row r="111" spans="1:40">
      <c r="A111" s="1" t="s">
        <v>524</v>
      </c>
      <c r="B111" s="1" t="s">
        <v>547</v>
      </c>
      <c r="F111" s="1">
        <v>28</v>
      </c>
      <c r="G111" s="1" t="s">
        <v>771</v>
      </c>
      <c r="H111" s="1" t="str">
        <f t="shared" si="3"/>
        <v>28연립다세대</v>
      </c>
      <c r="I111" s="12">
        <v>94.39606276056</v>
      </c>
      <c r="J111" s="12">
        <v>94.650270997967098</v>
      </c>
      <c r="K111" s="12">
        <v>95.068522261615001</v>
      </c>
      <c r="L111" s="12">
        <v>96.238435316781306</v>
      </c>
      <c r="M111" s="12">
        <v>95.641362861562399</v>
      </c>
      <c r="N111" s="12">
        <v>96.249449377068999</v>
      </c>
      <c r="O111" s="12">
        <v>96.629984391819406</v>
      </c>
      <c r="P111" s="12">
        <v>96.933289895835799</v>
      </c>
      <c r="Q111" s="12">
        <v>97.128925398471694</v>
      </c>
      <c r="R111" s="12">
        <v>97.715693934523401</v>
      </c>
      <c r="S111" s="12">
        <v>98.555239920327395</v>
      </c>
      <c r="T111" s="12">
        <v>98.865703811221195</v>
      </c>
      <c r="U111" s="12">
        <v>99.198207731522601</v>
      </c>
      <c r="V111" s="12">
        <v>99.327699263260399</v>
      </c>
      <c r="W111" s="12">
        <v>99.122120127405196</v>
      </c>
      <c r="X111" s="12">
        <v>99.285909776527404</v>
      </c>
      <c r="Y111" s="12">
        <v>99.577086278649006</v>
      </c>
      <c r="Z111" s="12">
        <v>99.369409568485906</v>
      </c>
      <c r="AA111" s="12">
        <v>99.7081002273178</v>
      </c>
      <c r="AB111" s="12">
        <v>100.16848545005401</v>
      </c>
      <c r="AC111" s="12">
        <v>100.21799615170499</v>
      </c>
      <c r="AD111" s="12">
        <v>100.144690616213</v>
      </c>
      <c r="AE111" s="12">
        <v>99.935518401899301</v>
      </c>
      <c r="AF111" s="12">
        <v>99.959020218771002</v>
      </c>
      <c r="AG111" s="12">
        <v>100.004103641969</v>
      </c>
      <c r="AH111" s="12">
        <v>100.142475798438</v>
      </c>
      <c r="AI111" s="12">
        <v>100.28515218846699</v>
      </c>
      <c r="AJ111" s="12">
        <v>100.23319438054899</v>
      </c>
      <c r="AK111" s="12">
        <v>100.49818144245</v>
      </c>
      <c r="AL111" s="12">
        <v>100.76172909501599</v>
      </c>
      <c r="AM111" s="12">
        <v>100.987788289302</v>
      </c>
      <c r="AN111" s="12">
        <v>101.131849796018</v>
      </c>
    </row>
    <row r="112" spans="1:40">
      <c r="A112" s="1" t="s">
        <v>524</v>
      </c>
      <c r="B112" s="1" t="s">
        <v>548</v>
      </c>
      <c r="F112" s="1">
        <v>29</v>
      </c>
      <c r="G112" s="1" t="s">
        <v>771</v>
      </c>
      <c r="H112" s="1" t="str">
        <f t="shared" si="3"/>
        <v>29연립다세대</v>
      </c>
      <c r="I112" s="12">
        <v>92.745085185323305</v>
      </c>
      <c r="J112" s="12">
        <v>92.931570229707503</v>
      </c>
      <c r="K112" s="12">
        <v>93.505909686200596</v>
      </c>
      <c r="L112" s="12">
        <v>93.736740928101696</v>
      </c>
      <c r="M112" s="12">
        <v>93.033169429149794</v>
      </c>
      <c r="N112" s="12">
        <v>94.178326216759601</v>
      </c>
      <c r="O112" s="12">
        <v>94.538655997992905</v>
      </c>
      <c r="P112" s="12">
        <v>94.672938495127795</v>
      </c>
      <c r="Q112" s="12">
        <v>95.792542767347001</v>
      </c>
      <c r="R112" s="12">
        <v>96.091724216284405</v>
      </c>
      <c r="S112" s="12">
        <v>96.855466497745596</v>
      </c>
      <c r="T112" s="12">
        <v>97.369210446399606</v>
      </c>
      <c r="U112" s="12">
        <v>98.503433049421901</v>
      </c>
      <c r="V112" s="12">
        <v>98.435215226901207</v>
      </c>
      <c r="W112" s="12">
        <v>98.745266643510107</v>
      </c>
      <c r="X112" s="12">
        <v>99.059451070798403</v>
      </c>
      <c r="Y112" s="12">
        <v>99.257230120291197</v>
      </c>
      <c r="Z112" s="12">
        <v>99.294192765326898</v>
      </c>
      <c r="AA112" s="12">
        <v>99.452362260065499</v>
      </c>
      <c r="AB112" s="12">
        <v>99.526572928099696</v>
      </c>
      <c r="AC112" s="12">
        <v>99.451707433001204</v>
      </c>
      <c r="AD112" s="12">
        <v>99.770619106115007</v>
      </c>
      <c r="AE112" s="12">
        <v>99.883159064353805</v>
      </c>
      <c r="AF112" s="12">
        <v>100.288727164164</v>
      </c>
      <c r="AG112" s="12">
        <v>100.49130458219101</v>
      </c>
      <c r="AH112" s="12">
        <v>100.527266288056</v>
      </c>
      <c r="AI112" s="12">
        <v>100.812469155733</v>
      </c>
      <c r="AJ112" s="12">
        <v>101.211008656141</v>
      </c>
      <c r="AK112" s="12">
        <v>101.564117325637</v>
      </c>
      <c r="AL112" s="12">
        <v>102.217722132912</v>
      </c>
      <c r="AM112" s="12">
        <v>102.923186154956</v>
      </c>
      <c r="AN112" s="12">
        <v>103.16932969320401</v>
      </c>
    </row>
    <row r="113" spans="1:40">
      <c r="A113" s="1" t="s">
        <v>524</v>
      </c>
      <c r="B113" s="1" t="s">
        <v>549</v>
      </c>
      <c r="F113" s="1">
        <v>30</v>
      </c>
      <c r="G113" s="1" t="s">
        <v>771</v>
      </c>
      <c r="H113" s="1" t="str">
        <f t="shared" si="3"/>
        <v>30연립다세대</v>
      </c>
      <c r="I113" s="12">
        <v>91.908716954070897</v>
      </c>
      <c r="J113" s="12">
        <v>93.0752805139374</v>
      </c>
      <c r="K113" s="12">
        <v>93.645265037798396</v>
      </c>
      <c r="L113" s="12">
        <v>94.596640693293097</v>
      </c>
      <c r="M113" s="12">
        <v>94.737984400219901</v>
      </c>
      <c r="N113" s="12">
        <v>95.130607316477693</v>
      </c>
      <c r="O113" s="12">
        <v>94.861451038138497</v>
      </c>
      <c r="P113" s="12">
        <v>95.2789303850588</v>
      </c>
      <c r="Q113" s="12">
        <v>96.828711882112202</v>
      </c>
      <c r="R113" s="12">
        <v>97.265564904341502</v>
      </c>
      <c r="S113" s="12">
        <v>97.454206590391706</v>
      </c>
      <c r="T113" s="12">
        <v>98.103310118195907</v>
      </c>
      <c r="U113" s="12">
        <v>98.441966879454597</v>
      </c>
      <c r="V113" s="12">
        <v>98.034459636849903</v>
      </c>
      <c r="W113" s="12">
        <v>98.517447632494395</v>
      </c>
      <c r="X113" s="12">
        <v>98.646872252117802</v>
      </c>
      <c r="Y113" s="12">
        <v>98.946958935389503</v>
      </c>
      <c r="Z113" s="12">
        <v>99.174495604678697</v>
      </c>
      <c r="AA113" s="12">
        <v>99.420848511819699</v>
      </c>
      <c r="AB113" s="12">
        <v>99.684617252568501</v>
      </c>
      <c r="AC113" s="12">
        <v>99.718961639583597</v>
      </c>
      <c r="AD113" s="12">
        <v>100.21502828432</v>
      </c>
      <c r="AE113" s="12">
        <v>100.23958609625301</v>
      </c>
      <c r="AF113" s="12">
        <v>100.45091776748799</v>
      </c>
      <c r="AG113" s="12">
        <v>100.59891645734901</v>
      </c>
      <c r="AH113" s="12">
        <v>100.33211260847</v>
      </c>
      <c r="AI113" s="12">
        <v>100.044911397885</v>
      </c>
      <c r="AJ113" s="12">
        <v>99.987833514750804</v>
      </c>
      <c r="AK113" s="12">
        <v>100.122770757133</v>
      </c>
      <c r="AL113" s="12">
        <v>100.45807418108301</v>
      </c>
      <c r="AM113" s="12">
        <v>100.85755636215799</v>
      </c>
      <c r="AN113" s="12">
        <v>101.092683126583</v>
      </c>
    </row>
    <row r="114" spans="1:40">
      <c r="A114" s="1" t="s">
        <v>524</v>
      </c>
      <c r="B114" s="1" t="s">
        <v>910</v>
      </c>
      <c r="F114" s="1">
        <v>31</v>
      </c>
      <c r="G114" s="1" t="s">
        <v>771</v>
      </c>
      <c r="H114" s="1" t="str">
        <f t="shared" si="3"/>
        <v>31연립다세대</v>
      </c>
    </row>
    <row r="115" spans="1:40">
      <c r="A115" s="1" t="s">
        <v>524</v>
      </c>
      <c r="B115" s="1" t="s">
        <v>550</v>
      </c>
      <c r="F115" s="1">
        <v>32</v>
      </c>
      <c r="G115" s="1" t="s">
        <v>771</v>
      </c>
      <c r="H115" s="1" t="str">
        <f t="shared" si="3"/>
        <v>32연립다세대</v>
      </c>
      <c r="I115" s="12">
        <v>87.503570780089802</v>
      </c>
      <c r="J115" s="12">
        <v>88.344728088803706</v>
      </c>
      <c r="K115" s="12">
        <v>89.272593911781797</v>
      </c>
      <c r="L115" s="12">
        <v>89.200757569491998</v>
      </c>
      <c r="M115" s="12">
        <v>89.122706599670394</v>
      </c>
      <c r="N115" s="12">
        <v>89.682003474125096</v>
      </c>
      <c r="O115" s="12">
        <v>89.474803205819498</v>
      </c>
      <c r="P115" s="12">
        <v>89.916055641261806</v>
      </c>
      <c r="Q115" s="12">
        <v>94.961881239827605</v>
      </c>
      <c r="R115" s="12">
        <v>95.117257470786896</v>
      </c>
      <c r="S115" s="12">
        <v>95.426920688085602</v>
      </c>
      <c r="T115" s="12">
        <v>95.851381471693102</v>
      </c>
      <c r="U115" s="12">
        <v>98.687611143472594</v>
      </c>
      <c r="V115" s="12">
        <v>98.655686364579694</v>
      </c>
      <c r="W115" s="12">
        <v>98.749718144492306</v>
      </c>
      <c r="X115" s="12">
        <v>99.202160491189801</v>
      </c>
      <c r="Y115" s="12">
        <v>99.880142002532097</v>
      </c>
      <c r="Z115" s="12">
        <v>99.760508993447303</v>
      </c>
      <c r="AA115" s="12">
        <v>99.686569232036703</v>
      </c>
      <c r="AB115" s="12">
        <v>99.918548725753894</v>
      </c>
      <c r="AC115" s="12">
        <v>100.168471609584</v>
      </c>
      <c r="AD115" s="12">
        <v>99.879002531164105</v>
      </c>
      <c r="AE115" s="12">
        <v>100.128465877558</v>
      </c>
      <c r="AF115" s="12">
        <v>100.256879689448</v>
      </c>
      <c r="AG115" s="12">
        <v>100.226648938708</v>
      </c>
      <c r="AH115" s="12">
        <v>99.504865860240102</v>
      </c>
      <c r="AI115" s="12">
        <v>98.988546047279101</v>
      </c>
      <c r="AJ115" s="12">
        <v>98.922835578104298</v>
      </c>
      <c r="AK115" s="12">
        <v>99.595114265851905</v>
      </c>
      <c r="AL115" s="12">
        <v>99.614385084669905</v>
      </c>
      <c r="AM115" s="12">
        <v>99.5654593665205</v>
      </c>
      <c r="AN115" s="12">
        <v>99.649752556788897</v>
      </c>
    </row>
    <row r="116" spans="1:40">
      <c r="A116" s="1" t="s">
        <v>524</v>
      </c>
      <c r="B116" s="1" t="s">
        <v>551</v>
      </c>
      <c r="F116" s="1">
        <v>33</v>
      </c>
      <c r="G116" s="1" t="s">
        <v>771</v>
      </c>
      <c r="H116" s="1" t="str">
        <f t="shared" si="3"/>
        <v>33연립다세대</v>
      </c>
      <c r="I116" s="12">
        <v>90.550333420946799</v>
      </c>
      <c r="J116" s="12">
        <v>91.122923972218203</v>
      </c>
      <c r="K116" s="12">
        <v>92.376592086748801</v>
      </c>
      <c r="L116" s="12">
        <v>93.069261447407399</v>
      </c>
      <c r="M116" s="12">
        <v>93.817550983498407</v>
      </c>
      <c r="N116" s="12">
        <v>94.328336935403996</v>
      </c>
      <c r="O116" s="12">
        <v>94.581406417701601</v>
      </c>
      <c r="P116" s="12">
        <v>96.275481425767296</v>
      </c>
      <c r="Q116" s="12">
        <v>97.139513141535801</v>
      </c>
      <c r="R116" s="12">
        <v>98.084215953730194</v>
      </c>
      <c r="S116" s="12">
        <v>98.633592374488799</v>
      </c>
      <c r="T116" s="12">
        <v>98.943368634463994</v>
      </c>
      <c r="U116" s="12">
        <v>100.109691717346</v>
      </c>
      <c r="V116" s="12">
        <v>100.09484550814901</v>
      </c>
      <c r="W116" s="12">
        <v>99.245236356875907</v>
      </c>
      <c r="X116" s="12">
        <v>100.439660080999</v>
      </c>
      <c r="Y116" s="12">
        <v>100.323279987088</v>
      </c>
      <c r="Z116" s="12">
        <v>100.531570123674</v>
      </c>
      <c r="AA116" s="12">
        <v>100.641671401583</v>
      </c>
      <c r="AB116" s="12">
        <v>100.451547208844</v>
      </c>
      <c r="AC116" s="12">
        <v>100.110872720586</v>
      </c>
      <c r="AD116" s="12">
        <v>99.813117752460798</v>
      </c>
      <c r="AE116" s="12">
        <v>99.771559121735805</v>
      </c>
      <c r="AF116" s="12">
        <v>100.19127444469601</v>
      </c>
      <c r="AG116" s="12">
        <v>100.17684039347</v>
      </c>
      <c r="AH116" s="12">
        <v>100.304192994624</v>
      </c>
      <c r="AI116" s="12">
        <v>99.811270593981206</v>
      </c>
      <c r="AJ116" s="12">
        <v>100.746552595615</v>
      </c>
      <c r="AK116" s="12">
        <v>101.236857291132</v>
      </c>
      <c r="AL116" s="12">
        <v>101.597731849753</v>
      </c>
      <c r="AM116" s="12">
        <v>101.91611907883301</v>
      </c>
      <c r="AN116" s="12">
        <v>101.802287891091</v>
      </c>
    </row>
    <row r="117" spans="1:40">
      <c r="A117" s="1" t="s">
        <v>524</v>
      </c>
      <c r="B117" s="1" t="s">
        <v>552</v>
      </c>
      <c r="F117" s="1">
        <v>34</v>
      </c>
      <c r="G117" s="1" t="s">
        <v>771</v>
      </c>
      <c r="H117" s="1" t="str">
        <f t="shared" si="3"/>
        <v>34연립다세대</v>
      </c>
      <c r="I117" s="12">
        <v>94.552321937107806</v>
      </c>
      <c r="J117" s="12">
        <v>94.733584863382404</v>
      </c>
      <c r="K117" s="12">
        <v>95.061070095183396</v>
      </c>
      <c r="L117" s="12">
        <v>95.200005524171203</v>
      </c>
      <c r="M117" s="12">
        <v>95.639640507791896</v>
      </c>
      <c r="N117" s="12">
        <v>95.4260623256705</v>
      </c>
      <c r="O117" s="12">
        <v>95.875176560458797</v>
      </c>
      <c r="P117" s="12">
        <v>95.917647617436302</v>
      </c>
      <c r="Q117" s="12">
        <v>96.862200093414501</v>
      </c>
      <c r="R117" s="12">
        <v>97.096613860824704</v>
      </c>
      <c r="S117" s="12">
        <v>97.190300664838702</v>
      </c>
      <c r="T117" s="12">
        <v>97.280421763593395</v>
      </c>
      <c r="U117" s="12">
        <v>98.093135482942003</v>
      </c>
      <c r="V117" s="12">
        <v>98.323956471628804</v>
      </c>
      <c r="W117" s="12">
        <v>98.588844203155006</v>
      </c>
      <c r="X117" s="12">
        <v>98.849173499785607</v>
      </c>
      <c r="Y117" s="12">
        <v>98.992240983254405</v>
      </c>
      <c r="Z117" s="12">
        <v>99.539434279528507</v>
      </c>
      <c r="AA117" s="12">
        <v>99.332625984914401</v>
      </c>
      <c r="AB117" s="12">
        <v>99.503916658001799</v>
      </c>
      <c r="AC117" s="12">
        <v>98.970820331986602</v>
      </c>
      <c r="AD117" s="12">
        <v>99.357383550502504</v>
      </c>
      <c r="AE117" s="12">
        <v>99.708688125527999</v>
      </c>
      <c r="AF117" s="12">
        <v>100.149277247001</v>
      </c>
      <c r="AG117" s="12">
        <v>100.475777966813</v>
      </c>
      <c r="AH117" s="12">
        <v>100.711357058118</v>
      </c>
      <c r="AI117" s="12">
        <v>100.917151873245</v>
      </c>
      <c r="AJ117" s="12">
        <v>101.146965397673</v>
      </c>
      <c r="AK117" s="12">
        <v>100.972803774765</v>
      </c>
      <c r="AL117" s="12">
        <v>101.26218784510399</v>
      </c>
      <c r="AM117" s="12">
        <v>101.38255912347999</v>
      </c>
      <c r="AN117" s="12">
        <v>101.51470247866899</v>
      </c>
    </row>
    <row r="118" spans="1:40">
      <c r="A118" s="1" t="s">
        <v>524</v>
      </c>
      <c r="B118" s="1" t="s">
        <v>553</v>
      </c>
      <c r="F118" s="1">
        <v>35</v>
      </c>
      <c r="G118" s="1" t="s">
        <v>771</v>
      </c>
      <c r="H118" s="1" t="str">
        <f t="shared" si="3"/>
        <v>35연립다세대</v>
      </c>
      <c r="I118" s="12">
        <v>88.851865081309796</v>
      </c>
      <c r="J118" s="12">
        <v>89.731905023744304</v>
      </c>
      <c r="K118" s="12">
        <v>89.953153294705103</v>
      </c>
      <c r="L118" s="12">
        <v>90.312839247649705</v>
      </c>
      <c r="M118" s="12">
        <v>89.467092537347796</v>
      </c>
      <c r="N118" s="12">
        <v>90.647158948770397</v>
      </c>
      <c r="O118" s="12">
        <v>91.791498824181701</v>
      </c>
      <c r="P118" s="12">
        <v>91.861470880181997</v>
      </c>
      <c r="Q118" s="12">
        <v>92.371272301686503</v>
      </c>
      <c r="R118" s="12">
        <v>93.083942772610598</v>
      </c>
      <c r="S118" s="12">
        <v>93.243623804571499</v>
      </c>
      <c r="T118" s="12">
        <v>96.409237504600199</v>
      </c>
      <c r="U118" s="12">
        <v>98.885444043606</v>
      </c>
      <c r="V118" s="12">
        <v>98.701628764048706</v>
      </c>
      <c r="W118" s="12">
        <v>98.822925881094605</v>
      </c>
      <c r="X118" s="12">
        <v>99.043939097767705</v>
      </c>
      <c r="Y118" s="12">
        <v>99.540949079370705</v>
      </c>
      <c r="Z118" s="12">
        <v>99.966275668384199</v>
      </c>
      <c r="AA118" s="12">
        <v>100.027594857323</v>
      </c>
      <c r="AB118" s="12">
        <v>99.915900374044398</v>
      </c>
      <c r="AC118" s="12">
        <v>99.620372596406298</v>
      </c>
      <c r="AD118" s="12">
        <v>99.982533014966606</v>
      </c>
      <c r="AE118" s="12">
        <v>100.051247561986</v>
      </c>
      <c r="AF118" s="12">
        <v>100.028822141855</v>
      </c>
      <c r="AG118" s="12">
        <v>99.936686416129604</v>
      </c>
      <c r="AH118" s="12">
        <v>99.587337988781002</v>
      </c>
      <c r="AI118" s="12">
        <v>99.527042335264497</v>
      </c>
      <c r="AJ118" s="12">
        <v>100.07047560660401</v>
      </c>
      <c r="AK118" s="12">
        <v>100.347152105362</v>
      </c>
      <c r="AL118" s="12">
        <v>100.881433028372</v>
      </c>
      <c r="AM118" s="12">
        <v>101.011592710668</v>
      </c>
      <c r="AN118" s="12">
        <v>101.314062249709</v>
      </c>
    </row>
    <row r="119" spans="1:40">
      <c r="A119" s="1" t="s">
        <v>524</v>
      </c>
      <c r="B119" s="1" t="s">
        <v>554</v>
      </c>
      <c r="F119" s="1">
        <v>36</v>
      </c>
      <c r="G119" s="1" t="s">
        <v>771</v>
      </c>
      <c r="H119" s="1" t="str">
        <f t="shared" si="3"/>
        <v>36연립다세대</v>
      </c>
      <c r="I119" s="12">
        <v>92.468284787493303</v>
      </c>
      <c r="J119" s="12">
        <v>92.825973023263799</v>
      </c>
      <c r="K119" s="12">
        <v>92.676260045311693</v>
      </c>
      <c r="L119" s="12">
        <v>92.758260781133202</v>
      </c>
      <c r="M119" s="12">
        <v>92.743591327624699</v>
      </c>
      <c r="N119" s="12">
        <v>92.878910244376797</v>
      </c>
      <c r="O119" s="12">
        <v>92.912945881971297</v>
      </c>
      <c r="P119" s="12">
        <v>93.130033801103494</v>
      </c>
      <c r="Q119" s="12">
        <v>93.369603914093702</v>
      </c>
      <c r="R119" s="12">
        <v>93.544647456783906</v>
      </c>
      <c r="S119" s="12">
        <v>93.707189385484099</v>
      </c>
      <c r="T119" s="12">
        <v>96.326422905372795</v>
      </c>
      <c r="U119" s="12">
        <v>97.178033610323595</v>
      </c>
      <c r="V119" s="12">
        <v>97.324529959236102</v>
      </c>
      <c r="W119" s="12">
        <v>98.337014066381201</v>
      </c>
      <c r="X119" s="12">
        <v>98.407145393828202</v>
      </c>
      <c r="Y119" s="12">
        <v>99.409039170333898</v>
      </c>
      <c r="Z119" s="12">
        <v>99.881103713438094</v>
      </c>
      <c r="AA119" s="12">
        <v>99.922196989133397</v>
      </c>
      <c r="AB119" s="12">
        <v>100.36797451908301</v>
      </c>
      <c r="AC119" s="12">
        <v>100.584401172981</v>
      </c>
      <c r="AD119" s="12">
        <v>100.865239501278</v>
      </c>
      <c r="AE119" s="12">
        <v>100.24164431066799</v>
      </c>
      <c r="AF119" s="12">
        <v>100.48212664168901</v>
      </c>
      <c r="AG119" s="12">
        <v>100.44088055452499</v>
      </c>
      <c r="AH119" s="12">
        <v>100.09614703295701</v>
      </c>
      <c r="AI119" s="12">
        <v>100.22788519650599</v>
      </c>
      <c r="AJ119" s="12">
        <v>100.60544820395999</v>
      </c>
      <c r="AK119" s="12">
        <v>100.89672834075201</v>
      </c>
      <c r="AL119" s="12">
        <v>100.95504189839799</v>
      </c>
      <c r="AM119" s="12">
        <v>101.18037098452599</v>
      </c>
      <c r="AN119" s="12">
        <v>101.440664693188</v>
      </c>
    </row>
    <row r="120" spans="1:40">
      <c r="A120" s="1" t="s">
        <v>524</v>
      </c>
      <c r="B120" s="1" t="s">
        <v>555</v>
      </c>
      <c r="F120" s="1">
        <v>37</v>
      </c>
      <c r="G120" s="1" t="s">
        <v>771</v>
      </c>
      <c r="H120" s="1" t="str">
        <f t="shared" si="3"/>
        <v>37연립다세대</v>
      </c>
      <c r="I120" s="12">
        <v>94.388057050093295</v>
      </c>
      <c r="J120" s="12">
        <v>94.684651492746497</v>
      </c>
      <c r="K120" s="12">
        <v>94.810965727755999</v>
      </c>
      <c r="L120" s="12">
        <v>94.776711934851093</v>
      </c>
      <c r="M120" s="12">
        <v>94.908243266536104</v>
      </c>
      <c r="N120" s="12">
        <v>95.176029297205204</v>
      </c>
      <c r="O120" s="12">
        <v>95.544627601116304</v>
      </c>
      <c r="P120" s="12">
        <v>95.6722647294919</v>
      </c>
      <c r="Q120" s="12">
        <v>95.775940088312694</v>
      </c>
      <c r="R120" s="12">
        <v>95.8693885095784</v>
      </c>
      <c r="S120" s="12">
        <v>96.235499697258902</v>
      </c>
      <c r="T120" s="12">
        <v>96.661592558617997</v>
      </c>
      <c r="U120" s="12">
        <v>97.1771878177655</v>
      </c>
      <c r="V120" s="12">
        <v>97.365491963629395</v>
      </c>
      <c r="W120" s="12">
        <v>97.910598336514596</v>
      </c>
      <c r="X120" s="12">
        <v>98.100187554796804</v>
      </c>
      <c r="Y120" s="12">
        <v>98.086602111383499</v>
      </c>
      <c r="Z120" s="12">
        <v>98.159747039757207</v>
      </c>
      <c r="AA120" s="12">
        <v>98.796926438520799</v>
      </c>
      <c r="AB120" s="12">
        <v>99.210458517302499</v>
      </c>
      <c r="AC120" s="12">
        <v>99.411118800716395</v>
      </c>
      <c r="AD120" s="12">
        <v>99.671301903584094</v>
      </c>
      <c r="AE120" s="12">
        <v>99.846307094607198</v>
      </c>
      <c r="AF120" s="12">
        <v>100.118780103503</v>
      </c>
      <c r="AG120" s="12">
        <v>100.33117410257201</v>
      </c>
      <c r="AH120" s="12">
        <v>100.531128530742</v>
      </c>
      <c r="AI120" s="12">
        <v>100.87328437791599</v>
      </c>
      <c r="AJ120" s="12">
        <v>101.518834690951</v>
      </c>
      <c r="AK120" s="12">
        <v>101.90402050677299</v>
      </c>
      <c r="AL120" s="12">
        <v>102.226030763246</v>
      </c>
      <c r="AM120" s="12">
        <v>102.74249634501</v>
      </c>
      <c r="AN120" s="12">
        <v>102.84825928044199</v>
      </c>
    </row>
    <row r="121" spans="1:40">
      <c r="A121" s="1" t="s">
        <v>524</v>
      </c>
      <c r="B121" s="1" t="s">
        <v>556</v>
      </c>
      <c r="F121" s="1">
        <v>38</v>
      </c>
      <c r="G121" s="1" t="s">
        <v>771</v>
      </c>
      <c r="H121" s="1" t="str">
        <f t="shared" si="3"/>
        <v>38연립다세대</v>
      </c>
      <c r="I121" s="12">
        <v>86.476955661281593</v>
      </c>
      <c r="J121" s="12">
        <v>87.361225037239095</v>
      </c>
      <c r="K121" s="12">
        <v>90.050271303783106</v>
      </c>
      <c r="L121" s="12">
        <v>91.967261877294106</v>
      </c>
      <c r="M121" s="12">
        <v>92.223650073334696</v>
      </c>
      <c r="N121" s="12">
        <v>94.049965422518397</v>
      </c>
      <c r="O121" s="12">
        <v>95.199131696714403</v>
      </c>
      <c r="P121" s="12">
        <v>96.386800269625098</v>
      </c>
      <c r="Q121" s="12">
        <v>97.946781955472105</v>
      </c>
      <c r="R121" s="12">
        <v>98.941234488269998</v>
      </c>
      <c r="S121" s="12">
        <v>99.598653917024805</v>
      </c>
      <c r="T121" s="12">
        <v>100.046263025065</v>
      </c>
      <c r="U121" s="12">
        <v>100.26469469669399</v>
      </c>
      <c r="V121" s="12">
        <v>100.100854338285</v>
      </c>
      <c r="W121" s="12">
        <v>100.05117170883101</v>
      </c>
      <c r="X121" s="12">
        <v>99.631463243789895</v>
      </c>
      <c r="Y121" s="12">
        <v>99.542759656085806</v>
      </c>
      <c r="Z121" s="12">
        <v>99.690395691216807</v>
      </c>
      <c r="AA121" s="12">
        <v>99.768005942998997</v>
      </c>
      <c r="AB121" s="12">
        <v>99.907244940676307</v>
      </c>
      <c r="AC121" s="12">
        <v>99.684069332485905</v>
      </c>
      <c r="AD121" s="12">
        <v>99.787479701177404</v>
      </c>
      <c r="AE121" s="12">
        <v>99.959613610752498</v>
      </c>
      <c r="AF121" s="12">
        <v>99.321523311161002</v>
      </c>
      <c r="AG121" s="12">
        <v>99.286063228962405</v>
      </c>
      <c r="AH121" s="12">
        <v>99.100443174312602</v>
      </c>
      <c r="AI121" s="12">
        <v>99.159817810251596</v>
      </c>
      <c r="AJ121" s="12">
        <v>99.182241409278006</v>
      </c>
      <c r="AK121" s="12">
        <v>99.460459831785897</v>
      </c>
      <c r="AL121" s="12">
        <v>99.492065602611802</v>
      </c>
      <c r="AM121" s="12">
        <v>99.737573120886793</v>
      </c>
      <c r="AN121" s="12">
        <v>99.738592573518702</v>
      </c>
    </row>
    <row r="122" spans="1:40">
      <c r="A122" s="1" t="s">
        <v>524</v>
      </c>
      <c r="B122" s="1" t="s">
        <v>557</v>
      </c>
      <c r="F122" s="1">
        <v>39</v>
      </c>
      <c r="G122" s="1" t="s">
        <v>771</v>
      </c>
      <c r="H122" s="1" t="str">
        <f t="shared" si="3"/>
        <v>39연립다세대</v>
      </c>
      <c r="I122" s="12">
        <v>91.777051966766095</v>
      </c>
      <c r="J122" s="12">
        <v>92.541676826174694</v>
      </c>
      <c r="K122" s="12">
        <v>92.935452707429505</v>
      </c>
      <c r="L122" s="12">
        <v>93.146519235018303</v>
      </c>
      <c r="M122" s="12">
        <v>93.240336423716201</v>
      </c>
      <c r="N122" s="12">
        <v>93.351285726748898</v>
      </c>
      <c r="O122" s="12">
        <v>93.823220083307206</v>
      </c>
      <c r="P122" s="12">
        <v>95.177041411321298</v>
      </c>
      <c r="Q122" s="12">
        <v>95.9343830158451</v>
      </c>
      <c r="R122" s="12">
        <v>96.1744662300393</v>
      </c>
      <c r="S122" s="12">
        <v>96.463186040614403</v>
      </c>
      <c r="T122" s="12">
        <v>96.573384064305202</v>
      </c>
      <c r="U122" s="12">
        <v>97.925740364542406</v>
      </c>
      <c r="V122" s="12">
        <v>98.770039770079705</v>
      </c>
      <c r="W122" s="12">
        <v>99.207905623486894</v>
      </c>
      <c r="X122" s="12">
        <v>99.953490961235403</v>
      </c>
      <c r="Y122" s="12">
        <v>99.946611261716797</v>
      </c>
      <c r="Z122" s="12">
        <v>100.10287544146</v>
      </c>
      <c r="AA122" s="12">
        <v>99.945883898298902</v>
      </c>
      <c r="AB122" s="12">
        <v>99.321532280592905</v>
      </c>
      <c r="AC122" s="12">
        <v>100.01024572107001</v>
      </c>
      <c r="AD122" s="12">
        <v>99.976790391219694</v>
      </c>
      <c r="AE122" s="12">
        <v>100.33843607619001</v>
      </c>
      <c r="AF122" s="12">
        <v>100.186359611135</v>
      </c>
      <c r="AG122" s="12">
        <v>100.176489836006</v>
      </c>
      <c r="AH122" s="12">
        <v>99.511318427817201</v>
      </c>
      <c r="AI122" s="12">
        <v>99.770498997998303</v>
      </c>
      <c r="AJ122" s="12">
        <v>100.11606175482</v>
      </c>
      <c r="AK122" s="12">
        <v>100.296763832669</v>
      </c>
      <c r="AL122" s="12">
        <v>100.573330869392</v>
      </c>
      <c r="AM122" s="12">
        <v>100.38492305468399</v>
      </c>
      <c r="AN122" s="12">
        <v>99.734238325956397</v>
      </c>
    </row>
    <row r="123" spans="1:40">
      <c r="A123" s="1" t="s">
        <v>854</v>
      </c>
      <c r="F123" s="1">
        <v>40</v>
      </c>
      <c r="G123" s="1" t="s">
        <v>771</v>
      </c>
      <c r="H123" s="1" t="str">
        <f t="shared" si="3"/>
        <v>40연립다세대</v>
      </c>
      <c r="I123" s="12">
        <v>96.981031318204202</v>
      </c>
      <c r="J123" s="12">
        <v>97.638100371347605</v>
      </c>
      <c r="K123" s="12">
        <v>98.215433145454</v>
      </c>
      <c r="L123" s="12">
        <v>99.285236748640699</v>
      </c>
      <c r="M123" s="12">
        <v>99.030300099874793</v>
      </c>
      <c r="N123" s="12">
        <v>99.312164858712407</v>
      </c>
      <c r="O123" s="12">
        <v>99.695420235668493</v>
      </c>
      <c r="P123" s="12">
        <v>99.856372668158599</v>
      </c>
      <c r="Q123" s="12">
        <v>100.18487443477601</v>
      </c>
      <c r="R123" s="12">
        <v>100.518961330495</v>
      </c>
      <c r="S123" s="12">
        <v>100.767646937732</v>
      </c>
      <c r="T123" s="12">
        <v>101.012129139465</v>
      </c>
      <c r="U123" s="12">
        <v>101.395098751671</v>
      </c>
      <c r="V123" s="12">
        <v>101.446315514688</v>
      </c>
      <c r="W123" s="12">
        <v>101.370044570449</v>
      </c>
      <c r="X123" s="12">
        <v>101.494212551933</v>
      </c>
      <c r="Y123" s="12">
        <v>101.27394712408601</v>
      </c>
      <c r="Z123" s="12">
        <v>100.834050802817</v>
      </c>
      <c r="AA123" s="12">
        <v>100.69761179760199</v>
      </c>
      <c r="AB123" s="12">
        <v>100.545457501184</v>
      </c>
      <c r="AC123" s="12">
        <v>100.22377344044</v>
      </c>
      <c r="AD123" s="12">
        <v>100.022006259576</v>
      </c>
      <c r="AE123" s="12">
        <v>99.902889923354707</v>
      </c>
      <c r="AF123" s="12">
        <v>99.768020059180401</v>
      </c>
      <c r="AG123" s="12">
        <v>99.5825654898278</v>
      </c>
      <c r="AH123" s="12">
        <v>99.429556209838395</v>
      </c>
      <c r="AI123" s="12">
        <v>99.146077466649402</v>
      </c>
      <c r="AJ123" s="12">
        <v>99.114313018889504</v>
      </c>
      <c r="AK123" s="12">
        <v>99.230321507160895</v>
      </c>
      <c r="AL123" s="12">
        <v>99.219480256366793</v>
      </c>
      <c r="AM123" s="12">
        <v>99.265653665976103</v>
      </c>
      <c r="AN123" s="12">
        <v>99.187397244967599</v>
      </c>
    </row>
    <row r="124" spans="1:40">
      <c r="A124" s="1" t="s">
        <v>523</v>
      </c>
      <c r="F124" s="1">
        <v>41</v>
      </c>
      <c r="G124" s="1" t="s">
        <v>771</v>
      </c>
      <c r="H124" s="1" t="str">
        <f t="shared" si="3"/>
        <v>41연립다세대</v>
      </c>
      <c r="I124" s="12">
        <v>96.249177595296501</v>
      </c>
      <c r="J124" s="12">
        <v>96.714044711351093</v>
      </c>
      <c r="K124" s="12">
        <v>96.992524996000597</v>
      </c>
      <c r="L124" s="12">
        <v>97.480173295807504</v>
      </c>
      <c r="M124" s="12">
        <v>97.505249260572995</v>
      </c>
      <c r="N124" s="12">
        <v>97.733317972763103</v>
      </c>
      <c r="O124" s="12">
        <v>98.072512630075096</v>
      </c>
      <c r="P124" s="12">
        <v>98.552407978995703</v>
      </c>
      <c r="Q124" s="12">
        <v>99.065849072558805</v>
      </c>
      <c r="R124" s="12">
        <v>99.357711945391799</v>
      </c>
      <c r="S124" s="12">
        <v>99.575726728568</v>
      </c>
      <c r="T124" s="12">
        <v>99.877779476840104</v>
      </c>
      <c r="U124" s="12">
        <v>100.366961694355</v>
      </c>
      <c r="V124" s="12">
        <v>100.479840190323</v>
      </c>
      <c r="W124" s="12">
        <v>100.29531325940999</v>
      </c>
      <c r="X124" s="12">
        <v>100.24717163995901</v>
      </c>
      <c r="Y124" s="12">
        <v>100.2733269382</v>
      </c>
      <c r="Z124" s="12">
        <v>100.20927274127</v>
      </c>
      <c r="AA124" s="12">
        <v>100.21648402098501</v>
      </c>
      <c r="AB124" s="12">
        <v>100.138161336813</v>
      </c>
      <c r="AC124" s="12">
        <v>100.018296021583</v>
      </c>
      <c r="AD124" s="12">
        <v>99.984296570374795</v>
      </c>
      <c r="AE124" s="12">
        <v>99.993042022112405</v>
      </c>
      <c r="AF124" s="12">
        <v>99.8799015827191</v>
      </c>
      <c r="AG124" s="12">
        <v>99.750623876935606</v>
      </c>
      <c r="AH124" s="12">
        <v>99.470310459118707</v>
      </c>
      <c r="AI124" s="12">
        <v>99.165516247919697</v>
      </c>
      <c r="AJ124" s="12">
        <v>99.033684918694703</v>
      </c>
      <c r="AK124" s="12">
        <v>99.176252312240095</v>
      </c>
      <c r="AL124" s="12">
        <v>99.271221889741099</v>
      </c>
      <c r="AM124" s="12">
        <v>99.376937629215604</v>
      </c>
      <c r="AN124" s="12">
        <v>99.264935653708804</v>
      </c>
    </row>
    <row r="125" spans="1:40">
      <c r="A125" s="1" t="s">
        <v>516</v>
      </c>
      <c r="F125" s="1">
        <v>1</v>
      </c>
      <c r="G125" s="1" t="s">
        <v>274</v>
      </c>
      <c r="H125" s="1" t="str">
        <f t="shared" si="3"/>
        <v>1단독주택</v>
      </c>
      <c r="I125" s="12">
        <v>97.0477029183469</v>
      </c>
      <c r="J125" s="12">
        <v>97.274195273840704</v>
      </c>
      <c r="K125" s="12">
        <v>97.663193735639894</v>
      </c>
      <c r="L125" s="12">
        <v>98.284919480667597</v>
      </c>
      <c r="M125" s="12">
        <v>98.207720640529502</v>
      </c>
      <c r="N125" s="12">
        <v>98.395084616554001</v>
      </c>
      <c r="O125" s="12">
        <v>98.6470617960384</v>
      </c>
      <c r="P125" s="12">
        <v>98.918449535681503</v>
      </c>
      <c r="Q125" s="12">
        <v>99.2154946062482</v>
      </c>
      <c r="R125" s="12">
        <v>99.479323863938802</v>
      </c>
      <c r="S125" s="12">
        <v>99.677781166007406</v>
      </c>
      <c r="T125" s="12">
        <v>99.881851242948002</v>
      </c>
      <c r="U125" s="12">
        <v>100.09265963336</v>
      </c>
      <c r="V125" s="12">
        <v>100.135381285706</v>
      </c>
      <c r="W125" s="12">
        <v>100.171023689503</v>
      </c>
      <c r="X125" s="12">
        <v>100.03550829708</v>
      </c>
      <c r="Y125" s="12">
        <v>100.059630781626</v>
      </c>
      <c r="Z125" s="12">
        <v>100.029036635498</v>
      </c>
      <c r="AA125" s="12">
        <v>100.027436513935</v>
      </c>
      <c r="AB125" s="12">
        <v>100.054915347712</v>
      </c>
      <c r="AC125" s="12">
        <v>100.012324122769</v>
      </c>
      <c r="AD125" s="12">
        <v>99.985782343808793</v>
      </c>
      <c r="AE125" s="12">
        <v>99.987930684689999</v>
      </c>
      <c r="AF125" s="12">
        <v>99.993589734546902</v>
      </c>
      <c r="AG125" s="12">
        <v>99.958412914812797</v>
      </c>
      <c r="AH125" s="12">
        <v>100.00173662386</v>
      </c>
      <c r="AI125" s="12">
        <v>99.957074115965796</v>
      </c>
      <c r="AJ125" s="12">
        <v>100.02215858228899</v>
      </c>
      <c r="AK125" s="12">
        <v>100.077403120654</v>
      </c>
      <c r="AL125" s="12">
        <v>100.129296341261</v>
      </c>
      <c r="AM125" s="12">
        <v>100.149019421497</v>
      </c>
      <c r="AN125" s="12">
        <v>100.108994109992</v>
      </c>
    </row>
    <row r="126" spans="1:40">
      <c r="A126" s="1" t="s">
        <v>521</v>
      </c>
      <c r="F126" s="1">
        <v>2</v>
      </c>
      <c r="G126" s="1" t="s">
        <v>274</v>
      </c>
      <c r="H126" s="1" t="str">
        <f t="shared" si="3"/>
        <v>2단독주택</v>
      </c>
      <c r="I126" s="12">
        <v>99.882709536597105</v>
      </c>
      <c r="J126" s="12">
        <v>100.109577125275</v>
      </c>
      <c r="K126" s="12">
        <v>100.535052950185</v>
      </c>
      <c r="L126" s="12">
        <v>100.66708648663899</v>
      </c>
      <c r="M126" s="12">
        <v>100.760873932265</v>
      </c>
      <c r="N126" s="12">
        <v>100.727857060372</v>
      </c>
      <c r="O126" s="12">
        <v>100.826030070017</v>
      </c>
      <c r="P126" s="12">
        <v>100.98046622624599</v>
      </c>
      <c r="Q126" s="12">
        <v>101.04436577448099</v>
      </c>
      <c r="R126" s="12">
        <v>101.142329870407</v>
      </c>
      <c r="S126" s="12">
        <v>101.075308966881</v>
      </c>
      <c r="T126" s="12">
        <v>101.25410413247801</v>
      </c>
      <c r="U126" s="12">
        <v>101.41246764672699</v>
      </c>
      <c r="V126" s="12">
        <v>101.50097693279</v>
      </c>
      <c r="W126" s="12">
        <v>101.332304259011</v>
      </c>
      <c r="X126" s="12">
        <v>100.82414559700599</v>
      </c>
      <c r="Y126" s="12">
        <v>100.75398307555901</v>
      </c>
      <c r="Z126" s="12">
        <v>100.59621847716301</v>
      </c>
      <c r="AA126" s="12">
        <v>100.448885076287</v>
      </c>
      <c r="AB126" s="12">
        <v>100.37226484034601</v>
      </c>
      <c r="AC126" s="12">
        <v>100.17165495917</v>
      </c>
      <c r="AD126" s="12">
        <v>100.119262304241</v>
      </c>
      <c r="AE126" s="12">
        <v>99.908368773049702</v>
      </c>
      <c r="AF126" s="12">
        <v>99.832914630127505</v>
      </c>
      <c r="AG126" s="12">
        <v>99.7314845414964</v>
      </c>
      <c r="AH126" s="12">
        <v>99.662225120748602</v>
      </c>
      <c r="AI126" s="12">
        <v>99.534795231338506</v>
      </c>
      <c r="AJ126" s="12">
        <v>99.653397755151403</v>
      </c>
      <c r="AK126" s="12">
        <v>99.749662781780899</v>
      </c>
      <c r="AL126" s="12">
        <v>99.724631469050294</v>
      </c>
      <c r="AM126" s="12">
        <v>99.667641973833398</v>
      </c>
      <c r="AN126" s="12">
        <v>99.537618560775996</v>
      </c>
    </row>
    <row r="127" spans="1:40">
      <c r="A127" s="1" t="s">
        <v>915</v>
      </c>
      <c r="F127" s="1">
        <v>3</v>
      </c>
      <c r="G127" s="1" t="s">
        <v>274</v>
      </c>
      <c r="H127" s="1" t="str">
        <f t="shared" si="3"/>
        <v>3단독주택</v>
      </c>
      <c r="I127" s="12">
        <v>96.107917091432796</v>
      </c>
      <c r="J127" s="12">
        <v>96.350298791337806</v>
      </c>
      <c r="K127" s="12">
        <v>96.704646554206604</v>
      </c>
      <c r="L127" s="12">
        <v>97.483432469733003</v>
      </c>
      <c r="M127" s="12">
        <v>97.398146295571294</v>
      </c>
      <c r="N127" s="12">
        <v>97.622210178710603</v>
      </c>
      <c r="O127" s="12">
        <v>97.918158275901305</v>
      </c>
      <c r="P127" s="12">
        <v>98.239952372147698</v>
      </c>
      <c r="Q127" s="12">
        <v>98.608710624685799</v>
      </c>
      <c r="R127" s="12">
        <v>98.941956543161794</v>
      </c>
      <c r="S127" s="12">
        <v>99.192186194978206</v>
      </c>
      <c r="T127" s="12">
        <v>99.415563800155496</v>
      </c>
      <c r="U127" s="12">
        <v>99.666877384933898</v>
      </c>
      <c r="V127" s="12">
        <v>99.701254481180797</v>
      </c>
      <c r="W127" s="12">
        <v>99.776277739510903</v>
      </c>
      <c r="X127" s="12">
        <v>99.759422268614202</v>
      </c>
      <c r="Y127" s="12">
        <v>99.865579885958496</v>
      </c>
      <c r="Z127" s="12">
        <v>99.836609101378798</v>
      </c>
      <c r="AA127" s="12">
        <v>99.877197846631304</v>
      </c>
      <c r="AB127" s="12">
        <v>99.945367199148805</v>
      </c>
      <c r="AC127" s="12">
        <v>99.953545624008399</v>
      </c>
      <c r="AD127" s="12">
        <v>99.955520380875399</v>
      </c>
      <c r="AE127" s="12">
        <v>99.998156629757602</v>
      </c>
      <c r="AF127" s="12">
        <v>100.04462257303599</v>
      </c>
      <c r="AG127" s="12">
        <v>100.04592606937101</v>
      </c>
      <c r="AH127" s="12">
        <v>100.125077060702</v>
      </c>
      <c r="AI127" s="12">
        <v>100.101776591263</v>
      </c>
      <c r="AJ127" s="12">
        <v>100.128727698454</v>
      </c>
      <c r="AK127" s="12">
        <v>100.19464103243899</v>
      </c>
      <c r="AL127" s="12">
        <v>100.259059302984</v>
      </c>
      <c r="AM127" s="12">
        <v>100.300356083534</v>
      </c>
      <c r="AN127" s="12">
        <v>100.289046917463</v>
      </c>
    </row>
    <row r="128" spans="1:40">
      <c r="A128" s="1" t="s">
        <v>522</v>
      </c>
      <c r="F128" s="1">
        <v>4</v>
      </c>
      <c r="G128" s="1" t="s">
        <v>274</v>
      </c>
      <c r="H128" s="1" t="str">
        <f t="shared" si="3"/>
        <v>4단독주택</v>
      </c>
      <c r="I128" s="12">
        <v>96.558067370329496</v>
      </c>
      <c r="J128" s="12">
        <v>96.844732723399602</v>
      </c>
      <c r="K128" s="12">
        <v>97.178022189635797</v>
      </c>
      <c r="L128" s="12">
        <v>97.759615101588494</v>
      </c>
      <c r="M128" s="12">
        <v>97.403445420981399</v>
      </c>
      <c r="N128" s="12">
        <v>97.960560133648301</v>
      </c>
      <c r="O128" s="12">
        <v>98.272230682169706</v>
      </c>
      <c r="P128" s="12">
        <v>98.480148132391406</v>
      </c>
      <c r="Q128" s="12">
        <v>98.863729681872698</v>
      </c>
      <c r="R128" s="12">
        <v>99.177802714028104</v>
      </c>
      <c r="S128" s="12">
        <v>99.463721654505605</v>
      </c>
      <c r="T128" s="12">
        <v>99.653494812027702</v>
      </c>
      <c r="U128" s="12">
        <v>99.7748593261867</v>
      </c>
      <c r="V128" s="12">
        <v>99.820532863430799</v>
      </c>
      <c r="W128" s="12">
        <v>99.845280602061095</v>
      </c>
      <c r="X128" s="12">
        <v>99.876650565246294</v>
      </c>
      <c r="Y128" s="12">
        <v>99.881668342401397</v>
      </c>
      <c r="Z128" s="12">
        <v>99.971102910534597</v>
      </c>
      <c r="AA128" s="12">
        <v>100.014224964728</v>
      </c>
      <c r="AB128" s="12">
        <v>100.09347095631399</v>
      </c>
      <c r="AC128" s="12">
        <v>100.063707510437</v>
      </c>
      <c r="AD128" s="12">
        <v>99.967946172323096</v>
      </c>
      <c r="AE128" s="12">
        <v>99.911561939595302</v>
      </c>
      <c r="AF128" s="12">
        <v>99.893132382747893</v>
      </c>
      <c r="AG128" s="12">
        <v>99.901171580071406</v>
      </c>
      <c r="AH128" s="12">
        <v>99.975888163763003</v>
      </c>
      <c r="AI128" s="12">
        <v>99.990920313405695</v>
      </c>
      <c r="AJ128" s="12">
        <v>100.05185381405801</v>
      </c>
      <c r="AK128" s="12">
        <v>100.080871446388</v>
      </c>
      <c r="AL128" s="12">
        <v>100.131053122704</v>
      </c>
      <c r="AM128" s="12">
        <v>100.119201609371</v>
      </c>
      <c r="AN128" s="12">
        <v>100.026535391556</v>
      </c>
    </row>
    <row r="129" spans="1:40">
      <c r="A129" s="1" t="s">
        <v>857</v>
      </c>
      <c r="F129" s="1">
        <v>5</v>
      </c>
      <c r="G129" s="1" t="s">
        <v>274</v>
      </c>
      <c r="H129" s="1" t="str">
        <f t="shared" si="3"/>
        <v>5단독주택</v>
      </c>
      <c r="I129" s="12">
        <v>95.962958237774203</v>
      </c>
      <c r="J129" s="12">
        <v>96.192674222658397</v>
      </c>
      <c r="K129" s="12">
        <v>96.540662609575506</v>
      </c>
      <c r="L129" s="12">
        <v>97.386570316313694</v>
      </c>
      <c r="M129" s="12">
        <v>97.343432971079196</v>
      </c>
      <c r="N129" s="12">
        <v>97.512063284610605</v>
      </c>
      <c r="O129" s="12">
        <v>97.800977558567496</v>
      </c>
      <c r="P129" s="12">
        <v>98.148680923081201</v>
      </c>
      <c r="Q129" s="12">
        <v>98.521412882753296</v>
      </c>
      <c r="R129" s="12">
        <v>98.860720477119102</v>
      </c>
      <c r="S129" s="12">
        <v>99.097470064880994</v>
      </c>
      <c r="T129" s="12">
        <v>99.331191427858101</v>
      </c>
      <c r="U129" s="12">
        <v>99.638484801013206</v>
      </c>
      <c r="V129" s="12">
        <v>99.678267729599298</v>
      </c>
      <c r="W129" s="12">
        <v>99.745827064741803</v>
      </c>
      <c r="X129" s="12">
        <v>99.7286436306334</v>
      </c>
      <c r="Y129" s="12">
        <v>99.823111701358101</v>
      </c>
      <c r="Z129" s="12">
        <v>99.805909961990693</v>
      </c>
      <c r="AA129" s="12">
        <v>99.844388591421307</v>
      </c>
      <c r="AB129" s="12">
        <v>99.906566804032806</v>
      </c>
      <c r="AC129" s="12">
        <v>99.928512141793604</v>
      </c>
      <c r="AD129" s="12">
        <v>99.961434601125305</v>
      </c>
      <c r="AE129" s="12">
        <v>100.026176070356</v>
      </c>
      <c r="AF129" s="12">
        <v>100.09298832431701</v>
      </c>
      <c r="AG129" s="12">
        <v>100.08432291314899</v>
      </c>
      <c r="AH129" s="12">
        <v>100.177049399829</v>
      </c>
      <c r="AI129" s="12">
        <v>100.122085800395</v>
      </c>
      <c r="AJ129" s="12">
        <v>100.143265200426</v>
      </c>
      <c r="AK129" s="12">
        <v>100.190144000795</v>
      </c>
      <c r="AL129" s="12">
        <v>100.272323241628</v>
      </c>
      <c r="AM129" s="12">
        <v>100.338982642383</v>
      </c>
      <c r="AN129" s="12">
        <v>100.350641563224</v>
      </c>
    </row>
    <row r="130" spans="1:40">
      <c r="A130" s="1" t="s">
        <v>524</v>
      </c>
      <c r="B130" s="1" t="s">
        <v>525</v>
      </c>
      <c r="F130" s="1">
        <v>6</v>
      </c>
      <c r="G130" s="1" t="s">
        <v>274</v>
      </c>
      <c r="H130" s="1" t="str">
        <f t="shared" si="3"/>
        <v>6단독주택</v>
      </c>
      <c r="I130" s="12">
        <v>100.23206587244201</v>
      </c>
      <c r="J130" s="12">
        <v>100.547920570573</v>
      </c>
      <c r="K130" s="12">
        <v>100.85814748326899</v>
      </c>
      <c r="L130" s="12">
        <v>101.05119755920499</v>
      </c>
      <c r="M130" s="12">
        <v>101.294018738254</v>
      </c>
      <c r="N130" s="12">
        <v>101.38649282191</v>
      </c>
      <c r="O130" s="12">
        <v>101.454579056779</v>
      </c>
      <c r="P130" s="12">
        <v>101.69420229628599</v>
      </c>
      <c r="Q130" s="12">
        <v>101.832287692969</v>
      </c>
      <c r="R130" s="12">
        <v>101.971772857913</v>
      </c>
      <c r="S130" s="12">
        <v>102.05504669576401</v>
      </c>
      <c r="T130" s="12">
        <v>102.16818132073701</v>
      </c>
      <c r="U130" s="12">
        <v>102.17511699404599</v>
      </c>
      <c r="V130" s="12">
        <v>102.339017676219</v>
      </c>
      <c r="W130" s="12">
        <v>102.01678087412201</v>
      </c>
      <c r="X130" s="12">
        <v>101.036812196597</v>
      </c>
      <c r="Y130" s="12">
        <v>100.90956950082899</v>
      </c>
      <c r="Z130" s="12">
        <v>100.798749774304</v>
      </c>
      <c r="AA130" s="12">
        <v>100.658555560092</v>
      </c>
      <c r="AB130" s="12">
        <v>100.425245533523</v>
      </c>
      <c r="AC130" s="12">
        <v>100.204852682007</v>
      </c>
      <c r="AD130" s="12">
        <v>100.081760807393</v>
      </c>
      <c r="AE130" s="12">
        <v>99.938689068658803</v>
      </c>
      <c r="AF130" s="12">
        <v>99.805365914212203</v>
      </c>
      <c r="AG130" s="12">
        <v>99.640121088064205</v>
      </c>
      <c r="AH130" s="12">
        <v>99.587781771778594</v>
      </c>
      <c r="AI130" s="12">
        <v>99.647686026784001</v>
      </c>
      <c r="AJ130" s="12">
        <v>99.989608934342996</v>
      </c>
      <c r="AK130" s="12">
        <v>100.29394297221999</v>
      </c>
      <c r="AL130" s="12">
        <v>100.29028877305799</v>
      </c>
      <c r="AM130" s="12">
        <v>100.14310214017399</v>
      </c>
      <c r="AN130" s="12">
        <v>99.972869770556798</v>
      </c>
    </row>
    <row r="131" spans="1:40">
      <c r="A131" s="1" t="s">
        <v>524</v>
      </c>
      <c r="B131" s="1" t="s">
        <v>525</v>
      </c>
      <c r="C131" s="1" t="s">
        <v>526</v>
      </c>
      <c r="F131" s="1">
        <v>7</v>
      </c>
      <c r="G131" s="1" t="s">
        <v>274</v>
      </c>
      <c r="H131" s="1" t="str">
        <f t="shared" si="3"/>
        <v>7단독주택</v>
      </c>
      <c r="I131" s="12">
        <v>100.510834122538</v>
      </c>
      <c r="J131" s="12">
        <v>100.782536373761</v>
      </c>
      <c r="K131" s="12">
        <v>100.958573044057</v>
      </c>
      <c r="L131" s="12">
        <v>100.994251104624</v>
      </c>
      <c r="M131" s="12">
        <v>101.092110621223</v>
      </c>
      <c r="N131" s="12">
        <v>101.187154614129</v>
      </c>
      <c r="O131" s="12">
        <v>101.211078873266</v>
      </c>
      <c r="P131" s="12">
        <v>101.41946672172099</v>
      </c>
      <c r="Q131" s="12">
        <v>101.481355712815</v>
      </c>
      <c r="R131" s="12">
        <v>101.579122904991</v>
      </c>
      <c r="S131" s="12">
        <v>101.60900833616699</v>
      </c>
      <c r="T131" s="12">
        <v>101.624165213536</v>
      </c>
      <c r="U131" s="12">
        <v>101.644208894643</v>
      </c>
      <c r="V131" s="12">
        <v>101.82682648722</v>
      </c>
      <c r="W131" s="12">
        <v>101.28599223136101</v>
      </c>
      <c r="X131" s="12">
        <v>100.851775574238</v>
      </c>
      <c r="Y131" s="12">
        <v>100.719415985167</v>
      </c>
      <c r="Z131" s="12">
        <v>100.63079808897</v>
      </c>
      <c r="AA131" s="12">
        <v>100.606799508938</v>
      </c>
      <c r="AB131" s="12">
        <v>100.40067931948199</v>
      </c>
      <c r="AC131" s="12">
        <v>100.232650778985</v>
      </c>
      <c r="AD131" s="12">
        <v>100.082515981356</v>
      </c>
      <c r="AE131" s="12">
        <v>99.943805237556901</v>
      </c>
      <c r="AF131" s="12">
        <v>99.893457267342399</v>
      </c>
      <c r="AG131" s="12">
        <v>99.737106254438203</v>
      </c>
      <c r="AH131" s="12">
        <v>99.711969895980801</v>
      </c>
      <c r="AI131" s="12">
        <v>99.980741509481106</v>
      </c>
      <c r="AJ131" s="12">
        <v>100.251320369913</v>
      </c>
      <c r="AK131" s="12">
        <v>100.465200309425</v>
      </c>
      <c r="AL131" s="12">
        <v>100.37993343321099</v>
      </c>
      <c r="AM131" s="12">
        <v>100.119825149075</v>
      </c>
      <c r="AN131" s="12">
        <v>99.808774378269106</v>
      </c>
    </row>
    <row r="132" spans="1:40">
      <c r="A132" s="1" t="s">
        <v>524</v>
      </c>
      <c r="B132" s="1" t="s">
        <v>525</v>
      </c>
      <c r="C132" s="1" t="s">
        <v>527</v>
      </c>
      <c r="F132" s="1">
        <v>8</v>
      </c>
      <c r="G132" s="1" t="s">
        <v>274</v>
      </c>
      <c r="H132" s="1" t="str">
        <f t="shared" si="3"/>
        <v>8단독주택</v>
      </c>
    </row>
    <row r="133" spans="1:40">
      <c r="A133" s="1" t="s">
        <v>524</v>
      </c>
      <c r="B133" s="1" t="s">
        <v>525</v>
      </c>
      <c r="C133" s="1" t="s">
        <v>528</v>
      </c>
      <c r="F133" s="1">
        <v>9</v>
      </c>
      <c r="G133" s="1" t="s">
        <v>274</v>
      </c>
      <c r="H133" s="1" t="str">
        <f t="shared" si="3"/>
        <v>9단독주택</v>
      </c>
    </row>
    <row r="134" spans="1:40">
      <c r="A134" s="1" t="s">
        <v>524</v>
      </c>
      <c r="B134" s="1" t="s">
        <v>525</v>
      </c>
      <c r="C134" s="1" t="s">
        <v>529</v>
      </c>
      <c r="F134" s="1">
        <v>10</v>
      </c>
      <c r="G134" s="1" t="s">
        <v>274</v>
      </c>
      <c r="H134" s="1" t="str">
        <f t="shared" si="3"/>
        <v>10단독주택</v>
      </c>
    </row>
    <row r="135" spans="1:40">
      <c r="A135" s="1" t="s">
        <v>524</v>
      </c>
      <c r="B135" s="1" t="s">
        <v>525</v>
      </c>
      <c r="C135" s="1" t="s">
        <v>530</v>
      </c>
      <c r="F135" s="1">
        <v>11</v>
      </c>
      <c r="G135" s="1" t="s">
        <v>274</v>
      </c>
      <c r="H135" s="1" t="str">
        <f t="shared" si="3"/>
        <v>11단독주택</v>
      </c>
      <c r="I135" s="12">
        <v>99.785446749082794</v>
      </c>
      <c r="J135" s="12">
        <v>100.19185900146699</v>
      </c>
      <c r="K135" s="12">
        <v>100.643644730963</v>
      </c>
      <c r="L135" s="12">
        <v>101.164492003647</v>
      </c>
      <c r="M135" s="12">
        <v>101.625061245818</v>
      </c>
      <c r="N135" s="12">
        <v>101.692123422911</v>
      </c>
      <c r="O135" s="12">
        <v>101.79500868106</v>
      </c>
      <c r="P135" s="12">
        <v>102.09660132653499</v>
      </c>
      <c r="Q135" s="12">
        <v>102.338655902572</v>
      </c>
      <c r="R135" s="12">
        <v>102.441744993955</v>
      </c>
      <c r="S135" s="12">
        <v>102.683653995236</v>
      </c>
      <c r="T135" s="12">
        <v>103.017481542059</v>
      </c>
      <c r="U135" s="12">
        <v>103.12223723409301</v>
      </c>
      <c r="V135" s="12">
        <v>103.189239686862</v>
      </c>
      <c r="W135" s="12">
        <v>103.17373548499999</v>
      </c>
      <c r="X135" s="12">
        <v>101.353171167228</v>
      </c>
      <c r="Y135" s="12">
        <v>101.25819366879701</v>
      </c>
      <c r="Z135" s="12">
        <v>101.06942919709699</v>
      </c>
      <c r="AA135" s="12">
        <v>100.70775010613799</v>
      </c>
      <c r="AB135" s="12">
        <v>100.43723691706499</v>
      </c>
      <c r="AC135" s="12">
        <v>100.105455680563</v>
      </c>
      <c r="AD135" s="12">
        <v>99.965615242740398</v>
      </c>
      <c r="AE135" s="12">
        <v>99.881630500246402</v>
      </c>
      <c r="AF135" s="12">
        <v>99.689986451580197</v>
      </c>
      <c r="AG135" s="12">
        <v>99.607174275514296</v>
      </c>
      <c r="AH135" s="12">
        <v>99.474072260932402</v>
      </c>
      <c r="AI135" s="12">
        <v>99.443895890614399</v>
      </c>
      <c r="AJ135" s="12">
        <v>99.712684527597006</v>
      </c>
      <c r="AK135" s="12">
        <v>100.071415735499</v>
      </c>
      <c r="AL135" s="12">
        <v>100.142943232063</v>
      </c>
      <c r="AM135" s="12">
        <v>100.273227827601</v>
      </c>
      <c r="AN135" s="12">
        <v>100.23341744760501</v>
      </c>
    </row>
    <row r="136" spans="1:40">
      <c r="A136" s="1" t="s">
        <v>524</v>
      </c>
      <c r="B136" s="1" t="s">
        <v>525</v>
      </c>
      <c r="C136" s="1" t="s">
        <v>531</v>
      </c>
      <c r="F136" s="1">
        <v>12</v>
      </c>
      <c r="G136" s="1" t="s">
        <v>274</v>
      </c>
      <c r="H136" s="1" t="str">
        <f t="shared" si="3"/>
        <v>12단독주택</v>
      </c>
    </row>
    <row r="137" spans="1:40">
      <c r="A137" s="1" t="s">
        <v>524</v>
      </c>
      <c r="B137" s="1" t="s">
        <v>525</v>
      </c>
      <c r="C137" s="1" t="s">
        <v>532</v>
      </c>
      <c r="F137" s="1">
        <v>13</v>
      </c>
      <c r="G137" s="1" t="s">
        <v>274</v>
      </c>
      <c r="H137" s="1" t="str">
        <f t="shared" si="3"/>
        <v>13단독주택</v>
      </c>
    </row>
    <row r="138" spans="1:40">
      <c r="A138" s="1" t="s">
        <v>524</v>
      </c>
      <c r="B138" s="1" t="s">
        <v>533</v>
      </c>
      <c r="F138" s="1">
        <v>14</v>
      </c>
      <c r="G138" s="1" t="s">
        <v>274</v>
      </c>
      <c r="H138" s="1" t="str">
        <f t="shared" si="3"/>
        <v>14단독주택</v>
      </c>
      <c r="I138" s="12">
        <v>99.573676680208195</v>
      </c>
      <c r="J138" s="12">
        <v>99.745620962737405</v>
      </c>
      <c r="K138" s="12">
        <v>100.09722941145699</v>
      </c>
      <c r="L138" s="12">
        <v>100.229372805997</v>
      </c>
      <c r="M138" s="12">
        <v>100.203270555619</v>
      </c>
      <c r="N138" s="12">
        <v>100.15117331303</v>
      </c>
      <c r="O138" s="12">
        <v>100.294375607703</v>
      </c>
      <c r="P138" s="12">
        <v>100.343766387882</v>
      </c>
      <c r="Q138" s="12">
        <v>100.42028320951</v>
      </c>
      <c r="R138" s="12">
        <v>100.430443043523</v>
      </c>
      <c r="S138" s="12">
        <v>100.468262879267</v>
      </c>
      <c r="T138" s="12">
        <v>100.626062878734</v>
      </c>
      <c r="U138" s="12">
        <v>100.85552025036699</v>
      </c>
      <c r="V138" s="12">
        <v>100.98039087622099</v>
      </c>
      <c r="W138" s="12">
        <v>100.79183434801701</v>
      </c>
      <c r="X138" s="12">
        <v>100.60488435104099</v>
      </c>
      <c r="Y138" s="12">
        <v>100.576468456371</v>
      </c>
      <c r="Z138" s="12">
        <v>100.463990187505</v>
      </c>
      <c r="AA138" s="12">
        <v>100.36635174871201</v>
      </c>
      <c r="AB138" s="12">
        <v>100.38554789232801</v>
      </c>
      <c r="AC138" s="12">
        <v>100.23879566622399</v>
      </c>
      <c r="AD138" s="12">
        <v>100.157556787091</v>
      </c>
      <c r="AE138" s="12">
        <v>100.008966803806</v>
      </c>
      <c r="AF138" s="12">
        <v>99.985214220586897</v>
      </c>
      <c r="AG138" s="12">
        <v>99.909648481517607</v>
      </c>
      <c r="AH138" s="12">
        <v>99.906808926969205</v>
      </c>
      <c r="AI138" s="12">
        <v>99.635594049467301</v>
      </c>
      <c r="AJ138" s="12">
        <v>99.572561544117804</v>
      </c>
      <c r="AK138" s="12">
        <v>99.618343029613399</v>
      </c>
      <c r="AL138" s="12">
        <v>99.674182305390005</v>
      </c>
      <c r="AM138" s="12">
        <v>99.659707303047597</v>
      </c>
      <c r="AN138" s="12">
        <v>99.577924963937406</v>
      </c>
    </row>
    <row r="139" spans="1:40">
      <c r="A139" s="1" t="s">
        <v>524</v>
      </c>
      <c r="B139" s="1" t="s">
        <v>533</v>
      </c>
      <c r="C139" s="1" t="s">
        <v>534</v>
      </c>
      <c r="F139" s="1">
        <v>15</v>
      </c>
      <c r="G139" s="1" t="s">
        <v>274</v>
      </c>
      <c r="H139" s="1" t="str">
        <f t="shared" si="3"/>
        <v>15단독주택</v>
      </c>
    </row>
    <row r="140" spans="1:40">
      <c r="A140" s="1" t="s">
        <v>524</v>
      </c>
      <c r="B140" s="1" t="s">
        <v>533</v>
      </c>
      <c r="C140" s="1" t="s">
        <v>535</v>
      </c>
      <c r="F140" s="1">
        <v>16</v>
      </c>
      <c r="G140" s="1" t="s">
        <v>274</v>
      </c>
      <c r="H140" s="1" t="str">
        <f t="shared" si="3"/>
        <v>16단독주택</v>
      </c>
    </row>
    <row r="141" spans="1:40">
      <c r="A141" s="1" t="s">
        <v>524</v>
      </c>
      <c r="B141" s="1" t="s">
        <v>533</v>
      </c>
      <c r="C141" s="1" t="s">
        <v>536</v>
      </c>
      <c r="F141" s="1">
        <v>17</v>
      </c>
      <c r="G141" s="1" t="s">
        <v>274</v>
      </c>
      <c r="H141" s="1" t="str">
        <f t="shared" ref="H141:H165" si="4">F141&amp;G141</f>
        <v>17단독주택</v>
      </c>
    </row>
    <row r="142" spans="1:40">
      <c r="A142" s="1" t="s">
        <v>524</v>
      </c>
      <c r="B142" s="1" t="s">
        <v>533</v>
      </c>
      <c r="C142" s="1" t="s">
        <v>537</v>
      </c>
      <c r="F142" s="1">
        <v>18</v>
      </c>
      <c r="G142" s="1" t="s">
        <v>274</v>
      </c>
      <c r="H142" s="1" t="str">
        <f t="shared" si="4"/>
        <v>18단독주택</v>
      </c>
    </row>
    <row r="143" spans="1:40">
      <c r="A143" s="1" t="s">
        <v>524</v>
      </c>
      <c r="B143" s="1" t="s">
        <v>533</v>
      </c>
      <c r="C143" s="1" t="s">
        <v>538</v>
      </c>
      <c r="F143" s="1">
        <v>19</v>
      </c>
      <c r="G143" s="1" t="s">
        <v>274</v>
      </c>
      <c r="H143" s="1" t="str">
        <f t="shared" si="4"/>
        <v>19단독주택</v>
      </c>
    </row>
    <row r="144" spans="1:40">
      <c r="A144" s="1" t="s">
        <v>524</v>
      </c>
      <c r="B144" s="1" t="s">
        <v>533</v>
      </c>
      <c r="C144" s="1" t="s">
        <v>539</v>
      </c>
      <c r="F144" s="1">
        <v>20</v>
      </c>
      <c r="G144" s="1" t="s">
        <v>274</v>
      </c>
      <c r="H144" s="1" t="str">
        <f t="shared" si="4"/>
        <v>20단독주택</v>
      </c>
    </row>
    <row r="145" spans="1:40">
      <c r="A145" s="1" t="s">
        <v>524</v>
      </c>
      <c r="B145" s="1" t="s">
        <v>533</v>
      </c>
      <c r="C145" s="1" t="s">
        <v>540</v>
      </c>
      <c r="F145" s="1">
        <v>21</v>
      </c>
      <c r="G145" s="1" t="s">
        <v>274</v>
      </c>
      <c r="H145" s="1" t="str">
        <f t="shared" si="4"/>
        <v>21단독주택</v>
      </c>
    </row>
    <row r="146" spans="1:40">
      <c r="A146" s="1" t="s">
        <v>524</v>
      </c>
      <c r="B146" s="1" t="s">
        <v>541</v>
      </c>
      <c r="F146" s="1">
        <v>22</v>
      </c>
      <c r="G146" s="1" t="s">
        <v>274</v>
      </c>
      <c r="H146" s="1" t="str">
        <f t="shared" si="4"/>
        <v>22단독주택</v>
      </c>
      <c r="I146" s="12">
        <v>100.524508684675</v>
      </c>
      <c r="J146" s="12">
        <v>100.776990902466</v>
      </c>
      <c r="K146" s="12">
        <v>101.267082644373</v>
      </c>
      <c r="L146" s="12">
        <v>101.24502981253499</v>
      </c>
      <c r="M146" s="12">
        <v>101.27872531069799</v>
      </c>
      <c r="N146" s="12">
        <v>101.136569797308</v>
      </c>
      <c r="O146" s="12">
        <v>101.20357699810501</v>
      </c>
      <c r="P146" s="12">
        <v>101.196473048154</v>
      </c>
      <c r="Q146" s="12">
        <v>101.175708111528</v>
      </c>
      <c r="R146" s="12">
        <v>100.989023724636</v>
      </c>
      <c r="S146" s="12">
        <v>100.60119145220099</v>
      </c>
      <c r="T146" s="12">
        <v>100.91221825701599</v>
      </c>
      <c r="U146" s="12">
        <v>100.93810084314801</v>
      </c>
      <c r="V146" s="12">
        <v>100.898014641142</v>
      </c>
      <c r="W146" s="12">
        <v>100.766131830958</v>
      </c>
      <c r="X146" s="12">
        <v>100.76676427264699</v>
      </c>
      <c r="Y146" s="12">
        <v>100.685533656823</v>
      </c>
      <c r="Z146" s="12">
        <v>100.533063977406</v>
      </c>
      <c r="AA146" s="12">
        <v>100.318762267891</v>
      </c>
      <c r="AB146" s="12">
        <v>100.280382762486</v>
      </c>
      <c r="AC146" s="12">
        <v>100.060913407409</v>
      </c>
      <c r="AD146" s="12">
        <v>99.973099484990598</v>
      </c>
      <c r="AE146" s="12">
        <v>99.673211308134199</v>
      </c>
      <c r="AF146" s="12">
        <v>99.261027566718298</v>
      </c>
      <c r="AG146" s="12">
        <v>98.958580467707506</v>
      </c>
      <c r="AH146" s="12">
        <v>98.599488983541093</v>
      </c>
      <c r="AI146" s="12">
        <v>98.163822157353707</v>
      </c>
      <c r="AJ146" s="12">
        <v>98.250534739700697</v>
      </c>
      <c r="AK146" s="12">
        <v>98.120687268334507</v>
      </c>
      <c r="AL146" s="12">
        <v>98.005332529957897</v>
      </c>
      <c r="AM146" s="12">
        <v>98.064566605195694</v>
      </c>
      <c r="AN146" s="12">
        <v>97.995601074547395</v>
      </c>
    </row>
    <row r="147" spans="1:40">
      <c r="A147" s="1" t="s">
        <v>524</v>
      </c>
      <c r="B147" s="1" t="s">
        <v>542</v>
      </c>
      <c r="F147" s="1">
        <v>23</v>
      </c>
      <c r="G147" s="1" t="s">
        <v>274</v>
      </c>
      <c r="H147" s="1" t="str">
        <f t="shared" si="4"/>
        <v>23단독주택</v>
      </c>
      <c r="I147" s="12">
        <v>94.544118151150798</v>
      </c>
      <c r="J147" s="12">
        <v>94.937354247543198</v>
      </c>
      <c r="K147" s="12">
        <v>95.593952051135602</v>
      </c>
      <c r="L147" s="12">
        <v>96.565923977499295</v>
      </c>
      <c r="M147" s="12">
        <v>96.480415867321895</v>
      </c>
      <c r="N147" s="12">
        <v>96.911803502363995</v>
      </c>
      <c r="O147" s="12">
        <v>97.376541052009998</v>
      </c>
      <c r="P147" s="12">
        <v>97.721039126336507</v>
      </c>
      <c r="Q147" s="12">
        <v>98.226313760318305</v>
      </c>
      <c r="R147" s="12">
        <v>98.752757854280304</v>
      </c>
      <c r="S147" s="12">
        <v>99.2217548801937</v>
      </c>
      <c r="T147" s="12">
        <v>99.492753574574806</v>
      </c>
      <c r="U147" s="12">
        <v>99.600300978622599</v>
      </c>
      <c r="V147" s="12">
        <v>99.659477277925205</v>
      </c>
      <c r="W147" s="12">
        <v>99.814227514815499</v>
      </c>
      <c r="X147" s="12">
        <v>99.735420383858695</v>
      </c>
      <c r="Y147" s="12">
        <v>99.808864821437297</v>
      </c>
      <c r="Z147" s="12">
        <v>99.822073034050305</v>
      </c>
      <c r="AA147" s="12">
        <v>99.878682256143506</v>
      </c>
      <c r="AB147" s="12">
        <v>100.02026873208401</v>
      </c>
      <c r="AC147" s="12">
        <v>100.051453748501</v>
      </c>
      <c r="AD147" s="12">
        <v>99.989851190000294</v>
      </c>
      <c r="AE147" s="12">
        <v>99.919330302048706</v>
      </c>
      <c r="AF147" s="12">
        <v>100.121120762968</v>
      </c>
      <c r="AG147" s="12">
        <v>100.24037535540801</v>
      </c>
      <c r="AH147" s="12">
        <v>100.34883005903799</v>
      </c>
      <c r="AI147" s="12">
        <v>100.38486579129901</v>
      </c>
      <c r="AJ147" s="12">
        <v>100.388755254638</v>
      </c>
      <c r="AK147" s="12">
        <v>100.42801283025101</v>
      </c>
      <c r="AL147" s="12">
        <v>100.462371869649</v>
      </c>
      <c r="AM147" s="12">
        <v>100.54097924879299</v>
      </c>
      <c r="AN147" s="12">
        <v>100.482488581947</v>
      </c>
    </row>
    <row r="148" spans="1:40">
      <c r="A148" s="1" t="s">
        <v>524</v>
      </c>
      <c r="B148" s="1" t="s">
        <v>542</v>
      </c>
      <c r="C148" s="1" t="s">
        <v>543</v>
      </c>
      <c r="F148" s="1">
        <v>24</v>
      </c>
      <c r="G148" s="1" t="s">
        <v>274</v>
      </c>
      <c r="H148" s="1" t="str">
        <f t="shared" si="4"/>
        <v>24단독주택</v>
      </c>
    </row>
    <row r="149" spans="1:40">
      <c r="A149" s="1" t="s">
        <v>524</v>
      </c>
      <c r="B149" s="1" t="s">
        <v>542</v>
      </c>
      <c r="C149" s="1" t="s">
        <v>544</v>
      </c>
      <c r="F149" s="1">
        <v>25</v>
      </c>
      <c r="G149" s="1" t="s">
        <v>274</v>
      </c>
      <c r="H149" s="1" t="str">
        <f t="shared" si="4"/>
        <v>25단독주택</v>
      </c>
    </row>
    <row r="150" spans="1:40">
      <c r="A150" s="1" t="s">
        <v>524</v>
      </c>
      <c r="B150" s="1" t="s">
        <v>542</v>
      </c>
      <c r="C150" s="1" t="s">
        <v>545</v>
      </c>
      <c r="F150" s="1">
        <v>26</v>
      </c>
      <c r="G150" s="1" t="s">
        <v>274</v>
      </c>
      <c r="H150" s="1" t="str">
        <f t="shared" si="4"/>
        <v>26단독주택</v>
      </c>
    </row>
    <row r="151" spans="1:40">
      <c r="A151" s="1" t="s">
        <v>524</v>
      </c>
      <c r="B151" s="1" t="s">
        <v>546</v>
      </c>
      <c r="F151" s="1">
        <v>27</v>
      </c>
      <c r="G151" s="1" t="s">
        <v>274</v>
      </c>
      <c r="H151" s="1" t="str">
        <f t="shared" si="4"/>
        <v>27단독주택</v>
      </c>
      <c r="I151" s="12">
        <v>97.534908447127606</v>
      </c>
      <c r="J151" s="12">
        <v>97.7347269940758</v>
      </c>
      <c r="K151" s="12">
        <v>98.227067494549303</v>
      </c>
      <c r="L151" s="12">
        <v>99.102183019413303</v>
      </c>
      <c r="M151" s="12">
        <v>97.343301421775806</v>
      </c>
      <c r="N151" s="12">
        <v>99.036850559414702</v>
      </c>
      <c r="O151" s="12">
        <v>99.257652093047994</v>
      </c>
      <c r="P151" s="12">
        <v>99.305292966977703</v>
      </c>
      <c r="Q151" s="12">
        <v>100.061833458192</v>
      </c>
      <c r="R151" s="12">
        <v>100.123290676146</v>
      </c>
      <c r="S151" s="12">
        <v>100.177541546249</v>
      </c>
      <c r="T151" s="12">
        <v>100.340982893381</v>
      </c>
      <c r="U151" s="12">
        <v>100.35969150305</v>
      </c>
      <c r="V151" s="12">
        <v>100.358076043737</v>
      </c>
      <c r="W151" s="12">
        <v>100.437974449607</v>
      </c>
      <c r="X151" s="12">
        <v>100.601462853537</v>
      </c>
      <c r="Y151" s="12">
        <v>100.510970383016</v>
      </c>
      <c r="Z151" s="12">
        <v>100.403410990003</v>
      </c>
      <c r="AA151" s="12">
        <v>100.395458727071</v>
      </c>
      <c r="AB151" s="12">
        <v>100.35056048790899</v>
      </c>
      <c r="AC151" s="12">
        <v>100.08341197699301</v>
      </c>
      <c r="AD151" s="12">
        <v>99.905546514678804</v>
      </c>
      <c r="AE151" s="12">
        <v>99.8500664569208</v>
      </c>
      <c r="AF151" s="12">
        <v>99.498665392388901</v>
      </c>
      <c r="AG151" s="12">
        <v>99.364172294865497</v>
      </c>
      <c r="AH151" s="12">
        <v>99.320405148407005</v>
      </c>
      <c r="AI151" s="12">
        <v>99.12355639834</v>
      </c>
      <c r="AJ151" s="12">
        <v>99.116267071057493</v>
      </c>
      <c r="AK151" s="12">
        <v>99.006046093395199</v>
      </c>
      <c r="AL151" s="12">
        <v>98.814715566426401</v>
      </c>
      <c r="AM151" s="12">
        <v>98.696715713599801</v>
      </c>
      <c r="AN151" s="12">
        <v>98.412929619158405</v>
      </c>
    </row>
    <row r="152" spans="1:40">
      <c r="A152" s="1" t="s">
        <v>524</v>
      </c>
      <c r="B152" s="1" t="s">
        <v>547</v>
      </c>
      <c r="F152" s="1">
        <v>28</v>
      </c>
      <c r="G152" s="1" t="s">
        <v>274</v>
      </c>
      <c r="H152" s="1" t="str">
        <f t="shared" si="4"/>
        <v>28단독주택</v>
      </c>
      <c r="I152" s="12">
        <v>98.863130543351105</v>
      </c>
      <c r="J152" s="12">
        <v>99.179672680856697</v>
      </c>
      <c r="K152" s="12">
        <v>99.140711203464207</v>
      </c>
      <c r="L152" s="12">
        <v>98.790837019322495</v>
      </c>
      <c r="M152" s="12">
        <v>98.192486421877405</v>
      </c>
      <c r="N152" s="12">
        <v>98.702247017103105</v>
      </c>
      <c r="O152" s="12">
        <v>99.246847706608804</v>
      </c>
      <c r="P152" s="12">
        <v>99.448667219167305</v>
      </c>
      <c r="Q152" s="12">
        <v>99.656305160608696</v>
      </c>
      <c r="R152" s="12">
        <v>99.775935417235601</v>
      </c>
      <c r="S152" s="12">
        <v>99.877853288120306</v>
      </c>
      <c r="T152" s="12">
        <v>99.914304076358505</v>
      </c>
      <c r="U152" s="12">
        <v>99.971285464283397</v>
      </c>
      <c r="V152" s="12">
        <v>100.031835710443</v>
      </c>
      <c r="W152" s="12">
        <v>100.111396359062</v>
      </c>
      <c r="X152" s="12">
        <v>100.104789711923</v>
      </c>
      <c r="Y152" s="12">
        <v>100.03333366674499</v>
      </c>
      <c r="Z152" s="12">
        <v>100.235058606016</v>
      </c>
      <c r="AA152" s="12">
        <v>100.152371268122</v>
      </c>
      <c r="AB152" s="12">
        <v>100.127722789847</v>
      </c>
      <c r="AC152" s="12">
        <v>100.045713742391</v>
      </c>
      <c r="AD152" s="12">
        <v>99.944733257515793</v>
      </c>
      <c r="AE152" s="12">
        <v>99.8121230217304</v>
      </c>
      <c r="AF152" s="12">
        <v>99.525561507971403</v>
      </c>
      <c r="AG152" s="12">
        <v>99.374852898112707</v>
      </c>
      <c r="AH152" s="12">
        <v>99.494510615661298</v>
      </c>
      <c r="AI152" s="12">
        <v>99.541692215816397</v>
      </c>
      <c r="AJ152" s="12">
        <v>99.615806185201095</v>
      </c>
      <c r="AK152" s="12">
        <v>99.678340011213095</v>
      </c>
      <c r="AL152" s="12">
        <v>99.608515864709503</v>
      </c>
      <c r="AM152" s="12">
        <v>99.564867000727205</v>
      </c>
      <c r="AN152" s="12">
        <v>99.527536022760799</v>
      </c>
    </row>
    <row r="153" spans="1:40">
      <c r="A153" s="1" t="s">
        <v>524</v>
      </c>
      <c r="B153" s="1" t="s">
        <v>548</v>
      </c>
      <c r="F153" s="1">
        <v>29</v>
      </c>
      <c r="G153" s="1" t="s">
        <v>274</v>
      </c>
      <c r="H153" s="1" t="str">
        <f t="shared" si="4"/>
        <v>29단독주택</v>
      </c>
      <c r="I153" s="12">
        <v>98.289541246718301</v>
      </c>
      <c r="J153" s="12">
        <v>98.460529411006107</v>
      </c>
      <c r="K153" s="12">
        <v>98.555346661555205</v>
      </c>
      <c r="L153" s="12">
        <v>98.593880849564201</v>
      </c>
      <c r="M153" s="12">
        <v>98.595564612534005</v>
      </c>
      <c r="N153" s="12">
        <v>98.732131904961605</v>
      </c>
      <c r="O153" s="12">
        <v>98.8162677852211</v>
      </c>
      <c r="P153" s="12">
        <v>98.882469695409796</v>
      </c>
      <c r="Q153" s="12">
        <v>98.9846199503897</v>
      </c>
      <c r="R153" s="12">
        <v>99.147080710691895</v>
      </c>
      <c r="S153" s="12">
        <v>99.284272740373396</v>
      </c>
      <c r="T153" s="12">
        <v>99.486544363922405</v>
      </c>
      <c r="U153" s="12">
        <v>99.678963087754099</v>
      </c>
      <c r="V153" s="12">
        <v>99.6981632371903</v>
      </c>
      <c r="W153" s="12">
        <v>99.680778873087604</v>
      </c>
      <c r="X153" s="12">
        <v>99.658298112464394</v>
      </c>
      <c r="Y153" s="12">
        <v>99.712474709570103</v>
      </c>
      <c r="Z153" s="12">
        <v>99.775514561830306</v>
      </c>
      <c r="AA153" s="12">
        <v>99.913653794443206</v>
      </c>
      <c r="AB153" s="12">
        <v>100.04589235364401</v>
      </c>
      <c r="AC153" s="12">
        <v>100.056737722561</v>
      </c>
      <c r="AD153" s="12">
        <v>99.931520068308899</v>
      </c>
      <c r="AE153" s="12">
        <v>99.935325069053803</v>
      </c>
      <c r="AF153" s="12">
        <v>99.949345782094397</v>
      </c>
      <c r="AG153" s="12">
        <v>100.008693208639</v>
      </c>
      <c r="AH153" s="12">
        <v>100.047415662341</v>
      </c>
      <c r="AI153" s="12">
        <v>100.24774831824401</v>
      </c>
      <c r="AJ153" s="12">
        <v>100.302659779016</v>
      </c>
      <c r="AK153" s="12">
        <v>100.368044670047</v>
      </c>
      <c r="AL153" s="12">
        <v>100.45188404003601</v>
      </c>
      <c r="AM153" s="12">
        <v>100.361782785469</v>
      </c>
      <c r="AN153" s="12">
        <v>100.31459768897101</v>
      </c>
    </row>
    <row r="154" spans="1:40">
      <c r="A154" s="1" t="s">
        <v>524</v>
      </c>
      <c r="B154" s="1" t="s">
        <v>549</v>
      </c>
      <c r="F154" s="1">
        <v>30</v>
      </c>
      <c r="G154" s="1" t="s">
        <v>274</v>
      </c>
      <c r="H154" s="1" t="str">
        <f t="shared" si="4"/>
        <v>30단독주택</v>
      </c>
      <c r="I154" s="12">
        <v>95.377168199615397</v>
      </c>
      <c r="J154" s="12">
        <v>95.556920948072303</v>
      </c>
      <c r="K154" s="12">
        <v>96.045692046151402</v>
      </c>
      <c r="L154" s="12">
        <v>97.003911186503899</v>
      </c>
      <c r="M154" s="12">
        <v>97.027272314300205</v>
      </c>
      <c r="N154" s="12">
        <v>97.319426607399507</v>
      </c>
      <c r="O154" s="12">
        <v>97.596638911191505</v>
      </c>
      <c r="P154" s="12">
        <v>97.827297624211994</v>
      </c>
      <c r="Q154" s="12">
        <v>98.195173355672196</v>
      </c>
      <c r="R154" s="12">
        <v>98.737368255628795</v>
      </c>
      <c r="S154" s="12">
        <v>99.240599085485101</v>
      </c>
      <c r="T154" s="12">
        <v>99.515144866474301</v>
      </c>
      <c r="U154" s="12">
        <v>99.773065936525498</v>
      </c>
      <c r="V154" s="12">
        <v>99.774499117829393</v>
      </c>
      <c r="W154" s="12">
        <v>99.733699672466003</v>
      </c>
      <c r="X154" s="12">
        <v>99.7442720518724</v>
      </c>
      <c r="Y154" s="12">
        <v>99.719967732368104</v>
      </c>
      <c r="Z154" s="12">
        <v>99.826902906948504</v>
      </c>
      <c r="AA154" s="12">
        <v>99.947099831296995</v>
      </c>
      <c r="AB154" s="12">
        <v>99.998183527225905</v>
      </c>
      <c r="AC154" s="12">
        <v>99.975198965169696</v>
      </c>
      <c r="AD154" s="12">
        <v>99.958963684592504</v>
      </c>
      <c r="AE154" s="12">
        <v>99.926180277941796</v>
      </c>
      <c r="AF154" s="12">
        <v>100.04381038434499</v>
      </c>
      <c r="AG154" s="12">
        <v>100.033438268434</v>
      </c>
      <c r="AH154" s="12">
        <v>99.966918491600396</v>
      </c>
      <c r="AI154" s="12">
        <v>99.956139339314205</v>
      </c>
      <c r="AJ154" s="12">
        <v>100.046895487968</v>
      </c>
      <c r="AK154" s="12">
        <v>100.107478053919</v>
      </c>
      <c r="AL154" s="12">
        <v>100.327370101592</v>
      </c>
      <c r="AM154" s="12">
        <v>100.37404120084901</v>
      </c>
      <c r="AN154" s="12">
        <v>100.2653666688</v>
      </c>
    </row>
    <row r="155" spans="1:40">
      <c r="A155" s="1" t="s">
        <v>524</v>
      </c>
      <c r="B155" s="1" t="s">
        <v>910</v>
      </c>
      <c r="F155" s="1">
        <v>31</v>
      </c>
      <c r="G155" s="1" t="s">
        <v>274</v>
      </c>
      <c r="H155" s="1" t="str">
        <f t="shared" si="4"/>
        <v>31단독주택</v>
      </c>
    </row>
    <row r="156" spans="1:40">
      <c r="A156" s="1" t="s">
        <v>524</v>
      </c>
      <c r="B156" s="1" t="s">
        <v>550</v>
      </c>
      <c r="F156" s="1">
        <v>32</v>
      </c>
      <c r="G156" s="1" t="s">
        <v>274</v>
      </c>
      <c r="H156" s="1" t="str">
        <f t="shared" si="4"/>
        <v>32단독주택</v>
      </c>
      <c r="I156" s="12">
        <v>97.038576006924004</v>
      </c>
      <c r="J156" s="12">
        <v>97.086174023299407</v>
      </c>
      <c r="K156" s="12">
        <v>97.1808312536713</v>
      </c>
      <c r="L156" s="12">
        <v>97.290812641489296</v>
      </c>
      <c r="M156" s="12">
        <v>97.430724041863598</v>
      </c>
      <c r="N156" s="12">
        <v>97.553026134465995</v>
      </c>
      <c r="O156" s="12">
        <v>97.629205491799098</v>
      </c>
      <c r="P156" s="12">
        <v>97.764528128272104</v>
      </c>
      <c r="Q156" s="12">
        <v>97.9784479070792</v>
      </c>
      <c r="R156" s="12">
        <v>98.334885954303303</v>
      </c>
      <c r="S156" s="12">
        <v>98.676831207448799</v>
      </c>
      <c r="T156" s="12">
        <v>99.025237808343206</v>
      </c>
      <c r="U156" s="12">
        <v>99.577974842658804</v>
      </c>
      <c r="V156" s="12">
        <v>99.577554584095594</v>
      </c>
      <c r="W156" s="12">
        <v>99.668383667312995</v>
      </c>
      <c r="X156" s="12">
        <v>99.784169512588903</v>
      </c>
      <c r="Y156" s="12">
        <v>99.890584027216804</v>
      </c>
      <c r="Z156" s="12">
        <v>99.992722955172397</v>
      </c>
      <c r="AA156" s="12">
        <v>100.17106301122701</v>
      </c>
      <c r="AB156" s="12">
        <v>100.267556217023</v>
      </c>
      <c r="AC156" s="12">
        <v>100.222069391207</v>
      </c>
      <c r="AD156" s="12">
        <v>100.09241705191199</v>
      </c>
      <c r="AE156" s="12">
        <v>99.980290702374504</v>
      </c>
      <c r="AF156" s="12">
        <v>99.848597560662498</v>
      </c>
      <c r="AG156" s="12">
        <v>99.810258812311702</v>
      </c>
      <c r="AH156" s="12">
        <v>99.839380274805904</v>
      </c>
      <c r="AI156" s="12">
        <v>99.917854969015195</v>
      </c>
      <c r="AJ156" s="12">
        <v>99.943574761566396</v>
      </c>
      <c r="AK156" s="12">
        <v>99.979676788130206</v>
      </c>
      <c r="AL156" s="12">
        <v>100.06479617071599</v>
      </c>
      <c r="AM156" s="12">
        <v>100.09916909467501</v>
      </c>
      <c r="AN156" s="12">
        <v>100.09702360447</v>
      </c>
    </row>
    <row r="157" spans="1:40">
      <c r="A157" s="1" t="s">
        <v>524</v>
      </c>
      <c r="B157" s="1" t="s">
        <v>551</v>
      </c>
      <c r="F157" s="1">
        <v>33</v>
      </c>
      <c r="G157" s="1" t="s">
        <v>274</v>
      </c>
      <c r="H157" s="1" t="str">
        <f t="shared" si="4"/>
        <v>33단독주택</v>
      </c>
      <c r="I157" s="12">
        <v>96.344973118224203</v>
      </c>
      <c r="J157" s="12">
        <v>96.523117939273504</v>
      </c>
      <c r="K157" s="12">
        <v>96.886962902023299</v>
      </c>
      <c r="L157" s="12">
        <v>97.078187694837496</v>
      </c>
      <c r="M157" s="12">
        <v>97.009132874579706</v>
      </c>
      <c r="N157" s="12">
        <v>96.971431039747799</v>
      </c>
      <c r="O157" s="12">
        <v>97.480600570870095</v>
      </c>
      <c r="P157" s="12">
        <v>97.625346586360095</v>
      </c>
      <c r="Q157" s="12">
        <v>97.706533919992097</v>
      </c>
      <c r="R157" s="12">
        <v>97.973512765807499</v>
      </c>
      <c r="S157" s="12">
        <v>98.144156278014705</v>
      </c>
      <c r="T157" s="12">
        <v>98.309586032671604</v>
      </c>
      <c r="U157" s="12">
        <v>98.241281607115596</v>
      </c>
      <c r="V157" s="12">
        <v>98.329298364371695</v>
      </c>
      <c r="W157" s="12">
        <v>98.392014603632305</v>
      </c>
      <c r="X157" s="12">
        <v>98.603964252070796</v>
      </c>
      <c r="Y157" s="12">
        <v>99.1420701373562</v>
      </c>
      <c r="Z157" s="12">
        <v>99.0693702354544</v>
      </c>
      <c r="AA157" s="12">
        <v>99.456817804705096</v>
      </c>
      <c r="AB157" s="12">
        <v>99.741003887349606</v>
      </c>
      <c r="AC157" s="12">
        <v>99.701214477562502</v>
      </c>
      <c r="AD157" s="12">
        <v>99.827719400653095</v>
      </c>
      <c r="AE157" s="12">
        <v>100.028104607915</v>
      </c>
      <c r="AF157" s="12">
        <v>100.345628580359</v>
      </c>
      <c r="AG157" s="12">
        <v>100.28621422671</v>
      </c>
      <c r="AH157" s="12">
        <v>100.478024212544</v>
      </c>
      <c r="AI157" s="12">
        <v>100.646108368184</v>
      </c>
      <c r="AJ157" s="12">
        <v>100.701580586799</v>
      </c>
      <c r="AK157" s="12">
        <v>100.74416494121</v>
      </c>
      <c r="AL157" s="12">
        <v>100.984149032128</v>
      </c>
      <c r="AM157" s="12">
        <v>100.831978573588</v>
      </c>
      <c r="AN157" s="12">
        <v>100.916878422986</v>
      </c>
    </row>
    <row r="158" spans="1:40">
      <c r="A158" s="1" t="s">
        <v>524</v>
      </c>
      <c r="B158" s="1" t="s">
        <v>552</v>
      </c>
      <c r="F158" s="1">
        <v>34</v>
      </c>
      <c r="G158" s="1" t="s">
        <v>274</v>
      </c>
      <c r="H158" s="1" t="str">
        <f t="shared" si="4"/>
        <v>34단독주택</v>
      </c>
      <c r="I158" s="12">
        <v>96.429499941415202</v>
      </c>
      <c r="J158" s="12">
        <v>96.509028057816806</v>
      </c>
      <c r="K158" s="12">
        <v>96.920472439214706</v>
      </c>
      <c r="L158" s="12">
        <v>97.235835355717697</v>
      </c>
      <c r="M158" s="12">
        <v>97.462759057603506</v>
      </c>
      <c r="N158" s="12">
        <v>97.282543469126196</v>
      </c>
      <c r="O158" s="12">
        <v>98.125027676002404</v>
      </c>
      <c r="P158" s="12">
        <v>98.839982740889994</v>
      </c>
      <c r="Q158" s="12">
        <v>98.961696188632899</v>
      </c>
      <c r="R158" s="12">
        <v>98.908092835879003</v>
      </c>
      <c r="S158" s="12">
        <v>98.935188348522303</v>
      </c>
      <c r="T158" s="12">
        <v>98.981113609479607</v>
      </c>
      <c r="U158" s="12">
        <v>99.1360419692177</v>
      </c>
      <c r="V158" s="12">
        <v>99.263597824874097</v>
      </c>
      <c r="W158" s="12">
        <v>99.148676201755407</v>
      </c>
      <c r="X158" s="12">
        <v>99.118601516032498</v>
      </c>
      <c r="Y158" s="12">
        <v>99.435643433263394</v>
      </c>
      <c r="Z158" s="12">
        <v>99.498170073006506</v>
      </c>
      <c r="AA158" s="12">
        <v>99.524818607746894</v>
      </c>
      <c r="AB158" s="12">
        <v>99.730446807029395</v>
      </c>
      <c r="AC158" s="12">
        <v>99.742738914841695</v>
      </c>
      <c r="AD158" s="12">
        <v>99.786958030180401</v>
      </c>
      <c r="AE158" s="12">
        <v>99.996611274884302</v>
      </c>
      <c r="AF158" s="12">
        <v>100.66280143972099</v>
      </c>
      <c r="AG158" s="12">
        <v>100.66639011574399</v>
      </c>
      <c r="AH158" s="12">
        <v>100.91454940733</v>
      </c>
      <c r="AI158" s="12">
        <v>100.95597572915101</v>
      </c>
      <c r="AJ158" s="12">
        <v>100.952882493183</v>
      </c>
      <c r="AK158" s="12">
        <v>100.960476266494</v>
      </c>
      <c r="AL158" s="12">
        <v>101.07296033338601</v>
      </c>
      <c r="AM158" s="12">
        <v>101.161638820967</v>
      </c>
      <c r="AN158" s="12">
        <v>101.220271586057</v>
      </c>
    </row>
    <row r="159" spans="1:40">
      <c r="A159" s="1" t="s">
        <v>524</v>
      </c>
      <c r="B159" s="1" t="s">
        <v>553</v>
      </c>
      <c r="F159" s="1">
        <v>35</v>
      </c>
      <c r="G159" s="1" t="s">
        <v>274</v>
      </c>
      <c r="H159" s="1" t="str">
        <f t="shared" si="4"/>
        <v>35단독주택</v>
      </c>
      <c r="I159" s="12">
        <v>95.878686661947</v>
      </c>
      <c r="J159" s="12">
        <v>96.2611607851114</v>
      </c>
      <c r="K159" s="12">
        <v>96.410615247956699</v>
      </c>
      <c r="L159" s="12">
        <v>97.571737480755601</v>
      </c>
      <c r="M159" s="12">
        <v>97.409916372115006</v>
      </c>
      <c r="N159" s="12">
        <v>97.673480472374806</v>
      </c>
      <c r="O159" s="12">
        <v>97.9034714147312</v>
      </c>
      <c r="P159" s="12">
        <v>98.173222059171906</v>
      </c>
      <c r="Q159" s="12">
        <v>98.734806539827105</v>
      </c>
      <c r="R159" s="12">
        <v>99.172714911918902</v>
      </c>
      <c r="S159" s="12">
        <v>99.400179968713104</v>
      </c>
      <c r="T159" s="12">
        <v>99.909918246712493</v>
      </c>
      <c r="U159" s="12">
        <v>100.12264033112299</v>
      </c>
      <c r="V159" s="12">
        <v>100.202472547779</v>
      </c>
      <c r="W159" s="12">
        <v>100.20354288901299</v>
      </c>
      <c r="X159" s="12">
        <v>100.152046796517</v>
      </c>
      <c r="Y159" s="12">
        <v>100.08433048419499</v>
      </c>
      <c r="Z159" s="12">
        <v>100.081634982759</v>
      </c>
      <c r="AA159" s="12">
        <v>100.18416709499201</v>
      </c>
      <c r="AB159" s="12">
        <v>100.211118083198</v>
      </c>
      <c r="AC159" s="12">
        <v>100.208104315144</v>
      </c>
      <c r="AD159" s="12">
        <v>100.06562455576</v>
      </c>
      <c r="AE159" s="12">
        <v>99.941329789154594</v>
      </c>
      <c r="AF159" s="12">
        <v>99.523789310472296</v>
      </c>
      <c r="AG159" s="12">
        <v>99.346902619837707</v>
      </c>
      <c r="AH159" s="12">
        <v>99.312962660153005</v>
      </c>
      <c r="AI159" s="12">
        <v>99.3114846326025</v>
      </c>
      <c r="AJ159" s="12">
        <v>99.329278916445602</v>
      </c>
      <c r="AK159" s="12">
        <v>99.367400026301993</v>
      </c>
      <c r="AL159" s="12">
        <v>99.269238104635903</v>
      </c>
      <c r="AM159" s="12">
        <v>99.292842395917006</v>
      </c>
      <c r="AN159" s="12">
        <v>99.287173754971903</v>
      </c>
    </row>
    <row r="160" spans="1:40">
      <c r="A160" s="1" t="s">
        <v>524</v>
      </c>
      <c r="B160" s="1" t="s">
        <v>554</v>
      </c>
      <c r="F160" s="1">
        <v>36</v>
      </c>
      <c r="G160" s="1" t="s">
        <v>274</v>
      </c>
      <c r="H160" s="1" t="str">
        <f t="shared" si="4"/>
        <v>36단독주택</v>
      </c>
      <c r="I160" s="12">
        <v>98.267869586703</v>
      </c>
      <c r="J160" s="12">
        <v>98.448681491878901</v>
      </c>
      <c r="K160" s="12">
        <v>98.3120609804418</v>
      </c>
      <c r="L160" s="12">
        <v>98.620112925592593</v>
      </c>
      <c r="M160" s="12">
        <v>98.491035355009501</v>
      </c>
      <c r="N160" s="12">
        <v>98.643037194887398</v>
      </c>
      <c r="O160" s="12">
        <v>98.7209892448506</v>
      </c>
      <c r="P160" s="12">
        <v>99.219647482638905</v>
      </c>
      <c r="Q160" s="12">
        <v>99.479267956948703</v>
      </c>
      <c r="R160" s="12">
        <v>99.598575181578397</v>
      </c>
      <c r="S160" s="12">
        <v>99.771142980224695</v>
      </c>
      <c r="T160" s="12">
        <v>99.988392460155097</v>
      </c>
      <c r="U160" s="12">
        <v>100.126620786988</v>
      </c>
      <c r="V160" s="12">
        <v>100.114943276411</v>
      </c>
      <c r="W160" s="12">
        <v>100.195776019218</v>
      </c>
      <c r="X160" s="12">
        <v>99.983000085514405</v>
      </c>
      <c r="Y160" s="12">
        <v>100.127541161944</v>
      </c>
      <c r="Z160" s="12">
        <v>100.086899464567</v>
      </c>
      <c r="AA160" s="12">
        <v>100.1346528772</v>
      </c>
      <c r="AB160" s="12">
        <v>100.07824214788199</v>
      </c>
      <c r="AC160" s="12">
        <v>100.100652814534</v>
      </c>
      <c r="AD160" s="12">
        <v>100.173843089637</v>
      </c>
      <c r="AE160" s="12">
        <v>100.092019955837</v>
      </c>
      <c r="AF160" s="12">
        <v>99.925313363591002</v>
      </c>
      <c r="AG160" s="12">
        <v>99.905708915397796</v>
      </c>
      <c r="AH160" s="12">
        <v>100.05237076293299</v>
      </c>
      <c r="AI160" s="12">
        <v>99.863902493943002</v>
      </c>
      <c r="AJ160" s="12">
        <v>99.624993373597107</v>
      </c>
      <c r="AK160" s="12">
        <v>99.724370077104297</v>
      </c>
      <c r="AL160" s="12">
        <v>99.753351050553505</v>
      </c>
      <c r="AM160" s="12">
        <v>99.750122906440396</v>
      </c>
      <c r="AN160" s="12">
        <v>99.537800660117696</v>
      </c>
    </row>
    <row r="161" spans="1:40">
      <c r="A161" s="1" t="s">
        <v>524</v>
      </c>
      <c r="B161" s="1" t="s">
        <v>555</v>
      </c>
      <c r="F161" s="1">
        <v>37</v>
      </c>
      <c r="G161" s="1" t="s">
        <v>274</v>
      </c>
      <c r="H161" s="1" t="str">
        <f t="shared" si="4"/>
        <v>37단독주택</v>
      </c>
      <c r="I161" s="12">
        <v>99.003219217780796</v>
      </c>
      <c r="J161" s="12">
        <v>99.064835321833101</v>
      </c>
      <c r="K161" s="12">
        <v>99.229514474284599</v>
      </c>
      <c r="L161" s="12">
        <v>99.345998546231499</v>
      </c>
      <c r="M161" s="12">
        <v>99.500272460201998</v>
      </c>
      <c r="N161" s="12">
        <v>99.588883092784101</v>
      </c>
      <c r="O161" s="12">
        <v>99.568791388916395</v>
      </c>
      <c r="P161" s="12">
        <v>99.524110012811406</v>
      </c>
      <c r="Q161" s="12">
        <v>99.452008437721304</v>
      </c>
      <c r="R161" s="12">
        <v>99.506902872764798</v>
      </c>
      <c r="S161" s="12">
        <v>99.446379984097206</v>
      </c>
      <c r="T161" s="12">
        <v>99.527478910312695</v>
      </c>
      <c r="U161" s="12">
        <v>99.595985370974304</v>
      </c>
      <c r="V161" s="12">
        <v>99.540933390976704</v>
      </c>
      <c r="W161" s="12">
        <v>99.456913554043297</v>
      </c>
      <c r="X161" s="12">
        <v>99.427452654733003</v>
      </c>
      <c r="Y161" s="12">
        <v>99.450521408004306</v>
      </c>
      <c r="Z161" s="12">
        <v>99.480328248119406</v>
      </c>
      <c r="AA161" s="12">
        <v>99.613264029375699</v>
      </c>
      <c r="AB161" s="12">
        <v>99.630800991520104</v>
      </c>
      <c r="AC161" s="12">
        <v>99.766321537041506</v>
      </c>
      <c r="AD161" s="12">
        <v>99.841026421025205</v>
      </c>
      <c r="AE161" s="12">
        <v>100.020484268912</v>
      </c>
      <c r="AF161" s="12">
        <v>100.13789186317</v>
      </c>
      <c r="AG161" s="12">
        <v>100.12893249021199</v>
      </c>
      <c r="AH161" s="12">
        <v>100.145238344885</v>
      </c>
      <c r="AI161" s="12">
        <v>100.133139991318</v>
      </c>
      <c r="AJ161" s="12">
        <v>100.24342917487201</v>
      </c>
      <c r="AK161" s="12">
        <v>100.29448097532</v>
      </c>
      <c r="AL161" s="12">
        <v>100.41771615222601</v>
      </c>
      <c r="AM161" s="12">
        <v>100.60175055742199</v>
      </c>
      <c r="AN161" s="12">
        <v>100.61666592447899</v>
      </c>
    </row>
    <row r="162" spans="1:40">
      <c r="A162" s="1" t="s">
        <v>524</v>
      </c>
      <c r="B162" s="1" t="s">
        <v>556</v>
      </c>
      <c r="F162" s="1">
        <v>38</v>
      </c>
      <c r="G162" s="1" t="s">
        <v>274</v>
      </c>
      <c r="H162" s="1" t="str">
        <f t="shared" si="4"/>
        <v>38단독주택</v>
      </c>
      <c r="I162" s="12">
        <v>89.356406859203403</v>
      </c>
      <c r="J162" s="12">
        <v>89.766628494615205</v>
      </c>
      <c r="K162" s="12">
        <v>90.960183600536993</v>
      </c>
      <c r="L162" s="12">
        <v>94.058953107369206</v>
      </c>
      <c r="M162" s="12">
        <v>93.928571237510695</v>
      </c>
      <c r="N162" s="12">
        <v>94.472061706780195</v>
      </c>
      <c r="O162" s="12">
        <v>95.113744563306597</v>
      </c>
      <c r="P162" s="12">
        <v>95.633387447848506</v>
      </c>
      <c r="Q162" s="12">
        <v>96.968409707787998</v>
      </c>
      <c r="R162" s="12">
        <v>97.953916021434694</v>
      </c>
      <c r="S162" s="12">
        <v>98.800090988778194</v>
      </c>
      <c r="T162" s="12">
        <v>99.322929459774301</v>
      </c>
      <c r="U162" s="12">
        <v>100.02386102834799</v>
      </c>
      <c r="V162" s="12">
        <v>100.036040720766</v>
      </c>
      <c r="W162" s="12">
        <v>100.407216550873</v>
      </c>
      <c r="X162" s="12">
        <v>100.340251916711</v>
      </c>
      <c r="Y162" s="12">
        <v>100.43727611046801</v>
      </c>
      <c r="Z162" s="12">
        <v>100.178517772866</v>
      </c>
      <c r="AA162" s="12">
        <v>100.033383724925</v>
      </c>
      <c r="AB162" s="12">
        <v>99.818928940658196</v>
      </c>
      <c r="AC162" s="12">
        <v>99.878687051043002</v>
      </c>
      <c r="AD162" s="12">
        <v>99.858229500705804</v>
      </c>
      <c r="AE162" s="12">
        <v>100.029645365625</v>
      </c>
      <c r="AF162" s="12">
        <v>100.274609552689</v>
      </c>
      <c r="AG162" s="12">
        <v>100.329557727379</v>
      </c>
      <c r="AH162" s="12">
        <v>100.37969081340999</v>
      </c>
      <c r="AI162" s="12">
        <v>100.119883592552</v>
      </c>
      <c r="AJ162" s="12">
        <v>100.318667091351</v>
      </c>
      <c r="AK162" s="12">
        <v>100.469641878877</v>
      </c>
      <c r="AL162" s="12">
        <v>100.57500874949299</v>
      </c>
      <c r="AM162" s="12">
        <v>100.918818917957</v>
      </c>
      <c r="AN162" s="12">
        <v>101.139021600327</v>
      </c>
    </row>
    <row r="163" spans="1:40">
      <c r="A163" s="1" t="s">
        <v>524</v>
      </c>
      <c r="B163" s="1" t="s">
        <v>557</v>
      </c>
      <c r="F163" s="1">
        <v>39</v>
      </c>
      <c r="G163" s="1" t="s">
        <v>274</v>
      </c>
      <c r="H163" s="1" t="str">
        <f t="shared" si="4"/>
        <v>39단독주택</v>
      </c>
      <c r="I163" s="12">
        <v>97.564895402906501</v>
      </c>
      <c r="J163" s="12">
        <v>98.538928720486396</v>
      </c>
      <c r="K163" s="12">
        <v>98.432822176193298</v>
      </c>
      <c r="L163" s="12">
        <v>98.351407588505495</v>
      </c>
      <c r="M163" s="12">
        <v>98.371578442154799</v>
      </c>
      <c r="N163" s="12">
        <v>98.415976822572802</v>
      </c>
      <c r="O163" s="12">
        <v>98.462491288852604</v>
      </c>
      <c r="P163" s="12">
        <v>98.558621722479302</v>
      </c>
      <c r="Q163" s="12">
        <v>98.644379392405895</v>
      </c>
      <c r="R163" s="12">
        <v>98.977378839763503</v>
      </c>
      <c r="S163" s="12">
        <v>99.118942909470604</v>
      </c>
      <c r="T163" s="12">
        <v>99.099041900196596</v>
      </c>
      <c r="U163" s="12">
        <v>99.427603694627706</v>
      </c>
      <c r="V163" s="12">
        <v>99.590007220419096</v>
      </c>
      <c r="W163" s="12">
        <v>99.604013323638199</v>
      </c>
      <c r="X163" s="12">
        <v>99.666305684811903</v>
      </c>
      <c r="Y163" s="12">
        <v>99.767437547116501</v>
      </c>
      <c r="Z163" s="12">
        <v>99.829379328617094</v>
      </c>
      <c r="AA163" s="12">
        <v>99.911403568095295</v>
      </c>
      <c r="AB163" s="12">
        <v>99.993066099871001</v>
      </c>
      <c r="AC163" s="12">
        <v>100.095445242268</v>
      </c>
      <c r="AD163" s="12">
        <v>100.16060354758299</v>
      </c>
      <c r="AE163" s="12">
        <v>100.293584463442</v>
      </c>
      <c r="AF163" s="12">
        <v>100.40197266189099</v>
      </c>
      <c r="AG163" s="12">
        <v>100.292888838012</v>
      </c>
      <c r="AH163" s="12">
        <v>100.058955916312</v>
      </c>
      <c r="AI163" s="12">
        <v>99.924343969774</v>
      </c>
      <c r="AJ163" s="12">
        <v>99.707766844363206</v>
      </c>
      <c r="AK163" s="12">
        <v>99.726966491671106</v>
      </c>
      <c r="AL163" s="12">
        <v>99.821351965271205</v>
      </c>
      <c r="AM163" s="12">
        <v>99.894231971022805</v>
      </c>
      <c r="AN163" s="12">
        <v>99.996486612600094</v>
      </c>
    </row>
    <row r="164" spans="1:40">
      <c r="A164" s="1" t="s">
        <v>854</v>
      </c>
      <c r="F164" s="1">
        <v>40</v>
      </c>
      <c r="G164" s="1" t="s">
        <v>274</v>
      </c>
      <c r="H164" s="1" t="str">
        <f t="shared" si="4"/>
        <v>40단독주택</v>
      </c>
      <c r="I164" s="12">
        <v>97.089139279771103</v>
      </c>
      <c r="J164" s="12">
        <v>97.3580855500837</v>
      </c>
      <c r="K164" s="12">
        <v>97.752134043428697</v>
      </c>
      <c r="L164" s="12">
        <v>98.225795010660704</v>
      </c>
      <c r="M164" s="12">
        <v>97.897184795800399</v>
      </c>
      <c r="N164" s="12">
        <v>98.384352014766904</v>
      </c>
      <c r="O164" s="12">
        <v>98.665225335574704</v>
      </c>
      <c r="P164" s="12">
        <v>98.843050259789607</v>
      </c>
      <c r="Q164" s="12">
        <v>99.178641564002007</v>
      </c>
      <c r="R164" s="12">
        <v>99.438038568010199</v>
      </c>
      <c r="S164" s="12">
        <v>99.642258086235501</v>
      </c>
      <c r="T164" s="12">
        <v>99.826944798879296</v>
      </c>
      <c r="U164" s="12">
        <v>99.934155234555107</v>
      </c>
      <c r="V164" s="12">
        <v>99.963138324641605</v>
      </c>
      <c r="W164" s="12">
        <v>99.994582393717394</v>
      </c>
      <c r="X164" s="12">
        <v>99.994478952405501</v>
      </c>
      <c r="Y164" s="12">
        <v>99.973789280770106</v>
      </c>
      <c r="Z164" s="12">
        <v>100.041375399957</v>
      </c>
      <c r="AA164" s="12">
        <v>100.051918668509</v>
      </c>
      <c r="AB164" s="12">
        <v>100.114542069404</v>
      </c>
      <c r="AC164" s="12">
        <v>100.070286443954</v>
      </c>
      <c r="AD164" s="12">
        <v>99.976522458725796</v>
      </c>
      <c r="AE164" s="12">
        <v>99.906539939123704</v>
      </c>
      <c r="AF164" s="12">
        <v>99.806544465048802</v>
      </c>
      <c r="AG164" s="12">
        <v>99.762921227121794</v>
      </c>
      <c r="AH164" s="12">
        <v>99.7713054742987</v>
      </c>
      <c r="AI164" s="12">
        <v>99.739999757128203</v>
      </c>
      <c r="AJ164" s="12">
        <v>99.793397527281897</v>
      </c>
      <c r="AK164" s="12">
        <v>99.795284152967099</v>
      </c>
      <c r="AL164" s="12">
        <v>99.816978824301898</v>
      </c>
      <c r="AM164" s="12">
        <v>99.816628699964397</v>
      </c>
      <c r="AN164" s="12">
        <v>99.730622305544799</v>
      </c>
    </row>
    <row r="165" spans="1:40">
      <c r="A165" s="1" t="s">
        <v>523</v>
      </c>
      <c r="F165" s="1">
        <v>41</v>
      </c>
      <c r="G165" s="1" t="s">
        <v>274</v>
      </c>
      <c r="H165" s="1" t="str">
        <f t="shared" si="4"/>
        <v>41단독주택</v>
      </c>
      <c r="I165" s="12">
        <v>96.556413514388694</v>
      </c>
      <c r="J165" s="12">
        <v>96.768585455791595</v>
      </c>
      <c r="K165" s="12">
        <v>97.130548182256604</v>
      </c>
      <c r="L165" s="12">
        <v>97.871348823161199</v>
      </c>
      <c r="M165" s="12">
        <v>97.814311486412393</v>
      </c>
      <c r="N165" s="12">
        <v>97.952815886287993</v>
      </c>
      <c r="O165" s="12">
        <v>98.219968062400994</v>
      </c>
      <c r="P165" s="12">
        <v>98.522632993817595</v>
      </c>
      <c r="Q165" s="12">
        <v>98.839662205954298</v>
      </c>
      <c r="R165" s="12">
        <v>99.126525302001795</v>
      </c>
      <c r="S165" s="12">
        <v>99.332489719572706</v>
      </c>
      <c r="T165" s="12">
        <v>99.553786097849795</v>
      </c>
      <c r="U165" s="12">
        <v>99.843711637500505</v>
      </c>
      <c r="V165" s="12">
        <v>99.8892401136833</v>
      </c>
      <c r="W165" s="12">
        <v>99.926574369321798</v>
      </c>
      <c r="X165" s="12">
        <v>99.890505566246205</v>
      </c>
      <c r="Y165" s="12">
        <v>99.950217087589095</v>
      </c>
      <c r="Z165" s="12">
        <v>99.920094328488702</v>
      </c>
      <c r="AA165" s="12">
        <v>99.935420035888598</v>
      </c>
      <c r="AB165" s="12">
        <v>99.988731681575004</v>
      </c>
      <c r="AC165" s="12">
        <v>99.9787393212072</v>
      </c>
      <c r="AD165" s="12">
        <v>99.994118784214294</v>
      </c>
      <c r="AE165" s="12">
        <v>100.022367687333</v>
      </c>
      <c r="AF165" s="12">
        <v>100.073389770552</v>
      </c>
      <c r="AG165" s="12">
        <v>100.053142751393</v>
      </c>
      <c r="AH165" s="12">
        <v>100.129855882458</v>
      </c>
      <c r="AI165" s="12">
        <v>100.03972546123001</v>
      </c>
      <c r="AJ165" s="12">
        <v>100.05769922983799</v>
      </c>
      <c r="AK165" s="12">
        <v>100.106860377478</v>
      </c>
      <c r="AL165" s="12">
        <v>100.170540806305</v>
      </c>
      <c r="AM165" s="12">
        <v>100.22149857773501</v>
      </c>
      <c r="AN165" s="12">
        <v>100.209737425551</v>
      </c>
    </row>
  </sheetData>
  <phoneticPr fontId="16" type="noConversion"/>
  <pageMargins left="0.75" right="0.75" top="1" bottom="1" header="0.5" footer="0.5"/>
  <headerFooter alignWithMargins="0">
    <oddHeader>&amp;A</oddHeader>
    <oddFooter>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>
    <tabColor theme="1"/>
  </sheetPr>
  <dimension ref="A1:AN165"/>
  <sheetViews>
    <sheetView workbookViewId="0">
      <pane xSplit="8" ySplit="1" topLeftCell="AC2" activePane="bottomRight" state="frozen"/>
      <selection activeCell="A3" sqref="A3:S4"/>
      <selection pane="topRight" activeCell="A3" sqref="A3:S4"/>
      <selection pane="bottomLeft" activeCell="A3" sqref="A3:S4"/>
      <selection pane="bottomRight" activeCell="AN1" sqref="AN1"/>
    </sheetView>
  </sheetViews>
  <sheetFormatPr defaultRowHeight="12"/>
  <cols>
    <col min="1" max="7" width="9.140625" style="1"/>
    <col min="8" max="8" width="9.140625" style="1" customWidth="1"/>
    <col min="9" max="10" width="11" style="12" bestFit="1" customWidth="1"/>
    <col min="11" max="16384" width="9.140625" style="12"/>
  </cols>
  <sheetData>
    <row r="1" spans="1:40" s="9" customFormat="1">
      <c r="A1" s="3" t="s">
        <v>508</v>
      </c>
      <c r="B1" s="3" t="s">
        <v>509</v>
      </c>
      <c r="C1" s="3" t="s">
        <v>510</v>
      </c>
      <c r="D1" s="3" t="s">
        <v>511</v>
      </c>
      <c r="E1" s="3" t="s">
        <v>512</v>
      </c>
      <c r="F1" s="3" t="s">
        <v>513</v>
      </c>
      <c r="G1" s="3" t="s">
        <v>514</v>
      </c>
      <c r="H1" s="3" t="s">
        <v>515</v>
      </c>
      <c r="I1" s="8">
        <v>40544</v>
      </c>
      <c r="J1" s="8">
        <f>DATE(YEAR(I1),MONTH(I1)+1,1)</f>
        <v>40575</v>
      </c>
      <c r="K1" s="8">
        <f t="shared" ref="K1:AN1" si="0">DATE(YEAR(J1),MONTH(J1)+1,1)</f>
        <v>40603</v>
      </c>
      <c r="L1" s="8">
        <f t="shared" si="0"/>
        <v>40634</v>
      </c>
      <c r="M1" s="8">
        <f t="shared" si="0"/>
        <v>40664</v>
      </c>
      <c r="N1" s="8">
        <f t="shared" si="0"/>
        <v>40695</v>
      </c>
      <c r="O1" s="8">
        <f t="shared" si="0"/>
        <v>40725</v>
      </c>
      <c r="P1" s="8">
        <f t="shared" si="0"/>
        <v>40756</v>
      </c>
      <c r="Q1" s="8">
        <f t="shared" si="0"/>
        <v>40787</v>
      </c>
      <c r="R1" s="8">
        <f t="shared" si="0"/>
        <v>40817</v>
      </c>
      <c r="S1" s="8">
        <f t="shared" si="0"/>
        <v>40848</v>
      </c>
      <c r="T1" s="8">
        <f t="shared" si="0"/>
        <v>40878</v>
      </c>
      <c r="U1" s="8">
        <f t="shared" si="0"/>
        <v>40909</v>
      </c>
      <c r="V1" s="8">
        <f t="shared" si="0"/>
        <v>40940</v>
      </c>
      <c r="W1" s="8">
        <f t="shared" si="0"/>
        <v>40969</v>
      </c>
      <c r="X1" s="8">
        <f t="shared" si="0"/>
        <v>41000</v>
      </c>
      <c r="Y1" s="8">
        <f t="shared" si="0"/>
        <v>41030</v>
      </c>
      <c r="Z1" s="8">
        <f t="shared" si="0"/>
        <v>41061</v>
      </c>
      <c r="AA1" s="8">
        <f t="shared" si="0"/>
        <v>41091</v>
      </c>
      <c r="AB1" s="8">
        <f t="shared" si="0"/>
        <v>41122</v>
      </c>
      <c r="AC1" s="8">
        <f t="shared" si="0"/>
        <v>41153</v>
      </c>
      <c r="AD1" s="8">
        <f t="shared" si="0"/>
        <v>41183</v>
      </c>
      <c r="AE1" s="8">
        <f t="shared" si="0"/>
        <v>41214</v>
      </c>
      <c r="AF1" s="8">
        <f t="shared" si="0"/>
        <v>41244</v>
      </c>
      <c r="AG1" s="8">
        <f t="shared" si="0"/>
        <v>41275</v>
      </c>
      <c r="AH1" s="8">
        <f t="shared" si="0"/>
        <v>41306</v>
      </c>
      <c r="AI1" s="8">
        <f t="shared" si="0"/>
        <v>41334</v>
      </c>
      <c r="AJ1" s="8">
        <f t="shared" si="0"/>
        <v>41365</v>
      </c>
      <c r="AK1" s="8">
        <f t="shared" si="0"/>
        <v>41395</v>
      </c>
      <c r="AL1" s="8">
        <f t="shared" si="0"/>
        <v>41426</v>
      </c>
      <c r="AM1" s="8">
        <f t="shared" si="0"/>
        <v>41456</v>
      </c>
      <c r="AN1" s="8">
        <f t="shared" si="0"/>
        <v>41487</v>
      </c>
    </row>
    <row r="2" spans="1:40">
      <c r="A2" s="1" t="s">
        <v>516</v>
      </c>
      <c r="F2" s="1">
        <v>1</v>
      </c>
      <c r="G2" s="1" t="s">
        <v>742</v>
      </c>
      <c r="H2" s="1" t="str">
        <f t="shared" ref="H2:H65" si="1">F2&amp;G2</f>
        <v>1종합</v>
      </c>
      <c r="I2" s="12">
        <v>89.263847611272595</v>
      </c>
      <c r="J2" s="12">
        <v>90.658997273569597</v>
      </c>
      <c r="K2" s="12">
        <v>92.002914509136602</v>
      </c>
      <c r="L2" s="12">
        <v>93.449701088653498</v>
      </c>
      <c r="M2" s="12">
        <v>93.653233176763706</v>
      </c>
      <c r="N2" s="12">
        <v>94.362166540666195</v>
      </c>
      <c r="O2" s="12">
        <v>95.256506472230399</v>
      </c>
      <c r="P2" s="12">
        <v>96.313597819564507</v>
      </c>
      <c r="Q2" s="12">
        <v>97.318172858148102</v>
      </c>
      <c r="R2" s="12">
        <v>97.964165512048993</v>
      </c>
      <c r="S2" s="12">
        <v>98.451349666254202</v>
      </c>
      <c r="T2" s="12">
        <v>98.805986439015498</v>
      </c>
      <c r="U2" s="12">
        <v>99.305640251186503</v>
      </c>
      <c r="V2" s="12">
        <v>99.434861577238294</v>
      </c>
      <c r="W2" s="12">
        <v>99.275824564696606</v>
      </c>
      <c r="X2" s="12">
        <v>99.267931065583795</v>
      </c>
      <c r="Y2" s="12">
        <v>99.324447211966302</v>
      </c>
      <c r="Z2" s="12">
        <v>99.434800508689406</v>
      </c>
      <c r="AA2" s="12">
        <v>99.459549200277706</v>
      </c>
      <c r="AB2" s="12">
        <v>99.419531732874702</v>
      </c>
      <c r="AC2" s="12">
        <v>99.383520436208201</v>
      </c>
      <c r="AD2" s="12">
        <v>99.510299549952293</v>
      </c>
      <c r="AE2" s="12">
        <v>99.759683988796198</v>
      </c>
      <c r="AF2" s="12">
        <v>100.226138567817</v>
      </c>
      <c r="AG2" s="12">
        <v>100.53038986204299</v>
      </c>
      <c r="AH2" s="12">
        <v>100.66248298293699</v>
      </c>
      <c r="AI2" s="12">
        <v>100.79322685298</v>
      </c>
      <c r="AJ2" s="12">
        <v>101.22407462421501</v>
      </c>
      <c r="AK2" s="12">
        <v>101.657489291025</v>
      </c>
      <c r="AL2" s="12">
        <v>102.04932490636</v>
      </c>
      <c r="AM2" s="12">
        <v>102.54737953157201</v>
      </c>
      <c r="AN2" s="12">
        <v>103.00045910127</v>
      </c>
    </row>
    <row r="3" spans="1:40">
      <c r="A3" s="1" t="s">
        <v>521</v>
      </c>
      <c r="F3" s="1">
        <v>2</v>
      </c>
      <c r="G3" s="1" t="s">
        <v>742</v>
      </c>
      <c r="H3" s="1" t="str">
        <f t="shared" si="1"/>
        <v>2종합</v>
      </c>
      <c r="I3" s="12">
        <v>91.063186863446006</v>
      </c>
      <c r="J3" s="12">
        <v>92.508692584060796</v>
      </c>
      <c r="K3" s="12">
        <v>93.968299011890693</v>
      </c>
      <c r="L3" s="12">
        <v>94.979724695856504</v>
      </c>
      <c r="M3" s="12">
        <v>95.141157818537295</v>
      </c>
      <c r="N3" s="12">
        <v>95.750087116317403</v>
      </c>
      <c r="O3" s="12">
        <v>96.635447175422698</v>
      </c>
      <c r="P3" s="12">
        <v>97.7492159204009</v>
      </c>
      <c r="Q3" s="12">
        <v>98.723309680048899</v>
      </c>
      <c r="R3" s="12">
        <v>99.260729030622301</v>
      </c>
      <c r="S3" s="12">
        <v>99.492091309278393</v>
      </c>
      <c r="T3" s="12">
        <v>99.725557380931207</v>
      </c>
      <c r="U3" s="12">
        <v>99.995599586984397</v>
      </c>
      <c r="V3" s="12">
        <v>99.980431247407196</v>
      </c>
      <c r="W3" s="12">
        <v>99.736603529940297</v>
      </c>
      <c r="X3" s="12">
        <v>99.536642281832599</v>
      </c>
      <c r="Y3" s="12">
        <v>99.546121783579594</v>
      </c>
      <c r="Z3" s="12">
        <v>99.572563496271997</v>
      </c>
      <c r="AA3" s="12">
        <v>99.5239557920995</v>
      </c>
      <c r="AB3" s="12">
        <v>99.307329931532294</v>
      </c>
      <c r="AC3" s="12">
        <v>99.147710145671695</v>
      </c>
      <c r="AD3" s="12">
        <v>99.271869619762796</v>
      </c>
      <c r="AE3" s="12">
        <v>99.631276634616199</v>
      </c>
      <c r="AF3" s="12">
        <v>100.089567725371</v>
      </c>
      <c r="AG3" s="12">
        <v>100.430923815928</v>
      </c>
      <c r="AH3" s="12">
        <v>100.584743460845</v>
      </c>
      <c r="AI3" s="12">
        <v>100.810866629088</v>
      </c>
      <c r="AJ3" s="12">
        <v>101.217245904162</v>
      </c>
      <c r="AK3" s="12">
        <v>101.712492829726</v>
      </c>
      <c r="AL3" s="12">
        <v>102.204957234231</v>
      </c>
      <c r="AM3" s="12">
        <v>102.849215938027</v>
      </c>
      <c r="AN3" s="12">
        <v>103.472881979652</v>
      </c>
    </row>
    <row r="4" spans="1:40">
      <c r="A4" s="1" t="s">
        <v>914</v>
      </c>
      <c r="F4" s="1">
        <v>3</v>
      </c>
      <c r="G4" s="1" t="s">
        <v>742</v>
      </c>
      <c r="H4" s="1" t="str">
        <f t="shared" si="1"/>
        <v>3종합</v>
      </c>
      <c r="I4" s="12">
        <v>87.444303348763995</v>
      </c>
      <c r="J4" s="12">
        <v>88.630490363367599</v>
      </c>
      <c r="K4" s="12">
        <v>89.984947072826102</v>
      </c>
      <c r="L4" s="12">
        <v>91.852368597226501</v>
      </c>
      <c r="M4" s="12">
        <v>92.133073765940296</v>
      </c>
      <c r="N4" s="12">
        <v>93.002605915626901</v>
      </c>
      <c r="O4" s="12">
        <v>93.948382683744697</v>
      </c>
      <c r="P4" s="12">
        <v>94.9398965082666</v>
      </c>
      <c r="Q4" s="12">
        <v>95.932635671005897</v>
      </c>
      <c r="R4" s="12">
        <v>96.735968709852003</v>
      </c>
      <c r="S4" s="12">
        <v>97.504377911300097</v>
      </c>
      <c r="T4" s="12">
        <v>97.888660719014794</v>
      </c>
      <c r="U4" s="12">
        <v>98.619624630555904</v>
      </c>
      <c r="V4" s="12">
        <v>98.771188967809593</v>
      </c>
      <c r="W4" s="12">
        <v>98.852004881306598</v>
      </c>
      <c r="X4" s="12">
        <v>98.953463197785595</v>
      </c>
      <c r="Y4" s="12">
        <v>99.100752462406803</v>
      </c>
      <c r="Z4" s="12">
        <v>99.3139593047337</v>
      </c>
      <c r="AA4" s="12">
        <v>99.449986931117905</v>
      </c>
      <c r="AB4" s="12">
        <v>99.586199658877106</v>
      </c>
      <c r="AC4" s="12">
        <v>99.644696451847395</v>
      </c>
      <c r="AD4" s="12">
        <v>99.871403856434796</v>
      </c>
      <c r="AE4" s="12">
        <v>99.978539190395196</v>
      </c>
      <c r="AF4" s="12">
        <v>100.276507054532</v>
      </c>
      <c r="AG4" s="12">
        <v>100.52323114911501</v>
      </c>
      <c r="AH4" s="12">
        <v>100.73999034517099</v>
      </c>
      <c r="AI4" s="12">
        <v>100.890195280225</v>
      </c>
      <c r="AJ4" s="12">
        <v>101.175704306247</v>
      </c>
      <c r="AK4" s="12">
        <v>101.494701299528</v>
      </c>
      <c r="AL4" s="12">
        <v>101.85871544889</v>
      </c>
      <c r="AM4" s="12">
        <v>102.275593945731</v>
      </c>
      <c r="AN4" s="12">
        <v>102.587446964946</v>
      </c>
    </row>
    <row r="5" spans="1:40">
      <c r="A5" s="15" t="s">
        <v>522</v>
      </c>
      <c r="F5" s="1">
        <v>4</v>
      </c>
      <c r="G5" s="1" t="s">
        <v>742</v>
      </c>
      <c r="H5" s="1" t="str">
        <f t="shared" si="1"/>
        <v>4종합</v>
      </c>
      <c r="I5" s="12">
        <v>87.448494550674695</v>
      </c>
      <c r="J5" s="12">
        <v>88.733053040856504</v>
      </c>
      <c r="K5" s="12">
        <v>90.091312750556099</v>
      </c>
      <c r="L5" s="12">
        <v>92.093453078368697</v>
      </c>
      <c r="M5" s="12">
        <v>92.357956413213799</v>
      </c>
      <c r="N5" s="12">
        <v>93.346785697456696</v>
      </c>
      <c r="O5" s="12">
        <v>94.345022261419402</v>
      </c>
      <c r="P5" s="12">
        <v>95.348232073816902</v>
      </c>
      <c r="Q5" s="12">
        <v>96.395100500339893</v>
      </c>
      <c r="R5" s="12">
        <v>97.110044964523894</v>
      </c>
      <c r="S5" s="12">
        <v>97.887926979135102</v>
      </c>
      <c r="T5" s="12">
        <v>98.223233109098103</v>
      </c>
      <c r="U5" s="12">
        <v>98.869630592976904</v>
      </c>
      <c r="V5" s="12">
        <v>98.8988468665341</v>
      </c>
      <c r="W5" s="12">
        <v>99.046892045766995</v>
      </c>
      <c r="X5" s="12">
        <v>99.134423993655503</v>
      </c>
      <c r="Y5" s="12">
        <v>99.279196498409306</v>
      </c>
      <c r="Z5" s="12">
        <v>99.439387802234407</v>
      </c>
      <c r="AA5" s="12">
        <v>99.515134284977904</v>
      </c>
      <c r="AB5" s="12">
        <v>99.512058993424205</v>
      </c>
      <c r="AC5" s="12">
        <v>99.5928841052569</v>
      </c>
      <c r="AD5" s="12">
        <v>99.801507138215996</v>
      </c>
      <c r="AE5" s="12">
        <v>99.980691122789906</v>
      </c>
      <c r="AF5" s="12">
        <v>100.354054078565</v>
      </c>
      <c r="AG5" s="12">
        <v>100.668707187582</v>
      </c>
      <c r="AH5" s="12">
        <v>100.90722518972299</v>
      </c>
      <c r="AI5" s="12">
        <v>100.981832210318</v>
      </c>
      <c r="AJ5" s="12">
        <v>101.35556853121101</v>
      </c>
      <c r="AK5" s="12">
        <v>101.722982071826</v>
      </c>
      <c r="AL5" s="12">
        <v>102.206430991555</v>
      </c>
      <c r="AM5" s="12">
        <v>102.767869006319</v>
      </c>
      <c r="AN5" s="12">
        <v>103.22407135123299</v>
      </c>
    </row>
    <row r="6" spans="1:40">
      <c r="A6" s="15" t="s">
        <v>853</v>
      </c>
      <c r="F6" s="1">
        <v>5</v>
      </c>
      <c r="G6" s="1" t="s">
        <v>742</v>
      </c>
      <c r="H6" s="1" t="str">
        <f t="shared" si="1"/>
        <v>5종합</v>
      </c>
      <c r="I6" s="12">
        <v>87.6064939744806</v>
      </c>
      <c r="J6" s="12">
        <v>88.704068898769904</v>
      </c>
      <c r="K6" s="12">
        <v>89.949901644592401</v>
      </c>
      <c r="L6" s="12">
        <v>91.668449376088702</v>
      </c>
      <c r="M6" s="12">
        <v>91.965112102508996</v>
      </c>
      <c r="N6" s="12">
        <v>92.708141470110604</v>
      </c>
      <c r="O6" s="12">
        <v>93.617441076840507</v>
      </c>
      <c r="P6" s="12">
        <v>94.610260461583295</v>
      </c>
      <c r="Q6" s="12">
        <v>95.6008309571273</v>
      </c>
      <c r="R6" s="12">
        <v>96.452157776753594</v>
      </c>
      <c r="S6" s="12">
        <v>97.198833766140098</v>
      </c>
      <c r="T6" s="12">
        <v>97.644572157610995</v>
      </c>
      <c r="U6" s="12">
        <v>98.454610709999699</v>
      </c>
      <c r="V6" s="12">
        <v>98.733288376380301</v>
      </c>
      <c r="W6" s="12">
        <v>98.686725349161406</v>
      </c>
      <c r="X6" s="12">
        <v>98.805060224451594</v>
      </c>
      <c r="Y6" s="12">
        <v>98.955664297568404</v>
      </c>
      <c r="Z6" s="12">
        <v>99.226492365069205</v>
      </c>
      <c r="AA6" s="12">
        <v>99.434224297261295</v>
      </c>
      <c r="AB6" s="12">
        <v>99.641939465211706</v>
      </c>
      <c r="AC6" s="12">
        <v>99.719610212526803</v>
      </c>
      <c r="AD6" s="12">
        <v>99.914913671142799</v>
      </c>
      <c r="AE6" s="12">
        <v>99.991326842682199</v>
      </c>
      <c r="AF6" s="12">
        <v>100.19737613461599</v>
      </c>
      <c r="AG6" s="12">
        <v>100.398073616606</v>
      </c>
      <c r="AH6" s="12">
        <v>100.656411488025</v>
      </c>
      <c r="AI6" s="12">
        <v>100.793344122192</v>
      </c>
      <c r="AJ6" s="12">
        <v>101.00317735634999</v>
      </c>
      <c r="AK6" s="12">
        <v>101.284799953098</v>
      </c>
      <c r="AL6" s="12">
        <v>101.553818566801</v>
      </c>
      <c r="AM6" s="12">
        <v>101.913539557034</v>
      </c>
      <c r="AN6" s="12">
        <v>102.121727523106</v>
      </c>
    </row>
    <row r="7" spans="1:40">
      <c r="A7" s="1" t="s">
        <v>524</v>
      </c>
      <c r="B7" s="1" t="s">
        <v>525</v>
      </c>
      <c r="F7" s="1">
        <v>6</v>
      </c>
      <c r="G7" s="1" t="s">
        <v>742</v>
      </c>
      <c r="H7" s="1" t="str">
        <f t="shared" si="1"/>
        <v>6종합</v>
      </c>
      <c r="I7" s="12">
        <v>91.435486425354995</v>
      </c>
      <c r="J7" s="12">
        <v>92.716084768854799</v>
      </c>
      <c r="K7" s="12">
        <v>93.741095179391905</v>
      </c>
      <c r="L7" s="12">
        <v>94.525405769715306</v>
      </c>
      <c r="M7" s="12">
        <v>94.937552444643202</v>
      </c>
      <c r="N7" s="12">
        <v>95.405641981036396</v>
      </c>
      <c r="O7" s="12">
        <v>96.350949049621704</v>
      </c>
      <c r="P7" s="12">
        <v>97.731721732844207</v>
      </c>
      <c r="Q7" s="12">
        <v>98.710639681587907</v>
      </c>
      <c r="R7" s="12">
        <v>99.196280738202006</v>
      </c>
      <c r="S7" s="12">
        <v>99.476369374037006</v>
      </c>
      <c r="T7" s="12">
        <v>99.712768808604594</v>
      </c>
      <c r="U7" s="12">
        <v>99.802546827106696</v>
      </c>
      <c r="V7" s="12">
        <v>99.648429541875203</v>
      </c>
      <c r="W7" s="12">
        <v>99.443508728515098</v>
      </c>
      <c r="X7" s="12">
        <v>99.255524629484</v>
      </c>
      <c r="Y7" s="12">
        <v>99.396879346833501</v>
      </c>
      <c r="Z7" s="12">
        <v>99.205596295331205</v>
      </c>
      <c r="AA7" s="12">
        <v>99.054372639186795</v>
      </c>
      <c r="AB7" s="12">
        <v>98.863790375295906</v>
      </c>
      <c r="AC7" s="12">
        <v>98.792233235240005</v>
      </c>
      <c r="AD7" s="12">
        <v>99.101453551527499</v>
      </c>
      <c r="AE7" s="12">
        <v>99.619968182593198</v>
      </c>
      <c r="AF7" s="12">
        <v>100.114738005954</v>
      </c>
      <c r="AG7" s="12">
        <v>100.550663800287</v>
      </c>
      <c r="AH7" s="12">
        <v>100.78660413715301</v>
      </c>
      <c r="AI7" s="12">
        <v>101.180847843731</v>
      </c>
      <c r="AJ7" s="12">
        <v>101.57441034937899</v>
      </c>
      <c r="AK7" s="12">
        <v>102.209088718243</v>
      </c>
      <c r="AL7" s="12">
        <v>102.51126697686099</v>
      </c>
      <c r="AM7" s="12">
        <v>103.267410639495</v>
      </c>
      <c r="AN7" s="12">
        <v>104.066277301187</v>
      </c>
    </row>
    <row r="8" spans="1:40">
      <c r="A8" s="1" t="s">
        <v>524</v>
      </c>
      <c r="B8" s="1" t="s">
        <v>525</v>
      </c>
      <c r="C8" s="1" t="s">
        <v>526</v>
      </c>
      <c r="F8" s="1">
        <v>7</v>
      </c>
      <c r="G8" s="1" t="s">
        <v>742</v>
      </c>
      <c r="H8" s="1" t="str">
        <f t="shared" si="1"/>
        <v>7종합</v>
      </c>
      <c r="I8" s="12">
        <v>91.473050860159105</v>
      </c>
      <c r="J8" s="12">
        <v>92.745134532662107</v>
      </c>
      <c r="K8" s="12">
        <v>93.784904220157202</v>
      </c>
      <c r="L8" s="12">
        <v>94.550928493510895</v>
      </c>
      <c r="M8" s="12">
        <v>94.974892896696502</v>
      </c>
      <c r="N8" s="12">
        <v>95.4553295557605</v>
      </c>
      <c r="O8" s="12">
        <v>96.232097241219293</v>
      </c>
      <c r="P8" s="12">
        <v>97.618043668078997</v>
      </c>
      <c r="Q8" s="12">
        <v>98.711362770505502</v>
      </c>
      <c r="R8" s="12">
        <v>99.194349300028605</v>
      </c>
      <c r="S8" s="12">
        <v>99.578853740781597</v>
      </c>
      <c r="T8" s="12">
        <v>99.857310292590299</v>
      </c>
      <c r="U8" s="12">
        <v>99.960663930069401</v>
      </c>
      <c r="V8" s="12">
        <v>99.806663550121897</v>
      </c>
      <c r="W8" s="12">
        <v>99.544386433165997</v>
      </c>
      <c r="X8" s="12">
        <v>99.370959235971398</v>
      </c>
      <c r="Y8" s="12">
        <v>99.519829502373597</v>
      </c>
      <c r="Z8" s="12">
        <v>99.497181087799106</v>
      </c>
      <c r="AA8" s="12">
        <v>99.382907445706905</v>
      </c>
      <c r="AB8" s="12">
        <v>99.276507011952205</v>
      </c>
      <c r="AC8" s="12">
        <v>99.047214535915501</v>
      </c>
      <c r="AD8" s="12">
        <v>99.255683557197699</v>
      </c>
      <c r="AE8" s="12">
        <v>99.659972305126203</v>
      </c>
      <c r="AF8" s="12">
        <v>100.122043950855</v>
      </c>
      <c r="AG8" s="12">
        <v>100.523615353829</v>
      </c>
      <c r="AH8" s="12">
        <v>100.80648785382</v>
      </c>
      <c r="AI8" s="12">
        <v>101.11150381245599</v>
      </c>
      <c r="AJ8" s="12">
        <v>101.621844467524</v>
      </c>
      <c r="AK8" s="12">
        <v>102.314489141045</v>
      </c>
      <c r="AL8" s="12">
        <v>102.84215442124</v>
      </c>
      <c r="AM8" s="12">
        <v>103.404338493916</v>
      </c>
      <c r="AN8" s="12">
        <v>104.00033189208099</v>
      </c>
    </row>
    <row r="9" spans="1:40">
      <c r="A9" s="1" t="s">
        <v>524</v>
      </c>
      <c r="B9" s="1" t="s">
        <v>525</v>
      </c>
      <c r="C9" s="1" t="s">
        <v>527</v>
      </c>
      <c r="F9" s="1">
        <v>8</v>
      </c>
      <c r="G9" s="1" t="s">
        <v>742</v>
      </c>
      <c r="H9" s="1" t="str">
        <f t="shared" si="1"/>
        <v>8종합</v>
      </c>
    </row>
    <row r="10" spans="1:40">
      <c r="A10" s="1" t="s">
        <v>524</v>
      </c>
      <c r="B10" s="1" t="s">
        <v>525</v>
      </c>
      <c r="C10" s="1" t="s">
        <v>528</v>
      </c>
      <c r="F10" s="1">
        <v>9</v>
      </c>
      <c r="G10" s="1" t="s">
        <v>742</v>
      </c>
      <c r="H10" s="1" t="str">
        <f t="shared" si="1"/>
        <v>9종합</v>
      </c>
    </row>
    <row r="11" spans="1:40">
      <c r="A11" s="1" t="s">
        <v>524</v>
      </c>
      <c r="B11" s="1" t="s">
        <v>525</v>
      </c>
      <c r="C11" s="1" t="s">
        <v>529</v>
      </c>
      <c r="F11" s="1">
        <v>10</v>
      </c>
      <c r="G11" s="1" t="s">
        <v>742</v>
      </c>
      <c r="H11" s="1" t="str">
        <f t="shared" si="1"/>
        <v>10종합</v>
      </c>
    </row>
    <row r="12" spans="1:40">
      <c r="A12" s="1" t="s">
        <v>524</v>
      </c>
      <c r="B12" s="1" t="s">
        <v>525</v>
      </c>
      <c r="C12" s="1" t="s">
        <v>530</v>
      </c>
      <c r="F12" s="1">
        <v>11</v>
      </c>
      <c r="G12" s="1" t="s">
        <v>742</v>
      </c>
      <c r="H12" s="1" t="str">
        <f t="shared" si="1"/>
        <v>11종합</v>
      </c>
      <c r="I12" s="12">
        <v>91.3920724816888</v>
      </c>
      <c r="J12" s="12">
        <v>92.674453748612706</v>
      </c>
      <c r="K12" s="12">
        <v>93.676044036399901</v>
      </c>
      <c r="L12" s="12">
        <v>94.495984921785507</v>
      </c>
      <c r="M12" s="12">
        <v>94.877968804349095</v>
      </c>
      <c r="N12" s="12">
        <v>95.418165855569598</v>
      </c>
      <c r="O12" s="12">
        <v>96.568085256511907</v>
      </c>
      <c r="P12" s="12">
        <v>97.828773588447703</v>
      </c>
      <c r="Q12" s="12">
        <v>98.705514495374302</v>
      </c>
      <c r="R12" s="12">
        <v>99.187365941563897</v>
      </c>
      <c r="S12" s="12">
        <v>99.364580533129498</v>
      </c>
      <c r="T12" s="12">
        <v>99.556364202270302</v>
      </c>
      <c r="U12" s="12">
        <v>99.630742009420501</v>
      </c>
      <c r="V12" s="12">
        <v>99.494809841003203</v>
      </c>
      <c r="W12" s="12">
        <v>99.317732650543604</v>
      </c>
      <c r="X12" s="12">
        <v>99.135676878902601</v>
      </c>
      <c r="Y12" s="12">
        <v>99.253242050887295</v>
      </c>
      <c r="Z12" s="12">
        <v>98.995091201481301</v>
      </c>
      <c r="AA12" s="12">
        <v>98.855140835393598</v>
      </c>
      <c r="AB12" s="12">
        <v>98.458409228139303</v>
      </c>
      <c r="AC12" s="12">
        <v>98.545981956229596</v>
      </c>
      <c r="AD12" s="12">
        <v>98.947511062566207</v>
      </c>
      <c r="AE12" s="12">
        <v>99.568636345199295</v>
      </c>
      <c r="AF12" s="12">
        <v>100.088004640835</v>
      </c>
      <c r="AG12" s="12">
        <v>100.55332172911299</v>
      </c>
      <c r="AH12" s="12">
        <v>100.80695989326701</v>
      </c>
      <c r="AI12" s="12">
        <v>101.13986741530699</v>
      </c>
      <c r="AJ12" s="12">
        <v>101.46429726378901</v>
      </c>
      <c r="AK12" s="12">
        <v>102.03290509264799</v>
      </c>
      <c r="AL12" s="12">
        <v>102.42266342508999</v>
      </c>
      <c r="AM12" s="12">
        <v>103.332150094491</v>
      </c>
      <c r="AN12" s="12">
        <v>103.99310159049401</v>
      </c>
    </row>
    <row r="13" spans="1:40">
      <c r="A13" s="1" t="s">
        <v>524</v>
      </c>
      <c r="B13" s="1" t="s">
        <v>525</v>
      </c>
      <c r="C13" s="1" t="s">
        <v>531</v>
      </c>
      <c r="D13" s="6"/>
      <c r="F13" s="1">
        <v>12</v>
      </c>
      <c r="G13" s="1" t="s">
        <v>742</v>
      </c>
      <c r="H13" s="1" t="str">
        <f t="shared" si="1"/>
        <v>12종합</v>
      </c>
    </row>
    <row r="14" spans="1:40">
      <c r="A14" s="1" t="s">
        <v>524</v>
      </c>
      <c r="B14" s="1" t="s">
        <v>525</v>
      </c>
      <c r="C14" s="1" t="s">
        <v>532</v>
      </c>
      <c r="F14" s="1">
        <v>13</v>
      </c>
      <c r="G14" s="1" t="s">
        <v>742</v>
      </c>
      <c r="H14" s="1" t="str">
        <f t="shared" si="1"/>
        <v>13종합</v>
      </c>
    </row>
    <row r="15" spans="1:40">
      <c r="A15" s="1" t="s">
        <v>524</v>
      </c>
      <c r="B15" s="1" t="s">
        <v>533</v>
      </c>
      <c r="F15" s="1">
        <v>14</v>
      </c>
      <c r="G15" s="1" t="s">
        <v>742</v>
      </c>
      <c r="H15" s="1" t="str">
        <f t="shared" si="1"/>
        <v>14종합</v>
      </c>
      <c r="I15" s="12">
        <v>89.452095334322195</v>
      </c>
      <c r="J15" s="12">
        <v>91.465675728800704</v>
      </c>
      <c r="K15" s="12">
        <v>93.344658889746299</v>
      </c>
      <c r="L15" s="12">
        <v>94.708365135744899</v>
      </c>
      <c r="M15" s="12">
        <v>94.768934828597907</v>
      </c>
      <c r="N15" s="12">
        <v>95.518921129110893</v>
      </c>
      <c r="O15" s="12">
        <v>96.465002744664702</v>
      </c>
      <c r="P15" s="12">
        <v>97.689044872861501</v>
      </c>
      <c r="Q15" s="12">
        <v>98.875142196308602</v>
      </c>
      <c r="R15" s="12">
        <v>99.502398557057802</v>
      </c>
      <c r="S15" s="12">
        <v>99.714063955038398</v>
      </c>
      <c r="T15" s="12">
        <v>99.981047405739204</v>
      </c>
      <c r="U15" s="12">
        <v>100.35923931652501</v>
      </c>
      <c r="V15" s="12">
        <v>100.746053136849</v>
      </c>
      <c r="W15" s="12">
        <v>100.17462062450799</v>
      </c>
      <c r="X15" s="12">
        <v>99.869415166068606</v>
      </c>
      <c r="Y15" s="12">
        <v>99.780272035473303</v>
      </c>
      <c r="Z15" s="12">
        <v>99.832548165605303</v>
      </c>
      <c r="AA15" s="12">
        <v>99.750732718172102</v>
      </c>
      <c r="AB15" s="12">
        <v>99.533668354949995</v>
      </c>
      <c r="AC15" s="12">
        <v>99.2992206795046</v>
      </c>
      <c r="AD15" s="12">
        <v>99.268177883764295</v>
      </c>
      <c r="AE15" s="12">
        <v>99.573729450839807</v>
      </c>
      <c r="AF15" s="12">
        <v>100.181162310039</v>
      </c>
      <c r="AG15" s="12">
        <v>100.480496016977</v>
      </c>
      <c r="AH15" s="12">
        <v>100.770959237661</v>
      </c>
      <c r="AI15" s="12">
        <v>100.681654983873</v>
      </c>
      <c r="AJ15" s="12">
        <v>101.06898246056799</v>
      </c>
      <c r="AK15" s="12">
        <v>101.530448912957</v>
      </c>
      <c r="AL15" s="12">
        <v>102.048940678562</v>
      </c>
      <c r="AM15" s="12">
        <v>102.59880445216599</v>
      </c>
      <c r="AN15" s="12">
        <v>103.166383216558</v>
      </c>
    </row>
    <row r="16" spans="1:40">
      <c r="A16" s="1" t="s">
        <v>524</v>
      </c>
      <c r="B16" s="1" t="s">
        <v>533</v>
      </c>
      <c r="C16" s="1" t="s">
        <v>534</v>
      </c>
      <c r="F16" s="1">
        <v>15</v>
      </c>
      <c r="G16" s="1" t="s">
        <v>742</v>
      </c>
      <c r="H16" s="1" t="str">
        <f t="shared" si="1"/>
        <v>15종합</v>
      </c>
    </row>
    <row r="17" spans="1:40">
      <c r="A17" s="1" t="s">
        <v>524</v>
      </c>
      <c r="B17" s="1" t="s">
        <v>533</v>
      </c>
      <c r="C17" s="1" t="s">
        <v>535</v>
      </c>
      <c r="F17" s="1">
        <v>16</v>
      </c>
      <c r="G17" s="1" t="s">
        <v>742</v>
      </c>
      <c r="H17" s="1" t="str">
        <f t="shared" si="1"/>
        <v>16종합</v>
      </c>
    </row>
    <row r="18" spans="1:40">
      <c r="A18" s="1" t="s">
        <v>524</v>
      </c>
      <c r="B18" s="1" t="s">
        <v>533</v>
      </c>
      <c r="C18" s="1" t="s">
        <v>536</v>
      </c>
      <c r="F18" s="1">
        <v>17</v>
      </c>
      <c r="G18" s="1" t="s">
        <v>742</v>
      </c>
      <c r="H18" s="1" t="str">
        <f t="shared" si="1"/>
        <v>17종합</v>
      </c>
    </row>
    <row r="19" spans="1:40">
      <c r="A19" s="1" t="s">
        <v>524</v>
      </c>
      <c r="B19" s="1" t="s">
        <v>533</v>
      </c>
      <c r="C19" s="1" t="s">
        <v>537</v>
      </c>
      <c r="F19" s="1">
        <v>18</v>
      </c>
      <c r="G19" s="1" t="s">
        <v>742</v>
      </c>
      <c r="H19" s="1" t="str">
        <f t="shared" si="1"/>
        <v>18종합</v>
      </c>
    </row>
    <row r="20" spans="1:40">
      <c r="A20" s="1" t="s">
        <v>524</v>
      </c>
      <c r="B20" s="1" t="s">
        <v>533</v>
      </c>
      <c r="C20" s="1" t="s">
        <v>538</v>
      </c>
      <c r="F20" s="1">
        <v>19</v>
      </c>
      <c r="G20" s="1" t="s">
        <v>742</v>
      </c>
      <c r="H20" s="1" t="str">
        <f t="shared" si="1"/>
        <v>19종합</v>
      </c>
    </row>
    <row r="21" spans="1:40">
      <c r="A21" s="1" t="s">
        <v>524</v>
      </c>
      <c r="B21" s="1" t="s">
        <v>533</v>
      </c>
      <c r="C21" s="1" t="s">
        <v>539</v>
      </c>
      <c r="F21" s="1">
        <v>20</v>
      </c>
      <c r="G21" s="1" t="s">
        <v>742</v>
      </c>
      <c r="H21" s="1" t="str">
        <f t="shared" si="1"/>
        <v>20종합</v>
      </c>
    </row>
    <row r="22" spans="1:40">
      <c r="A22" s="1" t="s">
        <v>524</v>
      </c>
      <c r="B22" s="1" t="s">
        <v>533</v>
      </c>
      <c r="C22" s="1" t="s">
        <v>540</v>
      </c>
      <c r="F22" s="1">
        <v>21</v>
      </c>
      <c r="G22" s="1" t="s">
        <v>742</v>
      </c>
      <c r="H22" s="1" t="str">
        <f t="shared" si="1"/>
        <v>21종합</v>
      </c>
    </row>
    <row r="23" spans="1:40">
      <c r="A23" s="1" t="s">
        <v>524</v>
      </c>
      <c r="B23" s="1" t="s">
        <v>541</v>
      </c>
      <c r="F23" s="1">
        <v>22</v>
      </c>
      <c r="G23" s="1" t="s">
        <v>742</v>
      </c>
      <c r="H23" s="1" t="str">
        <f t="shared" si="1"/>
        <v>22종합</v>
      </c>
      <c r="I23" s="12">
        <v>95.117795629942805</v>
      </c>
      <c r="J23" s="12">
        <v>96.039084588732905</v>
      </c>
      <c r="K23" s="12">
        <v>96.765757695192704</v>
      </c>
      <c r="L23" s="12">
        <v>97.253737439043505</v>
      </c>
      <c r="M23" s="12">
        <v>97.414053260837207</v>
      </c>
      <c r="N23" s="12">
        <v>97.555525198194204</v>
      </c>
      <c r="O23" s="12">
        <v>97.776150316072304</v>
      </c>
      <c r="P23" s="12">
        <v>98.002627427842498</v>
      </c>
      <c r="Q23" s="12">
        <v>98.243816663435794</v>
      </c>
      <c r="R23" s="12">
        <v>98.513621586113601</v>
      </c>
      <c r="S23" s="12">
        <v>98.640059691316793</v>
      </c>
      <c r="T23" s="12">
        <v>98.853883246248401</v>
      </c>
      <c r="U23" s="12">
        <v>99.109372669382594</v>
      </c>
      <c r="V23" s="12">
        <v>99.1493501267976</v>
      </c>
      <c r="W23" s="12">
        <v>99.089098737695593</v>
      </c>
      <c r="X23" s="12">
        <v>99.072696102146395</v>
      </c>
      <c r="Y23" s="12">
        <v>99.274093688445106</v>
      </c>
      <c r="Z23" s="12">
        <v>99.414555534494696</v>
      </c>
      <c r="AA23" s="12">
        <v>99.509933667900796</v>
      </c>
      <c r="AB23" s="12">
        <v>99.644619253796193</v>
      </c>
      <c r="AC23" s="12">
        <v>99.643334081294498</v>
      </c>
      <c r="AD23" s="12">
        <v>99.595458988805504</v>
      </c>
      <c r="AE23" s="12">
        <v>99.645820215232504</v>
      </c>
      <c r="AF23" s="12">
        <v>99.802852001876602</v>
      </c>
      <c r="AG23" s="12">
        <v>99.983391890756494</v>
      </c>
      <c r="AH23" s="12">
        <v>100.122546909227</v>
      </c>
      <c r="AI23" s="12">
        <v>100.451369763499</v>
      </c>
      <c r="AJ23" s="12">
        <v>100.884650609689</v>
      </c>
      <c r="AK23" s="12">
        <v>101.22333493532599</v>
      </c>
      <c r="AL23" s="12">
        <v>101.694976116237</v>
      </c>
      <c r="AM23" s="12">
        <v>102.26357566106</v>
      </c>
      <c r="AN23" s="12">
        <v>102.87121589631199</v>
      </c>
    </row>
    <row r="24" spans="1:40">
      <c r="A24" s="1" t="s">
        <v>524</v>
      </c>
      <c r="B24" s="1" t="s">
        <v>542</v>
      </c>
      <c r="F24" s="1">
        <v>23</v>
      </c>
      <c r="G24" s="1" t="s">
        <v>742</v>
      </c>
      <c r="H24" s="1" t="str">
        <f t="shared" si="1"/>
        <v>23종합</v>
      </c>
      <c r="I24" s="12">
        <v>88.079107022179002</v>
      </c>
      <c r="J24" s="12">
        <v>89.429385551798106</v>
      </c>
      <c r="K24" s="12">
        <v>90.9956541054068</v>
      </c>
      <c r="L24" s="12">
        <v>93.676394098429498</v>
      </c>
      <c r="M24" s="12">
        <v>94.016969201063702</v>
      </c>
      <c r="N24" s="12">
        <v>95.093985339064503</v>
      </c>
      <c r="O24" s="12">
        <v>96.227600899414199</v>
      </c>
      <c r="P24" s="12">
        <v>97.298595672072295</v>
      </c>
      <c r="Q24" s="12">
        <v>98.294862812294397</v>
      </c>
      <c r="R24" s="12">
        <v>99.0042300878643</v>
      </c>
      <c r="S24" s="12">
        <v>99.798691012468794</v>
      </c>
      <c r="T24" s="12">
        <v>100.13493513349</v>
      </c>
      <c r="U24" s="12">
        <v>100.408404260919</v>
      </c>
      <c r="V24" s="12">
        <v>100.21114626032001</v>
      </c>
      <c r="W24" s="12">
        <v>100.09982948334</v>
      </c>
      <c r="X24" s="12">
        <v>99.965553363276101</v>
      </c>
      <c r="Y24" s="12">
        <v>99.916776426317696</v>
      </c>
      <c r="Z24" s="12">
        <v>100.022082918867</v>
      </c>
      <c r="AA24" s="12">
        <v>100.07325620989501</v>
      </c>
      <c r="AB24" s="12">
        <v>100.062435087178</v>
      </c>
      <c r="AC24" s="12">
        <v>100.095798862444</v>
      </c>
      <c r="AD24" s="12">
        <v>100.098908254099</v>
      </c>
      <c r="AE24" s="12">
        <v>99.964262092249299</v>
      </c>
      <c r="AF24" s="12">
        <v>100.08755465813699</v>
      </c>
      <c r="AG24" s="12">
        <v>100.29495323537</v>
      </c>
      <c r="AH24" s="12">
        <v>100.434491853297</v>
      </c>
      <c r="AI24" s="12">
        <v>100.40331851102999</v>
      </c>
      <c r="AJ24" s="12">
        <v>100.289306354267</v>
      </c>
      <c r="AK24" s="12">
        <v>100.230501513717</v>
      </c>
      <c r="AL24" s="12">
        <v>100.438649398179</v>
      </c>
      <c r="AM24" s="12">
        <v>100.559378688546</v>
      </c>
      <c r="AN24" s="12">
        <v>100.77165924785901</v>
      </c>
    </row>
    <row r="25" spans="1:40">
      <c r="A25" s="1" t="s">
        <v>524</v>
      </c>
      <c r="B25" s="1" t="s">
        <v>542</v>
      </c>
      <c r="C25" s="1" t="s">
        <v>543</v>
      </c>
      <c r="F25" s="1">
        <v>24</v>
      </c>
      <c r="G25" s="1" t="s">
        <v>742</v>
      </c>
      <c r="H25" s="1" t="str">
        <f t="shared" si="1"/>
        <v>24종합</v>
      </c>
    </row>
    <row r="26" spans="1:40">
      <c r="A26" s="1" t="s">
        <v>524</v>
      </c>
      <c r="B26" s="1" t="s">
        <v>542</v>
      </c>
      <c r="C26" s="1" t="s">
        <v>544</v>
      </c>
      <c r="F26" s="1">
        <v>25</v>
      </c>
      <c r="G26" s="1" t="s">
        <v>742</v>
      </c>
      <c r="H26" s="1" t="str">
        <f t="shared" si="1"/>
        <v>25종합</v>
      </c>
    </row>
    <row r="27" spans="1:40">
      <c r="A27" s="1" t="s">
        <v>524</v>
      </c>
      <c r="B27" s="1" t="s">
        <v>542</v>
      </c>
      <c r="C27" s="1" t="s">
        <v>545</v>
      </c>
      <c r="F27" s="1">
        <v>26</v>
      </c>
      <c r="G27" s="1" t="s">
        <v>742</v>
      </c>
      <c r="H27" s="1" t="str">
        <f t="shared" si="1"/>
        <v>26종합</v>
      </c>
    </row>
    <row r="28" spans="1:40">
      <c r="A28" s="1" t="s">
        <v>524</v>
      </c>
      <c r="B28" s="1" t="s">
        <v>546</v>
      </c>
      <c r="F28" s="1">
        <v>27</v>
      </c>
      <c r="G28" s="1" t="s">
        <v>742</v>
      </c>
      <c r="H28" s="1" t="str">
        <f t="shared" si="1"/>
        <v>27종합</v>
      </c>
      <c r="I28" s="12">
        <v>96.123686710496798</v>
      </c>
      <c r="J28" s="12">
        <v>97.615828309889807</v>
      </c>
      <c r="K28" s="12">
        <v>98.766142050589806</v>
      </c>
      <c r="L28" s="12">
        <v>100.62712112902599</v>
      </c>
      <c r="M28" s="12">
        <v>100.613252661164</v>
      </c>
      <c r="N28" s="12">
        <v>101.610723956423</v>
      </c>
      <c r="O28" s="12">
        <v>102.576089372626</v>
      </c>
      <c r="P28" s="12">
        <v>103.36316714230099</v>
      </c>
      <c r="Q28" s="12">
        <v>104.131235047695</v>
      </c>
      <c r="R28" s="12">
        <v>104.40262626309401</v>
      </c>
      <c r="S28" s="12">
        <v>104.10299811194</v>
      </c>
      <c r="T28" s="12">
        <v>103.464482593176</v>
      </c>
      <c r="U28" s="12">
        <v>102.750374221995</v>
      </c>
      <c r="V28" s="12">
        <v>101.47675540896699</v>
      </c>
      <c r="W28" s="12">
        <v>100.93751160039901</v>
      </c>
      <c r="X28" s="12">
        <v>100.58295633670799</v>
      </c>
      <c r="Y28" s="12">
        <v>100.241545293565</v>
      </c>
      <c r="Z28" s="12">
        <v>99.573743541559395</v>
      </c>
      <c r="AA28" s="12">
        <v>99.1088680692162</v>
      </c>
      <c r="AB28" s="12">
        <v>98.4317772407218</v>
      </c>
      <c r="AC28" s="12">
        <v>98.484706024203703</v>
      </c>
      <c r="AD28" s="12">
        <v>99.130370908179401</v>
      </c>
      <c r="AE28" s="12">
        <v>99.902304430166495</v>
      </c>
      <c r="AF28" s="12">
        <v>100.44035883696</v>
      </c>
      <c r="AG28" s="12">
        <v>100.963862399718</v>
      </c>
      <c r="AH28" s="12">
        <v>101.085374134172</v>
      </c>
      <c r="AI28" s="12">
        <v>101.38927883197999</v>
      </c>
      <c r="AJ28" s="12">
        <v>102.17243648999499</v>
      </c>
      <c r="AK28" s="12">
        <v>102.727357389612</v>
      </c>
      <c r="AL28" s="12">
        <v>103.57138560886</v>
      </c>
      <c r="AM28" s="12">
        <v>104.195068619208</v>
      </c>
      <c r="AN28" s="12">
        <v>104.731387998725</v>
      </c>
    </row>
    <row r="29" spans="1:40">
      <c r="A29" s="1" t="s">
        <v>524</v>
      </c>
      <c r="B29" s="1" t="s">
        <v>547</v>
      </c>
      <c r="F29" s="1">
        <v>28</v>
      </c>
      <c r="G29" s="1" t="s">
        <v>742</v>
      </c>
      <c r="H29" s="1" t="str">
        <f t="shared" si="1"/>
        <v>28종합</v>
      </c>
      <c r="I29" s="12">
        <v>82.363463023138195</v>
      </c>
      <c r="J29" s="12">
        <v>83.559838505055694</v>
      </c>
      <c r="K29" s="12">
        <v>85.025961114530503</v>
      </c>
      <c r="L29" s="12">
        <v>87.246894439750804</v>
      </c>
      <c r="M29" s="12">
        <v>87.588333453729803</v>
      </c>
      <c r="N29" s="12">
        <v>88.887590607516202</v>
      </c>
      <c r="O29" s="12">
        <v>90.106517136062095</v>
      </c>
      <c r="P29" s="12">
        <v>91.423947657523598</v>
      </c>
      <c r="Q29" s="12">
        <v>93.028550352417</v>
      </c>
      <c r="R29" s="12">
        <v>94.104263179165201</v>
      </c>
      <c r="S29" s="12">
        <v>95.111669884967</v>
      </c>
      <c r="T29" s="12">
        <v>95.469875778124205</v>
      </c>
      <c r="U29" s="12">
        <v>96.948740045421602</v>
      </c>
      <c r="V29" s="12">
        <v>97.126867727993996</v>
      </c>
      <c r="W29" s="12">
        <v>97.681846917010702</v>
      </c>
      <c r="X29" s="12">
        <v>97.949264951169795</v>
      </c>
      <c r="Y29" s="12">
        <v>98.475629109480394</v>
      </c>
      <c r="Z29" s="12">
        <v>99.148842382107503</v>
      </c>
      <c r="AA29" s="12">
        <v>99.287968361937402</v>
      </c>
      <c r="AB29" s="12">
        <v>99.479751007623094</v>
      </c>
      <c r="AC29" s="12">
        <v>99.4970285434906</v>
      </c>
      <c r="AD29" s="12">
        <v>99.809171891559899</v>
      </c>
      <c r="AE29" s="12">
        <v>100.100840004498</v>
      </c>
      <c r="AF29" s="12">
        <v>100.43919765211299</v>
      </c>
      <c r="AG29" s="12">
        <v>100.78689232027099</v>
      </c>
      <c r="AH29" s="12">
        <v>101.12464575066601</v>
      </c>
      <c r="AI29" s="12">
        <v>100.914771929927</v>
      </c>
      <c r="AJ29" s="12">
        <v>101.138764378156</v>
      </c>
      <c r="AK29" s="12">
        <v>101.15981877955799</v>
      </c>
      <c r="AL29" s="12">
        <v>101.17944179499</v>
      </c>
      <c r="AM29" s="12">
        <v>101.237465798413</v>
      </c>
      <c r="AN29" s="12">
        <v>101.45534419929101</v>
      </c>
    </row>
    <row r="30" spans="1:40">
      <c r="A30" s="1" t="s">
        <v>524</v>
      </c>
      <c r="B30" s="1" t="s">
        <v>548</v>
      </c>
      <c r="F30" s="1">
        <v>29</v>
      </c>
      <c r="G30" s="1" t="s">
        <v>742</v>
      </c>
      <c r="H30" s="1" t="str">
        <f t="shared" si="1"/>
        <v>29종합</v>
      </c>
      <c r="I30" s="12">
        <v>85.790733505391003</v>
      </c>
      <c r="J30" s="12">
        <v>86.664579422685904</v>
      </c>
      <c r="K30" s="12">
        <v>87.6952546704441</v>
      </c>
      <c r="L30" s="12">
        <v>88.859398641640993</v>
      </c>
      <c r="M30" s="12">
        <v>89.235391227132794</v>
      </c>
      <c r="N30" s="12">
        <v>90.018941851115599</v>
      </c>
      <c r="O30" s="12">
        <v>90.757033940379003</v>
      </c>
      <c r="P30" s="12">
        <v>91.5874420750024</v>
      </c>
      <c r="Q30" s="12">
        <v>92.519711443502004</v>
      </c>
      <c r="R30" s="12">
        <v>93.319737921570095</v>
      </c>
      <c r="S30" s="12">
        <v>94.302110112120303</v>
      </c>
      <c r="T30" s="12">
        <v>94.983155542067095</v>
      </c>
      <c r="U30" s="12">
        <v>96.513264429348894</v>
      </c>
      <c r="V30" s="12">
        <v>96.862834356992707</v>
      </c>
      <c r="W30" s="12">
        <v>97.216101616695994</v>
      </c>
      <c r="X30" s="12">
        <v>97.734492414043601</v>
      </c>
      <c r="Y30" s="12">
        <v>98.116596489759203</v>
      </c>
      <c r="Z30" s="12">
        <v>98.4980470300181</v>
      </c>
      <c r="AA30" s="12">
        <v>98.901509638714998</v>
      </c>
      <c r="AB30" s="12">
        <v>99.203969977451095</v>
      </c>
      <c r="AC30" s="12">
        <v>99.442602617246095</v>
      </c>
      <c r="AD30" s="12">
        <v>99.791174709033498</v>
      </c>
      <c r="AE30" s="12">
        <v>99.948319560496898</v>
      </c>
      <c r="AF30" s="12">
        <v>100.76989666761</v>
      </c>
      <c r="AG30" s="12">
        <v>101.36591640098599</v>
      </c>
      <c r="AH30" s="12">
        <v>101.568952281577</v>
      </c>
      <c r="AI30" s="12">
        <v>101.822453674841</v>
      </c>
      <c r="AJ30" s="12">
        <v>103.151684311324</v>
      </c>
      <c r="AK30" s="12">
        <v>104.352403834825</v>
      </c>
      <c r="AL30" s="12">
        <v>105.650643105114</v>
      </c>
      <c r="AM30" s="12">
        <v>107.21037786794101</v>
      </c>
      <c r="AN30" s="12">
        <v>108.203080013568</v>
      </c>
    </row>
    <row r="31" spans="1:40">
      <c r="A31" s="1" t="s">
        <v>524</v>
      </c>
      <c r="B31" s="1" t="s">
        <v>549</v>
      </c>
      <c r="F31" s="1">
        <v>30</v>
      </c>
      <c r="G31" s="1" t="s">
        <v>742</v>
      </c>
      <c r="H31" s="1" t="str">
        <f t="shared" si="1"/>
        <v>30종합</v>
      </c>
      <c r="I31" s="12">
        <v>85.792076015822104</v>
      </c>
      <c r="J31" s="12">
        <v>86.730121872533203</v>
      </c>
      <c r="K31" s="12">
        <v>88.005524367258005</v>
      </c>
      <c r="L31" s="12">
        <v>89.699133336517093</v>
      </c>
      <c r="M31" s="12">
        <v>89.851605169955405</v>
      </c>
      <c r="N31" s="12">
        <v>90.795091899074507</v>
      </c>
      <c r="O31" s="12">
        <v>91.500434244518203</v>
      </c>
      <c r="P31" s="12">
        <v>92.388245055792495</v>
      </c>
      <c r="Q31" s="12">
        <v>93.394253165143596</v>
      </c>
      <c r="R31" s="12">
        <v>94.126740274780701</v>
      </c>
      <c r="S31" s="12">
        <v>95.545128274492299</v>
      </c>
      <c r="T31" s="12">
        <v>96.499396299177207</v>
      </c>
      <c r="U31" s="12">
        <v>97.310011507602098</v>
      </c>
      <c r="V31" s="12">
        <v>97.871360252020395</v>
      </c>
      <c r="W31" s="12">
        <v>98.373503519825206</v>
      </c>
      <c r="X31" s="12">
        <v>98.904824670981895</v>
      </c>
      <c r="Y31" s="12">
        <v>99.372090233136802</v>
      </c>
      <c r="Z31" s="12">
        <v>99.9717093079378</v>
      </c>
      <c r="AA31" s="12">
        <v>99.764303642719</v>
      </c>
      <c r="AB31" s="12">
        <v>99.805797718205795</v>
      </c>
      <c r="AC31" s="12">
        <v>99.786031352045001</v>
      </c>
      <c r="AD31" s="12">
        <v>99.707138163622204</v>
      </c>
      <c r="AE31" s="12">
        <v>100.071183110742</v>
      </c>
      <c r="AF31" s="12">
        <v>100.50780841471099</v>
      </c>
      <c r="AG31" s="12">
        <v>100.730608853533</v>
      </c>
      <c r="AH31" s="12">
        <v>100.584416184817</v>
      </c>
      <c r="AI31" s="12">
        <v>100.40618523050399</v>
      </c>
      <c r="AJ31" s="12">
        <v>100.505503055983</v>
      </c>
      <c r="AK31" s="12">
        <v>100.51046744155801</v>
      </c>
      <c r="AL31" s="12">
        <v>100.955368815325</v>
      </c>
      <c r="AM31" s="12">
        <v>101.42905475287201</v>
      </c>
      <c r="AN31" s="12">
        <v>101.881923491347</v>
      </c>
    </row>
    <row r="32" spans="1:40">
      <c r="A32" s="1" t="s">
        <v>524</v>
      </c>
      <c r="B32" s="1" t="s">
        <v>910</v>
      </c>
      <c r="F32" s="1">
        <v>31</v>
      </c>
      <c r="G32" s="1" t="s">
        <v>742</v>
      </c>
      <c r="H32" s="1" t="str">
        <f t="shared" si="1"/>
        <v>31종합</v>
      </c>
    </row>
    <row r="33" spans="1:40">
      <c r="A33" s="1" t="s">
        <v>524</v>
      </c>
      <c r="B33" s="1" t="s">
        <v>550</v>
      </c>
      <c r="F33" s="1">
        <v>32</v>
      </c>
      <c r="G33" s="1" t="s">
        <v>742</v>
      </c>
      <c r="H33" s="1" t="str">
        <f t="shared" si="1"/>
        <v>32종합</v>
      </c>
      <c r="I33" s="12">
        <v>85.210346264615296</v>
      </c>
      <c r="J33" s="12">
        <v>85.911300427030298</v>
      </c>
      <c r="K33" s="12">
        <v>86.839137972970207</v>
      </c>
      <c r="L33" s="12">
        <v>88.444586979306294</v>
      </c>
      <c r="M33" s="12">
        <v>88.583079904871894</v>
      </c>
      <c r="N33" s="12">
        <v>89.440631418149593</v>
      </c>
      <c r="O33" s="12">
        <v>90.750476883412901</v>
      </c>
      <c r="P33" s="12">
        <v>92.907256192149703</v>
      </c>
      <c r="Q33" s="12">
        <v>94.265101689660099</v>
      </c>
      <c r="R33" s="12">
        <v>95.168642957721502</v>
      </c>
      <c r="S33" s="12">
        <v>96.214443864740701</v>
      </c>
      <c r="T33" s="12">
        <v>97.013147755744896</v>
      </c>
      <c r="U33" s="12">
        <v>98.551650899106505</v>
      </c>
      <c r="V33" s="12">
        <v>98.934998977397996</v>
      </c>
      <c r="W33" s="12">
        <v>99.360613985413195</v>
      </c>
      <c r="X33" s="12">
        <v>99.5634015782924</v>
      </c>
      <c r="Y33" s="12">
        <v>99.849420978056202</v>
      </c>
      <c r="Z33" s="12">
        <v>99.8576845694962</v>
      </c>
      <c r="AA33" s="12">
        <v>99.799602443309595</v>
      </c>
      <c r="AB33" s="12">
        <v>99.718243937167898</v>
      </c>
      <c r="AC33" s="12">
        <v>99.759247967336407</v>
      </c>
      <c r="AD33" s="12">
        <v>99.879277212667702</v>
      </c>
      <c r="AE33" s="12">
        <v>99.959504441671896</v>
      </c>
      <c r="AF33" s="12">
        <v>100.226662424895</v>
      </c>
      <c r="AG33" s="12">
        <v>100.255664363479</v>
      </c>
      <c r="AH33" s="12">
        <v>100.20083003303399</v>
      </c>
      <c r="AI33" s="12">
        <v>100.226731703978</v>
      </c>
      <c r="AJ33" s="12">
        <v>100.372023941981</v>
      </c>
      <c r="AK33" s="12">
        <v>100.837305371189</v>
      </c>
      <c r="AL33" s="12">
        <v>100.926446253747</v>
      </c>
      <c r="AM33" s="12">
        <v>100.87086351229399</v>
      </c>
      <c r="AN33" s="12">
        <v>100.791377279809</v>
      </c>
    </row>
    <row r="34" spans="1:40">
      <c r="A34" s="1" t="s">
        <v>524</v>
      </c>
      <c r="B34" s="1" t="s">
        <v>551</v>
      </c>
      <c r="F34" s="1">
        <v>33</v>
      </c>
      <c r="G34" s="1" t="s">
        <v>742</v>
      </c>
      <c r="H34" s="1" t="str">
        <f t="shared" si="1"/>
        <v>33종합</v>
      </c>
      <c r="I34" s="12">
        <v>85.648304732442199</v>
      </c>
      <c r="J34" s="12">
        <v>86.562621980635797</v>
      </c>
      <c r="K34" s="12">
        <v>88.135575985703795</v>
      </c>
      <c r="L34" s="12">
        <v>89.381657924068406</v>
      </c>
      <c r="M34" s="12">
        <v>89.709423119767095</v>
      </c>
      <c r="N34" s="12">
        <v>90.7917998114292</v>
      </c>
      <c r="O34" s="12">
        <v>92.268596383809594</v>
      </c>
      <c r="P34" s="12">
        <v>93.523998643098594</v>
      </c>
      <c r="Q34" s="12">
        <v>94.776359200418</v>
      </c>
      <c r="R34" s="12">
        <v>95.782692613352296</v>
      </c>
      <c r="S34" s="12">
        <v>96.4566490273385</v>
      </c>
      <c r="T34" s="12">
        <v>96.931721581215299</v>
      </c>
      <c r="U34" s="12">
        <v>97.719836839567606</v>
      </c>
      <c r="V34" s="12">
        <v>97.779021031307593</v>
      </c>
      <c r="W34" s="12">
        <v>97.483115217768798</v>
      </c>
      <c r="X34" s="12">
        <v>97.814912793101698</v>
      </c>
      <c r="Y34" s="12">
        <v>98.601222339803101</v>
      </c>
      <c r="Z34" s="12">
        <v>99.088572913837695</v>
      </c>
      <c r="AA34" s="12">
        <v>99.466475951903902</v>
      </c>
      <c r="AB34" s="12">
        <v>99.671450292063497</v>
      </c>
      <c r="AC34" s="12">
        <v>99.559745409879994</v>
      </c>
      <c r="AD34" s="12">
        <v>99.628951372876102</v>
      </c>
      <c r="AE34" s="12">
        <v>99.855052726918899</v>
      </c>
      <c r="AF34" s="12">
        <v>100.358075385888</v>
      </c>
      <c r="AG34" s="12">
        <v>100.783782284526</v>
      </c>
      <c r="AH34" s="12">
        <v>100.908497866131</v>
      </c>
      <c r="AI34" s="12">
        <v>100.918002777731</v>
      </c>
      <c r="AJ34" s="12">
        <v>101.044005581658</v>
      </c>
      <c r="AK34" s="12">
        <v>101.21854370139</v>
      </c>
      <c r="AL34" s="12">
        <v>101.332529088705</v>
      </c>
      <c r="AM34" s="12">
        <v>101.54014533551999</v>
      </c>
      <c r="AN34" s="12">
        <v>101.69348390197401</v>
      </c>
    </row>
    <row r="35" spans="1:40">
      <c r="A35" s="1" t="s">
        <v>524</v>
      </c>
      <c r="B35" s="1" t="s">
        <v>552</v>
      </c>
      <c r="F35" s="1">
        <v>34</v>
      </c>
      <c r="G35" s="1" t="s">
        <v>742</v>
      </c>
      <c r="H35" s="1" t="str">
        <f t="shared" si="1"/>
        <v>34종합</v>
      </c>
      <c r="I35" s="12">
        <v>87.263953718652303</v>
      </c>
      <c r="J35" s="12">
        <v>87.983243411617806</v>
      </c>
      <c r="K35" s="12">
        <v>88.919169226875894</v>
      </c>
      <c r="L35" s="12">
        <v>90.103528065160305</v>
      </c>
      <c r="M35" s="12">
        <v>90.491930504317807</v>
      </c>
      <c r="N35" s="12">
        <v>91.115910133870301</v>
      </c>
      <c r="O35" s="12">
        <v>92.072738242309697</v>
      </c>
      <c r="P35" s="12">
        <v>93.024261017200899</v>
      </c>
      <c r="Q35" s="12">
        <v>93.811907907582594</v>
      </c>
      <c r="R35" s="12">
        <v>94.520913213528402</v>
      </c>
      <c r="S35" s="12">
        <v>95.5068081062837</v>
      </c>
      <c r="T35" s="12">
        <v>96.074078199519306</v>
      </c>
      <c r="U35" s="12">
        <v>96.7823634508309</v>
      </c>
      <c r="V35" s="12">
        <v>97.236462419154407</v>
      </c>
      <c r="W35" s="12">
        <v>97.522856101789998</v>
      </c>
      <c r="X35" s="12">
        <v>97.7567328215099</v>
      </c>
      <c r="Y35" s="12">
        <v>97.982270781148202</v>
      </c>
      <c r="Z35" s="12">
        <v>98.435319866370705</v>
      </c>
      <c r="AA35" s="12">
        <v>98.630055985858704</v>
      </c>
      <c r="AB35" s="12">
        <v>98.860888494348302</v>
      </c>
      <c r="AC35" s="12">
        <v>98.944372047351905</v>
      </c>
      <c r="AD35" s="12">
        <v>99.3214520955176</v>
      </c>
      <c r="AE35" s="12">
        <v>99.653500010317998</v>
      </c>
      <c r="AF35" s="12">
        <v>100.535164541051</v>
      </c>
      <c r="AG35" s="12">
        <v>101.075726712343</v>
      </c>
      <c r="AH35" s="12">
        <v>101.56236864768699</v>
      </c>
      <c r="AI35" s="12">
        <v>101.652548542822</v>
      </c>
      <c r="AJ35" s="12">
        <v>101.906019733474</v>
      </c>
      <c r="AK35" s="12">
        <v>102.192739798934</v>
      </c>
      <c r="AL35" s="12">
        <v>102.541991006202</v>
      </c>
      <c r="AM35" s="12">
        <v>102.78972736948501</v>
      </c>
      <c r="AN35" s="12">
        <v>102.918670584663</v>
      </c>
    </row>
    <row r="36" spans="1:40">
      <c r="A36" s="1" t="s">
        <v>524</v>
      </c>
      <c r="B36" s="1" t="s">
        <v>553</v>
      </c>
      <c r="F36" s="1">
        <v>35</v>
      </c>
      <c r="G36" s="1" t="s">
        <v>742</v>
      </c>
      <c r="H36" s="1" t="str">
        <f t="shared" si="1"/>
        <v>35종합</v>
      </c>
      <c r="I36" s="12">
        <v>90.847515344940703</v>
      </c>
      <c r="J36" s="12">
        <v>92.054552453128196</v>
      </c>
      <c r="K36" s="12">
        <v>92.876926850046999</v>
      </c>
      <c r="L36" s="12">
        <v>93.841000405796805</v>
      </c>
      <c r="M36" s="12">
        <v>94.427094370772707</v>
      </c>
      <c r="N36" s="12">
        <v>95.054273228803396</v>
      </c>
      <c r="O36" s="12">
        <v>95.662739374643706</v>
      </c>
      <c r="P36" s="12">
        <v>96.404975030603495</v>
      </c>
      <c r="Q36" s="12">
        <v>97.344472452075493</v>
      </c>
      <c r="R36" s="12">
        <v>97.990543787427498</v>
      </c>
      <c r="S36" s="12">
        <v>98.764215099317198</v>
      </c>
      <c r="T36" s="12">
        <v>99.625227404756501</v>
      </c>
      <c r="U36" s="12">
        <v>100.397277737124</v>
      </c>
      <c r="V36" s="12">
        <v>100.324905747811</v>
      </c>
      <c r="W36" s="12">
        <v>100.393062507599</v>
      </c>
      <c r="X36" s="12">
        <v>100.460031941829</v>
      </c>
      <c r="Y36" s="12">
        <v>100.54959944971399</v>
      </c>
      <c r="Z36" s="12">
        <v>100.539561474634</v>
      </c>
      <c r="AA36" s="12">
        <v>100.374954521901</v>
      </c>
      <c r="AB36" s="12">
        <v>100.51351364276999</v>
      </c>
      <c r="AC36" s="12">
        <v>100.21367206824399</v>
      </c>
      <c r="AD36" s="12">
        <v>100.244786833441</v>
      </c>
      <c r="AE36" s="12">
        <v>99.929707155842706</v>
      </c>
      <c r="AF36" s="12">
        <v>99.5804816400601</v>
      </c>
      <c r="AG36" s="12">
        <v>99.491105612478805</v>
      </c>
      <c r="AH36" s="12">
        <v>99.356939067473505</v>
      </c>
      <c r="AI36" s="12">
        <v>99.384553703159895</v>
      </c>
      <c r="AJ36" s="12">
        <v>99.513880958170404</v>
      </c>
      <c r="AK36" s="12">
        <v>99.876976334830402</v>
      </c>
      <c r="AL36" s="12">
        <v>99.898886333015298</v>
      </c>
      <c r="AM36" s="12">
        <v>100.069925991266</v>
      </c>
      <c r="AN36" s="12">
        <v>100.222239883258</v>
      </c>
    </row>
    <row r="37" spans="1:40">
      <c r="A37" s="1" t="s">
        <v>524</v>
      </c>
      <c r="B37" s="1" t="s">
        <v>554</v>
      </c>
      <c r="F37" s="1">
        <v>36</v>
      </c>
      <c r="G37" s="1" t="s">
        <v>742</v>
      </c>
      <c r="H37" s="1" t="str">
        <f t="shared" si="1"/>
        <v>36종합</v>
      </c>
      <c r="I37" s="12">
        <v>91.074631899134502</v>
      </c>
      <c r="J37" s="12">
        <v>91.8087349864483</v>
      </c>
      <c r="K37" s="12">
        <v>92.583538724720597</v>
      </c>
      <c r="L37" s="12">
        <v>93.903462338384898</v>
      </c>
      <c r="M37" s="12">
        <v>94.612452858435503</v>
      </c>
      <c r="N37" s="12">
        <v>95.290483925776996</v>
      </c>
      <c r="O37" s="12">
        <v>95.768161189304905</v>
      </c>
      <c r="P37" s="12">
        <v>96.286360210455001</v>
      </c>
      <c r="Q37" s="12">
        <v>97.166230302904196</v>
      </c>
      <c r="R37" s="12">
        <v>98.055570218040103</v>
      </c>
      <c r="S37" s="12">
        <v>98.751463679764498</v>
      </c>
      <c r="T37" s="12">
        <v>99.396829405825699</v>
      </c>
      <c r="U37" s="12">
        <v>100.56805967744999</v>
      </c>
      <c r="V37" s="12">
        <v>100.616011311265</v>
      </c>
      <c r="W37" s="12">
        <v>98.962322671919694</v>
      </c>
      <c r="X37" s="12">
        <v>99.260077110819296</v>
      </c>
      <c r="Y37" s="12">
        <v>99.398071896529501</v>
      </c>
      <c r="Z37" s="12">
        <v>99.578178011609893</v>
      </c>
      <c r="AA37" s="12">
        <v>99.792321757321702</v>
      </c>
      <c r="AB37" s="12">
        <v>100.13151061227801</v>
      </c>
      <c r="AC37" s="12">
        <v>100.042441399553</v>
      </c>
      <c r="AD37" s="12">
        <v>100.07780771959899</v>
      </c>
      <c r="AE37" s="12">
        <v>99.894105419105401</v>
      </c>
      <c r="AF37" s="12">
        <v>99.846487532021101</v>
      </c>
      <c r="AG37" s="12">
        <v>99.892191660413602</v>
      </c>
      <c r="AH37" s="12">
        <v>100.033192675051</v>
      </c>
      <c r="AI37" s="12">
        <v>100.260217474897</v>
      </c>
      <c r="AJ37" s="12">
        <v>100.38044374818401</v>
      </c>
      <c r="AK37" s="12">
        <v>100.297992201162</v>
      </c>
      <c r="AL37" s="12">
        <v>100.195672424541</v>
      </c>
      <c r="AM37" s="12">
        <v>100.257112570812</v>
      </c>
      <c r="AN37" s="12">
        <v>100.300496579232</v>
      </c>
    </row>
    <row r="38" spans="1:40">
      <c r="A38" s="1" t="s">
        <v>524</v>
      </c>
      <c r="B38" s="1" t="s">
        <v>555</v>
      </c>
      <c r="F38" s="1">
        <v>37</v>
      </c>
      <c r="G38" s="1" t="s">
        <v>742</v>
      </c>
      <c r="H38" s="1" t="str">
        <f t="shared" si="1"/>
        <v>37종합</v>
      </c>
      <c r="I38" s="12">
        <v>88.917811889649101</v>
      </c>
      <c r="J38" s="12">
        <v>89.386830978415006</v>
      </c>
      <c r="K38" s="12">
        <v>90.163241291533893</v>
      </c>
      <c r="L38" s="12">
        <v>91.435611521627905</v>
      </c>
      <c r="M38" s="12">
        <v>91.534040369871903</v>
      </c>
      <c r="N38" s="12">
        <v>92.037647226510899</v>
      </c>
      <c r="O38" s="12">
        <v>92.601688487222006</v>
      </c>
      <c r="P38" s="12">
        <v>93.046480634031894</v>
      </c>
      <c r="Q38" s="12">
        <v>93.425786942503507</v>
      </c>
      <c r="R38" s="12">
        <v>94.074597074112503</v>
      </c>
      <c r="S38" s="12">
        <v>94.799246717280795</v>
      </c>
      <c r="T38" s="12">
        <v>95.479544693221499</v>
      </c>
      <c r="U38" s="12">
        <v>96.398644324548499</v>
      </c>
      <c r="V38" s="12">
        <v>96.706956458580706</v>
      </c>
      <c r="W38" s="12">
        <v>96.978346548299896</v>
      </c>
      <c r="X38" s="12">
        <v>97.138305126769396</v>
      </c>
      <c r="Y38" s="12">
        <v>97.321113943575796</v>
      </c>
      <c r="Z38" s="12">
        <v>97.650794826758798</v>
      </c>
      <c r="AA38" s="12">
        <v>98.080996216376207</v>
      </c>
      <c r="AB38" s="12">
        <v>98.650064090971398</v>
      </c>
      <c r="AC38" s="12">
        <v>99.1373527093794</v>
      </c>
      <c r="AD38" s="12">
        <v>99.693560080271993</v>
      </c>
      <c r="AE38" s="12">
        <v>99.9979793517697</v>
      </c>
      <c r="AF38" s="12">
        <v>100.389821143826</v>
      </c>
      <c r="AG38" s="12">
        <v>100.86590341500499</v>
      </c>
      <c r="AH38" s="12">
        <v>101.169631929443</v>
      </c>
      <c r="AI38" s="12">
        <v>101.416639617052</v>
      </c>
      <c r="AJ38" s="12">
        <v>101.77929801207399</v>
      </c>
      <c r="AK38" s="12">
        <v>102.192579006573</v>
      </c>
      <c r="AL38" s="12">
        <v>102.71003850259299</v>
      </c>
      <c r="AM38" s="12">
        <v>103.502403058986</v>
      </c>
      <c r="AN38" s="12">
        <v>104.023990469583</v>
      </c>
    </row>
    <row r="39" spans="1:40">
      <c r="A39" s="1" t="s">
        <v>524</v>
      </c>
      <c r="B39" s="1" t="s">
        <v>556</v>
      </c>
      <c r="F39" s="1">
        <v>38</v>
      </c>
      <c r="G39" s="1" t="s">
        <v>742</v>
      </c>
      <c r="H39" s="1" t="str">
        <f t="shared" si="1"/>
        <v>38종합</v>
      </c>
      <c r="I39" s="12">
        <v>85.866109639993695</v>
      </c>
      <c r="J39" s="12">
        <v>87.497817256959706</v>
      </c>
      <c r="K39" s="12">
        <v>89.845662844809695</v>
      </c>
      <c r="L39" s="12">
        <v>93.276698621575804</v>
      </c>
      <c r="M39" s="12">
        <v>93.648821180070001</v>
      </c>
      <c r="N39" s="12">
        <v>94.398660634353206</v>
      </c>
      <c r="O39" s="12">
        <v>95.467371158354894</v>
      </c>
      <c r="P39" s="12">
        <v>96.669020920132795</v>
      </c>
      <c r="Q39" s="12">
        <v>98.059722099637</v>
      </c>
      <c r="R39" s="12">
        <v>99.091436869127193</v>
      </c>
      <c r="S39" s="12">
        <v>99.658619718955407</v>
      </c>
      <c r="T39" s="12">
        <v>99.847492597754993</v>
      </c>
      <c r="U39" s="12">
        <v>100.378999067687</v>
      </c>
      <c r="V39" s="12">
        <v>100.379259156735</v>
      </c>
      <c r="W39" s="12">
        <v>100.266802435608</v>
      </c>
      <c r="X39" s="12">
        <v>100.104181909332</v>
      </c>
      <c r="Y39" s="12">
        <v>99.936374931398106</v>
      </c>
      <c r="Z39" s="12">
        <v>99.924673229134299</v>
      </c>
      <c r="AA39" s="12">
        <v>99.981375080777994</v>
      </c>
      <c r="AB39" s="12">
        <v>100.052184323369</v>
      </c>
      <c r="AC39" s="12">
        <v>100.03098628127501</v>
      </c>
      <c r="AD39" s="12">
        <v>100.073342437021</v>
      </c>
      <c r="AE39" s="12">
        <v>99.954021046391404</v>
      </c>
      <c r="AF39" s="12">
        <v>100.433373640127</v>
      </c>
      <c r="AG39" s="12">
        <v>100.887967632361</v>
      </c>
      <c r="AH39" s="12">
        <v>101.038411664631</v>
      </c>
      <c r="AI39" s="12">
        <v>101.11787838056701</v>
      </c>
      <c r="AJ39" s="12">
        <v>101.317853938825</v>
      </c>
      <c r="AK39" s="12">
        <v>101.71990801536801</v>
      </c>
      <c r="AL39" s="12">
        <v>102.294186401091</v>
      </c>
      <c r="AM39" s="12">
        <v>102.800453207353</v>
      </c>
      <c r="AN39" s="12">
        <v>103.19141212539</v>
      </c>
    </row>
    <row r="40" spans="1:40">
      <c r="A40" s="1" t="s">
        <v>524</v>
      </c>
      <c r="B40" s="1" t="s">
        <v>557</v>
      </c>
      <c r="F40" s="1">
        <v>39</v>
      </c>
      <c r="G40" s="1" t="s">
        <v>742</v>
      </c>
      <c r="H40" s="1" t="str">
        <f t="shared" si="1"/>
        <v>39종합</v>
      </c>
      <c r="I40" s="12">
        <v>89.990238589034107</v>
      </c>
      <c r="J40" s="12">
        <v>91.575365888014801</v>
      </c>
      <c r="K40" s="12">
        <v>91.779062232812294</v>
      </c>
      <c r="L40" s="12">
        <v>91.826814136220307</v>
      </c>
      <c r="M40" s="12">
        <v>91.718462911957502</v>
      </c>
      <c r="N40" s="12">
        <v>92.051653335769501</v>
      </c>
      <c r="O40" s="12">
        <v>92.661928516586599</v>
      </c>
      <c r="P40" s="12">
        <v>93.757562192999401</v>
      </c>
      <c r="Q40" s="12">
        <v>94.271912980103906</v>
      </c>
      <c r="R40" s="12">
        <v>94.995755891094603</v>
      </c>
      <c r="S40" s="12">
        <v>95.704536126053199</v>
      </c>
      <c r="T40" s="12">
        <v>95.876437720287797</v>
      </c>
      <c r="U40" s="12">
        <v>97.235401934772398</v>
      </c>
      <c r="V40" s="12">
        <v>98.436976861178806</v>
      </c>
      <c r="W40" s="12">
        <v>98.621081750674094</v>
      </c>
      <c r="X40" s="12">
        <v>98.725108169088301</v>
      </c>
      <c r="Y40" s="12">
        <v>99.6985963925856</v>
      </c>
      <c r="Z40" s="12">
        <v>99.922900206515607</v>
      </c>
      <c r="AA40" s="12">
        <v>100.087601671833</v>
      </c>
      <c r="AB40" s="12">
        <v>100.077252598973</v>
      </c>
      <c r="AC40" s="12">
        <v>100.32605806315399</v>
      </c>
      <c r="AD40" s="12">
        <v>100.409676926819</v>
      </c>
      <c r="AE40" s="12">
        <v>100.34695141480201</v>
      </c>
      <c r="AF40" s="12">
        <v>100.013565138667</v>
      </c>
      <c r="AG40" s="12">
        <v>99.806522443910197</v>
      </c>
      <c r="AH40" s="12">
        <v>99.825311914075698</v>
      </c>
      <c r="AI40" s="12">
        <v>99.813195880745297</v>
      </c>
      <c r="AJ40" s="12">
        <v>99.983537842157503</v>
      </c>
      <c r="AK40" s="12">
        <v>99.939787224600195</v>
      </c>
      <c r="AL40" s="12">
        <v>100.21955847612701</v>
      </c>
      <c r="AM40" s="12">
        <v>100.378078574193</v>
      </c>
      <c r="AN40" s="12">
        <v>100.421945663884</v>
      </c>
    </row>
    <row r="41" spans="1:40">
      <c r="A41" s="1" t="s">
        <v>854</v>
      </c>
      <c r="F41" s="1">
        <v>40</v>
      </c>
      <c r="G41" s="1" t="s">
        <v>742</v>
      </c>
      <c r="H41" s="1" t="str">
        <f t="shared" si="1"/>
        <v>40종합</v>
      </c>
      <c r="I41" s="12">
        <v>89.038549331622406</v>
      </c>
      <c r="J41" s="12">
        <v>90.288580895244095</v>
      </c>
      <c r="K41" s="12">
        <v>91.523955268153202</v>
      </c>
      <c r="L41" s="12">
        <v>93.238320801654297</v>
      </c>
      <c r="M41" s="12">
        <v>93.448182019495306</v>
      </c>
      <c r="N41" s="12">
        <v>94.252723030286802</v>
      </c>
      <c r="O41" s="12">
        <v>95.088175572417597</v>
      </c>
      <c r="P41" s="12">
        <v>95.918824937190294</v>
      </c>
      <c r="Q41" s="12">
        <v>96.776711891687</v>
      </c>
      <c r="R41" s="12">
        <v>97.410427569006202</v>
      </c>
      <c r="S41" s="12">
        <v>98.043225537465801</v>
      </c>
      <c r="T41" s="12">
        <v>98.348460426972593</v>
      </c>
      <c r="U41" s="12">
        <v>98.896940874117206</v>
      </c>
      <c r="V41" s="12">
        <v>98.970643204809605</v>
      </c>
      <c r="W41" s="12">
        <v>99.080937566672205</v>
      </c>
      <c r="X41" s="12">
        <v>99.163468777238705</v>
      </c>
      <c r="Y41" s="12">
        <v>99.294012607782705</v>
      </c>
      <c r="Z41" s="12">
        <v>99.430132016721601</v>
      </c>
      <c r="AA41" s="12">
        <v>99.506825528618904</v>
      </c>
      <c r="AB41" s="12">
        <v>99.534973937401602</v>
      </c>
      <c r="AC41" s="12">
        <v>99.586078331766004</v>
      </c>
      <c r="AD41" s="12">
        <v>99.741913329626598</v>
      </c>
      <c r="AE41" s="12">
        <v>99.886718177735801</v>
      </c>
      <c r="AF41" s="12">
        <v>100.210111066038</v>
      </c>
      <c r="AG41" s="12">
        <v>100.47608306017899</v>
      </c>
      <c r="AH41" s="12">
        <v>100.729450682028</v>
      </c>
      <c r="AI41" s="12">
        <v>100.864441573325</v>
      </c>
      <c r="AJ41" s="12">
        <v>101.274551573751</v>
      </c>
      <c r="AK41" s="12">
        <v>101.61709753164</v>
      </c>
      <c r="AL41" s="12">
        <v>102.08674134089</v>
      </c>
      <c r="AM41" s="12">
        <v>102.646585842284</v>
      </c>
      <c r="AN41" s="12">
        <v>103.14305788711501</v>
      </c>
    </row>
    <row r="42" spans="1:40">
      <c r="A42" s="1" t="s">
        <v>855</v>
      </c>
      <c r="F42" s="1">
        <v>41</v>
      </c>
      <c r="G42" s="1" t="s">
        <v>742</v>
      </c>
      <c r="H42" s="1" t="str">
        <f t="shared" si="1"/>
        <v>41종합</v>
      </c>
      <c r="I42" s="12">
        <v>88.389329170367901</v>
      </c>
      <c r="J42" s="12">
        <v>89.993476215187997</v>
      </c>
      <c r="K42" s="12">
        <v>91.499298196321007</v>
      </c>
      <c r="L42" s="12">
        <v>93.0666540153819</v>
      </c>
      <c r="M42" s="12">
        <v>93.246775735351306</v>
      </c>
      <c r="N42" s="12">
        <v>93.978624856115204</v>
      </c>
      <c r="O42" s="12">
        <v>94.893670850346496</v>
      </c>
      <c r="P42" s="12">
        <v>96.000657843818502</v>
      </c>
      <c r="Q42" s="12">
        <v>97.095400870392893</v>
      </c>
      <c r="R42" s="12">
        <v>97.828526151932707</v>
      </c>
      <c r="S42" s="12">
        <v>98.300319323063306</v>
      </c>
      <c r="T42" s="12">
        <v>98.692155967073703</v>
      </c>
      <c r="U42" s="12">
        <v>99.302356872646698</v>
      </c>
      <c r="V42" s="12">
        <v>99.678605122789506</v>
      </c>
      <c r="W42" s="12">
        <v>99.287294648858193</v>
      </c>
      <c r="X42" s="12">
        <v>99.268245071514301</v>
      </c>
      <c r="Y42" s="12">
        <v>99.327804069612597</v>
      </c>
      <c r="Z42" s="12">
        <v>99.498935036796595</v>
      </c>
      <c r="AA42" s="12">
        <v>99.563937355652598</v>
      </c>
      <c r="AB42" s="12">
        <v>99.582149639155602</v>
      </c>
      <c r="AC42" s="12">
        <v>99.490602115403505</v>
      </c>
      <c r="AD42" s="12">
        <v>99.564124728759694</v>
      </c>
      <c r="AE42" s="12">
        <v>99.756566034665695</v>
      </c>
      <c r="AF42" s="12">
        <v>100.243004501198</v>
      </c>
      <c r="AG42" s="12">
        <v>100.475077109522</v>
      </c>
      <c r="AH42" s="12">
        <v>100.792877671448</v>
      </c>
      <c r="AI42" s="12">
        <v>100.715981826123</v>
      </c>
      <c r="AJ42" s="12">
        <v>101.02025352114499</v>
      </c>
      <c r="AK42" s="12">
        <v>101.42976492004099</v>
      </c>
      <c r="AL42" s="12">
        <v>101.79572845673501</v>
      </c>
      <c r="AM42" s="12">
        <v>102.221031798062</v>
      </c>
      <c r="AN42" s="12">
        <v>102.574389021371</v>
      </c>
    </row>
    <row r="43" spans="1:40">
      <c r="A43" s="1" t="s">
        <v>516</v>
      </c>
      <c r="F43" s="1">
        <v>1</v>
      </c>
      <c r="G43" s="1" t="s">
        <v>264</v>
      </c>
      <c r="H43" s="1" t="str">
        <f t="shared" si="1"/>
        <v>1아파트</v>
      </c>
      <c r="I43" s="12">
        <v>86.399198043600506</v>
      </c>
      <c r="J43" s="12">
        <v>88.023239323827198</v>
      </c>
      <c r="K43" s="12">
        <v>89.769482390329898</v>
      </c>
      <c r="L43" s="12">
        <v>91.582944319927805</v>
      </c>
      <c r="M43" s="12">
        <v>91.863752959349895</v>
      </c>
      <c r="N43" s="12">
        <v>92.798548505422502</v>
      </c>
      <c r="O43" s="12">
        <v>93.887869600749795</v>
      </c>
      <c r="P43" s="12">
        <v>95.267251996748797</v>
      </c>
      <c r="Q43" s="12">
        <v>96.592260214849702</v>
      </c>
      <c r="R43" s="12">
        <v>97.428627438990503</v>
      </c>
      <c r="S43" s="12">
        <v>98.044432750883999</v>
      </c>
      <c r="T43" s="12">
        <v>98.442897733650796</v>
      </c>
      <c r="U43" s="12">
        <v>99.110528770375296</v>
      </c>
      <c r="V43" s="12">
        <v>99.153949916345894</v>
      </c>
      <c r="W43" s="12">
        <v>99.002329741200299</v>
      </c>
      <c r="X43" s="12">
        <v>99.000887964109907</v>
      </c>
      <c r="Y43" s="12">
        <v>99.062353330828699</v>
      </c>
      <c r="Z43" s="12">
        <v>99.260546788465007</v>
      </c>
      <c r="AA43" s="12">
        <v>99.231392894210998</v>
      </c>
      <c r="AB43" s="12">
        <v>99.184646948206193</v>
      </c>
      <c r="AC43" s="12">
        <v>99.170793065740497</v>
      </c>
      <c r="AD43" s="12">
        <v>99.388942710173694</v>
      </c>
      <c r="AE43" s="12">
        <v>99.708088641006597</v>
      </c>
      <c r="AF43" s="12">
        <v>100.311173463865</v>
      </c>
      <c r="AG43" s="12">
        <v>100.77246533473701</v>
      </c>
      <c r="AH43" s="12">
        <v>100.919374540191</v>
      </c>
      <c r="AI43" s="12">
        <v>101.060784625224</v>
      </c>
      <c r="AJ43" s="12">
        <v>101.661462657295</v>
      </c>
      <c r="AK43" s="12">
        <v>102.237443371412</v>
      </c>
      <c r="AL43" s="12">
        <v>102.822601155724</v>
      </c>
      <c r="AM43" s="12">
        <v>103.51653615678499</v>
      </c>
      <c r="AN43" s="12">
        <v>104.14914402616699</v>
      </c>
    </row>
    <row r="44" spans="1:40">
      <c r="A44" s="1" t="s">
        <v>521</v>
      </c>
      <c r="F44" s="1">
        <v>2</v>
      </c>
      <c r="G44" s="1" t="s">
        <v>264</v>
      </c>
      <c r="H44" s="1" t="str">
        <f t="shared" si="1"/>
        <v>2아파트</v>
      </c>
      <c r="I44" s="12">
        <v>89.278502220221796</v>
      </c>
      <c r="J44" s="12">
        <v>91.078923433036394</v>
      </c>
      <c r="K44" s="12">
        <v>93.018797673456106</v>
      </c>
      <c r="L44" s="12">
        <v>94.194336316859406</v>
      </c>
      <c r="M44" s="12">
        <v>94.285409515702199</v>
      </c>
      <c r="N44" s="12">
        <v>94.878829067541204</v>
      </c>
      <c r="O44" s="12">
        <v>95.865940822416903</v>
      </c>
      <c r="P44" s="12">
        <v>97.4010933608876</v>
      </c>
      <c r="Q44" s="12">
        <v>98.725901955915703</v>
      </c>
      <c r="R44" s="12">
        <v>99.357641696153706</v>
      </c>
      <c r="S44" s="12">
        <v>99.603200783966798</v>
      </c>
      <c r="T44" s="12">
        <v>99.889672776977207</v>
      </c>
      <c r="U44" s="12">
        <v>100.21568086243001</v>
      </c>
      <c r="V44" s="12">
        <v>100.213145545041</v>
      </c>
      <c r="W44" s="12">
        <v>99.913259792193699</v>
      </c>
      <c r="X44" s="12">
        <v>99.618132862346201</v>
      </c>
      <c r="Y44" s="12">
        <v>99.508855612058397</v>
      </c>
      <c r="Z44" s="12">
        <v>99.443043922169906</v>
      </c>
      <c r="AA44" s="12">
        <v>99.219765132181195</v>
      </c>
      <c r="AB44" s="12">
        <v>99.112845280986406</v>
      </c>
      <c r="AC44" s="12">
        <v>98.924275410798401</v>
      </c>
      <c r="AD44" s="12">
        <v>99.031084365946896</v>
      </c>
      <c r="AE44" s="12">
        <v>99.482953979586597</v>
      </c>
      <c r="AF44" s="12">
        <v>100.109356898615</v>
      </c>
      <c r="AG44" s="12">
        <v>100.62996107492999</v>
      </c>
      <c r="AH44" s="12">
        <v>100.694647049263</v>
      </c>
      <c r="AI44" s="12">
        <v>101.033452585202</v>
      </c>
      <c r="AJ44" s="12">
        <v>101.573543794168</v>
      </c>
      <c r="AK44" s="12">
        <v>102.198242435642</v>
      </c>
      <c r="AL44" s="12">
        <v>102.776353351845</v>
      </c>
      <c r="AM44" s="12">
        <v>103.48322974505299</v>
      </c>
      <c r="AN44" s="12">
        <v>104.425262868872</v>
      </c>
    </row>
    <row r="45" spans="1:40">
      <c r="A45" s="1" t="s">
        <v>914</v>
      </c>
      <c r="F45" s="1">
        <v>3</v>
      </c>
      <c r="G45" s="1" t="s">
        <v>264</v>
      </c>
      <c r="H45" s="1" t="str">
        <f t="shared" si="1"/>
        <v>3아파트</v>
      </c>
      <c r="I45" s="12">
        <v>83.267298306944895</v>
      </c>
      <c r="J45" s="12">
        <v>84.764173250261294</v>
      </c>
      <c r="K45" s="12">
        <v>86.443888904936202</v>
      </c>
      <c r="L45" s="12">
        <v>88.873956997854506</v>
      </c>
      <c r="M45" s="12">
        <v>89.3446209430289</v>
      </c>
      <c r="N45" s="12">
        <v>90.553731287470598</v>
      </c>
      <c r="O45" s="12">
        <v>91.752451633075495</v>
      </c>
      <c r="P45" s="12">
        <v>93.092869664386001</v>
      </c>
      <c r="Q45" s="12">
        <v>94.390799941301097</v>
      </c>
      <c r="R45" s="12">
        <v>95.487786941615596</v>
      </c>
      <c r="S45" s="12">
        <v>96.476674056587896</v>
      </c>
      <c r="T45" s="12">
        <v>96.946242357206501</v>
      </c>
      <c r="U45" s="12">
        <v>97.937739560251003</v>
      </c>
      <c r="V45" s="12">
        <v>98.100670825163604</v>
      </c>
      <c r="W45" s="12">
        <v>98.251329194726793</v>
      </c>
      <c r="X45" s="12">
        <v>98.4221239246083</v>
      </c>
      <c r="Y45" s="12">
        <v>98.630122043001606</v>
      </c>
      <c r="Z45" s="12">
        <v>98.949990366461293</v>
      </c>
      <c r="AA45" s="12">
        <v>99.112438862826295</v>
      </c>
      <c r="AB45" s="12">
        <v>99.280963159039402</v>
      </c>
      <c r="AC45" s="12">
        <v>99.465054511717597</v>
      </c>
      <c r="AD45" s="12">
        <v>99.845361586933507</v>
      </c>
      <c r="AE45" s="12">
        <v>99.963867209774094</v>
      </c>
      <c r="AF45" s="12">
        <v>100.435828158666</v>
      </c>
      <c r="AG45" s="12">
        <v>100.862872305164</v>
      </c>
      <c r="AH45" s="12">
        <v>101.149274257215</v>
      </c>
      <c r="AI45" s="12">
        <v>101.290520285447</v>
      </c>
      <c r="AJ45" s="12">
        <v>101.72777693901099</v>
      </c>
      <c r="AK45" s="12">
        <v>102.201203591468</v>
      </c>
      <c r="AL45" s="12">
        <v>102.779405892949</v>
      </c>
      <c r="AM45" s="12">
        <v>103.42009428982701</v>
      </c>
      <c r="AN45" s="12">
        <v>103.892351509992</v>
      </c>
    </row>
    <row r="46" spans="1:40">
      <c r="A46" s="1" t="s">
        <v>522</v>
      </c>
      <c r="F46" s="1">
        <v>4</v>
      </c>
      <c r="G46" s="1" t="s">
        <v>264</v>
      </c>
      <c r="H46" s="1" t="str">
        <f t="shared" si="1"/>
        <v>4아파트</v>
      </c>
      <c r="I46" s="12">
        <v>83.785430744097397</v>
      </c>
      <c r="J46" s="12">
        <v>85.540502023914598</v>
      </c>
      <c r="K46" s="12">
        <v>87.266105517687507</v>
      </c>
      <c r="L46" s="12">
        <v>89.782026991027806</v>
      </c>
      <c r="M46" s="12">
        <v>90.221554140602294</v>
      </c>
      <c r="N46" s="12">
        <v>91.512024327015695</v>
      </c>
      <c r="O46" s="12">
        <v>92.713204231640006</v>
      </c>
      <c r="P46" s="12">
        <v>94.032075689019905</v>
      </c>
      <c r="Q46" s="12">
        <v>95.327075364182804</v>
      </c>
      <c r="R46" s="12">
        <v>96.292202092235897</v>
      </c>
      <c r="S46" s="12">
        <v>97.314828347420502</v>
      </c>
      <c r="T46" s="12">
        <v>97.709627559295299</v>
      </c>
      <c r="U46" s="12">
        <v>98.368519364224795</v>
      </c>
      <c r="V46" s="12">
        <v>98.480700776411794</v>
      </c>
      <c r="W46" s="12">
        <v>98.634569401871801</v>
      </c>
      <c r="X46" s="12">
        <v>98.775758707356403</v>
      </c>
      <c r="Y46" s="12">
        <v>98.948794457514893</v>
      </c>
      <c r="Z46" s="12">
        <v>99.204188815921896</v>
      </c>
      <c r="AA46" s="12">
        <v>99.326682064588795</v>
      </c>
      <c r="AB46" s="12">
        <v>99.334507467679103</v>
      </c>
      <c r="AC46" s="12">
        <v>99.483124527362307</v>
      </c>
      <c r="AD46" s="12">
        <v>99.828962170696201</v>
      </c>
      <c r="AE46" s="12">
        <v>100.015407947128</v>
      </c>
      <c r="AF46" s="12">
        <v>100.50597359784901</v>
      </c>
      <c r="AG46" s="12">
        <v>100.781106384154</v>
      </c>
      <c r="AH46" s="12">
        <v>101.15792304875001</v>
      </c>
      <c r="AI46" s="12">
        <v>101.228748253315</v>
      </c>
      <c r="AJ46" s="12">
        <v>101.783555891216</v>
      </c>
      <c r="AK46" s="12">
        <v>102.269288156051</v>
      </c>
      <c r="AL46" s="12">
        <v>102.949210713101</v>
      </c>
      <c r="AM46" s="12">
        <v>103.717780674605</v>
      </c>
      <c r="AN46" s="12">
        <v>104.342688193366</v>
      </c>
    </row>
    <row r="47" spans="1:40">
      <c r="A47" s="1" t="s">
        <v>857</v>
      </c>
      <c r="F47" s="1">
        <v>5</v>
      </c>
      <c r="G47" s="1" t="s">
        <v>264</v>
      </c>
      <c r="H47" s="1" t="str">
        <f t="shared" si="1"/>
        <v>5아파트</v>
      </c>
      <c r="I47" s="12">
        <v>82.746072237555296</v>
      </c>
      <c r="J47" s="12">
        <v>84.0248896570765</v>
      </c>
      <c r="K47" s="12">
        <v>85.627640911428401</v>
      </c>
      <c r="L47" s="12">
        <v>87.9879446792892</v>
      </c>
      <c r="M47" s="12">
        <v>88.478052429455303</v>
      </c>
      <c r="N47" s="12">
        <v>89.595624297705797</v>
      </c>
      <c r="O47" s="12">
        <v>90.820010721720607</v>
      </c>
      <c r="P47" s="12">
        <v>92.188470203849207</v>
      </c>
      <c r="Q47" s="12">
        <v>93.521405180659798</v>
      </c>
      <c r="R47" s="12">
        <v>94.680142763873704</v>
      </c>
      <c r="S47" s="12">
        <v>95.704796250388995</v>
      </c>
      <c r="T47" s="12">
        <v>96.277756809337106</v>
      </c>
      <c r="U47" s="12">
        <v>97.481370371948302</v>
      </c>
      <c r="V47" s="12">
        <v>97.757139507831695</v>
      </c>
      <c r="W47" s="12">
        <v>97.906590677153105</v>
      </c>
      <c r="X47" s="12">
        <v>98.110967037008507</v>
      </c>
      <c r="Y47" s="12">
        <v>98.329736874391898</v>
      </c>
      <c r="Z47" s="12">
        <v>98.728303915333996</v>
      </c>
      <c r="AA47" s="12">
        <v>98.975791977640398</v>
      </c>
      <c r="AB47" s="12">
        <v>99.256725437012307</v>
      </c>
      <c r="AC47" s="12">
        <v>99.479218014823502</v>
      </c>
      <c r="AD47" s="12">
        <v>99.795725308910605</v>
      </c>
      <c r="AE47" s="12">
        <v>99.962083962664394</v>
      </c>
      <c r="AF47" s="12">
        <v>100.373772575031</v>
      </c>
      <c r="AG47" s="12">
        <v>100.805279951694</v>
      </c>
      <c r="AH47" s="12">
        <v>101.076037905072</v>
      </c>
      <c r="AI47" s="12">
        <v>101.324414212606</v>
      </c>
      <c r="AJ47" s="12">
        <v>101.632071933099</v>
      </c>
      <c r="AK47" s="12">
        <v>102.078803115046</v>
      </c>
      <c r="AL47" s="12">
        <v>102.534810176306</v>
      </c>
      <c r="AM47" s="12">
        <v>103.095581573052</v>
      </c>
      <c r="AN47" s="12">
        <v>103.41327356466201</v>
      </c>
    </row>
    <row r="48" spans="1:40">
      <c r="A48" s="1" t="s">
        <v>524</v>
      </c>
      <c r="B48" s="1" t="s">
        <v>525</v>
      </c>
      <c r="F48" s="1">
        <v>6</v>
      </c>
      <c r="G48" s="1" t="s">
        <v>264</v>
      </c>
      <c r="H48" s="1" t="str">
        <f t="shared" si="1"/>
        <v>6아파트</v>
      </c>
      <c r="I48" s="12">
        <v>89.857053145608504</v>
      </c>
      <c r="J48" s="12">
        <v>91.4996784656568</v>
      </c>
      <c r="K48" s="12">
        <v>93.0053637652276</v>
      </c>
      <c r="L48" s="12">
        <v>93.811248591386999</v>
      </c>
      <c r="M48" s="12">
        <v>94.0677394460226</v>
      </c>
      <c r="N48" s="12">
        <v>94.605902437609402</v>
      </c>
      <c r="O48" s="12">
        <v>95.813024655355804</v>
      </c>
      <c r="P48" s="12">
        <v>97.503844855922296</v>
      </c>
      <c r="Q48" s="12">
        <v>98.929679429771198</v>
      </c>
      <c r="R48" s="12">
        <v>99.505806533578607</v>
      </c>
      <c r="S48" s="12">
        <v>99.864361187944994</v>
      </c>
      <c r="T48" s="12">
        <v>100.11952379595</v>
      </c>
      <c r="U48" s="12">
        <v>100.204770011139</v>
      </c>
      <c r="V48" s="12">
        <v>100.04143539430299</v>
      </c>
      <c r="W48" s="12">
        <v>99.783599549823705</v>
      </c>
      <c r="X48" s="12">
        <v>99.341414553120003</v>
      </c>
      <c r="Y48" s="12">
        <v>99.313223546427807</v>
      </c>
      <c r="Z48" s="12">
        <v>99.051860389036605</v>
      </c>
      <c r="AA48" s="12">
        <v>98.710344056905996</v>
      </c>
      <c r="AB48" s="12">
        <v>98.499525773152399</v>
      </c>
      <c r="AC48" s="12">
        <v>98.432824393370794</v>
      </c>
      <c r="AD48" s="12">
        <v>98.790292516563298</v>
      </c>
      <c r="AE48" s="12">
        <v>99.469458153078506</v>
      </c>
      <c r="AF48" s="12">
        <v>100.096398888165</v>
      </c>
      <c r="AG48" s="12">
        <v>100.678118230062</v>
      </c>
      <c r="AH48" s="12">
        <v>100.93886440644199</v>
      </c>
      <c r="AI48" s="12">
        <v>101.399304502783</v>
      </c>
      <c r="AJ48" s="12">
        <v>101.893439742773</v>
      </c>
      <c r="AK48" s="12">
        <v>102.695690014909</v>
      </c>
      <c r="AL48" s="12">
        <v>103.08544019310401</v>
      </c>
      <c r="AM48" s="12">
        <v>104.061269081619</v>
      </c>
      <c r="AN48" s="12">
        <v>105.172408624005</v>
      </c>
    </row>
    <row r="49" spans="1:40">
      <c r="A49" s="1" t="s">
        <v>524</v>
      </c>
      <c r="B49" s="1" t="s">
        <v>525</v>
      </c>
      <c r="C49" s="1" t="s">
        <v>526</v>
      </c>
      <c r="F49" s="1">
        <v>7</v>
      </c>
      <c r="G49" s="1" t="s">
        <v>264</v>
      </c>
      <c r="H49" s="1" t="str">
        <f t="shared" si="1"/>
        <v>7아파트</v>
      </c>
      <c r="I49" s="12">
        <v>88.7944029423914</v>
      </c>
      <c r="J49" s="12">
        <v>90.494370527619196</v>
      </c>
      <c r="K49" s="12">
        <v>92.333638340979803</v>
      </c>
      <c r="L49" s="12">
        <v>93.292163952870496</v>
      </c>
      <c r="M49" s="12">
        <v>93.778092499395996</v>
      </c>
      <c r="N49" s="12">
        <v>94.200694881617196</v>
      </c>
      <c r="O49" s="12">
        <v>95.426025363764296</v>
      </c>
      <c r="P49" s="12">
        <v>97.137013795933001</v>
      </c>
      <c r="Q49" s="12">
        <v>98.719889863842297</v>
      </c>
      <c r="R49" s="12">
        <v>99.407563557955001</v>
      </c>
      <c r="S49" s="12">
        <v>99.991407240820607</v>
      </c>
      <c r="T49" s="12">
        <v>100.337779680542</v>
      </c>
      <c r="U49" s="12">
        <v>100.444826428817</v>
      </c>
      <c r="V49" s="12">
        <v>100.225303389563</v>
      </c>
      <c r="W49" s="12">
        <v>99.984571628757706</v>
      </c>
      <c r="X49" s="12">
        <v>99.583162525948495</v>
      </c>
      <c r="Y49" s="12">
        <v>99.599402147813805</v>
      </c>
      <c r="Z49" s="12">
        <v>99.472002509952006</v>
      </c>
      <c r="AA49" s="12">
        <v>99.339541676875996</v>
      </c>
      <c r="AB49" s="12">
        <v>99.240694490871405</v>
      </c>
      <c r="AC49" s="12">
        <v>98.892963728157397</v>
      </c>
      <c r="AD49" s="12">
        <v>99.050769071739794</v>
      </c>
      <c r="AE49" s="12">
        <v>99.486019704033694</v>
      </c>
      <c r="AF49" s="12">
        <v>100.066231957836</v>
      </c>
      <c r="AG49" s="12">
        <v>100.65701819757599</v>
      </c>
      <c r="AH49" s="12">
        <v>100.883897664835</v>
      </c>
      <c r="AI49" s="12">
        <v>101.44069311777901</v>
      </c>
      <c r="AJ49" s="12">
        <v>101.89582614282899</v>
      </c>
      <c r="AK49" s="12">
        <v>102.752033649807</v>
      </c>
      <c r="AL49" s="12">
        <v>103.24823811508899</v>
      </c>
      <c r="AM49" s="12">
        <v>104.114550758563</v>
      </c>
      <c r="AN49" s="12">
        <v>105.01825106362401</v>
      </c>
    </row>
    <row r="50" spans="1:40">
      <c r="A50" s="1" t="s">
        <v>524</v>
      </c>
      <c r="B50" s="1" t="s">
        <v>525</v>
      </c>
      <c r="C50" s="1" t="s">
        <v>527</v>
      </c>
      <c r="F50" s="1">
        <v>8</v>
      </c>
      <c r="G50" s="1" t="s">
        <v>264</v>
      </c>
      <c r="H50" s="1" t="str">
        <f t="shared" si="1"/>
        <v>8아파트</v>
      </c>
    </row>
    <row r="51" spans="1:40">
      <c r="A51" s="1" t="s">
        <v>524</v>
      </c>
      <c r="B51" s="1" t="s">
        <v>525</v>
      </c>
      <c r="C51" s="1" t="s">
        <v>528</v>
      </c>
      <c r="F51" s="1">
        <v>9</v>
      </c>
      <c r="G51" s="1" t="s">
        <v>264</v>
      </c>
      <c r="H51" s="1" t="str">
        <f t="shared" si="1"/>
        <v>9아파트</v>
      </c>
    </row>
    <row r="52" spans="1:40">
      <c r="A52" s="1" t="s">
        <v>524</v>
      </c>
      <c r="B52" s="1" t="s">
        <v>525</v>
      </c>
      <c r="C52" s="1" t="s">
        <v>529</v>
      </c>
      <c r="F52" s="1">
        <v>10</v>
      </c>
      <c r="G52" s="1" t="s">
        <v>264</v>
      </c>
      <c r="H52" s="1" t="str">
        <f t="shared" si="1"/>
        <v>10아파트</v>
      </c>
    </row>
    <row r="53" spans="1:40">
      <c r="A53" s="1" t="s">
        <v>524</v>
      </c>
      <c r="B53" s="1" t="s">
        <v>525</v>
      </c>
      <c r="C53" s="1" t="s">
        <v>530</v>
      </c>
      <c r="F53" s="1">
        <v>11</v>
      </c>
      <c r="G53" s="1" t="s">
        <v>264</v>
      </c>
      <c r="H53" s="1" t="str">
        <f t="shared" si="1"/>
        <v>11아파트</v>
      </c>
      <c r="I53" s="12">
        <v>90.777286160900701</v>
      </c>
      <c r="J53" s="12">
        <v>92.253044953073598</v>
      </c>
      <c r="K53" s="12">
        <v>93.429877289092801</v>
      </c>
      <c r="L53" s="12">
        <v>94.212585884498196</v>
      </c>
      <c r="M53" s="12">
        <v>94.192373285994805</v>
      </c>
      <c r="N53" s="12">
        <v>94.951191936895299</v>
      </c>
      <c r="O53" s="12">
        <v>96.2568141372995</v>
      </c>
      <c r="P53" s="12">
        <v>97.890940321347401</v>
      </c>
      <c r="Q53" s="12">
        <v>99.168921460495795</v>
      </c>
      <c r="R53" s="12">
        <v>99.656376662209098</v>
      </c>
      <c r="S53" s="12">
        <v>99.798979534475194</v>
      </c>
      <c r="T53" s="12">
        <v>99.9666978190143</v>
      </c>
      <c r="U53" s="12">
        <v>100.000584201203</v>
      </c>
      <c r="V53" s="12">
        <v>99.758145269332005</v>
      </c>
      <c r="W53" s="12">
        <v>99.445935681531395</v>
      </c>
      <c r="X53" s="12">
        <v>99.102593458293001</v>
      </c>
      <c r="Y53" s="12">
        <v>98.961413302302702</v>
      </c>
      <c r="Z53" s="12">
        <v>98.742839452730294</v>
      </c>
      <c r="AA53" s="12">
        <v>98.375112983063204</v>
      </c>
      <c r="AB53" s="12">
        <v>97.989624135206597</v>
      </c>
      <c r="AC53" s="12">
        <v>98.131249036880106</v>
      </c>
      <c r="AD53" s="12">
        <v>98.681826701194296</v>
      </c>
      <c r="AE53" s="12">
        <v>99.507844669723497</v>
      </c>
      <c r="AF53" s="12">
        <v>100.125777268078</v>
      </c>
      <c r="AG53" s="12">
        <v>100.646671129463</v>
      </c>
      <c r="AH53" s="12">
        <v>100.972517618501</v>
      </c>
      <c r="AI53" s="12">
        <v>101.457668279928</v>
      </c>
      <c r="AJ53" s="12">
        <v>101.880897834938</v>
      </c>
      <c r="AK53" s="12">
        <v>102.59545279408199</v>
      </c>
      <c r="AL53" s="12">
        <v>103.044899119324</v>
      </c>
      <c r="AM53" s="12">
        <v>104.120027852555</v>
      </c>
      <c r="AN53" s="12">
        <v>105.10797292245699</v>
      </c>
    </row>
    <row r="54" spans="1:40">
      <c r="A54" s="1" t="s">
        <v>524</v>
      </c>
      <c r="B54" s="1" t="s">
        <v>525</v>
      </c>
      <c r="C54" s="1" t="s">
        <v>531</v>
      </c>
      <c r="F54" s="1">
        <v>12</v>
      </c>
      <c r="G54" s="1" t="s">
        <v>264</v>
      </c>
      <c r="H54" s="1" t="str">
        <f t="shared" si="1"/>
        <v>12아파트</v>
      </c>
    </row>
    <row r="55" spans="1:40">
      <c r="A55" s="1" t="s">
        <v>524</v>
      </c>
      <c r="B55" s="1" t="s">
        <v>525</v>
      </c>
      <c r="C55" s="1" t="s">
        <v>532</v>
      </c>
      <c r="F55" s="1">
        <v>13</v>
      </c>
      <c r="G55" s="1" t="s">
        <v>264</v>
      </c>
      <c r="H55" s="1" t="str">
        <f t="shared" si="1"/>
        <v>13아파트</v>
      </c>
    </row>
    <row r="56" spans="1:40">
      <c r="A56" s="1" t="s">
        <v>524</v>
      </c>
      <c r="B56" s="1" t="s">
        <v>533</v>
      </c>
      <c r="F56" s="1">
        <v>14</v>
      </c>
      <c r="G56" s="1" t="s">
        <v>264</v>
      </c>
      <c r="H56" s="1" t="str">
        <f t="shared" si="1"/>
        <v>14아파트</v>
      </c>
      <c r="I56" s="12">
        <v>87.633072415777903</v>
      </c>
      <c r="J56" s="12">
        <v>90.065283290619504</v>
      </c>
      <c r="K56" s="12">
        <v>92.391613153885402</v>
      </c>
      <c r="L56" s="12">
        <v>93.930227267023</v>
      </c>
      <c r="M56" s="12">
        <v>94.037683473513297</v>
      </c>
      <c r="N56" s="12">
        <v>94.888418832403602</v>
      </c>
      <c r="O56" s="12">
        <v>95.897763311415503</v>
      </c>
      <c r="P56" s="12">
        <v>97.496466753655099</v>
      </c>
      <c r="Q56" s="12">
        <v>98.968030965002498</v>
      </c>
      <c r="R56" s="12">
        <v>99.683577248029493</v>
      </c>
      <c r="S56" s="12">
        <v>99.8710125625974</v>
      </c>
      <c r="T56" s="12">
        <v>100.13620346208801</v>
      </c>
      <c r="U56" s="12">
        <v>100.468226288013</v>
      </c>
      <c r="V56" s="12">
        <v>100.886899067356</v>
      </c>
      <c r="W56" s="12">
        <v>100.24990918864501</v>
      </c>
      <c r="X56" s="12">
        <v>99.916337821055805</v>
      </c>
      <c r="Y56" s="12">
        <v>99.745741370899097</v>
      </c>
      <c r="Z56" s="12">
        <v>99.878920510288793</v>
      </c>
      <c r="AA56" s="12">
        <v>99.670236317916604</v>
      </c>
      <c r="AB56" s="12">
        <v>99.462569238329905</v>
      </c>
      <c r="AC56" s="12">
        <v>99.131441147100105</v>
      </c>
      <c r="AD56" s="12">
        <v>99.140462521945693</v>
      </c>
      <c r="AE56" s="12">
        <v>99.514706599653707</v>
      </c>
      <c r="AF56" s="12">
        <v>100.20721274346801</v>
      </c>
      <c r="AG56" s="12">
        <v>100.55557739799499</v>
      </c>
      <c r="AH56" s="12">
        <v>100.840781266142</v>
      </c>
      <c r="AI56" s="12">
        <v>100.72915312434201</v>
      </c>
      <c r="AJ56" s="12">
        <v>101.278069238348</v>
      </c>
      <c r="AK56" s="12">
        <v>101.97031521989</v>
      </c>
      <c r="AL56" s="12">
        <v>102.637739559857</v>
      </c>
      <c r="AM56" s="12">
        <v>103.351177350426</v>
      </c>
      <c r="AN56" s="12">
        <v>104.06236755697</v>
      </c>
    </row>
    <row r="57" spans="1:40">
      <c r="A57" s="1" t="s">
        <v>524</v>
      </c>
      <c r="B57" s="1" t="s">
        <v>533</v>
      </c>
      <c r="C57" s="1" t="s">
        <v>534</v>
      </c>
      <c r="F57" s="1">
        <v>15</v>
      </c>
      <c r="G57" s="1" t="s">
        <v>264</v>
      </c>
      <c r="H57" s="1" t="str">
        <f t="shared" si="1"/>
        <v>15아파트</v>
      </c>
    </row>
    <row r="58" spans="1:40">
      <c r="A58" s="1" t="s">
        <v>524</v>
      </c>
      <c r="B58" s="1" t="s">
        <v>533</v>
      </c>
      <c r="C58" s="1" t="s">
        <v>535</v>
      </c>
      <c r="F58" s="1">
        <v>16</v>
      </c>
      <c r="G58" s="1" t="s">
        <v>264</v>
      </c>
      <c r="H58" s="1" t="str">
        <f t="shared" si="1"/>
        <v>16아파트</v>
      </c>
    </row>
    <row r="59" spans="1:40">
      <c r="A59" s="1" t="s">
        <v>524</v>
      </c>
      <c r="B59" s="1" t="s">
        <v>533</v>
      </c>
      <c r="C59" s="1" t="s">
        <v>536</v>
      </c>
      <c r="F59" s="1">
        <v>17</v>
      </c>
      <c r="G59" s="1" t="s">
        <v>264</v>
      </c>
      <c r="H59" s="1" t="str">
        <f t="shared" si="1"/>
        <v>17아파트</v>
      </c>
    </row>
    <row r="60" spans="1:40">
      <c r="A60" s="1" t="s">
        <v>524</v>
      </c>
      <c r="B60" s="1" t="s">
        <v>533</v>
      </c>
      <c r="C60" s="1" t="s">
        <v>537</v>
      </c>
      <c r="F60" s="1">
        <v>18</v>
      </c>
      <c r="G60" s="1" t="s">
        <v>264</v>
      </c>
      <c r="H60" s="1" t="str">
        <f t="shared" si="1"/>
        <v>18아파트</v>
      </c>
    </row>
    <row r="61" spans="1:40">
      <c r="A61" s="1" t="s">
        <v>524</v>
      </c>
      <c r="B61" s="1" t="s">
        <v>533</v>
      </c>
      <c r="C61" s="1" t="s">
        <v>538</v>
      </c>
      <c r="F61" s="1">
        <v>19</v>
      </c>
      <c r="G61" s="1" t="s">
        <v>264</v>
      </c>
      <c r="H61" s="1" t="str">
        <f t="shared" si="1"/>
        <v>19아파트</v>
      </c>
    </row>
    <row r="62" spans="1:40">
      <c r="A62" s="1" t="s">
        <v>524</v>
      </c>
      <c r="B62" s="1" t="s">
        <v>533</v>
      </c>
      <c r="C62" s="1" t="s">
        <v>539</v>
      </c>
      <c r="F62" s="1">
        <v>20</v>
      </c>
      <c r="G62" s="1" t="s">
        <v>264</v>
      </c>
      <c r="H62" s="1" t="str">
        <f t="shared" si="1"/>
        <v>20아파트</v>
      </c>
    </row>
    <row r="63" spans="1:40">
      <c r="A63" s="1" t="s">
        <v>524</v>
      </c>
      <c r="B63" s="1" t="s">
        <v>533</v>
      </c>
      <c r="C63" s="1" t="s">
        <v>540</v>
      </c>
      <c r="F63" s="1">
        <v>21</v>
      </c>
      <c r="G63" s="1" t="s">
        <v>264</v>
      </c>
      <c r="H63" s="1" t="str">
        <f t="shared" si="1"/>
        <v>21아파트</v>
      </c>
    </row>
    <row r="64" spans="1:40">
      <c r="A64" s="1" t="s">
        <v>524</v>
      </c>
      <c r="B64" s="1" t="s">
        <v>541</v>
      </c>
      <c r="F64" s="1">
        <v>22</v>
      </c>
      <c r="G64" s="1" t="s">
        <v>264</v>
      </c>
      <c r="H64" s="1" t="str">
        <f t="shared" si="1"/>
        <v>22아파트</v>
      </c>
      <c r="I64" s="12">
        <v>93.779060327159698</v>
      </c>
      <c r="J64" s="12">
        <v>94.538974972547805</v>
      </c>
      <c r="K64" s="12">
        <v>95.378511913491494</v>
      </c>
      <c r="L64" s="12">
        <v>96.135365785492297</v>
      </c>
      <c r="M64" s="12">
        <v>96.029013354198099</v>
      </c>
      <c r="N64" s="12">
        <v>96.228381077078097</v>
      </c>
      <c r="O64" s="12">
        <v>96.471179952016101</v>
      </c>
      <c r="P64" s="12">
        <v>96.812653026886807</v>
      </c>
      <c r="Q64" s="12">
        <v>97.231067152401906</v>
      </c>
      <c r="R64" s="12">
        <v>97.632651231553893</v>
      </c>
      <c r="S64" s="12">
        <v>97.707504107924606</v>
      </c>
      <c r="T64" s="12">
        <v>98.002192044527007</v>
      </c>
      <c r="U64" s="12">
        <v>98.364935922775899</v>
      </c>
      <c r="V64" s="12">
        <v>98.521376302505104</v>
      </c>
      <c r="W64" s="12">
        <v>98.452314762325003</v>
      </c>
      <c r="X64" s="12">
        <v>98.637439714676304</v>
      </c>
      <c r="Y64" s="12">
        <v>98.881792515670796</v>
      </c>
      <c r="Z64" s="12">
        <v>99.1542349826925</v>
      </c>
      <c r="AA64" s="12">
        <v>99.3007078800172</v>
      </c>
      <c r="AB64" s="12">
        <v>99.403008870555993</v>
      </c>
      <c r="AC64" s="12">
        <v>99.455645661861794</v>
      </c>
      <c r="AD64" s="12">
        <v>99.305455781958997</v>
      </c>
      <c r="AE64" s="12">
        <v>99.423897895639698</v>
      </c>
      <c r="AF64" s="12">
        <v>99.664278053994494</v>
      </c>
      <c r="AG64" s="12">
        <v>99.9275557276748</v>
      </c>
      <c r="AH64" s="12">
        <v>100.271783973613</v>
      </c>
      <c r="AI64" s="12">
        <v>100.78712336387601</v>
      </c>
      <c r="AJ64" s="12">
        <v>101.367686636868</v>
      </c>
      <c r="AK64" s="12">
        <v>101.84518027502099</v>
      </c>
      <c r="AL64" s="12">
        <v>102.462516688631</v>
      </c>
      <c r="AM64" s="12">
        <v>103.208612542897</v>
      </c>
      <c r="AN64" s="12">
        <v>104.092110781409</v>
      </c>
    </row>
    <row r="65" spans="1:40">
      <c r="A65" s="1" t="s">
        <v>524</v>
      </c>
      <c r="B65" s="1" t="s">
        <v>542</v>
      </c>
      <c r="F65" s="1">
        <v>23</v>
      </c>
      <c r="G65" s="1" t="s">
        <v>264</v>
      </c>
      <c r="H65" s="1" t="str">
        <f t="shared" si="1"/>
        <v>23아파트</v>
      </c>
      <c r="I65" s="12">
        <v>85.957868940879607</v>
      </c>
      <c r="J65" s="12">
        <v>87.792775306111096</v>
      </c>
      <c r="K65" s="12">
        <v>89.701460139948296</v>
      </c>
      <c r="L65" s="12">
        <v>92.915820086447894</v>
      </c>
      <c r="M65" s="12">
        <v>93.498572999867804</v>
      </c>
      <c r="N65" s="12">
        <v>94.920530879567394</v>
      </c>
      <c r="O65" s="12">
        <v>96.133119285709796</v>
      </c>
      <c r="P65" s="12">
        <v>97.469388396007403</v>
      </c>
      <c r="Q65" s="12">
        <v>98.648460090945093</v>
      </c>
      <c r="R65" s="12">
        <v>99.481202508097695</v>
      </c>
      <c r="S65" s="12">
        <v>100.454328450598</v>
      </c>
      <c r="T65" s="12">
        <v>100.785707850387</v>
      </c>
      <c r="U65" s="12">
        <v>100.900865252137</v>
      </c>
      <c r="V65" s="12">
        <v>100.611599477046</v>
      </c>
      <c r="W65" s="12">
        <v>100.36156926481</v>
      </c>
      <c r="X65" s="12">
        <v>100.13710287711299</v>
      </c>
      <c r="Y65" s="12">
        <v>99.965364436472896</v>
      </c>
      <c r="Z65" s="12">
        <v>100.114023947261</v>
      </c>
      <c r="AA65" s="12">
        <v>100.182024472734</v>
      </c>
      <c r="AB65" s="12">
        <v>100.149754041092</v>
      </c>
      <c r="AC65" s="12">
        <v>100.214304730442</v>
      </c>
      <c r="AD65" s="12">
        <v>100.28634134057</v>
      </c>
      <c r="AE65" s="12">
        <v>99.963668731400901</v>
      </c>
      <c r="AF65" s="12">
        <v>100.044225894345</v>
      </c>
      <c r="AG65" s="12">
        <v>100.202671013128</v>
      </c>
      <c r="AH65" s="12">
        <v>100.423513451391</v>
      </c>
      <c r="AI65" s="12">
        <v>100.312848190434</v>
      </c>
      <c r="AJ65" s="12">
        <v>100.27523740554101</v>
      </c>
      <c r="AK65" s="12">
        <v>100.177249948598</v>
      </c>
      <c r="AL65" s="12">
        <v>100.461211892268</v>
      </c>
      <c r="AM65" s="12">
        <v>100.707120709992</v>
      </c>
      <c r="AN65" s="12">
        <v>101.053924248965</v>
      </c>
    </row>
    <row r="66" spans="1:40">
      <c r="A66" s="1" t="s">
        <v>524</v>
      </c>
      <c r="B66" s="1" t="s">
        <v>542</v>
      </c>
      <c r="C66" s="1" t="s">
        <v>543</v>
      </c>
      <c r="F66" s="1">
        <v>24</v>
      </c>
      <c r="G66" s="1" t="s">
        <v>264</v>
      </c>
      <c r="H66" s="1" t="str">
        <f t="shared" ref="H66:H129" si="2">F66&amp;G66</f>
        <v>24아파트</v>
      </c>
    </row>
    <row r="67" spans="1:40">
      <c r="A67" s="1" t="s">
        <v>524</v>
      </c>
      <c r="B67" s="1" t="s">
        <v>542</v>
      </c>
      <c r="C67" s="1" t="s">
        <v>544</v>
      </c>
      <c r="F67" s="1">
        <v>25</v>
      </c>
      <c r="G67" s="1" t="s">
        <v>264</v>
      </c>
      <c r="H67" s="1" t="str">
        <f t="shared" si="2"/>
        <v>25아파트</v>
      </c>
    </row>
    <row r="68" spans="1:40">
      <c r="A68" s="1" t="s">
        <v>524</v>
      </c>
      <c r="B68" s="1" t="s">
        <v>542</v>
      </c>
      <c r="C68" s="1" t="s">
        <v>545</v>
      </c>
      <c r="F68" s="1">
        <v>26</v>
      </c>
      <c r="G68" s="1" t="s">
        <v>264</v>
      </c>
      <c r="H68" s="1" t="str">
        <f t="shared" si="2"/>
        <v>26아파트</v>
      </c>
    </row>
    <row r="69" spans="1:40">
      <c r="A69" s="1" t="s">
        <v>524</v>
      </c>
      <c r="B69" s="1" t="s">
        <v>546</v>
      </c>
      <c r="F69" s="1">
        <v>27</v>
      </c>
      <c r="G69" s="1" t="s">
        <v>264</v>
      </c>
      <c r="H69" s="1" t="str">
        <f t="shared" si="2"/>
        <v>27아파트</v>
      </c>
      <c r="I69" s="12">
        <v>95.621445818088304</v>
      </c>
      <c r="J69" s="12">
        <v>97.699319177016605</v>
      </c>
      <c r="K69" s="12">
        <v>99.205829055219994</v>
      </c>
      <c r="L69" s="12">
        <v>101.191398968448</v>
      </c>
      <c r="M69" s="12">
        <v>101.250132232754</v>
      </c>
      <c r="N69" s="12">
        <v>102.55757085667901</v>
      </c>
      <c r="O69" s="12">
        <v>103.86642626829099</v>
      </c>
      <c r="P69" s="12">
        <v>104.91265231003101</v>
      </c>
      <c r="Q69" s="12">
        <v>105.782161148832</v>
      </c>
      <c r="R69" s="12">
        <v>105.970732343088</v>
      </c>
      <c r="S69" s="12">
        <v>105.357844173733</v>
      </c>
      <c r="T69" s="12">
        <v>104.12739212978001</v>
      </c>
      <c r="U69" s="12">
        <v>103.103264938126</v>
      </c>
      <c r="V69" s="12">
        <v>101.319521962371</v>
      </c>
      <c r="W69" s="12">
        <v>100.578836838618</v>
      </c>
      <c r="X69" s="12">
        <v>100.256903631463</v>
      </c>
      <c r="Y69" s="12">
        <v>99.978412254780196</v>
      </c>
      <c r="Z69" s="12">
        <v>99.2227205696</v>
      </c>
      <c r="AA69" s="12">
        <v>98.7528713946636</v>
      </c>
      <c r="AB69" s="12">
        <v>97.694710651333097</v>
      </c>
      <c r="AC69" s="12">
        <v>98.143404905322001</v>
      </c>
      <c r="AD69" s="12">
        <v>99.008199713771504</v>
      </c>
      <c r="AE69" s="12">
        <v>100.02841036458599</v>
      </c>
      <c r="AF69" s="12">
        <v>100.631110221917</v>
      </c>
      <c r="AG69" s="12">
        <v>101.382634558563</v>
      </c>
      <c r="AH69" s="12">
        <v>101.40722718211001</v>
      </c>
      <c r="AI69" s="12">
        <v>101.785706691854</v>
      </c>
      <c r="AJ69" s="12">
        <v>102.999643191999</v>
      </c>
      <c r="AK69" s="12">
        <v>103.91370665701101</v>
      </c>
      <c r="AL69" s="12">
        <v>105.048914853814</v>
      </c>
      <c r="AM69" s="12">
        <v>105.85927864858</v>
      </c>
      <c r="AN69" s="12">
        <v>106.418044271391</v>
      </c>
    </row>
    <row r="70" spans="1:40">
      <c r="A70" s="1" t="s">
        <v>524</v>
      </c>
      <c r="B70" s="1" t="s">
        <v>547</v>
      </c>
      <c r="F70" s="1">
        <v>28</v>
      </c>
      <c r="G70" s="1" t="s">
        <v>264</v>
      </c>
      <c r="H70" s="1" t="str">
        <f t="shared" si="2"/>
        <v>28아파트</v>
      </c>
      <c r="I70" s="12">
        <v>77.026115806517296</v>
      </c>
      <c r="J70" s="12">
        <v>78.428873880324403</v>
      </c>
      <c r="K70" s="12">
        <v>80.441784160181697</v>
      </c>
      <c r="L70" s="12">
        <v>83.371311032948498</v>
      </c>
      <c r="M70" s="12">
        <v>84.058378889407393</v>
      </c>
      <c r="N70" s="12">
        <v>85.679454772263895</v>
      </c>
      <c r="O70" s="12">
        <v>87.059967079985299</v>
      </c>
      <c r="P70" s="12">
        <v>88.694336738198203</v>
      </c>
      <c r="Q70" s="12">
        <v>90.982645530972505</v>
      </c>
      <c r="R70" s="12">
        <v>92.3914423390964</v>
      </c>
      <c r="S70" s="12">
        <v>93.785274015381205</v>
      </c>
      <c r="T70" s="12">
        <v>94.374873639250893</v>
      </c>
      <c r="U70" s="12">
        <v>96.125689480413996</v>
      </c>
      <c r="V70" s="12">
        <v>96.286893184792106</v>
      </c>
      <c r="W70" s="12">
        <v>97.030595750265206</v>
      </c>
      <c r="X70" s="12">
        <v>97.314140563608106</v>
      </c>
      <c r="Y70" s="12">
        <v>97.875265260260505</v>
      </c>
      <c r="Z70" s="12">
        <v>98.805961483018606</v>
      </c>
      <c r="AA70" s="12">
        <v>99.189772259574895</v>
      </c>
      <c r="AB70" s="12">
        <v>99.322465408990496</v>
      </c>
      <c r="AC70" s="12">
        <v>99.4151803495389</v>
      </c>
      <c r="AD70" s="12">
        <v>99.744304999031897</v>
      </c>
      <c r="AE70" s="12">
        <v>100.202294040436</v>
      </c>
      <c r="AF70" s="12">
        <v>100.66512489015901</v>
      </c>
      <c r="AG70" s="12">
        <v>101.03206397646601</v>
      </c>
      <c r="AH70" s="12">
        <v>101.47901815143901</v>
      </c>
      <c r="AI70" s="12">
        <v>101.214801098378</v>
      </c>
      <c r="AJ70" s="12">
        <v>101.430760550953</v>
      </c>
      <c r="AK70" s="12">
        <v>101.368580156874</v>
      </c>
      <c r="AL70" s="12">
        <v>101.35518240751701</v>
      </c>
      <c r="AM70" s="12">
        <v>101.652308031876</v>
      </c>
      <c r="AN70" s="12">
        <v>101.94631327348699</v>
      </c>
    </row>
    <row r="71" spans="1:40">
      <c r="A71" s="1" t="s">
        <v>524</v>
      </c>
      <c r="B71" s="1" t="s">
        <v>548</v>
      </c>
      <c r="F71" s="1">
        <v>29</v>
      </c>
      <c r="G71" s="1" t="s">
        <v>264</v>
      </c>
      <c r="H71" s="1" t="str">
        <f t="shared" si="2"/>
        <v>29아파트</v>
      </c>
      <c r="I71" s="12">
        <v>80.522013961134803</v>
      </c>
      <c r="J71" s="12">
        <v>81.799676503647405</v>
      </c>
      <c r="K71" s="12">
        <v>83.116849022444498</v>
      </c>
      <c r="L71" s="12">
        <v>84.894330129369294</v>
      </c>
      <c r="M71" s="12">
        <v>85.355539187031894</v>
      </c>
      <c r="N71" s="12">
        <v>86.411921852687996</v>
      </c>
      <c r="O71" s="12">
        <v>87.444859570002706</v>
      </c>
      <c r="P71" s="12">
        <v>88.598785606025501</v>
      </c>
      <c r="Q71" s="12">
        <v>89.879075671737894</v>
      </c>
      <c r="R71" s="12">
        <v>90.9943816500503</v>
      </c>
      <c r="S71" s="12">
        <v>92.366686159658599</v>
      </c>
      <c r="T71" s="12">
        <v>93.221227328158704</v>
      </c>
      <c r="U71" s="12">
        <v>95.201193556707494</v>
      </c>
      <c r="V71" s="12">
        <v>95.722476860805898</v>
      </c>
      <c r="W71" s="12">
        <v>96.212741667462197</v>
      </c>
      <c r="X71" s="12">
        <v>96.927106547283302</v>
      </c>
      <c r="Y71" s="12">
        <v>97.405728585219606</v>
      </c>
      <c r="Z71" s="12">
        <v>97.945854211001205</v>
      </c>
      <c r="AA71" s="12">
        <v>98.468715011641805</v>
      </c>
      <c r="AB71" s="12">
        <v>98.966001728507095</v>
      </c>
      <c r="AC71" s="12">
        <v>99.335200008606293</v>
      </c>
      <c r="AD71" s="12">
        <v>99.7817984298634</v>
      </c>
      <c r="AE71" s="12">
        <v>99.887103127269896</v>
      </c>
      <c r="AF71" s="12">
        <v>100.889164278704</v>
      </c>
      <c r="AG71" s="12">
        <v>101.611354097939</v>
      </c>
      <c r="AH71" s="12">
        <v>101.936234787427</v>
      </c>
      <c r="AI71" s="12">
        <v>102.318462763036</v>
      </c>
      <c r="AJ71" s="12">
        <v>103.986637650109</v>
      </c>
      <c r="AK71" s="12">
        <v>105.613515033526</v>
      </c>
      <c r="AL71" s="12">
        <v>107.302266235587</v>
      </c>
      <c r="AM71" s="12">
        <v>109.28845627366</v>
      </c>
      <c r="AN71" s="12">
        <v>110.558800917799</v>
      </c>
    </row>
    <row r="72" spans="1:40">
      <c r="A72" s="1" t="s">
        <v>524</v>
      </c>
      <c r="B72" s="1" t="s">
        <v>549</v>
      </c>
      <c r="F72" s="1">
        <v>30</v>
      </c>
      <c r="G72" s="1" t="s">
        <v>264</v>
      </c>
      <c r="H72" s="1" t="str">
        <f t="shared" si="2"/>
        <v>30아파트</v>
      </c>
      <c r="I72" s="12">
        <v>81.522529706737501</v>
      </c>
      <c r="J72" s="12">
        <v>82.626805189300995</v>
      </c>
      <c r="K72" s="12">
        <v>84.340187467934498</v>
      </c>
      <c r="L72" s="12">
        <v>86.503710417783196</v>
      </c>
      <c r="M72" s="12">
        <v>86.741075648372004</v>
      </c>
      <c r="N72" s="12">
        <v>87.801987736765795</v>
      </c>
      <c r="O72" s="12">
        <v>88.900177721305894</v>
      </c>
      <c r="P72" s="12">
        <v>89.982475655235305</v>
      </c>
      <c r="Q72" s="12">
        <v>91.061144780112201</v>
      </c>
      <c r="R72" s="12">
        <v>92.216598009068605</v>
      </c>
      <c r="S72" s="12">
        <v>94.174169561518497</v>
      </c>
      <c r="T72" s="12">
        <v>95.433449951264294</v>
      </c>
      <c r="U72" s="12">
        <v>96.506395981714405</v>
      </c>
      <c r="V72" s="12">
        <v>97.418711602540597</v>
      </c>
      <c r="W72" s="12">
        <v>98.031797309285906</v>
      </c>
      <c r="X72" s="12">
        <v>98.617963750403305</v>
      </c>
      <c r="Y72" s="12">
        <v>99.326512777089306</v>
      </c>
      <c r="Z72" s="12">
        <v>99.942927041184703</v>
      </c>
      <c r="AA72" s="12">
        <v>99.694755532741794</v>
      </c>
      <c r="AB72" s="12">
        <v>99.670811075514706</v>
      </c>
      <c r="AC72" s="12">
        <v>99.692851028794294</v>
      </c>
      <c r="AD72" s="12">
        <v>99.760175108803793</v>
      </c>
      <c r="AE72" s="12">
        <v>100.143277706994</v>
      </c>
      <c r="AF72" s="12">
        <v>100.706598170145</v>
      </c>
      <c r="AG72" s="12">
        <v>100.99125001323701</v>
      </c>
      <c r="AH72" s="12">
        <v>100.90155775309501</v>
      </c>
      <c r="AI72" s="12">
        <v>100.57816879650601</v>
      </c>
      <c r="AJ72" s="12">
        <v>100.57798132959699</v>
      </c>
      <c r="AK72" s="12">
        <v>100.565937363109</v>
      </c>
      <c r="AL72" s="12">
        <v>101.10155735996599</v>
      </c>
      <c r="AM72" s="12">
        <v>101.73495684089499</v>
      </c>
      <c r="AN72" s="12">
        <v>102.342740480245</v>
      </c>
    </row>
    <row r="73" spans="1:40">
      <c r="A73" s="1" t="s">
        <v>524</v>
      </c>
      <c r="B73" s="1" t="s">
        <v>910</v>
      </c>
      <c r="F73" s="1">
        <v>31</v>
      </c>
      <c r="G73" s="1" t="s">
        <v>264</v>
      </c>
      <c r="H73" s="1" t="str">
        <f t="shared" si="2"/>
        <v>31아파트</v>
      </c>
    </row>
    <row r="74" spans="1:40">
      <c r="A74" s="1" t="s">
        <v>524</v>
      </c>
      <c r="B74" s="1" t="s">
        <v>550</v>
      </c>
      <c r="F74" s="1">
        <v>32</v>
      </c>
      <c r="G74" s="1" t="s">
        <v>264</v>
      </c>
      <c r="H74" s="1" t="str">
        <f t="shared" si="2"/>
        <v>32아파트</v>
      </c>
      <c r="I74" s="12">
        <v>80.078841259313705</v>
      </c>
      <c r="J74" s="12">
        <v>80.966389988595907</v>
      </c>
      <c r="K74" s="12">
        <v>82.122112523482897</v>
      </c>
      <c r="L74" s="12">
        <v>84.1715942507862</v>
      </c>
      <c r="M74" s="12">
        <v>84.076368632108199</v>
      </c>
      <c r="N74" s="12">
        <v>85.548055657968703</v>
      </c>
      <c r="O74" s="12">
        <v>87.490852369697805</v>
      </c>
      <c r="P74" s="12">
        <v>90.708375717611403</v>
      </c>
      <c r="Q74" s="12">
        <v>92.514038835580095</v>
      </c>
      <c r="R74" s="12">
        <v>93.515272021917696</v>
      </c>
      <c r="S74" s="12">
        <v>94.862464447199599</v>
      </c>
      <c r="T74" s="12">
        <v>95.678447247227396</v>
      </c>
      <c r="U74" s="12">
        <v>97.644342520153103</v>
      </c>
      <c r="V74" s="12">
        <v>98.377011155879401</v>
      </c>
      <c r="W74" s="12">
        <v>99.084832430952304</v>
      </c>
      <c r="X74" s="12">
        <v>99.329408297927699</v>
      </c>
      <c r="Y74" s="12">
        <v>99.615376044141698</v>
      </c>
      <c r="Z74" s="12">
        <v>99.701165506378601</v>
      </c>
      <c r="AA74" s="12">
        <v>99.584303005897596</v>
      </c>
      <c r="AB74" s="12">
        <v>99.4590583234489</v>
      </c>
      <c r="AC74" s="12">
        <v>99.519969122374803</v>
      </c>
      <c r="AD74" s="12">
        <v>99.698347669830795</v>
      </c>
      <c r="AE74" s="12">
        <v>99.921314103943402</v>
      </c>
      <c r="AF74" s="12">
        <v>100.16898319421</v>
      </c>
      <c r="AG74" s="12">
        <v>100.25807070405</v>
      </c>
      <c r="AH74" s="12">
        <v>100.243399259545</v>
      </c>
      <c r="AI74" s="12">
        <v>100.225160255579</v>
      </c>
      <c r="AJ74" s="12">
        <v>100.47172633700001</v>
      </c>
      <c r="AK74" s="12">
        <v>100.842062072972</v>
      </c>
      <c r="AL74" s="12">
        <v>101.06291758153399</v>
      </c>
      <c r="AM74" s="12">
        <v>100.94540837524799</v>
      </c>
      <c r="AN74" s="12">
        <v>100.81029389646299</v>
      </c>
    </row>
    <row r="75" spans="1:40">
      <c r="A75" s="1" t="s">
        <v>524</v>
      </c>
      <c r="B75" s="1" t="s">
        <v>551</v>
      </c>
      <c r="F75" s="1">
        <v>33</v>
      </c>
      <c r="G75" s="1" t="s">
        <v>264</v>
      </c>
      <c r="H75" s="1" t="str">
        <f t="shared" si="2"/>
        <v>33아파트</v>
      </c>
      <c r="I75" s="12">
        <v>80.721044085448895</v>
      </c>
      <c r="J75" s="12">
        <v>82.023769551256194</v>
      </c>
      <c r="K75" s="12">
        <v>84.117561017234493</v>
      </c>
      <c r="L75" s="12">
        <v>85.769020257350107</v>
      </c>
      <c r="M75" s="12">
        <v>86.264353962730894</v>
      </c>
      <c r="N75" s="12">
        <v>87.820383058744696</v>
      </c>
      <c r="O75" s="12">
        <v>90.101210313927993</v>
      </c>
      <c r="P75" s="12">
        <v>91.898189657400707</v>
      </c>
      <c r="Q75" s="12">
        <v>93.6698556671803</v>
      </c>
      <c r="R75" s="12">
        <v>95.114821368906505</v>
      </c>
      <c r="S75" s="12">
        <v>96.172554968138101</v>
      </c>
      <c r="T75" s="12">
        <v>96.9253265717674</v>
      </c>
      <c r="U75" s="12">
        <v>97.772820275647803</v>
      </c>
      <c r="V75" s="12">
        <v>97.951959089995995</v>
      </c>
      <c r="W75" s="12">
        <v>97.655192829167703</v>
      </c>
      <c r="X75" s="12">
        <v>97.943508070880597</v>
      </c>
      <c r="Y75" s="12">
        <v>98.530330262129496</v>
      </c>
      <c r="Z75" s="12">
        <v>98.994425106682101</v>
      </c>
      <c r="AA75" s="12">
        <v>99.2170936670732</v>
      </c>
      <c r="AB75" s="12">
        <v>99.324296384920402</v>
      </c>
      <c r="AC75" s="12">
        <v>99.240949918515994</v>
      </c>
      <c r="AD75" s="12">
        <v>99.484753168243103</v>
      </c>
      <c r="AE75" s="12">
        <v>99.8273601735185</v>
      </c>
      <c r="AF75" s="12">
        <v>100.398643466801</v>
      </c>
      <c r="AG75" s="12">
        <v>100.69418091011001</v>
      </c>
      <c r="AH75" s="12">
        <v>100.929805052204</v>
      </c>
      <c r="AI75" s="12">
        <v>101.04875354317799</v>
      </c>
      <c r="AJ75" s="12">
        <v>101.181844154833</v>
      </c>
      <c r="AK75" s="12">
        <v>101.459264413257</v>
      </c>
      <c r="AL75" s="12">
        <v>101.62587768385499</v>
      </c>
      <c r="AM75" s="12">
        <v>101.82972282127299</v>
      </c>
      <c r="AN75" s="12">
        <v>101.91622224148701</v>
      </c>
    </row>
    <row r="76" spans="1:40">
      <c r="A76" s="1" t="s">
        <v>524</v>
      </c>
      <c r="B76" s="1" t="s">
        <v>552</v>
      </c>
      <c r="F76" s="1">
        <v>34</v>
      </c>
      <c r="G76" s="1" t="s">
        <v>264</v>
      </c>
      <c r="H76" s="1" t="str">
        <f t="shared" si="2"/>
        <v>34아파트</v>
      </c>
      <c r="I76" s="12">
        <v>80.408664420971803</v>
      </c>
      <c r="J76" s="12">
        <v>81.300850861667598</v>
      </c>
      <c r="K76" s="12">
        <v>82.336846799541206</v>
      </c>
      <c r="L76" s="12">
        <v>84.088164920480907</v>
      </c>
      <c r="M76" s="12">
        <v>84.625024461742598</v>
      </c>
      <c r="N76" s="12">
        <v>85.627790345862394</v>
      </c>
      <c r="O76" s="12">
        <v>86.620737629607504</v>
      </c>
      <c r="P76" s="12">
        <v>87.967715823903006</v>
      </c>
      <c r="Q76" s="12">
        <v>89.198716491263994</v>
      </c>
      <c r="R76" s="12">
        <v>90.574543832849301</v>
      </c>
      <c r="S76" s="12">
        <v>92.065206170131304</v>
      </c>
      <c r="T76" s="12">
        <v>93.017154788693404</v>
      </c>
      <c r="U76" s="12">
        <v>94.005009414512998</v>
      </c>
      <c r="V76" s="12">
        <v>94.712577446728801</v>
      </c>
      <c r="W76" s="12">
        <v>95.412124063624901</v>
      </c>
      <c r="X76" s="12">
        <v>95.950203335982295</v>
      </c>
      <c r="Y76" s="12">
        <v>96.411713466421403</v>
      </c>
      <c r="Z76" s="12">
        <v>97.048842605069098</v>
      </c>
      <c r="AA76" s="12">
        <v>97.680125618429599</v>
      </c>
      <c r="AB76" s="12">
        <v>98.1315205865492</v>
      </c>
      <c r="AC76" s="12">
        <v>98.649242181952005</v>
      </c>
      <c r="AD76" s="12">
        <v>99.282653025701507</v>
      </c>
      <c r="AE76" s="12">
        <v>99.434058872767693</v>
      </c>
      <c r="AF76" s="12">
        <v>100.898365434309</v>
      </c>
      <c r="AG76" s="12">
        <v>101.672140678986</v>
      </c>
      <c r="AH76" s="12">
        <v>102.377706291153</v>
      </c>
      <c r="AI76" s="12">
        <v>102.704615864945</v>
      </c>
      <c r="AJ76" s="12">
        <v>103.203029467493</v>
      </c>
      <c r="AK76" s="12">
        <v>103.71410800941401</v>
      </c>
      <c r="AL76" s="12">
        <v>104.30626151786799</v>
      </c>
      <c r="AM76" s="12">
        <v>104.838678604051</v>
      </c>
      <c r="AN76" s="12">
        <v>105.09865892502</v>
      </c>
    </row>
    <row r="77" spans="1:40">
      <c r="A77" s="1" t="s">
        <v>524</v>
      </c>
      <c r="B77" s="1" t="s">
        <v>553</v>
      </c>
      <c r="F77" s="1">
        <v>35</v>
      </c>
      <c r="G77" s="1" t="s">
        <v>264</v>
      </c>
      <c r="H77" s="1" t="str">
        <f t="shared" si="2"/>
        <v>35아파트</v>
      </c>
      <c r="I77" s="12">
        <v>87.613541456959595</v>
      </c>
      <c r="J77" s="12">
        <v>89.155444119457698</v>
      </c>
      <c r="K77" s="12">
        <v>90.062040966517202</v>
      </c>
      <c r="L77" s="12">
        <v>91.199176399876805</v>
      </c>
      <c r="M77" s="12">
        <v>92.197477520450903</v>
      </c>
      <c r="N77" s="12">
        <v>93.132065450299805</v>
      </c>
      <c r="O77" s="12">
        <v>94.0658750387569</v>
      </c>
      <c r="P77" s="12">
        <v>95.120829910184099</v>
      </c>
      <c r="Q77" s="12">
        <v>96.470336216976605</v>
      </c>
      <c r="R77" s="12">
        <v>97.389996188572894</v>
      </c>
      <c r="S77" s="12">
        <v>98.372798049200497</v>
      </c>
      <c r="T77" s="12">
        <v>99.140548564960099</v>
      </c>
      <c r="U77" s="12">
        <v>100.35714586466401</v>
      </c>
      <c r="V77" s="12">
        <v>100.279606916917</v>
      </c>
      <c r="W77" s="12">
        <v>100.56848121089401</v>
      </c>
      <c r="X77" s="12">
        <v>100.850352526363</v>
      </c>
      <c r="Y77" s="12">
        <v>100.81701311933401</v>
      </c>
      <c r="Z77" s="12">
        <v>100.838923355557</v>
      </c>
      <c r="AA77" s="12">
        <v>100.514710686361</v>
      </c>
      <c r="AB77" s="12">
        <v>100.453265726735</v>
      </c>
      <c r="AC77" s="12">
        <v>100.144889350036</v>
      </c>
      <c r="AD77" s="12">
        <v>100.277565061212</v>
      </c>
      <c r="AE77" s="12">
        <v>99.900748612806694</v>
      </c>
      <c r="AF77" s="12">
        <v>99.699256170488198</v>
      </c>
      <c r="AG77" s="12">
        <v>99.537726051405599</v>
      </c>
      <c r="AH77" s="12">
        <v>99.396605470550298</v>
      </c>
      <c r="AI77" s="12">
        <v>99.285087918021304</v>
      </c>
      <c r="AJ77" s="12">
        <v>99.442286093315204</v>
      </c>
      <c r="AK77" s="12">
        <v>99.677689807991101</v>
      </c>
      <c r="AL77" s="12">
        <v>99.752467143565994</v>
      </c>
      <c r="AM77" s="12">
        <v>100.069792171614</v>
      </c>
      <c r="AN77" s="12">
        <v>100.173580013926</v>
      </c>
    </row>
    <row r="78" spans="1:40">
      <c r="A78" s="1" t="s">
        <v>524</v>
      </c>
      <c r="B78" s="1" t="s">
        <v>554</v>
      </c>
      <c r="F78" s="1">
        <v>36</v>
      </c>
      <c r="G78" s="1" t="s">
        <v>264</v>
      </c>
      <c r="H78" s="1" t="str">
        <f t="shared" si="2"/>
        <v>36아파트</v>
      </c>
      <c r="I78" s="12">
        <v>84.135671876025498</v>
      </c>
      <c r="J78" s="12">
        <v>85.157750051038704</v>
      </c>
      <c r="K78" s="12">
        <v>86.238508823273605</v>
      </c>
      <c r="L78" s="12">
        <v>87.690512014588606</v>
      </c>
      <c r="M78" s="12">
        <v>89.121046478037599</v>
      </c>
      <c r="N78" s="12">
        <v>90.397802675354598</v>
      </c>
      <c r="O78" s="12">
        <v>91.170201783661597</v>
      </c>
      <c r="P78" s="12">
        <v>91.984812242840604</v>
      </c>
      <c r="Q78" s="12">
        <v>92.966982040570002</v>
      </c>
      <c r="R78" s="12">
        <v>94.357051385042496</v>
      </c>
      <c r="S78" s="12">
        <v>95.5142281783166</v>
      </c>
      <c r="T78" s="12">
        <v>96.346108603419296</v>
      </c>
      <c r="U78" s="12">
        <v>97.816368017644095</v>
      </c>
      <c r="V78" s="12">
        <v>98.179006852546806</v>
      </c>
      <c r="W78" s="12">
        <v>97.496669921970593</v>
      </c>
      <c r="X78" s="12">
        <v>97.955816206377705</v>
      </c>
      <c r="Y78" s="12">
        <v>98.399672823344403</v>
      </c>
      <c r="Z78" s="12">
        <v>99.015891016903595</v>
      </c>
      <c r="AA78" s="12">
        <v>99.414092160962198</v>
      </c>
      <c r="AB78" s="12">
        <v>99.948234803725896</v>
      </c>
      <c r="AC78" s="12">
        <v>99.859861841779903</v>
      </c>
      <c r="AD78" s="12">
        <v>99.955614583521694</v>
      </c>
      <c r="AE78" s="12">
        <v>99.863264664886202</v>
      </c>
      <c r="AF78" s="12">
        <v>100.05250695314901</v>
      </c>
      <c r="AG78" s="12">
        <v>100.09944833572099</v>
      </c>
      <c r="AH78" s="12">
        <v>100.086062237207</v>
      </c>
      <c r="AI78" s="12">
        <v>100.664329414943</v>
      </c>
      <c r="AJ78" s="12">
        <v>100.722398913788</v>
      </c>
      <c r="AK78" s="12">
        <v>100.666688682282</v>
      </c>
      <c r="AL78" s="12">
        <v>100.52503686247699</v>
      </c>
      <c r="AM78" s="12">
        <v>100.712359652871</v>
      </c>
      <c r="AN78" s="12">
        <v>100.887962444058</v>
      </c>
    </row>
    <row r="79" spans="1:40">
      <c r="A79" s="1" t="s">
        <v>524</v>
      </c>
      <c r="B79" s="1" t="s">
        <v>555</v>
      </c>
      <c r="F79" s="1">
        <v>37</v>
      </c>
      <c r="G79" s="1" t="s">
        <v>264</v>
      </c>
      <c r="H79" s="1" t="str">
        <f t="shared" si="2"/>
        <v>37아파트</v>
      </c>
      <c r="I79" s="12">
        <v>81.661319276513296</v>
      </c>
      <c r="J79" s="12">
        <v>82.2265958432329</v>
      </c>
      <c r="K79" s="12">
        <v>83.367392580257402</v>
      </c>
      <c r="L79" s="12">
        <v>85.383482821475297</v>
      </c>
      <c r="M79" s="12">
        <v>85.498452491242006</v>
      </c>
      <c r="N79" s="12">
        <v>86.225775157786202</v>
      </c>
      <c r="O79" s="12">
        <v>87.113323517619193</v>
      </c>
      <c r="P79" s="12">
        <v>87.824322549265204</v>
      </c>
      <c r="Q79" s="12">
        <v>88.602397009956704</v>
      </c>
      <c r="R79" s="12">
        <v>89.546738783077103</v>
      </c>
      <c r="S79" s="12">
        <v>90.656707746689705</v>
      </c>
      <c r="T79" s="12">
        <v>91.665507236234305</v>
      </c>
      <c r="U79" s="12">
        <v>93.126232072445305</v>
      </c>
      <c r="V79" s="12">
        <v>93.6860481852096</v>
      </c>
      <c r="W79" s="12">
        <v>94.155830319816701</v>
      </c>
      <c r="X79" s="12">
        <v>94.495324198258601</v>
      </c>
      <c r="Y79" s="12">
        <v>94.899378423330901</v>
      </c>
      <c r="Z79" s="12">
        <v>95.490335815841206</v>
      </c>
      <c r="AA79" s="12">
        <v>96.242610499475802</v>
      </c>
      <c r="AB79" s="12">
        <v>97.324324525138707</v>
      </c>
      <c r="AC79" s="12">
        <v>98.492971493827497</v>
      </c>
      <c r="AD79" s="12">
        <v>99.502457932597906</v>
      </c>
      <c r="AE79" s="12">
        <v>100.068190627116</v>
      </c>
      <c r="AF79" s="12">
        <v>100.73735340614201</v>
      </c>
      <c r="AG79" s="12">
        <v>101.548839623232</v>
      </c>
      <c r="AH79" s="12">
        <v>102.08734674763799</v>
      </c>
      <c r="AI79" s="12">
        <v>102.731638808733</v>
      </c>
      <c r="AJ79" s="12">
        <v>103.49279610210699</v>
      </c>
      <c r="AK79" s="12">
        <v>104.36486173606301</v>
      </c>
      <c r="AL79" s="12">
        <v>105.367259172833</v>
      </c>
      <c r="AM79" s="12">
        <v>106.735688352373</v>
      </c>
      <c r="AN79" s="12">
        <v>107.754355711481</v>
      </c>
    </row>
    <row r="80" spans="1:40">
      <c r="A80" s="1" t="s">
        <v>524</v>
      </c>
      <c r="B80" s="1" t="s">
        <v>556</v>
      </c>
      <c r="F80" s="1">
        <v>38</v>
      </c>
      <c r="G80" s="1" t="s">
        <v>264</v>
      </c>
      <c r="H80" s="1" t="str">
        <f t="shared" si="2"/>
        <v>38아파트</v>
      </c>
      <c r="I80" s="12">
        <v>84.1369498730988</v>
      </c>
      <c r="J80" s="12">
        <v>86.176957646969896</v>
      </c>
      <c r="K80" s="12">
        <v>88.893088704385605</v>
      </c>
      <c r="L80" s="12">
        <v>93.192759781287407</v>
      </c>
      <c r="M80" s="12">
        <v>93.655077748446303</v>
      </c>
      <c r="N80" s="12">
        <v>94.653975484090495</v>
      </c>
      <c r="O80" s="12">
        <v>95.930960983632204</v>
      </c>
      <c r="P80" s="12">
        <v>97.331218504025003</v>
      </c>
      <c r="Q80" s="12">
        <v>98.836656069554607</v>
      </c>
      <c r="R80" s="12">
        <v>99.9475612555742</v>
      </c>
      <c r="S80" s="12">
        <v>100.44377180638</v>
      </c>
      <c r="T80" s="12">
        <v>100.7308549422</v>
      </c>
      <c r="U80" s="12">
        <v>101.275122442597</v>
      </c>
      <c r="V80" s="12">
        <v>101.018984109773</v>
      </c>
      <c r="W80" s="12">
        <v>100.68914292167899</v>
      </c>
      <c r="X80" s="12">
        <v>100.393973862788</v>
      </c>
      <c r="Y80" s="12">
        <v>100.03676414018599</v>
      </c>
      <c r="Z80" s="12">
        <v>100.124954518599</v>
      </c>
      <c r="AA80" s="12">
        <v>100.119405094147</v>
      </c>
      <c r="AB80" s="12">
        <v>100.110223736992</v>
      </c>
      <c r="AC80" s="12">
        <v>100.108596786078</v>
      </c>
      <c r="AD80" s="12">
        <v>100.08795709206299</v>
      </c>
      <c r="AE80" s="12">
        <v>99.911839009676498</v>
      </c>
      <c r="AF80" s="12">
        <v>100.688739237535</v>
      </c>
      <c r="AG80" s="12">
        <v>101.219028307177</v>
      </c>
      <c r="AH80" s="12">
        <v>101.306388172143</v>
      </c>
      <c r="AI80" s="12">
        <v>101.430990844839</v>
      </c>
      <c r="AJ80" s="12">
        <v>101.632302484316</v>
      </c>
      <c r="AK80" s="12">
        <v>102.1683722696</v>
      </c>
      <c r="AL80" s="12">
        <v>102.99250535965</v>
      </c>
      <c r="AM80" s="12">
        <v>103.640821509942</v>
      </c>
      <c r="AN80" s="12">
        <v>104.12232770490699</v>
      </c>
    </row>
    <row r="81" spans="1:40">
      <c r="A81" s="1" t="s">
        <v>524</v>
      </c>
      <c r="B81" s="1" t="s">
        <v>557</v>
      </c>
      <c r="F81" s="1">
        <v>39</v>
      </c>
      <c r="G81" s="1" t="s">
        <v>264</v>
      </c>
      <c r="H81" s="1" t="str">
        <f t="shared" si="2"/>
        <v>39아파트</v>
      </c>
      <c r="I81" s="12">
        <v>81.6209819592912</v>
      </c>
      <c r="J81" s="12">
        <v>82.452750384330102</v>
      </c>
      <c r="K81" s="12">
        <v>82.982217659533205</v>
      </c>
      <c r="L81" s="12">
        <v>83.2957566579706</v>
      </c>
      <c r="M81" s="12">
        <v>83.261052691059604</v>
      </c>
      <c r="N81" s="12">
        <v>83.661188380375194</v>
      </c>
      <c r="O81" s="12">
        <v>84.584005988837106</v>
      </c>
      <c r="P81" s="12">
        <v>85.626948136772398</v>
      </c>
      <c r="Q81" s="12">
        <v>86.910166497075906</v>
      </c>
      <c r="R81" s="12">
        <v>88.445921315698101</v>
      </c>
      <c r="S81" s="12">
        <v>89.120027921875504</v>
      </c>
      <c r="T81" s="12">
        <v>90.049022018182995</v>
      </c>
      <c r="U81" s="12">
        <v>92.742385309712006</v>
      </c>
      <c r="V81" s="12">
        <v>94.758613427861206</v>
      </c>
      <c r="W81" s="12">
        <v>95.320964292224502</v>
      </c>
      <c r="X81" s="12">
        <v>95.521672950118798</v>
      </c>
      <c r="Y81" s="12">
        <v>99.795117227375997</v>
      </c>
      <c r="Z81" s="12">
        <v>99.719835020192207</v>
      </c>
      <c r="AA81" s="12">
        <v>100.006827093913</v>
      </c>
      <c r="AB81" s="12">
        <v>100.216096129101</v>
      </c>
      <c r="AC81" s="12">
        <v>100.526242807372</v>
      </c>
      <c r="AD81" s="12">
        <v>100.614566605888</v>
      </c>
      <c r="AE81" s="12">
        <v>100.39751220634101</v>
      </c>
      <c r="AF81" s="12">
        <v>99.964927756987905</v>
      </c>
      <c r="AG81" s="12">
        <v>99.981859123516898</v>
      </c>
      <c r="AH81" s="12">
        <v>100.055120850264</v>
      </c>
      <c r="AI81" s="12">
        <v>100.312133315121</v>
      </c>
      <c r="AJ81" s="12">
        <v>100.59815254750301</v>
      </c>
      <c r="AK81" s="12">
        <v>100.77400220088801</v>
      </c>
      <c r="AL81" s="12">
        <v>100.732307585776</v>
      </c>
      <c r="AM81" s="12">
        <v>100.93413737081799</v>
      </c>
      <c r="AN81" s="12">
        <v>101.09525234467</v>
      </c>
    </row>
    <row r="82" spans="1:40">
      <c r="A82" s="1" t="s">
        <v>854</v>
      </c>
      <c r="F82" s="1">
        <v>40</v>
      </c>
      <c r="G82" s="1" t="s">
        <v>264</v>
      </c>
      <c r="H82" s="1" t="str">
        <f t="shared" si="2"/>
        <v>40아파트</v>
      </c>
      <c r="I82" s="12">
        <v>85.732927102470796</v>
      </c>
      <c r="J82" s="12">
        <v>87.307024826575102</v>
      </c>
      <c r="K82" s="12">
        <v>88.875670540941599</v>
      </c>
      <c r="L82" s="12">
        <v>91.057440997006296</v>
      </c>
      <c r="M82" s="12">
        <v>91.387325112755704</v>
      </c>
      <c r="N82" s="12">
        <v>92.453927223884307</v>
      </c>
      <c r="O82" s="12">
        <v>93.461356984211903</v>
      </c>
      <c r="P82" s="12">
        <v>94.583963403853303</v>
      </c>
      <c r="Q82" s="12">
        <v>95.713907140477701</v>
      </c>
      <c r="R82" s="12">
        <v>96.540669445156794</v>
      </c>
      <c r="S82" s="12">
        <v>97.376600482664102</v>
      </c>
      <c r="T82" s="12">
        <v>97.773189651662094</v>
      </c>
      <c r="U82" s="12">
        <v>98.365898626392095</v>
      </c>
      <c r="V82" s="12">
        <v>98.496072053057603</v>
      </c>
      <c r="W82" s="12">
        <v>98.6131357911962</v>
      </c>
      <c r="X82" s="12">
        <v>98.762340268851503</v>
      </c>
      <c r="Y82" s="12">
        <v>98.948599991179904</v>
      </c>
      <c r="Z82" s="12">
        <v>99.199842302070095</v>
      </c>
      <c r="AA82" s="12">
        <v>99.312239014127201</v>
      </c>
      <c r="AB82" s="12">
        <v>99.334164665030102</v>
      </c>
      <c r="AC82" s="12">
        <v>99.484457277872394</v>
      </c>
      <c r="AD82" s="12">
        <v>99.694921245573894</v>
      </c>
      <c r="AE82" s="12">
        <v>99.868867718489895</v>
      </c>
      <c r="AF82" s="12">
        <v>100.342427943155</v>
      </c>
      <c r="AG82" s="12">
        <v>100.607309642785</v>
      </c>
      <c r="AH82" s="12">
        <v>100.980212832791</v>
      </c>
      <c r="AI82" s="12">
        <v>101.144080137099</v>
      </c>
      <c r="AJ82" s="12">
        <v>101.723421524283</v>
      </c>
      <c r="AK82" s="12">
        <v>102.18207800570001</v>
      </c>
      <c r="AL82" s="12">
        <v>102.836442575007</v>
      </c>
      <c r="AM82" s="12">
        <v>103.617134560704</v>
      </c>
      <c r="AN82" s="12">
        <v>104.293297254086</v>
      </c>
    </row>
    <row r="83" spans="1:40">
      <c r="A83" s="1" t="s">
        <v>523</v>
      </c>
      <c r="F83" s="1">
        <v>41</v>
      </c>
      <c r="G83" s="1" t="s">
        <v>264</v>
      </c>
      <c r="H83" s="1" t="str">
        <f t="shared" si="2"/>
        <v>41아파트</v>
      </c>
      <c r="I83" s="12">
        <v>85.320744178814905</v>
      </c>
      <c r="J83" s="12">
        <v>87.2060968054857</v>
      </c>
      <c r="K83" s="12">
        <v>89.125526210934098</v>
      </c>
      <c r="L83" s="12">
        <v>91.073638115150402</v>
      </c>
      <c r="M83" s="12">
        <v>91.369775458326799</v>
      </c>
      <c r="N83" s="12">
        <v>92.319272233479495</v>
      </c>
      <c r="O83" s="12">
        <v>93.427317213313898</v>
      </c>
      <c r="P83" s="12">
        <v>94.911003949456401</v>
      </c>
      <c r="Q83" s="12">
        <v>96.292646550290797</v>
      </c>
      <c r="R83" s="12">
        <v>97.258239108763405</v>
      </c>
      <c r="S83" s="12">
        <v>97.813417694074005</v>
      </c>
      <c r="T83" s="12">
        <v>98.218574869192807</v>
      </c>
      <c r="U83" s="12">
        <v>99.043216859673606</v>
      </c>
      <c r="V83" s="12">
        <v>99.378074815935094</v>
      </c>
      <c r="W83" s="12">
        <v>99.0173066100743</v>
      </c>
      <c r="X83" s="12">
        <v>99.012917013785199</v>
      </c>
      <c r="Y83" s="12">
        <v>99.058831029834806</v>
      </c>
      <c r="Z83" s="12">
        <v>99.312930776650006</v>
      </c>
      <c r="AA83" s="12">
        <v>99.318401568893194</v>
      </c>
      <c r="AB83" s="12">
        <v>99.347298219703106</v>
      </c>
      <c r="AC83" s="12">
        <v>99.240425953965399</v>
      </c>
      <c r="AD83" s="12">
        <v>99.436918462730105</v>
      </c>
      <c r="AE83" s="12">
        <v>99.708869294837498</v>
      </c>
      <c r="AF83" s="12">
        <v>100.317055810214</v>
      </c>
      <c r="AG83" s="12">
        <v>100.75651420827801</v>
      </c>
      <c r="AH83" s="12">
        <v>101.049668481157</v>
      </c>
      <c r="AI83" s="12">
        <v>100.945211610252</v>
      </c>
      <c r="AJ83" s="12">
        <v>101.4372006956</v>
      </c>
      <c r="AK83" s="12">
        <v>102.044194239552</v>
      </c>
      <c r="AL83" s="12">
        <v>102.616744950296</v>
      </c>
      <c r="AM83" s="12">
        <v>103.218075936326</v>
      </c>
      <c r="AN83" s="12">
        <v>103.718271407651</v>
      </c>
    </row>
    <row r="84" spans="1:40">
      <c r="A84" s="1" t="s">
        <v>516</v>
      </c>
      <c r="F84" s="1">
        <v>1</v>
      </c>
      <c r="G84" s="1" t="s">
        <v>771</v>
      </c>
      <c r="H84" s="1" t="str">
        <f t="shared" si="2"/>
        <v>1연립다세대</v>
      </c>
      <c r="I84" s="12">
        <v>91.953942384179101</v>
      </c>
      <c r="J84" s="12">
        <v>93.011296552510004</v>
      </c>
      <c r="K84" s="12">
        <v>93.766635937266898</v>
      </c>
      <c r="L84" s="12">
        <v>94.798671691678607</v>
      </c>
      <c r="M84" s="12">
        <v>95.016394095898406</v>
      </c>
      <c r="N84" s="12">
        <v>95.519492634119203</v>
      </c>
      <c r="O84" s="12">
        <v>96.165941428996405</v>
      </c>
      <c r="P84" s="12">
        <v>97.016197669860503</v>
      </c>
      <c r="Q84" s="12">
        <v>97.694851164149199</v>
      </c>
      <c r="R84" s="12">
        <v>98.179571158050294</v>
      </c>
      <c r="S84" s="12">
        <v>98.514950830124803</v>
      </c>
      <c r="T84" s="12">
        <v>98.832078674607104</v>
      </c>
      <c r="U84" s="12">
        <v>99.262311293999304</v>
      </c>
      <c r="V84" s="12">
        <v>99.360232810634301</v>
      </c>
      <c r="W84" s="12">
        <v>99.315749353918406</v>
      </c>
      <c r="X84" s="12">
        <v>99.302394405687295</v>
      </c>
      <c r="Y84" s="12">
        <v>99.324073025797205</v>
      </c>
      <c r="Z84" s="12">
        <v>99.454585965716305</v>
      </c>
      <c r="AA84" s="12">
        <v>99.537648422978194</v>
      </c>
      <c r="AB84" s="12">
        <v>99.446644767822804</v>
      </c>
      <c r="AC84" s="12">
        <v>99.386317177507095</v>
      </c>
      <c r="AD84" s="12">
        <v>99.504590488978806</v>
      </c>
      <c r="AE84" s="12">
        <v>99.773540197746897</v>
      </c>
      <c r="AF84" s="12">
        <v>100.16061119454901</v>
      </c>
      <c r="AG84" s="12">
        <v>100.351404253412</v>
      </c>
      <c r="AH84" s="12">
        <v>100.456167202339</v>
      </c>
      <c r="AI84" s="12">
        <v>100.648918446411</v>
      </c>
      <c r="AJ84" s="12">
        <v>100.881837582426</v>
      </c>
      <c r="AK84" s="12">
        <v>101.16081774953599</v>
      </c>
      <c r="AL84" s="12">
        <v>101.465839015353</v>
      </c>
      <c r="AM84" s="12">
        <v>101.857891917548</v>
      </c>
      <c r="AN84" s="12">
        <v>102.135296341817</v>
      </c>
    </row>
    <row r="85" spans="1:40">
      <c r="A85" s="1" t="s">
        <v>521</v>
      </c>
      <c r="F85" s="1">
        <v>2</v>
      </c>
      <c r="G85" s="1" t="s">
        <v>771</v>
      </c>
      <c r="H85" s="1" t="str">
        <f t="shared" si="2"/>
        <v>2연립다세대</v>
      </c>
      <c r="I85" s="12">
        <v>92.487133007405802</v>
      </c>
      <c r="J85" s="12">
        <v>93.7409764878646</v>
      </c>
      <c r="K85" s="12">
        <v>94.312247632006304</v>
      </c>
      <c r="L85" s="12">
        <v>95.102665802051703</v>
      </c>
      <c r="M85" s="12">
        <v>95.512908367764894</v>
      </c>
      <c r="N85" s="12">
        <v>95.982650325905894</v>
      </c>
      <c r="O85" s="12">
        <v>96.587792289469505</v>
      </c>
      <c r="P85" s="12">
        <v>97.516551520369106</v>
      </c>
      <c r="Q85" s="12">
        <v>98.083523867331905</v>
      </c>
      <c r="R85" s="12">
        <v>98.557576164523596</v>
      </c>
      <c r="S85" s="12">
        <v>98.812453623133393</v>
      </c>
      <c r="T85" s="12">
        <v>99.036993674964407</v>
      </c>
      <c r="U85" s="12">
        <v>99.327808501505601</v>
      </c>
      <c r="V85" s="12">
        <v>99.607867989340505</v>
      </c>
      <c r="W85" s="12">
        <v>99.322137994823606</v>
      </c>
      <c r="X85" s="12">
        <v>99.137573674776306</v>
      </c>
      <c r="Y85" s="12">
        <v>99.272512348319395</v>
      </c>
      <c r="Z85" s="12">
        <v>99.4035816383997</v>
      </c>
      <c r="AA85" s="12">
        <v>99.429727646828198</v>
      </c>
      <c r="AB85" s="12">
        <v>99.265313670791002</v>
      </c>
      <c r="AC85" s="12">
        <v>99.243183983613093</v>
      </c>
      <c r="AD85" s="12">
        <v>99.379724929347901</v>
      </c>
      <c r="AE85" s="12">
        <v>99.697654530137598</v>
      </c>
      <c r="AF85" s="12">
        <v>100.142767398548</v>
      </c>
      <c r="AG85" s="12">
        <v>100.398354056522</v>
      </c>
      <c r="AH85" s="12">
        <v>100.527986695122</v>
      </c>
      <c r="AI85" s="12">
        <v>100.747171444559</v>
      </c>
      <c r="AJ85" s="12">
        <v>100.87410680623999</v>
      </c>
      <c r="AK85" s="12">
        <v>101.23470983441101</v>
      </c>
      <c r="AL85" s="12">
        <v>101.55997511215</v>
      </c>
      <c r="AM85" s="12">
        <v>102.009399179563</v>
      </c>
      <c r="AN85" s="12">
        <v>102.324239133254</v>
      </c>
    </row>
    <row r="86" spans="1:40">
      <c r="A86" s="1" t="s">
        <v>914</v>
      </c>
      <c r="F86" s="1">
        <v>3</v>
      </c>
      <c r="G86" s="1" t="s">
        <v>771</v>
      </c>
      <c r="H86" s="1" t="str">
        <f t="shared" si="2"/>
        <v>3연립다세대</v>
      </c>
      <c r="I86" s="12">
        <v>90.656344750298203</v>
      </c>
      <c r="J86" s="12">
        <v>91.639319523360399</v>
      </c>
      <c r="K86" s="12">
        <v>92.508944446716498</v>
      </c>
      <c r="L86" s="12">
        <v>93.826065289475693</v>
      </c>
      <c r="M86" s="12">
        <v>93.870476544694498</v>
      </c>
      <c r="N86" s="12">
        <v>94.436962426156995</v>
      </c>
      <c r="O86" s="12">
        <v>95.128707815058704</v>
      </c>
      <c r="P86" s="12">
        <v>95.7867707700089</v>
      </c>
      <c r="Q86" s="12">
        <v>96.6837095283134</v>
      </c>
      <c r="R86" s="12">
        <v>97.227187583377997</v>
      </c>
      <c r="S86" s="12">
        <v>97.740889792435297</v>
      </c>
      <c r="T86" s="12">
        <v>98.255915447929098</v>
      </c>
      <c r="U86" s="12">
        <v>99.175276044509303</v>
      </c>
      <c r="V86" s="12">
        <v>99.251659624773694</v>
      </c>
      <c r="W86" s="12">
        <v>99.330623292121899</v>
      </c>
      <c r="X86" s="12">
        <v>99.425980608341902</v>
      </c>
      <c r="Y86" s="12">
        <v>99.466957855130403</v>
      </c>
      <c r="Z86" s="12">
        <v>99.563072394105006</v>
      </c>
      <c r="AA86" s="12">
        <v>99.761841866826799</v>
      </c>
      <c r="AB86" s="12">
        <v>99.836543153191101</v>
      </c>
      <c r="AC86" s="12">
        <v>99.637494973796507</v>
      </c>
      <c r="AD86" s="12">
        <v>99.734977831703404</v>
      </c>
      <c r="AE86" s="12">
        <v>99.9002577660779</v>
      </c>
      <c r="AF86" s="12">
        <v>100.146535824274</v>
      </c>
      <c r="AG86" s="12">
        <v>100.339864678235</v>
      </c>
      <c r="AH86" s="12">
        <v>100.34003925917</v>
      </c>
      <c r="AI86" s="12">
        <v>100.454166666655</v>
      </c>
      <c r="AJ86" s="12">
        <v>100.732027441588</v>
      </c>
      <c r="AK86" s="12">
        <v>100.957693999455</v>
      </c>
      <c r="AL86" s="12">
        <v>101.22818107333001</v>
      </c>
      <c r="AM86" s="12">
        <v>101.540892631676</v>
      </c>
      <c r="AN86" s="12">
        <v>101.737897751031</v>
      </c>
    </row>
    <row r="87" spans="1:40">
      <c r="A87" s="1" t="s">
        <v>522</v>
      </c>
      <c r="F87" s="1">
        <v>4</v>
      </c>
      <c r="G87" s="1" t="s">
        <v>771</v>
      </c>
      <c r="H87" s="1" t="str">
        <f t="shared" si="2"/>
        <v>4연립다세대</v>
      </c>
      <c r="I87" s="12">
        <v>90.740943776439096</v>
      </c>
      <c r="J87" s="12">
        <v>91.762292415879003</v>
      </c>
      <c r="K87" s="12">
        <v>92.647594422430302</v>
      </c>
      <c r="L87" s="12">
        <v>94.563371093017295</v>
      </c>
      <c r="M87" s="12">
        <v>94.537314118201294</v>
      </c>
      <c r="N87" s="12">
        <v>95.210052905984099</v>
      </c>
      <c r="O87" s="12">
        <v>96.015106100901207</v>
      </c>
      <c r="P87" s="12">
        <v>96.667263478824793</v>
      </c>
      <c r="Q87" s="12">
        <v>97.660731342864594</v>
      </c>
      <c r="R87" s="12">
        <v>98.261513467990696</v>
      </c>
      <c r="S87" s="12">
        <v>98.875114531719603</v>
      </c>
      <c r="T87" s="12">
        <v>99.334205758076706</v>
      </c>
      <c r="U87" s="12">
        <v>99.943677200473303</v>
      </c>
      <c r="V87" s="12">
        <v>99.988926985212103</v>
      </c>
      <c r="W87" s="12">
        <v>100.02765759564799</v>
      </c>
      <c r="X87" s="12">
        <v>99.956093209981503</v>
      </c>
      <c r="Y87" s="12">
        <v>99.849881003881194</v>
      </c>
      <c r="Z87" s="12">
        <v>99.839021761652603</v>
      </c>
      <c r="AA87" s="12">
        <v>99.896183571893403</v>
      </c>
      <c r="AB87" s="12">
        <v>99.929714754994095</v>
      </c>
      <c r="AC87" s="12">
        <v>99.699489205162706</v>
      </c>
      <c r="AD87" s="12">
        <v>99.700650190801795</v>
      </c>
      <c r="AE87" s="12">
        <v>99.831029525016604</v>
      </c>
      <c r="AF87" s="12">
        <v>100.11584069970399</v>
      </c>
      <c r="AG87" s="12">
        <v>100.261884978349</v>
      </c>
      <c r="AH87" s="12">
        <v>100.336534571787</v>
      </c>
      <c r="AI87" s="12">
        <v>100.42970627209699</v>
      </c>
      <c r="AJ87" s="12">
        <v>100.42448609997</v>
      </c>
      <c r="AK87" s="12">
        <v>100.524930349215</v>
      </c>
      <c r="AL87" s="12">
        <v>100.777837260208</v>
      </c>
      <c r="AM87" s="12">
        <v>101.11066370991701</v>
      </c>
      <c r="AN87" s="12">
        <v>101.28999945538</v>
      </c>
    </row>
    <row r="88" spans="1:40">
      <c r="A88" s="1" t="s">
        <v>857</v>
      </c>
      <c r="F88" s="1">
        <v>5</v>
      </c>
      <c r="G88" s="1" t="s">
        <v>771</v>
      </c>
      <c r="H88" s="1" t="str">
        <f t="shared" si="2"/>
        <v>5연립다세대</v>
      </c>
      <c r="I88" s="12">
        <v>90.471235928582303</v>
      </c>
      <c r="J88" s="12">
        <v>91.444790922452498</v>
      </c>
      <c r="K88" s="12">
        <v>92.384023641635807</v>
      </c>
      <c r="L88" s="12">
        <v>93.049404076770301</v>
      </c>
      <c r="M88" s="12">
        <v>93.123832574666096</v>
      </c>
      <c r="N88" s="12">
        <v>93.588953356244801</v>
      </c>
      <c r="O88" s="12">
        <v>94.176623467457802</v>
      </c>
      <c r="P88" s="12">
        <v>94.849480006388205</v>
      </c>
      <c r="Q88" s="12">
        <v>95.643385649453606</v>
      </c>
      <c r="R88" s="12">
        <v>96.129495679642602</v>
      </c>
      <c r="S88" s="12">
        <v>96.442829191277198</v>
      </c>
      <c r="T88" s="12">
        <v>97.031596712912304</v>
      </c>
      <c r="U88" s="12">
        <v>98.360193478011595</v>
      </c>
      <c r="V88" s="12">
        <v>98.508850757783804</v>
      </c>
      <c r="W88" s="12">
        <v>98.730954668449698</v>
      </c>
      <c r="X88" s="12">
        <v>98.934658560409005</v>
      </c>
      <c r="Y88" s="12">
        <v>99.084264301514906</v>
      </c>
      <c r="Z88" s="12">
        <v>99.294928910975401</v>
      </c>
      <c r="AA88" s="12">
        <v>99.647284885165405</v>
      </c>
      <c r="AB88" s="12">
        <v>99.774795857669702</v>
      </c>
      <c r="AC88" s="12">
        <v>99.569879015482101</v>
      </c>
      <c r="AD88" s="12">
        <v>99.800357537565802</v>
      </c>
      <c r="AE88" s="12">
        <v>99.877196788980001</v>
      </c>
      <c r="AF88" s="12">
        <v>100.11312236355199</v>
      </c>
      <c r="AG88" s="12">
        <v>100.355270145714</v>
      </c>
      <c r="AH88" s="12">
        <v>100.31093064594801</v>
      </c>
      <c r="AI88" s="12">
        <v>100.55250836955599</v>
      </c>
      <c r="AJ88" s="12">
        <v>101.109883768524</v>
      </c>
      <c r="AK88" s="12">
        <v>101.380480671866</v>
      </c>
      <c r="AL88" s="12">
        <v>101.65709887982599</v>
      </c>
      <c r="AM88" s="12">
        <v>101.948461756767</v>
      </c>
      <c r="AN88" s="12">
        <v>102.171873126054</v>
      </c>
    </row>
    <row r="89" spans="1:40">
      <c r="A89" s="1" t="s">
        <v>524</v>
      </c>
      <c r="B89" s="1" t="s">
        <v>525</v>
      </c>
      <c r="F89" s="1">
        <v>6</v>
      </c>
      <c r="G89" s="1" t="s">
        <v>771</v>
      </c>
      <c r="H89" s="1" t="str">
        <f t="shared" si="2"/>
        <v>6연립다세대</v>
      </c>
      <c r="I89" s="12">
        <v>91.587580063463506</v>
      </c>
      <c r="J89" s="12">
        <v>92.685735112022201</v>
      </c>
      <c r="K89" s="12">
        <v>93.309630870886096</v>
      </c>
      <c r="L89" s="12">
        <v>93.897193944070295</v>
      </c>
      <c r="M89" s="12">
        <v>94.488287759578995</v>
      </c>
      <c r="N89" s="12">
        <v>95.041415318731694</v>
      </c>
      <c r="O89" s="12">
        <v>95.554095625918507</v>
      </c>
      <c r="P89" s="12">
        <v>96.892026081907304</v>
      </c>
      <c r="Q89" s="12">
        <v>97.443527457578696</v>
      </c>
      <c r="R89" s="12">
        <v>97.981838319166599</v>
      </c>
      <c r="S89" s="12">
        <v>98.224692387996299</v>
      </c>
      <c r="T89" s="12">
        <v>98.504587573671103</v>
      </c>
      <c r="U89" s="12">
        <v>98.703091835295396</v>
      </c>
      <c r="V89" s="12">
        <v>98.907857334079296</v>
      </c>
      <c r="W89" s="12">
        <v>98.839644946425196</v>
      </c>
      <c r="X89" s="12">
        <v>98.832611485118804</v>
      </c>
      <c r="Y89" s="12">
        <v>98.936375112176904</v>
      </c>
      <c r="Z89" s="12">
        <v>99.125622294498399</v>
      </c>
      <c r="AA89" s="12">
        <v>99.037891887135203</v>
      </c>
      <c r="AB89" s="12">
        <v>98.898667914931906</v>
      </c>
      <c r="AC89" s="12">
        <v>98.991888216655198</v>
      </c>
      <c r="AD89" s="12">
        <v>99.242058113928394</v>
      </c>
      <c r="AE89" s="12">
        <v>99.677113000000404</v>
      </c>
      <c r="AF89" s="12">
        <v>100.19143957473401</v>
      </c>
      <c r="AG89" s="12">
        <v>100.54554131295301</v>
      </c>
      <c r="AH89" s="12">
        <v>100.712795737763</v>
      </c>
      <c r="AI89" s="12">
        <v>101.029153062508</v>
      </c>
      <c r="AJ89" s="12">
        <v>101.33739524910099</v>
      </c>
      <c r="AK89" s="12">
        <v>101.778628007409</v>
      </c>
      <c r="AL89" s="12">
        <v>102.110905865261</v>
      </c>
      <c r="AM89" s="12">
        <v>102.541633666935</v>
      </c>
      <c r="AN89" s="12">
        <v>102.941267416638</v>
      </c>
    </row>
    <row r="90" spans="1:40">
      <c r="A90" s="1" t="s">
        <v>524</v>
      </c>
      <c r="B90" s="1" t="s">
        <v>525</v>
      </c>
      <c r="C90" s="1" t="s">
        <v>526</v>
      </c>
      <c r="F90" s="1">
        <v>7</v>
      </c>
      <c r="G90" s="1" t="s">
        <v>771</v>
      </c>
      <c r="H90" s="1" t="str">
        <f t="shared" si="2"/>
        <v>7연립다세대</v>
      </c>
      <c r="I90" s="12">
        <v>91.985230696155199</v>
      </c>
      <c r="J90" s="12">
        <v>92.993055771274996</v>
      </c>
      <c r="K90" s="12">
        <v>93.515191408218996</v>
      </c>
      <c r="L90" s="12">
        <v>93.892631536176296</v>
      </c>
      <c r="M90" s="12">
        <v>94.314182208190502</v>
      </c>
      <c r="N90" s="12">
        <v>94.888515543379796</v>
      </c>
      <c r="O90" s="12">
        <v>95.204024785221705</v>
      </c>
      <c r="P90" s="12">
        <v>96.823424747568396</v>
      </c>
      <c r="Q90" s="12">
        <v>97.678337844216799</v>
      </c>
      <c r="R90" s="12">
        <v>98.090880862473895</v>
      </c>
      <c r="S90" s="12">
        <v>98.410841604799302</v>
      </c>
      <c r="T90" s="12">
        <v>98.746369448073295</v>
      </c>
      <c r="U90" s="12">
        <v>98.915801580776204</v>
      </c>
      <c r="V90" s="12">
        <v>98.964713493822003</v>
      </c>
      <c r="W90" s="12">
        <v>98.834095661889194</v>
      </c>
      <c r="X90" s="12">
        <v>98.756492912553895</v>
      </c>
      <c r="Y90" s="12">
        <v>98.865345890334297</v>
      </c>
      <c r="Z90" s="12">
        <v>99.1510943776142</v>
      </c>
      <c r="AA90" s="12">
        <v>99.050050323337999</v>
      </c>
      <c r="AB90" s="12">
        <v>98.9789362061601</v>
      </c>
      <c r="AC90" s="12">
        <v>98.8528117682512</v>
      </c>
      <c r="AD90" s="12">
        <v>99.172773301474606</v>
      </c>
      <c r="AE90" s="12">
        <v>99.672832023078101</v>
      </c>
      <c r="AF90" s="12">
        <v>100.16635730569099</v>
      </c>
      <c r="AG90" s="12">
        <v>100.320680341939</v>
      </c>
      <c r="AH90" s="12">
        <v>100.547723972944</v>
      </c>
      <c r="AI90" s="12">
        <v>100.785363827683</v>
      </c>
      <c r="AJ90" s="12">
        <v>101.18880038730801</v>
      </c>
      <c r="AK90" s="12">
        <v>101.65890714644</v>
      </c>
      <c r="AL90" s="12">
        <v>102.032487970685</v>
      </c>
      <c r="AM90" s="12">
        <v>102.33003253511301</v>
      </c>
      <c r="AN90" s="12">
        <v>102.62523128755799</v>
      </c>
    </row>
    <row r="91" spans="1:40">
      <c r="A91" s="1" t="s">
        <v>524</v>
      </c>
      <c r="B91" s="1" t="s">
        <v>525</v>
      </c>
      <c r="C91" s="1" t="s">
        <v>527</v>
      </c>
      <c r="F91" s="1">
        <v>8</v>
      </c>
      <c r="G91" s="1" t="s">
        <v>771</v>
      </c>
      <c r="H91" s="1" t="str">
        <f t="shared" si="2"/>
        <v>8연립다세대</v>
      </c>
    </row>
    <row r="92" spans="1:40">
      <c r="A92" s="1" t="s">
        <v>524</v>
      </c>
      <c r="B92" s="1" t="s">
        <v>525</v>
      </c>
      <c r="C92" s="1" t="s">
        <v>528</v>
      </c>
      <c r="F92" s="1">
        <v>9</v>
      </c>
      <c r="G92" s="1" t="s">
        <v>771</v>
      </c>
      <c r="H92" s="1" t="str">
        <f t="shared" si="2"/>
        <v>9연립다세대</v>
      </c>
    </row>
    <row r="93" spans="1:40">
      <c r="A93" s="1" t="s">
        <v>524</v>
      </c>
      <c r="B93" s="1" t="s">
        <v>525</v>
      </c>
      <c r="C93" s="1" t="s">
        <v>529</v>
      </c>
      <c r="F93" s="1">
        <v>10</v>
      </c>
      <c r="G93" s="1" t="s">
        <v>771</v>
      </c>
      <c r="H93" s="1" t="str">
        <f t="shared" si="2"/>
        <v>10연립다세대</v>
      </c>
    </row>
    <row r="94" spans="1:40">
      <c r="A94" s="1" t="s">
        <v>524</v>
      </c>
      <c r="B94" s="1" t="s">
        <v>525</v>
      </c>
      <c r="C94" s="1" t="s">
        <v>530</v>
      </c>
      <c r="F94" s="1">
        <v>11</v>
      </c>
      <c r="G94" s="1" t="s">
        <v>771</v>
      </c>
      <c r="H94" s="1" t="str">
        <f t="shared" si="2"/>
        <v>11연립다세대</v>
      </c>
      <c r="I94" s="12">
        <v>91.208857820609495</v>
      </c>
      <c r="J94" s="12">
        <v>92.384660054162794</v>
      </c>
      <c r="K94" s="12">
        <v>93.136696732254194</v>
      </c>
      <c r="L94" s="12">
        <v>93.960213933891495</v>
      </c>
      <c r="M94" s="12">
        <v>94.668109615484795</v>
      </c>
      <c r="N94" s="12">
        <v>95.174610452800593</v>
      </c>
      <c r="O94" s="12">
        <v>95.954297105843295</v>
      </c>
      <c r="P94" s="12">
        <v>96.942784656119898</v>
      </c>
      <c r="Q94" s="12">
        <v>97.131050673469005</v>
      </c>
      <c r="R94" s="12">
        <v>97.798965431364905</v>
      </c>
      <c r="S94" s="12">
        <v>98.000874348468201</v>
      </c>
      <c r="T94" s="12">
        <v>98.297503381381702</v>
      </c>
      <c r="U94" s="12">
        <v>98.557994814707698</v>
      </c>
      <c r="V94" s="12">
        <v>98.894055617294299</v>
      </c>
      <c r="W94" s="12">
        <v>98.944158219320798</v>
      </c>
      <c r="X94" s="12">
        <v>98.928498271427003</v>
      </c>
      <c r="Y94" s="12">
        <v>98.968688602617803</v>
      </c>
      <c r="Z94" s="12">
        <v>99.050948754620293</v>
      </c>
      <c r="AA94" s="12">
        <v>99.047961820380806</v>
      </c>
      <c r="AB94" s="12">
        <v>98.772214870116102</v>
      </c>
      <c r="AC94" s="12">
        <v>99.057708974336805</v>
      </c>
      <c r="AD94" s="12">
        <v>99.233493959790707</v>
      </c>
      <c r="AE94" s="12">
        <v>99.656391395678298</v>
      </c>
      <c r="AF94" s="12">
        <v>100.286764486755</v>
      </c>
      <c r="AG94" s="12">
        <v>100.85604446955701</v>
      </c>
      <c r="AH94" s="12">
        <v>100.958861156341</v>
      </c>
      <c r="AI94" s="12">
        <v>101.329695056924</v>
      </c>
      <c r="AJ94" s="12">
        <v>101.487409289032</v>
      </c>
      <c r="AK94" s="12">
        <v>101.881418612682</v>
      </c>
      <c r="AL94" s="12">
        <v>102.197260605598</v>
      </c>
      <c r="AM94" s="12">
        <v>102.766503419747</v>
      </c>
      <c r="AN94" s="12">
        <v>103.238547043577</v>
      </c>
    </row>
    <row r="95" spans="1:40">
      <c r="A95" s="1" t="s">
        <v>524</v>
      </c>
      <c r="B95" s="1" t="s">
        <v>525</v>
      </c>
      <c r="C95" s="1" t="s">
        <v>531</v>
      </c>
      <c r="F95" s="1">
        <v>12</v>
      </c>
      <c r="G95" s="1" t="s">
        <v>771</v>
      </c>
      <c r="H95" s="1" t="str">
        <f t="shared" si="2"/>
        <v>12연립다세대</v>
      </c>
    </row>
    <row r="96" spans="1:40">
      <c r="A96" s="1" t="s">
        <v>524</v>
      </c>
      <c r="B96" s="1" t="s">
        <v>525</v>
      </c>
      <c r="C96" s="1" t="s">
        <v>532</v>
      </c>
      <c r="F96" s="1">
        <v>13</v>
      </c>
      <c r="G96" s="1" t="s">
        <v>771</v>
      </c>
      <c r="H96" s="1" t="str">
        <f t="shared" si="2"/>
        <v>13연립다세대</v>
      </c>
    </row>
    <row r="97" spans="1:40">
      <c r="A97" s="1" t="s">
        <v>524</v>
      </c>
      <c r="B97" s="1" t="s">
        <v>533</v>
      </c>
      <c r="F97" s="1">
        <v>14</v>
      </c>
      <c r="G97" s="1" t="s">
        <v>771</v>
      </c>
      <c r="H97" s="1" t="str">
        <f t="shared" si="2"/>
        <v>14연립다세대</v>
      </c>
      <c r="I97" s="12">
        <v>91.526726598353804</v>
      </c>
      <c r="J97" s="12">
        <v>92.806668597064501</v>
      </c>
      <c r="K97" s="12">
        <v>93.525052358052207</v>
      </c>
      <c r="L97" s="12">
        <v>94.789476854657707</v>
      </c>
      <c r="M97" s="12">
        <v>94.847216299926899</v>
      </c>
      <c r="N97" s="12">
        <v>95.415865111549905</v>
      </c>
      <c r="O97" s="12">
        <v>96.222680516834401</v>
      </c>
      <c r="P97" s="12">
        <v>97.142154360924906</v>
      </c>
      <c r="Q97" s="12">
        <v>97.9973625746088</v>
      </c>
      <c r="R97" s="12">
        <v>98.574792315840796</v>
      </c>
      <c r="S97" s="12">
        <v>98.826144091733198</v>
      </c>
      <c r="T97" s="12">
        <v>99.115226244842106</v>
      </c>
      <c r="U97" s="12">
        <v>99.706385291009795</v>
      </c>
      <c r="V97" s="12">
        <v>99.904858685355805</v>
      </c>
      <c r="W97" s="12">
        <v>99.582981562745005</v>
      </c>
      <c r="X97" s="12">
        <v>99.296202835956706</v>
      </c>
      <c r="Y97" s="12">
        <v>99.3161818717373</v>
      </c>
      <c r="Z97" s="12">
        <v>99.408541329726305</v>
      </c>
      <c r="AA97" s="12">
        <v>99.397328423314804</v>
      </c>
      <c r="AB97" s="12">
        <v>99.232506222049807</v>
      </c>
      <c r="AC97" s="12">
        <v>99.202078746207604</v>
      </c>
      <c r="AD97" s="12">
        <v>99.246720237375797</v>
      </c>
      <c r="AE97" s="12">
        <v>99.611546058261894</v>
      </c>
      <c r="AF97" s="12">
        <v>100.221881591222</v>
      </c>
      <c r="AG97" s="12">
        <v>100.537419033687</v>
      </c>
      <c r="AH97" s="12">
        <v>100.67390008388099</v>
      </c>
      <c r="AI97" s="12">
        <v>100.75727735017</v>
      </c>
      <c r="AJ97" s="12">
        <v>100.778431903136</v>
      </c>
      <c r="AK97" s="12">
        <v>101.018905309446</v>
      </c>
      <c r="AL97" s="12">
        <v>101.345157180603</v>
      </c>
      <c r="AM97" s="12">
        <v>101.73832918182799</v>
      </c>
      <c r="AN97" s="12">
        <v>102.059317743641</v>
      </c>
    </row>
    <row r="98" spans="1:40">
      <c r="A98" s="1" t="s">
        <v>524</v>
      </c>
      <c r="B98" s="1" t="s">
        <v>533</v>
      </c>
      <c r="C98" s="1" t="s">
        <v>534</v>
      </c>
      <c r="F98" s="1">
        <v>15</v>
      </c>
      <c r="G98" s="1" t="s">
        <v>771</v>
      </c>
      <c r="H98" s="1" t="str">
        <f t="shared" si="2"/>
        <v>15연립다세대</v>
      </c>
    </row>
    <row r="99" spans="1:40">
      <c r="A99" s="1" t="s">
        <v>524</v>
      </c>
      <c r="B99" s="1" t="s">
        <v>533</v>
      </c>
      <c r="C99" s="1" t="s">
        <v>535</v>
      </c>
      <c r="F99" s="1">
        <v>16</v>
      </c>
      <c r="G99" s="1" t="s">
        <v>771</v>
      </c>
      <c r="H99" s="1" t="str">
        <f t="shared" si="2"/>
        <v>16연립다세대</v>
      </c>
    </row>
    <row r="100" spans="1:40">
      <c r="A100" s="1" t="s">
        <v>524</v>
      </c>
      <c r="B100" s="1" t="s">
        <v>533</v>
      </c>
      <c r="C100" s="1" t="s">
        <v>536</v>
      </c>
      <c r="F100" s="1">
        <v>17</v>
      </c>
      <c r="G100" s="1" t="s">
        <v>771</v>
      </c>
      <c r="H100" s="1" t="str">
        <f t="shared" si="2"/>
        <v>17연립다세대</v>
      </c>
    </row>
    <row r="101" spans="1:40">
      <c r="A101" s="1" t="s">
        <v>524</v>
      </c>
      <c r="B101" s="1" t="s">
        <v>533</v>
      </c>
      <c r="C101" s="1" t="s">
        <v>537</v>
      </c>
      <c r="F101" s="1">
        <v>18</v>
      </c>
      <c r="G101" s="1" t="s">
        <v>771</v>
      </c>
      <c r="H101" s="1" t="str">
        <f t="shared" si="2"/>
        <v>18연립다세대</v>
      </c>
    </row>
    <row r="102" spans="1:40">
      <c r="A102" s="1" t="s">
        <v>524</v>
      </c>
      <c r="B102" s="1" t="s">
        <v>533</v>
      </c>
      <c r="C102" s="1" t="s">
        <v>538</v>
      </c>
      <c r="F102" s="1">
        <v>19</v>
      </c>
      <c r="G102" s="1" t="s">
        <v>771</v>
      </c>
      <c r="H102" s="1" t="str">
        <f t="shared" si="2"/>
        <v>19연립다세대</v>
      </c>
    </row>
    <row r="103" spans="1:40">
      <c r="A103" s="1" t="s">
        <v>524</v>
      </c>
      <c r="B103" s="1" t="s">
        <v>533</v>
      </c>
      <c r="C103" s="1" t="s">
        <v>539</v>
      </c>
      <c r="F103" s="1">
        <v>20</v>
      </c>
      <c r="G103" s="1" t="s">
        <v>771</v>
      </c>
      <c r="H103" s="1" t="str">
        <f t="shared" si="2"/>
        <v>20연립다세대</v>
      </c>
    </row>
    <row r="104" spans="1:40">
      <c r="A104" s="1" t="s">
        <v>524</v>
      </c>
      <c r="B104" s="1" t="s">
        <v>533</v>
      </c>
      <c r="C104" s="1" t="s">
        <v>540</v>
      </c>
      <c r="F104" s="1">
        <v>21</v>
      </c>
      <c r="G104" s="1" t="s">
        <v>771</v>
      </c>
      <c r="H104" s="1" t="str">
        <f t="shared" si="2"/>
        <v>21연립다세대</v>
      </c>
    </row>
    <row r="105" spans="1:40">
      <c r="A105" s="1" t="s">
        <v>524</v>
      </c>
      <c r="B105" s="1" t="s">
        <v>541</v>
      </c>
      <c r="F105" s="1">
        <v>22</v>
      </c>
      <c r="G105" s="1" t="s">
        <v>771</v>
      </c>
      <c r="H105" s="1" t="str">
        <f t="shared" si="2"/>
        <v>22연립다세대</v>
      </c>
      <c r="I105" s="12">
        <v>97.345164694754502</v>
      </c>
      <c r="J105" s="12">
        <v>98.512911947629206</v>
      </c>
      <c r="K105" s="12">
        <v>99.0841383150279</v>
      </c>
      <c r="L105" s="12">
        <v>99.683672347296806</v>
      </c>
      <c r="M105" s="12">
        <v>99.961542869908499</v>
      </c>
      <c r="N105" s="12">
        <v>99.893368825429604</v>
      </c>
      <c r="O105" s="12">
        <v>99.983128885231295</v>
      </c>
      <c r="P105" s="12">
        <v>100.04268595542599</v>
      </c>
      <c r="Q105" s="12">
        <v>100.09542850877</v>
      </c>
      <c r="R105" s="12">
        <v>100.154238728211</v>
      </c>
      <c r="S105" s="12">
        <v>100.29799842069799</v>
      </c>
      <c r="T105" s="12">
        <v>100.328775723693</v>
      </c>
      <c r="U105" s="12">
        <v>100.46266207586601</v>
      </c>
      <c r="V105" s="12">
        <v>100.33272192595101</v>
      </c>
      <c r="W105" s="12">
        <v>100.30655786366199</v>
      </c>
      <c r="X105" s="12">
        <v>100.12897989225399</v>
      </c>
      <c r="Y105" s="12">
        <v>100.048970124569</v>
      </c>
      <c r="Z105" s="12">
        <v>100.025014875968</v>
      </c>
      <c r="AA105" s="12">
        <v>100.13642018390701</v>
      </c>
      <c r="AB105" s="12">
        <v>100.245680925236</v>
      </c>
      <c r="AC105" s="12">
        <v>100.035667905935</v>
      </c>
      <c r="AD105" s="12">
        <v>100.041253938453</v>
      </c>
      <c r="AE105" s="12">
        <v>99.909736138762995</v>
      </c>
      <c r="AF105" s="12">
        <v>99.937492464582505</v>
      </c>
      <c r="AG105" s="12">
        <v>100.05264305639</v>
      </c>
      <c r="AH105" s="12">
        <v>99.928737545135306</v>
      </c>
      <c r="AI105" s="12">
        <v>100.07056117840099</v>
      </c>
      <c r="AJ105" s="12">
        <v>100.20969474592</v>
      </c>
      <c r="AK105" s="12">
        <v>100.32419189965</v>
      </c>
      <c r="AL105" s="12">
        <v>100.560359174954</v>
      </c>
      <c r="AM105" s="12">
        <v>100.766800330038</v>
      </c>
      <c r="AN105" s="12">
        <v>101.02980437894701</v>
      </c>
    </row>
    <row r="106" spans="1:40">
      <c r="A106" s="1" t="s">
        <v>524</v>
      </c>
      <c r="B106" s="1" t="s">
        <v>542</v>
      </c>
      <c r="F106" s="1">
        <v>23</v>
      </c>
      <c r="G106" s="1" t="s">
        <v>771</v>
      </c>
      <c r="H106" s="1" t="str">
        <f t="shared" si="2"/>
        <v>23연립다세대</v>
      </c>
      <c r="I106" s="12">
        <v>89.635853059847193</v>
      </c>
      <c r="J106" s="12">
        <v>90.584711378663997</v>
      </c>
      <c r="K106" s="12">
        <v>91.545458420810903</v>
      </c>
      <c r="L106" s="12">
        <v>94.322133751333297</v>
      </c>
      <c r="M106" s="12">
        <v>94.324157367466896</v>
      </c>
      <c r="N106" s="12">
        <v>94.816987492058203</v>
      </c>
      <c r="O106" s="12">
        <v>95.996952757963001</v>
      </c>
      <c r="P106" s="12">
        <v>96.980128206326796</v>
      </c>
      <c r="Q106" s="12">
        <v>97.881978123895294</v>
      </c>
      <c r="R106" s="12">
        <v>98.612361632662399</v>
      </c>
      <c r="S106" s="12">
        <v>99.172068581396999</v>
      </c>
      <c r="T106" s="12">
        <v>99.593157805219803</v>
      </c>
      <c r="U106" s="12">
        <v>100.100326189687</v>
      </c>
      <c r="V106" s="12">
        <v>100.21863977248999</v>
      </c>
      <c r="W106" s="12">
        <v>100.07862700090899</v>
      </c>
      <c r="X106" s="12">
        <v>99.850354993599794</v>
      </c>
      <c r="Y106" s="12">
        <v>99.901357508564402</v>
      </c>
      <c r="Z106" s="12">
        <v>99.695973288860998</v>
      </c>
      <c r="AA106" s="12">
        <v>99.861664977469403</v>
      </c>
      <c r="AB106" s="12">
        <v>99.855865640776898</v>
      </c>
      <c r="AC106" s="12">
        <v>99.9676579514948</v>
      </c>
      <c r="AD106" s="12">
        <v>99.718739114886205</v>
      </c>
      <c r="AE106" s="12">
        <v>99.856068777804893</v>
      </c>
      <c r="AF106" s="12">
        <v>100.058520923385</v>
      </c>
      <c r="AG106" s="12">
        <v>100.263708451799</v>
      </c>
      <c r="AH106" s="12">
        <v>100.371187491775</v>
      </c>
      <c r="AI106" s="12">
        <v>100.33686217684701</v>
      </c>
      <c r="AJ106" s="12">
        <v>99.954966741284295</v>
      </c>
      <c r="AK106" s="12">
        <v>100.09950091006699</v>
      </c>
      <c r="AL106" s="12">
        <v>100.039738682462</v>
      </c>
      <c r="AM106" s="12">
        <v>100.178311657184</v>
      </c>
      <c r="AN106" s="12">
        <v>100.167464859231</v>
      </c>
    </row>
    <row r="107" spans="1:40">
      <c r="A107" s="1" t="s">
        <v>524</v>
      </c>
      <c r="B107" s="1" t="s">
        <v>542</v>
      </c>
      <c r="C107" s="1" t="s">
        <v>543</v>
      </c>
      <c r="F107" s="1">
        <v>24</v>
      </c>
      <c r="G107" s="1" t="s">
        <v>771</v>
      </c>
      <c r="H107" s="1" t="str">
        <f t="shared" si="2"/>
        <v>24연립다세대</v>
      </c>
    </row>
    <row r="108" spans="1:40">
      <c r="A108" s="1" t="s">
        <v>524</v>
      </c>
      <c r="B108" s="1" t="s">
        <v>542</v>
      </c>
      <c r="C108" s="1" t="s">
        <v>544</v>
      </c>
      <c r="F108" s="1">
        <v>25</v>
      </c>
      <c r="G108" s="1" t="s">
        <v>771</v>
      </c>
      <c r="H108" s="1" t="str">
        <f t="shared" si="2"/>
        <v>25연립다세대</v>
      </c>
    </row>
    <row r="109" spans="1:40">
      <c r="A109" s="1" t="s">
        <v>524</v>
      </c>
      <c r="B109" s="1" t="s">
        <v>542</v>
      </c>
      <c r="C109" s="1" t="s">
        <v>545</v>
      </c>
      <c r="F109" s="1">
        <v>26</v>
      </c>
      <c r="G109" s="1" t="s">
        <v>771</v>
      </c>
      <c r="H109" s="1" t="str">
        <f t="shared" si="2"/>
        <v>26연립다세대</v>
      </c>
    </row>
    <row r="110" spans="1:40">
      <c r="A110" s="1" t="s">
        <v>524</v>
      </c>
      <c r="B110" s="1" t="s">
        <v>546</v>
      </c>
      <c r="F110" s="1">
        <v>27</v>
      </c>
      <c r="G110" s="1" t="s">
        <v>771</v>
      </c>
      <c r="H110" s="1" t="str">
        <f t="shared" si="2"/>
        <v>27연립다세대</v>
      </c>
      <c r="I110" s="12">
        <v>92.503324052583395</v>
      </c>
      <c r="J110" s="12">
        <v>94.290728375761006</v>
      </c>
      <c r="K110" s="12">
        <v>95.419048579649598</v>
      </c>
      <c r="L110" s="12">
        <v>97.517738734129395</v>
      </c>
      <c r="M110" s="12">
        <v>97.420901376921606</v>
      </c>
      <c r="N110" s="12">
        <v>98.303273923174203</v>
      </c>
      <c r="O110" s="12">
        <v>98.920123834765803</v>
      </c>
      <c r="P110" s="12">
        <v>99.039294585365894</v>
      </c>
      <c r="Q110" s="12">
        <v>100.980295426544</v>
      </c>
      <c r="R110" s="12">
        <v>101.71190368820101</v>
      </c>
      <c r="S110" s="12">
        <v>102.038970522987</v>
      </c>
      <c r="T110" s="12">
        <v>102.267374798061</v>
      </c>
      <c r="U110" s="12">
        <v>102.27710150964801</v>
      </c>
      <c r="V110" s="12">
        <v>102.327498872406</v>
      </c>
      <c r="W110" s="12">
        <v>102.03519999587</v>
      </c>
      <c r="X110" s="12">
        <v>101.71454015786399</v>
      </c>
      <c r="Y110" s="12">
        <v>100.838035101885</v>
      </c>
      <c r="Z110" s="12">
        <v>100.572889695299</v>
      </c>
      <c r="AA110" s="12">
        <v>99.941556899468097</v>
      </c>
      <c r="AB110" s="12">
        <v>99.586212651684207</v>
      </c>
      <c r="AC110" s="12">
        <v>99.389934053297907</v>
      </c>
      <c r="AD110" s="12">
        <v>99.645202299087501</v>
      </c>
      <c r="AE110" s="12">
        <v>100.027358897677</v>
      </c>
      <c r="AF110" s="12">
        <v>100.527531203701</v>
      </c>
      <c r="AG110" s="12">
        <v>100.602473404568</v>
      </c>
      <c r="AH110" s="12">
        <v>100.76487572661701</v>
      </c>
      <c r="AI110" s="12">
        <v>100.93692068589699</v>
      </c>
      <c r="AJ110" s="12">
        <v>101.072508835618</v>
      </c>
      <c r="AK110" s="12">
        <v>100.910784822076</v>
      </c>
      <c r="AL110" s="12">
        <v>101.137522583815</v>
      </c>
      <c r="AM110" s="12">
        <v>101.656338063091</v>
      </c>
      <c r="AN110" s="12">
        <v>101.827382238113</v>
      </c>
    </row>
    <row r="111" spans="1:40">
      <c r="A111" s="1" t="s">
        <v>524</v>
      </c>
      <c r="B111" s="1" t="s">
        <v>547</v>
      </c>
      <c r="F111" s="1">
        <v>28</v>
      </c>
      <c r="G111" s="1" t="s">
        <v>771</v>
      </c>
      <c r="H111" s="1" t="str">
        <f t="shared" si="2"/>
        <v>28연립다세대</v>
      </c>
      <c r="I111" s="12">
        <v>92.8572456459422</v>
      </c>
      <c r="J111" s="12">
        <v>93.046976942665907</v>
      </c>
      <c r="K111" s="12">
        <v>93.756052757107796</v>
      </c>
      <c r="L111" s="12">
        <v>95.894619256428101</v>
      </c>
      <c r="M111" s="12">
        <v>95.279831605074406</v>
      </c>
      <c r="N111" s="12">
        <v>95.850521861362196</v>
      </c>
      <c r="O111" s="12">
        <v>96.325123993576199</v>
      </c>
      <c r="P111" s="12">
        <v>96.300149730378294</v>
      </c>
      <c r="Q111" s="12">
        <v>96.273187619437493</v>
      </c>
      <c r="R111" s="12">
        <v>96.934089494590495</v>
      </c>
      <c r="S111" s="12">
        <v>98.902869208264903</v>
      </c>
      <c r="T111" s="12">
        <v>99.121548295133906</v>
      </c>
      <c r="U111" s="12">
        <v>99.414847687789006</v>
      </c>
      <c r="V111" s="12">
        <v>99.614898118256306</v>
      </c>
      <c r="W111" s="12">
        <v>99.703649158102195</v>
      </c>
      <c r="X111" s="12">
        <v>99.641519650399999</v>
      </c>
      <c r="Y111" s="12">
        <v>99.501013724361101</v>
      </c>
      <c r="Z111" s="12">
        <v>99.576010411280294</v>
      </c>
      <c r="AA111" s="12">
        <v>99.938191089702897</v>
      </c>
      <c r="AB111" s="12">
        <v>99.971816291134701</v>
      </c>
      <c r="AC111" s="12">
        <v>99.933274015469905</v>
      </c>
      <c r="AD111" s="12">
        <v>99.898751860304699</v>
      </c>
      <c r="AE111" s="12">
        <v>99.9415093563276</v>
      </c>
      <c r="AF111" s="12">
        <v>99.863527638286001</v>
      </c>
      <c r="AG111" s="12">
        <v>99.821370751742094</v>
      </c>
      <c r="AH111" s="12">
        <v>99.939181469636495</v>
      </c>
      <c r="AI111" s="12">
        <v>100.22673205581</v>
      </c>
      <c r="AJ111" s="12">
        <v>100.35930716623101</v>
      </c>
      <c r="AK111" s="12">
        <v>100.341245406482</v>
      </c>
      <c r="AL111" s="12">
        <v>100.786502153866</v>
      </c>
      <c r="AM111" s="12">
        <v>100.997271603771</v>
      </c>
      <c r="AN111" s="12">
        <v>101.23697775844199</v>
      </c>
    </row>
    <row r="112" spans="1:40">
      <c r="A112" s="1" t="s">
        <v>524</v>
      </c>
      <c r="B112" s="1" t="s">
        <v>548</v>
      </c>
      <c r="F112" s="1">
        <v>29</v>
      </c>
      <c r="G112" s="1" t="s">
        <v>771</v>
      </c>
      <c r="H112" s="1" t="str">
        <f t="shared" si="2"/>
        <v>29연립다세대</v>
      </c>
      <c r="I112" s="12">
        <v>90.642567046325397</v>
      </c>
      <c r="J112" s="12">
        <v>91.0653195435969</v>
      </c>
      <c r="K112" s="12">
        <v>91.693371396326498</v>
      </c>
      <c r="L112" s="12">
        <v>92.258606300272604</v>
      </c>
      <c r="M112" s="12">
        <v>92.5932784335902</v>
      </c>
      <c r="N112" s="12">
        <v>93.380192107896505</v>
      </c>
      <c r="O112" s="12">
        <v>94.128668771275301</v>
      </c>
      <c r="P112" s="12">
        <v>94.477351044794204</v>
      </c>
      <c r="Q112" s="12">
        <v>95.383902416554704</v>
      </c>
      <c r="R112" s="12">
        <v>95.596172161025194</v>
      </c>
      <c r="S112" s="12">
        <v>96.684671294478306</v>
      </c>
      <c r="T112" s="12">
        <v>97.349619936475506</v>
      </c>
      <c r="U112" s="12">
        <v>98.741085432799295</v>
      </c>
      <c r="V112" s="12">
        <v>98.629657244822198</v>
      </c>
      <c r="W112" s="12">
        <v>98.844103298811007</v>
      </c>
      <c r="X112" s="12">
        <v>99.095593175066796</v>
      </c>
      <c r="Y112" s="12">
        <v>99.415037183427202</v>
      </c>
      <c r="Z112" s="12">
        <v>99.595661859346706</v>
      </c>
      <c r="AA112" s="12">
        <v>99.725889451795098</v>
      </c>
      <c r="AB112" s="12">
        <v>99.846202633222802</v>
      </c>
      <c r="AC112" s="12">
        <v>99.456437987408904</v>
      </c>
      <c r="AD112" s="12">
        <v>99.570699543625196</v>
      </c>
      <c r="AE112" s="12">
        <v>99.785548164865901</v>
      </c>
      <c r="AF112" s="12">
        <v>100.17127004433</v>
      </c>
      <c r="AG112" s="12">
        <v>100.325040927779</v>
      </c>
      <c r="AH112" s="12">
        <v>100.227994070088</v>
      </c>
      <c r="AI112" s="12">
        <v>100.297383196095</v>
      </c>
      <c r="AJ112" s="12">
        <v>101.00331013159899</v>
      </c>
      <c r="AK112" s="12">
        <v>101.441730139686</v>
      </c>
      <c r="AL112" s="12">
        <v>102.24988643533899</v>
      </c>
      <c r="AM112" s="12">
        <v>103.111698351679</v>
      </c>
      <c r="AN112" s="12">
        <v>103.482719511925</v>
      </c>
    </row>
    <row r="113" spans="1:40">
      <c r="A113" s="1" t="s">
        <v>524</v>
      </c>
      <c r="B113" s="1" t="s">
        <v>549</v>
      </c>
      <c r="F113" s="1">
        <v>30</v>
      </c>
      <c r="G113" s="1" t="s">
        <v>771</v>
      </c>
      <c r="H113" s="1" t="str">
        <f t="shared" si="2"/>
        <v>30연립다세대</v>
      </c>
      <c r="I113" s="12">
        <v>93.005830588393096</v>
      </c>
      <c r="J113" s="12">
        <v>94.767289267457798</v>
      </c>
      <c r="K113" s="12">
        <v>95.121878969864198</v>
      </c>
      <c r="L113" s="12">
        <v>95.59254352776</v>
      </c>
      <c r="M113" s="12">
        <v>95.747666312978694</v>
      </c>
      <c r="N113" s="12">
        <v>96.271005198229005</v>
      </c>
      <c r="O113" s="12">
        <v>95.778533958673904</v>
      </c>
      <c r="P113" s="12">
        <v>96.332748506502597</v>
      </c>
      <c r="Q113" s="12">
        <v>97.637181689524297</v>
      </c>
      <c r="R113" s="12">
        <v>97.888461732625601</v>
      </c>
      <c r="S113" s="12">
        <v>97.9485891849491</v>
      </c>
      <c r="T113" s="12">
        <v>98.490229142171202</v>
      </c>
      <c r="U113" s="12">
        <v>98.998033452578099</v>
      </c>
      <c r="V113" s="12">
        <v>98.863139854023302</v>
      </c>
      <c r="W113" s="12">
        <v>99.174158518775698</v>
      </c>
      <c r="X113" s="12">
        <v>99.555260998433099</v>
      </c>
      <c r="Y113" s="12">
        <v>99.734954389484898</v>
      </c>
      <c r="Z113" s="12">
        <v>100.013079373927</v>
      </c>
      <c r="AA113" s="12">
        <v>100.18805236861</v>
      </c>
      <c r="AB113" s="12">
        <v>100.455665246545</v>
      </c>
      <c r="AC113" s="12">
        <v>99.605659279201404</v>
      </c>
      <c r="AD113" s="12">
        <v>99.649568388864296</v>
      </c>
      <c r="AE113" s="12">
        <v>99.728102079323406</v>
      </c>
      <c r="AF113" s="12">
        <v>100.078215910376</v>
      </c>
      <c r="AG113" s="12">
        <v>100.252324730276</v>
      </c>
      <c r="AH113" s="12">
        <v>100.22868487997</v>
      </c>
      <c r="AI113" s="12">
        <v>100.227928646308</v>
      </c>
      <c r="AJ113" s="12">
        <v>100.42658658847201</v>
      </c>
      <c r="AK113" s="12">
        <v>100.71129022541299</v>
      </c>
      <c r="AL113" s="12">
        <v>100.99629611874199</v>
      </c>
      <c r="AM113" s="12">
        <v>101.359559967782</v>
      </c>
      <c r="AN113" s="12">
        <v>101.730651130064</v>
      </c>
    </row>
    <row r="114" spans="1:40">
      <c r="A114" s="1" t="s">
        <v>524</v>
      </c>
      <c r="B114" s="1" t="s">
        <v>910</v>
      </c>
      <c r="F114" s="1">
        <v>31</v>
      </c>
      <c r="G114" s="1" t="s">
        <v>771</v>
      </c>
      <c r="H114" s="1" t="str">
        <f t="shared" si="2"/>
        <v>31연립다세대</v>
      </c>
    </row>
    <row r="115" spans="1:40">
      <c r="A115" s="1" t="s">
        <v>524</v>
      </c>
      <c r="B115" s="1" t="s">
        <v>550</v>
      </c>
      <c r="F115" s="1">
        <v>32</v>
      </c>
      <c r="G115" s="1" t="s">
        <v>771</v>
      </c>
      <c r="H115" s="1" t="str">
        <f t="shared" si="2"/>
        <v>32연립다세대</v>
      </c>
      <c r="I115" s="12">
        <v>86.875512397016905</v>
      </c>
      <c r="J115" s="12">
        <v>88.299668904939097</v>
      </c>
      <c r="K115" s="12">
        <v>90.038525913724499</v>
      </c>
      <c r="L115" s="12">
        <v>90.087995773027401</v>
      </c>
      <c r="M115" s="12">
        <v>89.565276746132099</v>
      </c>
      <c r="N115" s="12">
        <v>90.322027477450604</v>
      </c>
      <c r="O115" s="12">
        <v>90.537656056594699</v>
      </c>
      <c r="P115" s="12">
        <v>90.801722552501204</v>
      </c>
      <c r="Q115" s="12">
        <v>94.000619053079703</v>
      </c>
      <c r="R115" s="12">
        <v>95.131887871916902</v>
      </c>
      <c r="S115" s="12">
        <v>95.331556001149295</v>
      </c>
      <c r="T115" s="12">
        <v>95.965100533161007</v>
      </c>
      <c r="U115" s="12">
        <v>98.122177845874205</v>
      </c>
      <c r="V115" s="12">
        <v>98.068009313740504</v>
      </c>
      <c r="W115" s="12">
        <v>98.616249259811596</v>
      </c>
      <c r="X115" s="12">
        <v>98.757676844343607</v>
      </c>
      <c r="Y115" s="12">
        <v>99.628641417548593</v>
      </c>
      <c r="Z115" s="12">
        <v>99.351062442218605</v>
      </c>
      <c r="AA115" s="12">
        <v>99.882691720282097</v>
      </c>
      <c r="AB115" s="12">
        <v>99.854038457655307</v>
      </c>
      <c r="AC115" s="12">
        <v>99.862527928623706</v>
      </c>
      <c r="AD115" s="12">
        <v>99.664581017283098</v>
      </c>
      <c r="AE115" s="12">
        <v>99.855991489879898</v>
      </c>
      <c r="AF115" s="12">
        <v>100.53048561294899</v>
      </c>
      <c r="AG115" s="12">
        <v>100.284385805464</v>
      </c>
      <c r="AH115" s="12">
        <v>99.721059002430593</v>
      </c>
      <c r="AI115" s="12">
        <v>100.15268604831201</v>
      </c>
      <c r="AJ115" s="12">
        <v>100.475052408019</v>
      </c>
      <c r="AK115" s="12">
        <v>101.581925199452</v>
      </c>
      <c r="AL115" s="12">
        <v>101.380940380892</v>
      </c>
      <c r="AM115" s="12">
        <v>101.716112850473</v>
      </c>
      <c r="AN115" s="12">
        <v>101.64513615522699</v>
      </c>
    </row>
    <row r="116" spans="1:40">
      <c r="A116" s="1" t="s">
        <v>524</v>
      </c>
      <c r="B116" s="1" t="s">
        <v>551</v>
      </c>
      <c r="F116" s="1">
        <v>33</v>
      </c>
      <c r="G116" s="1" t="s">
        <v>771</v>
      </c>
      <c r="H116" s="1" t="str">
        <f t="shared" si="2"/>
        <v>33연립다세대</v>
      </c>
      <c r="I116" s="12">
        <v>88.722284461679905</v>
      </c>
      <c r="J116" s="12">
        <v>90.228414271007097</v>
      </c>
      <c r="K116" s="12">
        <v>92.655244464078905</v>
      </c>
      <c r="L116" s="12">
        <v>92.716090909989802</v>
      </c>
      <c r="M116" s="12">
        <v>93.3760073406701</v>
      </c>
      <c r="N116" s="12">
        <v>94.091603969961099</v>
      </c>
      <c r="O116" s="12">
        <v>94.758003441829601</v>
      </c>
      <c r="P116" s="12">
        <v>94.850147513760902</v>
      </c>
      <c r="Q116" s="12">
        <v>96.563066446758498</v>
      </c>
      <c r="R116" s="12">
        <v>97.882630357855703</v>
      </c>
      <c r="S116" s="12">
        <v>98.523886157861099</v>
      </c>
      <c r="T116" s="12">
        <v>99.084378626520603</v>
      </c>
      <c r="U116" s="12">
        <v>100.20921755101099</v>
      </c>
      <c r="V116" s="12">
        <v>99.815676658661801</v>
      </c>
      <c r="W116" s="12">
        <v>99.148261879802803</v>
      </c>
      <c r="X116" s="12">
        <v>99.788678913419304</v>
      </c>
      <c r="Y116" s="12">
        <v>99.998340011581803</v>
      </c>
      <c r="Z116" s="12">
        <v>100.236808045559</v>
      </c>
      <c r="AA116" s="12">
        <v>100.526134658252</v>
      </c>
      <c r="AB116" s="12">
        <v>100.495749894255</v>
      </c>
      <c r="AC116" s="12">
        <v>100.47143296053</v>
      </c>
      <c r="AD116" s="12">
        <v>99.903407302621801</v>
      </c>
      <c r="AE116" s="12">
        <v>99.729474039116695</v>
      </c>
      <c r="AF116" s="12">
        <v>100.36370623879399</v>
      </c>
      <c r="AG116" s="12">
        <v>100.906852494877</v>
      </c>
      <c r="AH116" s="12">
        <v>100.81376616115</v>
      </c>
      <c r="AI116" s="12">
        <v>100.803029299733</v>
      </c>
      <c r="AJ116" s="12">
        <v>100.973284640912</v>
      </c>
      <c r="AK116" s="12">
        <v>101.201849657374</v>
      </c>
      <c r="AL116" s="12">
        <v>101.618091587986</v>
      </c>
      <c r="AM116" s="12">
        <v>102.14962391598</v>
      </c>
      <c r="AN116" s="12">
        <v>102.249134983652</v>
      </c>
    </row>
    <row r="117" spans="1:40">
      <c r="A117" s="1" t="s">
        <v>524</v>
      </c>
      <c r="B117" s="1" t="s">
        <v>552</v>
      </c>
      <c r="F117" s="1">
        <v>34</v>
      </c>
      <c r="G117" s="1" t="s">
        <v>771</v>
      </c>
      <c r="H117" s="1" t="str">
        <f t="shared" si="2"/>
        <v>34연립다세대</v>
      </c>
      <c r="I117" s="12">
        <v>92.4590978688544</v>
      </c>
      <c r="J117" s="12">
        <v>92.756689635748103</v>
      </c>
      <c r="K117" s="12">
        <v>93.0170914722828</v>
      </c>
      <c r="L117" s="12">
        <v>93.337239446908399</v>
      </c>
      <c r="M117" s="12">
        <v>93.508484410627702</v>
      </c>
      <c r="N117" s="12">
        <v>93.804285293861994</v>
      </c>
      <c r="O117" s="12">
        <v>94.720449794262194</v>
      </c>
      <c r="P117" s="12">
        <v>94.998989252472199</v>
      </c>
      <c r="Q117" s="12">
        <v>96.498115356816498</v>
      </c>
      <c r="R117" s="12">
        <v>95.997024013361994</v>
      </c>
      <c r="S117" s="12">
        <v>96.004169510367902</v>
      </c>
      <c r="T117" s="12">
        <v>96.125760997821402</v>
      </c>
      <c r="U117" s="12">
        <v>97.046818830750098</v>
      </c>
      <c r="V117" s="12">
        <v>97.438704781133495</v>
      </c>
      <c r="W117" s="12">
        <v>97.9738610870358</v>
      </c>
      <c r="X117" s="12">
        <v>98.292204127119007</v>
      </c>
      <c r="Y117" s="12">
        <v>98.533777760688096</v>
      </c>
      <c r="Z117" s="12">
        <v>98.982484947870603</v>
      </c>
      <c r="AA117" s="12">
        <v>99.124371675889407</v>
      </c>
      <c r="AB117" s="12">
        <v>99.370995013294305</v>
      </c>
      <c r="AC117" s="12">
        <v>99.045755565168406</v>
      </c>
      <c r="AD117" s="12">
        <v>99.035300044020403</v>
      </c>
      <c r="AE117" s="12">
        <v>99.511988804301097</v>
      </c>
      <c r="AF117" s="12">
        <v>100.278310130894</v>
      </c>
      <c r="AG117" s="12">
        <v>100.68142498515201</v>
      </c>
      <c r="AH117" s="12">
        <v>101.14861554908499</v>
      </c>
      <c r="AI117" s="12">
        <v>101.301482344673</v>
      </c>
      <c r="AJ117" s="12">
        <v>101.548927279136</v>
      </c>
      <c r="AK117" s="12">
        <v>101.827850173608</v>
      </c>
      <c r="AL117" s="12">
        <v>102.165460957753</v>
      </c>
      <c r="AM117" s="12">
        <v>101.98981669099599</v>
      </c>
      <c r="AN117" s="12">
        <v>102.29616422492001</v>
      </c>
    </row>
    <row r="118" spans="1:40">
      <c r="A118" s="1" t="s">
        <v>524</v>
      </c>
      <c r="B118" s="1" t="s">
        <v>553</v>
      </c>
      <c r="F118" s="1">
        <v>35</v>
      </c>
      <c r="G118" s="1" t="s">
        <v>771</v>
      </c>
      <c r="H118" s="1" t="str">
        <f t="shared" si="2"/>
        <v>35연립다세대</v>
      </c>
      <c r="I118" s="12">
        <v>87.934963702646101</v>
      </c>
      <c r="J118" s="12">
        <v>88.759711114819197</v>
      </c>
      <c r="K118" s="12">
        <v>89.151010268834199</v>
      </c>
      <c r="L118" s="12">
        <v>89.642369827256303</v>
      </c>
      <c r="M118" s="12">
        <v>89.319513597835098</v>
      </c>
      <c r="N118" s="12">
        <v>90.113265455871897</v>
      </c>
      <c r="O118" s="12">
        <v>90.882844077462295</v>
      </c>
      <c r="P118" s="12">
        <v>91.104790361854995</v>
      </c>
      <c r="Q118" s="12">
        <v>90.668429029852703</v>
      </c>
      <c r="R118" s="12">
        <v>90.478780657513994</v>
      </c>
      <c r="S118" s="12">
        <v>92.5895852417611</v>
      </c>
      <c r="T118" s="12">
        <v>96.483282830198107</v>
      </c>
      <c r="U118" s="12">
        <v>98.352207480237695</v>
      </c>
      <c r="V118" s="12">
        <v>98.207856390896097</v>
      </c>
      <c r="W118" s="12">
        <v>98.543915726192907</v>
      </c>
      <c r="X118" s="12">
        <v>98.828968113740999</v>
      </c>
      <c r="Y118" s="12">
        <v>99.698010012958207</v>
      </c>
      <c r="Z118" s="12">
        <v>99.956602350832995</v>
      </c>
      <c r="AA118" s="12">
        <v>100.026688737526</v>
      </c>
      <c r="AB118" s="12">
        <v>100.22329152171901</v>
      </c>
      <c r="AC118" s="12">
        <v>99.656142335677202</v>
      </c>
      <c r="AD118" s="12">
        <v>99.341815990065498</v>
      </c>
      <c r="AE118" s="12">
        <v>99.893728359789307</v>
      </c>
      <c r="AF118" s="12">
        <v>100.168380542248</v>
      </c>
      <c r="AG118" s="12">
        <v>99.849218899715396</v>
      </c>
      <c r="AH118" s="12">
        <v>99.588891922741496</v>
      </c>
      <c r="AI118" s="12">
        <v>99.8262374872468</v>
      </c>
      <c r="AJ118" s="12">
        <v>100.887072470579</v>
      </c>
      <c r="AK118" s="12">
        <v>101.65273395141899</v>
      </c>
      <c r="AL118" s="12">
        <v>102.02268090288101</v>
      </c>
      <c r="AM118" s="12">
        <v>102.156530592351</v>
      </c>
      <c r="AN118" s="12">
        <v>102.549480705742</v>
      </c>
    </row>
    <row r="119" spans="1:40">
      <c r="A119" s="1" t="s">
        <v>524</v>
      </c>
      <c r="B119" s="1" t="s">
        <v>554</v>
      </c>
      <c r="F119" s="1">
        <v>36</v>
      </c>
      <c r="G119" s="1" t="s">
        <v>771</v>
      </c>
      <c r="H119" s="1" t="str">
        <f t="shared" si="2"/>
        <v>36연립다세대</v>
      </c>
      <c r="I119" s="12">
        <v>94.237494680335303</v>
      </c>
      <c r="J119" s="12">
        <v>94.691306349534202</v>
      </c>
      <c r="K119" s="12">
        <v>94.5567439679416</v>
      </c>
      <c r="L119" s="12">
        <v>94.924366143284999</v>
      </c>
      <c r="M119" s="12">
        <v>94.9629007383691</v>
      </c>
      <c r="N119" s="12">
        <v>94.923463299600201</v>
      </c>
      <c r="O119" s="12">
        <v>95.0323385421854</v>
      </c>
      <c r="P119" s="12">
        <v>95.300459467961304</v>
      </c>
      <c r="Q119" s="12">
        <v>95.590164421478605</v>
      </c>
      <c r="R119" s="12">
        <v>95.737635904181005</v>
      </c>
      <c r="S119" s="12">
        <v>95.958593783351802</v>
      </c>
      <c r="T119" s="12">
        <v>96.175014181045498</v>
      </c>
      <c r="U119" s="12">
        <v>97.458745182678697</v>
      </c>
      <c r="V119" s="12">
        <v>97.447516335270194</v>
      </c>
      <c r="W119" s="12">
        <v>98.076242932106993</v>
      </c>
      <c r="X119" s="12">
        <v>98.124321761173903</v>
      </c>
      <c r="Y119" s="12">
        <v>98.734132179922895</v>
      </c>
      <c r="Z119" s="12">
        <v>99.184702123008606</v>
      </c>
      <c r="AA119" s="12">
        <v>99.259466379937294</v>
      </c>
      <c r="AB119" s="12">
        <v>99.628847643838697</v>
      </c>
      <c r="AC119" s="12">
        <v>99.840654406798507</v>
      </c>
      <c r="AD119" s="12">
        <v>100.284470097769</v>
      </c>
      <c r="AE119" s="12">
        <v>100.192844674227</v>
      </c>
      <c r="AF119" s="12">
        <v>100.72547972635</v>
      </c>
      <c r="AG119" s="12">
        <v>100.689941705338</v>
      </c>
      <c r="AH119" s="12">
        <v>100.54212665885601</v>
      </c>
      <c r="AI119" s="12">
        <v>100.730460621959</v>
      </c>
      <c r="AJ119" s="12">
        <v>101.14595922271801</v>
      </c>
      <c r="AK119" s="12">
        <v>101.387171049363</v>
      </c>
      <c r="AL119" s="12">
        <v>101.452081570744</v>
      </c>
      <c r="AM119" s="12">
        <v>101.692543810041</v>
      </c>
      <c r="AN119" s="12">
        <v>102.017591860241</v>
      </c>
    </row>
    <row r="120" spans="1:40">
      <c r="A120" s="1" t="s">
        <v>524</v>
      </c>
      <c r="B120" s="1" t="s">
        <v>555</v>
      </c>
      <c r="F120" s="1">
        <v>37</v>
      </c>
      <c r="G120" s="1" t="s">
        <v>771</v>
      </c>
      <c r="H120" s="1" t="str">
        <f t="shared" si="2"/>
        <v>37연립다세대</v>
      </c>
      <c r="I120" s="12">
        <v>94.999258962189202</v>
      </c>
      <c r="J120" s="12">
        <v>95.227841117465204</v>
      </c>
      <c r="K120" s="12">
        <v>95.507807598083602</v>
      </c>
      <c r="L120" s="12">
        <v>95.724126750252196</v>
      </c>
      <c r="M120" s="12">
        <v>95.748060186963301</v>
      </c>
      <c r="N120" s="12">
        <v>96.067679507340898</v>
      </c>
      <c r="O120" s="12">
        <v>96.211930521259603</v>
      </c>
      <c r="P120" s="12">
        <v>96.289996564072297</v>
      </c>
      <c r="Q120" s="12">
        <v>95.945543046472594</v>
      </c>
      <c r="R120" s="12">
        <v>96.292974387623502</v>
      </c>
      <c r="S120" s="12">
        <v>96.670888566819798</v>
      </c>
      <c r="T120" s="12">
        <v>97.2031702399903</v>
      </c>
      <c r="U120" s="12">
        <v>97.765627078661197</v>
      </c>
      <c r="V120" s="12">
        <v>98.017508130096701</v>
      </c>
      <c r="W120" s="12">
        <v>98.359305024806005</v>
      </c>
      <c r="X120" s="12">
        <v>98.262984617060795</v>
      </c>
      <c r="Y120" s="12">
        <v>98.430951970250504</v>
      </c>
      <c r="Z120" s="12">
        <v>98.516836920651301</v>
      </c>
      <c r="AA120" s="12">
        <v>98.917338779852301</v>
      </c>
      <c r="AB120" s="12">
        <v>99.172689031119006</v>
      </c>
      <c r="AC120" s="12">
        <v>99.223252405133593</v>
      </c>
      <c r="AD120" s="12">
        <v>99.584653233786497</v>
      </c>
      <c r="AE120" s="12">
        <v>99.857891013881897</v>
      </c>
      <c r="AF120" s="12">
        <v>100.18907941711799</v>
      </c>
      <c r="AG120" s="12">
        <v>100.478165759723</v>
      </c>
      <c r="AH120" s="12">
        <v>100.88587278323</v>
      </c>
      <c r="AI120" s="12">
        <v>101.451911192465</v>
      </c>
      <c r="AJ120" s="12">
        <v>101.994370085383</v>
      </c>
      <c r="AK120" s="12">
        <v>102.417724238153</v>
      </c>
      <c r="AL120" s="12">
        <v>102.658032545637</v>
      </c>
      <c r="AM120" s="12">
        <v>103.047311608591</v>
      </c>
      <c r="AN120" s="12">
        <v>103.32926995743</v>
      </c>
    </row>
    <row r="121" spans="1:40">
      <c r="A121" s="1" t="s">
        <v>524</v>
      </c>
      <c r="B121" s="1" t="s">
        <v>556</v>
      </c>
      <c r="F121" s="1">
        <v>38</v>
      </c>
      <c r="G121" s="1" t="s">
        <v>771</v>
      </c>
      <c r="H121" s="1" t="str">
        <f t="shared" si="2"/>
        <v>38연립다세대</v>
      </c>
      <c r="I121" s="12">
        <v>87.986654968778495</v>
      </c>
      <c r="J121" s="12">
        <v>89.083435975419505</v>
      </c>
      <c r="K121" s="12">
        <v>91.247752381735097</v>
      </c>
      <c r="L121" s="12">
        <v>93.5168344089589</v>
      </c>
      <c r="M121" s="12">
        <v>94.314704963590302</v>
      </c>
      <c r="N121" s="12">
        <v>95.041512396544306</v>
      </c>
      <c r="O121" s="12">
        <v>96.060224664259593</v>
      </c>
      <c r="P121" s="12">
        <v>96.968338990472404</v>
      </c>
      <c r="Q121" s="12">
        <v>98.404493579733099</v>
      </c>
      <c r="R121" s="12">
        <v>99.148788762366394</v>
      </c>
      <c r="S121" s="12">
        <v>99.587927584527307</v>
      </c>
      <c r="T121" s="12">
        <v>99.828167523607505</v>
      </c>
      <c r="U121" s="12">
        <v>100.05504769729799</v>
      </c>
      <c r="V121" s="12">
        <v>99.749591913301302</v>
      </c>
      <c r="W121" s="12">
        <v>99.558480174600604</v>
      </c>
      <c r="X121" s="12">
        <v>99.301542662057699</v>
      </c>
      <c r="Y121" s="12">
        <v>99.1000104627567</v>
      </c>
      <c r="Z121" s="12">
        <v>99.445920388444094</v>
      </c>
      <c r="AA121" s="12">
        <v>99.7219958399631</v>
      </c>
      <c r="AB121" s="12">
        <v>99.739073575881207</v>
      </c>
      <c r="AC121" s="12">
        <v>99.684451023071105</v>
      </c>
      <c r="AD121" s="12">
        <v>100.000193208737</v>
      </c>
      <c r="AE121" s="12">
        <v>100.257361162081</v>
      </c>
      <c r="AF121" s="12">
        <v>99.926357463018704</v>
      </c>
      <c r="AG121" s="12">
        <v>100.130695619181</v>
      </c>
      <c r="AH121" s="12">
        <v>100.042251338157</v>
      </c>
      <c r="AI121" s="12">
        <v>99.974234027781804</v>
      </c>
      <c r="AJ121" s="12">
        <v>100.13520302053</v>
      </c>
      <c r="AK121" s="12">
        <v>100.347421654012</v>
      </c>
      <c r="AL121" s="12">
        <v>100.79576578610801</v>
      </c>
      <c r="AM121" s="12">
        <v>101.21260959835899</v>
      </c>
      <c r="AN121" s="12">
        <v>101.586516824442</v>
      </c>
    </row>
    <row r="122" spans="1:40">
      <c r="A122" s="1" t="s">
        <v>524</v>
      </c>
      <c r="B122" s="1" t="s">
        <v>557</v>
      </c>
      <c r="F122" s="1">
        <v>39</v>
      </c>
      <c r="G122" s="1" t="s">
        <v>771</v>
      </c>
      <c r="H122" s="1" t="str">
        <f t="shared" si="2"/>
        <v>39연립다세대</v>
      </c>
      <c r="I122" s="12">
        <v>88.003944458267497</v>
      </c>
      <c r="J122" s="12">
        <v>90.401041531541694</v>
      </c>
      <c r="K122" s="12">
        <v>90.712005056904403</v>
      </c>
      <c r="L122" s="12">
        <v>90.672780312091007</v>
      </c>
      <c r="M122" s="12">
        <v>90.9092816018685</v>
      </c>
      <c r="N122" s="12">
        <v>91.311749343810604</v>
      </c>
      <c r="O122" s="12">
        <v>91.292630271845297</v>
      </c>
      <c r="P122" s="12">
        <v>94.901695127017305</v>
      </c>
      <c r="Q122" s="12">
        <v>94.925688874611794</v>
      </c>
      <c r="R122" s="12">
        <v>95.155053234338894</v>
      </c>
      <c r="S122" s="12">
        <v>95.408853806945999</v>
      </c>
      <c r="T122" s="12">
        <v>94.925821909475303</v>
      </c>
      <c r="U122" s="12">
        <v>97.712479033715496</v>
      </c>
      <c r="V122" s="12">
        <v>98.862730484849607</v>
      </c>
      <c r="W122" s="12">
        <v>99.235657769629498</v>
      </c>
      <c r="X122" s="12">
        <v>99.533015943984694</v>
      </c>
      <c r="Y122" s="12">
        <v>99.794210296806</v>
      </c>
      <c r="Z122" s="12">
        <v>100.211837247582</v>
      </c>
      <c r="AA122" s="12">
        <v>100.176920264177</v>
      </c>
      <c r="AB122" s="12">
        <v>100.344944630043</v>
      </c>
      <c r="AC122" s="12">
        <v>100.40879587788</v>
      </c>
      <c r="AD122" s="12">
        <v>100.674461908441</v>
      </c>
      <c r="AE122" s="12">
        <v>100.952831285743</v>
      </c>
      <c r="AF122" s="12">
        <v>99.941666779371701</v>
      </c>
      <c r="AG122" s="12">
        <v>99.522708426576202</v>
      </c>
      <c r="AH122" s="12">
        <v>98.859938951864706</v>
      </c>
      <c r="AI122" s="12">
        <v>99.159030397676801</v>
      </c>
      <c r="AJ122" s="12">
        <v>99.768973593794001</v>
      </c>
      <c r="AK122" s="12">
        <v>100.283393649809</v>
      </c>
      <c r="AL122" s="12">
        <v>100.765294341277</v>
      </c>
      <c r="AM122" s="12">
        <v>100.729223563095</v>
      </c>
      <c r="AN122" s="12">
        <v>100.804922073158</v>
      </c>
    </row>
    <row r="123" spans="1:40">
      <c r="A123" s="1" t="s">
        <v>854</v>
      </c>
      <c r="F123" s="1">
        <v>40</v>
      </c>
      <c r="G123" s="1" t="s">
        <v>771</v>
      </c>
      <c r="H123" s="1" t="str">
        <f t="shared" si="2"/>
        <v>40연립다세대</v>
      </c>
      <c r="I123" s="12">
        <v>93.409138268043293</v>
      </c>
      <c r="J123" s="12">
        <v>94.589737644990194</v>
      </c>
      <c r="K123" s="12">
        <v>95.363378277301805</v>
      </c>
      <c r="L123" s="12">
        <v>96.743985801432103</v>
      </c>
      <c r="M123" s="12">
        <v>96.811228518349097</v>
      </c>
      <c r="N123" s="12">
        <v>97.188612727425294</v>
      </c>
      <c r="O123" s="12">
        <v>97.703318859645705</v>
      </c>
      <c r="P123" s="12">
        <v>98.124974345479998</v>
      </c>
      <c r="Q123" s="12">
        <v>98.733517603150801</v>
      </c>
      <c r="R123" s="12">
        <v>99.079691686186706</v>
      </c>
      <c r="S123" s="12">
        <v>99.483629206512703</v>
      </c>
      <c r="T123" s="12">
        <v>99.754085551880607</v>
      </c>
      <c r="U123" s="12">
        <v>100.03815350561899</v>
      </c>
      <c r="V123" s="12">
        <v>100.14523661773001</v>
      </c>
      <c r="W123" s="12">
        <v>100.153451023572</v>
      </c>
      <c r="X123" s="12">
        <v>100.073087208095</v>
      </c>
      <c r="Y123" s="12">
        <v>99.935322279026494</v>
      </c>
      <c r="Z123" s="12">
        <v>99.938117273052796</v>
      </c>
      <c r="AA123" s="12">
        <v>100.009255342968</v>
      </c>
      <c r="AB123" s="12">
        <v>100.094848690931</v>
      </c>
      <c r="AC123" s="12">
        <v>99.901119806372293</v>
      </c>
      <c r="AD123" s="12">
        <v>99.871726605529503</v>
      </c>
      <c r="AE123" s="12">
        <v>99.862176809443397</v>
      </c>
      <c r="AF123" s="12">
        <v>100.014252912866</v>
      </c>
      <c r="AG123" s="12">
        <v>100.027711504466</v>
      </c>
      <c r="AH123" s="12">
        <v>100.124735220679</v>
      </c>
      <c r="AI123" s="12">
        <v>100.26474077172399</v>
      </c>
      <c r="AJ123" s="12">
        <v>100.387327221204</v>
      </c>
      <c r="AK123" s="12">
        <v>100.462917462433</v>
      </c>
      <c r="AL123" s="12">
        <v>100.698240909468</v>
      </c>
      <c r="AM123" s="12">
        <v>100.956774067575</v>
      </c>
      <c r="AN123" s="12">
        <v>101.168056256204</v>
      </c>
    </row>
    <row r="124" spans="1:40">
      <c r="A124" s="1" t="s">
        <v>523</v>
      </c>
      <c r="F124" s="1">
        <v>41</v>
      </c>
      <c r="G124" s="1" t="s">
        <v>771</v>
      </c>
      <c r="H124" s="1" t="str">
        <f t="shared" si="2"/>
        <v>41연립다세대</v>
      </c>
      <c r="I124" s="12">
        <v>91.256259014621193</v>
      </c>
      <c r="J124" s="12">
        <v>92.322898330138599</v>
      </c>
      <c r="K124" s="12">
        <v>93.059598859947698</v>
      </c>
      <c r="L124" s="12">
        <v>94.164709303706502</v>
      </c>
      <c r="M124" s="12">
        <v>94.249890366609407</v>
      </c>
      <c r="N124" s="12">
        <v>94.797087892665601</v>
      </c>
      <c r="O124" s="12">
        <v>95.531182252208495</v>
      </c>
      <c r="P124" s="12">
        <v>96.375388921286998</v>
      </c>
      <c r="Q124" s="12">
        <v>97.209428044878095</v>
      </c>
      <c r="R124" s="12">
        <v>97.754757704228993</v>
      </c>
      <c r="S124" s="12">
        <v>98.063800069846906</v>
      </c>
      <c r="T124" s="12">
        <v>98.425239389623897</v>
      </c>
      <c r="U124" s="12">
        <v>99.256476354821402</v>
      </c>
      <c r="V124" s="12">
        <v>99.331703317413002</v>
      </c>
      <c r="W124" s="12">
        <v>99.1101061371252</v>
      </c>
      <c r="X124" s="12">
        <v>99.122707693787802</v>
      </c>
      <c r="Y124" s="12">
        <v>99.227024905721393</v>
      </c>
      <c r="Z124" s="12">
        <v>99.396935718887903</v>
      </c>
      <c r="AA124" s="12">
        <v>99.509131520699498</v>
      </c>
      <c r="AB124" s="12">
        <v>99.465518267520594</v>
      </c>
      <c r="AC124" s="12">
        <v>99.376593394390397</v>
      </c>
      <c r="AD124" s="12">
        <v>99.482992672086397</v>
      </c>
      <c r="AE124" s="12">
        <v>99.781452906259503</v>
      </c>
      <c r="AF124" s="12">
        <v>100.19756220114</v>
      </c>
      <c r="AG124" s="12">
        <v>100.49704597615199</v>
      </c>
      <c r="AH124" s="12">
        <v>100.510553403234</v>
      </c>
      <c r="AI124" s="12">
        <v>100.58758854895601</v>
      </c>
      <c r="AJ124" s="12">
        <v>100.82308933748401</v>
      </c>
      <c r="AK124" s="12">
        <v>101.12161005839801</v>
      </c>
      <c r="AL124" s="12">
        <v>101.451407702895</v>
      </c>
      <c r="AM124" s="12">
        <v>101.799471478317</v>
      </c>
      <c r="AN124" s="12">
        <v>102.10494491167501</v>
      </c>
    </row>
    <row r="125" spans="1:40">
      <c r="A125" s="1" t="s">
        <v>516</v>
      </c>
      <c r="F125" s="1">
        <v>1</v>
      </c>
      <c r="G125" s="1" t="s">
        <v>274</v>
      </c>
      <c r="H125" s="1" t="str">
        <f t="shared" si="2"/>
        <v>1단독주택</v>
      </c>
      <c r="I125" s="12">
        <v>95.468300677419705</v>
      </c>
      <c r="J125" s="12">
        <v>95.9893041238889</v>
      </c>
      <c r="K125" s="12">
        <v>96.828449444776595</v>
      </c>
      <c r="L125" s="12">
        <v>97.4154077053186</v>
      </c>
      <c r="M125" s="12">
        <v>97.363919762833007</v>
      </c>
      <c r="N125" s="12">
        <v>97.633098756082504</v>
      </c>
      <c r="O125" s="12">
        <v>98.035608898769993</v>
      </c>
      <c r="P125" s="12">
        <v>98.3737777227728</v>
      </c>
      <c r="Q125" s="12">
        <v>98.754662955159603</v>
      </c>
      <c r="R125" s="12">
        <v>99.040979993676402</v>
      </c>
      <c r="S125" s="12">
        <v>99.353656961332504</v>
      </c>
      <c r="T125" s="12">
        <v>99.627094937445193</v>
      </c>
      <c r="U125" s="12">
        <v>99.934860477701406</v>
      </c>
      <c r="V125" s="12">
        <v>100.02683893085</v>
      </c>
      <c r="W125" s="12">
        <v>99.831532855661195</v>
      </c>
      <c r="X125" s="12">
        <v>99.797912343097707</v>
      </c>
      <c r="Y125" s="12">
        <v>99.815332020490203</v>
      </c>
      <c r="Z125" s="12">
        <v>99.833448653032505</v>
      </c>
      <c r="AA125" s="12">
        <v>99.880816555916297</v>
      </c>
      <c r="AB125" s="12">
        <v>99.947346606013994</v>
      </c>
      <c r="AC125" s="12">
        <v>99.8500089895185</v>
      </c>
      <c r="AD125" s="12">
        <v>99.851042909103896</v>
      </c>
      <c r="AE125" s="12">
        <v>99.906253522130299</v>
      </c>
      <c r="AF125" s="12">
        <v>100.05719474214401</v>
      </c>
      <c r="AG125" s="12">
        <v>100.154939010013</v>
      </c>
      <c r="AH125" s="12">
        <v>100.263781628148</v>
      </c>
      <c r="AI125" s="12">
        <v>100.340936254737</v>
      </c>
      <c r="AJ125" s="12">
        <v>100.43050813854801</v>
      </c>
      <c r="AK125" s="12">
        <v>100.46191514082</v>
      </c>
      <c r="AL125" s="12">
        <v>100.519521155861</v>
      </c>
      <c r="AM125" s="12">
        <v>100.60910208557</v>
      </c>
      <c r="AN125" s="12">
        <v>100.732440743304</v>
      </c>
    </row>
    <row r="126" spans="1:40">
      <c r="A126" s="1" t="s">
        <v>521</v>
      </c>
      <c r="F126" s="1">
        <v>2</v>
      </c>
      <c r="G126" s="1" t="s">
        <v>274</v>
      </c>
      <c r="H126" s="1" t="str">
        <f t="shared" si="2"/>
        <v>2단독주택</v>
      </c>
      <c r="I126" s="12">
        <v>95.361503956165393</v>
      </c>
      <c r="J126" s="12">
        <v>96.038806517439099</v>
      </c>
      <c r="K126" s="12">
        <v>97.198177994842894</v>
      </c>
      <c r="L126" s="12">
        <v>97.269035999828304</v>
      </c>
      <c r="M126" s="12">
        <v>97.448655742270702</v>
      </c>
      <c r="N126" s="12">
        <v>97.917845918379697</v>
      </c>
      <c r="O126" s="12">
        <v>98.455772665173896</v>
      </c>
      <c r="P126" s="12">
        <v>98.884271585207301</v>
      </c>
      <c r="Q126" s="12">
        <v>99.157811008440902</v>
      </c>
      <c r="R126" s="12">
        <v>99.386611369554103</v>
      </c>
      <c r="S126" s="12">
        <v>99.633408853221596</v>
      </c>
      <c r="T126" s="12">
        <v>99.927040922576396</v>
      </c>
      <c r="U126" s="12">
        <v>100.179685315328</v>
      </c>
      <c r="V126" s="12">
        <v>100.098930465333</v>
      </c>
      <c r="W126" s="12">
        <v>100.029981358073</v>
      </c>
      <c r="X126" s="12">
        <v>99.819046710234602</v>
      </c>
      <c r="Y126" s="12">
        <v>99.889370043629697</v>
      </c>
      <c r="Z126" s="12">
        <v>99.800930382766097</v>
      </c>
      <c r="AA126" s="12">
        <v>99.801101632006294</v>
      </c>
      <c r="AB126" s="12">
        <v>99.755108342587306</v>
      </c>
      <c r="AC126" s="12">
        <v>99.752239302739298</v>
      </c>
      <c r="AD126" s="12">
        <v>99.7080853994851</v>
      </c>
      <c r="AE126" s="12">
        <v>99.835570881253304</v>
      </c>
      <c r="AF126" s="12">
        <v>100.08177035483899</v>
      </c>
      <c r="AG126" s="12">
        <v>100.24188739174301</v>
      </c>
      <c r="AH126" s="12">
        <v>100.329956034471</v>
      </c>
      <c r="AI126" s="12">
        <v>100.39113660531901</v>
      </c>
      <c r="AJ126" s="12">
        <v>100.638398697802</v>
      </c>
      <c r="AK126" s="12">
        <v>100.763877763621</v>
      </c>
      <c r="AL126" s="12">
        <v>100.86182414719499</v>
      </c>
      <c r="AM126" s="12">
        <v>101.03043595020399</v>
      </c>
      <c r="AN126" s="12">
        <v>101.275174702779</v>
      </c>
    </row>
    <row r="127" spans="1:40">
      <c r="A127" s="1" t="s">
        <v>914</v>
      </c>
      <c r="F127" s="1">
        <v>3</v>
      </c>
      <c r="G127" s="1" t="s">
        <v>274</v>
      </c>
      <c r="H127" s="1" t="str">
        <f t="shared" si="2"/>
        <v>3단독주택</v>
      </c>
      <c r="I127" s="12">
        <v>95.504737417100102</v>
      </c>
      <c r="J127" s="12">
        <v>95.979401170177596</v>
      </c>
      <c r="K127" s="12">
        <v>96.659211698638003</v>
      </c>
      <c r="L127" s="12">
        <v>97.426686969870303</v>
      </c>
      <c r="M127" s="12">
        <v>97.317353565338493</v>
      </c>
      <c r="N127" s="12">
        <v>97.520303447816701</v>
      </c>
      <c r="O127" s="12">
        <v>97.881115004337701</v>
      </c>
      <c r="P127" s="12">
        <v>98.189881321299893</v>
      </c>
      <c r="Q127" s="12">
        <v>98.624340725219298</v>
      </c>
      <c r="R127" s="12">
        <v>98.924198266525195</v>
      </c>
      <c r="S127" s="12">
        <v>99.250349247791803</v>
      </c>
      <c r="T127" s="12">
        <v>99.518856169303703</v>
      </c>
      <c r="U127" s="12">
        <v>99.867355058047707</v>
      </c>
      <c r="V127" s="12">
        <v>100.02194799542001</v>
      </c>
      <c r="W127" s="12">
        <v>99.731669588891705</v>
      </c>
      <c r="X127" s="12">
        <v>99.767115350911098</v>
      </c>
      <c r="Y127" s="12">
        <v>99.782215582443996</v>
      </c>
      <c r="Z127" s="12">
        <v>99.842168945527405</v>
      </c>
      <c r="AA127" s="12">
        <v>99.907180227468402</v>
      </c>
      <c r="AB127" s="12">
        <v>100.012738129466</v>
      </c>
      <c r="AC127" s="12">
        <v>99.900515265401594</v>
      </c>
      <c r="AD127" s="12">
        <v>99.906559320792198</v>
      </c>
      <c r="AE127" s="12">
        <v>99.934668180217997</v>
      </c>
      <c r="AF127" s="12">
        <v>100.052242133349</v>
      </c>
      <c r="AG127" s="12">
        <v>100.137331597719</v>
      </c>
      <c r="AH127" s="12">
        <v>100.30310875730299</v>
      </c>
      <c r="AI127" s="12">
        <v>100.289228838036</v>
      </c>
      <c r="AJ127" s="12">
        <v>100.34341593818201</v>
      </c>
      <c r="AK127" s="12">
        <v>100.345710816153</v>
      </c>
      <c r="AL127" s="12">
        <v>100.394914492312</v>
      </c>
      <c r="AM127" s="12">
        <v>100.47815624090499</v>
      </c>
      <c r="AN127" s="12">
        <v>100.56191510583299</v>
      </c>
    </row>
    <row r="128" spans="1:40">
      <c r="A128" s="1" t="s">
        <v>522</v>
      </c>
      <c r="F128" s="1">
        <v>4</v>
      </c>
      <c r="G128" s="1" t="s">
        <v>274</v>
      </c>
      <c r="H128" s="1" t="str">
        <f t="shared" si="2"/>
        <v>4단독주택</v>
      </c>
      <c r="I128" s="12">
        <v>95.415751250771905</v>
      </c>
      <c r="J128" s="12">
        <v>95.839472741697094</v>
      </c>
      <c r="K128" s="12">
        <v>96.487511863049605</v>
      </c>
      <c r="L128" s="12">
        <v>97.1755285673472</v>
      </c>
      <c r="M128" s="12">
        <v>97.051867286199197</v>
      </c>
      <c r="N128" s="12">
        <v>97.469209475142804</v>
      </c>
      <c r="O128" s="12">
        <v>98.090123756185704</v>
      </c>
      <c r="P128" s="12">
        <v>98.4239595505843</v>
      </c>
      <c r="Q128" s="12">
        <v>98.781583719975103</v>
      </c>
      <c r="R128" s="12">
        <v>99.071377712869193</v>
      </c>
      <c r="S128" s="12">
        <v>99.389242572266198</v>
      </c>
      <c r="T128" s="12">
        <v>99.599911935160307</v>
      </c>
      <c r="U128" s="12">
        <v>99.921902726191306</v>
      </c>
      <c r="V128" s="12">
        <v>99.931126620370406</v>
      </c>
      <c r="W128" s="12">
        <v>99.935866766189505</v>
      </c>
      <c r="X128" s="12">
        <v>100.00465993808901</v>
      </c>
      <c r="Y128" s="12">
        <v>100.036881625492</v>
      </c>
      <c r="Z128" s="12">
        <v>100.003920723082</v>
      </c>
      <c r="AA128" s="12">
        <v>100.067225095993</v>
      </c>
      <c r="AB128" s="12">
        <v>100.05882850339501</v>
      </c>
      <c r="AC128" s="12">
        <v>99.944279413381594</v>
      </c>
      <c r="AD128" s="12">
        <v>99.939669605693496</v>
      </c>
      <c r="AE128" s="12">
        <v>99.954897848452603</v>
      </c>
      <c r="AF128" s="12">
        <v>100.070093642595</v>
      </c>
      <c r="AG128" s="12">
        <v>100.144323007176</v>
      </c>
      <c r="AH128" s="12">
        <v>100.187666500117</v>
      </c>
      <c r="AI128" s="12">
        <v>100.110480598386</v>
      </c>
      <c r="AJ128" s="12">
        <v>100.128851089422</v>
      </c>
      <c r="AK128" s="12">
        <v>100.155804339469</v>
      </c>
      <c r="AL128" s="12">
        <v>100.18843488026999</v>
      </c>
      <c r="AM128" s="12">
        <v>100.21593009196999</v>
      </c>
      <c r="AN128" s="12">
        <v>100.201972951724</v>
      </c>
    </row>
    <row r="129" spans="1:40">
      <c r="A129" s="1" t="s">
        <v>857</v>
      </c>
      <c r="F129" s="1">
        <v>5</v>
      </c>
      <c r="G129" s="1" t="s">
        <v>274</v>
      </c>
      <c r="H129" s="1" t="str">
        <f t="shared" si="2"/>
        <v>5단독주택</v>
      </c>
      <c r="I129" s="12">
        <v>95.533234703882997</v>
      </c>
      <c r="J129" s="12">
        <v>96.046926958355101</v>
      </c>
      <c r="K129" s="12">
        <v>96.675776076347205</v>
      </c>
      <c r="L129" s="12">
        <v>97.482012745136203</v>
      </c>
      <c r="M129" s="12">
        <v>97.365342462206797</v>
      </c>
      <c r="N129" s="12">
        <v>97.526149236551205</v>
      </c>
      <c r="O129" s="12">
        <v>97.810577689415098</v>
      </c>
      <c r="P129" s="12">
        <v>98.115558644508496</v>
      </c>
      <c r="Q129" s="12">
        <v>98.567335623282602</v>
      </c>
      <c r="R129" s="12">
        <v>98.870672626647504</v>
      </c>
      <c r="S129" s="12">
        <v>99.1989270281058</v>
      </c>
      <c r="T129" s="12">
        <v>99.492585911841502</v>
      </c>
      <c r="U129" s="12">
        <v>99.865417814007799</v>
      </c>
      <c r="V129" s="12">
        <v>100.091130225592</v>
      </c>
      <c r="W129" s="12">
        <v>99.649762805869102</v>
      </c>
      <c r="X129" s="12">
        <v>99.694685599308499</v>
      </c>
      <c r="Y129" s="12">
        <v>99.690770031456395</v>
      </c>
      <c r="Z129" s="12">
        <v>99.798248033342503</v>
      </c>
      <c r="AA129" s="12">
        <v>99.861330033963497</v>
      </c>
      <c r="AB129" s="12">
        <v>99.998953909615594</v>
      </c>
      <c r="AC129" s="12">
        <v>99.886667236429801</v>
      </c>
      <c r="AD129" s="12">
        <v>99.895999173229796</v>
      </c>
      <c r="AE129" s="12">
        <v>99.928882881434504</v>
      </c>
      <c r="AF129" s="12">
        <v>100.04922283439301</v>
      </c>
      <c r="AG129" s="12">
        <v>100.148645851279</v>
      </c>
      <c r="AH129" s="12">
        <v>100.362691354315</v>
      </c>
      <c r="AI129" s="12">
        <v>100.32468043949901</v>
      </c>
      <c r="AJ129" s="12">
        <v>100.38849105192</v>
      </c>
      <c r="AK129" s="12">
        <v>100.359632614483</v>
      </c>
      <c r="AL129" s="12">
        <v>100.432430675283</v>
      </c>
      <c r="AM129" s="12">
        <v>100.528415550018</v>
      </c>
      <c r="AN129" s="12">
        <v>100.642181467453</v>
      </c>
    </row>
    <row r="130" spans="1:40">
      <c r="A130" s="1" t="s">
        <v>524</v>
      </c>
      <c r="B130" s="1" t="s">
        <v>525</v>
      </c>
      <c r="F130" s="1">
        <v>6</v>
      </c>
      <c r="G130" s="1" t="s">
        <v>274</v>
      </c>
      <c r="H130" s="1" t="str">
        <f t="shared" ref="H130:H165" si="3">F130&amp;G130</f>
        <v>6단독주택</v>
      </c>
      <c r="I130" s="12">
        <v>95.631036364982407</v>
      </c>
      <c r="J130" s="12">
        <v>96.506028434992402</v>
      </c>
      <c r="K130" s="12">
        <v>96.904349535903094</v>
      </c>
      <c r="L130" s="12">
        <v>97.438271312787904</v>
      </c>
      <c r="M130" s="12">
        <v>97.633281782582301</v>
      </c>
      <c r="N130" s="12">
        <v>98.083989085910304</v>
      </c>
      <c r="O130" s="12">
        <v>98.520911207003095</v>
      </c>
      <c r="P130" s="12">
        <v>99.086559610610394</v>
      </c>
      <c r="Q130" s="12">
        <v>99.459747926484198</v>
      </c>
      <c r="R130" s="12">
        <v>99.711869504313299</v>
      </c>
      <c r="S130" s="12">
        <v>99.885688208363703</v>
      </c>
      <c r="T130" s="12">
        <v>100.11108560961399</v>
      </c>
      <c r="U130" s="12">
        <v>100.153006133975</v>
      </c>
      <c r="V130" s="12">
        <v>99.947672035000195</v>
      </c>
      <c r="W130" s="12">
        <v>99.949131911507195</v>
      </c>
      <c r="X130" s="12">
        <v>99.671494362173405</v>
      </c>
      <c r="Y130" s="12">
        <v>99.774612915741997</v>
      </c>
      <c r="Z130" s="12">
        <v>99.678854126740404</v>
      </c>
      <c r="AA130" s="12">
        <v>99.650836877718206</v>
      </c>
      <c r="AB130" s="12">
        <v>99.492928235048296</v>
      </c>
      <c r="AC130" s="12">
        <v>99.532757713101304</v>
      </c>
      <c r="AD130" s="12">
        <v>99.567501543057503</v>
      </c>
      <c r="AE130" s="12">
        <v>99.8118908059555</v>
      </c>
      <c r="AF130" s="12">
        <v>100.06309469462801</v>
      </c>
      <c r="AG130" s="12">
        <v>100.25269520651899</v>
      </c>
      <c r="AH130" s="12">
        <v>100.381394993651</v>
      </c>
      <c r="AI130" s="12">
        <v>100.593635739365</v>
      </c>
      <c r="AJ130" s="12">
        <v>101.040796150028</v>
      </c>
      <c r="AK130" s="12">
        <v>101.362994616737</v>
      </c>
      <c r="AL130" s="12">
        <v>101.57655995797801</v>
      </c>
      <c r="AM130" s="12">
        <v>101.859243659584</v>
      </c>
      <c r="AN130" s="12">
        <v>102.10584318829</v>
      </c>
    </row>
    <row r="131" spans="1:40">
      <c r="A131" s="1" t="s">
        <v>524</v>
      </c>
      <c r="B131" s="1" t="s">
        <v>525</v>
      </c>
      <c r="C131" s="1" t="s">
        <v>526</v>
      </c>
      <c r="F131" s="1">
        <v>7</v>
      </c>
      <c r="G131" s="1" t="s">
        <v>274</v>
      </c>
      <c r="H131" s="1" t="str">
        <f t="shared" si="3"/>
        <v>7단독주택</v>
      </c>
      <c r="I131" s="12">
        <v>96.319961476271303</v>
      </c>
      <c r="J131" s="12">
        <v>97.040738590512703</v>
      </c>
      <c r="K131" s="12">
        <v>97.330402672344903</v>
      </c>
      <c r="L131" s="12">
        <v>97.861825656334801</v>
      </c>
      <c r="M131" s="12">
        <v>97.969184048689797</v>
      </c>
      <c r="N131" s="12">
        <v>98.396957368879598</v>
      </c>
      <c r="O131" s="12">
        <v>98.751283398922894</v>
      </c>
      <c r="P131" s="12">
        <v>99.227982650869507</v>
      </c>
      <c r="Q131" s="12">
        <v>99.557203836212693</v>
      </c>
      <c r="R131" s="12">
        <v>99.700315232607494</v>
      </c>
      <c r="S131" s="12">
        <v>99.841345181019193</v>
      </c>
      <c r="T131" s="12">
        <v>100.00303892012801</v>
      </c>
      <c r="U131" s="12">
        <v>100.069529568535</v>
      </c>
      <c r="V131" s="12">
        <v>99.741137400427306</v>
      </c>
      <c r="W131" s="12">
        <v>99.884738203130198</v>
      </c>
      <c r="X131" s="12">
        <v>99.609142927262099</v>
      </c>
      <c r="Y131" s="12">
        <v>99.7455024010046</v>
      </c>
      <c r="Z131" s="12">
        <v>99.7043375357635</v>
      </c>
      <c r="AA131" s="12">
        <v>99.757869213238493</v>
      </c>
      <c r="AB131" s="12">
        <v>99.680397269713893</v>
      </c>
      <c r="AC131" s="12">
        <v>99.584035523201706</v>
      </c>
      <c r="AD131" s="12">
        <v>99.615559065949796</v>
      </c>
      <c r="AE131" s="12">
        <v>99.810453165634996</v>
      </c>
      <c r="AF131" s="12">
        <v>100.101296485709</v>
      </c>
      <c r="AG131" s="12">
        <v>100.279741645586</v>
      </c>
      <c r="AH131" s="12">
        <v>100.498514658695</v>
      </c>
      <c r="AI131" s="12">
        <v>100.893040868009</v>
      </c>
      <c r="AJ131" s="12">
        <v>101.40011371563401</v>
      </c>
      <c r="AK131" s="12">
        <v>101.916154841451</v>
      </c>
      <c r="AL131" s="12">
        <v>102.128711089055</v>
      </c>
      <c r="AM131" s="12">
        <v>102.268223141207</v>
      </c>
      <c r="AN131" s="12">
        <v>102.545737443668</v>
      </c>
    </row>
    <row r="132" spans="1:40">
      <c r="A132" s="1" t="s">
        <v>524</v>
      </c>
      <c r="B132" s="1" t="s">
        <v>525</v>
      </c>
      <c r="C132" s="1" t="s">
        <v>527</v>
      </c>
      <c r="F132" s="1">
        <v>8</v>
      </c>
      <c r="G132" s="1" t="s">
        <v>274</v>
      </c>
      <c r="H132" s="1" t="str">
        <f t="shared" si="3"/>
        <v>8단독주택</v>
      </c>
    </row>
    <row r="133" spans="1:40">
      <c r="A133" s="1" t="s">
        <v>524</v>
      </c>
      <c r="B133" s="1" t="s">
        <v>525</v>
      </c>
      <c r="C133" s="1" t="s">
        <v>528</v>
      </c>
      <c r="F133" s="1">
        <v>9</v>
      </c>
      <c r="G133" s="1" t="s">
        <v>274</v>
      </c>
      <c r="H133" s="1" t="str">
        <f t="shared" si="3"/>
        <v>9단독주택</v>
      </c>
    </row>
    <row r="134" spans="1:40">
      <c r="A134" s="1" t="s">
        <v>524</v>
      </c>
      <c r="B134" s="1" t="s">
        <v>525</v>
      </c>
      <c r="C134" s="1" t="s">
        <v>529</v>
      </c>
      <c r="F134" s="1">
        <v>10</v>
      </c>
      <c r="G134" s="1" t="s">
        <v>274</v>
      </c>
      <c r="H134" s="1" t="str">
        <f t="shared" si="3"/>
        <v>10단독주택</v>
      </c>
    </row>
    <row r="135" spans="1:40">
      <c r="A135" s="1" t="s">
        <v>524</v>
      </c>
      <c r="B135" s="1" t="s">
        <v>525</v>
      </c>
      <c r="C135" s="1" t="s">
        <v>530</v>
      </c>
      <c r="F135" s="1">
        <v>11</v>
      </c>
      <c r="G135" s="1" t="s">
        <v>274</v>
      </c>
      <c r="H135" s="1" t="str">
        <f t="shared" si="3"/>
        <v>11단독주택</v>
      </c>
      <c r="I135" s="12">
        <v>94.528209453218196</v>
      </c>
      <c r="J135" s="12">
        <v>95.648862845659394</v>
      </c>
      <c r="K135" s="12">
        <v>96.181685459510106</v>
      </c>
      <c r="L135" s="12">
        <v>96.749501095862101</v>
      </c>
      <c r="M135" s="12">
        <v>97.091991447783798</v>
      </c>
      <c r="N135" s="12">
        <v>97.669475101920199</v>
      </c>
      <c r="O135" s="12">
        <v>98.235983241348606</v>
      </c>
      <c r="P135" s="12">
        <v>98.880704825220207</v>
      </c>
      <c r="Q135" s="12">
        <v>99.313190694426595</v>
      </c>
      <c r="R135" s="12">
        <v>99.638550815906996</v>
      </c>
      <c r="S135" s="12">
        <v>99.942372889751297</v>
      </c>
      <c r="T135" s="12">
        <v>100.240353116492</v>
      </c>
      <c r="U135" s="12">
        <v>100.265844045188</v>
      </c>
      <c r="V135" s="12">
        <v>100.221903274417</v>
      </c>
      <c r="W135" s="12">
        <v>99.980179762491503</v>
      </c>
      <c r="X135" s="12">
        <v>99.752878260213905</v>
      </c>
      <c r="Y135" s="12">
        <v>99.838022166052895</v>
      </c>
      <c r="Z135" s="12">
        <v>99.715208696603895</v>
      </c>
      <c r="AA135" s="12">
        <v>99.580065542425302</v>
      </c>
      <c r="AB135" s="12">
        <v>99.2454051551845</v>
      </c>
      <c r="AC135" s="12">
        <v>99.456770274875396</v>
      </c>
      <c r="AD135" s="12">
        <v>99.490366311233004</v>
      </c>
      <c r="AE135" s="12">
        <v>99.7997685226469</v>
      </c>
      <c r="AF135" s="12">
        <v>99.959463582631102</v>
      </c>
      <c r="AG135" s="12">
        <v>100.17446870315599</v>
      </c>
      <c r="AH135" s="12">
        <v>100.172150689109</v>
      </c>
      <c r="AI135" s="12">
        <v>100.10682330223899</v>
      </c>
      <c r="AJ135" s="12">
        <v>100.27127974740201</v>
      </c>
      <c r="AK135" s="12">
        <v>100.48572940750999</v>
      </c>
      <c r="AL135" s="12">
        <v>100.7371682392</v>
      </c>
      <c r="AM135" s="12">
        <v>101.257188011729</v>
      </c>
      <c r="AN135" s="12">
        <v>101.52035853987</v>
      </c>
    </row>
    <row r="136" spans="1:40">
      <c r="A136" s="1" t="s">
        <v>524</v>
      </c>
      <c r="B136" s="1" t="s">
        <v>525</v>
      </c>
      <c r="C136" s="1" t="s">
        <v>531</v>
      </c>
      <c r="F136" s="1">
        <v>12</v>
      </c>
      <c r="G136" s="1" t="s">
        <v>274</v>
      </c>
      <c r="H136" s="1" t="str">
        <f t="shared" si="3"/>
        <v>12단독주택</v>
      </c>
    </row>
    <row r="137" spans="1:40">
      <c r="A137" s="1" t="s">
        <v>524</v>
      </c>
      <c r="B137" s="1" t="s">
        <v>525</v>
      </c>
      <c r="C137" s="1" t="s">
        <v>532</v>
      </c>
      <c r="F137" s="1">
        <v>13</v>
      </c>
      <c r="G137" s="1" t="s">
        <v>274</v>
      </c>
      <c r="H137" s="1" t="str">
        <f t="shared" si="3"/>
        <v>13단독주택</v>
      </c>
    </row>
    <row r="138" spans="1:40">
      <c r="A138" s="1" t="s">
        <v>524</v>
      </c>
      <c r="B138" s="1" t="s">
        <v>533</v>
      </c>
      <c r="F138" s="1">
        <v>14</v>
      </c>
      <c r="G138" s="1" t="s">
        <v>274</v>
      </c>
      <c r="H138" s="1" t="str">
        <f t="shared" si="3"/>
        <v>14단독주택</v>
      </c>
      <c r="I138" s="12">
        <v>94.797138490126102</v>
      </c>
      <c r="J138" s="12">
        <v>95.245917960046199</v>
      </c>
      <c r="K138" s="12">
        <v>97.345977189661895</v>
      </c>
      <c r="L138" s="12">
        <v>97.075643133136793</v>
      </c>
      <c r="M138" s="12">
        <v>96.954891355711396</v>
      </c>
      <c r="N138" s="12">
        <v>97.552429943046803</v>
      </c>
      <c r="O138" s="12">
        <v>98.238791117608599</v>
      </c>
      <c r="P138" s="12">
        <v>98.601837433121105</v>
      </c>
      <c r="Q138" s="12">
        <v>98.814289347683101</v>
      </c>
      <c r="R138" s="12">
        <v>99.085554094145294</v>
      </c>
      <c r="S138" s="12">
        <v>99.456634261738103</v>
      </c>
      <c r="T138" s="12">
        <v>99.774516583917006</v>
      </c>
      <c r="U138" s="12">
        <v>100.19051544017699</v>
      </c>
      <c r="V138" s="12">
        <v>100.171201789413</v>
      </c>
      <c r="W138" s="12">
        <v>100.03144335842499</v>
      </c>
      <c r="X138" s="12">
        <v>99.815613712653601</v>
      </c>
      <c r="Y138" s="12">
        <v>99.889658016352598</v>
      </c>
      <c r="Z138" s="12">
        <v>99.844581050500196</v>
      </c>
      <c r="AA138" s="12">
        <v>99.882137351784294</v>
      </c>
      <c r="AB138" s="12">
        <v>99.902914043742001</v>
      </c>
      <c r="AC138" s="12">
        <v>99.920442269370298</v>
      </c>
      <c r="AD138" s="12">
        <v>99.830945083751303</v>
      </c>
      <c r="AE138" s="12">
        <v>99.897508932067296</v>
      </c>
      <c r="AF138" s="12">
        <v>100.208473597473</v>
      </c>
      <c r="AG138" s="12">
        <v>100.34098548346699</v>
      </c>
      <c r="AH138" s="12">
        <v>100.350872550783</v>
      </c>
      <c r="AI138" s="12">
        <v>100.312419673845</v>
      </c>
      <c r="AJ138" s="12">
        <v>100.372521461514</v>
      </c>
      <c r="AK138" s="12">
        <v>100.390605312459</v>
      </c>
      <c r="AL138" s="12">
        <v>100.440010437537</v>
      </c>
      <c r="AM138" s="12">
        <v>100.52262299336699</v>
      </c>
      <c r="AN138" s="12">
        <v>100.79623086884401</v>
      </c>
    </row>
    <row r="139" spans="1:40">
      <c r="A139" s="1" t="s">
        <v>524</v>
      </c>
      <c r="B139" s="1" t="s">
        <v>533</v>
      </c>
      <c r="C139" s="1" t="s">
        <v>534</v>
      </c>
      <c r="F139" s="1">
        <v>15</v>
      </c>
      <c r="G139" s="1" t="s">
        <v>274</v>
      </c>
      <c r="H139" s="1" t="str">
        <f t="shared" si="3"/>
        <v>15단독주택</v>
      </c>
    </row>
    <row r="140" spans="1:40">
      <c r="A140" s="1" t="s">
        <v>524</v>
      </c>
      <c r="B140" s="1" t="s">
        <v>533</v>
      </c>
      <c r="C140" s="1" t="s">
        <v>535</v>
      </c>
      <c r="F140" s="1">
        <v>16</v>
      </c>
      <c r="G140" s="1" t="s">
        <v>274</v>
      </c>
      <c r="H140" s="1" t="str">
        <f t="shared" si="3"/>
        <v>16단독주택</v>
      </c>
    </row>
    <row r="141" spans="1:40">
      <c r="A141" s="1" t="s">
        <v>524</v>
      </c>
      <c r="B141" s="1" t="s">
        <v>533</v>
      </c>
      <c r="C141" s="1" t="s">
        <v>536</v>
      </c>
      <c r="F141" s="1">
        <v>17</v>
      </c>
      <c r="G141" s="1" t="s">
        <v>274</v>
      </c>
      <c r="H141" s="1" t="str">
        <f t="shared" si="3"/>
        <v>17단독주택</v>
      </c>
    </row>
    <row r="142" spans="1:40">
      <c r="A142" s="1" t="s">
        <v>524</v>
      </c>
      <c r="B142" s="1" t="s">
        <v>533</v>
      </c>
      <c r="C142" s="1" t="s">
        <v>537</v>
      </c>
      <c r="F142" s="1">
        <v>18</v>
      </c>
      <c r="G142" s="1" t="s">
        <v>274</v>
      </c>
      <c r="H142" s="1" t="str">
        <f t="shared" si="3"/>
        <v>18단독주택</v>
      </c>
    </row>
    <row r="143" spans="1:40">
      <c r="A143" s="1" t="s">
        <v>524</v>
      </c>
      <c r="B143" s="1" t="s">
        <v>533</v>
      </c>
      <c r="C143" s="1" t="s">
        <v>538</v>
      </c>
      <c r="F143" s="1">
        <v>19</v>
      </c>
      <c r="G143" s="1" t="s">
        <v>274</v>
      </c>
      <c r="H143" s="1" t="str">
        <f t="shared" si="3"/>
        <v>19단독주택</v>
      </c>
    </row>
    <row r="144" spans="1:40">
      <c r="A144" s="1" t="s">
        <v>524</v>
      </c>
      <c r="B144" s="1" t="s">
        <v>533</v>
      </c>
      <c r="C144" s="1" t="s">
        <v>539</v>
      </c>
      <c r="F144" s="1">
        <v>20</v>
      </c>
      <c r="G144" s="1" t="s">
        <v>274</v>
      </c>
      <c r="H144" s="1" t="str">
        <f t="shared" si="3"/>
        <v>20단독주택</v>
      </c>
    </row>
    <row r="145" spans="1:40">
      <c r="A145" s="1" t="s">
        <v>524</v>
      </c>
      <c r="B145" s="1" t="s">
        <v>533</v>
      </c>
      <c r="C145" s="1" t="s">
        <v>540</v>
      </c>
      <c r="F145" s="1">
        <v>21</v>
      </c>
      <c r="G145" s="1" t="s">
        <v>274</v>
      </c>
      <c r="H145" s="1" t="str">
        <f t="shared" si="3"/>
        <v>21단독주택</v>
      </c>
    </row>
    <row r="146" spans="1:40">
      <c r="A146" s="1" t="s">
        <v>524</v>
      </c>
      <c r="B146" s="1" t="s">
        <v>541</v>
      </c>
      <c r="F146" s="1">
        <v>22</v>
      </c>
      <c r="G146" s="1" t="s">
        <v>274</v>
      </c>
      <c r="H146" s="1" t="str">
        <f t="shared" si="3"/>
        <v>22단독주택</v>
      </c>
      <c r="I146" s="12">
        <v>96.758472275805801</v>
      </c>
      <c r="J146" s="12">
        <v>97.5626968312055</v>
      </c>
      <c r="K146" s="12">
        <v>97.779047804233301</v>
      </c>
      <c r="L146" s="12">
        <v>97.381323116531107</v>
      </c>
      <c r="M146" s="12">
        <v>98.710255222657906</v>
      </c>
      <c r="N146" s="12">
        <v>98.941998751949697</v>
      </c>
      <c r="O146" s="12">
        <v>99.257956198001594</v>
      </c>
      <c r="P146" s="12">
        <v>99.470466252529306</v>
      </c>
      <c r="Q146" s="12">
        <v>99.567648764522104</v>
      </c>
      <c r="R146" s="12">
        <v>99.503457562896301</v>
      </c>
      <c r="S146" s="12">
        <v>99.450531616342602</v>
      </c>
      <c r="T146" s="12">
        <v>100.01647142047</v>
      </c>
      <c r="U146" s="12">
        <v>100.272797042368</v>
      </c>
      <c r="V146" s="12">
        <v>100.161214782163</v>
      </c>
      <c r="W146" s="12">
        <v>100.287363453198</v>
      </c>
      <c r="X146" s="12">
        <v>100.268109347148</v>
      </c>
      <c r="Y146" s="12">
        <v>100.01880268478899</v>
      </c>
      <c r="Z146" s="12">
        <v>100.08694056823001</v>
      </c>
      <c r="AA146" s="12">
        <v>100.019260192114</v>
      </c>
      <c r="AB146" s="12">
        <v>100.13947756273799</v>
      </c>
      <c r="AC146" s="12">
        <v>99.940574488870595</v>
      </c>
      <c r="AD146" s="12">
        <v>99.8394155396211</v>
      </c>
      <c r="AE146" s="12">
        <v>99.678981971320496</v>
      </c>
      <c r="AF146" s="12">
        <v>99.761779629736793</v>
      </c>
      <c r="AG146" s="12">
        <v>99.795138592492606</v>
      </c>
      <c r="AH146" s="12">
        <v>99.830432914247595</v>
      </c>
      <c r="AI146" s="12">
        <v>99.901891124897702</v>
      </c>
      <c r="AJ146" s="12">
        <v>100.11351859152801</v>
      </c>
      <c r="AK146" s="12">
        <v>100.089201957116</v>
      </c>
      <c r="AL146" s="12">
        <v>100.222667321703</v>
      </c>
      <c r="AM146" s="12">
        <v>100.374595486137</v>
      </c>
      <c r="AN146" s="12">
        <v>100.527499508305</v>
      </c>
    </row>
    <row r="147" spans="1:40">
      <c r="A147" s="1" t="s">
        <v>524</v>
      </c>
      <c r="B147" s="1" t="s">
        <v>542</v>
      </c>
      <c r="F147" s="1">
        <v>23</v>
      </c>
      <c r="G147" s="1" t="s">
        <v>274</v>
      </c>
      <c r="H147" s="1" t="str">
        <f t="shared" si="3"/>
        <v>23단독주택</v>
      </c>
      <c r="I147" s="12">
        <v>92.1697109268394</v>
      </c>
      <c r="J147" s="12">
        <v>92.903557645298804</v>
      </c>
      <c r="K147" s="12">
        <v>93.984109436718398</v>
      </c>
      <c r="L147" s="12">
        <v>95.095808528893897</v>
      </c>
      <c r="M147" s="12">
        <v>95.160477992366793</v>
      </c>
      <c r="N147" s="12">
        <v>95.6802401330674</v>
      </c>
      <c r="O147" s="12">
        <v>96.671138316959798</v>
      </c>
      <c r="P147" s="12">
        <v>96.988131797755301</v>
      </c>
      <c r="Q147" s="12">
        <v>97.568621986252197</v>
      </c>
      <c r="R147" s="12">
        <v>98.044167083813804</v>
      </c>
      <c r="S147" s="12">
        <v>98.575695480897807</v>
      </c>
      <c r="T147" s="12">
        <v>98.891463891438903</v>
      </c>
      <c r="U147" s="12">
        <v>99.227417345104399</v>
      </c>
      <c r="V147" s="12">
        <v>99.379817957388596</v>
      </c>
      <c r="W147" s="12">
        <v>99.446880769241801</v>
      </c>
      <c r="X147" s="12">
        <v>99.571978396925005</v>
      </c>
      <c r="Y147" s="12">
        <v>99.738537903071901</v>
      </c>
      <c r="Z147" s="12">
        <v>99.808663577095004</v>
      </c>
      <c r="AA147" s="12">
        <v>99.929104080197206</v>
      </c>
      <c r="AB147" s="12">
        <v>99.930252831238903</v>
      </c>
      <c r="AC147" s="12">
        <v>99.917677738359004</v>
      </c>
      <c r="AD147" s="12">
        <v>99.967125143656205</v>
      </c>
      <c r="AE147" s="12">
        <v>99.991440443359494</v>
      </c>
      <c r="AF147" s="12">
        <v>100.212356717847</v>
      </c>
      <c r="AG147" s="12">
        <v>100.32139059142099</v>
      </c>
      <c r="AH147" s="12">
        <v>100.51907872775701</v>
      </c>
      <c r="AI147" s="12">
        <v>100.415244997329</v>
      </c>
      <c r="AJ147" s="12">
        <v>100.23042929915199</v>
      </c>
      <c r="AK147" s="12">
        <v>100.254905540289</v>
      </c>
      <c r="AL147" s="12">
        <v>100.208310676824</v>
      </c>
      <c r="AM147" s="12">
        <v>100.355496283015</v>
      </c>
      <c r="AN147" s="12">
        <v>100.255309346186</v>
      </c>
    </row>
    <row r="148" spans="1:40">
      <c r="A148" s="1" t="s">
        <v>524</v>
      </c>
      <c r="B148" s="1" t="s">
        <v>542</v>
      </c>
      <c r="C148" s="1" t="s">
        <v>543</v>
      </c>
      <c r="F148" s="1">
        <v>24</v>
      </c>
      <c r="G148" s="1" t="s">
        <v>274</v>
      </c>
      <c r="H148" s="1" t="str">
        <f t="shared" si="3"/>
        <v>24단독주택</v>
      </c>
    </row>
    <row r="149" spans="1:40">
      <c r="A149" s="1" t="s">
        <v>524</v>
      </c>
      <c r="B149" s="1" t="s">
        <v>542</v>
      </c>
      <c r="C149" s="1" t="s">
        <v>544</v>
      </c>
      <c r="F149" s="1">
        <v>25</v>
      </c>
      <c r="G149" s="1" t="s">
        <v>274</v>
      </c>
      <c r="H149" s="1" t="str">
        <f t="shared" si="3"/>
        <v>25단독주택</v>
      </c>
    </row>
    <row r="150" spans="1:40">
      <c r="A150" s="1" t="s">
        <v>524</v>
      </c>
      <c r="B150" s="1" t="s">
        <v>542</v>
      </c>
      <c r="C150" s="1" t="s">
        <v>545</v>
      </c>
      <c r="F150" s="1">
        <v>26</v>
      </c>
      <c r="G150" s="1" t="s">
        <v>274</v>
      </c>
      <c r="H150" s="1" t="str">
        <f t="shared" si="3"/>
        <v>26단독주택</v>
      </c>
    </row>
    <row r="151" spans="1:40">
      <c r="A151" s="1" t="s">
        <v>524</v>
      </c>
      <c r="B151" s="1" t="s">
        <v>546</v>
      </c>
      <c r="F151" s="1">
        <v>27</v>
      </c>
      <c r="G151" s="1" t="s">
        <v>274</v>
      </c>
      <c r="H151" s="1" t="str">
        <f t="shared" si="3"/>
        <v>27단독주택</v>
      </c>
      <c r="I151" s="12">
        <v>98.710570630638003</v>
      </c>
      <c r="J151" s="12">
        <v>99.049722900533993</v>
      </c>
      <c r="K151" s="12">
        <v>99.4578652588431</v>
      </c>
      <c r="L151" s="12">
        <v>100.473068357728</v>
      </c>
      <c r="M151" s="12">
        <v>100.327753150609</v>
      </c>
      <c r="N151" s="12">
        <v>100.798689182263</v>
      </c>
      <c r="O151" s="12">
        <v>101.013893949051</v>
      </c>
      <c r="P151" s="12">
        <v>101.08649247263</v>
      </c>
      <c r="Q151" s="12">
        <v>101.68413076937399</v>
      </c>
      <c r="R151" s="12">
        <v>101.809472329134</v>
      </c>
      <c r="S151" s="12">
        <v>101.834388454571</v>
      </c>
      <c r="T151" s="12">
        <v>102.036517311308</v>
      </c>
      <c r="U151" s="12">
        <v>101.942229325291</v>
      </c>
      <c r="V151" s="12">
        <v>101.898323793434</v>
      </c>
      <c r="W151" s="12">
        <v>101.651767952101</v>
      </c>
      <c r="X151" s="12">
        <v>101.233478089687</v>
      </c>
      <c r="Y151" s="12">
        <v>101.09824657148199</v>
      </c>
      <c r="Z151" s="12">
        <v>100.673706199883</v>
      </c>
      <c r="AA151" s="12">
        <v>100.554842743413</v>
      </c>
      <c r="AB151" s="12">
        <v>100.32073426336601</v>
      </c>
      <c r="AC151" s="12">
        <v>99.922560734438406</v>
      </c>
      <c r="AD151" s="12">
        <v>99.756170007778806</v>
      </c>
      <c r="AE151" s="12">
        <v>99.680869630615902</v>
      </c>
      <c r="AF151" s="12">
        <v>99.333377670912299</v>
      </c>
      <c r="AG151" s="12">
        <v>99.225187109562</v>
      </c>
      <c r="AH151" s="12">
        <v>99.069683227389305</v>
      </c>
      <c r="AI151" s="12">
        <v>99.100862159758904</v>
      </c>
      <c r="AJ151" s="12">
        <v>98.734884826018103</v>
      </c>
      <c r="AK151" s="12">
        <v>98.660098134711504</v>
      </c>
      <c r="AL151" s="12">
        <v>98.574526261451396</v>
      </c>
      <c r="AM151" s="12">
        <v>98.489104903132898</v>
      </c>
      <c r="AN151" s="12">
        <v>98.231591760060994</v>
      </c>
    </row>
    <row r="152" spans="1:40">
      <c r="A152" s="1" t="s">
        <v>524</v>
      </c>
      <c r="B152" s="1" t="s">
        <v>547</v>
      </c>
      <c r="F152" s="1">
        <v>28</v>
      </c>
      <c r="G152" s="1" t="s">
        <v>274</v>
      </c>
      <c r="H152" s="1" t="str">
        <f t="shared" si="3"/>
        <v>28단독주택</v>
      </c>
      <c r="I152" s="12">
        <v>98.084462446666294</v>
      </c>
      <c r="J152" s="12">
        <v>98.365792624025403</v>
      </c>
      <c r="K152" s="12">
        <v>98.572198770997304</v>
      </c>
      <c r="L152" s="12">
        <v>98.429083660176701</v>
      </c>
      <c r="M152" s="12">
        <v>97.687520067600602</v>
      </c>
      <c r="N152" s="12">
        <v>98.212718152974503</v>
      </c>
      <c r="O152" s="12">
        <v>99.264445567268197</v>
      </c>
      <c r="P152" s="12">
        <v>99.667301635668593</v>
      </c>
      <c r="Q152" s="12">
        <v>99.714264232248794</v>
      </c>
      <c r="R152" s="12">
        <v>99.703491102692396</v>
      </c>
      <c r="S152" s="12">
        <v>99.644548718227696</v>
      </c>
      <c r="T152" s="12">
        <v>99.457657854023793</v>
      </c>
      <c r="U152" s="12">
        <v>99.863278391654603</v>
      </c>
      <c r="V152" s="12">
        <v>99.860840557127403</v>
      </c>
      <c r="W152" s="12">
        <v>100.080616742429</v>
      </c>
      <c r="X152" s="12">
        <v>100.148990839123</v>
      </c>
      <c r="Y152" s="12">
        <v>100.155851168721</v>
      </c>
      <c r="Z152" s="12">
        <v>100.038380508931</v>
      </c>
      <c r="AA152" s="12">
        <v>99.901556132937401</v>
      </c>
      <c r="AB152" s="12">
        <v>100.07916018829</v>
      </c>
      <c r="AC152" s="12">
        <v>100.035717964764</v>
      </c>
      <c r="AD152" s="12">
        <v>100.021315668597</v>
      </c>
      <c r="AE152" s="12">
        <v>99.915663853491395</v>
      </c>
      <c r="AF152" s="12">
        <v>99.975828124529798</v>
      </c>
      <c r="AG152" s="12">
        <v>99.847060689545401</v>
      </c>
      <c r="AH152" s="12">
        <v>99.923370139362603</v>
      </c>
      <c r="AI152" s="12">
        <v>99.905579248773805</v>
      </c>
      <c r="AJ152" s="12">
        <v>100.092167542067</v>
      </c>
      <c r="AK152" s="12">
        <v>100.248177635253</v>
      </c>
      <c r="AL152" s="12">
        <v>100.145654958957</v>
      </c>
      <c r="AM152" s="12">
        <v>99.870749797270605</v>
      </c>
      <c r="AN152" s="12">
        <v>99.9522145505168</v>
      </c>
    </row>
    <row r="153" spans="1:40">
      <c r="A153" s="1" t="s">
        <v>524</v>
      </c>
      <c r="B153" s="1" t="s">
        <v>548</v>
      </c>
      <c r="F153" s="1">
        <v>29</v>
      </c>
      <c r="G153" s="1" t="s">
        <v>274</v>
      </c>
      <c r="H153" s="1" t="str">
        <f t="shared" si="3"/>
        <v>29단독주택</v>
      </c>
      <c r="I153" s="12">
        <v>97.220870807577896</v>
      </c>
      <c r="J153" s="12">
        <v>97.443286732922601</v>
      </c>
      <c r="K153" s="12">
        <v>97.978475206477</v>
      </c>
      <c r="L153" s="12">
        <v>97.984218116423605</v>
      </c>
      <c r="M153" s="12">
        <v>98.059814175539202</v>
      </c>
      <c r="N153" s="12">
        <v>98.260917412896006</v>
      </c>
      <c r="O153" s="12">
        <v>98.451883901890795</v>
      </c>
      <c r="P153" s="12">
        <v>98.648312199545998</v>
      </c>
      <c r="Q153" s="12">
        <v>98.818998777262607</v>
      </c>
      <c r="R153" s="12">
        <v>99.080693665374199</v>
      </c>
      <c r="S153" s="12">
        <v>99.309886476280994</v>
      </c>
      <c r="T153" s="12">
        <v>99.532029373186504</v>
      </c>
      <c r="U153" s="12">
        <v>99.976744316404194</v>
      </c>
      <c r="V153" s="12">
        <v>99.969445204961801</v>
      </c>
      <c r="W153" s="12">
        <v>99.983811515452103</v>
      </c>
      <c r="X153" s="12">
        <v>99.914261418832297</v>
      </c>
      <c r="Y153" s="12">
        <v>100.047255268461</v>
      </c>
      <c r="Z153" s="12">
        <v>100.080120262617</v>
      </c>
      <c r="AA153" s="12">
        <v>100.33517331591899</v>
      </c>
      <c r="AB153" s="12">
        <v>100.064516447152</v>
      </c>
      <c r="AC153" s="12">
        <v>99.998915311566506</v>
      </c>
      <c r="AD153" s="12">
        <v>99.998112338574899</v>
      </c>
      <c r="AE153" s="12">
        <v>100.06077600434899</v>
      </c>
      <c r="AF153" s="12">
        <v>100.299356039595</v>
      </c>
      <c r="AG153" s="12">
        <v>100.408317840386</v>
      </c>
      <c r="AH153" s="12">
        <v>100.398742956213</v>
      </c>
      <c r="AI153" s="12">
        <v>100.33592904133801</v>
      </c>
      <c r="AJ153" s="12">
        <v>100.609414994597</v>
      </c>
      <c r="AK153" s="12">
        <v>100.68491434646801</v>
      </c>
      <c r="AL153" s="12">
        <v>100.86592361526</v>
      </c>
      <c r="AM153" s="12">
        <v>101.05392490725499</v>
      </c>
      <c r="AN153" s="12">
        <v>101.150924982112</v>
      </c>
    </row>
    <row r="154" spans="1:40">
      <c r="A154" s="1" t="s">
        <v>524</v>
      </c>
      <c r="B154" s="1" t="s">
        <v>549</v>
      </c>
      <c r="F154" s="1">
        <v>30</v>
      </c>
      <c r="G154" s="1" t="s">
        <v>274</v>
      </c>
      <c r="H154" s="1" t="str">
        <f t="shared" si="3"/>
        <v>30단독주택</v>
      </c>
      <c r="I154" s="12">
        <v>95.111705188192403</v>
      </c>
      <c r="J154" s="12">
        <v>95.437321636735405</v>
      </c>
      <c r="K154" s="12">
        <v>95.927499876772501</v>
      </c>
      <c r="L154" s="12">
        <v>96.681594663126305</v>
      </c>
      <c r="M154" s="12">
        <v>96.7687403209585</v>
      </c>
      <c r="N154" s="12">
        <v>97.195804780991907</v>
      </c>
      <c r="O154" s="12">
        <v>97.678207040073602</v>
      </c>
      <c r="P154" s="12">
        <v>98.0330908744981</v>
      </c>
      <c r="Q154" s="12">
        <v>98.3959908181792</v>
      </c>
      <c r="R154" s="12">
        <v>98.683674231641007</v>
      </c>
      <c r="S154" s="12">
        <v>99.142620264563803</v>
      </c>
      <c r="T154" s="12">
        <v>99.446909924616705</v>
      </c>
      <c r="U154" s="12">
        <v>99.600507808825796</v>
      </c>
      <c r="V154" s="12">
        <v>99.478106058633401</v>
      </c>
      <c r="W154" s="12">
        <v>99.576617547716197</v>
      </c>
      <c r="X154" s="12">
        <v>99.6528427736216</v>
      </c>
      <c r="Y154" s="12">
        <v>99.743436507961206</v>
      </c>
      <c r="Z154" s="12">
        <v>99.8836155347351</v>
      </c>
      <c r="AA154" s="12">
        <v>99.975628065691595</v>
      </c>
      <c r="AB154" s="12">
        <v>100.053297040906</v>
      </c>
      <c r="AC154" s="12">
        <v>99.909779464687105</v>
      </c>
      <c r="AD154" s="12">
        <v>99.867976291119405</v>
      </c>
      <c r="AE154" s="12">
        <v>99.863935446904605</v>
      </c>
      <c r="AF154" s="12">
        <v>99.916298692510097</v>
      </c>
      <c r="AG154" s="12">
        <v>100.073223472781</v>
      </c>
      <c r="AH154" s="12">
        <v>99.994643291379901</v>
      </c>
      <c r="AI154" s="12">
        <v>100.094558467569</v>
      </c>
      <c r="AJ154" s="12">
        <v>100.265243555247</v>
      </c>
      <c r="AK154" s="12">
        <v>100.300223700174</v>
      </c>
      <c r="AL154" s="12">
        <v>100.48506615350099</v>
      </c>
      <c r="AM154" s="12">
        <v>100.518794932166</v>
      </c>
      <c r="AN154" s="12">
        <v>100.583608172604</v>
      </c>
    </row>
    <row r="155" spans="1:40">
      <c r="A155" s="1" t="s">
        <v>524</v>
      </c>
      <c r="B155" s="1" t="s">
        <v>910</v>
      </c>
      <c r="F155" s="1">
        <v>31</v>
      </c>
      <c r="G155" s="1" t="s">
        <v>274</v>
      </c>
      <c r="H155" s="1" t="str">
        <f t="shared" si="3"/>
        <v>31단독주택</v>
      </c>
    </row>
    <row r="156" spans="1:40">
      <c r="A156" s="1" t="s">
        <v>524</v>
      </c>
      <c r="B156" s="1" t="s">
        <v>550</v>
      </c>
      <c r="F156" s="1">
        <v>32</v>
      </c>
      <c r="G156" s="1" t="s">
        <v>274</v>
      </c>
      <c r="H156" s="1" t="str">
        <f t="shared" si="3"/>
        <v>32단독주택</v>
      </c>
      <c r="I156" s="12">
        <v>94.690552738833006</v>
      </c>
      <c r="J156" s="12">
        <v>95.016024278364995</v>
      </c>
      <c r="K156" s="12">
        <v>95.305331048277395</v>
      </c>
      <c r="L156" s="12">
        <v>95.900618062100605</v>
      </c>
      <c r="M156" s="12">
        <v>96.575047669228496</v>
      </c>
      <c r="N156" s="12">
        <v>96.231871016188705</v>
      </c>
      <c r="O156" s="12">
        <v>96.365821753242201</v>
      </c>
      <c r="P156" s="12">
        <v>96.579062216400601</v>
      </c>
      <c r="Q156" s="12">
        <v>96.974045917534497</v>
      </c>
      <c r="R156" s="12">
        <v>97.559259274694497</v>
      </c>
      <c r="S156" s="12">
        <v>98.098958159595099</v>
      </c>
      <c r="T156" s="12">
        <v>98.809851155447404</v>
      </c>
      <c r="U156" s="12">
        <v>99.468904971017906</v>
      </c>
      <c r="V156" s="12">
        <v>99.636491925016898</v>
      </c>
      <c r="W156" s="12">
        <v>99.760592751079898</v>
      </c>
      <c r="X156" s="12">
        <v>99.824908057002304</v>
      </c>
      <c r="Y156" s="12">
        <v>100.044822464015</v>
      </c>
      <c r="Z156" s="12">
        <v>100.094525231265</v>
      </c>
      <c r="AA156" s="12">
        <v>100.14117900786999</v>
      </c>
      <c r="AB156" s="12">
        <v>100.194475485986</v>
      </c>
      <c r="AC156" s="12">
        <v>100.23785918180999</v>
      </c>
      <c r="AD156" s="12">
        <v>100.17766849449499</v>
      </c>
      <c r="AE156" s="12">
        <v>100.08592440262299</v>
      </c>
      <c r="AF156" s="12">
        <v>100.257395556125</v>
      </c>
      <c r="AG156" s="12">
        <v>99.970443180582507</v>
      </c>
      <c r="AH156" s="12">
        <v>100.076124654949</v>
      </c>
      <c r="AI156" s="12">
        <v>100.17909538318099</v>
      </c>
      <c r="AJ156" s="12">
        <v>100.017450410839</v>
      </c>
      <c r="AK156" s="12">
        <v>100.36500147892799</v>
      </c>
      <c r="AL156" s="12">
        <v>100.48849320391901</v>
      </c>
      <c r="AM156" s="12">
        <v>100.612340134581</v>
      </c>
      <c r="AN156" s="12">
        <v>100.705362874008</v>
      </c>
    </row>
    <row r="157" spans="1:40">
      <c r="A157" s="1" t="s">
        <v>524</v>
      </c>
      <c r="B157" s="1" t="s">
        <v>551</v>
      </c>
      <c r="F157" s="1">
        <v>33</v>
      </c>
      <c r="G157" s="1" t="s">
        <v>274</v>
      </c>
      <c r="H157" s="1" t="str">
        <f t="shared" si="3"/>
        <v>33단독주택</v>
      </c>
      <c r="I157" s="12">
        <v>95.298448216059299</v>
      </c>
      <c r="J157" s="12">
        <v>95.509032891377899</v>
      </c>
      <c r="K157" s="12">
        <v>95.967127992320698</v>
      </c>
      <c r="L157" s="12">
        <v>96.135792054276905</v>
      </c>
      <c r="M157" s="12">
        <v>96.049459039543393</v>
      </c>
      <c r="N157" s="12">
        <v>96.203080757268197</v>
      </c>
      <c r="O157" s="12">
        <v>96.114131322853794</v>
      </c>
      <c r="P157" s="12">
        <v>96.274224350448605</v>
      </c>
      <c r="Q157" s="12">
        <v>96.457557727340799</v>
      </c>
      <c r="R157" s="12">
        <v>96.615168585968505</v>
      </c>
      <c r="S157" s="12">
        <v>96.479983791347806</v>
      </c>
      <c r="T157" s="12">
        <v>96.652042640701794</v>
      </c>
      <c r="U157" s="12">
        <v>96.802682322960493</v>
      </c>
      <c r="V157" s="12">
        <v>97.052313166389993</v>
      </c>
      <c r="W157" s="12">
        <v>96.989498269817105</v>
      </c>
      <c r="X157" s="12">
        <v>96.981434777011202</v>
      </c>
      <c r="Y157" s="12">
        <v>98.328677998668596</v>
      </c>
      <c r="Z157" s="12">
        <v>98.960211630615504</v>
      </c>
      <c r="AA157" s="12">
        <v>99.731827445978496</v>
      </c>
      <c r="AB157" s="12">
        <v>99.989840613118403</v>
      </c>
      <c r="AC157" s="12">
        <v>99.920708050427507</v>
      </c>
      <c r="AD157" s="12">
        <v>99.851055594072903</v>
      </c>
      <c r="AE157" s="12">
        <v>99.819981457197102</v>
      </c>
      <c r="AF157" s="12">
        <v>100.56603174554699</v>
      </c>
      <c r="AG157" s="12">
        <v>100.79062564090199</v>
      </c>
      <c r="AH157" s="12">
        <v>101.198873572709</v>
      </c>
      <c r="AI157" s="12">
        <v>101.167320152843</v>
      </c>
      <c r="AJ157" s="12">
        <v>101.046748806246</v>
      </c>
      <c r="AK157" s="12">
        <v>101.10553415501801</v>
      </c>
      <c r="AL157" s="12">
        <v>100.994081237451</v>
      </c>
      <c r="AM157" s="12">
        <v>101.24700359502501</v>
      </c>
      <c r="AN157" s="12">
        <v>101.446600231746</v>
      </c>
    </row>
    <row r="158" spans="1:40">
      <c r="A158" s="1" t="s">
        <v>524</v>
      </c>
      <c r="B158" s="1" t="s">
        <v>552</v>
      </c>
      <c r="F158" s="1">
        <v>34</v>
      </c>
      <c r="G158" s="1" t="s">
        <v>274</v>
      </c>
      <c r="H158" s="1" t="str">
        <f t="shared" si="3"/>
        <v>34단독주택</v>
      </c>
      <c r="I158" s="12">
        <v>95.302824466006001</v>
      </c>
      <c r="J158" s="12">
        <v>95.731924003070901</v>
      </c>
      <c r="K158" s="12">
        <v>96.592841954175498</v>
      </c>
      <c r="L158" s="12">
        <v>97.244920355627897</v>
      </c>
      <c r="M158" s="12">
        <v>97.440550734427703</v>
      </c>
      <c r="N158" s="12">
        <v>97.291989309809907</v>
      </c>
      <c r="O158" s="12">
        <v>98.338066564034406</v>
      </c>
      <c r="P158" s="12">
        <v>98.796399318190595</v>
      </c>
      <c r="Q158" s="12">
        <v>99.125370442655495</v>
      </c>
      <c r="R158" s="12">
        <v>99.294734408385395</v>
      </c>
      <c r="S158" s="12">
        <v>99.329648338960396</v>
      </c>
      <c r="T158" s="12">
        <v>99.490699389462094</v>
      </c>
      <c r="U158" s="12">
        <v>99.704607779019796</v>
      </c>
      <c r="V158" s="12">
        <v>99.842091800378</v>
      </c>
      <c r="W158" s="12">
        <v>99.560245310481505</v>
      </c>
      <c r="X158" s="12">
        <v>99.570857890028194</v>
      </c>
      <c r="Y158" s="12">
        <v>99.683563079096402</v>
      </c>
      <c r="Z158" s="12">
        <v>99.702215004580694</v>
      </c>
      <c r="AA158" s="12">
        <v>99.548515282449202</v>
      </c>
      <c r="AB158" s="12">
        <v>99.442159222549193</v>
      </c>
      <c r="AC158" s="12">
        <v>99.259454699957999</v>
      </c>
      <c r="AD158" s="12">
        <v>99.649158497420899</v>
      </c>
      <c r="AE158" s="12">
        <v>99.863142493297204</v>
      </c>
      <c r="AF158" s="12">
        <v>100.391327289011</v>
      </c>
      <c r="AG158" s="12">
        <v>100.713389027601</v>
      </c>
      <c r="AH158" s="12">
        <v>100.932108703816</v>
      </c>
      <c r="AI158" s="12">
        <v>100.628838516478</v>
      </c>
      <c r="AJ158" s="12">
        <v>100.618253241478</v>
      </c>
      <c r="AK158" s="12">
        <v>100.815632210937</v>
      </c>
      <c r="AL158" s="12">
        <v>100.79927647867</v>
      </c>
      <c r="AM158" s="12">
        <v>100.91065640543999</v>
      </c>
      <c r="AN158" s="12">
        <v>100.8182578899</v>
      </c>
    </row>
    <row r="159" spans="1:40">
      <c r="A159" s="1" t="s">
        <v>524</v>
      </c>
      <c r="B159" s="1" t="s">
        <v>553</v>
      </c>
      <c r="F159" s="1">
        <v>35</v>
      </c>
      <c r="G159" s="1" t="s">
        <v>274</v>
      </c>
      <c r="H159" s="1" t="str">
        <f t="shared" si="3"/>
        <v>35단독주택</v>
      </c>
      <c r="I159" s="12">
        <v>96.693561626611896</v>
      </c>
      <c r="J159" s="12">
        <v>97.337622126974296</v>
      </c>
      <c r="K159" s="12">
        <v>97.949981649959597</v>
      </c>
      <c r="L159" s="12">
        <v>98.747426599719503</v>
      </c>
      <c r="M159" s="12">
        <v>98.661540973741396</v>
      </c>
      <c r="N159" s="12">
        <v>98.710241058590199</v>
      </c>
      <c r="O159" s="12">
        <v>98.924588803333606</v>
      </c>
      <c r="P159" s="12">
        <v>99.063600488796695</v>
      </c>
      <c r="Q159" s="12">
        <v>99.532946946654803</v>
      </c>
      <c r="R159" s="12">
        <v>99.818296478095107</v>
      </c>
      <c r="S159" s="12">
        <v>99.918635962687901</v>
      </c>
      <c r="T159" s="12">
        <v>100.372413515793</v>
      </c>
      <c r="U159" s="12">
        <v>100.42039991021799</v>
      </c>
      <c r="V159" s="12">
        <v>100.52955877030401</v>
      </c>
      <c r="W159" s="12">
        <v>100.254250469669</v>
      </c>
      <c r="X159" s="12">
        <v>100.16996265312601</v>
      </c>
      <c r="Y159" s="12">
        <v>100.10437663387199</v>
      </c>
      <c r="Z159" s="12">
        <v>100.03179909172</v>
      </c>
      <c r="AA159" s="12">
        <v>100.211560505412</v>
      </c>
      <c r="AB159" s="12">
        <v>100.409091235009</v>
      </c>
      <c r="AC159" s="12">
        <v>100.282530344382</v>
      </c>
      <c r="AD159" s="12">
        <v>100.259027752926</v>
      </c>
      <c r="AE159" s="12">
        <v>99.907731044772504</v>
      </c>
      <c r="AF159" s="12">
        <v>99.443961818318996</v>
      </c>
      <c r="AG159" s="12">
        <v>99.428529978099306</v>
      </c>
      <c r="AH159" s="12">
        <v>99.503432283463695</v>
      </c>
      <c r="AI159" s="12">
        <v>99.550623480336895</v>
      </c>
      <c r="AJ159" s="12">
        <v>99.670014901740004</v>
      </c>
      <c r="AK159" s="12">
        <v>99.854273464491897</v>
      </c>
      <c r="AL159" s="12">
        <v>99.777440067746895</v>
      </c>
      <c r="AM159" s="12">
        <v>99.861028474485806</v>
      </c>
      <c r="AN159" s="12">
        <v>99.996373120609107</v>
      </c>
    </row>
    <row r="160" spans="1:40">
      <c r="A160" s="1" t="s">
        <v>524</v>
      </c>
      <c r="B160" s="1" t="s">
        <v>554</v>
      </c>
      <c r="F160" s="1">
        <v>36</v>
      </c>
      <c r="G160" s="1" t="s">
        <v>274</v>
      </c>
      <c r="H160" s="1" t="str">
        <f t="shared" si="3"/>
        <v>36단독주택</v>
      </c>
      <c r="I160" s="12">
        <v>99.072322678605701</v>
      </c>
      <c r="J160" s="12">
        <v>99.311265927810098</v>
      </c>
      <c r="K160" s="12">
        <v>99.823440418490193</v>
      </c>
      <c r="L160" s="12">
        <v>100.55236305756701</v>
      </c>
      <c r="M160" s="12">
        <v>100.31608533051499</v>
      </c>
      <c r="N160" s="12">
        <v>100.290191076309</v>
      </c>
      <c r="O160" s="12">
        <v>100.354466403481</v>
      </c>
      <c r="P160" s="12">
        <v>100.51358990923799</v>
      </c>
      <c r="Q160" s="12">
        <v>101.26873326042799</v>
      </c>
      <c r="R160" s="12">
        <v>101.548683228158</v>
      </c>
      <c r="S160" s="12">
        <v>101.792328113054</v>
      </c>
      <c r="T160" s="12">
        <v>102.03881388772</v>
      </c>
      <c r="U160" s="12">
        <v>102.85069623864</v>
      </c>
      <c r="V160" s="12">
        <v>102.79862182108999</v>
      </c>
      <c r="W160" s="12">
        <v>100.265384217712</v>
      </c>
      <c r="X160" s="12">
        <v>100.218835180423</v>
      </c>
      <c r="Y160" s="12">
        <v>100.072364809872</v>
      </c>
      <c r="Z160" s="12">
        <v>99.946781797039804</v>
      </c>
      <c r="AA160" s="12">
        <v>99.979612828746994</v>
      </c>
      <c r="AB160" s="12">
        <v>100.17479461885399</v>
      </c>
      <c r="AC160" s="12">
        <v>100.08989492946699</v>
      </c>
      <c r="AD160" s="12">
        <v>100.13325179214699</v>
      </c>
      <c r="AE160" s="12">
        <v>100.069505319859</v>
      </c>
      <c r="AF160" s="12">
        <v>99.657593446095902</v>
      </c>
      <c r="AG160" s="12">
        <v>99.733579245361597</v>
      </c>
      <c r="AH160" s="12">
        <v>99.912718264470499</v>
      </c>
      <c r="AI160" s="12">
        <v>100.012601484632</v>
      </c>
      <c r="AJ160" s="12">
        <v>100.24467056478601</v>
      </c>
      <c r="AK160" s="12">
        <v>99.972218747759001</v>
      </c>
      <c r="AL160" s="12">
        <v>99.9499492349657</v>
      </c>
      <c r="AM160" s="12">
        <v>99.874151931913005</v>
      </c>
      <c r="AN160" s="12">
        <v>99.840250643751602</v>
      </c>
    </row>
    <row r="161" spans="1:40">
      <c r="A161" s="1" t="s">
        <v>524</v>
      </c>
      <c r="B161" s="1" t="s">
        <v>555</v>
      </c>
      <c r="F161" s="1">
        <v>37</v>
      </c>
      <c r="G161" s="1" t="s">
        <v>274</v>
      </c>
      <c r="H161" s="1" t="str">
        <f t="shared" si="3"/>
        <v>37단독주택</v>
      </c>
      <c r="I161" s="12">
        <v>98.274675557391504</v>
      </c>
      <c r="J161" s="12">
        <v>98.637092693969606</v>
      </c>
      <c r="K161" s="12">
        <v>98.763514570812205</v>
      </c>
      <c r="L161" s="12">
        <v>99.009854257487703</v>
      </c>
      <c r="M161" s="12">
        <v>99.065625505030695</v>
      </c>
      <c r="N161" s="12">
        <v>99.147347456846106</v>
      </c>
      <c r="O161" s="12">
        <v>99.138902105270105</v>
      </c>
      <c r="P161" s="12">
        <v>99.0833097013317</v>
      </c>
      <c r="Q161" s="12">
        <v>98.931526758467697</v>
      </c>
      <c r="R161" s="12">
        <v>98.937459311126304</v>
      </c>
      <c r="S161" s="12">
        <v>99.011657416553305</v>
      </c>
      <c r="T161" s="12">
        <v>99.150456398997605</v>
      </c>
      <c r="U161" s="12">
        <v>99.457537825316294</v>
      </c>
      <c r="V161" s="12">
        <v>99.583472098512502</v>
      </c>
      <c r="W161" s="12">
        <v>99.593042178766794</v>
      </c>
      <c r="X161" s="12">
        <v>99.519890566138898</v>
      </c>
      <c r="Y161" s="12">
        <v>99.483264599348402</v>
      </c>
      <c r="Z161" s="12">
        <v>99.606009490030303</v>
      </c>
      <c r="AA161" s="12">
        <v>99.757900771705707</v>
      </c>
      <c r="AB161" s="12">
        <v>99.781700968066701</v>
      </c>
      <c r="AC161" s="12">
        <v>99.694187719229703</v>
      </c>
      <c r="AD161" s="12">
        <v>99.732278686210194</v>
      </c>
      <c r="AE161" s="12">
        <v>99.934671629526207</v>
      </c>
      <c r="AF161" s="12">
        <v>100.15235675885</v>
      </c>
      <c r="AG161" s="12">
        <v>100.317438467871</v>
      </c>
      <c r="AH161" s="12">
        <v>100.43376144132</v>
      </c>
      <c r="AI161" s="12">
        <v>100.424085451428</v>
      </c>
      <c r="AJ161" s="12">
        <v>100.457256716499</v>
      </c>
      <c r="AK161" s="12">
        <v>100.45263741979601</v>
      </c>
      <c r="AL161" s="12">
        <v>100.574954064972</v>
      </c>
      <c r="AM161" s="12">
        <v>100.80904823031</v>
      </c>
      <c r="AN161" s="12">
        <v>100.941602816966</v>
      </c>
    </row>
    <row r="162" spans="1:40">
      <c r="A162" s="1" t="s">
        <v>524</v>
      </c>
      <c r="B162" s="1" t="s">
        <v>556</v>
      </c>
      <c r="F162" s="1">
        <v>38</v>
      </c>
      <c r="G162" s="1" t="s">
        <v>274</v>
      </c>
      <c r="H162" s="1" t="str">
        <f t="shared" si="3"/>
        <v>38단독주택</v>
      </c>
      <c r="I162" s="12">
        <v>89.314755293042296</v>
      </c>
      <c r="J162" s="12">
        <v>89.925374099992098</v>
      </c>
      <c r="K162" s="12">
        <v>91.505292669852395</v>
      </c>
      <c r="L162" s="12">
        <v>93.503123419439504</v>
      </c>
      <c r="M162" s="12">
        <v>93.2489236408897</v>
      </c>
      <c r="N162" s="12">
        <v>93.831827989861907</v>
      </c>
      <c r="O162" s="12">
        <v>94.452948583410901</v>
      </c>
      <c r="P162" s="12">
        <v>95.188574593571005</v>
      </c>
      <c r="Q162" s="12">
        <v>96.498868102058907</v>
      </c>
      <c r="R162" s="12">
        <v>97.4025741579688</v>
      </c>
      <c r="S162" s="12">
        <v>98.375140100166107</v>
      </c>
      <c r="T162" s="12">
        <v>98.634379447376006</v>
      </c>
      <c r="U162" s="12">
        <v>99.183232583141901</v>
      </c>
      <c r="V162" s="12">
        <v>99.485724230504303</v>
      </c>
      <c r="W162" s="12">
        <v>99.801398899583404</v>
      </c>
      <c r="X162" s="12">
        <v>100.045922272721</v>
      </c>
      <c r="Y162" s="12">
        <v>100.083214882211</v>
      </c>
      <c r="Z162" s="12">
        <v>99.914748524041698</v>
      </c>
      <c r="AA162" s="12">
        <v>99.847399774093901</v>
      </c>
      <c r="AB162" s="12">
        <v>99.896658962186095</v>
      </c>
      <c r="AC162" s="12">
        <v>99.820697459562297</v>
      </c>
      <c r="AD162" s="12">
        <v>99.8928255152818</v>
      </c>
      <c r="AE162" s="12">
        <v>99.942427970910302</v>
      </c>
      <c r="AF162" s="12">
        <v>100.217075067042</v>
      </c>
      <c r="AG162" s="12">
        <v>100.437074532491</v>
      </c>
      <c r="AH162" s="12">
        <v>100.48762113884</v>
      </c>
      <c r="AI162" s="12">
        <v>100.32186404725201</v>
      </c>
      <c r="AJ162" s="12">
        <v>100.47776169429601</v>
      </c>
      <c r="AK162" s="12">
        <v>100.613422314472</v>
      </c>
      <c r="AL162" s="12">
        <v>100.734191970374</v>
      </c>
      <c r="AM162" s="12">
        <v>100.995337187449</v>
      </c>
      <c r="AN162" s="12">
        <v>101.13726709706199</v>
      </c>
    </row>
    <row r="163" spans="1:40">
      <c r="A163" s="1" t="s">
        <v>524</v>
      </c>
      <c r="B163" s="1" t="s">
        <v>557</v>
      </c>
      <c r="F163" s="1">
        <v>39</v>
      </c>
      <c r="G163" s="1" t="s">
        <v>274</v>
      </c>
      <c r="H163" s="1" t="str">
        <f t="shared" si="3"/>
        <v>39단독주택</v>
      </c>
      <c r="I163" s="12">
        <v>95.543401487374993</v>
      </c>
      <c r="J163" s="12">
        <v>96.656133309567295</v>
      </c>
      <c r="K163" s="12">
        <v>96.652491858883906</v>
      </c>
      <c r="L163" s="12">
        <v>96.530256046507503</v>
      </c>
      <c r="M163" s="12">
        <v>96.668847174656904</v>
      </c>
      <c r="N163" s="12">
        <v>96.809348470287205</v>
      </c>
      <c r="O163" s="12">
        <v>97.398556002172498</v>
      </c>
      <c r="P163" s="12">
        <v>97.547344285883995</v>
      </c>
      <c r="Q163" s="12">
        <v>97.523355634919994</v>
      </c>
      <c r="R163" s="12">
        <v>98.156662570099698</v>
      </c>
      <c r="S163" s="12">
        <v>99.288996610446105</v>
      </c>
      <c r="T163" s="12">
        <v>99.048890974239598</v>
      </c>
      <c r="U163" s="12">
        <v>99.370123173779703</v>
      </c>
      <c r="V163" s="12">
        <v>99.706842124468494</v>
      </c>
      <c r="W163" s="12">
        <v>99.7089677533382</v>
      </c>
      <c r="X163" s="12">
        <v>99.687263384312502</v>
      </c>
      <c r="Y163" s="12">
        <v>99.845343502077</v>
      </c>
      <c r="Z163" s="12">
        <v>99.997254705607503</v>
      </c>
      <c r="AA163" s="12">
        <v>99.987004260071501</v>
      </c>
      <c r="AB163" s="12">
        <v>100.138210589454</v>
      </c>
      <c r="AC163" s="12">
        <v>100.154817957117</v>
      </c>
      <c r="AD163" s="12">
        <v>100.275921512463</v>
      </c>
      <c r="AE163" s="12">
        <v>100.215312578712</v>
      </c>
      <c r="AF163" s="12">
        <v>100.043461961322</v>
      </c>
      <c r="AG163" s="12">
        <v>100.041121600976</v>
      </c>
      <c r="AH163" s="12">
        <v>99.843267002676498</v>
      </c>
      <c r="AI163" s="12">
        <v>99.725643923470699</v>
      </c>
      <c r="AJ163" s="12">
        <v>99.580413894826506</v>
      </c>
      <c r="AK163" s="12">
        <v>99.718433172526403</v>
      </c>
      <c r="AL163" s="12">
        <v>99.902059589873403</v>
      </c>
      <c r="AM163" s="12">
        <v>99.874627285013602</v>
      </c>
      <c r="AN163" s="12">
        <v>100.03628389999901</v>
      </c>
    </row>
    <row r="164" spans="1:40">
      <c r="A164" s="1" t="s">
        <v>854</v>
      </c>
      <c r="F164" s="1">
        <v>40</v>
      </c>
      <c r="G164" s="1" t="s">
        <v>274</v>
      </c>
      <c r="H164" s="1" t="str">
        <f t="shared" si="3"/>
        <v>40단독주택</v>
      </c>
      <c r="I164" s="12">
        <v>95.578798465504804</v>
      </c>
      <c r="J164" s="12">
        <v>96.067327039742807</v>
      </c>
      <c r="K164" s="12">
        <v>96.666308644435304</v>
      </c>
      <c r="L164" s="12">
        <v>97.196003100786399</v>
      </c>
      <c r="M164" s="12">
        <v>97.288304005294094</v>
      </c>
      <c r="N164" s="12">
        <v>97.680058156559198</v>
      </c>
      <c r="O164" s="12">
        <v>98.235204665387002</v>
      </c>
      <c r="P164" s="12">
        <v>98.551651030676695</v>
      </c>
      <c r="Q164" s="12">
        <v>98.874712959291898</v>
      </c>
      <c r="R164" s="12">
        <v>99.123051732945299</v>
      </c>
      <c r="S164" s="12">
        <v>99.396354671873894</v>
      </c>
      <c r="T164" s="12">
        <v>99.642519383391999</v>
      </c>
      <c r="U164" s="12">
        <v>99.953911584155904</v>
      </c>
      <c r="V164" s="12">
        <v>99.964390379235198</v>
      </c>
      <c r="W164" s="12">
        <v>99.997278400457802</v>
      </c>
      <c r="X164" s="12">
        <v>100.03849616587399</v>
      </c>
      <c r="Y164" s="12">
        <v>100.055544571184</v>
      </c>
      <c r="Z164" s="12">
        <v>100.03198533854101</v>
      </c>
      <c r="AA164" s="12">
        <v>100.05422815913001</v>
      </c>
      <c r="AB164" s="12">
        <v>100.062073238125</v>
      </c>
      <c r="AC164" s="12">
        <v>99.9368158596304</v>
      </c>
      <c r="AD164" s="12">
        <v>99.919586735631299</v>
      </c>
      <c r="AE164" s="12">
        <v>99.923235904651094</v>
      </c>
      <c r="AF164" s="12">
        <v>100.016468557796</v>
      </c>
      <c r="AG164" s="12">
        <v>100.07567279320099</v>
      </c>
      <c r="AH164" s="12">
        <v>100.11598626683499</v>
      </c>
      <c r="AI164" s="12">
        <v>100.08709902669101</v>
      </c>
      <c r="AJ164" s="12">
        <v>100.125966604298</v>
      </c>
      <c r="AK164" s="12">
        <v>100.165874572419</v>
      </c>
      <c r="AL164" s="12">
        <v>100.211837968179</v>
      </c>
      <c r="AM164" s="12">
        <v>100.23248149839399</v>
      </c>
      <c r="AN164" s="12">
        <v>100.240718249263</v>
      </c>
    </row>
    <row r="165" spans="1:40">
      <c r="A165" s="1" t="s">
        <v>523</v>
      </c>
      <c r="F165" s="1">
        <v>41</v>
      </c>
      <c r="G165" s="1" t="s">
        <v>274</v>
      </c>
      <c r="H165" s="1" t="str">
        <f t="shared" si="3"/>
        <v>41단독주택</v>
      </c>
      <c r="I165" s="12">
        <v>95.399823573503994</v>
      </c>
      <c r="J165" s="12">
        <v>95.878277780973804</v>
      </c>
      <c r="K165" s="12">
        <v>96.779228174870497</v>
      </c>
      <c r="L165" s="12">
        <v>97.434255294080302</v>
      </c>
      <c r="M165" s="12">
        <v>97.315591465971494</v>
      </c>
      <c r="N165" s="12">
        <v>97.550414767481897</v>
      </c>
      <c r="O165" s="12">
        <v>97.882424821689597</v>
      </c>
      <c r="P165" s="12">
        <v>98.194429171159797</v>
      </c>
      <c r="Q165" s="12">
        <v>98.598956468692606</v>
      </c>
      <c r="R165" s="12">
        <v>98.907660194744594</v>
      </c>
      <c r="S165" s="12">
        <v>99.2425236300964</v>
      </c>
      <c r="T165" s="12">
        <v>99.530196975412693</v>
      </c>
      <c r="U165" s="12">
        <v>99.909158928360995</v>
      </c>
      <c r="V165" s="12">
        <v>100.06169926270699</v>
      </c>
      <c r="W165" s="12">
        <v>99.709292082080495</v>
      </c>
      <c r="X165" s="12">
        <v>99.738205043524701</v>
      </c>
      <c r="Y165" s="12">
        <v>99.747222901280793</v>
      </c>
      <c r="Z165" s="12">
        <v>99.828102004683601</v>
      </c>
      <c r="AA165" s="12">
        <v>99.866508735719506</v>
      </c>
      <c r="AB165" s="12">
        <v>99.984429454268593</v>
      </c>
      <c r="AC165" s="12">
        <v>99.883925585555303</v>
      </c>
      <c r="AD165" s="12">
        <v>99.886156825395503</v>
      </c>
      <c r="AE165" s="12">
        <v>99.923691457885596</v>
      </c>
      <c r="AF165" s="12">
        <v>100.075089827642</v>
      </c>
      <c r="AG165" s="12">
        <v>100.17007302499999</v>
      </c>
      <c r="AH165" s="12">
        <v>100.33166279069199</v>
      </c>
      <c r="AI165" s="12">
        <v>100.329769960346</v>
      </c>
      <c r="AJ165" s="12">
        <v>100.400187814191</v>
      </c>
      <c r="AK165" s="12">
        <v>100.393390567203</v>
      </c>
      <c r="AL165" s="12">
        <v>100.45408935031</v>
      </c>
      <c r="AM165" s="12">
        <v>100.53006294517201</v>
      </c>
      <c r="AN165" s="12">
        <v>100.666981464305</v>
      </c>
    </row>
  </sheetData>
  <phoneticPr fontId="16" type="noConversion"/>
  <pageMargins left="0.75" right="0.75" top="1" bottom="1" header="0.5" footer="0.5"/>
  <headerFooter alignWithMargins="0">
    <oddHeader>&amp;A</oddHeader>
    <oddFooter>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codeName="Sheet8"/>
  <dimension ref="A1:AH62"/>
  <sheetViews>
    <sheetView showGridLines="0" view="pageLayout" zoomScaleNormal="100" zoomScaleSheetLayoutView="100" workbookViewId="0">
      <selection activeCell="F6" sqref="F6:H12"/>
    </sheetView>
  </sheetViews>
  <sheetFormatPr defaultColWidth="9.140625" defaultRowHeight="12.75"/>
  <cols>
    <col min="1" max="1" width="2.140625" style="297" customWidth="1"/>
    <col min="2" max="3" width="2" style="297" customWidth="1"/>
    <col min="4" max="4" width="19.5703125" style="297" customWidth="1"/>
    <col min="5" max="5" width="5.140625" style="297" hidden="1" customWidth="1"/>
    <col min="6" max="7" width="6.7109375" style="500" customWidth="1"/>
    <col min="8" max="8" width="6.7109375" style="500" hidden="1" customWidth="1"/>
    <col min="9" max="10" width="6.7109375" style="297" customWidth="1"/>
    <col min="11" max="11" width="6.7109375" style="297" hidden="1" customWidth="1"/>
    <col min="12" max="13" width="6.7109375" style="297" customWidth="1"/>
    <col min="14" max="14" width="6.7109375" style="297" hidden="1" customWidth="1"/>
    <col min="15" max="16" width="6.7109375" style="297" customWidth="1"/>
    <col min="17" max="17" width="6.7109375" style="297" hidden="1" customWidth="1"/>
    <col min="18" max="18" width="6.7109375" style="297" customWidth="1"/>
    <col min="19" max="19" width="6.7109375" style="329" customWidth="1"/>
    <col min="20" max="20" width="6.7109375" style="297" hidden="1" customWidth="1"/>
    <col min="21" max="21" width="6.7109375" style="325" customWidth="1"/>
    <col min="22" max="22" width="6.7109375" style="500" customWidth="1"/>
    <col min="23" max="30" width="6.7109375" style="297" customWidth="1"/>
    <col min="31" max="31" width="19.85546875" style="297" customWidth="1"/>
    <col min="32" max="33" width="2" style="297" customWidth="1"/>
    <col min="34" max="34" width="2" style="329" customWidth="1"/>
    <col min="35" max="16384" width="9.140625" style="297"/>
  </cols>
  <sheetData>
    <row r="1" spans="1:34" ht="16.5" customHeight="1">
      <c r="A1" s="1450" t="s">
        <v>1773</v>
      </c>
      <c r="B1" s="1450"/>
      <c r="C1" s="1450"/>
      <c r="D1" s="1450"/>
      <c r="E1" s="537"/>
      <c r="F1" s="695"/>
      <c r="G1" s="695"/>
      <c r="H1" s="695"/>
      <c r="I1" s="695"/>
      <c r="J1" s="695"/>
      <c r="K1" s="695"/>
      <c r="L1" s="695"/>
      <c r="M1" s="695"/>
      <c r="N1" s="695"/>
      <c r="O1" s="695"/>
      <c r="P1" s="695"/>
      <c r="Q1" s="695"/>
      <c r="R1" s="695"/>
      <c r="S1" s="696"/>
      <c r="T1" s="695"/>
      <c r="U1" s="695"/>
      <c r="V1" s="695"/>
      <c r="W1" s="695"/>
      <c r="X1" s="695"/>
      <c r="Y1" s="695"/>
      <c r="Z1" s="695"/>
      <c r="AA1" s="695"/>
      <c r="AB1" s="695"/>
      <c r="AC1" s="695"/>
      <c r="AD1" s="695"/>
      <c r="AE1" s="1429" t="s">
        <v>1773</v>
      </c>
      <c r="AF1" s="1429"/>
      <c r="AG1" s="1429"/>
      <c r="AH1" s="1429"/>
    </row>
    <row r="2" spans="1:34" ht="3" customHeight="1">
      <c r="A2" s="298"/>
      <c r="B2" s="299"/>
      <c r="C2" s="299"/>
      <c r="D2" s="299"/>
      <c r="E2" s="299"/>
      <c r="F2" s="697"/>
      <c r="G2" s="697"/>
      <c r="H2" s="697"/>
      <c r="I2" s="298"/>
      <c r="J2" s="298"/>
      <c r="K2" s="298"/>
      <c r="L2" s="298"/>
      <c r="M2" s="298"/>
      <c r="N2" s="298"/>
      <c r="O2" s="298"/>
      <c r="P2" s="298"/>
      <c r="Q2" s="298"/>
      <c r="R2" s="298"/>
      <c r="S2" s="302"/>
      <c r="T2" s="298"/>
      <c r="U2" s="301"/>
      <c r="V2" s="697"/>
      <c r="W2" s="298"/>
      <c r="X2" s="298"/>
      <c r="Y2" s="298"/>
      <c r="Z2" s="298"/>
      <c r="AA2" s="298"/>
      <c r="AB2" s="298"/>
      <c r="AC2" s="298"/>
      <c r="AD2" s="298"/>
      <c r="AE2" s="299"/>
      <c r="AF2" s="299"/>
      <c r="AG2" s="299"/>
      <c r="AH2" s="305"/>
    </row>
    <row r="3" spans="1:34" ht="6.75" customHeight="1">
      <c r="A3" s="1551" t="s">
        <v>1994</v>
      </c>
      <c r="B3" s="1551"/>
      <c r="C3" s="1551"/>
      <c r="D3" s="1551"/>
      <c r="E3" s="1551"/>
      <c r="F3" s="1551"/>
      <c r="G3" s="1551"/>
      <c r="H3" s="1551"/>
      <c r="I3" s="1551"/>
      <c r="J3" s="1551"/>
      <c r="K3" s="1551"/>
      <c r="L3" s="1551"/>
      <c r="M3" s="1551"/>
      <c r="N3" s="1551"/>
      <c r="O3" s="1551"/>
      <c r="P3" s="1551"/>
      <c r="Q3" s="1551"/>
      <c r="R3" s="1551"/>
      <c r="S3" s="1551"/>
      <c r="T3" s="698"/>
      <c r="U3" s="541"/>
      <c r="V3" s="699"/>
      <c r="W3" s="698"/>
      <c r="X3" s="698"/>
      <c r="Y3" s="698"/>
      <c r="Z3" s="698"/>
      <c r="AA3" s="698"/>
      <c r="AB3" s="698"/>
      <c r="AC3" s="698"/>
      <c r="AD3" s="698"/>
      <c r="AE3" s="544"/>
      <c r="AF3" s="544"/>
      <c r="AG3" s="544"/>
      <c r="AH3" s="545"/>
    </row>
    <row r="4" spans="1:34" ht="21.2" customHeight="1">
      <c r="A4" s="1551"/>
      <c r="B4" s="1551"/>
      <c r="C4" s="1551"/>
      <c r="D4" s="1551"/>
      <c r="E4" s="1551"/>
      <c r="F4" s="1551"/>
      <c r="G4" s="1551"/>
      <c r="H4" s="1551"/>
      <c r="I4" s="1551"/>
      <c r="J4" s="1551"/>
      <c r="K4" s="1551"/>
      <c r="L4" s="1551"/>
      <c r="M4" s="1551"/>
      <c r="N4" s="1551"/>
      <c r="O4" s="1551"/>
      <c r="P4" s="1551"/>
      <c r="Q4" s="1551"/>
      <c r="R4" s="1551"/>
      <c r="S4" s="1551"/>
      <c r="T4" s="698"/>
      <c r="U4" s="700"/>
      <c r="V4" s="701"/>
      <c r="W4" s="702"/>
      <c r="X4" s="702"/>
      <c r="Y4" s="702"/>
      <c r="Z4" s="702"/>
      <c r="AA4" s="702"/>
      <c r="AB4" s="702"/>
      <c r="AC4" s="698"/>
      <c r="AD4" s="698"/>
      <c r="AE4" s="702"/>
      <c r="AF4" s="702"/>
      <c r="AG4" s="702"/>
      <c r="AH4" s="703"/>
    </row>
    <row r="5" spans="1:34" ht="15.75" thickBot="1">
      <c r="A5" s="704"/>
      <c r="B5" s="705"/>
      <c r="C5" s="1356" t="s">
        <v>1852</v>
      </c>
      <c r="D5" s="1356"/>
      <c r="E5" s="1356"/>
      <c r="F5" s="1356"/>
      <c r="G5" s="1356"/>
      <c r="H5" s="1356"/>
      <c r="I5" s="1356"/>
      <c r="J5" s="705"/>
      <c r="K5" s="705"/>
      <c r="L5" s="705"/>
      <c r="M5" s="705"/>
      <c r="N5" s="705"/>
      <c r="O5" s="705"/>
      <c r="P5" s="705"/>
      <c r="Q5" s="705"/>
      <c r="R5" s="706"/>
      <c r="S5" s="707"/>
      <c r="T5" s="706"/>
      <c r="U5" s="708"/>
      <c r="V5" s="709"/>
      <c r="W5" s="705"/>
      <c r="X5" s="705"/>
      <c r="Y5" s="705"/>
      <c r="Z5" s="705"/>
      <c r="AA5" s="705"/>
      <c r="AB5" s="706"/>
      <c r="AC5" s="706"/>
      <c r="AD5" s="706"/>
      <c r="AE5" s="705"/>
      <c r="AF5" s="705"/>
      <c r="AG5" s="705"/>
      <c r="AH5" s="710"/>
    </row>
    <row r="6" spans="1:34" s="308" customFormat="1" ht="12.75" customHeight="1">
      <c r="A6" s="1506" t="s">
        <v>163</v>
      </c>
      <c r="B6" s="1506"/>
      <c r="C6" s="1506"/>
      <c r="D6" s="1506"/>
      <c r="E6" s="711"/>
      <c r="F6" s="1536" t="s">
        <v>1780</v>
      </c>
      <c r="G6" s="1537"/>
      <c r="H6" s="1537"/>
      <c r="I6" s="1536" t="s">
        <v>1786</v>
      </c>
      <c r="J6" s="1537"/>
      <c r="K6" s="1537"/>
      <c r="L6" s="1536" t="s">
        <v>1870</v>
      </c>
      <c r="M6" s="1537"/>
      <c r="N6" s="1537"/>
      <c r="O6" s="1536" t="s">
        <v>1787</v>
      </c>
      <c r="P6" s="1537"/>
      <c r="Q6" s="1537"/>
      <c r="R6" s="1536" t="s">
        <v>1788</v>
      </c>
      <c r="S6" s="1537"/>
      <c r="T6" s="1537"/>
      <c r="U6" s="1542" t="s">
        <v>1780</v>
      </c>
      <c r="V6" s="1543"/>
      <c r="W6" s="1548" t="s">
        <v>1786</v>
      </c>
      <c r="X6" s="1548"/>
      <c r="Y6" s="1548" t="s">
        <v>1870</v>
      </c>
      <c r="Z6" s="1548"/>
      <c r="AA6" s="1548" t="s">
        <v>1787</v>
      </c>
      <c r="AB6" s="1548"/>
      <c r="AC6" s="1548" t="s">
        <v>1789</v>
      </c>
      <c r="AD6" s="1543"/>
      <c r="AE6" s="656" t="s">
        <v>167</v>
      </c>
      <c r="AF6" s="657"/>
      <c r="AG6" s="657"/>
      <c r="AH6" s="657"/>
    </row>
    <row r="7" spans="1:34" s="308" customFormat="1" ht="9" customHeight="1">
      <c r="A7" s="658"/>
      <c r="B7" s="1503" t="s">
        <v>11</v>
      </c>
      <c r="C7" s="1503"/>
      <c r="D7" s="1503"/>
      <c r="E7" s="712"/>
      <c r="F7" s="1538"/>
      <c r="G7" s="1539"/>
      <c r="H7" s="1539"/>
      <c r="I7" s="1538"/>
      <c r="J7" s="1539"/>
      <c r="K7" s="1539"/>
      <c r="L7" s="1538"/>
      <c r="M7" s="1539"/>
      <c r="N7" s="1539"/>
      <c r="O7" s="1538"/>
      <c r="P7" s="1539"/>
      <c r="Q7" s="1539"/>
      <c r="R7" s="1538"/>
      <c r="S7" s="1539"/>
      <c r="T7" s="1539"/>
      <c r="U7" s="1544"/>
      <c r="V7" s="1545"/>
      <c r="W7" s="1549"/>
      <c r="X7" s="1549"/>
      <c r="Y7" s="1549"/>
      <c r="Z7" s="1549"/>
      <c r="AA7" s="1549"/>
      <c r="AB7" s="1549"/>
      <c r="AC7" s="1545"/>
      <c r="AD7" s="1545"/>
      <c r="AE7" s="664" t="s">
        <v>169</v>
      </c>
      <c r="AF7" s="665"/>
      <c r="AG7" s="665"/>
      <c r="AH7" s="665"/>
    </row>
    <row r="8" spans="1:34" s="308" customFormat="1" ht="11.25" customHeight="1">
      <c r="A8" s="666"/>
      <c r="B8" s="667"/>
      <c r="C8" s="667"/>
      <c r="D8" s="667"/>
      <c r="E8" s="667"/>
      <c r="F8" s="1538"/>
      <c r="G8" s="1539"/>
      <c r="H8" s="1539"/>
      <c r="I8" s="1538"/>
      <c r="J8" s="1539"/>
      <c r="K8" s="1539"/>
      <c r="L8" s="1538"/>
      <c r="M8" s="1539"/>
      <c r="N8" s="1539"/>
      <c r="O8" s="1538"/>
      <c r="P8" s="1539"/>
      <c r="Q8" s="1539"/>
      <c r="R8" s="1538"/>
      <c r="S8" s="1539"/>
      <c r="T8" s="1539"/>
      <c r="U8" s="1544"/>
      <c r="V8" s="1545"/>
      <c r="W8" s="1549"/>
      <c r="X8" s="1549"/>
      <c r="Y8" s="1549"/>
      <c r="Z8" s="1549"/>
      <c r="AA8" s="1549"/>
      <c r="AB8" s="1549"/>
      <c r="AC8" s="1545"/>
      <c r="AD8" s="1545"/>
      <c r="AE8" s="673"/>
      <c r="AF8" s="667"/>
      <c r="AG8" s="667"/>
      <c r="AH8" s="667"/>
    </row>
    <row r="9" spans="1:34" s="308" customFormat="1" ht="9.1999999999999993" customHeight="1">
      <c r="A9" s="674"/>
      <c r="B9" s="675"/>
      <c r="C9" s="675"/>
      <c r="D9" s="675"/>
      <c r="E9" s="675"/>
      <c r="F9" s="1540"/>
      <c r="G9" s="1541"/>
      <c r="H9" s="1541"/>
      <c r="I9" s="1538"/>
      <c r="J9" s="1539"/>
      <c r="K9" s="1539"/>
      <c r="L9" s="1538"/>
      <c r="M9" s="1539"/>
      <c r="N9" s="1539"/>
      <c r="O9" s="1538"/>
      <c r="P9" s="1539"/>
      <c r="Q9" s="1539"/>
      <c r="R9" s="1540"/>
      <c r="S9" s="1541"/>
      <c r="T9" s="1541"/>
      <c r="U9" s="1546"/>
      <c r="V9" s="1547"/>
      <c r="W9" s="1550"/>
      <c r="X9" s="1550"/>
      <c r="Y9" s="1550"/>
      <c r="Z9" s="1550"/>
      <c r="AA9" s="1550"/>
      <c r="AB9" s="1550"/>
      <c r="AC9" s="1547"/>
      <c r="AD9" s="1547"/>
      <c r="AE9" s="681"/>
      <c r="AF9" s="675"/>
      <c r="AG9" s="675"/>
      <c r="AH9" s="675"/>
    </row>
    <row r="10" spans="1:34" s="308" customFormat="1" ht="11.1" customHeight="1">
      <c r="A10" s="1499"/>
      <c r="B10" s="1499"/>
      <c r="C10" s="682"/>
      <c r="D10" s="682"/>
      <c r="E10" s="682"/>
      <c r="F10" s="1533">
        <f>'1'!F12</f>
        <v>41487</v>
      </c>
      <c r="G10" s="1534">
        <f>DATE(YEAR(F10),MONTH(F10)-1,1)</f>
        <v>41456</v>
      </c>
      <c r="H10" s="1535">
        <f>DATE(YEAR(F10)-1,12,1)</f>
        <v>41244</v>
      </c>
      <c r="I10" s="1515">
        <f t="shared" ref="I10:T10" si="0">F10</f>
        <v>41487</v>
      </c>
      <c r="J10" s="1524">
        <f t="shared" si="0"/>
        <v>41456</v>
      </c>
      <c r="K10" s="1512">
        <f t="shared" si="0"/>
        <v>41244</v>
      </c>
      <c r="L10" s="1515">
        <f t="shared" si="0"/>
        <v>41487</v>
      </c>
      <c r="M10" s="1524">
        <f t="shared" si="0"/>
        <v>41456</v>
      </c>
      <c r="N10" s="1512">
        <f t="shared" si="0"/>
        <v>41244</v>
      </c>
      <c r="O10" s="1515">
        <f t="shared" si="0"/>
        <v>41487</v>
      </c>
      <c r="P10" s="1524">
        <f t="shared" si="0"/>
        <v>41456</v>
      </c>
      <c r="Q10" s="1512">
        <f t="shared" si="0"/>
        <v>41244</v>
      </c>
      <c r="R10" s="1515">
        <f t="shared" si="0"/>
        <v>41487</v>
      </c>
      <c r="S10" s="1518">
        <f t="shared" si="0"/>
        <v>41456</v>
      </c>
      <c r="T10" s="1521">
        <f t="shared" si="0"/>
        <v>41244</v>
      </c>
      <c r="U10" s="1530" t="s">
        <v>1790</v>
      </c>
      <c r="V10" s="1527" t="s">
        <v>1785</v>
      </c>
      <c r="W10" s="1530" t="s">
        <v>1790</v>
      </c>
      <c r="X10" s="1527" t="s">
        <v>1785</v>
      </c>
      <c r="Y10" s="1530" t="s">
        <v>1790</v>
      </c>
      <c r="Z10" s="1527" t="s">
        <v>1785</v>
      </c>
      <c r="AA10" s="1530" t="s">
        <v>1790</v>
      </c>
      <c r="AB10" s="1527" t="s">
        <v>1785</v>
      </c>
      <c r="AC10" s="1530" t="s">
        <v>1790</v>
      </c>
      <c r="AD10" s="1527" t="s">
        <v>1785</v>
      </c>
      <c r="AE10" s="688"/>
      <c r="AF10" s="682"/>
      <c r="AG10" s="682"/>
      <c r="AH10" s="682"/>
    </row>
    <row r="11" spans="1:34" s="308" customFormat="1" ht="11.25" customHeight="1">
      <c r="A11" s="1499" t="s">
        <v>8</v>
      </c>
      <c r="B11" s="1499"/>
      <c r="C11" s="682"/>
      <c r="D11" s="682"/>
      <c r="E11" s="682"/>
      <c r="F11" s="1516"/>
      <c r="G11" s="1525"/>
      <c r="H11" s="1513"/>
      <c r="I11" s="1516"/>
      <c r="J11" s="1525"/>
      <c r="K11" s="1513"/>
      <c r="L11" s="1516"/>
      <c r="M11" s="1525"/>
      <c r="N11" s="1513"/>
      <c r="O11" s="1516"/>
      <c r="P11" s="1525"/>
      <c r="Q11" s="1513"/>
      <c r="R11" s="1516"/>
      <c r="S11" s="1519"/>
      <c r="T11" s="1522"/>
      <c r="U11" s="1531"/>
      <c r="V11" s="1528"/>
      <c r="W11" s="1531"/>
      <c r="X11" s="1528"/>
      <c r="Y11" s="1531"/>
      <c r="Z11" s="1528"/>
      <c r="AA11" s="1531"/>
      <c r="AB11" s="1528"/>
      <c r="AC11" s="1531"/>
      <c r="AD11" s="1528"/>
      <c r="AE11" s="688"/>
      <c r="AF11" s="682"/>
      <c r="AG11" s="682"/>
      <c r="AH11" s="682"/>
    </row>
    <row r="12" spans="1:34" s="309" customFormat="1" ht="24.75" customHeight="1">
      <c r="A12" s="1500" t="s">
        <v>9</v>
      </c>
      <c r="B12" s="1500"/>
      <c r="C12" s="1500"/>
      <c r="D12" s="1500"/>
      <c r="E12" s="713"/>
      <c r="F12" s="1517"/>
      <c r="G12" s="1526"/>
      <c r="H12" s="1514"/>
      <c r="I12" s="1517"/>
      <c r="J12" s="1526"/>
      <c r="K12" s="1514"/>
      <c r="L12" s="1517"/>
      <c r="M12" s="1526"/>
      <c r="N12" s="1514"/>
      <c r="O12" s="1517"/>
      <c r="P12" s="1526"/>
      <c r="Q12" s="1514"/>
      <c r="R12" s="1517"/>
      <c r="S12" s="1520"/>
      <c r="T12" s="1523"/>
      <c r="U12" s="1532"/>
      <c r="V12" s="1529"/>
      <c r="W12" s="1532"/>
      <c r="X12" s="1529"/>
      <c r="Y12" s="1532"/>
      <c r="Z12" s="1529"/>
      <c r="AA12" s="1532"/>
      <c r="AB12" s="1529"/>
      <c r="AC12" s="1532"/>
      <c r="AD12" s="1529"/>
      <c r="AE12" s="1501" t="s">
        <v>170</v>
      </c>
      <c r="AF12" s="1502"/>
      <c r="AG12" s="1502"/>
      <c r="AH12" s="1502"/>
    </row>
    <row r="13" spans="1:34" s="310" customFormat="1" ht="13.7" customHeight="1">
      <c r="A13" s="1459" t="s">
        <v>845</v>
      </c>
      <c r="B13" s="1459"/>
      <c r="C13" s="1459"/>
      <c r="D13" s="1459"/>
      <c r="E13" s="714">
        <v>1</v>
      </c>
      <c r="F13" s="715">
        <f>INDEX(규모매매지수!$2:$42,MATCH($E13,규모매매지수!$D$2:$D$42,FALSE),MATCH(F$10,규모매매지수!$1:$1,FALSE))</f>
        <v>100.38291961528959</v>
      </c>
      <c r="G13" s="716">
        <f>INDEX(규모매매지수!$2:$42,MATCH($E13,규모매매지수!$D$2:$D$42,FALSE),MATCH(G$10,규모매매지수!$1:$1,FALSE))</f>
        <v>100.44948925661679</v>
      </c>
      <c r="H13" s="717">
        <f>INDEX(규모매매지수!$2:$42,MATCH($E13,규모매매지수!$D$2:$D$42,FALSE),MATCH(H$10,규모매매지수!$1:$1,FALSE))</f>
        <v>99.864391970461625</v>
      </c>
      <c r="I13" s="715">
        <f>INDEX(규모매매지수!$43:$83,MATCH($E13,규모매매지수!$D$43:$D$83,FALSE),MATCH(I$10,규모매매지수!$1:$1,FALSE))</f>
        <v>99.40233714668561</v>
      </c>
      <c r="J13" s="716">
        <f>INDEX(규모매매지수!$43:$83,MATCH($E13,규모매매지수!$D$43:$D$83,FALSE),MATCH(J$10,규모매매지수!$1:$1,FALSE))</f>
        <v>99.510726609484948</v>
      </c>
      <c r="K13" s="717">
        <f>INDEX(규모매매지수!$43:$83,MATCH($E13,규모매매지수!$D$43:$D$83,FALSE),MATCH(K$10,규모매매지수!$1:$1,FALSE))</f>
        <v>99.704085179205492</v>
      </c>
      <c r="L13" s="715">
        <f>INDEX(규모매매지수!$84:$124,MATCH($E13,규모매매지수!$D$84:$D$124,FALSE),MATCH(L$10,규모매매지수!$1:$1,FALSE))</f>
        <v>97.41851298355094</v>
      </c>
      <c r="M13" s="716">
        <f>INDEX(규모매매지수!$84:$124,MATCH($E13,규모매매지수!$D$84:$D$124,FALSE),MATCH(M$10,규모매매지수!$1:$1,FALSE))</f>
        <v>97.683987226870755</v>
      </c>
      <c r="N13" s="717">
        <f>INDEX(규모매매지수!$84:$124,MATCH($E13,규모매매지수!$D$84:$D$124,FALSE),MATCH(N$10,규모매매지수!$1:$1,FALSE))</f>
        <v>99.607701346556212</v>
      </c>
      <c r="O13" s="715">
        <f>INDEX(규모매매지수!$125:$165,MATCH($E13,규모매매지수!$D$125:$D$165,FALSE),MATCH(O$10,규모매매지수!$1:$1,FALSE))</f>
        <v>97.445228834208223</v>
      </c>
      <c r="P13" s="716">
        <f>INDEX(규모매매지수!$125:$165,MATCH($E13,규모매매지수!$D$125:$D$165,FALSE),MATCH(P$10,규모매매지수!$1:$1,FALSE))</f>
        <v>97.77111813508624</v>
      </c>
      <c r="Q13" s="717">
        <f>INDEX(규모매매지수!$125:$165,MATCH($E13,규모매매지수!$D$125:$D$165,FALSE),MATCH(Q$10,규모매매지수!$1:$1,FALSE))</f>
        <v>99.473237767165699</v>
      </c>
      <c r="R13" s="715">
        <f>INDEX(규모매매지수!$166:$206,MATCH($E13,규모매매지수!$D$166:$D$206,FALSE),MATCH(R$10,규모매매지수!$1:$1,FALSE))</f>
        <v>96.293473954429885</v>
      </c>
      <c r="S13" s="718">
        <f>INDEX(규모매매지수!$166:$206,MATCH($E13,규모매매지수!$D$166:$D$206,FALSE),MATCH(S$10,규모매매지수!$1:$1,FALSE))</f>
        <v>96.769778223245723</v>
      </c>
      <c r="T13" s="716">
        <f>INDEX(규모매매지수!$166:$206,MATCH($E13,규모매매지수!$D$166:$D$206,FALSE),MATCH(T$10,규모매매지수!$1:$1,FALSE))</f>
        <v>99.272375156085417</v>
      </c>
      <c r="U13" s="1157">
        <f>100*(F13/G13-1)</f>
        <v>-6.6271756899760614E-2</v>
      </c>
      <c r="V13" s="719">
        <f>IF(ISERROR(100*(F13/H13-1))=TRUE,"",100*(F13/H13-1))</f>
        <v>0.51923176479293787</v>
      </c>
      <c r="W13" s="1163">
        <f>100*(I13/J13-1)</f>
        <v>-0.10892239107518353</v>
      </c>
      <c r="X13" s="719">
        <f>IF(ISERROR(100*(I13/K13-1)=TRUE),"",100*(I13/K13-1))</f>
        <v>-0.30264359978583455</v>
      </c>
      <c r="Y13" s="1163">
        <f>100*(L13/M13-1)</f>
        <v>-0.27176843498746273</v>
      </c>
      <c r="Z13" s="719">
        <f>IF(ISERROR(100*(L13/N13-1))=TRUE,"",100*(L13/N13-1))</f>
        <v>-2.1978103433876295</v>
      </c>
      <c r="AA13" s="1163">
        <f>100*(O13/P13-1)</f>
        <v>-0.33331857822036515</v>
      </c>
      <c r="AB13" s="719">
        <f>IF(ISERROR(100*(O13/Q13-1))=TRUE,"",100*(O13/Q13-1))</f>
        <v>-2.0387482889663078</v>
      </c>
      <c r="AC13" s="1163">
        <f>100*(R13/S13-1)</f>
        <v>-0.49220353457565258</v>
      </c>
      <c r="AD13" s="719">
        <f>IF(ISERROR(100*(R13/T13-1))=TRUE,"",100*(R13/T13-1))</f>
        <v>-3.0007352971779144</v>
      </c>
      <c r="AE13" s="1423" t="s">
        <v>861</v>
      </c>
      <c r="AF13" s="1424"/>
      <c r="AG13" s="1424"/>
      <c r="AH13" s="1424"/>
    </row>
    <row r="14" spans="1:34" s="310" customFormat="1" ht="13.7" customHeight="1">
      <c r="A14" s="1460" t="s">
        <v>846</v>
      </c>
      <c r="B14" s="1460"/>
      <c r="C14" s="1460"/>
      <c r="D14" s="1460"/>
      <c r="E14" s="720">
        <v>2</v>
      </c>
      <c r="F14" s="715">
        <f>INDEX(규모매매지수!$2:$42,MATCH($E14,규모매매지수!$D$2:$D$42,FALSE),MATCH(F$10,규모매매지수!$1:$1,FALSE))</f>
        <v>98.883551884915562</v>
      </c>
      <c r="G14" s="716">
        <f>INDEX(규모매매지수!$2:$42,MATCH($E14,규모매매지수!$D$2:$D$42,FALSE),MATCH(G$10,규모매매지수!$1:$1,FALSE))</f>
        <v>99.118537672765513</v>
      </c>
      <c r="H14" s="717">
        <f>INDEX(규모매매지수!$2:$42,MATCH($E14,규모매매지수!$D$2:$D$42,FALSE),MATCH(H$10,규모매매지수!$1:$1,FALSE))</f>
        <v>99.580085006552906</v>
      </c>
      <c r="I14" s="715">
        <f>INDEX(규모매매지수!$43:$83,MATCH($E14,규모매매지수!$D$43:$D$83,FALSE),MATCH(I$10,규모매매지수!$1:$1,FALSE))</f>
        <v>97.704660484847423</v>
      </c>
      <c r="J14" s="716">
        <f>INDEX(규모매매지수!$43:$83,MATCH($E14,규모매매지수!$D$43:$D$83,FALSE),MATCH(J$10,규모매매지수!$1:$1,FALSE))</f>
        <v>97.977939983467863</v>
      </c>
      <c r="K14" s="717">
        <f>INDEX(규모매매지수!$43:$83,MATCH($E14,규모매매지수!$D$43:$D$83,FALSE),MATCH(K$10,규모매매지수!$1:$1,FALSE))</f>
        <v>99.398040804609934</v>
      </c>
      <c r="L14" s="715">
        <f>INDEX(규모매매지수!$84:$124,MATCH($E14,규모매매지수!$D$84:$D$124,FALSE),MATCH(L$10,규모매매지수!$1:$1,FALSE))</f>
        <v>96.272007256150218</v>
      </c>
      <c r="M14" s="716">
        <f>INDEX(규모매매지수!$84:$124,MATCH($E14,규모매매지수!$D$84:$D$124,FALSE),MATCH(M$10,규모매매지수!$1:$1,FALSE))</f>
        <v>96.674433055507933</v>
      </c>
      <c r="N14" s="717">
        <f>INDEX(규모매매지수!$84:$124,MATCH($E14,규모매매지수!$D$84:$D$124,FALSE),MATCH(N$10,규모매매지수!$1:$1,FALSE))</f>
        <v>99.356375453362645</v>
      </c>
      <c r="O14" s="715">
        <f>INDEX(규모매매지수!$125:$165,MATCH($E14,규모매매지수!$D$125:$D$165,FALSE),MATCH(O$10,규모매매지수!$1:$1,FALSE))</f>
        <v>95.421989642448438</v>
      </c>
      <c r="P14" s="716">
        <f>INDEX(규모매매지수!$125:$165,MATCH($E14,규모매매지수!$D$125:$D$165,FALSE),MATCH(P$10,규모매매지수!$1:$1,FALSE))</f>
        <v>95.969182473548159</v>
      </c>
      <c r="Q14" s="717">
        <f>INDEX(규모매매지수!$125:$165,MATCH($E14,규모매매지수!$D$125:$D$165,FALSE),MATCH(Q$10,규모매매지수!$1:$1,FALSE))</f>
        <v>99.129899332397358</v>
      </c>
      <c r="R14" s="715">
        <f>INDEX(규모매매지수!$166:$206,MATCH($E14,규모매매지수!$D$166:$D$206,FALSE),MATCH(R$10,규모매매지수!$1:$1,FALSE))</f>
        <v>94.588505773552484</v>
      </c>
      <c r="S14" s="718">
        <f>INDEX(규모매매지수!$166:$206,MATCH($E14,규모매매지수!$D$166:$D$206,FALSE),MATCH(S$10,규모매매지수!$1:$1,FALSE))</f>
        <v>95.226476546979256</v>
      </c>
      <c r="T14" s="716">
        <f>INDEX(규모매매지수!$166:$206,MATCH($E14,규모매매지수!$D$166:$D$206,FALSE),MATCH(T$10,규모매매지수!$1:$1,FALSE))</f>
        <v>98.978858164532383</v>
      </c>
      <c r="U14" s="1157">
        <f t="shared" ref="U14:U53" si="1">100*(F14/G14-1)</f>
        <v>-0.23707551923913828</v>
      </c>
      <c r="V14" s="719">
        <f t="shared" ref="V14:V53" si="2">IF(ISERROR(100*(F14/H14-1))=TRUE,"",100*(F14/H14-1))</f>
        <v>-0.69947030231145568</v>
      </c>
      <c r="W14" s="1163">
        <f t="shared" ref="W14:W53" si="3">100*(I14/J14-1)</f>
        <v>-0.27891941662230302</v>
      </c>
      <c r="X14" s="719">
        <f t="shared" ref="X14:X53" si="4">IF(ISERROR(100*(I14/K14-1)=TRUE),"",100*(I14/K14-1))</f>
        <v>-1.703635510373136</v>
      </c>
      <c r="Y14" s="1163">
        <f t="shared" ref="Y14:Y53" si="5">100*(L14/M14-1)</f>
        <v>-0.41626910718643995</v>
      </c>
      <c r="Z14" s="719">
        <f t="shared" ref="Z14:Z53" si="6">IF(ISERROR(100*(L14/N14-1))=TRUE,"",100*(L14/N14-1))</f>
        <v>-3.1043485464706921</v>
      </c>
      <c r="AA14" s="1163">
        <f t="shared" ref="AA14:AA53" si="7">100*(O14/P14-1)</f>
        <v>-0.5701755678189091</v>
      </c>
      <c r="AB14" s="719">
        <f t="shared" ref="AB14:AB53" si="8">IF(ISERROR(100*(O14/Q14-1))=TRUE,"",100*(O14/Q14-1))</f>
        <v>-3.7404554175080373</v>
      </c>
      <c r="AC14" s="1163">
        <f t="shared" ref="AC14:AC53" si="9">100*(R14/S14-1)</f>
        <v>-0.66995104361761149</v>
      </c>
      <c r="AD14" s="719">
        <f t="shared" ref="AD14:AD53" si="10">IF(ISERROR(100*(R14/T14-1))=TRUE,"",100*(R14/T14-1))</f>
        <v>-4.4356466344376511</v>
      </c>
      <c r="AE14" s="1423" t="s">
        <v>862</v>
      </c>
      <c r="AF14" s="1424"/>
      <c r="AG14" s="1424"/>
      <c r="AH14" s="1424"/>
    </row>
    <row r="15" spans="1:34" s="310" customFormat="1" ht="13.7" customHeight="1">
      <c r="A15" s="1460" t="s">
        <v>1373</v>
      </c>
      <c r="B15" s="1460"/>
      <c r="C15" s="1460"/>
      <c r="D15" s="1460"/>
      <c r="E15" s="714">
        <v>3</v>
      </c>
      <c r="F15" s="715">
        <f>INDEX(규모매매지수!$2:$42,MATCH($E15,규모매매지수!$D$2:$D$42,FALSE),MATCH(F$10,규모매매지수!$1:$1,FALSE))</f>
        <v>101.66990773145228</v>
      </c>
      <c r="G15" s="716">
        <f>INDEX(규모매매지수!$2:$42,MATCH($E15,규모매매지수!$D$2:$D$42,FALSE),MATCH(G$10,규모매매지수!$1:$1,FALSE))</f>
        <v>101.59011450194957</v>
      </c>
      <c r="H15" s="717">
        <f>INDEX(규모매매지수!$2:$42,MATCH($E15,규모매매지수!$D$2:$D$42,FALSE),MATCH(H$10,규모매매지수!$1:$1,FALSE))</f>
        <v>100.10689727842616</v>
      </c>
      <c r="I15" s="715">
        <f>INDEX(규모매매지수!$43:$83,MATCH($E15,규모매매지수!$D$43:$D$83,FALSE),MATCH(I$10,규모매매지수!$1:$1,FALSE))</f>
        <v>101.11772681974453</v>
      </c>
      <c r="J15" s="716">
        <f>INDEX(규모매매지수!$43:$83,MATCH($E15,규모매매지수!$D$43:$D$83,FALSE),MATCH(J$10,규모매매지수!$1:$1,FALSE))</f>
        <v>101.05687904441768</v>
      </c>
      <c r="K15" s="717">
        <f>INDEX(규모매매지수!$43:$83,MATCH($E15,규모매매지수!$D$43:$D$83,FALSE),MATCH(K$10,규모매매지수!$1:$1,FALSE))</f>
        <v>100.00899182300277</v>
      </c>
      <c r="L15" s="715">
        <f>INDEX(규모매매지수!$84:$124,MATCH($E15,규모매매지수!$D$84:$D$124,FALSE),MATCH(L$10,규모매매지수!$1:$1,FALSE))</f>
        <v>99.76239074540328</v>
      </c>
      <c r="M15" s="716">
        <f>INDEX(규모매매지수!$84:$124,MATCH($E15,규모매매지수!$D$84:$D$124,FALSE),MATCH(M$10,규모매매지수!$1:$1,FALSE))</f>
        <v>99.743381040761179</v>
      </c>
      <c r="N15" s="717">
        <f>INDEX(규모매매지수!$84:$124,MATCH($E15,규모매매지수!$D$84:$D$124,FALSE),MATCH(N$10,규모매매지수!$1:$1,FALSE))</f>
        <v>100.11434838045841</v>
      </c>
      <c r="O15" s="715">
        <f>INDEX(규모매매지수!$125:$165,MATCH($E15,규모매매지수!$D$125:$D$165,FALSE),MATCH(O$10,규모매매지수!$1:$1,FALSE))</f>
        <v>100.29179290046504</v>
      </c>
      <c r="P15" s="716">
        <f>INDEX(규모매매지수!$125:$165,MATCH($E15,규모매매지수!$D$125:$D$165,FALSE),MATCH(P$10,규모매매지수!$1:$1,FALSE))</f>
        <v>100.29916904113082</v>
      </c>
      <c r="Q15" s="717">
        <f>INDEX(규모매매지수!$125:$165,MATCH($E15,규모매매지수!$D$125:$D$165,FALSE),MATCH(Q$10,규모매매지수!$1:$1,FALSE))</f>
        <v>99.946872786283507</v>
      </c>
      <c r="R15" s="715">
        <f>INDEX(규모매매지수!$166:$206,MATCH($E15,규모매매지수!$D$166:$D$206,FALSE),MATCH(R$10,규모매매지수!$1:$1,FALSE))</f>
        <v>98.982066741500233</v>
      </c>
      <c r="S15" s="718">
        <f>INDEX(규모매매지수!$166:$206,MATCH($E15,규모매매지수!$D$166:$D$206,FALSE),MATCH(S$10,규모매매지수!$1:$1,FALSE))</f>
        <v>99.197905143506858</v>
      </c>
      <c r="T15" s="716">
        <f>INDEX(규모매매지수!$166:$206,MATCH($E15,규모매매지수!$D$166:$D$206,FALSE),MATCH(T$10,규모매매지수!$1:$1,FALSE))</f>
        <v>99.726819729346204</v>
      </c>
      <c r="U15" s="1157">
        <f t="shared" si="1"/>
        <v>7.8544285429638094E-2</v>
      </c>
      <c r="V15" s="719">
        <f t="shared" si="2"/>
        <v>1.5613414215395638</v>
      </c>
      <c r="W15" s="1163">
        <f t="shared" si="3"/>
        <v>6.0211413515065537E-2</v>
      </c>
      <c r="X15" s="719">
        <f t="shared" si="4"/>
        <v>1.1086353102169211</v>
      </c>
      <c r="Y15" s="1163">
        <f t="shared" si="5"/>
        <v>1.9058612655542539E-2</v>
      </c>
      <c r="Z15" s="719">
        <f t="shared" si="6"/>
        <v>-0.35155563687795377</v>
      </c>
      <c r="AA15" s="1163">
        <f t="shared" si="7"/>
        <v>-7.3541393575848879E-3</v>
      </c>
      <c r="AB15" s="719">
        <f t="shared" si="8"/>
        <v>0.34510345803322462</v>
      </c>
      <c r="AC15" s="1163">
        <f t="shared" si="9"/>
        <v>-0.21758362910424545</v>
      </c>
      <c r="AD15" s="719">
        <f t="shared" si="10"/>
        <v>-0.74679307920095805</v>
      </c>
      <c r="AE15" s="1423" t="s">
        <v>1375</v>
      </c>
      <c r="AF15" s="1424"/>
      <c r="AG15" s="1424"/>
      <c r="AH15" s="1424"/>
    </row>
    <row r="16" spans="1:34" s="310" customFormat="1" ht="13.7" customHeight="1">
      <c r="A16" s="1378" t="s">
        <v>1539</v>
      </c>
      <c r="B16" s="1378"/>
      <c r="C16" s="1378"/>
      <c r="D16" s="1378"/>
      <c r="E16" s="720">
        <v>4</v>
      </c>
      <c r="F16" s="715">
        <f>INDEX(규모매매지수!$2:$42,MATCH($E16,규모매매지수!$D$2:$D$42,FALSE),MATCH(F$10,규모매매지수!$1:$1,FALSE))</f>
        <v>102.17895795471135</v>
      </c>
      <c r="G16" s="716">
        <f>INDEX(규모매매지수!$2:$42,MATCH($E16,규모매매지수!$D$2:$D$42,FALSE),MATCH(G$10,규모매매지수!$1:$1,FALSE))</f>
        <v>102.07673159855666</v>
      </c>
      <c r="H16" s="717">
        <f>INDEX(규모매매지수!$2:$42,MATCH($E16,규모매매지수!$D$2:$D$42,FALSE),MATCH(H$10,규모매매지수!$1:$1,FALSE))</f>
        <v>100.19178561045503</v>
      </c>
      <c r="I16" s="715">
        <f>INDEX(규모매매지수!$43:$83,MATCH($E16,규모매매지수!$D$43:$D$83,FALSE),MATCH(I$10,규모매매지수!$1:$1,FALSE))</f>
        <v>101.48922700933799</v>
      </c>
      <c r="J16" s="716">
        <f>INDEX(규모매매지수!$43:$83,MATCH($E16,규모매매지수!$D$43:$D$83,FALSE),MATCH(J$10,규모매매지수!$1:$1,FALSE))</f>
        <v>101.38261045354022</v>
      </c>
      <c r="K16" s="717">
        <f>INDEX(규모매매지수!$43:$83,MATCH($E16,규모매매지수!$D$43:$D$83,FALSE),MATCH(K$10,규모매매지수!$1:$1,FALSE))</f>
        <v>100.06413886499578</v>
      </c>
      <c r="L16" s="715">
        <f>INDEX(규모매매지수!$84:$124,MATCH($E16,규모매매지수!$D$84:$D$124,FALSE),MATCH(L$10,규모매매지수!$1:$1,FALSE))</f>
        <v>99.743460176412739</v>
      </c>
      <c r="M16" s="716">
        <f>INDEX(규모매매지수!$84:$124,MATCH($E16,규모매매지수!$D$84:$D$124,FALSE),MATCH(M$10,규모매매지수!$1:$1,FALSE))</f>
        <v>99.768085255752794</v>
      </c>
      <c r="N16" s="717">
        <f>INDEX(규모매매지수!$84:$124,MATCH($E16,규모매매지수!$D$84:$D$124,FALSE),MATCH(N$10,규모매매지수!$1:$1,FALSE))</f>
        <v>100.10542675278924</v>
      </c>
      <c r="O16" s="715">
        <f>INDEX(규모매매지수!$125:$165,MATCH($E16,규모매매지수!$D$125:$D$165,FALSE),MATCH(O$10,규모매매지수!$1:$1,FALSE))</f>
        <v>100.55345692808555</v>
      </c>
      <c r="P16" s="716">
        <f>INDEX(규모매매지수!$125:$165,MATCH($E16,규모매매지수!$D$125:$D$165,FALSE),MATCH(P$10,규모매매지수!$1:$1,FALSE))</f>
        <v>100.48777021324287</v>
      </c>
      <c r="Q16" s="717">
        <f>INDEX(규모매매지수!$125:$165,MATCH($E16,규모매매지수!$D$125:$D$165,FALSE),MATCH(Q$10,규모매매지수!$1:$1,FALSE))</f>
        <v>99.936541530318905</v>
      </c>
      <c r="R16" s="715">
        <f>INDEX(규모매매지수!$166:$206,MATCH($E16,규모매매지수!$D$166:$D$206,FALSE),MATCH(R$10,규모매매지수!$1:$1,FALSE))</f>
        <v>98.79958112564654</v>
      </c>
      <c r="S16" s="718">
        <f>INDEX(규모매매지수!$166:$206,MATCH($E16,규모매매지수!$D$166:$D$206,FALSE),MATCH(S$10,규모매매지수!$1:$1,FALSE))</f>
        <v>98.981603045170687</v>
      </c>
      <c r="T16" s="716">
        <f>INDEX(규모매매지수!$166:$206,MATCH($E16,규모매매지수!$D$166:$D$206,FALSE),MATCH(T$10,규모매매지수!$1:$1,FALSE))</f>
        <v>99.741175835740222</v>
      </c>
      <c r="U16" s="1157">
        <f t="shared" si="1"/>
        <v>0.10014658047312608</v>
      </c>
      <c r="V16" s="719">
        <f t="shared" si="2"/>
        <v>1.9833685288157543</v>
      </c>
      <c r="W16" s="1163">
        <f t="shared" si="3"/>
        <v>0.10516256715111805</v>
      </c>
      <c r="X16" s="719">
        <f t="shared" si="4"/>
        <v>1.424174694857383</v>
      </c>
      <c r="Y16" s="1163">
        <f t="shared" si="5"/>
        <v>-2.4682321282332165E-2</v>
      </c>
      <c r="Z16" s="719">
        <f t="shared" si="6"/>
        <v>-0.36158536866376378</v>
      </c>
      <c r="AA16" s="1163">
        <f t="shared" si="7"/>
        <v>6.5367869844545901E-2</v>
      </c>
      <c r="AB16" s="719">
        <f t="shared" si="8"/>
        <v>0.61730713142547078</v>
      </c>
      <c r="AC16" s="1163">
        <f t="shared" si="9"/>
        <v>-0.18389469752382315</v>
      </c>
      <c r="AD16" s="719">
        <f t="shared" si="10"/>
        <v>-0.94403810883917361</v>
      </c>
      <c r="AE16" s="1406" t="s">
        <v>1540</v>
      </c>
      <c r="AF16" s="1407"/>
      <c r="AG16" s="1407"/>
      <c r="AH16" s="1407"/>
    </row>
    <row r="17" spans="1:34" s="310" customFormat="1" ht="13.7" customHeight="1">
      <c r="A17" s="1378" t="s">
        <v>1554</v>
      </c>
      <c r="B17" s="1378"/>
      <c r="C17" s="1378"/>
      <c r="D17" s="1378"/>
      <c r="E17" s="714">
        <v>5</v>
      </c>
      <c r="F17" s="715">
        <f>INDEX(규모매매지수!$2:$42,MATCH($E17,규모매매지수!$D$2:$D$42,FALSE),MATCH(F$10,규모매매지수!$1:$1,FALSE))</f>
        <v>101.27423645445984</v>
      </c>
      <c r="G17" s="716">
        <f>INDEX(규모매매지수!$2:$42,MATCH($E17,규모매매지수!$D$2:$D$42,FALSE),MATCH(G$10,규모매매지수!$1:$1,FALSE))</f>
        <v>101.20554478218938</v>
      </c>
      <c r="H17" s="717">
        <f>INDEX(규모매매지수!$2:$42,MATCH($E17,규모매매지수!$D$2:$D$42,FALSE),MATCH(H$10,규모매매지수!$1:$1,FALSE))</f>
        <v>100.04060559920633</v>
      </c>
      <c r="I17" s="715">
        <f>INDEX(규모매매지수!$43:$83,MATCH($E17,규모매매지수!$D$43:$D$83,FALSE),MATCH(I$10,규모매매지수!$1:$1,FALSE))</f>
        <v>100.70849163764429</v>
      </c>
      <c r="J17" s="716">
        <f>INDEX(규모매매지수!$43:$83,MATCH($E17,규모매매지수!$D$43:$D$83,FALSE),MATCH(J$10,규모매매지수!$1:$1,FALSE))</f>
        <v>100.6906042297428</v>
      </c>
      <c r="K17" s="717">
        <f>INDEX(규모매매지수!$43:$83,MATCH($E17,규모매매지수!$D$43:$D$83,FALSE),MATCH(K$10,규모매매지수!$1:$1,FALSE))</f>
        <v>99.938247025875143</v>
      </c>
      <c r="L17" s="715">
        <f>INDEX(규모매매지수!$84:$124,MATCH($E17,규모매매지수!$D$84:$D$124,FALSE),MATCH(L$10,규모매매지수!$1:$1,FALSE))</f>
        <v>99.786232451425363</v>
      </c>
      <c r="M17" s="716">
        <f>INDEX(규모매매지수!$84:$124,MATCH($E17,규모매매지수!$D$84:$D$124,FALSE),MATCH(M$10,규모매매지수!$1:$1,FALSE))</f>
        <v>99.712283207297972</v>
      </c>
      <c r="N17" s="717">
        <f>INDEX(규모매매지수!$84:$124,MATCH($E17,규모매매지수!$D$84:$D$124,FALSE),MATCH(N$10,규모매매지수!$1:$1,FALSE))</f>
        <v>100.12558325886403</v>
      </c>
      <c r="O17" s="715">
        <f>INDEX(규모매매지수!$125:$165,MATCH($E17,규모매매지수!$D$125:$D$165,FALSE),MATCH(O$10,규모매매지수!$1:$1,FALSE))</f>
        <v>99.941723715761952</v>
      </c>
      <c r="P17" s="716">
        <f>INDEX(규모매매지수!$125:$165,MATCH($E17,규모매매지수!$D$125:$D$165,FALSE),MATCH(P$10,규모매매지수!$1:$1,FALSE))</f>
        <v>100.0318723919501</v>
      </c>
      <c r="Q17" s="717">
        <f>INDEX(규모매매지수!$125:$165,MATCH($E17,규모매매지수!$D$125:$D$165,FALSE),MATCH(Q$10,규모매매지수!$1:$1,FALSE))</f>
        <v>99.952621953911887</v>
      </c>
      <c r="R17" s="715">
        <f>INDEX(규모매매지수!$166:$206,MATCH($E17,규모매매지수!$D$166:$D$206,FALSE),MATCH(R$10,규모매매지수!$1:$1,FALSE))</f>
        <v>99.334396876819781</v>
      </c>
      <c r="S17" s="718">
        <f>INDEX(규모매매지수!$166:$206,MATCH($E17,규모매매지수!$D$166:$D$206,FALSE),MATCH(S$10,규모매매지수!$1:$1,FALSE))</f>
        <v>99.615732044840257</v>
      </c>
      <c r="T17" s="716">
        <f>INDEX(규모매매지수!$166:$206,MATCH($E17,규모매매지수!$D$166:$D$206,FALSE),MATCH(T$10,규모매매지수!$1:$1,FALSE))</f>
        <v>99.699182536155035</v>
      </c>
      <c r="U17" s="1157">
        <f t="shared" si="1"/>
        <v>6.7873427704268074E-2</v>
      </c>
      <c r="V17" s="719">
        <f t="shared" si="2"/>
        <v>1.2331301353730506</v>
      </c>
      <c r="W17" s="1163">
        <f t="shared" si="3"/>
        <v>1.776472396637363E-2</v>
      </c>
      <c r="X17" s="719">
        <f t="shared" si="4"/>
        <v>0.77072055463383027</v>
      </c>
      <c r="Y17" s="1163">
        <f t="shared" si="5"/>
        <v>7.4162622446083404E-2</v>
      </c>
      <c r="Z17" s="719">
        <f t="shared" si="6"/>
        <v>-0.33892517415984313</v>
      </c>
      <c r="AA17" s="1163">
        <f t="shared" si="7"/>
        <v>-9.0119952803568992E-2</v>
      </c>
      <c r="AB17" s="719">
        <f t="shared" si="8"/>
        <v>-1.0903403969697578E-2</v>
      </c>
      <c r="AC17" s="1163">
        <f t="shared" si="9"/>
        <v>-0.28242041919025462</v>
      </c>
      <c r="AD17" s="719">
        <f t="shared" si="10"/>
        <v>-0.36588630925129539</v>
      </c>
      <c r="AE17" s="1406" t="s">
        <v>1830</v>
      </c>
      <c r="AF17" s="1407"/>
      <c r="AG17" s="1407"/>
      <c r="AH17" s="1407"/>
    </row>
    <row r="18" spans="1:34" s="310" customFormat="1" ht="13.5" customHeight="1">
      <c r="A18" s="1414" t="s">
        <v>173</v>
      </c>
      <c r="B18" s="1414"/>
      <c r="C18" s="1414"/>
      <c r="D18" s="1414"/>
      <c r="E18" s="720">
        <v>6</v>
      </c>
      <c r="F18" s="715">
        <f>INDEX(규모매매지수!$2:$42,MATCH($E18,규모매매지수!$D$2:$D$42,FALSE),MATCH(F$10,규모매매지수!$1:$1,FALSE))</f>
        <v>98.843513286986123</v>
      </c>
      <c r="G18" s="716">
        <f>INDEX(규모매매지수!$2:$42,MATCH($E18,규모매매지수!$D$2:$D$42,FALSE),MATCH(G$10,규모매매지수!$1:$1,FALSE))</f>
        <v>99.241293538730218</v>
      </c>
      <c r="H18" s="717">
        <f>INDEX(규모매매지수!$2:$42,MATCH($E18,규모매매지수!$D$2:$D$42,FALSE),MATCH(H$10,규모매매지수!$1:$1,FALSE))</f>
        <v>99.626707932359423</v>
      </c>
      <c r="I18" s="715">
        <f>INDEX(규모매매지수!$43:$83,MATCH($E18,규모매매지수!$D$43:$D$83,FALSE),MATCH(I$10,규모매매지수!$1:$1,FALSE))</f>
        <v>97.491542194190629</v>
      </c>
      <c r="J18" s="716">
        <f>INDEX(규모매매지수!$43:$83,MATCH($E18,규모매매지수!$D$43:$D$83,FALSE),MATCH(J$10,규모매매지수!$1:$1,FALSE))</f>
        <v>97.908673020019194</v>
      </c>
      <c r="K18" s="717">
        <f>INDEX(규모매매지수!$43:$83,MATCH($E18,규모매매지수!$D$43:$D$83,FALSE),MATCH(K$10,규모매매지수!$1:$1,FALSE))</f>
        <v>99.344887211812747</v>
      </c>
      <c r="L18" s="715">
        <f>INDEX(규모매매지수!$84:$124,MATCH($E18,규모매매지수!$D$84:$D$124,FALSE),MATCH(L$10,규모매매지수!$1:$1,FALSE))</f>
        <v>96.490161542028034</v>
      </c>
      <c r="M18" s="716">
        <f>INDEX(규모매매지수!$84:$124,MATCH($E18,규모매매지수!$D$84:$D$124,FALSE),MATCH(M$10,규모매매지수!$1:$1,FALSE))</f>
        <v>96.912407950075291</v>
      </c>
      <c r="N18" s="717">
        <f>INDEX(규모매매지수!$84:$124,MATCH($E18,규모매매지수!$D$84:$D$124,FALSE),MATCH(N$10,규모매매지수!$1:$1,FALSE))</f>
        <v>99.825137978921106</v>
      </c>
      <c r="O18" s="715">
        <f>INDEX(규모매매지수!$125:$165,MATCH($E18,규모매매지수!$D$125:$D$165,FALSE),MATCH(O$10,규모매매지수!$1:$1,FALSE))</f>
        <v>95.516887734457285</v>
      </c>
      <c r="P18" s="716">
        <f>INDEX(규모매매지수!$125:$165,MATCH($E18,규모매매지수!$D$125:$D$165,FALSE),MATCH(P$10,규모매매지수!$1:$1,FALSE))</f>
        <v>96.155060746526871</v>
      </c>
      <c r="Q18" s="717">
        <f>INDEX(규모매매지수!$125:$165,MATCH($E18,규모매매지수!$D$125:$D$165,FALSE),MATCH(Q$10,규모매매지수!$1:$1,FALSE))</f>
        <v>99.06537304153251</v>
      </c>
      <c r="R18" s="715">
        <f>INDEX(규모매매지수!$166:$206,MATCH($E18,규모매매지수!$D$166:$D$206,FALSE),MATCH(R$10,규모매매지수!$1:$1,FALSE))</f>
        <v>94.065181773708758</v>
      </c>
      <c r="S18" s="718">
        <f>INDEX(규모매매지수!$166:$206,MATCH($E18,규모매매지수!$D$166:$D$206,FALSE),MATCH(S$10,규모매매지수!$1:$1,FALSE))</f>
        <v>94.820493122920595</v>
      </c>
      <c r="T18" s="716">
        <f>INDEX(규모매매지수!$166:$206,MATCH($E18,규모매매지수!$D$166:$D$206,FALSE),MATCH(T$10,규모매매지수!$1:$1,FALSE))</f>
        <v>98.489902608350008</v>
      </c>
      <c r="U18" s="1157">
        <f t="shared" si="1"/>
        <v>-0.40082130891296863</v>
      </c>
      <c r="V18" s="719">
        <f t="shared" si="2"/>
        <v>-0.78612920333074321</v>
      </c>
      <c r="W18" s="1163">
        <f t="shared" si="3"/>
        <v>-0.42604073057274094</v>
      </c>
      <c r="X18" s="719">
        <f t="shared" si="4"/>
        <v>-1.8655665828787082</v>
      </c>
      <c r="Y18" s="1163">
        <f t="shared" si="5"/>
        <v>-0.43569901623410345</v>
      </c>
      <c r="Z18" s="719">
        <f t="shared" si="6"/>
        <v>-3.3408182592217228</v>
      </c>
      <c r="AA18" s="1163">
        <f t="shared" si="7"/>
        <v>-0.66369154895743465</v>
      </c>
      <c r="AB18" s="719">
        <f t="shared" si="8"/>
        <v>-3.5819633017356578</v>
      </c>
      <c r="AC18" s="1163">
        <f t="shared" si="9"/>
        <v>-0.79656973333042114</v>
      </c>
      <c r="AD18" s="719">
        <f t="shared" si="10"/>
        <v>-4.4925629099628388</v>
      </c>
      <c r="AE18" s="1412" t="s">
        <v>305</v>
      </c>
      <c r="AF18" s="1413"/>
      <c r="AG18" s="1413"/>
      <c r="AH18" s="1413"/>
    </row>
    <row r="19" spans="1:34" s="310" customFormat="1" ht="13.5" customHeight="1">
      <c r="A19" s="628"/>
      <c r="B19" s="1484" t="s">
        <v>174</v>
      </c>
      <c r="C19" s="1414"/>
      <c r="D19" s="1414"/>
      <c r="E19" s="714">
        <v>7</v>
      </c>
      <c r="F19" s="721">
        <f>INDEX(규모매매지수!$2:$42,MATCH($E19,규모매매지수!$D$2:$D$42,FALSE),MATCH(F$10,규모매매지수!$1:$1,FALSE))</f>
        <v>98.240477904262619</v>
      </c>
      <c r="G19" s="722">
        <f>INDEX(규모매매지수!$2:$42,MATCH($E19,규모매매지수!$D$2:$D$42,FALSE),MATCH(G$10,규모매매지수!$1:$1,FALSE))</f>
        <v>98.710117129380976</v>
      </c>
      <c r="H19" s="723">
        <f>INDEX(규모매매지수!$2:$42,MATCH($E19,규모매매지수!$D$2:$D$42,FALSE),MATCH(H$10,규모매매지수!$1:$1,FALSE))</f>
        <v>99.60760326919349</v>
      </c>
      <c r="I19" s="721">
        <f>INDEX(규모매매지수!$43:$83,MATCH($E19,규모매매지수!$D$43:$D$83,FALSE),MATCH(I$10,규모매매지수!$1:$1,FALSE))</f>
        <v>96.785061674368649</v>
      </c>
      <c r="J19" s="722">
        <f>INDEX(규모매매지수!$43:$83,MATCH($E19,규모매매지수!$D$43:$D$83,FALSE),MATCH(J$10,규모매매지수!$1:$1,FALSE))</f>
        <v>97.234573933053767</v>
      </c>
      <c r="K19" s="723">
        <f>INDEX(규모매매지수!$43:$83,MATCH($E19,규모매매지수!$D$43:$D$83,FALSE),MATCH(K$10,규모매매지수!$1:$1,FALSE))</f>
        <v>99.389638761313293</v>
      </c>
      <c r="L19" s="721">
        <f>INDEX(규모매매지수!$84:$124,MATCH($E19,규모매매지수!$D$84:$D$124,FALSE),MATCH(L$10,규모매매지수!$1:$1,FALSE))</f>
        <v>96.06275376288302</v>
      </c>
      <c r="M19" s="722">
        <f>INDEX(규모매매지수!$84:$124,MATCH($E19,규모매매지수!$D$84:$D$124,FALSE),MATCH(M$10,규모매매지수!$1:$1,FALSE))</f>
        <v>96.25514057548142</v>
      </c>
      <c r="N19" s="723">
        <f>INDEX(규모매매지수!$84:$124,MATCH($E19,규모매매지수!$D$84:$D$124,FALSE),MATCH(N$10,규모매매지수!$1:$1,FALSE))</f>
        <v>99.43825270573474</v>
      </c>
      <c r="O19" s="721">
        <f>INDEX(규모매매지수!$125:$165,MATCH($E19,규모매매지수!$D$125:$D$165,FALSE),MATCH(O$10,규모매매지수!$1:$1,FALSE))</f>
        <v>95.308329496817294</v>
      </c>
      <c r="P19" s="722">
        <f>INDEX(규모매매지수!$125:$165,MATCH($E19,규모매매지수!$D$125:$D$165,FALSE),MATCH(P$10,규모매매지수!$1:$1,FALSE))</f>
        <v>96.009136756024674</v>
      </c>
      <c r="Q19" s="723">
        <f>INDEX(규모매매지수!$125:$165,MATCH($E19,규모매매지수!$D$125:$D$165,FALSE),MATCH(Q$10,규모매매지수!$1:$1,FALSE))</f>
        <v>99.312786495183886</v>
      </c>
      <c r="R19" s="721">
        <f>INDEX(규모매매지수!$166:$206,MATCH($E19,규모매매지수!$D$166:$D$206,FALSE),MATCH(R$10,규모매매지수!$1:$1,FALSE))</f>
        <v>95.289825579168308</v>
      </c>
      <c r="S19" s="724">
        <f>INDEX(규모매매지수!$166:$206,MATCH($E19,규모매매지수!$D$166:$D$206,FALSE),MATCH(S$10,규모매매지수!$1:$1,FALSE))</f>
        <v>96.24015022726978</v>
      </c>
      <c r="T19" s="722">
        <f>INDEX(규모매매지수!$166:$206,MATCH($E19,규모매매지수!$D$166:$D$206,FALSE),MATCH(T$10,규모매매지수!$1:$1,FALSE))</f>
        <v>99.533129107789293</v>
      </c>
      <c r="U19" s="1158">
        <f t="shared" si="1"/>
        <v>-0.47577618057407234</v>
      </c>
      <c r="V19" s="725">
        <f t="shared" si="2"/>
        <v>-1.3725110534345109</v>
      </c>
      <c r="W19" s="1164">
        <f t="shared" si="3"/>
        <v>-0.46229673304745145</v>
      </c>
      <c r="X19" s="726">
        <f t="shared" si="4"/>
        <v>-2.6205720429265278</v>
      </c>
      <c r="Y19" s="1164">
        <f t="shared" si="5"/>
        <v>-0.19987172783518803</v>
      </c>
      <c r="Z19" s="726">
        <f t="shared" si="6"/>
        <v>-3.3945678358214493</v>
      </c>
      <c r="AA19" s="1164">
        <f t="shared" si="7"/>
        <v>-0.72993809015099442</v>
      </c>
      <c r="AB19" s="726">
        <f t="shared" si="8"/>
        <v>-4.0321665917215865</v>
      </c>
      <c r="AC19" s="1164">
        <f t="shared" si="9"/>
        <v>-0.98745133487145864</v>
      </c>
      <c r="AD19" s="726">
        <f t="shared" si="10"/>
        <v>-4.2632072021223211</v>
      </c>
      <c r="AE19" s="1412" t="s">
        <v>275</v>
      </c>
      <c r="AF19" s="1413"/>
      <c r="AG19" s="1444"/>
      <c r="AH19" s="629"/>
    </row>
    <row r="20" spans="1:34" s="310" customFormat="1" ht="11.25" customHeight="1">
      <c r="A20" s="630"/>
      <c r="B20" s="631"/>
      <c r="C20" s="1451" t="s">
        <v>178</v>
      </c>
      <c r="D20" s="1452"/>
      <c r="E20" s="720">
        <v>8</v>
      </c>
      <c r="F20" s="727">
        <f>INDEX(규모매매지수!$2:$42,MATCH($E20,규모매매지수!$D$2:$D$42,FALSE),MATCH(F$10,규모매매지수!$1:$1,FALSE))</f>
        <v>98.442054122309173</v>
      </c>
      <c r="G20" s="728">
        <f>INDEX(규모매매지수!$2:$42,MATCH($E20,규모매매지수!$D$2:$D$42,FALSE),MATCH(G$10,규모매매지수!$1:$1,FALSE))</f>
        <v>98.793837354495267</v>
      </c>
      <c r="H20" s="729">
        <f>INDEX(규모매매지수!$2:$42,MATCH($E20,규모매매지수!$D$2:$D$42,FALSE),MATCH(H$10,규모매매지수!$1:$1,FALSE))</f>
        <v>99.554287031098283</v>
      </c>
      <c r="I20" s="727">
        <f>INDEX(규모매매지수!$43:$83,MATCH($E20,규모매매지수!$D$43:$D$83,FALSE),MATCH(I$10,규모매매지수!$1:$1,FALSE))</f>
        <v>96.665314149090591</v>
      </c>
      <c r="J20" s="728">
        <f>INDEX(규모매매지수!$43:$83,MATCH($E20,규모매매지수!$D$43:$D$83,FALSE),MATCH(J$10,규모매매지수!$1:$1,FALSE))</f>
        <v>97.369375587089664</v>
      </c>
      <c r="K20" s="729">
        <f>INDEX(규모매매지수!$43:$83,MATCH($E20,규모매매지수!$D$43:$D$83,FALSE),MATCH(K$10,규모매매지수!$1:$1,FALSE))</f>
        <v>99.609297506466149</v>
      </c>
      <c r="L20" s="727">
        <f>INDEX(규모매매지수!$84:$124,MATCH($E20,규모매매지수!$D$84:$D$124,FALSE),MATCH(L$10,규모매매지수!$1:$1,FALSE))</f>
        <v>97.319352321468287</v>
      </c>
      <c r="M20" s="728">
        <f>INDEX(규모매매지수!$84:$124,MATCH($E20,규모매매지수!$D$84:$D$124,FALSE),MATCH(M$10,규모매매지수!$1:$1,FALSE))</f>
        <v>97.333209903854495</v>
      </c>
      <c r="N20" s="729">
        <f>INDEX(규모매매지수!$84:$124,MATCH($E20,규모매매지수!$D$84:$D$124,FALSE),MATCH(N$10,규모매매지수!$1:$1,FALSE))</f>
        <v>99.328670496336059</v>
      </c>
      <c r="O20" s="727">
        <f>INDEX(규모매매지수!$125:$165,MATCH($E20,규모매매지수!$D$125:$D$165,FALSE),MATCH(O$10,규모매매지수!$1:$1,FALSE))</f>
        <v>96.508670692042969</v>
      </c>
      <c r="P20" s="728">
        <f>INDEX(규모매매지수!$125:$165,MATCH($E20,규모매매지수!$D$125:$D$165,FALSE),MATCH(P$10,규모매매지수!$1:$1,FALSE))</f>
        <v>97.154262158614983</v>
      </c>
      <c r="Q20" s="729">
        <f>INDEX(규모매매지수!$125:$165,MATCH($E20,규모매매지수!$D$125:$D$165,FALSE),MATCH(Q$10,규모매매지수!$1:$1,FALSE))</f>
        <v>99.907733963605821</v>
      </c>
      <c r="R20" s="727">
        <f>INDEX(규모매매지수!$166:$206,MATCH($E20,규모매매지수!$D$166:$D$206,FALSE),MATCH(R$10,규모매매지수!$1:$1,FALSE))</f>
        <v>95.047738416714978</v>
      </c>
      <c r="S20" s="730">
        <f>INDEX(규모매매지수!$166:$206,MATCH($E20,규모매매지수!$D$166:$D$206,FALSE),MATCH(S$10,규모매매지수!$1:$1,FALSE))</f>
        <v>96.064831390402574</v>
      </c>
      <c r="T20" s="728">
        <f>INDEX(규모매매지수!$166:$206,MATCH($E20,규모매매지수!$D$166:$D$206,FALSE),MATCH(T$10,규모매매지수!$1:$1,FALSE))</f>
        <v>99.562293486630878</v>
      </c>
      <c r="U20" s="1159">
        <f t="shared" si="1"/>
        <v>-0.35607811337847739</v>
      </c>
      <c r="V20" s="731">
        <f t="shared" si="2"/>
        <v>-1.1172124696565588</v>
      </c>
      <c r="W20" s="1165">
        <f t="shared" si="3"/>
        <v>-0.72308303689320175</v>
      </c>
      <c r="X20" s="731">
        <f t="shared" si="4"/>
        <v>-2.9555306894765043</v>
      </c>
      <c r="Y20" s="1165">
        <f t="shared" si="5"/>
        <v>-1.4237260232041749E-2</v>
      </c>
      <c r="Z20" s="731">
        <f t="shared" si="6"/>
        <v>-2.0228984892553203</v>
      </c>
      <c r="AA20" s="1165">
        <f t="shared" si="7"/>
        <v>-0.66450143537503115</v>
      </c>
      <c r="AB20" s="731">
        <f t="shared" si="8"/>
        <v>-3.4022023488202158</v>
      </c>
      <c r="AC20" s="1165">
        <f t="shared" si="9"/>
        <v>-1.058756840528019</v>
      </c>
      <c r="AD20" s="731">
        <f t="shared" si="10"/>
        <v>-4.5344024447589781</v>
      </c>
      <c r="AE20" s="1491" t="s">
        <v>300</v>
      </c>
      <c r="AF20" s="1428"/>
      <c r="AG20" s="632"/>
      <c r="AH20" s="633"/>
    </row>
    <row r="21" spans="1:34" s="310" customFormat="1" ht="11.25" customHeight="1">
      <c r="A21" s="630"/>
      <c r="B21" s="631"/>
      <c r="C21" s="1453" t="s">
        <v>179</v>
      </c>
      <c r="D21" s="1454"/>
      <c r="E21" s="714">
        <v>9</v>
      </c>
      <c r="F21" s="732">
        <f>INDEX(규모매매지수!$2:$42,MATCH($E21,규모매매지수!$D$2:$D$42,FALSE),MATCH(F$10,규모매매지수!$1:$1,FALSE))</f>
        <v>97.989748338777034</v>
      </c>
      <c r="G21" s="733">
        <f>INDEX(규모매매지수!$2:$42,MATCH($E21,규모매매지수!$D$2:$D$42,FALSE),MATCH(G$10,규모매매지수!$1:$1,FALSE))</f>
        <v>98.527759495493356</v>
      </c>
      <c r="H21" s="734">
        <f>INDEX(규모매매지수!$2:$42,MATCH($E21,규모매매지수!$D$2:$D$42,FALSE),MATCH(H$10,규모매매지수!$1:$1,FALSE))</f>
        <v>99.54726587031459</v>
      </c>
      <c r="I21" s="732">
        <f>INDEX(규모매매지수!$43:$83,MATCH($E21,규모매매지수!$D$43:$D$83,FALSE),MATCH(I$10,규모매매지수!$1:$1,FALSE))</f>
        <v>96.35167647253904</v>
      </c>
      <c r="J21" s="733">
        <f>INDEX(규모매매지수!$43:$83,MATCH($E21,규모매매지수!$D$43:$D$83,FALSE),MATCH(J$10,규모매매지수!$1:$1,FALSE))</f>
        <v>96.774378004187724</v>
      </c>
      <c r="K21" s="734">
        <f>INDEX(규모매매지수!$43:$83,MATCH($E21,규모매매지수!$D$43:$D$83,FALSE),MATCH(K$10,규모매매지수!$1:$1,FALSE))</f>
        <v>99.239057238751556</v>
      </c>
      <c r="L21" s="732">
        <f>INDEX(규모매매지수!$84:$124,MATCH($E21,규모매매지수!$D$84:$D$124,FALSE),MATCH(L$10,규모매매지수!$1:$1,FALSE))</f>
        <v>95.083506875478179</v>
      </c>
      <c r="M21" s="733">
        <f>INDEX(규모매매지수!$84:$124,MATCH($E21,규모매매지수!$D$84:$D$124,FALSE),MATCH(M$10,규모매매지수!$1:$1,FALSE))</f>
        <v>95.383959028851805</v>
      </c>
      <c r="N21" s="734">
        <f>INDEX(규모매매지수!$84:$124,MATCH($E21,규모매매지수!$D$84:$D$124,FALSE),MATCH(N$10,규모매매지수!$1:$1,FALSE))</f>
        <v>99.453766359202689</v>
      </c>
      <c r="O21" s="732">
        <f>INDEX(규모매매지수!$125:$165,MATCH($E21,규모매매지수!$D$125:$D$165,FALSE),MATCH(O$10,규모매매지수!$1:$1,FALSE))</f>
        <v>94.785223834049447</v>
      </c>
      <c r="P21" s="733">
        <f>INDEX(규모매매지수!$125:$165,MATCH($E21,규모매매지수!$D$125:$D$165,FALSE),MATCH(P$10,규모매매지수!$1:$1,FALSE))</f>
        <v>95.449579871523554</v>
      </c>
      <c r="Q21" s="734">
        <f>INDEX(규모매매지수!$125:$165,MATCH($E21,규모매매지수!$D$125:$D$165,FALSE),MATCH(Q$10,규모매매지수!$1:$1,FALSE))</f>
        <v>99.074686609115801</v>
      </c>
      <c r="R21" s="732">
        <f>INDEX(규모매매지수!$166:$206,MATCH($E21,규모매매지수!$D$166:$D$206,FALSE),MATCH(R$10,규모매매지수!$1:$1,FALSE))</f>
        <v>93.460385148959702</v>
      </c>
      <c r="S21" s="735">
        <f>INDEX(규모매매지수!$166:$206,MATCH($E21,규모매매지수!$D$166:$D$206,FALSE),MATCH(S$10,규모매매지수!$1:$1,FALSE))</f>
        <v>94.463804542961199</v>
      </c>
      <c r="T21" s="733">
        <f>INDEX(규모매매지수!$166:$206,MATCH($E21,규모매매지수!$D$166:$D$206,FALSE),MATCH(T$10,규모매매지수!$1:$1,FALSE))</f>
        <v>98.98970086068725</v>
      </c>
      <c r="U21" s="1158">
        <f t="shared" si="1"/>
        <v>-0.54605033086226884</v>
      </c>
      <c r="V21" s="725">
        <f t="shared" si="2"/>
        <v>-1.5646010143227973</v>
      </c>
      <c r="W21" s="1166">
        <f t="shared" si="3"/>
        <v>-0.43679075016156421</v>
      </c>
      <c r="X21" s="725">
        <f t="shared" si="4"/>
        <v>-2.9095205522418399</v>
      </c>
      <c r="Y21" s="1166">
        <f t="shared" si="5"/>
        <v>-0.31499232830412005</v>
      </c>
      <c r="Z21" s="725">
        <f t="shared" si="6"/>
        <v>-4.3942624233457401</v>
      </c>
      <c r="AA21" s="1166">
        <f t="shared" si="7"/>
        <v>-0.69602824692192033</v>
      </c>
      <c r="AB21" s="725">
        <f t="shared" si="8"/>
        <v>-4.3295244445130336</v>
      </c>
      <c r="AC21" s="1166">
        <f t="shared" si="9"/>
        <v>-1.0622263192301862</v>
      </c>
      <c r="AD21" s="725">
        <f t="shared" si="10"/>
        <v>-5.5857484805507234</v>
      </c>
      <c r="AE21" s="1489" t="s">
        <v>301</v>
      </c>
      <c r="AF21" s="1490"/>
      <c r="AG21" s="632"/>
      <c r="AH21" s="631"/>
    </row>
    <row r="22" spans="1:34" s="310" customFormat="1" ht="11.25" customHeight="1">
      <c r="A22" s="630"/>
      <c r="B22" s="631"/>
      <c r="C22" s="1455" t="s">
        <v>180</v>
      </c>
      <c r="D22" s="1456"/>
      <c r="E22" s="720">
        <v>10</v>
      </c>
      <c r="F22" s="732">
        <f>INDEX(규모매매지수!$2:$42,MATCH($E22,규모매매지수!$D$2:$D$42,FALSE),MATCH(F$10,규모매매지수!$1:$1,FALSE))</f>
        <v>99.352123372588366</v>
      </c>
      <c r="G22" s="733">
        <f>INDEX(규모매매지수!$2:$42,MATCH($E22,규모매매지수!$D$2:$D$42,FALSE),MATCH(G$10,규모매매지수!$1:$1,FALSE))</f>
        <v>99.544208124985346</v>
      </c>
      <c r="H22" s="734">
        <f>INDEX(규모매매지수!$2:$42,MATCH($E22,규모매매지수!$D$2:$D$42,FALSE),MATCH(H$10,규모매매지수!$1:$1,FALSE))</f>
        <v>99.917475994912124</v>
      </c>
      <c r="I22" s="732">
        <f>INDEX(규모매매지수!$43:$83,MATCH($E22,규모매매지수!$D$43:$D$83,FALSE),MATCH(I$10,규모매매지수!$1:$1,FALSE))</f>
        <v>98.355912159860608</v>
      </c>
      <c r="J22" s="733">
        <f>INDEX(규모매매지수!$43:$83,MATCH($E22,규모매매지수!$D$43:$D$83,FALSE),MATCH(J$10,규모매매지수!$1:$1,FALSE))</f>
        <v>98.813018934399707</v>
      </c>
      <c r="K22" s="734">
        <f>INDEX(규모매매지수!$43:$83,MATCH($E22,규모매매지수!$D$43:$D$83,FALSE),MATCH(K$10,규모매매지수!$1:$1,FALSE))</f>
        <v>99.842532457537274</v>
      </c>
      <c r="L22" s="732">
        <f>INDEX(규모매매지수!$84:$124,MATCH($E22,규모매매지수!$D$84:$D$124,FALSE),MATCH(L$10,규모매매지수!$1:$1,FALSE))</f>
        <v>97.927432708959458</v>
      </c>
      <c r="M22" s="733">
        <f>INDEX(규모매매지수!$84:$124,MATCH($E22,규모매매지수!$D$84:$D$124,FALSE),MATCH(M$10,규모매매지수!$1:$1,FALSE))</f>
        <v>97.938263042976203</v>
      </c>
      <c r="N22" s="734">
        <f>INDEX(규모매매지수!$84:$124,MATCH($E22,규모매매지수!$D$84:$D$124,FALSE),MATCH(N$10,규모매매지수!$1:$1,FALSE))</f>
        <v>99.471995882940661</v>
      </c>
      <c r="O22" s="732">
        <f>INDEX(규모매매지수!$125:$165,MATCH($E22,규모매매지수!$D$125:$D$165,FALSE),MATCH(O$10,규모매매지수!$1:$1,FALSE))</f>
        <v>96.106425723769092</v>
      </c>
      <c r="P22" s="733">
        <f>INDEX(규모매매지수!$125:$165,MATCH($E22,규모매매지수!$D$125:$D$165,FALSE),MATCH(P$10,규모매매지수!$1:$1,FALSE))</f>
        <v>96.953803392256845</v>
      </c>
      <c r="Q22" s="736">
        <f>INDEX(규모매매지수!$125:$165,MATCH($E22,규모매매지수!$D$125:$D$165,FALSE),MATCH(Q$10,규모매매지수!$1:$1,FALSE))</f>
        <v>99.641266916613574</v>
      </c>
      <c r="R22" s="737">
        <f>INDEX(규모매매지수!$166:$206,MATCH($E22,규모매매지수!$D$166:$D$206,FALSE),MATCH(R$10,규모매매지수!$1:$1,FALSE))</f>
        <v>98.661067221484828</v>
      </c>
      <c r="S22" s="738">
        <f>INDEX(규모매매지수!$166:$206,MATCH($E22,규모매매지수!$D$166:$D$206,FALSE),MATCH(S$10,규모매매지수!$1:$1,FALSE))</f>
        <v>99.37683409888956</v>
      </c>
      <c r="T22" s="739">
        <f>INDEX(규모매매지수!$166:$206,MATCH($E22,규모매매지수!$D$166:$D$206,FALSE),MATCH(T$10,규모매매지수!$1:$1,FALSE))</f>
        <v>100.29622386217866</v>
      </c>
      <c r="U22" s="1160">
        <f t="shared" si="1"/>
        <v>-0.19296426785152532</v>
      </c>
      <c r="V22" s="740">
        <f t="shared" si="2"/>
        <v>-0.56581955928565186</v>
      </c>
      <c r="W22" s="1167">
        <f t="shared" si="3"/>
        <v>-0.46259772190804238</v>
      </c>
      <c r="X22" s="740">
        <f t="shared" si="4"/>
        <v>-1.4889649341666256</v>
      </c>
      <c r="Y22" s="1167">
        <f t="shared" si="5"/>
        <v>-1.105832764461967E-2</v>
      </c>
      <c r="Z22" s="740">
        <f t="shared" si="6"/>
        <v>-1.552761820320625</v>
      </c>
      <c r="AA22" s="1167">
        <f t="shared" si="7"/>
        <v>-0.87400147166937225</v>
      </c>
      <c r="AB22" s="740">
        <f t="shared" si="8"/>
        <v>-3.5475674910904864</v>
      </c>
      <c r="AC22" s="1167">
        <f t="shared" si="9"/>
        <v>-0.72025526260222072</v>
      </c>
      <c r="AD22" s="740">
        <f t="shared" si="10"/>
        <v>-1.6303272224294063</v>
      </c>
      <c r="AE22" s="1425" t="s">
        <v>302</v>
      </c>
      <c r="AF22" s="1426"/>
      <c r="AG22" s="634"/>
      <c r="AH22" s="631"/>
    </row>
    <row r="23" spans="1:34" s="310" customFormat="1" ht="13.5" customHeight="1">
      <c r="A23" s="630"/>
      <c r="B23" s="1471" t="s">
        <v>175</v>
      </c>
      <c r="C23" s="1472"/>
      <c r="D23" s="1472"/>
      <c r="E23" s="714">
        <v>11</v>
      </c>
      <c r="F23" s="741">
        <f>INDEX(규모매매지수!$2:$42,MATCH($E23,규모매매지수!$D$2:$D$42,FALSE),MATCH(F$10,규모매매지수!$1:$1,FALSE))</f>
        <v>99.52139592850709</v>
      </c>
      <c r="G23" s="742">
        <f>INDEX(규모매매지수!$2:$42,MATCH($E23,규모매매지수!$D$2:$D$42,FALSE),MATCH(G$10,규모매매지수!$1:$1,FALSE))</f>
        <v>99.837922590068544</v>
      </c>
      <c r="H23" s="743">
        <f>INDEX(규모매매지수!$2:$42,MATCH($E23,규모매매지수!$D$2:$D$42,FALSE),MATCH(H$10,규모매매지수!$1:$1,FALSE))</f>
        <v>99.647357996144422</v>
      </c>
      <c r="I23" s="721">
        <f>INDEX(규모매매지수!$43:$83,MATCH($E23,규모매매지수!$D$43:$D$83,FALSE),MATCH(I$10,규모매매지수!$1:$1,FALSE))</f>
        <v>98.109837925485621</v>
      </c>
      <c r="J23" s="722">
        <f>INDEX(규모매매지수!$43:$83,MATCH($E23,규모매매지수!$D$43:$D$83,FALSE),MATCH(J$10,규모매매지수!$1:$1,FALSE))</f>
        <v>98.498428517738645</v>
      </c>
      <c r="K23" s="723">
        <f>INDEX(규모매매지수!$43:$83,MATCH($E23,규모매매지수!$D$43:$D$83,FALSE),MATCH(K$10,규모매매지수!$1:$1,FALSE))</f>
        <v>99.306003344789332</v>
      </c>
      <c r="L23" s="721">
        <f>INDEX(규모매매지수!$84:$124,MATCH($E23,규모매매지수!$D$84:$D$124,FALSE),MATCH(L$10,규모매매지수!$1:$1,FALSE))</f>
        <v>96.687846959928109</v>
      </c>
      <c r="M23" s="722">
        <f>INDEX(규모매매지수!$84:$124,MATCH($E23,규모매매지수!$D$84:$D$124,FALSE),MATCH(M$10,규모매매지수!$1:$1,FALSE))</f>
        <v>97.216934017513907</v>
      </c>
      <c r="N23" s="723">
        <f>INDEX(규모매매지수!$84:$124,MATCH($E23,규모매매지수!$D$84:$D$124,FALSE),MATCH(N$10,규모매매지수!$1:$1,FALSE))</f>
        <v>100.00400818603723</v>
      </c>
      <c r="O23" s="721">
        <f>INDEX(규모매매지수!$125:$165,MATCH($E23,규모매매지수!$D$125:$D$165,FALSE),MATCH(O$10,규모매매지수!$1:$1,FALSE))</f>
        <v>95.664910457936429</v>
      </c>
      <c r="P23" s="722">
        <f>INDEX(규모매매지수!$125:$165,MATCH($E23,규모매매지수!$D$125:$D$165,FALSE),MATCH(P$10,규모매매지수!$1:$1,FALSE))</f>
        <v>96.258570262359584</v>
      </c>
      <c r="Q23" s="723">
        <f>INDEX(규모매매지수!$125:$165,MATCH($E23,규모매매지수!$D$125:$D$165,FALSE),MATCH(Q$10,규모매매지수!$1:$1,FALSE))</f>
        <v>98.891309803511206</v>
      </c>
      <c r="R23" s="721">
        <f>INDEX(규모매매지수!$166:$206,MATCH($E23,규모매매지수!$D$166:$D$206,FALSE),MATCH(R$10,규모매매지수!$1:$1,FALSE))</f>
        <v>93.715423364618815</v>
      </c>
      <c r="S23" s="724">
        <f>INDEX(규모매매지수!$166:$206,MATCH($E23,규모매매지수!$D$166:$D$206,FALSE),MATCH(S$10,규모매매지수!$1:$1,FALSE))</f>
        <v>94.415542308614334</v>
      </c>
      <c r="T23" s="722">
        <f>INDEX(규모매매지수!$166:$206,MATCH($E23,규모매매지수!$D$166:$D$206,FALSE),MATCH(T$10,규모매매지수!$1:$1,FALSE))</f>
        <v>98.192001421834078</v>
      </c>
      <c r="U23" s="1158">
        <f t="shared" si="1"/>
        <v>-0.31704051261273181</v>
      </c>
      <c r="V23" s="725">
        <f t="shared" si="2"/>
        <v>-0.12640783475885708</v>
      </c>
      <c r="W23" s="1164">
        <f t="shared" si="3"/>
        <v>-0.3945145096229008</v>
      </c>
      <c r="X23" s="726">
        <f t="shared" si="4"/>
        <v>-1.2045247809949977</v>
      </c>
      <c r="Y23" s="1164">
        <f t="shared" si="5"/>
        <v>-0.54423343312851591</v>
      </c>
      <c r="Z23" s="726">
        <f t="shared" si="6"/>
        <v>-3.3160283135252655</v>
      </c>
      <c r="AA23" s="1164">
        <f t="shared" si="7"/>
        <v>-0.61673449211336884</v>
      </c>
      <c r="AB23" s="726">
        <f t="shared" si="8"/>
        <v>-3.2625711520914868</v>
      </c>
      <c r="AC23" s="1164">
        <f t="shared" si="9"/>
        <v>-0.74152933603564009</v>
      </c>
      <c r="AD23" s="726">
        <f t="shared" si="10"/>
        <v>-4.5590047991626363</v>
      </c>
      <c r="AE23" s="1433" t="s">
        <v>276</v>
      </c>
      <c r="AF23" s="1434"/>
      <c r="AG23" s="1435"/>
      <c r="AH23" s="635"/>
    </row>
    <row r="24" spans="1:34" s="310" customFormat="1" ht="11.25" customHeight="1">
      <c r="A24" s="630"/>
      <c r="B24" s="631"/>
      <c r="C24" s="1451" t="s">
        <v>176</v>
      </c>
      <c r="D24" s="1452"/>
      <c r="E24" s="720">
        <v>12</v>
      </c>
      <c r="F24" s="732">
        <f>INDEX(규모매매지수!$2:$42,MATCH($E24,규모매매지수!$D$2:$D$42,FALSE),MATCH(F$10,규모매매지수!$1:$1,FALSE))</f>
        <v>98.855985148926251</v>
      </c>
      <c r="G24" s="733">
        <f>INDEX(규모매매지수!$2:$42,MATCH($E24,규모매매지수!$D$2:$D$42,FALSE),MATCH(G$10,규모매매지수!$1:$1,FALSE))</f>
        <v>99.126259804072674</v>
      </c>
      <c r="H24" s="734">
        <f>INDEX(규모매매지수!$2:$42,MATCH($E24,규모매매지수!$D$2:$D$42,FALSE),MATCH(H$10,규모매매지수!$1:$1,FALSE))</f>
        <v>99.530602990568511</v>
      </c>
      <c r="I24" s="727">
        <f>INDEX(규모매매지수!$43:$83,MATCH($E24,규모매매지수!$D$43:$D$83,FALSE),MATCH(I$10,규모매매지수!$1:$1,FALSE))</f>
        <v>97.693905814484168</v>
      </c>
      <c r="J24" s="728">
        <f>INDEX(규모매매지수!$43:$83,MATCH($E24,규모매매지수!$D$43:$D$83,FALSE),MATCH(J$10,규모매매지수!$1:$1,FALSE))</f>
        <v>98.095762765088111</v>
      </c>
      <c r="K24" s="729">
        <f>INDEX(규모매매지수!$43:$83,MATCH($E24,규모매매지수!$D$43:$D$83,FALSE),MATCH(K$10,규모매매지수!$1:$1,FALSE))</f>
        <v>99.423668054587495</v>
      </c>
      <c r="L24" s="727">
        <f>INDEX(규모매매지수!$84:$124,MATCH($E24,규모매매지수!$D$84:$D$124,FALSE),MATCH(L$10,규모매매지수!$1:$1,FALSE))</f>
        <v>97.115318649849442</v>
      </c>
      <c r="M24" s="728">
        <f>INDEX(규모매매지수!$84:$124,MATCH($E24,규모매매지수!$D$84:$D$124,FALSE),MATCH(M$10,규모매매지수!$1:$1,FALSE))</f>
        <v>97.735906209382691</v>
      </c>
      <c r="N24" s="729">
        <f>INDEX(규모매매지수!$84:$124,MATCH($E24,규모매매지수!$D$84:$D$124,FALSE),MATCH(N$10,규모매매지수!$1:$1,FALSE))</f>
        <v>99.588976995143199</v>
      </c>
      <c r="O24" s="727">
        <f>INDEX(규모매매지수!$125:$165,MATCH($E24,규모매매지수!$D$125:$D$165,FALSE),MATCH(O$10,규모매매지수!$1:$1,FALSE))</f>
        <v>96.008131431782772</v>
      </c>
      <c r="P24" s="728">
        <f>INDEX(규모매매지수!$125:$165,MATCH($E24,규모매매지수!$D$125:$D$165,FALSE),MATCH(P$10,규모매매지수!$1:$1,FALSE))</f>
        <v>96.476472587328075</v>
      </c>
      <c r="Q24" s="729">
        <f>INDEX(규모매매지수!$125:$165,MATCH($E24,규모매매지수!$D$125:$D$165,FALSE),MATCH(Q$10,규모매매지수!$1:$1,FALSE))</f>
        <v>99.359491545952395</v>
      </c>
      <c r="R24" s="727">
        <f>INDEX(규모매매지수!$166:$206,MATCH($E24,규모매매지수!$D$166:$D$206,FALSE),MATCH(R$10,규모매매지수!$1:$1,FALSE))</f>
        <v>94.928285744394898</v>
      </c>
      <c r="S24" s="730">
        <f>INDEX(규모매매지수!$166:$206,MATCH($E24,규모매매지수!$D$166:$D$206,FALSE),MATCH(S$10,규모매매지수!$1:$1,FALSE))</f>
        <v>95.242794709875142</v>
      </c>
      <c r="T24" s="728">
        <f>INDEX(규모매매지수!$166:$206,MATCH($E24,규모매매지수!$D$166:$D$206,FALSE),MATCH(T$10,규모매매지수!$1:$1,FALSE))</f>
        <v>98.919023014790525</v>
      </c>
      <c r="U24" s="1159">
        <f t="shared" si="1"/>
        <v>-0.27265696867876388</v>
      </c>
      <c r="V24" s="731">
        <f t="shared" si="2"/>
        <v>-0.67779941181124181</v>
      </c>
      <c r="W24" s="1165">
        <f t="shared" si="3"/>
        <v>-0.40965780710251476</v>
      </c>
      <c r="X24" s="731">
        <f t="shared" si="4"/>
        <v>-1.7397892010518223</v>
      </c>
      <c r="Y24" s="1165">
        <f t="shared" si="5"/>
        <v>-0.63496373400758754</v>
      </c>
      <c r="Z24" s="731">
        <f t="shared" si="6"/>
        <v>-2.4838676125916948</v>
      </c>
      <c r="AA24" s="1165">
        <f t="shared" si="7"/>
        <v>-0.48544597764120789</v>
      </c>
      <c r="AB24" s="731">
        <f t="shared" si="8"/>
        <v>-3.372964235248388</v>
      </c>
      <c r="AC24" s="1165">
        <f t="shared" si="9"/>
        <v>-0.33021811932155698</v>
      </c>
      <c r="AD24" s="731">
        <f t="shared" si="10"/>
        <v>-4.0343476398861373</v>
      </c>
      <c r="AE24" s="1427" t="s">
        <v>303</v>
      </c>
      <c r="AF24" s="1428"/>
      <c r="AG24" s="632"/>
      <c r="AH24" s="631"/>
    </row>
    <row r="25" spans="1:34" s="310" customFormat="1" ht="11.25" customHeight="1">
      <c r="A25" s="630"/>
      <c r="B25" s="636"/>
      <c r="C25" s="1455" t="s">
        <v>177</v>
      </c>
      <c r="D25" s="1456"/>
      <c r="E25" s="714">
        <v>13</v>
      </c>
      <c r="F25" s="737">
        <f>INDEX(규모매매지수!$2:$42,MATCH($E25,규모매매지수!$D$2:$D$42,FALSE),MATCH(F$10,규모매매지수!$1:$1,FALSE))</f>
        <v>100.36842927931822</v>
      </c>
      <c r="G25" s="739">
        <f>INDEX(규모매매지수!$2:$42,MATCH($E25,규모매매지수!$D$2:$D$42,FALSE),MATCH(G$10,규모매매지수!$1:$1,FALSE))</f>
        <v>100.74428895331089</v>
      </c>
      <c r="H25" s="736">
        <f>INDEX(규모매매지수!$2:$42,MATCH($E25,규모매매지수!$D$2:$D$42,FALSE),MATCH(H$10,규모매매지수!$1:$1,FALSE))</f>
        <v>99.784641362046827</v>
      </c>
      <c r="I25" s="737">
        <f>INDEX(규모매매지수!$43:$83,MATCH($E25,규모매매지수!$D$43:$D$83,FALSE),MATCH(I$10,규모매매지수!$1:$1,FALSE))</f>
        <v>98.630437906503573</v>
      </c>
      <c r="J25" s="739">
        <f>INDEX(규모매매지수!$43:$83,MATCH($E25,규모매매지수!$D$43:$D$83,FALSE),MATCH(J$10,규모매매지수!$1:$1,FALSE))</f>
        <v>99.002337656934785</v>
      </c>
      <c r="K25" s="736">
        <f>INDEX(규모매매지수!$43:$83,MATCH($E25,규모매매지수!$D$43:$D$83,FALSE),MATCH(K$10,규모매매지수!$1:$1,FALSE))</f>
        <v>99.159624417184645</v>
      </c>
      <c r="L25" s="737">
        <f>INDEX(규모매매지수!$84:$124,MATCH($E25,규모매매지수!$D$84:$D$124,FALSE),MATCH(L$10,규모매매지수!$1:$1,FALSE))</f>
        <v>96.382349842633246</v>
      </c>
      <c r="M25" s="739">
        <f>INDEX(규모매매지수!$84:$124,MATCH($E25,규모매매지수!$D$84:$D$124,FALSE),MATCH(M$10,규모매매지수!$1:$1,FALSE))</f>
        <v>96.846335730764409</v>
      </c>
      <c r="N25" s="736">
        <f>INDEX(규모매매지수!$84:$124,MATCH($E25,규모매매지수!$D$84:$D$124,FALSE),MATCH(N$10,규모매매지수!$1:$1,FALSE))</f>
        <v>100.30280539261871</v>
      </c>
      <c r="O25" s="737">
        <f>INDEX(규모매매지수!$125:$165,MATCH($E25,규모매매지수!$D$125:$D$165,FALSE),MATCH(O$10,규모매매지수!$1:$1,FALSE))</f>
        <v>95.379059361236656</v>
      </c>
      <c r="P25" s="739">
        <f>INDEX(규모매매지수!$125:$165,MATCH($E25,규모매매지수!$D$125:$D$165,FALSE),MATCH(P$10,규모매매지수!$1:$1,FALSE))</f>
        <v>96.076870584581883</v>
      </c>
      <c r="Q25" s="736">
        <f>INDEX(규모매매지수!$125:$165,MATCH($E25,규모매매지수!$D$125:$D$165,FALSE),MATCH(Q$10,규모매매지수!$1:$1,FALSE))</f>
        <v>98.505194342159669</v>
      </c>
      <c r="R25" s="737">
        <f>INDEX(규모매매지수!$166:$206,MATCH($E25,규모매매지수!$D$166:$D$206,FALSE),MATCH(R$10,규모매매지수!$1:$1,FALSE))</f>
        <v>93.333873604871428</v>
      </c>
      <c r="S25" s="738">
        <f>INDEX(규모매매지수!$166:$206,MATCH($E25,규모매매지수!$D$166:$D$206,FALSE),MATCH(S$10,규모매매지수!$1:$1,FALSE))</f>
        <v>94.154589483094057</v>
      </c>
      <c r="T25" s="739">
        <f>INDEX(규모매매지수!$166:$206,MATCH($E25,규모매매지수!$D$166:$D$206,FALSE),MATCH(T$10,규모매매지수!$1:$1,FALSE))</f>
        <v>97.962974460639742</v>
      </c>
      <c r="U25" s="1160">
        <f t="shared" si="1"/>
        <v>-0.37308285948284281</v>
      </c>
      <c r="V25" s="740">
        <f t="shared" si="2"/>
        <v>0.58504786839213008</v>
      </c>
      <c r="W25" s="1167">
        <f t="shared" si="3"/>
        <v>-0.37564744351787915</v>
      </c>
      <c r="X25" s="740">
        <f t="shared" si="4"/>
        <v>-0.53367135443623814</v>
      </c>
      <c r="Y25" s="1167">
        <f t="shared" si="5"/>
        <v>-0.47909493387654489</v>
      </c>
      <c r="Z25" s="740">
        <f t="shared" si="6"/>
        <v>-3.9086200377342228</v>
      </c>
      <c r="AA25" s="1167">
        <f t="shared" si="7"/>
        <v>-0.72630511287407051</v>
      </c>
      <c r="AB25" s="740">
        <f t="shared" si="8"/>
        <v>-3.1735737407555642</v>
      </c>
      <c r="AC25" s="1167">
        <f t="shared" si="9"/>
        <v>-0.8716684791769902</v>
      </c>
      <c r="AD25" s="740">
        <f t="shared" si="10"/>
        <v>-4.725357596842084</v>
      </c>
      <c r="AE25" s="1425" t="s">
        <v>304</v>
      </c>
      <c r="AF25" s="1426"/>
      <c r="AG25" s="634"/>
      <c r="AH25" s="637"/>
    </row>
    <row r="26" spans="1:34" s="310" customFormat="1" ht="13.5" customHeight="1">
      <c r="A26" s="1458" t="s">
        <v>191</v>
      </c>
      <c r="B26" s="1458"/>
      <c r="C26" s="1458"/>
      <c r="D26" s="1458"/>
      <c r="E26" s="720">
        <v>14</v>
      </c>
      <c r="F26" s="732">
        <f>INDEX(규모매매지수!$2:$42,MATCH($E26,규모매매지수!$D$2:$D$42,FALSE),MATCH(F$10,규모매매지수!$1:$1,FALSE))</f>
        <v>99.018349872674477</v>
      </c>
      <c r="G26" s="733">
        <f>INDEX(규모매매지수!$2:$42,MATCH($E26,규모매매지수!$D$2:$D$42,FALSE),MATCH(G$10,규모매매지수!$1:$1,FALSE))</f>
        <v>99.192761903385318</v>
      </c>
      <c r="H26" s="734">
        <f>INDEX(규모매매지수!$2:$42,MATCH($E26,규모매매지수!$D$2:$D$42,FALSE),MATCH(H$10,규모매매지수!$1:$1,FALSE))</f>
        <v>99.577371133176584</v>
      </c>
      <c r="I26" s="732">
        <f>INDEX(규모매매지수!$43:$83,MATCH($E26,규모매매지수!$D$43:$D$83,FALSE),MATCH(I$10,규모매매지수!$1:$1,FALSE))</f>
        <v>97.827928948662318</v>
      </c>
      <c r="J26" s="733">
        <f>INDEX(규모매매지수!$43:$83,MATCH($E26,규모매매지수!$D$43:$D$83,FALSE),MATCH(J$10,규모매매지수!$1:$1,FALSE))</f>
        <v>98.053110074936484</v>
      </c>
      <c r="K26" s="734">
        <f>INDEX(규모매매지수!$43:$83,MATCH($E26,규모매매지수!$D$43:$D$83,FALSE),MATCH(K$10,규모매매지수!$1:$1,FALSE))</f>
        <v>99.46850656608693</v>
      </c>
      <c r="L26" s="732">
        <f>INDEX(규모매매지수!$84:$124,MATCH($E26,규모매매지수!$D$84:$D$124,FALSE),MATCH(L$10,규모매매지수!$1:$1,FALSE))</f>
        <v>95.816109825617772</v>
      </c>
      <c r="M26" s="733">
        <f>INDEX(규모매매지수!$84:$124,MATCH($E26,규모매매지수!$D$84:$D$124,FALSE),MATCH(M$10,규모매매지수!$1:$1,FALSE))</f>
        <v>96.268398339033013</v>
      </c>
      <c r="N26" s="734">
        <f>INDEX(규모매매지수!$84:$124,MATCH($E26,규모매매지수!$D$84:$D$124,FALSE),MATCH(N$10,규모매매지수!$1:$1,FALSE))</f>
        <v>99.110798231209401</v>
      </c>
      <c r="O26" s="732">
        <f>INDEX(규모매매지수!$125:$165,MATCH($E26,규모매매지수!$D$125:$D$165,FALSE),MATCH(O$10,규모매매지수!$1:$1,FALSE))</f>
        <v>95.545048241261554</v>
      </c>
      <c r="P26" s="733">
        <f>INDEX(규모매매지수!$125:$165,MATCH($E26,규모매매지수!$D$125:$D$165,FALSE),MATCH(P$10,규모매매지수!$1:$1,FALSE))</f>
        <v>95.989074657807322</v>
      </c>
      <c r="Q26" s="734">
        <f>INDEX(규모매매지수!$125:$165,MATCH($E26,규모매매지수!$D$125:$D$165,FALSE),MATCH(Q$10,규모매매지수!$1:$1,FALSE))</f>
        <v>99.142901325343999</v>
      </c>
      <c r="R26" s="732">
        <f>INDEX(규모매매지수!$166:$206,MATCH($E26,규모매매지수!$D$166:$D$206,FALSE),MATCH(R$10,규모매매지수!$1:$1,FALSE))</f>
        <v>95.271081592598989</v>
      </c>
      <c r="S26" s="735">
        <f>INDEX(규모매매지수!$166:$206,MATCH($E26,규모매매지수!$D$166:$D$206,FALSE),MATCH(S$10,규모매매지수!$1:$1,FALSE))</f>
        <v>95.814371874722582</v>
      </c>
      <c r="T26" s="733">
        <f>INDEX(규모매매지수!$166:$206,MATCH($E26,규모매매지수!$D$166:$D$206,FALSE),MATCH(T$10,규모매매지수!$1:$1,FALSE))</f>
        <v>99.440146969535959</v>
      </c>
      <c r="U26" s="1158">
        <f t="shared" si="1"/>
        <v>-0.17583140882871939</v>
      </c>
      <c r="V26" s="725">
        <f t="shared" si="2"/>
        <v>-0.56139387306626265</v>
      </c>
      <c r="W26" s="1163">
        <f t="shared" si="3"/>
        <v>-0.22965220185475754</v>
      </c>
      <c r="X26" s="719">
        <f t="shared" si="4"/>
        <v>-1.6493437712715719</v>
      </c>
      <c r="Y26" s="1163">
        <f t="shared" si="5"/>
        <v>-0.46982033691097547</v>
      </c>
      <c r="Z26" s="719">
        <f t="shared" si="6"/>
        <v>-3.3242476747141647</v>
      </c>
      <c r="AA26" s="1163">
        <f t="shared" si="7"/>
        <v>-0.46258016147012748</v>
      </c>
      <c r="AB26" s="719">
        <f t="shared" si="8"/>
        <v>-3.628956824932783</v>
      </c>
      <c r="AC26" s="1163">
        <f t="shared" si="9"/>
        <v>-0.56702378932665942</v>
      </c>
      <c r="AD26" s="719">
        <f t="shared" si="10"/>
        <v>-4.1925374247628433</v>
      </c>
      <c r="AE26" s="1445" t="s">
        <v>284</v>
      </c>
      <c r="AF26" s="1446"/>
      <c r="AG26" s="1446"/>
      <c r="AH26" s="1446"/>
    </row>
    <row r="27" spans="1:34" s="310" customFormat="1" ht="11.25" customHeight="1">
      <c r="A27" s="638"/>
      <c r="B27" s="1471" t="s">
        <v>1396</v>
      </c>
      <c r="C27" s="1472"/>
      <c r="D27" s="1472"/>
      <c r="E27" s="714">
        <v>15</v>
      </c>
      <c r="F27" s="721">
        <f>INDEX(규모매매지수!$2:$42,MATCH($E27,규모매매지수!$D$2:$D$42,FALSE),MATCH(F$10,규모매매지수!$1:$1,FALSE))</f>
        <v>99.117334978651584</v>
      </c>
      <c r="G27" s="722">
        <f>INDEX(규모매매지수!$2:$42,MATCH($E27,규모매매지수!$D$2:$D$42,FALSE),MATCH(G$10,규모매매지수!$1:$1,FALSE))</f>
        <v>99.314361129657541</v>
      </c>
      <c r="H27" s="723">
        <f>INDEX(규모매매지수!$2:$42,MATCH($E27,규모매매지수!$D$2:$D$42,FALSE),MATCH(H$10,규모매매지수!$1:$1,FALSE))</f>
        <v>99.40320414628988</v>
      </c>
      <c r="I27" s="721">
        <f>INDEX(규모매매지수!$43:$83,MATCH($E27,규모매매지수!$D$43:$D$83,FALSE),MATCH(I$10,규모매매지수!$1:$1,FALSE))</f>
        <v>97.273924559742795</v>
      </c>
      <c r="J27" s="722">
        <f>INDEX(규모매매지수!$43:$83,MATCH($E27,규모매매지수!$D$43:$D$83,FALSE),MATCH(J$10,규모매매지수!$1:$1,FALSE))</f>
        <v>97.421689921964642</v>
      </c>
      <c r="K27" s="723">
        <f>INDEX(규모매매지수!$43:$83,MATCH($E27,규모매매지수!$D$43:$D$83,FALSE),MATCH(K$10,규모매매지수!$1:$1,FALSE))</f>
        <v>99.206647971434663</v>
      </c>
      <c r="L27" s="721">
        <f>INDEX(규모매매지수!$84:$124,MATCH($E27,규모매매지수!$D$84:$D$124,FALSE),MATCH(L$10,규모매매지수!$1:$1,FALSE))</f>
        <v>93.30177260230947</v>
      </c>
      <c r="M27" s="722">
        <f>INDEX(규모매매지수!$84:$124,MATCH($E27,규모매매지수!$D$84:$D$124,FALSE),MATCH(M$10,규모매매지수!$1:$1,FALSE))</f>
        <v>94.162940126483164</v>
      </c>
      <c r="N27" s="723">
        <f>INDEX(규모매매지수!$84:$124,MATCH($E27,규모매매지수!$D$84:$D$124,FALSE),MATCH(N$10,규모매매지수!$1:$1,FALSE))</f>
        <v>98.374884148928828</v>
      </c>
      <c r="O27" s="721">
        <f>INDEX(규모매매지수!$125:$165,MATCH($E27,규모매매지수!$D$125:$D$165,FALSE),MATCH(O$10,규모매매지수!$1:$1,FALSE))</f>
        <v>95.742210486005646</v>
      </c>
      <c r="P27" s="722">
        <f>INDEX(규모매매지수!$125:$165,MATCH($E27,규모매매지수!$D$125:$D$165,FALSE),MATCH(P$10,규모매매지수!$1:$1,FALSE))</f>
        <v>96.116536993252993</v>
      </c>
      <c r="Q27" s="723">
        <f>INDEX(규모매매지수!$125:$165,MATCH($E27,규모매매지수!$D$125:$D$165,FALSE),MATCH(Q$10,규모매매지수!$1:$1,FALSE))</f>
        <v>99.240193158098563</v>
      </c>
      <c r="R27" s="721">
        <f>INDEX(규모매매지수!$166:$206,MATCH($E27,규모매매지수!$D$166:$D$206,FALSE),MATCH(R$10,규모매매지수!$1:$1,FALSE))</f>
        <v>96.613457301184695</v>
      </c>
      <c r="S27" s="724">
        <f>INDEX(규모매매지수!$166:$206,MATCH($E27,규모매매지수!$D$166:$D$206,FALSE),MATCH(S$10,규모매매지수!$1:$1,FALSE))</f>
        <v>97.149986665261395</v>
      </c>
      <c r="T27" s="722">
        <f>INDEX(규모매매지수!$166:$206,MATCH($E27,규모매매지수!$D$166:$D$206,FALSE),MATCH(T$10,규모매매지수!$1:$1,FALSE))</f>
        <v>99.080452500846022</v>
      </c>
      <c r="U27" s="1161">
        <f t="shared" si="1"/>
        <v>-0.1983863650381168</v>
      </c>
      <c r="V27" s="726">
        <f t="shared" si="2"/>
        <v>-0.28758546577390964</v>
      </c>
      <c r="W27" s="1164">
        <f t="shared" si="3"/>
        <v>-0.15167604086955278</v>
      </c>
      <c r="X27" s="726">
        <f t="shared" si="4"/>
        <v>-1.9481793319419238</v>
      </c>
      <c r="Y27" s="1164">
        <f t="shared" si="5"/>
        <v>-0.91455037726831945</v>
      </c>
      <c r="Z27" s="726">
        <f t="shared" si="6"/>
        <v>-5.1569174291877351</v>
      </c>
      <c r="AA27" s="1164">
        <f t="shared" si="7"/>
        <v>-0.38945068034819119</v>
      </c>
      <c r="AB27" s="726">
        <f t="shared" si="8"/>
        <v>-3.5247640706627004</v>
      </c>
      <c r="AC27" s="1164">
        <f t="shared" si="9"/>
        <v>-0.55226910727775858</v>
      </c>
      <c r="AD27" s="726">
        <f t="shared" si="10"/>
        <v>-2.4898909294346017</v>
      </c>
      <c r="AE27" s="1433" t="s">
        <v>1400</v>
      </c>
      <c r="AF27" s="1434"/>
      <c r="AG27" s="1435"/>
      <c r="AH27" s="639"/>
    </row>
    <row r="28" spans="1:34" s="310" customFormat="1" ht="11.25" customHeight="1">
      <c r="A28" s="638"/>
      <c r="B28" s="1473" t="s">
        <v>773</v>
      </c>
      <c r="C28" s="1454"/>
      <c r="D28" s="1454"/>
      <c r="E28" s="720">
        <v>16</v>
      </c>
      <c r="F28" s="732">
        <f>INDEX(규모매매지수!$2:$42,MATCH($E28,규모매매지수!$D$2:$D$42,FALSE),MATCH(F$10,규모매매지수!$1:$1,FALSE))</f>
        <v>100.88180029910048</v>
      </c>
      <c r="G28" s="733">
        <f>INDEX(규모매매지수!$2:$42,MATCH($E28,규모매매지수!$D$2:$D$42,FALSE),MATCH(G$10,규모매매지수!$1:$1,FALSE))</f>
        <v>101.02017615583476</v>
      </c>
      <c r="H28" s="734">
        <f>INDEX(규모매매지수!$2:$42,MATCH($E28,규모매매지수!$D$2:$D$42,FALSE),MATCH(H$10,규모매매지수!$1:$1,FALSE))</f>
        <v>99.70257389835642</v>
      </c>
      <c r="I28" s="732">
        <f>INDEX(규모매매지수!$43:$83,MATCH($E28,규모매매지수!$D$43:$D$83,FALSE),MATCH(I$10,규모매매지수!$1:$1,FALSE))</f>
        <v>98.838748321086427</v>
      </c>
      <c r="J28" s="733">
        <f>INDEX(규모매매지수!$43:$83,MATCH($E28,규모매매지수!$D$43:$D$83,FALSE),MATCH(J$10,규모매매지수!$1:$1,FALSE))</f>
        <v>98.987918283497081</v>
      </c>
      <c r="K28" s="734">
        <f>INDEX(규모매매지수!$43:$83,MATCH($E28,규모매매지수!$D$43:$D$83,FALSE),MATCH(K$10,규모매매지수!$1:$1,FALSE))</f>
        <v>99.517157201854587</v>
      </c>
      <c r="L28" s="732">
        <f>INDEX(규모매매지수!$84:$124,MATCH($E28,규모매매지수!$D$84:$D$124,FALSE),MATCH(L$10,규모매매지수!$1:$1,FALSE))</f>
        <v>96.473798546110544</v>
      </c>
      <c r="M28" s="733">
        <f>INDEX(규모매매지수!$84:$124,MATCH($E28,규모매매지수!$D$84:$D$124,FALSE),MATCH(M$10,규모매매지수!$1:$1,FALSE))</f>
        <v>96.846321889018355</v>
      </c>
      <c r="N28" s="734">
        <f>INDEX(규모매매지수!$84:$124,MATCH($E28,규모매매지수!$D$84:$D$124,FALSE),MATCH(N$10,규모매매지수!$1:$1,FALSE))</f>
        <v>98.890371283699196</v>
      </c>
      <c r="O28" s="732">
        <f>INDEX(규모매매지수!$125:$165,MATCH($E28,규모매매지수!$D$125:$D$165,FALSE),MATCH(O$10,규모매매지수!$1:$1,FALSE))</f>
        <v>95.188300832294374</v>
      </c>
      <c r="P28" s="733">
        <f>INDEX(규모매매지수!$125:$165,MATCH($E28,규모매매지수!$D$125:$D$165,FALSE),MATCH(P$10,규모매매지수!$1:$1,FALSE))</f>
        <v>95.802764599892839</v>
      </c>
      <c r="Q28" s="734">
        <f>INDEX(규모매매지수!$125:$165,MATCH($E28,규모매매지수!$D$125:$D$165,FALSE),MATCH(Q$10,규모매매지수!$1:$1,FALSE))</f>
        <v>98.992203356344945</v>
      </c>
      <c r="R28" s="732">
        <f>INDEX(규모매매지수!$166:$206,MATCH($E28,규모매매지수!$D$166:$D$206,FALSE),MATCH(R$10,규모매매지수!$1:$1,FALSE))</f>
        <v>95.877374265107846</v>
      </c>
      <c r="S28" s="735">
        <f>INDEX(규모매매지수!$166:$206,MATCH($E28,규모매매지수!$D$166:$D$206,FALSE),MATCH(S$10,규모매매지수!$1:$1,FALSE))</f>
        <v>96.703085829536704</v>
      </c>
      <c r="T28" s="733">
        <f>INDEX(규모매매지수!$166:$206,MATCH($E28,규모매매지수!$D$166:$D$206,FALSE),MATCH(T$10,규모매매지수!$1:$1,FALSE))</f>
        <v>99.29428638720556</v>
      </c>
      <c r="U28" s="1158">
        <f t="shared" si="1"/>
        <v>-0.13697843539771659</v>
      </c>
      <c r="V28" s="725">
        <f t="shared" si="2"/>
        <v>1.1827441906828273</v>
      </c>
      <c r="W28" s="1166">
        <f t="shared" si="3"/>
        <v>-0.15069512016955278</v>
      </c>
      <c r="X28" s="725">
        <f t="shared" si="4"/>
        <v>-0.68170042216149085</v>
      </c>
      <c r="Y28" s="1166">
        <f t="shared" si="5"/>
        <v>-0.38465409490172631</v>
      </c>
      <c r="Z28" s="725">
        <f t="shared" si="6"/>
        <v>-2.4436886081213416</v>
      </c>
      <c r="AA28" s="1166">
        <f t="shared" si="7"/>
        <v>-0.64138417107761914</v>
      </c>
      <c r="AB28" s="725">
        <f t="shared" si="8"/>
        <v>-3.842628404135584</v>
      </c>
      <c r="AC28" s="1166">
        <f t="shared" si="9"/>
        <v>-0.85386268426260736</v>
      </c>
      <c r="AD28" s="725">
        <f t="shared" si="10"/>
        <v>-3.4411971186068091</v>
      </c>
      <c r="AE28" s="1436" t="s">
        <v>1401</v>
      </c>
      <c r="AF28" s="1437"/>
      <c r="AG28" s="1438"/>
      <c r="AH28" s="639"/>
    </row>
    <row r="29" spans="1:34" s="310" customFormat="1" ht="11.25" customHeight="1">
      <c r="A29" s="638"/>
      <c r="B29" s="1473" t="s">
        <v>181</v>
      </c>
      <c r="C29" s="1454"/>
      <c r="D29" s="1454"/>
      <c r="E29" s="714">
        <v>17</v>
      </c>
      <c r="F29" s="732">
        <f>INDEX(규모매매지수!$2:$42,MATCH($E29,규모매매지수!$D$2:$D$42,FALSE),MATCH(F$10,규모매매지수!$1:$1,FALSE))</f>
        <v>98.950328963577974</v>
      </c>
      <c r="G29" s="733">
        <f>INDEX(규모매매지수!$2:$42,MATCH($E29,규모매매지수!$D$2:$D$42,FALSE),MATCH(G$10,규모매매지수!$1:$1,FALSE))</f>
        <v>99.216247595156588</v>
      </c>
      <c r="H29" s="734">
        <f>INDEX(규모매매지수!$2:$42,MATCH($E29,규모매매지수!$D$2:$D$42,FALSE),MATCH(H$10,규모매매지수!$1:$1,FALSE))</f>
        <v>99.621737622903296</v>
      </c>
      <c r="I29" s="732">
        <f>INDEX(규모매매지수!$43:$83,MATCH($E29,규모매매지수!$D$43:$D$83,FALSE),MATCH(I$10,규모매매지수!$1:$1,FALSE))</f>
        <v>98.854082283440221</v>
      </c>
      <c r="J29" s="733">
        <f>INDEX(규모매매지수!$43:$83,MATCH($E29,규모매매지수!$D$43:$D$83,FALSE),MATCH(J$10,규모매매지수!$1:$1,FALSE))</f>
        <v>99.158689779821003</v>
      </c>
      <c r="K29" s="734">
        <f>INDEX(규모매매지수!$43:$83,MATCH($E29,규모매매지수!$D$43:$D$83,FALSE),MATCH(K$10,규모매매지수!$1:$1,FALSE))</f>
        <v>99.754764858296824</v>
      </c>
      <c r="L29" s="732">
        <f>INDEX(규모매매지수!$84:$124,MATCH($E29,규모매매지수!$D$84:$D$124,FALSE),MATCH(L$10,규모매매지수!$1:$1,FALSE))</f>
        <v>97.42942114953928</v>
      </c>
      <c r="M29" s="733">
        <f>INDEX(규모매매지수!$84:$124,MATCH($E29,규모매매지수!$D$84:$D$124,FALSE),MATCH(M$10,규모매매지수!$1:$1,FALSE))</f>
        <v>97.67298936658861</v>
      </c>
      <c r="N29" s="734">
        <f>INDEX(규모매매지수!$84:$124,MATCH($E29,규모매매지수!$D$84:$D$124,FALSE),MATCH(N$10,규모매매지수!$1:$1,FALSE))</f>
        <v>99.56235401099795</v>
      </c>
      <c r="O29" s="732">
        <f>INDEX(규모매매지수!$125:$165,MATCH($E29,규모매매지수!$D$125:$D$165,FALSE),MATCH(O$10,규모매매지수!$1:$1,FALSE))</f>
        <v>95.968227414996363</v>
      </c>
      <c r="P29" s="733">
        <f>INDEX(규모매매지수!$125:$165,MATCH($E29,규모매매지수!$D$125:$D$165,FALSE),MATCH(P$10,규모매매지수!$1:$1,FALSE))</f>
        <v>96.306413704904926</v>
      </c>
      <c r="Q29" s="734">
        <f>INDEX(규모매매지수!$125:$165,MATCH($E29,규모매매지수!$D$125:$D$165,FALSE),MATCH(Q$10,규모매매지수!$1:$1,FALSE))</f>
        <v>99.340627296025701</v>
      </c>
      <c r="R29" s="732">
        <f>INDEX(규모매매지수!$166:$206,MATCH($E29,규모매매지수!$D$166:$D$206,FALSE),MATCH(R$10,규모매매지수!$1:$1,FALSE))</f>
        <v>94.566993983537429</v>
      </c>
      <c r="S29" s="735">
        <f>INDEX(규모매매지수!$166:$206,MATCH($E29,규모매매지수!$D$166:$D$206,FALSE),MATCH(S$10,규모매매지수!$1:$1,FALSE))</f>
        <v>95.05998702703063</v>
      </c>
      <c r="T29" s="733">
        <f>INDEX(규모매매지수!$166:$206,MATCH($E29,규모매매지수!$D$166:$D$206,FALSE),MATCH(T$10,규모매매지수!$1:$1,FALSE))</f>
        <v>99.985666767114637</v>
      </c>
      <c r="U29" s="1158">
        <f t="shared" si="1"/>
        <v>-0.26801923880821477</v>
      </c>
      <c r="V29" s="725">
        <f t="shared" si="2"/>
        <v>-0.67395798883451707</v>
      </c>
      <c r="W29" s="1166">
        <f t="shared" si="3"/>
        <v>-0.30719193351299579</v>
      </c>
      <c r="X29" s="725">
        <f t="shared" si="4"/>
        <v>-0.90289679509147902</v>
      </c>
      <c r="Y29" s="1166">
        <f t="shared" si="5"/>
        <v>-0.24937110927890638</v>
      </c>
      <c r="Z29" s="725">
        <f t="shared" si="6"/>
        <v>-2.1423085890707849</v>
      </c>
      <c r="AA29" s="1166">
        <f t="shared" si="7"/>
        <v>-0.3511565605015754</v>
      </c>
      <c r="AB29" s="725">
        <f t="shared" si="8"/>
        <v>-3.3947841611467799</v>
      </c>
      <c r="AC29" s="1166">
        <f t="shared" si="9"/>
        <v>-0.51861257182058695</v>
      </c>
      <c r="AD29" s="725">
        <f t="shared" si="10"/>
        <v>-5.4194495659045883</v>
      </c>
      <c r="AE29" s="1436" t="s">
        <v>1395</v>
      </c>
      <c r="AF29" s="1437"/>
      <c r="AG29" s="1438"/>
      <c r="AH29" s="639"/>
    </row>
    <row r="30" spans="1:34" s="310" customFormat="1" ht="11.25" customHeight="1">
      <c r="A30" s="638"/>
      <c r="B30" s="1473" t="s">
        <v>1397</v>
      </c>
      <c r="C30" s="1454"/>
      <c r="D30" s="1454"/>
      <c r="E30" s="720">
        <v>18</v>
      </c>
      <c r="F30" s="732">
        <f>INDEX(규모매매지수!$2:$42,MATCH($E30,규모매매지수!$D$2:$D$42,FALSE),MATCH(F$10,규모매매지수!$1:$1,FALSE))</f>
        <v>98.88796069165835</v>
      </c>
      <c r="G30" s="733">
        <f>INDEX(규모매매지수!$2:$42,MATCH($E30,규모매매지수!$D$2:$D$42,FALSE),MATCH(G$10,규모매매지수!$1:$1,FALSE))</f>
        <v>98.987858980443491</v>
      </c>
      <c r="H30" s="734">
        <f>INDEX(규모매매지수!$2:$42,MATCH($E30,규모매매지수!$D$2:$D$42,FALSE),MATCH(H$10,규모매매지수!$1:$1,FALSE))</f>
        <v>99.970636260891737</v>
      </c>
      <c r="I30" s="732">
        <f>INDEX(규모매매지수!$43:$83,MATCH($E30,규모매매지수!$D$43:$D$83,FALSE),MATCH(I$10,규모매매지수!$1:$1,FALSE))</f>
        <v>97.382788485263333</v>
      </c>
      <c r="J30" s="733">
        <f>INDEX(규모매매지수!$43:$83,MATCH($E30,규모매매지수!$D$43:$D$83,FALSE),MATCH(J$10,규모매매지수!$1:$1,FALSE))</f>
        <v>97.632668466699656</v>
      </c>
      <c r="K30" s="734">
        <f>INDEX(규모매매지수!$43:$83,MATCH($E30,규모매매지수!$D$43:$D$83,FALSE),MATCH(K$10,규모매매지수!$1:$1,FALSE))</f>
        <v>99.375673475734899</v>
      </c>
      <c r="L30" s="732">
        <f>INDEX(규모매매지수!$84:$124,MATCH($E30,규모매매지수!$D$84:$D$124,FALSE),MATCH(L$10,규모매매지수!$1:$1,FALSE))</f>
        <v>96.965466371036342</v>
      </c>
      <c r="M30" s="733">
        <f>INDEX(규모매매지수!$84:$124,MATCH($E30,규모매매지수!$D$84:$D$124,FALSE),MATCH(M$10,규모매매지수!$1:$1,FALSE))</f>
        <v>97.394313402446016</v>
      </c>
      <c r="N30" s="734">
        <f>INDEX(규모매매지수!$84:$124,MATCH($E30,규모매매지수!$D$84:$D$124,FALSE),MATCH(N$10,규모매매지수!$1:$1,FALSE))</f>
        <v>99.436299285927632</v>
      </c>
      <c r="O30" s="732">
        <f>INDEX(규모매매지수!$125:$165,MATCH($E30,규모매매지수!$D$125:$D$165,FALSE),MATCH(O$10,규모매매지수!$1:$1,FALSE))</f>
        <v>97.29883673396661</v>
      </c>
      <c r="P30" s="733">
        <f>INDEX(규모매매지수!$125:$165,MATCH($E30,규모매매지수!$D$125:$D$165,FALSE),MATCH(P$10,규모매매지수!$1:$1,FALSE))</f>
        <v>97.774923955464246</v>
      </c>
      <c r="Q30" s="734">
        <f>INDEX(규모매매지수!$125:$165,MATCH($E30,규모매매지수!$D$125:$D$165,FALSE),MATCH(Q$10,규모매매지수!$1:$1,FALSE))</f>
        <v>99.155384664740382</v>
      </c>
      <c r="R30" s="732">
        <f>INDEX(규모매매지수!$166:$206,MATCH($E30,규모매매지수!$D$166:$D$206,FALSE),MATCH(R$10,규모매매지수!$1:$1,FALSE))</f>
        <v>98.047817995737915</v>
      </c>
      <c r="S30" s="735">
        <f>INDEX(규모매매지수!$166:$206,MATCH($E30,규모매매지수!$D$166:$D$206,FALSE),MATCH(S$10,규모매매지수!$1:$1,FALSE))</f>
        <v>98.202854539495306</v>
      </c>
      <c r="T30" s="733">
        <f>INDEX(규모매매지수!$166:$206,MATCH($E30,규모매매지수!$D$166:$D$206,FALSE),MATCH(T$10,규모매매지수!$1:$1,FALSE))</f>
        <v>100</v>
      </c>
      <c r="U30" s="1158">
        <f t="shared" si="1"/>
        <v>-0.10091973885896222</v>
      </c>
      <c r="V30" s="725">
        <f t="shared" si="2"/>
        <v>-1.0829935766417886</v>
      </c>
      <c r="W30" s="1166">
        <f t="shared" si="3"/>
        <v>-0.25593890381225837</v>
      </c>
      <c r="X30" s="725">
        <f t="shared" si="4"/>
        <v>-2.0054052674754241</v>
      </c>
      <c r="Y30" s="1166">
        <f t="shared" si="5"/>
        <v>-0.44032040108710202</v>
      </c>
      <c r="Z30" s="725">
        <f t="shared" si="6"/>
        <v>-2.4848399755771688</v>
      </c>
      <c r="AA30" s="1166">
        <f t="shared" si="7"/>
        <v>-0.48692159731517082</v>
      </c>
      <c r="AB30" s="725">
        <f t="shared" si="8"/>
        <v>-1.8723621889532693</v>
      </c>
      <c r="AC30" s="1166">
        <f t="shared" si="9"/>
        <v>-0.15787376495765004</v>
      </c>
      <c r="AD30" s="725">
        <f t="shared" si="10"/>
        <v>-1.9521820042620819</v>
      </c>
      <c r="AE30" s="1436" t="s">
        <v>1399</v>
      </c>
      <c r="AF30" s="1437"/>
      <c r="AG30" s="1438"/>
      <c r="AH30" s="639"/>
    </row>
    <row r="31" spans="1:34" s="310" customFormat="1" ht="11.25" customHeight="1">
      <c r="A31" s="638" t="s">
        <v>162</v>
      </c>
      <c r="B31" s="1473" t="s">
        <v>1398</v>
      </c>
      <c r="C31" s="1454"/>
      <c r="D31" s="1454"/>
      <c r="E31" s="714">
        <v>19</v>
      </c>
      <c r="F31" s="732">
        <f>INDEX(규모매매지수!$2:$42,MATCH($E31,규모매매지수!$D$2:$D$42,FALSE),MATCH(F$10,규모매매지수!$1:$1,FALSE))</f>
        <v>102.31917406715174</v>
      </c>
      <c r="G31" s="733">
        <f>INDEX(규모매매지수!$2:$42,MATCH($E31,규모매매지수!$D$2:$D$42,FALSE),MATCH(G$10,규모매매지수!$1:$1,FALSE))</f>
        <v>102.2585553968524</v>
      </c>
      <c r="H31" s="734">
        <f>INDEX(규모매매지수!$2:$42,MATCH($E31,규모매매지수!$D$2:$D$42,FALSE),MATCH(H$10,규모매매지수!$1:$1,FALSE))</f>
        <v>100.07299439006398</v>
      </c>
      <c r="I31" s="732">
        <f>INDEX(규모매매지수!$43:$83,MATCH($E31,규모매매지수!$D$43:$D$83,FALSE),MATCH(I$10,규모매매지수!$1:$1,FALSE))</f>
        <v>101.21810310752288</v>
      </c>
      <c r="J31" s="733">
        <f>INDEX(규모매매지수!$43:$83,MATCH($E31,규모매매지수!$D$43:$D$83,FALSE),MATCH(J$10,규모매매지수!$1:$1,FALSE))</f>
        <v>101.41525779774976</v>
      </c>
      <c r="K31" s="734">
        <f>INDEX(규모매매지수!$43:$83,MATCH($E31,규모매매지수!$D$43:$D$83,FALSE),MATCH(K$10,규모매매지수!$1:$1,FALSE))</f>
        <v>99.831436635097589</v>
      </c>
      <c r="L31" s="732">
        <f>INDEX(규모매매지수!$84:$124,MATCH($E31,규모매매지수!$D$84:$D$124,FALSE),MATCH(L$10,규모매매지수!$1:$1,FALSE))</f>
        <v>99.592666331371362</v>
      </c>
      <c r="M31" s="733">
        <f>INDEX(규모매매지수!$84:$124,MATCH($E31,규모매매지수!$D$84:$D$124,FALSE),MATCH(M$10,규모매매지수!$1:$1,FALSE))</f>
        <v>99.592666331371362</v>
      </c>
      <c r="N31" s="734">
        <f>INDEX(규모매매지수!$84:$124,MATCH($E31,규모매매지수!$D$84:$D$124,FALSE),MATCH(N$10,규모매매지수!$1:$1,FALSE))</f>
        <v>100</v>
      </c>
      <c r="O31" s="732">
        <f>INDEX(규모매매지수!$125:$165,MATCH($E31,규모매매지수!$D$125:$D$165,FALSE),MATCH(O$10,규모매매지수!$1:$1,FALSE))</f>
        <v>99.513509555816341</v>
      </c>
      <c r="P31" s="733">
        <f>INDEX(규모매매지수!$125:$165,MATCH($E31,규모매매지수!$D$125:$D$165,FALSE),MATCH(P$10,규모매매지수!$1:$1,FALSE))</f>
        <v>99.613940270992558</v>
      </c>
      <c r="Q31" s="734">
        <f>INDEX(규모매매지수!$125:$165,MATCH($E31,규모매매지수!$D$125:$D$165,FALSE),MATCH(Q$10,규모매매지수!$1:$1,FALSE))</f>
        <v>99.554010808248734</v>
      </c>
      <c r="R31" s="732">
        <f>INDEX(규모매매지수!$166:$206,MATCH($E31,규모매매지수!$D$166:$D$206,FALSE),MATCH(R$10,규모매매지수!$1:$1,FALSE))</f>
        <v>94.426737043756034</v>
      </c>
      <c r="S31" s="735">
        <f>INDEX(규모매매지수!$166:$206,MATCH($E31,규모매매지수!$D$166:$D$206,FALSE),MATCH(S$10,규모매매지수!$1:$1,FALSE))</f>
        <v>94.426737043756034</v>
      </c>
      <c r="T31" s="733">
        <f>INDEX(규모매매지수!$166:$206,MATCH($E31,규모매매지수!$D$166:$D$206,FALSE),MATCH(T$10,규모매매지수!$1:$1,FALSE))</f>
        <v>100</v>
      </c>
      <c r="U31" s="1158">
        <f t="shared" si="1"/>
        <v>5.9279803107026297E-2</v>
      </c>
      <c r="V31" s="725">
        <f t="shared" si="2"/>
        <v>2.2445412878649318</v>
      </c>
      <c r="W31" s="1166">
        <f t="shared" si="3"/>
        <v>-0.19440338121514689</v>
      </c>
      <c r="X31" s="725">
        <f t="shared" si="4"/>
        <v>1.3890078307635889</v>
      </c>
      <c r="Y31" s="1166">
        <f t="shared" si="5"/>
        <v>0</v>
      </c>
      <c r="Z31" s="725">
        <f t="shared" si="6"/>
        <v>-0.40733366862863996</v>
      </c>
      <c r="AA31" s="1166">
        <f t="shared" si="7"/>
        <v>-0.10081994036477138</v>
      </c>
      <c r="AB31" s="725">
        <f t="shared" si="8"/>
        <v>-4.0682692845395163E-2</v>
      </c>
      <c r="AC31" s="1166">
        <f t="shared" si="9"/>
        <v>0</v>
      </c>
      <c r="AD31" s="725">
        <f t="shared" si="10"/>
        <v>-5.5732629562439628</v>
      </c>
      <c r="AE31" s="1436" t="s">
        <v>1402</v>
      </c>
      <c r="AF31" s="1437"/>
      <c r="AG31" s="1438"/>
      <c r="AH31" s="639"/>
    </row>
    <row r="32" spans="1:34" s="310" customFormat="1" ht="11.25" customHeight="1">
      <c r="A32" s="638"/>
      <c r="B32" s="1473" t="s">
        <v>1388</v>
      </c>
      <c r="C32" s="1454"/>
      <c r="D32" s="1454"/>
      <c r="E32" s="720">
        <v>20</v>
      </c>
      <c r="F32" s="732">
        <f>INDEX(규모매매지수!$2:$42,MATCH($E32,규모매매지수!$D$2:$D$42,FALSE),MATCH(F$10,규모매매지수!$1:$1,FALSE))</f>
        <v>97.694428404776104</v>
      </c>
      <c r="G32" s="733">
        <f>INDEX(규모매매지수!$2:$42,MATCH($E32,규모매매지수!$D$2:$D$42,FALSE),MATCH(G$10,규모매매지수!$1:$1,FALSE))</f>
        <v>97.563741169322739</v>
      </c>
      <c r="H32" s="734">
        <f>INDEX(규모매매지수!$2:$42,MATCH($E32,규모매매지수!$D$2:$D$42,FALSE),MATCH(H$10,규모매매지수!$1:$1,FALSE))</f>
        <v>99.315038463777967</v>
      </c>
      <c r="I32" s="732">
        <f>INDEX(규모매매지수!$43:$83,MATCH($E32,규모매매지수!$D$43:$D$83,FALSE),MATCH(I$10,규모매매지수!$1:$1,FALSE))</f>
        <v>96.693981545743526</v>
      </c>
      <c r="J32" s="733">
        <f>INDEX(규모매매지수!$43:$83,MATCH($E32,규모매매지수!$D$43:$D$83,FALSE),MATCH(J$10,규모매매지수!$1:$1,FALSE))</f>
        <v>96.810592448629762</v>
      </c>
      <c r="K32" s="734">
        <f>INDEX(규모매매지수!$43:$83,MATCH($E32,규모매매지수!$D$43:$D$83,FALSE),MATCH(K$10,규모매매지수!$1:$1,FALSE))</f>
        <v>99.510202788851302</v>
      </c>
      <c r="L32" s="732">
        <f>INDEX(규모매매지수!$84:$124,MATCH($E32,규모매매지수!$D$84:$D$124,FALSE),MATCH(L$10,규모매매지수!$1:$1,FALSE))</f>
        <v>95.200994494548013</v>
      </c>
      <c r="M32" s="733">
        <f>INDEX(규모매매지수!$84:$124,MATCH($E32,규모매매지수!$D$84:$D$124,FALSE),MATCH(M$10,규모매매지수!$1:$1,FALSE))</f>
        <v>95.634749015053501</v>
      </c>
      <c r="N32" s="734">
        <f>INDEX(규모매매지수!$84:$124,MATCH($E32,규모매매지수!$D$84:$D$124,FALSE),MATCH(N$10,규모매매지수!$1:$1,FALSE))</f>
        <v>99.08556443749606</v>
      </c>
      <c r="O32" s="732">
        <f>INDEX(규모매매지수!$125:$165,MATCH($E32,규모매매지수!$D$125:$D$165,FALSE),MATCH(O$10,규모매매지수!$1:$1,FALSE))</f>
        <v>94.45665885366391</v>
      </c>
      <c r="P32" s="733">
        <f>INDEX(규모매매지수!$125:$165,MATCH($E32,규모매매지수!$D$125:$D$165,FALSE),MATCH(P$10,규모매매지수!$1:$1,FALSE))</f>
        <v>94.779932685372486</v>
      </c>
      <c r="Q32" s="734">
        <f>INDEX(규모매매지수!$125:$165,MATCH($E32,규모매매지수!$D$125:$D$165,FALSE),MATCH(Q$10,규모매매지수!$1:$1,FALSE))</f>
        <v>99.067466561844938</v>
      </c>
      <c r="R32" s="732">
        <f>INDEX(규모매매지수!$166:$206,MATCH($E32,규모매매지수!$D$166:$D$206,FALSE),MATCH(R$10,규모매매지수!$1:$1,FALSE))</f>
        <v>92.244671542846973</v>
      </c>
      <c r="S32" s="735">
        <f>INDEX(규모매매지수!$166:$206,MATCH($E32,규모매매지수!$D$166:$D$206,FALSE),MATCH(S$10,규모매매지수!$1:$1,FALSE))</f>
        <v>92.452747288911951</v>
      </c>
      <c r="T32" s="733">
        <f>INDEX(규모매매지수!$166:$206,MATCH($E32,규모매매지수!$D$166:$D$206,FALSE),MATCH(T$10,규모매매지수!$1:$1,FALSE))</f>
        <v>99.534451618778775</v>
      </c>
      <c r="U32" s="1158">
        <f t="shared" si="1"/>
        <v>0.13395061924343921</v>
      </c>
      <c r="V32" s="725">
        <f t="shared" si="2"/>
        <v>-1.6317871734932932</v>
      </c>
      <c r="W32" s="1166">
        <f t="shared" si="3"/>
        <v>-0.12045262810277402</v>
      </c>
      <c r="X32" s="725">
        <f t="shared" si="4"/>
        <v>-2.8300829102754999</v>
      </c>
      <c r="Y32" s="1166">
        <f t="shared" si="5"/>
        <v>-0.4535532585934976</v>
      </c>
      <c r="Z32" s="725">
        <f t="shared" si="6"/>
        <v>-3.9204196544678993</v>
      </c>
      <c r="AA32" s="1166">
        <f t="shared" si="7"/>
        <v>-0.34107835123886598</v>
      </c>
      <c r="AB32" s="725">
        <f t="shared" si="8"/>
        <v>-4.6542097705735035</v>
      </c>
      <c r="AC32" s="1166">
        <f t="shared" si="9"/>
        <v>-0.22506172306026029</v>
      </c>
      <c r="AD32" s="725">
        <f t="shared" si="10"/>
        <v>-7.3238762633183292</v>
      </c>
      <c r="AE32" s="1436" t="s">
        <v>1404</v>
      </c>
      <c r="AF32" s="1437"/>
      <c r="AG32" s="1438"/>
      <c r="AH32" s="639"/>
    </row>
    <row r="33" spans="1:34" s="310" customFormat="1" ht="11.25" customHeight="1">
      <c r="A33" s="640"/>
      <c r="B33" s="1470" t="s">
        <v>1389</v>
      </c>
      <c r="C33" s="1456"/>
      <c r="D33" s="1456"/>
      <c r="E33" s="714">
        <v>21</v>
      </c>
      <c r="F33" s="737">
        <f>INDEX(규모매매지수!$2:$42,MATCH($E33,규모매매지수!$D$2:$D$42,FALSE),MATCH(F$10,규모매매지수!$1:$1,FALSE))</f>
        <v>96.104352647635466</v>
      </c>
      <c r="G33" s="739">
        <f>INDEX(규모매매지수!$2:$42,MATCH($E33,규모매매지수!$D$2:$D$42,FALSE),MATCH(G$10,규모매매지수!$1:$1,FALSE))</f>
        <v>96.558951311163256</v>
      </c>
      <c r="H33" s="736">
        <f>INDEX(규모매매지수!$2:$42,MATCH($E33,규모매매지수!$D$2:$D$42,FALSE),MATCH(H$10,규모매매지수!$1:$1,FALSE))</f>
        <v>99.358857328007105</v>
      </c>
      <c r="I33" s="737">
        <f>INDEX(규모매매지수!$43:$83,MATCH($E33,규모매매지수!$D$43:$D$83,FALSE),MATCH(I$10,규모매매지수!$1:$1,FALSE))</f>
        <v>94.992683747298301</v>
      </c>
      <c r="J33" s="739">
        <f>INDEX(규모매매지수!$43:$83,MATCH($E33,규모매매지수!$D$43:$D$83,FALSE),MATCH(J$10,규모매매지수!$1:$1,FALSE))</f>
        <v>95.477953472590343</v>
      </c>
      <c r="K33" s="736">
        <f>INDEX(규모매매지수!$43:$83,MATCH($E33,규모매매지수!$D$43:$D$83,FALSE),MATCH(K$10,규모매매지수!$1:$1,FALSE))</f>
        <v>98.86809346097148</v>
      </c>
      <c r="L33" s="737">
        <f>INDEX(규모매매지수!$84:$124,MATCH($E33,규모매매지수!$D$84:$D$124,FALSE),MATCH(L$10,규모매매지수!$1:$1,FALSE))</f>
        <v>95.956008556537171</v>
      </c>
      <c r="M33" s="739">
        <f>INDEX(규모매매지수!$84:$124,MATCH($E33,규모매매지수!$D$84:$D$124,FALSE),MATCH(M$10,규모매매지수!$1:$1,FALSE))</f>
        <v>96.183604366270941</v>
      </c>
      <c r="N33" s="736">
        <f>INDEX(규모매매지수!$84:$124,MATCH($E33,규모매매지수!$D$84:$D$124,FALSE),MATCH(N$10,규모매매지수!$1:$1,FALSE))</f>
        <v>100</v>
      </c>
      <c r="O33" s="737">
        <f>INDEX(규모매매지수!$125:$165,MATCH($E33,규모매매지수!$D$125:$D$165,FALSE),MATCH(O$10,규모매매지수!$1:$1,FALSE))</f>
        <v>95.25474809404335</v>
      </c>
      <c r="P33" s="739">
        <f>INDEX(규모매매지수!$125:$165,MATCH($E33,규모매매지수!$D$125:$D$165,FALSE),MATCH(P$10,규모매매지수!$1:$1,FALSE))</f>
        <v>96.104510468642189</v>
      </c>
      <c r="Q33" s="736">
        <f>INDEX(규모매매지수!$125:$165,MATCH($E33,규모매매지수!$D$125:$D$165,FALSE),MATCH(Q$10,규모매매지수!$1:$1,FALSE))</f>
        <v>99.027257542253437</v>
      </c>
      <c r="R33" s="744"/>
      <c r="S33" s="745"/>
      <c r="T33" s="746">
        <f>INDEX(규모매매지수!$166:$206,MATCH($E33,규모매매지수!$D$166:$D$206,FALSE),MATCH(T$10,규모매매지수!$1:$1,FALSE))</f>
        <v>0</v>
      </c>
      <c r="U33" s="1160">
        <f t="shared" si="1"/>
        <v>-0.47079908942138093</v>
      </c>
      <c r="V33" s="740">
        <f t="shared" si="2"/>
        <v>-3.2755053428480396</v>
      </c>
      <c r="W33" s="1167">
        <f t="shared" si="3"/>
        <v>-0.50825317012199722</v>
      </c>
      <c r="X33" s="740">
        <f t="shared" si="4"/>
        <v>-3.919777936451263</v>
      </c>
      <c r="Y33" s="1167">
        <f t="shared" si="5"/>
        <v>-0.23662640970187887</v>
      </c>
      <c r="Z33" s="740">
        <f t="shared" si="6"/>
        <v>-4.0439914434628239</v>
      </c>
      <c r="AA33" s="1167">
        <f t="shared" si="7"/>
        <v>-0.88420654811628419</v>
      </c>
      <c r="AB33" s="740">
        <f t="shared" si="8"/>
        <v>-3.8095667211630269</v>
      </c>
      <c r="AC33" s="1170"/>
      <c r="AD33" s="747" t="str">
        <f t="shared" si="10"/>
        <v/>
      </c>
      <c r="AE33" s="1441" t="s">
        <v>1403</v>
      </c>
      <c r="AF33" s="1439"/>
      <c r="AG33" s="1440"/>
      <c r="AH33" s="642"/>
    </row>
    <row r="34" spans="1:34" s="310" customFormat="1" ht="13.5" customHeight="1">
      <c r="A34" s="1476" t="s">
        <v>185</v>
      </c>
      <c r="B34" s="1476"/>
      <c r="C34" s="1476"/>
      <c r="D34" s="1476"/>
      <c r="E34" s="720">
        <v>22</v>
      </c>
      <c r="F34" s="715">
        <f>INDEX(규모매매지수!$2:$42,MATCH($E34,규모매매지수!$D$2:$D$42,FALSE),MATCH(F$10,규모매매지수!$1:$1,FALSE))</f>
        <v>98.458713669371477</v>
      </c>
      <c r="G34" s="716">
        <f>INDEX(규모매매지수!$2:$42,MATCH($E34,규모매매지수!$D$2:$D$42,FALSE),MATCH(G$10,규모매매지수!$1:$1,FALSE))</f>
        <v>98.565751798589403</v>
      </c>
      <c r="H34" s="717">
        <f>INDEX(규모매매지수!$2:$42,MATCH($E34,규모매매지수!$D$2:$D$42,FALSE),MATCH(H$10,규모매매지수!$1:$1,FALSE))</f>
        <v>99.485862254818613</v>
      </c>
      <c r="I34" s="715">
        <f>INDEX(규모매매지수!$43:$83,MATCH($E34,규모매매지수!$D$43:$D$83,FALSE),MATCH(I$10,규모매매지수!$1:$1,FALSE))</f>
        <v>97.791057987284347</v>
      </c>
      <c r="J34" s="716">
        <f>INDEX(규모매매지수!$43:$83,MATCH($E34,규모매매지수!$D$43:$D$83,FALSE),MATCH(J$10,규모매매지수!$1:$1,FALSE))</f>
        <v>97.850268532117141</v>
      </c>
      <c r="K34" s="717">
        <f>INDEX(규모매매지수!$43:$83,MATCH($E34,규모매매지수!$D$43:$D$83,FALSE),MATCH(K$10,규모매매지수!$1:$1,FALSE))</f>
        <v>99.243437980545295</v>
      </c>
      <c r="L34" s="715">
        <f>INDEX(규모매매지수!$84:$124,MATCH($E34,규모매매지수!$D$84:$D$124,FALSE),MATCH(L$10,규모매매지수!$1:$1,FALSE))</f>
        <v>98.108146955579684</v>
      </c>
      <c r="M34" s="716">
        <f>INDEX(규모매매지수!$84:$124,MATCH($E34,규모매매지수!$D$84:$D$124,FALSE),MATCH(M$10,규모매매지수!$1:$1,FALSE))</f>
        <v>98.190727669647046</v>
      </c>
      <c r="N34" s="717">
        <f>INDEX(규모매매지수!$84:$124,MATCH($E34,규모매매지수!$D$84:$D$124,FALSE),MATCH(N$10,규모매매지수!$1:$1,FALSE))</f>
        <v>99.412412382034915</v>
      </c>
      <c r="O34" s="715">
        <f>INDEX(규모매매지수!$125:$165,MATCH($E34,규모매매지수!$D$125:$D$165,FALSE),MATCH(O$10,규모매매지수!$1:$1,FALSE))</f>
        <v>94.386773183122614</v>
      </c>
      <c r="P34" s="716">
        <f>INDEX(규모매매지수!$125:$165,MATCH($E34,규모매매지수!$D$125:$D$165,FALSE),MATCH(P$10,규모매매지수!$1:$1,FALSE))</f>
        <v>95.107482749445708</v>
      </c>
      <c r="Q34" s="717">
        <f>INDEX(규모매매지수!$125:$165,MATCH($E34,규모매매지수!$D$125:$D$165,FALSE),MATCH(Q$10,규모매매지수!$1:$1,FALSE))</f>
        <v>99.326019319780045</v>
      </c>
      <c r="R34" s="715">
        <f>INDEX(규모매매지수!$166:$206,MATCH($E34,규모매매지수!$D$166:$D$206,FALSE),MATCH(R$10,규모매매지수!$1:$1,FALSE))</f>
        <v>93.901704344696157</v>
      </c>
      <c r="S34" s="718">
        <f>INDEX(규모매매지수!$166:$206,MATCH($E34,규모매매지수!$D$166:$D$206,FALSE),MATCH(S$10,규모매매지수!$1:$1,FALSE))</f>
        <v>94.37014159570974</v>
      </c>
      <c r="T34" s="716">
        <f>INDEX(규모매매지수!$166:$206,MATCH($E34,규모매매지수!$D$166:$D$206,FALSE),MATCH(T$10,규모매매지수!$1:$1,FALSE))</f>
        <v>99.30932256104056</v>
      </c>
      <c r="U34" s="1157">
        <f t="shared" si="1"/>
        <v>-0.10859566052582315</v>
      </c>
      <c r="V34" s="719">
        <f t="shared" si="2"/>
        <v>-1.0324568357423902</v>
      </c>
      <c r="W34" s="1163">
        <f t="shared" si="3"/>
        <v>-6.0511376944627493E-2</v>
      </c>
      <c r="X34" s="719">
        <f t="shared" si="4"/>
        <v>-1.4634519146199398</v>
      </c>
      <c r="Y34" s="1163">
        <f t="shared" si="5"/>
        <v>-8.410235470012184E-2</v>
      </c>
      <c r="Z34" s="719">
        <f t="shared" si="6"/>
        <v>-1.311974425731699</v>
      </c>
      <c r="AA34" s="1163">
        <f t="shared" si="7"/>
        <v>-0.75778429360995325</v>
      </c>
      <c r="AB34" s="719">
        <f t="shared" si="8"/>
        <v>-4.9727615890409638</v>
      </c>
      <c r="AC34" s="1163">
        <f t="shared" si="9"/>
        <v>-0.49638290575043653</v>
      </c>
      <c r="AD34" s="719">
        <f t="shared" si="10"/>
        <v>-5.4452271719209522</v>
      </c>
      <c r="AE34" s="1374" t="s">
        <v>285</v>
      </c>
      <c r="AF34" s="1375"/>
      <c r="AG34" s="1375"/>
      <c r="AH34" s="1375"/>
    </row>
    <row r="35" spans="1:34" s="310" customFormat="1" ht="13.5" customHeight="1">
      <c r="A35" s="1373" t="s">
        <v>186</v>
      </c>
      <c r="B35" s="1373"/>
      <c r="C35" s="1373"/>
      <c r="D35" s="1373"/>
      <c r="E35" s="714">
        <v>23</v>
      </c>
      <c r="F35" s="715">
        <f>INDEX(규모매매지수!$2:$42,MATCH($E35,규모매매지수!$D$2:$D$42,FALSE),MATCH(F$10,규모매매지수!$1:$1,FALSE))</f>
        <v>98.663206063262692</v>
      </c>
      <c r="G35" s="716">
        <f>INDEX(규모매매지수!$2:$42,MATCH($E35,규모매매지수!$D$2:$D$42,FALSE),MATCH(G$10,규모매매지수!$1:$1,FALSE))</f>
        <v>98.800656489015608</v>
      </c>
      <c r="H35" s="717">
        <f>INDEX(규모매매지수!$2:$42,MATCH($E35,규모매매지수!$D$2:$D$42,FALSE),MATCH(H$10,규모매매지수!$1:$1,FALSE))</f>
        <v>99.648652742015457</v>
      </c>
      <c r="I35" s="715">
        <f>INDEX(규모매매지수!$43:$83,MATCH($E35,규모매매지수!$D$43:$D$83,FALSE),MATCH(I$10,규모매매지수!$1:$1,FALSE))</f>
        <v>99.048705937165465</v>
      </c>
      <c r="J35" s="716">
        <f>INDEX(규모매매지수!$43:$83,MATCH($E35,규모매매지수!$D$43:$D$83,FALSE),MATCH(J$10,규모매매지수!$1:$1,FALSE))</f>
        <v>99.097828953083805</v>
      </c>
      <c r="K35" s="717">
        <f>INDEX(규모매매지수!$43:$83,MATCH($E35,규모매매지수!$D$43:$D$83,FALSE),MATCH(K$10,규모매매지수!$1:$1,FALSE))</f>
        <v>99.706821959823756</v>
      </c>
      <c r="L35" s="715">
        <f>INDEX(규모매매지수!$84:$124,MATCH($E35,규모매매지수!$D$84:$D$124,FALSE),MATCH(L$10,규모매매지수!$1:$1,FALSE))</f>
        <v>97.721189274115474</v>
      </c>
      <c r="M35" s="716">
        <f>INDEX(규모매매지수!$84:$124,MATCH($E35,규모매매지수!$D$84:$D$124,FALSE),MATCH(M$10,규모매매지수!$1:$1,FALSE))</f>
        <v>98.027460541751168</v>
      </c>
      <c r="N35" s="717">
        <f>INDEX(규모매매지수!$84:$124,MATCH($E35,규모매매지수!$D$84:$D$124,FALSE),MATCH(N$10,규모매매지수!$1:$1,FALSE))</f>
        <v>99.463881592180314</v>
      </c>
      <c r="O35" s="715">
        <f>INDEX(규모매매지수!$125:$165,MATCH($E35,규모매매지수!$D$125:$D$165,FALSE),MATCH(O$10,규모매매지수!$1:$1,FALSE))</f>
        <v>98.088474153772864</v>
      </c>
      <c r="P35" s="716">
        <f>INDEX(규모매매지수!$125:$165,MATCH($E35,규모매매지수!$D$125:$D$165,FALSE),MATCH(P$10,규모매매지수!$1:$1,FALSE))</f>
        <v>98.229193944701322</v>
      </c>
      <c r="Q35" s="717">
        <f>INDEX(규모매매지수!$125:$165,MATCH($E35,규모매매지수!$D$125:$D$165,FALSE),MATCH(Q$10,규모매매지수!$1:$1,FALSE))</f>
        <v>99.651711255434265</v>
      </c>
      <c r="R35" s="715">
        <f>INDEX(규모매매지수!$166:$206,MATCH($E35,규모매매지수!$D$166:$D$206,FALSE),MATCH(R$10,규모매매지수!$1:$1,FALSE))</f>
        <v>97.602592057254071</v>
      </c>
      <c r="S35" s="718">
        <f>INDEX(규모매매지수!$166:$206,MATCH($E35,규모매매지수!$D$166:$D$206,FALSE),MATCH(S$10,규모매매지수!$1:$1,FALSE))</f>
        <v>97.888104417894425</v>
      </c>
      <c r="T35" s="716">
        <f>INDEX(규모매매지수!$166:$206,MATCH($E35,규모매매지수!$D$166:$D$206,FALSE),MATCH(T$10,규모매매지수!$1:$1,FALSE))</f>
        <v>99.552323920699962</v>
      </c>
      <c r="U35" s="1157">
        <f t="shared" si="1"/>
        <v>-0.13911893972911038</v>
      </c>
      <c r="V35" s="719">
        <f t="shared" si="2"/>
        <v>-0.98892122636522473</v>
      </c>
      <c r="W35" s="1163">
        <f t="shared" si="3"/>
        <v>-4.9570224128314688E-2</v>
      </c>
      <c r="X35" s="719">
        <f t="shared" si="4"/>
        <v>-0.66005114767720974</v>
      </c>
      <c r="Y35" s="1163">
        <f t="shared" si="5"/>
        <v>-0.31243415461654767</v>
      </c>
      <c r="Z35" s="719">
        <f t="shared" si="6"/>
        <v>-1.7520855713335171</v>
      </c>
      <c r="AA35" s="1163">
        <f t="shared" si="7"/>
        <v>-0.14325658725009571</v>
      </c>
      <c r="AB35" s="719">
        <f t="shared" si="8"/>
        <v>-1.5687007096691019</v>
      </c>
      <c r="AC35" s="1163">
        <f t="shared" si="9"/>
        <v>-0.29167217236271137</v>
      </c>
      <c r="AD35" s="719">
        <f t="shared" si="10"/>
        <v>-1.9584995976577924</v>
      </c>
      <c r="AE35" s="1418" t="s">
        <v>286</v>
      </c>
      <c r="AF35" s="1400"/>
      <c r="AG35" s="1400"/>
      <c r="AH35" s="1400"/>
    </row>
    <row r="36" spans="1:34" s="310" customFormat="1" ht="11.25" customHeight="1">
      <c r="A36" s="630"/>
      <c r="B36" s="1471" t="s">
        <v>1390</v>
      </c>
      <c r="C36" s="1472"/>
      <c r="D36" s="1472"/>
      <c r="E36" s="720">
        <v>24</v>
      </c>
      <c r="F36" s="732">
        <f>INDEX(규모매매지수!$2:$42,MATCH($E36,규모매매지수!$D$2:$D$42,FALSE),MATCH(F$10,규모매매지수!$1:$1,FALSE))</f>
        <v>98.867844073860908</v>
      </c>
      <c r="G36" s="733">
        <f>INDEX(규모매매지수!$2:$42,MATCH($E36,규모매매지수!$D$2:$D$42,FALSE),MATCH(G$10,규모매매지수!$1:$1,FALSE))</f>
        <v>99.051009278530728</v>
      </c>
      <c r="H36" s="734">
        <f>INDEX(규모매매지수!$2:$42,MATCH($E36,규모매매지수!$D$2:$D$42,FALSE),MATCH(H$10,규모매매지수!$1:$1,FALSE))</f>
        <v>99.958981696774387</v>
      </c>
      <c r="I36" s="732">
        <f>INDEX(규모매매지수!$43:$83,MATCH($E36,규모매매지수!$D$43:$D$83,FALSE),MATCH(I$10,규모매매지수!$1:$1,FALSE))</f>
        <v>98.933237808654766</v>
      </c>
      <c r="J36" s="733">
        <f>INDEX(규모매매지수!$43:$83,MATCH($E36,규모매매지수!$D$43:$D$83,FALSE),MATCH(J$10,규모매매지수!$1:$1,FALSE))</f>
        <v>98.972658864742058</v>
      </c>
      <c r="K36" s="734">
        <f>INDEX(규모매매지수!$43:$83,MATCH($E36,규모매매지수!$D$43:$D$83,FALSE),MATCH(K$10,규모매매지수!$1:$1,FALSE))</f>
        <v>99.791206037704868</v>
      </c>
      <c r="L36" s="732">
        <f>INDEX(규모매매지수!$84:$124,MATCH($E36,규모매매지수!$D$84:$D$124,FALSE),MATCH(L$10,규모매매지수!$1:$1,FALSE))</f>
        <v>98.322052335513916</v>
      </c>
      <c r="M36" s="733">
        <f>INDEX(규모매매지수!$84:$124,MATCH($E36,규모매매지수!$D$84:$D$124,FALSE),MATCH(M$10,규모매매지수!$1:$1,FALSE))</f>
        <v>99.015234251855659</v>
      </c>
      <c r="N36" s="734">
        <f>INDEX(규모매매지수!$84:$124,MATCH($E36,규모매매지수!$D$84:$D$124,FALSE),MATCH(N$10,규모매매지수!$1:$1,FALSE))</f>
        <v>99.714671584410539</v>
      </c>
      <c r="O36" s="732">
        <f>INDEX(규모매매지수!$125:$165,MATCH($E36,규모매매지수!$D$125:$D$165,FALSE),MATCH(O$10,규모매매지수!$1:$1,FALSE))</f>
        <v>98.392523471018592</v>
      </c>
      <c r="P36" s="733">
        <f>INDEX(규모매매지수!$125:$165,MATCH($E36,규모매매지수!$D$125:$D$165,FALSE),MATCH(P$10,규모매매지수!$1:$1,FALSE))</f>
        <v>98.594932064932621</v>
      </c>
      <c r="Q36" s="734">
        <f>INDEX(규모매매지수!$125:$165,MATCH($E36,규모매매지수!$D$125:$D$165,FALSE),MATCH(Q$10,규모매매지수!$1:$1,FALSE))</f>
        <v>99.944453756393244</v>
      </c>
      <c r="R36" s="732">
        <f>INDEX(규모매매지수!$166:$206,MATCH($E36,규모매매지수!$D$166:$D$206,FALSE),MATCH(R$10,규모매매지수!$1:$1,FALSE))</f>
        <v>97.233825592970177</v>
      </c>
      <c r="S36" s="735">
        <f>INDEX(규모매매지수!$166:$206,MATCH($E36,규모매매지수!$D$166:$D$206,FALSE),MATCH(S$10,규모매매지수!$1:$1,FALSE))</f>
        <v>97.139522993855877</v>
      </c>
      <c r="T36" s="733">
        <f>INDEX(규모매매지수!$166:$206,MATCH($E36,규모매매지수!$D$166:$D$206,FALSE),MATCH(T$10,규모매매지수!$1:$1,FALSE))</f>
        <v>99.602164154702649</v>
      </c>
      <c r="U36" s="1161">
        <f t="shared" si="1"/>
        <v>-0.18492007906225627</v>
      </c>
      <c r="V36" s="726">
        <f t="shared" si="2"/>
        <v>-1.0915853727116231</v>
      </c>
      <c r="W36" s="1164">
        <f t="shared" si="3"/>
        <v>-3.9830248615591035E-2</v>
      </c>
      <c r="X36" s="726">
        <f t="shared" si="4"/>
        <v>-0.85976336304215417</v>
      </c>
      <c r="Y36" s="1164">
        <f t="shared" si="5"/>
        <v>-0.70007602524937429</v>
      </c>
      <c r="Z36" s="726">
        <f t="shared" si="6"/>
        <v>-1.3966041574110188</v>
      </c>
      <c r="AA36" s="1164">
        <f t="shared" si="7"/>
        <v>-0.20529310145548374</v>
      </c>
      <c r="AB36" s="726">
        <f t="shared" si="8"/>
        <v>-1.5527928034479666</v>
      </c>
      <c r="AC36" s="1164">
        <f t="shared" si="9"/>
        <v>9.7079536946331757E-2</v>
      </c>
      <c r="AD36" s="726">
        <f t="shared" si="10"/>
        <v>-2.3777982956815658</v>
      </c>
      <c r="AE36" s="1433" t="s">
        <v>1393</v>
      </c>
      <c r="AF36" s="1434"/>
      <c r="AG36" s="1435"/>
      <c r="AH36" s="639"/>
    </row>
    <row r="37" spans="1:34" s="310" customFormat="1" ht="11.25" customHeight="1">
      <c r="A37" s="630"/>
      <c r="B37" s="1473" t="s">
        <v>1391</v>
      </c>
      <c r="C37" s="1454"/>
      <c r="D37" s="1454"/>
      <c r="E37" s="714">
        <v>25</v>
      </c>
      <c r="F37" s="732">
        <f>INDEX(규모매매지수!$2:$42,MATCH($E37,규모매매지수!$D$2:$D$42,FALSE),MATCH(F$10,규모매매지수!$1:$1,FALSE))</f>
        <v>97.864266847078113</v>
      </c>
      <c r="G37" s="733">
        <f>INDEX(규모매매지수!$2:$42,MATCH($E37,규모매매지수!$D$2:$D$42,FALSE),MATCH(G$10,규모매매지수!$1:$1,FALSE))</f>
        <v>97.957774999293633</v>
      </c>
      <c r="H37" s="734">
        <f>INDEX(규모매매지수!$2:$42,MATCH($E37,규모매매지수!$D$2:$D$42,FALSE),MATCH(H$10,규모매매지수!$1:$1,FALSE))</f>
        <v>99.596285985276296</v>
      </c>
      <c r="I37" s="732">
        <f>INDEX(규모매매지수!$43:$83,MATCH($E37,규모매매지수!$D$43:$D$83,FALSE),MATCH(I$10,규모매매지수!$1:$1,FALSE))</f>
        <v>98.845355252772634</v>
      </c>
      <c r="J37" s="733">
        <f>INDEX(규모매매지수!$43:$83,MATCH($E37,규모매매지수!$D$43:$D$83,FALSE),MATCH(J$10,규모매매지수!$1:$1,FALSE))</f>
        <v>98.941560818763065</v>
      </c>
      <c r="K37" s="734">
        <f>INDEX(규모매매지수!$43:$83,MATCH($E37,규모매매지수!$D$43:$D$83,FALSE),MATCH(K$10,규모매매지수!$1:$1,FALSE))</f>
        <v>99.787785166573457</v>
      </c>
      <c r="L37" s="732">
        <f>INDEX(규모매매지수!$84:$124,MATCH($E37,규모매매지수!$D$84:$D$124,FALSE),MATCH(L$10,규모매매지수!$1:$1,FALSE))</f>
        <v>97.576703027952504</v>
      </c>
      <c r="M37" s="733">
        <f>INDEX(규모매매지수!$84:$124,MATCH($E37,규모매매지수!$D$84:$D$124,FALSE),MATCH(M$10,규모매매지수!$1:$1,FALSE))</f>
        <v>97.629963205477068</v>
      </c>
      <c r="N37" s="734">
        <f>INDEX(규모매매지수!$84:$124,MATCH($E37,규모매매지수!$D$84:$D$124,FALSE),MATCH(N$10,규모매매지수!$1:$1,FALSE))</f>
        <v>99.381458644635728</v>
      </c>
      <c r="O37" s="732">
        <f>INDEX(규모매매지수!$125:$165,MATCH($E37,규모매매지수!$D$125:$D$165,FALSE),MATCH(O$10,규모매매지수!$1:$1,FALSE))</f>
        <v>97.450564111407715</v>
      </c>
      <c r="P37" s="733">
        <f>INDEX(규모매매지수!$125:$165,MATCH($E37,규모매매지수!$D$125:$D$165,FALSE),MATCH(P$10,규모매매지수!$1:$1,FALSE))</f>
        <v>97.516859178665442</v>
      </c>
      <c r="Q37" s="734">
        <f>INDEX(규모매매지수!$125:$165,MATCH($E37,규모매매지수!$D$125:$D$165,FALSE),MATCH(Q$10,규모매매지수!$1:$1,FALSE))</f>
        <v>99.375530782494479</v>
      </c>
      <c r="R37" s="732">
        <f>INDEX(규모매매지수!$166:$206,MATCH($E37,규모매매지수!$D$166:$D$206,FALSE),MATCH(R$10,규모매매지수!$1:$1,FALSE))</f>
        <v>97.797929155516911</v>
      </c>
      <c r="S37" s="735">
        <f>INDEX(규모매매지수!$166:$206,MATCH($E37,규모매매지수!$D$166:$D$206,FALSE),MATCH(S$10,규모매매지수!$1:$1,FALSE))</f>
        <v>98.446591268642024</v>
      </c>
      <c r="T37" s="733">
        <f>INDEX(규모매매지수!$166:$206,MATCH($E37,규모매매지수!$D$166:$D$206,FALSE),MATCH(T$10,규모매매지수!$1:$1,FALSE))</f>
        <v>99.547456942539554</v>
      </c>
      <c r="U37" s="1158">
        <f t="shared" si="1"/>
        <v>-9.5457611421034816E-2</v>
      </c>
      <c r="V37" s="725">
        <f t="shared" si="2"/>
        <v>-1.739039885939353</v>
      </c>
      <c r="W37" s="1166">
        <f t="shared" si="3"/>
        <v>-9.7234736539741906E-2</v>
      </c>
      <c r="X37" s="725">
        <f t="shared" si="4"/>
        <v>-0.94443414314452356</v>
      </c>
      <c r="Y37" s="1166">
        <f t="shared" si="5"/>
        <v>-5.4553106214405567E-2</v>
      </c>
      <c r="Z37" s="725">
        <f t="shared" si="6"/>
        <v>-1.8159882550492612</v>
      </c>
      <c r="AA37" s="1166">
        <f t="shared" si="7"/>
        <v>-6.7983185488229569E-2</v>
      </c>
      <c r="AB37" s="725">
        <f t="shared" si="8"/>
        <v>-1.937063033454367</v>
      </c>
      <c r="AC37" s="1166">
        <f t="shared" si="9"/>
        <v>-0.65889748417498062</v>
      </c>
      <c r="AD37" s="725">
        <f t="shared" si="10"/>
        <v>-1.7574811459347472</v>
      </c>
      <c r="AE37" s="1436" t="s">
        <v>1394</v>
      </c>
      <c r="AF37" s="1437"/>
      <c r="AG37" s="1438"/>
      <c r="AH37" s="639"/>
    </row>
    <row r="38" spans="1:34" s="310" customFormat="1" ht="11.25" customHeight="1">
      <c r="A38" s="630"/>
      <c r="B38" s="1470" t="s">
        <v>187</v>
      </c>
      <c r="C38" s="1456"/>
      <c r="D38" s="1456"/>
      <c r="E38" s="720">
        <v>26</v>
      </c>
      <c r="F38" s="732">
        <f>INDEX(규모매매지수!$2:$42,MATCH($E38,규모매매지수!$D$2:$D$42,FALSE),MATCH(F$10,규모매매지수!$1:$1,FALSE))</f>
        <v>99.218074550869943</v>
      </c>
      <c r="G38" s="733">
        <f>INDEX(규모매매지수!$2:$42,MATCH($E38,규모매매지수!$D$2:$D$42,FALSE),MATCH(G$10,규모매매지수!$1:$1,FALSE))</f>
        <v>99.350382278293765</v>
      </c>
      <c r="H38" s="734">
        <f>INDEX(규모매매지수!$2:$42,MATCH($E38,규모매매지수!$D$2:$D$42,FALSE),MATCH(H$10,규모매매지수!$1:$1,FALSE))</f>
        <v>99.376968594964993</v>
      </c>
      <c r="I38" s="732">
        <f>INDEX(규모매매지수!$43:$83,MATCH($E38,규모매매지수!$D$43:$D$83,FALSE),MATCH(I$10,규모매매지수!$1:$1,FALSE))</f>
        <v>99.405253477384818</v>
      </c>
      <c r="J38" s="733">
        <f>INDEX(규모매매지수!$43:$83,MATCH($E38,규모매매지수!$D$43:$D$83,FALSE),MATCH(J$10,규모매매지수!$1:$1,FALSE))</f>
        <v>99.419478048605797</v>
      </c>
      <c r="K38" s="734">
        <f>INDEX(규모매매지수!$43:$83,MATCH($E38,규모매매지수!$D$43:$D$83,FALSE),MATCH(K$10,규모매매지수!$1:$1,FALSE))</f>
        <v>99.515293947836142</v>
      </c>
      <c r="L38" s="732">
        <f>INDEX(규모매매지수!$84:$124,MATCH($E38,규모매매지수!$D$84:$D$124,FALSE),MATCH(L$10,규모매매지수!$1:$1,FALSE))</f>
        <v>97.447216294914867</v>
      </c>
      <c r="M38" s="733">
        <f>INDEX(규모매매지수!$84:$124,MATCH($E38,규모매매지수!$D$84:$D$124,FALSE),MATCH(M$10,규모매매지수!$1:$1,FALSE))</f>
        <v>97.789907788497715</v>
      </c>
      <c r="N38" s="734">
        <f>INDEX(규모매매지수!$84:$124,MATCH($E38,규모매매지수!$D$84:$D$124,FALSE),MATCH(N$10,규모매매지수!$1:$1,FALSE))</f>
        <v>99.378193609623224</v>
      </c>
      <c r="O38" s="732">
        <f>INDEX(규모매매지수!$125:$165,MATCH($E38,규모매매지수!$D$125:$D$165,FALSE),MATCH(O$10,규모매매지수!$1:$1,FALSE))</f>
        <v>98.798674131042034</v>
      </c>
      <c r="P38" s="733">
        <f>INDEX(규모매매지수!$125:$165,MATCH($E38,규모매매지수!$D$125:$D$165,FALSE),MATCH(P$10,규모매매지수!$1:$1,FALSE))</f>
        <v>98.972478587508675</v>
      </c>
      <c r="Q38" s="734">
        <f>INDEX(규모매매지수!$125:$165,MATCH($E38,규모매매지수!$D$125:$D$165,FALSE),MATCH(Q$10,규모매매지수!$1:$1,FALSE))</f>
        <v>99.646783212247342</v>
      </c>
      <c r="R38" s="732">
        <f>INDEX(규모매매지수!$166:$206,MATCH($E38,규모매매지수!$D$166:$D$206,FALSE),MATCH(R$10,규모매매지수!$1:$1,FALSE))</f>
        <v>98.062568889103147</v>
      </c>
      <c r="S38" s="735">
        <f>INDEX(규모매매지수!$166:$206,MATCH($E38,규모매매지수!$D$166:$D$206,FALSE),MATCH(S$10,규모매매지수!$1:$1,FALSE))</f>
        <v>98.385976234892496</v>
      </c>
      <c r="T38" s="733">
        <f>INDEX(규모매매지수!$166:$206,MATCH($E38,규모매매지수!$D$166:$D$206,FALSE),MATCH(T$10,규모매매지수!$1:$1,FALSE))</f>
        <v>99.431954544693397</v>
      </c>
      <c r="U38" s="1160">
        <f t="shared" si="1"/>
        <v>-0.13317284180468514</v>
      </c>
      <c r="V38" s="740">
        <f t="shared" si="2"/>
        <v>-0.15989021031891371</v>
      </c>
      <c r="W38" s="1167">
        <f t="shared" si="3"/>
        <v>-1.4307630154752893E-2</v>
      </c>
      <c r="X38" s="740">
        <f t="shared" si="4"/>
        <v>-0.11057644115386456</v>
      </c>
      <c r="Y38" s="1167">
        <f t="shared" si="5"/>
        <v>-0.3504364625478873</v>
      </c>
      <c r="Z38" s="740">
        <f t="shared" si="6"/>
        <v>-1.9430593821151643</v>
      </c>
      <c r="AA38" s="1167">
        <f t="shared" si="7"/>
        <v>-0.17560887526218982</v>
      </c>
      <c r="AB38" s="740">
        <f t="shared" si="8"/>
        <v>-0.8511153635525126</v>
      </c>
      <c r="AC38" s="1167">
        <f t="shared" si="9"/>
        <v>-0.32871284929594236</v>
      </c>
      <c r="AD38" s="740">
        <f t="shared" si="10"/>
        <v>-1.3772088277463457</v>
      </c>
      <c r="AE38" s="1425" t="s">
        <v>306</v>
      </c>
      <c r="AF38" s="1439"/>
      <c r="AG38" s="1440"/>
      <c r="AH38" s="639"/>
    </row>
    <row r="39" spans="1:34" s="310" customFormat="1" ht="12.6" customHeight="1">
      <c r="A39" s="1476" t="s">
        <v>790</v>
      </c>
      <c r="B39" s="1476"/>
      <c r="C39" s="1476"/>
      <c r="D39" s="1476"/>
      <c r="E39" s="714">
        <v>27</v>
      </c>
      <c r="F39" s="715">
        <f>INDEX(규모매매지수!$2:$42,MATCH($E39,규모매매지수!$D$2:$D$42,FALSE),MATCH(F$10,규모매매지수!$1:$1,FALSE))</f>
        <v>100.42944922107797</v>
      </c>
      <c r="G39" s="716">
        <f>INDEX(규모매매지수!$2:$42,MATCH($E39,규모매매지수!$D$2:$D$42,FALSE),MATCH(G$10,규모매매지수!$1:$1,FALSE))</f>
        <v>100.71846199343044</v>
      </c>
      <c r="H39" s="717">
        <f>INDEX(규모매매지수!$2:$42,MATCH($E39,규모매매지수!$D$2:$D$42,FALSE),MATCH(H$10,규모매매지수!$1:$1,FALSE))</f>
        <v>100.11024494661649</v>
      </c>
      <c r="I39" s="715">
        <f>INDEX(규모매매지수!$43:$83,MATCH($E39,규모매매지수!$D$43:$D$83,FALSE),MATCH(I$10,규모매매지수!$1:$1,FALSE))</f>
        <v>99.972893774347909</v>
      </c>
      <c r="J39" s="716">
        <f>INDEX(규모매매지수!$43:$83,MATCH($E39,규모매매지수!$D$43:$D$83,FALSE),MATCH(J$10,규모매매지수!$1:$1,FALSE))</f>
        <v>100.25586663251123</v>
      </c>
      <c r="K39" s="717">
        <f>INDEX(규모매매지수!$43:$83,MATCH($E39,규모매매지수!$D$43:$D$83,FALSE),MATCH(K$10,규모매매지수!$1:$1,FALSE))</f>
        <v>100.08473584841558</v>
      </c>
      <c r="L39" s="715">
        <f>INDEX(규모매매지수!$84:$124,MATCH($E39,규모매매지수!$D$84:$D$124,FALSE),MATCH(L$10,규모매매지수!$1:$1,FALSE))</f>
        <v>99.498597219267012</v>
      </c>
      <c r="M39" s="716">
        <f>INDEX(규모매매지수!$84:$124,MATCH($E39,규모매매지수!$D$84:$D$124,FALSE),MATCH(M$10,규모매매지수!$1:$1,FALSE))</f>
        <v>99.771550093706736</v>
      </c>
      <c r="N39" s="717">
        <f>INDEX(규모매매지수!$84:$124,MATCH($E39,규모매매지수!$D$84:$D$124,FALSE),MATCH(N$10,규모매매지수!$1:$1,FALSE))</f>
        <v>100.04636424477269</v>
      </c>
      <c r="O39" s="715">
        <f>INDEX(규모매매지수!$125:$165,MATCH($E39,규모매매지수!$D$125:$D$165,FALSE),MATCH(O$10,규모매매지수!$1:$1,FALSE))</f>
        <v>99.518620290963469</v>
      </c>
      <c r="P39" s="716">
        <f>INDEX(규모매매지수!$125:$165,MATCH($E39,규모매매지수!$D$125:$D$165,FALSE),MATCH(P$10,규모매매지수!$1:$1,FALSE))</f>
        <v>99.714495797285025</v>
      </c>
      <c r="Q39" s="717">
        <f>INDEX(규모매매지수!$125:$165,MATCH($E39,규모매매지수!$D$125:$D$165,FALSE),MATCH(Q$10,규모매매지수!$1:$1,FALSE))</f>
        <v>99.944704621312582</v>
      </c>
      <c r="R39" s="715">
        <f>INDEX(규모매매지수!$166:$206,MATCH($E39,규모매매지수!$D$166:$D$206,FALSE),MATCH(R$10,규모매매지수!$1:$1,FALSE))</f>
        <v>100.20587377263577</v>
      </c>
      <c r="S39" s="718">
        <f>INDEX(규모매매지수!$166:$206,MATCH($E39,규모매매지수!$D$166:$D$206,FALSE),MATCH(S$10,규모매매지수!$1:$1,FALSE))</f>
        <v>100.30014525910535</v>
      </c>
      <c r="T39" s="716">
        <f>INDEX(규모매매지수!$166:$206,MATCH($E39,규모매매지수!$D$166:$D$206,FALSE),MATCH(T$10,규모매매지수!$1:$1,FALSE))</f>
        <v>100</v>
      </c>
      <c r="U39" s="1157">
        <f t="shared" si="1"/>
        <v>-0.2869511374898881</v>
      </c>
      <c r="V39" s="719">
        <f t="shared" si="2"/>
        <v>0.31885275541150282</v>
      </c>
      <c r="W39" s="1163">
        <f t="shared" si="3"/>
        <v>-0.28225067287139805</v>
      </c>
      <c r="X39" s="719">
        <f t="shared" si="4"/>
        <v>-0.11174738397377038</v>
      </c>
      <c r="Y39" s="1163">
        <f t="shared" si="5"/>
        <v>-0.27357786281095864</v>
      </c>
      <c r="Z39" s="719">
        <f t="shared" si="6"/>
        <v>-0.54751317515698839</v>
      </c>
      <c r="AA39" s="1163">
        <f t="shared" si="7"/>
        <v>-0.19643634032885382</v>
      </c>
      <c r="AB39" s="719">
        <f t="shared" si="8"/>
        <v>-0.42632006564382596</v>
      </c>
      <c r="AC39" s="1163">
        <f t="shared" si="9"/>
        <v>-9.398938179605576E-2</v>
      </c>
      <c r="AD39" s="719">
        <f t="shared" si="10"/>
        <v>0.20587377263576734</v>
      </c>
      <c r="AE39" s="1374" t="s">
        <v>278</v>
      </c>
      <c r="AF39" s="1375"/>
      <c r="AG39" s="1375"/>
      <c r="AH39" s="1375"/>
    </row>
    <row r="40" spans="1:34" s="310" customFormat="1" ht="12.6" customHeight="1">
      <c r="A40" s="1476" t="s">
        <v>789</v>
      </c>
      <c r="B40" s="1476"/>
      <c r="C40" s="1476"/>
      <c r="D40" s="1476"/>
      <c r="E40" s="720">
        <v>28</v>
      </c>
      <c r="F40" s="715">
        <f>INDEX(규모매매지수!$2:$42,MATCH($E40,규모매매지수!$D$2:$D$42,FALSE),MATCH(F$10,규모매매지수!$1:$1,FALSE))</f>
        <v>101.71264631449917</v>
      </c>
      <c r="G40" s="716">
        <f>INDEX(규모매매지수!$2:$42,MATCH($E40,규모매매지수!$D$2:$D$42,FALSE),MATCH(G$10,규모매매지수!$1:$1,FALSE))</f>
        <v>101.79170162406672</v>
      </c>
      <c r="H40" s="717">
        <f>INDEX(규모매매지수!$2:$42,MATCH($E40,규모매매지수!$D$2:$D$42,FALSE),MATCH(H$10,규모매매지수!$1:$1,FALSE))</f>
        <v>100.40368064508442</v>
      </c>
      <c r="I40" s="715">
        <f>INDEX(규모매매지수!$43:$83,MATCH($E40,규모매매지수!$D$43:$D$83,FALSE),MATCH(I$10,규모매매지수!$1:$1,FALSE))</f>
        <v>100.99604765747927</v>
      </c>
      <c r="J40" s="716">
        <f>INDEX(규모매매지수!$43:$83,MATCH($E40,규모매매지수!$D$43:$D$83,FALSE),MATCH(J$10,규모매매지수!$1:$1,FALSE))</f>
        <v>100.99334810177241</v>
      </c>
      <c r="K40" s="717">
        <f>INDEX(규모매매지수!$43:$83,MATCH($E40,규모매매지수!$D$43:$D$83,FALSE),MATCH(K$10,규모매매지수!$1:$1,FALSE))</f>
        <v>100.19022468231525</v>
      </c>
      <c r="L40" s="715">
        <f>INDEX(규모매매지수!$84:$124,MATCH($E40,규모매매지수!$D$84:$D$124,FALSE),MATCH(L$10,규모매매지수!$1:$1,FALSE))</f>
        <v>99.321202311995933</v>
      </c>
      <c r="M40" s="716">
        <f>INDEX(규모매매지수!$84:$124,MATCH($E40,규모매매지수!$D$84:$D$124,FALSE),MATCH(M$10,규모매매지수!$1:$1,FALSE))</f>
        <v>99.579644934058209</v>
      </c>
      <c r="N40" s="717">
        <f>INDEX(규모매매지수!$84:$124,MATCH($E40,규모매매지수!$D$84:$D$124,FALSE),MATCH(N$10,규모매매지수!$1:$1,FALSE))</f>
        <v>100.07216590371723</v>
      </c>
      <c r="O40" s="715">
        <f>INDEX(규모매매지수!$125:$165,MATCH($E40,규모매매지수!$D$125:$D$165,FALSE),MATCH(O$10,규모매매지수!$1:$1,FALSE))</f>
        <v>100.19099312417616</v>
      </c>
      <c r="P40" s="716">
        <f>INDEX(규모매매지수!$125:$165,MATCH($E40,규모매매지수!$D$125:$D$165,FALSE),MATCH(P$10,규모매매지수!$1:$1,FALSE))</f>
        <v>100.32044167188189</v>
      </c>
      <c r="Q40" s="717">
        <f>INDEX(규모매매지수!$125:$165,MATCH($E40,규모매매지수!$D$125:$D$165,FALSE),MATCH(Q$10,규모매매지수!$1:$1,FALSE))</f>
        <v>100.34411024179867</v>
      </c>
      <c r="R40" s="715">
        <f>INDEX(규모매매지수!$166:$206,MATCH($E40,규모매매지수!$D$166:$D$206,FALSE),MATCH(R$10,규모매매지수!$1:$1,FALSE))</f>
        <v>98.949927886036519</v>
      </c>
      <c r="S40" s="718">
        <f>INDEX(규모매매지수!$166:$206,MATCH($E40,규모매매지수!$D$166:$D$206,FALSE),MATCH(S$10,규모매매지수!$1:$1,FALSE))</f>
        <v>99.067997836003897</v>
      </c>
      <c r="T40" s="716">
        <f>INDEX(규모매매지수!$166:$206,MATCH($E40,규모매매지수!$D$166:$D$206,FALSE),MATCH(T$10,규모매매지수!$1:$1,FALSE))</f>
        <v>99.838199682307078</v>
      </c>
      <c r="U40" s="1157">
        <f t="shared" si="1"/>
        <v>-7.7663805895999971E-2</v>
      </c>
      <c r="V40" s="719">
        <f t="shared" si="2"/>
        <v>1.3037028732460376</v>
      </c>
      <c r="W40" s="1163">
        <f t="shared" si="3"/>
        <v>2.6730034775601652E-3</v>
      </c>
      <c r="X40" s="719">
        <f t="shared" si="4"/>
        <v>0.80429301133830844</v>
      </c>
      <c r="Y40" s="1163">
        <f t="shared" si="5"/>
        <v>-0.25953358463309817</v>
      </c>
      <c r="Z40" s="719">
        <f t="shared" si="6"/>
        <v>-0.75042204287236736</v>
      </c>
      <c r="AA40" s="1163">
        <f t="shared" si="7"/>
        <v>-0.12903506558425981</v>
      </c>
      <c r="AB40" s="719">
        <f t="shared" si="8"/>
        <v>-0.15259203280945099</v>
      </c>
      <c r="AC40" s="1163">
        <f t="shared" si="9"/>
        <v>-0.11918071682727183</v>
      </c>
      <c r="AD40" s="719">
        <f t="shared" si="10"/>
        <v>-0.88971135206474816</v>
      </c>
      <c r="AE40" s="1374" t="s">
        <v>277</v>
      </c>
      <c r="AF40" s="1375"/>
      <c r="AG40" s="1375"/>
      <c r="AH40" s="1375"/>
    </row>
    <row r="41" spans="1:34" s="310" customFormat="1" ht="12.6" customHeight="1">
      <c r="A41" s="1476" t="s">
        <v>791</v>
      </c>
      <c r="B41" s="1476"/>
      <c r="C41" s="1476"/>
      <c r="D41" s="1476"/>
      <c r="E41" s="714">
        <v>29</v>
      </c>
      <c r="F41" s="715">
        <f>INDEX(규모매매지수!$2:$42,MATCH($E41,규모매매지수!$D$2:$D$42,FALSE),MATCH(F$10,규모매매지수!$1:$1,FALSE))</f>
        <v>110.13371414605508</v>
      </c>
      <c r="G41" s="716">
        <f>INDEX(규모매매지수!$2:$42,MATCH($E41,규모매매지수!$D$2:$D$42,FALSE),MATCH(G$10,규모매매지수!$1:$1,FALSE))</f>
        <v>109.1275639152698</v>
      </c>
      <c r="H41" s="717">
        <f>INDEX(규모매매지수!$2:$42,MATCH($E41,규모매매지수!$D$2:$D$42,FALSE),MATCH(H$10,규모매매지수!$1:$1,FALSE))</f>
        <v>100.94411530591681</v>
      </c>
      <c r="I41" s="715">
        <f>INDEX(규모매매지수!$43:$83,MATCH($E41,규모매매지수!$D$43:$D$83,FALSE),MATCH(I$10,규모매매지수!$1:$1,FALSE))</f>
        <v>108.12224853059485</v>
      </c>
      <c r="J41" s="716">
        <f>INDEX(규모매매지수!$43:$83,MATCH($E41,규모매매지수!$D$43:$D$83,FALSE),MATCH(J$10,규모매매지수!$1:$1,FALSE))</f>
        <v>107.18887514634639</v>
      </c>
      <c r="K41" s="717">
        <f>INDEX(규모매매지수!$43:$83,MATCH($E41,규모매매지수!$D$43:$D$83,FALSE),MATCH(K$10,규모매매지수!$1:$1,FALSE))</f>
        <v>100.77466593243886</v>
      </c>
      <c r="L41" s="715">
        <f>INDEX(규모매매지수!$84:$124,MATCH($E41,규모매매지수!$D$84:$D$124,FALSE),MATCH(L$10,규모매매지수!$1:$1,FALSE))</f>
        <v>106.01441383153103</v>
      </c>
      <c r="M41" s="716">
        <f>INDEX(규모매매지수!$84:$124,MATCH($E41,규모매매지수!$D$84:$D$124,FALSE),MATCH(M$10,규모매매지수!$1:$1,FALSE))</f>
        <v>104.50759980779311</v>
      </c>
      <c r="N41" s="717">
        <f>INDEX(규모매매지수!$84:$124,MATCH($E41,규모매매지수!$D$84:$D$124,FALSE),MATCH(N$10,규모매매지수!$1:$1,FALSE))</f>
        <v>102.00022517850043</v>
      </c>
      <c r="O41" s="715">
        <f>INDEX(규모매매지수!$125:$165,MATCH($E41,규모매매지수!$D$125:$D$165,FALSE),MATCH(O$10,규모매매지수!$1:$1,FALSE))</f>
        <v>103.79232607952193</v>
      </c>
      <c r="P41" s="716">
        <f>INDEX(규모매매지수!$125:$165,MATCH($E41,규모매매지수!$D$125:$D$165,FALSE),MATCH(P$10,규모매매지수!$1:$1,FALSE))</f>
        <v>103.25058421215074</v>
      </c>
      <c r="Q41" s="717">
        <f>INDEX(규모매매지수!$125:$165,MATCH($E41,규모매매지수!$D$125:$D$165,FALSE),MATCH(Q$10,규모매매지수!$1:$1,FALSE))</f>
        <v>100.09770346401861</v>
      </c>
      <c r="R41" s="715">
        <f>INDEX(규모매매지수!$166:$206,MATCH($E41,규모매매지수!$D$166:$D$206,FALSE),MATCH(R$10,규모매매지수!$1:$1,FALSE))</f>
        <v>99.76775134586407</v>
      </c>
      <c r="S41" s="718">
        <f>INDEX(규모매매지수!$166:$206,MATCH($E41,규모매매지수!$D$166:$D$206,FALSE),MATCH(S$10,규모매매지수!$1:$1,FALSE))</f>
        <v>99.890052362269472</v>
      </c>
      <c r="T41" s="716">
        <f>INDEX(규모매매지수!$166:$206,MATCH($E41,규모매매지수!$D$166:$D$206,FALSE),MATCH(T$10,규모매매지수!$1:$1,FALSE))</f>
        <v>99.922141673386477</v>
      </c>
      <c r="U41" s="1157">
        <f t="shared" si="1"/>
        <v>0.92199458568185122</v>
      </c>
      <c r="V41" s="719">
        <f t="shared" si="2"/>
        <v>9.1036498881472028</v>
      </c>
      <c r="W41" s="1163">
        <f t="shared" si="3"/>
        <v>0.87077449313104349</v>
      </c>
      <c r="X41" s="719">
        <f t="shared" si="4"/>
        <v>7.2911009232041746</v>
      </c>
      <c r="Y41" s="1163">
        <f t="shared" si="5"/>
        <v>1.4418224382812372</v>
      </c>
      <c r="Z41" s="719">
        <f t="shared" si="6"/>
        <v>3.9354703835268623</v>
      </c>
      <c r="AA41" s="1163">
        <f t="shared" si="7"/>
        <v>0.52468649112731303</v>
      </c>
      <c r="AB41" s="719">
        <f t="shared" si="8"/>
        <v>3.6910163646575622</v>
      </c>
      <c r="AC41" s="1163">
        <f t="shared" si="9"/>
        <v>-0.12243563148996994</v>
      </c>
      <c r="AD41" s="719">
        <f t="shared" si="10"/>
        <v>-0.15451062691096418</v>
      </c>
      <c r="AE41" s="1374" t="s">
        <v>280</v>
      </c>
      <c r="AF41" s="1375"/>
      <c r="AG41" s="1375"/>
      <c r="AH41" s="1375"/>
    </row>
    <row r="42" spans="1:34" s="310" customFormat="1" ht="12.6" customHeight="1">
      <c r="A42" s="1476" t="s">
        <v>792</v>
      </c>
      <c r="B42" s="1476"/>
      <c r="C42" s="1476"/>
      <c r="D42" s="1476"/>
      <c r="E42" s="720">
        <v>30</v>
      </c>
      <c r="F42" s="715">
        <f>INDEX(규모매매지수!$2:$42,MATCH($E42,규모매매지수!$D$2:$D$42,FALSE),MATCH(F$10,규모매매지수!$1:$1,FALSE))</f>
        <v>99.085417933673526</v>
      </c>
      <c r="G42" s="716">
        <f>INDEX(규모매매지수!$2:$42,MATCH($E42,규모매매지수!$D$2:$D$42,FALSE),MATCH(G$10,규모매매지수!$1:$1,FALSE))</f>
        <v>99.264344626097582</v>
      </c>
      <c r="H42" s="717">
        <f>INDEX(규모매매지수!$2:$42,MATCH($E42,규모매매지수!$D$2:$D$42,FALSE),MATCH(H$10,규모매매지수!$1:$1,FALSE))</f>
        <v>99.872877032944757</v>
      </c>
      <c r="I42" s="715">
        <f>INDEX(규모매매지수!$43:$83,MATCH($E42,규모매매지수!$D$43:$D$83,FALSE),MATCH(I$10,규모매매지수!$1:$1,FALSE))</f>
        <v>99.281791051967943</v>
      </c>
      <c r="J42" s="716">
        <f>INDEX(규모매매지수!$43:$83,MATCH($E42,규모매매지수!$D$43:$D$83,FALSE),MATCH(J$10,규모매매지수!$1:$1,FALSE))</f>
        <v>99.483913905843551</v>
      </c>
      <c r="K42" s="717">
        <f>INDEX(규모매매지수!$43:$83,MATCH($E42,규모매매지수!$D$43:$D$83,FALSE),MATCH(K$10,규모매매지수!$1:$1,FALSE))</f>
        <v>99.579503746556881</v>
      </c>
      <c r="L42" s="715">
        <f>INDEX(규모매매지수!$84:$124,MATCH($E42,규모매매지수!$D$84:$D$124,FALSE),MATCH(L$10,규모매매지수!$1:$1,FALSE))</f>
        <v>98.496069431477395</v>
      </c>
      <c r="M42" s="716">
        <f>INDEX(규모매매지수!$84:$124,MATCH($E42,규모매매지수!$D$84:$D$124,FALSE),MATCH(M$10,규모매매지수!$1:$1,FALSE))</f>
        <v>98.231111076438665</v>
      </c>
      <c r="N42" s="717">
        <f>INDEX(규모매매지수!$84:$124,MATCH($E42,규모매매지수!$D$84:$D$124,FALSE),MATCH(N$10,규모매매지수!$1:$1,FALSE))</f>
        <v>99.430702819366729</v>
      </c>
      <c r="O42" s="715">
        <f>INDEX(규모매매지수!$125:$165,MATCH($E42,규모매매지수!$D$125:$D$165,FALSE),MATCH(O$10,규모매매지수!$1:$1,FALSE))</f>
        <v>101.60718725913615</v>
      </c>
      <c r="P42" s="716">
        <f>INDEX(규모매매지수!$125:$165,MATCH($E42,규모매매지수!$D$125:$D$165,FALSE),MATCH(P$10,규모매매지수!$1:$1,FALSE))</f>
        <v>101.60556154759701</v>
      </c>
      <c r="Q42" s="717">
        <f>INDEX(규모매매지수!$125:$165,MATCH($E42,규모매매지수!$D$125:$D$165,FALSE),MATCH(Q$10,규모매매지수!$1:$1,FALSE))</f>
        <v>99.846201456917328</v>
      </c>
      <c r="R42" s="715">
        <f>INDEX(규모매매지수!$166:$206,MATCH($E42,규모매매지수!$D$166:$D$206,FALSE),MATCH(R$10,규모매매지수!$1:$1,FALSE))</f>
        <v>100.49230937813472</v>
      </c>
      <c r="S42" s="718">
        <f>INDEX(규모매매지수!$166:$206,MATCH($E42,규모매매지수!$D$166:$D$206,FALSE),MATCH(S$10,규모매매지수!$1:$1,FALSE))</f>
        <v>100.49230937813472</v>
      </c>
      <c r="T42" s="716">
        <f>INDEX(규모매매지수!$166:$206,MATCH($E42,규모매매지수!$D$166:$D$206,FALSE),MATCH(T$10,규모매매지수!$1:$1,FALSE))</f>
        <v>99.722242035126911</v>
      </c>
      <c r="U42" s="1157">
        <f t="shared" si="1"/>
        <v>-0.18025273132867836</v>
      </c>
      <c r="V42" s="719">
        <f t="shared" si="2"/>
        <v>-0.78846141481583309</v>
      </c>
      <c r="W42" s="1163">
        <f t="shared" si="3"/>
        <v>-0.20317139318313249</v>
      </c>
      <c r="X42" s="719">
        <f t="shared" si="4"/>
        <v>-0.298969851613895</v>
      </c>
      <c r="Y42" s="1163">
        <f t="shared" si="5"/>
        <v>0.26972957155351196</v>
      </c>
      <c r="Z42" s="719">
        <f t="shared" si="6"/>
        <v>-0.93998469425209397</v>
      </c>
      <c r="AA42" s="1163">
        <f t="shared" si="7"/>
        <v>1.6000221979783902E-3</v>
      </c>
      <c r="AB42" s="719">
        <f t="shared" si="8"/>
        <v>1.7636983445771692</v>
      </c>
      <c r="AC42" s="1163">
        <f t="shared" si="9"/>
        <v>0</v>
      </c>
      <c r="AD42" s="719">
        <f t="shared" si="10"/>
        <v>0.77221222396559597</v>
      </c>
      <c r="AE42" s="1374" t="s">
        <v>279</v>
      </c>
      <c r="AF42" s="1375"/>
      <c r="AG42" s="1375"/>
      <c r="AH42" s="1375"/>
    </row>
    <row r="43" spans="1:34" s="310" customFormat="1" ht="12.6" customHeight="1">
      <c r="A43" s="1476" t="s">
        <v>1379</v>
      </c>
      <c r="B43" s="1476"/>
      <c r="C43" s="1476"/>
      <c r="D43" s="1476"/>
      <c r="E43" s="714">
        <v>31</v>
      </c>
      <c r="F43" s="715">
        <f>INDEX(규모매매지수!$2:$42,MATCH($E43,규모매매지수!$D$2:$D$42,FALSE),MATCH(F$10,규모매매지수!$1:$1,FALSE))</f>
        <v>108.51409519551805</v>
      </c>
      <c r="G43" s="716">
        <f>INDEX(규모매매지수!$2:$42,MATCH($E43,규모매매지수!$D$2:$D$42,FALSE),MATCH(G$10,규모매매지수!$1:$1,FALSE))</f>
        <v>109.05913907187681</v>
      </c>
      <c r="H43" s="717">
        <f>INDEX(규모매매지수!$2:$42,MATCH($E43,규모매매지수!$D$2:$D$42,FALSE),MATCH(H$10,규모매매지수!$1:$1,FALSE))</f>
        <v>101.22919505199172</v>
      </c>
      <c r="I43" s="715">
        <f>INDEX(규모매매지수!$43:$83,MATCH($E43,규모매매지수!$D$43:$D$83,FALSE),MATCH(I$10,규모매매지수!$1:$1,FALSE))</f>
        <v>107.90400067442793</v>
      </c>
      <c r="J43" s="716">
        <f>INDEX(규모매매지수!$43:$83,MATCH($E43,규모매매지수!$D$43:$D$83,FALSE),MATCH(J$10,규모매매지수!$1:$1,FALSE))</f>
        <v>108.13726582000562</v>
      </c>
      <c r="K43" s="717">
        <f>INDEX(규모매매지수!$43:$83,MATCH($E43,규모매매지수!$D$43:$D$83,FALSE),MATCH(K$10,규모매매지수!$1:$1,FALSE))</f>
        <v>102.4668534067704</v>
      </c>
      <c r="L43" s="748"/>
      <c r="M43" s="749"/>
      <c r="N43" s="717">
        <f>INDEX(규모매매지수!$84:$124,MATCH($E43,규모매매지수!$D$84:$D$124,FALSE),MATCH(N$10,규모매매지수!$1:$1,FALSE))</f>
        <v>0</v>
      </c>
      <c r="O43" s="715">
        <f>INDEX(규모매매지수!$125:$165,MATCH($E43,규모매매지수!$D$125:$D$165,FALSE),MATCH(O$10,규모매매지수!$1:$1,FALSE))</f>
        <v>99.062355291827473</v>
      </c>
      <c r="P43" s="716">
        <f>INDEX(규모매매지수!$125:$165,MATCH($E43,규모매매지수!$D$125:$D$165,FALSE),MATCH(P$10,규모매매지수!$1:$1,FALSE))</f>
        <v>100.44181131317653</v>
      </c>
      <c r="Q43" s="717">
        <f>INDEX(규모매매지수!$125:$165,MATCH($E43,규모매매지수!$D$125:$D$165,FALSE),MATCH(Q$10,규모매매지수!$1:$1,FALSE))</f>
        <v>100.5650077210035</v>
      </c>
      <c r="R43" s="748"/>
      <c r="S43" s="750"/>
      <c r="T43" s="716">
        <f>INDEX(규모매매지수!$166:$206,MATCH($E43,규모매매지수!$D$166:$D$206,FALSE),MATCH(T$10,규모매매지수!$1:$1,FALSE))</f>
        <v>0</v>
      </c>
      <c r="U43" s="1157">
        <f t="shared" si="1"/>
        <v>-0.49976909867182062</v>
      </c>
      <c r="V43" s="719">
        <f t="shared" si="2"/>
        <v>7.19644183655197</v>
      </c>
      <c r="W43" s="1163">
        <f t="shared" si="3"/>
        <v>-0.21571208020549903</v>
      </c>
      <c r="X43" s="719">
        <f t="shared" si="4"/>
        <v>5.306249862161061</v>
      </c>
      <c r="Y43" s="1169"/>
      <c r="Z43" s="751" t="str">
        <f t="shared" si="6"/>
        <v/>
      </c>
      <c r="AA43" s="1163">
        <f t="shared" si="7"/>
        <v>-1.3733882367452765</v>
      </c>
      <c r="AB43" s="719">
        <f t="shared" si="8"/>
        <v>-1.4942100271545966</v>
      </c>
      <c r="AC43" s="1169"/>
      <c r="AD43" s="751" t="str">
        <f t="shared" si="10"/>
        <v/>
      </c>
      <c r="AE43" s="1374" t="s">
        <v>1376</v>
      </c>
      <c r="AF43" s="1375"/>
      <c r="AG43" s="1375"/>
      <c r="AH43" s="1375"/>
    </row>
    <row r="44" spans="1:34" s="310" customFormat="1" ht="12.6" customHeight="1">
      <c r="A44" s="1474" t="s">
        <v>793</v>
      </c>
      <c r="B44" s="1474"/>
      <c r="C44" s="1474"/>
      <c r="D44" s="1474"/>
      <c r="E44" s="720">
        <v>32</v>
      </c>
      <c r="F44" s="715">
        <f>INDEX(규모매매지수!$2:$42,MATCH($E44,규모매매지수!$D$2:$D$42,FALSE),MATCH(F$10,규모매매지수!$1:$1,FALSE))</f>
        <v>100.18307016721555</v>
      </c>
      <c r="G44" s="716">
        <f>INDEX(규모매매지수!$2:$42,MATCH($E44,규모매매지수!$D$2:$D$42,FALSE),MATCH(G$10,규모매매지수!$1:$1,FALSE))</f>
        <v>100.14470393218051</v>
      </c>
      <c r="H44" s="717">
        <f>INDEX(규모매매지수!$2:$42,MATCH($E44,규모매매지수!$D$2:$D$42,FALSE),MATCH(H$10,규모매매지수!$1:$1,FALSE))</f>
        <v>100.12982483907058</v>
      </c>
      <c r="I44" s="715">
        <f>INDEX(규모매매지수!$43:$83,MATCH($E44,규모매매지수!$D$43:$D$83,FALSE),MATCH(I$10,규모매매지수!$1:$1,FALSE))</f>
        <v>98.340121980898914</v>
      </c>
      <c r="J44" s="716">
        <f>INDEX(규모매매지수!$43:$83,MATCH($E44,규모매매지수!$D$43:$D$83,FALSE),MATCH(J$10,규모매매지수!$1:$1,FALSE))</f>
        <v>98.423389345110593</v>
      </c>
      <c r="K44" s="717">
        <f>INDEX(규모매매지수!$43:$83,MATCH($E44,규모매매지수!$D$43:$D$83,FALSE),MATCH(K$10,규모매매지수!$1:$1,FALSE))</f>
        <v>99.931542803918234</v>
      </c>
      <c r="L44" s="715">
        <f>INDEX(규모매매지수!$84:$124,MATCH($E44,규모매매지수!$D$84:$D$124,FALSE),MATCH(L$10,규모매매지수!$1:$1,FALSE))</f>
        <v>94.391085122646317</v>
      </c>
      <c r="M44" s="716">
        <f>INDEX(규모매매지수!$84:$124,MATCH($E44,규모매매지수!$D$84:$D$124,FALSE),MATCH(M$10,규모매매지수!$1:$1,FALSE))</f>
        <v>94.391085122646317</v>
      </c>
      <c r="N44" s="717">
        <f>INDEX(규모매매지수!$84:$124,MATCH($E44,규모매매지수!$D$84:$D$124,FALSE),MATCH(N$10,규모매매지수!$1:$1,FALSE))</f>
        <v>99.817760123616623</v>
      </c>
      <c r="O44" s="715">
        <f>INDEX(규모매매지수!$125:$165,MATCH($E44,규모매매지수!$D$125:$D$165,FALSE),MATCH(O$10,규모매매지수!$1:$1,FALSE))</f>
        <v>97.802081100451417</v>
      </c>
      <c r="P44" s="716">
        <f>INDEX(규모매매지수!$125:$165,MATCH($E44,규모매매지수!$D$125:$D$165,FALSE),MATCH(P$10,규모매매지수!$1:$1,FALSE))</f>
        <v>98.154930644337256</v>
      </c>
      <c r="Q44" s="717">
        <f>INDEX(규모매매지수!$125:$165,MATCH($E44,규모매매지수!$D$125:$D$165,FALSE),MATCH(Q$10,규모매매지수!$1:$1,FALSE))</f>
        <v>100.10050040998037</v>
      </c>
      <c r="R44" s="715">
        <f>INDEX(규모매매지수!$166:$206,MATCH($E44,규모매매지수!$D$166:$D$206,FALSE),MATCH(R$10,규모매매지수!$1:$1,FALSE))</f>
        <v>99.741790715600885</v>
      </c>
      <c r="S44" s="718">
        <f>INDEX(규모매매지수!$166:$206,MATCH($E44,규모매매지수!$D$166:$D$206,FALSE),MATCH(S$10,규모매매지수!$1:$1,FALSE))</f>
        <v>99.741790715600885</v>
      </c>
      <c r="T44" s="716">
        <f>INDEX(규모매매지수!$166:$206,MATCH($E44,규모매매지수!$D$166:$D$206,FALSE),MATCH(T$10,규모매매지수!$1:$1,FALSE))</f>
        <v>100</v>
      </c>
      <c r="U44" s="1157">
        <f t="shared" si="1"/>
        <v>3.8310797804164132E-2</v>
      </c>
      <c r="V44" s="719">
        <f t="shared" si="2"/>
        <v>5.3176292109302636E-2</v>
      </c>
      <c r="W44" s="1163">
        <f t="shared" si="3"/>
        <v>-8.4601195676881069E-2</v>
      </c>
      <c r="X44" s="719">
        <f t="shared" si="4"/>
        <v>-1.5925110114050178</v>
      </c>
      <c r="Y44" s="1163">
        <f t="shared" si="5"/>
        <v>0</v>
      </c>
      <c r="Z44" s="719">
        <f t="shared" si="6"/>
        <v>-5.4365826224208824</v>
      </c>
      <c r="AA44" s="1163">
        <f t="shared" si="7"/>
        <v>-0.35948224054518363</v>
      </c>
      <c r="AB44" s="719">
        <f t="shared" si="8"/>
        <v>-2.2961117078489579</v>
      </c>
      <c r="AC44" s="1163">
        <f t="shared" si="9"/>
        <v>0</v>
      </c>
      <c r="AD44" s="719">
        <f t="shared" si="10"/>
        <v>-0.2582092843991135</v>
      </c>
      <c r="AE44" s="1422" t="s">
        <v>281</v>
      </c>
      <c r="AF44" s="1421"/>
      <c r="AG44" s="1421"/>
      <c r="AH44" s="1421"/>
    </row>
    <row r="45" spans="1:34" s="310" customFormat="1" ht="12.6" customHeight="1">
      <c r="A45" s="1474" t="s">
        <v>794</v>
      </c>
      <c r="B45" s="1474"/>
      <c r="C45" s="1474"/>
      <c r="D45" s="1474"/>
      <c r="E45" s="714">
        <v>33</v>
      </c>
      <c r="F45" s="715">
        <f>INDEX(규모매매지수!$2:$42,MATCH($E45,규모매매지수!$D$2:$D$42,FALSE),MATCH(F$10,규모매매지수!$1:$1,FALSE))</f>
        <v>101.28813116324535</v>
      </c>
      <c r="G45" s="716">
        <f>INDEX(규모매매지수!$2:$42,MATCH($E45,규모매매지수!$D$2:$D$42,FALSE),MATCH(G$10,규모매매지수!$1:$1,FALSE))</f>
        <v>101.13996353591108</v>
      </c>
      <c r="H45" s="717">
        <f>INDEX(규모매매지수!$2:$42,MATCH($E45,규모매매지수!$D$2:$D$42,FALSE),MATCH(H$10,규모매매지수!$1:$1,FALSE))</f>
        <v>100.26154155211442</v>
      </c>
      <c r="I45" s="715">
        <f>INDEX(규모매매지수!$43:$83,MATCH($E45,규모매매지수!$D$43:$D$83,FALSE),MATCH(I$10,규모매매지수!$1:$1,FALSE))</f>
        <v>100.42072696671744</v>
      </c>
      <c r="J45" s="716">
        <f>INDEX(규모매매지수!$43:$83,MATCH($E45,규모매매지수!$D$43:$D$83,FALSE),MATCH(J$10,규모매매지수!$1:$1,FALSE))</f>
        <v>100.45727603709238</v>
      </c>
      <c r="K45" s="717">
        <f>INDEX(규모매매지수!$43:$83,MATCH($E45,규모매매지수!$D$43:$D$83,FALSE),MATCH(K$10,규모매매지수!$1:$1,FALSE))</f>
        <v>100.04137541475231</v>
      </c>
      <c r="L45" s="715">
        <f>INDEX(규모매매지수!$84:$124,MATCH($E45,규모매매지수!$D$84:$D$124,FALSE),MATCH(L$10,규모매매지수!$1:$1,FALSE))</f>
        <v>99.61303843681101</v>
      </c>
      <c r="M45" s="716">
        <f>INDEX(규모매매지수!$84:$124,MATCH($E45,규모매매지수!$D$84:$D$124,FALSE),MATCH(M$10,규모매매지수!$1:$1,FALSE))</f>
        <v>99.945715839969296</v>
      </c>
      <c r="N45" s="717">
        <f>INDEX(규모매매지수!$84:$124,MATCH($E45,규모매매지수!$D$84:$D$124,FALSE),MATCH(N$10,규모매매지수!$1:$1,FALSE))</f>
        <v>100</v>
      </c>
      <c r="O45" s="715">
        <f>INDEX(규모매매지수!$125:$165,MATCH($E45,규모매매지수!$D$125:$D$165,FALSE),MATCH(O$10,규모매매지수!$1:$1,FALSE))</f>
        <v>99.392032308767369</v>
      </c>
      <c r="P45" s="716">
        <f>INDEX(규모매매지수!$125:$165,MATCH($E45,규모매매지수!$D$125:$D$165,FALSE),MATCH(P$10,규모매매지수!$1:$1,FALSE))</f>
        <v>99.561936707624525</v>
      </c>
      <c r="Q45" s="717">
        <f>INDEX(규모매매지수!$125:$165,MATCH($E45,규모매매지수!$D$125:$D$165,FALSE),MATCH(Q$10,규모매매지수!$1:$1,FALSE))</f>
        <v>100.13676383609193</v>
      </c>
      <c r="R45" s="715">
        <f>INDEX(규모매매지수!$166:$206,MATCH($E45,규모매매지수!$D$166:$D$206,FALSE),MATCH(R$10,규모매매지수!$1:$1,FALSE))</f>
        <v>99.470695867308407</v>
      </c>
      <c r="S45" s="718">
        <f>INDEX(규모매매지수!$166:$206,MATCH($E45,규모매매지수!$D$166:$D$206,FALSE),MATCH(S$10,규모매매지수!$1:$1,FALSE))</f>
        <v>100.1884027621827</v>
      </c>
      <c r="T45" s="716">
        <f>INDEX(규모매매지수!$166:$206,MATCH($E45,규모매매지수!$D$166:$D$206,FALSE),MATCH(T$10,규모매매지수!$1:$1,FALSE))</f>
        <v>100.35425423460669</v>
      </c>
      <c r="U45" s="1157">
        <f t="shared" si="1"/>
        <v>0.14649760802183387</v>
      </c>
      <c r="V45" s="719">
        <f t="shared" si="2"/>
        <v>1.0239116566917339</v>
      </c>
      <c r="W45" s="1163">
        <f t="shared" si="3"/>
        <v>-3.6382701001613782E-2</v>
      </c>
      <c r="X45" s="719">
        <f t="shared" si="4"/>
        <v>0.37919465860241086</v>
      </c>
      <c r="Y45" s="1163">
        <f t="shared" si="5"/>
        <v>-0.33285809237783015</v>
      </c>
      <c r="Z45" s="719">
        <f t="shared" si="6"/>
        <v>-0.38696156318899222</v>
      </c>
      <c r="AA45" s="1163">
        <f t="shared" si="7"/>
        <v>-0.17065196246242031</v>
      </c>
      <c r="AB45" s="719">
        <f t="shared" si="8"/>
        <v>-0.74371439498840397</v>
      </c>
      <c r="AC45" s="1163">
        <f t="shared" si="9"/>
        <v>-0.71635725801310057</v>
      </c>
      <c r="AD45" s="719">
        <f t="shared" si="10"/>
        <v>-0.88043937353439183</v>
      </c>
      <c r="AE45" s="1422" t="s">
        <v>282</v>
      </c>
      <c r="AF45" s="1421"/>
      <c r="AG45" s="1421"/>
      <c r="AH45" s="1421"/>
    </row>
    <row r="46" spans="1:34" s="310" customFormat="1" ht="12.6" customHeight="1">
      <c r="A46" s="1474" t="s">
        <v>795</v>
      </c>
      <c r="B46" s="1474"/>
      <c r="C46" s="1474"/>
      <c r="D46" s="1474"/>
      <c r="E46" s="720">
        <v>34</v>
      </c>
      <c r="F46" s="715">
        <f>INDEX(규모매매지수!$2:$42,MATCH($E46,규모매매지수!$D$2:$D$42,FALSE),MATCH(F$10,규모매매지수!$1:$1,FALSE))</f>
        <v>104.01381750014909</v>
      </c>
      <c r="G46" s="716">
        <f>INDEX(규모매매지수!$2:$42,MATCH($E46,규모매매지수!$D$2:$D$42,FALSE),MATCH(G$10,규모매매지수!$1:$1,FALSE))</f>
        <v>103.89315716011876</v>
      </c>
      <c r="H46" s="717">
        <f>INDEX(규모매매지수!$2:$42,MATCH($E46,규모매매지수!$D$2:$D$42,FALSE),MATCH(H$10,규모매매지수!$1:$1,FALSE))</f>
        <v>101.04690566976866</v>
      </c>
      <c r="I46" s="715">
        <f>INDEX(규모매매지수!$43:$83,MATCH($E46,규모매매지수!$D$43:$D$83,FALSE),MATCH(I$10,규모매매지수!$1:$1,FALSE))</f>
        <v>102.43468470247346</v>
      </c>
      <c r="J46" s="716">
        <f>INDEX(규모매매지수!$43:$83,MATCH($E46,규모매매지수!$D$43:$D$83,FALSE),MATCH(J$10,규모매매지수!$1:$1,FALSE))</f>
        <v>102.34406402007193</v>
      </c>
      <c r="K46" s="717">
        <f>INDEX(규모매매지수!$43:$83,MATCH($E46,규모매매지수!$D$43:$D$83,FALSE),MATCH(K$10,규모매매지수!$1:$1,FALSE))</f>
        <v>100.57165933744199</v>
      </c>
      <c r="L46" s="715">
        <f>INDEX(규모매매지수!$84:$124,MATCH($E46,규모매매지수!$D$84:$D$124,FALSE),MATCH(L$10,규모매매지수!$1:$1,FALSE))</f>
        <v>103.12568568749691</v>
      </c>
      <c r="M46" s="716">
        <f>INDEX(규모매매지수!$84:$124,MATCH($E46,규모매매지수!$D$84:$D$124,FALSE),MATCH(M$10,규모매매지수!$1:$1,FALSE))</f>
        <v>102.7769552479453</v>
      </c>
      <c r="N46" s="717">
        <f>INDEX(규모매매지수!$84:$124,MATCH($E46,규모매매지수!$D$84:$D$124,FALSE),MATCH(N$10,규모매매지수!$1:$1,FALSE))</f>
        <v>101.13454141060475</v>
      </c>
      <c r="O46" s="715">
        <f>INDEX(규모매매지수!$125:$165,MATCH($E46,규모매매지수!$D$125:$D$165,FALSE),MATCH(O$10,규모매매지수!$1:$1,FALSE))</f>
        <v>101.56131614370649</v>
      </c>
      <c r="P46" s="716">
        <f>INDEX(규모매매지수!$125:$165,MATCH($E46,규모매매지수!$D$125:$D$165,FALSE),MATCH(P$10,규모매매지수!$1:$1,FALSE))</f>
        <v>101.55827426445656</v>
      </c>
      <c r="Q46" s="717">
        <f>INDEX(규모매매지수!$125:$165,MATCH($E46,규모매매지수!$D$125:$D$165,FALSE),MATCH(Q$10,규모매매지수!$1:$1,FALSE))</f>
        <v>100.76204119234957</v>
      </c>
      <c r="R46" s="715">
        <f>INDEX(규모매매지수!$166:$206,MATCH($E46,규모매매지수!$D$166:$D$206,FALSE),MATCH(R$10,규모매매지수!$1:$1,FALSE))</f>
        <v>96.915018490704284</v>
      </c>
      <c r="S46" s="718">
        <f>INDEX(규모매매지수!$166:$206,MATCH($E46,규모매매지수!$D$166:$D$206,FALSE),MATCH(S$10,규모매매지수!$1:$1,FALSE))</f>
        <v>97.037505691539067</v>
      </c>
      <c r="T46" s="716">
        <f>INDEX(규모매매지수!$166:$206,MATCH($E46,규모매매지수!$D$166:$D$206,FALSE),MATCH(T$10,규모매매지수!$1:$1,FALSE))</f>
        <v>97.771546393313514</v>
      </c>
      <c r="U46" s="1157">
        <f t="shared" si="1"/>
        <v>0.11613887124863886</v>
      </c>
      <c r="V46" s="719">
        <f t="shared" si="2"/>
        <v>2.9361728701288392</v>
      </c>
      <c r="W46" s="1163">
        <f t="shared" si="3"/>
        <v>8.8545127916517252E-2</v>
      </c>
      <c r="X46" s="719">
        <f t="shared" si="4"/>
        <v>1.8524357431357164</v>
      </c>
      <c r="Y46" s="1163">
        <f t="shared" si="5"/>
        <v>0.33930800801631467</v>
      </c>
      <c r="Z46" s="719">
        <f t="shared" si="6"/>
        <v>1.9688073422987618</v>
      </c>
      <c r="AA46" s="1163">
        <f t="shared" si="7"/>
        <v>2.9952057298832102E-3</v>
      </c>
      <c r="AB46" s="719">
        <f t="shared" si="8"/>
        <v>0.79323021040349495</v>
      </c>
      <c r="AC46" s="1163">
        <f t="shared" si="9"/>
        <v>-0.12622665840581471</v>
      </c>
      <c r="AD46" s="719">
        <f t="shared" si="10"/>
        <v>-0.87605027659438672</v>
      </c>
      <c r="AE46" s="1422" t="s">
        <v>283</v>
      </c>
      <c r="AF46" s="1421"/>
      <c r="AG46" s="1421"/>
      <c r="AH46" s="1421"/>
    </row>
    <row r="47" spans="1:34" s="310" customFormat="1" ht="12.6" customHeight="1">
      <c r="A47" s="1474" t="s">
        <v>796</v>
      </c>
      <c r="B47" s="1474"/>
      <c r="C47" s="1474"/>
      <c r="D47" s="1474"/>
      <c r="E47" s="714">
        <v>35</v>
      </c>
      <c r="F47" s="715">
        <f>INDEX(규모매매지수!$2:$42,MATCH($E47,규모매매지수!$D$2:$D$42,FALSE),MATCH(F$10,규모매매지수!$1:$1,FALSE))</f>
        <v>97.284912180321442</v>
      </c>
      <c r="G47" s="716">
        <f>INDEX(규모매매지수!$2:$42,MATCH($E47,규모매매지수!$D$2:$D$42,FALSE),MATCH(G$10,규모매매지수!$1:$1,FALSE))</f>
        <v>97.43766482370313</v>
      </c>
      <c r="H47" s="717">
        <f>INDEX(규모매매지수!$2:$42,MATCH($E47,규모매매지수!$D$2:$D$42,FALSE),MATCH(H$10,규모매매지수!$1:$1,FALSE))</f>
        <v>98.790680684309208</v>
      </c>
      <c r="I47" s="715">
        <f>INDEX(규모매매지수!$43:$83,MATCH($E47,규모매매지수!$D$43:$D$83,FALSE),MATCH(I$10,규모매매지수!$1:$1,FALSE))</f>
        <v>96.892147868018824</v>
      </c>
      <c r="J47" s="716">
        <f>INDEX(규모매매지수!$43:$83,MATCH($E47,규모매매지수!$D$43:$D$83,FALSE),MATCH(J$10,규모매매지수!$1:$1,FALSE))</f>
        <v>97.130516311336336</v>
      </c>
      <c r="K47" s="717">
        <f>INDEX(규모매매지수!$43:$83,MATCH($E47,규모매매지수!$D$43:$D$83,FALSE),MATCH(K$10,규모매매지수!$1:$1,FALSE))</f>
        <v>98.928793357849656</v>
      </c>
      <c r="L47" s="715">
        <f>INDEX(규모매매지수!$84:$124,MATCH($E47,규모매매지수!$D$84:$D$124,FALSE),MATCH(L$10,규모매매지수!$1:$1,FALSE))</f>
        <v>99.285333714764988</v>
      </c>
      <c r="M47" s="716">
        <f>INDEX(규모매매지수!$84:$124,MATCH($E47,규모매매지수!$D$84:$D$124,FALSE),MATCH(M$10,규모매매지수!$1:$1,FALSE))</f>
        <v>99.285333714764988</v>
      </c>
      <c r="N47" s="717">
        <f>INDEX(규모매매지수!$84:$124,MATCH($E47,규모매매지수!$D$84:$D$124,FALSE),MATCH(N$10,규모매매지수!$1:$1,FALSE))</f>
        <v>100.29158604643229</v>
      </c>
      <c r="O47" s="715">
        <f>INDEX(규모매매지수!$125:$165,MATCH($E47,규모매매지수!$D$125:$D$165,FALSE),MATCH(O$10,규모매매지수!$1:$1,FALSE))</f>
        <v>97.851917653835272</v>
      </c>
      <c r="P47" s="716">
        <f>INDEX(규모매매지수!$125:$165,MATCH($E47,규모매매지수!$D$125:$D$165,FALSE),MATCH(P$10,규모매매지수!$1:$1,FALSE))</f>
        <v>97.972378181220421</v>
      </c>
      <c r="Q47" s="717">
        <f>INDEX(규모매매지수!$125:$165,MATCH($E47,규모매매지수!$D$125:$D$165,FALSE),MATCH(Q$10,규모매매지수!$1:$1,FALSE))</f>
        <v>99.757174658318874</v>
      </c>
      <c r="R47" s="715">
        <f>INDEX(규모매매지수!$166:$206,MATCH($E47,규모매매지수!$D$166:$D$206,FALSE),MATCH(R$10,규모매매지수!$1:$1,FALSE))</f>
        <v>99.198905690603667</v>
      </c>
      <c r="S47" s="718">
        <f>INDEX(규모매매지수!$166:$206,MATCH($E47,규모매매지수!$D$166:$D$206,FALSE),MATCH(S$10,규모매매지수!$1:$1,FALSE))</f>
        <v>99.329112931242122</v>
      </c>
      <c r="T47" s="716">
        <f>INDEX(규모매매지수!$166:$206,MATCH($E47,규모매매지수!$D$166:$D$206,FALSE),MATCH(T$10,규모매매지수!$1:$1,FALSE))</f>
        <v>100.53801449561554</v>
      </c>
      <c r="U47" s="1157">
        <f t="shared" si="1"/>
        <v>-0.15676960614570135</v>
      </c>
      <c r="V47" s="719">
        <f t="shared" si="2"/>
        <v>-1.5242009606144191</v>
      </c>
      <c r="W47" s="1163">
        <f t="shared" si="3"/>
        <v>-0.24541045633224012</v>
      </c>
      <c r="X47" s="719">
        <f t="shared" si="4"/>
        <v>-2.0586984038749812</v>
      </c>
      <c r="Y47" s="1163">
        <f t="shared" si="5"/>
        <v>0</v>
      </c>
      <c r="Z47" s="719">
        <f t="shared" si="6"/>
        <v>-1.0033267708035143</v>
      </c>
      <c r="AA47" s="1163">
        <f t="shared" si="7"/>
        <v>-0.12295356060698648</v>
      </c>
      <c r="AB47" s="719">
        <f t="shared" si="8"/>
        <v>-1.9098947128458166</v>
      </c>
      <c r="AC47" s="1163">
        <f t="shared" si="9"/>
        <v>-0.13108668425196868</v>
      </c>
      <c r="AD47" s="719">
        <f t="shared" si="10"/>
        <v>-1.3319427598903588</v>
      </c>
      <c r="AE47" s="1422" t="s">
        <v>287</v>
      </c>
      <c r="AF47" s="1421"/>
      <c r="AG47" s="1421"/>
      <c r="AH47" s="1421"/>
    </row>
    <row r="48" spans="1:34" s="310" customFormat="1" ht="12.6" customHeight="1">
      <c r="A48" s="1474" t="s">
        <v>797</v>
      </c>
      <c r="B48" s="1474"/>
      <c r="C48" s="1474"/>
      <c r="D48" s="1474"/>
      <c r="E48" s="720">
        <v>36</v>
      </c>
      <c r="F48" s="715">
        <f>INDEX(규모매매지수!$2:$42,MATCH($E48,규모매매지수!$D$2:$D$42,FALSE),MATCH(F$10,규모매매지수!$1:$1,FALSE))</f>
        <v>98.55798309799853</v>
      </c>
      <c r="G48" s="716">
        <f>INDEX(규모매매지수!$2:$42,MATCH($E48,규모매매지수!$D$2:$D$42,FALSE),MATCH(G$10,규모매매지수!$1:$1,FALSE))</f>
        <v>98.857547748334767</v>
      </c>
      <c r="H48" s="717">
        <f>INDEX(규모매매지수!$2:$42,MATCH($E48,규모매매지수!$D$2:$D$42,FALSE),MATCH(H$10,규모매매지수!$1:$1,FALSE))</f>
        <v>99.931745714168486</v>
      </c>
      <c r="I48" s="715">
        <f>INDEX(규모매매지수!$43:$83,MATCH($E48,규모매매지수!$D$43:$D$83,FALSE),MATCH(I$10,규모매매지수!$1:$1,FALSE))</f>
        <v>97.894545766593993</v>
      </c>
      <c r="J48" s="716">
        <f>INDEX(규모매매지수!$43:$83,MATCH($E48,규모매매지수!$D$43:$D$83,FALSE),MATCH(J$10,규모매매지수!$1:$1,FALSE))</f>
        <v>98.141598727721814</v>
      </c>
      <c r="K48" s="717">
        <f>INDEX(규모매매지수!$43:$83,MATCH($E48,규모매매지수!$D$43:$D$83,FALSE),MATCH(K$10,규모매매지수!$1:$1,FALSE))</f>
        <v>99.846263360361633</v>
      </c>
      <c r="L48" s="715">
        <f>INDEX(규모매매지수!$84:$124,MATCH($E48,규모매매지수!$D$84:$D$124,FALSE),MATCH(L$10,규모매매지수!$1:$1,FALSE))</f>
        <v>94.265364065644476</v>
      </c>
      <c r="M48" s="716">
        <f>INDEX(규모매매지수!$84:$124,MATCH($E48,규모매매지수!$D$84:$D$124,FALSE),MATCH(M$10,규모매매지수!$1:$1,FALSE))</f>
        <v>94.265364065644476</v>
      </c>
      <c r="N48" s="717">
        <f>INDEX(규모매매지수!$84:$124,MATCH($E48,규모매매지수!$D$84:$D$124,FALSE),MATCH(N$10,규모매매지수!$1:$1,FALSE))</f>
        <v>98.089171974522287</v>
      </c>
      <c r="O48" s="715">
        <f>INDEX(규모매매지수!$125:$165,MATCH($E48,규모매매지수!$D$125:$D$165,FALSE),MATCH(O$10,규모매매지수!$1:$1,FALSE))</f>
        <v>98.604147204077691</v>
      </c>
      <c r="P48" s="716">
        <f>INDEX(규모매매지수!$125:$165,MATCH($E48,규모매매지수!$D$125:$D$165,FALSE),MATCH(P$10,규모매매지수!$1:$1,FALSE))</f>
        <v>98.907638667966708</v>
      </c>
      <c r="Q48" s="717">
        <f>INDEX(규모매매지수!$125:$165,MATCH($E48,규모매매지수!$D$125:$D$165,FALSE),MATCH(Q$10,규모매매지수!$1:$1,FALSE))</f>
        <v>99.535351358474529</v>
      </c>
      <c r="R48" s="715">
        <f>INDEX(규모매매지수!$166:$206,MATCH($E48,규모매매지수!$D$166:$D$206,FALSE),MATCH(R$10,규모매매지수!$1:$1,FALSE))</f>
        <v>100.42990730348336</v>
      </c>
      <c r="S48" s="718">
        <f>INDEX(규모매매지수!$166:$206,MATCH($E48,규모매매지수!$D$166:$D$206,FALSE),MATCH(S$10,규모매매지수!$1:$1,FALSE))</f>
        <v>100.42990730348336</v>
      </c>
      <c r="T48" s="716">
        <f>INDEX(규모매매지수!$166:$206,MATCH($E48,규모매매지수!$D$166:$D$206,FALSE),MATCH(T$10,규모매매지수!$1:$1,FALSE))</f>
        <v>100</v>
      </c>
      <c r="U48" s="1157">
        <f t="shared" si="1"/>
        <v>-0.30302658437254548</v>
      </c>
      <c r="V48" s="719">
        <f t="shared" si="2"/>
        <v>-1.3747009084573381</v>
      </c>
      <c r="W48" s="1163">
        <f t="shared" si="3"/>
        <v>-0.25173113575746031</v>
      </c>
      <c r="X48" s="719">
        <f t="shared" si="4"/>
        <v>-1.9547227187897587</v>
      </c>
      <c r="Y48" s="1163">
        <f t="shared" si="5"/>
        <v>0</v>
      </c>
      <c r="Z48" s="719">
        <f t="shared" si="6"/>
        <v>-3.8982976733364705</v>
      </c>
      <c r="AA48" s="1163">
        <f t="shared" si="7"/>
        <v>-0.30684330146414363</v>
      </c>
      <c r="AB48" s="719">
        <f t="shared" si="8"/>
        <v>-0.93555118024662987</v>
      </c>
      <c r="AC48" s="1163">
        <f t="shared" si="9"/>
        <v>0</v>
      </c>
      <c r="AD48" s="719">
        <f t="shared" si="10"/>
        <v>0.42990730348335671</v>
      </c>
      <c r="AE48" s="1420" t="s">
        <v>288</v>
      </c>
      <c r="AF48" s="1421"/>
      <c r="AG48" s="1421"/>
      <c r="AH48" s="1421"/>
    </row>
    <row r="49" spans="1:34" s="310" customFormat="1" ht="12.6" customHeight="1">
      <c r="A49" s="1475" t="s">
        <v>798</v>
      </c>
      <c r="B49" s="1475"/>
      <c r="C49" s="1475"/>
      <c r="D49" s="1475"/>
      <c r="E49" s="714">
        <v>37</v>
      </c>
      <c r="F49" s="715">
        <f>INDEX(규모매매지수!$2:$42,MATCH($E49,규모매매지수!$D$2:$D$42,FALSE),MATCH(F$10,규모매매지수!$1:$1,FALSE))</f>
        <v>107.09563369527666</v>
      </c>
      <c r="G49" s="716">
        <f>INDEX(규모매매지수!$2:$42,MATCH($E49,규모매매지수!$D$2:$D$42,FALSE),MATCH(G$10,규모매매지수!$1:$1,FALSE))</f>
        <v>106.38863244654277</v>
      </c>
      <c r="H49" s="717">
        <f>INDEX(규모매매지수!$2:$42,MATCH($E49,규모매매지수!$D$2:$D$42,FALSE),MATCH(H$10,규모매매지수!$1:$1,FALSE))</f>
        <v>100.71278195802201</v>
      </c>
      <c r="I49" s="715">
        <f>INDEX(규모매매지수!$43:$83,MATCH($E49,규모매매지수!$D$43:$D$83,FALSE),MATCH(I$10,규모매매지수!$1:$1,FALSE))</f>
        <v>107.01820800529754</v>
      </c>
      <c r="J49" s="716">
        <f>INDEX(규모매매지수!$43:$83,MATCH($E49,규모매매지수!$D$43:$D$83,FALSE),MATCH(J$10,규모매매지수!$1:$1,FALSE))</f>
        <v>106.47414948029402</v>
      </c>
      <c r="K49" s="717">
        <f>INDEX(규모매매지수!$43:$83,MATCH($E49,규모매매지수!$D$43:$D$83,FALSE),MATCH(K$10,규모매매지수!$1:$1,FALSE))</f>
        <v>100.44286227520696</v>
      </c>
      <c r="L49" s="715">
        <f>INDEX(규모매매지수!$84:$124,MATCH($E49,규모매매지수!$D$84:$D$124,FALSE),MATCH(L$10,규모매매지수!$1:$1,FALSE))</f>
        <v>106.27872597011212</v>
      </c>
      <c r="M49" s="716">
        <f>INDEX(규모매매지수!$84:$124,MATCH($E49,규모매매지수!$D$84:$D$124,FALSE),MATCH(M$10,규모매매지수!$1:$1,FALSE))</f>
        <v>106.01092453381781</v>
      </c>
      <c r="N49" s="717">
        <f>INDEX(규모매매지수!$84:$124,MATCH($E49,규모매매지수!$D$84:$D$124,FALSE),MATCH(N$10,규모매매지수!$1:$1,FALSE))</f>
        <v>100.30176670510443</v>
      </c>
      <c r="O49" s="715">
        <f>INDEX(규모매매지수!$125:$165,MATCH($E49,규모매매지수!$D$125:$D$165,FALSE),MATCH(O$10,규모매매지수!$1:$1,FALSE))</f>
        <v>103.14346029725374</v>
      </c>
      <c r="P49" s="716">
        <f>INDEX(규모매매지수!$125:$165,MATCH($E49,규모매매지수!$D$125:$D$165,FALSE),MATCH(P$10,규모매매지수!$1:$1,FALSE))</f>
        <v>102.99500157904676</v>
      </c>
      <c r="Q49" s="717">
        <f>INDEX(규모매매지수!$125:$165,MATCH($E49,규모매매지수!$D$125:$D$165,FALSE),MATCH(Q$10,규모매매지수!$1:$1,FALSE))</f>
        <v>100.21373468709034</v>
      </c>
      <c r="R49" s="715">
        <f>INDEX(규모매매지수!$166:$206,MATCH($E49,규모매매지수!$D$166:$D$206,FALSE),MATCH(R$10,규모매매지수!$1:$1,FALSE))</f>
        <v>101.86219703579597</v>
      </c>
      <c r="S49" s="718">
        <f>INDEX(규모매매지수!$166:$206,MATCH($E49,규모매매지수!$D$166:$D$206,FALSE),MATCH(S$10,규모매매지수!$1:$1,FALSE))</f>
        <v>101.76544291003174</v>
      </c>
      <c r="T49" s="716">
        <f>INDEX(규모매매지수!$166:$206,MATCH($E49,규모매매지수!$D$166:$D$206,FALSE),MATCH(T$10,규모매매지수!$1:$1,FALSE))</f>
        <v>100</v>
      </c>
      <c r="U49" s="1157">
        <f t="shared" si="1"/>
        <v>0.66454585652198084</v>
      </c>
      <c r="V49" s="719">
        <f t="shared" si="2"/>
        <v>6.3376779125365434</v>
      </c>
      <c r="W49" s="1163">
        <f t="shared" si="3"/>
        <v>0.51097710351206693</v>
      </c>
      <c r="X49" s="719">
        <f t="shared" si="4"/>
        <v>6.5463543960690318</v>
      </c>
      <c r="Y49" s="1163">
        <f t="shared" si="5"/>
        <v>0.25261682932391505</v>
      </c>
      <c r="Z49" s="719">
        <f t="shared" si="6"/>
        <v>5.958977056287007</v>
      </c>
      <c r="AA49" s="1163">
        <f t="shared" si="7"/>
        <v>0.14414167282967849</v>
      </c>
      <c r="AB49" s="719">
        <f t="shared" si="8"/>
        <v>2.9234771254771141</v>
      </c>
      <c r="AC49" s="1163">
        <f t="shared" si="9"/>
        <v>9.5075619972262437E-2</v>
      </c>
      <c r="AD49" s="719">
        <f t="shared" si="10"/>
        <v>1.8621970357959761</v>
      </c>
      <c r="AE49" s="1422" t="s">
        <v>289</v>
      </c>
      <c r="AF49" s="1421"/>
      <c r="AG49" s="1421"/>
      <c r="AH49" s="1421"/>
    </row>
    <row r="50" spans="1:34" s="310" customFormat="1" ht="12.6" customHeight="1">
      <c r="A50" s="1476" t="s">
        <v>799</v>
      </c>
      <c r="B50" s="1476"/>
      <c r="C50" s="1476"/>
      <c r="D50" s="1476"/>
      <c r="E50" s="720">
        <v>38</v>
      </c>
      <c r="F50" s="715">
        <f>INDEX(규모매매지수!$2:$42,MATCH($E50,규모매매지수!$D$2:$D$42,FALSE),MATCH(F$10,규모매매지수!$1:$1,FALSE))</f>
        <v>99.488462330954917</v>
      </c>
      <c r="G50" s="716">
        <f>INDEX(규모매매지수!$2:$42,MATCH($E50,규모매매지수!$D$2:$D$42,FALSE),MATCH(G$10,규모매매지수!$1:$1,FALSE))</f>
        <v>99.63007192814851</v>
      </c>
      <c r="H50" s="717">
        <f>INDEX(규모매매지수!$2:$42,MATCH($E50,규모매매지수!$D$2:$D$42,FALSE),MATCH(H$10,규모매매지수!$1:$1,FALSE))</f>
        <v>99.578015853613707</v>
      </c>
      <c r="I50" s="715">
        <f>INDEX(규모매매지수!$43:$83,MATCH($E50,규모매매지수!$D$43:$D$83,FALSE),MATCH(I$10,규모매매지수!$1:$1,FALSE))</f>
        <v>99.63556230690466</v>
      </c>
      <c r="J50" s="716">
        <f>INDEX(규모매매지수!$43:$83,MATCH($E50,규모매매지수!$D$43:$D$83,FALSE),MATCH(J$10,규모매매지수!$1:$1,FALSE))</f>
        <v>99.700164634462169</v>
      </c>
      <c r="K50" s="717">
        <f>INDEX(규모매매지수!$43:$83,MATCH($E50,규모매매지수!$D$43:$D$83,FALSE),MATCH(K$10,규모매매지수!$1:$1,FALSE))</f>
        <v>99.817538850602034</v>
      </c>
      <c r="L50" s="715">
        <f>INDEX(규모매매지수!$84:$124,MATCH($E50,규모매매지수!$D$84:$D$124,FALSE),MATCH(L$10,규모매매지수!$1:$1,FALSE))</f>
        <v>99.37619596387681</v>
      </c>
      <c r="M50" s="716">
        <f>INDEX(규모매매지수!$84:$124,MATCH($E50,규모매매지수!$D$84:$D$124,FALSE),MATCH(M$10,규모매매지수!$1:$1,FALSE))</f>
        <v>99.290128331396346</v>
      </c>
      <c r="N50" s="717">
        <f>INDEX(규모매매지수!$84:$124,MATCH($E50,규모매매지수!$D$84:$D$124,FALSE),MATCH(N$10,규모매매지수!$1:$1,FALSE))</f>
        <v>99.810441565596477</v>
      </c>
      <c r="O50" s="715">
        <f>INDEX(규모매매지수!$125:$165,MATCH($E50,규모매매지수!$D$125:$D$165,FALSE),MATCH(O$10,규모매매지수!$1:$1,FALSE))</f>
        <v>99.379192321034537</v>
      </c>
      <c r="P50" s="716">
        <f>INDEX(규모매매지수!$125:$165,MATCH($E50,규모매매지수!$D$125:$D$165,FALSE),MATCH(P$10,규모매매지수!$1:$1,FALSE))</f>
        <v>99.451928783354504</v>
      </c>
      <c r="Q50" s="717">
        <f>INDEX(규모매매지수!$125:$165,MATCH($E50,규모매매지수!$D$125:$D$165,FALSE),MATCH(Q$10,규모매매지수!$1:$1,FALSE))</f>
        <v>99.266469601928364</v>
      </c>
      <c r="R50" s="715">
        <f>INDEX(규모매매지수!$166:$206,MATCH($E50,규모매매지수!$D$166:$D$206,FALSE),MATCH(R$10,규모매매지수!$1:$1,FALSE))</f>
        <v>99.11154796923941</v>
      </c>
      <c r="S50" s="718">
        <f>INDEX(규모매매지수!$166:$206,MATCH($E50,규모매매지수!$D$166:$D$206,FALSE),MATCH(S$10,규모매매지수!$1:$1,FALSE))</f>
        <v>99.666913486277664</v>
      </c>
      <c r="T50" s="716">
        <f>INDEX(규모매매지수!$166:$206,MATCH($E50,규모매매지수!$D$166:$D$206,FALSE),MATCH(T$10,규모매매지수!$1:$1,FALSE))</f>
        <v>99.606335604876875</v>
      </c>
      <c r="U50" s="1157">
        <f t="shared" si="1"/>
        <v>-0.14213539592314861</v>
      </c>
      <c r="V50" s="719">
        <f t="shared" si="2"/>
        <v>-8.9933025769906028E-2</v>
      </c>
      <c r="W50" s="1163">
        <f t="shared" si="3"/>
        <v>-6.4796610712092306E-2</v>
      </c>
      <c r="X50" s="719">
        <f t="shared" si="4"/>
        <v>-0.18230918713567634</v>
      </c>
      <c r="Y50" s="1163">
        <f t="shared" si="5"/>
        <v>8.6682970328322284E-2</v>
      </c>
      <c r="Z50" s="719">
        <f t="shared" si="6"/>
        <v>-0.43507031419580677</v>
      </c>
      <c r="AA50" s="1163">
        <f t="shared" si="7"/>
        <v>-7.3137306847426142E-2</v>
      </c>
      <c r="AB50" s="719">
        <f t="shared" si="8"/>
        <v>0.11355568457123155</v>
      </c>
      <c r="AC50" s="1163">
        <f t="shared" si="9"/>
        <v>-0.55722154686240755</v>
      </c>
      <c r="AD50" s="719">
        <f t="shared" si="10"/>
        <v>-0.4967431365010877</v>
      </c>
      <c r="AE50" s="1374" t="s">
        <v>290</v>
      </c>
      <c r="AF50" s="1375"/>
      <c r="AG50" s="1375"/>
      <c r="AH50" s="1375"/>
    </row>
    <row r="51" spans="1:34" s="310" customFormat="1" ht="12.6" customHeight="1">
      <c r="A51" s="1373" t="s">
        <v>188</v>
      </c>
      <c r="B51" s="1373"/>
      <c r="C51" s="1373"/>
      <c r="D51" s="1373"/>
      <c r="E51" s="714">
        <v>39</v>
      </c>
      <c r="F51" s="721">
        <f>INDEX(규모매매지수!$2:$42,MATCH($E51,규모매매지수!$D$2:$D$42,FALSE),MATCH(F$10,규모매매지수!$1:$1,FALSE))</f>
        <v>99.423237319709727</v>
      </c>
      <c r="G51" s="722">
        <f>INDEX(규모매매지수!$2:$42,MATCH($E51,규모매매지수!$D$2:$D$42,FALSE),MATCH(G$10,규모매매지수!$1:$1,FALSE))</f>
        <v>99.786590310708121</v>
      </c>
      <c r="H51" s="723">
        <f>INDEX(규모매매지수!$2:$42,MATCH($E51,규모매매지수!$D$2:$D$42,FALSE),MATCH(H$10,규모매매지수!$1:$1,FALSE))</f>
        <v>99.891270733375791</v>
      </c>
      <c r="I51" s="721">
        <f>INDEX(규모매매지수!$43:$83,MATCH($E51,규모매매지수!$D$43:$D$83,FALSE),MATCH(I$10,규모매매지수!$1:$1,FALSE))</f>
        <v>98.731421336992483</v>
      </c>
      <c r="J51" s="722">
        <f>INDEX(규모매매지수!$43:$83,MATCH($E51,규모매매지수!$D$43:$D$83,FALSE),MATCH(J$10,규모매매지수!$1:$1,FALSE))</f>
        <v>98.838876614861135</v>
      </c>
      <c r="K51" s="723">
        <f>INDEX(규모매매지수!$43:$83,MATCH($E51,규모매매지수!$D$43:$D$83,FALSE),MATCH(K$10,규모매매지수!$1:$1,FALSE))</f>
        <v>99.070496130403924</v>
      </c>
      <c r="L51" s="721">
        <f>INDEX(규모매매지수!$84:$124,MATCH($E51,규모매매지수!$D$84:$D$124,FALSE),MATCH(L$10,규모매매지수!$1:$1,FALSE))</f>
        <v>101.45142775498908</v>
      </c>
      <c r="M51" s="722">
        <f>INDEX(규모매매지수!$84:$124,MATCH($E51,규모매매지수!$D$84:$D$124,FALSE),MATCH(M$10,규모매매지수!$1:$1,FALSE))</f>
        <v>101.45142775498908</v>
      </c>
      <c r="N51" s="723">
        <f>INDEX(규모매매지수!$84:$124,MATCH($E51,규모매매지수!$D$84:$D$124,FALSE),MATCH(N$10,규모매매지수!$1:$1,FALSE))</f>
        <v>100</v>
      </c>
      <c r="O51" s="721">
        <f>INDEX(규모매매지수!$125:$165,MATCH($E51,규모매매지수!$D$125:$D$165,FALSE),MATCH(O$10,규모매매지수!$1:$1,FALSE))</f>
        <v>99.160231038526945</v>
      </c>
      <c r="P51" s="722">
        <f>INDEX(규모매매지수!$125:$165,MATCH($E51,규모매매지수!$D$125:$D$165,FALSE),MATCH(P$10,규모매매지수!$1:$1,FALSE))</f>
        <v>99.560551724307686</v>
      </c>
      <c r="Q51" s="723">
        <f>INDEX(규모매매지수!$125:$165,MATCH($E51,규모매매지수!$D$125:$D$165,FALSE),MATCH(Q$10,규모매매지수!$1:$1,FALSE))</f>
        <v>100</v>
      </c>
      <c r="R51" s="721">
        <f>INDEX(규모매매지수!$166:$206,MATCH($E51,규모매매지수!$D$166:$D$206,FALSE),MATCH(R$10,규모매매지수!$1:$1,FALSE))</f>
        <v>98.747587632143109</v>
      </c>
      <c r="S51" s="724">
        <f>INDEX(규모매매지수!$166:$206,MATCH($E51,규모매매지수!$D$166:$D$206,FALSE),MATCH(S$10,규모매매지수!$1:$1,FALSE))</f>
        <v>99.373797640370853</v>
      </c>
      <c r="T51" s="722">
        <f>INDEX(규모매매지수!$166:$206,MATCH($E51,규모매매지수!$D$166:$D$206,FALSE),MATCH(T$10,규모매매지수!$1:$1,FALSE))</f>
        <v>99.373797640370853</v>
      </c>
      <c r="U51" s="1161">
        <f t="shared" si="1"/>
        <v>-0.36413007987046164</v>
      </c>
      <c r="V51" s="726">
        <f t="shared" si="2"/>
        <v>-0.46854285687816244</v>
      </c>
      <c r="W51" s="1164">
        <f t="shared" si="3"/>
        <v>-0.10871762362026915</v>
      </c>
      <c r="X51" s="726">
        <f t="shared" si="4"/>
        <v>-0.34225607689005733</v>
      </c>
      <c r="Y51" s="1164">
        <f t="shared" si="5"/>
        <v>0</v>
      </c>
      <c r="Z51" s="726">
        <f t="shared" si="6"/>
        <v>1.4514277549890764</v>
      </c>
      <c r="AA51" s="1164">
        <f t="shared" si="7"/>
        <v>-0.40208765303879623</v>
      </c>
      <c r="AB51" s="726">
        <f t="shared" si="8"/>
        <v>-0.83976896147305302</v>
      </c>
      <c r="AC51" s="1164">
        <f t="shared" si="9"/>
        <v>-0.6301560603469869</v>
      </c>
      <c r="AD51" s="726">
        <f t="shared" si="10"/>
        <v>-0.6301560603469869</v>
      </c>
      <c r="AE51" s="1418" t="s">
        <v>291</v>
      </c>
      <c r="AF51" s="1400"/>
      <c r="AG51" s="1400"/>
      <c r="AH51" s="1400"/>
    </row>
    <row r="52" spans="1:34" s="310" customFormat="1" ht="12.6" customHeight="1">
      <c r="A52" s="1476" t="s">
        <v>1542</v>
      </c>
      <c r="B52" s="1476"/>
      <c r="C52" s="1476"/>
      <c r="D52" s="1476"/>
      <c r="E52" s="720">
        <v>40</v>
      </c>
      <c r="F52" s="715">
        <f>INDEX(규모매매지수!$2:$42,MATCH($E52,규모매매지수!$D$2:$D$42,FALSE),MATCH(F$10,규모매매지수!$1:$1,FALSE))</f>
        <v>101.31469124344858</v>
      </c>
      <c r="G52" s="716">
        <f>INDEX(규모매매지수!$2:$42,MATCH($E52,규모매매지수!$D$2:$D$42,FALSE),MATCH(G$10,규모매매지수!$1:$1,FALSE))</f>
        <v>101.26173131560643</v>
      </c>
      <c r="H52" s="717">
        <f>INDEX(규모매매지수!$2:$42,MATCH($E52,규모매매지수!$D$2:$D$42,FALSE),MATCH(H$10,규모매매지수!$1:$1,FALSE))</f>
        <v>100.02966762384393</v>
      </c>
      <c r="I52" s="715">
        <f>INDEX(규모매매지수!$43:$83,MATCH($E52,규모매매지수!$D$43:$D$83,FALSE),MATCH(I$10,규모매매지수!$1:$1,FALSE))</f>
        <v>100.76528114180215</v>
      </c>
      <c r="J52" s="716">
        <f>INDEX(규모매매지수!$43:$83,MATCH($E52,규모매매지수!$D$43:$D$83,FALSE),MATCH(J$10,규모매매지수!$1:$1,FALSE))</f>
        <v>100.69158529814175</v>
      </c>
      <c r="K52" s="717">
        <f>INDEX(규모매매지수!$43:$83,MATCH($E52,규모매매지수!$D$43:$D$83,FALSE),MATCH(K$10,규모매매지수!$1:$1,FALSE))</f>
        <v>99.905333704420968</v>
      </c>
      <c r="L52" s="715">
        <f>INDEX(규모매매지수!$84:$124,MATCH($E52,규모매매지수!$D$84:$D$124,FALSE),MATCH(L$10,규모매매지수!$1:$1,FALSE))</f>
        <v>99.268229029515467</v>
      </c>
      <c r="M52" s="716">
        <f>INDEX(규모매매지수!$84:$124,MATCH($E52,규모매매지수!$D$84:$D$124,FALSE),MATCH(M$10,규모매매지수!$1:$1,FALSE))</f>
        <v>99.309792886453394</v>
      </c>
      <c r="N52" s="717">
        <f>INDEX(규모매매지수!$84:$124,MATCH($E52,규모매매지수!$D$84:$D$124,FALSE),MATCH(N$10,규모매매지수!$1:$1,FALSE))</f>
        <v>99.904716291113161</v>
      </c>
      <c r="O52" s="715">
        <f>INDEX(규모매매지수!$125:$165,MATCH($E52,규모매매지수!$D$125:$D$165,FALSE),MATCH(O$10,규모매매지수!$1:$1,FALSE))</f>
        <v>99.383385879026747</v>
      </c>
      <c r="P52" s="716">
        <f>INDEX(규모매매지수!$125:$165,MATCH($E52,규모매매지수!$D$125:$D$165,FALSE),MATCH(P$10,규모매매지수!$1:$1,FALSE))</f>
        <v>99.470301262486899</v>
      </c>
      <c r="Q52" s="717">
        <f>INDEX(규모매매지수!$125:$165,MATCH($E52,규모매매지수!$D$125:$D$165,FALSE),MATCH(Q$10,규모매매지수!$1:$1,FALSE))</f>
        <v>99.823349826227272</v>
      </c>
      <c r="R52" s="715">
        <f>INDEX(규모매매지수!$166:$206,MATCH($E52,규모매매지수!$D$166:$D$206,FALSE),MATCH(R$10,규모매매지수!$1:$1,FALSE))</f>
        <v>98.005195832156375</v>
      </c>
      <c r="S52" s="718">
        <f>INDEX(규모매매지수!$166:$206,MATCH($E52,규모매매지수!$D$166:$D$206,FALSE),MATCH(S$10,규모매매지수!$1:$1,FALSE))</f>
        <v>98.234647762058955</v>
      </c>
      <c r="T52" s="716">
        <f>INDEX(규모매매지수!$166:$206,MATCH($E52,규모매매지수!$D$166:$D$206,FALSE),MATCH(T$10,규모매매지수!$1:$1,FALSE))</f>
        <v>99.672483285123064</v>
      </c>
      <c r="U52" s="1157">
        <f t="shared" si="1"/>
        <v>5.2300041836228495E-2</v>
      </c>
      <c r="V52" s="719">
        <f t="shared" si="2"/>
        <v>1.284642496700994</v>
      </c>
      <c r="W52" s="1163">
        <f t="shared" si="3"/>
        <v>7.3189674630902424E-2</v>
      </c>
      <c r="X52" s="719">
        <f t="shared" si="4"/>
        <v>0.86076228915406006</v>
      </c>
      <c r="Y52" s="1163">
        <f t="shared" si="5"/>
        <v>-4.1852727439928294E-2</v>
      </c>
      <c r="Z52" s="719">
        <f t="shared" si="6"/>
        <v>-0.63709430868411632</v>
      </c>
      <c r="AA52" s="1163">
        <f t="shared" si="7"/>
        <v>-8.7378224813849936E-2</v>
      </c>
      <c r="AB52" s="719">
        <f t="shared" si="8"/>
        <v>-0.44074251962733513</v>
      </c>
      <c r="AC52" s="1163">
        <f t="shared" si="9"/>
        <v>-0.23357535770713866</v>
      </c>
      <c r="AD52" s="719">
        <f t="shared" si="10"/>
        <v>-1.6727660413529022</v>
      </c>
      <c r="AE52" s="1374" t="s">
        <v>1556</v>
      </c>
      <c r="AF52" s="1375"/>
      <c r="AG52" s="1375"/>
      <c r="AH52" s="1375"/>
    </row>
    <row r="53" spans="1:34" s="310" customFormat="1" ht="12.6" customHeight="1" thickBot="1">
      <c r="A53" s="1477" t="s">
        <v>1544</v>
      </c>
      <c r="B53" s="1477"/>
      <c r="C53" s="1477"/>
      <c r="D53" s="1477"/>
      <c r="E53" s="714">
        <v>41</v>
      </c>
      <c r="F53" s="752">
        <f>INDEX(규모매매지수!$2:$42,MATCH($E53,규모매매지수!$D$2:$D$42,FALSE),MATCH(F$10,규모매매지수!$1:$1,FALSE))</f>
        <v>100.28008606849743</v>
      </c>
      <c r="G53" s="753">
        <f>INDEX(규모매매지수!$2:$42,MATCH($E53,규모매매지수!$D$2:$D$42,FALSE),MATCH(G$10,규모매매지수!$1:$1,FALSE))</f>
        <v>100.31913271427955</v>
      </c>
      <c r="H53" s="754">
        <f>INDEX(규모매매지수!$2:$42,MATCH($E53,규모매매지수!$D$2:$D$42,FALSE),MATCH(H$10,규모매매지수!$1:$1,FALSE))</f>
        <v>99.837482286374296</v>
      </c>
      <c r="I53" s="752">
        <f>INDEX(규모매매지수!$43:$83,MATCH($E53,규모매매지수!$D$43:$D$83,FALSE),MATCH(I$10,규모매매지수!$1:$1,FALSE))</f>
        <v>99.226045571655504</v>
      </c>
      <c r="J53" s="753">
        <f>INDEX(규모매매지수!$43:$83,MATCH($E53,규모매매지수!$D$43:$D$83,FALSE),MATCH(J$10,규모매매지수!$1:$1,FALSE))</f>
        <v>99.334066351891366</v>
      </c>
      <c r="K53" s="754">
        <f>INDEX(규모매매지수!$43:$83,MATCH($E53,규모매매지수!$D$43:$D$83,FALSE),MATCH(K$10,규모매매지수!$1:$1,FALSE))</f>
        <v>99.697927335233388</v>
      </c>
      <c r="L53" s="752">
        <f>INDEX(규모매매지수!$84:$124,MATCH($E53,규모매매지수!$D$84:$D$124,FALSE),MATCH(L$10,규모매매지수!$1:$1,FALSE))</f>
        <v>96.879505191338808</v>
      </c>
      <c r="M53" s="753">
        <f>INDEX(규모매매지수!$84:$124,MATCH($E53,규모매매지수!$D$84:$D$124,FALSE),MATCH(M$10,규모매매지수!$1:$1,FALSE))</f>
        <v>97.192688242318582</v>
      </c>
      <c r="N53" s="754">
        <f>INDEX(규모매매지수!$84:$124,MATCH($E53,규모매매지수!$D$84:$D$124,FALSE),MATCH(N$10,규모매매지수!$1:$1,FALSE))</f>
        <v>99.385650575990908</v>
      </c>
      <c r="O53" s="752">
        <f>INDEX(규모매매지수!$125:$165,MATCH($E53,규모매매지수!$D$125:$D$165,FALSE),MATCH(O$10,규모매매지수!$1:$1,FALSE))</f>
        <v>97.151923801356659</v>
      </c>
      <c r="P53" s="753">
        <f>INDEX(규모매매지수!$125:$165,MATCH($E53,규모매매지수!$D$125:$D$165,FALSE),MATCH(P$10,규모매매지수!$1:$1,FALSE))</f>
        <v>97.468371214732002</v>
      </c>
      <c r="Q53" s="754">
        <f>INDEX(규모매매지수!$125:$165,MATCH($E53,규모매매지수!$D$125:$D$165,FALSE),MATCH(Q$10,규모매매지수!$1:$1,FALSE))</f>
        <v>99.442306852044609</v>
      </c>
      <c r="R53" s="752">
        <f>INDEX(규모매매지수!$166:$206,MATCH($E53,규모매매지수!$D$166:$D$206,FALSE),MATCH(R$10,규모매매지수!$1:$1,FALSE))</f>
        <v>96.600572978593036</v>
      </c>
      <c r="S53" s="755">
        <f>INDEX(규모매매지수!$166:$206,MATCH($E53,규모매매지수!$D$166:$D$206,FALSE),MATCH(S$10,규모매매지수!$1:$1,FALSE))</f>
        <v>97.059352078565098</v>
      </c>
      <c r="T53" s="753">
        <f>INDEX(규모매매지수!$166:$206,MATCH($E53,규모매매지수!$D$166:$D$206,FALSE),MATCH(T$10,규모매매지수!$1:$1,FALSE))</f>
        <v>99.526023579339324</v>
      </c>
      <c r="U53" s="1162">
        <f t="shared" si="1"/>
        <v>-3.8922431569787808E-2</v>
      </c>
      <c r="V53" s="756">
        <f t="shared" si="2"/>
        <v>0.443324262578626</v>
      </c>
      <c r="W53" s="1168">
        <f t="shared" si="3"/>
        <v>-0.10874494944482782</v>
      </c>
      <c r="X53" s="756">
        <f t="shared" si="4"/>
        <v>-0.47331150826354085</v>
      </c>
      <c r="Y53" s="1168">
        <f t="shared" si="5"/>
        <v>-0.32222902426461975</v>
      </c>
      <c r="Z53" s="756">
        <f t="shared" si="6"/>
        <v>-2.5216370473279626</v>
      </c>
      <c r="AA53" s="1168">
        <f t="shared" si="7"/>
        <v>-0.32466677080114081</v>
      </c>
      <c r="AB53" s="756">
        <f t="shared" si="8"/>
        <v>-2.3032279954000812</v>
      </c>
      <c r="AC53" s="1168">
        <f t="shared" si="9"/>
        <v>-0.47267892289317714</v>
      </c>
      <c r="AD53" s="756">
        <f t="shared" si="10"/>
        <v>-2.9393825810936747</v>
      </c>
      <c r="AE53" s="1485" t="s">
        <v>1560</v>
      </c>
      <c r="AF53" s="1486"/>
      <c r="AG53" s="1486"/>
      <c r="AH53" s="1486"/>
    </row>
    <row r="54" spans="1:34" s="310" customFormat="1" ht="22.5" customHeight="1">
      <c r="A54" s="1478" t="s">
        <v>1825</v>
      </c>
      <c r="B54" s="1478"/>
      <c r="C54" s="1478"/>
      <c r="D54" s="1478"/>
      <c r="E54" s="1478"/>
      <c r="F54" s="1478"/>
      <c r="G54" s="1478"/>
      <c r="H54" s="1478"/>
      <c r="I54" s="1478"/>
      <c r="J54" s="1478"/>
      <c r="K54" s="1478"/>
      <c r="L54" s="1478"/>
      <c r="M54" s="1478"/>
      <c r="N54" s="1478"/>
      <c r="O54" s="1478"/>
      <c r="P54" s="1478"/>
      <c r="Q54" s="1478"/>
      <c r="R54" s="1478"/>
      <c r="S54" s="1478"/>
      <c r="T54" s="757"/>
      <c r="U54" s="757"/>
      <c r="V54" s="757"/>
      <c r="W54" s="757"/>
      <c r="X54" s="757"/>
      <c r="Y54" s="757"/>
      <c r="Z54" s="757"/>
      <c r="AA54" s="757"/>
      <c r="AB54" s="757"/>
      <c r="AC54" s="757"/>
      <c r="AD54" s="757"/>
      <c r="AE54" s="648"/>
      <c r="AF54" s="648"/>
      <c r="AG54" s="648"/>
      <c r="AH54" s="648"/>
    </row>
    <row r="55" spans="1:34" ht="3" customHeight="1">
      <c r="A55" s="311"/>
      <c r="B55" s="312"/>
      <c r="C55" s="312"/>
      <c r="D55" s="312"/>
      <c r="E55" s="312"/>
      <c r="F55" s="758"/>
      <c r="G55" s="758"/>
      <c r="H55" s="758"/>
      <c r="I55" s="311"/>
      <c r="J55" s="311"/>
      <c r="K55" s="311"/>
      <c r="L55" s="311"/>
      <c r="M55" s="311"/>
      <c r="N55" s="311"/>
      <c r="O55" s="759"/>
      <c r="P55" s="759"/>
      <c r="Q55" s="759"/>
      <c r="R55" s="311"/>
      <c r="S55" s="315"/>
      <c r="T55" s="311"/>
      <c r="U55" s="314"/>
      <c r="V55" s="758"/>
      <c r="W55" s="311"/>
      <c r="X55" s="311"/>
      <c r="Y55" s="311"/>
      <c r="Z55" s="311"/>
      <c r="AA55" s="759"/>
      <c r="AB55" s="311"/>
      <c r="AC55" s="311"/>
      <c r="AD55" s="311"/>
      <c r="AE55" s="312"/>
      <c r="AF55" s="312"/>
      <c r="AG55" s="312"/>
      <c r="AH55" s="319"/>
    </row>
    <row r="56" spans="1:34" s="325" customFormat="1" ht="15" customHeight="1">
      <c r="A56" s="1402">
        <f>'4'!AJ56+1</f>
        <v>23</v>
      </c>
      <c r="B56" s="1402"/>
      <c r="C56" s="528"/>
      <c r="D56" s="528"/>
      <c r="E56" s="528"/>
      <c r="F56" s="321"/>
      <c r="G56" s="321"/>
      <c r="H56" s="321"/>
      <c r="I56" s="321"/>
      <c r="J56" s="321"/>
      <c r="K56" s="321"/>
      <c r="L56" s="321"/>
      <c r="M56" s="321"/>
      <c r="N56" s="321"/>
      <c r="O56" s="321"/>
      <c r="P56" s="1510">
        <f>'4'!Q56</f>
        <v>41487</v>
      </c>
      <c r="Q56" s="1510"/>
      <c r="R56" s="1510"/>
      <c r="S56" s="1510"/>
      <c r="T56" s="321"/>
      <c r="U56" s="1511">
        <f>P56</f>
        <v>41487</v>
      </c>
      <c r="V56" s="1511"/>
      <c r="W56" s="1511"/>
      <c r="X56" s="321"/>
      <c r="Y56" s="321"/>
      <c r="Z56" s="321"/>
      <c r="AA56" s="321"/>
      <c r="AB56" s="321"/>
      <c r="AC56" s="321"/>
      <c r="AD56" s="321"/>
      <c r="AG56" s="1403">
        <f>A56+1</f>
        <v>24</v>
      </c>
      <c r="AH56" s="1403"/>
    </row>
    <row r="57" spans="1:34" ht="14.1" customHeight="1"/>
    <row r="58" spans="1:34" ht="14.1" customHeight="1"/>
    <row r="59" spans="1:34" ht="14.1" customHeight="1"/>
    <row r="60" spans="1:34" ht="14.1" customHeight="1"/>
    <row r="61" spans="1:34" ht="14.1" customHeight="1"/>
    <row r="62" spans="1:34" ht="14.1" customHeight="1"/>
  </sheetData>
  <mergeCells count="132">
    <mergeCell ref="A1:D1"/>
    <mergeCell ref="AE1:AH1"/>
    <mergeCell ref="A6:D6"/>
    <mergeCell ref="F6:H9"/>
    <mergeCell ref="I6:K9"/>
    <mergeCell ref="L6:N9"/>
    <mergeCell ref="O6:Q9"/>
    <mergeCell ref="R6:T9"/>
    <mergeCell ref="U6:V9"/>
    <mergeCell ref="W6:X9"/>
    <mergeCell ref="Y6:Z9"/>
    <mergeCell ref="AA6:AB9"/>
    <mergeCell ref="AC6:AD9"/>
    <mergeCell ref="B7:D7"/>
    <mergeCell ref="A3:S4"/>
    <mergeCell ref="C5:I5"/>
    <mergeCell ref="A10:B10"/>
    <mergeCell ref="F10:F12"/>
    <mergeCell ref="G10:G12"/>
    <mergeCell ref="H10:H12"/>
    <mergeCell ref="I10:I12"/>
    <mergeCell ref="J10:J12"/>
    <mergeCell ref="A11:B11"/>
    <mergeCell ref="A12:D12"/>
    <mergeCell ref="U10:U12"/>
    <mergeCell ref="AE12:AH12"/>
    <mergeCell ref="Q10:Q12"/>
    <mergeCell ref="R10:R12"/>
    <mergeCell ref="S10:S12"/>
    <mergeCell ref="T10:T12"/>
    <mergeCell ref="K10:K12"/>
    <mergeCell ref="L10:L12"/>
    <mergeCell ref="M10:M12"/>
    <mergeCell ref="N10:N12"/>
    <mergeCell ref="O10:O12"/>
    <mergeCell ref="P10:P12"/>
    <mergeCell ref="V10:V12"/>
    <mergeCell ref="W10:W12"/>
    <mergeCell ref="X10:X12"/>
    <mergeCell ref="Y10:Y12"/>
    <mergeCell ref="Z10:Z12"/>
    <mergeCell ref="AA10:AA12"/>
    <mergeCell ref="AB10:AB12"/>
    <mergeCell ref="AC10:AC12"/>
    <mergeCell ref="AD10:AD12"/>
    <mergeCell ref="A17:D17"/>
    <mergeCell ref="AE17:AH17"/>
    <mergeCell ref="A18:D18"/>
    <mergeCell ref="AE18:AH18"/>
    <mergeCell ref="B19:D19"/>
    <mergeCell ref="AE19:AG19"/>
    <mergeCell ref="A13:D13"/>
    <mergeCell ref="AE13:AH13"/>
    <mergeCell ref="A14:D14"/>
    <mergeCell ref="AE14:AH14"/>
    <mergeCell ref="A16:D16"/>
    <mergeCell ref="AE16:AH16"/>
    <mergeCell ref="A15:D15"/>
    <mergeCell ref="AE15:AH15"/>
    <mergeCell ref="B23:D23"/>
    <mergeCell ref="AE23:AG23"/>
    <mergeCell ref="C24:D24"/>
    <mergeCell ref="AE24:AF24"/>
    <mergeCell ref="C25:D25"/>
    <mergeCell ref="AE25:AF25"/>
    <mergeCell ref="C20:D20"/>
    <mergeCell ref="AE20:AF20"/>
    <mergeCell ref="C21:D21"/>
    <mergeCell ref="AE21:AF21"/>
    <mergeCell ref="C22:D22"/>
    <mergeCell ref="AE22:AF22"/>
    <mergeCell ref="B29:D29"/>
    <mergeCell ref="AE29:AG29"/>
    <mergeCell ref="B30:D30"/>
    <mergeCell ref="AE30:AG30"/>
    <mergeCell ref="B31:D31"/>
    <mergeCell ref="AE31:AG31"/>
    <mergeCell ref="A26:D26"/>
    <mergeCell ref="AE26:AH26"/>
    <mergeCell ref="B27:D27"/>
    <mergeCell ref="AE27:AG27"/>
    <mergeCell ref="B28:D28"/>
    <mergeCell ref="AE28:AG28"/>
    <mergeCell ref="A35:D35"/>
    <mergeCell ref="AE35:AH35"/>
    <mergeCell ref="B36:D36"/>
    <mergeCell ref="AE36:AG36"/>
    <mergeCell ref="B37:D37"/>
    <mergeCell ref="AE37:AG37"/>
    <mergeCell ref="B32:D32"/>
    <mergeCell ref="AE32:AG32"/>
    <mergeCell ref="B33:D33"/>
    <mergeCell ref="AE33:AG33"/>
    <mergeCell ref="A34:D34"/>
    <mergeCell ref="AE34:AH34"/>
    <mergeCell ref="A48:D48"/>
    <mergeCell ref="AE48:AH48"/>
    <mergeCell ref="A49:D49"/>
    <mergeCell ref="AE49:AH49"/>
    <mergeCell ref="A50:D50"/>
    <mergeCell ref="AE50:AH50"/>
    <mergeCell ref="A45:D45"/>
    <mergeCell ref="AE45:AH45"/>
    <mergeCell ref="A46:D46"/>
    <mergeCell ref="AE46:AH46"/>
    <mergeCell ref="A47:D47"/>
    <mergeCell ref="AE47:AH47"/>
    <mergeCell ref="A41:D41"/>
    <mergeCell ref="AE41:AH41"/>
    <mergeCell ref="A42:D42"/>
    <mergeCell ref="AE42:AH42"/>
    <mergeCell ref="A44:D44"/>
    <mergeCell ref="AE44:AH44"/>
    <mergeCell ref="B38:D38"/>
    <mergeCell ref="AE38:AG38"/>
    <mergeCell ref="A39:D39"/>
    <mergeCell ref="AE39:AH39"/>
    <mergeCell ref="A40:D40"/>
    <mergeCell ref="AE40:AH40"/>
    <mergeCell ref="A43:D43"/>
    <mergeCell ref="AE43:AH43"/>
    <mergeCell ref="A51:D51"/>
    <mergeCell ref="AE51:AH51"/>
    <mergeCell ref="A52:D52"/>
    <mergeCell ref="AE52:AH52"/>
    <mergeCell ref="A54:S54"/>
    <mergeCell ref="A53:D53"/>
    <mergeCell ref="AE53:AH53"/>
    <mergeCell ref="A56:B56"/>
    <mergeCell ref="AG56:AH56"/>
    <mergeCell ref="P56:S56"/>
    <mergeCell ref="U56:W56"/>
  </mergeCells>
  <phoneticPr fontId="16" type="noConversion"/>
  <printOptions horizontalCentered="1"/>
  <pageMargins left="0.51181102362204722" right="0.51181102362204722" top="0.59055118110236227" bottom="0.39370078740157483" header="0.59055118110236227" footer="0.19685039370078741"/>
  <pageSetup paperSize="9" pageOrder="overThenDown" orientation="portrait" r:id="rId1"/>
  <headerFooter scaleWithDoc="0" alignWithMargins="0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>
  <sheetPr codeName="Sheet9"/>
  <dimension ref="A1:X56"/>
  <sheetViews>
    <sheetView showGridLines="0" view="pageLayout" zoomScaleNormal="100" zoomScaleSheetLayoutView="100" workbookViewId="0">
      <selection activeCell="F7" sqref="F7:F12"/>
    </sheetView>
  </sheetViews>
  <sheetFormatPr defaultColWidth="9.140625" defaultRowHeight="12.75"/>
  <cols>
    <col min="1" max="1" width="2.140625" style="297" customWidth="1"/>
    <col min="2" max="3" width="2" style="297" customWidth="1"/>
    <col min="4" max="4" width="19.5703125" style="297" customWidth="1"/>
    <col min="5" max="5" width="6.28515625" style="297" hidden="1" customWidth="1"/>
    <col min="6" max="7" width="10.7109375" style="500" customWidth="1"/>
    <col min="8" max="8" width="10.7109375" style="500" hidden="1" customWidth="1"/>
    <col min="9" max="10" width="10.7109375" style="297" customWidth="1"/>
    <col min="11" max="11" width="10.7109375" style="297" hidden="1" customWidth="1"/>
    <col min="12" max="12" width="10.7109375" style="297" customWidth="1"/>
    <col min="13" max="13" width="10.7109375" style="329" customWidth="1"/>
    <col min="14" max="14" width="10.7109375" style="297" hidden="1" customWidth="1"/>
    <col min="15" max="15" width="10.7109375" style="325" customWidth="1"/>
    <col min="16" max="16" width="10.7109375" style="500" customWidth="1"/>
    <col min="17" max="20" width="10.7109375" style="297" customWidth="1"/>
    <col min="21" max="21" width="19.85546875" style="297" customWidth="1"/>
    <col min="22" max="23" width="2" style="297" customWidth="1"/>
    <col min="24" max="24" width="2" style="329" customWidth="1"/>
    <col min="25" max="16384" width="9.140625" style="297"/>
  </cols>
  <sheetData>
    <row r="1" spans="1:24" ht="16.5" customHeight="1">
      <c r="A1" s="1450" t="s">
        <v>1773</v>
      </c>
      <c r="B1" s="1450"/>
      <c r="C1" s="1450"/>
      <c r="D1" s="1450"/>
      <c r="E1" s="537"/>
      <c r="F1" s="695"/>
      <c r="G1" s="695"/>
      <c r="H1" s="695"/>
      <c r="I1" s="695"/>
      <c r="J1" s="695"/>
      <c r="K1" s="695"/>
      <c r="L1" s="695"/>
      <c r="M1" s="696"/>
      <c r="N1" s="695"/>
      <c r="O1" s="695"/>
      <c r="P1" s="695"/>
      <c r="Q1" s="695"/>
      <c r="R1" s="695"/>
      <c r="S1" s="695"/>
      <c r="T1" s="695"/>
      <c r="U1" s="1429" t="s">
        <v>1773</v>
      </c>
      <c r="V1" s="1429"/>
      <c r="W1" s="1429"/>
      <c r="X1" s="1429"/>
    </row>
    <row r="2" spans="1:24" ht="3" customHeight="1">
      <c r="A2" s="298"/>
      <c r="B2" s="299"/>
      <c r="C2" s="299"/>
      <c r="D2" s="299"/>
      <c r="E2" s="299"/>
      <c r="F2" s="697"/>
      <c r="G2" s="697"/>
      <c r="H2" s="697"/>
      <c r="I2" s="298"/>
      <c r="J2" s="298"/>
      <c r="K2" s="298"/>
      <c r="L2" s="298"/>
      <c r="M2" s="302"/>
      <c r="N2" s="298"/>
      <c r="O2" s="301"/>
      <c r="P2" s="697"/>
      <c r="Q2" s="298"/>
      <c r="R2" s="298"/>
      <c r="S2" s="298"/>
      <c r="T2" s="298"/>
      <c r="U2" s="299"/>
      <c r="V2" s="299"/>
      <c r="W2" s="299"/>
      <c r="X2" s="305"/>
    </row>
    <row r="3" spans="1:24" ht="6.75" customHeight="1">
      <c r="A3" s="1551" t="s">
        <v>1994</v>
      </c>
      <c r="B3" s="1551"/>
      <c r="C3" s="1551"/>
      <c r="D3" s="1551"/>
      <c r="E3" s="1551"/>
      <c r="F3" s="1551"/>
      <c r="G3" s="1551"/>
      <c r="H3" s="1551"/>
      <c r="I3" s="1551"/>
      <c r="J3" s="1551"/>
      <c r="K3" s="1551"/>
      <c r="L3" s="1551"/>
      <c r="M3" s="1551"/>
      <c r="N3" s="698"/>
      <c r="O3" s="541"/>
      <c r="P3" s="699"/>
      <c r="Q3" s="698"/>
      <c r="R3" s="698"/>
      <c r="S3" s="698"/>
      <c r="T3" s="698"/>
      <c r="U3" s="544"/>
      <c r="V3" s="544"/>
      <c r="W3" s="544"/>
      <c r="X3" s="545"/>
    </row>
    <row r="4" spans="1:24" ht="21.2" customHeight="1">
      <c r="A4" s="1551"/>
      <c r="B4" s="1551"/>
      <c r="C4" s="1551"/>
      <c r="D4" s="1551"/>
      <c r="E4" s="1551"/>
      <c r="F4" s="1551"/>
      <c r="G4" s="1551"/>
      <c r="H4" s="1551"/>
      <c r="I4" s="1551"/>
      <c r="J4" s="1551"/>
      <c r="K4" s="1551"/>
      <c r="L4" s="1551"/>
      <c r="M4" s="1551"/>
      <c r="N4" s="698"/>
      <c r="O4" s="700"/>
      <c r="P4" s="701"/>
      <c r="Q4" s="702"/>
      <c r="R4" s="702"/>
      <c r="S4" s="698"/>
      <c r="T4" s="698"/>
      <c r="U4" s="702"/>
      <c r="V4" s="702"/>
      <c r="W4" s="702"/>
      <c r="X4" s="703"/>
    </row>
    <row r="5" spans="1:24" ht="15.75" thickBot="1">
      <c r="A5" s="704"/>
      <c r="B5" s="705"/>
      <c r="C5" s="1356" t="s">
        <v>1851</v>
      </c>
      <c r="D5" s="1356"/>
      <c r="E5" s="1356"/>
      <c r="F5" s="1356"/>
      <c r="G5" s="1356"/>
      <c r="H5" s="1356"/>
      <c r="I5" s="1356"/>
      <c r="J5" s="705"/>
      <c r="K5" s="705"/>
      <c r="L5" s="706"/>
      <c r="M5" s="707"/>
      <c r="N5" s="706"/>
      <c r="O5" s="708"/>
      <c r="P5" s="709"/>
      <c r="Q5" s="705"/>
      <c r="R5" s="705"/>
      <c r="S5" s="706"/>
      <c r="T5" s="706"/>
      <c r="U5" s="705"/>
      <c r="V5" s="705"/>
      <c r="W5" s="705"/>
      <c r="X5" s="710"/>
    </row>
    <row r="6" spans="1:24" s="308" customFormat="1" ht="12.75" customHeight="1">
      <c r="A6" s="1506" t="s">
        <v>163</v>
      </c>
      <c r="B6" s="1506"/>
      <c r="C6" s="1506"/>
      <c r="D6" s="1506"/>
      <c r="E6" s="711"/>
      <c r="F6" s="1536" t="s">
        <v>1780</v>
      </c>
      <c r="G6" s="1537"/>
      <c r="H6" s="1537"/>
      <c r="I6" s="1536" t="s">
        <v>1781</v>
      </c>
      <c r="J6" s="1537"/>
      <c r="K6" s="1537"/>
      <c r="L6" s="1536" t="s">
        <v>1782</v>
      </c>
      <c r="M6" s="1537"/>
      <c r="N6" s="1537"/>
      <c r="O6" s="1542" t="s">
        <v>1783</v>
      </c>
      <c r="P6" s="1543"/>
      <c r="Q6" s="1536" t="s">
        <v>1781</v>
      </c>
      <c r="R6" s="1542"/>
      <c r="S6" s="1536" t="s">
        <v>1782</v>
      </c>
      <c r="T6" s="1542"/>
      <c r="U6" s="656" t="s">
        <v>167</v>
      </c>
      <c r="V6" s="657"/>
      <c r="W6" s="657"/>
      <c r="X6" s="657"/>
    </row>
    <row r="7" spans="1:24" s="308" customFormat="1" ht="9" customHeight="1">
      <c r="A7" s="658"/>
      <c r="B7" s="1503" t="s">
        <v>11</v>
      </c>
      <c r="C7" s="1503"/>
      <c r="D7" s="1503"/>
      <c r="E7" s="712"/>
      <c r="F7" s="1538"/>
      <c r="G7" s="1539"/>
      <c r="H7" s="1539"/>
      <c r="I7" s="1538"/>
      <c r="J7" s="1539"/>
      <c r="K7" s="1539"/>
      <c r="L7" s="1538"/>
      <c r="M7" s="1539"/>
      <c r="N7" s="1539"/>
      <c r="O7" s="1544"/>
      <c r="P7" s="1545"/>
      <c r="Q7" s="1538"/>
      <c r="R7" s="1557"/>
      <c r="S7" s="1538"/>
      <c r="T7" s="1557"/>
      <c r="U7" s="664" t="s">
        <v>169</v>
      </c>
      <c r="V7" s="665"/>
      <c r="W7" s="665"/>
      <c r="X7" s="665"/>
    </row>
    <row r="8" spans="1:24" s="308" customFormat="1" ht="11.25" customHeight="1">
      <c r="A8" s="666"/>
      <c r="B8" s="667"/>
      <c r="C8" s="667"/>
      <c r="D8" s="667"/>
      <c r="E8" s="667"/>
      <c r="F8" s="1538"/>
      <c r="G8" s="1539"/>
      <c r="H8" s="1539"/>
      <c r="I8" s="1538"/>
      <c r="J8" s="1539"/>
      <c r="K8" s="1539"/>
      <c r="L8" s="1538"/>
      <c r="M8" s="1539"/>
      <c r="N8" s="1539"/>
      <c r="O8" s="1544"/>
      <c r="P8" s="1545"/>
      <c r="Q8" s="1538"/>
      <c r="R8" s="1557"/>
      <c r="S8" s="1538"/>
      <c r="T8" s="1557"/>
      <c r="U8" s="673"/>
      <c r="V8" s="667"/>
      <c r="W8" s="667"/>
      <c r="X8" s="667"/>
    </row>
    <row r="9" spans="1:24" s="308" customFormat="1" ht="9.1999999999999993" customHeight="1">
      <c r="A9" s="674"/>
      <c r="B9" s="675"/>
      <c r="C9" s="675"/>
      <c r="D9" s="675"/>
      <c r="E9" s="675"/>
      <c r="F9" s="1540"/>
      <c r="G9" s="1541"/>
      <c r="H9" s="1541"/>
      <c r="I9" s="1538"/>
      <c r="J9" s="1539"/>
      <c r="K9" s="1539"/>
      <c r="L9" s="1540"/>
      <c r="M9" s="1541"/>
      <c r="N9" s="1541"/>
      <c r="O9" s="1546"/>
      <c r="P9" s="1547"/>
      <c r="Q9" s="1540"/>
      <c r="R9" s="1558"/>
      <c r="S9" s="1540"/>
      <c r="T9" s="1558"/>
      <c r="U9" s="681"/>
      <c r="V9" s="675"/>
      <c r="W9" s="675"/>
      <c r="X9" s="675"/>
    </row>
    <row r="10" spans="1:24" s="308" customFormat="1" ht="11.1" customHeight="1">
      <c r="A10" s="1499"/>
      <c r="B10" s="1499"/>
      <c r="C10" s="682"/>
      <c r="D10" s="682"/>
      <c r="E10" s="682"/>
      <c r="F10" s="1515">
        <f>'5'!F10</f>
        <v>41487</v>
      </c>
      <c r="G10" s="1524">
        <f>'5'!G10</f>
        <v>41456</v>
      </c>
      <c r="H10" s="1515">
        <f>'5'!H10</f>
        <v>41244</v>
      </c>
      <c r="I10" s="1515">
        <f>'5'!I10</f>
        <v>41487</v>
      </c>
      <c r="J10" s="1524">
        <f>'5'!J10</f>
        <v>41456</v>
      </c>
      <c r="K10" s="1515">
        <f>'5'!K10</f>
        <v>41244</v>
      </c>
      <c r="L10" s="1515">
        <f>'5'!L10</f>
        <v>41487</v>
      </c>
      <c r="M10" s="1518">
        <f>'5'!M10</f>
        <v>41456</v>
      </c>
      <c r="N10" s="1521">
        <f>'5'!N10</f>
        <v>41244</v>
      </c>
      <c r="O10" s="1530" t="s">
        <v>1784</v>
      </c>
      <c r="P10" s="1527" t="s">
        <v>1785</v>
      </c>
      <c r="Q10" s="1530" t="s">
        <v>1784</v>
      </c>
      <c r="R10" s="1527" t="s">
        <v>1785</v>
      </c>
      <c r="S10" s="1530" t="s">
        <v>1784</v>
      </c>
      <c r="T10" s="1527" t="s">
        <v>1785</v>
      </c>
      <c r="U10" s="688"/>
      <c r="V10" s="682"/>
      <c r="W10" s="682"/>
      <c r="X10" s="682"/>
    </row>
    <row r="11" spans="1:24" s="308" customFormat="1" ht="11.25" customHeight="1">
      <c r="A11" s="1499" t="s">
        <v>8</v>
      </c>
      <c r="B11" s="1499"/>
      <c r="C11" s="682"/>
      <c r="D11" s="682"/>
      <c r="E11" s="682"/>
      <c r="F11" s="1555"/>
      <c r="G11" s="1525"/>
      <c r="H11" s="1516"/>
      <c r="I11" s="1516"/>
      <c r="J11" s="1525"/>
      <c r="K11" s="1516"/>
      <c r="L11" s="1516"/>
      <c r="M11" s="1519"/>
      <c r="N11" s="1522"/>
      <c r="O11" s="1531"/>
      <c r="P11" s="1528"/>
      <c r="Q11" s="1531"/>
      <c r="R11" s="1528"/>
      <c r="S11" s="1531"/>
      <c r="T11" s="1528"/>
      <c r="U11" s="688"/>
      <c r="V11" s="682"/>
      <c r="W11" s="682"/>
      <c r="X11" s="682"/>
    </row>
    <row r="12" spans="1:24" s="309" customFormat="1" ht="24.75" customHeight="1">
      <c r="A12" s="1500" t="s">
        <v>9</v>
      </c>
      <c r="B12" s="1500"/>
      <c r="C12" s="1500"/>
      <c r="D12" s="1500"/>
      <c r="E12" s="713"/>
      <c r="F12" s="1556"/>
      <c r="G12" s="1526"/>
      <c r="H12" s="1517"/>
      <c r="I12" s="1517"/>
      <c r="J12" s="1526"/>
      <c r="K12" s="1517"/>
      <c r="L12" s="1517"/>
      <c r="M12" s="1520"/>
      <c r="N12" s="1523"/>
      <c r="O12" s="1532"/>
      <c r="P12" s="1529"/>
      <c r="Q12" s="1532"/>
      <c r="R12" s="1529"/>
      <c r="S12" s="1532"/>
      <c r="T12" s="1529"/>
      <c r="U12" s="1501" t="s">
        <v>170</v>
      </c>
      <c r="V12" s="1502"/>
      <c r="W12" s="1502"/>
      <c r="X12" s="1502"/>
    </row>
    <row r="13" spans="1:24" s="310" customFormat="1" ht="13.7" customHeight="1">
      <c r="A13" s="1460" t="s">
        <v>845</v>
      </c>
      <c r="B13" s="1460"/>
      <c r="C13" s="1460"/>
      <c r="D13" s="1460"/>
      <c r="E13" s="714">
        <v>1</v>
      </c>
      <c r="F13" s="261">
        <f>INDEX(규모매매지수!$207:$247,MATCH($E13,규모매매지수!$D$207:$D$247,FALSE),MATCH(F$10,규모매매지수!$1:$1,FALSE))</f>
        <v>98.484563439448692</v>
      </c>
      <c r="G13" s="760">
        <f>INDEX(규모매매지수!$207:$247,MATCH($E13,규모매매지수!$D$207:$D$247,FALSE),MATCH(G$10,규모매매지수!$1:$1,FALSE))</f>
        <v>98.703853929272967</v>
      </c>
      <c r="H13" s="761">
        <f>INDEX(규모매매지수!$207:$247,MATCH($E13,규모매매지수!$D$207:$D$247,FALSE),MATCH(H$10,규모매매지수!$1:$1,FALSE))</f>
        <v>99.794645354141224</v>
      </c>
      <c r="I13" s="261">
        <f>INDEX(규모매매지수!$248:$288,MATCH($E13,규모매매지수!$D$248:$D$288,FALSE),MATCH(I$10,규모매매지수!$1:$1,FALSE))</f>
        <v>99.115676560623285</v>
      </c>
      <c r="J13" s="760">
        <f>INDEX(규모매매지수!$248:$288,MATCH($E13,규모매매지수!$D$248:$D$288,FALSE),MATCH(J$10,규모매매지수!$1:$1,FALSE))</f>
        <v>99.235269594871411</v>
      </c>
      <c r="K13" s="761">
        <f>INDEX(규모매매지수!$248:$288,MATCH($E13,규모매매지수!$D$248:$D$288,FALSE),MATCH(K$10,규모매매지수!$1:$1,FALSE))</f>
        <v>99.742574193059809</v>
      </c>
      <c r="L13" s="261">
        <f>INDEX(규모매매지수!$289:$329,MATCH($E13,규모매매지수!$D$289:$D$329,FALSE),MATCH(L$10,규모매매지수!$1:$1,FALSE))</f>
        <v>97.991402923509114</v>
      </c>
      <c r="M13" s="262">
        <f>INDEX(규모매매지수!$289:$329,MATCH($E13,규모매매지수!$D$289:$D$329,FALSE),MATCH(M$10,규모매매지수!$1:$1,FALSE))</f>
        <v>98.164478291712058</v>
      </c>
      <c r="N13" s="760">
        <f>INDEX(규모매매지수!$289:$329,MATCH($E13,규모매매지수!$D$289:$D$329,FALSE),MATCH(N$10,규모매매지수!$1:$1,FALSE))</f>
        <v>99.6540258893463</v>
      </c>
      <c r="O13" s="1171">
        <f t="shared" ref="O13" si="0">100*(F13/G13-1)</f>
        <v>-0.2221701393558595</v>
      </c>
      <c r="P13" s="267">
        <f>IF(ISERROR(100*(F13/H13-1))=TRUE,"",100*(F13/H13-1))</f>
        <v>-1.3127777648223926</v>
      </c>
      <c r="Q13" s="1177">
        <f t="shared" ref="Q13" si="1">100*(I13/J13-1)</f>
        <v>-0.12051464639171172</v>
      </c>
      <c r="R13" s="267">
        <f>IF(ISERROR(100*(I13/K13-1))=TRUE,"",100*(I13/K13-1))</f>
        <v>-0.62851559377554711</v>
      </c>
      <c r="S13" s="1177">
        <f t="shared" ref="S13" si="2">100*(L13/M13-1)</f>
        <v>-0.17631160600540818</v>
      </c>
      <c r="T13" s="267">
        <f>IF(ISERROR(100*(L13/N13-1))=TRUE,"",100*(L13/N13-1))</f>
        <v>-1.6683951812276332</v>
      </c>
      <c r="U13" s="1423" t="s">
        <v>861</v>
      </c>
      <c r="V13" s="1424"/>
      <c r="W13" s="1424"/>
      <c r="X13" s="1424"/>
    </row>
    <row r="14" spans="1:24" s="310" customFormat="1" ht="13.7" customHeight="1">
      <c r="A14" s="1460" t="s">
        <v>846</v>
      </c>
      <c r="B14" s="1460"/>
      <c r="C14" s="1460"/>
      <c r="D14" s="1460"/>
      <c r="E14" s="720">
        <v>2</v>
      </c>
      <c r="F14" s="261">
        <f>INDEX(규모매매지수!$207:$247,MATCH($E14,규모매매지수!$D$207:$D$247,FALSE),MATCH(F$10,규모매매지수!$1:$1,FALSE))</f>
        <v>97.712603762635524</v>
      </c>
      <c r="G14" s="760">
        <f>INDEX(규모매매지수!$207:$247,MATCH($E14,규모매매지수!$D$207:$D$247,FALSE),MATCH(G$10,규모매매지수!$1:$1,FALSE))</f>
        <v>97.99398367904179</v>
      </c>
      <c r="H14" s="761">
        <f>INDEX(규모매매지수!$207:$247,MATCH($E14,규모매매지수!$D$207:$D$247,FALSE),MATCH(H$10,규모매매지수!$1:$1,FALSE))</f>
        <v>99.676433304565663</v>
      </c>
      <c r="I14" s="261">
        <f>INDEX(규모매매지수!$248:$288,MATCH($E14,규모매매지수!$D$248:$D$288,FALSE),MATCH(I$10,규모매매지수!$1:$1,FALSE))</f>
        <v>97.85288292781236</v>
      </c>
      <c r="J14" s="760">
        <f>INDEX(규모매매지수!$248:$288,MATCH($E14,규모매매지수!$D$248:$D$288,FALSE),MATCH(J$10,규모매매지수!$1:$1,FALSE))</f>
        <v>98.049749049667838</v>
      </c>
      <c r="K14" s="761">
        <f>INDEX(규모매매지수!$248:$288,MATCH($E14,규모매매지수!$D$248:$D$288,FALSE),MATCH(K$10,규모매매지수!$1:$1,FALSE))</f>
        <v>99.556294787647573</v>
      </c>
      <c r="L14" s="261">
        <f>INDEX(규모매매지수!$289:$329,MATCH($E14,규모매매지수!$D$289:$D$329,FALSE),MATCH(L$10,규모매매지수!$1:$1,FALSE))</f>
        <v>97.136812289925317</v>
      </c>
      <c r="M14" s="262">
        <f>INDEX(규모매매지수!$289:$329,MATCH($E14,규모매매지수!$D$289:$D$329,FALSE),MATCH(M$10,규모매매지수!$1:$1,FALSE))</f>
        <v>97.369043394296924</v>
      </c>
      <c r="N14" s="760">
        <f>INDEX(규모매매지수!$289:$329,MATCH($E14,규모매매지수!$D$289:$D$329,FALSE),MATCH(N$10,규모매매지수!$1:$1,FALSE))</f>
        <v>99.518841882196185</v>
      </c>
      <c r="O14" s="1171">
        <f t="shared" ref="O14:O53" si="3">100*(F14/G14-1)</f>
        <v>-0.28713999149975189</v>
      </c>
      <c r="P14" s="267">
        <f t="shared" ref="P14:P53" si="4">IF(ISERROR(100*(F14/H14-1))=TRUE,"",100*(F14/H14-1))</f>
        <v>-1.9702044674186681</v>
      </c>
      <c r="Q14" s="1177">
        <f t="shared" ref="Q14:Q53" si="5">100*(I14/J14-1)</f>
        <v>-0.2007818722266741</v>
      </c>
      <c r="R14" s="267">
        <f t="shared" ref="R14:R53" si="6">IF(ISERROR(100*(I14/K14-1))=TRUE,"",100*(I14/K14-1))</f>
        <v>-1.7110036723128053</v>
      </c>
      <c r="S14" s="1177">
        <f t="shared" ref="S14:S53" si="7">100*(L14/M14-1)</f>
        <v>-0.23850609626633323</v>
      </c>
      <c r="T14" s="267">
        <f t="shared" ref="T14:T53" si="8">IF(ISERROR(100*(L14/N14-1))=TRUE,"",100*(L14/N14-1))</f>
        <v>-2.3935463347639852</v>
      </c>
      <c r="U14" s="1423" t="s">
        <v>862</v>
      </c>
      <c r="V14" s="1424"/>
      <c r="W14" s="1424"/>
      <c r="X14" s="1424"/>
    </row>
    <row r="15" spans="1:24" s="310" customFormat="1" ht="13.7" customHeight="1">
      <c r="A15" s="1460" t="s">
        <v>1373</v>
      </c>
      <c r="B15" s="1460"/>
      <c r="C15" s="1460"/>
      <c r="D15" s="1460"/>
      <c r="E15" s="714">
        <v>3</v>
      </c>
      <c r="F15" s="261">
        <f>INDEX(규모매매지수!$207:$247,MATCH($E15,규모매매지수!$D$207:$D$247,FALSE),MATCH(F$10,규모매매지수!$1:$1,FALSE))</f>
        <v>100.96630925983416</v>
      </c>
      <c r="G15" s="760">
        <f>INDEX(규모매매지수!$207:$247,MATCH($E15,규모매매지수!$D$207:$D$247,FALSE),MATCH(G$10,규모매매지수!$1:$1,FALSE))</f>
        <v>100.9828905483446</v>
      </c>
      <c r="H15" s="761">
        <f>INDEX(규모매매지수!$207:$247,MATCH($E15,규모매매지수!$D$207:$D$247,FALSE),MATCH(H$10,규모매매지수!$1:$1,FALSE))</f>
        <v>100.16942238388707</v>
      </c>
      <c r="I15" s="261">
        <f>INDEX(규모매매지수!$248:$288,MATCH($E15,규모매매지수!$D$248:$D$288,FALSE),MATCH(I$10,규모매매지수!$1:$1,FALSE))</f>
        <v>100.8394450594223</v>
      </c>
      <c r="J15" s="760">
        <f>INDEX(규모매매지수!$248:$288,MATCH($E15,규모매매지수!$D$248:$D$288,FALSE),MATCH(J$10,규모매매지수!$1:$1,FALSE))</f>
        <v>100.85203132311709</v>
      </c>
      <c r="K15" s="761">
        <f>INDEX(규모매매지수!$248:$288,MATCH($E15,규모매매지수!$D$248:$D$288,FALSE),MATCH(K$10,규모매매지수!$1:$1,FALSE))</f>
        <v>99.993608104256879</v>
      </c>
      <c r="L15" s="261">
        <f>INDEX(규모매매지수!$289:$329,MATCH($E15,규모매매지수!$D$289:$D$329,FALSE),MATCH(L$10,규모매매지수!$1:$1,FALSE))</f>
        <v>100.10071517140364</v>
      </c>
      <c r="M15" s="262">
        <f>INDEX(규모매매지수!$289:$329,MATCH($E15,규모매매지수!$D$289:$D$329,FALSE),MATCH(M$10,규모매매지수!$1:$1,FALSE))</f>
        <v>100.12567912776416</v>
      </c>
      <c r="N15" s="760">
        <f>INDEX(규모매매지수!$289:$329,MATCH($E15,규모매매지수!$D$289:$D$329,FALSE),MATCH(N$10,규모매매지수!$1:$1,FALSE))</f>
        <v>99.98347337163159</v>
      </c>
      <c r="O15" s="1171">
        <f t="shared" si="3"/>
        <v>-1.6419898876329775E-2</v>
      </c>
      <c r="P15" s="267">
        <f t="shared" si="4"/>
        <v>0.79553905471583253</v>
      </c>
      <c r="Q15" s="1177">
        <f t="shared" si="5"/>
        <v>-1.2479930775477488E-2</v>
      </c>
      <c r="R15" s="267">
        <f t="shared" si="6"/>
        <v>0.84589102363774593</v>
      </c>
      <c r="S15" s="1177">
        <f t="shared" si="7"/>
        <v>-2.4932621259599053E-2</v>
      </c>
      <c r="T15" s="267">
        <f t="shared" si="8"/>
        <v>0.11726117909134359</v>
      </c>
      <c r="U15" s="1423" t="s">
        <v>1375</v>
      </c>
      <c r="V15" s="1424"/>
      <c r="W15" s="1424"/>
      <c r="X15" s="1424"/>
    </row>
    <row r="16" spans="1:24" s="310" customFormat="1" ht="13.7" customHeight="1">
      <c r="A16" s="1378" t="s">
        <v>1539</v>
      </c>
      <c r="B16" s="1378"/>
      <c r="C16" s="1378"/>
      <c r="D16" s="1378"/>
      <c r="E16" s="720">
        <v>4</v>
      </c>
      <c r="F16" s="261">
        <f>INDEX(규모매매지수!$207:$247,MATCH($E16,규모매매지수!$D$207:$D$247,FALSE),MATCH(F$10,규모매매지수!$1:$1,FALSE))</f>
        <v>100.80988041143202</v>
      </c>
      <c r="G16" s="760">
        <f>INDEX(규모매매지수!$207:$247,MATCH($E16,규모매매지수!$D$207:$D$247,FALSE),MATCH(G$10,규모매매지수!$1:$1,FALSE))</f>
        <v>100.8630116107736</v>
      </c>
      <c r="H16" s="761">
        <f>INDEX(규모매매지수!$207:$247,MATCH($E16,규모매매지수!$D$207:$D$247,FALSE),MATCH(H$10,규모매매지수!$1:$1,FALSE))</f>
        <v>100.20722641089954</v>
      </c>
      <c r="I16" s="261">
        <f>INDEX(규모매매지수!$248:$288,MATCH($E16,규모매매지수!$D$248:$D$288,FALSE),MATCH(I$10,규모매매지수!$1:$1,FALSE))</f>
        <v>100.85665318851306</v>
      </c>
      <c r="J16" s="760">
        <f>INDEX(규모매매지수!$248:$288,MATCH($E16,규모매매지수!$D$248:$D$288,FALSE),MATCH(J$10,규모매매지수!$1:$1,FALSE))</f>
        <v>100.90216707955007</v>
      </c>
      <c r="K16" s="761">
        <f>INDEX(규모매매지수!$248:$288,MATCH($E16,규모매매지수!$D$248:$D$288,FALSE),MATCH(K$10,규모매매지수!$1:$1,FALSE))</f>
        <v>100.07758960211794</v>
      </c>
      <c r="L16" s="261">
        <f>INDEX(규모매매지수!$289:$329,MATCH($E16,규모매매지수!$D$289:$D$329,FALSE),MATCH(L$10,규모매매지수!$1:$1,FALSE))</f>
        <v>100.39921459897496</v>
      </c>
      <c r="M16" s="262">
        <f>INDEX(규모매매지수!$289:$329,MATCH($E16,규모매매지수!$D$289:$D$329,FALSE),MATCH(M$10,규모매매지수!$1:$1,FALSE))</f>
        <v>100.21889746839032</v>
      </c>
      <c r="N16" s="760">
        <f>INDEX(규모매매지수!$289:$329,MATCH($E16,규모매매지수!$D$289:$D$329,FALSE),MATCH(N$10,규모매매지수!$1:$1,FALSE))</f>
        <v>99.723504204160278</v>
      </c>
      <c r="O16" s="1171">
        <f t="shared" si="3"/>
        <v>-5.2676594217326844E-2</v>
      </c>
      <c r="P16" s="267">
        <f t="shared" si="4"/>
        <v>0.60140772488932459</v>
      </c>
      <c r="Q16" s="1177">
        <f t="shared" si="5"/>
        <v>-4.5106950974715954E-2</v>
      </c>
      <c r="R16" s="267">
        <f t="shared" si="6"/>
        <v>0.77845958270226223</v>
      </c>
      <c r="S16" s="1177">
        <f t="shared" si="7"/>
        <v>0.17992328307294692</v>
      </c>
      <c r="T16" s="267">
        <f t="shared" si="8"/>
        <v>0.67758388577212614</v>
      </c>
      <c r="U16" s="1406" t="s">
        <v>1553</v>
      </c>
      <c r="V16" s="1407"/>
      <c r="W16" s="1407"/>
      <c r="X16" s="1407"/>
    </row>
    <row r="17" spans="1:24" s="310" customFormat="1" ht="13.7" customHeight="1">
      <c r="A17" s="1378" t="s">
        <v>1554</v>
      </c>
      <c r="B17" s="1378"/>
      <c r="C17" s="1378"/>
      <c r="D17" s="1378"/>
      <c r="E17" s="714">
        <v>5</v>
      </c>
      <c r="F17" s="261">
        <f>INDEX(규모매매지수!$207:$247,MATCH($E17,규모매매지수!$D$207:$D$247,FALSE),MATCH(F$10,규모매매지수!$1:$1,FALSE))</f>
        <v>101.1057297525094</v>
      </c>
      <c r="G17" s="760">
        <f>INDEX(규모매매지수!$207:$247,MATCH($E17,규모매매지수!$D$207:$D$247,FALSE),MATCH(G$10,규모매매지수!$1:$1,FALSE))</f>
        <v>101.07607458031316</v>
      </c>
      <c r="H17" s="761">
        <f>INDEX(규모매매지수!$207:$247,MATCH($E17,규모매매지수!$D$207:$D$247,FALSE),MATCH(H$10,규모매매지수!$1:$1,FALSE))</f>
        <v>100.12491933005268</v>
      </c>
      <c r="I17" s="261">
        <f>INDEX(규모매매지수!$248:$288,MATCH($E17,규모매매지수!$D$248:$D$288,FALSE),MATCH(I$10,규모매매지수!$1:$1,FALSE))</f>
        <v>100.80123496470215</v>
      </c>
      <c r="J17" s="760">
        <f>INDEX(규모매매지수!$248:$288,MATCH($E17,규모매매지수!$D$248:$D$288,FALSE),MATCH(J$10,규모매매지수!$1:$1,FALSE))</f>
        <v>100.78371950271202</v>
      </c>
      <c r="K17" s="761">
        <f>INDEX(규모매매지수!$248:$288,MATCH($E17,규모매매지수!$D$248:$D$288,FALSE),MATCH(K$10,규모매매지수!$1:$1,FALSE))</f>
        <v>99.91805091435711</v>
      </c>
      <c r="L17" s="261">
        <f>INDEX(규모매매지수!$289:$329,MATCH($E17,규모매매지수!$D$289:$D$329,FALSE),MATCH(L$10,규모매매지수!$1:$1,FALSE))</f>
        <v>99.906222461855833</v>
      </c>
      <c r="M17" s="262">
        <f>INDEX(규모매매지수!$289:$329,MATCH($E17,규모매매지수!$D$289:$D$329,FALSE),MATCH(M$10,규모매매지수!$1:$1,FALSE))</f>
        <v>100.06483816164346</v>
      </c>
      <c r="N17" s="760">
        <f>INDEX(규모매매지수!$289:$329,MATCH($E17,규모매매지수!$D$289:$D$329,FALSE),MATCH(N$10,규모매매지수!$1:$1,FALSE))</f>
        <v>100.1536442303595</v>
      </c>
      <c r="O17" s="1171">
        <f t="shared" si="3"/>
        <v>2.9339457749411046E-2</v>
      </c>
      <c r="P17" s="267">
        <f t="shared" si="4"/>
        <v>0.97958672927722645</v>
      </c>
      <c r="Q17" s="1177">
        <f t="shared" si="5"/>
        <v>1.737925736076118E-2</v>
      </c>
      <c r="R17" s="267">
        <f t="shared" si="6"/>
        <v>0.8839084052010282</v>
      </c>
      <c r="S17" s="1177">
        <f t="shared" si="7"/>
        <v>-0.15851292292243802</v>
      </c>
      <c r="T17" s="267">
        <f t="shared" si="8"/>
        <v>-0.24704220241310582</v>
      </c>
      <c r="U17" s="1406" t="s">
        <v>1830</v>
      </c>
      <c r="V17" s="1407"/>
      <c r="W17" s="1407"/>
      <c r="X17" s="1407"/>
    </row>
    <row r="18" spans="1:24" s="310" customFormat="1" ht="13.5" customHeight="1">
      <c r="A18" s="1414" t="s">
        <v>173</v>
      </c>
      <c r="B18" s="1414"/>
      <c r="C18" s="1414"/>
      <c r="D18" s="1414"/>
      <c r="E18" s="720">
        <v>6</v>
      </c>
      <c r="F18" s="261">
        <f>INDEX(규모매매지수!$207:$247,MATCH($E18,규모매매지수!$D$207:$D$247,FALSE),MATCH(F$10,규모매매지수!$1:$1,FALSE))</f>
        <v>97.54372639696436</v>
      </c>
      <c r="G18" s="760">
        <f>INDEX(규모매매지수!$207:$247,MATCH($E18,규모매매지수!$D$207:$D$247,FALSE),MATCH(G$10,규모매매지수!$1:$1,FALSE))</f>
        <v>97.897844550068839</v>
      </c>
      <c r="H18" s="761">
        <f>INDEX(규모매매지수!$207:$247,MATCH($E18,규모매매지수!$D$207:$D$247,FALSE),MATCH(H$10,규모매매지수!$1:$1,FALSE))</f>
        <v>99.779120106779445</v>
      </c>
      <c r="I18" s="261">
        <f>INDEX(규모매매지수!$248:$288,MATCH($E18,규모매매지수!$D$248:$D$288,FALSE),MATCH(I$10,규모매매지수!$1:$1,FALSE))</f>
        <v>97.424779617030794</v>
      </c>
      <c r="J18" s="760">
        <f>INDEX(규모매매지수!$248:$288,MATCH($E18,규모매매지수!$D$248:$D$288,FALSE),MATCH(J$10,규모매매지수!$1:$1,FALSE))</f>
        <v>97.658870858579803</v>
      </c>
      <c r="K18" s="761">
        <f>INDEX(규모매매지수!$248:$288,MATCH($E18,규모매매지수!$D$248:$D$288,FALSE),MATCH(K$10,규모매매지수!$1:$1,FALSE))</f>
        <v>99.557462805588543</v>
      </c>
      <c r="L18" s="261">
        <f>INDEX(규모매매지수!$289:$329,MATCH($E18,규모매매지수!$D$289:$D$329,FALSE),MATCH(L$10,규모매매지수!$1:$1,FALSE))</f>
        <v>97.806848984206255</v>
      </c>
      <c r="M18" s="262">
        <f>INDEX(규모매매지수!$289:$329,MATCH($E18,규모매매지수!$D$289:$D$329,FALSE),MATCH(M$10,규모매매지수!$1:$1,FALSE))</f>
        <v>98.039249655766341</v>
      </c>
      <c r="N18" s="760">
        <f>INDEX(규모매매지수!$289:$329,MATCH($E18,규모매매지수!$D$289:$D$329,FALSE),MATCH(N$10,규모매매지수!$1:$1,FALSE))</f>
        <v>99.580143560087322</v>
      </c>
      <c r="O18" s="1171">
        <f t="shared" si="3"/>
        <v>-0.36172211424263523</v>
      </c>
      <c r="P18" s="267">
        <f t="shared" si="4"/>
        <v>-2.2403421752194896</v>
      </c>
      <c r="Q18" s="1177">
        <f t="shared" si="5"/>
        <v>-0.23970299829495501</v>
      </c>
      <c r="R18" s="267">
        <f t="shared" si="6"/>
        <v>-2.1421630568492445</v>
      </c>
      <c r="S18" s="1177">
        <f t="shared" si="7"/>
        <v>-0.23704860285659324</v>
      </c>
      <c r="T18" s="267">
        <f t="shared" si="8"/>
        <v>-1.7807712586907942</v>
      </c>
      <c r="U18" s="1412" t="s">
        <v>305</v>
      </c>
      <c r="V18" s="1413"/>
      <c r="W18" s="1413"/>
      <c r="X18" s="1413"/>
    </row>
    <row r="19" spans="1:24" s="310" customFormat="1" ht="13.5" customHeight="1">
      <c r="A19" s="628"/>
      <c r="B19" s="1484" t="s">
        <v>174</v>
      </c>
      <c r="C19" s="1414"/>
      <c r="D19" s="1414"/>
      <c r="E19" s="714">
        <v>7</v>
      </c>
      <c r="F19" s="268">
        <f>INDEX(규모매매지수!$207:$247,MATCH($E19,규모매매지수!$D$207:$D$247,FALSE),MATCH(F$10,규모매매지수!$1:$1,FALSE))</f>
        <v>97.584592481761547</v>
      </c>
      <c r="G19" s="762">
        <f>INDEX(규모매매지수!$207:$247,MATCH($E19,규모매매지수!$D$207:$D$247,FALSE),MATCH(G$10,규모매매지수!$1:$1,FALSE))</f>
        <v>98.014099680645202</v>
      </c>
      <c r="H19" s="763">
        <f>INDEX(규모매매지수!$207:$247,MATCH($E19,규모매매지수!$D$207:$D$247,FALSE),MATCH(H$10,규모매매지수!$1:$1,FALSE))</f>
        <v>99.837815866299181</v>
      </c>
      <c r="I19" s="268">
        <f>INDEX(규모매매지수!$248:$288,MATCH($E19,규모매매지수!$D$248:$D$288,FALSE),MATCH(I$10,규모매매지수!$1:$1,FALSE))</f>
        <v>97.781764269542265</v>
      </c>
      <c r="J19" s="762">
        <f>INDEX(규모매매지수!$248:$288,MATCH($E19,규모매매지수!$D$248:$D$288,FALSE),MATCH(J$10,규모매매지수!$1:$1,FALSE))</f>
        <v>97.887788259041201</v>
      </c>
      <c r="K19" s="763">
        <f>INDEX(규모매매지수!$248:$288,MATCH($E19,규모매매지수!$D$248:$D$288,FALSE),MATCH(K$10,규모매매지수!$1:$1,FALSE))</f>
        <v>99.704239057379098</v>
      </c>
      <c r="L19" s="268">
        <f>INDEX(규모매매지수!$289:$329,MATCH($E19,규모매매지수!$D$289:$D$329,FALSE),MATCH(L$10,규모매매지수!$1:$1,FALSE))</f>
        <v>98.397133405096852</v>
      </c>
      <c r="M19" s="285">
        <f>INDEX(규모매매지수!$289:$329,MATCH($E19,규모매매지수!$D$289:$D$329,FALSE),MATCH(M$10,규모매매지수!$1:$1,FALSE))</f>
        <v>98.702249009964035</v>
      </c>
      <c r="N19" s="762">
        <f>INDEX(규모매매지수!$289:$329,MATCH($E19,규모매매지수!$D$289:$D$329,FALSE),MATCH(N$10,규모매매지수!$1:$1,FALSE))</f>
        <v>99.975237963398072</v>
      </c>
      <c r="O19" s="1172">
        <f t="shared" si="3"/>
        <v>-0.43820960482532367</v>
      </c>
      <c r="P19" s="260">
        <f t="shared" si="4"/>
        <v>-2.2568836918018143</v>
      </c>
      <c r="Q19" s="1178">
        <f t="shared" si="5"/>
        <v>-0.10831176327976699</v>
      </c>
      <c r="R19" s="289">
        <f t="shared" si="6"/>
        <v>-1.9281775840347848</v>
      </c>
      <c r="S19" s="1178">
        <f t="shared" si="7"/>
        <v>-0.30912730756152973</v>
      </c>
      <c r="T19" s="289">
        <f t="shared" si="8"/>
        <v>-1.5784954259163486</v>
      </c>
      <c r="U19" s="1412" t="s">
        <v>275</v>
      </c>
      <c r="V19" s="1413"/>
      <c r="W19" s="1444"/>
      <c r="X19" s="629"/>
    </row>
    <row r="20" spans="1:24" s="310" customFormat="1" ht="11.25" customHeight="1">
      <c r="A20" s="630"/>
      <c r="B20" s="631"/>
      <c r="C20" s="1451" t="s">
        <v>178</v>
      </c>
      <c r="D20" s="1452"/>
      <c r="E20" s="720">
        <v>8</v>
      </c>
      <c r="F20" s="275">
        <f>INDEX(규모매매지수!$207:$247,MATCH($E20,규모매매지수!$D$207:$D$247,FALSE),MATCH(F$10,규모매매지수!$1:$1,FALSE))</f>
        <v>98.974385674934425</v>
      </c>
      <c r="G20" s="764">
        <f>INDEX(규모매매지수!$207:$247,MATCH($E20,규모매매지수!$D$207:$D$247,FALSE),MATCH(G$10,규모매매지수!$1:$1,FALSE))</f>
        <v>99.087364719705903</v>
      </c>
      <c r="H20" s="765">
        <f>INDEX(규모매매지수!$207:$247,MATCH($E20,규모매매지수!$D$207:$D$247,FALSE),MATCH(H$10,규모매매지수!$1:$1,FALSE))</f>
        <v>99.87314102717572</v>
      </c>
      <c r="I20" s="275">
        <f>INDEX(규모매매지수!$248:$288,MATCH($E20,규모매매지수!$D$248:$D$288,FALSE),MATCH(I$10,규모매매지수!$1:$1,FALSE))</f>
        <v>98.952328998918333</v>
      </c>
      <c r="J20" s="764">
        <f>INDEX(규모매매지수!$248:$288,MATCH($E20,규모매매지수!$D$248:$D$288,FALSE),MATCH(J$10,규모매매지수!$1:$1,FALSE))</f>
        <v>99.081481083427903</v>
      </c>
      <c r="K20" s="765">
        <f>INDEX(규모매매지수!$248:$288,MATCH($E20,규모매매지수!$D$248:$D$288,FALSE),MATCH(K$10,규모매매지수!$1:$1,FALSE))</f>
        <v>99.824319688458615</v>
      </c>
      <c r="L20" s="275">
        <f>INDEX(규모매매지수!$289:$329,MATCH($E20,규모매매지수!$D$289:$D$329,FALSE),MATCH(L$10,규모매매지수!$1:$1,FALSE))</f>
        <v>99.595601057492374</v>
      </c>
      <c r="M20" s="377">
        <f>INDEX(규모매매지수!$289:$329,MATCH($E20,규모매매지수!$D$289:$D$329,FALSE),MATCH(M$10,규모매매지수!$1:$1,FALSE))</f>
        <v>99.714977688731338</v>
      </c>
      <c r="N20" s="764">
        <f>INDEX(규모매매지수!$289:$329,MATCH($E20,규모매매지수!$D$289:$D$329,FALSE),MATCH(N$10,규모매매지수!$1:$1,FALSE))</f>
        <v>100</v>
      </c>
      <c r="O20" s="1173">
        <f t="shared" si="3"/>
        <v>-0.11401962812419564</v>
      </c>
      <c r="P20" s="380">
        <f t="shared" si="4"/>
        <v>-0.89989695227142841</v>
      </c>
      <c r="Q20" s="1179">
        <f t="shared" si="5"/>
        <v>-0.13034936811332498</v>
      </c>
      <c r="R20" s="380">
        <f t="shared" si="6"/>
        <v>-0.87352530151136865</v>
      </c>
      <c r="S20" s="1179">
        <f t="shared" si="7"/>
        <v>-0.11971785383295686</v>
      </c>
      <c r="T20" s="380">
        <f t="shared" si="8"/>
        <v>-0.40439894250762221</v>
      </c>
      <c r="U20" s="1491" t="s">
        <v>300</v>
      </c>
      <c r="V20" s="1553"/>
      <c r="W20" s="632"/>
      <c r="X20" s="633"/>
    </row>
    <row r="21" spans="1:24" s="310" customFormat="1" ht="11.25" customHeight="1">
      <c r="A21" s="630"/>
      <c r="B21" s="631"/>
      <c r="C21" s="1453" t="s">
        <v>179</v>
      </c>
      <c r="D21" s="1454"/>
      <c r="E21" s="714">
        <v>9</v>
      </c>
      <c r="F21" s="277">
        <f>INDEX(규모매매지수!$207:$247,MATCH($E21,규모매매지수!$D$207:$D$247,FALSE),MATCH(F$10,규모매매지수!$1:$1,FALSE))</f>
        <v>96.736801665900856</v>
      </c>
      <c r="G21" s="766">
        <f>INDEX(규모매매지수!$207:$247,MATCH($E21,규모매매지수!$D$207:$D$247,FALSE),MATCH(G$10,규모매매지수!$1:$1,FALSE))</f>
        <v>97.199581010299312</v>
      </c>
      <c r="H21" s="767">
        <f>INDEX(규모매매지수!$207:$247,MATCH($E21,규모매매지수!$D$207:$D$247,FALSE),MATCH(H$10,규모매매지수!$1:$1,FALSE))</f>
        <v>99.834986998461488</v>
      </c>
      <c r="I21" s="277">
        <f>INDEX(규모매매지수!$248:$288,MATCH($E21,규모매매지수!$D$248:$D$288,FALSE),MATCH(I$10,규모매매지수!$1:$1,FALSE))</f>
        <v>97.007131011628843</v>
      </c>
      <c r="J21" s="766">
        <f>INDEX(규모매매지수!$248:$288,MATCH($E21,규모매매지수!$D$248:$D$288,FALSE),MATCH(J$10,규모매매지수!$1:$1,FALSE))</f>
        <v>97.145266825454968</v>
      </c>
      <c r="K21" s="767">
        <f>INDEX(규모매매지수!$248:$288,MATCH($E21,규모매매지수!$D$248:$D$288,FALSE),MATCH(K$10,규모매매지수!$1:$1,FALSE))</f>
        <v>99.727218109542633</v>
      </c>
      <c r="L21" s="277">
        <f>INDEX(규모매매지수!$289:$329,MATCH($E21,규모매매지수!$D$289:$D$329,FALSE),MATCH(L$10,규모매매지수!$1:$1,FALSE))</f>
        <v>97.784578453464306</v>
      </c>
      <c r="M21" s="255">
        <f>INDEX(규모매매지수!$289:$329,MATCH($E21,규모매매지수!$D$289:$D$329,FALSE),MATCH(M$10,규모매매지수!$1:$1,FALSE))</f>
        <v>98.278325487076373</v>
      </c>
      <c r="N21" s="766">
        <f>INDEX(규모매매지수!$289:$329,MATCH($E21,규모매매지수!$D$289:$D$329,FALSE),MATCH(N$10,규모매매지수!$1:$1,FALSE))</f>
        <v>99.939831308030548</v>
      </c>
      <c r="O21" s="1172">
        <f t="shared" si="3"/>
        <v>-0.47611248895138569</v>
      </c>
      <c r="P21" s="260">
        <f t="shared" si="4"/>
        <v>-3.1033061912537518</v>
      </c>
      <c r="Q21" s="1180">
        <f t="shared" si="5"/>
        <v>-0.14219510465117713</v>
      </c>
      <c r="R21" s="260">
        <f t="shared" si="6"/>
        <v>-2.7275272984412235</v>
      </c>
      <c r="S21" s="1180">
        <f t="shared" si="7"/>
        <v>-0.50239666901630287</v>
      </c>
      <c r="T21" s="260">
        <f t="shared" si="8"/>
        <v>-2.156550422747272</v>
      </c>
      <c r="U21" s="1489" t="s">
        <v>301</v>
      </c>
      <c r="V21" s="1554"/>
      <c r="W21" s="632"/>
      <c r="X21" s="631"/>
    </row>
    <row r="22" spans="1:24" s="310" customFormat="1" ht="11.25" customHeight="1">
      <c r="A22" s="630"/>
      <c r="B22" s="631"/>
      <c r="C22" s="1455" t="s">
        <v>180</v>
      </c>
      <c r="D22" s="1456"/>
      <c r="E22" s="720">
        <v>10</v>
      </c>
      <c r="F22" s="277">
        <f>INDEX(규모매매지수!$207:$247,MATCH($E22,규모매매지수!$D$207:$D$247,FALSE),MATCH(F$10,규모매매지수!$1:$1,FALSE))</f>
        <v>98.349788806438269</v>
      </c>
      <c r="G22" s="766">
        <f>INDEX(규모매매지수!$207:$247,MATCH($E22,규모매매지수!$D$207:$D$247,FALSE),MATCH(G$10,규모매매지수!$1:$1,FALSE))</f>
        <v>98.828382956205516</v>
      </c>
      <c r="H22" s="767">
        <f>INDEX(규모매매지수!$207:$247,MATCH($E22,규모매매지수!$D$207:$D$247,FALSE),MATCH(H$10,규모매매지수!$1:$1,FALSE))</f>
        <v>99.830971431258106</v>
      </c>
      <c r="I22" s="277">
        <f>INDEX(규모매매지수!$248:$288,MATCH($E22,규모매매지수!$D$248:$D$288,FALSE),MATCH(I$10,규모매매지수!$1:$1,FALSE))</f>
        <v>98.419022756389197</v>
      </c>
      <c r="J22" s="766">
        <f>INDEX(규모매매지수!$248:$288,MATCH($E22,규모매매지수!$D$248:$D$288,FALSE),MATCH(J$10,규모매매지수!$1:$1,FALSE))</f>
        <v>98.476942895761013</v>
      </c>
      <c r="K22" s="767">
        <f>INDEX(규모매매지수!$248:$288,MATCH($E22,규모매매지수!$D$248:$D$288,FALSE),MATCH(K$10,규모매매지수!$1:$1,FALSE))</f>
        <v>99.639217729693712</v>
      </c>
      <c r="L22" s="254">
        <f>INDEX(규모매매지수!$289:$329,MATCH($E22,규모매매지수!$D$289:$D$329,FALSE),MATCH(L$10,규모매매지수!$1:$1,FALSE))</f>
        <v>97.972210243910752</v>
      </c>
      <c r="M22" s="281">
        <f>INDEX(규모매매지수!$289:$329,MATCH($E22,규모매매지수!$D$289:$D$329,FALSE),MATCH(M$10,규모매매지수!$1:$1,FALSE))</f>
        <v>98.202463053730042</v>
      </c>
      <c r="N22" s="768">
        <f>INDEX(규모매매지수!$289:$329,MATCH($E22,규모매매지수!$D$289:$D$329,FALSE),MATCH(N$10,규모매매지수!$1:$1,FALSE))</f>
        <v>100</v>
      </c>
      <c r="O22" s="1174">
        <f t="shared" si="3"/>
        <v>-0.48426791519935453</v>
      </c>
      <c r="P22" s="284">
        <f t="shared" si="4"/>
        <v>-1.4836904856122324</v>
      </c>
      <c r="Q22" s="1181">
        <f t="shared" si="5"/>
        <v>-5.8815939720147092E-2</v>
      </c>
      <c r="R22" s="284">
        <f t="shared" si="6"/>
        <v>-1.2246131604673138</v>
      </c>
      <c r="S22" s="1181">
        <f t="shared" si="7"/>
        <v>-0.2344674488391485</v>
      </c>
      <c r="T22" s="284">
        <f t="shared" si="8"/>
        <v>-2.0277897560892488</v>
      </c>
      <c r="U22" s="1425" t="s">
        <v>302</v>
      </c>
      <c r="V22" s="1426"/>
      <c r="W22" s="634"/>
      <c r="X22" s="631"/>
    </row>
    <row r="23" spans="1:24" s="310" customFormat="1" ht="13.5" customHeight="1">
      <c r="A23" s="630"/>
      <c r="B23" s="1471" t="s">
        <v>175</v>
      </c>
      <c r="C23" s="1472"/>
      <c r="D23" s="1472"/>
      <c r="E23" s="714">
        <v>11</v>
      </c>
      <c r="F23" s="279">
        <f>INDEX(규모매매지수!$207:$247,MATCH($E23,규모매매지수!$D$207:$D$247,FALSE),MATCH(F$10,규모매매지수!$1:$1,FALSE))</f>
        <v>97.502190172742758</v>
      </c>
      <c r="G23" s="769">
        <f>INDEX(규모매매지수!$207:$247,MATCH($E23,규모매매지수!$D$207:$D$247,FALSE),MATCH(G$10,규모매매지수!$1:$1,FALSE))</f>
        <v>97.779774488055097</v>
      </c>
      <c r="H23" s="770">
        <f>INDEX(규모매매지수!$207:$247,MATCH($E23,규모매매지수!$D$207:$D$247,FALSE),MATCH(H$10,규모매매지수!$1:$1,FALSE))</f>
        <v>99.719472008701487</v>
      </c>
      <c r="I23" s="268">
        <f>INDEX(규모매매지수!$248:$288,MATCH($E23,규모매매지수!$D$248:$D$288,FALSE),MATCH(I$10,규모매매지수!$1:$1,FALSE))</f>
        <v>97.063903842452561</v>
      </c>
      <c r="J23" s="762">
        <f>INDEX(규모매매지수!$248:$288,MATCH($E23,규모매매지수!$D$248:$D$288,FALSE),MATCH(J$10,규모매매지수!$1:$1,FALSE))</f>
        <v>97.427151249898699</v>
      </c>
      <c r="K23" s="763">
        <f>INDEX(규모매매지수!$248:$288,MATCH($E23,규모매매지수!$D$248:$D$288,FALSE),MATCH(K$10,규모매매지수!$1:$1,FALSE))</f>
        <v>99.408759869240427</v>
      </c>
      <c r="L23" s="268">
        <f>INDEX(규모매매지수!$289:$329,MATCH($E23,규모매매지수!$D$289:$D$329,FALSE),MATCH(L$10,규모매매지수!$1:$1,FALSE))</f>
        <v>97.158623497650098</v>
      </c>
      <c r="M23" s="285">
        <f>INDEX(규모매매지수!$289:$329,MATCH($E23,규모매매지수!$D$289:$D$329,FALSE),MATCH(M$10,규모매매지수!$1:$1,FALSE))</f>
        <v>97.311725308467175</v>
      </c>
      <c r="N23" s="762">
        <f>INDEX(규모매매지수!$289:$329,MATCH($E23,규모매매지수!$D$289:$D$329,FALSE),MATCH(N$10,규모매매지수!$1:$1,FALSE))</f>
        <v>99.145327051175897</v>
      </c>
      <c r="O23" s="1172">
        <f t="shared" si="3"/>
        <v>-0.28388725251790037</v>
      </c>
      <c r="P23" s="260">
        <f t="shared" si="4"/>
        <v>-2.2235194303528272</v>
      </c>
      <c r="Q23" s="1178">
        <f t="shared" si="5"/>
        <v>-0.37284001716771931</v>
      </c>
      <c r="R23" s="289">
        <f t="shared" si="6"/>
        <v>-2.3588022120708763</v>
      </c>
      <c r="S23" s="1178">
        <f t="shared" si="7"/>
        <v>-0.1573313085671435</v>
      </c>
      <c r="T23" s="289">
        <f t="shared" si="8"/>
        <v>-2.0038297442907416</v>
      </c>
      <c r="U23" s="1433" t="s">
        <v>276</v>
      </c>
      <c r="V23" s="1434"/>
      <c r="W23" s="1435"/>
      <c r="X23" s="635"/>
    </row>
    <row r="24" spans="1:24" s="310" customFormat="1" ht="11.25" customHeight="1">
      <c r="A24" s="630"/>
      <c r="B24" s="631"/>
      <c r="C24" s="1451" t="s">
        <v>176</v>
      </c>
      <c r="D24" s="1452"/>
      <c r="E24" s="720">
        <v>12</v>
      </c>
      <c r="F24" s="277">
        <f>INDEX(규모매매지수!$207:$247,MATCH($E24,규모매매지수!$D$207:$D$247,FALSE),MATCH(F$10,규모매매지수!$1:$1,FALSE))</f>
        <v>97.084863047386435</v>
      </c>
      <c r="G24" s="766">
        <f>INDEX(규모매매지수!$207:$247,MATCH($E24,규모매매지수!$D$207:$D$247,FALSE),MATCH(G$10,규모매매지수!$1:$1,FALSE))</f>
        <v>97.364928456086105</v>
      </c>
      <c r="H24" s="767">
        <f>INDEX(규모매매지수!$207:$247,MATCH($E24,규모매매지수!$D$207:$D$247,FALSE),MATCH(H$10,규모매매지수!$1:$1,FALSE))</f>
        <v>99.626239111078675</v>
      </c>
      <c r="I24" s="275">
        <f>INDEX(규모매매지수!$248:$288,MATCH($E24,규모매매지수!$D$248:$D$288,FALSE),MATCH(I$10,규모매매지수!$1:$1,FALSE))</f>
        <v>97.235258797017792</v>
      </c>
      <c r="J24" s="764">
        <f>INDEX(규모매매지수!$248:$288,MATCH($E24,규모매매지수!$D$248:$D$288,FALSE),MATCH(J$10,규모매매지수!$1:$1,FALSE))</f>
        <v>97.577915072377124</v>
      </c>
      <c r="K24" s="765">
        <f>INDEX(규모매매지수!$248:$288,MATCH($E24,규모매매지수!$D$248:$D$288,FALSE),MATCH(K$10,규모매매지수!$1:$1,FALSE))</f>
        <v>99.513753572750318</v>
      </c>
      <c r="L24" s="275">
        <f>INDEX(규모매매지수!$289:$329,MATCH($E24,규모매매지수!$D$289:$D$329,FALSE),MATCH(L$10,규모매매지수!$1:$1,FALSE))</f>
        <v>97.311372631762296</v>
      </c>
      <c r="M24" s="377">
        <f>INDEX(규모매매지수!$289:$329,MATCH($E24,규모매매지수!$D$289:$D$329,FALSE),MATCH(M$10,규모매매지수!$1:$1,FALSE))</f>
        <v>97.399011686896102</v>
      </c>
      <c r="N24" s="764">
        <f>INDEX(규모매매지수!$289:$329,MATCH($E24,규모매매지수!$D$289:$D$329,FALSE),MATCH(N$10,규모매매지수!$1:$1,FALSE))</f>
        <v>99.322340722740847</v>
      </c>
      <c r="O24" s="1173">
        <f t="shared" si="3"/>
        <v>-0.28764506187254346</v>
      </c>
      <c r="P24" s="380">
        <f t="shared" si="4"/>
        <v>-2.5509103689628665</v>
      </c>
      <c r="Q24" s="1179">
        <f t="shared" si="5"/>
        <v>-0.35116171021400966</v>
      </c>
      <c r="R24" s="380">
        <f t="shared" si="6"/>
        <v>-2.2896280101290856</v>
      </c>
      <c r="S24" s="1179">
        <f t="shared" si="7"/>
        <v>-8.9979409047324932E-2</v>
      </c>
      <c r="T24" s="380">
        <f t="shared" si="8"/>
        <v>-2.0246885809831916</v>
      </c>
      <c r="U24" s="1427" t="s">
        <v>303</v>
      </c>
      <c r="V24" s="1428"/>
      <c r="W24" s="632"/>
      <c r="X24" s="631"/>
    </row>
    <row r="25" spans="1:24" s="310" customFormat="1" ht="11.25" customHeight="1">
      <c r="A25" s="630"/>
      <c r="B25" s="636"/>
      <c r="C25" s="1455" t="s">
        <v>177</v>
      </c>
      <c r="D25" s="1456"/>
      <c r="E25" s="714">
        <v>13</v>
      </c>
      <c r="F25" s="254">
        <f>INDEX(규모매매지수!$207:$247,MATCH($E25,규모매매지수!$D$207:$D$247,FALSE),MATCH(F$10,규모매매지수!$1:$1,FALSE))</f>
        <v>98.15348099646917</v>
      </c>
      <c r="G25" s="768">
        <f>INDEX(규모매매지수!$207:$247,MATCH($E25,규모매매지수!$D$207:$D$247,FALSE),MATCH(G$10,규모매매지수!$1:$1,FALSE))</f>
        <v>98.427162112103758</v>
      </c>
      <c r="H25" s="771">
        <f>INDEX(규모매매지수!$207:$247,MATCH($E25,규모매매지수!$D$207:$D$247,FALSE),MATCH(H$10,규모매매지수!$1:$1,FALSE))</f>
        <v>99.864351984502093</v>
      </c>
      <c r="I25" s="254">
        <f>INDEX(규모매매지수!$248:$288,MATCH($E25,규모매매지수!$D$248:$D$288,FALSE),MATCH(I$10,규모매매지수!$1:$1,FALSE))</f>
        <v>96.725033564128978</v>
      </c>
      <c r="J25" s="768">
        <f>INDEX(규모매매지수!$248:$288,MATCH($E25,규모매매지수!$D$248:$D$288,FALSE),MATCH(J$10,규모매매지수!$1:$1,FALSE))</f>
        <v>97.128905106124918</v>
      </c>
      <c r="K25" s="771">
        <f>INDEX(규모매매지수!$248:$288,MATCH($E25,규모매매지수!$D$248:$D$288,FALSE),MATCH(K$10,규모매매지수!$1:$1,FALSE))</f>
        <v>99.20090573365286</v>
      </c>
      <c r="L25" s="254">
        <f>INDEX(규모매매지수!$289:$329,MATCH($E25,규모매매지수!$D$289:$D$329,FALSE),MATCH(L$10,규모매매지수!$1:$1,FALSE))</f>
        <v>97.093397596299965</v>
      </c>
      <c r="M25" s="281">
        <f>INDEX(규모매매지수!$289:$329,MATCH($E25,규모매매지수!$D$289:$D$329,FALSE),MATCH(M$10,규모매매지수!$1:$1,FALSE))</f>
        <v>97.274434923675955</v>
      </c>
      <c r="N25" s="768">
        <f>INDEX(규모매매지수!$289:$329,MATCH($E25,규모매매지수!$D$289:$D$329,FALSE),MATCH(N$10,규모매매지수!$1:$1,FALSE))</f>
        <v>99.069751356931334</v>
      </c>
      <c r="O25" s="1174">
        <f t="shared" si="3"/>
        <v>-0.27805446155491076</v>
      </c>
      <c r="P25" s="284">
        <f t="shared" si="4"/>
        <v>-1.7131949029203453</v>
      </c>
      <c r="Q25" s="1181">
        <f t="shared" si="5"/>
        <v>-0.41580983699410767</v>
      </c>
      <c r="R25" s="284">
        <f t="shared" si="6"/>
        <v>-2.49581609282018</v>
      </c>
      <c r="S25" s="1181">
        <f t="shared" si="7"/>
        <v>-0.18610987308025351</v>
      </c>
      <c r="T25" s="284">
        <f t="shared" si="8"/>
        <v>-1.9949113968308119</v>
      </c>
      <c r="U25" s="1425" t="s">
        <v>304</v>
      </c>
      <c r="V25" s="1426"/>
      <c r="W25" s="634"/>
      <c r="X25" s="637"/>
    </row>
    <row r="26" spans="1:24" s="310" customFormat="1" ht="13.5" customHeight="1">
      <c r="A26" s="1458" t="s">
        <v>191</v>
      </c>
      <c r="B26" s="1458"/>
      <c r="C26" s="1458"/>
      <c r="D26" s="1458"/>
      <c r="E26" s="720">
        <v>14</v>
      </c>
      <c r="F26" s="277">
        <f>INDEX(규모매매지수!$207:$247,MATCH($E26,규모매매지수!$D$207:$D$247,FALSE),MATCH(F$10,규모매매지수!$1:$1,FALSE))</f>
        <v>98.269176210590132</v>
      </c>
      <c r="G26" s="766">
        <f>INDEX(규모매매지수!$207:$247,MATCH($E26,규모매매지수!$D$207:$D$247,FALSE),MATCH(G$10,규모매매지수!$1:$1,FALSE))</f>
        <v>98.423412882400314</v>
      </c>
      <c r="H26" s="767">
        <f>INDEX(규모매매지수!$207:$247,MATCH($E26,규모매매지수!$D$207:$D$247,FALSE),MATCH(H$10,규모매매지수!$1:$1,FALSE))</f>
        <v>99.726521905124571</v>
      </c>
      <c r="I26" s="277">
        <f>INDEX(규모매매지수!$248:$288,MATCH($E26,규모매매지수!$D$248:$D$288,FALSE),MATCH(I$10,규모매매지수!$1:$1,FALSE))</f>
        <v>98.698203376245246</v>
      </c>
      <c r="J26" s="766">
        <f>INDEX(규모매매지수!$248:$288,MATCH($E26,규모매매지수!$D$248:$D$288,FALSE),MATCH(J$10,규모매매지수!$1:$1,FALSE))</f>
        <v>98.864549737562783</v>
      </c>
      <c r="K26" s="767">
        <f>INDEX(규모매매지수!$248:$288,MATCH($E26,규모매매지수!$D$248:$D$288,FALSE),MATCH(K$10,규모매매지수!$1:$1,FALSE))</f>
        <v>99.705654353725947</v>
      </c>
      <c r="L26" s="277">
        <f>INDEX(규모매매지수!$289:$329,MATCH($E26,규모매매지수!$D$289:$D$329,FALSE),MATCH(L$10,규모매매지수!$1:$1,FALSE))</f>
        <v>95.633545785354301</v>
      </c>
      <c r="M26" s="255">
        <f>INDEX(규모매매지수!$289:$329,MATCH($E26,규모매매지수!$D$289:$D$329,FALSE),MATCH(M$10,규모매매지수!$1:$1,FALSE))</f>
        <v>95.880784922175877</v>
      </c>
      <c r="N26" s="766">
        <f>INDEX(규모매매지수!$289:$329,MATCH($E26,규모매매지수!$D$289:$D$329,FALSE),MATCH(N$10,규모매매지수!$1:$1,FALSE))</f>
        <v>99.370246252771238</v>
      </c>
      <c r="O26" s="1172">
        <f t="shared" si="3"/>
        <v>-0.1567072988969298</v>
      </c>
      <c r="P26" s="260">
        <f t="shared" si="4"/>
        <v>-1.4613421451927233</v>
      </c>
      <c r="Q26" s="1177">
        <f t="shared" si="5"/>
        <v>-0.16825683398054014</v>
      </c>
      <c r="R26" s="267">
        <f t="shared" si="6"/>
        <v>-1.0104251198297831</v>
      </c>
      <c r="S26" s="1177">
        <f t="shared" si="7"/>
        <v>-0.2578609854125169</v>
      </c>
      <c r="T26" s="267">
        <f t="shared" si="8"/>
        <v>-3.7603816115256206</v>
      </c>
      <c r="U26" s="1445" t="s">
        <v>284</v>
      </c>
      <c r="V26" s="1446"/>
      <c r="W26" s="1446"/>
      <c r="X26" s="1446"/>
    </row>
    <row r="27" spans="1:24" s="310" customFormat="1" ht="11.25" customHeight="1">
      <c r="A27" s="638"/>
      <c r="B27" s="1471" t="s">
        <v>1396</v>
      </c>
      <c r="C27" s="1472"/>
      <c r="D27" s="1472"/>
      <c r="E27" s="714">
        <v>15</v>
      </c>
      <c r="F27" s="268">
        <f>INDEX(규모매매지수!$207:$247,MATCH($E27,규모매매지수!$D$207:$D$247,FALSE),MATCH(F$10,규모매매지수!$1:$1,FALSE))</f>
        <v>98.024979726010969</v>
      </c>
      <c r="G27" s="762">
        <f>INDEX(규모매매지수!$207:$247,MATCH($E27,규모매매지수!$D$207:$D$247,FALSE),MATCH(G$10,규모매매지수!$1:$1,FALSE))</f>
        <v>98.110862522066014</v>
      </c>
      <c r="H27" s="763">
        <f>INDEX(규모매매지수!$207:$247,MATCH($E27,규모매매지수!$D$207:$D$247,FALSE),MATCH(H$10,규모매매지수!$1:$1,FALSE))</f>
        <v>99.588559731927546</v>
      </c>
      <c r="I27" s="268">
        <f>INDEX(규모매매지수!$248:$288,MATCH($E27,규모매매지수!$D$248:$D$288,FALSE),MATCH(I$10,규모매매지수!$1:$1,FALSE))</f>
        <v>96.918292161374282</v>
      </c>
      <c r="J27" s="762">
        <f>INDEX(규모매매지수!$248:$288,MATCH($E27,규모매매지수!$D$248:$D$288,FALSE),MATCH(J$10,규모매매지수!$1:$1,FALSE))</f>
        <v>97.135628584659955</v>
      </c>
      <c r="K27" s="763">
        <f>INDEX(규모매매지수!$248:$288,MATCH($E27,규모매매지수!$D$248:$D$288,FALSE),MATCH(K$10,규모매매지수!$1:$1,FALSE))</f>
        <v>99.285028924997036</v>
      </c>
      <c r="L27" s="268">
        <f>INDEX(규모매매지수!$289:$329,MATCH($E27,규모매매지수!$D$289:$D$329,FALSE),MATCH(L$10,규모매매지수!$1:$1,FALSE))</f>
        <v>87.511076491358253</v>
      </c>
      <c r="M27" s="285">
        <f>INDEX(규모매매지수!$289:$329,MATCH($E27,규모매매지수!$D$289:$D$329,FALSE),MATCH(M$10,규모매매지수!$1:$1,FALSE))</f>
        <v>88.127698060222727</v>
      </c>
      <c r="N27" s="762">
        <f>INDEX(규모매매지수!$289:$329,MATCH($E27,규모매매지수!$D$289:$D$329,FALSE),MATCH(N$10,규모매매지수!$1:$1,FALSE))</f>
        <v>96.35322778101461</v>
      </c>
      <c r="O27" s="1175">
        <f t="shared" si="3"/>
        <v>-8.7536480515326698E-2</v>
      </c>
      <c r="P27" s="289">
        <f t="shared" si="4"/>
        <v>-1.5700397818036782</v>
      </c>
      <c r="Q27" s="1178">
        <f t="shared" si="5"/>
        <v>-0.22374532028301974</v>
      </c>
      <c r="R27" s="289">
        <f t="shared" si="6"/>
        <v>-2.383780101842603</v>
      </c>
      <c r="S27" s="1178">
        <f t="shared" si="7"/>
        <v>-0.69969099662979817</v>
      </c>
      <c r="T27" s="289">
        <f t="shared" si="8"/>
        <v>-9.1768085961294705</v>
      </c>
      <c r="U27" s="1433" t="s">
        <v>1400</v>
      </c>
      <c r="V27" s="1434"/>
      <c r="W27" s="1435"/>
      <c r="X27" s="639"/>
    </row>
    <row r="28" spans="1:24" s="310" customFormat="1" ht="11.25" customHeight="1">
      <c r="A28" s="638"/>
      <c r="B28" s="1473" t="s">
        <v>773</v>
      </c>
      <c r="C28" s="1454"/>
      <c r="D28" s="1454"/>
      <c r="E28" s="720">
        <v>16</v>
      </c>
      <c r="F28" s="277">
        <f>INDEX(규모매매지수!$207:$247,MATCH($E28,규모매매지수!$D$207:$D$247,FALSE),MATCH(F$10,규모매매지수!$1:$1,FALSE))</f>
        <v>99.424749779590499</v>
      </c>
      <c r="G28" s="766">
        <f>INDEX(규모매매지수!$207:$247,MATCH($E28,규모매매지수!$D$207:$D$247,FALSE),MATCH(G$10,규모매매지수!$1:$1,FALSE))</f>
        <v>100.01302160589618</v>
      </c>
      <c r="H28" s="767">
        <f>INDEX(규모매매지수!$207:$247,MATCH($E28,규모매매지수!$D$207:$D$247,FALSE),MATCH(H$10,규모매매지수!$1:$1,FALSE))</f>
        <v>99.884824952859873</v>
      </c>
      <c r="I28" s="277">
        <f>INDEX(규모매매지수!$248:$288,MATCH($E28,규모매매지수!$D$248:$D$288,FALSE),MATCH(I$10,규모매매지수!$1:$1,FALSE))</f>
        <v>100.44086570751909</v>
      </c>
      <c r="J28" s="766">
        <f>INDEX(규모매매지수!$248:$288,MATCH($E28,규모매매지수!$D$248:$D$288,FALSE),MATCH(J$10,규모매매지수!$1:$1,FALSE))</f>
        <v>100.73157984121761</v>
      </c>
      <c r="K28" s="767">
        <f>INDEX(규모매매지수!$248:$288,MATCH($E28,규모매매지수!$D$248:$D$288,FALSE),MATCH(K$10,규모매매지수!$1:$1,FALSE))</f>
        <v>99.874802308272663</v>
      </c>
      <c r="L28" s="277">
        <f>INDEX(규모매매지수!$289:$329,MATCH($E28,규모매매지수!$D$289:$D$329,FALSE),MATCH(L$10,규모매매지수!$1:$1,FALSE))</f>
        <v>96.506409448467906</v>
      </c>
      <c r="M28" s="255">
        <f>INDEX(규모매매지수!$289:$329,MATCH($E28,규모매매지수!$D$289:$D$329,FALSE),MATCH(M$10,규모매매지수!$1:$1,FALSE))</f>
        <v>96.73781547172247</v>
      </c>
      <c r="N28" s="766">
        <f>INDEX(규모매매지수!$289:$329,MATCH($E28,규모매매지수!$D$289:$D$329,FALSE),MATCH(N$10,규모매매지수!$1:$1,FALSE))</f>
        <v>99.557416369631895</v>
      </c>
      <c r="O28" s="1172">
        <f t="shared" si="3"/>
        <v>-0.58819523384043837</v>
      </c>
      <c r="P28" s="260">
        <f t="shared" si="4"/>
        <v>-0.46060567607392189</v>
      </c>
      <c r="Q28" s="1180">
        <f t="shared" si="5"/>
        <v>-0.28860277398286005</v>
      </c>
      <c r="R28" s="260">
        <f t="shared" si="6"/>
        <v>0.56677298594216552</v>
      </c>
      <c r="S28" s="1180">
        <f t="shared" si="7"/>
        <v>-0.23920947783052648</v>
      </c>
      <c r="T28" s="260">
        <f t="shared" si="8"/>
        <v>-3.0645702072423786</v>
      </c>
      <c r="U28" s="1436" t="s">
        <v>1401</v>
      </c>
      <c r="V28" s="1437"/>
      <c r="W28" s="1438"/>
      <c r="X28" s="639"/>
    </row>
    <row r="29" spans="1:24" s="310" customFormat="1" ht="11.25" customHeight="1">
      <c r="A29" s="638"/>
      <c r="B29" s="1473" t="s">
        <v>181</v>
      </c>
      <c r="C29" s="1454"/>
      <c r="D29" s="1454"/>
      <c r="E29" s="714">
        <v>17</v>
      </c>
      <c r="F29" s="277">
        <f>INDEX(규모매매지수!$207:$247,MATCH($E29,규모매매지수!$D$207:$D$247,FALSE),MATCH(F$10,규모매매지수!$1:$1,FALSE))</f>
        <v>99.005964044093091</v>
      </c>
      <c r="G29" s="766">
        <f>INDEX(규모매매지수!$207:$247,MATCH($E29,규모매매지수!$D$207:$D$247,FALSE),MATCH(G$10,규모매매지수!$1:$1,FALSE))</f>
        <v>99.009916879539574</v>
      </c>
      <c r="H29" s="767">
        <f>INDEX(규모매매지수!$207:$247,MATCH($E29,규모매매지수!$D$207:$D$247,FALSE),MATCH(H$10,규모매매지수!$1:$1,FALSE))</f>
        <v>99.898716418627828</v>
      </c>
      <c r="I29" s="277">
        <f>INDEX(규모매매지수!$248:$288,MATCH($E29,규모매매지수!$D$248:$D$288,FALSE),MATCH(I$10,규모매매지수!$1:$1,FALSE))</f>
        <v>99.330017151387864</v>
      </c>
      <c r="J29" s="766">
        <f>INDEX(규모매매지수!$248:$288,MATCH($E29,규모매매지수!$D$248:$D$288,FALSE),MATCH(J$10,규모매매지수!$1:$1,FALSE))</f>
        <v>99.391821511619625</v>
      </c>
      <c r="K29" s="767">
        <f>INDEX(규모매매지수!$248:$288,MATCH($E29,규모매매지수!$D$248:$D$288,FALSE),MATCH(K$10,규모매매지수!$1:$1,FALSE))</f>
        <v>99.933288672015024</v>
      </c>
      <c r="L29" s="277">
        <f>INDEX(규모매매지수!$289:$329,MATCH($E29,규모매매지수!$D$289:$D$329,FALSE),MATCH(L$10,규모매매지수!$1:$1,FALSE))</f>
        <v>105.39942192735326</v>
      </c>
      <c r="M29" s="255">
        <f>INDEX(규모매매지수!$289:$329,MATCH($E29,규모매매지수!$D$289:$D$329,FALSE),MATCH(M$10,규모매매지수!$1:$1,FALSE))</f>
        <v>105.39942192735326</v>
      </c>
      <c r="N29" s="766">
        <f>INDEX(규모매매지수!$289:$329,MATCH($E29,규모매매지수!$D$289:$D$329,FALSE),MATCH(N$10,규모매매지수!$1:$1,FALSE))</f>
        <v>104.47094861480683</v>
      </c>
      <c r="O29" s="1172">
        <f t="shared" si="3"/>
        <v>-3.9923631602434284E-3</v>
      </c>
      <c r="P29" s="260">
        <f t="shared" si="4"/>
        <v>-0.89365750285883561</v>
      </c>
      <c r="Q29" s="1180">
        <f t="shared" si="5"/>
        <v>-6.2182541070077146E-2</v>
      </c>
      <c r="R29" s="260">
        <f t="shared" si="6"/>
        <v>-0.60367423972919054</v>
      </c>
      <c r="S29" s="1180">
        <f t="shared" si="7"/>
        <v>0</v>
      </c>
      <c r="T29" s="260">
        <f t="shared" si="8"/>
        <v>0.88873828069637728</v>
      </c>
      <c r="U29" s="1436" t="s">
        <v>1395</v>
      </c>
      <c r="V29" s="1437"/>
      <c r="W29" s="1438"/>
      <c r="X29" s="639"/>
    </row>
    <row r="30" spans="1:24" s="310" customFormat="1" ht="11.25" customHeight="1">
      <c r="A30" s="638"/>
      <c r="B30" s="1473" t="s">
        <v>1397</v>
      </c>
      <c r="C30" s="1454"/>
      <c r="D30" s="1454"/>
      <c r="E30" s="720">
        <v>18</v>
      </c>
      <c r="F30" s="277">
        <f>INDEX(규모매매지수!$207:$247,MATCH($E30,규모매매지수!$D$207:$D$247,FALSE),MATCH(F$10,규모매매지수!$1:$1,FALSE))</f>
        <v>95.672371808884449</v>
      </c>
      <c r="G30" s="766">
        <f>INDEX(규모매매지수!$207:$247,MATCH($E30,규모매매지수!$D$207:$D$247,FALSE),MATCH(G$10,규모매매지수!$1:$1,FALSE))</f>
        <v>95.919572537236647</v>
      </c>
      <c r="H30" s="767">
        <f>INDEX(규모매매지수!$207:$247,MATCH($E30,규모매매지수!$D$207:$D$247,FALSE),MATCH(H$10,규모매매지수!$1:$1,FALSE))</f>
        <v>99.688275260080346</v>
      </c>
      <c r="I30" s="277">
        <f>INDEX(규모매매지수!$248:$288,MATCH($E30,규모매매지수!$D$248:$D$288,FALSE),MATCH(I$10,규모매매지수!$1:$1,FALSE))</f>
        <v>98.194967669906461</v>
      </c>
      <c r="J30" s="766">
        <f>INDEX(규모매매지수!$248:$288,MATCH($E30,규모매매지수!$D$248:$D$288,FALSE),MATCH(J$10,규모매매지수!$1:$1,FALSE))</f>
        <v>98.412880726045756</v>
      </c>
      <c r="K30" s="767">
        <f>INDEX(규모매매지수!$248:$288,MATCH($E30,규모매매지수!$D$248:$D$288,FALSE),MATCH(K$10,규모매매지수!$1:$1,FALSE))</f>
        <v>99.655287164416492</v>
      </c>
      <c r="L30" s="277">
        <f>INDEX(규모매매지수!$289:$329,MATCH($E30,규모매매지수!$D$289:$D$329,FALSE),MATCH(L$10,규모매매지수!$1:$1,FALSE))</f>
        <v>97.069398100956832</v>
      </c>
      <c r="M30" s="255">
        <f>INDEX(규모매매지수!$289:$329,MATCH($E30,규모매매지수!$D$289:$D$329,FALSE),MATCH(M$10,규모매매지수!$1:$1,FALSE))</f>
        <v>97.069398100956832</v>
      </c>
      <c r="N30" s="766">
        <f>INDEX(규모매매지수!$289:$329,MATCH($E30,규모매매지수!$D$289:$D$329,FALSE),MATCH(N$10,규모매매지수!$1:$1,FALSE))</f>
        <v>99.237907750326897</v>
      </c>
      <c r="O30" s="1172">
        <f t="shared" si="3"/>
        <v>-0.25771667013656518</v>
      </c>
      <c r="P30" s="260">
        <f t="shared" si="4"/>
        <v>-4.0284611612736443</v>
      </c>
      <c r="Q30" s="1180">
        <f t="shared" si="5"/>
        <v>-0.22142737264840839</v>
      </c>
      <c r="R30" s="260">
        <f t="shared" si="6"/>
        <v>-1.4653708158009926</v>
      </c>
      <c r="S30" s="1180">
        <f t="shared" si="7"/>
        <v>0</v>
      </c>
      <c r="T30" s="260">
        <f t="shared" si="8"/>
        <v>-2.1851626042195815</v>
      </c>
      <c r="U30" s="1436" t="s">
        <v>1399</v>
      </c>
      <c r="V30" s="1437"/>
      <c r="W30" s="1438"/>
      <c r="X30" s="639"/>
    </row>
    <row r="31" spans="1:24" s="310" customFormat="1" ht="11.25" customHeight="1">
      <c r="A31" s="638" t="s">
        <v>162</v>
      </c>
      <c r="B31" s="1473" t="s">
        <v>1398</v>
      </c>
      <c r="C31" s="1454"/>
      <c r="D31" s="1454"/>
      <c r="E31" s="714">
        <v>19</v>
      </c>
      <c r="F31" s="277">
        <f>INDEX(규모매매지수!$207:$247,MATCH($E31,규모매매지수!$D$207:$D$247,FALSE),MATCH(F$10,규모매매지수!$1:$1,FALSE))</f>
        <v>99.983983978963124</v>
      </c>
      <c r="G31" s="766">
        <f>INDEX(규모매매지수!$207:$247,MATCH($E31,규모매매지수!$D$207:$D$247,FALSE),MATCH(G$10,규모매매지수!$1:$1,FALSE))</f>
        <v>99.943191295714129</v>
      </c>
      <c r="H31" s="767">
        <f>INDEX(규모매매지수!$207:$247,MATCH($E31,규모매매지수!$D$207:$D$247,FALSE),MATCH(H$10,규모매매지수!$1:$1,FALSE))</f>
        <v>99.860540680427206</v>
      </c>
      <c r="I31" s="277">
        <f>INDEX(규모매매지수!$248:$288,MATCH($E31,규모매매지수!$D$248:$D$288,FALSE),MATCH(I$10,규모매매지수!$1:$1,FALSE))</f>
        <v>98.647963069085677</v>
      </c>
      <c r="J31" s="766">
        <f>INDEX(규모매매지수!$248:$288,MATCH($E31,규모매매지수!$D$248:$D$288,FALSE),MATCH(J$10,규모매매지수!$1:$1,FALSE))</f>
        <v>98.804986866041816</v>
      </c>
      <c r="K31" s="767">
        <f>INDEX(규모매매지수!$248:$288,MATCH($E31,규모매매지수!$D$248:$D$288,FALSE),MATCH(K$10,규모매매지수!$1:$1,FALSE))</f>
        <v>99.715425168729567</v>
      </c>
      <c r="L31" s="277">
        <f>INDEX(규모매매지수!$289:$329,MATCH($E31,규모매매지수!$D$289:$D$329,FALSE),MATCH(L$10,규모매매지수!$1:$1,FALSE))</f>
        <v>100.03326670586318</v>
      </c>
      <c r="M31" s="255">
        <f>INDEX(규모매매지수!$289:$329,MATCH($E31,규모매매지수!$D$289:$D$329,FALSE),MATCH(M$10,규모매매지수!$1:$1,FALSE))</f>
        <v>100.03326670586318</v>
      </c>
      <c r="N31" s="766">
        <f>INDEX(규모매매지수!$289:$329,MATCH($E31,규모매매지수!$D$289:$D$329,FALSE),MATCH(N$10,규모매매지수!$1:$1,FALSE))</f>
        <v>99.893446838577177</v>
      </c>
      <c r="O31" s="1172">
        <f t="shared" si="3"/>
        <v>4.0815870216004413E-2</v>
      </c>
      <c r="P31" s="260">
        <f t="shared" si="4"/>
        <v>0.12361569213905632</v>
      </c>
      <c r="Q31" s="1180">
        <f t="shared" si="5"/>
        <v>-0.1589229470462139</v>
      </c>
      <c r="R31" s="260">
        <f t="shared" si="6"/>
        <v>-1.0705084973940848</v>
      </c>
      <c r="S31" s="1180">
        <f t="shared" si="7"/>
        <v>0</v>
      </c>
      <c r="T31" s="260">
        <f t="shared" si="8"/>
        <v>0.13996900868977757</v>
      </c>
      <c r="U31" s="1436" t="s">
        <v>1402</v>
      </c>
      <c r="V31" s="1437"/>
      <c r="W31" s="1438"/>
      <c r="X31" s="639"/>
    </row>
    <row r="32" spans="1:24" s="310" customFormat="1" ht="11.25" customHeight="1">
      <c r="A32" s="638"/>
      <c r="B32" s="1473" t="s">
        <v>1388</v>
      </c>
      <c r="C32" s="1454"/>
      <c r="D32" s="1454"/>
      <c r="E32" s="720">
        <v>20</v>
      </c>
      <c r="F32" s="277">
        <f>INDEX(규모매매지수!$207:$247,MATCH($E32,규모매매지수!$D$207:$D$247,FALSE),MATCH(F$10,규모매매지수!$1:$1,FALSE))</f>
        <v>96.459631787091624</v>
      </c>
      <c r="G32" s="766">
        <f>INDEX(규모매매지수!$207:$247,MATCH($E32,규모매매지수!$D$207:$D$247,FALSE),MATCH(G$10,규모매매지수!$1:$1,FALSE))</f>
        <v>96.538530085055314</v>
      </c>
      <c r="H32" s="767">
        <f>INDEX(규모매매지수!$207:$247,MATCH($E32,규모매매지수!$D$207:$D$247,FALSE),MATCH(H$10,규모매매지수!$1:$1,FALSE))</f>
        <v>98.967554601222872</v>
      </c>
      <c r="I32" s="277">
        <f>INDEX(규모매매지수!$248:$288,MATCH($E32,규모매매지수!$D$248:$D$288,FALSE),MATCH(I$10,규모매매지수!$1:$1,FALSE))</f>
        <v>98.576168290948445</v>
      </c>
      <c r="J32" s="766">
        <f>INDEX(규모매매지수!$248:$288,MATCH($E32,규모매매지수!$D$248:$D$288,FALSE),MATCH(J$10,규모매매지수!$1:$1,FALSE))</f>
        <v>98.616818510663833</v>
      </c>
      <c r="K32" s="767">
        <f>INDEX(규모매매지수!$248:$288,MATCH($E32,규모매매지수!$D$248:$D$288,FALSE),MATCH(K$10,규모매매지수!$1:$1,FALSE))</f>
        <v>99.60289896571517</v>
      </c>
      <c r="L32" s="277">
        <f>INDEX(규모매매지수!$289:$329,MATCH($E32,규모매매지수!$D$289:$D$329,FALSE),MATCH(L$10,규모매매지수!$1:$1,FALSE))</f>
        <v>96.644553574014594</v>
      </c>
      <c r="M32" s="255">
        <f>INDEX(규모매매지수!$289:$329,MATCH($E32,규모매매지수!$D$289:$D$329,FALSE),MATCH(M$10,규모매매지수!$1:$1,FALSE))</f>
        <v>96.644553574014594</v>
      </c>
      <c r="N32" s="766">
        <f>INDEX(규모매매지수!$289:$329,MATCH($E32,규모매매지수!$D$289:$D$329,FALSE),MATCH(N$10,규모매매지수!$1:$1,FALSE))</f>
        <v>99.347359758980318</v>
      </c>
      <c r="O32" s="1172">
        <f t="shared" si="3"/>
        <v>-8.1727262569852854E-2</v>
      </c>
      <c r="P32" s="260">
        <f t="shared" si="4"/>
        <v>-2.5340858670668376</v>
      </c>
      <c r="Q32" s="1180">
        <f t="shared" si="5"/>
        <v>-4.122037227451969E-2</v>
      </c>
      <c r="R32" s="260">
        <f t="shared" si="6"/>
        <v>-1.0308240878813546</v>
      </c>
      <c r="S32" s="1180">
        <f t="shared" si="7"/>
        <v>0</v>
      </c>
      <c r="T32" s="260">
        <f t="shared" si="8"/>
        <v>-2.7205616651744036</v>
      </c>
      <c r="U32" s="1436" t="s">
        <v>1404</v>
      </c>
      <c r="V32" s="1437"/>
      <c r="W32" s="1438"/>
      <c r="X32" s="639"/>
    </row>
    <row r="33" spans="1:24" s="310" customFormat="1" ht="11.25" customHeight="1">
      <c r="A33" s="640"/>
      <c r="B33" s="1470" t="s">
        <v>1389</v>
      </c>
      <c r="C33" s="1456"/>
      <c r="D33" s="1456"/>
      <c r="E33" s="714">
        <v>21</v>
      </c>
      <c r="F33" s="254">
        <f>INDEX(규모매매지수!$207:$247,MATCH($E33,규모매매지수!$D$207:$D$247,FALSE),MATCH(F$10,규모매매지수!$1:$1,FALSE))</f>
        <v>97.10813631425674</v>
      </c>
      <c r="G33" s="768">
        <f>INDEX(규모매매지수!$207:$247,MATCH($E33,규모매매지수!$D$207:$D$247,FALSE),MATCH(G$10,규모매매지수!$1:$1,FALSE))</f>
        <v>97.610809425634642</v>
      </c>
      <c r="H33" s="771">
        <f>INDEX(규모매매지수!$207:$247,MATCH($E33,규모매매지수!$D$207:$D$247,FALSE),MATCH(H$10,규모매매지수!$1:$1,FALSE))</f>
        <v>99.543790187386762</v>
      </c>
      <c r="I33" s="254">
        <f>INDEX(규모매매지수!$248:$288,MATCH($E33,규모매매지수!$D$248:$D$288,FALSE),MATCH(I$10,규모매매지수!$1:$1,FALSE))</f>
        <v>97.375054346368287</v>
      </c>
      <c r="J33" s="768">
        <f>INDEX(규모매매지수!$248:$288,MATCH($E33,규모매매지수!$D$248:$D$288,FALSE),MATCH(J$10,규모매매지수!$1:$1,FALSE))</f>
        <v>97.726567268398028</v>
      </c>
      <c r="K33" s="771">
        <f>INDEX(규모매매지수!$248:$288,MATCH($E33,규모매매지수!$D$248:$D$288,FALSE),MATCH(K$10,규모매매지수!$1:$1,FALSE))</f>
        <v>99.363834281206138</v>
      </c>
      <c r="L33" s="254">
        <f>INDEX(규모매매지수!$289:$329,MATCH($E33,규모매매지수!$D$289:$D$329,FALSE),MATCH(L$10,규모매매지수!$1:$1,FALSE))</f>
        <v>100.25812550274071</v>
      </c>
      <c r="M33" s="281">
        <f>INDEX(규모매매지수!$289:$329,MATCH($E33,규모매매지수!$D$289:$D$329,FALSE),MATCH(M$10,규모매매지수!$1:$1,FALSE))</f>
        <v>100.69308687472494</v>
      </c>
      <c r="N33" s="768">
        <f>INDEX(규모매매지수!$289:$329,MATCH($E33,규모매매지수!$D$289:$D$329,FALSE),MATCH(N$10,규모매매지수!$1:$1,FALSE))</f>
        <v>99.103120896511484</v>
      </c>
      <c r="O33" s="1174">
        <f t="shared" si="3"/>
        <v>-0.51497689071092756</v>
      </c>
      <c r="P33" s="284">
        <f t="shared" si="4"/>
        <v>-2.4468164900542932</v>
      </c>
      <c r="Q33" s="1181">
        <f t="shared" si="5"/>
        <v>-0.35969023762426611</v>
      </c>
      <c r="R33" s="284">
        <f t="shared" si="6"/>
        <v>-2.0015128735969223</v>
      </c>
      <c r="S33" s="1181">
        <f t="shared" si="7"/>
        <v>-0.43196746220063309</v>
      </c>
      <c r="T33" s="284">
        <f t="shared" si="8"/>
        <v>1.1654573496583831</v>
      </c>
      <c r="U33" s="1441" t="s">
        <v>1403</v>
      </c>
      <c r="V33" s="1439"/>
      <c r="W33" s="1440"/>
      <c r="X33" s="642"/>
    </row>
    <row r="34" spans="1:24" s="310" customFormat="1" ht="13.5" customHeight="1">
      <c r="A34" s="1476" t="s">
        <v>185</v>
      </c>
      <c r="B34" s="1476"/>
      <c r="C34" s="1476"/>
      <c r="D34" s="1476"/>
      <c r="E34" s="720">
        <v>22</v>
      </c>
      <c r="F34" s="261">
        <f>INDEX(규모매매지수!$207:$247,MATCH($E34,규모매매지수!$D$207:$D$247,FALSE),MATCH(F$10,규모매매지수!$1:$1,FALSE))</f>
        <v>97.03599876709464</v>
      </c>
      <c r="G34" s="760">
        <f>INDEX(규모매매지수!$207:$247,MATCH($E34,규모매매지수!$D$207:$D$247,FALSE),MATCH(G$10,규모매매지수!$1:$1,FALSE))</f>
        <v>97.401976535771269</v>
      </c>
      <c r="H34" s="761">
        <f>INDEX(규모매매지수!$207:$247,MATCH($E34,규모매매지수!$D$207:$D$247,FALSE),MATCH(H$10,규모매매지수!$1:$1,FALSE))</f>
        <v>99.376485239154206</v>
      </c>
      <c r="I34" s="261">
        <f>INDEX(규모매매지수!$248:$288,MATCH($E34,규모매매지수!$D$248:$D$288,FALSE),MATCH(I$10,규모매매지수!$1:$1,FALSE))</f>
        <v>96.866381526852194</v>
      </c>
      <c r="J34" s="760">
        <f>INDEX(규모매매지수!$248:$288,MATCH($E34,규모매매지수!$D$248:$D$288,FALSE),MATCH(J$10,규모매매지수!$1:$1,FALSE))</f>
        <v>96.945615670915558</v>
      </c>
      <c r="K34" s="761">
        <f>INDEX(규모매매지수!$248:$288,MATCH($E34,규모매매지수!$D$248:$D$288,FALSE),MATCH(K$10,규모매매지수!$1:$1,FALSE))</f>
        <v>98.839510281424211</v>
      </c>
      <c r="L34" s="261">
        <f>INDEX(규모매매지수!$289:$329,MATCH($E34,규모매매지수!$D$289:$D$329,FALSE),MATCH(L$10,규모매매지수!$1:$1,FALSE))</f>
        <v>100.92961487383798</v>
      </c>
      <c r="M34" s="262">
        <f>INDEX(규모매매지수!$289:$329,MATCH($E34,규모매매지수!$D$289:$D$329,FALSE),MATCH(M$10,규모매매지수!$1:$1,FALSE))</f>
        <v>100.92961487383798</v>
      </c>
      <c r="N34" s="760">
        <f>INDEX(규모매매지수!$289:$329,MATCH($E34,규모매매지수!$D$289:$D$329,FALSE),MATCH(N$10,규모매매지수!$1:$1,FALSE))</f>
        <v>100</v>
      </c>
      <c r="O34" s="1171">
        <f t="shared" si="3"/>
        <v>-0.37573957089281906</v>
      </c>
      <c r="P34" s="267">
        <f t="shared" si="4"/>
        <v>-2.3551713128383223</v>
      </c>
      <c r="Q34" s="1177">
        <f t="shared" si="5"/>
        <v>-8.1730507888388981E-2</v>
      </c>
      <c r="R34" s="267">
        <f t="shared" si="6"/>
        <v>-1.9962955592899623</v>
      </c>
      <c r="S34" s="1177">
        <f t="shared" si="7"/>
        <v>0</v>
      </c>
      <c r="T34" s="267">
        <f t="shared" si="8"/>
        <v>0.92961487383798058</v>
      </c>
      <c r="U34" s="1374" t="s">
        <v>285</v>
      </c>
      <c r="V34" s="1375"/>
      <c r="W34" s="1375"/>
      <c r="X34" s="1375"/>
    </row>
    <row r="35" spans="1:24" s="310" customFormat="1" ht="13.5" customHeight="1">
      <c r="A35" s="1373" t="s">
        <v>186</v>
      </c>
      <c r="B35" s="1373"/>
      <c r="C35" s="1373"/>
      <c r="D35" s="1373"/>
      <c r="E35" s="714">
        <v>23</v>
      </c>
      <c r="F35" s="261">
        <f>INDEX(규모매매지수!$207:$247,MATCH($E35,규모매매지수!$D$207:$D$247,FALSE),MATCH(F$10,규모매매지수!$1:$1,FALSE))</f>
        <v>100.23433968874377</v>
      </c>
      <c r="G35" s="760">
        <f>INDEX(규모매매지수!$207:$247,MATCH($E35,규모매매지수!$D$207:$D$247,FALSE),MATCH(G$10,규모매매지수!$1:$1,FALSE))</f>
        <v>100.36671641091476</v>
      </c>
      <c r="H35" s="761">
        <f>INDEX(규모매매지수!$207:$247,MATCH($E35,규모매매지수!$D$207:$D$247,FALSE),MATCH(H$10,규모매매지수!$1:$1,FALSE))</f>
        <v>100.08291385899983</v>
      </c>
      <c r="I35" s="261">
        <f>INDEX(규모매매지수!$248:$288,MATCH($E35,규모매매지수!$D$248:$D$288,FALSE),MATCH(I$10,규모매매지수!$1:$1,FALSE))</f>
        <v>99.912062310135084</v>
      </c>
      <c r="J35" s="760">
        <f>INDEX(규모매매지수!$248:$288,MATCH($E35,규모매매지수!$D$248:$D$288,FALSE),MATCH(J$10,규모매매지수!$1:$1,FALSE))</f>
        <v>99.996945227245661</v>
      </c>
      <c r="K35" s="761">
        <f>INDEX(규모매매지수!$248:$288,MATCH($E35,규모매매지수!$D$248:$D$288,FALSE),MATCH(K$10,규모매매지수!$1:$1,FALSE))</f>
        <v>99.977262274635564</v>
      </c>
      <c r="L35" s="261">
        <f>INDEX(규모매매지수!$289:$329,MATCH($E35,규모매매지수!$D$289:$D$329,FALSE),MATCH(L$10,규모매매지수!$1:$1,FALSE))</f>
        <v>100.3736597396897</v>
      </c>
      <c r="M35" s="262">
        <f>INDEX(규모매매지수!$289:$329,MATCH($E35,규모매매지수!$D$289:$D$329,FALSE),MATCH(M$10,규모매매지수!$1:$1,FALSE))</f>
        <v>100.20116492998889</v>
      </c>
      <c r="N35" s="760">
        <f>INDEX(규모매매지수!$289:$329,MATCH($E35,규모매매지수!$D$289:$D$329,FALSE),MATCH(N$10,규모매매지수!$1:$1,FALSE))</f>
        <v>99.744776308391707</v>
      </c>
      <c r="O35" s="1171">
        <f t="shared" si="3"/>
        <v>-0.13189304871649155</v>
      </c>
      <c r="P35" s="267">
        <f t="shared" si="4"/>
        <v>0.15130038075956698</v>
      </c>
      <c r="Q35" s="1177">
        <f t="shared" si="5"/>
        <v>-8.4885510170018552E-2</v>
      </c>
      <c r="R35" s="267">
        <f t="shared" si="6"/>
        <v>-6.5214792860979198E-2</v>
      </c>
      <c r="S35" s="1177">
        <f t="shared" si="7"/>
        <v>0.17214850727667041</v>
      </c>
      <c r="T35" s="267">
        <f t="shared" si="8"/>
        <v>0.63049259778136246</v>
      </c>
      <c r="U35" s="1418" t="s">
        <v>286</v>
      </c>
      <c r="V35" s="1400"/>
      <c r="W35" s="1400"/>
      <c r="X35" s="1400"/>
    </row>
    <row r="36" spans="1:24" s="310" customFormat="1" ht="11.25" customHeight="1">
      <c r="A36" s="630"/>
      <c r="B36" s="1471" t="s">
        <v>1390</v>
      </c>
      <c r="C36" s="1472"/>
      <c r="D36" s="1472"/>
      <c r="E36" s="720">
        <v>24</v>
      </c>
      <c r="F36" s="277">
        <f>INDEX(규모매매지수!$207:$247,MATCH($E36,규모매매지수!$D$207:$D$247,FALSE),MATCH(F$10,규모매매지수!$1:$1,FALSE))</f>
        <v>100.1938399609184</v>
      </c>
      <c r="G36" s="766">
        <f>INDEX(규모매매지수!$207:$247,MATCH($E36,규모매매지수!$D$207:$D$247,FALSE),MATCH(G$10,규모매매지수!$1:$1,FALSE))</f>
        <v>100.37712102502347</v>
      </c>
      <c r="H36" s="767">
        <f>INDEX(규모매매지수!$207:$247,MATCH($E36,규모매매지수!$D$207:$D$247,FALSE),MATCH(H$10,규모매매지수!$1:$1,FALSE))</f>
        <v>100.35474289644979</v>
      </c>
      <c r="I36" s="277">
        <f>INDEX(규모매매지수!$248:$288,MATCH($E36,규모매매지수!$D$248:$D$288,FALSE),MATCH(I$10,규모매매지수!$1:$1,FALSE))</f>
        <v>100.34410587066009</v>
      </c>
      <c r="J36" s="766">
        <f>INDEX(규모매매지수!$248:$288,MATCH($E36,규모매매지수!$D$248:$D$288,FALSE),MATCH(J$10,규모매매지수!$1:$1,FALSE))</f>
        <v>100.40950305459594</v>
      </c>
      <c r="K36" s="767">
        <f>INDEX(규모매매지수!$248:$288,MATCH($E36,규모매매지수!$D$248:$D$288,FALSE),MATCH(K$10,규모매매지수!$1:$1,FALSE))</f>
        <v>100.20116992518024</v>
      </c>
      <c r="L36" s="277">
        <f>INDEX(규모매매지수!$289:$329,MATCH($E36,규모매매지수!$D$289:$D$329,FALSE),MATCH(L$10,규모매매지수!$1:$1,FALSE))</f>
        <v>100.50664742972022</v>
      </c>
      <c r="M36" s="255">
        <f>INDEX(규모매매지수!$289:$329,MATCH($E36,규모매매지수!$D$289:$D$329,FALSE),MATCH(M$10,규모매매지수!$1:$1,FALSE))</f>
        <v>100.15765758515901</v>
      </c>
      <c r="N36" s="766">
        <f>INDEX(규모매매지수!$289:$329,MATCH($E36,규모매매지수!$D$289:$D$329,FALSE),MATCH(N$10,규모매매지수!$1:$1,FALSE))</f>
        <v>99.735446027442649</v>
      </c>
      <c r="O36" s="1175">
        <f t="shared" si="3"/>
        <v>-0.18259246951243258</v>
      </c>
      <c r="P36" s="289">
        <f t="shared" si="4"/>
        <v>-0.16033416148295565</v>
      </c>
      <c r="Q36" s="1178">
        <f t="shared" si="5"/>
        <v>-6.5130472660834826E-2</v>
      </c>
      <c r="R36" s="289">
        <f t="shared" si="6"/>
        <v>0.14264897863625059</v>
      </c>
      <c r="S36" s="1178">
        <f t="shared" si="7"/>
        <v>0.34844050168054697</v>
      </c>
      <c r="T36" s="289">
        <f t="shared" si="8"/>
        <v>0.77324705808741179</v>
      </c>
      <c r="U36" s="1433" t="s">
        <v>1393</v>
      </c>
      <c r="V36" s="1434"/>
      <c r="W36" s="1435"/>
      <c r="X36" s="639"/>
    </row>
    <row r="37" spans="1:24" s="310" customFormat="1" ht="11.25" customHeight="1">
      <c r="A37" s="630"/>
      <c r="B37" s="1473" t="s">
        <v>1391</v>
      </c>
      <c r="C37" s="1454"/>
      <c r="D37" s="1454"/>
      <c r="E37" s="714">
        <v>25</v>
      </c>
      <c r="F37" s="277">
        <f>INDEX(규모매매지수!$207:$247,MATCH($E37,규모매매지수!$D$207:$D$247,FALSE),MATCH(F$10,규모매매지수!$1:$1,FALSE))</f>
        <v>100.74733588781895</v>
      </c>
      <c r="G37" s="766">
        <f>INDEX(규모매매지수!$207:$247,MATCH($E37,규모매매지수!$D$207:$D$247,FALSE),MATCH(G$10,규모매매지수!$1:$1,FALSE))</f>
        <v>100.72364954940021</v>
      </c>
      <c r="H37" s="767">
        <f>INDEX(규모매매지수!$207:$247,MATCH($E37,규모매매지수!$D$207:$D$247,FALSE),MATCH(H$10,규모매매지수!$1:$1,FALSE))</f>
        <v>99.971316999777443</v>
      </c>
      <c r="I37" s="277">
        <f>INDEX(규모매매지수!$248:$288,MATCH($E37,규모매매지수!$D$248:$D$288,FALSE),MATCH(I$10,규모매매지수!$1:$1,FALSE))</f>
        <v>100.01840181342538</v>
      </c>
      <c r="J37" s="766">
        <f>INDEX(규모매매지수!$248:$288,MATCH($E37,규모매매지수!$D$248:$D$288,FALSE),MATCH(J$10,규모매매지수!$1:$1,FALSE))</f>
        <v>99.986063758239524</v>
      </c>
      <c r="K37" s="767">
        <f>INDEX(규모매매지수!$248:$288,MATCH($E37,규모매매지수!$D$248:$D$288,FALSE),MATCH(K$10,규모매매지수!$1:$1,FALSE))</f>
        <v>99.940010039672757</v>
      </c>
      <c r="L37" s="277">
        <f>INDEX(규모매매지수!$289:$329,MATCH($E37,규모매매지수!$D$289:$D$329,FALSE),MATCH(L$10,규모매매지수!$1:$1,FALSE))</f>
        <v>100.56022847309865</v>
      </c>
      <c r="M37" s="255">
        <f>INDEX(규모매매지수!$289:$329,MATCH($E37,규모매매지수!$D$289:$D$329,FALSE),MATCH(M$10,규모매매지수!$1:$1,FALSE))</f>
        <v>100.56022847309865</v>
      </c>
      <c r="N37" s="766">
        <f>INDEX(규모매매지수!$289:$329,MATCH($E37,규모매매지수!$D$289:$D$329,FALSE),MATCH(N$10,규모매매지수!$1:$1,FALSE))</f>
        <v>99.654575824487949</v>
      </c>
      <c r="O37" s="1172">
        <f t="shared" si="3"/>
        <v>2.3516163805337165E-2</v>
      </c>
      <c r="P37" s="260">
        <f t="shared" si="4"/>
        <v>0.7762415374034104</v>
      </c>
      <c r="Q37" s="1180">
        <f t="shared" si="5"/>
        <v>3.2342562523557383E-2</v>
      </c>
      <c r="R37" s="260">
        <f t="shared" si="6"/>
        <v>7.8438829175131453E-2</v>
      </c>
      <c r="S37" s="1180">
        <f t="shared" si="7"/>
        <v>0</v>
      </c>
      <c r="T37" s="260">
        <f t="shared" si="8"/>
        <v>0.90879183531495933</v>
      </c>
      <c r="U37" s="1436" t="s">
        <v>1394</v>
      </c>
      <c r="V37" s="1437"/>
      <c r="W37" s="1438"/>
      <c r="X37" s="639"/>
    </row>
    <row r="38" spans="1:24" s="310" customFormat="1" ht="11.25" customHeight="1">
      <c r="A38" s="630"/>
      <c r="B38" s="1470" t="s">
        <v>187</v>
      </c>
      <c r="C38" s="1456"/>
      <c r="D38" s="1456"/>
      <c r="E38" s="720">
        <v>26</v>
      </c>
      <c r="F38" s="277">
        <f>INDEX(규모매매지수!$207:$247,MATCH($E38,규모매매지수!$D$207:$D$247,FALSE),MATCH(F$10,규모매매지수!$1:$1,FALSE))</f>
        <v>99.540199229804145</v>
      </c>
      <c r="G38" s="766">
        <f>INDEX(규모매매지수!$207:$247,MATCH($E38,규모매매지수!$D$207:$D$247,FALSE),MATCH(G$10,규모매매지수!$1:$1,FALSE))</f>
        <v>99.759459719599562</v>
      </c>
      <c r="H38" s="767">
        <f>INDEX(규모매매지수!$207:$247,MATCH($E38,규모매매지수!$D$207:$D$247,FALSE),MATCH(H$10,규모매매지수!$1:$1,FALSE))</f>
        <v>99.393377137740003</v>
      </c>
      <c r="I38" s="277">
        <f>INDEX(규모매매지수!$248:$288,MATCH($E38,규모매매지수!$D$248:$D$288,FALSE),MATCH(I$10,규모매매지수!$1:$1,FALSE))</f>
        <v>99.094266956270289</v>
      </c>
      <c r="J38" s="766">
        <f>INDEX(규모매매지수!$248:$288,MATCH($E38,규모매매지수!$D$248:$D$288,FALSE),MATCH(J$10,규모매매지수!$1:$1,FALSE))</f>
        <v>99.359218916518415</v>
      </c>
      <c r="K38" s="767">
        <f>INDEX(규모매매지수!$248:$288,MATCH($E38,규모매매지수!$D$248:$D$288,FALSE),MATCH(K$10,규모매매지수!$1:$1,FALSE))</f>
        <v>99.670473744022942</v>
      </c>
      <c r="L38" s="277">
        <f>INDEX(규모매매지수!$289:$329,MATCH($E38,규모매매지수!$D$289:$D$329,FALSE),MATCH(L$10,규모매매지수!$1:$1,FALSE))</f>
        <v>99.465240641711233</v>
      </c>
      <c r="M38" s="255">
        <f>INDEX(규모매매지수!$289:$329,MATCH($E38,규모매매지수!$D$289:$D$329,FALSE),MATCH(M$10,규모매매지수!$1:$1,FALSE))</f>
        <v>99.465240641711233</v>
      </c>
      <c r="N38" s="766">
        <f>INDEX(규모매매지수!$289:$329,MATCH($E38,규모매매지수!$D$289:$D$329,FALSE),MATCH(N$10,규모매매지수!$1:$1,FALSE))</f>
        <v>100</v>
      </c>
      <c r="O38" s="1174">
        <f t="shared" si="3"/>
        <v>-0.21978917128431252</v>
      </c>
      <c r="P38" s="284">
        <f t="shared" si="4"/>
        <v>0.14771818434207162</v>
      </c>
      <c r="Q38" s="1181">
        <f t="shared" si="5"/>
        <v>-0.26666067138746419</v>
      </c>
      <c r="R38" s="284">
        <f t="shared" si="6"/>
        <v>-0.57811181798180789</v>
      </c>
      <c r="S38" s="1181">
        <f t="shared" si="7"/>
        <v>0</v>
      </c>
      <c r="T38" s="284">
        <f t="shared" si="8"/>
        <v>-0.53475935828877219</v>
      </c>
      <c r="U38" s="1425" t="s">
        <v>306</v>
      </c>
      <c r="V38" s="1439"/>
      <c r="W38" s="1440"/>
      <c r="X38" s="639"/>
    </row>
    <row r="39" spans="1:24" s="310" customFormat="1" ht="12.6" customHeight="1">
      <c r="A39" s="1476" t="s">
        <v>790</v>
      </c>
      <c r="B39" s="1476"/>
      <c r="C39" s="1476"/>
      <c r="D39" s="1476"/>
      <c r="E39" s="714">
        <v>27</v>
      </c>
      <c r="F39" s="261">
        <f>INDEX(규모매매지수!$207:$247,MATCH($E39,규모매매지수!$D$207:$D$247,FALSE),MATCH(F$10,규모매매지수!$1:$1,FALSE))</f>
        <v>100.25736254209927</v>
      </c>
      <c r="G39" s="760">
        <f>INDEX(규모매매지수!$207:$247,MATCH($E39,규모매매지수!$D$207:$D$247,FALSE),MATCH(G$10,규모매매지수!$1:$1,FALSE))</f>
        <v>100.34696274582788</v>
      </c>
      <c r="H39" s="761">
        <f>INDEX(규모매매지수!$207:$247,MATCH($E39,규모매매지수!$D$207:$D$247,FALSE),MATCH(H$10,규모매매지수!$1:$1,FALSE))</f>
        <v>100.26036416752584</v>
      </c>
      <c r="I39" s="261">
        <f>INDEX(규모매매지수!$248:$288,MATCH($E39,규모매매지수!$D$248:$D$288,FALSE),MATCH(I$10,규모매매지수!$1:$1,FALSE))</f>
        <v>100.40561016807723</v>
      </c>
      <c r="J39" s="760">
        <f>INDEX(규모매매지수!$248:$288,MATCH($E39,규모매매지수!$D$248:$D$288,FALSE),MATCH(J$10,규모매매지수!$1:$1,FALSE))</f>
        <v>100.62618920898672</v>
      </c>
      <c r="K39" s="761">
        <f>INDEX(규모매매지수!$248:$288,MATCH($E39,규모매매지수!$D$248:$D$288,FALSE),MATCH(K$10,규모매매지수!$1:$1,FALSE))</f>
        <v>99.927622443056592</v>
      </c>
      <c r="L39" s="261">
        <f>INDEX(규모매매지수!$289:$329,MATCH($E39,규모매매지수!$D$289:$D$329,FALSE),MATCH(L$10,규모매매지수!$1:$1,FALSE))</f>
        <v>99.007904105794069</v>
      </c>
      <c r="M39" s="262">
        <f>INDEX(규모매매지수!$289:$329,MATCH($E39,규모매매지수!$D$289:$D$329,FALSE),MATCH(M$10,규모매매지수!$1:$1,FALSE))</f>
        <v>99.460148399901044</v>
      </c>
      <c r="N39" s="760">
        <f>INDEX(규모매매지수!$289:$329,MATCH($E39,규모매매지수!$D$289:$D$329,FALSE),MATCH(N$10,규모매매지수!$1:$1,FALSE))</f>
        <v>99.895670176181653</v>
      </c>
      <c r="O39" s="1171">
        <f t="shared" si="3"/>
        <v>-8.9290399307406787E-2</v>
      </c>
      <c r="P39" s="267">
        <f t="shared" si="4"/>
        <v>-2.9938305645349494E-3</v>
      </c>
      <c r="Q39" s="1177">
        <f t="shared" si="5"/>
        <v>-0.21920639412407183</v>
      </c>
      <c r="R39" s="267">
        <f t="shared" si="6"/>
        <v>0.4783339314342383</v>
      </c>
      <c r="S39" s="1177">
        <f t="shared" si="7"/>
        <v>-0.4546989939011814</v>
      </c>
      <c r="T39" s="267">
        <f t="shared" si="8"/>
        <v>-0.88869324248175285</v>
      </c>
      <c r="U39" s="1374" t="s">
        <v>278</v>
      </c>
      <c r="V39" s="1375"/>
      <c r="W39" s="1375"/>
      <c r="X39" s="1375"/>
    </row>
    <row r="40" spans="1:24" s="310" customFormat="1" ht="12.6" customHeight="1">
      <c r="A40" s="1476" t="s">
        <v>789</v>
      </c>
      <c r="B40" s="1476"/>
      <c r="C40" s="1476"/>
      <c r="D40" s="1476"/>
      <c r="E40" s="720">
        <v>28</v>
      </c>
      <c r="F40" s="261">
        <f>INDEX(규모매매지수!$207:$247,MATCH($E40,규모매매지수!$D$207:$D$247,FALSE),MATCH(F$10,규모매매지수!$1:$1,FALSE))</f>
        <v>101.51834438153917</v>
      </c>
      <c r="G40" s="760">
        <f>INDEX(규모매매지수!$207:$247,MATCH($E40,규모매매지수!$D$207:$D$247,FALSE),MATCH(G$10,규모매매지수!$1:$1,FALSE))</f>
        <v>101.49401395016466</v>
      </c>
      <c r="H40" s="761">
        <f>INDEX(규모매매지수!$207:$247,MATCH($E40,규모매매지수!$D$207:$D$247,FALSE),MATCH(H$10,규모매매지수!$1:$1,FALSE))</f>
        <v>100</v>
      </c>
      <c r="I40" s="261">
        <f>INDEX(규모매매지수!$248:$288,MATCH($E40,규모매매지수!$D$248:$D$288,FALSE),MATCH(I$10,규모매매지수!$1:$1,FALSE))</f>
        <v>100.27142249413981</v>
      </c>
      <c r="J40" s="760">
        <f>INDEX(규모매매지수!$248:$288,MATCH($E40,규모매매지수!$D$248:$D$288,FALSE),MATCH(J$10,규모매매지수!$1:$1,FALSE))</f>
        <v>100.27142249413981</v>
      </c>
      <c r="K40" s="761">
        <f>INDEX(규모매매지수!$248:$288,MATCH($E40,규모매매지수!$D$248:$D$288,FALSE),MATCH(K$10,규모매매지수!$1:$1,FALSE))</f>
        <v>100</v>
      </c>
      <c r="L40" s="261">
        <f>INDEX(규모매매지수!$289:$329,MATCH($E40,규모매매지수!$D$289:$D$329,FALSE),MATCH(L$10,규모매매지수!$1:$1,FALSE))</f>
        <v>100</v>
      </c>
      <c r="M40" s="262">
        <f>INDEX(규모매매지수!$289:$329,MATCH($E40,규모매매지수!$D$289:$D$329,FALSE),MATCH(M$10,규모매매지수!$1:$1,FALSE))</f>
        <v>100</v>
      </c>
      <c r="N40" s="760">
        <f>INDEX(규모매매지수!$289:$329,MATCH($E40,규모매매지수!$D$289:$D$329,FALSE),MATCH(N$10,규모매매지수!$1:$1,FALSE))</f>
        <v>100</v>
      </c>
      <c r="O40" s="1171">
        <f t="shared" si="3"/>
        <v>2.3972282135242828E-2</v>
      </c>
      <c r="P40" s="267">
        <f t="shared" si="4"/>
        <v>1.5183443815391717</v>
      </c>
      <c r="Q40" s="1177">
        <f t="shared" si="5"/>
        <v>0</v>
      </c>
      <c r="R40" s="267">
        <f t="shared" si="6"/>
        <v>0.27142249413980579</v>
      </c>
      <c r="S40" s="1177">
        <f t="shared" si="7"/>
        <v>0</v>
      </c>
      <c r="T40" s="267">
        <f t="shared" si="8"/>
        <v>0</v>
      </c>
      <c r="U40" s="1374" t="s">
        <v>277</v>
      </c>
      <c r="V40" s="1375"/>
      <c r="W40" s="1375"/>
      <c r="X40" s="1375"/>
    </row>
    <row r="41" spans="1:24" s="310" customFormat="1" ht="12.6" customHeight="1">
      <c r="A41" s="1476" t="s">
        <v>791</v>
      </c>
      <c r="B41" s="1476"/>
      <c r="C41" s="1476"/>
      <c r="D41" s="1476"/>
      <c r="E41" s="714">
        <v>29</v>
      </c>
      <c r="F41" s="261">
        <f>INDEX(규모매매지수!$207:$247,MATCH($E41,규모매매지수!$D$207:$D$247,FALSE),MATCH(F$10,규모매매지수!$1:$1,FALSE))</f>
        <v>103.14894306988238</v>
      </c>
      <c r="G41" s="760">
        <f>INDEX(규모매매지수!$207:$247,MATCH($E41,규모매매지수!$D$207:$D$247,FALSE),MATCH(G$10,규모매매지수!$1:$1,FALSE))</f>
        <v>102.89719482986615</v>
      </c>
      <c r="H41" s="761">
        <f>INDEX(규모매매지수!$207:$247,MATCH($E41,규모매매지수!$D$207:$D$247,FALSE),MATCH(H$10,규모매매지수!$1:$1,FALSE))</f>
        <v>100.7660146956996</v>
      </c>
      <c r="I41" s="261">
        <f>INDEX(규모매매지수!$248:$288,MATCH($E41,규모매매지수!$D$248:$D$288,FALSE),MATCH(I$10,규모매매지수!$1:$1,FALSE))</f>
        <v>102.5922810172862</v>
      </c>
      <c r="J41" s="760">
        <f>INDEX(규모매매지수!$248:$288,MATCH($E41,규모매매지수!$D$248:$D$288,FALSE),MATCH(J$10,규모매매지수!$1:$1,FALSE))</f>
        <v>102.51313546388896</v>
      </c>
      <c r="K41" s="761">
        <f>INDEX(규모매매지수!$248:$288,MATCH($E41,규모매매지수!$D$248:$D$288,FALSE),MATCH(K$10,규모매매지수!$1:$1,FALSE))</f>
        <v>100.31249202192993</v>
      </c>
      <c r="L41" s="261">
        <f>INDEX(규모매매지수!$289:$329,MATCH($E41,규모매매지수!$D$289:$D$329,FALSE),MATCH(L$10,규모매매지수!$1:$1,FALSE))</f>
        <v>103.07112065937041</v>
      </c>
      <c r="M41" s="262">
        <f>INDEX(규모매매지수!$289:$329,MATCH($E41,규모매매지수!$D$289:$D$329,FALSE),MATCH(M$10,규모매매지수!$1:$1,FALSE))</f>
        <v>102.27519275837832</v>
      </c>
      <c r="N41" s="760">
        <f>INDEX(규모매매지수!$289:$329,MATCH($E41,규모매매지수!$D$289:$D$329,FALSE),MATCH(N$10,규모매매지수!$1:$1,FALSE))</f>
        <v>99.730820507703569</v>
      </c>
      <c r="O41" s="1171">
        <f t="shared" si="3"/>
        <v>0.24465996418316927</v>
      </c>
      <c r="P41" s="267">
        <f t="shared" si="4"/>
        <v>2.3648135548269167</v>
      </c>
      <c r="Q41" s="1177">
        <f t="shared" si="5"/>
        <v>7.720528012249428E-2</v>
      </c>
      <c r="R41" s="267">
        <f t="shared" si="6"/>
        <v>2.2726870297050006</v>
      </c>
      <c r="S41" s="1177">
        <f t="shared" si="7"/>
        <v>0.77822185373186414</v>
      </c>
      <c r="T41" s="267">
        <f t="shared" si="8"/>
        <v>3.3493158229945807</v>
      </c>
      <c r="U41" s="1374" t="s">
        <v>280</v>
      </c>
      <c r="V41" s="1375"/>
      <c r="W41" s="1375"/>
      <c r="X41" s="1375"/>
    </row>
    <row r="42" spans="1:24" s="310" customFormat="1" ht="12.6" customHeight="1">
      <c r="A42" s="1476" t="s">
        <v>792</v>
      </c>
      <c r="B42" s="1476"/>
      <c r="C42" s="1476"/>
      <c r="D42" s="1476"/>
      <c r="E42" s="720">
        <v>30</v>
      </c>
      <c r="F42" s="261">
        <f>INDEX(규모매매지수!$207:$247,MATCH($E42,규모매매지수!$D$207:$D$247,FALSE),MATCH(F$10,규모매매지수!$1:$1,FALSE))</f>
        <v>101.228288895936</v>
      </c>
      <c r="G42" s="760">
        <f>INDEX(규모매매지수!$207:$247,MATCH($E42,규모매매지수!$D$207:$D$247,FALSE),MATCH(G$10,규모매매지수!$1:$1,FALSE))</f>
        <v>101.2535592140337</v>
      </c>
      <c r="H42" s="761">
        <f>INDEX(규모매매지수!$207:$247,MATCH($E42,규모매매지수!$D$207:$D$247,FALSE),MATCH(H$10,규모매매지수!$1:$1,FALSE))</f>
        <v>100.04942903453657</v>
      </c>
      <c r="I42" s="261">
        <f>INDEX(규모매매지수!$248:$288,MATCH($E42,규모매매지수!$D$248:$D$288,FALSE),MATCH(I$10,규모매매지수!$1:$1,FALSE))</f>
        <v>101.10360881362071</v>
      </c>
      <c r="J42" s="760">
        <f>INDEX(규모매매지수!$248:$288,MATCH($E42,규모매매지수!$D$248:$D$288,FALSE),MATCH(J$10,규모매매지수!$1:$1,FALSE))</f>
        <v>101.14131686004222</v>
      </c>
      <c r="K42" s="761">
        <f>INDEX(규모매매지수!$248:$288,MATCH($E42,규모매매지수!$D$248:$D$288,FALSE),MATCH(K$10,규모매매지수!$1:$1,FALSE))</f>
        <v>100.07194072989667</v>
      </c>
      <c r="L42" s="261">
        <f>INDEX(규모매매지수!$289:$329,MATCH($E42,규모매매지수!$D$289:$D$329,FALSE),MATCH(L$10,규모매매지수!$1:$1,FALSE))</f>
        <v>97.555390109264621</v>
      </c>
      <c r="M42" s="262">
        <f>INDEX(규모매매지수!$289:$329,MATCH($E42,규모매매지수!$D$289:$D$329,FALSE),MATCH(M$10,규모매매지수!$1:$1,FALSE))</f>
        <v>97.671796568461488</v>
      </c>
      <c r="N42" s="760">
        <f>INDEX(규모매매지수!$289:$329,MATCH($E42,규모매매지수!$D$289:$D$329,FALSE),MATCH(N$10,규모매매지수!$1:$1,FALSE))</f>
        <v>99.327433480807883</v>
      </c>
      <c r="O42" s="1171">
        <f t="shared" si="3"/>
        <v>-2.4957461538988035E-2</v>
      </c>
      <c r="P42" s="267">
        <f t="shared" si="4"/>
        <v>1.178277450231624</v>
      </c>
      <c r="Q42" s="1177">
        <f t="shared" si="5"/>
        <v>-3.7282534568627845E-2</v>
      </c>
      <c r="R42" s="267">
        <f t="shared" si="6"/>
        <v>1.0309264277272412</v>
      </c>
      <c r="S42" s="1177">
        <f t="shared" si="7"/>
        <v>-0.11918124093813764</v>
      </c>
      <c r="T42" s="267">
        <f t="shared" si="8"/>
        <v>-1.7840422423535784</v>
      </c>
      <c r="U42" s="1374" t="s">
        <v>279</v>
      </c>
      <c r="V42" s="1375"/>
      <c r="W42" s="1375"/>
      <c r="X42" s="1375"/>
    </row>
    <row r="43" spans="1:24" s="310" customFormat="1" ht="12.6" customHeight="1">
      <c r="A43" s="1476" t="s">
        <v>1379</v>
      </c>
      <c r="B43" s="1476"/>
      <c r="C43" s="1476"/>
      <c r="D43" s="1476"/>
      <c r="E43" s="714">
        <v>31</v>
      </c>
      <c r="F43" s="261">
        <f>INDEX(규모매매지수!$207:$247,MATCH($E43,규모매매지수!$D$207:$D$247,FALSE),MATCH(F$10,규모매매지수!$1:$1,FALSE))</f>
        <v>108.14892731714758</v>
      </c>
      <c r="G43" s="760">
        <f>INDEX(규모매매지수!$207:$247,MATCH($E43,규모매매지수!$D$207:$D$247,FALSE),MATCH(G$10,규모매매지수!$1:$1,FALSE))</f>
        <v>108.44670559284711</v>
      </c>
      <c r="H43" s="761">
        <f>INDEX(규모매매지수!$207:$247,MATCH($E43,규모매매지수!$D$207:$D$247,FALSE),MATCH(H$10,규모매매지수!$1:$1,FALSE))</f>
        <v>100</v>
      </c>
      <c r="I43" s="261">
        <f>INDEX(규모매매지수!$248:$288,MATCH($E43,규모매매지수!$D$248:$D$288,FALSE),MATCH(I$10,규모매매지수!$1:$1,FALSE))</f>
        <v>107.28984043735711</v>
      </c>
      <c r="J43" s="760">
        <f>INDEX(규모매매지수!$248:$288,MATCH($E43,규모매매지수!$D$248:$D$288,FALSE),MATCH(J$10,규모매매지수!$1:$1,FALSE))</f>
        <v>107.44543834580548</v>
      </c>
      <c r="K43" s="761">
        <f>INDEX(규모매매지수!$248:$288,MATCH($E43,규모매매지수!$D$248:$D$288,FALSE),MATCH(K$10,규모매매지수!$1:$1,FALSE))</f>
        <v>100</v>
      </c>
      <c r="L43" s="772"/>
      <c r="M43" s="773"/>
      <c r="N43" s="760">
        <f>INDEX(규모매매지수!$289:$329,MATCH($E43,규모매매지수!$D$289:$D$329,FALSE),MATCH(N$10,규모매매지수!$1:$1,FALSE))</f>
        <v>0</v>
      </c>
      <c r="O43" s="1171">
        <f t="shared" si="3"/>
        <v>-0.27458489778150463</v>
      </c>
      <c r="P43" s="267">
        <f t="shared" si="4"/>
        <v>8.1489273171475816</v>
      </c>
      <c r="Q43" s="1177">
        <f t="shared" si="5"/>
        <v>-0.14481574168611067</v>
      </c>
      <c r="R43" s="267">
        <f t="shared" si="6"/>
        <v>7.2898404373571202</v>
      </c>
      <c r="S43" s="1183"/>
      <c r="T43" s="774"/>
      <c r="U43" s="1374" t="s">
        <v>1376</v>
      </c>
      <c r="V43" s="1375"/>
      <c r="W43" s="1375"/>
      <c r="X43" s="1375"/>
    </row>
    <row r="44" spans="1:24" s="310" customFormat="1" ht="12.6" customHeight="1">
      <c r="A44" s="1474" t="s">
        <v>793</v>
      </c>
      <c r="B44" s="1474"/>
      <c r="C44" s="1474"/>
      <c r="D44" s="1474"/>
      <c r="E44" s="720">
        <v>32</v>
      </c>
      <c r="F44" s="261">
        <f>INDEX(규모매매지수!$207:$247,MATCH($E44,규모매매지수!$D$207:$D$247,FALSE),MATCH(F$10,규모매매지수!$1:$1,FALSE))</f>
        <v>99.07103048521374</v>
      </c>
      <c r="G44" s="760">
        <f>INDEX(규모매매지수!$207:$247,MATCH($E44,규모매매지수!$D$207:$D$247,FALSE),MATCH(G$10,규모매매지수!$1:$1,FALSE))</f>
        <v>99.213854800982858</v>
      </c>
      <c r="H44" s="761">
        <f>INDEX(규모매매지수!$207:$247,MATCH($E44,규모매매지수!$D$207:$D$247,FALSE),MATCH(H$10,규모매매지수!$1:$1,FALSE))</f>
        <v>100.08578946710394</v>
      </c>
      <c r="I44" s="261">
        <f>INDEX(규모매매지수!$248:$288,MATCH($E44,규모매매지수!$D$248:$D$288,FALSE),MATCH(I$10,규모매매지수!$1:$1,FALSE))</f>
        <v>99.855907329572474</v>
      </c>
      <c r="J44" s="760">
        <f>INDEX(규모매매지수!$248:$288,MATCH($E44,규모매매지수!$D$248:$D$288,FALSE),MATCH(J$10,규모매매지수!$1:$1,FALSE))</f>
        <v>99.956312495736043</v>
      </c>
      <c r="K44" s="761">
        <f>INDEX(규모매매지수!$248:$288,MATCH($E44,규모매매지수!$D$248:$D$288,FALSE),MATCH(K$10,규모매매지수!$1:$1,FALSE))</f>
        <v>99.968457625469213</v>
      </c>
      <c r="L44" s="261">
        <f>INDEX(규모매매지수!$289:$329,MATCH($E44,규모매매지수!$D$289:$D$329,FALSE),MATCH(L$10,규모매매지수!$1:$1,FALSE))</f>
        <v>99.85250716056845</v>
      </c>
      <c r="M44" s="262">
        <f>INDEX(규모매매지수!$289:$329,MATCH($E44,규모매매지수!$D$289:$D$329,FALSE),MATCH(M$10,규모매매지수!$1:$1,FALSE))</f>
        <v>99.85250716056845</v>
      </c>
      <c r="N44" s="760">
        <f>INDEX(규모매매지수!$289:$329,MATCH($E44,규모매매지수!$D$289:$D$329,FALSE),MATCH(N$10,규모매매지수!$1:$1,FALSE))</f>
        <v>100</v>
      </c>
      <c r="O44" s="1171">
        <f t="shared" si="3"/>
        <v>-0.1439560191019873</v>
      </c>
      <c r="P44" s="267">
        <f t="shared" si="4"/>
        <v>-1.0138891717727083</v>
      </c>
      <c r="Q44" s="1177">
        <f t="shared" si="5"/>
        <v>-0.10044904984650715</v>
      </c>
      <c r="R44" s="267">
        <f t="shared" si="6"/>
        <v>-0.11258580813401364</v>
      </c>
      <c r="S44" s="1177">
        <f t="shared" si="7"/>
        <v>0</v>
      </c>
      <c r="T44" s="267">
        <f t="shared" si="8"/>
        <v>-0.14749283943155111</v>
      </c>
      <c r="U44" s="1422" t="s">
        <v>281</v>
      </c>
      <c r="V44" s="1421"/>
      <c r="W44" s="1421"/>
      <c r="X44" s="1421"/>
    </row>
    <row r="45" spans="1:24" s="310" customFormat="1" ht="12.6" customHeight="1">
      <c r="A45" s="1474" t="s">
        <v>794</v>
      </c>
      <c r="B45" s="1474"/>
      <c r="C45" s="1474"/>
      <c r="D45" s="1474"/>
      <c r="E45" s="714">
        <v>33</v>
      </c>
      <c r="F45" s="261">
        <f>INDEX(규모매매지수!$207:$247,MATCH($E45,규모매매지수!$D$207:$D$247,FALSE),MATCH(F$10,규모매매지수!$1:$1,FALSE))</f>
        <v>101.68205983388332</v>
      </c>
      <c r="G45" s="760">
        <f>INDEX(규모매매지수!$207:$247,MATCH($E45,규모매매지수!$D$207:$D$247,FALSE),MATCH(G$10,규모매매지수!$1:$1,FALSE))</f>
        <v>101.6148461040369</v>
      </c>
      <c r="H45" s="761">
        <f>INDEX(규모매매지수!$207:$247,MATCH($E45,규모매매지수!$D$207:$D$247,FALSE),MATCH(H$10,규모매매지수!$1:$1,FALSE))</f>
        <v>100.28622646539158</v>
      </c>
      <c r="I45" s="261">
        <f>INDEX(규모매매지수!$248:$288,MATCH($E45,규모매매지수!$D$248:$D$288,FALSE),MATCH(I$10,규모매매지수!$1:$1,FALSE))</f>
        <v>101.06334818901593</v>
      </c>
      <c r="J45" s="760">
        <f>INDEX(규모매매지수!$248:$288,MATCH($E45,규모매매지수!$D$248:$D$288,FALSE),MATCH(J$10,규모매매지수!$1:$1,FALSE))</f>
        <v>101.00293739149819</v>
      </c>
      <c r="K45" s="761">
        <f>INDEX(규모매매지수!$248:$288,MATCH($E45,규모매매지수!$D$248:$D$288,FALSE),MATCH(K$10,규모매매지수!$1:$1,FALSE))</f>
        <v>100.41407670224811</v>
      </c>
      <c r="L45" s="261">
        <f>INDEX(규모매매지수!$289:$329,MATCH($E45,규모매매지수!$D$289:$D$329,FALSE),MATCH(L$10,규모매매지수!$1:$1,FALSE))</f>
        <v>100.91430760299352</v>
      </c>
      <c r="M45" s="262">
        <f>INDEX(규모매매지수!$289:$329,MATCH($E45,규모매매지수!$D$289:$D$329,FALSE),MATCH(M$10,규모매매지수!$1:$1,FALSE))</f>
        <v>101.24228365658293</v>
      </c>
      <c r="N45" s="760">
        <f>INDEX(규모매매지수!$289:$329,MATCH($E45,규모매매지수!$D$289:$D$329,FALSE),MATCH(N$10,규모매매지수!$1:$1,FALSE))</f>
        <v>100.99504938362078</v>
      </c>
      <c r="O45" s="1171">
        <f t="shared" si="3"/>
        <v>6.6145580516452362E-2</v>
      </c>
      <c r="P45" s="267">
        <f t="shared" si="4"/>
        <v>1.3918495267876363</v>
      </c>
      <c r="Q45" s="1177">
        <f t="shared" si="5"/>
        <v>5.9810931323278638E-2</v>
      </c>
      <c r="R45" s="267">
        <f t="shared" si="6"/>
        <v>0.64659409127771905</v>
      </c>
      <c r="S45" s="1177">
        <f t="shared" si="7"/>
        <v>-0.32395165512258961</v>
      </c>
      <c r="T45" s="267">
        <f t="shared" si="8"/>
        <v>-7.9946275703646208E-2</v>
      </c>
      <c r="U45" s="1422" t="s">
        <v>282</v>
      </c>
      <c r="V45" s="1421"/>
      <c r="W45" s="1421"/>
      <c r="X45" s="1421"/>
    </row>
    <row r="46" spans="1:24" s="310" customFormat="1" ht="12.6" customHeight="1">
      <c r="A46" s="1474" t="s">
        <v>795</v>
      </c>
      <c r="B46" s="1474"/>
      <c r="C46" s="1474"/>
      <c r="D46" s="1474"/>
      <c r="E46" s="720">
        <v>34</v>
      </c>
      <c r="F46" s="261">
        <f>INDEX(규모매매지수!$207:$247,MATCH($E46,규모매매지수!$D$207:$D$247,FALSE),MATCH(F$10,규모매매지수!$1:$1,FALSE))</f>
        <v>101.76526077472813</v>
      </c>
      <c r="G46" s="760">
        <f>INDEX(규모매매지수!$207:$247,MATCH($E46,규모매매지수!$D$207:$D$247,FALSE),MATCH(G$10,규모매매지수!$1:$1,FALSE))</f>
        <v>101.56662066752004</v>
      </c>
      <c r="H46" s="761">
        <f>INDEX(규모매매지수!$207:$247,MATCH($E46,규모매매지수!$D$207:$D$247,FALSE),MATCH(H$10,규모매매지수!$1:$1,FALSE))</f>
        <v>100.39781288075108</v>
      </c>
      <c r="I46" s="261">
        <f>INDEX(규모매매지수!$248:$288,MATCH($E46,규모매매지수!$D$248:$D$288,FALSE),MATCH(I$10,규모매매지수!$1:$1,FALSE))</f>
        <v>100.9867759785769</v>
      </c>
      <c r="J46" s="760">
        <f>INDEX(규모매매지수!$248:$288,MATCH($E46,규모매매지수!$D$248:$D$288,FALSE),MATCH(J$10,규모매매지수!$1:$1,FALSE))</f>
        <v>101.11063648041245</v>
      </c>
      <c r="K46" s="761">
        <f>INDEX(규모매매지수!$248:$288,MATCH($E46,규모매매지수!$D$248:$D$288,FALSE),MATCH(K$10,규모매매지수!$1:$1,FALSE))</f>
        <v>100.37514756077263</v>
      </c>
      <c r="L46" s="261">
        <f>INDEX(규모매매지수!$289:$329,MATCH($E46,규모매매지수!$D$289:$D$329,FALSE),MATCH(L$10,규모매매지수!$1:$1,FALSE))</f>
        <v>99.112789785106457</v>
      </c>
      <c r="M46" s="262">
        <f>INDEX(규모매매지수!$289:$329,MATCH($E46,규모매매지수!$D$289:$D$329,FALSE),MATCH(M$10,규모매매지수!$1:$1,FALSE))</f>
        <v>99.362445222124038</v>
      </c>
      <c r="N46" s="760">
        <f>INDEX(규모매매지수!$289:$329,MATCH($E46,규모매매지수!$D$289:$D$329,FALSE),MATCH(N$10,규모매매지수!$1:$1,FALSE))</f>
        <v>99.323787802106949</v>
      </c>
      <c r="O46" s="1171">
        <f t="shared" si="3"/>
        <v>0.19557617050030007</v>
      </c>
      <c r="P46" s="267">
        <f t="shared" si="4"/>
        <v>1.3620295649281466</v>
      </c>
      <c r="Q46" s="1177">
        <f t="shared" si="5"/>
        <v>-0.12249997245299404</v>
      </c>
      <c r="R46" s="267">
        <f t="shared" si="6"/>
        <v>0.60934248433752725</v>
      </c>
      <c r="S46" s="1177">
        <f t="shared" si="7"/>
        <v>-0.25125734019475487</v>
      </c>
      <c r="T46" s="267">
        <f t="shared" si="8"/>
        <v>-0.21243452517224481</v>
      </c>
      <c r="U46" s="1422" t="s">
        <v>283</v>
      </c>
      <c r="V46" s="1421"/>
      <c r="W46" s="1421"/>
      <c r="X46" s="1421"/>
    </row>
    <row r="47" spans="1:24" s="310" customFormat="1" ht="12.6" customHeight="1">
      <c r="A47" s="1474" t="s">
        <v>796</v>
      </c>
      <c r="B47" s="1474"/>
      <c r="C47" s="1474"/>
      <c r="D47" s="1474"/>
      <c r="E47" s="714">
        <v>35</v>
      </c>
      <c r="F47" s="261">
        <f>INDEX(규모매매지수!$207:$247,MATCH($E47,규모매매지수!$D$207:$D$247,FALSE),MATCH(F$10,규모매매지수!$1:$1,FALSE))</f>
        <v>100.49140289456663</v>
      </c>
      <c r="G47" s="760">
        <f>INDEX(규모매매지수!$207:$247,MATCH($E47,규모매매지수!$D$207:$D$247,FALSE),MATCH(G$10,규모매매지수!$1:$1,FALSE))</f>
        <v>100.33958680468378</v>
      </c>
      <c r="H47" s="761">
        <f>INDEX(규모매매지수!$207:$247,MATCH($E47,규모매매지수!$D$207:$D$247,FALSE),MATCH(H$10,규모매매지수!$1:$1,FALSE))</f>
        <v>100.15064093821746</v>
      </c>
      <c r="I47" s="261">
        <f>INDEX(규모매매지수!$248:$288,MATCH($E47,규모매매지수!$D$248:$D$288,FALSE),MATCH(I$10,규모매매지수!$1:$1,FALSE))</f>
        <v>102.06831961895094</v>
      </c>
      <c r="J47" s="760">
        <f>INDEX(규모매매지수!$248:$288,MATCH($E47,규모매매지수!$D$248:$D$288,FALSE),MATCH(J$10,규모매매지수!$1:$1,FALSE))</f>
        <v>101.76594316723772</v>
      </c>
      <c r="K47" s="761">
        <f>INDEX(규모매매지수!$248:$288,MATCH($E47,규모매매지수!$D$248:$D$288,FALSE),MATCH(K$10,규모매매지수!$1:$1,FALSE))</f>
        <v>100.51719406446875</v>
      </c>
      <c r="L47" s="261">
        <f>INDEX(규모매매지수!$289:$329,MATCH($E47,규모매매지수!$D$289:$D$329,FALSE),MATCH(L$10,규모매매지수!$1:$1,FALSE))</f>
        <v>97.077246532908589</v>
      </c>
      <c r="M47" s="262">
        <f>INDEX(규모매매지수!$289:$329,MATCH($E47,규모매매지수!$D$289:$D$329,FALSE),MATCH(M$10,규모매매지수!$1:$1,FALSE))</f>
        <v>97.077246532908589</v>
      </c>
      <c r="N47" s="760">
        <f>INDEX(규모매매지수!$289:$329,MATCH($E47,규모매매지수!$D$289:$D$329,FALSE),MATCH(N$10,규모매매지수!$1:$1,FALSE))</f>
        <v>99.476430197409798</v>
      </c>
      <c r="O47" s="1171">
        <f t="shared" si="3"/>
        <v>0.15130228728006401</v>
      </c>
      <c r="P47" s="267">
        <f t="shared" si="4"/>
        <v>0.34024940145853666</v>
      </c>
      <c r="Q47" s="1177">
        <f t="shared" si="5"/>
        <v>0.29712931684453547</v>
      </c>
      <c r="R47" s="267">
        <f t="shared" si="6"/>
        <v>1.5431445027080049</v>
      </c>
      <c r="S47" s="1177">
        <f t="shared" si="7"/>
        <v>0</v>
      </c>
      <c r="T47" s="267">
        <f t="shared" si="8"/>
        <v>-2.4118111795327413</v>
      </c>
      <c r="U47" s="1422" t="s">
        <v>287</v>
      </c>
      <c r="V47" s="1421"/>
      <c r="W47" s="1421"/>
      <c r="X47" s="1421"/>
    </row>
    <row r="48" spans="1:24" s="310" customFormat="1" ht="12.6" customHeight="1">
      <c r="A48" s="1474" t="s">
        <v>797</v>
      </c>
      <c r="B48" s="1474"/>
      <c r="C48" s="1474"/>
      <c r="D48" s="1474"/>
      <c r="E48" s="720">
        <v>36</v>
      </c>
      <c r="F48" s="261">
        <f>INDEX(규모매매지수!$207:$247,MATCH($E48,규모매매지수!$D$207:$D$247,FALSE),MATCH(F$10,규모매매지수!$1:$1,FALSE))</f>
        <v>102.05718144482114</v>
      </c>
      <c r="G48" s="760">
        <f>INDEX(규모매매지수!$207:$247,MATCH($E48,규모매매지수!$D$207:$D$247,FALSE),MATCH(G$10,규모매매지수!$1:$1,FALSE))</f>
        <v>102.03676998381556</v>
      </c>
      <c r="H48" s="761">
        <f>INDEX(규모매매지수!$207:$247,MATCH($E48,규모매매지수!$D$207:$D$247,FALSE),MATCH(H$10,규모매매지수!$1:$1,FALSE))</f>
        <v>100.33806634761768</v>
      </c>
      <c r="I48" s="261">
        <f>INDEX(규모매매지수!$248:$288,MATCH($E48,규모매매지수!$D$248:$D$288,FALSE),MATCH(I$10,규모매매지수!$1:$1,FALSE))</f>
        <v>100.95623844672397</v>
      </c>
      <c r="J48" s="760">
        <f>INDEX(규모매매지수!$248:$288,MATCH($E48,규모매매지수!$D$248:$D$288,FALSE),MATCH(J$10,규모매매지수!$1:$1,FALSE))</f>
        <v>100.80362028918421</v>
      </c>
      <c r="K48" s="761">
        <f>INDEX(규모매매지수!$248:$288,MATCH($E48,규모매매지수!$D$248:$D$288,FALSE),MATCH(K$10,규모매매지수!$1:$1,FALSE))</f>
        <v>100.31474088231509</v>
      </c>
      <c r="L48" s="261">
        <f>INDEX(규모매매지수!$289:$329,MATCH($E48,규모매매지수!$D$289:$D$329,FALSE),MATCH(L$10,규모매매지수!$1:$1,FALSE))</f>
        <v>101.06932751106012</v>
      </c>
      <c r="M48" s="262">
        <f>INDEX(규모매매지수!$289:$329,MATCH($E48,규모매매지수!$D$289:$D$329,FALSE),MATCH(M$10,규모매매지수!$1:$1,FALSE))</f>
        <v>101.06932751106012</v>
      </c>
      <c r="N48" s="760">
        <f>INDEX(규모매매지수!$289:$329,MATCH($E48,규모매매지수!$D$289:$D$329,FALSE),MATCH(N$10,규모매매지수!$1:$1,FALSE))</f>
        <v>101.136460926689</v>
      </c>
      <c r="O48" s="1171">
        <f t="shared" si="3"/>
        <v>2.0004025028241834E-2</v>
      </c>
      <c r="P48" s="267">
        <f t="shared" si="4"/>
        <v>1.7133229289546525</v>
      </c>
      <c r="Q48" s="1177">
        <f t="shared" si="5"/>
        <v>0.15140146465169035</v>
      </c>
      <c r="R48" s="267">
        <f t="shared" si="6"/>
        <v>0.63948484416807005</v>
      </c>
      <c r="S48" s="1177">
        <f t="shared" si="7"/>
        <v>0</v>
      </c>
      <c r="T48" s="267">
        <f t="shared" si="8"/>
        <v>-6.6379043733333365E-2</v>
      </c>
      <c r="U48" s="1420" t="s">
        <v>288</v>
      </c>
      <c r="V48" s="1552"/>
      <c r="W48" s="1552"/>
      <c r="X48" s="1552"/>
    </row>
    <row r="49" spans="1:24" s="310" customFormat="1" ht="12.6" customHeight="1">
      <c r="A49" s="1475" t="s">
        <v>798</v>
      </c>
      <c r="B49" s="1475"/>
      <c r="C49" s="1475"/>
      <c r="D49" s="1475"/>
      <c r="E49" s="714">
        <v>37</v>
      </c>
      <c r="F49" s="261">
        <f>INDEX(규모매매지수!$207:$247,MATCH($E49,규모매매지수!$D$207:$D$247,FALSE),MATCH(F$10,규모매매지수!$1:$1,FALSE))</f>
        <v>103.07230031148021</v>
      </c>
      <c r="G49" s="760">
        <f>INDEX(규모매매지수!$207:$247,MATCH($E49,규모매매지수!$D$207:$D$247,FALSE),MATCH(G$10,규모매매지수!$1:$1,FALSE))</f>
        <v>103.00028232947696</v>
      </c>
      <c r="H49" s="761">
        <f>INDEX(규모매매지수!$207:$247,MATCH($E49,규모매매지수!$D$207:$D$247,FALSE),MATCH(H$10,규모매매지수!$1:$1,FALSE))</f>
        <v>100.35864715277685</v>
      </c>
      <c r="I49" s="261">
        <f>INDEX(규모매매지수!$248:$288,MATCH($E49,규모매매지수!$D$248:$D$288,FALSE),MATCH(I$10,규모매매지수!$1:$1,FALSE))</f>
        <v>102.02219522622742</v>
      </c>
      <c r="J49" s="760">
        <f>INDEX(규모매매지수!$248:$288,MATCH($E49,규모매매지수!$D$248:$D$288,FALSE),MATCH(J$10,규모매매지수!$1:$1,FALSE))</f>
        <v>101.91904781414655</v>
      </c>
      <c r="K49" s="761">
        <f>INDEX(규모매매지수!$248:$288,MATCH($E49,규모매매지수!$D$248:$D$288,FALSE),MATCH(K$10,규모매매지수!$1:$1,FALSE))</f>
        <v>100.16664844793995</v>
      </c>
      <c r="L49" s="772"/>
      <c r="M49" s="773"/>
      <c r="N49" s="775">
        <f>INDEX(규모매매지수!$289:$329,MATCH($E49,규모매매지수!$D$289:$D$329,FALSE),MATCH(N$10,규모매매지수!$1:$1,FALSE))</f>
        <v>0</v>
      </c>
      <c r="O49" s="1171">
        <f t="shared" si="3"/>
        <v>6.9920179221338863E-2</v>
      </c>
      <c r="P49" s="267">
        <f t="shared" si="4"/>
        <v>2.7039554992927872</v>
      </c>
      <c r="Q49" s="1177">
        <f t="shared" si="5"/>
        <v>0.10120523522645364</v>
      </c>
      <c r="R49" s="267">
        <f t="shared" si="6"/>
        <v>1.8524596829770701</v>
      </c>
      <c r="S49" s="1183"/>
      <c r="T49" s="774"/>
      <c r="U49" s="1422" t="s">
        <v>289</v>
      </c>
      <c r="V49" s="1421"/>
      <c r="W49" s="1421"/>
      <c r="X49" s="1421"/>
    </row>
    <row r="50" spans="1:24" s="310" customFormat="1" ht="12.6" customHeight="1">
      <c r="A50" s="1476" t="s">
        <v>799</v>
      </c>
      <c r="B50" s="1476"/>
      <c r="C50" s="1476"/>
      <c r="D50" s="1476"/>
      <c r="E50" s="720">
        <v>38</v>
      </c>
      <c r="F50" s="261">
        <f>INDEX(규모매매지수!$207:$247,MATCH($E50,규모매매지수!$D$207:$D$247,FALSE),MATCH(F$10,규모매매지수!$1:$1,FALSE))</f>
        <v>99.287862630309348</v>
      </c>
      <c r="G50" s="760">
        <f>INDEX(규모매매지수!$207:$247,MATCH($E50,규모매매지수!$D$207:$D$247,FALSE),MATCH(G$10,규모매매지수!$1:$1,FALSE))</f>
        <v>99.425972459329799</v>
      </c>
      <c r="H50" s="761">
        <f>INDEX(규모매매지수!$207:$247,MATCH($E50,규모매매지수!$D$207:$D$247,FALSE),MATCH(H$10,규모매매지수!$1:$1,FALSE))</f>
        <v>99.33849757706345</v>
      </c>
      <c r="I50" s="261">
        <f>INDEX(규모매매지수!$248:$288,MATCH($E50,규모매매지수!$D$248:$D$288,FALSE),MATCH(I$10,규모매매지수!$1:$1,FALSE))</f>
        <v>99.762891204599384</v>
      </c>
      <c r="J50" s="760">
        <f>INDEX(규모매매지수!$248:$288,MATCH($E50,규모매매지수!$D$248:$D$288,FALSE),MATCH(J$10,규모매매지수!$1:$1,FALSE))</f>
        <v>99.782473493640964</v>
      </c>
      <c r="K50" s="761">
        <f>INDEX(규모매매지수!$248:$288,MATCH($E50,규모매매지수!$D$248:$D$288,FALSE),MATCH(K$10,규모매매지수!$1:$1,FALSE))</f>
        <v>98.849499955773283</v>
      </c>
      <c r="L50" s="261">
        <f>INDEX(규모매매지수!$289:$329,MATCH($E50,규모매매지수!$D$289:$D$329,FALSE),MATCH(L$10,규모매매지수!$1:$1,FALSE))</f>
        <v>100.72329566076054</v>
      </c>
      <c r="M50" s="262">
        <f>INDEX(규모매매지수!$289:$329,MATCH($E50,규모매매지수!$D$289:$D$329,FALSE),MATCH(M$10,규모매매지수!$1:$1,FALSE))</f>
        <v>100.96141172145063</v>
      </c>
      <c r="N50" s="760">
        <f>INDEX(규모매매지수!$289:$329,MATCH($E50,규모매매지수!$D$289:$D$329,FALSE),MATCH(N$10,규모매매지수!$1:$1,FALSE))</f>
        <v>100.37555112759593</v>
      </c>
      <c r="O50" s="1171">
        <f t="shared" si="3"/>
        <v>-0.13890719457327894</v>
      </c>
      <c r="P50" s="267">
        <f t="shared" si="4"/>
        <v>-5.0972128619941603E-2</v>
      </c>
      <c r="Q50" s="1177">
        <f t="shared" si="5"/>
        <v>-1.9624978571841645E-2</v>
      </c>
      <c r="R50" s="267">
        <f t="shared" si="6"/>
        <v>0.92402212376871962</v>
      </c>
      <c r="S50" s="1177">
        <f t="shared" si="7"/>
        <v>-0.23584858475141912</v>
      </c>
      <c r="T50" s="267">
        <f t="shared" si="8"/>
        <v>0.34644346084093947</v>
      </c>
      <c r="U50" s="1374" t="s">
        <v>290</v>
      </c>
      <c r="V50" s="1375"/>
      <c r="W50" s="1375"/>
      <c r="X50" s="1375"/>
    </row>
    <row r="51" spans="1:24" s="310" customFormat="1" ht="12.6" customHeight="1">
      <c r="A51" s="1476" t="s">
        <v>188</v>
      </c>
      <c r="B51" s="1476"/>
      <c r="C51" s="1476"/>
      <c r="D51" s="1476"/>
      <c r="E51" s="714">
        <v>39</v>
      </c>
      <c r="F51" s="261">
        <f>INDEX(규모매매지수!$207:$247,MATCH($E51,규모매매지수!$D$207:$D$247,FALSE),MATCH(F$10,규모매매지수!$1:$1,FALSE))</f>
        <v>100.33561982374171</v>
      </c>
      <c r="G51" s="760">
        <f>INDEX(규모매매지수!$207:$247,MATCH($E51,규모매매지수!$D$207:$D$247,FALSE),MATCH(G$10,규모매매지수!$1:$1,FALSE))</f>
        <v>100.42061579566126</v>
      </c>
      <c r="H51" s="761">
        <f>INDEX(규모매매지수!$207:$247,MATCH($E51,규모매매지수!$D$207:$D$247,FALSE),MATCH(H$10,규모매매지수!$1:$1,FALSE))</f>
        <v>100.01087607685176</v>
      </c>
      <c r="I51" s="261">
        <f>INDEX(규모매매지수!$248:$288,MATCH($E51,규모매매지수!$D$248:$D$288,FALSE),MATCH(I$10,규모매매지수!$1:$1,FALSE))</f>
        <v>99.932255637473162</v>
      </c>
      <c r="J51" s="760">
        <f>INDEX(규모매매지수!$248:$288,MATCH($E51,규모매매지수!$D$248:$D$288,FALSE),MATCH(J$10,규모매매지수!$1:$1,FALSE))</f>
        <v>100.01435451606187</v>
      </c>
      <c r="K51" s="761">
        <f>INDEX(규모매매지수!$248:$288,MATCH($E51,규모매매지수!$D$248:$D$288,FALSE),MATCH(K$10,규모매매지수!$1:$1,FALSE))</f>
        <v>100</v>
      </c>
      <c r="L51" s="261">
        <f>INDEX(규모매매지수!$289:$329,MATCH($E51,규모매매지수!$D$289:$D$329,FALSE),MATCH(L$10,규모매매지수!$1:$1,FALSE))</f>
        <v>99.915837354582465</v>
      </c>
      <c r="M51" s="262">
        <f>INDEX(규모매매지수!$289:$329,MATCH($E51,규모매매지수!$D$289:$D$329,FALSE),MATCH(M$10,규모매매지수!$1:$1,FALSE))</f>
        <v>100.1528836706353</v>
      </c>
      <c r="N51" s="760">
        <f>INDEX(규모매매지수!$289:$329,MATCH($E51,규모매매지수!$D$289:$D$329,FALSE),MATCH(N$10,규모매매지수!$1:$1,FALSE))</f>
        <v>100</v>
      </c>
      <c r="O51" s="1171">
        <f t="shared" si="3"/>
        <v>-8.4639962866295271E-2</v>
      </c>
      <c r="P51" s="267">
        <f t="shared" si="4"/>
        <v>0.32470843135141703</v>
      </c>
      <c r="Q51" s="1177">
        <f t="shared" si="5"/>
        <v>-8.2087095383420738E-2</v>
      </c>
      <c r="R51" s="267">
        <f t="shared" si="6"/>
        <v>-6.774436252683369E-2</v>
      </c>
      <c r="S51" s="1177">
        <f t="shared" si="7"/>
        <v>-0.23668446415621158</v>
      </c>
      <c r="T51" s="267">
        <f t="shared" si="8"/>
        <v>-8.4162645417540372E-2</v>
      </c>
      <c r="U51" s="1374" t="s">
        <v>291</v>
      </c>
      <c r="V51" s="1375"/>
      <c r="W51" s="1375"/>
      <c r="X51" s="1375"/>
    </row>
    <row r="52" spans="1:24" s="310" customFormat="1" ht="12.6" customHeight="1">
      <c r="A52" s="1476" t="s">
        <v>1542</v>
      </c>
      <c r="B52" s="1476"/>
      <c r="C52" s="1476"/>
      <c r="D52" s="1476"/>
      <c r="E52" s="720">
        <v>40</v>
      </c>
      <c r="F52" s="261">
        <f>INDEX(규모매매지수!$207:$247,MATCH($E52,규모매매지수!$D$207:$D$247,FALSE),MATCH(F$10,규모매매지수!$1:$1,FALSE))</f>
        <v>98.741391022432438</v>
      </c>
      <c r="G52" s="760">
        <f>INDEX(규모매매지수!$207:$247,MATCH($E52,규모매매지수!$D$207:$D$247,FALSE),MATCH(G$10,규모매매지수!$1:$1,FALSE))</f>
        <v>98.967384029172237</v>
      </c>
      <c r="H52" s="761">
        <f>INDEX(규모매매지수!$207:$247,MATCH($E52,규모매매지수!$D$207:$D$247,FALSE),MATCH(H$10,규모매매지수!$1:$1,FALSE))</f>
        <v>99.754963786933999</v>
      </c>
      <c r="I52" s="261">
        <f>INDEX(규모매매지수!$248:$288,MATCH($E52,규모매매지수!$D$248:$D$288,FALSE),MATCH(I$10,규모매매지수!$1:$1,FALSE))</f>
        <v>100.11930357755163</v>
      </c>
      <c r="J52" s="760">
        <f>INDEX(규모매매지수!$248:$288,MATCH($E52,규모매매지수!$D$248:$D$288,FALSE),MATCH(J$10,규모매매지수!$1:$1,FALSE))</f>
        <v>100.17115726580643</v>
      </c>
      <c r="K52" s="761">
        <f>INDEX(규모매매지수!$248:$288,MATCH($E52,규모매매지수!$D$248:$D$288,FALSE),MATCH(K$10,규모매매지수!$1:$1,FALSE))</f>
        <v>99.851393735610927</v>
      </c>
      <c r="L52" s="261">
        <f>INDEX(규모매매지수!$289:$329,MATCH($E52,규모매매지수!$D$289:$D$329,FALSE),MATCH(L$10,규모매매지수!$1:$1,FALSE))</f>
        <v>100.46643207612138</v>
      </c>
      <c r="M52" s="262">
        <f>INDEX(규모매매지수!$289:$329,MATCH($E52,규모매매지수!$D$289:$D$329,FALSE),MATCH(M$10,규모매매지수!$1:$1,FALSE))</f>
        <v>100.30889575876292</v>
      </c>
      <c r="N52" s="760">
        <f>INDEX(규모매매지수!$289:$329,MATCH($E52,규모매매지수!$D$289:$D$329,FALSE),MATCH(N$10,규모매매지수!$1:$1,FALSE))</f>
        <v>99.758582728171476</v>
      </c>
      <c r="O52" s="1171">
        <f t="shared" si="3"/>
        <v>-0.22835099558979888</v>
      </c>
      <c r="P52" s="267">
        <f t="shared" si="4"/>
        <v>-1.0160624855385048</v>
      </c>
      <c r="Q52" s="1177">
        <f t="shared" si="5"/>
        <v>-5.1765088544597493E-2</v>
      </c>
      <c r="R52" s="267">
        <f t="shared" si="6"/>
        <v>0.26830856527659819</v>
      </c>
      <c r="S52" s="1177">
        <f t="shared" si="7"/>
        <v>0.15705119288456082</v>
      </c>
      <c r="T52" s="267">
        <f t="shared" si="8"/>
        <v>0.70956235402692691</v>
      </c>
      <c r="U52" s="1374" t="s">
        <v>1543</v>
      </c>
      <c r="V52" s="1375"/>
      <c r="W52" s="1375"/>
      <c r="X52" s="1375"/>
    </row>
    <row r="53" spans="1:24" s="310" customFormat="1" ht="12.6" customHeight="1" thickBot="1">
      <c r="A53" s="1477" t="s">
        <v>1561</v>
      </c>
      <c r="B53" s="1477"/>
      <c r="C53" s="1477"/>
      <c r="D53" s="1477"/>
      <c r="E53" s="714">
        <v>41</v>
      </c>
      <c r="F53" s="290">
        <f>INDEX(규모매매지수!$207:$247,MATCH($E53,규모매매지수!$D$207:$D$247,FALSE),MATCH(F$10,규모매매지수!$1:$1,FALSE))</f>
        <v>99.038035822619193</v>
      </c>
      <c r="G53" s="776">
        <f>INDEX(규모매매지수!$207:$247,MATCH($E53,규모매매지수!$D$207:$D$247,FALSE),MATCH(G$10,규모매매지수!$1:$1,FALSE))</f>
        <v>99.142916831076619</v>
      </c>
      <c r="H53" s="777">
        <f>INDEX(규모매매지수!$207:$247,MATCH($E53,규모매매지수!$D$207:$D$247,FALSE),MATCH(H$10,규모매매지수!$1:$1,FALSE))</f>
        <v>99.835476137452901</v>
      </c>
      <c r="I53" s="290">
        <f>INDEX(규모매매지수!$248:$288,MATCH($E53,규모매매지수!$D$248:$D$288,FALSE),MATCH(I$10,규모매매지수!$1:$1,FALSE))</f>
        <v>99.769577000748868</v>
      </c>
      <c r="J53" s="776">
        <f>INDEX(규모매매지수!$248:$288,MATCH($E53,규모매매지수!$D$248:$D$288,FALSE),MATCH(J$10,규모매매지수!$1:$1,FALSE))</f>
        <v>99.842701810397656</v>
      </c>
      <c r="K53" s="777">
        <f>INDEX(규모매매지수!$248:$288,MATCH($E53,규모매매지수!$D$248:$D$288,FALSE),MATCH(K$10,규모매매지수!$1:$1,FALSE))</f>
        <v>99.814361203024802</v>
      </c>
      <c r="L53" s="290">
        <f>INDEX(규모매매지수!$289:$329,MATCH($E53,규모매매지수!$D$289:$D$329,FALSE),MATCH(L$10,규모매매지수!$1:$1,FALSE))</f>
        <v>97.419290535005615</v>
      </c>
      <c r="M53" s="291">
        <f>INDEX(규모매매지수!$289:$329,MATCH($E53,규모매매지수!$D$289:$D$329,FALSE),MATCH(M$10,규모매매지수!$1:$1,FALSE))</f>
        <v>97.629997169545462</v>
      </c>
      <c r="N53" s="776">
        <f>INDEX(규모매매지수!$289:$329,MATCH($E53,규모매매지수!$D$289:$D$329,FALSE),MATCH(N$10,규모매매지수!$1:$1,FALSE))</f>
        <v>99.70108747412452</v>
      </c>
      <c r="O53" s="1176">
        <f t="shared" si="3"/>
        <v>-0.10578769700323454</v>
      </c>
      <c r="P53" s="296">
        <f t="shared" si="4"/>
        <v>-0.79875445651783616</v>
      </c>
      <c r="Q53" s="1182">
        <f t="shared" si="5"/>
        <v>-7.3240014866238212E-2</v>
      </c>
      <c r="R53" s="296">
        <f t="shared" si="6"/>
        <v>-4.4867493751565846E-2</v>
      </c>
      <c r="S53" s="1182">
        <f t="shared" si="7"/>
        <v>-0.21582161287369006</v>
      </c>
      <c r="T53" s="296">
        <f t="shared" si="8"/>
        <v>-2.2886379646672395</v>
      </c>
      <c r="U53" s="1485" t="s">
        <v>1545</v>
      </c>
      <c r="V53" s="1486"/>
      <c r="W53" s="1486"/>
      <c r="X53" s="1486"/>
    </row>
    <row r="54" spans="1:24" s="310" customFormat="1" ht="22.5" customHeight="1">
      <c r="A54" s="1478" t="s">
        <v>1825</v>
      </c>
      <c r="B54" s="1478"/>
      <c r="C54" s="1478"/>
      <c r="D54" s="1478"/>
      <c r="E54" s="1478"/>
      <c r="F54" s="1478"/>
      <c r="G54" s="1478"/>
      <c r="H54" s="1478"/>
      <c r="I54" s="1478"/>
      <c r="J54" s="1478"/>
      <c r="K54" s="1478"/>
      <c r="L54" s="1478"/>
      <c r="M54" s="1478"/>
      <c r="N54" s="1478"/>
      <c r="O54" s="1478"/>
      <c r="P54" s="1478"/>
      <c r="Q54" s="1478"/>
      <c r="R54" s="1478"/>
      <c r="S54" s="1478"/>
      <c r="T54" s="757"/>
      <c r="U54" s="648"/>
      <c r="V54" s="648"/>
      <c r="W54" s="648"/>
      <c r="X54" s="648"/>
    </row>
    <row r="55" spans="1:24" ht="3" customHeight="1">
      <c r="A55" s="311"/>
      <c r="B55" s="312"/>
      <c r="C55" s="312"/>
      <c r="D55" s="312"/>
      <c r="E55" s="312"/>
      <c r="F55" s="758"/>
      <c r="G55" s="758"/>
      <c r="H55" s="758"/>
      <c r="I55" s="311"/>
      <c r="J55" s="311"/>
      <c r="K55" s="311"/>
      <c r="L55" s="311"/>
      <c r="M55" s="315"/>
      <c r="N55" s="311"/>
      <c r="O55" s="314"/>
      <c r="P55" s="758"/>
      <c r="Q55" s="311"/>
      <c r="R55" s="311"/>
      <c r="S55" s="311"/>
      <c r="T55" s="311"/>
      <c r="U55" s="312"/>
      <c r="V55" s="312"/>
      <c r="W55" s="312"/>
      <c r="X55" s="319"/>
    </row>
    <row r="56" spans="1:24" s="325" customFormat="1" ht="15" customHeight="1">
      <c r="A56" s="1402">
        <f>'5'!AG56+1</f>
        <v>25</v>
      </c>
      <c r="B56" s="1402"/>
      <c r="C56" s="528"/>
      <c r="D56" s="528"/>
      <c r="E56" s="528"/>
      <c r="F56" s="321"/>
      <c r="G56" s="321"/>
      <c r="H56" s="321"/>
      <c r="I56" s="321"/>
      <c r="J56" s="1510">
        <f>'5'!P56</f>
        <v>41487</v>
      </c>
      <c r="K56" s="1510"/>
      <c r="L56" s="1510"/>
      <c r="M56" s="1510"/>
      <c r="N56" s="321"/>
      <c r="O56" s="1511">
        <f>J56</f>
        <v>41487</v>
      </c>
      <c r="P56" s="1511"/>
      <c r="Q56" s="1511"/>
      <c r="R56" s="321"/>
      <c r="S56" s="321"/>
      <c r="T56" s="321"/>
      <c r="W56" s="1403">
        <f>A56+1</f>
        <v>26</v>
      </c>
      <c r="X56" s="1403"/>
    </row>
  </sheetData>
  <sortState ref="F13:T51">
    <sortCondition sortBy="fontColor" ref="F13" dxfId="0"/>
  </sortState>
  <mergeCells count="118">
    <mergeCell ref="U14:X14"/>
    <mergeCell ref="A1:D1"/>
    <mergeCell ref="U1:X1"/>
    <mergeCell ref="A6:D6"/>
    <mergeCell ref="F6:H9"/>
    <mergeCell ref="I6:K9"/>
    <mergeCell ref="L6:N9"/>
    <mergeCell ref="O6:P9"/>
    <mergeCell ref="Q6:R9"/>
    <mergeCell ref="S6:T9"/>
    <mergeCell ref="B7:D7"/>
    <mergeCell ref="A3:M4"/>
    <mergeCell ref="O10:O12"/>
    <mergeCell ref="P10:P12"/>
    <mergeCell ref="Q10:Q12"/>
    <mergeCell ref="R10:R12"/>
    <mergeCell ref="S10:S12"/>
    <mergeCell ref="T10:T12"/>
    <mergeCell ref="C5:I5"/>
    <mergeCell ref="A17:D17"/>
    <mergeCell ref="U17:X17"/>
    <mergeCell ref="A18:D18"/>
    <mergeCell ref="U18:X18"/>
    <mergeCell ref="B19:D19"/>
    <mergeCell ref="U19:W19"/>
    <mergeCell ref="A16:D16"/>
    <mergeCell ref="U16:X16"/>
    <mergeCell ref="A11:B11"/>
    <mergeCell ref="A12:D12"/>
    <mergeCell ref="U12:X12"/>
    <mergeCell ref="L10:L12"/>
    <mergeCell ref="M10:M12"/>
    <mergeCell ref="N10:N12"/>
    <mergeCell ref="K10:K12"/>
    <mergeCell ref="A10:B10"/>
    <mergeCell ref="F10:F12"/>
    <mergeCell ref="G10:G12"/>
    <mergeCell ref="H10:H12"/>
    <mergeCell ref="I10:I12"/>
    <mergeCell ref="J10:J12"/>
    <mergeCell ref="A13:D13"/>
    <mergeCell ref="U13:X13"/>
    <mergeCell ref="A14:D14"/>
    <mergeCell ref="B23:D23"/>
    <mergeCell ref="U23:W23"/>
    <mergeCell ref="C24:D24"/>
    <mergeCell ref="U24:V24"/>
    <mergeCell ref="C25:D25"/>
    <mergeCell ref="U25:V25"/>
    <mergeCell ref="C20:D20"/>
    <mergeCell ref="U20:V20"/>
    <mergeCell ref="C21:D21"/>
    <mergeCell ref="U21:V21"/>
    <mergeCell ref="C22:D22"/>
    <mergeCell ref="U22:V22"/>
    <mergeCell ref="B29:D29"/>
    <mergeCell ref="U29:W29"/>
    <mergeCell ref="B30:D30"/>
    <mergeCell ref="U30:W30"/>
    <mergeCell ref="B31:D31"/>
    <mergeCell ref="U31:W31"/>
    <mergeCell ref="A26:D26"/>
    <mergeCell ref="U26:X26"/>
    <mergeCell ref="B27:D27"/>
    <mergeCell ref="U27:W27"/>
    <mergeCell ref="B28:D28"/>
    <mergeCell ref="U28:W28"/>
    <mergeCell ref="A35:D35"/>
    <mergeCell ref="U35:X35"/>
    <mergeCell ref="B36:D36"/>
    <mergeCell ref="U36:W36"/>
    <mergeCell ref="B37:D37"/>
    <mergeCell ref="U37:W37"/>
    <mergeCell ref="B32:D32"/>
    <mergeCell ref="U32:W32"/>
    <mergeCell ref="B33:D33"/>
    <mergeCell ref="U33:W33"/>
    <mergeCell ref="A34:D34"/>
    <mergeCell ref="U34:X34"/>
    <mergeCell ref="U39:X39"/>
    <mergeCell ref="A40:D40"/>
    <mergeCell ref="U40:X40"/>
    <mergeCell ref="A48:D48"/>
    <mergeCell ref="U48:X48"/>
    <mergeCell ref="A49:D49"/>
    <mergeCell ref="U49:X49"/>
    <mergeCell ref="A50:D50"/>
    <mergeCell ref="U50:X50"/>
    <mergeCell ref="A45:D45"/>
    <mergeCell ref="U45:X45"/>
    <mergeCell ref="A46:D46"/>
    <mergeCell ref="U46:X46"/>
    <mergeCell ref="A47:D47"/>
    <mergeCell ref="U47:X47"/>
    <mergeCell ref="A54:S54"/>
    <mergeCell ref="U15:X15"/>
    <mergeCell ref="U43:X43"/>
    <mergeCell ref="A43:D43"/>
    <mergeCell ref="A15:D15"/>
    <mergeCell ref="J56:M56"/>
    <mergeCell ref="O56:Q56"/>
    <mergeCell ref="A51:D51"/>
    <mergeCell ref="U51:X51"/>
    <mergeCell ref="A52:D52"/>
    <mergeCell ref="U52:X52"/>
    <mergeCell ref="W56:X56"/>
    <mergeCell ref="A56:B56"/>
    <mergeCell ref="A53:D53"/>
    <mergeCell ref="U53:X53"/>
    <mergeCell ref="A41:D41"/>
    <mergeCell ref="U41:X41"/>
    <mergeCell ref="A42:D42"/>
    <mergeCell ref="U42:X42"/>
    <mergeCell ref="A44:D44"/>
    <mergeCell ref="U44:X44"/>
    <mergeCell ref="B38:D38"/>
    <mergeCell ref="U38:W38"/>
    <mergeCell ref="A39:D39"/>
  </mergeCells>
  <phoneticPr fontId="16" type="noConversion"/>
  <printOptions horizontalCentered="1"/>
  <pageMargins left="0.51181102362204722" right="0.51181102362204722" top="0.59055118110236227" bottom="0.39370078740157483" header="0.59055118110236227" footer="0.19685039370078741"/>
  <pageSetup paperSize="9" pageOrder="overThenDown" orientation="portrait" r:id="rId1"/>
  <headerFooter scaleWithDoc="0" alignWithMargins="0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>
  <sheetPr codeName="Sheet10"/>
  <dimension ref="A1:AA56"/>
  <sheetViews>
    <sheetView showGridLines="0" view="pageLayout" zoomScaleNormal="100" zoomScaleSheetLayoutView="100" workbookViewId="0">
      <selection activeCell="F7" sqref="F7:F12"/>
    </sheetView>
  </sheetViews>
  <sheetFormatPr defaultColWidth="9.140625" defaultRowHeight="12.75"/>
  <cols>
    <col min="1" max="1" width="2.140625" style="297" customWidth="1"/>
    <col min="2" max="3" width="2" style="297" customWidth="1"/>
    <col min="4" max="4" width="19.5703125" style="297" customWidth="1"/>
    <col min="5" max="5" width="4.140625" style="297" hidden="1" customWidth="1"/>
    <col min="6" max="7" width="10.7109375" style="500" customWidth="1"/>
    <col min="8" max="8" width="10.7109375" style="500" hidden="1" customWidth="1"/>
    <col min="9" max="10" width="10.7109375" style="297" customWidth="1"/>
    <col min="11" max="11" width="10.7109375" style="297" hidden="1" customWidth="1"/>
    <col min="12" max="12" width="10.7109375" style="297" customWidth="1"/>
    <col min="13" max="13" width="10.7109375" style="329" customWidth="1"/>
    <col min="14" max="14" width="10.7109375" style="297" hidden="1" customWidth="1"/>
    <col min="15" max="15" width="10.7109375" style="325" customWidth="1"/>
    <col min="16" max="16" width="10.7109375" style="500" customWidth="1"/>
    <col min="17" max="20" width="10.7109375" style="297" customWidth="1"/>
    <col min="21" max="21" width="19.85546875" style="297" customWidth="1"/>
    <col min="22" max="23" width="2" style="297" customWidth="1"/>
    <col min="24" max="24" width="2" style="329" customWidth="1"/>
    <col min="25" max="16384" width="9.140625" style="297"/>
  </cols>
  <sheetData>
    <row r="1" spans="1:24" ht="16.5" customHeight="1">
      <c r="A1" s="1450" t="s">
        <v>1773</v>
      </c>
      <c r="B1" s="1450"/>
      <c r="C1" s="1450"/>
      <c r="D1" s="1450"/>
      <c r="E1" s="537"/>
      <c r="F1" s="695"/>
      <c r="G1" s="695"/>
      <c r="H1" s="695"/>
      <c r="I1" s="695"/>
      <c r="J1" s="695"/>
      <c r="K1" s="695"/>
      <c r="L1" s="695"/>
      <c r="M1" s="696"/>
      <c r="N1" s="695"/>
      <c r="O1" s="696"/>
      <c r="P1" s="695"/>
      <c r="Q1" s="695"/>
      <c r="R1" s="695"/>
      <c r="S1" s="695"/>
      <c r="T1" s="695"/>
      <c r="U1" s="1429" t="s">
        <v>1773</v>
      </c>
      <c r="V1" s="1429"/>
      <c r="W1" s="1429"/>
      <c r="X1" s="1429"/>
    </row>
    <row r="2" spans="1:24" ht="3" customHeight="1">
      <c r="A2" s="298"/>
      <c r="B2" s="299"/>
      <c r="C2" s="299"/>
      <c r="D2" s="299"/>
      <c r="E2" s="299"/>
      <c r="F2" s="697"/>
      <c r="G2" s="697"/>
      <c r="H2" s="697"/>
      <c r="I2" s="298"/>
      <c r="J2" s="298"/>
      <c r="K2" s="298"/>
      <c r="L2" s="298"/>
      <c r="M2" s="302"/>
      <c r="N2" s="298"/>
      <c r="O2" s="301"/>
      <c r="P2" s="697"/>
      <c r="Q2" s="298"/>
      <c r="R2" s="298"/>
      <c r="S2" s="298"/>
      <c r="T2" s="298"/>
      <c r="U2" s="299"/>
      <c r="V2" s="299"/>
      <c r="W2" s="299"/>
      <c r="X2" s="305"/>
    </row>
    <row r="3" spans="1:24" ht="6.75" customHeight="1">
      <c r="A3" s="1551" t="s">
        <v>1994</v>
      </c>
      <c r="B3" s="1551"/>
      <c r="C3" s="1551"/>
      <c r="D3" s="1551"/>
      <c r="E3" s="1551"/>
      <c r="F3" s="1551"/>
      <c r="G3" s="1551"/>
      <c r="H3" s="1551"/>
      <c r="I3" s="1551"/>
      <c r="J3" s="1551"/>
      <c r="K3" s="1551"/>
      <c r="L3" s="1551"/>
      <c r="M3" s="1551"/>
      <c r="N3" s="698"/>
      <c r="O3" s="541"/>
      <c r="P3" s="699"/>
      <c r="Q3" s="698"/>
      <c r="R3" s="698"/>
      <c r="S3" s="698"/>
      <c r="T3" s="698"/>
      <c r="U3" s="544"/>
      <c r="V3" s="544"/>
      <c r="W3" s="544"/>
      <c r="X3" s="545"/>
    </row>
    <row r="4" spans="1:24" ht="21.2" customHeight="1">
      <c r="A4" s="1551"/>
      <c r="B4" s="1551"/>
      <c r="C4" s="1551"/>
      <c r="D4" s="1551"/>
      <c r="E4" s="1551"/>
      <c r="F4" s="1551"/>
      <c r="G4" s="1551"/>
      <c r="H4" s="1551"/>
      <c r="I4" s="1551"/>
      <c r="J4" s="1551"/>
      <c r="K4" s="1551"/>
      <c r="L4" s="1551"/>
      <c r="M4" s="1551"/>
      <c r="N4" s="698"/>
      <c r="O4" s="700"/>
      <c r="P4" s="701"/>
      <c r="Q4" s="702"/>
      <c r="R4" s="702"/>
      <c r="S4" s="698"/>
      <c r="T4" s="698"/>
      <c r="U4" s="702"/>
      <c r="V4" s="702"/>
      <c r="W4" s="702"/>
      <c r="X4" s="703"/>
    </row>
    <row r="5" spans="1:24" ht="15.75" thickBot="1">
      <c r="A5" s="704"/>
      <c r="B5" s="705"/>
      <c r="C5" s="1356" t="s">
        <v>1850</v>
      </c>
      <c r="D5" s="1356"/>
      <c r="E5" s="1356"/>
      <c r="F5" s="1356"/>
      <c r="G5" s="1356"/>
      <c r="H5" s="1356"/>
      <c r="I5" s="1356"/>
      <c r="J5" s="705"/>
      <c r="K5" s="705"/>
      <c r="L5" s="706"/>
      <c r="M5" s="707"/>
      <c r="N5" s="706"/>
      <c r="O5" s="708"/>
      <c r="P5" s="709"/>
      <c r="Q5" s="705"/>
      <c r="R5" s="705"/>
      <c r="S5" s="706"/>
      <c r="T5" s="706"/>
      <c r="U5" s="705"/>
      <c r="V5" s="705"/>
      <c r="W5" s="705"/>
      <c r="X5" s="710"/>
    </row>
    <row r="6" spans="1:24" s="308" customFormat="1" ht="12.75" customHeight="1">
      <c r="A6" s="1506" t="s">
        <v>163</v>
      </c>
      <c r="B6" s="1506"/>
      <c r="C6" s="1506"/>
      <c r="D6" s="1506"/>
      <c r="E6" s="711"/>
      <c r="F6" s="1536" t="s">
        <v>1999</v>
      </c>
      <c r="G6" s="1537"/>
      <c r="H6" s="1537"/>
      <c r="I6" s="1536" t="s">
        <v>1997</v>
      </c>
      <c r="J6" s="1537"/>
      <c r="K6" s="1537"/>
      <c r="L6" s="1536" t="s">
        <v>1998</v>
      </c>
      <c r="M6" s="1537"/>
      <c r="N6" s="1537"/>
      <c r="O6" s="1542" t="s">
        <v>1996</v>
      </c>
      <c r="P6" s="1543"/>
      <c r="Q6" s="1548" t="s">
        <v>1997</v>
      </c>
      <c r="R6" s="1548"/>
      <c r="S6" s="1548" t="s">
        <v>1998</v>
      </c>
      <c r="T6" s="1543"/>
      <c r="U6" s="656" t="s">
        <v>167</v>
      </c>
      <c r="V6" s="657"/>
      <c r="W6" s="657"/>
      <c r="X6" s="657"/>
    </row>
    <row r="7" spans="1:24" s="308" customFormat="1" ht="9" customHeight="1">
      <c r="A7" s="658"/>
      <c r="B7" s="1503" t="s">
        <v>11</v>
      </c>
      <c r="C7" s="1503"/>
      <c r="D7" s="1503"/>
      <c r="E7" s="712"/>
      <c r="F7" s="1538"/>
      <c r="G7" s="1539"/>
      <c r="H7" s="1539"/>
      <c r="I7" s="1538"/>
      <c r="J7" s="1539"/>
      <c r="K7" s="1539"/>
      <c r="L7" s="1538"/>
      <c r="M7" s="1539"/>
      <c r="N7" s="1539"/>
      <c r="O7" s="1544"/>
      <c r="P7" s="1545"/>
      <c r="Q7" s="1549"/>
      <c r="R7" s="1549"/>
      <c r="S7" s="1545"/>
      <c r="T7" s="1545"/>
      <c r="U7" s="664" t="s">
        <v>169</v>
      </c>
      <c r="V7" s="665"/>
      <c r="W7" s="665"/>
      <c r="X7" s="665"/>
    </row>
    <row r="8" spans="1:24" s="308" customFormat="1" ht="11.25" customHeight="1">
      <c r="A8" s="666"/>
      <c r="B8" s="667"/>
      <c r="C8" s="667"/>
      <c r="D8" s="667"/>
      <c r="E8" s="667"/>
      <c r="F8" s="1538"/>
      <c r="G8" s="1539"/>
      <c r="H8" s="1539"/>
      <c r="I8" s="1538"/>
      <c r="J8" s="1539"/>
      <c r="K8" s="1539"/>
      <c r="L8" s="1538"/>
      <c r="M8" s="1539"/>
      <c r="N8" s="1539"/>
      <c r="O8" s="1544"/>
      <c r="P8" s="1545"/>
      <c r="Q8" s="1549"/>
      <c r="R8" s="1549"/>
      <c r="S8" s="1545"/>
      <c r="T8" s="1545"/>
      <c r="U8" s="673"/>
      <c r="V8" s="667"/>
      <c r="W8" s="667"/>
      <c r="X8" s="667"/>
    </row>
    <row r="9" spans="1:24" s="308" customFormat="1" ht="9.1999999999999993" customHeight="1">
      <c r="A9" s="674"/>
      <c r="B9" s="675"/>
      <c r="C9" s="675"/>
      <c r="D9" s="675"/>
      <c r="E9" s="675"/>
      <c r="F9" s="1540"/>
      <c r="G9" s="1541"/>
      <c r="H9" s="1541"/>
      <c r="I9" s="1540"/>
      <c r="J9" s="1541"/>
      <c r="K9" s="1541"/>
      <c r="L9" s="1540"/>
      <c r="M9" s="1541"/>
      <c r="N9" s="1541"/>
      <c r="O9" s="1546"/>
      <c r="P9" s="1547"/>
      <c r="Q9" s="1550"/>
      <c r="R9" s="1550"/>
      <c r="S9" s="1547"/>
      <c r="T9" s="1547"/>
      <c r="U9" s="681"/>
      <c r="V9" s="675"/>
      <c r="W9" s="675"/>
      <c r="X9" s="675"/>
    </row>
    <row r="10" spans="1:24" s="308" customFormat="1" ht="11.1" customHeight="1">
      <c r="A10" s="1499"/>
      <c r="B10" s="1499"/>
      <c r="C10" s="682"/>
      <c r="D10" s="682"/>
      <c r="E10" s="682"/>
      <c r="F10" s="1515">
        <f>'6'!F10</f>
        <v>41487</v>
      </c>
      <c r="G10" s="1524">
        <f>'6'!G10</f>
        <v>41456</v>
      </c>
      <c r="H10" s="1515">
        <f>'6'!H10</f>
        <v>41244</v>
      </c>
      <c r="I10" s="1515">
        <f>'6'!I10</f>
        <v>41487</v>
      </c>
      <c r="J10" s="1518">
        <f>'6'!J10</f>
        <v>41456</v>
      </c>
      <c r="K10" s="1515">
        <f>'6'!K10</f>
        <v>41244</v>
      </c>
      <c r="L10" s="1515">
        <f>'6'!L10</f>
        <v>41487</v>
      </c>
      <c r="M10" s="1518">
        <f>'6'!M10</f>
        <v>41456</v>
      </c>
      <c r="N10" s="1521">
        <f>'6'!N10</f>
        <v>41244</v>
      </c>
      <c r="O10" s="1530" t="s">
        <v>1784</v>
      </c>
      <c r="P10" s="1527" t="s">
        <v>1785</v>
      </c>
      <c r="Q10" s="1530" t="s">
        <v>1784</v>
      </c>
      <c r="R10" s="1527" t="s">
        <v>1785</v>
      </c>
      <c r="S10" s="1530" t="s">
        <v>1784</v>
      </c>
      <c r="T10" s="1527" t="s">
        <v>1785</v>
      </c>
      <c r="U10" s="688"/>
      <c r="V10" s="682"/>
      <c r="W10" s="682"/>
      <c r="X10" s="682"/>
    </row>
    <row r="11" spans="1:24" s="308" customFormat="1" ht="11.25" customHeight="1">
      <c r="A11" s="1499" t="s">
        <v>8</v>
      </c>
      <c r="B11" s="1499"/>
      <c r="C11" s="682"/>
      <c r="D11" s="682"/>
      <c r="E11" s="682"/>
      <c r="F11" s="1516"/>
      <c r="G11" s="1525"/>
      <c r="H11" s="1516"/>
      <c r="I11" s="1516"/>
      <c r="J11" s="1519"/>
      <c r="K11" s="1516"/>
      <c r="L11" s="1516"/>
      <c r="M11" s="1519"/>
      <c r="N11" s="1522"/>
      <c r="O11" s="1531"/>
      <c r="P11" s="1528"/>
      <c r="Q11" s="1531"/>
      <c r="R11" s="1528"/>
      <c r="S11" s="1531"/>
      <c r="T11" s="1528"/>
      <c r="U11" s="688"/>
      <c r="V11" s="682"/>
      <c r="W11" s="682"/>
      <c r="X11" s="682"/>
    </row>
    <row r="12" spans="1:24" s="309" customFormat="1" ht="24.75" customHeight="1">
      <c r="A12" s="1500" t="s">
        <v>9</v>
      </c>
      <c r="B12" s="1500"/>
      <c r="C12" s="1500"/>
      <c r="D12" s="1500"/>
      <c r="E12" s="713"/>
      <c r="F12" s="1517"/>
      <c r="G12" s="1526"/>
      <c r="H12" s="1517"/>
      <c r="I12" s="1517"/>
      <c r="J12" s="1520"/>
      <c r="K12" s="1517"/>
      <c r="L12" s="1517"/>
      <c r="M12" s="1520"/>
      <c r="N12" s="1523"/>
      <c r="O12" s="1532"/>
      <c r="P12" s="1529"/>
      <c r="Q12" s="1532"/>
      <c r="R12" s="1529"/>
      <c r="S12" s="1532"/>
      <c r="T12" s="1529"/>
      <c r="U12" s="1501" t="s">
        <v>170</v>
      </c>
      <c r="V12" s="1502"/>
      <c r="W12" s="1502"/>
      <c r="X12" s="1502"/>
    </row>
    <row r="13" spans="1:24" s="310" customFormat="1" ht="13.7" customHeight="1">
      <c r="A13" s="1460" t="s">
        <v>845</v>
      </c>
      <c r="B13" s="1460"/>
      <c r="C13" s="1460"/>
      <c r="D13" s="1460"/>
      <c r="E13" s="714">
        <v>1</v>
      </c>
      <c r="F13" s="261">
        <f>INDEX(규모매매지수!$330:$370,MATCH($E13,규모매매지수!$D$330:$D$370,FALSE),MATCH(F$10,규모매매지수!$1:$1,FALSE))</f>
        <v>99.994004659982252</v>
      </c>
      <c r="G13" s="760">
        <f>INDEX(규모매매지수!$330:$370,MATCH($E13,규모매매지수!$D$330:$D$370,FALSE),MATCH(G$10,규모매매지수!$1:$1,FALSE))</f>
        <v>100.09315635038374</v>
      </c>
      <c r="H13" s="761">
        <f>INDEX(규모매매지수!$330:$370,MATCH($E13,규모매매지수!$D$330:$D$370,FALSE),MATCH(H$10,규모매매지수!$1:$1,FALSE))</f>
        <v>99.964525131086674</v>
      </c>
      <c r="I13" s="261">
        <f>INDEX(규모매매지수!$371:$411,MATCH($E13,규모매매지수!$D$371:$D$411,FALSE),MATCH(I$10,규모매매지수!$1:$1,FALSE))</f>
        <v>100.17488943192745</v>
      </c>
      <c r="J13" s="760">
        <f>INDEX(규모매매지수!$371:$411,MATCH($E13,규모매매지수!$D$371:$D$411,FALSE),MATCH(J$10,규모매매지수!$1:$1,FALSE))</f>
        <v>100.24674213603203</v>
      </c>
      <c r="K13" s="761">
        <f>INDEX(규모매매지수!$371:$411,MATCH($E13,규모매매지수!$D$371:$D$411,FALSE),MATCH(K$10,규모매매지수!$1:$1,FALSE))</f>
        <v>99.999622460712473</v>
      </c>
      <c r="L13" s="261">
        <f>INDEX(규모매매지수!$412:$452,MATCH($E13,규모매매지수!$D$412:$D$452,FALSE),MATCH(L$10,규모매매지수!$1:$1,FALSE))</f>
        <v>99.951827551586206</v>
      </c>
      <c r="M13" s="262">
        <f>INDEX(규모매매지수!$412:$452,MATCH($E13,규모매매지수!$D$412:$D$452,FALSE),MATCH(M$10,규모매매지수!$1:$1,FALSE))</f>
        <v>100.01350809415605</v>
      </c>
      <c r="N13" s="760">
        <f>INDEX(규모매매지수!$412:$452,MATCH($E13,규모매매지수!$D$412:$D$452,FALSE),MATCH(N$10,규모매매지수!$1:$1,FALSE))</f>
        <v>99.93288358078496</v>
      </c>
      <c r="O13" s="1171">
        <f t="shared" ref="O13" si="0">100*(F13/G13-1)</f>
        <v>-9.9059410270163628E-2</v>
      </c>
      <c r="P13" s="267">
        <f>IF(ISERROR(100*(F13/H13-1))=TRUE,"",100*(F13/H13-1))</f>
        <v>2.9489990431019741E-2</v>
      </c>
      <c r="Q13" s="1177">
        <f t="shared" ref="Q13" si="1">100*(I13/J13-1)</f>
        <v>-7.1675849582297779E-2</v>
      </c>
      <c r="R13" s="267">
        <f>IF(ISERROR(100*(I13/K13-1))=TRUE,"",100*(I13/K13-1))</f>
        <v>0.17526763291915159</v>
      </c>
      <c r="S13" s="1177">
        <f t="shared" ref="S13" si="2">100*(L13/M13-1)</f>
        <v>-6.167221182939997E-2</v>
      </c>
      <c r="T13" s="267">
        <f>IF(ISERROR(100*(L13/N13-1))=TRUE,"",100*(L13/N13-1))</f>
        <v>1.8956693855365359E-2</v>
      </c>
      <c r="U13" s="1423" t="s">
        <v>861</v>
      </c>
      <c r="V13" s="1424"/>
      <c r="W13" s="1424"/>
      <c r="X13" s="1424"/>
    </row>
    <row r="14" spans="1:24" s="310" customFormat="1" ht="13.7" customHeight="1">
      <c r="A14" s="1460" t="s">
        <v>846</v>
      </c>
      <c r="B14" s="1460"/>
      <c r="C14" s="1460"/>
      <c r="D14" s="1460"/>
      <c r="E14" s="720">
        <v>2</v>
      </c>
      <c r="F14" s="261">
        <f>INDEX(규모매매지수!$330:$370,MATCH($E14,규모매매지수!$D$330:$D$370,FALSE),MATCH(F$10,규모매매지수!$1:$1,FALSE))</f>
        <v>99.310050857379721</v>
      </c>
      <c r="G14" s="760">
        <f>INDEX(규모매매지수!$330:$370,MATCH($E14,규모매매지수!$D$330:$D$370,FALSE),MATCH(G$10,규모매매지수!$1:$1,FALSE))</f>
        <v>99.451739838572607</v>
      </c>
      <c r="H14" s="761">
        <f>INDEX(규모매매지수!$330:$370,MATCH($E14,규모매매지수!$D$330:$D$370,FALSE),MATCH(H$10,규모매매지수!$1:$1,FALSE))</f>
        <v>99.850743724747247</v>
      </c>
      <c r="I14" s="261">
        <f>INDEX(규모매매지수!$371:$411,MATCH($E14,규모매매지수!$D$371:$D$411,FALSE),MATCH(I$10,규모매매지수!$1:$1,FALSE))</f>
        <v>99.745791569155784</v>
      </c>
      <c r="J14" s="760">
        <f>INDEX(규모매매지수!$371:$411,MATCH($E14,규모매매지수!$D$371:$D$411,FALSE),MATCH(J$10,규모매매지수!$1:$1,FALSE))</f>
        <v>99.894167838806595</v>
      </c>
      <c r="K14" s="761">
        <f>INDEX(규모매매지수!$371:$411,MATCH($E14,규모매매지수!$D$371:$D$411,FALSE),MATCH(K$10,규모매매지수!$1:$1,FALSE))</f>
        <v>99.760204287304106</v>
      </c>
      <c r="L14" s="261">
        <f>INDEX(규모매매지수!$412:$452,MATCH($E14,규모매매지수!$D$412:$D$452,FALSE),MATCH(L$10,규모매매지수!$1:$1,FALSE))</f>
        <v>99.329409667211038</v>
      </c>
      <c r="M14" s="262">
        <f>INDEX(규모매매지수!$412:$452,MATCH($E14,규모매매지수!$D$412:$D$452,FALSE),MATCH(M$10,규모매매지수!$1:$1,FALSE))</f>
        <v>99.502066827007212</v>
      </c>
      <c r="N14" s="760">
        <f>INDEX(규모매매지수!$412:$452,MATCH($E14,규모매매지수!$D$412:$D$452,FALSE),MATCH(N$10,규모매매지수!$1:$1,FALSE))</f>
        <v>99.79122924027098</v>
      </c>
      <c r="O14" s="1171">
        <f t="shared" ref="O14:O53" si="3">100*(F14/G14-1)</f>
        <v>-0.14247008792693805</v>
      </c>
      <c r="P14" s="267">
        <f t="shared" ref="P14:P53" si="4">IF(ISERROR(100*(F14/H14-1))=TRUE,"",100*(F14/H14-1))</f>
        <v>-0.54150109172749206</v>
      </c>
      <c r="Q14" s="1177">
        <f t="shared" ref="Q14:Q53" si="5">100*(I14/J14-1)</f>
        <v>-0.1485334658277937</v>
      </c>
      <c r="R14" s="267">
        <f t="shared" ref="R14:R53" si="6">IF(ISERROR(100*(I14/K14-1))=TRUE,"",100*(I14/K14-1))</f>
        <v>-1.4447362303726674E-2</v>
      </c>
      <c r="S14" s="1177">
        <f t="shared" ref="S14:S53" si="7">100*(L14/M14-1)</f>
        <v>-0.17352117931013211</v>
      </c>
      <c r="T14" s="267">
        <f t="shared" ref="T14:T53" si="8">IF(ISERROR(100*(L14/N14-1))=TRUE,"",100*(L14/N14-1))</f>
        <v>-0.46278573435346582</v>
      </c>
      <c r="U14" s="1423" t="s">
        <v>862</v>
      </c>
      <c r="V14" s="1424"/>
      <c r="W14" s="1424"/>
      <c r="X14" s="1424"/>
    </row>
    <row r="15" spans="1:24" s="310" customFormat="1" ht="13.7" customHeight="1">
      <c r="A15" s="1460" t="s">
        <v>1373</v>
      </c>
      <c r="B15" s="1460"/>
      <c r="C15" s="1460"/>
      <c r="D15" s="1460"/>
      <c r="E15" s="714">
        <v>3</v>
      </c>
      <c r="F15" s="261">
        <f>INDEX(규모매매지수!$330:$370,MATCH($E15,규모매매지수!$D$330:$D$370,FALSE),MATCH(F$10,규모매매지수!$1:$1,FALSE))</f>
        <v>100.17527602515142</v>
      </c>
      <c r="G15" s="760">
        <f>INDEX(규모매매지수!$330:$370,MATCH($E15,규모매매지수!$D$330:$D$370,FALSE),MATCH(G$10,규모매매지수!$1:$1,FALSE))</f>
        <v>100.26310721773703</v>
      </c>
      <c r="H15" s="761">
        <f>INDEX(규모매매지수!$330:$370,MATCH($E15,규모매매지수!$D$330:$D$370,FALSE),MATCH(H$10,규모매매지수!$1:$1,FALSE))</f>
        <v>99.994572633645973</v>
      </c>
      <c r="I15" s="261">
        <f>INDEX(규모매매지수!$371:$411,MATCH($E15,규모매매지수!$D$371:$D$411,FALSE),MATCH(I$10,규모매매지수!$1:$1,FALSE))</f>
        <v>100.3268005026214</v>
      </c>
      <c r="J15" s="760">
        <f>INDEX(규모매매지수!$371:$411,MATCH($E15,규모매매지수!$D$371:$D$411,FALSE),MATCH(J$10,규모매매지수!$1:$1,FALSE))</f>
        <v>100.37149707873223</v>
      </c>
      <c r="K15" s="761">
        <f>INDEX(규모매매지수!$371:$411,MATCH($E15,규모매매지수!$D$371:$D$411,FALSE),MATCH(K$10,규모매매지수!$1:$1,FALSE))</f>
        <v>100.08427411817496</v>
      </c>
      <c r="L15" s="261">
        <f>INDEX(규모매매지수!$412:$452,MATCH($E15,규모매매지수!$D$412:$D$452,FALSE),MATCH(L$10,규모매매지수!$1:$1,FALSE))</f>
        <v>100.1821898905356</v>
      </c>
      <c r="M15" s="262">
        <f>INDEX(규모매매지수!$412:$452,MATCH($E15,규모매매지수!$D$412:$D$452,FALSE),MATCH(M$10,규모매매지수!$1:$1,FALSE))</f>
        <v>100.20265211063027</v>
      </c>
      <c r="N15" s="760">
        <f>INDEX(규모매매지수!$412:$452,MATCH($E15,규모매매지수!$D$412:$D$452,FALSE),MATCH(N$10,규모매매지수!$1:$1,FALSE))</f>
        <v>99.985138248209296</v>
      </c>
      <c r="O15" s="1171">
        <f t="shared" si="3"/>
        <v>-8.7600708797974658E-2</v>
      </c>
      <c r="P15" s="267">
        <f t="shared" si="4"/>
        <v>0.18071319947283726</v>
      </c>
      <c r="Q15" s="1177">
        <f t="shared" si="5"/>
        <v>-4.4531144210968598E-2</v>
      </c>
      <c r="R15" s="267">
        <f t="shared" si="6"/>
        <v>0.24232216957489339</v>
      </c>
      <c r="S15" s="1177">
        <f t="shared" si="7"/>
        <v>-2.0420836837808931E-2</v>
      </c>
      <c r="T15" s="267">
        <f t="shared" si="8"/>
        <v>0.19708093200523358</v>
      </c>
      <c r="U15" s="1423" t="s">
        <v>1375</v>
      </c>
      <c r="V15" s="1424"/>
      <c r="W15" s="1424"/>
      <c r="X15" s="1424"/>
    </row>
    <row r="16" spans="1:24" s="310" customFormat="1" ht="13.7" customHeight="1">
      <c r="A16" s="1378" t="s">
        <v>1539</v>
      </c>
      <c r="B16" s="1378"/>
      <c r="C16" s="1378"/>
      <c r="D16" s="1378"/>
      <c r="E16" s="720">
        <v>4</v>
      </c>
      <c r="F16" s="261">
        <f>INDEX(규모매매지수!$330:$370,MATCH($E16,규모매매지수!$D$330:$D$370,FALSE),MATCH(F$10,규모매매지수!$1:$1,FALSE))</f>
        <v>99.952587065873487</v>
      </c>
      <c r="G16" s="760">
        <f>INDEX(규모매매지수!$330:$370,MATCH($E16,규모매매지수!$D$330:$D$370,FALSE),MATCH(G$10,규모매매지수!$1:$1,FALSE))</f>
        <v>100.0537695950074</v>
      </c>
      <c r="H16" s="761">
        <f>INDEX(규모매매지수!$330:$370,MATCH($E16,규모매매지수!$D$330:$D$370,FALSE),MATCH(H$10,규모매매지수!$1:$1,FALSE))</f>
        <v>99.869877878987779</v>
      </c>
      <c r="I16" s="261">
        <f>INDEX(규모매매지수!$371:$411,MATCH($E16,규모매매지수!$D$371:$D$411,FALSE),MATCH(I$10,규모매매지수!$1:$1,FALSE))</f>
        <v>99.992920612610476</v>
      </c>
      <c r="J16" s="760">
        <f>INDEX(규모매매지수!$371:$411,MATCH($E16,규모매매지수!$D$371:$D$411,FALSE),MATCH(J$10,규모매매지수!$1:$1,FALSE))</f>
        <v>100.12034871748506</v>
      </c>
      <c r="K16" s="761">
        <f>INDEX(규모매매지수!$371:$411,MATCH($E16,규모매매지수!$D$371:$D$411,FALSE),MATCH(K$10,규모매매지수!$1:$1,FALSE))</f>
        <v>100.02772568959767</v>
      </c>
      <c r="L16" s="261">
        <f>INDEX(규모매매지수!$412:$452,MATCH($E16,규모매매지수!$D$412:$D$452,FALSE),MATCH(L$10,규모매매지수!$1:$1,FALSE))</f>
        <v>99.544065296569599</v>
      </c>
      <c r="M16" s="262">
        <f>INDEX(규모매매지수!$412:$452,MATCH($E16,규모매매지수!$D$412:$D$452,FALSE),MATCH(M$10,규모매매지수!$1:$1,FALSE))</f>
        <v>99.672425167870955</v>
      </c>
      <c r="N16" s="760">
        <f>INDEX(규모매매지수!$412:$452,MATCH($E16,규모매매지수!$D$412:$D$452,FALSE),MATCH(N$10,규모매매지수!$1:$1,FALSE))</f>
        <v>99.792580234438603</v>
      </c>
      <c r="O16" s="1171">
        <f t="shared" si="3"/>
        <v>-0.10112815293563671</v>
      </c>
      <c r="P16" s="267">
        <f t="shared" si="4"/>
        <v>8.2816950057673644E-2</v>
      </c>
      <c r="Q16" s="1177">
        <f t="shared" si="5"/>
        <v>-0.12727493112728583</v>
      </c>
      <c r="R16" s="267">
        <f t="shared" si="6"/>
        <v>-3.4795429714362669E-2</v>
      </c>
      <c r="S16" s="1177">
        <f t="shared" si="7"/>
        <v>-0.12878172783010733</v>
      </c>
      <c r="T16" s="267">
        <f t="shared" si="8"/>
        <v>-0.24903147837762596</v>
      </c>
      <c r="U16" s="1406" t="s">
        <v>1553</v>
      </c>
      <c r="V16" s="1407"/>
      <c r="W16" s="1407"/>
      <c r="X16" s="1407"/>
    </row>
    <row r="17" spans="1:24" s="310" customFormat="1" ht="13.7" customHeight="1">
      <c r="A17" s="1378" t="s">
        <v>1562</v>
      </c>
      <c r="B17" s="1378"/>
      <c r="C17" s="1378"/>
      <c r="D17" s="1378"/>
      <c r="E17" s="714">
        <v>5</v>
      </c>
      <c r="F17" s="261">
        <f>INDEX(규모매매지수!$330:$370,MATCH($E17,규모매매지수!$D$330:$D$370,FALSE),MATCH(F$10,규모매매지수!$1:$1,FALSE))</f>
        <v>100.24237097526145</v>
      </c>
      <c r="G17" s="760">
        <f>INDEX(규모매매지수!$330:$370,MATCH($E17,규모매매지수!$D$330:$D$370,FALSE),MATCH(G$10,규모매매지수!$1:$1,FALSE))</f>
        <v>100.32536124713842</v>
      </c>
      <c r="H17" s="761">
        <f>INDEX(규모매매지수!$330:$370,MATCH($E17,규모매매지수!$D$330:$D$370,FALSE),MATCH(H$10,규모매매지수!$1:$1,FALSE))</f>
        <v>100.04209474121717</v>
      </c>
      <c r="I17" s="261">
        <f>INDEX(규모매매지수!$371:$411,MATCH($E17,규모매매지수!$D$371:$D$411,FALSE),MATCH(I$10,규모매매지수!$1:$1,FALSE))</f>
        <v>100.40116444222838</v>
      </c>
      <c r="J17" s="760">
        <f>INDEX(규모매매지수!$371:$411,MATCH($E17,규모매매지수!$D$371:$D$411,FALSE),MATCH(J$10,규모매매지수!$1:$1,FALSE))</f>
        <v>100.42556754274376</v>
      </c>
      <c r="K17" s="761">
        <f>INDEX(규모매매지수!$371:$411,MATCH($E17,규모매매지수!$D$371:$D$411,FALSE),MATCH(K$10,규모매매지수!$1:$1,FALSE))</f>
        <v>100.09896885247362</v>
      </c>
      <c r="L17" s="261">
        <f>INDEX(규모매매지수!$412:$452,MATCH($E17,규모매매지수!$D$412:$D$452,FALSE),MATCH(L$10,규모매매지수!$1:$1,FALSE))</f>
        <v>100.24542654939914</v>
      </c>
      <c r="M17" s="262">
        <f>INDEX(규모매매지수!$412:$452,MATCH($E17,규모매매지수!$D$412:$D$452,FALSE),MATCH(M$10,규모매매지수!$1:$1,FALSE))</f>
        <v>100.25188300711388</v>
      </c>
      <c r="N17" s="760">
        <f>INDEX(규모매매지수!$412:$452,MATCH($E17,규모매매지수!$D$412:$D$452,FALSE),MATCH(N$10,규모매매지수!$1:$1,FALSE))</f>
        <v>100.01022941193047</v>
      </c>
      <c r="O17" s="1171">
        <f t="shared" si="3"/>
        <v>-8.2721129378771074E-2</v>
      </c>
      <c r="P17" s="267">
        <f t="shared" si="4"/>
        <v>0.20019196375520298</v>
      </c>
      <c r="Q17" s="1177">
        <f t="shared" si="5"/>
        <v>-2.4299688926332497E-2</v>
      </c>
      <c r="R17" s="267">
        <f t="shared" si="6"/>
        <v>0.30189680595025248</v>
      </c>
      <c r="S17" s="1177">
        <f t="shared" si="7"/>
        <v>-6.4402358549986438E-3</v>
      </c>
      <c r="T17" s="267">
        <f t="shared" si="8"/>
        <v>0.23517308064551212</v>
      </c>
      <c r="U17" s="1406" t="s">
        <v>1830</v>
      </c>
      <c r="V17" s="1407"/>
      <c r="W17" s="1407"/>
      <c r="X17" s="1407"/>
    </row>
    <row r="18" spans="1:24" s="310" customFormat="1" ht="13.5" customHeight="1">
      <c r="A18" s="1414" t="s">
        <v>173</v>
      </c>
      <c r="B18" s="1414"/>
      <c r="C18" s="1414"/>
      <c r="D18" s="1414"/>
      <c r="E18" s="720">
        <v>6</v>
      </c>
      <c r="F18" s="261">
        <f>INDEX(규모매매지수!$330:$370,MATCH($E18,규모매매지수!$D$330:$D$370,FALSE),MATCH(F$10,규모매매지수!$1:$1,FALSE))</f>
        <v>99.915679849184983</v>
      </c>
      <c r="G18" s="760">
        <f>INDEX(규모매매지수!$330:$370,MATCH($E18,규모매매지수!$D$330:$D$370,FALSE),MATCH(G$10,규모매매지수!$1:$1,FALSE))</f>
        <v>99.972659625511668</v>
      </c>
      <c r="H18" s="761">
        <f>INDEX(규모매매지수!$330:$370,MATCH($E18,규모매매지수!$D$330:$D$370,FALSE),MATCH(H$10,규모매매지수!$1:$1,FALSE))</f>
        <v>99.883807282332953</v>
      </c>
      <c r="I18" s="261">
        <f>INDEX(규모매매지수!$371:$411,MATCH($E18,규모매매지수!$D$371:$D$411,FALSE),MATCH(I$10,규모매매지수!$1:$1,FALSE))</f>
        <v>100.02914244057202</v>
      </c>
      <c r="J18" s="760">
        <f>INDEX(규모매매지수!$371:$411,MATCH($E18,규모매매지수!$D$371:$D$411,FALSE),MATCH(J$10,규모매매지수!$1:$1,FALSE))</f>
        <v>100.26373024678404</v>
      </c>
      <c r="K18" s="761">
        <f>INDEX(규모매매지수!$371:$411,MATCH($E18,규모매매지수!$D$371:$D$411,FALSE),MATCH(K$10,규모매매지수!$1:$1,FALSE))</f>
        <v>99.779714839800917</v>
      </c>
      <c r="L18" s="261">
        <f>INDEX(규모매매지수!$412:$452,MATCH($E18,규모매매지수!$D$412:$D$452,FALSE),MATCH(L$10,규모매매지수!$1:$1,FALSE))</f>
        <v>99.649021412680568</v>
      </c>
      <c r="M18" s="262">
        <f>INDEX(규모매매지수!$412:$452,MATCH($E18,규모매매지수!$D$412:$D$452,FALSE),MATCH(M$10,규모매매지수!$1:$1,FALSE))</f>
        <v>99.91119055423043</v>
      </c>
      <c r="N18" s="262">
        <f>INDEX(규모매매지수!$412:$452,MATCH($E18,규모매매지수!$D$412:$D$452,FALSE),MATCH(N$10,규모매매지수!$1:$1,FALSE))</f>
        <v>99.849136904962705</v>
      </c>
      <c r="O18" s="1171">
        <f t="shared" si="3"/>
        <v>-5.6995359071299045E-2</v>
      </c>
      <c r="P18" s="267">
        <f t="shared" si="4"/>
        <v>3.1909643534056009E-2</v>
      </c>
      <c r="Q18" s="1177">
        <f t="shared" si="5"/>
        <v>-0.23397075456360605</v>
      </c>
      <c r="R18" s="267">
        <f t="shared" si="6"/>
        <v>0.24997826579435944</v>
      </c>
      <c r="S18" s="1177">
        <f t="shared" si="7"/>
        <v>-0.26240217947113287</v>
      </c>
      <c r="T18" s="267">
        <f t="shared" si="8"/>
        <v>-0.20041784885191927</v>
      </c>
      <c r="U18" s="1412" t="s">
        <v>305</v>
      </c>
      <c r="V18" s="1413"/>
      <c r="W18" s="1413"/>
      <c r="X18" s="1413"/>
    </row>
    <row r="19" spans="1:24" s="310" customFormat="1" ht="13.5" customHeight="1">
      <c r="A19" s="628"/>
      <c r="B19" s="1484" t="s">
        <v>174</v>
      </c>
      <c r="C19" s="1414"/>
      <c r="D19" s="1414"/>
      <c r="E19" s="714">
        <v>7</v>
      </c>
      <c r="F19" s="268">
        <f>INDEX(규모매매지수!$330:$370,MATCH($E19,규모매매지수!$D$330:$D$370,FALSE),MATCH(F$10,규모매매지수!$1:$1,FALSE))</f>
        <v>99.803978595124633</v>
      </c>
      <c r="G19" s="762">
        <f>INDEX(규모매매지수!$330:$370,MATCH($E19,규모매매지수!$D$330:$D$370,FALSE),MATCH(G$10,규모매매지수!$1:$1,FALSE))</f>
        <v>99.896092147843873</v>
      </c>
      <c r="H19" s="763">
        <f>INDEX(규모매매지수!$330:$370,MATCH($E19,규모매매지수!$D$330:$D$370,FALSE),MATCH(H$10,규모매매지수!$1:$1,FALSE))</f>
        <v>99.942984886624217</v>
      </c>
      <c r="I19" s="268">
        <f>INDEX(규모매매지수!$371:$411,MATCH($E19,규모매매지수!$D$371:$D$411,FALSE),MATCH(I$10,규모매매지수!$1:$1,FALSE))</f>
        <v>99.961723279346913</v>
      </c>
      <c r="J19" s="762">
        <f>INDEX(규모매매지수!$371:$411,MATCH($E19,규모매매지수!$D$371:$D$411,FALSE),MATCH(J$10,규모매매지수!$1:$1,FALSE))</f>
        <v>100.28925561376516</v>
      </c>
      <c r="K19" s="763">
        <f>INDEX(규모매매지수!$371:$411,MATCH($E19,규모매매지수!$D$371:$D$411,FALSE),MATCH(K$10,규모매매지수!$1:$1,FALSE))</f>
        <v>99.86515269480347</v>
      </c>
      <c r="L19" s="268">
        <f>INDEX(규모매매지수!$412:$452,MATCH($E19,규모매매지수!$D$412:$D$452,FALSE),MATCH(L$10,규모매매지수!$1:$1,FALSE))</f>
        <v>99.689078851046034</v>
      </c>
      <c r="M19" s="285">
        <f>INDEX(규모매매지수!$412:$452,MATCH($E19,규모매매지수!$D$412:$D$452,FALSE),MATCH(M$10,규모매매지수!$1:$1,FALSE))</f>
        <v>100.26131694235832</v>
      </c>
      <c r="N19" s="285">
        <f>INDEX(규모매매지수!$412:$452,MATCH($E19,규모매매지수!$D$412:$D$452,FALSE),MATCH(N$10,규모매매지수!$1:$1,FALSE))</f>
        <v>99.88447736989481</v>
      </c>
      <c r="O19" s="1172">
        <f t="shared" si="3"/>
        <v>-9.2209365490403261E-2</v>
      </c>
      <c r="P19" s="260">
        <f t="shared" si="4"/>
        <v>-0.13908559130715314</v>
      </c>
      <c r="Q19" s="1178">
        <f t="shared" si="5"/>
        <v>-0.32658766127414696</v>
      </c>
      <c r="R19" s="289">
        <f t="shared" si="6"/>
        <v>9.6700983213393599E-2</v>
      </c>
      <c r="S19" s="1178">
        <f t="shared" si="7"/>
        <v>-0.57074663366059042</v>
      </c>
      <c r="T19" s="289">
        <f t="shared" si="8"/>
        <v>-0.19562450942719467</v>
      </c>
      <c r="U19" s="1412" t="s">
        <v>275</v>
      </c>
      <c r="V19" s="1413"/>
      <c r="W19" s="1444"/>
      <c r="X19" s="629"/>
    </row>
    <row r="20" spans="1:24" s="310" customFormat="1" ht="11.25" customHeight="1">
      <c r="A20" s="630"/>
      <c r="B20" s="631"/>
      <c r="C20" s="1451" t="s">
        <v>178</v>
      </c>
      <c r="D20" s="1452"/>
      <c r="E20" s="720">
        <v>8</v>
      </c>
      <c r="F20" s="275">
        <f>INDEX(규모매매지수!$330:$370,MATCH($E20,규모매매지수!$D$330:$D$370,FALSE),MATCH(F$10,규모매매지수!$1:$1,FALSE))</f>
        <v>99.624539447063682</v>
      </c>
      <c r="G20" s="764">
        <f>INDEX(규모매매지수!$330:$370,MATCH($E20,규모매매지수!$D$330:$D$370,FALSE),MATCH(G$10,규모매매지수!$1:$1,FALSE))</f>
        <v>99.667635847520827</v>
      </c>
      <c r="H20" s="765">
        <f>INDEX(규모매매지수!$330:$370,MATCH($E20,규모매매지수!$D$330:$D$370,FALSE),MATCH(H$10,규모매매지수!$1:$1,FALSE))</f>
        <v>99.890107772730261</v>
      </c>
      <c r="I20" s="275">
        <f>INDEX(규모매매지수!$371:$411,MATCH($E20,규모매매지수!$D$371:$D$411,FALSE),MATCH(I$10,규모매매지수!$1:$1,FALSE))</f>
        <v>99.553741358596383</v>
      </c>
      <c r="J20" s="764">
        <f>INDEX(규모매매지수!$371:$411,MATCH($E20,규모매매지수!$D$371:$D$411,FALSE),MATCH(J$10,규모매매지수!$1:$1,FALSE))</f>
        <v>99.593175456723102</v>
      </c>
      <c r="K20" s="765">
        <f>INDEX(규모매매지수!$371:$411,MATCH($E20,규모매매지수!$D$371:$D$411,FALSE),MATCH(K$10,규모매매지수!$1:$1,FALSE))</f>
        <v>100.14287019738144</v>
      </c>
      <c r="L20" s="275">
        <f>INDEX(규모매매지수!$412:$452,MATCH($E20,규모매매지수!$D$412:$D$452,FALSE),MATCH(L$10,규모매매지수!$1:$1,FALSE))</f>
        <v>99.805486729485082</v>
      </c>
      <c r="M20" s="377">
        <f>INDEX(규모매매지수!$412:$452,MATCH($E20,규모매매지수!$D$412:$D$452,FALSE),MATCH(M$10,규모매매지수!$1:$1,FALSE))</f>
        <v>99.869794406253234</v>
      </c>
      <c r="N20" s="377">
        <f>INDEX(규모매매지수!$412:$452,MATCH($E20,규모매매지수!$D$412:$D$452,FALSE),MATCH(N$10,규모매매지수!$1:$1,FALSE))</f>
        <v>99.850700370904775</v>
      </c>
      <c r="O20" s="1173">
        <f t="shared" si="3"/>
        <v>-4.3240115099230092E-2</v>
      </c>
      <c r="P20" s="380">
        <f t="shared" si="4"/>
        <v>-0.26586048567571741</v>
      </c>
      <c r="Q20" s="1179">
        <f t="shared" si="5"/>
        <v>-3.9595181041152117E-2</v>
      </c>
      <c r="R20" s="380">
        <f t="shared" si="6"/>
        <v>-0.58828835005815261</v>
      </c>
      <c r="S20" s="1179">
        <f t="shared" si="7"/>
        <v>-6.4391518126649672E-2</v>
      </c>
      <c r="T20" s="380">
        <f t="shared" si="8"/>
        <v>-4.5281246152251153E-2</v>
      </c>
      <c r="U20" s="1491" t="s">
        <v>300</v>
      </c>
      <c r="V20" s="1428"/>
      <c r="W20" s="632"/>
      <c r="X20" s="633"/>
    </row>
    <row r="21" spans="1:24" s="310" customFormat="1" ht="11.25" customHeight="1">
      <c r="A21" s="630"/>
      <c r="B21" s="631"/>
      <c r="C21" s="1453" t="s">
        <v>179</v>
      </c>
      <c r="D21" s="1454"/>
      <c r="E21" s="714">
        <v>9</v>
      </c>
      <c r="F21" s="277">
        <f>INDEX(규모매매지수!$330:$370,MATCH($E21,규모매매지수!$D$330:$D$370,FALSE),MATCH(F$10,규모매매지수!$1:$1,FALSE))</f>
        <v>99.797221934719772</v>
      </c>
      <c r="G21" s="766">
        <f>INDEX(규모매매지수!$330:$370,MATCH($E21,규모매매지수!$D$330:$D$370,FALSE),MATCH(G$10,규모매매지수!$1:$1,FALSE))</f>
        <v>99.925209766857463</v>
      </c>
      <c r="H21" s="767">
        <f>INDEX(규모매매지수!$330:$370,MATCH($E21,규모매매지수!$D$330:$D$370,FALSE),MATCH(H$10,규모매매지수!$1:$1,FALSE))</f>
        <v>99.791668497436589</v>
      </c>
      <c r="I21" s="277">
        <f>INDEX(규모매매지수!$371:$411,MATCH($E21,규모매매지수!$D$371:$D$411,FALSE),MATCH(I$10,규모매매지수!$1:$1,FALSE))</f>
        <v>99.932738694685213</v>
      </c>
      <c r="J21" s="766">
        <f>INDEX(규모매매지수!$371:$411,MATCH($E21,규모매매지수!$D$371:$D$411,FALSE),MATCH(J$10,규모매매지수!$1:$1,FALSE))</f>
        <v>100.41898802213947</v>
      </c>
      <c r="K21" s="767">
        <f>INDEX(규모매매지수!$371:$411,MATCH($E21,규모매매지수!$D$371:$D$411,FALSE),MATCH(K$10,규모매매지수!$1:$1,FALSE))</f>
        <v>99.753389209119803</v>
      </c>
      <c r="L21" s="277">
        <f>INDEX(규모매매지수!$412:$452,MATCH($E21,규모매매지수!$D$412:$D$452,FALSE),MATCH(L$10,규모매매지수!$1:$1,FALSE))</f>
        <v>99.531298395233989</v>
      </c>
      <c r="M21" s="255">
        <f>INDEX(규모매매지수!$412:$452,MATCH($E21,규모매매지수!$D$412:$D$452,FALSE),MATCH(M$10,규모매매지수!$1:$1,FALSE))</f>
        <v>100.48275819689907</v>
      </c>
      <c r="N21" s="255">
        <f>INDEX(규모매매지수!$412:$452,MATCH($E21,규모매매지수!$D$412:$D$452,FALSE),MATCH(N$10,규모매매지수!$1:$1,FALSE))</f>
        <v>99.857665999848038</v>
      </c>
      <c r="O21" s="1172">
        <f t="shared" si="3"/>
        <v>-0.12808362618033087</v>
      </c>
      <c r="P21" s="260">
        <f t="shared" si="4"/>
        <v>5.5650309958688027E-3</v>
      </c>
      <c r="Q21" s="1180">
        <f t="shared" si="5"/>
        <v>-0.48422050155201291</v>
      </c>
      <c r="R21" s="260">
        <f t="shared" si="6"/>
        <v>0.17979287419440659</v>
      </c>
      <c r="S21" s="1180">
        <f t="shared" si="7"/>
        <v>-0.94688861924019374</v>
      </c>
      <c r="T21" s="260">
        <f t="shared" si="8"/>
        <v>-0.32683279881040583</v>
      </c>
      <c r="U21" s="1489" t="s">
        <v>301</v>
      </c>
      <c r="V21" s="1490"/>
      <c r="W21" s="632"/>
      <c r="X21" s="631"/>
    </row>
    <row r="22" spans="1:24" s="310" customFormat="1" ht="11.25" customHeight="1">
      <c r="A22" s="630"/>
      <c r="B22" s="631"/>
      <c r="C22" s="1455" t="s">
        <v>180</v>
      </c>
      <c r="D22" s="1456"/>
      <c r="E22" s="720">
        <v>10</v>
      </c>
      <c r="F22" s="277">
        <f>INDEX(규모매매지수!$330:$370,MATCH($E22,규모매매지수!$D$330:$D$370,FALSE),MATCH(F$10,규모매매지수!$1:$1,FALSE))</f>
        <v>99.998199139234714</v>
      </c>
      <c r="G22" s="766">
        <f>INDEX(규모매매지수!$330:$370,MATCH($E22,규모매매지수!$D$330:$D$370,FALSE),MATCH(G$10,규모매매지수!$1:$1,FALSE))</f>
        <v>100.04004722307927</v>
      </c>
      <c r="H22" s="767">
        <f>INDEX(규모매매지수!$330:$370,MATCH($E22,규모매매지수!$D$330:$D$370,FALSE),MATCH(H$10,규모매매지수!$1:$1,FALSE))</f>
        <v>100.41022399181585</v>
      </c>
      <c r="I22" s="277">
        <f>INDEX(규모매매지수!$371:$411,MATCH($E22,규모매매지수!$D$371:$D$411,FALSE),MATCH(I$10,규모매매지수!$1:$1,FALSE))</f>
        <v>100.24156101237863</v>
      </c>
      <c r="J22" s="766">
        <f>INDEX(규모매매지수!$371:$411,MATCH($E22,규모매매지수!$D$371:$D$411,FALSE),MATCH(J$10,규모매매지수!$1:$1,FALSE))</f>
        <v>100.28044385177981</v>
      </c>
      <c r="K22" s="767">
        <f>INDEX(규모매매지수!$371:$411,MATCH($E22,규모매매지수!$D$371:$D$411,FALSE),MATCH(K$10,규모매매지수!$1:$1,FALSE))</f>
        <v>100.03256971342907</v>
      </c>
      <c r="L22" s="254">
        <f>INDEX(규모매매지수!$412:$452,MATCH($E22,규모매매지수!$D$412:$D$452,FALSE),MATCH(L$10,규모매매지수!$1:$1,FALSE))</f>
        <v>99.910010793842915</v>
      </c>
      <c r="M22" s="281">
        <f>INDEX(규모매매지수!$412:$452,MATCH($E22,규모매매지수!$D$412:$D$452,FALSE),MATCH(M$10,규모매매지수!$1:$1,FALSE))</f>
        <v>100.10439118689784</v>
      </c>
      <c r="N22" s="281">
        <f>INDEX(규모매매지수!$412:$452,MATCH($E22,규모매매지수!$D$412:$D$452,FALSE),MATCH(N$10,규모매매지수!$1:$1,FALSE))</f>
        <v>99.957490243810938</v>
      </c>
      <c r="O22" s="1174">
        <f t="shared" si="3"/>
        <v>-4.1831331557895535E-2</v>
      </c>
      <c r="P22" s="284">
        <f t="shared" si="4"/>
        <v>-0.41034153316371613</v>
      </c>
      <c r="Q22" s="1181">
        <f t="shared" si="5"/>
        <v>-3.8774099822147523E-2</v>
      </c>
      <c r="R22" s="284">
        <f t="shared" si="6"/>
        <v>0.20892325324468608</v>
      </c>
      <c r="S22" s="1181">
        <f t="shared" si="7"/>
        <v>-0.19417768866104579</v>
      </c>
      <c r="T22" s="284">
        <f t="shared" si="8"/>
        <v>-4.7499641950010663E-2</v>
      </c>
      <c r="U22" s="1425" t="s">
        <v>302</v>
      </c>
      <c r="V22" s="1426"/>
      <c r="W22" s="634"/>
      <c r="X22" s="631"/>
    </row>
    <row r="23" spans="1:24" s="310" customFormat="1" ht="13.5" customHeight="1">
      <c r="A23" s="630"/>
      <c r="B23" s="1471" t="s">
        <v>175</v>
      </c>
      <c r="C23" s="1472"/>
      <c r="D23" s="1472"/>
      <c r="E23" s="714">
        <v>11</v>
      </c>
      <c r="F23" s="279">
        <f>INDEX(규모매매지수!$330:$370,MATCH($E23,규모매매지수!$D$330:$D$370,FALSE),MATCH(F$10,규모매매지수!$1:$1,FALSE))</f>
        <v>100.22683975255187</v>
      </c>
      <c r="G23" s="769">
        <f>INDEX(규모매매지수!$330:$370,MATCH($E23,규모매매지수!$D$330:$D$370,FALSE),MATCH(G$10,규모매매지수!$1:$1,FALSE))</f>
        <v>100.18580730006825</v>
      </c>
      <c r="H23" s="770">
        <f>INDEX(규모매매지수!$330:$370,MATCH($E23,규모매매지수!$D$330:$D$370,FALSE),MATCH(H$10,규모매매지수!$1:$1,FALSE))</f>
        <v>99.719493195497762</v>
      </c>
      <c r="I23" s="268">
        <f>INDEX(규모매매지수!$371:$411,MATCH($E23,규모매매지수!$D$371:$D$411,FALSE),MATCH(I$10,규모매매지수!$1:$1,FALSE))</f>
        <v>100.11694655288892</v>
      </c>
      <c r="J23" s="762">
        <f>INDEX(규모매매지수!$371:$411,MATCH($E23,규모매매지수!$D$371:$D$411,FALSE),MATCH(J$10,규모매매지수!$1:$1,FALSE))</f>
        <v>100.23052250342313</v>
      </c>
      <c r="K23" s="763">
        <f>INDEX(규모매매지수!$371:$411,MATCH($E23,규모매매지수!$D$371:$D$411,FALSE),MATCH(K$10,규모매매지수!$1:$1,FALSE))</f>
        <v>99.668639096024634</v>
      </c>
      <c r="L23" s="268">
        <f>INDEX(규모매매지수!$412:$452,MATCH($E23,규모매매지수!$D$412:$D$452,FALSE),MATCH(L$10,규모매매지수!$1:$1,FALSE))</f>
        <v>99.618869155505578</v>
      </c>
      <c r="M23" s="285">
        <f>INDEX(규모매매지수!$412:$452,MATCH($E23,규모매매지수!$D$412:$D$452,FALSE),MATCH(M$10,규모매매지수!$1:$1,FALSE))</f>
        <v>99.648355819468108</v>
      </c>
      <c r="N23" s="285">
        <f>INDEX(규모매매지수!$412:$452,MATCH($E23,규모매매지수!$D$412:$D$452,FALSE),MATCH(N$10,규모매매지수!$1:$1,FALSE))</f>
        <v>99.822534114306876</v>
      </c>
      <c r="O23" s="1172">
        <f t="shared" si="3"/>
        <v>4.0956352590670875E-2</v>
      </c>
      <c r="P23" s="260">
        <f t="shared" si="4"/>
        <v>0.50877370190747229</v>
      </c>
      <c r="Q23" s="1178">
        <f t="shared" si="5"/>
        <v>-0.11331473457133479</v>
      </c>
      <c r="R23" s="289">
        <f t="shared" si="6"/>
        <v>0.44979791128918478</v>
      </c>
      <c r="S23" s="1178">
        <f t="shared" si="7"/>
        <v>-2.9590718000360727E-2</v>
      </c>
      <c r="T23" s="289">
        <f t="shared" si="8"/>
        <v>-0.20402703718990223</v>
      </c>
      <c r="U23" s="1433" t="s">
        <v>276</v>
      </c>
      <c r="V23" s="1434"/>
      <c r="W23" s="1435"/>
      <c r="X23" s="635"/>
    </row>
    <row r="24" spans="1:24" s="310" customFormat="1" ht="11.25" customHeight="1">
      <c r="A24" s="630"/>
      <c r="B24" s="631"/>
      <c r="C24" s="1451" t="s">
        <v>176</v>
      </c>
      <c r="D24" s="1452"/>
      <c r="E24" s="720">
        <v>12</v>
      </c>
      <c r="F24" s="277">
        <f>INDEX(규모매매지수!$330:$370,MATCH($E24,규모매매지수!$D$330:$D$370,FALSE),MATCH(F$10,규모매매지수!$1:$1,FALSE))</f>
        <v>100.4519835920713</v>
      </c>
      <c r="G24" s="766">
        <f>INDEX(규모매매지수!$330:$370,MATCH($E24,규모매매지수!$D$330:$D$370,FALSE),MATCH(G$10,규모매매지수!$1:$1,FALSE))</f>
        <v>100.59910918584482</v>
      </c>
      <c r="H24" s="767">
        <f>INDEX(규모매매지수!$330:$370,MATCH($E24,규모매매지수!$D$330:$D$370,FALSE),MATCH(H$10,규모매매지수!$1:$1,FALSE))</f>
        <v>99.640320112999973</v>
      </c>
      <c r="I24" s="275">
        <f>INDEX(규모매매지수!$371:$411,MATCH($E24,규모매매지수!$D$371:$D$411,FALSE),MATCH(I$10,규모매매지수!$1:$1,FALSE))</f>
        <v>100.34823900769227</v>
      </c>
      <c r="J24" s="764">
        <f>INDEX(규모매매지수!$371:$411,MATCH($E24,규모매매지수!$D$371:$D$411,FALSE),MATCH(J$10,규모매매지수!$1:$1,FALSE))</f>
        <v>100.50958249546424</v>
      </c>
      <c r="K24" s="765">
        <f>INDEX(규모매매지수!$371:$411,MATCH($E24,규모매매지수!$D$371:$D$411,FALSE),MATCH(K$10,규모매매지수!$1:$1,FALSE))</f>
        <v>99.761680631097576</v>
      </c>
      <c r="L24" s="275">
        <f>INDEX(규모매매지수!$412:$452,MATCH($E24,규모매매지수!$D$412:$D$452,FALSE),MATCH(L$10,규모매매지수!$1:$1,FALSE))</f>
        <v>100.23269640190557</v>
      </c>
      <c r="M24" s="377">
        <f>INDEX(규모매매지수!$412:$452,MATCH($E24,규모매매지수!$D$412:$D$452,FALSE),MATCH(M$10,규모매매지수!$1:$1,FALSE))</f>
        <v>100.30953263657835</v>
      </c>
      <c r="N24" s="377">
        <f>INDEX(규모매매지수!$412:$452,MATCH($E24,규모매매지수!$D$412:$D$452,FALSE),MATCH(N$10,규모매매지수!$1:$1,FALSE))</f>
        <v>99.375847515165006</v>
      </c>
      <c r="O24" s="1173">
        <f t="shared" si="3"/>
        <v>-0.14624940018278521</v>
      </c>
      <c r="P24" s="380">
        <f t="shared" si="4"/>
        <v>0.81459340771972144</v>
      </c>
      <c r="Q24" s="1179">
        <f t="shared" si="5"/>
        <v>-0.16052547803514505</v>
      </c>
      <c r="R24" s="380">
        <f t="shared" si="6"/>
        <v>0.58795959819852861</v>
      </c>
      <c r="S24" s="1179">
        <f t="shared" si="7"/>
        <v>-7.6599135349542102E-2</v>
      </c>
      <c r="T24" s="380">
        <f t="shared" si="8"/>
        <v>0.86223051995586442</v>
      </c>
      <c r="U24" s="1427" t="s">
        <v>303</v>
      </c>
      <c r="V24" s="1428"/>
      <c r="W24" s="632"/>
      <c r="X24" s="631"/>
    </row>
    <row r="25" spans="1:24" s="310" customFormat="1" ht="11.25" customHeight="1">
      <c r="A25" s="630"/>
      <c r="B25" s="636"/>
      <c r="C25" s="1455" t="s">
        <v>177</v>
      </c>
      <c r="D25" s="1456"/>
      <c r="E25" s="714">
        <v>13</v>
      </c>
      <c r="F25" s="254">
        <f>INDEX(규모매매지수!$330:$370,MATCH($E25,규모매매지수!$D$330:$D$370,FALSE),MATCH(F$10,규모매매지수!$1:$1,FALSE))</f>
        <v>98.71794871794873</v>
      </c>
      <c r="G25" s="768">
        <f>INDEX(규모매매지수!$330:$370,MATCH($E25,규모매매지수!$D$330:$D$370,FALSE),MATCH(G$10,규모매매지수!$1:$1,FALSE))</f>
        <v>97.435897435897431</v>
      </c>
      <c r="H25" s="771">
        <f>INDEX(규모매매지수!$330:$370,MATCH($E25,규모매매지수!$D$330:$D$370,FALSE),MATCH(H$10,규모매매지수!$1:$1,FALSE))</f>
        <v>100.25641025641025</v>
      </c>
      <c r="I25" s="254">
        <f>INDEX(규모매매지수!$371:$411,MATCH($E25,규모매매지수!$D$371:$D$411,FALSE),MATCH(I$10,규모매매지수!$1:$1,FALSE))</f>
        <v>99.511004062157639</v>
      </c>
      <c r="J25" s="768">
        <f>INDEX(규모매매지수!$371:$411,MATCH($E25,규모매매지수!$D$371:$D$411,FALSE),MATCH(J$10,규모매매지수!$1:$1,FALSE))</f>
        <v>99.500064842056446</v>
      </c>
      <c r="K25" s="771">
        <f>INDEX(규모매매지수!$371:$411,MATCH($E25,규모매매지수!$D$371:$D$411,FALSE),MATCH(K$10,규모매매지수!$1:$1,FALSE))</f>
        <v>99.424286875577508</v>
      </c>
      <c r="L25" s="254">
        <f>INDEX(규모매매지수!$412:$452,MATCH($E25,규모매매지수!$D$412:$D$452,FALSE),MATCH(L$10,규모매매지수!$1:$1,FALSE))</f>
        <v>99.23455535000916</v>
      </c>
      <c r="M25" s="281">
        <f>INDEX(규모매매지수!$412:$452,MATCH($E25,규모매매지수!$D$412:$D$452,FALSE),MATCH(M$10,규모매매지수!$1:$1,FALSE))</f>
        <v>99.23455535000916</v>
      </c>
      <c r="N25" s="281">
        <f>INDEX(규모매매지수!$412:$452,MATCH($E25,규모매매지수!$D$412:$D$452,FALSE),MATCH(N$10,규모매매지수!$1:$1,FALSE))</f>
        <v>100.10463396156652</v>
      </c>
      <c r="O25" s="1174">
        <f t="shared" si="3"/>
        <v>1.3157894736842257</v>
      </c>
      <c r="P25" s="284">
        <f t="shared" si="4"/>
        <v>-1.5345268542199308</v>
      </c>
      <c r="Q25" s="1181">
        <f t="shared" si="5"/>
        <v>1.099418389178819E-2</v>
      </c>
      <c r="R25" s="284">
        <f t="shared" si="6"/>
        <v>8.7219319650388982E-2</v>
      </c>
      <c r="S25" s="1181">
        <f t="shared" si="7"/>
        <v>0</v>
      </c>
      <c r="T25" s="284">
        <f t="shared" si="8"/>
        <v>-0.86916916542686407</v>
      </c>
      <c r="U25" s="1425" t="s">
        <v>304</v>
      </c>
      <c r="V25" s="1426"/>
      <c r="W25" s="634"/>
      <c r="X25" s="637"/>
    </row>
    <row r="26" spans="1:24" s="310" customFormat="1" ht="13.5" customHeight="1">
      <c r="A26" s="1458" t="s">
        <v>191</v>
      </c>
      <c r="B26" s="1458"/>
      <c r="C26" s="1458"/>
      <c r="D26" s="1458"/>
      <c r="E26" s="720">
        <v>14</v>
      </c>
      <c r="F26" s="277">
        <f>INDEX(규모매매지수!$330:$370,MATCH($E26,규모매매지수!$D$330:$D$370,FALSE),MATCH(F$10,규모매매지수!$1:$1,FALSE))</f>
        <v>99.149294655832179</v>
      </c>
      <c r="G26" s="766">
        <f>INDEX(규모매매지수!$330:$370,MATCH($E26,규모매매지수!$D$330:$D$370,FALSE),MATCH(G$10,규모매매지수!$1:$1,FALSE))</f>
        <v>99.462766143043524</v>
      </c>
      <c r="H26" s="767">
        <f>INDEX(규모매매지수!$330:$370,MATCH($E26,규모매매지수!$D$330:$D$370,FALSE),MATCH(H$10,규모매매지수!$1:$1,FALSE))</f>
        <v>99.891556651785592</v>
      </c>
      <c r="I26" s="277">
        <f>INDEX(규모매매지수!$371:$411,MATCH($E26,규모매매지수!$D$371:$D$411,FALSE),MATCH(I$10,규모매매지수!$1:$1,FALSE))</f>
        <v>99.83790035714047</v>
      </c>
      <c r="J26" s="766">
        <f>INDEX(규모매매지수!$371:$411,MATCH($E26,규모매매지수!$D$371:$D$411,FALSE),MATCH(J$10,규모매매지수!$1:$1,FALSE))</f>
        <v>99.922999566143176</v>
      </c>
      <c r="K26" s="767">
        <f>INDEX(규모매매지수!$371:$411,MATCH($E26,규모매매지수!$D$371:$D$411,FALSE),MATCH(K$10,규모매매지수!$1:$1,FALSE))</f>
        <v>99.837948281607041</v>
      </c>
      <c r="L26" s="277">
        <f>INDEX(규모매매지수!$412:$452,MATCH($E26,규모매매지수!$D$412:$D$452,FALSE),MATCH(L$10,규모매매지수!$1:$1,FALSE))</f>
        <v>99.378213457740699</v>
      </c>
      <c r="M26" s="255">
        <f>INDEX(규모매매지수!$412:$452,MATCH($E26,규모매매지수!$D$412:$D$452,FALSE),MATCH(M$10,규모매매지수!$1:$1,FALSE))</f>
        <v>99.543139855964611</v>
      </c>
      <c r="N26" s="255">
        <f>INDEX(규모매매지수!$412:$452,MATCH($E26,규모매매지수!$D$412:$D$452,FALSE),MATCH(N$10,규모매매지수!$1:$1,FALSE))</f>
        <v>99.865912682119401</v>
      </c>
      <c r="O26" s="1172">
        <f t="shared" si="3"/>
        <v>-0.315164658461764</v>
      </c>
      <c r="P26" s="260">
        <f t="shared" si="4"/>
        <v>-0.7430678035590943</v>
      </c>
      <c r="Q26" s="1177">
        <f t="shared" si="5"/>
        <v>-8.5164786257618807E-2</v>
      </c>
      <c r="R26" s="267">
        <f t="shared" si="6"/>
        <v>-4.8002255048640308E-5</v>
      </c>
      <c r="S26" s="1177">
        <f t="shared" si="7"/>
        <v>-0.16568333936678448</v>
      </c>
      <c r="T26" s="267">
        <f t="shared" si="8"/>
        <v>-0.48835404521969661</v>
      </c>
      <c r="U26" s="1445" t="s">
        <v>284</v>
      </c>
      <c r="V26" s="1446"/>
      <c r="W26" s="1446"/>
      <c r="X26" s="1446"/>
    </row>
    <row r="27" spans="1:24" s="310" customFormat="1" ht="11.25" customHeight="1">
      <c r="A27" s="638"/>
      <c r="B27" s="1471" t="s">
        <v>1396</v>
      </c>
      <c r="C27" s="1472"/>
      <c r="D27" s="1472"/>
      <c r="E27" s="714">
        <v>15</v>
      </c>
      <c r="F27" s="268">
        <f>INDEX(규모매매지수!$330:$370,MATCH($E27,규모매매지수!$D$330:$D$370,FALSE),MATCH(F$10,규모매매지수!$1:$1,FALSE))</f>
        <v>101.59209726190532</v>
      </c>
      <c r="G27" s="762">
        <f>INDEX(규모매매지수!$330:$370,MATCH($E27,규모매매지수!$D$330:$D$370,FALSE),MATCH(G$10,규모매매지수!$1:$1,FALSE))</f>
        <v>101.59209726190532</v>
      </c>
      <c r="H27" s="763">
        <f>INDEX(규모매매지수!$330:$370,MATCH($E27,규모매매지수!$D$330:$D$370,FALSE),MATCH(H$10,규모매매지수!$1:$1,FALSE))</f>
        <v>100.48558212139345</v>
      </c>
      <c r="I27" s="268">
        <f>INDEX(규모매매지수!$371:$411,MATCH($E27,규모매매지수!$D$371:$D$411,FALSE),MATCH(I$10,규모매매지수!$1:$1,FALSE))</f>
        <v>101.09376832185598</v>
      </c>
      <c r="J27" s="762">
        <f>INDEX(규모매매지수!$371:$411,MATCH($E27,규모매매지수!$D$371:$D$411,FALSE),MATCH(J$10,규모매매지수!$1:$1,FALSE))</f>
        <v>101.09376832185598</v>
      </c>
      <c r="K27" s="763">
        <f>INDEX(규모매매지수!$371:$411,MATCH($E27,규모매매지수!$D$371:$D$411,FALSE),MATCH(K$10,규모매매지수!$1:$1,FALSE))</f>
        <v>100.20896477756804</v>
      </c>
      <c r="L27" s="268">
        <f>INDEX(규모매매지수!$412:$452,MATCH($E27,규모매매지수!$D$412:$D$452,FALSE),MATCH(L$10,규모매매지수!$1:$1,FALSE))</f>
        <v>100.42715434238643</v>
      </c>
      <c r="M27" s="285">
        <f>INDEX(규모매매지수!$412:$452,MATCH($E27,규모매매지수!$D$412:$D$452,FALSE),MATCH(M$10,규모매매지수!$1:$1,FALSE))</f>
        <v>100.71616589514467</v>
      </c>
      <c r="N27" s="285">
        <f>INDEX(규모매매지수!$412:$452,MATCH($E27,규모매매지수!$D$412:$D$452,FALSE),MATCH(N$10,규모매매지수!$1:$1,FALSE))</f>
        <v>100.09553273023957</v>
      </c>
      <c r="O27" s="1175">
        <f t="shared" si="3"/>
        <v>0</v>
      </c>
      <c r="P27" s="289">
        <f t="shared" si="4"/>
        <v>1.1011680652604827</v>
      </c>
      <c r="Q27" s="1178">
        <f t="shared" si="5"/>
        <v>0</v>
      </c>
      <c r="R27" s="289">
        <f t="shared" si="6"/>
        <v>0.88295847208073042</v>
      </c>
      <c r="S27" s="1178">
        <f t="shared" si="7"/>
        <v>-0.28695646839765887</v>
      </c>
      <c r="T27" s="289">
        <f t="shared" si="8"/>
        <v>0.33130510733241358</v>
      </c>
      <c r="U27" s="1433" t="s">
        <v>1400</v>
      </c>
      <c r="V27" s="1434"/>
      <c r="W27" s="1435"/>
      <c r="X27" s="639"/>
    </row>
    <row r="28" spans="1:24" s="310" customFormat="1" ht="11.25" customHeight="1">
      <c r="A28" s="638"/>
      <c r="B28" s="1473" t="s">
        <v>773</v>
      </c>
      <c r="C28" s="1454"/>
      <c r="D28" s="1454"/>
      <c r="E28" s="720">
        <v>16</v>
      </c>
      <c r="F28" s="277">
        <f>INDEX(규모매매지수!$330:$370,MATCH($E28,규모매매지수!$D$330:$D$370,FALSE),MATCH(F$10,규모매매지수!$1:$1,FALSE))</f>
        <v>98.87434084432202</v>
      </c>
      <c r="G28" s="766">
        <f>INDEX(규모매매지수!$330:$370,MATCH($E28,규모매매지수!$D$330:$D$370,FALSE),MATCH(G$10,규모매매지수!$1:$1,FALSE))</f>
        <v>99.659079413498048</v>
      </c>
      <c r="H28" s="767">
        <f>INDEX(규모매매지수!$330:$370,MATCH($E28,규모매매지수!$D$330:$D$370,FALSE),MATCH(H$10,규모매매지수!$1:$1,FALSE))</f>
        <v>100.01861504224307</v>
      </c>
      <c r="I28" s="277">
        <f>INDEX(규모매매지수!$371:$411,MATCH($E28,규모매매지수!$D$371:$D$411,FALSE),MATCH(I$10,규모매매지수!$1:$1,FALSE))</f>
        <v>99.921021344969148</v>
      </c>
      <c r="J28" s="766">
        <f>INDEX(규모매매지수!$371:$411,MATCH($E28,규모매매지수!$D$371:$D$411,FALSE),MATCH(J$10,규모매매지수!$1:$1,FALSE))</f>
        <v>99.98504776033279</v>
      </c>
      <c r="K28" s="767">
        <f>INDEX(규모매매지수!$371:$411,MATCH($E28,규모매매지수!$D$371:$D$411,FALSE),MATCH(K$10,규모매매지수!$1:$1,FALSE))</f>
        <v>99.940660035614201</v>
      </c>
      <c r="L28" s="277">
        <f>INDEX(규모매매지수!$412:$452,MATCH($E28,규모매매지수!$D$412:$D$452,FALSE),MATCH(L$10,규모매매지수!$1:$1,FALSE))</f>
        <v>99.313041539055448</v>
      </c>
      <c r="M28" s="255">
        <f>INDEX(규모매매지수!$412:$452,MATCH($E28,규모매매지수!$D$412:$D$452,FALSE),MATCH(M$10,규모매매지수!$1:$1,FALSE))</f>
        <v>99.313041539055448</v>
      </c>
      <c r="N28" s="255">
        <f>INDEX(규모매매지수!$412:$452,MATCH($E28,규모매매지수!$D$412:$D$452,FALSE),MATCH(N$10,규모매매지수!$1:$1,FALSE))</f>
        <v>99.774730419262042</v>
      </c>
      <c r="O28" s="1172">
        <f t="shared" si="3"/>
        <v>-0.78742305647843125</v>
      </c>
      <c r="P28" s="260">
        <f t="shared" si="4"/>
        <v>-1.1440612304397191</v>
      </c>
      <c r="Q28" s="1180">
        <f t="shared" si="5"/>
        <v>-6.4035990178368252E-2</v>
      </c>
      <c r="R28" s="260">
        <f t="shared" si="6"/>
        <v>-1.9650351156430546E-2</v>
      </c>
      <c r="S28" s="1180">
        <f t="shared" si="7"/>
        <v>0</v>
      </c>
      <c r="T28" s="260">
        <f t="shared" si="8"/>
        <v>-0.46273127300523464</v>
      </c>
      <c r="U28" s="1436" t="s">
        <v>1401</v>
      </c>
      <c r="V28" s="1437"/>
      <c r="W28" s="1438"/>
      <c r="X28" s="639"/>
    </row>
    <row r="29" spans="1:24" s="310" customFormat="1" ht="11.25" customHeight="1">
      <c r="A29" s="638"/>
      <c r="B29" s="1473" t="s">
        <v>181</v>
      </c>
      <c r="C29" s="1454"/>
      <c r="D29" s="1454"/>
      <c r="E29" s="714">
        <v>17</v>
      </c>
      <c r="F29" s="277">
        <f>INDEX(규모매매지수!$330:$370,MATCH($E29,규모매매지수!$D$330:$D$370,FALSE),MATCH(F$10,규모매매지수!$1:$1,FALSE))</f>
        <v>99.480104953939957</v>
      </c>
      <c r="G29" s="766">
        <f>INDEX(규모매매지수!$330:$370,MATCH($E29,규모매매지수!$D$330:$D$370,FALSE),MATCH(G$10,규모매매지수!$1:$1,FALSE))</f>
        <v>99.551099756878372</v>
      </c>
      <c r="H29" s="767">
        <f>INDEX(규모매매지수!$330:$370,MATCH($E29,규모매매지수!$D$330:$D$370,FALSE),MATCH(H$10,규모매매지수!$1:$1,FALSE))</f>
        <v>99.735857514302282</v>
      </c>
      <c r="I29" s="277">
        <f>INDEX(규모매매지수!$371:$411,MATCH($E29,규모매매지수!$D$371:$D$411,FALSE),MATCH(I$10,규모매매지수!$1:$1,FALSE))</f>
        <v>100.24964512326429</v>
      </c>
      <c r="J29" s="766">
        <f>INDEX(규모매매지수!$371:$411,MATCH($E29,규모매매지수!$D$371:$D$411,FALSE),MATCH(J$10,규모매매지수!$1:$1,FALSE))</f>
        <v>100.2963691624751</v>
      </c>
      <c r="K29" s="767">
        <f>INDEX(규모매매지수!$371:$411,MATCH($E29,규모매매지수!$D$371:$D$411,FALSE),MATCH(K$10,규모매매지수!$1:$1,FALSE))</f>
        <v>99.848872001251493</v>
      </c>
      <c r="L29" s="277">
        <f>INDEX(규모매매지수!$412:$452,MATCH($E29,규모매매지수!$D$412:$D$452,FALSE),MATCH(L$10,규모매매지수!$1:$1,FALSE))</f>
        <v>99.63769951013775</v>
      </c>
      <c r="M29" s="255">
        <f>INDEX(규모매매지수!$412:$452,MATCH($E29,규모매매지수!$D$412:$D$452,FALSE),MATCH(M$10,규모매매지수!$1:$1,FALSE))</f>
        <v>99.870039757584891</v>
      </c>
      <c r="N29" s="255">
        <f>INDEX(규모매매지수!$412:$452,MATCH($E29,규모매매지수!$D$412:$D$452,FALSE),MATCH(N$10,규모매매지수!$1:$1,FALSE))</f>
        <v>99.987277027499516</v>
      </c>
      <c r="O29" s="1172">
        <f t="shared" si="3"/>
        <v>-7.1314935858868278E-2</v>
      </c>
      <c r="P29" s="260">
        <f t="shared" si="4"/>
        <v>-0.25642990067604732</v>
      </c>
      <c r="Q29" s="1180">
        <f t="shared" si="5"/>
        <v>-4.6585972753532268E-2</v>
      </c>
      <c r="R29" s="260">
        <f t="shared" si="6"/>
        <v>0.40137971914973036</v>
      </c>
      <c r="S29" s="1180">
        <f t="shared" si="7"/>
        <v>-0.23264259032148571</v>
      </c>
      <c r="T29" s="260">
        <f t="shared" si="8"/>
        <v>-0.34962199967264462</v>
      </c>
      <c r="U29" s="1436" t="s">
        <v>1395</v>
      </c>
      <c r="V29" s="1437"/>
      <c r="W29" s="1438"/>
      <c r="X29" s="639"/>
    </row>
    <row r="30" spans="1:24" s="310" customFormat="1" ht="11.25" customHeight="1">
      <c r="A30" s="638"/>
      <c r="B30" s="1473" t="s">
        <v>1397</v>
      </c>
      <c r="C30" s="1454"/>
      <c r="D30" s="1454"/>
      <c r="E30" s="720">
        <v>18</v>
      </c>
      <c r="F30" s="277">
        <f>INDEX(규모매매지수!$330:$370,MATCH($E30,규모매매지수!$D$330:$D$370,FALSE),MATCH(F$10,규모매매지수!$1:$1,FALSE))</f>
        <v>98.626215654399445</v>
      </c>
      <c r="G30" s="766">
        <f>INDEX(규모매매지수!$330:$370,MATCH($E30,규모매매지수!$D$330:$D$370,FALSE),MATCH(G$10,규모매매지수!$1:$1,FALSE))</f>
        <v>98.868656776178426</v>
      </c>
      <c r="H30" s="767">
        <f>INDEX(규모매매지수!$330:$370,MATCH($E30,규모매매지수!$D$330:$D$370,FALSE),MATCH(H$10,규모매매지수!$1:$1,FALSE))</f>
        <v>99.477749379527069</v>
      </c>
      <c r="I30" s="277">
        <f>INDEX(규모매매지수!$371:$411,MATCH($E30,규모매매지수!$D$371:$D$411,FALSE),MATCH(I$10,규모매매지수!$1:$1,FALSE))</f>
        <v>99.795886795704618</v>
      </c>
      <c r="J30" s="766">
        <f>INDEX(규모매매지수!$371:$411,MATCH($E30,규모매매지수!$D$371:$D$411,FALSE),MATCH(J$10,규모매매지수!$1:$1,FALSE))</f>
        <v>99.907571646577509</v>
      </c>
      <c r="K30" s="767">
        <f>INDEX(규모매매지수!$371:$411,MATCH($E30,규모매매지수!$D$371:$D$411,FALSE),MATCH(K$10,규모매매지수!$1:$1,FALSE))</f>
        <v>99.846962547389168</v>
      </c>
      <c r="L30" s="277">
        <f>INDEX(규모매매지수!$412:$452,MATCH($E30,규모매매지수!$D$412:$D$452,FALSE),MATCH(L$10,규모매매지수!$1:$1,FALSE))</f>
        <v>98.706815046839623</v>
      </c>
      <c r="M30" s="255">
        <f>INDEX(규모매매지수!$412:$452,MATCH($E30,규모매매지수!$D$412:$D$452,FALSE),MATCH(M$10,규모매매지수!$1:$1,FALSE))</f>
        <v>98.779136168815711</v>
      </c>
      <c r="N30" s="255">
        <f>INDEX(규모매매지수!$412:$452,MATCH($E30,규모매매지수!$D$412:$D$452,FALSE),MATCH(N$10,규모매매지수!$1:$1,FALSE))</f>
        <v>99.674589103919757</v>
      </c>
      <c r="O30" s="1172">
        <f t="shared" si="3"/>
        <v>-0.24521534901381647</v>
      </c>
      <c r="P30" s="260">
        <f t="shared" si="4"/>
        <v>-0.85600421243835489</v>
      </c>
      <c r="Q30" s="1180">
        <f t="shared" si="5"/>
        <v>-0.11178817484222003</v>
      </c>
      <c r="R30" s="260">
        <f t="shared" si="6"/>
        <v>-5.1154036518941126E-2</v>
      </c>
      <c r="S30" s="1180">
        <f t="shared" si="7"/>
        <v>-7.3214977151137006E-2</v>
      </c>
      <c r="T30" s="260">
        <f t="shared" si="8"/>
        <v>-0.970933580745581</v>
      </c>
      <c r="U30" s="1436" t="s">
        <v>1399</v>
      </c>
      <c r="V30" s="1437"/>
      <c r="W30" s="1438"/>
      <c r="X30" s="639"/>
    </row>
    <row r="31" spans="1:24" s="310" customFormat="1" ht="11.25" customHeight="1">
      <c r="A31" s="638" t="s">
        <v>162</v>
      </c>
      <c r="B31" s="1473" t="s">
        <v>1398</v>
      </c>
      <c r="C31" s="1454"/>
      <c r="D31" s="1454"/>
      <c r="E31" s="714">
        <v>19</v>
      </c>
      <c r="F31" s="277">
        <f>INDEX(규모매매지수!$330:$370,MATCH($E31,규모매매지수!$D$330:$D$370,FALSE),MATCH(F$10,규모매매지수!$1:$1,FALSE))</f>
        <v>100.08832219926538</v>
      </c>
      <c r="G31" s="766">
        <f>INDEX(규모매매지수!$330:$370,MATCH($E31,규모매매지수!$D$330:$D$370,FALSE),MATCH(G$10,규모매매지수!$1:$1,FALSE))</f>
        <v>100.21924282889785</v>
      </c>
      <c r="H31" s="767">
        <f>INDEX(규모매매지수!$330:$370,MATCH($E31,규모매매지수!$D$330:$D$370,FALSE),MATCH(H$10,규모매매지수!$1:$1,FALSE))</f>
        <v>99.679187760400978</v>
      </c>
      <c r="I31" s="277">
        <f>INDEX(규모매매지수!$371:$411,MATCH($E31,규모매매지수!$D$371:$D$411,FALSE),MATCH(I$10,규모매매지수!$1:$1,FALSE))</f>
        <v>99.984965685953995</v>
      </c>
      <c r="J31" s="766">
        <f>INDEX(규모매매지수!$371:$411,MATCH($E31,규모매매지수!$D$371:$D$411,FALSE),MATCH(J$10,규모매매지수!$1:$1,FALSE))</f>
        <v>99.984965685953995</v>
      </c>
      <c r="K31" s="767">
        <f>INDEX(규모매매지수!$371:$411,MATCH($E31,규모매매지수!$D$371:$D$411,FALSE),MATCH(K$10,규모매매지수!$1:$1,FALSE))</f>
        <v>99.707350787650199</v>
      </c>
      <c r="L31" s="277">
        <f>INDEX(규모매매지수!$412:$452,MATCH($E31,규모매매지수!$D$412:$D$452,FALSE),MATCH(L$10,규모매매지수!$1:$1,FALSE))</f>
        <v>100.79482939152393</v>
      </c>
      <c r="M31" s="255">
        <f>INDEX(규모매매지수!$412:$452,MATCH($E31,규모매매지수!$D$412:$D$452,FALSE),MATCH(M$10,규모매매지수!$1:$1,FALSE))</f>
        <v>100.79482939152393</v>
      </c>
      <c r="N31" s="255">
        <f>INDEX(규모매매지수!$412:$452,MATCH($E31,규모매매지수!$D$412:$D$452,FALSE),MATCH(N$10,규모매매지수!$1:$1,FALSE))</f>
        <v>100.06755216604806</v>
      </c>
      <c r="O31" s="1172">
        <f t="shared" si="3"/>
        <v>-0.13063422346543119</v>
      </c>
      <c r="P31" s="260">
        <f t="shared" si="4"/>
        <v>0.41045121660485684</v>
      </c>
      <c r="Q31" s="1180">
        <f t="shared" si="5"/>
        <v>0</v>
      </c>
      <c r="R31" s="260">
        <f t="shared" si="6"/>
        <v>0.2784297206883446</v>
      </c>
      <c r="S31" s="1180">
        <f t="shared" si="7"/>
        <v>0</v>
      </c>
      <c r="T31" s="260">
        <f t="shared" si="8"/>
        <v>0.72678626561091253</v>
      </c>
      <c r="U31" s="1436" t="s">
        <v>1402</v>
      </c>
      <c r="V31" s="1437"/>
      <c r="W31" s="1438"/>
      <c r="X31" s="639"/>
    </row>
    <row r="32" spans="1:24" s="310" customFormat="1" ht="11.25" customHeight="1">
      <c r="A32" s="638"/>
      <c r="B32" s="1473" t="s">
        <v>1388</v>
      </c>
      <c r="C32" s="1454"/>
      <c r="D32" s="1454"/>
      <c r="E32" s="720">
        <v>20</v>
      </c>
      <c r="F32" s="277">
        <f>INDEX(규모매매지수!$330:$370,MATCH($E32,규모매매지수!$D$330:$D$370,FALSE),MATCH(F$10,규모매매지수!$1:$1,FALSE))</f>
        <v>96.598381932465713</v>
      </c>
      <c r="G32" s="766">
        <f>INDEX(규모매매지수!$330:$370,MATCH($E32,규모매매지수!$D$330:$D$370,FALSE),MATCH(G$10,규모매매지수!$1:$1,FALSE))</f>
        <v>96.729009800878728</v>
      </c>
      <c r="H32" s="767">
        <f>INDEX(규모매매지수!$330:$370,MATCH($E32,규모매매지수!$D$330:$D$370,FALSE),MATCH(H$10,규모매매지수!$1:$1,FALSE))</f>
        <v>99.786069914761399</v>
      </c>
      <c r="I32" s="277">
        <f>INDEX(규모매매지수!$371:$411,MATCH($E32,규모매매지수!$D$371:$D$411,FALSE),MATCH(I$10,규모매매지수!$1:$1,FALSE))</f>
        <v>98.105852821429991</v>
      </c>
      <c r="J32" s="766">
        <f>INDEX(규모매매지수!$371:$411,MATCH($E32,규모매매지수!$D$371:$D$411,FALSE),MATCH(J$10,규모매매지수!$1:$1,FALSE))</f>
        <v>98.150528025326082</v>
      </c>
      <c r="K32" s="767">
        <f>INDEX(규모매매지수!$371:$411,MATCH($E32,규모매매지수!$D$371:$D$411,FALSE),MATCH(K$10,규모매매지수!$1:$1,FALSE))</f>
        <v>99.14372871103636</v>
      </c>
      <c r="L32" s="277">
        <f>INDEX(규모매매지수!$412:$452,MATCH($E32,규모매매지수!$D$412:$D$452,FALSE),MATCH(L$10,규모매매지수!$1:$1,FALSE))</f>
        <v>97.11388218071238</v>
      </c>
      <c r="M32" s="255">
        <f>INDEX(규모매매지수!$412:$452,MATCH($E32,규모매매지수!$D$412:$D$452,FALSE),MATCH(M$10,규모매매지수!$1:$1,FALSE))</f>
        <v>97.383716889288976</v>
      </c>
      <c r="N32" s="255">
        <f>INDEX(규모매매지수!$412:$452,MATCH($E32,규모매매지수!$D$412:$D$452,FALSE),MATCH(N$10,규모매매지수!$1:$1,FALSE))</f>
        <v>98.941633003220971</v>
      </c>
      <c r="O32" s="1172">
        <f t="shared" si="3"/>
        <v>-0.13504518311716618</v>
      </c>
      <c r="P32" s="260">
        <f t="shared" si="4"/>
        <v>-3.194522025988844</v>
      </c>
      <c r="Q32" s="1180">
        <f t="shared" si="5"/>
        <v>-4.5517028583441643E-2</v>
      </c>
      <c r="R32" s="260">
        <f t="shared" si="6"/>
        <v>-1.046839677203748</v>
      </c>
      <c r="S32" s="1180">
        <f t="shared" si="7"/>
        <v>-0.27708401075239308</v>
      </c>
      <c r="T32" s="260">
        <f t="shared" si="8"/>
        <v>-1.8473020578193666</v>
      </c>
      <c r="U32" s="1436" t="s">
        <v>1404</v>
      </c>
      <c r="V32" s="1437"/>
      <c r="W32" s="1438"/>
      <c r="X32" s="639"/>
    </row>
    <row r="33" spans="1:24" s="310" customFormat="1" ht="11.25" customHeight="1">
      <c r="A33" s="640"/>
      <c r="B33" s="1470" t="s">
        <v>1389</v>
      </c>
      <c r="C33" s="1456"/>
      <c r="D33" s="1456"/>
      <c r="E33" s="714">
        <v>21</v>
      </c>
      <c r="F33" s="254">
        <f>INDEX(규모매매지수!$330:$370,MATCH($E33,규모매매지수!$D$330:$D$370,FALSE),MATCH(F$10,규모매매지수!$1:$1,FALSE))</f>
        <v>98.985989373958418</v>
      </c>
      <c r="G33" s="768">
        <f>INDEX(규모매매지수!$330:$370,MATCH($E33,규모매매지수!$D$330:$D$370,FALSE),MATCH(G$10,규모매매지수!$1:$1,FALSE))</f>
        <v>99.682509844000947</v>
      </c>
      <c r="H33" s="771">
        <f>INDEX(규모매매지수!$330:$370,MATCH($E33,규모매매지수!$D$330:$D$370,FALSE),MATCH(H$10,규모매매지수!$1:$1,FALSE))</f>
        <v>99.967971680188541</v>
      </c>
      <c r="I33" s="254">
        <f>INDEX(규모매매지수!$371:$411,MATCH($E33,규모매매지수!$D$371:$D$411,FALSE),MATCH(I$10,규모매매지수!$1:$1,FALSE))</f>
        <v>98.992495283304351</v>
      </c>
      <c r="J33" s="768">
        <f>INDEX(규모매매지수!$371:$411,MATCH($E33,규모매매지수!$D$371:$D$411,FALSE),MATCH(J$10,규모매매지수!$1:$1,FALSE))</f>
        <v>99.410620099752649</v>
      </c>
      <c r="K33" s="771">
        <f>INDEX(규모매매지수!$371:$411,MATCH($E33,규모매매지수!$D$371:$D$411,FALSE),MATCH(K$10,규모매매지수!$1:$1,FALSE))</f>
        <v>100.08578981587286</v>
      </c>
      <c r="L33" s="254">
        <f>INDEX(규모매매지수!$412:$452,MATCH($E33,규모매매지수!$D$412:$D$452,FALSE),MATCH(L$10,규모매매지수!$1:$1,FALSE))</f>
        <v>98.274469875166659</v>
      </c>
      <c r="M33" s="281">
        <f>INDEX(규모매매지수!$412:$452,MATCH($E33,규모매매지수!$D$412:$D$452,FALSE),MATCH(M$10,규모매매지수!$1:$1,FALSE))</f>
        <v>98.69373303248193</v>
      </c>
      <c r="N33" s="281">
        <f>INDEX(규모매매지수!$412:$452,MATCH($E33,규모매매지수!$D$412:$D$452,FALSE),MATCH(N$10,규모매매지수!$1:$1,FALSE))</f>
        <v>100.29037946377662</v>
      </c>
      <c r="O33" s="1174">
        <f t="shared" si="3"/>
        <v>-0.69873889725745597</v>
      </c>
      <c r="P33" s="284">
        <f t="shared" si="4"/>
        <v>-0.98229691942897102</v>
      </c>
      <c r="Q33" s="1181">
        <f t="shared" si="5"/>
        <v>-0.42060377053149134</v>
      </c>
      <c r="R33" s="284">
        <f t="shared" si="6"/>
        <v>-1.0923574011653781</v>
      </c>
      <c r="S33" s="1181">
        <f t="shared" si="7"/>
        <v>-0.42481234059439377</v>
      </c>
      <c r="T33" s="284">
        <f t="shared" si="8"/>
        <v>-2.0100727501365934</v>
      </c>
      <c r="U33" s="1441" t="s">
        <v>1403</v>
      </c>
      <c r="V33" s="1439"/>
      <c r="W33" s="1440"/>
      <c r="X33" s="642"/>
    </row>
    <row r="34" spans="1:24" s="310" customFormat="1" ht="13.5" customHeight="1">
      <c r="A34" s="1476" t="s">
        <v>185</v>
      </c>
      <c r="B34" s="1476"/>
      <c r="C34" s="1476"/>
      <c r="D34" s="1476"/>
      <c r="E34" s="720">
        <v>22</v>
      </c>
      <c r="F34" s="261">
        <f>INDEX(규모매매지수!$330:$370,MATCH($E34,규모매매지수!$D$330:$D$370,FALSE),MATCH(F$10,규모매매지수!$1:$1,FALSE))</f>
        <v>98.025141462891355</v>
      </c>
      <c r="G34" s="760">
        <f>INDEX(규모매매지수!$330:$370,MATCH($E34,규모매매지수!$D$330:$D$370,FALSE),MATCH(G$10,규모매매지수!$1:$1,FALSE))</f>
        <v>98.018636615722755</v>
      </c>
      <c r="H34" s="761">
        <f>INDEX(규모매매지수!$330:$370,MATCH($E34,규모매매지수!$D$330:$D$370,FALSE),MATCH(H$10,규모매매지수!$1:$1,FALSE))</f>
        <v>99.670341810172388</v>
      </c>
      <c r="I34" s="261">
        <f>INDEX(규모매매지수!$371:$411,MATCH($E34,규모매매지수!$D$371:$D$411,FALSE),MATCH(I$10,규모매매지수!$1:$1,FALSE))</f>
        <v>97.964152989825521</v>
      </c>
      <c r="J34" s="760">
        <f>INDEX(규모매매지수!$371:$411,MATCH($E34,규모매매지수!$D$371:$D$411,FALSE),MATCH(J$10,규모매매지수!$1:$1,FALSE))</f>
        <v>98.076001900693768</v>
      </c>
      <c r="K34" s="761">
        <f>INDEX(규모매매지수!$371:$411,MATCH($E34,규모매매지수!$D$371:$D$411,FALSE),MATCH(K$10,규모매매지수!$1:$1,FALSE))</f>
        <v>99.239467457910152</v>
      </c>
      <c r="L34" s="261">
        <f>INDEX(규모매매지수!$412:$452,MATCH($E34,규모매매지수!$D$412:$D$452,FALSE),MATCH(L$10,규모매매지수!$1:$1,FALSE))</f>
        <v>98.044916586805954</v>
      </c>
      <c r="M34" s="262">
        <f>INDEX(규모매매지수!$412:$452,MATCH($E34,규모매매지수!$D$412:$D$452,FALSE),MATCH(M$10,규모매매지수!$1:$1,FALSE))</f>
        <v>98.0528126288946</v>
      </c>
      <c r="N34" s="262">
        <f>INDEX(규모매매지수!$412:$452,MATCH($E34,규모매매지수!$D$412:$D$452,FALSE),MATCH(N$10,규모매매지수!$1:$1,FALSE))</f>
        <v>98.961657610650406</v>
      </c>
      <c r="O34" s="1171">
        <f t="shared" si="3"/>
        <v>6.6363371223898682E-3</v>
      </c>
      <c r="P34" s="267">
        <f t="shared" si="4"/>
        <v>-1.6506418232360542</v>
      </c>
      <c r="Q34" s="1177">
        <f t="shared" si="5"/>
        <v>-0.11404309790431499</v>
      </c>
      <c r="R34" s="267">
        <f t="shared" si="6"/>
        <v>-1.2850879803698256</v>
      </c>
      <c r="S34" s="1177">
        <f t="shared" si="7"/>
        <v>-8.0528460907447474E-3</v>
      </c>
      <c r="T34" s="267">
        <f t="shared" si="8"/>
        <v>-0.92635981043408533</v>
      </c>
      <c r="U34" s="1374" t="s">
        <v>285</v>
      </c>
      <c r="V34" s="1375"/>
      <c r="W34" s="1375"/>
      <c r="X34" s="1375"/>
    </row>
    <row r="35" spans="1:24" s="310" customFormat="1" ht="13.5" customHeight="1">
      <c r="A35" s="1373" t="s">
        <v>186</v>
      </c>
      <c r="B35" s="1373"/>
      <c r="C35" s="1373"/>
      <c r="D35" s="1373"/>
      <c r="E35" s="714">
        <v>23</v>
      </c>
      <c r="F35" s="261">
        <f>INDEX(규모매매지수!$330:$370,MATCH($E35,규모매매지수!$D$330:$D$370,FALSE),MATCH(F$10,규모매매지수!$1:$1,FALSE))</f>
        <v>100.44386193455026</v>
      </c>
      <c r="G35" s="760">
        <f>INDEX(규모매매지수!$330:$370,MATCH($E35,규모매매지수!$D$330:$D$370,FALSE),MATCH(G$10,규모매매지수!$1:$1,FALSE))</f>
        <v>100.56554800417996</v>
      </c>
      <c r="H35" s="761">
        <f>INDEX(규모매매지수!$330:$370,MATCH($E35,규모매매지수!$D$330:$D$370,FALSE),MATCH(H$10,규모매매지수!$1:$1,FALSE))</f>
        <v>100.18081299816053</v>
      </c>
      <c r="I35" s="261">
        <f>INDEX(규모매매지수!$371:$411,MATCH($E35,규모매매지수!$D$371:$D$411,FALSE),MATCH(I$10,규모매매지수!$1:$1,FALSE))</f>
        <v>100.34247283500332</v>
      </c>
      <c r="J35" s="760">
        <f>INDEX(규모매매지수!$371:$411,MATCH($E35,규모매매지수!$D$371:$D$411,FALSE),MATCH(J$10,규모매매지수!$1:$1,FALSE))</f>
        <v>100.54295175643956</v>
      </c>
      <c r="K35" s="761">
        <f>INDEX(규모매매지수!$371:$411,MATCH($E35,규모매매지수!$D$371:$D$411,FALSE),MATCH(K$10,규모매매지수!$1:$1,FALSE))</f>
        <v>100.27880693820003</v>
      </c>
      <c r="L35" s="261">
        <f>INDEX(규모매매지수!$412:$452,MATCH($E35,규모매매지수!$D$412:$D$452,FALSE),MATCH(L$10,규모매매지수!$1:$1,FALSE))</f>
        <v>99.815975975555645</v>
      </c>
      <c r="M35" s="262">
        <f>INDEX(규모매매지수!$412:$452,MATCH($E35,규모매매지수!$D$412:$D$452,FALSE),MATCH(M$10,규모매매지수!$1:$1,FALSE))</f>
        <v>99.923906152927927</v>
      </c>
      <c r="N35" s="262">
        <f>INDEX(규모매매지수!$412:$452,MATCH($E35,규모매매지수!$D$412:$D$452,FALSE),MATCH(N$10,규모매매지수!$1:$1,FALSE))</f>
        <v>99.932645910211065</v>
      </c>
      <c r="O35" s="1171">
        <f t="shared" si="3"/>
        <v>-0.12100174666640484</v>
      </c>
      <c r="P35" s="267">
        <f t="shared" si="4"/>
        <v>0.26257416816386492</v>
      </c>
      <c r="Q35" s="1177">
        <f t="shared" si="5"/>
        <v>-0.19939629574621254</v>
      </c>
      <c r="R35" s="267">
        <f t="shared" si="6"/>
        <v>6.3488885385853955E-2</v>
      </c>
      <c r="S35" s="1177">
        <f t="shared" si="7"/>
        <v>-0.10801236813851034</v>
      </c>
      <c r="T35" s="267">
        <f t="shared" si="8"/>
        <v>-0.11674856959180691</v>
      </c>
      <c r="U35" s="1418" t="s">
        <v>286</v>
      </c>
      <c r="V35" s="1400"/>
      <c r="W35" s="1400"/>
      <c r="X35" s="1400"/>
    </row>
    <row r="36" spans="1:24" s="310" customFormat="1" ht="11.25" customHeight="1">
      <c r="A36" s="630"/>
      <c r="B36" s="1471" t="s">
        <v>1390</v>
      </c>
      <c r="C36" s="1472"/>
      <c r="D36" s="1472"/>
      <c r="E36" s="720">
        <v>24</v>
      </c>
      <c r="F36" s="277">
        <f>INDEX(규모매매지수!$330:$370,MATCH($E36,규모매매지수!$D$330:$D$370,FALSE),MATCH(F$10,규모매매지수!$1:$1,FALSE))</f>
        <v>100.28175020863455</v>
      </c>
      <c r="G36" s="766">
        <f>INDEX(규모매매지수!$330:$370,MATCH($E36,규모매매지수!$D$330:$D$370,FALSE),MATCH(G$10,규모매매지수!$1:$1,FALSE))</f>
        <v>100.34951618916629</v>
      </c>
      <c r="H36" s="767">
        <f>INDEX(규모매매지수!$330:$370,MATCH($E36,규모매매지수!$D$330:$D$370,FALSE),MATCH(H$10,규모매매지수!$1:$1,FALSE))</f>
        <v>100.12197466209305</v>
      </c>
      <c r="I36" s="277">
        <f>INDEX(규모매매지수!$371:$411,MATCH($E36,규모매매지수!$D$371:$D$411,FALSE),MATCH(I$10,규모매매지수!$1:$1,FALSE))</f>
        <v>100.43184690810678</v>
      </c>
      <c r="J36" s="766">
        <f>INDEX(규모매매지수!$371:$411,MATCH($E36,규모매매지수!$D$371:$D$411,FALSE),MATCH(J$10,규모매매지수!$1:$1,FALSE))</f>
        <v>100.49128851191678</v>
      </c>
      <c r="K36" s="767">
        <f>INDEX(규모매매지수!$371:$411,MATCH($E36,규모매매지수!$D$371:$D$411,FALSE),MATCH(K$10,규모매매지수!$1:$1,FALSE))</f>
        <v>100.24541181190803</v>
      </c>
      <c r="L36" s="277">
        <f>INDEX(규모매매지수!$412:$452,MATCH($E36,규모매매지수!$D$412:$D$452,FALSE),MATCH(L$10,규모매매지수!$1:$1,FALSE))</f>
        <v>100.15868304564788</v>
      </c>
      <c r="M36" s="255">
        <f>INDEX(규모매매지수!$412:$452,MATCH($E36,규모매매지수!$D$412:$D$452,FALSE),MATCH(M$10,규모매매지수!$1:$1,FALSE))</f>
        <v>100.15868304564788</v>
      </c>
      <c r="N36" s="255">
        <f>INDEX(규모매매지수!$412:$452,MATCH($E36,규모매매지수!$D$412:$D$452,FALSE),MATCH(N$10,규모매매지수!$1:$1,FALSE))</f>
        <v>99.909876491917174</v>
      </c>
      <c r="O36" s="1175">
        <f t="shared" si="3"/>
        <v>-6.7529952415512629E-2</v>
      </c>
      <c r="P36" s="289">
        <f t="shared" si="4"/>
        <v>0.15958089828005395</v>
      </c>
      <c r="Q36" s="1178">
        <f t="shared" si="5"/>
        <v>-5.9151001733803721E-2</v>
      </c>
      <c r="R36" s="289">
        <f t="shared" si="6"/>
        <v>0.18597868254415229</v>
      </c>
      <c r="S36" s="1178">
        <f t="shared" si="7"/>
        <v>0</v>
      </c>
      <c r="T36" s="289">
        <f t="shared" si="8"/>
        <v>0.2490309891943765</v>
      </c>
      <c r="U36" s="1433" t="s">
        <v>1393</v>
      </c>
      <c r="V36" s="1434"/>
      <c r="W36" s="1435"/>
      <c r="X36" s="639"/>
    </row>
    <row r="37" spans="1:24" s="310" customFormat="1" ht="11.25" customHeight="1">
      <c r="A37" s="630"/>
      <c r="B37" s="1473" t="s">
        <v>1391</v>
      </c>
      <c r="C37" s="1454"/>
      <c r="D37" s="1454"/>
      <c r="E37" s="714">
        <v>25</v>
      </c>
      <c r="F37" s="277">
        <f>INDEX(규모매매지수!$330:$370,MATCH($E37,규모매매지수!$D$330:$D$370,FALSE),MATCH(F$10,규모매매지수!$1:$1,FALSE))</f>
        <v>101.06477660013402</v>
      </c>
      <c r="G37" s="766">
        <f>INDEX(규모매매지수!$330:$370,MATCH($E37,규모매매지수!$D$330:$D$370,FALSE),MATCH(G$10,규모매매지수!$1:$1,FALSE))</f>
        <v>101.03641669633375</v>
      </c>
      <c r="H37" s="767">
        <f>INDEX(규모매매지수!$330:$370,MATCH($E37,규모매매지수!$D$330:$D$370,FALSE),MATCH(H$10,규모매매지수!$1:$1,FALSE))</f>
        <v>100.31925832159037</v>
      </c>
      <c r="I37" s="277">
        <f>INDEX(규모매매지수!$371:$411,MATCH($E37,규모매매지수!$D$371:$D$411,FALSE),MATCH(I$10,규모매매지수!$1:$1,FALSE))</f>
        <v>100.35355941949615</v>
      </c>
      <c r="J37" s="766">
        <f>INDEX(규모매매지수!$371:$411,MATCH($E37,규모매매지수!$D$371:$D$411,FALSE),MATCH(J$10,규모매매지수!$1:$1,FALSE))</f>
        <v>100.59742658729385</v>
      </c>
      <c r="K37" s="767">
        <f>INDEX(규모매매지수!$371:$411,MATCH($E37,규모매매지수!$D$371:$D$411,FALSE),MATCH(K$10,규모매매지수!$1:$1,FALSE))</f>
        <v>100.26398170208293</v>
      </c>
      <c r="L37" s="277">
        <f>INDEX(규모매매지수!$412:$452,MATCH($E37,규모매매지수!$D$412:$D$452,FALSE),MATCH(L$10,규모매매지수!$1:$1,FALSE))</f>
        <v>99.621518881192799</v>
      </c>
      <c r="M37" s="255">
        <f>INDEX(규모매매지수!$412:$452,MATCH($E37,규모매매지수!$D$412:$D$452,FALSE),MATCH(M$10,규모매매지수!$1:$1,FALSE))</f>
        <v>99.756386052400984</v>
      </c>
      <c r="N37" s="255">
        <f>INDEX(규모매매지수!$412:$452,MATCH($E37,규모매매지수!$D$412:$D$452,FALSE),MATCH(N$10,규모매매지수!$1:$1,FALSE))</f>
        <v>100.11500444221906</v>
      </c>
      <c r="O37" s="1172">
        <f t="shared" si="3"/>
        <v>2.806899207987712E-2</v>
      </c>
      <c r="P37" s="260">
        <f t="shared" si="4"/>
        <v>0.74314572397831125</v>
      </c>
      <c r="Q37" s="1180">
        <f t="shared" si="5"/>
        <v>-0.24241889287901497</v>
      </c>
      <c r="R37" s="260">
        <f t="shared" si="6"/>
        <v>8.9341871220893765E-2</v>
      </c>
      <c r="S37" s="1180">
        <f t="shared" si="7"/>
        <v>-0.13519652880903399</v>
      </c>
      <c r="T37" s="260">
        <f t="shared" si="8"/>
        <v>-0.49291868264469407</v>
      </c>
      <c r="U37" s="1436" t="s">
        <v>1394</v>
      </c>
      <c r="V37" s="1437"/>
      <c r="W37" s="1438"/>
      <c r="X37" s="639"/>
    </row>
    <row r="38" spans="1:24" s="310" customFormat="1" ht="11.25" customHeight="1">
      <c r="A38" s="630"/>
      <c r="B38" s="1470" t="s">
        <v>187</v>
      </c>
      <c r="C38" s="1456"/>
      <c r="D38" s="1456"/>
      <c r="E38" s="720">
        <v>26</v>
      </c>
      <c r="F38" s="277">
        <f>INDEX(규모매매지수!$330:$370,MATCH($E38,규모매매지수!$D$330:$D$370,FALSE),MATCH(F$10,규모매매지수!$1:$1,FALSE))</f>
        <v>100.45119900618731</v>
      </c>
      <c r="G38" s="766">
        <f>INDEX(규모매매지수!$330:$370,MATCH($E38,규모매매지수!$D$330:$D$370,FALSE),MATCH(G$10,규모매매지수!$1:$1,FALSE))</f>
        <v>100.96922868372209</v>
      </c>
      <c r="H38" s="767">
        <f>INDEX(규모매매지수!$330:$370,MATCH($E38,규모매매지수!$D$330:$D$370,FALSE),MATCH(H$10,규모매매지수!$1:$1,FALSE))</f>
        <v>100.27888224097758</v>
      </c>
      <c r="I38" s="277">
        <f>INDEX(규모매매지수!$371:$411,MATCH($E38,규모매매지수!$D$371:$D$411,FALSE),MATCH(I$10,규모매매지수!$1:$1,FALSE))</f>
        <v>100.16247675140583</v>
      </c>
      <c r="J38" s="766">
        <f>INDEX(규모매매지수!$371:$411,MATCH($E38,규모매매지수!$D$371:$D$411,FALSE),MATCH(J$10,규모매매지수!$1:$1,FALSE))</f>
        <v>100.57202144973947</v>
      </c>
      <c r="K38" s="767">
        <f>INDEX(규모매매지수!$371:$411,MATCH($E38,규모매매지수!$D$371:$D$411,FALSE),MATCH(K$10,규모매매지수!$1:$1,FALSE))</f>
        <v>100.35938393604316</v>
      </c>
      <c r="L38" s="277">
        <f>INDEX(규모매매지수!$412:$452,MATCH($E38,규모매매지수!$D$412:$D$452,FALSE),MATCH(L$10,규모매매지수!$1:$1,FALSE))</f>
        <v>99.700632996084806</v>
      </c>
      <c r="M38" s="255">
        <f>INDEX(규모매매지수!$412:$452,MATCH($E38,규모매매지수!$D$412:$D$452,FALSE),MATCH(M$10,규모매매지수!$1:$1,FALSE))</f>
        <v>99.891265645728069</v>
      </c>
      <c r="N38" s="255">
        <f>INDEX(규모매매지수!$412:$452,MATCH($E38,규모매매지수!$D$412:$D$452,FALSE),MATCH(N$10,규모매매지수!$1:$1,FALSE))</f>
        <v>99.710956109949848</v>
      </c>
      <c r="O38" s="1174">
        <f t="shared" si="3"/>
        <v>-0.51305698210042383</v>
      </c>
      <c r="P38" s="284">
        <f t="shared" si="4"/>
        <v>0.17183754082503722</v>
      </c>
      <c r="Q38" s="1181">
        <f t="shared" si="5"/>
        <v>-0.40721533924651387</v>
      </c>
      <c r="R38" s="284">
        <f t="shared" si="6"/>
        <v>-0.19620206593018441</v>
      </c>
      <c r="S38" s="1181">
        <f t="shared" si="7"/>
        <v>-0.19084015845725055</v>
      </c>
      <c r="T38" s="284">
        <f t="shared" si="8"/>
        <v>-1.0353038690813499E-2</v>
      </c>
      <c r="U38" s="1425" t="s">
        <v>306</v>
      </c>
      <c r="V38" s="1439"/>
      <c r="W38" s="1440"/>
      <c r="X38" s="639"/>
    </row>
    <row r="39" spans="1:24" s="310" customFormat="1" ht="12.6" customHeight="1">
      <c r="A39" s="1476" t="s">
        <v>790</v>
      </c>
      <c r="B39" s="1476"/>
      <c r="C39" s="1476"/>
      <c r="D39" s="1476"/>
      <c r="E39" s="714">
        <v>27</v>
      </c>
      <c r="F39" s="261">
        <f>INDEX(규모매매지수!$330:$370,MATCH($E39,규모매매지수!$D$330:$D$370,FALSE),MATCH(F$10,규모매매지수!$1:$1,FALSE))</f>
        <v>98.212704576348102</v>
      </c>
      <c r="G39" s="760">
        <f>INDEX(규모매매지수!$330:$370,MATCH($E39,규모매매지수!$D$330:$D$370,FALSE),MATCH(G$10,규모매매지수!$1:$1,FALSE))</f>
        <v>98.552165011125098</v>
      </c>
      <c r="H39" s="761">
        <f>INDEX(규모매매지수!$330:$370,MATCH($E39,규모매매지수!$D$330:$D$370,FALSE),MATCH(H$10,규모매매지수!$1:$1,FALSE))</f>
        <v>99.489563237764571</v>
      </c>
      <c r="I39" s="261">
        <f>INDEX(규모매매지수!$371:$411,MATCH($E39,규모매매지수!$D$371:$D$411,FALSE),MATCH(I$10,규모매매지수!$1:$1,FALSE))</f>
        <v>98.147213040909847</v>
      </c>
      <c r="J39" s="760">
        <f>INDEX(규모매매지수!$371:$411,MATCH($E39,규모매매지수!$D$371:$D$411,FALSE),MATCH(J$10,규모매매지수!$1:$1,FALSE))</f>
        <v>98.421401240627375</v>
      </c>
      <c r="K39" s="761">
        <f>INDEX(규모매매지수!$371:$411,MATCH($E39,규모매매지수!$D$371:$D$411,FALSE),MATCH(K$10,규모매매지수!$1:$1,FALSE))</f>
        <v>99.430696380153037</v>
      </c>
      <c r="L39" s="261">
        <f>INDEX(규모매매지수!$412:$452,MATCH($E39,규모매매지수!$D$412:$D$452,FALSE),MATCH(L$10,규모매매지수!$1:$1,FALSE))</f>
        <v>98.819034658724775</v>
      </c>
      <c r="M39" s="262">
        <f>INDEX(규모매매지수!$412:$452,MATCH($E39,규모매매지수!$D$412:$D$452,FALSE),MATCH(M$10,규모매매지수!$1:$1,FALSE))</f>
        <v>98.980355996047251</v>
      </c>
      <c r="N39" s="760">
        <f>INDEX(규모매매지수!$412:$452,MATCH($E39,규모매매지수!$D$412:$D$452,FALSE),MATCH(N$10,규모매매지수!$1:$1,FALSE))</f>
        <v>99.679919187837243</v>
      </c>
      <c r="O39" s="1171">
        <f t="shared" si="3"/>
        <v>-0.34444746570374551</v>
      </c>
      <c r="P39" s="267">
        <f t="shared" si="4"/>
        <v>-1.2834096561113451</v>
      </c>
      <c r="Q39" s="1177">
        <f t="shared" si="5"/>
        <v>-0.27858595413325915</v>
      </c>
      <c r="R39" s="267">
        <f t="shared" si="6"/>
        <v>-1.2908320930752115</v>
      </c>
      <c r="S39" s="1177">
        <f t="shared" si="7"/>
        <v>-0.16298318560191705</v>
      </c>
      <c r="T39" s="267">
        <f t="shared" si="8"/>
        <v>-0.86364890353713974</v>
      </c>
      <c r="U39" s="1374" t="s">
        <v>278</v>
      </c>
      <c r="V39" s="1375"/>
      <c r="W39" s="1375"/>
      <c r="X39" s="1375"/>
    </row>
    <row r="40" spans="1:24" s="310" customFormat="1" ht="12.6" customHeight="1">
      <c r="A40" s="1476" t="s">
        <v>789</v>
      </c>
      <c r="B40" s="1476"/>
      <c r="C40" s="1476"/>
      <c r="D40" s="1476"/>
      <c r="E40" s="720">
        <v>28</v>
      </c>
      <c r="F40" s="261">
        <f>INDEX(규모매매지수!$330:$370,MATCH($E40,규모매매지수!$D$330:$D$370,FALSE),MATCH(F$10,규모매매지수!$1:$1,FALSE))</f>
        <v>99.367475285773523</v>
      </c>
      <c r="G40" s="760">
        <f>INDEX(규모매매지수!$330:$370,MATCH($E40,규모매매지수!$D$330:$D$370,FALSE),MATCH(G$10,규모매매지수!$1:$1,FALSE))</f>
        <v>99.367475285773523</v>
      </c>
      <c r="H40" s="761">
        <f>INDEX(규모매매지수!$330:$370,MATCH($E40,규모매매지수!$D$330:$D$370,FALSE),MATCH(H$10,규모매매지수!$1:$1,FALSE))</f>
        <v>99.372432615019704</v>
      </c>
      <c r="I40" s="261">
        <f>INDEX(규모매매지수!$371:$411,MATCH($E40,규모매매지수!$D$371:$D$411,FALSE),MATCH(I$10,규모매매지수!$1:$1,FALSE))</f>
        <v>99.61280447982017</v>
      </c>
      <c r="J40" s="760">
        <f>INDEX(규모매매지수!$371:$411,MATCH($E40,규모매매지수!$D$371:$D$411,FALSE),MATCH(J$10,규모매매지수!$1:$1,FALSE))</f>
        <v>99.726205682278547</v>
      </c>
      <c r="K40" s="761">
        <f>INDEX(규모매매지수!$371:$411,MATCH($E40,규모매매지수!$D$371:$D$411,FALSE),MATCH(K$10,규모매매지수!$1:$1,FALSE))</f>
        <v>99.684781298525863</v>
      </c>
      <c r="L40" s="261">
        <f>INDEX(규모매매지수!$412:$452,MATCH($E40,규모매매지수!$D$412:$D$452,FALSE),MATCH(L$10,규모매매지수!$1:$1,FALSE))</f>
        <v>99.390819138144039</v>
      </c>
      <c r="M40" s="262">
        <f>INDEX(규모매매지수!$412:$452,MATCH($E40,규모매매지수!$D$412:$D$452,FALSE),MATCH(M$10,규모매매지수!$1:$1,FALSE))</f>
        <v>99.390819138144039</v>
      </c>
      <c r="N40" s="760">
        <f>INDEX(규모매매지수!$412:$452,MATCH($E40,규모매매지수!$D$412:$D$452,FALSE),MATCH(N$10,규모매매지수!$1:$1,FALSE))</f>
        <v>99.576596802482555</v>
      </c>
      <c r="O40" s="1171">
        <f t="shared" si="3"/>
        <v>0</v>
      </c>
      <c r="P40" s="267">
        <f t="shared" si="4"/>
        <v>-4.9886363005624546E-3</v>
      </c>
      <c r="Q40" s="1177">
        <f t="shared" si="5"/>
        <v>-0.11371254093398564</v>
      </c>
      <c r="R40" s="267">
        <f t="shared" si="6"/>
        <v>-7.2204420542532066E-2</v>
      </c>
      <c r="S40" s="1177">
        <f t="shared" si="7"/>
        <v>0</v>
      </c>
      <c r="T40" s="267">
        <f t="shared" si="8"/>
        <v>-0.18656759751191077</v>
      </c>
      <c r="U40" s="1374" t="s">
        <v>277</v>
      </c>
      <c r="V40" s="1375"/>
      <c r="W40" s="1375"/>
      <c r="X40" s="1375"/>
    </row>
    <row r="41" spans="1:24" s="310" customFormat="1" ht="12.6" customHeight="1">
      <c r="A41" s="1476" t="s">
        <v>791</v>
      </c>
      <c r="B41" s="1476"/>
      <c r="C41" s="1476"/>
      <c r="D41" s="1476"/>
      <c r="E41" s="714">
        <v>29</v>
      </c>
      <c r="F41" s="261">
        <f>INDEX(규모매매지수!$330:$370,MATCH($E41,규모매매지수!$D$330:$D$370,FALSE),MATCH(F$10,규모매매지수!$1:$1,FALSE))</f>
        <v>100.08743577749286</v>
      </c>
      <c r="G41" s="760">
        <f>INDEX(규모매매지수!$330:$370,MATCH($E41,규모매매지수!$D$330:$D$370,FALSE),MATCH(G$10,규모매매지수!$1:$1,FALSE))</f>
        <v>100.01129418273477</v>
      </c>
      <c r="H41" s="761">
        <f>INDEX(규모매매지수!$330:$370,MATCH($E41,규모매매지수!$D$330:$D$370,FALSE),MATCH(H$10,규모매매지수!$1:$1,FALSE))</f>
        <v>99.680758191020914</v>
      </c>
      <c r="I41" s="261">
        <f>INDEX(규모매매지수!$371:$411,MATCH($E41,규모매매지수!$D$371:$D$411,FALSE),MATCH(I$10,규모매매지수!$1:$1,FALSE))</f>
        <v>100.48229358511105</v>
      </c>
      <c r="J41" s="760">
        <f>INDEX(규모매매지수!$371:$411,MATCH($E41,규모매매지수!$D$371:$D$411,FALSE),MATCH(J$10,규모매매지수!$1:$1,FALSE))</f>
        <v>100.4348221382443</v>
      </c>
      <c r="K41" s="761">
        <f>INDEX(규모매매지수!$371:$411,MATCH($E41,규모매매지수!$D$371:$D$411,FALSE),MATCH(K$10,규모매매지수!$1:$1,FALSE))</f>
        <v>100.18823916057136</v>
      </c>
      <c r="L41" s="261">
        <f>INDEX(규모매매지수!$412:$452,MATCH($E41,규모매매지수!$D$412:$D$452,FALSE),MATCH(L$10,규모매매지수!$1:$1,FALSE))</f>
        <v>99.855115434411644</v>
      </c>
      <c r="M41" s="262">
        <f>INDEX(규모매매지수!$412:$452,MATCH($E41,규모매매지수!$D$412:$D$452,FALSE),MATCH(M$10,규모매매지수!$1:$1,FALSE))</f>
        <v>99.951921646636407</v>
      </c>
      <c r="N41" s="760">
        <f>INDEX(규모매매지수!$412:$452,MATCH($E41,규모매매지수!$D$412:$D$452,FALSE),MATCH(N$10,규모매매지수!$1:$1,FALSE))</f>
        <v>99.889264516130538</v>
      </c>
      <c r="O41" s="1171">
        <f t="shared" si="3"/>
        <v>7.6132996158384536E-2</v>
      </c>
      <c r="P41" s="267">
        <f t="shared" si="4"/>
        <v>0.40798002929773869</v>
      </c>
      <c r="Q41" s="1177">
        <f t="shared" si="5"/>
        <v>4.7265924164641149E-2</v>
      </c>
      <c r="R41" s="267">
        <f t="shared" si="6"/>
        <v>0.29350193895354426</v>
      </c>
      <c r="S41" s="1177">
        <f t="shared" si="7"/>
        <v>-9.6852777445344262E-2</v>
      </c>
      <c r="T41" s="267">
        <f t="shared" si="8"/>
        <v>-3.4186938790981003E-2</v>
      </c>
      <c r="U41" s="1374" t="s">
        <v>280</v>
      </c>
      <c r="V41" s="1375"/>
      <c r="W41" s="1375"/>
      <c r="X41" s="1375"/>
    </row>
    <row r="42" spans="1:24" s="310" customFormat="1" ht="12.6" customHeight="1">
      <c r="A42" s="1476" t="s">
        <v>792</v>
      </c>
      <c r="B42" s="1476"/>
      <c r="C42" s="1476"/>
      <c r="D42" s="1476"/>
      <c r="E42" s="720">
        <v>30</v>
      </c>
      <c r="F42" s="261">
        <f>INDEX(규모매매지수!$330:$370,MATCH($E42,규모매매지수!$D$330:$D$370,FALSE),MATCH(F$10,규모매매지수!$1:$1,FALSE))</f>
        <v>100.24759533682166</v>
      </c>
      <c r="G42" s="760">
        <f>INDEX(규모매매지수!$330:$370,MATCH($E42,규모매매지수!$D$330:$D$370,FALSE),MATCH(G$10,규모매매지수!$1:$1,FALSE))</f>
        <v>100.66528706484573</v>
      </c>
      <c r="H42" s="761">
        <f>INDEX(규모매매지수!$330:$370,MATCH($E42,규모매매지수!$D$330:$D$370,FALSE),MATCH(H$10,규모매매지수!$1:$1,FALSE))</f>
        <v>100.03859485370974</v>
      </c>
      <c r="I42" s="261">
        <f>INDEX(규모매매지수!$371:$411,MATCH($E42,규모매매지수!$D$371:$D$411,FALSE),MATCH(I$10,규모매매지수!$1:$1,FALSE))</f>
        <v>100.37130638729521</v>
      </c>
      <c r="J42" s="760">
        <f>INDEX(규모매매지수!$371:$411,MATCH($E42,규모매매지수!$D$371:$D$411,FALSE),MATCH(J$10,규모매매지수!$1:$1,FALSE))</f>
        <v>100.54119133489108</v>
      </c>
      <c r="K42" s="761">
        <f>INDEX(규모매매지수!$371:$411,MATCH($E42,규모매매지수!$D$371:$D$411,FALSE),MATCH(K$10,규모매매지수!$1:$1,FALSE))</f>
        <v>100.03035278735759</v>
      </c>
      <c r="L42" s="261">
        <f>INDEX(규모매매지수!$412:$452,MATCH($E42,규모매매지수!$D$412:$D$452,FALSE),MATCH(L$10,규모매매지수!$1:$1,FALSE))</f>
        <v>99.932365431042342</v>
      </c>
      <c r="M42" s="262">
        <f>INDEX(규모매매지수!$412:$452,MATCH($E42,규모매매지수!$D$412:$D$452,FALSE),MATCH(M$10,규모매매지수!$1:$1,FALSE))</f>
        <v>100.17674155549044</v>
      </c>
      <c r="N42" s="760">
        <f>INDEX(규모매매지수!$412:$452,MATCH($E42,규모매매지수!$D$412:$D$452,FALSE),MATCH(N$10,규모매매지수!$1:$1,FALSE))</f>
        <v>99.890830076254247</v>
      </c>
      <c r="O42" s="1171">
        <f t="shared" si="3"/>
        <v>-0.41493124412887994</v>
      </c>
      <c r="P42" s="267">
        <f t="shared" si="4"/>
        <v>0.20891985080113695</v>
      </c>
      <c r="Q42" s="1177">
        <f t="shared" si="5"/>
        <v>-0.16897049392423646</v>
      </c>
      <c r="R42" s="267">
        <f t="shared" si="6"/>
        <v>0.3408501424186916</v>
      </c>
      <c r="S42" s="1177">
        <f t="shared" si="7"/>
        <v>-0.24394497230949552</v>
      </c>
      <c r="T42" s="267">
        <f t="shared" si="8"/>
        <v>4.1580748459479899E-2</v>
      </c>
      <c r="U42" s="1374" t="s">
        <v>279</v>
      </c>
      <c r="V42" s="1375"/>
      <c r="W42" s="1375"/>
      <c r="X42" s="1375"/>
    </row>
    <row r="43" spans="1:24" s="310" customFormat="1" ht="12.6" customHeight="1">
      <c r="A43" s="1476" t="s">
        <v>1379</v>
      </c>
      <c r="B43" s="1476"/>
      <c r="C43" s="1476"/>
      <c r="D43" s="1476"/>
      <c r="E43" s="714">
        <v>31</v>
      </c>
      <c r="F43" s="261">
        <f>INDEX(규모매매지수!$330:$370,MATCH($E43,규모매매지수!$D$330:$D$370,FALSE),MATCH(F$10,규모매매지수!$1:$1,FALSE))</f>
        <v>103.81101913490936</v>
      </c>
      <c r="G43" s="760">
        <f>INDEX(규모매매지수!$330:$370,MATCH($E43,규모매매지수!$D$330:$D$370,FALSE),MATCH(G$10,규모매매지수!$1:$1,FALSE))</f>
        <v>103.84492768724559</v>
      </c>
      <c r="H43" s="761">
        <f>INDEX(규모매매지수!$330:$370,MATCH($E43,규모매매지수!$D$330:$D$370,FALSE),MATCH(H$10,규모매매지수!$1:$1,FALSE))</f>
        <v>100</v>
      </c>
      <c r="I43" s="261">
        <f>INDEX(규모매매지수!$371:$411,MATCH($E43,규모매매지수!$D$371:$D$411,FALSE),MATCH(I$10,규모매매지수!$1:$1,FALSE))</f>
        <v>101.64874994998915</v>
      </c>
      <c r="J43" s="760">
        <f>INDEX(규모매매지수!$371:$411,MATCH($E43,규모매매지수!$D$371:$D$411,FALSE),MATCH(J$10,규모매매지수!$1:$1,FALSE))</f>
        <v>101.6323467660873</v>
      </c>
      <c r="K43" s="761">
        <f>INDEX(규모매매지수!$371:$411,MATCH($E43,규모매매지수!$D$371:$D$411,FALSE),MATCH(K$10,규모매매지수!$1:$1,FALSE))</f>
        <v>100</v>
      </c>
      <c r="L43" s="261">
        <f>INDEX(규모매매지수!$412:$452,MATCH($E43,규모매매지수!$D$412:$D$452,FALSE),MATCH(L$10,규모매매지수!$1:$1,FALSE))</f>
        <v>102.07866721809403</v>
      </c>
      <c r="M43" s="262">
        <f>INDEX(규모매매지수!$412:$452,MATCH($E43,규모매매지수!$D$412:$D$452,FALSE),MATCH(M$10,규모매매지수!$1:$1,FALSE))</f>
        <v>102.07866721809403</v>
      </c>
      <c r="N43" s="760">
        <f>INDEX(규모매매지수!$412:$452,MATCH($E43,규모매매지수!$D$412:$D$452,FALSE),MATCH(N$10,규모매매지수!$1:$1,FALSE))</f>
        <v>100</v>
      </c>
      <c r="O43" s="1171">
        <f t="shared" si="3"/>
        <v>-3.2653065577115115E-2</v>
      </c>
      <c r="P43" s="267">
        <f t="shared" si="4"/>
        <v>3.8110191349093547</v>
      </c>
      <c r="Q43" s="1177">
        <f t="shared" si="5"/>
        <v>1.6139727580632979E-2</v>
      </c>
      <c r="R43" s="267">
        <f t="shared" si="6"/>
        <v>1.6487499499891589</v>
      </c>
      <c r="S43" s="1177">
        <f t="shared" si="7"/>
        <v>0</v>
      </c>
      <c r="T43" s="267">
        <f t="shared" si="8"/>
        <v>2.0786672180940213</v>
      </c>
      <c r="U43" s="1374" t="s">
        <v>1376</v>
      </c>
      <c r="V43" s="1375"/>
      <c r="W43" s="1375"/>
      <c r="X43" s="1375"/>
    </row>
    <row r="44" spans="1:24" s="310" customFormat="1" ht="12.6" customHeight="1">
      <c r="A44" s="1474" t="s">
        <v>793</v>
      </c>
      <c r="B44" s="1474"/>
      <c r="C44" s="1474"/>
      <c r="D44" s="1474"/>
      <c r="E44" s="720">
        <v>32</v>
      </c>
      <c r="F44" s="261">
        <f>INDEX(규모매매지수!$330:$370,MATCH($E44,규모매매지수!$D$330:$D$370,FALSE),MATCH(F$10,규모매매지수!$1:$1,FALSE))</f>
        <v>99.87154207559972</v>
      </c>
      <c r="G44" s="760">
        <f>INDEX(규모매매지수!$330:$370,MATCH($E44,규모매매지수!$D$330:$D$370,FALSE),MATCH(G$10,규모매매지수!$1:$1,FALSE))</f>
        <v>99.994418827763837</v>
      </c>
      <c r="H44" s="761">
        <f>INDEX(규모매매지수!$330:$370,MATCH($E44,규모매매지수!$D$330:$D$370,FALSE),MATCH(H$10,규모매매지수!$1:$1,FALSE))</f>
        <v>99.891432551903264</v>
      </c>
      <c r="I44" s="261">
        <f>INDEX(규모매매지수!$371:$411,MATCH($E44,규모매매지수!$D$371:$D$411,FALSE),MATCH(I$10,규모매매지수!$1:$1,FALSE))</f>
        <v>100.0560254932314</v>
      </c>
      <c r="J44" s="760">
        <f>INDEX(규모매매지수!$371:$411,MATCH($E44,규모매매지수!$D$371:$D$411,FALSE),MATCH(J$10,규모매매지수!$1:$1,FALSE))</f>
        <v>100.24737322911197</v>
      </c>
      <c r="K44" s="761">
        <f>INDEX(규모매매지수!$371:$411,MATCH($E44,규모매매지수!$D$371:$D$411,FALSE),MATCH(K$10,규모매매지수!$1:$1,FALSE))</f>
        <v>99.998232341307357</v>
      </c>
      <c r="L44" s="261">
        <f>INDEX(규모매매지수!$412:$452,MATCH($E44,규모매매지수!$D$412:$D$452,FALSE),MATCH(L$10,규모매매지수!$1:$1,FALSE))</f>
        <v>99.581309527518528</v>
      </c>
      <c r="M44" s="262">
        <f>INDEX(규모매매지수!$412:$452,MATCH($E44,규모매매지수!$D$412:$D$452,FALSE),MATCH(M$10,규모매매지수!$1:$1,FALSE))</f>
        <v>99.507577943069009</v>
      </c>
      <c r="N44" s="760">
        <f>INDEX(규모매매지수!$412:$452,MATCH($E44,규모매매지수!$D$412:$D$452,FALSE),MATCH(N$10,규모매매지수!$1:$1,FALSE))</f>
        <v>99.963306858471739</v>
      </c>
      <c r="O44" s="1171">
        <f t="shared" si="3"/>
        <v>-0.12288361051007168</v>
      </c>
      <c r="P44" s="267">
        <f t="shared" si="4"/>
        <v>-1.9912094356244747E-2</v>
      </c>
      <c r="Q44" s="1177">
        <f t="shared" si="5"/>
        <v>-0.19087556084212975</v>
      </c>
      <c r="R44" s="267">
        <f t="shared" si="6"/>
        <v>5.7794173527780934E-2</v>
      </c>
      <c r="S44" s="1177">
        <f t="shared" si="7"/>
        <v>7.4096451721206158E-2</v>
      </c>
      <c r="T44" s="267">
        <f t="shared" si="8"/>
        <v>-0.38213754922498122</v>
      </c>
      <c r="U44" s="1422" t="s">
        <v>281</v>
      </c>
      <c r="V44" s="1421"/>
      <c r="W44" s="1421"/>
      <c r="X44" s="1421"/>
    </row>
    <row r="45" spans="1:24" s="310" customFormat="1" ht="12.6" customHeight="1">
      <c r="A45" s="1474" t="s">
        <v>794</v>
      </c>
      <c r="B45" s="1474"/>
      <c r="C45" s="1474"/>
      <c r="D45" s="1474"/>
      <c r="E45" s="714">
        <v>33</v>
      </c>
      <c r="F45" s="261">
        <f>INDEX(규모매매지수!$330:$370,MATCH($E45,규모매매지수!$D$330:$D$370,FALSE),MATCH(F$10,규모매매지수!$1:$1,FALSE))</f>
        <v>101.25987945921719</v>
      </c>
      <c r="G45" s="760">
        <f>INDEX(규모매매지수!$330:$370,MATCH($E45,규모매매지수!$D$330:$D$370,FALSE),MATCH(G$10,규모매매지수!$1:$1,FALSE))</f>
        <v>101.30164871613501</v>
      </c>
      <c r="H45" s="761">
        <f>INDEX(규모매매지수!$330:$370,MATCH($E45,규모매매지수!$D$330:$D$370,FALSE),MATCH(H$10,규모매매지수!$1:$1,FALSE))</f>
        <v>100.44400688879884</v>
      </c>
      <c r="I45" s="261">
        <f>INDEX(규모매매지수!$371:$411,MATCH($E45,규모매매지수!$D$371:$D$411,FALSE),MATCH(I$10,규모매매지수!$1:$1,FALSE))</f>
        <v>101.10100539919029</v>
      </c>
      <c r="J45" s="760">
        <f>INDEX(규모매매지수!$371:$411,MATCH($E45,규모매매지수!$D$371:$D$411,FALSE),MATCH(J$10,규모매매지수!$1:$1,FALSE))</f>
        <v>101.0099661813356</v>
      </c>
      <c r="K45" s="761">
        <f>INDEX(규모매매지수!$371:$411,MATCH($E45,규모매매지수!$D$371:$D$411,FALSE),MATCH(K$10,규모매매지수!$1:$1,FALSE))</f>
        <v>100.18612508653486</v>
      </c>
      <c r="L45" s="261">
        <f>INDEX(규모매매지수!$412:$452,MATCH($E45,규모매매지수!$D$412:$D$452,FALSE),MATCH(L$10,규모매매지수!$1:$1,FALSE))</f>
        <v>100.92612882801117</v>
      </c>
      <c r="M45" s="262">
        <f>INDEX(규모매매지수!$412:$452,MATCH($E45,규모매매지수!$D$412:$D$452,FALSE),MATCH(M$10,규모매매지수!$1:$1,FALSE))</f>
        <v>100.84346764149529</v>
      </c>
      <c r="N45" s="760">
        <f>INDEX(규모매매지수!$412:$452,MATCH($E45,규모매매지수!$D$412:$D$452,FALSE),MATCH(N$10,규모매매지수!$1:$1,FALSE))</f>
        <v>99.91531235126908</v>
      </c>
      <c r="O45" s="1171">
        <f t="shared" si="3"/>
        <v>-4.1232553909231751E-2</v>
      </c>
      <c r="P45" s="267">
        <f t="shared" si="4"/>
        <v>0.81226605318682754</v>
      </c>
      <c r="Q45" s="1177">
        <f t="shared" si="5"/>
        <v>9.0128945980683106E-2</v>
      </c>
      <c r="R45" s="267">
        <f t="shared" si="6"/>
        <v>0.9131806543722476</v>
      </c>
      <c r="S45" s="1177">
        <f t="shared" si="7"/>
        <v>8.1969797795666821E-2</v>
      </c>
      <c r="T45" s="267">
        <f t="shared" si="8"/>
        <v>1.0116732390210492</v>
      </c>
      <c r="U45" s="1422" t="s">
        <v>282</v>
      </c>
      <c r="V45" s="1421"/>
      <c r="W45" s="1421"/>
      <c r="X45" s="1421"/>
    </row>
    <row r="46" spans="1:24" s="310" customFormat="1" ht="12.6" customHeight="1">
      <c r="A46" s="1474" t="s">
        <v>795</v>
      </c>
      <c r="B46" s="1474"/>
      <c r="C46" s="1474"/>
      <c r="D46" s="1474"/>
      <c r="E46" s="720">
        <v>34</v>
      </c>
      <c r="F46" s="261">
        <f>INDEX(규모매매지수!$330:$370,MATCH($E46,규모매매지수!$D$330:$D$370,FALSE),MATCH(F$10,규모매매지수!$1:$1,FALSE))</f>
        <v>101.10604434775645</v>
      </c>
      <c r="G46" s="760">
        <f>INDEX(규모매매지수!$330:$370,MATCH($E46,규모매매지수!$D$330:$D$370,FALSE),MATCH(G$10,규모매매지수!$1:$1,FALSE))</f>
        <v>101.26851037254383</v>
      </c>
      <c r="H46" s="761">
        <f>INDEX(규모매매지수!$330:$370,MATCH($E46,규모매매지수!$D$330:$D$370,FALSE),MATCH(H$10,규모매매지수!$1:$1,FALSE))</f>
        <v>100.74359974866667</v>
      </c>
      <c r="I46" s="261">
        <f>INDEX(규모매매지수!$371:$411,MATCH($E46,규모매매지수!$D$371:$D$411,FALSE),MATCH(I$10,규모매매지수!$1:$1,FALSE))</f>
        <v>101.0297025973983</v>
      </c>
      <c r="J46" s="760">
        <f>INDEX(규모매매지수!$371:$411,MATCH($E46,규모매매지수!$D$371:$D$411,FALSE),MATCH(J$10,규모매매지수!$1:$1,FALSE))</f>
        <v>101.03831453762091</v>
      </c>
      <c r="K46" s="761">
        <f>INDEX(규모매매지수!$371:$411,MATCH($E46,규모매매지수!$D$371:$D$411,FALSE),MATCH(K$10,규모매매지수!$1:$1,FALSE))</f>
        <v>100.60405400276646</v>
      </c>
      <c r="L46" s="261">
        <f>INDEX(규모매매지수!$412:$452,MATCH($E46,규모매매지수!$D$412:$D$452,FALSE),MATCH(L$10,규모매매지수!$1:$1,FALSE))</f>
        <v>101.50195260882266</v>
      </c>
      <c r="M46" s="262">
        <f>INDEX(규모매매지수!$412:$452,MATCH($E46,규모매매지수!$D$412:$D$452,FALSE),MATCH(M$10,규모매매지수!$1:$1,FALSE))</f>
        <v>101.41097729942486</v>
      </c>
      <c r="N46" s="760">
        <f>INDEX(규모매매지수!$412:$452,MATCH($E46,규모매매지수!$D$412:$D$452,FALSE),MATCH(N$10,규모매매지수!$1:$1,FALSE))</f>
        <v>100.64052437251874</v>
      </c>
      <c r="O46" s="1171">
        <f t="shared" si="3"/>
        <v>-0.16043094165175686</v>
      </c>
      <c r="P46" s="267">
        <f t="shared" si="4"/>
        <v>0.35976935506971675</v>
      </c>
      <c r="Q46" s="1177">
        <f t="shared" si="5"/>
        <v>-8.5234401048905895E-3</v>
      </c>
      <c r="R46" s="267">
        <f t="shared" si="6"/>
        <v>0.42309288512383247</v>
      </c>
      <c r="S46" s="1177">
        <f t="shared" si="7"/>
        <v>8.9709528317816201E-2</v>
      </c>
      <c r="T46" s="267">
        <f t="shared" si="8"/>
        <v>0.85594569550866417</v>
      </c>
      <c r="U46" s="1422" t="s">
        <v>283</v>
      </c>
      <c r="V46" s="1421"/>
      <c r="W46" s="1421"/>
      <c r="X46" s="1421"/>
    </row>
    <row r="47" spans="1:24" s="310" customFormat="1" ht="12.6" customHeight="1">
      <c r="A47" s="1474" t="s">
        <v>796</v>
      </c>
      <c r="B47" s="1474"/>
      <c r="C47" s="1474"/>
      <c r="D47" s="1474"/>
      <c r="E47" s="714">
        <v>35</v>
      </c>
      <c r="F47" s="261">
        <f>INDEX(규모매매지수!$330:$370,MATCH($E47,규모매매지수!$D$330:$D$370,FALSE),MATCH(F$10,규모매매지수!$1:$1,FALSE))</f>
        <v>99.066217468243835</v>
      </c>
      <c r="G47" s="760">
        <f>INDEX(규모매매지수!$330:$370,MATCH($E47,규모매매지수!$D$330:$D$370,FALSE),MATCH(G$10,규모매매지수!$1:$1,FALSE))</f>
        <v>99.088482157922357</v>
      </c>
      <c r="H47" s="761">
        <f>INDEX(규모매매지수!$330:$370,MATCH($E47,규모매매지수!$D$330:$D$370,FALSE),MATCH(H$10,규모매매지수!$1:$1,FALSE))</f>
        <v>99.375031249178818</v>
      </c>
      <c r="I47" s="261">
        <f>INDEX(규모매매지수!$371:$411,MATCH($E47,규모매매지수!$D$371:$D$411,FALSE),MATCH(I$10,규모매매지수!$1:$1,FALSE))</f>
        <v>99.391084624226025</v>
      </c>
      <c r="J47" s="760">
        <f>INDEX(규모매매지수!$371:$411,MATCH($E47,규모매매지수!$D$371:$D$411,FALSE),MATCH(J$10,규모매매지수!$1:$1,FALSE))</f>
        <v>99.351650294522713</v>
      </c>
      <c r="K47" s="761">
        <f>INDEX(규모매매지수!$371:$411,MATCH($E47,규모매매지수!$D$371:$D$411,FALSE),MATCH(K$10,규모매매지수!$1:$1,FALSE))</f>
        <v>99.58529851843258</v>
      </c>
      <c r="L47" s="261">
        <f>INDEX(규모매매지수!$412:$452,MATCH($E47,규모매매지수!$D$412:$D$452,FALSE),MATCH(L$10,규모매매지수!$1:$1,FALSE))</f>
        <v>99.151309920436319</v>
      </c>
      <c r="M47" s="262">
        <f>INDEX(규모매매지수!$412:$452,MATCH($E47,규모매매지수!$D$412:$D$452,FALSE),MATCH(M$10,규모매매지수!$1:$1,FALSE))</f>
        <v>99.281057608512697</v>
      </c>
      <c r="N47" s="760">
        <f>INDEX(규모매매지수!$412:$452,MATCH($E47,규모매매지수!$D$412:$D$452,FALSE),MATCH(N$10,규모매매지수!$1:$1,FALSE))</f>
        <v>99.379133350590024</v>
      </c>
      <c r="O47" s="1171">
        <f t="shared" si="3"/>
        <v>-2.2469503209299191E-2</v>
      </c>
      <c r="P47" s="267">
        <f t="shared" si="4"/>
        <v>-0.31075590825289101</v>
      </c>
      <c r="Q47" s="1177">
        <f t="shared" si="5"/>
        <v>3.9691670532304713E-2</v>
      </c>
      <c r="R47" s="267">
        <f t="shared" si="6"/>
        <v>-0.19502265605059188</v>
      </c>
      <c r="S47" s="1177">
        <f t="shared" si="7"/>
        <v>-0.13068725414671079</v>
      </c>
      <c r="T47" s="267">
        <f t="shared" si="8"/>
        <v>-0.22924674674912326</v>
      </c>
      <c r="U47" s="1422" t="s">
        <v>287</v>
      </c>
      <c r="V47" s="1421"/>
      <c r="W47" s="1421"/>
      <c r="X47" s="1421"/>
    </row>
    <row r="48" spans="1:24" s="310" customFormat="1" ht="12.6" customHeight="1">
      <c r="A48" s="1474" t="s">
        <v>797</v>
      </c>
      <c r="B48" s="1474"/>
      <c r="C48" s="1474"/>
      <c r="D48" s="1474"/>
      <c r="E48" s="720">
        <v>36</v>
      </c>
      <c r="F48" s="261">
        <f>INDEX(규모매매지수!$330:$370,MATCH($E48,규모매매지수!$D$330:$D$370,FALSE),MATCH(F$10,규모매매지수!$1:$1,FALSE))</f>
        <v>99.377070666930237</v>
      </c>
      <c r="G48" s="760">
        <f>INDEX(규모매매지수!$330:$370,MATCH($E48,규모매매지수!$D$330:$D$370,FALSE),MATCH(G$10,규모매매지수!$1:$1,FALSE))</f>
        <v>99.551101620487287</v>
      </c>
      <c r="H48" s="761">
        <f>INDEX(규모매매지수!$330:$370,MATCH($E48,규모매매지수!$D$330:$D$370,FALSE),MATCH(H$10,규모매매지수!$1:$1,FALSE))</f>
        <v>99.822147529994623</v>
      </c>
      <c r="I48" s="261">
        <f>INDEX(규모매매지수!$371:$411,MATCH($E48,규모매매지수!$D$371:$D$411,FALSE),MATCH(I$10,규모매매지수!$1:$1,FALSE))</f>
        <v>99.663160668674095</v>
      </c>
      <c r="J48" s="760">
        <f>INDEX(규모매매지수!$371:$411,MATCH($E48,규모매매지수!$D$371:$D$411,FALSE),MATCH(J$10,규모매매지수!$1:$1,FALSE))</f>
        <v>99.805144731503134</v>
      </c>
      <c r="K48" s="761">
        <f>INDEX(규모매매지수!$371:$411,MATCH($E48,규모매매지수!$D$371:$D$411,FALSE),MATCH(K$10,규모매매지수!$1:$1,FALSE))</f>
        <v>100.02832722270195</v>
      </c>
      <c r="L48" s="261">
        <f>INDEX(규모매매지수!$412:$452,MATCH($E48,규모매매지수!$D$412:$D$452,FALSE),MATCH(L$10,규모매매지수!$1:$1,FALSE))</f>
        <v>99.285183523272465</v>
      </c>
      <c r="M48" s="262">
        <f>INDEX(규모매매지수!$412:$452,MATCH($E48,규모매매지수!$D$412:$D$452,FALSE),MATCH(M$10,규모매매지수!$1:$1,FALSE))</f>
        <v>99.40029148552118</v>
      </c>
      <c r="N48" s="760">
        <f>INDEX(규모매매지수!$412:$452,MATCH($E48,규모매매지수!$D$412:$D$452,FALSE),MATCH(N$10,규모매매지수!$1:$1,FALSE))</f>
        <v>100.05271397732731</v>
      </c>
      <c r="O48" s="1171">
        <f t="shared" si="3"/>
        <v>-0.17481569839427058</v>
      </c>
      <c r="P48" s="267">
        <f t="shared" si="4"/>
        <v>-0.44586985361204645</v>
      </c>
      <c r="Q48" s="1177">
        <f t="shared" si="5"/>
        <v>-0.14226126640165537</v>
      </c>
      <c r="R48" s="267">
        <f t="shared" si="6"/>
        <v>-0.36506314177867649</v>
      </c>
      <c r="S48" s="1177">
        <f t="shared" si="7"/>
        <v>-0.11580243933739798</v>
      </c>
      <c r="T48" s="267">
        <f t="shared" si="8"/>
        <v>-0.76712607139149958</v>
      </c>
      <c r="U48" s="1420" t="s">
        <v>288</v>
      </c>
      <c r="V48" s="1552"/>
      <c r="W48" s="1552"/>
      <c r="X48" s="1552"/>
    </row>
    <row r="49" spans="1:27" s="310" customFormat="1" ht="12.6" customHeight="1">
      <c r="A49" s="1475" t="s">
        <v>798</v>
      </c>
      <c r="B49" s="1475"/>
      <c r="C49" s="1475"/>
      <c r="D49" s="1475"/>
      <c r="E49" s="714">
        <v>37</v>
      </c>
      <c r="F49" s="261">
        <f>INDEX(규모매매지수!$330:$370,MATCH($E49,규모매매지수!$D$330:$D$370,FALSE),MATCH(F$10,규모매매지수!$1:$1,FALSE))</f>
        <v>100.3113762119719</v>
      </c>
      <c r="G49" s="760">
        <f>INDEX(규모매매지수!$330:$370,MATCH($E49,규모매매지수!$D$330:$D$370,FALSE),MATCH(G$10,규모매매지수!$1:$1,FALSE))</f>
        <v>100.36854086507438</v>
      </c>
      <c r="H49" s="761">
        <f>INDEX(규모매매지수!$330:$370,MATCH($E49,규모매매지수!$D$330:$D$370,FALSE),MATCH(H$10,규모매매지수!$1:$1,FALSE))</f>
        <v>100.0268843220008</v>
      </c>
      <c r="I49" s="261">
        <f>INDEX(규모매매지수!$371:$411,MATCH($E49,규모매매지수!$D$371:$D$411,FALSE),MATCH(I$10,규모매매지수!$1:$1,FALSE))</f>
        <v>100.68522654065634</v>
      </c>
      <c r="J49" s="760">
        <f>INDEX(규모매매지수!$371:$411,MATCH($E49,규모매매지수!$D$371:$D$411,FALSE),MATCH(J$10,규모매매지수!$1:$1,FALSE))</f>
        <v>100.66839563571661</v>
      </c>
      <c r="K49" s="761">
        <f>INDEX(규모매매지수!$371:$411,MATCH($E49,규모매매지수!$D$371:$D$411,FALSE),MATCH(K$10,규모매매지수!$1:$1,FALSE))</f>
        <v>100.17404396457925</v>
      </c>
      <c r="L49" s="778">
        <f>INDEX(규모매매지수!$412:$452,MATCH($E49,규모매매지수!$D$412:$D$452,FALSE),MATCH(L$10,규모매매지수!$1:$1,FALSE))</f>
        <v>100.46487291186166</v>
      </c>
      <c r="M49" s="779">
        <f>INDEX(규모매매지수!$412:$452,MATCH($E49,규모매매지수!$D$412:$D$452,FALSE),MATCH(M$10,규모매매지수!$1:$1,FALSE))</f>
        <v>100.46200014415112</v>
      </c>
      <c r="N49" s="780">
        <f>INDEX(규모매매지수!$412:$452,MATCH($E49,규모매매지수!$D$412:$D$452,FALSE),MATCH(N$10,규모매매지수!$1:$1,FALSE))</f>
        <v>99.935664402807433</v>
      </c>
      <c r="O49" s="1171">
        <f t="shared" si="3"/>
        <v>-5.6954751568349948E-2</v>
      </c>
      <c r="P49" s="267">
        <f t="shared" si="4"/>
        <v>0.28441542681194587</v>
      </c>
      <c r="Q49" s="1177">
        <f t="shared" si="5"/>
        <v>1.6719154838473749E-2</v>
      </c>
      <c r="R49" s="267">
        <f t="shared" si="6"/>
        <v>0.51029443940371344</v>
      </c>
      <c r="S49" s="1184">
        <f t="shared" si="7"/>
        <v>2.8595565551459146E-3</v>
      </c>
      <c r="T49" s="781">
        <f t="shared" si="8"/>
        <v>0.52954919769299114</v>
      </c>
      <c r="U49" s="1422" t="s">
        <v>289</v>
      </c>
      <c r="V49" s="1421"/>
      <c r="W49" s="1421"/>
      <c r="X49" s="1421"/>
    </row>
    <row r="50" spans="1:27" s="310" customFormat="1" ht="12.6" customHeight="1">
      <c r="A50" s="1476" t="s">
        <v>799</v>
      </c>
      <c r="B50" s="1476"/>
      <c r="C50" s="1476"/>
      <c r="D50" s="1476"/>
      <c r="E50" s="720">
        <v>38</v>
      </c>
      <c r="F50" s="261">
        <f>INDEX(규모매매지수!$330:$370,MATCH($E50,규모매매지수!$D$330:$D$370,FALSE),MATCH(F$10,규모매매지수!$1:$1,FALSE))</f>
        <v>101.11456526544451</v>
      </c>
      <c r="G50" s="760">
        <f>INDEX(규모매매지수!$330:$370,MATCH($E50,규모매매지수!$D$330:$D$370,FALSE),MATCH(G$10,규모매매지수!$1:$1,FALSE))</f>
        <v>101.14579070103183</v>
      </c>
      <c r="H50" s="761">
        <f>INDEX(규모매매지수!$330:$370,MATCH($E50,규모매매지수!$D$330:$D$370,FALSE),MATCH(H$10,규모매매지수!$1:$1,FALSE))</f>
        <v>100.22300642365171</v>
      </c>
      <c r="I50" s="261">
        <f>INDEX(규모매매지수!$371:$411,MATCH($E50,규모매매지수!$D$371:$D$411,FALSE),MATCH(I$10,규모매매지수!$1:$1,FALSE))</f>
        <v>100.99811967689195</v>
      </c>
      <c r="J50" s="760">
        <f>INDEX(규모매매지수!$371:$411,MATCH($E50,규모매매지수!$D$371:$D$411,FALSE),MATCH(J$10,규모매매지수!$1:$1,FALSE))</f>
        <v>100.98231431402111</v>
      </c>
      <c r="K50" s="761">
        <f>INDEX(규모매매지수!$371:$411,MATCH($E50,규모매매지수!$D$371:$D$411,FALSE),MATCH(K$10,규모매매지수!$1:$1,FALSE))</f>
        <v>100.07410065437685</v>
      </c>
      <c r="L50" s="261">
        <f>INDEX(규모매매지수!$412:$452,MATCH($E50,규모매매지수!$D$412:$D$452,FALSE),MATCH(L$10,규모매매지수!$1:$1,FALSE))</f>
        <v>100.38505661085392</v>
      </c>
      <c r="M50" s="262">
        <f>INDEX(규모매매지수!$412:$452,MATCH($E50,규모매매지수!$D$412:$D$452,FALSE),MATCH(M$10,규모매매지수!$1:$1,FALSE))</f>
        <v>100.41801980979579</v>
      </c>
      <c r="N50" s="760">
        <f>INDEX(규모매매지수!$412:$452,MATCH($E50,규모매매지수!$D$412:$D$452,FALSE),MATCH(N$10,규모매매지수!$1:$1,FALSE))</f>
        <v>99.851508453667876</v>
      </c>
      <c r="O50" s="1171">
        <f t="shared" si="3"/>
        <v>-3.0871710400304231E-2</v>
      </c>
      <c r="P50" s="267">
        <f t="shared" si="4"/>
        <v>0.88957503232751645</v>
      </c>
      <c r="Q50" s="1177">
        <f t="shared" si="5"/>
        <v>1.5651614818112947E-2</v>
      </c>
      <c r="R50" s="267">
        <f t="shared" si="6"/>
        <v>0.92333482536741673</v>
      </c>
      <c r="S50" s="1177">
        <f t="shared" si="7"/>
        <v>-3.2825979843364994E-2</v>
      </c>
      <c r="T50" s="267">
        <f t="shared" si="8"/>
        <v>0.53434160930438956</v>
      </c>
      <c r="U50" s="1374" t="s">
        <v>290</v>
      </c>
      <c r="V50" s="1375"/>
      <c r="W50" s="1375"/>
      <c r="X50" s="1375"/>
    </row>
    <row r="51" spans="1:27" s="310" customFormat="1" ht="12.6" customHeight="1">
      <c r="A51" s="1476" t="s">
        <v>188</v>
      </c>
      <c r="B51" s="1476"/>
      <c r="C51" s="1476"/>
      <c r="D51" s="1476"/>
      <c r="E51" s="714">
        <v>39</v>
      </c>
      <c r="F51" s="261">
        <f>INDEX(규모매매지수!$330:$370,MATCH($E51,규모매매지수!$D$330:$D$370,FALSE),MATCH(F$10,규모매매지수!$1:$1,FALSE))</f>
        <v>99.896384322538779</v>
      </c>
      <c r="G51" s="760">
        <f>INDEX(규모매매지수!$330:$370,MATCH($E51,규모매매지수!$D$330:$D$370,FALSE),MATCH(G$10,규모매매지수!$1:$1,FALSE))</f>
        <v>99.896384322538779</v>
      </c>
      <c r="H51" s="761">
        <f>INDEX(규모매매지수!$330:$370,MATCH($E51,규모매매지수!$D$330:$D$370,FALSE),MATCH(H$10,규모매매지수!$1:$1,FALSE))</f>
        <v>100.20808369803669</v>
      </c>
      <c r="I51" s="261">
        <f>INDEX(규모매매지수!$371:$411,MATCH($E51,규모매매지수!$D$371:$D$411,FALSE),MATCH(I$10,규모매매지수!$1:$1,FALSE))</f>
        <v>99.901372191236746</v>
      </c>
      <c r="J51" s="760">
        <f>INDEX(규모매매지수!$371:$411,MATCH($E51,규모매매지수!$D$371:$D$411,FALSE),MATCH(J$10,규모매매지수!$1:$1,FALSE))</f>
        <v>99.911989856948097</v>
      </c>
      <c r="K51" s="761">
        <f>INDEX(규모매매지수!$371:$411,MATCH($E51,규모매매지수!$D$371:$D$411,FALSE),MATCH(K$10,규모매매지수!$1:$1,FALSE))</f>
        <v>100.14065549324285</v>
      </c>
      <c r="L51" s="261">
        <f>INDEX(규모매매지수!$412:$452,MATCH($E51,규모매매지수!$D$412:$D$452,FALSE),MATCH(L$10,규모매매지수!$1:$1,FALSE))</f>
        <v>99.993798829902829</v>
      </c>
      <c r="M51" s="262">
        <f>INDEX(규모매매지수!$412:$452,MATCH($E51,규모매매지수!$D$412:$D$452,FALSE),MATCH(M$10,규모매매지수!$1:$1,FALSE))</f>
        <v>99.993798829902829</v>
      </c>
      <c r="N51" s="760">
        <f>INDEX(규모매매지수!$412:$452,MATCH($E51,규모매매지수!$D$412:$D$452,FALSE),MATCH(N$10,규모매매지수!$1:$1,FALSE))</f>
        <v>100.06064181684697</v>
      </c>
      <c r="O51" s="1171">
        <f t="shared" si="3"/>
        <v>0</v>
      </c>
      <c r="P51" s="267">
        <f t="shared" si="4"/>
        <v>-0.31105212672978277</v>
      </c>
      <c r="Q51" s="1177">
        <f t="shared" si="5"/>
        <v>-1.0627018565589896E-2</v>
      </c>
      <c r="R51" s="267">
        <f t="shared" si="6"/>
        <v>-0.23894720962980287</v>
      </c>
      <c r="S51" s="1177">
        <f t="shared" si="7"/>
        <v>0</v>
      </c>
      <c r="T51" s="267">
        <f t="shared" si="8"/>
        <v>-6.6802476708560654E-2</v>
      </c>
      <c r="U51" s="1374" t="s">
        <v>291</v>
      </c>
      <c r="V51" s="1375"/>
      <c r="W51" s="1375"/>
      <c r="X51" s="1375"/>
    </row>
    <row r="52" spans="1:27" s="310" customFormat="1" ht="12.6" customHeight="1">
      <c r="A52" s="1476" t="s">
        <v>1542</v>
      </c>
      <c r="B52" s="1476"/>
      <c r="C52" s="1476"/>
      <c r="D52" s="1476"/>
      <c r="E52" s="720">
        <v>40</v>
      </c>
      <c r="F52" s="261">
        <f>INDEX(규모매매지수!$330:$370,MATCH($E52,규모매매지수!$D$330:$D$370,FALSE),MATCH(F$10,규모매매지수!$1:$1,FALSE))</f>
        <v>99.68231430249503</v>
      </c>
      <c r="G52" s="760">
        <f>INDEX(규모매매지수!$330:$370,MATCH($E52,규모매매지수!$D$330:$D$370,FALSE),MATCH(G$10,규모매매지수!$1:$1,FALSE))</f>
        <v>99.76826457995405</v>
      </c>
      <c r="H52" s="761">
        <f>INDEX(규모매매지수!$330:$370,MATCH($E52,규모매매지수!$D$330:$D$370,FALSE),MATCH(H$10,규모매매지수!$1:$1,FALSE))</f>
        <v>99.842107500444882</v>
      </c>
      <c r="I52" s="261">
        <f>INDEX(규모매매지수!$371:$411,MATCH($E52,규모매매지수!$D$371:$D$411,FALSE),MATCH(I$10,규모매매지수!$1:$1,FALSE))</f>
        <v>99.71073258752152</v>
      </c>
      <c r="J52" s="760">
        <f>INDEX(규모매매지수!$371:$411,MATCH($E52,규모매매지수!$D$371:$D$411,FALSE),MATCH(J$10,규모매매지수!$1:$1,FALSE))</f>
        <v>99.835977554902072</v>
      </c>
      <c r="K52" s="761">
        <f>INDEX(규모매매지수!$371:$411,MATCH($E52,규모매매지수!$D$371:$D$411,FALSE),MATCH(K$10,규모매매지수!$1:$1,FALSE))</f>
        <v>99.918675882975478</v>
      </c>
      <c r="L52" s="261">
        <f>INDEX(규모매매지수!$412:$452,MATCH($E52,규모매매지수!$D$412:$D$452,FALSE),MATCH(L$10,규모매매지수!$1:$1,FALSE))</f>
        <v>99.240643612058307</v>
      </c>
      <c r="M52" s="262">
        <f>INDEX(규모매매지수!$412:$452,MATCH($E52,규모매매지수!$D$412:$D$452,FALSE),MATCH(M$10,규모매매지수!$1:$1,FALSE))</f>
        <v>99.34446437236943</v>
      </c>
      <c r="N52" s="760">
        <f>INDEX(규모매매지수!$412:$452,MATCH($E52,규모매매지수!$D$412:$D$452,FALSE),MATCH(N$10,규모매매지수!$1:$1,FALSE))</f>
        <v>99.624860793630234</v>
      </c>
      <c r="O52" s="1171">
        <f t="shared" si="3"/>
        <v>-8.6149917331812542E-2</v>
      </c>
      <c r="P52" s="267">
        <f t="shared" si="4"/>
        <v>-0.16004589841930317</v>
      </c>
      <c r="Q52" s="1177">
        <f t="shared" si="5"/>
        <v>-0.12545073474307111</v>
      </c>
      <c r="R52" s="267">
        <f t="shared" si="6"/>
        <v>-0.20811254114045941</v>
      </c>
      <c r="S52" s="1177">
        <f t="shared" si="7"/>
        <v>-0.10450583328123209</v>
      </c>
      <c r="T52" s="267">
        <f t="shared" si="8"/>
        <v>-0.38566395828428801</v>
      </c>
      <c r="U52" s="1374" t="s">
        <v>1543</v>
      </c>
      <c r="V52" s="1375"/>
      <c r="W52" s="1375"/>
      <c r="X52" s="1375"/>
    </row>
    <row r="53" spans="1:27" s="310" customFormat="1" ht="12.6" customHeight="1" thickBot="1">
      <c r="A53" s="1477" t="s">
        <v>1544</v>
      </c>
      <c r="B53" s="1477"/>
      <c r="C53" s="1477"/>
      <c r="D53" s="1477"/>
      <c r="E53" s="714">
        <v>41</v>
      </c>
      <c r="F53" s="290">
        <f>INDEX(규모매매지수!$330:$370,MATCH($E53,규모매매지수!$D$330:$D$370,FALSE),MATCH(F$10,규모매매지수!$1:$1,FALSE))</f>
        <v>100.11076676724242</v>
      </c>
      <c r="G53" s="776">
        <f>INDEX(규모매매지수!$330:$370,MATCH($E53,규모매매지수!$D$330:$D$370,FALSE),MATCH(G$10,규모매매지수!$1:$1,FALSE))</f>
        <v>100.22161271981822</v>
      </c>
      <c r="H53" s="777">
        <f>INDEX(규모매매지수!$330:$370,MATCH($E53,규모매매지수!$D$330:$D$370,FALSE),MATCH(H$10,규모매매지수!$1:$1,FALSE))</f>
        <v>100.02404545500868</v>
      </c>
      <c r="I53" s="290">
        <f>INDEX(규모매매지수!$371:$411,MATCH($E53,규모매매지수!$D$371:$D$411,FALSE),MATCH(I$10,규모매매지수!$1:$1,FALSE))</f>
        <v>100.29838924850556</v>
      </c>
      <c r="J53" s="776">
        <f>INDEX(규모매매지수!$371:$411,MATCH($E53,규모매매지수!$D$371:$D$411,FALSE),MATCH(J$10,규모매매지수!$1:$1,FALSE))</f>
        <v>100.33388999179573</v>
      </c>
      <c r="K53" s="777">
        <f>INDEX(규모매매지수!$371:$411,MATCH($E53,규모매매지수!$D$371:$D$411,FALSE),MATCH(K$10,규모매매지수!$1:$1,FALSE))</f>
        <v>100.05140074027108</v>
      </c>
      <c r="L53" s="290">
        <f>INDEX(규모매매지수!$412:$452,MATCH($E53,규모매매지수!$D$412:$D$452,FALSE),MATCH(L$10,규모매매지수!$1:$1,FALSE))</f>
        <v>100.04459229211608</v>
      </c>
      <c r="M53" s="291">
        <f>INDEX(규모매매지수!$412:$452,MATCH($E53,규모매매지수!$D$412:$D$452,FALSE),MATCH(M$10,규모매매지수!$1:$1,FALSE))</f>
        <v>100.08784855679092</v>
      </c>
      <c r="N53" s="776">
        <f>INDEX(규모매매지수!$412:$452,MATCH($E53,규모매매지수!$D$412:$D$452,FALSE),MATCH(N$10,규모매매지수!$1:$1,FALSE))</f>
        <v>99.97690059591757</v>
      </c>
      <c r="O53" s="1176">
        <f t="shared" si="3"/>
        <v>-0.11060084703055084</v>
      </c>
      <c r="P53" s="296">
        <f t="shared" si="4"/>
        <v>8.670046471250803E-2</v>
      </c>
      <c r="Q53" s="1182">
        <f t="shared" si="5"/>
        <v>-3.5382604315525867E-2</v>
      </c>
      <c r="R53" s="296">
        <f t="shared" si="6"/>
        <v>0.24686161953459962</v>
      </c>
      <c r="S53" s="1182">
        <f t="shared" si="7"/>
        <v>-4.3218298023750545E-2</v>
      </c>
      <c r="T53" s="296">
        <f t="shared" si="8"/>
        <v>6.7707336189681833E-2</v>
      </c>
      <c r="U53" s="1485" t="s">
        <v>1545</v>
      </c>
      <c r="V53" s="1486"/>
      <c r="W53" s="1486"/>
      <c r="X53" s="1486"/>
    </row>
    <row r="54" spans="1:27" s="310" customFormat="1" ht="22.5" customHeight="1">
      <c r="A54" s="1559" t="s">
        <v>1867</v>
      </c>
      <c r="B54" s="1559"/>
      <c r="C54" s="1559"/>
      <c r="D54" s="1559"/>
      <c r="E54" s="1559"/>
      <c r="F54" s="1559"/>
      <c r="G54" s="1559"/>
      <c r="H54" s="1559"/>
      <c r="I54" s="1559"/>
      <c r="J54" s="1559"/>
      <c r="K54" s="1559"/>
      <c r="L54" s="1559"/>
      <c r="M54" s="1559"/>
      <c r="N54" s="757"/>
      <c r="O54" s="1560" t="s">
        <v>1826</v>
      </c>
      <c r="P54" s="1560"/>
      <c r="Q54" s="1560"/>
      <c r="R54" s="1560"/>
      <c r="S54" s="1560"/>
      <c r="T54" s="1560"/>
      <c r="U54" s="1560"/>
      <c r="V54" s="1560"/>
      <c r="W54" s="1560"/>
      <c r="X54" s="1560"/>
      <c r="Y54" s="757"/>
      <c r="Z54" s="757"/>
      <c r="AA54" s="757"/>
    </row>
    <row r="55" spans="1:27" ht="3" customHeight="1">
      <c r="A55" s="311"/>
      <c r="B55" s="312"/>
      <c r="C55" s="312"/>
      <c r="D55" s="312"/>
      <c r="E55" s="312"/>
      <c r="F55" s="758"/>
      <c r="G55" s="758"/>
      <c r="H55" s="758"/>
      <c r="I55" s="311"/>
      <c r="J55" s="311"/>
      <c r="K55" s="311"/>
      <c r="L55" s="311"/>
      <c r="M55" s="315"/>
      <c r="N55" s="311"/>
      <c r="O55" s="314"/>
      <c r="P55" s="758"/>
      <c r="Q55" s="311"/>
      <c r="R55" s="311"/>
      <c r="S55" s="311"/>
      <c r="T55" s="311"/>
      <c r="U55" s="312"/>
      <c r="V55" s="312"/>
      <c r="W55" s="312"/>
      <c r="X55" s="319"/>
    </row>
    <row r="56" spans="1:27" s="325" customFormat="1" ht="15" customHeight="1">
      <c r="A56" s="1402">
        <f>'6'!W56+1</f>
        <v>27</v>
      </c>
      <c r="B56" s="1402"/>
      <c r="C56" s="528"/>
      <c r="D56" s="528"/>
      <c r="E56" s="528"/>
      <c r="F56" s="321"/>
      <c r="G56" s="321"/>
      <c r="H56" s="321"/>
      <c r="I56" s="321"/>
      <c r="J56" s="1510">
        <f>'5'!P56</f>
        <v>41487</v>
      </c>
      <c r="K56" s="1510"/>
      <c r="L56" s="1510"/>
      <c r="M56" s="1510"/>
      <c r="N56" s="321"/>
      <c r="O56" s="1511">
        <f>J56</f>
        <v>41487</v>
      </c>
      <c r="P56" s="1511"/>
      <c r="Q56" s="1511"/>
      <c r="R56" s="321"/>
      <c r="S56" s="321"/>
      <c r="T56" s="321"/>
      <c r="W56" s="1403">
        <f>A56+1</f>
        <v>28</v>
      </c>
      <c r="X56" s="1403"/>
    </row>
  </sheetData>
  <mergeCells count="119">
    <mergeCell ref="T10:T12"/>
    <mergeCell ref="A1:D1"/>
    <mergeCell ref="U1:X1"/>
    <mergeCell ref="A6:D6"/>
    <mergeCell ref="F6:H9"/>
    <mergeCell ref="I6:K9"/>
    <mergeCell ref="L6:N9"/>
    <mergeCell ref="O6:P9"/>
    <mergeCell ref="Q6:R9"/>
    <mergeCell ref="S6:T9"/>
    <mergeCell ref="B7:D7"/>
    <mergeCell ref="A3:M4"/>
    <mergeCell ref="C5:I5"/>
    <mergeCell ref="A16:D16"/>
    <mergeCell ref="U16:X16"/>
    <mergeCell ref="A11:B11"/>
    <mergeCell ref="A12:D12"/>
    <mergeCell ref="U12:X12"/>
    <mergeCell ref="L10:L12"/>
    <mergeCell ref="M10:M12"/>
    <mergeCell ref="N10:N12"/>
    <mergeCell ref="K10:K12"/>
    <mergeCell ref="A10:B10"/>
    <mergeCell ref="F10:F12"/>
    <mergeCell ref="G10:G12"/>
    <mergeCell ref="H10:H12"/>
    <mergeCell ref="I10:I12"/>
    <mergeCell ref="J10:J12"/>
    <mergeCell ref="A13:D13"/>
    <mergeCell ref="U13:X13"/>
    <mergeCell ref="A14:D14"/>
    <mergeCell ref="U14:X14"/>
    <mergeCell ref="O10:O12"/>
    <mergeCell ref="P10:P12"/>
    <mergeCell ref="Q10:Q12"/>
    <mergeCell ref="R10:R12"/>
    <mergeCell ref="S10:S12"/>
    <mergeCell ref="C20:D20"/>
    <mergeCell ref="U20:V20"/>
    <mergeCell ref="C21:D21"/>
    <mergeCell ref="U21:V21"/>
    <mergeCell ref="C22:D22"/>
    <mergeCell ref="U22:V22"/>
    <mergeCell ref="A17:D17"/>
    <mergeCell ref="U17:X17"/>
    <mergeCell ref="A18:D18"/>
    <mergeCell ref="U18:X18"/>
    <mergeCell ref="B19:D19"/>
    <mergeCell ref="U19:W19"/>
    <mergeCell ref="A26:D26"/>
    <mergeCell ref="U26:X26"/>
    <mergeCell ref="B27:D27"/>
    <mergeCell ref="U27:W27"/>
    <mergeCell ref="B28:D28"/>
    <mergeCell ref="U28:W28"/>
    <mergeCell ref="B23:D23"/>
    <mergeCell ref="U23:W23"/>
    <mergeCell ref="C24:D24"/>
    <mergeCell ref="U24:V24"/>
    <mergeCell ref="C25:D25"/>
    <mergeCell ref="U25:V25"/>
    <mergeCell ref="B32:D32"/>
    <mergeCell ref="U32:W32"/>
    <mergeCell ref="B33:D33"/>
    <mergeCell ref="U33:W33"/>
    <mergeCell ref="A34:D34"/>
    <mergeCell ref="U34:X34"/>
    <mergeCell ref="B29:D29"/>
    <mergeCell ref="U29:W29"/>
    <mergeCell ref="B30:D30"/>
    <mergeCell ref="U30:W30"/>
    <mergeCell ref="B31:D31"/>
    <mergeCell ref="U31:W31"/>
    <mergeCell ref="A56:B56"/>
    <mergeCell ref="W56:X56"/>
    <mergeCell ref="J56:M56"/>
    <mergeCell ref="O56:Q56"/>
    <mergeCell ref="A41:D41"/>
    <mergeCell ref="U41:X41"/>
    <mergeCell ref="A42:D42"/>
    <mergeCell ref="U42:X42"/>
    <mergeCell ref="A43:D43"/>
    <mergeCell ref="U43:X43"/>
    <mergeCell ref="A48:D48"/>
    <mergeCell ref="U48:X48"/>
    <mergeCell ref="A49:D49"/>
    <mergeCell ref="U49:X49"/>
    <mergeCell ref="A50:D50"/>
    <mergeCell ref="U50:X50"/>
    <mergeCell ref="A45:D45"/>
    <mergeCell ref="U45:X45"/>
    <mergeCell ref="A46:D46"/>
    <mergeCell ref="U46:X46"/>
    <mergeCell ref="A47:D47"/>
    <mergeCell ref="U47:X47"/>
    <mergeCell ref="A15:D15"/>
    <mergeCell ref="U15:X15"/>
    <mergeCell ref="A44:D44"/>
    <mergeCell ref="U44:X44"/>
    <mergeCell ref="A51:D51"/>
    <mergeCell ref="U51:X51"/>
    <mergeCell ref="A52:D52"/>
    <mergeCell ref="U52:X52"/>
    <mergeCell ref="A54:M54"/>
    <mergeCell ref="O54:X54"/>
    <mergeCell ref="A53:D53"/>
    <mergeCell ref="U53:X53"/>
    <mergeCell ref="B38:D38"/>
    <mergeCell ref="U38:W38"/>
    <mergeCell ref="A39:D39"/>
    <mergeCell ref="U39:X39"/>
    <mergeCell ref="A40:D40"/>
    <mergeCell ref="U40:X40"/>
    <mergeCell ref="A35:D35"/>
    <mergeCell ref="U35:X35"/>
    <mergeCell ref="B36:D36"/>
    <mergeCell ref="U36:W36"/>
    <mergeCell ref="B37:D37"/>
    <mergeCell ref="U37:W37"/>
  </mergeCells>
  <phoneticPr fontId="16" type="noConversion"/>
  <printOptions horizontalCentered="1"/>
  <pageMargins left="0.51181102362204722" right="0.51181102362204722" top="0.59055118110236227" bottom="0.39370078740157483" header="0.59055118110236227" footer="0.19685039370078741"/>
  <pageSetup paperSize="9" pageOrder="overThenDown" orientation="portrait" r:id="rId1"/>
  <headerFooter scaleWithDoc="0" alignWithMargins="0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>
  <sheetPr codeName="Sheet11">
    <tabColor theme="1"/>
  </sheetPr>
  <dimension ref="A1:AA452"/>
  <sheetViews>
    <sheetView topLeftCell="M1" workbookViewId="0">
      <selection activeCell="AA2" sqref="AA2:AA452"/>
    </sheetView>
  </sheetViews>
  <sheetFormatPr defaultRowHeight="12"/>
  <cols>
    <col min="1" max="6" width="9.140625" style="1"/>
    <col min="7" max="7" width="18.5703125" style="1" customWidth="1"/>
    <col min="8" max="16384" width="9.140625" style="12"/>
  </cols>
  <sheetData>
    <row r="1" spans="1:27" s="1" customFormat="1">
      <c r="A1" s="1" t="s">
        <v>508</v>
      </c>
      <c r="B1" s="1" t="s">
        <v>509</v>
      </c>
      <c r="C1" s="1" t="s">
        <v>510</v>
      </c>
      <c r="D1" s="1" t="s">
        <v>513</v>
      </c>
      <c r="E1" s="1" t="s">
        <v>514</v>
      </c>
      <c r="F1" s="1" t="s">
        <v>721</v>
      </c>
      <c r="G1" s="1" t="s">
        <v>835</v>
      </c>
      <c r="H1" s="8">
        <v>40909</v>
      </c>
      <c r="I1" s="8">
        <f t="shared" ref="I1:AA1" si="0">DATE(YEAR(H1),MONTH(H1)+1,1)</f>
        <v>40940</v>
      </c>
      <c r="J1" s="8">
        <f t="shared" si="0"/>
        <v>40969</v>
      </c>
      <c r="K1" s="8">
        <f t="shared" si="0"/>
        <v>41000</v>
      </c>
      <c r="L1" s="8">
        <f t="shared" si="0"/>
        <v>41030</v>
      </c>
      <c r="M1" s="8">
        <f t="shared" si="0"/>
        <v>41061</v>
      </c>
      <c r="N1" s="8">
        <f t="shared" si="0"/>
        <v>41091</v>
      </c>
      <c r="O1" s="8">
        <f t="shared" si="0"/>
        <v>41122</v>
      </c>
      <c r="P1" s="8">
        <f t="shared" si="0"/>
        <v>41153</v>
      </c>
      <c r="Q1" s="8">
        <f t="shared" si="0"/>
        <v>41183</v>
      </c>
      <c r="R1" s="8">
        <f t="shared" si="0"/>
        <v>41214</v>
      </c>
      <c r="S1" s="8">
        <f t="shared" si="0"/>
        <v>41244</v>
      </c>
      <c r="T1" s="8">
        <f t="shared" si="0"/>
        <v>41275</v>
      </c>
      <c r="U1" s="8">
        <f t="shared" si="0"/>
        <v>41306</v>
      </c>
      <c r="V1" s="8">
        <f t="shared" si="0"/>
        <v>41334</v>
      </c>
      <c r="W1" s="8">
        <f t="shared" si="0"/>
        <v>41365</v>
      </c>
      <c r="X1" s="8">
        <f t="shared" si="0"/>
        <v>41395</v>
      </c>
      <c r="Y1" s="8">
        <f t="shared" si="0"/>
        <v>41426</v>
      </c>
      <c r="Z1" s="8">
        <f t="shared" si="0"/>
        <v>41456</v>
      </c>
      <c r="AA1" s="8">
        <f t="shared" si="0"/>
        <v>41487</v>
      </c>
    </row>
    <row r="2" spans="1:27">
      <c r="A2" s="1" t="s">
        <v>516</v>
      </c>
      <c r="D2" s="1">
        <v>1</v>
      </c>
      <c r="E2" s="1" t="s">
        <v>858</v>
      </c>
      <c r="F2" s="1" t="s">
        <v>271</v>
      </c>
      <c r="G2" s="1" t="str">
        <f>D2&amp;E2&amp;F2</f>
        <v>1아파트규모1</v>
      </c>
      <c r="H2" s="12">
        <v>100.80288650451706</v>
      </c>
      <c r="I2" s="12">
        <v>100.933379269195</v>
      </c>
      <c r="J2" s="12">
        <v>101.12552941453136</v>
      </c>
      <c r="K2" s="12">
        <v>101.22334291276972</v>
      </c>
      <c r="L2" s="12">
        <v>101.18806054564786</v>
      </c>
      <c r="M2" s="12">
        <v>101.01769377016771</v>
      </c>
      <c r="N2" s="12">
        <v>100.68848559902816</v>
      </c>
      <c r="O2" s="12">
        <v>100.43501195293759</v>
      </c>
      <c r="P2" s="12">
        <v>100.25495980843932</v>
      </c>
      <c r="Q2" s="12">
        <v>100.11383864484331</v>
      </c>
      <c r="R2" s="12">
        <v>100</v>
      </c>
      <c r="S2" s="12">
        <v>99.864391970461625</v>
      </c>
      <c r="T2" s="12">
        <v>99.663254259403459</v>
      </c>
      <c r="U2" s="12">
        <v>99.525267836275461</v>
      </c>
      <c r="V2" s="12">
        <v>99.541786571778118</v>
      </c>
      <c r="W2" s="12">
        <v>99.884950958143975</v>
      </c>
      <c r="X2" s="12">
        <v>100.23756829520521</v>
      </c>
      <c r="Y2" s="12">
        <v>100.37420074659258</v>
      </c>
      <c r="Z2" s="12">
        <v>100.44948925661679</v>
      </c>
      <c r="AA2" s="12">
        <v>100.38291961528959</v>
      </c>
    </row>
    <row r="3" spans="1:27">
      <c r="A3" s="1" t="s">
        <v>521</v>
      </c>
      <c r="D3" s="1">
        <v>2</v>
      </c>
      <c r="E3" s="1" t="s">
        <v>858</v>
      </c>
      <c r="F3" s="1" t="s">
        <v>271</v>
      </c>
      <c r="G3" s="1" t="str">
        <f t="shared" ref="G3:G69" si="1">D3&amp;E3&amp;F3</f>
        <v>2아파트규모1</v>
      </c>
      <c r="H3" s="12">
        <v>103.87633230984983</v>
      </c>
      <c r="I3" s="12">
        <v>103.80659158436957</v>
      </c>
      <c r="J3" s="12">
        <v>103.61787184008257</v>
      </c>
      <c r="K3" s="12">
        <v>103.40891943504531</v>
      </c>
      <c r="L3" s="12">
        <v>103.04212169800564</v>
      </c>
      <c r="M3" s="12">
        <v>102.562889997702</v>
      </c>
      <c r="N3" s="12">
        <v>101.95140653675071</v>
      </c>
      <c r="O3" s="12">
        <v>101.34381384506855</v>
      </c>
      <c r="P3" s="12">
        <v>100.86374426366922</v>
      </c>
      <c r="Q3" s="12">
        <v>100.39274466669231</v>
      </c>
      <c r="R3" s="12">
        <v>100</v>
      </c>
      <c r="S3" s="12">
        <v>99.580085006552906</v>
      </c>
      <c r="T3" s="12">
        <v>99.073866164169516</v>
      </c>
      <c r="U3" s="12">
        <v>98.765569661946387</v>
      </c>
      <c r="V3" s="12">
        <v>98.680759393803427</v>
      </c>
      <c r="W3" s="12">
        <v>98.927053657610358</v>
      </c>
      <c r="X3" s="12">
        <v>99.252111179618879</v>
      </c>
      <c r="Y3" s="12">
        <v>99.302070789649164</v>
      </c>
      <c r="Z3" s="12">
        <v>99.118537672765513</v>
      </c>
      <c r="AA3" s="12">
        <v>98.883551884915562</v>
      </c>
    </row>
    <row r="4" spans="1:27">
      <c r="A4" s="1" t="s">
        <v>916</v>
      </c>
      <c r="D4" s="1">
        <v>3</v>
      </c>
      <c r="E4" s="1" t="s">
        <v>770</v>
      </c>
      <c r="F4" s="1" t="s">
        <v>271</v>
      </c>
      <c r="G4" s="1" t="str">
        <f t="shared" ref="G4" si="2">D4&amp;E4&amp;F4</f>
        <v>3아파트규모1</v>
      </c>
      <c r="H4" s="12">
        <v>98.274083120964448</v>
      </c>
      <c r="I4" s="12">
        <v>98.565030925823919</v>
      </c>
      <c r="J4" s="12">
        <v>99.064053229852334</v>
      </c>
      <c r="K4" s="12">
        <v>99.410609307031848</v>
      </c>
      <c r="L4" s="12">
        <v>99.645730711475679</v>
      </c>
      <c r="M4" s="12">
        <v>99.728760337852194</v>
      </c>
      <c r="N4" s="12">
        <v>99.632368848167133</v>
      </c>
      <c r="O4" s="12">
        <v>99.672597673952964</v>
      </c>
      <c r="P4" s="12">
        <v>99.742842277726623</v>
      </c>
      <c r="Q4" s="12">
        <v>99.878509528586989</v>
      </c>
      <c r="R4" s="12">
        <v>100</v>
      </c>
      <c r="S4" s="12">
        <v>100.10689727842616</v>
      </c>
      <c r="T4" s="12">
        <v>100.16741951007953</v>
      </c>
      <c r="U4" s="12">
        <v>100.1761587783794</v>
      </c>
      <c r="V4" s="12">
        <v>100.28019366686685</v>
      </c>
      <c r="W4" s="12">
        <v>100.70306837856771</v>
      </c>
      <c r="X4" s="12">
        <v>101.07941314842559</v>
      </c>
      <c r="Y4" s="12">
        <v>101.29081386847881</v>
      </c>
      <c r="Z4" s="12">
        <v>101.59011450194957</v>
      </c>
      <c r="AA4" s="12">
        <v>101.66990773145228</v>
      </c>
    </row>
    <row r="5" spans="1:27">
      <c r="A5" s="1" t="s">
        <v>522</v>
      </c>
      <c r="D5" s="1">
        <v>4</v>
      </c>
      <c r="E5" s="1" t="s">
        <v>858</v>
      </c>
      <c r="F5" s="1" t="s">
        <v>877</v>
      </c>
      <c r="G5" s="1" t="str">
        <f t="shared" si="1"/>
        <v>4아파트규모1</v>
      </c>
      <c r="H5" s="12">
        <v>99.278993947492523</v>
      </c>
      <c r="I5" s="12">
        <v>99.490400599017335</v>
      </c>
      <c r="J5" s="12">
        <v>99.831705431753988</v>
      </c>
      <c r="K5" s="12">
        <v>100.031859382297</v>
      </c>
      <c r="L5" s="12">
        <v>100.20950478815264</v>
      </c>
      <c r="M5" s="12">
        <v>100.22405943536073</v>
      </c>
      <c r="N5" s="12">
        <v>99.98178856554857</v>
      </c>
      <c r="O5" s="12">
        <v>99.732797300392861</v>
      </c>
      <c r="P5" s="12">
        <v>99.707102858252554</v>
      </c>
      <c r="Q5" s="12">
        <v>99.788322358247612</v>
      </c>
      <c r="R5" s="12">
        <v>100</v>
      </c>
      <c r="S5" s="12">
        <v>100.19178561045503</v>
      </c>
      <c r="T5" s="12">
        <v>100.33920478893015</v>
      </c>
      <c r="U5" s="12">
        <v>100.29065243800584</v>
      </c>
      <c r="V5" s="12">
        <v>100.38300955222365</v>
      </c>
      <c r="W5" s="12">
        <v>100.86121562260948</v>
      </c>
      <c r="X5" s="12">
        <v>101.27325427393058</v>
      </c>
      <c r="Y5" s="12">
        <v>101.63500523789554</v>
      </c>
      <c r="Z5" s="12">
        <v>102.07673159855666</v>
      </c>
      <c r="AA5" s="12">
        <v>102.17895795471135</v>
      </c>
    </row>
    <row r="6" spans="1:27">
      <c r="A6" s="1" t="s">
        <v>853</v>
      </c>
      <c r="D6" s="1">
        <v>5</v>
      </c>
      <c r="E6" s="1" t="s">
        <v>858</v>
      </c>
      <c r="F6" s="1" t="s">
        <v>877</v>
      </c>
      <c r="G6" s="1" t="str">
        <f t="shared" si="1"/>
        <v>5아파트규모1</v>
      </c>
      <c r="H6" s="12">
        <v>97.584063832875273</v>
      </c>
      <c r="I6" s="12">
        <v>97.929182166705942</v>
      </c>
      <c r="J6" s="12">
        <v>98.535850377504872</v>
      </c>
      <c r="K6" s="12">
        <v>98.982602903140133</v>
      </c>
      <c r="L6" s="12">
        <v>99.257128639124716</v>
      </c>
      <c r="M6" s="12">
        <v>99.387158371786214</v>
      </c>
      <c r="N6" s="12">
        <v>99.391081547994176</v>
      </c>
      <c r="O6" s="12">
        <v>99.630925535345469</v>
      </c>
      <c r="P6" s="12">
        <v>99.767602419413805</v>
      </c>
      <c r="Q6" s="12">
        <v>99.941019700684564</v>
      </c>
      <c r="R6" s="12">
        <v>100</v>
      </c>
      <c r="S6" s="12">
        <v>100.04060559920633</v>
      </c>
      <c r="T6" s="12">
        <v>100.02381869580499</v>
      </c>
      <c r="U6" s="12">
        <v>100.06271454669179</v>
      </c>
      <c r="V6" s="12">
        <v>100.16058075799414</v>
      </c>
      <c r="W6" s="12">
        <v>100.54323641932297</v>
      </c>
      <c r="X6" s="12">
        <v>100.89409632227877</v>
      </c>
      <c r="Y6" s="12">
        <v>101.00205543775853</v>
      </c>
      <c r="Z6" s="12">
        <v>101.20554478218938</v>
      </c>
      <c r="AA6" s="12">
        <v>101.27423645445984</v>
      </c>
    </row>
    <row r="7" spans="1:27">
      <c r="A7" s="1" t="s">
        <v>524</v>
      </c>
      <c r="B7" s="1" t="s">
        <v>525</v>
      </c>
      <c r="D7" s="1">
        <v>6</v>
      </c>
      <c r="E7" s="1" t="s">
        <v>858</v>
      </c>
      <c r="F7" s="1" t="s">
        <v>877</v>
      </c>
      <c r="G7" s="1" t="str">
        <f t="shared" si="1"/>
        <v>6아파트규모1</v>
      </c>
      <c r="H7" s="12">
        <v>105.44161573210543</v>
      </c>
      <c r="I7" s="12">
        <v>105.31675794052722</v>
      </c>
      <c r="J7" s="12">
        <v>104.91733615674551</v>
      </c>
      <c r="K7" s="12">
        <v>104.43260164892503</v>
      </c>
      <c r="L7" s="12">
        <v>103.84657809303025</v>
      </c>
      <c r="M7" s="12">
        <v>103.06756931213144</v>
      </c>
      <c r="N7" s="12">
        <v>102.40779360958643</v>
      </c>
      <c r="O7" s="12">
        <v>101.52622253972143</v>
      </c>
      <c r="P7" s="12">
        <v>100.92310281885017</v>
      </c>
      <c r="Q7" s="12">
        <v>100.36913559551346</v>
      </c>
      <c r="R7" s="12">
        <v>100</v>
      </c>
      <c r="S7" s="12">
        <v>99.626707932359423</v>
      </c>
      <c r="T7" s="12">
        <v>99.140718852041388</v>
      </c>
      <c r="U7" s="12">
        <v>98.949420183176017</v>
      </c>
      <c r="V7" s="12">
        <v>99.031931028954759</v>
      </c>
      <c r="W7" s="12">
        <v>99.234434444692198</v>
      </c>
      <c r="X7" s="12">
        <v>99.613285431578817</v>
      </c>
      <c r="Y7" s="12">
        <v>99.581226776666668</v>
      </c>
      <c r="Z7" s="12">
        <v>99.241293538730218</v>
      </c>
      <c r="AA7" s="12">
        <v>98.843513286986123</v>
      </c>
    </row>
    <row r="8" spans="1:27">
      <c r="A8" s="1" t="s">
        <v>524</v>
      </c>
      <c r="B8" s="1" t="s">
        <v>525</v>
      </c>
      <c r="C8" s="1" t="s">
        <v>526</v>
      </c>
      <c r="D8" s="1">
        <v>7</v>
      </c>
      <c r="E8" s="1" t="s">
        <v>858</v>
      </c>
      <c r="F8" s="1" t="s">
        <v>877</v>
      </c>
      <c r="G8" s="1" t="str">
        <f t="shared" si="1"/>
        <v>7아파트규모1</v>
      </c>
      <c r="H8" s="12">
        <v>104.19954229599745</v>
      </c>
      <c r="I8" s="12">
        <v>104.13233677981238</v>
      </c>
      <c r="J8" s="12">
        <v>103.80810722951558</v>
      </c>
      <c r="K8" s="12">
        <v>103.33593169900371</v>
      </c>
      <c r="L8" s="12">
        <v>102.68656062719376</v>
      </c>
      <c r="M8" s="12">
        <v>102.03557328219927</v>
      </c>
      <c r="N8" s="12">
        <v>101.56036155693144</v>
      </c>
      <c r="O8" s="12">
        <v>101.11442659421893</v>
      </c>
      <c r="P8" s="12">
        <v>100.80125074357666</v>
      </c>
      <c r="Q8" s="12">
        <v>100.4725167351495</v>
      </c>
      <c r="R8" s="12">
        <v>100</v>
      </c>
      <c r="S8" s="12">
        <v>99.60760326919349</v>
      </c>
      <c r="T8" s="12">
        <v>99.319621969280291</v>
      </c>
      <c r="U8" s="12">
        <v>98.972236554663311</v>
      </c>
      <c r="V8" s="12">
        <v>98.772718098457318</v>
      </c>
      <c r="W8" s="12">
        <v>98.64974536752672</v>
      </c>
      <c r="X8" s="12">
        <v>98.80970935361421</v>
      </c>
      <c r="Y8" s="12">
        <v>98.911762293258235</v>
      </c>
      <c r="Z8" s="12">
        <v>98.710117129380976</v>
      </c>
      <c r="AA8" s="12">
        <v>98.240477904262619</v>
      </c>
    </row>
    <row r="9" spans="1:27">
      <c r="A9" s="1" t="s">
        <v>524</v>
      </c>
      <c r="B9" s="1" t="s">
        <v>525</v>
      </c>
      <c r="C9" s="1" t="s">
        <v>527</v>
      </c>
      <c r="D9" s="1">
        <v>8</v>
      </c>
      <c r="E9" s="1" t="s">
        <v>858</v>
      </c>
      <c r="F9" s="1" t="s">
        <v>877</v>
      </c>
      <c r="G9" s="1" t="str">
        <f t="shared" si="1"/>
        <v>8아파트규모1</v>
      </c>
      <c r="H9" s="12">
        <v>102.37426106939949</v>
      </c>
      <c r="I9" s="12">
        <v>102.2225254134235</v>
      </c>
      <c r="J9" s="12">
        <v>102.30025825620142</v>
      </c>
      <c r="K9" s="12">
        <v>102.30025825620142</v>
      </c>
      <c r="L9" s="12">
        <v>102.13981829777924</v>
      </c>
      <c r="M9" s="12">
        <v>101.69202697875443</v>
      </c>
      <c r="N9" s="12">
        <v>101.58394784290779</v>
      </c>
      <c r="O9" s="12">
        <v>101.24631812387734</v>
      </c>
      <c r="P9" s="12">
        <v>100.60037654988399</v>
      </c>
      <c r="Q9" s="12">
        <v>100.22935384901774</v>
      </c>
      <c r="R9" s="12">
        <v>100</v>
      </c>
      <c r="S9" s="12">
        <v>99.554287031098283</v>
      </c>
      <c r="T9" s="12">
        <v>99.488342291644571</v>
      </c>
      <c r="U9" s="12">
        <v>99.360098548435303</v>
      </c>
      <c r="V9" s="12">
        <v>99.111465636987234</v>
      </c>
      <c r="W9" s="12">
        <v>98.895170161774018</v>
      </c>
      <c r="X9" s="12">
        <v>99.133860961052719</v>
      </c>
      <c r="Y9" s="12">
        <v>99.133463540317308</v>
      </c>
      <c r="Z9" s="12">
        <v>98.793837354495267</v>
      </c>
      <c r="AA9" s="12">
        <v>98.442054122309173</v>
      </c>
    </row>
    <row r="10" spans="1:27">
      <c r="A10" s="1" t="s">
        <v>524</v>
      </c>
      <c r="B10" s="1" t="s">
        <v>525</v>
      </c>
      <c r="C10" s="1" t="s">
        <v>528</v>
      </c>
      <c r="D10" s="1">
        <v>9</v>
      </c>
      <c r="E10" s="1" t="s">
        <v>858</v>
      </c>
      <c r="F10" s="1" t="s">
        <v>877</v>
      </c>
      <c r="G10" s="1" t="str">
        <f t="shared" si="1"/>
        <v>9아파트규모1</v>
      </c>
      <c r="H10" s="12">
        <v>104.71283690349011</v>
      </c>
      <c r="I10" s="12">
        <v>104.71030309718635</v>
      </c>
      <c r="J10" s="12">
        <v>104.34259406548573</v>
      </c>
      <c r="K10" s="12">
        <v>103.77710507007571</v>
      </c>
      <c r="L10" s="12">
        <v>103.02100447690759</v>
      </c>
      <c r="M10" s="12">
        <v>102.28199060608023</v>
      </c>
      <c r="N10" s="12">
        <v>101.72912073440916</v>
      </c>
      <c r="O10" s="12">
        <v>101.2662346298452</v>
      </c>
      <c r="P10" s="12">
        <v>100.97018756736388</v>
      </c>
      <c r="Q10" s="12">
        <v>100.60265507387649</v>
      </c>
      <c r="R10" s="12">
        <v>100</v>
      </c>
      <c r="S10" s="12">
        <v>99.54726587031459</v>
      </c>
      <c r="T10" s="12">
        <v>99.202364881520438</v>
      </c>
      <c r="U10" s="12">
        <v>98.789307291132985</v>
      </c>
      <c r="V10" s="12">
        <v>98.626705786686813</v>
      </c>
      <c r="W10" s="12">
        <v>98.556253036018049</v>
      </c>
      <c r="X10" s="12">
        <v>98.688753910627298</v>
      </c>
      <c r="Y10" s="12">
        <v>98.768900177604735</v>
      </c>
      <c r="Z10" s="12">
        <v>98.527759495493356</v>
      </c>
      <c r="AA10" s="12">
        <v>97.989748338777034</v>
      </c>
    </row>
    <row r="11" spans="1:27">
      <c r="A11" s="1" t="s">
        <v>524</v>
      </c>
      <c r="B11" s="1" t="s">
        <v>525</v>
      </c>
      <c r="C11" s="1" t="s">
        <v>529</v>
      </c>
      <c r="D11" s="1">
        <v>10</v>
      </c>
      <c r="E11" s="1" t="s">
        <v>858</v>
      </c>
      <c r="F11" s="1" t="s">
        <v>877</v>
      </c>
      <c r="G11" s="1" t="str">
        <f t="shared" si="1"/>
        <v>10아파트규모1</v>
      </c>
      <c r="H11" s="12">
        <v>102.41570540160343</v>
      </c>
      <c r="I11" s="12">
        <v>102.06622604067836</v>
      </c>
      <c r="J11" s="12">
        <v>101.785979082899</v>
      </c>
      <c r="K11" s="12">
        <v>101.57444041811605</v>
      </c>
      <c r="L11" s="12">
        <v>101.24701684269637</v>
      </c>
      <c r="M11" s="12">
        <v>100.94741735243861</v>
      </c>
      <c r="N11" s="12">
        <v>100.70463564772909</v>
      </c>
      <c r="O11" s="12">
        <v>100.29780858469509</v>
      </c>
      <c r="P11" s="12">
        <v>100.03905810967477</v>
      </c>
      <c r="Q11" s="12">
        <v>99.922038501878262</v>
      </c>
      <c r="R11" s="12">
        <v>100</v>
      </c>
      <c r="S11" s="12">
        <v>99.917475994912124</v>
      </c>
      <c r="T11" s="12">
        <v>99.805467763021525</v>
      </c>
      <c r="U11" s="12">
        <v>99.677903403619879</v>
      </c>
      <c r="V11" s="12">
        <v>99.322855708255588</v>
      </c>
      <c r="W11" s="12">
        <v>98.989226023030241</v>
      </c>
      <c r="X11" s="12">
        <v>99.246412238241959</v>
      </c>
      <c r="Y11" s="12">
        <v>99.497182487161169</v>
      </c>
      <c r="Z11" s="12">
        <v>99.544208124985346</v>
      </c>
      <c r="AA11" s="12">
        <v>99.352123372588366</v>
      </c>
    </row>
    <row r="12" spans="1:27">
      <c r="A12" s="1" t="s">
        <v>524</v>
      </c>
      <c r="B12" s="1" t="s">
        <v>525</v>
      </c>
      <c r="C12" s="1" t="s">
        <v>530</v>
      </c>
      <c r="D12" s="1">
        <v>11</v>
      </c>
      <c r="E12" s="1" t="s">
        <v>858</v>
      </c>
      <c r="F12" s="1" t="s">
        <v>877</v>
      </c>
      <c r="G12" s="1" t="str">
        <f t="shared" si="1"/>
        <v>11아파트규모1</v>
      </c>
      <c r="H12" s="12">
        <v>106.7615169370669</v>
      </c>
      <c r="I12" s="12">
        <v>106.5746983631731</v>
      </c>
      <c r="J12" s="12">
        <v>106.0945946113668</v>
      </c>
      <c r="K12" s="12">
        <v>105.59644504943726</v>
      </c>
      <c r="L12" s="12">
        <v>105.07850325664977</v>
      </c>
      <c r="M12" s="12">
        <v>104.16222354349566</v>
      </c>
      <c r="N12" s="12">
        <v>103.3050635720496</v>
      </c>
      <c r="O12" s="12">
        <v>101.96034335459466</v>
      </c>
      <c r="P12" s="12">
        <v>101.05118541101737</v>
      </c>
      <c r="Q12" s="12">
        <v>100.26071731622602</v>
      </c>
      <c r="R12" s="12">
        <v>100</v>
      </c>
      <c r="S12" s="12">
        <v>99.647357996144422</v>
      </c>
      <c r="T12" s="12">
        <v>98.947744895010771</v>
      </c>
      <c r="U12" s="12">
        <v>98.924768999774514</v>
      </c>
      <c r="V12" s="12">
        <v>99.312820980093335</v>
      </c>
      <c r="W12" s="12">
        <v>99.891547472620985</v>
      </c>
      <c r="X12" s="12">
        <v>100.51849476863065</v>
      </c>
      <c r="Y12" s="12">
        <v>100.33428231025903</v>
      </c>
      <c r="Z12" s="12">
        <v>99.837922590068544</v>
      </c>
      <c r="AA12" s="12">
        <v>99.52139592850709</v>
      </c>
    </row>
    <row r="13" spans="1:27">
      <c r="A13" s="1" t="s">
        <v>524</v>
      </c>
      <c r="B13" s="1" t="s">
        <v>525</v>
      </c>
      <c r="C13" s="1" t="s">
        <v>531</v>
      </c>
      <c r="D13" s="1">
        <v>12</v>
      </c>
      <c r="E13" s="1" t="s">
        <v>858</v>
      </c>
      <c r="F13" s="1" t="s">
        <v>877</v>
      </c>
      <c r="G13" s="1" t="str">
        <f t="shared" si="1"/>
        <v>12아파트규모1</v>
      </c>
      <c r="H13" s="12">
        <v>105.21186170218783</v>
      </c>
      <c r="I13" s="12">
        <v>105.21738721049121</v>
      </c>
      <c r="J13" s="12">
        <v>104.67545778094912</v>
      </c>
      <c r="K13" s="12">
        <v>104.0580124789491</v>
      </c>
      <c r="L13" s="12">
        <v>103.36695644830237</v>
      </c>
      <c r="M13" s="12">
        <v>102.5461439578485</v>
      </c>
      <c r="N13" s="12">
        <v>102.00166965585072</v>
      </c>
      <c r="O13" s="12">
        <v>101.15024922029745</v>
      </c>
      <c r="P13" s="12">
        <v>100.77516180547173</v>
      </c>
      <c r="Q13" s="12">
        <v>100.42692622440507</v>
      </c>
      <c r="R13" s="12">
        <v>100</v>
      </c>
      <c r="S13" s="12">
        <v>99.530602990568511</v>
      </c>
      <c r="T13" s="12">
        <v>98.60676626842708</v>
      </c>
      <c r="U13" s="12">
        <v>98.375483572308127</v>
      </c>
      <c r="V13" s="12">
        <v>98.338752967350217</v>
      </c>
      <c r="W13" s="12">
        <v>99.139148686328767</v>
      </c>
      <c r="X13" s="12">
        <v>99.532859800314029</v>
      </c>
      <c r="Y13" s="12">
        <v>99.442558741981273</v>
      </c>
      <c r="Z13" s="12">
        <v>99.126259804072674</v>
      </c>
      <c r="AA13" s="12">
        <v>98.855985148926251</v>
      </c>
    </row>
    <row r="14" spans="1:27">
      <c r="A14" s="1" t="s">
        <v>524</v>
      </c>
      <c r="B14" s="1" t="s">
        <v>525</v>
      </c>
      <c r="C14" s="1" t="s">
        <v>532</v>
      </c>
      <c r="D14" s="1">
        <v>13</v>
      </c>
      <c r="E14" s="1" t="s">
        <v>858</v>
      </c>
      <c r="F14" s="1" t="s">
        <v>877</v>
      </c>
      <c r="G14" s="1" t="str">
        <f t="shared" si="1"/>
        <v>13아파트규모1</v>
      </c>
      <c r="H14" s="12">
        <v>108.67329868591666</v>
      </c>
      <c r="I14" s="12">
        <v>108.24584673149536</v>
      </c>
      <c r="J14" s="12">
        <v>107.84311995731375</v>
      </c>
      <c r="K14" s="12">
        <v>107.49449650805867</v>
      </c>
      <c r="L14" s="12">
        <v>107.19422348345613</v>
      </c>
      <c r="M14" s="12">
        <v>106.15819466646805</v>
      </c>
      <c r="N14" s="12">
        <v>104.90961408900706</v>
      </c>
      <c r="O14" s="12">
        <v>102.95241524297384</v>
      </c>
      <c r="P14" s="12">
        <v>101.38725835144015</v>
      </c>
      <c r="Q14" s="12">
        <v>100.0593308174257</v>
      </c>
      <c r="R14" s="12">
        <v>100</v>
      </c>
      <c r="S14" s="12">
        <v>99.784641362046827</v>
      </c>
      <c r="T14" s="12">
        <v>99.349670768407137</v>
      </c>
      <c r="U14" s="12">
        <v>99.573726262638147</v>
      </c>
      <c r="V14" s="12">
        <v>100.4690198754811</v>
      </c>
      <c r="W14" s="12">
        <v>100.85023633871435</v>
      </c>
      <c r="X14" s="12">
        <v>101.77763237215733</v>
      </c>
      <c r="Y14" s="12">
        <v>101.47225470773739</v>
      </c>
      <c r="Z14" s="12">
        <v>100.74428895331089</v>
      </c>
      <c r="AA14" s="12">
        <v>100.36842927931822</v>
      </c>
    </row>
    <row r="15" spans="1:27">
      <c r="A15" s="1" t="s">
        <v>524</v>
      </c>
      <c r="B15" s="1" t="s">
        <v>533</v>
      </c>
      <c r="D15" s="1">
        <v>14</v>
      </c>
      <c r="E15" s="1" t="s">
        <v>858</v>
      </c>
      <c r="F15" s="1" t="s">
        <v>877</v>
      </c>
      <c r="G15" s="1" t="str">
        <f t="shared" si="1"/>
        <v>14아파트규모1</v>
      </c>
      <c r="H15" s="12">
        <v>102.91100307632294</v>
      </c>
      <c r="I15" s="12">
        <v>102.91240223379906</v>
      </c>
      <c r="J15" s="12">
        <v>102.83538294686194</v>
      </c>
      <c r="K15" s="12">
        <v>102.79352993634251</v>
      </c>
      <c r="L15" s="12">
        <v>102.55854216057891</v>
      </c>
      <c r="M15" s="12">
        <v>102.22591142805673</v>
      </c>
      <c r="N15" s="12">
        <v>101.64870019056625</v>
      </c>
      <c r="O15" s="12">
        <v>101.17268484789794</v>
      </c>
      <c r="P15" s="12">
        <v>100.74733700670603</v>
      </c>
      <c r="Q15" s="12">
        <v>100.35008435911162</v>
      </c>
      <c r="R15" s="12">
        <v>100</v>
      </c>
      <c r="S15" s="12">
        <v>99.577371133176584</v>
      </c>
      <c r="T15" s="12">
        <v>99.101344601062848</v>
      </c>
      <c r="U15" s="12">
        <v>98.784795401770808</v>
      </c>
      <c r="V15" s="12">
        <v>98.66649918233675</v>
      </c>
      <c r="W15" s="12">
        <v>98.884983149904031</v>
      </c>
      <c r="X15" s="12">
        <v>99.223716851626577</v>
      </c>
      <c r="Y15" s="12">
        <v>99.34178648346257</v>
      </c>
      <c r="Z15" s="12">
        <v>99.192761903385318</v>
      </c>
      <c r="AA15" s="12">
        <v>99.018349872674477</v>
      </c>
    </row>
    <row r="16" spans="1:27">
      <c r="A16" s="1" t="s">
        <v>524</v>
      </c>
      <c r="B16" s="1" t="s">
        <v>533</v>
      </c>
      <c r="C16" s="1" t="s">
        <v>534</v>
      </c>
      <c r="D16" s="1">
        <v>15</v>
      </c>
      <c r="E16" s="1" t="s">
        <v>858</v>
      </c>
      <c r="F16" s="1" t="s">
        <v>877</v>
      </c>
      <c r="G16" s="1" t="str">
        <f t="shared" si="1"/>
        <v>15아파트규모1</v>
      </c>
      <c r="H16" s="12">
        <v>104.06837235586254</v>
      </c>
      <c r="I16" s="12">
        <v>104.02532848762542</v>
      </c>
      <c r="J16" s="12">
        <v>104.03753061876139</v>
      </c>
      <c r="K16" s="12">
        <v>104.12153885976268</v>
      </c>
      <c r="L16" s="12">
        <v>103.90165574416493</v>
      </c>
      <c r="M16" s="12">
        <v>103.54898091701054</v>
      </c>
      <c r="N16" s="12">
        <v>102.84909704975477</v>
      </c>
      <c r="O16" s="12">
        <v>102.10369396719362</v>
      </c>
      <c r="P16" s="12">
        <v>101.27814865524471</v>
      </c>
      <c r="Q16" s="12">
        <v>100.54931345906384</v>
      </c>
      <c r="R16" s="12">
        <v>100</v>
      </c>
      <c r="S16" s="12">
        <v>99.40320414628988</v>
      </c>
      <c r="T16" s="12">
        <v>98.88886870066726</v>
      </c>
      <c r="U16" s="12">
        <v>98.388100628191097</v>
      </c>
      <c r="V16" s="12">
        <v>98.343096738825508</v>
      </c>
      <c r="W16" s="12">
        <v>98.867594349157457</v>
      </c>
      <c r="X16" s="12">
        <v>99.30227854818348</v>
      </c>
      <c r="Y16" s="12">
        <v>99.537286215524631</v>
      </c>
      <c r="Z16" s="12">
        <v>99.314361129657541</v>
      </c>
      <c r="AA16" s="12">
        <v>99.117334978651584</v>
      </c>
    </row>
    <row r="17" spans="1:27">
      <c r="A17" s="1" t="s">
        <v>524</v>
      </c>
      <c r="B17" s="1" t="s">
        <v>533</v>
      </c>
      <c r="C17" s="1" t="s">
        <v>535</v>
      </c>
      <c r="D17" s="1">
        <v>16</v>
      </c>
      <c r="E17" s="1" t="s">
        <v>858</v>
      </c>
      <c r="F17" s="1" t="s">
        <v>877</v>
      </c>
      <c r="G17" s="1" t="str">
        <f t="shared" si="1"/>
        <v>16아파트규모1</v>
      </c>
      <c r="H17" s="12">
        <v>101.71131697678543</v>
      </c>
      <c r="I17" s="12">
        <v>101.86362704874036</v>
      </c>
      <c r="J17" s="12">
        <v>101.80792187090918</v>
      </c>
      <c r="K17" s="12">
        <v>101.64826026709015</v>
      </c>
      <c r="L17" s="12">
        <v>101.58405321053925</v>
      </c>
      <c r="M17" s="12">
        <v>101.32612936526573</v>
      </c>
      <c r="N17" s="12">
        <v>101.22008173982272</v>
      </c>
      <c r="O17" s="12">
        <v>101.05263019498085</v>
      </c>
      <c r="P17" s="12">
        <v>100.74664712783114</v>
      </c>
      <c r="Q17" s="12">
        <v>100.32758311026863</v>
      </c>
      <c r="R17" s="12">
        <v>100</v>
      </c>
      <c r="S17" s="12">
        <v>99.70257389835642</v>
      </c>
      <c r="T17" s="12">
        <v>99.640804974113578</v>
      </c>
      <c r="U17" s="12">
        <v>99.576764244201172</v>
      </c>
      <c r="V17" s="12">
        <v>99.564283097586454</v>
      </c>
      <c r="W17" s="12">
        <v>100.18011197696185</v>
      </c>
      <c r="X17" s="12">
        <v>100.587344037929</v>
      </c>
      <c r="Y17" s="12">
        <v>100.93518591615724</v>
      </c>
      <c r="Z17" s="12">
        <v>101.02017615583476</v>
      </c>
      <c r="AA17" s="12">
        <v>100.88180029910048</v>
      </c>
    </row>
    <row r="18" spans="1:27">
      <c r="A18" s="1" t="s">
        <v>524</v>
      </c>
      <c r="B18" s="1" t="s">
        <v>533</v>
      </c>
      <c r="C18" s="1" t="s">
        <v>536</v>
      </c>
      <c r="D18" s="1">
        <v>17</v>
      </c>
      <c r="E18" s="1" t="s">
        <v>858</v>
      </c>
      <c r="F18" s="1" t="s">
        <v>877</v>
      </c>
      <c r="G18" s="1" t="str">
        <f t="shared" si="1"/>
        <v>17아파트규모1</v>
      </c>
      <c r="H18" s="12">
        <v>101.84856182241379</v>
      </c>
      <c r="I18" s="12">
        <v>101.74536581573157</v>
      </c>
      <c r="J18" s="12">
        <v>101.66912299145282</v>
      </c>
      <c r="K18" s="12">
        <v>101.85886303171311</v>
      </c>
      <c r="L18" s="12">
        <v>101.60174012192491</v>
      </c>
      <c r="M18" s="12">
        <v>101.3027083843231</v>
      </c>
      <c r="N18" s="12">
        <v>100.86510901125543</v>
      </c>
      <c r="O18" s="12">
        <v>100.6413460121405</v>
      </c>
      <c r="P18" s="12">
        <v>100.3649630055796</v>
      </c>
      <c r="Q18" s="12">
        <v>100.16986489382572</v>
      </c>
      <c r="R18" s="12">
        <v>100</v>
      </c>
      <c r="S18" s="12">
        <v>99.621737622903296</v>
      </c>
      <c r="T18" s="12">
        <v>99.012222276489865</v>
      </c>
      <c r="U18" s="12">
        <v>98.70286594065314</v>
      </c>
      <c r="V18" s="12">
        <v>98.565685774974128</v>
      </c>
      <c r="W18" s="12">
        <v>98.741850142208847</v>
      </c>
      <c r="X18" s="12">
        <v>99.054371877316612</v>
      </c>
      <c r="Y18" s="12">
        <v>99.234046219812768</v>
      </c>
      <c r="Z18" s="12">
        <v>99.216247595156588</v>
      </c>
      <c r="AA18" s="12">
        <v>98.950328963577974</v>
      </c>
    </row>
    <row r="19" spans="1:27">
      <c r="A19" s="1" t="s">
        <v>524</v>
      </c>
      <c r="B19" s="1" t="s">
        <v>533</v>
      </c>
      <c r="C19" s="1" t="s">
        <v>537</v>
      </c>
      <c r="D19" s="1">
        <v>18</v>
      </c>
      <c r="E19" s="1" t="s">
        <v>858</v>
      </c>
      <c r="F19" s="1" t="s">
        <v>877</v>
      </c>
      <c r="G19" s="1" t="str">
        <f t="shared" si="1"/>
        <v>18아파트규모1</v>
      </c>
      <c r="H19" s="12">
        <v>105.11428979769711</v>
      </c>
      <c r="I19" s="12">
        <v>105.06722165717363</v>
      </c>
      <c r="J19" s="12">
        <v>104.67032187913676</v>
      </c>
      <c r="K19" s="12">
        <v>104.25747286638091</v>
      </c>
      <c r="L19" s="12">
        <v>103.58061999339422</v>
      </c>
      <c r="M19" s="12">
        <v>102.73049994852455</v>
      </c>
      <c r="N19" s="12">
        <v>101.97882689079393</v>
      </c>
      <c r="O19" s="12">
        <v>101.11275104211255</v>
      </c>
      <c r="P19" s="12">
        <v>100.71666918400746</v>
      </c>
      <c r="Q19" s="12">
        <v>100.41505373801877</v>
      </c>
      <c r="R19" s="12">
        <v>100</v>
      </c>
      <c r="S19" s="12">
        <v>99.970636260891737</v>
      </c>
      <c r="T19" s="12">
        <v>99.416034516957268</v>
      </c>
      <c r="U19" s="12">
        <v>99.090113940653083</v>
      </c>
      <c r="V19" s="12">
        <v>99.015688979432625</v>
      </c>
      <c r="W19" s="12">
        <v>99.127441494483776</v>
      </c>
      <c r="X19" s="12">
        <v>99.514706821419722</v>
      </c>
      <c r="Y19" s="12">
        <v>99.265627303894604</v>
      </c>
      <c r="Z19" s="12">
        <v>98.987858980443491</v>
      </c>
      <c r="AA19" s="12">
        <v>98.88796069165835</v>
      </c>
    </row>
    <row r="20" spans="1:27">
      <c r="A20" s="1" t="s">
        <v>524</v>
      </c>
      <c r="B20" s="1" t="s">
        <v>533</v>
      </c>
      <c r="C20" s="1" t="s">
        <v>538</v>
      </c>
      <c r="D20" s="1">
        <v>19</v>
      </c>
      <c r="E20" s="1" t="s">
        <v>858</v>
      </c>
      <c r="F20" s="1" t="s">
        <v>877</v>
      </c>
      <c r="G20" s="1" t="str">
        <f t="shared" si="1"/>
        <v>19아파트규모1</v>
      </c>
      <c r="H20" s="12">
        <v>101.51247537348532</v>
      </c>
      <c r="I20" s="12">
        <v>101.48921412045183</v>
      </c>
      <c r="J20" s="12">
        <v>101.47937247680154</v>
      </c>
      <c r="K20" s="12">
        <v>101.60603915271039</v>
      </c>
      <c r="L20" s="12">
        <v>101.86307649803068</v>
      </c>
      <c r="M20" s="12">
        <v>101.79817777231369</v>
      </c>
      <c r="N20" s="12">
        <v>101.47914530936242</v>
      </c>
      <c r="O20" s="12">
        <v>100.79098246331623</v>
      </c>
      <c r="P20" s="12">
        <v>100.87515038212985</v>
      </c>
      <c r="Q20" s="12">
        <v>100.29093141194828</v>
      </c>
      <c r="R20" s="12">
        <v>100</v>
      </c>
      <c r="S20" s="12">
        <v>100.07299439006398</v>
      </c>
      <c r="T20" s="12">
        <v>100.16921136127604</v>
      </c>
      <c r="U20" s="12">
        <v>100.40709899841363</v>
      </c>
      <c r="V20" s="12">
        <v>100.82973743222294</v>
      </c>
      <c r="W20" s="12">
        <v>100.85137037782543</v>
      </c>
      <c r="X20" s="12">
        <v>101.48624198654994</v>
      </c>
      <c r="Y20" s="12">
        <v>101.96234058433697</v>
      </c>
      <c r="Z20" s="12">
        <v>102.2585553968524</v>
      </c>
      <c r="AA20" s="12">
        <v>102.31917406715174</v>
      </c>
    </row>
    <row r="21" spans="1:27">
      <c r="A21" s="1" t="s">
        <v>524</v>
      </c>
      <c r="B21" s="1" t="s">
        <v>533</v>
      </c>
      <c r="C21" s="1" t="s">
        <v>539</v>
      </c>
      <c r="D21" s="1">
        <v>20</v>
      </c>
      <c r="E21" s="1" t="s">
        <v>858</v>
      </c>
      <c r="F21" s="1" t="s">
        <v>877</v>
      </c>
      <c r="G21" s="1" t="str">
        <f t="shared" si="1"/>
        <v>20아파트규모1</v>
      </c>
      <c r="H21" s="12">
        <v>104.17770434528886</v>
      </c>
      <c r="I21" s="12">
        <v>104.1263002082075</v>
      </c>
      <c r="J21" s="12">
        <v>103.94707853573107</v>
      </c>
      <c r="K21" s="12">
        <v>103.65189493300799</v>
      </c>
      <c r="L21" s="12">
        <v>103.29412335076634</v>
      </c>
      <c r="M21" s="12">
        <v>102.86239793464647</v>
      </c>
      <c r="N21" s="12">
        <v>101.99138593383847</v>
      </c>
      <c r="O21" s="12">
        <v>100.93097844550284</v>
      </c>
      <c r="P21" s="12">
        <v>100.44821310327721</v>
      </c>
      <c r="Q21" s="12">
        <v>100.26520001611088</v>
      </c>
      <c r="R21" s="12">
        <v>100</v>
      </c>
      <c r="S21" s="12">
        <v>99.315038463777967</v>
      </c>
      <c r="T21" s="12">
        <v>98.916204217550359</v>
      </c>
      <c r="U21" s="12">
        <v>98.447367422897273</v>
      </c>
      <c r="V21" s="12">
        <v>98.159041721930009</v>
      </c>
      <c r="W21" s="12">
        <v>97.857223836910293</v>
      </c>
      <c r="X21" s="12">
        <v>98.121025786116405</v>
      </c>
      <c r="Y21" s="12">
        <v>97.807775413314388</v>
      </c>
      <c r="Z21" s="12">
        <v>97.563741169322739</v>
      </c>
      <c r="AA21" s="12">
        <v>97.694428404776104</v>
      </c>
    </row>
    <row r="22" spans="1:27">
      <c r="A22" s="1" t="s">
        <v>524</v>
      </c>
      <c r="B22" s="1" t="s">
        <v>533</v>
      </c>
      <c r="C22" s="1" t="s">
        <v>540</v>
      </c>
      <c r="D22" s="1">
        <v>21</v>
      </c>
      <c r="E22" s="1" t="s">
        <v>858</v>
      </c>
      <c r="F22" s="1" t="s">
        <v>877</v>
      </c>
      <c r="G22" s="1" t="str">
        <f t="shared" si="1"/>
        <v>21아파트규모1</v>
      </c>
      <c r="H22" s="12">
        <v>103.30654381327848</v>
      </c>
      <c r="I22" s="12">
        <v>103.57415257123624</v>
      </c>
      <c r="J22" s="12">
        <v>103.69858455438147</v>
      </c>
      <c r="K22" s="12">
        <v>103.49624943069975</v>
      </c>
      <c r="L22" s="12">
        <v>103.40854322579892</v>
      </c>
      <c r="M22" s="12">
        <v>103.40854322579892</v>
      </c>
      <c r="N22" s="12">
        <v>102.09342514691573</v>
      </c>
      <c r="O22" s="12">
        <v>101.88796695515271</v>
      </c>
      <c r="P22" s="12">
        <v>101.41984880912823</v>
      </c>
      <c r="Q22" s="12">
        <v>100.69217982402061</v>
      </c>
      <c r="R22" s="12">
        <v>100</v>
      </c>
      <c r="S22" s="12">
        <v>99.358857328007105</v>
      </c>
      <c r="T22" s="12">
        <v>98.335721049305491</v>
      </c>
      <c r="U22" s="12">
        <v>97.899001751388596</v>
      </c>
      <c r="V22" s="12">
        <v>97.498534801251338</v>
      </c>
      <c r="W22" s="12">
        <v>97.284554239612362</v>
      </c>
      <c r="X22" s="12">
        <v>97.339796608424507</v>
      </c>
      <c r="Y22" s="12">
        <v>97.368180748420684</v>
      </c>
      <c r="Z22" s="12">
        <v>96.558951311163256</v>
      </c>
      <c r="AA22" s="12">
        <v>96.104352647635466</v>
      </c>
    </row>
    <row r="23" spans="1:27">
      <c r="A23" s="1" t="s">
        <v>524</v>
      </c>
      <c r="B23" s="1" t="s">
        <v>541</v>
      </c>
      <c r="D23" s="1">
        <v>22</v>
      </c>
      <c r="E23" s="1" t="s">
        <v>858</v>
      </c>
      <c r="F23" s="1" t="s">
        <v>877</v>
      </c>
      <c r="G23" s="1" t="str">
        <f t="shared" si="1"/>
        <v>22아파트규모1</v>
      </c>
      <c r="H23" s="12">
        <v>104.15666597372673</v>
      </c>
      <c r="I23" s="12">
        <v>103.92995341522685</v>
      </c>
      <c r="J23" s="12">
        <v>103.77043991916906</v>
      </c>
      <c r="K23" s="12">
        <v>103.52014262016699</v>
      </c>
      <c r="L23" s="12">
        <v>103.12637684064347</v>
      </c>
      <c r="M23" s="12">
        <v>102.74397753362658</v>
      </c>
      <c r="N23" s="12">
        <v>102.10685272205126</v>
      </c>
      <c r="O23" s="12">
        <v>101.60001719903293</v>
      </c>
      <c r="P23" s="12">
        <v>101.18301239411277</v>
      </c>
      <c r="Q23" s="12">
        <v>100.61138810887925</v>
      </c>
      <c r="R23" s="12">
        <v>100</v>
      </c>
      <c r="S23" s="12">
        <v>99.485862254818613</v>
      </c>
      <c r="T23" s="12">
        <v>98.819298143561923</v>
      </c>
      <c r="U23" s="12">
        <v>98.28107727540953</v>
      </c>
      <c r="V23" s="12">
        <v>97.951054287893299</v>
      </c>
      <c r="W23" s="12">
        <v>98.410877742577526</v>
      </c>
      <c r="X23" s="12">
        <v>98.566264737863818</v>
      </c>
      <c r="Y23" s="12">
        <v>98.537458202094712</v>
      </c>
      <c r="Z23" s="12">
        <v>98.565751798589403</v>
      </c>
      <c r="AA23" s="12">
        <v>98.458713669371477</v>
      </c>
    </row>
    <row r="24" spans="1:27">
      <c r="A24" s="1" t="s">
        <v>524</v>
      </c>
      <c r="B24" s="1" t="s">
        <v>542</v>
      </c>
      <c r="D24" s="1">
        <v>23</v>
      </c>
      <c r="E24" s="1" t="s">
        <v>858</v>
      </c>
      <c r="F24" s="1" t="s">
        <v>877</v>
      </c>
      <c r="G24" s="1" t="str">
        <f t="shared" si="1"/>
        <v>23아파트규모1</v>
      </c>
      <c r="H24" s="12">
        <v>103.9200520190481</v>
      </c>
      <c r="I24" s="12">
        <v>103.58342975529945</v>
      </c>
      <c r="J24" s="12">
        <v>103.27079473481201</v>
      </c>
      <c r="K24" s="12">
        <v>102.89496405461939</v>
      </c>
      <c r="L24" s="12">
        <v>102.37702518346123</v>
      </c>
      <c r="M24" s="12">
        <v>101.76675163935693</v>
      </c>
      <c r="N24" s="12">
        <v>101.18344790897766</v>
      </c>
      <c r="O24" s="12">
        <v>100.57813562791139</v>
      </c>
      <c r="P24" s="12">
        <v>100.2482711329922</v>
      </c>
      <c r="Q24" s="12">
        <v>100.11946565310019</v>
      </c>
      <c r="R24" s="12">
        <v>100</v>
      </c>
      <c r="S24" s="12">
        <v>99.648652742015457</v>
      </c>
      <c r="T24" s="12">
        <v>99.296180452462025</v>
      </c>
      <c r="U24" s="12">
        <v>98.981707347259658</v>
      </c>
      <c r="V24" s="12">
        <v>98.833042996447745</v>
      </c>
      <c r="W24" s="12">
        <v>98.875333227187738</v>
      </c>
      <c r="X24" s="12">
        <v>98.985938217547982</v>
      </c>
      <c r="Y24" s="12">
        <v>98.91448503108262</v>
      </c>
      <c r="Z24" s="12">
        <v>98.800656489015608</v>
      </c>
      <c r="AA24" s="12">
        <v>98.663206063262692</v>
      </c>
    </row>
    <row r="25" spans="1:27">
      <c r="A25" s="1" t="s">
        <v>524</v>
      </c>
      <c r="B25" s="1" t="s">
        <v>542</v>
      </c>
      <c r="C25" s="1" t="s">
        <v>543</v>
      </c>
      <c r="D25" s="1">
        <v>24</v>
      </c>
      <c r="E25" s="1" t="s">
        <v>858</v>
      </c>
      <c r="F25" s="1" t="s">
        <v>877</v>
      </c>
      <c r="G25" s="1" t="str">
        <f t="shared" si="1"/>
        <v>24아파트규모1</v>
      </c>
      <c r="H25" s="12">
        <v>101.69407602058081</v>
      </c>
      <c r="I25" s="12">
        <v>101.73162676663249</v>
      </c>
      <c r="J25" s="12">
        <v>101.69561711788631</v>
      </c>
      <c r="K25" s="12">
        <v>101.61295689305827</v>
      </c>
      <c r="L25" s="12">
        <v>101.37087918605887</v>
      </c>
      <c r="M25" s="12">
        <v>100.93575427783809</v>
      </c>
      <c r="N25" s="12">
        <v>100.41660460584569</v>
      </c>
      <c r="O25" s="12">
        <v>100.16642639799515</v>
      </c>
      <c r="P25" s="12">
        <v>100.04496528827198</v>
      </c>
      <c r="Q25" s="12">
        <v>100.11622916531057</v>
      </c>
      <c r="R25" s="12">
        <v>100</v>
      </c>
      <c r="S25" s="12">
        <v>99.958981696774387</v>
      </c>
      <c r="T25" s="12">
        <v>99.534790399641963</v>
      </c>
      <c r="U25" s="12">
        <v>99.278763868069291</v>
      </c>
      <c r="V25" s="12">
        <v>99.28243616778613</v>
      </c>
      <c r="W25" s="12">
        <v>99.273095508106522</v>
      </c>
      <c r="X25" s="12">
        <v>99.201385387662384</v>
      </c>
      <c r="Y25" s="12">
        <v>99.092811116321272</v>
      </c>
      <c r="Z25" s="12">
        <v>99.051009278530728</v>
      </c>
      <c r="AA25" s="12">
        <v>98.867844073860908</v>
      </c>
    </row>
    <row r="26" spans="1:27">
      <c r="A26" s="1" t="s">
        <v>524</v>
      </c>
      <c r="B26" s="1" t="s">
        <v>542</v>
      </c>
      <c r="C26" s="1" t="s">
        <v>544</v>
      </c>
      <c r="D26" s="1">
        <v>25</v>
      </c>
      <c r="E26" s="1" t="s">
        <v>858</v>
      </c>
      <c r="F26" s="1" t="s">
        <v>877</v>
      </c>
      <c r="G26" s="1" t="str">
        <f t="shared" si="1"/>
        <v>25아파트규모1</v>
      </c>
      <c r="H26" s="12">
        <v>104.29248456735196</v>
      </c>
      <c r="I26" s="12">
        <v>103.40309246059623</v>
      </c>
      <c r="J26" s="12">
        <v>103.10274769383963</v>
      </c>
      <c r="K26" s="12">
        <v>102.73603377753551</v>
      </c>
      <c r="L26" s="12">
        <v>102.20937578459872</v>
      </c>
      <c r="M26" s="12">
        <v>101.77420114202413</v>
      </c>
      <c r="N26" s="12">
        <v>101.33161826607551</v>
      </c>
      <c r="O26" s="12">
        <v>100.45048791697029</v>
      </c>
      <c r="P26" s="12">
        <v>100.19806366444655</v>
      </c>
      <c r="Q26" s="12">
        <v>100.04362262585322</v>
      </c>
      <c r="R26" s="12">
        <v>100</v>
      </c>
      <c r="S26" s="12">
        <v>99.596285985276296</v>
      </c>
      <c r="T26" s="12">
        <v>99.258910927792229</v>
      </c>
      <c r="U26" s="12">
        <v>98.833021643673575</v>
      </c>
      <c r="V26" s="12">
        <v>98.328403214973434</v>
      </c>
      <c r="W26" s="12">
        <v>98.126896908608202</v>
      </c>
      <c r="X26" s="12">
        <v>98.277985776343883</v>
      </c>
      <c r="Y26" s="12">
        <v>98.225553692692529</v>
      </c>
      <c r="Z26" s="12">
        <v>97.957774999293633</v>
      </c>
      <c r="AA26" s="12">
        <v>97.864266847078113</v>
      </c>
    </row>
    <row r="27" spans="1:27">
      <c r="A27" s="1" t="s">
        <v>524</v>
      </c>
      <c r="B27" s="1" t="s">
        <v>542</v>
      </c>
      <c r="C27" s="1" t="s">
        <v>545</v>
      </c>
      <c r="D27" s="1">
        <v>26</v>
      </c>
      <c r="E27" s="1" t="s">
        <v>858</v>
      </c>
      <c r="F27" s="1" t="s">
        <v>877</v>
      </c>
      <c r="G27" s="1" t="str">
        <f t="shared" si="1"/>
        <v>26아파트규모1</v>
      </c>
      <c r="H27" s="12">
        <v>105.87114847418522</v>
      </c>
      <c r="I27" s="12">
        <v>105.66718586299228</v>
      </c>
      <c r="J27" s="12">
        <v>105.05244881741183</v>
      </c>
      <c r="K27" s="12">
        <v>104.36191331397404</v>
      </c>
      <c r="L27" s="12">
        <v>103.56588343493097</v>
      </c>
      <c r="M27" s="12">
        <v>102.60907849004792</v>
      </c>
      <c r="N27" s="12">
        <v>101.82720839327352</v>
      </c>
      <c r="O27" s="12">
        <v>101.11732792193581</v>
      </c>
      <c r="P27" s="12">
        <v>100.50189417365797</v>
      </c>
      <c r="Q27" s="12">
        <v>100.19378753996303</v>
      </c>
      <c r="R27" s="12">
        <v>100</v>
      </c>
      <c r="S27" s="12">
        <v>99.376968594964993</v>
      </c>
      <c r="T27" s="12">
        <v>99.084275033540379</v>
      </c>
      <c r="U27" s="12">
        <v>98.815591153576094</v>
      </c>
      <c r="V27" s="12">
        <v>98.849976552044765</v>
      </c>
      <c r="W27" s="12">
        <v>99.180391191007914</v>
      </c>
      <c r="X27" s="12">
        <v>99.441550224923247</v>
      </c>
      <c r="Y27" s="12">
        <v>99.390415236878738</v>
      </c>
      <c r="Z27" s="12">
        <v>99.350382278293765</v>
      </c>
      <c r="AA27" s="12">
        <v>99.218074550869943</v>
      </c>
    </row>
    <row r="28" spans="1:27">
      <c r="A28" s="1" t="s">
        <v>524</v>
      </c>
      <c r="B28" s="1" t="s">
        <v>546</v>
      </c>
      <c r="D28" s="1">
        <v>27</v>
      </c>
      <c r="E28" s="1" t="s">
        <v>858</v>
      </c>
      <c r="F28" s="1" t="s">
        <v>877</v>
      </c>
      <c r="G28" s="1" t="str">
        <f t="shared" si="1"/>
        <v>27아파트규모1</v>
      </c>
      <c r="H28" s="12">
        <v>103.65368946359766</v>
      </c>
      <c r="I28" s="12">
        <v>103.60017457058591</v>
      </c>
      <c r="J28" s="12">
        <v>103.22503300847083</v>
      </c>
      <c r="K28" s="12">
        <v>102.74187567594798</v>
      </c>
      <c r="L28" s="12">
        <v>102.36428413431447</v>
      </c>
      <c r="M28" s="12">
        <v>101.32309174101967</v>
      </c>
      <c r="N28" s="12">
        <v>100.72529337370409</v>
      </c>
      <c r="O28" s="12">
        <v>99.850317232817048</v>
      </c>
      <c r="P28" s="12">
        <v>99.620481585904571</v>
      </c>
      <c r="Q28" s="12">
        <v>99.71049598711312</v>
      </c>
      <c r="R28" s="12">
        <v>100</v>
      </c>
      <c r="S28" s="12">
        <v>100.11024494661649</v>
      </c>
      <c r="T28" s="12">
        <v>100.19019095217108</v>
      </c>
      <c r="U28" s="12">
        <v>100.1352161094127</v>
      </c>
      <c r="V28" s="12">
        <v>100.22474602709272</v>
      </c>
      <c r="W28" s="12">
        <v>100.65977000426992</v>
      </c>
      <c r="X28" s="12">
        <v>100.74962927219282</v>
      </c>
      <c r="Y28" s="12">
        <v>100.85313818789781</v>
      </c>
      <c r="Z28" s="12">
        <v>100.71846199343044</v>
      </c>
      <c r="AA28" s="12">
        <v>100.42944922107797</v>
      </c>
    </row>
    <row r="29" spans="1:27">
      <c r="A29" s="1" t="s">
        <v>524</v>
      </c>
      <c r="B29" s="1" t="s">
        <v>547</v>
      </c>
      <c r="D29" s="1">
        <v>28</v>
      </c>
      <c r="E29" s="1" t="s">
        <v>858</v>
      </c>
      <c r="F29" s="1" t="s">
        <v>877</v>
      </c>
      <c r="G29" s="1" t="str">
        <f t="shared" si="1"/>
        <v>28아파트규모1</v>
      </c>
      <c r="H29" s="12">
        <v>97.310841936314858</v>
      </c>
      <c r="I29" s="12">
        <v>97.310841936314858</v>
      </c>
      <c r="J29" s="12">
        <v>97.985174303531991</v>
      </c>
      <c r="K29" s="12">
        <v>98.221992508490573</v>
      </c>
      <c r="L29" s="12">
        <v>98.887635125795939</v>
      </c>
      <c r="M29" s="12">
        <v>99.779650640780815</v>
      </c>
      <c r="N29" s="12">
        <v>99.876622321945362</v>
      </c>
      <c r="O29" s="12">
        <v>99.791226671952103</v>
      </c>
      <c r="P29" s="12">
        <v>99.896465461588363</v>
      </c>
      <c r="Q29" s="12">
        <v>99.880996137935895</v>
      </c>
      <c r="R29" s="12">
        <v>100</v>
      </c>
      <c r="S29" s="12">
        <v>100.40368064508442</v>
      </c>
      <c r="T29" s="12">
        <v>100.46356306160507</v>
      </c>
      <c r="U29" s="12">
        <v>100.58938999937223</v>
      </c>
      <c r="V29" s="12">
        <v>100.92431007703577</v>
      </c>
      <c r="W29" s="12">
        <v>101.30807935075268</v>
      </c>
      <c r="X29" s="12">
        <v>101.64558362337495</v>
      </c>
      <c r="Y29" s="12">
        <v>101.78798215604175</v>
      </c>
      <c r="Z29" s="12">
        <v>101.79170162406672</v>
      </c>
      <c r="AA29" s="12">
        <v>101.71264631449917</v>
      </c>
    </row>
    <row r="30" spans="1:27">
      <c r="A30" s="1" t="s">
        <v>524</v>
      </c>
      <c r="B30" s="1" t="s">
        <v>548</v>
      </c>
      <c r="D30" s="1">
        <v>29</v>
      </c>
      <c r="E30" s="1" t="s">
        <v>858</v>
      </c>
      <c r="F30" s="1" t="s">
        <v>877</v>
      </c>
      <c r="G30" s="1" t="str">
        <f t="shared" si="1"/>
        <v>29아파트규모1</v>
      </c>
      <c r="H30" s="12">
        <v>95.118221028815171</v>
      </c>
      <c r="I30" s="12">
        <v>95.693630972053199</v>
      </c>
      <c r="J30" s="12">
        <v>96.568118524037487</v>
      </c>
      <c r="K30" s="12">
        <v>97.348971734721786</v>
      </c>
      <c r="L30" s="12">
        <v>97.860708535345836</v>
      </c>
      <c r="M30" s="12">
        <v>98.002399658283551</v>
      </c>
      <c r="N30" s="12">
        <v>98.217964876669399</v>
      </c>
      <c r="O30" s="12">
        <v>98.658491707155392</v>
      </c>
      <c r="P30" s="12">
        <v>99.058411474665974</v>
      </c>
      <c r="Q30" s="12">
        <v>99.498232645721259</v>
      </c>
      <c r="R30" s="12">
        <v>100</v>
      </c>
      <c r="S30" s="12">
        <v>100.94411530591681</v>
      </c>
      <c r="T30" s="12">
        <v>102.00557728554276</v>
      </c>
      <c r="U30" s="12">
        <v>102.26958589314641</v>
      </c>
      <c r="V30" s="12">
        <v>102.68116201670372</v>
      </c>
      <c r="W30" s="12">
        <v>104.09912945442012</v>
      </c>
      <c r="X30" s="12">
        <v>105.42198799985573</v>
      </c>
      <c r="Y30" s="12">
        <v>106.92068842981104</v>
      </c>
      <c r="Z30" s="12">
        <v>109.1275639152698</v>
      </c>
      <c r="AA30" s="12">
        <v>110.13371414605508</v>
      </c>
    </row>
    <row r="31" spans="1:27">
      <c r="A31" s="1" t="s">
        <v>524</v>
      </c>
      <c r="B31" s="1" t="s">
        <v>549</v>
      </c>
      <c r="D31" s="1">
        <v>30</v>
      </c>
      <c r="E31" s="1" t="s">
        <v>858</v>
      </c>
      <c r="F31" s="1" t="s">
        <v>877</v>
      </c>
      <c r="G31" s="1" t="str">
        <f t="shared" si="1"/>
        <v>30아파트규모1</v>
      </c>
      <c r="H31" s="12">
        <v>94.49323908072337</v>
      </c>
      <c r="I31" s="12">
        <v>95.926488262709071</v>
      </c>
      <c r="J31" s="12">
        <v>96.998898659408255</v>
      </c>
      <c r="K31" s="12">
        <v>98.126778220591447</v>
      </c>
      <c r="L31" s="12">
        <v>99.175536402886166</v>
      </c>
      <c r="M31" s="12">
        <v>100.22338854229807</v>
      </c>
      <c r="N31" s="12">
        <v>99.752959931635161</v>
      </c>
      <c r="O31" s="12">
        <v>99.446433762257527</v>
      </c>
      <c r="P31" s="12">
        <v>99.364434716252163</v>
      </c>
      <c r="Q31" s="12">
        <v>99.426487992948793</v>
      </c>
      <c r="R31" s="12">
        <v>100</v>
      </c>
      <c r="S31" s="12">
        <v>99.872877032944757</v>
      </c>
      <c r="T31" s="12">
        <v>99.766728215701093</v>
      </c>
      <c r="U31" s="12">
        <v>99.535782037622013</v>
      </c>
      <c r="V31" s="12">
        <v>99.255282553813657</v>
      </c>
      <c r="W31" s="12">
        <v>99.285494687509072</v>
      </c>
      <c r="X31" s="12">
        <v>99.240959355845064</v>
      </c>
      <c r="Y31" s="12">
        <v>99.25975993546966</v>
      </c>
      <c r="Z31" s="12">
        <v>99.264344626097582</v>
      </c>
      <c r="AA31" s="12">
        <v>99.085417933673526</v>
      </c>
    </row>
    <row r="32" spans="1:27">
      <c r="A32" s="1" t="s">
        <v>524</v>
      </c>
      <c r="B32" s="1" t="s">
        <v>917</v>
      </c>
      <c r="D32" s="1">
        <v>31</v>
      </c>
      <c r="E32" s="1" t="s">
        <v>770</v>
      </c>
      <c r="F32" s="1" t="s">
        <v>877</v>
      </c>
      <c r="G32" s="1" t="str">
        <f t="shared" ref="G32" si="3">D32&amp;E32&amp;F32</f>
        <v>31아파트규모1</v>
      </c>
      <c r="R32" s="12">
        <v>100</v>
      </c>
      <c r="S32" s="12">
        <v>101.22919505199172</v>
      </c>
      <c r="T32" s="12">
        <v>103.82116389608282</v>
      </c>
      <c r="U32" s="12">
        <v>105.15193682158622</v>
      </c>
      <c r="V32" s="12">
        <v>107.34900797509026</v>
      </c>
      <c r="W32" s="12">
        <v>108.11556974454859</v>
      </c>
      <c r="X32" s="12">
        <v>108.64764740408151</v>
      </c>
      <c r="Y32" s="12">
        <v>108.95816966893995</v>
      </c>
      <c r="Z32" s="12">
        <v>109.05913907187681</v>
      </c>
      <c r="AA32" s="12">
        <v>108.51409519551805</v>
      </c>
    </row>
    <row r="33" spans="1:27">
      <c r="A33" s="1" t="s">
        <v>524</v>
      </c>
      <c r="B33" s="1" t="s">
        <v>550</v>
      </c>
      <c r="D33" s="1">
        <v>32</v>
      </c>
      <c r="E33" s="1" t="s">
        <v>858</v>
      </c>
      <c r="F33" s="1" t="s">
        <v>877</v>
      </c>
      <c r="G33" s="1" t="str">
        <f t="shared" si="1"/>
        <v>32아파트규모1</v>
      </c>
      <c r="H33" s="12">
        <v>97.32986159607853</v>
      </c>
      <c r="I33" s="12">
        <v>98.174185437433422</v>
      </c>
      <c r="J33" s="12">
        <v>98.856317131660276</v>
      </c>
      <c r="K33" s="12">
        <v>99.526362662063406</v>
      </c>
      <c r="L33" s="12">
        <v>99.657585585354667</v>
      </c>
      <c r="M33" s="12">
        <v>99.748390835994982</v>
      </c>
      <c r="N33" s="12">
        <v>99.906431761548674</v>
      </c>
      <c r="O33" s="12">
        <v>99.960026247167619</v>
      </c>
      <c r="P33" s="12">
        <v>99.948975713273612</v>
      </c>
      <c r="Q33" s="12">
        <v>99.936276880314253</v>
      </c>
      <c r="R33" s="12">
        <v>100</v>
      </c>
      <c r="S33" s="12">
        <v>100.12982483907058</v>
      </c>
      <c r="T33" s="12">
        <v>99.983105568595448</v>
      </c>
      <c r="U33" s="12">
        <v>99.834584345064229</v>
      </c>
      <c r="V33" s="12">
        <v>99.526613593536155</v>
      </c>
      <c r="W33" s="12">
        <v>99.973927130740506</v>
      </c>
      <c r="X33" s="12">
        <v>100.33991690776263</v>
      </c>
      <c r="Y33" s="12">
        <v>100.06772113859807</v>
      </c>
      <c r="Z33" s="12">
        <v>100.14470393218051</v>
      </c>
      <c r="AA33" s="12">
        <v>100.18307016721555</v>
      </c>
    </row>
    <row r="34" spans="1:27">
      <c r="A34" s="1" t="s">
        <v>524</v>
      </c>
      <c r="B34" s="1" t="s">
        <v>551</v>
      </c>
      <c r="D34" s="1">
        <v>33</v>
      </c>
      <c r="E34" s="1" t="s">
        <v>858</v>
      </c>
      <c r="F34" s="1" t="s">
        <v>877</v>
      </c>
      <c r="G34" s="1" t="str">
        <f t="shared" si="1"/>
        <v>33아파트규모1</v>
      </c>
      <c r="H34" s="12">
        <v>95.606519372716434</v>
      </c>
      <c r="I34" s="12">
        <v>96.218045578953763</v>
      </c>
      <c r="J34" s="12">
        <v>97.001591015528959</v>
      </c>
      <c r="K34" s="12">
        <v>97.863554066295933</v>
      </c>
      <c r="L34" s="12">
        <v>98.723745032839489</v>
      </c>
      <c r="M34" s="12">
        <v>99.102271973958921</v>
      </c>
      <c r="N34" s="12">
        <v>99.270545969431112</v>
      </c>
      <c r="O34" s="12">
        <v>99.453271749236677</v>
      </c>
      <c r="P34" s="12">
        <v>99.434736837252601</v>
      </c>
      <c r="Q34" s="12">
        <v>99.664219401467108</v>
      </c>
      <c r="R34" s="12">
        <v>100</v>
      </c>
      <c r="S34" s="12">
        <v>100.26154155211442</v>
      </c>
      <c r="T34" s="12">
        <v>100.25595992896311</v>
      </c>
      <c r="U34" s="12">
        <v>100.33227684832153</v>
      </c>
      <c r="V34" s="12">
        <v>100.41382476449134</v>
      </c>
      <c r="W34" s="12">
        <v>100.77436851352644</v>
      </c>
      <c r="X34" s="12">
        <v>100.95158343196921</v>
      </c>
      <c r="Y34" s="12">
        <v>101.00222795417932</v>
      </c>
      <c r="Z34" s="12">
        <v>101.13996353591108</v>
      </c>
      <c r="AA34" s="12">
        <v>101.28813116324535</v>
      </c>
    </row>
    <row r="35" spans="1:27">
      <c r="A35" s="1" t="s">
        <v>524</v>
      </c>
      <c r="B35" s="1" t="s">
        <v>552</v>
      </c>
      <c r="D35" s="1">
        <v>34</v>
      </c>
      <c r="E35" s="1" t="s">
        <v>858</v>
      </c>
      <c r="F35" s="1" t="s">
        <v>877</v>
      </c>
      <c r="G35" s="1" t="str">
        <f t="shared" si="1"/>
        <v>34아파트규모1</v>
      </c>
      <c r="H35" s="12">
        <v>93.86405555241997</v>
      </c>
      <c r="I35" s="12">
        <v>94.085817893958733</v>
      </c>
      <c r="J35" s="12">
        <v>94.921840800307294</v>
      </c>
      <c r="K35" s="12">
        <v>95.680648624274639</v>
      </c>
      <c r="L35" s="12">
        <v>96.405364862286348</v>
      </c>
      <c r="M35" s="12">
        <v>96.737670703624474</v>
      </c>
      <c r="N35" s="12">
        <v>97.205420437186646</v>
      </c>
      <c r="O35" s="12">
        <v>98.071700710774408</v>
      </c>
      <c r="P35" s="12">
        <v>98.896524644294004</v>
      </c>
      <c r="Q35" s="12">
        <v>99.520260327202521</v>
      </c>
      <c r="R35" s="12">
        <v>100</v>
      </c>
      <c r="S35" s="12">
        <v>101.04690566976866</v>
      </c>
      <c r="T35" s="12">
        <v>101.79147377927333</v>
      </c>
      <c r="U35" s="12">
        <v>102.12018554684734</v>
      </c>
      <c r="V35" s="12">
        <v>102.4694393666409</v>
      </c>
      <c r="W35" s="12">
        <v>102.7417583790059</v>
      </c>
      <c r="X35" s="12">
        <v>103.3058084754833</v>
      </c>
      <c r="Y35" s="12">
        <v>103.66740323084605</v>
      </c>
      <c r="Z35" s="12">
        <v>103.89315716011876</v>
      </c>
      <c r="AA35" s="12">
        <v>104.01381750014909</v>
      </c>
    </row>
    <row r="36" spans="1:27">
      <c r="A36" s="1" t="s">
        <v>524</v>
      </c>
      <c r="B36" s="1" t="s">
        <v>553</v>
      </c>
      <c r="D36" s="1">
        <v>35</v>
      </c>
      <c r="E36" s="1" t="s">
        <v>858</v>
      </c>
      <c r="F36" s="1" t="s">
        <v>877</v>
      </c>
      <c r="G36" s="1" t="str">
        <f t="shared" si="1"/>
        <v>35아파트규모1</v>
      </c>
      <c r="H36" s="12">
        <v>101.88217981414643</v>
      </c>
      <c r="I36" s="12">
        <v>102.08171153695406</v>
      </c>
      <c r="J36" s="12">
        <v>102.84717561672815</v>
      </c>
      <c r="K36" s="12">
        <v>103.04504596665716</v>
      </c>
      <c r="L36" s="12">
        <v>102.74845613927403</v>
      </c>
      <c r="M36" s="12">
        <v>102.48949901195763</v>
      </c>
      <c r="N36" s="12">
        <v>101.90575616639931</v>
      </c>
      <c r="O36" s="12">
        <v>101.83341581257535</v>
      </c>
      <c r="P36" s="12">
        <v>100.90716981886703</v>
      </c>
      <c r="Q36" s="12">
        <v>100.74238056988956</v>
      </c>
      <c r="R36" s="12">
        <v>100</v>
      </c>
      <c r="S36" s="12">
        <v>98.790680684309208</v>
      </c>
      <c r="T36" s="12">
        <v>98.149276022262967</v>
      </c>
      <c r="U36" s="12">
        <v>98.075245341292046</v>
      </c>
      <c r="V36" s="12">
        <v>97.844270884126246</v>
      </c>
      <c r="W36" s="12">
        <v>97.966202537679692</v>
      </c>
      <c r="X36" s="12">
        <v>97.950658758679324</v>
      </c>
      <c r="Y36" s="12">
        <v>97.693141222439195</v>
      </c>
      <c r="Z36" s="12">
        <v>97.43766482370313</v>
      </c>
      <c r="AA36" s="12">
        <v>97.284912180321442</v>
      </c>
    </row>
    <row r="37" spans="1:27">
      <c r="A37" s="1" t="s">
        <v>524</v>
      </c>
      <c r="B37" s="1" t="s">
        <v>554</v>
      </c>
      <c r="D37" s="1">
        <v>36</v>
      </c>
      <c r="E37" s="1" t="s">
        <v>858</v>
      </c>
      <c r="F37" s="1" t="s">
        <v>877</v>
      </c>
      <c r="G37" s="1" t="str">
        <f t="shared" si="1"/>
        <v>36아파트규모1</v>
      </c>
      <c r="H37" s="12">
        <v>97.671284155608404</v>
      </c>
      <c r="I37" s="12">
        <v>97.9188433308573</v>
      </c>
      <c r="J37" s="12">
        <v>97.595519104709737</v>
      </c>
      <c r="K37" s="12">
        <v>98.151357082523134</v>
      </c>
      <c r="L37" s="12">
        <v>98.605331774495497</v>
      </c>
      <c r="M37" s="12">
        <v>99.235065688108705</v>
      </c>
      <c r="N37" s="12">
        <v>99.293036358649388</v>
      </c>
      <c r="O37" s="12">
        <v>99.694618665537277</v>
      </c>
      <c r="P37" s="12">
        <v>100.13569391483081</v>
      </c>
      <c r="Q37" s="12">
        <v>100.29319388099699</v>
      </c>
      <c r="R37" s="12">
        <v>100</v>
      </c>
      <c r="S37" s="12">
        <v>99.931745714168486</v>
      </c>
      <c r="T37" s="12">
        <v>99.838155610999053</v>
      </c>
      <c r="U37" s="12">
        <v>99.597219373579691</v>
      </c>
      <c r="V37" s="12">
        <v>99.420257318281898</v>
      </c>
      <c r="W37" s="12">
        <v>99.323652216018687</v>
      </c>
      <c r="X37" s="12">
        <v>99.239696413257889</v>
      </c>
      <c r="Y37" s="12">
        <v>99.121486499974139</v>
      </c>
      <c r="Z37" s="12">
        <v>98.857547748334767</v>
      </c>
      <c r="AA37" s="12">
        <v>98.55798309799853</v>
      </c>
    </row>
    <row r="38" spans="1:27">
      <c r="A38" s="1" t="s">
        <v>524</v>
      </c>
      <c r="B38" s="1" t="s">
        <v>555</v>
      </c>
      <c r="D38" s="1">
        <v>37</v>
      </c>
      <c r="E38" s="1" t="s">
        <v>858</v>
      </c>
      <c r="F38" s="1" t="s">
        <v>877</v>
      </c>
      <c r="G38" s="1" t="str">
        <f t="shared" si="1"/>
        <v>37아파트규모1</v>
      </c>
      <c r="H38" s="12">
        <v>93.74814493745599</v>
      </c>
      <c r="I38" s="12">
        <v>94.107598290738906</v>
      </c>
      <c r="J38" s="12">
        <v>95.250130644812884</v>
      </c>
      <c r="K38" s="12">
        <v>95.747346844876262</v>
      </c>
      <c r="L38" s="12">
        <v>96.071394182676045</v>
      </c>
      <c r="M38" s="12">
        <v>96.728153326571899</v>
      </c>
      <c r="N38" s="12">
        <v>97.305365803942621</v>
      </c>
      <c r="O38" s="12">
        <v>98.215191771366648</v>
      </c>
      <c r="P38" s="12">
        <v>98.991806236554496</v>
      </c>
      <c r="Q38" s="12">
        <v>99.430863573778637</v>
      </c>
      <c r="R38" s="12">
        <v>100</v>
      </c>
      <c r="S38" s="12">
        <v>100.71278195802201</v>
      </c>
      <c r="T38" s="12">
        <v>101.29287032367802</v>
      </c>
      <c r="U38" s="12">
        <v>101.77923394518595</v>
      </c>
      <c r="V38" s="12">
        <v>102.51065896373876</v>
      </c>
      <c r="W38" s="12">
        <v>103.31329139471799</v>
      </c>
      <c r="X38" s="12">
        <v>104.2796273017683</v>
      </c>
      <c r="Y38" s="12">
        <v>105.05401259675557</v>
      </c>
      <c r="Z38" s="12">
        <v>106.38863244654277</v>
      </c>
      <c r="AA38" s="12">
        <v>107.09563369527666</v>
      </c>
    </row>
    <row r="39" spans="1:27">
      <c r="A39" s="1" t="s">
        <v>524</v>
      </c>
      <c r="B39" s="1" t="s">
        <v>556</v>
      </c>
      <c r="D39" s="1">
        <v>38</v>
      </c>
      <c r="E39" s="1" t="s">
        <v>858</v>
      </c>
      <c r="F39" s="1" t="s">
        <v>877</v>
      </c>
      <c r="G39" s="1" t="str">
        <f t="shared" si="1"/>
        <v>38아파트규모1</v>
      </c>
      <c r="H39" s="12">
        <v>102.24202999164621</v>
      </c>
      <c r="I39" s="12">
        <v>102.20345168853299</v>
      </c>
      <c r="J39" s="12">
        <v>102.31346123536812</v>
      </c>
      <c r="K39" s="12">
        <v>102.2064607568784</v>
      </c>
      <c r="L39" s="12">
        <v>101.85933261800955</v>
      </c>
      <c r="M39" s="12">
        <v>101.35013658607708</v>
      </c>
      <c r="N39" s="12">
        <v>100.74047756358783</v>
      </c>
      <c r="O39" s="12">
        <v>100.28257764137776</v>
      </c>
      <c r="P39" s="12">
        <v>100.19160053246142</v>
      </c>
      <c r="Q39" s="12">
        <v>100.15091034514461</v>
      </c>
      <c r="R39" s="12">
        <v>100</v>
      </c>
      <c r="S39" s="12">
        <v>99.578015853613707</v>
      </c>
      <c r="T39" s="12">
        <v>99.154634722912434</v>
      </c>
      <c r="U39" s="12">
        <v>98.914471302621379</v>
      </c>
      <c r="V39" s="12">
        <v>98.912341377397667</v>
      </c>
      <c r="W39" s="12">
        <v>99.375440799785949</v>
      </c>
      <c r="X39" s="12">
        <v>99.671458500005343</v>
      </c>
      <c r="Y39" s="12">
        <v>99.680331448349989</v>
      </c>
      <c r="Z39" s="12">
        <v>99.63007192814851</v>
      </c>
      <c r="AA39" s="12">
        <v>99.488462330954917</v>
      </c>
    </row>
    <row r="40" spans="1:27">
      <c r="A40" s="1" t="s">
        <v>524</v>
      </c>
      <c r="B40" s="1" t="s">
        <v>557</v>
      </c>
      <c r="D40" s="1">
        <v>39</v>
      </c>
      <c r="E40" s="1" t="s">
        <v>858</v>
      </c>
      <c r="F40" s="1" t="s">
        <v>877</v>
      </c>
      <c r="G40" s="1" t="str">
        <f t="shared" si="1"/>
        <v>39아파트규모1</v>
      </c>
      <c r="H40" s="12">
        <v>92.4951703585605</v>
      </c>
      <c r="I40" s="12">
        <v>94.7322578531369</v>
      </c>
      <c r="J40" s="12">
        <v>95.31894159663517</v>
      </c>
      <c r="K40" s="12">
        <v>96.103826586750884</v>
      </c>
      <c r="L40" s="12">
        <v>99.633772592745004</v>
      </c>
      <c r="M40" s="12">
        <v>99.585478187458463</v>
      </c>
      <c r="N40" s="12">
        <v>99.649485874913893</v>
      </c>
      <c r="O40" s="12">
        <v>100.06500063026988</v>
      </c>
      <c r="P40" s="12">
        <v>100</v>
      </c>
      <c r="Q40" s="12">
        <v>100</v>
      </c>
      <c r="R40" s="12">
        <v>100</v>
      </c>
      <c r="S40" s="12">
        <v>99.891270733375791</v>
      </c>
      <c r="T40" s="12">
        <v>99.547647001661531</v>
      </c>
      <c r="U40" s="12">
        <v>99.669529313573051</v>
      </c>
      <c r="V40" s="12">
        <v>99.607153163960561</v>
      </c>
      <c r="W40" s="12">
        <v>99.93421487856061</v>
      </c>
      <c r="X40" s="12">
        <v>99.803320349678842</v>
      </c>
      <c r="Y40" s="12">
        <v>99.794671393902902</v>
      </c>
      <c r="Z40" s="12">
        <v>99.786590310708121</v>
      </c>
      <c r="AA40" s="12">
        <v>99.423237319709727</v>
      </c>
    </row>
    <row r="41" spans="1:27">
      <c r="A41" s="1" t="s">
        <v>655</v>
      </c>
      <c r="D41" s="1">
        <v>40</v>
      </c>
      <c r="E41" s="1" t="s">
        <v>858</v>
      </c>
      <c r="F41" s="1" t="s">
        <v>877</v>
      </c>
      <c r="G41" s="1" t="str">
        <f t="shared" si="1"/>
        <v>40아파트규모1</v>
      </c>
      <c r="H41" s="12">
        <v>100.35632408579596</v>
      </c>
      <c r="I41" s="12">
        <v>100.4726162959188</v>
      </c>
      <c r="J41" s="12">
        <v>100.70480978838749</v>
      </c>
      <c r="K41" s="12">
        <v>100.80644632661757</v>
      </c>
      <c r="L41" s="12">
        <v>100.85861996288847</v>
      </c>
      <c r="M41" s="12">
        <v>100.7856812358412</v>
      </c>
      <c r="N41" s="12">
        <v>100.45610926012922</v>
      </c>
      <c r="O41" s="12">
        <v>100.14996912565248</v>
      </c>
      <c r="P41" s="12">
        <v>100.03734325404326</v>
      </c>
      <c r="Q41" s="12">
        <v>99.972950521774365</v>
      </c>
      <c r="R41" s="12">
        <v>100</v>
      </c>
      <c r="S41" s="12">
        <v>100.02966762384393</v>
      </c>
      <c r="T41" s="12">
        <v>99.989050831864631</v>
      </c>
      <c r="U41" s="12">
        <v>99.82680342482449</v>
      </c>
      <c r="V41" s="12">
        <v>99.820743464408892</v>
      </c>
      <c r="W41" s="12">
        <v>100.29468448138647</v>
      </c>
      <c r="X41" s="12">
        <v>100.64678385163761</v>
      </c>
      <c r="Y41" s="12">
        <v>100.9170887258535</v>
      </c>
      <c r="Z41" s="12">
        <v>101.26173131560643</v>
      </c>
      <c r="AA41" s="12">
        <v>101.31469124344858</v>
      </c>
    </row>
    <row r="42" spans="1:27">
      <c r="A42" s="1" t="s">
        <v>523</v>
      </c>
      <c r="D42" s="1">
        <v>41</v>
      </c>
      <c r="E42" s="1" t="s">
        <v>858</v>
      </c>
      <c r="F42" s="1" t="s">
        <v>877</v>
      </c>
      <c r="G42" s="1" t="str">
        <f t="shared" si="1"/>
        <v>41아파트규모1</v>
      </c>
      <c r="H42" s="12">
        <v>99.88354671810886</v>
      </c>
      <c r="I42" s="12">
        <v>100.08244384078316</v>
      </c>
      <c r="J42" s="12">
        <v>100.39734623652456</v>
      </c>
      <c r="K42" s="12">
        <v>100.63486438317744</v>
      </c>
      <c r="L42" s="12">
        <v>100.69053838551348</v>
      </c>
      <c r="M42" s="12">
        <v>100.6212804199135</v>
      </c>
      <c r="N42" s="12">
        <v>100.37414349763091</v>
      </c>
      <c r="O42" s="12">
        <v>100.30361939819474</v>
      </c>
      <c r="P42" s="12">
        <v>100.19574909142406</v>
      </c>
      <c r="Q42" s="12">
        <v>100.12006836347443</v>
      </c>
      <c r="R42" s="12">
        <v>100</v>
      </c>
      <c r="S42" s="12">
        <v>99.837482286374296</v>
      </c>
      <c r="T42" s="12">
        <v>99.618798630458414</v>
      </c>
      <c r="U42" s="12">
        <v>99.501068740826199</v>
      </c>
      <c r="V42" s="12">
        <v>99.503531191250289</v>
      </c>
      <c r="W42" s="12">
        <v>99.813662365961065</v>
      </c>
      <c r="X42" s="12">
        <v>100.15917401700811</v>
      </c>
      <c r="Y42" s="12">
        <v>100.27160597972787</v>
      </c>
      <c r="Z42" s="12">
        <v>100.31913271427955</v>
      </c>
      <c r="AA42" s="12">
        <v>100.28008606849743</v>
      </c>
    </row>
    <row r="43" spans="1:27">
      <c r="A43" s="1" t="s">
        <v>516</v>
      </c>
      <c r="D43" s="1">
        <v>1</v>
      </c>
      <c r="E43" s="1" t="s">
        <v>858</v>
      </c>
      <c r="F43" s="1" t="s">
        <v>272</v>
      </c>
      <c r="G43" s="1" t="str">
        <f t="shared" si="1"/>
        <v>1아파트규모2</v>
      </c>
      <c r="H43" s="12">
        <v>102.36665938271808</v>
      </c>
      <c r="I43" s="12">
        <v>102.36686223999526</v>
      </c>
      <c r="J43" s="12">
        <v>102.34169947233654</v>
      </c>
      <c r="K43" s="12">
        <v>102.23645105089416</v>
      </c>
      <c r="L43" s="12">
        <v>102.0876803524542</v>
      </c>
      <c r="M43" s="12">
        <v>101.72177122460418</v>
      </c>
      <c r="N43" s="12">
        <v>101.32165214833472</v>
      </c>
      <c r="O43" s="12">
        <v>100.8661646904078</v>
      </c>
      <c r="P43" s="12">
        <v>100.510097761745</v>
      </c>
      <c r="Q43" s="12">
        <v>100.23175430544849</v>
      </c>
      <c r="R43" s="12">
        <v>100</v>
      </c>
      <c r="S43" s="12">
        <v>99.704085179205492</v>
      </c>
      <c r="T43" s="12">
        <v>99.366760552857073</v>
      </c>
      <c r="U43" s="12">
        <v>99.151177201523751</v>
      </c>
      <c r="V43" s="12">
        <v>99.011964768662267</v>
      </c>
      <c r="W43" s="12">
        <v>99.189104137793265</v>
      </c>
      <c r="X43" s="12">
        <v>99.469757915984118</v>
      </c>
      <c r="Y43" s="12">
        <v>99.579696534979561</v>
      </c>
      <c r="Z43" s="12">
        <v>99.510726609484948</v>
      </c>
      <c r="AA43" s="12">
        <v>99.40233714668561</v>
      </c>
    </row>
    <row r="44" spans="1:27">
      <c r="A44" s="1" t="s">
        <v>521</v>
      </c>
      <c r="D44" s="1">
        <v>2</v>
      </c>
      <c r="E44" s="1" t="s">
        <v>858</v>
      </c>
      <c r="F44" s="1" t="s">
        <v>882</v>
      </c>
      <c r="G44" s="1" t="str">
        <f t="shared" si="1"/>
        <v>2아파트규모2</v>
      </c>
      <c r="H44" s="12">
        <v>105.35179565445554</v>
      </c>
      <c r="I44" s="12">
        <v>105.18081711308163</v>
      </c>
      <c r="J44" s="12">
        <v>104.823592611386</v>
      </c>
      <c r="K44" s="12">
        <v>104.38426872661026</v>
      </c>
      <c r="L44" s="12">
        <v>103.93164575248842</v>
      </c>
      <c r="M44" s="12">
        <v>103.27707054383227</v>
      </c>
      <c r="N44" s="12">
        <v>102.6291046842896</v>
      </c>
      <c r="O44" s="12">
        <v>101.82341746911841</v>
      </c>
      <c r="P44" s="12">
        <v>101.13468438132934</v>
      </c>
      <c r="Q44" s="12">
        <v>100.53683710982376</v>
      </c>
      <c r="R44" s="12">
        <v>100</v>
      </c>
      <c r="S44" s="12">
        <v>99.398040804609934</v>
      </c>
      <c r="T44" s="12">
        <v>98.724201890393829</v>
      </c>
      <c r="U44" s="12">
        <v>98.300010808367389</v>
      </c>
      <c r="V44" s="12">
        <v>97.973279792914056</v>
      </c>
      <c r="W44" s="12">
        <v>98.039128786362227</v>
      </c>
      <c r="X44" s="12">
        <v>98.306557263941329</v>
      </c>
      <c r="Y44" s="12">
        <v>98.287561547905952</v>
      </c>
      <c r="Z44" s="12">
        <v>97.977939983467863</v>
      </c>
      <c r="AA44" s="12">
        <v>97.704660484847423</v>
      </c>
    </row>
    <row r="45" spans="1:27">
      <c r="A45" s="1" t="s">
        <v>916</v>
      </c>
      <c r="D45" s="1">
        <v>3</v>
      </c>
      <c r="E45" s="1" t="s">
        <v>770</v>
      </c>
      <c r="F45" s="1" t="s">
        <v>826</v>
      </c>
      <c r="G45" s="1" t="str">
        <f t="shared" ref="G45" si="4">D45&amp;E45&amp;F45</f>
        <v>3아파트규모2</v>
      </c>
      <c r="H45" s="12">
        <v>99.47731376278503</v>
      </c>
      <c r="I45" s="12">
        <v>99.638780661881924</v>
      </c>
      <c r="J45" s="12">
        <v>99.927954552580985</v>
      </c>
      <c r="K45" s="12">
        <v>100.14098728533916</v>
      </c>
      <c r="L45" s="12">
        <v>100.28346702354654</v>
      </c>
      <c r="M45" s="12">
        <v>100.19585298559218</v>
      </c>
      <c r="N45" s="12">
        <v>100.03588317866644</v>
      </c>
      <c r="O45" s="12">
        <v>99.921610459346354</v>
      </c>
      <c r="P45" s="12">
        <v>99.891793966791468</v>
      </c>
      <c r="Q45" s="12">
        <v>99.928787655035308</v>
      </c>
      <c r="R45" s="12">
        <v>100</v>
      </c>
      <c r="S45" s="12">
        <v>100.00899182300277</v>
      </c>
      <c r="T45" s="12">
        <v>100.00911186899097</v>
      </c>
      <c r="U45" s="12">
        <v>100.00388055232776</v>
      </c>
      <c r="V45" s="12">
        <v>100.05452279923115</v>
      </c>
      <c r="W45" s="12">
        <v>100.34465154599283</v>
      </c>
      <c r="X45" s="12">
        <v>100.63871286153115</v>
      </c>
      <c r="Y45" s="12">
        <v>100.87990434743655</v>
      </c>
      <c r="Z45" s="12">
        <v>101.05687904441768</v>
      </c>
      <c r="AA45" s="12">
        <v>101.11772681974453</v>
      </c>
    </row>
    <row r="46" spans="1:27">
      <c r="A46" s="1" t="s">
        <v>522</v>
      </c>
      <c r="D46" s="1">
        <v>4</v>
      </c>
      <c r="E46" s="1" t="s">
        <v>858</v>
      </c>
      <c r="F46" s="1" t="s">
        <v>878</v>
      </c>
      <c r="G46" s="1" t="str">
        <f t="shared" si="1"/>
        <v>4아파트규모2</v>
      </c>
      <c r="H46" s="12">
        <v>100.04398032525361</v>
      </c>
      <c r="I46" s="12">
        <v>100.14427936756361</v>
      </c>
      <c r="J46" s="12">
        <v>100.40337094553043</v>
      </c>
      <c r="K46" s="12">
        <v>100.52903659541789</v>
      </c>
      <c r="L46" s="12">
        <v>100.63084224669974</v>
      </c>
      <c r="M46" s="12">
        <v>100.46407955659092</v>
      </c>
      <c r="N46" s="12">
        <v>100.23950664862998</v>
      </c>
      <c r="O46" s="12">
        <v>99.97256754527173</v>
      </c>
      <c r="P46" s="12">
        <v>99.871405236135502</v>
      </c>
      <c r="Q46" s="12">
        <v>99.883972496331054</v>
      </c>
      <c r="R46" s="12">
        <v>100</v>
      </c>
      <c r="S46" s="12">
        <v>100.06413886499578</v>
      </c>
      <c r="T46" s="12">
        <v>100.12022116254941</v>
      </c>
      <c r="U46" s="12">
        <v>100.10814833665198</v>
      </c>
      <c r="V46" s="12">
        <v>100.12715684914963</v>
      </c>
      <c r="W46" s="12">
        <v>100.52164414508495</v>
      </c>
      <c r="X46" s="12">
        <v>100.86454275405107</v>
      </c>
      <c r="Y46" s="12">
        <v>101.17808833205855</v>
      </c>
      <c r="Z46" s="12">
        <v>101.38261045354022</v>
      </c>
      <c r="AA46" s="12">
        <v>101.48922700933799</v>
      </c>
    </row>
    <row r="47" spans="1:27">
      <c r="A47" s="1" t="s">
        <v>853</v>
      </c>
      <c r="D47" s="1">
        <v>5</v>
      </c>
      <c r="E47" s="1" t="s">
        <v>858</v>
      </c>
      <c r="F47" s="1" t="s">
        <v>878</v>
      </c>
      <c r="G47" s="1" t="str">
        <f t="shared" si="1"/>
        <v>5아파트규모2</v>
      </c>
      <c r="H47" s="12">
        <v>98.922442985102649</v>
      </c>
      <c r="I47" s="12">
        <v>99.143499930027303</v>
      </c>
      <c r="J47" s="12">
        <v>99.462002808145058</v>
      </c>
      <c r="K47" s="12">
        <v>99.760331497492786</v>
      </c>
      <c r="L47" s="12">
        <v>99.942571822453289</v>
      </c>
      <c r="M47" s="12">
        <v>99.93242497587535</v>
      </c>
      <c r="N47" s="12">
        <v>99.835775470517731</v>
      </c>
      <c r="O47" s="12">
        <v>99.871457426190858</v>
      </c>
      <c r="P47" s="12">
        <v>99.911875206118978</v>
      </c>
      <c r="Q47" s="12">
        <v>99.972937645180806</v>
      </c>
      <c r="R47" s="12">
        <v>100</v>
      </c>
      <c r="S47" s="12">
        <v>99.938247025875143</v>
      </c>
      <c r="T47" s="12">
        <v>99.87995715612989</v>
      </c>
      <c r="U47" s="12">
        <v>99.873035044171871</v>
      </c>
      <c r="V47" s="12">
        <v>99.950182444460594</v>
      </c>
      <c r="W47" s="12">
        <v>100.12983413101205</v>
      </c>
      <c r="X47" s="12">
        <v>100.3682699483998</v>
      </c>
      <c r="Y47" s="12">
        <v>100.53927840948693</v>
      </c>
      <c r="Z47" s="12">
        <v>100.6906042297428</v>
      </c>
      <c r="AA47" s="12">
        <v>100.70849163764429</v>
      </c>
    </row>
    <row r="48" spans="1:27">
      <c r="A48" s="1" t="s">
        <v>524</v>
      </c>
      <c r="B48" s="1" t="s">
        <v>525</v>
      </c>
      <c r="D48" s="1">
        <v>6</v>
      </c>
      <c r="E48" s="1" t="s">
        <v>858</v>
      </c>
      <c r="F48" s="1" t="s">
        <v>878</v>
      </c>
      <c r="G48" s="1" t="str">
        <f t="shared" si="1"/>
        <v>6아파트규모2</v>
      </c>
      <c r="H48" s="12">
        <v>105.98097842811592</v>
      </c>
      <c r="I48" s="12">
        <v>105.72802154834646</v>
      </c>
      <c r="J48" s="12">
        <v>105.25376759900871</v>
      </c>
      <c r="K48" s="12">
        <v>104.62958881435317</v>
      </c>
      <c r="L48" s="12">
        <v>104.09310044950682</v>
      </c>
      <c r="M48" s="12">
        <v>103.29439057844957</v>
      </c>
      <c r="N48" s="12">
        <v>102.63059945983035</v>
      </c>
      <c r="O48" s="12">
        <v>101.78936114117617</v>
      </c>
      <c r="P48" s="12">
        <v>101.10260478655751</v>
      </c>
      <c r="Q48" s="12">
        <v>100.5102252576153</v>
      </c>
      <c r="R48" s="12">
        <v>100</v>
      </c>
      <c r="S48" s="12">
        <v>99.344887211812747</v>
      </c>
      <c r="T48" s="12">
        <v>98.70920270990203</v>
      </c>
      <c r="U48" s="12">
        <v>98.307846135653406</v>
      </c>
      <c r="V48" s="12">
        <v>98.106898988185549</v>
      </c>
      <c r="W48" s="12">
        <v>98.376573946761383</v>
      </c>
      <c r="X48" s="12">
        <v>98.696389982920451</v>
      </c>
      <c r="Y48" s="12">
        <v>98.453081714647212</v>
      </c>
      <c r="Z48" s="12">
        <v>97.908673020019194</v>
      </c>
      <c r="AA48" s="12">
        <v>97.491542194190629</v>
      </c>
    </row>
    <row r="49" spans="1:27">
      <c r="A49" s="1" t="s">
        <v>524</v>
      </c>
      <c r="B49" s="1" t="s">
        <v>525</v>
      </c>
      <c r="C49" s="1" t="s">
        <v>526</v>
      </c>
      <c r="D49" s="1">
        <v>7</v>
      </c>
      <c r="E49" s="1" t="s">
        <v>858</v>
      </c>
      <c r="F49" s="1" t="s">
        <v>878</v>
      </c>
      <c r="G49" s="1" t="str">
        <f t="shared" si="1"/>
        <v>7아파트규모2</v>
      </c>
      <c r="H49" s="12">
        <v>104.1513910114155</v>
      </c>
      <c r="I49" s="12">
        <v>104.01424947192042</v>
      </c>
      <c r="J49" s="12">
        <v>103.74365287108631</v>
      </c>
      <c r="K49" s="12">
        <v>103.33381119347966</v>
      </c>
      <c r="L49" s="12">
        <v>102.90314172863577</v>
      </c>
      <c r="M49" s="12">
        <v>102.45363957347661</v>
      </c>
      <c r="N49" s="12">
        <v>102.06097507999583</v>
      </c>
      <c r="O49" s="12">
        <v>101.62637818473198</v>
      </c>
      <c r="P49" s="12">
        <v>101.1996810449191</v>
      </c>
      <c r="Q49" s="12">
        <v>100.61101068409026</v>
      </c>
      <c r="R49" s="12">
        <v>100</v>
      </c>
      <c r="S49" s="12">
        <v>99.389638761313293</v>
      </c>
      <c r="T49" s="12">
        <v>98.830824928743638</v>
      </c>
      <c r="U49" s="12">
        <v>98.345735340059832</v>
      </c>
      <c r="V49" s="12">
        <v>97.939246725203063</v>
      </c>
      <c r="W49" s="12">
        <v>97.757874782846983</v>
      </c>
      <c r="X49" s="12">
        <v>97.799272055491883</v>
      </c>
      <c r="Y49" s="12">
        <v>97.648482873135364</v>
      </c>
      <c r="Z49" s="12">
        <v>97.234573933053767</v>
      </c>
      <c r="AA49" s="12">
        <v>96.785061674368649</v>
      </c>
    </row>
    <row r="50" spans="1:27">
      <c r="A50" s="1" t="s">
        <v>524</v>
      </c>
      <c r="B50" s="1" t="s">
        <v>525</v>
      </c>
      <c r="C50" s="1" t="s">
        <v>527</v>
      </c>
      <c r="D50" s="1">
        <v>8</v>
      </c>
      <c r="E50" s="1" t="s">
        <v>858</v>
      </c>
      <c r="F50" s="1" t="s">
        <v>878</v>
      </c>
      <c r="G50" s="1" t="str">
        <f t="shared" si="1"/>
        <v>8아파트규모2</v>
      </c>
      <c r="H50" s="12">
        <v>104.28640021690642</v>
      </c>
      <c r="I50" s="12">
        <v>104.22060291888582</v>
      </c>
      <c r="J50" s="12">
        <v>103.47262110624004</v>
      </c>
      <c r="K50" s="12">
        <v>103.26595968067204</v>
      </c>
      <c r="L50" s="12">
        <v>103.09205892174457</v>
      </c>
      <c r="M50" s="12">
        <v>102.58330969225105</v>
      </c>
      <c r="N50" s="12">
        <v>102.22534000896648</v>
      </c>
      <c r="O50" s="12">
        <v>101.81309869222211</v>
      </c>
      <c r="P50" s="12">
        <v>101.0569663766928</v>
      </c>
      <c r="Q50" s="12">
        <v>100.45347939625518</v>
      </c>
      <c r="R50" s="12">
        <v>100</v>
      </c>
      <c r="S50" s="12">
        <v>99.609297506466149</v>
      </c>
      <c r="T50" s="12">
        <v>99.454573147632459</v>
      </c>
      <c r="U50" s="12">
        <v>99.254723128230566</v>
      </c>
      <c r="V50" s="12">
        <v>98.901110528100091</v>
      </c>
      <c r="W50" s="12">
        <v>98.133391370918218</v>
      </c>
      <c r="X50" s="12">
        <v>97.969426584547548</v>
      </c>
      <c r="Y50" s="12">
        <v>97.833624361878492</v>
      </c>
      <c r="Z50" s="12">
        <v>97.369375587089664</v>
      </c>
      <c r="AA50" s="12">
        <v>96.665314149090591</v>
      </c>
    </row>
    <row r="51" spans="1:27">
      <c r="A51" s="1" t="s">
        <v>524</v>
      </c>
      <c r="B51" s="1" t="s">
        <v>525</v>
      </c>
      <c r="C51" s="1" t="s">
        <v>528</v>
      </c>
      <c r="D51" s="1">
        <v>9</v>
      </c>
      <c r="E51" s="1" t="s">
        <v>858</v>
      </c>
      <c r="F51" s="1" t="s">
        <v>878</v>
      </c>
      <c r="G51" s="1" t="str">
        <f t="shared" si="1"/>
        <v>9아파트규모2</v>
      </c>
      <c r="H51" s="12">
        <v>104.62493944260538</v>
      </c>
      <c r="I51" s="12">
        <v>104.57000348052054</v>
      </c>
      <c r="J51" s="12">
        <v>104.34004425736465</v>
      </c>
      <c r="K51" s="12">
        <v>103.82649866357092</v>
      </c>
      <c r="L51" s="12">
        <v>103.37911858612082</v>
      </c>
      <c r="M51" s="12">
        <v>102.84211626376197</v>
      </c>
      <c r="N51" s="12">
        <v>102.36061365760786</v>
      </c>
      <c r="O51" s="12">
        <v>101.8741877222097</v>
      </c>
      <c r="P51" s="12">
        <v>101.47175369775763</v>
      </c>
      <c r="Q51" s="12">
        <v>100.8154414555169</v>
      </c>
      <c r="R51" s="12">
        <v>100</v>
      </c>
      <c r="S51" s="12">
        <v>99.239057238751556</v>
      </c>
      <c r="T51" s="12">
        <v>98.531787134646052</v>
      </c>
      <c r="U51" s="12">
        <v>97.916561877642991</v>
      </c>
      <c r="V51" s="12">
        <v>97.467199249483599</v>
      </c>
      <c r="W51" s="12">
        <v>97.325326693181594</v>
      </c>
      <c r="X51" s="12">
        <v>97.423520075778924</v>
      </c>
      <c r="Y51" s="12">
        <v>97.259871427166871</v>
      </c>
      <c r="Z51" s="12">
        <v>96.774378004187724</v>
      </c>
      <c r="AA51" s="12">
        <v>96.35167647253904</v>
      </c>
    </row>
    <row r="52" spans="1:27">
      <c r="A52" s="1" t="s">
        <v>524</v>
      </c>
      <c r="B52" s="1" t="s">
        <v>525</v>
      </c>
      <c r="C52" s="1" t="s">
        <v>529</v>
      </c>
      <c r="D52" s="1">
        <v>10</v>
      </c>
      <c r="E52" s="1" t="s">
        <v>858</v>
      </c>
      <c r="F52" s="1" t="s">
        <v>878</v>
      </c>
      <c r="G52" s="1" t="str">
        <f t="shared" si="1"/>
        <v>10아파트규모2</v>
      </c>
      <c r="H52" s="12">
        <v>102.40298496915851</v>
      </c>
      <c r="I52" s="12">
        <v>101.950231041533</v>
      </c>
      <c r="J52" s="12">
        <v>101.69465090022636</v>
      </c>
      <c r="K52" s="12">
        <v>101.58517356772813</v>
      </c>
      <c r="L52" s="12">
        <v>101.12836180200807</v>
      </c>
      <c r="M52" s="12">
        <v>101.01046612120786</v>
      </c>
      <c r="N52" s="12">
        <v>100.92400669781237</v>
      </c>
      <c r="O52" s="12">
        <v>100.66789804289634</v>
      </c>
      <c r="P52" s="12">
        <v>100.26487015205109</v>
      </c>
      <c r="Q52" s="12">
        <v>99.92455006199441</v>
      </c>
      <c r="R52" s="12">
        <v>100</v>
      </c>
      <c r="S52" s="12">
        <v>99.842532457537274</v>
      </c>
      <c r="T52" s="12">
        <v>99.669238397228668</v>
      </c>
      <c r="U52" s="12">
        <v>99.548005005826184</v>
      </c>
      <c r="V52" s="12">
        <v>99.275954772579809</v>
      </c>
      <c r="W52" s="12">
        <v>99.154835012587</v>
      </c>
      <c r="X52" s="12">
        <v>99.064852328177977</v>
      </c>
      <c r="Y52" s="12">
        <v>98.954622609104021</v>
      </c>
      <c r="Z52" s="12">
        <v>98.813018934399707</v>
      </c>
      <c r="AA52" s="12">
        <v>98.355912159860608</v>
      </c>
    </row>
    <row r="53" spans="1:27">
      <c r="A53" s="1" t="s">
        <v>524</v>
      </c>
      <c r="B53" s="1" t="s">
        <v>525</v>
      </c>
      <c r="C53" s="1" t="s">
        <v>530</v>
      </c>
      <c r="D53" s="1">
        <v>11</v>
      </c>
      <c r="E53" s="1" t="s">
        <v>858</v>
      </c>
      <c r="F53" s="1" t="s">
        <v>878</v>
      </c>
      <c r="G53" s="1" t="str">
        <f t="shared" si="1"/>
        <v>11아파트규모2</v>
      </c>
      <c r="H53" s="12">
        <v>107.54031900460873</v>
      </c>
      <c r="I53" s="12">
        <v>107.18721550933049</v>
      </c>
      <c r="J53" s="12">
        <v>106.53732492032988</v>
      </c>
      <c r="K53" s="12">
        <v>105.72895330194747</v>
      </c>
      <c r="L53" s="12">
        <v>105.1017916890318</v>
      </c>
      <c r="M53" s="12">
        <v>104.00489461546084</v>
      </c>
      <c r="N53" s="12">
        <v>103.11082693132953</v>
      </c>
      <c r="O53" s="12">
        <v>101.92626583233533</v>
      </c>
      <c r="P53" s="12">
        <v>101.02125317749341</v>
      </c>
      <c r="Q53" s="12">
        <v>100.42576860232451</v>
      </c>
      <c r="R53" s="12">
        <v>100</v>
      </c>
      <c r="S53" s="12">
        <v>99.306003344789332</v>
      </c>
      <c r="T53" s="12">
        <v>98.603604324532171</v>
      </c>
      <c r="U53" s="12">
        <v>98.274922843756897</v>
      </c>
      <c r="V53" s="12">
        <v>98.252863679476221</v>
      </c>
      <c r="W53" s="12">
        <v>98.917557855352641</v>
      </c>
      <c r="X53" s="12">
        <v>99.48289180532926</v>
      </c>
      <c r="Y53" s="12">
        <v>99.157862589749996</v>
      </c>
      <c r="Z53" s="12">
        <v>98.498428517738645</v>
      </c>
      <c r="AA53" s="12">
        <v>98.109837925485621</v>
      </c>
    </row>
    <row r="54" spans="1:27">
      <c r="A54" s="1" t="s">
        <v>524</v>
      </c>
      <c r="B54" s="1" t="s">
        <v>525</v>
      </c>
      <c r="C54" s="1" t="s">
        <v>531</v>
      </c>
      <c r="D54" s="1">
        <v>12</v>
      </c>
      <c r="E54" s="1" t="s">
        <v>858</v>
      </c>
      <c r="F54" s="1" t="s">
        <v>878</v>
      </c>
      <c r="G54" s="1" t="str">
        <f t="shared" si="1"/>
        <v>12아파트규모2</v>
      </c>
      <c r="H54" s="12">
        <v>105.6505449533893</v>
      </c>
      <c r="I54" s="12">
        <v>105.6013955273733</v>
      </c>
      <c r="J54" s="12">
        <v>105.26746756296305</v>
      </c>
      <c r="K54" s="12">
        <v>104.61642529602611</v>
      </c>
      <c r="L54" s="12">
        <v>103.95269195077651</v>
      </c>
      <c r="M54" s="12">
        <v>103.34354475011634</v>
      </c>
      <c r="N54" s="12">
        <v>102.80762757312097</v>
      </c>
      <c r="O54" s="12">
        <v>101.87871031194207</v>
      </c>
      <c r="P54" s="12">
        <v>101.17357297840401</v>
      </c>
      <c r="Q54" s="12">
        <v>100.67073272488118</v>
      </c>
      <c r="R54" s="12">
        <v>100</v>
      </c>
      <c r="S54" s="12">
        <v>99.423668054587495</v>
      </c>
      <c r="T54" s="12">
        <v>98.653244056647125</v>
      </c>
      <c r="U54" s="12">
        <v>98.27488328642491</v>
      </c>
      <c r="V54" s="12">
        <v>98.135459957727335</v>
      </c>
      <c r="W54" s="12">
        <v>98.572659989050166</v>
      </c>
      <c r="X54" s="12">
        <v>98.919108812518999</v>
      </c>
      <c r="Y54" s="12">
        <v>98.746000713762328</v>
      </c>
      <c r="Z54" s="12">
        <v>98.095762765088111</v>
      </c>
      <c r="AA54" s="12">
        <v>97.693905814484168</v>
      </c>
    </row>
    <row r="55" spans="1:27">
      <c r="A55" s="1" t="s">
        <v>524</v>
      </c>
      <c r="B55" s="1" t="s">
        <v>525</v>
      </c>
      <c r="C55" s="1" t="s">
        <v>532</v>
      </c>
      <c r="D55" s="1">
        <v>13</v>
      </c>
      <c r="E55" s="1" t="s">
        <v>858</v>
      </c>
      <c r="F55" s="1" t="s">
        <v>878</v>
      </c>
      <c r="G55" s="1" t="str">
        <f t="shared" si="1"/>
        <v>13아파트규모2</v>
      </c>
      <c r="H55" s="12">
        <v>109.93320766757357</v>
      </c>
      <c r="I55" s="12">
        <v>109.18888049992862</v>
      </c>
      <c r="J55" s="12">
        <v>108.13494402141737</v>
      </c>
      <c r="K55" s="12">
        <v>107.12641965395287</v>
      </c>
      <c r="L55" s="12">
        <v>106.54586852160166</v>
      </c>
      <c r="M55" s="12">
        <v>104.8317266900974</v>
      </c>
      <c r="N55" s="12">
        <v>103.48843612643286</v>
      </c>
      <c r="O55" s="12">
        <v>101.98532795142226</v>
      </c>
      <c r="P55" s="12">
        <v>100.8324957475694</v>
      </c>
      <c r="Q55" s="12">
        <v>100.12252072587985</v>
      </c>
      <c r="R55" s="12">
        <v>100</v>
      </c>
      <c r="S55" s="12">
        <v>99.159624417184645</v>
      </c>
      <c r="T55" s="12">
        <v>98.541803570651837</v>
      </c>
      <c r="U55" s="12">
        <v>98.274972119928819</v>
      </c>
      <c r="V55" s="12">
        <v>98.399308728790032</v>
      </c>
      <c r="W55" s="12">
        <v>99.348881887574052</v>
      </c>
      <c r="X55" s="12">
        <v>100.18968682156581</v>
      </c>
      <c r="Y55" s="12">
        <v>99.673318163461573</v>
      </c>
      <c r="Z55" s="12">
        <v>99.002337656934785</v>
      </c>
      <c r="AA55" s="12">
        <v>98.630437906503573</v>
      </c>
    </row>
    <row r="56" spans="1:27">
      <c r="A56" s="1" t="s">
        <v>524</v>
      </c>
      <c r="B56" s="1" t="s">
        <v>533</v>
      </c>
      <c r="D56" s="1">
        <v>14</v>
      </c>
      <c r="E56" s="1" t="s">
        <v>858</v>
      </c>
      <c r="F56" s="1" t="s">
        <v>878</v>
      </c>
      <c r="G56" s="1" t="str">
        <f t="shared" si="1"/>
        <v>14아파트규모2</v>
      </c>
      <c r="H56" s="12">
        <v>105.00848773793656</v>
      </c>
      <c r="I56" s="12">
        <v>104.9117395142346</v>
      </c>
      <c r="J56" s="12">
        <v>104.61934778711401</v>
      </c>
      <c r="K56" s="12">
        <v>104.24983555311378</v>
      </c>
      <c r="L56" s="12">
        <v>103.86267610106302</v>
      </c>
      <c r="M56" s="12">
        <v>103.31067647598671</v>
      </c>
      <c r="N56" s="12">
        <v>102.6669358464878</v>
      </c>
      <c r="O56" s="12">
        <v>101.87749287846495</v>
      </c>
      <c r="P56" s="12">
        <v>101.16998575663608</v>
      </c>
      <c r="Q56" s="12">
        <v>100.56437914731296</v>
      </c>
      <c r="R56" s="12">
        <v>100</v>
      </c>
      <c r="S56" s="12">
        <v>99.46850656608693</v>
      </c>
      <c r="T56" s="12">
        <v>98.805023424524904</v>
      </c>
      <c r="U56" s="12">
        <v>98.387415345621008</v>
      </c>
      <c r="V56" s="12">
        <v>97.979914093820426</v>
      </c>
      <c r="W56" s="12">
        <v>97.906407606791063</v>
      </c>
      <c r="X56" s="12">
        <v>98.173822797789043</v>
      </c>
      <c r="Y56" s="12">
        <v>98.27182483672766</v>
      </c>
      <c r="Z56" s="12">
        <v>98.053110074936484</v>
      </c>
      <c r="AA56" s="12">
        <v>97.827928948662318</v>
      </c>
    </row>
    <row r="57" spans="1:27">
      <c r="A57" s="1" t="s">
        <v>524</v>
      </c>
      <c r="B57" s="1" t="s">
        <v>533</v>
      </c>
      <c r="C57" s="1" t="s">
        <v>534</v>
      </c>
      <c r="D57" s="1">
        <v>15</v>
      </c>
      <c r="E57" s="1" t="s">
        <v>858</v>
      </c>
      <c r="F57" s="1" t="s">
        <v>878</v>
      </c>
      <c r="G57" s="1" t="str">
        <f t="shared" si="1"/>
        <v>15아파트규모2</v>
      </c>
      <c r="H57" s="12">
        <v>106.57452458648523</v>
      </c>
      <c r="I57" s="12">
        <v>106.50557799586701</v>
      </c>
      <c r="J57" s="12">
        <v>106.23483523485979</v>
      </c>
      <c r="K57" s="12">
        <v>105.92046213395362</v>
      </c>
      <c r="L57" s="12">
        <v>105.46507538473462</v>
      </c>
      <c r="M57" s="12">
        <v>104.81475875859495</v>
      </c>
      <c r="N57" s="12">
        <v>103.9569576660876</v>
      </c>
      <c r="O57" s="12">
        <v>103.15004918770678</v>
      </c>
      <c r="P57" s="12">
        <v>102.1715386170372</v>
      </c>
      <c r="Q57" s="12">
        <v>101.06906373463265</v>
      </c>
      <c r="R57" s="12">
        <v>100</v>
      </c>
      <c r="S57" s="12">
        <v>99.206647971434663</v>
      </c>
      <c r="T57" s="12">
        <v>98.17834677161747</v>
      </c>
      <c r="U57" s="12">
        <v>97.489446046825449</v>
      </c>
      <c r="V57" s="12">
        <v>96.917444181260265</v>
      </c>
      <c r="W57" s="12">
        <v>97.096948427171739</v>
      </c>
      <c r="X57" s="12">
        <v>97.294284488298828</v>
      </c>
      <c r="Y57" s="12">
        <v>97.622385742405882</v>
      </c>
      <c r="Z57" s="12">
        <v>97.421689921964642</v>
      </c>
      <c r="AA57" s="12">
        <v>97.273924559742795</v>
      </c>
    </row>
    <row r="58" spans="1:27">
      <c r="A58" s="1" t="s">
        <v>524</v>
      </c>
      <c r="B58" s="1" t="s">
        <v>533</v>
      </c>
      <c r="C58" s="1" t="s">
        <v>535</v>
      </c>
      <c r="D58" s="1">
        <v>16</v>
      </c>
      <c r="E58" s="1" t="s">
        <v>858</v>
      </c>
      <c r="F58" s="1" t="s">
        <v>878</v>
      </c>
      <c r="G58" s="1" t="str">
        <f t="shared" si="1"/>
        <v>16아파트규모2</v>
      </c>
      <c r="H58" s="12">
        <v>104.44018740603663</v>
      </c>
      <c r="I58" s="12">
        <v>104.24494739124192</v>
      </c>
      <c r="J58" s="12">
        <v>103.98631251419629</v>
      </c>
      <c r="K58" s="12">
        <v>103.51004060626953</v>
      </c>
      <c r="L58" s="12">
        <v>103.18348179045245</v>
      </c>
      <c r="M58" s="12">
        <v>102.71878051118851</v>
      </c>
      <c r="N58" s="12">
        <v>102.46159022569286</v>
      </c>
      <c r="O58" s="12">
        <v>102.0145045256114</v>
      </c>
      <c r="P58" s="12">
        <v>101.21973226433349</v>
      </c>
      <c r="Q58" s="12">
        <v>100.58596228416164</v>
      </c>
      <c r="R58" s="12">
        <v>100</v>
      </c>
      <c r="S58" s="12">
        <v>99.517157201854587</v>
      </c>
      <c r="T58" s="12">
        <v>99.063110095860097</v>
      </c>
      <c r="U58" s="12">
        <v>98.833843518324727</v>
      </c>
      <c r="V58" s="12">
        <v>98.645893533955004</v>
      </c>
      <c r="W58" s="12">
        <v>98.872086268921137</v>
      </c>
      <c r="X58" s="12">
        <v>99.027946856023803</v>
      </c>
      <c r="Y58" s="12">
        <v>99.151664481543392</v>
      </c>
      <c r="Z58" s="12">
        <v>98.987918283497081</v>
      </c>
      <c r="AA58" s="12">
        <v>98.838748321086427</v>
      </c>
    </row>
    <row r="59" spans="1:27">
      <c r="A59" s="1" t="s">
        <v>524</v>
      </c>
      <c r="B59" s="1" t="s">
        <v>533</v>
      </c>
      <c r="C59" s="1" t="s">
        <v>536</v>
      </c>
      <c r="D59" s="1">
        <v>17</v>
      </c>
      <c r="E59" s="1" t="s">
        <v>858</v>
      </c>
      <c r="F59" s="1" t="s">
        <v>878</v>
      </c>
      <c r="G59" s="1" t="str">
        <f t="shared" si="1"/>
        <v>17아파트규모2</v>
      </c>
      <c r="H59" s="12">
        <v>103.46111735797083</v>
      </c>
      <c r="I59" s="12">
        <v>103.22169175650117</v>
      </c>
      <c r="J59" s="12">
        <v>103.11270826598972</v>
      </c>
      <c r="K59" s="12">
        <v>102.89891042112198</v>
      </c>
      <c r="L59" s="12">
        <v>102.66495869216102</v>
      </c>
      <c r="M59" s="12">
        <v>102.26711548652592</v>
      </c>
      <c r="N59" s="12">
        <v>101.91167038975755</v>
      </c>
      <c r="O59" s="12">
        <v>101.29990669332817</v>
      </c>
      <c r="P59" s="12">
        <v>100.81135896579526</v>
      </c>
      <c r="Q59" s="12">
        <v>100.31934419924376</v>
      </c>
      <c r="R59" s="12">
        <v>100</v>
      </c>
      <c r="S59" s="12">
        <v>99.754764858296824</v>
      </c>
      <c r="T59" s="12">
        <v>99.307326151880233</v>
      </c>
      <c r="U59" s="12">
        <v>98.979435677362019</v>
      </c>
      <c r="V59" s="12">
        <v>98.603597258120402</v>
      </c>
      <c r="W59" s="12">
        <v>98.652534408849476</v>
      </c>
      <c r="X59" s="12">
        <v>99.137686776682017</v>
      </c>
      <c r="Y59" s="12">
        <v>99.300567708829163</v>
      </c>
      <c r="Z59" s="12">
        <v>99.158689779821003</v>
      </c>
      <c r="AA59" s="12">
        <v>98.854082283440221</v>
      </c>
    </row>
    <row r="60" spans="1:27">
      <c r="A60" s="1" t="s">
        <v>524</v>
      </c>
      <c r="B60" s="1" t="s">
        <v>533</v>
      </c>
      <c r="C60" s="1" t="s">
        <v>537</v>
      </c>
      <c r="D60" s="1">
        <v>18</v>
      </c>
      <c r="E60" s="1" t="s">
        <v>858</v>
      </c>
      <c r="F60" s="1" t="s">
        <v>878</v>
      </c>
      <c r="G60" s="1" t="str">
        <f t="shared" si="1"/>
        <v>18아파트규모2</v>
      </c>
      <c r="H60" s="12">
        <v>105.43183817861343</v>
      </c>
      <c r="I60" s="12">
        <v>105.44553320875104</v>
      </c>
      <c r="J60" s="12">
        <v>105.13441747580607</v>
      </c>
      <c r="K60" s="12">
        <v>104.65355449342846</v>
      </c>
      <c r="L60" s="12">
        <v>103.95136495016835</v>
      </c>
      <c r="M60" s="12">
        <v>103.23403128455942</v>
      </c>
      <c r="N60" s="12">
        <v>102.55450708191474</v>
      </c>
      <c r="O60" s="12">
        <v>101.31295215867394</v>
      </c>
      <c r="P60" s="12">
        <v>100.79564867348762</v>
      </c>
      <c r="Q60" s="12">
        <v>100.54109533663068</v>
      </c>
      <c r="R60" s="12">
        <v>100</v>
      </c>
      <c r="S60" s="12">
        <v>99.375673475734899</v>
      </c>
      <c r="T60" s="12">
        <v>98.766390769416944</v>
      </c>
      <c r="U60" s="12">
        <v>98.246377013216744</v>
      </c>
      <c r="V60" s="12">
        <v>97.821327899304222</v>
      </c>
      <c r="W60" s="12">
        <v>97.847868554403647</v>
      </c>
      <c r="X60" s="12">
        <v>98.043610453856331</v>
      </c>
      <c r="Y60" s="12">
        <v>97.925778740850291</v>
      </c>
      <c r="Z60" s="12">
        <v>97.632668466699656</v>
      </c>
      <c r="AA60" s="12">
        <v>97.382788485263333</v>
      </c>
    </row>
    <row r="61" spans="1:27">
      <c r="A61" s="1" t="s">
        <v>524</v>
      </c>
      <c r="B61" s="1" t="s">
        <v>533</v>
      </c>
      <c r="C61" s="1" t="s">
        <v>538</v>
      </c>
      <c r="D61" s="1">
        <v>19</v>
      </c>
      <c r="E61" s="1" t="s">
        <v>858</v>
      </c>
      <c r="F61" s="1" t="s">
        <v>878</v>
      </c>
      <c r="G61" s="1" t="str">
        <f t="shared" si="1"/>
        <v>19아파트규모2</v>
      </c>
      <c r="H61" s="12">
        <v>101.14442054926025</v>
      </c>
      <c r="I61" s="12">
        <v>101.46708855363667</v>
      </c>
      <c r="J61" s="12">
        <v>101.11949766749242</v>
      </c>
      <c r="K61" s="12">
        <v>101.07082532452996</v>
      </c>
      <c r="L61" s="12">
        <v>101.04636099979581</v>
      </c>
      <c r="M61" s="12">
        <v>100.98326744850476</v>
      </c>
      <c r="N61" s="12">
        <v>100.88185931795442</v>
      </c>
      <c r="O61" s="12">
        <v>100.63054062454221</v>
      </c>
      <c r="P61" s="12">
        <v>100.5859278563147</v>
      </c>
      <c r="Q61" s="12">
        <v>100.39015317638182</v>
      </c>
      <c r="R61" s="12">
        <v>100</v>
      </c>
      <c r="S61" s="12">
        <v>99.831436635097589</v>
      </c>
      <c r="T61" s="12">
        <v>100.02244713134014</v>
      </c>
      <c r="U61" s="12">
        <v>100.19028085493893</v>
      </c>
      <c r="V61" s="12">
        <v>100.29402077617229</v>
      </c>
      <c r="W61" s="12">
        <v>100.96512675138376</v>
      </c>
      <c r="X61" s="12">
        <v>101.44364949987741</v>
      </c>
      <c r="Y61" s="12">
        <v>101.44733895175648</v>
      </c>
      <c r="Z61" s="12">
        <v>101.41525779774976</v>
      </c>
      <c r="AA61" s="12">
        <v>101.21810310752288</v>
      </c>
    </row>
    <row r="62" spans="1:27">
      <c r="A62" s="1" t="s">
        <v>524</v>
      </c>
      <c r="B62" s="1" t="s">
        <v>533</v>
      </c>
      <c r="C62" s="1" t="s">
        <v>539</v>
      </c>
      <c r="D62" s="1">
        <v>20</v>
      </c>
      <c r="E62" s="1" t="s">
        <v>858</v>
      </c>
      <c r="F62" s="1" t="s">
        <v>878</v>
      </c>
      <c r="G62" s="1" t="str">
        <f t="shared" si="1"/>
        <v>20아파트규모2</v>
      </c>
      <c r="H62" s="12">
        <v>107.23979753793775</v>
      </c>
      <c r="I62" s="12">
        <v>107.34726593704607</v>
      </c>
      <c r="J62" s="12">
        <v>106.68290100861836</v>
      </c>
      <c r="K62" s="12">
        <v>106.05767167906902</v>
      </c>
      <c r="L62" s="12">
        <v>105.52802713616725</v>
      </c>
      <c r="M62" s="12">
        <v>104.49478307943063</v>
      </c>
      <c r="N62" s="12">
        <v>103.30890932701732</v>
      </c>
      <c r="O62" s="12">
        <v>101.97471520554302</v>
      </c>
      <c r="P62" s="12">
        <v>100.93618657663748</v>
      </c>
      <c r="Q62" s="12">
        <v>100.37786023758166</v>
      </c>
      <c r="R62" s="12">
        <v>100</v>
      </c>
      <c r="S62" s="12">
        <v>99.510202788851302</v>
      </c>
      <c r="T62" s="12">
        <v>98.783457944996783</v>
      </c>
      <c r="U62" s="12">
        <v>98.367111051238439</v>
      </c>
      <c r="V62" s="12">
        <v>97.868390144849343</v>
      </c>
      <c r="W62" s="12">
        <v>96.835980900342051</v>
      </c>
      <c r="X62" s="12">
        <v>96.970054171076129</v>
      </c>
      <c r="Y62" s="12">
        <v>96.991339575088006</v>
      </c>
      <c r="Z62" s="12">
        <v>96.810592448629762</v>
      </c>
      <c r="AA62" s="12">
        <v>96.693981545743526</v>
      </c>
    </row>
    <row r="63" spans="1:27">
      <c r="A63" s="1" t="s">
        <v>524</v>
      </c>
      <c r="B63" s="1" t="s">
        <v>533</v>
      </c>
      <c r="C63" s="1" t="s">
        <v>540</v>
      </c>
      <c r="D63" s="1">
        <v>21</v>
      </c>
      <c r="E63" s="1" t="s">
        <v>858</v>
      </c>
      <c r="F63" s="1" t="s">
        <v>878</v>
      </c>
      <c r="G63" s="1" t="str">
        <f t="shared" si="1"/>
        <v>21아파트규모2</v>
      </c>
      <c r="H63" s="12">
        <v>104.63746789294019</v>
      </c>
      <c r="I63" s="12">
        <v>104.55067256367047</v>
      </c>
      <c r="J63" s="12">
        <v>104.23703034475793</v>
      </c>
      <c r="K63" s="12">
        <v>104.04762960037993</v>
      </c>
      <c r="L63" s="12">
        <v>103.78575578149933</v>
      </c>
      <c r="M63" s="12">
        <v>103.72381853751585</v>
      </c>
      <c r="N63" s="12">
        <v>102.51113466444269</v>
      </c>
      <c r="O63" s="12">
        <v>101.91107895564215</v>
      </c>
      <c r="P63" s="12">
        <v>101.38357610406763</v>
      </c>
      <c r="Q63" s="12">
        <v>100.73525372220851</v>
      </c>
      <c r="R63" s="12">
        <v>100</v>
      </c>
      <c r="S63" s="12">
        <v>98.86809346097148</v>
      </c>
      <c r="T63" s="12">
        <v>97.510008347406256</v>
      </c>
      <c r="U63" s="12">
        <v>96.882553775672022</v>
      </c>
      <c r="V63" s="12">
        <v>96.236424622593077</v>
      </c>
      <c r="W63" s="12">
        <v>96.015938915156738</v>
      </c>
      <c r="X63" s="12">
        <v>96.285218907168186</v>
      </c>
      <c r="Y63" s="12">
        <v>96.134246859613256</v>
      </c>
      <c r="Z63" s="12">
        <v>95.477953472590343</v>
      </c>
      <c r="AA63" s="12">
        <v>94.992683747298301</v>
      </c>
    </row>
    <row r="64" spans="1:27">
      <c r="A64" s="1" t="s">
        <v>524</v>
      </c>
      <c r="B64" s="1" t="s">
        <v>541</v>
      </c>
      <c r="D64" s="1">
        <v>22</v>
      </c>
      <c r="E64" s="1" t="s">
        <v>858</v>
      </c>
      <c r="F64" s="1" t="s">
        <v>878</v>
      </c>
      <c r="G64" s="1" t="str">
        <f t="shared" si="1"/>
        <v>22아파트규모2</v>
      </c>
      <c r="H64" s="12">
        <v>105.00651265771181</v>
      </c>
      <c r="I64" s="12">
        <v>104.74918624587841</v>
      </c>
      <c r="J64" s="12">
        <v>104.45099796411553</v>
      </c>
      <c r="K64" s="12">
        <v>104.25015847773105</v>
      </c>
      <c r="L64" s="12">
        <v>103.75685540981829</v>
      </c>
      <c r="M64" s="12">
        <v>103.07711111026659</v>
      </c>
      <c r="N64" s="12">
        <v>102.45750281728236</v>
      </c>
      <c r="O64" s="12">
        <v>101.68576096805845</v>
      </c>
      <c r="P64" s="12">
        <v>101.07407038623249</v>
      </c>
      <c r="Q64" s="12">
        <v>100.49424726359264</v>
      </c>
      <c r="R64" s="12">
        <v>100</v>
      </c>
      <c r="S64" s="12">
        <v>99.243437980545295</v>
      </c>
      <c r="T64" s="12">
        <v>98.410902730884558</v>
      </c>
      <c r="U64" s="12">
        <v>97.890184108389789</v>
      </c>
      <c r="V64" s="12">
        <v>97.54880814526112</v>
      </c>
      <c r="W64" s="12">
        <v>97.630011163930703</v>
      </c>
      <c r="X64" s="12">
        <v>97.743474764570649</v>
      </c>
      <c r="Y64" s="12">
        <v>97.867823627589729</v>
      </c>
      <c r="Z64" s="12">
        <v>97.850268532117141</v>
      </c>
      <c r="AA64" s="12">
        <v>97.791057987284347</v>
      </c>
    </row>
    <row r="65" spans="1:27">
      <c r="A65" s="1" t="s">
        <v>524</v>
      </c>
      <c r="B65" s="1" t="s">
        <v>542</v>
      </c>
      <c r="D65" s="1">
        <v>23</v>
      </c>
      <c r="E65" s="1" t="s">
        <v>858</v>
      </c>
      <c r="F65" s="1" t="s">
        <v>878</v>
      </c>
      <c r="G65" s="1" t="str">
        <f t="shared" si="1"/>
        <v>23아파트규모2</v>
      </c>
      <c r="H65" s="12">
        <v>103.18793672868244</v>
      </c>
      <c r="I65" s="12">
        <v>103.00585227216719</v>
      </c>
      <c r="J65" s="12">
        <v>102.74673186633849</v>
      </c>
      <c r="K65" s="12">
        <v>102.42132817262089</v>
      </c>
      <c r="L65" s="12">
        <v>102.14339902313478</v>
      </c>
      <c r="M65" s="12">
        <v>101.61145768788488</v>
      </c>
      <c r="N65" s="12">
        <v>101.17605923393535</v>
      </c>
      <c r="O65" s="12">
        <v>100.6423777891939</v>
      </c>
      <c r="P65" s="12">
        <v>100.32894971057466</v>
      </c>
      <c r="Q65" s="12">
        <v>100.15365197072907</v>
      </c>
      <c r="R65" s="12">
        <v>100</v>
      </c>
      <c r="S65" s="12">
        <v>99.706821959823756</v>
      </c>
      <c r="T65" s="12">
        <v>99.423200390970322</v>
      </c>
      <c r="U65" s="12">
        <v>99.24790147831672</v>
      </c>
      <c r="V65" s="12">
        <v>99.071133530517415</v>
      </c>
      <c r="W65" s="12">
        <v>99.115879805099837</v>
      </c>
      <c r="X65" s="12">
        <v>99.241249431478636</v>
      </c>
      <c r="Y65" s="12">
        <v>99.290491024522893</v>
      </c>
      <c r="Z65" s="12">
        <v>99.097828953083805</v>
      </c>
      <c r="AA65" s="12">
        <v>99.048705937165465</v>
      </c>
    </row>
    <row r="66" spans="1:27">
      <c r="A66" s="1" t="s">
        <v>524</v>
      </c>
      <c r="B66" s="1" t="s">
        <v>542</v>
      </c>
      <c r="C66" s="1" t="s">
        <v>543</v>
      </c>
      <c r="D66" s="1">
        <v>24</v>
      </c>
      <c r="E66" s="1" t="s">
        <v>858</v>
      </c>
      <c r="F66" s="1" t="s">
        <v>878</v>
      </c>
      <c r="G66" s="1" t="str">
        <f t="shared" si="1"/>
        <v>24아파트규모2</v>
      </c>
      <c r="H66" s="12">
        <v>100.96922856173281</v>
      </c>
      <c r="I66" s="12">
        <v>100.99681781785927</v>
      </c>
      <c r="J66" s="12">
        <v>101.04575106596182</v>
      </c>
      <c r="K66" s="12">
        <v>101.00814409345786</v>
      </c>
      <c r="L66" s="12">
        <v>100.91795636804686</v>
      </c>
      <c r="M66" s="12">
        <v>100.68629579828313</v>
      </c>
      <c r="N66" s="12">
        <v>100.56631779564559</v>
      </c>
      <c r="O66" s="12">
        <v>100.30584205552928</v>
      </c>
      <c r="P66" s="12">
        <v>100.14803742356763</v>
      </c>
      <c r="Q66" s="12">
        <v>100.10611346949773</v>
      </c>
      <c r="R66" s="12">
        <v>100</v>
      </c>
      <c r="S66" s="12">
        <v>99.791206037704868</v>
      </c>
      <c r="T66" s="12">
        <v>99.648480913047919</v>
      </c>
      <c r="U66" s="12">
        <v>99.548903703914519</v>
      </c>
      <c r="V66" s="12">
        <v>99.41142095694498</v>
      </c>
      <c r="W66" s="12">
        <v>99.3139524021786</v>
      </c>
      <c r="X66" s="12">
        <v>99.410179918948486</v>
      </c>
      <c r="Y66" s="12">
        <v>99.352484064517938</v>
      </c>
      <c r="Z66" s="12">
        <v>98.972658864742058</v>
      </c>
      <c r="AA66" s="12">
        <v>98.933237808654766</v>
      </c>
    </row>
    <row r="67" spans="1:27">
      <c r="A67" s="1" t="s">
        <v>524</v>
      </c>
      <c r="B67" s="1" t="s">
        <v>542</v>
      </c>
      <c r="C67" s="1" t="s">
        <v>544</v>
      </c>
      <c r="D67" s="1">
        <v>25</v>
      </c>
      <c r="E67" s="1" t="s">
        <v>858</v>
      </c>
      <c r="F67" s="1" t="s">
        <v>878</v>
      </c>
      <c r="G67" s="1" t="str">
        <f t="shared" si="1"/>
        <v>25아파트규모2</v>
      </c>
      <c r="H67" s="12">
        <v>102.82088657088401</v>
      </c>
      <c r="I67" s="12">
        <v>102.58190564301367</v>
      </c>
      <c r="J67" s="12">
        <v>102.58115454504238</v>
      </c>
      <c r="K67" s="12">
        <v>102.36891823304403</v>
      </c>
      <c r="L67" s="12">
        <v>102.11126272692547</v>
      </c>
      <c r="M67" s="12">
        <v>101.48803421786435</v>
      </c>
      <c r="N67" s="12">
        <v>100.879976680163</v>
      </c>
      <c r="O67" s="12">
        <v>100.24456172878148</v>
      </c>
      <c r="P67" s="12">
        <v>100.12997272972426</v>
      </c>
      <c r="Q67" s="12">
        <v>99.989388855022312</v>
      </c>
      <c r="R67" s="12">
        <v>100</v>
      </c>
      <c r="S67" s="12">
        <v>99.787785166573457</v>
      </c>
      <c r="T67" s="12">
        <v>99.597043258750872</v>
      </c>
      <c r="U67" s="12">
        <v>99.274761032326992</v>
      </c>
      <c r="V67" s="12">
        <v>98.949263918396724</v>
      </c>
      <c r="W67" s="12">
        <v>98.961236234010315</v>
      </c>
      <c r="X67" s="12">
        <v>99.054947020858563</v>
      </c>
      <c r="Y67" s="12">
        <v>99.084416690998438</v>
      </c>
      <c r="Z67" s="12">
        <v>98.941560818763065</v>
      </c>
      <c r="AA67" s="12">
        <v>98.845355252772634</v>
      </c>
    </row>
    <row r="68" spans="1:27">
      <c r="A68" s="1" t="s">
        <v>524</v>
      </c>
      <c r="B68" s="1" t="s">
        <v>542</v>
      </c>
      <c r="C68" s="1" t="s">
        <v>545</v>
      </c>
      <c r="D68" s="1">
        <v>26</v>
      </c>
      <c r="E68" s="1" t="s">
        <v>858</v>
      </c>
      <c r="F68" s="1" t="s">
        <v>878</v>
      </c>
      <c r="G68" s="1" t="str">
        <f t="shared" si="1"/>
        <v>26아파트규모2</v>
      </c>
      <c r="H68" s="12">
        <v>106.51496797484215</v>
      </c>
      <c r="I68" s="12">
        <v>106.10391008885675</v>
      </c>
      <c r="J68" s="12">
        <v>105.1657639687125</v>
      </c>
      <c r="K68" s="12">
        <v>104.33942454803409</v>
      </c>
      <c r="L68" s="12">
        <v>103.78991911660839</v>
      </c>
      <c r="M68" s="12">
        <v>102.94877343841912</v>
      </c>
      <c r="N68" s="12">
        <v>102.26702970412724</v>
      </c>
      <c r="O68" s="12">
        <v>101.47427932979951</v>
      </c>
      <c r="P68" s="12">
        <v>100.76026554774194</v>
      </c>
      <c r="Q68" s="12">
        <v>100.37672784447452</v>
      </c>
      <c r="R68" s="12">
        <v>100</v>
      </c>
      <c r="S68" s="12">
        <v>99.515293947836142</v>
      </c>
      <c r="T68" s="12">
        <v>98.955343968605945</v>
      </c>
      <c r="U68" s="12">
        <v>98.828906191825467</v>
      </c>
      <c r="V68" s="12">
        <v>98.750359776000295</v>
      </c>
      <c r="W68" s="12">
        <v>99.013061168872369</v>
      </c>
      <c r="X68" s="12">
        <v>99.208324703855183</v>
      </c>
      <c r="Y68" s="12">
        <v>99.417199690842367</v>
      </c>
      <c r="Z68" s="12">
        <v>99.419478048605797</v>
      </c>
      <c r="AA68" s="12">
        <v>99.405253477384818</v>
      </c>
    </row>
    <row r="69" spans="1:27">
      <c r="A69" s="1" t="s">
        <v>524</v>
      </c>
      <c r="B69" s="1" t="s">
        <v>546</v>
      </c>
      <c r="D69" s="1">
        <v>27</v>
      </c>
      <c r="E69" s="1" t="s">
        <v>858</v>
      </c>
      <c r="F69" s="1" t="s">
        <v>878</v>
      </c>
      <c r="G69" s="1" t="str">
        <f t="shared" si="1"/>
        <v>27아파트규모2</v>
      </c>
      <c r="H69" s="12">
        <v>103.17901611505947</v>
      </c>
      <c r="I69" s="12">
        <v>102.5859898502777</v>
      </c>
      <c r="J69" s="12">
        <v>102.49199444955376</v>
      </c>
      <c r="K69" s="12">
        <v>102.22656682429391</v>
      </c>
      <c r="L69" s="12">
        <v>101.97657954358498</v>
      </c>
      <c r="M69" s="12">
        <v>101.1910145771196</v>
      </c>
      <c r="N69" s="12">
        <v>100.62870313629264</v>
      </c>
      <c r="O69" s="12">
        <v>99.782591878897477</v>
      </c>
      <c r="P69" s="12">
        <v>99.630856150364039</v>
      </c>
      <c r="Q69" s="12">
        <v>99.757658455219158</v>
      </c>
      <c r="R69" s="12">
        <v>100</v>
      </c>
      <c r="S69" s="12">
        <v>100.08473584841558</v>
      </c>
      <c r="T69" s="12">
        <v>100.13662299064107</v>
      </c>
      <c r="U69" s="12">
        <v>100.04830568670712</v>
      </c>
      <c r="V69" s="12">
        <v>100.17350169529861</v>
      </c>
      <c r="W69" s="12">
        <v>100.45288251688062</v>
      </c>
      <c r="X69" s="12">
        <v>100.55621077183174</v>
      </c>
      <c r="Y69" s="12">
        <v>100.56368190003519</v>
      </c>
      <c r="Z69" s="12">
        <v>100.25586663251123</v>
      </c>
      <c r="AA69" s="12">
        <v>99.972893774347909</v>
      </c>
    </row>
    <row r="70" spans="1:27">
      <c r="A70" s="1" t="s">
        <v>524</v>
      </c>
      <c r="B70" s="1" t="s">
        <v>547</v>
      </c>
      <c r="D70" s="1">
        <v>28</v>
      </c>
      <c r="E70" s="1" t="s">
        <v>858</v>
      </c>
      <c r="F70" s="1" t="s">
        <v>878</v>
      </c>
      <c r="G70" s="1" t="str">
        <f t="shared" ref="G70:G137" si="5">D70&amp;E70&amp;F70</f>
        <v>28아파트규모2</v>
      </c>
      <c r="H70" s="12">
        <v>97.486850788282467</v>
      </c>
      <c r="I70" s="12">
        <v>97.486850788282467</v>
      </c>
      <c r="J70" s="12">
        <v>98.202685584642538</v>
      </c>
      <c r="K70" s="12">
        <v>98.575506099925789</v>
      </c>
      <c r="L70" s="12">
        <v>99.135149929120402</v>
      </c>
      <c r="M70" s="12">
        <v>99.528169521881622</v>
      </c>
      <c r="N70" s="12">
        <v>99.813107282694503</v>
      </c>
      <c r="O70" s="12">
        <v>99.822943910664307</v>
      </c>
      <c r="P70" s="12">
        <v>99.751494995017339</v>
      </c>
      <c r="Q70" s="12">
        <v>99.801260753772098</v>
      </c>
      <c r="R70" s="12">
        <v>100</v>
      </c>
      <c r="S70" s="12">
        <v>100.19022468231525</v>
      </c>
      <c r="T70" s="12">
        <v>100.22742779754969</v>
      </c>
      <c r="U70" s="12">
        <v>100.3521622260366</v>
      </c>
      <c r="V70" s="12">
        <v>100.42678898766182</v>
      </c>
      <c r="W70" s="12">
        <v>100.75348745700896</v>
      </c>
      <c r="X70" s="12">
        <v>100.98231147857703</v>
      </c>
      <c r="Y70" s="12">
        <v>101.06799109876994</v>
      </c>
      <c r="Z70" s="12">
        <v>100.99334810177241</v>
      </c>
      <c r="AA70" s="12">
        <v>100.99604765747927</v>
      </c>
    </row>
    <row r="71" spans="1:27">
      <c r="A71" s="1" t="s">
        <v>524</v>
      </c>
      <c r="B71" s="1" t="s">
        <v>548</v>
      </c>
      <c r="D71" s="1">
        <v>29</v>
      </c>
      <c r="E71" s="1" t="s">
        <v>858</v>
      </c>
      <c r="F71" s="1" t="s">
        <v>878</v>
      </c>
      <c r="G71" s="1" t="str">
        <f t="shared" si="5"/>
        <v>29아파트규모2</v>
      </c>
      <c r="H71" s="12">
        <v>96.559116694559094</v>
      </c>
      <c r="I71" s="12">
        <v>97.175181807340365</v>
      </c>
      <c r="J71" s="12">
        <v>97.85150010140444</v>
      </c>
      <c r="K71" s="12">
        <v>98.383865317465535</v>
      </c>
      <c r="L71" s="12">
        <v>98.641264402858098</v>
      </c>
      <c r="M71" s="12">
        <v>98.753673291649093</v>
      </c>
      <c r="N71" s="12">
        <v>98.921240909562584</v>
      </c>
      <c r="O71" s="12">
        <v>99.217419705866348</v>
      </c>
      <c r="P71" s="12">
        <v>99.453473147819949</v>
      </c>
      <c r="Q71" s="12">
        <v>99.647765672703002</v>
      </c>
      <c r="R71" s="12">
        <v>100</v>
      </c>
      <c r="S71" s="12">
        <v>100.77466593243886</v>
      </c>
      <c r="T71" s="12">
        <v>101.49687500370845</v>
      </c>
      <c r="U71" s="12">
        <v>101.78295838810794</v>
      </c>
      <c r="V71" s="12">
        <v>102.07088410535555</v>
      </c>
      <c r="W71" s="12">
        <v>103.29458992034621</v>
      </c>
      <c r="X71" s="12">
        <v>104.39284822558035</v>
      </c>
      <c r="Y71" s="12">
        <v>105.63063858982025</v>
      </c>
      <c r="Z71" s="12">
        <v>107.18887514634639</v>
      </c>
      <c r="AA71" s="12">
        <v>108.12224853059485</v>
      </c>
    </row>
    <row r="72" spans="1:27">
      <c r="A72" s="1" t="s">
        <v>524</v>
      </c>
      <c r="B72" s="1" t="s">
        <v>549</v>
      </c>
      <c r="D72" s="1">
        <v>30</v>
      </c>
      <c r="E72" s="1" t="s">
        <v>858</v>
      </c>
      <c r="F72" s="1" t="s">
        <v>878</v>
      </c>
      <c r="G72" s="1" t="str">
        <f t="shared" si="5"/>
        <v>30아파트규모2</v>
      </c>
      <c r="H72" s="12">
        <v>97.426290000771104</v>
      </c>
      <c r="I72" s="12">
        <v>98.279152631636634</v>
      </c>
      <c r="J72" s="12">
        <v>98.974004906490549</v>
      </c>
      <c r="K72" s="12">
        <v>99.708562115677196</v>
      </c>
      <c r="L72" s="12">
        <v>100.38467457758983</v>
      </c>
      <c r="M72" s="12">
        <v>100.74505849378295</v>
      </c>
      <c r="N72" s="12">
        <v>100.14823107674944</v>
      </c>
      <c r="O72" s="12">
        <v>99.95876219454108</v>
      </c>
      <c r="P72" s="12">
        <v>99.845843310523563</v>
      </c>
      <c r="Q72" s="12">
        <v>99.84501712804402</v>
      </c>
      <c r="R72" s="12">
        <v>100</v>
      </c>
      <c r="S72" s="12">
        <v>99.579503746556881</v>
      </c>
      <c r="T72" s="12">
        <v>99.403615491658144</v>
      </c>
      <c r="U72" s="12">
        <v>99.241522224546117</v>
      </c>
      <c r="V72" s="12">
        <v>99.112037768490211</v>
      </c>
      <c r="W72" s="12">
        <v>99.246171212505558</v>
      </c>
      <c r="X72" s="12">
        <v>99.3328145961692</v>
      </c>
      <c r="Y72" s="12">
        <v>99.46682662262279</v>
      </c>
      <c r="Z72" s="12">
        <v>99.483913905843551</v>
      </c>
      <c r="AA72" s="12">
        <v>99.281791051967943</v>
      </c>
    </row>
    <row r="73" spans="1:27">
      <c r="A73" s="1" t="s">
        <v>524</v>
      </c>
      <c r="B73" s="1" t="s">
        <v>917</v>
      </c>
      <c r="D73" s="1">
        <v>31</v>
      </c>
      <c r="E73" s="1" t="s">
        <v>770</v>
      </c>
      <c r="F73" s="1" t="s">
        <v>878</v>
      </c>
      <c r="G73" s="1" t="str">
        <f t="shared" ref="G73" si="6">D73&amp;E73&amp;F73</f>
        <v>31아파트규모2</v>
      </c>
      <c r="R73" s="12">
        <v>100</v>
      </c>
      <c r="S73" s="12">
        <v>102.4668534067704</v>
      </c>
      <c r="T73" s="12">
        <v>102.97240644268774</v>
      </c>
      <c r="U73" s="12">
        <v>104.26096741837092</v>
      </c>
      <c r="V73" s="12">
        <v>105.02937109085555</v>
      </c>
      <c r="W73" s="12">
        <v>106.54791563714159</v>
      </c>
      <c r="X73" s="12">
        <v>108.05731909405594</v>
      </c>
      <c r="Y73" s="12">
        <v>108.17438873172647</v>
      </c>
      <c r="Z73" s="12">
        <v>108.13726582000562</v>
      </c>
      <c r="AA73" s="12">
        <v>107.90400067442793</v>
      </c>
    </row>
    <row r="74" spans="1:27">
      <c r="A74" s="1" t="s">
        <v>524</v>
      </c>
      <c r="B74" s="1" t="s">
        <v>550</v>
      </c>
      <c r="D74" s="1">
        <v>32</v>
      </c>
      <c r="E74" s="1" t="s">
        <v>858</v>
      </c>
      <c r="F74" s="1" t="s">
        <v>878</v>
      </c>
      <c r="G74" s="1" t="str">
        <f t="shared" si="5"/>
        <v>32아파트규모2</v>
      </c>
      <c r="H74" s="12">
        <v>99.680844526115337</v>
      </c>
      <c r="I74" s="12">
        <v>100.29791714851783</v>
      </c>
      <c r="J74" s="12">
        <v>100.60472176873111</v>
      </c>
      <c r="K74" s="12">
        <v>100.7999090840797</v>
      </c>
      <c r="L74" s="12">
        <v>100.78539219081907</v>
      </c>
      <c r="M74" s="12">
        <v>100.79988262770256</v>
      </c>
      <c r="N74" s="12">
        <v>100.63791555081148</v>
      </c>
      <c r="O74" s="12">
        <v>100.35162617663921</v>
      </c>
      <c r="P74" s="12">
        <v>100.25675954162143</v>
      </c>
      <c r="Q74" s="12">
        <v>100.11306261203639</v>
      </c>
      <c r="R74" s="12">
        <v>100</v>
      </c>
      <c r="S74" s="12">
        <v>99.931542803918234</v>
      </c>
      <c r="T74" s="12">
        <v>99.784630984036554</v>
      </c>
      <c r="U74" s="12">
        <v>99.504486883852522</v>
      </c>
      <c r="V74" s="12">
        <v>99.163695467203112</v>
      </c>
      <c r="W74" s="12">
        <v>98.907328645147729</v>
      </c>
      <c r="X74" s="12">
        <v>98.960997241747933</v>
      </c>
      <c r="Y74" s="12">
        <v>98.793094106509599</v>
      </c>
      <c r="Z74" s="12">
        <v>98.423389345110593</v>
      </c>
      <c r="AA74" s="12">
        <v>98.340121980898914</v>
      </c>
    </row>
    <row r="75" spans="1:27">
      <c r="A75" s="1" t="s">
        <v>524</v>
      </c>
      <c r="B75" s="1" t="s">
        <v>551</v>
      </c>
      <c r="D75" s="1">
        <v>33</v>
      </c>
      <c r="E75" s="1" t="s">
        <v>858</v>
      </c>
      <c r="F75" s="1" t="s">
        <v>878</v>
      </c>
      <c r="G75" s="1" t="str">
        <f t="shared" si="5"/>
        <v>33아파트규모2</v>
      </c>
      <c r="H75" s="12">
        <v>98.284990311544902</v>
      </c>
      <c r="I75" s="12">
        <v>98.443578962217543</v>
      </c>
      <c r="J75" s="12">
        <v>98.865895271457305</v>
      </c>
      <c r="K75" s="12">
        <v>99.276201652111922</v>
      </c>
      <c r="L75" s="12">
        <v>99.648980554051732</v>
      </c>
      <c r="M75" s="12">
        <v>99.960694042376048</v>
      </c>
      <c r="N75" s="12">
        <v>99.939057428831433</v>
      </c>
      <c r="O75" s="12">
        <v>100.0041707068882</v>
      </c>
      <c r="P75" s="12">
        <v>99.909522013419519</v>
      </c>
      <c r="Q75" s="12">
        <v>99.885055226192449</v>
      </c>
      <c r="R75" s="12">
        <v>100</v>
      </c>
      <c r="S75" s="12">
        <v>100.04137541475231</v>
      </c>
      <c r="T75" s="12">
        <v>99.932035797837443</v>
      </c>
      <c r="U75" s="12">
        <v>99.992450440201168</v>
      </c>
      <c r="V75" s="12">
        <v>99.996082525770078</v>
      </c>
      <c r="W75" s="12">
        <v>100.30015448476391</v>
      </c>
      <c r="X75" s="12">
        <v>100.34690879074728</v>
      </c>
      <c r="Y75" s="12">
        <v>100.43835064527028</v>
      </c>
      <c r="Z75" s="12">
        <v>100.45727603709238</v>
      </c>
      <c r="AA75" s="12">
        <v>100.42072696671744</v>
      </c>
    </row>
    <row r="76" spans="1:27">
      <c r="A76" s="1" t="s">
        <v>524</v>
      </c>
      <c r="B76" s="1" t="s">
        <v>552</v>
      </c>
      <c r="D76" s="1">
        <v>34</v>
      </c>
      <c r="E76" s="1" t="s">
        <v>858</v>
      </c>
      <c r="F76" s="1" t="s">
        <v>878</v>
      </c>
      <c r="G76" s="1" t="str">
        <f t="shared" si="5"/>
        <v>34아파트규모2</v>
      </c>
      <c r="H76" s="12">
        <v>96.642631866866381</v>
      </c>
      <c r="I76" s="12">
        <v>96.849985963979336</v>
      </c>
      <c r="J76" s="12">
        <v>97.583127379533877</v>
      </c>
      <c r="K76" s="12">
        <v>97.876437959927088</v>
      </c>
      <c r="L76" s="12">
        <v>98.023036387087032</v>
      </c>
      <c r="M76" s="12">
        <v>98.250539864869893</v>
      </c>
      <c r="N76" s="12">
        <v>98.58542212927938</v>
      </c>
      <c r="O76" s="12">
        <v>98.956379951671451</v>
      </c>
      <c r="P76" s="12">
        <v>99.187317261528264</v>
      </c>
      <c r="Q76" s="12">
        <v>99.571141665685971</v>
      </c>
      <c r="R76" s="12">
        <v>100</v>
      </c>
      <c r="S76" s="12">
        <v>100.57165933744199</v>
      </c>
      <c r="T76" s="12">
        <v>100.86413066959221</v>
      </c>
      <c r="U76" s="12">
        <v>100.9676915262732</v>
      </c>
      <c r="V76" s="12">
        <v>101.18424132902952</v>
      </c>
      <c r="W76" s="12">
        <v>101.4989539194554</v>
      </c>
      <c r="X76" s="12">
        <v>101.84332726003551</v>
      </c>
      <c r="Y76" s="12">
        <v>102.06433929116724</v>
      </c>
      <c r="Z76" s="12">
        <v>102.34406402007193</v>
      </c>
      <c r="AA76" s="12">
        <v>102.43468470247346</v>
      </c>
    </row>
    <row r="77" spans="1:27">
      <c r="A77" s="1" t="s">
        <v>524</v>
      </c>
      <c r="B77" s="1" t="s">
        <v>553</v>
      </c>
      <c r="D77" s="1">
        <v>35</v>
      </c>
      <c r="E77" s="1" t="s">
        <v>858</v>
      </c>
      <c r="F77" s="1" t="s">
        <v>878</v>
      </c>
      <c r="G77" s="1" t="str">
        <f t="shared" si="5"/>
        <v>35아파트규모2</v>
      </c>
      <c r="H77" s="12">
        <v>101.56007657692514</v>
      </c>
      <c r="I77" s="12">
        <v>101.69990029145312</v>
      </c>
      <c r="J77" s="12">
        <v>102.71298953359516</v>
      </c>
      <c r="K77" s="12">
        <v>103.14597514743262</v>
      </c>
      <c r="L77" s="12">
        <v>102.98130355202063</v>
      </c>
      <c r="M77" s="12">
        <v>102.56740796756628</v>
      </c>
      <c r="N77" s="12">
        <v>102.24156343934251</v>
      </c>
      <c r="O77" s="12">
        <v>102.01345284167617</v>
      </c>
      <c r="P77" s="12">
        <v>101.20838295108538</v>
      </c>
      <c r="Q77" s="12">
        <v>100.66786797692399</v>
      </c>
      <c r="R77" s="12">
        <v>100</v>
      </c>
      <c r="S77" s="12">
        <v>98.928793357849656</v>
      </c>
      <c r="T77" s="12">
        <v>98.052805204990577</v>
      </c>
      <c r="U77" s="12">
        <v>97.995036803831667</v>
      </c>
      <c r="V77" s="12">
        <v>97.863456121514304</v>
      </c>
      <c r="W77" s="12">
        <v>97.771599513217808</v>
      </c>
      <c r="X77" s="12">
        <v>97.683444072645514</v>
      </c>
      <c r="Y77" s="12">
        <v>97.380697423008868</v>
      </c>
      <c r="Z77" s="12">
        <v>97.130516311336336</v>
      </c>
      <c r="AA77" s="12">
        <v>96.892147868018824</v>
      </c>
    </row>
    <row r="78" spans="1:27">
      <c r="A78" s="1" t="s">
        <v>524</v>
      </c>
      <c r="B78" s="1" t="s">
        <v>554</v>
      </c>
      <c r="D78" s="1">
        <v>36</v>
      </c>
      <c r="E78" s="1" t="s">
        <v>858</v>
      </c>
      <c r="F78" s="1" t="s">
        <v>878</v>
      </c>
      <c r="G78" s="1" t="str">
        <f t="shared" si="5"/>
        <v>36아파트규모2</v>
      </c>
      <c r="H78" s="12">
        <v>98.793373596298665</v>
      </c>
      <c r="I78" s="12">
        <v>99.193517911287586</v>
      </c>
      <c r="J78" s="12">
        <v>98.967963336703733</v>
      </c>
      <c r="K78" s="12">
        <v>99.774810498941804</v>
      </c>
      <c r="L78" s="12">
        <v>99.858292220891528</v>
      </c>
      <c r="M78" s="12">
        <v>100.15878186181608</v>
      </c>
      <c r="N78" s="12">
        <v>100.15942374164653</v>
      </c>
      <c r="O78" s="12">
        <v>100.30750213549513</v>
      </c>
      <c r="P78" s="12">
        <v>100.414026743336</v>
      </c>
      <c r="Q78" s="12">
        <v>100.41954339616994</v>
      </c>
      <c r="R78" s="12">
        <v>100</v>
      </c>
      <c r="S78" s="12">
        <v>99.846263360361633</v>
      </c>
      <c r="T78" s="12">
        <v>99.811327338951656</v>
      </c>
      <c r="U78" s="12">
        <v>99.50709047137903</v>
      </c>
      <c r="V78" s="12">
        <v>99.308774277341342</v>
      </c>
      <c r="W78" s="12">
        <v>98.951064557252138</v>
      </c>
      <c r="X78" s="12">
        <v>98.777061459855332</v>
      </c>
      <c r="Y78" s="12">
        <v>98.553768714172634</v>
      </c>
      <c r="Z78" s="12">
        <v>98.141598727721814</v>
      </c>
      <c r="AA78" s="12">
        <v>97.894545766593993</v>
      </c>
    </row>
    <row r="79" spans="1:27">
      <c r="A79" s="1" t="s">
        <v>524</v>
      </c>
      <c r="B79" s="1" t="s">
        <v>555</v>
      </c>
      <c r="D79" s="1">
        <v>37</v>
      </c>
      <c r="E79" s="1" t="s">
        <v>858</v>
      </c>
      <c r="F79" s="1" t="s">
        <v>878</v>
      </c>
      <c r="G79" s="1" t="str">
        <f t="shared" si="5"/>
        <v>37아파트규모2</v>
      </c>
      <c r="H79" s="12">
        <v>94.940625099690351</v>
      </c>
      <c r="I79" s="12">
        <v>95.211054037794042</v>
      </c>
      <c r="J79" s="12">
        <v>95.562027195261777</v>
      </c>
      <c r="K79" s="12">
        <v>96.074899634212713</v>
      </c>
      <c r="L79" s="12">
        <v>96.773815829664443</v>
      </c>
      <c r="M79" s="12">
        <v>97.049409435107833</v>
      </c>
      <c r="N79" s="12">
        <v>97.314721001314538</v>
      </c>
      <c r="O79" s="12">
        <v>97.931650410887329</v>
      </c>
      <c r="P79" s="12">
        <v>98.797527152866451</v>
      </c>
      <c r="Q79" s="12">
        <v>99.390954063115345</v>
      </c>
      <c r="R79" s="12">
        <v>100</v>
      </c>
      <c r="S79" s="12">
        <v>100.44286227520696</v>
      </c>
      <c r="T79" s="12">
        <v>101.2528466250981</v>
      </c>
      <c r="U79" s="12">
        <v>101.79648955744445</v>
      </c>
      <c r="V79" s="12">
        <v>102.46850770767273</v>
      </c>
      <c r="W79" s="12">
        <v>103.20473609034534</v>
      </c>
      <c r="X79" s="12">
        <v>104.15541971995791</v>
      </c>
      <c r="Y79" s="12">
        <v>105.11301128240777</v>
      </c>
      <c r="Z79" s="12">
        <v>106.47414948029402</v>
      </c>
      <c r="AA79" s="12">
        <v>107.01820800529754</v>
      </c>
    </row>
    <row r="80" spans="1:27">
      <c r="A80" s="1" t="s">
        <v>524</v>
      </c>
      <c r="B80" s="1" t="s">
        <v>556</v>
      </c>
      <c r="D80" s="1">
        <v>38</v>
      </c>
      <c r="E80" s="1" t="s">
        <v>858</v>
      </c>
      <c r="F80" s="1" t="s">
        <v>878</v>
      </c>
      <c r="G80" s="1" t="str">
        <f t="shared" si="5"/>
        <v>38아파트규모2</v>
      </c>
      <c r="H80" s="12">
        <v>102.19919288124724</v>
      </c>
      <c r="I80" s="12">
        <v>102.00874870109654</v>
      </c>
      <c r="J80" s="12">
        <v>101.9279928395368</v>
      </c>
      <c r="K80" s="12">
        <v>101.78842409738991</v>
      </c>
      <c r="L80" s="12">
        <v>101.5199052232235</v>
      </c>
      <c r="M80" s="12">
        <v>101.13705731650022</v>
      </c>
      <c r="N80" s="12">
        <v>100.62697816505052</v>
      </c>
      <c r="O80" s="12">
        <v>100.28841411848681</v>
      </c>
      <c r="P80" s="12">
        <v>100.1395514823088</v>
      </c>
      <c r="Q80" s="12">
        <v>100.0722574606296</v>
      </c>
      <c r="R80" s="12">
        <v>100</v>
      </c>
      <c r="S80" s="12">
        <v>99.817538850602034</v>
      </c>
      <c r="T80" s="12">
        <v>99.447719930625496</v>
      </c>
      <c r="U80" s="12">
        <v>99.232888420608006</v>
      </c>
      <c r="V80" s="12">
        <v>99.225161350512138</v>
      </c>
      <c r="W80" s="12">
        <v>99.404478053420519</v>
      </c>
      <c r="X80" s="12">
        <v>99.583326220023025</v>
      </c>
      <c r="Y80" s="12">
        <v>99.740254392855888</v>
      </c>
      <c r="Z80" s="12">
        <v>99.700164634462169</v>
      </c>
      <c r="AA80" s="12">
        <v>99.63556230690466</v>
      </c>
    </row>
    <row r="81" spans="1:27">
      <c r="A81" s="1" t="s">
        <v>524</v>
      </c>
      <c r="B81" s="1" t="s">
        <v>557</v>
      </c>
      <c r="D81" s="1">
        <v>39</v>
      </c>
      <c r="E81" s="1" t="s">
        <v>858</v>
      </c>
      <c r="F81" s="1" t="s">
        <v>878</v>
      </c>
      <c r="G81" s="1" t="str">
        <f t="shared" si="5"/>
        <v>39아파트규모2</v>
      </c>
      <c r="H81" s="12">
        <v>92.298615136325253</v>
      </c>
      <c r="I81" s="12">
        <v>95.270779924636471</v>
      </c>
      <c r="J81" s="12">
        <v>95.521283361167534</v>
      </c>
      <c r="K81" s="12">
        <v>96.469334268897597</v>
      </c>
      <c r="L81" s="12">
        <v>100.13458281463181</v>
      </c>
      <c r="M81" s="12">
        <v>100.18309482851386</v>
      </c>
      <c r="N81" s="12">
        <v>100.18309482851386</v>
      </c>
      <c r="O81" s="12">
        <v>100.09772736364556</v>
      </c>
      <c r="P81" s="12">
        <v>100.08192762213898</v>
      </c>
      <c r="Q81" s="12">
        <v>100.11990189409488</v>
      </c>
      <c r="R81" s="12">
        <v>100</v>
      </c>
      <c r="S81" s="12">
        <v>99.070496130403924</v>
      </c>
      <c r="T81" s="12">
        <v>98.87619911279161</v>
      </c>
      <c r="U81" s="12">
        <v>98.781009361137436</v>
      </c>
      <c r="V81" s="12">
        <v>98.74222977266929</v>
      </c>
      <c r="W81" s="12">
        <v>98.779914037476104</v>
      </c>
      <c r="X81" s="12">
        <v>98.788101459409063</v>
      </c>
      <c r="Y81" s="12">
        <v>98.875856618207564</v>
      </c>
      <c r="Z81" s="12">
        <v>98.838876614861135</v>
      </c>
      <c r="AA81" s="12">
        <v>98.731421336992483</v>
      </c>
    </row>
    <row r="82" spans="1:27">
      <c r="A82" s="1" t="s">
        <v>655</v>
      </c>
      <c r="D82" s="1">
        <v>40</v>
      </c>
      <c r="E82" s="1" t="s">
        <v>858</v>
      </c>
      <c r="F82" s="1" t="s">
        <v>878</v>
      </c>
      <c r="G82" s="1" t="str">
        <f t="shared" si="5"/>
        <v>40아파트규모2</v>
      </c>
      <c r="H82" s="12">
        <v>100.98274010432615</v>
      </c>
      <c r="I82" s="12">
        <v>101.01661420238348</v>
      </c>
      <c r="J82" s="12">
        <v>101.17183452321616</v>
      </c>
      <c r="K82" s="12">
        <v>101.23642415101583</v>
      </c>
      <c r="L82" s="12">
        <v>101.22649024552021</v>
      </c>
      <c r="M82" s="12">
        <v>100.96297509232816</v>
      </c>
      <c r="N82" s="12">
        <v>100.66363114717248</v>
      </c>
      <c r="O82" s="12">
        <v>100.30081398583461</v>
      </c>
      <c r="P82" s="12">
        <v>100.10230361721256</v>
      </c>
      <c r="Q82" s="12">
        <v>100.00141728311863</v>
      </c>
      <c r="R82" s="12">
        <v>100</v>
      </c>
      <c r="S82" s="12">
        <v>99.905333704420968</v>
      </c>
      <c r="T82" s="12">
        <v>99.788270603798793</v>
      </c>
      <c r="U82" s="12">
        <v>99.676519842799877</v>
      </c>
      <c r="V82" s="12">
        <v>99.624652672747061</v>
      </c>
      <c r="W82" s="12">
        <v>99.95738118061719</v>
      </c>
      <c r="X82" s="12">
        <v>100.25496021503726</v>
      </c>
      <c r="Y82" s="12">
        <v>100.53107816610994</v>
      </c>
      <c r="Z82" s="12">
        <v>100.69158529814175</v>
      </c>
      <c r="AA82" s="12">
        <v>100.76528114180215</v>
      </c>
    </row>
    <row r="83" spans="1:27">
      <c r="A83" s="1" t="s">
        <v>523</v>
      </c>
      <c r="D83" s="1">
        <v>41</v>
      </c>
      <c r="E83" s="1" t="s">
        <v>858</v>
      </c>
      <c r="F83" s="1" t="s">
        <v>878</v>
      </c>
      <c r="G83" s="1" t="str">
        <f t="shared" si="5"/>
        <v>41아파트규모2</v>
      </c>
      <c r="H83" s="12">
        <v>101.98132810380827</v>
      </c>
      <c r="I83" s="12">
        <v>102.04492768712146</v>
      </c>
      <c r="J83" s="12">
        <v>102.06001628360895</v>
      </c>
      <c r="K83" s="12">
        <v>102.02558547786617</v>
      </c>
      <c r="L83" s="12">
        <v>101.9232425422968</v>
      </c>
      <c r="M83" s="12">
        <v>101.64152619274142</v>
      </c>
      <c r="N83" s="12">
        <v>101.26996533823758</v>
      </c>
      <c r="O83" s="12">
        <v>100.8896857795595</v>
      </c>
      <c r="P83" s="12">
        <v>100.55162924471004</v>
      </c>
      <c r="Q83" s="12">
        <v>100.27417679367292</v>
      </c>
      <c r="R83" s="12">
        <v>100</v>
      </c>
      <c r="S83" s="12">
        <v>99.697927335233388</v>
      </c>
      <c r="T83" s="12">
        <v>99.329199555324607</v>
      </c>
      <c r="U83" s="12">
        <v>99.111083417430478</v>
      </c>
      <c r="V83" s="12">
        <v>98.938450355785861</v>
      </c>
      <c r="W83" s="12">
        <v>98.987398195513833</v>
      </c>
      <c r="X83" s="12">
        <v>99.240819844328513</v>
      </c>
      <c r="Y83" s="12">
        <v>99.3741199246478</v>
      </c>
      <c r="Z83" s="12">
        <v>99.334066351891366</v>
      </c>
      <c r="AA83" s="12">
        <v>99.226045571655504</v>
      </c>
    </row>
    <row r="84" spans="1:27">
      <c r="A84" s="1" t="s">
        <v>516</v>
      </c>
      <c r="D84" s="1">
        <v>1</v>
      </c>
      <c r="E84" s="1" t="s">
        <v>858</v>
      </c>
      <c r="F84" s="1" t="s">
        <v>273</v>
      </c>
      <c r="G84" s="1" t="str">
        <f t="shared" si="5"/>
        <v>1아파트규모3</v>
      </c>
      <c r="H84" s="12">
        <v>104.54659117711533</v>
      </c>
      <c r="I84" s="12">
        <v>104.37218530244324</v>
      </c>
      <c r="J84" s="12">
        <v>104.21003310267609</v>
      </c>
      <c r="K84" s="12">
        <v>103.90322600027152</v>
      </c>
      <c r="L84" s="12">
        <v>103.48091237099968</v>
      </c>
      <c r="M84" s="12">
        <v>103.07399559701696</v>
      </c>
      <c r="N84" s="12">
        <v>102.41008785156507</v>
      </c>
      <c r="O84" s="12">
        <v>101.63366283658848</v>
      </c>
      <c r="P84" s="12">
        <v>100.88565500664183</v>
      </c>
      <c r="Q84" s="12">
        <v>100.44041064260621</v>
      </c>
      <c r="R84" s="12">
        <v>100</v>
      </c>
      <c r="S84" s="12">
        <v>99.607701346556212</v>
      </c>
      <c r="T84" s="12">
        <v>99.071896334189731</v>
      </c>
      <c r="U84" s="12">
        <v>98.663876992964759</v>
      </c>
      <c r="V84" s="12">
        <v>98.343673101895973</v>
      </c>
      <c r="W84" s="12">
        <v>98.124363739414306</v>
      </c>
      <c r="X84" s="12">
        <v>98.092150570578013</v>
      </c>
      <c r="Y84" s="12">
        <v>97.977376921769306</v>
      </c>
      <c r="Z84" s="12">
        <v>97.683987226870755</v>
      </c>
      <c r="AA84" s="12">
        <v>97.41851298355094</v>
      </c>
    </row>
    <row r="85" spans="1:27">
      <c r="A85" s="1" t="s">
        <v>521</v>
      </c>
      <c r="D85" s="1">
        <v>2</v>
      </c>
      <c r="E85" s="1" t="s">
        <v>858</v>
      </c>
      <c r="F85" s="1" t="s">
        <v>273</v>
      </c>
      <c r="G85" s="1" t="str">
        <f t="shared" si="5"/>
        <v>2아파트규모3</v>
      </c>
      <c r="H85" s="12">
        <v>106.43338400474407</v>
      </c>
      <c r="I85" s="12">
        <v>106.22834376022386</v>
      </c>
      <c r="J85" s="12">
        <v>105.84718724253976</v>
      </c>
      <c r="K85" s="12">
        <v>105.41479464094149</v>
      </c>
      <c r="L85" s="12">
        <v>104.74837297286618</v>
      </c>
      <c r="M85" s="12">
        <v>104.16517410238103</v>
      </c>
      <c r="N85" s="12">
        <v>103.29535134979962</v>
      </c>
      <c r="O85" s="12">
        <v>102.29656633087419</v>
      </c>
      <c r="P85" s="12">
        <v>101.27378723894563</v>
      </c>
      <c r="Q85" s="12">
        <v>100.63601141592406</v>
      </c>
      <c r="R85" s="12">
        <v>100</v>
      </c>
      <c r="S85" s="12">
        <v>99.356375453362645</v>
      </c>
      <c r="T85" s="12">
        <v>98.576539321024825</v>
      </c>
      <c r="U85" s="12">
        <v>98.033199198971488</v>
      </c>
      <c r="V85" s="12">
        <v>97.630263961445223</v>
      </c>
      <c r="W85" s="12">
        <v>97.335926661275039</v>
      </c>
      <c r="X85" s="12">
        <v>97.271214922992613</v>
      </c>
      <c r="Y85" s="12">
        <v>97.099871990180404</v>
      </c>
      <c r="Z85" s="12">
        <v>96.674433055507933</v>
      </c>
      <c r="AA85" s="12">
        <v>96.272007256150218</v>
      </c>
    </row>
    <row r="86" spans="1:27">
      <c r="A86" s="1" t="s">
        <v>916</v>
      </c>
      <c r="D86" s="1">
        <v>3</v>
      </c>
      <c r="E86" s="1" t="s">
        <v>770</v>
      </c>
      <c r="F86" s="1" t="s">
        <v>273</v>
      </c>
      <c r="G86" s="1" t="str">
        <f t="shared" ref="G86" si="7">D86&amp;E86&amp;F86</f>
        <v>3아파트규모3</v>
      </c>
      <c r="H86" s="12">
        <v>100.77325022034968</v>
      </c>
      <c r="I86" s="12">
        <v>100.65864633495663</v>
      </c>
      <c r="J86" s="12">
        <v>100.92445523994424</v>
      </c>
      <c r="K86" s="12">
        <v>100.86438723270294</v>
      </c>
      <c r="L86" s="12">
        <v>100.92399810262197</v>
      </c>
      <c r="M86" s="12">
        <v>100.8671831831022</v>
      </c>
      <c r="N86" s="12">
        <v>100.61446069594307</v>
      </c>
      <c r="O86" s="12">
        <v>100.28473371434282</v>
      </c>
      <c r="P86" s="12">
        <v>100.09263784797317</v>
      </c>
      <c r="Q86" s="12">
        <v>100.03960895136595</v>
      </c>
      <c r="R86" s="12">
        <v>100</v>
      </c>
      <c r="S86" s="12">
        <v>100.11434838045841</v>
      </c>
      <c r="T86" s="12">
        <v>100.07422849090443</v>
      </c>
      <c r="U86" s="12">
        <v>99.942717586111229</v>
      </c>
      <c r="V86" s="12">
        <v>99.792162063516983</v>
      </c>
      <c r="W86" s="12">
        <v>99.727085816665067</v>
      </c>
      <c r="X86" s="12">
        <v>99.761781750467108</v>
      </c>
      <c r="Y86" s="12">
        <v>99.763652567566965</v>
      </c>
      <c r="Z86" s="12">
        <v>99.743381040761179</v>
      </c>
      <c r="AA86" s="12">
        <v>99.76239074540328</v>
      </c>
    </row>
    <row r="87" spans="1:27">
      <c r="A87" s="1" t="s">
        <v>522</v>
      </c>
      <c r="D87" s="1">
        <v>4</v>
      </c>
      <c r="E87" s="1" t="s">
        <v>858</v>
      </c>
      <c r="F87" s="1" t="s">
        <v>879</v>
      </c>
      <c r="G87" s="1" t="str">
        <f t="shared" si="5"/>
        <v>4아파트규모3</v>
      </c>
      <c r="H87" s="12">
        <v>100.68054781544781</v>
      </c>
      <c r="I87" s="12">
        <v>100.44589648664638</v>
      </c>
      <c r="J87" s="12">
        <v>100.37989345406538</v>
      </c>
      <c r="K87" s="12">
        <v>100.34215802069774</v>
      </c>
      <c r="L87" s="12">
        <v>100.62913940450424</v>
      </c>
      <c r="M87" s="12">
        <v>100.58851096912858</v>
      </c>
      <c r="N87" s="12">
        <v>100.26824654834188</v>
      </c>
      <c r="O87" s="12">
        <v>99.889969875166486</v>
      </c>
      <c r="P87" s="12">
        <v>99.928460667645169</v>
      </c>
      <c r="Q87" s="12">
        <v>99.916713483512837</v>
      </c>
      <c r="R87" s="12">
        <v>100</v>
      </c>
      <c r="S87" s="12">
        <v>100.10542675278924</v>
      </c>
      <c r="T87" s="12">
        <v>100.06920559196386</v>
      </c>
      <c r="U87" s="12">
        <v>99.919825635241352</v>
      </c>
      <c r="V87" s="12">
        <v>99.846885907350895</v>
      </c>
      <c r="W87" s="12">
        <v>99.855569866099273</v>
      </c>
      <c r="X87" s="12">
        <v>99.856079708894299</v>
      </c>
      <c r="Y87" s="12">
        <v>99.861485175447086</v>
      </c>
      <c r="Z87" s="12">
        <v>99.768085255752794</v>
      </c>
      <c r="AA87" s="12">
        <v>99.743460176412739</v>
      </c>
    </row>
    <row r="88" spans="1:27">
      <c r="A88" s="1" t="s">
        <v>853</v>
      </c>
      <c r="D88" s="1">
        <v>5</v>
      </c>
      <c r="E88" s="1" t="s">
        <v>858</v>
      </c>
      <c r="F88" s="1" t="s">
        <v>879</v>
      </c>
      <c r="G88" s="1" t="str">
        <f t="shared" si="5"/>
        <v>5아파트규모3</v>
      </c>
      <c r="H88" s="12">
        <v>100.89043532729663</v>
      </c>
      <c r="I88" s="12">
        <v>100.92794743410192</v>
      </c>
      <c r="J88" s="12">
        <v>101.61634210853867</v>
      </c>
      <c r="K88" s="12">
        <v>101.52773501164651</v>
      </c>
      <c r="L88" s="12">
        <v>101.29757574781219</v>
      </c>
      <c r="M88" s="12">
        <v>101.22018938152269</v>
      </c>
      <c r="N88" s="12">
        <v>101.0533629505147</v>
      </c>
      <c r="O88" s="12">
        <v>100.78546501504286</v>
      </c>
      <c r="P88" s="12">
        <v>100.30034365137759</v>
      </c>
      <c r="Q88" s="12">
        <v>100.19501541187235</v>
      </c>
      <c r="R88" s="12">
        <v>100</v>
      </c>
      <c r="S88" s="12">
        <v>100.12558325886403</v>
      </c>
      <c r="T88" s="12">
        <v>100.0805534777478</v>
      </c>
      <c r="U88" s="12">
        <v>99.97154965101484</v>
      </c>
      <c r="V88" s="12">
        <v>99.72329870230557</v>
      </c>
      <c r="W88" s="12">
        <v>99.565539085821015</v>
      </c>
      <c r="X88" s="12">
        <v>99.643172276615687</v>
      </c>
      <c r="Y88" s="12">
        <v>99.640602072673886</v>
      </c>
      <c r="Z88" s="12">
        <v>99.712283207297972</v>
      </c>
      <c r="AA88" s="12">
        <v>99.786232451425363</v>
      </c>
    </row>
    <row r="89" spans="1:27">
      <c r="A89" s="1" t="s">
        <v>524</v>
      </c>
      <c r="B89" s="1" t="s">
        <v>525</v>
      </c>
      <c r="D89" s="1">
        <v>6</v>
      </c>
      <c r="E89" s="1" t="s">
        <v>858</v>
      </c>
      <c r="F89" s="1" t="s">
        <v>879</v>
      </c>
      <c r="G89" s="1" t="str">
        <f t="shared" si="5"/>
        <v>6아파트규모3</v>
      </c>
      <c r="H89" s="12">
        <v>106.30052441220649</v>
      </c>
      <c r="I89" s="12">
        <v>105.95678291988563</v>
      </c>
      <c r="J89" s="12">
        <v>105.7001731835978</v>
      </c>
      <c r="K89" s="12">
        <v>104.98364430124579</v>
      </c>
      <c r="L89" s="12">
        <v>104.2904942155488</v>
      </c>
      <c r="M89" s="12">
        <v>103.50302571995066</v>
      </c>
      <c r="N89" s="12">
        <v>102.95288481554043</v>
      </c>
      <c r="O89" s="12">
        <v>101.96139877874623</v>
      </c>
      <c r="P89" s="12">
        <v>101.2054773825797</v>
      </c>
      <c r="Q89" s="12">
        <v>100.5413594539871</v>
      </c>
      <c r="R89" s="12">
        <v>100</v>
      </c>
      <c r="S89" s="12">
        <v>99.825137978921106</v>
      </c>
      <c r="T89" s="12">
        <v>98.938738310213822</v>
      </c>
      <c r="U89" s="12">
        <v>98.192053766312611</v>
      </c>
      <c r="V89" s="12">
        <v>97.988396846181118</v>
      </c>
      <c r="W89" s="12">
        <v>97.806563462815006</v>
      </c>
      <c r="X89" s="12">
        <v>97.764270172987551</v>
      </c>
      <c r="Y89" s="12">
        <v>97.437819775234487</v>
      </c>
      <c r="Z89" s="12">
        <v>96.912407950075291</v>
      </c>
      <c r="AA89" s="12">
        <v>96.490161542028034</v>
      </c>
    </row>
    <row r="90" spans="1:27">
      <c r="A90" s="1" t="s">
        <v>524</v>
      </c>
      <c r="B90" s="1" t="s">
        <v>525</v>
      </c>
      <c r="C90" s="1" t="s">
        <v>526</v>
      </c>
      <c r="D90" s="1">
        <v>7</v>
      </c>
      <c r="E90" s="1" t="s">
        <v>858</v>
      </c>
      <c r="F90" s="1" t="s">
        <v>879</v>
      </c>
      <c r="G90" s="1" t="str">
        <f t="shared" si="5"/>
        <v>7아파트규모3</v>
      </c>
      <c r="H90" s="12">
        <v>104.78883872376142</v>
      </c>
      <c r="I90" s="12">
        <v>104.73859441642557</v>
      </c>
      <c r="J90" s="12">
        <v>104.81545046525075</v>
      </c>
      <c r="K90" s="12">
        <v>104.14792856180978</v>
      </c>
      <c r="L90" s="12">
        <v>103.23900249998655</v>
      </c>
      <c r="M90" s="12">
        <v>102.91124444009482</v>
      </c>
      <c r="N90" s="12">
        <v>102.25705275069049</v>
      </c>
      <c r="O90" s="12">
        <v>101.78505296687175</v>
      </c>
      <c r="P90" s="12">
        <v>101.33711909724929</v>
      </c>
      <c r="Q90" s="12">
        <v>100.88946067741621</v>
      </c>
      <c r="R90" s="12">
        <v>100</v>
      </c>
      <c r="S90" s="12">
        <v>99.43825270573474</v>
      </c>
      <c r="T90" s="12">
        <v>98.901916236442105</v>
      </c>
      <c r="U90" s="12">
        <v>98.08821405227674</v>
      </c>
      <c r="V90" s="12">
        <v>97.69174618143262</v>
      </c>
      <c r="W90" s="12">
        <v>96.860821976706063</v>
      </c>
      <c r="X90" s="12">
        <v>96.785185780261415</v>
      </c>
      <c r="Y90" s="12">
        <v>96.54019056276239</v>
      </c>
      <c r="Z90" s="12">
        <v>96.25514057548142</v>
      </c>
      <c r="AA90" s="12">
        <v>96.06275376288302</v>
      </c>
    </row>
    <row r="91" spans="1:27">
      <c r="A91" s="1" t="s">
        <v>524</v>
      </c>
      <c r="B91" s="1" t="s">
        <v>525</v>
      </c>
      <c r="C91" s="1" t="s">
        <v>527</v>
      </c>
      <c r="D91" s="1">
        <v>8</v>
      </c>
      <c r="E91" s="1" t="s">
        <v>858</v>
      </c>
      <c r="F91" s="1" t="s">
        <v>879</v>
      </c>
      <c r="G91" s="1" t="str">
        <f t="shared" si="5"/>
        <v>8아파트규모3</v>
      </c>
      <c r="H91" s="12">
        <v>105.10662522504845</v>
      </c>
      <c r="I91" s="12">
        <v>104.93086091007466</v>
      </c>
      <c r="J91" s="12">
        <v>104.68998945022273</v>
      </c>
      <c r="K91" s="12">
        <v>104.49188381832479</v>
      </c>
      <c r="L91" s="12">
        <v>104.49188381832479</v>
      </c>
      <c r="M91" s="12">
        <v>104.42186426382629</v>
      </c>
      <c r="N91" s="12">
        <v>104.13774392007839</v>
      </c>
      <c r="O91" s="12">
        <v>103.31287172777375</v>
      </c>
      <c r="P91" s="12">
        <v>102.9256261898619</v>
      </c>
      <c r="Q91" s="12">
        <v>102.26527673694051</v>
      </c>
      <c r="R91" s="12">
        <v>100</v>
      </c>
      <c r="S91" s="12">
        <v>99.328670496336059</v>
      </c>
      <c r="T91" s="12">
        <v>98.528520992192199</v>
      </c>
      <c r="U91" s="12">
        <v>98.528520992192199</v>
      </c>
      <c r="V91" s="12">
        <v>98.069685977679441</v>
      </c>
      <c r="W91" s="12">
        <v>97.70582520454407</v>
      </c>
      <c r="X91" s="12">
        <v>97.988410755846417</v>
      </c>
      <c r="Y91" s="12">
        <v>97.931190558945175</v>
      </c>
      <c r="Z91" s="12">
        <v>97.333209903854495</v>
      </c>
      <c r="AA91" s="12">
        <v>97.319352321468287</v>
      </c>
    </row>
    <row r="92" spans="1:27">
      <c r="A92" s="1" t="s">
        <v>524</v>
      </c>
      <c r="B92" s="1" t="s">
        <v>525</v>
      </c>
      <c r="C92" s="1" t="s">
        <v>528</v>
      </c>
      <c r="D92" s="1">
        <v>9</v>
      </c>
      <c r="E92" s="1" t="s">
        <v>858</v>
      </c>
      <c r="F92" s="1" t="s">
        <v>879</v>
      </c>
      <c r="G92" s="1" t="str">
        <f t="shared" si="5"/>
        <v>9아파트규모3</v>
      </c>
      <c r="H92" s="12">
        <v>105.6381029887912</v>
      </c>
      <c r="I92" s="12">
        <v>105.60120983632302</v>
      </c>
      <c r="J92" s="12">
        <v>105.78717975018046</v>
      </c>
      <c r="K92" s="12">
        <v>104.75565230583322</v>
      </c>
      <c r="L92" s="12">
        <v>103.43064474494146</v>
      </c>
      <c r="M92" s="12">
        <v>103.08408549386174</v>
      </c>
      <c r="N92" s="12">
        <v>102.29711919218738</v>
      </c>
      <c r="O92" s="12">
        <v>101.74254738228468</v>
      </c>
      <c r="P92" s="12">
        <v>101.31757646923211</v>
      </c>
      <c r="Q92" s="12">
        <v>100.86310019281315</v>
      </c>
      <c r="R92" s="12">
        <v>100</v>
      </c>
      <c r="S92" s="12">
        <v>99.453766359202689</v>
      </c>
      <c r="T92" s="12">
        <v>98.844435363778899</v>
      </c>
      <c r="U92" s="12">
        <v>97.602228204913075</v>
      </c>
      <c r="V92" s="12">
        <v>97.373362392251565</v>
      </c>
      <c r="W92" s="12">
        <v>96.195537617835853</v>
      </c>
      <c r="X92" s="12">
        <v>96.004123252796219</v>
      </c>
      <c r="Y92" s="12">
        <v>95.692206923698663</v>
      </c>
      <c r="Z92" s="12">
        <v>95.383959028851805</v>
      </c>
      <c r="AA92" s="12">
        <v>95.083506875478179</v>
      </c>
    </row>
    <row r="93" spans="1:27">
      <c r="A93" s="1" t="s">
        <v>524</v>
      </c>
      <c r="B93" s="1" t="s">
        <v>525</v>
      </c>
      <c r="C93" s="1" t="s">
        <v>529</v>
      </c>
      <c r="D93" s="1">
        <v>10</v>
      </c>
      <c r="E93" s="1" t="s">
        <v>858</v>
      </c>
      <c r="F93" s="1" t="s">
        <v>879</v>
      </c>
      <c r="G93" s="1" t="str">
        <f t="shared" si="5"/>
        <v>10아파트규모3</v>
      </c>
      <c r="H93" s="12">
        <v>102.22206079534206</v>
      </c>
      <c r="I93" s="12">
        <v>102.22206079534206</v>
      </c>
      <c r="J93" s="12">
        <v>102.22206079534206</v>
      </c>
      <c r="K93" s="12">
        <v>102.22206079534206</v>
      </c>
      <c r="L93" s="12">
        <v>101.82969154962829</v>
      </c>
      <c r="M93" s="12">
        <v>101.3764381463708</v>
      </c>
      <c r="N93" s="12">
        <v>100.83528679586144</v>
      </c>
      <c r="O93" s="12">
        <v>100.83528679586144</v>
      </c>
      <c r="P93" s="12">
        <v>100.28167925591342</v>
      </c>
      <c r="Q93" s="12">
        <v>100</v>
      </c>
      <c r="R93" s="12">
        <v>100</v>
      </c>
      <c r="S93" s="12">
        <v>99.471995882940661</v>
      </c>
      <c r="T93" s="12">
        <v>99.322956043946832</v>
      </c>
      <c r="U93" s="12">
        <v>99.13264866307226</v>
      </c>
      <c r="V93" s="12">
        <v>98.311128174146162</v>
      </c>
      <c r="W93" s="12">
        <v>98.125385683152828</v>
      </c>
      <c r="X93" s="12">
        <v>98.125385683152828</v>
      </c>
      <c r="Y93" s="12">
        <v>97.938263042976203</v>
      </c>
      <c r="Z93" s="12">
        <v>97.938263042976203</v>
      </c>
      <c r="AA93" s="12">
        <v>97.927432708959458</v>
      </c>
    </row>
    <row r="94" spans="1:27">
      <c r="A94" s="1" t="s">
        <v>524</v>
      </c>
      <c r="B94" s="1" t="s">
        <v>525</v>
      </c>
      <c r="C94" s="1" t="s">
        <v>530</v>
      </c>
      <c r="D94" s="1">
        <v>11</v>
      </c>
      <c r="E94" s="1" t="s">
        <v>858</v>
      </c>
      <c r="F94" s="1" t="s">
        <v>879</v>
      </c>
      <c r="G94" s="1" t="str">
        <f t="shared" si="5"/>
        <v>11아파트규모3</v>
      </c>
      <c r="H94" s="12">
        <v>106.99295043930634</v>
      </c>
      <c r="I94" s="12">
        <v>106.51365649989059</v>
      </c>
      <c r="J94" s="12">
        <v>106.10368244132</v>
      </c>
      <c r="K94" s="12">
        <v>105.36468788320393</v>
      </c>
      <c r="L94" s="12">
        <v>104.77066650794059</v>
      </c>
      <c r="M94" s="12">
        <v>103.77240552908764</v>
      </c>
      <c r="N94" s="12">
        <v>103.26986982120084</v>
      </c>
      <c r="O94" s="12">
        <v>102.04143860796937</v>
      </c>
      <c r="P94" s="12">
        <v>101.14585929410654</v>
      </c>
      <c r="Q94" s="12">
        <v>100.3839577612785</v>
      </c>
      <c r="R94" s="12">
        <v>100</v>
      </c>
      <c r="S94" s="12">
        <v>100.00400818603723</v>
      </c>
      <c r="T94" s="12">
        <v>98.955718807412282</v>
      </c>
      <c r="U94" s="12">
        <v>98.239963440219341</v>
      </c>
      <c r="V94" s="12">
        <v>98.125463302148262</v>
      </c>
      <c r="W94" s="12">
        <v>98.245677996802954</v>
      </c>
      <c r="X94" s="12">
        <v>98.218981757455225</v>
      </c>
      <c r="Y94" s="12">
        <v>97.854455060162053</v>
      </c>
      <c r="Z94" s="12">
        <v>97.216934017513907</v>
      </c>
      <c r="AA94" s="12">
        <v>96.687846959928109</v>
      </c>
    </row>
    <row r="95" spans="1:27">
      <c r="A95" s="1" t="s">
        <v>524</v>
      </c>
      <c r="B95" s="1" t="s">
        <v>525</v>
      </c>
      <c r="C95" s="1" t="s">
        <v>531</v>
      </c>
      <c r="D95" s="1">
        <v>12</v>
      </c>
      <c r="E95" s="1" t="s">
        <v>858</v>
      </c>
      <c r="F95" s="1" t="s">
        <v>879</v>
      </c>
      <c r="G95" s="1" t="str">
        <f t="shared" si="5"/>
        <v>12아파트규모3</v>
      </c>
      <c r="H95" s="12">
        <v>107.05487770551527</v>
      </c>
      <c r="I95" s="12">
        <v>106.89198548481784</v>
      </c>
      <c r="J95" s="12">
        <v>106.71422580156076</v>
      </c>
      <c r="K95" s="12">
        <v>105.55228649746418</v>
      </c>
      <c r="L95" s="12">
        <v>104.93030589229457</v>
      </c>
      <c r="M95" s="12">
        <v>103.94999707005248</v>
      </c>
      <c r="N95" s="12">
        <v>103.36089613385516</v>
      </c>
      <c r="O95" s="12">
        <v>101.58983575449734</v>
      </c>
      <c r="P95" s="12">
        <v>101.0819192509295</v>
      </c>
      <c r="Q95" s="12">
        <v>100.35235503916951</v>
      </c>
      <c r="R95" s="12">
        <v>100</v>
      </c>
      <c r="S95" s="12">
        <v>99.588976995143199</v>
      </c>
      <c r="T95" s="12">
        <v>99.148202099569943</v>
      </c>
      <c r="U95" s="12">
        <v>98.281322560248668</v>
      </c>
      <c r="V95" s="12">
        <v>98.308075571369699</v>
      </c>
      <c r="W95" s="12">
        <v>98.72584783834337</v>
      </c>
      <c r="X95" s="12">
        <v>98.423785889160868</v>
      </c>
      <c r="Y95" s="12">
        <v>98.276900251201099</v>
      </c>
      <c r="Z95" s="12">
        <v>97.735906209382691</v>
      </c>
      <c r="AA95" s="12">
        <v>97.115318649849442</v>
      </c>
    </row>
    <row r="96" spans="1:27">
      <c r="A96" s="1" t="s">
        <v>524</v>
      </c>
      <c r="B96" s="1" t="s">
        <v>525</v>
      </c>
      <c r="C96" s="1" t="s">
        <v>532</v>
      </c>
      <c r="D96" s="1">
        <v>13</v>
      </c>
      <c r="E96" s="1" t="s">
        <v>858</v>
      </c>
      <c r="F96" s="1" t="s">
        <v>879</v>
      </c>
      <c r="G96" s="1" t="str">
        <f t="shared" si="5"/>
        <v>13아파트규모3</v>
      </c>
      <c r="H96" s="12">
        <v>106.94806577970957</v>
      </c>
      <c r="I96" s="12">
        <v>106.24014596580366</v>
      </c>
      <c r="J96" s="12">
        <v>105.6631279880342</v>
      </c>
      <c r="K96" s="12">
        <v>105.22885779046253</v>
      </c>
      <c r="L96" s="12">
        <v>104.65505463093187</v>
      </c>
      <c r="M96" s="12">
        <v>103.64381336814027</v>
      </c>
      <c r="N96" s="12">
        <v>103.20391148644659</v>
      </c>
      <c r="O96" s="12">
        <v>102.37017735857083</v>
      </c>
      <c r="P96" s="12">
        <v>101.19225124157275</v>
      </c>
      <c r="Q96" s="12">
        <v>100.40688096099248</v>
      </c>
      <c r="R96" s="12">
        <v>100</v>
      </c>
      <c r="S96" s="12">
        <v>100.30280539261871</v>
      </c>
      <c r="T96" s="12">
        <v>98.817866714462994</v>
      </c>
      <c r="U96" s="12">
        <v>98.210304244866393</v>
      </c>
      <c r="V96" s="12">
        <v>97.994671176067754</v>
      </c>
      <c r="W96" s="12">
        <v>97.902656358887725</v>
      </c>
      <c r="X96" s="12">
        <v>98.072323365602216</v>
      </c>
      <c r="Y96" s="12">
        <v>97.552523312856735</v>
      </c>
      <c r="Z96" s="12">
        <v>96.846335730764409</v>
      </c>
      <c r="AA96" s="12">
        <v>96.382349842633246</v>
      </c>
    </row>
    <row r="97" spans="1:27">
      <c r="A97" s="1" t="s">
        <v>524</v>
      </c>
      <c r="B97" s="1" t="s">
        <v>533</v>
      </c>
      <c r="D97" s="1">
        <v>14</v>
      </c>
      <c r="E97" s="1" t="s">
        <v>858</v>
      </c>
      <c r="F97" s="1" t="s">
        <v>879</v>
      </c>
      <c r="G97" s="1" t="str">
        <f t="shared" si="5"/>
        <v>14아파트규모3</v>
      </c>
      <c r="H97" s="12">
        <v>106.60148554470439</v>
      </c>
      <c r="I97" s="12">
        <v>106.50627898516217</v>
      </c>
      <c r="J97" s="12">
        <v>105.99419997695281</v>
      </c>
      <c r="K97" s="12">
        <v>105.71233639170606</v>
      </c>
      <c r="L97" s="12">
        <v>105.08112301596032</v>
      </c>
      <c r="M97" s="12">
        <v>104.60530330548468</v>
      </c>
      <c r="N97" s="12">
        <v>103.7096086868886</v>
      </c>
      <c r="O97" s="12">
        <v>102.63916498555226</v>
      </c>
      <c r="P97" s="12">
        <v>101.39493975935076</v>
      </c>
      <c r="Q97" s="12">
        <v>100.72651895704911</v>
      </c>
      <c r="R97" s="12">
        <v>100</v>
      </c>
      <c r="S97" s="12">
        <v>99.110798231209401</v>
      </c>
      <c r="T97" s="12">
        <v>98.394262491613006</v>
      </c>
      <c r="U97" s="12">
        <v>97.932082246170154</v>
      </c>
      <c r="V97" s="12">
        <v>97.418831678822571</v>
      </c>
      <c r="W97" s="12">
        <v>96.986546655629411</v>
      </c>
      <c r="X97" s="12">
        <v>96.905892791830453</v>
      </c>
      <c r="Y97" s="12">
        <v>96.782934326622168</v>
      </c>
      <c r="Z97" s="12">
        <v>96.268398339033013</v>
      </c>
      <c r="AA97" s="12">
        <v>95.816109825617772</v>
      </c>
    </row>
    <row r="98" spans="1:27">
      <c r="A98" s="1" t="s">
        <v>524</v>
      </c>
      <c r="B98" s="1" t="s">
        <v>533</v>
      </c>
      <c r="C98" s="1" t="s">
        <v>534</v>
      </c>
      <c r="D98" s="1">
        <v>15</v>
      </c>
      <c r="E98" s="1" t="s">
        <v>858</v>
      </c>
      <c r="F98" s="1" t="s">
        <v>879</v>
      </c>
      <c r="G98" s="1" t="str">
        <f t="shared" si="5"/>
        <v>15아파트규모3</v>
      </c>
      <c r="H98" s="12">
        <v>107.59094369818982</v>
      </c>
      <c r="I98" s="12">
        <v>107.61474515924938</v>
      </c>
      <c r="J98" s="12">
        <v>106.96982663450649</v>
      </c>
      <c r="K98" s="12">
        <v>106.65496404100672</v>
      </c>
      <c r="L98" s="12">
        <v>106.3907225187338</v>
      </c>
      <c r="M98" s="12">
        <v>105.93288897974151</v>
      </c>
      <c r="N98" s="12">
        <v>105.21930832693785</v>
      </c>
      <c r="O98" s="12">
        <v>104.12197063657814</v>
      </c>
      <c r="P98" s="12">
        <v>102.44183901877383</v>
      </c>
      <c r="Q98" s="12">
        <v>101.18682784991445</v>
      </c>
      <c r="R98" s="12">
        <v>100</v>
      </c>
      <c r="S98" s="12">
        <v>98.374884148928828</v>
      </c>
      <c r="T98" s="12">
        <v>96.627516255682906</v>
      </c>
      <c r="U98" s="12">
        <v>96.032412907108963</v>
      </c>
      <c r="V98" s="12">
        <v>95.44126928322369</v>
      </c>
      <c r="W98" s="12">
        <v>94.966814664410805</v>
      </c>
      <c r="X98" s="12">
        <v>94.584490531071893</v>
      </c>
      <c r="Y98" s="12">
        <v>94.43266863771828</v>
      </c>
      <c r="Z98" s="12">
        <v>94.162940126483164</v>
      </c>
      <c r="AA98" s="12">
        <v>93.30177260230947</v>
      </c>
    </row>
    <row r="99" spans="1:27">
      <c r="A99" s="1" t="s">
        <v>524</v>
      </c>
      <c r="B99" s="1" t="s">
        <v>533</v>
      </c>
      <c r="C99" s="1" t="s">
        <v>535</v>
      </c>
      <c r="D99" s="1">
        <v>16</v>
      </c>
      <c r="E99" s="1" t="s">
        <v>858</v>
      </c>
      <c r="F99" s="1" t="s">
        <v>879</v>
      </c>
      <c r="G99" s="1" t="str">
        <f t="shared" si="5"/>
        <v>16아파트규모3</v>
      </c>
      <c r="H99" s="12">
        <v>104.78774620614092</v>
      </c>
      <c r="I99" s="12">
        <v>104.68156741590985</v>
      </c>
      <c r="J99" s="12">
        <v>104.4273466149933</v>
      </c>
      <c r="K99" s="12">
        <v>104.24566499212</v>
      </c>
      <c r="L99" s="12">
        <v>103.53695949630524</v>
      </c>
      <c r="M99" s="12">
        <v>103.42816349824011</v>
      </c>
      <c r="N99" s="12">
        <v>102.9454678650502</v>
      </c>
      <c r="O99" s="12">
        <v>102.22168677747955</v>
      </c>
      <c r="P99" s="12">
        <v>101.11461226557105</v>
      </c>
      <c r="Q99" s="12">
        <v>100.72418442408461</v>
      </c>
      <c r="R99" s="12">
        <v>100</v>
      </c>
      <c r="S99" s="12">
        <v>98.890371283699196</v>
      </c>
      <c r="T99" s="12">
        <v>97.982352236643891</v>
      </c>
      <c r="U99" s="12">
        <v>97.461280956238468</v>
      </c>
      <c r="V99" s="12">
        <v>97.144838832211803</v>
      </c>
      <c r="W99" s="12">
        <v>96.632870355251725</v>
      </c>
      <c r="X99" s="12">
        <v>96.405675838395851</v>
      </c>
      <c r="Y99" s="12">
        <v>96.826745313997449</v>
      </c>
      <c r="Z99" s="12">
        <v>96.846321889018355</v>
      </c>
      <c r="AA99" s="12">
        <v>96.473798546110544</v>
      </c>
    </row>
    <row r="100" spans="1:27">
      <c r="A100" s="1" t="s">
        <v>524</v>
      </c>
      <c r="B100" s="1" t="s">
        <v>533</v>
      </c>
      <c r="C100" s="1" t="s">
        <v>536</v>
      </c>
      <c r="D100" s="1">
        <v>17</v>
      </c>
      <c r="E100" s="1" t="s">
        <v>858</v>
      </c>
      <c r="F100" s="1" t="s">
        <v>879</v>
      </c>
      <c r="G100" s="1" t="str">
        <f t="shared" si="5"/>
        <v>17아파트규모3</v>
      </c>
      <c r="H100" s="12">
        <v>103.977309495433</v>
      </c>
      <c r="I100" s="12">
        <v>103.76935412048243</v>
      </c>
      <c r="J100" s="12">
        <v>103.58677589255636</v>
      </c>
      <c r="K100" s="12">
        <v>103.45399813183484</v>
      </c>
      <c r="L100" s="12">
        <v>102.85482999402389</v>
      </c>
      <c r="M100" s="12">
        <v>102.51880611328227</v>
      </c>
      <c r="N100" s="12">
        <v>102.06690876635032</v>
      </c>
      <c r="O100" s="12">
        <v>101.26399573048572</v>
      </c>
      <c r="P100" s="12">
        <v>100.5733420940352</v>
      </c>
      <c r="Q100" s="12">
        <v>100.1145190943091</v>
      </c>
      <c r="R100" s="12">
        <v>100</v>
      </c>
      <c r="S100" s="12">
        <v>99.56235401099795</v>
      </c>
      <c r="T100" s="12">
        <v>99.400085815209678</v>
      </c>
      <c r="U100" s="12">
        <v>99.09171649030975</v>
      </c>
      <c r="V100" s="12">
        <v>98.577410550666187</v>
      </c>
      <c r="W100" s="12">
        <v>98.530940069584886</v>
      </c>
      <c r="X100" s="12">
        <v>98.478234538093872</v>
      </c>
      <c r="Y100" s="12">
        <v>98.155635062175392</v>
      </c>
      <c r="Z100" s="12">
        <v>97.67298936658861</v>
      </c>
      <c r="AA100" s="12">
        <v>97.42942114953928</v>
      </c>
    </row>
    <row r="101" spans="1:27">
      <c r="A101" s="1" t="s">
        <v>524</v>
      </c>
      <c r="B101" s="1" t="s">
        <v>533</v>
      </c>
      <c r="C101" s="1" t="s">
        <v>537</v>
      </c>
      <c r="D101" s="1">
        <v>18</v>
      </c>
      <c r="E101" s="1" t="s">
        <v>858</v>
      </c>
      <c r="F101" s="1" t="s">
        <v>879</v>
      </c>
      <c r="G101" s="1" t="str">
        <f t="shared" si="5"/>
        <v>18아파트규모3</v>
      </c>
      <c r="H101" s="12">
        <v>105.60286904551718</v>
      </c>
      <c r="I101" s="12">
        <v>105.60286904551718</v>
      </c>
      <c r="J101" s="12">
        <v>105.04122282088908</v>
      </c>
      <c r="K101" s="12">
        <v>104.98384945204242</v>
      </c>
      <c r="L101" s="12">
        <v>104.76201328301069</v>
      </c>
      <c r="M101" s="12">
        <v>103.68994448021691</v>
      </c>
      <c r="N101" s="12">
        <v>102.43412198147928</v>
      </c>
      <c r="O101" s="12">
        <v>101.40424187600605</v>
      </c>
      <c r="P101" s="12">
        <v>100.2110896358256</v>
      </c>
      <c r="Q101" s="12">
        <v>100.40507455229411</v>
      </c>
      <c r="R101" s="12">
        <v>100</v>
      </c>
      <c r="S101" s="12">
        <v>99.436299285927632</v>
      </c>
      <c r="T101" s="12">
        <v>98.743171675816086</v>
      </c>
      <c r="U101" s="12">
        <v>98.420060702848005</v>
      </c>
      <c r="V101" s="12">
        <v>98.020106493612687</v>
      </c>
      <c r="W101" s="12">
        <v>97.845346499130997</v>
      </c>
      <c r="X101" s="12">
        <v>98.317661282260914</v>
      </c>
      <c r="Y101" s="12">
        <v>98.758743261730046</v>
      </c>
      <c r="Z101" s="12">
        <v>97.394313402446016</v>
      </c>
      <c r="AA101" s="12">
        <v>96.965466371036342</v>
      </c>
    </row>
    <row r="102" spans="1:27">
      <c r="A102" s="1" t="s">
        <v>524</v>
      </c>
      <c r="B102" s="1" t="s">
        <v>533</v>
      </c>
      <c r="C102" s="1" t="s">
        <v>538</v>
      </c>
      <c r="D102" s="1">
        <v>19</v>
      </c>
      <c r="E102" s="1" t="s">
        <v>858</v>
      </c>
      <c r="F102" s="1" t="s">
        <v>879</v>
      </c>
      <c r="G102" s="1" t="str">
        <f t="shared" si="5"/>
        <v>19아파트규모3</v>
      </c>
      <c r="H102" s="12">
        <v>107.94319739695234</v>
      </c>
      <c r="I102" s="12">
        <v>107.94319739695234</v>
      </c>
      <c r="J102" s="12">
        <v>107.94319739695234</v>
      </c>
      <c r="K102" s="12">
        <v>105.90653329512305</v>
      </c>
      <c r="L102" s="12">
        <v>105.90653329512305</v>
      </c>
      <c r="M102" s="12">
        <v>105.90653329512305</v>
      </c>
      <c r="N102" s="12">
        <v>103.86986919329377</v>
      </c>
      <c r="O102" s="12">
        <v>102.85133549227038</v>
      </c>
      <c r="P102" s="12">
        <v>102.03666824155455</v>
      </c>
      <c r="Q102" s="12">
        <v>102.03666824155455</v>
      </c>
      <c r="R102" s="12">
        <v>100</v>
      </c>
      <c r="S102" s="12">
        <v>100</v>
      </c>
      <c r="T102" s="12">
        <v>100</v>
      </c>
      <c r="U102" s="12">
        <v>100</v>
      </c>
      <c r="V102" s="12">
        <v>100</v>
      </c>
      <c r="W102" s="12">
        <v>100</v>
      </c>
      <c r="X102" s="12">
        <v>100</v>
      </c>
      <c r="Y102" s="12">
        <v>100</v>
      </c>
      <c r="Z102" s="12">
        <v>99.592666331371362</v>
      </c>
      <c r="AA102" s="12">
        <v>99.592666331371362</v>
      </c>
    </row>
    <row r="103" spans="1:27">
      <c r="A103" s="1" t="s">
        <v>524</v>
      </c>
      <c r="B103" s="1" t="s">
        <v>533</v>
      </c>
      <c r="C103" s="1" t="s">
        <v>539</v>
      </c>
      <c r="D103" s="1">
        <v>20</v>
      </c>
      <c r="E103" s="1" t="s">
        <v>858</v>
      </c>
      <c r="F103" s="1" t="s">
        <v>879</v>
      </c>
      <c r="G103" s="1" t="str">
        <f t="shared" si="5"/>
        <v>20아파트규모3</v>
      </c>
      <c r="H103" s="12">
        <v>112.08557794922845</v>
      </c>
      <c r="I103" s="12">
        <v>111.95651298297247</v>
      </c>
      <c r="J103" s="12">
        <v>111.06255206400773</v>
      </c>
      <c r="K103" s="12">
        <v>110.27936746942092</v>
      </c>
      <c r="L103" s="12">
        <v>109.03659770976935</v>
      </c>
      <c r="M103" s="12">
        <v>107.982476847548</v>
      </c>
      <c r="N103" s="12">
        <v>106.17315042518051</v>
      </c>
      <c r="O103" s="12">
        <v>103.97703767421815</v>
      </c>
      <c r="P103" s="12">
        <v>102.01812996096352</v>
      </c>
      <c r="Q103" s="12">
        <v>101.2261303577214</v>
      </c>
      <c r="R103" s="12">
        <v>100</v>
      </c>
      <c r="S103" s="12">
        <v>99.08556443749606</v>
      </c>
      <c r="T103" s="12">
        <v>98.955708687970855</v>
      </c>
      <c r="U103" s="12">
        <v>98.276925565374114</v>
      </c>
      <c r="V103" s="12">
        <v>97.428402985059307</v>
      </c>
      <c r="W103" s="12">
        <v>96.490929191095105</v>
      </c>
      <c r="X103" s="12">
        <v>96.690529459259196</v>
      </c>
      <c r="Y103" s="12">
        <v>96.152335291267505</v>
      </c>
      <c r="Z103" s="12">
        <v>95.634749015053501</v>
      </c>
      <c r="AA103" s="12">
        <v>95.200994494548013</v>
      </c>
    </row>
    <row r="104" spans="1:27">
      <c r="A104" s="1" t="s">
        <v>524</v>
      </c>
      <c r="B104" s="1" t="s">
        <v>533</v>
      </c>
      <c r="C104" s="1" t="s">
        <v>540</v>
      </c>
      <c r="D104" s="1">
        <v>21</v>
      </c>
      <c r="E104" s="1" t="s">
        <v>858</v>
      </c>
      <c r="F104" s="1" t="s">
        <v>879</v>
      </c>
      <c r="G104" s="1" t="str">
        <f t="shared" si="5"/>
        <v>21아파트규모3</v>
      </c>
      <c r="H104" s="12">
        <v>106.35046346332796</v>
      </c>
      <c r="I104" s="12">
        <v>106.35046346332796</v>
      </c>
      <c r="J104" s="12">
        <v>105.14091295107478</v>
      </c>
      <c r="K104" s="12">
        <v>105.14091295107478</v>
      </c>
      <c r="L104" s="12">
        <v>104.46551289832364</v>
      </c>
      <c r="M104" s="12">
        <v>104.46551289832364</v>
      </c>
      <c r="N104" s="12">
        <v>102.76784436341532</v>
      </c>
      <c r="O104" s="12">
        <v>102.58645140222131</v>
      </c>
      <c r="P104" s="12">
        <v>101.87215181407339</v>
      </c>
      <c r="Q104" s="12">
        <v>100.75613797778045</v>
      </c>
      <c r="R104" s="12">
        <v>100</v>
      </c>
      <c r="S104" s="12">
        <v>100</v>
      </c>
      <c r="T104" s="12">
        <v>99.322716436454769</v>
      </c>
      <c r="U104" s="12">
        <v>99.285738778592886</v>
      </c>
      <c r="V104" s="12">
        <v>99.285738778592886</v>
      </c>
      <c r="W104" s="12">
        <v>98.726359287495171</v>
      </c>
      <c r="X104" s="12">
        <v>98.507469093991688</v>
      </c>
      <c r="Y104" s="12">
        <v>98.218933784758846</v>
      </c>
      <c r="Z104" s="12">
        <v>96.183604366270941</v>
      </c>
      <c r="AA104" s="12">
        <v>95.956008556537171</v>
      </c>
    </row>
    <row r="105" spans="1:27">
      <c r="A105" s="1" t="s">
        <v>524</v>
      </c>
      <c r="B105" s="1" t="s">
        <v>541</v>
      </c>
      <c r="D105" s="1">
        <v>22</v>
      </c>
      <c r="E105" s="1" t="s">
        <v>858</v>
      </c>
      <c r="F105" s="1" t="s">
        <v>879</v>
      </c>
      <c r="G105" s="1" t="str">
        <f t="shared" si="5"/>
        <v>22아파트규모3</v>
      </c>
      <c r="H105" s="12">
        <v>105.91992970843324</v>
      </c>
      <c r="I105" s="12">
        <v>105.52616860361121</v>
      </c>
      <c r="J105" s="12">
        <v>105.48389644866194</v>
      </c>
      <c r="K105" s="12">
        <v>105.0555529770072</v>
      </c>
      <c r="L105" s="12">
        <v>104.27940738955083</v>
      </c>
      <c r="M105" s="12">
        <v>103.70595301575169</v>
      </c>
      <c r="N105" s="12">
        <v>102.07995403400056</v>
      </c>
      <c r="O105" s="12">
        <v>101.43400183936006</v>
      </c>
      <c r="P105" s="12">
        <v>100.82685128597997</v>
      </c>
      <c r="Q105" s="12">
        <v>100.42361382233125</v>
      </c>
      <c r="R105" s="12">
        <v>100</v>
      </c>
      <c r="S105" s="12">
        <v>99.412412382034915</v>
      </c>
      <c r="T105" s="12">
        <v>98.579855593216763</v>
      </c>
      <c r="U105" s="12">
        <v>98.145031195720236</v>
      </c>
      <c r="V105" s="12">
        <v>97.797371207044051</v>
      </c>
      <c r="W105" s="12">
        <v>97.934101588307527</v>
      </c>
      <c r="X105" s="12">
        <v>97.894591915331802</v>
      </c>
      <c r="Y105" s="12">
        <v>97.876797129669512</v>
      </c>
      <c r="Z105" s="12">
        <v>98.190727669647046</v>
      </c>
      <c r="AA105" s="12">
        <v>98.108146955579684</v>
      </c>
    </row>
    <row r="106" spans="1:27">
      <c r="A106" s="1" t="s">
        <v>524</v>
      </c>
      <c r="B106" s="1" t="s">
        <v>542</v>
      </c>
      <c r="D106" s="1">
        <v>23</v>
      </c>
      <c r="E106" s="1" t="s">
        <v>858</v>
      </c>
      <c r="F106" s="1" t="s">
        <v>879</v>
      </c>
      <c r="G106" s="1" t="str">
        <f t="shared" si="5"/>
        <v>23아파트규모3</v>
      </c>
      <c r="H106" s="12">
        <v>102.94981028140299</v>
      </c>
      <c r="I106" s="12">
        <v>102.5270407461694</v>
      </c>
      <c r="J106" s="12">
        <v>101.98304085203888</v>
      </c>
      <c r="K106" s="12">
        <v>101.88203826394412</v>
      </c>
      <c r="L106" s="12">
        <v>101.73531602202156</v>
      </c>
      <c r="M106" s="12">
        <v>101.31895600972376</v>
      </c>
      <c r="N106" s="12">
        <v>101.02477144575812</v>
      </c>
      <c r="O106" s="12">
        <v>100.54728353013473</v>
      </c>
      <c r="P106" s="12">
        <v>100.3242648787308</v>
      </c>
      <c r="Q106" s="12">
        <v>100.12666947277017</v>
      </c>
      <c r="R106" s="12">
        <v>100</v>
      </c>
      <c r="S106" s="12">
        <v>99.463881592180314</v>
      </c>
      <c r="T106" s="12">
        <v>99.271434490865957</v>
      </c>
      <c r="U106" s="12">
        <v>98.98577687294538</v>
      </c>
      <c r="V106" s="12">
        <v>98.863483572741728</v>
      </c>
      <c r="W106" s="12">
        <v>98.808841782997561</v>
      </c>
      <c r="X106" s="12">
        <v>98.694033362100299</v>
      </c>
      <c r="Y106" s="12">
        <v>98.428710089058725</v>
      </c>
      <c r="Z106" s="12">
        <v>98.027460541751168</v>
      </c>
      <c r="AA106" s="12">
        <v>97.721189274115474</v>
      </c>
    </row>
    <row r="107" spans="1:27">
      <c r="A107" s="1" t="s">
        <v>524</v>
      </c>
      <c r="B107" s="1" t="s">
        <v>542</v>
      </c>
      <c r="C107" s="1" t="s">
        <v>543</v>
      </c>
      <c r="D107" s="1">
        <v>24</v>
      </c>
      <c r="E107" s="1" t="s">
        <v>858</v>
      </c>
      <c r="F107" s="1" t="s">
        <v>879</v>
      </c>
      <c r="G107" s="1" t="str">
        <f t="shared" si="5"/>
        <v>24아파트규모3</v>
      </c>
      <c r="H107" s="12">
        <v>100.97252483617223</v>
      </c>
      <c r="I107" s="12">
        <v>100.71921891593263</v>
      </c>
      <c r="J107" s="12">
        <v>100.84281076205927</v>
      </c>
      <c r="K107" s="12">
        <v>101.09078632459192</v>
      </c>
      <c r="L107" s="12">
        <v>100.77329788456747</v>
      </c>
      <c r="M107" s="12">
        <v>100.77329788456747</v>
      </c>
      <c r="N107" s="12">
        <v>100.77329788456747</v>
      </c>
      <c r="O107" s="12">
        <v>100.47742107975735</v>
      </c>
      <c r="P107" s="12">
        <v>100.3056501597237</v>
      </c>
      <c r="Q107" s="12">
        <v>100.1314913162462</v>
      </c>
      <c r="R107" s="12">
        <v>100</v>
      </c>
      <c r="S107" s="12">
        <v>99.714671584410539</v>
      </c>
      <c r="T107" s="12">
        <v>99.618348697944825</v>
      </c>
      <c r="U107" s="12">
        <v>99.618348697944825</v>
      </c>
      <c r="V107" s="12">
        <v>99.618348697944825</v>
      </c>
      <c r="W107" s="12">
        <v>99.409805560412025</v>
      </c>
      <c r="X107" s="12">
        <v>99.587579129770077</v>
      </c>
      <c r="Y107" s="12">
        <v>99.424264227918087</v>
      </c>
      <c r="Z107" s="12">
        <v>99.015234251855659</v>
      </c>
      <c r="AA107" s="12">
        <v>98.322052335513916</v>
      </c>
    </row>
    <row r="108" spans="1:27">
      <c r="A108" s="1" t="s">
        <v>524</v>
      </c>
      <c r="B108" s="1" t="s">
        <v>542</v>
      </c>
      <c r="C108" s="1" t="s">
        <v>544</v>
      </c>
      <c r="D108" s="1">
        <v>25</v>
      </c>
      <c r="E108" s="1" t="s">
        <v>858</v>
      </c>
      <c r="F108" s="1" t="s">
        <v>879</v>
      </c>
      <c r="G108" s="1" t="str">
        <f t="shared" si="5"/>
        <v>25아파트규모3</v>
      </c>
      <c r="H108" s="12">
        <v>104.00531461962323</v>
      </c>
      <c r="I108" s="12">
        <v>103.45946411388393</v>
      </c>
      <c r="J108" s="12">
        <v>102.44410939310184</v>
      </c>
      <c r="K108" s="12">
        <v>102.11727281551394</v>
      </c>
      <c r="L108" s="12">
        <v>102.00153428156015</v>
      </c>
      <c r="M108" s="12">
        <v>101.58195025066266</v>
      </c>
      <c r="N108" s="12">
        <v>100.94718071614952</v>
      </c>
      <c r="O108" s="12">
        <v>100.26113394765099</v>
      </c>
      <c r="P108" s="12">
        <v>100.111612736354</v>
      </c>
      <c r="Q108" s="12">
        <v>100.0749808340377</v>
      </c>
      <c r="R108" s="12">
        <v>100</v>
      </c>
      <c r="S108" s="12">
        <v>99.381458644635728</v>
      </c>
      <c r="T108" s="12">
        <v>99.193157851018839</v>
      </c>
      <c r="U108" s="12">
        <v>98.600905108719772</v>
      </c>
      <c r="V108" s="12">
        <v>98.496641933360493</v>
      </c>
      <c r="W108" s="12">
        <v>98.558904331804627</v>
      </c>
      <c r="X108" s="12">
        <v>98.319035506342772</v>
      </c>
      <c r="Y108" s="12">
        <v>97.920874700965612</v>
      </c>
      <c r="Z108" s="12">
        <v>97.629963205477068</v>
      </c>
      <c r="AA108" s="12">
        <v>97.576703027952504</v>
      </c>
    </row>
    <row r="109" spans="1:27">
      <c r="A109" s="1" t="s">
        <v>524</v>
      </c>
      <c r="B109" s="1" t="s">
        <v>542</v>
      </c>
      <c r="C109" s="1" t="s">
        <v>545</v>
      </c>
      <c r="D109" s="1">
        <v>26</v>
      </c>
      <c r="E109" s="1" t="s">
        <v>858</v>
      </c>
      <c r="F109" s="1" t="s">
        <v>879</v>
      </c>
      <c r="G109" s="1" t="str">
        <f t="shared" si="5"/>
        <v>26아파트규모3</v>
      </c>
      <c r="H109" s="12">
        <v>103.21713529326989</v>
      </c>
      <c r="I109" s="12">
        <v>102.80964949618618</v>
      </c>
      <c r="J109" s="12">
        <v>102.31290303407694</v>
      </c>
      <c r="K109" s="12">
        <v>102.21369621522857</v>
      </c>
      <c r="L109" s="12">
        <v>102.16379505203008</v>
      </c>
      <c r="M109" s="12">
        <v>101.42308001632608</v>
      </c>
      <c r="N109" s="12">
        <v>101.31723224851702</v>
      </c>
      <c r="O109" s="12">
        <v>100.9551340269235</v>
      </c>
      <c r="P109" s="12">
        <v>100.60101961467407</v>
      </c>
      <c r="Q109" s="12">
        <v>100.18651669512569</v>
      </c>
      <c r="R109" s="12">
        <v>100</v>
      </c>
      <c r="S109" s="12">
        <v>99.378193609623224</v>
      </c>
      <c r="T109" s="12">
        <v>99.105993454096861</v>
      </c>
      <c r="U109" s="12">
        <v>99.004642637966683</v>
      </c>
      <c r="V109" s="12">
        <v>98.764285077003748</v>
      </c>
      <c r="W109" s="12">
        <v>98.673754311055418</v>
      </c>
      <c r="X109" s="12">
        <v>98.499025916781889</v>
      </c>
      <c r="Y109" s="12">
        <v>98.331026994632964</v>
      </c>
      <c r="Z109" s="12">
        <v>97.789907788497715</v>
      </c>
      <c r="AA109" s="12">
        <v>97.447216294914867</v>
      </c>
    </row>
    <row r="110" spans="1:27">
      <c r="A110" s="1" t="s">
        <v>524</v>
      </c>
      <c r="B110" s="1" t="s">
        <v>546</v>
      </c>
      <c r="D110" s="1">
        <v>27</v>
      </c>
      <c r="E110" s="1" t="s">
        <v>858</v>
      </c>
      <c r="F110" s="1" t="s">
        <v>879</v>
      </c>
      <c r="G110" s="1" t="str">
        <f t="shared" si="5"/>
        <v>27아파트규모3</v>
      </c>
      <c r="H110" s="12">
        <v>102.21262346008331</v>
      </c>
      <c r="I110" s="12">
        <v>101.61635195993672</v>
      </c>
      <c r="J110" s="12">
        <v>101.47113772184746</v>
      </c>
      <c r="K110" s="12">
        <v>101.16527072067693</v>
      </c>
      <c r="L110" s="12">
        <v>101.04036005242091</v>
      </c>
      <c r="M110" s="12">
        <v>100.66517556638536</v>
      </c>
      <c r="N110" s="12">
        <v>100.11567035377836</v>
      </c>
      <c r="O110" s="12">
        <v>99.588445962199174</v>
      </c>
      <c r="P110" s="12">
        <v>99.922816141786086</v>
      </c>
      <c r="Q110" s="12">
        <v>99.955769999628274</v>
      </c>
      <c r="R110" s="12">
        <v>100</v>
      </c>
      <c r="S110" s="12">
        <v>100.04636424477269</v>
      </c>
      <c r="T110" s="12">
        <v>100.04636424477269</v>
      </c>
      <c r="U110" s="12">
        <v>99.89044618612408</v>
      </c>
      <c r="V110" s="12">
        <v>99.948322862322684</v>
      </c>
      <c r="W110" s="12">
        <v>100.00679348973156</v>
      </c>
      <c r="X110" s="12">
        <v>100.13057217121626</v>
      </c>
      <c r="Y110" s="12">
        <v>100.04429641171471</v>
      </c>
      <c r="Z110" s="12">
        <v>99.771550093706736</v>
      </c>
      <c r="AA110" s="12">
        <v>99.498597219267012</v>
      </c>
    </row>
    <row r="111" spans="1:27">
      <c r="A111" s="1" t="s">
        <v>524</v>
      </c>
      <c r="B111" s="1" t="s">
        <v>547</v>
      </c>
      <c r="D111" s="1">
        <v>28</v>
      </c>
      <c r="E111" s="1" t="s">
        <v>858</v>
      </c>
      <c r="F111" s="1" t="s">
        <v>879</v>
      </c>
      <c r="G111" s="1" t="str">
        <f t="shared" si="5"/>
        <v>28아파트규모3</v>
      </c>
      <c r="H111" s="12">
        <v>96.080093905968766</v>
      </c>
      <c r="I111" s="12">
        <v>96.228743685006208</v>
      </c>
      <c r="J111" s="12">
        <v>96.471191868709894</v>
      </c>
      <c r="K111" s="12">
        <v>97.031306727760651</v>
      </c>
      <c r="L111" s="12">
        <v>99.210775087566844</v>
      </c>
      <c r="M111" s="12">
        <v>100.05327312909222</v>
      </c>
      <c r="N111" s="12">
        <v>99.963351304615855</v>
      </c>
      <c r="O111" s="12">
        <v>99.762088558897261</v>
      </c>
      <c r="P111" s="12">
        <v>99.733076949177132</v>
      </c>
      <c r="Q111" s="12">
        <v>99.868567019963677</v>
      </c>
      <c r="R111" s="12">
        <v>100</v>
      </c>
      <c r="S111" s="12">
        <v>100.07216590371723</v>
      </c>
      <c r="T111" s="12">
        <v>100.07216590371723</v>
      </c>
      <c r="U111" s="12">
        <v>100.07216590371723</v>
      </c>
      <c r="V111" s="12">
        <v>99.839719588531992</v>
      </c>
      <c r="W111" s="12">
        <v>99.941438734825653</v>
      </c>
      <c r="X111" s="12">
        <v>99.701077457382155</v>
      </c>
      <c r="Y111" s="12">
        <v>99.593777529485195</v>
      </c>
      <c r="Z111" s="12">
        <v>99.579644934058209</v>
      </c>
      <c r="AA111" s="12">
        <v>99.321202311995933</v>
      </c>
    </row>
    <row r="112" spans="1:27">
      <c r="A112" s="1" t="s">
        <v>524</v>
      </c>
      <c r="B112" s="1" t="s">
        <v>548</v>
      </c>
      <c r="D112" s="1">
        <v>29</v>
      </c>
      <c r="E112" s="1" t="s">
        <v>858</v>
      </c>
      <c r="F112" s="1" t="s">
        <v>879</v>
      </c>
      <c r="G112" s="1" t="str">
        <f t="shared" si="5"/>
        <v>29아파트규모3</v>
      </c>
      <c r="H112" s="12">
        <v>97.6871617185611</v>
      </c>
      <c r="I112" s="12">
        <v>98.02211724909985</v>
      </c>
      <c r="J112" s="12">
        <v>98.693195441363528</v>
      </c>
      <c r="K112" s="12">
        <v>98.693195441363528</v>
      </c>
      <c r="L112" s="12">
        <v>98.693195441363528</v>
      </c>
      <c r="M112" s="12">
        <v>98.962719359667375</v>
      </c>
      <c r="N112" s="12">
        <v>99.028372467883315</v>
      </c>
      <c r="O112" s="12">
        <v>99.068005680555501</v>
      </c>
      <c r="P112" s="12">
        <v>99.068005680555501</v>
      </c>
      <c r="Q112" s="12">
        <v>99.400208434939813</v>
      </c>
      <c r="R112" s="12">
        <v>100</v>
      </c>
      <c r="S112" s="12">
        <v>102.00022517850043</v>
      </c>
      <c r="T112" s="12">
        <v>102.13350634703266</v>
      </c>
      <c r="U112" s="12">
        <v>102.13350634703266</v>
      </c>
      <c r="V112" s="12">
        <v>102.13350634703266</v>
      </c>
      <c r="W112" s="12">
        <v>102.29236780437174</v>
      </c>
      <c r="X112" s="12">
        <v>102.6112122983177</v>
      </c>
      <c r="Y112" s="12">
        <v>103.62166543975377</v>
      </c>
      <c r="Z112" s="12">
        <v>104.50759980779311</v>
      </c>
      <c r="AA112" s="12">
        <v>106.01441383153103</v>
      </c>
    </row>
    <row r="113" spans="1:27">
      <c r="A113" s="1" t="s">
        <v>524</v>
      </c>
      <c r="B113" s="1" t="s">
        <v>549</v>
      </c>
      <c r="D113" s="1">
        <v>30</v>
      </c>
      <c r="E113" s="1" t="s">
        <v>858</v>
      </c>
      <c r="F113" s="1" t="s">
        <v>879</v>
      </c>
      <c r="G113" s="1" t="str">
        <f t="shared" si="5"/>
        <v>30아파트규모3</v>
      </c>
      <c r="H113" s="12">
        <v>101.13154960129026</v>
      </c>
      <c r="I113" s="12">
        <v>101.37890838816588</v>
      </c>
      <c r="J113" s="12">
        <v>101.37890838816588</v>
      </c>
      <c r="K113" s="12">
        <v>101.37890838816588</v>
      </c>
      <c r="L113" s="12">
        <v>101.37890838816588</v>
      </c>
      <c r="M113" s="12">
        <v>101.81754048593719</v>
      </c>
      <c r="N113" s="12">
        <v>101.21277108632776</v>
      </c>
      <c r="O113" s="12">
        <v>100.73245672683041</v>
      </c>
      <c r="P113" s="12">
        <v>100.55064145184377</v>
      </c>
      <c r="Q113" s="12">
        <v>100</v>
      </c>
      <c r="R113" s="12">
        <v>100</v>
      </c>
      <c r="S113" s="12">
        <v>99.430702819366729</v>
      </c>
      <c r="T113" s="12">
        <v>99.430702819366729</v>
      </c>
      <c r="U113" s="12">
        <v>99.241673836737348</v>
      </c>
      <c r="V113" s="12">
        <v>98.860883907439217</v>
      </c>
      <c r="W113" s="12">
        <v>98.314477010358218</v>
      </c>
      <c r="X113" s="12">
        <v>98.053759825910092</v>
      </c>
      <c r="Y113" s="12">
        <v>98.053759825910092</v>
      </c>
      <c r="Z113" s="12">
        <v>98.231111076438665</v>
      </c>
      <c r="AA113" s="12">
        <v>98.496069431477395</v>
      </c>
    </row>
    <row r="114" spans="1:27">
      <c r="A114" s="1" t="s">
        <v>524</v>
      </c>
      <c r="B114" s="1" t="s">
        <v>917</v>
      </c>
      <c r="D114" s="1">
        <v>31</v>
      </c>
      <c r="E114" s="1" t="s">
        <v>770</v>
      </c>
      <c r="F114" s="1" t="s">
        <v>879</v>
      </c>
      <c r="G114" s="1" t="str">
        <f t="shared" ref="G114" si="8">D114&amp;E114&amp;F114</f>
        <v>31아파트규모3</v>
      </c>
    </row>
    <row r="115" spans="1:27">
      <c r="A115" s="1" t="s">
        <v>524</v>
      </c>
      <c r="B115" s="1" t="s">
        <v>550</v>
      </c>
      <c r="D115" s="1">
        <v>32</v>
      </c>
      <c r="E115" s="1" t="s">
        <v>858</v>
      </c>
      <c r="F115" s="1" t="s">
        <v>879</v>
      </c>
      <c r="G115" s="1" t="str">
        <f t="shared" si="5"/>
        <v>32아파트규모3</v>
      </c>
      <c r="H115" s="12">
        <v>100.88433703594893</v>
      </c>
      <c r="I115" s="12">
        <v>100.88433703594893</v>
      </c>
      <c r="J115" s="12">
        <v>101.09608902926838</v>
      </c>
      <c r="K115" s="12">
        <v>100.82221358943691</v>
      </c>
      <c r="L115" s="12">
        <v>100.47752509858047</v>
      </c>
      <c r="M115" s="12">
        <v>100.3717396631485</v>
      </c>
      <c r="N115" s="12">
        <v>100.45015620593156</v>
      </c>
      <c r="O115" s="12">
        <v>100.21234240500701</v>
      </c>
      <c r="P115" s="12">
        <v>100.11846261847178</v>
      </c>
      <c r="Q115" s="12">
        <v>100.12202781209426</v>
      </c>
      <c r="R115" s="12">
        <v>100</v>
      </c>
      <c r="S115" s="12">
        <v>99.817760123616623</v>
      </c>
      <c r="T115" s="12">
        <v>99.546816833459729</v>
      </c>
      <c r="U115" s="12">
        <v>97.622428960252122</v>
      </c>
      <c r="V115" s="12">
        <v>96.595024939487459</v>
      </c>
      <c r="W115" s="12">
        <v>95.562720747996863</v>
      </c>
      <c r="X115" s="12">
        <v>94.956182209408297</v>
      </c>
      <c r="Y115" s="12">
        <v>94.391085122646317</v>
      </c>
      <c r="Z115" s="12">
        <v>94.391085122646317</v>
      </c>
      <c r="AA115" s="12">
        <v>94.391085122646317</v>
      </c>
    </row>
    <row r="116" spans="1:27">
      <c r="A116" s="1" t="s">
        <v>524</v>
      </c>
      <c r="B116" s="1" t="s">
        <v>551</v>
      </c>
      <c r="D116" s="1">
        <v>33</v>
      </c>
      <c r="E116" s="1" t="s">
        <v>858</v>
      </c>
      <c r="F116" s="1" t="s">
        <v>879</v>
      </c>
      <c r="G116" s="1" t="str">
        <f t="shared" si="5"/>
        <v>33아파트규모3</v>
      </c>
      <c r="H116" s="12">
        <v>100.90989860024709</v>
      </c>
      <c r="I116" s="12">
        <v>100.92791542120673</v>
      </c>
      <c r="J116" s="12">
        <v>100.96330145783051</v>
      </c>
      <c r="K116" s="12">
        <v>100.92899927009127</v>
      </c>
      <c r="L116" s="12">
        <v>100.8857399336303</v>
      </c>
      <c r="M116" s="12">
        <v>100.86719983823268</v>
      </c>
      <c r="N116" s="12">
        <v>100.84841679319332</v>
      </c>
      <c r="O116" s="12">
        <v>100.6255287136716</v>
      </c>
      <c r="P116" s="12">
        <v>100.29358543212165</v>
      </c>
      <c r="Q116" s="12">
        <v>100.01595931232499</v>
      </c>
      <c r="R116" s="12">
        <v>100</v>
      </c>
      <c r="S116" s="12">
        <v>100</v>
      </c>
      <c r="T116" s="12">
        <v>99.784231790618392</v>
      </c>
      <c r="U116" s="12">
        <v>99.684663010643817</v>
      </c>
      <c r="V116" s="12">
        <v>99.580476033334591</v>
      </c>
      <c r="W116" s="12">
        <v>99.703725821677097</v>
      </c>
      <c r="X116" s="12">
        <v>99.895960604621081</v>
      </c>
      <c r="Y116" s="12">
        <v>99.895960604621081</v>
      </c>
      <c r="Z116" s="12">
        <v>99.945715839969296</v>
      </c>
      <c r="AA116" s="12">
        <v>99.61303843681101</v>
      </c>
    </row>
    <row r="117" spans="1:27">
      <c r="A117" s="1" t="s">
        <v>524</v>
      </c>
      <c r="B117" s="1" t="s">
        <v>552</v>
      </c>
      <c r="D117" s="1">
        <v>34</v>
      </c>
      <c r="E117" s="1" t="s">
        <v>858</v>
      </c>
      <c r="F117" s="1" t="s">
        <v>879</v>
      </c>
      <c r="G117" s="1" t="str">
        <f t="shared" si="5"/>
        <v>34아파트규모3</v>
      </c>
      <c r="H117" s="12">
        <v>99.494233037952867</v>
      </c>
      <c r="I117" s="12">
        <v>99.494233037952867</v>
      </c>
      <c r="J117" s="12">
        <v>101.25738855859997</v>
      </c>
      <c r="K117" s="12">
        <v>101.19767662195811</v>
      </c>
      <c r="L117" s="12">
        <v>101.19767662195811</v>
      </c>
      <c r="M117" s="12">
        <v>101.15313614681246</v>
      </c>
      <c r="N117" s="12">
        <v>101.00205168568789</v>
      </c>
      <c r="O117" s="12">
        <v>100.63958110718276</v>
      </c>
      <c r="P117" s="12">
        <v>100.25646621563504</v>
      </c>
      <c r="Q117" s="12">
        <v>100.25646621563504</v>
      </c>
      <c r="R117" s="12">
        <v>100</v>
      </c>
      <c r="S117" s="12">
        <v>101.13454141060475</v>
      </c>
      <c r="T117" s="12">
        <v>101.69251580631835</v>
      </c>
      <c r="U117" s="12">
        <v>102.04294153053637</v>
      </c>
      <c r="V117" s="12">
        <v>101.71254436865635</v>
      </c>
      <c r="W117" s="12">
        <v>101.62130334585517</v>
      </c>
      <c r="X117" s="12">
        <v>102.14247325943737</v>
      </c>
      <c r="Y117" s="12">
        <v>102.41307846831373</v>
      </c>
      <c r="Z117" s="12">
        <v>102.7769552479453</v>
      </c>
      <c r="AA117" s="12">
        <v>103.12568568749691</v>
      </c>
    </row>
    <row r="118" spans="1:27">
      <c r="A118" s="1" t="s">
        <v>524</v>
      </c>
      <c r="B118" s="1" t="s">
        <v>553</v>
      </c>
      <c r="D118" s="1">
        <v>35</v>
      </c>
      <c r="E118" s="1" t="s">
        <v>858</v>
      </c>
      <c r="F118" s="1" t="s">
        <v>879</v>
      </c>
      <c r="G118" s="1" t="str">
        <f t="shared" si="5"/>
        <v>35아파트규모3</v>
      </c>
      <c r="H118" s="12">
        <v>102.41321416612301</v>
      </c>
      <c r="I118" s="12">
        <v>102.41321416612301</v>
      </c>
      <c r="J118" s="12">
        <v>103.27064485560341</v>
      </c>
      <c r="K118" s="12">
        <v>102.20976944897627</v>
      </c>
      <c r="L118" s="12">
        <v>102.20976944897627</v>
      </c>
      <c r="M118" s="12">
        <v>102.20976944897627</v>
      </c>
      <c r="N118" s="12">
        <v>102.08447728270886</v>
      </c>
      <c r="O118" s="12">
        <v>102.49073329824719</v>
      </c>
      <c r="P118" s="12">
        <v>101.36699726180824</v>
      </c>
      <c r="Q118" s="12">
        <v>100.98306091228127</v>
      </c>
      <c r="R118" s="12">
        <v>100</v>
      </c>
      <c r="S118" s="12">
        <v>100.29158604643229</v>
      </c>
      <c r="T118" s="12">
        <v>99.884789628574978</v>
      </c>
      <c r="U118" s="12">
        <v>99.838575927671485</v>
      </c>
      <c r="V118" s="12">
        <v>99.761389573912695</v>
      </c>
      <c r="W118" s="12">
        <v>99.648100596289026</v>
      </c>
      <c r="X118" s="12">
        <v>100.0177985386413</v>
      </c>
      <c r="Y118" s="12">
        <v>100.0177985386413</v>
      </c>
      <c r="Z118" s="12">
        <v>99.285333714764988</v>
      </c>
      <c r="AA118" s="12">
        <v>99.285333714764988</v>
      </c>
    </row>
    <row r="119" spans="1:27">
      <c r="A119" s="1" t="s">
        <v>524</v>
      </c>
      <c r="B119" s="1" t="s">
        <v>554</v>
      </c>
      <c r="D119" s="1">
        <v>36</v>
      </c>
      <c r="E119" s="1" t="s">
        <v>858</v>
      </c>
      <c r="F119" s="1" t="s">
        <v>879</v>
      </c>
      <c r="G119" s="1" t="str">
        <f t="shared" si="5"/>
        <v>36아파트규모3</v>
      </c>
      <c r="H119" s="12">
        <v>98.72611464968152</v>
      </c>
      <c r="I119" s="12">
        <v>100</v>
      </c>
      <c r="J119" s="12">
        <v>100</v>
      </c>
      <c r="K119" s="12">
        <v>100</v>
      </c>
      <c r="L119" s="12">
        <v>100</v>
      </c>
      <c r="M119" s="12">
        <v>100</v>
      </c>
      <c r="N119" s="12">
        <v>100</v>
      </c>
      <c r="O119" s="12">
        <v>100</v>
      </c>
      <c r="P119" s="12">
        <v>100</v>
      </c>
      <c r="Q119" s="12">
        <v>100</v>
      </c>
      <c r="R119" s="12">
        <v>100</v>
      </c>
      <c r="S119" s="12">
        <v>98.089171974522287</v>
      </c>
      <c r="T119" s="12">
        <v>98.089171974522287</v>
      </c>
      <c r="U119" s="12">
        <v>98.089171974522287</v>
      </c>
      <c r="V119" s="12">
        <v>96.178343949044589</v>
      </c>
      <c r="W119" s="12">
        <v>95.189159595551018</v>
      </c>
      <c r="X119" s="12">
        <v>94.265364065644476</v>
      </c>
      <c r="Y119" s="12">
        <v>94.902321183129558</v>
      </c>
      <c r="Z119" s="12">
        <v>94.265364065644476</v>
      </c>
      <c r="AA119" s="12">
        <v>94.265364065644476</v>
      </c>
    </row>
    <row r="120" spans="1:27">
      <c r="A120" s="1" t="s">
        <v>524</v>
      </c>
      <c r="B120" s="1" t="s">
        <v>555</v>
      </c>
      <c r="D120" s="1">
        <v>37</v>
      </c>
      <c r="E120" s="1" t="s">
        <v>858</v>
      </c>
      <c r="F120" s="1" t="s">
        <v>879</v>
      </c>
      <c r="G120" s="1" t="str">
        <f t="shared" si="5"/>
        <v>37아파트규모3</v>
      </c>
      <c r="H120" s="12">
        <v>94.031706429862368</v>
      </c>
      <c r="I120" s="12">
        <v>94.031706429862368</v>
      </c>
      <c r="J120" s="12">
        <v>98.072050446283527</v>
      </c>
      <c r="K120" s="12">
        <v>99.458479919905031</v>
      </c>
      <c r="L120" s="12">
        <v>99.500404066261197</v>
      </c>
      <c r="M120" s="12">
        <v>99.54219198646102</v>
      </c>
      <c r="N120" s="12">
        <v>99.54219198646102</v>
      </c>
      <c r="O120" s="12">
        <v>99.54219198646102</v>
      </c>
      <c r="P120" s="12">
        <v>99.864062509181139</v>
      </c>
      <c r="Q120" s="12">
        <v>99.864062509181139</v>
      </c>
      <c r="R120" s="12">
        <v>100</v>
      </c>
      <c r="S120" s="12">
        <v>100.30176670510443</v>
      </c>
      <c r="T120" s="12">
        <v>100.30176670510443</v>
      </c>
      <c r="U120" s="12">
        <v>100.94075070509464</v>
      </c>
      <c r="V120" s="12">
        <v>101.76830033406401</v>
      </c>
      <c r="W120" s="12">
        <v>102.563049750652</v>
      </c>
      <c r="X120" s="12">
        <v>103.80997492118556</v>
      </c>
      <c r="Y120" s="12">
        <v>104.1626046732389</v>
      </c>
      <c r="Z120" s="12">
        <v>106.01092453381781</v>
      </c>
      <c r="AA120" s="12">
        <v>106.27872597011212</v>
      </c>
    </row>
    <row r="121" spans="1:27">
      <c r="A121" s="1" t="s">
        <v>524</v>
      </c>
      <c r="B121" s="1" t="s">
        <v>556</v>
      </c>
      <c r="D121" s="1">
        <v>38</v>
      </c>
      <c r="E121" s="1" t="s">
        <v>858</v>
      </c>
      <c r="F121" s="1" t="s">
        <v>879</v>
      </c>
      <c r="G121" s="1" t="str">
        <f t="shared" si="5"/>
        <v>38아파트규모3</v>
      </c>
      <c r="H121" s="12">
        <v>103.2119419624419</v>
      </c>
      <c r="I121" s="12">
        <v>103.2119419624419</v>
      </c>
      <c r="J121" s="12">
        <v>102.7082066472849</v>
      </c>
      <c r="K121" s="12">
        <v>102.73255869527509</v>
      </c>
      <c r="L121" s="12">
        <v>101.94167484044249</v>
      </c>
      <c r="M121" s="12">
        <v>101.75296330764522</v>
      </c>
      <c r="N121" s="12">
        <v>101.33946223072947</v>
      </c>
      <c r="O121" s="12">
        <v>100.62872542674553</v>
      </c>
      <c r="P121" s="12">
        <v>99.957390095657345</v>
      </c>
      <c r="Q121" s="12">
        <v>99.928008476441889</v>
      </c>
      <c r="R121" s="12">
        <v>100</v>
      </c>
      <c r="S121" s="12">
        <v>99.810441565596477</v>
      </c>
      <c r="T121" s="12">
        <v>99.733149643216137</v>
      </c>
      <c r="U121" s="12">
        <v>99.843546484341189</v>
      </c>
      <c r="V121" s="12">
        <v>99.763808830860995</v>
      </c>
      <c r="W121" s="12">
        <v>99.667363399129513</v>
      </c>
      <c r="X121" s="12">
        <v>99.395631930093657</v>
      </c>
      <c r="Y121" s="12">
        <v>99.283853344813068</v>
      </c>
      <c r="Z121" s="12">
        <v>99.290128331396346</v>
      </c>
      <c r="AA121" s="12">
        <v>99.37619596387681</v>
      </c>
    </row>
    <row r="122" spans="1:27">
      <c r="A122" s="1" t="s">
        <v>524</v>
      </c>
      <c r="B122" s="1" t="s">
        <v>557</v>
      </c>
      <c r="D122" s="1">
        <v>39</v>
      </c>
      <c r="E122" s="1" t="s">
        <v>858</v>
      </c>
      <c r="F122" s="1" t="s">
        <v>879</v>
      </c>
      <c r="G122" s="1" t="str">
        <f t="shared" si="5"/>
        <v>39아파트규모3</v>
      </c>
      <c r="H122" s="12">
        <v>85.038264146527439</v>
      </c>
      <c r="I122" s="12">
        <v>86.005726115318112</v>
      </c>
      <c r="J122" s="12">
        <v>86.005726115318112</v>
      </c>
      <c r="K122" s="12">
        <v>87.94061336107363</v>
      </c>
      <c r="L122" s="12">
        <v>100.48381268125621</v>
      </c>
      <c r="M122" s="12">
        <v>100.48381268125621</v>
      </c>
      <c r="N122" s="12">
        <v>100.48381268125621</v>
      </c>
      <c r="O122" s="12">
        <v>100</v>
      </c>
      <c r="P122" s="12">
        <v>100</v>
      </c>
      <c r="Q122" s="12">
        <v>100</v>
      </c>
      <c r="R122" s="12">
        <v>100</v>
      </c>
      <c r="S122" s="12">
        <v>100</v>
      </c>
      <c r="T122" s="12">
        <v>100</v>
      </c>
      <c r="U122" s="12">
        <v>100</v>
      </c>
      <c r="V122" s="12">
        <v>100</v>
      </c>
      <c r="W122" s="12">
        <v>100.48381268125621</v>
      </c>
      <c r="X122" s="12">
        <v>100.48381268125621</v>
      </c>
      <c r="Y122" s="12">
        <v>100.48381268125621</v>
      </c>
      <c r="Z122" s="12">
        <v>101.45142775498908</v>
      </c>
      <c r="AA122" s="12">
        <v>101.45142775498908</v>
      </c>
    </row>
    <row r="123" spans="1:27">
      <c r="A123" s="1" t="s">
        <v>655</v>
      </c>
      <c r="D123" s="1">
        <v>40</v>
      </c>
      <c r="E123" s="1" t="s">
        <v>858</v>
      </c>
      <c r="F123" s="1" t="s">
        <v>879</v>
      </c>
      <c r="G123" s="1" t="str">
        <f t="shared" si="5"/>
        <v>40아파트규모3</v>
      </c>
      <c r="H123" s="12">
        <v>102.16582832738558</v>
      </c>
      <c r="I123" s="12">
        <v>101.8867923135509</v>
      </c>
      <c r="J123" s="12">
        <v>101.82738642893405</v>
      </c>
      <c r="K123" s="12">
        <v>101.68064965076461</v>
      </c>
      <c r="L123" s="12">
        <v>101.66955535830334</v>
      </c>
      <c r="M123" s="12">
        <v>101.47868647585138</v>
      </c>
      <c r="N123" s="12">
        <v>100.78791204146422</v>
      </c>
      <c r="O123" s="12">
        <v>100.33326218705746</v>
      </c>
      <c r="P123" s="12">
        <v>100.1869773315172</v>
      </c>
      <c r="Q123" s="12">
        <v>100.06277898120109</v>
      </c>
      <c r="R123" s="12">
        <v>100</v>
      </c>
      <c r="S123" s="12">
        <v>99.904716291113161</v>
      </c>
      <c r="T123" s="12">
        <v>99.636627677951125</v>
      </c>
      <c r="U123" s="12">
        <v>99.403806315798832</v>
      </c>
      <c r="V123" s="12">
        <v>99.250397070819091</v>
      </c>
      <c r="W123" s="12">
        <v>99.296606853939466</v>
      </c>
      <c r="X123" s="12">
        <v>99.285392299678861</v>
      </c>
      <c r="Y123" s="12">
        <v>99.283999510379957</v>
      </c>
      <c r="Z123" s="12">
        <v>99.309792886453394</v>
      </c>
      <c r="AA123" s="12">
        <v>99.268229029515467</v>
      </c>
    </row>
    <row r="124" spans="1:27">
      <c r="A124" s="1" t="s">
        <v>523</v>
      </c>
      <c r="D124" s="1">
        <v>41</v>
      </c>
      <c r="E124" s="1" t="s">
        <v>858</v>
      </c>
      <c r="F124" s="1" t="s">
        <v>879</v>
      </c>
      <c r="G124" s="1" t="str">
        <f t="shared" si="5"/>
        <v>41아파트규모3</v>
      </c>
      <c r="H124" s="12">
        <v>105.02880400573055</v>
      </c>
      <c r="I124" s="12">
        <v>104.97084602227187</v>
      </c>
      <c r="J124" s="12">
        <v>104.79424429168319</v>
      </c>
      <c r="K124" s="12">
        <v>104.56609448349249</v>
      </c>
      <c r="L124" s="12">
        <v>104.0461321654499</v>
      </c>
      <c r="M124" s="12">
        <v>103.68056955039589</v>
      </c>
      <c r="N124" s="12">
        <v>102.98581176601944</v>
      </c>
      <c r="O124" s="12">
        <v>102.13546762920005</v>
      </c>
      <c r="P124" s="12">
        <v>101.09830699678369</v>
      </c>
      <c r="Q124" s="12">
        <v>100.582774566483</v>
      </c>
      <c r="R124" s="12">
        <v>100</v>
      </c>
      <c r="S124" s="12">
        <v>99.385650575990908</v>
      </c>
      <c r="T124" s="12">
        <v>98.849857203756528</v>
      </c>
      <c r="U124" s="12">
        <v>98.482368292700613</v>
      </c>
      <c r="V124" s="12">
        <v>98.039990233412141</v>
      </c>
      <c r="W124" s="12">
        <v>97.680973998614164</v>
      </c>
      <c r="X124" s="12">
        <v>97.642506246891017</v>
      </c>
      <c r="Y124" s="12">
        <v>97.551594499286281</v>
      </c>
      <c r="Z124" s="12">
        <v>97.192688242318582</v>
      </c>
      <c r="AA124" s="12">
        <v>96.879505191338808</v>
      </c>
    </row>
    <row r="125" spans="1:27" ht="10.5" customHeight="1">
      <c r="A125" s="1" t="s">
        <v>516</v>
      </c>
      <c r="D125" s="1">
        <v>1</v>
      </c>
      <c r="E125" s="1" t="s">
        <v>858</v>
      </c>
      <c r="F125" s="1" t="s">
        <v>883</v>
      </c>
      <c r="G125" s="1" t="str">
        <f t="shared" si="5"/>
        <v>1아파트규모4</v>
      </c>
      <c r="H125" s="12">
        <v>104.3809194546522</v>
      </c>
      <c r="I125" s="12">
        <v>104.15696029502021</v>
      </c>
      <c r="J125" s="12">
        <v>103.93568624675515</v>
      </c>
      <c r="K125" s="12">
        <v>103.64599873119776</v>
      </c>
      <c r="L125" s="12">
        <v>103.31767631754329</v>
      </c>
      <c r="M125" s="12">
        <v>102.80370332157821</v>
      </c>
      <c r="N125" s="12">
        <v>102.30951843079906</v>
      </c>
      <c r="O125" s="12">
        <v>101.61429039360156</v>
      </c>
      <c r="P125" s="12">
        <v>100.99828652375801</v>
      </c>
      <c r="Q125" s="12">
        <v>100.4711485006745</v>
      </c>
      <c r="R125" s="12">
        <v>100</v>
      </c>
      <c r="S125" s="12">
        <v>99.473237767165699</v>
      </c>
      <c r="T125" s="12">
        <v>98.970310491252306</v>
      </c>
      <c r="U125" s="12">
        <v>98.55546501674219</v>
      </c>
      <c r="V125" s="12">
        <v>98.292175803056551</v>
      </c>
      <c r="W125" s="12">
        <v>98.206298646125916</v>
      </c>
      <c r="X125" s="12">
        <v>98.213429794398337</v>
      </c>
      <c r="Y125" s="12">
        <v>98.066637551747931</v>
      </c>
      <c r="Z125" s="12">
        <v>97.77111813508624</v>
      </c>
      <c r="AA125" s="12">
        <v>97.445228834208223</v>
      </c>
    </row>
    <row r="126" spans="1:27">
      <c r="A126" s="1" t="s">
        <v>521</v>
      </c>
      <c r="D126" s="1">
        <v>2</v>
      </c>
      <c r="E126" s="1" t="s">
        <v>858</v>
      </c>
      <c r="F126" s="1" t="s">
        <v>883</v>
      </c>
      <c r="G126" s="1" t="str">
        <f t="shared" si="5"/>
        <v>2아파트규모4</v>
      </c>
      <c r="H126" s="12">
        <v>106.89961219150987</v>
      </c>
      <c r="I126" s="12">
        <v>106.58889156876195</v>
      </c>
      <c r="J126" s="12">
        <v>106.16921117327244</v>
      </c>
      <c r="K126" s="12">
        <v>105.65131894296337</v>
      </c>
      <c r="L126" s="12">
        <v>105.08140617285868</v>
      </c>
      <c r="M126" s="12">
        <v>104.37928593260688</v>
      </c>
      <c r="N126" s="12">
        <v>103.6211325871333</v>
      </c>
      <c r="O126" s="12">
        <v>102.62427494508243</v>
      </c>
      <c r="P126" s="12">
        <v>101.66688182792124</v>
      </c>
      <c r="Q126" s="12">
        <v>100.74606644811398</v>
      </c>
      <c r="R126" s="12">
        <v>100</v>
      </c>
      <c r="S126" s="12">
        <v>99.129899332397358</v>
      </c>
      <c r="T126" s="12">
        <v>98.310914632643033</v>
      </c>
      <c r="U126" s="12">
        <v>97.626028790270212</v>
      </c>
      <c r="V126" s="12">
        <v>97.208786616889498</v>
      </c>
      <c r="W126" s="12">
        <v>96.948178092409236</v>
      </c>
      <c r="X126" s="12">
        <v>96.860103559849392</v>
      </c>
      <c r="Y126" s="12">
        <v>96.552722509788197</v>
      </c>
      <c r="Z126" s="12">
        <v>95.969182473548159</v>
      </c>
      <c r="AA126" s="12">
        <v>95.421989642448438</v>
      </c>
    </row>
    <row r="127" spans="1:27">
      <c r="A127" s="1" t="s">
        <v>916</v>
      </c>
      <c r="D127" s="1">
        <v>3</v>
      </c>
      <c r="E127" s="1" t="s">
        <v>770</v>
      </c>
      <c r="F127" s="1" t="s">
        <v>828</v>
      </c>
      <c r="G127" s="1" t="str">
        <f t="shared" ref="G127" si="9">D127&amp;E127&amp;F127</f>
        <v>3아파트규모4</v>
      </c>
      <c r="H127" s="12">
        <v>101.07267930611107</v>
      </c>
      <c r="I127" s="12">
        <v>100.95981714593928</v>
      </c>
      <c r="J127" s="12">
        <v>100.99310377030979</v>
      </c>
      <c r="K127" s="12">
        <v>100.99754922344761</v>
      </c>
      <c r="L127" s="12">
        <v>100.9821740521333</v>
      </c>
      <c r="M127" s="12">
        <v>100.71313169692021</v>
      </c>
      <c r="N127" s="12">
        <v>100.56413662365011</v>
      </c>
      <c r="O127" s="12">
        <v>100.26578696838196</v>
      </c>
      <c r="P127" s="12">
        <v>100.10213710944934</v>
      </c>
      <c r="Q127" s="12">
        <v>100.10098562312169</v>
      </c>
      <c r="R127" s="12">
        <v>100</v>
      </c>
      <c r="S127" s="12">
        <v>99.946872786283507</v>
      </c>
      <c r="T127" s="12">
        <v>99.883438627720238</v>
      </c>
      <c r="U127" s="12">
        <v>99.846815869616663</v>
      </c>
      <c r="V127" s="12">
        <v>99.800305043040026</v>
      </c>
      <c r="W127" s="12">
        <v>99.959473783208551</v>
      </c>
      <c r="X127" s="12">
        <v>100.1014714767726</v>
      </c>
      <c r="Y127" s="12">
        <v>100.18294244503163</v>
      </c>
      <c r="Z127" s="12">
        <v>100.29916904113082</v>
      </c>
      <c r="AA127" s="12">
        <v>100.29179290046504</v>
      </c>
    </row>
    <row r="128" spans="1:27">
      <c r="A128" s="1" t="s">
        <v>522</v>
      </c>
      <c r="D128" s="1">
        <v>4</v>
      </c>
      <c r="E128" s="1" t="s">
        <v>858</v>
      </c>
      <c r="F128" s="1" t="s">
        <v>880</v>
      </c>
      <c r="G128" s="1" t="str">
        <f t="shared" si="5"/>
        <v>4아파트규모4</v>
      </c>
      <c r="H128" s="12">
        <v>101.7627764176119</v>
      </c>
      <c r="I128" s="12">
        <v>101.46785219930123</v>
      </c>
      <c r="J128" s="12">
        <v>101.37897850924648</v>
      </c>
      <c r="K128" s="12">
        <v>101.29252214765135</v>
      </c>
      <c r="L128" s="12">
        <v>101.27919257842234</v>
      </c>
      <c r="M128" s="12">
        <v>100.95062241231017</v>
      </c>
      <c r="N128" s="12">
        <v>100.73346310308663</v>
      </c>
      <c r="O128" s="12">
        <v>100.36101253062834</v>
      </c>
      <c r="P128" s="12">
        <v>100.17814722540366</v>
      </c>
      <c r="Q128" s="12">
        <v>100.10640634256725</v>
      </c>
      <c r="R128" s="12">
        <v>100</v>
      </c>
      <c r="S128" s="12">
        <v>99.936541530318905</v>
      </c>
      <c r="T128" s="12">
        <v>99.837008035563386</v>
      </c>
      <c r="U128" s="12">
        <v>99.801241339030767</v>
      </c>
      <c r="V128" s="12">
        <v>99.752870716540215</v>
      </c>
      <c r="W128" s="12">
        <v>100.00351468880089</v>
      </c>
      <c r="X128" s="12">
        <v>100.19783371496528</v>
      </c>
      <c r="Y128" s="12">
        <v>100.31545728010285</v>
      </c>
      <c r="Z128" s="12">
        <v>100.48777021324287</v>
      </c>
      <c r="AA128" s="12">
        <v>100.55345692808555</v>
      </c>
    </row>
    <row r="129" spans="1:27">
      <c r="A129" s="1" t="s">
        <v>853</v>
      </c>
      <c r="D129" s="1">
        <v>5</v>
      </c>
      <c r="E129" s="1" t="s">
        <v>858</v>
      </c>
      <c r="F129" s="1" t="s">
        <v>880</v>
      </c>
      <c r="G129" s="1" t="str">
        <f t="shared" si="5"/>
        <v>5아파트규모4</v>
      </c>
      <c r="H129" s="12">
        <v>100.14157355627128</v>
      </c>
      <c r="I129" s="12">
        <v>100.2729116357698</v>
      </c>
      <c r="J129" s="12">
        <v>100.47062634983837</v>
      </c>
      <c r="K129" s="12">
        <v>100.59773058261266</v>
      </c>
      <c r="L129" s="12">
        <v>100.57959252107466</v>
      </c>
      <c r="M129" s="12">
        <v>100.39101369596899</v>
      </c>
      <c r="N129" s="12">
        <v>100.33429002261994</v>
      </c>
      <c r="O129" s="12">
        <v>100.13641433589031</v>
      </c>
      <c r="P129" s="12">
        <v>99.998847232993953</v>
      </c>
      <c r="Q129" s="12">
        <v>100.09361329708331</v>
      </c>
      <c r="R129" s="12">
        <v>100</v>
      </c>
      <c r="S129" s="12">
        <v>99.952621953911887</v>
      </c>
      <c r="T129" s="12">
        <v>99.925578852350455</v>
      </c>
      <c r="U129" s="12">
        <v>99.883002067959453</v>
      </c>
      <c r="V129" s="12">
        <v>99.841719026024336</v>
      </c>
      <c r="W129" s="12">
        <v>99.870939951119638</v>
      </c>
      <c r="X129" s="12">
        <v>99.939735638428516</v>
      </c>
      <c r="Y129" s="12">
        <v>99.968750983713932</v>
      </c>
      <c r="Z129" s="12">
        <v>100.0318723919501</v>
      </c>
      <c r="AA129" s="12">
        <v>99.941723715761952</v>
      </c>
    </row>
    <row r="130" spans="1:27">
      <c r="A130" s="1" t="s">
        <v>524</v>
      </c>
      <c r="B130" s="1" t="s">
        <v>525</v>
      </c>
      <c r="D130" s="1">
        <v>6</v>
      </c>
      <c r="E130" s="1" t="s">
        <v>858</v>
      </c>
      <c r="F130" s="1" t="s">
        <v>880</v>
      </c>
      <c r="G130" s="1" t="str">
        <f t="shared" si="5"/>
        <v>6아파트규모4</v>
      </c>
      <c r="H130" s="12">
        <v>107.33129620505528</v>
      </c>
      <c r="I130" s="12">
        <v>106.84612270260267</v>
      </c>
      <c r="J130" s="12">
        <v>106.3631960967939</v>
      </c>
      <c r="K130" s="12">
        <v>105.78763941484044</v>
      </c>
      <c r="L130" s="12">
        <v>105.14544330841868</v>
      </c>
      <c r="M130" s="12">
        <v>104.28589975340707</v>
      </c>
      <c r="N130" s="12">
        <v>103.43395487536436</v>
      </c>
      <c r="O130" s="12">
        <v>102.29188168998924</v>
      </c>
      <c r="P130" s="12">
        <v>101.53494523022532</v>
      </c>
      <c r="Q130" s="12">
        <v>100.72082697454191</v>
      </c>
      <c r="R130" s="12">
        <v>100</v>
      </c>
      <c r="S130" s="12">
        <v>99.06537304153251</v>
      </c>
      <c r="T130" s="12">
        <v>98.539363059426805</v>
      </c>
      <c r="U130" s="12">
        <v>97.949325161516413</v>
      </c>
      <c r="V130" s="12">
        <v>97.691758205250594</v>
      </c>
      <c r="W130" s="12">
        <v>97.496472334082043</v>
      </c>
      <c r="X130" s="12">
        <v>97.352304062102604</v>
      </c>
      <c r="Y130" s="12">
        <v>96.913792180662668</v>
      </c>
      <c r="Z130" s="12">
        <v>96.155060746526871</v>
      </c>
      <c r="AA130" s="12">
        <v>95.516887734457285</v>
      </c>
    </row>
    <row r="131" spans="1:27">
      <c r="A131" s="1" t="s">
        <v>524</v>
      </c>
      <c r="B131" s="1" t="s">
        <v>525</v>
      </c>
      <c r="C131" s="1" t="s">
        <v>526</v>
      </c>
      <c r="D131" s="1">
        <v>7</v>
      </c>
      <c r="E131" s="1" t="s">
        <v>858</v>
      </c>
      <c r="F131" s="1" t="s">
        <v>880</v>
      </c>
      <c r="G131" s="1" t="str">
        <f t="shared" si="5"/>
        <v>7아파트규모4</v>
      </c>
      <c r="H131" s="12">
        <v>105.38961367415416</v>
      </c>
      <c r="I131" s="12">
        <v>105.07498343627746</v>
      </c>
      <c r="J131" s="12">
        <v>104.78332449300801</v>
      </c>
      <c r="K131" s="12">
        <v>104.38012342556127</v>
      </c>
      <c r="L131" s="12">
        <v>104.00500043041718</v>
      </c>
      <c r="M131" s="12">
        <v>103.35148004761356</v>
      </c>
      <c r="N131" s="12">
        <v>102.70586124687678</v>
      </c>
      <c r="O131" s="12">
        <v>102.13069988997191</v>
      </c>
      <c r="P131" s="12">
        <v>101.60675855132877</v>
      </c>
      <c r="Q131" s="12">
        <v>100.82764986474126</v>
      </c>
      <c r="R131" s="12">
        <v>100</v>
      </c>
      <c r="S131" s="12">
        <v>99.312786495183886</v>
      </c>
      <c r="T131" s="12">
        <v>98.79139733005951</v>
      </c>
      <c r="U131" s="12">
        <v>98.156290907607797</v>
      </c>
      <c r="V131" s="12">
        <v>97.851781399194522</v>
      </c>
      <c r="W131" s="12">
        <v>97.37294776908476</v>
      </c>
      <c r="X131" s="12">
        <v>97.138451081232517</v>
      </c>
      <c r="Y131" s="12">
        <v>96.631119133835512</v>
      </c>
      <c r="Z131" s="12">
        <v>96.009136756024674</v>
      </c>
      <c r="AA131" s="12">
        <v>95.308329496817294</v>
      </c>
    </row>
    <row r="132" spans="1:27">
      <c r="A132" s="1" t="s">
        <v>524</v>
      </c>
      <c r="B132" s="1" t="s">
        <v>525</v>
      </c>
      <c r="C132" s="1" t="s">
        <v>527</v>
      </c>
      <c r="D132" s="1">
        <v>8</v>
      </c>
      <c r="E132" s="1" t="s">
        <v>858</v>
      </c>
      <c r="F132" s="1" t="s">
        <v>880</v>
      </c>
      <c r="G132" s="1" t="str">
        <f t="shared" si="5"/>
        <v>8아파트규모4</v>
      </c>
      <c r="H132" s="12">
        <v>105.62975719314436</v>
      </c>
      <c r="I132" s="12">
        <v>105.57189589405733</v>
      </c>
      <c r="J132" s="12">
        <v>105.08538915039792</v>
      </c>
      <c r="K132" s="12">
        <v>105.04134401549838</v>
      </c>
      <c r="L132" s="12">
        <v>104.7790845505334</v>
      </c>
      <c r="M132" s="12">
        <v>103.87845345472903</v>
      </c>
      <c r="N132" s="12">
        <v>103.32607376282742</v>
      </c>
      <c r="O132" s="12">
        <v>102.56407664043219</v>
      </c>
      <c r="P132" s="12">
        <v>101.61270646360474</v>
      </c>
      <c r="Q132" s="12">
        <v>100.61234456250919</v>
      </c>
      <c r="R132" s="12">
        <v>100</v>
      </c>
      <c r="S132" s="12">
        <v>99.907733963605821</v>
      </c>
      <c r="T132" s="12">
        <v>99.57105245646504</v>
      </c>
      <c r="U132" s="12">
        <v>99.403652864679714</v>
      </c>
      <c r="V132" s="12">
        <v>98.916524309094626</v>
      </c>
      <c r="W132" s="12">
        <v>98.176122499188949</v>
      </c>
      <c r="X132" s="12">
        <v>97.948740666365936</v>
      </c>
      <c r="Y132" s="12">
        <v>97.746103206971895</v>
      </c>
      <c r="Z132" s="12">
        <v>97.154262158614983</v>
      </c>
      <c r="AA132" s="12">
        <v>96.508670692042969</v>
      </c>
    </row>
    <row r="133" spans="1:27">
      <c r="A133" s="1" t="s">
        <v>524</v>
      </c>
      <c r="B133" s="1" t="s">
        <v>525</v>
      </c>
      <c r="C133" s="1" t="s">
        <v>528</v>
      </c>
      <c r="D133" s="1">
        <v>9</v>
      </c>
      <c r="E133" s="1" t="s">
        <v>858</v>
      </c>
      <c r="F133" s="1" t="s">
        <v>880</v>
      </c>
      <c r="G133" s="1" t="str">
        <f t="shared" si="5"/>
        <v>9아파트규모4</v>
      </c>
      <c r="H133" s="12">
        <v>106.16439541095876</v>
      </c>
      <c r="I133" s="12">
        <v>105.71594998767837</v>
      </c>
      <c r="J133" s="12">
        <v>105.46192661247714</v>
      </c>
      <c r="K133" s="12">
        <v>104.84782233231881</v>
      </c>
      <c r="L133" s="12">
        <v>104.38099083204912</v>
      </c>
      <c r="M133" s="12">
        <v>103.66863590732622</v>
      </c>
      <c r="N133" s="12">
        <v>102.83972053084398</v>
      </c>
      <c r="O133" s="12">
        <v>102.24750956128246</v>
      </c>
      <c r="P133" s="12">
        <v>101.7537454616984</v>
      </c>
      <c r="Q133" s="12">
        <v>101.0309050209564</v>
      </c>
      <c r="R133" s="12">
        <v>100</v>
      </c>
      <c r="S133" s="12">
        <v>99.074686609115801</v>
      </c>
      <c r="T133" s="12">
        <v>98.384050706373841</v>
      </c>
      <c r="U133" s="12">
        <v>97.47868572105989</v>
      </c>
      <c r="V133" s="12">
        <v>97.238327150141416</v>
      </c>
      <c r="W133" s="12">
        <v>96.785839690319634</v>
      </c>
      <c r="X133" s="12">
        <v>96.575185137668086</v>
      </c>
      <c r="Y133" s="12">
        <v>96.034103444917534</v>
      </c>
      <c r="Z133" s="12">
        <v>95.449579871523554</v>
      </c>
      <c r="AA133" s="12">
        <v>94.785223834049447</v>
      </c>
    </row>
    <row r="134" spans="1:27">
      <c r="A134" s="1" t="s">
        <v>524</v>
      </c>
      <c r="B134" s="1" t="s">
        <v>525</v>
      </c>
      <c r="C134" s="1" t="s">
        <v>529</v>
      </c>
      <c r="D134" s="1">
        <v>10</v>
      </c>
      <c r="E134" s="1" t="s">
        <v>858</v>
      </c>
      <c r="F134" s="1" t="s">
        <v>880</v>
      </c>
      <c r="G134" s="1" t="str">
        <f t="shared" si="5"/>
        <v>10아파트규모4</v>
      </c>
      <c r="H134" s="12">
        <v>102.79750697895076</v>
      </c>
      <c r="I134" s="12">
        <v>102.71719379303696</v>
      </c>
      <c r="J134" s="12">
        <v>102.44484229883913</v>
      </c>
      <c r="K134" s="12">
        <v>102.44484229883913</v>
      </c>
      <c r="L134" s="12">
        <v>102.27639237066856</v>
      </c>
      <c r="M134" s="12">
        <v>101.97915989873572</v>
      </c>
      <c r="N134" s="12">
        <v>101.84310453969653</v>
      </c>
      <c r="O134" s="12">
        <v>101.45332680435858</v>
      </c>
      <c r="P134" s="12">
        <v>101.13679977804709</v>
      </c>
      <c r="Q134" s="12">
        <v>100.33733422178221</v>
      </c>
      <c r="R134" s="12">
        <v>100</v>
      </c>
      <c r="S134" s="12">
        <v>99.641266916613574</v>
      </c>
      <c r="T134" s="12">
        <v>99.511223921283758</v>
      </c>
      <c r="U134" s="12">
        <v>99.394010242342233</v>
      </c>
      <c r="V134" s="12">
        <v>99.012689425569363</v>
      </c>
      <c r="W134" s="12">
        <v>98.624323844985838</v>
      </c>
      <c r="X134" s="12">
        <v>98.312461534692304</v>
      </c>
      <c r="Y134" s="12">
        <v>97.709378317257901</v>
      </c>
      <c r="Z134" s="12">
        <v>96.953803392256845</v>
      </c>
      <c r="AA134" s="12">
        <v>96.106425723769092</v>
      </c>
    </row>
    <row r="135" spans="1:27">
      <c r="A135" s="1" t="s">
        <v>524</v>
      </c>
      <c r="B135" s="1" t="s">
        <v>525</v>
      </c>
      <c r="C135" s="1" t="s">
        <v>530</v>
      </c>
      <c r="D135" s="1">
        <v>11</v>
      </c>
      <c r="E135" s="1" t="s">
        <v>858</v>
      </c>
      <c r="F135" s="1" t="s">
        <v>880</v>
      </c>
      <c r="G135" s="1" t="str">
        <f t="shared" si="5"/>
        <v>11아파트규모4</v>
      </c>
      <c r="H135" s="12">
        <v>108.65834853855974</v>
      </c>
      <c r="I135" s="12">
        <v>108.05505871399951</v>
      </c>
      <c r="J135" s="12">
        <v>107.44000087300842</v>
      </c>
      <c r="K135" s="12">
        <v>106.74571188009817</v>
      </c>
      <c r="L135" s="12">
        <v>105.92011010800911</v>
      </c>
      <c r="M135" s="12">
        <v>104.91961135028031</v>
      </c>
      <c r="N135" s="12">
        <v>103.9269398394092</v>
      </c>
      <c r="O135" s="12">
        <v>102.40051659228835</v>
      </c>
      <c r="P135" s="12">
        <v>101.48663616669616</v>
      </c>
      <c r="Q135" s="12">
        <v>100.64898807375229</v>
      </c>
      <c r="R135" s="12">
        <v>100</v>
      </c>
      <c r="S135" s="12">
        <v>98.891309803511206</v>
      </c>
      <c r="T135" s="12">
        <v>98.362058011312044</v>
      </c>
      <c r="U135" s="12">
        <v>97.803670542123612</v>
      </c>
      <c r="V135" s="12">
        <v>97.579094441434407</v>
      </c>
      <c r="W135" s="12">
        <v>97.584074291962665</v>
      </c>
      <c r="X135" s="12">
        <v>97.50408640969232</v>
      </c>
      <c r="Y135" s="12">
        <v>97.114543373336687</v>
      </c>
      <c r="Z135" s="12">
        <v>96.258570262359584</v>
      </c>
      <c r="AA135" s="12">
        <v>95.664910457936429</v>
      </c>
    </row>
    <row r="136" spans="1:27">
      <c r="A136" s="1" t="s">
        <v>524</v>
      </c>
      <c r="B136" s="1" t="s">
        <v>525</v>
      </c>
      <c r="C136" s="1" t="s">
        <v>531</v>
      </c>
      <c r="D136" s="1">
        <v>12</v>
      </c>
      <c r="E136" s="1" t="s">
        <v>858</v>
      </c>
      <c r="F136" s="1" t="s">
        <v>880</v>
      </c>
      <c r="G136" s="1" t="str">
        <f t="shared" si="5"/>
        <v>12아파트규모4</v>
      </c>
      <c r="H136" s="12">
        <v>108.42454630919694</v>
      </c>
      <c r="I136" s="12">
        <v>108.24956531200255</v>
      </c>
      <c r="J136" s="12">
        <v>107.83878762414214</v>
      </c>
      <c r="K136" s="12">
        <v>106.81371500857061</v>
      </c>
      <c r="L136" s="12">
        <v>105.8433920779583</v>
      </c>
      <c r="M136" s="12">
        <v>105.13950116639923</v>
      </c>
      <c r="N136" s="12">
        <v>104.35711247090059</v>
      </c>
      <c r="O136" s="12">
        <v>102.65570165071728</v>
      </c>
      <c r="P136" s="12">
        <v>101.87788029020992</v>
      </c>
      <c r="Q136" s="12">
        <v>100.95096448097158</v>
      </c>
      <c r="R136" s="12">
        <v>100</v>
      </c>
      <c r="S136" s="12">
        <v>99.359491545952395</v>
      </c>
      <c r="T136" s="12">
        <v>98.732316065281552</v>
      </c>
      <c r="U136" s="12">
        <v>98.11792018842543</v>
      </c>
      <c r="V136" s="12">
        <v>97.850733366868198</v>
      </c>
      <c r="W136" s="12">
        <v>97.822603200035502</v>
      </c>
      <c r="X136" s="12">
        <v>97.640590303452754</v>
      </c>
      <c r="Y136" s="12">
        <v>97.326315428037816</v>
      </c>
      <c r="Z136" s="12">
        <v>96.476472587328075</v>
      </c>
      <c r="AA136" s="12">
        <v>96.008131431782772</v>
      </c>
    </row>
    <row r="137" spans="1:27">
      <c r="A137" s="1" t="s">
        <v>524</v>
      </c>
      <c r="B137" s="1" t="s">
        <v>525</v>
      </c>
      <c r="C137" s="1" t="s">
        <v>532</v>
      </c>
      <c r="D137" s="1">
        <v>13</v>
      </c>
      <c r="E137" s="1" t="s">
        <v>858</v>
      </c>
      <c r="F137" s="1" t="s">
        <v>880</v>
      </c>
      <c r="G137" s="1" t="str">
        <f t="shared" si="5"/>
        <v>13아파트규모4</v>
      </c>
      <c r="H137" s="12">
        <v>108.85225294142201</v>
      </c>
      <c r="I137" s="12">
        <v>107.89432584878485</v>
      </c>
      <c r="J137" s="12">
        <v>107.11103231443094</v>
      </c>
      <c r="K137" s="12">
        <v>106.68945699041207</v>
      </c>
      <c r="L137" s="12">
        <v>105.98365331830965</v>
      </c>
      <c r="M137" s="12">
        <v>104.7379517651629</v>
      </c>
      <c r="N137" s="12">
        <v>103.57221840177374</v>
      </c>
      <c r="O137" s="12">
        <v>102.18977438056503</v>
      </c>
      <c r="P137" s="12">
        <v>101.1639318403916</v>
      </c>
      <c r="Q137" s="12">
        <v>100.39971916067</v>
      </c>
      <c r="R137" s="12">
        <v>100</v>
      </c>
      <c r="S137" s="12">
        <v>98.505194342159669</v>
      </c>
      <c r="T137" s="12">
        <v>98.056431676032574</v>
      </c>
      <c r="U137" s="12">
        <v>97.544145579938473</v>
      </c>
      <c r="V137" s="12">
        <v>97.354672003330393</v>
      </c>
      <c r="W137" s="12">
        <v>97.385207859845025</v>
      </c>
      <c r="X137" s="12">
        <v>97.390171387097297</v>
      </c>
      <c r="Y137" s="12">
        <v>96.937942036900111</v>
      </c>
      <c r="Z137" s="12">
        <v>96.076870584581883</v>
      </c>
      <c r="AA137" s="12">
        <v>95.379059361236656</v>
      </c>
    </row>
    <row r="138" spans="1:27">
      <c r="A138" s="1" t="s">
        <v>524</v>
      </c>
      <c r="B138" s="1" t="s">
        <v>533</v>
      </c>
      <c r="D138" s="1">
        <v>14</v>
      </c>
      <c r="E138" s="1" t="s">
        <v>858</v>
      </c>
      <c r="F138" s="1" t="s">
        <v>880</v>
      </c>
      <c r="G138" s="1" t="str">
        <f t="shared" ref="G138:G205" si="10">D138&amp;E138&amp;F138</f>
        <v>14아파트규모4</v>
      </c>
      <c r="H138" s="12">
        <v>106.50395439482584</v>
      </c>
      <c r="I138" s="12">
        <v>106.36781092490874</v>
      </c>
      <c r="J138" s="12">
        <v>105.98540875892725</v>
      </c>
      <c r="K138" s="12">
        <v>105.46851835779245</v>
      </c>
      <c r="L138" s="12">
        <v>104.95219688741804</v>
      </c>
      <c r="M138" s="12">
        <v>104.38594306296227</v>
      </c>
      <c r="N138" s="12">
        <v>103.70144278392875</v>
      </c>
      <c r="O138" s="12">
        <v>102.81325583709709</v>
      </c>
      <c r="P138" s="12">
        <v>101.68294375628788</v>
      </c>
      <c r="Q138" s="12">
        <v>100.77857655857001</v>
      </c>
      <c r="R138" s="12">
        <v>100</v>
      </c>
      <c r="S138" s="12">
        <v>99.142901325343999</v>
      </c>
      <c r="T138" s="12">
        <v>98.17387234302069</v>
      </c>
      <c r="U138" s="12">
        <v>97.459660149138472</v>
      </c>
      <c r="V138" s="12">
        <v>96.946985851518448</v>
      </c>
      <c r="W138" s="12">
        <v>96.642250706290596</v>
      </c>
      <c r="X138" s="12">
        <v>96.560558027771577</v>
      </c>
      <c r="Y138" s="12">
        <v>96.370791418912134</v>
      </c>
      <c r="Z138" s="12">
        <v>95.989074657807322</v>
      </c>
      <c r="AA138" s="12">
        <v>95.545048241261554</v>
      </c>
    </row>
    <row r="139" spans="1:27">
      <c r="A139" s="1" t="s">
        <v>524</v>
      </c>
      <c r="B139" s="1" t="s">
        <v>533</v>
      </c>
      <c r="C139" s="1" t="s">
        <v>534</v>
      </c>
      <c r="D139" s="1">
        <v>15</v>
      </c>
      <c r="E139" s="1" t="s">
        <v>858</v>
      </c>
      <c r="F139" s="1" t="s">
        <v>880</v>
      </c>
      <c r="G139" s="1" t="str">
        <f t="shared" si="10"/>
        <v>15아파트규모4</v>
      </c>
      <c r="H139" s="12">
        <v>107.20750068569907</v>
      </c>
      <c r="I139" s="12">
        <v>106.89069334833967</v>
      </c>
      <c r="J139" s="12">
        <v>106.67863777628216</v>
      </c>
      <c r="K139" s="12">
        <v>106.00763877868866</v>
      </c>
      <c r="L139" s="12">
        <v>105.57873801886426</v>
      </c>
      <c r="M139" s="12">
        <v>104.92976876897177</v>
      </c>
      <c r="N139" s="12">
        <v>104.04884003783866</v>
      </c>
      <c r="O139" s="12">
        <v>103.26423692003982</v>
      </c>
      <c r="P139" s="12">
        <v>102.04962634525647</v>
      </c>
      <c r="Q139" s="12">
        <v>101.05296127504812</v>
      </c>
      <c r="R139" s="12">
        <v>100</v>
      </c>
      <c r="S139" s="12">
        <v>99.240193158098563</v>
      </c>
      <c r="T139" s="12">
        <v>98.060796340042472</v>
      </c>
      <c r="U139" s="12">
        <v>97.478978626830767</v>
      </c>
      <c r="V139" s="12">
        <v>97.110362889967021</v>
      </c>
      <c r="W139" s="12">
        <v>96.828829080338522</v>
      </c>
      <c r="X139" s="12">
        <v>96.790228343737937</v>
      </c>
      <c r="Y139" s="12">
        <v>96.716448634683928</v>
      </c>
      <c r="Z139" s="12">
        <v>96.116536993252993</v>
      </c>
      <c r="AA139" s="12">
        <v>95.742210486005646</v>
      </c>
    </row>
    <row r="140" spans="1:27">
      <c r="A140" s="1" t="s">
        <v>524</v>
      </c>
      <c r="B140" s="1" t="s">
        <v>533</v>
      </c>
      <c r="C140" s="1" t="s">
        <v>535</v>
      </c>
      <c r="D140" s="1">
        <v>16</v>
      </c>
      <c r="E140" s="1" t="s">
        <v>858</v>
      </c>
      <c r="F140" s="1" t="s">
        <v>880</v>
      </c>
      <c r="G140" s="1" t="str">
        <f t="shared" si="10"/>
        <v>16아파트규모4</v>
      </c>
      <c r="H140" s="12">
        <v>106.00407210316308</v>
      </c>
      <c r="I140" s="12">
        <v>106.0210581093132</v>
      </c>
      <c r="J140" s="12">
        <v>105.67596082316395</v>
      </c>
      <c r="K140" s="12">
        <v>105.31912916395308</v>
      </c>
      <c r="L140" s="12">
        <v>104.97357171694968</v>
      </c>
      <c r="M140" s="12">
        <v>104.50426050041247</v>
      </c>
      <c r="N140" s="12">
        <v>104.21329207958711</v>
      </c>
      <c r="O140" s="12">
        <v>103.33183934355698</v>
      </c>
      <c r="P140" s="12">
        <v>101.88069648619116</v>
      </c>
      <c r="Q140" s="12">
        <v>100.86515488680269</v>
      </c>
      <c r="R140" s="12">
        <v>100</v>
      </c>
      <c r="S140" s="12">
        <v>98.992203356344945</v>
      </c>
      <c r="T140" s="12">
        <v>97.880057196027053</v>
      </c>
      <c r="U140" s="12">
        <v>97.290997753994262</v>
      </c>
      <c r="V140" s="12">
        <v>96.857125555219426</v>
      </c>
      <c r="W140" s="12">
        <v>96.137072598914969</v>
      </c>
      <c r="X140" s="12">
        <v>96.164523280632622</v>
      </c>
      <c r="Y140" s="12">
        <v>96.114243329831822</v>
      </c>
      <c r="Z140" s="12">
        <v>95.802764599892839</v>
      </c>
      <c r="AA140" s="12">
        <v>95.188300832294374</v>
      </c>
    </row>
    <row r="141" spans="1:27">
      <c r="A141" s="1" t="s">
        <v>524</v>
      </c>
      <c r="B141" s="1" t="s">
        <v>533</v>
      </c>
      <c r="C141" s="1" t="s">
        <v>536</v>
      </c>
      <c r="D141" s="1">
        <v>17</v>
      </c>
      <c r="E141" s="1" t="s">
        <v>858</v>
      </c>
      <c r="F141" s="1" t="s">
        <v>880</v>
      </c>
      <c r="G141" s="1" t="str">
        <f t="shared" si="10"/>
        <v>17아파트규모4</v>
      </c>
      <c r="H141" s="12">
        <v>104.02261758907242</v>
      </c>
      <c r="I141" s="12">
        <v>103.80477468886687</v>
      </c>
      <c r="J141" s="12">
        <v>103.70302686717886</v>
      </c>
      <c r="K141" s="12">
        <v>103.18612489151495</v>
      </c>
      <c r="L141" s="12">
        <v>102.82721171111282</v>
      </c>
      <c r="M141" s="12">
        <v>102.71263190443011</v>
      </c>
      <c r="N141" s="12">
        <v>101.92683642660995</v>
      </c>
      <c r="O141" s="12">
        <v>101.65748310936847</v>
      </c>
      <c r="P141" s="12">
        <v>100.76467867233282</v>
      </c>
      <c r="Q141" s="12">
        <v>100.27241133523133</v>
      </c>
      <c r="R141" s="12">
        <v>100</v>
      </c>
      <c r="S141" s="12">
        <v>99.340627296025701</v>
      </c>
      <c r="T141" s="12">
        <v>98.772704293588248</v>
      </c>
      <c r="U141" s="12">
        <v>98.142933361733867</v>
      </c>
      <c r="V141" s="12">
        <v>97.400369572488188</v>
      </c>
      <c r="W141" s="12">
        <v>97.162294055492765</v>
      </c>
      <c r="X141" s="12">
        <v>97.0254828715576</v>
      </c>
      <c r="Y141" s="12">
        <v>96.760676544011829</v>
      </c>
      <c r="Z141" s="12">
        <v>96.306413704904926</v>
      </c>
      <c r="AA141" s="12">
        <v>95.968227414996363</v>
      </c>
    </row>
    <row r="142" spans="1:27">
      <c r="A142" s="1" t="s">
        <v>524</v>
      </c>
      <c r="B142" s="1" t="s">
        <v>533</v>
      </c>
      <c r="C142" s="1" t="s">
        <v>537</v>
      </c>
      <c r="D142" s="1">
        <v>18</v>
      </c>
      <c r="E142" s="1" t="s">
        <v>858</v>
      </c>
      <c r="F142" s="1" t="s">
        <v>880</v>
      </c>
      <c r="G142" s="1" t="str">
        <f t="shared" si="10"/>
        <v>18아파트규모4</v>
      </c>
      <c r="H142" s="12">
        <v>108.04648184395363</v>
      </c>
      <c r="I142" s="12">
        <v>107.72181257377794</v>
      </c>
      <c r="J142" s="12">
        <v>107.17181623927637</v>
      </c>
      <c r="K142" s="12">
        <v>106.54009618202871</v>
      </c>
      <c r="L142" s="12">
        <v>105.49020568564241</v>
      </c>
      <c r="M142" s="12">
        <v>104.4700472841039</v>
      </c>
      <c r="N142" s="12">
        <v>103.69239696287462</v>
      </c>
      <c r="O142" s="12">
        <v>102.56343983375415</v>
      </c>
      <c r="P142" s="12">
        <v>101.68214521433252</v>
      </c>
      <c r="Q142" s="12">
        <v>101.22996123483074</v>
      </c>
      <c r="R142" s="12">
        <v>100</v>
      </c>
      <c r="S142" s="12">
        <v>99.155384664740382</v>
      </c>
      <c r="T142" s="12">
        <v>98.360657379863341</v>
      </c>
      <c r="U142" s="12">
        <v>97.433515805893151</v>
      </c>
      <c r="V142" s="12">
        <v>97.241251817598027</v>
      </c>
      <c r="W142" s="12">
        <v>97.727575694857265</v>
      </c>
      <c r="X142" s="12">
        <v>97.908603430417102</v>
      </c>
      <c r="Y142" s="12">
        <v>97.96595531221989</v>
      </c>
      <c r="Z142" s="12">
        <v>97.774923955464246</v>
      </c>
      <c r="AA142" s="12">
        <v>97.29883673396661</v>
      </c>
    </row>
    <row r="143" spans="1:27">
      <c r="A143" s="1" t="s">
        <v>524</v>
      </c>
      <c r="B143" s="1" t="s">
        <v>533</v>
      </c>
      <c r="C143" s="1" t="s">
        <v>538</v>
      </c>
      <c r="D143" s="1">
        <v>19</v>
      </c>
      <c r="E143" s="1" t="s">
        <v>858</v>
      </c>
      <c r="F143" s="1" t="s">
        <v>880</v>
      </c>
      <c r="G143" s="1" t="str">
        <f t="shared" si="10"/>
        <v>19아파트규모4</v>
      </c>
      <c r="H143" s="12">
        <v>102.65959327605908</v>
      </c>
      <c r="I143" s="12">
        <v>102.65959327605908</v>
      </c>
      <c r="J143" s="12">
        <v>102.17815916305803</v>
      </c>
      <c r="K143" s="12">
        <v>101.85541236114329</v>
      </c>
      <c r="L143" s="12">
        <v>101.85541236114329</v>
      </c>
      <c r="M143" s="12">
        <v>101.85541236114329</v>
      </c>
      <c r="N143" s="12">
        <v>102.10103609339315</v>
      </c>
      <c r="O143" s="12">
        <v>101.87964693685288</v>
      </c>
      <c r="P143" s="12">
        <v>101.68593189078385</v>
      </c>
      <c r="Q143" s="12">
        <v>100.98016006440011</v>
      </c>
      <c r="R143" s="12">
        <v>100</v>
      </c>
      <c r="S143" s="12">
        <v>99.554010808248734</v>
      </c>
      <c r="T143" s="12">
        <v>99.27542047692765</v>
      </c>
      <c r="U143" s="12">
        <v>99.27542047692765</v>
      </c>
      <c r="V143" s="12">
        <v>98.878667167259422</v>
      </c>
      <c r="W143" s="12">
        <v>99.594019580120985</v>
      </c>
      <c r="X143" s="12">
        <v>99.594019580120985</v>
      </c>
      <c r="Y143" s="12">
        <v>99.882411412987864</v>
      </c>
      <c r="Z143" s="12">
        <v>99.613940270992558</v>
      </c>
      <c r="AA143" s="12">
        <v>99.513509555816341</v>
      </c>
    </row>
    <row r="144" spans="1:27">
      <c r="A144" s="1" t="s">
        <v>524</v>
      </c>
      <c r="B144" s="1" t="s">
        <v>533</v>
      </c>
      <c r="C144" s="1" t="s">
        <v>539</v>
      </c>
      <c r="D144" s="1">
        <v>20</v>
      </c>
      <c r="E144" s="1" t="s">
        <v>858</v>
      </c>
      <c r="F144" s="1" t="s">
        <v>880</v>
      </c>
      <c r="G144" s="1" t="str">
        <f t="shared" si="10"/>
        <v>20아파트규모4</v>
      </c>
      <c r="H144" s="12">
        <v>108.57896580782186</v>
      </c>
      <c r="I144" s="12">
        <v>108.53634787874873</v>
      </c>
      <c r="J144" s="12">
        <v>107.81122779481866</v>
      </c>
      <c r="K144" s="12">
        <v>107.1734899521302</v>
      </c>
      <c r="L144" s="12">
        <v>106.4678557154424</v>
      </c>
      <c r="M144" s="12">
        <v>105.48847143980636</v>
      </c>
      <c r="N144" s="12">
        <v>104.61441129843702</v>
      </c>
      <c r="O144" s="12">
        <v>103.01124209638486</v>
      </c>
      <c r="P144" s="12">
        <v>101.95887705138415</v>
      </c>
      <c r="Q144" s="12">
        <v>100.70071182018005</v>
      </c>
      <c r="R144" s="12">
        <v>100</v>
      </c>
      <c r="S144" s="12">
        <v>99.067466561844938</v>
      </c>
      <c r="T144" s="12">
        <v>97.979381120958379</v>
      </c>
      <c r="U144" s="12">
        <v>96.965907199765695</v>
      </c>
      <c r="V144" s="12">
        <v>96.379700358155944</v>
      </c>
      <c r="W144" s="12">
        <v>96.039781070239272</v>
      </c>
      <c r="X144" s="12">
        <v>95.75037836618823</v>
      </c>
      <c r="Y144" s="12">
        <v>95.192792838344786</v>
      </c>
      <c r="Z144" s="12">
        <v>94.779932685372486</v>
      </c>
      <c r="AA144" s="12">
        <v>94.45665885366391</v>
      </c>
    </row>
    <row r="145" spans="1:27">
      <c r="A145" s="1" t="s">
        <v>524</v>
      </c>
      <c r="B145" s="1" t="s">
        <v>533</v>
      </c>
      <c r="C145" s="1" t="s">
        <v>540</v>
      </c>
      <c r="D145" s="1">
        <v>21</v>
      </c>
      <c r="E145" s="1" t="s">
        <v>858</v>
      </c>
      <c r="F145" s="1" t="s">
        <v>880</v>
      </c>
      <c r="G145" s="1" t="str">
        <f t="shared" si="10"/>
        <v>21아파트규모4</v>
      </c>
      <c r="H145" s="12">
        <v>105.54881877391485</v>
      </c>
      <c r="I145" s="12">
        <v>105.54725234951128</v>
      </c>
      <c r="J145" s="12">
        <v>104.90087527464487</v>
      </c>
      <c r="K145" s="12">
        <v>104.87624638559257</v>
      </c>
      <c r="L145" s="12">
        <v>104.0032890533495</v>
      </c>
      <c r="M145" s="12">
        <v>104.0032890533495</v>
      </c>
      <c r="N145" s="12">
        <v>102.87801229440888</v>
      </c>
      <c r="O145" s="12">
        <v>102.51934311052243</v>
      </c>
      <c r="P145" s="12">
        <v>101.4746367186568</v>
      </c>
      <c r="Q145" s="12">
        <v>100.50417111472331</v>
      </c>
      <c r="R145" s="12">
        <v>100</v>
      </c>
      <c r="S145" s="12">
        <v>99.027257542253437</v>
      </c>
      <c r="T145" s="12">
        <v>98.12559747947121</v>
      </c>
      <c r="U145" s="12">
        <v>97.507461541904462</v>
      </c>
      <c r="V145" s="12">
        <v>96.347685002293346</v>
      </c>
      <c r="W145" s="12">
        <v>96.293838245083606</v>
      </c>
      <c r="X145" s="12">
        <v>95.974714542210435</v>
      </c>
      <c r="Y145" s="12">
        <v>95.922276925428037</v>
      </c>
      <c r="Z145" s="12">
        <v>96.104510468642189</v>
      </c>
      <c r="AA145" s="12">
        <v>95.25474809404335</v>
      </c>
    </row>
    <row r="146" spans="1:27">
      <c r="A146" s="1" t="s">
        <v>524</v>
      </c>
      <c r="B146" s="1" t="s">
        <v>541</v>
      </c>
      <c r="D146" s="1">
        <v>22</v>
      </c>
      <c r="E146" s="1" t="s">
        <v>858</v>
      </c>
      <c r="F146" s="1" t="s">
        <v>880</v>
      </c>
      <c r="G146" s="1" t="str">
        <f t="shared" si="10"/>
        <v>22아파트규모4</v>
      </c>
      <c r="H146" s="12">
        <v>107.18531559723141</v>
      </c>
      <c r="I146" s="12">
        <v>106.6694397183898</v>
      </c>
      <c r="J146" s="12">
        <v>106.33120653849551</v>
      </c>
      <c r="K146" s="12">
        <v>106.08482426934707</v>
      </c>
      <c r="L146" s="12">
        <v>105.54313110521686</v>
      </c>
      <c r="M146" s="12">
        <v>104.78954064205465</v>
      </c>
      <c r="N146" s="12">
        <v>104.04527536664089</v>
      </c>
      <c r="O146" s="12">
        <v>103.10335275053275</v>
      </c>
      <c r="P146" s="12">
        <v>102.20735989812393</v>
      </c>
      <c r="Q146" s="12">
        <v>100.67422686941812</v>
      </c>
      <c r="R146" s="12">
        <v>100</v>
      </c>
      <c r="S146" s="12">
        <v>99.326019319780045</v>
      </c>
      <c r="T146" s="12">
        <v>98.10239676016586</v>
      </c>
      <c r="U146" s="12">
        <v>97.185983476650435</v>
      </c>
      <c r="V146" s="12">
        <v>96.624452272582147</v>
      </c>
      <c r="W146" s="12">
        <v>96.338504435384962</v>
      </c>
      <c r="X146" s="12">
        <v>96.443790486027154</v>
      </c>
      <c r="Y146" s="12">
        <v>96.045456599489711</v>
      </c>
      <c r="Z146" s="12">
        <v>95.107482749445708</v>
      </c>
      <c r="AA146" s="12">
        <v>94.386773183122614</v>
      </c>
    </row>
    <row r="147" spans="1:27">
      <c r="A147" s="1" t="s">
        <v>524</v>
      </c>
      <c r="B147" s="1" t="s">
        <v>542</v>
      </c>
      <c r="D147" s="1">
        <v>23</v>
      </c>
      <c r="E147" s="1" t="s">
        <v>858</v>
      </c>
      <c r="F147" s="1" t="s">
        <v>880</v>
      </c>
      <c r="G147" s="1" t="str">
        <f t="shared" si="10"/>
        <v>23아파트규모4</v>
      </c>
      <c r="H147" s="12">
        <v>104.10086364820954</v>
      </c>
      <c r="I147" s="12">
        <v>103.53391994290411</v>
      </c>
      <c r="J147" s="12">
        <v>103.27425782360298</v>
      </c>
      <c r="K147" s="12">
        <v>102.77298330555793</v>
      </c>
      <c r="L147" s="12">
        <v>102.47930543522192</v>
      </c>
      <c r="M147" s="12">
        <v>101.76451230866243</v>
      </c>
      <c r="N147" s="12">
        <v>101.25405933504894</v>
      </c>
      <c r="O147" s="12">
        <v>100.65001786621445</v>
      </c>
      <c r="P147" s="12">
        <v>100.38297791401709</v>
      </c>
      <c r="Q147" s="12">
        <v>100.26890072946838</v>
      </c>
      <c r="R147" s="12">
        <v>100</v>
      </c>
      <c r="S147" s="12">
        <v>99.651711255434265</v>
      </c>
      <c r="T147" s="12">
        <v>99.23952368692963</v>
      </c>
      <c r="U147" s="12">
        <v>99.010787154568447</v>
      </c>
      <c r="V147" s="12">
        <v>98.882553088954452</v>
      </c>
      <c r="W147" s="12">
        <v>98.786709128747276</v>
      </c>
      <c r="X147" s="12">
        <v>98.71330407377306</v>
      </c>
      <c r="Y147" s="12">
        <v>98.516016976120255</v>
      </c>
      <c r="Z147" s="12">
        <v>98.229193944701322</v>
      </c>
      <c r="AA147" s="12">
        <v>98.088474153772864</v>
      </c>
    </row>
    <row r="148" spans="1:27">
      <c r="A148" s="1" t="s">
        <v>524</v>
      </c>
      <c r="B148" s="1" t="s">
        <v>542</v>
      </c>
      <c r="C148" s="1" t="s">
        <v>543</v>
      </c>
      <c r="D148" s="1">
        <v>24</v>
      </c>
      <c r="E148" s="1" t="s">
        <v>858</v>
      </c>
      <c r="F148" s="1" t="s">
        <v>880</v>
      </c>
      <c r="G148" s="1" t="str">
        <f t="shared" si="10"/>
        <v>24아파트규모4</v>
      </c>
      <c r="H148" s="12">
        <v>102.15724171793423</v>
      </c>
      <c r="I148" s="12">
        <v>102.18951906738252</v>
      </c>
      <c r="J148" s="12">
        <v>102.30387624997576</v>
      </c>
      <c r="K148" s="12">
        <v>102.09783222172824</v>
      </c>
      <c r="L148" s="12">
        <v>101.86054027798089</v>
      </c>
      <c r="M148" s="12">
        <v>101.30521320882467</v>
      </c>
      <c r="N148" s="12">
        <v>100.95534051411697</v>
      </c>
      <c r="O148" s="12">
        <v>100.55664006595966</v>
      </c>
      <c r="P148" s="12">
        <v>100.40275841574025</v>
      </c>
      <c r="Q148" s="12">
        <v>100.32884962071795</v>
      </c>
      <c r="R148" s="12">
        <v>100</v>
      </c>
      <c r="S148" s="12">
        <v>99.944453756393244</v>
      </c>
      <c r="T148" s="12">
        <v>99.788795894391839</v>
      </c>
      <c r="U148" s="12">
        <v>99.754203282401662</v>
      </c>
      <c r="V148" s="12">
        <v>99.606629072341221</v>
      </c>
      <c r="W148" s="12">
        <v>99.288915858336523</v>
      </c>
      <c r="X148" s="12">
        <v>99.154249516504322</v>
      </c>
      <c r="Y148" s="12">
        <v>98.911955260556212</v>
      </c>
      <c r="Z148" s="12">
        <v>98.594932064932621</v>
      </c>
      <c r="AA148" s="12">
        <v>98.392523471018592</v>
      </c>
    </row>
    <row r="149" spans="1:27">
      <c r="A149" s="1" t="s">
        <v>524</v>
      </c>
      <c r="B149" s="1" t="s">
        <v>542</v>
      </c>
      <c r="C149" s="1" t="s">
        <v>544</v>
      </c>
      <c r="D149" s="1">
        <v>25</v>
      </c>
      <c r="E149" s="1" t="s">
        <v>858</v>
      </c>
      <c r="F149" s="1" t="s">
        <v>880</v>
      </c>
      <c r="G149" s="1" t="str">
        <f t="shared" si="10"/>
        <v>25아파트규모4</v>
      </c>
      <c r="H149" s="12">
        <v>104.82225789665593</v>
      </c>
      <c r="I149" s="12">
        <v>103.81555172936382</v>
      </c>
      <c r="J149" s="12">
        <v>103.60804065880126</v>
      </c>
      <c r="K149" s="12">
        <v>102.93711661937721</v>
      </c>
      <c r="L149" s="12">
        <v>102.62027568117588</v>
      </c>
      <c r="M149" s="12">
        <v>101.84783786952124</v>
      </c>
      <c r="N149" s="12">
        <v>101.21636823231428</v>
      </c>
      <c r="O149" s="12">
        <v>100.47725851745911</v>
      </c>
      <c r="P149" s="12">
        <v>100.19248582857566</v>
      </c>
      <c r="Q149" s="12">
        <v>100.0839458629063</v>
      </c>
      <c r="R149" s="12">
        <v>100</v>
      </c>
      <c r="S149" s="12">
        <v>99.375530782494479</v>
      </c>
      <c r="T149" s="12">
        <v>98.747941981381615</v>
      </c>
      <c r="U149" s="12">
        <v>98.186005036367902</v>
      </c>
      <c r="V149" s="12">
        <v>98.018160063005993</v>
      </c>
      <c r="W149" s="12">
        <v>98.041820797693077</v>
      </c>
      <c r="X149" s="12">
        <v>97.951223050187934</v>
      </c>
      <c r="Y149" s="12">
        <v>97.805312153897503</v>
      </c>
      <c r="Z149" s="12">
        <v>97.516859178665442</v>
      </c>
      <c r="AA149" s="12">
        <v>97.450564111407715</v>
      </c>
    </row>
    <row r="150" spans="1:27">
      <c r="A150" s="1" t="s">
        <v>524</v>
      </c>
      <c r="B150" s="1" t="s">
        <v>542</v>
      </c>
      <c r="C150" s="1" t="s">
        <v>545</v>
      </c>
      <c r="D150" s="1">
        <v>26</v>
      </c>
      <c r="E150" s="1" t="s">
        <v>858</v>
      </c>
      <c r="F150" s="1" t="s">
        <v>880</v>
      </c>
      <c r="G150" s="1" t="str">
        <f t="shared" si="10"/>
        <v>26아파트규모4</v>
      </c>
      <c r="H150" s="12">
        <v>106.4456827002698</v>
      </c>
      <c r="I150" s="12">
        <v>105.55094709185191</v>
      </c>
      <c r="J150" s="12">
        <v>104.47804547353131</v>
      </c>
      <c r="K150" s="12">
        <v>103.73431575979056</v>
      </c>
      <c r="L150" s="12">
        <v>103.37736838350828</v>
      </c>
      <c r="M150" s="12">
        <v>102.46949486682306</v>
      </c>
      <c r="N150" s="12">
        <v>101.88302838291706</v>
      </c>
      <c r="O150" s="12">
        <v>101.1461549349447</v>
      </c>
      <c r="P150" s="12">
        <v>100.70059377353687</v>
      </c>
      <c r="Q150" s="12">
        <v>100.50122137758946</v>
      </c>
      <c r="R150" s="12">
        <v>100</v>
      </c>
      <c r="S150" s="12">
        <v>99.646783212247342</v>
      </c>
      <c r="T150" s="12">
        <v>99.178902903133533</v>
      </c>
      <c r="U150" s="12">
        <v>99.25621743986494</v>
      </c>
      <c r="V150" s="12">
        <v>99.246106102106069</v>
      </c>
      <c r="W150" s="12">
        <v>99.332901734010733</v>
      </c>
      <c r="X150" s="12">
        <v>99.41304939913222</v>
      </c>
      <c r="Y150" s="12">
        <v>99.19749794345411</v>
      </c>
      <c r="Z150" s="12">
        <v>98.972478587508675</v>
      </c>
      <c r="AA150" s="12">
        <v>98.798674131042034</v>
      </c>
    </row>
    <row r="151" spans="1:27">
      <c r="A151" s="1" t="s">
        <v>524</v>
      </c>
      <c r="B151" s="1" t="s">
        <v>546</v>
      </c>
      <c r="D151" s="1">
        <v>27</v>
      </c>
      <c r="E151" s="1" t="s">
        <v>858</v>
      </c>
      <c r="F151" s="1" t="s">
        <v>880</v>
      </c>
      <c r="G151" s="1" t="str">
        <f t="shared" si="10"/>
        <v>27아파트규모4</v>
      </c>
      <c r="H151" s="12">
        <v>104.72237230287328</v>
      </c>
      <c r="I151" s="12">
        <v>103.54721941602914</v>
      </c>
      <c r="J151" s="12">
        <v>103.3473318150094</v>
      </c>
      <c r="K151" s="12">
        <v>102.98099522779872</v>
      </c>
      <c r="L151" s="12">
        <v>102.91085155048766</v>
      </c>
      <c r="M151" s="12">
        <v>102.07464530724181</v>
      </c>
      <c r="N151" s="12">
        <v>101.33567871414043</v>
      </c>
      <c r="O151" s="12">
        <v>100.03774311702136</v>
      </c>
      <c r="P151" s="12">
        <v>99.784819894870296</v>
      </c>
      <c r="Q151" s="12">
        <v>99.838438248632684</v>
      </c>
      <c r="R151" s="12">
        <v>100</v>
      </c>
      <c r="S151" s="12">
        <v>99.944704621312582</v>
      </c>
      <c r="T151" s="12">
        <v>99.908798737361309</v>
      </c>
      <c r="U151" s="12">
        <v>99.815725950545115</v>
      </c>
      <c r="V151" s="12">
        <v>99.66670792712786</v>
      </c>
      <c r="W151" s="12">
        <v>99.756078769977591</v>
      </c>
      <c r="X151" s="12">
        <v>99.982282789471682</v>
      </c>
      <c r="Y151" s="12">
        <v>100.12484929532685</v>
      </c>
      <c r="Z151" s="12">
        <v>99.714495797285025</v>
      </c>
      <c r="AA151" s="12">
        <v>99.518620290963469</v>
      </c>
    </row>
    <row r="152" spans="1:27">
      <c r="A152" s="1" t="s">
        <v>524</v>
      </c>
      <c r="B152" s="1" t="s">
        <v>547</v>
      </c>
      <c r="D152" s="1">
        <v>28</v>
      </c>
      <c r="E152" s="1" t="s">
        <v>858</v>
      </c>
      <c r="F152" s="1" t="s">
        <v>880</v>
      </c>
      <c r="G152" s="1" t="str">
        <f t="shared" si="10"/>
        <v>28아파트규모4</v>
      </c>
      <c r="H152" s="12">
        <v>98.179975200095399</v>
      </c>
      <c r="I152" s="12">
        <v>98.179975200095399</v>
      </c>
      <c r="J152" s="12">
        <v>98.245924936315816</v>
      </c>
      <c r="K152" s="12">
        <v>98.672236769147389</v>
      </c>
      <c r="L152" s="12">
        <v>99.220630381137568</v>
      </c>
      <c r="M152" s="12">
        <v>99.510316204422423</v>
      </c>
      <c r="N152" s="12">
        <v>99.91834467297069</v>
      </c>
      <c r="O152" s="12">
        <v>100.02492448472277</v>
      </c>
      <c r="P152" s="12">
        <v>100.064168137911</v>
      </c>
      <c r="Q152" s="12">
        <v>100.00876832747066</v>
      </c>
      <c r="R152" s="12">
        <v>100</v>
      </c>
      <c r="S152" s="12">
        <v>100.34411024179867</v>
      </c>
      <c r="T152" s="12">
        <v>100.16794508911853</v>
      </c>
      <c r="U152" s="12">
        <v>100.16630588079248</v>
      </c>
      <c r="V152" s="12">
        <v>100.19651880883369</v>
      </c>
      <c r="W152" s="12">
        <v>100.43272550832256</v>
      </c>
      <c r="X152" s="12">
        <v>100.30589020904665</v>
      </c>
      <c r="Y152" s="12">
        <v>100.25761440565715</v>
      </c>
      <c r="Z152" s="12">
        <v>100.32044167188189</v>
      </c>
      <c r="AA152" s="12">
        <v>100.19099312417616</v>
      </c>
    </row>
    <row r="153" spans="1:27">
      <c r="A153" s="1" t="s">
        <v>524</v>
      </c>
      <c r="B153" s="1" t="s">
        <v>548</v>
      </c>
      <c r="D153" s="1">
        <v>29</v>
      </c>
      <c r="E153" s="1" t="s">
        <v>858</v>
      </c>
      <c r="F153" s="1" t="s">
        <v>880</v>
      </c>
      <c r="G153" s="1" t="str">
        <f t="shared" si="10"/>
        <v>29아파트규모4</v>
      </c>
      <c r="H153" s="12">
        <v>100.03089783086786</v>
      </c>
      <c r="I153" s="12">
        <v>100.18356320403912</v>
      </c>
      <c r="J153" s="12">
        <v>100.22075961808424</v>
      </c>
      <c r="K153" s="12">
        <v>100.43964854784915</v>
      </c>
      <c r="L153" s="12">
        <v>100.44567365616371</v>
      </c>
      <c r="M153" s="12">
        <v>100.42199502462394</v>
      </c>
      <c r="N153" s="12">
        <v>100.4148057623149</v>
      </c>
      <c r="O153" s="12">
        <v>100.33794878097532</v>
      </c>
      <c r="P153" s="12">
        <v>100.20415358154877</v>
      </c>
      <c r="Q153" s="12">
        <v>100.21691683965733</v>
      </c>
      <c r="R153" s="12">
        <v>100</v>
      </c>
      <c r="S153" s="12">
        <v>100.09770346401861</v>
      </c>
      <c r="T153" s="12">
        <v>100.31018462955006</v>
      </c>
      <c r="U153" s="12">
        <v>100.52680187026807</v>
      </c>
      <c r="V153" s="12">
        <v>100.550042225227</v>
      </c>
      <c r="W153" s="12">
        <v>101.27588507493775</v>
      </c>
      <c r="X153" s="12">
        <v>101.84281826293484</v>
      </c>
      <c r="Y153" s="12">
        <v>102.27608783604182</v>
      </c>
      <c r="Z153" s="12">
        <v>103.25058421215074</v>
      </c>
      <c r="AA153" s="12">
        <v>103.79232607952193</v>
      </c>
    </row>
    <row r="154" spans="1:27">
      <c r="A154" s="1" t="s">
        <v>524</v>
      </c>
      <c r="B154" s="1" t="s">
        <v>549</v>
      </c>
      <c r="D154" s="1">
        <v>30</v>
      </c>
      <c r="E154" s="1" t="s">
        <v>858</v>
      </c>
      <c r="F154" s="1" t="s">
        <v>880</v>
      </c>
      <c r="G154" s="1" t="str">
        <f t="shared" si="10"/>
        <v>30아파트규모4</v>
      </c>
      <c r="H154" s="12">
        <v>99.784052144709094</v>
      </c>
      <c r="I154" s="12">
        <v>99.805712714216895</v>
      </c>
      <c r="J154" s="12">
        <v>99.856358542120603</v>
      </c>
      <c r="K154" s="12">
        <v>99.890778951802503</v>
      </c>
      <c r="L154" s="12">
        <v>100.13035494727693</v>
      </c>
      <c r="M154" s="12">
        <v>100.04048749284293</v>
      </c>
      <c r="N154" s="12">
        <v>100.0748448870248</v>
      </c>
      <c r="O154" s="12">
        <v>100.32947627789908</v>
      </c>
      <c r="P154" s="12">
        <v>100.05182946324719</v>
      </c>
      <c r="Q154" s="12">
        <v>99.557776990676004</v>
      </c>
      <c r="R154" s="12">
        <v>100</v>
      </c>
      <c r="S154" s="12">
        <v>99.846201456917328</v>
      </c>
      <c r="T154" s="12">
        <v>99.929976678604291</v>
      </c>
      <c r="U154" s="12">
        <v>99.811492031184684</v>
      </c>
      <c r="V154" s="12">
        <v>99.891722622338506</v>
      </c>
      <c r="W154" s="12">
        <v>100.16187035541138</v>
      </c>
      <c r="X154" s="12">
        <v>100.61028482797599</v>
      </c>
      <c r="Y154" s="12">
        <v>101.17444434682706</v>
      </c>
      <c r="Z154" s="12">
        <v>101.60556154759701</v>
      </c>
      <c r="AA154" s="12">
        <v>101.60718725913615</v>
      </c>
    </row>
    <row r="155" spans="1:27">
      <c r="A155" s="1" t="s">
        <v>524</v>
      </c>
      <c r="B155" s="1" t="s">
        <v>917</v>
      </c>
      <c r="D155" s="1">
        <v>31</v>
      </c>
      <c r="E155" s="1" t="s">
        <v>770</v>
      </c>
      <c r="F155" s="1" t="s">
        <v>880</v>
      </c>
      <c r="G155" s="1" t="str">
        <f t="shared" ref="G155" si="11">D155&amp;E155&amp;F155</f>
        <v>31아파트규모4</v>
      </c>
      <c r="R155" s="12">
        <v>100</v>
      </c>
      <c r="S155" s="12">
        <v>100.5650077210035</v>
      </c>
      <c r="T155" s="12">
        <v>101.52807684190196</v>
      </c>
      <c r="U155" s="12">
        <v>101.82913620022714</v>
      </c>
      <c r="V155" s="12">
        <v>101.59723961727127</v>
      </c>
      <c r="W155" s="12">
        <v>101.82949257181215</v>
      </c>
      <c r="X155" s="12">
        <v>101.94226053423019</v>
      </c>
      <c r="Y155" s="12">
        <v>102.14119370305414</v>
      </c>
      <c r="Z155" s="12">
        <v>100.44181131317653</v>
      </c>
      <c r="AA155" s="12">
        <v>99.062355291827473</v>
      </c>
    </row>
    <row r="156" spans="1:27">
      <c r="A156" s="1" t="s">
        <v>524</v>
      </c>
      <c r="B156" s="1" t="s">
        <v>550</v>
      </c>
      <c r="D156" s="1">
        <v>32</v>
      </c>
      <c r="E156" s="1" t="s">
        <v>858</v>
      </c>
      <c r="F156" s="1" t="s">
        <v>880</v>
      </c>
      <c r="G156" s="1" t="str">
        <f t="shared" si="10"/>
        <v>32아파트규모4</v>
      </c>
      <c r="H156" s="12">
        <v>101.08316237390095</v>
      </c>
      <c r="I156" s="12">
        <v>101.37727120930838</v>
      </c>
      <c r="J156" s="12">
        <v>101.69477670632257</v>
      </c>
      <c r="K156" s="12">
        <v>101.39752159029395</v>
      </c>
      <c r="L156" s="12">
        <v>101.0303118272073</v>
      </c>
      <c r="M156" s="12">
        <v>100.99235475702211</v>
      </c>
      <c r="N156" s="12">
        <v>100.61390763867864</v>
      </c>
      <c r="O156" s="12">
        <v>100.22886769461549</v>
      </c>
      <c r="P156" s="12">
        <v>100.17743802170357</v>
      </c>
      <c r="Q156" s="12">
        <v>100.24268869503922</v>
      </c>
      <c r="R156" s="12">
        <v>100</v>
      </c>
      <c r="S156" s="12">
        <v>100.10050040998037</v>
      </c>
      <c r="T156" s="12">
        <v>100.13602620220321</v>
      </c>
      <c r="U156" s="12">
        <v>100.39645227021792</v>
      </c>
      <c r="V156" s="12">
        <v>100.3149330341965</v>
      </c>
      <c r="W156" s="12">
        <v>99.51907190687065</v>
      </c>
      <c r="X156" s="12">
        <v>98.920993412757412</v>
      </c>
      <c r="Y156" s="12">
        <v>98.565784539500285</v>
      </c>
      <c r="Z156" s="12">
        <v>98.154930644337256</v>
      </c>
      <c r="AA156" s="12">
        <v>97.802081100451417</v>
      </c>
    </row>
    <row r="157" spans="1:27">
      <c r="A157" s="1" t="s">
        <v>524</v>
      </c>
      <c r="B157" s="1" t="s">
        <v>551</v>
      </c>
      <c r="D157" s="1">
        <v>33</v>
      </c>
      <c r="E157" s="1" t="s">
        <v>858</v>
      </c>
      <c r="F157" s="1" t="s">
        <v>880</v>
      </c>
      <c r="G157" s="1" t="str">
        <f t="shared" si="10"/>
        <v>33아파트규모4</v>
      </c>
      <c r="H157" s="12">
        <v>100.73821589593243</v>
      </c>
      <c r="I157" s="12">
        <v>100.67804039496143</v>
      </c>
      <c r="J157" s="12">
        <v>101.05311403013181</v>
      </c>
      <c r="K157" s="12">
        <v>101.01859586608832</v>
      </c>
      <c r="L157" s="12">
        <v>101.15971747963995</v>
      </c>
      <c r="M157" s="12">
        <v>101.06487071384292</v>
      </c>
      <c r="N157" s="12">
        <v>100.83255171260555</v>
      </c>
      <c r="O157" s="12">
        <v>100.36223654023965</v>
      </c>
      <c r="P157" s="12">
        <v>100.06665953230063</v>
      </c>
      <c r="Q157" s="12">
        <v>99.999392038812786</v>
      </c>
      <c r="R157" s="12">
        <v>100</v>
      </c>
      <c r="S157" s="12">
        <v>100.13676383609193</v>
      </c>
      <c r="T157" s="12">
        <v>99.703977053047382</v>
      </c>
      <c r="U157" s="12">
        <v>99.533674849388987</v>
      </c>
      <c r="V157" s="12">
        <v>99.281793945646029</v>
      </c>
      <c r="W157" s="12">
        <v>99.491420335964406</v>
      </c>
      <c r="X157" s="12">
        <v>99.535473409853651</v>
      </c>
      <c r="Y157" s="12">
        <v>99.596189613339689</v>
      </c>
      <c r="Z157" s="12">
        <v>99.561936707624525</v>
      </c>
      <c r="AA157" s="12">
        <v>99.392032308767369</v>
      </c>
    </row>
    <row r="158" spans="1:27">
      <c r="A158" s="1" t="s">
        <v>524</v>
      </c>
      <c r="B158" s="1" t="s">
        <v>552</v>
      </c>
      <c r="D158" s="1">
        <v>34</v>
      </c>
      <c r="E158" s="1" t="s">
        <v>858</v>
      </c>
      <c r="F158" s="1" t="s">
        <v>880</v>
      </c>
      <c r="G158" s="1" t="str">
        <f t="shared" si="10"/>
        <v>34아파트규모4</v>
      </c>
      <c r="H158" s="12">
        <v>99.566769262885444</v>
      </c>
      <c r="I158" s="12">
        <v>99.657229522850386</v>
      </c>
      <c r="J158" s="12">
        <v>99.877387270625491</v>
      </c>
      <c r="K158" s="12">
        <v>99.832482461114523</v>
      </c>
      <c r="L158" s="12">
        <v>99.917197228338694</v>
      </c>
      <c r="M158" s="12">
        <v>99.872766373404559</v>
      </c>
      <c r="N158" s="12">
        <v>99.88450656638318</v>
      </c>
      <c r="O158" s="12">
        <v>99.725464512203956</v>
      </c>
      <c r="P158" s="12">
        <v>99.848394884127259</v>
      </c>
      <c r="Q158" s="12">
        <v>99.95702586654977</v>
      </c>
      <c r="R158" s="12">
        <v>100</v>
      </c>
      <c r="S158" s="12">
        <v>100.76204119234957</v>
      </c>
      <c r="T158" s="12">
        <v>101.20800418791285</v>
      </c>
      <c r="U158" s="12">
        <v>101.03588618994299</v>
      </c>
      <c r="V158" s="12">
        <v>100.99772734361085</v>
      </c>
      <c r="W158" s="12">
        <v>101.13701386680864</v>
      </c>
      <c r="X158" s="12">
        <v>101.39582730076278</v>
      </c>
      <c r="Y158" s="12">
        <v>101.49746079351669</v>
      </c>
      <c r="Z158" s="12">
        <v>101.55827426445656</v>
      </c>
      <c r="AA158" s="12">
        <v>101.56131614370649</v>
      </c>
    </row>
    <row r="159" spans="1:27">
      <c r="A159" s="1" t="s">
        <v>524</v>
      </c>
      <c r="B159" s="1" t="s">
        <v>553</v>
      </c>
      <c r="D159" s="1">
        <v>35</v>
      </c>
      <c r="E159" s="1" t="s">
        <v>858</v>
      </c>
      <c r="F159" s="1" t="s">
        <v>880</v>
      </c>
      <c r="G159" s="1" t="str">
        <f t="shared" si="10"/>
        <v>35아파트규모4</v>
      </c>
      <c r="H159" s="12">
        <v>99.824950359558599</v>
      </c>
      <c r="I159" s="12">
        <v>100.49659788454096</v>
      </c>
      <c r="J159" s="12">
        <v>100.74551044467108</v>
      </c>
      <c r="K159" s="12">
        <v>101.35207893030872</v>
      </c>
      <c r="L159" s="12">
        <v>101.32509228530327</v>
      </c>
      <c r="M159" s="12">
        <v>100.9568714153839</v>
      </c>
      <c r="N159" s="12">
        <v>101.20381941705649</v>
      </c>
      <c r="O159" s="12">
        <v>101.15875380835108</v>
      </c>
      <c r="P159" s="12">
        <v>100.7604970193358</v>
      </c>
      <c r="Q159" s="12">
        <v>100.30756447036795</v>
      </c>
      <c r="R159" s="12">
        <v>100</v>
      </c>
      <c r="S159" s="12">
        <v>99.757174658318874</v>
      </c>
      <c r="T159" s="12">
        <v>99.207166961839192</v>
      </c>
      <c r="U159" s="12">
        <v>99.036914942795022</v>
      </c>
      <c r="V159" s="12">
        <v>98.904592215198434</v>
      </c>
      <c r="W159" s="12">
        <v>98.667442537235345</v>
      </c>
      <c r="X159" s="12">
        <v>98.428197409571567</v>
      </c>
      <c r="Y159" s="12">
        <v>98.083855333050863</v>
      </c>
      <c r="Z159" s="12">
        <v>97.972378181220421</v>
      </c>
      <c r="AA159" s="12">
        <v>97.851917653835272</v>
      </c>
    </row>
    <row r="160" spans="1:27">
      <c r="A160" s="1" t="s">
        <v>524</v>
      </c>
      <c r="B160" s="1" t="s">
        <v>554</v>
      </c>
      <c r="D160" s="1">
        <v>36</v>
      </c>
      <c r="E160" s="1" t="s">
        <v>858</v>
      </c>
      <c r="F160" s="1" t="s">
        <v>880</v>
      </c>
      <c r="G160" s="1" t="str">
        <f t="shared" si="10"/>
        <v>36아파트규모4</v>
      </c>
      <c r="H160" s="12">
        <v>100.16619272354313</v>
      </c>
      <c r="I160" s="12">
        <v>99.646146589381061</v>
      </c>
      <c r="J160" s="12">
        <v>100.01103338093517</v>
      </c>
      <c r="K160" s="12">
        <v>100.78619814568275</v>
      </c>
      <c r="L160" s="12">
        <v>101.17823049942044</v>
      </c>
      <c r="M160" s="12">
        <v>101.11496200469307</v>
      </c>
      <c r="N160" s="12">
        <v>100.27609409753576</v>
      </c>
      <c r="O160" s="12">
        <v>100.48381355138389</v>
      </c>
      <c r="P160" s="12">
        <v>100.50929298527451</v>
      </c>
      <c r="Q160" s="12">
        <v>100.52893746695752</v>
      </c>
      <c r="R160" s="12">
        <v>100</v>
      </c>
      <c r="S160" s="12">
        <v>99.535351358474529</v>
      </c>
      <c r="T160" s="12">
        <v>99.545858493647259</v>
      </c>
      <c r="U160" s="12">
        <v>99.49431130731395</v>
      </c>
      <c r="V160" s="12">
        <v>99.320618846948435</v>
      </c>
      <c r="W160" s="12">
        <v>99.136285900364769</v>
      </c>
      <c r="X160" s="12">
        <v>99.125006843624291</v>
      </c>
      <c r="Y160" s="12">
        <v>99.001882932811554</v>
      </c>
      <c r="Z160" s="12">
        <v>98.907638667966708</v>
      </c>
      <c r="AA160" s="12">
        <v>98.604147204077691</v>
      </c>
    </row>
    <row r="161" spans="1:27">
      <c r="A161" s="1" t="s">
        <v>524</v>
      </c>
      <c r="B161" s="1" t="s">
        <v>555</v>
      </c>
      <c r="D161" s="1">
        <v>37</v>
      </c>
      <c r="E161" s="1" t="s">
        <v>858</v>
      </c>
      <c r="F161" s="1" t="s">
        <v>880</v>
      </c>
      <c r="G161" s="1" t="str">
        <f t="shared" si="10"/>
        <v>37아파트규모4</v>
      </c>
      <c r="H161" s="12">
        <v>96.920647314988329</v>
      </c>
      <c r="I161" s="12">
        <v>97.104721496801758</v>
      </c>
      <c r="J161" s="12">
        <v>97.77353147338124</v>
      </c>
      <c r="K161" s="12">
        <v>98.356951865895681</v>
      </c>
      <c r="L161" s="12">
        <v>98.659867467660121</v>
      </c>
      <c r="M161" s="12">
        <v>99.011478750542366</v>
      </c>
      <c r="N161" s="12">
        <v>99.653320795918404</v>
      </c>
      <c r="O161" s="12">
        <v>99.756103932974284</v>
      </c>
      <c r="P161" s="12">
        <v>99.251114701041601</v>
      </c>
      <c r="Q161" s="12">
        <v>99.959189744407183</v>
      </c>
      <c r="R161" s="12">
        <v>100</v>
      </c>
      <c r="S161" s="12">
        <v>100.21373468709034</v>
      </c>
      <c r="T161" s="12">
        <v>100.66149690018815</v>
      </c>
      <c r="U161" s="12">
        <v>101.01007175799812</v>
      </c>
      <c r="V161" s="12">
        <v>101.23018053053043</v>
      </c>
      <c r="W161" s="12">
        <v>101.49482346651911</v>
      </c>
      <c r="X161" s="12">
        <v>101.74300641875031</v>
      </c>
      <c r="Y161" s="12">
        <v>102.18535829890834</v>
      </c>
      <c r="Z161" s="12">
        <v>102.99500157904676</v>
      </c>
      <c r="AA161" s="12">
        <v>103.14346029725374</v>
      </c>
    </row>
    <row r="162" spans="1:27">
      <c r="A162" s="1" t="s">
        <v>524</v>
      </c>
      <c r="B162" s="1" t="s">
        <v>556</v>
      </c>
      <c r="D162" s="1">
        <v>38</v>
      </c>
      <c r="E162" s="1" t="s">
        <v>858</v>
      </c>
      <c r="F162" s="1" t="s">
        <v>880</v>
      </c>
      <c r="G162" s="1" t="str">
        <f t="shared" si="10"/>
        <v>38아파트규모4</v>
      </c>
      <c r="H162" s="12">
        <v>102.50124566639754</v>
      </c>
      <c r="I162" s="12">
        <v>102.34192944444453</v>
      </c>
      <c r="J162" s="12">
        <v>102.00473544105947</v>
      </c>
      <c r="K162" s="12">
        <v>101.66446775104265</v>
      </c>
      <c r="L162" s="12">
        <v>101.29771574769252</v>
      </c>
      <c r="M162" s="12">
        <v>100.61892420971166</v>
      </c>
      <c r="N162" s="12">
        <v>100.27129413578668</v>
      </c>
      <c r="O162" s="12">
        <v>99.84312163249983</v>
      </c>
      <c r="P162" s="12">
        <v>99.901462943974394</v>
      </c>
      <c r="Q162" s="12">
        <v>100.02194219299408</v>
      </c>
      <c r="R162" s="12">
        <v>100</v>
      </c>
      <c r="S162" s="12">
        <v>99.266469601928364</v>
      </c>
      <c r="T162" s="12">
        <v>99.075862860889259</v>
      </c>
      <c r="U162" s="12">
        <v>98.91381112805955</v>
      </c>
      <c r="V162" s="12">
        <v>98.898308791025784</v>
      </c>
      <c r="W162" s="12">
        <v>99.11088377095291</v>
      </c>
      <c r="X162" s="12">
        <v>99.398438895066718</v>
      </c>
      <c r="Y162" s="12">
        <v>99.499012630065266</v>
      </c>
      <c r="Z162" s="12">
        <v>99.451928783354504</v>
      </c>
      <c r="AA162" s="12">
        <v>99.379192321034537</v>
      </c>
    </row>
    <row r="163" spans="1:27">
      <c r="A163" s="1" t="s">
        <v>524</v>
      </c>
      <c r="B163" s="1" t="s">
        <v>557</v>
      </c>
      <c r="D163" s="1">
        <v>39</v>
      </c>
      <c r="E163" s="1" t="s">
        <v>858</v>
      </c>
      <c r="F163" s="1" t="s">
        <v>880</v>
      </c>
      <c r="G163" s="1" t="str">
        <f t="shared" si="10"/>
        <v>39아파트규모4</v>
      </c>
      <c r="H163" s="12">
        <v>97.704126880219462</v>
      </c>
      <c r="I163" s="12">
        <v>100.02598140270113</v>
      </c>
      <c r="J163" s="12">
        <v>100.02598140270113</v>
      </c>
      <c r="K163" s="12">
        <v>100.87933252217603</v>
      </c>
      <c r="L163" s="12">
        <v>100.87933252217603</v>
      </c>
      <c r="M163" s="12">
        <v>100.55504872789662</v>
      </c>
      <c r="N163" s="12">
        <v>100.55504872789662</v>
      </c>
      <c r="O163" s="12">
        <v>100.38625963570357</v>
      </c>
      <c r="P163" s="12">
        <v>100.38625963570357</v>
      </c>
      <c r="Q163" s="12">
        <v>100.21681065085237</v>
      </c>
      <c r="R163" s="12">
        <v>100</v>
      </c>
      <c r="S163" s="12">
        <v>100</v>
      </c>
      <c r="T163" s="12">
        <v>99.620560653778469</v>
      </c>
      <c r="U163" s="12">
        <v>99.293646848226899</v>
      </c>
      <c r="V163" s="12">
        <v>99.293646848226899</v>
      </c>
      <c r="W163" s="12">
        <v>99.560551724307686</v>
      </c>
      <c r="X163" s="12">
        <v>99.560551724307686</v>
      </c>
      <c r="Y163" s="12">
        <v>99.560551724307686</v>
      </c>
      <c r="Z163" s="12">
        <v>99.560551724307686</v>
      </c>
      <c r="AA163" s="12">
        <v>99.160231038526945</v>
      </c>
    </row>
    <row r="164" spans="1:27">
      <c r="A164" s="1" t="s">
        <v>655</v>
      </c>
      <c r="D164" s="1">
        <v>40</v>
      </c>
      <c r="E164" s="1" t="s">
        <v>858</v>
      </c>
      <c r="F164" s="1" t="s">
        <v>880</v>
      </c>
      <c r="G164" s="1" t="str">
        <f t="shared" si="10"/>
        <v>40아파트규모4</v>
      </c>
      <c r="H164" s="12">
        <v>102.64523523795818</v>
      </c>
      <c r="I164" s="12">
        <v>102.3150388117709</v>
      </c>
      <c r="J164" s="12">
        <v>102.18633263027296</v>
      </c>
      <c r="K164" s="12">
        <v>102.0742859445797</v>
      </c>
      <c r="L164" s="12">
        <v>101.97622488753471</v>
      </c>
      <c r="M164" s="12">
        <v>101.57920915363651</v>
      </c>
      <c r="N164" s="12">
        <v>101.27687442164238</v>
      </c>
      <c r="O164" s="12">
        <v>100.81200126006479</v>
      </c>
      <c r="P164" s="12">
        <v>100.51282553298303</v>
      </c>
      <c r="Q164" s="12">
        <v>100.20062219923595</v>
      </c>
      <c r="R164" s="12">
        <v>100</v>
      </c>
      <c r="S164" s="12">
        <v>99.823349826227272</v>
      </c>
      <c r="T164" s="12">
        <v>99.513914607270465</v>
      </c>
      <c r="U164" s="12">
        <v>99.312328782454827</v>
      </c>
      <c r="V164" s="12">
        <v>99.166765109457856</v>
      </c>
      <c r="W164" s="12">
        <v>99.315356447453269</v>
      </c>
      <c r="X164" s="12">
        <v>99.492716162690826</v>
      </c>
      <c r="Y164" s="12">
        <v>99.511703963715831</v>
      </c>
      <c r="Z164" s="12">
        <v>99.470301262486899</v>
      </c>
      <c r="AA164" s="12">
        <v>99.383385879026747</v>
      </c>
    </row>
    <row r="165" spans="1:27">
      <c r="A165" s="1" t="s">
        <v>523</v>
      </c>
      <c r="D165" s="1">
        <v>41</v>
      </c>
      <c r="E165" s="1" t="s">
        <v>858</v>
      </c>
      <c r="F165" s="1" t="s">
        <v>880</v>
      </c>
      <c r="G165" s="1" t="str">
        <f t="shared" si="10"/>
        <v>41아파트규모4</v>
      </c>
      <c r="H165" s="12">
        <v>104.02228825352019</v>
      </c>
      <c r="I165" s="12">
        <v>103.99234974087105</v>
      </c>
      <c r="J165" s="12">
        <v>103.83969040716008</v>
      </c>
      <c r="K165" s="12">
        <v>103.57692236805968</v>
      </c>
      <c r="L165" s="12">
        <v>103.25652303548372</v>
      </c>
      <c r="M165" s="12">
        <v>102.83840220644952</v>
      </c>
      <c r="N165" s="12">
        <v>102.39948624835708</v>
      </c>
      <c r="O165" s="12">
        <v>101.7803182330953</v>
      </c>
      <c r="P165" s="12">
        <v>101.03501474657298</v>
      </c>
      <c r="Q165" s="12">
        <v>100.51584820570021</v>
      </c>
      <c r="R165" s="12">
        <v>100</v>
      </c>
      <c r="S165" s="12">
        <v>99.442306852044609</v>
      </c>
      <c r="T165" s="12">
        <v>98.819640912092325</v>
      </c>
      <c r="U165" s="12">
        <v>98.351088027397864</v>
      </c>
      <c r="V165" s="12">
        <v>98.010177931451679</v>
      </c>
      <c r="W165" s="12">
        <v>97.826807544975367</v>
      </c>
      <c r="X165" s="12">
        <v>97.799723802158084</v>
      </c>
      <c r="Y165" s="12">
        <v>97.689241481556039</v>
      </c>
      <c r="Z165" s="12">
        <v>97.468371214732002</v>
      </c>
      <c r="AA165" s="12">
        <v>97.151923801356659</v>
      </c>
    </row>
    <row r="166" spans="1:27">
      <c r="A166" s="1" t="s">
        <v>516</v>
      </c>
      <c r="D166" s="1">
        <v>1</v>
      </c>
      <c r="E166" s="1" t="s">
        <v>858</v>
      </c>
      <c r="F166" s="1" t="s">
        <v>829</v>
      </c>
      <c r="G166" s="1" t="str">
        <f t="shared" si="10"/>
        <v>1아파트규모5</v>
      </c>
      <c r="H166" s="12">
        <v>105.63216196650293</v>
      </c>
      <c r="I166" s="12">
        <v>105.26458564541183</v>
      </c>
      <c r="J166" s="12">
        <v>104.90031350062874</v>
      </c>
      <c r="K166" s="12">
        <v>104.34331634245156</v>
      </c>
      <c r="L166" s="12">
        <v>104.01803087818486</v>
      </c>
      <c r="M166" s="12">
        <v>103.44145465713746</v>
      </c>
      <c r="N166" s="12">
        <v>102.8686744972765</v>
      </c>
      <c r="O166" s="12">
        <v>101.97683996676669</v>
      </c>
      <c r="P166" s="12">
        <v>101.23107067453262</v>
      </c>
      <c r="Q166" s="12">
        <v>100.5092182028845</v>
      </c>
      <c r="R166" s="12">
        <v>100</v>
      </c>
      <c r="S166" s="12">
        <v>99.272375156085417</v>
      </c>
      <c r="T166" s="12">
        <v>98.543851900562458</v>
      </c>
      <c r="U166" s="12">
        <v>98.021637994780136</v>
      </c>
      <c r="V166" s="12">
        <v>97.774122652425177</v>
      </c>
      <c r="W166" s="12">
        <v>97.516391652490455</v>
      </c>
      <c r="X166" s="12">
        <v>97.345936983576735</v>
      </c>
      <c r="Y166" s="12">
        <v>97.157099493156878</v>
      </c>
      <c r="Z166" s="12">
        <v>96.769778223245723</v>
      </c>
      <c r="AA166" s="12">
        <v>96.293473954429885</v>
      </c>
    </row>
    <row r="167" spans="1:27">
      <c r="A167" s="1" t="s">
        <v>521</v>
      </c>
      <c r="D167" s="1">
        <v>2</v>
      </c>
      <c r="E167" s="1" t="s">
        <v>858</v>
      </c>
      <c r="F167" s="1" t="s">
        <v>829</v>
      </c>
      <c r="G167" s="1" t="str">
        <f t="shared" si="10"/>
        <v>2아파트규모5</v>
      </c>
      <c r="H167" s="12">
        <v>108.01135783220427</v>
      </c>
      <c r="I167" s="12">
        <v>107.50229473988827</v>
      </c>
      <c r="J167" s="12">
        <v>106.86917666214177</v>
      </c>
      <c r="K167" s="12">
        <v>106.08054814448995</v>
      </c>
      <c r="L167" s="12">
        <v>105.59149559116855</v>
      </c>
      <c r="M167" s="12">
        <v>104.82626274990017</v>
      </c>
      <c r="N167" s="12">
        <v>104.15166164060953</v>
      </c>
      <c r="O167" s="12">
        <v>102.92802669312339</v>
      </c>
      <c r="P167" s="12">
        <v>101.86292019673444</v>
      </c>
      <c r="Q167" s="12">
        <v>100.81605889216938</v>
      </c>
      <c r="R167" s="12">
        <v>100</v>
      </c>
      <c r="S167" s="12">
        <v>98.978858164532383</v>
      </c>
      <c r="T167" s="12">
        <v>97.951263172988178</v>
      </c>
      <c r="U167" s="12">
        <v>97.223638714966796</v>
      </c>
      <c r="V167" s="12">
        <v>96.87050572916668</v>
      </c>
      <c r="W167" s="12">
        <v>96.520904889637322</v>
      </c>
      <c r="X167" s="12">
        <v>96.221534791358337</v>
      </c>
      <c r="Y167" s="12">
        <v>95.86442705487471</v>
      </c>
      <c r="Z167" s="12">
        <v>95.226476546979256</v>
      </c>
      <c r="AA167" s="12">
        <v>94.588505773552484</v>
      </c>
    </row>
    <row r="168" spans="1:27">
      <c r="A168" s="1" t="s">
        <v>916</v>
      </c>
      <c r="D168" s="1">
        <v>3</v>
      </c>
      <c r="E168" s="1" t="s">
        <v>770</v>
      </c>
      <c r="F168" s="1" t="s">
        <v>829</v>
      </c>
      <c r="G168" s="1" t="str">
        <f t="shared" ref="G168" si="12">D168&amp;E168&amp;F168</f>
        <v>3아파트규모5</v>
      </c>
      <c r="H168" s="12">
        <v>102.00051876154353</v>
      </c>
      <c r="I168" s="12">
        <v>101.84348026495985</v>
      </c>
      <c r="J168" s="12">
        <v>101.88079309315354</v>
      </c>
      <c r="K168" s="12">
        <v>101.67190392973158</v>
      </c>
      <c r="L168" s="12">
        <v>101.5937918652063</v>
      </c>
      <c r="M168" s="12">
        <v>101.30317699480037</v>
      </c>
      <c r="N168" s="12">
        <v>100.88531885180149</v>
      </c>
      <c r="O168" s="12">
        <v>100.50052594993407</v>
      </c>
      <c r="P168" s="12">
        <v>100.24652781362158</v>
      </c>
      <c r="Q168" s="12">
        <v>100.02914777720746</v>
      </c>
      <c r="R168" s="12">
        <v>100</v>
      </c>
      <c r="S168" s="12">
        <v>99.726819729346204</v>
      </c>
      <c r="T168" s="12">
        <v>99.464931061473933</v>
      </c>
      <c r="U168" s="12">
        <v>99.26537862947194</v>
      </c>
      <c r="V168" s="12">
        <v>99.184467274253166</v>
      </c>
      <c r="W168" s="12">
        <v>99.07107729787036</v>
      </c>
      <c r="X168" s="12">
        <v>99.104987809286399</v>
      </c>
      <c r="Y168" s="12">
        <v>99.183973224178985</v>
      </c>
      <c r="Z168" s="12">
        <v>99.197905143506858</v>
      </c>
      <c r="AA168" s="12">
        <v>98.982066741500233</v>
      </c>
    </row>
    <row r="169" spans="1:27">
      <c r="A169" s="1" t="s">
        <v>522</v>
      </c>
      <c r="D169" s="1">
        <v>4</v>
      </c>
      <c r="E169" s="1" t="s">
        <v>858</v>
      </c>
      <c r="F169" s="1" t="s">
        <v>881</v>
      </c>
      <c r="G169" s="1" t="str">
        <f t="shared" si="10"/>
        <v>4아파트규모5</v>
      </c>
      <c r="H169" s="12">
        <v>102.76634339541951</v>
      </c>
      <c r="I169" s="12">
        <v>102.43331603051794</v>
      </c>
      <c r="J169" s="12">
        <v>102.36023079517277</v>
      </c>
      <c r="K169" s="12">
        <v>102.0771847859567</v>
      </c>
      <c r="L169" s="12">
        <v>101.77203789787787</v>
      </c>
      <c r="M169" s="12">
        <v>101.43904311356907</v>
      </c>
      <c r="N169" s="12">
        <v>101.01384965475943</v>
      </c>
      <c r="O169" s="12">
        <v>100.56077272193814</v>
      </c>
      <c r="P169" s="12">
        <v>100.27102514457651</v>
      </c>
      <c r="Q169" s="12">
        <v>100.10855046530189</v>
      </c>
      <c r="R169" s="12">
        <v>100</v>
      </c>
      <c r="S169" s="12">
        <v>99.741175835740222</v>
      </c>
      <c r="T169" s="12">
        <v>99.393579728541866</v>
      </c>
      <c r="U169" s="12">
        <v>99.208548563940752</v>
      </c>
      <c r="V169" s="12">
        <v>99.090454356309067</v>
      </c>
      <c r="W169" s="12">
        <v>98.963445397986789</v>
      </c>
      <c r="X169" s="12">
        <v>98.935133901296396</v>
      </c>
      <c r="Y169" s="12">
        <v>98.994345555168394</v>
      </c>
      <c r="Z169" s="12">
        <v>98.981603045170687</v>
      </c>
      <c r="AA169" s="12">
        <v>98.79958112564654</v>
      </c>
    </row>
    <row r="170" spans="1:27">
      <c r="A170" s="1" t="s">
        <v>853</v>
      </c>
      <c r="D170" s="1">
        <v>5</v>
      </c>
      <c r="E170" s="1" t="s">
        <v>858</v>
      </c>
      <c r="F170" s="1" t="s">
        <v>881</v>
      </c>
      <c r="G170" s="1" t="str">
        <f t="shared" si="10"/>
        <v>5아파트규모5</v>
      </c>
      <c r="H170" s="12">
        <v>100.58906926405444</v>
      </c>
      <c r="I170" s="12">
        <v>100.75373217494311</v>
      </c>
      <c r="J170" s="12">
        <v>100.99364091687376</v>
      </c>
      <c r="K170" s="12">
        <v>100.92120252028124</v>
      </c>
      <c r="L170" s="12">
        <v>101.26257394728708</v>
      </c>
      <c r="M170" s="12">
        <v>101.05056055589451</v>
      </c>
      <c r="N170" s="12">
        <v>100.64631805696577</v>
      </c>
      <c r="O170" s="12">
        <v>100.38839001462077</v>
      </c>
      <c r="P170" s="12">
        <v>100.20090832199166</v>
      </c>
      <c r="Q170" s="12">
        <v>99.881398446733201</v>
      </c>
      <c r="R170" s="12">
        <v>100</v>
      </c>
      <c r="S170" s="12">
        <v>99.699182536155035</v>
      </c>
      <c r="T170" s="12">
        <v>99.60246399270261</v>
      </c>
      <c r="U170" s="12">
        <v>99.374897934951719</v>
      </c>
      <c r="V170" s="12">
        <v>99.365742609149606</v>
      </c>
      <c r="W170" s="12">
        <v>99.278654814129524</v>
      </c>
      <c r="X170" s="12">
        <v>99.432867188669832</v>
      </c>
      <c r="Y170" s="12">
        <v>99.550129358292764</v>
      </c>
      <c r="Z170" s="12">
        <v>99.615732044840257</v>
      </c>
      <c r="AA170" s="12">
        <v>99.334396876819781</v>
      </c>
    </row>
    <row r="171" spans="1:27">
      <c r="A171" s="1" t="s">
        <v>524</v>
      </c>
      <c r="B171" s="1" t="s">
        <v>525</v>
      </c>
      <c r="D171" s="1">
        <v>6</v>
      </c>
      <c r="E171" s="1" t="s">
        <v>858</v>
      </c>
      <c r="F171" s="1" t="s">
        <v>881</v>
      </c>
      <c r="G171" s="1" t="str">
        <f t="shared" si="10"/>
        <v>6아파트규모5</v>
      </c>
      <c r="H171" s="12">
        <v>108.01586418614836</v>
      </c>
      <c r="I171" s="12">
        <v>107.40578884334592</v>
      </c>
      <c r="J171" s="12">
        <v>106.68008757434265</v>
      </c>
      <c r="K171" s="12">
        <v>105.6529991486085</v>
      </c>
      <c r="L171" s="12">
        <v>105.22343304423678</v>
      </c>
      <c r="M171" s="12">
        <v>104.18541749150002</v>
      </c>
      <c r="N171" s="12">
        <v>103.28459950002863</v>
      </c>
      <c r="O171" s="12">
        <v>102.19118587215654</v>
      </c>
      <c r="P171" s="12">
        <v>101.52500318541377</v>
      </c>
      <c r="Q171" s="12">
        <v>100.77856598750415</v>
      </c>
      <c r="R171" s="12">
        <v>100</v>
      </c>
      <c r="S171" s="12">
        <v>98.489902608350008</v>
      </c>
      <c r="T171" s="12">
        <v>97.182190084916684</v>
      </c>
      <c r="U171" s="12">
        <v>96.649745310928935</v>
      </c>
      <c r="V171" s="12">
        <v>96.426732982742607</v>
      </c>
      <c r="W171" s="12">
        <v>96.219021151546855</v>
      </c>
      <c r="X171" s="12">
        <v>96.03062234230309</v>
      </c>
      <c r="Y171" s="12">
        <v>95.641344224617626</v>
      </c>
      <c r="Z171" s="12">
        <v>94.820493122920595</v>
      </c>
      <c r="AA171" s="12">
        <v>94.065181773708758</v>
      </c>
    </row>
    <row r="172" spans="1:27">
      <c r="A172" s="1" t="s">
        <v>524</v>
      </c>
      <c r="B172" s="1" t="s">
        <v>525</v>
      </c>
      <c r="C172" s="1" t="s">
        <v>526</v>
      </c>
      <c r="D172" s="1">
        <v>7</v>
      </c>
      <c r="E172" s="1" t="s">
        <v>858</v>
      </c>
      <c r="F172" s="1" t="s">
        <v>881</v>
      </c>
      <c r="G172" s="1" t="str">
        <f t="shared" si="10"/>
        <v>7아파트규모5</v>
      </c>
      <c r="H172" s="12">
        <v>104.83948497234728</v>
      </c>
      <c r="I172" s="12">
        <v>104.81534737209201</v>
      </c>
      <c r="J172" s="12">
        <v>104.32510324100907</v>
      </c>
      <c r="K172" s="12">
        <v>104.19687296169548</v>
      </c>
      <c r="L172" s="12">
        <v>104.07405615889135</v>
      </c>
      <c r="M172" s="12">
        <v>103.35055040565889</v>
      </c>
      <c r="N172" s="12">
        <v>102.89792534362557</v>
      </c>
      <c r="O172" s="12">
        <v>102.17913010318202</v>
      </c>
      <c r="P172" s="12">
        <v>101.67960155537372</v>
      </c>
      <c r="Q172" s="12">
        <v>100.86677743530126</v>
      </c>
      <c r="R172" s="12">
        <v>100</v>
      </c>
      <c r="S172" s="12">
        <v>99.533129107789293</v>
      </c>
      <c r="T172" s="12">
        <v>99.058401818656492</v>
      </c>
      <c r="U172" s="12">
        <v>98.732020966115101</v>
      </c>
      <c r="V172" s="12">
        <v>98.34511581798634</v>
      </c>
      <c r="W172" s="12">
        <v>97.684806159110224</v>
      </c>
      <c r="X172" s="12">
        <v>97.209633580537499</v>
      </c>
      <c r="Y172" s="12">
        <v>96.701878429878718</v>
      </c>
      <c r="Z172" s="12">
        <v>96.24015022726978</v>
      </c>
      <c r="AA172" s="12">
        <v>95.289825579168308</v>
      </c>
    </row>
    <row r="173" spans="1:27">
      <c r="A173" s="1" t="s">
        <v>524</v>
      </c>
      <c r="B173" s="1" t="s">
        <v>525</v>
      </c>
      <c r="C173" s="1" t="s">
        <v>527</v>
      </c>
      <c r="D173" s="1">
        <v>8</v>
      </c>
      <c r="E173" s="1" t="s">
        <v>858</v>
      </c>
      <c r="F173" s="1" t="s">
        <v>881</v>
      </c>
      <c r="G173" s="1" t="str">
        <f t="shared" si="10"/>
        <v>8아파트규모5</v>
      </c>
      <c r="H173" s="12">
        <v>105.04426298984723</v>
      </c>
      <c r="I173" s="12">
        <v>105.04426298984723</v>
      </c>
      <c r="J173" s="12">
        <v>104.3789355041214</v>
      </c>
      <c r="K173" s="12">
        <v>104.24764484165392</v>
      </c>
      <c r="L173" s="12">
        <v>104.17914039299963</v>
      </c>
      <c r="M173" s="12">
        <v>103.77570319208553</v>
      </c>
      <c r="N173" s="12">
        <v>103.39481695360033</v>
      </c>
      <c r="O173" s="12">
        <v>102.65746484181577</v>
      </c>
      <c r="P173" s="12">
        <v>102.09508366565608</v>
      </c>
      <c r="Q173" s="12">
        <v>101.05932056047213</v>
      </c>
      <c r="R173" s="12">
        <v>100</v>
      </c>
      <c r="S173" s="12">
        <v>99.562293486630878</v>
      </c>
      <c r="T173" s="12">
        <v>99.121042670338497</v>
      </c>
      <c r="U173" s="12">
        <v>99.121042670338497</v>
      </c>
      <c r="V173" s="12">
        <v>98.98411086209137</v>
      </c>
      <c r="W173" s="12">
        <v>97.635048084044229</v>
      </c>
      <c r="X173" s="12">
        <v>97.1197313127672</v>
      </c>
      <c r="Y173" s="12">
        <v>96.664297406375482</v>
      </c>
      <c r="Z173" s="12">
        <v>96.064831390402574</v>
      </c>
      <c r="AA173" s="12">
        <v>95.047738416714978</v>
      </c>
    </row>
    <row r="174" spans="1:27">
      <c r="A174" s="1" t="s">
        <v>524</v>
      </c>
      <c r="B174" s="1" t="s">
        <v>525</v>
      </c>
      <c r="C174" s="1" t="s">
        <v>528</v>
      </c>
      <c r="D174" s="1">
        <v>9</v>
      </c>
      <c r="E174" s="1" t="s">
        <v>858</v>
      </c>
      <c r="F174" s="1" t="s">
        <v>881</v>
      </c>
      <c r="G174" s="1" t="str">
        <f t="shared" si="10"/>
        <v>9아파트규모5</v>
      </c>
      <c r="H174" s="12">
        <v>105.8705162897589</v>
      </c>
      <c r="I174" s="12">
        <v>105.79418884979395</v>
      </c>
      <c r="J174" s="12">
        <v>105.39851443329954</v>
      </c>
      <c r="K174" s="12">
        <v>105.1899139025209</v>
      </c>
      <c r="L174" s="12">
        <v>104.96953252947607</v>
      </c>
      <c r="M174" s="12">
        <v>104.44209807233356</v>
      </c>
      <c r="N174" s="12">
        <v>103.96377081391138</v>
      </c>
      <c r="O174" s="12">
        <v>102.98991683936482</v>
      </c>
      <c r="P174" s="12">
        <v>102.25275347984589</v>
      </c>
      <c r="Q174" s="12">
        <v>101.14312673189141</v>
      </c>
      <c r="R174" s="12">
        <v>100</v>
      </c>
      <c r="S174" s="12">
        <v>98.98970086068725</v>
      </c>
      <c r="T174" s="12">
        <v>98.15867469987181</v>
      </c>
      <c r="U174" s="12">
        <v>97.49623789521624</v>
      </c>
      <c r="V174" s="12">
        <v>96.510827005215575</v>
      </c>
      <c r="W174" s="12">
        <v>96.458284320605429</v>
      </c>
      <c r="X174" s="12">
        <v>95.736515349338177</v>
      </c>
      <c r="Y174" s="12">
        <v>94.927471330978548</v>
      </c>
      <c r="Z174" s="12">
        <v>94.463804542961199</v>
      </c>
      <c r="AA174" s="12">
        <v>93.460385148959702</v>
      </c>
    </row>
    <row r="175" spans="1:27">
      <c r="A175" s="1" t="s">
        <v>524</v>
      </c>
      <c r="B175" s="1" t="s">
        <v>525</v>
      </c>
      <c r="C175" s="1" t="s">
        <v>529</v>
      </c>
      <c r="D175" s="1">
        <v>10</v>
      </c>
      <c r="E175" s="1" t="s">
        <v>858</v>
      </c>
      <c r="F175" s="1" t="s">
        <v>881</v>
      </c>
      <c r="G175" s="1" t="str">
        <f t="shared" si="10"/>
        <v>10아파트규모5</v>
      </c>
      <c r="H175" s="12">
        <v>102.79904896563679</v>
      </c>
      <c r="I175" s="12">
        <v>102.79904896563679</v>
      </c>
      <c r="J175" s="12">
        <v>102.5618625542115</v>
      </c>
      <c r="K175" s="12">
        <v>102.5618625542115</v>
      </c>
      <c r="L175" s="12">
        <v>102.46347702442021</v>
      </c>
      <c r="M175" s="12">
        <v>100.72525704021278</v>
      </c>
      <c r="N175" s="12">
        <v>100.15101649819498</v>
      </c>
      <c r="O175" s="12">
        <v>99.855848916336768</v>
      </c>
      <c r="P175" s="12">
        <v>99.855848916336768</v>
      </c>
      <c r="Q175" s="12">
        <v>100</v>
      </c>
      <c r="R175" s="12">
        <v>100</v>
      </c>
      <c r="S175" s="12">
        <v>100.29622386217866</v>
      </c>
      <c r="T175" s="12">
        <v>100.29622386217866</v>
      </c>
      <c r="U175" s="12">
        <v>99.77851197917883</v>
      </c>
      <c r="V175" s="12">
        <v>99.77851197917883</v>
      </c>
      <c r="W175" s="12">
        <v>99.676531357048631</v>
      </c>
      <c r="X175" s="12">
        <v>99.676531357048631</v>
      </c>
      <c r="Y175" s="12">
        <v>99.52854663980996</v>
      </c>
      <c r="Z175" s="12">
        <v>99.37683409888956</v>
      </c>
      <c r="AA175" s="12">
        <v>98.661067221484828</v>
      </c>
    </row>
    <row r="176" spans="1:27">
      <c r="A176" s="1" t="s">
        <v>524</v>
      </c>
      <c r="B176" s="1" t="s">
        <v>525</v>
      </c>
      <c r="C176" s="1" t="s">
        <v>530</v>
      </c>
      <c r="D176" s="1">
        <v>11</v>
      </c>
      <c r="E176" s="1" t="s">
        <v>858</v>
      </c>
      <c r="F176" s="1" t="s">
        <v>881</v>
      </c>
      <c r="G176" s="1" t="str">
        <f t="shared" si="10"/>
        <v>11아파트규모5</v>
      </c>
      <c r="H176" s="12">
        <v>108.89758409126338</v>
      </c>
      <c r="I176" s="12">
        <v>108.12238704531525</v>
      </c>
      <c r="J176" s="12">
        <v>107.3306871255633</v>
      </c>
      <c r="K176" s="12">
        <v>106.05312510005781</v>
      </c>
      <c r="L176" s="12">
        <v>105.53868775455278</v>
      </c>
      <c r="M176" s="12">
        <v>104.4139803852773</v>
      </c>
      <c r="N176" s="12">
        <v>103.39017126223959</v>
      </c>
      <c r="O176" s="12">
        <v>102.19446980339842</v>
      </c>
      <c r="P176" s="12">
        <v>101.48293526867199</v>
      </c>
      <c r="Q176" s="12">
        <v>100.75455280365142</v>
      </c>
      <c r="R176" s="12">
        <v>100</v>
      </c>
      <c r="S176" s="12">
        <v>98.192001421834078</v>
      </c>
      <c r="T176" s="12">
        <v>96.649381887257448</v>
      </c>
      <c r="U176" s="12">
        <v>96.059255358656898</v>
      </c>
      <c r="V176" s="12">
        <v>95.882151883149263</v>
      </c>
      <c r="W176" s="12">
        <v>95.800982118251554</v>
      </c>
      <c r="X176" s="12">
        <v>95.693737507807157</v>
      </c>
      <c r="Y176" s="12">
        <v>95.338082712844553</v>
      </c>
      <c r="Z176" s="12">
        <v>94.415542308614334</v>
      </c>
      <c r="AA176" s="12">
        <v>93.715423364618815</v>
      </c>
    </row>
    <row r="177" spans="1:27">
      <c r="A177" s="1" t="s">
        <v>524</v>
      </c>
      <c r="B177" s="1" t="s">
        <v>525</v>
      </c>
      <c r="C177" s="1" t="s">
        <v>531</v>
      </c>
      <c r="D177" s="1">
        <v>12</v>
      </c>
      <c r="E177" s="1" t="s">
        <v>858</v>
      </c>
      <c r="F177" s="1" t="s">
        <v>881</v>
      </c>
      <c r="G177" s="1" t="str">
        <f t="shared" si="10"/>
        <v>12아파트규모5</v>
      </c>
      <c r="H177" s="12">
        <v>110.14680051941728</v>
      </c>
      <c r="I177" s="12">
        <v>110.07691595814669</v>
      </c>
      <c r="J177" s="12">
        <v>108.8148777041263</v>
      </c>
      <c r="K177" s="12">
        <v>107.95574896637683</v>
      </c>
      <c r="L177" s="12">
        <v>107.54144042214905</v>
      </c>
      <c r="M177" s="12">
        <v>106.65960645346794</v>
      </c>
      <c r="N177" s="12">
        <v>105.6266476858745</v>
      </c>
      <c r="O177" s="12">
        <v>103.62522138749468</v>
      </c>
      <c r="P177" s="12">
        <v>102.60667804479972</v>
      </c>
      <c r="Q177" s="12">
        <v>101.1946353732435</v>
      </c>
      <c r="R177" s="12">
        <v>100</v>
      </c>
      <c r="S177" s="12">
        <v>98.919023014790525</v>
      </c>
      <c r="T177" s="12">
        <v>97.675743846120156</v>
      </c>
      <c r="U177" s="12">
        <v>96.927686606155603</v>
      </c>
      <c r="V177" s="12">
        <v>96.513380767077635</v>
      </c>
      <c r="W177" s="12">
        <v>96.900564408158758</v>
      </c>
      <c r="X177" s="12">
        <v>96.615811739957834</v>
      </c>
      <c r="Y177" s="12">
        <v>95.741227003129552</v>
      </c>
      <c r="Z177" s="12">
        <v>95.242794709875142</v>
      </c>
      <c r="AA177" s="12">
        <v>94.928285744394898</v>
      </c>
    </row>
    <row r="178" spans="1:27">
      <c r="A178" s="1" t="s">
        <v>524</v>
      </c>
      <c r="B178" s="1" t="s">
        <v>525</v>
      </c>
      <c r="C178" s="1" t="s">
        <v>532</v>
      </c>
      <c r="D178" s="1">
        <v>13</v>
      </c>
      <c r="E178" s="1" t="s">
        <v>858</v>
      </c>
      <c r="F178" s="1" t="s">
        <v>881</v>
      </c>
      <c r="G178" s="1" t="str">
        <f t="shared" si="10"/>
        <v>13아파트규모5</v>
      </c>
      <c r="H178" s="12">
        <v>108.50444469022138</v>
      </c>
      <c r="I178" s="12">
        <v>107.50991511577443</v>
      </c>
      <c r="J178" s="12">
        <v>106.86431563163723</v>
      </c>
      <c r="K178" s="12">
        <v>105.45686531813007</v>
      </c>
      <c r="L178" s="12">
        <v>104.9114700482083</v>
      </c>
      <c r="M178" s="12">
        <v>103.7118505044582</v>
      </c>
      <c r="N178" s="12">
        <v>102.69095840363018</v>
      </c>
      <c r="O178" s="12">
        <v>101.74494056339913</v>
      </c>
      <c r="P178" s="12">
        <v>101.1291916821699</v>
      </c>
      <c r="Q178" s="12">
        <v>100.61541006543601</v>
      </c>
      <c r="R178" s="12">
        <v>100</v>
      </c>
      <c r="S178" s="12">
        <v>97.962974460639742</v>
      </c>
      <c r="T178" s="12">
        <v>96.326734687435575</v>
      </c>
      <c r="U178" s="12">
        <v>95.785973833299593</v>
      </c>
      <c r="V178" s="12">
        <v>95.683194827052731</v>
      </c>
      <c r="W178" s="12">
        <v>95.454738535110067</v>
      </c>
      <c r="X178" s="12">
        <v>95.40303959390701</v>
      </c>
      <c r="Y178" s="12">
        <v>95.210534682965488</v>
      </c>
      <c r="Z178" s="12">
        <v>94.154589483094057</v>
      </c>
      <c r="AA178" s="12">
        <v>93.333873604871428</v>
      </c>
    </row>
    <row r="179" spans="1:27">
      <c r="A179" s="1" t="s">
        <v>524</v>
      </c>
      <c r="B179" s="1" t="s">
        <v>533</v>
      </c>
      <c r="D179" s="1">
        <v>14</v>
      </c>
      <c r="E179" s="1" t="s">
        <v>858</v>
      </c>
      <c r="F179" s="1" t="s">
        <v>881</v>
      </c>
      <c r="G179" s="1" t="str">
        <f t="shared" si="10"/>
        <v>14아파트규모5</v>
      </c>
      <c r="H179" s="12">
        <v>108.69063765544283</v>
      </c>
      <c r="I179" s="12">
        <v>108.27039142212317</v>
      </c>
      <c r="J179" s="12">
        <v>107.63859898203484</v>
      </c>
      <c r="K179" s="12">
        <v>106.99491636827884</v>
      </c>
      <c r="L179" s="12">
        <v>106.42901977377036</v>
      </c>
      <c r="M179" s="12">
        <v>105.84198076550244</v>
      </c>
      <c r="N179" s="12">
        <v>105.3064818141048</v>
      </c>
      <c r="O179" s="12">
        <v>103.9075992079276</v>
      </c>
      <c r="P179" s="12">
        <v>102.34145505130915</v>
      </c>
      <c r="Q179" s="12">
        <v>100.94939570766424</v>
      </c>
      <c r="R179" s="12">
        <v>100</v>
      </c>
      <c r="S179" s="12">
        <v>99.440146969535959</v>
      </c>
      <c r="T179" s="12">
        <v>98.779810301905741</v>
      </c>
      <c r="U179" s="12">
        <v>97.800576228630021</v>
      </c>
      <c r="V179" s="12">
        <v>97.394954738797708</v>
      </c>
      <c r="W179" s="12">
        <v>96.903544171703771</v>
      </c>
      <c r="X179" s="12">
        <v>96.510979281050567</v>
      </c>
      <c r="Y179" s="12">
        <v>96.203133303942394</v>
      </c>
      <c r="Z179" s="12">
        <v>95.814371874722582</v>
      </c>
      <c r="AA179" s="12">
        <v>95.271081592598989</v>
      </c>
    </row>
    <row r="180" spans="1:27">
      <c r="A180" s="1" t="s">
        <v>524</v>
      </c>
      <c r="B180" s="1" t="s">
        <v>533</v>
      </c>
      <c r="C180" s="1" t="s">
        <v>534</v>
      </c>
      <c r="D180" s="1">
        <v>15</v>
      </c>
      <c r="E180" s="1" t="s">
        <v>858</v>
      </c>
      <c r="F180" s="1" t="s">
        <v>881</v>
      </c>
      <c r="G180" s="1" t="str">
        <f t="shared" si="10"/>
        <v>15아파트규모5</v>
      </c>
      <c r="H180" s="12">
        <v>109.49916131133349</v>
      </c>
      <c r="I180" s="12">
        <v>108.7775064432084</v>
      </c>
      <c r="J180" s="12">
        <v>107.95555563692432</v>
      </c>
      <c r="K180" s="12">
        <v>107.70188033204356</v>
      </c>
      <c r="L180" s="12">
        <v>107.38875773753558</v>
      </c>
      <c r="M180" s="12">
        <v>106.45868137149223</v>
      </c>
      <c r="N180" s="12">
        <v>106.08440032590433</v>
      </c>
      <c r="O180" s="12">
        <v>104.56568886642928</v>
      </c>
      <c r="P180" s="12">
        <v>102.14933490348776</v>
      </c>
      <c r="Q180" s="12">
        <v>100.85100379276302</v>
      </c>
      <c r="R180" s="12">
        <v>100</v>
      </c>
      <c r="S180" s="12">
        <v>99.080452500846022</v>
      </c>
      <c r="T180" s="12">
        <v>98.495711593316997</v>
      </c>
      <c r="U180" s="12">
        <v>97.838686552397974</v>
      </c>
      <c r="V180" s="12">
        <v>97.797868722877368</v>
      </c>
      <c r="W180" s="12">
        <v>98.151340554845433</v>
      </c>
      <c r="X180" s="12">
        <v>97.960817767317891</v>
      </c>
      <c r="Y180" s="12">
        <v>97.828258170732994</v>
      </c>
      <c r="Z180" s="12">
        <v>97.149986665261395</v>
      </c>
      <c r="AA180" s="12">
        <v>96.613457301184695</v>
      </c>
    </row>
    <row r="181" spans="1:27">
      <c r="A181" s="1" t="s">
        <v>524</v>
      </c>
      <c r="B181" s="1" t="s">
        <v>533</v>
      </c>
      <c r="C181" s="1" t="s">
        <v>535</v>
      </c>
      <c r="D181" s="1">
        <v>16</v>
      </c>
      <c r="E181" s="1" t="s">
        <v>858</v>
      </c>
      <c r="F181" s="1" t="s">
        <v>881</v>
      </c>
      <c r="G181" s="1" t="str">
        <f t="shared" si="10"/>
        <v>16아파트규모5</v>
      </c>
      <c r="H181" s="12">
        <v>107.78270214292833</v>
      </c>
      <c r="I181" s="12">
        <v>107.67382595140401</v>
      </c>
      <c r="J181" s="12">
        <v>107.12973457185765</v>
      </c>
      <c r="K181" s="12">
        <v>106.82777873379052</v>
      </c>
      <c r="L181" s="12">
        <v>106.40741642447065</v>
      </c>
      <c r="M181" s="12">
        <v>105.94199616365121</v>
      </c>
      <c r="N181" s="12">
        <v>105.62237176337365</v>
      </c>
      <c r="O181" s="12">
        <v>104.33903484666399</v>
      </c>
      <c r="P181" s="12">
        <v>102.97415164431689</v>
      </c>
      <c r="Q181" s="12">
        <v>101.41121955834811</v>
      </c>
      <c r="R181" s="12">
        <v>100</v>
      </c>
      <c r="S181" s="12">
        <v>99.29428638720556</v>
      </c>
      <c r="T181" s="12">
        <v>98.723602462841683</v>
      </c>
      <c r="U181" s="12">
        <v>98.050184028007919</v>
      </c>
      <c r="V181" s="12">
        <v>97.596207621213921</v>
      </c>
      <c r="W181" s="12">
        <v>97.174860294249328</v>
      </c>
      <c r="X181" s="12">
        <v>97.238943839883532</v>
      </c>
      <c r="Y181" s="12">
        <v>97.11157655457329</v>
      </c>
      <c r="Z181" s="12">
        <v>96.703085829536704</v>
      </c>
      <c r="AA181" s="12">
        <v>95.877374265107846</v>
      </c>
    </row>
    <row r="182" spans="1:27">
      <c r="A182" s="1" t="s">
        <v>524</v>
      </c>
      <c r="B182" s="1" t="s">
        <v>533</v>
      </c>
      <c r="C182" s="1" t="s">
        <v>536</v>
      </c>
      <c r="D182" s="1">
        <v>17</v>
      </c>
      <c r="E182" s="1" t="s">
        <v>858</v>
      </c>
      <c r="F182" s="1" t="s">
        <v>881</v>
      </c>
      <c r="G182" s="1" t="str">
        <f t="shared" si="10"/>
        <v>17아파트규모5</v>
      </c>
      <c r="H182" s="12">
        <v>105.11533642304252</v>
      </c>
      <c r="I182" s="12">
        <v>104.99146625948654</v>
      </c>
      <c r="J182" s="12">
        <v>105.11438694851148</v>
      </c>
      <c r="K182" s="12">
        <v>104.90195019495826</v>
      </c>
      <c r="L182" s="12">
        <v>104.42148783505645</v>
      </c>
      <c r="M182" s="12">
        <v>103.91914748227065</v>
      </c>
      <c r="N182" s="12">
        <v>103.11619658659376</v>
      </c>
      <c r="O182" s="12">
        <v>102.60992773473811</v>
      </c>
      <c r="P182" s="12">
        <v>101.44142697902274</v>
      </c>
      <c r="Q182" s="12">
        <v>100.04503326610237</v>
      </c>
      <c r="R182" s="12">
        <v>100</v>
      </c>
      <c r="S182" s="12">
        <v>99.985666767114637</v>
      </c>
      <c r="T182" s="12">
        <v>99.480514634754726</v>
      </c>
      <c r="U182" s="12">
        <v>97.880017868012075</v>
      </c>
      <c r="V182" s="12">
        <v>96.82370566408494</v>
      </c>
      <c r="W182" s="12">
        <v>95.982622484296471</v>
      </c>
      <c r="X182" s="12">
        <v>95.578312189495861</v>
      </c>
      <c r="Y182" s="12">
        <v>95.539979136069064</v>
      </c>
      <c r="Z182" s="12">
        <v>95.05998702703063</v>
      </c>
      <c r="AA182" s="12">
        <v>94.566993983537429</v>
      </c>
    </row>
    <row r="183" spans="1:27">
      <c r="A183" s="1" t="s">
        <v>524</v>
      </c>
      <c r="B183" s="1" t="s">
        <v>533</v>
      </c>
      <c r="C183" s="1" t="s">
        <v>537</v>
      </c>
      <c r="D183" s="1">
        <v>18</v>
      </c>
      <c r="E183" s="1" t="s">
        <v>858</v>
      </c>
      <c r="F183" s="1" t="s">
        <v>881</v>
      </c>
      <c r="G183" s="1" t="str">
        <f t="shared" si="10"/>
        <v>18아파트규모5</v>
      </c>
      <c r="H183" s="12">
        <v>106.58033127465073</v>
      </c>
      <c r="I183" s="12">
        <v>104.21630018161288</v>
      </c>
      <c r="J183" s="12">
        <v>103.83307837000226</v>
      </c>
      <c r="K183" s="12">
        <v>103.83307837000226</v>
      </c>
      <c r="L183" s="12">
        <v>103.52340671259456</v>
      </c>
      <c r="M183" s="12">
        <v>103.88571849385987</v>
      </c>
      <c r="N183" s="12">
        <v>103.5698569488758</v>
      </c>
      <c r="O183" s="12">
        <v>102.41179006427437</v>
      </c>
      <c r="P183" s="12">
        <v>100.97439099006803</v>
      </c>
      <c r="Q183" s="12">
        <v>100.32774318191167</v>
      </c>
      <c r="R183" s="12">
        <v>100</v>
      </c>
      <c r="S183" s="12">
        <v>100</v>
      </c>
      <c r="T183" s="12">
        <v>100</v>
      </c>
      <c r="U183" s="12">
        <v>99.035968123346223</v>
      </c>
      <c r="V183" s="12">
        <v>99.095158514504249</v>
      </c>
      <c r="W183" s="12">
        <v>99.095158514504249</v>
      </c>
      <c r="X183" s="12">
        <v>98.445226380613377</v>
      </c>
      <c r="Y183" s="12">
        <v>97.944852540893308</v>
      </c>
      <c r="Z183" s="12">
        <v>98.202854539495306</v>
      </c>
      <c r="AA183" s="12">
        <v>98.047817995737915</v>
      </c>
    </row>
    <row r="184" spans="1:27">
      <c r="A184" s="1" t="s">
        <v>524</v>
      </c>
      <c r="B184" s="1" t="s">
        <v>533</v>
      </c>
      <c r="C184" s="1" t="s">
        <v>538</v>
      </c>
      <c r="D184" s="1">
        <v>19</v>
      </c>
      <c r="E184" s="1" t="s">
        <v>858</v>
      </c>
      <c r="F184" s="1" t="s">
        <v>881</v>
      </c>
      <c r="G184" s="1" t="str">
        <f t="shared" si="10"/>
        <v>19아파트규모5</v>
      </c>
      <c r="H184" s="12">
        <v>100</v>
      </c>
      <c r="I184" s="12">
        <v>100</v>
      </c>
      <c r="J184" s="12">
        <v>100</v>
      </c>
      <c r="K184" s="12">
        <v>100</v>
      </c>
      <c r="L184" s="12">
        <v>100</v>
      </c>
      <c r="M184" s="12">
        <v>100</v>
      </c>
      <c r="N184" s="12">
        <v>100</v>
      </c>
      <c r="O184" s="12">
        <v>100</v>
      </c>
      <c r="P184" s="12">
        <v>100</v>
      </c>
      <c r="Q184" s="12">
        <v>100</v>
      </c>
      <c r="R184" s="12">
        <v>100</v>
      </c>
      <c r="S184" s="12">
        <v>100</v>
      </c>
      <c r="T184" s="12">
        <v>100</v>
      </c>
      <c r="U184" s="12">
        <v>100</v>
      </c>
      <c r="V184" s="12">
        <v>95.820152097497825</v>
      </c>
      <c r="W184" s="12">
        <v>94.426737043756034</v>
      </c>
      <c r="X184" s="12">
        <v>94.426737043756034</v>
      </c>
      <c r="Y184" s="12">
        <v>94.426737043756034</v>
      </c>
      <c r="Z184" s="12">
        <v>94.426737043756034</v>
      </c>
      <c r="AA184" s="12">
        <v>94.426737043756034</v>
      </c>
    </row>
    <row r="185" spans="1:27">
      <c r="A185" s="1" t="s">
        <v>524</v>
      </c>
      <c r="B185" s="1" t="s">
        <v>533</v>
      </c>
      <c r="C185" s="1" t="s">
        <v>539</v>
      </c>
      <c r="D185" s="1">
        <v>20</v>
      </c>
      <c r="E185" s="1" t="s">
        <v>858</v>
      </c>
      <c r="F185" s="1" t="s">
        <v>881</v>
      </c>
      <c r="G185" s="1" t="str">
        <f t="shared" si="10"/>
        <v>20아파트규모5</v>
      </c>
      <c r="H185" s="12">
        <v>112.6732493582827</v>
      </c>
      <c r="I185" s="12">
        <v>112.55696090615805</v>
      </c>
      <c r="J185" s="12">
        <v>111.3914707122741</v>
      </c>
      <c r="K185" s="12">
        <v>109.15418734433322</v>
      </c>
      <c r="L185" s="12">
        <v>107.89409906852697</v>
      </c>
      <c r="M185" s="12">
        <v>106.94190557758813</v>
      </c>
      <c r="N185" s="12">
        <v>105.87210444898642</v>
      </c>
      <c r="O185" s="12">
        <v>103.76464977332819</v>
      </c>
      <c r="P185" s="12">
        <v>102.31889933212385</v>
      </c>
      <c r="Q185" s="12">
        <v>100.86364092557163</v>
      </c>
      <c r="R185" s="12">
        <v>100</v>
      </c>
      <c r="S185" s="12">
        <v>99.534451618778775</v>
      </c>
      <c r="T185" s="12">
        <v>98.28860236496773</v>
      </c>
      <c r="U185" s="12">
        <v>96.743911055867969</v>
      </c>
      <c r="V185" s="12">
        <v>96.291266569189929</v>
      </c>
      <c r="W185" s="12">
        <v>94.924595023254199</v>
      </c>
      <c r="X185" s="12">
        <v>93.613020435467632</v>
      </c>
      <c r="Y185" s="12">
        <v>92.760235031698187</v>
      </c>
      <c r="Z185" s="12">
        <v>92.452747288911951</v>
      </c>
      <c r="AA185" s="12">
        <v>92.244671542846973</v>
      </c>
    </row>
    <row r="186" spans="1:27">
      <c r="A186" s="1" t="s">
        <v>524</v>
      </c>
      <c r="B186" s="1" t="s">
        <v>533</v>
      </c>
      <c r="C186" s="1" t="s">
        <v>540</v>
      </c>
      <c r="D186" s="1">
        <v>21</v>
      </c>
      <c r="E186" s="1" t="s">
        <v>770</v>
      </c>
      <c r="F186" s="1" t="s">
        <v>881</v>
      </c>
      <c r="G186" s="1" t="str">
        <f t="shared" ref="G186" si="13">D186&amp;E186&amp;F186</f>
        <v>21아파트규모5</v>
      </c>
    </row>
    <row r="187" spans="1:27">
      <c r="A187" s="1" t="s">
        <v>524</v>
      </c>
      <c r="B187" s="1" t="s">
        <v>541</v>
      </c>
      <c r="D187" s="1">
        <v>22</v>
      </c>
      <c r="E187" s="1" t="s">
        <v>858</v>
      </c>
      <c r="F187" s="1" t="s">
        <v>881</v>
      </c>
      <c r="G187" s="1" t="str">
        <f t="shared" si="10"/>
        <v>22아파트규모5</v>
      </c>
      <c r="H187" s="12">
        <v>103.62851293913475</v>
      </c>
      <c r="I187" s="12">
        <v>103.26052185141644</v>
      </c>
      <c r="J187" s="12">
        <v>103.26052185141644</v>
      </c>
      <c r="K187" s="12">
        <v>103.22178629657326</v>
      </c>
      <c r="L187" s="12">
        <v>102.80258482044758</v>
      </c>
      <c r="M187" s="12">
        <v>102.82764370078228</v>
      </c>
      <c r="N187" s="12">
        <v>102.87405044373912</v>
      </c>
      <c r="O187" s="12">
        <v>101.8450264000045</v>
      </c>
      <c r="P187" s="12">
        <v>101.1625645859035</v>
      </c>
      <c r="Q187" s="12">
        <v>100.21289838747994</v>
      </c>
      <c r="R187" s="12">
        <v>100</v>
      </c>
      <c r="S187" s="12">
        <v>99.30932256104056</v>
      </c>
      <c r="T187" s="12">
        <v>97.916120151454109</v>
      </c>
      <c r="U187" s="12">
        <v>97.418372391951308</v>
      </c>
      <c r="V187" s="12">
        <v>96.586167871434228</v>
      </c>
      <c r="W187" s="12">
        <v>96.179653228877143</v>
      </c>
      <c r="X187" s="12">
        <v>95.742666846976263</v>
      </c>
      <c r="Y187" s="12">
        <v>95.303134766026574</v>
      </c>
      <c r="Z187" s="12">
        <v>94.37014159570974</v>
      </c>
      <c r="AA187" s="12">
        <v>93.901704344696157</v>
      </c>
    </row>
    <row r="188" spans="1:27">
      <c r="A188" s="1" t="s">
        <v>524</v>
      </c>
      <c r="B188" s="1" t="s">
        <v>542</v>
      </c>
      <c r="D188" s="1">
        <v>23</v>
      </c>
      <c r="E188" s="1" t="s">
        <v>858</v>
      </c>
      <c r="F188" s="1" t="s">
        <v>881</v>
      </c>
      <c r="G188" s="1" t="str">
        <f t="shared" si="10"/>
        <v>23아파트규모5</v>
      </c>
      <c r="H188" s="12">
        <v>104.04624550844555</v>
      </c>
      <c r="I188" s="12">
        <v>103.57672256604788</v>
      </c>
      <c r="J188" s="12">
        <v>103.49271589999339</v>
      </c>
      <c r="K188" s="12">
        <v>103.05176503225964</v>
      </c>
      <c r="L188" s="12">
        <v>102.53751969725509</v>
      </c>
      <c r="M188" s="12">
        <v>101.78724591479069</v>
      </c>
      <c r="N188" s="12">
        <v>101.17659254237401</v>
      </c>
      <c r="O188" s="12">
        <v>100.54793972896205</v>
      </c>
      <c r="P188" s="12">
        <v>100.20518690485322</v>
      </c>
      <c r="Q188" s="12">
        <v>100.11826756128522</v>
      </c>
      <c r="R188" s="12">
        <v>100</v>
      </c>
      <c r="S188" s="12">
        <v>99.552323920699962</v>
      </c>
      <c r="T188" s="12">
        <v>98.990301285216376</v>
      </c>
      <c r="U188" s="12">
        <v>98.661596232614883</v>
      </c>
      <c r="V188" s="12">
        <v>98.641585009526793</v>
      </c>
      <c r="W188" s="12">
        <v>98.55280264999692</v>
      </c>
      <c r="X188" s="12">
        <v>98.298251802593668</v>
      </c>
      <c r="Y188" s="12">
        <v>98.030545448776536</v>
      </c>
      <c r="Z188" s="12">
        <v>97.888104417894425</v>
      </c>
      <c r="AA188" s="12">
        <v>97.602592057254071</v>
      </c>
    </row>
    <row r="189" spans="1:27">
      <c r="A189" s="1" t="s">
        <v>524</v>
      </c>
      <c r="B189" s="1" t="s">
        <v>542</v>
      </c>
      <c r="C189" s="1" t="s">
        <v>543</v>
      </c>
      <c r="D189" s="1">
        <v>24</v>
      </c>
      <c r="E189" s="1" t="s">
        <v>858</v>
      </c>
      <c r="F189" s="1" t="s">
        <v>881</v>
      </c>
      <c r="G189" s="1" t="str">
        <f t="shared" si="10"/>
        <v>24아파트규모5</v>
      </c>
      <c r="H189" s="12">
        <v>102.64284024955398</v>
      </c>
      <c r="I189" s="12">
        <v>102.43204872972144</v>
      </c>
      <c r="J189" s="12">
        <v>102.36973693569882</v>
      </c>
      <c r="K189" s="12">
        <v>102.17116521407006</v>
      </c>
      <c r="L189" s="12">
        <v>101.99058916407931</v>
      </c>
      <c r="M189" s="12">
        <v>101.27712355069238</v>
      </c>
      <c r="N189" s="12">
        <v>101.09230639801936</v>
      </c>
      <c r="O189" s="12">
        <v>100.49947564119212</v>
      </c>
      <c r="P189" s="12">
        <v>100.17476072502836</v>
      </c>
      <c r="Q189" s="12">
        <v>100.05136694132669</v>
      </c>
      <c r="R189" s="12">
        <v>100</v>
      </c>
      <c r="S189" s="12">
        <v>99.602164154702649</v>
      </c>
      <c r="T189" s="12">
        <v>98.571422485327403</v>
      </c>
      <c r="U189" s="12">
        <v>98.512185826868787</v>
      </c>
      <c r="V189" s="12">
        <v>98.504644312061558</v>
      </c>
      <c r="W189" s="12">
        <v>98.34820851853064</v>
      </c>
      <c r="X189" s="12">
        <v>97.832683092197257</v>
      </c>
      <c r="Y189" s="12">
        <v>97.290644146747809</v>
      </c>
      <c r="Z189" s="12">
        <v>97.139522993855877</v>
      </c>
      <c r="AA189" s="12">
        <v>97.233825592970177</v>
      </c>
    </row>
    <row r="190" spans="1:27">
      <c r="A190" s="1" t="s">
        <v>524</v>
      </c>
      <c r="B190" s="1" t="s">
        <v>542</v>
      </c>
      <c r="C190" s="1" t="s">
        <v>544</v>
      </c>
      <c r="D190" s="1">
        <v>25</v>
      </c>
      <c r="E190" s="1" t="s">
        <v>858</v>
      </c>
      <c r="F190" s="1" t="s">
        <v>881</v>
      </c>
      <c r="G190" s="1" t="str">
        <f t="shared" si="10"/>
        <v>25아파트규모5</v>
      </c>
      <c r="H190" s="12">
        <v>104.61631637076262</v>
      </c>
      <c r="I190" s="12">
        <v>104.15267454121812</v>
      </c>
      <c r="J190" s="12">
        <v>104.06744987480504</v>
      </c>
      <c r="K190" s="12">
        <v>103.36593812977087</v>
      </c>
      <c r="L190" s="12">
        <v>102.71474883654219</v>
      </c>
      <c r="M190" s="12">
        <v>101.78058685096914</v>
      </c>
      <c r="N190" s="12">
        <v>100.96241674104679</v>
      </c>
      <c r="O190" s="12">
        <v>100.3467922256595</v>
      </c>
      <c r="P190" s="12">
        <v>100.05629193714535</v>
      </c>
      <c r="Q190" s="12">
        <v>100.05629193714535</v>
      </c>
      <c r="R190" s="12">
        <v>100</v>
      </c>
      <c r="S190" s="12">
        <v>99.547456942539554</v>
      </c>
      <c r="T190" s="12">
        <v>99.136265424247</v>
      </c>
      <c r="U190" s="12">
        <v>98.490655696674295</v>
      </c>
      <c r="V190" s="12">
        <v>98.522229172858928</v>
      </c>
      <c r="W190" s="12">
        <v>98.513939695898245</v>
      </c>
      <c r="X190" s="12">
        <v>98.536157786197805</v>
      </c>
      <c r="Y190" s="12">
        <v>98.538988631657261</v>
      </c>
      <c r="Z190" s="12">
        <v>98.446591268642024</v>
      </c>
      <c r="AA190" s="12">
        <v>97.797929155516911</v>
      </c>
    </row>
    <row r="191" spans="1:27">
      <c r="A191" s="1" t="s">
        <v>524</v>
      </c>
      <c r="B191" s="1" t="s">
        <v>542</v>
      </c>
      <c r="C191" s="1" t="s">
        <v>545</v>
      </c>
      <c r="D191" s="1">
        <v>26</v>
      </c>
      <c r="E191" s="1" t="s">
        <v>858</v>
      </c>
      <c r="F191" s="1" t="s">
        <v>881</v>
      </c>
      <c r="G191" s="1" t="str">
        <f t="shared" si="10"/>
        <v>26아파트규모5</v>
      </c>
      <c r="H191" s="12">
        <v>106.38715058207644</v>
      </c>
      <c r="I191" s="12">
        <v>105.17866016765682</v>
      </c>
      <c r="J191" s="12">
        <v>105.03761182654364</v>
      </c>
      <c r="K191" s="12">
        <v>104.62483322415493</v>
      </c>
      <c r="L191" s="12">
        <v>103.55706923178369</v>
      </c>
      <c r="M191" s="12">
        <v>103.20051368149281</v>
      </c>
      <c r="N191" s="12">
        <v>101.97918501027334</v>
      </c>
      <c r="O191" s="12">
        <v>101.21769072735819</v>
      </c>
      <c r="P191" s="12">
        <v>100.68558217560556</v>
      </c>
      <c r="Q191" s="12">
        <v>100.46530188117052</v>
      </c>
      <c r="R191" s="12">
        <v>100</v>
      </c>
      <c r="S191" s="12">
        <v>99.431954544693397</v>
      </c>
      <c r="T191" s="12">
        <v>99.721419442769815</v>
      </c>
      <c r="U191" s="12">
        <v>99.533736814317152</v>
      </c>
      <c r="V191" s="12">
        <v>99.337807269046976</v>
      </c>
      <c r="W191" s="12">
        <v>99.210754003941261</v>
      </c>
      <c r="X191" s="12">
        <v>98.90395111413703</v>
      </c>
      <c r="Y191" s="12">
        <v>98.64142298874664</v>
      </c>
      <c r="Z191" s="12">
        <v>98.385976234892496</v>
      </c>
      <c r="AA191" s="12">
        <v>98.062568889103147</v>
      </c>
    </row>
    <row r="192" spans="1:27">
      <c r="A192" s="1" t="s">
        <v>524</v>
      </c>
      <c r="B192" s="1" t="s">
        <v>546</v>
      </c>
      <c r="D192" s="1">
        <v>27</v>
      </c>
      <c r="E192" s="1" t="s">
        <v>858</v>
      </c>
      <c r="F192" s="1" t="s">
        <v>881</v>
      </c>
      <c r="G192" s="1" t="str">
        <f t="shared" si="10"/>
        <v>27아파트규모5</v>
      </c>
      <c r="H192" s="12">
        <v>104.14325449965268</v>
      </c>
      <c r="I192" s="12">
        <v>102.9573223368194</v>
      </c>
      <c r="J192" s="12">
        <v>102.4410217991263</v>
      </c>
      <c r="K192" s="12">
        <v>102.20906581915399</v>
      </c>
      <c r="L192" s="12">
        <v>101.73321172108723</v>
      </c>
      <c r="M192" s="12">
        <v>101.4898631876158</v>
      </c>
      <c r="N192" s="12">
        <v>101.21717999604242</v>
      </c>
      <c r="O192" s="12">
        <v>100.47182192390089</v>
      </c>
      <c r="P192" s="12">
        <v>100.1961595096393</v>
      </c>
      <c r="Q192" s="12">
        <v>99.932117958363179</v>
      </c>
      <c r="R192" s="12">
        <v>100</v>
      </c>
      <c r="S192" s="12">
        <v>100</v>
      </c>
      <c r="T192" s="12">
        <v>99.95931049476232</v>
      </c>
      <c r="U192" s="12">
        <v>99.761152089151864</v>
      </c>
      <c r="V192" s="12">
        <v>99.668845914222842</v>
      </c>
      <c r="W192" s="12">
        <v>99.923554847554001</v>
      </c>
      <c r="X192" s="12">
        <v>100.46271461197249</v>
      </c>
      <c r="Y192" s="12">
        <v>100.46271461197249</v>
      </c>
      <c r="Z192" s="12">
        <v>100.30014525910535</v>
      </c>
      <c r="AA192" s="12">
        <v>100.20587377263577</v>
      </c>
    </row>
    <row r="193" spans="1:27">
      <c r="A193" s="1" t="s">
        <v>524</v>
      </c>
      <c r="B193" s="1" t="s">
        <v>547</v>
      </c>
      <c r="D193" s="1">
        <v>28</v>
      </c>
      <c r="E193" s="1" t="s">
        <v>858</v>
      </c>
      <c r="F193" s="1" t="s">
        <v>881</v>
      </c>
      <c r="G193" s="1" t="str">
        <f t="shared" si="10"/>
        <v>28아파트규모5</v>
      </c>
      <c r="H193" s="12">
        <v>100.80586250242271</v>
      </c>
      <c r="I193" s="12">
        <v>100.80586250242271</v>
      </c>
      <c r="J193" s="12">
        <v>100.86866331993258</v>
      </c>
      <c r="K193" s="12">
        <v>100.39423903065054</v>
      </c>
      <c r="L193" s="12">
        <v>99.997629472847677</v>
      </c>
      <c r="M193" s="12">
        <v>100.23430991243622</v>
      </c>
      <c r="N193" s="12">
        <v>100.67796735534145</v>
      </c>
      <c r="O193" s="12">
        <v>100.22517932350999</v>
      </c>
      <c r="P193" s="12">
        <v>100.10887598857749</v>
      </c>
      <c r="Q193" s="12">
        <v>100</v>
      </c>
      <c r="R193" s="12">
        <v>100</v>
      </c>
      <c r="S193" s="12">
        <v>99.838199682307078</v>
      </c>
      <c r="T193" s="12">
        <v>99.838199682307078</v>
      </c>
      <c r="U193" s="12">
        <v>99.838199682307078</v>
      </c>
      <c r="V193" s="12">
        <v>99.764640654069666</v>
      </c>
      <c r="W193" s="12">
        <v>99.398173444012087</v>
      </c>
      <c r="X193" s="12">
        <v>99.287530727711626</v>
      </c>
      <c r="Y193" s="12">
        <v>99.240147523341832</v>
      </c>
      <c r="Z193" s="12">
        <v>99.067997836003897</v>
      </c>
      <c r="AA193" s="12">
        <v>98.949927886036519</v>
      </c>
    </row>
    <row r="194" spans="1:27">
      <c r="A194" s="1" t="s">
        <v>524</v>
      </c>
      <c r="B194" s="1" t="s">
        <v>548</v>
      </c>
      <c r="D194" s="1">
        <v>29</v>
      </c>
      <c r="E194" s="1" t="s">
        <v>858</v>
      </c>
      <c r="F194" s="1" t="s">
        <v>881</v>
      </c>
      <c r="G194" s="1" t="str">
        <f t="shared" si="10"/>
        <v>29아파트규모5</v>
      </c>
      <c r="H194" s="12">
        <v>100.81727751469212</v>
      </c>
      <c r="I194" s="12">
        <v>100.844425666566</v>
      </c>
      <c r="J194" s="12">
        <v>100.90412794463103</v>
      </c>
      <c r="K194" s="12">
        <v>100.90412794463103</v>
      </c>
      <c r="L194" s="12">
        <v>101.02504307697924</v>
      </c>
      <c r="M194" s="12">
        <v>101.02504307697924</v>
      </c>
      <c r="N194" s="12">
        <v>100.41562810738053</v>
      </c>
      <c r="O194" s="12">
        <v>100.44504011112669</v>
      </c>
      <c r="P194" s="12">
        <v>100.31106321659605</v>
      </c>
      <c r="Q194" s="12">
        <v>100.27375187525794</v>
      </c>
      <c r="R194" s="12">
        <v>100</v>
      </c>
      <c r="S194" s="12">
        <v>99.922141673386477</v>
      </c>
      <c r="T194" s="12">
        <v>99.515768756813543</v>
      </c>
      <c r="U194" s="12">
        <v>99.481507864263293</v>
      </c>
      <c r="V194" s="12">
        <v>99.125302889826017</v>
      </c>
      <c r="W194" s="12">
        <v>98.854619408503979</v>
      </c>
      <c r="X194" s="12">
        <v>99.095166100317755</v>
      </c>
      <c r="Y194" s="12">
        <v>99.720118381012881</v>
      </c>
      <c r="Z194" s="12">
        <v>99.890052362269472</v>
      </c>
      <c r="AA194" s="12">
        <v>99.76775134586407</v>
      </c>
    </row>
    <row r="195" spans="1:27">
      <c r="A195" s="1" t="s">
        <v>524</v>
      </c>
      <c r="B195" s="1" t="s">
        <v>549</v>
      </c>
      <c r="D195" s="1">
        <v>30</v>
      </c>
      <c r="E195" s="1" t="s">
        <v>858</v>
      </c>
      <c r="F195" s="1" t="s">
        <v>881</v>
      </c>
      <c r="G195" s="1" t="str">
        <f t="shared" si="10"/>
        <v>30아파트규모5</v>
      </c>
      <c r="H195" s="12">
        <v>103.75225901452194</v>
      </c>
      <c r="I195" s="12">
        <v>103.62688639912008</v>
      </c>
      <c r="J195" s="12">
        <v>103.58007157359805</v>
      </c>
      <c r="K195" s="12">
        <v>103.58007157359805</v>
      </c>
      <c r="L195" s="12">
        <v>103.52087464002031</v>
      </c>
      <c r="M195" s="12">
        <v>103.18899840295578</v>
      </c>
      <c r="N195" s="12">
        <v>102.43686510589694</v>
      </c>
      <c r="O195" s="12">
        <v>101.85644349007931</v>
      </c>
      <c r="P195" s="12">
        <v>100.97581757816475</v>
      </c>
      <c r="Q195" s="12">
        <v>100</v>
      </c>
      <c r="R195" s="12">
        <v>100</v>
      </c>
      <c r="S195" s="12">
        <v>99.722242035126911</v>
      </c>
      <c r="T195" s="12">
        <v>99.69345333827691</v>
      </c>
      <c r="U195" s="12">
        <v>99.57349177636749</v>
      </c>
      <c r="V195" s="12">
        <v>99.478117397995902</v>
      </c>
      <c r="W195" s="12">
        <v>99.424157817187506</v>
      </c>
      <c r="X195" s="12">
        <v>99.206594711506241</v>
      </c>
      <c r="Y195" s="12">
        <v>99.767698578797464</v>
      </c>
      <c r="Z195" s="12">
        <v>100.49230937813472</v>
      </c>
      <c r="AA195" s="12">
        <v>100.49230937813472</v>
      </c>
    </row>
    <row r="196" spans="1:27">
      <c r="A196" s="1" t="s">
        <v>524</v>
      </c>
      <c r="B196" s="1" t="s">
        <v>917</v>
      </c>
      <c r="D196" s="1">
        <v>31</v>
      </c>
      <c r="E196" s="1" t="s">
        <v>770</v>
      </c>
      <c r="F196" s="1" t="s">
        <v>881</v>
      </c>
      <c r="G196" s="1" t="str">
        <f t="shared" ref="G196" si="14">D196&amp;E196&amp;F196</f>
        <v>31아파트규모5</v>
      </c>
      <c r="R196" s="12">
        <v>100</v>
      </c>
    </row>
    <row r="197" spans="1:27">
      <c r="A197" s="1" t="s">
        <v>524</v>
      </c>
      <c r="B197" s="1" t="s">
        <v>550</v>
      </c>
      <c r="D197" s="1">
        <v>32</v>
      </c>
      <c r="E197" s="1" t="s">
        <v>858</v>
      </c>
      <c r="F197" s="1" t="s">
        <v>881</v>
      </c>
      <c r="G197" s="1" t="str">
        <f t="shared" si="10"/>
        <v>32아파트규모5</v>
      </c>
      <c r="H197" s="12">
        <v>100.12982812136825</v>
      </c>
      <c r="I197" s="12">
        <v>100.12982812136825</v>
      </c>
      <c r="J197" s="12">
        <v>101.27163404685861</v>
      </c>
      <c r="K197" s="12">
        <v>101.27163404685861</v>
      </c>
      <c r="L197" s="12">
        <v>100.88117620280624</v>
      </c>
      <c r="M197" s="12">
        <v>100.74423557931574</v>
      </c>
      <c r="N197" s="12">
        <v>100.27344601509913</v>
      </c>
      <c r="O197" s="12">
        <v>100.20519038209716</v>
      </c>
      <c r="P197" s="12">
        <v>100.13686429799165</v>
      </c>
      <c r="Q197" s="12">
        <v>100.13686429799165</v>
      </c>
      <c r="R197" s="12">
        <v>100</v>
      </c>
      <c r="S197" s="12">
        <v>100</v>
      </c>
      <c r="T197" s="12">
        <v>100</v>
      </c>
      <c r="U197" s="12">
        <v>100</v>
      </c>
      <c r="V197" s="12">
        <v>99.857657423502005</v>
      </c>
      <c r="W197" s="12">
        <v>99.741790715600885</v>
      </c>
      <c r="X197" s="12">
        <v>99.741790715600885</v>
      </c>
      <c r="Y197" s="12">
        <v>99.741790715600885</v>
      </c>
      <c r="Z197" s="12">
        <v>99.741790715600885</v>
      </c>
      <c r="AA197" s="12">
        <v>99.741790715600885</v>
      </c>
    </row>
    <row r="198" spans="1:27">
      <c r="A198" s="1" t="s">
        <v>524</v>
      </c>
      <c r="B198" s="1" t="s">
        <v>551</v>
      </c>
      <c r="D198" s="1">
        <v>33</v>
      </c>
      <c r="E198" s="1" t="s">
        <v>858</v>
      </c>
      <c r="F198" s="1" t="s">
        <v>881</v>
      </c>
      <c r="G198" s="1" t="str">
        <f t="shared" si="10"/>
        <v>33아파트규모5</v>
      </c>
      <c r="H198" s="12">
        <v>101.19784738639869</v>
      </c>
      <c r="I198" s="12">
        <v>101.19784738639869</v>
      </c>
      <c r="J198" s="12">
        <v>101.40576562837246</v>
      </c>
      <c r="K198" s="12">
        <v>100.74405301482263</v>
      </c>
      <c r="L198" s="12">
        <v>100.74405301482263</v>
      </c>
      <c r="M198" s="12">
        <v>100.56579731484807</v>
      </c>
      <c r="N198" s="12">
        <v>100.56579731484807</v>
      </c>
      <c r="O198" s="12">
        <v>99.990307801228312</v>
      </c>
      <c r="P198" s="12">
        <v>99.496611778922556</v>
      </c>
      <c r="Q198" s="12">
        <v>99.617839822725273</v>
      </c>
      <c r="R198" s="12">
        <v>100</v>
      </c>
      <c r="S198" s="12">
        <v>100.35425423460669</v>
      </c>
      <c r="T198" s="12">
        <v>100.35425423460669</v>
      </c>
      <c r="U198" s="12">
        <v>100.28546678056954</v>
      </c>
      <c r="V198" s="12">
        <v>100.09296389166018</v>
      </c>
      <c r="W198" s="12">
        <v>100.09296389166018</v>
      </c>
      <c r="X198" s="12">
        <v>100.09296389166018</v>
      </c>
      <c r="Y198" s="12">
        <v>100.1884027621827</v>
      </c>
      <c r="Z198" s="12">
        <v>100.1884027621827</v>
      </c>
      <c r="AA198" s="12">
        <v>99.470695867308407</v>
      </c>
    </row>
    <row r="199" spans="1:27">
      <c r="A199" s="1" t="s">
        <v>524</v>
      </c>
      <c r="B199" s="1" t="s">
        <v>552</v>
      </c>
      <c r="D199" s="1">
        <v>34</v>
      </c>
      <c r="E199" s="1" t="s">
        <v>858</v>
      </c>
      <c r="F199" s="1" t="s">
        <v>881</v>
      </c>
      <c r="G199" s="1" t="str">
        <f t="shared" si="10"/>
        <v>34아파트규모5</v>
      </c>
      <c r="H199" s="12">
        <v>101.67949469517644</v>
      </c>
      <c r="I199" s="12">
        <v>101.67949469517644</v>
      </c>
      <c r="J199" s="12">
        <v>101.64339813380153</v>
      </c>
      <c r="K199" s="12">
        <v>101.55757596681809</v>
      </c>
      <c r="L199" s="12">
        <v>101.3524967416095</v>
      </c>
      <c r="M199" s="12">
        <v>101.28375976162521</v>
      </c>
      <c r="N199" s="12">
        <v>100.73271723272421</v>
      </c>
      <c r="O199" s="12">
        <v>99.918839533376058</v>
      </c>
      <c r="P199" s="12">
        <v>99.422120549220551</v>
      </c>
      <c r="Q199" s="12">
        <v>99.504122602847573</v>
      </c>
      <c r="R199" s="12">
        <v>100</v>
      </c>
      <c r="S199" s="12">
        <v>97.771546393313514</v>
      </c>
      <c r="T199" s="12">
        <v>97.878018100908022</v>
      </c>
      <c r="U199" s="12">
        <v>97.02509078551968</v>
      </c>
      <c r="V199" s="12">
        <v>96.945731461726325</v>
      </c>
      <c r="W199" s="12">
        <v>96.991839148677911</v>
      </c>
      <c r="X199" s="12">
        <v>96.978205014006008</v>
      </c>
      <c r="Y199" s="12">
        <v>96.988249517945079</v>
      </c>
      <c r="Z199" s="12">
        <v>97.037505691539067</v>
      </c>
      <c r="AA199" s="12">
        <v>96.915018490704284</v>
      </c>
    </row>
    <row r="200" spans="1:27">
      <c r="A200" s="1" t="s">
        <v>524</v>
      </c>
      <c r="B200" s="1" t="s">
        <v>553</v>
      </c>
      <c r="D200" s="1">
        <v>35</v>
      </c>
      <c r="E200" s="1" t="s">
        <v>858</v>
      </c>
      <c r="F200" s="1" t="s">
        <v>881</v>
      </c>
      <c r="G200" s="1" t="str">
        <f t="shared" si="10"/>
        <v>35아파트규모5</v>
      </c>
      <c r="H200" s="12">
        <v>101.96555761348738</v>
      </c>
      <c r="I200" s="12">
        <v>101.96555761348738</v>
      </c>
      <c r="J200" s="12">
        <v>103.05845467491636</v>
      </c>
      <c r="K200" s="12">
        <v>103.05845467491636</v>
      </c>
      <c r="L200" s="12">
        <v>103.02865817029684</v>
      </c>
      <c r="M200" s="12">
        <v>102.79622107786732</v>
      </c>
      <c r="N200" s="12">
        <v>102.31247598339867</v>
      </c>
      <c r="O200" s="12">
        <v>102.06429852779716</v>
      </c>
      <c r="P200" s="12">
        <v>102.06429852779716</v>
      </c>
      <c r="Q200" s="12">
        <v>100.10611934194895</v>
      </c>
      <c r="R200" s="12">
        <v>100</v>
      </c>
      <c r="S200" s="12">
        <v>100.53801449561554</v>
      </c>
      <c r="T200" s="12">
        <v>100.04921815012509</v>
      </c>
      <c r="U200" s="12">
        <v>99.494721054816836</v>
      </c>
      <c r="V200" s="12">
        <v>99.386413845762604</v>
      </c>
      <c r="W200" s="12">
        <v>99.013306086902944</v>
      </c>
      <c r="X200" s="12">
        <v>99.215803035855615</v>
      </c>
      <c r="Y200" s="12">
        <v>99.526345570509932</v>
      </c>
      <c r="Z200" s="12">
        <v>99.329112931242122</v>
      </c>
      <c r="AA200" s="12">
        <v>99.198905690603667</v>
      </c>
    </row>
    <row r="201" spans="1:27">
      <c r="A201" s="1" t="s">
        <v>524</v>
      </c>
      <c r="B201" s="1" t="s">
        <v>554</v>
      </c>
      <c r="D201" s="1">
        <v>36</v>
      </c>
      <c r="E201" s="1" t="s">
        <v>858</v>
      </c>
      <c r="F201" s="1" t="s">
        <v>881</v>
      </c>
      <c r="G201" s="1" t="str">
        <f t="shared" si="10"/>
        <v>36아파트규모5</v>
      </c>
      <c r="H201" s="12">
        <v>99.773759936063882</v>
      </c>
      <c r="I201" s="12">
        <v>103.68968072003885</v>
      </c>
      <c r="J201" s="12">
        <v>103.29605393518393</v>
      </c>
      <c r="K201" s="12">
        <v>103.29605393518393</v>
      </c>
      <c r="L201" s="12">
        <v>103.29605393518393</v>
      </c>
      <c r="M201" s="12">
        <v>103.29605393518393</v>
      </c>
      <c r="N201" s="12">
        <v>100.15866407918134</v>
      </c>
      <c r="O201" s="12">
        <v>100.15866407918134</v>
      </c>
      <c r="P201" s="12">
        <v>100.15866407918134</v>
      </c>
      <c r="Q201" s="12">
        <v>100.15866407918134</v>
      </c>
      <c r="R201" s="12">
        <v>100</v>
      </c>
      <c r="S201" s="12">
        <v>100</v>
      </c>
      <c r="T201" s="12">
        <v>100.1718185788358</v>
      </c>
      <c r="U201" s="12">
        <v>100.25756912571376</v>
      </c>
      <c r="V201" s="12">
        <v>100.30945351103016</v>
      </c>
      <c r="W201" s="12">
        <v>100.30945351103016</v>
      </c>
      <c r="X201" s="12">
        <v>100.25872959083846</v>
      </c>
      <c r="Y201" s="12">
        <v>100.25872959083846</v>
      </c>
      <c r="Z201" s="12">
        <v>100.42990730348336</v>
      </c>
      <c r="AA201" s="12">
        <v>100.42990730348336</v>
      </c>
    </row>
    <row r="202" spans="1:27">
      <c r="A202" s="1" t="s">
        <v>524</v>
      </c>
      <c r="B202" s="1" t="s">
        <v>555</v>
      </c>
      <c r="D202" s="1">
        <v>37</v>
      </c>
      <c r="E202" s="1" t="s">
        <v>858</v>
      </c>
      <c r="F202" s="1" t="s">
        <v>881</v>
      </c>
      <c r="G202" s="1" t="str">
        <f t="shared" si="10"/>
        <v>37아파트규모5</v>
      </c>
      <c r="H202" s="12">
        <v>97.377209617843889</v>
      </c>
      <c r="I202" s="12">
        <v>97.377209617843889</v>
      </c>
      <c r="J202" s="12">
        <v>97.377209617843889</v>
      </c>
      <c r="K202" s="12">
        <v>97.234147586697219</v>
      </c>
      <c r="L202" s="12">
        <v>99.655814246955657</v>
      </c>
      <c r="M202" s="12">
        <v>99.664934829289749</v>
      </c>
      <c r="N202" s="12">
        <v>99.664934829289749</v>
      </c>
      <c r="O202" s="12">
        <v>99.801169845750238</v>
      </c>
      <c r="P202" s="12">
        <v>99.863324978737282</v>
      </c>
      <c r="Q202" s="12">
        <v>100.07917192925117</v>
      </c>
      <c r="R202" s="12">
        <v>100</v>
      </c>
      <c r="S202" s="12">
        <v>100</v>
      </c>
      <c r="T202" s="12">
        <v>100</v>
      </c>
      <c r="U202" s="12">
        <v>99.962943855378882</v>
      </c>
      <c r="V202" s="12">
        <v>100.42946912767744</v>
      </c>
      <c r="W202" s="12">
        <v>100.06152278181935</v>
      </c>
      <c r="X202" s="12">
        <v>100.80912019788875</v>
      </c>
      <c r="Y202" s="12">
        <v>100.77382651313584</v>
      </c>
      <c r="Z202" s="12">
        <v>101.76544291003174</v>
      </c>
      <c r="AA202" s="12">
        <v>101.86219703579597</v>
      </c>
    </row>
    <row r="203" spans="1:27">
      <c r="A203" s="1" t="s">
        <v>524</v>
      </c>
      <c r="B203" s="1" t="s">
        <v>556</v>
      </c>
      <c r="D203" s="1">
        <v>38</v>
      </c>
      <c r="E203" s="1" t="s">
        <v>858</v>
      </c>
      <c r="F203" s="1" t="s">
        <v>881</v>
      </c>
      <c r="G203" s="1" t="str">
        <f t="shared" si="10"/>
        <v>38아파트규모5</v>
      </c>
      <c r="H203" s="12">
        <v>101.28209750154792</v>
      </c>
      <c r="I203" s="12">
        <v>101.28209750154792</v>
      </c>
      <c r="J203" s="12">
        <v>101.04428509988678</v>
      </c>
      <c r="K203" s="12">
        <v>101.10431311052086</v>
      </c>
      <c r="L203" s="12">
        <v>101.10431311052086</v>
      </c>
      <c r="M203" s="12">
        <v>100.64576169129202</v>
      </c>
      <c r="N203" s="12">
        <v>100.36746471620795</v>
      </c>
      <c r="O203" s="12">
        <v>100.15995014646833</v>
      </c>
      <c r="P203" s="12">
        <v>99.921486080428423</v>
      </c>
      <c r="Q203" s="12">
        <v>99.782630531741532</v>
      </c>
      <c r="R203" s="12">
        <v>100</v>
      </c>
      <c r="S203" s="12">
        <v>99.606335604876875</v>
      </c>
      <c r="T203" s="12">
        <v>99.468426911383972</v>
      </c>
      <c r="U203" s="12">
        <v>99.46197668092158</v>
      </c>
      <c r="V203" s="12">
        <v>99.437568128404138</v>
      </c>
      <c r="W203" s="12">
        <v>99.54818539297662</v>
      </c>
      <c r="X203" s="12">
        <v>99.635696198025443</v>
      </c>
      <c r="Y203" s="12">
        <v>99.844433049467582</v>
      </c>
      <c r="Z203" s="12">
        <v>99.666913486277664</v>
      </c>
      <c r="AA203" s="12">
        <v>99.11154796923941</v>
      </c>
    </row>
    <row r="204" spans="1:27">
      <c r="A204" s="1" t="s">
        <v>524</v>
      </c>
      <c r="B204" s="1" t="s">
        <v>557</v>
      </c>
      <c r="D204" s="1">
        <v>39</v>
      </c>
      <c r="E204" s="1" t="s">
        <v>858</v>
      </c>
      <c r="F204" s="1" t="s">
        <v>881</v>
      </c>
      <c r="G204" s="1" t="str">
        <f t="shared" si="10"/>
        <v>39아파트규모5</v>
      </c>
      <c r="H204" s="12">
        <v>95.616417602288891</v>
      </c>
      <c r="I204" s="12">
        <v>95.616417602288891</v>
      </c>
      <c r="J204" s="12">
        <v>95.616417602288891</v>
      </c>
      <c r="K204" s="12">
        <v>96.86891023252609</v>
      </c>
      <c r="L204" s="12">
        <v>100</v>
      </c>
      <c r="M204" s="12">
        <v>100</v>
      </c>
      <c r="N204" s="12">
        <v>100</v>
      </c>
      <c r="O204" s="12">
        <v>100</v>
      </c>
      <c r="P204" s="12">
        <v>100</v>
      </c>
      <c r="Q204" s="12">
        <v>100</v>
      </c>
      <c r="R204" s="12">
        <v>100</v>
      </c>
      <c r="S204" s="12">
        <v>99.373797640370853</v>
      </c>
      <c r="T204" s="12">
        <v>99.373797640370853</v>
      </c>
      <c r="U204" s="12">
        <v>99.373797640370853</v>
      </c>
      <c r="V204" s="12">
        <v>99.373797640370853</v>
      </c>
      <c r="W204" s="12">
        <v>99.373797640370853</v>
      </c>
      <c r="X204" s="12">
        <v>99.373797640370853</v>
      </c>
      <c r="Y204" s="12">
        <v>99.373797640370853</v>
      </c>
      <c r="Z204" s="12">
        <v>99.373797640370853</v>
      </c>
      <c r="AA204" s="12">
        <v>98.747587632143109</v>
      </c>
    </row>
    <row r="205" spans="1:27">
      <c r="A205" s="1" t="s">
        <v>655</v>
      </c>
      <c r="D205" s="1">
        <v>40</v>
      </c>
      <c r="E205" s="1" t="s">
        <v>858</v>
      </c>
      <c r="F205" s="1" t="s">
        <v>881</v>
      </c>
      <c r="G205" s="1" t="str">
        <f t="shared" si="10"/>
        <v>40아파트규모5</v>
      </c>
      <c r="H205" s="12">
        <v>102.88726183735065</v>
      </c>
      <c r="I205" s="12">
        <v>102.54934639503911</v>
      </c>
      <c r="J205" s="12">
        <v>102.48647388781669</v>
      </c>
      <c r="K205" s="12">
        <v>102.23752095804173</v>
      </c>
      <c r="L205" s="12">
        <v>101.91646412248093</v>
      </c>
      <c r="M205" s="12">
        <v>101.63335402302091</v>
      </c>
      <c r="N205" s="12">
        <v>101.27363169427778</v>
      </c>
      <c r="O205" s="12">
        <v>100.74055221213253</v>
      </c>
      <c r="P205" s="12">
        <v>100.39603592605408</v>
      </c>
      <c r="Q205" s="12">
        <v>100.12323125221295</v>
      </c>
      <c r="R205" s="12">
        <v>100</v>
      </c>
      <c r="S205" s="12">
        <v>99.672483285123064</v>
      </c>
      <c r="T205" s="12">
        <v>99.157516413888629</v>
      </c>
      <c r="U205" s="12">
        <v>98.922132513677695</v>
      </c>
      <c r="V205" s="12">
        <v>98.688543736270034</v>
      </c>
      <c r="W205" s="12">
        <v>98.516128154262034</v>
      </c>
      <c r="X205" s="12">
        <v>98.421232013757148</v>
      </c>
      <c r="Y205" s="12">
        <v>98.398867227884807</v>
      </c>
      <c r="Z205" s="12">
        <v>98.234647762058955</v>
      </c>
      <c r="AA205" s="12">
        <v>98.005195832156375</v>
      </c>
    </row>
    <row r="206" spans="1:27">
      <c r="A206" s="1" t="s">
        <v>523</v>
      </c>
      <c r="D206" s="1">
        <v>41</v>
      </c>
      <c r="E206" s="1" t="s">
        <v>858</v>
      </c>
      <c r="F206" s="1" t="s">
        <v>881</v>
      </c>
      <c r="G206" s="1" t="str">
        <f t="shared" ref="G206:G272" si="15">D206&amp;E206&amp;F206</f>
        <v>41아파트규모5</v>
      </c>
      <c r="H206" s="12">
        <v>105.9216847870662</v>
      </c>
      <c r="I206" s="12">
        <v>105.7059856875773</v>
      </c>
      <c r="J206" s="12">
        <v>105.37770489263266</v>
      </c>
      <c r="K206" s="12">
        <v>104.93196956674429</v>
      </c>
      <c r="L206" s="12">
        <v>104.67923842999745</v>
      </c>
      <c r="M206" s="12">
        <v>104.22105159509083</v>
      </c>
      <c r="N206" s="12">
        <v>103.73050990713197</v>
      </c>
      <c r="O206" s="12">
        <v>102.72171764462725</v>
      </c>
      <c r="P206" s="12">
        <v>101.62332296361753</v>
      </c>
      <c r="Q206" s="12">
        <v>100.59234129027929</v>
      </c>
      <c r="R206" s="12">
        <v>100</v>
      </c>
      <c r="S206" s="12">
        <v>99.526023579339324</v>
      </c>
      <c r="T206" s="12">
        <v>99.052021286768664</v>
      </c>
      <c r="U206" s="12">
        <v>98.320171771969626</v>
      </c>
      <c r="V206" s="12">
        <v>98.04451553161168</v>
      </c>
      <c r="W206" s="12">
        <v>97.685269304103912</v>
      </c>
      <c r="X206" s="12">
        <v>97.47085433482161</v>
      </c>
      <c r="Y206" s="12">
        <v>97.30104466050544</v>
      </c>
      <c r="Z206" s="12">
        <v>97.059352078565098</v>
      </c>
      <c r="AA206" s="12">
        <v>96.600572978593036</v>
      </c>
    </row>
    <row r="207" spans="1:27">
      <c r="A207" s="1" t="s">
        <v>516</v>
      </c>
      <c r="D207" s="1">
        <v>1</v>
      </c>
      <c r="E207" s="1" t="s">
        <v>859</v>
      </c>
      <c r="F207" s="1" t="s">
        <v>271</v>
      </c>
      <c r="G207" s="1" t="str">
        <f t="shared" si="15"/>
        <v>1연립다세대규모1</v>
      </c>
      <c r="H207" s="12">
        <v>101.07464622791933</v>
      </c>
      <c r="I207" s="12">
        <v>101.10665438962941</v>
      </c>
      <c r="J207" s="12">
        <v>101.04708087520716</v>
      </c>
      <c r="K207" s="12">
        <v>101.04233417019971</v>
      </c>
      <c r="L207" s="12">
        <v>100.89143884941983</v>
      </c>
      <c r="M207" s="12">
        <v>100.76643516001627</v>
      </c>
      <c r="N207" s="12">
        <v>100.54326675347576</v>
      </c>
      <c r="O207" s="12">
        <v>100.38484675869557</v>
      </c>
      <c r="P207" s="12">
        <v>100.19847040166914</v>
      </c>
      <c r="Q207" s="12">
        <v>100.12524851036586</v>
      </c>
      <c r="R207" s="12">
        <v>100</v>
      </c>
      <c r="S207" s="12">
        <v>99.794645354141224</v>
      </c>
      <c r="T207" s="12">
        <v>99.457234364613484</v>
      </c>
      <c r="U207" s="12">
        <v>99.271938502392771</v>
      </c>
      <c r="V207" s="12">
        <v>99.076807313850338</v>
      </c>
      <c r="W207" s="12">
        <v>98.97657148813515</v>
      </c>
      <c r="X207" s="12">
        <v>98.950969862729082</v>
      </c>
      <c r="Y207" s="12">
        <v>98.886411800987602</v>
      </c>
      <c r="Z207" s="12">
        <v>98.703853929272967</v>
      </c>
      <c r="AA207" s="12">
        <v>98.484563439448692</v>
      </c>
    </row>
    <row r="208" spans="1:27">
      <c r="A208" s="1" t="s">
        <v>521</v>
      </c>
      <c r="D208" s="1">
        <v>2</v>
      </c>
      <c r="E208" s="1" t="s">
        <v>859</v>
      </c>
      <c r="F208" s="1" t="s">
        <v>271</v>
      </c>
      <c r="G208" s="1" t="str">
        <f t="shared" si="15"/>
        <v>2연립다세대규모1</v>
      </c>
      <c r="H208" s="12">
        <v>101.69181521359157</v>
      </c>
      <c r="I208" s="12">
        <v>101.71289945648488</v>
      </c>
      <c r="J208" s="12">
        <v>101.57825734006741</v>
      </c>
      <c r="K208" s="12">
        <v>101.51585647497319</v>
      </c>
      <c r="L208" s="12">
        <v>101.32812265788311</v>
      </c>
      <c r="M208" s="12">
        <v>101.15551939667918</v>
      </c>
      <c r="N208" s="12">
        <v>100.86273739252731</v>
      </c>
      <c r="O208" s="12">
        <v>100.65026647334483</v>
      </c>
      <c r="P208" s="12">
        <v>100.3744857535419</v>
      </c>
      <c r="Q208" s="12">
        <v>100.22127626161776</v>
      </c>
      <c r="R208" s="12">
        <v>100</v>
      </c>
      <c r="S208" s="12">
        <v>99.676433304565663</v>
      </c>
      <c r="T208" s="12">
        <v>99.213025046008838</v>
      </c>
      <c r="U208" s="12">
        <v>98.971818784187192</v>
      </c>
      <c r="V208" s="12">
        <v>98.673580785080901</v>
      </c>
      <c r="W208" s="12">
        <v>98.471327803583534</v>
      </c>
      <c r="X208" s="12">
        <v>98.407502745848419</v>
      </c>
      <c r="Y208" s="12">
        <v>98.288017191157081</v>
      </c>
      <c r="Z208" s="12">
        <v>97.99398367904179</v>
      </c>
      <c r="AA208" s="12">
        <v>97.712603762635524</v>
      </c>
    </row>
    <row r="209" spans="1:27">
      <c r="A209" s="1" t="s">
        <v>916</v>
      </c>
      <c r="D209" s="1">
        <v>3</v>
      </c>
      <c r="E209" s="1" t="s">
        <v>771</v>
      </c>
      <c r="F209" s="1" t="s">
        <v>271</v>
      </c>
      <c r="G209" s="1" t="str">
        <f t="shared" ref="G209" si="16">D209&amp;E209&amp;F209</f>
        <v>3연립다세대규모1</v>
      </c>
      <c r="H209" s="12">
        <v>99.142818769732969</v>
      </c>
      <c r="I209" s="12">
        <v>99.208588738008928</v>
      </c>
      <c r="J209" s="12">
        <v>99.381497960159905</v>
      </c>
      <c r="K209" s="12">
        <v>99.555779590944098</v>
      </c>
      <c r="L209" s="12">
        <v>99.519515607005786</v>
      </c>
      <c r="M209" s="12">
        <v>99.54287057631268</v>
      </c>
      <c r="N209" s="12">
        <v>99.537191524793286</v>
      </c>
      <c r="O209" s="12">
        <v>99.548061923066413</v>
      </c>
      <c r="P209" s="12">
        <v>99.642524812251509</v>
      </c>
      <c r="Q209" s="12">
        <v>99.821440372805014</v>
      </c>
      <c r="R209" s="12">
        <v>100</v>
      </c>
      <c r="S209" s="12">
        <v>100.16942238388707</v>
      </c>
      <c r="T209" s="12">
        <v>100.23352620954698</v>
      </c>
      <c r="U209" s="12">
        <v>100.22709043336111</v>
      </c>
      <c r="V209" s="12">
        <v>100.36291592500336</v>
      </c>
      <c r="W209" s="12">
        <v>100.59156467130572</v>
      </c>
      <c r="X209" s="12">
        <v>100.68955501587982</v>
      </c>
      <c r="Y209" s="12">
        <v>100.80295969997283</v>
      </c>
      <c r="Z209" s="12">
        <v>100.9828905483446</v>
      </c>
      <c r="AA209" s="12">
        <v>100.96630925983416</v>
      </c>
    </row>
    <row r="210" spans="1:27">
      <c r="A210" s="1" t="s">
        <v>522</v>
      </c>
      <c r="D210" s="1">
        <v>4</v>
      </c>
      <c r="E210" s="1" t="s">
        <v>859</v>
      </c>
      <c r="F210" s="1" t="s">
        <v>877</v>
      </c>
      <c r="G210" s="1" t="str">
        <f t="shared" si="15"/>
        <v>4연립다세대규모1</v>
      </c>
      <c r="H210" s="12">
        <v>99.823995931694938</v>
      </c>
      <c r="I210" s="12">
        <v>99.823152126452385</v>
      </c>
      <c r="J210" s="12">
        <v>99.873754447031899</v>
      </c>
      <c r="K210" s="12">
        <v>100.05646434632281</v>
      </c>
      <c r="L210" s="12">
        <v>99.916074377333146</v>
      </c>
      <c r="M210" s="12">
        <v>99.807329424132092</v>
      </c>
      <c r="N210" s="12">
        <v>99.690871336610186</v>
      </c>
      <c r="O210" s="12">
        <v>99.589657715108174</v>
      </c>
      <c r="P210" s="12">
        <v>99.657380148740529</v>
      </c>
      <c r="Q210" s="12">
        <v>99.793985920106053</v>
      </c>
      <c r="R210" s="12">
        <v>100</v>
      </c>
      <c r="S210" s="12">
        <v>100.20722641089954</v>
      </c>
      <c r="T210" s="12">
        <v>100.28913706898798</v>
      </c>
      <c r="U210" s="12">
        <v>100.31519357152025</v>
      </c>
      <c r="V210" s="12">
        <v>100.44871607938011</v>
      </c>
      <c r="W210" s="12">
        <v>100.58741695961953</v>
      </c>
      <c r="X210" s="12">
        <v>100.6271064460994</v>
      </c>
      <c r="Y210" s="12">
        <v>100.70683771819351</v>
      </c>
      <c r="Z210" s="12">
        <v>100.8630116107736</v>
      </c>
      <c r="AA210" s="12">
        <v>100.80988041143202</v>
      </c>
    </row>
    <row r="211" spans="1:27">
      <c r="A211" s="1" t="s">
        <v>853</v>
      </c>
      <c r="D211" s="1">
        <v>5</v>
      </c>
      <c r="E211" s="1" t="s">
        <v>859</v>
      </c>
      <c r="F211" s="1" t="s">
        <v>877</v>
      </c>
      <c r="G211" s="1" t="str">
        <f t="shared" si="15"/>
        <v>5연립다세대규모1</v>
      </c>
      <c r="H211" s="12">
        <v>98.390647439245271</v>
      </c>
      <c r="I211" s="12">
        <v>98.529492392998165</v>
      </c>
      <c r="J211" s="12">
        <v>98.83684187930082</v>
      </c>
      <c r="K211" s="12">
        <v>99.001842302831591</v>
      </c>
      <c r="L211" s="12">
        <v>99.080297073117904</v>
      </c>
      <c r="M211" s="12">
        <v>99.249552886550816</v>
      </c>
      <c r="N211" s="12">
        <v>99.366541528316034</v>
      </c>
      <c r="O211" s="12">
        <v>99.501817980919668</v>
      </c>
      <c r="P211" s="12">
        <v>99.626004769002392</v>
      </c>
      <c r="Q211" s="12">
        <v>99.851985083772078</v>
      </c>
      <c r="R211" s="12">
        <v>100</v>
      </c>
      <c r="S211" s="12">
        <v>100.12491933005268</v>
      </c>
      <c r="T211" s="12">
        <v>100.15431978720761</v>
      </c>
      <c r="U211" s="12">
        <v>100.09596586166984</v>
      </c>
      <c r="V211" s="12">
        <v>100.21927599273283</v>
      </c>
      <c r="W211" s="12">
        <v>100.54787301218944</v>
      </c>
      <c r="X211" s="12">
        <v>100.71194111992487</v>
      </c>
      <c r="Y211" s="12">
        <v>100.86811564686738</v>
      </c>
      <c r="Z211" s="12">
        <v>101.07607458031316</v>
      </c>
      <c r="AA211" s="12">
        <v>101.1057297525094</v>
      </c>
    </row>
    <row r="212" spans="1:27">
      <c r="A212" s="1" t="s">
        <v>524</v>
      </c>
      <c r="B212" s="1" t="s">
        <v>525</v>
      </c>
      <c r="D212" s="1">
        <v>6</v>
      </c>
      <c r="E212" s="1" t="s">
        <v>859</v>
      </c>
      <c r="F212" s="1" t="s">
        <v>877</v>
      </c>
      <c r="G212" s="1" t="str">
        <f t="shared" si="15"/>
        <v>6연립다세대규모1</v>
      </c>
      <c r="H212" s="12">
        <v>101.65869280164094</v>
      </c>
      <c r="I212" s="12">
        <v>101.69014569646929</v>
      </c>
      <c r="J212" s="12">
        <v>101.42842781152942</v>
      </c>
      <c r="K212" s="12">
        <v>101.2690966663267</v>
      </c>
      <c r="L212" s="12">
        <v>101.05808100848947</v>
      </c>
      <c r="M212" s="12">
        <v>101.05261429907799</v>
      </c>
      <c r="N212" s="12">
        <v>100.88050743602837</v>
      </c>
      <c r="O212" s="12">
        <v>100.67157764285258</v>
      </c>
      <c r="P212" s="12">
        <v>100.35126906159802</v>
      </c>
      <c r="Q212" s="12">
        <v>100.272305646517</v>
      </c>
      <c r="R212" s="12">
        <v>100</v>
      </c>
      <c r="S212" s="12">
        <v>99.779120106779445</v>
      </c>
      <c r="T212" s="12">
        <v>99.271848186160213</v>
      </c>
      <c r="U212" s="12">
        <v>99.070083044544191</v>
      </c>
      <c r="V212" s="12">
        <v>98.892121281241529</v>
      </c>
      <c r="W212" s="12">
        <v>98.617261304538602</v>
      </c>
      <c r="X212" s="12">
        <v>98.543701524317285</v>
      </c>
      <c r="Y212" s="12">
        <v>98.274157862925307</v>
      </c>
      <c r="Z212" s="12">
        <v>97.897844550068839</v>
      </c>
      <c r="AA212" s="12">
        <v>97.54372639696436</v>
      </c>
    </row>
    <row r="213" spans="1:27">
      <c r="A213" s="1" t="s">
        <v>524</v>
      </c>
      <c r="B213" s="1" t="s">
        <v>525</v>
      </c>
      <c r="C213" s="1" t="s">
        <v>526</v>
      </c>
      <c r="D213" s="1">
        <v>7</v>
      </c>
      <c r="E213" s="1" t="s">
        <v>859</v>
      </c>
      <c r="F213" s="1" t="s">
        <v>877</v>
      </c>
      <c r="G213" s="1" t="str">
        <f t="shared" si="15"/>
        <v>7연립다세대규모1</v>
      </c>
      <c r="H213" s="12">
        <v>101.10933454097167</v>
      </c>
      <c r="I213" s="12">
        <v>101.14959133668108</v>
      </c>
      <c r="J213" s="12">
        <v>100.93328432070653</v>
      </c>
      <c r="K213" s="12">
        <v>100.78909848603006</v>
      </c>
      <c r="L213" s="12">
        <v>100.65652389580453</v>
      </c>
      <c r="M213" s="12">
        <v>100.79757581618419</v>
      </c>
      <c r="N213" s="12">
        <v>100.6063960489065</v>
      </c>
      <c r="O213" s="12">
        <v>100.53047817501673</v>
      </c>
      <c r="P213" s="12">
        <v>100.19917681110941</v>
      </c>
      <c r="Q213" s="12">
        <v>100.26547675912651</v>
      </c>
      <c r="R213" s="12">
        <v>100</v>
      </c>
      <c r="S213" s="12">
        <v>99.837815866299181</v>
      </c>
      <c r="T213" s="12">
        <v>99.500328780610246</v>
      </c>
      <c r="U213" s="12">
        <v>99.338730244143605</v>
      </c>
      <c r="V213" s="12">
        <v>99.094995022573983</v>
      </c>
      <c r="W213" s="12">
        <v>98.725736889731735</v>
      </c>
      <c r="X213" s="12">
        <v>98.634327603270236</v>
      </c>
      <c r="Y213" s="12">
        <v>98.394747728829174</v>
      </c>
      <c r="Z213" s="12">
        <v>98.014099680645202</v>
      </c>
      <c r="AA213" s="12">
        <v>97.584592481761547</v>
      </c>
    </row>
    <row r="214" spans="1:27">
      <c r="A214" s="1" t="s">
        <v>524</v>
      </c>
      <c r="B214" s="1" t="s">
        <v>525</v>
      </c>
      <c r="C214" s="1" t="s">
        <v>527</v>
      </c>
      <c r="D214" s="1">
        <v>8</v>
      </c>
      <c r="E214" s="1" t="s">
        <v>859</v>
      </c>
      <c r="F214" s="1" t="s">
        <v>877</v>
      </c>
      <c r="G214" s="1" t="str">
        <f t="shared" si="15"/>
        <v>8연립다세대규모1</v>
      </c>
      <c r="H214" s="12">
        <v>100.82352597753967</v>
      </c>
      <c r="I214" s="12">
        <v>100.82352597753967</v>
      </c>
      <c r="J214" s="12">
        <v>100.51969683249438</v>
      </c>
      <c r="K214" s="12">
        <v>100.43870444894172</v>
      </c>
      <c r="L214" s="12">
        <v>100.47020104079067</v>
      </c>
      <c r="M214" s="12">
        <v>100.48137995884062</v>
      </c>
      <c r="N214" s="12">
        <v>100.48137995884062</v>
      </c>
      <c r="O214" s="12">
        <v>100.46606686194029</v>
      </c>
      <c r="P214" s="12">
        <v>100.28442912869063</v>
      </c>
      <c r="Q214" s="12">
        <v>100.05689268848982</v>
      </c>
      <c r="R214" s="12">
        <v>100</v>
      </c>
      <c r="S214" s="12">
        <v>99.87314102717572</v>
      </c>
      <c r="T214" s="12">
        <v>99.87314102717572</v>
      </c>
      <c r="U214" s="12">
        <v>99.836823587162144</v>
      </c>
      <c r="V214" s="12">
        <v>99.793665615981283</v>
      </c>
      <c r="W214" s="12">
        <v>99.893643400763409</v>
      </c>
      <c r="X214" s="12">
        <v>99.858797928300874</v>
      </c>
      <c r="Y214" s="12">
        <v>99.273068126083359</v>
      </c>
      <c r="Z214" s="12">
        <v>99.087364719705903</v>
      </c>
      <c r="AA214" s="12">
        <v>98.974385674934425</v>
      </c>
    </row>
    <row r="215" spans="1:27">
      <c r="A215" s="1" t="s">
        <v>524</v>
      </c>
      <c r="B215" s="1" t="s">
        <v>525</v>
      </c>
      <c r="C215" s="1" t="s">
        <v>528</v>
      </c>
      <c r="D215" s="1">
        <v>9</v>
      </c>
      <c r="E215" s="1" t="s">
        <v>859</v>
      </c>
      <c r="F215" s="1" t="s">
        <v>877</v>
      </c>
      <c r="G215" s="1" t="str">
        <f t="shared" si="15"/>
        <v>9연립다세대규모1</v>
      </c>
      <c r="H215" s="12">
        <v>100.92974790508053</v>
      </c>
      <c r="I215" s="12">
        <v>101.00679575648739</v>
      </c>
      <c r="J215" s="12">
        <v>100.76063615107921</v>
      </c>
      <c r="K215" s="12">
        <v>100.49546586595557</v>
      </c>
      <c r="L215" s="12">
        <v>100.24890937145175</v>
      </c>
      <c r="M215" s="12">
        <v>100.46256541789826</v>
      </c>
      <c r="N215" s="12">
        <v>100.1657024978431</v>
      </c>
      <c r="O215" s="12">
        <v>100.00793982677267</v>
      </c>
      <c r="P215" s="12">
        <v>99.852518297184275</v>
      </c>
      <c r="Q215" s="12">
        <v>100.1650706003629</v>
      </c>
      <c r="R215" s="12">
        <v>100</v>
      </c>
      <c r="S215" s="12">
        <v>99.834986998461488</v>
      </c>
      <c r="T215" s="12">
        <v>99.280253684290102</v>
      </c>
      <c r="U215" s="12">
        <v>99.007700563002771</v>
      </c>
      <c r="V215" s="12">
        <v>98.561151923753002</v>
      </c>
      <c r="W215" s="12">
        <v>98.303370608914804</v>
      </c>
      <c r="X215" s="12">
        <v>98.13322072026088</v>
      </c>
      <c r="Y215" s="12">
        <v>97.811652281751478</v>
      </c>
      <c r="Z215" s="12">
        <v>97.199581010299312</v>
      </c>
      <c r="AA215" s="12">
        <v>96.736801665900856</v>
      </c>
    </row>
    <row r="216" spans="1:27">
      <c r="A216" s="1" t="s">
        <v>524</v>
      </c>
      <c r="B216" s="1" t="s">
        <v>525</v>
      </c>
      <c r="C216" s="1" t="s">
        <v>529</v>
      </c>
      <c r="D216" s="1">
        <v>10</v>
      </c>
      <c r="E216" s="1" t="s">
        <v>859</v>
      </c>
      <c r="F216" s="1" t="s">
        <v>877</v>
      </c>
      <c r="G216" s="1" t="str">
        <f t="shared" si="15"/>
        <v>10연립다세대규모1</v>
      </c>
      <c r="H216" s="12">
        <v>101.46241817165094</v>
      </c>
      <c r="I216" s="12">
        <v>101.46241817165094</v>
      </c>
      <c r="J216" s="12">
        <v>101.31804363874618</v>
      </c>
      <c r="K216" s="12">
        <v>101.32913852171569</v>
      </c>
      <c r="L216" s="12">
        <v>101.3090647908743</v>
      </c>
      <c r="M216" s="12">
        <v>101.38670872135994</v>
      </c>
      <c r="N216" s="12">
        <v>101.2871847384686</v>
      </c>
      <c r="O216" s="12">
        <v>101.3110917182283</v>
      </c>
      <c r="P216" s="12">
        <v>100.67421760227006</v>
      </c>
      <c r="Q216" s="12">
        <v>100.47853551062008</v>
      </c>
      <c r="R216" s="12">
        <v>100</v>
      </c>
      <c r="S216" s="12">
        <v>99.830971431258106</v>
      </c>
      <c r="T216" s="12">
        <v>99.693140358125447</v>
      </c>
      <c r="U216" s="12">
        <v>99.648393835984891</v>
      </c>
      <c r="V216" s="12">
        <v>99.6278453271388</v>
      </c>
      <c r="W216" s="12">
        <v>98.959961780097146</v>
      </c>
      <c r="X216" s="12">
        <v>98.961702745801389</v>
      </c>
      <c r="Y216" s="12">
        <v>98.942164307246671</v>
      </c>
      <c r="Z216" s="12">
        <v>98.828382956205516</v>
      </c>
      <c r="AA216" s="12">
        <v>98.349788806438269</v>
      </c>
    </row>
    <row r="217" spans="1:27">
      <c r="A217" s="1" t="s">
        <v>524</v>
      </c>
      <c r="B217" s="1" t="s">
        <v>525</v>
      </c>
      <c r="C217" s="1" t="s">
        <v>530</v>
      </c>
      <c r="D217" s="1">
        <v>11</v>
      </c>
      <c r="E217" s="1" t="s">
        <v>859</v>
      </c>
      <c r="F217" s="1" t="s">
        <v>877</v>
      </c>
      <c r="G217" s="1" t="str">
        <f t="shared" si="15"/>
        <v>11연립다세대규모1</v>
      </c>
      <c r="H217" s="12">
        <v>102.22007219969448</v>
      </c>
      <c r="I217" s="12">
        <v>102.24247913818044</v>
      </c>
      <c r="J217" s="12">
        <v>101.93413839430303</v>
      </c>
      <c r="K217" s="12">
        <v>101.75926826027357</v>
      </c>
      <c r="L217" s="12">
        <v>101.46783093513169</v>
      </c>
      <c r="M217" s="12">
        <v>101.31247491694486</v>
      </c>
      <c r="N217" s="12">
        <v>101.15985617514644</v>
      </c>
      <c r="O217" s="12">
        <v>100.81518206051807</v>
      </c>
      <c r="P217" s="12">
        <v>100.50607923761454</v>
      </c>
      <c r="Q217" s="12">
        <v>100.2792464236327</v>
      </c>
      <c r="R217" s="12">
        <v>100</v>
      </c>
      <c r="S217" s="12">
        <v>99.719472008701487</v>
      </c>
      <c r="T217" s="12">
        <v>99.040060725080664</v>
      </c>
      <c r="U217" s="12">
        <v>98.797660043120388</v>
      </c>
      <c r="V217" s="12">
        <v>98.686259489198207</v>
      </c>
      <c r="W217" s="12">
        <v>98.507082523594661</v>
      </c>
      <c r="X217" s="12">
        <v>98.45163578633688</v>
      </c>
      <c r="Y217" s="12">
        <v>98.151690273261011</v>
      </c>
      <c r="Z217" s="12">
        <v>97.779774488055097</v>
      </c>
      <c r="AA217" s="12">
        <v>97.502190172742758</v>
      </c>
    </row>
    <row r="218" spans="1:27">
      <c r="A218" s="1" t="s">
        <v>524</v>
      </c>
      <c r="B218" s="1" t="s">
        <v>525</v>
      </c>
      <c r="C218" s="1" t="s">
        <v>531</v>
      </c>
      <c r="D218" s="1">
        <v>12</v>
      </c>
      <c r="E218" s="1" t="s">
        <v>859</v>
      </c>
      <c r="F218" s="1" t="s">
        <v>877</v>
      </c>
      <c r="G218" s="1" t="str">
        <f t="shared" si="15"/>
        <v>12연립다세대규모1</v>
      </c>
      <c r="H218" s="12">
        <v>101.86854244556412</v>
      </c>
      <c r="I218" s="12">
        <v>101.90006373533943</v>
      </c>
      <c r="J218" s="12">
        <v>101.67819461486312</v>
      </c>
      <c r="K218" s="12">
        <v>101.5223128594298</v>
      </c>
      <c r="L218" s="12">
        <v>101.22087768290039</v>
      </c>
      <c r="M218" s="12">
        <v>101.07750115338877</v>
      </c>
      <c r="N218" s="12">
        <v>100.95067516411576</v>
      </c>
      <c r="O218" s="12">
        <v>100.71804195365229</v>
      </c>
      <c r="P218" s="12">
        <v>100.59292741371186</v>
      </c>
      <c r="Q218" s="12">
        <v>100.35028889618668</v>
      </c>
      <c r="R218" s="12">
        <v>100</v>
      </c>
      <c r="S218" s="12">
        <v>99.626239111078675</v>
      </c>
      <c r="T218" s="12">
        <v>98.922358445895881</v>
      </c>
      <c r="U218" s="12">
        <v>98.583395191308369</v>
      </c>
      <c r="V218" s="12">
        <v>98.4563085700144</v>
      </c>
      <c r="W218" s="12">
        <v>98.065958577309559</v>
      </c>
      <c r="X218" s="12">
        <v>97.990072147515292</v>
      </c>
      <c r="Y218" s="12">
        <v>97.710262889815056</v>
      </c>
      <c r="Z218" s="12">
        <v>97.364928456086105</v>
      </c>
      <c r="AA218" s="12">
        <v>97.084863047386435</v>
      </c>
    </row>
    <row r="219" spans="1:27">
      <c r="A219" s="1" t="s">
        <v>524</v>
      </c>
      <c r="B219" s="1" t="s">
        <v>525</v>
      </c>
      <c r="C219" s="1" t="s">
        <v>532</v>
      </c>
      <c r="D219" s="1">
        <v>13</v>
      </c>
      <c r="E219" s="1" t="s">
        <v>859</v>
      </c>
      <c r="F219" s="1" t="s">
        <v>877</v>
      </c>
      <c r="G219" s="1" t="str">
        <f t="shared" si="15"/>
        <v>13연립다세대규모1</v>
      </c>
      <c r="H219" s="12">
        <v>102.76614135863699</v>
      </c>
      <c r="I219" s="12">
        <v>102.77432888087334</v>
      </c>
      <c r="J219" s="12">
        <v>102.33125244206136</v>
      </c>
      <c r="K219" s="12">
        <v>102.12683500700467</v>
      </c>
      <c r="L219" s="12">
        <v>101.85095787411186</v>
      </c>
      <c r="M219" s="12">
        <v>101.6769634123967</v>
      </c>
      <c r="N219" s="12">
        <v>101.48423113047754</v>
      </c>
      <c r="O219" s="12">
        <v>100.96560427170861</v>
      </c>
      <c r="P219" s="12">
        <v>100.37190678281863</v>
      </c>
      <c r="Q219" s="12">
        <v>100.16947059164904</v>
      </c>
      <c r="R219" s="12">
        <v>100</v>
      </c>
      <c r="S219" s="12">
        <v>99.864351984502093</v>
      </c>
      <c r="T219" s="12">
        <v>99.223024323053238</v>
      </c>
      <c r="U219" s="12">
        <v>99.131144051500129</v>
      </c>
      <c r="V219" s="12">
        <v>99.044231351917006</v>
      </c>
      <c r="W219" s="12">
        <v>99.195685959656174</v>
      </c>
      <c r="X219" s="12">
        <v>99.172340193697693</v>
      </c>
      <c r="Y219" s="12">
        <v>98.840784440420606</v>
      </c>
      <c r="Z219" s="12">
        <v>98.427162112103758</v>
      </c>
      <c r="AA219" s="12">
        <v>98.15348099646917</v>
      </c>
    </row>
    <row r="220" spans="1:27">
      <c r="A220" s="1" t="s">
        <v>524</v>
      </c>
      <c r="B220" s="1" t="s">
        <v>533</v>
      </c>
      <c r="D220" s="1">
        <v>14</v>
      </c>
      <c r="E220" s="1" t="s">
        <v>859</v>
      </c>
      <c r="F220" s="1" t="s">
        <v>877</v>
      </c>
      <c r="G220" s="1" t="str">
        <f t="shared" si="15"/>
        <v>14연립다세대규모1</v>
      </c>
      <c r="H220" s="12">
        <v>100.89647010496087</v>
      </c>
      <c r="I220" s="12">
        <v>100.92083152407042</v>
      </c>
      <c r="J220" s="12">
        <v>100.94834825332998</v>
      </c>
      <c r="K220" s="12">
        <v>100.90079840841581</v>
      </c>
      <c r="L220" s="12">
        <v>100.81604936183194</v>
      </c>
      <c r="M220" s="12">
        <v>100.62973820544049</v>
      </c>
      <c r="N220" s="12">
        <v>100.27668627256462</v>
      </c>
      <c r="O220" s="12">
        <v>100.17025251067018</v>
      </c>
      <c r="P220" s="12">
        <v>100.15622794357947</v>
      </c>
      <c r="Q220" s="12">
        <v>100.09465971838166</v>
      </c>
      <c r="R220" s="12">
        <v>100</v>
      </c>
      <c r="S220" s="12">
        <v>99.726521905124571</v>
      </c>
      <c r="T220" s="12">
        <v>99.390935336258678</v>
      </c>
      <c r="U220" s="12">
        <v>99.147880698305542</v>
      </c>
      <c r="V220" s="12">
        <v>98.884002503573271</v>
      </c>
      <c r="W220" s="12">
        <v>98.682136444126627</v>
      </c>
      <c r="X220" s="12">
        <v>98.6499585094694</v>
      </c>
      <c r="Y220" s="12">
        <v>98.661210132321912</v>
      </c>
      <c r="Z220" s="12">
        <v>98.423412882400314</v>
      </c>
      <c r="AA220" s="12">
        <v>98.269176210590132</v>
      </c>
    </row>
    <row r="221" spans="1:27">
      <c r="A221" s="1" t="s">
        <v>524</v>
      </c>
      <c r="B221" s="1" t="s">
        <v>533</v>
      </c>
      <c r="C221" s="1" t="s">
        <v>534</v>
      </c>
      <c r="D221" s="1">
        <v>15</v>
      </c>
      <c r="E221" s="1" t="s">
        <v>859</v>
      </c>
      <c r="F221" s="1" t="s">
        <v>877</v>
      </c>
      <c r="G221" s="1" t="str">
        <f t="shared" si="15"/>
        <v>15연립다세대규모1</v>
      </c>
      <c r="H221" s="12">
        <v>101.98490657273669</v>
      </c>
      <c r="I221" s="12">
        <v>102.06656491090972</v>
      </c>
      <c r="J221" s="12">
        <v>102.25928755657387</v>
      </c>
      <c r="K221" s="12">
        <v>102.02658254291131</v>
      </c>
      <c r="L221" s="12">
        <v>102.1109532793779</v>
      </c>
      <c r="M221" s="12">
        <v>101.93265010647592</v>
      </c>
      <c r="N221" s="12">
        <v>101.45019980640595</v>
      </c>
      <c r="O221" s="12">
        <v>101.26057251928013</v>
      </c>
      <c r="P221" s="12">
        <v>100.79008533939442</v>
      </c>
      <c r="Q221" s="12">
        <v>100.52930750925435</v>
      </c>
      <c r="R221" s="12">
        <v>100</v>
      </c>
      <c r="S221" s="12">
        <v>99.588559731927546</v>
      </c>
      <c r="T221" s="12">
        <v>99.107711579218432</v>
      </c>
      <c r="U221" s="12">
        <v>98.996406560898293</v>
      </c>
      <c r="V221" s="12">
        <v>98.900916566823625</v>
      </c>
      <c r="W221" s="12">
        <v>98.620365330073113</v>
      </c>
      <c r="X221" s="12">
        <v>98.545670703598134</v>
      </c>
      <c r="Y221" s="12">
        <v>98.473785452958552</v>
      </c>
      <c r="Z221" s="12">
        <v>98.110862522066014</v>
      </c>
      <c r="AA221" s="12">
        <v>98.024979726010969</v>
      </c>
    </row>
    <row r="222" spans="1:27">
      <c r="A222" s="1" t="s">
        <v>524</v>
      </c>
      <c r="B222" s="1" t="s">
        <v>533</v>
      </c>
      <c r="C222" s="1" t="s">
        <v>535</v>
      </c>
      <c r="D222" s="1">
        <v>16</v>
      </c>
      <c r="E222" s="1" t="s">
        <v>859</v>
      </c>
      <c r="F222" s="1" t="s">
        <v>877</v>
      </c>
      <c r="G222" s="1" t="str">
        <f t="shared" si="15"/>
        <v>16연립다세대규모1</v>
      </c>
      <c r="H222" s="12">
        <v>101.96087744020696</v>
      </c>
      <c r="I222" s="12">
        <v>102.03514817268038</v>
      </c>
      <c r="J222" s="12">
        <v>101.78553834921891</v>
      </c>
      <c r="K222" s="12">
        <v>101.56084083290727</v>
      </c>
      <c r="L222" s="12">
        <v>101.36721333090216</v>
      </c>
      <c r="M222" s="12">
        <v>100.7421253948721</v>
      </c>
      <c r="N222" s="12">
        <v>100.46695137434246</v>
      </c>
      <c r="O222" s="12">
        <v>100.21393243589145</v>
      </c>
      <c r="P222" s="12">
        <v>100.13646171111012</v>
      </c>
      <c r="Q222" s="12">
        <v>99.944137629944422</v>
      </c>
      <c r="R222" s="12">
        <v>100</v>
      </c>
      <c r="S222" s="12">
        <v>99.884824952859873</v>
      </c>
      <c r="T222" s="12">
        <v>99.927334303050429</v>
      </c>
      <c r="U222" s="12">
        <v>99.892789491362691</v>
      </c>
      <c r="V222" s="12">
        <v>99.914495875361581</v>
      </c>
      <c r="W222" s="12">
        <v>99.822451039766307</v>
      </c>
      <c r="X222" s="12">
        <v>99.888216022359728</v>
      </c>
      <c r="Y222" s="12">
        <v>100.11257087131267</v>
      </c>
      <c r="Z222" s="12">
        <v>100.01302160589618</v>
      </c>
      <c r="AA222" s="12">
        <v>99.424749779590499</v>
      </c>
    </row>
    <row r="223" spans="1:27">
      <c r="A223" s="1" t="s">
        <v>524</v>
      </c>
      <c r="B223" s="1" t="s">
        <v>533</v>
      </c>
      <c r="C223" s="1" t="s">
        <v>536</v>
      </c>
      <c r="D223" s="1">
        <v>17</v>
      </c>
      <c r="E223" s="1" t="s">
        <v>859</v>
      </c>
      <c r="F223" s="1" t="s">
        <v>877</v>
      </c>
      <c r="G223" s="1" t="str">
        <f t="shared" si="15"/>
        <v>17연립다세대규모1</v>
      </c>
      <c r="H223" s="12">
        <v>99.900333420735492</v>
      </c>
      <c r="I223" s="12">
        <v>99.883909500055495</v>
      </c>
      <c r="J223" s="12">
        <v>99.908710087678344</v>
      </c>
      <c r="K223" s="12">
        <v>99.95628187803878</v>
      </c>
      <c r="L223" s="12">
        <v>99.90306167701263</v>
      </c>
      <c r="M223" s="12">
        <v>99.878585453906425</v>
      </c>
      <c r="N223" s="12">
        <v>99.709529752764823</v>
      </c>
      <c r="O223" s="12">
        <v>99.67146083340586</v>
      </c>
      <c r="P223" s="12">
        <v>99.905030424462808</v>
      </c>
      <c r="Q223" s="12">
        <v>99.940139592603742</v>
      </c>
      <c r="R223" s="12">
        <v>100</v>
      </c>
      <c r="S223" s="12">
        <v>99.898716418627828</v>
      </c>
      <c r="T223" s="12">
        <v>99.704049455985938</v>
      </c>
      <c r="U223" s="12">
        <v>99.504432175355035</v>
      </c>
      <c r="V223" s="12">
        <v>99.139569210937694</v>
      </c>
      <c r="W223" s="12">
        <v>99.064430398315409</v>
      </c>
      <c r="X223" s="12">
        <v>99.090670215758067</v>
      </c>
      <c r="Y223" s="12">
        <v>99.167816843286673</v>
      </c>
      <c r="Z223" s="12">
        <v>99.009916879539574</v>
      </c>
      <c r="AA223" s="12">
        <v>99.005964044093091</v>
      </c>
    </row>
    <row r="224" spans="1:27">
      <c r="A224" s="1" t="s">
        <v>524</v>
      </c>
      <c r="B224" s="1" t="s">
        <v>533</v>
      </c>
      <c r="C224" s="1" t="s">
        <v>537</v>
      </c>
      <c r="D224" s="1">
        <v>18</v>
      </c>
      <c r="E224" s="1" t="s">
        <v>859</v>
      </c>
      <c r="F224" s="1" t="s">
        <v>877</v>
      </c>
      <c r="G224" s="1" t="str">
        <f t="shared" si="15"/>
        <v>18연립다세대규모1</v>
      </c>
      <c r="H224" s="12">
        <v>102.23279612880285</v>
      </c>
      <c r="I224" s="12">
        <v>102.23279612880285</v>
      </c>
      <c r="J224" s="12">
        <v>102.032195242546</v>
      </c>
      <c r="K224" s="12">
        <v>101.83118096336312</v>
      </c>
      <c r="L224" s="12">
        <v>101.43183490446786</v>
      </c>
      <c r="M224" s="12">
        <v>100.83388363984511</v>
      </c>
      <c r="N224" s="12">
        <v>100.36728003192528</v>
      </c>
      <c r="O224" s="12">
        <v>100.06891330740538</v>
      </c>
      <c r="P224" s="12">
        <v>99.86843173040954</v>
      </c>
      <c r="Q224" s="12">
        <v>100.03779701147435</v>
      </c>
      <c r="R224" s="12">
        <v>100</v>
      </c>
      <c r="S224" s="12">
        <v>99.688275260080346</v>
      </c>
      <c r="T224" s="12">
        <v>99.118203162333714</v>
      </c>
      <c r="U224" s="12">
        <v>98.475226425085125</v>
      </c>
      <c r="V224" s="12">
        <v>98.030053379819577</v>
      </c>
      <c r="W224" s="12">
        <v>97.492626429708807</v>
      </c>
      <c r="X224" s="12">
        <v>96.778365094124098</v>
      </c>
      <c r="Y224" s="12">
        <v>96.500515865413547</v>
      </c>
      <c r="Z224" s="12">
        <v>95.919572537236647</v>
      </c>
      <c r="AA224" s="12">
        <v>95.672371808884449</v>
      </c>
    </row>
    <row r="225" spans="1:27">
      <c r="A225" s="1" t="s">
        <v>524</v>
      </c>
      <c r="B225" s="1" t="s">
        <v>533</v>
      </c>
      <c r="C225" s="1" t="s">
        <v>538</v>
      </c>
      <c r="D225" s="1">
        <v>19</v>
      </c>
      <c r="E225" s="1" t="s">
        <v>859</v>
      </c>
      <c r="F225" s="1" t="s">
        <v>877</v>
      </c>
      <c r="G225" s="1" t="str">
        <f t="shared" si="15"/>
        <v>19연립다세대규모1</v>
      </c>
      <c r="H225" s="12">
        <v>100.75070177826811</v>
      </c>
      <c r="I225" s="12">
        <v>101.00882854612401</v>
      </c>
      <c r="J225" s="12">
        <v>101.41686324121061</v>
      </c>
      <c r="K225" s="12">
        <v>101.2205738790359</v>
      </c>
      <c r="L225" s="12">
        <v>101.07533282001428</v>
      </c>
      <c r="M225" s="12">
        <v>101.07533282001428</v>
      </c>
      <c r="N225" s="12">
        <v>100.46232614100731</v>
      </c>
      <c r="O225" s="12">
        <v>100.39749568312216</v>
      </c>
      <c r="P225" s="12">
        <v>100.27915430125167</v>
      </c>
      <c r="Q225" s="12">
        <v>100.20909049647852</v>
      </c>
      <c r="R225" s="12">
        <v>100</v>
      </c>
      <c r="S225" s="12">
        <v>99.860540680427206</v>
      </c>
      <c r="T225" s="12">
        <v>99.846106805188256</v>
      </c>
      <c r="U225" s="12">
        <v>99.885948818948236</v>
      </c>
      <c r="V225" s="12">
        <v>99.951359675940409</v>
      </c>
      <c r="W225" s="12">
        <v>100.18986898579844</v>
      </c>
      <c r="X225" s="12">
        <v>99.949669696458869</v>
      </c>
      <c r="Y225" s="12">
        <v>100.06245889380993</v>
      </c>
      <c r="Z225" s="12">
        <v>99.943191295714129</v>
      </c>
      <c r="AA225" s="12">
        <v>99.983983978963124</v>
      </c>
    </row>
    <row r="226" spans="1:27">
      <c r="A226" s="1" t="s">
        <v>524</v>
      </c>
      <c r="B226" s="1" t="s">
        <v>533</v>
      </c>
      <c r="C226" s="1" t="s">
        <v>539</v>
      </c>
      <c r="D226" s="1">
        <v>20</v>
      </c>
      <c r="E226" s="1" t="s">
        <v>859</v>
      </c>
      <c r="F226" s="1" t="s">
        <v>877</v>
      </c>
      <c r="G226" s="1" t="str">
        <f t="shared" si="15"/>
        <v>20연립다세대규모1</v>
      </c>
      <c r="H226" s="12">
        <v>101.34671905021142</v>
      </c>
      <c r="I226" s="12">
        <v>101.38775219520174</v>
      </c>
      <c r="J226" s="12">
        <v>101.30260103394923</v>
      </c>
      <c r="K226" s="12">
        <v>101.36459822998593</v>
      </c>
      <c r="L226" s="12">
        <v>101.15000415793963</v>
      </c>
      <c r="M226" s="12">
        <v>100.87428033474698</v>
      </c>
      <c r="N226" s="12">
        <v>100.6068712412161</v>
      </c>
      <c r="O226" s="12">
        <v>100.32129505501527</v>
      </c>
      <c r="P226" s="12">
        <v>100.33497631852326</v>
      </c>
      <c r="Q226" s="12">
        <v>100.18083177525574</v>
      </c>
      <c r="R226" s="12">
        <v>100</v>
      </c>
      <c r="S226" s="12">
        <v>98.967554601222872</v>
      </c>
      <c r="T226" s="12">
        <v>98.159922789416314</v>
      </c>
      <c r="U226" s="12">
        <v>97.539340270301068</v>
      </c>
      <c r="V226" s="12">
        <v>97.158610401505968</v>
      </c>
      <c r="W226" s="12">
        <v>96.505740536801838</v>
      </c>
      <c r="X226" s="12">
        <v>96.915090183498137</v>
      </c>
      <c r="Y226" s="12">
        <v>96.683233474581712</v>
      </c>
      <c r="Z226" s="12">
        <v>96.538530085055314</v>
      </c>
      <c r="AA226" s="12">
        <v>96.459631787091624</v>
      </c>
    </row>
    <row r="227" spans="1:27">
      <c r="A227" s="1" t="s">
        <v>524</v>
      </c>
      <c r="B227" s="1" t="s">
        <v>533</v>
      </c>
      <c r="C227" s="1" t="s">
        <v>540</v>
      </c>
      <c r="D227" s="1">
        <v>21</v>
      </c>
      <c r="E227" s="1" t="s">
        <v>859</v>
      </c>
      <c r="F227" s="1" t="s">
        <v>877</v>
      </c>
      <c r="G227" s="1" t="str">
        <f t="shared" si="15"/>
        <v>21연립다세대규모1</v>
      </c>
      <c r="H227" s="12">
        <v>100.21233657778319</v>
      </c>
      <c r="I227" s="12">
        <v>100.17942282861767</v>
      </c>
      <c r="J227" s="12">
        <v>100.55413188349998</v>
      </c>
      <c r="K227" s="12">
        <v>100.8418419566277</v>
      </c>
      <c r="L227" s="12">
        <v>100.87175990911352</v>
      </c>
      <c r="M227" s="12">
        <v>100.99062974843993</v>
      </c>
      <c r="N227" s="12">
        <v>99.828524562105642</v>
      </c>
      <c r="O227" s="12">
        <v>100.20219529300938</v>
      </c>
      <c r="P227" s="12">
        <v>100.20461972440108</v>
      </c>
      <c r="Q227" s="12">
        <v>100.11264899367809</v>
      </c>
      <c r="R227" s="12">
        <v>100</v>
      </c>
      <c r="S227" s="12">
        <v>99.543790187386762</v>
      </c>
      <c r="T227" s="12">
        <v>98.719707065474722</v>
      </c>
      <c r="U227" s="12">
        <v>98.355786724027013</v>
      </c>
      <c r="V227" s="12">
        <v>98.037416614586206</v>
      </c>
      <c r="W227" s="12">
        <v>97.846012967612282</v>
      </c>
      <c r="X227" s="12">
        <v>97.896884871553397</v>
      </c>
      <c r="Y227" s="12">
        <v>97.955414402094917</v>
      </c>
      <c r="Z227" s="12">
        <v>97.610809425634642</v>
      </c>
      <c r="AA227" s="12">
        <v>97.10813631425674</v>
      </c>
    </row>
    <row r="228" spans="1:27">
      <c r="A228" s="1" t="s">
        <v>524</v>
      </c>
      <c r="B228" s="1" t="s">
        <v>541</v>
      </c>
      <c r="D228" s="1">
        <v>22</v>
      </c>
      <c r="E228" s="1" t="s">
        <v>859</v>
      </c>
      <c r="F228" s="1" t="s">
        <v>877</v>
      </c>
      <c r="G228" s="1" t="str">
        <f t="shared" si="15"/>
        <v>22연립다세대규모1</v>
      </c>
      <c r="H228" s="12">
        <v>103.23940901014308</v>
      </c>
      <c r="I228" s="12">
        <v>103.23384696588199</v>
      </c>
      <c r="J228" s="12">
        <v>103.04469280893689</v>
      </c>
      <c r="K228" s="12">
        <v>103.14599784776674</v>
      </c>
      <c r="L228" s="12">
        <v>102.81057350179599</v>
      </c>
      <c r="M228" s="12">
        <v>102.33396984683489</v>
      </c>
      <c r="N228" s="12">
        <v>101.91688384272757</v>
      </c>
      <c r="O228" s="12">
        <v>101.49916553764947</v>
      </c>
      <c r="P228" s="12">
        <v>100.82329504236117</v>
      </c>
      <c r="Q228" s="12">
        <v>100.35569905301165</v>
      </c>
      <c r="R228" s="12">
        <v>100</v>
      </c>
      <c r="S228" s="12">
        <v>99.376485239154206</v>
      </c>
      <c r="T228" s="12">
        <v>98.76746632391648</v>
      </c>
      <c r="U228" s="12">
        <v>98.450088205792696</v>
      </c>
      <c r="V228" s="12">
        <v>97.847212843096671</v>
      </c>
      <c r="W228" s="12">
        <v>97.790155478287204</v>
      </c>
      <c r="X228" s="12">
        <v>97.688191308045134</v>
      </c>
      <c r="Y228" s="12">
        <v>97.632519073128861</v>
      </c>
      <c r="Z228" s="12">
        <v>97.401976535771269</v>
      </c>
      <c r="AA228" s="12">
        <v>97.03599876709464</v>
      </c>
    </row>
    <row r="229" spans="1:27">
      <c r="A229" s="1" t="s">
        <v>524</v>
      </c>
      <c r="B229" s="1" t="s">
        <v>542</v>
      </c>
      <c r="D229" s="1">
        <v>23</v>
      </c>
      <c r="E229" s="1" t="s">
        <v>859</v>
      </c>
      <c r="F229" s="1" t="s">
        <v>877</v>
      </c>
      <c r="G229" s="1" t="str">
        <f t="shared" si="15"/>
        <v>23연립다세대규모1</v>
      </c>
      <c r="H229" s="12">
        <v>100.06287311341846</v>
      </c>
      <c r="I229" s="12">
        <v>100.0612715752311</v>
      </c>
      <c r="J229" s="12">
        <v>100.08682016101889</v>
      </c>
      <c r="K229" s="12">
        <v>100.25035063264242</v>
      </c>
      <c r="L229" s="12">
        <v>99.975044311083977</v>
      </c>
      <c r="M229" s="12">
        <v>99.825573142577696</v>
      </c>
      <c r="N229" s="12">
        <v>99.743300197905342</v>
      </c>
      <c r="O229" s="12">
        <v>99.591137201421745</v>
      </c>
      <c r="P229" s="12">
        <v>99.753445464178455</v>
      </c>
      <c r="Q229" s="12">
        <v>99.807389272156399</v>
      </c>
      <c r="R229" s="12">
        <v>100</v>
      </c>
      <c r="S229" s="12">
        <v>100.08291385899983</v>
      </c>
      <c r="T229" s="12">
        <v>100.13345668638649</v>
      </c>
      <c r="U229" s="12">
        <v>100.12625752113755</v>
      </c>
      <c r="V229" s="12">
        <v>100.2633624178599</v>
      </c>
      <c r="W229" s="12">
        <v>100.37865549268288</v>
      </c>
      <c r="X229" s="12">
        <v>100.40677088033685</v>
      </c>
      <c r="Y229" s="12">
        <v>100.32851911158662</v>
      </c>
      <c r="Z229" s="12">
        <v>100.36671641091476</v>
      </c>
      <c r="AA229" s="12">
        <v>100.23433968874377</v>
      </c>
    </row>
    <row r="230" spans="1:27">
      <c r="A230" s="1" t="s">
        <v>524</v>
      </c>
      <c r="B230" s="1" t="s">
        <v>542</v>
      </c>
      <c r="C230" s="1" t="s">
        <v>543</v>
      </c>
      <c r="D230" s="1">
        <v>24</v>
      </c>
      <c r="E230" s="1" t="s">
        <v>859</v>
      </c>
      <c r="F230" s="1" t="s">
        <v>877</v>
      </c>
      <c r="G230" s="1" t="str">
        <f t="shared" si="15"/>
        <v>24연립다세대규모1</v>
      </c>
      <c r="H230" s="12">
        <v>99.539115843556758</v>
      </c>
      <c r="I230" s="12">
        <v>99.539115843556758</v>
      </c>
      <c r="J230" s="12">
        <v>99.483473708554939</v>
      </c>
      <c r="K230" s="12">
        <v>99.883912141867995</v>
      </c>
      <c r="L230" s="12">
        <v>99.576674399169704</v>
      </c>
      <c r="M230" s="12">
        <v>99.474604873042622</v>
      </c>
      <c r="N230" s="12">
        <v>99.567511552381418</v>
      </c>
      <c r="O230" s="12">
        <v>99.379101140425419</v>
      </c>
      <c r="P230" s="12">
        <v>99.63049375109</v>
      </c>
      <c r="Q230" s="12">
        <v>99.690936127248506</v>
      </c>
      <c r="R230" s="12">
        <v>100</v>
      </c>
      <c r="S230" s="12">
        <v>100.35474289644979</v>
      </c>
      <c r="T230" s="12">
        <v>100.54840774631644</v>
      </c>
      <c r="U230" s="12">
        <v>100.53683276560538</v>
      </c>
      <c r="V230" s="12">
        <v>100.58658214878808</v>
      </c>
      <c r="W230" s="12">
        <v>100.62427019659062</v>
      </c>
      <c r="X230" s="12">
        <v>100.58912730991378</v>
      </c>
      <c r="Y230" s="12">
        <v>100.40998260752529</v>
      </c>
      <c r="Z230" s="12">
        <v>100.37712102502347</v>
      </c>
      <c r="AA230" s="12">
        <v>100.1938399609184</v>
      </c>
    </row>
    <row r="231" spans="1:27">
      <c r="A231" s="1" t="s">
        <v>524</v>
      </c>
      <c r="B231" s="1" t="s">
        <v>542</v>
      </c>
      <c r="C231" s="1" t="s">
        <v>544</v>
      </c>
      <c r="D231" s="1">
        <v>25</v>
      </c>
      <c r="E231" s="1" t="s">
        <v>859</v>
      </c>
      <c r="F231" s="1" t="s">
        <v>877</v>
      </c>
      <c r="G231" s="1" t="str">
        <f t="shared" si="15"/>
        <v>25연립다세대규모1</v>
      </c>
      <c r="H231" s="12">
        <v>100.04320754517452</v>
      </c>
      <c r="I231" s="12">
        <v>100.04320754517452</v>
      </c>
      <c r="J231" s="12">
        <v>100.22660418244016</v>
      </c>
      <c r="K231" s="12">
        <v>100.22660418244016</v>
      </c>
      <c r="L231" s="12">
        <v>100.25039128876635</v>
      </c>
      <c r="M231" s="12">
        <v>100.06578016292114</v>
      </c>
      <c r="N231" s="12">
        <v>99.895357967900864</v>
      </c>
      <c r="O231" s="12">
        <v>99.74368457002312</v>
      </c>
      <c r="P231" s="12">
        <v>99.820475202116668</v>
      </c>
      <c r="Q231" s="12">
        <v>99.916508194732415</v>
      </c>
      <c r="R231" s="12">
        <v>100</v>
      </c>
      <c r="S231" s="12">
        <v>99.971316999777443</v>
      </c>
      <c r="T231" s="12">
        <v>99.971316999777443</v>
      </c>
      <c r="U231" s="12">
        <v>99.997308209924313</v>
      </c>
      <c r="V231" s="12">
        <v>100.39584654389961</v>
      </c>
      <c r="W231" s="12">
        <v>100.662022474685</v>
      </c>
      <c r="X231" s="12">
        <v>100.68786185020429</v>
      </c>
      <c r="Y231" s="12">
        <v>100.72364954940021</v>
      </c>
      <c r="Z231" s="12">
        <v>100.72364954940021</v>
      </c>
      <c r="AA231" s="12">
        <v>100.74733588781895</v>
      </c>
    </row>
    <row r="232" spans="1:27">
      <c r="A232" s="1" t="s">
        <v>524</v>
      </c>
      <c r="B232" s="1" t="s">
        <v>542</v>
      </c>
      <c r="C232" s="1" t="s">
        <v>545</v>
      </c>
      <c r="D232" s="1">
        <v>26</v>
      </c>
      <c r="E232" s="1" t="s">
        <v>859</v>
      </c>
      <c r="F232" s="1" t="s">
        <v>877</v>
      </c>
      <c r="G232" s="1" t="str">
        <f t="shared" si="15"/>
        <v>26연립다세대규모1</v>
      </c>
      <c r="H232" s="12">
        <v>101.66243968548871</v>
      </c>
      <c r="I232" s="12">
        <v>101.653483428893</v>
      </c>
      <c r="J232" s="12">
        <v>101.67806576239782</v>
      </c>
      <c r="K232" s="12">
        <v>101.38146814160939</v>
      </c>
      <c r="L232" s="12">
        <v>100.73764478762533</v>
      </c>
      <c r="M232" s="12">
        <v>100.50050084078956</v>
      </c>
      <c r="N232" s="12">
        <v>100.03122763536568</v>
      </c>
      <c r="O232" s="12">
        <v>99.986335840920617</v>
      </c>
      <c r="P232" s="12">
        <v>100.01526488620772</v>
      </c>
      <c r="Q232" s="12">
        <v>99.984966309568208</v>
      </c>
      <c r="R232" s="12">
        <v>100</v>
      </c>
      <c r="S232" s="12">
        <v>99.393377137740003</v>
      </c>
      <c r="T232" s="12">
        <v>99.07064080845565</v>
      </c>
      <c r="U232" s="12">
        <v>99.02417202788213</v>
      </c>
      <c r="V232" s="12">
        <v>99.020237493566981</v>
      </c>
      <c r="W232" s="12">
        <v>99.140854172323174</v>
      </c>
      <c r="X232" s="12">
        <v>99.373143932519838</v>
      </c>
      <c r="Y232" s="12">
        <v>99.433707492546702</v>
      </c>
      <c r="Z232" s="12">
        <v>99.759459719599562</v>
      </c>
      <c r="AA232" s="12">
        <v>99.540199229804145</v>
      </c>
    </row>
    <row r="233" spans="1:27">
      <c r="A233" s="1" t="s">
        <v>524</v>
      </c>
      <c r="B233" s="1" t="s">
        <v>546</v>
      </c>
      <c r="D233" s="1">
        <v>27</v>
      </c>
      <c r="E233" s="1" t="s">
        <v>859</v>
      </c>
      <c r="F233" s="1" t="s">
        <v>877</v>
      </c>
      <c r="G233" s="1" t="str">
        <f t="shared" si="15"/>
        <v>27연립다세대규모1</v>
      </c>
      <c r="H233" s="12">
        <v>100.62849706973701</v>
      </c>
      <c r="I233" s="12">
        <v>100.62849706973701</v>
      </c>
      <c r="J233" s="12">
        <v>100.57471601230068</v>
      </c>
      <c r="K233" s="12">
        <v>100.52945016019761</v>
      </c>
      <c r="L233" s="12">
        <v>100.48048219912035</v>
      </c>
      <c r="M233" s="12">
        <v>100.31733958326139</v>
      </c>
      <c r="N233" s="12">
        <v>99.933765237151405</v>
      </c>
      <c r="O233" s="12">
        <v>99.743963523253242</v>
      </c>
      <c r="P233" s="12">
        <v>99.814532282162133</v>
      </c>
      <c r="Q233" s="12">
        <v>99.969877794228154</v>
      </c>
      <c r="R233" s="12">
        <v>100</v>
      </c>
      <c r="S233" s="12">
        <v>100.26036416752584</v>
      </c>
      <c r="T233" s="12">
        <v>100.19671223461108</v>
      </c>
      <c r="U233" s="12">
        <v>100.21764312935349</v>
      </c>
      <c r="V233" s="12">
        <v>100.35190917264345</v>
      </c>
      <c r="W233" s="12">
        <v>100.38258269792169</v>
      </c>
      <c r="X233" s="12">
        <v>100.34998096171223</v>
      </c>
      <c r="Y233" s="12">
        <v>100.28860908404999</v>
      </c>
      <c r="Z233" s="12">
        <v>100.34696274582788</v>
      </c>
      <c r="AA233" s="12">
        <v>100.25736254209927</v>
      </c>
    </row>
    <row r="234" spans="1:27">
      <c r="A234" s="1" t="s">
        <v>524</v>
      </c>
      <c r="B234" s="1" t="s">
        <v>547</v>
      </c>
      <c r="D234" s="1">
        <v>28</v>
      </c>
      <c r="E234" s="1" t="s">
        <v>859</v>
      </c>
      <c r="F234" s="1" t="s">
        <v>877</v>
      </c>
      <c r="G234" s="1" t="str">
        <f t="shared" si="15"/>
        <v>28연립다세대규모1</v>
      </c>
      <c r="H234" s="12">
        <v>99.616884106069989</v>
      </c>
      <c r="I234" s="12">
        <v>99.616884106069989</v>
      </c>
      <c r="J234" s="12">
        <v>99.218844698272832</v>
      </c>
      <c r="K234" s="12">
        <v>99.758706093976869</v>
      </c>
      <c r="L234" s="12">
        <v>99.804689080276674</v>
      </c>
      <c r="M234" s="12">
        <v>99.71763313086791</v>
      </c>
      <c r="N234" s="12">
        <v>99.769002800340658</v>
      </c>
      <c r="O234" s="12">
        <v>100.08407874390956</v>
      </c>
      <c r="P234" s="12">
        <v>99.964985433652259</v>
      </c>
      <c r="Q234" s="12">
        <v>100.03418245164096</v>
      </c>
      <c r="R234" s="12">
        <v>100</v>
      </c>
      <c r="S234" s="12">
        <v>100</v>
      </c>
      <c r="T234" s="12">
        <v>100.24742509213492</v>
      </c>
      <c r="U234" s="12">
        <v>100.24742509213492</v>
      </c>
      <c r="V234" s="12">
        <v>100.36598157906758</v>
      </c>
      <c r="W234" s="12">
        <v>100.60840736875588</v>
      </c>
      <c r="X234" s="12">
        <v>100.71780850269934</v>
      </c>
      <c r="Y234" s="12">
        <v>101.11589100663782</v>
      </c>
      <c r="Z234" s="12">
        <v>101.49401395016466</v>
      </c>
      <c r="AA234" s="12">
        <v>101.51834438153917</v>
      </c>
    </row>
    <row r="235" spans="1:27">
      <c r="A235" s="1" t="s">
        <v>524</v>
      </c>
      <c r="B235" s="1" t="s">
        <v>548</v>
      </c>
      <c r="D235" s="1">
        <v>29</v>
      </c>
      <c r="E235" s="1" t="s">
        <v>859</v>
      </c>
      <c r="F235" s="1" t="s">
        <v>877</v>
      </c>
      <c r="G235" s="1" t="str">
        <f t="shared" si="15"/>
        <v>29연립다세대규모1</v>
      </c>
      <c r="H235" s="12">
        <v>98.91798683176404</v>
      </c>
      <c r="I235" s="12">
        <v>98.91798683176404</v>
      </c>
      <c r="J235" s="12">
        <v>98.942426239181572</v>
      </c>
      <c r="K235" s="12">
        <v>99.201433864331989</v>
      </c>
      <c r="L235" s="12">
        <v>99.201433864331989</v>
      </c>
      <c r="M235" s="12">
        <v>99.210033534690027</v>
      </c>
      <c r="N235" s="12">
        <v>99.210033534690027</v>
      </c>
      <c r="O235" s="12">
        <v>99.284037024583171</v>
      </c>
      <c r="P235" s="12">
        <v>99.288852905383607</v>
      </c>
      <c r="Q235" s="12">
        <v>99.491178912067596</v>
      </c>
      <c r="R235" s="12">
        <v>100</v>
      </c>
      <c r="S235" s="12">
        <v>100.7660146956996</v>
      </c>
      <c r="T235" s="12">
        <v>101.02561457455303</v>
      </c>
      <c r="U235" s="12">
        <v>101.13114127390983</v>
      </c>
      <c r="V235" s="12">
        <v>101.30389207976424</v>
      </c>
      <c r="W235" s="12">
        <v>101.47476717183915</v>
      </c>
      <c r="X235" s="12">
        <v>101.60942438944871</v>
      </c>
      <c r="Y235" s="12">
        <v>102.26036310396734</v>
      </c>
      <c r="Z235" s="12">
        <v>102.89719482986615</v>
      </c>
      <c r="AA235" s="12">
        <v>103.14894306988238</v>
      </c>
    </row>
    <row r="236" spans="1:27">
      <c r="A236" s="1" t="s">
        <v>524</v>
      </c>
      <c r="B236" s="1" t="s">
        <v>549</v>
      </c>
      <c r="D236" s="1">
        <v>30</v>
      </c>
      <c r="E236" s="1" t="s">
        <v>859</v>
      </c>
      <c r="F236" s="1" t="s">
        <v>877</v>
      </c>
      <c r="G236" s="1" t="str">
        <f t="shared" si="15"/>
        <v>30연립다세대규모1</v>
      </c>
      <c r="H236" s="12">
        <v>98.497825118748864</v>
      </c>
      <c r="I236" s="12">
        <v>98.497825118748864</v>
      </c>
      <c r="J236" s="12">
        <v>99.257967723377106</v>
      </c>
      <c r="K236" s="12">
        <v>99.679105963343744</v>
      </c>
      <c r="L236" s="12">
        <v>99.814889846558927</v>
      </c>
      <c r="M236" s="12">
        <v>99.837560894287492</v>
      </c>
      <c r="N236" s="12">
        <v>99.739466067888159</v>
      </c>
      <c r="O236" s="12">
        <v>99.552208193066321</v>
      </c>
      <c r="P236" s="12">
        <v>99.244098311238474</v>
      </c>
      <c r="Q236" s="12">
        <v>99.783409144593691</v>
      </c>
      <c r="R236" s="12">
        <v>100</v>
      </c>
      <c r="S236" s="12">
        <v>100.04942903453657</v>
      </c>
      <c r="T236" s="12">
        <v>100.21726070760337</v>
      </c>
      <c r="U236" s="12">
        <v>100.35715175610153</v>
      </c>
      <c r="V236" s="12">
        <v>100.39844729041967</v>
      </c>
      <c r="W236" s="12">
        <v>100.80343450337921</v>
      </c>
      <c r="X236" s="12">
        <v>100.85312737176375</v>
      </c>
      <c r="Y236" s="12">
        <v>101.08537517402559</v>
      </c>
      <c r="Z236" s="12">
        <v>101.2535592140337</v>
      </c>
      <c r="AA236" s="12">
        <v>101.228288895936</v>
      </c>
    </row>
    <row r="237" spans="1:27">
      <c r="A237" s="1" t="s">
        <v>524</v>
      </c>
      <c r="B237" s="1" t="s">
        <v>917</v>
      </c>
      <c r="D237" s="1">
        <v>31</v>
      </c>
      <c r="E237" s="1" t="s">
        <v>771</v>
      </c>
      <c r="F237" s="1" t="s">
        <v>877</v>
      </c>
      <c r="G237" s="1" t="str">
        <f t="shared" ref="G237" si="17">D237&amp;E237&amp;F237</f>
        <v>31연립다세대규모1</v>
      </c>
      <c r="R237" s="12">
        <v>100</v>
      </c>
      <c r="S237" s="12">
        <v>100</v>
      </c>
      <c r="T237" s="12">
        <v>101.90349064586269</v>
      </c>
      <c r="U237" s="12">
        <v>103.69793754349321</v>
      </c>
      <c r="V237" s="12">
        <v>106.05101078644013</v>
      </c>
      <c r="W237" s="12">
        <v>107.5683531686042</v>
      </c>
      <c r="X237" s="12">
        <v>108.33258105742203</v>
      </c>
      <c r="Y237" s="12">
        <v>108.15242995133045</v>
      </c>
      <c r="Z237" s="12">
        <v>108.44670559284711</v>
      </c>
      <c r="AA237" s="12">
        <v>108.14892731714758</v>
      </c>
    </row>
    <row r="238" spans="1:27">
      <c r="A238" s="1" t="s">
        <v>524</v>
      </c>
      <c r="B238" s="1" t="s">
        <v>550</v>
      </c>
      <c r="D238" s="1">
        <v>32</v>
      </c>
      <c r="E238" s="1" t="s">
        <v>859</v>
      </c>
      <c r="F238" s="1" t="s">
        <v>877</v>
      </c>
      <c r="G238" s="1" t="str">
        <f t="shared" si="15"/>
        <v>32연립다세대규모1</v>
      </c>
      <c r="H238" s="12">
        <v>98.174757722550112</v>
      </c>
      <c r="I238" s="12">
        <v>98.31960898554766</v>
      </c>
      <c r="J238" s="12">
        <v>98.833351385520942</v>
      </c>
      <c r="K238" s="12">
        <v>99.082375657011866</v>
      </c>
      <c r="L238" s="12">
        <v>99.444309402953721</v>
      </c>
      <c r="M238" s="12">
        <v>99.695451014749082</v>
      </c>
      <c r="N238" s="12">
        <v>99.797507844494305</v>
      </c>
      <c r="O238" s="12">
        <v>99.795354133800075</v>
      </c>
      <c r="P238" s="12">
        <v>99.81558116191303</v>
      </c>
      <c r="Q238" s="12">
        <v>99.965915083701987</v>
      </c>
      <c r="R238" s="12">
        <v>100</v>
      </c>
      <c r="S238" s="12">
        <v>100.08578946710394</v>
      </c>
      <c r="T238" s="12">
        <v>100.19575692940204</v>
      </c>
      <c r="U238" s="12">
        <v>99.75414711570896</v>
      </c>
      <c r="V238" s="12">
        <v>99.542046532307012</v>
      </c>
      <c r="W238" s="12">
        <v>99.230670309528151</v>
      </c>
      <c r="X238" s="12">
        <v>99.252328693867256</v>
      </c>
      <c r="Y238" s="12">
        <v>99.175329858148785</v>
      </c>
      <c r="Z238" s="12">
        <v>99.213854800982858</v>
      </c>
      <c r="AA238" s="12">
        <v>99.07103048521374</v>
      </c>
    </row>
    <row r="239" spans="1:27">
      <c r="A239" s="1" t="s">
        <v>524</v>
      </c>
      <c r="B239" s="1" t="s">
        <v>551</v>
      </c>
      <c r="D239" s="1">
        <v>33</v>
      </c>
      <c r="E239" s="1" t="s">
        <v>859</v>
      </c>
      <c r="F239" s="1" t="s">
        <v>877</v>
      </c>
      <c r="G239" s="1" t="str">
        <f t="shared" si="15"/>
        <v>33연립다세대규모1</v>
      </c>
      <c r="H239" s="12">
        <v>101.37733019376641</v>
      </c>
      <c r="I239" s="12">
        <v>101.25824387681863</v>
      </c>
      <c r="J239" s="12">
        <v>100.71721603932032</v>
      </c>
      <c r="K239" s="12">
        <v>100.95103575760049</v>
      </c>
      <c r="L239" s="12">
        <v>100.27370962874483</v>
      </c>
      <c r="M239" s="12">
        <v>100.16515804279004</v>
      </c>
      <c r="N239" s="12">
        <v>100.27691166261334</v>
      </c>
      <c r="O239" s="12">
        <v>100.21490876543784</v>
      </c>
      <c r="P239" s="12">
        <v>100.21867903114467</v>
      </c>
      <c r="Q239" s="12">
        <v>100.10007281812786</v>
      </c>
      <c r="R239" s="12">
        <v>100</v>
      </c>
      <c r="S239" s="12">
        <v>100.28622646539158</v>
      </c>
      <c r="T239" s="12">
        <v>100.34878407358592</v>
      </c>
      <c r="U239" s="12">
        <v>100.50772887736289</v>
      </c>
      <c r="V239" s="12">
        <v>100.76466480462936</v>
      </c>
      <c r="W239" s="12">
        <v>101.20508017913137</v>
      </c>
      <c r="X239" s="12">
        <v>101.26821837641798</v>
      </c>
      <c r="Y239" s="12">
        <v>101.40014426352452</v>
      </c>
      <c r="Z239" s="12">
        <v>101.6148461040369</v>
      </c>
      <c r="AA239" s="12">
        <v>101.68205983388332</v>
      </c>
    </row>
    <row r="240" spans="1:27">
      <c r="A240" s="1" t="s">
        <v>524</v>
      </c>
      <c r="B240" s="1" t="s">
        <v>552</v>
      </c>
      <c r="D240" s="1">
        <v>34</v>
      </c>
      <c r="E240" s="1" t="s">
        <v>859</v>
      </c>
      <c r="F240" s="1" t="s">
        <v>877</v>
      </c>
      <c r="G240" s="1" t="str">
        <f t="shared" si="15"/>
        <v>34연립다세대규모1</v>
      </c>
      <c r="H240" s="12">
        <v>97.342155682979381</v>
      </c>
      <c r="I240" s="12">
        <v>97.381616826966436</v>
      </c>
      <c r="J240" s="12">
        <v>97.580502009467082</v>
      </c>
      <c r="K240" s="12">
        <v>97.89389725943802</v>
      </c>
      <c r="L240" s="12">
        <v>98.327242762643593</v>
      </c>
      <c r="M240" s="12">
        <v>98.646527694156575</v>
      </c>
      <c r="N240" s="12">
        <v>98.585374168339868</v>
      </c>
      <c r="O240" s="12">
        <v>98.866301320605885</v>
      </c>
      <c r="P240" s="12">
        <v>99.002558901452915</v>
      </c>
      <c r="Q240" s="12">
        <v>99.548833194410065</v>
      </c>
      <c r="R240" s="12">
        <v>100</v>
      </c>
      <c r="S240" s="12">
        <v>100.39781288075108</v>
      </c>
      <c r="T240" s="12">
        <v>100.54005595937134</v>
      </c>
      <c r="U240" s="12">
        <v>100.56182741531565</v>
      </c>
      <c r="V240" s="12">
        <v>100.68446039858155</v>
      </c>
      <c r="W240" s="12">
        <v>101.07237413213279</v>
      </c>
      <c r="X240" s="12">
        <v>101.06851607471692</v>
      </c>
      <c r="Y240" s="12">
        <v>101.42478254469891</v>
      </c>
      <c r="Z240" s="12">
        <v>101.56662066752004</v>
      </c>
      <c r="AA240" s="12">
        <v>101.76526077472813</v>
      </c>
    </row>
    <row r="241" spans="1:27">
      <c r="A241" s="1" t="s">
        <v>524</v>
      </c>
      <c r="B241" s="1" t="s">
        <v>553</v>
      </c>
      <c r="D241" s="1">
        <v>35</v>
      </c>
      <c r="E241" s="1" t="s">
        <v>859</v>
      </c>
      <c r="F241" s="1" t="s">
        <v>877</v>
      </c>
      <c r="G241" s="1" t="str">
        <f t="shared" si="15"/>
        <v>35연립다세대규모1</v>
      </c>
      <c r="H241" s="12">
        <v>98.398278496499572</v>
      </c>
      <c r="I241" s="12">
        <v>98.398278496499572</v>
      </c>
      <c r="J241" s="12">
        <v>98.398278496499572</v>
      </c>
      <c r="K241" s="12">
        <v>98.663716485751365</v>
      </c>
      <c r="L241" s="12">
        <v>99.087901856035529</v>
      </c>
      <c r="M241" s="12">
        <v>99.301914814250907</v>
      </c>
      <c r="N241" s="12">
        <v>99.248768480948058</v>
      </c>
      <c r="O241" s="12">
        <v>99.281052790643813</v>
      </c>
      <c r="P241" s="12">
        <v>99.668672783841345</v>
      </c>
      <c r="Q241" s="12">
        <v>99.789573175117354</v>
      </c>
      <c r="R241" s="12">
        <v>100</v>
      </c>
      <c r="S241" s="12">
        <v>100.15064093821746</v>
      </c>
      <c r="T241" s="12">
        <v>99.914807516329191</v>
      </c>
      <c r="U241" s="12">
        <v>99.965899241147866</v>
      </c>
      <c r="V241" s="12">
        <v>99.8065486680687</v>
      </c>
      <c r="W241" s="12">
        <v>100.13732937034452</v>
      </c>
      <c r="X241" s="12">
        <v>100.28588202898148</v>
      </c>
      <c r="Y241" s="12">
        <v>100.28466649984662</v>
      </c>
      <c r="Z241" s="12">
        <v>100.33958680468378</v>
      </c>
      <c r="AA241" s="12">
        <v>100.49140289456663</v>
      </c>
    </row>
    <row r="242" spans="1:27">
      <c r="A242" s="1" t="s">
        <v>524</v>
      </c>
      <c r="B242" s="1" t="s">
        <v>554</v>
      </c>
      <c r="D242" s="1">
        <v>36</v>
      </c>
      <c r="E242" s="1" t="s">
        <v>859</v>
      </c>
      <c r="F242" s="1" t="s">
        <v>877</v>
      </c>
      <c r="G242" s="1" t="str">
        <f t="shared" si="15"/>
        <v>36연립다세대규모1</v>
      </c>
      <c r="H242" s="12">
        <v>96.482382869067109</v>
      </c>
      <c r="I242" s="12">
        <v>96.618766775625119</v>
      </c>
      <c r="J242" s="12">
        <v>98.118536199167025</v>
      </c>
      <c r="K242" s="12">
        <v>98.220534843314354</v>
      </c>
      <c r="L242" s="12">
        <v>99.503079009472586</v>
      </c>
      <c r="M242" s="12">
        <v>100.38791627236139</v>
      </c>
      <c r="N242" s="12">
        <v>100.38791627236139</v>
      </c>
      <c r="O242" s="12">
        <v>100.67240882046409</v>
      </c>
      <c r="P242" s="12">
        <v>100.63899041699113</v>
      </c>
      <c r="Q242" s="12">
        <v>100.68314041404477</v>
      </c>
      <c r="R242" s="12">
        <v>100</v>
      </c>
      <c r="S242" s="12">
        <v>100.33806634761768</v>
      </c>
      <c r="T242" s="12">
        <v>100.33806634761768</v>
      </c>
      <c r="U242" s="12">
        <v>99.974416472615317</v>
      </c>
      <c r="V242" s="12">
        <v>100.48569292143561</v>
      </c>
      <c r="W242" s="12">
        <v>101.43687555148742</v>
      </c>
      <c r="X242" s="12">
        <v>101.91831828653734</v>
      </c>
      <c r="Y242" s="12">
        <v>102.04472054058844</v>
      </c>
      <c r="Z242" s="12">
        <v>102.03676998381556</v>
      </c>
      <c r="AA242" s="12">
        <v>102.05718144482114</v>
      </c>
    </row>
    <row r="243" spans="1:27">
      <c r="A243" s="1" t="s">
        <v>524</v>
      </c>
      <c r="B243" s="1" t="s">
        <v>555</v>
      </c>
      <c r="D243" s="1">
        <v>37</v>
      </c>
      <c r="E243" s="1" t="s">
        <v>859</v>
      </c>
      <c r="F243" s="1" t="s">
        <v>877</v>
      </c>
      <c r="G243" s="1" t="str">
        <f t="shared" si="15"/>
        <v>37연립다세대규모1</v>
      </c>
      <c r="H243" s="12">
        <v>97.519894982846324</v>
      </c>
      <c r="I243" s="12">
        <v>97.519894982846324</v>
      </c>
      <c r="J243" s="12">
        <v>98.201113188323944</v>
      </c>
      <c r="K243" s="12">
        <v>98.304133372261433</v>
      </c>
      <c r="L243" s="12">
        <v>97.926219771465554</v>
      </c>
      <c r="M243" s="12">
        <v>98.049715054259195</v>
      </c>
      <c r="N243" s="12">
        <v>98.630056834284588</v>
      </c>
      <c r="O243" s="12">
        <v>99.03431222649742</v>
      </c>
      <c r="P243" s="12">
        <v>99.321187011272315</v>
      </c>
      <c r="Q243" s="12">
        <v>99.781479064450252</v>
      </c>
      <c r="R243" s="12">
        <v>100</v>
      </c>
      <c r="S243" s="12">
        <v>100.35864715277685</v>
      </c>
      <c r="T243" s="12">
        <v>100.50768305008206</v>
      </c>
      <c r="U243" s="12">
        <v>100.50842870741849</v>
      </c>
      <c r="V243" s="12">
        <v>100.96139661028094</v>
      </c>
      <c r="W243" s="12">
        <v>101.64847411068014</v>
      </c>
      <c r="X243" s="12">
        <v>101.96540292901663</v>
      </c>
      <c r="Y243" s="12">
        <v>102.24038001062937</v>
      </c>
      <c r="Z243" s="12">
        <v>103.00028232947696</v>
      </c>
      <c r="AA243" s="12">
        <v>103.07230031148021</v>
      </c>
    </row>
    <row r="244" spans="1:27">
      <c r="A244" s="1" t="s">
        <v>524</v>
      </c>
      <c r="B244" s="1" t="s">
        <v>556</v>
      </c>
      <c r="D244" s="1">
        <v>38</v>
      </c>
      <c r="E244" s="1" t="s">
        <v>859</v>
      </c>
      <c r="F244" s="1" t="s">
        <v>877</v>
      </c>
      <c r="G244" s="1" t="str">
        <f t="shared" si="15"/>
        <v>38연립다세대규모1</v>
      </c>
      <c r="H244" s="12">
        <v>100.07949217609344</v>
      </c>
      <c r="I244" s="12">
        <v>99.963622634319663</v>
      </c>
      <c r="J244" s="12">
        <v>100.15984744995103</v>
      </c>
      <c r="K244" s="12">
        <v>99.870804463949099</v>
      </c>
      <c r="L244" s="12">
        <v>99.811373449187357</v>
      </c>
      <c r="M244" s="12">
        <v>99.80856197184859</v>
      </c>
      <c r="N244" s="12">
        <v>99.712630759873335</v>
      </c>
      <c r="O244" s="12">
        <v>99.620204241847006</v>
      </c>
      <c r="P244" s="12">
        <v>99.598120164885302</v>
      </c>
      <c r="Q244" s="12">
        <v>99.692197140304884</v>
      </c>
      <c r="R244" s="12">
        <v>100</v>
      </c>
      <c r="S244" s="12">
        <v>99.33849757706345</v>
      </c>
      <c r="T244" s="12">
        <v>99.07419119138919</v>
      </c>
      <c r="U244" s="12">
        <v>98.971850267899868</v>
      </c>
      <c r="V244" s="12">
        <v>98.92810192565527</v>
      </c>
      <c r="W244" s="12">
        <v>98.969808723134705</v>
      </c>
      <c r="X244" s="12">
        <v>99.313612347210238</v>
      </c>
      <c r="Y244" s="12">
        <v>99.486923910960428</v>
      </c>
      <c r="Z244" s="12">
        <v>99.425972459329799</v>
      </c>
      <c r="AA244" s="12">
        <v>99.287862630309348</v>
      </c>
    </row>
    <row r="245" spans="1:27">
      <c r="A245" s="1" t="s">
        <v>524</v>
      </c>
      <c r="B245" s="1" t="s">
        <v>557</v>
      </c>
      <c r="D245" s="1">
        <v>39</v>
      </c>
      <c r="E245" s="1" t="s">
        <v>859</v>
      </c>
      <c r="F245" s="1" t="s">
        <v>877</v>
      </c>
      <c r="G245" s="1" t="str">
        <f t="shared" si="15"/>
        <v>39연립다세대규모1</v>
      </c>
      <c r="H245" s="12">
        <v>97.731476536420828</v>
      </c>
      <c r="I245" s="12">
        <v>99.213433799990739</v>
      </c>
      <c r="J245" s="12">
        <v>99.405881971757495</v>
      </c>
      <c r="K245" s="12">
        <v>99.854720547577756</v>
      </c>
      <c r="L245" s="12">
        <v>99.907208336441911</v>
      </c>
      <c r="M245" s="12">
        <v>99.907208336441911</v>
      </c>
      <c r="N245" s="12">
        <v>99.932963556407017</v>
      </c>
      <c r="O245" s="12">
        <v>99.9651017579626</v>
      </c>
      <c r="P245" s="12">
        <v>100</v>
      </c>
      <c r="Q245" s="12">
        <v>100</v>
      </c>
      <c r="R245" s="12">
        <v>100</v>
      </c>
      <c r="S245" s="12">
        <v>100.01087607685176</v>
      </c>
      <c r="T245" s="12">
        <v>100.20529103877773</v>
      </c>
      <c r="U245" s="12">
        <v>100.20529103877773</v>
      </c>
      <c r="V245" s="12">
        <v>100.20529103877773</v>
      </c>
      <c r="W245" s="12">
        <v>100.35756207167023</v>
      </c>
      <c r="X245" s="12">
        <v>100.34557262427943</v>
      </c>
      <c r="Y245" s="12">
        <v>100.34557262427943</v>
      </c>
      <c r="Z245" s="12">
        <v>100.42061579566126</v>
      </c>
      <c r="AA245" s="12">
        <v>100.33561982374171</v>
      </c>
    </row>
    <row r="246" spans="1:27">
      <c r="A246" s="1" t="s">
        <v>655</v>
      </c>
      <c r="D246" s="1">
        <v>40</v>
      </c>
      <c r="E246" s="1" t="s">
        <v>859</v>
      </c>
      <c r="F246" s="1" t="s">
        <v>877</v>
      </c>
      <c r="G246" s="1" t="str">
        <f t="shared" si="15"/>
        <v>40연립다세대규모1</v>
      </c>
      <c r="H246" s="12">
        <v>101.71244651205005</v>
      </c>
      <c r="I246" s="12">
        <v>101.70901303414736</v>
      </c>
      <c r="J246" s="12">
        <v>101.62796461360453</v>
      </c>
      <c r="K246" s="12">
        <v>101.76596261403272</v>
      </c>
      <c r="L246" s="12">
        <v>101.51831883686837</v>
      </c>
      <c r="M246" s="12">
        <v>101.2070564302886</v>
      </c>
      <c r="N246" s="12">
        <v>100.92485591053551</v>
      </c>
      <c r="O246" s="12">
        <v>100.64891747583323</v>
      </c>
      <c r="P246" s="12">
        <v>100.30520659434616</v>
      </c>
      <c r="Q246" s="12">
        <v>100.10651220236853</v>
      </c>
      <c r="R246" s="12">
        <v>100</v>
      </c>
      <c r="S246" s="12">
        <v>99.754963786933999</v>
      </c>
      <c r="T246" s="12">
        <v>99.459412207026872</v>
      </c>
      <c r="U246" s="12">
        <v>99.297398913912858</v>
      </c>
      <c r="V246" s="12">
        <v>99.026656397321986</v>
      </c>
      <c r="W246" s="12">
        <v>99.05766925092135</v>
      </c>
      <c r="X246" s="12">
        <v>99.01936840104716</v>
      </c>
      <c r="Y246" s="12">
        <v>99.024507963600257</v>
      </c>
      <c r="Z246" s="12">
        <v>98.967384029172237</v>
      </c>
      <c r="AA246" s="12">
        <v>98.741391022432438</v>
      </c>
    </row>
    <row r="247" spans="1:27">
      <c r="A247" s="1" t="s">
        <v>523</v>
      </c>
      <c r="D247" s="1">
        <v>41</v>
      </c>
      <c r="E247" s="1" t="s">
        <v>859</v>
      </c>
      <c r="F247" s="1" t="s">
        <v>877</v>
      </c>
      <c r="G247" s="1" t="str">
        <f t="shared" si="15"/>
        <v>41연립다세대규모1</v>
      </c>
      <c r="H247" s="12">
        <v>100.18978092481798</v>
      </c>
      <c r="I247" s="12">
        <v>100.24671126778854</v>
      </c>
      <c r="J247" s="12">
        <v>100.35371922784745</v>
      </c>
      <c r="K247" s="12">
        <v>100.36643664488949</v>
      </c>
      <c r="L247" s="12">
        <v>100.32789881620248</v>
      </c>
      <c r="M247" s="12">
        <v>100.24208013212021</v>
      </c>
      <c r="N247" s="12">
        <v>100.02148109107875</v>
      </c>
      <c r="O247" s="12">
        <v>99.98298625441916</v>
      </c>
      <c r="P247" s="12">
        <v>100.00775662120962</v>
      </c>
      <c r="Q247" s="12">
        <v>100.02677720274887</v>
      </c>
      <c r="R247" s="12">
        <v>100</v>
      </c>
      <c r="S247" s="12">
        <v>99.835476137452901</v>
      </c>
      <c r="T247" s="12">
        <v>99.599428779706827</v>
      </c>
      <c r="U247" s="12">
        <v>99.406643439503497</v>
      </c>
      <c r="V247" s="12">
        <v>99.247924908296483</v>
      </c>
      <c r="W247" s="12">
        <v>99.189650036363417</v>
      </c>
      <c r="X247" s="12">
        <v>99.210454568459866</v>
      </c>
      <c r="Y247" s="12">
        <v>99.260785717858795</v>
      </c>
      <c r="Z247" s="12">
        <v>99.142916831076619</v>
      </c>
      <c r="AA247" s="12">
        <v>99.038035822619193</v>
      </c>
    </row>
    <row r="248" spans="1:27">
      <c r="A248" s="1" t="s">
        <v>516</v>
      </c>
      <c r="D248" s="1">
        <v>1</v>
      </c>
      <c r="E248" s="1" t="s">
        <v>859</v>
      </c>
      <c r="F248" s="1" t="s">
        <v>272</v>
      </c>
      <c r="G248" s="1" t="str">
        <f t="shared" si="15"/>
        <v>1연립다세대규모2</v>
      </c>
      <c r="H248" s="12">
        <v>100.41409727454823</v>
      </c>
      <c r="I248" s="12">
        <v>100.47039910627214</v>
      </c>
      <c r="J248" s="12">
        <v>100.47124983496582</v>
      </c>
      <c r="K248" s="12">
        <v>100.49488697809389</v>
      </c>
      <c r="L248" s="12">
        <v>100.49341391394134</v>
      </c>
      <c r="M248" s="12">
        <v>100.44427932706317</v>
      </c>
      <c r="N248" s="12">
        <v>100.32878321489297</v>
      </c>
      <c r="O248" s="12">
        <v>100.27347615644024</v>
      </c>
      <c r="P248" s="12">
        <v>100.1816699506049</v>
      </c>
      <c r="Q248" s="12">
        <v>100.06414129376022</v>
      </c>
      <c r="R248" s="12">
        <v>100</v>
      </c>
      <c r="S248" s="12">
        <v>99.742574193059809</v>
      </c>
      <c r="T248" s="12">
        <v>99.525480998798955</v>
      </c>
      <c r="U248" s="12">
        <v>99.378843643761485</v>
      </c>
      <c r="V248" s="12">
        <v>99.266863094356594</v>
      </c>
      <c r="W248" s="12">
        <v>99.274300592088849</v>
      </c>
      <c r="X248" s="12">
        <v>99.316710868124602</v>
      </c>
      <c r="Y248" s="12">
        <v>99.319932452950226</v>
      </c>
      <c r="Z248" s="12">
        <v>99.235269594871411</v>
      </c>
      <c r="AA248" s="12">
        <v>99.115676560623285</v>
      </c>
    </row>
    <row r="249" spans="1:27">
      <c r="A249" s="1" t="s">
        <v>521</v>
      </c>
      <c r="D249" s="1">
        <v>2</v>
      </c>
      <c r="E249" s="1" t="s">
        <v>859</v>
      </c>
      <c r="F249" s="1" t="s">
        <v>272</v>
      </c>
      <c r="G249" s="1" t="str">
        <f t="shared" si="15"/>
        <v>2연립다세대규모2</v>
      </c>
      <c r="H249" s="12">
        <v>101.52980513154556</v>
      </c>
      <c r="I249" s="12">
        <v>101.51153777892777</v>
      </c>
      <c r="J249" s="12">
        <v>101.35770986252864</v>
      </c>
      <c r="K249" s="12">
        <v>101.21254280774924</v>
      </c>
      <c r="L249" s="12">
        <v>101.17492688835509</v>
      </c>
      <c r="M249" s="12">
        <v>101.05117097335405</v>
      </c>
      <c r="N249" s="12">
        <v>100.83638978433733</v>
      </c>
      <c r="O249" s="12">
        <v>100.69192407233508</v>
      </c>
      <c r="P249" s="12">
        <v>100.47231163067796</v>
      </c>
      <c r="Q249" s="12">
        <v>100.18129936484262</v>
      </c>
      <c r="R249" s="12">
        <v>100</v>
      </c>
      <c r="S249" s="12">
        <v>99.556294787647573</v>
      </c>
      <c r="T249" s="12">
        <v>99.118090115594896</v>
      </c>
      <c r="U249" s="12">
        <v>98.853269741403565</v>
      </c>
      <c r="V249" s="12">
        <v>98.607631164274494</v>
      </c>
      <c r="W249" s="12">
        <v>98.446842059962165</v>
      </c>
      <c r="X249" s="12">
        <v>98.431119085359498</v>
      </c>
      <c r="Y249" s="12">
        <v>98.284025254100953</v>
      </c>
      <c r="Z249" s="12">
        <v>98.049749049667838</v>
      </c>
      <c r="AA249" s="12">
        <v>97.85288292781236</v>
      </c>
    </row>
    <row r="250" spans="1:27">
      <c r="A250" s="1" t="s">
        <v>916</v>
      </c>
      <c r="D250" s="1">
        <v>3</v>
      </c>
      <c r="E250" s="1" t="s">
        <v>771</v>
      </c>
      <c r="F250" s="1" t="s">
        <v>272</v>
      </c>
      <c r="G250" s="1" t="str">
        <f t="shared" ref="G250" si="18">D250&amp;E250&amp;F250</f>
        <v>3연립다세대규모2</v>
      </c>
      <c r="H250" s="12">
        <v>98.932093955149881</v>
      </c>
      <c r="I250" s="12">
        <v>99.086245812020522</v>
      </c>
      <c r="J250" s="12">
        <v>99.29062723890965</v>
      </c>
      <c r="K250" s="12">
        <v>99.537213191772295</v>
      </c>
      <c r="L250" s="12">
        <v>99.583590084007923</v>
      </c>
      <c r="M250" s="12">
        <v>99.63337706566783</v>
      </c>
      <c r="N250" s="12">
        <v>99.649763834735424</v>
      </c>
      <c r="O250" s="12">
        <v>99.713143907913917</v>
      </c>
      <c r="P250" s="12">
        <v>99.79190073243646</v>
      </c>
      <c r="Q250" s="12">
        <v>99.90670629219052</v>
      </c>
      <c r="R250" s="12">
        <v>100</v>
      </c>
      <c r="S250" s="12">
        <v>99.993608104256879</v>
      </c>
      <c r="T250" s="12">
        <v>100.0759281697362</v>
      </c>
      <c r="U250" s="12">
        <v>100.08997481382747</v>
      </c>
      <c r="V250" s="12">
        <v>100.16026545428542</v>
      </c>
      <c r="W250" s="12">
        <v>100.39793362055842</v>
      </c>
      <c r="X250" s="12">
        <v>100.52011296863428</v>
      </c>
      <c r="Y250" s="12">
        <v>100.73011847279736</v>
      </c>
      <c r="Z250" s="12">
        <v>100.85203132311709</v>
      </c>
      <c r="AA250" s="12">
        <v>100.8394450594223</v>
      </c>
    </row>
    <row r="251" spans="1:27">
      <c r="A251" s="1" t="s">
        <v>522</v>
      </c>
      <c r="D251" s="1">
        <v>4</v>
      </c>
      <c r="E251" s="1" t="s">
        <v>859</v>
      </c>
      <c r="F251" s="1" t="s">
        <v>878</v>
      </c>
      <c r="G251" s="1" t="str">
        <f t="shared" si="15"/>
        <v>4연립다세대규모2</v>
      </c>
      <c r="H251" s="12">
        <v>99.480640492765048</v>
      </c>
      <c r="I251" s="12">
        <v>99.538786628890591</v>
      </c>
      <c r="J251" s="12">
        <v>99.71279161665592</v>
      </c>
      <c r="K251" s="12">
        <v>99.955352747384381</v>
      </c>
      <c r="L251" s="12">
        <v>99.832583477333003</v>
      </c>
      <c r="M251" s="12">
        <v>99.725633457206882</v>
      </c>
      <c r="N251" s="12">
        <v>99.657472468618309</v>
      </c>
      <c r="O251" s="12">
        <v>99.71419109839151</v>
      </c>
      <c r="P251" s="12">
        <v>99.73310014226027</v>
      </c>
      <c r="Q251" s="12">
        <v>99.866739435226734</v>
      </c>
      <c r="R251" s="12">
        <v>100</v>
      </c>
      <c r="S251" s="12">
        <v>100.07758960211794</v>
      </c>
      <c r="T251" s="12">
        <v>100.16929471892431</v>
      </c>
      <c r="U251" s="12">
        <v>100.1971404360952</v>
      </c>
      <c r="V251" s="12">
        <v>100.2047935067602</v>
      </c>
      <c r="W251" s="12">
        <v>100.4622372535685</v>
      </c>
      <c r="X251" s="12">
        <v>100.52254353669478</v>
      </c>
      <c r="Y251" s="12">
        <v>100.72949460160612</v>
      </c>
      <c r="Z251" s="12">
        <v>100.90216707955007</v>
      </c>
      <c r="AA251" s="12">
        <v>100.85665318851306</v>
      </c>
    </row>
    <row r="252" spans="1:27">
      <c r="A252" s="1" t="s">
        <v>853</v>
      </c>
      <c r="D252" s="1">
        <v>5</v>
      </c>
      <c r="E252" s="1" t="s">
        <v>859</v>
      </c>
      <c r="F252" s="1" t="s">
        <v>878</v>
      </c>
      <c r="G252" s="1" t="str">
        <f t="shared" si="15"/>
        <v>5연립다세대규모2</v>
      </c>
      <c r="H252" s="12">
        <v>98.428166829526745</v>
      </c>
      <c r="I252" s="12">
        <v>98.670126090480238</v>
      </c>
      <c r="J252" s="12">
        <v>98.902321981393641</v>
      </c>
      <c r="K252" s="12">
        <v>99.152591175484829</v>
      </c>
      <c r="L252" s="12">
        <v>99.354182032603163</v>
      </c>
      <c r="M252" s="12">
        <v>99.548248797231167</v>
      </c>
      <c r="N252" s="12">
        <v>99.642644997937637</v>
      </c>
      <c r="O252" s="12">
        <v>99.712176777089468</v>
      </c>
      <c r="P252" s="12">
        <v>99.846237250342924</v>
      </c>
      <c r="Q252" s="12">
        <v>99.943632189056132</v>
      </c>
      <c r="R252" s="12">
        <v>100</v>
      </c>
      <c r="S252" s="12">
        <v>99.91805091435711</v>
      </c>
      <c r="T252" s="12">
        <v>99.987500670755864</v>
      </c>
      <c r="U252" s="12">
        <v>99.984417251683908</v>
      </c>
      <c r="V252" s="12">
        <v>100.10783818701154</v>
      </c>
      <c r="W252" s="12">
        <v>100.32016368048109</v>
      </c>
      <c r="X252" s="12">
        <v>100.49497864827994</v>
      </c>
      <c r="Y252" s="12">
        <v>100.70898556305974</v>
      </c>
      <c r="Z252" s="12">
        <v>100.78371950271202</v>
      </c>
      <c r="AA252" s="12">
        <v>100.80123496470215</v>
      </c>
    </row>
    <row r="253" spans="1:27">
      <c r="A253" s="1" t="s">
        <v>524</v>
      </c>
      <c r="B253" s="1" t="s">
        <v>525</v>
      </c>
      <c r="D253" s="1">
        <v>6</v>
      </c>
      <c r="E253" s="1" t="s">
        <v>859</v>
      </c>
      <c r="F253" s="1" t="s">
        <v>878</v>
      </c>
      <c r="G253" s="1" t="str">
        <f t="shared" si="15"/>
        <v>6연립다세대규모2</v>
      </c>
      <c r="H253" s="12">
        <v>101.61879738631082</v>
      </c>
      <c r="I253" s="12">
        <v>101.58546127809325</v>
      </c>
      <c r="J253" s="12">
        <v>101.4186787846473</v>
      </c>
      <c r="K253" s="12">
        <v>101.18863992105638</v>
      </c>
      <c r="L253" s="12">
        <v>101.11576557151399</v>
      </c>
      <c r="M253" s="12">
        <v>100.97560448037245</v>
      </c>
      <c r="N253" s="12">
        <v>100.7663857578225</v>
      </c>
      <c r="O253" s="12">
        <v>100.64642138456686</v>
      </c>
      <c r="P253" s="12">
        <v>100.41001663919623</v>
      </c>
      <c r="Q253" s="12">
        <v>100.11412339377654</v>
      </c>
      <c r="R253" s="12">
        <v>100</v>
      </c>
      <c r="S253" s="12">
        <v>99.557462805588543</v>
      </c>
      <c r="T253" s="12">
        <v>99.103511242776378</v>
      </c>
      <c r="U253" s="12">
        <v>98.8432948461801</v>
      </c>
      <c r="V253" s="12">
        <v>98.653750046187696</v>
      </c>
      <c r="W253" s="12">
        <v>98.28217803941628</v>
      </c>
      <c r="X253" s="12">
        <v>98.198274896391368</v>
      </c>
      <c r="Y253" s="12">
        <v>97.847261129337483</v>
      </c>
      <c r="Z253" s="12">
        <v>97.658870858579803</v>
      </c>
      <c r="AA253" s="12">
        <v>97.424779617030794</v>
      </c>
    </row>
    <row r="254" spans="1:27">
      <c r="A254" s="1" t="s">
        <v>524</v>
      </c>
      <c r="B254" s="1" t="s">
        <v>525</v>
      </c>
      <c r="C254" s="1" t="s">
        <v>526</v>
      </c>
      <c r="D254" s="1">
        <v>7</v>
      </c>
      <c r="E254" s="1" t="s">
        <v>859</v>
      </c>
      <c r="F254" s="1" t="s">
        <v>878</v>
      </c>
      <c r="G254" s="1" t="str">
        <f t="shared" si="15"/>
        <v>7연립다세대규모2</v>
      </c>
      <c r="H254" s="12">
        <v>101.56019983187682</v>
      </c>
      <c r="I254" s="12">
        <v>101.53416798756314</v>
      </c>
      <c r="J254" s="12">
        <v>101.37812020213653</v>
      </c>
      <c r="K254" s="12">
        <v>101.02875883487894</v>
      </c>
      <c r="L254" s="12">
        <v>101.01602081485602</v>
      </c>
      <c r="M254" s="12">
        <v>101.00862102734911</v>
      </c>
      <c r="N254" s="12">
        <v>100.8352716158052</v>
      </c>
      <c r="O254" s="12">
        <v>100.73819910282788</v>
      </c>
      <c r="P254" s="12">
        <v>100.42229044416152</v>
      </c>
      <c r="Q254" s="12">
        <v>100.05795745421601</v>
      </c>
      <c r="R254" s="12">
        <v>100</v>
      </c>
      <c r="S254" s="12">
        <v>99.704239057379098</v>
      </c>
      <c r="T254" s="12">
        <v>99.2185280505214</v>
      </c>
      <c r="U254" s="12">
        <v>99.040527579339738</v>
      </c>
      <c r="V254" s="12">
        <v>98.806740702322315</v>
      </c>
      <c r="W254" s="12">
        <v>98.323211117378179</v>
      </c>
      <c r="X254" s="12">
        <v>98.248999211437592</v>
      </c>
      <c r="Y254" s="12">
        <v>98.047705367355249</v>
      </c>
      <c r="Z254" s="12">
        <v>97.887788259041201</v>
      </c>
      <c r="AA254" s="12">
        <v>97.781764269542265</v>
      </c>
    </row>
    <row r="255" spans="1:27">
      <c r="A255" s="1" t="s">
        <v>524</v>
      </c>
      <c r="B255" s="1" t="s">
        <v>525</v>
      </c>
      <c r="C255" s="1" t="s">
        <v>527</v>
      </c>
      <c r="D255" s="1">
        <v>8</v>
      </c>
      <c r="E255" s="1" t="s">
        <v>859</v>
      </c>
      <c r="F255" s="1" t="s">
        <v>878</v>
      </c>
      <c r="G255" s="1" t="str">
        <f t="shared" si="15"/>
        <v>8연립다세대규모2</v>
      </c>
      <c r="H255" s="12">
        <v>100.6824067666245</v>
      </c>
      <c r="I255" s="12">
        <v>100.6824067666245</v>
      </c>
      <c r="J255" s="12">
        <v>100.54478062449041</v>
      </c>
      <c r="K255" s="12">
        <v>100.54478062449041</v>
      </c>
      <c r="L255" s="12">
        <v>100.57562939333032</v>
      </c>
      <c r="M255" s="12">
        <v>100.57562939333032</v>
      </c>
      <c r="N255" s="12">
        <v>100.59381176463724</v>
      </c>
      <c r="O255" s="12">
        <v>100.49244584557583</v>
      </c>
      <c r="P255" s="12">
        <v>100.33313408678104</v>
      </c>
      <c r="Q255" s="12">
        <v>100.18783334271427</v>
      </c>
      <c r="R255" s="12">
        <v>100</v>
      </c>
      <c r="S255" s="12">
        <v>99.824319688458615</v>
      </c>
      <c r="T255" s="12">
        <v>99.721667369339229</v>
      </c>
      <c r="U255" s="12">
        <v>99.721667369339229</v>
      </c>
      <c r="V255" s="12">
        <v>99.730060699347419</v>
      </c>
      <c r="W255" s="12">
        <v>99.612155031703665</v>
      </c>
      <c r="X255" s="12">
        <v>99.55776622070718</v>
      </c>
      <c r="Y255" s="12">
        <v>99.212415450192765</v>
      </c>
      <c r="Z255" s="12">
        <v>99.081481083427903</v>
      </c>
      <c r="AA255" s="12">
        <v>98.952328998918333</v>
      </c>
    </row>
    <row r="256" spans="1:27">
      <c r="A256" s="1" t="s">
        <v>524</v>
      </c>
      <c r="B256" s="1" t="s">
        <v>525</v>
      </c>
      <c r="C256" s="1" t="s">
        <v>528</v>
      </c>
      <c r="D256" s="1">
        <v>9</v>
      </c>
      <c r="E256" s="1" t="s">
        <v>859</v>
      </c>
      <c r="F256" s="1" t="s">
        <v>878</v>
      </c>
      <c r="G256" s="1" t="str">
        <f t="shared" si="15"/>
        <v>9연립다세대규모2</v>
      </c>
      <c r="H256" s="12">
        <v>101.97886841642428</v>
      </c>
      <c r="I256" s="12">
        <v>101.97886841642428</v>
      </c>
      <c r="J256" s="12">
        <v>101.98938995356714</v>
      </c>
      <c r="K256" s="12">
        <v>101.27875584118065</v>
      </c>
      <c r="L256" s="12">
        <v>101.16486991022633</v>
      </c>
      <c r="M256" s="12">
        <v>101.06150649824927</v>
      </c>
      <c r="N256" s="12">
        <v>100.79983992460592</v>
      </c>
      <c r="O256" s="12">
        <v>100.63475243615319</v>
      </c>
      <c r="P256" s="12">
        <v>100.3866757041795</v>
      </c>
      <c r="Q256" s="12">
        <v>99.874123243087169</v>
      </c>
      <c r="R256" s="12">
        <v>100</v>
      </c>
      <c r="S256" s="12">
        <v>99.727218109542633</v>
      </c>
      <c r="T256" s="12">
        <v>98.809046193513211</v>
      </c>
      <c r="U256" s="12">
        <v>98.469294051839057</v>
      </c>
      <c r="V256" s="12">
        <v>98.004512938197351</v>
      </c>
      <c r="W256" s="12">
        <v>97.780781807673165</v>
      </c>
      <c r="X256" s="12">
        <v>97.69585308684043</v>
      </c>
      <c r="Y256" s="12">
        <v>97.490959248692405</v>
      </c>
      <c r="Z256" s="12">
        <v>97.145266825454968</v>
      </c>
      <c r="AA256" s="12">
        <v>97.007131011628843</v>
      </c>
    </row>
    <row r="257" spans="1:27">
      <c r="A257" s="1" t="s">
        <v>524</v>
      </c>
      <c r="B257" s="1" t="s">
        <v>525</v>
      </c>
      <c r="C257" s="1" t="s">
        <v>529</v>
      </c>
      <c r="D257" s="1">
        <v>10</v>
      </c>
      <c r="E257" s="1" t="s">
        <v>859</v>
      </c>
      <c r="F257" s="1" t="s">
        <v>878</v>
      </c>
      <c r="G257" s="1" t="str">
        <f t="shared" si="15"/>
        <v>10연립다세대규모2</v>
      </c>
      <c r="H257" s="12">
        <v>101.2930622081209</v>
      </c>
      <c r="I257" s="12">
        <v>101.22666016004601</v>
      </c>
      <c r="J257" s="12">
        <v>100.85673743509564</v>
      </c>
      <c r="K257" s="12">
        <v>100.85673743509564</v>
      </c>
      <c r="L257" s="12">
        <v>100.95843813550979</v>
      </c>
      <c r="M257" s="12">
        <v>101.06992158686556</v>
      </c>
      <c r="N257" s="12">
        <v>100.95143681158248</v>
      </c>
      <c r="O257" s="12">
        <v>100.94173024092314</v>
      </c>
      <c r="P257" s="12">
        <v>100.49362526836002</v>
      </c>
      <c r="Q257" s="12">
        <v>100.25222586400118</v>
      </c>
      <c r="R257" s="12">
        <v>100</v>
      </c>
      <c r="S257" s="12">
        <v>99.639217729693712</v>
      </c>
      <c r="T257" s="12">
        <v>99.587935590956462</v>
      </c>
      <c r="U257" s="12">
        <v>99.563257510474884</v>
      </c>
      <c r="V257" s="12">
        <v>99.553203251100527</v>
      </c>
      <c r="W257" s="12">
        <v>98.628025109932508</v>
      </c>
      <c r="X257" s="12">
        <v>98.561612016690319</v>
      </c>
      <c r="Y257" s="12">
        <v>98.407714279009213</v>
      </c>
      <c r="Z257" s="12">
        <v>98.476942895761013</v>
      </c>
      <c r="AA257" s="12">
        <v>98.419022756389197</v>
      </c>
    </row>
    <row r="258" spans="1:27">
      <c r="A258" s="1" t="s">
        <v>524</v>
      </c>
      <c r="B258" s="1" t="s">
        <v>525</v>
      </c>
      <c r="C258" s="1" t="s">
        <v>530</v>
      </c>
      <c r="D258" s="1">
        <v>11</v>
      </c>
      <c r="E258" s="1" t="s">
        <v>859</v>
      </c>
      <c r="F258" s="1" t="s">
        <v>878</v>
      </c>
      <c r="G258" s="1" t="str">
        <f t="shared" si="15"/>
        <v>11연립다세대규모2</v>
      </c>
      <c r="H258" s="12">
        <v>101.67781636881716</v>
      </c>
      <c r="I258" s="12">
        <v>101.63711974612532</v>
      </c>
      <c r="J258" s="12">
        <v>101.4595218144829</v>
      </c>
      <c r="K258" s="12">
        <v>101.34983322453149</v>
      </c>
      <c r="L258" s="12">
        <v>101.21626902933406</v>
      </c>
      <c r="M258" s="12">
        <v>100.94238061977313</v>
      </c>
      <c r="N258" s="12">
        <v>100.69709214656318</v>
      </c>
      <c r="O258" s="12">
        <v>100.55412153399314</v>
      </c>
      <c r="P258" s="12">
        <v>100.39766322924957</v>
      </c>
      <c r="Q258" s="12">
        <v>100.1706923863257</v>
      </c>
      <c r="R258" s="12">
        <v>100</v>
      </c>
      <c r="S258" s="12">
        <v>99.408759869240427</v>
      </c>
      <c r="T258" s="12">
        <v>98.986947865733072</v>
      </c>
      <c r="U258" s="12">
        <v>98.643577786163021</v>
      </c>
      <c r="V258" s="12">
        <v>98.49876305619658</v>
      </c>
      <c r="W258" s="12">
        <v>98.240562098154484</v>
      </c>
      <c r="X258" s="12">
        <v>98.14683518684329</v>
      </c>
      <c r="Y258" s="12">
        <v>97.644302953768843</v>
      </c>
      <c r="Z258" s="12">
        <v>97.427151249898699</v>
      </c>
      <c r="AA258" s="12">
        <v>97.063903842452561</v>
      </c>
    </row>
    <row r="259" spans="1:27">
      <c r="A259" s="1" t="s">
        <v>524</v>
      </c>
      <c r="B259" s="1" t="s">
        <v>525</v>
      </c>
      <c r="C259" s="1" t="s">
        <v>531</v>
      </c>
      <c r="D259" s="1">
        <v>12</v>
      </c>
      <c r="E259" s="1" t="s">
        <v>859</v>
      </c>
      <c r="F259" s="1" t="s">
        <v>878</v>
      </c>
      <c r="G259" s="1" t="str">
        <f t="shared" si="15"/>
        <v>12연립다세대규모2</v>
      </c>
      <c r="H259" s="12">
        <v>101.31208895976769</v>
      </c>
      <c r="I259" s="12">
        <v>101.26212853914157</v>
      </c>
      <c r="J259" s="12">
        <v>101.11319852670073</v>
      </c>
      <c r="K259" s="12">
        <v>100.97888577888276</v>
      </c>
      <c r="L259" s="12">
        <v>100.96183909248005</v>
      </c>
      <c r="M259" s="12">
        <v>100.67307080047235</v>
      </c>
      <c r="N259" s="12">
        <v>100.60152141109072</v>
      </c>
      <c r="O259" s="12">
        <v>100.56144823603758</v>
      </c>
      <c r="P259" s="12">
        <v>100.54236420949907</v>
      </c>
      <c r="Q259" s="12">
        <v>100.20403621688286</v>
      </c>
      <c r="R259" s="12">
        <v>100</v>
      </c>
      <c r="S259" s="12">
        <v>99.513753572750318</v>
      </c>
      <c r="T259" s="12">
        <v>98.980877442152121</v>
      </c>
      <c r="U259" s="12">
        <v>98.608653067917629</v>
      </c>
      <c r="V259" s="12">
        <v>98.452868176161928</v>
      </c>
      <c r="W259" s="12">
        <v>98.052123630199816</v>
      </c>
      <c r="X259" s="12">
        <v>97.908640448821231</v>
      </c>
      <c r="Y259" s="12">
        <v>97.743128253204418</v>
      </c>
      <c r="Z259" s="12">
        <v>97.577915072377124</v>
      </c>
      <c r="AA259" s="12">
        <v>97.235258797017792</v>
      </c>
    </row>
    <row r="260" spans="1:27">
      <c r="A260" s="1" t="s">
        <v>524</v>
      </c>
      <c r="B260" s="1" t="s">
        <v>525</v>
      </c>
      <c r="C260" s="1" t="s">
        <v>532</v>
      </c>
      <c r="D260" s="1">
        <v>13</v>
      </c>
      <c r="E260" s="1" t="s">
        <v>859</v>
      </c>
      <c r="F260" s="1" t="s">
        <v>878</v>
      </c>
      <c r="G260" s="1" t="str">
        <f t="shared" si="15"/>
        <v>13연립다세대규모2</v>
      </c>
      <c r="H260" s="12">
        <v>102.41108667141548</v>
      </c>
      <c r="I260" s="12">
        <v>102.38906829464662</v>
      </c>
      <c r="J260" s="12">
        <v>102.1536960314142</v>
      </c>
      <c r="K260" s="12">
        <v>102.0936401230687</v>
      </c>
      <c r="L260" s="12">
        <v>101.7255623849327</v>
      </c>
      <c r="M260" s="12">
        <v>101.48158395417525</v>
      </c>
      <c r="N260" s="12">
        <v>100.88794795531025</v>
      </c>
      <c r="O260" s="12">
        <v>100.53951240936287</v>
      </c>
      <c r="P260" s="12">
        <v>100.10972574243718</v>
      </c>
      <c r="Q260" s="12">
        <v>100.10423210985564</v>
      </c>
      <c r="R260" s="12">
        <v>100</v>
      </c>
      <c r="S260" s="12">
        <v>99.20090573365286</v>
      </c>
      <c r="T260" s="12">
        <v>98.998985407567631</v>
      </c>
      <c r="U260" s="12">
        <v>98.712863128893446</v>
      </c>
      <c r="V260" s="12">
        <v>98.589826738281062</v>
      </c>
      <c r="W260" s="12">
        <v>98.615269638185978</v>
      </c>
      <c r="X260" s="12">
        <v>98.620842903949921</v>
      </c>
      <c r="Y260" s="12">
        <v>97.448647447497279</v>
      </c>
      <c r="Z260" s="12">
        <v>97.128905106124918</v>
      </c>
      <c r="AA260" s="12">
        <v>96.725033564128978</v>
      </c>
    </row>
    <row r="261" spans="1:27">
      <c r="A261" s="1" t="s">
        <v>524</v>
      </c>
      <c r="B261" s="1" t="s">
        <v>533</v>
      </c>
      <c r="D261" s="1">
        <v>14</v>
      </c>
      <c r="E261" s="1" t="s">
        <v>859</v>
      </c>
      <c r="F261" s="1" t="s">
        <v>878</v>
      </c>
      <c r="G261" s="1" t="str">
        <f t="shared" si="15"/>
        <v>14연립다세대규모2</v>
      </c>
      <c r="H261" s="12">
        <v>100.87244405111579</v>
      </c>
      <c r="I261" s="12">
        <v>100.87406844236973</v>
      </c>
      <c r="J261" s="12">
        <v>100.79808242802712</v>
      </c>
      <c r="K261" s="12">
        <v>100.74864621344989</v>
      </c>
      <c r="L261" s="12">
        <v>100.8064349119234</v>
      </c>
      <c r="M261" s="12">
        <v>100.74421593839493</v>
      </c>
      <c r="N261" s="12">
        <v>100.52653222001871</v>
      </c>
      <c r="O261" s="12">
        <v>100.34255739398958</v>
      </c>
      <c r="P261" s="12">
        <v>100.3707567565105</v>
      </c>
      <c r="Q261" s="12">
        <v>100.15661647201641</v>
      </c>
      <c r="R261" s="12">
        <v>100</v>
      </c>
      <c r="S261" s="12">
        <v>99.705654353725947</v>
      </c>
      <c r="T261" s="12">
        <v>99.36111860085721</v>
      </c>
      <c r="U261" s="12">
        <v>99.15282842062733</v>
      </c>
      <c r="V261" s="12">
        <v>98.925817383294671</v>
      </c>
      <c r="W261" s="12">
        <v>98.91741810954008</v>
      </c>
      <c r="X261" s="12">
        <v>98.966879421652948</v>
      </c>
      <c r="Y261" s="12">
        <v>99.092010118572389</v>
      </c>
      <c r="Z261" s="12">
        <v>98.864549737562783</v>
      </c>
      <c r="AA261" s="12">
        <v>98.698203376245246</v>
      </c>
    </row>
    <row r="262" spans="1:27">
      <c r="A262" s="1" t="s">
        <v>524</v>
      </c>
      <c r="B262" s="1" t="s">
        <v>533</v>
      </c>
      <c r="C262" s="1" t="s">
        <v>534</v>
      </c>
      <c r="D262" s="1">
        <v>15</v>
      </c>
      <c r="E262" s="1" t="s">
        <v>859</v>
      </c>
      <c r="F262" s="1" t="s">
        <v>878</v>
      </c>
      <c r="G262" s="1" t="str">
        <f t="shared" si="15"/>
        <v>15연립다세대규모2</v>
      </c>
      <c r="H262" s="12">
        <v>104.15577963799909</v>
      </c>
      <c r="I262" s="12">
        <v>104.09723348889138</v>
      </c>
      <c r="J262" s="12">
        <v>104.0823789741104</v>
      </c>
      <c r="K262" s="12">
        <v>103.87114510836362</v>
      </c>
      <c r="L262" s="12">
        <v>103.70746204075338</v>
      </c>
      <c r="M262" s="12">
        <v>103.58635061653209</v>
      </c>
      <c r="N262" s="12">
        <v>103.02063589099578</v>
      </c>
      <c r="O262" s="12">
        <v>102.41116032609963</v>
      </c>
      <c r="P262" s="12">
        <v>101.8766049630418</v>
      </c>
      <c r="Q262" s="12">
        <v>100.75483427462272</v>
      </c>
      <c r="R262" s="12">
        <v>100</v>
      </c>
      <c r="S262" s="12">
        <v>99.285028924997036</v>
      </c>
      <c r="T262" s="12">
        <v>98.543991808728435</v>
      </c>
      <c r="U262" s="12">
        <v>98.249428784632798</v>
      </c>
      <c r="V262" s="12">
        <v>97.983555743250321</v>
      </c>
      <c r="W262" s="12">
        <v>97.530015227735149</v>
      </c>
      <c r="X262" s="12">
        <v>97.574976161867426</v>
      </c>
      <c r="Y262" s="12">
        <v>97.532725109948132</v>
      </c>
      <c r="Z262" s="12">
        <v>97.135628584659955</v>
      </c>
      <c r="AA262" s="12">
        <v>96.918292161374282</v>
      </c>
    </row>
    <row r="263" spans="1:27">
      <c r="A263" s="1" t="s">
        <v>524</v>
      </c>
      <c r="B263" s="1" t="s">
        <v>533</v>
      </c>
      <c r="C263" s="1" t="s">
        <v>535</v>
      </c>
      <c r="D263" s="1">
        <v>16</v>
      </c>
      <c r="E263" s="1" t="s">
        <v>859</v>
      </c>
      <c r="F263" s="1" t="s">
        <v>878</v>
      </c>
      <c r="G263" s="1" t="str">
        <f t="shared" si="15"/>
        <v>16연립다세대규모2</v>
      </c>
      <c r="H263" s="12">
        <v>101.03290316440344</v>
      </c>
      <c r="I263" s="12">
        <v>101.03290316440344</v>
      </c>
      <c r="J263" s="12">
        <v>100.89935975290412</v>
      </c>
      <c r="K263" s="12">
        <v>100.71696741575587</v>
      </c>
      <c r="L263" s="12">
        <v>100.86498049773544</v>
      </c>
      <c r="M263" s="12">
        <v>100.83412729643653</v>
      </c>
      <c r="N263" s="12">
        <v>100.69782431773324</v>
      </c>
      <c r="O263" s="12">
        <v>100.4575066290631</v>
      </c>
      <c r="P263" s="12">
        <v>100.32537145495259</v>
      </c>
      <c r="Q263" s="12">
        <v>100.04457906920639</v>
      </c>
      <c r="R263" s="12">
        <v>100</v>
      </c>
      <c r="S263" s="12">
        <v>99.874802308272663</v>
      </c>
      <c r="T263" s="12">
        <v>99.841749058146718</v>
      </c>
      <c r="U263" s="12">
        <v>100.07167317989661</v>
      </c>
      <c r="V263" s="12">
        <v>100.20114098743048</v>
      </c>
      <c r="W263" s="12">
        <v>100.47400364678991</v>
      </c>
      <c r="X263" s="12">
        <v>100.62058362135657</v>
      </c>
      <c r="Y263" s="12">
        <v>100.91021747955975</v>
      </c>
      <c r="Z263" s="12">
        <v>100.73157984121761</v>
      </c>
      <c r="AA263" s="12">
        <v>100.44086570751909</v>
      </c>
    </row>
    <row r="264" spans="1:27">
      <c r="A264" s="1" t="s">
        <v>524</v>
      </c>
      <c r="B264" s="1" t="s">
        <v>533</v>
      </c>
      <c r="C264" s="1" t="s">
        <v>536</v>
      </c>
      <c r="D264" s="1">
        <v>17</v>
      </c>
      <c r="E264" s="1" t="s">
        <v>859</v>
      </c>
      <c r="F264" s="1" t="s">
        <v>878</v>
      </c>
      <c r="G264" s="1" t="str">
        <f t="shared" si="15"/>
        <v>17연립다세대규모2</v>
      </c>
      <c r="H264" s="12">
        <v>98.790460769441282</v>
      </c>
      <c r="I264" s="12">
        <v>98.790460769441282</v>
      </c>
      <c r="J264" s="12">
        <v>98.874761514811183</v>
      </c>
      <c r="K264" s="12">
        <v>99.073573415380963</v>
      </c>
      <c r="L264" s="12">
        <v>99.409228797285564</v>
      </c>
      <c r="M264" s="12">
        <v>99.416743347612652</v>
      </c>
      <c r="N264" s="12">
        <v>99.567040908899784</v>
      </c>
      <c r="O264" s="12">
        <v>99.629694908671297</v>
      </c>
      <c r="P264" s="12">
        <v>100.08855822906486</v>
      </c>
      <c r="Q264" s="12">
        <v>99.962566232418254</v>
      </c>
      <c r="R264" s="12">
        <v>100</v>
      </c>
      <c r="S264" s="12">
        <v>99.933288672015024</v>
      </c>
      <c r="T264" s="12">
        <v>99.829687108513028</v>
      </c>
      <c r="U264" s="12">
        <v>99.62047126861772</v>
      </c>
      <c r="V264" s="12">
        <v>99.524548050199385</v>
      </c>
      <c r="W264" s="12">
        <v>99.470702340949742</v>
      </c>
      <c r="X264" s="12">
        <v>99.290483664967283</v>
      </c>
      <c r="Y264" s="12">
        <v>99.570509540812409</v>
      </c>
      <c r="Z264" s="12">
        <v>99.391821511619625</v>
      </c>
      <c r="AA264" s="12">
        <v>99.330017151387864</v>
      </c>
    </row>
    <row r="265" spans="1:27">
      <c r="A265" s="1" t="s">
        <v>524</v>
      </c>
      <c r="B265" s="1" t="s">
        <v>533</v>
      </c>
      <c r="C265" s="1" t="s">
        <v>537</v>
      </c>
      <c r="D265" s="1">
        <v>18</v>
      </c>
      <c r="E265" s="1" t="s">
        <v>859</v>
      </c>
      <c r="F265" s="1" t="s">
        <v>878</v>
      </c>
      <c r="G265" s="1" t="str">
        <f t="shared" si="15"/>
        <v>18연립다세대규모2</v>
      </c>
      <c r="H265" s="12">
        <v>101.29557479847898</v>
      </c>
      <c r="I265" s="12">
        <v>101.3128957399783</v>
      </c>
      <c r="J265" s="12">
        <v>101.08580393976871</v>
      </c>
      <c r="K265" s="12">
        <v>100.83182123932711</v>
      </c>
      <c r="L265" s="12">
        <v>100.61155958350056</v>
      </c>
      <c r="M265" s="12">
        <v>100.39915473571257</v>
      </c>
      <c r="N265" s="12">
        <v>100.01012103493042</v>
      </c>
      <c r="O265" s="12">
        <v>99.786234693226874</v>
      </c>
      <c r="P265" s="12">
        <v>99.800298208340664</v>
      </c>
      <c r="Q265" s="12">
        <v>100.00838560894422</v>
      </c>
      <c r="R265" s="12">
        <v>100</v>
      </c>
      <c r="S265" s="12">
        <v>99.655287164416492</v>
      </c>
      <c r="T265" s="12">
        <v>99.232738227479956</v>
      </c>
      <c r="U265" s="12">
        <v>98.838676270080384</v>
      </c>
      <c r="V265" s="12">
        <v>98.502862231051381</v>
      </c>
      <c r="W265" s="12">
        <v>98.543661414459649</v>
      </c>
      <c r="X265" s="12">
        <v>98.863154777596364</v>
      </c>
      <c r="Y265" s="12">
        <v>98.680374907214315</v>
      </c>
      <c r="Z265" s="12">
        <v>98.412880726045756</v>
      </c>
      <c r="AA265" s="12">
        <v>98.194967669906461</v>
      </c>
    </row>
    <row r="266" spans="1:27">
      <c r="A266" s="1" t="s">
        <v>524</v>
      </c>
      <c r="B266" s="1" t="s">
        <v>533</v>
      </c>
      <c r="C266" s="1" t="s">
        <v>538</v>
      </c>
      <c r="D266" s="1">
        <v>19</v>
      </c>
      <c r="E266" s="1" t="s">
        <v>859</v>
      </c>
      <c r="F266" s="1" t="s">
        <v>878</v>
      </c>
      <c r="G266" s="1" t="str">
        <f t="shared" si="15"/>
        <v>19연립다세대규모2</v>
      </c>
      <c r="H266" s="12">
        <v>100.44594770717201</v>
      </c>
      <c r="I266" s="12">
        <v>100.76847714121709</v>
      </c>
      <c r="J266" s="12">
        <v>101.3134856661144</v>
      </c>
      <c r="K266" s="12">
        <v>101.13871017749929</v>
      </c>
      <c r="L266" s="12">
        <v>100.97691035411658</v>
      </c>
      <c r="M266" s="12">
        <v>100.97691035411658</v>
      </c>
      <c r="N266" s="12">
        <v>100.45751867923229</v>
      </c>
      <c r="O266" s="12">
        <v>100.53631805176168</v>
      </c>
      <c r="P266" s="12">
        <v>100.53631805176168</v>
      </c>
      <c r="Q266" s="12">
        <v>100.53631805176168</v>
      </c>
      <c r="R266" s="12">
        <v>100</v>
      </c>
      <c r="S266" s="12">
        <v>99.715425168729567</v>
      </c>
      <c r="T266" s="12">
        <v>99.636304319541026</v>
      </c>
      <c r="U266" s="12">
        <v>99.684545444960492</v>
      </c>
      <c r="V266" s="12">
        <v>99.499555887438262</v>
      </c>
      <c r="W266" s="12">
        <v>99.396449034274895</v>
      </c>
      <c r="X266" s="12">
        <v>99.042634206605811</v>
      </c>
      <c r="Y266" s="12">
        <v>99.042634206605811</v>
      </c>
      <c r="Z266" s="12">
        <v>98.804986866041816</v>
      </c>
      <c r="AA266" s="12">
        <v>98.647963069085677</v>
      </c>
    </row>
    <row r="267" spans="1:27">
      <c r="A267" s="1" t="s">
        <v>524</v>
      </c>
      <c r="B267" s="1" t="s">
        <v>533</v>
      </c>
      <c r="C267" s="1" t="s">
        <v>539</v>
      </c>
      <c r="D267" s="1">
        <v>20</v>
      </c>
      <c r="E267" s="1" t="s">
        <v>859</v>
      </c>
      <c r="F267" s="1" t="s">
        <v>878</v>
      </c>
      <c r="G267" s="1" t="str">
        <f t="shared" si="15"/>
        <v>20연립다세대규모2</v>
      </c>
      <c r="H267" s="12">
        <v>103.16333402322391</v>
      </c>
      <c r="I267" s="12">
        <v>103.07154903247856</v>
      </c>
      <c r="J267" s="12">
        <v>102.44085258079924</v>
      </c>
      <c r="K267" s="12">
        <v>102.22431489033096</v>
      </c>
      <c r="L267" s="12">
        <v>101.84856271132952</v>
      </c>
      <c r="M267" s="12">
        <v>101.84856271132952</v>
      </c>
      <c r="N267" s="12">
        <v>101.38480843278552</v>
      </c>
      <c r="O267" s="12">
        <v>100.44351698319554</v>
      </c>
      <c r="P267" s="12">
        <v>100.24706289325439</v>
      </c>
      <c r="Q267" s="12">
        <v>100.19283073802727</v>
      </c>
      <c r="R267" s="12">
        <v>100</v>
      </c>
      <c r="S267" s="12">
        <v>99.60289896571517</v>
      </c>
      <c r="T267" s="12">
        <v>98.65505167251338</v>
      </c>
      <c r="U267" s="12">
        <v>98.222190312326987</v>
      </c>
      <c r="V267" s="12">
        <v>97.234624575219371</v>
      </c>
      <c r="W267" s="12">
        <v>97.899425923528213</v>
      </c>
      <c r="X267" s="12">
        <v>98.275953956608987</v>
      </c>
      <c r="Y267" s="12">
        <v>98.620631002899529</v>
      </c>
      <c r="Z267" s="12">
        <v>98.616818510663833</v>
      </c>
      <c r="AA267" s="12">
        <v>98.576168290948445</v>
      </c>
    </row>
    <row r="268" spans="1:27">
      <c r="A268" s="1" t="s">
        <v>524</v>
      </c>
      <c r="B268" s="1" t="s">
        <v>533</v>
      </c>
      <c r="C268" s="1" t="s">
        <v>540</v>
      </c>
      <c r="D268" s="1">
        <v>21</v>
      </c>
      <c r="E268" s="1" t="s">
        <v>859</v>
      </c>
      <c r="F268" s="1" t="s">
        <v>878</v>
      </c>
      <c r="G268" s="1" t="str">
        <f t="shared" si="15"/>
        <v>21연립다세대규모2</v>
      </c>
      <c r="H268" s="12">
        <v>100.53806133270338</v>
      </c>
      <c r="I268" s="12">
        <v>100.53806133270338</v>
      </c>
      <c r="J268" s="12">
        <v>100.25829040752757</v>
      </c>
      <c r="K268" s="12">
        <v>100.3494915183432</v>
      </c>
      <c r="L268" s="12">
        <v>100.61736925308165</v>
      </c>
      <c r="M268" s="12">
        <v>100.53041559998601</v>
      </c>
      <c r="N268" s="12">
        <v>99.956322638803442</v>
      </c>
      <c r="O268" s="12">
        <v>100.35021625480435</v>
      </c>
      <c r="P268" s="12">
        <v>100.09035009659296</v>
      </c>
      <c r="Q268" s="12">
        <v>100.13928243338214</v>
      </c>
      <c r="R268" s="12">
        <v>100</v>
      </c>
      <c r="S268" s="12">
        <v>99.363834281206138</v>
      </c>
      <c r="T268" s="12">
        <v>98.7807205514939</v>
      </c>
      <c r="U268" s="12">
        <v>98.474123188748251</v>
      </c>
      <c r="V268" s="12">
        <v>98.136866799610132</v>
      </c>
      <c r="W268" s="12">
        <v>97.885546170037145</v>
      </c>
      <c r="X268" s="12">
        <v>98.075152486711687</v>
      </c>
      <c r="Y268" s="12">
        <v>98.081180430699746</v>
      </c>
      <c r="Z268" s="12">
        <v>97.726567268398028</v>
      </c>
      <c r="AA268" s="12">
        <v>97.375054346368287</v>
      </c>
    </row>
    <row r="269" spans="1:27">
      <c r="A269" s="1" t="s">
        <v>524</v>
      </c>
      <c r="B269" s="1" t="s">
        <v>541</v>
      </c>
      <c r="D269" s="1">
        <v>22</v>
      </c>
      <c r="E269" s="1" t="s">
        <v>859</v>
      </c>
      <c r="F269" s="1" t="s">
        <v>878</v>
      </c>
      <c r="G269" s="1" t="str">
        <f t="shared" si="15"/>
        <v>22연립다세대규모2</v>
      </c>
      <c r="H269" s="12">
        <v>104.11161159795942</v>
      </c>
      <c r="I269" s="12">
        <v>104.11161159795942</v>
      </c>
      <c r="J269" s="12">
        <v>103.66661960046733</v>
      </c>
      <c r="K269" s="12">
        <v>103.70762372475765</v>
      </c>
      <c r="L269" s="12">
        <v>103.4671915415931</v>
      </c>
      <c r="M269" s="12">
        <v>103.16325041094052</v>
      </c>
      <c r="N269" s="12">
        <v>102.9193213374472</v>
      </c>
      <c r="O269" s="12">
        <v>102.78056113039321</v>
      </c>
      <c r="P269" s="12">
        <v>101.45555649934187</v>
      </c>
      <c r="Q269" s="12">
        <v>100.82213958946282</v>
      </c>
      <c r="R269" s="12">
        <v>100</v>
      </c>
      <c r="S269" s="12">
        <v>98.839510281424211</v>
      </c>
      <c r="T269" s="12">
        <v>98.069668949434543</v>
      </c>
      <c r="U269" s="12">
        <v>97.507484775848795</v>
      </c>
      <c r="V269" s="12">
        <v>96.786500229532962</v>
      </c>
      <c r="W269" s="12">
        <v>97.375468954223834</v>
      </c>
      <c r="X269" s="12">
        <v>97.529750810973056</v>
      </c>
      <c r="Y269" s="12">
        <v>97.532930320078904</v>
      </c>
      <c r="Z269" s="12">
        <v>96.945615670915558</v>
      </c>
      <c r="AA269" s="12">
        <v>96.866381526852194</v>
      </c>
    </row>
    <row r="270" spans="1:27">
      <c r="A270" s="1" t="s">
        <v>524</v>
      </c>
      <c r="B270" s="1" t="s">
        <v>542</v>
      </c>
      <c r="D270" s="1">
        <v>23</v>
      </c>
      <c r="E270" s="1" t="s">
        <v>859</v>
      </c>
      <c r="F270" s="1" t="s">
        <v>878</v>
      </c>
      <c r="G270" s="1" t="str">
        <f t="shared" si="15"/>
        <v>23연립다세대규모2</v>
      </c>
      <c r="H270" s="12">
        <v>100.39870652498523</v>
      </c>
      <c r="I270" s="12">
        <v>100.39870652498523</v>
      </c>
      <c r="J270" s="12">
        <v>100.4513854595984</v>
      </c>
      <c r="K270" s="12">
        <v>100.74288218598026</v>
      </c>
      <c r="L270" s="12">
        <v>100.31221048176349</v>
      </c>
      <c r="M270" s="12">
        <v>100.10725308132706</v>
      </c>
      <c r="N270" s="12">
        <v>99.983758657016963</v>
      </c>
      <c r="O270" s="12">
        <v>99.899694320825631</v>
      </c>
      <c r="P270" s="12">
        <v>99.980742116820849</v>
      </c>
      <c r="Q270" s="12">
        <v>99.963309095771066</v>
      </c>
      <c r="R270" s="12">
        <v>100</v>
      </c>
      <c r="S270" s="12">
        <v>99.977262274635564</v>
      </c>
      <c r="T270" s="12">
        <v>99.907430293344305</v>
      </c>
      <c r="U270" s="12">
        <v>99.875798924883469</v>
      </c>
      <c r="V270" s="12">
        <v>99.783907517922543</v>
      </c>
      <c r="W270" s="12">
        <v>99.90413597491829</v>
      </c>
      <c r="X270" s="12">
        <v>99.947553560887599</v>
      </c>
      <c r="Y270" s="12">
        <v>99.990088494256739</v>
      </c>
      <c r="Z270" s="12">
        <v>99.996945227245661</v>
      </c>
      <c r="AA270" s="12">
        <v>99.912062310135084</v>
      </c>
    </row>
    <row r="271" spans="1:27">
      <c r="A271" s="1" t="s">
        <v>524</v>
      </c>
      <c r="B271" s="1" t="s">
        <v>542</v>
      </c>
      <c r="C271" s="1" t="s">
        <v>543</v>
      </c>
      <c r="D271" s="1">
        <v>24</v>
      </c>
      <c r="E271" s="1" t="s">
        <v>859</v>
      </c>
      <c r="F271" s="1" t="s">
        <v>878</v>
      </c>
      <c r="G271" s="1" t="str">
        <f t="shared" si="15"/>
        <v>24연립다세대규모2</v>
      </c>
      <c r="H271" s="12">
        <v>99.845748335702595</v>
      </c>
      <c r="I271" s="12">
        <v>99.845748335702595</v>
      </c>
      <c r="J271" s="12">
        <v>99.837136224559202</v>
      </c>
      <c r="K271" s="12">
        <v>100.2703356628092</v>
      </c>
      <c r="L271" s="12">
        <v>99.893095432971933</v>
      </c>
      <c r="M271" s="12">
        <v>99.860285646530755</v>
      </c>
      <c r="N271" s="12">
        <v>99.70257629436432</v>
      </c>
      <c r="O271" s="12">
        <v>99.608348815605794</v>
      </c>
      <c r="P271" s="12">
        <v>99.876610409881962</v>
      </c>
      <c r="Q271" s="12">
        <v>99.830233167091563</v>
      </c>
      <c r="R271" s="12">
        <v>100</v>
      </c>
      <c r="S271" s="12">
        <v>100.20116992518024</v>
      </c>
      <c r="T271" s="12">
        <v>100.2505095470474</v>
      </c>
      <c r="U271" s="12">
        <v>100.27602271130382</v>
      </c>
      <c r="V271" s="12">
        <v>100.23824552884481</v>
      </c>
      <c r="W271" s="12">
        <v>100.33174904004103</v>
      </c>
      <c r="X271" s="12">
        <v>100.34433808749674</v>
      </c>
      <c r="Y271" s="12">
        <v>100.42293831993653</v>
      </c>
      <c r="Z271" s="12">
        <v>100.40950305459594</v>
      </c>
      <c r="AA271" s="12">
        <v>100.34410587066009</v>
      </c>
    </row>
    <row r="272" spans="1:27">
      <c r="A272" s="1" t="s">
        <v>524</v>
      </c>
      <c r="B272" s="1" t="s">
        <v>542</v>
      </c>
      <c r="C272" s="1" t="s">
        <v>544</v>
      </c>
      <c r="D272" s="1">
        <v>25</v>
      </c>
      <c r="E272" s="1" t="s">
        <v>859</v>
      </c>
      <c r="F272" s="1" t="s">
        <v>878</v>
      </c>
      <c r="G272" s="1" t="str">
        <f t="shared" si="15"/>
        <v>25연립다세대규모2</v>
      </c>
      <c r="H272" s="12">
        <v>99.784065737806429</v>
      </c>
      <c r="I272" s="12">
        <v>99.784065737806429</v>
      </c>
      <c r="J272" s="12">
        <v>99.900345847308841</v>
      </c>
      <c r="K272" s="12">
        <v>100.11520852585771</v>
      </c>
      <c r="L272" s="12">
        <v>100.16978951353926</v>
      </c>
      <c r="M272" s="12">
        <v>100.07289281371099</v>
      </c>
      <c r="N272" s="12">
        <v>100.08602507471953</v>
      </c>
      <c r="O272" s="12">
        <v>100.06962993030477</v>
      </c>
      <c r="P272" s="12">
        <v>100.05056336354242</v>
      </c>
      <c r="Q272" s="12">
        <v>100.05174776837396</v>
      </c>
      <c r="R272" s="12">
        <v>100</v>
      </c>
      <c r="S272" s="12">
        <v>99.940010039672757</v>
      </c>
      <c r="T272" s="12">
        <v>99.940010039672757</v>
      </c>
      <c r="U272" s="12">
        <v>99.916644442608145</v>
      </c>
      <c r="V272" s="12">
        <v>99.636115718745799</v>
      </c>
      <c r="W272" s="12">
        <v>99.905040432399971</v>
      </c>
      <c r="X272" s="12">
        <v>99.986063758239524</v>
      </c>
      <c r="Y272" s="12">
        <v>99.986063758239524</v>
      </c>
      <c r="Z272" s="12">
        <v>99.986063758239524</v>
      </c>
      <c r="AA272" s="12">
        <v>100.01840181342538</v>
      </c>
    </row>
    <row r="273" spans="1:27">
      <c r="A273" s="1" t="s">
        <v>524</v>
      </c>
      <c r="B273" s="1" t="s">
        <v>542</v>
      </c>
      <c r="C273" s="1" t="s">
        <v>545</v>
      </c>
      <c r="D273" s="1">
        <v>26</v>
      </c>
      <c r="E273" s="1" t="s">
        <v>859</v>
      </c>
      <c r="F273" s="1" t="s">
        <v>878</v>
      </c>
      <c r="G273" s="1" t="str">
        <f t="shared" ref="G273:G341" si="19">D273&amp;E273&amp;F273</f>
        <v>26연립다세대규모2</v>
      </c>
      <c r="H273" s="12">
        <v>102.04382179369465</v>
      </c>
      <c r="I273" s="12">
        <v>102.04382179369465</v>
      </c>
      <c r="J273" s="12">
        <v>102.11195235364441</v>
      </c>
      <c r="K273" s="12">
        <v>102.27753274501489</v>
      </c>
      <c r="L273" s="12">
        <v>101.14466563853992</v>
      </c>
      <c r="M273" s="12">
        <v>100.53410768432944</v>
      </c>
      <c r="N273" s="12">
        <v>100.29198660973539</v>
      </c>
      <c r="O273" s="12">
        <v>100.13875513004264</v>
      </c>
      <c r="P273" s="12">
        <v>100.05453281522877</v>
      </c>
      <c r="Q273" s="12">
        <v>100.05865181430131</v>
      </c>
      <c r="R273" s="12">
        <v>100</v>
      </c>
      <c r="S273" s="12">
        <v>99.670473744022942</v>
      </c>
      <c r="T273" s="12">
        <v>99.323435245645854</v>
      </c>
      <c r="U273" s="12">
        <v>99.191423223145705</v>
      </c>
      <c r="V273" s="12">
        <v>99.255588452835084</v>
      </c>
      <c r="W273" s="12">
        <v>99.227714659957073</v>
      </c>
      <c r="X273" s="12">
        <v>99.271557542414143</v>
      </c>
      <c r="Y273" s="12">
        <v>99.311732465523079</v>
      </c>
      <c r="Z273" s="12">
        <v>99.359218916518415</v>
      </c>
      <c r="AA273" s="12">
        <v>99.094266956270289</v>
      </c>
    </row>
    <row r="274" spans="1:27">
      <c r="A274" s="1" t="s">
        <v>524</v>
      </c>
      <c r="B274" s="1" t="s">
        <v>546</v>
      </c>
      <c r="D274" s="1">
        <v>27</v>
      </c>
      <c r="E274" s="1" t="s">
        <v>859</v>
      </c>
      <c r="F274" s="1" t="s">
        <v>878</v>
      </c>
      <c r="G274" s="1" t="str">
        <f t="shared" si="19"/>
        <v>27연립다세대규모2</v>
      </c>
      <c r="H274" s="12">
        <v>100.75222216370517</v>
      </c>
      <c r="I274" s="12">
        <v>101.21433099667172</v>
      </c>
      <c r="J274" s="12">
        <v>101.03889539933277</v>
      </c>
      <c r="K274" s="12">
        <v>100.86250444080341</v>
      </c>
      <c r="L274" s="12">
        <v>100.61325166552132</v>
      </c>
      <c r="M274" s="12">
        <v>100.26047754807546</v>
      </c>
      <c r="N274" s="12">
        <v>99.929317646514505</v>
      </c>
      <c r="O274" s="12">
        <v>99.644830828920931</v>
      </c>
      <c r="P274" s="12">
        <v>99.777324543300679</v>
      </c>
      <c r="Q274" s="12">
        <v>100</v>
      </c>
      <c r="R274" s="12">
        <v>100</v>
      </c>
      <c r="S274" s="12">
        <v>99.927622443056592</v>
      </c>
      <c r="T274" s="12">
        <v>100.3420912352978</v>
      </c>
      <c r="U274" s="12">
        <v>100.3420912352978</v>
      </c>
      <c r="V274" s="12">
        <v>100.27628342639272</v>
      </c>
      <c r="W274" s="12">
        <v>100.42262851944204</v>
      </c>
      <c r="X274" s="12">
        <v>100.53046449914342</v>
      </c>
      <c r="Y274" s="12">
        <v>100.44687064818032</v>
      </c>
      <c r="Z274" s="12">
        <v>100.62618920898672</v>
      </c>
      <c r="AA274" s="12">
        <v>100.40561016807723</v>
      </c>
    </row>
    <row r="275" spans="1:27">
      <c r="A275" s="1" t="s">
        <v>524</v>
      </c>
      <c r="B275" s="1" t="s">
        <v>547</v>
      </c>
      <c r="D275" s="1">
        <v>28</v>
      </c>
      <c r="E275" s="1" t="s">
        <v>859</v>
      </c>
      <c r="F275" s="1" t="s">
        <v>878</v>
      </c>
      <c r="G275" s="1" t="str">
        <f t="shared" si="19"/>
        <v>28연립다세대규모2</v>
      </c>
      <c r="H275" s="12">
        <v>98.980443881495304</v>
      </c>
      <c r="I275" s="12">
        <v>98.980443881495304</v>
      </c>
      <c r="J275" s="12">
        <v>98.738001426381658</v>
      </c>
      <c r="K275" s="12">
        <v>98.871360169856047</v>
      </c>
      <c r="L275" s="12">
        <v>99.14780063376989</v>
      </c>
      <c r="M275" s="12">
        <v>99.14780063376989</v>
      </c>
      <c r="N275" s="12">
        <v>99.576540722455462</v>
      </c>
      <c r="O275" s="12">
        <v>100.02002203084781</v>
      </c>
      <c r="P275" s="12">
        <v>100.03245537472016</v>
      </c>
      <c r="Q275" s="12">
        <v>100.03245537472016</v>
      </c>
      <c r="R275" s="12">
        <v>100</v>
      </c>
      <c r="S275" s="12">
        <v>100</v>
      </c>
      <c r="T275" s="12">
        <v>99.840124523753445</v>
      </c>
      <c r="U275" s="12">
        <v>99.815136368046694</v>
      </c>
      <c r="V275" s="12">
        <v>99.815136368046694</v>
      </c>
      <c r="W275" s="12">
        <v>99.815136368046694</v>
      </c>
      <c r="X275" s="12">
        <v>99.858876584827868</v>
      </c>
      <c r="Y275" s="12">
        <v>100.35264725322533</v>
      </c>
      <c r="Z275" s="12">
        <v>100.27142249413981</v>
      </c>
      <c r="AA275" s="12">
        <v>100.27142249413981</v>
      </c>
    </row>
    <row r="276" spans="1:27">
      <c r="A276" s="1" t="s">
        <v>524</v>
      </c>
      <c r="B276" s="1" t="s">
        <v>548</v>
      </c>
      <c r="D276" s="1">
        <v>29</v>
      </c>
      <c r="E276" s="1" t="s">
        <v>859</v>
      </c>
      <c r="F276" s="1" t="s">
        <v>878</v>
      </c>
      <c r="G276" s="1" t="str">
        <f t="shared" si="19"/>
        <v>29연립다세대규모2</v>
      </c>
      <c r="H276" s="12">
        <v>98.502883734544241</v>
      </c>
      <c r="I276" s="12">
        <v>98.528565485007618</v>
      </c>
      <c r="J276" s="12">
        <v>98.756786034213192</v>
      </c>
      <c r="K276" s="12">
        <v>98.995897059249373</v>
      </c>
      <c r="L276" s="12">
        <v>99.079064166172202</v>
      </c>
      <c r="M276" s="12">
        <v>99.100035695111529</v>
      </c>
      <c r="N276" s="12">
        <v>99.100035695111529</v>
      </c>
      <c r="O276" s="12">
        <v>99.391582482623917</v>
      </c>
      <c r="P276" s="12">
        <v>99.370137393964043</v>
      </c>
      <c r="Q276" s="12">
        <v>99.616651234076699</v>
      </c>
      <c r="R276" s="12">
        <v>100</v>
      </c>
      <c r="S276" s="12">
        <v>100.31249202192993</v>
      </c>
      <c r="T276" s="12">
        <v>100.55785580952818</v>
      </c>
      <c r="U276" s="12">
        <v>100.67748060151975</v>
      </c>
      <c r="V276" s="12">
        <v>100.83555098883312</v>
      </c>
      <c r="W276" s="12">
        <v>101.34861810727229</v>
      </c>
      <c r="X276" s="12">
        <v>101.44212314263905</v>
      </c>
      <c r="Y276" s="12">
        <v>102.06798822597956</v>
      </c>
      <c r="Z276" s="12">
        <v>102.51313546388896</v>
      </c>
      <c r="AA276" s="12">
        <v>102.5922810172862</v>
      </c>
    </row>
    <row r="277" spans="1:27">
      <c r="A277" s="1" t="s">
        <v>524</v>
      </c>
      <c r="B277" s="1" t="s">
        <v>549</v>
      </c>
      <c r="D277" s="1">
        <v>30</v>
      </c>
      <c r="E277" s="1" t="s">
        <v>859</v>
      </c>
      <c r="F277" s="1" t="s">
        <v>878</v>
      </c>
      <c r="G277" s="1" t="str">
        <f t="shared" si="19"/>
        <v>30연립다세대규모2</v>
      </c>
      <c r="H277" s="12">
        <v>97.49205697677732</v>
      </c>
      <c r="I277" s="12">
        <v>97.53971973363187</v>
      </c>
      <c r="J277" s="12">
        <v>98.361411423968008</v>
      </c>
      <c r="K277" s="12">
        <v>98.770185865318311</v>
      </c>
      <c r="L277" s="12">
        <v>99.30705500396347</v>
      </c>
      <c r="M277" s="12">
        <v>99.433616023545071</v>
      </c>
      <c r="N277" s="12">
        <v>99.514064418459725</v>
      </c>
      <c r="O277" s="12">
        <v>99.743786790610372</v>
      </c>
      <c r="P277" s="12">
        <v>99.542779937858782</v>
      </c>
      <c r="Q277" s="12">
        <v>99.931938568855841</v>
      </c>
      <c r="R277" s="12">
        <v>100</v>
      </c>
      <c r="S277" s="12">
        <v>100.07194072989667</v>
      </c>
      <c r="T277" s="12">
        <v>100.23107261859508</v>
      </c>
      <c r="U277" s="12">
        <v>100.31329081156912</v>
      </c>
      <c r="V277" s="12">
        <v>100.42410283459434</v>
      </c>
      <c r="W277" s="12">
        <v>100.77881295224702</v>
      </c>
      <c r="X277" s="12">
        <v>100.79745074581427</v>
      </c>
      <c r="Y277" s="12">
        <v>100.8868038783656</v>
      </c>
      <c r="Z277" s="12">
        <v>101.14131686004222</v>
      </c>
      <c r="AA277" s="12">
        <v>101.10360881362071</v>
      </c>
    </row>
    <row r="278" spans="1:27">
      <c r="A278" s="1" t="s">
        <v>524</v>
      </c>
      <c r="B278" s="1" t="s">
        <v>917</v>
      </c>
      <c r="D278" s="1">
        <v>31</v>
      </c>
      <c r="E278" s="1" t="s">
        <v>771</v>
      </c>
      <c r="F278" s="1" t="s">
        <v>878</v>
      </c>
      <c r="G278" s="1" t="str">
        <f t="shared" ref="G278" si="20">D278&amp;E278&amp;F278</f>
        <v>31연립다세대규모2</v>
      </c>
      <c r="R278" s="12">
        <v>100</v>
      </c>
      <c r="S278" s="12">
        <v>100</v>
      </c>
      <c r="T278" s="12">
        <v>101.31141612065116</v>
      </c>
      <c r="U278" s="12">
        <v>102.65358154546014</v>
      </c>
      <c r="V278" s="12">
        <v>103.62123732866483</v>
      </c>
      <c r="W278" s="12">
        <v>106.03490713629695</v>
      </c>
      <c r="X278" s="12">
        <v>107.03573505476611</v>
      </c>
      <c r="Y278" s="12">
        <v>106.87896735975076</v>
      </c>
      <c r="Z278" s="12">
        <v>107.44543834580548</v>
      </c>
      <c r="AA278" s="12">
        <v>107.28984043735711</v>
      </c>
    </row>
    <row r="279" spans="1:27">
      <c r="A279" s="1" t="s">
        <v>524</v>
      </c>
      <c r="B279" s="1" t="s">
        <v>550</v>
      </c>
      <c r="D279" s="1">
        <v>32</v>
      </c>
      <c r="E279" s="1" t="s">
        <v>859</v>
      </c>
      <c r="F279" s="1" t="s">
        <v>878</v>
      </c>
      <c r="G279" s="1" t="str">
        <f t="shared" si="19"/>
        <v>32연립다세대규모2</v>
      </c>
      <c r="H279" s="12">
        <v>98.980923555048292</v>
      </c>
      <c r="I279" s="12">
        <v>99.512585550975658</v>
      </c>
      <c r="J279" s="12">
        <v>99.899363774582952</v>
      </c>
      <c r="K279" s="12">
        <v>99.776246689312387</v>
      </c>
      <c r="L279" s="12">
        <v>99.950879885056551</v>
      </c>
      <c r="M279" s="12">
        <v>99.950879885056551</v>
      </c>
      <c r="N279" s="12">
        <v>100.14237773169543</v>
      </c>
      <c r="O279" s="12">
        <v>99.868933986634616</v>
      </c>
      <c r="P279" s="12">
        <v>99.868933986634616</v>
      </c>
      <c r="Q279" s="12">
        <v>99.868933986634616</v>
      </c>
      <c r="R279" s="12">
        <v>100</v>
      </c>
      <c r="S279" s="12">
        <v>99.968457625469213</v>
      </c>
      <c r="T279" s="12">
        <v>99.880066110607046</v>
      </c>
      <c r="U279" s="12">
        <v>99.76079337482733</v>
      </c>
      <c r="V279" s="12">
        <v>99.338514241246543</v>
      </c>
      <c r="W279" s="12">
        <v>98.967447444137647</v>
      </c>
      <c r="X279" s="12">
        <v>99.735715739059572</v>
      </c>
      <c r="Y279" s="12">
        <v>99.906815146938413</v>
      </c>
      <c r="Z279" s="12">
        <v>99.956312495736043</v>
      </c>
      <c r="AA279" s="12">
        <v>99.855907329572474</v>
      </c>
    </row>
    <row r="280" spans="1:27">
      <c r="A280" s="1" t="s">
        <v>524</v>
      </c>
      <c r="B280" s="1" t="s">
        <v>551</v>
      </c>
      <c r="D280" s="1">
        <v>33</v>
      </c>
      <c r="E280" s="1" t="s">
        <v>859</v>
      </c>
      <c r="F280" s="1" t="s">
        <v>878</v>
      </c>
      <c r="G280" s="1" t="str">
        <f t="shared" si="19"/>
        <v>33연립다세대규모2</v>
      </c>
      <c r="H280" s="12">
        <v>97.737461027983159</v>
      </c>
      <c r="I280" s="12">
        <v>97.905270551768339</v>
      </c>
      <c r="J280" s="12">
        <v>98.645242975248465</v>
      </c>
      <c r="K280" s="12">
        <v>99.526261973869182</v>
      </c>
      <c r="L280" s="12">
        <v>99.526261973869182</v>
      </c>
      <c r="M280" s="12">
        <v>99.851573724223329</v>
      </c>
      <c r="N280" s="12">
        <v>99.851573724223329</v>
      </c>
      <c r="O280" s="12">
        <v>99.84449740628817</v>
      </c>
      <c r="P280" s="12">
        <v>99.84449740628817</v>
      </c>
      <c r="Q280" s="12">
        <v>99.847930002639004</v>
      </c>
      <c r="R280" s="12">
        <v>100</v>
      </c>
      <c r="S280" s="12">
        <v>100.41407670224811</v>
      </c>
      <c r="T280" s="12">
        <v>100.01116630243281</v>
      </c>
      <c r="U280" s="12">
        <v>100.02437654326744</v>
      </c>
      <c r="V280" s="12">
        <v>99.907983837631704</v>
      </c>
      <c r="W280" s="12">
        <v>100.46364710838851</v>
      </c>
      <c r="X280" s="12">
        <v>100.54910814643353</v>
      </c>
      <c r="Y280" s="12">
        <v>100.53992267342483</v>
      </c>
      <c r="Z280" s="12">
        <v>101.00293739149819</v>
      </c>
      <c r="AA280" s="12">
        <v>101.06334818901593</v>
      </c>
    </row>
    <row r="281" spans="1:27">
      <c r="A281" s="1" t="s">
        <v>524</v>
      </c>
      <c r="B281" s="1" t="s">
        <v>552</v>
      </c>
      <c r="D281" s="1">
        <v>34</v>
      </c>
      <c r="E281" s="1" t="s">
        <v>859</v>
      </c>
      <c r="F281" s="1" t="s">
        <v>878</v>
      </c>
      <c r="G281" s="1" t="str">
        <f t="shared" si="19"/>
        <v>34연립다세대규모2</v>
      </c>
      <c r="H281" s="12">
        <v>98.714343353177682</v>
      </c>
      <c r="I281" s="12">
        <v>98.72684924097895</v>
      </c>
      <c r="J281" s="12">
        <v>98.763103607596122</v>
      </c>
      <c r="K281" s="12">
        <v>99.116083783857832</v>
      </c>
      <c r="L281" s="12">
        <v>99.441012385286641</v>
      </c>
      <c r="M281" s="12">
        <v>99.802436413090888</v>
      </c>
      <c r="N281" s="12">
        <v>99.604978358641844</v>
      </c>
      <c r="O281" s="12">
        <v>99.631743995103719</v>
      </c>
      <c r="P281" s="12">
        <v>99.601235296816924</v>
      </c>
      <c r="Q281" s="12">
        <v>99.858194550936858</v>
      </c>
      <c r="R281" s="12">
        <v>100</v>
      </c>
      <c r="S281" s="12">
        <v>100.37514756077263</v>
      </c>
      <c r="T281" s="12">
        <v>100.63720065355417</v>
      </c>
      <c r="U281" s="12">
        <v>100.56841755319972</v>
      </c>
      <c r="V281" s="12">
        <v>100.67222604221794</v>
      </c>
      <c r="W281" s="12">
        <v>100.88205736300517</v>
      </c>
      <c r="X281" s="12">
        <v>100.94991319414723</v>
      </c>
      <c r="Y281" s="12">
        <v>101.03626148249161</v>
      </c>
      <c r="Z281" s="12">
        <v>101.11063648041245</v>
      </c>
      <c r="AA281" s="12">
        <v>100.9867759785769</v>
      </c>
    </row>
    <row r="282" spans="1:27">
      <c r="A282" s="1" t="s">
        <v>524</v>
      </c>
      <c r="B282" s="1" t="s">
        <v>553</v>
      </c>
      <c r="D282" s="1">
        <v>35</v>
      </c>
      <c r="E282" s="1" t="s">
        <v>859</v>
      </c>
      <c r="F282" s="1" t="s">
        <v>878</v>
      </c>
      <c r="G282" s="1" t="str">
        <f t="shared" si="19"/>
        <v>35연립다세대규모2</v>
      </c>
      <c r="H282" s="12">
        <v>99.672551384450045</v>
      </c>
      <c r="I282" s="12">
        <v>99.488821208508</v>
      </c>
      <c r="J282" s="12">
        <v>100.13674762558385</v>
      </c>
      <c r="K282" s="12">
        <v>99.511500567873753</v>
      </c>
      <c r="L282" s="12">
        <v>100.02967618922834</v>
      </c>
      <c r="M282" s="12">
        <v>100.02967618922834</v>
      </c>
      <c r="N282" s="12">
        <v>100.02967618922834</v>
      </c>
      <c r="O282" s="12">
        <v>100.02967618922834</v>
      </c>
      <c r="P282" s="12">
        <v>100.1038708105846</v>
      </c>
      <c r="Q282" s="12">
        <v>99.94064748686317</v>
      </c>
      <c r="R282" s="12">
        <v>100</v>
      </c>
      <c r="S282" s="12">
        <v>100.51719406446875</v>
      </c>
      <c r="T282" s="12">
        <v>100.57508501898289</v>
      </c>
      <c r="U282" s="12">
        <v>100.95715711063724</v>
      </c>
      <c r="V282" s="12">
        <v>100.80084410517733</v>
      </c>
      <c r="W282" s="12">
        <v>100.92787368097996</v>
      </c>
      <c r="X282" s="12">
        <v>101.20536719322305</v>
      </c>
      <c r="Y282" s="12">
        <v>101.67663397457478</v>
      </c>
      <c r="Z282" s="12">
        <v>101.76594316723772</v>
      </c>
      <c r="AA282" s="12">
        <v>102.06831961895094</v>
      </c>
    </row>
    <row r="283" spans="1:27">
      <c r="A283" s="1" t="s">
        <v>524</v>
      </c>
      <c r="B283" s="1" t="s">
        <v>554</v>
      </c>
      <c r="D283" s="1">
        <v>36</v>
      </c>
      <c r="E283" s="1" t="s">
        <v>859</v>
      </c>
      <c r="F283" s="1" t="s">
        <v>878</v>
      </c>
      <c r="G283" s="1" t="str">
        <f t="shared" si="19"/>
        <v>36연립다세대규모2</v>
      </c>
      <c r="H283" s="12">
        <v>97.609236097278895</v>
      </c>
      <c r="I283" s="12">
        <v>97.609236097278895</v>
      </c>
      <c r="J283" s="12">
        <v>98.516650928227591</v>
      </c>
      <c r="K283" s="12">
        <v>99.176627087779408</v>
      </c>
      <c r="L283" s="12">
        <v>99.890788175410236</v>
      </c>
      <c r="M283" s="12">
        <v>100.11748759505313</v>
      </c>
      <c r="N283" s="12">
        <v>100.11748759505313</v>
      </c>
      <c r="O283" s="12">
        <v>100.11748759505313</v>
      </c>
      <c r="P283" s="12">
        <v>100.11748759505313</v>
      </c>
      <c r="Q283" s="12">
        <v>100.5399354680242</v>
      </c>
      <c r="R283" s="12">
        <v>100</v>
      </c>
      <c r="S283" s="12">
        <v>100.31474088231509</v>
      </c>
      <c r="T283" s="12">
        <v>100.21232235061919</v>
      </c>
      <c r="U283" s="12">
        <v>99.831183735768462</v>
      </c>
      <c r="V283" s="12">
        <v>99.918158727576468</v>
      </c>
      <c r="W283" s="12">
        <v>100.35972608643166</v>
      </c>
      <c r="X283" s="12">
        <v>100.62878961752504</v>
      </c>
      <c r="Y283" s="12">
        <v>100.63446750556541</v>
      </c>
      <c r="Z283" s="12">
        <v>100.80362028918421</v>
      </c>
      <c r="AA283" s="12">
        <v>100.95623844672397</v>
      </c>
    </row>
    <row r="284" spans="1:27">
      <c r="A284" s="1" t="s">
        <v>524</v>
      </c>
      <c r="B284" s="1" t="s">
        <v>555</v>
      </c>
      <c r="D284" s="1">
        <v>37</v>
      </c>
      <c r="E284" s="1" t="s">
        <v>859</v>
      </c>
      <c r="F284" s="1" t="s">
        <v>878</v>
      </c>
      <c r="G284" s="1" t="str">
        <f t="shared" si="19"/>
        <v>37연립다세대규모2</v>
      </c>
      <c r="H284" s="12">
        <v>97.018952969342749</v>
      </c>
      <c r="I284" s="12">
        <v>97.064652768999892</v>
      </c>
      <c r="J284" s="12">
        <v>97.256933105486766</v>
      </c>
      <c r="K284" s="12">
        <v>97.668054372020734</v>
      </c>
      <c r="L284" s="12">
        <v>97.969033374165221</v>
      </c>
      <c r="M284" s="12">
        <v>98.006795496467333</v>
      </c>
      <c r="N284" s="12">
        <v>98.649828092916138</v>
      </c>
      <c r="O284" s="12">
        <v>99.051427400207984</v>
      </c>
      <c r="P284" s="12">
        <v>99.679555458067185</v>
      </c>
      <c r="Q284" s="12">
        <v>99.889655161748834</v>
      </c>
      <c r="R284" s="12">
        <v>100</v>
      </c>
      <c r="S284" s="12">
        <v>100.16664844793995</v>
      </c>
      <c r="T284" s="12">
        <v>100.54829716951453</v>
      </c>
      <c r="U284" s="12">
        <v>100.71724482316564</v>
      </c>
      <c r="V284" s="12">
        <v>100.98327645273572</v>
      </c>
      <c r="W284" s="12">
        <v>101.33215979383816</v>
      </c>
      <c r="X284" s="12">
        <v>101.32545566218745</v>
      </c>
      <c r="Y284" s="12">
        <v>101.86786723215167</v>
      </c>
      <c r="Z284" s="12">
        <v>101.91904781414655</v>
      </c>
      <c r="AA284" s="12">
        <v>102.02219522622742</v>
      </c>
    </row>
    <row r="285" spans="1:27">
      <c r="A285" s="1" t="s">
        <v>524</v>
      </c>
      <c r="B285" s="1" t="s">
        <v>556</v>
      </c>
      <c r="D285" s="1">
        <v>38</v>
      </c>
      <c r="E285" s="1" t="s">
        <v>859</v>
      </c>
      <c r="F285" s="1" t="s">
        <v>878</v>
      </c>
      <c r="G285" s="1" t="str">
        <f t="shared" si="19"/>
        <v>38연립다세대규모2</v>
      </c>
      <c r="H285" s="12">
        <v>100.12600358037093</v>
      </c>
      <c r="I285" s="12">
        <v>100.0771127421752</v>
      </c>
      <c r="J285" s="12">
        <v>100.0447365817721</v>
      </c>
      <c r="K285" s="12">
        <v>99.990468649562473</v>
      </c>
      <c r="L285" s="12">
        <v>99.914568100610822</v>
      </c>
      <c r="M285" s="12">
        <v>100.33038590706434</v>
      </c>
      <c r="N285" s="12">
        <v>100.06231661954497</v>
      </c>
      <c r="O285" s="12">
        <v>99.987624312685583</v>
      </c>
      <c r="P285" s="12">
        <v>99.923179971542595</v>
      </c>
      <c r="Q285" s="12">
        <v>99.883684882592092</v>
      </c>
      <c r="R285" s="12">
        <v>100</v>
      </c>
      <c r="S285" s="12">
        <v>98.849499955773283</v>
      </c>
      <c r="T285" s="12">
        <v>98.773732153805966</v>
      </c>
      <c r="U285" s="12">
        <v>98.679630450276619</v>
      </c>
      <c r="V285" s="12">
        <v>99.086454626487381</v>
      </c>
      <c r="W285" s="12">
        <v>99.280488597489025</v>
      </c>
      <c r="X285" s="12">
        <v>99.589173320222102</v>
      </c>
      <c r="Y285" s="12">
        <v>99.751930996355284</v>
      </c>
      <c r="Z285" s="12">
        <v>99.782473493640964</v>
      </c>
      <c r="AA285" s="12">
        <v>99.762891204599384</v>
      </c>
    </row>
    <row r="286" spans="1:27">
      <c r="A286" s="1" t="s">
        <v>524</v>
      </c>
      <c r="B286" s="1" t="s">
        <v>557</v>
      </c>
      <c r="D286" s="1">
        <v>39</v>
      </c>
      <c r="E286" s="1" t="s">
        <v>859</v>
      </c>
      <c r="F286" s="1" t="s">
        <v>878</v>
      </c>
      <c r="G286" s="1" t="str">
        <f t="shared" si="19"/>
        <v>39연립다세대규모2</v>
      </c>
      <c r="H286" s="12">
        <v>97.734598835557179</v>
      </c>
      <c r="I286" s="12">
        <v>99.258611392431803</v>
      </c>
      <c r="J286" s="12">
        <v>99.317153798951097</v>
      </c>
      <c r="K286" s="12">
        <v>99.744305859277588</v>
      </c>
      <c r="L286" s="12">
        <v>99.791897300425006</v>
      </c>
      <c r="M286" s="12">
        <v>99.832269484215061</v>
      </c>
      <c r="N286" s="12">
        <v>99.940265311851661</v>
      </c>
      <c r="O286" s="12">
        <v>99.999426246904491</v>
      </c>
      <c r="P286" s="12">
        <v>99.999426246904491</v>
      </c>
      <c r="Q286" s="12">
        <v>99.999426246904491</v>
      </c>
      <c r="R286" s="12">
        <v>100</v>
      </c>
      <c r="S286" s="12">
        <v>100</v>
      </c>
      <c r="T286" s="12">
        <v>100</v>
      </c>
      <c r="U286" s="12">
        <v>100</v>
      </c>
      <c r="V286" s="12">
        <v>100</v>
      </c>
      <c r="W286" s="12">
        <v>100.06904335792603</v>
      </c>
      <c r="X286" s="12">
        <v>100.06904335792603</v>
      </c>
      <c r="Y286" s="12">
        <v>100.06904335792603</v>
      </c>
      <c r="Z286" s="12">
        <v>100.01435451606187</v>
      </c>
      <c r="AA286" s="12">
        <v>99.932255637473162</v>
      </c>
    </row>
    <row r="287" spans="1:27">
      <c r="A287" s="1" t="s">
        <v>655</v>
      </c>
      <c r="D287" s="1">
        <v>40</v>
      </c>
      <c r="E287" s="1" t="s">
        <v>859</v>
      </c>
      <c r="F287" s="1" t="s">
        <v>878</v>
      </c>
      <c r="G287" s="1" t="str">
        <f t="shared" si="19"/>
        <v>40연립다세대규모2</v>
      </c>
      <c r="H287" s="12">
        <v>100.25661976474329</v>
      </c>
      <c r="I287" s="12">
        <v>100.3052100587348</v>
      </c>
      <c r="J287" s="12">
        <v>100.37714113374511</v>
      </c>
      <c r="K287" s="12">
        <v>100.58637117133735</v>
      </c>
      <c r="L287" s="12">
        <v>100.44409334102403</v>
      </c>
      <c r="M287" s="12">
        <v>100.30445192125273</v>
      </c>
      <c r="N287" s="12">
        <v>100.20708147099606</v>
      </c>
      <c r="O287" s="12">
        <v>100.23127623989629</v>
      </c>
      <c r="P287" s="12">
        <v>100.02515689532649</v>
      </c>
      <c r="Q287" s="12">
        <v>100.02924818042476</v>
      </c>
      <c r="R287" s="12">
        <v>100</v>
      </c>
      <c r="S287" s="12">
        <v>99.851393735610927</v>
      </c>
      <c r="T287" s="12">
        <v>99.784326404282169</v>
      </c>
      <c r="U287" s="12">
        <v>99.70277794312166</v>
      </c>
      <c r="V287" s="12">
        <v>99.574587931738563</v>
      </c>
      <c r="W287" s="12">
        <v>99.893961716809898</v>
      </c>
      <c r="X287" s="12">
        <v>99.971789152301753</v>
      </c>
      <c r="Y287" s="12">
        <v>100.1407564555159</v>
      </c>
      <c r="Z287" s="12">
        <v>100.17115726580643</v>
      </c>
      <c r="AA287" s="12">
        <v>100.11930357755163</v>
      </c>
    </row>
    <row r="288" spans="1:27">
      <c r="A288" s="1" t="s">
        <v>523</v>
      </c>
      <c r="D288" s="1">
        <v>41</v>
      </c>
      <c r="E288" s="1" t="s">
        <v>859</v>
      </c>
      <c r="F288" s="1" t="s">
        <v>878</v>
      </c>
      <c r="G288" s="1" t="str">
        <f t="shared" si="19"/>
        <v>41연립다세대규모2</v>
      </c>
      <c r="H288" s="12">
        <v>99.600395078091807</v>
      </c>
      <c r="I288" s="12">
        <v>99.727765311579134</v>
      </c>
      <c r="J288" s="12">
        <v>99.812803766942906</v>
      </c>
      <c r="K288" s="12">
        <v>99.919733888495642</v>
      </c>
      <c r="L288" s="12">
        <v>100.05247058021766</v>
      </c>
      <c r="M288" s="12">
        <v>100.12369065285091</v>
      </c>
      <c r="N288" s="12">
        <v>100.06827226106068</v>
      </c>
      <c r="O288" s="12">
        <v>100.01592945813191</v>
      </c>
      <c r="P288" s="12">
        <v>100.09904969950696</v>
      </c>
      <c r="Q288" s="12">
        <v>100.04637091035991</v>
      </c>
      <c r="R288" s="12">
        <v>100</v>
      </c>
      <c r="S288" s="12">
        <v>99.814361203024802</v>
      </c>
      <c r="T288" s="12">
        <v>99.681382443662287</v>
      </c>
      <c r="U288" s="12">
        <v>99.577797924430172</v>
      </c>
      <c r="V288" s="12">
        <v>99.529348583389165</v>
      </c>
      <c r="W288" s="12">
        <v>99.633263563297618</v>
      </c>
      <c r="X288" s="12">
        <v>99.746458063267397</v>
      </c>
      <c r="Y288" s="12">
        <v>99.916755568427334</v>
      </c>
      <c r="Z288" s="12">
        <v>99.842701810397656</v>
      </c>
      <c r="AA288" s="12">
        <v>99.769577000748868</v>
      </c>
    </row>
    <row r="289" spans="1:27">
      <c r="A289" s="1" t="s">
        <v>516</v>
      </c>
      <c r="D289" s="1">
        <v>1</v>
      </c>
      <c r="E289" s="1" t="s">
        <v>859</v>
      </c>
      <c r="F289" s="1" t="s">
        <v>273</v>
      </c>
      <c r="G289" s="1" t="str">
        <f t="shared" si="19"/>
        <v>1연립다세대규모3</v>
      </c>
      <c r="H289" s="12">
        <v>101.94799988994775</v>
      </c>
      <c r="I289" s="12">
        <v>101.90486652680015</v>
      </c>
      <c r="J289" s="12">
        <v>101.83897149935406</v>
      </c>
      <c r="K289" s="12">
        <v>101.75379837009521</v>
      </c>
      <c r="L289" s="12">
        <v>101.464353019141</v>
      </c>
      <c r="M289" s="12">
        <v>101.33071594457356</v>
      </c>
      <c r="N289" s="12">
        <v>101.12826967430715</v>
      </c>
      <c r="O289" s="12">
        <v>100.87937018376631</v>
      </c>
      <c r="P289" s="12">
        <v>100.55462354963014</v>
      </c>
      <c r="Q289" s="12">
        <v>100.28598328025082</v>
      </c>
      <c r="R289" s="12">
        <v>100</v>
      </c>
      <c r="S289" s="12">
        <v>99.6540258893463</v>
      </c>
      <c r="T289" s="12">
        <v>99.127158914475487</v>
      </c>
      <c r="U289" s="12">
        <v>98.798502295967211</v>
      </c>
      <c r="V289" s="12">
        <v>98.527702031435737</v>
      </c>
      <c r="W289" s="12">
        <v>98.53243520735009</v>
      </c>
      <c r="X289" s="12">
        <v>98.512502614346559</v>
      </c>
      <c r="Y289" s="12">
        <v>98.362185382780766</v>
      </c>
      <c r="Z289" s="12">
        <v>98.164478291712058</v>
      </c>
      <c r="AA289" s="12">
        <v>97.991402923509114</v>
      </c>
    </row>
    <row r="290" spans="1:27">
      <c r="A290" s="1" t="s">
        <v>521</v>
      </c>
      <c r="D290" s="1">
        <v>2</v>
      </c>
      <c r="E290" s="1" t="s">
        <v>859</v>
      </c>
      <c r="F290" s="1" t="s">
        <v>273</v>
      </c>
      <c r="G290" s="1" t="str">
        <f t="shared" si="19"/>
        <v>2연립다세대규모3</v>
      </c>
      <c r="H290" s="12">
        <v>102.91722750414851</v>
      </c>
      <c r="I290" s="12">
        <v>102.82004780724181</v>
      </c>
      <c r="J290" s="12">
        <v>102.68387168715672</v>
      </c>
      <c r="K290" s="12">
        <v>102.45811996041603</v>
      </c>
      <c r="L290" s="12">
        <v>102.0265190457863</v>
      </c>
      <c r="M290" s="12">
        <v>101.84562036997869</v>
      </c>
      <c r="N290" s="12">
        <v>101.55287441386236</v>
      </c>
      <c r="O290" s="12">
        <v>101.24125363102011</v>
      </c>
      <c r="P290" s="12">
        <v>100.80788966942931</v>
      </c>
      <c r="Q290" s="12">
        <v>100.39348322027735</v>
      </c>
      <c r="R290" s="12">
        <v>100</v>
      </c>
      <c r="S290" s="12">
        <v>99.518841882196185</v>
      </c>
      <c r="T290" s="12">
        <v>98.854874503920769</v>
      </c>
      <c r="U290" s="12">
        <v>98.435619192149773</v>
      </c>
      <c r="V290" s="12">
        <v>97.955089343358722</v>
      </c>
      <c r="W290" s="12">
        <v>97.940784383842697</v>
      </c>
      <c r="X290" s="12">
        <v>97.896396606950887</v>
      </c>
      <c r="Y290" s="12">
        <v>97.673123352365494</v>
      </c>
      <c r="Z290" s="12">
        <v>97.369043394296924</v>
      </c>
      <c r="AA290" s="12">
        <v>97.136812289925317</v>
      </c>
    </row>
    <row r="291" spans="1:27">
      <c r="A291" s="1" t="s">
        <v>916</v>
      </c>
      <c r="D291" s="1">
        <v>3</v>
      </c>
      <c r="E291" s="1" t="s">
        <v>771</v>
      </c>
      <c r="F291" s="1" t="s">
        <v>273</v>
      </c>
      <c r="G291" s="1" t="str">
        <f t="shared" ref="G291" si="21">D291&amp;E291&amp;F291</f>
        <v>3연립다세대규모3</v>
      </c>
      <c r="H291" s="12">
        <v>99.615482641853603</v>
      </c>
      <c r="I291" s="12">
        <v>99.700440134168474</v>
      </c>
      <c r="J291" s="12">
        <v>99.801457900729517</v>
      </c>
      <c r="K291" s="12">
        <v>100.05130624819839</v>
      </c>
      <c r="L291" s="12">
        <v>100.10226742301883</v>
      </c>
      <c r="M291" s="12">
        <v>100.082160803542</v>
      </c>
      <c r="N291" s="12">
        <v>100.097117588321</v>
      </c>
      <c r="O291" s="12">
        <v>99.999614847102592</v>
      </c>
      <c r="P291" s="12">
        <v>99.937791532245171</v>
      </c>
      <c r="Q291" s="12">
        <v>100.0235141410691</v>
      </c>
      <c r="R291" s="12">
        <v>100</v>
      </c>
      <c r="S291" s="12">
        <v>99.98347337163159</v>
      </c>
      <c r="T291" s="12">
        <v>99.792312917612108</v>
      </c>
      <c r="U291" s="12">
        <v>99.686391982060869</v>
      </c>
      <c r="V291" s="12">
        <v>99.933931617621582</v>
      </c>
      <c r="W291" s="12">
        <v>99.985903479913873</v>
      </c>
      <c r="X291" s="12">
        <v>100.02670114917854</v>
      </c>
      <c r="Y291" s="12">
        <v>100.05788961300826</v>
      </c>
      <c r="Z291" s="12">
        <v>100.12567912776416</v>
      </c>
      <c r="AA291" s="12">
        <v>100.10071517140364</v>
      </c>
    </row>
    <row r="292" spans="1:27">
      <c r="A292" s="1" t="s">
        <v>522</v>
      </c>
      <c r="D292" s="1">
        <v>4</v>
      </c>
      <c r="E292" s="1" t="s">
        <v>859</v>
      </c>
      <c r="F292" s="1" t="s">
        <v>879</v>
      </c>
      <c r="G292" s="1" t="str">
        <f t="shared" si="19"/>
        <v>4연립다세대규모3</v>
      </c>
      <c r="H292" s="12">
        <v>100.00272435109379</v>
      </c>
      <c r="I292" s="12">
        <v>100.00272435109379</v>
      </c>
      <c r="J292" s="12">
        <v>100.03056609539566</v>
      </c>
      <c r="K292" s="12">
        <v>100.06842432505819</v>
      </c>
      <c r="L292" s="12">
        <v>100.19637767123781</v>
      </c>
      <c r="M292" s="12">
        <v>99.908841739442536</v>
      </c>
      <c r="N292" s="12">
        <v>99.942019628919866</v>
      </c>
      <c r="O292" s="12">
        <v>99.847124741489068</v>
      </c>
      <c r="P292" s="12">
        <v>99.744342403353144</v>
      </c>
      <c r="Q292" s="12">
        <v>99.958667572412324</v>
      </c>
      <c r="R292" s="12">
        <v>100</v>
      </c>
      <c r="S292" s="12">
        <v>99.723504204160278</v>
      </c>
      <c r="T292" s="12">
        <v>99.69276825418828</v>
      </c>
      <c r="U292" s="12">
        <v>99.646887822551221</v>
      </c>
      <c r="V292" s="12">
        <v>99.841686449861427</v>
      </c>
      <c r="W292" s="12">
        <v>100.04227981453188</v>
      </c>
      <c r="X292" s="12">
        <v>100.04543318410752</v>
      </c>
      <c r="Y292" s="12">
        <v>100.06085010568636</v>
      </c>
      <c r="Z292" s="12">
        <v>100.21889746839032</v>
      </c>
      <c r="AA292" s="12">
        <v>100.39921459897496</v>
      </c>
    </row>
    <row r="293" spans="1:27">
      <c r="A293" s="1" t="s">
        <v>853</v>
      </c>
      <c r="D293" s="1">
        <v>5</v>
      </c>
      <c r="E293" s="1" t="s">
        <v>859</v>
      </c>
      <c r="F293" s="1" t="s">
        <v>879</v>
      </c>
      <c r="G293" s="1" t="str">
        <f t="shared" si="19"/>
        <v>5연립다세대규모3</v>
      </c>
      <c r="H293" s="12">
        <v>99.359756485109983</v>
      </c>
      <c r="I293" s="12">
        <v>99.500676553982274</v>
      </c>
      <c r="J293" s="12">
        <v>99.649960003958142</v>
      </c>
      <c r="K293" s="12">
        <v>100.03996692736101</v>
      </c>
      <c r="L293" s="12">
        <v>100.03996692736101</v>
      </c>
      <c r="M293" s="12">
        <v>100.19715233681846</v>
      </c>
      <c r="N293" s="12">
        <v>100.20000439824716</v>
      </c>
      <c r="O293" s="12">
        <v>100.10076962503901</v>
      </c>
      <c r="P293" s="12">
        <v>100.06616050194665</v>
      </c>
      <c r="Q293" s="12">
        <v>100.06649894521978</v>
      </c>
      <c r="R293" s="12">
        <v>100</v>
      </c>
      <c r="S293" s="12">
        <v>100.1536442303595</v>
      </c>
      <c r="T293" s="12">
        <v>99.857386549585655</v>
      </c>
      <c r="U293" s="12">
        <v>99.712203522040937</v>
      </c>
      <c r="V293" s="12">
        <v>99.994229760489404</v>
      </c>
      <c r="W293" s="12">
        <v>99.949097084701251</v>
      </c>
      <c r="X293" s="12">
        <v>100.01446776702257</v>
      </c>
      <c r="Y293" s="12">
        <v>100.05595594383104</v>
      </c>
      <c r="Z293" s="12">
        <v>100.06483816164346</v>
      </c>
      <c r="AA293" s="12">
        <v>99.906222461855833</v>
      </c>
    </row>
    <row r="294" spans="1:27">
      <c r="A294" s="1" t="s">
        <v>524</v>
      </c>
      <c r="B294" s="1" t="s">
        <v>525</v>
      </c>
      <c r="D294" s="1">
        <v>6</v>
      </c>
      <c r="E294" s="1" t="s">
        <v>859</v>
      </c>
      <c r="F294" s="1" t="s">
        <v>879</v>
      </c>
      <c r="G294" s="1" t="str">
        <f t="shared" si="19"/>
        <v>6연립다세대규모3</v>
      </c>
      <c r="H294" s="12">
        <v>102.1893429538892</v>
      </c>
      <c r="I294" s="12">
        <v>102.13239819269657</v>
      </c>
      <c r="J294" s="12">
        <v>101.991405123948</v>
      </c>
      <c r="K294" s="12">
        <v>101.83758327432358</v>
      </c>
      <c r="L294" s="12">
        <v>101.28790397607703</v>
      </c>
      <c r="M294" s="12">
        <v>101.07629557463522</v>
      </c>
      <c r="N294" s="12">
        <v>100.86359900423878</v>
      </c>
      <c r="O294" s="12">
        <v>100.50781067073653</v>
      </c>
      <c r="P294" s="12">
        <v>100.14273705809546</v>
      </c>
      <c r="Q294" s="12">
        <v>100.14093092915581</v>
      </c>
      <c r="R294" s="12">
        <v>100</v>
      </c>
      <c r="S294" s="12">
        <v>99.580143560087322</v>
      </c>
      <c r="T294" s="12">
        <v>99.175511776220816</v>
      </c>
      <c r="U294" s="12">
        <v>98.981079987514647</v>
      </c>
      <c r="V294" s="12">
        <v>98.70949735351769</v>
      </c>
      <c r="W294" s="12">
        <v>98.75669719972457</v>
      </c>
      <c r="X294" s="12">
        <v>98.625875230529687</v>
      </c>
      <c r="Y294" s="12">
        <v>98.333456192723943</v>
      </c>
      <c r="Z294" s="12">
        <v>98.039249655766341</v>
      </c>
      <c r="AA294" s="12">
        <v>97.806848984206255</v>
      </c>
    </row>
    <row r="295" spans="1:27">
      <c r="A295" s="1" t="s">
        <v>524</v>
      </c>
      <c r="B295" s="1" t="s">
        <v>525</v>
      </c>
      <c r="C295" s="1" t="s">
        <v>526</v>
      </c>
      <c r="D295" s="1">
        <v>7</v>
      </c>
      <c r="E295" s="1" t="s">
        <v>859</v>
      </c>
      <c r="F295" s="1" t="s">
        <v>879</v>
      </c>
      <c r="G295" s="1" t="str">
        <f t="shared" si="19"/>
        <v>7연립다세대규모3</v>
      </c>
      <c r="H295" s="12">
        <v>102.07869544697701</v>
      </c>
      <c r="I295" s="12">
        <v>102.07869544697701</v>
      </c>
      <c r="J295" s="12">
        <v>102.12008313663635</v>
      </c>
      <c r="K295" s="12">
        <v>101.81799697173761</v>
      </c>
      <c r="L295" s="12">
        <v>100.92235755106432</v>
      </c>
      <c r="M295" s="12">
        <v>100.72776504375722</v>
      </c>
      <c r="N295" s="12">
        <v>100.56616574980767</v>
      </c>
      <c r="O295" s="12">
        <v>100.18478132320617</v>
      </c>
      <c r="P295" s="12">
        <v>100.01187148004564</v>
      </c>
      <c r="Q295" s="12">
        <v>100.09732617225694</v>
      </c>
      <c r="R295" s="12">
        <v>100</v>
      </c>
      <c r="S295" s="12">
        <v>99.975237963398072</v>
      </c>
      <c r="T295" s="12">
        <v>99.628667084733877</v>
      </c>
      <c r="U295" s="12">
        <v>99.468657430686108</v>
      </c>
      <c r="V295" s="12">
        <v>99.104997892483595</v>
      </c>
      <c r="W295" s="12">
        <v>99.189292454140244</v>
      </c>
      <c r="X295" s="12">
        <v>99.239522413913591</v>
      </c>
      <c r="Y295" s="12">
        <v>99.023326395809462</v>
      </c>
      <c r="Z295" s="12">
        <v>98.702249009964035</v>
      </c>
      <c r="AA295" s="12">
        <v>98.397133405096852</v>
      </c>
    </row>
    <row r="296" spans="1:27">
      <c r="A296" s="1" t="s">
        <v>524</v>
      </c>
      <c r="B296" s="1" t="s">
        <v>525</v>
      </c>
      <c r="C296" s="1" t="s">
        <v>527</v>
      </c>
      <c r="D296" s="1">
        <v>8</v>
      </c>
      <c r="E296" s="1" t="s">
        <v>859</v>
      </c>
      <c r="F296" s="1" t="s">
        <v>879</v>
      </c>
      <c r="G296" s="1" t="str">
        <f t="shared" si="19"/>
        <v>8연립다세대규모3</v>
      </c>
      <c r="H296" s="12">
        <v>100.20802695277492</v>
      </c>
      <c r="I296" s="12">
        <v>100.20802695277492</v>
      </c>
      <c r="J296" s="12">
        <v>100.20802695277492</v>
      </c>
      <c r="K296" s="12">
        <v>100.20802695277492</v>
      </c>
      <c r="L296" s="12">
        <v>100.18725413560685</v>
      </c>
      <c r="M296" s="12">
        <v>100.18725413560685</v>
      </c>
      <c r="N296" s="12">
        <v>100.18725413560685</v>
      </c>
      <c r="O296" s="12">
        <v>100.14548326701137</v>
      </c>
      <c r="P296" s="12">
        <v>100.20067237837907</v>
      </c>
      <c r="Q296" s="12">
        <v>100.10893375382085</v>
      </c>
      <c r="R296" s="12">
        <v>100</v>
      </c>
      <c r="S296" s="12">
        <v>100</v>
      </c>
      <c r="T296" s="12">
        <v>100</v>
      </c>
      <c r="U296" s="12">
        <v>100</v>
      </c>
      <c r="V296" s="12">
        <v>100</v>
      </c>
      <c r="W296" s="12">
        <v>100</v>
      </c>
      <c r="X296" s="12">
        <v>99.889866504841308</v>
      </c>
      <c r="Y296" s="12">
        <v>99.714977688731338</v>
      </c>
      <c r="Z296" s="12">
        <v>99.714977688731338</v>
      </c>
      <c r="AA296" s="12">
        <v>99.595601057492374</v>
      </c>
    </row>
    <row r="297" spans="1:27">
      <c r="A297" s="1" t="s">
        <v>524</v>
      </c>
      <c r="B297" s="1" t="s">
        <v>525</v>
      </c>
      <c r="C297" s="1" t="s">
        <v>528</v>
      </c>
      <c r="D297" s="1">
        <v>9</v>
      </c>
      <c r="E297" s="1" t="s">
        <v>859</v>
      </c>
      <c r="F297" s="1" t="s">
        <v>879</v>
      </c>
      <c r="G297" s="1" t="str">
        <f t="shared" si="19"/>
        <v>9연립다세대규모3</v>
      </c>
      <c r="H297" s="12">
        <v>101.3271928394043</v>
      </c>
      <c r="I297" s="12">
        <v>101.3271928394043</v>
      </c>
      <c r="J297" s="12">
        <v>101.42577256989789</v>
      </c>
      <c r="K297" s="12">
        <v>100.77334903866399</v>
      </c>
      <c r="L297" s="12">
        <v>100.31293598408894</v>
      </c>
      <c r="M297" s="12">
        <v>99.849582816654419</v>
      </c>
      <c r="N297" s="12">
        <v>99.66206838789239</v>
      </c>
      <c r="O297" s="12">
        <v>99.439537226446049</v>
      </c>
      <c r="P297" s="12">
        <v>99.439537226446049</v>
      </c>
      <c r="Q297" s="12">
        <v>100.15255716389701</v>
      </c>
      <c r="R297" s="12">
        <v>100</v>
      </c>
      <c r="S297" s="12">
        <v>99.939831308030548</v>
      </c>
      <c r="T297" s="12">
        <v>99.099942328897342</v>
      </c>
      <c r="U297" s="12">
        <v>98.713577668952453</v>
      </c>
      <c r="V297" s="12">
        <v>97.905271999943494</v>
      </c>
      <c r="W297" s="12">
        <v>98.444701615122426</v>
      </c>
      <c r="X297" s="12">
        <v>98.82985959278227</v>
      </c>
      <c r="Y297" s="12">
        <v>98.712831069917968</v>
      </c>
      <c r="Z297" s="12">
        <v>98.278325487076373</v>
      </c>
      <c r="AA297" s="12">
        <v>97.784578453464306</v>
      </c>
    </row>
    <row r="298" spans="1:27">
      <c r="A298" s="1" t="s">
        <v>524</v>
      </c>
      <c r="B298" s="1" t="s">
        <v>525</v>
      </c>
      <c r="C298" s="1" t="s">
        <v>529</v>
      </c>
      <c r="D298" s="1">
        <v>10</v>
      </c>
      <c r="E298" s="1" t="s">
        <v>859</v>
      </c>
      <c r="F298" s="1" t="s">
        <v>879</v>
      </c>
      <c r="G298" s="1" t="str">
        <f t="shared" si="19"/>
        <v>10연립다세대규모3</v>
      </c>
      <c r="H298" s="12">
        <v>105.42293522720159</v>
      </c>
      <c r="I298" s="12">
        <v>105.42293522720159</v>
      </c>
      <c r="J298" s="12">
        <v>105.42293522720159</v>
      </c>
      <c r="K298" s="12">
        <v>105.31793223418856</v>
      </c>
      <c r="L298" s="12">
        <v>102.70659856524257</v>
      </c>
      <c r="M298" s="12">
        <v>102.70659856524257</v>
      </c>
      <c r="N298" s="12">
        <v>102.39816848423752</v>
      </c>
      <c r="O298" s="12">
        <v>101.37729160364991</v>
      </c>
      <c r="P298" s="12">
        <v>100.67569617235559</v>
      </c>
      <c r="Q298" s="12">
        <v>100</v>
      </c>
      <c r="R298" s="12">
        <v>100</v>
      </c>
      <c r="S298" s="12">
        <v>100</v>
      </c>
      <c r="T298" s="12">
        <v>100</v>
      </c>
      <c r="U298" s="12">
        <v>100</v>
      </c>
      <c r="V298" s="12">
        <v>99.899193480059949</v>
      </c>
      <c r="W298" s="12">
        <v>99.392082241556238</v>
      </c>
      <c r="X298" s="12">
        <v>99.120888309164073</v>
      </c>
      <c r="Y298" s="12">
        <v>98.711293189255656</v>
      </c>
      <c r="Z298" s="12">
        <v>98.202463053730042</v>
      </c>
      <c r="AA298" s="12">
        <v>97.972210243910752</v>
      </c>
    </row>
    <row r="299" spans="1:27">
      <c r="A299" s="1" t="s">
        <v>524</v>
      </c>
      <c r="B299" s="1" t="s">
        <v>525</v>
      </c>
      <c r="C299" s="1" t="s">
        <v>530</v>
      </c>
      <c r="D299" s="1">
        <v>11</v>
      </c>
      <c r="E299" s="1" t="s">
        <v>859</v>
      </c>
      <c r="F299" s="1" t="s">
        <v>879</v>
      </c>
      <c r="G299" s="1" t="str">
        <f t="shared" si="19"/>
        <v>11연립다세대규모3</v>
      </c>
      <c r="H299" s="12">
        <v>102.3089493460168</v>
      </c>
      <c r="I299" s="12">
        <v>102.19041549294651</v>
      </c>
      <c r="J299" s="12">
        <v>101.85264699755899</v>
      </c>
      <c r="K299" s="12">
        <v>101.8587358288443</v>
      </c>
      <c r="L299" s="12">
        <v>101.68408975849275</v>
      </c>
      <c r="M299" s="12">
        <v>101.45397584409368</v>
      </c>
      <c r="N299" s="12">
        <v>101.18574056422496</v>
      </c>
      <c r="O299" s="12">
        <v>100.85777140160127</v>
      </c>
      <c r="P299" s="12">
        <v>100.2842315318955</v>
      </c>
      <c r="Q299" s="12">
        <v>100.18803452448455</v>
      </c>
      <c r="R299" s="12">
        <v>100</v>
      </c>
      <c r="S299" s="12">
        <v>99.145327051175897</v>
      </c>
      <c r="T299" s="12">
        <v>98.677111365373761</v>
      </c>
      <c r="U299" s="12">
        <v>98.445020934563246</v>
      </c>
      <c r="V299" s="12">
        <v>98.274251721955793</v>
      </c>
      <c r="W299" s="12">
        <v>98.280815515794046</v>
      </c>
      <c r="X299" s="12">
        <v>97.952125381241459</v>
      </c>
      <c r="Y299" s="12">
        <v>97.576646033561502</v>
      </c>
      <c r="Z299" s="12">
        <v>97.311725308467175</v>
      </c>
      <c r="AA299" s="12">
        <v>97.158623497650098</v>
      </c>
    </row>
    <row r="300" spans="1:27">
      <c r="A300" s="1" t="s">
        <v>524</v>
      </c>
      <c r="B300" s="1" t="s">
        <v>525</v>
      </c>
      <c r="C300" s="1" t="s">
        <v>531</v>
      </c>
      <c r="D300" s="1">
        <v>12</v>
      </c>
      <c r="E300" s="1" t="s">
        <v>859</v>
      </c>
      <c r="F300" s="1" t="s">
        <v>879</v>
      </c>
      <c r="G300" s="1" t="str">
        <f t="shared" si="19"/>
        <v>12연립다세대규모3</v>
      </c>
      <c r="H300" s="12">
        <v>101.43813441599846</v>
      </c>
      <c r="I300" s="12">
        <v>101.15420635540151</v>
      </c>
      <c r="J300" s="12">
        <v>100.9443368280221</v>
      </c>
      <c r="K300" s="12">
        <v>100.9443368280221</v>
      </c>
      <c r="L300" s="12">
        <v>100.9443368280221</v>
      </c>
      <c r="M300" s="12">
        <v>100.86098026658131</v>
      </c>
      <c r="N300" s="12">
        <v>100.86098026658131</v>
      </c>
      <c r="O300" s="12">
        <v>100.74601278676336</v>
      </c>
      <c r="P300" s="12">
        <v>100.74601278676336</v>
      </c>
      <c r="Q300" s="12">
        <v>100.43373358649826</v>
      </c>
      <c r="R300" s="12">
        <v>100</v>
      </c>
      <c r="S300" s="12">
        <v>99.322340722740847</v>
      </c>
      <c r="T300" s="12">
        <v>98.47515697723999</v>
      </c>
      <c r="U300" s="12">
        <v>98.1634458823074</v>
      </c>
      <c r="V300" s="12">
        <v>98.1634458823074</v>
      </c>
      <c r="W300" s="12">
        <v>98.029342146984973</v>
      </c>
      <c r="X300" s="12">
        <v>97.971129076171266</v>
      </c>
      <c r="Y300" s="12">
        <v>97.717314165173306</v>
      </c>
      <c r="Z300" s="12">
        <v>97.399011686896102</v>
      </c>
      <c r="AA300" s="12">
        <v>97.311372631762296</v>
      </c>
    </row>
    <row r="301" spans="1:27">
      <c r="A301" s="1" t="s">
        <v>524</v>
      </c>
      <c r="B301" s="1" t="s">
        <v>525</v>
      </c>
      <c r="C301" s="1" t="s">
        <v>532</v>
      </c>
      <c r="D301" s="1">
        <v>13</v>
      </c>
      <c r="E301" s="1" t="s">
        <v>859</v>
      </c>
      <c r="F301" s="1" t="s">
        <v>879</v>
      </c>
      <c r="G301" s="1" t="str">
        <f t="shared" si="19"/>
        <v>13연립다세대규모3</v>
      </c>
      <c r="H301" s="12">
        <v>102.7010219553229</v>
      </c>
      <c r="I301" s="12">
        <v>102.65750944165352</v>
      </c>
      <c r="J301" s="12">
        <v>102.26172255029266</v>
      </c>
      <c r="K301" s="12">
        <v>102.27057141033681</v>
      </c>
      <c r="L301" s="12">
        <v>102.01685338087299</v>
      </c>
      <c r="M301" s="12">
        <v>101.72044591078172</v>
      </c>
      <c r="N301" s="12">
        <v>101.33139648432341</v>
      </c>
      <c r="O301" s="12">
        <v>100.90781913427469</v>
      </c>
      <c r="P301" s="12">
        <v>100.07828857985616</v>
      </c>
      <c r="Q301" s="12">
        <v>100.07828857985616</v>
      </c>
      <c r="R301" s="12">
        <v>100</v>
      </c>
      <c r="S301" s="12">
        <v>99.069751356931334</v>
      </c>
      <c r="T301" s="12">
        <v>98.763571638559299</v>
      </c>
      <c r="U301" s="12">
        <v>98.565638412337975</v>
      </c>
      <c r="V301" s="12">
        <v>98.321658522840252</v>
      </c>
      <c r="W301" s="12">
        <v>98.388515187772569</v>
      </c>
      <c r="X301" s="12">
        <v>97.944002572350612</v>
      </c>
      <c r="Y301" s="12">
        <v>97.516573290643336</v>
      </c>
      <c r="Z301" s="12">
        <v>97.274434923675955</v>
      </c>
      <c r="AA301" s="12">
        <v>97.093397596299965</v>
      </c>
    </row>
    <row r="302" spans="1:27">
      <c r="A302" s="1" t="s">
        <v>524</v>
      </c>
      <c r="B302" s="1" t="s">
        <v>533</v>
      </c>
      <c r="D302" s="1">
        <v>14</v>
      </c>
      <c r="E302" s="1" t="s">
        <v>859</v>
      </c>
      <c r="F302" s="1" t="s">
        <v>879</v>
      </c>
      <c r="G302" s="1" t="str">
        <f t="shared" si="19"/>
        <v>14연립다세대규모3</v>
      </c>
      <c r="H302" s="12">
        <v>104.71160684859342</v>
      </c>
      <c r="I302" s="12">
        <v>104.52056871629215</v>
      </c>
      <c r="J302" s="12">
        <v>104.38428238346644</v>
      </c>
      <c r="K302" s="12">
        <v>103.9870667775984</v>
      </c>
      <c r="L302" s="12">
        <v>103.77576852857381</v>
      </c>
      <c r="M302" s="12">
        <v>103.64709436020472</v>
      </c>
      <c r="N302" s="12">
        <v>103.16021909980715</v>
      </c>
      <c r="O302" s="12">
        <v>102.91978446469012</v>
      </c>
      <c r="P302" s="12">
        <v>102.3072864376487</v>
      </c>
      <c r="Q302" s="12">
        <v>100.95418968960267</v>
      </c>
      <c r="R302" s="12">
        <v>100</v>
      </c>
      <c r="S302" s="12">
        <v>99.370246252771238</v>
      </c>
      <c r="T302" s="12">
        <v>98.203245385921321</v>
      </c>
      <c r="U302" s="12">
        <v>97.338169772713428</v>
      </c>
      <c r="V302" s="12">
        <v>96.530345287212995</v>
      </c>
      <c r="W302" s="12">
        <v>96.311858184939595</v>
      </c>
      <c r="X302" s="12">
        <v>96.423173188600941</v>
      </c>
      <c r="Y302" s="12">
        <v>96.223150867354917</v>
      </c>
      <c r="Z302" s="12">
        <v>95.880784922175877</v>
      </c>
      <c r="AA302" s="12">
        <v>95.633545785354301</v>
      </c>
    </row>
    <row r="303" spans="1:27">
      <c r="A303" s="1" t="s">
        <v>524</v>
      </c>
      <c r="B303" s="1" t="s">
        <v>533</v>
      </c>
      <c r="C303" s="1" t="s">
        <v>534</v>
      </c>
      <c r="D303" s="1">
        <v>15</v>
      </c>
      <c r="E303" s="1" t="s">
        <v>859</v>
      </c>
      <c r="F303" s="1" t="s">
        <v>879</v>
      </c>
      <c r="G303" s="1" t="str">
        <f t="shared" si="19"/>
        <v>15연립다세대규모3</v>
      </c>
      <c r="H303" s="12">
        <v>111.68092550525202</v>
      </c>
      <c r="I303" s="12">
        <v>111.26732122159841</v>
      </c>
      <c r="J303" s="12">
        <v>111.08614545125307</v>
      </c>
      <c r="K303" s="12">
        <v>110.29346578507628</v>
      </c>
      <c r="L303" s="12">
        <v>109.81062455372924</v>
      </c>
      <c r="M303" s="12">
        <v>109.29686567872407</v>
      </c>
      <c r="N303" s="12">
        <v>108.77177022515795</v>
      </c>
      <c r="O303" s="12">
        <v>107.80935134085529</v>
      </c>
      <c r="P303" s="12">
        <v>106.78163273026141</v>
      </c>
      <c r="Q303" s="12">
        <v>103.10451678126465</v>
      </c>
      <c r="R303" s="12">
        <v>100</v>
      </c>
      <c r="S303" s="12">
        <v>96.35322778101461</v>
      </c>
      <c r="T303" s="12">
        <v>93.370751213532785</v>
      </c>
      <c r="U303" s="12">
        <v>91.070864799150911</v>
      </c>
      <c r="V303" s="12">
        <v>89.37791567672663</v>
      </c>
      <c r="W303" s="12">
        <v>88.747975438529593</v>
      </c>
      <c r="X303" s="12">
        <v>88.535288430466878</v>
      </c>
      <c r="Y303" s="12">
        <v>88.327740030527863</v>
      </c>
      <c r="Z303" s="12">
        <v>88.127698060222727</v>
      </c>
      <c r="AA303" s="12">
        <v>87.511076491358253</v>
      </c>
    </row>
    <row r="304" spans="1:27">
      <c r="A304" s="1" t="s">
        <v>524</v>
      </c>
      <c r="B304" s="1" t="s">
        <v>533</v>
      </c>
      <c r="C304" s="1" t="s">
        <v>535</v>
      </c>
      <c r="D304" s="1">
        <v>16</v>
      </c>
      <c r="E304" s="1" t="s">
        <v>859</v>
      </c>
      <c r="F304" s="1" t="s">
        <v>879</v>
      </c>
      <c r="G304" s="1" t="str">
        <f t="shared" si="19"/>
        <v>16연립다세대규모3</v>
      </c>
      <c r="H304" s="12">
        <v>102.22231739395426</v>
      </c>
      <c r="I304" s="12">
        <v>102.22231739395426</v>
      </c>
      <c r="J304" s="12">
        <v>102.10413909194105</v>
      </c>
      <c r="K304" s="12">
        <v>102.10413909194105</v>
      </c>
      <c r="L304" s="12">
        <v>102.20590016594679</v>
      </c>
      <c r="M304" s="12">
        <v>102.42761952943731</v>
      </c>
      <c r="N304" s="12">
        <v>102.19597624245468</v>
      </c>
      <c r="O304" s="12">
        <v>101.94377113821383</v>
      </c>
      <c r="P304" s="12">
        <v>100.72758537732996</v>
      </c>
      <c r="Q304" s="12">
        <v>100.36229146696249</v>
      </c>
      <c r="R304" s="12">
        <v>100</v>
      </c>
      <c r="S304" s="12">
        <v>99.557416369631895</v>
      </c>
      <c r="T304" s="12">
        <v>99.125682309501286</v>
      </c>
      <c r="U304" s="12">
        <v>98.725589810193782</v>
      </c>
      <c r="V304" s="12">
        <v>98.180257830781485</v>
      </c>
      <c r="W304" s="12">
        <v>98.137423075656756</v>
      </c>
      <c r="X304" s="12">
        <v>97.785825254111316</v>
      </c>
      <c r="Y304" s="12">
        <v>97.302630991247781</v>
      </c>
      <c r="Z304" s="12">
        <v>96.73781547172247</v>
      </c>
      <c r="AA304" s="12">
        <v>96.506409448467906</v>
      </c>
    </row>
    <row r="305" spans="1:27">
      <c r="A305" s="1" t="s">
        <v>524</v>
      </c>
      <c r="B305" s="1" t="s">
        <v>533</v>
      </c>
      <c r="C305" s="1" t="s">
        <v>536</v>
      </c>
      <c r="D305" s="1">
        <v>17</v>
      </c>
      <c r="E305" s="1" t="s">
        <v>859</v>
      </c>
      <c r="F305" s="1" t="s">
        <v>879</v>
      </c>
      <c r="G305" s="1" t="str">
        <f t="shared" si="19"/>
        <v>17연립다세대규모3</v>
      </c>
      <c r="H305" s="12">
        <v>98.96856126772272</v>
      </c>
      <c r="I305" s="12">
        <v>98.96856126772272</v>
      </c>
      <c r="J305" s="12">
        <v>98.96856126772272</v>
      </c>
      <c r="K305" s="12">
        <v>98.601329718326937</v>
      </c>
      <c r="L305" s="12">
        <v>98.601329718326937</v>
      </c>
      <c r="M305" s="12">
        <v>98.601329718326937</v>
      </c>
      <c r="N305" s="12">
        <v>98.601329718326937</v>
      </c>
      <c r="O305" s="12">
        <v>100</v>
      </c>
      <c r="P305" s="12">
        <v>100</v>
      </c>
      <c r="Q305" s="12">
        <v>100</v>
      </c>
      <c r="R305" s="12">
        <v>100</v>
      </c>
      <c r="S305" s="12">
        <v>104.47094861480683</v>
      </c>
      <c r="T305" s="12">
        <v>104.47094861480683</v>
      </c>
      <c r="U305" s="12">
        <v>104.47094861480683</v>
      </c>
      <c r="V305" s="12">
        <v>104.47094861480683</v>
      </c>
      <c r="W305" s="12">
        <v>104.47094861480683</v>
      </c>
      <c r="X305" s="12">
        <v>105.62535878239869</v>
      </c>
      <c r="Y305" s="12">
        <v>105.39942192735326</v>
      </c>
      <c r="Z305" s="12">
        <v>105.39942192735326</v>
      </c>
      <c r="AA305" s="12">
        <v>105.39942192735326</v>
      </c>
    </row>
    <row r="306" spans="1:27">
      <c r="A306" s="1" t="s">
        <v>524</v>
      </c>
      <c r="B306" s="1" t="s">
        <v>533</v>
      </c>
      <c r="C306" s="1" t="s">
        <v>537</v>
      </c>
      <c r="D306" s="1">
        <v>18</v>
      </c>
      <c r="E306" s="1" t="s">
        <v>859</v>
      </c>
      <c r="F306" s="1" t="s">
        <v>879</v>
      </c>
      <c r="G306" s="1" t="str">
        <f t="shared" si="19"/>
        <v>18연립다세대규모3</v>
      </c>
      <c r="H306" s="12">
        <v>103.24849158511287</v>
      </c>
      <c r="I306" s="12">
        <v>103.24849158511287</v>
      </c>
      <c r="J306" s="12">
        <v>103.06623404919291</v>
      </c>
      <c r="K306" s="12">
        <v>102.32736036490725</v>
      </c>
      <c r="L306" s="12">
        <v>101.76251435630722</v>
      </c>
      <c r="M306" s="12">
        <v>101.57212528235914</v>
      </c>
      <c r="N306" s="12">
        <v>101.18810281128931</v>
      </c>
      <c r="O306" s="12">
        <v>100.2621254462556</v>
      </c>
      <c r="P306" s="12">
        <v>100.0657246493453</v>
      </c>
      <c r="Q306" s="12">
        <v>100</v>
      </c>
      <c r="R306" s="12">
        <v>100</v>
      </c>
      <c r="S306" s="12">
        <v>99.237907750326897</v>
      </c>
      <c r="T306" s="12">
        <v>98.821806730639878</v>
      </c>
      <c r="U306" s="12">
        <v>98.070735768023951</v>
      </c>
      <c r="V306" s="12">
        <v>97.917765802076033</v>
      </c>
      <c r="W306" s="12">
        <v>97.917765802076033</v>
      </c>
      <c r="X306" s="12">
        <v>97.917765802076033</v>
      </c>
      <c r="Y306" s="12">
        <v>97.694845085905541</v>
      </c>
      <c r="Z306" s="12">
        <v>97.069398100956832</v>
      </c>
      <c r="AA306" s="12">
        <v>97.069398100956832</v>
      </c>
    </row>
    <row r="307" spans="1:27">
      <c r="A307" s="1" t="s">
        <v>524</v>
      </c>
      <c r="B307" s="1" t="s">
        <v>533</v>
      </c>
      <c r="C307" s="1" t="s">
        <v>538</v>
      </c>
      <c r="D307" s="1">
        <v>19</v>
      </c>
      <c r="E307" s="1" t="s">
        <v>859</v>
      </c>
      <c r="F307" s="1" t="s">
        <v>879</v>
      </c>
      <c r="G307" s="1" t="str">
        <f t="shared" si="19"/>
        <v>19연립다세대규모3</v>
      </c>
      <c r="H307" s="12">
        <v>100.51311854759318</v>
      </c>
      <c r="I307" s="12">
        <v>100.51311854759318</v>
      </c>
      <c r="J307" s="12">
        <v>100.66980354154549</v>
      </c>
      <c r="K307" s="12">
        <v>100.48354281434986</v>
      </c>
      <c r="L307" s="12">
        <v>100.37870851116521</v>
      </c>
      <c r="M307" s="12">
        <v>100.37870851116521</v>
      </c>
      <c r="N307" s="12">
        <v>99.714690388098049</v>
      </c>
      <c r="O307" s="12">
        <v>99.714690388098049</v>
      </c>
      <c r="P307" s="12">
        <v>100</v>
      </c>
      <c r="Q307" s="12">
        <v>100</v>
      </c>
      <c r="R307" s="12">
        <v>100</v>
      </c>
      <c r="S307" s="12">
        <v>99.893446838577177</v>
      </c>
      <c r="T307" s="12">
        <v>99.893446838577177</v>
      </c>
      <c r="U307" s="12">
        <v>99.908168443403696</v>
      </c>
      <c r="V307" s="12">
        <v>99.922883543359859</v>
      </c>
      <c r="W307" s="12">
        <v>100.03326670586318</v>
      </c>
      <c r="X307" s="12">
        <v>100.03326670586318</v>
      </c>
      <c r="Y307" s="12">
        <v>100.03326670586318</v>
      </c>
      <c r="Z307" s="12">
        <v>100.03326670586318</v>
      </c>
      <c r="AA307" s="12">
        <v>100.03326670586318</v>
      </c>
    </row>
    <row r="308" spans="1:27">
      <c r="A308" s="1" t="s">
        <v>524</v>
      </c>
      <c r="B308" s="1" t="s">
        <v>533</v>
      </c>
      <c r="C308" s="1" t="s">
        <v>539</v>
      </c>
      <c r="D308" s="1">
        <v>20</v>
      </c>
      <c r="E308" s="1" t="s">
        <v>859</v>
      </c>
      <c r="F308" s="1" t="s">
        <v>879</v>
      </c>
      <c r="G308" s="1" t="str">
        <f t="shared" si="19"/>
        <v>20연립다세대규모3</v>
      </c>
      <c r="H308" s="12">
        <v>104.67617481218973</v>
      </c>
      <c r="I308" s="12">
        <v>104.17043694392801</v>
      </c>
      <c r="J308" s="12">
        <v>103.85373928944445</v>
      </c>
      <c r="K308" s="12">
        <v>103.81560219794711</v>
      </c>
      <c r="L308" s="12">
        <v>103.70734739591552</v>
      </c>
      <c r="M308" s="12">
        <v>103.70734739591552</v>
      </c>
      <c r="N308" s="12">
        <v>102.6513025858435</v>
      </c>
      <c r="O308" s="12">
        <v>102.0203368646436</v>
      </c>
      <c r="P308" s="12">
        <v>101.34947476407061</v>
      </c>
      <c r="Q308" s="12">
        <v>100</v>
      </c>
      <c r="R308" s="12">
        <v>100</v>
      </c>
      <c r="S308" s="12">
        <v>99.347359758980318</v>
      </c>
      <c r="T308" s="12">
        <v>98.512407826772218</v>
      </c>
      <c r="U308" s="12">
        <v>98.512407826772218</v>
      </c>
      <c r="V308" s="12">
        <v>97.395446911158089</v>
      </c>
      <c r="W308" s="12">
        <v>97.373998886845698</v>
      </c>
      <c r="X308" s="12">
        <v>97.287826756311006</v>
      </c>
      <c r="Y308" s="12">
        <v>97.287826756311006</v>
      </c>
      <c r="Z308" s="12">
        <v>96.644553574014594</v>
      </c>
      <c r="AA308" s="12">
        <v>96.644553574014594</v>
      </c>
    </row>
    <row r="309" spans="1:27">
      <c r="A309" s="1" t="s">
        <v>524</v>
      </c>
      <c r="B309" s="1" t="s">
        <v>533</v>
      </c>
      <c r="C309" s="1" t="s">
        <v>540</v>
      </c>
      <c r="D309" s="1">
        <v>21</v>
      </c>
      <c r="E309" s="1" t="s">
        <v>859</v>
      </c>
      <c r="F309" s="1" t="s">
        <v>879</v>
      </c>
      <c r="G309" s="1" t="str">
        <f t="shared" si="19"/>
        <v>21연립다세대규모3</v>
      </c>
      <c r="H309" s="12">
        <v>101.67765666389867</v>
      </c>
      <c r="I309" s="12">
        <v>101.67765666389867</v>
      </c>
      <c r="J309" s="12">
        <v>101.67765666389867</v>
      </c>
      <c r="K309" s="12">
        <v>101.67765666389867</v>
      </c>
      <c r="L309" s="12">
        <v>101.67765666389867</v>
      </c>
      <c r="M309" s="12">
        <v>101.67765666389867</v>
      </c>
      <c r="N309" s="12">
        <v>100.08924589014119</v>
      </c>
      <c r="O309" s="12">
        <v>100.99504938362078</v>
      </c>
      <c r="P309" s="12">
        <v>100.99504938362078</v>
      </c>
      <c r="Q309" s="12">
        <v>100</v>
      </c>
      <c r="R309" s="12">
        <v>100</v>
      </c>
      <c r="S309" s="12">
        <v>99.103120896511484</v>
      </c>
      <c r="T309" s="12">
        <v>98.580145631774926</v>
      </c>
      <c r="U309" s="12">
        <v>98.580145631774926</v>
      </c>
      <c r="V309" s="12">
        <v>98.580145631774926</v>
      </c>
      <c r="W309" s="12">
        <v>98.054381106278669</v>
      </c>
      <c r="X309" s="12">
        <v>100.25812550274071</v>
      </c>
      <c r="Y309" s="12">
        <v>100.69308687472494</v>
      </c>
      <c r="Z309" s="12">
        <v>100.69308687472494</v>
      </c>
      <c r="AA309" s="12">
        <v>100.25812550274071</v>
      </c>
    </row>
    <row r="310" spans="1:27">
      <c r="A310" s="1" t="s">
        <v>524</v>
      </c>
      <c r="B310" s="1" t="s">
        <v>541</v>
      </c>
      <c r="D310" s="1">
        <v>22</v>
      </c>
      <c r="E310" s="1" t="s">
        <v>859</v>
      </c>
      <c r="F310" s="1" t="s">
        <v>879</v>
      </c>
      <c r="G310" s="1" t="str">
        <f t="shared" si="19"/>
        <v>22연립다세대규모3</v>
      </c>
      <c r="H310" s="12">
        <v>99.601593625497998</v>
      </c>
      <c r="I310" s="12">
        <v>99.601593625497998</v>
      </c>
      <c r="J310" s="12">
        <v>99.601593625497998</v>
      </c>
      <c r="K310" s="12">
        <v>99.601593625497998</v>
      </c>
      <c r="L310" s="12">
        <v>99.601593625497998</v>
      </c>
      <c r="M310" s="12">
        <v>99.601593625497998</v>
      </c>
      <c r="N310" s="12">
        <v>99.601593625497998</v>
      </c>
      <c r="O310" s="12">
        <v>99.601593625497998</v>
      </c>
      <c r="P310" s="12">
        <v>99.601593625497998</v>
      </c>
      <c r="Q310" s="12">
        <v>100</v>
      </c>
      <c r="R310" s="12">
        <v>100</v>
      </c>
      <c r="S310" s="12">
        <v>100</v>
      </c>
      <c r="T310" s="12">
        <v>99.601593625498012</v>
      </c>
      <c r="U310" s="12">
        <v>99.601593625498012</v>
      </c>
      <c r="V310" s="12">
        <v>98.273572377158033</v>
      </c>
      <c r="W310" s="12">
        <v>99.601593625498012</v>
      </c>
      <c r="X310" s="12">
        <v>99.601593625498012</v>
      </c>
      <c r="Y310" s="12">
        <v>100.92961487383798</v>
      </c>
      <c r="Z310" s="12">
        <v>100.92961487383798</v>
      </c>
      <c r="AA310" s="12">
        <v>100.92961487383798</v>
      </c>
    </row>
    <row r="311" spans="1:27">
      <c r="A311" s="1" t="s">
        <v>524</v>
      </c>
      <c r="B311" s="1" t="s">
        <v>542</v>
      </c>
      <c r="D311" s="1">
        <v>23</v>
      </c>
      <c r="E311" s="1" t="s">
        <v>859</v>
      </c>
      <c r="F311" s="1" t="s">
        <v>879</v>
      </c>
      <c r="G311" s="1" t="str">
        <f t="shared" si="19"/>
        <v>23연립다세대규모3</v>
      </c>
      <c r="H311" s="12">
        <v>100.7896873385161</v>
      </c>
      <c r="I311" s="12">
        <v>100.7896873385161</v>
      </c>
      <c r="J311" s="12">
        <v>100.55851148379658</v>
      </c>
      <c r="K311" s="12">
        <v>100.05303463458154</v>
      </c>
      <c r="L311" s="12">
        <v>100.37831303474432</v>
      </c>
      <c r="M311" s="12">
        <v>100.06511487562207</v>
      </c>
      <c r="N311" s="12">
        <v>99.885514726541132</v>
      </c>
      <c r="O311" s="12">
        <v>99.660684648770754</v>
      </c>
      <c r="P311" s="12">
        <v>99.645723604976837</v>
      </c>
      <c r="Q311" s="12">
        <v>100.01694757645542</v>
      </c>
      <c r="R311" s="12">
        <v>100</v>
      </c>
      <c r="S311" s="12">
        <v>99.744776308391707</v>
      </c>
      <c r="T311" s="12">
        <v>99.687490261756906</v>
      </c>
      <c r="U311" s="12">
        <v>99.687490261756906</v>
      </c>
      <c r="V311" s="12">
        <v>100.10041570201102</v>
      </c>
      <c r="W311" s="12">
        <v>99.796692186669432</v>
      </c>
      <c r="X311" s="12">
        <v>99.877957590306238</v>
      </c>
      <c r="Y311" s="12">
        <v>99.877957590306238</v>
      </c>
      <c r="Z311" s="12">
        <v>100.20116492998889</v>
      </c>
      <c r="AA311" s="12">
        <v>100.3736597396897</v>
      </c>
    </row>
    <row r="312" spans="1:27">
      <c r="A312" s="1" t="s">
        <v>524</v>
      </c>
      <c r="B312" s="1" t="s">
        <v>542</v>
      </c>
      <c r="C312" s="1" t="s">
        <v>543</v>
      </c>
      <c r="D312" s="1">
        <v>24</v>
      </c>
      <c r="E312" s="1" t="s">
        <v>859</v>
      </c>
      <c r="F312" s="1" t="s">
        <v>879</v>
      </c>
      <c r="G312" s="1" t="str">
        <f t="shared" si="19"/>
        <v>24연립다세대규모3</v>
      </c>
      <c r="H312" s="12">
        <v>105.53659991975067</v>
      </c>
      <c r="I312" s="12">
        <v>105.53659991975067</v>
      </c>
      <c r="J312" s="12">
        <v>105.04601564422073</v>
      </c>
      <c r="K312" s="12">
        <v>103.97736848739324</v>
      </c>
      <c r="L312" s="12">
        <v>103.69860477365833</v>
      </c>
      <c r="M312" s="12">
        <v>103.55809124272545</v>
      </c>
      <c r="N312" s="12">
        <v>103.34868384384202</v>
      </c>
      <c r="O312" s="12">
        <v>103.04485809117072</v>
      </c>
      <c r="P312" s="12">
        <v>101.63751656548807</v>
      </c>
      <c r="Q312" s="12">
        <v>101.19081180250939</v>
      </c>
      <c r="R312" s="12">
        <v>100</v>
      </c>
      <c r="S312" s="12">
        <v>99.735446027442649</v>
      </c>
      <c r="T312" s="12">
        <v>99.463387253325877</v>
      </c>
      <c r="U312" s="12">
        <v>99.463387253325877</v>
      </c>
      <c r="V312" s="12">
        <v>100.29832900714442</v>
      </c>
      <c r="W312" s="12">
        <v>100.15765758515901</v>
      </c>
      <c r="X312" s="12">
        <v>100.32266285833006</v>
      </c>
      <c r="Y312" s="12">
        <v>100.32266285833006</v>
      </c>
      <c r="Z312" s="12">
        <v>100.15765758515901</v>
      </c>
      <c r="AA312" s="12">
        <v>100.50664742972022</v>
      </c>
    </row>
    <row r="313" spans="1:27">
      <c r="A313" s="1" t="s">
        <v>524</v>
      </c>
      <c r="B313" s="1" t="s">
        <v>542</v>
      </c>
      <c r="C313" s="1" t="s">
        <v>544</v>
      </c>
      <c r="D313" s="1">
        <v>25</v>
      </c>
      <c r="E313" s="1" t="s">
        <v>859</v>
      </c>
      <c r="F313" s="1" t="s">
        <v>879</v>
      </c>
      <c r="G313" s="1" t="str">
        <f t="shared" si="19"/>
        <v>25연립다세대규모3</v>
      </c>
      <c r="H313" s="12">
        <v>101.25137219785644</v>
      </c>
      <c r="I313" s="12">
        <v>101.25137219785644</v>
      </c>
      <c r="J313" s="12">
        <v>101.25137219785644</v>
      </c>
      <c r="K313" s="12">
        <v>101.25137219785644</v>
      </c>
      <c r="L313" s="12">
        <v>101.25137219785644</v>
      </c>
      <c r="M313" s="12">
        <v>100.56022847309863</v>
      </c>
      <c r="N313" s="12">
        <v>100.33651244854526</v>
      </c>
      <c r="O313" s="12">
        <v>100.11229649804443</v>
      </c>
      <c r="P313" s="12">
        <v>100</v>
      </c>
      <c r="Q313" s="12">
        <v>100</v>
      </c>
      <c r="R313" s="12">
        <v>100</v>
      </c>
      <c r="S313" s="12">
        <v>99.654575824487949</v>
      </c>
      <c r="T313" s="12">
        <v>99.654575824487949</v>
      </c>
      <c r="U313" s="12">
        <v>99.654575824487949</v>
      </c>
      <c r="V313" s="12">
        <v>99.654575824487949</v>
      </c>
      <c r="W313" s="12">
        <v>99.436615235225105</v>
      </c>
      <c r="X313" s="12">
        <v>99.436615235225105</v>
      </c>
      <c r="Y313" s="12">
        <v>99.436615235225105</v>
      </c>
      <c r="Z313" s="12">
        <v>100.56022847309865</v>
      </c>
      <c r="AA313" s="12">
        <v>100.56022847309865</v>
      </c>
    </row>
    <row r="314" spans="1:27">
      <c r="A314" s="1" t="s">
        <v>524</v>
      </c>
      <c r="B314" s="1" t="s">
        <v>542</v>
      </c>
      <c r="C314" s="1" t="s">
        <v>545</v>
      </c>
      <c r="D314" s="1">
        <v>26</v>
      </c>
      <c r="E314" s="1" t="s">
        <v>859</v>
      </c>
      <c r="F314" s="1" t="s">
        <v>879</v>
      </c>
      <c r="G314" s="1" t="str">
        <f t="shared" si="19"/>
        <v>26연립다세대규모3</v>
      </c>
      <c r="H314" s="12">
        <v>85.561497326203209</v>
      </c>
      <c r="I314" s="12">
        <v>85.561497326203209</v>
      </c>
      <c r="J314" s="12">
        <v>85.561497326203209</v>
      </c>
      <c r="K314" s="12">
        <v>85.561497326203209</v>
      </c>
      <c r="L314" s="12">
        <v>88.235294117647058</v>
      </c>
      <c r="M314" s="12">
        <v>88.235294117647058</v>
      </c>
      <c r="N314" s="12">
        <v>88.235294117647058</v>
      </c>
      <c r="O314" s="12">
        <v>88.235294117647058</v>
      </c>
      <c r="P314" s="12">
        <v>92.513368983957221</v>
      </c>
      <c r="Q314" s="12">
        <v>96.256684491978604</v>
      </c>
      <c r="R314" s="12">
        <v>100</v>
      </c>
      <c r="S314" s="12">
        <v>100</v>
      </c>
      <c r="T314" s="12">
        <v>100.53475935828877</v>
      </c>
      <c r="U314" s="12">
        <v>100.53475935828877</v>
      </c>
      <c r="V314" s="12">
        <v>100.53475935828877</v>
      </c>
      <c r="W314" s="12">
        <v>99.465240641711233</v>
      </c>
      <c r="X314" s="12">
        <v>99.465240641711233</v>
      </c>
      <c r="Y314" s="12">
        <v>99.465240641711233</v>
      </c>
      <c r="Z314" s="12">
        <v>99.465240641711233</v>
      </c>
      <c r="AA314" s="12">
        <v>99.465240641711233</v>
      </c>
    </row>
    <row r="315" spans="1:27">
      <c r="A315" s="1" t="s">
        <v>524</v>
      </c>
      <c r="B315" s="1" t="s">
        <v>546</v>
      </c>
      <c r="D315" s="1">
        <v>27</v>
      </c>
      <c r="E315" s="1" t="s">
        <v>859</v>
      </c>
      <c r="F315" s="1" t="s">
        <v>879</v>
      </c>
      <c r="G315" s="1" t="str">
        <f t="shared" si="19"/>
        <v>27연립다세대규모3</v>
      </c>
      <c r="H315" s="12">
        <v>102.34507101320901</v>
      </c>
      <c r="I315" s="12">
        <v>102.34507101320901</v>
      </c>
      <c r="J315" s="12">
        <v>102.24257206539347</v>
      </c>
      <c r="K315" s="12">
        <v>102.13976391923821</v>
      </c>
      <c r="L315" s="12">
        <v>102.0366443895857</v>
      </c>
      <c r="M315" s="12">
        <v>100.33811581214488</v>
      </c>
      <c r="N315" s="12">
        <v>99.919962099815436</v>
      </c>
      <c r="O315" s="12">
        <v>99.610129030419699</v>
      </c>
      <c r="P315" s="12">
        <v>99.610129030419699</v>
      </c>
      <c r="Q315" s="12">
        <v>99.610129030419699</v>
      </c>
      <c r="R315" s="12">
        <v>100</v>
      </c>
      <c r="S315" s="12">
        <v>99.895670176181653</v>
      </c>
      <c r="T315" s="12">
        <v>100.09086153003398</v>
      </c>
      <c r="U315" s="12">
        <v>100.09086153003398</v>
      </c>
      <c r="V315" s="12">
        <v>99.852417171990382</v>
      </c>
      <c r="W315" s="12">
        <v>100.04536960250752</v>
      </c>
      <c r="X315" s="12">
        <v>99.843596401586325</v>
      </c>
      <c r="Y315" s="12">
        <v>99.843596401586325</v>
      </c>
      <c r="Z315" s="12">
        <v>99.460148399901044</v>
      </c>
      <c r="AA315" s="12">
        <v>99.007904105794069</v>
      </c>
    </row>
    <row r="316" spans="1:27">
      <c r="A316" s="1" t="s">
        <v>524</v>
      </c>
      <c r="B316" s="1" t="s">
        <v>547</v>
      </c>
      <c r="D316" s="1">
        <v>28</v>
      </c>
      <c r="E316" s="1" t="s">
        <v>859</v>
      </c>
      <c r="F316" s="1" t="s">
        <v>879</v>
      </c>
      <c r="G316" s="1" t="str">
        <f t="shared" si="19"/>
        <v>28연립다세대규모3</v>
      </c>
      <c r="H316" s="12">
        <v>97.858021687253228</v>
      </c>
      <c r="I316" s="12">
        <v>97.858021687253228</v>
      </c>
      <c r="J316" s="12">
        <v>98.643607579283568</v>
      </c>
      <c r="K316" s="12">
        <v>98.950505475452687</v>
      </c>
      <c r="L316" s="12">
        <v>98.950505475452687</v>
      </c>
      <c r="M316" s="12">
        <v>98.950505475452687</v>
      </c>
      <c r="N316" s="12">
        <v>100</v>
      </c>
      <c r="O316" s="12">
        <v>100</v>
      </c>
      <c r="P316" s="12">
        <v>100</v>
      </c>
      <c r="Q316" s="12">
        <v>100</v>
      </c>
      <c r="R316" s="12">
        <v>100</v>
      </c>
      <c r="S316" s="12">
        <v>100</v>
      </c>
      <c r="T316" s="12">
        <v>100</v>
      </c>
      <c r="U316" s="12">
        <v>100</v>
      </c>
      <c r="V316" s="12">
        <v>100</v>
      </c>
      <c r="W316" s="12">
        <v>100.39762215651984</v>
      </c>
      <c r="X316" s="12">
        <v>100.39762215651984</v>
      </c>
      <c r="Y316" s="12">
        <v>100.39762215651984</v>
      </c>
      <c r="Z316" s="12">
        <v>100</v>
      </c>
      <c r="AA316" s="12">
        <v>100</v>
      </c>
    </row>
    <row r="317" spans="1:27">
      <c r="A317" s="1" t="s">
        <v>524</v>
      </c>
      <c r="B317" s="1" t="s">
        <v>548</v>
      </c>
      <c r="D317" s="1">
        <v>29</v>
      </c>
      <c r="E317" s="1" t="s">
        <v>859</v>
      </c>
      <c r="F317" s="1" t="s">
        <v>879</v>
      </c>
      <c r="G317" s="1" t="str">
        <f t="shared" si="19"/>
        <v>29연립다세대규모3</v>
      </c>
      <c r="H317" s="12">
        <v>99.730820507703555</v>
      </c>
      <c r="I317" s="12">
        <v>99.730820507703555</v>
      </c>
      <c r="J317" s="12">
        <v>99.730820507703555</v>
      </c>
      <c r="K317" s="12">
        <v>100.40241611281235</v>
      </c>
      <c r="L317" s="12">
        <v>100.40241611281235</v>
      </c>
      <c r="M317" s="12">
        <v>100.40241611281235</v>
      </c>
      <c r="N317" s="12">
        <v>100.40241611281235</v>
      </c>
      <c r="O317" s="12">
        <v>100.40241611281235</v>
      </c>
      <c r="P317" s="12">
        <v>100</v>
      </c>
      <c r="Q317" s="12">
        <v>100</v>
      </c>
      <c r="R317" s="12">
        <v>100</v>
      </c>
      <c r="S317" s="12">
        <v>99.730820507703569</v>
      </c>
      <c r="T317" s="12">
        <v>99.730820507703569</v>
      </c>
      <c r="U317" s="12">
        <v>99.730820507703569</v>
      </c>
      <c r="V317" s="12">
        <v>100.12894911868845</v>
      </c>
      <c r="W317" s="12">
        <v>101.4730219986987</v>
      </c>
      <c r="X317" s="12">
        <v>101.4730219986987</v>
      </c>
      <c r="Y317" s="12">
        <v>101.4730219986987</v>
      </c>
      <c r="Z317" s="12">
        <v>102.27519275837832</v>
      </c>
      <c r="AA317" s="12">
        <v>103.07112065937041</v>
      </c>
    </row>
    <row r="318" spans="1:27">
      <c r="A318" s="1" t="s">
        <v>524</v>
      </c>
      <c r="B318" s="1" t="s">
        <v>549</v>
      </c>
      <c r="D318" s="1">
        <v>30</v>
      </c>
      <c r="E318" s="1" t="s">
        <v>859</v>
      </c>
      <c r="F318" s="1" t="s">
        <v>879</v>
      </c>
      <c r="G318" s="1" t="str">
        <f t="shared" si="19"/>
        <v>30연립다세대규모3</v>
      </c>
      <c r="H318" s="12">
        <v>96.898346594951036</v>
      </c>
      <c r="I318" s="12">
        <v>96.898346594951036</v>
      </c>
      <c r="J318" s="12">
        <v>97.500513175304391</v>
      </c>
      <c r="K318" s="12">
        <v>98.150885659251472</v>
      </c>
      <c r="L318" s="12">
        <v>98.150885659251472</v>
      </c>
      <c r="M318" s="12">
        <v>98.60062218927618</v>
      </c>
      <c r="N318" s="12">
        <v>99.239868405030407</v>
      </c>
      <c r="O318" s="12">
        <v>99.568484435203189</v>
      </c>
      <c r="P318" s="12">
        <v>99.568484435203189</v>
      </c>
      <c r="Q318" s="12">
        <v>100</v>
      </c>
      <c r="R318" s="12">
        <v>100</v>
      </c>
      <c r="S318" s="12">
        <v>99.327433480807883</v>
      </c>
      <c r="T318" s="12">
        <v>99.104474029507969</v>
      </c>
      <c r="U318" s="12">
        <v>98.76764841834553</v>
      </c>
      <c r="V318" s="12">
        <v>98.436664439430842</v>
      </c>
      <c r="W318" s="12">
        <v>98.221735172993448</v>
      </c>
      <c r="X318" s="12">
        <v>98.172265626271511</v>
      </c>
      <c r="Y318" s="12">
        <v>98.284206927028279</v>
      </c>
      <c r="Z318" s="12">
        <v>97.671796568461488</v>
      </c>
      <c r="AA318" s="12">
        <v>97.555390109264621</v>
      </c>
    </row>
    <row r="319" spans="1:27">
      <c r="A319" s="1" t="s">
        <v>524</v>
      </c>
      <c r="B319" s="1" t="s">
        <v>917</v>
      </c>
      <c r="D319" s="1">
        <v>31</v>
      </c>
      <c r="E319" s="1" t="s">
        <v>771</v>
      </c>
      <c r="F319" s="1" t="s">
        <v>879</v>
      </c>
      <c r="G319" s="1" t="str">
        <f t="shared" ref="G319" si="22">D319&amp;E319&amp;F319</f>
        <v>31연립다세대규모3</v>
      </c>
    </row>
    <row r="320" spans="1:27">
      <c r="A320" s="1" t="s">
        <v>524</v>
      </c>
      <c r="B320" s="1" t="s">
        <v>550</v>
      </c>
      <c r="D320" s="1">
        <v>32</v>
      </c>
      <c r="E320" s="1" t="s">
        <v>859</v>
      </c>
      <c r="F320" s="1" t="s">
        <v>879</v>
      </c>
      <c r="G320" s="1" t="str">
        <f t="shared" si="19"/>
        <v>32연립다세대규모3</v>
      </c>
      <c r="H320" s="12">
        <v>100.99298259608776</v>
      </c>
      <c r="I320" s="12">
        <v>100.99298259608776</v>
      </c>
      <c r="J320" s="12">
        <v>100.99298259608776</v>
      </c>
      <c r="K320" s="12">
        <v>100.99298259608776</v>
      </c>
      <c r="L320" s="12">
        <v>100.99298259608776</v>
      </c>
      <c r="M320" s="12">
        <v>100.99298259608776</v>
      </c>
      <c r="N320" s="12">
        <v>100.99298259608776</v>
      </c>
      <c r="O320" s="12">
        <v>100.04906772131845</v>
      </c>
      <c r="P320" s="12">
        <v>100.04906772131845</v>
      </c>
      <c r="Q320" s="12">
        <v>100</v>
      </c>
      <c r="R320" s="12">
        <v>100</v>
      </c>
      <c r="S320" s="12">
        <v>100</v>
      </c>
      <c r="T320" s="12">
        <v>100</v>
      </c>
      <c r="U320" s="12">
        <v>99.684540490602913</v>
      </c>
      <c r="V320" s="12">
        <v>100.89324868838365</v>
      </c>
      <c r="W320" s="12">
        <v>99.340797966211184</v>
      </c>
      <c r="X320" s="12">
        <v>99.655169675558525</v>
      </c>
      <c r="Y320" s="12">
        <v>99.85250716056845</v>
      </c>
      <c r="Z320" s="12">
        <v>99.85250716056845</v>
      </c>
      <c r="AA320" s="12">
        <v>99.85250716056845</v>
      </c>
    </row>
    <row r="321" spans="1:27">
      <c r="A321" s="1" t="s">
        <v>524</v>
      </c>
      <c r="B321" s="1" t="s">
        <v>551</v>
      </c>
      <c r="D321" s="1">
        <v>33</v>
      </c>
      <c r="E321" s="1" t="s">
        <v>859</v>
      </c>
      <c r="F321" s="1" t="s">
        <v>879</v>
      </c>
      <c r="G321" s="1" t="str">
        <f t="shared" si="19"/>
        <v>33연립다세대규모3</v>
      </c>
      <c r="H321" s="12">
        <v>100.41928905068676</v>
      </c>
      <c r="I321" s="12">
        <v>100.41928905068676</v>
      </c>
      <c r="J321" s="12">
        <v>100.41928905068676</v>
      </c>
      <c r="K321" s="12">
        <v>100.41928905068676</v>
      </c>
      <c r="L321" s="12">
        <v>100.41928905068676</v>
      </c>
      <c r="M321" s="12">
        <v>100.41928905068676</v>
      </c>
      <c r="N321" s="12">
        <v>100.41928905068676</v>
      </c>
      <c r="O321" s="12">
        <v>100</v>
      </c>
      <c r="P321" s="12">
        <v>100</v>
      </c>
      <c r="Q321" s="12">
        <v>100</v>
      </c>
      <c r="R321" s="12">
        <v>100</v>
      </c>
      <c r="S321" s="12">
        <v>100.99504938362078</v>
      </c>
      <c r="T321" s="12">
        <v>100.56980518170309</v>
      </c>
      <c r="U321" s="12">
        <v>100.56980518170309</v>
      </c>
      <c r="V321" s="12">
        <v>100.56980518170309</v>
      </c>
      <c r="W321" s="12">
        <v>101.24228365658293</v>
      </c>
      <c r="X321" s="12">
        <v>101.24228365658293</v>
      </c>
      <c r="Y321" s="12">
        <v>101.24228365658293</v>
      </c>
      <c r="Z321" s="12">
        <v>101.24228365658293</v>
      </c>
      <c r="AA321" s="12">
        <v>100.91430760299352</v>
      </c>
    </row>
    <row r="322" spans="1:27">
      <c r="A322" s="1" t="s">
        <v>524</v>
      </c>
      <c r="B322" s="1" t="s">
        <v>552</v>
      </c>
      <c r="D322" s="1">
        <v>34</v>
      </c>
      <c r="E322" s="1" t="s">
        <v>859</v>
      </c>
      <c r="F322" s="1" t="s">
        <v>879</v>
      </c>
      <c r="G322" s="1" t="str">
        <f t="shared" si="19"/>
        <v>34연립다세대규모3</v>
      </c>
      <c r="H322" s="12">
        <v>100.67741269374811</v>
      </c>
      <c r="I322" s="12">
        <v>100.67741269374811</v>
      </c>
      <c r="J322" s="12">
        <v>100.67741269374811</v>
      </c>
      <c r="K322" s="12">
        <v>100.9165523396647</v>
      </c>
      <c r="L322" s="12">
        <v>100.9165523396647</v>
      </c>
      <c r="M322" s="12">
        <v>101.86196151350096</v>
      </c>
      <c r="N322" s="12">
        <v>101.21077135821967</v>
      </c>
      <c r="O322" s="12">
        <v>100</v>
      </c>
      <c r="P322" s="12">
        <v>100</v>
      </c>
      <c r="Q322" s="12">
        <v>100</v>
      </c>
      <c r="R322" s="12">
        <v>100</v>
      </c>
      <c r="S322" s="12">
        <v>99.323787802106949</v>
      </c>
      <c r="T322" s="12">
        <v>99.323787802106949</v>
      </c>
      <c r="U322" s="12">
        <v>99.323787802106949</v>
      </c>
      <c r="V322" s="12">
        <v>99.323787802106949</v>
      </c>
      <c r="W322" s="12">
        <v>99.610852368920717</v>
      </c>
      <c r="X322" s="12">
        <v>99.610852368920717</v>
      </c>
      <c r="Y322" s="12">
        <v>99.546110049002351</v>
      </c>
      <c r="Z322" s="12">
        <v>99.362445222124038</v>
      </c>
      <c r="AA322" s="12">
        <v>99.112789785106457</v>
      </c>
    </row>
    <row r="323" spans="1:27">
      <c r="A323" s="1" t="s">
        <v>524</v>
      </c>
      <c r="B323" s="1" t="s">
        <v>553</v>
      </c>
      <c r="D323" s="1">
        <v>35</v>
      </c>
      <c r="E323" s="1" t="s">
        <v>859</v>
      </c>
      <c r="F323" s="1" t="s">
        <v>879</v>
      </c>
      <c r="G323" s="1" t="str">
        <f t="shared" si="19"/>
        <v>35연립다세대규모3</v>
      </c>
      <c r="H323" s="12">
        <v>100.76658043850546</v>
      </c>
      <c r="I323" s="12">
        <v>101.30544940347252</v>
      </c>
      <c r="J323" s="12">
        <v>101.83864580024942</v>
      </c>
      <c r="K323" s="12">
        <v>102.62812417374056</v>
      </c>
      <c r="L323" s="12">
        <v>102.62812417374056</v>
      </c>
      <c r="M323" s="12">
        <v>102.62812417374056</v>
      </c>
      <c r="N323" s="12">
        <v>102.62812417374056</v>
      </c>
      <c r="O323" s="12">
        <v>101.89504111900817</v>
      </c>
      <c r="P323" s="12">
        <v>100.74352172364122</v>
      </c>
      <c r="Q323" s="12">
        <v>100.37313778538227</v>
      </c>
      <c r="R323" s="12">
        <v>100</v>
      </c>
      <c r="S323" s="12">
        <v>99.476430197409798</v>
      </c>
      <c r="T323" s="12">
        <v>97.910358029361618</v>
      </c>
      <c r="U323" s="12">
        <v>97.646447428541506</v>
      </c>
      <c r="V323" s="12">
        <v>97.381102513373193</v>
      </c>
      <c r="W323" s="12">
        <v>97.346159946915762</v>
      </c>
      <c r="X323" s="12">
        <v>97.077246532908589</v>
      </c>
      <c r="Y323" s="12">
        <v>97.077246532908589</v>
      </c>
      <c r="Z323" s="12">
        <v>97.077246532908589</v>
      </c>
      <c r="AA323" s="12">
        <v>97.077246532908589</v>
      </c>
    </row>
    <row r="324" spans="1:27">
      <c r="A324" s="1" t="s">
        <v>524</v>
      </c>
      <c r="B324" s="1" t="s">
        <v>554</v>
      </c>
      <c r="D324" s="1">
        <v>36</v>
      </c>
      <c r="E324" s="1" t="s">
        <v>859</v>
      </c>
      <c r="F324" s="1" t="s">
        <v>879</v>
      </c>
      <c r="G324" s="1" t="str">
        <f t="shared" si="19"/>
        <v>36연립다세대규모3</v>
      </c>
      <c r="H324" s="12">
        <v>97.257794434962463</v>
      </c>
      <c r="I324" s="12">
        <v>97.257794434962463</v>
      </c>
      <c r="J324" s="12">
        <v>97.727079358405987</v>
      </c>
      <c r="K324" s="12">
        <v>99.208017658656757</v>
      </c>
      <c r="L324" s="12">
        <v>99.208017658656757</v>
      </c>
      <c r="M324" s="12">
        <v>99.208017658656757</v>
      </c>
      <c r="N324" s="12">
        <v>99.208017658656757</v>
      </c>
      <c r="O324" s="12">
        <v>100.49505757347703</v>
      </c>
      <c r="P324" s="12">
        <v>100.49505757347703</v>
      </c>
      <c r="Q324" s="12">
        <v>100.49505757347703</v>
      </c>
      <c r="R324" s="12">
        <v>100</v>
      </c>
      <c r="S324" s="12">
        <v>101.136460926689</v>
      </c>
      <c r="T324" s="12">
        <v>101.136460926689</v>
      </c>
      <c r="U324" s="12">
        <v>100.57144097575468</v>
      </c>
      <c r="V324" s="12">
        <v>100.53790598127929</v>
      </c>
      <c r="W324" s="12">
        <v>100.46154804862748</v>
      </c>
      <c r="X324" s="12">
        <v>100.46154804862748</v>
      </c>
      <c r="Y324" s="12">
        <v>100.49505757347701</v>
      </c>
      <c r="Z324" s="12">
        <v>101.06932751106012</v>
      </c>
      <c r="AA324" s="12">
        <v>101.06932751106012</v>
      </c>
    </row>
    <row r="325" spans="1:27">
      <c r="A325" s="1" t="s">
        <v>524</v>
      </c>
      <c r="B325" s="1" t="s">
        <v>918</v>
      </c>
      <c r="D325" s="1">
        <v>37</v>
      </c>
      <c r="E325" s="1" t="s">
        <v>771</v>
      </c>
      <c r="F325" s="1" t="s">
        <v>879</v>
      </c>
      <c r="G325" s="1" t="str">
        <f t="shared" ref="G325" si="23">D325&amp;E325&amp;F325</f>
        <v>37연립다세대규모3</v>
      </c>
    </row>
    <row r="326" spans="1:27">
      <c r="A326" s="1" t="s">
        <v>524</v>
      </c>
      <c r="B326" s="1" t="s">
        <v>556</v>
      </c>
      <c r="D326" s="1">
        <v>38</v>
      </c>
      <c r="E326" s="1" t="s">
        <v>859</v>
      </c>
      <c r="F326" s="1" t="s">
        <v>879</v>
      </c>
      <c r="G326" s="1" t="str">
        <f t="shared" si="19"/>
        <v>38연립다세대규모3</v>
      </c>
      <c r="H326" s="12">
        <v>97.86493136276512</v>
      </c>
      <c r="I326" s="12">
        <v>97.86493136276512</v>
      </c>
      <c r="J326" s="12">
        <v>98.066223825654021</v>
      </c>
      <c r="K326" s="12">
        <v>98.042032743740592</v>
      </c>
      <c r="L326" s="12">
        <v>98.042032743740592</v>
      </c>
      <c r="M326" s="12">
        <v>98.042032743740592</v>
      </c>
      <c r="N326" s="12">
        <v>98.44154241989763</v>
      </c>
      <c r="O326" s="12">
        <v>99.432961919856439</v>
      </c>
      <c r="P326" s="12">
        <v>99.807406547608977</v>
      </c>
      <c r="Q326" s="12">
        <v>99.854492002962871</v>
      </c>
      <c r="R326" s="12">
        <v>100</v>
      </c>
      <c r="S326" s="12">
        <v>100.37555112759593</v>
      </c>
      <c r="T326" s="12">
        <v>99.848291651917251</v>
      </c>
      <c r="U326" s="12">
        <v>99.848291651917251</v>
      </c>
      <c r="V326" s="12">
        <v>100.4796896078348</v>
      </c>
      <c r="W326" s="12">
        <v>100.89067692876836</v>
      </c>
      <c r="X326" s="12">
        <v>101.10523699996656</v>
      </c>
      <c r="Y326" s="12">
        <v>101.11092165128841</v>
      </c>
      <c r="Z326" s="12">
        <v>100.96141172145063</v>
      </c>
      <c r="AA326" s="12">
        <v>100.72329566076054</v>
      </c>
    </row>
    <row r="327" spans="1:27">
      <c r="A327" s="1" t="s">
        <v>524</v>
      </c>
      <c r="B327" s="1" t="s">
        <v>557</v>
      </c>
      <c r="D327" s="1">
        <v>39</v>
      </c>
      <c r="E327" s="1" t="s">
        <v>859</v>
      </c>
      <c r="F327" s="1" t="s">
        <v>879</v>
      </c>
      <c r="G327" s="1" t="str">
        <f t="shared" si="19"/>
        <v>39연립다세대규모3</v>
      </c>
      <c r="H327" s="12">
        <v>98.468880431656729</v>
      </c>
      <c r="I327" s="12">
        <v>99.012181416424696</v>
      </c>
      <c r="J327" s="12">
        <v>99.012181416424696</v>
      </c>
      <c r="K327" s="12">
        <v>99.614270362831505</v>
      </c>
      <c r="L327" s="12">
        <v>99.614270362831505</v>
      </c>
      <c r="M327" s="12">
        <v>99.614270362831505</v>
      </c>
      <c r="N327" s="12">
        <v>99.793597030101523</v>
      </c>
      <c r="O327" s="12">
        <v>99.793597030101523</v>
      </c>
      <c r="P327" s="12">
        <v>99.793597030101523</v>
      </c>
      <c r="Q327" s="12">
        <v>100</v>
      </c>
      <c r="R327" s="12">
        <v>100</v>
      </c>
      <c r="S327" s="12">
        <v>100</v>
      </c>
      <c r="T327" s="12">
        <v>100</v>
      </c>
      <c r="U327" s="12">
        <v>100</v>
      </c>
      <c r="V327" s="12">
        <v>100</v>
      </c>
      <c r="W327" s="12">
        <v>100.07270103772059</v>
      </c>
      <c r="X327" s="12">
        <v>100.07270103772059</v>
      </c>
      <c r="Y327" s="12">
        <v>100.17486872364915</v>
      </c>
      <c r="Z327" s="12">
        <v>100.1528836706353</v>
      </c>
      <c r="AA327" s="12">
        <v>99.915837354582465</v>
      </c>
    </row>
    <row r="328" spans="1:27">
      <c r="A328" s="1" t="s">
        <v>655</v>
      </c>
      <c r="D328" s="1">
        <v>40</v>
      </c>
      <c r="E328" s="1" t="s">
        <v>859</v>
      </c>
      <c r="F328" s="1" t="s">
        <v>879</v>
      </c>
      <c r="G328" s="1" t="str">
        <f t="shared" si="19"/>
        <v>40연립다세대규모3</v>
      </c>
      <c r="H328" s="12">
        <v>99.952742463358007</v>
      </c>
      <c r="I328" s="12">
        <v>99.952742463358007</v>
      </c>
      <c r="J328" s="12">
        <v>99.977108547391168</v>
      </c>
      <c r="K328" s="12">
        <v>100.01023934255015</v>
      </c>
      <c r="L328" s="12">
        <v>100.12220335792476</v>
      </c>
      <c r="M328" s="12">
        <v>99.870573587927154</v>
      </c>
      <c r="N328" s="12">
        <v>99.899612967990919</v>
      </c>
      <c r="O328" s="12">
        <v>99.816551789991493</v>
      </c>
      <c r="P328" s="12">
        <v>99.72657567461097</v>
      </c>
      <c r="Q328" s="12">
        <v>99.963807714277067</v>
      </c>
      <c r="R328" s="12">
        <v>100</v>
      </c>
      <c r="S328" s="12">
        <v>99.758582728171476</v>
      </c>
      <c r="T328" s="12">
        <v>99.681182475832443</v>
      </c>
      <c r="U328" s="12">
        <v>99.641133336685613</v>
      </c>
      <c r="V328" s="12">
        <v>99.641122947033949</v>
      </c>
      <c r="W328" s="12">
        <v>99.98619519847523</v>
      </c>
      <c r="X328" s="12">
        <v>99.988946473050504</v>
      </c>
      <c r="Y328" s="12">
        <v>100.17078609350864</v>
      </c>
      <c r="Z328" s="12">
        <v>100.30889575876292</v>
      </c>
      <c r="AA328" s="12">
        <v>100.46643207612138</v>
      </c>
    </row>
    <row r="329" spans="1:27">
      <c r="A329" s="1" t="s">
        <v>523</v>
      </c>
      <c r="D329" s="1">
        <v>41</v>
      </c>
      <c r="E329" s="1" t="s">
        <v>859</v>
      </c>
      <c r="F329" s="1" t="s">
        <v>879</v>
      </c>
      <c r="G329" s="1" t="str">
        <f t="shared" si="19"/>
        <v>41연립다세대규모3</v>
      </c>
      <c r="H329" s="12">
        <v>102.33257145089941</v>
      </c>
      <c r="I329" s="12">
        <v>102.29110511782186</v>
      </c>
      <c r="J329" s="12">
        <v>102.28328458713871</v>
      </c>
      <c r="K329" s="12">
        <v>102.23917867458684</v>
      </c>
      <c r="L329" s="12">
        <v>102.12238594240802</v>
      </c>
      <c r="M329" s="12">
        <v>102.12142199137745</v>
      </c>
      <c r="N329" s="12">
        <v>101.8528475292039</v>
      </c>
      <c r="O329" s="12">
        <v>101.67523981638092</v>
      </c>
      <c r="P329" s="12">
        <v>101.31942205933464</v>
      </c>
      <c r="Q329" s="12">
        <v>100.56436104157254</v>
      </c>
      <c r="R329" s="12">
        <v>100</v>
      </c>
      <c r="S329" s="12">
        <v>99.70108747412452</v>
      </c>
      <c r="T329" s="12">
        <v>98.900029198673906</v>
      </c>
      <c r="U329" s="12">
        <v>98.33605827963703</v>
      </c>
      <c r="V329" s="12">
        <v>97.981625599813711</v>
      </c>
      <c r="W329" s="12">
        <v>97.834965636961641</v>
      </c>
      <c r="X329" s="12">
        <v>97.927260584580793</v>
      </c>
      <c r="Y329" s="12">
        <v>97.827223312131466</v>
      </c>
      <c r="Z329" s="12">
        <v>97.629997169545462</v>
      </c>
      <c r="AA329" s="12">
        <v>97.419290535005615</v>
      </c>
    </row>
    <row r="330" spans="1:27">
      <c r="A330" s="1" t="s">
        <v>516</v>
      </c>
      <c r="D330" s="1">
        <v>1</v>
      </c>
      <c r="E330" s="1" t="s">
        <v>860</v>
      </c>
      <c r="F330" s="1" t="s">
        <v>271</v>
      </c>
      <c r="G330" s="1" t="str">
        <f t="shared" si="19"/>
        <v>1단독주택규모1</v>
      </c>
      <c r="H330" s="12">
        <v>100.16044833424543</v>
      </c>
      <c r="I330" s="12">
        <v>100.14167350011085</v>
      </c>
      <c r="J330" s="12">
        <v>100.18328455369098</v>
      </c>
      <c r="K330" s="12">
        <v>100.10026865576376</v>
      </c>
      <c r="L330" s="12">
        <v>100.11048157059928</v>
      </c>
      <c r="M330" s="12">
        <v>100.08034623630174</v>
      </c>
      <c r="N330" s="12">
        <v>100.04610618285095</v>
      </c>
      <c r="O330" s="12">
        <v>100.05476952144282</v>
      </c>
      <c r="P330" s="12">
        <v>100.03432268985863</v>
      </c>
      <c r="Q330" s="12">
        <v>100.0131459347753</v>
      </c>
      <c r="R330" s="12">
        <v>100</v>
      </c>
      <c r="S330" s="12">
        <v>99.964525131086674</v>
      </c>
      <c r="T330" s="12">
        <v>99.890383100198449</v>
      </c>
      <c r="U330" s="12">
        <v>99.885365052883742</v>
      </c>
      <c r="V330" s="12">
        <v>99.912044553365632</v>
      </c>
      <c r="W330" s="12">
        <v>99.996461186496376</v>
      </c>
      <c r="X330" s="12">
        <v>100.06922377253333</v>
      </c>
      <c r="Y330" s="12">
        <v>100.07897912882842</v>
      </c>
      <c r="Z330" s="12">
        <v>100.09315635038374</v>
      </c>
      <c r="AA330" s="12">
        <v>99.994004659982252</v>
      </c>
    </row>
    <row r="331" spans="1:27">
      <c r="A331" s="1" t="s">
        <v>521</v>
      </c>
      <c r="D331" s="1">
        <v>2</v>
      </c>
      <c r="E331" s="1" t="s">
        <v>860</v>
      </c>
      <c r="F331" s="1" t="s">
        <v>271</v>
      </c>
      <c r="G331" s="1" t="str">
        <f t="shared" si="19"/>
        <v>2단독주택규모1</v>
      </c>
      <c r="H331" s="12">
        <v>101.4900308149471</v>
      </c>
      <c r="I331" s="12">
        <v>101.49153051346501</v>
      </c>
      <c r="J331" s="12">
        <v>101.29706416250836</v>
      </c>
      <c r="K331" s="12">
        <v>100.87629580138889</v>
      </c>
      <c r="L331" s="12">
        <v>100.79007635406181</v>
      </c>
      <c r="M331" s="12">
        <v>100.70288349012498</v>
      </c>
      <c r="N331" s="12">
        <v>100.6158928021612</v>
      </c>
      <c r="O331" s="12">
        <v>100.47156306345347</v>
      </c>
      <c r="P331" s="12">
        <v>100.19300120875371</v>
      </c>
      <c r="Q331" s="12">
        <v>100.09822409336076</v>
      </c>
      <c r="R331" s="12">
        <v>100</v>
      </c>
      <c r="S331" s="12">
        <v>99.850743724747247</v>
      </c>
      <c r="T331" s="12">
        <v>99.642724552713844</v>
      </c>
      <c r="U331" s="12">
        <v>99.495841066907403</v>
      </c>
      <c r="V331" s="12">
        <v>99.443756248259845</v>
      </c>
      <c r="W331" s="12">
        <v>99.502319527702753</v>
      </c>
      <c r="X331" s="12">
        <v>99.483761785391721</v>
      </c>
      <c r="Y331" s="12">
        <v>99.488697932849362</v>
      </c>
      <c r="Z331" s="12">
        <v>99.451739838572607</v>
      </c>
      <c r="AA331" s="12">
        <v>99.310050857379721</v>
      </c>
    </row>
    <row r="332" spans="1:27">
      <c r="A332" s="1" t="s">
        <v>916</v>
      </c>
      <c r="D332" s="1">
        <v>3</v>
      </c>
      <c r="E332" s="1" t="s">
        <v>274</v>
      </c>
      <c r="F332" s="1" t="s">
        <v>271</v>
      </c>
      <c r="G332" s="1" t="str">
        <f t="shared" ref="G332" si="24">D332&amp;E332&amp;F332</f>
        <v>3단독주택규모1</v>
      </c>
      <c r="H332" s="12">
        <v>99.766235108485404</v>
      </c>
      <c r="I332" s="12">
        <v>99.741501649057213</v>
      </c>
      <c r="J332" s="12">
        <v>99.852597513452906</v>
      </c>
      <c r="K332" s="12">
        <v>99.869362145399293</v>
      </c>
      <c r="L332" s="12">
        <v>99.908142612020114</v>
      </c>
      <c r="M332" s="12">
        <v>99.8949272728361</v>
      </c>
      <c r="N332" s="12">
        <v>99.876341085579782</v>
      </c>
      <c r="O332" s="12">
        <v>99.93046505210161</v>
      </c>
      <c r="P332" s="12">
        <v>99.986919270472356</v>
      </c>
      <c r="Q332" s="12">
        <v>99.987717660711638</v>
      </c>
      <c r="R332" s="12">
        <v>100</v>
      </c>
      <c r="S332" s="12">
        <v>99.994572633645973</v>
      </c>
      <c r="T332" s="12">
        <v>99.955840545502539</v>
      </c>
      <c r="U332" s="12">
        <v>99.988410987164798</v>
      </c>
      <c r="V332" s="12">
        <v>100.0359889387273</v>
      </c>
      <c r="W332" s="12">
        <v>100.12726794833222</v>
      </c>
      <c r="X332" s="12">
        <v>100.22429387871784</v>
      </c>
      <c r="Y332" s="12">
        <v>100.23533041471234</v>
      </c>
      <c r="Z332" s="12">
        <v>100.26310721773703</v>
      </c>
      <c r="AA332" s="12">
        <v>100.17527602515142</v>
      </c>
    </row>
    <row r="333" spans="1:27">
      <c r="A333" s="1" t="s">
        <v>522</v>
      </c>
      <c r="D333" s="1">
        <v>4</v>
      </c>
      <c r="E333" s="1" t="s">
        <v>860</v>
      </c>
      <c r="F333" s="1" t="s">
        <v>877</v>
      </c>
      <c r="G333" s="1" t="str">
        <f t="shared" si="19"/>
        <v>4단독주택규모1</v>
      </c>
      <c r="H333" s="12">
        <v>99.722453885328605</v>
      </c>
      <c r="I333" s="12">
        <v>99.691846781940285</v>
      </c>
      <c r="J333" s="12">
        <v>99.827762661895477</v>
      </c>
      <c r="K333" s="12">
        <v>99.842663558447313</v>
      </c>
      <c r="L333" s="12">
        <v>99.839424279401783</v>
      </c>
      <c r="M333" s="12">
        <v>99.84466136625548</v>
      </c>
      <c r="N333" s="12">
        <v>99.81643150594131</v>
      </c>
      <c r="O333" s="12">
        <v>99.979955956783442</v>
      </c>
      <c r="P333" s="12">
        <v>99.995983172891229</v>
      </c>
      <c r="Q333" s="12">
        <v>99.993450167917715</v>
      </c>
      <c r="R333" s="12">
        <v>100</v>
      </c>
      <c r="S333" s="12">
        <v>99.869877878987779</v>
      </c>
      <c r="T333" s="12">
        <v>99.846256099887071</v>
      </c>
      <c r="U333" s="12">
        <v>99.853319165210934</v>
      </c>
      <c r="V333" s="12">
        <v>99.973319261389349</v>
      </c>
      <c r="W333" s="12">
        <v>100.08402340137306</v>
      </c>
      <c r="X333" s="12">
        <v>100.10390839471641</v>
      </c>
      <c r="Y333" s="12">
        <v>100.07711204761884</v>
      </c>
      <c r="Z333" s="12">
        <v>100.0537695950074</v>
      </c>
      <c r="AA333" s="12">
        <v>99.952587065873487</v>
      </c>
    </row>
    <row r="334" spans="1:27">
      <c r="A334" s="1" t="s">
        <v>853</v>
      </c>
      <c r="D334" s="1">
        <v>5</v>
      </c>
      <c r="E334" s="1" t="s">
        <v>860</v>
      </c>
      <c r="F334" s="1" t="s">
        <v>877</v>
      </c>
      <c r="G334" s="1" t="str">
        <f t="shared" si="19"/>
        <v>5단독주택규모1</v>
      </c>
      <c r="H334" s="12">
        <v>99.785237767330344</v>
      </c>
      <c r="I334" s="12">
        <v>99.763054597127407</v>
      </c>
      <c r="J334" s="12">
        <v>99.863375281501277</v>
      </c>
      <c r="K334" s="12">
        <v>99.880948887482589</v>
      </c>
      <c r="L334" s="12">
        <v>99.937974219567735</v>
      </c>
      <c r="M334" s="12">
        <v>99.916745529459149</v>
      </c>
      <c r="N334" s="12">
        <v>99.902347046569716</v>
      </c>
      <c r="O334" s="12">
        <v>99.908998562261516</v>
      </c>
      <c r="P334" s="12">
        <v>99.982986697315113</v>
      </c>
      <c r="Q334" s="12">
        <v>99.985230427133018</v>
      </c>
      <c r="R334" s="12">
        <v>100</v>
      </c>
      <c r="S334" s="12">
        <v>100.04209474121717</v>
      </c>
      <c r="T334" s="12">
        <v>99.996213395009775</v>
      </c>
      <c r="U334" s="12">
        <v>100.03081487933507</v>
      </c>
      <c r="V334" s="12">
        <v>100.04846278494684</v>
      </c>
      <c r="W334" s="12">
        <v>100.13249229090523</v>
      </c>
      <c r="X334" s="12">
        <v>100.25701817136942</v>
      </c>
      <c r="Y334" s="12">
        <v>100.27926837050583</v>
      </c>
      <c r="Z334" s="12">
        <v>100.32536124713842</v>
      </c>
      <c r="AA334" s="12">
        <v>100.24237097526145</v>
      </c>
    </row>
    <row r="335" spans="1:27">
      <c r="A335" s="1" t="s">
        <v>524</v>
      </c>
      <c r="B335" s="1" t="s">
        <v>525</v>
      </c>
      <c r="D335" s="1">
        <v>6</v>
      </c>
      <c r="E335" s="1" t="s">
        <v>860</v>
      </c>
      <c r="F335" s="1" t="s">
        <v>877</v>
      </c>
      <c r="G335" s="1" t="str">
        <f t="shared" si="19"/>
        <v>6단독주택규모1</v>
      </c>
      <c r="H335" s="12">
        <v>101.88967527701978</v>
      </c>
      <c r="I335" s="12">
        <v>101.88967527701978</v>
      </c>
      <c r="J335" s="12">
        <v>101.47263135786181</v>
      </c>
      <c r="K335" s="12">
        <v>100.74189298147284</v>
      </c>
      <c r="L335" s="12">
        <v>100.60677214314239</v>
      </c>
      <c r="M335" s="12">
        <v>100.60484811904043</v>
      </c>
      <c r="N335" s="12">
        <v>100.64837049268658</v>
      </c>
      <c r="O335" s="12">
        <v>100.44457502814372</v>
      </c>
      <c r="P335" s="12">
        <v>100.23205974462972</v>
      </c>
      <c r="Q335" s="12">
        <v>100.09921243067572</v>
      </c>
      <c r="R335" s="12">
        <v>100</v>
      </c>
      <c r="S335" s="12">
        <v>99.883807282332953</v>
      </c>
      <c r="T335" s="12">
        <v>99.802461921273306</v>
      </c>
      <c r="U335" s="12">
        <v>99.699093024762291</v>
      </c>
      <c r="V335" s="12">
        <v>99.800747884273704</v>
      </c>
      <c r="W335" s="12">
        <v>99.86864772500661</v>
      </c>
      <c r="X335" s="12">
        <v>99.940797169661309</v>
      </c>
      <c r="Y335" s="12">
        <v>99.988576144667078</v>
      </c>
      <c r="Z335" s="12">
        <v>99.972659625511668</v>
      </c>
      <c r="AA335" s="12">
        <v>99.915679849184983</v>
      </c>
    </row>
    <row r="336" spans="1:27">
      <c r="A336" s="1" t="s">
        <v>524</v>
      </c>
      <c r="B336" s="1" t="s">
        <v>525</v>
      </c>
      <c r="C336" s="1" t="s">
        <v>526</v>
      </c>
      <c r="D336" s="1">
        <v>7</v>
      </c>
      <c r="E336" s="1" t="s">
        <v>860</v>
      </c>
      <c r="F336" s="1" t="s">
        <v>877</v>
      </c>
      <c r="G336" s="1" t="str">
        <f t="shared" si="19"/>
        <v>7단독주택규모1</v>
      </c>
      <c r="H336" s="12">
        <v>101.74991282131474</v>
      </c>
      <c r="I336" s="12">
        <v>101.74991282131474</v>
      </c>
      <c r="J336" s="12">
        <v>101.18108434645158</v>
      </c>
      <c r="K336" s="12">
        <v>100.67316884055066</v>
      </c>
      <c r="L336" s="12">
        <v>100.49867441506844</v>
      </c>
      <c r="M336" s="12">
        <v>100.49604738988307</v>
      </c>
      <c r="N336" s="12">
        <v>100.59797229132316</v>
      </c>
      <c r="O336" s="12">
        <v>100.3448066109036</v>
      </c>
      <c r="P336" s="12">
        <v>100.19324109551934</v>
      </c>
      <c r="Q336" s="12">
        <v>100.03833994306117</v>
      </c>
      <c r="R336" s="12">
        <v>100</v>
      </c>
      <c r="S336" s="12">
        <v>99.942984886624217</v>
      </c>
      <c r="T336" s="12">
        <v>99.841524434045311</v>
      </c>
      <c r="U336" s="12">
        <v>99.722471947033924</v>
      </c>
      <c r="V336" s="12">
        <v>99.985275189042852</v>
      </c>
      <c r="W336" s="12">
        <v>99.916196200115834</v>
      </c>
      <c r="X336" s="12">
        <v>99.90807617350076</v>
      </c>
      <c r="Y336" s="12">
        <v>99.961582996345882</v>
      </c>
      <c r="Z336" s="12">
        <v>99.896092147843873</v>
      </c>
      <c r="AA336" s="12">
        <v>99.803978595124633</v>
      </c>
    </row>
    <row r="337" spans="1:27">
      <c r="A337" s="1" t="s">
        <v>524</v>
      </c>
      <c r="B337" s="1" t="s">
        <v>525</v>
      </c>
      <c r="C337" s="1" t="s">
        <v>527</v>
      </c>
      <c r="D337" s="1">
        <v>8</v>
      </c>
      <c r="E337" s="1" t="s">
        <v>860</v>
      </c>
      <c r="F337" s="1" t="s">
        <v>877</v>
      </c>
      <c r="G337" s="1" t="str">
        <f t="shared" si="19"/>
        <v>8단독주택규모1</v>
      </c>
      <c r="H337" s="12">
        <v>100.73584297338309</v>
      </c>
      <c r="I337" s="12">
        <v>100.73584297338309</v>
      </c>
      <c r="J337" s="12">
        <v>100.69116853086476</v>
      </c>
      <c r="K337" s="12">
        <v>100.69116853086476</v>
      </c>
      <c r="L337" s="12">
        <v>100.65836949247218</v>
      </c>
      <c r="M337" s="12">
        <v>100.71920588012418</v>
      </c>
      <c r="N337" s="12">
        <v>100.55924963215828</v>
      </c>
      <c r="O337" s="12">
        <v>100.12544858075509</v>
      </c>
      <c r="P337" s="12">
        <v>100.08991147759924</v>
      </c>
      <c r="Q337" s="12">
        <v>100.03258930611868</v>
      </c>
      <c r="R337" s="12">
        <v>100</v>
      </c>
      <c r="S337" s="12">
        <v>99.890107772730261</v>
      </c>
      <c r="T337" s="12">
        <v>99.890107772730261</v>
      </c>
      <c r="U337" s="12">
        <v>99.890107772730261</v>
      </c>
      <c r="V337" s="12">
        <v>99.854257731026379</v>
      </c>
      <c r="W337" s="12">
        <v>99.965817726931149</v>
      </c>
      <c r="X337" s="12">
        <v>99.965817726931149</v>
      </c>
      <c r="Y337" s="12">
        <v>99.695818471674215</v>
      </c>
      <c r="Z337" s="12">
        <v>99.667635847520827</v>
      </c>
      <c r="AA337" s="12">
        <v>99.624539447063682</v>
      </c>
    </row>
    <row r="338" spans="1:27">
      <c r="A338" s="1" t="s">
        <v>524</v>
      </c>
      <c r="B338" s="1" t="s">
        <v>525</v>
      </c>
      <c r="C338" s="1" t="s">
        <v>528</v>
      </c>
      <c r="D338" s="1">
        <v>9</v>
      </c>
      <c r="E338" s="1" t="s">
        <v>860</v>
      </c>
      <c r="F338" s="1" t="s">
        <v>877</v>
      </c>
      <c r="G338" s="1" t="str">
        <f t="shared" si="19"/>
        <v>9단독주택규모1</v>
      </c>
      <c r="H338" s="12">
        <v>102.13453896976364</v>
      </c>
      <c r="I338" s="12">
        <v>102.13453896976364</v>
      </c>
      <c r="J338" s="12">
        <v>101.17585550185625</v>
      </c>
      <c r="K338" s="12">
        <v>100.30394857527294</v>
      </c>
      <c r="L338" s="12">
        <v>100.01644049035656</v>
      </c>
      <c r="M338" s="12">
        <v>100.01644049035656</v>
      </c>
      <c r="N338" s="12">
        <v>100.28620275798215</v>
      </c>
      <c r="O338" s="12">
        <v>100.06374878983202</v>
      </c>
      <c r="P338" s="12">
        <v>100.02439354644798</v>
      </c>
      <c r="Q338" s="12">
        <v>100.05463383539978</v>
      </c>
      <c r="R338" s="12">
        <v>100</v>
      </c>
      <c r="S338" s="12">
        <v>99.791668497436589</v>
      </c>
      <c r="T338" s="12">
        <v>99.617238532049498</v>
      </c>
      <c r="U338" s="12">
        <v>99.412727717255905</v>
      </c>
      <c r="V338" s="12">
        <v>99.854353649266997</v>
      </c>
      <c r="W338" s="12">
        <v>99.699194000209758</v>
      </c>
      <c r="X338" s="12">
        <v>99.681277730020938</v>
      </c>
      <c r="Y338" s="12">
        <v>99.951219670199492</v>
      </c>
      <c r="Z338" s="12">
        <v>99.925209766857463</v>
      </c>
      <c r="AA338" s="12">
        <v>99.797221934719772</v>
      </c>
    </row>
    <row r="339" spans="1:27">
      <c r="A339" s="1" t="s">
        <v>524</v>
      </c>
      <c r="B339" s="1" t="s">
        <v>525</v>
      </c>
      <c r="C339" s="1" t="s">
        <v>529</v>
      </c>
      <c r="D339" s="1">
        <v>10</v>
      </c>
      <c r="E339" s="1" t="s">
        <v>860</v>
      </c>
      <c r="F339" s="1" t="s">
        <v>877</v>
      </c>
      <c r="G339" s="1" t="str">
        <f t="shared" si="19"/>
        <v>10단독주택규모1</v>
      </c>
      <c r="H339" s="12">
        <v>101.66881474320402</v>
      </c>
      <c r="I339" s="12">
        <v>101.66881474320402</v>
      </c>
      <c r="J339" s="12">
        <v>101.65329737295765</v>
      </c>
      <c r="K339" s="12">
        <v>101.65329737295765</v>
      </c>
      <c r="L339" s="12">
        <v>101.65329737295765</v>
      </c>
      <c r="M339" s="12">
        <v>101.58389844927407</v>
      </c>
      <c r="N339" s="12">
        <v>101.47534752302725</v>
      </c>
      <c r="O339" s="12">
        <v>101.30870277952377</v>
      </c>
      <c r="P339" s="12">
        <v>100.74423609518841</v>
      </c>
      <c r="Q339" s="12">
        <v>100</v>
      </c>
      <c r="R339" s="12">
        <v>100</v>
      </c>
      <c r="S339" s="12">
        <v>100.41022399181585</v>
      </c>
      <c r="T339" s="12">
        <v>100.41022399181585</v>
      </c>
      <c r="U339" s="12">
        <v>100.41022399181585</v>
      </c>
      <c r="V339" s="12">
        <v>100.47314712371855</v>
      </c>
      <c r="W339" s="12">
        <v>100.46384190818011</v>
      </c>
      <c r="X339" s="12">
        <v>100.47477021384994</v>
      </c>
      <c r="Y339" s="12">
        <v>100.25046462488494</v>
      </c>
      <c r="Z339" s="12">
        <v>100.04004722307927</v>
      </c>
      <c r="AA339" s="12">
        <v>99.998199139234714</v>
      </c>
    </row>
    <row r="340" spans="1:27">
      <c r="A340" s="1" t="s">
        <v>524</v>
      </c>
      <c r="B340" s="1" t="s">
        <v>525</v>
      </c>
      <c r="C340" s="1" t="s">
        <v>530</v>
      </c>
      <c r="D340" s="1">
        <v>11</v>
      </c>
      <c r="E340" s="1" t="s">
        <v>860</v>
      </c>
      <c r="F340" s="1" t="s">
        <v>877</v>
      </c>
      <c r="G340" s="1" t="str">
        <f t="shared" si="19"/>
        <v>11단독주택규모1</v>
      </c>
      <c r="H340" s="12">
        <v>102.27162660194401</v>
      </c>
      <c r="I340" s="12">
        <v>102.27162660194401</v>
      </c>
      <c r="J340" s="12">
        <v>102.27162660194401</v>
      </c>
      <c r="K340" s="12">
        <v>100.92946506830614</v>
      </c>
      <c r="L340" s="12">
        <v>100.90202437816889</v>
      </c>
      <c r="M340" s="12">
        <v>100.90202437816889</v>
      </c>
      <c r="N340" s="12">
        <v>100.78587819184334</v>
      </c>
      <c r="O340" s="12">
        <v>100.71703577011783</v>
      </c>
      <c r="P340" s="12">
        <v>100.33795111210735</v>
      </c>
      <c r="Q340" s="12">
        <v>100.26533168473691</v>
      </c>
      <c r="R340" s="12">
        <v>100</v>
      </c>
      <c r="S340" s="12">
        <v>99.719493195497762</v>
      </c>
      <c r="T340" s="12">
        <v>99.693958728815474</v>
      </c>
      <c r="U340" s="12">
        <v>99.634134589556027</v>
      </c>
      <c r="V340" s="12">
        <v>99.289597833188537</v>
      </c>
      <c r="W340" s="12">
        <v>99.73659320367905</v>
      </c>
      <c r="X340" s="12">
        <v>100.03181000219156</v>
      </c>
      <c r="Y340" s="12">
        <v>100.06364892335202</v>
      </c>
      <c r="Z340" s="12">
        <v>100.18580730006825</v>
      </c>
      <c r="AA340" s="12">
        <v>100.22683975255187</v>
      </c>
    </row>
    <row r="341" spans="1:27">
      <c r="A341" s="1" t="s">
        <v>524</v>
      </c>
      <c r="B341" s="1" t="s">
        <v>525</v>
      </c>
      <c r="C341" s="1" t="s">
        <v>531</v>
      </c>
      <c r="D341" s="1">
        <v>12</v>
      </c>
      <c r="E341" s="1" t="s">
        <v>860</v>
      </c>
      <c r="F341" s="1" t="s">
        <v>877</v>
      </c>
      <c r="G341" s="1" t="str">
        <f t="shared" si="19"/>
        <v>12단독주택규모1</v>
      </c>
      <c r="H341" s="12">
        <v>101.80604978488925</v>
      </c>
      <c r="I341" s="12">
        <v>101.80604978488925</v>
      </c>
      <c r="J341" s="12">
        <v>101.80604978488925</v>
      </c>
      <c r="K341" s="12">
        <v>101.32231123797585</v>
      </c>
      <c r="L341" s="12">
        <v>101.05220749937101</v>
      </c>
      <c r="M341" s="12">
        <v>101.05220749937101</v>
      </c>
      <c r="N341" s="12">
        <v>100.91663578210398</v>
      </c>
      <c r="O341" s="12">
        <v>100.83629162866566</v>
      </c>
      <c r="P341" s="12">
        <v>100.39403511487953</v>
      </c>
      <c r="Q341" s="12">
        <v>100.3093457068494</v>
      </c>
      <c r="R341" s="12">
        <v>100</v>
      </c>
      <c r="S341" s="12">
        <v>99.640320112999973</v>
      </c>
      <c r="T341" s="12">
        <v>99.611032567058459</v>
      </c>
      <c r="U341" s="12">
        <v>99.542419766462814</v>
      </c>
      <c r="V341" s="12">
        <v>99.566764077067788</v>
      </c>
      <c r="W341" s="12">
        <v>100.08149226326657</v>
      </c>
      <c r="X341" s="12">
        <v>100.42162362678562</v>
      </c>
      <c r="Y341" s="12">
        <v>100.65532887529143</v>
      </c>
      <c r="Z341" s="12">
        <v>100.59910918584482</v>
      </c>
      <c r="AA341" s="12">
        <v>100.4519835920713</v>
      </c>
    </row>
    <row r="342" spans="1:27">
      <c r="A342" s="1" t="s">
        <v>524</v>
      </c>
      <c r="B342" s="1" t="s">
        <v>525</v>
      </c>
      <c r="C342" s="1" t="s">
        <v>532</v>
      </c>
      <c r="D342" s="1">
        <v>13</v>
      </c>
      <c r="E342" s="1" t="s">
        <v>860</v>
      </c>
      <c r="F342" s="1" t="s">
        <v>877</v>
      </c>
      <c r="G342" s="1" t="str">
        <f t="shared" ref="G342:G408" si="25">D342&amp;E342&amp;F342</f>
        <v>13단독주택규모1</v>
      </c>
      <c r="H342" s="12">
        <v>105.12820512820512</v>
      </c>
      <c r="I342" s="12">
        <v>105.12820512820512</v>
      </c>
      <c r="J342" s="12">
        <v>105.12820512820512</v>
      </c>
      <c r="K342" s="12">
        <v>98.589743589743591</v>
      </c>
      <c r="L342" s="12">
        <v>100</v>
      </c>
      <c r="M342" s="12">
        <v>100</v>
      </c>
      <c r="N342" s="12">
        <v>100</v>
      </c>
      <c r="O342" s="12">
        <v>100</v>
      </c>
      <c r="P342" s="12">
        <v>100</v>
      </c>
      <c r="Q342" s="12">
        <v>100</v>
      </c>
      <c r="R342" s="12">
        <v>100</v>
      </c>
      <c r="S342" s="12">
        <v>100.25641025641025</v>
      </c>
      <c r="T342" s="12">
        <v>100.25641025641025</v>
      </c>
      <c r="U342" s="12">
        <v>100.25641025641025</v>
      </c>
      <c r="V342" s="12">
        <v>97.435897435897431</v>
      </c>
      <c r="W342" s="12">
        <v>97.435897435897431</v>
      </c>
      <c r="X342" s="12">
        <v>97.435897435897431</v>
      </c>
      <c r="Y342" s="12">
        <v>96.15384615384616</v>
      </c>
      <c r="Z342" s="12">
        <v>97.435897435897431</v>
      </c>
      <c r="AA342" s="12">
        <v>98.71794871794873</v>
      </c>
    </row>
    <row r="343" spans="1:27">
      <c r="A343" s="1" t="s">
        <v>524</v>
      </c>
      <c r="B343" s="1" t="s">
        <v>533</v>
      </c>
      <c r="D343" s="1">
        <v>14</v>
      </c>
      <c r="E343" s="1" t="s">
        <v>860</v>
      </c>
      <c r="F343" s="1" t="s">
        <v>877</v>
      </c>
      <c r="G343" s="1" t="str">
        <f t="shared" si="25"/>
        <v>14단독주택규모1</v>
      </c>
      <c r="H343" s="12">
        <v>100.64027193575906</v>
      </c>
      <c r="I343" s="12">
        <v>100.65053679985665</v>
      </c>
      <c r="J343" s="12">
        <v>100.88893048847329</v>
      </c>
      <c r="K343" s="12">
        <v>100.7822908297146</v>
      </c>
      <c r="L343" s="12">
        <v>100.73596095916332</v>
      </c>
      <c r="M343" s="12">
        <v>100.66654853244937</v>
      </c>
      <c r="N343" s="12">
        <v>100.59810873261166</v>
      </c>
      <c r="O343" s="12">
        <v>100.5343094686849</v>
      </c>
      <c r="P343" s="12">
        <v>100.06555291439645</v>
      </c>
      <c r="Q343" s="12">
        <v>100.00107253684712</v>
      </c>
      <c r="R343" s="12">
        <v>100</v>
      </c>
      <c r="S343" s="12">
        <v>99.891556651785592</v>
      </c>
      <c r="T343" s="12">
        <v>99.751718411085037</v>
      </c>
      <c r="U343" s="12">
        <v>99.641881868327459</v>
      </c>
      <c r="V343" s="12">
        <v>99.586277387002127</v>
      </c>
      <c r="W343" s="12">
        <v>99.573575732203551</v>
      </c>
      <c r="X343" s="12">
        <v>99.537686535036968</v>
      </c>
      <c r="Y343" s="12">
        <v>99.609899931306416</v>
      </c>
      <c r="Z343" s="12">
        <v>99.462766143043524</v>
      </c>
      <c r="AA343" s="12">
        <v>99.149294655832179</v>
      </c>
    </row>
    <row r="344" spans="1:27">
      <c r="A344" s="1" t="s">
        <v>524</v>
      </c>
      <c r="B344" s="1" t="s">
        <v>533</v>
      </c>
      <c r="C344" s="1" t="s">
        <v>534</v>
      </c>
      <c r="D344" s="1">
        <v>15</v>
      </c>
      <c r="E344" s="1" t="s">
        <v>860</v>
      </c>
      <c r="F344" s="1" t="s">
        <v>877</v>
      </c>
      <c r="G344" s="1" t="str">
        <f t="shared" si="25"/>
        <v>15단독주택규모1</v>
      </c>
      <c r="H344" s="12">
        <v>98.729663725396534</v>
      </c>
      <c r="I344" s="12">
        <v>98.729663725396534</v>
      </c>
      <c r="J344" s="12">
        <v>100</v>
      </c>
      <c r="K344" s="12">
        <v>100</v>
      </c>
      <c r="L344" s="12">
        <v>100</v>
      </c>
      <c r="M344" s="12">
        <v>100</v>
      </c>
      <c r="N344" s="12">
        <v>100</v>
      </c>
      <c r="O344" s="12">
        <v>100</v>
      </c>
      <c r="P344" s="12">
        <v>100</v>
      </c>
      <c r="Q344" s="12">
        <v>100</v>
      </c>
      <c r="R344" s="12">
        <v>100</v>
      </c>
      <c r="S344" s="12">
        <v>100.48558212139345</v>
      </c>
      <c r="T344" s="12">
        <v>100.66778700756653</v>
      </c>
      <c r="U344" s="12">
        <v>100.66778700756653</v>
      </c>
      <c r="V344" s="12">
        <v>101.10166600632276</v>
      </c>
      <c r="W344" s="12">
        <v>101.26974915680853</v>
      </c>
      <c r="X344" s="12">
        <v>101.26974915680853</v>
      </c>
      <c r="Y344" s="12">
        <v>101.59209726190532</v>
      </c>
      <c r="Z344" s="12">
        <v>101.59209726190532</v>
      </c>
      <c r="AA344" s="12">
        <v>101.59209726190532</v>
      </c>
    </row>
    <row r="345" spans="1:27">
      <c r="A345" s="1" t="s">
        <v>524</v>
      </c>
      <c r="B345" s="1" t="s">
        <v>533</v>
      </c>
      <c r="C345" s="1" t="s">
        <v>535</v>
      </c>
      <c r="D345" s="1">
        <v>16</v>
      </c>
      <c r="E345" s="1" t="s">
        <v>860</v>
      </c>
      <c r="F345" s="1" t="s">
        <v>877</v>
      </c>
      <c r="G345" s="1" t="str">
        <f t="shared" si="25"/>
        <v>16단독주택규모1</v>
      </c>
      <c r="H345" s="12">
        <v>101.53341702470533</v>
      </c>
      <c r="I345" s="12">
        <v>101.53341702470533</v>
      </c>
      <c r="J345" s="12">
        <v>101.53341702470533</v>
      </c>
      <c r="K345" s="12">
        <v>101.43966486381974</v>
      </c>
      <c r="L345" s="12">
        <v>101.43966486381974</v>
      </c>
      <c r="M345" s="12">
        <v>101.36427298201312</v>
      </c>
      <c r="N345" s="12">
        <v>101.36427298201312</v>
      </c>
      <c r="O345" s="12">
        <v>101.36427298201312</v>
      </c>
      <c r="P345" s="12">
        <v>99.860360848106069</v>
      </c>
      <c r="Q345" s="12">
        <v>99.860360848106069</v>
      </c>
      <c r="R345" s="12">
        <v>100</v>
      </c>
      <c r="S345" s="12">
        <v>100.01861504224307</v>
      </c>
      <c r="T345" s="12">
        <v>100.01861504224307</v>
      </c>
      <c r="U345" s="12">
        <v>100.01861504224307</v>
      </c>
      <c r="V345" s="12">
        <v>99.600322453534773</v>
      </c>
      <c r="W345" s="12">
        <v>99.600322453534773</v>
      </c>
      <c r="X345" s="12">
        <v>99.566631128700749</v>
      </c>
      <c r="Y345" s="12">
        <v>99.659079413498048</v>
      </c>
      <c r="Z345" s="12">
        <v>99.659079413498048</v>
      </c>
      <c r="AA345" s="12">
        <v>98.87434084432202</v>
      </c>
    </row>
    <row r="346" spans="1:27">
      <c r="A346" s="1" t="s">
        <v>524</v>
      </c>
      <c r="B346" s="1" t="s">
        <v>533</v>
      </c>
      <c r="C346" s="1" t="s">
        <v>536</v>
      </c>
      <c r="D346" s="1">
        <v>17</v>
      </c>
      <c r="E346" s="1" t="s">
        <v>860</v>
      </c>
      <c r="F346" s="1" t="s">
        <v>877</v>
      </c>
      <c r="G346" s="1" t="str">
        <f t="shared" si="25"/>
        <v>17단독주택규모1</v>
      </c>
      <c r="H346" s="12">
        <v>100.16893209054427</v>
      </c>
      <c r="I346" s="12">
        <v>100.16893209054427</v>
      </c>
      <c r="J346" s="12">
        <v>100.15988589195943</v>
      </c>
      <c r="K346" s="12">
        <v>100.15988589195943</v>
      </c>
      <c r="L346" s="12">
        <v>100.11806758634951</v>
      </c>
      <c r="M346" s="12">
        <v>100.01635344553979</v>
      </c>
      <c r="N346" s="12">
        <v>100.06034578509703</v>
      </c>
      <c r="O346" s="12">
        <v>100.06034578509703</v>
      </c>
      <c r="P346" s="12">
        <v>100.08651742765717</v>
      </c>
      <c r="Q346" s="12">
        <v>100.02910719614933</v>
      </c>
      <c r="R346" s="12">
        <v>100</v>
      </c>
      <c r="S346" s="12">
        <v>99.735857514302282</v>
      </c>
      <c r="T346" s="12">
        <v>99.638648941995683</v>
      </c>
      <c r="U346" s="12">
        <v>99.517181636192959</v>
      </c>
      <c r="V346" s="12">
        <v>99.458590177355191</v>
      </c>
      <c r="W346" s="12">
        <v>99.510897581424686</v>
      </c>
      <c r="X346" s="12">
        <v>99.663827251200701</v>
      </c>
      <c r="Y346" s="12">
        <v>99.713189146817058</v>
      </c>
      <c r="Z346" s="12">
        <v>99.551099756878372</v>
      </c>
      <c r="AA346" s="12">
        <v>99.480104953939957</v>
      </c>
    </row>
    <row r="347" spans="1:27">
      <c r="A347" s="1" t="s">
        <v>524</v>
      </c>
      <c r="B347" s="1" t="s">
        <v>533</v>
      </c>
      <c r="C347" s="1" t="s">
        <v>537</v>
      </c>
      <c r="D347" s="1">
        <v>18</v>
      </c>
      <c r="E347" s="1" t="s">
        <v>860</v>
      </c>
      <c r="F347" s="1" t="s">
        <v>877</v>
      </c>
      <c r="G347" s="1" t="str">
        <f t="shared" si="25"/>
        <v>18단독주택규모1</v>
      </c>
      <c r="H347" s="12">
        <v>100.9408668903607</v>
      </c>
      <c r="I347" s="12">
        <v>100.9408668903607</v>
      </c>
      <c r="J347" s="12">
        <v>100.9408668903607</v>
      </c>
      <c r="K347" s="12">
        <v>100.27676301329535</v>
      </c>
      <c r="L347" s="12">
        <v>100.27676301329535</v>
      </c>
      <c r="M347" s="12">
        <v>100.27676301329535</v>
      </c>
      <c r="N347" s="12">
        <v>100.1333053595998</v>
      </c>
      <c r="O347" s="12">
        <v>99.837925161647192</v>
      </c>
      <c r="P347" s="12">
        <v>100</v>
      </c>
      <c r="Q347" s="12">
        <v>100</v>
      </c>
      <c r="R347" s="12">
        <v>100</v>
      </c>
      <c r="S347" s="12">
        <v>99.477749379527069</v>
      </c>
      <c r="T347" s="12">
        <v>99.477749379527069</v>
      </c>
      <c r="U347" s="12">
        <v>99.477749379527069</v>
      </c>
      <c r="V347" s="12">
        <v>99.477749379527069</v>
      </c>
      <c r="W347" s="12">
        <v>99.906861666697637</v>
      </c>
      <c r="X347" s="12">
        <v>98.918041727835416</v>
      </c>
      <c r="Y347" s="12">
        <v>98.918041727835416</v>
      </c>
      <c r="Z347" s="12">
        <v>98.868656776178426</v>
      </c>
      <c r="AA347" s="12">
        <v>98.626215654399445</v>
      </c>
    </row>
    <row r="348" spans="1:27">
      <c r="A348" s="1" t="s">
        <v>524</v>
      </c>
      <c r="B348" s="1" t="s">
        <v>533</v>
      </c>
      <c r="C348" s="1" t="s">
        <v>538</v>
      </c>
      <c r="D348" s="1">
        <v>19</v>
      </c>
      <c r="E348" s="1" t="s">
        <v>860</v>
      </c>
      <c r="F348" s="1" t="s">
        <v>877</v>
      </c>
      <c r="G348" s="1" t="str">
        <f t="shared" si="25"/>
        <v>19단독주택규모1</v>
      </c>
      <c r="H348" s="12">
        <v>100.62057743341768</v>
      </c>
      <c r="I348" s="12">
        <v>100.62057743341768</v>
      </c>
      <c r="J348" s="12">
        <v>100.62057743341768</v>
      </c>
      <c r="K348" s="12">
        <v>100.44267594034372</v>
      </c>
      <c r="L348" s="12">
        <v>100.44267594034372</v>
      </c>
      <c r="M348" s="12">
        <v>100</v>
      </c>
      <c r="N348" s="12">
        <v>100</v>
      </c>
      <c r="O348" s="12">
        <v>100</v>
      </c>
      <c r="P348" s="12">
        <v>100</v>
      </c>
      <c r="Q348" s="12">
        <v>100</v>
      </c>
      <c r="R348" s="12">
        <v>100</v>
      </c>
      <c r="S348" s="12">
        <v>99.679187760400978</v>
      </c>
      <c r="T348" s="12">
        <v>99.46676259357875</v>
      </c>
      <c r="U348" s="12">
        <v>99.429100139908826</v>
      </c>
      <c r="V348" s="12">
        <v>99.429100139908826</v>
      </c>
      <c r="W348" s="12">
        <v>100.19664818995024</v>
      </c>
      <c r="X348" s="12">
        <v>100.11256951950757</v>
      </c>
      <c r="Y348" s="12">
        <v>100.11256951950757</v>
      </c>
      <c r="Z348" s="12">
        <v>100.21924282889785</v>
      </c>
      <c r="AA348" s="12">
        <v>100.08832219926538</v>
      </c>
    </row>
    <row r="349" spans="1:27">
      <c r="A349" s="1" t="s">
        <v>524</v>
      </c>
      <c r="B349" s="1" t="s">
        <v>533</v>
      </c>
      <c r="C349" s="1" t="s">
        <v>539</v>
      </c>
      <c r="D349" s="1">
        <v>20</v>
      </c>
      <c r="E349" s="1" t="s">
        <v>860</v>
      </c>
      <c r="F349" s="1" t="s">
        <v>877</v>
      </c>
      <c r="G349" s="1" t="str">
        <f t="shared" si="25"/>
        <v>20단독주택규모1</v>
      </c>
      <c r="H349" s="12">
        <v>100.5388212993529</v>
      </c>
      <c r="I349" s="12">
        <v>100.5388212993529</v>
      </c>
      <c r="J349" s="12">
        <v>100.5388212993529</v>
      </c>
      <c r="K349" s="12">
        <v>100.31531311227914</v>
      </c>
      <c r="L349" s="12">
        <v>100.005141483904</v>
      </c>
      <c r="M349" s="12">
        <v>100.005141483904</v>
      </c>
      <c r="N349" s="12">
        <v>100.94035325430458</v>
      </c>
      <c r="O349" s="12">
        <v>100.72115052884359</v>
      </c>
      <c r="P349" s="12">
        <v>100.27015466948215</v>
      </c>
      <c r="Q349" s="12">
        <v>100</v>
      </c>
      <c r="R349" s="12">
        <v>100</v>
      </c>
      <c r="S349" s="12">
        <v>99.786069914761399</v>
      </c>
      <c r="T349" s="12">
        <v>98.952664355072926</v>
      </c>
      <c r="U349" s="12">
        <v>98.699687625389842</v>
      </c>
      <c r="V349" s="12">
        <v>98.698459352783331</v>
      </c>
      <c r="W349" s="12">
        <v>97.434544856011328</v>
      </c>
      <c r="X349" s="12">
        <v>97.476479282345508</v>
      </c>
      <c r="Y349" s="12">
        <v>97.36504212792299</v>
      </c>
      <c r="Z349" s="12">
        <v>96.729009800878728</v>
      </c>
      <c r="AA349" s="12">
        <v>96.598381932465713</v>
      </c>
    </row>
    <row r="350" spans="1:27">
      <c r="A350" s="1" t="s">
        <v>524</v>
      </c>
      <c r="B350" s="1" t="s">
        <v>533</v>
      </c>
      <c r="C350" s="1" t="s">
        <v>540</v>
      </c>
      <c r="D350" s="1">
        <v>21</v>
      </c>
      <c r="E350" s="1" t="s">
        <v>860</v>
      </c>
      <c r="F350" s="1" t="s">
        <v>877</v>
      </c>
      <c r="G350" s="1" t="str">
        <f t="shared" si="25"/>
        <v>21단독주택규모1</v>
      </c>
      <c r="H350" s="12">
        <v>102.44584391594258</v>
      </c>
      <c r="I350" s="12">
        <v>102.51185301862913</v>
      </c>
      <c r="J350" s="12">
        <v>102.51185301862913</v>
      </c>
      <c r="K350" s="12">
        <v>102.51185301862913</v>
      </c>
      <c r="L350" s="12">
        <v>102.51185301862913</v>
      </c>
      <c r="M350" s="12">
        <v>102.51185301862913</v>
      </c>
      <c r="N350" s="12">
        <v>101.35541149540263</v>
      </c>
      <c r="O350" s="12">
        <v>101.25539477988923</v>
      </c>
      <c r="P350" s="12">
        <v>100.25954553857341</v>
      </c>
      <c r="Q350" s="12">
        <v>100.13158046508748</v>
      </c>
      <c r="R350" s="12">
        <v>100</v>
      </c>
      <c r="S350" s="12">
        <v>99.967971680188541</v>
      </c>
      <c r="T350" s="12">
        <v>99.966245207727994</v>
      </c>
      <c r="U350" s="12">
        <v>99.71694247654294</v>
      </c>
      <c r="V350" s="12">
        <v>99.553349491639892</v>
      </c>
      <c r="W350" s="12">
        <v>99.622882547338847</v>
      </c>
      <c r="X350" s="12">
        <v>99.714503457950386</v>
      </c>
      <c r="Y350" s="12">
        <v>99.854994507604417</v>
      </c>
      <c r="Z350" s="12">
        <v>99.682509844000947</v>
      </c>
      <c r="AA350" s="12">
        <v>98.985989373958418</v>
      </c>
    </row>
    <row r="351" spans="1:27">
      <c r="A351" s="1" t="s">
        <v>524</v>
      </c>
      <c r="B351" s="1" t="s">
        <v>541</v>
      </c>
      <c r="D351" s="1">
        <v>22</v>
      </c>
      <c r="E351" s="1" t="s">
        <v>860</v>
      </c>
      <c r="F351" s="1" t="s">
        <v>877</v>
      </c>
      <c r="G351" s="1" t="str">
        <f t="shared" si="25"/>
        <v>22단독주택규모1</v>
      </c>
      <c r="H351" s="12">
        <v>101.83469425718849</v>
      </c>
      <c r="I351" s="12">
        <v>101.82373864330674</v>
      </c>
      <c r="J351" s="12">
        <v>101.51499911066442</v>
      </c>
      <c r="K351" s="12">
        <v>101.51499911066442</v>
      </c>
      <c r="L351" s="12">
        <v>101.51499911066442</v>
      </c>
      <c r="M351" s="12">
        <v>101.10443348764377</v>
      </c>
      <c r="N351" s="12">
        <v>100.54202888165075</v>
      </c>
      <c r="O351" s="12">
        <v>100.43846607505273</v>
      </c>
      <c r="P351" s="12">
        <v>100.3134742845683</v>
      </c>
      <c r="Q351" s="12">
        <v>100.28671681963942</v>
      </c>
      <c r="R351" s="12">
        <v>100</v>
      </c>
      <c r="S351" s="12">
        <v>99.670341810172388</v>
      </c>
      <c r="T351" s="12">
        <v>98.968064570484799</v>
      </c>
      <c r="U351" s="12">
        <v>98.622252169824705</v>
      </c>
      <c r="V351" s="12">
        <v>98.163636804833473</v>
      </c>
      <c r="W351" s="12">
        <v>98.352677761862708</v>
      </c>
      <c r="X351" s="12">
        <v>98.128323517753884</v>
      </c>
      <c r="Y351" s="12">
        <v>97.872059331642376</v>
      </c>
      <c r="Z351" s="12">
        <v>98.018636615722755</v>
      </c>
      <c r="AA351" s="12">
        <v>98.025141462891355</v>
      </c>
    </row>
    <row r="352" spans="1:27">
      <c r="A352" s="1" t="s">
        <v>524</v>
      </c>
      <c r="B352" s="1" t="s">
        <v>542</v>
      </c>
      <c r="D352" s="1">
        <v>23</v>
      </c>
      <c r="E352" s="1" t="s">
        <v>860</v>
      </c>
      <c r="F352" s="1" t="s">
        <v>877</v>
      </c>
      <c r="G352" s="1" t="str">
        <f t="shared" si="25"/>
        <v>23단독주택규모1</v>
      </c>
      <c r="H352" s="12">
        <v>99.790914359891985</v>
      </c>
      <c r="I352" s="12">
        <v>99.790914359891985</v>
      </c>
      <c r="J352" s="12">
        <v>99.892172833147114</v>
      </c>
      <c r="K352" s="12">
        <v>99.892172833147114</v>
      </c>
      <c r="L352" s="12">
        <v>99.930879528441693</v>
      </c>
      <c r="M352" s="12">
        <v>99.932527893584108</v>
      </c>
      <c r="N352" s="12">
        <v>99.932527893584108</v>
      </c>
      <c r="O352" s="12">
        <v>99.906208283174408</v>
      </c>
      <c r="P352" s="12">
        <v>99.964642314625607</v>
      </c>
      <c r="Q352" s="12">
        <v>99.986323188882494</v>
      </c>
      <c r="R352" s="12">
        <v>100</v>
      </c>
      <c r="S352" s="12">
        <v>100.18081299816053</v>
      </c>
      <c r="T352" s="12">
        <v>100.15634412399019</v>
      </c>
      <c r="U352" s="12">
        <v>100.22796204961575</v>
      </c>
      <c r="V352" s="12">
        <v>100.34949108897573</v>
      </c>
      <c r="W352" s="12">
        <v>100.50553731654574</v>
      </c>
      <c r="X352" s="12">
        <v>100.53486931696742</v>
      </c>
      <c r="Y352" s="12">
        <v>100.51020643560014</v>
      </c>
      <c r="Z352" s="12">
        <v>100.56554800417996</v>
      </c>
      <c r="AA352" s="12">
        <v>100.44386193455026</v>
      </c>
    </row>
    <row r="353" spans="1:27">
      <c r="A353" s="1" t="s">
        <v>524</v>
      </c>
      <c r="B353" s="1" t="s">
        <v>542</v>
      </c>
      <c r="C353" s="1" t="s">
        <v>543</v>
      </c>
      <c r="D353" s="1">
        <v>24</v>
      </c>
      <c r="E353" s="1" t="s">
        <v>860</v>
      </c>
      <c r="F353" s="1" t="s">
        <v>877</v>
      </c>
      <c r="G353" s="1" t="str">
        <f t="shared" si="25"/>
        <v>24단독주택규모1</v>
      </c>
      <c r="H353" s="12">
        <v>99.934218944777243</v>
      </c>
      <c r="I353" s="12">
        <v>99.934218944777243</v>
      </c>
      <c r="J353" s="12">
        <v>100.00187282842072</v>
      </c>
      <c r="K353" s="12">
        <v>100.00187282842072</v>
      </c>
      <c r="L353" s="12">
        <v>100.00187282842072</v>
      </c>
      <c r="M353" s="12">
        <v>99.991567095280757</v>
      </c>
      <c r="N353" s="12">
        <v>99.991567095280757</v>
      </c>
      <c r="O353" s="12">
        <v>99.915014299611755</v>
      </c>
      <c r="P353" s="12">
        <v>99.959940545658199</v>
      </c>
      <c r="Q353" s="12">
        <v>99.98027686094909</v>
      </c>
      <c r="R353" s="12">
        <v>100</v>
      </c>
      <c r="S353" s="12">
        <v>100.12197466209305</v>
      </c>
      <c r="T353" s="12">
        <v>100.12197466209305</v>
      </c>
      <c r="U353" s="12">
        <v>100.12902390140492</v>
      </c>
      <c r="V353" s="12">
        <v>100.23379920956575</v>
      </c>
      <c r="W353" s="12">
        <v>100.2684983590698</v>
      </c>
      <c r="X353" s="12">
        <v>100.32758674221016</v>
      </c>
      <c r="Y353" s="12">
        <v>100.29082488422938</v>
      </c>
      <c r="Z353" s="12">
        <v>100.34951618916629</v>
      </c>
      <c r="AA353" s="12">
        <v>100.28175020863455</v>
      </c>
    </row>
    <row r="354" spans="1:27">
      <c r="A354" s="1" t="s">
        <v>524</v>
      </c>
      <c r="B354" s="1" t="s">
        <v>542</v>
      </c>
      <c r="C354" s="1" t="s">
        <v>544</v>
      </c>
      <c r="D354" s="1">
        <v>25</v>
      </c>
      <c r="E354" s="1" t="s">
        <v>860</v>
      </c>
      <c r="F354" s="1" t="s">
        <v>877</v>
      </c>
      <c r="G354" s="1" t="str">
        <f t="shared" si="25"/>
        <v>25단독주택규모1</v>
      </c>
      <c r="H354" s="12">
        <v>99.368121326595286</v>
      </c>
      <c r="I354" s="12">
        <v>99.368121326595286</v>
      </c>
      <c r="J354" s="12">
        <v>99.560349732807566</v>
      </c>
      <c r="K354" s="12">
        <v>99.560349732807566</v>
      </c>
      <c r="L354" s="12">
        <v>99.788967649335035</v>
      </c>
      <c r="M354" s="12">
        <v>99.840947125167261</v>
      </c>
      <c r="N354" s="12">
        <v>99.840947125167261</v>
      </c>
      <c r="O354" s="12">
        <v>99.840947125167261</v>
      </c>
      <c r="P354" s="12">
        <v>99.984031805428046</v>
      </c>
      <c r="Q354" s="12">
        <v>100</v>
      </c>
      <c r="R354" s="12">
        <v>100</v>
      </c>
      <c r="S354" s="12">
        <v>100.31925832159037</v>
      </c>
      <c r="T354" s="12">
        <v>100.30588331089987</v>
      </c>
      <c r="U354" s="12">
        <v>100.51908601761707</v>
      </c>
      <c r="V354" s="12">
        <v>100.6169152980396</v>
      </c>
      <c r="W354" s="12">
        <v>101.02294607089199</v>
      </c>
      <c r="X354" s="12">
        <v>101.02294607089199</v>
      </c>
      <c r="Y354" s="12">
        <v>101.02294607089199</v>
      </c>
      <c r="Z354" s="12">
        <v>101.03641669633375</v>
      </c>
      <c r="AA354" s="12">
        <v>101.06477660013402</v>
      </c>
    </row>
    <row r="355" spans="1:27">
      <c r="A355" s="1" t="s">
        <v>524</v>
      </c>
      <c r="B355" s="1" t="s">
        <v>542</v>
      </c>
      <c r="C355" s="1" t="s">
        <v>545</v>
      </c>
      <c r="D355" s="1">
        <v>26</v>
      </c>
      <c r="E355" s="1" t="s">
        <v>860</v>
      </c>
      <c r="F355" s="1" t="s">
        <v>877</v>
      </c>
      <c r="G355" s="1" t="str">
        <f t="shared" si="25"/>
        <v>26단독주택규모1</v>
      </c>
      <c r="H355" s="12">
        <v>99.589665997337988</v>
      </c>
      <c r="I355" s="12">
        <v>99.589665997337988</v>
      </c>
      <c r="J355" s="12">
        <v>99.747834779775857</v>
      </c>
      <c r="K355" s="12">
        <v>99.747834779775857</v>
      </c>
      <c r="L355" s="12">
        <v>99.747834779775857</v>
      </c>
      <c r="M355" s="12">
        <v>99.747834779775857</v>
      </c>
      <c r="N355" s="12">
        <v>99.747834779775857</v>
      </c>
      <c r="O355" s="12">
        <v>99.941955371016263</v>
      </c>
      <c r="P355" s="12">
        <v>99.964538377605436</v>
      </c>
      <c r="Q355" s="12">
        <v>100</v>
      </c>
      <c r="R355" s="12">
        <v>100</v>
      </c>
      <c r="S355" s="12">
        <v>100.27888224097758</v>
      </c>
      <c r="T355" s="12">
        <v>100.13768316564872</v>
      </c>
      <c r="U355" s="12">
        <v>100.32869029917563</v>
      </c>
      <c r="V355" s="12">
        <v>100.54805441893815</v>
      </c>
      <c r="W355" s="12">
        <v>100.9479653916552</v>
      </c>
      <c r="X355" s="12">
        <v>100.88199293165354</v>
      </c>
      <c r="Y355" s="12">
        <v>100.88199293165354</v>
      </c>
      <c r="Z355" s="12">
        <v>100.96922868372209</v>
      </c>
      <c r="AA355" s="12">
        <v>100.45119900618731</v>
      </c>
    </row>
    <row r="356" spans="1:27">
      <c r="A356" s="1" t="s">
        <v>524</v>
      </c>
      <c r="B356" s="1" t="s">
        <v>546</v>
      </c>
      <c r="D356" s="1">
        <v>27</v>
      </c>
      <c r="E356" s="1" t="s">
        <v>860</v>
      </c>
      <c r="F356" s="1" t="s">
        <v>877</v>
      </c>
      <c r="G356" s="1" t="str">
        <f t="shared" si="25"/>
        <v>27단독주택규모1</v>
      </c>
      <c r="H356" s="12">
        <v>99.678080573562411</v>
      </c>
      <c r="I356" s="12">
        <v>99.678080573562411</v>
      </c>
      <c r="J356" s="12">
        <v>100.23874048932539</v>
      </c>
      <c r="K356" s="12">
        <v>100.22875600720441</v>
      </c>
      <c r="L356" s="12">
        <v>100.11542390535084</v>
      </c>
      <c r="M356" s="12">
        <v>100.11242331805234</v>
      </c>
      <c r="N356" s="12">
        <v>100.11242331805234</v>
      </c>
      <c r="O356" s="12">
        <v>100.11242331805234</v>
      </c>
      <c r="P356" s="12">
        <v>100</v>
      </c>
      <c r="Q356" s="12">
        <v>100</v>
      </c>
      <c r="R356" s="12">
        <v>100</v>
      </c>
      <c r="S356" s="12">
        <v>99.489563237764571</v>
      </c>
      <c r="T356" s="12">
        <v>99.489563237764571</v>
      </c>
      <c r="U356" s="12">
        <v>99.489563237764571</v>
      </c>
      <c r="V356" s="12">
        <v>99.245884781582433</v>
      </c>
      <c r="W356" s="12">
        <v>99.331635005658001</v>
      </c>
      <c r="X356" s="12">
        <v>98.996347946750973</v>
      </c>
      <c r="Y356" s="12">
        <v>98.74869200952007</v>
      </c>
      <c r="Z356" s="12">
        <v>98.552165011125098</v>
      </c>
      <c r="AA356" s="12">
        <v>98.212704576348102</v>
      </c>
    </row>
    <row r="357" spans="1:27">
      <c r="A357" s="1" t="s">
        <v>524</v>
      </c>
      <c r="B357" s="1" t="s">
        <v>547</v>
      </c>
      <c r="D357" s="1">
        <v>28</v>
      </c>
      <c r="E357" s="1" t="s">
        <v>860</v>
      </c>
      <c r="F357" s="1" t="s">
        <v>877</v>
      </c>
      <c r="G357" s="1" t="str">
        <f t="shared" si="25"/>
        <v>28단독주택규모1</v>
      </c>
      <c r="H357" s="12">
        <v>100.34109178390784</v>
      </c>
      <c r="I357" s="12">
        <v>100.11797106624802</v>
      </c>
      <c r="J357" s="12">
        <v>100.32801963886855</v>
      </c>
      <c r="K357" s="12">
        <v>100.32801963886855</v>
      </c>
      <c r="L357" s="12">
        <v>100.25716545713476</v>
      </c>
      <c r="M357" s="12">
        <v>100.29188667830729</v>
      </c>
      <c r="N357" s="12">
        <v>100.0512631114991</v>
      </c>
      <c r="O357" s="12">
        <v>100.02020612699008</v>
      </c>
      <c r="P357" s="12">
        <v>100.02020612699008</v>
      </c>
      <c r="Q357" s="12">
        <v>100</v>
      </c>
      <c r="R357" s="12">
        <v>100</v>
      </c>
      <c r="S357" s="12">
        <v>99.372432615019704</v>
      </c>
      <c r="T357" s="12">
        <v>99.284965960647526</v>
      </c>
      <c r="U357" s="12">
        <v>99.284965960647526</v>
      </c>
      <c r="V357" s="12">
        <v>99.348931364700746</v>
      </c>
      <c r="W357" s="12">
        <v>99.276689026160696</v>
      </c>
      <c r="X357" s="12">
        <v>99.473919933614823</v>
      </c>
      <c r="Y357" s="12">
        <v>99.473919933614823</v>
      </c>
      <c r="Z357" s="12">
        <v>99.367475285773523</v>
      </c>
      <c r="AA357" s="12">
        <v>99.367475285773523</v>
      </c>
    </row>
    <row r="358" spans="1:27">
      <c r="A358" s="1" t="s">
        <v>524</v>
      </c>
      <c r="B358" s="1" t="s">
        <v>548</v>
      </c>
      <c r="D358" s="1">
        <v>29</v>
      </c>
      <c r="E358" s="1" t="s">
        <v>860</v>
      </c>
      <c r="F358" s="1" t="s">
        <v>877</v>
      </c>
      <c r="G358" s="1" t="str">
        <f t="shared" si="25"/>
        <v>29단독주택규모1</v>
      </c>
      <c r="H358" s="12">
        <v>99.257431685879197</v>
      </c>
      <c r="I358" s="12">
        <v>99.257431685879197</v>
      </c>
      <c r="J358" s="12">
        <v>99.253115039674469</v>
      </c>
      <c r="K358" s="12">
        <v>99.253115039674469</v>
      </c>
      <c r="L358" s="12">
        <v>99.253115039674469</v>
      </c>
      <c r="M358" s="12">
        <v>99.253115039674469</v>
      </c>
      <c r="N358" s="12">
        <v>99.253115039674469</v>
      </c>
      <c r="O358" s="12">
        <v>100.04457331700698</v>
      </c>
      <c r="P358" s="12">
        <v>100.04457331700698</v>
      </c>
      <c r="Q358" s="12">
        <v>100</v>
      </c>
      <c r="R358" s="12">
        <v>100</v>
      </c>
      <c r="S358" s="12">
        <v>99.680758191020914</v>
      </c>
      <c r="T358" s="12">
        <v>99.680758191020914</v>
      </c>
      <c r="U358" s="12">
        <v>99.554016067972455</v>
      </c>
      <c r="V358" s="12">
        <v>99.881646352545701</v>
      </c>
      <c r="W358" s="12">
        <v>99.982772283098086</v>
      </c>
      <c r="X358" s="12">
        <v>100.02144292726105</v>
      </c>
      <c r="Y358" s="12">
        <v>100.04421144381762</v>
      </c>
      <c r="Z358" s="12">
        <v>100.01129418273477</v>
      </c>
      <c r="AA358" s="12">
        <v>100.08743577749286</v>
      </c>
    </row>
    <row r="359" spans="1:27">
      <c r="A359" s="1" t="s">
        <v>524</v>
      </c>
      <c r="B359" s="1" t="s">
        <v>549</v>
      </c>
      <c r="D359" s="1">
        <v>30</v>
      </c>
      <c r="E359" s="1" t="s">
        <v>860</v>
      </c>
      <c r="F359" s="1" t="s">
        <v>877</v>
      </c>
      <c r="G359" s="1" t="str">
        <f t="shared" si="25"/>
        <v>30단독주택규모1</v>
      </c>
      <c r="H359" s="12">
        <v>99.578337792925609</v>
      </c>
      <c r="I359" s="12">
        <v>99.578337792925609</v>
      </c>
      <c r="J359" s="12">
        <v>99.578337792925609</v>
      </c>
      <c r="K359" s="12">
        <v>99.901750110432559</v>
      </c>
      <c r="L359" s="12">
        <v>99.901750110432559</v>
      </c>
      <c r="M359" s="12">
        <v>99.901750110432559</v>
      </c>
      <c r="N359" s="12">
        <v>100</v>
      </c>
      <c r="O359" s="12">
        <v>100</v>
      </c>
      <c r="P359" s="12">
        <v>100</v>
      </c>
      <c r="Q359" s="12">
        <v>100</v>
      </c>
      <c r="R359" s="12">
        <v>100</v>
      </c>
      <c r="S359" s="12">
        <v>100.03859485370974</v>
      </c>
      <c r="T359" s="12">
        <v>100.03859485370974</v>
      </c>
      <c r="U359" s="12">
        <v>100.08304689008614</v>
      </c>
      <c r="V359" s="12">
        <v>100.21185432667359</v>
      </c>
      <c r="W359" s="12">
        <v>100.49012323941146</v>
      </c>
      <c r="X359" s="12">
        <v>100.6186276533323</v>
      </c>
      <c r="Y359" s="12">
        <v>100.74647892697377</v>
      </c>
      <c r="Z359" s="12">
        <v>100.66528706484573</v>
      </c>
      <c r="AA359" s="12">
        <v>100.24759533682166</v>
      </c>
    </row>
    <row r="360" spans="1:27">
      <c r="A360" s="1" t="s">
        <v>524</v>
      </c>
      <c r="B360" s="1" t="s">
        <v>917</v>
      </c>
      <c r="D360" s="1">
        <v>31</v>
      </c>
      <c r="E360" s="1" t="s">
        <v>274</v>
      </c>
      <c r="F360" s="1" t="s">
        <v>877</v>
      </c>
      <c r="G360" s="1" t="str">
        <f t="shared" ref="G360" si="26">D360&amp;E360&amp;F360</f>
        <v>31단독주택규모1</v>
      </c>
      <c r="R360" s="12">
        <v>100</v>
      </c>
      <c r="S360" s="12">
        <v>100</v>
      </c>
      <c r="T360" s="12">
        <v>100.23800247653074</v>
      </c>
      <c r="U360" s="12">
        <v>101.82605256070056</v>
      </c>
      <c r="V360" s="12">
        <v>102.3432981111015</v>
      </c>
      <c r="W360" s="12">
        <v>102.40266023329441</v>
      </c>
      <c r="X360" s="12">
        <v>102.89287408424508</v>
      </c>
      <c r="Y360" s="12">
        <v>103.5678496256055</v>
      </c>
      <c r="Z360" s="12">
        <v>103.84492768724559</v>
      </c>
      <c r="AA360" s="12">
        <v>103.81101913490936</v>
      </c>
    </row>
    <row r="361" spans="1:27">
      <c r="A361" s="1" t="s">
        <v>524</v>
      </c>
      <c r="B361" s="1" t="s">
        <v>550</v>
      </c>
      <c r="D361" s="1">
        <v>32</v>
      </c>
      <c r="E361" s="1" t="s">
        <v>860</v>
      </c>
      <c r="F361" s="1" t="s">
        <v>877</v>
      </c>
      <c r="G361" s="1" t="str">
        <f t="shared" si="25"/>
        <v>32단독주택규모1</v>
      </c>
      <c r="H361" s="12">
        <v>99.606914929972234</v>
      </c>
      <c r="I361" s="12">
        <v>99.606914929972234</v>
      </c>
      <c r="J361" s="12">
        <v>99.600460516790079</v>
      </c>
      <c r="K361" s="12">
        <v>99.670371002166988</v>
      </c>
      <c r="L361" s="12">
        <v>99.764468841327471</v>
      </c>
      <c r="M361" s="12">
        <v>99.764468841327471</v>
      </c>
      <c r="N361" s="12">
        <v>99.968692337289625</v>
      </c>
      <c r="O361" s="12">
        <v>99.978067558174246</v>
      </c>
      <c r="P361" s="12">
        <v>99.984087232370726</v>
      </c>
      <c r="Q361" s="12">
        <v>99.988885326424978</v>
      </c>
      <c r="R361" s="12">
        <v>100</v>
      </c>
      <c r="S361" s="12">
        <v>99.891432551903264</v>
      </c>
      <c r="T361" s="12">
        <v>99.918315943614729</v>
      </c>
      <c r="U361" s="12">
        <v>99.936316094109472</v>
      </c>
      <c r="V361" s="12">
        <v>99.911827587664149</v>
      </c>
      <c r="W361" s="12">
        <v>100.00191631625445</v>
      </c>
      <c r="X361" s="12">
        <v>100.01859347231294</v>
      </c>
      <c r="Y361" s="12">
        <v>99.95466147408851</v>
      </c>
      <c r="Z361" s="12">
        <v>99.994418827763837</v>
      </c>
      <c r="AA361" s="12">
        <v>99.87154207559972</v>
      </c>
    </row>
    <row r="362" spans="1:27">
      <c r="A362" s="1" t="s">
        <v>524</v>
      </c>
      <c r="B362" s="1" t="s">
        <v>551</v>
      </c>
      <c r="D362" s="1">
        <v>33</v>
      </c>
      <c r="E362" s="1" t="s">
        <v>860</v>
      </c>
      <c r="F362" s="1" t="s">
        <v>877</v>
      </c>
      <c r="G362" s="1" t="str">
        <f t="shared" si="25"/>
        <v>33단독주택규모1</v>
      </c>
      <c r="H362" s="12">
        <v>99.053784137446797</v>
      </c>
      <c r="I362" s="12">
        <v>99.142271715251354</v>
      </c>
      <c r="J362" s="12">
        <v>99.142271715251354</v>
      </c>
      <c r="K362" s="12">
        <v>99.241722509588755</v>
      </c>
      <c r="L362" s="12">
        <v>99.502717509774314</v>
      </c>
      <c r="M362" s="12">
        <v>99.502717509774314</v>
      </c>
      <c r="N362" s="12">
        <v>99.64255503962994</v>
      </c>
      <c r="O362" s="12">
        <v>99.730879051966923</v>
      </c>
      <c r="P362" s="12">
        <v>99.674425025672733</v>
      </c>
      <c r="Q362" s="12">
        <v>99.750482054770799</v>
      </c>
      <c r="R362" s="12">
        <v>100</v>
      </c>
      <c r="S362" s="12">
        <v>100.44400688879884</v>
      </c>
      <c r="T362" s="12">
        <v>100.45253181920684</v>
      </c>
      <c r="U362" s="12">
        <v>100.56464310628381</v>
      </c>
      <c r="V362" s="12">
        <v>100.73833961378624</v>
      </c>
      <c r="W362" s="12">
        <v>101.02745804476152</v>
      </c>
      <c r="X362" s="12">
        <v>101.07767176399092</v>
      </c>
      <c r="Y362" s="12">
        <v>101.23821482949428</v>
      </c>
      <c r="Z362" s="12">
        <v>101.30164871613501</v>
      </c>
      <c r="AA362" s="12">
        <v>101.25987945921719</v>
      </c>
    </row>
    <row r="363" spans="1:27">
      <c r="A363" s="1" t="s">
        <v>524</v>
      </c>
      <c r="B363" s="1" t="s">
        <v>552</v>
      </c>
      <c r="D363" s="1">
        <v>34</v>
      </c>
      <c r="E363" s="1" t="s">
        <v>860</v>
      </c>
      <c r="F363" s="1" t="s">
        <v>877</v>
      </c>
      <c r="G363" s="1" t="str">
        <f t="shared" si="25"/>
        <v>34단독주택규모1</v>
      </c>
      <c r="H363" s="12">
        <v>99.820445395033147</v>
      </c>
      <c r="I363" s="12">
        <v>99.820445395033147</v>
      </c>
      <c r="J363" s="12">
        <v>99.828857015833691</v>
      </c>
      <c r="K363" s="12">
        <v>99.832242250795673</v>
      </c>
      <c r="L363" s="12">
        <v>99.858487244486653</v>
      </c>
      <c r="M363" s="12">
        <v>99.841064820377284</v>
      </c>
      <c r="N363" s="12">
        <v>99.800803580830859</v>
      </c>
      <c r="O363" s="12">
        <v>99.878096819592244</v>
      </c>
      <c r="P363" s="12">
        <v>99.96129033851328</v>
      </c>
      <c r="Q363" s="12">
        <v>99.991848032080711</v>
      </c>
      <c r="R363" s="12">
        <v>100</v>
      </c>
      <c r="S363" s="12">
        <v>100.74359974866667</v>
      </c>
      <c r="T363" s="12">
        <v>100.7835187827891</v>
      </c>
      <c r="U363" s="12">
        <v>100.87516313942221</v>
      </c>
      <c r="V363" s="12">
        <v>100.87284663880381</v>
      </c>
      <c r="W363" s="12">
        <v>100.82106888794317</v>
      </c>
      <c r="X363" s="12">
        <v>101.086539846546</v>
      </c>
      <c r="Y363" s="12">
        <v>101.24770168467695</v>
      </c>
      <c r="Z363" s="12">
        <v>101.26851037254383</v>
      </c>
      <c r="AA363" s="12">
        <v>101.10604434775645</v>
      </c>
    </row>
    <row r="364" spans="1:27">
      <c r="A364" s="1" t="s">
        <v>524</v>
      </c>
      <c r="B364" s="1" t="s">
        <v>553</v>
      </c>
      <c r="D364" s="1">
        <v>35</v>
      </c>
      <c r="E364" s="1" t="s">
        <v>860</v>
      </c>
      <c r="F364" s="1" t="s">
        <v>877</v>
      </c>
      <c r="G364" s="1" t="str">
        <f t="shared" si="25"/>
        <v>35단독주택규모1</v>
      </c>
      <c r="H364" s="12">
        <v>100.02042941869206</v>
      </c>
      <c r="I364" s="12">
        <v>100.02042941869206</v>
      </c>
      <c r="J364" s="12">
        <v>100.20986763606584</v>
      </c>
      <c r="K364" s="12">
        <v>100.20986763606584</v>
      </c>
      <c r="L364" s="12">
        <v>100.18726228072832</v>
      </c>
      <c r="M364" s="12">
        <v>100.16381544234363</v>
      </c>
      <c r="N364" s="12">
        <v>100.25214675394535</v>
      </c>
      <c r="O364" s="12">
        <v>100.25084813706424</v>
      </c>
      <c r="P364" s="12">
        <v>100.19313811985653</v>
      </c>
      <c r="Q364" s="12">
        <v>100.14452684424225</v>
      </c>
      <c r="R364" s="12">
        <v>100</v>
      </c>
      <c r="S364" s="12">
        <v>99.375031249178818</v>
      </c>
      <c r="T364" s="12">
        <v>99.203478449655762</v>
      </c>
      <c r="U364" s="12">
        <v>99.118488316457643</v>
      </c>
      <c r="V364" s="12">
        <v>99.133831055255243</v>
      </c>
      <c r="W364" s="12">
        <v>99.184670758844078</v>
      </c>
      <c r="X364" s="12">
        <v>99.228046938540203</v>
      </c>
      <c r="Y364" s="12">
        <v>99.120584491330021</v>
      </c>
      <c r="Z364" s="12">
        <v>99.088482157922357</v>
      </c>
      <c r="AA364" s="12">
        <v>99.066217468243835</v>
      </c>
    </row>
    <row r="365" spans="1:27">
      <c r="A365" s="1" t="s">
        <v>524</v>
      </c>
      <c r="B365" s="1" t="s">
        <v>554</v>
      </c>
      <c r="D365" s="1">
        <v>36</v>
      </c>
      <c r="E365" s="1" t="s">
        <v>860</v>
      </c>
      <c r="F365" s="1" t="s">
        <v>877</v>
      </c>
      <c r="G365" s="1" t="str">
        <f t="shared" si="25"/>
        <v>36단독주택규모1</v>
      </c>
      <c r="H365" s="12">
        <v>100.3290761201675</v>
      </c>
      <c r="I365" s="12">
        <v>100.19106008142515</v>
      </c>
      <c r="J365" s="12">
        <v>100.09793117529193</v>
      </c>
      <c r="K365" s="12">
        <v>100.14225955219891</v>
      </c>
      <c r="L365" s="12">
        <v>100.18702426254904</v>
      </c>
      <c r="M365" s="12">
        <v>100.19493867792029</v>
      </c>
      <c r="N365" s="12">
        <v>100.19493867792029</v>
      </c>
      <c r="O365" s="12">
        <v>100.20274193899901</v>
      </c>
      <c r="P365" s="12">
        <v>100.19869995519007</v>
      </c>
      <c r="Q365" s="12">
        <v>100.15686749438854</v>
      </c>
      <c r="R365" s="12">
        <v>100</v>
      </c>
      <c r="S365" s="12">
        <v>99.822147529994623</v>
      </c>
      <c r="T365" s="12">
        <v>99.792267815813361</v>
      </c>
      <c r="U365" s="12">
        <v>99.837538129901617</v>
      </c>
      <c r="V365" s="12">
        <v>99.682117393297275</v>
      </c>
      <c r="W365" s="12">
        <v>99.694235584904121</v>
      </c>
      <c r="X365" s="12">
        <v>99.613903633859707</v>
      </c>
      <c r="Y365" s="12">
        <v>99.633845266455523</v>
      </c>
      <c r="Z365" s="12">
        <v>99.551101620487287</v>
      </c>
      <c r="AA365" s="12">
        <v>99.377070666930237</v>
      </c>
    </row>
    <row r="366" spans="1:27">
      <c r="A366" s="1" t="s">
        <v>524</v>
      </c>
      <c r="B366" s="1" t="s">
        <v>555</v>
      </c>
      <c r="D366" s="1">
        <v>37</v>
      </c>
      <c r="E366" s="1" t="s">
        <v>860</v>
      </c>
      <c r="F366" s="1" t="s">
        <v>877</v>
      </c>
      <c r="G366" s="1" t="str">
        <f t="shared" si="25"/>
        <v>37단독주택규모1</v>
      </c>
      <c r="H366" s="12">
        <v>99.498737218033639</v>
      </c>
      <c r="I366" s="12">
        <v>99.488958451895272</v>
      </c>
      <c r="J366" s="12">
        <v>99.473204254209321</v>
      </c>
      <c r="K366" s="12">
        <v>99.469828522302734</v>
      </c>
      <c r="L366" s="12">
        <v>99.5442543994413</v>
      </c>
      <c r="M366" s="12">
        <v>99.53502545856891</v>
      </c>
      <c r="N366" s="12">
        <v>99.557722105855206</v>
      </c>
      <c r="O366" s="12">
        <v>99.596783264801189</v>
      </c>
      <c r="P366" s="12">
        <v>99.812015064634849</v>
      </c>
      <c r="Q366" s="12">
        <v>99.863977142003975</v>
      </c>
      <c r="R366" s="12">
        <v>100</v>
      </c>
      <c r="S366" s="12">
        <v>100.0268843220008</v>
      </c>
      <c r="T366" s="12">
        <v>99.980788855541149</v>
      </c>
      <c r="U366" s="12">
        <v>99.99378280292099</v>
      </c>
      <c r="V366" s="12">
        <v>100.05331704483662</v>
      </c>
      <c r="W366" s="12">
        <v>100.1252961043201</v>
      </c>
      <c r="X366" s="12">
        <v>100.20167028325639</v>
      </c>
      <c r="Y366" s="12">
        <v>100.24771122546545</v>
      </c>
      <c r="Z366" s="12">
        <v>100.36854086507438</v>
      </c>
      <c r="AA366" s="12">
        <v>100.3113762119719</v>
      </c>
    </row>
    <row r="367" spans="1:27">
      <c r="A367" s="1" t="s">
        <v>524</v>
      </c>
      <c r="B367" s="1" t="s">
        <v>556</v>
      </c>
      <c r="D367" s="1">
        <v>38</v>
      </c>
      <c r="E367" s="1" t="s">
        <v>860</v>
      </c>
      <c r="F367" s="1" t="s">
        <v>877</v>
      </c>
      <c r="G367" s="1" t="str">
        <f t="shared" si="25"/>
        <v>38단독주택규모1</v>
      </c>
      <c r="H367" s="12">
        <v>99.843329646320285</v>
      </c>
      <c r="I367" s="12">
        <v>99.778808181408223</v>
      </c>
      <c r="J367" s="12">
        <v>100.21186947314203</v>
      </c>
      <c r="K367" s="12">
        <v>100.17616224766222</v>
      </c>
      <c r="L367" s="12">
        <v>100.19128635615594</v>
      </c>
      <c r="M367" s="12">
        <v>100.11675954501013</v>
      </c>
      <c r="N367" s="12">
        <v>99.85654488394681</v>
      </c>
      <c r="O367" s="12">
        <v>99.785478855569295</v>
      </c>
      <c r="P367" s="12">
        <v>99.941791057196667</v>
      </c>
      <c r="Q367" s="12">
        <v>99.929446839966289</v>
      </c>
      <c r="R367" s="12">
        <v>100</v>
      </c>
      <c r="S367" s="12">
        <v>100.22300642365171</v>
      </c>
      <c r="T367" s="12">
        <v>100.13066112735733</v>
      </c>
      <c r="U367" s="12">
        <v>100.20894020653412</v>
      </c>
      <c r="V367" s="12">
        <v>100.31694155216222</v>
      </c>
      <c r="W367" s="12">
        <v>100.54684367680345</v>
      </c>
      <c r="X367" s="12">
        <v>100.97962220183243</v>
      </c>
      <c r="Y367" s="12">
        <v>100.99738511783802</v>
      </c>
      <c r="Z367" s="12">
        <v>101.14579070103183</v>
      </c>
      <c r="AA367" s="12">
        <v>101.11456526544451</v>
      </c>
    </row>
    <row r="368" spans="1:27">
      <c r="A368" s="1" t="s">
        <v>524</v>
      </c>
      <c r="B368" s="1" t="s">
        <v>557</v>
      </c>
      <c r="D368" s="1">
        <v>39</v>
      </c>
      <c r="E368" s="1" t="s">
        <v>860</v>
      </c>
      <c r="F368" s="1" t="s">
        <v>877</v>
      </c>
      <c r="G368" s="1" t="str">
        <f t="shared" si="25"/>
        <v>39단독주택규모1</v>
      </c>
      <c r="H368" s="12">
        <v>99.06532013637451</v>
      </c>
      <c r="I368" s="12">
        <v>99.52807989265132</v>
      </c>
      <c r="J368" s="12">
        <v>99.583885188203524</v>
      </c>
      <c r="K368" s="12">
        <v>99.742213920304081</v>
      </c>
      <c r="L368" s="12">
        <v>99.920754136389931</v>
      </c>
      <c r="M368" s="12">
        <v>99.920754136389931</v>
      </c>
      <c r="N368" s="12">
        <v>100</v>
      </c>
      <c r="O368" s="12">
        <v>100</v>
      </c>
      <c r="P368" s="12">
        <v>100</v>
      </c>
      <c r="Q368" s="12">
        <v>100</v>
      </c>
      <c r="R368" s="12">
        <v>100</v>
      </c>
      <c r="S368" s="12">
        <v>100.20808369803669</v>
      </c>
      <c r="T368" s="12">
        <v>100.20808369803669</v>
      </c>
      <c r="U368" s="12">
        <v>100.20808369803669</v>
      </c>
      <c r="V368" s="12">
        <v>100.2203528275889</v>
      </c>
      <c r="W368" s="12">
        <v>99.905745052494737</v>
      </c>
      <c r="X368" s="12">
        <v>99.896384322538779</v>
      </c>
      <c r="Y368" s="12">
        <v>99.896384322538779</v>
      </c>
      <c r="Z368" s="12">
        <v>99.896384322538779</v>
      </c>
      <c r="AA368" s="12">
        <v>99.896384322538779</v>
      </c>
    </row>
    <row r="369" spans="1:27">
      <c r="A369" s="1" t="s">
        <v>655</v>
      </c>
      <c r="D369" s="1">
        <v>40</v>
      </c>
      <c r="E369" s="1" t="s">
        <v>860</v>
      </c>
      <c r="F369" s="1" t="s">
        <v>877</v>
      </c>
      <c r="G369" s="1" t="str">
        <f t="shared" si="25"/>
        <v>40단독주택규모1</v>
      </c>
      <c r="H369" s="12">
        <v>100.0052308836939</v>
      </c>
      <c r="I369" s="12">
        <v>99.977229925380485</v>
      </c>
      <c r="J369" s="12">
        <v>100.05405417450713</v>
      </c>
      <c r="K369" s="12">
        <v>100.06697109174432</v>
      </c>
      <c r="L369" s="12">
        <v>100.06416312854161</v>
      </c>
      <c r="M369" s="12">
        <v>100.01393114185574</v>
      </c>
      <c r="N369" s="12">
        <v>99.914150619455228</v>
      </c>
      <c r="O369" s="12">
        <v>100.04177670877915</v>
      </c>
      <c r="P369" s="12">
        <v>100.03881642984777</v>
      </c>
      <c r="Q369" s="12">
        <v>100.03301939614103</v>
      </c>
      <c r="R369" s="12">
        <v>100</v>
      </c>
      <c r="S369" s="12">
        <v>99.842107500444882</v>
      </c>
      <c r="T369" s="12">
        <v>99.723674292896334</v>
      </c>
      <c r="U369" s="12">
        <v>99.681217635942147</v>
      </c>
      <c r="V369" s="12">
        <v>99.719690699620529</v>
      </c>
      <c r="W369" s="12">
        <v>99.841458867513239</v>
      </c>
      <c r="X369" s="12">
        <v>99.826830641436658</v>
      </c>
      <c r="Y369" s="12">
        <v>99.767539815160049</v>
      </c>
      <c r="Z369" s="12">
        <v>99.76826457995405</v>
      </c>
      <c r="AA369" s="12">
        <v>99.68231430249503</v>
      </c>
    </row>
    <row r="370" spans="1:27">
      <c r="A370" s="1" t="s">
        <v>523</v>
      </c>
      <c r="D370" s="1">
        <v>41</v>
      </c>
      <c r="E370" s="1" t="s">
        <v>860</v>
      </c>
      <c r="F370" s="1" t="s">
        <v>877</v>
      </c>
      <c r="G370" s="1" t="str">
        <f t="shared" si="25"/>
        <v>41단독주택규모1</v>
      </c>
      <c r="H370" s="12">
        <v>99.885642471675638</v>
      </c>
      <c r="I370" s="12">
        <v>99.86725466901315</v>
      </c>
      <c r="J370" s="12">
        <v>99.983714257844682</v>
      </c>
      <c r="K370" s="12">
        <v>99.986770300274657</v>
      </c>
      <c r="L370" s="12">
        <v>100.03170395045252</v>
      </c>
      <c r="M370" s="12">
        <v>100.00483425843794</v>
      </c>
      <c r="N370" s="12">
        <v>99.984106218465797</v>
      </c>
      <c r="O370" s="12">
        <v>99.982501791031652</v>
      </c>
      <c r="P370" s="12">
        <v>99.992715301043148</v>
      </c>
      <c r="Q370" s="12">
        <v>99.987097618909331</v>
      </c>
      <c r="R370" s="12">
        <v>100</v>
      </c>
      <c r="S370" s="12">
        <v>100.02404545500868</v>
      </c>
      <c r="T370" s="12">
        <v>99.966886668304639</v>
      </c>
      <c r="U370" s="12">
        <v>99.98413336104484</v>
      </c>
      <c r="V370" s="12">
        <v>99.992971257333991</v>
      </c>
      <c r="W370" s="12">
        <v>100.06535835671792</v>
      </c>
      <c r="X370" s="12">
        <v>100.17055515939934</v>
      </c>
      <c r="Y370" s="12">
        <v>100.19882868632206</v>
      </c>
      <c r="Z370" s="12">
        <v>100.22161271981822</v>
      </c>
      <c r="AA370" s="12">
        <v>100.11076676724242</v>
      </c>
    </row>
    <row r="371" spans="1:27">
      <c r="A371" s="1" t="s">
        <v>516</v>
      </c>
      <c r="D371" s="1">
        <v>1</v>
      </c>
      <c r="E371" s="1" t="s">
        <v>860</v>
      </c>
      <c r="F371" s="1" t="s">
        <v>272</v>
      </c>
      <c r="G371" s="1" t="str">
        <f t="shared" si="25"/>
        <v>1단독주택규모2</v>
      </c>
      <c r="H371" s="12">
        <v>99.947890701116151</v>
      </c>
      <c r="I371" s="12">
        <v>99.921836510723779</v>
      </c>
      <c r="J371" s="12">
        <v>100.05680989189524</v>
      </c>
      <c r="K371" s="12">
        <v>99.990319666363817</v>
      </c>
      <c r="L371" s="12">
        <v>100.07938127382575</v>
      </c>
      <c r="M371" s="12">
        <v>100.06910462346599</v>
      </c>
      <c r="N371" s="12">
        <v>100.05238193022447</v>
      </c>
      <c r="O371" s="12">
        <v>100.03643745783963</v>
      </c>
      <c r="P371" s="12">
        <v>100.05085694326291</v>
      </c>
      <c r="Q371" s="12">
        <v>100.03674919115528</v>
      </c>
      <c r="R371" s="12">
        <v>100</v>
      </c>
      <c r="S371" s="12">
        <v>99.999622460712473</v>
      </c>
      <c r="T371" s="12">
        <v>99.949054578838016</v>
      </c>
      <c r="U371" s="12">
        <v>99.951086720173208</v>
      </c>
      <c r="V371" s="12">
        <v>100.01009128369753</v>
      </c>
      <c r="W371" s="12">
        <v>100.1224480814966</v>
      </c>
      <c r="X371" s="12">
        <v>100.20972853111635</v>
      </c>
      <c r="Y371" s="12">
        <v>100.25178360536837</v>
      </c>
      <c r="Z371" s="12">
        <v>100.24674213603203</v>
      </c>
      <c r="AA371" s="12">
        <v>100.17488943192745</v>
      </c>
    </row>
    <row r="372" spans="1:27">
      <c r="A372" s="1" t="s">
        <v>521</v>
      </c>
      <c r="D372" s="1">
        <v>2</v>
      </c>
      <c r="E372" s="1" t="s">
        <v>860</v>
      </c>
      <c r="F372" s="1" t="s">
        <v>882</v>
      </c>
      <c r="G372" s="1" t="str">
        <f t="shared" si="25"/>
        <v>2단독주택규모2</v>
      </c>
      <c r="H372" s="12">
        <v>101.2531640439707</v>
      </c>
      <c r="I372" s="12">
        <v>101.23402263775408</v>
      </c>
      <c r="J372" s="12">
        <v>101.15700842040194</v>
      </c>
      <c r="K372" s="12">
        <v>100.7778255864695</v>
      </c>
      <c r="L372" s="12">
        <v>100.71668258166</v>
      </c>
      <c r="M372" s="12">
        <v>100.64443943919423</v>
      </c>
      <c r="N372" s="12">
        <v>100.4904402165303</v>
      </c>
      <c r="O372" s="12">
        <v>100.37461262997377</v>
      </c>
      <c r="P372" s="12">
        <v>100.21397134275092</v>
      </c>
      <c r="Q372" s="12">
        <v>100.10371000527678</v>
      </c>
      <c r="R372" s="12">
        <v>100</v>
      </c>
      <c r="S372" s="12">
        <v>99.760204287304106</v>
      </c>
      <c r="T372" s="12">
        <v>99.663200022992783</v>
      </c>
      <c r="U372" s="12">
        <v>99.577211853682627</v>
      </c>
      <c r="V372" s="12">
        <v>99.606410752834819</v>
      </c>
      <c r="W372" s="12">
        <v>99.830765955025711</v>
      </c>
      <c r="X372" s="12">
        <v>99.947936797745271</v>
      </c>
      <c r="Y372" s="12">
        <v>99.96686622163233</v>
      </c>
      <c r="Z372" s="12">
        <v>99.894167838806595</v>
      </c>
      <c r="AA372" s="12">
        <v>99.745791569155784</v>
      </c>
    </row>
    <row r="373" spans="1:27">
      <c r="A373" s="1" t="s">
        <v>916</v>
      </c>
      <c r="D373" s="1">
        <v>3</v>
      </c>
      <c r="E373" s="1" t="s">
        <v>274</v>
      </c>
      <c r="F373" s="1" t="s">
        <v>826</v>
      </c>
      <c r="G373" s="1" t="str">
        <f t="shared" ref="G373" si="27">D373&amp;E373&amp;F373</f>
        <v>3단독주택규모2</v>
      </c>
      <c r="H373" s="12">
        <v>99.524107031136793</v>
      </c>
      <c r="I373" s="12">
        <v>99.495828753414116</v>
      </c>
      <c r="J373" s="12">
        <v>99.699123486007238</v>
      </c>
      <c r="K373" s="12">
        <v>99.733766678130706</v>
      </c>
      <c r="L373" s="12">
        <v>99.871555223290898</v>
      </c>
      <c r="M373" s="12">
        <v>99.881409413875744</v>
      </c>
      <c r="N373" s="12">
        <v>99.90934180171601</v>
      </c>
      <c r="O373" s="12">
        <v>99.92593947748307</v>
      </c>
      <c r="P373" s="12">
        <v>99.997497865552162</v>
      </c>
      <c r="Q373" s="12">
        <v>100.01483055847881</v>
      </c>
      <c r="R373" s="12">
        <v>100</v>
      </c>
      <c r="S373" s="12">
        <v>100.08427411817496</v>
      </c>
      <c r="T373" s="12">
        <v>100.05015678865294</v>
      </c>
      <c r="U373" s="12">
        <v>100.08339934292876</v>
      </c>
      <c r="V373" s="12">
        <v>100.15298068813858</v>
      </c>
      <c r="W373" s="12">
        <v>100.22561465815738</v>
      </c>
      <c r="X373" s="12">
        <v>100.30230413056864</v>
      </c>
      <c r="Y373" s="12">
        <v>100.35255265601097</v>
      </c>
      <c r="Z373" s="12">
        <v>100.37149707873223</v>
      </c>
      <c r="AA373" s="12">
        <v>100.3268005026214</v>
      </c>
    </row>
    <row r="374" spans="1:27">
      <c r="A374" s="1" t="s">
        <v>522</v>
      </c>
      <c r="D374" s="1">
        <v>4</v>
      </c>
      <c r="E374" s="1" t="s">
        <v>860</v>
      </c>
      <c r="F374" s="1" t="s">
        <v>878</v>
      </c>
      <c r="G374" s="1" t="str">
        <f t="shared" si="25"/>
        <v>4단독주택규모2</v>
      </c>
      <c r="H374" s="12">
        <v>99.792109656237486</v>
      </c>
      <c r="I374" s="12">
        <v>99.770038453001192</v>
      </c>
      <c r="J374" s="12">
        <v>99.866129949913812</v>
      </c>
      <c r="K374" s="12">
        <v>99.880222298089862</v>
      </c>
      <c r="L374" s="12">
        <v>99.909551616981176</v>
      </c>
      <c r="M374" s="12">
        <v>99.948016466773822</v>
      </c>
      <c r="N374" s="12">
        <v>100.01911525180957</v>
      </c>
      <c r="O374" s="12">
        <v>100.03138678370782</v>
      </c>
      <c r="P374" s="12">
        <v>100.01997020827027</v>
      </c>
      <c r="Q374" s="12">
        <v>100.02656344045489</v>
      </c>
      <c r="R374" s="12">
        <v>100</v>
      </c>
      <c r="S374" s="12">
        <v>100.02772568959767</v>
      </c>
      <c r="T374" s="12">
        <v>100.03839794402482</v>
      </c>
      <c r="U374" s="12">
        <v>100.05926322926129</v>
      </c>
      <c r="V374" s="12">
        <v>100.11214992036939</v>
      </c>
      <c r="W374" s="12">
        <v>100.14243857946563</v>
      </c>
      <c r="X374" s="12">
        <v>100.14159957901137</v>
      </c>
      <c r="Y374" s="12">
        <v>100.14945702455771</v>
      </c>
      <c r="Z374" s="12">
        <v>100.12034871748506</v>
      </c>
      <c r="AA374" s="12">
        <v>99.992920612610476</v>
      </c>
    </row>
    <row r="375" spans="1:27">
      <c r="A375" s="1" t="s">
        <v>853</v>
      </c>
      <c r="D375" s="1">
        <v>5</v>
      </c>
      <c r="E375" s="1" t="s">
        <v>860</v>
      </c>
      <c r="F375" s="1" t="s">
        <v>878</v>
      </c>
      <c r="G375" s="1" t="str">
        <f t="shared" si="25"/>
        <v>5단독주택규모2</v>
      </c>
      <c r="H375" s="12">
        <v>99.455673648267918</v>
      </c>
      <c r="I375" s="12">
        <v>99.425813188933873</v>
      </c>
      <c r="J375" s="12">
        <v>99.656451855575881</v>
      </c>
      <c r="K375" s="12">
        <v>99.696341121477914</v>
      </c>
      <c r="L375" s="12">
        <v>99.861838920179736</v>
      </c>
      <c r="M375" s="12">
        <v>99.864379955733156</v>
      </c>
      <c r="N375" s="12">
        <v>99.881283573047028</v>
      </c>
      <c r="O375" s="12">
        <v>99.898986281432968</v>
      </c>
      <c r="P375" s="12">
        <v>99.991750755969321</v>
      </c>
      <c r="Q375" s="12">
        <v>100.01182977183753</v>
      </c>
      <c r="R375" s="12">
        <v>100</v>
      </c>
      <c r="S375" s="12">
        <v>100.09896885247362</v>
      </c>
      <c r="T375" s="12">
        <v>100.05295438771836</v>
      </c>
      <c r="U375" s="12">
        <v>100.08936105635442</v>
      </c>
      <c r="V375" s="12">
        <v>100.16269737003269</v>
      </c>
      <c r="W375" s="12">
        <v>100.24328798775035</v>
      </c>
      <c r="X375" s="12">
        <v>100.33905347822012</v>
      </c>
      <c r="Y375" s="12">
        <v>100.39662649981121</v>
      </c>
      <c r="Z375" s="12">
        <v>100.42556754274376</v>
      </c>
      <c r="AA375" s="12">
        <v>100.40116444222838</v>
      </c>
    </row>
    <row r="376" spans="1:27">
      <c r="A376" s="1" t="s">
        <v>524</v>
      </c>
      <c r="B376" s="1" t="s">
        <v>525</v>
      </c>
      <c r="D376" s="1">
        <v>6</v>
      </c>
      <c r="E376" s="1" t="s">
        <v>860</v>
      </c>
      <c r="F376" s="1" t="s">
        <v>878</v>
      </c>
      <c r="G376" s="1" t="str">
        <f t="shared" si="25"/>
        <v>6단독주택규모2</v>
      </c>
      <c r="H376" s="12">
        <v>102.04601753060597</v>
      </c>
      <c r="I376" s="12">
        <v>102.0185999882315</v>
      </c>
      <c r="J376" s="12">
        <v>101.7716899522364</v>
      </c>
      <c r="K376" s="12">
        <v>100.87450965217464</v>
      </c>
      <c r="L376" s="12">
        <v>100.76100058308154</v>
      </c>
      <c r="M376" s="12">
        <v>100.73154307668302</v>
      </c>
      <c r="N376" s="12">
        <v>100.58667340408464</v>
      </c>
      <c r="O376" s="12">
        <v>100.33056352918918</v>
      </c>
      <c r="P376" s="12">
        <v>100.20044826595364</v>
      </c>
      <c r="Q376" s="12">
        <v>100.10952435196482</v>
      </c>
      <c r="R376" s="12">
        <v>100</v>
      </c>
      <c r="S376" s="12">
        <v>99.779714839800917</v>
      </c>
      <c r="T376" s="12">
        <v>99.68380954243365</v>
      </c>
      <c r="U376" s="12">
        <v>99.573592937266724</v>
      </c>
      <c r="V376" s="12">
        <v>99.792627657503232</v>
      </c>
      <c r="W376" s="12">
        <v>100.10094804705656</v>
      </c>
      <c r="X376" s="12">
        <v>100.40892702925581</v>
      </c>
      <c r="Y376" s="12">
        <v>100.38196103078738</v>
      </c>
      <c r="Z376" s="12">
        <v>100.26373024678404</v>
      </c>
      <c r="AA376" s="12">
        <v>100.02914244057202</v>
      </c>
    </row>
    <row r="377" spans="1:27">
      <c r="A377" s="1" t="s">
        <v>524</v>
      </c>
      <c r="B377" s="1" t="s">
        <v>525</v>
      </c>
      <c r="C377" s="1" t="s">
        <v>526</v>
      </c>
      <c r="D377" s="1">
        <v>7</v>
      </c>
      <c r="E377" s="1" t="s">
        <v>860</v>
      </c>
      <c r="F377" s="1" t="s">
        <v>878</v>
      </c>
      <c r="G377" s="1" t="str">
        <f t="shared" si="25"/>
        <v>7단독주택규모2</v>
      </c>
      <c r="H377" s="12">
        <v>101.61317609369034</v>
      </c>
      <c r="I377" s="12">
        <v>101.61317609369034</v>
      </c>
      <c r="J377" s="12">
        <v>101.22677551066191</v>
      </c>
      <c r="K377" s="12">
        <v>100.79437280338998</v>
      </c>
      <c r="L377" s="12">
        <v>100.63908750449588</v>
      </c>
      <c r="M377" s="12">
        <v>100.62170418693393</v>
      </c>
      <c r="N377" s="12">
        <v>100.68965260358671</v>
      </c>
      <c r="O377" s="12">
        <v>100.50687294671599</v>
      </c>
      <c r="P377" s="12">
        <v>100.32113955012967</v>
      </c>
      <c r="Q377" s="12">
        <v>100.15639126369499</v>
      </c>
      <c r="R377" s="12">
        <v>100</v>
      </c>
      <c r="S377" s="12">
        <v>99.86515269480347</v>
      </c>
      <c r="T377" s="12">
        <v>99.748133501724027</v>
      </c>
      <c r="U377" s="12">
        <v>99.626791713684923</v>
      </c>
      <c r="V377" s="12">
        <v>100.10207144011278</v>
      </c>
      <c r="W377" s="12">
        <v>100.35314885264566</v>
      </c>
      <c r="X377" s="12">
        <v>100.59613796976288</v>
      </c>
      <c r="Y377" s="12">
        <v>100.48738541055424</v>
      </c>
      <c r="Z377" s="12">
        <v>100.28925561376516</v>
      </c>
      <c r="AA377" s="12">
        <v>99.961723279346913</v>
      </c>
    </row>
    <row r="378" spans="1:27">
      <c r="A378" s="1" t="s">
        <v>524</v>
      </c>
      <c r="B378" s="1" t="s">
        <v>525</v>
      </c>
      <c r="C378" s="1" t="s">
        <v>527</v>
      </c>
      <c r="D378" s="1">
        <v>8</v>
      </c>
      <c r="E378" s="1" t="s">
        <v>860</v>
      </c>
      <c r="F378" s="1" t="s">
        <v>878</v>
      </c>
      <c r="G378" s="1" t="str">
        <f t="shared" si="25"/>
        <v>8단독주택규모2</v>
      </c>
      <c r="H378" s="12">
        <v>100.87725441134164</v>
      </c>
      <c r="I378" s="12">
        <v>100.87725441134164</v>
      </c>
      <c r="J378" s="12">
        <v>100.69827376146951</v>
      </c>
      <c r="K378" s="12">
        <v>100.69827376146951</v>
      </c>
      <c r="L378" s="12">
        <v>100.67025070174192</v>
      </c>
      <c r="M378" s="12">
        <v>100.63246803160175</v>
      </c>
      <c r="N378" s="12">
        <v>100.58445447041065</v>
      </c>
      <c r="O378" s="12">
        <v>100.10500203876555</v>
      </c>
      <c r="P378" s="12">
        <v>100.23445337334473</v>
      </c>
      <c r="Q378" s="12">
        <v>100.14123643040894</v>
      </c>
      <c r="R378" s="12">
        <v>100</v>
      </c>
      <c r="S378" s="12">
        <v>100.14287019738144</v>
      </c>
      <c r="T378" s="12">
        <v>100.14287019738144</v>
      </c>
      <c r="U378" s="12">
        <v>100.14287019738144</v>
      </c>
      <c r="V378" s="12">
        <v>100.08999184737526</v>
      </c>
      <c r="W378" s="12">
        <v>100.10556210745401</v>
      </c>
      <c r="X378" s="12">
        <v>99.945360904892397</v>
      </c>
      <c r="Y378" s="12">
        <v>99.606386732697516</v>
      </c>
      <c r="Z378" s="12">
        <v>99.593175456723102</v>
      </c>
      <c r="AA378" s="12">
        <v>99.553741358596383</v>
      </c>
    </row>
    <row r="379" spans="1:27">
      <c r="A379" s="1" t="s">
        <v>524</v>
      </c>
      <c r="B379" s="1" t="s">
        <v>525</v>
      </c>
      <c r="C379" s="1" t="s">
        <v>528</v>
      </c>
      <c r="D379" s="1">
        <v>9</v>
      </c>
      <c r="E379" s="1" t="s">
        <v>860</v>
      </c>
      <c r="F379" s="1" t="s">
        <v>878</v>
      </c>
      <c r="G379" s="1" t="str">
        <f t="shared" si="25"/>
        <v>9단독주택규모2</v>
      </c>
      <c r="H379" s="12">
        <v>101.66080588486486</v>
      </c>
      <c r="I379" s="12">
        <v>101.66080588486486</v>
      </c>
      <c r="J379" s="12">
        <v>101.11182168565279</v>
      </c>
      <c r="K379" s="12">
        <v>100.4307004399066</v>
      </c>
      <c r="L379" s="12">
        <v>100.19185419249652</v>
      </c>
      <c r="M379" s="12">
        <v>100.19185419249652</v>
      </c>
      <c r="N379" s="12">
        <v>100.34341618760025</v>
      </c>
      <c r="O379" s="12">
        <v>100.15015457458924</v>
      </c>
      <c r="P379" s="12">
        <v>100.11434170663067</v>
      </c>
      <c r="Q379" s="12">
        <v>100.20636518995894</v>
      </c>
      <c r="R379" s="12">
        <v>100</v>
      </c>
      <c r="S379" s="12">
        <v>99.753389209119803</v>
      </c>
      <c r="T379" s="12">
        <v>99.572334867682699</v>
      </c>
      <c r="U379" s="12">
        <v>99.423511443091897</v>
      </c>
      <c r="V379" s="12">
        <v>100.13032190561462</v>
      </c>
      <c r="W379" s="12">
        <v>100.45279855413855</v>
      </c>
      <c r="X379" s="12">
        <v>100.85024313952857</v>
      </c>
      <c r="Y379" s="12">
        <v>100.74005809093273</v>
      </c>
      <c r="Z379" s="12">
        <v>100.41898802213947</v>
      </c>
      <c r="AA379" s="12">
        <v>99.932738694685213</v>
      </c>
    </row>
    <row r="380" spans="1:27">
      <c r="A380" s="1" t="s">
        <v>524</v>
      </c>
      <c r="B380" s="1" t="s">
        <v>525</v>
      </c>
      <c r="C380" s="1" t="s">
        <v>529</v>
      </c>
      <c r="D380" s="1">
        <v>10</v>
      </c>
      <c r="E380" s="1" t="s">
        <v>860</v>
      </c>
      <c r="F380" s="1" t="s">
        <v>878</v>
      </c>
      <c r="G380" s="1" t="str">
        <f t="shared" si="25"/>
        <v>10단독주택규모2</v>
      </c>
      <c r="H380" s="12">
        <v>101.85627287538243</v>
      </c>
      <c r="I380" s="12">
        <v>101.85627287538243</v>
      </c>
      <c r="J380" s="12">
        <v>101.78781237480649</v>
      </c>
      <c r="K380" s="12">
        <v>101.78781237480649</v>
      </c>
      <c r="L380" s="12">
        <v>101.78781237480649</v>
      </c>
      <c r="M380" s="12">
        <v>101.73504534169531</v>
      </c>
      <c r="N380" s="12">
        <v>101.64202546311823</v>
      </c>
      <c r="O380" s="12">
        <v>101.63552889499499</v>
      </c>
      <c r="P380" s="12">
        <v>100.90040622497671</v>
      </c>
      <c r="Q380" s="12">
        <v>100.03493483752912</v>
      </c>
      <c r="R380" s="12">
        <v>100</v>
      </c>
      <c r="S380" s="12">
        <v>100.03256971342907</v>
      </c>
      <c r="T380" s="12">
        <v>100.03256971342907</v>
      </c>
      <c r="U380" s="12">
        <v>99.926677818488784</v>
      </c>
      <c r="V380" s="12">
        <v>100.03137458053621</v>
      </c>
      <c r="W380" s="12">
        <v>100.20469438495243</v>
      </c>
      <c r="X380" s="12">
        <v>100.22870092631828</v>
      </c>
      <c r="Y380" s="12">
        <v>100.23739943394432</v>
      </c>
      <c r="Z380" s="12">
        <v>100.28044385177981</v>
      </c>
      <c r="AA380" s="12">
        <v>100.24156101237863</v>
      </c>
    </row>
    <row r="381" spans="1:27">
      <c r="A381" s="1" t="s">
        <v>524</v>
      </c>
      <c r="B381" s="1" t="s">
        <v>525</v>
      </c>
      <c r="C381" s="1" t="s">
        <v>530</v>
      </c>
      <c r="D381" s="1">
        <v>11</v>
      </c>
      <c r="E381" s="1" t="s">
        <v>860</v>
      </c>
      <c r="F381" s="1" t="s">
        <v>878</v>
      </c>
      <c r="G381" s="1" t="str">
        <f t="shared" si="25"/>
        <v>11단독주택규모2</v>
      </c>
      <c r="H381" s="12">
        <v>102.63709627722646</v>
      </c>
      <c r="I381" s="12">
        <v>102.57206247058636</v>
      </c>
      <c r="J381" s="12">
        <v>102.51679523072455</v>
      </c>
      <c r="K381" s="12">
        <v>100.98349758185383</v>
      </c>
      <c r="L381" s="12">
        <v>100.92688648758714</v>
      </c>
      <c r="M381" s="12">
        <v>100.88097866351387</v>
      </c>
      <c r="N381" s="12">
        <v>100.4469193262708</v>
      </c>
      <c r="O381" s="12">
        <v>100.0914988886567</v>
      </c>
      <c r="P381" s="12">
        <v>100.03669180859517</v>
      </c>
      <c r="Q381" s="12">
        <v>100.04587914834383</v>
      </c>
      <c r="R381" s="12">
        <v>100</v>
      </c>
      <c r="S381" s="12">
        <v>99.668639096024634</v>
      </c>
      <c r="T381" s="12">
        <v>99.600163188526253</v>
      </c>
      <c r="U381" s="12">
        <v>99.504404848601695</v>
      </c>
      <c r="V381" s="12">
        <v>99.391362660616039</v>
      </c>
      <c r="W381" s="12">
        <v>99.773695036735305</v>
      </c>
      <c r="X381" s="12">
        <v>100.16582142626487</v>
      </c>
      <c r="Y381" s="12">
        <v>100.24493247379324</v>
      </c>
      <c r="Z381" s="12">
        <v>100.23052250342313</v>
      </c>
      <c r="AA381" s="12">
        <v>100.11694655288892</v>
      </c>
    </row>
    <row r="382" spans="1:27">
      <c r="A382" s="1" t="s">
        <v>524</v>
      </c>
      <c r="B382" s="1" t="s">
        <v>525</v>
      </c>
      <c r="C382" s="1" t="s">
        <v>531</v>
      </c>
      <c r="D382" s="1">
        <v>12</v>
      </c>
      <c r="E382" s="1" t="s">
        <v>860</v>
      </c>
      <c r="F382" s="1" t="s">
        <v>878</v>
      </c>
      <c r="G382" s="1" t="str">
        <f t="shared" si="25"/>
        <v>12단독주택규모2</v>
      </c>
      <c r="H382" s="12">
        <v>101.1187633335738</v>
      </c>
      <c r="I382" s="12">
        <v>101.03122685598179</v>
      </c>
      <c r="J382" s="12">
        <v>100.97012273011231</v>
      </c>
      <c r="K382" s="12">
        <v>100.7428674587881</v>
      </c>
      <c r="L382" s="12">
        <v>100.58247456866552</v>
      </c>
      <c r="M382" s="12">
        <v>100.58247456866552</v>
      </c>
      <c r="N382" s="12">
        <v>100.28855015681523</v>
      </c>
      <c r="O382" s="12">
        <v>99.897845230160854</v>
      </c>
      <c r="P382" s="12">
        <v>99.896513737495425</v>
      </c>
      <c r="Q382" s="12">
        <v>100.06250410360629</v>
      </c>
      <c r="R382" s="12">
        <v>100</v>
      </c>
      <c r="S382" s="12">
        <v>99.761680631097576</v>
      </c>
      <c r="T382" s="12">
        <v>99.702179209033986</v>
      </c>
      <c r="U382" s="12">
        <v>99.569503876688358</v>
      </c>
      <c r="V382" s="12">
        <v>99.540173518975422</v>
      </c>
      <c r="W382" s="12">
        <v>100.06022605953416</v>
      </c>
      <c r="X382" s="12">
        <v>100.36657159074747</v>
      </c>
      <c r="Y382" s="12">
        <v>100.56016287002194</v>
      </c>
      <c r="Z382" s="12">
        <v>100.50958249546424</v>
      </c>
      <c r="AA382" s="12">
        <v>100.34823900769227</v>
      </c>
    </row>
    <row r="383" spans="1:27">
      <c r="A383" s="1" t="s">
        <v>524</v>
      </c>
      <c r="B383" s="1" t="s">
        <v>525</v>
      </c>
      <c r="C383" s="1" t="s">
        <v>532</v>
      </c>
      <c r="D383" s="1">
        <v>13</v>
      </c>
      <c r="E383" s="1" t="s">
        <v>860</v>
      </c>
      <c r="F383" s="1" t="s">
        <v>878</v>
      </c>
      <c r="G383" s="1" t="str">
        <f t="shared" si="25"/>
        <v>13단독주택규모2</v>
      </c>
      <c r="H383" s="12">
        <v>107.43429619813202</v>
      </c>
      <c r="I383" s="12">
        <v>107.44267023624957</v>
      </c>
      <c r="J383" s="12">
        <v>107.40651308822368</v>
      </c>
      <c r="K383" s="12">
        <v>101.72461701632062</v>
      </c>
      <c r="L383" s="12">
        <v>101.98987552781263</v>
      </c>
      <c r="M383" s="12">
        <v>101.80142583169481</v>
      </c>
      <c r="N383" s="12">
        <v>100.93388157580311</v>
      </c>
      <c r="O383" s="12">
        <v>100.68739043536083</v>
      </c>
      <c r="P383" s="12">
        <v>100.46756514278698</v>
      </c>
      <c r="Q383" s="12">
        <v>99.994940749894354</v>
      </c>
      <c r="R383" s="12">
        <v>100</v>
      </c>
      <c r="S383" s="12">
        <v>99.424286875577508</v>
      </c>
      <c r="T383" s="12">
        <v>99.332285621978855</v>
      </c>
      <c r="U383" s="12">
        <v>99.333350591594609</v>
      </c>
      <c r="V383" s="12">
        <v>99.000944241320838</v>
      </c>
      <c r="W383" s="12">
        <v>99.02380034129898</v>
      </c>
      <c r="X383" s="12">
        <v>99.639602477010186</v>
      </c>
      <c r="Y383" s="12">
        <v>99.420334117913015</v>
      </c>
      <c r="Z383" s="12">
        <v>99.500064842056446</v>
      </c>
      <c r="AA383" s="12">
        <v>99.511004062157639</v>
      </c>
    </row>
    <row r="384" spans="1:27">
      <c r="A384" s="1" t="s">
        <v>524</v>
      </c>
      <c r="B384" s="1" t="s">
        <v>533</v>
      </c>
      <c r="D384" s="1">
        <v>14</v>
      </c>
      <c r="E384" s="1" t="s">
        <v>860</v>
      </c>
      <c r="F384" s="1" t="s">
        <v>878</v>
      </c>
      <c r="G384" s="1" t="str">
        <f t="shared" si="25"/>
        <v>14단독주택규모2</v>
      </c>
      <c r="H384" s="12">
        <v>100.69972502355351</v>
      </c>
      <c r="I384" s="12">
        <v>100.68847984501762</v>
      </c>
      <c r="J384" s="12">
        <v>100.76055916996415</v>
      </c>
      <c r="K384" s="12">
        <v>100.74178014809748</v>
      </c>
      <c r="L384" s="12">
        <v>100.71861247405315</v>
      </c>
      <c r="M384" s="12">
        <v>100.60808068053629</v>
      </c>
      <c r="N384" s="12">
        <v>100.44632474000146</v>
      </c>
      <c r="O384" s="12">
        <v>100.43132720225054</v>
      </c>
      <c r="P384" s="12">
        <v>100.27837317106253</v>
      </c>
      <c r="Q384" s="12">
        <v>100.11774251659655</v>
      </c>
      <c r="R384" s="12">
        <v>100</v>
      </c>
      <c r="S384" s="12">
        <v>99.837948281607041</v>
      </c>
      <c r="T384" s="12">
        <v>99.781802090996223</v>
      </c>
      <c r="U384" s="12">
        <v>99.745197958470868</v>
      </c>
      <c r="V384" s="12">
        <v>99.713571487130764</v>
      </c>
      <c r="W384" s="12">
        <v>99.88142845501747</v>
      </c>
      <c r="X384" s="12">
        <v>99.897311350843182</v>
      </c>
      <c r="Y384" s="12">
        <v>99.992681689197568</v>
      </c>
      <c r="Z384" s="12">
        <v>99.922999566143176</v>
      </c>
      <c r="AA384" s="12">
        <v>99.83790035714047</v>
      </c>
    </row>
    <row r="385" spans="1:27">
      <c r="A385" s="1" t="s">
        <v>524</v>
      </c>
      <c r="B385" s="1" t="s">
        <v>533</v>
      </c>
      <c r="C385" s="1" t="s">
        <v>534</v>
      </c>
      <c r="D385" s="1">
        <v>15</v>
      </c>
      <c r="E385" s="1" t="s">
        <v>860</v>
      </c>
      <c r="F385" s="1" t="s">
        <v>878</v>
      </c>
      <c r="G385" s="1" t="str">
        <f t="shared" si="25"/>
        <v>15단독주택규모2</v>
      </c>
      <c r="H385" s="12">
        <v>99.865956675398778</v>
      </c>
      <c r="I385" s="12">
        <v>99.865956675398778</v>
      </c>
      <c r="J385" s="12">
        <v>100.09115321916747</v>
      </c>
      <c r="K385" s="12">
        <v>100.09115321916747</v>
      </c>
      <c r="L385" s="12">
        <v>100.05584140838594</v>
      </c>
      <c r="M385" s="12">
        <v>100.05584140838594</v>
      </c>
      <c r="N385" s="12">
        <v>100.06732097009386</v>
      </c>
      <c r="O385" s="12">
        <v>100.06732097009386</v>
      </c>
      <c r="P385" s="12">
        <v>100.04117936218883</v>
      </c>
      <c r="Q385" s="12">
        <v>100</v>
      </c>
      <c r="R385" s="12">
        <v>100</v>
      </c>
      <c r="S385" s="12">
        <v>100.20896477756804</v>
      </c>
      <c r="T385" s="12">
        <v>100.20896477756804</v>
      </c>
      <c r="U385" s="12">
        <v>100.1623991326865</v>
      </c>
      <c r="V385" s="12">
        <v>100.25285960648151</v>
      </c>
      <c r="W385" s="12">
        <v>100.91080007794567</v>
      </c>
      <c r="X385" s="12">
        <v>100.90304188555474</v>
      </c>
      <c r="Y385" s="12">
        <v>101.14874069091793</v>
      </c>
      <c r="Z385" s="12">
        <v>101.09376832185598</v>
      </c>
      <c r="AA385" s="12">
        <v>101.09376832185598</v>
      </c>
    </row>
    <row r="386" spans="1:27">
      <c r="A386" s="1" t="s">
        <v>524</v>
      </c>
      <c r="B386" s="1" t="s">
        <v>533</v>
      </c>
      <c r="C386" s="1" t="s">
        <v>535</v>
      </c>
      <c r="D386" s="1">
        <v>16</v>
      </c>
      <c r="E386" s="1" t="s">
        <v>860</v>
      </c>
      <c r="F386" s="1" t="s">
        <v>878</v>
      </c>
      <c r="G386" s="1" t="str">
        <f t="shared" si="25"/>
        <v>16단독주택규모2</v>
      </c>
      <c r="H386" s="12">
        <v>100.50835058831369</v>
      </c>
      <c r="I386" s="12">
        <v>100.50835058831369</v>
      </c>
      <c r="J386" s="12">
        <v>100.49618847129011</v>
      </c>
      <c r="K386" s="12">
        <v>100.47932666146968</v>
      </c>
      <c r="L386" s="12">
        <v>100.38092993349923</v>
      </c>
      <c r="M386" s="12">
        <v>100.33504644827505</v>
      </c>
      <c r="N386" s="12">
        <v>100.33504644827505</v>
      </c>
      <c r="O386" s="12">
        <v>100.25758348604171</v>
      </c>
      <c r="P386" s="12">
        <v>100.14811868459199</v>
      </c>
      <c r="Q386" s="12">
        <v>100.14811868459199</v>
      </c>
      <c r="R386" s="12">
        <v>100</v>
      </c>
      <c r="S386" s="12">
        <v>99.940660035614201</v>
      </c>
      <c r="T386" s="12">
        <v>100.07782237459206</v>
      </c>
      <c r="U386" s="12">
        <v>100.03927119504694</v>
      </c>
      <c r="V386" s="12">
        <v>100.03009574319857</v>
      </c>
      <c r="W386" s="12">
        <v>100.14820854622373</v>
      </c>
      <c r="X386" s="12">
        <v>100.15350620726542</v>
      </c>
      <c r="Y386" s="12">
        <v>100.12977401660092</v>
      </c>
      <c r="Z386" s="12">
        <v>99.98504776033279</v>
      </c>
      <c r="AA386" s="12">
        <v>99.921021344969148</v>
      </c>
    </row>
    <row r="387" spans="1:27">
      <c r="A387" s="1" t="s">
        <v>524</v>
      </c>
      <c r="B387" s="1" t="s">
        <v>533</v>
      </c>
      <c r="C387" s="1" t="s">
        <v>536</v>
      </c>
      <c r="D387" s="1">
        <v>17</v>
      </c>
      <c r="E387" s="1" t="s">
        <v>860</v>
      </c>
      <c r="F387" s="1" t="s">
        <v>878</v>
      </c>
      <c r="G387" s="1" t="str">
        <f t="shared" si="25"/>
        <v>17단독주택규모2</v>
      </c>
      <c r="H387" s="12">
        <v>99.982518653470635</v>
      </c>
      <c r="I387" s="12">
        <v>99.969396699831094</v>
      </c>
      <c r="J387" s="12">
        <v>100.11109866037283</v>
      </c>
      <c r="K387" s="12">
        <v>100.11109866037283</v>
      </c>
      <c r="L387" s="12">
        <v>100.10118263780846</v>
      </c>
      <c r="M387" s="12">
        <v>99.966615807716437</v>
      </c>
      <c r="N387" s="12">
        <v>100.0168594646772</v>
      </c>
      <c r="O387" s="12">
        <v>100.06166509888274</v>
      </c>
      <c r="P387" s="12">
        <v>100.00809132436147</v>
      </c>
      <c r="Q387" s="12">
        <v>99.984188295950673</v>
      </c>
      <c r="R387" s="12">
        <v>100</v>
      </c>
      <c r="S387" s="12">
        <v>99.848872001251493</v>
      </c>
      <c r="T387" s="12">
        <v>99.800295563076673</v>
      </c>
      <c r="U387" s="12">
        <v>99.798286760998934</v>
      </c>
      <c r="V387" s="12">
        <v>99.677030787312887</v>
      </c>
      <c r="W387" s="12">
        <v>99.856089090824867</v>
      </c>
      <c r="X387" s="12">
        <v>100.03505987647576</v>
      </c>
      <c r="Y387" s="12">
        <v>100.26555622482003</v>
      </c>
      <c r="Z387" s="12">
        <v>100.2963691624751</v>
      </c>
      <c r="AA387" s="12">
        <v>100.24964512326429</v>
      </c>
    </row>
    <row r="388" spans="1:27">
      <c r="A388" s="1" t="s">
        <v>524</v>
      </c>
      <c r="B388" s="1" t="s">
        <v>533</v>
      </c>
      <c r="C388" s="1" t="s">
        <v>537</v>
      </c>
      <c r="D388" s="1">
        <v>18</v>
      </c>
      <c r="E388" s="1" t="s">
        <v>860</v>
      </c>
      <c r="F388" s="1" t="s">
        <v>878</v>
      </c>
      <c r="G388" s="1" t="str">
        <f t="shared" si="25"/>
        <v>18단독주택규모2</v>
      </c>
      <c r="H388" s="12">
        <v>102.29993638897571</v>
      </c>
      <c r="I388" s="12">
        <v>102.29993638897571</v>
      </c>
      <c r="J388" s="12">
        <v>102.31584247448289</v>
      </c>
      <c r="K388" s="12">
        <v>102.28928760237601</v>
      </c>
      <c r="L388" s="12">
        <v>102.28928760237601</v>
      </c>
      <c r="M388" s="12">
        <v>101.83855271232029</v>
      </c>
      <c r="N388" s="12">
        <v>100.75155182043152</v>
      </c>
      <c r="O388" s="12">
        <v>100.21409290166898</v>
      </c>
      <c r="P388" s="12">
        <v>100.1206514609263</v>
      </c>
      <c r="Q388" s="12">
        <v>100.1206514609263</v>
      </c>
      <c r="R388" s="12">
        <v>100</v>
      </c>
      <c r="S388" s="12">
        <v>99.846962547389168</v>
      </c>
      <c r="T388" s="12">
        <v>99.55530446931688</v>
      </c>
      <c r="U388" s="12">
        <v>99.543359874628266</v>
      </c>
      <c r="V388" s="12">
        <v>99.4569170393452</v>
      </c>
      <c r="W388" s="12">
        <v>99.947650158218764</v>
      </c>
      <c r="X388" s="12">
        <v>100.19258481429686</v>
      </c>
      <c r="Y388" s="12">
        <v>100.19258481429686</v>
      </c>
      <c r="Z388" s="12">
        <v>99.907571646577509</v>
      </c>
      <c r="AA388" s="12">
        <v>99.795886795704618</v>
      </c>
    </row>
    <row r="389" spans="1:27">
      <c r="A389" s="1" t="s">
        <v>524</v>
      </c>
      <c r="B389" s="1" t="s">
        <v>533</v>
      </c>
      <c r="C389" s="1" t="s">
        <v>538</v>
      </c>
      <c r="D389" s="1">
        <v>19</v>
      </c>
      <c r="E389" s="1" t="s">
        <v>860</v>
      </c>
      <c r="F389" s="1" t="s">
        <v>878</v>
      </c>
      <c r="G389" s="1" t="str">
        <f t="shared" si="25"/>
        <v>19단독주택규모2</v>
      </c>
      <c r="H389" s="12">
        <v>100.67553207333921</v>
      </c>
      <c r="I389" s="12">
        <v>100.59109012666499</v>
      </c>
      <c r="J389" s="12">
        <v>100.62698081220097</v>
      </c>
      <c r="K389" s="12">
        <v>100.61416734305897</v>
      </c>
      <c r="L389" s="12">
        <v>100.61416734305897</v>
      </c>
      <c r="M389" s="12">
        <v>100.44686702166945</v>
      </c>
      <c r="N389" s="12">
        <v>100.44686702166945</v>
      </c>
      <c r="O389" s="12">
        <v>100.44686702166945</v>
      </c>
      <c r="P389" s="12">
        <v>100.44686702166945</v>
      </c>
      <c r="Q389" s="12">
        <v>100.13915907260167</v>
      </c>
      <c r="R389" s="12">
        <v>100</v>
      </c>
      <c r="S389" s="12">
        <v>99.707350787650199</v>
      </c>
      <c r="T389" s="12">
        <v>99.536086186040706</v>
      </c>
      <c r="U389" s="12">
        <v>99.583781164383936</v>
      </c>
      <c r="V389" s="12">
        <v>99.681804863047219</v>
      </c>
      <c r="W389" s="12">
        <v>100.01281345783697</v>
      </c>
      <c r="X389" s="12">
        <v>100.00306093870348</v>
      </c>
      <c r="Y389" s="12">
        <v>100.00306093870348</v>
      </c>
      <c r="Z389" s="12">
        <v>99.984965685953995</v>
      </c>
      <c r="AA389" s="12">
        <v>99.984965685953995</v>
      </c>
    </row>
    <row r="390" spans="1:27">
      <c r="A390" s="1" t="s">
        <v>524</v>
      </c>
      <c r="B390" s="1" t="s">
        <v>533</v>
      </c>
      <c r="C390" s="1" t="s">
        <v>539</v>
      </c>
      <c r="D390" s="1">
        <v>20</v>
      </c>
      <c r="E390" s="1" t="s">
        <v>860</v>
      </c>
      <c r="F390" s="1" t="s">
        <v>878</v>
      </c>
      <c r="G390" s="1" t="str">
        <f t="shared" si="25"/>
        <v>20단독주택규모2</v>
      </c>
      <c r="H390" s="12">
        <v>99.978009460017489</v>
      </c>
      <c r="I390" s="12">
        <v>99.978009460017489</v>
      </c>
      <c r="J390" s="12">
        <v>100.04542686329768</v>
      </c>
      <c r="K390" s="12">
        <v>99.957346913285448</v>
      </c>
      <c r="L390" s="12">
        <v>99.957346913285448</v>
      </c>
      <c r="M390" s="12">
        <v>99.911367944696948</v>
      </c>
      <c r="N390" s="12">
        <v>100.20694592640555</v>
      </c>
      <c r="O390" s="12">
        <v>100.18395735609094</v>
      </c>
      <c r="P390" s="12">
        <v>100.16365250435855</v>
      </c>
      <c r="Q390" s="12">
        <v>100</v>
      </c>
      <c r="R390" s="12">
        <v>100</v>
      </c>
      <c r="S390" s="12">
        <v>99.14372871103636</v>
      </c>
      <c r="T390" s="12">
        <v>99.015875288953211</v>
      </c>
      <c r="U390" s="12">
        <v>98.969545123619895</v>
      </c>
      <c r="V390" s="12">
        <v>99.03886377126851</v>
      </c>
      <c r="W390" s="12">
        <v>98.32633448305964</v>
      </c>
      <c r="X390" s="12">
        <v>98.030257316402583</v>
      </c>
      <c r="Y390" s="12">
        <v>98.066129013354285</v>
      </c>
      <c r="Z390" s="12">
        <v>98.150528025326082</v>
      </c>
      <c r="AA390" s="12">
        <v>98.105852821429991</v>
      </c>
    </row>
    <row r="391" spans="1:27">
      <c r="A391" s="1" t="s">
        <v>524</v>
      </c>
      <c r="B391" s="1" t="s">
        <v>533</v>
      </c>
      <c r="C391" s="1" t="s">
        <v>540</v>
      </c>
      <c r="D391" s="1">
        <v>21</v>
      </c>
      <c r="E391" s="1" t="s">
        <v>860</v>
      </c>
      <c r="F391" s="1" t="s">
        <v>878</v>
      </c>
      <c r="G391" s="1" t="str">
        <f t="shared" si="25"/>
        <v>21단독주택규모2</v>
      </c>
      <c r="H391" s="12">
        <v>102.86820093382192</v>
      </c>
      <c r="I391" s="12">
        <v>102.91140387689195</v>
      </c>
      <c r="J391" s="12">
        <v>102.88410635185063</v>
      </c>
      <c r="K391" s="12">
        <v>102.86820093382192</v>
      </c>
      <c r="L391" s="12">
        <v>102.86820093382192</v>
      </c>
      <c r="M391" s="12">
        <v>102.86820093382192</v>
      </c>
      <c r="N391" s="12">
        <v>101.89735112804438</v>
      </c>
      <c r="O391" s="12">
        <v>102.23202412625702</v>
      </c>
      <c r="P391" s="12">
        <v>101.28730217223674</v>
      </c>
      <c r="Q391" s="12">
        <v>100.55832207912989</v>
      </c>
      <c r="R391" s="12">
        <v>100</v>
      </c>
      <c r="S391" s="12">
        <v>100.08578981587286</v>
      </c>
      <c r="T391" s="12">
        <v>100.0809170374946</v>
      </c>
      <c r="U391" s="12">
        <v>99.867146473044215</v>
      </c>
      <c r="V391" s="12">
        <v>99.619419938440075</v>
      </c>
      <c r="W391" s="12">
        <v>99.675135155162522</v>
      </c>
      <c r="X391" s="12">
        <v>99.565623352362778</v>
      </c>
      <c r="Y391" s="12">
        <v>99.644544847723722</v>
      </c>
      <c r="Z391" s="12">
        <v>99.410620099752649</v>
      </c>
      <c r="AA391" s="12">
        <v>98.992495283304351</v>
      </c>
    </row>
    <row r="392" spans="1:27">
      <c r="A392" s="1" t="s">
        <v>524</v>
      </c>
      <c r="B392" s="1" t="s">
        <v>541</v>
      </c>
      <c r="D392" s="1">
        <v>22</v>
      </c>
      <c r="E392" s="1" t="s">
        <v>860</v>
      </c>
      <c r="F392" s="1" t="s">
        <v>878</v>
      </c>
      <c r="G392" s="1" t="str">
        <f t="shared" si="25"/>
        <v>22단독주택규모2</v>
      </c>
      <c r="H392" s="12">
        <v>100.6843193330423</v>
      </c>
      <c r="I392" s="12">
        <v>100.65995923640838</v>
      </c>
      <c r="J392" s="12">
        <v>100.54402402309488</v>
      </c>
      <c r="K392" s="12">
        <v>100.54402402309488</v>
      </c>
      <c r="L392" s="12">
        <v>100.51436753759771</v>
      </c>
      <c r="M392" s="12">
        <v>100.45376288253586</v>
      </c>
      <c r="N392" s="12">
        <v>100.30013960318752</v>
      </c>
      <c r="O392" s="12">
        <v>100.27375051644238</v>
      </c>
      <c r="P392" s="12">
        <v>99.941105678831164</v>
      </c>
      <c r="Q392" s="12">
        <v>100.00612820552963</v>
      </c>
      <c r="R392" s="12">
        <v>100</v>
      </c>
      <c r="S392" s="12">
        <v>99.239467457910152</v>
      </c>
      <c r="T392" s="12">
        <v>98.911241833667248</v>
      </c>
      <c r="U392" s="12">
        <v>98.661470211111308</v>
      </c>
      <c r="V392" s="12">
        <v>98.174942350543049</v>
      </c>
      <c r="W392" s="12">
        <v>98.335002232447593</v>
      </c>
      <c r="X392" s="12">
        <v>98.159346208069735</v>
      </c>
      <c r="Y392" s="12">
        <v>97.963290509015053</v>
      </c>
      <c r="Z392" s="12">
        <v>98.076001900693768</v>
      </c>
      <c r="AA392" s="12">
        <v>97.964152989825521</v>
      </c>
    </row>
    <row r="393" spans="1:27">
      <c r="A393" s="1" t="s">
        <v>524</v>
      </c>
      <c r="B393" s="1" t="s">
        <v>542</v>
      </c>
      <c r="D393" s="1">
        <v>23</v>
      </c>
      <c r="E393" s="1" t="s">
        <v>860</v>
      </c>
      <c r="F393" s="1" t="s">
        <v>878</v>
      </c>
      <c r="G393" s="1" t="str">
        <f t="shared" si="25"/>
        <v>23단독주택규모2</v>
      </c>
      <c r="H393" s="12">
        <v>99.422343889403251</v>
      </c>
      <c r="I393" s="12">
        <v>99.426824729805915</v>
      </c>
      <c r="J393" s="12">
        <v>99.722178269762438</v>
      </c>
      <c r="K393" s="12">
        <v>99.739350168037916</v>
      </c>
      <c r="L393" s="12">
        <v>99.816924753210458</v>
      </c>
      <c r="M393" s="12">
        <v>99.784012289105206</v>
      </c>
      <c r="N393" s="12">
        <v>99.811335175228194</v>
      </c>
      <c r="O393" s="12">
        <v>99.942292158811341</v>
      </c>
      <c r="P393" s="12">
        <v>100.05370520557005</v>
      </c>
      <c r="Q393" s="12">
        <v>100.07328687474403</v>
      </c>
      <c r="R393" s="12">
        <v>100</v>
      </c>
      <c r="S393" s="12">
        <v>100.27880693820003</v>
      </c>
      <c r="T393" s="12">
        <v>100.31939109147785</v>
      </c>
      <c r="U393" s="12">
        <v>100.36884028371011</v>
      </c>
      <c r="V393" s="12">
        <v>100.44492161470873</v>
      </c>
      <c r="W393" s="12">
        <v>100.48300360417504</v>
      </c>
      <c r="X393" s="12">
        <v>100.51253988002441</v>
      </c>
      <c r="Y393" s="12">
        <v>100.50449433620085</v>
      </c>
      <c r="Z393" s="12">
        <v>100.54295175643956</v>
      </c>
      <c r="AA393" s="12">
        <v>100.34247283500332</v>
      </c>
    </row>
    <row r="394" spans="1:27">
      <c r="A394" s="1" t="s">
        <v>524</v>
      </c>
      <c r="B394" s="1" t="s">
        <v>542</v>
      </c>
      <c r="C394" s="1" t="s">
        <v>543</v>
      </c>
      <c r="D394" s="1">
        <v>24</v>
      </c>
      <c r="E394" s="1" t="s">
        <v>860</v>
      </c>
      <c r="F394" s="1" t="s">
        <v>878</v>
      </c>
      <c r="G394" s="1" t="str">
        <f t="shared" si="25"/>
        <v>24단독주택규모2</v>
      </c>
      <c r="H394" s="12">
        <v>99.846760310815753</v>
      </c>
      <c r="I394" s="12">
        <v>99.851540762749025</v>
      </c>
      <c r="J394" s="12">
        <v>99.994810171669201</v>
      </c>
      <c r="K394" s="12">
        <v>99.994810171669201</v>
      </c>
      <c r="L394" s="12">
        <v>100.00091113712496</v>
      </c>
      <c r="M394" s="12">
        <v>99.913324209656949</v>
      </c>
      <c r="N394" s="12">
        <v>99.918490590189933</v>
      </c>
      <c r="O394" s="12">
        <v>99.91954155603905</v>
      </c>
      <c r="P394" s="12">
        <v>100.05558969082068</v>
      </c>
      <c r="Q394" s="12">
        <v>100.07459016492685</v>
      </c>
      <c r="R394" s="12">
        <v>100</v>
      </c>
      <c r="S394" s="12">
        <v>100.24541181190803</v>
      </c>
      <c r="T394" s="12">
        <v>100.24541181190803</v>
      </c>
      <c r="U394" s="12">
        <v>100.27800147388028</v>
      </c>
      <c r="V394" s="12">
        <v>100.38561022370611</v>
      </c>
      <c r="W394" s="12">
        <v>100.44591039901944</v>
      </c>
      <c r="X394" s="12">
        <v>100.44591039901944</v>
      </c>
      <c r="Y394" s="12">
        <v>100.42009049338347</v>
      </c>
      <c r="Z394" s="12">
        <v>100.49128851191678</v>
      </c>
      <c r="AA394" s="12">
        <v>100.43184690810678</v>
      </c>
    </row>
    <row r="395" spans="1:27">
      <c r="A395" s="1" t="s">
        <v>524</v>
      </c>
      <c r="B395" s="1" t="s">
        <v>542</v>
      </c>
      <c r="C395" s="1" t="s">
        <v>544</v>
      </c>
      <c r="D395" s="1">
        <v>25</v>
      </c>
      <c r="E395" s="1" t="s">
        <v>860</v>
      </c>
      <c r="F395" s="1" t="s">
        <v>878</v>
      </c>
      <c r="G395" s="1" t="str">
        <f t="shared" si="25"/>
        <v>25단독주택규모2</v>
      </c>
      <c r="H395" s="12">
        <v>99.473411140400913</v>
      </c>
      <c r="I395" s="12">
        <v>99.481061028475196</v>
      </c>
      <c r="J395" s="12">
        <v>99.508136225817381</v>
      </c>
      <c r="K395" s="12">
        <v>99.566802433647283</v>
      </c>
      <c r="L395" s="12">
        <v>99.822337022714066</v>
      </c>
      <c r="M395" s="12">
        <v>99.850353954050576</v>
      </c>
      <c r="N395" s="12">
        <v>99.935662186657026</v>
      </c>
      <c r="O395" s="12">
        <v>99.935662186657026</v>
      </c>
      <c r="P395" s="12">
        <v>100.04270439647964</v>
      </c>
      <c r="Q395" s="12">
        <v>100.07916952160473</v>
      </c>
      <c r="R395" s="12">
        <v>100</v>
      </c>
      <c r="S395" s="12">
        <v>100.26398170208293</v>
      </c>
      <c r="T395" s="12">
        <v>100.47345643529259</v>
      </c>
      <c r="U395" s="12">
        <v>100.51064378104275</v>
      </c>
      <c r="V395" s="12">
        <v>100.53176487222841</v>
      </c>
      <c r="W395" s="12">
        <v>100.50983442603834</v>
      </c>
      <c r="X395" s="12">
        <v>100.55195072379748</v>
      </c>
      <c r="Y395" s="12">
        <v>100.59742658729385</v>
      </c>
      <c r="Z395" s="12">
        <v>100.59742658729385</v>
      </c>
      <c r="AA395" s="12">
        <v>100.35355941949615</v>
      </c>
    </row>
    <row r="396" spans="1:27">
      <c r="A396" s="1" t="s">
        <v>524</v>
      </c>
      <c r="B396" s="1" t="s">
        <v>542</v>
      </c>
      <c r="C396" s="1" t="s">
        <v>545</v>
      </c>
      <c r="D396" s="1">
        <v>26</v>
      </c>
      <c r="E396" s="1" t="s">
        <v>860</v>
      </c>
      <c r="F396" s="1" t="s">
        <v>878</v>
      </c>
      <c r="G396" s="1" t="str">
        <f t="shared" si="25"/>
        <v>26단독주택규모2</v>
      </c>
      <c r="H396" s="12">
        <v>98.5273055887737</v>
      </c>
      <c r="I396" s="12">
        <v>98.527348590522578</v>
      </c>
      <c r="J396" s="12">
        <v>99.447937829444768</v>
      </c>
      <c r="K396" s="12">
        <v>99.447937829444768</v>
      </c>
      <c r="L396" s="12">
        <v>99.447937829444768</v>
      </c>
      <c r="M396" s="12">
        <v>99.447937829444768</v>
      </c>
      <c r="N396" s="12">
        <v>99.447937829444768</v>
      </c>
      <c r="O396" s="12">
        <v>99.99538254900142</v>
      </c>
      <c r="P396" s="12">
        <v>100.06349115953778</v>
      </c>
      <c r="Q396" s="12">
        <v>100.06349115953778</v>
      </c>
      <c r="R396" s="12">
        <v>100</v>
      </c>
      <c r="S396" s="12">
        <v>100.35938393604316</v>
      </c>
      <c r="T396" s="12">
        <v>100.26726248088032</v>
      </c>
      <c r="U396" s="12">
        <v>100.36325648624933</v>
      </c>
      <c r="V396" s="12">
        <v>100.44831571936281</v>
      </c>
      <c r="W396" s="12">
        <v>100.51902608881748</v>
      </c>
      <c r="X396" s="12">
        <v>100.58812750490786</v>
      </c>
      <c r="Y396" s="12">
        <v>100.54717961897319</v>
      </c>
      <c r="Z396" s="12">
        <v>100.57202144973947</v>
      </c>
      <c r="AA396" s="12">
        <v>100.16247675140583</v>
      </c>
    </row>
    <row r="397" spans="1:27">
      <c r="A397" s="1" t="s">
        <v>524</v>
      </c>
      <c r="B397" s="1" t="s">
        <v>546</v>
      </c>
      <c r="D397" s="1">
        <v>27</v>
      </c>
      <c r="E397" s="1" t="s">
        <v>860</v>
      </c>
      <c r="F397" s="1" t="s">
        <v>878</v>
      </c>
      <c r="G397" s="1" t="str">
        <f t="shared" si="25"/>
        <v>27단독주택규모2</v>
      </c>
      <c r="H397" s="12">
        <v>100.55112499816136</v>
      </c>
      <c r="I397" s="12">
        <v>100.55112499816136</v>
      </c>
      <c r="J397" s="12">
        <v>100.58804884239504</v>
      </c>
      <c r="K397" s="12">
        <v>100.56131930364741</v>
      </c>
      <c r="L397" s="12">
        <v>100.50057234602932</v>
      </c>
      <c r="M397" s="12">
        <v>100.47010238740791</v>
      </c>
      <c r="N397" s="12">
        <v>100.28356688857093</v>
      </c>
      <c r="O397" s="12">
        <v>100.25225291236391</v>
      </c>
      <c r="P397" s="12">
        <v>100.01391112316158</v>
      </c>
      <c r="Q397" s="12">
        <v>100.01391112316158</v>
      </c>
      <c r="R397" s="12">
        <v>100</v>
      </c>
      <c r="S397" s="12">
        <v>99.430696380153037</v>
      </c>
      <c r="T397" s="12">
        <v>99.339189148509661</v>
      </c>
      <c r="U397" s="12">
        <v>99.301838420750727</v>
      </c>
      <c r="V397" s="12">
        <v>99.16169239648454</v>
      </c>
      <c r="W397" s="12">
        <v>98.942887605352126</v>
      </c>
      <c r="X397" s="12">
        <v>98.792760139604354</v>
      </c>
      <c r="Y397" s="12">
        <v>98.622444580338751</v>
      </c>
      <c r="Z397" s="12">
        <v>98.421401240627375</v>
      </c>
      <c r="AA397" s="12">
        <v>98.147213040909847</v>
      </c>
    </row>
    <row r="398" spans="1:27">
      <c r="A398" s="1" t="s">
        <v>524</v>
      </c>
      <c r="B398" s="1" t="s">
        <v>547</v>
      </c>
      <c r="D398" s="1">
        <v>28</v>
      </c>
      <c r="E398" s="1" t="s">
        <v>860</v>
      </c>
      <c r="F398" s="1" t="s">
        <v>878</v>
      </c>
      <c r="G398" s="1" t="str">
        <f t="shared" si="25"/>
        <v>28단독주택규모2</v>
      </c>
      <c r="H398" s="12">
        <v>99.923830984660057</v>
      </c>
      <c r="I398" s="12">
        <v>99.772442072570158</v>
      </c>
      <c r="J398" s="12">
        <v>99.838374818577819</v>
      </c>
      <c r="K398" s="12">
        <v>99.86617038072626</v>
      </c>
      <c r="L398" s="12">
        <v>99.86617038072626</v>
      </c>
      <c r="M398" s="12">
        <v>100.20704545263277</v>
      </c>
      <c r="N398" s="12">
        <v>100.23278702115917</v>
      </c>
      <c r="O398" s="12">
        <v>100.06595768123186</v>
      </c>
      <c r="P398" s="12">
        <v>100</v>
      </c>
      <c r="Q398" s="12">
        <v>100</v>
      </c>
      <c r="R398" s="12">
        <v>100</v>
      </c>
      <c r="S398" s="12">
        <v>99.684781298525863</v>
      </c>
      <c r="T398" s="12">
        <v>99.634649829211327</v>
      </c>
      <c r="U398" s="12">
        <v>99.600399742152874</v>
      </c>
      <c r="V398" s="12">
        <v>99.611638113520272</v>
      </c>
      <c r="W398" s="12">
        <v>99.659287418663681</v>
      </c>
      <c r="X398" s="12">
        <v>99.648048919829662</v>
      </c>
      <c r="Y398" s="12">
        <v>99.696342915143887</v>
      </c>
      <c r="Z398" s="12">
        <v>99.726205682278547</v>
      </c>
      <c r="AA398" s="12">
        <v>99.61280447982017</v>
      </c>
    </row>
    <row r="399" spans="1:27">
      <c r="A399" s="1" t="s">
        <v>524</v>
      </c>
      <c r="B399" s="1" t="s">
        <v>548</v>
      </c>
      <c r="D399" s="1">
        <v>29</v>
      </c>
      <c r="E399" s="1" t="s">
        <v>860</v>
      </c>
      <c r="F399" s="1" t="s">
        <v>878</v>
      </c>
      <c r="G399" s="1" t="str">
        <f t="shared" si="25"/>
        <v>29단독주택규모2</v>
      </c>
      <c r="H399" s="12">
        <v>99.889404697892445</v>
      </c>
      <c r="I399" s="12">
        <v>99.884475659728082</v>
      </c>
      <c r="J399" s="12">
        <v>99.821971551183566</v>
      </c>
      <c r="K399" s="12">
        <v>99.821971551183566</v>
      </c>
      <c r="L399" s="12">
        <v>99.861402818417901</v>
      </c>
      <c r="M399" s="12">
        <v>99.861402818417901</v>
      </c>
      <c r="N399" s="12">
        <v>100.01280315081986</v>
      </c>
      <c r="O399" s="12">
        <v>100</v>
      </c>
      <c r="P399" s="12">
        <v>100</v>
      </c>
      <c r="Q399" s="12">
        <v>100</v>
      </c>
      <c r="R399" s="12">
        <v>100</v>
      </c>
      <c r="S399" s="12">
        <v>100.18823916057136</v>
      </c>
      <c r="T399" s="12">
        <v>100.25483374629954</v>
      </c>
      <c r="U399" s="12">
        <v>100.3727369114698</v>
      </c>
      <c r="V399" s="12">
        <v>100.53100812304099</v>
      </c>
      <c r="W399" s="12">
        <v>100.56977073282516</v>
      </c>
      <c r="X399" s="12">
        <v>100.56261775895332</v>
      </c>
      <c r="Y399" s="12">
        <v>100.58129286451019</v>
      </c>
      <c r="Z399" s="12">
        <v>100.4348221382443</v>
      </c>
      <c r="AA399" s="12">
        <v>100.48229358511105</v>
      </c>
    </row>
    <row r="400" spans="1:27">
      <c r="A400" s="1" t="s">
        <v>524</v>
      </c>
      <c r="B400" s="1" t="s">
        <v>549</v>
      </c>
      <c r="D400" s="1">
        <v>30</v>
      </c>
      <c r="E400" s="1" t="s">
        <v>860</v>
      </c>
      <c r="F400" s="1" t="s">
        <v>878</v>
      </c>
      <c r="G400" s="1" t="str">
        <f t="shared" si="25"/>
        <v>30단독주택규모2</v>
      </c>
      <c r="H400" s="12">
        <v>99.672831092859965</v>
      </c>
      <c r="I400" s="12">
        <v>99.673327823225151</v>
      </c>
      <c r="J400" s="12">
        <v>99.664765553087889</v>
      </c>
      <c r="K400" s="12">
        <v>99.726070427124071</v>
      </c>
      <c r="L400" s="12">
        <v>99.726070427124071</v>
      </c>
      <c r="M400" s="12">
        <v>99.751348168050853</v>
      </c>
      <c r="N400" s="12">
        <v>100.08115198237583</v>
      </c>
      <c r="O400" s="12">
        <v>100.08115198237583</v>
      </c>
      <c r="P400" s="12">
        <v>100.00131104557686</v>
      </c>
      <c r="Q400" s="12">
        <v>100.00131104557686</v>
      </c>
      <c r="R400" s="12">
        <v>100</v>
      </c>
      <c r="S400" s="12">
        <v>100.03035278735759</v>
      </c>
      <c r="T400" s="12">
        <v>100.01868239068948</v>
      </c>
      <c r="U400" s="12">
        <v>99.884980882874515</v>
      </c>
      <c r="V400" s="12">
        <v>99.901408424329091</v>
      </c>
      <c r="W400" s="12">
        <v>100.12731480017378</v>
      </c>
      <c r="X400" s="12">
        <v>100.22529861997569</v>
      </c>
      <c r="Y400" s="12">
        <v>100.38809101870237</v>
      </c>
      <c r="Z400" s="12">
        <v>100.54119133489108</v>
      </c>
      <c r="AA400" s="12">
        <v>100.37130638729521</v>
      </c>
    </row>
    <row r="401" spans="1:27">
      <c r="A401" s="1" t="s">
        <v>524</v>
      </c>
      <c r="B401" s="1" t="s">
        <v>917</v>
      </c>
      <c r="D401" s="1">
        <v>31</v>
      </c>
      <c r="E401" s="1" t="s">
        <v>274</v>
      </c>
      <c r="F401" s="1" t="s">
        <v>878</v>
      </c>
      <c r="G401" s="1" t="str">
        <f t="shared" ref="G401" si="28">D401&amp;E401&amp;F401</f>
        <v>31단독주택규모2</v>
      </c>
      <c r="R401" s="12">
        <v>100</v>
      </c>
      <c r="S401" s="12">
        <v>100</v>
      </c>
      <c r="T401" s="12">
        <v>100.06979208227997</v>
      </c>
      <c r="U401" s="12">
        <v>100.09206943861267</v>
      </c>
      <c r="V401" s="12">
        <v>100.22108540741105</v>
      </c>
      <c r="W401" s="12">
        <v>100.6723884142194</v>
      </c>
      <c r="X401" s="12">
        <v>100.79151594651306</v>
      </c>
      <c r="Y401" s="12">
        <v>101.31797048283222</v>
      </c>
      <c r="Z401" s="12">
        <v>101.6323467660873</v>
      </c>
      <c r="AA401" s="12">
        <v>101.64874994998915</v>
      </c>
    </row>
    <row r="402" spans="1:27">
      <c r="A402" s="1" t="s">
        <v>524</v>
      </c>
      <c r="B402" s="1" t="s">
        <v>550</v>
      </c>
      <c r="D402" s="1">
        <v>32</v>
      </c>
      <c r="E402" s="1" t="s">
        <v>860</v>
      </c>
      <c r="F402" s="1" t="s">
        <v>878</v>
      </c>
      <c r="G402" s="1" t="str">
        <f t="shared" si="25"/>
        <v>32단독주택규모2</v>
      </c>
      <c r="H402" s="12">
        <v>99.739823328406302</v>
      </c>
      <c r="I402" s="12">
        <v>99.739823328406302</v>
      </c>
      <c r="J402" s="12">
        <v>99.773399100636766</v>
      </c>
      <c r="K402" s="12">
        <v>99.859899194309733</v>
      </c>
      <c r="L402" s="12">
        <v>99.985883920122234</v>
      </c>
      <c r="M402" s="12">
        <v>99.990154178226149</v>
      </c>
      <c r="N402" s="12">
        <v>100.09988118542786</v>
      </c>
      <c r="O402" s="12">
        <v>100.07451359267642</v>
      </c>
      <c r="P402" s="12">
        <v>100.09109890916463</v>
      </c>
      <c r="Q402" s="12">
        <v>100.05505456460253</v>
      </c>
      <c r="R402" s="12">
        <v>100</v>
      </c>
      <c r="S402" s="12">
        <v>99.998232341307357</v>
      </c>
      <c r="T402" s="12">
        <v>100.0592147422481</v>
      </c>
      <c r="U402" s="12">
        <v>100.20972594043668</v>
      </c>
      <c r="V402" s="12">
        <v>100.21883064889796</v>
      </c>
      <c r="W402" s="12">
        <v>100.1468930520909</v>
      </c>
      <c r="X402" s="12">
        <v>100.15839706145671</v>
      </c>
      <c r="Y402" s="12">
        <v>100.21288724610511</v>
      </c>
      <c r="Z402" s="12">
        <v>100.24737322911197</v>
      </c>
      <c r="AA402" s="12">
        <v>100.0560254932314</v>
      </c>
    </row>
    <row r="403" spans="1:27">
      <c r="A403" s="1" t="s">
        <v>524</v>
      </c>
      <c r="B403" s="1" t="s">
        <v>551</v>
      </c>
      <c r="D403" s="1">
        <v>33</v>
      </c>
      <c r="E403" s="1" t="s">
        <v>860</v>
      </c>
      <c r="F403" s="1" t="s">
        <v>878</v>
      </c>
      <c r="G403" s="1" t="str">
        <f t="shared" si="25"/>
        <v>33단독주택규모2</v>
      </c>
      <c r="H403" s="12">
        <v>97.498889944539954</v>
      </c>
      <c r="I403" s="12">
        <v>97.498889944539954</v>
      </c>
      <c r="J403" s="12">
        <v>97.53500057240592</v>
      </c>
      <c r="K403" s="12">
        <v>97.927881335207147</v>
      </c>
      <c r="L403" s="12">
        <v>98.796713366082287</v>
      </c>
      <c r="M403" s="12">
        <v>98.796713366082287</v>
      </c>
      <c r="N403" s="12">
        <v>99.587143564792726</v>
      </c>
      <c r="O403" s="12">
        <v>99.972398667694563</v>
      </c>
      <c r="P403" s="12">
        <v>99.952553822471231</v>
      </c>
      <c r="Q403" s="12">
        <v>99.962260052528777</v>
      </c>
      <c r="R403" s="12">
        <v>100</v>
      </c>
      <c r="S403" s="12">
        <v>100.18612508653486</v>
      </c>
      <c r="T403" s="12">
        <v>100.14474983526895</v>
      </c>
      <c r="U403" s="12">
        <v>100.25314657836479</v>
      </c>
      <c r="V403" s="12">
        <v>100.44585810016804</v>
      </c>
      <c r="W403" s="12">
        <v>100.62207277502885</v>
      </c>
      <c r="X403" s="12">
        <v>100.68271608096255</v>
      </c>
      <c r="Y403" s="12">
        <v>100.94266532671887</v>
      </c>
      <c r="Z403" s="12">
        <v>101.0099661813356</v>
      </c>
      <c r="AA403" s="12">
        <v>101.10100539919029</v>
      </c>
    </row>
    <row r="404" spans="1:27">
      <c r="A404" s="1" t="s">
        <v>524</v>
      </c>
      <c r="B404" s="1" t="s">
        <v>552</v>
      </c>
      <c r="D404" s="1">
        <v>34</v>
      </c>
      <c r="E404" s="1" t="s">
        <v>860</v>
      </c>
      <c r="F404" s="1" t="s">
        <v>878</v>
      </c>
      <c r="G404" s="1" t="str">
        <f t="shared" si="25"/>
        <v>34단독주택규모2</v>
      </c>
      <c r="H404" s="12">
        <v>98.869150046030015</v>
      </c>
      <c r="I404" s="12">
        <v>98.869150046030015</v>
      </c>
      <c r="J404" s="12">
        <v>98.84442169392247</v>
      </c>
      <c r="K404" s="12">
        <v>98.923705850569903</v>
      </c>
      <c r="L404" s="12">
        <v>99.159230118417128</v>
      </c>
      <c r="M404" s="12">
        <v>99.418617391252837</v>
      </c>
      <c r="N404" s="12">
        <v>99.40251364368271</v>
      </c>
      <c r="O404" s="12">
        <v>99.507314500749871</v>
      </c>
      <c r="P404" s="12">
        <v>99.79390676015754</v>
      </c>
      <c r="Q404" s="12">
        <v>99.886211408693086</v>
      </c>
      <c r="R404" s="12">
        <v>100</v>
      </c>
      <c r="S404" s="12">
        <v>100.60405400276646</v>
      </c>
      <c r="T404" s="12">
        <v>100.66360556679987</v>
      </c>
      <c r="U404" s="12">
        <v>100.74192202667408</v>
      </c>
      <c r="V404" s="12">
        <v>100.8234777276047</v>
      </c>
      <c r="W404" s="12">
        <v>100.84442326001692</v>
      </c>
      <c r="X404" s="12">
        <v>100.89209121709114</v>
      </c>
      <c r="Y404" s="12">
        <v>101.04422262497079</v>
      </c>
      <c r="Z404" s="12">
        <v>101.03831453762091</v>
      </c>
      <c r="AA404" s="12">
        <v>101.0297025973983</v>
      </c>
    </row>
    <row r="405" spans="1:27">
      <c r="A405" s="1" t="s">
        <v>524</v>
      </c>
      <c r="B405" s="1" t="s">
        <v>553</v>
      </c>
      <c r="D405" s="1">
        <v>35</v>
      </c>
      <c r="E405" s="1" t="s">
        <v>860</v>
      </c>
      <c r="F405" s="1" t="s">
        <v>878</v>
      </c>
      <c r="G405" s="1" t="str">
        <f t="shared" si="25"/>
        <v>35단독주택규모2</v>
      </c>
      <c r="H405" s="12">
        <v>100.07110583186856</v>
      </c>
      <c r="I405" s="12">
        <v>100.07110583186856</v>
      </c>
      <c r="J405" s="12">
        <v>100.08474440211104</v>
      </c>
      <c r="K405" s="12">
        <v>100.08192294367144</v>
      </c>
      <c r="L405" s="12">
        <v>100.07260946658597</v>
      </c>
      <c r="M405" s="12">
        <v>100.06933339163899</v>
      </c>
      <c r="N405" s="12">
        <v>100.06826665800578</v>
      </c>
      <c r="O405" s="12">
        <v>100.08389978488087</v>
      </c>
      <c r="P405" s="12">
        <v>100.10970247750103</v>
      </c>
      <c r="Q405" s="12">
        <v>100.09787469233132</v>
      </c>
      <c r="R405" s="12">
        <v>100</v>
      </c>
      <c r="S405" s="12">
        <v>99.58529851843258</v>
      </c>
      <c r="T405" s="12">
        <v>99.426670007079778</v>
      </c>
      <c r="U405" s="12">
        <v>99.372185605620928</v>
      </c>
      <c r="V405" s="12">
        <v>99.443013694935814</v>
      </c>
      <c r="W405" s="12">
        <v>99.414152396013662</v>
      </c>
      <c r="X405" s="12">
        <v>99.485845358153668</v>
      </c>
      <c r="Y405" s="12">
        <v>99.351696355837845</v>
      </c>
      <c r="Z405" s="12">
        <v>99.351650294522713</v>
      </c>
      <c r="AA405" s="12">
        <v>99.391084624226025</v>
      </c>
    </row>
    <row r="406" spans="1:27">
      <c r="A406" s="1" t="s">
        <v>524</v>
      </c>
      <c r="B406" s="1" t="s">
        <v>554</v>
      </c>
      <c r="D406" s="1">
        <v>36</v>
      </c>
      <c r="E406" s="1" t="s">
        <v>860</v>
      </c>
      <c r="F406" s="1" t="s">
        <v>878</v>
      </c>
      <c r="G406" s="1" t="str">
        <f t="shared" si="25"/>
        <v>36단독주택규모2</v>
      </c>
      <c r="H406" s="12">
        <v>99.939166537233504</v>
      </c>
      <c r="I406" s="12">
        <v>99.638816663789555</v>
      </c>
      <c r="J406" s="12">
        <v>100.1891035170255</v>
      </c>
      <c r="K406" s="12">
        <v>100.24454600011343</v>
      </c>
      <c r="L406" s="12">
        <v>100.29517181300373</v>
      </c>
      <c r="M406" s="12">
        <v>100.27191060341259</v>
      </c>
      <c r="N406" s="12">
        <v>100.17052698188918</v>
      </c>
      <c r="O406" s="12">
        <v>100.13580421018716</v>
      </c>
      <c r="P406" s="12">
        <v>100.18472689018867</v>
      </c>
      <c r="Q406" s="12">
        <v>100.23257647434247</v>
      </c>
      <c r="R406" s="12">
        <v>100</v>
      </c>
      <c r="S406" s="12">
        <v>100.02832722270195</v>
      </c>
      <c r="T406" s="12">
        <v>99.915603008657115</v>
      </c>
      <c r="U406" s="12">
        <v>99.896705559837628</v>
      </c>
      <c r="V406" s="12">
        <v>99.818823374239003</v>
      </c>
      <c r="W406" s="12">
        <v>99.792811223736294</v>
      </c>
      <c r="X406" s="12">
        <v>99.88877700169482</v>
      </c>
      <c r="Y406" s="12">
        <v>99.942669775807275</v>
      </c>
      <c r="Z406" s="12">
        <v>99.805144731503134</v>
      </c>
      <c r="AA406" s="12">
        <v>99.663160668674095</v>
      </c>
    </row>
    <row r="407" spans="1:27">
      <c r="A407" s="1" t="s">
        <v>524</v>
      </c>
      <c r="B407" s="1" t="s">
        <v>555</v>
      </c>
      <c r="D407" s="1">
        <v>37</v>
      </c>
      <c r="E407" s="1" t="s">
        <v>860</v>
      </c>
      <c r="F407" s="1" t="s">
        <v>878</v>
      </c>
      <c r="G407" s="1" t="str">
        <f t="shared" si="25"/>
        <v>37단독주택규모2</v>
      </c>
      <c r="H407" s="12">
        <v>99.59910057286244</v>
      </c>
      <c r="I407" s="12">
        <v>99.599845654081562</v>
      </c>
      <c r="J407" s="12">
        <v>99.534893990022709</v>
      </c>
      <c r="K407" s="12">
        <v>99.520623028641921</v>
      </c>
      <c r="L407" s="12">
        <v>99.510008630260074</v>
      </c>
      <c r="M407" s="12">
        <v>99.465179020609312</v>
      </c>
      <c r="N407" s="12">
        <v>99.480515825277905</v>
      </c>
      <c r="O407" s="12">
        <v>99.549830096241564</v>
      </c>
      <c r="P407" s="12">
        <v>99.786826192067196</v>
      </c>
      <c r="Q407" s="12">
        <v>99.866495195074492</v>
      </c>
      <c r="R407" s="12">
        <v>100</v>
      </c>
      <c r="S407" s="12">
        <v>100.17404396457925</v>
      </c>
      <c r="T407" s="12">
        <v>100.18922851506342</v>
      </c>
      <c r="U407" s="12">
        <v>100.24509044592547</v>
      </c>
      <c r="V407" s="12">
        <v>100.3591981642485</v>
      </c>
      <c r="W407" s="12">
        <v>100.51640657316385</v>
      </c>
      <c r="X407" s="12">
        <v>100.53333794070076</v>
      </c>
      <c r="Y407" s="12">
        <v>100.58470111086703</v>
      </c>
      <c r="Z407" s="12">
        <v>100.66839563571661</v>
      </c>
      <c r="AA407" s="12">
        <v>100.68522654065634</v>
      </c>
    </row>
    <row r="408" spans="1:27">
      <c r="A408" s="1" t="s">
        <v>524</v>
      </c>
      <c r="B408" s="1" t="s">
        <v>556</v>
      </c>
      <c r="D408" s="1">
        <v>38</v>
      </c>
      <c r="E408" s="1" t="s">
        <v>860</v>
      </c>
      <c r="F408" s="1" t="s">
        <v>878</v>
      </c>
      <c r="G408" s="1" t="str">
        <f t="shared" si="25"/>
        <v>38단독주택규모2</v>
      </c>
      <c r="H408" s="12">
        <v>99.642668129608268</v>
      </c>
      <c r="I408" s="12">
        <v>99.693029991882597</v>
      </c>
      <c r="J408" s="12">
        <v>100.46392364697824</v>
      </c>
      <c r="K408" s="12">
        <v>100.33288476217449</v>
      </c>
      <c r="L408" s="12">
        <v>100.57800225793687</v>
      </c>
      <c r="M408" s="12">
        <v>100.47467646271781</v>
      </c>
      <c r="N408" s="12">
        <v>100.24451840774431</v>
      </c>
      <c r="O408" s="12">
        <v>100.05600965660447</v>
      </c>
      <c r="P408" s="12">
        <v>100.05016912011307</v>
      </c>
      <c r="Q408" s="12">
        <v>99.984586238326813</v>
      </c>
      <c r="R408" s="12">
        <v>100</v>
      </c>
      <c r="S408" s="12">
        <v>100.07410065437685</v>
      </c>
      <c r="T408" s="12">
        <v>99.959678080121577</v>
      </c>
      <c r="U408" s="12">
        <v>99.973395664228022</v>
      </c>
      <c r="V408" s="12">
        <v>100.13428836044518</v>
      </c>
      <c r="W408" s="12">
        <v>100.43284384018976</v>
      </c>
      <c r="X408" s="12">
        <v>100.75962947976851</v>
      </c>
      <c r="Y408" s="12">
        <v>100.8052118357288</v>
      </c>
      <c r="Z408" s="12">
        <v>100.98231431402111</v>
      </c>
      <c r="AA408" s="12">
        <v>100.99811967689195</v>
      </c>
    </row>
    <row r="409" spans="1:27">
      <c r="A409" s="1" t="s">
        <v>524</v>
      </c>
      <c r="B409" s="1" t="s">
        <v>557</v>
      </c>
      <c r="D409" s="1">
        <v>39</v>
      </c>
      <c r="E409" s="1" t="s">
        <v>860</v>
      </c>
      <c r="F409" s="1" t="s">
        <v>878</v>
      </c>
      <c r="G409" s="1" t="str">
        <f t="shared" ref="G409:G452" si="29">D409&amp;E409&amp;F409</f>
        <v>39단독주택규모2</v>
      </c>
      <c r="H409" s="12">
        <v>99.284976142979758</v>
      </c>
      <c r="I409" s="12">
        <v>99.690734183821249</v>
      </c>
      <c r="J409" s="12">
        <v>99.807925850306589</v>
      </c>
      <c r="K409" s="12">
        <v>99.965538320058727</v>
      </c>
      <c r="L409" s="12">
        <v>100.02211440552517</v>
      </c>
      <c r="M409" s="12">
        <v>100.02211440552517</v>
      </c>
      <c r="N409" s="12">
        <v>100.01983892334636</v>
      </c>
      <c r="O409" s="12">
        <v>100</v>
      </c>
      <c r="P409" s="12">
        <v>100</v>
      </c>
      <c r="Q409" s="12">
        <v>100</v>
      </c>
      <c r="R409" s="12">
        <v>100</v>
      </c>
      <c r="S409" s="12">
        <v>100.14065549324285</v>
      </c>
      <c r="T409" s="12">
        <v>100.14065549324285</v>
      </c>
      <c r="U409" s="12">
        <v>100.14065549324285</v>
      </c>
      <c r="V409" s="12">
        <v>100.14065549324285</v>
      </c>
      <c r="W409" s="12">
        <v>100.01417295076433</v>
      </c>
      <c r="X409" s="12">
        <v>99.97503892812037</v>
      </c>
      <c r="Y409" s="12">
        <v>99.97503892812037</v>
      </c>
      <c r="Z409" s="12">
        <v>99.911989856948097</v>
      </c>
      <c r="AA409" s="12">
        <v>99.901372191236746</v>
      </c>
    </row>
    <row r="410" spans="1:27">
      <c r="A410" s="1" t="s">
        <v>655</v>
      </c>
      <c r="D410" s="1">
        <v>40</v>
      </c>
      <c r="E410" s="1" t="s">
        <v>860</v>
      </c>
      <c r="F410" s="1" t="s">
        <v>878</v>
      </c>
      <c r="G410" s="1" t="str">
        <f t="shared" si="29"/>
        <v>40단독주택규모2</v>
      </c>
      <c r="H410" s="12">
        <v>99.910100884005558</v>
      </c>
      <c r="I410" s="12">
        <v>99.887728045747522</v>
      </c>
      <c r="J410" s="12">
        <v>99.955861970250268</v>
      </c>
      <c r="K410" s="12">
        <v>99.96809431438416</v>
      </c>
      <c r="L410" s="12">
        <v>99.989635737013757</v>
      </c>
      <c r="M410" s="12">
        <v>100.0150114480827</v>
      </c>
      <c r="N410" s="12">
        <v>100.05637808344349</v>
      </c>
      <c r="O410" s="12">
        <v>100.06352873405883</v>
      </c>
      <c r="P410" s="12">
        <v>100.0094967363875</v>
      </c>
      <c r="Q410" s="12">
        <v>100.02385026092955</v>
      </c>
      <c r="R410" s="12">
        <v>100</v>
      </c>
      <c r="S410" s="12">
        <v>99.918675882975478</v>
      </c>
      <c r="T410" s="12">
        <v>99.882234470068624</v>
      </c>
      <c r="U410" s="12">
        <v>99.865375909828387</v>
      </c>
      <c r="V410" s="12">
        <v>99.842808082418131</v>
      </c>
      <c r="W410" s="12">
        <v>99.891282771542834</v>
      </c>
      <c r="X410" s="12">
        <v>99.865941126340729</v>
      </c>
      <c r="Y410" s="12">
        <v>99.84517043419693</v>
      </c>
      <c r="Z410" s="12">
        <v>99.835977554902072</v>
      </c>
      <c r="AA410" s="12">
        <v>99.71073258752152</v>
      </c>
    </row>
    <row r="411" spans="1:27">
      <c r="A411" s="1" t="s">
        <v>523</v>
      </c>
      <c r="D411" s="1">
        <v>41</v>
      </c>
      <c r="E411" s="1" t="s">
        <v>860</v>
      </c>
      <c r="F411" s="1" t="s">
        <v>272</v>
      </c>
      <c r="G411" s="1" t="str">
        <f t="shared" si="29"/>
        <v>41단독주택규모2</v>
      </c>
      <c r="H411" s="12">
        <v>99.663592578405442</v>
      </c>
      <c r="I411" s="12">
        <v>99.636826702969501</v>
      </c>
      <c r="J411" s="12">
        <v>99.841090597611085</v>
      </c>
      <c r="K411" s="12">
        <v>99.871211580695913</v>
      </c>
      <c r="L411" s="12">
        <v>100.00526417812165</v>
      </c>
      <c r="M411" s="12">
        <v>99.988934931817283</v>
      </c>
      <c r="N411" s="12">
        <v>99.97598677471025</v>
      </c>
      <c r="O411" s="12">
        <v>99.988220922507807</v>
      </c>
      <c r="P411" s="12">
        <v>100.03984545152569</v>
      </c>
      <c r="Q411" s="12">
        <v>100.02961507550201</v>
      </c>
      <c r="R411" s="12">
        <v>100</v>
      </c>
      <c r="S411" s="12">
        <v>100.05140074027108</v>
      </c>
      <c r="T411" s="12">
        <v>100.00353780534168</v>
      </c>
      <c r="U411" s="12">
        <v>100.02661976831233</v>
      </c>
      <c r="V411" s="12">
        <v>100.08078613272329</v>
      </c>
      <c r="W411" s="12">
        <v>100.17731598777191</v>
      </c>
      <c r="X411" s="12">
        <v>100.25849157853841</v>
      </c>
      <c r="Y411" s="12">
        <v>100.32296927239952</v>
      </c>
      <c r="Z411" s="12">
        <v>100.33388999179573</v>
      </c>
      <c r="AA411" s="12">
        <v>100.29838924850556</v>
      </c>
    </row>
    <row r="412" spans="1:27">
      <c r="A412" s="1" t="s">
        <v>516</v>
      </c>
      <c r="D412" s="1">
        <v>1</v>
      </c>
      <c r="E412" s="1" t="s">
        <v>860</v>
      </c>
      <c r="F412" s="1" t="s">
        <v>884</v>
      </c>
      <c r="G412" s="1" t="str">
        <f t="shared" si="29"/>
        <v>1단독주택규모3</v>
      </c>
      <c r="H412" s="12">
        <v>100.06417435909731</v>
      </c>
      <c r="I412" s="12">
        <v>100.05722495353932</v>
      </c>
      <c r="J412" s="12">
        <v>100.20283264405651</v>
      </c>
      <c r="K412" s="12">
        <v>100.16897997136157</v>
      </c>
      <c r="L412" s="12">
        <v>100.21433935059005</v>
      </c>
      <c r="M412" s="12">
        <v>100.14291413248459</v>
      </c>
      <c r="N412" s="12">
        <v>100.11102600979511</v>
      </c>
      <c r="O412" s="12">
        <v>100.08750314481101</v>
      </c>
      <c r="P412" s="12">
        <v>100.07814903237443</v>
      </c>
      <c r="Q412" s="12">
        <v>100.0175453816331</v>
      </c>
      <c r="R412" s="12">
        <v>100</v>
      </c>
      <c r="S412" s="12">
        <v>99.93288358078496</v>
      </c>
      <c r="T412" s="12">
        <v>99.900380329722921</v>
      </c>
      <c r="U412" s="12">
        <v>99.873595520308726</v>
      </c>
      <c r="V412" s="12">
        <v>99.892642592190626</v>
      </c>
      <c r="W412" s="12">
        <v>99.982523995779871</v>
      </c>
      <c r="X412" s="12">
        <v>100.04067726810905</v>
      </c>
      <c r="Y412" s="12">
        <v>100.08359563335547</v>
      </c>
      <c r="Z412" s="12">
        <v>100.01350809415605</v>
      </c>
      <c r="AA412" s="12">
        <v>99.951827551586206</v>
      </c>
    </row>
    <row r="413" spans="1:27">
      <c r="A413" s="1" t="s">
        <v>521</v>
      </c>
      <c r="D413" s="1">
        <v>2</v>
      </c>
      <c r="E413" s="1" t="s">
        <v>860</v>
      </c>
      <c r="F413" s="1" t="s">
        <v>273</v>
      </c>
      <c r="G413" s="1" t="str">
        <f t="shared" si="29"/>
        <v>2단독주택규모3</v>
      </c>
      <c r="H413" s="12">
        <v>101.23133792865211</v>
      </c>
      <c r="I413" s="12">
        <v>101.22663059003949</v>
      </c>
      <c r="J413" s="12">
        <v>101.39824048462009</v>
      </c>
      <c r="K413" s="12">
        <v>101.09173811679132</v>
      </c>
      <c r="L413" s="12">
        <v>101.04043505461686</v>
      </c>
      <c r="M413" s="12">
        <v>100.79655757151646</v>
      </c>
      <c r="N413" s="12">
        <v>100.58855651068453</v>
      </c>
      <c r="O413" s="12">
        <v>100.51880389439896</v>
      </c>
      <c r="P413" s="12">
        <v>100.41012047794263</v>
      </c>
      <c r="Q413" s="12">
        <v>100.16764986290303</v>
      </c>
      <c r="R413" s="12">
        <v>100</v>
      </c>
      <c r="S413" s="12">
        <v>99.79122924027098</v>
      </c>
      <c r="T413" s="12">
        <v>99.717933215993781</v>
      </c>
      <c r="U413" s="12">
        <v>99.623610985584421</v>
      </c>
      <c r="V413" s="12">
        <v>99.50824703216179</v>
      </c>
      <c r="W413" s="12">
        <v>99.63284856527109</v>
      </c>
      <c r="X413" s="12">
        <v>99.754439082952146</v>
      </c>
      <c r="Y413" s="12">
        <v>99.643909543834226</v>
      </c>
      <c r="Z413" s="12">
        <v>99.502066827007212</v>
      </c>
      <c r="AA413" s="12">
        <v>99.329409667211038</v>
      </c>
    </row>
    <row r="414" spans="1:27">
      <c r="A414" s="1" t="s">
        <v>916</v>
      </c>
      <c r="D414" s="1">
        <v>3</v>
      </c>
      <c r="E414" s="1" t="s">
        <v>274</v>
      </c>
      <c r="F414" s="1" t="s">
        <v>273</v>
      </c>
      <c r="G414" s="1" t="str">
        <f t="shared" ref="G414" si="30">D414&amp;E414&amp;F414</f>
        <v>3단독주택규모3</v>
      </c>
      <c r="H414" s="12">
        <v>99.622031680643417</v>
      </c>
      <c r="I414" s="12">
        <v>99.614239972400611</v>
      </c>
      <c r="J414" s="12">
        <v>99.75007278987519</v>
      </c>
      <c r="K414" s="12">
        <v>99.818835245509092</v>
      </c>
      <c r="L414" s="12">
        <v>99.900665371840546</v>
      </c>
      <c r="M414" s="12">
        <v>99.894428879101781</v>
      </c>
      <c r="N414" s="12">
        <v>99.929271404954022</v>
      </c>
      <c r="O414" s="12">
        <v>99.923292153715153</v>
      </c>
      <c r="P414" s="12">
        <v>99.951669740070031</v>
      </c>
      <c r="Q414" s="12">
        <v>99.960284740367655</v>
      </c>
      <c r="R414" s="12">
        <v>100</v>
      </c>
      <c r="S414" s="12">
        <v>99.985138248209296</v>
      </c>
      <c r="T414" s="12">
        <v>99.967701841237727</v>
      </c>
      <c r="U414" s="12">
        <v>99.965880600830019</v>
      </c>
      <c r="V414" s="12">
        <v>100.03467831174733</v>
      </c>
      <c r="W414" s="12">
        <v>100.11169938025041</v>
      </c>
      <c r="X414" s="12">
        <v>100.14637182666044</v>
      </c>
      <c r="Y414" s="12">
        <v>100.24612226243464</v>
      </c>
      <c r="Z414" s="12">
        <v>100.20265211063027</v>
      </c>
      <c r="AA414" s="12">
        <v>100.1821898905356</v>
      </c>
    </row>
    <row r="415" spans="1:27">
      <c r="A415" s="1" t="s">
        <v>522</v>
      </c>
      <c r="D415" s="1">
        <v>4</v>
      </c>
      <c r="E415" s="1" t="s">
        <v>860</v>
      </c>
      <c r="F415" s="1" t="s">
        <v>879</v>
      </c>
      <c r="G415" s="1" t="str">
        <f t="shared" si="29"/>
        <v>4단독주택규모3</v>
      </c>
      <c r="H415" s="12">
        <v>99.887498441536678</v>
      </c>
      <c r="I415" s="12">
        <v>99.890055950173291</v>
      </c>
      <c r="J415" s="12">
        <v>99.934420042654622</v>
      </c>
      <c r="K415" s="12">
        <v>99.947544126648665</v>
      </c>
      <c r="L415" s="12">
        <v>99.951038708911014</v>
      </c>
      <c r="M415" s="12">
        <v>99.914903001988392</v>
      </c>
      <c r="N415" s="12">
        <v>99.955661510254359</v>
      </c>
      <c r="O415" s="12">
        <v>99.992114129131025</v>
      </c>
      <c r="P415" s="12">
        <v>99.964045944733073</v>
      </c>
      <c r="Q415" s="12">
        <v>99.997071595628626</v>
      </c>
      <c r="R415" s="12">
        <v>100</v>
      </c>
      <c r="S415" s="12">
        <v>99.792580234438603</v>
      </c>
      <c r="T415" s="12">
        <v>99.730902485642645</v>
      </c>
      <c r="U415" s="12">
        <v>99.667238384489337</v>
      </c>
      <c r="V415" s="12">
        <v>99.676090197803163</v>
      </c>
      <c r="W415" s="12">
        <v>99.642712006288804</v>
      </c>
      <c r="X415" s="12">
        <v>99.626345414718685</v>
      </c>
      <c r="Y415" s="12">
        <v>99.660677110014788</v>
      </c>
      <c r="Z415" s="12">
        <v>99.672425167870955</v>
      </c>
      <c r="AA415" s="12">
        <v>99.544065296569599</v>
      </c>
    </row>
    <row r="416" spans="1:27">
      <c r="A416" s="1" t="s">
        <v>853</v>
      </c>
      <c r="D416" s="1">
        <v>5</v>
      </c>
      <c r="E416" s="1" t="s">
        <v>860</v>
      </c>
      <c r="F416" s="1" t="s">
        <v>879</v>
      </c>
      <c r="G416" s="1" t="str">
        <f t="shared" si="29"/>
        <v>5단독주택규모3</v>
      </c>
      <c r="H416" s="12">
        <v>99.575799746270903</v>
      </c>
      <c r="I416" s="12">
        <v>99.566208616269734</v>
      </c>
      <c r="J416" s="12">
        <v>99.717952722764451</v>
      </c>
      <c r="K416" s="12">
        <v>99.796402079529926</v>
      </c>
      <c r="L416" s="12">
        <v>99.891881563234705</v>
      </c>
      <c r="M416" s="12">
        <v>99.890858093733172</v>
      </c>
      <c r="N416" s="12">
        <v>99.924669003613218</v>
      </c>
      <c r="O416" s="12">
        <v>99.911292678728458</v>
      </c>
      <c r="P416" s="12">
        <v>99.949511167708053</v>
      </c>
      <c r="Q416" s="12">
        <v>99.953869550250133</v>
      </c>
      <c r="R416" s="12">
        <v>100</v>
      </c>
      <c r="S416" s="12">
        <v>100.01022941193047</v>
      </c>
      <c r="T416" s="12">
        <v>99.998411495585202</v>
      </c>
      <c r="U416" s="12">
        <v>100.00327109693316</v>
      </c>
      <c r="V416" s="12">
        <v>100.07544988440328</v>
      </c>
      <c r="W416" s="12">
        <v>100.16784386642553</v>
      </c>
      <c r="X416" s="12">
        <v>100.20386063055039</v>
      </c>
      <c r="Y416" s="12">
        <v>100.30704059598121</v>
      </c>
      <c r="Z416" s="12">
        <v>100.25188300711388</v>
      </c>
      <c r="AA416" s="12">
        <v>100.24542654939914</v>
      </c>
    </row>
    <row r="417" spans="1:27">
      <c r="A417" s="1" t="s">
        <v>524</v>
      </c>
      <c r="B417" s="1" t="s">
        <v>525</v>
      </c>
      <c r="D417" s="1">
        <v>6</v>
      </c>
      <c r="E417" s="1" t="s">
        <v>860</v>
      </c>
      <c r="F417" s="1" t="s">
        <v>879</v>
      </c>
      <c r="G417" s="1" t="str">
        <f t="shared" si="29"/>
        <v>6단독주택규모3</v>
      </c>
      <c r="H417" s="12">
        <v>102.96326818209712</v>
      </c>
      <c r="I417" s="12">
        <v>102.94479494494688</v>
      </c>
      <c r="J417" s="12">
        <v>103.59006725041252</v>
      </c>
      <c r="K417" s="12">
        <v>102.35465898097191</v>
      </c>
      <c r="L417" s="12">
        <v>102.2275198236384</v>
      </c>
      <c r="M417" s="12">
        <v>101.57198278598121</v>
      </c>
      <c r="N417" s="12">
        <v>101.26832382514995</v>
      </c>
      <c r="O417" s="12">
        <v>100.9645473775177</v>
      </c>
      <c r="P417" s="12">
        <v>100.79234848971134</v>
      </c>
      <c r="Q417" s="12">
        <v>100.21361796294174</v>
      </c>
      <c r="R417" s="12">
        <v>100</v>
      </c>
      <c r="S417" s="12">
        <v>99.849136904962705</v>
      </c>
      <c r="T417" s="12">
        <v>99.812626140414409</v>
      </c>
      <c r="U417" s="12">
        <v>99.633670766343769</v>
      </c>
      <c r="V417" s="12">
        <v>99.657957667520208</v>
      </c>
      <c r="W417" s="12">
        <v>100.04165689937989</v>
      </c>
      <c r="X417" s="12">
        <v>100.38451072089187</v>
      </c>
      <c r="Y417" s="12">
        <v>100.08668630735882</v>
      </c>
      <c r="Z417" s="12">
        <v>99.91119055423043</v>
      </c>
      <c r="AA417" s="12">
        <v>99.649021412680568</v>
      </c>
    </row>
    <row r="418" spans="1:27">
      <c r="A418" s="1" t="s">
        <v>524</v>
      </c>
      <c r="B418" s="1" t="s">
        <v>525</v>
      </c>
      <c r="C418" s="1" t="s">
        <v>526</v>
      </c>
      <c r="D418" s="1">
        <v>7</v>
      </c>
      <c r="E418" s="1" t="s">
        <v>860</v>
      </c>
      <c r="F418" s="1" t="s">
        <v>879</v>
      </c>
      <c r="G418" s="1" t="str">
        <f t="shared" si="29"/>
        <v>7단독주택규모3</v>
      </c>
      <c r="H418" s="12">
        <v>101.10422768629761</v>
      </c>
      <c r="I418" s="12">
        <v>101.10422768629761</v>
      </c>
      <c r="J418" s="12">
        <v>102.38264023259724</v>
      </c>
      <c r="K418" s="12">
        <v>101.58231612978844</v>
      </c>
      <c r="L418" s="12">
        <v>101.52620655762762</v>
      </c>
      <c r="M418" s="12">
        <v>100.96613909474944</v>
      </c>
      <c r="N418" s="12">
        <v>100.91391193356894</v>
      </c>
      <c r="O418" s="12">
        <v>100.85795769474136</v>
      </c>
      <c r="P418" s="12">
        <v>100.60234271236877</v>
      </c>
      <c r="Q418" s="12">
        <v>100.17645513424901</v>
      </c>
      <c r="R418" s="12">
        <v>100</v>
      </c>
      <c r="S418" s="12">
        <v>99.88447736989481</v>
      </c>
      <c r="T418" s="12">
        <v>99.711966761714336</v>
      </c>
      <c r="U418" s="12">
        <v>99.631632110202858</v>
      </c>
      <c r="V418" s="12">
        <v>100.39351080187302</v>
      </c>
      <c r="W418" s="12">
        <v>100.72326144368088</v>
      </c>
      <c r="X418" s="12">
        <v>101.28328540810652</v>
      </c>
      <c r="Y418" s="12">
        <v>100.76747491712921</v>
      </c>
      <c r="Z418" s="12">
        <v>100.26131694235832</v>
      </c>
      <c r="AA418" s="12">
        <v>99.689078851046034</v>
      </c>
    </row>
    <row r="419" spans="1:27">
      <c r="A419" s="1" t="s">
        <v>524</v>
      </c>
      <c r="B419" s="1" t="s">
        <v>525</v>
      </c>
      <c r="C419" s="1" t="s">
        <v>527</v>
      </c>
      <c r="D419" s="1">
        <v>8</v>
      </c>
      <c r="E419" s="1" t="s">
        <v>860</v>
      </c>
      <c r="F419" s="1" t="s">
        <v>879</v>
      </c>
      <c r="G419" s="1" t="str">
        <f t="shared" si="29"/>
        <v>8단독주택규모3</v>
      </c>
      <c r="H419" s="12">
        <v>101.38485188676225</v>
      </c>
      <c r="I419" s="12">
        <v>101.38485188676225</v>
      </c>
      <c r="J419" s="12">
        <v>100.99625857018377</v>
      </c>
      <c r="K419" s="12">
        <v>100.99625857018377</v>
      </c>
      <c r="L419" s="12">
        <v>100.57555407891211</v>
      </c>
      <c r="M419" s="12">
        <v>100.49779015064512</v>
      </c>
      <c r="N419" s="12">
        <v>100.41990569027064</v>
      </c>
      <c r="O419" s="12">
        <v>100</v>
      </c>
      <c r="P419" s="12">
        <v>100</v>
      </c>
      <c r="Q419" s="12">
        <v>100</v>
      </c>
      <c r="R419" s="12">
        <v>100</v>
      </c>
      <c r="S419" s="12">
        <v>99.850700370904775</v>
      </c>
      <c r="T419" s="12">
        <v>99.850700370904775</v>
      </c>
      <c r="U419" s="12">
        <v>99.850700370904775</v>
      </c>
      <c r="V419" s="12">
        <v>99.697319637319865</v>
      </c>
      <c r="W419" s="12">
        <v>100.0036113301129</v>
      </c>
      <c r="X419" s="12">
        <v>100.0036113301129</v>
      </c>
      <c r="Y419" s="12">
        <v>99.934019372126045</v>
      </c>
      <c r="Z419" s="12">
        <v>99.869794406253234</v>
      </c>
      <c r="AA419" s="12">
        <v>99.805486729485082</v>
      </c>
    </row>
    <row r="420" spans="1:27">
      <c r="A420" s="1" t="s">
        <v>524</v>
      </c>
      <c r="B420" s="1" t="s">
        <v>525</v>
      </c>
      <c r="C420" s="1" t="s">
        <v>528</v>
      </c>
      <c r="D420" s="1">
        <v>9</v>
      </c>
      <c r="E420" s="1" t="s">
        <v>860</v>
      </c>
      <c r="F420" s="1" t="s">
        <v>879</v>
      </c>
      <c r="G420" s="1" t="str">
        <f t="shared" si="29"/>
        <v>9단독주택규모3</v>
      </c>
      <c r="H420" s="12">
        <v>100.2494664649363</v>
      </c>
      <c r="I420" s="12">
        <v>100.2494664649363</v>
      </c>
      <c r="J420" s="12">
        <v>102.42948232600249</v>
      </c>
      <c r="K420" s="12">
        <v>101.13276718914884</v>
      </c>
      <c r="L420" s="12">
        <v>101.13276718914884</v>
      </c>
      <c r="M420" s="12">
        <v>100.2494664649363</v>
      </c>
      <c r="N420" s="12">
        <v>100.2494664649363</v>
      </c>
      <c r="O420" s="12">
        <v>100.2494664649363</v>
      </c>
      <c r="P420" s="12">
        <v>100.2494664649363</v>
      </c>
      <c r="Q420" s="12">
        <v>100.2494664649363</v>
      </c>
      <c r="R420" s="12">
        <v>100</v>
      </c>
      <c r="S420" s="12">
        <v>99.857665999848038</v>
      </c>
      <c r="T420" s="12">
        <v>99.533374402423348</v>
      </c>
      <c r="U420" s="12">
        <v>99.533374402423348</v>
      </c>
      <c r="V420" s="12">
        <v>101.02506448020722</v>
      </c>
      <c r="W420" s="12">
        <v>101.4533446427041</v>
      </c>
      <c r="X420" s="12">
        <v>102.3705664954777</v>
      </c>
      <c r="Y420" s="12">
        <v>101.41653283082131</v>
      </c>
      <c r="Z420" s="12">
        <v>100.48275819689907</v>
      </c>
      <c r="AA420" s="12">
        <v>99.531298395233989</v>
      </c>
    </row>
    <row r="421" spans="1:27">
      <c r="A421" s="1" t="s">
        <v>524</v>
      </c>
      <c r="B421" s="1" t="s">
        <v>525</v>
      </c>
      <c r="C421" s="1" t="s">
        <v>529</v>
      </c>
      <c r="D421" s="1">
        <v>10</v>
      </c>
      <c r="E421" s="1" t="s">
        <v>860</v>
      </c>
      <c r="F421" s="1" t="s">
        <v>879</v>
      </c>
      <c r="G421" s="1" t="str">
        <f t="shared" si="29"/>
        <v>10단독주택규모3</v>
      </c>
      <c r="H421" s="12">
        <v>103.07679296311213</v>
      </c>
      <c r="I421" s="12">
        <v>103.07679296311213</v>
      </c>
      <c r="J421" s="12">
        <v>103.00402334782713</v>
      </c>
      <c r="K421" s="12">
        <v>103.00402334782713</v>
      </c>
      <c r="L421" s="12">
        <v>103.00402334782713</v>
      </c>
      <c r="M421" s="12">
        <v>102.99345662512205</v>
      </c>
      <c r="N421" s="12">
        <v>102.82384714260967</v>
      </c>
      <c r="O421" s="12">
        <v>102.82384714260967</v>
      </c>
      <c r="P421" s="12">
        <v>101.79226596885384</v>
      </c>
      <c r="Q421" s="12">
        <v>100.09074440039227</v>
      </c>
      <c r="R421" s="12">
        <v>100</v>
      </c>
      <c r="S421" s="12">
        <v>99.957490243810938</v>
      </c>
      <c r="T421" s="12">
        <v>99.957490243810938</v>
      </c>
      <c r="U421" s="12">
        <v>99.67193345339264</v>
      </c>
      <c r="V421" s="12">
        <v>99.67193345339264</v>
      </c>
      <c r="W421" s="12">
        <v>99.834074404943934</v>
      </c>
      <c r="X421" s="12">
        <v>100.10439118689784</v>
      </c>
      <c r="Y421" s="12">
        <v>100.10439118689784</v>
      </c>
      <c r="Z421" s="12">
        <v>100.10439118689784</v>
      </c>
      <c r="AA421" s="12">
        <v>99.910010793842915</v>
      </c>
    </row>
    <row r="422" spans="1:27">
      <c r="A422" s="1" t="s">
        <v>524</v>
      </c>
      <c r="B422" s="1" t="s">
        <v>525</v>
      </c>
      <c r="C422" s="1" t="s">
        <v>530</v>
      </c>
      <c r="D422" s="1">
        <v>11</v>
      </c>
      <c r="E422" s="1" t="s">
        <v>860</v>
      </c>
      <c r="F422" s="1" t="s">
        <v>879</v>
      </c>
      <c r="G422" s="1" t="str">
        <f t="shared" si="29"/>
        <v>11단독주택규모3</v>
      </c>
      <c r="H422" s="12">
        <v>104.83590372246353</v>
      </c>
      <c r="I422" s="12">
        <v>104.79849131584724</v>
      </c>
      <c r="J422" s="12">
        <v>104.79849131584724</v>
      </c>
      <c r="K422" s="12">
        <v>103.12445571571244</v>
      </c>
      <c r="L422" s="12">
        <v>102.9260413063444</v>
      </c>
      <c r="M422" s="12">
        <v>102.17487396977822</v>
      </c>
      <c r="N422" s="12">
        <v>101.62014083431882</v>
      </c>
      <c r="O422" s="12">
        <v>101.07009916851338</v>
      </c>
      <c r="P422" s="12">
        <v>100.98065963991165</v>
      </c>
      <c r="Q422" s="12">
        <v>100.25039384972958</v>
      </c>
      <c r="R422" s="12">
        <v>100</v>
      </c>
      <c r="S422" s="12">
        <v>99.822534114306876</v>
      </c>
      <c r="T422" s="12">
        <v>99.888488782195338</v>
      </c>
      <c r="U422" s="12">
        <v>99.635205883103694</v>
      </c>
      <c r="V422" s="12">
        <v>99.107651926244088</v>
      </c>
      <c r="W422" s="12">
        <v>99.531460887023727</v>
      </c>
      <c r="X422" s="12">
        <v>99.713009392316579</v>
      </c>
      <c r="Y422" s="12">
        <v>99.57709606211435</v>
      </c>
      <c r="Z422" s="12">
        <v>99.648355819468108</v>
      </c>
      <c r="AA422" s="12">
        <v>99.618869155505578</v>
      </c>
    </row>
    <row r="423" spans="1:27">
      <c r="A423" s="1" t="s">
        <v>524</v>
      </c>
      <c r="B423" s="1" t="s">
        <v>525</v>
      </c>
      <c r="C423" s="1" t="s">
        <v>531</v>
      </c>
      <c r="D423" s="1">
        <v>12</v>
      </c>
      <c r="E423" s="1" t="s">
        <v>860</v>
      </c>
      <c r="F423" s="1" t="s">
        <v>879</v>
      </c>
      <c r="G423" s="1" t="str">
        <f t="shared" si="29"/>
        <v>12단독주택규모3</v>
      </c>
      <c r="H423" s="12">
        <v>103.46736128396559</v>
      </c>
      <c r="I423" s="12">
        <v>103.38975117731218</v>
      </c>
      <c r="J423" s="12">
        <v>103.38975117731218</v>
      </c>
      <c r="K423" s="12">
        <v>103.38975117731218</v>
      </c>
      <c r="L423" s="12">
        <v>102.9719948767474</v>
      </c>
      <c r="M423" s="12">
        <v>102.54558843530194</v>
      </c>
      <c r="N423" s="12">
        <v>101.84927993318212</v>
      </c>
      <c r="O423" s="12">
        <v>101.1692438251974</v>
      </c>
      <c r="P423" s="12">
        <v>100.58975569810829</v>
      </c>
      <c r="Q423" s="12">
        <v>100.52712956282433</v>
      </c>
      <c r="R423" s="12">
        <v>100</v>
      </c>
      <c r="S423" s="12">
        <v>99.375847515165006</v>
      </c>
      <c r="T423" s="12">
        <v>99.375847515165006</v>
      </c>
      <c r="U423" s="12">
        <v>99.090272301552446</v>
      </c>
      <c r="V423" s="12">
        <v>99.134381061648568</v>
      </c>
      <c r="W423" s="12">
        <v>100.23574838428597</v>
      </c>
      <c r="X423" s="12">
        <v>100.30953263657835</v>
      </c>
      <c r="Y423" s="12">
        <v>100.30953263657835</v>
      </c>
      <c r="Z423" s="12">
        <v>100.30953263657835</v>
      </c>
      <c r="AA423" s="12">
        <v>100.23269640190557</v>
      </c>
    </row>
    <row r="424" spans="1:27">
      <c r="A424" s="1" t="s">
        <v>524</v>
      </c>
      <c r="B424" s="1" t="s">
        <v>525</v>
      </c>
      <c r="C424" s="1" t="s">
        <v>532</v>
      </c>
      <c r="D424" s="1">
        <v>13</v>
      </c>
      <c r="E424" s="1" t="s">
        <v>860</v>
      </c>
      <c r="F424" s="1" t="s">
        <v>879</v>
      </c>
      <c r="G424" s="1" t="str">
        <f t="shared" si="29"/>
        <v>13단독주택규모3</v>
      </c>
      <c r="H424" s="12">
        <v>106.09309017668605</v>
      </c>
      <c r="I424" s="12">
        <v>106.09309017668605</v>
      </c>
      <c r="J424" s="12">
        <v>106.09309017668605</v>
      </c>
      <c r="K424" s="12">
        <v>102.88437024983007</v>
      </c>
      <c r="L424" s="12">
        <v>102.88437024983007</v>
      </c>
      <c r="M424" s="12">
        <v>101.83972358707177</v>
      </c>
      <c r="N424" s="12">
        <v>101.41271324606541</v>
      </c>
      <c r="O424" s="12">
        <v>100.980239798254</v>
      </c>
      <c r="P424" s="12">
        <v>101.33659931658161</v>
      </c>
      <c r="Q424" s="12">
        <v>100</v>
      </c>
      <c r="R424" s="12">
        <v>100</v>
      </c>
      <c r="S424" s="12">
        <v>100.10463396156652</v>
      </c>
      <c r="T424" s="12">
        <v>100.21241574283938</v>
      </c>
      <c r="U424" s="12">
        <v>99.979632717423542</v>
      </c>
      <c r="V424" s="12">
        <v>99.090836689455443</v>
      </c>
      <c r="W424" s="12">
        <v>99.090836689455443</v>
      </c>
      <c r="X424" s="12">
        <v>99.33947526316544</v>
      </c>
      <c r="Y424" s="12">
        <v>99.118964524439207</v>
      </c>
      <c r="Z424" s="12">
        <v>99.23455535000916</v>
      </c>
      <c r="AA424" s="12">
        <v>99.23455535000916</v>
      </c>
    </row>
    <row r="425" spans="1:27">
      <c r="A425" s="1" t="s">
        <v>524</v>
      </c>
      <c r="B425" s="1" t="s">
        <v>533</v>
      </c>
      <c r="D425" s="1">
        <v>14</v>
      </c>
      <c r="E425" s="1" t="s">
        <v>860</v>
      </c>
      <c r="F425" s="1" t="s">
        <v>879</v>
      </c>
      <c r="G425" s="1" t="str">
        <f t="shared" si="29"/>
        <v>14단독주택규모3</v>
      </c>
      <c r="H425" s="12">
        <v>100.67797386811085</v>
      </c>
      <c r="I425" s="12">
        <v>100.67797386811085</v>
      </c>
      <c r="J425" s="12">
        <v>100.69709826575841</v>
      </c>
      <c r="K425" s="12">
        <v>100.71702446997395</v>
      </c>
      <c r="L425" s="12">
        <v>100.69422610504766</v>
      </c>
      <c r="M425" s="12">
        <v>100.57792348207383</v>
      </c>
      <c r="N425" s="12">
        <v>100.39423363919707</v>
      </c>
      <c r="O425" s="12">
        <v>100.41010218407206</v>
      </c>
      <c r="P425" s="12">
        <v>100.31588351452308</v>
      </c>
      <c r="Q425" s="12">
        <v>100.17138330049963</v>
      </c>
      <c r="R425" s="12">
        <v>100</v>
      </c>
      <c r="S425" s="12">
        <v>99.865912682119401</v>
      </c>
      <c r="T425" s="12">
        <v>99.798293471903719</v>
      </c>
      <c r="U425" s="12">
        <v>99.759744452486402</v>
      </c>
      <c r="V425" s="12">
        <v>99.613436248007233</v>
      </c>
      <c r="W425" s="12">
        <v>99.683470864058094</v>
      </c>
      <c r="X425" s="12">
        <v>99.748915601743633</v>
      </c>
      <c r="Y425" s="12">
        <v>99.683205048449537</v>
      </c>
      <c r="Z425" s="12">
        <v>99.543139855964611</v>
      </c>
      <c r="AA425" s="12">
        <v>99.378213457740699</v>
      </c>
    </row>
    <row r="426" spans="1:27">
      <c r="A426" s="1" t="s">
        <v>524</v>
      </c>
      <c r="B426" s="1" t="s">
        <v>533</v>
      </c>
      <c r="C426" s="1" t="s">
        <v>534</v>
      </c>
      <c r="D426" s="1">
        <v>15</v>
      </c>
      <c r="E426" s="1" t="s">
        <v>860</v>
      </c>
      <c r="F426" s="1" t="s">
        <v>879</v>
      </c>
      <c r="G426" s="1" t="str">
        <f t="shared" si="29"/>
        <v>15단독주택규모3</v>
      </c>
      <c r="H426" s="12">
        <v>100.65155234764694</v>
      </c>
      <c r="I426" s="12">
        <v>100.65155234764694</v>
      </c>
      <c r="J426" s="12">
        <v>100.93050963811467</v>
      </c>
      <c r="K426" s="12">
        <v>100.91502118233053</v>
      </c>
      <c r="L426" s="12">
        <v>100.82084694420702</v>
      </c>
      <c r="M426" s="12">
        <v>100.75105040512332</v>
      </c>
      <c r="N426" s="12">
        <v>100.62196402554379</v>
      </c>
      <c r="O426" s="12">
        <v>100.62196402554379</v>
      </c>
      <c r="P426" s="12">
        <v>100.44915753942145</v>
      </c>
      <c r="Q426" s="12">
        <v>100</v>
      </c>
      <c r="R426" s="12">
        <v>100</v>
      </c>
      <c r="S426" s="12">
        <v>100.09553273023957</v>
      </c>
      <c r="T426" s="12">
        <v>100.23543008666505</v>
      </c>
      <c r="U426" s="12">
        <v>100.27672175272915</v>
      </c>
      <c r="V426" s="12">
        <v>100.30259628680204</v>
      </c>
      <c r="W426" s="12">
        <v>101.14322704976048</v>
      </c>
      <c r="X426" s="12">
        <v>101.22616561799218</v>
      </c>
      <c r="Y426" s="12">
        <v>100.71616589514467</v>
      </c>
      <c r="Z426" s="12">
        <v>100.71616589514467</v>
      </c>
      <c r="AA426" s="12">
        <v>100.42715434238643</v>
      </c>
    </row>
    <row r="427" spans="1:27">
      <c r="A427" s="1" t="s">
        <v>524</v>
      </c>
      <c r="B427" s="1" t="s">
        <v>533</v>
      </c>
      <c r="C427" s="1" t="s">
        <v>535</v>
      </c>
      <c r="D427" s="1">
        <v>16</v>
      </c>
      <c r="E427" s="1" t="s">
        <v>860</v>
      </c>
      <c r="F427" s="1" t="s">
        <v>879</v>
      </c>
      <c r="G427" s="1" t="str">
        <f t="shared" si="29"/>
        <v>16단독주택규모3</v>
      </c>
      <c r="H427" s="12">
        <v>100.60632600248675</v>
      </c>
      <c r="I427" s="12">
        <v>100.60632600248675</v>
      </c>
      <c r="J427" s="12">
        <v>100.60632600248675</v>
      </c>
      <c r="K427" s="12">
        <v>100.60632600248675</v>
      </c>
      <c r="L427" s="12">
        <v>100.57314989085602</v>
      </c>
      <c r="M427" s="12">
        <v>100.51062332809835</v>
      </c>
      <c r="N427" s="12">
        <v>100.46987588605255</v>
      </c>
      <c r="O427" s="12">
        <v>100.48242286191027</v>
      </c>
      <c r="P427" s="12">
        <v>100.3978118799476</v>
      </c>
      <c r="Q427" s="12">
        <v>100.3978118799476</v>
      </c>
      <c r="R427" s="12">
        <v>100</v>
      </c>
      <c r="S427" s="12">
        <v>99.774730419262042</v>
      </c>
      <c r="T427" s="12">
        <v>99.637002609382264</v>
      </c>
      <c r="U427" s="12">
        <v>99.637002609382264</v>
      </c>
      <c r="V427" s="12">
        <v>99.448611896672006</v>
      </c>
      <c r="W427" s="12">
        <v>99.587988085504577</v>
      </c>
      <c r="X427" s="12">
        <v>99.537835733678364</v>
      </c>
      <c r="Y427" s="12">
        <v>99.612765172266009</v>
      </c>
      <c r="Z427" s="12">
        <v>99.313041539055448</v>
      </c>
      <c r="AA427" s="12">
        <v>99.313041539055448</v>
      </c>
    </row>
    <row r="428" spans="1:27">
      <c r="A428" s="1" t="s">
        <v>524</v>
      </c>
      <c r="B428" s="1" t="s">
        <v>533</v>
      </c>
      <c r="C428" s="1" t="s">
        <v>536</v>
      </c>
      <c r="D428" s="1">
        <v>17</v>
      </c>
      <c r="E428" s="1" t="s">
        <v>860</v>
      </c>
      <c r="F428" s="1" t="s">
        <v>879</v>
      </c>
      <c r="G428" s="1" t="str">
        <f t="shared" si="29"/>
        <v>17단독주택규모3</v>
      </c>
      <c r="H428" s="12">
        <v>99.941114299595057</v>
      </c>
      <c r="I428" s="12">
        <v>99.941114299595057</v>
      </c>
      <c r="J428" s="12">
        <v>99.769743980362321</v>
      </c>
      <c r="K428" s="12">
        <v>99.769743980362321</v>
      </c>
      <c r="L428" s="12">
        <v>99.769743980362321</v>
      </c>
      <c r="M428" s="12">
        <v>99.641496516429413</v>
      </c>
      <c r="N428" s="12">
        <v>99.641496516429413</v>
      </c>
      <c r="O428" s="12">
        <v>99.679871483607783</v>
      </c>
      <c r="P428" s="12">
        <v>99.80567195875733</v>
      </c>
      <c r="Q428" s="12">
        <v>99.845054889827722</v>
      </c>
      <c r="R428" s="12">
        <v>100</v>
      </c>
      <c r="S428" s="12">
        <v>99.987277027499516</v>
      </c>
      <c r="T428" s="12">
        <v>99.846295205215029</v>
      </c>
      <c r="U428" s="12">
        <v>99.814942442952486</v>
      </c>
      <c r="V428" s="12">
        <v>99.516656079971057</v>
      </c>
      <c r="W428" s="12">
        <v>99.809783781988315</v>
      </c>
      <c r="X428" s="12">
        <v>99.879599155048894</v>
      </c>
      <c r="Y428" s="12">
        <v>99.931909895086818</v>
      </c>
      <c r="Z428" s="12">
        <v>99.870039757584891</v>
      </c>
      <c r="AA428" s="12">
        <v>99.63769951013775</v>
      </c>
    </row>
    <row r="429" spans="1:27">
      <c r="A429" s="1" t="s">
        <v>524</v>
      </c>
      <c r="B429" s="1" t="s">
        <v>533</v>
      </c>
      <c r="C429" s="1" t="s">
        <v>537</v>
      </c>
      <c r="D429" s="1">
        <v>18</v>
      </c>
      <c r="E429" s="1" t="s">
        <v>860</v>
      </c>
      <c r="F429" s="1" t="s">
        <v>879</v>
      </c>
      <c r="G429" s="1" t="str">
        <f t="shared" si="29"/>
        <v>18단독주택규모3</v>
      </c>
      <c r="H429" s="12">
        <v>101.55234174587014</v>
      </c>
      <c r="I429" s="12">
        <v>101.55234174587014</v>
      </c>
      <c r="J429" s="12">
        <v>101.57670939774783</v>
      </c>
      <c r="K429" s="12">
        <v>101.10385456306035</v>
      </c>
      <c r="L429" s="12">
        <v>101.10385456306035</v>
      </c>
      <c r="M429" s="12">
        <v>100.93355930862191</v>
      </c>
      <c r="N429" s="12">
        <v>100.64198125422823</v>
      </c>
      <c r="O429" s="12">
        <v>100.41197089133159</v>
      </c>
      <c r="P429" s="12">
        <v>100.11022122232713</v>
      </c>
      <c r="Q429" s="12">
        <v>100.11022122232713</v>
      </c>
      <c r="R429" s="12">
        <v>100</v>
      </c>
      <c r="S429" s="12">
        <v>99.674589103919757</v>
      </c>
      <c r="T429" s="12">
        <v>99.413529249432599</v>
      </c>
      <c r="U429" s="12">
        <v>99.343222299893981</v>
      </c>
      <c r="V429" s="12">
        <v>99.226552897774013</v>
      </c>
      <c r="W429" s="12">
        <v>99.286401502127433</v>
      </c>
      <c r="X429" s="12">
        <v>99.375281259334585</v>
      </c>
      <c r="Y429" s="12">
        <v>99.375281259334585</v>
      </c>
      <c r="Z429" s="12">
        <v>98.779136168815711</v>
      </c>
      <c r="AA429" s="12">
        <v>98.706815046839623</v>
      </c>
    </row>
    <row r="430" spans="1:27">
      <c r="A430" s="1" t="s">
        <v>524</v>
      </c>
      <c r="B430" s="1" t="s">
        <v>533</v>
      </c>
      <c r="C430" s="1" t="s">
        <v>538</v>
      </c>
      <c r="D430" s="1">
        <v>19</v>
      </c>
      <c r="E430" s="1" t="s">
        <v>860</v>
      </c>
      <c r="F430" s="1" t="s">
        <v>879</v>
      </c>
      <c r="G430" s="1" t="str">
        <f t="shared" si="29"/>
        <v>19단독주택규모3</v>
      </c>
      <c r="H430" s="12">
        <v>100.11813312001857</v>
      </c>
      <c r="I430" s="12">
        <v>100.11813312001857</v>
      </c>
      <c r="J430" s="12">
        <v>100.16230106230759</v>
      </c>
      <c r="K430" s="12">
        <v>100.13043601493166</v>
      </c>
      <c r="L430" s="12">
        <v>100.06830044298769</v>
      </c>
      <c r="M430" s="12">
        <v>100.06830044298769</v>
      </c>
      <c r="N430" s="12">
        <v>100.06830044298769</v>
      </c>
      <c r="O430" s="12">
        <v>100.06830044298769</v>
      </c>
      <c r="P430" s="12">
        <v>100.06830044298769</v>
      </c>
      <c r="Q430" s="12">
        <v>100.01200246522626</v>
      </c>
      <c r="R430" s="12">
        <v>100</v>
      </c>
      <c r="S430" s="12">
        <v>100.06755216604806</v>
      </c>
      <c r="T430" s="12">
        <v>100.12987413422736</v>
      </c>
      <c r="U430" s="12">
        <v>100.19384240371387</v>
      </c>
      <c r="V430" s="12">
        <v>100.25071289872378</v>
      </c>
      <c r="W430" s="12">
        <v>100.18946744981842</v>
      </c>
      <c r="X430" s="12">
        <v>100.52198843102917</v>
      </c>
      <c r="Y430" s="12">
        <v>100.79482939152393</v>
      </c>
      <c r="Z430" s="12">
        <v>100.79482939152393</v>
      </c>
      <c r="AA430" s="12">
        <v>100.79482939152393</v>
      </c>
    </row>
    <row r="431" spans="1:27">
      <c r="A431" s="1" t="s">
        <v>524</v>
      </c>
      <c r="B431" s="1" t="s">
        <v>533</v>
      </c>
      <c r="C431" s="1" t="s">
        <v>539</v>
      </c>
      <c r="D431" s="1">
        <v>20</v>
      </c>
      <c r="E431" s="1" t="s">
        <v>860</v>
      </c>
      <c r="F431" s="1" t="s">
        <v>879</v>
      </c>
      <c r="G431" s="1" t="str">
        <f t="shared" si="29"/>
        <v>20단독주택규모3</v>
      </c>
      <c r="H431" s="12">
        <v>100.55515636901396</v>
      </c>
      <c r="I431" s="12">
        <v>100.55515636901396</v>
      </c>
      <c r="J431" s="12">
        <v>100.44334298261951</v>
      </c>
      <c r="K431" s="12">
        <v>100.94833055670092</v>
      </c>
      <c r="L431" s="12">
        <v>100.94833055670092</v>
      </c>
      <c r="M431" s="12">
        <v>100.52395678991076</v>
      </c>
      <c r="N431" s="12">
        <v>100.41999176732746</v>
      </c>
      <c r="O431" s="12">
        <v>100.30602573926119</v>
      </c>
      <c r="P431" s="12">
        <v>100.28331920631814</v>
      </c>
      <c r="Q431" s="12">
        <v>100.28331920631814</v>
      </c>
      <c r="R431" s="12">
        <v>100</v>
      </c>
      <c r="S431" s="12">
        <v>98.941633003220971</v>
      </c>
      <c r="T431" s="12">
        <v>98.941633003220971</v>
      </c>
      <c r="U431" s="12">
        <v>98.792431758921367</v>
      </c>
      <c r="V431" s="12">
        <v>98.835900053632983</v>
      </c>
      <c r="W431" s="12">
        <v>98.068765342564944</v>
      </c>
      <c r="X431" s="12">
        <v>98.136185549444903</v>
      </c>
      <c r="Y431" s="12">
        <v>97.330510207648544</v>
      </c>
      <c r="Z431" s="12">
        <v>97.383716889288976</v>
      </c>
      <c r="AA431" s="12">
        <v>97.11388218071238</v>
      </c>
    </row>
    <row r="432" spans="1:27">
      <c r="A432" s="1" t="s">
        <v>524</v>
      </c>
      <c r="B432" s="1" t="s">
        <v>533</v>
      </c>
      <c r="C432" s="1" t="s">
        <v>540</v>
      </c>
      <c r="D432" s="1">
        <v>21</v>
      </c>
      <c r="E432" s="1" t="s">
        <v>860</v>
      </c>
      <c r="F432" s="1" t="s">
        <v>879</v>
      </c>
      <c r="G432" s="1" t="str">
        <f t="shared" si="29"/>
        <v>21단독주택규모3</v>
      </c>
      <c r="H432" s="12">
        <v>102.96730642263969</v>
      </c>
      <c r="I432" s="12">
        <v>102.96730642263969</v>
      </c>
      <c r="J432" s="12">
        <v>103.41651621818293</v>
      </c>
      <c r="K432" s="12">
        <v>103.41651621818293</v>
      </c>
      <c r="L432" s="12">
        <v>103.41651621818293</v>
      </c>
      <c r="M432" s="12">
        <v>103.41651621818293</v>
      </c>
      <c r="N432" s="12">
        <v>102.2596249267674</v>
      </c>
      <c r="O432" s="12">
        <v>102.55247299109277</v>
      </c>
      <c r="P432" s="12">
        <v>101.87570377589138</v>
      </c>
      <c r="Q432" s="12">
        <v>100.91013237695095</v>
      </c>
      <c r="R432" s="12">
        <v>100</v>
      </c>
      <c r="S432" s="12">
        <v>100.29037946377662</v>
      </c>
      <c r="T432" s="12">
        <v>100.29037946377662</v>
      </c>
      <c r="U432" s="12">
        <v>100.04410301235703</v>
      </c>
      <c r="V432" s="12">
        <v>99.737947490849223</v>
      </c>
      <c r="W432" s="12">
        <v>99.497371717633982</v>
      </c>
      <c r="X432" s="12">
        <v>99.226518629467222</v>
      </c>
      <c r="Y432" s="12">
        <v>99.005442191320796</v>
      </c>
      <c r="Z432" s="12">
        <v>98.69373303248193</v>
      </c>
      <c r="AA432" s="12">
        <v>98.274469875166659</v>
      </c>
    </row>
    <row r="433" spans="1:27">
      <c r="A433" s="1" t="s">
        <v>524</v>
      </c>
      <c r="B433" s="1" t="s">
        <v>541</v>
      </c>
      <c r="D433" s="1">
        <v>22</v>
      </c>
      <c r="E433" s="1" t="s">
        <v>860</v>
      </c>
      <c r="F433" s="1" t="s">
        <v>879</v>
      </c>
      <c r="G433" s="1" t="str">
        <f t="shared" si="29"/>
        <v>22단독주택규모3</v>
      </c>
      <c r="H433" s="12">
        <v>100.31307298054307</v>
      </c>
      <c r="I433" s="12">
        <v>100.31307298054307</v>
      </c>
      <c r="J433" s="12">
        <v>100.26025643863088</v>
      </c>
      <c r="K433" s="12">
        <v>100.2100400066612</v>
      </c>
      <c r="L433" s="12">
        <v>100.16807879210599</v>
      </c>
      <c r="M433" s="12">
        <v>100.16807879210599</v>
      </c>
      <c r="N433" s="12">
        <v>100.05493805137439</v>
      </c>
      <c r="O433" s="12">
        <v>100.03590470270414</v>
      </c>
      <c r="P433" s="12">
        <v>100.00267120773377</v>
      </c>
      <c r="Q433" s="12">
        <v>100.01272588733411</v>
      </c>
      <c r="R433" s="12">
        <v>100</v>
      </c>
      <c r="S433" s="12">
        <v>98.961657610650406</v>
      </c>
      <c r="T433" s="12">
        <v>98.740318313928782</v>
      </c>
      <c r="U433" s="12">
        <v>98.367536936454272</v>
      </c>
      <c r="V433" s="12">
        <v>98.163153193279072</v>
      </c>
      <c r="W433" s="12">
        <v>98.098889513985526</v>
      </c>
      <c r="X433" s="12">
        <v>98.146456364028367</v>
      </c>
      <c r="Y433" s="12">
        <v>98.122717218433237</v>
      </c>
      <c r="Z433" s="12">
        <v>98.0528126288946</v>
      </c>
      <c r="AA433" s="12">
        <v>98.044916586805954</v>
      </c>
    </row>
    <row r="434" spans="1:27">
      <c r="A434" s="1" t="s">
        <v>524</v>
      </c>
      <c r="B434" s="1" t="s">
        <v>542</v>
      </c>
      <c r="D434" s="1">
        <v>23</v>
      </c>
      <c r="E434" s="1" t="s">
        <v>860</v>
      </c>
      <c r="F434" s="1" t="s">
        <v>879</v>
      </c>
      <c r="G434" s="1" t="str">
        <f t="shared" si="29"/>
        <v>23단독주택규모3</v>
      </c>
      <c r="H434" s="12">
        <v>99.265227922229357</v>
      </c>
      <c r="I434" s="12">
        <v>99.265227922229357</v>
      </c>
      <c r="J434" s="12">
        <v>99.55862998233377</v>
      </c>
      <c r="K434" s="12">
        <v>99.601863806414471</v>
      </c>
      <c r="L434" s="12">
        <v>99.601863806414471</v>
      </c>
      <c r="M434" s="12">
        <v>99.601863806414471</v>
      </c>
      <c r="N434" s="12">
        <v>99.686457774440598</v>
      </c>
      <c r="O434" s="12">
        <v>99.839856939932602</v>
      </c>
      <c r="P434" s="12">
        <v>99.91515074669833</v>
      </c>
      <c r="Q434" s="12">
        <v>100.01144620630173</v>
      </c>
      <c r="R434" s="12">
        <v>100</v>
      </c>
      <c r="S434" s="12">
        <v>99.932645910211065</v>
      </c>
      <c r="T434" s="12">
        <v>99.861150344127452</v>
      </c>
      <c r="U434" s="12">
        <v>99.861150344127452</v>
      </c>
      <c r="V434" s="12">
        <v>99.833106691299051</v>
      </c>
      <c r="W434" s="12">
        <v>99.883629847777939</v>
      </c>
      <c r="X434" s="12">
        <v>99.883629847777939</v>
      </c>
      <c r="Y434" s="12">
        <v>99.925315984267044</v>
      </c>
      <c r="Z434" s="12">
        <v>99.923906152927927</v>
      </c>
      <c r="AA434" s="12">
        <v>99.815975975555645</v>
      </c>
    </row>
    <row r="435" spans="1:27">
      <c r="A435" s="1" t="s">
        <v>524</v>
      </c>
      <c r="B435" s="1" t="s">
        <v>542</v>
      </c>
      <c r="C435" s="1" t="s">
        <v>543</v>
      </c>
      <c r="D435" s="1">
        <v>24</v>
      </c>
      <c r="E435" s="1" t="s">
        <v>860</v>
      </c>
      <c r="F435" s="1" t="s">
        <v>879</v>
      </c>
      <c r="G435" s="1" t="str">
        <f t="shared" si="29"/>
        <v>24단독주택규모3</v>
      </c>
      <c r="H435" s="12">
        <v>99.839303185418473</v>
      </c>
      <c r="I435" s="12">
        <v>99.839303185418473</v>
      </c>
      <c r="J435" s="12">
        <v>99.839303185418473</v>
      </c>
      <c r="K435" s="12">
        <v>99.839303185418473</v>
      </c>
      <c r="L435" s="12">
        <v>99.839303185418473</v>
      </c>
      <c r="M435" s="12">
        <v>99.839303185418473</v>
      </c>
      <c r="N435" s="12">
        <v>99.839303185418473</v>
      </c>
      <c r="O435" s="12">
        <v>99.839303185418473</v>
      </c>
      <c r="P435" s="12">
        <v>99.791429649453022</v>
      </c>
      <c r="Q435" s="12">
        <v>100</v>
      </c>
      <c r="R435" s="12">
        <v>100</v>
      </c>
      <c r="S435" s="12">
        <v>99.909876491917174</v>
      </c>
      <c r="T435" s="12">
        <v>99.909876491917174</v>
      </c>
      <c r="U435" s="12">
        <v>99.909876491917174</v>
      </c>
      <c r="V435" s="12">
        <v>100.02818307746351</v>
      </c>
      <c r="W435" s="12">
        <v>100.02818307746351</v>
      </c>
      <c r="X435" s="12">
        <v>100.02818307746351</v>
      </c>
      <c r="Y435" s="12">
        <v>100.15868304564788</v>
      </c>
      <c r="Z435" s="12">
        <v>100.15868304564788</v>
      </c>
      <c r="AA435" s="12">
        <v>100.15868304564788</v>
      </c>
    </row>
    <row r="436" spans="1:27">
      <c r="A436" s="1" t="s">
        <v>524</v>
      </c>
      <c r="B436" s="1" t="s">
        <v>542</v>
      </c>
      <c r="C436" s="1" t="s">
        <v>544</v>
      </c>
      <c r="D436" s="1">
        <v>25</v>
      </c>
      <c r="E436" s="1" t="s">
        <v>860</v>
      </c>
      <c r="F436" s="1" t="s">
        <v>879</v>
      </c>
      <c r="G436" s="1" t="str">
        <f t="shared" si="29"/>
        <v>25단독주택규모3</v>
      </c>
      <c r="H436" s="12">
        <v>99.135470675080299</v>
      </c>
      <c r="I436" s="12">
        <v>99.135470675080299</v>
      </c>
      <c r="J436" s="12">
        <v>99.105576477245336</v>
      </c>
      <c r="K436" s="12">
        <v>99.272985500173817</v>
      </c>
      <c r="L436" s="12">
        <v>99.272985500173817</v>
      </c>
      <c r="M436" s="12">
        <v>99.272985500173817</v>
      </c>
      <c r="N436" s="12">
        <v>99.601155789576566</v>
      </c>
      <c r="O436" s="12">
        <v>99.601155789576566</v>
      </c>
      <c r="P436" s="12">
        <v>100.04450380044635</v>
      </c>
      <c r="Q436" s="12">
        <v>100.04450380044635</v>
      </c>
      <c r="R436" s="12">
        <v>100</v>
      </c>
      <c r="S436" s="12">
        <v>100.11500444221906</v>
      </c>
      <c r="T436" s="12">
        <v>100.00240110211438</v>
      </c>
      <c r="U436" s="12">
        <v>100.00240110211438</v>
      </c>
      <c r="V436" s="12">
        <v>99.767497652001765</v>
      </c>
      <c r="W436" s="12">
        <v>99.756386052400984</v>
      </c>
      <c r="X436" s="12">
        <v>99.756386052400984</v>
      </c>
      <c r="Y436" s="12">
        <v>99.756386052400984</v>
      </c>
      <c r="Z436" s="12">
        <v>99.756386052400984</v>
      </c>
      <c r="AA436" s="12">
        <v>99.621518881192799</v>
      </c>
    </row>
    <row r="437" spans="1:27">
      <c r="A437" s="1" t="s">
        <v>524</v>
      </c>
      <c r="B437" s="1" t="s">
        <v>542</v>
      </c>
      <c r="C437" s="1" t="s">
        <v>545</v>
      </c>
      <c r="D437" s="1">
        <v>26</v>
      </c>
      <c r="E437" s="1" t="s">
        <v>860</v>
      </c>
      <c r="F437" s="1" t="s">
        <v>879</v>
      </c>
      <c r="G437" s="1" t="str">
        <f t="shared" si="29"/>
        <v>26단독주택규모3</v>
      </c>
      <c r="H437" s="12">
        <v>98.448705218309428</v>
      </c>
      <c r="I437" s="12">
        <v>98.448705218309428</v>
      </c>
      <c r="J437" s="12">
        <v>99.514194272386661</v>
      </c>
      <c r="K437" s="12">
        <v>99.514194272386661</v>
      </c>
      <c r="L437" s="12">
        <v>99.514194272386661</v>
      </c>
      <c r="M437" s="12">
        <v>99.514194272386661</v>
      </c>
      <c r="N437" s="12">
        <v>99.514194272386661</v>
      </c>
      <c r="O437" s="12">
        <v>100.05948841379265</v>
      </c>
      <c r="P437" s="12">
        <v>100</v>
      </c>
      <c r="Q437" s="12">
        <v>100</v>
      </c>
      <c r="R437" s="12">
        <v>100</v>
      </c>
      <c r="S437" s="12">
        <v>99.710956109949848</v>
      </c>
      <c r="T437" s="12">
        <v>99.615902709999716</v>
      </c>
      <c r="U437" s="12">
        <v>99.615902709999716</v>
      </c>
      <c r="V437" s="12">
        <v>99.706052897397612</v>
      </c>
      <c r="W437" s="12">
        <v>99.896150693950403</v>
      </c>
      <c r="X437" s="12">
        <v>99.896150693950403</v>
      </c>
      <c r="Y437" s="12">
        <v>99.896150693950403</v>
      </c>
      <c r="Z437" s="12">
        <v>99.891265645728069</v>
      </c>
      <c r="AA437" s="12">
        <v>99.700632996084806</v>
      </c>
    </row>
    <row r="438" spans="1:27">
      <c r="A438" s="1" t="s">
        <v>524</v>
      </c>
      <c r="B438" s="1" t="s">
        <v>546</v>
      </c>
      <c r="D438" s="1">
        <v>27</v>
      </c>
      <c r="E438" s="1" t="s">
        <v>860</v>
      </c>
      <c r="F438" s="1" t="s">
        <v>879</v>
      </c>
      <c r="G438" s="1" t="str">
        <f t="shared" si="29"/>
        <v>27단독주택규모3</v>
      </c>
      <c r="H438" s="12">
        <v>101.01508505859503</v>
      </c>
      <c r="I438" s="12">
        <v>101.04442860842374</v>
      </c>
      <c r="J438" s="12">
        <v>100.81464454748942</v>
      </c>
      <c r="K438" s="12">
        <v>100.80156472918961</v>
      </c>
      <c r="L438" s="12">
        <v>100.78703162860081</v>
      </c>
      <c r="M438" s="12">
        <v>100.59804929396391</v>
      </c>
      <c r="N438" s="12">
        <v>100.26316594108857</v>
      </c>
      <c r="O438" s="12">
        <v>100.22966108631076</v>
      </c>
      <c r="P438" s="12">
        <v>100</v>
      </c>
      <c r="Q438" s="12">
        <v>100</v>
      </c>
      <c r="R438" s="12">
        <v>100</v>
      </c>
      <c r="S438" s="12">
        <v>99.679919187837243</v>
      </c>
      <c r="T438" s="12">
        <v>99.494097448091495</v>
      </c>
      <c r="U438" s="12">
        <v>99.376952066374031</v>
      </c>
      <c r="V438" s="12">
        <v>99.363850290587507</v>
      </c>
      <c r="W438" s="12">
        <v>99.135388734334313</v>
      </c>
      <c r="X438" s="12">
        <v>99.141798753750138</v>
      </c>
      <c r="Y438" s="12">
        <v>99.081071613020896</v>
      </c>
      <c r="Z438" s="12">
        <v>98.980355996047251</v>
      </c>
      <c r="AA438" s="12">
        <v>98.819034658724775</v>
      </c>
    </row>
    <row r="439" spans="1:27">
      <c r="A439" s="1" t="s">
        <v>524</v>
      </c>
      <c r="B439" s="1" t="s">
        <v>547</v>
      </c>
      <c r="D439" s="1">
        <v>28</v>
      </c>
      <c r="E439" s="1" t="s">
        <v>860</v>
      </c>
      <c r="F439" s="1" t="s">
        <v>879</v>
      </c>
      <c r="G439" s="1" t="str">
        <f t="shared" si="29"/>
        <v>28단독주택규모3</v>
      </c>
      <c r="H439" s="12">
        <v>100</v>
      </c>
      <c r="I439" s="12">
        <v>100</v>
      </c>
      <c r="J439" s="12">
        <v>100</v>
      </c>
      <c r="K439" s="12">
        <v>100</v>
      </c>
      <c r="L439" s="12">
        <v>100</v>
      </c>
      <c r="M439" s="12">
        <v>100</v>
      </c>
      <c r="N439" s="12">
        <v>100</v>
      </c>
      <c r="O439" s="12">
        <v>100</v>
      </c>
      <c r="P439" s="12">
        <v>100</v>
      </c>
      <c r="Q439" s="12">
        <v>100</v>
      </c>
      <c r="R439" s="12">
        <v>100</v>
      </c>
      <c r="S439" s="12">
        <v>99.576596802482555</v>
      </c>
      <c r="T439" s="12">
        <v>99.576596802482555</v>
      </c>
      <c r="U439" s="12">
        <v>99.576596802482555</v>
      </c>
      <c r="V439" s="12">
        <v>99.576596802482555</v>
      </c>
      <c r="W439" s="12">
        <v>99.576596802482555</v>
      </c>
      <c r="X439" s="12">
        <v>99.390819138144039</v>
      </c>
      <c r="Y439" s="12">
        <v>99.390819138144039</v>
      </c>
      <c r="Z439" s="12">
        <v>99.390819138144039</v>
      </c>
      <c r="AA439" s="12">
        <v>99.390819138144039</v>
      </c>
    </row>
    <row r="440" spans="1:27">
      <c r="A440" s="1" t="s">
        <v>524</v>
      </c>
      <c r="B440" s="1" t="s">
        <v>548</v>
      </c>
      <c r="D440" s="1">
        <v>29</v>
      </c>
      <c r="E440" s="1" t="s">
        <v>860</v>
      </c>
      <c r="F440" s="1" t="s">
        <v>879</v>
      </c>
      <c r="G440" s="1" t="str">
        <f t="shared" si="29"/>
        <v>29단독주택규모3</v>
      </c>
      <c r="H440" s="12">
        <v>99.73583174404618</v>
      </c>
      <c r="I440" s="12">
        <v>99.723256254204244</v>
      </c>
      <c r="J440" s="12">
        <v>99.747784756990384</v>
      </c>
      <c r="K440" s="12">
        <v>99.747784756990384</v>
      </c>
      <c r="L440" s="12">
        <v>99.747784756990384</v>
      </c>
      <c r="M440" s="12">
        <v>99.747784756990384</v>
      </c>
      <c r="N440" s="12">
        <v>100</v>
      </c>
      <c r="O440" s="12">
        <v>100</v>
      </c>
      <c r="P440" s="12">
        <v>100</v>
      </c>
      <c r="Q440" s="12">
        <v>100</v>
      </c>
      <c r="R440" s="12">
        <v>100</v>
      </c>
      <c r="S440" s="12">
        <v>99.889264516130538</v>
      </c>
      <c r="T440" s="12">
        <v>99.889264516130538</v>
      </c>
      <c r="U440" s="12">
        <v>99.889264516130538</v>
      </c>
      <c r="V440" s="12">
        <v>99.91182562087711</v>
      </c>
      <c r="W440" s="12">
        <v>99.865408924543189</v>
      </c>
      <c r="X440" s="12">
        <v>99.865408924543189</v>
      </c>
      <c r="Y440" s="12">
        <v>99.951921646636407</v>
      </c>
      <c r="Z440" s="12">
        <v>99.951921646636407</v>
      </c>
      <c r="AA440" s="12">
        <v>99.855115434411644</v>
      </c>
    </row>
    <row r="441" spans="1:27">
      <c r="A441" s="1" t="s">
        <v>524</v>
      </c>
      <c r="B441" s="1" t="s">
        <v>549</v>
      </c>
      <c r="D441" s="1">
        <v>30</v>
      </c>
      <c r="E441" s="1" t="s">
        <v>860</v>
      </c>
      <c r="F441" s="1" t="s">
        <v>879</v>
      </c>
      <c r="G441" s="1" t="str">
        <f t="shared" si="29"/>
        <v>30단독주택규모3</v>
      </c>
      <c r="H441" s="12">
        <v>99.764714889972382</v>
      </c>
      <c r="I441" s="12">
        <v>99.764714889972382</v>
      </c>
      <c r="J441" s="12">
        <v>99.764714889972382</v>
      </c>
      <c r="K441" s="12">
        <v>99.786643627901157</v>
      </c>
      <c r="L441" s="12">
        <v>99.825763588880804</v>
      </c>
      <c r="M441" s="12">
        <v>99.825763588880804</v>
      </c>
      <c r="N441" s="12">
        <v>99.95399558914886</v>
      </c>
      <c r="O441" s="12">
        <v>99.95399558914886</v>
      </c>
      <c r="P441" s="12">
        <v>99.923336374866111</v>
      </c>
      <c r="Q441" s="12">
        <v>99.96176372992791</v>
      </c>
      <c r="R441" s="12">
        <v>100</v>
      </c>
      <c r="S441" s="12">
        <v>99.890830076254247</v>
      </c>
      <c r="T441" s="12">
        <v>99.843940434331316</v>
      </c>
      <c r="U441" s="12">
        <v>99.674676817994566</v>
      </c>
      <c r="V441" s="12">
        <v>99.716102634958929</v>
      </c>
      <c r="W441" s="12">
        <v>99.848497883373128</v>
      </c>
      <c r="X441" s="12">
        <v>99.910708165324408</v>
      </c>
      <c r="Y441" s="12">
        <v>100.00725899170939</v>
      </c>
      <c r="Z441" s="12">
        <v>100.17674155549044</v>
      </c>
      <c r="AA441" s="12">
        <v>99.932365431042342</v>
      </c>
    </row>
    <row r="442" spans="1:27">
      <c r="A442" s="1" t="s">
        <v>524</v>
      </c>
      <c r="B442" s="1" t="s">
        <v>917</v>
      </c>
      <c r="D442" s="1">
        <v>31</v>
      </c>
      <c r="E442" s="1" t="s">
        <v>274</v>
      </c>
      <c r="F442" s="1" t="s">
        <v>879</v>
      </c>
      <c r="G442" s="1" t="str">
        <f t="shared" ref="G442" si="31">D442&amp;E442&amp;F442</f>
        <v>31단독주택규모3</v>
      </c>
      <c r="R442" s="12">
        <v>100</v>
      </c>
      <c r="S442" s="12">
        <v>100</v>
      </c>
      <c r="T442" s="12">
        <v>100</v>
      </c>
      <c r="U442" s="12">
        <v>100.12978649056434</v>
      </c>
      <c r="V442" s="12">
        <v>100.60944284313766</v>
      </c>
      <c r="W442" s="12">
        <v>100.60944284313766</v>
      </c>
      <c r="X442" s="12">
        <v>101.13684391672244</v>
      </c>
      <c r="Y442" s="12">
        <v>101.71456669575718</v>
      </c>
      <c r="Z442" s="12">
        <v>102.07866721809403</v>
      </c>
      <c r="AA442" s="12">
        <v>102.07866721809403</v>
      </c>
    </row>
    <row r="443" spans="1:27">
      <c r="A443" s="1" t="s">
        <v>524</v>
      </c>
      <c r="B443" s="1" t="s">
        <v>550</v>
      </c>
      <c r="D443" s="1">
        <v>32</v>
      </c>
      <c r="E443" s="1" t="s">
        <v>860</v>
      </c>
      <c r="F443" s="1" t="s">
        <v>879</v>
      </c>
      <c r="G443" s="1" t="str">
        <f t="shared" si="29"/>
        <v>32단독주택규모3</v>
      </c>
      <c r="H443" s="12">
        <v>100.01359298827145</v>
      </c>
      <c r="I443" s="12">
        <v>100.01359298827145</v>
      </c>
      <c r="J443" s="12">
        <v>100.00059942110826</v>
      </c>
      <c r="K443" s="12">
        <v>100.1118725890596</v>
      </c>
      <c r="L443" s="12">
        <v>100.07621503805164</v>
      </c>
      <c r="M443" s="12">
        <v>100.02895892648417</v>
      </c>
      <c r="N443" s="12">
        <v>100.15260460890583</v>
      </c>
      <c r="O443" s="12">
        <v>100.13129291477559</v>
      </c>
      <c r="P443" s="12">
        <v>100.09206981177424</v>
      </c>
      <c r="Q443" s="12">
        <v>100.02718917634665</v>
      </c>
      <c r="R443" s="12">
        <v>100</v>
      </c>
      <c r="S443" s="12">
        <v>99.963306858471739</v>
      </c>
      <c r="T443" s="12">
        <v>99.958083026260454</v>
      </c>
      <c r="U443" s="12">
        <v>99.959177905342457</v>
      </c>
      <c r="V443" s="12">
        <v>99.773443549810509</v>
      </c>
      <c r="W443" s="12">
        <v>99.56745864546356</v>
      </c>
      <c r="X443" s="12">
        <v>99.576756457068754</v>
      </c>
      <c r="Y443" s="12">
        <v>99.539885498767475</v>
      </c>
      <c r="Z443" s="12">
        <v>99.507577943069009</v>
      </c>
      <c r="AA443" s="12">
        <v>99.581309527518528</v>
      </c>
    </row>
    <row r="444" spans="1:27">
      <c r="A444" s="1" t="s">
        <v>524</v>
      </c>
      <c r="B444" s="1" t="s">
        <v>551</v>
      </c>
      <c r="D444" s="1">
        <v>33</v>
      </c>
      <c r="E444" s="1" t="s">
        <v>860</v>
      </c>
      <c r="F444" s="1" t="s">
        <v>879</v>
      </c>
      <c r="G444" s="1" t="str">
        <f t="shared" si="29"/>
        <v>33단독주택규모3</v>
      </c>
      <c r="H444" s="12">
        <v>98.623148530600943</v>
      </c>
      <c r="I444" s="12">
        <v>98.623148530600943</v>
      </c>
      <c r="J444" s="12">
        <v>98.714939638816759</v>
      </c>
      <c r="K444" s="12">
        <v>99.340359629172696</v>
      </c>
      <c r="L444" s="12">
        <v>99.459143135232367</v>
      </c>
      <c r="M444" s="12">
        <v>99.430428874195215</v>
      </c>
      <c r="N444" s="12">
        <v>99.859415894304391</v>
      </c>
      <c r="O444" s="12">
        <v>99.871166595046176</v>
      </c>
      <c r="P444" s="12">
        <v>99.922417050562558</v>
      </c>
      <c r="Q444" s="12">
        <v>99.947102831633515</v>
      </c>
      <c r="R444" s="12">
        <v>100</v>
      </c>
      <c r="S444" s="12">
        <v>99.91531235126908</v>
      </c>
      <c r="T444" s="12">
        <v>99.956694250663858</v>
      </c>
      <c r="U444" s="12">
        <v>100.04006153446339</v>
      </c>
      <c r="V444" s="12">
        <v>100.30119955681135</v>
      </c>
      <c r="W444" s="12">
        <v>100.41918746741965</v>
      </c>
      <c r="X444" s="12">
        <v>100.52774391177807</v>
      </c>
      <c r="Y444" s="12">
        <v>100.8299115727749</v>
      </c>
      <c r="Z444" s="12">
        <v>100.84346764149529</v>
      </c>
      <c r="AA444" s="12">
        <v>100.92612882801117</v>
      </c>
    </row>
    <row r="445" spans="1:27">
      <c r="A445" s="1" t="s">
        <v>524</v>
      </c>
      <c r="B445" s="1" t="s">
        <v>552</v>
      </c>
      <c r="D445" s="1">
        <v>34</v>
      </c>
      <c r="E445" s="1" t="s">
        <v>860</v>
      </c>
      <c r="F445" s="1" t="s">
        <v>879</v>
      </c>
      <c r="G445" s="1" t="str">
        <f t="shared" si="29"/>
        <v>34단독주택규모3</v>
      </c>
      <c r="H445" s="12">
        <v>99.215509472036331</v>
      </c>
      <c r="I445" s="12">
        <v>99.215509472036331</v>
      </c>
      <c r="J445" s="12">
        <v>99.197886390917304</v>
      </c>
      <c r="K445" s="12">
        <v>99.158508506995972</v>
      </c>
      <c r="L445" s="12">
        <v>99.542467117714466</v>
      </c>
      <c r="M445" s="12">
        <v>99.616751713534313</v>
      </c>
      <c r="N445" s="12">
        <v>99.64100620321075</v>
      </c>
      <c r="O445" s="12">
        <v>99.650540286696582</v>
      </c>
      <c r="P445" s="12">
        <v>99.845763600722861</v>
      </c>
      <c r="Q445" s="12">
        <v>99.867498313227657</v>
      </c>
      <c r="R445" s="12">
        <v>100</v>
      </c>
      <c r="S445" s="12">
        <v>100.64052437251874</v>
      </c>
      <c r="T445" s="12">
        <v>100.67396258941869</v>
      </c>
      <c r="U445" s="12">
        <v>100.68813587217021</v>
      </c>
      <c r="V445" s="12">
        <v>100.7880093718796</v>
      </c>
      <c r="W445" s="12">
        <v>100.93712771224905</v>
      </c>
      <c r="X445" s="12">
        <v>100.96922764760347</v>
      </c>
      <c r="Y445" s="12">
        <v>101.33803431125466</v>
      </c>
      <c r="Z445" s="12">
        <v>101.41097729942486</v>
      </c>
      <c r="AA445" s="12">
        <v>101.50195260882266</v>
      </c>
    </row>
    <row r="446" spans="1:27">
      <c r="A446" s="1" t="s">
        <v>524</v>
      </c>
      <c r="B446" s="1" t="s">
        <v>553</v>
      </c>
      <c r="D446" s="1">
        <v>35</v>
      </c>
      <c r="E446" s="1" t="s">
        <v>860</v>
      </c>
      <c r="F446" s="1" t="s">
        <v>879</v>
      </c>
      <c r="G446" s="1" t="str">
        <f t="shared" si="29"/>
        <v>35단독주택규모3</v>
      </c>
      <c r="H446" s="12">
        <v>100.50632831031047</v>
      </c>
      <c r="I446" s="12">
        <v>100.50632831031047</v>
      </c>
      <c r="J446" s="12">
        <v>100.50812980571166</v>
      </c>
      <c r="K446" s="12">
        <v>100.50812980571166</v>
      </c>
      <c r="L446" s="12">
        <v>100.47334577598762</v>
      </c>
      <c r="M446" s="12">
        <v>100.47334577598762</v>
      </c>
      <c r="N446" s="12">
        <v>100.38718121420312</v>
      </c>
      <c r="O446" s="12">
        <v>100.40150076861295</v>
      </c>
      <c r="P446" s="12">
        <v>100.30943224019821</v>
      </c>
      <c r="Q446" s="12">
        <v>100.15662740482699</v>
      </c>
      <c r="R446" s="12">
        <v>100</v>
      </c>
      <c r="S446" s="12">
        <v>99.379133350590024</v>
      </c>
      <c r="T446" s="12">
        <v>99.431662084551533</v>
      </c>
      <c r="U446" s="12">
        <v>99.414265226180291</v>
      </c>
      <c r="V446" s="12">
        <v>99.581277876197206</v>
      </c>
      <c r="W446" s="12">
        <v>99.739969772114151</v>
      </c>
      <c r="X446" s="12">
        <v>99.683176097243845</v>
      </c>
      <c r="Y446" s="12">
        <v>99.367364874298985</v>
      </c>
      <c r="Z446" s="12">
        <v>99.281057608512697</v>
      </c>
      <c r="AA446" s="12">
        <v>99.151309920436319</v>
      </c>
    </row>
    <row r="447" spans="1:27">
      <c r="A447" s="1" t="s">
        <v>524</v>
      </c>
      <c r="B447" s="1" t="s">
        <v>554</v>
      </c>
      <c r="D447" s="1">
        <v>36</v>
      </c>
      <c r="E447" s="1" t="s">
        <v>860</v>
      </c>
      <c r="F447" s="1" t="s">
        <v>879</v>
      </c>
      <c r="G447" s="1" t="str">
        <f t="shared" si="29"/>
        <v>36단독주택규모3</v>
      </c>
      <c r="H447" s="12">
        <v>99.926861037079973</v>
      </c>
      <c r="I447" s="12">
        <v>99.653049125919253</v>
      </c>
      <c r="J447" s="12">
        <v>99.718547420781917</v>
      </c>
      <c r="K447" s="12">
        <v>99.75885711443027</v>
      </c>
      <c r="L447" s="12">
        <v>99.859832339297725</v>
      </c>
      <c r="M447" s="12">
        <v>99.873192421293183</v>
      </c>
      <c r="N447" s="12">
        <v>99.873192421293183</v>
      </c>
      <c r="O447" s="12">
        <v>99.898406612577446</v>
      </c>
      <c r="P447" s="12">
        <v>100.00076930796453</v>
      </c>
      <c r="Q447" s="12">
        <v>100.03567765809065</v>
      </c>
      <c r="R447" s="12">
        <v>100</v>
      </c>
      <c r="S447" s="12">
        <v>100.05271397732731</v>
      </c>
      <c r="T447" s="12">
        <v>99.965786510912253</v>
      </c>
      <c r="U447" s="12">
        <v>99.884300977721423</v>
      </c>
      <c r="V447" s="12">
        <v>99.809870186750686</v>
      </c>
      <c r="W447" s="12">
        <v>99.705015118880254</v>
      </c>
      <c r="X447" s="12">
        <v>99.673104303983749</v>
      </c>
      <c r="Y447" s="12">
        <v>99.758971454899807</v>
      </c>
      <c r="Z447" s="12">
        <v>99.40029148552118</v>
      </c>
      <c r="AA447" s="12">
        <v>99.285183523272465</v>
      </c>
    </row>
    <row r="448" spans="1:27">
      <c r="A448" s="1" t="s">
        <v>524</v>
      </c>
      <c r="B448" s="1" t="s">
        <v>555</v>
      </c>
      <c r="D448" s="1">
        <v>37</v>
      </c>
      <c r="E448" s="1" t="s">
        <v>860</v>
      </c>
      <c r="F448" s="1" t="s">
        <v>879</v>
      </c>
      <c r="G448" s="1" t="str">
        <f t="shared" si="29"/>
        <v>37단독주택규모3</v>
      </c>
      <c r="H448" s="12">
        <v>99.450873715205788</v>
      </c>
      <c r="I448" s="12">
        <v>99.450873715205788</v>
      </c>
      <c r="J448" s="12">
        <v>99.612448459972327</v>
      </c>
      <c r="K448" s="12">
        <v>99.540762648760776</v>
      </c>
      <c r="L448" s="12">
        <v>99.556793525442728</v>
      </c>
      <c r="M448" s="12">
        <v>99.531991095318375</v>
      </c>
      <c r="N448" s="12">
        <v>99.578318857001463</v>
      </c>
      <c r="O448" s="12">
        <v>99.611789383085906</v>
      </c>
      <c r="P448" s="12">
        <v>99.67847707810887</v>
      </c>
      <c r="Q448" s="12">
        <v>99.809989903056987</v>
      </c>
      <c r="R448" s="12">
        <v>100</v>
      </c>
      <c r="S448" s="12">
        <v>99.935664402807433</v>
      </c>
      <c r="T448" s="12">
        <v>99.896896976988188</v>
      </c>
      <c r="U448" s="12">
        <v>99.980407383239907</v>
      </c>
      <c r="V448" s="12">
        <v>100.0616544922019</v>
      </c>
      <c r="W448" s="12">
        <v>100.25442965355091</v>
      </c>
      <c r="X448" s="12">
        <v>100.32095563995402</v>
      </c>
      <c r="Y448" s="12">
        <v>100.45051958033253</v>
      </c>
      <c r="Z448" s="12">
        <v>100.46200014415112</v>
      </c>
      <c r="AA448" s="12">
        <v>100.46487291186166</v>
      </c>
    </row>
    <row r="449" spans="1:27">
      <c r="A449" s="1" t="s">
        <v>524</v>
      </c>
      <c r="B449" s="1" t="s">
        <v>556</v>
      </c>
      <c r="D449" s="1">
        <v>38</v>
      </c>
      <c r="E449" s="1" t="s">
        <v>860</v>
      </c>
      <c r="F449" s="1" t="s">
        <v>879</v>
      </c>
      <c r="G449" s="1" t="str">
        <f t="shared" si="29"/>
        <v>38단독주택규모3</v>
      </c>
      <c r="H449" s="12">
        <v>99.700189753612975</v>
      </c>
      <c r="I449" s="12">
        <v>99.857959209553442</v>
      </c>
      <c r="J449" s="12">
        <v>100.7420454603033</v>
      </c>
      <c r="K449" s="12">
        <v>100.78599364752955</v>
      </c>
      <c r="L449" s="12">
        <v>100.76833666585547</v>
      </c>
      <c r="M449" s="12">
        <v>100.72905768434345</v>
      </c>
      <c r="N449" s="12">
        <v>100.42712397942078</v>
      </c>
      <c r="O449" s="12">
        <v>100.20318037208264</v>
      </c>
      <c r="P449" s="12">
        <v>100.04719767042218</v>
      </c>
      <c r="Q449" s="12">
        <v>99.967510760088246</v>
      </c>
      <c r="R449" s="12">
        <v>100</v>
      </c>
      <c r="S449" s="12">
        <v>99.851508453667876</v>
      </c>
      <c r="T449" s="12">
        <v>99.789611673518323</v>
      </c>
      <c r="U449" s="12">
        <v>99.730420061898513</v>
      </c>
      <c r="V449" s="12">
        <v>99.887821768844404</v>
      </c>
      <c r="W449" s="12">
        <v>100.19333314679832</v>
      </c>
      <c r="X449" s="12">
        <v>100.34660607216668</v>
      </c>
      <c r="Y449" s="12">
        <v>100.40884834078201</v>
      </c>
      <c r="Z449" s="12">
        <v>100.41801980979579</v>
      </c>
      <c r="AA449" s="12">
        <v>100.38505661085392</v>
      </c>
    </row>
    <row r="450" spans="1:27">
      <c r="A450" s="1" t="s">
        <v>524</v>
      </c>
      <c r="B450" s="1" t="s">
        <v>557</v>
      </c>
      <c r="D450" s="1">
        <v>39</v>
      </c>
      <c r="E450" s="1" t="s">
        <v>860</v>
      </c>
      <c r="F450" s="1" t="s">
        <v>879</v>
      </c>
      <c r="G450" s="1" t="str">
        <f t="shared" si="29"/>
        <v>39단독주택규모3</v>
      </c>
      <c r="H450" s="12">
        <v>99.28851617956694</v>
      </c>
      <c r="I450" s="12">
        <v>99.619314577753585</v>
      </c>
      <c r="J450" s="12">
        <v>99.809265109830065</v>
      </c>
      <c r="K450" s="12">
        <v>99.932567596108086</v>
      </c>
      <c r="L450" s="12">
        <v>99.973100149348838</v>
      </c>
      <c r="M450" s="12">
        <v>100</v>
      </c>
      <c r="N450" s="12">
        <v>100</v>
      </c>
      <c r="O450" s="12">
        <v>100</v>
      </c>
      <c r="P450" s="12">
        <v>100</v>
      </c>
      <c r="Q450" s="12">
        <v>100</v>
      </c>
      <c r="R450" s="12">
        <v>100</v>
      </c>
      <c r="S450" s="12">
        <v>100.06064181684697</v>
      </c>
      <c r="T450" s="12">
        <v>100.06064181684697</v>
      </c>
      <c r="U450" s="12">
        <v>100.06064181684697</v>
      </c>
      <c r="V450" s="12">
        <v>100.06064181684697</v>
      </c>
      <c r="W450" s="12">
        <v>99.993798829902829</v>
      </c>
      <c r="X450" s="12">
        <v>99.993798829902829</v>
      </c>
      <c r="Y450" s="12">
        <v>99.993798829902829</v>
      </c>
      <c r="Z450" s="12">
        <v>99.993798829902829</v>
      </c>
      <c r="AA450" s="12">
        <v>99.993798829902829</v>
      </c>
    </row>
    <row r="451" spans="1:27">
      <c r="A451" s="1" t="s">
        <v>655</v>
      </c>
      <c r="D451" s="1">
        <v>40</v>
      </c>
      <c r="E451" s="1" t="s">
        <v>860</v>
      </c>
      <c r="F451" s="1" t="s">
        <v>879</v>
      </c>
      <c r="G451" s="1" t="str">
        <f t="shared" si="29"/>
        <v>40단독주택규모3</v>
      </c>
      <c r="H451" s="12">
        <v>99.969078295577404</v>
      </c>
      <c r="I451" s="12">
        <v>99.971146386009906</v>
      </c>
      <c r="J451" s="12">
        <v>99.996905910990023</v>
      </c>
      <c r="K451" s="12">
        <v>99.997896008889754</v>
      </c>
      <c r="L451" s="12">
        <v>99.992678910179094</v>
      </c>
      <c r="M451" s="12">
        <v>99.963468916893277</v>
      </c>
      <c r="N451" s="12">
        <v>99.974717257071234</v>
      </c>
      <c r="O451" s="12">
        <v>100.00052144443949</v>
      </c>
      <c r="P451" s="12">
        <v>99.971461730800442</v>
      </c>
      <c r="Q451" s="12">
        <v>100.00007739149423</v>
      </c>
      <c r="R451" s="12">
        <v>100</v>
      </c>
      <c r="S451" s="12">
        <v>99.624860793630234</v>
      </c>
      <c r="T451" s="12">
        <v>99.530826552738489</v>
      </c>
      <c r="U451" s="12">
        <v>99.404398561353389</v>
      </c>
      <c r="V451" s="12">
        <v>99.369863161091004</v>
      </c>
      <c r="W451" s="12">
        <v>99.330193759850971</v>
      </c>
      <c r="X451" s="12">
        <v>99.326846720699209</v>
      </c>
      <c r="Y451" s="12">
        <v>99.349353396630974</v>
      </c>
      <c r="Z451" s="12">
        <v>99.34446437236943</v>
      </c>
      <c r="AA451" s="12">
        <v>99.240643612058307</v>
      </c>
    </row>
    <row r="452" spans="1:27">
      <c r="A452" s="1" t="s">
        <v>523</v>
      </c>
      <c r="D452" s="1">
        <v>41</v>
      </c>
      <c r="E452" s="1" t="s">
        <v>860</v>
      </c>
      <c r="F452" s="1" t="s">
        <v>879</v>
      </c>
      <c r="G452" s="1" t="str">
        <f t="shared" si="29"/>
        <v>41단독주택규모3</v>
      </c>
      <c r="H452" s="12">
        <v>99.823042860195329</v>
      </c>
      <c r="I452" s="12">
        <v>99.815593915910654</v>
      </c>
      <c r="J452" s="12">
        <v>99.937703147372346</v>
      </c>
      <c r="K452" s="12">
        <v>100.00306530583769</v>
      </c>
      <c r="L452" s="12">
        <v>100.0720762087014</v>
      </c>
      <c r="M452" s="12">
        <v>100.04523133947585</v>
      </c>
      <c r="N452" s="12">
        <v>100.03026178499837</v>
      </c>
      <c r="O452" s="12">
        <v>100.02344916918219</v>
      </c>
      <c r="P452" s="12">
        <v>100.03193159093085</v>
      </c>
      <c r="Q452" s="12">
        <v>100.00283038945751</v>
      </c>
      <c r="R452" s="12">
        <v>100</v>
      </c>
      <c r="S452" s="12">
        <v>99.97690059591757</v>
      </c>
      <c r="T452" s="12">
        <v>99.952185872626302</v>
      </c>
      <c r="U452" s="12">
        <v>99.947009032281755</v>
      </c>
      <c r="V452" s="12">
        <v>99.96862083543067</v>
      </c>
      <c r="W452" s="12">
        <v>100.05583530817137</v>
      </c>
      <c r="X452" s="12">
        <v>100.09866912408599</v>
      </c>
      <c r="Y452" s="12">
        <v>100.16270497580051</v>
      </c>
      <c r="Z452" s="12">
        <v>100.08784855679092</v>
      </c>
      <c r="AA452" s="12">
        <v>100.04459229211608</v>
      </c>
    </row>
  </sheetData>
  <phoneticPr fontId="16" type="noConversion"/>
  <pageMargins left="0.75" right="0.75" top="1" bottom="1" header="0.5" footer="0.5"/>
  <headerFooter alignWithMargins="0">
    <oddHeader>&amp;A</oddHeader>
    <oddFooter>Page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codeName="Sheet16"/>
  <dimension ref="A1:AH56"/>
  <sheetViews>
    <sheetView showGridLines="0" view="pageLayout" zoomScaleNormal="100" zoomScaleSheetLayoutView="100" workbookViewId="0">
      <selection activeCell="F6" sqref="F6:H12"/>
    </sheetView>
  </sheetViews>
  <sheetFormatPr defaultColWidth="9.140625" defaultRowHeight="12.75"/>
  <cols>
    <col min="1" max="1" width="2.140625" style="297" customWidth="1"/>
    <col min="2" max="3" width="2" style="297" customWidth="1"/>
    <col min="4" max="4" width="19.42578125" style="297" customWidth="1"/>
    <col min="5" max="5" width="7.5703125" style="297" hidden="1" customWidth="1"/>
    <col min="6" max="7" width="6.7109375" style="500" customWidth="1"/>
    <col min="8" max="8" width="6.7109375" style="500" hidden="1" customWidth="1"/>
    <col min="9" max="10" width="6.7109375" style="297" customWidth="1"/>
    <col min="11" max="11" width="6.7109375" style="297" hidden="1" customWidth="1"/>
    <col min="12" max="13" width="6.7109375" style="297" customWidth="1"/>
    <col min="14" max="14" width="6.7109375" style="297" hidden="1" customWidth="1"/>
    <col min="15" max="16" width="6.7109375" style="297" customWidth="1"/>
    <col min="17" max="17" width="6.7109375" style="297" hidden="1" customWidth="1"/>
    <col min="18" max="18" width="6.7109375" style="297" customWidth="1"/>
    <col min="19" max="19" width="6.7109375" style="329" customWidth="1"/>
    <col min="20" max="20" width="6.7109375" style="297" hidden="1" customWidth="1"/>
    <col min="21" max="21" width="6.7109375" style="325" customWidth="1"/>
    <col min="22" max="22" width="6.7109375" style="500" customWidth="1"/>
    <col min="23" max="30" width="6.7109375" style="297" customWidth="1"/>
    <col min="31" max="31" width="19.42578125" style="297" customWidth="1"/>
    <col min="32" max="33" width="2" style="297" customWidth="1"/>
    <col min="34" max="34" width="2" style="329" customWidth="1"/>
    <col min="35" max="16384" width="9.140625" style="297"/>
  </cols>
  <sheetData>
    <row r="1" spans="1:34" ht="16.5" customHeight="1">
      <c r="A1" s="1450" t="s">
        <v>1773</v>
      </c>
      <c r="B1" s="1450"/>
      <c r="C1" s="1450"/>
      <c r="D1" s="1450"/>
      <c r="E1" s="537"/>
      <c r="F1" s="695"/>
      <c r="G1" s="695"/>
      <c r="H1" s="695"/>
      <c r="I1" s="695"/>
      <c r="J1" s="695"/>
      <c r="K1" s="695"/>
      <c r="L1" s="695"/>
      <c r="M1" s="695"/>
      <c r="N1" s="695"/>
      <c r="O1" s="695"/>
      <c r="P1" s="695"/>
      <c r="Q1" s="695"/>
      <c r="R1" s="695"/>
      <c r="S1" s="696"/>
      <c r="T1" s="695"/>
      <c r="U1" s="695"/>
      <c r="V1" s="695"/>
      <c r="W1" s="695"/>
      <c r="X1" s="695"/>
      <c r="Y1" s="695"/>
      <c r="Z1" s="695"/>
      <c r="AA1" s="695"/>
      <c r="AB1" s="695"/>
      <c r="AC1" s="695"/>
      <c r="AD1" s="695"/>
      <c r="AE1" s="1429" t="s">
        <v>1773</v>
      </c>
      <c r="AF1" s="1429"/>
      <c r="AG1" s="1429"/>
      <c r="AH1" s="1429"/>
    </row>
    <row r="2" spans="1:34" ht="3" customHeight="1">
      <c r="A2" s="298"/>
      <c r="B2" s="299"/>
      <c r="C2" s="299"/>
      <c r="D2" s="299"/>
      <c r="E2" s="299"/>
      <c r="F2" s="697"/>
      <c r="G2" s="697"/>
      <c r="H2" s="697"/>
      <c r="I2" s="298"/>
      <c r="J2" s="298"/>
      <c r="K2" s="298"/>
      <c r="L2" s="298"/>
      <c r="M2" s="298"/>
      <c r="N2" s="298"/>
      <c r="O2" s="298"/>
      <c r="P2" s="298"/>
      <c r="Q2" s="298"/>
      <c r="R2" s="298"/>
      <c r="S2" s="302"/>
      <c r="T2" s="298"/>
      <c r="U2" s="301"/>
      <c r="V2" s="697"/>
      <c r="W2" s="298"/>
      <c r="X2" s="298"/>
      <c r="Y2" s="298"/>
      <c r="Z2" s="298"/>
      <c r="AA2" s="298"/>
      <c r="AB2" s="298"/>
      <c r="AC2" s="298"/>
      <c r="AD2" s="298"/>
      <c r="AE2" s="299"/>
      <c r="AF2" s="299"/>
      <c r="AG2" s="299"/>
      <c r="AH2" s="305"/>
    </row>
    <row r="3" spans="1:34" ht="6.75" customHeight="1">
      <c r="A3" s="1551" t="s">
        <v>1995</v>
      </c>
      <c r="B3" s="1551"/>
      <c r="C3" s="1551"/>
      <c r="D3" s="1551"/>
      <c r="E3" s="1551"/>
      <c r="F3" s="1551"/>
      <c r="G3" s="1551"/>
      <c r="H3" s="1551"/>
      <c r="I3" s="1551"/>
      <c r="J3" s="1551"/>
      <c r="K3" s="1551"/>
      <c r="L3" s="1551"/>
      <c r="M3" s="1551"/>
      <c r="N3" s="1551"/>
      <c r="O3" s="1551"/>
      <c r="P3" s="1551"/>
      <c r="Q3" s="1551"/>
      <c r="R3" s="1551"/>
      <c r="S3" s="1551"/>
      <c r="T3" s="698"/>
      <c r="U3" s="541"/>
      <c r="V3" s="699"/>
      <c r="W3" s="698"/>
      <c r="X3" s="698"/>
      <c r="Y3" s="698"/>
      <c r="Z3" s="698"/>
      <c r="AA3" s="698"/>
      <c r="AB3" s="698"/>
      <c r="AC3" s="698"/>
      <c r="AD3" s="698"/>
      <c r="AE3" s="544"/>
      <c r="AF3" s="544"/>
      <c r="AG3" s="544"/>
      <c r="AH3" s="545"/>
    </row>
    <row r="4" spans="1:34" ht="21.2" customHeight="1">
      <c r="A4" s="1551"/>
      <c r="B4" s="1551"/>
      <c r="C4" s="1551"/>
      <c r="D4" s="1551"/>
      <c r="E4" s="1551"/>
      <c r="F4" s="1551"/>
      <c r="G4" s="1551"/>
      <c r="H4" s="1551"/>
      <c r="I4" s="1551"/>
      <c r="J4" s="1551"/>
      <c r="K4" s="1551"/>
      <c r="L4" s="1551"/>
      <c r="M4" s="1551"/>
      <c r="N4" s="1551"/>
      <c r="O4" s="1551"/>
      <c r="P4" s="1551"/>
      <c r="Q4" s="1551"/>
      <c r="R4" s="1551"/>
      <c r="S4" s="1551"/>
      <c r="T4" s="698"/>
      <c r="U4" s="700"/>
      <c r="V4" s="701"/>
      <c r="W4" s="702"/>
      <c r="X4" s="702"/>
      <c r="Y4" s="702"/>
      <c r="Z4" s="702"/>
      <c r="AA4" s="702"/>
      <c r="AB4" s="702"/>
      <c r="AC4" s="698"/>
      <c r="AD4" s="698"/>
      <c r="AE4" s="702"/>
      <c r="AF4" s="702"/>
      <c r="AG4" s="702"/>
      <c r="AH4" s="703"/>
    </row>
    <row r="5" spans="1:34" ht="15.75" thickBot="1">
      <c r="A5" s="704"/>
      <c r="B5" s="705"/>
      <c r="C5" s="1356" t="s">
        <v>1849</v>
      </c>
      <c r="D5" s="1356"/>
      <c r="E5" s="1356"/>
      <c r="F5" s="1356"/>
      <c r="G5" s="1356"/>
      <c r="H5" s="1356"/>
      <c r="I5" s="1356"/>
      <c r="J5" s="705"/>
      <c r="K5" s="705"/>
      <c r="L5" s="705"/>
      <c r="M5" s="705"/>
      <c r="N5" s="705"/>
      <c r="O5" s="705"/>
      <c r="P5" s="705"/>
      <c r="Q5" s="705"/>
      <c r="R5" s="706"/>
      <c r="S5" s="707"/>
      <c r="T5" s="706"/>
      <c r="U5" s="708"/>
      <c r="V5" s="709"/>
      <c r="W5" s="705"/>
      <c r="X5" s="705"/>
      <c r="Y5" s="705"/>
      <c r="Z5" s="705"/>
      <c r="AA5" s="705"/>
      <c r="AB5" s="706"/>
      <c r="AC5" s="706"/>
      <c r="AD5" s="706"/>
      <c r="AE5" s="705"/>
      <c r="AF5" s="705"/>
      <c r="AG5" s="705"/>
      <c r="AH5" s="710"/>
    </row>
    <row r="6" spans="1:34" s="308" customFormat="1" ht="12.75" customHeight="1">
      <c r="A6" s="1506" t="s">
        <v>163</v>
      </c>
      <c r="B6" s="1506"/>
      <c r="C6" s="1506"/>
      <c r="D6" s="1506"/>
      <c r="E6" s="711"/>
      <c r="F6" s="1536" t="s">
        <v>1780</v>
      </c>
      <c r="G6" s="1537"/>
      <c r="H6" s="1537"/>
      <c r="I6" s="1536" t="s">
        <v>1786</v>
      </c>
      <c r="J6" s="1537"/>
      <c r="K6" s="1537"/>
      <c r="L6" s="1536" t="s">
        <v>1870</v>
      </c>
      <c r="M6" s="1537"/>
      <c r="N6" s="1537"/>
      <c r="O6" s="1536" t="s">
        <v>1787</v>
      </c>
      <c r="P6" s="1537"/>
      <c r="Q6" s="1537"/>
      <c r="R6" s="1536" t="s">
        <v>1788</v>
      </c>
      <c r="S6" s="1537"/>
      <c r="T6" s="1537"/>
      <c r="U6" s="1542" t="s">
        <v>1780</v>
      </c>
      <c r="V6" s="1543"/>
      <c r="W6" s="1548" t="s">
        <v>1786</v>
      </c>
      <c r="X6" s="1548"/>
      <c r="Y6" s="1548" t="s">
        <v>1870</v>
      </c>
      <c r="Z6" s="1548"/>
      <c r="AA6" s="1548" t="s">
        <v>1787</v>
      </c>
      <c r="AB6" s="1548"/>
      <c r="AC6" s="1548" t="s">
        <v>1789</v>
      </c>
      <c r="AD6" s="1543"/>
      <c r="AE6" s="656" t="s">
        <v>167</v>
      </c>
      <c r="AF6" s="657"/>
      <c r="AG6" s="657"/>
      <c r="AH6" s="657"/>
    </row>
    <row r="7" spans="1:34" s="308" customFormat="1" ht="9" customHeight="1">
      <c r="A7" s="658"/>
      <c r="B7" s="1503" t="s">
        <v>11</v>
      </c>
      <c r="C7" s="1503"/>
      <c r="D7" s="1503"/>
      <c r="E7" s="712"/>
      <c r="F7" s="1538"/>
      <c r="G7" s="1539"/>
      <c r="H7" s="1539"/>
      <c r="I7" s="1538"/>
      <c r="J7" s="1539"/>
      <c r="K7" s="1539"/>
      <c r="L7" s="1538"/>
      <c r="M7" s="1539"/>
      <c r="N7" s="1539"/>
      <c r="O7" s="1538"/>
      <c r="P7" s="1539"/>
      <c r="Q7" s="1539"/>
      <c r="R7" s="1538"/>
      <c r="S7" s="1539"/>
      <c r="T7" s="1539"/>
      <c r="U7" s="1544"/>
      <c r="V7" s="1545"/>
      <c r="W7" s="1549"/>
      <c r="X7" s="1549"/>
      <c r="Y7" s="1549"/>
      <c r="Z7" s="1549"/>
      <c r="AA7" s="1549"/>
      <c r="AB7" s="1549"/>
      <c r="AC7" s="1545"/>
      <c r="AD7" s="1545"/>
      <c r="AE7" s="664" t="s">
        <v>169</v>
      </c>
      <c r="AF7" s="665"/>
      <c r="AG7" s="665"/>
      <c r="AH7" s="665"/>
    </row>
    <row r="8" spans="1:34" s="308" customFormat="1" ht="11.25" customHeight="1">
      <c r="A8" s="666"/>
      <c r="B8" s="667"/>
      <c r="C8" s="667"/>
      <c r="D8" s="667"/>
      <c r="E8" s="667"/>
      <c r="F8" s="1538"/>
      <c r="G8" s="1539"/>
      <c r="H8" s="1539"/>
      <c r="I8" s="1538"/>
      <c r="J8" s="1539"/>
      <c r="K8" s="1539"/>
      <c r="L8" s="1538"/>
      <c r="M8" s="1539"/>
      <c r="N8" s="1539"/>
      <c r="O8" s="1538"/>
      <c r="P8" s="1539"/>
      <c r="Q8" s="1539"/>
      <c r="R8" s="1538"/>
      <c r="S8" s="1539"/>
      <c r="T8" s="1539"/>
      <c r="U8" s="1544"/>
      <c r="V8" s="1545"/>
      <c r="W8" s="1549"/>
      <c r="X8" s="1549"/>
      <c r="Y8" s="1549"/>
      <c r="Z8" s="1549"/>
      <c r="AA8" s="1549"/>
      <c r="AB8" s="1549"/>
      <c r="AC8" s="1545"/>
      <c r="AD8" s="1545"/>
      <c r="AE8" s="673"/>
      <c r="AF8" s="667"/>
      <c r="AG8" s="667"/>
      <c r="AH8" s="667"/>
    </row>
    <row r="9" spans="1:34" s="308" customFormat="1" ht="9.1999999999999993" customHeight="1">
      <c r="A9" s="674"/>
      <c r="B9" s="675"/>
      <c r="C9" s="675"/>
      <c r="D9" s="675"/>
      <c r="E9" s="675"/>
      <c r="F9" s="1540"/>
      <c r="G9" s="1541"/>
      <c r="H9" s="1541"/>
      <c r="I9" s="1538"/>
      <c r="J9" s="1539"/>
      <c r="K9" s="1539"/>
      <c r="L9" s="1538"/>
      <c r="M9" s="1539"/>
      <c r="N9" s="1539"/>
      <c r="O9" s="1538"/>
      <c r="P9" s="1539"/>
      <c r="Q9" s="1539"/>
      <c r="R9" s="1540"/>
      <c r="S9" s="1541"/>
      <c r="T9" s="1541"/>
      <c r="U9" s="1546"/>
      <c r="V9" s="1547"/>
      <c r="W9" s="1550"/>
      <c r="X9" s="1550"/>
      <c r="Y9" s="1550"/>
      <c r="Z9" s="1550"/>
      <c r="AA9" s="1550"/>
      <c r="AB9" s="1550"/>
      <c r="AC9" s="1547"/>
      <c r="AD9" s="1547"/>
      <c r="AE9" s="681"/>
      <c r="AF9" s="675"/>
      <c r="AG9" s="675"/>
      <c r="AH9" s="675"/>
    </row>
    <row r="10" spans="1:34" s="308" customFormat="1" ht="11.1" customHeight="1">
      <c r="A10" s="1499"/>
      <c r="B10" s="1499"/>
      <c r="C10" s="682"/>
      <c r="D10" s="682"/>
      <c r="E10" s="682"/>
      <c r="F10" s="1515">
        <f>'1'!F12</f>
        <v>41487</v>
      </c>
      <c r="G10" s="1518">
        <f>DATE(YEAR(F10),MONTH(F10)-1,1)</f>
        <v>41456</v>
      </c>
      <c r="H10" s="1515">
        <f>DATE(YEAR(F10)-1,12,1)</f>
        <v>41244</v>
      </c>
      <c r="I10" s="1515">
        <f t="shared" ref="I10:T10" si="0">F10</f>
        <v>41487</v>
      </c>
      <c r="J10" s="1518">
        <f t="shared" si="0"/>
        <v>41456</v>
      </c>
      <c r="K10" s="1515">
        <f t="shared" si="0"/>
        <v>41244</v>
      </c>
      <c r="L10" s="1515">
        <f t="shared" si="0"/>
        <v>41487</v>
      </c>
      <c r="M10" s="1518">
        <f t="shared" si="0"/>
        <v>41456</v>
      </c>
      <c r="N10" s="1515">
        <f t="shared" si="0"/>
        <v>41244</v>
      </c>
      <c r="O10" s="1515">
        <f t="shared" si="0"/>
        <v>41487</v>
      </c>
      <c r="P10" s="1518">
        <f t="shared" si="0"/>
        <v>41456</v>
      </c>
      <c r="Q10" s="1515">
        <f t="shared" si="0"/>
        <v>41244</v>
      </c>
      <c r="R10" s="1515">
        <f t="shared" si="0"/>
        <v>41487</v>
      </c>
      <c r="S10" s="1518">
        <f t="shared" si="0"/>
        <v>41456</v>
      </c>
      <c r="T10" s="1561">
        <f t="shared" si="0"/>
        <v>41244</v>
      </c>
      <c r="U10" s="1530" t="s">
        <v>1790</v>
      </c>
      <c r="V10" s="1527" t="s">
        <v>1785</v>
      </c>
      <c r="W10" s="1530" t="s">
        <v>1790</v>
      </c>
      <c r="X10" s="1527" t="s">
        <v>1785</v>
      </c>
      <c r="Y10" s="1530" t="s">
        <v>1790</v>
      </c>
      <c r="Z10" s="1527" t="s">
        <v>1785</v>
      </c>
      <c r="AA10" s="1530" t="s">
        <v>1790</v>
      </c>
      <c r="AB10" s="1527" t="s">
        <v>1785</v>
      </c>
      <c r="AC10" s="1530" t="s">
        <v>1790</v>
      </c>
      <c r="AD10" s="1527" t="s">
        <v>1785</v>
      </c>
      <c r="AE10" s="688"/>
      <c r="AF10" s="682"/>
      <c r="AG10" s="682"/>
      <c r="AH10" s="682"/>
    </row>
    <row r="11" spans="1:34" s="308" customFormat="1" ht="11.25" customHeight="1">
      <c r="A11" s="1499" t="s">
        <v>8</v>
      </c>
      <c r="B11" s="1499"/>
      <c r="C11" s="682"/>
      <c r="D11" s="682"/>
      <c r="E11" s="682"/>
      <c r="F11" s="1516"/>
      <c r="G11" s="1519"/>
      <c r="H11" s="1516"/>
      <c r="I11" s="1516"/>
      <c r="J11" s="1519"/>
      <c r="K11" s="1516"/>
      <c r="L11" s="1516"/>
      <c r="M11" s="1519"/>
      <c r="N11" s="1516"/>
      <c r="O11" s="1516"/>
      <c r="P11" s="1519"/>
      <c r="Q11" s="1516"/>
      <c r="R11" s="1516"/>
      <c r="S11" s="1519"/>
      <c r="T11" s="1522"/>
      <c r="U11" s="1531"/>
      <c r="V11" s="1528"/>
      <c r="W11" s="1531"/>
      <c r="X11" s="1528"/>
      <c r="Y11" s="1531"/>
      <c r="Z11" s="1528"/>
      <c r="AA11" s="1531"/>
      <c r="AB11" s="1528"/>
      <c r="AC11" s="1531"/>
      <c r="AD11" s="1528"/>
      <c r="AE11" s="688"/>
      <c r="AF11" s="682"/>
      <c r="AG11" s="682"/>
      <c r="AH11" s="682"/>
    </row>
    <row r="12" spans="1:34" s="309" customFormat="1" ht="24.75" customHeight="1">
      <c r="A12" s="1500" t="s">
        <v>9</v>
      </c>
      <c r="B12" s="1500"/>
      <c r="C12" s="1500"/>
      <c r="D12" s="1500"/>
      <c r="E12" s="713"/>
      <c r="F12" s="1517"/>
      <c r="G12" s="1520"/>
      <c r="H12" s="1517"/>
      <c r="I12" s="1517"/>
      <c r="J12" s="1520"/>
      <c r="K12" s="1517"/>
      <c r="L12" s="1517"/>
      <c r="M12" s="1520"/>
      <c r="N12" s="1517"/>
      <c r="O12" s="1517"/>
      <c r="P12" s="1520"/>
      <c r="Q12" s="1517"/>
      <c r="R12" s="1517"/>
      <c r="S12" s="1520"/>
      <c r="T12" s="1523"/>
      <c r="U12" s="1532"/>
      <c r="V12" s="1529"/>
      <c r="W12" s="1532"/>
      <c r="X12" s="1529"/>
      <c r="Y12" s="1532"/>
      <c r="Z12" s="1529"/>
      <c r="AA12" s="1532"/>
      <c r="AB12" s="1529"/>
      <c r="AC12" s="1532"/>
      <c r="AD12" s="1529"/>
      <c r="AE12" s="1501" t="s">
        <v>170</v>
      </c>
      <c r="AF12" s="1502"/>
      <c r="AG12" s="1502"/>
      <c r="AH12" s="1502"/>
    </row>
    <row r="13" spans="1:34" s="310" customFormat="1" ht="13.7" customHeight="1">
      <c r="A13" s="1459" t="s">
        <v>845</v>
      </c>
      <c r="B13" s="1459"/>
      <c r="C13" s="1459"/>
      <c r="D13" s="1459"/>
      <c r="E13" s="714">
        <v>1</v>
      </c>
      <c r="F13" s="715">
        <f>INDEX(규모전세지수!$2:$42,MATCH($E13,규모전세지수!$D$2:$D$42,FALSE),MATCH(F$10,규모전세지수!$1:$1,FALSE))</f>
        <v>103.6154238489559</v>
      </c>
      <c r="G13" s="716">
        <f>INDEX(규모전세지수!$2:$42,MATCH($E13,규모전세지수!$D$2:$D$42,FALSE),MATCH(G$10,규모전세지수!$1:$1,FALSE))</f>
        <v>103.06886947255261</v>
      </c>
      <c r="H13" s="717">
        <f>INDEX(규모전세지수!$2:$42,MATCH($E13,규모전세지수!$D$2:$D$42,FALSE),MATCH(H$10,규모전세지수!$1:$1,FALSE))</f>
        <v>100.27979469454334</v>
      </c>
      <c r="I13" s="715">
        <f>INDEX(규모전세지수!$43:$83,MATCH($E13,규모전세지수!$D$43:$D$83,FALSE),MATCH(I$10,규모전세지수!$1:$1,FALSE))</f>
        <v>104.17935391154838</v>
      </c>
      <c r="J13" s="716">
        <f>INDEX(규모전세지수!$43:$83,MATCH($E13,규모전세지수!$D$43:$D$83,FALSE),MATCH(J$10,규모전세지수!$1:$1,FALSE))</f>
        <v>103.53529933657055</v>
      </c>
      <c r="K13" s="717">
        <f>INDEX(규모전세지수!$43:$83,MATCH($E13,규모전세지수!$D$43:$D$83,FALSE),MATCH(K$10,규모전세지수!$1:$1,FALSE))</f>
        <v>100.26077263982762</v>
      </c>
      <c r="L13" s="715">
        <f>INDEX(규모전세지수!$84:$124,MATCH($E13,규모전세지수!$D$84:$D$124,FALSE),MATCH(L$10,규모전세지수!$1:$1,FALSE))</f>
        <v>103.5731115695409</v>
      </c>
      <c r="M13" s="716">
        <f>INDEX(규모전세지수!$84:$124,MATCH($E13,규모전세지수!$D$84:$D$124,FALSE),MATCH(M$10,규모전세지수!$1:$1,FALSE))</f>
        <v>102.73536053803525</v>
      </c>
      <c r="N13" s="717">
        <f>INDEX(규모전세지수!$84:$124,MATCH($E13,규모전세지수!$D$84:$D$124,FALSE),MATCH(N$10,규모전세지수!$1:$1,FALSE))</f>
        <v>100.24743780340562</v>
      </c>
      <c r="O13" s="715">
        <f>INDEX(규모전세지수!$125:$165,MATCH($E13,규모전세지수!$D$125:$D$165,FALSE),MATCH(O$10,규모전세지수!$1:$1,FALSE))</f>
        <v>103.20991261898746</v>
      </c>
      <c r="P13" s="716">
        <f>INDEX(규모전세지수!$125:$165,MATCH($E13,규모전세지수!$D$125:$D$165,FALSE),MATCH(P$10,규모전세지수!$1:$1,FALSE))</f>
        <v>102.59753613569454</v>
      </c>
      <c r="Q13" s="717">
        <f>INDEX(규모전세지수!$125:$165,MATCH($E13,규모전세지수!$D$125:$D$165,FALSE),MATCH(Q$10,규모전세지수!$1:$1,FALSE))</f>
        <v>100.25772685506244</v>
      </c>
      <c r="R13" s="715">
        <f>INDEX(규모전세지수!$166:$206,MATCH($E13,규모전세지수!$D$166:$D$206,FALSE),MATCH(R$10,규모전세지수!$1:$1,FALSE))</f>
        <v>102.3323382362932</v>
      </c>
      <c r="S13" s="718">
        <f>INDEX(규모전세지수!$166:$206,MATCH($E13,규모전세지수!$D$166:$D$206,FALSE),MATCH(S$10,규모전세지수!$1:$1,FALSE))</f>
        <v>101.79854703120957</v>
      </c>
      <c r="T13" s="716">
        <f>INDEX(규모전세지수!$166:$206,MATCH($E13,규모전세지수!$D$166:$D$206,FALSE),MATCH(T$10,규모전세지수!$1:$1,FALSE))</f>
        <v>100.03739938260021</v>
      </c>
      <c r="U13" s="1157">
        <f>100*(F13/G13-1)</f>
        <v>0.53028075227781191</v>
      </c>
      <c r="V13" s="719">
        <f>IF(ISERROR(100*(F13/H13-1))=TRUE,"",100*(F13/H13-1))</f>
        <v>3.3263222811464876</v>
      </c>
      <c r="W13" s="1163">
        <f>100*(I13/J13-1)</f>
        <v>0.62206279317758018</v>
      </c>
      <c r="X13" s="719">
        <f>IF(ISERROR(100*(I13/K13-1)=TRUE),"",100*(I13/K13-1))</f>
        <v>3.9083892618678506</v>
      </c>
      <c r="Y13" s="1163">
        <f>100*(L13/M13-1)</f>
        <v>0.81544565290689874</v>
      </c>
      <c r="Z13" s="719">
        <f>IF(ISERROR(100*(L13/N13-1))=TRUE,"",100*(L13/N13-1))</f>
        <v>3.3174651033547997</v>
      </c>
      <c r="AA13" s="1163">
        <f>100*(O13/P13-1)</f>
        <v>0.5968725043094647</v>
      </c>
      <c r="AB13" s="719">
        <f>IF(ISERROR(100*(O13/Q13-1))=TRUE,"",100*(O13/Q13-1))</f>
        <v>2.9445967473338497</v>
      </c>
      <c r="AC13" s="1163">
        <f>100*(R13/S13-1)</f>
        <v>0.52436033779537095</v>
      </c>
      <c r="AD13" s="719">
        <f>IF(ISERROR(100*(R13/T13-1))=TRUE,"",100*(R13/T13-1))</f>
        <v>2.2940808816069191</v>
      </c>
      <c r="AE13" s="1423" t="s">
        <v>861</v>
      </c>
      <c r="AF13" s="1424"/>
      <c r="AG13" s="1424"/>
      <c r="AH13" s="1424"/>
    </row>
    <row r="14" spans="1:34" s="310" customFormat="1" ht="13.7" customHeight="1">
      <c r="A14" s="1460" t="s">
        <v>846</v>
      </c>
      <c r="B14" s="1460"/>
      <c r="C14" s="1460"/>
      <c r="D14" s="1460"/>
      <c r="E14" s="720">
        <v>2</v>
      </c>
      <c r="F14" s="715">
        <f>INDEX(규모전세지수!$2:$42,MATCH($E14,규모전세지수!$D$2:$D$42,FALSE),MATCH(F$10,규모전세지수!$1:$1,FALSE))</f>
        <v>103.50294366096149</v>
      </c>
      <c r="G14" s="716">
        <f>INDEX(규모전세지수!$2:$42,MATCH($E14,규모전세지수!$D$2:$D$42,FALSE),MATCH(G$10,규모전세지수!$1:$1,FALSE))</f>
        <v>102.64529854527618</v>
      </c>
      <c r="H14" s="717">
        <f>INDEX(규모전세지수!$2:$42,MATCH($E14,규모전세지수!$D$2:$D$42,FALSE),MATCH(H$10,규모전세지수!$1:$1,FALSE))</f>
        <v>100.12534111806477</v>
      </c>
      <c r="I14" s="715">
        <f>INDEX(규모전세지수!$43:$83,MATCH($E14,규모전세지수!$D$43:$D$83,FALSE),MATCH(I$10,규모전세지수!$1:$1,FALSE))</f>
        <v>104.48507612290727</v>
      </c>
      <c r="J14" s="716">
        <f>INDEX(규모전세지수!$43:$83,MATCH($E14,규모전세지수!$D$43:$D$83,FALSE),MATCH(J$10,규모전세지수!$1:$1,FALSE))</f>
        <v>103.53871180067773</v>
      </c>
      <c r="K14" s="717">
        <f>INDEX(규모전세지수!$43:$83,MATCH($E14,규모전세지수!$D$43:$D$83,FALSE),MATCH(K$10,규모전세지수!$1:$1,FALSE))</f>
        <v>100.12812720504559</v>
      </c>
      <c r="L14" s="715">
        <f>INDEX(규모전세지수!$84:$124,MATCH($E14,규모전세지수!$D$84:$D$124,FALSE),MATCH(L$10,규모전세지수!$1:$1,FALSE))</f>
        <v>103.52157618196436</v>
      </c>
      <c r="M14" s="716">
        <f>INDEX(규모전세지수!$84:$124,MATCH($E14,규모전세지수!$D$84:$D$124,FALSE),MATCH(M$10,규모전세지수!$1:$1,FALSE))</f>
        <v>102.56413072125861</v>
      </c>
      <c r="N14" s="717">
        <f>INDEX(규모전세지수!$84:$124,MATCH($E14,규모전세지수!$D$84:$D$124,FALSE),MATCH(N$10,규모전세지수!$1:$1,FALSE))</f>
        <v>100.08757143569484</v>
      </c>
      <c r="O14" s="715">
        <f>INDEX(규모전세지수!$125:$165,MATCH($E14,규모전세지수!$D$125:$D$165,FALSE),MATCH(O$10,규모전세지수!$1:$1,FALSE))</f>
        <v>103.37611813551078</v>
      </c>
      <c r="P14" s="716">
        <f>INDEX(규모전세지수!$125:$165,MATCH($E14,규모전세지수!$D$125:$D$165,FALSE),MATCH(P$10,규모전세지수!$1:$1,FALSE))</f>
        <v>102.51575801789214</v>
      </c>
      <c r="Q14" s="717">
        <f>INDEX(규모전세지수!$125:$165,MATCH($E14,규모전세지수!$D$125:$D$165,FALSE),MATCH(Q$10,규모전세지수!$1:$1,FALSE))</f>
        <v>100.15136526961403</v>
      </c>
      <c r="R14" s="715">
        <f>INDEX(규모전세지수!$166:$206,MATCH($E14,규모전세지수!$D$166:$D$206,FALSE),MATCH(R$10,규모전세지수!$1:$1,FALSE))</f>
        <v>102.98357811628061</v>
      </c>
      <c r="S14" s="718">
        <f>INDEX(규모전세지수!$166:$206,MATCH($E14,규모전세지수!$D$166:$D$206,FALSE),MATCH(S$10,규모전세지수!$1:$1,FALSE))</f>
        <v>102.09941416737354</v>
      </c>
      <c r="T14" s="716">
        <f>INDEX(규모전세지수!$166:$206,MATCH($E14,규모전세지수!$D$166:$D$206,FALSE),MATCH(T$10,규모전세지수!$1:$1,FALSE))</f>
        <v>100.02135571079347</v>
      </c>
      <c r="U14" s="1157">
        <f t="shared" ref="U14:U53" si="1">100*(F14/G14-1)</f>
        <v>0.83554252151842867</v>
      </c>
      <c r="V14" s="719">
        <f t="shared" ref="V14:V53" si="2">IF(ISERROR(100*(F14/H14-1))=TRUE,"",100*(F14/H14-1))</f>
        <v>3.3733743178102626</v>
      </c>
      <c r="W14" s="1163">
        <f t="shared" ref="W14:W53" si="3">100*(I14/J14-1)</f>
        <v>0.9140197958531493</v>
      </c>
      <c r="X14" s="719">
        <f t="shared" ref="X14:X53" si="4">IF(ISERROR(100*(I14/K14-1)=TRUE),"",100*(I14/K14-1))</f>
        <v>4.3513736244555901</v>
      </c>
      <c r="Y14" s="1163">
        <f t="shared" ref="Y14:Y53" si="5">100*(L14/M14-1)</f>
        <v>0.93350906790974353</v>
      </c>
      <c r="Z14" s="719">
        <f t="shared" ref="Z14:Z53" si="6">IF(ISERROR(100*(L14/N14-1))=TRUE,"",100*(L14/N14-1))</f>
        <v>3.4310001701618242</v>
      </c>
      <c r="AA14" s="1163">
        <f t="shared" ref="AA14:AA53" si="7">100*(O14/P14-1)</f>
        <v>0.83924670143733504</v>
      </c>
      <c r="AB14" s="719">
        <f t="shared" ref="AB14:AB53" si="8">IF(ISERROR(100*(O14/Q14-1))=TRUE,"",100*(O14/Q14-1))</f>
        <v>3.2198790872351113</v>
      </c>
      <c r="AC14" s="1163">
        <f t="shared" ref="AC14:AC53" si="9">100*(R14/S14-1)</f>
        <v>0.86598337132242076</v>
      </c>
      <c r="AD14" s="719">
        <f t="shared" ref="AD14:AD53" si="10">IF(ISERROR(100*(R14/T14-1))=TRUE,"",100*(R14/T14-1))</f>
        <v>2.9615899369053178</v>
      </c>
      <c r="AE14" s="1423" t="s">
        <v>862</v>
      </c>
      <c r="AF14" s="1424"/>
      <c r="AG14" s="1424"/>
      <c r="AH14" s="1424"/>
    </row>
    <row r="15" spans="1:34" s="310" customFormat="1" ht="13.7" customHeight="1">
      <c r="A15" s="1460" t="s">
        <v>1373</v>
      </c>
      <c r="B15" s="1460"/>
      <c r="C15" s="1460"/>
      <c r="D15" s="1460"/>
      <c r="E15" s="714">
        <v>3</v>
      </c>
      <c r="F15" s="715">
        <f>INDEX(규모전세지수!$2:$42,MATCH($E15,규모전세지수!$D$2:$D$42,FALSE),MATCH(F$10,규모전세지수!$1:$1,FALSE))</f>
        <v>103.71073525714552</v>
      </c>
      <c r="G15" s="716">
        <f>INDEX(규모전세지수!$2:$42,MATCH($E15,규모전세지수!$D$2:$D$42,FALSE),MATCH(G$10,규모전세지수!$1:$1,FALSE))</f>
        <v>103.42879330731614</v>
      </c>
      <c r="H15" s="717">
        <f>INDEX(규모전세지수!$2:$42,MATCH($E15,규모전세지수!$D$2:$D$42,FALSE),MATCH(H$10,규모전세지수!$1:$1,FALSE))</f>
        <v>100.41137941353549</v>
      </c>
      <c r="I15" s="715">
        <f>INDEX(규모전세지수!$43:$83,MATCH($E15,규모전세지수!$D$43:$D$83,FALSE),MATCH(I$10,규모전세지수!$1:$1,FALSE))</f>
        <v>103.8765854964024</v>
      </c>
      <c r="J15" s="716">
        <f>INDEX(규모전세지수!$43:$83,MATCH($E15,규모전세지수!$D$43:$D$83,FALSE),MATCH(J$10,규모전세지수!$1:$1,FALSE))</f>
        <v>103.5319100701961</v>
      </c>
      <c r="K15" s="717">
        <f>INDEX(규모전세지수!$43:$83,MATCH($E15,규모전세지수!$D$43:$D$83,FALSE),MATCH(K$10,규모전세지수!$1:$1,FALSE))</f>
        <v>100.39269462939393</v>
      </c>
      <c r="L15" s="715">
        <f>INDEX(규모전세지수!$84:$124,MATCH($E15,규모전세지수!$D$84:$D$124,FALSE),MATCH(L$10,규모전세지수!$1:$1,FALSE))</f>
        <v>103.67668498560593</v>
      </c>
      <c r="M15" s="716">
        <f>INDEX(규모전세지수!$84:$124,MATCH($E15,규모전세지수!$D$84:$D$124,FALSE),MATCH(M$10,규모전세지수!$1:$1,FALSE))</f>
        <v>103.08009668913343</v>
      </c>
      <c r="N15" s="717">
        <f>INDEX(규모전세지수!$84:$124,MATCH($E15,규모전세지수!$D$84:$D$124,FALSE),MATCH(N$10,규모전세지수!$1:$1,FALSE))</f>
        <v>100.56926106216831</v>
      </c>
      <c r="O15" s="715">
        <f>INDEX(규모전세지수!$125:$165,MATCH($E15,규모전세지수!$D$125:$D$165,FALSE),MATCH(O$10,규모전세지수!$1:$1,FALSE))</f>
        <v>102.98225887018025</v>
      </c>
      <c r="P15" s="716">
        <f>INDEX(규모전세지수!$125:$165,MATCH($E15,규모전세지수!$D$125:$D$165,FALSE),MATCH(P$10,규모전세지수!$1:$1,FALSE))</f>
        <v>102.70986881773736</v>
      </c>
      <c r="Q15" s="717">
        <f>INDEX(규모전세지수!$125:$165,MATCH($E15,규모전세지수!$D$125:$D$165,FALSE),MATCH(Q$10,규모전세지수!$1:$1,FALSE))</f>
        <v>100.40403580262844</v>
      </c>
      <c r="R15" s="715">
        <f>INDEX(규모전세지수!$166:$206,MATCH($E15,규모전세지수!$D$166:$D$206,FALSE),MATCH(R$10,규모전세지수!$1:$1,FALSE))</f>
        <v>101.33651396259779</v>
      </c>
      <c r="S15" s="718">
        <f>INDEX(규모전세지수!$166:$206,MATCH($E15,규모전세지수!$D$166:$D$206,FALSE),MATCH(S$10,규모전세지수!$1:$1,FALSE))</f>
        <v>101.33649805015004</v>
      </c>
      <c r="T15" s="716">
        <f>INDEX(규모전세지수!$166:$206,MATCH($E15,규모전세지수!$D$166:$D$206,FALSE),MATCH(T$10,규모전세지수!$1:$1,FALSE))</f>
        <v>100.06215108127799</v>
      </c>
      <c r="U15" s="1157">
        <f t="shared" si="1"/>
        <v>0.27259522306486428</v>
      </c>
      <c r="V15" s="719">
        <f t="shared" si="2"/>
        <v>3.2858385801293633</v>
      </c>
      <c r="W15" s="1163">
        <f t="shared" si="3"/>
        <v>0.33291709384344337</v>
      </c>
      <c r="X15" s="719">
        <f t="shared" si="4"/>
        <v>3.4702633292885254</v>
      </c>
      <c r="Y15" s="1163">
        <f t="shared" si="5"/>
        <v>0.57876187123850897</v>
      </c>
      <c r="Z15" s="719">
        <f t="shared" si="6"/>
        <v>3.0898346976187208</v>
      </c>
      <c r="AA15" s="1163">
        <f t="shared" si="7"/>
        <v>0.26520338851396819</v>
      </c>
      <c r="AB15" s="719">
        <f t="shared" si="8"/>
        <v>2.5678480421046146</v>
      </c>
      <c r="AC15" s="1163">
        <f t="shared" si="9"/>
        <v>1.5702583033849749E-5</v>
      </c>
      <c r="AD15" s="719">
        <f t="shared" si="10"/>
        <v>1.2735713429593121</v>
      </c>
      <c r="AE15" s="1423" t="s">
        <v>1375</v>
      </c>
      <c r="AF15" s="1424"/>
      <c r="AG15" s="1424"/>
      <c r="AH15" s="1424"/>
    </row>
    <row r="16" spans="1:34" s="310" customFormat="1" ht="13.7" customHeight="1">
      <c r="A16" s="1378" t="s">
        <v>1539</v>
      </c>
      <c r="B16" s="1378"/>
      <c r="C16" s="1378"/>
      <c r="D16" s="1378"/>
      <c r="E16" s="720">
        <v>4</v>
      </c>
      <c r="F16" s="715">
        <f>INDEX(규모전세지수!$2:$42,MATCH($E16,규모전세지수!$D$2:$D$42,FALSE),MATCH(F$10,규모전세지수!$1:$1,FALSE))</f>
        <v>104.32602037201397</v>
      </c>
      <c r="G16" s="716">
        <f>INDEX(규모전세지수!$2:$42,MATCH($E16,규모전세지수!$D$2:$D$42,FALSE),MATCH(G$10,규모전세지수!$1:$1,FALSE))</f>
        <v>103.96348639338824</v>
      </c>
      <c r="H16" s="717">
        <f>INDEX(규모전세지수!$2:$42,MATCH($E16,규모전세지수!$D$2:$D$42,FALSE),MATCH(H$10,규모전세지수!$1:$1,FALSE))</f>
        <v>100.43821666315384</v>
      </c>
      <c r="I16" s="715">
        <f>INDEX(규모전세지수!$43:$83,MATCH($E16,규모전세지수!$D$43:$D$83,FALSE),MATCH(I$10,규모전세지수!$1:$1,FALSE))</f>
        <v>104.43321562589163</v>
      </c>
      <c r="J16" s="716">
        <f>INDEX(규모전세지수!$43:$83,MATCH($E16,규모전세지수!$D$43:$D$83,FALSE),MATCH(J$10,규모전세지수!$1:$1,FALSE))</f>
        <v>103.98496467789479</v>
      </c>
      <c r="K16" s="717">
        <f>INDEX(규모전세지수!$43:$83,MATCH($E16,규모전세지수!$D$43:$D$83,FALSE),MATCH(K$10,규모전세지수!$1:$1,FALSE))</f>
        <v>100.39082142686155</v>
      </c>
      <c r="L16" s="715">
        <f>INDEX(규모전세지수!$84:$124,MATCH($E16,규모전세지수!$D$84:$D$124,FALSE),MATCH(L$10,규모전세지수!$1:$1,FALSE))</f>
        <v>103.95684772865505</v>
      </c>
      <c r="M16" s="716">
        <f>INDEX(규모전세지수!$84:$124,MATCH($E16,규모전세지수!$D$84:$D$124,FALSE),MATCH(M$10,규모전세지수!$1:$1,FALSE))</f>
        <v>103.20142416865588</v>
      </c>
      <c r="N16" s="717">
        <f>INDEX(규모전세지수!$84:$124,MATCH($E16,규모전세지수!$D$84:$D$124,FALSE),MATCH(N$10,규모전세지수!$1:$1,FALSE))</f>
        <v>100.76447486258053</v>
      </c>
      <c r="O16" s="715">
        <f>INDEX(규모전세지수!$125:$165,MATCH($E16,규모전세지수!$D$125:$D$165,FALSE),MATCH(O$10,규모전세지수!$1:$1,FALSE))</f>
        <v>103.06896240642904</v>
      </c>
      <c r="P16" s="716">
        <f>INDEX(규모전세지수!$125:$165,MATCH($E16,규모전세지수!$D$125:$D$165,FALSE),MATCH(P$10,규모전세지수!$1:$1,FALSE))</f>
        <v>102.70168712815106</v>
      </c>
      <c r="Q16" s="717">
        <f>INDEX(규모전세지수!$125:$165,MATCH($E16,규모전세지수!$D$125:$D$165,FALSE),MATCH(Q$10,규모전세지수!$1:$1,FALSE))</f>
        <v>100.18415993423932</v>
      </c>
      <c r="R16" s="715">
        <f>INDEX(규모전세지수!$166:$206,MATCH($E16,규모전세지수!$D$166:$D$206,FALSE),MATCH(R$10,규모전세지수!$1:$1,FALSE))</f>
        <v>101.08743368751752</v>
      </c>
      <c r="S16" s="718">
        <f>INDEX(규모전세지수!$166:$206,MATCH($E16,규모전세지수!$D$166:$D$206,FALSE),MATCH(S$10,규모전세지수!$1:$1,FALSE))</f>
        <v>101.08337874526924</v>
      </c>
      <c r="T16" s="716">
        <f>INDEX(규모전세지수!$166:$206,MATCH($E16,규모전세지수!$D$166:$D$206,FALSE),MATCH(T$10,규모전세지수!$1:$1,FALSE))</f>
        <v>100.15980084841412</v>
      </c>
      <c r="U16" s="1157">
        <f t="shared" si="1"/>
        <v>0.34871279446511139</v>
      </c>
      <c r="V16" s="719">
        <f t="shared" si="2"/>
        <v>3.8708410384255654</v>
      </c>
      <c r="W16" s="1163">
        <f t="shared" si="3"/>
        <v>0.43107284729608786</v>
      </c>
      <c r="X16" s="719">
        <f t="shared" si="4"/>
        <v>4.0266571600622969</v>
      </c>
      <c r="Y16" s="1163">
        <f t="shared" si="5"/>
        <v>0.73198947212649301</v>
      </c>
      <c r="Z16" s="719">
        <f t="shared" si="6"/>
        <v>3.1681531317740541</v>
      </c>
      <c r="AA16" s="1163">
        <f t="shared" si="7"/>
        <v>0.35761367563484914</v>
      </c>
      <c r="AB16" s="719">
        <f t="shared" si="8"/>
        <v>2.8794995876426865</v>
      </c>
      <c r="AC16" s="1163">
        <f t="shared" si="9"/>
        <v>4.0114826973525197E-3</v>
      </c>
      <c r="AD16" s="719">
        <f t="shared" si="10"/>
        <v>0.92615283900905343</v>
      </c>
      <c r="AE16" s="1406" t="s">
        <v>1553</v>
      </c>
      <c r="AF16" s="1407"/>
      <c r="AG16" s="1407"/>
      <c r="AH16" s="1407"/>
    </row>
    <row r="17" spans="1:34" s="310" customFormat="1" ht="13.7" customHeight="1">
      <c r="A17" s="1378" t="s">
        <v>1562</v>
      </c>
      <c r="B17" s="1378"/>
      <c r="C17" s="1378"/>
      <c r="D17" s="1378"/>
      <c r="E17" s="714">
        <v>5</v>
      </c>
      <c r="F17" s="715">
        <f>INDEX(규모전세지수!$2:$42,MATCH($E17,규모전세지수!$D$2:$D$42,FALSE),MATCH(F$10,규모전세지수!$1:$1,FALSE))</f>
        <v>103.19074952770069</v>
      </c>
      <c r="G17" s="716">
        <f>INDEX(규모전세지수!$2:$42,MATCH($E17,규모전세지수!$D$2:$D$42,FALSE),MATCH(G$10,규모전세지수!$1:$1,FALSE))</f>
        <v>102.97002688422927</v>
      </c>
      <c r="H17" s="717">
        <f>INDEX(규모전세지수!$2:$42,MATCH($E17,규모전세지수!$D$2:$D$42,FALSE),MATCH(H$10,규모전세지수!$1:$1,FALSE))</f>
        <v>100.37998399574639</v>
      </c>
      <c r="I17" s="715">
        <f>INDEX(규모전세지수!$43:$83,MATCH($E17,규모전세지수!$D$43:$D$83,FALSE),MATCH(I$10,규모전세지수!$1:$1,FALSE))</f>
        <v>103.24340828556629</v>
      </c>
      <c r="J17" s="716">
        <f>INDEX(규모전세지수!$43:$83,MATCH($E17,규모전세지수!$D$43:$D$83,FALSE),MATCH(J$10,규모전세지수!$1:$1,FALSE))</f>
        <v>103.00857299313397</v>
      </c>
      <c r="K17" s="717">
        <f>INDEX(규모전세지수!$43:$83,MATCH($E17,규모전세지수!$D$43:$D$83,FALSE),MATCH(K$10,규모전세지수!$1:$1,FALSE))</f>
        <v>100.37495774170402</v>
      </c>
      <c r="L17" s="715">
        <f>INDEX(규모전세지수!$84:$124,MATCH($E17,규모전세지수!$D$84:$D$124,FALSE),MATCH(L$10,규모전세지수!$1:$1,FALSE))</f>
        <v>103.32498920801333</v>
      </c>
      <c r="M17" s="716">
        <f>INDEX(규모전세지수!$84:$124,MATCH($E17,규모전세지수!$D$84:$D$124,FALSE),MATCH(M$10,규모전세지수!$1:$1,FALSE))</f>
        <v>102.92752896033535</v>
      </c>
      <c r="N17" s="717">
        <f>INDEX(규모전세지수!$84:$124,MATCH($E17,규모전세지수!$D$84:$D$124,FALSE),MATCH(N$10,규모전세지수!$1:$1,FALSE))</f>
        <v>100.32399367632394</v>
      </c>
      <c r="O17" s="715">
        <f>INDEX(규모전세지수!$125:$165,MATCH($E17,규모전세지수!$D$125:$D$165,FALSE),MATCH(O$10,규모전세지수!$1:$1,FALSE))</f>
        <v>102.79459119643515</v>
      </c>
      <c r="P17" s="716">
        <f>INDEX(규모전세지수!$125:$165,MATCH($E17,규모전세지수!$D$125:$D$165,FALSE),MATCH(P$10,규모전세지수!$1:$1,FALSE))</f>
        <v>102.66360480509604</v>
      </c>
      <c r="Q17" s="717">
        <f>INDEX(규모전세지수!$125:$165,MATCH($E17,규모전세지수!$D$125:$D$165,FALSE),MATCH(Q$10,규모전세지수!$1:$1,FALSE))</f>
        <v>100.7135006843767</v>
      </c>
      <c r="R17" s="715">
        <f>INDEX(규모전세지수!$166:$206,MATCH($E17,규모전세지수!$D$166:$D$206,FALSE),MATCH(R$10,규모전세지수!$1:$1,FALSE))</f>
        <v>101.81785370929033</v>
      </c>
      <c r="S17" s="718">
        <f>INDEX(규모전세지수!$166:$206,MATCH($E17,규모전세지수!$D$166:$D$206,FALSE),MATCH(S$10,규모전세지수!$1:$1,FALSE))</f>
        <v>101.82567169518184</v>
      </c>
      <c r="T17" s="716">
        <f>INDEX(규모전세지수!$166:$206,MATCH($E17,규모전세지수!$D$166:$D$206,FALSE),MATCH(T$10,규모전세지수!$1:$1,FALSE))</f>
        <v>99.874392274968869</v>
      </c>
      <c r="U17" s="1157">
        <f t="shared" si="1"/>
        <v>0.21435620651004683</v>
      </c>
      <c r="V17" s="719">
        <f t="shared" si="2"/>
        <v>2.8001255031814054</v>
      </c>
      <c r="W17" s="1163">
        <f t="shared" si="3"/>
        <v>0.22797645439469605</v>
      </c>
      <c r="X17" s="719">
        <f t="shared" si="4"/>
        <v>2.8577352443262649</v>
      </c>
      <c r="Y17" s="1163">
        <f t="shared" si="5"/>
        <v>0.38615543547262376</v>
      </c>
      <c r="Z17" s="719">
        <f t="shared" si="6"/>
        <v>2.9913038962259941</v>
      </c>
      <c r="AA17" s="1163">
        <f t="shared" si="7"/>
        <v>0.12758795250544797</v>
      </c>
      <c r="AB17" s="719">
        <f t="shared" si="8"/>
        <v>2.0663471112778886</v>
      </c>
      <c r="AC17" s="1163">
        <f t="shared" si="9"/>
        <v>-7.6778142106492808E-3</v>
      </c>
      <c r="AD17" s="719">
        <f t="shared" si="10"/>
        <v>1.9459056421297971</v>
      </c>
      <c r="AE17" s="1406" t="s">
        <v>1830</v>
      </c>
      <c r="AF17" s="1407"/>
      <c r="AG17" s="1407"/>
      <c r="AH17" s="1407"/>
    </row>
    <row r="18" spans="1:34" s="310" customFormat="1" ht="13.5" customHeight="1">
      <c r="A18" s="1414" t="s">
        <v>173</v>
      </c>
      <c r="B18" s="1414"/>
      <c r="C18" s="1414"/>
      <c r="D18" s="1414"/>
      <c r="E18" s="720">
        <v>6</v>
      </c>
      <c r="F18" s="715">
        <f>INDEX(규모전세지수!$2:$42,MATCH($E18,규모전세지수!$D$2:$D$42,FALSE),MATCH(F$10,규모전세지수!$1:$1,FALSE))</f>
        <v>103.53763750280396</v>
      </c>
      <c r="G18" s="716">
        <f>INDEX(규모전세지수!$2:$42,MATCH($E18,규모전세지수!$D$2:$D$42,FALSE),MATCH(G$10,규모전세지수!$1:$1,FALSE))</f>
        <v>102.56050195986472</v>
      </c>
      <c r="H18" s="717">
        <f>INDEX(규모전세지수!$2:$42,MATCH($E18,규모전세지수!$D$2:$D$42,FALSE),MATCH(H$10,규모전세지수!$1:$1,FALSE))</f>
        <v>100.11668775046923</v>
      </c>
      <c r="I18" s="715">
        <f>INDEX(규모전세지수!$43:$83,MATCH($E18,규모전세지수!$D$43:$D$83,FALSE),MATCH(I$10,규모전세지수!$1:$1,FALSE))</f>
        <v>105.17879996354833</v>
      </c>
      <c r="J18" s="716">
        <f>INDEX(규모전세지수!$43:$83,MATCH($E18,규모전세지수!$D$43:$D$83,FALSE),MATCH(J$10,규모전세지수!$1:$1,FALSE))</f>
        <v>104.02016673951778</v>
      </c>
      <c r="K18" s="717">
        <f>INDEX(규모전세지수!$43:$83,MATCH($E18,규모전세지수!$D$43:$D$83,FALSE),MATCH(K$10,규모전세지수!$1:$1,FALSE))</f>
        <v>100.23644630215578</v>
      </c>
      <c r="L18" s="715">
        <f>INDEX(규모전세지수!$84:$124,MATCH($E18,규모전세지수!$D$84:$D$124,FALSE),MATCH(L$10,규모전세지수!$1:$1,FALSE))</f>
        <v>103.60056625500647</v>
      </c>
      <c r="M18" s="716">
        <f>INDEX(규모전세지수!$84:$124,MATCH($E18,규모전세지수!$D$84:$D$124,FALSE),MATCH(M$10,규모전세지수!$1:$1,FALSE))</f>
        <v>102.4602292559922</v>
      </c>
      <c r="N18" s="717">
        <f>INDEX(규모전세지수!$84:$124,MATCH($E18,규모전세지수!$D$84:$D$124,FALSE),MATCH(N$10,규모전세지수!$1:$1,FALSE))</f>
        <v>100.34961904743385</v>
      </c>
      <c r="O18" s="715">
        <f>INDEX(규모전세지수!$125:$165,MATCH($E18,규모전세지수!$D$125:$D$165,FALSE),MATCH(O$10,규모전세지수!$1:$1,FALSE))</f>
        <v>104.36622513126889</v>
      </c>
      <c r="P18" s="716">
        <f>INDEX(규모전세지수!$125:$165,MATCH($E18,규모전세지수!$D$125:$D$165,FALSE),MATCH(P$10,규모전세지수!$1:$1,FALSE))</f>
        <v>103.19696997782751</v>
      </c>
      <c r="Q18" s="717">
        <f>INDEX(규모전세지수!$125:$165,MATCH($E18,규모전세지수!$D$125:$D$165,FALSE),MATCH(Q$10,규모전세지수!$1:$1,FALSE))</f>
        <v>100.36108358745956</v>
      </c>
      <c r="R18" s="715">
        <f>INDEX(규모전세지수!$166:$206,MATCH($E18,규모전세지수!$D$166:$D$206,FALSE),MATCH(R$10,규모전세지수!$1:$1,FALSE))</f>
        <v>103.91597702746427</v>
      </c>
      <c r="S18" s="718">
        <f>INDEX(규모전세지수!$166:$206,MATCH($E18,규모전세지수!$D$166:$D$206,FALSE),MATCH(S$10,규모전세지수!$1:$1,FALSE))</f>
        <v>102.48023331740495</v>
      </c>
      <c r="T18" s="716">
        <f>INDEX(규모전세지수!$166:$206,MATCH($E18,규모전세지수!$D$166:$D$206,FALSE),MATCH(T$10,규모전세지수!$1:$1,FALSE))</f>
        <v>100.10494363044613</v>
      </c>
      <c r="U18" s="1157">
        <f t="shared" si="1"/>
        <v>0.95274060117376269</v>
      </c>
      <c r="V18" s="719">
        <f t="shared" si="2"/>
        <v>3.4169625755709365</v>
      </c>
      <c r="W18" s="1163">
        <f t="shared" si="3"/>
        <v>1.1138544191454214</v>
      </c>
      <c r="X18" s="719">
        <f t="shared" si="4"/>
        <v>4.9306952148863825</v>
      </c>
      <c r="Y18" s="1163">
        <f t="shared" si="5"/>
        <v>1.1129557363815712</v>
      </c>
      <c r="Z18" s="719">
        <f t="shared" si="6"/>
        <v>3.2396208759257528</v>
      </c>
      <c r="AA18" s="1163">
        <f t="shared" si="7"/>
        <v>1.133032446294302</v>
      </c>
      <c r="AB18" s="719">
        <f t="shared" si="8"/>
        <v>3.9907316667411763</v>
      </c>
      <c r="AC18" s="1163">
        <f t="shared" si="9"/>
        <v>1.4009957467724377</v>
      </c>
      <c r="AD18" s="719">
        <f t="shared" si="10"/>
        <v>3.8070381529679453</v>
      </c>
      <c r="AE18" s="1412" t="s">
        <v>305</v>
      </c>
      <c r="AF18" s="1413"/>
      <c r="AG18" s="1413"/>
      <c r="AH18" s="1413"/>
    </row>
    <row r="19" spans="1:34" s="310" customFormat="1" ht="13.5" customHeight="1">
      <c r="A19" s="628"/>
      <c r="B19" s="1484" t="s">
        <v>174</v>
      </c>
      <c r="C19" s="1414"/>
      <c r="D19" s="1414"/>
      <c r="E19" s="714">
        <v>7</v>
      </c>
      <c r="F19" s="721">
        <f>INDEX(규모전세지수!$2:$42,MATCH($E19,규모전세지수!$D$2:$D$42,FALSE),MATCH(F$10,규모전세지수!$1:$1,FALSE))</f>
        <v>103.68813711956753</v>
      </c>
      <c r="G19" s="722">
        <f>INDEX(규모전세지수!$2:$42,MATCH($E19,규모전세지수!$D$2:$D$42,FALSE),MATCH(G$10,규모전세지수!$1:$1,FALSE))</f>
        <v>102.77754445387643</v>
      </c>
      <c r="H19" s="723">
        <f>INDEX(규모전세지수!$2:$42,MATCH($E19,규모전세지수!$D$2:$D$42,FALSE),MATCH(H$10,규모전세지수!$1:$1,FALSE))</f>
        <v>100.21157578832758</v>
      </c>
      <c r="I19" s="721">
        <f>INDEX(규모전세지수!$43:$83,MATCH($E19,규모전세지수!$D$43:$D$83,FALSE),MATCH(I$10,규모전세지수!$1:$1,FALSE))</f>
        <v>104.98244771949155</v>
      </c>
      <c r="J19" s="722">
        <f>INDEX(규모전세지수!$43:$83,MATCH($E19,규모전세지수!$D$43:$D$83,FALSE),MATCH(J$10,규모전세지수!$1:$1,FALSE))</f>
        <v>104.00341179036235</v>
      </c>
      <c r="K19" s="723">
        <f>INDEX(규모전세지수!$43:$83,MATCH($E19,규모전세지수!$D$43:$D$83,FALSE),MATCH(K$10,규모전세지수!$1:$1,FALSE))</f>
        <v>100.16991959291592</v>
      </c>
      <c r="L19" s="721">
        <f>INDEX(규모전세지수!$84:$124,MATCH($E19,규모전세지수!$D$84:$D$124,FALSE),MATCH(L$10,규모전세지수!$1:$1,FALSE))</f>
        <v>103.1092842679213</v>
      </c>
      <c r="M19" s="722">
        <f>INDEX(규모전세지수!$84:$124,MATCH($E19,규모전세지수!$D$84:$D$124,FALSE),MATCH(M$10,규모전세지수!$1:$1,FALSE))</f>
        <v>101.79999699096551</v>
      </c>
      <c r="N19" s="723">
        <f>INDEX(규모전세지수!$84:$124,MATCH($E19,규모전세지수!$D$84:$D$124,FALSE),MATCH(N$10,규모전세지수!$1:$1,FALSE))</f>
        <v>99.900315368334645</v>
      </c>
      <c r="O19" s="721">
        <f>INDEX(규모전세지수!$125:$165,MATCH($E19,규모전세지수!$D$125:$D$165,FALSE),MATCH(O$10,규모전세지수!$1:$1,FALSE))</f>
        <v>104.28117009733462</v>
      </c>
      <c r="P19" s="722">
        <f>INDEX(규모전세지수!$125:$165,MATCH($E19,규모전세지수!$D$125:$D$165,FALSE),MATCH(P$10,규모전세지수!$1:$1,FALSE))</f>
        <v>103.31765270012285</v>
      </c>
      <c r="Q19" s="723">
        <f>INDEX(규모전세지수!$125:$165,MATCH($E19,규모전세지수!$D$125:$D$165,FALSE),MATCH(Q$10,규모전세지수!$1:$1,FALSE))</f>
        <v>99.829789132978433</v>
      </c>
      <c r="R19" s="721">
        <f>INDEX(규모전세지수!$166:$206,MATCH($E19,규모전세지수!$D$166:$D$206,FALSE),MATCH(R$10,규모전세지수!$1:$1,FALSE))</f>
        <v>105.23008404512578</v>
      </c>
      <c r="S19" s="724">
        <f>INDEX(규모전세지수!$166:$206,MATCH($E19,규모전세지수!$D$166:$D$206,FALSE),MATCH(S$10,규모전세지수!$1:$1,FALSE))</f>
        <v>104.71930765945497</v>
      </c>
      <c r="T19" s="722">
        <f>INDEX(규모전세지수!$166:$206,MATCH($E19,규모전세지수!$D$166:$D$206,FALSE),MATCH(T$10,규모전세지수!$1:$1,FALSE))</f>
        <v>99.810820220309623</v>
      </c>
      <c r="U19" s="1158">
        <f t="shared" si="1"/>
        <v>0.88598406444682087</v>
      </c>
      <c r="V19" s="725">
        <f t="shared" si="2"/>
        <v>3.4692212989279048</v>
      </c>
      <c r="W19" s="1164">
        <f t="shared" si="3"/>
        <v>0.94134981946805141</v>
      </c>
      <c r="X19" s="726">
        <f t="shared" si="4"/>
        <v>4.8043645698563342</v>
      </c>
      <c r="Y19" s="1164">
        <f t="shared" si="5"/>
        <v>1.2861368523144234</v>
      </c>
      <c r="Z19" s="726">
        <f t="shared" si="6"/>
        <v>3.2121709403570176</v>
      </c>
      <c r="AA19" s="1164">
        <f t="shared" si="7"/>
        <v>0.93257770771115744</v>
      </c>
      <c r="AB19" s="726">
        <f t="shared" si="8"/>
        <v>4.4589706169034571</v>
      </c>
      <c r="AC19" s="1164">
        <f t="shared" si="9"/>
        <v>0.48775760371893018</v>
      </c>
      <c r="AD19" s="726">
        <f t="shared" si="10"/>
        <v>5.4295354079391123</v>
      </c>
      <c r="AE19" s="1412" t="s">
        <v>275</v>
      </c>
      <c r="AF19" s="1413"/>
      <c r="AG19" s="1444"/>
      <c r="AH19" s="629"/>
    </row>
    <row r="20" spans="1:34" s="310" customFormat="1" ht="11.25" customHeight="1">
      <c r="A20" s="630"/>
      <c r="B20" s="631"/>
      <c r="C20" s="1451" t="s">
        <v>178</v>
      </c>
      <c r="D20" s="1452"/>
      <c r="E20" s="720">
        <v>8</v>
      </c>
      <c r="F20" s="727">
        <f>INDEX(규모전세지수!$2:$42,MATCH($E20,규모전세지수!$D$2:$D$42,FALSE),MATCH(F$10,규모전세지수!$1:$1,FALSE))</f>
        <v>105.76443274030294</v>
      </c>
      <c r="G20" s="728">
        <f>INDEX(규모전세지수!$2:$42,MATCH($E20,규모전세지수!$D$2:$D$42,FALSE),MATCH(G$10,규모전세지수!$1:$1,FALSE))</f>
        <v>105.0443458984293</v>
      </c>
      <c r="H20" s="729">
        <f>INDEX(규모전세지수!$2:$42,MATCH($E20,규모전세지수!$D$2:$D$42,FALSE),MATCH(H$10,규모전세지수!$1:$1,FALSE))</f>
        <v>100.12670171188658</v>
      </c>
      <c r="I20" s="727">
        <f>INDEX(규모전세지수!$43:$83,MATCH($E20,규모전세지수!$D$43:$D$83,FALSE),MATCH(I$10,규모전세지수!$1:$1,FALSE))</f>
        <v>105.77763210597655</v>
      </c>
      <c r="J20" s="728">
        <f>INDEX(규모전세지수!$43:$83,MATCH($E20,규모전세지수!$D$43:$D$83,FALSE),MATCH(J$10,규모전세지수!$1:$1,FALSE))</f>
        <v>104.69272640997704</v>
      </c>
      <c r="K20" s="729">
        <f>INDEX(규모전세지수!$43:$83,MATCH($E20,규모전세지수!$D$43:$D$83,FALSE),MATCH(K$10,규모전세지수!$1:$1,FALSE))</f>
        <v>100.63958130339878</v>
      </c>
      <c r="L20" s="727">
        <f>INDEX(규모전세지수!$84:$124,MATCH($E20,규모전세지수!$D$84:$D$124,FALSE),MATCH(L$10,규모전세지수!$1:$1,FALSE))</f>
        <v>103.79053913614756</v>
      </c>
      <c r="M20" s="728">
        <f>INDEX(규모전세지수!$84:$124,MATCH($E20,규모전세지수!$D$84:$D$124,FALSE),MATCH(M$10,규모전세지수!$1:$1,FALSE))</f>
        <v>103.33229551405385</v>
      </c>
      <c r="N20" s="729">
        <f>INDEX(규모전세지수!$84:$124,MATCH($E20,규모전세지수!$D$84:$D$124,FALSE),MATCH(N$10,규모전세지수!$1:$1,FALSE))</f>
        <v>100.87620619109991</v>
      </c>
      <c r="O20" s="727">
        <f>INDEX(규모전세지수!$125:$165,MATCH($E20,규모전세지수!$D$125:$D$165,FALSE),MATCH(O$10,규모전세지수!$1:$1,FALSE))</f>
        <v>105.25651259682679</v>
      </c>
      <c r="P20" s="728">
        <f>INDEX(규모전세지수!$125:$165,MATCH($E20,규모전세지수!$D$125:$D$165,FALSE),MATCH(P$10,규모전세지수!$1:$1,FALSE))</f>
        <v>103.84749193412041</v>
      </c>
      <c r="Q20" s="729">
        <f>INDEX(규모전세지수!$125:$165,MATCH($E20,규모전세지수!$D$125:$D$165,FALSE),MATCH(Q$10,규모전세지수!$1:$1,FALSE))</f>
        <v>100.34000056675872</v>
      </c>
      <c r="R20" s="727">
        <f>INDEX(규모전세지수!$166:$206,MATCH($E20,규모전세지수!$D$166:$D$206,FALSE),MATCH(R$10,규모전세지수!$1:$1,FALSE))</f>
        <v>106.95284440355204</v>
      </c>
      <c r="S20" s="730">
        <f>INDEX(규모전세지수!$166:$206,MATCH($E20,규모전세지수!$D$166:$D$206,FALSE),MATCH(S$10,규모전세지수!$1:$1,FALSE))</f>
        <v>105.55869454905029</v>
      </c>
      <c r="T20" s="728">
        <f>INDEX(규모전세지수!$166:$206,MATCH($E20,규모전세지수!$D$166:$D$206,FALSE),MATCH(T$10,규모전세지수!$1:$1,FALSE))</f>
        <v>100.35757295389371</v>
      </c>
      <c r="U20" s="1159">
        <f t="shared" si="1"/>
        <v>0.68550747373867793</v>
      </c>
      <c r="V20" s="731">
        <f t="shared" si="2"/>
        <v>5.6305969656714083</v>
      </c>
      <c r="W20" s="1165">
        <f t="shared" si="3"/>
        <v>1.0362760940535898</v>
      </c>
      <c r="X20" s="731">
        <f t="shared" si="4"/>
        <v>5.1053976338475193</v>
      </c>
      <c r="Y20" s="1165">
        <f t="shared" si="5"/>
        <v>0.44346602368026122</v>
      </c>
      <c r="Z20" s="731">
        <f t="shared" si="6"/>
        <v>2.889019180129293</v>
      </c>
      <c r="AA20" s="1165">
        <f t="shared" si="7"/>
        <v>1.356817229250229</v>
      </c>
      <c r="AB20" s="731">
        <f t="shared" si="8"/>
        <v>4.8998525037848628</v>
      </c>
      <c r="AC20" s="1165">
        <f t="shared" si="9"/>
        <v>1.3207342705947589</v>
      </c>
      <c r="AD20" s="731">
        <f t="shared" si="10"/>
        <v>6.571772568362455</v>
      </c>
      <c r="AE20" s="1491" t="s">
        <v>300</v>
      </c>
      <c r="AF20" s="1428"/>
      <c r="AG20" s="632"/>
      <c r="AH20" s="633"/>
    </row>
    <row r="21" spans="1:34" s="310" customFormat="1" ht="11.25" customHeight="1">
      <c r="A21" s="630"/>
      <c r="B21" s="631"/>
      <c r="C21" s="1453" t="s">
        <v>179</v>
      </c>
      <c r="D21" s="1454"/>
      <c r="E21" s="714">
        <v>9</v>
      </c>
      <c r="F21" s="732">
        <f>INDEX(규모전세지수!$2:$42,MATCH($E21,규모전세지수!$D$2:$D$42,FALSE),MATCH(F$10,규모전세지수!$1:$1,FALSE))</f>
        <v>103.65183233134448</v>
      </c>
      <c r="G21" s="733">
        <f>INDEX(규모전세지수!$2:$42,MATCH($E21,규모전세지수!$D$2:$D$42,FALSE),MATCH(G$10,규모전세지수!$1:$1,FALSE))</f>
        <v>102.71204303972851</v>
      </c>
      <c r="H21" s="734">
        <f>INDEX(규모전세지수!$2:$42,MATCH($E21,규모전세지수!$D$2:$D$42,FALSE),MATCH(H$10,규모전세지수!$1:$1,FALSE))</f>
        <v>100.26443088551463</v>
      </c>
      <c r="I21" s="732">
        <f>INDEX(규모전세지수!$43:$83,MATCH($E21,규모전세지수!$D$43:$D$83,FALSE),MATCH(I$10,규모전세지수!$1:$1,FALSE))</f>
        <v>105.17183595126905</v>
      </c>
      <c r="J21" s="733">
        <f>INDEX(규모전세지수!$43:$83,MATCH($E21,규모전세지수!$D$43:$D$83,FALSE),MATCH(J$10,규모전세지수!$1:$1,FALSE))</f>
        <v>104.229038915822</v>
      </c>
      <c r="K21" s="734">
        <f>INDEX(규모전세지수!$43:$83,MATCH($E21,규모전세지수!$D$43:$D$83,FALSE),MATCH(K$10,규모전세지수!$1:$1,FALSE))</f>
        <v>100.16785369536427</v>
      </c>
      <c r="L21" s="732">
        <f>INDEX(규모전세지수!$84:$124,MATCH($E21,규모전세지수!$D$84:$D$124,FALSE),MATCH(L$10,규모전세지수!$1:$1,FALSE))</f>
        <v>103.01285853738487</v>
      </c>
      <c r="M21" s="733">
        <f>INDEX(규모전세지수!$84:$124,MATCH($E21,규모전세지수!$D$84:$D$124,FALSE),MATCH(M$10,규모전세지수!$1:$1,FALSE))</f>
        <v>101.27159927286205</v>
      </c>
      <c r="N21" s="734">
        <f>INDEX(규모전세지수!$84:$124,MATCH($E21,규모전세지수!$D$84:$D$124,FALSE),MATCH(N$10,규모전세지수!$1:$1,FALSE))</f>
        <v>99.461521487003239</v>
      </c>
      <c r="O21" s="732">
        <f>INDEX(규모전세지수!$125:$165,MATCH($E21,규모전세지수!$D$125:$D$165,FALSE),MATCH(O$10,규모전세지수!$1:$1,FALSE))</f>
        <v>104.60493686192289</v>
      </c>
      <c r="P21" s="733">
        <f>INDEX(규모전세지수!$125:$165,MATCH($E21,규모전세지수!$D$125:$D$165,FALSE),MATCH(P$10,규모전세지수!$1:$1,FALSE))</f>
        <v>103.8718482702477</v>
      </c>
      <c r="Q21" s="734">
        <f>INDEX(규모전세지수!$125:$165,MATCH($E21,규모전세지수!$D$125:$D$165,FALSE),MATCH(Q$10,규모전세지수!$1:$1,FALSE))</f>
        <v>99.742665865238607</v>
      </c>
      <c r="R21" s="732">
        <f>INDEX(규모전세지수!$166:$206,MATCH($E21,규모전세지수!$D$166:$D$206,FALSE),MATCH(R$10,규모전세지수!$1:$1,FALSE))</f>
        <v>103.4992761430825</v>
      </c>
      <c r="S21" s="735">
        <f>INDEX(규모전세지수!$166:$206,MATCH($E21,규모전세지수!$D$166:$D$206,FALSE),MATCH(S$10,규모전세지수!$1:$1,FALSE))</f>
        <v>103.58230093671837</v>
      </c>
      <c r="T21" s="733">
        <f>INDEX(규모전세지수!$166:$206,MATCH($E21,규모전세지수!$D$166:$D$206,FALSE),MATCH(T$10,규모전세지수!$1:$1,FALSE))</f>
        <v>98.994996799298335</v>
      </c>
      <c r="U21" s="1158">
        <f t="shared" si="1"/>
        <v>0.91497478173270252</v>
      </c>
      <c r="V21" s="725">
        <f t="shared" si="2"/>
        <v>3.3784677336848423</v>
      </c>
      <c r="W21" s="1166">
        <f t="shared" si="3"/>
        <v>0.9045435372463384</v>
      </c>
      <c r="X21" s="725">
        <f t="shared" si="4"/>
        <v>4.9955969617988982</v>
      </c>
      <c r="Y21" s="1166">
        <f t="shared" si="5"/>
        <v>1.7193954445522852</v>
      </c>
      <c r="Z21" s="725">
        <f t="shared" si="6"/>
        <v>3.5705637690709224</v>
      </c>
      <c r="AA21" s="1166">
        <f t="shared" si="7"/>
        <v>0.70576253709078163</v>
      </c>
      <c r="AB21" s="725">
        <f t="shared" si="8"/>
        <v>4.8748155611297417</v>
      </c>
      <c r="AC21" s="1166">
        <f t="shared" si="9"/>
        <v>-8.015345564353904E-2</v>
      </c>
      <c r="AD21" s="725">
        <f t="shared" si="10"/>
        <v>4.5500070603730736</v>
      </c>
      <c r="AE21" s="1489" t="s">
        <v>301</v>
      </c>
      <c r="AF21" s="1490"/>
      <c r="AG21" s="632"/>
      <c r="AH21" s="631"/>
    </row>
    <row r="22" spans="1:34" s="310" customFormat="1" ht="11.25" customHeight="1">
      <c r="A22" s="630"/>
      <c r="B22" s="631"/>
      <c r="C22" s="1455" t="s">
        <v>180</v>
      </c>
      <c r="D22" s="1456"/>
      <c r="E22" s="720">
        <v>10</v>
      </c>
      <c r="F22" s="732">
        <f>INDEX(규모전세지수!$2:$42,MATCH($E22,규모전세지수!$D$2:$D$42,FALSE),MATCH(F$10,규모전세지수!$1:$1,FALSE))</f>
        <v>102.98118352526487</v>
      </c>
      <c r="G22" s="733">
        <f>INDEX(규모전세지수!$2:$42,MATCH($E22,규모전세지수!$D$2:$D$42,FALSE),MATCH(G$10,규모전세지수!$1:$1,FALSE))</f>
        <v>102.12895212834663</v>
      </c>
      <c r="H22" s="734">
        <f>INDEX(규모전세지수!$2:$42,MATCH($E22,규모전세지수!$D$2:$D$42,FALSE),MATCH(H$10,규모전세지수!$1:$1,FALSE))</f>
        <v>99.997378910285718</v>
      </c>
      <c r="I22" s="732">
        <f>INDEX(규모전세지수!$43:$83,MATCH($E22,규모전세지수!$D$43:$D$83,FALSE),MATCH(I$10,규모전세지수!$1:$1,FALSE))</f>
        <v>104.05611716032328</v>
      </c>
      <c r="J22" s="733">
        <f>INDEX(규모전세지수!$43:$83,MATCH($E22,규모전세지수!$D$43:$D$83,FALSE),MATCH(J$10,규모전세지수!$1:$1,FALSE))</f>
        <v>102.98737297387193</v>
      </c>
      <c r="K22" s="734">
        <f>INDEX(규모전세지수!$43:$83,MATCH($E22,규모전세지수!$D$43:$D$83,FALSE),MATCH(K$10,규모전세지수!$1:$1,FALSE))</f>
        <v>100.01791798317234</v>
      </c>
      <c r="L22" s="732">
        <f>INDEX(규모전세지수!$84:$124,MATCH($E22,규모전세지수!$D$84:$D$124,FALSE),MATCH(L$10,규모전세지수!$1:$1,FALSE))</f>
        <v>102.90167062245877</v>
      </c>
      <c r="M22" s="733">
        <f>INDEX(규모전세지수!$84:$124,MATCH($E22,규모전세지수!$D$84:$D$124,FALSE),MATCH(M$10,규모전세지수!$1:$1,FALSE))</f>
        <v>102.20182708590787</v>
      </c>
      <c r="N22" s="734">
        <f>INDEX(규모전세지수!$84:$124,MATCH($E22,규모전세지수!$D$84:$D$124,FALSE),MATCH(N$10,규모전세지수!$1:$1,FALSE))</f>
        <v>100.43814651699438</v>
      </c>
      <c r="O22" s="732">
        <f>INDEX(규모전세지수!$125:$165,MATCH($E22,규모전세지수!$D$125:$D$165,FALSE),MATCH(O$10,규모전세지수!$1:$1,FALSE))</f>
        <v>102.69278150418432</v>
      </c>
      <c r="P22" s="733">
        <f>INDEX(규모전세지수!$125:$165,MATCH($E22,규모전세지수!$D$125:$D$165,FALSE),MATCH(P$10,규모전세지수!$1:$1,FALSE))</f>
        <v>101.33688638919406</v>
      </c>
      <c r="Q22" s="736">
        <f>INDEX(규모전세지수!$125:$165,MATCH($E22,규모전세지수!$D$125:$D$165,FALSE),MATCH(Q$10,규모전세지수!$1:$1,FALSE))</f>
        <v>99.759564425314181</v>
      </c>
      <c r="R22" s="737">
        <f>INDEX(규모전세지수!$166:$206,MATCH($E22,규모전세지수!$D$166:$D$206,FALSE),MATCH(R$10,규모전세지수!$1:$1,FALSE))</f>
        <v>104.18576301227145</v>
      </c>
      <c r="S22" s="738">
        <f>INDEX(규모전세지수!$166:$206,MATCH($E22,규모전세지수!$D$166:$D$206,FALSE),MATCH(S$10,규모전세지수!$1:$1,FALSE))</f>
        <v>104.64294407894825</v>
      </c>
      <c r="T22" s="739">
        <f>INDEX(규모전세지수!$166:$206,MATCH($E22,규모전세지수!$D$166:$D$206,FALSE),MATCH(T$10,규모전세지수!$1:$1,FALSE))</f>
        <v>99.872144598324937</v>
      </c>
      <c r="U22" s="1160">
        <f t="shared" si="1"/>
        <v>0.83446601493299966</v>
      </c>
      <c r="V22" s="740">
        <f t="shared" si="2"/>
        <v>2.9838828252249705</v>
      </c>
      <c r="W22" s="1167">
        <f t="shared" si="3"/>
        <v>1.037742934488195</v>
      </c>
      <c r="X22" s="740">
        <f t="shared" si="4"/>
        <v>4.0374757429267438</v>
      </c>
      <c r="Y22" s="1167">
        <f t="shared" si="5"/>
        <v>0.68476616955450709</v>
      </c>
      <c r="Z22" s="740">
        <f t="shared" si="6"/>
        <v>2.4527773469491088</v>
      </c>
      <c r="AA22" s="1167">
        <f t="shared" si="7"/>
        <v>1.3380074751683457</v>
      </c>
      <c r="AB22" s="740">
        <f t="shared" si="8"/>
        <v>2.9402865737912398</v>
      </c>
      <c r="AC22" s="1167">
        <f t="shared" si="9"/>
        <v>-0.43689621952137658</v>
      </c>
      <c r="AD22" s="740">
        <f t="shared" si="10"/>
        <v>4.3191406685972655</v>
      </c>
      <c r="AE22" s="1425" t="s">
        <v>302</v>
      </c>
      <c r="AF22" s="1426"/>
      <c r="AG22" s="634"/>
      <c r="AH22" s="631"/>
    </row>
    <row r="23" spans="1:34" s="310" customFormat="1" ht="13.5" customHeight="1">
      <c r="A23" s="630"/>
      <c r="B23" s="1471" t="s">
        <v>175</v>
      </c>
      <c r="C23" s="1472"/>
      <c r="D23" s="1472"/>
      <c r="E23" s="714">
        <v>11</v>
      </c>
      <c r="F23" s="741">
        <f>INDEX(규모전세지수!$2:$42,MATCH($E23,규모전세지수!$D$2:$D$42,FALSE),MATCH(F$10,규모전세지수!$1:$1,FALSE))</f>
        <v>103.36980878433206</v>
      </c>
      <c r="G23" s="742">
        <f>INDEX(규모전세지수!$2:$42,MATCH($E23,규모전세지수!$D$2:$D$42,FALSE),MATCH(G$10,규모전세지수!$1:$1,FALSE))</f>
        <v>102.31863775349224</v>
      </c>
      <c r="H23" s="743">
        <f>INDEX(규모전세지수!$2:$42,MATCH($E23,규모전세지수!$D$2:$D$42,FALSE),MATCH(H$10,규모전세지수!$1:$1,FALSE))</f>
        <v>100.01424556897842</v>
      </c>
      <c r="I23" s="721">
        <f>INDEX(규모전세지수!$43:$83,MATCH($E23,규모전세지수!$D$43:$D$83,FALSE),MATCH(I$10,규모전세지수!$1:$1,FALSE))</f>
        <v>105.3497772792801</v>
      </c>
      <c r="J23" s="722">
        <f>INDEX(규모전세지수!$43:$83,MATCH($E23,규모전세지수!$D$43:$D$83,FALSE),MATCH(J$10,규모전세지수!$1:$1,FALSE))</f>
        <v>104.0347331544513</v>
      </c>
      <c r="K23" s="723">
        <f>INDEX(규모전세지수!$43:$83,MATCH($E23,규모전세지수!$D$43:$D$83,FALSE),MATCH(K$10,규모전세지수!$1:$1,FALSE))</f>
        <v>100.29431046877417</v>
      </c>
      <c r="L23" s="721">
        <f>INDEX(규모전세지수!$84:$124,MATCH($E23,규모전세지수!$D$84:$D$124,FALSE),MATCH(L$10,규모전세지수!$1:$1,FALSE))</f>
        <v>103.82784698833265</v>
      </c>
      <c r="M23" s="722">
        <f>INDEX(규모전세지수!$84:$124,MATCH($E23,규모전세지수!$D$84:$D$124,FALSE),MATCH(M$10,규모전세지수!$1:$1,FALSE))</f>
        <v>102.76605297773764</v>
      </c>
      <c r="N23" s="723">
        <f>INDEX(규모전세지수!$84:$124,MATCH($E23,규모전세지수!$D$84:$D$124,FALSE),MATCH(N$10,규모전세지수!$1:$1,FALSE))</f>
        <v>100.55743908807</v>
      </c>
      <c r="O23" s="721">
        <f>INDEX(규모전세지수!$125:$165,MATCH($E23,규모전세지수!$D$125:$D$165,FALSE),MATCH(O$10,규모전세지수!$1:$1,FALSE))</f>
        <v>104.42652170770216</v>
      </c>
      <c r="P23" s="722">
        <f>INDEX(규모전세지수!$125:$165,MATCH($E23,규모전세지수!$D$125:$D$165,FALSE),MATCH(P$10,규모전세지수!$1:$1,FALSE))</f>
        <v>103.11156136239397</v>
      </c>
      <c r="Q23" s="723">
        <f>INDEX(규모전세지수!$125:$165,MATCH($E23,규모전세지수!$D$125:$D$165,FALSE),MATCH(Q$10,규모전세지수!$1:$1,FALSE))</f>
        <v>100.73736048592023</v>
      </c>
      <c r="R23" s="721">
        <f>INDEX(규모전세지수!$166:$206,MATCH($E23,규모전세지수!$D$166:$D$206,FALSE),MATCH(R$10,규모전세지수!$1:$1,FALSE))</f>
        <v>103.54057870212587</v>
      </c>
      <c r="S23" s="724">
        <f>INDEX(규모전세지수!$166:$206,MATCH($E23,규모전세지수!$D$166:$D$206,FALSE),MATCH(S$10,규모전세지수!$1:$1,FALSE))</f>
        <v>101.84432474704508</v>
      </c>
      <c r="T23" s="722">
        <f>INDEX(규모전세지수!$166:$206,MATCH($E23,규모전세지수!$D$166:$D$206,FALSE),MATCH(T$10,규모전세지수!$1:$1,FALSE))</f>
        <v>100.18966507211245</v>
      </c>
      <c r="U23" s="1158">
        <f t="shared" si="1"/>
        <v>1.0273504944156242</v>
      </c>
      <c r="V23" s="725">
        <f t="shared" si="2"/>
        <v>3.3550852643680296</v>
      </c>
      <c r="W23" s="1164">
        <f t="shared" si="3"/>
        <v>1.2640433487501435</v>
      </c>
      <c r="X23" s="726">
        <f t="shared" si="4"/>
        <v>5.0406317037095638</v>
      </c>
      <c r="Y23" s="1164">
        <f t="shared" si="5"/>
        <v>1.0332147434182648</v>
      </c>
      <c r="Z23" s="726">
        <f t="shared" si="6"/>
        <v>3.2522784290462736</v>
      </c>
      <c r="AA23" s="1164">
        <f t="shared" si="7"/>
        <v>1.2752792489356901</v>
      </c>
      <c r="AB23" s="726">
        <f t="shared" si="8"/>
        <v>3.6621579163745865</v>
      </c>
      <c r="AC23" s="1164">
        <f t="shared" si="9"/>
        <v>1.665536061330708</v>
      </c>
      <c r="AD23" s="726">
        <f t="shared" si="10"/>
        <v>3.3445701486291668</v>
      </c>
      <c r="AE23" s="1433" t="s">
        <v>276</v>
      </c>
      <c r="AF23" s="1434"/>
      <c r="AG23" s="1435"/>
      <c r="AH23" s="635"/>
    </row>
    <row r="24" spans="1:34" s="310" customFormat="1" ht="11.25" customHeight="1">
      <c r="A24" s="630"/>
      <c r="B24" s="631"/>
      <c r="C24" s="1451" t="s">
        <v>176</v>
      </c>
      <c r="D24" s="1452"/>
      <c r="E24" s="720">
        <v>12</v>
      </c>
      <c r="F24" s="732">
        <f>INDEX(규모전세지수!$2:$42,MATCH($E24,규모전세지수!$D$2:$D$42,FALSE),MATCH(F$10,규모전세지수!$1:$1,FALSE))</f>
        <v>104.96280682803902</v>
      </c>
      <c r="G24" s="733">
        <f>INDEX(규모전세지수!$2:$42,MATCH($E24,규모전세지수!$D$2:$D$42,FALSE),MATCH(G$10,규모전세지수!$1:$1,FALSE))</f>
        <v>103.91750845297206</v>
      </c>
      <c r="H24" s="734">
        <f>INDEX(규모전세지수!$2:$42,MATCH($E24,규모전세지수!$D$2:$D$42,FALSE),MATCH(H$10,규모전세지수!$1:$1,FALSE))</f>
        <v>100.01590472993935</v>
      </c>
      <c r="I24" s="727">
        <f>INDEX(규모전세지수!$43:$83,MATCH($E24,규모전세지수!$D$43:$D$83,FALSE),MATCH(I$10,규모전세지수!$1:$1,FALSE))</f>
        <v>105.7093037643894</v>
      </c>
      <c r="J24" s="728">
        <f>INDEX(규모전세지수!$43:$83,MATCH($E24,규모전세지수!$D$43:$D$83,FALSE),MATCH(J$10,규모전세지수!$1:$1,FALSE))</f>
        <v>104.52109169860617</v>
      </c>
      <c r="K24" s="729">
        <f>INDEX(규모전세지수!$43:$83,MATCH($E24,규모전세지수!$D$43:$D$83,FALSE),MATCH(K$10,규모전세지수!$1:$1,FALSE))</f>
        <v>99.923438343277567</v>
      </c>
      <c r="L24" s="727">
        <f>INDEX(규모전세지수!$84:$124,MATCH($E24,규모전세지수!$D$84:$D$124,FALSE),MATCH(L$10,규모전세지수!$1:$1,FALSE))</f>
        <v>105.61338980164075</v>
      </c>
      <c r="M24" s="728">
        <f>INDEX(규모전세지수!$84:$124,MATCH($E24,규모전세지수!$D$84:$D$124,FALSE),MATCH(M$10,규모전세지수!$1:$1,FALSE))</f>
        <v>105.46365500120916</v>
      </c>
      <c r="N24" s="729">
        <f>INDEX(규모전세지수!$84:$124,MATCH($E24,규모전세지수!$D$84:$D$124,FALSE),MATCH(N$10,규모전세지수!$1:$1,FALSE))</f>
        <v>99.881576194856294</v>
      </c>
      <c r="O24" s="727">
        <f>INDEX(규모전세지수!$125:$165,MATCH($E24,규모전세지수!$D$125:$D$165,FALSE),MATCH(O$10,규모전세지수!$1:$1,FALSE))</f>
        <v>104.4344073904559</v>
      </c>
      <c r="P24" s="728">
        <f>INDEX(규모전세지수!$125:$165,MATCH($E24,규모전세지수!$D$125:$D$165,FALSE),MATCH(P$10,규모전세지수!$1:$1,FALSE))</f>
        <v>103.44542851057467</v>
      </c>
      <c r="Q24" s="729">
        <f>INDEX(규모전세지수!$125:$165,MATCH($E24,규모전세지수!$D$125:$D$165,FALSE),MATCH(Q$10,규모전세지수!$1:$1,FALSE))</f>
        <v>99.865008453452802</v>
      </c>
      <c r="R24" s="727">
        <f>INDEX(규모전세지수!$166:$206,MATCH($E24,규모전세지수!$D$166:$D$206,FALSE),MATCH(R$10,규모전세지수!$1:$1,FALSE))</f>
        <v>104.11340416709206</v>
      </c>
      <c r="S24" s="730">
        <f>INDEX(규모전세지수!$166:$206,MATCH($E24,규모전세지수!$D$166:$D$206,FALSE),MATCH(S$10,규모전세지수!$1:$1,FALSE))</f>
        <v>103.38809034545204</v>
      </c>
      <c r="T24" s="728">
        <f>INDEX(규모전세지수!$166:$206,MATCH($E24,규모전세지수!$D$166:$D$206,FALSE),MATCH(T$10,규모전세지수!$1:$1,FALSE))</f>
        <v>100.0075206176182</v>
      </c>
      <c r="U24" s="1159">
        <f t="shared" si="1"/>
        <v>1.0058924531856084</v>
      </c>
      <c r="V24" s="731">
        <f t="shared" si="2"/>
        <v>4.9461154317977485</v>
      </c>
      <c r="W24" s="1165">
        <f t="shared" si="3"/>
        <v>1.13681559049299</v>
      </c>
      <c r="X24" s="731">
        <f t="shared" si="4"/>
        <v>5.7902985696259179</v>
      </c>
      <c r="Y24" s="1165">
        <f t="shared" si="5"/>
        <v>0.14197763241741157</v>
      </c>
      <c r="Z24" s="731">
        <f t="shared" si="6"/>
        <v>5.738609486500712</v>
      </c>
      <c r="AA24" s="1165">
        <f t="shared" si="7"/>
        <v>0.9560392316226185</v>
      </c>
      <c r="AB24" s="731">
        <f t="shared" si="8"/>
        <v>4.5755755772382445</v>
      </c>
      <c r="AC24" s="1165">
        <f t="shared" si="9"/>
        <v>0.70154484836359998</v>
      </c>
      <c r="AD24" s="731">
        <f t="shared" si="10"/>
        <v>4.1055747848932622</v>
      </c>
      <c r="AE24" s="1427" t="s">
        <v>303</v>
      </c>
      <c r="AF24" s="1428"/>
      <c r="AG24" s="632"/>
      <c r="AH24" s="631"/>
    </row>
    <row r="25" spans="1:34" s="310" customFormat="1" ht="11.25" customHeight="1">
      <c r="A25" s="630"/>
      <c r="B25" s="636"/>
      <c r="C25" s="1455" t="s">
        <v>177</v>
      </c>
      <c r="D25" s="1456"/>
      <c r="E25" s="714">
        <v>13</v>
      </c>
      <c r="F25" s="737">
        <f>INDEX(규모전세지수!$2:$42,MATCH($E25,규모전세지수!$D$2:$D$42,FALSE),MATCH(F$10,규모전세지수!$1:$1,FALSE))</f>
        <v>101.39186151916941</v>
      </c>
      <c r="G25" s="739">
        <f>INDEX(규모전세지수!$2:$42,MATCH($E25,규모전세지수!$D$2:$D$42,FALSE),MATCH(G$10,규모전세지수!$1:$1,FALSE))</f>
        <v>100.33387554885323</v>
      </c>
      <c r="H25" s="736">
        <f>INDEX(규모전세지수!$2:$42,MATCH($E25,규모전세지수!$D$2:$D$42,FALSE),MATCH(H$10,규모전세지수!$1:$1,FALSE))</f>
        <v>100.01229720740572</v>
      </c>
      <c r="I25" s="737">
        <f>INDEX(규모전세지수!$43:$83,MATCH($E25,규모전세지수!$D$43:$D$83,FALSE),MATCH(I$10,규모전세지수!$1:$1,FALSE))</f>
        <v>104.90362878910371</v>
      </c>
      <c r="J25" s="739">
        <f>INDEX(규모전세지수!$43:$83,MATCH($E25,규모전세지수!$D$43:$D$83,FALSE),MATCH(J$10,규모전세지수!$1:$1,FALSE))</f>
        <v>103.43204573099376</v>
      </c>
      <c r="K25" s="736">
        <f>INDEX(규모전세지수!$43:$83,MATCH($E25,규모전세지수!$D$43:$D$83,FALSE),MATCH(K$10,규모전세지수!$1:$1,FALSE))</f>
        <v>100.75822788732903</v>
      </c>
      <c r="L25" s="737">
        <f>INDEX(규모전세지수!$84:$124,MATCH($E25,규모전세지수!$D$84:$D$124,FALSE),MATCH(L$10,규모전세지수!$1:$1,FALSE))</f>
        <v>102.56557172926952</v>
      </c>
      <c r="M25" s="739">
        <f>INDEX(규모전세지수!$84:$124,MATCH($E25,규모전세지수!$D$84:$D$124,FALSE),MATCH(M$10,규모전세지수!$1:$1,FALSE))</f>
        <v>100.87347359554619</v>
      </c>
      <c r="N25" s="736">
        <f>INDEX(규모전세지수!$84:$124,MATCH($E25,규모전세지수!$D$84:$D$124,FALSE),MATCH(N$10,규모전세지수!$1:$1,FALSE))</f>
        <v>101.0451002662673</v>
      </c>
      <c r="O25" s="737">
        <f>INDEX(규모전세지수!$125:$165,MATCH($E25,규모전세지수!$D$125:$D$165,FALSE),MATCH(O$10,규모전세지수!$1:$1,FALSE))</f>
        <v>104.41993296106639</v>
      </c>
      <c r="P25" s="739">
        <f>INDEX(규모전세지수!$125:$165,MATCH($E25,규모전세지수!$D$125:$D$165,FALSE),MATCH(P$10,규모전세지수!$1:$1,FALSE))</f>
        <v>102.83341159203754</v>
      </c>
      <c r="Q25" s="736">
        <f>INDEX(규모전세지수!$125:$165,MATCH($E25,규모전세지수!$D$125:$D$165,FALSE),MATCH(Q$10,규모전세지수!$1:$1,FALSE))</f>
        <v>101.46568046217412</v>
      </c>
      <c r="R25" s="737">
        <f>INDEX(규모전세지수!$166:$206,MATCH($E25,규모전세지수!$D$166:$D$206,FALSE),MATCH(R$10,규모전세지수!$1:$1,FALSE))</f>
        <v>103.35950131298175</v>
      </c>
      <c r="S25" s="738">
        <f>INDEX(규모전세지수!$166:$206,MATCH($E25,규모전세지수!$D$166:$D$206,FALSE),MATCH(S$10,규모전세지수!$1:$1,FALSE))</f>
        <v>101.35937704164917</v>
      </c>
      <c r="T25" s="739">
        <f>INDEX(규모전세지수!$166:$206,MATCH($E25,규모전세지수!$D$166:$D$206,FALSE),MATCH(T$10,규모전세지수!$1:$1,FALSE))</f>
        <v>100.24739290140559</v>
      </c>
      <c r="U25" s="1160">
        <f t="shared" si="1"/>
        <v>1.0544653682803773</v>
      </c>
      <c r="V25" s="740">
        <f t="shared" si="2"/>
        <v>1.3793946847383554</v>
      </c>
      <c r="W25" s="1167">
        <f t="shared" si="3"/>
        <v>1.4227535071067221</v>
      </c>
      <c r="X25" s="740">
        <f t="shared" si="4"/>
        <v>4.1142058457103836</v>
      </c>
      <c r="Y25" s="1167">
        <f t="shared" si="5"/>
        <v>1.6774460850905504</v>
      </c>
      <c r="Z25" s="740">
        <f t="shared" si="6"/>
        <v>1.5047453651840348</v>
      </c>
      <c r="AA25" s="1167">
        <f t="shared" si="7"/>
        <v>1.5428072884744237</v>
      </c>
      <c r="AB25" s="740">
        <f t="shared" si="8"/>
        <v>2.9115780680085246</v>
      </c>
      <c r="AC25" s="1167">
        <f t="shared" si="9"/>
        <v>1.9732996884054721</v>
      </c>
      <c r="AD25" s="740">
        <f t="shared" si="10"/>
        <v>3.1044282763911468</v>
      </c>
      <c r="AE25" s="1425" t="s">
        <v>304</v>
      </c>
      <c r="AF25" s="1426"/>
      <c r="AG25" s="634"/>
      <c r="AH25" s="637"/>
    </row>
    <row r="26" spans="1:34" s="310" customFormat="1" ht="13.5" customHeight="1">
      <c r="A26" s="1458" t="s">
        <v>191</v>
      </c>
      <c r="B26" s="1458"/>
      <c r="C26" s="1458"/>
      <c r="D26" s="1458"/>
      <c r="E26" s="720">
        <v>14</v>
      </c>
      <c r="F26" s="732">
        <f>INDEX(규모전세지수!$2:$42,MATCH($E26,규모전세지수!$D$2:$D$42,FALSE),MATCH(F$10,규모전세지수!$1:$1,FALSE))</f>
        <v>103.63940678432402</v>
      </c>
      <c r="G26" s="733">
        <f>INDEX(규모전세지수!$2:$42,MATCH($E26,규모전세지수!$D$2:$D$42,FALSE),MATCH(G$10,규모전세지수!$1:$1,FALSE))</f>
        <v>102.83997109433325</v>
      </c>
      <c r="H26" s="734">
        <f>INDEX(규모전세지수!$2:$42,MATCH($E26,규모전세지수!$D$2:$D$42,FALSE),MATCH(H$10,규모전세지수!$1:$1,FALSE))</f>
        <v>100.15343105560184</v>
      </c>
      <c r="I26" s="732">
        <f>INDEX(규모전세지수!$43:$83,MATCH($E26,규모전세지수!$D$43:$D$83,FALSE),MATCH(I$10,규모전세지수!$1:$1,FALSE))</f>
        <v>103.99387721982434</v>
      </c>
      <c r="J26" s="733">
        <f>INDEX(규모전세지수!$43:$83,MATCH($E26,규모전세지수!$D$43:$D$83,FALSE),MATCH(J$10,규모전세지수!$1:$1,FALSE))</f>
        <v>103.18716763657815</v>
      </c>
      <c r="K26" s="734">
        <f>INDEX(규모전세지수!$43:$83,MATCH($E26,규모전세지수!$D$43:$D$83,FALSE),MATCH(K$10,규모전세지수!$1:$1,FALSE))</f>
        <v>100.08831399361252</v>
      </c>
      <c r="L26" s="732">
        <f>INDEX(규모전세지수!$84:$124,MATCH($E26,규모전세지수!$D$84:$D$124,FALSE),MATCH(L$10,규모전세지수!$1:$1,FALSE))</f>
        <v>103.42373305039013</v>
      </c>
      <c r="M26" s="733">
        <f>INDEX(규모전세지수!$84:$124,MATCH($E26,규모전세지수!$D$84:$D$124,FALSE),MATCH(M$10,규모전세지수!$1:$1,FALSE))</f>
        <v>102.59624419801847</v>
      </c>
      <c r="N26" s="734">
        <f>INDEX(규모전세지수!$84:$124,MATCH($E26,규모전세지수!$D$84:$D$124,FALSE),MATCH(N$10,규모전세지수!$1:$1,FALSE))</f>
        <v>99.922687787003142</v>
      </c>
      <c r="O26" s="732">
        <f>INDEX(규모전세지수!$125:$165,MATCH($E26,규모전세지수!$D$125:$D$165,FALSE),MATCH(O$10,규모전세지수!$1:$1,FALSE))</f>
        <v>102.53741607725995</v>
      </c>
      <c r="P26" s="733">
        <f>INDEX(규모전세지수!$125:$165,MATCH($E26,규모전세지수!$D$125:$D$165,FALSE),MATCH(P$10,규모전세지수!$1:$1,FALSE))</f>
        <v>101.88982669944953</v>
      </c>
      <c r="Q26" s="734">
        <f>INDEX(규모전세지수!$125:$165,MATCH($E26,규모전세지수!$D$125:$D$165,FALSE),MATCH(Q$10,규모전세지수!$1:$1,FALSE))</f>
        <v>100.03209913723849</v>
      </c>
      <c r="R26" s="732">
        <f>INDEX(규모전세지수!$166:$206,MATCH($E26,규모전세지수!$D$166:$D$206,FALSE),MATCH(R$10,규모전세지수!$1:$1,FALSE))</f>
        <v>102.45797409780646</v>
      </c>
      <c r="S26" s="735">
        <f>INDEX(규모전세지수!$166:$206,MATCH($E26,규모전세지수!$D$166:$D$206,FALSE),MATCH(S$10,규모전세지수!$1:$1,FALSE))</f>
        <v>102.08557375800007</v>
      </c>
      <c r="T26" s="733">
        <f>INDEX(규모전세지수!$166:$206,MATCH($E26,규모전세지수!$D$166:$D$206,FALSE),MATCH(T$10,규모전세지수!$1:$1,FALSE))</f>
        <v>99.996202823460237</v>
      </c>
      <c r="U26" s="1158">
        <f t="shared" si="1"/>
        <v>0.77735892132588802</v>
      </c>
      <c r="V26" s="725">
        <f t="shared" si="2"/>
        <v>3.4806353531581902</v>
      </c>
      <c r="W26" s="1163">
        <f t="shared" si="3"/>
        <v>0.78179254428940581</v>
      </c>
      <c r="X26" s="719">
        <f t="shared" si="4"/>
        <v>3.9021171107558761</v>
      </c>
      <c r="Y26" s="1163">
        <f t="shared" si="5"/>
        <v>0.80654887402558106</v>
      </c>
      <c r="Z26" s="719">
        <f t="shared" si="6"/>
        <v>3.5037540932144173</v>
      </c>
      <c r="AA26" s="1163">
        <f t="shared" si="7"/>
        <v>0.63557805404914625</v>
      </c>
      <c r="AB26" s="719">
        <f t="shared" si="8"/>
        <v>2.5045130129522697</v>
      </c>
      <c r="AC26" s="1163">
        <f t="shared" si="9"/>
        <v>0.36479232676811524</v>
      </c>
      <c r="AD26" s="719">
        <f t="shared" si="10"/>
        <v>2.4618647556971629</v>
      </c>
      <c r="AE26" s="1445" t="s">
        <v>284</v>
      </c>
      <c r="AF26" s="1446"/>
      <c r="AG26" s="1446"/>
      <c r="AH26" s="1446"/>
    </row>
    <row r="27" spans="1:34" s="310" customFormat="1" ht="11.25" customHeight="1">
      <c r="A27" s="638"/>
      <c r="B27" s="1471" t="s">
        <v>1396</v>
      </c>
      <c r="C27" s="1472"/>
      <c r="D27" s="1472"/>
      <c r="E27" s="714">
        <v>15</v>
      </c>
      <c r="F27" s="721">
        <f>INDEX(규모전세지수!$2:$42,MATCH($E27,규모전세지수!$D$2:$D$42,FALSE),MATCH(F$10,규모전세지수!$1:$1,FALSE))</f>
        <v>103.46089173838205</v>
      </c>
      <c r="G27" s="722">
        <f>INDEX(규모전세지수!$2:$42,MATCH($E27,규모전세지수!$D$2:$D$42,FALSE),MATCH(G$10,규모전세지수!$1:$1,FALSE))</f>
        <v>102.60205579792567</v>
      </c>
      <c r="H27" s="723">
        <f>INDEX(규모전세지수!$2:$42,MATCH($E27,규모전세지수!$D$2:$D$42,FALSE),MATCH(H$10,규모전세지수!$1:$1,FALSE))</f>
        <v>99.80504493620225</v>
      </c>
      <c r="I27" s="721">
        <f>INDEX(규모전세지수!$43:$83,MATCH($E27,규모전세지수!$D$43:$D$83,FALSE),MATCH(I$10,규모전세지수!$1:$1,FALSE))</f>
        <v>104.69775648866226</v>
      </c>
      <c r="J27" s="722">
        <f>INDEX(규모전세지수!$43:$83,MATCH($E27,규모전세지수!$D$43:$D$83,FALSE),MATCH(J$10,규모전세지수!$1:$1,FALSE))</f>
        <v>103.5957590726037</v>
      </c>
      <c r="K27" s="723">
        <f>INDEX(규모전세지수!$43:$83,MATCH($E27,규모전세지수!$D$43:$D$83,FALSE),MATCH(K$10,규모전세지수!$1:$1,FALSE))</f>
        <v>99.745998272407405</v>
      </c>
      <c r="L27" s="721">
        <f>INDEX(규모전세지수!$84:$124,MATCH($E27,규모전세지수!$D$84:$D$124,FALSE),MATCH(L$10,규모전세지수!$1:$1,FALSE))</f>
        <v>102.79500560005405</v>
      </c>
      <c r="M27" s="722">
        <f>INDEX(규모전세지수!$84:$124,MATCH($E27,규모전세지수!$D$84:$D$124,FALSE),MATCH(M$10,규모전세지수!$1:$1,FALSE))</f>
        <v>102.36116144616372</v>
      </c>
      <c r="N27" s="723">
        <f>INDEX(규모전세지수!$84:$124,MATCH($E27,규모전세지수!$D$84:$D$124,FALSE),MATCH(N$10,규모전세지수!$1:$1,FALSE))</f>
        <v>100.21147883891202</v>
      </c>
      <c r="O27" s="721">
        <f>INDEX(규모전세지수!$125:$165,MATCH($E27,규모전세지수!$D$125:$D$165,FALSE),MATCH(O$10,규모전세지수!$1:$1,FALSE))</f>
        <v>103.01309423389486</v>
      </c>
      <c r="P27" s="722">
        <f>INDEX(규모전세지수!$125:$165,MATCH($E27,규모전세지수!$D$125:$D$165,FALSE),MATCH(P$10,규모전세지수!$1:$1,FALSE))</f>
        <v>102.09283415963218</v>
      </c>
      <c r="Q27" s="723">
        <f>INDEX(규모전세지수!$125:$165,MATCH($E27,규모전세지수!$D$125:$D$165,FALSE),MATCH(Q$10,규모전세지수!$1:$1,FALSE))</f>
        <v>99.513885482332512</v>
      </c>
      <c r="R27" s="721">
        <f>INDEX(규모전세지수!$166:$206,MATCH($E27,규모전세지수!$D$166:$D$206,FALSE),MATCH(R$10,규모전세지수!$1:$1,FALSE))</f>
        <v>102.77595372382513</v>
      </c>
      <c r="S27" s="724">
        <f>INDEX(규모전세지수!$166:$206,MATCH($E27,규모전세지수!$D$166:$D$206,FALSE),MATCH(S$10,규모전세지수!$1:$1,FALSE))</f>
        <v>102.04921849712321</v>
      </c>
      <c r="T27" s="722">
        <f>INDEX(규모전세지수!$166:$206,MATCH($E27,규모전세지수!$D$166:$D$206,FALSE),MATCH(T$10,규모전세지수!$1:$1,FALSE))</f>
        <v>99.401011520357244</v>
      </c>
      <c r="U27" s="1161">
        <f t="shared" si="1"/>
        <v>0.83705529463058426</v>
      </c>
      <c r="V27" s="726">
        <f t="shared" si="2"/>
        <v>3.6629879827384526</v>
      </c>
      <c r="W27" s="1164">
        <f t="shared" si="3"/>
        <v>1.0637476146936109</v>
      </c>
      <c r="X27" s="726">
        <f t="shared" si="4"/>
        <v>4.964367796221314</v>
      </c>
      <c r="Y27" s="1164">
        <f t="shared" si="5"/>
        <v>0.42383668547811837</v>
      </c>
      <c r="Z27" s="726">
        <f t="shared" si="6"/>
        <v>2.5780746787451347</v>
      </c>
      <c r="AA27" s="1164">
        <f t="shared" si="7"/>
        <v>0.901395364168045</v>
      </c>
      <c r="AB27" s="726">
        <f t="shared" si="8"/>
        <v>3.5163020060990258</v>
      </c>
      <c r="AC27" s="1164">
        <f t="shared" si="9"/>
        <v>0.71214188349948415</v>
      </c>
      <c r="AD27" s="726">
        <f t="shared" si="10"/>
        <v>3.3952795367446553</v>
      </c>
      <c r="AE27" s="1433" t="s">
        <v>1400</v>
      </c>
      <c r="AF27" s="1434"/>
      <c r="AG27" s="1435"/>
      <c r="AH27" s="639"/>
    </row>
    <row r="28" spans="1:34" s="310" customFormat="1" ht="11.25" customHeight="1">
      <c r="A28" s="638"/>
      <c r="B28" s="1473" t="s">
        <v>773</v>
      </c>
      <c r="C28" s="1454"/>
      <c r="D28" s="1454"/>
      <c r="E28" s="720">
        <v>16</v>
      </c>
      <c r="F28" s="732">
        <f>INDEX(규모전세지수!$2:$42,MATCH($E28,규모전세지수!$D$2:$D$42,FALSE),MATCH(F$10,규모전세지수!$1:$1,FALSE))</f>
        <v>105.15303212117244</v>
      </c>
      <c r="G28" s="733">
        <f>INDEX(규모전세지수!$2:$42,MATCH($E28,규모전세지수!$D$2:$D$42,FALSE),MATCH(G$10,규모전세지수!$1:$1,FALSE))</f>
        <v>104.18372558431943</v>
      </c>
      <c r="H28" s="734">
        <f>INDEX(규모전세지수!$2:$42,MATCH($E28,규모전세지수!$D$2:$D$42,FALSE),MATCH(H$10,규모전세지수!$1:$1,FALSE))</f>
        <v>100.35141669310468</v>
      </c>
      <c r="I28" s="732">
        <f>INDEX(규모전세지수!$43:$83,MATCH($E28,규모전세지수!$D$43:$D$83,FALSE),MATCH(I$10,규모전세지수!$1:$1,FALSE))</f>
        <v>103.86437125272172</v>
      </c>
      <c r="J28" s="733">
        <f>INDEX(규모전세지수!$43:$83,MATCH($E28,규모전세지수!$D$43:$D$83,FALSE),MATCH(J$10,규모전세지수!$1:$1,FALSE))</f>
        <v>103.32775608352671</v>
      </c>
      <c r="K28" s="734">
        <f>INDEX(규모전세지수!$43:$83,MATCH($E28,규모전세지수!$D$43:$D$83,FALSE),MATCH(K$10,규모전세지수!$1:$1,FALSE))</f>
        <v>100.5271290118346</v>
      </c>
      <c r="L28" s="732">
        <f>INDEX(규모전세지수!$84:$124,MATCH($E28,규모전세지수!$D$84:$D$124,FALSE),MATCH(L$10,규모전세지수!$1:$1,FALSE))</f>
        <v>103.53308045453397</v>
      </c>
      <c r="M28" s="733">
        <f>INDEX(규모전세지수!$84:$124,MATCH($E28,규모전세지수!$D$84:$D$124,FALSE),MATCH(M$10,규모전세지수!$1:$1,FALSE))</f>
        <v>102.66816778624181</v>
      </c>
      <c r="N28" s="734">
        <f>INDEX(규모전세지수!$84:$124,MATCH($E28,규모전세지수!$D$84:$D$124,FALSE),MATCH(N$10,규모전세지수!$1:$1,FALSE))</f>
        <v>100.05842927558966</v>
      </c>
      <c r="O28" s="732">
        <f>INDEX(규모전세지수!$125:$165,MATCH($E28,규모전세지수!$D$125:$D$165,FALSE),MATCH(O$10,규모전세지수!$1:$1,FALSE))</f>
        <v>102.66461978231408</v>
      </c>
      <c r="P28" s="733">
        <f>INDEX(규모전세지수!$125:$165,MATCH($E28,규모전세지수!$D$125:$D$165,FALSE),MATCH(P$10,규모전세지수!$1:$1,FALSE))</f>
        <v>102.25318603043559</v>
      </c>
      <c r="Q28" s="734">
        <f>INDEX(규모전세지수!$125:$165,MATCH($E28,규모전세지수!$D$125:$D$165,FALSE),MATCH(Q$10,규모전세지수!$1:$1,FALSE))</f>
        <v>100.22841688344622</v>
      </c>
      <c r="R28" s="732">
        <f>INDEX(규모전세지수!$166:$206,MATCH($E28,규모전세지수!$D$166:$D$206,FALSE),MATCH(R$10,규모전세지수!$1:$1,FALSE))</f>
        <v>102.99964673222289</v>
      </c>
      <c r="S28" s="735">
        <f>INDEX(규모전세지수!$166:$206,MATCH($E28,규모전세지수!$D$166:$D$206,FALSE),MATCH(S$10,규모전세지수!$1:$1,FALSE))</f>
        <v>103.26185216020637</v>
      </c>
      <c r="T28" s="733">
        <f>INDEX(규모전세지수!$166:$206,MATCH($E28,규모전세지수!$D$166:$D$206,FALSE),MATCH(T$10,규모전세지수!$1:$1,FALSE))</f>
        <v>100.28907586508473</v>
      </c>
      <c r="U28" s="1158">
        <f t="shared" si="1"/>
        <v>0.93038191081822319</v>
      </c>
      <c r="V28" s="725">
        <f t="shared" si="2"/>
        <v>4.7848008391870422</v>
      </c>
      <c r="W28" s="1166">
        <f t="shared" si="3"/>
        <v>0.51933303260862651</v>
      </c>
      <c r="X28" s="725">
        <f t="shared" si="4"/>
        <v>3.3197429128750233</v>
      </c>
      <c r="Y28" s="1166">
        <f t="shared" si="5"/>
        <v>0.84243508668913059</v>
      </c>
      <c r="Z28" s="725">
        <f t="shared" si="6"/>
        <v>3.4726221509775224</v>
      </c>
      <c r="AA28" s="1166">
        <f t="shared" si="7"/>
        <v>0.40236765997299084</v>
      </c>
      <c r="AB28" s="725">
        <f t="shared" si="8"/>
        <v>2.4306508818760175</v>
      </c>
      <c r="AC28" s="1166">
        <f t="shared" si="9"/>
        <v>-0.25392284033090018</v>
      </c>
      <c r="AD28" s="725">
        <f t="shared" si="10"/>
        <v>2.702757846512216</v>
      </c>
      <c r="AE28" s="1436" t="s">
        <v>1401</v>
      </c>
      <c r="AF28" s="1437"/>
      <c r="AG28" s="1438"/>
      <c r="AH28" s="639"/>
    </row>
    <row r="29" spans="1:34" s="310" customFormat="1" ht="11.25" customHeight="1">
      <c r="A29" s="638"/>
      <c r="B29" s="1473" t="s">
        <v>181</v>
      </c>
      <c r="C29" s="1454"/>
      <c r="D29" s="1454"/>
      <c r="E29" s="714">
        <v>17</v>
      </c>
      <c r="F29" s="732">
        <f>INDEX(규모전세지수!$2:$42,MATCH($E29,규모전세지수!$D$2:$D$42,FALSE),MATCH(F$10,규모전세지수!$1:$1,FALSE))</f>
        <v>103.42419659293405</v>
      </c>
      <c r="G29" s="733">
        <f>INDEX(규모전세지수!$2:$42,MATCH($E29,규모전세지수!$D$2:$D$42,FALSE),MATCH(G$10,규모전세지수!$1:$1,FALSE))</f>
        <v>102.70491604552907</v>
      </c>
      <c r="H29" s="734">
        <f>INDEX(규모전세지수!$2:$42,MATCH($E29,규모전세지수!$D$2:$D$42,FALSE),MATCH(H$10,규모전세지수!$1:$1,FALSE))</f>
        <v>100.3782583964969</v>
      </c>
      <c r="I29" s="732">
        <f>INDEX(규모전세지수!$43:$83,MATCH($E29,규모전세지수!$D$43:$D$83,FALSE),MATCH(I$10,규모전세지수!$1:$1,FALSE))</f>
        <v>104.59043457179413</v>
      </c>
      <c r="J29" s="733">
        <f>INDEX(규모전세지수!$43:$83,MATCH($E29,규모전세지수!$D$43:$D$83,FALSE),MATCH(J$10,규모전세지수!$1:$1,FALSE))</f>
        <v>103.67107404964908</v>
      </c>
      <c r="K29" s="734">
        <f>INDEX(규모전세지수!$43:$83,MATCH($E29,규모전세지수!$D$43:$D$83,FALSE),MATCH(K$10,규모전세지수!$1:$1,FALSE))</f>
        <v>100.33942307390764</v>
      </c>
      <c r="L29" s="732">
        <f>INDEX(규모전세지수!$84:$124,MATCH($E29,규모전세지수!$D$84:$D$124,FALSE),MATCH(L$10,규모전세지수!$1:$1,FALSE))</f>
        <v>104.69162367254322</v>
      </c>
      <c r="M29" s="733">
        <f>INDEX(규모전세지수!$84:$124,MATCH($E29,규모전세지수!$D$84:$D$124,FALSE),MATCH(M$10,규모전세지수!$1:$1,FALSE))</f>
        <v>103.54237728170705</v>
      </c>
      <c r="N29" s="734">
        <f>INDEX(규모전세지수!$84:$124,MATCH($E29,규모전세지수!$D$84:$D$124,FALSE),MATCH(N$10,규모전세지수!$1:$1,FALSE))</f>
        <v>100.29819549361912</v>
      </c>
      <c r="O29" s="732">
        <f>INDEX(규모전세지수!$125:$165,MATCH($E29,규모전세지수!$D$125:$D$165,FALSE),MATCH(O$10,규모전세지수!$1:$1,FALSE))</f>
        <v>102.32798295043946</v>
      </c>
      <c r="P29" s="733">
        <f>INDEX(규모전세지수!$125:$165,MATCH($E29,규모전세지수!$D$125:$D$165,FALSE),MATCH(P$10,규모전세지수!$1:$1,FALSE))</f>
        <v>101.60196935820048</v>
      </c>
      <c r="Q29" s="734">
        <f>INDEX(규모전세지수!$125:$165,MATCH($E29,규모전세지수!$D$125:$D$165,FALSE),MATCH(Q$10,규모전세지수!$1:$1,FALSE))</f>
        <v>100.4240986377954</v>
      </c>
      <c r="R29" s="732">
        <f>INDEX(규모전세지수!$166:$206,MATCH($E29,규모전세지수!$D$166:$D$206,FALSE),MATCH(R$10,규모전세지수!$1:$1,FALSE))</f>
        <v>100.90150230867194</v>
      </c>
      <c r="S29" s="735">
        <f>INDEX(규모전세지수!$166:$206,MATCH($E29,규모전세지수!$D$166:$D$206,FALSE),MATCH(S$10,규모전세지수!$1:$1,FALSE))</f>
        <v>100.70111114081493</v>
      </c>
      <c r="T29" s="733">
        <f>INDEX(규모전세지수!$166:$206,MATCH($E29,규모전세지수!$D$166:$D$206,FALSE),MATCH(T$10,규모전세지수!$1:$1,FALSE))</f>
        <v>99.673219191572244</v>
      </c>
      <c r="U29" s="1158">
        <f t="shared" si="1"/>
        <v>0.70033701900513723</v>
      </c>
      <c r="V29" s="725">
        <f t="shared" si="2"/>
        <v>3.0344600963344126</v>
      </c>
      <c r="W29" s="1166">
        <f t="shared" si="3"/>
        <v>0.88680524492759094</v>
      </c>
      <c r="X29" s="725">
        <f t="shared" si="4"/>
        <v>4.2366313933809518</v>
      </c>
      <c r="Y29" s="1166">
        <f t="shared" si="5"/>
        <v>1.1099285345838927</v>
      </c>
      <c r="Z29" s="725">
        <f t="shared" si="6"/>
        <v>4.3803661245367165</v>
      </c>
      <c r="AA29" s="1166">
        <f t="shared" si="7"/>
        <v>0.71456645656089446</v>
      </c>
      <c r="AB29" s="725">
        <f t="shared" si="8"/>
        <v>1.8958440637947938</v>
      </c>
      <c r="AC29" s="1166">
        <f t="shared" si="9"/>
        <v>0.19899598483754666</v>
      </c>
      <c r="AD29" s="725">
        <f t="shared" si="10"/>
        <v>1.232310069908471</v>
      </c>
      <c r="AE29" s="1436" t="s">
        <v>1395</v>
      </c>
      <c r="AF29" s="1437"/>
      <c r="AG29" s="1438"/>
      <c r="AH29" s="639"/>
    </row>
    <row r="30" spans="1:34" s="310" customFormat="1" ht="11.25" customHeight="1">
      <c r="A30" s="638"/>
      <c r="B30" s="1473" t="s">
        <v>1397</v>
      </c>
      <c r="C30" s="1454"/>
      <c r="D30" s="1454"/>
      <c r="E30" s="720">
        <v>18</v>
      </c>
      <c r="F30" s="732">
        <f>INDEX(규모전세지수!$2:$42,MATCH($E30,규모전세지수!$D$2:$D$42,FALSE),MATCH(F$10,규모전세지수!$1:$1,FALSE))</f>
        <v>103.19537998912793</v>
      </c>
      <c r="G30" s="733">
        <f>INDEX(규모전세지수!$2:$42,MATCH($E30,규모전세지수!$D$2:$D$42,FALSE),MATCH(G$10,규모전세지수!$1:$1,FALSE))</f>
        <v>102.7821595718782</v>
      </c>
      <c r="H30" s="734">
        <f>INDEX(규모전세지수!$2:$42,MATCH($E30,규모전세지수!$D$2:$D$42,FALSE),MATCH(H$10,규모전세지수!$1:$1,FALSE))</f>
        <v>100.56340600933073</v>
      </c>
      <c r="I30" s="732">
        <f>INDEX(규모전세지수!$43:$83,MATCH($E30,규모전세지수!$D$43:$D$83,FALSE),MATCH(I$10,규모전세지수!$1:$1,FALSE))</f>
        <v>103.42152500781192</v>
      </c>
      <c r="J30" s="733">
        <f>INDEX(규모전세지수!$43:$83,MATCH($E30,규모전세지수!$D$43:$D$83,FALSE),MATCH(J$10,규모전세지수!$1:$1,FALSE))</f>
        <v>102.56162742616451</v>
      </c>
      <c r="K30" s="734">
        <f>INDEX(규모전세지수!$43:$83,MATCH($E30,규모전세지수!$D$43:$D$83,FALSE),MATCH(K$10,규모전세지수!$1:$1,FALSE))</f>
        <v>100.08862099538479</v>
      </c>
      <c r="L30" s="732">
        <f>INDEX(규모전세지수!$84:$124,MATCH($E30,규모전세지수!$D$84:$D$124,FALSE),MATCH(L$10,규모전세지수!$1:$1,FALSE))</f>
        <v>102.52746716856538</v>
      </c>
      <c r="M30" s="733">
        <f>INDEX(규모전세지수!$84:$124,MATCH($E30,규모전세지수!$D$84:$D$124,FALSE),MATCH(M$10,규모전세지수!$1:$1,FALSE))</f>
        <v>102.37132544480299</v>
      </c>
      <c r="N30" s="734">
        <f>INDEX(규모전세지수!$84:$124,MATCH($E30,규모전세지수!$D$84:$D$124,FALSE),MATCH(N$10,규모전세지수!$1:$1,FALSE))</f>
        <v>97.854722111704504</v>
      </c>
      <c r="O30" s="732">
        <f>INDEX(규모전세지수!$125:$165,MATCH($E30,규모전세지수!$D$125:$D$165,FALSE),MATCH(O$10,규모전세지수!$1:$1,FALSE))</f>
        <v>105.47405991254728</v>
      </c>
      <c r="P30" s="733">
        <f>INDEX(규모전세지수!$125:$165,MATCH($E30,규모전세지수!$D$125:$D$165,FALSE),MATCH(P$10,규모전세지수!$1:$1,FALSE))</f>
        <v>104.58520951799876</v>
      </c>
      <c r="Q30" s="734">
        <f>INDEX(규모전세지수!$125:$165,MATCH($E30,규모전세지수!$D$125:$D$165,FALSE),MATCH(Q$10,규모전세지수!$1:$1,FALSE))</f>
        <v>100.25069255603304</v>
      </c>
      <c r="R30" s="732">
        <f>INDEX(규모전세지수!$166:$206,MATCH($E30,규모전세지수!$D$166:$D$206,FALSE),MATCH(R$10,규모전세지수!$1:$1,FALSE))</f>
        <v>103.43647523941722</v>
      </c>
      <c r="S30" s="735">
        <f>INDEX(규모전세지수!$166:$206,MATCH($E30,규모전세지수!$D$166:$D$206,FALSE),MATCH(S$10,규모전세지수!$1:$1,FALSE))</f>
        <v>102.58739852522521</v>
      </c>
      <c r="T30" s="733">
        <f>INDEX(규모전세지수!$166:$206,MATCH($E30,규모전세지수!$D$166:$D$206,FALSE),MATCH(T$10,규모전세지수!$1:$1,FALSE))</f>
        <v>100</v>
      </c>
      <c r="U30" s="1158">
        <f t="shared" si="1"/>
        <v>0.40203515762942121</v>
      </c>
      <c r="V30" s="725">
        <f t="shared" si="2"/>
        <v>2.6172283579505962</v>
      </c>
      <c r="W30" s="1166">
        <f t="shared" si="3"/>
        <v>0.83842037536550063</v>
      </c>
      <c r="X30" s="725">
        <f t="shared" si="4"/>
        <v>3.3299529749548862</v>
      </c>
      <c r="Y30" s="1166">
        <f t="shared" si="5"/>
        <v>0.15252486287928857</v>
      </c>
      <c r="Z30" s="725">
        <f t="shared" si="6"/>
        <v>4.7751860676961355</v>
      </c>
      <c r="AA30" s="1166">
        <f t="shared" si="7"/>
        <v>0.84988154505303282</v>
      </c>
      <c r="AB30" s="725">
        <f t="shared" si="8"/>
        <v>5.2103055084579575</v>
      </c>
      <c r="AC30" s="1166">
        <f t="shared" si="9"/>
        <v>0.82766180485922547</v>
      </c>
      <c r="AD30" s="725">
        <f t="shared" si="10"/>
        <v>3.4364752394172138</v>
      </c>
      <c r="AE30" s="1436" t="s">
        <v>1399</v>
      </c>
      <c r="AF30" s="1437"/>
      <c r="AG30" s="1438"/>
      <c r="AH30" s="639"/>
    </row>
    <row r="31" spans="1:34" s="310" customFormat="1" ht="11.25" customHeight="1">
      <c r="A31" s="638" t="s">
        <v>162</v>
      </c>
      <c r="B31" s="1473" t="s">
        <v>1398</v>
      </c>
      <c r="C31" s="1454"/>
      <c r="D31" s="1454"/>
      <c r="E31" s="714">
        <v>19</v>
      </c>
      <c r="F31" s="732">
        <f>INDEX(규모전세지수!$2:$42,MATCH($E31,규모전세지수!$D$2:$D$42,FALSE),MATCH(F$10,규모전세지수!$1:$1,FALSE))</f>
        <v>103.80682565941261</v>
      </c>
      <c r="G31" s="733">
        <f>INDEX(규모전세지수!$2:$42,MATCH($E31,규모전세지수!$D$2:$D$42,FALSE),MATCH(G$10,규모전세지수!$1:$1,FALSE))</f>
        <v>103.35940611455752</v>
      </c>
      <c r="H31" s="734">
        <f>INDEX(규모전세지수!$2:$42,MATCH($E31,규모전세지수!$D$2:$D$42,FALSE),MATCH(H$10,규모전세지수!$1:$1,FALSE))</f>
        <v>99.650520139554658</v>
      </c>
      <c r="I31" s="732">
        <f>INDEX(규모전세지수!$43:$83,MATCH($E31,규모전세지수!$D$43:$D$83,FALSE),MATCH(I$10,규모전세지수!$1:$1,FALSE))</f>
        <v>103.42761684381617</v>
      </c>
      <c r="J31" s="733">
        <f>INDEX(규모전세지수!$43:$83,MATCH($E31,규모전세지수!$D$43:$D$83,FALSE),MATCH(J$10,규모전세지수!$1:$1,FALSE))</f>
        <v>103.21895628828605</v>
      </c>
      <c r="K31" s="734">
        <f>INDEX(규모전세지수!$43:$83,MATCH($E31,규모전세지수!$D$43:$D$83,FALSE),MATCH(K$10,규모전세지수!$1:$1,FALSE))</f>
        <v>99.947279871681516</v>
      </c>
      <c r="L31" s="732">
        <f>INDEX(규모전세지수!$84:$124,MATCH($E31,규모전세지수!$D$84:$D$124,FALSE),MATCH(L$10,규모전세지수!$1:$1,FALSE))</f>
        <v>92.800000000000011</v>
      </c>
      <c r="M31" s="733">
        <f>INDEX(규모전세지수!$84:$124,MATCH($E31,규모전세지수!$D$84:$D$124,FALSE),MATCH(M$10,규모전세지수!$1:$1,FALSE))</f>
        <v>94.399999999999991</v>
      </c>
      <c r="N31" s="734">
        <f>INDEX(규모전세지수!$84:$124,MATCH($E31,규모전세지수!$D$84:$D$124,FALSE),MATCH(N$10,규모전세지수!$1:$1,FALSE))</f>
        <v>98.4</v>
      </c>
      <c r="O31" s="732">
        <f>INDEX(규모전세지수!$125:$165,MATCH($E31,규모전세지수!$D$125:$D$165,FALSE),MATCH(O$10,규모전세지수!$1:$1,FALSE))</f>
        <v>99.160263210890747</v>
      </c>
      <c r="P31" s="733">
        <f>INDEX(규모전세지수!$125:$165,MATCH($E31,규모전세지수!$D$125:$D$165,FALSE),MATCH(P$10,규모전세지수!$1:$1,FALSE))</f>
        <v>99.388609010543789</v>
      </c>
      <c r="Q31" s="734">
        <f>INDEX(규모전세지수!$125:$165,MATCH($E31,규모전세지수!$D$125:$D$165,FALSE),MATCH(Q$10,규모전세지수!$1:$1,FALSE))</f>
        <v>99.253479432176178</v>
      </c>
      <c r="R31" s="732">
        <f>INDEX(규모전세지수!$166:$206,MATCH($E31,규모전세지수!$D$166:$D$206,FALSE),MATCH(R$10,규모전세지수!$1:$1,FALSE))</f>
        <v>100</v>
      </c>
      <c r="S31" s="735">
        <f>INDEX(규모전세지수!$166:$206,MATCH($E31,규모전세지수!$D$166:$D$206,FALSE),MATCH(S$10,규모전세지수!$1:$1,FALSE))</f>
        <v>100</v>
      </c>
      <c r="T31" s="733">
        <f>INDEX(규모전세지수!$166:$206,MATCH($E31,규모전세지수!$D$166:$D$206,FALSE),MATCH(T$10,규모전세지수!$1:$1,FALSE))</f>
        <v>100</v>
      </c>
      <c r="U31" s="1158">
        <f t="shared" si="1"/>
        <v>0.43287743387301347</v>
      </c>
      <c r="V31" s="725">
        <f t="shared" si="2"/>
        <v>4.1708819121438534</v>
      </c>
      <c r="W31" s="1166">
        <f t="shared" si="3"/>
        <v>0.20215332825817001</v>
      </c>
      <c r="X31" s="725">
        <f t="shared" si="4"/>
        <v>3.4821727780915301</v>
      </c>
      <c r="Y31" s="1166">
        <f t="shared" si="5"/>
        <v>-1.6949152542372725</v>
      </c>
      <c r="Z31" s="725">
        <f t="shared" si="6"/>
        <v>-5.6910569105691033</v>
      </c>
      <c r="AA31" s="1166">
        <f t="shared" si="7"/>
        <v>-0.22975047334530263</v>
      </c>
      <c r="AB31" s="725">
        <f t="shared" si="8"/>
        <v>-9.3917333496740252E-2</v>
      </c>
      <c r="AC31" s="1166">
        <f t="shared" si="9"/>
        <v>0</v>
      </c>
      <c r="AD31" s="725">
        <f t="shared" si="10"/>
        <v>0</v>
      </c>
      <c r="AE31" s="1436" t="s">
        <v>1402</v>
      </c>
      <c r="AF31" s="1437"/>
      <c r="AG31" s="1438"/>
      <c r="AH31" s="639"/>
    </row>
    <row r="32" spans="1:34" s="310" customFormat="1" ht="11.25" customHeight="1">
      <c r="A32" s="638"/>
      <c r="B32" s="1473" t="s">
        <v>1388</v>
      </c>
      <c r="C32" s="1454"/>
      <c r="D32" s="1454"/>
      <c r="E32" s="720">
        <v>20</v>
      </c>
      <c r="F32" s="732">
        <f>INDEX(규모전세지수!$2:$42,MATCH($E32,규모전세지수!$D$2:$D$42,FALSE),MATCH(F$10,규모전세지수!$1:$1,FALSE))</f>
        <v>103.001179369525</v>
      </c>
      <c r="G32" s="733">
        <f>INDEX(규모전세지수!$2:$42,MATCH($E32,규모전세지수!$D$2:$D$42,FALSE),MATCH(G$10,규모전세지수!$1:$1,FALSE))</f>
        <v>102.07427443970998</v>
      </c>
      <c r="H32" s="734">
        <f>INDEX(규모전세지수!$2:$42,MATCH($E32,규모전세지수!$D$2:$D$42,FALSE),MATCH(H$10,규모전세지수!$1:$1,FALSE))</f>
        <v>99.72904515905266</v>
      </c>
      <c r="I32" s="732">
        <f>INDEX(규모전세지수!$43:$83,MATCH($E32,규모전세지수!$D$43:$D$83,FALSE),MATCH(I$10,규모전세지수!$1:$1,FALSE))</f>
        <v>103.73301871094682</v>
      </c>
      <c r="J32" s="733">
        <f>INDEX(규모전세지수!$43:$83,MATCH($E32,규모전세지수!$D$43:$D$83,FALSE),MATCH(J$10,규모전세지수!$1:$1,FALSE))</f>
        <v>103.04384859325013</v>
      </c>
      <c r="K32" s="734">
        <f>INDEX(규모전세지수!$43:$83,MATCH($E32,규모전세지수!$D$43:$D$83,FALSE),MATCH(K$10,규모전세지수!$1:$1,FALSE))</f>
        <v>99.603270020212378</v>
      </c>
      <c r="L32" s="732">
        <f>INDEX(규모전세지수!$84:$124,MATCH($E32,규모전세지수!$D$84:$D$124,FALSE),MATCH(L$10,규모전세지수!$1:$1,FALSE))</f>
        <v>102.43492874308428</v>
      </c>
      <c r="M32" s="733">
        <f>INDEX(규모전세지수!$84:$124,MATCH($E32,규모전세지수!$D$84:$D$124,FALSE),MATCH(M$10,규모전세지수!$1:$1,FALSE))</f>
        <v>101.29592648331629</v>
      </c>
      <c r="N32" s="734">
        <f>INDEX(규모전세지수!$84:$124,MATCH($E32,규모전세지수!$D$84:$D$124,FALSE),MATCH(N$10,규모전세지수!$1:$1,FALSE))</f>
        <v>99.797683756691029</v>
      </c>
      <c r="O32" s="732">
        <f>INDEX(규모전세지수!$125:$165,MATCH($E32,규모전세지수!$D$125:$D$165,FALSE),MATCH(O$10,규모전세지수!$1:$1,FALSE))</f>
        <v>101.43801904888343</v>
      </c>
      <c r="P32" s="733">
        <f>INDEX(규모전세지수!$125:$165,MATCH($E32,규모전세지수!$D$125:$D$165,FALSE),MATCH(P$10,규모전세지수!$1:$1,FALSE))</f>
        <v>100.81389104689875</v>
      </c>
      <c r="Q32" s="734">
        <f>INDEX(규모전세지수!$125:$165,MATCH($E32,규모전세지수!$D$125:$D$165,FALSE),MATCH(Q$10,규모전세지수!$1:$1,FALSE))</f>
        <v>99.85102173388249</v>
      </c>
      <c r="R32" s="732">
        <f>INDEX(규모전세지수!$166:$206,MATCH($E32,규모전세지수!$D$166:$D$206,FALSE),MATCH(R$10,규모전세지수!$1:$1,FALSE))</f>
        <v>101.58542892949181</v>
      </c>
      <c r="S32" s="735">
        <f>INDEX(규모전세지수!$166:$206,MATCH($E32,규모전세지수!$D$166:$D$206,FALSE),MATCH(S$10,규모전세지수!$1:$1,FALSE))</f>
        <v>100.43599581670013</v>
      </c>
      <c r="T32" s="733">
        <f>INDEX(규모전세지수!$166:$206,MATCH($E32,규모전세지수!$D$166:$D$206,FALSE),MATCH(T$10,규모전세지수!$1:$1,FALSE))</f>
        <v>100.139707992114</v>
      </c>
      <c r="U32" s="1158">
        <f t="shared" si="1"/>
        <v>0.90806908489220461</v>
      </c>
      <c r="V32" s="725">
        <f t="shared" si="2"/>
        <v>3.2810243046584864</v>
      </c>
      <c r="W32" s="1166">
        <f t="shared" si="3"/>
        <v>0.66881247847903058</v>
      </c>
      <c r="X32" s="725">
        <f t="shared" si="4"/>
        <v>4.1461979008283523</v>
      </c>
      <c r="Y32" s="1166">
        <f t="shared" si="5"/>
        <v>1.1244304675525063</v>
      </c>
      <c r="Z32" s="725">
        <f t="shared" si="6"/>
        <v>2.6425913779952293</v>
      </c>
      <c r="AA32" s="1166">
        <f t="shared" si="7"/>
        <v>0.61908928968363863</v>
      </c>
      <c r="AB32" s="725">
        <f t="shared" si="8"/>
        <v>1.5893651236043693</v>
      </c>
      <c r="AC32" s="1166">
        <f t="shared" si="9"/>
        <v>1.1444433874976845</v>
      </c>
      <c r="AD32" s="725">
        <f t="shared" si="10"/>
        <v>1.4437039675526675</v>
      </c>
      <c r="AE32" s="1436" t="s">
        <v>1404</v>
      </c>
      <c r="AF32" s="1437"/>
      <c r="AG32" s="1438"/>
      <c r="AH32" s="639"/>
    </row>
    <row r="33" spans="1:34" s="310" customFormat="1" ht="11.25" customHeight="1">
      <c r="A33" s="640"/>
      <c r="B33" s="1470" t="s">
        <v>1389</v>
      </c>
      <c r="C33" s="1456"/>
      <c r="D33" s="1456"/>
      <c r="E33" s="714">
        <v>21</v>
      </c>
      <c r="F33" s="737">
        <f>INDEX(규모전세지수!$2:$42,MATCH($E33,규모전세지수!$D$2:$D$42,FALSE),MATCH(F$10,규모전세지수!$1:$1,FALSE))</f>
        <v>102.83744556310128</v>
      </c>
      <c r="G33" s="739">
        <f>INDEX(규모전세지수!$2:$42,MATCH($E33,규모전세지수!$D$2:$D$42,FALSE),MATCH(G$10,규모전세지수!$1:$1,FALSE))</f>
        <v>101.93894569933934</v>
      </c>
      <c r="H33" s="736">
        <f>INDEX(규모전세지수!$2:$42,MATCH($E33,규모전세지수!$D$2:$D$42,FALSE),MATCH(H$10,규모전세지수!$1:$1,FALSE))</f>
        <v>100.0496683287798</v>
      </c>
      <c r="I33" s="737">
        <f>INDEX(규모전세지수!$43:$83,MATCH($E33,규모전세지수!$D$43:$D$83,FALSE),MATCH(I$10,규모전세지수!$1:$1,FALSE))</f>
        <v>102.37916343018452</v>
      </c>
      <c r="J33" s="739">
        <f>INDEX(규모전세지수!$43:$83,MATCH($E33,규모전세지수!$D$43:$D$83,FALSE),MATCH(J$10,규모전세지수!$1:$1,FALSE))</f>
        <v>101.57705672897181</v>
      </c>
      <c r="K33" s="736">
        <f>INDEX(규모전세지수!$43:$83,MATCH($E33,규모전세지수!$D$43:$D$83,FALSE),MATCH(K$10,규모전세지수!$1:$1,FALSE))</f>
        <v>99.837961546878105</v>
      </c>
      <c r="L33" s="737">
        <f>INDEX(규모전세지수!$84:$124,MATCH($E33,규모전세지수!$D$84:$D$124,FALSE),MATCH(L$10,규모전세지수!$1:$1,FALSE))</f>
        <v>104.35501752292389</v>
      </c>
      <c r="M33" s="739">
        <f>INDEX(규모전세지수!$84:$124,MATCH($E33,규모전세지수!$D$84:$D$124,FALSE),MATCH(M$10,규모전세지수!$1:$1,FALSE))</f>
        <v>103.59303016493307</v>
      </c>
      <c r="N33" s="736">
        <f>INDEX(규모전세지수!$84:$124,MATCH($E33,규모전세지수!$D$84:$D$124,FALSE),MATCH(N$10,규모전세지수!$1:$1,FALSE))</f>
        <v>100</v>
      </c>
      <c r="O33" s="737">
        <f>INDEX(규모전세지수!$125:$165,MATCH($E33,규모전세지수!$D$125:$D$165,FALSE),MATCH(O$10,규모전세지수!$1:$1,FALSE))</f>
        <v>100.38526689070291</v>
      </c>
      <c r="P33" s="739">
        <f>INDEX(규모전세지수!$125:$165,MATCH($E33,규모전세지수!$D$125:$D$165,FALSE),MATCH(P$10,규모전세지수!$1:$1,FALSE))</f>
        <v>99.885704861806914</v>
      </c>
      <c r="Q33" s="736">
        <f>INDEX(규모전세지수!$125:$165,MATCH($E33,규모전세지수!$D$125:$D$165,FALSE),MATCH(Q$10,규모전세지수!$1:$1,FALSE))</f>
        <v>100.05460943265156</v>
      </c>
      <c r="R33" s="744"/>
      <c r="S33" s="745"/>
      <c r="T33" s="746"/>
      <c r="U33" s="1160">
        <f t="shared" si="1"/>
        <v>0.88140980623048204</v>
      </c>
      <c r="V33" s="740">
        <f t="shared" si="2"/>
        <v>2.7863932793463997</v>
      </c>
      <c r="W33" s="1167">
        <f t="shared" si="3"/>
        <v>0.78965341883541207</v>
      </c>
      <c r="X33" s="740">
        <f t="shared" si="4"/>
        <v>2.5453262906546925</v>
      </c>
      <c r="Y33" s="1167">
        <f t="shared" si="5"/>
        <v>0.73555851853897014</v>
      </c>
      <c r="Z33" s="740">
        <f t="shared" si="6"/>
        <v>4.3550175229238874</v>
      </c>
      <c r="AA33" s="1167">
        <f t="shared" si="7"/>
        <v>0.50013365735082083</v>
      </c>
      <c r="AB33" s="740">
        <f t="shared" si="8"/>
        <v>0.33047698644401713</v>
      </c>
      <c r="AC33" s="1170"/>
      <c r="AD33" s="747"/>
      <c r="AE33" s="1441" t="s">
        <v>1403</v>
      </c>
      <c r="AF33" s="1439"/>
      <c r="AG33" s="1440"/>
      <c r="AH33" s="642"/>
    </row>
    <row r="34" spans="1:34" s="310" customFormat="1" ht="13.5" customHeight="1">
      <c r="A34" s="1476" t="s">
        <v>185</v>
      </c>
      <c r="B34" s="1476"/>
      <c r="C34" s="1476"/>
      <c r="D34" s="1476"/>
      <c r="E34" s="720">
        <v>22</v>
      </c>
      <c r="F34" s="715">
        <f>INDEX(규모전세지수!$2:$42,MATCH($E34,규모전세지수!$D$2:$D$42,FALSE),MATCH(F$10,규모전세지수!$1:$1,FALSE))</f>
        <v>102.90740464217329</v>
      </c>
      <c r="G34" s="716">
        <f>INDEX(규모전세지수!$2:$42,MATCH($E34,규모전세지수!$D$2:$D$42,FALSE),MATCH(G$10,규모전세지수!$1:$1,FALSE))</f>
        <v>102.09178476002295</v>
      </c>
      <c r="H34" s="717">
        <f>INDEX(규모전세지수!$2:$42,MATCH($E34,규모전세지수!$D$2:$D$42,FALSE),MATCH(H$10,규모전세지수!$1:$1,FALSE))</f>
        <v>100.03758514395702</v>
      </c>
      <c r="I34" s="715">
        <f>INDEX(규모전세지수!$43:$83,MATCH($E34,규모전세지수!$D$43:$D$83,FALSE),MATCH(I$10,규모전세지수!$1:$1,FALSE))</f>
        <v>104.6182492751667</v>
      </c>
      <c r="J34" s="716">
        <f>INDEX(규모전세지수!$43:$83,MATCH($E34,규모전세지수!$D$43:$D$83,FALSE),MATCH(J$10,규모전세지수!$1:$1,FALSE))</f>
        <v>103.67605316134947</v>
      </c>
      <c r="K34" s="717">
        <f>INDEX(규모전세지수!$43:$83,MATCH($E34,규모전세지수!$D$43:$D$83,FALSE),MATCH(K$10,규모전세지수!$1:$1,FALSE))</f>
        <v>99.983787014334553</v>
      </c>
      <c r="L34" s="715">
        <f>INDEX(규모전세지수!$84:$124,MATCH($E34,규모전세지수!$D$84:$D$124,FALSE),MATCH(L$10,규모전세지수!$1:$1,FALSE))</f>
        <v>103.82664172572831</v>
      </c>
      <c r="M34" s="716">
        <f>INDEX(규모전세지수!$84:$124,MATCH($E34,규모전세지수!$D$84:$D$124,FALSE),MATCH(M$10,규모전세지수!$1:$1,FALSE))</f>
        <v>102.66978276396202</v>
      </c>
      <c r="N34" s="717">
        <f>INDEX(규모전세지수!$84:$124,MATCH($E34,규모전세지수!$D$84:$D$124,FALSE),MATCH(N$10,규모전세지수!$1:$1,FALSE))</f>
        <v>100.26265219123027</v>
      </c>
      <c r="O34" s="715">
        <f>INDEX(규모전세지수!$125:$165,MATCH($E34,규모전세지수!$D$125:$D$165,FALSE),MATCH(O$10,규모전세지수!$1:$1,FALSE))</f>
        <v>103.81321429627988</v>
      </c>
      <c r="P34" s="716">
        <f>INDEX(규모전세지수!$125:$165,MATCH($E34,규모전세지수!$D$125:$D$165,FALSE),MATCH(P$10,규모전세지수!$1:$1,FALSE))</f>
        <v>103.07045489340885</v>
      </c>
      <c r="Q34" s="717">
        <f>INDEX(규모전세지수!$125:$165,MATCH($E34,규모전세지수!$D$125:$D$165,FALSE),MATCH(Q$10,규모전세지수!$1:$1,FALSE))</f>
        <v>99.925098965136797</v>
      </c>
      <c r="R34" s="715">
        <f>INDEX(규모전세지수!$166:$206,MATCH($E34,규모전세지수!$D$166:$D$206,FALSE),MATCH(R$10,규모전세지수!$1:$1,FALSE))</f>
        <v>100.48768276121962</v>
      </c>
      <c r="S34" s="718">
        <f>INDEX(규모전세지수!$166:$206,MATCH($E34,규모전세지수!$D$166:$D$206,FALSE),MATCH(S$10,규모전세지수!$1:$1,FALSE))</f>
        <v>99.96827114736179</v>
      </c>
      <c r="T34" s="716">
        <f>INDEX(규모전세지수!$166:$206,MATCH($E34,규모전세지수!$D$166:$D$206,FALSE),MATCH(T$10,규모전세지수!$1:$1,FALSE))</f>
        <v>99.670447052218648</v>
      </c>
      <c r="U34" s="1157">
        <f t="shared" si="1"/>
        <v>0.79890843721415195</v>
      </c>
      <c r="V34" s="719">
        <f t="shared" si="2"/>
        <v>2.8687412776773114</v>
      </c>
      <c r="W34" s="1163">
        <f t="shared" si="3"/>
        <v>0.90878856311293887</v>
      </c>
      <c r="X34" s="719">
        <f t="shared" si="4"/>
        <v>4.635213767375812</v>
      </c>
      <c r="Y34" s="1163">
        <f t="shared" si="5"/>
        <v>1.1267764775794831</v>
      </c>
      <c r="Z34" s="719">
        <f t="shared" si="6"/>
        <v>3.5546531600824327</v>
      </c>
      <c r="AA34" s="1163">
        <f t="shared" si="7"/>
        <v>0.72063270084443687</v>
      </c>
      <c r="AB34" s="719">
        <f t="shared" si="8"/>
        <v>3.8910297526946858</v>
      </c>
      <c r="AC34" s="1163">
        <f t="shared" si="9"/>
        <v>0.51957646951017455</v>
      </c>
      <c r="AD34" s="719">
        <f t="shared" si="10"/>
        <v>0.81993783831710854</v>
      </c>
      <c r="AE34" s="1374" t="s">
        <v>285</v>
      </c>
      <c r="AF34" s="1375"/>
      <c r="AG34" s="1375"/>
      <c r="AH34" s="1375"/>
    </row>
    <row r="35" spans="1:34" s="310" customFormat="1" ht="13.5" customHeight="1">
      <c r="A35" s="1373" t="s">
        <v>186</v>
      </c>
      <c r="B35" s="1373"/>
      <c r="C35" s="1373"/>
      <c r="D35" s="1373"/>
      <c r="E35" s="714">
        <v>23</v>
      </c>
      <c r="F35" s="715">
        <f>INDEX(규모전세지수!$2:$42,MATCH($E35,규모전세지수!$D$2:$D$42,FALSE),MATCH(F$10,규모전세지수!$1:$1,FALSE))</f>
        <v>100.6161531114108</v>
      </c>
      <c r="G35" s="716">
        <f>INDEX(규모전세지수!$2:$42,MATCH($E35,규모전세지수!$D$2:$D$42,FALSE),MATCH(G$10,규모전세지수!$1:$1,FALSE))</f>
        <v>100.61641567859752</v>
      </c>
      <c r="H35" s="717">
        <f>INDEX(규모전세지수!$2:$42,MATCH($E35,규모전세지수!$D$2:$D$42,FALSE),MATCH(H$10,규모전세지수!$1:$1,FALSE))</f>
        <v>100.00397365423208</v>
      </c>
      <c r="I35" s="715">
        <f>INDEX(규모전세지수!$43:$83,MATCH($E35,규모전세지수!$D$43:$D$83,FALSE),MATCH(I$10,규모전세지수!$1:$1,FALSE))</f>
        <v>101.1879161991093</v>
      </c>
      <c r="J35" s="716">
        <f>INDEX(규모전세지수!$43:$83,MATCH($E35,규모전세지수!$D$43:$D$83,FALSE),MATCH(J$10,규모전세지수!$1:$1,FALSE))</f>
        <v>101.02545966184107</v>
      </c>
      <c r="K35" s="717">
        <f>INDEX(규모전세지수!$43:$83,MATCH($E35,규모전세지수!$D$43:$D$83,FALSE),MATCH(K$10,규모전세지수!$1:$1,FALSE))</f>
        <v>100.0338137320111</v>
      </c>
      <c r="L35" s="715">
        <f>INDEX(규모전세지수!$84:$124,MATCH($E35,규모전세지수!$D$84:$D$124,FALSE),MATCH(L$10,규모전세지수!$1:$1,FALSE))</f>
        <v>102.29010054820004</v>
      </c>
      <c r="M35" s="716">
        <f>INDEX(규모전세지수!$84:$124,MATCH($E35,규모전세지수!$D$84:$D$124,FALSE),MATCH(M$10,규모전세지수!$1:$1,FALSE))</f>
        <v>101.62918326025824</v>
      </c>
      <c r="N35" s="717">
        <f>INDEX(규모전세지수!$84:$124,MATCH($E35,규모전세지수!$D$84:$D$124,FALSE),MATCH(N$10,규모전세지수!$1:$1,FALSE))</f>
        <v>100.60943138712233</v>
      </c>
      <c r="O35" s="715">
        <f>INDEX(규모전세지수!$125:$165,MATCH($E35,규모전세지수!$D$125:$D$165,FALSE),MATCH(O$10,규모전세지수!$1:$1,FALSE))</f>
        <v>100.05624301786172</v>
      </c>
      <c r="P35" s="716">
        <f>INDEX(규모전세지수!$125:$165,MATCH($E35,규모전세지수!$D$125:$D$165,FALSE),MATCH(P$10,규모전세지수!$1:$1,FALSE))</f>
        <v>100.12957270330567</v>
      </c>
      <c r="Q35" s="717">
        <f>INDEX(규모전세지수!$125:$165,MATCH($E35,규모전세지수!$D$125:$D$165,FALSE),MATCH(Q$10,규모전세지수!$1:$1,FALSE))</f>
        <v>100.06986819718358</v>
      </c>
      <c r="R35" s="715">
        <f>INDEX(규모전세지수!$166:$206,MATCH($E35,규모전세지수!$D$166:$D$206,FALSE),MATCH(R$10,규모전세지수!$1:$1,FALSE))</f>
        <v>99.787783662266264</v>
      </c>
      <c r="S35" s="718">
        <f>INDEX(규모전세지수!$166:$206,MATCH($E35,규모전세지수!$D$166:$D$206,FALSE),MATCH(S$10,규모전세지수!$1:$1,FALSE))</f>
        <v>100.01630462296572</v>
      </c>
      <c r="T35" s="716">
        <f>INDEX(규모전세지수!$166:$206,MATCH($E35,규모전세지수!$D$166:$D$206,FALSE),MATCH(T$10,규모전세지수!$1:$1,FALSE))</f>
        <v>99.969726545905573</v>
      </c>
      <c r="U35" s="1157">
        <f t="shared" si="1"/>
        <v>-2.609585970203554E-4</v>
      </c>
      <c r="V35" s="719">
        <f t="shared" si="2"/>
        <v>0.61215513225039153</v>
      </c>
      <c r="W35" s="1163">
        <f t="shared" si="3"/>
        <v>0.16080752100708917</v>
      </c>
      <c r="X35" s="719">
        <f t="shared" si="4"/>
        <v>1.1537123538946759</v>
      </c>
      <c r="Y35" s="1163">
        <f t="shared" si="5"/>
        <v>0.65032234515678411</v>
      </c>
      <c r="Z35" s="719">
        <f t="shared" si="6"/>
        <v>1.6704886787510809</v>
      </c>
      <c r="AA35" s="1163">
        <f t="shared" si="7"/>
        <v>-7.3234793142717969E-2</v>
      </c>
      <c r="AB35" s="719">
        <f t="shared" si="8"/>
        <v>-1.3615666301280971E-2</v>
      </c>
      <c r="AC35" s="1163">
        <f t="shared" si="9"/>
        <v>-0.22848370729244838</v>
      </c>
      <c r="AD35" s="719">
        <f t="shared" si="10"/>
        <v>-0.1819979807144545</v>
      </c>
      <c r="AE35" s="1418" t="s">
        <v>286</v>
      </c>
      <c r="AF35" s="1400"/>
      <c r="AG35" s="1400"/>
      <c r="AH35" s="1400"/>
    </row>
    <row r="36" spans="1:34" s="310" customFormat="1" ht="11.25" customHeight="1">
      <c r="A36" s="630"/>
      <c r="B36" s="1471" t="s">
        <v>1390</v>
      </c>
      <c r="C36" s="1472"/>
      <c r="D36" s="1472"/>
      <c r="E36" s="720">
        <v>24</v>
      </c>
      <c r="F36" s="732">
        <f>INDEX(규모전세지수!$2:$42,MATCH($E36,규모전세지수!$D$2:$D$42,FALSE),MATCH(F$10,규모전세지수!$1:$1,FALSE))</f>
        <v>100.05271510092122</v>
      </c>
      <c r="G36" s="733">
        <f>INDEX(규모전세지수!$2:$42,MATCH($E36,규모전세지수!$D$2:$D$42,FALSE),MATCH(G$10,규모전세지수!$1:$1,FALSE))</f>
        <v>100.05277769926499</v>
      </c>
      <c r="H36" s="734">
        <f>INDEX(규모전세지수!$2:$42,MATCH($E36,규모전세지수!$D$2:$D$42,FALSE),MATCH(H$10,규모전세지수!$1:$1,FALSE))</f>
        <v>99.997674021541911</v>
      </c>
      <c r="I36" s="732">
        <f>INDEX(규모전세지수!$43:$83,MATCH($E36,규모전세지수!$D$43:$D$83,FALSE),MATCH(I$10,규모전세지수!$1:$1,FALSE))</f>
        <v>100.6190180946509</v>
      </c>
      <c r="J36" s="733">
        <f>INDEX(규모전세지수!$43:$83,MATCH($E36,규모전세지수!$D$43:$D$83,FALSE),MATCH(J$10,규모전세지수!$1:$1,FALSE))</f>
        <v>100.62204003547505</v>
      </c>
      <c r="K36" s="734">
        <f>INDEX(규모전세지수!$43:$83,MATCH($E36,규모전세지수!$D$43:$D$83,FALSE),MATCH(K$10,규모전세지수!$1:$1,FALSE))</f>
        <v>100.04308672146536</v>
      </c>
      <c r="L36" s="732">
        <f>INDEX(규모전세지수!$84:$124,MATCH($E36,규모전세지수!$D$84:$D$124,FALSE),MATCH(L$10,규모전세지수!$1:$1,FALSE))</f>
        <v>100.45423319862827</v>
      </c>
      <c r="M36" s="733">
        <f>INDEX(규모전세지수!$84:$124,MATCH($E36,규모전세지수!$D$84:$D$124,FALSE),MATCH(M$10,규모전세지수!$1:$1,FALSE))</f>
        <v>100.73229779779109</v>
      </c>
      <c r="N36" s="734">
        <f>INDEX(규모전세지수!$84:$124,MATCH($E36,규모전세지수!$D$84:$D$124,FALSE),MATCH(N$10,규모전세지수!$1:$1,FALSE))</f>
        <v>100.42550694736296</v>
      </c>
      <c r="O36" s="732">
        <f>INDEX(규모전세지수!$125:$165,MATCH($E36,규모전세지수!$D$125:$D$165,FALSE),MATCH(O$10,규모전세지수!$1:$1,FALSE))</f>
        <v>98.992150363408044</v>
      </c>
      <c r="P36" s="733">
        <f>INDEX(규모전세지수!$125:$165,MATCH($E36,규모전세지수!$D$125:$D$165,FALSE),MATCH(P$10,규모전세지수!$1:$1,FALSE))</f>
        <v>99.241535751408946</v>
      </c>
      <c r="Q36" s="734">
        <f>INDEX(규모전세지수!$125:$165,MATCH($E36,규모전세지수!$D$125:$D$165,FALSE),MATCH(Q$10,규모전세지수!$1:$1,FALSE))</f>
        <v>99.990323275494234</v>
      </c>
      <c r="R36" s="732">
        <f>INDEX(규모전세지수!$166:$206,MATCH($E36,규모전세지수!$D$166:$D$206,FALSE),MATCH(R$10,규모전세지수!$1:$1,FALSE))</f>
        <v>98.462685050714626</v>
      </c>
      <c r="S36" s="735">
        <f>INDEX(규모전세지수!$166:$206,MATCH($E36,규모전세지수!$D$166:$D$206,FALSE),MATCH(S$10,규모전세지수!$1:$1,FALSE))</f>
        <v>98.525916444753335</v>
      </c>
      <c r="T36" s="733">
        <f>INDEX(규모전세지수!$166:$206,MATCH($E36,규모전세지수!$D$166:$D$206,FALSE),MATCH(T$10,규모전세지수!$1:$1,FALSE))</f>
        <v>100</v>
      </c>
      <c r="U36" s="1161">
        <f t="shared" si="1"/>
        <v>-6.2565323233343406E-5</v>
      </c>
      <c r="V36" s="726">
        <f t="shared" si="2"/>
        <v>5.5042359652746065E-2</v>
      </c>
      <c r="W36" s="1164">
        <f t="shared" si="3"/>
        <v>-3.0032593486328807E-3</v>
      </c>
      <c r="X36" s="726">
        <f t="shared" si="4"/>
        <v>0.57568333011257522</v>
      </c>
      <c r="Y36" s="1164">
        <f t="shared" si="5"/>
        <v>-0.27604314131799423</v>
      </c>
      <c r="Z36" s="726">
        <f t="shared" si="6"/>
        <v>2.8604536973220185E-2</v>
      </c>
      <c r="AA36" s="1164">
        <f t="shared" si="7"/>
        <v>-0.25129134299733957</v>
      </c>
      <c r="AB36" s="726">
        <f t="shared" si="8"/>
        <v>-0.99826951187668156</v>
      </c>
      <c r="AC36" s="1164">
        <f t="shared" si="9"/>
        <v>-6.4177422875499879E-2</v>
      </c>
      <c r="AD36" s="726">
        <f t="shared" si="10"/>
        <v>-1.5373149492853733</v>
      </c>
      <c r="AE36" s="1433" t="s">
        <v>1393</v>
      </c>
      <c r="AF36" s="1434"/>
      <c r="AG36" s="1435"/>
      <c r="AH36" s="639"/>
    </row>
    <row r="37" spans="1:34" s="310" customFormat="1" ht="11.25" customHeight="1">
      <c r="A37" s="630"/>
      <c r="B37" s="1473" t="s">
        <v>1391</v>
      </c>
      <c r="C37" s="1454"/>
      <c r="D37" s="1454"/>
      <c r="E37" s="714">
        <v>25</v>
      </c>
      <c r="F37" s="732">
        <f>INDEX(규모전세지수!$2:$42,MATCH($E37,규모전세지수!$D$2:$D$42,FALSE),MATCH(F$10,규모전세지수!$1:$1,FALSE))</f>
        <v>99.642119256073073</v>
      </c>
      <c r="G37" s="733">
        <f>INDEX(규모전세지수!$2:$42,MATCH($E37,규모전세지수!$D$2:$D$42,FALSE),MATCH(G$10,규모전세지수!$1:$1,FALSE))</f>
        <v>99.912583348649861</v>
      </c>
      <c r="H37" s="734">
        <f>INDEX(규모전세지수!$2:$42,MATCH($E37,규모전세지수!$D$2:$D$42,FALSE),MATCH(H$10,규모전세지수!$1:$1,FALSE))</f>
        <v>100.59538221536603</v>
      </c>
      <c r="I37" s="732">
        <f>INDEX(규모전세지수!$43:$83,MATCH($E37,규모전세지수!$D$43:$D$83,FALSE),MATCH(I$10,규모전세지수!$1:$1,FALSE))</f>
        <v>101.10577159628427</v>
      </c>
      <c r="J37" s="733">
        <f>INDEX(규모전세지수!$43:$83,MATCH($E37,규모전세지수!$D$43:$D$83,FALSE),MATCH(J$10,규모전세지수!$1:$1,FALSE))</f>
        <v>100.95886614631469</v>
      </c>
      <c r="K37" s="734">
        <f>INDEX(규모전세지수!$43:$83,MATCH($E37,규모전세지수!$D$43:$D$83,FALSE),MATCH(K$10,규모전세지수!$1:$1,FALSE))</f>
        <v>100.47112035958625</v>
      </c>
      <c r="L37" s="732">
        <f>INDEX(규모전세지수!$84:$124,MATCH($E37,규모전세지수!$D$84:$D$124,FALSE),MATCH(L$10,규모전세지수!$1:$1,FALSE))</f>
        <v>105.01149931562533</v>
      </c>
      <c r="M37" s="733">
        <f>INDEX(규모전세지수!$84:$124,MATCH($E37,규모전세지수!$D$84:$D$124,FALSE),MATCH(M$10,규모전세지수!$1:$1,FALSE))</f>
        <v>103.96449992184363</v>
      </c>
      <c r="N37" s="734">
        <f>INDEX(규모전세지수!$84:$124,MATCH($E37,규모전세지수!$D$84:$D$124,FALSE),MATCH(N$10,규모전세지수!$1:$1,FALSE))</f>
        <v>101.26396837926819</v>
      </c>
      <c r="O37" s="732">
        <f>INDEX(규모전세지수!$125:$165,MATCH($E37,규모전세지수!$D$125:$D$165,FALSE),MATCH(O$10,규모전세지수!$1:$1,FALSE))</f>
        <v>101.70306519747353</v>
      </c>
      <c r="P37" s="733">
        <f>INDEX(규모전세지수!$125:$165,MATCH($E37,규모전세지수!$D$125:$D$165,FALSE),MATCH(P$10,규모전세지수!$1:$1,FALSE))</f>
        <v>101.5546348999279</v>
      </c>
      <c r="Q37" s="734">
        <f>INDEX(규모전세지수!$125:$165,MATCH($E37,규모전세지수!$D$125:$D$165,FALSE),MATCH(Q$10,규모전세지수!$1:$1,FALSE))</f>
        <v>100.52684180377483</v>
      </c>
      <c r="R37" s="732">
        <f>INDEX(규모전세지수!$166:$206,MATCH($E37,규모전세지수!$D$166:$D$206,FALSE),MATCH(R$10,규모전세지수!$1:$1,FALSE))</f>
        <v>101.30881967374965</v>
      </c>
      <c r="S37" s="735">
        <f>INDEX(규모전세지수!$166:$206,MATCH($E37,규모전세지수!$D$166:$D$206,FALSE),MATCH(S$10,규모전세지수!$1:$1,FALSE))</f>
        <v>101.73567664784943</v>
      </c>
      <c r="T37" s="733">
        <f>INDEX(규모전세지수!$166:$206,MATCH($E37,규모전세지수!$D$166:$D$206,FALSE),MATCH(T$10,규모전세지수!$1:$1,FALSE))</f>
        <v>100</v>
      </c>
      <c r="U37" s="1158">
        <f t="shared" si="1"/>
        <v>-0.27070073009021201</v>
      </c>
      <c r="V37" s="725">
        <f t="shared" si="2"/>
        <v>-0.9476209924349277</v>
      </c>
      <c r="W37" s="1166">
        <f t="shared" si="3"/>
        <v>0.14551020190409769</v>
      </c>
      <c r="X37" s="725">
        <f t="shared" si="4"/>
        <v>0.63167528582004362</v>
      </c>
      <c r="Y37" s="1166">
        <f t="shared" si="5"/>
        <v>1.0070739479041357</v>
      </c>
      <c r="Z37" s="725">
        <f t="shared" si="6"/>
        <v>3.700754568813025</v>
      </c>
      <c r="AA37" s="1166">
        <f t="shared" si="7"/>
        <v>0.14615807313165252</v>
      </c>
      <c r="AB37" s="725">
        <f t="shared" si="8"/>
        <v>1.1700590335809613</v>
      </c>
      <c r="AC37" s="1166">
        <f t="shared" si="9"/>
        <v>-0.4195745171846732</v>
      </c>
      <c r="AD37" s="725">
        <f t="shared" si="10"/>
        <v>1.3088196737496505</v>
      </c>
      <c r="AE37" s="1436" t="s">
        <v>1394</v>
      </c>
      <c r="AF37" s="1437"/>
      <c r="AG37" s="1438"/>
      <c r="AH37" s="639"/>
    </row>
    <row r="38" spans="1:34" s="310" customFormat="1" ht="11.25" customHeight="1">
      <c r="A38" s="630"/>
      <c r="B38" s="1470" t="s">
        <v>187</v>
      </c>
      <c r="C38" s="1456"/>
      <c r="D38" s="1456"/>
      <c r="E38" s="720">
        <v>26</v>
      </c>
      <c r="F38" s="732">
        <f>INDEX(규모전세지수!$2:$42,MATCH($E38,규모전세지수!$D$2:$D$42,FALSE),MATCH(F$10,규모전세지수!$1:$1,FALSE))</f>
        <v>102.14938323619134</v>
      </c>
      <c r="G38" s="733">
        <f>INDEX(규모전세지수!$2:$42,MATCH($E38,규모전세지수!$D$2:$D$42,FALSE),MATCH(G$10,규모전세지수!$1:$1,FALSE))</f>
        <v>101.8861228583888</v>
      </c>
      <c r="H38" s="734">
        <f>INDEX(규모전세지수!$2:$42,MATCH($E38,규모전세지수!$D$2:$D$42,FALSE),MATCH(H$10,규모전세지수!$1:$1,FALSE))</f>
        <v>99.449152021398476</v>
      </c>
      <c r="I38" s="732">
        <f>INDEX(규모전세지수!$43:$83,MATCH($E38,규모전세지수!$D$43:$D$83,FALSE),MATCH(I$10,규모전세지수!$1:$1,FALSE))</f>
        <v>102.01974814942332</v>
      </c>
      <c r="J38" s="733">
        <f>INDEX(규모전세지수!$43:$83,MATCH($E38,규모전세지수!$D$43:$D$83,FALSE),MATCH(J$10,규모전세지수!$1:$1,FALSE))</f>
        <v>101.62264213518624</v>
      </c>
      <c r="K38" s="734">
        <f>INDEX(규모전세지수!$43:$83,MATCH($E38,규모전세지수!$D$43:$D$83,FALSE),MATCH(K$10,규모전세지수!$1:$1,FALSE))</f>
        <v>99.583508126971338</v>
      </c>
      <c r="L38" s="732">
        <f>INDEX(규모전세지수!$84:$124,MATCH($E38,규모전세지수!$D$84:$D$124,FALSE),MATCH(L$10,규모전세지수!$1:$1,FALSE))</f>
        <v>100.20927118831624</v>
      </c>
      <c r="M38" s="733">
        <f>INDEX(규모전세지수!$84:$124,MATCH($E38,규모전세지수!$D$84:$D$124,FALSE),MATCH(M$10,규모전세지수!$1:$1,FALSE))</f>
        <v>99.311901012037652</v>
      </c>
      <c r="N38" s="734">
        <f>INDEX(규모전세지수!$84:$124,MATCH($E38,규모전세지수!$D$84:$D$124,FALSE),MATCH(N$10,규모전세지수!$1:$1,FALSE))</f>
        <v>99.894920239059701</v>
      </c>
      <c r="O38" s="732">
        <f>INDEX(규모전세지수!$125:$165,MATCH($E38,규모전세지수!$D$125:$D$165,FALSE),MATCH(O$10,규모전세지수!$1:$1,FALSE))</f>
        <v>98.826656858545562</v>
      </c>
      <c r="P38" s="733">
        <f>INDEX(규모전세지수!$125:$165,MATCH($E38,규모전세지수!$D$125:$D$165,FALSE),MATCH(P$10,규모전세지수!$1:$1,FALSE))</f>
        <v>98.997222305102355</v>
      </c>
      <c r="Q38" s="734">
        <f>INDEX(규모전세지수!$125:$165,MATCH($E38,규모전세지수!$D$125:$D$165,FALSE),MATCH(Q$10,규모전세지수!$1:$1,FALSE))</f>
        <v>99.305070578199889</v>
      </c>
      <c r="R38" s="732">
        <f>INDEX(규모전세지수!$166:$206,MATCH($E38,규모전세지수!$D$166:$D$206,FALSE),MATCH(R$10,규모전세지수!$1:$1,FALSE))</f>
        <v>99.248761533745878</v>
      </c>
      <c r="S38" s="735">
        <f>INDEX(규모전세지수!$166:$206,MATCH($E38,규모전세지수!$D$166:$D$206,FALSE),MATCH(S$10,규모전세지수!$1:$1,FALSE))</f>
        <v>99.394809498362775</v>
      </c>
      <c r="T38" s="733">
        <f>INDEX(규모전세지수!$166:$206,MATCH($E38,규모전세지수!$D$166:$D$206,FALSE),MATCH(T$10,규모전세지수!$1:$1,FALSE))</f>
        <v>99.806000975967265</v>
      </c>
      <c r="U38" s="1160">
        <f t="shared" si="1"/>
        <v>0.25838688372550322</v>
      </c>
      <c r="V38" s="740">
        <f t="shared" si="2"/>
        <v>2.7151877717487727</v>
      </c>
      <c r="W38" s="1167">
        <f t="shared" si="3"/>
        <v>0.39076529196004905</v>
      </c>
      <c r="X38" s="740">
        <f t="shared" si="4"/>
        <v>2.4464292012546185</v>
      </c>
      <c r="Y38" s="1167">
        <f t="shared" si="5"/>
        <v>0.90358775447245687</v>
      </c>
      <c r="Z38" s="740">
        <f t="shared" si="6"/>
        <v>0.31468161594629951</v>
      </c>
      <c r="AA38" s="1167">
        <f t="shared" si="7"/>
        <v>-0.17229316397496808</v>
      </c>
      <c r="AB38" s="740">
        <f t="shared" si="8"/>
        <v>-0.48176162291490021</v>
      </c>
      <c r="AC38" s="1167">
        <f t="shared" si="9"/>
        <v>-0.14693721468352905</v>
      </c>
      <c r="AD38" s="740">
        <f t="shared" si="10"/>
        <v>-0.55832258258254885</v>
      </c>
      <c r="AE38" s="1425" t="s">
        <v>306</v>
      </c>
      <c r="AF38" s="1439"/>
      <c r="AG38" s="1440"/>
      <c r="AH38" s="639"/>
    </row>
    <row r="39" spans="1:34" s="310" customFormat="1" ht="12.6" customHeight="1">
      <c r="A39" s="1476" t="s">
        <v>790</v>
      </c>
      <c r="B39" s="1476"/>
      <c r="C39" s="1476"/>
      <c r="D39" s="1476"/>
      <c r="E39" s="714">
        <v>27</v>
      </c>
      <c r="F39" s="715">
        <f>INDEX(규모전세지수!$2:$42,MATCH($E39,규모전세지수!$D$2:$D$42,FALSE),MATCH(F$10,규모전세지수!$1:$1,FALSE))</f>
        <v>105.3839106231277</v>
      </c>
      <c r="G39" s="716">
        <f>INDEX(규모전세지수!$2:$42,MATCH($E39,규모전세지수!$D$2:$D$42,FALSE),MATCH(G$10,규모전세지수!$1:$1,FALSE))</f>
        <v>104.78120753075967</v>
      </c>
      <c r="H39" s="717">
        <f>INDEX(규모전세지수!$2:$42,MATCH($E39,규모전세지수!$D$2:$D$42,FALSE),MATCH(H$10,규모전세지수!$1:$1,FALSE))</f>
        <v>100.29437177068105</v>
      </c>
      <c r="I39" s="715">
        <f>INDEX(규모전세지수!$43:$83,MATCH($E39,규모전세지수!$D$43:$D$83,FALSE),MATCH(I$10,규모전세지수!$1:$1,FALSE))</f>
        <v>106.98820816751575</v>
      </c>
      <c r="J39" s="716">
        <f>INDEX(규모전세지수!$43:$83,MATCH($E39,규모전세지수!$D$43:$D$83,FALSE),MATCH(J$10,규모전세지수!$1:$1,FALSE))</f>
        <v>106.23354444804359</v>
      </c>
      <c r="K39" s="717">
        <f>INDEX(규모전세지수!$43:$83,MATCH($E39,규모전세지수!$D$43:$D$83,FALSE),MATCH(K$10,규모전세지수!$1:$1,FALSE))</f>
        <v>100.55304196659205</v>
      </c>
      <c r="L39" s="715">
        <f>INDEX(규모전세지수!$84:$124,MATCH($E39,규모전세지수!$D$84:$D$124,FALSE),MATCH(L$10,규모전세지수!$1:$1,FALSE))</f>
        <v>105.42540955619258</v>
      </c>
      <c r="M39" s="716">
        <f>INDEX(규모전세지수!$84:$124,MATCH($E39,규모전세지수!$D$84:$D$124,FALSE),MATCH(M$10,규모전세지수!$1:$1,FALSE))</f>
        <v>104.69517793333483</v>
      </c>
      <c r="N39" s="717">
        <f>INDEX(규모전세지수!$84:$124,MATCH($E39,규모전세지수!$D$84:$D$124,FALSE),MATCH(N$10,규모전세지수!$1:$1,FALSE))</f>
        <v>100.57011547703371</v>
      </c>
      <c r="O39" s="715">
        <f>INDEX(규모전세지수!$125:$165,MATCH($E39,규모전세지수!$D$125:$D$165,FALSE),MATCH(O$10,규모전세지수!$1:$1,FALSE))</f>
        <v>104.13978992857918</v>
      </c>
      <c r="P39" s="716">
        <f>INDEX(규모전세지수!$125:$165,MATCH($E39,규모전세지수!$D$125:$D$165,FALSE),MATCH(P$10,규모전세지수!$1:$1,FALSE))</f>
        <v>103.43244225266413</v>
      </c>
      <c r="Q39" s="717">
        <f>INDEX(규모전세지수!$125:$165,MATCH($E39,규모전세지수!$D$125:$D$165,FALSE),MATCH(Q$10,규모전세지수!$1:$1,FALSE))</f>
        <v>100.64872989285263</v>
      </c>
      <c r="R39" s="715">
        <f>INDEX(규모전세지수!$166:$206,MATCH($E39,규모전세지수!$D$166:$D$206,FALSE),MATCH(R$10,규모전세지수!$1:$1,FALSE))</f>
        <v>105.40468758223165</v>
      </c>
      <c r="S39" s="718">
        <f>INDEX(규모전세지수!$166:$206,MATCH($E39,규모전세지수!$D$166:$D$206,FALSE),MATCH(S$10,규모전세지수!$1:$1,FALSE))</f>
        <v>104.60819978083759</v>
      </c>
      <c r="T39" s="716">
        <f>INDEX(규모전세지수!$166:$206,MATCH($E39,규모전세지수!$D$166:$D$206,FALSE),MATCH(T$10,규모전세지수!$1:$1,FALSE))</f>
        <v>101.17789498308554</v>
      </c>
      <c r="U39" s="1157">
        <f t="shared" si="1"/>
        <v>0.57520151425158872</v>
      </c>
      <c r="V39" s="719">
        <f t="shared" si="2"/>
        <v>5.0746006606269711</v>
      </c>
      <c r="W39" s="1163">
        <f t="shared" si="3"/>
        <v>0.71038175690472105</v>
      </c>
      <c r="X39" s="719">
        <f t="shared" si="4"/>
        <v>6.3997727717295172</v>
      </c>
      <c r="Y39" s="1163">
        <f t="shared" si="5"/>
        <v>0.69748353006546804</v>
      </c>
      <c r="Z39" s="719">
        <f t="shared" si="6"/>
        <v>4.8277702139733814</v>
      </c>
      <c r="AA39" s="1163">
        <f t="shared" si="7"/>
        <v>0.68387409260544096</v>
      </c>
      <c r="AB39" s="719">
        <f t="shared" si="8"/>
        <v>3.4685584601445107</v>
      </c>
      <c r="AC39" s="1163">
        <f t="shared" si="9"/>
        <v>0.76140092560885719</v>
      </c>
      <c r="AD39" s="719">
        <f t="shared" si="10"/>
        <v>4.1775850346093213</v>
      </c>
      <c r="AE39" s="1374" t="s">
        <v>278</v>
      </c>
      <c r="AF39" s="1375"/>
      <c r="AG39" s="1375"/>
      <c r="AH39" s="1375"/>
    </row>
    <row r="40" spans="1:34" s="310" customFormat="1" ht="12.6" customHeight="1">
      <c r="A40" s="1476" t="s">
        <v>789</v>
      </c>
      <c r="B40" s="1476"/>
      <c r="C40" s="1476"/>
      <c r="D40" s="1476"/>
      <c r="E40" s="720">
        <v>28</v>
      </c>
      <c r="F40" s="715">
        <f>INDEX(규모전세지수!$2:$42,MATCH($E40,규모전세지수!$D$2:$D$42,FALSE),MATCH(F$10,규모전세지수!$1:$1,FALSE))</f>
        <v>102.94952367452761</v>
      </c>
      <c r="G40" s="716">
        <f>INDEX(규모전세지수!$2:$42,MATCH($E40,규모전세지수!$D$2:$D$42,FALSE),MATCH(G$10,규모전세지수!$1:$1,FALSE))</f>
        <v>102.80626117208074</v>
      </c>
      <c r="H40" s="717">
        <f>INDEX(규모전세지수!$2:$42,MATCH($E40,규모전세지수!$D$2:$D$42,FALSE),MATCH(H$10,규모전세지수!$1:$1,FALSE))</f>
        <v>100.41796815388717</v>
      </c>
      <c r="I40" s="715">
        <f>INDEX(규모전세지수!$43:$83,MATCH($E40,규모전세지수!$D$43:$D$83,FALSE),MATCH(I$10,규모전세지수!$1:$1,FALSE))</f>
        <v>101.93496857854237</v>
      </c>
      <c r="J40" s="716">
        <f>INDEX(규모전세지수!$43:$83,MATCH($E40,규모전세지수!$D$43:$D$83,FALSE),MATCH(J$10,규모전세지수!$1:$1,FALSE))</f>
        <v>101.83608045600619</v>
      </c>
      <c r="K40" s="717">
        <f>INDEX(규모전세지수!$43:$83,MATCH($E40,규모전세지수!$D$43:$D$83,FALSE),MATCH(K$10,규모전세지수!$1:$1,FALSE))</f>
        <v>100.21964958625202</v>
      </c>
      <c r="L40" s="715">
        <f>INDEX(규모전세지수!$84:$124,MATCH($E40,규모전세지수!$D$84:$D$124,FALSE),MATCH(L$10,규모전세지수!$1:$1,FALSE))</f>
        <v>101.13374983278436</v>
      </c>
      <c r="M40" s="716">
        <f>INDEX(규모전세지수!$84:$124,MATCH($E40,규모전세지수!$D$84:$D$124,FALSE),MATCH(M$10,규모전세지수!$1:$1,FALSE))</f>
        <v>101.13374983278436</v>
      </c>
      <c r="N40" s="717">
        <f>INDEX(규모전세지수!$84:$124,MATCH($E40,규모전세지수!$D$84:$D$124,FALSE),MATCH(N$10,규모전세지수!$1:$1,FALSE))</f>
        <v>100.72273548361268</v>
      </c>
      <c r="O40" s="715">
        <f>INDEX(규모전세지수!$125:$165,MATCH($E40,규모전세지수!$D$125:$D$165,FALSE),MATCH(O$10,규모전세지수!$1:$1,FALSE))</f>
        <v>100.79643009577661</v>
      </c>
      <c r="P40" s="716">
        <f>INDEX(규모전세지수!$125:$165,MATCH($E40,규모전세지수!$D$125:$D$165,FALSE),MATCH(P$10,규모전세지수!$1:$1,FALSE))</f>
        <v>100.79643009577661</v>
      </c>
      <c r="Q40" s="717">
        <f>INDEX(규모전세지수!$125:$165,MATCH($E40,규모전세지수!$D$125:$D$165,FALSE),MATCH(Q$10,규모전세지수!$1:$1,FALSE))</f>
        <v>100.08948417021462</v>
      </c>
      <c r="R40" s="715">
        <f>INDEX(규모전세지수!$166:$206,MATCH($E40,규모전세지수!$D$166:$D$206,FALSE),MATCH(R$10,규모전세지수!$1:$1,FALSE))</f>
        <v>99.729737022262043</v>
      </c>
      <c r="S40" s="718">
        <f>INDEX(규모전세지수!$166:$206,MATCH($E40,규모전세지수!$D$166:$D$206,FALSE),MATCH(S$10,규모전세지수!$1:$1,FALSE))</f>
        <v>99.729737022262043</v>
      </c>
      <c r="T40" s="716">
        <f>INDEX(규모전세지수!$166:$206,MATCH($E40,규모전세지수!$D$166:$D$206,FALSE),MATCH(T$10,규모전세지수!$1:$1,FALSE))</f>
        <v>100.01779120103976</v>
      </c>
      <c r="U40" s="1157">
        <f t="shared" si="1"/>
        <v>0.13935192352445558</v>
      </c>
      <c r="V40" s="719">
        <f t="shared" si="2"/>
        <v>2.5210184662977086</v>
      </c>
      <c r="W40" s="1163">
        <f t="shared" si="3"/>
        <v>9.7105193064561668E-2</v>
      </c>
      <c r="X40" s="719">
        <f t="shared" si="4"/>
        <v>1.7115595588009791</v>
      </c>
      <c r="Y40" s="1163">
        <f t="shared" si="5"/>
        <v>0</v>
      </c>
      <c r="Z40" s="719">
        <f t="shared" si="6"/>
        <v>0.40806511776931842</v>
      </c>
      <c r="AA40" s="1163">
        <f t="shared" si="7"/>
        <v>0</v>
      </c>
      <c r="AB40" s="719">
        <f t="shared" si="8"/>
        <v>0.70631388644160076</v>
      </c>
      <c r="AC40" s="1163">
        <f t="shared" si="9"/>
        <v>0</v>
      </c>
      <c r="AD40" s="719">
        <f t="shared" si="10"/>
        <v>-0.28800293959573287</v>
      </c>
      <c r="AE40" s="1374" t="s">
        <v>277</v>
      </c>
      <c r="AF40" s="1375"/>
      <c r="AG40" s="1375"/>
      <c r="AH40" s="1375"/>
    </row>
    <row r="41" spans="1:34" s="310" customFormat="1" ht="12.6" customHeight="1">
      <c r="A41" s="1476" t="s">
        <v>791</v>
      </c>
      <c r="B41" s="1476"/>
      <c r="C41" s="1476"/>
      <c r="D41" s="1476"/>
      <c r="E41" s="714">
        <v>29</v>
      </c>
      <c r="F41" s="715">
        <f>INDEX(규모전세지수!$2:$42,MATCH($E41,규모전세지수!$D$2:$D$42,FALSE),MATCH(F$10,규모전세지수!$1:$1,FALSE))</f>
        <v>111.31247252555521</v>
      </c>
      <c r="G41" s="716">
        <f>INDEX(규모전세지수!$2:$42,MATCH($E41,규모전세지수!$D$2:$D$42,FALSE),MATCH(G$10,규모전세지수!$1:$1,FALSE))</f>
        <v>110.19562006150012</v>
      </c>
      <c r="H41" s="717">
        <f>INDEX(규모전세지수!$2:$42,MATCH($E41,규모전세지수!$D$2:$D$42,FALSE),MATCH(H$10,규모전세지수!$1:$1,FALSE))</f>
        <v>101.12470374495861</v>
      </c>
      <c r="I41" s="715">
        <f>INDEX(규모전세지수!$43:$83,MATCH($E41,규모전세지수!$D$43:$D$83,FALSE),MATCH(I$10,규모전세지수!$1:$1,FALSE))</f>
        <v>110.83407265817316</v>
      </c>
      <c r="J41" s="716">
        <f>INDEX(규모전세지수!$43:$83,MATCH($E41,규모전세지수!$D$43:$D$83,FALSE),MATCH(J$10,규모전세지수!$1:$1,FALSE))</f>
        <v>109.73040645208786</v>
      </c>
      <c r="K41" s="717">
        <f>INDEX(규모전세지수!$43:$83,MATCH($E41,규모전세지수!$D$43:$D$83,FALSE),MATCH(K$10,규모전세지수!$1:$1,FALSE))</f>
        <v>101.01026741086423</v>
      </c>
      <c r="L41" s="715">
        <f>INDEX(규모전세지수!$84:$124,MATCH($E41,규모전세지수!$D$84:$D$124,FALSE),MATCH(L$10,규모전세지수!$1:$1,FALSE))</f>
        <v>108.18434792494918</v>
      </c>
      <c r="M41" s="716">
        <f>INDEX(규모전세지수!$84:$124,MATCH($E41,규모전세지수!$D$84:$D$124,FALSE),MATCH(M$10,규모전세지수!$1:$1,FALSE))</f>
        <v>106.01133965384311</v>
      </c>
      <c r="N41" s="717">
        <f>INDEX(규모전세지수!$84:$124,MATCH($E41,규모전세지수!$D$84:$D$124,FALSE),MATCH(N$10,규모전세지수!$1:$1,FALSE))</f>
        <v>102.06349426683343</v>
      </c>
      <c r="O41" s="715">
        <f>INDEX(규모전세지수!$125:$165,MATCH($E41,규모전세지수!$D$125:$D$165,FALSE),MATCH(O$10,규모전세지수!$1:$1,FALSE))</f>
        <v>106.8331321478916</v>
      </c>
      <c r="P41" s="716">
        <f>INDEX(규모전세지수!$125:$165,MATCH($E41,규모전세지수!$D$125:$D$165,FALSE),MATCH(P$10,규모전세지수!$1:$1,FALSE))</f>
        <v>105.89481351515415</v>
      </c>
      <c r="Q41" s="717">
        <f>INDEX(규모전세지수!$125:$165,MATCH($E41,규모전세지수!$D$125:$D$165,FALSE),MATCH(Q$10,규모전세지수!$1:$1,FALSE))</f>
        <v>100.18286125855502</v>
      </c>
      <c r="R41" s="715">
        <f>INDEX(규모전세지수!$166:$206,MATCH($E41,규모전세지수!$D$166:$D$206,FALSE),MATCH(R$10,규모전세지수!$1:$1,FALSE))</f>
        <v>102.15104557899903</v>
      </c>
      <c r="S41" s="718">
        <f>INDEX(규모전세지수!$166:$206,MATCH($E41,규모전세지수!$D$166:$D$206,FALSE),MATCH(S$10,규모전세지수!$1:$1,FALSE))</f>
        <v>102.15104557899903</v>
      </c>
      <c r="T41" s="716">
        <f>INDEX(규모전세지수!$166:$206,MATCH($E41,규모전세지수!$D$166:$D$206,FALSE),MATCH(T$10,규모전세지수!$1:$1,FALSE))</f>
        <v>100.26970349268025</v>
      </c>
      <c r="U41" s="1157">
        <f t="shared" si="1"/>
        <v>1.013518017714099</v>
      </c>
      <c r="V41" s="719">
        <f t="shared" si="2"/>
        <v>10.074460941107578</v>
      </c>
      <c r="W41" s="1163">
        <f t="shared" si="3"/>
        <v>1.0057979750281776</v>
      </c>
      <c r="X41" s="719">
        <f t="shared" si="4"/>
        <v>9.7255511732783795</v>
      </c>
      <c r="Y41" s="1163">
        <f t="shared" si="5"/>
        <v>2.0497885209276312</v>
      </c>
      <c r="Z41" s="719">
        <f t="shared" si="6"/>
        <v>5.9971037657337911</v>
      </c>
      <c r="AA41" s="1163">
        <f t="shared" si="7"/>
        <v>0.88608554242666226</v>
      </c>
      <c r="AB41" s="719">
        <f t="shared" si="8"/>
        <v>6.6381323170370932</v>
      </c>
      <c r="AC41" s="1163">
        <f t="shared" si="9"/>
        <v>0</v>
      </c>
      <c r="AD41" s="719">
        <f t="shared" si="10"/>
        <v>1.8762816890708356</v>
      </c>
      <c r="AE41" s="1374" t="s">
        <v>280</v>
      </c>
      <c r="AF41" s="1375"/>
      <c r="AG41" s="1375"/>
      <c r="AH41" s="1375"/>
    </row>
    <row r="42" spans="1:34" s="310" customFormat="1" ht="12.6" customHeight="1">
      <c r="A42" s="1476" t="s">
        <v>792</v>
      </c>
      <c r="B42" s="1476"/>
      <c r="C42" s="1476"/>
      <c r="D42" s="1476"/>
      <c r="E42" s="720">
        <v>30</v>
      </c>
      <c r="F42" s="715">
        <f>INDEX(규모전세지수!$2:$42,MATCH($E42,규모전세지수!$D$2:$D$42,FALSE),MATCH(F$10,규모전세지수!$1:$1,FALSE))</f>
        <v>101.94482303651856</v>
      </c>
      <c r="G42" s="716">
        <f>INDEX(규모전세지수!$2:$42,MATCH($E42,규모전세지수!$D$2:$D$42,FALSE),MATCH(G$10,규모전세지수!$1:$1,FALSE))</f>
        <v>101.89936477431519</v>
      </c>
      <c r="H42" s="717">
        <f>INDEX(규모전세지수!$2:$42,MATCH($E42,규모전세지수!$D$2:$D$42,FALSE),MATCH(H$10,규모전세지수!$1:$1,FALSE))</f>
        <v>100.41399909087285</v>
      </c>
      <c r="I42" s="715">
        <f>INDEX(규모전세지수!$43:$83,MATCH($E42,규모전세지수!$D$43:$D$83,FALSE),MATCH(I$10,규모전세지수!$1:$1,FALSE))</f>
        <v>101.99805591119771</v>
      </c>
      <c r="J42" s="716">
        <f>INDEX(규모전세지수!$43:$83,MATCH($E42,규모전세지수!$D$43:$D$83,FALSE),MATCH(J$10,규모전세지수!$1:$1,FALSE))</f>
        <v>101.81606374552021</v>
      </c>
      <c r="K42" s="717">
        <f>INDEX(규모전세지수!$43:$83,MATCH($E42,규모전세지수!$D$43:$D$83,FALSE),MATCH(K$10,규모전세지수!$1:$1,FALSE))</f>
        <v>100.24371159281273</v>
      </c>
      <c r="L42" s="715">
        <f>INDEX(규모전세지수!$84:$124,MATCH($E42,규모전세지수!$D$84:$D$124,FALSE),MATCH(L$10,규모전세지수!$1:$1,FALSE))</f>
        <v>101.19508362010711</v>
      </c>
      <c r="M42" s="716">
        <f>INDEX(규모전세지수!$84:$124,MATCH($E42,규모전세지수!$D$84:$D$124,FALSE),MATCH(M$10,규모전세지수!$1:$1,FALSE))</f>
        <v>100.79104017700624</v>
      </c>
      <c r="N42" s="717">
        <f>INDEX(규모전세지수!$84:$124,MATCH($E42,규모전세지수!$D$84:$D$124,FALSE),MATCH(N$10,규모전세지수!$1:$1,FALSE))</f>
        <v>100</v>
      </c>
      <c r="O42" s="715">
        <f>INDEX(규모전세지수!$125:$165,MATCH($E42,규모전세지수!$D$125:$D$165,FALSE),MATCH(O$10,규모전세지수!$1:$1,FALSE))</f>
        <v>104.07723093590103</v>
      </c>
      <c r="P42" s="716">
        <f>INDEX(규모전세지수!$125:$165,MATCH($E42,규모전세지수!$D$125:$D$165,FALSE),MATCH(P$10,규모전세지수!$1:$1,FALSE))</f>
        <v>103.85782118172955</v>
      </c>
      <c r="Q42" s="717">
        <f>INDEX(규모전세지수!$125:$165,MATCH($E42,규모전세지수!$D$125:$D$165,FALSE),MATCH(Q$10,규모전세지수!$1:$1,FALSE))</f>
        <v>100.0049705630891</v>
      </c>
      <c r="R42" s="715">
        <f>INDEX(규모전세지수!$166:$206,MATCH($E42,규모전세지수!$D$166:$D$206,FALSE),MATCH(R$10,규모전세지수!$1:$1,FALSE))</f>
        <v>101.5867118184653</v>
      </c>
      <c r="S42" s="718">
        <f>INDEX(규모전세지수!$166:$206,MATCH($E42,규모전세지수!$D$166:$D$206,FALSE),MATCH(S$10,규모전세지수!$1:$1,FALSE))</f>
        <v>101.35776107859225</v>
      </c>
      <c r="T42" s="716">
        <f>INDEX(규모전세지수!$166:$206,MATCH($E42,규모전세지수!$D$166:$D$206,FALSE),MATCH(T$10,규모전세지수!$1:$1,FALSE))</f>
        <v>99.659869193381326</v>
      </c>
      <c r="U42" s="1157">
        <f t="shared" si="1"/>
        <v>4.4610937765954262E-2</v>
      </c>
      <c r="V42" s="719">
        <f t="shared" si="2"/>
        <v>1.524512477847173</v>
      </c>
      <c r="W42" s="1163">
        <f t="shared" si="3"/>
        <v>0.17874602394016836</v>
      </c>
      <c r="X42" s="719">
        <f t="shared" si="4"/>
        <v>1.75007917255805</v>
      </c>
      <c r="Y42" s="1163">
        <f t="shared" si="5"/>
        <v>0.40087238150465776</v>
      </c>
      <c r="Z42" s="719">
        <f t="shared" si="6"/>
        <v>1.195083620107118</v>
      </c>
      <c r="AA42" s="1163">
        <f t="shared" si="7"/>
        <v>0.21125973150115662</v>
      </c>
      <c r="AB42" s="719">
        <f t="shared" si="8"/>
        <v>4.0720579686015723</v>
      </c>
      <c r="AC42" s="1163">
        <f t="shared" si="9"/>
        <v>0.22588377785448532</v>
      </c>
      <c r="AD42" s="719">
        <f t="shared" si="10"/>
        <v>1.9334187779687984</v>
      </c>
      <c r="AE42" s="1374" t="s">
        <v>279</v>
      </c>
      <c r="AF42" s="1375"/>
      <c r="AG42" s="1375"/>
      <c r="AH42" s="1375"/>
    </row>
    <row r="43" spans="1:34" s="310" customFormat="1" ht="12.6" customHeight="1">
      <c r="A43" s="1476" t="s">
        <v>1379</v>
      </c>
      <c r="B43" s="1476"/>
      <c r="C43" s="1476"/>
      <c r="D43" s="1476"/>
      <c r="E43" s="714">
        <v>31</v>
      </c>
      <c r="F43" s="715">
        <f>INDEX(규모전세지수!$2:$42,MATCH($E43,규모전세지수!$D$2:$D$42,FALSE),MATCH(F$10,규모전세지수!$1:$1,FALSE))</f>
        <v>118.57823572917061</v>
      </c>
      <c r="G43" s="716">
        <f>INDEX(규모전세지수!$2:$42,MATCH($E43,규모전세지수!$D$2:$D$42,FALSE),MATCH(G$10,규모전세지수!$1:$1,FALSE))</f>
        <v>117.27804630045399</v>
      </c>
      <c r="H43" s="717">
        <f>INDEX(규모전세지수!$2:$42,MATCH($E43,규모전세지수!$D$2:$D$42,FALSE),MATCH(H$10,규모전세지수!$1:$1,FALSE))</f>
        <v>102.231977810999</v>
      </c>
      <c r="I43" s="715">
        <f>INDEX(규모전세지수!$43:$83,MATCH($E43,규모전세지수!$D$43:$D$83,FALSE),MATCH(I$10,규모전세지수!$1:$1,FALSE))</f>
        <v>117.69655072767762</v>
      </c>
      <c r="J43" s="716">
        <f>INDEX(규모전세지수!$43:$83,MATCH($E43,규모전세지수!$D$43:$D$83,FALSE),MATCH(J$10,규모전세지수!$1:$1,FALSE))</f>
        <v>115.8880963643806</v>
      </c>
      <c r="K43" s="717">
        <f>INDEX(규모전세지수!$43:$83,MATCH($E43,규모전세지수!$D$43:$D$83,FALSE),MATCH(K$10,규모전세지수!$1:$1,FALSE))</f>
        <v>103.33520682567223</v>
      </c>
      <c r="L43" s="744"/>
      <c r="M43" s="745"/>
      <c r="N43" s="746"/>
      <c r="O43" s="715">
        <f>INDEX(규모전세지수!$125:$165,MATCH($E43,규모전세지수!$D$125:$D$165,FALSE),MATCH(O$10,규모전세지수!$1:$1,FALSE))</f>
        <v>107.67656223393833</v>
      </c>
      <c r="P43" s="716">
        <f>INDEX(규모전세지수!$125:$165,MATCH($E43,규모전세지수!$D$125:$D$165,FALSE),MATCH(P$10,규모전세지수!$1:$1,FALSE))</f>
        <v>106.83147753839739</v>
      </c>
      <c r="Q43" s="717">
        <f>INDEX(규모전세지수!$125:$165,MATCH($E43,규모전세지수!$D$125:$D$165,FALSE),MATCH(Q$10,규모전세지수!$1:$1,FALSE))</f>
        <v>100.49507371194886</v>
      </c>
      <c r="R43" s="744"/>
      <c r="S43" s="745"/>
      <c r="T43" s="746"/>
      <c r="U43" s="1157">
        <f t="shared" si="1"/>
        <v>1.1086383766878871</v>
      </c>
      <c r="V43" s="719">
        <f t="shared" si="2"/>
        <v>15.989378537106758</v>
      </c>
      <c r="W43" s="1163">
        <f t="shared" si="3"/>
        <v>1.5605177926219405</v>
      </c>
      <c r="X43" s="719">
        <f t="shared" si="4"/>
        <v>13.897822768413427</v>
      </c>
      <c r="Y43" s="1170"/>
      <c r="Z43" s="747"/>
      <c r="AA43" s="1163">
        <f t="shared" si="7"/>
        <v>0.79104465744863628</v>
      </c>
      <c r="AB43" s="719">
        <f t="shared" si="8"/>
        <v>7.1461100099034836</v>
      </c>
      <c r="AC43" s="1170"/>
      <c r="AD43" s="747"/>
      <c r="AE43" s="1374" t="s">
        <v>1376</v>
      </c>
      <c r="AF43" s="1375"/>
      <c r="AG43" s="1375"/>
      <c r="AH43" s="1375"/>
    </row>
    <row r="44" spans="1:34" s="310" customFormat="1" ht="12.6" customHeight="1">
      <c r="A44" s="1474" t="s">
        <v>793</v>
      </c>
      <c r="B44" s="1474"/>
      <c r="C44" s="1474"/>
      <c r="D44" s="1474"/>
      <c r="E44" s="720">
        <v>32</v>
      </c>
      <c r="F44" s="715">
        <f>INDEX(규모전세지수!$2:$42,MATCH($E44,규모전세지수!$D$2:$D$42,FALSE),MATCH(F$10,규모전세지수!$1:$1,FALSE))</f>
        <v>100.99609806771386</v>
      </c>
      <c r="G44" s="716">
        <f>INDEX(규모전세지수!$2:$42,MATCH($E44,규모전세지수!$D$2:$D$42,FALSE),MATCH(G$10,규모전세지수!$1:$1,FALSE))</f>
        <v>100.98838926485558</v>
      </c>
      <c r="H44" s="717">
        <f>INDEX(규모전세지수!$2:$42,MATCH($E44,규모전세지수!$D$2:$D$42,FALSE),MATCH(H$10,규모전세지수!$1:$1,FALSE))</f>
        <v>100.12327469081323</v>
      </c>
      <c r="I44" s="715">
        <f>INDEX(규모전세지수!$43:$83,MATCH($E44,규모전세지수!$D$43:$D$83,FALSE),MATCH(I$10,규모전세지수!$1:$1,FALSE))</f>
        <v>100.76263254096725</v>
      </c>
      <c r="J44" s="716">
        <f>INDEX(규모전세지수!$43:$83,MATCH($E44,규모전세지수!$D$43:$D$83,FALSE),MATCH(J$10,규모전세지수!$1:$1,FALSE))</f>
        <v>100.70534886336624</v>
      </c>
      <c r="K44" s="717">
        <f>INDEX(규모전세지수!$43:$83,MATCH($E44,규모전세지수!$D$43:$D$83,FALSE),MATCH(K$10,규모전세지수!$1:$1,FALSE))</f>
        <v>99.989791435973331</v>
      </c>
      <c r="L44" s="715">
        <f>INDEX(규모전세지수!$84:$124,MATCH($E44,규모전세지수!$D$84:$D$124,FALSE),MATCH(L$10,규모전세지수!$1:$1,FALSE))</f>
        <v>99.855047624674171</v>
      </c>
      <c r="M44" s="716">
        <f>INDEX(규모전세지수!$84:$124,MATCH($E44,규모전세지수!$D$84:$D$124,FALSE),MATCH(M$10,규모전세지수!$1:$1,FALSE))</f>
        <v>99.855047624674171</v>
      </c>
      <c r="N44" s="717">
        <f>INDEX(규모전세지수!$84:$124,MATCH($E44,규모전세지수!$D$84:$D$124,FALSE),MATCH(N$10,규모전세지수!$1:$1,FALSE))</f>
        <v>99.892564649388419</v>
      </c>
      <c r="O44" s="715">
        <f>INDEX(규모전세지수!$125:$165,MATCH($E44,규모전세지수!$D$125:$D$165,FALSE),MATCH(O$10,규모전세지수!$1:$1,FALSE))</f>
        <v>99.95475189917596</v>
      </c>
      <c r="P44" s="716">
        <f>INDEX(규모전세지수!$125:$165,MATCH($E44,규모전세지수!$D$125:$D$165,FALSE),MATCH(P$10,규모전세지수!$1:$1,FALSE))</f>
        <v>99.78524511026464</v>
      </c>
      <c r="Q44" s="717">
        <f>INDEX(규모전세지수!$125:$165,MATCH($E44,규모전세지수!$D$125:$D$165,FALSE),MATCH(Q$10,규모전세지수!$1:$1,FALSE))</f>
        <v>100.24680107652763</v>
      </c>
      <c r="R44" s="715">
        <f>INDEX(규모전세지수!$166:$206,MATCH($E44,규모전세지수!$D$166:$D$206,FALSE),MATCH(R$10,규모전세지수!$1:$1,FALSE))</f>
        <v>99.504785525724287</v>
      </c>
      <c r="S44" s="718">
        <f>INDEX(규모전세지수!$166:$206,MATCH($E44,규모전세지수!$D$166:$D$206,FALSE),MATCH(S$10,규모전세지수!$1:$1,FALSE))</f>
        <v>99.504785525724287</v>
      </c>
      <c r="T44" s="716">
        <f>INDEX(규모전세지수!$166:$206,MATCH($E44,규모전세지수!$D$166:$D$206,FALSE),MATCH(T$10,규모전세지수!$1:$1,FALSE))</f>
        <v>100</v>
      </c>
      <c r="U44" s="1157">
        <f t="shared" si="1"/>
        <v>7.6333555910634843E-3</v>
      </c>
      <c r="V44" s="719">
        <f t="shared" si="2"/>
        <v>0.87174873134738817</v>
      </c>
      <c r="W44" s="1163">
        <f t="shared" si="3"/>
        <v>5.6882457831242128E-2</v>
      </c>
      <c r="X44" s="719">
        <f t="shared" si="4"/>
        <v>0.77292000902791091</v>
      </c>
      <c r="Y44" s="1163">
        <f t="shared" si="5"/>
        <v>0</v>
      </c>
      <c r="Z44" s="719">
        <f t="shared" si="6"/>
        <v>-3.7557374611341121E-2</v>
      </c>
      <c r="AA44" s="1163">
        <f t="shared" si="7"/>
        <v>0.16987159647101624</v>
      </c>
      <c r="AB44" s="719">
        <f t="shared" si="8"/>
        <v>-0.29133017135252182</v>
      </c>
      <c r="AC44" s="1163">
        <f t="shared" si="9"/>
        <v>0</v>
      </c>
      <c r="AD44" s="719">
        <f t="shared" si="10"/>
        <v>-0.49521447427571808</v>
      </c>
      <c r="AE44" s="1422" t="s">
        <v>281</v>
      </c>
      <c r="AF44" s="1421"/>
      <c r="AG44" s="1421"/>
      <c r="AH44" s="1421"/>
    </row>
    <row r="45" spans="1:34" s="310" customFormat="1" ht="12.6" customHeight="1">
      <c r="A45" s="1474" t="s">
        <v>794</v>
      </c>
      <c r="B45" s="1474"/>
      <c r="C45" s="1474"/>
      <c r="D45" s="1474"/>
      <c r="E45" s="714">
        <v>33</v>
      </c>
      <c r="F45" s="715">
        <f>INDEX(규모전세지수!$2:$42,MATCH($E45,규모전세지수!$D$2:$D$42,FALSE),MATCH(F$10,규모전세지수!$1:$1,FALSE))</f>
        <v>102.62020523579301</v>
      </c>
      <c r="G45" s="716">
        <f>INDEX(규모전세지수!$2:$42,MATCH($E45,규모전세지수!$D$2:$D$42,FALSE),MATCH(G$10,규모전세지수!$1:$1,FALSE))</f>
        <v>102.3015366911763</v>
      </c>
      <c r="H45" s="717">
        <f>INDEX(규모전세지수!$2:$42,MATCH($E45,규모전세지수!$D$2:$D$42,FALSE),MATCH(H$10,규모전세지수!$1:$1,FALSE))</f>
        <v>100.37292217947922</v>
      </c>
      <c r="I45" s="715">
        <f>INDEX(규모전세지수!$43:$83,MATCH($E45,규모전세지수!$D$43:$D$83,FALSE),MATCH(I$10,규모전세지수!$1:$1,FALSE))</f>
        <v>101.59751879488965</v>
      </c>
      <c r="J45" s="716">
        <f>INDEX(규모전세지수!$43:$83,MATCH($E45,규모전세지수!$D$43:$D$83,FALSE),MATCH(J$10,규모전세지수!$1:$1,FALSE))</f>
        <v>101.36301919101976</v>
      </c>
      <c r="K45" s="717">
        <f>INDEX(규모전세지수!$43:$83,MATCH($E45,규모전세지수!$D$43:$D$83,FALSE),MATCH(K$10,규모전세지수!$1:$1,FALSE))</f>
        <v>100.15589420276265</v>
      </c>
      <c r="L45" s="715">
        <f>INDEX(규모전세지수!$84:$124,MATCH($E45,규모전세지수!$D$84:$D$124,FALSE),MATCH(L$10,규모전세지수!$1:$1,FALSE))</f>
        <v>100.44237385707386</v>
      </c>
      <c r="M45" s="716">
        <f>INDEX(규모전세지수!$84:$124,MATCH($E45,규모전세지수!$D$84:$D$124,FALSE),MATCH(M$10,규모전세지수!$1:$1,FALSE))</f>
        <v>100.12575013356557</v>
      </c>
      <c r="N45" s="717">
        <f>INDEX(규모전세지수!$84:$124,MATCH($E45,규모전세지수!$D$84:$D$124,FALSE),MATCH(N$10,규모전세지수!$1:$1,FALSE))</f>
        <v>100</v>
      </c>
      <c r="O45" s="715">
        <f>INDEX(규모전세지수!$125:$165,MATCH($E45,규모전세지수!$D$125:$D$165,FALSE),MATCH(O$10,규모전세지수!$1:$1,FALSE))</f>
        <v>99.977514027315834</v>
      </c>
      <c r="P45" s="716">
        <f>INDEX(규모전세지수!$125:$165,MATCH($E45,규모전세지수!$D$125:$D$165,FALSE),MATCH(P$10,규모전세지수!$1:$1,FALSE))</f>
        <v>100.21220832130223</v>
      </c>
      <c r="Q45" s="717">
        <f>INDEX(규모전세지수!$125:$165,MATCH($E45,규모전세지수!$D$125:$D$165,FALSE),MATCH(Q$10,규모전세지수!$1:$1,FALSE))</f>
        <v>100.17751932876973</v>
      </c>
      <c r="R45" s="715">
        <f>INDEX(규모전세지수!$166:$206,MATCH($E45,규모전세지수!$D$166:$D$206,FALSE),MATCH(R$10,규모전세지수!$1:$1,FALSE))</f>
        <v>99.964598266376797</v>
      </c>
      <c r="S45" s="718">
        <f>INDEX(규모전세지수!$166:$206,MATCH($E45,규모전세지수!$D$166:$D$206,FALSE),MATCH(S$10,규모전세지수!$1:$1,FALSE))</f>
        <v>100.08641670152929</v>
      </c>
      <c r="T45" s="716">
        <f>INDEX(규모전세지수!$166:$206,MATCH($E45,규모전세지수!$D$166:$D$206,FALSE),MATCH(T$10,규모전세지수!$1:$1,FALSE))</f>
        <v>100.74704653526871</v>
      </c>
      <c r="U45" s="1157">
        <f t="shared" si="1"/>
        <v>0.31149927452087667</v>
      </c>
      <c r="V45" s="719">
        <f t="shared" si="2"/>
        <v>2.2389335764235074</v>
      </c>
      <c r="W45" s="1163">
        <f t="shared" si="3"/>
        <v>0.23134630927672539</v>
      </c>
      <c r="X45" s="719">
        <f t="shared" si="4"/>
        <v>1.439380681089486</v>
      </c>
      <c r="Y45" s="1163">
        <f t="shared" si="5"/>
        <v>0.31622606880439275</v>
      </c>
      <c r="Z45" s="719">
        <f t="shared" si="6"/>
        <v>0.44237385707386334</v>
      </c>
      <c r="AA45" s="1163">
        <f t="shared" si="7"/>
        <v>-0.23419730781095716</v>
      </c>
      <c r="AB45" s="719">
        <f t="shared" si="8"/>
        <v>-0.19965088254731977</v>
      </c>
      <c r="AC45" s="1163">
        <f t="shared" si="9"/>
        <v>-0.1217132545725641</v>
      </c>
      <c r="AD45" s="719">
        <f t="shared" si="10"/>
        <v>-0.77664635917440439</v>
      </c>
      <c r="AE45" s="1422" t="s">
        <v>282</v>
      </c>
      <c r="AF45" s="1421"/>
      <c r="AG45" s="1421"/>
      <c r="AH45" s="1421"/>
    </row>
    <row r="46" spans="1:34" s="310" customFormat="1" ht="12.6" customHeight="1">
      <c r="A46" s="1474" t="s">
        <v>795</v>
      </c>
      <c r="B46" s="1474"/>
      <c r="C46" s="1474"/>
      <c r="D46" s="1474"/>
      <c r="E46" s="720">
        <v>34</v>
      </c>
      <c r="F46" s="715">
        <f>INDEX(규모전세지수!$2:$42,MATCH($E46,규모전세지수!$D$2:$D$42,FALSE),MATCH(F$10,규모전세지수!$1:$1,FALSE))</f>
        <v>104.5961884128191</v>
      </c>
      <c r="G46" s="716">
        <f>INDEX(규모전세지수!$2:$42,MATCH($E46,규모전세지수!$D$2:$D$42,FALSE),MATCH(G$10,규모전세지수!$1:$1,FALSE))</f>
        <v>104.29880813416152</v>
      </c>
      <c r="H46" s="717">
        <f>INDEX(규모전세지수!$2:$42,MATCH($E46,규모전세지수!$D$2:$D$42,FALSE),MATCH(H$10,규모전세지수!$1:$1,FALSE))</f>
        <v>101.2103898471113</v>
      </c>
      <c r="I46" s="715">
        <f>INDEX(규모전세지수!$43:$83,MATCH($E46,규모전세지수!$D$43:$D$83,FALSE),MATCH(I$10,규모전세지수!$1:$1,FALSE))</f>
        <v>104.94838992067666</v>
      </c>
      <c r="J46" s="716">
        <f>INDEX(규모전세지수!$43:$83,MATCH($E46,규모전세지수!$D$43:$D$83,FALSE),MATCH(J$10,규모전세지수!$1:$1,FALSE))</f>
        <v>104.63146659172833</v>
      </c>
      <c r="K46" s="717">
        <f>INDEX(규모전세지수!$43:$83,MATCH($E46,규모전세지수!$D$43:$D$83,FALSE),MATCH(K$10,규모전세지수!$1:$1,FALSE))</f>
        <v>101.39935262346935</v>
      </c>
      <c r="L46" s="715">
        <f>INDEX(규모전세지수!$84:$124,MATCH($E46,규모전세지수!$D$84:$D$124,FALSE),MATCH(L$10,규모전세지수!$1:$1,FALSE))</f>
        <v>104.55422358708918</v>
      </c>
      <c r="M46" s="716">
        <f>INDEX(규모전세지수!$84:$124,MATCH($E46,규모전세지수!$D$84:$D$124,FALSE),MATCH(M$10,규모전세지수!$1:$1,FALSE))</f>
        <v>104.50941604744102</v>
      </c>
      <c r="N46" s="717">
        <f>INDEX(규모전세지수!$84:$124,MATCH($E46,규모전세지수!$D$84:$D$124,FALSE),MATCH(N$10,규모전세지수!$1:$1,FALSE))</f>
        <v>101.15934581647757</v>
      </c>
      <c r="O46" s="715">
        <f>INDEX(규모전세지수!$125:$165,MATCH($E46,규모전세지수!$D$125:$D$165,FALSE),MATCH(O$10,규모전세지수!$1:$1,FALSE))</f>
        <v>105.33117797209061</v>
      </c>
      <c r="P46" s="716">
        <f>INDEX(규모전세지수!$125:$165,MATCH($E46,규모전세지수!$D$125:$D$165,FALSE),MATCH(P$10,규모전세지수!$1:$1,FALSE))</f>
        <v>104.73801853711522</v>
      </c>
      <c r="Q46" s="717">
        <f>INDEX(규모전세지수!$125:$165,MATCH($E46,규모전세지수!$D$125:$D$165,FALSE),MATCH(Q$10,규모전세지수!$1:$1,FALSE))</f>
        <v>101.85387176035256</v>
      </c>
      <c r="R46" s="715">
        <f>INDEX(규모전세지수!$166:$206,MATCH($E46,규모전세지수!$D$166:$D$206,FALSE),MATCH(R$10,규모전세지수!$1:$1,FALSE))</f>
        <v>100.95542073352269</v>
      </c>
      <c r="S46" s="718">
        <f>INDEX(규모전세지수!$166:$206,MATCH($E46,규모전세지수!$D$166:$D$206,FALSE),MATCH(S$10,규모전세지수!$1:$1,FALSE))</f>
        <v>100.95542073352269</v>
      </c>
      <c r="T46" s="716">
        <f>INDEX(규모전세지수!$166:$206,MATCH($E46,규모전세지수!$D$166:$D$206,FALSE),MATCH(T$10,규모전세지수!$1:$1,FALSE))</f>
        <v>97.613813600728491</v>
      </c>
      <c r="U46" s="1157">
        <f t="shared" si="1"/>
        <v>0.28512337195172321</v>
      </c>
      <c r="V46" s="719">
        <f t="shared" si="2"/>
        <v>3.345307305724643</v>
      </c>
      <c r="W46" s="1163">
        <f t="shared" si="3"/>
        <v>0.30289485493399937</v>
      </c>
      <c r="X46" s="719">
        <f t="shared" si="4"/>
        <v>3.5000591279769733</v>
      </c>
      <c r="Y46" s="1163">
        <f t="shared" si="5"/>
        <v>4.2874165164041855E-2</v>
      </c>
      <c r="Z46" s="719">
        <f t="shared" si="6"/>
        <v>3.3559704673956414</v>
      </c>
      <c r="AA46" s="1163">
        <f t="shared" si="7"/>
        <v>0.56632676773926693</v>
      </c>
      <c r="AB46" s="719">
        <f t="shared" si="8"/>
        <v>3.4140147562771617</v>
      </c>
      <c r="AC46" s="1163">
        <f t="shared" si="9"/>
        <v>0</v>
      </c>
      <c r="AD46" s="719">
        <f t="shared" si="10"/>
        <v>3.4232932917285908</v>
      </c>
      <c r="AE46" s="1422" t="s">
        <v>283</v>
      </c>
      <c r="AF46" s="1421"/>
      <c r="AG46" s="1421"/>
      <c r="AH46" s="1421"/>
    </row>
    <row r="47" spans="1:34" s="310" customFormat="1" ht="12.6" customHeight="1">
      <c r="A47" s="1474" t="s">
        <v>796</v>
      </c>
      <c r="B47" s="1474"/>
      <c r="C47" s="1474"/>
      <c r="D47" s="1474"/>
      <c r="E47" s="714">
        <v>35</v>
      </c>
      <c r="F47" s="715">
        <f>INDEX(규모전세지수!$2:$42,MATCH($E47,규모전세지수!$D$2:$D$42,FALSE),MATCH(F$10,규모전세지수!$1:$1,FALSE))</f>
        <v>99.905633339017982</v>
      </c>
      <c r="G47" s="716">
        <f>INDEX(규모전세지수!$2:$42,MATCH($E47,규모전세지수!$D$2:$D$42,FALSE),MATCH(G$10,규모전세지수!$1:$1,FALSE))</f>
        <v>99.720101117045914</v>
      </c>
      <c r="H47" s="717">
        <f>INDEX(규모전세지수!$2:$42,MATCH($E47,규모전세지수!$D$2:$D$42,FALSE),MATCH(H$10,규모전세지수!$1:$1,FALSE))</f>
        <v>99.445783101995445</v>
      </c>
      <c r="I47" s="715">
        <f>INDEX(규모전세지수!$43:$83,MATCH($E47,규모전세지수!$D$43:$D$83,FALSE),MATCH(I$10,규모전세지수!$1:$1,FALSE))</f>
        <v>99.745013215412357</v>
      </c>
      <c r="J47" s="716">
        <f>INDEX(규모전세지수!$43:$83,MATCH($E47,규모전세지수!$D$43:$D$83,FALSE),MATCH(J$10,규모전세지수!$1:$1,FALSE))</f>
        <v>99.636139089172616</v>
      </c>
      <c r="K47" s="717">
        <f>INDEX(규모전세지수!$43:$83,MATCH($E47,규모전세지수!$D$43:$D$83,FALSE),MATCH(K$10,규모전세지수!$1:$1,FALSE))</f>
        <v>99.644178611534329</v>
      </c>
      <c r="L47" s="715">
        <f>INDEX(규모전세지수!$84:$124,MATCH($E47,규모전세지수!$D$84:$D$124,FALSE),MATCH(L$10,규모전세지수!$1:$1,FALSE))</f>
        <v>102.32055292718123</v>
      </c>
      <c r="M47" s="716">
        <f>INDEX(규모전세지수!$84:$124,MATCH($E47,규모전세지수!$D$84:$D$124,FALSE),MATCH(M$10,규모전세지수!$1:$1,FALSE))</f>
        <v>101.7839069418077</v>
      </c>
      <c r="N47" s="717">
        <f>INDEX(규모전세지수!$84:$124,MATCH($E47,규모전세지수!$D$84:$D$124,FALSE),MATCH(N$10,규모전세지수!$1:$1,FALSE))</f>
        <v>99.619275082216802</v>
      </c>
      <c r="O47" s="715">
        <f>INDEX(규모전세지수!$125:$165,MATCH($E47,규모전세지수!$D$125:$D$165,FALSE),MATCH(O$10,규모전세지수!$1:$1,FALSE))</f>
        <v>100.69101813489154</v>
      </c>
      <c r="P47" s="716">
        <f>INDEX(규모전세지수!$125:$165,MATCH($E47,규모전세지수!$D$125:$D$165,FALSE),MATCH(P$10,규모전세지수!$1:$1,FALSE))</f>
        <v>100.84981886990711</v>
      </c>
      <c r="Q47" s="717">
        <f>INDEX(규모전세지수!$125:$165,MATCH($E47,규모전세지수!$D$125:$D$165,FALSE),MATCH(Q$10,규모전세지수!$1:$1,FALSE))</f>
        <v>100.85821750234625</v>
      </c>
      <c r="R47" s="715">
        <f>INDEX(규모전세지수!$166:$206,MATCH($E47,규모전세지수!$D$166:$D$206,FALSE),MATCH(R$10,규모전세지수!$1:$1,FALSE))</f>
        <v>101.03851656362816</v>
      </c>
      <c r="S47" s="718">
        <f>INDEX(규모전세지수!$166:$206,MATCH($E47,규모전세지수!$D$166:$D$206,FALSE),MATCH(S$10,규모전세지수!$1:$1,FALSE))</f>
        <v>101.03851656362816</v>
      </c>
      <c r="T47" s="716">
        <f>INDEX(규모전세지수!$166:$206,MATCH($E47,규모전세지수!$D$166:$D$206,FALSE),MATCH(T$10,규모전세지수!$1:$1,FALSE))</f>
        <v>100.63221144553248</v>
      </c>
      <c r="U47" s="1157">
        <f t="shared" si="1"/>
        <v>0.1860529821909207</v>
      </c>
      <c r="V47" s="719">
        <f t="shared" si="2"/>
        <v>0.46241300805172081</v>
      </c>
      <c r="W47" s="1163">
        <f t="shared" si="3"/>
        <v>0.10927172332750867</v>
      </c>
      <c r="X47" s="719">
        <f t="shared" si="4"/>
        <v>0.101194676179861</v>
      </c>
      <c r="Y47" s="1163">
        <f t="shared" si="5"/>
        <v>0.52724050539771916</v>
      </c>
      <c r="Z47" s="719">
        <f t="shared" si="6"/>
        <v>2.7116015878804856</v>
      </c>
      <c r="AA47" s="1163">
        <f t="shared" si="7"/>
        <v>-0.1574625882277747</v>
      </c>
      <c r="AB47" s="719">
        <f t="shared" si="8"/>
        <v>-0.16577664328721875</v>
      </c>
      <c r="AC47" s="1163">
        <f t="shared" si="9"/>
        <v>0</v>
      </c>
      <c r="AD47" s="719">
        <f t="shared" si="10"/>
        <v>0.40375254827387241</v>
      </c>
      <c r="AE47" s="1422" t="s">
        <v>287</v>
      </c>
      <c r="AF47" s="1421"/>
      <c r="AG47" s="1421"/>
      <c r="AH47" s="1421"/>
    </row>
    <row r="48" spans="1:34" s="310" customFormat="1" ht="12.6" customHeight="1">
      <c r="A48" s="1474" t="s">
        <v>797</v>
      </c>
      <c r="B48" s="1474"/>
      <c r="C48" s="1474"/>
      <c r="D48" s="1474"/>
      <c r="E48" s="720">
        <v>36</v>
      </c>
      <c r="F48" s="715">
        <f>INDEX(규모전세지수!$2:$42,MATCH($E48,규모전세지수!$D$2:$D$42,FALSE),MATCH(F$10,규모전세지수!$1:$1,FALSE))</f>
        <v>101.60295587803849</v>
      </c>
      <c r="G48" s="716">
        <f>INDEX(규모전세지수!$2:$42,MATCH($E48,규모전세지수!$D$2:$D$42,FALSE),MATCH(G$10,규모전세지수!$1:$1,FALSE))</f>
        <v>101.58761497080901</v>
      </c>
      <c r="H48" s="717">
        <f>INDEX(규모전세지수!$2:$42,MATCH($E48,규모전세지수!$D$2:$D$42,FALSE),MATCH(H$10,규모전세지수!$1:$1,FALSE))</f>
        <v>100.2736892695888</v>
      </c>
      <c r="I48" s="715">
        <f>INDEX(규모전세지수!$43:$83,MATCH($E48,규모전세지수!$D$43:$D$83,FALSE),MATCH(I$10,규모전세지수!$1:$1,FALSE))</f>
        <v>99.937303322070392</v>
      </c>
      <c r="J48" s="716">
        <f>INDEX(규모전세지수!$43:$83,MATCH($E48,규모전세지수!$D$43:$D$83,FALSE),MATCH(J$10,규모전세지수!$1:$1,FALSE))</f>
        <v>100.01693297972523</v>
      </c>
      <c r="K48" s="717">
        <f>INDEX(규모전세지수!$43:$83,MATCH($E48,규모전세지수!$D$43:$D$83,FALSE),MATCH(K$10,규모전세지수!$1:$1,FALSE))</f>
        <v>100.08030733156545</v>
      </c>
      <c r="L48" s="715">
        <f>INDEX(규모전세지수!$84:$124,MATCH($E48,규모전세지수!$D$84:$D$124,FALSE),MATCH(L$10,규모전세지수!$1:$1,FALSE))</f>
        <v>103.33333333333334</v>
      </c>
      <c r="M48" s="716">
        <f>INDEX(규모전세지수!$84:$124,MATCH($E48,규모전세지수!$D$84:$D$124,FALSE),MATCH(M$10,규모전세지수!$1:$1,FALSE))</f>
        <v>102.49999999999999</v>
      </c>
      <c r="N48" s="717">
        <f>INDEX(규모전세지수!$84:$124,MATCH($E48,규모전세지수!$D$84:$D$124,FALSE),MATCH(N$10,규모전세지수!$1:$1,FALSE))</f>
        <v>100</v>
      </c>
      <c r="O48" s="715">
        <f>INDEX(규모전세지수!$125:$165,MATCH($E48,규모전세지수!$D$125:$D$165,FALSE),MATCH(O$10,규모전세지수!$1:$1,FALSE))</f>
        <v>99.074983584989369</v>
      </c>
      <c r="P48" s="716">
        <f>INDEX(규모전세지수!$125:$165,MATCH($E48,규모전세지수!$D$125:$D$165,FALSE),MATCH(P$10,규모전세지수!$1:$1,FALSE))</f>
        <v>99.398788379015414</v>
      </c>
      <c r="Q48" s="717">
        <f>INDEX(규모전세지수!$125:$165,MATCH($E48,규모전세지수!$D$125:$D$165,FALSE),MATCH(Q$10,규모전세지수!$1:$1,FALSE))</f>
        <v>99.912063607355222</v>
      </c>
      <c r="R48" s="715">
        <f>INDEX(규모전세지수!$166:$206,MATCH($E48,규모전세지수!$D$166:$D$206,FALSE),MATCH(R$10,규모전세지수!$1:$1,FALSE))</f>
        <v>99.494501529734762</v>
      </c>
      <c r="S48" s="718">
        <f>INDEX(규모전세지수!$166:$206,MATCH($E48,규모전세지수!$D$166:$D$206,FALSE),MATCH(S$10,규모전세지수!$1:$1,FALSE))</f>
        <v>99.494501529734762</v>
      </c>
      <c r="T48" s="716">
        <f>INDEX(규모전세지수!$166:$206,MATCH($E48,규모전세지수!$D$166:$D$206,FALSE),MATCH(T$10,규모전세지수!$1:$1,FALSE))</f>
        <v>100</v>
      </c>
      <c r="U48" s="1157">
        <f t="shared" si="1"/>
        <v>1.5101158968922057E-2</v>
      </c>
      <c r="V48" s="719">
        <f t="shared" si="2"/>
        <v>1.3256384781813679</v>
      </c>
      <c r="W48" s="1163">
        <f t="shared" si="3"/>
        <v>-7.9616176263852534E-2</v>
      </c>
      <c r="X48" s="719">
        <f t="shared" si="4"/>
        <v>-0.1428892589441122</v>
      </c>
      <c r="Y48" s="1163">
        <f t="shared" si="5"/>
        <v>0.81300813008131634</v>
      </c>
      <c r="Z48" s="719">
        <f t="shared" si="6"/>
        <v>3.3333333333333437</v>
      </c>
      <c r="AA48" s="1163">
        <f t="shared" si="7"/>
        <v>-0.32576332096861949</v>
      </c>
      <c r="AB48" s="719">
        <f t="shared" si="8"/>
        <v>-0.83781676820878781</v>
      </c>
      <c r="AC48" s="1163">
        <f t="shared" si="9"/>
        <v>0</v>
      </c>
      <c r="AD48" s="719">
        <f t="shared" si="10"/>
        <v>-0.50549847026524208</v>
      </c>
      <c r="AE48" s="1420" t="s">
        <v>288</v>
      </c>
      <c r="AF48" s="1421"/>
      <c r="AG48" s="1421"/>
      <c r="AH48" s="1421"/>
    </row>
    <row r="49" spans="1:34" s="310" customFormat="1" ht="12.6" customHeight="1">
      <c r="A49" s="1475" t="s">
        <v>798</v>
      </c>
      <c r="B49" s="1475"/>
      <c r="C49" s="1475"/>
      <c r="D49" s="1475"/>
      <c r="E49" s="714">
        <v>37</v>
      </c>
      <c r="F49" s="715">
        <f>INDEX(규모전세지수!$2:$42,MATCH($E49,규모전세지수!$D$2:$D$42,FALSE),MATCH(F$10,규모전세지수!$1:$1,FALSE))</f>
        <v>106.99527252764204</v>
      </c>
      <c r="G49" s="716">
        <f>INDEX(규모전세지수!$2:$42,MATCH($E49,규모전세지수!$D$2:$D$42,FALSE),MATCH(G$10,규모전세지수!$1:$1,FALSE))</f>
        <v>106.33775759128076</v>
      </c>
      <c r="H49" s="717">
        <f>INDEX(규모전세지수!$2:$42,MATCH($E49,규모전세지수!$D$2:$D$42,FALSE),MATCH(H$10,규모전세지수!$1:$1,FALSE))</f>
        <v>100.79726087461387</v>
      </c>
      <c r="I49" s="715">
        <f>INDEX(규모전세지수!$43:$83,MATCH($E49,규모전세지수!$D$43:$D$83,FALSE),MATCH(I$10,규모전세지수!$1:$1,FALSE))</f>
        <v>108.28536891639011</v>
      </c>
      <c r="J49" s="716">
        <f>INDEX(규모전세지수!$43:$83,MATCH($E49,규모전세지수!$D$43:$D$83,FALSE),MATCH(J$10,규모전세지수!$1:$1,FALSE))</f>
        <v>107.60029733940546</v>
      </c>
      <c r="K49" s="717">
        <f>INDEX(규모전세지수!$43:$83,MATCH($E49,규모전세지수!$D$43:$D$83,FALSE),MATCH(K$10,규모전세지수!$1:$1,FALSE))</f>
        <v>100.4834635737836</v>
      </c>
      <c r="L49" s="715">
        <f>INDEX(규모전세지수!$84:$124,MATCH($E49,규모전세지수!$D$84:$D$124,FALSE),MATCH(L$10,규모전세지수!$1:$1,FALSE))</f>
        <v>109.88881881249021</v>
      </c>
      <c r="M49" s="716">
        <f>INDEX(규모전세지수!$84:$124,MATCH($E49,규모전세지수!$D$84:$D$124,FALSE),MATCH(M$10,규모전세지수!$1:$1,FALSE))</f>
        <v>109.49198510186817</v>
      </c>
      <c r="N49" s="717">
        <f>INDEX(규모전세지수!$84:$124,MATCH($E49,규모전세지수!$D$84:$D$124,FALSE),MATCH(N$10,규모전세지수!$1:$1,FALSE))</f>
        <v>100.4486432704585</v>
      </c>
      <c r="O49" s="715">
        <f>INDEX(규모전세지수!$125:$165,MATCH($E49,규모전세지수!$D$125:$D$165,FALSE),MATCH(O$10,규모전세지수!$1:$1,FALSE))</f>
        <v>105.35964761085485</v>
      </c>
      <c r="P49" s="716">
        <f>INDEX(규모전세지수!$125:$165,MATCH($E49,규모전세지수!$D$125:$D$165,FALSE),MATCH(P$10,규모전세지수!$1:$1,FALSE))</f>
        <v>105.17063084904731</v>
      </c>
      <c r="Q49" s="717">
        <f>INDEX(규모전세지수!$125:$165,MATCH($E49,규모전세지수!$D$125:$D$165,FALSE),MATCH(Q$10,규모전세지수!$1:$1,FALSE))</f>
        <v>100.57495460210559</v>
      </c>
      <c r="R49" s="715">
        <f>INDEX(규모전세지수!$166:$206,MATCH($E49,규모전세지수!$D$166:$D$206,FALSE),MATCH(R$10,규모전세지수!$1:$1,FALSE))</f>
        <v>103.14655767051046</v>
      </c>
      <c r="S49" s="718">
        <f>INDEX(규모전세지수!$166:$206,MATCH($E49,규모전세지수!$D$166:$D$206,FALSE),MATCH(S$10,규모전세지수!$1:$1,FALSE))</f>
        <v>102.86195448405159</v>
      </c>
      <c r="T49" s="716">
        <f>INDEX(규모전세지수!$166:$206,MATCH($E49,규모전세지수!$D$166:$D$206,FALSE),MATCH(T$10,규모전세지수!$1:$1,FALSE))</f>
        <v>100</v>
      </c>
      <c r="U49" s="1157">
        <f t="shared" si="1"/>
        <v>0.61832687772906958</v>
      </c>
      <c r="V49" s="719">
        <f t="shared" si="2"/>
        <v>6.1489881761153775</v>
      </c>
      <c r="W49" s="1163">
        <f t="shared" si="3"/>
        <v>0.63668186234069335</v>
      </c>
      <c r="X49" s="719">
        <f t="shared" si="4"/>
        <v>7.764367454230614</v>
      </c>
      <c r="Y49" s="1163">
        <f t="shared" si="5"/>
        <v>0.36243174352246221</v>
      </c>
      <c r="Z49" s="719">
        <f t="shared" si="6"/>
        <v>9.3980119936652571</v>
      </c>
      <c r="AA49" s="1163">
        <f t="shared" si="7"/>
        <v>0.17972390227347645</v>
      </c>
      <c r="AB49" s="719">
        <f t="shared" si="8"/>
        <v>4.7573404608318715</v>
      </c>
      <c r="AC49" s="1163">
        <f t="shared" si="9"/>
        <v>0.27668459916634358</v>
      </c>
      <c r="AD49" s="719">
        <f t="shared" si="10"/>
        <v>3.1465576705104636</v>
      </c>
      <c r="AE49" s="1422" t="s">
        <v>289</v>
      </c>
      <c r="AF49" s="1421"/>
      <c r="AG49" s="1421"/>
      <c r="AH49" s="1421"/>
    </row>
    <row r="50" spans="1:34" s="310" customFormat="1" ht="12.6" customHeight="1">
      <c r="A50" s="1476" t="s">
        <v>799</v>
      </c>
      <c r="B50" s="1476"/>
      <c r="C50" s="1476"/>
      <c r="D50" s="1476"/>
      <c r="E50" s="720">
        <v>38</v>
      </c>
      <c r="F50" s="715">
        <f>INDEX(규모전세지수!$2:$42,MATCH($E50,규모전세지수!$D$2:$D$42,FALSE),MATCH(F$10,규모전세지수!$1:$1,FALSE))</f>
        <v>103.74453281518565</v>
      </c>
      <c r="G50" s="716">
        <f>INDEX(규모전세지수!$2:$42,MATCH($E50,규모전세지수!$D$2:$D$42,FALSE),MATCH(G$10,규모전세지수!$1:$1,FALSE))</f>
        <v>103.73004652146437</v>
      </c>
      <c r="H50" s="717">
        <f>INDEX(규모전세지수!$2:$42,MATCH($E50,규모전세지수!$D$2:$D$42,FALSE),MATCH(H$10,규모전세지수!$1:$1,FALSE))</f>
        <v>100.3472731207013</v>
      </c>
      <c r="I50" s="715">
        <f>INDEX(규모전세지수!$43:$83,MATCH($E50,규모전세지수!$D$43:$D$83,FALSE),MATCH(I$10,규모전세지수!$1:$1,FALSE))</f>
        <v>103.51446085899265</v>
      </c>
      <c r="J50" s="716">
        <f>INDEX(규모전세지수!$43:$83,MATCH($E50,규모전세지수!$D$43:$D$83,FALSE),MATCH(J$10,규모전세지수!$1:$1,FALSE))</f>
        <v>103.35749409160545</v>
      </c>
      <c r="K50" s="717">
        <f>INDEX(규모전세지수!$43:$83,MATCH($E50,규모전세지수!$D$43:$D$83,FALSE),MATCH(K$10,규모전세지수!$1:$1,FALSE))</f>
        <v>100.45696104653121</v>
      </c>
      <c r="L50" s="715">
        <f>INDEX(규모전세지수!$84:$124,MATCH($E50,규모전세지수!$D$84:$D$124,FALSE),MATCH(L$10,규모전세지수!$1:$1,FALSE))</f>
        <v>103.89142516416004</v>
      </c>
      <c r="M50" s="716">
        <f>INDEX(규모전세지수!$84:$124,MATCH($E50,규모전세지수!$D$84:$D$124,FALSE),MATCH(M$10,규모전세지수!$1:$1,FALSE))</f>
        <v>103.20918723394925</v>
      </c>
      <c r="N50" s="717">
        <f>INDEX(규모전세지수!$84:$124,MATCH($E50,규모전세지수!$D$84:$D$124,FALSE),MATCH(N$10,규모전세지수!$1:$1,FALSE))</f>
        <v>100.51162602095782</v>
      </c>
      <c r="O50" s="715">
        <f>INDEX(규모전세지수!$125:$165,MATCH($E50,규모전세지수!$D$125:$D$165,FALSE),MATCH(O$10,규모전세지수!$1:$1,FALSE))</f>
        <v>104.0319288149139</v>
      </c>
      <c r="P50" s="716">
        <f>INDEX(규모전세지수!$125:$165,MATCH($E50,규모전세지수!$D$125:$D$165,FALSE),MATCH(P$10,규모전세지수!$1:$1,FALSE))</f>
        <v>103.81210826994666</v>
      </c>
      <c r="Q50" s="717">
        <f>INDEX(규모전세지수!$125:$165,MATCH($E50,규모전세지수!$D$125:$D$165,FALSE),MATCH(Q$10,규모전세지수!$1:$1,FALSE))</f>
        <v>100.58767377413382</v>
      </c>
      <c r="R50" s="715">
        <f>INDEX(규모전세지수!$166:$206,MATCH($E50,규모전세지수!$D$166:$D$206,FALSE),MATCH(R$10,규모전세지수!$1:$1,FALSE))</f>
        <v>104.19602636594345</v>
      </c>
      <c r="S50" s="718">
        <f>INDEX(규모전세지수!$166:$206,MATCH($E50,규모전세지수!$D$166:$D$206,FALSE),MATCH(S$10,규모전세지수!$1:$1,FALSE))</f>
        <v>104.31090818123269</v>
      </c>
      <c r="T50" s="716">
        <f>INDEX(규모전세지수!$166:$206,MATCH($E50,규모전세지수!$D$166:$D$206,FALSE),MATCH(T$10,규모전세지수!$1:$1,FALSE))</f>
        <v>100.11952961785498</v>
      </c>
      <c r="U50" s="1157">
        <f t="shared" si="1"/>
        <v>1.3965378602498468E-2</v>
      </c>
      <c r="V50" s="719">
        <f t="shared" si="2"/>
        <v>3.3855027534211102</v>
      </c>
      <c r="W50" s="1163">
        <f t="shared" si="3"/>
        <v>0.15186781448870423</v>
      </c>
      <c r="X50" s="719">
        <f t="shared" si="4"/>
        <v>3.0435917835949899</v>
      </c>
      <c r="Y50" s="1163">
        <f t="shared" si="5"/>
        <v>0.66102441894473341</v>
      </c>
      <c r="Z50" s="719">
        <f t="shared" si="6"/>
        <v>3.3625952310208262</v>
      </c>
      <c r="AA50" s="1163">
        <f t="shared" si="7"/>
        <v>0.21174846425007221</v>
      </c>
      <c r="AB50" s="719">
        <f t="shared" si="8"/>
        <v>3.4241323131838586</v>
      </c>
      <c r="AC50" s="1163">
        <f t="shared" si="9"/>
        <v>-0.11013403803333821</v>
      </c>
      <c r="AD50" s="719">
        <f t="shared" si="10"/>
        <v>4.0716299443754878</v>
      </c>
      <c r="AE50" s="1374" t="s">
        <v>290</v>
      </c>
      <c r="AF50" s="1375"/>
      <c r="AG50" s="1375"/>
      <c r="AH50" s="1375"/>
    </row>
    <row r="51" spans="1:34" s="310" customFormat="1" ht="12.6" customHeight="1">
      <c r="A51" s="1373" t="s">
        <v>188</v>
      </c>
      <c r="B51" s="1373"/>
      <c r="C51" s="1373"/>
      <c r="D51" s="1373"/>
      <c r="E51" s="714">
        <v>39</v>
      </c>
      <c r="F51" s="721">
        <f>INDEX(규모전세지수!$2:$42,MATCH($E51,규모전세지수!$D$2:$D$42,FALSE),MATCH(F$10,규모전세지수!$1:$1,FALSE))</f>
        <v>100.75761822672307</v>
      </c>
      <c r="G51" s="722">
        <f>INDEX(규모전세지수!$2:$42,MATCH($E51,규모전세지수!$D$2:$D$42,FALSE),MATCH(G$10,규모전세지수!$1:$1,FALSE))</f>
        <v>100.83794365365021</v>
      </c>
      <c r="H51" s="723">
        <f>INDEX(규모전세지수!$2:$42,MATCH($E51,규모전세지수!$D$2:$D$42,FALSE),MATCH(H$10,규모전세지수!$1:$1,FALSE))</f>
        <v>99.894456686308672</v>
      </c>
      <c r="I51" s="721">
        <f>INDEX(규모전세지수!$43:$83,MATCH($E51,규모전세지수!$D$43:$D$83,FALSE),MATCH(I$10,규모전세지수!$1:$1,FALSE))</f>
        <v>100.98376072363276</v>
      </c>
      <c r="J51" s="722">
        <f>INDEX(규모전세지수!$43:$83,MATCH($E51,규모전세지수!$D$43:$D$83,FALSE),MATCH(J$10,규모전세지수!$1:$1,FALSE))</f>
        <v>100.9218933328327</v>
      </c>
      <c r="K51" s="723">
        <f>INDEX(규모전세지수!$43:$83,MATCH($E51,규모전세지수!$D$43:$D$83,FALSE),MATCH(K$10,규모전세지수!$1:$1,FALSE))</f>
        <v>99.891770388293338</v>
      </c>
      <c r="L51" s="721">
        <f>INDEX(규모전세지수!$84:$124,MATCH($E51,규모전세지수!$D$84:$D$124,FALSE),MATCH(L$10,규모전세지수!$1:$1,FALSE))</f>
        <v>100.42911760458341</v>
      </c>
      <c r="M51" s="722">
        <f>INDEX(규모전세지수!$84:$124,MATCH($E51,규모전세지수!$D$84:$D$124,FALSE),MATCH(M$10,규모전세지수!$1:$1,FALSE))</f>
        <v>100.42911760458341</v>
      </c>
      <c r="N51" s="723">
        <f>INDEX(규모전세지수!$84:$124,MATCH($E51,규모전세지수!$D$84:$D$124,FALSE),MATCH(N$10,규모전세지수!$1:$1,FALSE))</f>
        <v>100</v>
      </c>
      <c r="O51" s="721">
        <f>INDEX(규모전세지수!$125:$165,MATCH($E51,규모전세지수!$D$125:$D$165,FALSE),MATCH(O$10,규모전세지수!$1:$1,FALSE))</f>
        <v>102.23919601990588</v>
      </c>
      <c r="P51" s="722">
        <f>INDEX(규모전세지수!$125:$165,MATCH($E51,규모전세지수!$D$125:$D$165,FALSE),MATCH(P$10,규모전세지수!$1:$1,FALSE))</f>
        <v>101.98960307514156</v>
      </c>
      <c r="Q51" s="723">
        <f>INDEX(규모전세지수!$125:$165,MATCH($E51,규모전세지수!$D$125:$D$165,FALSE),MATCH(Q$10,규모전세지수!$1:$1,FALSE))</f>
        <v>100.17845192368515</v>
      </c>
      <c r="R51" s="721">
        <f>INDEX(규모전세지수!$166:$206,MATCH($E51,규모전세지수!$D$166:$D$206,FALSE),MATCH(R$10,규모전세지수!$1:$1,FALSE))</f>
        <v>101.78924895180579</v>
      </c>
      <c r="S51" s="724">
        <f>INDEX(규모전세지수!$166:$206,MATCH($E51,규모전세지수!$D$166:$D$206,FALSE),MATCH(S$10,규모전세지수!$1:$1,FALSE))</f>
        <v>101.78924895180579</v>
      </c>
      <c r="T51" s="722">
        <f>INDEX(규모전세지수!$166:$206,MATCH($E51,규모전세지수!$D$166:$D$206,FALSE),MATCH(T$10,규모전세지수!$1:$1,FALSE))</f>
        <v>99.105351805289487</v>
      </c>
      <c r="U51" s="1161">
        <f t="shared" si="1"/>
        <v>-7.9657938288624219E-2</v>
      </c>
      <c r="V51" s="726">
        <f t="shared" si="2"/>
        <v>0.86407351223194429</v>
      </c>
      <c r="W51" s="1164">
        <f t="shared" si="3"/>
        <v>6.1302249449513013E-2</v>
      </c>
      <c r="X51" s="726">
        <f t="shared" si="4"/>
        <v>1.0931734727442466</v>
      </c>
      <c r="Y51" s="1164">
        <f t="shared" si="5"/>
        <v>0</v>
      </c>
      <c r="Z51" s="726">
        <f t="shared" si="6"/>
        <v>0.42911760458341774</v>
      </c>
      <c r="AA51" s="1164">
        <f t="shared" si="7"/>
        <v>0.2447239103190002</v>
      </c>
      <c r="AB51" s="726">
        <f t="shared" si="8"/>
        <v>2.0570732095067434</v>
      </c>
      <c r="AC51" s="1164">
        <f t="shared" si="9"/>
        <v>0</v>
      </c>
      <c r="AD51" s="726">
        <f t="shared" si="10"/>
        <v>2.7081253409899642</v>
      </c>
      <c r="AE51" s="1418" t="s">
        <v>291</v>
      </c>
      <c r="AF51" s="1400"/>
      <c r="AG51" s="1400"/>
      <c r="AH51" s="1400"/>
    </row>
    <row r="52" spans="1:34" s="310" customFormat="1" ht="12.6" customHeight="1">
      <c r="A52" s="1476" t="s">
        <v>1542</v>
      </c>
      <c r="B52" s="1476"/>
      <c r="C52" s="1476"/>
      <c r="D52" s="1476"/>
      <c r="E52" s="720">
        <v>40</v>
      </c>
      <c r="F52" s="715">
        <f>INDEX(규모전세지수!$2:$42,MATCH($E52,규모전세지수!$D$2:$D$42,FALSE),MATCH(F$10,규모전세지수!$1:$1,FALSE))</f>
        <v>103.99939912052287</v>
      </c>
      <c r="G52" s="716">
        <f>INDEX(규모전세지수!$2:$42,MATCH($E52,규모전세지수!$D$2:$D$42,FALSE),MATCH(G$10,규모전세지수!$1:$1,FALSE))</f>
        <v>103.5318050950885</v>
      </c>
      <c r="H52" s="717">
        <f>INDEX(규모전세지수!$2:$42,MATCH($E52,규모전세지수!$D$2:$D$42,FALSE),MATCH(H$10,규모전세지수!$1:$1,FALSE))</f>
        <v>100.34631894196846</v>
      </c>
      <c r="I52" s="715">
        <f>INDEX(규모전세지수!$43:$83,MATCH($E52,규모전세지수!$D$43:$D$83,FALSE),MATCH(I$10,규모전세지수!$1:$1,FALSE))</f>
        <v>104.46887533939172</v>
      </c>
      <c r="J52" s="716">
        <f>INDEX(규모전세지수!$43:$83,MATCH($E52,규모전세지수!$D$43:$D$83,FALSE),MATCH(J$10,규모전세지수!$1:$1,FALSE))</f>
        <v>103.92531709477244</v>
      </c>
      <c r="K52" s="717">
        <f>INDEX(규모전세지수!$43:$83,MATCH($E52,규모전세지수!$D$43:$D$83,FALSE),MATCH(K$10,규모전세지수!$1:$1,FALSE))</f>
        <v>100.31219285892563</v>
      </c>
      <c r="L52" s="715">
        <f>INDEX(규모전세지수!$84:$124,MATCH($E52,규모전세지수!$D$84:$D$124,FALSE),MATCH(L$10,규모전세지수!$1:$1,FALSE))</f>
        <v>103.91921372832648</v>
      </c>
      <c r="M52" s="716">
        <f>INDEX(규모전세지수!$84:$124,MATCH($E52,규모전세지수!$D$84:$D$124,FALSE),MATCH(M$10,규모전세지수!$1:$1,FALSE))</f>
        <v>103.04754786532035</v>
      </c>
      <c r="N52" s="717">
        <f>INDEX(규모전세지수!$84:$124,MATCH($E52,규모전세지수!$D$84:$D$124,FALSE),MATCH(N$10,규모전세지수!$1:$1,FALSE))</f>
        <v>100.61923806537274</v>
      </c>
      <c r="O52" s="715">
        <f>INDEX(규모전세지수!$125:$165,MATCH($E52,규모전세지수!$D$125:$D$165,FALSE),MATCH(O$10,규모전세지수!$1:$1,FALSE))</f>
        <v>103.20620055466175</v>
      </c>
      <c r="P52" s="716">
        <f>INDEX(규모전세지수!$125:$165,MATCH($E52,규모전세지수!$D$125:$D$165,FALSE),MATCH(P$10,규모전세지수!$1:$1,FALSE))</f>
        <v>102.76978720330374</v>
      </c>
      <c r="Q52" s="717">
        <f>INDEX(규모전세지수!$125:$165,MATCH($E52,규모전세지수!$D$125:$D$165,FALSE),MATCH(Q$10,규모전세지수!$1:$1,FALSE))</f>
        <v>100.13619880965182</v>
      </c>
      <c r="R52" s="715">
        <f>INDEX(규모전세지수!$166:$206,MATCH($E52,규모전세지수!$D$166:$D$206,FALSE),MATCH(R$10,규모전세지수!$1:$1,FALSE))</f>
        <v>100.99196994932211</v>
      </c>
      <c r="S52" s="718">
        <f>INDEX(규모전세지수!$166:$206,MATCH($E52,규모전세지수!$D$166:$D$206,FALSE),MATCH(S$10,규모전세지수!$1:$1,FALSE))</f>
        <v>100.90550081703333</v>
      </c>
      <c r="T52" s="716">
        <f>INDEX(규모전세지수!$166:$206,MATCH($E52,규모전세지수!$D$166:$D$206,FALSE),MATCH(T$10,규모전세지수!$1:$1,FALSE))</f>
        <v>100.08194372945547</v>
      </c>
      <c r="U52" s="1157">
        <f t="shared" si="1"/>
        <v>0.45164287921466428</v>
      </c>
      <c r="V52" s="719">
        <f t="shared" si="2"/>
        <v>3.6404725325968723</v>
      </c>
      <c r="W52" s="1163">
        <f t="shared" si="3"/>
        <v>0.52302774705377253</v>
      </c>
      <c r="X52" s="719">
        <f t="shared" si="4"/>
        <v>4.1437460013578287</v>
      </c>
      <c r="Y52" s="1163">
        <f t="shared" si="5"/>
        <v>0.84588705026282796</v>
      </c>
      <c r="Z52" s="719">
        <f t="shared" si="6"/>
        <v>3.2796667182171779</v>
      </c>
      <c r="AA52" s="1163">
        <f t="shared" si="7"/>
        <v>0.42465141091971859</v>
      </c>
      <c r="AB52" s="719">
        <f t="shared" si="8"/>
        <v>3.0658261263198927</v>
      </c>
      <c r="AC52" s="1163">
        <f t="shared" si="9"/>
        <v>8.5693179845147682E-2</v>
      </c>
      <c r="AD52" s="719">
        <f t="shared" si="10"/>
        <v>0.90928112100485681</v>
      </c>
      <c r="AE52" s="1374" t="s">
        <v>1543</v>
      </c>
      <c r="AF52" s="1375"/>
      <c r="AG52" s="1375"/>
      <c r="AH52" s="1375"/>
    </row>
    <row r="53" spans="1:34" s="310" customFormat="1" ht="12.6" customHeight="1" thickBot="1">
      <c r="A53" s="1477" t="s">
        <v>1544</v>
      </c>
      <c r="B53" s="1477"/>
      <c r="C53" s="1477"/>
      <c r="D53" s="1477"/>
      <c r="E53" s="714">
        <v>41</v>
      </c>
      <c r="F53" s="752">
        <f>INDEX(규모전세지수!$2:$42,MATCH($E53,규모전세지수!$D$2:$D$42,FALSE),MATCH(F$10,규모전세지수!$1:$1,FALSE))</f>
        <v>103.38698505505188</v>
      </c>
      <c r="G53" s="753">
        <f>INDEX(규모전세지수!$2:$42,MATCH($E53,규모전세지수!$D$2:$D$42,FALSE),MATCH(G$10,규모전세지수!$1:$1,FALSE))</f>
        <v>102.91305289028396</v>
      </c>
      <c r="H53" s="754">
        <f>INDEX(규모전세지수!$2:$42,MATCH($E53,규모전세지수!$D$2:$D$42,FALSE),MATCH(H$10,규모전세지수!$1:$1,FALSE))</f>
        <v>100.28070939473339</v>
      </c>
      <c r="I53" s="752">
        <f>INDEX(규모전세지수!$43:$83,MATCH($E53,규모전세지수!$D$43:$D$83,FALSE),MATCH(I$10,규모전세지수!$1:$1,FALSE))</f>
        <v>103.62622808939915</v>
      </c>
      <c r="J53" s="753">
        <f>INDEX(규모전세지수!$43:$83,MATCH($E53,규모전세지수!$D$43:$D$83,FALSE),MATCH(J$10,규모전세지수!$1:$1,FALSE))</f>
        <v>103.09979841270622</v>
      </c>
      <c r="K53" s="754">
        <f>INDEX(규모전세지수!$43:$83,MATCH($E53,규모전세지수!$D$43:$D$83,FALSE),MATCH(K$10,규모전세지수!$1:$1,FALSE))</f>
        <v>100.22837682116786</v>
      </c>
      <c r="L53" s="752">
        <f>INDEX(규모전세지수!$84:$124,MATCH($E53,규모전세지수!$D$84:$D$124,FALSE),MATCH(L$10,규모전세지수!$1:$1,FALSE))</f>
        <v>103.39687967636355</v>
      </c>
      <c r="M53" s="753">
        <f>INDEX(규모전세지수!$84:$124,MATCH($E53,규모전세지수!$D$84:$D$124,FALSE),MATCH(M$10,규모전세지수!$1:$1,FALSE))</f>
        <v>102.68620004065841</v>
      </c>
      <c r="N53" s="754">
        <f>INDEX(규모전세지수!$84:$124,MATCH($E53,규모전세지수!$D$84:$D$124,FALSE),MATCH(N$10,규모전세지수!$1:$1,FALSE))</f>
        <v>100.03162577326457</v>
      </c>
      <c r="O53" s="752">
        <f>INDEX(규모전세지수!$125:$165,MATCH($E53,규모전세지수!$D$125:$D$165,FALSE),MATCH(O$10,규모전세지수!$1:$1,FALSE))</f>
        <v>102.63267895454121</v>
      </c>
      <c r="P53" s="753">
        <f>INDEX(규모전세지수!$125:$165,MATCH($E53,규모전세지수!$D$125:$D$165,FALSE),MATCH(P$10,규모전세지수!$1:$1,FALSE))</f>
        <v>102.17599324769044</v>
      </c>
      <c r="Q53" s="754">
        <f>INDEX(규모전세지수!$125:$165,MATCH($E53,규모전세지수!$D$125:$D$165,FALSE),MATCH(Q$10,규모전세지수!$1:$1,FALSE))</f>
        <v>100.28416374493069</v>
      </c>
      <c r="R53" s="752">
        <f>INDEX(규모전세지수!$166:$206,MATCH($E53,규모전세지수!$D$166:$D$206,FALSE),MATCH(R$10,규모전세지수!$1:$1,FALSE))</f>
        <v>102.24512910077415</v>
      </c>
      <c r="S53" s="755">
        <f>INDEX(규모전세지수!$166:$206,MATCH($E53,규모전세지수!$D$166:$D$206,FALSE),MATCH(S$10,규모전세지수!$1:$1,FALSE))</f>
        <v>101.99926148223388</v>
      </c>
      <c r="T53" s="753">
        <f>INDEX(규모전세지수!$166:$206,MATCH($E53,규모전세지수!$D$166:$D$206,FALSE),MATCH(T$10,규모전세지수!$1:$1,FALSE))</f>
        <v>99.955768069550317</v>
      </c>
      <c r="U53" s="1162">
        <f t="shared" si="1"/>
        <v>0.4605170592627994</v>
      </c>
      <c r="V53" s="756">
        <f t="shared" si="2"/>
        <v>3.0975804609551627</v>
      </c>
      <c r="W53" s="1168">
        <f t="shared" si="3"/>
        <v>0.51060204267872056</v>
      </c>
      <c r="X53" s="756">
        <f t="shared" si="4"/>
        <v>3.3901090449602878</v>
      </c>
      <c r="Y53" s="1168">
        <f t="shared" si="5"/>
        <v>0.69208874748871718</v>
      </c>
      <c r="Z53" s="756">
        <f t="shared" si="6"/>
        <v>3.3641899520125751</v>
      </c>
      <c r="AA53" s="1168">
        <f t="shared" si="7"/>
        <v>0.44695988982821344</v>
      </c>
      <c r="AB53" s="756">
        <f t="shared" si="8"/>
        <v>2.3418604911378482</v>
      </c>
      <c r="AC53" s="1168">
        <f t="shared" si="9"/>
        <v>0.2410484301232918</v>
      </c>
      <c r="AD53" s="756">
        <f t="shared" si="10"/>
        <v>2.29037410790629</v>
      </c>
      <c r="AE53" s="1485" t="s">
        <v>1545</v>
      </c>
      <c r="AF53" s="1486"/>
      <c r="AG53" s="1486"/>
      <c r="AH53" s="1486"/>
    </row>
    <row r="54" spans="1:34" s="310" customFormat="1" ht="22.5" customHeight="1">
      <c r="A54" s="1559" t="s">
        <v>1868</v>
      </c>
      <c r="B54" s="1559"/>
      <c r="C54" s="1559"/>
      <c r="D54" s="1559"/>
      <c r="E54" s="1559"/>
      <c r="F54" s="1559"/>
      <c r="G54" s="1559"/>
      <c r="H54" s="1559"/>
      <c r="I54" s="1559"/>
      <c r="J54" s="1559"/>
      <c r="K54" s="1559"/>
      <c r="L54" s="1559"/>
      <c r="M54" s="1559"/>
      <c r="N54" s="1559"/>
      <c r="O54" s="1559"/>
      <c r="P54" s="1559"/>
      <c r="Q54" s="1559"/>
      <c r="R54" s="1559"/>
      <c r="S54" s="1559"/>
      <c r="T54" s="757"/>
      <c r="U54" s="757"/>
      <c r="V54" s="757"/>
      <c r="W54" s="757"/>
      <c r="X54" s="757"/>
      <c r="Y54" s="757"/>
      <c r="Z54" s="757"/>
      <c r="AA54" s="757"/>
      <c r="AB54" s="757"/>
      <c r="AC54" s="757"/>
      <c r="AD54" s="757"/>
      <c r="AE54" s="648"/>
      <c r="AF54" s="648"/>
      <c r="AG54" s="648"/>
      <c r="AH54" s="648"/>
    </row>
    <row r="55" spans="1:34" ht="3" customHeight="1">
      <c r="A55" s="311"/>
      <c r="B55" s="312"/>
      <c r="C55" s="312"/>
      <c r="D55" s="312"/>
      <c r="E55" s="312"/>
      <c r="F55" s="758"/>
      <c r="G55" s="758"/>
      <c r="H55" s="758"/>
      <c r="I55" s="311"/>
      <c r="J55" s="311"/>
      <c r="K55" s="311"/>
      <c r="L55" s="311"/>
      <c r="M55" s="311"/>
      <c r="N55" s="311"/>
      <c r="O55" s="759"/>
      <c r="P55" s="759"/>
      <c r="Q55" s="759"/>
      <c r="R55" s="311"/>
      <c r="S55" s="315"/>
      <c r="T55" s="311"/>
      <c r="U55" s="314"/>
      <c r="V55" s="758"/>
      <c r="W55" s="311"/>
      <c r="X55" s="311"/>
      <c r="Y55" s="311"/>
      <c r="Z55" s="311"/>
      <c r="AA55" s="759"/>
      <c r="AB55" s="311"/>
      <c r="AC55" s="311"/>
      <c r="AD55" s="311"/>
      <c r="AE55" s="312"/>
      <c r="AF55" s="312"/>
      <c r="AG55" s="312"/>
      <c r="AH55" s="319"/>
    </row>
    <row r="56" spans="1:34" s="325" customFormat="1" ht="15" customHeight="1">
      <c r="A56" s="1402">
        <f>'7'!W56+1</f>
        <v>29</v>
      </c>
      <c r="B56" s="1402"/>
      <c r="C56" s="528"/>
      <c r="D56" s="528"/>
      <c r="E56" s="528"/>
      <c r="F56" s="321"/>
      <c r="G56" s="321"/>
      <c r="H56" s="321"/>
      <c r="I56" s="321"/>
      <c r="J56" s="321"/>
      <c r="K56" s="321"/>
      <c r="L56" s="321"/>
      <c r="M56" s="321"/>
      <c r="N56" s="321"/>
      <c r="O56" s="321"/>
      <c r="P56" s="1510">
        <f>'13'!K56</f>
        <v>41487</v>
      </c>
      <c r="Q56" s="1510"/>
      <c r="R56" s="1510"/>
      <c r="S56" s="1510"/>
      <c r="T56" s="1510"/>
      <c r="U56" s="1511">
        <f>P56</f>
        <v>41487</v>
      </c>
      <c r="V56" s="1511"/>
      <c r="W56" s="1511"/>
      <c r="X56" s="321"/>
      <c r="Y56" s="321"/>
      <c r="Z56" s="321"/>
      <c r="AA56" s="321"/>
      <c r="AB56" s="321"/>
      <c r="AC56" s="321"/>
      <c r="AD56" s="321"/>
      <c r="AG56" s="1403">
        <f>A56+1</f>
        <v>30</v>
      </c>
      <c r="AH56" s="1403"/>
    </row>
  </sheetData>
  <mergeCells count="132">
    <mergeCell ref="J10:J12"/>
    <mergeCell ref="U10:U12"/>
    <mergeCell ref="V10:V12"/>
    <mergeCell ref="W10:W12"/>
    <mergeCell ref="X10:X12"/>
    <mergeCell ref="Y10:Y12"/>
    <mergeCell ref="Z10:Z12"/>
    <mergeCell ref="AA10:AA12"/>
    <mergeCell ref="A10:B10"/>
    <mergeCell ref="F10:F12"/>
    <mergeCell ref="G10:G12"/>
    <mergeCell ref="H10:H12"/>
    <mergeCell ref="I10:I12"/>
    <mergeCell ref="A11:B11"/>
    <mergeCell ref="A12:D12"/>
    <mergeCell ref="A1:D1"/>
    <mergeCell ref="AE1:AH1"/>
    <mergeCell ref="A6:D6"/>
    <mergeCell ref="F6:H9"/>
    <mergeCell ref="I6:K9"/>
    <mergeCell ref="L6:N9"/>
    <mergeCell ref="O6:Q9"/>
    <mergeCell ref="R6:T9"/>
    <mergeCell ref="U6:V9"/>
    <mergeCell ref="W6:X9"/>
    <mergeCell ref="Y6:Z9"/>
    <mergeCell ref="AA6:AB9"/>
    <mergeCell ref="AC6:AD9"/>
    <mergeCell ref="B7:D7"/>
    <mergeCell ref="A3:S4"/>
    <mergeCell ref="C5:I5"/>
    <mergeCell ref="AD10:AD12"/>
    <mergeCell ref="AB10:AB12"/>
    <mergeCell ref="AE12:AH12"/>
    <mergeCell ref="Q10:Q12"/>
    <mergeCell ref="R10:R12"/>
    <mergeCell ref="S10:S12"/>
    <mergeCell ref="T10:T12"/>
    <mergeCell ref="K10:K12"/>
    <mergeCell ref="L10:L12"/>
    <mergeCell ref="M10:M12"/>
    <mergeCell ref="N10:N12"/>
    <mergeCell ref="O10:O12"/>
    <mergeCell ref="P10:P12"/>
    <mergeCell ref="AC10:AC12"/>
    <mergeCell ref="A17:D17"/>
    <mergeCell ref="AE17:AH17"/>
    <mergeCell ref="A18:D18"/>
    <mergeCell ref="AE18:AH18"/>
    <mergeCell ref="B19:D19"/>
    <mergeCell ref="AE19:AG19"/>
    <mergeCell ref="A13:D13"/>
    <mergeCell ref="AE13:AH13"/>
    <mergeCell ref="A14:D14"/>
    <mergeCell ref="AE14:AH14"/>
    <mergeCell ref="A16:D16"/>
    <mergeCell ref="AE16:AH16"/>
    <mergeCell ref="A15:D15"/>
    <mergeCell ref="AE15:AH15"/>
    <mergeCell ref="B23:D23"/>
    <mergeCell ref="AE23:AG23"/>
    <mergeCell ref="C24:D24"/>
    <mergeCell ref="AE24:AF24"/>
    <mergeCell ref="C25:D25"/>
    <mergeCell ref="AE25:AF25"/>
    <mergeCell ref="C20:D20"/>
    <mergeCell ref="AE20:AF20"/>
    <mergeCell ref="C21:D21"/>
    <mergeCell ref="AE21:AF21"/>
    <mergeCell ref="C22:D22"/>
    <mergeCell ref="AE22:AF22"/>
    <mergeCell ref="B29:D29"/>
    <mergeCell ref="AE29:AG29"/>
    <mergeCell ref="B30:D30"/>
    <mergeCell ref="AE30:AG30"/>
    <mergeCell ref="B31:D31"/>
    <mergeCell ref="AE31:AG31"/>
    <mergeCell ref="A26:D26"/>
    <mergeCell ref="AE26:AH26"/>
    <mergeCell ref="B27:D27"/>
    <mergeCell ref="AE27:AG27"/>
    <mergeCell ref="B28:D28"/>
    <mergeCell ref="AE28:AG28"/>
    <mergeCell ref="A35:D35"/>
    <mergeCell ref="AE35:AH35"/>
    <mergeCell ref="B36:D36"/>
    <mergeCell ref="AE36:AG36"/>
    <mergeCell ref="B37:D37"/>
    <mergeCell ref="AE37:AG37"/>
    <mergeCell ref="B32:D32"/>
    <mergeCell ref="AE32:AG32"/>
    <mergeCell ref="B33:D33"/>
    <mergeCell ref="AE33:AG33"/>
    <mergeCell ref="A34:D34"/>
    <mergeCell ref="AE34:AH34"/>
    <mergeCell ref="A47:D47"/>
    <mergeCell ref="AE47:AH47"/>
    <mergeCell ref="A41:D41"/>
    <mergeCell ref="AE41:AH41"/>
    <mergeCell ref="A42:D42"/>
    <mergeCell ref="AE42:AH42"/>
    <mergeCell ref="A44:D44"/>
    <mergeCell ref="AE44:AH44"/>
    <mergeCell ref="B38:D38"/>
    <mergeCell ref="AE38:AG38"/>
    <mergeCell ref="A39:D39"/>
    <mergeCell ref="AE39:AH39"/>
    <mergeCell ref="A40:D40"/>
    <mergeCell ref="AE40:AH40"/>
    <mergeCell ref="A43:D43"/>
    <mergeCell ref="AE43:AH43"/>
    <mergeCell ref="A45:D45"/>
    <mergeCell ref="AE45:AH45"/>
    <mergeCell ref="A46:D46"/>
    <mergeCell ref="AE46:AH46"/>
    <mergeCell ref="A53:D53"/>
    <mergeCell ref="AE53:AH53"/>
    <mergeCell ref="A56:B56"/>
    <mergeCell ref="AG56:AH56"/>
    <mergeCell ref="A48:D48"/>
    <mergeCell ref="AE48:AH48"/>
    <mergeCell ref="A49:D49"/>
    <mergeCell ref="AE49:AH49"/>
    <mergeCell ref="A50:D50"/>
    <mergeCell ref="AE50:AH50"/>
    <mergeCell ref="A54:S54"/>
    <mergeCell ref="A51:D51"/>
    <mergeCell ref="AE51:AH51"/>
    <mergeCell ref="A52:D52"/>
    <mergeCell ref="AE52:AH52"/>
    <mergeCell ref="U56:W56"/>
    <mergeCell ref="P56:T56"/>
  </mergeCells>
  <phoneticPr fontId="16" type="noConversion"/>
  <printOptions horizontalCentered="1"/>
  <pageMargins left="0.51181102362204722" right="0.51181102362204722" top="0.59055118110236227" bottom="0.39370078740157483" header="0.59055118110236227" footer="0.19685039370078741"/>
  <pageSetup paperSize="9" pageOrder="overThenDown" orientation="portrait" r:id="rId1"/>
  <headerFooter scaleWithDoc="0" alignWithMargins="0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>
  <sheetPr codeName="Sheet17"/>
  <dimension ref="A1:X56"/>
  <sheetViews>
    <sheetView showGridLines="0" view="pageLayout" zoomScaleSheetLayoutView="100" workbookViewId="0">
      <selection activeCell="F7" sqref="F7:F12"/>
    </sheetView>
  </sheetViews>
  <sheetFormatPr defaultColWidth="9.140625" defaultRowHeight="12.75"/>
  <cols>
    <col min="1" max="1" width="2.140625" style="297" customWidth="1"/>
    <col min="2" max="3" width="2" style="297" customWidth="1"/>
    <col min="4" max="4" width="19.42578125" style="297" customWidth="1"/>
    <col min="5" max="5" width="7" style="297" hidden="1" customWidth="1"/>
    <col min="6" max="7" width="10.7109375" style="500" customWidth="1"/>
    <col min="8" max="8" width="10.7109375" style="500" hidden="1" customWidth="1"/>
    <col min="9" max="10" width="10.7109375" style="297" customWidth="1"/>
    <col min="11" max="11" width="10.7109375" style="297" hidden="1" customWidth="1"/>
    <col min="12" max="12" width="10.7109375" style="297" customWidth="1"/>
    <col min="13" max="13" width="10.7109375" style="329" customWidth="1"/>
    <col min="14" max="14" width="10.7109375" style="297" hidden="1" customWidth="1"/>
    <col min="15" max="15" width="10.7109375" style="325" customWidth="1"/>
    <col min="16" max="16" width="10.7109375" style="500" customWidth="1"/>
    <col min="17" max="20" width="10.7109375" style="297" customWidth="1"/>
    <col min="21" max="21" width="19.42578125" style="297" customWidth="1"/>
    <col min="22" max="23" width="2" style="297" customWidth="1"/>
    <col min="24" max="24" width="2" style="329" customWidth="1"/>
    <col min="25" max="16384" width="9.140625" style="297"/>
  </cols>
  <sheetData>
    <row r="1" spans="1:24" ht="16.5" customHeight="1">
      <c r="A1" s="1450" t="s">
        <v>1773</v>
      </c>
      <c r="B1" s="1450"/>
      <c r="C1" s="1450"/>
      <c r="D1" s="1450"/>
      <c r="E1" s="537"/>
      <c r="F1" s="695"/>
      <c r="G1" s="695"/>
      <c r="H1" s="695"/>
      <c r="I1" s="695"/>
      <c r="J1" s="695"/>
      <c r="K1" s="695"/>
      <c r="L1" s="695"/>
      <c r="M1" s="696"/>
      <c r="N1" s="695"/>
      <c r="O1" s="696"/>
      <c r="P1" s="695"/>
      <c r="Q1" s="695"/>
      <c r="R1" s="695"/>
      <c r="S1" s="695"/>
      <c r="T1" s="695"/>
      <c r="U1" s="1429" t="s">
        <v>1773</v>
      </c>
      <c r="V1" s="1429"/>
      <c r="W1" s="1429"/>
      <c r="X1" s="1429"/>
    </row>
    <row r="2" spans="1:24" ht="3" customHeight="1">
      <c r="A2" s="298"/>
      <c r="B2" s="299"/>
      <c r="C2" s="299"/>
      <c r="D2" s="299"/>
      <c r="E2" s="299"/>
      <c r="F2" s="697"/>
      <c r="G2" s="697"/>
      <c r="H2" s="697"/>
      <c r="I2" s="298"/>
      <c r="J2" s="298"/>
      <c r="K2" s="298"/>
      <c r="L2" s="298"/>
      <c r="M2" s="302"/>
      <c r="N2" s="298"/>
      <c r="O2" s="301"/>
      <c r="P2" s="697"/>
      <c r="Q2" s="298"/>
      <c r="R2" s="298"/>
      <c r="S2" s="298"/>
      <c r="T2" s="298"/>
      <c r="U2" s="299"/>
      <c r="V2" s="299"/>
      <c r="W2" s="299"/>
      <c r="X2" s="305"/>
    </row>
    <row r="3" spans="1:24" ht="6.75" customHeight="1">
      <c r="A3" s="1551" t="s">
        <v>1995</v>
      </c>
      <c r="B3" s="1551"/>
      <c r="C3" s="1551"/>
      <c r="D3" s="1551"/>
      <c r="E3" s="1551"/>
      <c r="F3" s="1551"/>
      <c r="G3" s="1551"/>
      <c r="H3" s="1551"/>
      <c r="I3" s="1551"/>
      <c r="J3" s="1551"/>
      <c r="K3" s="1551"/>
      <c r="L3" s="1551"/>
      <c r="M3" s="1551"/>
      <c r="N3" s="782"/>
      <c r="O3" s="782"/>
      <c r="P3" s="782"/>
      <c r="Q3" s="782"/>
      <c r="R3" s="782"/>
      <c r="S3" s="782"/>
      <c r="T3" s="698"/>
      <c r="U3" s="544"/>
      <c r="V3" s="544"/>
      <c r="W3" s="544"/>
      <c r="X3" s="545"/>
    </row>
    <row r="4" spans="1:24" ht="21.2" customHeight="1">
      <c r="A4" s="1551"/>
      <c r="B4" s="1551"/>
      <c r="C4" s="1551"/>
      <c r="D4" s="1551"/>
      <c r="E4" s="1551"/>
      <c r="F4" s="1551"/>
      <c r="G4" s="1551"/>
      <c r="H4" s="1551"/>
      <c r="I4" s="1551"/>
      <c r="J4" s="1551"/>
      <c r="K4" s="1551"/>
      <c r="L4" s="1551"/>
      <c r="M4" s="1551"/>
      <c r="N4" s="782"/>
      <c r="O4" s="782"/>
      <c r="P4" s="782"/>
      <c r="Q4" s="782"/>
      <c r="R4" s="782"/>
      <c r="S4" s="782"/>
      <c r="T4" s="698"/>
      <c r="U4" s="702"/>
      <c r="V4" s="702"/>
      <c r="W4" s="702"/>
      <c r="X4" s="703"/>
    </row>
    <row r="5" spans="1:24" ht="15.75" thickBot="1">
      <c r="A5" s="704"/>
      <c r="B5" s="705"/>
      <c r="C5" s="1356" t="s">
        <v>1848</v>
      </c>
      <c r="D5" s="1356"/>
      <c r="E5" s="1356"/>
      <c r="F5" s="1356"/>
      <c r="G5" s="1356"/>
      <c r="H5" s="1356"/>
      <c r="I5" s="1356"/>
      <c r="J5" s="705"/>
      <c r="K5" s="705"/>
      <c r="L5" s="706"/>
      <c r="M5" s="707"/>
      <c r="N5" s="706"/>
      <c r="O5" s="708"/>
      <c r="P5" s="709"/>
      <c r="Q5" s="705"/>
      <c r="R5" s="705"/>
      <c r="S5" s="706"/>
      <c r="T5" s="706"/>
      <c r="U5" s="705"/>
      <c r="V5" s="705"/>
      <c r="W5" s="705"/>
      <c r="X5" s="710"/>
    </row>
    <row r="6" spans="1:24" s="308" customFormat="1" ht="12.75" customHeight="1">
      <c r="A6" s="1506" t="s">
        <v>163</v>
      </c>
      <c r="B6" s="1506"/>
      <c r="C6" s="1506"/>
      <c r="D6" s="1506"/>
      <c r="E6" s="711"/>
      <c r="F6" s="1536" t="s">
        <v>1780</v>
      </c>
      <c r="G6" s="1537"/>
      <c r="H6" s="1537"/>
      <c r="I6" s="1536" t="s">
        <v>1781</v>
      </c>
      <c r="J6" s="1537"/>
      <c r="K6" s="1537"/>
      <c r="L6" s="1536" t="s">
        <v>1782</v>
      </c>
      <c r="M6" s="1537"/>
      <c r="N6" s="1537"/>
      <c r="O6" s="1542" t="s">
        <v>1783</v>
      </c>
      <c r="P6" s="1543"/>
      <c r="Q6" s="1536" t="s">
        <v>1781</v>
      </c>
      <c r="R6" s="1542"/>
      <c r="S6" s="1536" t="s">
        <v>1782</v>
      </c>
      <c r="T6" s="1542"/>
      <c r="U6" s="656" t="s">
        <v>167</v>
      </c>
      <c r="V6" s="657"/>
      <c r="W6" s="657"/>
      <c r="X6" s="657"/>
    </row>
    <row r="7" spans="1:24" s="308" customFormat="1" ht="9" customHeight="1">
      <c r="A7" s="658"/>
      <c r="B7" s="1503" t="s">
        <v>11</v>
      </c>
      <c r="C7" s="1503"/>
      <c r="D7" s="1503"/>
      <c r="E7" s="712"/>
      <c r="F7" s="1538"/>
      <c r="G7" s="1539"/>
      <c r="H7" s="1539"/>
      <c r="I7" s="1538"/>
      <c r="J7" s="1539"/>
      <c r="K7" s="1539"/>
      <c r="L7" s="1538"/>
      <c r="M7" s="1539"/>
      <c r="N7" s="1539"/>
      <c r="O7" s="1544"/>
      <c r="P7" s="1545"/>
      <c r="Q7" s="1538"/>
      <c r="R7" s="1557"/>
      <c r="S7" s="1538"/>
      <c r="T7" s="1557"/>
      <c r="U7" s="664" t="s">
        <v>169</v>
      </c>
      <c r="V7" s="665"/>
      <c r="W7" s="665"/>
      <c r="X7" s="665"/>
    </row>
    <row r="8" spans="1:24" s="308" customFormat="1" ht="11.25" customHeight="1">
      <c r="A8" s="666"/>
      <c r="B8" s="667"/>
      <c r="C8" s="667"/>
      <c r="D8" s="667"/>
      <c r="E8" s="667"/>
      <c r="F8" s="1538"/>
      <c r="G8" s="1539"/>
      <c r="H8" s="1539"/>
      <c r="I8" s="1538"/>
      <c r="J8" s="1539"/>
      <c r="K8" s="1539"/>
      <c r="L8" s="1538"/>
      <c r="M8" s="1539"/>
      <c r="N8" s="1539"/>
      <c r="O8" s="1544"/>
      <c r="P8" s="1545"/>
      <c r="Q8" s="1538"/>
      <c r="R8" s="1557"/>
      <c r="S8" s="1538"/>
      <c r="T8" s="1557"/>
      <c r="U8" s="673"/>
      <c r="V8" s="667"/>
      <c r="W8" s="667"/>
      <c r="X8" s="667"/>
    </row>
    <row r="9" spans="1:24" s="308" customFormat="1" ht="9.1999999999999993" customHeight="1">
      <c r="A9" s="674"/>
      <c r="B9" s="675"/>
      <c r="C9" s="675"/>
      <c r="D9" s="675"/>
      <c r="E9" s="675"/>
      <c r="F9" s="1540"/>
      <c r="G9" s="1541"/>
      <c r="H9" s="1541"/>
      <c r="I9" s="1538"/>
      <c r="J9" s="1539"/>
      <c r="K9" s="1539"/>
      <c r="L9" s="1540"/>
      <c r="M9" s="1541"/>
      <c r="N9" s="1541"/>
      <c r="O9" s="1546"/>
      <c r="P9" s="1547"/>
      <c r="Q9" s="1540"/>
      <c r="R9" s="1558"/>
      <c r="S9" s="1540"/>
      <c r="T9" s="1558"/>
      <c r="U9" s="681"/>
      <c r="V9" s="675"/>
      <c r="W9" s="675"/>
      <c r="X9" s="675"/>
    </row>
    <row r="10" spans="1:24" s="308" customFormat="1" ht="11.1" customHeight="1">
      <c r="A10" s="1499"/>
      <c r="B10" s="1499"/>
      <c r="C10" s="682"/>
      <c r="D10" s="682"/>
      <c r="E10" s="682"/>
      <c r="F10" s="1515">
        <f>'5'!F10</f>
        <v>41487</v>
      </c>
      <c r="G10" s="1524">
        <f>'5'!G10</f>
        <v>41456</v>
      </c>
      <c r="H10" s="1515">
        <f>'5'!H10</f>
        <v>41244</v>
      </c>
      <c r="I10" s="1515">
        <f>'5'!I10</f>
        <v>41487</v>
      </c>
      <c r="J10" s="1524">
        <f>'5'!J10</f>
        <v>41456</v>
      </c>
      <c r="K10" s="1515">
        <f>'5'!K10</f>
        <v>41244</v>
      </c>
      <c r="L10" s="1515">
        <f>'5'!L10</f>
        <v>41487</v>
      </c>
      <c r="M10" s="1518">
        <f>'5'!M10</f>
        <v>41456</v>
      </c>
      <c r="N10" s="1561">
        <f>'5'!N10</f>
        <v>41244</v>
      </c>
      <c r="O10" s="1530" t="s">
        <v>1784</v>
      </c>
      <c r="P10" s="1527" t="s">
        <v>1785</v>
      </c>
      <c r="Q10" s="1530" t="s">
        <v>1784</v>
      </c>
      <c r="R10" s="1527" t="s">
        <v>1785</v>
      </c>
      <c r="S10" s="1530" t="s">
        <v>1784</v>
      </c>
      <c r="T10" s="1527" t="s">
        <v>1785</v>
      </c>
      <c r="U10" s="688"/>
      <c r="V10" s="682"/>
      <c r="W10" s="682"/>
      <c r="X10" s="682"/>
    </row>
    <row r="11" spans="1:24" s="308" customFormat="1" ht="11.25" customHeight="1">
      <c r="A11" s="1499" t="s">
        <v>8</v>
      </c>
      <c r="B11" s="1499"/>
      <c r="C11" s="682"/>
      <c r="D11" s="682"/>
      <c r="E11" s="682"/>
      <c r="F11" s="1516"/>
      <c r="G11" s="1525"/>
      <c r="H11" s="1516"/>
      <c r="I11" s="1516"/>
      <c r="J11" s="1525"/>
      <c r="K11" s="1516"/>
      <c r="L11" s="1516"/>
      <c r="M11" s="1519"/>
      <c r="N11" s="1522"/>
      <c r="O11" s="1531"/>
      <c r="P11" s="1528"/>
      <c r="Q11" s="1531"/>
      <c r="R11" s="1528"/>
      <c r="S11" s="1531"/>
      <c r="T11" s="1528"/>
      <c r="U11" s="688"/>
      <c r="V11" s="682"/>
      <c r="W11" s="682"/>
      <c r="X11" s="682"/>
    </row>
    <row r="12" spans="1:24" s="309" customFormat="1" ht="24.75" customHeight="1">
      <c r="A12" s="1500" t="s">
        <v>9</v>
      </c>
      <c r="B12" s="1500"/>
      <c r="C12" s="1500"/>
      <c r="D12" s="1500"/>
      <c r="E12" s="713"/>
      <c r="F12" s="1517"/>
      <c r="G12" s="1526"/>
      <c r="H12" s="1517"/>
      <c r="I12" s="1517"/>
      <c r="J12" s="1526"/>
      <c r="K12" s="1517"/>
      <c r="L12" s="1517"/>
      <c r="M12" s="1520"/>
      <c r="N12" s="1523"/>
      <c r="O12" s="1532"/>
      <c r="P12" s="1529"/>
      <c r="Q12" s="1532"/>
      <c r="R12" s="1529"/>
      <c r="S12" s="1532"/>
      <c r="T12" s="1529"/>
      <c r="U12" s="1501" t="s">
        <v>170</v>
      </c>
      <c r="V12" s="1502"/>
      <c r="W12" s="1502"/>
      <c r="X12" s="1502"/>
    </row>
    <row r="13" spans="1:24" s="310" customFormat="1" ht="13.7" customHeight="1">
      <c r="A13" s="1460" t="s">
        <v>845</v>
      </c>
      <c r="B13" s="1460"/>
      <c r="C13" s="1460"/>
      <c r="D13" s="1460"/>
      <c r="E13" s="714">
        <v>1</v>
      </c>
      <c r="F13" s="261">
        <f>INDEX(규모전세지수!$207:$247,MATCH($E13,규모전세지수!$D$207:$D$247,FALSE),MATCH(F$10,규모전세지수!$1:$1,FALSE))</f>
        <v>101.82951321351898</v>
      </c>
      <c r="G13" s="760">
        <f>INDEX(규모전세지수!$207:$247,MATCH($E13,규모전세지수!$D$207:$D$247,FALSE),MATCH(G$10,규모전세지수!$1:$1,FALSE))</f>
        <v>101.51852217758743</v>
      </c>
      <c r="H13" s="761">
        <f>INDEX(규모전세지수!$207:$247,MATCH($E13,규모전세지수!$D$207:$D$247,FALSE),MATCH(H$10,규모전세지수!$1:$1,FALSE))</f>
        <v>100.18115870946554</v>
      </c>
      <c r="I13" s="261">
        <f>INDEX(규모전세지수!$248:$288,MATCH($E13,규모전세지수!$D$248:$D$288,FALSE),MATCH(I$10,규모전세지수!$1:$1,FALSE))</f>
        <v>102.00767671328383</v>
      </c>
      <c r="J13" s="760">
        <f>INDEX(규모전세지수!$248:$288,MATCH($E13,규모전세지수!$D$248:$D$288,FALSE),MATCH(J$10,규모전세지수!$1:$1,FALSE))</f>
        <v>101.7327174412365</v>
      </c>
      <c r="K13" s="761">
        <f>INDEX(규모전세지수!$248:$288,MATCH($E13,규모전세지수!$D$248:$D$288,FALSE),MATCH(K$10,규모전세지수!$1:$1,FALSE))</f>
        <v>100.16592195977611</v>
      </c>
      <c r="L13" s="261">
        <f>INDEX(규모전세지수!$289:$329,MATCH($E13,규모전세지수!$D$289:$D$329,FALSE),MATCH(L$10,규모전세지수!$1:$1,FALSE))</f>
        <v>100.97572613270658</v>
      </c>
      <c r="M13" s="262">
        <f>INDEX(규모전세지수!$289:$329,MATCH($E13,규모전세지수!$D$289:$D$329,FALSE),MATCH(M$10,규모전세지수!$1:$1,FALSE))</f>
        <v>100.7667642749992</v>
      </c>
      <c r="N13" s="760">
        <f>INDEX(규모전세지수!$289:$329,MATCH($E13,규모전세지수!$D$289:$D$329,FALSE),MATCH(N$10,규모전세지수!$1:$1,FALSE))</f>
        <v>100.2981571347064</v>
      </c>
      <c r="O13" s="1171">
        <f t="shared" ref="O13" si="0">100*(F13/G13-1)</f>
        <v>0.30633920713258878</v>
      </c>
      <c r="P13" s="267">
        <f>IF(ISERROR(100*(F13/H13-1))=TRUE,"",100*(F13/H13-1))</f>
        <v>1.645373766172753</v>
      </c>
      <c r="Q13" s="1177">
        <f t="shared" ref="Q13" si="1">100*(I13/J13-1)</f>
        <v>0.27027615005581485</v>
      </c>
      <c r="R13" s="267">
        <f>IF(ISERROR(100*(I13/K13-1))=TRUE,"",100*(I13/K13-1))</f>
        <v>1.838703939896158</v>
      </c>
      <c r="S13" s="1177">
        <f t="shared" ref="S13" si="2">100*(L13/M13-1)</f>
        <v>0.20737180479182271</v>
      </c>
      <c r="T13" s="267">
        <f>IF(ISERROR(100*(L13/N13-1))=TRUE,"",100*(L13/N13-1))</f>
        <v>0.67555478321517093</v>
      </c>
      <c r="U13" s="1423" t="s">
        <v>861</v>
      </c>
      <c r="V13" s="1424"/>
      <c r="W13" s="1424"/>
      <c r="X13" s="1424"/>
    </row>
    <row r="14" spans="1:24" s="310" customFormat="1" ht="13.7" customHeight="1">
      <c r="A14" s="1460" t="s">
        <v>846</v>
      </c>
      <c r="B14" s="1460"/>
      <c r="C14" s="1460"/>
      <c r="D14" s="1460"/>
      <c r="E14" s="720">
        <v>2</v>
      </c>
      <c r="F14" s="261">
        <f>INDEX(규모전세지수!$207:$247,MATCH($E14,규모전세지수!$D$207:$D$247,FALSE),MATCH(F$10,규모전세지수!$1:$1,FALSE))</f>
        <v>101.91440729640135</v>
      </c>
      <c r="G14" s="760">
        <f>INDEX(규모전세지수!$207:$247,MATCH($E14,규모전세지수!$D$207:$D$247,FALSE),MATCH(G$10,규모전세지수!$1:$1,FALSE))</f>
        <v>101.52910736143075</v>
      </c>
      <c r="H14" s="761">
        <f>INDEX(규모전세지수!$207:$247,MATCH($E14,규모전세지수!$D$207:$D$247,FALSE),MATCH(H$10,규모전세지수!$1:$1,FALSE))</f>
        <v>100.14541406484693</v>
      </c>
      <c r="I14" s="261">
        <f>INDEX(규모전세지수!$248:$288,MATCH($E14,규모전세지수!$D$248:$D$288,FALSE),MATCH(I$10,규모전세지수!$1:$1,FALSE))</f>
        <v>102.50759052415439</v>
      </c>
      <c r="J14" s="760">
        <f>INDEX(규모전세지수!$248:$288,MATCH($E14,규모전세지수!$D$248:$D$288,FALSE),MATCH(J$10,규모전세지수!$1:$1,FALSE))</f>
        <v>102.07488573417774</v>
      </c>
      <c r="K14" s="761">
        <f>INDEX(규모전세지수!$248:$288,MATCH($E14,규모전세지수!$D$248:$D$288,FALSE),MATCH(K$10,규모전세지수!$1:$1,FALSE))</f>
        <v>100.22697910424669</v>
      </c>
      <c r="L14" s="261">
        <f>INDEX(규모전세지수!$289:$329,MATCH($E14,규모전세지수!$D$289:$D$329,FALSE),MATCH(L$10,규모전세지수!$1:$1,FALSE))</f>
        <v>101.03848874330743</v>
      </c>
      <c r="M14" s="262">
        <f>INDEX(규모전세지수!$289:$329,MATCH($E14,규모전세지수!$D$289:$D$329,FALSE),MATCH(M$10,규모전세지수!$1:$1,FALSE))</f>
        <v>100.8209325361622</v>
      </c>
      <c r="N14" s="760">
        <f>INDEX(규모전세지수!$289:$329,MATCH($E14,규모전세지수!$D$289:$D$329,FALSE),MATCH(N$10,규모전세지수!$1:$1,FALSE))</f>
        <v>100.389463244864</v>
      </c>
      <c r="O14" s="1171">
        <f t="shared" ref="O14:O53" si="3">100*(F14/G14-1)</f>
        <v>0.37949701812995951</v>
      </c>
      <c r="P14" s="267">
        <f t="shared" ref="P14:P53" si="4">IF(ISERROR(100*(F14/H14-1))=TRUE,"",100*(F14/H14-1))</f>
        <v>1.7664246017385699</v>
      </c>
      <c r="Q14" s="1177">
        <f t="shared" ref="Q14:Q53" si="5">100*(I14/J14-1)</f>
        <v>0.42390915930436979</v>
      </c>
      <c r="R14" s="267">
        <f t="shared" ref="R14:R53" si="6">IF(ISERROR(100*(I14/K14-1))=TRUE,"",100*(I14/K14-1))</f>
        <v>2.275446631525857</v>
      </c>
      <c r="S14" s="1177">
        <f t="shared" ref="S14:S53" si="7">100*(L14/M14-1)</f>
        <v>0.21578475984358469</v>
      </c>
      <c r="T14" s="267">
        <f t="shared" ref="T14:T53" si="8">IF(ISERROR(100*(L14/N14-1))=TRUE,"",100*(L14/N14-1))</f>
        <v>0.6465075890089711</v>
      </c>
      <c r="U14" s="1423" t="s">
        <v>862</v>
      </c>
      <c r="V14" s="1424"/>
      <c r="W14" s="1424"/>
      <c r="X14" s="1424"/>
    </row>
    <row r="15" spans="1:24" s="310" customFormat="1" ht="13.7" customHeight="1">
      <c r="A15" s="1460" t="s">
        <v>1373</v>
      </c>
      <c r="B15" s="1460"/>
      <c r="C15" s="1460"/>
      <c r="D15" s="1460"/>
      <c r="E15" s="714">
        <v>3</v>
      </c>
      <c r="F15" s="261">
        <f>INDEX(규모전세지수!$207:$247,MATCH($E15,규모전세지수!$D$207:$D$247,FALSE),MATCH(F$10,규모전세지수!$1:$1,FALSE))</f>
        <v>101.56149523061369</v>
      </c>
      <c r="G15" s="760">
        <f>INDEX(규모전세지수!$207:$247,MATCH($E15,규모전세지수!$D$207:$D$247,FALSE),MATCH(G$10,규모전세지수!$1:$1,FALSE))</f>
        <v>101.48505309459273</v>
      </c>
      <c r="H15" s="761">
        <f>INDEX(규모전세지수!$207:$247,MATCH($E15,규모전세지수!$D$207:$D$247,FALSE),MATCH(H$10,규모전세지수!$1:$1,FALSE))</f>
        <v>100.29428751940628</v>
      </c>
      <c r="I15" s="261">
        <f>INDEX(규모전세지수!$248:$288,MATCH($E15,규모전세지수!$D$248:$D$288,FALSE),MATCH(I$10,규모전세지수!$1:$1,FALSE))</f>
        <v>101.33929869204789</v>
      </c>
      <c r="J15" s="760">
        <f>INDEX(규모전세지수!$248:$288,MATCH($E15,규모전세지수!$D$248:$D$288,FALSE),MATCH(J$10,규모전세지수!$1:$1,FALSE))</f>
        <v>101.27442140260948</v>
      </c>
      <c r="K15" s="761">
        <f>INDEX(규모전세지수!$248:$288,MATCH($E15,규모전세지수!$D$248:$D$288,FALSE),MATCH(K$10,규모전세지수!$1:$1,FALSE))</f>
        <v>100.08387887524913</v>
      </c>
      <c r="L15" s="261">
        <f>INDEX(규모전세지수!$289:$329,MATCH($E15,규모전세지수!$D$289:$D$329,FALSE),MATCH(L$10,규모전세지수!$1:$1,FALSE))</f>
        <v>100.82329021619375</v>
      </c>
      <c r="M15" s="262">
        <f>INDEX(규모전세지수!$289:$329,MATCH($E15,규모전세지수!$D$289:$D$329,FALSE),MATCH(M$10,규모전세지수!$1:$1,FALSE))</f>
        <v>100.63518310430464</v>
      </c>
      <c r="N15" s="760">
        <f>INDEX(규모전세지수!$289:$329,MATCH($E15,규모전세지수!$D$289:$D$329,FALSE),MATCH(N$10,규모전세지수!$1:$1,FALSE))</f>
        <v>100.07650537947679</v>
      </c>
      <c r="O15" s="1171">
        <f t="shared" si="3"/>
        <v>7.5323541437888331E-2</v>
      </c>
      <c r="P15" s="267">
        <f t="shared" si="4"/>
        <v>1.2634894195366897</v>
      </c>
      <c r="Q15" s="1177">
        <f t="shared" si="5"/>
        <v>6.406088382424624E-2</v>
      </c>
      <c r="R15" s="267">
        <f t="shared" si="6"/>
        <v>1.2543676673079318</v>
      </c>
      <c r="S15" s="1177">
        <f t="shared" si="7"/>
        <v>0.18691982871850144</v>
      </c>
      <c r="T15" s="267">
        <f t="shared" si="8"/>
        <v>0.74621394290823595</v>
      </c>
      <c r="U15" s="1423" t="s">
        <v>1375</v>
      </c>
      <c r="V15" s="1424"/>
      <c r="W15" s="1424"/>
      <c r="X15" s="1424"/>
    </row>
    <row r="16" spans="1:24" s="310" customFormat="1" ht="13.7" customHeight="1">
      <c r="A16" s="1378" t="s">
        <v>1539</v>
      </c>
      <c r="B16" s="1378"/>
      <c r="C16" s="1378"/>
      <c r="D16" s="1378"/>
      <c r="E16" s="720">
        <v>4</v>
      </c>
      <c r="F16" s="261">
        <f>INDEX(규모전세지수!$207:$247,MATCH($E16,규모전세지수!$D$207:$D$247,FALSE),MATCH(F$10,규모전세지수!$1:$1,FALSE))</f>
        <v>101.02460348878961</v>
      </c>
      <c r="G16" s="760">
        <f>INDEX(규모전세지수!$207:$247,MATCH($E16,규모전세지수!$D$207:$D$247,FALSE),MATCH(G$10,규모전세지수!$1:$1,FALSE))</f>
        <v>101.02351858806624</v>
      </c>
      <c r="H16" s="761">
        <f>INDEX(규모전세지수!$207:$247,MATCH($E16,규모전세지수!$D$207:$D$247,FALSE),MATCH(H$10,규모전세지수!$1:$1,FALSE))</f>
        <v>100.24701782035396</v>
      </c>
      <c r="I16" s="261">
        <f>INDEX(규모전세지수!$248:$288,MATCH($E16,규모전세지수!$D$248:$D$288,FALSE),MATCH(I$10,규모전세지수!$1:$1,FALSE))</f>
        <v>101.08034886704571</v>
      </c>
      <c r="J16" s="760">
        <f>INDEX(규모전세지수!$248:$288,MATCH($E16,규모전세지수!$D$248:$D$288,FALSE),MATCH(J$10,규모전세지수!$1:$1,FALSE))</f>
        <v>101.09896194223221</v>
      </c>
      <c r="K16" s="761">
        <f>INDEX(규모전세지수!$248:$288,MATCH($E16,규모전세지수!$D$248:$D$288,FALSE),MATCH(K$10,규모전세지수!$1:$1,FALSE))</f>
        <v>100.09487558345147</v>
      </c>
      <c r="L16" s="261">
        <f>INDEX(규모전세지수!$289:$329,MATCH($E16,규모전세지수!$D$289:$D$329,FALSE),MATCH(L$10,규모전세지수!$1:$1,FALSE))</f>
        <v>99.738593331007991</v>
      </c>
      <c r="M16" s="262">
        <f>INDEX(규모전세지수!$289:$329,MATCH($E16,규모전세지수!$D$289:$D$329,FALSE),MATCH(M$10,규모전세지수!$1:$1,FALSE))</f>
        <v>99.419676391508588</v>
      </c>
      <c r="N16" s="760">
        <f>INDEX(규모전세지수!$289:$329,MATCH($E16,규모전세지수!$D$289:$D$329,FALSE),MATCH(N$10,규모전세지수!$1:$1,FALSE))</f>
        <v>99.665091969325033</v>
      </c>
      <c r="O16" s="1171">
        <f t="shared" si="3"/>
        <v>1.0739090644751315E-3</v>
      </c>
      <c r="P16" s="267">
        <f t="shared" si="4"/>
        <v>0.7756696262317897</v>
      </c>
      <c r="Q16" s="1177">
        <f t="shared" si="5"/>
        <v>-1.8410748071906458E-2</v>
      </c>
      <c r="R16" s="267">
        <f t="shared" si="6"/>
        <v>0.98453919628747055</v>
      </c>
      <c r="S16" s="1177">
        <f t="shared" si="7"/>
        <v>0.32077849282421411</v>
      </c>
      <c r="T16" s="267">
        <f t="shared" si="8"/>
        <v>7.3748350832381071E-2</v>
      </c>
      <c r="U16" s="1406" t="s">
        <v>1553</v>
      </c>
      <c r="V16" s="1407"/>
      <c r="W16" s="1407"/>
      <c r="X16" s="1407"/>
    </row>
    <row r="17" spans="1:24" s="310" customFormat="1" ht="13.7" customHeight="1">
      <c r="A17" s="1378" t="s">
        <v>1562</v>
      </c>
      <c r="B17" s="1378"/>
      <c r="C17" s="1378"/>
      <c r="D17" s="1378"/>
      <c r="E17" s="714">
        <v>5</v>
      </c>
      <c r="F17" s="261">
        <f>INDEX(규모전세지수!$207:$247,MATCH($E17,규모전세지수!$D$207:$D$247,FALSE),MATCH(F$10,규모전세지수!$1:$1,FALSE))</f>
        <v>102.13948790818704</v>
      </c>
      <c r="G17" s="760">
        <f>INDEX(규모전세지수!$207:$247,MATCH($E17,규모전세지수!$D$207:$D$247,FALSE),MATCH(G$10,규모전세지수!$1:$1,FALSE))</f>
        <v>101.97379594902303</v>
      </c>
      <c r="H17" s="761">
        <f>INDEX(규모전세지수!$207:$247,MATCH($E17,규모전세지수!$D$207:$D$247,FALSE),MATCH(H$10,규모전세지수!$1:$1,FALSE))</f>
        <v>100.35364783889837</v>
      </c>
      <c r="I17" s="261">
        <f>INDEX(규모전세지수!$248:$288,MATCH($E17,규모전세지수!$D$248:$D$288,FALSE),MATCH(I$10,규모전세지수!$1:$1,FALSE))</f>
        <v>101.53944802832847</v>
      </c>
      <c r="J17" s="760">
        <f>INDEX(규모전세지수!$248:$288,MATCH($E17,규모전세지수!$D$248:$D$288,FALSE),MATCH(J$10,규모전세지수!$1:$1,FALSE))</f>
        <v>101.40350515719634</v>
      </c>
      <c r="K17" s="761">
        <f>INDEX(규모전세지수!$248:$288,MATCH($E17,규모전세지수!$D$248:$D$288,FALSE),MATCH(K$10,규모전세지수!$1:$1,FALSE))</f>
        <v>100.07428646015295</v>
      </c>
      <c r="L17" s="261">
        <f>INDEX(규모전세지수!$289:$329,MATCH($E17,규모전세지수!$D$289:$D$329,FALSE),MATCH(L$10,규모전세지수!$1:$1,FALSE))</f>
        <v>101.53814689799223</v>
      </c>
      <c r="M17" s="262">
        <f>INDEX(규모전세지수!$289:$329,MATCH($E17,규모전세지수!$D$289:$D$329,FALSE),MATCH(M$10,규모전세지수!$1:$1,FALSE))</f>
        <v>101.43713246102408</v>
      </c>
      <c r="N17" s="760">
        <f>INDEX(규모전세지수!$289:$329,MATCH($E17,규모전세지수!$D$289:$D$329,FALSE),MATCH(N$10,규모전세지수!$1:$1,FALSE))</f>
        <v>100.34614635242664</v>
      </c>
      <c r="O17" s="1171">
        <f t="shared" si="3"/>
        <v>0.162484839974808</v>
      </c>
      <c r="P17" s="267">
        <f t="shared" si="4"/>
        <v>1.7795467406980015</v>
      </c>
      <c r="Q17" s="1177">
        <f t="shared" si="5"/>
        <v>0.13406131368081109</v>
      </c>
      <c r="R17" s="267">
        <f t="shared" si="6"/>
        <v>1.464073959457024</v>
      </c>
      <c r="S17" s="1177">
        <f t="shared" si="7"/>
        <v>9.958329313672909E-2</v>
      </c>
      <c r="T17" s="267">
        <f t="shared" si="8"/>
        <v>1.1878887121177018</v>
      </c>
      <c r="U17" s="1406" t="s">
        <v>1830</v>
      </c>
      <c r="V17" s="1407"/>
      <c r="W17" s="1407"/>
      <c r="X17" s="1407"/>
    </row>
    <row r="18" spans="1:24" s="310" customFormat="1" ht="13.5" customHeight="1">
      <c r="A18" s="1414" t="s">
        <v>173</v>
      </c>
      <c r="B18" s="1414"/>
      <c r="C18" s="1414"/>
      <c r="D18" s="1414"/>
      <c r="E18" s="720">
        <v>6</v>
      </c>
      <c r="F18" s="261">
        <f>INDEX(규모전세지수!$207:$247,MATCH($E18,규모전세지수!$D$207:$D$247,FALSE),MATCH(F$10,규모전세지수!$1:$1,FALSE))</f>
        <v>102.58095940609864</v>
      </c>
      <c r="G18" s="760">
        <f>INDEX(규모전세지수!$207:$247,MATCH($E18,규모전세지수!$D$207:$D$247,FALSE),MATCH(G$10,규모전세지수!$1:$1,FALSE))</f>
        <v>102.13140453707526</v>
      </c>
      <c r="H18" s="761">
        <f>INDEX(규모전세지수!$207:$247,MATCH($E18,규모전세지수!$D$207:$D$247,FALSE),MATCH(H$10,규모전세지수!$1:$1,FALSE))</f>
        <v>100.23603985039036</v>
      </c>
      <c r="I18" s="261">
        <f>INDEX(규모전세지수!$248:$288,MATCH($E18,규모전세지수!$D$248:$D$288,FALSE),MATCH(I$10,규모전세지수!$1:$1,FALSE))</f>
        <v>102.8955967187015</v>
      </c>
      <c r="J18" s="760">
        <f>INDEX(규모전세지수!$248:$288,MATCH($E18,규모전세지수!$D$248:$D$288,FALSE),MATCH(J$10,규모전세지수!$1:$1,FALSE))</f>
        <v>102.39711022122788</v>
      </c>
      <c r="K18" s="761">
        <f>INDEX(규모전세지수!$248:$288,MATCH($E18,규모전세지수!$D$248:$D$288,FALSE),MATCH(K$10,규모전세지수!$1:$1,FALSE))</f>
        <v>100.18572387204205</v>
      </c>
      <c r="L18" s="261">
        <f>INDEX(규모전세지수!$289:$329,MATCH($E18,규모전세지수!$D$289:$D$329,FALSE),MATCH(L$10,규모전세지수!$1:$1,FALSE))</f>
        <v>101.32613169854436</v>
      </c>
      <c r="M18" s="262">
        <f>INDEX(규모전세지수!$289:$329,MATCH($E18,규모전세지수!$D$289:$D$329,FALSE),MATCH(M$10,규모전세지수!$1:$1,FALSE))</f>
        <v>101.14638261522725</v>
      </c>
      <c r="N18" s="760">
        <f>INDEX(규모전세지수!$289:$329,MATCH($E18,규모전세지수!$D$289:$D$329,FALSE),MATCH(N$10,규모전세지수!$1:$1,FALSE))</f>
        <v>100.29773377598778</v>
      </c>
      <c r="O18" s="1171">
        <f t="shared" si="3"/>
        <v>0.44017300169429951</v>
      </c>
      <c r="P18" s="267">
        <f t="shared" si="4"/>
        <v>2.3393976450069687</v>
      </c>
      <c r="Q18" s="1177">
        <f t="shared" si="5"/>
        <v>0.48681695840502304</v>
      </c>
      <c r="R18" s="267">
        <f t="shared" si="6"/>
        <v>2.70484929581436</v>
      </c>
      <c r="S18" s="1177">
        <f t="shared" si="7"/>
        <v>0.1777118258404764</v>
      </c>
      <c r="T18" s="267">
        <f t="shared" si="8"/>
        <v>1.0253451238025679</v>
      </c>
      <c r="U18" s="1412" t="s">
        <v>305</v>
      </c>
      <c r="V18" s="1413"/>
      <c r="W18" s="1413"/>
      <c r="X18" s="1413"/>
    </row>
    <row r="19" spans="1:24" s="310" customFormat="1" ht="13.5" customHeight="1">
      <c r="A19" s="628"/>
      <c r="B19" s="1484" t="s">
        <v>174</v>
      </c>
      <c r="C19" s="1414"/>
      <c r="D19" s="1414"/>
      <c r="E19" s="714">
        <v>7</v>
      </c>
      <c r="F19" s="268">
        <f>INDEX(규모전세지수!$207:$247,MATCH($E19,규모전세지수!$D$207:$D$247,FALSE),MATCH(F$10,규모전세지수!$1:$1,FALSE))</f>
        <v>102.30193610201678</v>
      </c>
      <c r="G19" s="762">
        <f>INDEX(규모전세지수!$207:$247,MATCH($E19,규모전세지수!$D$207:$D$247,FALSE),MATCH(G$10,규모전세지수!$1:$1,FALSE))</f>
        <v>101.86911958453564</v>
      </c>
      <c r="H19" s="763">
        <f>INDEX(규모전세지수!$207:$247,MATCH($E19,규모전세지수!$D$207:$D$247,FALSE),MATCH(H$10,규모전세지수!$1:$1,FALSE))</f>
        <v>100.14084106257259</v>
      </c>
      <c r="I19" s="268">
        <f>INDEX(규모전세지수!$248:$288,MATCH($E19,규모전세지수!$D$248:$D$288,FALSE),MATCH(I$10,규모전세지수!$1:$1,FALSE))</f>
        <v>102.99067963760471</v>
      </c>
      <c r="J19" s="762">
        <f>INDEX(규모전세지수!$248:$288,MATCH($E19,규모전세지수!$D$248:$D$288,FALSE),MATCH(J$10,규모전세지수!$1:$1,FALSE))</f>
        <v>102.54571930251224</v>
      </c>
      <c r="K19" s="763">
        <f>INDEX(규모전세지수!$248:$288,MATCH($E19,규모전세지수!$D$248:$D$288,FALSE),MATCH(K$10,규모전세지수!$1:$1,FALSE))</f>
        <v>100.08488073071582</v>
      </c>
      <c r="L19" s="268">
        <f>INDEX(규모전세지수!$289:$329,MATCH($E19,규모전세지수!$D$289:$D$329,FALSE),MATCH(L$10,규모전세지수!$1:$1,FALSE))</f>
        <v>100.40635510494498</v>
      </c>
      <c r="M19" s="285">
        <f>INDEX(규모전세지수!$289:$329,MATCH($E19,규모전세지수!$D$289:$D$329,FALSE),MATCH(M$10,규모전세지수!$1:$1,FALSE))</f>
        <v>100.36942110087517</v>
      </c>
      <c r="N19" s="762">
        <f>INDEX(규모전세지수!$289:$329,MATCH($E19,규모전세지수!$D$289:$D$329,FALSE),MATCH(N$10,규모전세지수!$1:$1,FALSE))</f>
        <v>100</v>
      </c>
      <c r="O19" s="1172">
        <f t="shared" si="3"/>
        <v>0.42487509389139699</v>
      </c>
      <c r="P19" s="260">
        <f t="shared" si="4"/>
        <v>2.1580556109907612</v>
      </c>
      <c r="Q19" s="1178">
        <f t="shared" si="5"/>
        <v>0.43391410009014919</v>
      </c>
      <c r="R19" s="289">
        <f t="shared" si="6"/>
        <v>2.90333453532019</v>
      </c>
      <c r="S19" s="1178">
        <f t="shared" si="7"/>
        <v>3.6798064255738616E-2</v>
      </c>
      <c r="T19" s="289">
        <f t="shared" si="8"/>
        <v>0.40635510494497762</v>
      </c>
      <c r="U19" s="1412" t="s">
        <v>275</v>
      </c>
      <c r="V19" s="1413"/>
      <c r="W19" s="1444"/>
      <c r="X19" s="629"/>
    </row>
    <row r="20" spans="1:24" s="310" customFormat="1" ht="11.25" customHeight="1">
      <c r="A20" s="630"/>
      <c r="B20" s="631"/>
      <c r="C20" s="1451" t="s">
        <v>178</v>
      </c>
      <c r="D20" s="1452"/>
      <c r="E20" s="720">
        <v>8</v>
      </c>
      <c r="F20" s="275">
        <f>INDEX(규모전세지수!$207:$247,MATCH($E20,규모전세지수!$D$207:$D$247,FALSE),MATCH(F$10,규모전세지수!$1:$1,FALSE))</f>
        <v>102.61597816426222</v>
      </c>
      <c r="G20" s="764">
        <f>INDEX(규모전세지수!$207:$247,MATCH($E20,규모전세지수!$D$207:$D$247,FALSE),MATCH(G$10,규모전세지수!$1:$1,FALSE))</f>
        <v>102.25775725973251</v>
      </c>
      <c r="H20" s="765">
        <f>INDEX(규모전세지수!$207:$247,MATCH($E20,규모전세지수!$D$207:$D$247,FALSE),MATCH(H$10,규모전세지수!$1:$1,FALSE))</f>
        <v>100.10738605341596</v>
      </c>
      <c r="I20" s="275">
        <f>INDEX(규모전세지수!$248:$288,MATCH($E20,규모전세지수!$D$248:$D$288,FALSE),MATCH(I$10,규모전세지수!$1:$1,FALSE))</f>
        <v>101.6654752023103</v>
      </c>
      <c r="J20" s="764">
        <f>INDEX(규모전세지수!$248:$288,MATCH($E20,규모전세지수!$D$248:$D$288,FALSE),MATCH(J$10,규모전세지수!$1:$1,FALSE))</f>
        <v>101.55870315388267</v>
      </c>
      <c r="K20" s="765">
        <f>INDEX(규모전세지수!$248:$288,MATCH($E20,규모전세지수!$D$248:$D$288,FALSE),MATCH(K$10,규모전세지수!$1:$1,FALSE))</f>
        <v>100</v>
      </c>
      <c r="L20" s="275">
        <f>INDEX(규모전세지수!$289:$329,MATCH($E20,규모전세지수!$D$289:$D$329,FALSE),MATCH(L$10,규모전세지수!$1:$1,FALSE))</f>
        <v>100.95228991623217</v>
      </c>
      <c r="M20" s="377">
        <f>INDEX(규모전세지수!$289:$329,MATCH($E20,규모전세지수!$D$289:$D$329,FALSE),MATCH(M$10,규모전세지수!$1:$1,FALSE))</f>
        <v>100.83306391483194</v>
      </c>
      <c r="N20" s="764">
        <f>INDEX(규모전세지수!$289:$329,MATCH($E20,규모전세지수!$D$289:$D$329,FALSE),MATCH(N$10,규모전세지수!$1:$1,FALSE))</f>
        <v>100</v>
      </c>
      <c r="O20" s="1173">
        <f t="shared" si="3"/>
        <v>0.35031171632273761</v>
      </c>
      <c r="P20" s="380">
        <f t="shared" si="4"/>
        <v>2.5059011225282646</v>
      </c>
      <c r="Q20" s="1179">
        <f t="shared" si="5"/>
        <v>0.10513333186801255</v>
      </c>
      <c r="R20" s="380">
        <f t="shared" si="6"/>
        <v>1.665475202310307</v>
      </c>
      <c r="S20" s="1179">
        <f t="shared" si="7"/>
        <v>0.11824097847601411</v>
      </c>
      <c r="T20" s="380">
        <f t="shared" si="8"/>
        <v>0.95228991623217407</v>
      </c>
      <c r="U20" s="1491" t="s">
        <v>300</v>
      </c>
      <c r="V20" s="1553"/>
      <c r="W20" s="632"/>
      <c r="X20" s="633"/>
    </row>
    <row r="21" spans="1:24" s="310" customFormat="1" ht="11.25" customHeight="1">
      <c r="A21" s="630"/>
      <c r="B21" s="631"/>
      <c r="C21" s="1453" t="s">
        <v>179</v>
      </c>
      <c r="D21" s="1454"/>
      <c r="E21" s="714">
        <v>9</v>
      </c>
      <c r="F21" s="277">
        <f>INDEX(규모전세지수!$207:$247,MATCH($E21,규모전세지수!$D$207:$D$247,FALSE),MATCH(F$10,규모전세지수!$1:$1,FALSE))</f>
        <v>101.79532127372846</v>
      </c>
      <c r="G21" s="766">
        <f>INDEX(규모전세지수!$207:$247,MATCH($E21,규모전세지수!$D$207:$D$247,FALSE),MATCH(G$10,규모전세지수!$1:$1,FALSE))</f>
        <v>101.4743559940006</v>
      </c>
      <c r="H21" s="767">
        <f>INDEX(규모전세지수!$207:$247,MATCH($E21,규모전세지수!$D$207:$D$247,FALSE),MATCH(H$10,규모전세지수!$1:$1,FALSE))</f>
        <v>100.13952623311522</v>
      </c>
      <c r="I21" s="277">
        <f>INDEX(규모전세지수!$248:$288,MATCH($E21,규모전세지수!$D$248:$D$288,FALSE),MATCH(I$10,규모전세지수!$1:$1,FALSE))</f>
        <v>102.04698244738428</v>
      </c>
      <c r="J21" s="766">
        <f>INDEX(규모전세지수!$248:$288,MATCH($E21,규모전세지수!$D$248:$D$288,FALSE),MATCH(J$10,규모전세지수!$1:$1,FALSE))</f>
        <v>101.72184090825012</v>
      </c>
      <c r="K21" s="767">
        <f>INDEX(규모전세지수!$248:$288,MATCH($E21,규모전세지수!$D$248:$D$288,FALSE),MATCH(K$10,규모전세지수!$1:$1,FALSE))</f>
        <v>100.17215307957824</v>
      </c>
      <c r="L21" s="277">
        <f>INDEX(규모전세지수!$289:$329,MATCH($E21,규모전세지수!$D$289:$D$329,FALSE),MATCH(L$10,규모전세지수!$1:$1,FALSE))</f>
        <v>98.513152506417882</v>
      </c>
      <c r="M21" s="255">
        <f>INDEX(규모전세지수!$289:$329,MATCH($E21,규모전세지수!$D$289:$D$329,FALSE),MATCH(M$10,규모전세지수!$1:$1,FALSE))</f>
        <v>98.513152506417882</v>
      </c>
      <c r="N21" s="766">
        <f>INDEX(규모전세지수!$289:$329,MATCH($E21,규모전세지수!$D$289:$D$329,FALSE),MATCH(N$10,규모전세지수!$1:$1,FALSE))</f>
        <v>100</v>
      </c>
      <c r="O21" s="1172">
        <f t="shared" si="3"/>
        <v>0.31630186423339257</v>
      </c>
      <c r="P21" s="260">
        <f t="shared" si="4"/>
        <v>1.6534879911042522</v>
      </c>
      <c r="Q21" s="1180">
        <f t="shared" si="5"/>
        <v>0.319637883301227</v>
      </c>
      <c r="R21" s="260">
        <f t="shared" si="6"/>
        <v>1.8716073381358278</v>
      </c>
      <c r="S21" s="1180">
        <f t="shared" si="7"/>
        <v>0</v>
      </c>
      <c r="T21" s="260">
        <f t="shared" si="8"/>
        <v>-1.4868474935821219</v>
      </c>
      <c r="U21" s="1489" t="s">
        <v>301</v>
      </c>
      <c r="V21" s="1554"/>
      <c r="W21" s="632"/>
      <c r="X21" s="631"/>
    </row>
    <row r="22" spans="1:24" s="310" customFormat="1" ht="11.25" customHeight="1">
      <c r="A22" s="630"/>
      <c r="B22" s="631"/>
      <c r="C22" s="1455" t="s">
        <v>180</v>
      </c>
      <c r="D22" s="1456"/>
      <c r="E22" s="720">
        <v>10</v>
      </c>
      <c r="F22" s="277">
        <f>INDEX(규모전세지수!$207:$247,MATCH($E22,규모전세지수!$D$207:$D$247,FALSE),MATCH(F$10,규모전세지수!$1:$1,FALSE))</f>
        <v>102.91383689227722</v>
      </c>
      <c r="G22" s="766">
        <f>INDEX(규모전세지수!$207:$247,MATCH($E22,규모전세지수!$D$207:$D$247,FALSE),MATCH(G$10,규모전세지수!$1:$1,FALSE))</f>
        <v>102.30131909580433</v>
      </c>
      <c r="H22" s="767">
        <f>INDEX(규모전세지수!$207:$247,MATCH($E22,규모전세지수!$D$207:$D$247,FALSE),MATCH(H$10,규모전세지수!$1:$1,FALSE))</f>
        <v>100.15287767022846</v>
      </c>
      <c r="I22" s="277">
        <f>INDEX(규모전세지수!$248:$288,MATCH($E22,규모전세지수!$D$248:$D$288,FALSE),MATCH(I$10,규모전세지수!$1:$1,FALSE))</f>
        <v>104.60245437849713</v>
      </c>
      <c r="J22" s="766">
        <f>INDEX(규모전세지수!$248:$288,MATCH($E22,규모전세지수!$D$248:$D$288,FALSE),MATCH(J$10,규모전세지수!$1:$1,FALSE))</f>
        <v>103.89844969427777</v>
      </c>
      <c r="K22" s="767">
        <f>INDEX(규모전세지수!$248:$288,MATCH($E22,규모전세지수!$D$248:$D$288,FALSE),MATCH(K$10,규모전세지수!$1:$1,FALSE))</f>
        <v>100</v>
      </c>
      <c r="L22" s="254">
        <f>INDEX(규모전세지수!$289:$329,MATCH($E22,규모전세지수!$D$289:$D$329,FALSE),MATCH(L$10,규모전세지수!$1:$1,FALSE))</f>
        <v>102.65684204777288</v>
      </c>
      <c r="M22" s="281">
        <f>INDEX(규모전세지수!$289:$329,MATCH($E22,규모전세지수!$D$289:$D$329,FALSE),MATCH(M$10,규모전세지수!$1:$1,FALSE))</f>
        <v>102.65684204777288</v>
      </c>
      <c r="N22" s="768">
        <f>INDEX(규모전세지수!$289:$329,MATCH($E22,규모전세지수!$D$289:$D$329,FALSE),MATCH(N$10,규모전세지수!$1:$1,FALSE))</f>
        <v>100</v>
      </c>
      <c r="O22" s="1174">
        <f t="shared" si="3"/>
        <v>0.59873890374695371</v>
      </c>
      <c r="P22" s="284">
        <f t="shared" si="4"/>
        <v>2.7567447748628071</v>
      </c>
      <c r="Q22" s="1181">
        <f t="shared" si="5"/>
        <v>0.67758920974365644</v>
      </c>
      <c r="R22" s="284">
        <f t="shared" si="6"/>
        <v>4.6024543784971339</v>
      </c>
      <c r="S22" s="1181">
        <f t="shared" si="7"/>
        <v>0</v>
      </c>
      <c r="T22" s="284">
        <f t="shared" si="8"/>
        <v>2.6568420477728782</v>
      </c>
      <c r="U22" s="1425" t="s">
        <v>302</v>
      </c>
      <c r="V22" s="1426"/>
      <c r="W22" s="634"/>
      <c r="X22" s="631"/>
    </row>
    <row r="23" spans="1:24" s="310" customFormat="1" ht="13.5" customHeight="1">
      <c r="A23" s="630"/>
      <c r="B23" s="1471" t="s">
        <v>175</v>
      </c>
      <c r="C23" s="1472"/>
      <c r="D23" s="1472"/>
      <c r="E23" s="714">
        <v>11</v>
      </c>
      <c r="F23" s="279">
        <f>INDEX(규모전세지수!$207:$247,MATCH($E23,규모전세지수!$D$207:$D$247,FALSE),MATCH(F$10,규모전세지수!$1:$1,FALSE))</f>
        <v>102.86545841787608</v>
      </c>
      <c r="G23" s="769">
        <f>INDEX(규모전세지수!$207:$247,MATCH($E23,규모전세지수!$D$207:$D$247,FALSE),MATCH(G$10,규모전세지수!$1:$1,FALSE))</f>
        <v>102.39879563940704</v>
      </c>
      <c r="H23" s="770">
        <f>INDEX(규모전세지수!$207:$247,MATCH($E23,규모전세지수!$D$207:$D$247,FALSE),MATCH(H$10,규모전세지수!$1:$1,FALSE))</f>
        <v>100.33293342554501</v>
      </c>
      <c r="I23" s="268">
        <f>INDEX(규모전세지수!$248:$288,MATCH($E23,규모전세지수!$D$248:$D$288,FALSE),MATCH(I$10,규모전세지수!$1:$1,FALSE))</f>
        <v>102.7992123357713</v>
      </c>
      <c r="J23" s="762">
        <f>INDEX(규모전세지수!$248:$288,MATCH($E23,규모전세지수!$D$248:$D$288,FALSE),MATCH(J$10,규모전세지수!$1:$1,FALSE))</f>
        <v>102.24654691551282</v>
      </c>
      <c r="K23" s="763">
        <f>INDEX(규모전세지수!$248:$288,MATCH($E23,규모전세지수!$D$248:$D$288,FALSE),MATCH(K$10,규모전세지수!$1:$1,FALSE))</f>
        <v>100.28814632300353</v>
      </c>
      <c r="L23" s="268">
        <f>INDEX(규모전세지수!$289:$329,MATCH($E23,규모전세지수!$D$289:$D$329,FALSE),MATCH(L$10,규모전세지수!$1:$1,FALSE))</f>
        <v>102.35241275038665</v>
      </c>
      <c r="M23" s="285">
        <f>INDEX(규모전세지수!$289:$329,MATCH($E23,규모전세지수!$D$289:$D$329,FALSE),MATCH(M$10,규모전세지수!$1:$1,FALSE))</f>
        <v>102.01202778217106</v>
      </c>
      <c r="N23" s="762">
        <f>INDEX(규모전세지수!$289:$329,MATCH($E23,규모전세지수!$D$289:$D$329,FALSE),MATCH(N$10,규모전세지수!$1:$1,FALSE))</f>
        <v>100.62780093448625</v>
      </c>
      <c r="O23" s="1172">
        <f t="shared" si="3"/>
        <v>0.45573072959996797</v>
      </c>
      <c r="P23" s="260">
        <f t="shared" si="4"/>
        <v>2.5241213486600689</v>
      </c>
      <c r="Q23" s="1178">
        <f t="shared" si="5"/>
        <v>0.54052233247070536</v>
      </c>
      <c r="R23" s="289">
        <f t="shared" si="6"/>
        <v>2.5038512574359961</v>
      </c>
      <c r="S23" s="1178">
        <f t="shared" si="7"/>
        <v>0.33367140680942153</v>
      </c>
      <c r="T23" s="289">
        <f t="shared" si="8"/>
        <v>1.7138522355499175</v>
      </c>
      <c r="U23" s="1433" t="s">
        <v>276</v>
      </c>
      <c r="V23" s="1434"/>
      <c r="W23" s="1435"/>
      <c r="X23" s="635"/>
    </row>
    <row r="24" spans="1:24" s="310" customFormat="1" ht="11.25" customHeight="1">
      <c r="A24" s="630"/>
      <c r="B24" s="631"/>
      <c r="C24" s="1451" t="s">
        <v>176</v>
      </c>
      <c r="D24" s="1452"/>
      <c r="E24" s="720">
        <v>12</v>
      </c>
      <c r="F24" s="277">
        <f>INDEX(규모전세지수!$207:$247,MATCH($E24,규모전세지수!$D$207:$D$247,FALSE),MATCH(F$10,규모전세지수!$1:$1,FALSE))</f>
        <v>102.36875516209771</v>
      </c>
      <c r="G24" s="766">
        <f>INDEX(규모전세지수!$207:$247,MATCH($E24,규모전세지수!$D$207:$D$247,FALSE),MATCH(G$10,규모전세지수!$1:$1,FALSE))</f>
        <v>102.16780326257573</v>
      </c>
      <c r="H24" s="767">
        <f>INDEX(규모전세지수!$207:$247,MATCH($E24,규모전세지수!$D$207:$D$247,FALSE),MATCH(H$10,규모전세지수!$1:$1,FALSE))</f>
        <v>100.14686880856783</v>
      </c>
      <c r="I24" s="275">
        <f>INDEX(규모전세지수!$248:$288,MATCH($E24,규모전세지수!$D$248:$D$288,FALSE),MATCH(I$10,규모전세지수!$1:$1,FALSE))</f>
        <v>103.19337136322994</v>
      </c>
      <c r="J24" s="764">
        <f>INDEX(규모전세지수!$248:$288,MATCH($E24,규모전세지수!$D$248:$D$288,FALSE),MATCH(J$10,규모전세지수!$1:$1,FALSE))</f>
        <v>102.60715051756604</v>
      </c>
      <c r="K24" s="765">
        <f>INDEX(규모전세지수!$248:$288,MATCH($E24,규모전세지수!$D$248:$D$288,FALSE),MATCH(K$10,규모전세지수!$1:$1,FALSE))</f>
        <v>100.34235270714476</v>
      </c>
      <c r="L24" s="275">
        <f>INDEX(규모전세지수!$289:$329,MATCH($E24,규모전세지수!$D$289:$D$329,FALSE),MATCH(L$10,규모전세지수!$1:$1,FALSE))</f>
        <v>102.00927917410058</v>
      </c>
      <c r="M24" s="377">
        <f>INDEX(규모전세지수!$289:$329,MATCH($E24,규모전세지수!$D$289:$D$329,FALSE),MATCH(M$10,규모전세지수!$1:$1,FALSE))</f>
        <v>102.00927917410058</v>
      </c>
      <c r="N24" s="764">
        <f>INDEX(규모전세지수!$289:$329,MATCH($E24,규모전세지수!$D$289:$D$329,FALSE),MATCH(N$10,규모전세지수!$1:$1,FALSE))</f>
        <v>100.27257094704296</v>
      </c>
      <c r="O24" s="1173">
        <f t="shared" si="3"/>
        <v>0.19668808871766696</v>
      </c>
      <c r="P24" s="380">
        <f t="shared" si="4"/>
        <v>2.2186278811942239</v>
      </c>
      <c r="Q24" s="1179">
        <f t="shared" si="5"/>
        <v>0.57132552917307233</v>
      </c>
      <c r="R24" s="380">
        <f t="shared" si="6"/>
        <v>2.8412914179978044</v>
      </c>
      <c r="S24" s="1179">
        <f t="shared" si="7"/>
        <v>0</v>
      </c>
      <c r="T24" s="380">
        <f t="shared" si="8"/>
        <v>1.7319873327819924</v>
      </c>
      <c r="U24" s="1427" t="s">
        <v>303</v>
      </c>
      <c r="V24" s="1428"/>
      <c r="W24" s="632"/>
      <c r="X24" s="631"/>
    </row>
    <row r="25" spans="1:24" s="310" customFormat="1" ht="11.25" customHeight="1">
      <c r="A25" s="630"/>
      <c r="B25" s="636"/>
      <c r="C25" s="1455" t="s">
        <v>177</v>
      </c>
      <c r="D25" s="1456"/>
      <c r="E25" s="714">
        <v>13</v>
      </c>
      <c r="F25" s="254">
        <f>INDEX(규모전세지수!$207:$247,MATCH($E25,규모전세지수!$D$207:$D$247,FALSE),MATCH(F$10,규모전세지수!$1:$1,FALSE))</f>
        <v>103.64117099488585</v>
      </c>
      <c r="G25" s="768">
        <f>INDEX(규모전세지수!$207:$247,MATCH($E25,규모전세지수!$D$207:$D$247,FALSE),MATCH(G$10,규모전세지수!$1:$1,FALSE))</f>
        <v>102.75835459058985</v>
      </c>
      <c r="H25" s="771">
        <f>INDEX(규모전세지수!$207:$247,MATCH($E25,규모전세지수!$D$207:$D$247,FALSE),MATCH(H$10,규모전세지수!$1:$1,FALSE))</f>
        <v>100.62240994028211</v>
      </c>
      <c r="I25" s="254">
        <f>INDEX(규모전세지수!$248:$288,MATCH($E25,규모전세지수!$D$248:$D$288,FALSE),MATCH(I$10,규모전세지수!$1:$1,FALSE))</f>
        <v>102.02212001592916</v>
      </c>
      <c r="J25" s="768">
        <f>INDEX(규모전세지수!$248:$288,MATCH($E25,규모전세지수!$D$248:$D$288,FALSE),MATCH(J$10,규모전세지수!$1:$1,FALSE))</f>
        <v>101.53528510380043</v>
      </c>
      <c r="K25" s="771">
        <f>INDEX(규모전세지수!$248:$288,MATCH($E25,규모전세지수!$D$248:$D$288,FALSE),MATCH(K$10,규모전세지수!$1:$1,FALSE))</f>
        <v>100.18075243893637</v>
      </c>
      <c r="L25" s="254">
        <f>INDEX(규모전세지수!$289:$329,MATCH($E25,규모전세지수!$D$289:$D$329,FALSE),MATCH(L$10,규모전세지수!$1:$1,FALSE))</f>
        <v>102.4994516690807</v>
      </c>
      <c r="M25" s="281">
        <f>INDEX(규모전세지수!$289:$329,MATCH($E25,규모전세지수!$D$289:$D$329,FALSE),MATCH(M$10,규모전세지수!$1:$1,FALSE))</f>
        <v>102.01320281361393</v>
      </c>
      <c r="N25" s="768">
        <f>INDEX(규모전세지수!$289:$329,MATCH($E25,규모전세지수!$D$289:$D$329,FALSE),MATCH(N$10,규모전세지수!$1:$1,FALSE))</f>
        <v>100.78004274785768</v>
      </c>
      <c r="O25" s="1174">
        <f t="shared" si="3"/>
        <v>0.8591188597884214</v>
      </c>
      <c r="P25" s="284">
        <f t="shared" si="4"/>
        <v>3.0000882073837554</v>
      </c>
      <c r="Q25" s="1181">
        <f t="shared" si="5"/>
        <v>0.47947362498763635</v>
      </c>
      <c r="R25" s="284">
        <f t="shared" si="6"/>
        <v>1.8380452653469215</v>
      </c>
      <c r="S25" s="1181">
        <f t="shared" si="7"/>
        <v>0.47665286654627881</v>
      </c>
      <c r="T25" s="284">
        <f t="shared" si="8"/>
        <v>1.7061006071656726</v>
      </c>
      <c r="U25" s="1425" t="s">
        <v>304</v>
      </c>
      <c r="V25" s="1426"/>
      <c r="W25" s="634"/>
      <c r="X25" s="637"/>
    </row>
    <row r="26" spans="1:24" s="310" customFormat="1" ht="13.5" customHeight="1">
      <c r="A26" s="1458" t="s">
        <v>191</v>
      </c>
      <c r="B26" s="1458"/>
      <c r="C26" s="1458"/>
      <c r="D26" s="1458"/>
      <c r="E26" s="720">
        <v>14</v>
      </c>
      <c r="F26" s="277">
        <f>INDEX(규모전세지수!$207:$247,MATCH($E26,규모전세지수!$D$207:$D$247,FALSE),MATCH(F$10,규모전세지수!$1:$1,FALSE))</f>
        <v>101.76587476400066</v>
      </c>
      <c r="G26" s="766">
        <f>INDEX(규모전세지수!$207:$247,MATCH($E26,규모전세지수!$D$207:$D$247,FALSE),MATCH(G$10,규모전세지수!$1:$1,FALSE))</f>
        <v>101.39908572177217</v>
      </c>
      <c r="H26" s="767">
        <f>INDEX(규모전세지수!$207:$247,MATCH($E26,규모전세지수!$D$207:$D$247,FALSE),MATCH(H$10,규모전세지수!$1:$1,FALSE))</f>
        <v>100.22389613553406</v>
      </c>
      <c r="I26" s="277">
        <f>INDEX(규모전세지수!$248:$288,MATCH($E26,규모전세지수!$D$248:$D$288,FALSE),MATCH(I$10,규모전세지수!$1:$1,FALSE))</f>
        <v>101.86914146648964</v>
      </c>
      <c r="J26" s="766">
        <f>INDEX(규모전세지수!$248:$288,MATCH($E26,규모전세지수!$D$248:$D$288,FALSE),MATCH(J$10,규모전세지수!$1:$1,FALSE))</f>
        <v>101.48132978792894</v>
      </c>
      <c r="K26" s="767">
        <f>INDEX(규모전세지수!$248:$288,MATCH($E26,규모전세지수!$D$248:$D$288,FALSE),MATCH(K$10,규모전세지수!$1:$1,FALSE))</f>
        <v>100.38378613986305</v>
      </c>
      <c r="L26" s="277">
        <f>INDEX(규모전세지수!$289:$329,MATCH($E26,규모전세지수!$D$289:$D$329,FALSE),MATCH(L$10,규모전세지수!$1:$1,FALSE))</f>
        <v>100.26096107918157</v>
      </c>
      <c r="M26" s="255">
        <f>INDEX(규모전세지수!$289:$329,MATCH($E26,규모전세지수!$D$289:$D$329,FALSE),MATCH(M$10,규모전세지수!$1:$1,FALSE))</f>
        <v>99.958596907096364</v>
      </c>
      <c r="N26" s="766">
        <f>INDEX(규모전세지수!$289:$329,MATCH($E26,규모전세지수!$D$289:$D$329,FALSE),MATCH(N$10,규모전세지수!$1:$1,FALSE))</f>
        <v>100.58943230425051</v>
      </c>
      <c r="O26" s="1172">
        <f t="shared" si="3"/>
        <v>0.36172815525665758</v>
      </c>
      <c r="P26" s="260">
        <f t="shared" si="4"/>
        <v>1.5385339104971196</v>
      </c>
      <c r="Q26" s="1177">
        <f t="shared" si="5"/>
        <v>0.38215076543746118</v>
      </c>
      <c r="R26" s="267">
        <f t="shared" si="6"/>
        <v>1.4796765331774431</v>
      </c>
      <c r="S26" s="1177">
        <f t="shared" si="7"/>
        <v>0.30248941205750501</v>
      </c>
      <c r="T26" s="267">
        <f t="shared" si="8"/>
        <v>-0.32654645477609989</v>
      </c>
      <c r="U26" s="1445" t="s">
        <v>284</v>
      </c>
      <c r="V26" s="1446"/>
      <c r="W26" s="1446"/>
      <c r="X26" s="1446"/>
    </row>
    <row r="27" spans="1:24" s="310" customFormat="1" ht="11.25" customHeight="1">
      <c r="A27" s="638"/>
      <c r="B27" s="1471" t="s">
        <v>1396</v>
      </c>
      <c r="C27" s="1472"/>
      <c r="D27" s="1472"/>
      <c r="E27" s="714">
        <v>15</v>
      </c>
      <c r="F27" s="268">
        <f>INDEX(규모전세지수!$207:$247,MATCH($E27,규모전세지수!$D$207:$D$247,FALSE),MATCH(F$10,규모전세지수!$1:$1,FALSE))</f>
        <v>100.63943286249879</v>
      </c>
      <c r="G27" s="762">
        <f>INDEX(규모전세지수!$207:$247,MATCH($E27,규모전세지수!$D$207:$D$247,FALSE),MATCH(G$10,규모전세지수!$1:$1,FALSE))</f>
        <v>100.28222196009165</v>
      </c>
      <c r="H27" s="763">
        <f>INDEX(규모전세지수!$207:$247,MATCH($E27,규모전세지수!$D$207:$D$247,FALSE),MATCH(H$10,규모전세지수!$1:$1,FALSE))</f>
        <v>100.10717035120267</v>
      </c>
      <c r="I27" s="268">
        <f>INDEX(규모전세지수!$248:$288,MATCH($E27,규모전세지수!$D$248:$D$288,FALSE),MATCH(I$10,규모전세지수!$1:$1,FALSE))</f>
        <v>101.11563367012199</v>
      </c>
      <c r="J27" s="762">
        <f>INDEX(규모전세지수!$248:$288,MATCH($E27,규모전세지수!$D$248:$D$288,FALSE),MATCH(J$10,규모전세지수!$1:$1,FALSE))</f>
        <v>100.4195138301713</v>
      </c>
      <c r="K27" s="763">
        <f>INDEX(규모전세지수!$248:$288,MATCH($E27,규모전세지수!$D$248:$D$288,FALSE),MATCH(K$10,규모전세지수!$1:$1,FALSE))</f>
        <v>100.16998976291049</v>
      </c>
      <c r="L27" s="268">
        <f>INDEX(규모전세지수!$289:$329,MATCH($E27,규모전세지수!$D$289:$D$329,FALSE),MATCH(L$10,규모전세지수!$1:$1,FALSE))</f>
        <v>99.093275715006612</v>
      </c>
      <c r="M27" s="285">
        <f>INDEX(규모전세지수!$289:$329,MATCH($E27,규모전세지수!$D$289:$D$329,FALSE),MATCH(M$10,규모전세지수!$1:$1,FALSE))</f>
        <v>98.491214547759355</v>
      </c>
      <c r="N27" s="762">
        <f>INDEX(규모전세지수!$289:$329,MATCH($E27,규모전세지수!$D$289:$D$329,FALSE),MATCH(N$10,규모전세지수!$1:$1,FALSE))</f>
        <v>99.766061044523042</v>
      </c>
      <c r="O27" s="1175">
        <f t="shared" si="3"/>
        <v>0.35620561194715794</v>
      </c>
      <c r="P27" s="289">
        <f t="shared" si="4"/>
        <v>0.53169269436825761</v>
      </c>
      <c r="Q27" s="1178">
        <f t="shared" si="5"/>
        <v>0.69321172090910377</v>
      </c>
      <c r="R27" s="289">
        <f t="shared" si="6"/>
        <v>0.94403913732019618</v>
      </c>
      <c r="S27" s="1178">
        <f t="shared" si="7"/>
        <v>0.61128413332267595</v>
      </c>
      <c r="T27" s="289">
        <f t="shared" si="8"/>
        <v>-0.67436292710422174</v>
      </c>
      <c r="U27" s="1433" t="s">
        <v>1400</v>
      </c>
      <c r="V27" s="1434"/>
      <c r="W27" s="1435"/>
      <c r="X27" s="639"/>
    </row>
    <row r="28" spans="1:24" s="310" customFormat="1" ht="11.25" customHeight="1">
      <c r="A28" s="638"/>
      <c r="B28" s="1473" t="s">
        <v>773</v>
      </c>
      <c r="C28" s="1454"/>
      <c r="D28" s="1454"/>
      <c r="E28" s="720">
        <v>16</v>
      </c>
      <c r="F28" s="277">
        <f>INDEX(규모전세지수!$207:$247,MATCH($E28,규모전세지수!$D$207:$D$247,FALSE),MATCH(F$10,규모전세지수!$1:$1,FALSE))</f>
        <v>102.19421756229752</v>
      </c>
      <c r="G28" s="766">
        <f>INDEX(규모전세지수!$207:$247,MATCH($E28,규모전세지수!$D$207:$D$247,FALSE),MATCH(G$10,규모전세지수!$1:$1,FALSE))</f>
        <v>101.99505827629909</v>
      </c>
      <c r="H28" s="767">
        <f>INDEX(규모전세지수!$207:$247,MATCH($E28,규모전세지수!$D$207:$D$247,FALSE),MATCH(H$10,규모전세지수!$1:$1,FALSE))</f>
        <v>100.3475439862584</v>
      </c>
      <c r="I28" s="277">
        <f>INDEX(규모전세지수!$248:$288,MATCH($E28,규모전세지수!$D$248:$D$288,FALSE),MATCH(I$10,규모전세지수!$1:$1,FALSE))</f>
        <v>101.88800126584179</v>
      </c>
      <c r="J28" s="766">
        <f>INDEX(규모전세지수!$248:$288,MATCH($E28,규모전세지수!$D$248:$D$288,FALSE),MATCH(J$10,규모전세지수!$1:$1,FALSE))</f>
        <v>101.88800126584179</v>
      </c>
      <c r="K28" s="767">
        <f>INDEX(규모전세지수!$248:$288,MATCH($E28,규모전세지수!$D$248:$D$288,FALSE),MATCH(K$10,규모전세지수!$1:$1,FALSE))</f>
        <v>100.80589242100551</v>
      </c>
      <c r="L28" s="277">
        <f>INDEX(규모전세지수!$289:$329,MATCH($E28,규모전세지수!$D$289:$D$329,FALSE),MATCH(L$10,규모전세지수!$1:$1,FALSE))</f>
        <v>99.376610509287516</v>
      </c>
      <c r="M28" s="255">
        <f>INDEX(규모전세지수!$289:$329,MATCH($E28,규모전세지수!$D$289:$D$329,FALSE),MATCH(M$10,규모전세지수!$1:$1,FALSE))</f>
        <v>99.376610509287516</v>
      </c>
      <c r="N28" s="766">
        <f>INDEX(규모전세지수!$289:$329,MATCH($E28,규모전세지수!$D$289:$D$329,FALSE),MATCH(N$10,규모전세지수!$1:$1,FALSE))</f>
        <v>99.797470657657854</v>
      </c>
      <c r="O28" s="1172">
        <f t="shared" si="3"/>
        <v>0.1952636621461723</v>
      </c>
      <c r="P28" s="260">
        <f t="shared" si="4"/>
        <v>1.8402778012105658</v>
      </c>
      <c r="Q28" s="1180">
        <f t="shared" si="5"/>
        <v>0</v>
      </c>
      <c r="R28" s="260">
        <f t="shared" si="6"/>
        <v>1.0734579287458468</v>
      </c>
      <c r="S28" s="1180">
        <f t="shared" si="7"/>
        <v>0</v>
      </c>
      <c r="T28" s="260">
        <f t="shared" si="8"/>
        <v>-0.4217142434541632</v>
      </c>
      <c r="U28" s="1436" t="s">
        <v>1401</v>
      </c>
      <c r="V28" s="1437"/>
      <c r="W28" s="1438"/>
      <c r="X28" s="639"/>
    </row>
    <row r="29" spans="1:24" s="310" customFormat="1" ht="11.25" customHeight="1">
      <c r="A29" s="638"/>
      <c r="B29" s="1473" t="s">
        <v>181</v>
      </c>
      <c r="C29" s="1454"/>
      <c r="D29" s="1454"/>
      <c r="E29" s="714">
        <v>17</v>
      </c>
      <c r="F29" s="277">
        <f>INDEX(규모전세지수!$207:$247,MATCH($E29,규모전세지수!$D$207:$D$247,FALSE),MATCH(F$10,규모전세지수!$1:$1,FALSE))</f>
        <v>102.41332606664653</v>
      </c>
      <c r="G29" s="766">
        <f>INDEX(규모전세지수!$207:$247,MATCH($E29,규모전세지수!$D$207:$D$247,FALSE),MATCH(G$10,규모전세지수!$1:$1,FALSE))</f>
        <v>102.11570895744958</v>
      </c>
      <c r="H29" s="767">
        <f>INDEX(규모전세지수!$207:$247,MATCH($E29,규모전세지수!$D$207:$D$247,FALSE),MATCH(H$10,규모전세지수!$1:$1,FALSE))</f>
        <v>100.39161166693881</v>
      </c>
      <c r="I29" s="277">
        <f>INDEX(규모전세지수!$248:$288,MATCH($E29,규모전세지수!$D$248:$D$288,FALSE),MATCH(I$10,규모전세지수!$1:$1,FALSE))</f>
        <v>101.90830781070517</v>
      </c>
      <c r="J29" s="766">
        <f>INDEX(규모전세지수!$248:$288,MATCH($E29,규모전세지수!$D$248:$D$288,FALSE),MATCH(J$10,규모전세지수!$1:$1,FALSE))</f>
        <v>101.51554842823435</v>
      </c>
      <c r="K29" s="767">
        <f>INDEX(규모전세지수!$248:$288,MATCH($E29,규모전세지수!$D$248:$D$288,FALSE),MATCH(K$10,규모전세지수!$1:$1,FALSE))</f>
        <v>100.44275140742309</v>
      </c>
      <c r="L29" s="277">
        <f>INDEX(규모전세지수!$289:$329,MATCH($E29,규모전세지수!$D$289:$D$329,FALSE),MATCH(L$10,규모전세지수!$1:$1,FALSE))</f>
        <v>103.45063363066136</v>
      </c>
      <c r="M29" s="255">
        <f>INDEX(규모전세지수!$289:$329,MATCH($E29,규모전세지수!$D$289:$D$329,FALSE),MATCH(M$10,규모전세지수!$1:$1,FALSE))</f>
        <v>103.15963267830885</v>
      </c>
      <c r="N29" s="766">
        <f>INDEX(규모전세지수!$289:$329,MATCH($E29,규모전세지수!$D$289:$D$329,FALSE),MATCH(N$10,규모전세지수!$1:$1,FALSE))</f>
        <v>104.36960779339006</v>
      </c>
      <c r="O29" s="1172">
        <f t="shared" si="3"/>
        <v>0.29145085730244435</v>
      </c>
      <c r="P29" s="260">
        <f t="shared" si="4"/>
        <v>2.0138280142518283</v>
      </c>
      <c r="Q29" s="1180">
        <f t="shared" si="5"/>
        <v>0.38689578941542013</v>
      </c>
      <c r="R29" s="260">
        <f t="shared" si="6"/>
        <v>1.4590962341696434</v>
      </c>
      <c r="S29" s="1180">
        <f t="shared" si="7"/>
        <v>0.28208800748636964</v>
      </c>
      <c r="T29" s="260">
        <f t="shared" si="8"/>
        <v>-0.8804997759001898</v>
      </c>
      <c r="U29" s="1436" t="s">
        <v>1395</v>
      </c>
      <c r="V29" s="1437"/>
      <c r="W29" s="1438"/>
      <c r="X29" s="639"/>
    </row>
    <row r="30" spans="1:24" s="310" customFormat="1" ht="11.25" customHeight="1">
      <c r="A30" s="638"/>
      <c r="B30" s="1473" t="s">
        <v>1397</v>
      </c>
      <c r="C30" s="1454"/>
      <c r="D30" s="1454"/>
      <c r="E30" s="720">
        <v>18</v>
      </c>
      <c r="F30" s="277">
        <f>INDEX(규모전세지수!$207:$247,MATCH($E30,규모전세지수!$D$207:$D$247,FALSE),MATCH(F$10,규모전세지수!$1:$1,FALSE))</f>
        <v>99.824907605876732</v>
      </c>
      <c r="G30" s="766">
        <f>INDEX(규모전세지수!$207:$247,MATCH($E30,규모전세지수!$D$207:$D$247,FALSE),MATCH(G$10,규모전세지수!$1:$1,FALSE))</f>
        <v>99.808920944574126</v>
      </c>
      <c r="H30" s="767">
        <f>INDEX(규모전세지수!$207:$247,MATCH($E30,규모전세지수!$D$207:$D$247,FALSE),MATCH(H$10,규모전세지수!$1:$1,FALSE))</f>
        <v>100.13100310937351</v>
      </c>
      <c r="I30" s="277">
        <f>INDEX(규모전세지수!$248:$288,MATCH($E30,규모전세지수!$D$248:$D$288,FALSE),MATCH(I$10,규모전세지수!$1:$1,FALSE))</f>
        <v>100.34486235496931</v>
      </c>
      <c r="J30" s="766">
        <f>INDEX(규모전세지수!$248:$288,MATCH($E30,규모전세지수!$D$248:$D$288,FALSE),MATCH(J$10,규모전세지수!$1:$1,FALSE))</f>
        <v>100.24302054587247</v>
      </c>
      <c r="K30" s="767">
        <f>INDEX(규모전세지수!$248:$288,MATCH($E30,규모전세지수!$D$248:$D$288,FALSE),MATCH(K$10,규모전세지수!$1:$1,FALSE))</f>
        <v>100.28075654010908</v>
      </c>
      <c r="L30" s="277">
        <f>INDEX(규모전세지수!$289:$329,MATCH($E30,규모전세지수!$D$289:$D$329,FALSE),MATCH(L$10,규모전세지수!$1:$1,FALSE))</f>
        <v>99.068708435112129</v>
      </c>
      <c r="M30" s="255">
        <f>INDEX(규모전세지수!$289:$329,MATCH($E30,규모전세지수!$D$289:$D$329,FALSE),MATCH(M$10,규모전세지수!$1:$1,FALSE))</f>
        <v>99.068708435112129</v>
      </c>
      <c r="N30" s="766">
        <f>INDEX(규모전세지수!$289:$329,MATCH($E30,규모전세지수!$D$289:$D$329,FALSE),MATCH(N$10,규모전세지수!$1:$1,FALSE))</f>
        <v>101.06550383524969</v>
      </c>
      <c r="O30" s="1172">
        <f t="shared" si="3"/>
        <v>1.6017266944978736E-2</v>
      </c>
      <c r="P30" s="260">
        <f t="shared" si="4"/>
        <v>-0.30569503349769933</v>
      </c>
      <c r="Q30" s="1180">
        <f t="shared" si="5"/>
        <v>0.10159491258570075</v>
      </c>
      <c r="R30" s="260">
        <f t="shared" si="6"/>
        <v>6.392633748688592E-2</v>
      </c>
      <c r="S30" s="1180">
        <f t="shared" si="7"/>
        <v>0</v>
      </c>
      <c r="T30" s="260">
        <f t="shared" si="8"/>
        <v>-1.9757437744461259</v>
      </c>
      <c r="U30" s="1436" t="s">
        <v>1399</v>
      </c>
      <c r="V30" s="1437"/>
      <c r="W30" s="1438"/>
      <c r="X30" s="639"/>
    </row>
    <row r="31" spans="1:24" s="310" customFormat="1" ht="11.25" customHeight="1">
      <c r="A31" s="638" t="s">
        <v>162</v>
      </c>
      <c r="B31" s="1473" t="s">
        <v>1398</v>
      </c>
      <c r="C31" s="1454"/>
      <c r="D31" s="1454"/>
      <c r="E31" s="714">
        <v>19</v>
      </c>
      <c r="F31" s="277">
        <f>INDEX(규모전세지수!$207:$247,MATCH($E31,규모전세지수!$D$207:$D$247,FALSE),MATCH(F$10,규모전세지수!$1:$1,FALSE))</f>
        <v>100.90573839203584</v>
      </c>
      <c r="G31" s="766">
        <f>INDEX(규모전세지수!$207:$247,MATCH($E31,규모전세지수!$D$207:$D$247,FALSE),MATCH(G$10,규모전세지수!$1:$1,FALSE))</f>
        <v>100.51752342617858</v>
      </c>
      <c r="H31" s="767">
        <f>INDEX(규모전세지수!$207:$247,MATCH($E31,규모전세지수!$D$207:$D$247,FALSE),MATCH(H$10,규모전세지수!$1:$1,FALSE))</f>
        <v>99.908187620080639</v>
      </c>
      <c r="I31" s="277">
        <f>INDEX(규모전세지수!$248:$288,MATCH($E31,규모전세지수!$D$248:$D$288,FALSE),MATCH(I$10,규모전세지수!$1:$1,FALSE))</f>
        <v>100.47341585009195</v>
      </c>
      <c r="J31" s="766">
        <f>INDEX(규모전세지수!$248:$288,MATCH($E31,규모전세지수!$D$248:$D$288,FALSE),MATCH(J$10,규모전세지수!$1:$1,FALSE))</f>
        <v>100.42864843105714</v>
      </c>
      <c r="K31" s="767">
        <f>INDEX(규모전세지수!$248:$288,MATCH($E31,규모전세지수!$D$248:$D$288,FALSE),MATCH(K$10,규모전세지수!$1:$1,FALSE))</f>
        <v>99.933420584743843</v>
      </c>
      <c r="L31" s="277">
        <f>INDEX(규모전세지수!$289:$329,MATCH($E31,규모전세지수!$D$289:$D$329,FALSE),MATCH(L$10,규모전세지수!$1:$1,FALSE))</f>
        <v>102.97887980865121</v>
      </c>
      <c r="M31" s="255">
        <f>INDEX(규모전세지수!$289:$329,MATCH($E31,규모전세지수!$D$289:$D$329,FALSE),MATCH(M$10,규모전세지수!$1:$1,FALSE))</f>
        <v>102.97887980865121</v>
      </c>
      <c r="N31" s="766">
        <f>INDEX(규모전세지수!$289:$329,MATCH($E31,규모전세지수!$D$289:$D$329,FALSE),MATCH(N$10,규모전세지수!$1:$1,FALSE))</f>
        <v>100.27662781525366</v>
      </c>
      <c r="O31" s="1172">
        <f t="shared" si="3"/>
        <v>0.38621620651284605</v>
      </c>
      <c r="P31" s="260">
        <f t="shared" si="4"/>
        <v>0.99846748871932345</v>
      </c>
      <c r="Q31" s="1180">
        <f t="shared" si="5"/>
        <v>4.4576343238889038E-2</v>
      </c>
      <c r="R31" s="260">
        <f t="shared" si="6"/>
        <v>0.54035503056777401</v>
      </c>
      <c r="S31" s="1180">
        <f t="shared" si="7"/>
        <v>0</v>
      </c>
      <c r="T31" s="260">
        <f t="shared" si="8"/>
        <v>2.694797434130014</v>
      </c>
      <c r="U31" s="1436" t="s">
        <v>1402</v>
      </c>
      <c r="V31" s="1437"/>
      <c r="W31" s="1438"/>
      <c r="X31" s="639"/>
    </row>
    <row r="32" spans="1:24" s="310" customFormat="1" ht="11.25" customHeight="1">
      <c r="A32" s="638"/>
      <c r="B32" s="1473" t="s">
        <v>1388</v>
      </c>
      <c r="C32" s="1454"/>
      <c r="D32" s="1454"/>
      <c r="E32" s="720">
        <v>20</v>
      </c>
      <c r="F32" s="277">
        <f>INDEX(규모전세지수!$207:$247,MATCH($E32,규모전세지수!$D$207:$D$247,FALSE),MATCH(F$10,규모전세지수!$1:$1,FALSE))</f>
        <v>102.73025468049366</v>
      </c>
      <c r="G32" s="766">
        <f>INDEX(규모전세지수!$207:$247,MATCH($E32,규모전세지수!$D$207:$D$247,FALSE),MATCH(G$10,규모전세지수!$1:$1,FALSE))</f>
        <v>101.771227979112</v>
      </c>
      <c r="H32" s="767">
        <f>INDEX(규모전세지수!$207:$247,MATCH($E32,규모전세지수!$D$207:$D$247,FALSE),MATCH(H$10,규모전세지수!$1:$1,FALSE))</f>
        <v>99.823220658429008</v>
      </c>
      <c r="I32" s="277">
        <f>INDEX(규모전세지수!$248:$288,MATCH($E32,규모전세지수!$D$248:$D$288,FALSE),MATCH(I$10,규모전세지수!$1:$1,FALSE))</f>
        <v>106.20358453424774</v>
      </c>
      <c r="J32" s="766">
        <f>INDEX(규모전세지수!$248:$288,MATCH($E32,규모전세지수!$D$248:$D$288,FALSE),MATCH(J$10,규모전세지수!$1:$1,FALSE))</f>
        <v>105.34926172542873</v>
      </c>
      <c r="K32" s="767">
        <f>INDEX(규모전세지수!$248:$288,MATCH($E32,규모전세지수!$D$248:$D$288,FALSE),MATCH(K$10,규모전세지수!$1:$1,FALSE))</f>
        <v>100.60850340251555</v>
      </c>
      <c r="L32" s="277">
        <f>INDEX(규모전세지수!$289:$329,MATCH($E32,규모전세지수!$D$289:$D$329,FALSE),MATCH(L$10,규모전세지수!$1:$1,FALSE))</f>
        <v>100.54141080138956</v>
      </c>
      <c r="M32" s="255">
        <f>INDEX(규모전세지수!$289:$329,MATCH($E32,규모전세지수!$D$289:$D$329,FALSE),MATCH(M$10,규모전세지수!$1:$1,FALSE))</f>
        <v>100.06057159506885</v>
      </c>
      <c r="N32" s="766">
        <f>INDEX(규모전세지수!$289:$329,MATCH($E32,규모전세지수!$D$289:$D$329,FALSE),MATCH(N$10,규모전세지수!$1:$1,FALSE))</f>
        <v>98.78676702657863</v>
      </c>
      <c r="O32" s="1172">
        <f t="shared" si="3"/>
        <v>0.9423357862779147</v>
      </c>
      <c r="P32" s="260">
        <f t="shared" si="4"/>
        <v>2.9121821585098129</v>
      </c>
      <c r="Q32" s="1180">
        <f t="shared" si="5"/>
        <v>0.81094332777160716</v>
      </c>
      <c r="R32" s="260">
        <f t="shared" si="6"/>
        <v>5.561240792289035</v>
      </c>
      <c r="S32" s="1180">
        <f t="shared" si="7"/>
        <v>0.48054813065290247</v>
      </c>
      <c r="T32" s="260">
        <f t="shared" si="8"/>
        <v>1.7761931356037319</v>
      </c>
      <c r="U32" s="1436" t="s">
        <v>1404</v>
      </c>
      <c r="V32" s="1437"/>
      <c r="W32" s="1438"/>
      <c r="X32" s="639"/>
    </row>
    <row r="33" spans="1:24" s="310" customFormat="1" ht="11.25" customHeight="1">
      <c r="A33" s="640"/>
      <c r="B33" s="1470" t="s">
        <v>1389</v>
      </c>
      <c r="C33" s="1456"/>
      <c r="D33" s="1456"/>
      <c r="E33" s="714">
        <v>21</v>
      </c>
      <c r="F33" s="254">
        <f>INDEX(규모전세지수!$207:$247,MATCH($E33,규모전세지수!$D$207:$D$247,FALSE),MATCH(F$10,규모전세지수!$1:$1,FALSE))</f>
        <v>101.68924954391569</v>
      </c>
      <c r="G33" s="768">
        <f>INDEX(규모전세지수!$207:$247,MATCH($E33,규모전세지수!$D$207:$D$247,FALSE),MATCH(G$10,규모전세지수!$1:$1,FALSE))</f>
        <v>100.7297971349014</v>
      </c>
      <c r="H33" s="771">
        <f>INDEX(규모전세지수!$207:$247,MATCH($E33,규모전세지수!$D$207:$D$247,FALSE),MATCH(H$10,규모전세지수!$1:$1,FALSE))</f>
        <v>99.923276611139997</v>
      </c>
      <c r="I33" s="254">
        <f>INDEX(규모전세지수!$248:$288,MATCH($E33,규모전세지수!$D$248:$D$288,FALSE),MATCH(I$10,규모전세지수!$1:$1,FALSE))</f>
        <v>103.09734650565051</v>
      </c>
      <c r="J33" s="768">
        <f>INDEX(규모전세지수!$248:$288,MATCH($E33,규모전세지수!$D$248:$D$288,FALSE),MATCH(J$10,규모전세지수!$1:$1,FALSE))</f>
        <v>102.17295155189635</v>
      </c>
      <c r="K33" s="771">
        <f>INDEX(규모전세지수!$248:$288,MATCH($E33,규모전세지수!$D$248:$D$288,FALSE),MATCH(K$10,규모전세지수!$1:$1,FALSE))</f>
        <v>100</v>
      </c>
      <c r="L33" s="254">
        <f>INDEX(규모전세지수!$289:$329,MATCH($E33,규모전세지수!$D$289:$D$329,FALSE),MATCH(L$10,규모전세지수!$1:$1,FALSE))</f>
        <v>98.884148711055602</v>
      </c>
      <c r="M33" s="281">
        <f>INDEX(규모전세지수!$289:$329,MATCH($E33,규모전세지수!$D$289:$D$329,FALSE),MATCH(M$10,규모전세지수!$1:$1,FALSE))</f>
        <v>98.740734351739832</v>
      </c>
      <c r="N33" s="768">
        <f>INDEX(규모전세지수!$289:$329,MATCH($E33,규모전세지수!$D$289:$D$329,FALSE),MATCH(N$10,규모전세지수!$1:$1,FALSE))</f>
        <v>100</v>
      </c>
      <c r="O33" s="1174">
        <f t="shared" si="3"/>
        <v>0.95250108339774986</v>
      </c>
      <c r="P33" s="284">
        <f t="shared" si="4"/>
        <v>1.7673288873903958</v>
      </c>
      <c r="Q33" s="1181">
        <f t="shared" si="5"/>
        <v>0.90473548988612151</v>
      </c>
      <c r="R33" s="284">
        <f t="shared" si="6"/>
        <v>3.0973465056505001</v>
      </c>
      <c r="S33" s="1181">
        <f t="shared" si="7"/>
        <v>0.14524335904257946</v>
      </c>
      <c r="T33" s="284">
        <f t="shared" si="8"/>
        <v>-1.1158512889444028</v>
      </c>
      <c r="U33" s="1441" t="s">
        <v>1403</v>
      </c>
      <c r="V33" s="1439"/>
      <c r="W33" s="1440"/>
      <c r="X33" s="642"/>
    </row>
    <row r="34" spans="1:24" s="310" customFormat="1" ht="13.5" customHeight="1">
      <c r="A34" s="1476" t="s">
        <v>185</v>
      </c>
      <c r="B34" s="1476"/>
      <c r="C34" s="1476"/>
      <c r="D34" s="1476"/>
      <c r="E34" s="720">
        <v>22</v>
      </c>
      <c r="F34" s="261">
        <f>INDEX(규모전세지수!$207:$247,MATCH($E34,규모전세지수!$D$207:$D$247,FALSE),MATCH(F$10,규모전세지수!$1:$1,FALSE))</f>
        <v>100.84596466404041</v>
      </c>
      <c r="G34" s="760">
        <f>INDEX(규모전세지수!$207:$247,MATCH($E34,규모전세지수!$D$207:$D$247,FALSE),MATCH(G$10,규모전세지수!$1:$1,FALSE))</f>
        <v>100.55515236008443</v>
      </c>
      <c r="H34" s="761">
        <f>INDEX(규모전세지수!$207:$247,MATCH($E34,규모전세지수!$D$207:$D$247,FALSE),MATCH(H$10,규모전세지수!$1:$1,FALSE))</f>
        <v>99.817749937279302</v>
      </c>
      <c r="I34" s="261">
        <f>INDEX(규모전세지수!$248:$288,MATCH($E34,규모전세지수!$D$248:$D$288,FALSE),MATCH(I$10,규모전세지수!$1:$1,FALSE))</f>
        <v>102.83461861564422</v>
      </c>
      <c r="J34" s="760">
        <f>INDEX(규모전세지수!$248:$288,MATCH($E34,규모전세지수!$D$248:$D$288,FALSE),MATCH(J$10,규모전세지수!$1:$1,FALSE))</f>
        <v>102.64914358812784</v>
      </c>
      <c r="K34" s="761">
        <f>INDEX(규모전세지수!$248:$288,MATCH($E34,규모전세지수!$D$248:$D$288,FALSE),MATCH(K$10,규모전세지수!$1:$1,FALSE))</f>
        <v>99.771787984356138</v>
      </c>
      <c r="L34" s="261">
        <f>INDEX(규모전세지수!$289:$329,MATCH($E34,규모전세지수!$D$289:$D$329,FALSE),MATCH(L$10,규모전세지수!$1:$1,FALSE))</f>
        <v>104.54545454545455</v>
      </c>
      <c r="M34" s="262">
        <f>INDEX(규모전세지수!$289:$329,MATCH($E34,규모전세지수!$D$289:$D$329,FALSE),MATCH(M$10,규모전세지수!$1:$1,FALSE))</f>
        <v>104.54545454545455</v>
      </c>
      <c r="N34" s="760">
        <f>INDEX(규모전세지수!$289:$329,MATCH($E34,규모전세지수!$D$289:$D$329,FALSE),MATCH(N$10,규모전세지수!$1:$1,FALSE))</f>
        <v>100</v>
      </c>
      <c r="O34" s="1171">
        <f t="shared" si="3"/>
        <v>0.28920676577026683</v>
      </c>
      <c r="P34" s="267">
        <f t="shared" si="4"/>
        <v>1.0300920702051464</v>
      </c>
      <c r="Q34" s="1177">
        <f t="shared" si="5"/>
        <v>0.18068833409909946</v>
      </c>
      <c r="R34" s="267">
        <f t="shared" si="6"/>
        <v>3.0698363667375883</v>
      </c>
      <c r="S34" s="1177">
        <f t="shared" si="7"/>
        <v>0</v>
      </c>
      <c r="T34" s="267">
        <f t="shared" si="8"/>
        <v>4.5454545454545414</v>
      </c>
      <c r="U34" s="1374" t="s">
        <v>285</v>
      </c>
      <c r="V34" s="1375"/>
      <c r="W34" s="1375"/>
      <c r="X34" s="1375"/>
    </row>
    <row r="35" spans="1:24" s="310" customFormat="1" ht="13.5" customHeight="1">
      <c r="A35" s="1373" t="s">
        <v>186</v>
      </c>
      <c r="B35" s="1373"/>
      <c r="C35" s="1373"/>
      <c r="D35" s="1373"/>
      <c r="E35" s="714">
        <v>23</v>
      </c>
      <c r="F35" s="261">
        <f>INDEX(규모전세지수!$207:$247,MATCH($E35,규모전세지수!$D$207:$D$247,FALSE),MATCH(F$10,규모전세지수!$1:$1,FALSE))</f>
        <v>100.25138381528824</v>
      </c>
      <c r="G35" s="760">
        <f>INDEX(규모전세지수!$207:$247,MATCH($E35,규모전세지수!$D$207:$D$247,FALSE),MATCH(G$10,규모전세지수!$1:$1,FALSE))</f>
        <v>100.36127943892407</v>
      </c>
      <c r="H35" s="761">
        <f>INDEX(규모전세지수!$207:$247,MATCH($E35,규모전세지수!$D$207:$D$247,FALSE),MATCH(H$10,규모전세지수!$1:$1,FALSE))</f>
        <v>100.13395072449207</v>
      </c>
      <c r="I35" s="261">
        <f>INDEX(규모전세지수!$248:$288,MATCH($E35,규모전세지수!$D$248:$D$288,FALSE),MATCH(I$10,규모전세지수!$1:$1,FALSE))</f>
        <v>99.949849182804002</v>
      </c>
      <c r="J35" s="760">
        <f>INDEX(규모전세지수!$248:$288,MATCH($E35,규모전세지수!$D$248:$D$288,FALSE),MATCH(J$10,규모전세지수!$1:$1,FALSE))</f>
        <v>100.09204531545835</v>
      </c>
      <c r="K35" s="761">
        <f>INDEX(규모전세지수!$248:$288,MATCH($E35,규모전세지수!$D$248:$D$288,FALSE),MATCH(K$10,규모전세지수!$1:$1,FALSE))</f>
        <v>99.957005086789223</v>
      </c>
      <c r="L35" s="261">
        <f>INDEX(규모전세지수!$289:$329,MATCH($E35,규모전세지수!$D$289:$D$329,FALSE),MATCH(L$10,규모전세지수!$1:$1,FALSE))</f>
        <v>97.559212227295419</v>
      </c>
      <c r="M35" s="262">
        <f>INDEX(규모전세지수!$289:$329,MATCH($E35,규모전세지수!$D$289:$D$329,FALSE),MATCH(M$10,규모전세지수!$1:$1,FALSE))</f>
        <v>97.385517447634555</v>
      </c>
      <c r="N35" s="760">
        <f>INDEX(규모전세지수!$289:$329,MATCH($E35,규모전세지수!$D$289:$D$329,FALSE),MATCH(N$10,규모전세지수!$1:$1,FALSE))</f>
        <v>99.366346917246062</v>
      </c>
      <c r="O35" s="1171">
        <f t="shared" si="3"/>
        <v>-0.10950002256867597</v>
      </c>
      <c r="P35" s="267">
        <f t="shared" si="4"/>
        <v>0.11727599874620243</v>
      </c>
      <c r="Q35" s="1177">
        <f t="shared" si="5"/>
        <v>-0.14206536813808901</v>
      </c>
      <c r="R35" s="267">
        <f t="shared" si="6"/>
        <v>-7.1589819833128843E-3</v>
      </c>
      <c r="S35" s="1177">
        <f t="shared" si="7"/>
        <v>0.17835791626230613</v>
      </c>
      <c r="T35" s="267">
        <f t="shared" si="8"/>
        <v>-1.8186586767204527</v>
      </c>
      <c r="U35" s="1418" t="s">
        <v>286</v>
      </c>
      <c r="V35" s="1400"/>
      <c r="W35" s="1400"/>
      <c r="X35" s="1400"/>
    </row>
    <row r="36" spans="1:24" s="310" customFormat="1" ht="11.25" customHeight="1">
      <c r="A36" s="630"/>
      <c r="B36" s="1471" t="s">
        <v>1390</v>
      </c>
      <c r="C36" s="1472"/>
      <c r="D36" s="1472"/>
      <c r="E36" s="720">
        <v>24</v>
      </c>
      <c r="F36" s="277">
        <f>INDEX(규모전세지수!$207:$247,MATCH($E36,규모전세지수!$D$207:$D$247,FALSE),MATCH(F$10,규모전세지수!$1:$1,FALSE))</f>
        <v>99.960172563238842</v>
      </c>
      <c r="G36" s="766">
        <f>INDEX(규모전세지수!$207:$247,MATCH($E36,규모전세지수!$D$207:$D$247,FALSE),MATCH(G$10,규모전세지수!$1:$1,FALSE))</f>
        <v>100.0716027468068</v>
      </c>
      <c r="H36" s="767">
        <f>INDEX(규모전세지수!$207:$247,MATCH($E36,규모전세지수!$D$207:$D$247,FALSE),MATCH(H$10,규모전세지수!$1:$1,FALSE))</f>
        <v>100.12830047829826</v>
      </c>
      <c r="I36" s="277">
        <f>INDEX(규모전세지수!$248:$288,MATCH($E36,규모전세지수!$D$248:$D$288,FALSE),MATCH(I$10,규모전세지수!$1:$1,FALSE))</f>
        <v>99.643827117913503</v>
      </c>
      <c r="J36" s="766">
        <f>INDEX(규모전세지수!$248:$288,MATCH($E36,규모전세지수!$D$248:$D$288,FALSE),MATCH(J$10,규모전세지수!$1:$1,FALSE))</f>
        <v>99.714976760666758</v>
      </c>
      <c r="K36" s="767">
        <f>INDEX(규모전세지수!$248:$288,MATCH($E36,규모전세지수!$D$248:$D$288,FALSE),MATCH(K$10,규모전세지수!$1:$1,FALSE))</f>
        <v>100.02023975775205</v>
      </c>
      <c r="L36" s="277">
        <f>INDEX(규모전세지수!$289:$329,MATCH($E36,규모전세지수!$D$289:$D$329,FALSE),MATCH(L$10,규모전세지수!$1:$1,FALSE))</f>
        <v>100.20030503978725</v>
      </c>
      <c r="M36" s="255">
        <f>INDEX(규모전세지수!$289:$329,MATCH($E36,규모전세지수!$D$289:$D$329,FALSE),MATCH(M$10,규모전세지수!$1:$1,FALSE))</f>
        <v>99.839862943109807</v>
      </c>
      <c r="N36" s="766">
        <f>INDEX(규모전세지수!$289:$329,MATCH($E36,규모전세지수!$D$289:$D$329,FALSE),MATCH(N$10,규모전세지수!$1:$1,FALSE))</f>
        <v>99.073914518907031</v>
      </c>
      <c r="O36" s="1175">
        <f t="shared" si="3"/>
        <v>-0.11135045358461326</v>
      </c>
      <c r="P36" s="289">
        <f t="shared" si="4"/>
        <v>-0.16791248254118818</v>
      </c>
      <c r="Q36" s="1178">
        <f t="shared" si="5"/>
        <v>-7.1353015429198585E-2</v>
      </c>
      <c r="R36" s="289">
        <f t="shared" si="6"/>
        <v>-0.37633647024863937</v>
      </c>
      <c r="S36" s="1178">
        <f t="shared" si="7"/>
        <v>0.36102022383868171</v>
      </c>
      <c r="T36" s="289">
        <f t="shared" si="8"/>
        <v>1.1369193660610399</v>
      </c>
      <c r="U36" s="1433" t="s">
        <v>1393</v>
      </c>
      <c r="V36" s="1434"/>
      <c r="W36" s="1435"/>
      <c r="X36" s="639"/>
    </row>
    <row r="37" spans="1:24" s="310" customFormat="1" ht="11.25" customHeight="1">
      <c r="A37" s="630"/>
      <c r="B37" s="1473" t="s">
        <v>1391</v>
      </c>
      <c r="C37" s="1454"/>
      <c r="D37" s="1454"/>
      <c r="E37" s="714">
        <v>25</v>
      </c>
      <c r="F37" s="277">
        <f>INDEX(규모전세지수!$207:$247,MATCH($E37,규모전세지수!$D$207:$D$247,FALSE),MATCH(F$10,규모전세지수!$1:$1,FALSE))</f>
        <v>100.23600475685943</v>
      </c>
      <c r="G37" s="766">
        <f>INDEX(규모전세지수!$207:$247,MATCH($E37,규모전세지수!$D$207:$D$247,FALSE),MATCH(G$10,규모전세지수!$1:$1,FALSE))</f>
        <v>100.24589019133646</v>
      </c>
      <c r="H37" s="767">
        <f>INDEX(규모전세지수!$207:$247,MATCH($E37,규모전세지수!$D$207:$D$247,FALSE),MATCH(H$10,규모전세지수!$1:$1,FALSE))</f>
        <v>100.22012919139578</v>
      </c>
      <c r="I37" s="277">
        <f>INDEX(규모전세지수!$248:$288,MATCH($E37,규모전세지수!$D$248:$D$288,FALSE),MATCH(I$10,규모전세지수!$1:$1,FALSE))</f>
        <v>99.922763891858992</v>
      </c>
      <c r="J37" s="766">
        <f>INDEX(규모전세지수!$248:$288,MATCH($E37,규모전세지수!$D$248:$D$288,FALSE),MATCH(J$10,규모전세지수!$1:$1,FALSE))</f>
        <v>100.02076534494731</v>
      </c>
      <c r="K37" s="767">
        <f>INDEX(규모전세지수!$248:$288,MATCH($E37,규모전세지수!$D$248:$D$288,FALSE),MATCH(K$10,규모전세지수!$1:$1,FALSE))</f>
        <v>99.98812968159379</v>
      </c>
      <c r="L37" s="277">
        <f>INDEX(규모전세지수!$289:$329,MATCH($E37,규모전세지수!$D$289:$D$329,FALSE),MATCH(L$10,규모전세지수!$1:$1,FALSE))</f>
        <v>93.109370305623258</v>
      </c>
      <c r="M37" s="255">
        <f>INDEX(규모전세지수!$289:$329,MATCH($E37,규모전세지수!$D$289:$D$329,FALSE),MATCH(M$10,규모전세지수!$1:$1,FALSE))</f>
        <v>93.109370305623258</v>
      </c>
      <c r="N37" s="766">
        <f>INDEX(규모전세지수!$289:$329,MATCH($E37,규모전세지수!$D$289:$D$329,FALSE),MATCH(N$10,규모전세지수!$1:$1,FALSE))</f>
        <v>99.513379107330195</v>
      </c>
      <c r="O37" s="1172">
        <f t="shared" si="3"/>
        <v>-9.8611867859754732E-3</v>
      </c>
      <c r="P37" s="260">
        <f t="shared" si="4"/>
        <v>1.5840695468805066E-2</v>
      </c>
      <c r="Q37" s="1180">
        <f t="shared" si="5"/>
        <v>-9.7981106973465959E-2</v>
      </c>
      <c r="R37" s="260">
        <f t="shared" si="6"/>
        <v>-6.537354978330967E-2</v>
      </c>
      <c r="S37" s="1180">
        <f t="shared" si="7"/>
        <v>0</v>
      </c>
      <c r="T37" s="260">
        <f t="shared" si="8"/>
        <v>-6.4353244349183321</v>
      </c>
      <c r="U37" s="1436" t="s">
        <v>1394</v>
      </c>
      <c r="V37" s="1437"/>
      <c r="W37" s="1438"/>
      <c r="X37" s="639"/>
    </row>
    <row r="38" spans="1:24" s="310" customFormat="1" ht="11.25" customHeight="1">
      <c r="A38" s="630"/>
      <c r="B38" s="1470" t="s">
        <v>187</v>
      </c>
      <c r="C38" s="1456"/>
      <c r="D38" s="1456"/>
      <c r="E38" s="720">
        <v>26</v>
      </c>
      <c r="F38" s="277">
        <f>INDEX(규모전세지수!$207:$247,MATCH($E38,규모전세지수!$D$207:$D$247,FALSE),MATCH(F$10,규모전세지수!$1:$1,FALSE))</f>
        <v>101.21802273153855</v>
      </c>
      <c r="G38" s="766">
        <f>INDEX(규모전세지수!$207:$247,MATCH($E38,규모전세지수!$D$207:$D$247,FALSE),MATCH(G$10,규모전세지수!$1:$1,FALSE))</f>
        <v>101.48628972299456</v>
      </c>
      <c r="H38" s="767">
        <f>INDEX(규모전세지수!$207:$247,MATCH($E38,규모전세지수!$D$207:$D$247,FALSE),MATCH(H$10,규모전세지수!$1:$1,FALSE))</f>
        <v>100.01300393215777</v>
      </c>
      <c r="I38" s="277">
        <f>INDEX(규모전세지수!$248:$288,MATCH($E38,규모전세지수!$D$248:$D$288,FALSE),MATCH(I$10,규모전세지수!$1:$1,FALSE))</f>
        <v>100.47270600045471</v>
      </c>
      <c r="J38" s="766">
        <f>INDEX(규모전세지수!$248:$288,MATCH($E38,규모전세지수!$D$248:$D$288,FALSE),MATCH(J$10,규모전세지수!$1:$1,FALSE))</f>
        <v>100.78596130165651</v>
      </c>
      <c r="K38" s="767">
        <f>INDEX(규모전세지수!$248:$288,MATCH($E38,규모전세지수!$D$248:$D$288,FALSE),MATCH(K$10,규모전세지수!$1:$1,FALSE))</f>
        <v>99.816729300493606</v>
      </c>
      <c r="L38" s="277">
        <f>INDEX(규모전세지수!$289:$329,MATCH($E38,규모전세지수!$D$289:$D$329,FALSE),MATCH(L$10,규모전세지수!$1:$1,FALSE))</f>
        <v>100</v>
      </c>
      <c r="M38" s="255">
        <f>INDEX(규모전세지수!$289:$329,MATCH($E38,규모전세지수!$D$289:$D$329,FALSE),MATCH(M$10,규모전세지수!$1:$1,FALSE))</f>
        <v>100</v>
      </c>
      <c r="N38" s="766">
        <f>INDEX(규모전세지수!$289:$329,MATCH($E38,규모전세지수!$D$289:$D$329,FALSE),MATCH(N$10,규모전세지수!$1:$1,FALSE))</f>
        <v>100</v>
      </c>
      <c r="O38" s="1174">
        <f t="shared" si="3"/>
        <v>-0.26433816054191039</v>
      </c>
      <c r="P38" s="284">
        <f t="shared" si="4"/>
        <v>1.2048621199281184</v>
      </c>
      <c r="Q38" s="1181">
        <f t="shared" si="5"/>
        <v>-0.31081243573618522</v>
      </c>
      <c r="R38" s="284">
        <f t="shared" si="6"/>
        <v>0.65718112039747645</v>
      </c>
      <c r="S38" s="1181">
        <f t="shared" si="7"/>
        <v>0</v>
      </c>
      <c r="T38" s="284">
        <f t="shared" si="8"/>
        <v>0</v>
      </c>
      <c r="U38" s="1425" t="s">
        <v>306</v>
      </c>
      <c r="V38" s="1439"/>
      <c r="W38" s="1440"/>
      <c r="X38" s="639"/>
    </row>
    <row r="39" spans="1:24" s="310" customFormat="1" ht="12.6" customHeight="1">
      <c r="A39" s="1476" t="s">
        <v>790</v>
      </c>
      <c r="B39" s="1476"/>
      <c r="C39" s="1476"/>
      <c r="D39" s="1476"/>
      <c r="E39" s="714">
        <v>27</v>
      </c>
      <c r="F39" s="261">
        <f>INDEX(규모전세지수!$207:$247,MATCH($E39,규모전세지수!$D$207:$D$247,FALSE),MATCH(F$10,규모전세지수!$1:$1,FALSE))</f>
        <v>101.52025836601597</v>
      </c>
      <c r="G39" s="760">
        <f>INDEX(규모전세지수!$207:$247,MATCH($E39,규모전세지수!$D$207:$D$247,FALSE),MATCH(G$10,규모전세지수!$1:$1,FALSE))</f>
        <v>101.47453599309846</v>
      </c>
      <c r="H39" s="761">
        <f>INDEX(규모전세지수!$207:$247,MATCH($E39,규모전세지수!$D$207:$D$247,FALSE),MATCH(H$10,규모전세지수!$1:$1,FALSE))</f>
        <v>100.37871394828133</v>
      </c>
      <c r="I39" s="261">
        <f>INDEX(규모전세지수!$248:$288,MATCH($E39,규모전세지수!$D$248:$D$288,FALSE),MATCH(I$10,규모전세지수!$1:$1,FALSE))</f>
        <v>101.86941663649829</v>
      </c>
      <c r="J39" s="760">
        <f>INDEX(규모전세지수!$248:$288,MATCH($E39,규모전세지수!$D$248:$D$288,FALSE),MATCH(J$10,규모전세지수!$1:$1,FALSE))</f>
        <v>101.77529827767687</v>
      </c>
      <c r="K39" s="761">
        <f>INDEX(규모전세지수!$248:$288,MATCH($E39,규모전세지수!$D$248:$D$288,FALSE),MATCH(K$10,규모전세지수!$1:$1,FALSE))</f>
        <v>100.09086129740187</v>
      </c>
      <c r="L39" s="261">
        <f>INDEX(규모전세지수!$289:$329,MATCH($E39,규모전세지수!$D$289:$D$329,FALSE),MATCH(L$10,규모전세지수!$1:$1,FALSE))</f>
        <v>100.83667086130541</v>
      </c>
      <c r="M39" s="262">
        <f>INDEX(규모전세지수!$289:$329,MATCH($E39,규모전세지수!$D$289:$D$329,FALSE),MATCH(M$10,규모전세지수!$1:$1,FALSE))</f>
        <v>100.74964284964281</v>
      </c>
      <c r="N39" s="760">
        <f>INDEX(규모전세지수!$289:$329,MATCH($E39,규모전세지수!$D$289:$D$329,FALSE),MATCH(N$10,규모전세지수!$1:$1,FALSE))</f>
        <v>99.827138506764769</v>
      </c>
      <c r="O39" s="1171">
        <f t="shared" si="3"/>
        <v>4.5057976831364144E-2</v>
      </c>
      <c r="P39" s="267">
        <f t="shared" si="4"/>
        <v>1.137237540543512</v>
      </c>
      <c r="Q39" s="1177">
        <f t="shared" si="5"/>
        <v>9.2476622927328833E-2</v>
      </c>
      <c r="R39" s="267">
        <f t="shared" si="6"/>
        <v>1.7769407876427001</v>
      </c>
      <c r="S39" s="1177">
        <f t="shared" si="7"/>
        <v>8.6380466670710199E-2</v>
      </c>
      <c r="T39" s="267">
        <f t="shared" si="8"/>
        <v>1.0112804690602495</v>
      </c>
      <c r="U39" s="1374" t="s">
        <v>278</v>
      </c>
      <c r="V39" s="1375"/>
      <c r="W39" s="1375"/>
      <c r="X39" s="1375"/>
    </row>
    <row r="40" spans="1:24" s="310" customFormat="1" ht="12.6" customHeight="1">
      <c r="A40" s="1476" t="s">
        <v>789</v>
      </c>
      <c r="B40" s="1476"/>
      <c r="C40" s="1476"/>
      <c r="D40" s="1476"/>
      <c r="E40" s="720">
        <v>28</v>
      </c>
      <c r="F40" s="261">
        <f>INDEX(규모전세지수!$207:$247,MATCH($E40,규모전세지수!$D$207:$D$247,FALSE),MATCH(F$10,규모전세지수!$1:$1,FALSE))</f>
        <v>101.39781118421753</v>
      </c>
      <c r="G40" s="760">
        <f>INDEX(규모전세지수!$207:$247,MATCH($E40,규모전세지수!$D$207:$D$247,FALSE),MATCH(G$10,규모전세지수!$1:$1,FALSE))</f>
        <v>101.34645665967159</v>
      </c>
      <c r="H40" s="761">
        <f>INDEX(규모전세지수!$207:$247,MATCH($E40,규모전세지수!$D$207:$D$247,FALSE),MATCH(H$10,규모전세지수!$1:$1,FALSE))</f>
        <v>100</v>
      </c>
      <c r="I40" s="261">
        <f>INDEX(규모전세지수!$248:$288,MATCH($E40,규모전세지수!$D$248:$D$288,FALSE),MATCH(I$10,규모전세지수!$1:$1,FALSE))</f>
        <v>100.12816026333972</v>
      </c>
      <c r="J40" s="760">
        <f>INDEX(규모전세지수!$248:$288,MATCH($E40,규모전세지수!$D$248:$D$288,FALSE),MATCH(J$10,규모전세지수!$1:$1,FALSE))</f>
        <v>100.12816026333972</v>
      </c>
      <c r="K40" s="761">
        <f>INDEX(규모전세지수!$248:$288,MATCH($E40,규모전세지수!$D$248:$D$288,FALSE),MATCH(K$10,규모전세지수!$1:$1,FALSE))</f>
        <v>100</v>
      </c>
      <c r="L40" s="261">
        <f>INDEX(규모전세지수!$289:$329,MATCH($E40,규모전세지수!$D$289:$D$329,FALSE),MATCH(L$10,규모전세지수!$1:$1,FALSE))</f>
        <v>100</v>
      </c>
      <c r="M40" s="262">
        <f>INDEX(규모전세지수!$289:$329,MATCH($E40,규모전세지수!$D$289:$D$329,FALSE),MATCH(M$10,규모전세지수!$1:$1,FALSE))</f>
        <v>100</v>
      </c>
      <c r="N40" s="760">
        <f>INDEX(규모전세지수!$289:$329,MATCH($E40,규모전세지수!$D$289:$D$329,FALSE),MATCH(N$10,규모전세지수!$1:$1,FALSE))</f>
        <v>100</v>
      </c>
      <c r="O40" s="1171">
        <f t="shared" si="3"/>
        <v>5.0672244732141714E-2</v>
      </c>
      <c r="P40" s="267">
        <f t="shared" si="4"/>
        <v>1.3978111842175345</v>
      </c>
      <c r="Q40" s="1177">
        <f t="shared" si="5"/>
        <v>0</v>
      </c>
      <c r="R40" s="267">
        <f t="shared" si="6"/>
        <v>0.12816026333972719</v>
      </c>
      <c r="S40" s="1177">
        <f t="shared" si="7"/>
        <v>0</v>
      </c>
      <c r="T40" s="267">
        <f t="shared" si="8"/>
        <v>0</v>
      </c>
      <c r="U40" s="1374" t="s">
        <v>277</v>
      </c>
      <c r="V40" s="1375"/>
      <c r="W40" s="1375"/>
      <c r="X40" s="1375"/>
    </row>
    <row r="41" spans="1:24" s="310" customFormat="1" ht="12.6" customHeight="1">
      <c r="A41" s="1476" t="s">
        <v>791</v>
      </c>
      <c r="B41" s="1476"/>
      <c r="C41" s="1476"/>
      <c r="D41" s="1476"/>
      <c r="E41" s="714">
        <v>29</v>
      </c>
      <c r="F41" s="261">
        <f>INDEX(규모전세지수!$207:$247,MATCH($E41,규모전세지수!$D$207:$D$247,FALSE),MATCH(F$10,규모전세지수!$1:$1,FALSE))</f>
        <v>103.15656116270083</v>
      </c>
      <c r="G41" s="760">
        <f>INDEX(규모전세지수!$207:$247,MATCH($E41,규모전세지수!$D$207:$D$247,FALSE),MATCH(G$10,규모전세지수!$1:$1,FALSE))</f>
        <v>102.77174239757008</v>
      </c>
      <c r="H41" s="761">
        <f>INDEX(규모전세지수!$207:$247,MATCH($E41,규모전세지수!$D$207:$D$247,FALSE),MATCH(H$10,규모전세지수!$1:$1,FALSE))</f>
        <v>100.66720229084076</v>
      </c>
      <c r="I41" s="261">
        <f>INDEX(규모전세지수!$248:$288,MATCH($E41,규모전세지수!$D$248:$D$288,FALSE),MATCH(I$10,규모전세지수!$1:$1,FALSE))</f>
        <v>102.69331607300232</v>
      </c>
      <c r="J41" s="760">
        <f>INDEX(규모전세지수!$248:$288,MATCH($E41,규모전세지수!$D$248:$D$288,FALSE),MATCH(J$10,규모전세지수!$1:$1,FALSE))</f>
        <v>102.63170687929144</v>
      </c>
      <c r="K41" s="761">
        <f>INDEX(규모전세지수!$248:$288,MATCH($E41,규모전세지수!$D$248:$D$288,FALSE),MATCH(K$10,규모전세지수!$1:$1,FALSE))</f>
        <v>100.31608513849142</v>
      </c>
      <c r="L41" s="261">
        <f>INDEX(규모전세지수!$289:$329,MATCH($E41,규모전세지수!$D$289:$D$329,FALSE),MATCH(L$10,규모전세지수!$1:$1,FALSE))</f>
        <v>103.82855557270673</v>
      </c>
      <c r="M41" s="262">
        <f>INDEX(규모전세지수!$289:$329,MATCH($E41,규모전세지수!$D$289:$D$329,FALSE),MATCH(M$10,규모전세지수!$1:$1,FALSE))</f>
        <v>102.65531389187881</v>
      </c>
      <c r="N41" s="760">
        <f>INDEX(규모전세지수!$289:$329,MATCH($E41,규모전세지수!$D$289:$D$329,FALSE),MATCH(N$10,규모전세지수!$1:$1,FALSE))</f>
        <v>100</v>
      </c>
      <c r="O41" s="1171">
        <f t="shared" si="3"/>
        <v>0.37444024607666826</v>
      </c>
      <c r="P41" s="267">
        <f t="shared" si="4"/>
        <v>2.4728598939980362</v>
      </c>
      <c r="Q41" s="1177">
        <f t="shared" si="5"/>
        <v>6.0029395967609034E-2</v>
      </c>
      <c r="R41" s="267">
        <f t="shared" si="6"/>
        <v>2.3697405368531044</v>
      </c>
      <c r="S41" s="1177">
        <f t="shared" si="7"/>
        <v>1.1428942510113504</v>
      </c>
      <c r="T41" s="267">
        <f t="shared" si="8"/>
        <v>3.8285555727067377</v>
      </c>
      <c r="U41" s="1374" t="s">
        <v>280</v>
      </c>
      <c r="V41" s="1375"/>
      <c r="W41" s="1375"/>
      <c r="X41" s="1375"/>
    </row>
    <row r="42" spans="1:24" s="310" customFormat="1" ht="12.6" customHeight="1">
      <c r="A42" s="1476" t="s">
        <v>792</v>
      </c>
      <c r="B42" s="1476"/>
      <c r="C42" s="1476"/>
      <c r="D42" s="1476"/>
      <c r="E42" s="720">
        <v>30</v>
      </c>
      <c r="F42" s="261">
        <f>INDEX(규모전세지수!$207:$247,MATCH($E42,규모전세지수!$D$207:$D$247,FALSE),MATCH(F$10,규모전세지수!$1:$1,FALSE))</f>
        <v>101.29191029744781</v>
      </c>
      <c r="G42" s="760">
        <f>INDEX(규모전세지수!$207:$247,MATCH($E42,규모전세지수!$D$207:$D$247,FALSE),MATCH(G$10,규모전세지수!$1:$1,FALSE))</f>
        <v>101.33384020614578</v>
      </c>
      <c r="H42" s="761">
        <f>INDEX(규모전세지수!$207:$247,MATCH($E42,규모전세지수!$D$207:$D$247,FALSE),MATCH(H$10,규모전세지수!$1:$1,FALSE))</f>
        <v>100.13458987292697</v>
      </c>
      <c r="I42" s="261">
        <f>INDEX(규모전세지수!$248:$288,MATCH($E42,규모전세지수!$D$248:$D$288,FALSE),MATCH(I$10,규모전세지수!$1:$1,FALSE))</f>
        <v>101.40115382020791</v>
      </c>
      <c r="J42" s="760">
        <f>INDEX(규모전세지수!$248:$288,MATCH($E42,규모전세지수!$D$248:$D$288,FALSE),MATCH(J$10,규모전세지수!$1:$1,FALSE))</f>
        <v>101.21992790596559</v>
      </c>
      <c r="K42" s="761">
        <f>INDEX(규모전세지수!$248:$288,MATCH($E42,규모전세지수!$D$248:$D$288,FALSE),MATCH(K$10,규모전세지수!$1:$1,FALSE))</f>
        <v>100.14817492374191</v>
      </c>
      <c r="L42" s="261">
        <f>INDEX(규모전세지수!$289:$329,MATCH($E42,규모전세지수!$D$289:$D$329,FALSE),MATCH(L$10,규모전세지수!$1:$1,FALSE))</f>
        <v>98.807849755355093</v>
      </c>
      <c r="M42" s="262">
        <f>INDEX(규모전세지수!$289:$329,MATCH($E42,규모전세지수!$D$289:$D$329,FALSE),MATCH(M$10,규모전세지수!$1:$1,FALSE))</f>
        <v>99.021721561877911</v>
      </c>
      <c r="N42" s="760">
        <f>INDEX(규모전세지수!$289:$329,MATCH($E42,규모전세지수!$D$289:$D$329,FALSE),MATCH(N$10,규모전세지수!$1:$1,FALSE))</f>
        <v>99.712638925576769</v>
      </c>
      <c r="O42" s="1171">
        <f t="shared" si="3"/>
        <v>-4.1377992398849983E-2</v>
      </c>
      <c r="P42" s="267">
        <f t="shared" si="4"/>
        <v>1.1557648820347932</v>
      </c>
      <c r="Q42" s="1177">
        <f t="shared" si="5"/>
        <v>0.17904173416392055</v>
      </c>
      <c r="R42" s="267">
        <f t="shared" si="6"/>
        <v>1.2511250428877796</v>
      </c>
      <c r="S42" s="1177">
        <f t="shared" si="7"/>
        <v>-0.21598473865067636</v>
      </c>
      <c r="T42" s="267">
        <f t="shared" si="8"/>
        <v>-0.90739667505639332</v>
      </c>
      <c r="U42" s="1374" t="s">
        <v>279</v>
      </c>
      <c r="V42" s="1375"/>
      <c r="W42" s="1375"/>
      <c r="X42" s="1375"/>
    </row>
    <row r="43" spans="1:24" s="310" customFormat="1" ht="12.6" customHeight="1">
      <c r="A43" s="1476" t="s">
        <v>1379</v>
      </c>
      <c r="B43" s="1476"/>
      <c r="C43" s="1476"/>
      <c r="D43" s="1476"/>
      <c r="E43" s="714">
        <v>31</v>
      </c>
      <c r="F43" s="261">
        <f>INDEX(규모전세지수!$207:$247,MATCH($E43,규모전세지수!$D$207:$D$247,FALSE),MATCH(F$10,규모전세지수!$1:$1,FALSE))</f>
        <v>112.50356785814431</v>
      </c>
      <c r="G43" s="760">
        <f>INDEX(규모전세지수!$207:$247,MATCH($E43,규모전세지수!$D$207:$D$247,FALSE),MATCH(G$10,규모전세지수!$1:$1,FALSE))</f>
        <v>111.990638638043</v>
      </c>
      <c r="H43" s="761">
        <f>INDEX(규모전세지수!$207:$247,MATCH($E43,규모전세지수!$D$207:$D$247,FALSE),MATCH(H$10,규모전세지수!$1:$1,FALSE))</f>
        <v>100</v>
      </c>
      <c r="I43" s="261">
        <f>INDEX(규모전세지수!$248:$288,MATCH($E43,규모전세지수!$D$248:$D$288,FALSE),MATCH(I$10,규모전세지수!$1:$1,FALSE))</f>
        <v>110.96707948429399</v>
      </c>
      <c r="J43" s="760">
        <f>INDEX(규모전세지수!$248:$288,MATCH($E43,규모전세지수!$D$248:$D$288,FALSE),MATCH(J$10,규모전세지수!$1:$1,FALSE))</f>
        <v>109.59590237341668</v>
      </c>
      <c r="K43" s="761">
        <f>INDEX(규모전세지수!$248:$288,MATCH($E43,규모전세지수!$D$248:$D$288,FALSE),MATCH(K$10,규모전세지수!$1:$1,FALSE))</f>
        <v>100</v>
      </c>
      <c r="L43" s="772"/>
      <c r="M43" s="773"/>
      <c r="N43" s="775"/>
      <c r="O43" s="1171">
        <f t="shared" si="3"/>
        <v>0.45801080013403439</v>
      </c>
      <c r="P43" s="267">
        <f t="shared" si="4"/>
        <v>12.503567858144304</v>
      </c>
      <c r="Q43" s="1177">
        <f t="shared" si="5"/>
        <v>1.2511207820575354</v>
      </c>
      <c r="R43" s="267">
        <f t="shared" si="6"/>
        <v>10.967079484293984</v>
      </c>
      <c r="S43" s="1183"/>
      <c r="T43" s="774"/>
      <c r="U43" s="1374" t="s">
        <v>1376</v>
      </c>
      <c r="V43" s="1375"/>
      <c r="W43" s="1375"/>
      <c r="X43" s="1375"/>
    </row>
    <row r="44" spans="1:24" s="310" customFormat="1" ht="12.6" customHeight="1">
      <c r="A44" s="1474" t="s">
        <v>793</v>
      </c>
      <c r="B44" s="1474"/>
      <c r="C44" s="1474"/>
      <c r="D44" s="1474"/>
      <c r="E44" s="720">
        <v>32</v>
      </c>
      <c r="F44" s="261">
        <f>INDEX(규모전세지수!$207:$247,MATCH($E44,규모전세지수!$D$207:$D$247,FALSE),MATCH(F$10,규모전세지수!$1:$1,FALSE))</f>
        <v>101.08181150360697</v>
      </c>
      <c r="G44" s="760">
        <f>INDEX(규모전세지수!$207:$247,MATCH($E44,규모전세지수!$D$207:$D$247,FALSE),MATCH(G$10,규모전세지수!$1:$1,FALSE))</f>
        <v>101.05970349094511</v>
      </c>
      <c r="H44" s="761">
        <f>INDEX(규모전세지수!$207:$247,MATCH($E44,규모전세지수!$D$207:$D$247,FALSE),MATCH(H$10,규모전세지수!$1:$1,FALSE))</f>
        <v>100.42905259403589</v>
      </c>
      <c r="I44" s="261">
        <f>INDEX(규모전세지수!$248:$288,MATCH($E44,규모전세지수!$D$248:$D$288,FALSE),MATCH(I$10,규모전세지수!$1:$1,FALSE))</f>
        <v>101.51654014980289</v>
      </c>
      <c r="J44" s="760">
        <f>INDEX(규모전세지수!$248:$288,MATCH($E44,규모전세지수!$D$248:$D$288,FALSE),MATCH(J$10,규모전세지수!$1:$1,FALSE))</f>
        <v>101.55352264315725</v>
      </c>
      <c r="K44" s="761">
        <f>INDEX(규모전세지수!$248:$288,MATCH($E44,규모전세지수!$D$248:$D$288,FALSE),MATCH(K$10,규모전세지수!$1:$1,FALSE))</f>
        <v>100.14045774479004</v>
      </c>
      <c r="L44" s="261">
        <f>INDEX(규모전세지수!$289:$329,MATCH($E44,규모전세지수!$D$289:$D$329,FALSE),MATCH(L$10,규모전세지수!$1:$1,FALSE))</f>
        <v>101.65338377250674</v>
      </c>
      <c r="M44" s="262">
        <f>INDEX(규모전세지수!$289:$329,MATCH($E44,규모전세지수!$D$289:$D$329,FALSE),MATCH(M$10,규모전세지수!$1:$1,FALSE))</f>
        <v>101.65338377250674</v>
      </c>
      <c r="N44" s="760">
        <f>INDEX(규모전세지수!$289:$329,MATCH($E44,규모전세지수!$D$289:$D$329,FALSE),MATCH(N$10,규모전세지수!$1:$1,FALSE))</f>
        <v>100</v>
      </c>
      <c r="O44" s="1171">
        <f t="shared" si="3"/>
        <v>2.1876189913649924E-2</v>
      </c>
      <c r="P44" s="267">
        <f t="shared" si="4"/>
        <v>0.64997019558645786</v>
      </c>
      <c r="Q44" s="1177">
        <f t="shared" si="5"/>
        <v>-3.6416750883483395E-2</v>
      </c>
      <c r="R44" s="267">
        <f t="shared" si="6"/>
        <v>1.3741523016799428</v>
      </c>
      <c r="S44" s="1177">
        <f t="shared" si="7"/>
        <v>0</v>
      </c>
      <c r="T44" s="267">
        <f t="shared" si="8"/>
        <v>1.6533837725067446</v>
      </c>
      <c r="U44" s="1422" t="s">
        <v>281</v>
      </c>
      <c r="V44" s="1421"/>
      <c r="W44" s="1421"/>
      <c r="X44" s="1421"/>
    </row>
    <row r="45" spans="1:24" s="310" customFormat="1" ht="12.6" customHeight="1">
      <c r="A45" s="1474" t="s">
        <v>794</v>
      </c>
      <c r="B45" s="1474"/>
      <c r="C45" s="1474"/>
      <c r="D45" s="1474"/>
      <c r="E45" s="714">
        <v>33</v>
      </c>
      <c r="F45" s="261">
        <f>INDEX(규모전세지수!$207:$247,MATCH($E45,규모전세지수!$D$207:$D$247,FALSE),MATCH(F$10,규모전세지수!$1:$1,FALSE))</f>
        <v>102.47878170291528</v>
      </c>
      <c r="G45" s="760">
        <f>INDEX(규모전세지수!$207:$247,MATCH($E45,규모전세지수!$D$207:$D$247,FALSE),MATCH(G$10,규모전세지수!$1:$1,FALSE))</f>
        <v>102.39230232379668</v>
      </c>
      <c r="H45" s="761">
        <f>INDEX(규모전세지수!$207:$247,MATCH($E45,규모전세지수!$D$207:$D$247,FALSE),MATCH(H$10,규모전세지수!$1:$1,FALSE))</f>
        <v>100.29804424606172</v>
      </c>
      <c r="I45" s="261">
        <f>INDEX(규모전세지수!$248:$288,MATCH($E45,규모전세지수!$D$248:$D$288,FALSE),MATCH(I$10,규모전세지수!$1:$1,FALSE))</f>
        <v>100.67289747982007</v>
      </c>
      <c r="J45" s="760">
        <f>INDEX(규모전세지수!$248:$288,MATCH($E45,규모전세지수!$D$248:$D$288,FALSE),MATCH(J$10,규모전세지수!$1:$1,FALSE))</f>
        <v>100.7080283291713</v>
      </c>
      <c r="K45" s="761">
        <f>INDEX(규모전세지수!$248:$288,MATCH($E45,규모전세지수!$D$248:$D$288,FALSE),MATCH(K$10,규모전세지수!$1:$1,FALSE))</f>
        <v>100.23491468300598</v>
      </c>
      <c r="L45" s="261">
        <f>INDEX(규모전세지수!$289:$329,MATCH($E45,규모전세지수!$D$289:$D$329,FALSE),MATCH(L$10,규모전세지수!$1:$1,FALSE))</f>
        <v>100.96225070973838</v>
      </c>
      <c r="M45" s="262">
        <f>INDEX(규모전세지수!$289:$329,MATCH($E45,규모전세지수!$D$289:$D$329,FALSE),MATCH(M$10,규모전세지수!$1:$1,FALSE))</f>
        <v>100.73183066638722</v>
      </c>
      <c r="N45" s="760">
        <f>INDEX(규모전세지수!$289:$329,MATCH($E45,규모전세지수!$D$289:$D$329,FALSE),MATCH(N$10,규모전세지수!$1:$1,FALSE))</f>
        <v>100</v>
      </c>
      <c r="O45" s="1171">
        <f t="shared" si="3"/>
        <v>8.4458867664793935E-2</v>
      </c>
      <c r="P45" s="267">
        <f t="shared" si="4"/>
        <v>2.1742572083494949</v>
      </c>
      <c r="Q45" s="1177">
        <f t="shared" si="5"/>
        <v>-3.4883861727885712E-2</v>
      </c>
      <c r="R45" s="267">
        <f t="shared" si="6"/>
        <v>0.43695632225477787</v>
      </c>
      <c r="S45" s="1177">
        <f t="shared" si="7"/>
        <v>0.22874600990254734</v>
      </c>
      <c r="T45" s="267">
        <f t="shared" si="8"/>
        <v>0.96225070973838811</v>
      </c>
      <c r="U45" s="1422" t="s">
        <v>282</v>
      </c>
      <c r="V45" s="1421"/>
      <c r="W45" s="1421"/>
      <c r="X45" s="1421"/>
    </row>
    <row r="46" spans="1:24" s="310" customFormat="1" ht="12.6" customHeight="1">
      <c r="A46" s="1474" t="s">
        <v>795</v>
      </c>
      <c r="B46" s="1474"/>
      <c r="C46" s="1474"/>
      <c r="D46" s="1474"/>
      <c r="E46" s="720">
        <v>34</v>
      </c>
      <c r="F46" s="261">
        <f>INDEX(규모전세지수!$207:$247,MATCH($E46,규모전세지수!$D$207:$D$247,FALSE),MATCH(F$10,규모전세지수!$1:$1,FALSE))</f>
        <v>102.6096821452477</v>
      </c>
      <c r="G46" s="760">
        <f>INDEX(규모전세지수!$207:$247,MATCH($E46,규모전세지수!$D$207:$D$247,FALSE),MATCH(G$10,규모전세지수!$1:$1,FALSE))</f>
        <v>102.15793930195657</v>
      </c>
      <c r="H46" s="761">
        <f>INDEX(규모전세지수!$207:$247,MATCH($E46,규모전세지수!$D$207:$D$247,FALSE),MATCH(H$10,규모전세지수!$1:$1,FALSE))</f>
        <v>101.02708742708575</v>
      </c>
      <c r="I46" s="261">
        <f>INDEX(규모전세지수!$248:$288,MATCH($E46,규모전세지수!$D$248:$D$288,FALSE),MATCH(I$10,규모전세지수!$1:$1,FALSE))</f>
        <v>101.53889724115402</v>
      </c>
      <c r="J46" s="760">
        <f>INDEX(규모전세지수!$248:$288,MATCH($E46,규모전세지수!$D$248:$D$288,FALSE),MATCH(J$10,규모전세지수!$1:$1,FALSE))</f>
        <v>101.54934420139466</v>
      </c>
      <c r="K46" s="761">
        <f>INDEX(규모전세지수!$248:$288,MATCH($E46,규모전세지수!$D$248:$D$288,FALSE),MATCH(K$10,규모전세지수!$1:$1,FALSE))</f>
        <v>100.53732375203764</v>
      </c>
      <c r="L46" s="261">
        <f>INDEX(규모전세지수!$289:$329,MATCH($E46,규모전세지수!$D$289:$D$329,FALSE),MATCH(L$10,규모전세지수!$1:$1,FALSE))</f>
        <v>100.33000068269429</v>
      </c>
      <c r="M46" s="262">
        <f>INDEX(규모전세지수!$289:$329,MATCH($E46,규모전세지수!$D$289:$D$329,FALSE),MATCH(M$10,규모전세지수!$1:$1,FALSE))</f>
        <v>100.33000068269429</v>
      </c>
      <c r="N46" s="760">
        <f>INDEX(규모전세지수!$289:$329,MATCH($E46,규모전세지수!$D$289:$D$329,FALSE),MATCH(N$10,규모전세지수!$1:$1,FALSE))</f>
        <v>99.907578505571905</v>
      </c>
      <c r="O46" s="1171">
        <f t="shared" si="3"/>
        <v>0.44220042649438795</v>
      </c>
      <c r="P46" s="267">
        <f t="shared" si="4"/>
        <v>1.5665053387826866</v>
      </c>
      <c r="Q46" s="1177">
        <f t="shared" si="5"/>
        <v>-1.0287570365719034E-2</v>
      </c>
      <c r="R46" s="267">
        <f t="shared" si="6"/>
        <v>0.99622055942789611</v>
      </c>
      <c r="S46" s="1177">
        <f t="shared" si="7"/>
        <v>0</v>
      </c>
      <c r="T46" s="267">
        <f t="shared" si="8"/>
        <v>0.42281294716679518</v>
      </c>
      <c r="U46" s="1422" t="s">
        <v>283</v>
      </c>
      <c r="V46" s="1421"/>
      <c r="W46" s="1421"/>
      <c r="X46" s="1421"/>
    </row>
    <row r="47" spans="1:24" s="310" customFormat="1" ht="12.6" customHeight="1">
      <c r="A47" s="1474" t="s">
        <v>796</v>
      </c>
      <c r="B47" s="1474"/>
      <c r="C47" s="1474"/>
      <c r="D47" s="1474"/>
      <c r="E47" s="714">
        <v>35</v>
      </c>
      <c r="F47" s="261">
        <f>INDEX(규모전세지수!$207:$247,MATCH($E47,규모전세지수!$D$207:$D$247,FALSE),MATCH(F$10,규모전세지수!$1:$1,FALSE))</f>
        <v>101.73096998495224</v>
      </c>
      <c r="G47" s="760">
        <f>INDEX(규모전세지수!$207:$247,MATCH($E47,규모전세지수!$D$207:$D$247,FALSE),MATCH(G$10,규모전세지수!$1:$1,FALSE))</f>
        <v>101.66313768205501</v>
      </c>
      <c r="H47" s="761">
        <f>INDEX(규모전세지수!$207:$247,MATCH($E47,규모전세지수!$D$207:$D$247,FALSE),MATCH(H$10,규모전세지수!$1:$1,FALSE))</f>
        <v>100.35358994061549</v>
      </c>
      <c r="I47" s="261">
        <f>INDEX(규모전세지수!$248:$288,MATCH($E47,규모전세지수!$D$248:$D$288,FALSE),MATCH(I$10,규모전세지수!$1:$1,FALSE))</f>
        <v>101.90039209481812</v>
      </c>
      <c r="J47" s="760">
        <f>INDEX(규모전세지수!$248:$288,MATCH($E47,규모전세지수!$D$248:$D$288,FALSE),MATCH(J$10,규모전세지수!$1:$1,FALSE))</f>
        <v>101.5630823550312</v>
      </c>
      <c r="K47" s="761">
        <f>INDEX(규모전세지수!$248:$288,MATCH($E47,규모전세지수!$D$248:$D$288,FALSE),MATCH(K$10,규모전세지수!$1:$1,FALSE))</f>
        <v>100.39786373488499</v>
      </c>
      <c r="L47" s="261">
        <f>INDEX(규모전세지수!$289:$329,MATCH($E47,규모전세지수!$D$289:$D$329,FALSE),MATCH(L$10,규모전세지수!$1:$1,FALSE))</f>
        <v>100.18461151663207</v>
      </c>
      <c r="M47" s="262">
        <f>INDEX(규모전세지수!$289:$329,MATCH($E47,규모전세지수!$D$289:$D$329,FALSE),MATCH(M$10,규모전세지수!$1:$1,FALSE))</f>
        <v>100.18461151663207</v>
      </c>
      <c r="N47" s="760">
        <f>INDEX(규모전세지수!$289:$329,MATCH($E47,규모전세지수!$D$289:$D$329,FALSE),MATCH(N$10,규모전세지수!$1:$1,FALSE))</f>
        <v>100</v>
      </c>
      <c r="O47" s="1171">
        <f t="shared" si="3"/>
        <v>6.6722613961966992E-2</v>
      </c>
      <c r="P47" s="267">
        <f t="shared" si="4"/>
        <v>1.3725269271899654</v>
      </c>
      <c r="Q47" s="1177">
        <f t="shared" si="5"/>
        <v>0.33211845482179481</v>
      </c>
      <c r="R47" s="267">
        <f t="shared" si="6"/>
        <v>1.4965740345838086</v>
      </c>
      <c r="S47" s="1177">
        <f t="shared" si="7"/>
        <v>0</v>
      </c>
      <c r="T47" s="267">
        <f t="shared" si="8"/>
        <v>0.18461151663207165</v>
      </c>
      <c r="U47" s="1422" t="s">
        <v>287</v>
      </c>
      <c r="V47" s="1421"/>
      <c r="W47" s="1421"/>
      <c r="X47" s="1421"/>
    </row>
    <row r="48" spans="1:24" s="310" customFormat="1" ht="12.6" customHeight="1">
      <c r="A48" s="1474" t="s">
        <v>797</v>
      </c>
      <c r="B48" s="1474"/>
      <c r="C48" s="1474"/>
      <c r="D48" s="1474"/>
      <c r="E48" s="720">
        <v>36</v>
      </c>
      <c r="F48" s="261">
        <f>INDEX(규모전세지수!$207:$247,MATCH($E48,규모전세지수!$D$207:$D$247,FALSE),MATCH(F$10,규모전세지수!$1:$1,FALSE))</f>
        <v>102.6566113202398</v>
      </c>
      <c r="G48" s="760">
        <f>INDEX(규모전세지수!$207:$247,MATCH($E48,규모전세지수!$D$207:$D$247,FALSE),MATCH(G$10,규모전세지수!$1:$1,FALSE))</f>
        <v>102.39128342158541</v>
      </c>
      <c r="H48" s="761">
        <f>INDEX(규모전세지수!$207:$247,MATCH($E48,규모전세지수!$D$207:$D$247,FALSE),MATCH(H$10,규모전세지수!$1:$1,FALSE))</f>
        <v>100.04188516877777</v>
      </c>
      <c r="I48" s="261">
        <f>INDEX(규모전세지수!$248:$288,MATCH($E48,규모전세지수!$D$248:$D$288,FALSE),MATCH(I$10,규모전세지수!$1:$1,FALSE))</f>
        <v>101.41790772981425</v>
      </c>
      <c r="J48" s="760">
        <f>INDEX(규모전세지수!$248:$288,MATCH($E48,규모전세지수!$D$248:$D$288,FALSE),MATCH(J$10,규모전세지수!$1:$1,FALSE))</f>
        <v>101.29167968355641</v>
      </c>
      <c r="K48" s="761">
        <f>INDEX(규모전세지수!$248:$288,MATCH($E48,규모전세지수!$D$248:$D$288,FALSE),MATCH(K$10,규모전세지수!$1:$1,FALSE))</f>
        <v>100.62297029814098</v>
      </c>
      <c r="L48" s="261">
        <f>INDEX(규모전세지수!$289:$329,MATCH($E48,규모전세지수!$D$289:$D$329,FALSE),MATCH(L$10,규모전세지수!$1:$1,FALSE))</f>
        <v>103.42729391585974</v>
      </c>
      <c r="M48" s="262">
        <f>INDEX(규모전세지수!$289:$329,MATCH($E48,규모전세지수!$D$289:$D$329,FALSE),MATCH(M$10,규모전세지수!$1:$1,FALSE))</f>
        <v>103.42729391585974</v>
      </c>
      <c r="N48" s="760">
        <f>INDEX(규모전세지수!$289:$329,MATCH($E48,규모전세지수!$D$289:$D$329,FALSE),MATCH(N$10,규모전세지수!$1:$1,FALSE))</f>
        <v>101.81857907149343</v>
      </c>
      <c r="O48" s="1171">
        <f t="shared" si="3"/>
        <v>0.25913133402375443</v>
      </c>
      <c r="P48" s="267">
        <f t="shared" si="4"/>
        <v>2.6136314275273964</v>
      </c>
      <c r="Q48" s="1177">
        <f t="shared" si="5"/>
        <v>0.12461837601289716</v>
      </c>
      <c r="R48" s="267">
        <f t="shared" si="6"/>
        <v>0.79001586746834107</v>
      </c>
      <c r="S48" s="1177">
        <f t="shared" si="7"/>
        <v>0</v>
      </c>
      <c r="T48" s="267">
        <f t="shared" si="8"/>
        <v>1.5799816291255819</v>
      </c>
      <c r="U48" s="1420" t="s">
        <v>288</v>
      </c>
      <c r="V48" s="1552"/>
      <c r="W48" s="1552"/>
      <c r="X48" s="1552"/>
    </row>
    <row r="49" spans="1:24" s="310" customFormat="1" ht="12.6" customHeight="1">
      <c r="A49" s="1475" t="s">
        <v>798</v>
      </c>
      <c r="B49" s="1475"/>
      <c r="C49" s="1475"/>
      <c r="D49" s="1475"/>
      <c r="E49" s="714">
        <v>37</v>
      </c>
      <c r="F49" s="261">
        <f>INDEX(규모전세지수!$207:$247,MATCH($E49,규모전세지수!$D$207:$D$247,FALSE),MATCH(F$10,규모전세지수!$1:$1,FALSE))</f>
        <v>103.6657262905148</v>
      </c>
      <c r="G49" s="760">
        <f>INDEX(규모전세지수!$207:$247,MATCH($E49,규모전세지수!$D$207:$D$247,FALSE),MATCH(G$10,규모전세지수!$1:$1,FALSE))</f>
        <v>103.38779215421177</v>
      </c>
      <c r="H49" s="761">
        <f>INDEX(규모전세지수!$207:$247,MATCH($E49,규모전세지수!$D$207:$D$247,FALSE),MATCH(H$10,규모전세지수!$1:$1,FALSE))</f>
        <v>100.29620055228592</v>
      </c>
      <c r="I49" s="261">
        <f>INDEX(규모전세지수!$248:$288,MATCH($E49,규모전세지수!$D$248:$D$288,FALSE),MATCH(I$10,규모전세지수!$1:$1,FALSE))</f>
        <v>102.64940314016336</v>
      </c>
      <c r="J49" s="760">
        <f>INDEX(규모전세지수!$248:$288,MATCH($E49,규모전세지수!$D$248:$D$288,FALSE),MATCH(J$10,규모전세지수!$1:$1,FALSE))</f>
        <v>102.4793077531078</v>
      </c>
      <c r="K49" s="761">
        <f>INDEX(규모전세지수!$248:$288,MATCH($E49,규모전세지수!$D$248:$D$288,FALSE),MATCH(K$10,규모전세지수!$1:$1,FALSE))</f>
        <v>100.2463252556617</v>
      </c>
      <c r="L49" s="772"/>
      <c r="M49" s="773"/>
      <c r="N49" s="775"/>
      <c r="O49" s="1171">
        <f t="shared" si="3"/>
        <v>0.26882684165310256</v>
      </c>
      <c r="P49" s="267">
        <f t="shared" si="4"/>
        <v>3.3595746595328713</v>
      </c>
      <c r="Q49" s="1177">
        <f t="shared" si="5"/>
        <v>0.16598022643297128</v>
      </c>
      <c r="R49" s="267">
        <f t="shared" si="6"/>
        <v>2.3971730418775872</v>
      </c>
      <c r="S49" s="1183"/>
      <c r="T49" s="774"/>
      <c r="U49" s="1422" t="s">
        <v>289</v>
      </c>
      <c r="V49" s="1421"/>
      <c r="W49" s="1421"/>
      <c r="X49" s="1421"/>
    </row>
    <row r="50" spans="1:24" s="310" customFormat="1" ht="12.6" customHeight="1">
      <c r="A50" s="1476" t="s">
        <v>799</v>
      </c>
      <c r="B50" s="1476"/>
      <c r="C50" s="1476"/>
      <c r="D50" s="1476"/>
      <c r="E50" s="720">
        <v>38</v>
      </c>
      <c r="F50" s="261">
        <f>INDEX(규모전세지수!$207:$247,MATCH($E50,규모전세지수!$D$207:$D$247,FALSE),MATCH(F$10,규모전세지수!$1:$1,FALSE))</f>
        <v>101.09555689582584</v>
      </c>
      <c r="G50" s="760">
        <f>INDEX(규모전세지수!$207:$247,MATCH($E50,규모전세지수!$D$207:$D$247,FALSE),MATCH(G$10,규모전세지수!$1:$1,FALSE))</f>
        <v>101.19625331676134</v>
      </c>
      <c r="H50" s="761">
        <f>INDEX(규모전세지수!$207:$247,MATCH($E50,규모전세지수!$D$207:$D$247,FALSE),MATCH(H$10,규모전세지수!$1:$1,FALSE))</f>
        <v>99.938300957565687</v>
      </c>
      <c r="I50" s="261">
        <f>INDEX(규모전세지수!$248:$288,MATCH($E50,규모전세지수!$D$248:$D$288,FALSE),MATCH(I$10,규모전세지수!$1:$1,FALSE))</f>
        <v>101.35291724008262</v>
      </c>
      <c r="J50" s="760">
        <f>INDEX(규모전세지수!$248:$288,MATCH($E50,규모전세지수!$D$248:$D$288,FALSE),MATCH(J$10,규모전세지수!$1:$1,FALSE))</f>
        <v>101.04117281346238</v>
      </c>
      <c r="K50" s="761">
        <f>INDEX(규모전세지수!$248:$288,MATCH($E50,규모전세지수!$D$248:$D$288,FALSE),MATCH(K$10,규모전세지수!$1:$1,FALSE))</f>
        <v>99.305021035978385</v>
      </c>
      <c r="L50" s="261">
        <f>INDEX(규모전세지수!$289:$329,MATCH($E50,규모전세지수!$D$289:$D$329,FALSE),MATCH(L$10,규모전세지수!$1:$1,FALSE))</f>
        <v>103.38633936226994</v>
      </c>
      <c r="M50" s="262">
        <f>INDEX(규모전세지수!$289:$329,MATCH($E50,규모전세지수!$D$289:$D$329,FALSE),MATCH(M$10,규모전세지수!$1:$1,FALSE))</f>
        <v>103.02606149264466</v>
      </c>
      <c r="N50" s="760">
        <f>INDEX(규모전세지수!$289:$329,MATCH($E50,규모전세지수!$D$289:$D$329,FALSE),MATCH(N$10,규모전세지수!$1:$1,FALSE))</f>
        <v>100.64665951926901</v>
      </c>
      <c r="O50" s="1171">
        <f t="shared" si="3"/>
        <v>-9.9506076198596638E-2</v>
      </c>
      <c r="P50" s="267">
        <f t="shared" si="4"/>
        <v>1.1579703949054831</v>
      </c>
      <c r="Q50" s="1177">
        <f t="shared" si="5"/>
        <v>0.30853207453931386</v>
      </c>
      <c r="R50" s="267">
        <f t="shared" si="6"/>
        <v>2.0622282566782557</v>
      </c>
      <c r="S50" s="1177">
        <f t="shared" si="7"/>
        <v>0.34969585792716806</v>
      </c>
      <c r="T50" s="267">
        <f t="shared" si="8"/>
        <v>2.7220772712048147</v>
      </c>
      <c r="U50" s="1374" t="s">
        <v>290</v>
      </c>
      <c r="V50" s="1375"/>
      <c r="W50" s="1375"/>
      <c r="X50" s="1375"/>
    </row>
    <row r="51" spans="1:24" s="310" customFormat="1" ht="12.6" customHeight="1">
      <c r="A51" s="1476" t="s">
        <v>188</v>
      </c>
      <c r="B51" s="1476"/>
      <c r="C51" s="1476"/>
      <c r="D51" s="1476"/>
      <c r="E51" s="714">
        <v>39</v>
      </c>
      <c r="F51" s="261">
        <f>INDEX(규모전세지수!$207:$247,MATCH($E51,규모전세지수!$D$207:$D$247,FALSE),MATCH(F$10,규모전세지수!$1:$1,FALSE))</f>
        <v>100.58177312190378</v>
      </c>
      <c r="G51" s="760">
        <f>INDEX(규모전세지수!$207:$247,MATCH($E51,규모전세지수!$D$207:$D$247,FALSE),MATCH(G$10,규모전세지수!$1:$1,FALSE))</f>
        <v>100.47203311004161</v>
      </c>
      <c r="H51" s="761">
        <f>INDEX(규모전세지수!$207:$247,MATCH($E51,규모전세지수!$D$207:$D$247,FALSE),MATCH(H$10,규모전세지수!$1:$1,FALSE))</f>
        <v>100</v>
      </c>
      <c r="I51" s="261">
        <f>INDEX(규모전세지수!$248:$288,MATCH($E51,규모전세지수!$D$248:$D$288,FALSE),MATCH(I$10,규모전세지수!$1:$1,FALSE))</f>
        <v>100.30337850209199</v>
      </c>
      <c r="J51" s="760">
        <f>INDEX(규모전세지수!$248:$288,MATCH($E51,규모전세지수!$D$248:$D$288,FALSE),MATCH(J$10,규모전세지수!$1:$1,FALSE))</f>
        <v>100.26590870213576</v>
      </c>
      <c r="K51" s="761">
        <f>INDEX(규모전세지수!$248:$288,MATCH($E51,규모전세지수!$D$248:$D$288,FALSE),MATCH(K$10,규모전세지수!$1:$1,FALSE))</f>
        <v>100</v>
      </c>
      <c r="L51" s="261">
        <f>INDEX(규모전세지수!$289:$329,MATCH($E51,규모전세지수!$D$289:$D$329,FALSE),MATCH(L$10,규모전세지수!$1:$1,FALSE))</f>
        <v>100.04379246799273</v>
      </c>
      <c r="M51" s="262">
        <f>INDEX(규모전세지수!$289:$329,MATCH($E51,규모전세지수!$D$289:$D$329,FALSE),MATCH(M$10,규모전세지수!$1:$1,FALSE))</f>
        <v>100</v>
      </c>
      <c r="N51" s="760">
        <f>INDEX(규모전세지수!$289:$329,MATCH($E51,규모전세지수!$D$289:$D$329,FALSE),MATCH(N$10,규모전세지수!$1:$1,FALSE))</f>
        <v>100</v>
      </c>
      <c r="O51" s="1171">
        <f t="shared" si="3"/>
        <v>0.1092244363583017</v>
      </c>
      <c r="P51" s="267">
        <f t="shared" si="4"/>
        <v>0.58177312190377251</v>
      </c>
      <c r="Q51" s="1177">
        <f t="shared" si="5"/>
        <v>3.7370428734195826E-2</v>
      </c>
      <c r="R51" s="267">
        <f t="shared" si="6"/>
        <v>0.3033785020919888</v>
      </c>
      <c r="S51" s="1177">
        <f t="shared" si="7"/>
        <v>4.379246799273151E-2</v>
      </c>
      <c r="T51" s="267">
        <f t="shared" si="8"/>
        <v>4.379246799273151E-2</v>
      </c>
      <c r="U51" s="1374" t="s">
        <v>291</v>
      </c>
      <c r="V51" s="1375"/>
      <c r="W51" s="1375"/>
      <c r="X51" s="1375"/>
    </row>
    <row r="52" spans="1:24" s="310" customFormat="1" ht="12.6" customHeight="1">
      <c r="A52" s="1476" t="s">
        <v>1542</v>
      </c>
      <c r="B52" s="1476"/>
      <c r="C52" s="1476"/>
      <c r="D52" s="1476"/>
      <c r="E52" s="720">
        <v>40</v>
      </c>
      <c r="F52" s="261">
        <f>INDEX(규모전세지수!$207:$247,MATCH($E52,규모전세지수!$D$207:$D$247,FALSE),MATCH(F$10,규모전세지수!$1:$1,FALSE))</f>
        <v>100.92749622744617</v>
      </c>
      <c r="G52" s="760">
        <f>INDEX(규모전세지수!$207:$247,MATCH($E52,규모전세지수!$D$207:$D$247,FALSE),MATCH(G$10,규모전세지수!$1:$1,FALSE))</f>
        <v>100.76874965202822</v>
      </c>
      <c r="H52" s="761">
        <f>INDEX(규모전세지수!$207:$247,MATCH($E52,규모전세지수!$D$207:$D$247,FALSE),MATCH(H$10,규모전세지수!$1:$1,FALSE))</f>
        <v>100.01353546297635</v>
      </c>
      <c r="I52" s="261">
        <f>INDEX(규모전세지수!$248:$288,MATCH($E52,규모전세지수!$D$248:$D$288,FALSE),MATCH(I$10,규모전세지수!$1:$1,FALSE))</f>
        <v>101.39698551406764</v>
      </c>
      <c r="J52" s="760">
        <f>INDEX(규모전세지수!$248:$288,MATCH($E52,규모전세지수!$D$248:$D$288,FALSE),MATCH(J$10,규모전세지수!$1:$1,FALSE))</f>
        <v>101.37899028317125</v>
      </c>
      <c r="K52" s="761">
        <f>INDEX(규모전세지수!$248:$288,MATCH($E52,규모전세지수!$D$248:$D$288,FALSE),MATCH(K$10,규모전세지수!$1:$1,FALSE))</f>
        <v>100.03606957912716</v>
      </c>
      <c r="L52" s="261">
        <f>INDEX(규모전세지수!$289:$329,MATCH($E52,규모전세지수!$D$289:$D$329,FALSE),MATCH(L$10,규모전세지수!$1:$1,FALSE))</f>
        <v>100.33669807214909</v>
      </c>
      <c r="M52" s="262">
        <f>INDEX(규모전세지수!$289:$329,MATCH($E52,규모전세지수!$D$289:$D$329,FALSE),MATCH(M$10,규모전세지수!$1:$1,FALSE))</f>
        <v>100.05656401231646</v>
      </c>
      <c r="N52" s="760">
        <f>INDEX(규모전세지수!$289:$329,MATCH($E52,규모전세지수!$D$289:$D$329,FALSE),MATCH(N$10,규모전세지수!$1:$1,FALSE))</f>
        <v>99.707570277196425</v>
      </c>
      <c r="O52" s="1171">
        <f t="shared" si="3"/>
        <v>0.15753552164350371</v>
      </c>
      <c r="P52" s="267">
        <f t="shared" si="4"/>
        <v>0.91383707239123257</v>
      </c>
      <c r="Q52" s="1177">
        <f t="shared" si="5"/>
        <v>1.7750453862408477E-2</v>
      </c>
      <c r="R52" s="267">
        <f t="shared" si="6"/>
        <v>1.3604252352837687</v>
      </c>
      <c r="S52" s="1177">
        <f t="shared" si="7"/>
        <v>0.27997569434639047</v>
      </c>
      <c r="T52" s="267">
        <f t="shared" si="8"/>
        <v>0.63097294739369314</v>
      </c>
      <c r="U52" s="1374" t="s">
        <v>1543</v>
      </c>
      <c r="V52" s="1375"/>
      <c r="W52" s="1375"/>
      <c r="X52" s="1375"/>
    </row>
    <row r="53" spans="1:24" s="310" customFormat="1" ht="12.6" customHeight="1" thickBot="1">
      <c r="A53" s="1477" t="s">
        <v>1544</v>
      </c>
      <c r="B53" s="1477"/>
      <c r="C53" s="1477"/>
      <c r="D53" s="1477"/>
      <c r="E53" s="714">
        <v>41</v>
      </c>
      <c r="F53" s="290">
        <f>INDEX(규모전세지수!$207:$247,MATCH($E53,규모전세지수!$D$207:$D$247,FALSE),MATCH(F$10,규모전세지수!$1:$1,FALSE))</f>
        <v>101.86806292870068</v>
      </c>
      <c r="G53" s="776">
        <f>INDEX(규모전세지수!$207:$247,MATCH($E53,규모전세지수!$D$207:$D$247,FALSE),MATCH(G$10,규모전세지수!$1:$1,FALSE))</f>
        <v>101.55616313171345</v>
      </c>
      <c r="H53" s="777">
        <f>INDEX(규모전세지수!$207:$247,MATCH($E53,규모전세지수!$D$207:$D$247,FALSE),MATCH(H$10,규모전세지수!$1:$1,FALSE))</f>
        <v>100.25941552839174</v>
      </c>
      <c r="I53" s="290">
        <f>INDEX(규모전세지수!$248:$288,MATCH($E53,규모전세지수!$D$248:$D$288,FALSE),MATCH(I$10,규모전세지수!$1:$1,FALSE))</f>
        <v>101.70017964828828</v>
      </c>
      <c r="J53" s="776">
        <f>INDEX(규모전세지수!$248:$288,MATCH($E53,규모전세지수!$D$248:$D$288,FALSE),MATCH(J$10,규모전세지수!$1:$1,FALSE))</f>
        <v>101.44147015502074</v>
      </c>
      <c r="K53" s="777">
        <f>INDEX(규모전세지수!$248:$288,MATCH($E53,규모전세지수!$D$248:$D$288,FALSE),MATCH(K$10,규모전세지수!$1:$1,FALSE))</f>
        <v>100.22517919620653</v>
      </c>
      <c r="L53" s="290">
        <f>INDEX(규모전세지수!$289:$329,MATCH($E53,규모전세지수!$D$289:$D$329,FALSE),MATCH(L$10,규모전세지수!$1:$1,FALSE))</f>
        <v>100.79958791252572</v>
      </c>
      <c r="M53" s="291">
        <f>INDEX(규모전세지수!$289:$329,MATCH($E53,규모전세지수!$D$289:$D$329,FALSE),MATCH(M$10,규모전세지수!$1:$1,FALSE))</f>
        <v>100.5817736670666</v>
      </c>
      <c r="N53" s="776">
        <f>INDEX(규모전세지수!$289:$329,MATCH($E53,규모전세지수!$D$289:$D$329,FALSE),MATCH(N$10,규모전세지수!$1:$1,FALSE))</f>
        <v>100.48638379341482</v>
      </c>
      <c r="O53" s="1176">
        <f t="shared" si="3"/>
        <v>0.3071205009810285</v>
      </c>
      <c r="P53" s="296">
        <f t="shared" si="4"/>
        <v>1.6044851167653196</v>
      </c>
      <c r="Q53" s="1182">
        <f t="shared" si="5"/>
        <v>0.25503326486908673</v>
      </c>
      <c r="R53" s="296">
        <f t="shared" si="6"/>
        <v>1.4716865202048846</v>
      </c>
      <c r="S53" s="1182">
        <f t="shared" si="7"/>
        <v>0.21655438904875091</v>
      </c>
      <c r="T53" s="296">
        <f t="shared" si="8"/>
        <v>0.31168811861594925</v>
      </c>
      <c r="U53" s="1485" t="s">
        <v>1563</v>
      </c>
      <c r="V53" s="1486"/>
      <c r="W53" s="1486"/>
      <c r="X53" s="1486"/>
    </row>
    <row r="54" spans="1:24" s="310" customFormat="1" ht="22.5" customHeight="1">
      <c r="A54" s="1559" t="s">
        <v>1868</v>
      </c>
      <c r="B54" s="1559"/>
      <c r="C54" s="1559"/>
      <c r="D54" s="1559"/>
      <c r="E54" s="1559"/>
      <c r="F54" s="1559"/>
      <c r="G54" s="1559"/>
      <c r="H54" s="1559"/>
      <c r="I54" s="1559"/>
      <c r="J54" s="1559"/>
      <c r="K54" s="1559"/>
      <c r="L54" s="1559"/>
      <c r="M54" s="1559"/>
      <c r="N54" s="1559"/>
      <c r="O54" s="1559"/>
      <c r="P54" s="1559"/>
      <c r="Q54" s="1559"/>
      <c r="R54" s="1559"/>
      <c r="S54" s="1559"/>
      <c r="T54" s="757"/>
      <c r="U54" s="648"/>
      <c r="V54" s="648"/>
      <c r="W54" s="648"/>
      <c r="X54" s="648"/>
    </row>
    <row r="55" spans="1:24" ht="3" customHeight="1">
      <c r="A55" s="311"/>
      <c r="B55" s="312"/>
      <c r="C55" s="312"/>
      <c r="D55" s="312"/>
      <c r="E55" s="312"/>
      <c r="F55" s="758"/>
      <c r="G55" s="758"/>
      <c r="H55" s="758"/>
      <c r="I55" s="311"/>
      <c r="J55" s="311"/>
      <c r="K55" s="311"/>
      <c r="L55" s="311"/>
      <c r="M55" s="315"/>
      <c r="N55" s="311"/>
      <c r="O55" s="314"/>
      <c r="P55" s="758"/>
      <c r="Q55" s="311"/>
      <c r="R55" s="311"/>
      <c r="S55" s="311"/>
      <c r="T55" s="311"/>
      <c r="U55" s="312"/>
      <c r="V55" s="312"/>
      <c r="W55" s="312"/>
      <c r="X55" s="319"/>
    </row>
    <row r="56" spans="1:24" s="325" customFormat="1" ht="15" customHeight="1">
      <c r="A56" s="1402">
        <f>'8'!AG56+1</f>
        <v>31</v>
      </c>
      <c r="B56" s="1402"/>
      <c r="C56" s="528"/>
      <c r="D56" s="528"/>
      <c r="E56" s="528"/>
      <c r="F56" s="321"/>
      <c r="G56" s="321"/>
      <c r="H56" s="321"/>
      <c r="I56" s="321"/>
      <c r="J56" s="321"/>
      <c r="K56" s="1510">
        <f>'8'!P56</f>
        <v>41487</v>
      </c>
      <c r="L56" s="1510"/>
      <c r="M56" s="1510"/>
      <c r="N56" s="1510"/>
      <c r="O56" s="1511">
        <f>K56</f>
        <v>41487</v>
      </c>
      <c r="P56" s="1511"/>
      <c r="Q56" s="1511"/>
      <c r="R56" s="321"/>
      <c r="S56" s="321"/>
      <c r="T56" s="321"/>
      <c r="W56" s="1403">
        <f>A56+1</f>
        <v>32</v>
      </c>
      <c r="X56" s="1403"/>
    </row>
  </sheetData>
  <mergeCells count="118">
    <mergeCell ref="T10:T12"/>
    <mergeCell ref="A1:D1"/>
    <mergeCell ref="U1:X1"/>
    <mergeCell ref="A6:D6"/>
    <mergeCell ref="F6:H9"/>
    <mergeCell ref="I6:K9"/>
    <mergeCell ref="L6:N9"/>
    <mergeCell ref="O6:P9"/>
    <mergeCell ref="Q6:R9"/>
    <mergeCell ref="S6:T9"/>
    <mergeCell ref="B7:D7"/>
    <mergeCell ref="A3:M4"/>
    <mergeCell ref="C5:I5"/>
    <mergeCell ref="A16:D16"/>
    <mergeCell ref="U16:X16"/>
    <mergeCell ref="A11:B11"/>
    <mergeCell ref="A12:D12"/>
    <mergeCell ref="U12:X12"/>
    <mergeCell ref="L10:L12"/>
    <mergeCell ref="M10:M12"/>
    <mergeCell ref="N10:N12"/>
    <mergeCell ref="K10:K12"/>
    <mergeCell ref="A10:B10"/>
    <mergeCell ref="F10:F12"/>
    <mergeCell ref="G10:G12"/>
    <mergeCell ref="H10:H12"/>
    <mergeCell ref="I10:I12"/>
    <mergeCell ref="J10:J12"/>
    <mergeCell ref="A13:D13"/>
    <mergeCell ref="U13:X13"/>
    <mergeCell ref="A14:D14"/>
    <mergeCell ref="U14:X14"/>
    <mergeCell ref="O10:O12"/>
    <mergeCell ref="P10:P12"/>
    <mergeCell ref="Q10:Q12"/>
    <mergeCell ref="R10:R12"/>
    <mergeCell ref="S10:S12"/>
    <mergeCell ref="C20:D20"/>
    <mergeCell ref="U20:V20"/>
    <mergeCell ref="C21:D21"/>
    <mergeCell ref="U21:V21"/>
    <mergeCell ref="C22:D22"/>
    <mergeCell ref="U22:V22"/>
    <mergeCell ref="A17:D17"/>
    <mergeCell ref="U17:X17"/>
    <mergeCell ref="A18:D18"/>
    <mergeCell ref="U18:X18"/>
    <mergeCell ref="B19:D19"/>
    <mergeCell ref="U19:W19"/>
    <mergeCell ref="A26:D26"/>
    <mergeCell ref="U26:X26"/>
    <mergeCell ref="B27:D27"/>
    <mergeCell ref="U27:W27"/>
    <mergeCell ref="B28:D28"/>
    <mergeCell ref="U28:W28"/>
    <mergeCell ref="B23:D23"/>
    <mergeCell ref="U23:W23"/>
    <mergeCell ref="C24:D24"/>
    <mergeCell ref="U24:V24"/>
    <mergeCell ref="C25:D25"/>
    <mergeCell ref="U25:V25"/>
    <mergeCell ref="B32:D32"/>
    <mergeCell ref="U32:W32"/>
    <mergeCell ref="B33:D33"/>
    <mergeCell ref="U33:W33"/>
    <mergeCell ref="A34:D34"/>
    <mergeCell ref="U34:X34"/>
    <mergeCell ref="B29:D29"/>
    <mergeCell ref="U29:W29"/>
    <mergeCell ref="B30:D30"/>
    <mergeCell ref="U30:W30"/>
    <mergeCell ref="B31:D31"/>
    <mergeCell ref="U31:W31"/>
    <mergeCell ref="B38:D38"/>
    <mergeCell ref="U38:W38"/>
    <mergeCell ref="A39:D39"/>
    <mergeCell ref="U39:X39"/>
    <mergeCell ref="A40:D40"/>
    <mergeCell ref="U40:X40"/>
    <mergeCell ref="A35:D35"/>
    <mergeCell ref="U35:X35"/>
    <mergeCell ref="B36:D36"/>
    <mergeCell ref="U36:W36"/>
    <mergeCell ref="B37:D37"/>
    <mergeCell ref="U37:W37"/>
    <mergeCell ref="U46:X46"/>
    <mergeCell ref="A47:D47"/>
    <mergeCell ref="U47:X47"/>
    <mergeCell ref="A41:D41"/>
    <mergeCell ref="U41:X41"/>
    <mergeCell ref="A42:D42"/>
    <mergeCell ref="U42:X42"/>
    <mergeCell ref="A44:D44"/>
    <mergeCell ref="U44:X44"/>
    <mergeCell ref="A54:S54"/>
    <mergeCell ref="A15:D15"/>
    <mergeCell ref="U15:X15"/>
    <mergeCell ref="A43:D43"/>
    <mergeCell ref="U43:X43"/>
    <mergeCell ref="A53:D53"/>
    <mergeCell ref="U53:X53"/>
    <mergeCell ref="A56:B56"/>
    <mergeCell ref="W56:X56"/>
    <mergeCell ref="A48:D48"/>
    <mergeCell ref="U48:X48"/>
    <mergeCell ref="A49:D49"/>
    <mergeCell ref="U49:X49"/>
    <mergeCell ref="A50:D50"/>
    <mergeCell ref="U50:X50"/>
    <mergeCell ref="A51:D51"/>
    <mergeCell ref="U51:X51"/>
    <mergeCell ref="A52:D52"/>
    <mergeCell ref="U52:X52"/>
    <mergeCell ref="K56:N56"/>
    <mergeCell ref="O56:Q56"/>
    <mergeCell ref="A45:D45"/>
    <mergeCell ref="U45:X45"/>
    <mergeCell ref="A46:D46"/>
  </mergeCells>
  <phoneticPr fontId="16" type="noConversion"/>
  <printOptions horizontalCentered="1"/>
  <pageMargins left="0.51181102362204722" right="0.51181102362204722" top="0.59055118110236227" bottom="0.39370078740157483" header="0.59055118110236227" footer="0.19685039370078741"/>
  <pageSetup paperSize="9" pageOrder="overThenDown" orientation="portrait" r:id="rId1"/>
  <headerFooter scaleWithDoc="0" alignWithMargins="0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>
  <sheetPr codeName="Sheet18"/>
  <dimension ref="A1:AA56"/>
  <sheetViews>
    <sheetView showGridLines="0" view="pageLayout" zoomScaleNormal="115" zoomScaleSheetLayoutView="100" workbookViewId="0">
      <selection activeCell="F7" sqref="F7:F12"/>
    </sheetView>
  </sheetViews>
  <sheetFormatPr defaultColWidth="9.140625" defaultRowHeight="12.75"/>
  <cols>
    <col min="1" max="1" width="2.140625" style="297" customWidth="1"/>
    <col min="2" max="3" width="2" style="297" customWidth="1"/>
    <col min="4" max="4" width="19.42578125" style="297" customWidth="1"/>
    <col min="5" max="5" width="7.5703125" style="297" hidden="1" customWidth="1"/>
    <col min="6" max="7" width="10.7109375" style="500" customWidth="1"/>
    <col min="8" max="8" width="10.7109375" style="500" hidden="1" customWidth="1"/>
    <col min="9" max="10" width="10.7109375" style="297" customWidth="1"/>
    <col min="11" max="11" width="10.7109375" style="297" hidden="1" customWidth="1"/>
    <col min="12" max="12" width="10.7109375" style="297" customWidth="1"/>
    <col min="13" max="13" width="10.7109375" style="329" customWidth="1"/>
    <col min="14" max="14" width="10.7109375" style="297" hidden="1" customWidth="1"/>
    <col min="15" max="15" width="10.7109375" style="325" customWidth="1"/>
    <col min="16" max="16" width="10.7109375" style="500" customWidth="1"/>
    <col min="17" max="20" width="10.7109375" style="297" customWidth="1"/>
    <col min="21" max="21" width="19.42578125" style="297" customWidth="1"/>
    <col min="22" max="23" width="2" style="297" customWidth="1"/>
    <col min="24" max="24" width="2" style="329" customWidth="1"/>
    <col min="25" max="16384" width="9.140625" style="297"/>
  </cols>
  <sheetData>
    <row r="1" spans="1:24" ht="16.5" customHeight="1">
      <c r="A1" s="1450" t="s">
        <v>1773</v>
      </c>
      <c r="B1" s="1450"/>
      <c r="C1" s="1450"/>
      <c r="D1" s="1450"/>
      <c r="E1" s="537"/>
      <c r="F1" s="695"/>
      <c r="G1" s="695"/>
      <c r="H1" s="695"/>
      <c r="I1" s="695"/>
      <c r="J1" s="695"/>
      <c r="K1" s="695"/>
      <c r="L1" s="695"/>
      <c r="M1" s="696"/>
      <c r="N1" s="695"/>
      <c r="O1" s="696"/>
      <c r="P1" s="695"/>
      <c r="Q1" s="695"/>
      <c r="R1" s="695"/>
      <c r="S1" s="695"/>
      <c r="T1" s="695"/>
      <c r="U1" s="1429" t="s">
        <v>1773</v>
      </c>
      <c r="V1" s="1429"/>
      <c r="W1" s="1429"/>
      <c r="X1" s="1429"/>
    </row>
    <row r="2" spans="1:24" ht="3" customHeight="1">
      <c r="A2" s="298"/>
      <c r="B2" s="299"/>
      <c r="C2" s="299"/>
      <c r="D2" s="299"/>
      <c r="E2" s="299"/>
      <c r="F2" s="697"/>
      <c r="G2" s="697"/>
      <c r="H2" s="697"/>
      <c r="I2" s="298"/>
      <c r="J2" s="298"/>
      <c r="K2" s="298"/>
      <c r="L2" s="298"/>
      <c r="M2" s="302"/>
      <c r="N2" s="298"/>
      <c r="O2" s="301"/>
      <c r="P2" s="697"/>
      <c r="Q2" s="298"/>
      <c r="R2" s="298"/>
      <c r="S2" s="298"/>
      <c r="T2" s="298"/>
      <c r="U2" s="299"/>
      <c r="V2" s="299"/>
      <c r="W2" s="299"/>
      <c r="X2" s="305"/>
    </row>
    <row r="3" spans="1:24" ht="6.75" customHeight="1">
      <c r="A3" s="1551" t="s">
        <v>1995</v>
      </c>
      <c r="B3" s="1551"/>
      <c r="C3" s="1551"/>
      <c r="D3" s="1551"/>
      <c r="E3" s="1551"/>
      <c r="F3" s="1551"/>
      <c r="G3" s="1551"/>
      <c r="H3" s="1551"/>
      <c r="I3" s="1551"/>
      <c r="J3" s="1551"/>
      <c r="K3" s="1551"/>
      <c r="L3" s="1551"/>
      <c r="M3" s="1551"/>
      <c r="N3" s="782"/>
      <c r="O3" s="782"/>
      <c r="P3" s="782"/>
      <c r="Q3" s="782"/>
      <c r="R3" s="782"/>
      <c r="S3" s="782"/>
      <c r="T3" s="698"/>
      <c r="U3" s="544"/>
      <c r="V3" s="544"/>
      <c r="W3" s="544"/>
      <c r="X3" s="545"/>
    </row>
    <row r="4" spans="1:24" ht="21.2" customHeight="1">
      <c r="A4" s="1551"/>
      <c r="B4" s="1551"/>
      <c r="C4" s="1551"/>
      <c r="D4" s="1551"/>
      <c r="E4" s="1551"/>
      <c r="F4" s="1551"/>
      <c r="G4" s="1551"/>
      <c r="H4" s="1551"/>
      <c r="I4" s="1551"/>
      <c r="J4" s="1551"/>
      <c r="K4" s="1551"/>
      <c r="L4" s="1551"/>
      <c r="M4" s="1551"/>
      <c r="N4" s="782"/>
      <c r="O4" s="782"/>
      <c r="P4" s="782"/>
      <c r="Q4" s="782"/>
      <c r="R4" s="782"/>
      <c r="S4" s="782"/>
      <c r="T4" s="698"/>
      <c r="U4" s="702"/>
      <c r="V4" s="702"/>
      <c r="W4" s="702"/>
      <c r="X4" s="703"/>
    </row>
    <row r="5" spans="1:24" ht="15.75" thickBot="1">
      <c r="A5" s="704"/>
      <c r="B5" s="705"/>
      <c r="C5" s="1356" t="s">
        <v>1847</v>
      </c>
      <c r="D5" s="1356"/>
      <c r="E5" s="1356"/>
      <c r="F5" s="1356"/>
      <c r="G5" s="1356"/>
      <c r="H5" s="1356"/>
      <c r="I5" s="1356"/>
      <c r="J5" s="705"/>
      <c r="K5" s="705"/>
      <c r="L5" s="706"/>
      <c r="M5" s="707"/>
      <c r="N5" s="706"/>
      <c r="O5" s="708"/>
      <c r="P5" s="709"/>
      <c r="Q5" s="705"/>
      <c r="R5" s="705"/>
      <c r="S5" s="706"/>
      <c r="T5" s="706"/>
      <c r="U5" s="705"/>
      <c r="V5" s="705"/>
      <c r="W5" s="705"/>
      <c r="X5" s="710"/>
    </row>
    <row r="6" spans="1:24" s="308" customFormat="1" ht="12.75" customHeight="1">
      <c r="A6" s="1506" t="s">
        <v>163</v>
      </c>
      <c r="B6" s="1506"/>
      <c r="C6" s="1506"/>
      <c r="D6" s="1506"/>
      <c r="E6" s="711"/>
      <c r="F6" s="1536" t="s">
        <v>1996</v>
      </c>
      <c r="G6" s="1537"/>
      <c r="H6" s="1537"/>
      <c r="I6" s="1536" t="s">
        <v>1997</v>
      </c>
      <c r="J6" s="1537"/>
      <c r="K6" s="1537"/>
      <c r="L6" s="1536" t="s">
        <v>1998</v>
      </c>
      <c r="M6" s="1537"/>
      <c r="N6" s="1537"/>
      <c r="O6" s="1542" t="s">
        <v>1996</v>
      </c>
      <c r="P6" s="1543"/>
      <c r="Q6" s="1548" t="s">
        <v>1997</v>
      </c>
      <c r="R6" s="1548"/>
      <c r="S6" s="1548" t="s">
        <v>1998</v>
      </c>
      <c r="T6" s="1543"/>
      <c r="U6" s="656" t="s">
        <v>167</v>
      </c>
      <c r="V6" s="657"/>
      <c r="W6" s="657"/>
      <c r="X6" s="657"/>
    </row>
    <row r="7" spans="1:24" s="308" customFormat="1" ht="9" customHeight="1">
      <c r="A7" s="658"/>
      <c r="B7" s="1503" t="s">
        <v>11</v>
      </c>
      <c r="C7" s="1503"/>
      <c r="D7" s="1503"/>
      <c r="E7" s="712"/>
      <c r="F7" s="1538"/>
      <c r="G7" s="1539"/>
      <c r="H7" s="1539"/>
      <c r="I7" s="1538"/>
      <c r="J7" s="1539"/>
      <c r="K7" s="1539"/>
      <c r="L7" s="1538"/>
      <c r="M7" s="1539"/>
      <c r="N7" s="1539"/>
      <c r="O7" s="1544"/>
      <c r="P7" s="1545"/>
      <c r="Q7" s="1549"/>
      <c r="R7" s="1549"/>
      <c r="S7" s="1545"/>
      <c r="T7" s="1545"/>
      <c r="U7" s="664" t="s">
        <v>169</v>
      </c>
      <c r="V7" s="665"/>
      <c r="W7" s="665"/>
      <c r="X7" s="665"/>
    </row>
    <row r="8" spans="1:24" s="308" customFormat="1" ht="11.25" customHeight="1">
      <c r="A8" s="666"/>
      <c r="B8" s="667"/>
      <c r="C8" s="667"/>
      <c r="D8" s="667"/>
      <c r="E8" s="667"/>
      <c r="F8" s="1538"/>
      <c r="G8" s="1539"/>
      <c r="H8" s="1539"/>
      <c r="I8" s="1538"/>
      <c r="J8" s="1539"/>
      <c r="K8" s="1539"/>
      <c r="L8" s="1538"/>
      <c r="M8" s="1539"/>
      <c r="N8" s="1539"/>
      <c r="O8" s="1544"/>
      <c r="P8" s="1545"/>
      <c r="Q8" s="1549"/>
      <c r="R8" s="1549"/>
      <c r="S8" s="1545"/>
      <c r="T8" s="1545"/>
      <c r="U8" s="673"/>
      <c r="V8" s="667"/>
      <c r="W8" s="667"/>
      <c r="X8" s="667"/>
    </row>
    <row r="9" spans="1:24" s="308" customFormat="1" ht="9.1999999999999993" customHeight="1">
      <c r="A9" s="674"/>
      <c r="B9" s="675"/>
      <c r="C9" s="675"/>
      <c r="D9" s="675"/>
      <c r="E9" s="675"/>
      <c r="F9" s="1540"/>
      <c r="G9" s="1541"/>
      <c r="H9" s="1541"/>
      <c r="I9" s="1540"/>
      <c r="J9" s="1541"/>
      <c r="K9" s="1541"/>
      <c r="L9" s="1540"/>
      <c r="M9" s="1541"/>
      <c r="N9" s="1541"/>
      <c r="O9" s="1546"/>
      <c r="P9" s="1547"/>
      <c r="Q9" s="1550"/>
      <c r="R9" s="1550"/>
      <c r="S9" s="1547"/>
      <c r="T9" s="1547"/>
      <c r="U9" s="681"/>
      <c r="V9" s="675"/>
      <c r="W9" s="675"/>
      <c r="X9" s="675"/>
    </row>
    <row r="10" spans="1:24" s="308" customFormat="1" ht="11.1" customHeight="1">
      <c r="A10" s="1499"/>
      <c r="B10" s="1499"/>
      <c r="C10" s="682"/>
      <c r="D10" s="682"/>
      <c r="E10" s="682"/>
      <c r="F10" s="1515">
        <f>'6'!F10</f>
        <v>41487</v>
      </c>
      <c r="G10" s="1518">
        <f>'6'!G10</f>
        <v>41456</v>
      </c>
      <c r="H10" s="1515">
        <f>'6'!H10</f>
        <v>41244</v>
      </c>
      <c r="I10" s="1515">
        <f>'6'!I10</f>
        <v>41487</v>
      </c>
      <c r="J10" s="1518">
        <f>'6'!J10</f>
        <v>41456</v>
      </c>
      <c r="K10" s="1515">
        <f>'6'!K10</f>
        <v>41244</v>
      </c>
      <c r="L10" s="1515">
        <f>'6'!L10</f>
        <v>41487</v>
      </c>
      <c r="M10" s="1518">
        <f>'6'!M10</f>
        <v>41456</v>
      </c>
      <c r="N10" s="1521">
        <f>'6'!N10</f>
        <v>41244</v>
      </c>
      <c r="O10" s="1530" t="s">
        <v>1784</v>
      </c>
      <c r="P10" s="1527" t="s">
        <v>1785</v>
      </c>
      <c r="Q10" s="1530" t="s">
        <v>1784</v>
      </c>
      <c r="R10" s="1527" t="s">
        <v>1785</v>
      </c>
      <c r="S10" s="1530" t="s">
        <v>1784</v>
      </c>
      <c r="T10" s="1527" t="s">
        <v>1785</v>
      </c>
      <c r="U10" s="688"/>
      <c r="V10" s="682"/>
      <c r="W10" s="682"/>
      <c r="X10" s="682"/>
    </row>
    <row r="11" spans="1:24" s="308" customFormat="1" ht="11.25" customHeight="1">
      <c r="A11" s="1499" t="s">
        <v>8</v>
      </c>
      <c r="B11" s="1499"/>
      <c r="C11" s="682"/>
      <c r="D11" s="682"/>
      <c r="E11" s="682"/>
      <c r="F11" s="1516"/>
      <c r="G11" s="1519"/>
      <c r="H11" s="1516"/>
      <c r="I11" s="1516"/>
      <c r="J11" s="1519"/>
      <c r="K11" s="1516"/>
      <c r="L11" s="1516"/>
      <c r="M11" s="1519"/>
      <c r="N11" s="1522"/>
      <c r="O11" s="1531"/>
      <c r="P11" s="1528"/>
      <c r="Q11" s="1531"/>
      <c r="R11" s="1528"/>
      <c r="S11" s="1531"/>
      <c r="T11" s="1528"/>
      <c r="U11" s="688"/>
      <c r="V11" s="682"/>
      <c r="W11" s="682"/>
      <c r="X11" s="682"/>
    </row>
    <row r="12" spans="1:24" s="309" customFormat="1" ht="24.75" customHeight="1">
      <c r="A12" s="1500" t="s">
        <v>9</v>
      </c>
      <c r="B12" s="1500"/>
      <c r="C12" s="1500"/>
      <c r="D12" s="1500"/>
      <c r="E12" s="713"/>
      <c r="F12" s="1517"/>
      <c r="G12" s="1520"/>
      <c r="H12" s="1517"/>
      <c r="I12" s="1517"/>
      <c r="J12" s="1520"/>
      <c r="K12" s="1517"/>
      <c r="L12" s="1517"/>
      <c r="M12" s="1520"/>
      <c r="N12" s="1523"/>
      <c r="O12" s="1532"/>
      <c r="P12" s="1529"/>
      <c r="Q12" s="1532"/>
      <c r="R12" s="1529"/>
      <c r="S12" s="1532"/>
      <c r="T12" s="1529"/>
      <c r="U12" s="1501" t="s">
        <v>170</v>
      </c>
      <c r="V12" s="1502"/>
      <c r="W12" s="1502"/>
      <c r="X12" s="1502"/>
    </row>
    <row r="13" spans="1:24" s="310" customFormat="1" ht="13.7" customHeight="1">
      <c r="A13" s="1460" t="s">
        <v>845</v>
      </c>
      <c r="B13" s="1460"/>
      <c r="C13" s="1460"/>
      <c r="D13" s="1460"/>
      <c r="E13" s="714">
        <v>1</v>
      </c>
      <c r="F13" s="261">
        <f>INDEX(규모전세지수!$330:$370,MATCH($E13,규모전세지수!$D$330:$D$370,FALSE),MATCH(F$10,규모전세지수!$1:$1,FALSE))</f>
        <v>100.65020687790094</v>
      </c>
      <c r="G13" s="760">
        <f>INDEX(규모전세지수!$330:$370,MATCH($E13,규모전세지수!$D$330:$D$370,FALSE),MATCH(G$10,규모전세지수!$1:$1,FALSE))</f>
        <v>100.62271232111274</v>
      </c>
      <c r="H13" s="761">
        <f>INDEX(규모전세지수!$330:$370,MATCH($E13,규모전세지수!$D$330:$D$370,FALSE),MATCH(H$10,규모전세지수!$1:$1,FALSE))</f>
        <v>100.12954839105861</v>
      </c>
      <c r="I13" s="261">
        <f>INDEX(규모전세지수!$371:$411,MATCH($E13,규모전세지수!$D$371:$D$411,FALSE),MATCH(I$10,규모전세지수!$1:$1,FALSE))</f>
        <v>100.61973122190648</v>
      </c>
      <c r="J13" s="760">
        <f>INDEX(규모전세지수!$371:$411,MATCH($E13,규모전세지수!$D$371:$D$411,FALSE),MATCH(J$10,규모전세지수!$1:$1,FALSE))</f>
        <v>100.5515562536939</v>
      </c>
      <c r="K13" s="761">
        <f>INDEX(규모전세지수!$371:$411,MATCH($E13,규모전세지수!$D$371:$D$411,FALSE),MATCH(K$10,규모전세지수!$1:$1,FALSE))</f>
        <v>100.05614012129533</v>
      </c>
      <c r="L13" s="261">
        <f>INDEX(규모전세지수!$412:$452,MATCH($E13,규모전세지수!$D$412:$D$452,FALSE),MATCH(L$10,규모전세지수!$1:$1,FALSE))</f>
        <v>100.56102818243087</v>
      </c>
      <c r="M13" s="262">
        <f>INDEX(규모전세지수!$412:$452,MATCH($E13,규모전세지수!$D$412:$D$452,FALSE),MATCH(M$10,규모전세지수!$1:$1,FALSE))</f>
        <v>100.48886689083341</v>
      </c>
      <c r="N13" s="760">
        <f>INDEX(규모전세지수!$412:$452,MATCH($E13,규모전세지수!$D$412:$D$452,FALSE),MATCH(N$10,규모전세지수!$1:$1,FALSE))</f>
        <v>100.05590150477104</v>
      </c>
      <c r="O13" s="1171">
        <f t="shared" ref="O13" si="0">100*(F13/G13-1)</f>
        <v>2.7324404355599796E-2</v>
      </c>
      <c r="P13" s="267">
        <f>IF(ISERROR(100*(F13/H13-1))=TRUE,"",100*(F13/H13-1))</f>
        <v>0.51998485482915857</v>
      </c>
      <c r="Q13" s="1177">
        <f t="shared" ref="Q13" si="1">100*(I13/J13-1)</f>
        <v>6.7801007515555511E-2</v>
      </c>
      <c r="R13" s="267">
        <f>IF(ISERROR(100*(I13/K13-1))=TRUE,"",100*(I13/K13-1))</f>
        <v>0.56327487741174576</v>
      </c>
      <c r="S13" s="1177">
        <f t="shared" ref="S13" si="2">100*(L13/M13-1)</f>
        <v>7.1810235133673572E-2</v>
      </c>
      <c r="T13" s="267">
        <f>IF(ISERROR(100*(L13/N13-1))=TRUE,"",100*(L13/N13-1))</f>
        <v>0.50484446200882438</v>
      </c>
      <c r="U13" s="1423" t="s">
        <v>861</v>
      </c>
      <c r="V13" s="1424"/>
      <c r="W13" s="1424"/>
      <c r="X13" s="1424"/>
    </row>
    <row r="14" spans="1:24" s="310" customFormat="1" ht="13.7" customHeight="1">
      <c r="A14" s="1460" t="s">
        <v>846</v>
      </c>
      <c r="B14" s="1460"/>
      <c r="C14" s="1460"/>
      <c r="D14" s="1460"/>
      <c r="E14" s="720">
        <v>2</v>
      </c>
      <c r="F14" s="261">
        <f>INDEX(규모전세지수!$330:$370,MATCH($E14,규모전세지수!$D$330:$D$370,FALSE),MATCH(F$10,규모전세지수!$1:$1,FALSE))</f>
        <v>101.01783569958506</v>
      </c>
      <c r="G14" s="760">
        <f>INDEX(규모전세지수!$330:$370,MATCH($E14,규모전세지수!$D$330:$D$370,FALSE),MATCH(G$10,규모전세지수!$1:$1,FALSE))</f>
        <v>100.8551360806691</v>
      </c>
      <c r="H14" s="761">
        <f>INDEX(규모전세지수!$330:$370,MATCH($E14,규모전세지수!$D$330:$D$370,FALSE),MATCH(H$10,규모전세지수!$1:$1,FALSE))</f>
        <v>100.12161646490718</v>
      </c>
      <c r="I14" s="261">
        <f>INDEX(규모전세지수!$371:$411,MATCH($E14,규모전세지수!$D$371:$D$411,FALSE),MATCH(I$10,규모전세지수!$1:$1,FALSE))</f>
        <v>101.19202529986926</v>
      </c>
      <c r="J14" s="760">
        <f>INDEX(규모전세지수!$371:$411,MATCH($E14,규모전세지수!$D$371:$D$411,FALSE),MATCH(J$10,규모전세지수!$1:$1,FALSE))</f>
        <v>101.00294765815094</v>
      </c>
      <c r="K14" s="761">
        <f>INDEX(규모전세지수!$371:$411,MATCH($E14,규모전세지수!$D$371:$D$411,FALSE),MATCH(K$10,규모전세지수!$1:$1,FALSE))</f>
        <v>100.0153682982166</v>
      </c>
      <c r="L14" s="261">
        <f>INDEX(규모전세지수!$412:$452,MATCH($E14,규모전세지수!$D$412:$D$452,FALSE),MATCH(L$10,규모전세지수!$1:$1,FALSE))</f>
        <v>100.89198109307604</v>
      </c>
      <c r="M14" s="262">
        <f>INDEX(규모전세지수!$412:$452,MATCH($E14,규모전세지수!$D$412:$D$452,FALSE),MATCH(M$10,규모전세지수!$1:$1,FALSE))</f>
        <v>100.66086703722004</v>
      </c>
      <c r="N14" s="760">
        <f>INDEX(규모전세지수!$412:$452,MATCH($E14,규모전세지수!$D$412:$D$452,FALSE),MATCH(N$10,규모전세지수!$1:$1,FALSE))</f>
        <v>99.91835806169739</v>
      </c>
      <c r="O14" s="1171">
        <f t="shared" ref="O14:O53" si="3">100*(F14/G14-1)</f>
        <v>0.16132011242919742</v>
      </c>
      <c r="P14" s="267">
        <f t="shared" ref="P14:P53" si="4">IF(ISERROR(100*(F14/H14-1))=TRUE,"",100*(F14/H14-1))</f>
        <v>0.89513060847554726</v>
      </c>
      <c r="Q14" s="1177">
        <f t="shared" ref="Q14:Q53" si="5">100*(I14/J14-1)</f>
        <v>0.18720012247390727</v>
      </c>
      <c r="R14" s="267">
        <f t="shared" ref="R14:R53" si="6">IF(ISERROR(100*(I14/K14-1))=TRUE,"",100*(I14/K14-1))</f>
        <v>1.1764761972822058</v>
      </c>
      <c r="S14" s="1177">
        <f t="shared" ref="S14:S53" si="7">100*(L14/M14-1)</f>
        <v>0.22959672677023146</v>
      </c>
      <c r="T14" s="267">
        <f t="shared" ref="T14:T53" si="8">IF(ISERROR(100*(L14/N14-1))=TRUE,"",100*(L14/N14-1))</f>
        <v>0.97441856558277973</v>
      </c>
      <c r="U14" s="1423" t="s">
        <v>862</v>
      </c>
      <c r="V14" s="1424"/>
      <c r="W14" s="1424"/>
      <c r="X14" s="1424"/>
    </row>
    <row r="15" spans="1:24" s="310" customFormat="1" ht="13.7" customHeight="1">
      <c r="A15" s="1460" t="s">
        <v>1373</v>
      </c>
      <c r="B15" s="1460"/>
      <c r="C15" s="1460"/>
      <c r="D15" s="1460"/>
      <c r="E15" s="714">
        <v>3</v>
      </c>
      <c r="F15" s="261">
        <f>INDEX(규모전세지수!$330:$370,MATCH($E15,규모전세지수!$D$330:$D$370,FALSE),MATCH(F$10,규모전세지수!$1:$1,FALSE))</f>
        <v>100.55341737162884</v>
      </c>
      <c r="G15" s="760">
        <f>INDEX(규모전세지수!$330:$370,MATCH($E15,규모전세지수!$D$330:$D$370,FALSE),MATCH(G$10,규모전세지수!$1:$1,FALSE))</f>
        <v>100.56146786493277</v>
      </c>
      <c r="H15" s="761">
        <f>INDEX(규모전세지수!$330:$370,MATCH($E15,규모전세지수!$D$330:$D$370,FALSE),MATCH(H$10,규모전세지수!$1:$1,FALSE))</f>
        <v>100.13164165960117</v>
      </c>
      <c r="I15" s="261">
        <f>INDEX(규모전세지수!$371:$411,MATCH($E15,규모전세지수!$D$371:$D$411,FALSE),MATCH(I$10,규모전세지수!$1:$1,FALSE))</f>
        <v>100.41848644921882</v>
      </c>
      <c r="J15" s="760">
        <f>INDEX(규모전세지수!$371:$411,MATCH($E15,규모전세지수!$D$371:$D$411,FALSE),MATCH(J$10,규모전세지수!$1:$1,FALSE))</f>
        <v>100.39269822068238</v>
      </c>
      <c r="K15" s="761">
        <f>INDEX(규모전세지수!$371:$411,MATCH($E15,규모전세지수!$D$371:$D$411,FALSE),MATCH(K$10,규모전세지수!$1:$1,FALSE))</f>
        <v>100.07053652644041</v>
      </c>
      <c r="L15" s="261">
        <f>INDEX(규모전세지수!$412:$452,MATCH($E15,규모전세지수!$D$412:$D$452,FALSE),MATCH(L$10,규모전세지수!$1:$1,FALSE))</f>
        <v>100.4393358204221</v>
      </c>
      <c r="M15" s="262">
        <f>INDEX(규모전세지수!$412:$452,MATCH($E15,규모전세지수!$D$412:$D$452,FALSE),MATCH(M$10,규모전세지수!$1:$1,FALSE))</f>
        <v>100.42555369318737</v>
      </c>
      <c r="N15" s="760">
        <f>INDEX(규모전세지수!$412:$452,MATCH($E15,규모전세지수!$D$412:$D$452,FALSE),MATCH(N$10,규모전세지수!$1:$1,FALSE))</f>
        <v>100.10663822032255</v>
      </c>
      <c r="O15" s="1171">
        <f t="shared" si="3"/>
        <v>-8.0055447427840321E-3</v>
      </c>
      <c r="P15" s="267">
        <f t="shared" si="4"/>
        <v>0.42122120943697272</v>
      </c>
      <c r="Q15" s="1177">
        <f t="shared" si="5"/>
        <v>2.5687354751391389E-2</v>
      </c>
      <c r="R15" s="267">
        <f t="shared" si="6"/>
        <v>0.34770466398617028</v>
      </c>
      <c r="S15" s="1177">
        <f t="shared" si="7"/>
        <v>1.3723725414394039E-2</v>
      </c>
      <c r="T15" s="267">
        <f t="shared" si="8"/>
        <v>0.3323431952307887</v>
      </c>
      <c r="U15" s="1423" t="s">
        <v>1375</v>
      </c>
      <c r="V15" s="1424"/>
      <c r="W15" s="1424"/>
      <c r="X15" s="1424"/>
    </row>
    <row r="16" spans="1:24" s="310" customFormat="1" ht="13.7" customHeight="1">
      <c r="A16" s="1378" t="s">
        <v>1539</v>
      </c>
      <c r="B16" s="1378"/>
      <c r="C16" s="1378"/>
      <c r="D16" s="1378"/>
      <c r="E16" s="720">
        <v>4</v>
      </c>
      <c r="F16" s="261">
        <f>INDEX(규모전세지수!$330:$370,MATCH($E16,규모전세지수!$D$330:$D$370,FALSE),MATCH(F$10,규모전세지수!$1:$1,FALSE))</f>
        <v>100.2822421419491</v>
      </c>
      <c r="G16" s="760">
        <f>INDEX(규모전세지수!$330:$370,MATCH($E16,규모전세지수!$D$330:$D$370,FALSE),MATCH(G$10,규모전세지수!$1:$1,FALSE))</f>
        <v>100.39853250957592</v>
      </c>
      <c r="H16" s="761">
        <f>INDEX(규모전세지수!$330:$370,MATCH($E16,규모전세지수!$D$330:$D$370,FALSE),MATCH(H$10,규모전세지수!$1:$1,FALSE))</f>
        <v>100.13436079526295</v>
      </c>
      <c r="I16" s="261">
        <f>INDEX(규모전세지수!$371:$411,MATCH($E16,규모전세지수!$D$371:$D$411,FALSE),MATCH(I$10,규모전세지수!$1:$1,FALSE))</f>
        <v>100.04331638640403</v>
      </c>
      <c r="J16" s="760">
        <f>INDEX(규모전세지수!$371:$411,MATCH($E16,규모전세지수!$D$371:$D$411,FALSE),MATCH(J$10,규모전세지수!$1:$1,FALSE))</f>
        <v>100.08008181048977</v>
      </c>
      <c r="K16" s="761">
        <f>INDEX(규모전세지수!$371:$411,MATCH($E16,규모전세지수!$D$371:$D$411,FALSE),MATCH(K$10,규모전세지수!$1:$1,FALSE))</f>
        <v>100.03573577644495</v>
      </c>
      <c r="L16" s="261">
        <f>INDEX(규모전세지수!$412:$452,MATCH($E16,규모전세지수!$D$412:$D$452,FALSE),MATCH(L$10,규모전세지수!$1:$1,FALSE))</f>
        <v>99.98468083876044</v>
      </c>
      <c r="M16" s="262">
        <f>INDEX(규모전세지수!$412:$452,MATCH($E16,규모전세지수!$D$412:$D$452,FALSE),MATCH(M$10,규모전세지수!$1:$1,FALSE))</f>
        <v>100.021318475299</v>
      </c>
      <c r="N16" s="760">
        <f>INDEX(규모전세지수!$412:$452,MATCH($E16,규모전세지수!$D$412:$D$452,FALSE),MATCH(N$10,규모전세지수!$1:$1,FALSE))</f>
        <v>100.27493868001409</v>
      </c>
      <c r="O16" s="1171">
        <f t="shared" si="3"/>
        <v>-0.11582875239309898</v>
      </c>
      <c r="P16" s="267">
        <f t="shared" si="4"/>
        <v>0.14768291874205364</v>
      </c>
      <c r="Q16" s="1177">
        <f t="shared" si="5"/>
        <v>-3.6736005227655522E-2</v>
      </c>
      <c r="R16" s="267">
        <f t="shared" si="6"/>
        <v>7.5779019369726086E-3</v>
      </c>
      <c r="S16" s="1177">
        <f t="shared" si="7"/>
        <v>-3.6629827617806754E-2</v>
      </c>
      <c r="T16" s="267">
        <f t="shared" si="8"/>
        <v>-0.28946199825650165</v>
      </c>
      <c r="U16" s="1406" t="s">
        <v>1553</v>
      </c>
      <c r="V16" s="1407"/>
      <c r="W16" s="1407"/>
      <c r="X16" s="1407"/>
    </row>
    <row r="17" spans="1:24" s="310" customFormat="1" ht="13.7" customHeight="1">
      <c r="A17" s="1378" t="s">
        <v>1562</v>
      </c>
      <c r="B17" s="1378"/>
      <c r="C17" s="1378"/>
      <c r="D17" s="1378"/>
      <c r="E17" s="714">
        <v>5</v>
      </c>
      <c r="F17" s="261">
        <f>INDEX(규모전세지수!$330:$370,MATCH($E17,규모전세지수!$D$330:$D$370,FALSE),MATCH(F$10,규모전세지수!$1:$1,FALSE))</f>
        <v>100.62949683388038</v>
      </c>
      <c r="G17" s="760">
        <f>INDEX(규모전세지수!$330:$370,MATCH($E17,규모전세지수!$D$330:$D$370,FALSE),MATCH(G$10,규모전세지수!$1:$1,FALSE))</f>
        <v>100.59623436703333</v>
      </c>
      <c r="H17" s="761">
        <f>INDEX(규모전세지수!$330:$370,MATCH($E17,규모전세지수!$D$330:$D$370,FALSE),MATCH(H$10,규모전세지수!$1:$1,FALSE))</f>
        <v>100.1312646715496</v>
      </c>
      <c r="I17" s="261">
        <f>INDEX(규모전세지수!$371:$411,MATCH($E17,규모전세지수!$D$371:$D$411,FALSE),MATCH(I$10,규모전세지수!$1:$1,FALSE))</f>
        <v>100.49604397234988</v>
      </c>
      <c r="J17" s="760">
        <f>INDEX(규모전세지수!$371:$411,MATCH($E17,규모전세지수!$D$371:$D$411,FALSE),MATCH(J$10,규모전세지수!$1:$1,FALSE))</f>
        <v>100.45606276094277</v>
      </c>
      <c r="K17" s="761">
        <f>INDEX(규모전세지수!$371:$411,MATCH($E17,규모전세지수!$D$371:$D$411,FALSE),MATCH(K$10,규모전세지수!$1:$1,FALSE))</f>
        <v>100.0797079586462</v>
      </c>
      <c r="L17" s="261">
        <f>INDEX(규모전세지수!$412:$452,MATCH($E17,규모전세지수!$D$412:$D$452,FALSE),MATCH(L$10,규모전세지수!$1:$1,FALSE))</f>
        <v>100.46803742741173</v>
      </c>
      <c r="M17" s="262">
        <f>INDEX(규모전세지수!$412:$452,MATCH($E17,규모전세지수!$D$412:$D$452,FALSE),MATCH(M$10,규모전세지수!$1:$1,FALSE))</f>
        <v>100.44788099827839</v>
      </c>
      <c r="N17" s="760">
        <f>INDEX(규모전세지수!$412:$452,MATCH($E17,규모전세지수!$D$412:$D$452,FALSE),MATCH(N$10,규모전세지수!$1:$1,FALSE))</f>
        <v>100.08578265298109</v>
      </c>
      <c r="O17" s="1171">
        <f t="shared" si="3"/>
        <v>3.3065320045366775E-2</v>
      </c>
      <c r="P17" s="267">
        <f t="shared" si="4"/>
        <v>0.49757901686857675</v>
      </c>
      <c r="Q17" s="1177">
        <f t="shared" si="5"/>
        <v>3.9799699797371524E-2</v>
      </c>
      <c r="R17" s="267">
        <f t="shared" si="6"/>
        <v>0.41600442506859459</v>
      </c>
      <c r="S17" s="1177">
        <f t="shared" si="7"/>
        <v>2.0066554847164575E-2</v>
      </c>
      <c r="T17" s="267">
        <f t="shared" si="8"/>
        <v>0.38192714719131882</v>
      </c>
      <c r="U17" s="1406" t="s">
        <v>1830</v>
      </c>
      <c r="V17" s="1407"/>
      <c r="W17" s="1407"/>
      <c r="X17" s="1407"/>
    </row>
    <row r="18" spans="1:24" s="310" customFormat="1" ht="13.5" customHeight="1">
      <c r="A18" s="1414" t="s">
        <v>173</v>
      </c>
      <c r="B18" s="1414"/>
      <c r="C18" s="1414"/>
      <c r="D18" s="1414"/>
      <c r="E18" s="720">
        <v>6</v>
      </c>
      <c r="F18" s="261">
        <f>INDEX(규모전세지수!$330:$370,MATCH($E18,규모전세지수!$D$330:$D$370,FALSE),MATCH(F$10,규모전세지수!$1:$1,FALSE))</f>
        <v>102.27781859795545</v>
      </c>
      <c r="G18" s="760">
        <f>INDEX(규모전세지수!$330:$370,MATCH($E18,규모전세지수!$D$330:$D$370,FALSE),MATCH(G$10,규모전세지수!$1:$1,FALSE))</f>
        <v>102.04270575840424</v>
      </c>
      <c r="H18" s="761">
        <f>INDEX(규모전세지수!$330:$370,MATCH($E18,규모전세지수!$D$330:$D$370,FALSE),MATCH(H$10,규모전세지수!$1:$1,FALSE))</f>
        <v>100.2231883017251</v>
      </c>
      <c r="I18" s="261">
        <f>INDEX(규모전세지수!$371:$411,MATCH($E18,규모전세지수!$D$371:$D$411,FALSE),MATCH(I$10,규모전세지수!$1:$1,FALSE))</f>
        <v>101.66442794557544</v>
      </c>
      <c r="J18" s="760">
        <f>INDEX(규모전세지수!$371:$411,MATCH($E18,규모전세지수!$D$371:$D$411,FALSE),MATCH(J$10,규모전세지수!$1:$1,FALSE))</f>
        <v>101.39116860060859</v>
      </c>
      <c r="K18" s="761">
        <f>INDEX(규모전세지수!$371:$411,MATCH($E18,규모전세지수!$D$371:$D$411,FALSE),MATCH(K$10,규모전세지수!$1:$1,FALSE))</f>
        <v>100.025801685384</v>
      </c>
      <c r="L18" s="261">
        <f>INDEX(규모전세지수!$412:$452,MATCH($E18,규모전세지수!$D$412:$D$452,FALSE),MATCH(L$10,규모전세지수!$1:$1,FALSE))</f>
        <v>101.32098049082776</v>
      </c>
      <c r="M18" s="262">
        <f>INDEX(규모전세지수!$412:$452,MATCH($E18,규모전세지수!$D$412:$D$452,FALSE),MATCH(M$10,규모전세지수!$1:$1,FALSE))</f>
        <v>100.97558456163689</v>
      </c>
      <c r="N18" s="262">
        <f>INDEX(규모전세지수!$412:$452,MATCH($E18,규모전세지수!$D$412:$D$452,FALSE),MATCH(N$10,규모전세지수!$1:$1,FALSE))</f>
        <v>99.937126586504164</v>
      </c>
      <c r="O18" s="1171">
        <f t="shared" si="3"/>
        <v>0.2304063164572101</v>
      </c>
      <c r="P18" s="267">
        <f t="shared" si="4"/>
        <v>2.0500548137071917</v>
      </c>
      <c r="Q18" s="1177">
        <f t="shared" si="5"/>
        <v>0.26951000638255618</v>
      </c>
      <c r="R18" s="267">
        <f t="shared" si="6"/>
        <v>1.6382035760587943</v>
      </c>
      <c r="S18" s="1177">
        <f t="shared" si="7"/>
        <v>0.34205885580196327</v>
      </c>
      <c r="T18" s="267">
        <f t="shared" si="8"/>
        <v>1.384724527901815</v>
      </c>
      <c r="U18" s="1412" t="s">
        <v>305</v>
      </c>
      <c r="V18" s="1413"/>
      <c r="W18" s="1413"/>
      <c r="X18" s="1413"/>
    </row>
    <row r="19" spans="1:24" s="310" customFormat="1" ht="13.5" customHeight="1">
      <c r="A19" s="628"/>
      <c r="B19" s="1484" t="s">
        <v>174</v>
      </c>
      <c r="C19" s="1414"/>
      <c r="D19" s="1414"/>
      <c r="E19" s="714">
        <v>7</v>
      </c>
      <c r="F19" s="268">
        <f>INDEX(규모전세지수!$330:$370,MATCH($E19,규모전세지수!$D$330:$D$370,FALSE),MATCH(F$10,규모전세지수!$1:$1,FALSE))</f>
        <v>102.83099533239731</v>
      </c>
      <c r="G19" s="762">
        <f>INDEX(규모전세지수!$330:$370,MATCH($E19,규모전세지수!$D$330:$D$370,FALSE),MATCH(G$10,규모전세지수!$1:$1,FALSE))</f>
        <v>102.52677282598938</v>
      </c>
      <c r="H19" s="763">
        <f>INDEX(규모전세지수!$330:$370,MATCH($E19,규모전세지수!$D$330:$D$370,FALSE),MATCH(H$10,규모전세지수!$1:$1,FALSE))</f>
        <v>100.253873146394</v>
      </c>
      <c r="I19" s="268">
        <f>INDEX(규모전세지수!$371:$411,MATCH($E19,규모전세지수!$D$371:$D$411,FALSE),MATCH(I$10,규모전세지수!$1:$1,FALSE))</f>
        <v>102.15952224229837</v>
      </c>
      <c r="J19" s="762">
        <f>INDEX(규모전세지수!$371:$411,MATCH($E19,규모전세지수!$D$371:$D$411,FALSE),MATCH(J$10,규모전세지수!$1:$1,FALSE))</f>
        <v>101.85747119741978</v>
      </c>
      <c r="K19" s="763">
        <f>INDEX(규모전세지수!$371:$411,MATCH($E19,규모전세지수!$D$371:$D$411,FALSE),MATCH(K$10,규모전세지수!$1:$1,FALSE))</f>
        <v>100.08752200241217</v>
      </c>
      <c r="L19" s="268">
        <f>INDEX(규모전세지수!$412:$452,MATCH($E19,규모전세지수!$D$412:$D$452,FALSE),MATCH(L$10,규모전세지수!$1:$1,FALSE))</f>
        <v>101.66897779789747</v>
      </c>
      <c r="M19" s="285">
        <f>INDEX(규모전세지수!$412:$452,MATCH($E19,규모전세지수!$D$412:$D$452,FALSE),MATCH(M$10,규모전세지수!$1:$1,FALSE))</f>
        <v>101.41205644694998</v>
      </c>
      <c r="N19" s="285">
        <f>INDEX(규모전세지수!$412:$452,MATCH($E19,규모전세지수!$D$412:$D$452,FALSE),MATCH(N$10,규모전세지수!$1:$1,FALSE))</f>
        <v>99.886781911971894</v>
      </c>
      <c r="O19" s="1172">
        <f t="shared" si="3"/>
        <v>0.29672494122512383</v>
      </c>
      <c r="P19" s="260">
        <f t="shared" si="4"/>
        <v>2.5705961327200821</v>
      </c>
      <c r="Q19" s="1178">
        <f t="shared" si="5"/>
        <v>0.29654284690923127</v>
      </c>
      <c r="R19" s="289">
        <f t="shared" si="6"/>
        <v>2.0701883695714463</v>
      </c>
      <c r="S19" s="1178">
        <f t="shared" si="7"/>
        <v>0.25334399079255387</v>
      </c>
      <c r="T19" s="289">
        <f t="shared" si="8"/>
        <v>1.7842159411003866</v>
      </c>
      <c r="U19" s="1412" t="s">
        <v>275</v>
      </c>
      <c r="V19" s="1413"/>
      <c r="W19" s="1444"/>
      <c r="X19" s="629"/>
    </row>
    <row r="20" spans="1:24" s="310" customFormat="1" ht="11.25" customHeight="1">
      <c r="A20" s="630"/>
      <c r="B20" s="631"/>
      <c r="C20" s="1451" t="s">
        <v>178</v>
      </c>
      <c r="D20" s="1452"/>
      <c r="E20" s="720">
        <v>8</v>
      </c>
      <c r="F20" s="275">
        <f>INDEX(규모전세지수!$330:$370,MATCH($E20,규모전세지수!$D$330:$D$370,FALSE),MATCH(F$10,규모전세지수!$1:$1,FALSE))</f>
        <v>101.80440637769452</v>
      </c>
      <c r="G20" s="764">
        <f>INDEX(규모전세지수!$330:$370,MATCH($E20,규모전세지수!$D$330:$D$370,FALSE),MATCH(G$10,규모전세지수!$1:$1,FALSE))</f>
        <v>101.5663500887519</v>
      </c>
      <c r="H20" s="765">
        <f>INDEX(규모전세지수!$330:$370,MATCH($E20,규모전세지수!$D$330:$D$370,FALSE),MATCH(H$10,규모전세지수!$1:$1,FALSE))</f>
        <v>100.44699106170528</v>
      </c>
      <c r="I20" s="275">
        <f>INDEX(규모전세지수!$371:$411,MATCH($E20,규모전세지수!$D$371:$D$411,FALSE),MATCH(I$10,규모전세지수!$1:$1,FALSE))</f>
        <v>101.53294624421567</v>
      </c>
      <c r="J20" s="764">
        <f>INDEX(규모전세지수!$371:$411,MATCH($E20,규모전세지수!$D$371:$D$411,FALSE),MATCH(J$10,규모전세지수!$1:$1,FALSE))</f>
        <v>101.33418736501159</v>
      </c>
      <c r="K20" s="765">
        <f>INDEX(규모전세지수!$371:$411,MATCH($E20,규모전세지수!$D$371:$D$411,FALSE),MATCH(K$10,규모전세지수!$1:$1,FALSE))</f>
        <v>100.54485798941299</v>
      </c>
      <c r="L20" s="275">
        <f>INDEX(규모전세지수!$412:$452,MATCH($E20,규모전세지수!$D$412:$D$452,FALSE),MATCH(L$10,규모전세지수!$1:$1,FALSE))</f>
        <v>101.62133888540149</v>
      </c>
      <c r="M20" s="377">
        <f>INDEX(규모전세지수!$412:$452,MATCH($E20,규모전세지수!$D$412:$D$452,FALSE),MATCH(M$10,규모전세지수!$1:$1,FALSE))</f>
        <v>101.52131781793261</v>
      </c>
      <c r="N20" s="377">
        <f>INDEX(규모전세지수!$412:$452,MATCH($E20,규모전세지수!$D$412:$D$452,FALSE),MATCH(N$10,규모전세지수!$1:$1,FALSE))</f>
        <v>100.0994036439773</v>
      </c>
      <c r="O20" s="1173">
        <f t="shared" si="3"/>
        <v>0.23438499929808732</v>
      </c>
      <c r="P20" s="380">
        <f t="shared" si="4"/>
        <v>1.3513747914612795</v>
      </c>
      <c r="Q20" s="1179">
        <f t="shared" si="5"/>
        <v>0.19614197771986586</v>
      </c>
      <c r="R20" s="380">
        <f t="shared" si="6"/>
        <v>0.98273375144328767</v>
      </c>
      <c r="S20" s="1179">
        <f t="shared" si="7"/>
        <v>9.8522231210829148E-2</v>
      </c>
      <c r="T20" s="380">
        <f t="shared" si="8"/>
        <v>1.5204238846789231</v>
      </c>
      <c r="U20" s="1491" t="s">
        <v>300</v>
      </c>
      <c r="V20" s="1428"/>
      <c r="W20" s="632"/>
      <c r="X20" s="633"/>
    </row>
    <row r="21" spans="1:24" s="310" customFormat="1" ht="11.25" customHeight="1">
      <c r="A21" s="630"/>
      <c r="B21" s="631"/>
      <c r="C21" s="1453" t="s">
        <v>179</v>
      </c>
      <c r="D21" s="1454"/>
      <c r="E21" s="714">
        <v>9</v>
      </c>
      <c r="F21" s="277">
        <f>INDEX(규모전세지수!$330:$370,MATCH($E21,규모전세지수!$D$330:$D$370,FALSE),MATCH(F$10,규모전세지수!$1:$1,FALSE))</f>
        <v>103.2675339390142</v>
      </c>
      <c r="G21" s="766">
        <f>INDEX(규모전세지수!$330:$370,MATCH($E21,규모전세지수!$D$330:$D$370,FALSE),MATCH(G$10,규모전세지수!$1:$1,FALSE))</f>
        <v>102.88227062922952</v>
      </c>
      <c r="H21" s="767">
        <f>INDEX(규모전세지수!$330:$370,MATCH($E21,규모전세지수!$D$330:$D$370,FALSE),MATCH(H$10,규모전세지수!$1:$1,FALSE))</f>
        <v>100</v>
      </c>
      <c r="I21" s="277">
        <f>INDEX(규모전세지수!$371:$411,MATCH($E21,규모전세지수!$D$371:$D$411,FALSE),MATCH(I$10,규모전세지수!$1:$1,FALSE))</f>
        <v>102.46192329573702</v>
      </c>
      <c r="J21" s="766">
        <f>INDEX(규모전세지수!$371:$411,MATCH($E21,규모전세지수!$D$371:$D$411,FALSE),MATCH(J$10,규모전세지수!$1:$1,FALSE))</f>
        <v>102.07758963968749</v>
      </c>
      <c r="K21" s="767">
        <f>INDEX(규모전세지수!$371:$411,MATCH($E21,규모전세지수!$D$371:$D$411,FALSE),MATCH(K$10,규모전세지수!$1:$1,FALSE))</f>
        <v>99.975390529596126</v>
      </c>
      <c r="L21" s="277">
        <f>INDEX(규모전세지수!$412:$452,MATCH($E21,규모전세지수!$D$412:$D$452,FALSE),MATCH(L$10,규모전세지수!$1:$1,FALSE))</f>
        <v>101.47950422287187</v>
      </c>
      <c r="M21" s="255">
        <f>INDEX(규모전세지수!$412:$452,MATCH($E21,규모전세지수!$D$412:$D$452,FALSE),MATCH(M$10,규모전세지수!$1:$1,FALSE))</f>
        <v>101.03245215210366</v>
      </c>
      <c r="N21" s="255">
        <f>INDEX(규모전세지수!$412:$452,MATCH($E21,규모전세지수!$D$412:$D$452,FALSE),MATCH(N$10,규모전세지수!$1:$1,FALSE))</f>
        <v>99.696046757282204</v>
      </c>
      <c r="O21" s="1172">
        <f t="shared" si="3"/>
        <v>0.3744700689714664</v>
      </c>
      <c r="P21" s="260">
        <f t="shared" si="4"/>
        <v>3.2675339390142</v>
      </c>
      <c r="Q21" s="1180">
        <f t="shared" si="5"/>
        <v>0.37651129636402381</v>
      </c>
      <c r="R21" s="260">
        <f t="shared" si="6"/>
        <v>2.4871448393140261</v>
      </c>
      <c r="S21" s="1180">
        <f t="shared" si="7"/>
        <v>0.44248363891552511</v>
      </c>
      <c r="T21" s="260">
        <f t="shared" si="8"/>
        <v>1.7888948695544915</v>
      </c>
      <c r="U21" s="1489" t="s">
        <v>301</v>
      </c>
      <c r="V21" s="1490"/>
      <c r="W21" s="632"/>
      <c r="X21" s="631"/>
    </row>
    <row r="22" spans="1:24" s="310" customFormat="1" ht="11.25" customHeight="1">
      <c r="A22" s="630"/>
      <c r="B22" s="631"/>
      <c r="C22" s="1455" t="s">
        <v>180</v>
      </c>
      <c r="D22" s="1456"/>
      <c r="E22" s="720">
        <v>10</v>
      </c>
      <c r="F22" s="277">
        <f>INDEX(규모전세지수!$330:$370,MATCH($E22,규모전세지수!$D$330:$D$370,FALSE),MATCH(F$10,규모전세지수!$1:$1,FALSE))</f>
        <v>102.64717052648507</v>
      </c>
      <c r="G22" s="766">
        <f>INDEX(규모전세지수!$330:$370,MATCH($E22,규모전세지수!$D$330:$D$370,FALSE),MATCH(G$10,규모전세지수!$1:$1,FALSE))</f>
        <v>102.49848428253739</v>
      </c>
      <c r="H22" s="767">
        <f>INDEX(규모전세지수!$330:$370,MATCH($E22,규모전세지수!$D$330:$D$370,FALSE),MATCH(H$10,규모전세지수!$1:$1,FALSE))</f>
        <v>100.76233539104977</v>
      </c>
      <c r="I22" s="277">
        <f>INDEX(규모전세지수!$371:$411,MATCH($E22,규모전세지수!$D$371:$D$411,FALSE),MATCH(I$10,규모전세지수!$1:$1,FALSE))</f>
        <v>101.64998314274013</v>
      </c>
      <c r="J22" s="766">
        <f>INDEX(규모전세지수!$371:$411,MATCH($E22,규모전세지수!$D$371:$D$411,FALSE),MATCH(J$10,규모전세지수!$1:$1,FALSE))</f>
        <v>101.51894845344232</v>
      </c>
      <c r="K22" s="767">
        <f>INDEX(규모전세지수!$371:$411,MATCH($E22,규모전세지수!$D$371:$D$411,FALSE),MATCH(K$10,규모전세지수!$1:$1,FALSE))</f>
        <v>100.16794547400352</v>
      </c>
      <c r="L22" s="254">
        <f>INDEX(규모전세지수!$412:$452,MATCH($E22,규모전세지수!$D$412:$D$452,FALSE),MATCH(L$10,규모전세지수!$1:$1,FALSE))</f>
        <v>102.05905687918191</v>
      </c>
      <c r="M22" s="281">
        <f>INDEX(규모전세지수!$412:$452,MATCH($E22,규모전세지수!$D$412:$D$452,FALSE),MATCH(M$10,규모전세지수!$1:$1,FALSE))</f>
        <v>102.05905687918191</v>
      </c>
      <c r="N22" s="281">
        <f>INDEX(규모전세지수!$412:$452,MATCH($E22,규모전세지수!$D$412:$D$452,FALSE),MATCH(N$10,규모전세지수!$1:$1,FALSE))</f>
        <v>100.10627040541517</v>
      </c>
      <c r="O22" s="1174">
        <f t="shared" si="3"/>
        <v>0.14506189529381874</v>
      </c>
      <c r="P22" s="284">
        <f t="shared" si="4"/>
        <v>1.8705750795874332</v>
      </c>
      <c r="Q22" s="1181">
        <f t="shared" si="5"/>
        <v>0.12907411994904638</v>
      </c>
      <c r="R22" s="284">
        <f t="shared" si="6"/>
        <v>1.4795528267286251</v>
      </c>
      <c r="S22" s="1181">
        <f t="shared" si="7"/>
        <v>0</v>
      </c>
      <c r="T22" s="284">
        <f t="shared" si="8"/>
        <v>1.9507134426827166</v>
      </c>
      <c r="U22" s="1425" t="s">
        <v>302</v>
      </c>
      <c r="V22" s="1426"/>
      <c r="W22" s="634"/>
      <c r="X22" s="631"/>
    </row>
    <row r="23" spans="1:24" s="310" customFormat="1" ht="13.5" customHeight="1">
      <c r="A23" s="630"/>
      <c r="B23" s="1471" t="s">
        <v>175</v>
      </c>
      <c r="C23" s="1472"/>
      <c r="D23" s="1472"/>
      <c r="E23" s="714">
        <v>11</v>
      </c>
      <c r="F23" s="279">
        <f>INDEX(규모전세지수!$330:$370,MATCH($E23,규모전세지수!$D$330:$D$370,FALSE),MATCH(F$10,규모전세지수!$1:$1,FALSE))</f>
        <v>100.75570318766837</v>
      </c>
      <c r="G23" s="769">
        <f>INDEX(규모전세지수!$330:$370,MATCH($E23,규모전세지수!$D$330:$D$370,FALSE),MATCH(G$10,규모전세지수!$1:$1,FALSE))</f>
        <v>100.70908825280706</v>
      </c>
      <c r="H23" s="770">
        <f>INDEX(규모전세지수!$330:$370,MATCH($E23,규모전세지수!$D$330:$D$370,FALSE),MATCH(H$10,규모전세지수!$1:$1,FALSE))</f>
        <v>100.13794187312992</v>
      </c>
      <c r="I23" s="268">
        <f>INDEX(규모전세지수!$371:$411,MATCH($E23,규모전세지수!$D$371:$D$411,FALSE),MATCH(I$10,규모전세지수!$1:$1,FALSE))</f>
        <v>101.02372744613032</v>
      </c>
      <c r="J23" s="762">
        <f>INDEX(규모전세지수!$371:$411,MATCH($E23,규모전세지수!$D$371:$D$411,FALSE),MATCH(J$10,규모전세지수!$1:$1,FALSE))</f>
        <v>100.78754021864631</v>
      </c>
      <c r="K23" s="763">
        <f>INDEX(규모전세지수!$371:$411,MATCH($E23,규모전세지수!$D$371:$D$411,FALSE),MATCH(K$10,규모전세지수!$1:$1,FALSE))</f>
        <v>99.945538480693003</v>
      </c>
      <c r="L23" s="268">
        <f>INDEX(규모전세지수!$412:$452,MATCH($E23,규모전세지수!$D$412:$D$452,FALSE),MATCH(L$10,규모전세지수!$1:$1,FALSE))</f>
        <v>101.05972810220607</v>
      </c>
      <c r="M23" s="285">
        <f>INDEX(규모전세지수!$412:$452,MATCH($E23,규모전세지수!$D$412:$D$452,FALSE),MATCH(M$10,규모전세지수!$1:$1,FALSE))</f>
        <v>100.64816553702802</v>
      </c>
      <c r="N23" s="285">
        <f>INDEX(규모전세지수!$412:$452,MATCH($E23,규모전세지수!$D$412:$D$452,FALSE),MATCH(N$10,규모전세지수!$1:$1,FALSE))</f>
        <v>99.975052407388588</v>
      </c>
      <c r="O23" s="1172">
        <f t="shared" si="3"/>
        <v>4.6286721158961264E-2</v>
      </c>
      <c r="P23" s="260">
        <f t="shared" si="4"/>
        <v>0.61691033686426255</v>
      </c>
      <c r="Q23" s="1178">
        <f t="shared" si="5"/>
        <v>0.23434169240723612</v>
      </c>
      <c r="R23" s="289">
        <f t="shared" si="6"/>
        <v>1.0787764835001656</v>
      </c>
      <c r="S23" s="1178">
        <f t="shared" si="7"/>
        <v>0.40891213762523915</v>
      </c>
      <c r="T23" s="289">
        <f t="shared" si="8"/>
        <v>1.0849463628161304</v>
      </c>
      <c r="U23" s="1433" t="s">
        <v>276</v>
      </c>
      <c r="V23" s="1434"/>
      <c r="W23" s="1435"/>
      <c r="X23" s="635"/>
    </row>
    <row r="24" spans="1:24" s="310" customFormat="1" ht="11.25" customHeight="1">
      <c r="A24" s="630"/>
      <c r="B24" s="631"/>
      <c r="C24" s="1451" t="s">
        <v>176</v>
      </c>
      <c r="D24" s="1452"/>
      <c r="E24" s="720">
        <v>12</v>
      </c>
      <c r="F24" s="277">
        <f>INDEX(규모전세지수!$330:$370,MATCH($E24,규모전세지수!$D$330:$D$370,FALSE),MATCH(F$10,규모전세지수!$1:$1,FALSE))</f>
        <v>101.3583934072946</v>
      </c>
      <c r="G24" s="766">
        <f>INDEX(규모전세지수!$330:$370,MATCH($E24,규모전세지수!$D$330:$D$370,FALSE),MATCH(G$10,규모전세지수!$1:$1,FALSE))</f>
        <v>101.30456498075908</v>
      </c>
      <c r="H24" s="767">
        <f>INDEX(규모전세지수!$330:$370,MATCH($E24,규모전세지수!$D$330:$D$370,FALSE),MATCH(H$10,규모전세지수!$1:$1,FALSE))</f>
        <v>100.15836155959489</v>
      </c>
      <c r="I24" s="275">
        <f>INDEX(규모전세지수!$371:$411,MATCH($E24,규모전세지수!$D$371:$D$411,FALSE),MATCH(I$10,규모전세지수!$1:$1,FALSE))</f>
        <v>100.62061627297265</v>
      </c>
      <c r="J24" s="764">
        <f>INDEX(규모전세지수!$371:$411,MATCH($E24,규모전세지수!$D$371:$D$411,FALSE),MATCH(J$10,규모전세지수!$1:$1,FALSE))</f>
        <v>100.5014445824101</v>
      </c>
      <c r="K24" s="765">
        <f>INDEX(규모전세지수!$371:$411,MATCH($E24,규모전세지수!$D$371:$D$411,FALSE),MATCH(K$10,규모전세지수!$1:$1,FALSE))</f>
        <v>99.82792865168733</v>
      </c>
      <c r="L24" s="275">
        <f>INDEX(규모전세지수!$412:$452,MATCH($E24,규모전세지수!$D$412:$D$452,FALSE),MATCH(L$10,규모전세지수!$1:$1,FALSE))</f>
        <v>100.64877501578214</v>
      </c>
      <c r="M24" s="377">
        <f>INDEX(규모전세지수!$412:$452,MATCH($E24,규모전세지수!$D$412:$D$452,FALSE),MATCH(M$10,규모전세지수!$1:$1,FALSE))</f>
        <v>100.64877501578214</v>
      </c>
      <c r="N24" s="377">
        <f>INDEX(규모전세지수!$412:$452,MATCH($E24,규모전세지수!$D$412:$D$452,FALSE),MATCH(N$10,규모전세지수!$1:$1,FALSE))</f>
        <v>99.556515524862547</v>
      </c>
      <c r="O24" s="1173">
        <f t="shared" si="3"/>
        <v>5.3135242765955937E-2</v>
      </c>
      <c r="P24" s="380">
        <f t="shared" si="4"/>
        <v>1.1981344632776114</v>
      </c>
      <c r="Q24" s="1179">
        <f t="shared" si="5"/>
        <v>0.11857709215794543</v>
      </c>
      <c r="R24" s="380">
        <f t="shared" si="6"/>
        <v>0.7940539606417385</v>
      </c>
      <c r="S24" s="1179">
        <f t="shared" si="7"/>
        <v>0</v>
      </c>
      <c r="T24" s="380">
        <f t="shared" si="8"/>
        <v>1.0971250702791258</v>
      </c>
      <c r="U24" s="1427" t="s">
        <v>303</v>
      </c>
      <c r="V24" s="1428"/>
      <c r="W24" s="632"/>
      <c r="X24" s="631"/>
    </row>
    <row r="25" spans="1:24" s="310" customFormat="1" ht="11.25" customHeight="1">
      <c r="A25" s="630"/>
      <c r="B25" s="636"/>
      <c r="C25" s="1455" t="s">
        <v>177</v>
      </c>
      <c r="D25" s="1456"/>
      <c r="E25" s="714">
        <v>13</v>
      </c>
      <c r="F25" s="254">
        <f>INDEX(규모전세지수!$330:$370,MATCH($E25,규모전세지수!$D$330:$D$370,FALSE),MATCH(F$10,규모전세지수!$1:$1,FALSE))</f>
        <v>96.774193548387103</v>
      </c>
      <c r="G25" s="768">
        <f>INDEX(규모전세지수!$330:$370,MATCH($E25,규모전세지수!$D$330:$D$370,FALSE),MATCH(G$10,규모전세지수!$1:$1,FALSE))</f>
        <v>96.774193548387103</v>
      </c>
      <c r="H25" s="771">
        <f>INDEX(규모전세지수!$330:$370,MATCH($E25,규모전세지수!$D$330:$D$370,FALSE),MATCH(H$10,규모전세지수!$1:$1,FALSE))</f>
        <v>100</v>
      </c>
      <c r="I25" s="254">
        <f>INDEX(규모전세지수!$371:$411,MATCH($E25,규모전세지수!$D$371:$D$411,FALSE),MATCH(I$10,규모전세지수!$1:$1,FALSE))</f>
        <v>102.09196425194764</v>
      </c>
      <c r="J25" s="768">
        <f>INDEX(규모전세지수!$371:$411,MATCH($E25,규모전세지수!$D$371:$D$411,FALSE),MATCH(J$10,규모전세지수!$1:$1,FALSE))</f>
        <v>101.54409779601059</v>
      </c>
      <c r="K25" s="771">
        <f>INDEX(규모전세지수!$371:$411,MATCH($E25,규모전세지수!$D$371:$D$411,FALSE),MATCH(K$10,규모전세지수!$1:$1,FALSE))</f>
        <v>100.25559939372977</v>
      </c>
      <c r="L25" s="254">
        <f>INDEX(규모전세지수!$412:$452,MATCH($E25,규모전세지수!$D$412:$D$452,FALSE),MATCH(L$10,규모전세지수!$1:$1,FALSE))</f>
        <v>101.31917418504672</v>
      </c>
      <c r="M25" s="281">
        <f>INDEX(규모전세지수!$412:$452,MATCH($E25,규모전세지수!$D$412:$D$452,FALSE),MATCH(M$10,규모전세지수!$1:$1,FALSE))</f>
        <v>100.64778203301941</v>
      </c>
      <c r="N25" s="281">
        <f>INDEX(규모전세지수!$412:$452,MATCH($E25,규모전세지수!$D$412:$D$452,FALSE),MATCH(N$10,규모전세지수!$1:$1,FALSE))</f>
        <v>100.23931227742888</v>
      </c>
      <c r="O25" s="1174">
        <f t="shared" si="3"/>
        <v>0</v>
      </c>
      <c r="P25" s="284">
        <f t="shared" si="4"/>
        <v>-3.2258064516129004</v>
      </c>
      <c r="Q25" s="1181">
        <f t="shared" si="5"/>
        <v>0.53953550017022955</v>
      </c>
      <c r="R25" s="284">
        <f t="shared" si="6"/>
        <v>1.8316830873515544</v>
      </c>
      <c r="S25" s="1181">
        <f t="shared" si="7"/>
        <v>0.66707098603231429</v>
      </c>
      <c r="T25" s="284">
        <f t="shared" si="8"/>
        <v>1.077283835137588</v>
      </c>
      <c r="U25" s="1425" t="s">
        <v>304</v>
      </c>
      <c r="V25" s="1426"/>
      <c r="W25" s="634"/>
      <c r="X25" s="637"/>
    </row>
    <row r="26" spans="1:24" s="310" customFormat="1" ht="13.5" customHeight="1">
      <c r="A26" s="1458" t="s">
        <v>191</v>
      </c>
      <c r="B26" s="1458"/>
      <c r="C26" s="1458"/>
      <c r="D26" s="1458"/>
      <c r="E26" s="720">
        <v>14</v>
      </c>
      <c r="F26" s="277">
        <f>INDEX(규모전세지수!$330:$370,MATCH($E26,규모전세지수!$D$330:$D$370,FALSE),MATCH(F$10,규모전세지수!$1:$1,FALSE))</f>
        <v>100.19308910602314</v>
      </c>
      <c r="G26" s="766">
        <f>INDEX(규모전세지수!$330:$370,MATCH($E26,규모전세지수!$D$330:$D$370,FALSE),MATCH(G$10,규모전세지수!$1:$1,FALSE))</f>
        <v>99.96388829653921</v>
      </c>
      <c r="H26" s="767">
        <f>INDEX(규모전세지수!$330:$370,MATCH($E26,규모전세지수!$D$330:$D$370,FALSE),MATCH(H$10,규모전세지수!$1:$1,FALSE))</f>
        <v>100.07649103132216</v>
      </c>
      <c r="I26" s="277">
        <f>INDEX(규모전세지수!$371:$411,MATCH($E26,규모전세지수!$D$371:$D$411,FALSE),MATCH(I$10,규모전세지수!$1:$1,FALSE))</f>
        <v>100.84288538038066</v>
      </c>
      <c r="J26" s="766">
        <f>INDEX(규모전세지수!$371:$411,MATCH($E26,규모전세지수!$D$371:$D$411,FALSE),MATCH(J$10,규모전세지수!$1:$1,FALSE))</f>
        <v>100.67246888759441</v>
      </c>
      <c r="K26" s="767">
        <f>INDEX(규모전세지수!$371:$411,MATCH($E26,규모전세지수!$D$371:$D$411,FALSE),MATCH(K$10,규모전세지수!$1:$1,FALSE))</f>
        <v>100.03028016641605</v>
      </c>
      <c r="L26" s="277">
        <f>INDEX(규모전세지수!$412:$452,MATCH($E26,규모전세지수!$D$412:$D$452,FALSE),MATCH(L$10,규모전세지수!$1:$1,FALSE))</f>
        <v>100.8061977866833</v>
      </c>
      <c r="M26" s="255">
        <f>INDEX(규모전세지수!$412:$452,MATCH($E26,규모전세지수!$D$412:$D$452,FALSE),MATCH(M$10,규모전세지수!$1:$1,FALSE))</f>
        <v>100.60511134439103</v>
      </c>
      <c r="N26" s="255">
        <f>INDEX(규모전세지수!$412:$452,MATCH($E26,규모전세지수!$D$412:$D$452,FALSE),MATCH(N$10,규모전세지수!$1:$1,FALSE))</f>
        <v>99.990808351962841</v>
      </c>
      <c r="O26" s="1172">
        <f t="shared" si="3"/>
        <v>0.22928360770042566</v>
      </c>
      <c r="P26" s="260">
        <f t="shared" si="4"/>
        <v>0.11650895579911058</v>
      </c>
      <c r="Q26" s="1177">
        <f t="shared" si="5"/>
        <v>0.16927814989471379</v>
      </c>
      <c r="R26" s="267">
        <f t="shared" si="6"/>
        <v>0.81235923023781353</v>
      </c>
      <c r="S26" s="1177">
        <f t="shared" si="7"/>
        <v>0.1998769641076148</v>
      </c>
      <c r="T26" s="267">
        <f t="shared" si="8"/>
        <v>0.81546438933699505</v>
      </c>
      <c r="U26" s="1445" t="s">
        <v>284</v>
      </c>
      <c r="V26" s="1446"/>
      <c r="W26" s="1446"/>
      <c r="X26" s="1446"/>
    </row>
    <row r="27" spans="1:24" s="310" customFormat="1" ht="11.25" customHeight="1">
      <c r="A27" s="638"/>
      <c r="B27" s="1471" t="s">
        <v>1396</v>
      </c>
      <c r="C27" s="1472"/>
      <c r="D27" s="1472"/>
      <c r="E27" s="714">
        <v>15</v>
      </c>
      <c r="F27" s="268">
        <f>INDEX(규모전세지수!$330:$370,MATCH($E27,규모전세지수!$D$330:$D$370,FALSE),MATCH(F$10,규모전세지수!$1:$1,FALSE))</f>
        <v>99.634315068519086</v>
      </c>
      <c r="G27" s="762">
        <f>INDEX(규모전세지수!$330:$370,MATCH($E27,규모전세지수!$D$330:$D$370,FALSE),MATCH(G$10,규모전세지수!$1:$1,FALSE))</f>
        <v>99.634315068519086</v>
      </c>
      <c r="H27" s="763">
        <f>INDEX(규모전세지수!$330:$370,MATCH($E27,규모전세지수!$D$330:$D$370,FALSE),MATCH(H$10,규모전세지수!$1:$1,FALSE))</f>
        <v>99.721057255313596</v>
      </c>
      <c r="I27" s="268">
        <f>INDEX(규모전세지수!$371:$411,MATCH($E27,규모전세지수!$D$371:$D$411,FALSE),MATCH(I$10,규모전세지수!$1:$1,FALSE))</f>
        <v>101.39713937092192</v>
      </c>
      <c r="J27" s="762">
        <f>INDEX(규모전세지수!$371:$411,MATCH($E27,규모전세지수!$D$371:$D$411,FALSE),MATCH(J$10,규모전세지수!$1:$1,FALSE))</f>
        <v>101.39713937092192</v>
      </c>
      <c r="K27" s="763">
        <f>INDEX(규모전세지수!$371:$411,MATCH($E27,규모전세지수!$D$371:$D$411,FALSE),MATCH(K$10,규모전세지수!$1:$1,FALSE))</f>
        <v>100.13332162207766</v>
      </c>
      <c r="L27" s="268">
        <f>INDEX(규모전세지수!$412:$452,MATCH($E27,규모전세지수!$D$412:$D$452,FALSE),MATCH(L$10,규모전세지수!$1:$1,FALSE))</f>
        <v>101.35843741201849</v>
      </c>
      <c r="M27" s="285">
        <f>INDEX(규모전세지수!$412:$452,MATCH($E27,규모전세지수!$D$412:$D$452,FALSE),MATCH(M$10,규모전세지수!$1:$1,FALSE))</f>
        <v>100.82629492865611</v>
      </c>
      <c r="N27" s="285">
        <f>INDEX(규모전세지수!$412:$452,MATCH($E27,규모전세지수!$D$412:$D$452,FALSE),MATCH(N$10,규모전세지수!$1:$1,FALSE))</f>
        <v>99.986150542196441</v>
      </c>
      <c r="O27" s="1175">
        <f t="shared" si="3"/>
        <v>0</v>
      </c>
      <c r="P27" s="289">
        <f t="shared" si="4"/>
        <v>-8.6984824651858972E-2</v>
      </c>
      <c r="Q27" s="1178">
        <f t="shared" si="5"/>
        <v>0</v>
      </c>
      <c r="R27" s="289">
        <f t="shared" si="6"/>
        <v>1.2621350499228967</v>
      </c>
      <c r="S27" s="1178">
        <f t="shared" si="7"/>
        <v>0.52778145199019466</v>
      </c>
      <c r="T27" s="289">
        <f t="shared" si="8"/>
        <v>1.3724769504381618</v>
      </c>
      <c r="U27" s="1433" t="s">
        <v>1400</v>
      </c>
      <c r="V27" s="1434"/>
      <c r="W27" s="1435"/>
      <c r="X27" s="639"/>
    </row>
    <row r="28" spans="1:24" s="310" customFormat="1" ht="11.25" customHeight="1">
      <c r="A28" s="638"/>
      <c r="B28" s="1473" t="s">
        <v>773</v>
      </c>
      <c r="C28" s="1454"/>
      <c r="D28" s="1454"/>
      <c r="E28" s="720">
        <v>16</v>
      </c>
      <c r="F28" s="277">
        <f>INDEX(규모전세지수!$330:$370,MATCH($E28,규모전세지수!$D$330:$D$370,FALSE),MATCH(F$10,규모전세지수!$1:$1,FALSE))</f>
        <v>100.83865995474058</v>
      </c>
      <c r="G28" s="766">
        <f>INDEX(규모전세지수!$330:$370,MATCH($E28,규모전세지수!$D$330:$D$370,FALSE),MATCH(G$10,규모전세지수!$1:$1,FALSE))</f>
        <v>100.39938303500165</v>
      </c>
      <c r="H28" s="767">
        <f>INDEX(규모전세지수!$330:$370,MATCH($E28,규모전세지수!$D$330:$D$370,FALSE),MATCH(H$10,규모전세지수!$1:$1,FALSE))</f>
        <v>100</v>
      </c>
      <c r="I28" s="277">
        <f>INDEX(규모전세지수!$371:$411,MATCH($E28,규모전세지수!$D$371:$D$411,FALSE),MATCH(I$10,규모전세지수!$1:$1,FALSE))</f>
        <v>100.07843017475521</v>
      </c>
      <c r="J28" s="766">
        <f>INDEX(규모전세지수!$371:$411,MATCH($E28,규모전세지수!$D$371:$D$411,FALSE),MATCH(J$10,규모전세지수!$1:$1,FALSE))</f>
        <v>100.05706408818071</v>
      </c>
      <c r="K28" s="767">
        <f>INDEX(규모전세지수!$371:$411,MATCH($E28,규모전세지수!$D$371:$D$411,FALSE),MATCH(K$10,규모전세지수!$1:$1,FALSE))</f>
        <v>99.993311034694273</v>
      </c>
      <c r="L28" s="277">
        <f>INDEX(규모전세지수!$412:$452,MATCH($E28,규모전세지수!$D$412:$D$452,FALSE),MATCH(L$10,규모전세지수!$1:$1,FALSE))</f>
        <v>100.8524228211285</v>
      </c>
      <c r="M28" s="255">
        <f>INDEX(규모전세지수!$412:$452,MATCH($E28,규모전세지수!$D$412:$D$452,FALSE),MATCH(M$10,규모전세지수!$1:$1,FALSE))</f>
        <v>100.8524228211285</v>
      </c>
      <c r="N28" s="255">
        <f>INDEX(규모전세지수!$412:$452,MATCH($E28,규모전세지수!$D$412:$D$452,FALSE),MATCH(N$10,규모전세지수!$1:$1,FALSE))</f>
        <v>100.06159581520477</v>
      </c>
      <c r="O28" s="1172">
        <f t="shared" si="3"/>
        <v>0.43752950113826738</v>
      </c>
      <c r="P28" s="260">
        <f t="shared" si="4"/>
        <v>0.83865995474057264</v>
      </c>
      <c r="Q28" s="1180">
        <f t="shared" si="5"/>
        <v>2.1353901165510614E-2</v>
      </c>
      <c r="R28" s="260">
        <f t="shared" si="6"/>
        <v>8.5124834031558017E-2</v>
      </c>
      <c r="S28" s="1180">
        <f t="shared" si="7"/>
        <v>0</v>
      </c>
      <c r="T28" s="260">
        <f t="shared" si="8"/>
        <v>0.79034018944115214</v>
      </c>
      <c r="U28" s="1436" t="s">
        <v>1401</v>
      </c>
      <c r="V28" s="1437"/>
      <c r="W28" s="1438"/>
      <c r="X28" s="639"/>
    </row>
    <row r="29" spans="1:24" s="310" customFormat="1" ht="11.25" customHeight="1">
      <c r="A29" s="638"/>
      <c r="B29" s="1473" t="s">
        <v>181</v>
      </c>
      <c r="C29" s="1454"/>
      <c r="D29" s="1454"/>
      <c r="E29" s="714">
        <v>17</v>
      </c>
      <c r="F29" s="277">
        <f>INDEX(규모전세지수!$330:$370,MATCH($E29,규모전세지수!$D$330:$D$370,FALSE),MATCH(F$10,규모전세지수!$1:$1,FALSE))</f>
        <v>100.96646826951212</v>
      </c>
      <c r="G29" s="766">
        <f>INDEX(규모전세지수!$330:$370,MATCH($E29,규모전세지수!$D$330:$D$370,FALSE),MATCH(G$10,규모전세지수!$1:$1,FALSE))</f>
        <v>100.90785179699466</v>
      </c>
      <c r="H29" s="767">
        <f>INDEX(규모전세지수!$330:$370,MATCH($E29,규모전세지수!$D$330:$D$370,FALSE),MATCH(H$10,규모전세지수!$1:$1,FALSE))</f>
        <v>100.18332539189379</v>
      </c>
      <c r="I29" s="277">
        <f>INDEX(규모전세지수!$371:$411,MATCH($E29,규모전세지수!$D$371:$D$411,FALSE),MATCH(I$10,규모전세지수!$1:$1,FALSE))</f>
        <v>100.69748483086181</v>
      </c>
      <c r="J29" s="766">
        <f>INDEX(규모전세지수!$371:$411,MATCH($E29,규모전세지수!$D$371:$D$411,FALSE),MATCH(J$10,규모전세지수!$1:$1,FALSE))</f>
        <v>100.66987815022645</v>
      </c>
      <c r="K29" s="767">
        <f>INDEX(규모전세지수!$371:$411,MATCH($E29,규모전세지수!$D$371:$D$411,FALSE),MATCH(K$10,규모전세지수!$1:$1,FALSE))</f>
        <v>100.04296587655163</v>
      </c>
      <c r="L29" s="277">
        <f>INDEX(규모전세지수!$412:$452,MATCH($E29,규모전세지수!$D$412:$D$452,FALSE),MATCH(L$10,규모전세지수!$1:$1,FALSE))</f>
        <v>100.46805228475523</v>
      </c>
      <c r="M29" s="255">
        <f>INDEX(규모전세지수!$412:$452,MATCH($E29,규모전세지수!$D$412:$D$452,FALSE),MATCH(M$10,규모전세지수!$1:$1,FALSE))</f>
        <v>100.45317709610208</v>
      </c>
      <c r="N29" s="255">
        <f>INDEX(규모전세지수!$412:$452,MATCH($E29,규모전세지수!$D$412:$D$452,FALSE),MATCH(N$10,규모전세지수!$1:$1,FALSE))</f>
        <v>100.06402185062966</v>
      </c>
      <c r="O29" s="1172">
        <f t="shared" si="3"/>
        <v>5.8089109493075775E-2</v>
      </c>
      <c r="P29" s="260">
        <f t="shared" si="4"/>
        <v>0.78170980505474219</v>
      </c>
      <c r="Q29" s="1180">
        <f t="shared" si="5"/>
        <v>2.7422980083646742E-2</v>
      </c>
      <c r="R29" s="260">
        <f t="shared" si="6"/>
        <v>0.65423785528091472</v>
      </c>
      <c r="S29" s="1180">
        <f t="shared" si="7"/>
        <v>1.4808081817974106E-2</v>
      </c>
      <c r="T29" s="260">
        <f t="shared" si="8"/>
        <v>0.40377193186247329</v>
      </c>
      <c r="U29" s="1436" t="s">
        <v>1395</v>
      </c>
      <c r="V29" s="1437"/>
      <c r="W29" s="1438"/>
      <c r="X29" s="639"/>
    </row>
    <row r="30" spans="1:24" s="310" customFormat="1" ht="11.25" customHeight="1">
      <c r="A30" s="638"/>
      <c r="B30" s="1473" t="s">
        <v>1397</v>
      </c>
      <c r="C30" s="1454"/>
      <c r="D30" s="1454"/>
      <c r="E30" s="720">
        <v>18</v>
      </c>
      <c r="F30" s="277">
        <f>INDEX(규모전세지수!$330:$370,MATCH($E30,규모전세지수!$D$330:$D$370,FALSE),MATCH(F$10,규모전세지수!$1:$1,FALSE))</f>
        <v>103.1975175719851</v>
      </c>
      <c r="G30" s="766">
        <f>INDEX(규모전세지수!$330:$370,MATCH($E30,규모전세지수!$D$330:$D$370,FALSE),MATCH(G$10,규모전세지수!$1:$1,FALSE))</f>
        <v>103.1975175719851</v>
      </c>
      <c r="H30" s="767">
        <f>INDEX(규모전세지수!$330:$370,MATCH($E30,규모전세지수!$D$330:$D$370,FALSE),MATCH(H$10,규모전세지수!$1:$1,FALSE))</f>
        <v>101.49275739061075</v>
      </c>
      <c r="I30" s="277">
        <f>INDEX(규모전세지수!$371:$411,MATCH($E30,규모전세지수!$D$371:$D$411,FALSE),MATCH(I$10,규모전세지수!$1:$1,FALSE))</f>
        <v>103.27464975250722</v>
      </c>
      <c r="J30" s="766">
        <f>INDEX(규모전세지수!$371:$411,MATCH($E30,규모전세지수!$D$371:$D$411,FALSE),MATCH(J$10,규모전세지수!$1:$1,FALSE))</f>
        <v>102.55878272295449</v>
      </c>
      <c r="K30" s="767">
        <f>INDEX(규모전세지수!$371:$411,MATCH($E30,규모전세지수!$D$371:$D$411,FALSE),MATCH(K$10,규모전세지수!$1:$1,FALSE))</f>
        <v>100.25063918525177</v>
      </c>
      <c r="L30" s="277">
        <f>INDEX(규모전세지수!$412:$452,MATCH($E30,규모전세지수!$D$412:$D$452,FALSE),MATCH(L$10,규모전세지수!$1:$1,FALSE))</f>
        <v>100.92324709442948</v>
      </c>
      <c r="M30" s="255">
        <f>INDEX(규모전세지수!$412:$452,MATCH($E30,규모전세지수!$D$412:$D$452,FALSE),MATCH(M$10,규모전세지수!$1:$1,FALSE))</f>
        <v>100.25125760357925</v>
      </c>
      <c r="N30" s="255">
        <f>INDEX(규모전세지수!$412:$452,MATCH($E30,규모전세지수!$D$412:$D$452,FALSE),MATCH(N$10,규모전세지수!$1:$1,FALSE))</f>
        <v>99.66626226909105</v>
      </c>
      <c r="O30" s="1172">
        <f t="shared" si="3"/>
        <v>0</v>
      </c>
      <c r="P30" s="260">
        <f t="shared" si="4"/>
        <v>1.6796865364622215</v>
      </c>
      <c r="Q30" s="1180">
        <f t="shared" si="5"/>
        <v>0.69800655833300862</v>
      </c>
      <c r="R30" s="260">
        <f t="shared" si="6"/>
        <v>3.016450161148021</v>
      </c>
      <c r="S30" s="1180">
        <f t="shared" si="7"/>
        <v>0.67030529782226012</v>
      </c>
      <c r="T30" s="260">
        <f t="shared" si="8"/>
        <v>1.261193905260205</v>
      </c>
      <c r="U30" s="1436" t="s">
        <v>1399</v>
      </c>
      <c r="V30" s="1437"/>
      <c r="W30" s="1438"/>
      <c r="X30" s="639"/>
    </row>
    <row r="31" spans="1:24" s="310" customFormat="1" ht="11.25" customHeight="1">
      <c r="A31" s="638" t="s">
        <v>162</v>
      </c>
      <c r="B31" s="1473" t="s">
        <v>1398</v>
      </c>
      <c r="C31" s="1454"/>
      <c r="D31" s="1454"/>
      <c r="E31" s="714">
        <v>19</v>
      </c>
      <c r="F31" s="277">
        <f>INDEX(규모전세지수!$330:$370,MATCH($E31,규모전세지수!$D$330:$D$370,FALSE),MATCH(F$10,규모전세지수!$1:$1,FALSE))</f>
        <v>101.00150054417705</v>
      </c>
      <c r="G31" s="766">
        <f>INDEX(규모전세지수!$330:$370,MATCH($E31,규모전세지수!$D$330:$D$370,FALSE),MATCH(G$10,규모전세지수!$1:$1,FALSE))</f>
        <v>101.00150054417705</v>
      </c>
      <c r="H31" s="767">
        <f>INDEX(규모전세지수!$330:$370,MATCH($E31,규모전세지수!$D$330:$D$370,FALSE),MATCH(H$10,규모전세지수!$1:$1,FALSE))</f>
        <v>100</v>
      </c>
      <c r="I31" s="277">
        <f>INDEX(규모전세지수!$371:$411,MATCH($E31,규모전세지수!$D$371:$D$411,FALSE),MATCH(I$10,규모전세지수!$1:$1,FALSE))</f>
        <v>102.18634955733891</v>
      </c>
      <c r="J31" s="766">
        <f>INDEX(규모전세지수!$371:$411,MATCH($E31,규모전세지수!$D$371:$D$411,FALSE),MATCH(J$10,규모전세지수!$1:$1,FALSE))</f>
        <v>102.01825684219392</v>
      </c>
      <c r="K31" s="767">
        <f>INDEX(규모전세지수!$371:$411,MATCH($E31,규모전세지수!$D$371:$D$411,FALSE),MATCH(K$10,규모전세지수!$1:$1,FALSE))</f>
        <v>100.00448027328429</v>
      </c>
      <c r="L31" s="277">
        <f>INDEX(규모전세지수!$412:$452,MATCH($E31,규모전세지수!$D$412:$D$452,FALSE),MATCH(L$10,규모전세지수!$1:$1,FALSE))</f>
        <v>101.54939350941818</v>
      </c>
      <c r="M31" s="255">
        <f>INDEX(규모전세지수!$412:$452,MATCH($E31,규모전세지수!$D$412:$D$452,FALSE),MATCH(M$10,규모전세지수!$1:$1,FALSE))</f>
        <v>101.42268901608227</v>
      </c>
      <c r="N31" s="255">
        <f>INDEX(규모전세지수!$412:$452,MATCH($E31,규모전세지수!$D$412:$D$452,FALSE),MATCH(N$10,규모전세지수!$1:$1,FALSE))</f>
        <v>100.05529489784639</v>
      </c>
      <c r="O31" s="1172">
        <f t="shared" si="3"/>
        <v>0</v>
      </c>
      <c r="P31" s="260">
        <f t="shared" si="4"/>
        <v>1.0015005441770475</v>
      </c>
      <c r="Q31" s="1180">
        <f t="shared" si="5"/>
        <v>0.16476728807963692</v>
      </c>
      <c r="R31" s="260">
        <f t="shared" si="6"/>
        <v>2.181771534727428</v>
      </c>
      <c r="S31" s="1180">
        <f t="shared" si="7"/>
        <v>0.12492716823531147</v>
      </c>
      <c r="T31" s="260">
        <f t="shared" si="8"/>
        <v>1.4932729078428242</v>
      </c>
      <c r="U31" s="1436" t="s">
        <v>1402</v>
      </c>
      <c r="V31" s="1437"/>
      <c r="W31" s="1438"/>
      <c r="X31" s="639"/>
    </row>
    <row r="32" spans="1:24" s="310" customFormat="1" ht="11.25" customHeight="1">
      <c r="A32" s="638"/>
      <c r="B32" s="1473" t="s">
        <v>1388</v>
      </c>
      <c r="C32" s="1454"/>
      <c r="D32" s="1454"/>
      <c r="E32" s="720">
        <v>20</v>
      </c>
      <c r="F32" s="277">
        <f>INDEX(규모전세지수!$330:$370,MATCH($E32,규모전세지수!$D$330:$D$370,FALSE),MATCH(F$10,규모전세지수!$1:$1,FALSE))</f>
        <v>97.076068959150007</v>
      </c>
      <c r="G32" s="766">
        <f>INDEX(규모전세지수!$330:$370,MATCH($E32,규모전세지수!$D$330:$D$370,FALSE),MATCH(G$10,규모전세지수!$1:$1,FALSE))</f>
        <v>96.673025747713794</v>
      </c>
      <c r="H32" s="767">
        <f>INDEX(규모전세지수!$330:$370,MATCH($E32,규모전세지수!$D$330:$D$370,FALSE),MATCH(H$10,규모전세지수!$1:$1,FALSE))</f>
        <v>100</v>
      </c>
      <c r="I32" s="277">
        <f>INDEX(규모전세지수!$371:$411,MATCH($E32,규모전세지수!$D$371:$D$411,FALSE),MATCH(I$10,규모전세지수!$1:$1,FALSE))</f>
        <v>97.62323401859544</v>
      </c>
      <c r="J32" s="766">
        <f>INDEX(규모전세지수!$371:$411,MATCH($E32,규모전세지수!$D$371:$D$411,FALSE),MATCH(J$10,규모전세지수!$1:$1,FALSE))</f>
        <v>97.403490959444213</v>
      </c>
      <c r="K32" s="767">
        <f>INDEX(규모전세지수!$371:$411,MATCH($E32,규모전세지수!$D$371:$D$411,FALSE),MATCH(K$10,규모전세지수!$1:$1,FALSE))</f>
        <v>99.941656068728761</v>
      </c>
      <c r="L32" s="277">
        <f>INDEX(규모전세지수!$412:$452,MATCH($E32,규모전세지수!$D$412:$D$452,FALSE),MATCH(L$10,규모전세지수!$1:$1,FALSE))</f>
        <v>99.642190440501864</v>
      </c>
      <c r="M32" s="255">
        <f>INDEX(규모전세지수!$412:$452,MATCH($E32,규모전세지수!$D$412:$D$452,FALSE),MATCH(M$10,규모전세지수!$1:$1,FALSE))</f>
        <v>99.167077750784131</v>
      </c>
      <c r="N32" s="255">
        <f>INDEX(규모전세지수!$412:$452,MATCH($E32,규모전세지수!$D$412:$D$452,FALSE),MATCH(N$10,규모전세지수!$1:$1,FALSE))</f>
        <v>99.781664125645307</v>
      </c>
      <c r="O32" s="1172">
        <f t="shared" si="3"/>
        <v>0.41691382711868119</v>
      </c>
      <c r="P32" s="260">
        <f t="shared" si="4"/>
        <v>-2.9239310408499919</v>
      </c>
      <c r="Q32" s="1180">
        <f t="shared" si="5"/>
        <v>0.22560080443392305</v>
      </c>
      <c r="R32" s="260">
        <f t="shared" si="6"/>
        <v>-2.3197754983557251</v>
      </c>
      <c r="S32" s="1180">
        <f t="shared" si="7"/>
        <v>0.47910324726088138</v>
      </c>
      <c r="T32" s="260">
        <f t="shared" si="8"/>
        <v>-0.13977887256702015</v>
      </c>
      <c r="U32" s="1436" t="s">
        <v>1404</v>
      </c>
      <c r="V32" s="1437"/>
      <c r="W32" s="1438"/>
      <c r="X32" s="639"/>
    </row>
    <row r="33" spans="1:24" s="310" customFormat="1" ht="11.25" customHeight="1">
      <c r="A33" s="640"/>
      <c r="B33" s="1470" t="s">
        <v>1389</v>
      </c>
      <c r="C33" s="1456"/>
      <c r="D33" s="1456"/>
      <c r="E33" s="714">
        <v>21</v>
      </c>
      <c r="F33" s="254">
        <f>INDEX(규모전세지수!$330:$370,MATCH($E33,규모전세지수!$D$330:$D$370,FALSE),MATCH(F$10,규모전세지수!$1:$1,FALSE))</f>
        <v>99.72566763362488</v>
      </c>
      <c r="G33" s="768">
        <f>INDEX(규모전세지수!$330:$370,MATCH($E33,규모전세지수!$D$330:$D$370,FALSE),MATCH(G$10,규모전세지수!$1:$1,FALSE))</f>
        <v>99.21525712322358</v>
      </c>
      <c r="H33" s="771">
        <f>INDEX(규모전세지수!$330:$370,MATCH($E33,규모전세지수!$D$330:$D$370,FALSE),MATCH(H$10,규모전세지수!$1:$1,FALSE))</f>
        <v>99.754339032347133</v>
      </c>
      <c r="I33" s="254">
        <f>INDEX(규모전세지수!$371:$411,MATCH($E33,규모전세지수!$D$371:$D$411,FALSE),MATCH(I$10,규모전세지수!$1:$1,FALSE))</f>
        <v>101.14878045907795</v>
      </c>
      <c r="J33" s="768">
        <f>INDEX(규모전세지수!$371:$411,MATCH($E33,규모전세지수!$D$371:$D$411,FALSE),MATCH(J$10,규모전세지수!$1:$1,FALSE))</f>
        <v>100.74359872932332</v>
      </c>
      <c r="K33" s="771">
        <f>INDEX(규모전세지수!$371:$411,MATCH($E33,규모전세지수!$D$371:$D$411,FALSE),MATCH(K$10,규모전세지수!$1:$1,FALSE))</f>
        <v>99.886560362612258</v>
      </c>
      <c r="L33" s="254">
        <f>INDEX(규모전세지수!$412:$452,MATCH($E33,규모전세지수!$D$412:$D$452,FALSE),MATCH(L$10,규모전세지수!$1:$1,FALSE))</f>
        <v>101.29763549109762</v>
      </c>
      <c r="M33" s="281">
        <f>INDEX(규모전세지수!$412:$452,MATCH($E33,규모전세지수!$D$412:$D$452,FALSE),MATCH(M$10,규모전세지수!$1:$1,FALSE))</f>
        <v>100.90462120374563</v>
      </c>
      <c r="N33" s="281">
        <f>INDEX(규모전세지수!$412:$452,MATCH($E33,규모전세지수!$D$412:$D$452,FALSE),MATCH(N$10,규모전세지수!$1:$1,FALSE))</f>
        <v>100</v>
      </c>
      <c r="O33" s="1174">
        <f t="shared" si="3"/>
        <v>0.51444760130729961</v>
      </c>
      <c r="P33" s="284">
        <f t="shared" si="4"/>
        <v>-2.8742006613824422E-2</v>
      </c>
      <c r="Q33" s="1181">
        <f t="shared" si="5"/>
        <v>0.40219104227481317</v>
      </c>
      <c r="R33" s="284">
        <f t="shared" si="6"/>
        <v>1.263653580505264</v>
      </c>
      <c r="S33" s="1181">
        <f t="shared" si="7"/>
        <v>0.38949087035213825</v>
      </c>
      <c r="T33" s="284">
        <f t="shared" si="8"/>
        <v>1.2976354910976262</v>
      </c>
      <c r="U33" s="1441" t="s">
        <v>1403</v>
      </c>
      <c r="V33" s="1439"/>
      <c r="W33" s="1440"/>
      <c r="X33" s="642"/>
    </row>
    <row r="34" spans="1:24" s="310" customFormat="1" ht="13.5" customHeight="1">
      <c r="A34" s="1476" t="s">
        <v>185</v>
      </c>
      <c r="B34" s="1476"/>
      <c r="C34" s="1476"/>
      <c r="D34" s="1476"/>
      <c r="E34" s="720">
        <v>22</v>
      </c>
      <c r="F34" s="261">
        <f>INDEX(규모전세지수!$330:$370,MATCH($E34,규모전세지수!$D$330:$D$370,FALSE),MATCH(F$10,규모전세지수!$1:$1,FALSE))</f>
        <v>99.441977971893323</v>
      </c>
      <c r="G34" s="760">
        <f>INDEX(규모전세지수!$330:$370,MATCH($E34,규모전세지수!$D$330:$D$370,FALSE),MATCH(G$10,규모전세지수!$1:$1,FALSE))</f>
        <v>99.618344626105639</v>
      </c>
      <c r="H34" s="761">
        <f>INDEX(규모전세지수!$330:$370,MATCH($E34,규모전세지수!$D$330:$D$370,FALSE),MATCH(H$10,규모전세지수!$1:$1,FALSE))</f>
        <v>99.944320079580379</v>
      </c>
      <c r="I34" s="261">
        <f>INDEX(규모전세지수!$371:$411,MATCH($E34,규모전세지수!$D$371:$D$411,FALSE),MATCH(I$10,규모전세지수!$1:$1,FALSE))</f>
        <v>101.00450212349853</v>
      </c>
      <c r="J34" s="760">
        <f>INDEX(규모전세지수!$371:$411,MATCH($E34,규모전세지수!$D$371:$D$411,FALSE),MATCH(J$10,규모전세지수!$1:$1,FALSE))</f>
        <v>101.09126335448777</v>
      </c>
      <c r="K34" s="761">
        <f>INDEX(규모전세지수!$371:$411,MATCH($E34,규모전세지수!$D$371:$D$411,FALSE),MATCH(K$10,규모전세지수!$1:$1,FALSE))</f>
        <v>99.884918722036957</v>
      </c>
      <c r="L34" s="261">
        <f>INDEX(규모전세지수!$412:$452,MATCH($E34,규모전세지수!$D$412:$D$452,FALSE),MATCH(L$10,규모전세지수!$1:$1,FALSE))</f>
        <v>100.53402190511332</v>
      </c>
      <c r="M34" s="262">
        <f>INDEX(규모전세지수!$412:$452,MATCH($E34,규모전세지수!$D$412:$D$452,FALSE),MATCH(M$10,규모전세지수!$1:$1,FALSE))</f>
        <v>100.33250027592166</v>
      </c>
      <c r="N34" s="262">
        <f>INDEX(규모전세지수!$412:$452,MATCH($E34,규모전세지수!$D$412:$D$452,FALSE),MATCH(N$10,규모전세지수!$1:$1,FALSE))</f>
        <v>99.212228899259514</v>
      </c>
      <c r="O34" s="1171">
        <f t="shared" si="3"/>
        <v>-0.17704234583928447</v>
      </c>
      <c r="P34" s="267">
        <f t="shared" si="4"/>
        <v>-0.50262196719840224</v>
      </c>
      <c r="Q34" s="1177">
        <f t="shared" si="5"/>
        <v>-8.5824657947941585E-2</v>
      </c>
      <c r="R34" s="267">
        <f t="shared" si="6"/>
        <v>1.1208733167988871</v>
      </c>
      <c r="S34" s="1177">
        <f t="shared" si="7"/>
        <v>0.20085378978642598</v>
      </c>
      <c r="T34" s="267">
        <f t="shared" si="8"/>
        <v>1.332288388758962</v>
      </c>
      <c r="U34" s="1374" t="s">
        <v>285</v>
      </c>
      <c r="V34" s="1375"/>
      <c r="W34" s="1375"/>
      <c r="X34" s="1375"/>
    </row>
    <row r="35" spans="1:24" s="310" customFormat="1" ht="13.5" customHeight="1">
      <c r="A35" s="1373" t="s">
        <v>186</v>
      </c>
      <c r="B35" s="1373"/>
      <c r="C35" s="1373"/>
      <c r="D35" s="1373"/>
      <c r="E35" s="714">
        <v>23</v>
      </c>
      <c r="F35" s="261">
        <f>INDEX(규모전세지수!$330:$370,MATCH($E35,규모전세지수!$D$330:$D$370,FALSE),MATCH(F$10,규모전세지수!$1:$1,FALSE))</f>
        <v>100.40255103954998</v>
      </c>
      <c r="G35" s="760">
        <f>INDEX(규모전세지수!$330:$370,MATCH($E35,규모전세지수!$D$330:$D$370,FALSE),MATCH(G$10,규모전세지수!$1:$1,FALSE))</f>
        <v>100.58350235943951</v>
      </c>
      <c r="H35" s="761">
        <f>INDEX(규모전세지수!$330:$370,MATCH($E35,규모전세지수!$D$330:$D$370,FALSE),MATCH(H$10,규모전세지수!$1:$1,FALSE))</f>
        <v>100.28546867097153</v>
      </c>
      <c r="I35" s="261">
        <f>INDEX(규모전세지수!$371:$411,MATCH($E35,규모전세지수!$D$371:$D$411,FALSE),MATCH(I$10,규모전세지수!$1:$1,FALSE))</f>
        <v>100.16778410844138</v>
      </c>
      <c r="J35" s="760">
        <f>INDEX(규모전세지수!$371:$411,MATCH($E35,규모전세지수!$D$371:$D$411,FALSE),MATCH(J$10,규모전세지수!$1:$1,FALSE))</f>
        <v>100.18280110487684</v>
      </c>
      <c r="K35" s="761">
        <f>INDEX(규모전세지수!$371:$411,MATCH($E35,규모전세지수!$D$371:$D$411,FALSE),MATCH(K$10,규모전세지수!$1:$1,FALSE))</f>
        <v>100.16179003014783</v>
      </c>
      <c r="L35" s="261">
        <f>INDEX(규모전세지수!$412:$452,MATCH($E35,규모전세지수!$D$412:$D$452,FALSE),MATCH(L$10,규모전세지수!$1:$1,FALSE))</f>
        <v>99.758861439571803</v>
      </c>
      <c r="M35" s="262">
        <f>INDEX(규모전세지수!$412:$452,MATCH($E35,규모전세지수!$D$412:$D$452,FALSE),MATCH(M$10,규모전세지수!$1:$1,FALSE))</f>
        <v>99.980285471992147</v>
      </c>
      <c r="N35" s="262">
        <f>INDEX(규모전세지수!$412:$452,MATCH($E35,규모전세지수!$D$412:$D$452,FALSE),MATCH(N$10,규모전세지수!$1:$1,FALSE))</f>
        <v>100.00476771876048</v>
      </c>
      <c r="O35" s="1171">
        <f t="shared" si="3"/>
        <v>-0.17990158986798122</v>
      </c>
      <c r="P35" s="267">
        <f t="shared" si="4"/>
        <v>0.1167490865128018</v>
      </c>
      <c r="Q35" s="1177">
        <f t="shared" si="5"/>
        <v>-1.4989595289660596E-2</v>
      </c>
      <c r="R35" s="267">
        <f t="shared" si="6"/>
        <v>5.9843961372374466E-3</v>
      </c>
      <c r="S35" s="1177">
        <f t="shared" si="7"/>
        <v>-0.22146769373084796</v>
      </c>
      <c r="T35" s="267">
        <f t="shared" si="8"/>
        <v>-0.24589455562781248</v>
      </c>
      <c r="U35" s="1418" t="s">
        <v>286</v>
      </c>
      <c r="V35" s="1400"/>
      <c r="W35" s="1400"/>
      <c r="X35" s="1400"/>
    </row>
    <row r="36" spans="1:24" s="310" customFormat="1" ht="11.25" customHeight="1">
      <c r="A36" s="630"/>
      <c r="B36" s="1471" t="s">
        <v>1390</v>
      </c>
      <c r="C36" s="1472"/>
      <c r="D36" s="1472"/>
      <c r="E36" s="720">
        <v>24</v>
      </c>
      <c r="F36" s="277">
        <f>INDEX(규모전세지수!$330:$370,MATCH($E36,규모전세지수!$D$330:$D$370,FALSE),MATCH(F$10,규모전세지수!$1:$1,FALSE))</f>
        <v>100.52457772755288</v>
      </c>
      <c r="G36" s="766">
        <f>INDEX(규모전세지수!$330:$370,MATCH($E36,규모전세지수!$D$330:$D$370,FALSE),MATCH(G$10,규모전세지수!$1:$1,FALSE))</f>
        <v>100.55592981779891</v>
      </c>
      <c r="H36" s="767">
        <f>INDEX(규모전세지수!$330:$370,MATCH($E36,규모전세지수!$D$330:$D$370,FALSE),MATCH(H$10,규모전세지수!$1:$1,FALSE))</f>
        <v>100.37705845377506</v>
      </c>
      <c r="I36" s="277">
        <f>INDEX(규모전세지수!$371:$411,MATCH($E36,규모전세지수!$D$371:$D$411,FALSE),MATCH(I$10,규모전세지수!$1:$1,FALSE))</f>
        <v>100.26936657466419</v>
      </c>
      <c r="J36" s="766">
        <f>INDEX(규모전세지수!$371:$411,MATCH($E36,규모전세지수!$D$371:$D$411,FALSE),MATCH(J$10,규모전세지수!$1:$1,FALSE))</f>
        <v>100.22489528396252</v>
      </c>
      <c r="K36" s="767">
        <f>INDEX(규모전세지수!$371:$411,MATCH($E36,규모전세지수!$D$371:$D$411,FALSE),MATCH(K$10,규모전세지수!$1:$1,FALSE))</f>
        <v>100.26561445992968</v>
      </c>
      <c r="L36" s="277">
        <f>INDEX(규모전세지수!$412:$452,MATCH($E36,규모전세지수!$D$412:$D$452,FALSE),MATCH(L$10,규모전세지수!$1:$1,FALSE))</f>
        <v>100.01987288732185</v>
      </c>
      <c r="M36" s="255">
        <f>INDEX(규모전세지수!$412:$452,MATCH($E36,규모전세지수!$D$412:$D$452,FALSE),MATCH(M$10,규모전세지수!$1:$1,FALSE))</f>
        <v>100.01987288732185</v>
      </c>
      <c r="N36" s="255">
        <f>INDEX(규모전세지수!$412:$452,MATCH($E36,규모전세지수!$D$412:$D$452,FALSE),MATCH(N$10,규모전세지수!$1:$1,FALSE))</f>
        <v>100</v>
      </c>
      <c r="O36" s="1175">
        <f t="shared" si="3"/>
        <v>-3.1178758232197623E-2</v>
      </c>
      <c r="P36" s="289">
        <f t="shared" si="4"/>
        <v>0.14696512933356498</v>
      </c>
      <c r="Q36" s="1178">
        <f t="shared" si="5"/>
        <v>4.4371501287843174E-2</v>
      </c>
      <c r="R36" s="289">
        <f t="shared" si="6"/>
        <v>3.7421749766508583E-3</v>
      </c>
      <c r="S36" s="1178">
        <f t="shared" si="7"/>
        <v>0</v>
      </c>
      <c r="T36" s="289">
        <f t="shared" si="8"/>
        <v>1.987288732185899E-2</v>
      </c>
      <c r="U36" s="1433" t="s">
        <v>1393</v>
      </c>
      <c r="V36" s="1434"/>
      <c r="W36" s="1435"/>
      <c r="X36" s="639"/>
    </row>
    <row r="37" spans="1:24" s="310" customFormat="1" ht="11.25" customHeight="1">
      <c r="A37" s="630"/>
      <c r="B37" s="1473" t="s">
        <v>1391</v>
      </c>
      <c r="C37" s="1454"/>
      <c r="D37" s="1454"/>
      <c r="E37" s="714">
        <v>25</v>
      </c>
      <c r="F37" s="277">
        <f>INDEX(규모전세지수!$330:$370,MATCH($E37,규모전세지수!$D$330:$D$370,FALSE),MATCH(F$10,규모전세지수!$1:$1,FALSE))</f>
        <v>100.73009834365787</v>
      </c>
      <c r="G37" s="766">
        <f>INDEX(규모전세지수!$330:$370,MATCH($E37,규모전세지수!$D$330:$D$370,FALSE),MATCH(G$10,규모전세지수!$1:$1,FALSE))</f>
        <v>101.08403345656139</v>
      </c>
      <c r="H37" s="767">
        <f>INDEX(규모전세지수!$330:$370,MATCH($E37,규모전세지수!$D$330:$D$370,FALSE),MATCH(H$10,규모전세지수!$1:$1,FALSE))</f>
        <v>100.269189230574</v>
      </c>
      <c r="I37" s="277">
        <f>INDEX(규모전세지수!$371:$411,MATCH($E37,규모전세지수!$D$371:$D$411,FALSE),MATCH(I$10,규모전세지수!$1:$1,FALSE))</f>
        <v>100.53881864364675</v>
      </c>
      <c r="J37" s="766">
        <f>INDEX(규모전세지수!$371:$411,MATCH($E37,규모전세지수!$D$371:$D$411,FALSE),MATCH(J$10,규모전세지수!$1:$1,FALSE))</f>
        <v>100.27409997649724</v>
      </c>
      <c r="K37" s="767">
        <f>INDEX(규모전세지수!$371:$411,MATCH($E37,규모전세지수!$D$371:$D$411,FALSE),MATCH(K$10,규모전세지수!$1:$1,FALSE))</f>
        <v>100.10913646836768</v>
      </c>
      <c r="L37" s="277">
        <f>INDEX(규모전세지수!$412:$452,MATCH($E37,규모전세지수!$D$412:$D$452,FALSE),MATCH(L$10,규모전세지수!$1:$1,FALSE))</f>
        <v>100.32026029696087</v>
      </c>
      <c r="M37" s="255">
        <f>INDEX(규모전세지수!$412:$452,MATCH($E37,규모전세지수!$D$412:$D$452,FALSE),MATCH(M$10,규모전세지수!$1:$1,FALSE))</f>
        <v>100.7106233020896</v>
      </c>
      <c r="N37" s="255">
        <f>INDEX(규모전세지수!$412:$452,MATCH($E37,규모전세지수!$D$412:$D$452,FALSE),MATCH(N$10,규모전세지수!$1:$1,FALSE))</f>
        <v>100.52362248196007</v>
      </c>
      <c r="O37" s="1172">
        <f t="shared" si="3"/>
        <v>-0.35013948375497428</v>
      </c>
      <c r="P37" s="260">
        <f t="shared" si="4"/>
        <v>0.45967172630068109</v>
      </c>
      <c r="Q37" s="1180">
        <f t="shared" si="5"/>
        <v>0.26399505676097945</v>
      </c>
      <c r="R37" s="260">
        <f t="shared" si="6"/>
        <v>0.42921374655433553</v>
      </c>
      <c r="S37" s="1180">
        <f t="shared" si="7"/>
        <v>-0.38760856832135149</v>
      </c>
      <c r="T37" s="260">
        <f t="shared" si="8"/>
        <v>-0.20230288162934595</v>
      </c>
      <c r="U37" s="1436" t="s">
        <v>1394</v>
      </c>
      <c r="V37" s="1437"/>
      <c r="W37" s="1438"/>
      <c r="X37" s="639"/>
    </row>
    <row r="38" spans="1:24" s="310" customFormat="1" ht="11.25" customHeight="1">
      <c r="A38" s="630"/>
      <c r="B38" s="1470" t="s">
        <v>187</v>
      </c>
      <c r="C38" s="1456"/>
      <c r="D38" s="1456"/>
      <c r="E38" s="720">
        <v>26</v>
      </c>
      <c r="F38" s="277">
        <f>INDEX(규모전세지수!$330:$370,MATCH($E38,규모전세지수!$D$330:$D$370,FALSE),MATCH(F$10,규모전세지수!$1:$1,FALSE))</f>
        <v>99.524425923337503</v>
      </c>
      <c r="G38" s="766">
        <f>INDEX(규모전세지수!$330:$370,MATCH($E38,규모전세지수!$D$330:$D$370,FALSE),MATCH(G$10,규모전세지수!$1:$1,FALSE))</f>
        <v>100.14974245082283</v>
      </c>
      <c r="H38" s="767">
        <f>INDEX(규모전세지수!$330:$370,MATCH($E38,규모전세지수!$D$330:$D$370,FALSE),MATCH(H$10,규모전세지수!$1:$1,FALSE))</f>
        <v>99.91364008921056</v>
      </c>
      <c r="I38" s="277">
        <f>INDEX(규모전세지수!$371:$411,MATCH($E38,규모전세지수!$D$371:$D$411,FALSE),MATCH(I$10,규모전세지수!$1:$1,FALSE))</f>
        <v>99.523461076862318</v>
      </c>
      <c r="J38" s="766">
        <f>INDEX(규모전세지수!$371:$411,MATCH($E38,규모전세지수!$D$371:$D$411,FALSE),MATCH(J$10,규모전세지수!$1:$1,FALSE))</f>
        <v>99.991899247190062</v>
      </c>
      <c r="K38" s="767">
        <f>INDEX(규모전세지수!$371:$411,MATCH($E38,규모전세지수!$D$371:$D$411,FALSE),MATCH(K$10,규모전세지수!$1:$1,FALSE))</f>
        <v>100.03351776058018</v>
      </c>
      <c r="L38" s="277">
        <f>INDEX(규모전세지수!$412:$452,MATCH($E38,규모전세지수!$D$412:$D$452,FALSE),MATCH(L$10,규모전세지수!$1:$1,FALSE))</f>
        <v>98.715636032158443</v>
      </c>
      <c r="M38" s="255">
        <f>INDEX(규모전세지수!$412:$452,MATCH($E38,규모전세지수!$D$412:$D$452,FALSE),MATCH(M$10,규모전세지수!$1:$1,FALSE))</f>
        <v>98.954368850698586</v>
      </c>
      <c r="N38" s="255">
        <f>INDEX(규모전세지수!$412:$452,MATCH($E38,규모전세지수!$D$412:$D$452,FALSE),MATCH(N$10,규모전세지수!$1:$1,FALSE))</f>
        <v>99.310322882825901</v>
      </c>
      <c r="O38" s="1174">
        <f t="shared" si="3"/>
        <v>-0.62438156323005867</v>
      </c>
      <c r="P38" s="284">
        <f t="shared" si="4"/>
        <v>-0.38955058140763832</v>
      </c>
      <c r="Q38" s="1181">
        <f t="shared" si="5"/>
        <v>-0.4684761204202359</v>
      </c>
      <c r="R38" s="284">
        <f t="shared" si="6"/>
        <v>-0.50988578142241447</v>
      </c>
      <c r="S38" s="1181">
        <f t="shared" si="7"/>
        <v>-0.24125546078752613</v>
      </c>
      <c r="T38" s="284">
        <f t="shared" si="8"/>
        <v>-0.59881675278522506</v>
      </c>
      <c r="U38" s="1425" t="s">
        <v>306</v>
      </c>
      <c r="V38" s="1439"/>
      <c r="W38" s="1440"/>
      <c r="X38" s="639"/>
    </row>
    <row r="39" spans="1:24" s="310" customFormat="1" ht="12.6" customHeight="1">
      <c r="A39" s="1476" t="s">
        <v>790</v>
      </c>
      <c r="B39" s="1476"/>
      <c r="C39" s="1476"/>
      <c r="D39" s="1476"/>
      <c r="E39" s="714">
        <v>27</v>
      </c>
      <c r="F39" s="261">
        <f>INDEX(규모전세지수!$330:$370,MATCH($E39,규모전세지수!$D$330:$D$370,FALSE),MATCH(F$10,규모전세지수!$1:$1,FALSE))</f>
        <v>97.585686522073431</v>
      </c>
      <c r="G39" s="760">
        <f>INDEX(규모전세지수!$330:$370,MATCH($E39,규모전세지수!$D$330:$D$370,FALSE),MATCH(G$10,규모전세지수!$1:$1,FALSE))</f>
        <v>98.060255037060244</v>
      </c>
      <c r="H39" s="761">
        <f>INDEX(규모전세지수!$330:$370,MATCH($E39,규모전세지수!$D$330:$D$370,FALSE),MATCH(H$10,규모전세지수!$1:$1,FALSE))</f>
        <v>99.514363331606162</v>
      </c>
      <c r="I39" s="261">
        <f>INDEX(규모전세지수!$371:$411,MATCH($E39,규모전세지수!$D$371:$D$411,FALSE),MATCH(I$10,규모전세지수!$1:$1,FALSE))</f>
        <v>97.772635310624949</v>
      </c>
      <c r="J39" s="760">
        <f>INDEX(규모전세지수!$371:$411,MATCH($E39,규모전세지수!$D$371:$D$411,FALSE),MATCH(J$10,규모전세지수!$1:$1,FALSE))</f>
        <v>97.97433242675298</v>
      </c>
      <c r="K39" s="761">
        <f>INDEX(규모전세지수!$371:$411,MATCH($E39,규모전세지수!$D$371:$D$411,FALSE),MATCH(K$10,규모전세지수!$1:$1,FALSE))</f>
        <v>99.305533345373604</v>
      </c>
      <c r="L39" s="261">
        <f>INDEX(규모전세지수!$412:$452,MATCH($E39,규모전세지수!$D$412:$D$452,FALSE),MATCH(L$10,규모전세지수!$1:$1,FALSE))</f>
        <v>98.784706032569787</v>
      </c>
      <c r="M39" s="262">
        <f>INDEX(규모전세지수!$412:$452,MATCH($E39,규모전세지수!$D$412:$D$452,FALSE),MATCH(M$10,규모전세지수!$1:$1,FALSE))</f>
        <v>98.837067821014728</v>
      </c>
      <c r="N39" s="760">
        <f>INDEX(규모전세지수!$412:$452,MATCH($E39,규모전세지수!$D$412:$D$452,FALSE),MATCH(N$10,규모전세지수!$1:$1,FALSE))</f>
        <v>99.778103855112434</v>
      </c>
      <c r="O39" s="1171">
        <f t="shared" si="3"/>
        <v>-0.48395602765611834</v>
      </c>
      <c r="P39" s="267">
        <f t="shared" si="4"/>
        <v>-1.9380888797991047</v>
      </c>
      <c r="Q39" s="1177">
        <f t="shared" si="5"/>
        <v>-0.2058673033356162</v>
      </c>
      <c r="R39" s="267">
        <f t="shared" si="6"/>
        <v>-1.5436179466630562</v>
      </c>
      <c r="S39" s="1177">
        <f t="shared" si="7"/>
        <v>-5.2977885321081608E-2</v>
      </c>
      <c r="T39" s="267">
        <f t="shared" si="8"/>
        <v>-0.99560703617415092</v>
      </c>
      <c r="U39" s="1374" t="s">
        <v>278</v>
      </c>
      <c r="V39" s="1375"/>
      <c r="W39" s="1375"/>
      <c r="X39" s="1375"/>
    </row>
    <row r="40" spans="1:24" s="310" customFormat="1" ht="12.6" customHeight="1">
      <c r="A40" s="1476" t="s">
        <v>789</v>
      </c>
      <c r="B40" s="1476"/>
      <c r="C40" s="1476"/>
      <c r="D40" s="1476"/>
      <c r="E40" s="720">
        <v>28</v>
      </c>
      <c r="F40" s="261">
        <f>INDEX(규모전세지수!$330:$370,MATCH($E40,규모전세지수!$D$330:$D$370,FALSE),MATCH(F$10,규모전세지수!$1:$1,FALSE))</f>
        <v>99.951539946524008</v>
      </c>
      <c r="G40" s="760">
        <f>INDEX(규모전세지수!$330:$370,MATCH($E40,규모전세지수!$D$330:$D$370,FALSE),MATCH(G$10,규모전세지수!$1:$1,FALSE))</f>
        <v>99.951539946524008</v>
      </c>
      <c r="H40" s="761">
        <f>INDEX(규모전세지수!$330:$370,MATCH($E40,규모전세지수!$D$330:$D$370,FALSE),MATCH(H$10,규모전세지수!$1:$1,FALSE))</f>
        <v>100</v>
      </c>
      <c r="I40" s="261">
        <f>INDEX(규모전세지수!$371:$411,MATCH($E40,규모전세지수!$D$371:$D$411,FALSE),MATCH(I$10,규모전세지수!$1:$1,FALSE))</f>
        <v>99.960373695882197</v>
      </c>
      <c r="J40" s="760">
        <f>INDEX(규모전세지수!$371:$411,MATCH($E40,규모전세지수!$D$371:$D$411,FALSE),MATCH(J$10,규모전세지수!$1:$1,FALSE))</f>
        <v>100.09644578215978</v>
      </c>
      <c r="K40" s="761">
        <f>INDEX(규모전세지수!$371:$411,MATCH($E40,규모전세지수!$D$371:$D$411,FALSE),MATCH(K$10,규모전세지수!$1:$1,FALSE))</f>
        <v>100.03043232020833</v>
      </c>
      <c r="L40" s="261">
        <f>INDEX(규모전세지수!$412:$452,MATCH($E40,규모전세지수!$D$412:$D$452,FALSE),MATCH(L$10,규모전세지수!$1:$1,FALSE))</f>
        <v>99.65804942963571</v>
      </c>
      <c r="M40" s="262">
        <f>INDEX(규모전세지수!$412:$452,MATCH($E40,규모전세지수!$D$412:$D$452,FALSE),MATCH(M$10,규모전세지수!$1:$1,FALSE))</f>
        <v>99.65804942963571</v>
      </c>
      <c r="N40" s="760">
        <f>INDEX(규모전세지수!$412:$452,MATCH($E40,규모전세지수!$D$412:$D$452,FALSE),MATCH(N$10,규모전세지수!$1:$1,FALSE))</f>
        <v>100</v>
      </c>
      <c r="O40" s="1171">
        <f t="shared" si="3"/>
        <v>0</v>
      </c>
      <c r="P40" s="267">
        <f t="shared" si="4"/>
        <v>-4.8460053475996023E-2</v>
      </c>
      <c r="Q40" s="1177">
        <f t="shared" si="5"/>
        <v>-0.13594097693909735</v>
      </c>
      <c r="R40" s="267">
        <f t="shared" si="6"/>
        <v>-7.0037310347581538E-2</v>
      </c>
      <c r="S40" s="1177">
        <f t="shared" si="7"/>
        <v>0</v>
      </c>
      <c r="T40" s="267">
        <f t="shared" si="8"/>
        <v>-0.34195057036429111</v>
      </c>
      <c r="U40" s="1374" t="s">
        <v>277</v>
      </c>
      <c r="V40" s="1375"/>
      <c r="W40" s="1375"/>
      <c r="X40" s="1375"/>
    </row>
    <row r="41" spans="1:24" s="310" customFormat="1" ht="12.6" customHeight="1">
      <c r="A41" s="1476" t="s">
        <v>791</v>
      </c>
      <c r="B41" s="1476"/>
      <c r="C41" s="1476"/>
      <c r="D41" s="1476"/>
      <c r="E41" s="714">
        <v>29</v>
      </c>
      <c r="F41" s="261">
        <f>INDEX(규모전세지수!$330:$370,MATCH($E41,규모전세지수!$D$330:$D$370,FALSE),MATCH(F$10,규모전세지수!$1:$1,FALSE))</f>
        <v>101.43137449484124</v>
      </c>
      <c r="G41" s="760">
        <f>INDEX(규모전세지수!$330:$370,MATCH($E41,규모전세지수!$D$330:$D$370,FALSE),MATCH(G$10,규모전세지수!$1:$1,FALSE))</f>
        <v>101.33370237561073</v>
      </c>
      <c r="H41" s="761">
        <f>INDEX(규모전세지수!$330:$370,MATCH($E41,규모전세지수!$D$330:$D$370,FALSE),MATCH(H$10,규모전세지수!$1:$1,FALSE))</f>
        <v>100.24386159115606</v>
      </c>
      <c r="I41" s="261">
        <f>INDEX(규모전세지수!$371:$411,MATCH($E41,규모전세지수!$D$371:$D$411,FALSE),MATCH(I$10,규모전세지수!$1:$1,FALSE))</f>
        <v>100.81966389266806</v>
      </c>
      <c r="J41" s="760">
        <f>INDEX(규모전세지수!$371:$411,MATCH($E41,규모전세지수!$D$371:$D$411,FALSE),MATCH(J$10,규모전세지수!$1:$1,FALSE))</f>
        <v>100.77803821212754</v>
      </c>
      <c r="K41" s="761">
        <f>INDEX(규모전세지수!$371:$411,MATCH($E41,규모전세지수!$D$371:$D$411,FALSE),MATCH(K$10,규모전세지수!$1:$1,FALSE))</f>
        <v>100.2524763573692</v>
      </c>
      <c r="L41" s="261">
        <f>INDEX(규모전세지수!$412:$452,MATCH($E41,규모전세지수!$D$412:$D$452,FALSE),MATCH(L$10,규모전세지수!$1:$1,FALSE))</f>
        <v>101.20811712947915</v>
      </c>
      <c r="M41" s="262">
        <f>INDEX(규모전세지수!$412:$452,MATCH($E41,규모전세지수!$D$412:$D$452,FALSE),MATCH(M$10,규모전세지수!$1:$1,FALSE))</f>
        <v>101.20811712947915</v>
      </c>
      <c r="N41" s="760">
        <f>INDEX(규모전세지수!$412:$452,MATCH($E41,규모전세지수!$D$412:$D$452,FALSE),MATCH(N$10,규모전세지수!$1:$1,FALSE))</f>
        <v>101.14098155489384</v>
      </c>
      <c r="O41" s="1171">
        <f t="shared" si="3"/>
        <v>9.6386608739984503E-2</v>
      </c>
      <c r="P41" s="267">
        <f t="shared" si="4"/>
        <v>1.1846240606017799</v>
      </c>
      <c r="Q41" s="1177">
        <f t="shared" si="5"/>
        <v>4.1304317169688076E-2</v>
      </c>
      <c r="R41" s="267">
        <f t="shared" si="6"/>
        <v>0.56575912726286592</v>
      </c>
      <c r="S41" s="1177">
        <f t="shared" si="7"/>
        <v>0</v>
      </c>
      <c r="T41" s="267">
        <f t="shared" si="8"/>
        <v>6.6378211436357581E-2</v>
      </c>
      <c r="U41" s="1374" t="s">
        <v>280</v>
      </c>
      <c r="V41" s="1375"/>
      <c r="W41" s="1375"/>
      <c r="X41" s="1375"/>
    </row>
    <row r="42" spans="1:24" s="310" customFormat="1" ht="12.6" customHeight="1">
      <c r="A42" s="1476" t="s">
        <v>792</v>
      </c>
      <c r="B42" s="1476"/>
      <c r="C42" s="1476"/>
      <c r="D42" s="1476"/>
      <c r="E42" s="720">
        <v>30</v>
      </c>
      <c r="F42" s="261">
        <f>INDEX(규모전세지수!$330:$370,MATCH($E42,규모전세지수!$D$330:$D$370,FALSE),MATCH(F$10,규모전세지수!$1:$1,FALSE))</f>
        <v>100.87692742775054</v>
      </c>
      <c r="G42" s="760">
        <f>INDEX(규모전세지수!$330:$370,MATCH($E42,규모전세지수!$D$330:$D$370,FALSE),MATCH(G$10,규모전세지수!$1:$1,FALSE))</f>
        <v>100.87692742775054</v>
      </c>
      <c r="H42" s="761">
        <f>INDEX(규모전세지수!$330:$370,MATCH($E42,규모전세지수!$D$330:$D$370,FALSE),MATCH(H$10,규모전세지수!$1:$1,FALSE))</f>
        <v>100</v>
      </c>
      <c r="I42" s="261">
        <f>INDEX(규모전세지수!$371:$411,MATCH($E42,규모전세지수!$D$371:$D$411,FALSE),MATCH(I$10,규모전세지수!$1:$1,FALSE))</f>
        <v>100.51046624953281</v>
      </c>
      <c r="J42" s="760">
        <f>INDEX(규모전세지수!$371:$411,MATCH($E42,규모전세지수!$D$371:$D$411,FALSE),MATCH(J$10,규모전세지수!$1:$1,FALSE))</f>
        <v>100.48643460287323</v>
      </c>
      <c r="K42" s="761">
        <f>INDEX(규모전세지수!$371:$411,MATCH($E42,규모전세지수!$D$371:$D$411,FALSE),MATCH(K$10,규모전세지수!$1:$1,FALSE))</f>
        <v>100.00379290769995</v>
      </c>
      <c r="L42" s="261">
        <f>INDEX(규모전세지수!$412:$452,MATCH($E42,규모전세지수!$D$412:$D$452,FALSE),MATCH(L$10,규모전세지수!$1:$1,FALSE))</f>
        <v>100.12176337282999</v>
      </c>
      <c r="M42" s="262">
        <f>INDEX(규모전세지수!$412:$452,MATCH($E42,규모전세지수!$D$412:$D$452,FALSE),MATCH(M$10,규모전세지수!$1:$1,FALSE))</f>
        <v>100.12176337282999</v>
      </c>
      <c r="N42" s="760">
        <f>INDEX(규모전세지수!$412:$452,MATCH($E42,규모전세지수!$D$412:$D$452,FALSE),MATCH(N$10,규모전세지수!$1:$1,FALSE))</f>
        <v>100.06466257952312</v>
      </c>
      <c r="O42" s="1171">
        <f t="shared" si="3"/>
        <v>0</v>
      </c>
      <c r="P42" s="267">
        <f t="shared" si="4"/>
        <v>0.87692742775054011</v>
      </c>
      <c r="Q42" s="1177">
        <f t="shared" si="5"/>
        <v>2.3915314295464007E-2</v>
      </c>
      <c r="R42" s="267">
        <f t="shared" si="6"/>
        <v>0.50665412490955575</v>
      </c>
      <c r="S42" s="1177">
        <f t="shared" si="7"/>
        <v>0</v>
      </c>
      <c r="T42" s="267">
        <f t="shared" si="8"/>
        <v>5.7063894320830144E-2</v>
      </c>
      <c r="U42" s="1374" t="s">
        <v>279</v>
      </c>
      <c r="V42" s="1375"/>
      <c r="W42" s="1375"/>
      <c r="X42" s="1375"/>
    </row>
    <row r="43" spans="1:24" s="310" customFormat="1" ht="12.6" customHeight="1">
      <c r="A43" s="1476" t="s">
        <v>1379</v>
      </c>
      <c r="B43" s="1476"/>
      <c r="C43" s="1476"/>
      <c r="D43" s="1476"/>
      <c r="E43" s="714">
        <v>31</v>
      </c>
      <c r="F43" s="261">
        <f>INDEX(규모전세지수!$330:$370,MATCH($E43,규모전세지수!$D$330:$D$370,FALSE),MATCH(F$10,규모전세지수!$1:$1,FALSE))</f>
        <v>106.18374854883392</v>
      </c>
      <c r="G43" s="760">
        <f>INDEX(규모전세지수!$330:$370,MATCH($E43,규모전세지수!$D$330:$D$370,FALSE),MATCH(G$10,규모전세지수!$1:$1,FALSE))</f>
        <v>106.18374854883392</v>
      </c>
      <c r="H43" s="761">
        <f>INDEX(규모전세지수!$330:$370,MATCH($E43,규모전세지수!$D$330:$D$370,FALSE),MATCH(H$10,규모전세지수!$1:$1,FALSE))</f>
        <v>100</v>
      </c>
      <c r="I43" s="261">
        <f>INDEX(규모전세지수!$371:$411,MATCH($E43,규모전세지수!$D$371:$D$411,FALSE),MATCH(I$10,규모전세지수!$1:$1,FALSE))</f>
        <v>102.79176889365476</v>
      </c>
      <c r="J43" s="760">
        <f>INDEX(규모전세지수!$371:$411,MATCH($E43,규모전세지수!$D$371:$D$411,FALSE),MATCH(J$10,규모전세지수!$1:$1,FALSE))</f>
        <v>102.54810805651395</v>
      </c>
      <c r="K43" s="761">
        <f>INDEX(규모전세지수!$371:$411,MATCH($E43,규모전세지수!$D$371:$D$411,FALSE),MATCH(K$10,규모전세지수!$1:$1,FALSE))</f>
        <v>100</v>
      </c>
      <c r="L43" s="261">
        <f>INDEX(규모전세지수!$412:$452,MATCH($E43,규모전세지수!$D$412:$D$452,FALSE),MATCH(L$10,규모전세지수!$1:$1,FALSE))</f>
        <v>103.29970294373618</v>
      </c>
      <c r="M43" s="262">
        <f>INDEX(규모전세지수!$412:$452,MATCH($E43,규모전세지수!$D$412:$D$452,FALSE),MATCH(M$10,규모전세지수!$1:$1,FALSE))</f>
        <v>103.26149331023376</v>
      </c>
      <c r="N43" s="760">
        <f>INDEX(규모전세지수!$412:$452,MATCH($E43,규모전세지수!$D$412:$D$452,FALSE),MATCH(N$10,규모전세지수!$1:$1,FALSE))</f>
        <v>100</v>
      </c>
      <c r="O43" s="1171">
        <f t="shared" si="3"/>
        <v>0</v>
      </c>
      <c r="P43" s="267">
        <f t="shared" si="4"/>
        <v>6.1837485488339228</v>
      </c>
      <c r="Q43" s="1177">
        <f t="shared" si="5"/>
        <v>0.23760637008196639</v>
      </c>
      <c r="R43" s="267">
        <f t="shared" si="6"/>
        <v>2.7917688936547558</v>
      </c>
      <c r="S43" s="1177">
        <f t="shared" si="7"/>
        <v>3.7002789982532036E-2</v>
      </c>
      <c r="T43" s="267">
        <f t="shared" si="8"/>
        <v>3.2997029437361824</v>
      </c>
      <c r="U43" s="1374" t="s">
        <v>1376</v>
      </c>
      <c r="V43" s="1375"/>
      <c r="W43" s="1375"/>
      <c r="X43" s="1375"/>
    </row>
    <row r="44" spans="1:24" s="310" customFormat="1" ht="12.6" customHeight="1">
      <c r="A44" s="1474" t="s">
        <v>793</v>
      </c>
      <c r="B44" s="1474"/>
      <c r="C44" s="1474"/>
      <c r="D44" s="1474"/>
      <c r="E44" s="720">
        <v>32</v>
      </c>
      <c r="F44" s="261">
        <f>INDEX(규모전세지수!$330:$370,MATCH($E44,규모전세지수!$D$330:$D$370,FALSE),MATCH(F$10,규모전세지수!$1:$1,FALSE))</f>
        <v>100.05497775504102</v>
      </c>
      <c r="G44" s="760">
        <f>INDEX(규모전세지수!$330:$370,MATCH($E44,규모전세지수!$D$330:$D$370,FALSE),MATCH(G$10,규모전세지수!$1:$1,FALSE))</f>
        <v>100.01217137324025</v>
      </c>
      <c r="H44" s="761">
        <f>INDEX(규모전세지수!$330:$370,MATCH($E44,규모전세지수!$D$330:$D$370,FALSE),MATCH(H$10,규모전세지수!$1:$1,FALSE))</f>
        <v>100.18373214025928</v>
      </c>
      <c r="I44" s="261">
        <f>INDEX(규모전세지수!$371:$411,MATCH($E44,규모전세지수!$D$371:$D$411,FALSE),MATCH(I$10,규모전세지수!$1:$1,FALSE))</f>
        <v>100.98400280066811</v>
      </c>
      <c r="J44" s="760">
        <f>INDEX(규모전세지수!$371:$411,MATCH($E44,규모전세지수!$D$371:$D$411,FALSE),MATCH(J$10,규모전세지수!$1:$1,FALSE))</f>
        <v>100.88959470646668</v>
      </c>
      <c r="K44" s="761">
        <f>INDEX(규모전세지수!$371:$411,MATCH($E44,규모전세지수!$D$371:$D$411,FALSE),MATCH(K$10,규모전세지수!$1:$1,FALSE))</f>
        <v>100.48973052256149</v>
      </c>
      <c r="L44" s="261">
        <f>INDEX(규모전세지수!$412:$452,MATCH($E44,규모전세지수!$D$412:$D$452,FALSE),MATCH(L$10,규모전세지수!$1:$1,FALSE))</f>
        <v>100.05400109556939</v>
      </c>
      <c r="M44" s="262">
        <f>INDEX(규모전세지수!$412:$452,MATCH($E44,규모전세지수!$D$412:$D$452,FALSE),MATCH(M$10,규모전세지수!$1:$1,FALSE))</f>
        <v>99.926778449554661</v>
      </c>
      <c r="N44" s="760">
        <f>INDEX(규모전세지수!$412:$452,MATCH($E44,규모전세지수!$D$412:$D$452,FALSE),MATCH(N$10,규모전세지수!$1:$1,FALSE))</f>
        <v>100.26805898368268</v>
      </c>
      <c r="O44" s="1171">
        <f t="shared" si="3"/>
        <v>4.2801172310347191E-2</v>
      </c>
      <c r="P44" s="267">
        <f t="shared" si="4"/>
        <v>-0.12851825587610888</v>
      </c>
      <c r="Q44" s="1177">
        <f t="shared" si="5"/>
        <v>9.357565017096281E-2</v>
      </c>
      <c r="R44" s="267">
        <f t="shared" si="6"/>
        <v>0.49186347255221197</v>
      </c>
      <c r="S44" s="1177">
        <f t="shared" si="7"/>
        <v>0.12731586866772115</v>
      </c>
      <c r="T44" s="267">
        <f t="shared" si="8"/>
        <v>-0.21348562072805999</v>
      </c>
      <c r="U44" s="1422" t="s">
        <v>281</v>
      </c>
      <c r="V44" s="1421"/>
      <c r="W44" s="1421"/>
      <c r="X44" s="1421"/>
    </row>
    <row r="45" spans="1:24" s="310" customFormat="1" ht="12.6" customHeight="1">
      <c r="A45" s="1474" t="s">
        <v>794</v>
      </c>
      <c r="B45" s="1474"/>
      <c r="C45" s="1474"/>
      <c r="D45" s="1474"/>
      <c r="E45" s="714">
        <v>33</v>
      </c>
      <c r="F45" s="261">
        <f>INDEX(규모전세지수!$330:$370,MATCH($E45,규모전세지수!$D$330:$D$370,FALSE),MATCH(F$10,규모전세지수!$1:$1,FALSE))</f>
        <v>102.63459713074963</v>
      </c>
      <c r="G45" s="760">
        <f>INDEX(규모전세지수!$330:$370,MATCH($E45,규모전세지수!$D$330:$D$370,FALSE),MATCH(G$10,규모전세지수!$1:$1,FALSE))</f>
        <v>102.6826950349689</v>
      </c>
      <c r="H45" s="761">
        <f>INDEX(규모전세지수!$330:$370,MATCH($E45,규모전세지수!$D$330:$D$370,FALSE),MATCH(H$10,규모전세지수!$1:$1,FALSE))</f>
        <v>101.5152747450158</v>
      </c>
      <c r="I45" s="261">
        <f>INDEX(규모전세지수!$371:$411,MATCH($E45,규모전세지수!$D$371:$D$411,FALSE),MATCH(I$10,규모전세지수!$1:$1,FALSE))</f>
        <v>101.03153720185549</v>
      </c>
      <c r="J45" s="760">
        <f>INDEX(규모전세지수!$371:$411,MATCH($E45,규모전세지수!$D$371:$D$411,FALSE),MATCH(J$10,규모전세지수!$1:$1,FALSE))</f>
        <v>100.76163621793503</v>
      </c>
      <c r="K45" s="761">
        <f>INDEX(규모전세지수!$371:$411,MATCH($E45,규모전세지수!$D$371:$D$411,FALSE),MATCH(K$10,규모전세지수!$1:$1,FALSE))</f>
        <v>100.33401600285418</v>
      </c>
      <c r="L45" s="261">
        <f>INDEX(규모전세지수!$412:$452,MATCH($E45,규모전세지수!$D$412:$D$452,FALSE),MATCH(L$10,규모전세지수!$1:$1,FALSE))</f>
        <v>100.81806014334715</v>
      </c>
      <c r="M45" s="262">
        <f>INDEX(규모전세지수!$412:$452,MATCH($E45,규모전세지수!$D$412:$D$452,FALSE),MATCH(M$10,규모전세지수!$1:$1,FALSE))</f>
        <v>100.65702030221256</v>
      </c>
      <c r="N45" s="760">
        <f>INDEX(규모전세지수!$412:$452,MATCH($E45,규모전세지수!$D$412:$D$452,FALSE),MATCH(N$10,규모전세지수!$1:$1,FALSE))</f>
        <v>100.1915525799018</v>
      </c>
      <c r="O45" s="1171">
        <f t="shared" si="3"/>
        <v>-4.684129512075863E-2</v>
      </c>
      <c r="P45" s="267">
        <f t="shared" si="4"/>
        <v>1.1026147429983535</v>
      </c>
      <c r="Q45" s="1177">
        <f t="shared" si="5"/>
        <v>0.26786085860761588</v>
      </c>
      <c r="R45" s="267">
        <f t="shared" si="6"/>
        <v>0.69519912267985706</v>
      </c>
      <c r="S45" s="1177">
        <f t="shared" si="7"/>
        <v>0.159988683005996</v>
      </c>
      <c r="T45" s="267">
        <f t="shared" si="8"/>
        <v>0.62530976645533975</v>
      </c>
      <c r="U45" s="1422" t="s">
        <v>282</v>
      </c>
      <c r="V45" s="1421"/>
      <c r="W45" s="1421"/>
      <c r="X45" s="1421"/>
    </row>
    <row r="46" spans="1:24" s="310" customFormat="1" ht="12.6" customHeight="1">
      <c r="A46" s="1474" t="s">
        <v>795</v>
      </c>
      <c r="B46" s="1474"/>
      <c r="C46" s="1474"/>
      <c r="D46" s="1474"/>
      <c r="E46" s="720">
        <v>34</v>
      </c>
      <c r="F46" s="261">
        <f>INDEX(규모전세지수!$330:$370,MATCH($E46,규모전세지수!$D$330:$D$370,FALSE),MATCH(F$10,규모전세지수!$1:$1,FALSE))</f>
        <v>101.21210300425612</v>
      </c>
      <c r="G46" s="760">
        <f>INDEX(규모전세지수!$330:$370,MATCH($E46,규모전세지수!$D$330:$D$370,FALSE),MATCH(G$10,규모전세지수!$1:$1,FALSE))</f>
        <v>101.07801523318368</v>
      </c>
      <c r="H46" s="761">
        <f>INDEX(규모전세지수!$330:$370,MATCH($E46,규모전세지수!$D$330:$D$370,FALSE),MATCH(H$10,규모전세지수!$1:$1,FALSE))</f>
        <v>100.4355179697056</v>
      </c>
      <c r="I46" s="261">
        <f>INDEX(규모전세지수!$371:$411,MATCH($E46,규모전세지수!$D$371:$D$411,FALSE),MATCH(I$10,규모전세지수!$1:$1,FALSE))</f>
        <v>100.82035189220065</v>
      </c>
      <c r="J46" s="760">
        <f>INDEX(규모전세지수!$371:$411,MATCH($E46,규모전세지수!$D$371:$D$411,FALSE),MATCH(J$10,규모전세지수!$1:$1,FALSE))</f>
        <v>100.81463971090849</v>
      </c>
      <c r="K46" s="761">
        <f>INDEX(규모전세지수!$371:$411,MATCH($E46,규모전세지수!$D$371:$D$411,FALSE),MATCH(K$10,규모전세지수!$1:$1,FALSE))</f>
        <v>100.31040345032498</v>
      </c>
      <c r="L46" s="261">
        <f>INDEX(규모전세지수!$412:$452,MATCH($E46,규모전세지수!$D$412:$D$452,FALSE),MATCH(L$10,규모전세지수!$1:$1,FALSE))</f>
        <v>100.7262502086276</v>
      </c>
      <c r="M46" s="262">
        <f>INDEX(규모전세지수!$412:$452,MATCH($E46,규모전세지수!$D$412:$D$452,FALSE),MATCH(M$10,규모전세지수!$1:$1,FALSE))</f>
        <v>100.76973263707261</v>
      </c>
      <c r="N46" s="760">
        <f>INDEX(규모전세지수!$412:$452,MATCH($E46,규모전세지수!$D$412:$D$452,FALSE),MATCH(N$10,규모전세지수!$1:$1,FALSE))</f>
        <v>100.45462300141419</v>
      </c>
      <c r="O46" s="1171">
        <f t="shared" si="3"/>
        <v>0.1326577008492924</v>
      </c>
      <c r="P46" s="267">
        <f t="shared" si="4"/>
        <v>0.77321753324830489</v>
      </c>
      <c r="Q46" s="1177">
        <f t="shared" si="5"/>
        <v>5.6660236137595632E-3</v>
      </c>
      <c r="R46" s="267">
        <f t="shared" si="6"/>
        <v>0.50837044248177587</v>
      </c>
      <c r="S46" s="1177">
        <f t="shared" si="7"/>
        <v>-4.3150286606008503E-2</v>
      </c>
      <c r="T46" s="267">
        <f t="shared" si="8"/>
        <v>0.27039791609151376</v>
      </c>
      <c r="U46" s="1422" t="s">
        <v>283</v>
      </c>
      <c r="V46" s="1421"/>
      <c r="W46" s="1421"/>
      <c r="X46" s="1421"/>
    </row>
    <row r="47" spans="1:24" s="310" customFormat="1" ht="12.6" customHeight="1">
      <c r="A47" s="1474" t="s">
        <v>796</v>
      </c>
      <c r="B47" s="1474"/>
      <c r="C47" s="1474"/>
      <c r="D47" s="1474"/>
      <c r="E47" s="714">
        <v>35</v>
      </c>
      <c r="F47" s="261">
        <f>INDEX(규모전세지수!$330:$370,MATCH($E47,규모전세지수!$D$330:$D$370,FALSE),MATCH(F$10,규모전세지수!$1:$1,FALSE))</f>
        <v>99.881873236532897</v>
      </c>
      <c r="G47" s="760">
        <f>INDEX(규모전세지수!$330:$370,MATCH($E47,규모전세지수!$D$330:$D$370,FALSE),MATCH(G$10,규모전세지수!$1:$1,FALSE))</f>
        <v>99.815392434501391</v>
      </c>
      <c r="H47" s="761">
        <f>INDEX(규모전세지수!$330:$370,MATCH($E47,규모전세지수!$D$330:$D$370,FALSE),MATCH(H$10,규모전세지수!$1:$1,FALSE))</f>
        <v>99.267982350366623</v>
      </c>
      <c r="I47" s="261">
        <f>INDEX(규모전세지수!$371:$411,MATCH($E47,규모전세지수!$D$371:$D$411,FALSE),MATCH(I$10,규모전세지수!$1:$1,FALSE))</f>
        <v>100.07257244749714</v>
      </c>
      <c r="J47" s="760">
        <f>INDEX(규모전세지수!$371:$411,MATCH($E47,규모전세지수!$D$371:$D$411,FALSE),MATCH(J$10,규모전세지수!$1:$1,FALSE))</f>
        <v>99.982135970174895</v>
      </c>
      <c r="K47" s="761">
        <f>INDEX(규모전세지수!$371:$411,MATCH($E47,규모전세지수!$D$371:$D$411,FALSE),MATCH(K$10,규모전세지수!$1:$1,FALSE))</f>
        <v>99.591268394383576</v>
      </c>
      <c r="L47" s="261">
        <f>INDEX(규모전세지수!$412:$452,MATCH($E47,규모전세지수!$D$412:$D$452,FALSE),MATCH(L$10,규모전세지수!$1:$1,FALSE))</f>
        <v>99.962740274104917</v>
      </c>
      <c r="M47" s="262">
        <f>INDEX(규모전세지수!$412:$452,MATCH($E47,규모전세지수!$D$412:$D$452,FALSE),MATCH(M$10,규모전세지수!$1:$1,FALSE))</f>
        <v>99.903351595794803</v>
      </c>
      <c r="N47" s="760">
        <f>INDEX(규모전세지수!$412:$452,MATCH($E47,규모전세지수!$D$412:$D$452,FALSE),MATCH(N$10,규모전세지수!$1:$1,FALSE))</f>
        <v>99.437454785764771</v>
      </c>
      <c r="O47" s="1171">
        <f t="shared" si="3"/>
        <v>6.6603757606964464E-2</v>
      </c>
      <c r="P47" s="267">
        <f t="shared" si="4"/>
        <v>0.61841781371112514</v>
      </c>
      <c r="Q47" s="1177">
        <f t="shared" si="5"/>
        <v>9.0452635808091486E-2</v>
      </c>
      <c r="R47" s="267">
        <f t="shared" si="6"/>
        <v>0.48327936863661325</v>
      </c>
      <c r="S47" s="1177">
        <f t="shared" si="7"/>
        <v>5.9446132048091016E-2</v>
      </c>
      <c r="T47" s="267">
        <f t="shared" si="8"/>
        <v>0.52825717379014758</v>
      </c>
      <c r="U47" s="1422" t="s">
        <v>287</v>
      </c>
      <c r="V47" s="1421"/>
      <c r="W47" s="1421"/>
      <c r="X47" s="1421"/>
    </row>
    <row r="48" spans="1:24" s="310" customFormat="1" ht="12.6" customHeight="1">
      <c r="A48" s="1474" t="s">
        <v>797</v>
      </c>
      <c r="B48" s="1474"/>
      <c r="C48" s="1474"/>
      <c r="D48" s="1474"/>
      <c r="E48" s="720">
        <v>36</v>
      </c>
      <c r="F48" s="261">
        <f>INDEX(규모전세지수!$330:$370,MATCH($E48,규모전세지수!$D$330:$D$370,FALSE),MATCH(F$10,규모전세지수!$1:$1,FALSE))</f>
        <v>99.505125309027903</v>
      </c>
      <c r="G48" s="760">
        <f>INDEX(규모전세지수!$330:$370,MATCH($E48,규모전세지수!$D$330:$D$370,FALSE),MATCH(G$10,규모전세지수!$1:$1,FALSE))</f>
        <v>99.598639058709423</v>
      </c>
      <c r="H48" s="761">
        <f>INDEX(규모전세지수!$330:$370,MATCH($E48,규모전세지수!$D$330:$D$370,FALSE),MATCH(H$10,규모전세지수!$1:$1,FALSE))</f>
        <v>99.689157372171806</v>
      </c>
      <c r="I48" s="261">
        <f>INDEX(규모전세지수!$371:$411,MATCH($E48,규모전세지수!$D$371:$D$411,FALSE),MATCH(I$10,규모전세지수!$1:$1,FALSE))</f>
        <v>99.718363000545551</v>
      </c>
      <c r="J48" s="760">
        <f>INDEX(규모전세지수!$371:$411,MATCH($E48,규모전세지수!$D$371:$D$411,FALSE),MATCH(J$10,규모전세지수!$1:$1,FALSE))</f>
        <v>99.915645287841258</v>
      </c>
      <c r="K48" s="761">
        <f>INDEX(규모전세지수!$371:$411,MATCH($E48,규모전세지수!$D$371:$D$411,FALSE),MATCH(K$10,규모전세지수!$1:$1,FALSE))</f>
        <v>100.05522499654373</v>
      </c>
      <c r="L48" s="261">
        <f>INDEX(규모전세지수!$412:$452,MATCH($E48,규모전세지수!$D$412:$D$452,FALSE),MATCH(L$10,규모전세지수!$1:$1,FALSE))</f>
        <v>99.661968105662012</v>
      </c>
      <c r="M48" s="262">
        <f>INDEX(규모전세지수!$412:$452,MATCH($E48,규모전세지수!$D$412:$D$452,FALSE),MATCH(M$10,규모전세지수!$1:$1,FALSE))</f>
        <v>99.720888375672729</v>
      </c>
      <c r="N48" s="760">
        <f>INDEX(규모전세지수!$412:$452,MATCH($E48,규모전세지수!$D$412:$D$452,FALSE),MATCH(N$10,규모전세지수!$1:$1,FALSE))</f>
        <v>100.03054989132767</v>
      </c>
      <c r="O48" s="1171">
        <f t="shared" si="3"/>
        <v>-9.3890589836675975E-2</v>
      </c>
      <c r="P48" s="267">
        <f t="shared" si="4"/>
        <v>-0.18460589696515095</v>
      </c>
      <c r="Q48" s="1177">
        <f t="shared" si="5"/>
        <v>-0.19744884470030977</v>
      </c>
      <c r="R48" s="267">
        <f t="shared" si="6"/>
        <v>-0.33667606665200855</v>
      </c>
      <c r="S48" s="1177">
        <f t="shared" si="7"/>
        <v>-5.9085183626472748E-2</v>
      </c>
      <c r="T48" s="267">
        <f t="shared" si="8"/>
        <v>-0.36846921871975802</v>
      </c>
      <c r="U48" s="1420" t="s">
        <v>288</v>
      </c>
      <c r="V48" s="1552"/>
      <c r="W48" s="1552"/>
      <c r="X48" s="1552"/>
    </row>
    <row r="49" spans="1:27" s="310" customFormat="1" ht="12.6" customHeight="1">
      <c r="A49" s="1475" t="s">
        <v>798</v>
      </c>
      <c r="B49" s="1475"/>
      <c r="C49" s="1475"/>
      <c r="D49" s="1475"/>
      <c r="E49" s="714">
        <v>37</v>
      </c>
      <c r="F49" s="261">
        <f>INDEX(규모전세지수!$330:$370,MATCH($E49,규모전세지수!$D$330:$D$370,FALSE),MATCH(F$10,규모전세지수!$1:$1,FALSE))</f>
        <v>100.76309832051396</v>
      </c>
      <c r="G49" s="760">
        <f>INDEX(규모전세지수!$330:$370,MATCH($E49,규모전세지수!$D$330:$D$370,FALSE),MATCH(G$10,규모전세지수!$1:$1,FALSE))</f>
        <v>100.76309832051396</v>
      </c>
      <c r="H49" s="761">
        <f>INDEX(규모전세지수!$330:$370,MATCH($E49,규모전세지수!$D$330:$D$370,FALSE),MATCH(H$10,규모전세지수!$1:$1,FALSE))</f>
        <v>100.07171590351449</v>
      </c>
      <c r="I49" s="261">
        <f>INDEX(규모전세지수!$371:$411,MATCH($E49,규모전세지수!$D$371:$D$411,FALSE),MATCH(I$10,규모전세지수!$1:$1,FALSE))</f>
        <v>100.76231691895829</v>
      </c>
      <c r="J49" s="760">
        <f>INDEX(규모전세지수!$371:$411,MATCH($E49,규모전세지수!$D$371:$D$411,FALSE),MATCH(J$10,규모전세지수!$1:$1,FALSE))</f>
        <v>100.68163536386356</v>
      </c>
      <c r="K49" s="761">
        <f>INDEX(규모전세지수!$371:$411,MATCH($E49,규모전세지수!$D$371:$D$411,FALSE),MATCH(K$10,규모전세지수!$1:$1,FALSE))</f>
        <v>100.14013195830174</v>
      </c>
      <c r="L49" s="778">
        <f>INDEX(규모전세지수!$412:$452,MATCH($E49,규모전세지수!$D$412:$D$452,FALSE),MATCH(L$10,규모전세지수!$1:$1,FALSE))</f>
        <v>100.96881676994805</v>
      </c>
      <c r="M49" s="779">
        <f>INDEX(규모전세지수!$412:$452,MATCH($E49,규모전세지수!$D$412:$D$452,FALSE),MATCH(M$10,규모전세지수!$1:$1,FALSE))</f>
        <v>100.9440807820787</v>
      </c>
      <c r="N49" s="780">
        <f>INDEX(규모전세지수!$412:$452,MATCH($E49,규모전세지수!$D$412:$D$452,FALSE),MATCH(N$10,규모전세지수!$1:$1,FALSE))</f>
        <v>100.19150046001926</v>
      </c>
      <c r="O49" s="1171">
        <f t="shared" si="3"/>
        <v>0</v>
      </c>
      <c r="P49" s="267">
        <f t="shared" si="4"/>
        <v>0.69088694118732974</v>
      </c>
      <c r="Q49" s="1177">
        <f t="shared" si="5"/>
        <v>8.0135324384777995E-2</v>
      </c>
      <c r="R49" s="267">
        <f t="shared" si="6"/>
        <v>0.62131430075968996</v>
      </c>
      <c r="S49" s="1184">
        <f t="shared" si="7"/>
        <v>2.4504644232425932E-2</v>
      </c>
      <c r="T49" s="781">
        <f t="shared" si="8"/>
        <v>0.77583059077848127</v>
      </c>
      <c r="U49" s="1422" t="s">
        <v>289</v>
      </c>
      <c r="V49" s="1421"/>
      <c r="W49" s="1421"/>
      <c r="X49" s="1421"/>
    </row>
    <row r="50" spans="1:27" s="310" customFormat="1" ht="12.6" customHeight="1">
      <c r="A50" s="1476" t="s">
        <v>799</v>
      </c>
      <c r="B50" s="1476"/>
      <c r="C50" s="1476"/>
      <c r="D50" s="1476"/>
      <c r="E50" s="720">
        <v>38</v>
      </c>
      <c r="F50" s="261">
        <f>INDEX(규모전세지수!$330:$370,MATCH($E50,규모전세지수!$D$330:$D$370,FALSE),MATCH(F$10,규모전세지수!$1:$1,FALSE))</f>
        <v>101.39131856536656</v>
      </c>
      <c r="G50" s="760">
        <f>INDEX(규모전세지수!$330:$370,MATCH($E50,규모전세지수!$D$330:$D$370,FALSE),MATCH(G$10,규모전세지수!$1:$1,FALSE))</f>
        <v>101.25884881193252</v>
      </c>
      <c r="H50" s="761">
        <f>INDEX(규모전세지수!$330:$370,MATCH($E50,규모전세지수!$D$330:$D$370,FALSE),MATCH(H$10,규모전세지수!$1:$1,FALSE))</f>
        <v>100.43374160006928</v>
      </c>
      <c r="I50" s="261">
        <f>INDEX(규모전세지수!$371:$411,MATCH($E50,규모전세지수!$D$371:$D$411,FALSE),MATCH(I$10,규모전세지수!$1:$1,FALSE))</f>
        <v>100.62981337894374</v>
      </c>
      <c r="J50" s="760">
        <f>INDEX(규모전세지수!$371:$411,MATCH($E50,규모전세지수!$D$371:$D$411,FALSE),MATCH(J$10,규모전세지수!$1:$1,FALSE))</f>
        <v>100.54788833801878</v>
      </c>
      <c r="K50" s="761">
        <f>INDEX(규모전세지수!$371:$411,MATCH($E50,규모전세지수!$D$371:$D$411,FALSE),MATCH(K$10,규모전세지수!$1:$1,FALSE))</f>
        <v>99.87935501209401</v>
      </c>
      <c r="L50" s="261">
        <f>INDEX(규모전세지수!$412:$452,MATCH($E50,규모전세지수!$D$412:$D$452,FALSE),MATCH(L$10,규모전세지수!$1:$1,FALSE))</f>
        <v>101.12026901599636</v>
      </c>
      <c r="M50" s="262">
        <f>INDEX(규모전세지수!$412:$452,MATCH($E50,규모전세지수!$D$412:$D$452,FALSE),MATCH(M$10,규모전세지수!$1:$1,FALSE))</f>
        <v>101.14453014307365</v>
      </c>
      <c r="N50" s="760">
        <f>INDEX(규모전세지수!$412:$452,MATCH($E50,규모전세지수!$D$412:$D$452,FALSE),MATCH(N$10,규모전세지수!$1:$1,FALSE))</f>
        <v>99.888903830787484</v>
      </c>
      <c r="O50" s="1171">
        <f t="shared" si="3"/>
        <v>0.13082289102464006</v>
      </c>
      <c r="P50" s="267">
        <f t="shared" si="4"/>
        <v>0.95344149291021196</v>
      </c>
      <c r="Q50" s="1177">
        <f t="shared" si="5"/>
        <v>8.1478629018594262E-2</v>
      </c>
      <c r="R50" s="267">
        <f t="shared" si="6"/>
        <v>0.75136485088320715</v>
      </c>
      <c r="S50" s="1177">
        <f t="shared" si="7"/>
        <v>-2.3986593286828839E-2</v>
      </c>
      <c r="T50" s="267">
        <f t="shared" si="8"/>
        <v>1.2327347062440541</v>
      </c>
      <c r="U50" s="1374" t="s">
        <v>290</v>
      </c>
      <c r="V50" s="1375"/>
      <c r="W50" s="1375"/>
      <c r="X50" s="1375"/>
    </row>
    <row r="51" spans="1:27" s="310" customFormat="1" ht="12.6" customHeight="1">
      <c r="A51" s="1476" t="s">
        <v>188</v>
      </c>
      <c r="B51" s="1476"/>
      <c r="C51" s="1476"/>
      <c r="D51" s="1476"/>
      <c r="E51" s="714">
        <v>39</v>
      </c>
      <c r="F51" s="261">
        <f>INDEX(규모전세지수!$330:$370,MATCH($E51,규모전세지수!$D$330:$D$370,FALSE),MATCH(F$10,규모전세지수!$1:$1,FALSE))</f>
        <v>99.877159202544476</v>
      </c>
      <c r="G51" s="760">
        <f>INDEX(규모전세지수!$330:$370,MATCH($E51,규모전세지수!$D$330:$D$370,FALSE),MATCH(G$10,규모전세지수!$1:$1,FALSE))</f>
        <v>99.877159202544476</v>
      </c>
      <c r="H51" s="761">
        <f>INDEX(규모전세지수!$330:$370,MATCH($E51,규모전세지수!$D$330:$D$370,FALSE),MATCH(H$10,규모전세지수!$1:$1,FALSE))</f>
        <v>100.13050823516036</v>
      </c>
      <c r="I51" s="261">
        <f>INDEX(규모전세지수!$371:$411,MATCH($E51,규모전세지수!$D$371:$D$411,FALSE),MATCH(I$10,규모전세지수!$1:$1,FALSE))</f>
        <v>99.853105524757112</v>
      </c>
      <c r="J51" s="760">
        <f>INDEX(규모전세지수!$371:$411,MATCH($E51,규모전세지수!$D$371:$D$411,FALSE),MATCH(J$10,규모전세지수!$1:$1,FALSE))</f>
        <v>99.853105524757112</v>
      </c>
      <c r="K51" s="761">
        <f>INDEX(규모전세지수!$371:$411,MATCH($E51,규모전세지수!$D$371:$D$411,FALSE),MATCH(K$10,규모전세지수!$1:$1,FALSE))</f>
        <v>100.01782033574726</v>
      </c>
      <c r="L51" s="261">
        <f>INDEX(규모전세지수!$412:$452,MATCH($E51,규모전세지수!$D$412:$D$452,FALSE),MATCH(L$10,규모전세지수!$1:$1,FALSE))</f>
        <v>99.881924658278649</v>
      </c>
      <c r="M51" s="262">
        <f>INDEX(규모전세지수!$412:$452,MATCH($E51,규모전세지수!$D$412:$D$452,FALSE),MATCH(M$10,규모전세지수!$1:$1,FALSE))</f>
        <v>99.881924658278649</v>
      </c>
      <c r="N51" s="760">
        <f>INDEX(규모전세지수!$412:$452,MATCH($E51,규모전세지수!$D$412:$D$452,FALSE),MATCH(N$10,규모전세지수!$1:$1,FALSE))</f>
        <v>100</v>
      </c>
      <c r="O51" s="1171">
        <f t="shared" si="3"/>
        <v>0</v>
      </c>
      <c r="P51" s="267">
        <f t="shared" si="4"/>
        <v>-0.25301882221638872</v>
      </c>
      <c r="Q51" s="1177">
        <f t="shared" si="5"/>
        <v>0</v>
      </c>
      <c r="R51" s="267">
        <f t="shared" si="6"/>
        <v>-0.16468546348762381</v>
      </c>
      <c r="S51" s="1177">
        <f t="shared" si="7"/>
        <v>0</v>
      </c>
      <c r="T51" s="267">
        <f t="shared" si="8"/>
        <v>-0.11807534172134648</v>
      </c>
      <c r="U51" s="1374" t="s">
        <v>291</v>
      </c>
      <c r="V51" s="1375"/>
      <c r="W51" s="1375"/>
      <c r="X51" s="1375"/>
    </row>
    <row r="52" spans="1:27" s="310" customFormat="1" ht="12.6" customHeight="1">
      <c r="A52" s="1476" t="s">
        <v>1542</v>
      </c>
      <c r="B52" s="1476"/>
      <c r="C52" s="1476"/>
      <c r="D52" s="1476"/>
      <c r="E52" s="720">
        <v>40</v>
      </c>
      <c r="F52" s="261">
        <f>INDEX(규모전세지수!$330:$370,MATCH($E52,규모전세지수!$D$330:$D$370,FALSE),MATCH(F$10,규모전세지수!$1:$1,FALSE))</f>
        <v>100.16497557277151</v>
      </c>
      <c r="G52" s="760">
        <f>INDEX(규모전세지수!$330:$370,MATCH($E52,규모전세지수!$D$330:$D$370,FALSE),MATCH(G$10,규모전세지수!$1:$1,FALSE))</f>
        <v>100.28967882243474</v>
      </c>
      <c r="H52" s="761">
        <f>INDEX(규모전세지수!$330:$370,MATCH($E52,규모전세지수!$D$330:$D$370,FALSE),MATCH(H$10,규모전세지수!$1:$1,FALSE))</f>
        <v>100.10791307143457</v>
      </c>
      <c r="I52" s="261">
        <f>INDEX(규모전세지수!$371:$411,MATCH($E52,규모전세지수!$D$371:$D$411,FALSE),MATCH(I$10,규모전세지수!$1:$1,FALSE))</f>
        <v>100.17529148942172</v>
      </c>
      <c r="J52" s="760">
        <f>INDEX(규모전세지수!$371:$411,MATCH($E52,규모전세지수!$D$371:$D$411,FALSE),MATCH(J$10,규모전세지수!$1:$1,FALSE))</f>
        <v>100.21889211298361</v>
      </c>
      <c r="K52" s="761">
        <f>INDEX(규모전세지수!$371:$411,MATCH($E52,규모전세지수!$D$371:$D$411,FALSE),MATCH(K$10,규모전세지수!$1:$1,FALSE))</f>
        <v>100.01492878721517</v>
      </c>
      <c r="L52" s="261">
        <f>INDEX(규모전세지수!$412:$452,MATCH($E52,규모전세지수!$D$412:$D$452,FALSE),MATCH(L$10,규모전세지수!$1:$1,FALSE))</f>
        <v>100.09495271358075</v>
      </c>
      <c r="M52" s="262">
        <f>INDEX(규모전세지수!$412:$452,MATCH($E52,규모전세지수!$D$412:$D$452,FALSE),MATCH(M$10,규모전세지수!$1:$1,FALSE))</f>
        <v>100.08384277599984</v>
      </c>
      <c r="N52" s="760">
        <f>INDEX(규모전세지수!$412:$452,MATCH($E52,규모전세지수!$D$412:$D$452,FALSE),MATCH(N$10,규모전세지수!$1:$1,FALSE))</f>
        <v>100.06023745590329</v>
      </c>
      <c r="O52" s="1171">
        <f t="shared" si="3"/>
        <v>-0.12434305416813007</v>
      </c>
      <c r="P52" s="267">
        <f t="shared" si="4"/>
        <v>5.7000989818090098E-2</v>
      </c>
      <c r="Q52" s="1177">
        <f t="shared" si="5"/>
        <v>-4.3505393686382732E-2</v>
      </c>
      <c r="R52" s="267">
        <f t="shared" si="6"/>
        <v>0.16033876557342008</v>
      </c>
      <c r="S52" s="1177">
        <f t="shared" si="7"/>
        <v>1.1100630504135012E-2</v>
      </c>
      <c r="T52" s="267">
        <f t="shared" si="8"/>
        <v>3.4694358678444281E-2</v>
      </c>
      <c r="U52" s="1374" t="s">
        <v>1543</v>
      </c>
      <c r="V52" s="1375"/>
      <c r="W52" s="1375"/>
      <c r="X52" s="1375"/>
    </row>
    <row r="53" spans="1:27" s="310" customFormat="1" ht="12.6" customHeight="1" thickBot="1">
      <c r="A53" s="1477" t="s">
        <v>1544</v>
      </c>
      <c r="B53" s="1477"/>
      <c r="C53" s="1477"/>
      <c r="D53" s="1477"/>
      <c r="E53" s="714">
        <v>41</v>
      </c>
      <c r="F53" s="290">
        <f>INDEX(규모전세지수!$330:$370,MATCH($E53,규모전세지수!$D$330:$D$370,FALSE),MATCH(F$10,규모전세지수!$1:$1,FALSE))</f>
        <v>100.57710680518055</v>
      </c>
      <c r="G53" s="776">
        <f>INDEX(규모전세지수!$330:$370,MATCH($E53,규모전세지수!$D$330:$D$370,FALSE),MATCH(G$10,규모전세지수!$1:$1,FALSE))</f>
        <v>100.52025683289321</v>
      </c>
      <c r="H53" s="777">
        <f>INDEX(규모전세지수!$330:$370,MATCH($E53,규모전세지수!$D$330:$D$370,FALSE),MATCH(H$10,규모전세지수!$1:$1,FALSE))</f>
        <v>100.1247001657843</v>
      </c>
      <c r="I53" s="290">
        <f>INDEX(규모전세지수!$371:$411,MATCH($E53,규모전세지수!$D$371:$D$411,FALSE),MATCH(I$10,규모전세지수!$1:$1,FALSE))</f>
        <v>100.55909560230812</v>
      </c>
      <c r="J53" s="776">
        <f>INDEX(규모전세지수!$371:$411,MATCH($E53,규모전세지수!$D$371:$D$411,FALSE),MATCH(J$10,규모전세지수!$1:$1,FALSE))</f>
        <v>100.49542364020361</v>
      </c>
      <c r="K53" s="777">
        <f>INDEX(규모전세지수!$371:$411,MATCH($E53,규모전세지수!$D$371:$D$411,FALSE),MATCH(K$10,규모전세지수!$1:$1,FALSE))</f>
        <v>100.07070808339844</v>
      </c>
      <c r="L53" s="290">
        <f>INDEX(규모전세지수!$412:$452,MATCH($E53,규모전세지수!$D$412:$D$452,FALSE),MATCH(L$10,규모전세지수!$1:$1,FALSE))</f>
        <v>100.54598871724826</v>
      </c>
      <c r="M53" s="291">
        <f>INDEX(규모전세지수!$412:$452,MATCH($E53,규모전세지수!$D$412:$D$452,FALSE),MATCH(M$10,규모전세지수!$1:$1,FALSE))</f>
        <v>100.48415012784015</v>
      </c>
      <c r="N53" s="776">
        <f>INDEX(규모전세지수!$412:$452,MATCH($E53,규모전세지수!$D$412:$D$452,FALSE),MATCH(N$10,규모전세지수!$1:$1,FALSE))</f>
        <v>100.06385325508147</v>
      </c>
      <c r="O53" s="1176">
        <f t="shared" si="3"/>
        <v>5.6555737200159051E-2</v>
      </c>
      <c r="P53" s="296">
        <f t="shared" si="4"/>
        <v>0.451843190188983</v>
      </c>
      <c r="Q53" s="1182">
        <f t="shared" si="5"/>
        <v>6.3358071241603753E-2</v>
      </c>
      <c r="R53" s="296">
        <f t="shared" si="6"/>
        <v>0.48804243345881293</v>
      </c>
      <c r="S53" s="1182">
        <f t="shared" si="7"/>
        <v>6.154064031933526E-2</v>
      </c>
      <c r="T53" s="296">
        <f t="shared" si="8"/>
        <v>0.48182779943297671</v>
      </c>
      <c r="U53" s="1485" t="s">
        <v>1563</v>
      </c>
      <c r="V53" s="1486"/>
      <c r="W53" s="1486"/>
      <c r="X53" s="1486"/>
    </row>
    <row r="54" spans="1:27" s="310" customFormat="1" ht="22.5" customHeight="1">
      <c r="A54" s="1559" t="s">
        <v>1866</v>
      </c>
      <c r="B54" s="1559"/>
      <c r="C54" s="1559"/>
      <c r="D54" s="1559"/>
      <c r="E54" s="1559"/>
      <c r="F54" s="1559"/>
      <c r="G54" s="1559"/>
      <c r="H54" s="1559"/>
      <c r="I54" s="1559"/>
      <c r="J54" s="1559"/>
      <c r="K54" s="1559"/>
      <c r="L54" s="1559"/>
      <c r="M54" s="1559"/>
      <c r="N54" s="757"/>
      <c r="O54" s="1560" t="s">
        <v>1826</v>
      </c>
      <c r="P54" s="1560"/>
      <c r="Q54" s="1560"/>
      <c r="R54" s="1560"/>
      <c r="S54" s="1560"/>
      <c r="T54" s="1560"/>
      <c r="U54" s="1560"/>
      <c r="V54" s="1560"/>
      <c r="W54" s="1560"/>
      <c r="X54" s="1560"/>
      <c r="Y54" s="757"/>
      <c r="Z54" s="757"/>
      <c r="AA54" s="757"/>
    </row>
    <row r="55" spans="1:27" ht="3" customHeight="1">
      <c r="A55" s="311"/>
      <c r="B55" s="312"/>
      <c r="C55" s="312"/>
      <c r="D55" s="312"/>
      <c r="E55" s="312"/>
      <c r="F55" s="758"/>
      <c r="G55" s="758"/>
      <c r="H55" s="758"/>
      <c r="I55" s="311"/>
      <c r="J55" s="311"/>
      <c r="K55" s="311"/>
      <c r="L55" s="311"/>
      <c r="M55" s="315"/>
      <c r="N55" s="311"/>
      <c r="O55" s="314"/>
      <c r="P55" s="758"/>
      <c r="Q55" s="311"/>
      <c r="R55" s="311"/>
      <c r="S55" s="311"/>
      <c r="T55" s="311"/>
      <c r="U55" s="312"/>
      <c r="V55" s="312"/>
      <c r="W55" s="312"/>
      <c r="X55" s="319"/>
    </row>
    <row r="56" spans="1:27" s="325" customFormat="1" ht="15" customHeight="1">
      <c r="A56" s="1402">
        <f>'9'!W56+1</f>
        <v>33</v>
      </c>
      <c r="B56" s="1402"/>
      <c r="C56" s="528"/>
      <c r="D56" s="528"/>
      <c r="E56" s="528"/>
      <c r="F56" s="321"/>
      <c r="G56" s="321"/>
      <c r="H56" s="321"/>
      <c r="I56" s="321"/>
      <c r="J56" s="321"/>
      <c r="K56" s="1510">
        <f>'8'!P56</f>
        <v>41487</v>
      </c>
      <c r="L56" s="1510"/>
      <c r="M56" s="1510"/>
      <c r="N56" s="1510"/>
      <c r="O56" s="1511">
        <f>K56</f>
        <v>41487</v>
      </c>
      <c r="P56" s="1511"/>
      <c r="Q56" s="1511"/>
      <c r="R56" s="321"/>
      <c r="S56" s="321"/>
      <c r="T56" s="321"/>
      <c r="W56" s="1403">
        <f>A56+1</f>
        <v>34</v>
      </c>
      <c r="X56" s="1403"/>
    </row>
  </sheetData>
  <mergeCells count="119">
    <mergeCell ref="T10:T12"/>
    <mergeCell ref="A1:D1"/>
    <mergeCell ref="U1:X1"/>
    <mergeCell ref="A6:D6"/>
    <mergeCell ref="F6:H9"/>
    <mergeCell ref="I6:K9"/>
    <mergeCell ref="L6:N9"/>
    <mergeCell ref="O6:P9"/>
    <mergeCell ref="Q6:R9"/>
    <mergeCell ref="S6:T9"/>
    <mergeCell ref="B7:D7"/>
    <mergeCell ref="A3:M4"/>
    <mergeCell ref="C5:I5"/>
    <mergeCell ref="A16:D16"/>
    <mergeCell ref="U16:X16"/>
    <mergeCell ref="A11:B11"/>
    <mergeCell ref="A12:D12"/>
    <mergeCell ref="U12:X12"/>
    <mergeCell ref="L10:L12"/>
    <mergeCell ref="M10:M12"/>
    <mergeCell ref="N10:N12"/>
    <mergeCell ref="K10:K12"/>
    <mergeCell ref="A10:B10"/>
    <mergeCell ref="F10:F12"/>
    <mergeCell ref="G10:G12"/>
    <mergeCell ref="H10:H12"/>
    <mergeCell ref="I10:I12"/>
    <mergeCell ref="J10:J12"/>
    <mergeCell ref="A13:D13"/>
    <mergeCell ref="U13:X13"/>
    <mergeCell ref="A14:D14"/>
    <mergeCell ref="U14:X14"/>
    <mergeCell ref="O10:O12"/>
    <mergeCell ref="P10:P12"/>
    <mergeCell ref="Q10:Q12"/>
    <mergeCell ref="R10:R12"/>
    <mergeCell ref="S10:S12"/>
    <mergeCell ref="C20:D20"/>
    <mergeCell ref="U20:V20"/>
    <mergeCell ref="C21:D21"/>
    <mergeCell ref="U21:V21"/>
    <mergeCell ref="C22:D22"/>
    <mergeCell ref="U22:V22"/>
    <mergeCell ref="A17:D17"/>
    <mergeCell ref="U17:X17"/>
    <mergeCell ref="A18:D18"/>
    <mergeCell ref="U18:X18"/>
    <mergeCell ref="B19:D19"/>
    <mergeCell ref="U19:W19"/>
    <mergeCell ref="A26:D26"/>
    <mergeCell ref="U26:X26"/>
    <mergeCell ref="B27:D27"/>
    <mergeCell ref="U27:W27"/>
    <mergeCell ref="B28:D28"/>
    <mergeCell ref="U28:W28"/>
    <mergeCell ref="B23:D23"/>
    <mergeCell ref="U23:W23"/>
    <mergeCell ref="C24:D24"/>
    <mergeCell ref="U24:V24"/>
    <mergeCell ref="C25:D25"/>
    <mergeCell ref="U25:V25"/>
    <mergeCell ref="B32:D32"/>
    <mergeCell ref="U32:W32"/>
    <mergeCell ref="B33:D33"/>
    <mergeCell ref="U33:W33"/>
    <mergeCell ref="A34:D34"/>
    <mergeCell ref="U34:X34"/>
    <mergeCell ref="B29:D29"/>
    <mergeCell ref="U29:W29"/>
    <mergeCell ref="B30:D30"/>
    <mergeCell ref="U30:W30"/>
    <mergeCell ref="B31:D31"/>
    <mergeCell ref="U31:W31"/>
    <mergeCell ref="B38:D38"/>
    <mergeCell ref="U38:W38"/>
    <mergeCell ref="A39:D39"/>
    <mergeCell ref="U39:X39"/>
    <mergeCell ref="A40:D40"/>
    <mergeCell ref="U40:X40"/>
    <mergeCell ref="A35:D35"/>
    <mergeCell ref="U35:X35"/>
    <mergeCell ref="B36:D36"/>
    <mergeCell ref="U36:W36"/>
    <mergeCell ref="B37:D37"/>
    <mergeCell ref="U37:W37"/>
    <mergeCell ref="A45:D45"/>
    <mergeCell ref="U45:X45"/>
    <mergeCell ref="A47:D47"/>
    <mergeCell ref="U47:X47"/>
    <mergeCell ref="A41:D41"/>
    <mergeCell ref="U41:X41"/>
    <mergeCell ref="A42:D42"/>
    <mergeCell ref="U42:X42"/>
    <mergeCell ref="A43:D43"/>
    <mergeCell ref="U43:X43"/>
    <mergeCell ref="A15:D15"/>
    <mergeCell ref="U15:X15"/>
    <mergeCell ref="A46:D46"/>
    <mergeCell ref="U46:X46"/>
    <mergeCell ref="A53:D53"/>
    <mergeCell ref="U53:X53"/>
    <mergeCell ref="A56:B56"/>
    <mergeCell ref="W56:X56"/>
    <mergeCell ref="A48:D48"/>
    <mergeCell ref="U48:X48"/>
    <mergeCell ref="A49:D49"/>
    <mergeCell ref="U49:X49"/>
    <mergeCell ref="A50:D50"/>
    <mergeCell ref="U50:X50"/>
    <mergeCell ref="A54:M54"/>
    <mergeCell ref="O54:X54"/>
    <mergeCell ref="A51:D51"/>
    <mergeCell ref="U51:X51"/>
    <mergeCell ref="A52:D52"/>
    <mergeCell ref="U52:X52"/>
    <mergeCell ref="K56:N56"/>
    <mergeCell ref="O56:Q56"/>
    <mergeCell ref="A44:D44"/>
    <mergeCell ref="U44:X44"/>
  </mergeCells>
  <phoneticPr fontId="16" type="noConversion"/>
  <printOptions horizontalCentered="1"/>
  <pageMargins left="0.51181102362204722" right="0.51181102362204722" top="0.59055118110236227" bottom="0.39370078740157483" header="0.59055118110236227" footer="0.19685039370078741"/>
  <pageSetup paperSize="9" pageOrder="overThenDown" orientation="portrait" r:id="rId1"/>
  <headerFooter scaleWithDoc="0" alignWithMargins="0"/>
  <drawing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>
  <sheetPr codeName="Sheet19">
    <tabColor theme="1"/>
  </sheetPr>
  <dimension ref="A1:AA452"/>
  <sheetViews>
    <sheetView topLeftCell="M1" workbookViewId="0">
      <selection activeCell="AA2" sqref="AA2:AA452"/>
    </sheetView>
  </sheetViews>
  <sheetFormatPr defaultRowHeight="12"/>
  <cols>
    <col min="1" max="6" width="9.140625" style="1"/>
    <col min="7" max="7" width="19.7109375" style="1" bestFit="1" customWidth="1"/>
    <col min="8" max="16384" width="9.140625" style="12"/>
  </cols>
  <sheetData>
    <row r="1" spans="1:27" s="4" customFormat="1">
      <c r="A1" s="1" t="s">
        <v>508</v>
      </c>
      <c r="B1" s="1" t="s">
        <v>509</v>
      </c>
      <c r="C1" s="1" t="s">
        <v>510</v>
      </c>
      <c r="D1" s="1" t="s">
        <v>513</v>
      </c>
      <c r="E1" s="1" t="s">
        <v>514</v>
      </c>
      <c r="F1" s="1" t="s">
        <v>721</v>
      </c>
      <c r="G1" s="1" t="s">
        <v>919</v>
      </c>
      <c r="H1" s="8">
        <v>40909</v>
      </c>
      <c r="I1" s="8">
        <f t="shared" ref="I1:AA1" si="0">DATE(YEAR(H1),MONTH(H1)+1,1)</f>
        <v>40940</v>
      </c>
      <c r="J1" s="8">
        <f t="shared" si="0"/>
        <v>40969</v>
      </c>
      <c r="K1" s="8">
        <f t="shared" si="0"/>
        <v>41000</v>
      </c>
      <c r="L1" s="8">
        <f t="shared" si="0"/>
        <v>41030</v>
      </c>
      <c r="M1" s="8">
        <f t="shared" si="0"/>
        <v>41061</v>
      </c>
      <c r="N1" s="8">
        <f t="shared" si="0"/>
        <v>41091</v>
      </c>
      <c r="O1" s="8">
        <f t="shared" si="0"/>
        <v>41122</v>
      </c>
      <c r="P1" s="8">
        <f t="shared" si="0"/>
        <v>41153</v>
      </c>
      <c r="Q1" s="8">
        <f t="shared" si="0"/>
        <v>41183</v>
      </c>
      <c r="R1" s="8">
        <f t="shared" si="0"/>
        <v>41214</v>
      </c>
      <c r="S1" s="8">
        <f t="shared" si="0"/>
        <v>41244</v>
      </c>
      <c r="T1" s="8">
        <f t="shared" si="0"/>
        <v>41275</v>
      </c>
      <c r="U1" s="8">
        <f t="shared" si="0"/>
        <v>41306</v>
      </c>
      <c r="V1" s="8">
        <f t="shared" si="0"/>
        <v>41334</v>
      </c>
      <c r="W1" s="8">
        <f t="shared" si="0"/>
        <v>41365</v>
      </c>
      <c r="X1" s="8">
        <f t="shared" si="0"/>
        <v>41395</v>
      </c>
      <c r="Y1" s="8">
        <f t="shared" si="0"/>
        <v>41426</v>
      </c>
      <c r="Z1" s="8">
        <f t="shared" si="0"/>
        <v>41456</v>
      </c>
      <c r="AA1" s="8">
        <f t="shared" si="0"/>
        <v>41487</v>
      </c>
    </row>
    <row r="2" spans="1:27">
      <c r="A2" s="1" t="s">
        <v>516</v>
      </c>
      <c r="D2" s="1">
        <v>1</v>
      </c>
      <c r="E2" s="1" t="s">
        <v>837</v>
      </c>
      <c r="F2" s="1" t="s">
        <v>877</v>
      </c>
      <c r="G2" s="1" t="s">
        <v>920</v>
      </c>
      <c r="H2" s="12">
        <v>97.876903140822733</v>
      </c>
      <c r="I2" s="12">
        <v>98.130848601666202</v>
      </c>
      <c r="J2" s="12">
        <v>98.376664694259247</v>
      </c>
      <c r="K2" s="12">
        <v>98.599286407135452</v>
      </c>
      <c r="L2" s="12">
        <v>98.727391159201275</v>
      </c>
      <c r="M2" s="12">
        <v>98.814384557876537</v>
      </c>
      <c r="N2" s="12">
        <v>98.648432742493796</v>
      </c>
      <c r="O2" s="12">
        <v>98.674541008238251</v>
      </c>
      <c r="P2" s="12">
        <v>99.083901243568022</v>
      </c>
      <c r="Q2" s="12">
        <v>99.607045940452309</v>
      </c>
      <c r="R2" s="12">
        <v>100</v>
      </c>
      <c r="S2" s="12">
        <v>100.27979469454334</v>
      </c>
      <c r="T2" s="12">
        <v>100.58111819547607</v>
      </c>
      <c r="U2" s="12">
        <v>100.88324894191574</v>
      </c>
      <c r="V2" s="12">
        <v>101.34098202422483</v>
      </c>
      <c r="W2" s="12">
        <v>101.99445479440203</v>
      </c>
      <c r="X2" s="12">
        <v>102.43217635604442</v>
      </c>
      <c r="Y2" s="12">
        <v>102.72088840349176</v>
      </c>
      <c r="Z2" s="12">
        <v>103.06886947255261</v>
      </c>
      <c r="AA2" s="12">
        <v>103.6154238489559</v>
      </c>
    </row>
    <row r="3" spans="1:27">
      <c r="A3" s="1" t="s">
        <v>521</v>
      </c>
      <c r="D3" s="1">
        <v>2</v>
      </c>
      <c r="E3" s="1" t="s">
        <v>837</v>
      </c>
      <c r="F3" s="1" t="s">
        <v>877</v>
      </c>
      <c r="G3" s="1" t="s">
        <v>921</v>
      </c>
      <c r="H3" s="12">
        <v>99.093472765973914</v>
      </c>
      <c r="I3" s="12">
        <v>99.27000493950699</v>
      </c>
      <c r="J3" s="12">
        <v>99.209903894772282</v>
      </c>
      <c r="K3" s="12">
        <v>99.181784721427221</v>
      </c>
      <c r="L3" s="12">
        <v>98.980324856458992</v>
      </c>
      <c r="M3" s="12">
        <v>98.865264933035604</v>
      </c>
      <c r="N3" s="12">
        <v>98.57069507344498</v>
      </c>
      <c r="O3" s="12">
        <v>98.439845717438274</v>
      </c>
      <c r="P3" s="12">
        <v>98.987267252478489</v>
      </c>
      <c r="Q3" s="12">
        <v>99.619712544974419</v>
      </c>
      <c r="R3" s="12">
        <v>100</v>
      </c>
      <c r="S3" s="12">
        <v>100.12534111806477</v>
      </c>
      <c r="T3" s="12">
        <v>100.33088361993111</v>
      </c>
      <c r="U3" s="12">
        <v>100.61805547830261</v>
      </c>
      <c r="V3" s="12">
        <v>101.12303517029055</v>
      </c>
      <c r="W3" s="12">
        <v>101.73124611081417</v>
      </c>
      <c r="X3" s="12">
        <v>102.0655776717079</v>
      </c>
      <c r="Y3" s="12">
        <v>102.28086565072816</v>
      </c>
      <c r="Z3" s="12">
        <v>102.64529854527618</v>
      </c>
      <c r="AA3" s="12">
        <v>103.50294366096149</v>
      </c>
    </row>
    <row r="4" spans="1:27">
      <c r="A4" s="1" t="s">
        <v>913</v>
      </c>
      <c r="D4" s="1">
        <v>3</v>
      </c>
      <c r="E4" s="1" t="s">
        <v>837</v>
      </c>
      <c r="F4" s="1" t="s">
        <v>877</v>
      </c>
      <c r="G4" s="1" t="s">
        <v>922</v>
      </c>
      <c r="H4" s="12">
        <v>96.859442561391489</v>
      </c>
      <c r="I4" s="12">
        <v>97.177417641400325</v>
      </c>
      <c r="J4" s="12">
        <v>97.677271306123131</v>
      </c>
      <c r="K4" s="12">
        <v>98.10920709744687</v>
      </c>
      <c r="L4" s="12">
        <v>98.513932391063832</v>
      </c>
      <c r="M4" s="12">
        <v>98.771363913445441</v>
      </c>
      <c r="N4" s="12">
        <v>98.714241009892334</v>
      </c>
      <c r="O4" s="12">
        <v>98.873512940022749</v>
      </c>
      <c r="P4" s="12">
        <v>99.165720208218886</v>
      </c>
      <c r="Q4" s="12">
        <v>99.596332173595314</v>
      </c>
      <c r="R4" s="12">
        <v>100</v>
      </c>
      <c r="S4" s="12">
        <v>100.41137941353549</v>
      </c>
      <c r="T4" s="12">
        <v>100.7944896906472</v>
      </c>
      <c r="U4" s="12">
        <v>101.10940521388643</v>
      </c>
      <c r="V4" s="12">
        <v>101.52676411369583</v>
      </c>
      <c r="W4" s="12">
        <v>102.21779638594342</v>
      </c>
      <c r="X4" s="12">
        <v>102.74353562091621</v>
      </c>
      <c r="Y4" s="12">
        <v>103.09485230734647</v>
      </c>
      <c r="Z4" s="12">
        <v>103.42879330731614</v>
      </c>
      <c r="AA4" s="12">
        <v>103.71073525714552</v>
      </c>
    </row>
    <row r="5" spans="1:27">
      <c r="A5" s="1" t="s">
        <v>522</v>
      </c>
      <c r="D5" s="1">
        <v>4</v>
      </c>
      <c r="E5" s="1" t="s">
        <v>837</v>
      </c>
      <c r="F5" s="1" t="s">
        <v>877</v>
      </c>
      <c r="G5" s="1" t="s">
        <v>923</v>
      </c>
      <c r="H5" s="12">
        <v>97.211781762041383</v>
      </c>
      <c r="I5" s="12">
        <v>97.426080769684347</v>
      </c>
      <c r="J5" s="12">
        <v>98.02959459491727</v>
      </c>
      <c r="K5" s="12">
        <v>98.42346643246276</v>
      </c>
      <c r="L5" s="12">
        <v>98.886828563694039</v>
      </c>
      <c r="M5" s="12">
        <v>99.077437282829734</v>
      </c>
      <c r="N5" s="12">
        <v>98.938825827964791</v>
      </c>
      <c r="O5" s="12">
        <v>98.861705363944267</v>
      </c>
      <c r="P5" s="12">
        <v>99.108683875846893</v>
      </c>
      <c r="Q5" s="12">
        <v>99.504853260058525</v>
      </c>
      <c r="R5" s="12">
        <v>100</v>
      </c>
      <c r="S5" s="12">
        <v>100.43821666315384</v>
      </c>
      <c r="T5" s="12">
        <v>100.8904648819871</v>
      </c>
      <c r="U5" s="12">
        <v>101.19139674717512</v>
      </c>
      <c r="V5" s="12">
        <v>101.60031099547501</v>
      </c>
      <c r="W5" s="12">
        <v>102.460629449366</v>
      </c>
      <c r="X5" s="12">
        <v>103.04676977433336</v>
      </c>
      <c r="Y5" s="12">
        <v>103.52386955652489</v>
      </c>
      <c r="Z5" s="12">
        <v>103.96348639338824</v>
      </c>
      <c r="AA5" s="12">
        <v>104.32602037201397</v>
      </c>
    </row>
    <row r="6" spans="1:27">
      <c r="A6" s="1" t="s">
        <v>853</v>
      </c>
      <c r="D6" s="1">
        <v>5</v>
      </c>
      <c r="E6" s="1" t="s">
        <v>837</v>
      </c>
      <c r="F6" s="1" t="s">
        <v>877</v>
      </c>
      <c r="G6" s="1" t="s">
        <v>924</v>
      </c>
      <c r="H6" s="12">
        <v>96.616166036976765</v>
      </c>
      <c r="I6" s="12">
        <v>97.005569055412124</v>
      </c>
      <c r="J6" s="12">
        <v>97.433999485882765</v>
      </c>
      <c r="K6" s="12">
        <v>97.892143700162023</v>
      </c>
      <c r="L6" s="12">
        <v>98.256494118305866</v>
      </c>
      <c r="M6" s="12">
        <v>98.559936064004731</v>
      </c>
      <c r="N6" s="12">
        <v>98.558995510711</v>
      </c>
      <c r="O6" s="12">
        <v>98.881691532352249</v>
      </c>
      <c r="P6" s="12">
        <v>99.205242030223772</v>
      </c>
      <c r="Q6" s="12">
        <v>99.659738507547758</v>
      </c>
      <c r="R6" s="12">
        <v>100</v>
      </c>
      <c r="S6" s="12">
        <v>100.37998399574639</v>
      </c>
      <c r="T6" s="12">
        <v>100.69203599562198</v>
      </c>
      <c r="U6" s="12">
        <v>101.00190635609457</v>
      </c>
      <c r="V6" s="12">
        <v>101.40699332501124</v>
      </c>
      <c r="W6" s="12">
        <v>101.97512621182014</v>
      </c>
      <c r="X6" s="12">
        <v>102.44941950068716</v>
      </c>
      <c r="Y6" s="12">
        <v>102.71028074439457</v>
      </c>
      <c r="Z6" s="12">
        <v>102.97002688422927</v>
      </c>
      <c r="AA6" s="12">
        <v>103.19074952770069</v>
      </c>
    </row>
    <row r="7" spans="1:27">
      <c r="A7" s="1" t="s">
        <v>524</v>
      </c>
      <c r="B7" s="1" t="s">
        <v>525</v>
      </c>
      <c r="D7" s="1">
        <v>6</v>
      </c>
      <c r="E7" s="1" t="s">
        <v>837</v>
      </c>
      <c r="F7" s="1" t="s">
        <v>877</v>
      </c>
      <c r="G7" s="1" t="s">
        <v>925</v>
      </c>
      <c r="H7" s="12">
        <v>99.167388088515949</v>
      </c>
      <c r="I7" s="12">
        <v>99.213887792162367</v>
      </c>
      <c r="J7" s="12">
        <v>99.166266394675702</v>
      </c>
      <c r="K7" s="12">
        <v>98.898742521763594</v>
      </c>
      <c r="L7" s="12">
        <v>98.436644090904039</v>
      </c>
      <c r="M7" s="12">
        <v>98.127071418243332</v>
      </c>
      <c r="N7" s="12">
        <v>97.688628809803873</v>
      </c>
      <c r="O7" s="12">
        <v>97.562150203341517</v>
      </c>
      <c r="P7" s="12">
        <v>98.401211024750964</v>
      </c>
      <c r="Q7" s="12">
        <v>99.380353007831317</v>
      </c>
      <c r="R7" s="12">
        <v>100</v>
      </c>
      <c r="S7" s="12">
        <v>100.11668775046923</v>
      </c>
      <c r="T7" s="12">
        <v>100.40826719831084</v>
      </c>
      <c r="U7" s="12">
        <v>100.91969047617167</v>
      </c>
      <c r="V7" s="12">
        <v>101.55747378395144</v>
      </c>
      <c r="W7" s="12">
        <v>101.91703669910872</v>
      </c>
      <c r="X7" s="12">
        <v>102.01340111340787</v>
      </c>
      <c r="Y7" s="12">
        <v>102.02184867667039</v>
      </c>
      <c r="Z7" s="12">
        <v>102.56050195986472</v>
      </c>
      <c r="AA7" s="12">
        <v>103.53763750280396</v>
      </c>
    </row>
    <row r="8" spans="1:27">
      <c r="A8" s="1" t="s">
        <v>524</v>
      </c>
      <c r="B8" s="1" t="s">
        <v>525</v>
      </c>
      <c r="C8" s="1" t="s">
        <v>526</v>
      </c>
      <c r="D8" s="1">
        <v>7</v>
      </c>
      <c r="E8" s="1" t="s">
        <v>837</v>
      </c>
      <c r="F8" s="1" t="s">
        <v>877</v>
      </c>
      <c r="G8" s="1" t="s">
        <v>926</v>
      </c>
      <c r="H8" s="12">
        <v>99.671002623781504</v>
      </c>
      <c r="I8" s="12">
        <v>99.82848096908279</v>
      </c>
      <c r="J8" s="12">
        <v>99.770779947351983</v>
      </c>
      <c r="K8" s="12">
        <v>99.502833511980896</v>
      </c>
      <c r="L8" s="12">
        <v>98.990651247910904</v>
      </c>
      <c r="M8" s="12">
        <v>98.606987038085947</v>
      </c>
      <c r="N8" s="12">
        <v>98.142953960614037</v>
      </c>
      <c r="O8" s="12">
        <v>98.193912967992574</v>
      </c>
      <c r="P8" s="12">
        <v>98.755981280243191</v>
      </c>
      <c r="Q8" s="12">
        <v>99.517408029007825</v>
      </c>
      <c r="R8" s="12">
        <v>100</v>
      </c>
      <c r="S8" s="12">
        <v>100.21157578832758</v>
      </c>
      <c r="T8" s="12">
        <v>100.56180154438923</v>
      </c>
      <c r="U8" s="12">
        <v>100.99705043721198</v>
      </c>
      <c r="V8" s="12">
        <v>101.63339317623128</v>
      </c>
      <c r="W8" s="12">
        <v>102.15891921939652</v>
      </c>
      <c r="X8" s="12">
        <v>102.37274074544132</v>
      </c>
      <c r="Y8" s="12">
        <v>102.39602775432344</v>
      </c>
      <c r="Z8" s="12">
        <v>102.77754445387643</v>
      </c>
      <c r="AA8" s="12">
        <v>103.68813711956753</v>
      </c>
    </row>
    <row r="9" spans="1:27">
      <c r="A9" s="1" t="s">
        <v>524</v>
      </c>
      <c r="B9" s="1" t="s">
        <v>525</v>
      </c>
      <c r="C9" s="1" t="s">
        <v>527</v>
      </c>
      <c r="D9" s="1">
        <v>8</v>
      </c>
      <c r="E9" s="1" t="s">
        <v>837</v>
      </c>
      <c r="F9" s="1" t="s">
        <v>877</v>
      </c>
      <c r="G9" s="1" t="s">
        <v>927</v>
      </c>
      <c r="H9" s="12">
        <v>97.293924078780151</v>
      </c>
      <c r="I9" s="12">
        <v>97.345408780675086</v>
      </c>
      <c r="J9" s="12">
        <v>97.714169317424307</v>
      </c>
      <c r="K9" s="12">
        <v>97.821446095817493</v>
      </c>
      <c r="L9" s="12">
        <v>97.803694985139913</v>
      </c>
      <c r="M9" s="12">
        <v>97.435761109831674</v>
      </c>
      <c r="N9" s="12">
        <v>97.373550352684489</v>
      </c>
      <c r="O9" s="12">
        <v>97.790791833912621</v>
      </c>
      <c r="P9" s="12">
        <v>98.588490224112505</v>
      </c>
      <c r="Q9" s="12">
        <v>99.237156658879144</v>
      </c>
      <c r="R9" s="12">
        <v>100</v>
      </c>
      <c r="S9" s="12">
        <v>100.12670171188658</v>
      </c>
      <c r="T9" s="12">
        <v>100.65147643266714</v>
      </c>
      <c r="U9" s="12">
        <v>101.04310975829071</v>
      </c>
      <c r="V9" s="12">
        <v>102.21705622069149</v>
      </c>
      <c r="W9" s="12">
        <v>103.43441383897422</v>
      </c>
      <c r="X9" s="12">
        <v>104.1238179176523</v>
      </c>
      <c r="Y9" s="12">
        <v>104.70349895455513</v>
      </c>
      <c r="Z9" s="12">
        <v>105.0443458984293</v>
      </c>
      <c r="AA9" s="12">
        <v>105.76443274030294</v>
      </c>
    </row>
    <row r="10" spans="1:27">
      <c r="A10" s="1" t="s">
        <v>524</v>
      </c>
      <c r="B10" s="1" t="s">
        <v>525</v>
      </c>
      <c r="C10" s="1" t="s">
        <v>528</v>
      </c>
      <c r="D10" s="1">
        <v>9</v>
      </c>
      <c r="E10" s="1" t="s">
        <v>837</v>
      </c>
      <c r="F10" s="1" t="s">
        <v>877</v>
      </c>
      <c r="G10" s="1" t="s">
        <v>928</v>
      </c>
      <c r="H10" s="12">
        <v>100.19814396644124</v>
      </c>
      <c r="I10" s="12">
        <v>100.3240406771489</v>
      </c>
      <c r="J10" s="12">
        <v>100.17689622687132</v>
      </c>
      <c r="K10" s="12">
        <v>99.799276909159985</v>
      </c>
      <c r="L10" s="12">
        <v>99.073890587782998</v>
      </c>
      <c r="M10" s="12">
        <v>98.628957666924833</v>
      </c>
      <c r="N10" s="12">
        <v>98.107788269049763</v>
      </c>
      <c r="O10" s="12">
        <v>98.133187219913111</v>
      </c>
      <c r="P10" s="12">
        <v>98.6834670725205</v>
      </c>
      <c r="Q10" s="12">
        <v>99.485115686471417</v>
      </c>
      <c r="R10" s="12">
        <v>100</v>
      </c>
      <c r="S10" s="12">
        <v>100.26443088551463</v>
      </c>
      <c r="T10" s="12">
        <v>100.61620933420787</v>
      </c>
      <c r="U10" s="12">
        <v>101.09333341426891</v>
      </c>
      <c r="V10" s="12">
        <v>101.68377009776034</v>
      </c>
      <c r="W10" s="12">
        <v>102.19297889324753</v>
      </c>
      <c r="X10" s="12">
        <v>102.33045667455404</v>
      </c>
      <c r="Y10" s="12">
        <v>102.26580723249894</v>
      </c>
      <c r="Z10" s="12">
        <v>102.71204303972851</v>
      </c>
      <c r="AA10" s="12">
        <v>103.65183233134448</v>
      </c>
    </row>
    <row r="11" spans="1:27">
      <c r="A11" s="1" t="s">
        <v>524</v>
      </c>
      <c r="B11" s="1" t="s">
        <v>525</v>
      </c>
      <c r="C11" s="1" t="s">
        <v>529</v>
      </c>
      <c r="D11" s="1">
        <v>10</v>
      </c>
      <c r="E11" s="1" t="s">
        <v>837</v>
      </c>
      <c r="F11" s="1" t="s">
        <v>877</v>
      </c>
      <c r="G11" s="1" t="s">
        <v>929</v>
      </c>
      <c r="H11" s="12">
        <v>98.054920414086268</v>
      </c>
      <c r="I11" s="12">
        <v>98.413529885349249</v>
      </c>
      <c r="J11" s="12">
        <v>98.616138531899395</v>
      </c>
      <c r="K11" s="12">
        <v>98.733022978295139</v>
      </c>
      <c r="L11" s="12">
        <v>99.077330388187661</v>
      </c>
      <c r="M11" s="12">
        <v>98.996119953609011</v>
      </c>
      <c r="N11" s="12">
        <v>98.648572501867079</v>
      </c>
      <c r="O11" s="12">
        <v>98.672141468150599</v>
      </c>
      <c r="P11" s="12">
        <v>99.19334588737334</v>
      </c>
      <c r="Q11" s="12">
        <v>99.799358717593634</v>
      </c>
      <c r="R11" s="12">
        <v>100</v>
      </c>
      <c r="S11" s="12">
        <v>99.997378910285718</v>
      </c>
      <c r="T11" s="12">
        <v>100.2655809480749</v>
      </c>
      <c r="U11" s="12">
        <v>100.52157006414487</v>
      </c>
      <c r="V11" s="12">
        <v>101.14585457586627</v>
      </c>
      <c r="W11" s="12">
        <v>101.45600112089421</v>
      </c>
      <c r="X11" s="12">
        <v>101.83024655969648</v>
      </c>
      <c r="Y11" s="12">
        <v>102.03651479458414</v>
      </c>
      <c r="Z11" s="12">
        <v>102.12895212834663</v>
      </c>
      <c r="AA11" s="12">
        <v>102.98118352526487</v>
      </c>
    </row>
    <row r="12" spans="1:27">
      <c r="A12" s="1" t="s">
        <v>524</v>
      </c>
      <c r="B12" s="1" t="s">
        <v>525</v>
      </c>
      <c r="C12" s="1" t="s">
        <v>530</v>
      </c>
      <c r="D12" s="1">
        <v>11</v>
      </c>
      <c r="E12" s="1" t="s">
        <v>837</v>
      </c>
      <c r="F12" s="1" t="s">
        <v>877</v>
      </c>
      <c r="G12" s="1" t="s">
        <v>930</v>
      </c>
      <c r="H12" s="12">
        <v>98.641415673214652</v>
      </c>
      <c r="I12" s="12">
        <v>98.5727396076433</v>
      </c>
      <c r="J12" s="12">
        <v>98.535569964661775</v>
      </c>
      <c r="K12" s="12">
        <v>98.268494799774345</v>
      </c>
      <c r="L12" s="12">
        <v>97.85836598165487</v>
      </c>
      <c r="M12" s="12">
        <v>97.625754091463975</v>
      </c>
      <c r="N12" s="12">
        <v>97.213926953916442</v>
      </c>
      <c r="O12" s="12">
        <v>96.903279062449741</v>
      </c>
      <c r="P12" s="12">
        <v>98.030133418019986</v>
      </c>
      <c r="Q12" s="12">
        <v>99.236671475564535</v>
      </c>
      <c r="R12" s="12">
        <v>100</v>
      </c>
      <c r="S12" s="12">
        <v>100.01424556897842</v>
      </c>
      <c r="T12" s="12">
        <v>100.24260990004888</v>
      </c>
      <c r="U12" s="12">
        <v>100.83615606744604</v>
      </c>
      <c r="V12" s="12">
        <v>101.47549330318908</v>
      </c>
      <c r="W12" s="12">
        <v>101.64756484586871</v>
      </c>
      <c r="X12" s="12">
        <v>101.61356004721893</v>
      </c>
      <c r="Y12" s="12">
        <v>101.60555933158308</v>
      </c>
      <c r="Z12" s="12">
        <v>102.31863775349224</v>
      </c>
      <c r="AA12" s="12">
        <v>103.36980878433206</v>
      </c>
    </row>
    <row r="13" spans="1:27">
      <c r="A13" s="1" t="s">
        <v>524</v>
      </c>
      <c r="B13" s="1" t="s">
        <v>525</v>
      </c>
      <c r="C13" s="1" t="s">
        <v>531</v>
      </c>
      <c r="D13" s="1">
        <v>12</v>
      </c>
      <c r="E13" s="1" t="s">
        <v>837</v>
      </c>
      <c r="F13" s="1" t="s">
        <v>877</v>
      </c>
      <c r="G13" s="1" t="s">
        <v>931</v>
      </c>
      <c r="H13" s="12">
        <v>99.545194576122725</v>
      </c>
      <c r="I13" s="12">
        <v>99.899818670853094</v>
      </c>
      <c r="J13" s="12">
        <v>99.723239104400164</v>
      </c>
      <c r="K13" s="12">
        <v>99.219046648108971</v>
      </c>
      <c r="L13" s="12">
        <v>98.642426621339624</v>
      </c>
      <c r="M13" s="12">
        <v>98.353559645397908</v>
      </c>
      <c r="N13" s="12">
        <v>98.034149686779656</v>
      </c>
      <c r="O13" s="12">
        <v>97.960699469635841</v>
      </c>
      <c r="P13" s="12">
        <v>98.593122875844969</v>
      </c>
      <c r="Q13" s="12">
        <v>99.370060214190929</v>
      </c>
      <c r="R13" s="12">
        <v>100</v>
      </c>
      <c r="S13" s="12">
        <v>100.01590472993935</v>
      </c>
      <c r="T13" s="12">
        <v>100.148945214325</v>
      </c>
      <c r="U13" s="12">
        <v>100.84045660827235</v>
      </c>
      <c r="V13" s="12">
        <v>101.71930874619896</v>
      </c>
      <c r="W13" s="12">
        <v>102.37971696349135</v>
      </c>
      <c r="X13" s="12">
        <v>102.83610513802419</v>
      </c>
      <c r="Y13" s="12">
        <v>103.23945612450504</v>
      </c>
      <c r="Z13" s="12">
        <v>103.91750845297206</v>
      </c>
      <c r="AA13" s="12">
        <v>104.96280682803902</v>
      </c>
    </row>
    <row r="14" spans="1:27">
      <c r="A14" s="1" t="s">
        <v>524</v>
      </c>
      <c r="B14" s="1" t="s">
        <v>525</v>
      </c>
      <c r="C14" s="1" t="s">
        <v>532</v>
      </c>
      <c r="D14" s="1">
        <v>13</v>
      </c>
      <c r="E14" s="1" t="s">
        <v>837</v>
      </c>
      <c r="F14" s="1" t="s">
        <v>877</v>
      </c>
      <c r="G14" s="1" t="s">
        <v>932</v>
      </c>
      <c r="H14" s="12">
        <v>97.55536357846934</v>
      </c>
      <c r="I14" s="12">
        <v>96.985502857461199</v>
      </c>
      <c r="J14" s="12">
        <v>97.11288331030201</v>
      </c>
      <c r="K14" s="12">
        <v>97.126876006529827</v>
      </c>
      <c r="L14" s="12">
        <v>96.914987175125276</v>
      </c>
      <c r="M14" s="12">
        <v>96.749525262990176</v>
      </c>
      <c r="N14" s="12">
        <v>96.227498409649456</v>
      </c>
      <c r="O14" s="12">
        <v>95.635032822857454</v>
      </c>
      <c r="P14" s="12">
        <v>97.351055070622252</v>
      </c>
      <c r="Q14" s="12">
        <v>99.074995401532689</v>
      </c>
      <c r="R14" s="12">
        <v>100</v>
      </c>
      <c r="S14" s="12">
        <v>100.01229720740572</v>
      </c>
      <c r="T14" s="12">
        <v>100.3527146681499</v>
      </c>
      <c r="U14" s="12">
        <v>100.83110606246757</v>
      </c>
      <c r="V14" s="12">
        <v>101.18992036896044</v>
      </c>
      <c r="W14" s="12">
        <v>100.73010372353541</v>
      </c>
      <c r="X14" s="12">
        <v>100.08985201943024</v>
      </c>
      <c r="Y14" s="12">
        <v>99.578343112811936</v>
      </c>
      <c r="Z14" s="12">
        <v>100.33387554885323</v>
      </c>
      <c r="AA14" s="12">
        <v>101.39186151916941</v>
      </c>
    </row>
    <row r="15" spans="1:27">
      <c r="A15" s="1" t="s">
        <v>524</v>
      </c>
      <c r="B15" s="1" t="s">
        <v>533</v>
      </c>
      <c r="D15" s="1">
        <v>14</v>
      </c>
      <c r="E15" s="1" t="s">
        <v>837</v>
      </c>
      <c r="F15" s="1" t="s">
        <v>877</v>
      </c>
      <c r="G15" s="1" t="s">
        <v>933</v>
      </c>
      <c r="H15" s="12">
        <v>99.180304017777374</v>
      </c>
      <c r="I15" s="12">
        <v>99.488709784487014</v>
      </c>
      <c r="J15" s="12">
        <v>99.401330738344413</v>
      </c>
      <c r="K15" s="12">
        <v>99.448260418118835</v>
      </c>
      <c r="L15" s="12">
        <v>99.309506463134937</v>
      </c>
      <c r="M15" s="12">
        <v>99.253688548526128</v>
      </c>
      <c r="N15" s="12">
        <v>98.965563193531835</v>
      </c>
      <c r="O15" s="12">
        <v>98.784410264624867</v>
      </c>
      <c r="P15" s="12">
        <v>99.190266494756841</v>
      </c>
      <c r="Q15" s="12">
        <v>99.728352224688393</v>
      </c>
      <c r="R15" s="12">
        <v>100</v>
      </c>
      <c r="S15" s="12">
        <v>100.15343105560184</v>
      </c>
      <c r="T15" s="12">
        <v>100.39320395420468</v>
      </c>
      <c r="U15" s="12">
        <v>100.59125220858978</v>
      </c>
      <c r="V15" s="12">
        <v>101.00495841250239</v>
      </c>
      <c r="W15" s="12">
        <v>101.79203638025479</v>
      </c>
      <c r="X15" s="12">
        <v>102.2351163853445</v>
      </c>
      <c r="Y15" s="12">
        <v>102.5273975067096</v>
      </c>
      <c r="Z15" s="12">
        <v>102.83997109433325</v>
      </c>
      <c r="AA15" s="12">
        <v>103.63940678432402</v>
      </c>
    </row>
    <row r="16" spans="1:27">
      <c r="A16" s="1" t="s">
        <v>524</v>
      </c>
      <c r="B16" s="1" t="s">
        <v>533</v>
      </c>
      <c r="C16" s="1" t="s">
        <v>534</v>
      </c>
      <c r="D16" s="1">
        <v>15</v>
      </c>
      <c r="E16" s="1" t="s">
        <v>837</v>
      </c>
      <c r="F16" s="1" t="s">
        <v>877</v>
      </c>
      <c r="G16" s="1" t="s">
        <v>934</v>
      </c>
      <c r="H16" s="12">
        <v>102.2383444997816</v>
      </c>
      <c r="I16" s="12">
        <v>102.50549828812424</v>
      </c>
      <c r="J16" s="12">
        <v>102.21491004549679</v>
      </c>
      <c r="K16" s="12">
        <v>102.29641660912613</v>
      </c>
      <c r="L16" s="12">
        <v>102.11470828308563</v>
      </c>
      <c r="M16" s="12">
        <v>101.70297360214437</v>
      </c>
      <c r="N16" s="12">
        <v>100.5916472545458</v>
      </c>
      <c r="O16" s="12">
        <v>100.12519487893688</v>
      </c>
      <c r="P16" s="12">
        <v>99.970819294362158</v>
      </c>
      <c r="Q16" s="12">
        <v>100.06322969586471</v>
      </c>
      <c r="R16" s="12">
        <v>100</v>
      </c>
      <c r="S16" s="12">
        <v>99.80504493620225</v>
      </c>
      <c r="T16" s="12">
        <v>99.712857347065238</v>
      </c>
      <c r="U16" s="12">
        <v>99.731812644708299</v>
      </c>
      <c r="V16" s="12">
        <v>100.18565891381843</v>
      </c>
      <c r="W16" s="12">
        <v>101.05183584895477</v>
      </c>
      <c r="X16" s="12">
        <v>101.45125683454674</v>
      </c>
      <c r="Y16" s="12">
        <v>101.97764599105872</v>
      </c>
      <c r="Z16" s="12">
        <v>102.60205579792567</v>
      </c>
      <c r="AA16" s="12">
        <v>103.46089173838205</v>
      </c>
    </row>
    <row r="17" spans="1:27">
      <c r="A17" s="1" t="s">
        <v>524</v>
      </c>
      <c r="B17" s="1" t="s">
        <v>533</v>
      </c>
      <c r="C17" s="1" t="s">
        <v>535</v>
      </c>
      <c r="D17" s="1">
        <v>16</v>
      </c>
      <c r="E17" s="1" t="s">
        <v>837</v>
      </c>
      <c r="F17" s="1" t="s">
        <v>877</v>
      </c>
      <c r="G17" s="1" t="s">
        <v>935</v>
      </c>
      <c r="H17" s="12">
        <v>98.552207284355802</v>
      </c>
      <c r="I17" s="12">
        <v>98.826208707883197</v>
      </c>
      <c r="J17" s="12">
        <v>98.671298601997478</v>
      </c>
      <c r="K17" s="12">
        <v>98.204300909258947</v>
      </c>
      <c r="L17" s="12">
        <v>98.187292858063671</v>
      </c>
      <c r="M17" s="12">
        <v>98.168436950715446</v>
      </c>
      <c r="N17" s="12">
        <v>98.224054201448297</v>
      </c>
      <c r="O17" s="12">
        <v>98.295783331620143</v>
      </c>
      <c r="P17" s="12">
        <v>98.701965022993065</v>
      </c>
      <c r="Q17" s="12">
        <v>99.462729596933869</v>
      </c>
      <c r="R17" s="12">
        <v>100</v>
      </c>
      <c r="S17" s="12">
        <v>100.35141669310468</v>
      </c>
      <c r="T17" s="12">
        <v>100.95029637596105</v>
      </c>
      <c r="U17" s="12">
        <v>101.16225555080321</v>
      </c>
      <c r="V17" s="12">
        <v>101.62078240961495</v>
      </c>
      <c r="W17" s="12">
        <v>102.58003391192673</v>
      </c>
      <c r="X17" s="12">
        <v>103.12047853154267</v>
      </c>
      <c r="Y17" s="12">
        <v>103.70077639944539</v>
      </c>
      <c r="Z17" s="12">
        <v>104.18372558431943</v>
      </c>
      <c r="AA17" s="12">
        <v>105.15303212117244</v>
      </c>
    </row>
    <row r="18" spans="1:27">
      <c r="A18" s="1" t="s">
        <v>524</v>
      </c>
      <c r="B18" s="1" t="s">
        <v>533</v>
      </c>
      <c r="C18" s="1" t="s">
        <v>536</v>
      </c>
      <c r="D18" s="1">
        <v>17</v>
      </c>
      <c r="E18" s="1" t="s">
        <v>837</v>
      </c>
      <c r="F18" s="1" t="s">
        <v>877</v>
      </c>
      <c r="G18" s="1" t="s">
        <v>936</v>
      </c>
      <c r="H18" s="12">
        <v>98.260399736626681</v>
      </c>
      <c r="I18" s="12">
        <v>98.462943037089701</v>
      </c>
      <c r="J18" s="12">
        <v>98.088064952521393</v>
      </c>
      <c r="K18" s="12">
        <v>98.549838832655652</v>
      </c>
      <c r="L18" s="12">
        <v>98.444623113362198</v>
      </c>
      <c r="M18" s="12">
        <v>98.416749448732133</v>
      </c>
      <c r="N18" s="12">
        <v>98.279300605840049</v>
      </c>
      <c r="O18" s="12">
        <v>98.105141762768383</v>
      </c>
      <c r="P18" s="12">
        <v>98.783895188983749</v>
      </c>
      <c r="Q18" s="12">
        <v>99.643533248388906</v>
      </c>
      <c r="R18" s="12">
        <v>100</v>
      </c>
      <c r="S18" s="12">
        <v>100.3782583964969</v>
      </c>
      <c r="T18" s="12">
        <v>100.7636873876535</v>
      </c>
      <c r="U18" s="12">
        <v>100.9526260267024</v>
      </c>
      <c r="V18" s="12">
        <v>101.42409154106585</v>
      </c>
      <c r="W18" s="12">
        <v>102.01687230131584</v>
      </c>
      <c r="X18" s="12">
        <v>102.31609610387318</v>
      </c>
      <c r="Y18" s="12">
        <v>102.50621660722439</v>
      </c>
      <c r="Z18" s="12">
        <v>102.70491604552907</v>
      </c>
      <c r="AA18" s="12">
        <v>103.42419659293405</v>
      </c>
    </row>
    <row r="19" spans="1:27">
      <c r="A19" s="1" t="s">
        <v>524</v>
      </c>
      <c r="B19" s="1" t="s">
        <v>533</v>
      </c>
      <c r="C19" s="1" t="s">
        <v>537</v>
      </c>
      <c r="D19" s="1">
        <v>18</v>
      </c>
      <c r="E19" s="1" t="s">
        <v>837</v>
      </c>
      <c r="F19" s="1" t="s">
        <v>877</v>
      </c>
      <c r="G19" s="1" t="s">
        <v>937</v>
      </c>
      <c r="H19" s="12">
        <v>98.982642655339731</v>
      </c>
      <c r="I19" s="12">
        <v>99.421785701730073</v>
      </c>
      <c r="J19" s="12">
        <v>99.867770083035779</v>
      </c>
      <c r="K19" s="12">
        <v>99.674928006033099</v>
      </c>
      <c r="L19" s="12">
        <v>98.551691264618754</v>
      </c>
      <c r="M19" s="12">
        <v>98.859563549380553</v>
      </c>
      <c r="N19" s="12">
        <v>98.497541497449149</v>
      </c>
      <c r="O19" s="12">
        <v>98.317678166425921</v>
      </c>
      <c r="P19" s="12">
        <v>98.895242907792451</v>
      </c>
      <c r="Q19" s="12">
        <v>99.566792243964514</v>
      </c>
      <c r="R19" s="12">
        <v>100</v>
      </c>
      <c r="S19" s="12">
        <v>100.56340600933073</v>
      </c>
      <c r="T19" s="12">
        <v>100.85773279746446</v>
      </c>
      <c r="U19" s="12">
        <v>101.33037276314735</v>
      </c>
      <c r="V19" s="12">
        <v>101.69423321989773</v>
      </c>
      <c r="W19" s="12">
        <v>102.38201827925889</v>
      </c>
      <c r="X19" s="12">
        <v>102.79051196145959</v>
      </c>
      <c r="Y19" s="12">
        <v>102.60639122746684</v>
      </c>
      <c r="Z19" s="12">
        <v>102.7821595718782</v>
      </c>
      <c r="AA19" s="12">
        <v>103.19537998912793</v>
      </c>
    </row>
    <row r="20" spans="1:27">
      <c r="A20" s="1" t="s">
        <v>524</v>
      </c>
      <c r="B20" s="1" t="s">
        <v>533</v>
      </c>
      <c r="C20" s="1" t="s">
        <v>538</v>
      </c>
      <c r="D20" s="1">
        <v>19</v>
      </c>
      <c r="E20" s="1" t="s">
        <v>837</v>
      </c>
      <c r="F20" s="1" t="s">
        <v>877</v>
      </c>
      <c r="G20" s="1" t="s">
        <v>938</v>
      </c>
      <c r="H20" s="12">
        <v>98.924307215811666</v>
      </c>
      <c r="I20" s="12">
        <v>99.097101029132475</v>
      </c>
      <c r="J20" s="12">
        <v>98.884744826898086</v>
      </c>
      <c r="K20" s="12">
        <v>99.7971990163079</v>
      </c>
      <c r="L20" s="12">
        <v>100.23225596355302</v>
      </c>
      <c r="M20" s="12">
        <v>100.28093243124911</v>
      </c>
      <c r="N20" s="12">
        <v>99.859988634012183</v>
      </c>
      <c r="O20" s="12">
        <v>99.08012455808182</v>
      </c>
      <c r="P20" s="12">
        <v>99.496240020144995</v>
      </c>
      <c r="Q20" s="12">
        <v>99.857648097235369</v>
      </c>
      <c r="R20" s="12">
        <v>100</v>
      </c>
      <c r="S20" s="12">
        <v>99.650520139554658</v>
      </c>
      <c r="T20" s="12">
        <v>99.650520139554658</v>
      </c>
      <c r="U20" s="12">
        <v>100.07318533972804</v>
      </c>
      <c r="V20" s="12">
        <v>100.53765465198636</v>
      </c>
      <c r="W20" s="12">
        <v>101.19492479130786</v>
      </c>
      <c r="X20" s="12">
        <v>101.8125423573138</v>
      </c>
      <c r="Y20" s="12">
        <v>102.40985875663573</v>
      </c>
      <c r="Z20" s="12">
        <v>103.35940611455752</v>
      </c>
      <c r="AA20" s="12">
        <v>103.80682565941261</v>
      </c>
    </row>
    <row r="21" spans="1:27">
      <c r="A21" s="1" t="s">
        <v>524</v>
      </c>
      <c r="B21" s="1" t="s">
        <v>533</v>
      </c>
      <c r="C21" s="1" t="s">
        <v>539</v>
      </c>
      <c r="D21" s="1">
        <v>20</v>
      </c>
      <c r="E21" s="1" t="s">
        <v>837</v>
      </c>
      <c r="F21" s="1" t="s">
        <v>877</v>
      </c>
      <c r="G21" s="1" t="s">
        <v>939</v>
      </c>
      <c r="H21" s="12">
        <v>99.498375257334871</v>
      </c>
      <c r="I21" s="12">
        <v>99.532526582729602</v>
      </c>
      <c r="J21" s="12">
        <v>99.779305534514577</v>
      </c>
      <c r="K21" s="12">
        <v>99.54818676736086</v>
      </c>
      <c r="L21" s="12">
        <v>99.639168646246475</v>
      </c>
      <c r="M21" s="12">
        <v>99.657216622634706</v>
      </c>
      <c r="N21" s="12">
        <v>99.533076217056959</v>
      </c>
      <c r="O21" s="12">
        <v>99.277390507203734</v>
      </c>
      <c r="P21" s="12">
        <v>99.50470513244646</v>
      </c>
      <c r="Q21" s="12">
        <v>99.775338883099181</v>
      </c>
      <c r="R21" s="12">
        <v>100</v>
      </c>
      <c r="S21" s="12">
        <v>99.72904515905266</v>
      </c>
      <c r="T21" s="12">
        <v>99.711094022248204</v>
      </c>
      <c r="U21" s="12">
        <v>99.903573897944355</v>
      </c>
      <c r="V21" s="12">
        <v>100.19663498425192</v>
      </c>
      <c r="W21" s="12">
        <v>101.30114785473008</v>
      </c>
      <c r="X21" s="12">
        <v>101.9233238226509</v>
      </c>
      <c r="Y21" s="12">
        <v>102.14757597118884</v>
      </c>
      <c r="Z21" s="12">
        <v>102.07427443970998</v>
      </c>
      <c r="AA21" s="12">
        <v>103.001179369525</v>
      </c>
    </row>
    <row r="22" spans="1:27">
      <c r="A22" s="1" t="s">
        <v>524</v>
      </c>
      <c r="B22" s="1" t="s">
        <v>533</v>
      </c>
      <c r="C22" s="1" t="s">
        <v>540</v>
      </c>
      <c r="D22" s="1">
        <v>21</v>
      </c>
      <c r="E22" s="1" t="s">
        <v>837</v>
      </c>
      <c r="F22" s="1" t="s">
        <v>877</v>
      </c>
      <c r="G22" s="1" t="s">
        <v>940</v>
      </c>
      <c r="H22" s="12">
        <v>97.372977111713126</v>
      </c>
      <c r="I22" s="12">
        <v>98.494951709543074</v>
      </c>
      <c r="J22" s="12">
        <v>99.01602887303261</v>
      </c>
      <c r="K22" s="12">
        <v>99.013126837740415</v>
      </c>
      <c r="L22" s="12">
        <v>99.064241286738635</v>
      </c>
      <c r="M22" s="12">
        <v>99.056822516584049</v>
      </c>
      <c r="N22" s="12">
        <v>99.042752617954946</v>
      </c>
      <c r="O22" s="12">
        <v>99.143042074711033</v>
      </c>
      <c r="P22" s="12">
        <v>99.811340983568627</v>
      </c>
      <c r="Q22" s="12">
        <v>99.954972072290786</v>
      </c>
      <c r="R22" s="12">
        <v>100</v>
      </c>
      <c r="S22" s="12">
        <v>100.0496683287798</v>
      </c>
      <c r="T22" s="12">
        <v>100.11175643358511</v>
      </c>
      <c r="U22" s="12">
        <v>100.36783547471164</v>
      </c>
      <c r="V22" s="12">
        <v>100.6014473987977</v>
      </c>
      <c r="W22" s="12">
        <v>101.2196664327619</v>
      </c>
      <c r="X22" s="12">
        <v>101.7761399994165</v>
      </c>
      <c r="Y22" s="12">
        <v>101.77328325496286</v>
      </c>
      <c r="Z22" s="12">
        <v>101.93894569933934</v>
      </c>
      <c r="AA22" s="12">
        <v>102.83744556310128</v>
      </c>
    </row>
    <row r="23" spans="1:27">
      <c r="A23" s="1" t="s">
        <v>524</v>
      </c>
      <c r="B23" s="1" t="s">
        <v>541</v>
      </c>
      <c r="D23" s="1">
        <v>22</v>
      </c>
      <c r="E23" s="1" t="s">
        <v>837</v>
      </c>
      <c r="F23" s="1" t="s">
        <v>877</v>
      </c>
      <c r="G23" s="1" t="s">
        <v>941</v>
      </c>
      <c r="H23" s="12">
        <v>98.592537603506813</v>
      </c>
      <c r="I23" s="12">
        <v>98.551101580900408</v>
      </c>
      <c r="J23" s="12">
        <v>98.568069250629833</v>
      </c>
      <c r="K23" s="12">
        <v>98.785633470809316</v>
      </c>
      <c r="L23" s="12">
        <v>98.927454083953933</v>
      </c>
      <c r="M23" s="12">
        <v>99.022311540128385</v>
      </c>
      <c r="N23" s="12">
        <v>99.028894540627391</v>
      </c>
      <c r="O23" s="12">
        <v>99.083583889826286</v>
      </c>
      <c r="P23" s="12">
        <v>99.519398331968262</v>
      </c>
      <c r="Q23" s="12">
        <v>99.735691725628556</v>
      </c>
      <c r="R23" s="12">
        <v>100</v>
      </c>
      <c r="S23" s="12">
        <v>100.03758514395702</v>
      </c>
      <c r="T23" s="12">
        <v>99.920258099895577</v>
      </c>
      <c r="U23" s="12">
        <v>100.04597091265799</v>
      </c>
      <c r="V23" s="12">
        <v>100.60233008231141</v>
      </c>
      <c r="W23" s="12">
        <v>101.09110204474749</v>
      </c>
      <c r="X23" s="12">
        <v>101.53560058334909</v>
      </c>
      <c r="Y23" s="12">
        <v>101.9145892363978</v>
      </c>
      <c r="Z23" s="12">
        <v>102.09178476002295</v>
      </c>
      <c r="AA23" s="12">
        <v>102.90740464217329</v>
      </c>
    </row>
    <row r="24" spans="1:27">
      <c r="A24" s="1" t="s">
        <v>524</v>
      </c>
      <c r="B24" s="1" t="s">
        <v>542</v>
      </c>
      <c r="D24" s="1">
        <v>23</v>
      </c>
      <c r="E24" s="1" t="s">
        <v>837</v>
      </c>
      <c r="F24" s="1" t="s">
        <v>877</v>
      </c>
      <c r="G24" s="1" t="s">
        <v>942</v>
      </c>
      <c r="H24" s="12">
        <v>100.4251241453568</v>
      </c>
      <c r="I24" s="12">
        <v>100.02554957301878</v>
      </c>
      <c r="J24" s="12">
        <v>100.26104204471645</v>
      </c>
      <c r="K24" s="12">
        <v>100.30183750039961</v>
      </c>
      <c r="L24" s="12">
        <v>100.32196831432452</v>
      </c>
      <c r="M24" s="12">
        <v>100.13459350481283</v>
      </c>
      <c r="N24" s="12">
        <v>99.854147740333019</v>
      </c>
      <c r="O24" s="12">
        <v>99.571505685687555</v>
      </c>
      <c r="P24" s="12">
        <v>99.540435033306238</v>
      </c>
      <c r="Q24" s="12">
        <v>99.775726231483006</v>
      </c>
      <c r="R24" s="12">
        <v>100</v>
      </c>
      <c r="S24" s="12">
        <v>100.00397365423208</v>
      </c>
      <c r="T24" s="12">
        <v>100.01827303093161</v>
      </c>
      <c r="U24" s="12">
        <v>100.18868303543434</v>
      </c>
      <c r="V24" s="12">
        <v>100.39582751949696</v>
      </c>
      <c r="W24" s="12">
        <v>100.60648146836779</v>
      </c>
      <c r="X24" s="12">
        <v>100.63771476277303</v>
      </c>
      <c r="Y24" s="12">
        <v>100.68235480020988</v>
      </c>
      <c r="Z24" s="12">
        <v>100.61641567859752</v>
      </c>
      <c r="AA24" s="12">
        <v>100.6161531114108</v>
      </c>
    </row>
    <row r="25" spans="1:27">
      <c r="A25" s="1" t="s">
        <v>524</v>
      </c>
      <c r="B25" s="1" t="s">
        <v>542</v>
      </c>
      <c r="C25" s="1" t="s">
        <v>543</v>
      </c>
      <c r="D25" s="1">
        <v>24</v>
      </c>
      <c r="E25" s="1" t="s">
        <v>837</v>
      </c>
      <c r="F25" s="1" t="s">
        <v>877</v>
      </c>
      <c r="G25" s="1" t="s">
        <v>943</v>
      </c>
      <c r="H25" s="12">
        <v>99.050767396413917</v>
      </c>
      <c r="I25" s="12">
        <v>99.017381420534107</v>
      </c>
      <c r="J25" s="12">
        <v>99.357477461692127</v>
      </c>
      <c r="K25" s="12">
        <v>99.511064373198309</v>
      </c>
      <c r="L25" s="12">
        <v>99.586902237973263</v>
      </c>
      <c r="M25" s="12">
        <v>99.463554582799645</v>
      </c>
      <c r="N25" s="12">
        <v>99.344032812917291</v>
      </c>
      <c r="O25" s="12">
        <v>99.257636777385187</v>
      </c>
      <c r="P25" s="12">
        <v>99.517514527832262</v>
      </c>
      <c r="Q25" s="12">
        <v>99.882067456244968</v>
      </c>
      <c r="R25" s="12">
        <v>100</v>
      </c>
      <c r="S25" s="12">
        <v>99.997674021541911</v>
      </c>
      <c r="T25" s="12">
        <v>99.750736477439872</v>
      </c>
      <c r="U25" s="12">
        <v>99.610746482429121</v>
      </c>
      <c r="V25" s="12">
        <v>99.934840913554808</v>
      </c>
      <c r="W25" s="12">
        <v>100.15963822017903</v>
      </c>
      <c r="X25" s="12">
        <v>100.11788470945231</v>
      </c>
      <c r="Y25" s="12">
        <v>100.18184214762746</v>
      </c>
      <c r="Z25" s="12">
        <v>100.05277769926499</v>
      </c>
      <c r="AA25" s="12">
        <v>100.05271510092122</v>
      </c>
    </row>
    <row r="26" spans="1:27">
      <c r="A26" s="1" t="s">
        <v>524</v>
      </c>
      <c r="B26" s="1" t="s">
        <v>542</v>
      </c>
      <c r="C26" s="1" t="s">
        <v>544</v>
      </c>
      <c r="D26" s="1">
        <v>25</v>
      </c>
      <c r="E26" s="1" t="s">
        <v>837</v>
      </c>
      <c r="F26" s="1" t="s">
        <v>877</v>
      </c>
      <c r="G26" s="1" t="s">
        <v>944</v>
      </c>
      <c r="H26" s="12">
        <v>99.960498520802631</v>
      </c>
      <c r="I26" s="12">
        <v>98.771825779325127</v>
      </c>
      <c r="J26" s="12">
        <v>98.970705365954032</v>
      </c>
      <c r="K26" s="12">
        <v>99.085735576960872</v>
      </c>
      <c r="L26" s="12">
        <v>99.226729265763595</v>
      </c>
      <c r="M26" s="12">
        <v>99.422733829675721</v>
      </c>
      <c r="N26" s="12">
        <v>99.381900491668702</v>
      </c>
      <c r="O26" s="12">
        <v>99.251458645123407</v>
      </c>
      <c r="P26" s="12">
        <v>99.335351487025321</v>
      </c>
      <c r="Q26" s="12">
        <v>99.670141002558069</v>
      </c>
      <c r="R26" s="12">
        <v>100</v>
      </c>
      <c r="S26" s="12">
        <v>100.59538221536603</v>
      </c>
      <c r="T26" s="12">
        <v>100.74576277941829</v>
      </c>
      <c r="U26" s="12">
        <v>100.77828710802008</v>
      </c>
      <c r="V26" s="12">
        <v>100.46995057637798</v>
      </c>
      <c r="W26" s="12">
        <v>100.11441765579735</v>
      </c>
      <c r="X26" s="12">
        <v>100.07990469944394</v>
      </c>
      <c r="Y26" s="12">
        <v>100.07860385915927</v>
      </c>
      <c r="Z26" s="12">
        <v>99.912583348649861</v>
      </c>
      <c r="AA26" s="12">
        <v>99.642119256073073</v>
      </c>
    </row>
    <row r="27" spans="1:27">
      <c r="A27" s="1" t="s">
        <v>524</v>
      </c>
      <c r="B27" s="1" t="s">
        <v>542</v>
      </c>
      <c r="C27" s="1" t="s">
        <v>545</v>
      </c>
      <c r="D27" s="1">
        <v>26</v>
      </c>
      <c r="E27" s="1" t="s">
        <v>837</v>
      </c>
      <c r="F27" s="1" t="s">
        <v>877</v>
      </c>
      <c r="G27" s="1" t="s">
        <v>945</v>
      </c>
      <c r="H27" s="12">
        <v>102.28073600216405</v>
      </c>
      <c r="I27" s="12">
        <v>102.25811591987544</v>
      </c>
      <c r="J27" s="12">
        <v>102.41958805878973</v>
      </c>
      <c r="K27" s="12">
        <v>102.2708789083017</v>
      </c>
      <c r="L27" s="12">
        <v>102.11644545906604</v>
      </c>
      <c r="M27" s="12">
        <v>101.49492258705875</v>
      </c>
      <c r="N27" s="12">
        <v>100.82027189485585</v>
      </c>
      <c r="O27" s="12">
        <v>100.19213621114982</v>
      </c>
      <c r="P27" s="12">
        <v>99.756054627277649</v>
      </c>
      <c r="Q27" s="12">
        <v>99.76686355281403</v>
      </c>
      <c r="R27" s="12">
        <v>100</v>
      </c>
      <c r="S27" s="12">
        <v>99.449152021398476</v>
      </c>
      <c r="T27" s="12">
        <v>99.605609384459598</v>
      </c>
      <c r="U27" s="12">
        <v>100.22994157041893</v>
      </c>
      <c r="V27" s="12">
        <v>100.80618955266883</v>
      </c>
      <c r="W27" s="12">
        <v>101.54723492134362</v>
      </c>
      <c r="X27" s="12">
        <v>101.71918816746593</v>
      </c>
      <c r="Y27" s="12">
        <v>101.78801428117004</v>
      </c>
      <c r="Z27" s="12">
        <v>101.8861228583888</v>
      </c>
      <c r="AA27" s="12">
        <v>102.14938323619134</v>
      </c>
    </row>
    <row r="28" spans="1:27">
      <c r="A28" s="1" t="s">
        <v>524</v>
      </c>
      <c r="B28" s="1" t="s">
        <v>546</v>
      </c>
      <c r="D28" s="1">
        <v>27</v>
      </c>
      <c r="E28" s="1" t="s">
        <v>837</v>
      </c>
      <c r="F28" s="1" t="s">
        <v>877</v>
      </c>
      <c r="G28" s="1" t="s">
        <v>946</v>
      </c>
      <c r="H28" s="12">
        <v>100.96720518768099</v>
      </c>
      <c r="I28" s="12">
        <v>100.3314374392413</v>
      </c>
      <c r="J28" s="12">
        <v>99.989191678782959</v>
      </c>
      <c r="K28" s="12">
        <v>99.452831997961709</v>
      </c>
      <c r="L28" s="12">
        <v>99.145380555648543</v>
      </c>
      <c r="M28" s="12">
        <v>98.317849980312957</v>
      </c>
      <c r="N28" s="12">
        <v>97.819332896534831</v>
      </c>
      <c r="O28" s="12">
        <v>97.270213829880433</v>
      </c>
      <c r="P28" s="12">
        <v>97.626382521449059</v>
      </c>
      <c r="Q28" s="12">
        <v>98.911210877574263</v>
      </c>
      <c r="R28" s="12">
        <v>100</v>
      </c>
      <c r="S28" s="12">
        <v>100.29437177068105</v>
      </c>
      <c r="T28" s="12">
        <v>100.6794315838564</v>
      </c>
      <c r="U28" s="12">
        <v>101.26547686252663</v>
      </c>
      <c r="V28" s="12">
        <v>102.29258242849868</v>
      </c>
      <c r="W28" s="12">
        <v>103.58110588949086</v>
      </c>
      <c r="X28" s="12">
        <v>104.09036982037365</v>
      </c>
      <c r="Y28" s="12">
        <v>104.56286726422481</v>
      </c>
      <c r="Z28" s="12">
        <v>104.78120753075967</v>
      </c>
      <c r="AA28" s="12">
        <v>105.3839106231277</v>
      </c>
    </row>
    <row r="29" spans="1:27">
      <c r="A29" s="1" t="s">
        <v>524</v>
      </c>
      <c r="B29" s="1" t="s">
        <v>547</v>
      </c>
      <c r="D29" s="1">
        <v>28</v>
      </c>
      <c r="E29" s="1" t="s">
        <v>837</v>
      </c>
      <c r="F29" s="1" t="s">
        <v>877</v>
      </c>
      <c r="G29" s="1" t="s">
        <v>947</v>
      </c>
      <c r="H29" s="12">
        <v>95.770273291765562</v>
      </c>
      <c r="I29" s="12">
        <v>95.770273291765562</v>
      </c>
      <c r="J29" s="12">
        <v>96.946441996174244</v>
      </c>
      <c r="K29" s="12">
        <v>97.413081750139696</v>
      </c>
      <c r="L29" s="12">
        <v>98.249018447628487</v>
      </c>
      <c r="M29" s="12">
        <v>99.187782792714884</v>
      </c>
      <c r="N29" s="12">
        <v>99.499166184478256</v>
      </c>
      <c r="O29" s="12">
        <v>99.436610428702622</v>
      </c>
      <c r="P29" s="12">
        <v>99.653407720185697</v>
      </c>
      <c r="Q29" s="12">
        <v>99.754912565226519</v>
      </c>
      <c r="R29" s="12">
        <v>100</v>
      </c>
      <c r="S29" s="12">
        <v>100.41796815388717</v>
      </c>
      <c r="T29" s="12">
        <v>100.83966381569508</v>
      </c>
      <c r="U29" s="12">
        <v>101.00243397702002</v>
      </c>
      <c r="V29" s="12">
        <v>101.27622341481657</v>
      </c>
      <c r="W29" s="12">
        <v>102.01776375770055</v>
      </c>
      <c r="X29" s="12">
        <v>102.40658729319657</v>
      </c>
      <c r="Y29" s="12">
        <v>102.68579836169364</v>
      </c>
      <c r="Z29" s="12">
        <v>102.80626117208074</v>
      </c>
      <c r="AA29" s="12">
        <v>102.94952367452761</v>
      </c>
    </row>
    <row r="30" spans="1:27">
      <c r="A30" s="1" t="s">
        <v>524</v>
      </c>
      <c r="B30" s="1" t="s">
        <v>548</v>
      </c>
      <c r="D30" s="1">
        <v>29</v>
      </c>
      <c r="E30" s="1" t="s">
        <v>837</v>
      </c>
      <c r="F30" s="1" t="s">
        <v>877</v>
      </c>
      <c r="G30" s="1" t="s">
        <v>948</v>
      </c>
      <c r="H30" s="12">
        <v>93.655793802661634</v>
      </c>
      <c r="I30" s="12">
        <v>94.554886787014311</v>
      </c>
      <c r="J30" s="12">
        <v>95.26583100556644</v>
      </c>
      <c r="K30" s="12">
        <v>96.175523544457846</v>
      </c>
      <c r="L30" s="12">
        <v>97.063343627722801</v>
      </c>
      <c r="M30" s="12">
        <v>97.338745995811308</v>
      </c>
      <c r="N30" s="12">
        <v>97.465189508833163</v>
      </c>
      <c r="O30" s="12">
        <v>98.04593860244502</v>
      </c>
      <c r="P30" s="12">
        <v>98.781214790077669</v>
      </c>
      <c r="Q30" s="12">
        <v>99.371050612908647</v>
      </c>
      <c r="R30" s="12">
        <v>100</v>
      </c>
      <c r="S30" s="12">
        <v>101.12470374495861</v>
      </c>
      <c r="T30" s="12">
        <v>102.38774292389759</v>
      </c>
      <c r="U30" s="12">
        <v>102.88972314063332</v>
      </c>
      <c r="V30" s="12">
        <v>103.39661194974494</v>
      </c>
      <c r="W30" s="12">
        <v>105.20454366107879</v>
      </c>
      <c r="X30" s="12">
        <v>107.02635140630538</v>
      </c>
      <c r="Y30" s="12">
        <v>108.45352365845942</v>
      </c>
      <c r="Z30" s="12">
        <v>110.19562006150012</v>
      </c>
      <c r="AA30" s="12">
        <v>111.31247252555521</v>
      </c>
    </row>
    <row r="31" spans="1:27">
      <c r="A31" s="1" t="s">
        <v>524</v>
      </c>
      <c r="B31" s="1" t="s">
        <v>549</v>
      </c>
      <c r="D31" s="1">
        <v>30</v>
      </c>
      <c r="E31" s="1" t="s">
        <v>837</v>
      </c>
      <c r="F31" s="1" t="s">
        <v>877</v>
      </c>
      <c r="G31" s="1" t="s">
        <v>949</v>
      </c>
      <c r="H31" s="12">
        <v>94.501163930661264</v>
      </c>
      <c r="I31" s="12">
        <v>96.119510773310239</v>
      </c>
      <c r="J31" s="12">
        <v>97.497007447569658</v>
      </c>
      <c r="K31" s="12">
        <v>98.633871980642724</v>
      </c>
      <c r="L31" s="12">
        <v>99.603528244000671</v>
      </c>
      <c r="M31" s="12">
        <v>100.49527594892183</v>
      </c>
      <c r="N31" s="12">
        <v>99.830118584968943</v>
      </c>
      <c r="O31" s="12">
        <v>99.454604354940699</v>
      </c>
      <c r="P31" s="12">
        <v>99.370498791754869</v>
      </c>
      <c r="Q31" s="12">
        <v>99.296712730834173</v>
      </c>
      <c r="R31" s="12">
        <v>100</v>
      </c>
      <c r="S31" s="12">
        <v>100.41399909087285</v>
      </c>
      <c r="T31" s="12">
        <v>100.55273656325035</v>
      </c>
      <c r="U31" s="12">
        <v>100.71990041910024</v>
      </c>
      <c r="V31" s="12">
        <v>101.01927116044318</v>
      </c>
      <c r="W31" s="12">
        <v>101.4995726654013</v>
      </c>
      <c r="X31" s="12">
        <v>101.60727551454201</v>
      </c>
      <c r="Y31" s="12">
        <v>101.77419582764351</v>
      </c>
      <c r="Z31" s="12">
        <v>101.89936477431519</v>
      </c>
      <c r="AA31" s="12">
        <v>101.94482303651856</v>
      </c>
    </row>
    <row r="32" spans="1:27">
      <c r="A32" s="1" t="s">
        <v>524</v>
      </c>
      <c r="B32" s="1" t="s">
        <v>909</v>
      </c>
      <c r="D32" s="1">
        <v>31</v>
      </c>
      <c r="E32" s="1" t="s">
        <v>837</v>
      </c>
      <c r="F32" s="1" t="s">
        <v>877</v>
      </c>
      <c r="G32" s="1" t="s">
        <v>950</v>
      </c>
      <c r="R32" s="12">
        <v>100</v>
      </c>
      <c r="S32" s="12">
        <v>102.231977810999</v>
      </c>
      <c r="T32" s="12">
        <v>106.01893571771024</v>
      </c>
      <c r="U32" s="12">
        <v>108.49900617710652</v>
      </c>
      <c r="V32" s="12">
        <v>111.64849117511764</v>
      </c>
      <c r="W32" s="12">
        <v>113.41139909080746</v>
      </c>
      <c r="X32" s="12">
        <v>115.51790062610149</v>
      </c>
      <c r="Y32" s="12">
        <v>116.59526060019525</v>
      </c>
      <c r="Z32" s="12">
        <v>117.27804630045399</v>
      </c>
      <c r="AA32" s="12">
        <v>118.57823572917061</v>
      </c>
    </row>
    <row r="33" spans="1:27">
      <c r="A33" s="1" t="s">
        <v>524</v>
      </c>
      <c r="B33" s="1" t="s">
        <v>550</v>
      </c>
      <c r="D33" s="1">
        <v>32</v>
      </c>
      <c r="E33" s="1" t="s">
        <v>837</v>
      </c>
      <c r="F33" s="1" t="s">
        <v>877</v>
      </c>
      <c r="G33" s="1" t="s">
        <v>951</v>
      </c>
      <c r="H33" s="12">
        <v>97.046227415486157</v>
      </c>
      <c r="I33" s="12">
        <v>97.904852629069936</v>
      </c>
      <c r="J33" s="12">
        <v>98.70790873126434</v>
      </c>
      <c r="K33" s="12">
        <v>98.872784172774345</v>
      </c>
      <c r="L33" s="12">
        <v>99.081132229931669</v>
      </c>
      <c r="M33" s="12">
        <v>99.166566775232056</v>
      </c>
      <c r="N33" s="12">
        <v>99.238927335996991</v>
      </c>
      <c r="O33" s="12">
        <v>99.431871911092117</v>
      </c>
      <c r="P33" s="12">
        <v>99.564266175390372</v>
      </c>
      <c r="Q33" s="12">
        <v>99.77920211911669</v>
      </c>
      <c r="R33" s="12">
        <v>100</v>
      </c>
      <c r="S33" s="12">
        <v>100.12327469081323</v>
      </c>
      <c r="T33" s="12">
        <v>100.29313407135918</v>
      </c>
      <c r="U33" s="12">
        <v>100.29234746971127</v>
      </c>
      <c r="V33" s="12">
        <v>100.68179244812889</v>
      </c>
      <c r="W33" s="12">
        <v>100.88110488306465</v>
      </c>
      <c r="X33" s="12">
        <v>101.04174190065778</v>
      </c>
      <c r="Y33" s="12">
        <v>101.03923089213262</v>
      </c>
      <c r="Z33" s="12">
        <v>100.98838926485558</v>
      </c>
      <c r="AA33" s="12">
        <v>100.99609806771386</v>
      </c>
    </row>
    <row r="34" spans="1:27">
      <c r="A34" s="1" t="s">
        <v>524</v>
      </c>
      <c r="B34" s="1" t="s">
        <v>551</v>
      </c>
      <c r="D34" s="1">
        <v>33</v>
      </c>
      <c r="E34" s="1" t="s">
        <v>837</v>
      </c>
      <c r="F34" s="1" t="s">
        <v>877</v>
      </c>
      <c r="G34" s="1" t="s">
        <v>952</v>
      </c>
      <c r="H34" s="12">
        <v>95.810335544741818</v>
      </c>
      <c r="I34" s="12">
        <v>96.288312360583078</v>
      </c>
      <c r="J34" s="12">
        <v>96.412240456746332</v>
      </c>
      <c r="K34" s="12">
        <v>97.255555710252551</v>
      </c>
      <c r="L34" s="12">
        <v>98.031611957424886</v>
      </c>
      <c r="M34" s="12">
        <v>98.433257367193917</v>
      </c>
      <c r="N34" s="12">
        <v>98.619419609252361</v>
      </c>
      <c r="O34" s="12">
        <v>99.012027585273898</v>
      </c>
      <c r="P34" s="12">
        <v>99.214418104274628</v>
      </c>
      <c r="Q34" s="12">
        <v>99.523332418871291</v>
      </c>
      <c r="R34" s="12">
        <v>100</v>
      </c>
      <c r="S34" s="12">
        <v>100.37292217947922</v>
      </c>
      <c r="T34" s="12">
        <v>100.72029559472122</v>
      </c>
      <c r="U34" s="12">
        <v>100.91743905794399</v>
      </c>
      <c r="V34" s="12">
        <v>101.17841322562025</v>
      </c>
      <c r="W34" s="12">
        <v>101.74973681928863</v>
      </c>
      <c r="X34" s="12">
        <v>102.01719930448438</v>
      </c>
      <c r="Y34" s="12">
        <v>102.18778683783032</v>
      </c>
      <c r="Z34" s="12">
        <v>102.3015366911763</v>
      </c>
      <c r="AA34" s="12">
        <v>102.62020523579301</v>
      </c>
    </row>
    <row r="35" spans="1:27">
      <c r="A35" s="1" t="s">
        <v>524</v>
      </c>
      <c r="B35" s="1" t="s">
        <v>552</v>
      </c>
      <c r="D35" s="1">
        <v>34</v>
      </c>
      <c r="E35" s="1" t="s">
        <v>837</v>
      </c>
      <c r="F35" s="1" t="s">
        <v>877</v>
      </c>
      <c r="G35" s="1" t="s">
        <v>953</v>
      </c>
      <c r="H35" s="12">
        <v>93.378245550180196</v>
      </c>
      <c r="I35" s="12">
        <v>93.907345109513969</v>
      </c>
      <c r="J35" s="12">
        <v>94.852688619305837</v>
      </c>
      <c r="K35" s="12">
        <v>95.219186237760951</v>
      </c>
      <c r="L35" s="12">
        <v>95.8149673723494</v>
      </c>
      <c r="M35" s="12">
        <v>96.470243070831557</v>
      </c>
      <c r="N35" s="12">
        <v>96.924329229449469</v>
      </c>
      <c r="O35" s="12">
        <v>97.589090419484407</v>
      </c>
      <c r="P35" s="12">
        <v>98.255446014103796</v>
      </c>
      <c r="Q35" s="12">
        <v>99.095274960077319</v>
      </c>
      <c r="R35" s="12">
        <v>100</v>
      </c>
      <c r="S35" s="12">
        <v>101.2103898471113</v>
      </c>
      <c r="T35" s="12">
        <v>101.87008391991397</v>
      </c>
      <c r="U35" s="12">
        <v>102.43387193148261</v>
      </c>
      <c r="V35" s="12">
        <v>102.86051380811234</v>
      </c>
      <c r="W35" s="12">
        <v>103.20854648104955</v>
      </c>
      <c r="X35" s="12">
        <v>103.62301704590288</v>
      </c>
      <c r="Y35" s="12">
        <v>103.86527897007059</v>
      </c>
      <c r="Z35" s="12">
        <v>104.29880813416152</v>
      </c>
      <c r="AA35" s="12">
        <v>104.5961884128191</v>
      </c>
    </row>
    <row r="36" spans="1:27">
      <c r="A36" s="1" t="s">
        <v>524</v>
      </c>
      <c r="B36" s="1" t="s">
        <v>553</v>
      </c>
      <c r="D36" s="1">
        <v>35</v>
      </c>
      <c r="E36" s="1" t="s">
        <v>837</v>
      </c>
      <c r="F36" s="1" t="s">
        <v>877</v>
      </c>
      <c r="G36" s="1" t="s">
        <v>954</v>
      </c>
      <c r="H36" s="12">
        <v>100.20646393130603</v>
      </c>
      <c r="I36" s="12">
        <v>100.22879342203694</v>
      </c>
      <c r="J36" s="12">
        <v>100.67408610380271</v>
      </c>
      <c r="K36" s="12">
        <v>101.1168729645575</v>
      </c>
      <c r="L36" s="12">
        <v>101.00850793231486</v>
      </c>
      <c r="M36" s="12">
        <v>101.10212077871103</v>
      </c>
      <c r="N36" s="12">
        <v>100.40113947231546</v>
      </c>
      <c r="O36" s="12">
        <v>100.57967781149983</v>
      </c>
      <c r="P36" s="12">
        <v>100.11773299771859</v>
      </c>
      <c r="Q36" s="12">
        <v>100.33746759727435</v>
      </c>
      <c r="R36" s="12">
        <v>100</v>
      </c>
      <c r="S36" s="12">
        <v>99.445783101995445</v>
      </c>
      <c r="T36" s="12">
        <v>99.037026541320586</v>
      </c>
      <c r="U36" s="12">
        <v>99.080950722840839</v>
      </c>
      <c r="V36" s="12">
        <v>99.144618078652343</v>
      </c>
      <c r="W36" s="12">
        <v>99.605497221027974</v>
      </c>
      <c r="X36" s="12">
        <v>99.715333810122985</v>
      </c>
      <c r="Y36" s="12">
        <v>99.617123360676757</v>
      </c>
      <c r="Z36" s="12">
        <v>99.720101117045914</v>
      </c>
      <c r="AA36" s="12">
        <v>99.905633339017982</v>
      </c>
    </row>
    <row r="37" spans="1:27">
      <c r="A37" s="1" t="s">
        <v>524</v>
      </c>
      <c r="B37" s="1" t="s">
        <v>554</v>
      </c>
      <c r="D37" s="1">
        <v>36</v>
      </c>
      <c r="E37" s="1" t="s">
        <v>837</v>
      </c>
      <c r="F37" s="1" t="s">
        <v>877</v>
      </c>
      <c r="G37" s="1" t="s">
        <v>955</v>
      </c>
      <c r="H37" s="12">
        <v>97.090700123822828</v>
      </c>
      <c r="I37" s="12">
        <v>97.488488240078468</v>
      </c>
      <c r="J37" s="12">
        <v>96.080002244924202</v>
      </c>
      <c r="K37" s="12">
        <v>96.96170012600993</v>
      </c>
      <c r="L37" s="12">
        <v>97.883147163652538</v>
      </c>
      <c r="M37" s="12">
        <v>98.964428206529234</v>
      </c>
      <c r="N37" s="12">
        <v>99.023544588979306</v>
      </c>
      <c r="O37" s="12">
        <v>99.367565544164663</v>
      </c>
      <c r="P37" s="12">
        <v>99.464854527371713</v>
      </c>
      <c r="Q37" s="12">
        <v>99.79883904984834</v>
      </c>
      <c r="R37" s="12">
        <v>100</v>
      </c>
      <c r="S37" s="12">
        <v>100.2736892695888</v>
      </c>
      <c r="T37" s="12">
        <v>100.32053261526117</v>
      </c>
      <c r="U37" s="12">
        <v>100.60341778732082</v>
      </c>
      <c r="V37" s="12">
        <v>100.92953114356069</v>
      </c>
      <c r="W37" s="12">
        <v>101.39912504442808</v>
      </c>
      <c r="X37" s="12">
        <v>101.46493449448855</v>
      </c>
      <c r="Y37" s="12">
        <v>101.64397867141308</v>
      </c>
      <c r="Z37" s="12">
        <v>101.58761497080901</v>
      </c>
      <c r="AA37" s="12">
        <v>101.60295587803849</v>
      </c>
    </row>
    <row r="38" spans="1:27">
      <c r="A38" s="1" t="s">
        <v>524</v>
      </c>
      <c r="B38" s="1" t="s">
        <v>555</v>
      </c>
      <c r="D38" s="1">
        <v>37</v>
      </c>
      <c r="E38" s="1" t="s">
        <v>837</v>
      </c>
      <c r="F38" s="1" t="s">
        <v>877</v>
      </c>
      <c r="G38" s="1" t="s">
        <v>956</v>
      </c>
      <c r="H38" s="12">
        <v>92.294493182877062</v>
      </c>
      <c r="I38" s="12">
        <v>92.820547005518449</v>
      </c>
      <c r="J38" s="12">
        <v>93.891598067941061</v>
      </c>
      <c r="K38" s="12">
        <v>94.319779228622693</v>
      </c>
      <c r="L38" s="12">
        <v>94.698897861307373</v>
      </c>
      <c r="M38" s="12">
        <v>95.333455184616597</v>
      </c>
      <c r="N38" s="12">
        <v>95.952413975232218</v>
      </c>
      <c r="O38" s="12">
        <v>97.144258816266245</v>
      </c>
      <c r="P38" s="12">
        <v>98.399416721691793</v>
      </c>
      <c r="Q38" s="12">
        <v>99.33482934802052</v>
      </c>
      <c r="R38" s="12">
        <v>100</v>
      </c>
      <c r="S38" s="12">
        <v>100.79726087461387</v>
      </c>
      <c r="T38" s="12">
        <v>101.45906339293037</v>
      </c>
      <c r="U38" s="12">
        <v>102.07010535085426</v>
      </c>
      <c r="V38" s="12">
        <v>102.87246232996729</v>
      </c>
      <c r="W38" s="12">
        <v>103.6937086173002</v>
      </c>
      <c r="X38" s="12">
        <v>104.55875364237517</v>
      </c>
      <c r="Y38" s="12">
        <v>105.24136774179809</v>
      </c>
      <c r="Z38" s="12">
        <v>106.33775759128076</v>
      </c>
      <c r="AA38" s="12">
        <v>106.99527252764204</v>
      </c>
    </row>
    <row r="39" spans="1:27">
      <c r="A39" s="1" t="s">
        <v>524</v>
      </c>
      <c r="B39" s="1" t="s">
        <v>556</v>
      </c>
      <c r="D39" s="1">
        <v>38</v>
      </c>
      <c r="E39" s="1" t="s">
        <v>837</v>
      </c>
      <c r="F39" s="1" t="s">
        <v>877</v>
      </c>
      <c r="G39" s="1" t="s">
        <v>957</v>
      </c>
      <c r="H39" s="12">
        <v>100.45896650279506</v>
      </c>
      <c r="I39" s="12">
        <v>100.46596323558695</v>
      </c>
      <c r="J39" s="12">
        <v>100.69747867319026</v>
      </c>
      <c r="K39" s="12">
        <v>100.98917980533928</v>
      </c>
      <c r="L39" s="12">
        <v>100.74422601849824</v>
      </c>
      <c r="M39" s="12">
        <v>100.45465670840703</v>
      </c>
      <c r="N39" s="12">
        <v>99.90456038324912</v>
      </c>
      <c r="O39" s="12">
        <v>99.413906820506384</v>
      </c>
      <c r="P39" s="12">
        <v>99.54180284340886</v>
      </c>
      <c r="Q39" s="12">
        <v>99.804133900472934</v>
      </c>
      <c r="R39" s="12">
        <v>100</v>
      </c>
      <c r="S39" s="12">
        <v>100.3472731207013</v>
      </c>
      <c r="T39" s="12">
        <v>100.78904101343949</v>
      </c>
      <c r="U39" s="12">
        <v>101.11556211871343</v>
      </c>
      <c r="V39" s="12">
        <v>101.58621974186116</v>
      </c>
      <c r="W39" s="12">
        <v>102.37970939233429</v>
      </c>
      <c r="X39" s="12">
        <v>103.30222544874186</v>
      </c>
      <c r="Y39" s="12">
        <v>103.72556821129311</v>
      </c>
      <c r="Z39" s="12">
        <v>103.73004652146437</v>
      </c>
      <c r="AA39" s="12">
        <v>103.74453281518565</v>
      </c>
    </row>
    <row r="40" spans="1:27">
      <c r="A40" s="1" t="s">
        <v>524</v>
      </c>
      <c r="B40" s="1" t="s">
        <v>557</v>
      </c>
      <c r="D40" s="1">
        <v>39</v>
      </c>
      <c r="E40" s="1" t="s">
        <v>837</v>
      </c>
      <c r="F40" s="1" t="s">
        <v>877</v>
      </c>
      <c r="G40" s="1" t="s">
        <v>958</v>
      </c>
      <c r="H40" s="12">
        <v>92.357859895481809</v>
      </c>
      <c r="I40" s="12">
        <v>94.023163952472331</v>
      </c>
      <c r="J40" s="12">
        <v>94.631348639960223</v>
      </c>
      <c r="K40" s="12">
        <v>95.053893486697888</v>
      </c>
      <c r="L40" s="12">
        <v>99.752065882152579</v>
      </c>
      <c r="M40" s="12">
        <v>99.654471801628375</v>
      </c>
      <c r="N40" s="12">
        <v>99.683566241183968</v>
      </c>
      <c r="O40" s="12">
        <v>100</v>
      </c>
      <c r="P40" s="12">
        <v>100</v>
      </c>
      <c r="Q40" s="12">
        <v>100</v>
      </c>
      <c r="R40" s="12">
        <v>100</v>
      </c>
      <c r="S40" s="12">
        <v>99.894456686308672</v>
      </c>
      <c r="T40" s="12">
        <v>100.14537658779909</v>
      </c>
      <c r="U40" s="12">
        <v>100.40871692882305</v>
      </c>
      <c r="V40" s="12">
        <v>100.35664375599266</v>
      </c>
      <c r="W40" s="12">
        <v>100.90727295365581</v>
      </c>
      <c r="X40" s="12">
        <v>100.86951717086346</v>
      </c>
      <c r="Y40" s="12">
        <v>100.86951717086346</v>
      </c>
      <c r="Z40" s="12">
        <v>100.83794365365021</v>
      </c>
      <c r="AA40" s="12">
        <v>100.75761822672307</v>
      </c>
    </row>
    <row r="41" spans="1:27">
      <c r="A41" s="1" t="s">
        <v>655</v>
      </c>
      <c r="D41" s="1">
        <v>40</v>
      </c>
      <c r="E41" s="1" t="s">
        <v>837</v>
      </c>
      <c r="F41" s="1" t="s">
        <v>877</v>
      </c>
      <c r="G41" s="1" t="s">
        <v>959</v>
      </c>
      <c r="H41" s="12">
        <v>97.520802038155409</v>
      </c>
      <c r="I41" s="12">
        <v>97.678122874095564</v>
      </c>
      <c r="J41" s="12">
        <v>98.150512275093931</v>
      </c>
      <c r="K41" s="12">
        <v>98.504850144909511</v>
      </c>
      <c r="L41" s="12">
        <v>98.89596920583233</v>
      </c>
      <c r="M41" s="12">
        <v>99.0650294766954</v>
      </c>
      <c r="N41" s="12">
        <v>98.959087146781542</v>
      </c>
      <c r="O41" s="12">
        <v>98.91159206925748</v>
      </c>
      <c r="P41" s="12">
        <v>99.200960278830379</v>
      </c>
      <c r="Q41" s="12">
        <v>99.556752983156699</v>
      </c>
      <c r="R41" s="12">
        <v>100</v>
      </c>
      <c r="S41" s="12">
        <v>100.34631894196846</v>
      </c>
      <c r="T41" s="12">
        <v>100.66743081529145</v>
      </c>
      <c r="U41" s="12">
        <v>100.92790842848171</v>
      </c>
      <c r="V41" s="12">
        <v>101.37087375068074</v>
      </c>
      <c r="W41" s="12">
        <v>102.14533871194827</v>
      </c>
      <c r="X41" s="12">
        <v>102.69869430476209</v>
      </c>
      <c r="Y41" s="12">
        <v>103.15306832580558</v>
      </c>
      <c r="Z41" s="12">
        <v>103.5318050950885</v>
      </c>
      <c r="AA41" s="12">
        <v>103.99939912052287</v>
      </c>
    </row>
    <row r="42" spans="1:27">
      <c r="A42" s="1" t="s">
        <v>523</v>
      </c>
      <c r="D42" s="1">
        <v>41</v>
      </c>
      <c r="E42" s="1" t="s">
        <v>837</v>
      </c>
      <c r="F42" s="1" t="s">
        <v>877</v>
      </c>
      <c r="G42" s="1" t="s">
        <v>960</v>
      </c>
      <c r="H42" s="12">
        <v>97.731522384145862</v>
      </c>
      <c r="I42" s="12">
        <v>98.085973131879072</v>
      </c>
      <c r="J42" s="12">
        <v>98.291255734028169</v>
      </c>
      <c r="K42" s="12">
        <v>98.571022482636707</v>
      </c>
      <c r="L42" s="12">
        <v>98.716548359214698</v>
      </c>
      <c r="M42" s="12">
        <v>98.863343219617661</v>
      </c>
      <c r="N42" s="12">
        <v>98.736949643235278</v>
      </c>
      <c r="O42" s="12">
        <v>98.839050574443789</v>
      </c>
      <c r="P42" s="12">
        <v>99.198679392288042</v>
      </c>
      <c r="Q42" s="12">
        <v>99.689799592360586</v>
      </c>
      <c r="R42" s="12">
        <v>100</v>
      </c>
      <c r="S42" s="12">
        <v>100.28070939473339</v>
      </c>
      <c r="T42" s="12">
        <v>100.56106276446275</v>
      </c>
      <c r="U42" s="12">
        <v>100.82186761317587</v>
      </c>
      <c r="V42" s="12">
        <v>101.23073845212743</v>
      </c>
      <c r="W42" s="12">
        <v>101.89490739436901</v>
      </c>
      <c r="X42" s="12">
        <v>102.35551709031967</v>
      </c>
      <c r="Y42" s="12">
        <v>102.63015277894962</v>
      </c>
      <c r="Z42" s="12">
        <v>102.91305289028396</v>
      </c>
      <c r="AA42" s="12">
        <v>103.38698505505188</v>
      </c>
    </row>
    <row r="43" spans="1:27">
      <c r="A43" s="1" t="s">
        <v>516</v>
      </c>
      <c r="D43" s="1">
        <v>1</v>
      </c>
      <c r="E43" s="1" t="s">
        <v>837</v>
      </c>
      <c r="F43" s="1" t="s">
        <v>878</v>
      </c>
      <c r="G43" s="1" t="s">
        <v>961</v>
      </c>
      <c r="H43" s="12">
        <v>98.88634514358975</v>
      </c>
      <c r="I43" s="12">
        <v>99.028036333689371</v>
      </c>
      <c r="J43" s="12">
        <v>99.19492799174391</v>
      </c>
      <c r="K43" s="12">
        <v>99.248345594299636</v>
      </c>
      <c r="L43" s="12">
        <v>99.267866322579124</v>
      </c>
      <c r="M43" s="12">
        <v>99.184121753835456</v>
      </c>
      <c r="N43" s="12">
        <v>98.956322394684889</v>
      </c>
      <c r="O43" s="12">
        <v>98.835390358074974</v>
      </c>
      <c r="P43" s="12">
        <v>99.156132674967608</v>
      </c>
      <c r="Q43" s="12">
        <v>99.589776126528122</v>
      </c>
      <c r="R43" s="12">
        <v>100</v>
      </c>
      <c r="S43" s="12">
        <v>100.26077263982762</v>
      </c>
      <c r="T43" s="12">
        <v>100.55241788138439</v>
      </c>
      <c r="U43" s="12">
        <v>100.90408675978173</v>
      </c>
      <c r="V43" s="12">
        <v>101.42559522923298</v>
      </c>
      <c r="W43" s="12">
        <v>102.16773769934188</v>
      </c>
      <c r="X43" s="12">
        <v>102.66032855789764</v>
      </c>
      <c r="Y43" s="12">
        <v>103.03604293837438</v>
      </c>
      <c r="Z43" s="12">
        <v>103.53529933657055</v>
      </c>
      <c r="AA43" s="12">
        <v>104.17935391154838</v>
      </c>
    </row>
    <row r="44" spans="1:27">
      <c r="A44" s="1" t="s">
        <v>521</v>
      </c>
      <c r="D44" s="1">
        <v>2</v>
      </c>
      <c r="E44" s="1" t="s">
        <v>837</v>
      </c>
      <c r="F44" s="1" t="s">
        <v>878</v>
      </c>
      <c r="G44" s="1" t="s">
        <v>962</v>
      </c>
      <c r="H44" s="12">
        <v>99.884678507017739</v>
      </c>
      <c r="I44" s="12">
        <v>99.991133888799368</v>
      </c>
      <c r="J44" s="12">
        <v>99.955195835425386</v>
      </c>
      <c r="K44" s="12">
        <v>99.694116716363908</v>
      </c>
      <c r="L44" s="12">
        <v>99.443072569851296</v>
      </c>
      <c r="M44" s="12">
        <v>99.202769164925286</v>
      </c>
      <c r="N44" s="12">
        <v>98.792988269332227</v>
      </c>
      <c r="O44" s="12">
        <v>98.569716176308134</v>
      </c>
      <c r="P44" s="12">
        <v>99.014009451190603</v>
      </c>
      <c r="Q44" s="12">
        <v>99.558501302953317</v>
      </c>
      <c r="R44" s="12">
        <v>100</v>
      </c>
      <c r="S44" s="12">
        <v>100.12812720504559</v>
      </c>
      <c r="T44" s="12">
        <v>100.39063445436717</v>
      </c>
      <c r="U44" s="12">
        <v>100.77858325510979</v>
      </c>
      <c r="V44" s="12">
        <v>101.42536011856578</v>
      </c>
      <c r="W44" s="12">
        <v>102.17770629616447</v>
      </c>
      <c r="X44" s="12">
        <v>102.62166936137957</v>
      </c>
      <c r="Y44" s="12">
        <v>102.96453403390026</v>
      </c>
      <c r="Z44" s="12">
        <v>103.53871180067773</v>
      </c>
      <c r="AA44" s="12">
        <v>104.48507612290727</v>
      </c>
    </row>
    <row r="45" spans="1:27">
      <c r="A45" s="1" t="s">
        <v>913</v>
      </c>
      <c r="D45" s="1">
        <v>3</v>
      </c>
      <c r="E45" s="1" t="s">
        <v>837</v>
      </c>
      <c r="F45" s="1" t="s">
        <v>878</v>
      </c>
      <c r="G45" s="1" t="s">
        <v>963</v>
      </c>
      <c r="H45" s="12">
        <v>97.901844585430553</v>
      </c>
      <c r="I45" s="12">
        <v>98.077935770454076</v>
      </c>
      <c r="J45" s="12">
        <v>98.443388856035455</v>
      </c>
      <c r="K45" s="12">
        <v>98.806303238348477</v>
      </c>
      <c r="L45" s="12">
        <v>99.093653692477048</v>
      </c>
      <c r="M45" s="12">
        <v>99.165550917668341</v>
      </c>
      <c r="N45" s="12">
        <v>99.119284770016975</v>
      </c>
      <c r="O45" s="12">
        <v>99.100735067122272</v>
      </c>
      <c r="P45" s="12">
        <v>99.297901636591277</v>
      </c>
      <c r="Q45" s="12">
        <v>99.620938132290888</v>
      </c>
      <c r="R45" s="12">
        <v>100</v>
      </c>
      <c r="S45" s="12">
        <v>100.39269462939393</v>
      </c>
      <c r="T45" s="12">
        <v>100.71336487174447</v>
      </c>
      <c r="U45" s="12">
        <v>101.02889590491193</v>
      </c>
      <c r="V45" s="12">
        <v>101.42582874984139</v>
      </c>
      <c r="W45" s="12">
        <v>102.15783750594247</v>
      </c>
      <c r="X45" s="12">
        <v>102.69874062874401</v>
      </c>
      <c r="Y45" s="12">
        <v>103.10711722246242</v>
      </c>
      <c r="Z45" s="12">
        <v>103.5319100701961</v>
      </c>
      <c r="AA45" s="12">
        <v>103.8765854964024</v>
      </c>
    </row>
    <row r="46" spans="1:27">
      <c r="A46" s="1" t="s">
        <v>522</v>
      </c>
      <c r="D46" s="1">
        <v>4</v>
      </c>
      <c r="E46" s="1" t="s">
        <v>837</v>
      </c>
      <c r="F46" s="1" t="s">
        <v>878</v>
      </c>
      <c r="G46" s="1" t="s">
        <v>964</v>
      </c>
      <c r="H46" s="12">
        <v>98.339334298413263</v>
      </c>
      <c r="I46" s="12">
        <v>98.408634501341666</v>
      </c>
      <c r="J46" s="12">
        <v>98.784978207193291</v>
      </c>
      <c r="K46" s="12">
        <v>99.109078185664771</v>
      </c>
      <c r="L46" s="12">
        <v>99.36326032934555</v>
      </c>
      <c r="M46" s="12">
        <v>99.383160146411427</v>
      </c>
      <c r="N46" s="12">
        <v>99.280816773910701</v>
      </c>
      <c r="O46" s="12">
        <v>99.103210175400235</v>
      </c>
      <c r="P46" s="12">
        <v>99.266387186966455</v>
      </c>
      <c r="Q46" s="12">
        <v>99.587798790280431</v>
      </c>
      <c r="R46" s="12">
        <v>100</v>
      </c>
      <c r="S46" s="12">
        <v>100.39082142686155</v>
      </c>
      <c r="T46" s="12">
        <v>100.70716534708102</v>
      </c>
      <c r="U46" s="12">
        <v>101.0318293644937</v>
      </c>
      <c r="V46" s="12">
        <v>101.40179601829196</v>
      </c>
      <c r="W46" s="12">
        <v>102.30252900531278</v>
      </c>
      <c r="X46" s="12">
        <v>102.90963940357459</v>
      </c>
      <c r="Y46" s="12">
        <v>103.40783825126505</v>
      </c>
      <c r="Z46" s="12">
        <v>103.98496467789479</v>
      </c>
      <c r="AA46" s="12">
        <v>104.43321562589163</v>
      </c>
    </row>
    <row r="47" spans="1:27">
      <c r="A47" s="1" t="s">
        <v>853</v>
      </c>
      <c r="D47" s="1">
        <v>5</v>
      </c>
      <c r="E47" s="1" t="s">
        <v>837</v>
      </c>
      <c r="F47" s="1" t="s">
        <v>878</v>
      </c>
      <c r="G47" s="1" t="s">
        <v>965</v>
      </c>
      <c r="H47" s="12">
        <v>97.472942074520688</v>
      </c>
      <c r="I47" s="12">
        <v>97.753376400762818</v>
      </c>
      <c r="J47" s="12">
        <v>98.108173576085164</v>
      </c>
      <c r="K47" s="12">
        <v>98.509058861657309</v>
      </c>
      <c r="L47" s="12">
        <v>98.828881758512367</v>
      </c>
      <c r="M47" s="12">
        <v>98.951732576420554</v>
      </c>
      <c r="N47" s="12">
        <v>98.960477950030025</v>
      </c>
      <c r="O47" s="12">
        <v>99.098297841206133</v>
      </c>
      <c r="P47" s="12">
        <v>99.32894429295483</v>
      </c>
      <c r="Q47" s="12">
        <v>99.653581850463567</v>
      </c>
      <c r="R47" s="12">
        <v>100</v>
      </c>
      <c r="S47" s="12">
        <v>100.37495774170402</v>
      </c>
      <c r="T47" s="12">
        <v>100.69038972272237</v>
      </c>
      <c r="U47" s="12">
        <v>100.97773455981624</v>
      </c>
      <c r="V47" s="12">
        <v>101.38824165607822</v>
      </c>
      <c r="W47" s="12">
        <v>101.94672363477284</v>
      </c>
      <c r="X47" s="12">
        <v>102.41636896502276</v>
      </c>
      <c r="Y47" s="12">
        <v>102.73693778738738</v>
      </c>
      <c r="Z47" s="12">
        <v>103.00857299313397</v>
      </c>
      <c r="AA47" s="12">
        <v>103.24340828556629</v>
      </c>
    </row>
    <row r="48" spans="1:27">
      <c r="A48" s="1" t="s">
        <v>524</v>
      </c>
      <c r="B48" s="1" t="s">
        <v>525</v>
      </c>
      <c r="D48" s="1">
        <v>6</v>
      </c>
      <c r="E48" s="1" t="s">
        <v>837</v>
      </c>
      <c r="F48" s="1" t="s">
        <v>878</v>
      </c>
      <c r="G48" s="1" t="s">
        <v>966</v>
      </c>
      <c r="H48" s="12">
        <v>100.16313492451971</v>
      </c>
      <c r="I48" s="12">
        <v>100.19890014424182</v>
      </c>
      <c r="J48" s="12">
        <v>100.09096042853531</v>
      </c>
      <c r="K48" s="12">
        <v>99.60532210136661</v>
      </c>
      <c r="L48" s="12">
        <v>99.152092931184569</v>
      </c>
      <c r="M48" s="12">
        <v>98.753700063816467</v>
      </c>
      <c r="N48" s="12">
        <v>98.15850257621652</v>
      </c>
      <c r="O48" s="12">
        <v>97.852105991476634</v>
      </c>
      <c r="P48" s="12">
        <v>98.478557794183857</v>
      </c>
      <c r="Q48" s="12">
        <v>99.30928711587319</v>
      </c>
      <c r="R48" s="12">
        <v>100</v>
      </c>
      <c r="S48" s="12">
        <v>100.23644630215578</v>
      </c>
      <c r="T48" s="12">
        <v>100.69660408325487</v>
      </c>
      <c r="U48" s="12">
        <v>101.43472230390988</v>
      </c>
      <c r="V48" s="12">
        <v>102.2678915406742</v>
      </c>
      <c r="W48" s="12">
        <v>102.73287955345513</v>
      </c>
      <c r="X48" s="12">
        <v>103.01785527630165</v>
      </c>
      <c r="Y48" s="12">
        <v>103.26296001303132</v>
      </c>
      <c r="Z48" s="12">
        <v>104.02016673951778</v>
      </c>
      <c r="AA48" s="12">
        <v>105.17879996354833</v>
      </c>
    </row>
    <row r="49" spans="1:27">
      <c r="A49" s="1" t="s">
        <v>524</v>
      </c>
      <c r="B49" s="1" t="s">
        <v>525</v>
      </c>
      <c r="C49" s="1" t="s">
        <v>526</v>
      </c>
      <c r="D49" s="1">
        <v>7</v>
      </c>
      <c r="E49" s="1" t="s">
        <v>837</v>
      </c>
      <c r="F49" s="1" t="s">
        <v>878</v>
      </c>
      <c r="G49" s="1" t="s">
        <v>967</v>
      </c>
      <c r="H49" s="12">
        <v>100.29315347356109</v>
      </c>
      <c r="I49" s="12">
        <v>100.45270619294674</v>
      </c>
      <c r="J49" s="12">
        <v>100.51340214006802</v>
      </c>
      <c r="K49" s="12">
        <v>100.09196824196135</v>
      </c>
      <c r="L49" s="12">
        <v>99.761617432497459</v>
      </c>
      <c r="M49" s="12">
        <v>99.458608118304625</v>
      </c>
      <c r="N49" s="12">
        <v>99.039982374968019</v>
      </c>
      <c r="O49" s="12">
        <v>98.820341497091491</v>
      </c>
      <c r="P49" s="12">
        <v>99.09460220840748</v>
      </c>
      <c r="Q49" s="12">
        <v>99.669930840880909</v>
      </c>
      <c r="R49" s="12">
        <v>100</v>
      </c>
      <c r="S49" s="12">
        <v>100.16991959291592</v>
      </c>
      <c r="T49" s="12">
        <v>100.43587444605461</v>
      </c>
      <c r="U49" s="12">
        <v>101.11242800194142</v>
      </c>
      <c r="V49" s="12">
        <v>102.04857724551147</v>
      </c>
      <c r="W49" s="12">
        <v>102.7009509674496</v>
      </c>
      <c r="X49" s="12">
        <v>103.05662323589414</v>
      </c>
      <c r="Y49" s="12">
        <v>103.33012592958781</v>
      </c>
      <c r="Z49" s="12">
        <v>104.00341179036235</v>
      </c>
      <c r="AA49" s="12">
        <v>104.98244771949155</v>
      </c>
    </row>
    <row r="50" spans="1:27">
      <c r="A50" s="1" t="s">
        <v>524</v>
      </c>
      <c r="B50" s="1" t="s">
        <v>525</v>
      </c>
      <c r="C50" s="1" t="s">
        <v>527</v>
      </c>
      <c r="D50" s="1">
        <v>8</v>
      </c>
      <c r="E50" s="1" t="s">
        <v>837</v>
      </c>
      <c r="F50" s="1" t="s">
        <v>878</v>
      </c>
      <c r="G50" s="1" t="s">
        <v>968</v>
      </c>
      <c r="H50" s="12">
        <v>98.292183273965733</v>
      </c>
      <c r="I50" s="12">
        <v>98.292183273965733</v>
      </c>
      <c r="J50" s="12">
        <v>98.482976885095155</v>
      </c>
      <c r="K50" s="12">
        <v>98.590242799551007</v>
      </c>
      <c r="L50" s="12">
        <v>98.560188920006539</v>
      </c>
      <c r="M50" s="12">
        <v>98.127608120135491</v>
      </c>
      <c r="N50" s="12">
        <v>98.008023373413906</v>
      </c>
      <c r="O50" s="12">
        <v>98.325379253950572</v>
      </c>
      <c r="P50" s="12">
        <v>98.482987663411151</v>
      </c>
      <c r="Q50" s="12">
        <v>98.87797341382138</v>
      </c>
      <c r="R50" s="12">
        <v>100</v>
      </c>
      <c r="S50" s="12">
        <v>100.63958130339878</v>
      </c>
      <c r="T50" s="12">
        <v>100.85659837421737</v>
      </c>
      <c r="U50" s="12">
        <v>101.19961974313961</v>
      </c>
      <c r="V50" s="12">
        <v>102.08271451001787</v>
      </c>
      <c r="W50" s="12">
        <v>102.9351131345755</v>
      </c>
      <c r="X50" s="12">
        <v>103.5760695863418</v>
      </c>
      <c r="Y50" s="12">
        <v>104.05187228758849</v>
      </c>
      <c r="Z50" s="12">
        <v>104.69272640997704</v>
      </c>
      <c r="AA50" s="12">
        <v>105.77763210597655</v>
      </c>
    </row>
    <row r="51" spans="1:27">
      <c r="A51" s="1" t="s">
        <v>524</v>
      </c>
      <c r="B51" s="1" t="s">
        <v>525</v>
      </c>
      <c r="C51" s="1" t="s">
        <v>528</v>
      </c>
      <c r="D51" s="1">
        <v>9</v>
      </c>
      <c r="E51" s="1" t="s">
        <v>837</v>
      </c>
      <c r="F51" s="1" t="s">
        <v>878</v>
      </c>
      <c r="G51" s="1" t="s">
        <v>969</v>
      </c>
      <c r="H51" s="12">
        <v>101.16396245046464</v>
      </c>
      <c r="I51" s="12">
        <v>101.16551954929145</v>
      </c>
      <c r="J51" s="12">
        <v>101.13513134457109</v>
      </c>
      <c r="K51" s="12">
        <v>100.52322284810937</v>
      </c>
      <c r="L51" s="12">
        <v>100.1298479673672</v>
      </c>
      <c r="M51" s="12">
        <v>99.744958792232026</v>
      </c>
      <c r="N51" s="12">
        <v>99.321845957470757</v>
      </c>
      <c r="O51" s="12">
        <v>98.941692265083077</v>
      </c>
      <c r="P51" s="12">
        <v>99.103943378261192</v>
      </c>
      <c r="Q51" s="12">
        <v>99.718289160790505</v>
      </c>
      <c r="R51" s="12">
        <v>100</v>
      </c>
      <c r="S51" s="12">
        <v>100.16785369536427</v>
      </c>
      <c r="T51" s="12">
        <v>100.47548452365518</v>
      </c>
      <c r="U51" s="12">
        <v>101.23197503351842</v>
      </c>
      <c r="V51" s="12">
        <v>102.23712772361068</v>
      </c>
      <c r="W51" s="12">
        <v>102.83516330608049</v>
      </c>
      <c r="X51" s="12">
        <v>103.21427172851814</v>
      </c>
      <c r="Y51" s="12">
        <v>103.45159896295483</v>
      </c>
      <c r="Z51" s="12">
        <v>104.229038915822</v>
      </c>
      <c r="AA51" s="12">
        <v>105.17183595126905</v>
      </c>
    </row>
    <row r="52" spans="1:27">
      <c r="A52" s="1" t="s">
        <v>524</v>
      </c>
      <c r="B52" s="1" t="s">
        <v>525</v>
      </c>
      <c r="C52" s="1" t="s">
        <v>529</v>
      </c>
      <c r="D52" s="1">
        <v>10</v>
      </c>
      <c r="E52" s="1" t="s">
        <v>837</v>
      </c>
      <c r="F52" s="1" t="s">
        <v>878</v>
      </c>
      <c r="G52" s="1" t="s">
        <v>970</v>
      </c>
      <c r="H52" s="12">
        <v>97.857821424987236</v>
      </c>
      <c r="I52" s="12">
        <v>98.629182492353593</v>
      </c>
      <c r="J52" s="12">
        <v>98.968891829696105</v>
      </c>
      <c r="K52" s="12">
        <v>99.047018057302864</v>
      </c>
      <c r="L52" s="12">
        <v>98.840286682489136</v>
      </c>
      <c r="M52" s="12">
        <v>98.875944414796635</v>
      </c>
      <c r="N52" s="12">
        <v>98.371387329283294</v>
      </c>
      <c r="O52" s="12">
        <v>98.548371474957676</v>
      </c>
      <c r="P52" s="12">
        <v>99.269125029462302</v>
      </c>
      <c r="Q52" s="12">
        <v>99.764227038653615</v>
      </c>
      <c r="R52" s="12">
        <v>100</v>
      </c>
      <c r="S52" s="12">
        <v>100.01791798317234</v>
      </c>
      <c r="T52" s="12">
        <v>100.15514344114152</v>
      </c>
      <c r="U52" s="12">
        <v>100.66637001619785</v>
      </c>
      <c r="V52" s="12">
        <v>101.38104317650527</v>
      </c>
      <c r="W52" s="12">
        <v>102.15429104730633</v>
      </c>
      <c r="X52" s="12">
        <v>102.33263789118942</v>
      </c>
      <c r="Y52" s="12">
        <v>102.66357496645522</v>
      </c>
      <c r="Z52" s="12">
        <v>102.98737297387193</v>
      </c>
      <c r="AA52" s="12">
        <v>104.05611716032328</v>
      </c>
    </row>
    <row r="53" spans="1:27">
      <c r="A53" s="1" t="s">
        <v>524</v>
      </c>
      <c r="B53" s="1" t="s">
        <v>525</v>
      </c>
      <c r="C53" s="1" t="s">
        <v>530</v>
      </c>
      <c r="D53" s="1">
        <v>11</v>
      </c>
      <c r="E53" s="1" t="s">
        <v>837</v>
      </c>
      <c r="F53" s="1" t="s">
        <v>878</v>
      </c>
      <c r="G53" s="1" t="s">
        <v>971</v>
      </c>
      <c r="H53" s="12">
        <v>100.05421090288817</v>
      </c>
      <c r="I53" s="12">
        <v>99.986513039823663</v>
      </c>
      <c r="J53" s="12">
        <v>99.738003779892011</v>
      </c>
      <c r="K53" s="12">
        <v>99.19896912952764</v>
      </c>
      <c r="L53" s="12">
        <v>98.643722512909918</v>
      </c>
      <c r="M53" s="12">
        <v>98.166307343677573</v>
      </c>
      <c r="N53" s="12">
        <v>97.425207705026608</v>
      </c>
      <c r="O53" s="12">
        <v>97.047310784561262</v>
      </c>
      <c r="P53" s="12">
        <v>97.964800306649281</v>
      </c>
      <c r="Q53" s="12">
        <v>99.007801040672575</v>
      </c>
      <c r="R53" s="12">
        <v>100</v>
      </c>
      <c r="S53" s="12">
        <v>100.29431046877417</v>
      </c>
      <c r="T53" s="12">
        <v>100.92379287249997</v>
      </c>
      <c r="U53" s="12">
        <v>101.71571078027306</v>
      </c>
      <c r="V53" s="12">
        <v>102.45891314687977</v>
      </c>
      <c r="W53" s="12">
        <v>102.76064150765521</v>
      </c>
      <c r="X53" s="12">
        <v>102.98416811630644</v>
      </c>
      <c r="Y53" s="12">
        <v>103.20461158053391</v>
      </c>
      <c r="Z53" s="12">
        <v>104.0347331544513</v>
      </c>
      <c r="AA53" s="12">
        <v>105.3497772792801</v>
      </c>
    </row>
    <row r="54" spans="1:27">
      <c r="A54" s="1" t="s">
        <v>524</v>
      </c>
      <c r="B54" s="1" t="s">
        <v>525</v>
      </c>
      <c r="C54" s="1" t="s">
        <v>531</v>
      </c>
      <c r="D54" s="1">
        <v>12</v>
      </c>
      <c r="E54" s="1" t="s">
        <v>837</v>
      </c>
      <c r="F54" s="1" t="s">
        <v>878</v>
      </c>
      <c r="G54" s="1" t="s">
        <v>972</v>
      </c>
      <c r="H54" s="12">
        <v>98.815602568670087</v>
      </c>
      <c r="I54" s="12">
        <v>99.142290885961444</v>
      </c>
      <c r="J54" s="12">
        <v>99.26854565495853</v>
      </c>
      <c r="K54" s="12">
        <v>98.916314415570568</v>
      </c>
      <c r="L54" s="12">
        <v>98.479502826193567</v>
      </c>
      <c r="M54" s="12">
        <v>98.380264789739854</v>
      </c>
      <c r="N54" s="12">
        <v>98.049123927314071</v>
      </c>
      <c r="O54" s="12">
        <v>98.060381834053885</v>
      </c>
      <c r="P54" s="12">
        <v>98.695726226822472</v>
      </c>
      <c r="Q54" s="12">
        <v>99.344621168375824</v>
      </c>
      <c r="R54" s="12">
        <v>100</v>
      </c>
      <c r="S54" s="12">
        <v>99.923438343277567</v>
      </c>
      <c r="T54" s="12">
        <v>100.46989282817431</v>
      </c>
      <c r="U54" s="12">
        <v>101.16549999412892</v>
      </c>
      <c r="V54" s="12">
        <v>102.04894682028896</v>
      </c>
      <c r="W54" s="12">
        <v>102.69221490446417</v>
      </c>
      <c r="X54" s="12">
        <v>103.35414380023413</v>
      </c>
      <c r="Y54" s="12">
        <v>103.8016296424681</v>
      </c>
      <c r="Z54" s="12">
        <v>104.52109169860617</v>
      </c>
      <c r="AA54" s="12">
        <v>105.7093037643894</v>
      </c>
    </row>
    <row r="55" spans="1:27">
      <c r="A55" s="1" t="s">
        <v>524</v>
      </c>
      <c r="B55" s="1" t="s">
        <v>525</v>
      </c>
      <c r="C55" s="1" t="s">
        <v>532</v>
      </c>
      <c r="D55" s="1">
        <v>13</v>
      </c>
      <c r="E55" s="1" t="s">
        <v>837</v>
      </c>
      <c r="F55" s="1" t="s">
        <v>878</v>
      </c>
      <c r="G55" s="1" t="s">
        <v>973</v>
      </c>
      <c r="H55" s="12">
        <v>101.6133291355641</v>
      </c>
      <c r="I55" s="12">
        <v>101.04446315202898</v>
      </c>
      <c r="J55" s="12">
        <v>100.32383737232121</v>
      </c>
      <c r="K55" s="12">
        <v>99.550955641083689</v>
      </c>
      <c r="L55" s="12">
        <v>98.84795137354881</v>
      </c>
      <c r="M55" s="12">
        <v>97.901366576030867</v>
      </c>
      <c r="N55" s="12">
        <v>96.656253014085721</v>
      </c>
      <c r="O55" s="12">
        <v>95.804320674070439</v>
      </c>
      <c r="P55" s="12">
        <v>97.065018811608027</v>
      </c>
      <c r="Q55" s="12">
        <v>98.591290304439113</v>
      </c>
      <c r="R55" s="12">
        <v>100</v>
      </c>
      <c r="S55" s="12">
        <v>100.75822788732903</v>
      </c>
      <c r="T55" s="12">
        <v>101.4920806424922</v>
      </c>
      <c r="U55" s="12">
        <v>102.40528996976275</v>
      </c>
      <c r="V55" s="12">
        <v>102.97190827116292</v>
      </c>
      <c r="W55" s="12">
        <v>102.84594358001995</v>
      </c>
      <c r="X55" s="12">
        <v>102.52514523660481</v>
      </c>
      <c r="Y55" s="12">
        <v>102.46571310027991</v>
      </c>
      <c r="Z55" s="12">
        <v>103.43204573099376</v>
      </c>
      <c r="AA55" s="12">
        <v>104.90362878910371</v>
      </c>
    </row>
    <row r="56" spans="1:27">
      <c r="A56" s="1" t="s">
        <v>524</v>
      </c>
      <c r="B56" s="1" t="s">
        <v>533</v>
      </c>
      <c r="D56" s="1">
        <v>14</v>
      </c>
      <c r="E56" s="1" t="s">
        <v>837</v>
      </c>
      <c r="F56" s="1" t="s">
        <v>878</v>
      </c>
      <c r="G56" s="1" t="s">
        <v>974</v>
      </c>
      <c r="H56" s="12">
        <v>100.09353670582126</v>
      </c>
      <c r="I56" s="12">
        <v>100.26436700537622</v>
      </c>
      <c r="J56" s="12">
        <v>100.25242248947187</v>
      </c>
      <c r="K56" s="12">
        <v>100.07645542614054</v>
      </c>
      <c r="L56" s="12">
        <v>99.842596875146214</v>
      </c>
      <c r="M56" s="12">
        <v>99.626584025997417</v>
      </c>
      <c r="N56" s="12">
        <v>99.287620358606674</v>
      </c>
      <c r="O56" s="12">
        <v>99.057702643577926</v>
      </c>
      <c r="P56" s="12">
        <v>99.351793887114368</v>
      </c>
      <c r="Q56" s="12">
        <v>99.745983323859974</v>
      </c>
      <c r="R56" s="12">
        <v>100</v>
      </c>
      <c r="S56" s="12">
        <v>100.08831399361252</v>
      </c>
      <c r="T56" s="12">
        <v>100.2605247537326</v>
      </c>
      <c r="U56" s="12">
        <v>100.43857098886365</v>
      </c>
      <c r="V56" s="12">
        <v>100.92848776943278</v>
      </c>
      <c r="W56" s="12">
        <v>101.86464911403961</v>
      </c>
      <c r="X56" s="12">
        <v>102.41763401089644</v>
      </c>
      <c r="Y56" s="12">
        <v>102.77955360986934</v>
      </c>
      <c r="Z56" s="12">
        <v>103.18716763657815</v>
      </c>
      <c r="AA56" s="12">
        <v>103.99387721982434</v>
      </c>
    </row>
    <row r="57" spans="1:27">
      <c r="A57" s="1" t="s">
        <v>524</v>
      </c>
      <c r="B57" s="1" t="s">
        <v>533</v>
      </c>
      <c r="C57" s="1" t="s">
        <v>534</v>
      </c>
      <c r="D57" s="1">
        <v>15</v>
      </c>
      <c r="E57" s="1" t="s">
        <v>837</v>
      </c>
      <c r="F57" s="1" t="s">
        <v>878</v>
      </c>
      <c r="G57" s="1" t="s">
        <v>975</v>
      </c>
      <c r="H57" s="12">
        <v>102.24707970961637</v>
      </c>
      <c r="I57" s="12">
        <v>102.34178865003084</v>
      </c>
      <c r="J57" s="12">
        <v>102.11349400637286</v>
      </c>
      <c r="K57" s="12">
        <v>101.79069586658859</v>
      </c>
      <c r="L57" s="12">
        <v>101.36276272146173</v>
      </c>
      <c r="M57" s="12">
        <v>100.99769912182177</v>
      </c>
      <c r="N57" s="12">
        <v>100.16652315925866</v>
      </c>
      <c r="O57" s="12">
        <v>99.8029819409455</v>
      </c>
      <c r="P57" s="12">
        <v>99.787295904963926</v>
      </c>
      <c r="Q57" s="12">
        <v>99.923474295393731</v>
      </c>
      <c r="R57" s="12">
        <v>100</v>
      </c>
      <c r="S57" s="12">
        <v>99.745998272407405</v>
      </c>
      <c r="T57" s="12">
        <v>99.3799124739771</v>
      </c>
      <c r="U57" s="12">
        <v>99.337513385743819</v>
      </c>
      <c r="V57" s="12">
        <v>99.964437908918455</v>
      </c>
      <c r="W57" s="12">
        <v>101.39204181660139</v>
      </c>
      <c r="X57" s="12">
        <v>102.0054497163547</v>
      </c>
      <c r="Y57" s="12">
        <v>102.6169753832209</v>
      </c>
      <c r="Z57" s="12">
        <v>103.5957590726037</v>
      </c>
      <c r="AA57" s="12">
        <v>104.69775648866226</v>
      </c>
    </row>
    <row r="58" spans="1:27">
      <c r="A58" s="1" t="s">
        <v>524</v>
      </c>
      <c r="B58" s="1" t="s">
        <v>533</v>
      </c>
      <c r="C58" s="1" t="s">
        <v>535</v>
      </c>
      <c r="D58" s="1">
        <v>16</v>
      </c>
      <c r="E58" s="1" t="s">
        <v>837</v>
      </c>
      <c r="F58" s="1" t="s">
        <v>878</v>
      </c>
      <c r="G58" s="1" t="s">
        <v>976</v>
      </c>
      <c r="H58" s="12">
        <v>100.51241292260623</v>
      </c>
      <c r="I58" s="12">
        <v>100.26107591589741</v>
      </c>
      <c r="J58" s="12">
        <v>99.949953910782909</v>
      </c>
      <c r="K58" s="12">
        <v>99.603427734305143</v>
      </c>
      <c r="L58" s="12">
        <v>99.381875682565422</v>
      </c>
      <c r="M58" s="12">
        <v>99.209412739491228</v>
      </c>
      <c r="N58" s="12">
        <v>99.209426938588109</v>
      </c>
      <c r="O58" s="12">
        <v>99.000366793221815</v>
      </c>
      <c r="P58" s="12">
        <v>98.969937015894672</v>
      </c>
      <c r="Q58" s="12">
        <v>99.496462543528935</v>
      </c>
      <c r="R58" s="12">
        <v>100</v>
      </c>
      <c r="S58" s="12">
        <v>100.5271290118346</v>
      </c>
      <c r="T58" s="12">
        <v>100.77669133331801</v>
      </c>
      <c r="U58" s="12">
        <v>101.12606175612456</v>
      </c>
      <c r="V58" s="12">
        <v>101.61663969618134</v>
      </c>
      <c r="W58" s="12">
        <v>102.38840782656197</v>
      </c>
      <c r="X58" s="12">
        <v>102.72899837981033</v>
      </c>
      <c r="Y58" s="12">
        <v>103.1667290508432</v>
      </c>
      <c r="Z58" s="12">
        <v>103.32775608352671</v>
      </c>
      <c r="AA58" s="12">
        <v>103.86437125272172</v>
      </c>
    </row>
    <row r="59" spans="1:27">
      <c r="A59" s="1" t="s">
        <v>524</v>
      </c>
      <c r="B59" s="1" t="s">
        <v>533</v>
      </c>
      <c r="C59" s="1" t="s">
        <v>536</v>
      </c>
      <c r="D59" s="1">
        <v>17</v>
      </c>
      <c r="E59" s="1" t="s">
        <v>837</v>
      </c>
      <c r="F59" s="1" t="s">
        <v>878</v>
      </c>
      <c r="G59" s="1" t="s">
        <v>977</v>
      </c>
      <c r="H59" s="12">
        <v>98.683435097128964</v>
      </c>
      <c r="I59" s="12">
        <v>98.730730727879518</v>
      </c>
      <c r="J59" s="12">
        <v>98.693035032724168</v>
      </c>
      <c r="K59" s="12">
        <v>98.750210106149851</v>
      </c>
      <c r="L59" s="12">
        <v>98.743533333119814</v>
      </c>
      <c r="M59" s="12">
        <v>98.569859423632678</v>
      </c>
      <c r="N59" s="12">
        <v>98.377021061161884</v>
      </c>
      <c r="O59" s="12">
        <v>98.145900976107797</v>
      </c>
      <c r="P59" s="12">
        <v>98.837900893585768</v>
      </c>
      <c r="Q59" s="12">
        <v>99.605085048627402</v>
      </c>
      <c r="R59" s="12">
        <v>100</v>
      </c>
      <c r="S59" s="12">
        <v>100.33942307390764</v>
      </c>
      <c r="T59" s="12">
        <v>100.85415952070498</v>
      </c>
      <c r="U59" s="12">
        <v>101.01277924115382</v>
      </c>
      <c r="V59" s="12">
        <v>101.58520096168976</v>
      </c>
      <c r="W59" s="12">
        <v>102.2883010661379</v>
      </c>
      <c r="X59" s="12">
        <v>102.92273337629413</v>
      </c>
      <c r="Y59" s="12">
        <v>103.20303991582891</v>
      </c>
      <c r="Z59" s="12">
        <v>103.67107404964908</v>
      </c>
      <c r="AA59" s="12">
        <v>104.59043457179413</v>
      </c>
    </row>
    <row r="60" spans="1:27">
      <c r="A60" s="1" t="s">
        <v>524</v>
      </c>
      <c r="B60" s="1" t="s">
        <v>533</v>
      </c>
      <c r="C60" s="1" t="s">
        <v>537</v>
      </c>
      <c r="D60" s="1">
        <v>18</v>
      </c>
      <c r="E60" s="1" t="s">
        <v>837</v>
      </c>
      <c r="F60" s="1" t="s">
        <v>878</v>
      </c>
      <c r="G60" s="1" t="s">
        <v>978</v>
      </c>
      <c r="H60" s="12">
        <v>101.25733292294807</v>
      </c>
      <c r="I60" s="12">
        <v>101.13761622204528</v>
      </c>
      <c r="J60" s="12">
        <v>101.81427953142916</v>
      </c>
      <c r="K60" s="12">
        <v>101.60747067170043</v>
      </c>
      <c r="L60" s="12">
        <v>100.68783017507498</v>
      </c>
      <c r="M60" s="12">
        <v>100.05968198013403</v>
      </c>
      <c r="N60" s="12">
        <v>99.264923476894268</v>
      </c>
      <c r="O60" s="12">
        <v>98.960591740543506</v>
      </c>
      <c r="P60" s="12">
        <v>99.562718852369869</v>
      </c>
      <c r="Q60" s="12">
        <v>99.880292734870878</v>
      </c>
      <c r="R60" s="12">
        <v>100</v>
      </c>
      <c r="S60" s="12">
        <v>100.08862099538479</v>
      </c>
      <c r="T60" s="12">
        <v>100.69640831709114</v>
      </c>
      <c r="U60" s="12">
        <v>100.97281027952403</v>
      </c>
      <c r="V60" s="12">
        <v>101.60472619359314</v>
      </c>
      <c r="W60" s="12">
        <v>101.87752235647511</v>
      </c>
      <c r="X60" s="12">
        <v>102.14802329799369</v>
      </c>
      <c r="Y60" s="12">
        <v>102.15411177354513</v>
      </c>
      <c r="Z60" s="12">
        <v>102.56162742616451</v>
      </c>
      <c r="AA60" s="12">
        <v>103.42152500781192</v>
      </c>
    </row>
    <row r="61" spans="1:27">
      <c r="A61" s="1" t="s">
        <v>524</v>
      </c>
      <c r="B61" s="1" t="s">
        <v>533</v>
      </c>
      <c r="C61" s="1" t="s">
        <v>538</v>
      </c>
      <c r="D61" s="1">
        <v>19</v>
      </c>
      <c r="E61" s="1" t="s">
        <v>837</v>
      </c>
      <c r="F61" s="1" t="s">
        <v>878</v>
      </c>
      <c r="G61" s="1" t="s">
        <v>979</v>
      </c>
      <c r="H61" s="12">
        <v>99.49825612687998</v>
      </c>
      <c r="I61" s="12">
        <v>99.984557731264559</v>
      </c>
      <c r="J61" s="12">
        <v>98.988079727167928</v>
      </c>
      <c r="K61" s="12">
        <v>99.276919947823743</v>
      </c>
      <c r="L61" s="12">
        <v>99.483787850739859</v>
      </c>
      <c r="M61" s="12">
        <v>99.612322531974726</v>
      </c>
      <c r="N61" s="12">
        <v>100.04050570240129</v>
      </c>
      <c r="O61" s="12">
        <v>99.648183027489523</v>
      </c>
      <c r="P61" s="12">
        <v>99.613135365687512</v>
      </c>
      <c r="Q61" s="12">
        <v>99.763601463474117</v>
      </c>
      <c r="R61" s="12">
        <v>100</v>
      </c>
      <c r="S61" s="12">
        <v>99.947279871681516</v>
      </c>
      <c r="T61" s="12">
        <v>99.947279871681516</v>
      </c>
      <c r="U61" s="12">
        <v>100.29224263951453</v>
      </c>
      <c r="V61" s="12">
        <v>100.21175663180423</v>
      </c>
      <c r="W61" s="12">
        <v>101.60593195453727</v>
      </c>
      <c r="X61" s="12">
        <v>102.67729513152348</v>
      </c>
      <c r="Y61" s="12">
        <v>102.9349899712434</v>
      </c>
      <c r="Z61" s="12">
        <v>103.21895628828605</v>
      </c>
      <c r="AA61" s="12">
        <v>103.42761684381617</v>
      </c>
    </row>
    <row r="62" spans="1:27">
      <c r="A62" s="1" t="s">
        <v>524</v>
      </c>
      <c r="B62" s="1" t="s">
        <v>533</v>
      </c>
      <c r="C62" s="1" t="s">
        <v>539</v>
      </c>
      <c r="D62" s="1">
        <v>20</v>
      </c>
      <c r="E62" s="1" t="s">
        <v>837</v>
      </c>
      <c r="F62" s="1" t="s">
        <v>878</v>
      </c>
      <c r="G62" s="1" t="s">
        <v>980</v>
      </c>
      <c r="H62" s="12">
        <v>100.35254382252288</v>
      </c>
      <c r="I62" s="12">
        <v>100.48779706585361</v>
      </c>
      <c r="J62" s="12">
        <v>100.63452236342978</v>
      </c>
      <c r="K62" s="12">
        <v>100.36225548233634</v>
      </c>
      <c r="L62" s="12">
        <v>100.2535327024419</v>
      </c>
      <c r="M62" s="12">
        <v>100.24896128132178</v>
      </c>
      <c r="N62" s="12">
        <v>99.97280714449613</v>
      </c>
      <c r="O62" s="12">
        <v>99.82565403468125</v>
      </c>
      <c r="P62" s="12">
        <v>99.820024991006008</v>
      </c>
      <c r="Q62" s="12">
        <v>99.963608864807341</v>
      </c>
      <c r="R62" s="12">
        <v>100</v>
      </c>
      <c r="S62" s="12">
        <v>99.603270020212378</v>
      </c>
      <c r="T62" s="12">
        <v>99.329990458472722</v>
      </c>
      <c r="U62" s="12">
        <v>99.430596465093259</v>
      </c>
      <c r="V62" s="12">
        <v>99.670069793015145</v>
      </c>
      <c r="W62" s="12">
        <v>101.55873751763613</v>
      </c>
      <c r="X62" s="12">
        <v>102.33108092801986</v>
      </c>
      <c r="Y62" s="12">
        <v>102.84422146748038</v>
      </c>
      <c r="Z62" s="12">
        <v>103.04384859325013</v>
      </c>
      <c r="AA62" s="12">
        <v>103.73301871094682</v>
      </c>
    </row>
    <row r="63" spans="1:27">
      <c r="A63" s="1" t="s">
        <v>524</v>
      </c>
      <c r="B63" s="1" t="s">
        <v>533</v>
      </c>
      <c r="C63" s="1" t="s">
        <v>540</v>
      </c>
      <c r="D63" s="1">
        <v>21</v>
      </c>
      <c r="E63" s="1" t="s">
        <v>837</v>
      </c>
      <c r="F63" s="1" t="s">
        <v>878</v>
      </c>
      <c r="G63" s="1" t="s">
        <v>981</v>
      </c>
      <c r="H63" s="12">
        <v>97.334953584751702</v>
      </c>
      <c r="I63" s="12">
        <v>99.524115600441434</v>
      </c>
      <c r="J63" s="12">
        <v>99.671545562288173</v>
      </c>
      <c r="K63" s="12">
        <v>99.519894981166146</v>
      </c>
      <c r="L63" s="12">
        <v>99.580858822738321</v>
      </c>
      <c r="M63" s="12">
        <v>99.568506130447162</v>
      </c>
      <c r="N63" s="12">
        <v>99.2992471127356</v>
      </c>
      <c r="O63" s="12">
        <v>99.301802130845971</v>
      </c>
      <c r="P63" s="12">
        <v>99.848232072298984</v>
      </c>
      <c r="Q63" s="12">
        <v>99.839998411115957</v>
      </c>
      <c r="R63" s="12">
        <v>100</v>
      </c>
      <c r="S63" s="12">
        <v>99.837961546878105</v>
      </c>
      <c r="T63" s="12">
        <v>100.02759220998179</v>
      </c>
      <c r="U63" s="12">
        <v>100.26442978366823</v>
      </c>
      <c r="V63" s="12">
        <v>100.62089828626976</v>
      </c>
      <c r="W63" s="12">
        <v>100.741486988793</v>
      </c>
      <c r="X63" s="12">
        <v>101.28157729395808</v>
      </c>
      <c r="Y63" s="12">
        <v>101.4998556601282</v>
      </c>
      <c r="Z63" s="12">
        <v>101.57705672897181</v>
      </c>
      <c r="AA63" s="12">
        <v>102.37916343018452</v>
      </c>
    </row>
    <row r="64" spans="1:27">
      <c r="A64" s="1" t="s">
        <v>524</v>
      </c>
      <c r="B64" s="1" t="s">
        <v>541</v>
      </c>
      <c r="D64" s="1">
        <v>22</v>
      </c>
      <c r="E64" s="1" t="s">
        <v>837</v>
      </c>
      <c r="F64" s="1" t="s">
        <v>878</v>
      </c>
      <c r="G64" s="1" t="s">
        <v>982</v>
      </c>
      <c r="H64" s="12">
        <v>98.149611408016554</v>
      </c>
      <c r="I64" s="12">
        <v>98.183169413666164</v>
      </c>
      <c r="J64" s="12">
        <v>98.253417628237131</v>
      </c>
      <c r="K64" s="12">
        <v>98.28073052638544</v>
      </c>
      <c r="L64" s="12">
        <v>98.550718256432859</v>
      </c>
      <c r="M64" s="12">
        <v>98.673037241848093</v>
      </c>
      <c r="N64" s="12">
        <v>98.50532451747597</v>
      </c>
      <c r="O64" s="12">
        <v>98.559982258819204</v>
      </c>
      <c r="P64" s="12">
        <v>99.120331823795155</v>
      </c>
      <c r="Q64" s="12">
        <v>99.472636102477182</v>
      </c>
      <c r="R64" s="12">
        <v>100</v>
      </c>
      <c r="S64" s="12">
        <v>99.983787014334553</v>
      </c>
      <c r="T64" s="12">
        <v>100.06259332459734</v>
      </c>
      <c r="U64" s="12">
        <v>100.35047857029589</v>
      </c>
      <c r="V64" s="12">
        <v>101.14650900914835</v>
      </c>
      <c r="W64" s="12">
        <v>101.92660054953546</v>
      </c>
      <c r="X64" s="12">
        <v>102.3551582749413</v>
      </c>
      <c r="Y64" s="12">
        <v>102.90194926575657</v>
      </c>
      <c r="Z64" s="12">
        <v>103.67605316134947</v>
      </c>
      <c r="AA64" s="12">
        <v>104.6182492751667</v>
      </c>
    </row>
    <row r="65" spans="1:27">
      <c r="A65" s="1" t="s">
        <v>524</v>
      </c>
      <c r="B65" s="1" t="s">
        <v>542</v>
      </c>
      <c r="D65" s="1">
        <v>23</v>
      </c>
      <c r="E65" s="1" t="s">
        <v>837</v>
      </c>
      <c r="F65" s="1" t="s">
        <v>878</v>
      </c>
      <c r="G65" s="1" t="s">
        <v>983</v>
      </c>
      <c r="H65" s="12">
        <v>100.36848219633653</v>
      </c>
      <c r="I65" s="12">
        <v>100.22688968851425</v>
      </c>
      <c r="J65" s="12">
        <v>100.34790799689625</v>
      </c>
      <c r="K65" s="12">
        <v>100.41580061217172</v>
      </c>
      <c r="L65" s="12">
        <v>100.49780991146886</v>
      </c>
      <c r="M65" s="12">
        <v>100.38882064411703</v>
      </c>
      <c r="N65" s="12">
        <v>100.26945817593599</v>
      </c>
      <c r="O65" s="12">
        <v>99.952672844219975</v>
      </c>
      <c r="P65" s="12">
        <v>99.906740301350311</v>
      </c>
      <c r="Q65" s="12">
        <v>99.951295573441072</v>
      </c>
      <c r="R65" s="12">
        <v>100</v>
      </c>
      <c r="S65" s="12">
        <v>100.0338137320111</v>
      </c>
      <c r="T65" s="12">
        <v>100.04187710368299</v>
      </c>
      <c r="U65" s="12">
        <v>100.28514622975631</v>
      </c>
      <c r="V65" s="12">
        <v>100.43910546704873</v>
      </c>
      <c r="W65" s="12">
        <v>100.71765619649298</v>
      </c>
      <c r="X65" s="12">
        <v>100.89585355101227</v>
      </c>
      <c r="Y65" s="12">
        <v>100.99036726289765</v>
      </c>
      <c r="Z65" s="12">
        <v>101.02545966184107</v>
      </c>
      <c r="AA65" s="12">
        <v>101.1879161991093</v>
      </c>
    </row>
    <row r="66" spans="1:27">
      <c r="A66" s="1" t="s">
        <v>524</v>
      </c>
      <c r="B66" s="1" t="s">
        <v>542</v>
      </c>
      <c r="C66" s="1" t="s">
        <v>543</v>
      </c>
      <c r="D66" s="1">
        <v>24</v>
      </c>
      <c r="E66" s="1" t="s">
        <v>837</v>
      </c>
      <c r="F66" s="1" t="s">
        <v>878</v>
      </c>
      <c r="G66" s="1" t="s">
        <v>984</v>
      </c>
      <c r="H66" s="12">
        <v>99.210166060073661</v>
      </c>
      <c r="I66" s="12">
        <v>99.277508194343199</v>
      </c>
      <c r="J66" s="12">
        <v>99.588756938375894</v>
      </c>
      <c r="K66" s="12">
        <v>99.937421277887822</v>
      </c>
      <c r="L66" s="12">
        <v>99.961104012239275</v>
      </c>
      <c r="M66" s="12">
        <v>99.870826660922177</v>
      </c>
      <c r="N66" s="12">
        <v>99.808861545717463</v>
      </c>
      <c r="O66" s="12">
        <v>99.672946068873571</v>
      </c>
      <c r="P66" s="12">
        <v>99.859185623113433</v>
      </c>
      <c r="Q66" s="12">
        <v>99.895376248848137</v>
      </c>
      <c r="R66" s="12">
        <v>100</v>
      </c>
      <c r="S66" s="12">
        <v>100.04308672146536</v>
      </c>
      <c r="T66" s="12">
        <v>100.14522441818539</v>
      </c>
      <c r="U66" s="12">
        <v>100.31591093746989</v>
      </c>
      <c r="V66" s="12">
        <v>100.40762528456084</v>
      </c>
      <c r="W66" s="12">
        <v>100.58037713661155</v>
      </c>
      <c r="X66" s="12">
        <v>100.77154607731448</v>
      </c>
      <c r="Y66" s="12">
        <v>100.72150186303259</v>
      </c>
      <c r="Z66" s="12">
        <v>100.62204003547505</v>
      </c>
      <c r="AA66" s="12">
        <v>100.6190180946509</v>
      </c>
    </row>
    <row r="67" spans="1:27">
      <c r="A67" s="1" t="s">
        <v>524</v>
      </c>
      <c r="B67" s="1" t="s">
        <v>542</v>
      </c>
      <c r="C67" s="1" t="s">
        <v>544</v>
      </c>
      <c r="D67" s="1">
        <v>25</v>
      </c>
      <c r="E67" s="1" t="s">
        <v>837</v>
      </c>
      <c r="F67" s="1" t="s">
        <v>878</v>
      </c>
      <c r="G67" s="1" t="s">
        <v>985</v>
      </c>
      <c r="H67" s="12">
        <v>99.568585691229643</v>
      </c>
      <c r="I67" s="12">
        <v>99.224731174282567</v>
      </c>
      <c r="J67" s="12">
        <v>99.439253944008982</v>
      </c>
      <c r="K67" s="12">
        <v>99.423644835692883</v>
      </c>
      <c r="L67" s="12">
        <v>99.575964967139555</v>
      </c>
      <c r="M67" s="12">
        <v>99.613340720299988</v>
      </c>
      <c r="N67" s="12">
        <v>99.610041166252088</v>
      </c>
      <c r="O67" s="12">
        <v>99.396364305538256</v>
      </c>
      <c r="P67" s="12">
        <v>99.472200822690084</v>
      </c>
      <c r="Q67" s="12">
        <v>99.764870272190876</v>
      </c>
      <c r="R67" s="12">
        <v>100</v>
      </c>
      <c r="S67" s="12">
        <v>100.47112035958625</v>
      </c>
      <c r="T67" s="12">
        <v>100.63629670331686</v>
      </c>
      <c r="U67" s="12">
        <v>100.595447007</v>
      </c>
      <c r="V67" s="12">
        <v>100.55232652978401</v>
      </c>
      <c r="W67" s="12">
        <v>100.72564022715333</v>
      </c>
      <c r="X67" s="12">
        <v>100.77714217777131</v>
      </c>
      <c r="Y67" s="12">
        <v>100.86735821668201</v>
      </c>
      <c r="Z67" s="12">
        <v>100.95886614631469</v>
      </c>
      <c r="AA67" s="12">
        <v>101.10577159628427</v>
      </c>
    </row>
    <row r="68" spans="1:27">
      <c r="A68" s="1" t="s">
        <v>524</v>
      </c>
      <c r="B68" s="1" t="s">
        <v>542</v>
      </c>
      <c r="C68" s="1" t="s">
        <v>545</v>
      </c>
      <c r="D68" s="1">
        <v>26</v>
      </c>
      <c r="E68" s="1" t="s">
        <v>837</v>
      </c>
      <c r="F68" s="1" t="s">
        <v>878</v>
      </c>
      <c r="G68" s="1" t="s">
        <v>986</v>
      </c>
      <c r="H68" s="12">
        <v>102.6955741505311</v>
      </c>
      <c r="I68" s="12">
        <v>102.4779063076183</v>
      </c>
      <c r="J68" s="12">
        <v>102.25003353822252</v>
      </c>
      <c r="K68" s="12">
        <v>102.02842728318186</v>
      </c>
      <c r="L68" s="12">
        <v>102.11716000833262</v>
      </c>
      <c r="M68" s="12">
        <v>101.83656605585273</v>
      </c>
      <c r="N68" s="12">
        <v>101.52520820531529</v>
      </c>
      <c r="O68" s="12">
        <v>100.86728548199724</v>
      </c>
      <c r="P68" s="12">
        <v>100.39634375003646</v>
      </c>
      <c r="Q68" s="12">
        <v>100.20709389875542</v>
      </c>
      <c r="R68" s="12">
        <v>100</v>
      </c>
      <c r="S68" s="12">
        <v>99.583508126971338</v>
      </c>
      <c r="T68" s="12">
        <v>99.312998322499894</v>
      </c>
      <c r="U68" s="12">
        <v>99.933712351738777</v>
      </c>
      <c r="V68" s="12">
        <v>100.36639074117615</v>
      </c>
      <c r="W68" s="12">
        <v>100.8893292965227</v>
      </c>
      <c r="X68" s="12">
        <v>101.17839013524872</v>
      </c>
      <c r="Y68" s="12">
        <v>101.46728562555643</v>
      </c>
      <c r="Z68" s="12">
        <v>101.62264213518624</v>
      </c>
      <c r="AA68" s="12">
        <v>102.01974814942332</v>
      </c>
    </row>
    <row r="69" spans="1:27">
      <c r="A69" s="1" t="s">
        <v>524</v>
      </c>
      <c r="B69" s="1" t="s">
        <v>546</v>
      </c>
      <c r="D69" s="1">
        <v>27</v>
      </c>
      <c r="E69" s="1" t="s">
        <v>837</v>
      </c>
      <c r="F69" s="1" t="s">
        <v>878</v>
      </c>
      <c r="G69" s="1" t="s">
        <v>987</v>
      </c>
      <c r="H69" s="12">
        <v>102.95416819763611</v>
      </c>
      <c r="I69" s="12">
        <v>101.8572051555397</v>
      </c>
      <c r="J69" s="12">
        <v>101.26586670614928</v>
      </c>
      <c r="K69" s="12">
        <v>100.88434415843641</v>
      </c>
      <c r="L69" s="12">
        <v>100.20496420661058</v>
      </c>
      <c r="M69" s="12">
        <v>98.98758709917044</v>
      </c>
      <c r="N69" s="12">
        <v>98.27485792953216</v>
      </c>
      <c r="O69" s="12">
        <v>97.357414583332215</v>
      </c>
      <c r="P69" s="12">
        <v>97.798915540718909</v>
      </c>
      <c r="Q69" s="12">
        <v>99.159384140268855</v>
      </c>
      <c r="R69" s="12">
        <v>100</v>
      </c>
      <c r="S69" s="12">
        <v>100.55304196659205</v>
      </c>
      <c r="T69" s="12">
        <v>101.13262874263822</v>
      </c>
      <c r="U69" s="12">
        <v>101.89374649625191</v>
      </c>
      <c r="V69" s="12">
        <v>102.77489979783003</v>
      </c>
      <c r="W69" s="12">
        <v>104.20790076911889</v>
      </c>
      <c r="X69" s="12">
        <v>104.88207958553137</v>
      </c>
      <c r="Y69" s="12">
        <v>105.50614222767261</v>
      </c>
      <c r="Z69" s="12">
        <v>106.23354444804359</v>
      </c>
      <c r="AA69" s="12">
        <v>106.98820816751575</v>
      </c>
    </row>
    <row r="70" spans="1:27">
      <c r="A70" s="1" t="s">
        <v>524</v>
      </c>
      <c r="B70" s="1" t="s">
        <v>547</v>
      </c>
      <c r="D70" s="1">
        <v>28</v>
      </c>
      <c r="E70" s="1" t="s">
        <v>837</v>
      </c>
      <c r="F70" s="1" t="s">
        <v>878</v>
      </c>
      <c r="G70" s="1" t="s">
        <v>988</v>
      </c>
      <c r="H70" s="12">
        <v>95.739301644431222</v>
      </c>
      <c r="I70" s="12">
        <v>95.739301644431222</v>
      </c>
      <c r="J70" s="12">
        <v>96.794221910342998</v>
      </c>
      <c r="K70" s="12">
        <v>97.256873887531938</v>
      </c>
      <c r="L70" s="12">
        <v>98.199381485423686</v>
      </c>
      <c r="M70" s="12">
        <v>99.054963750065951</v>
      </c>
      <c r="N70" s="12">
        <v>99.357471641749697</v>
      </c>
      <c r="O70" s="12">
        <v>99.436123998629355</v>
      </c>
      <c r="P70" s="12">
        <v>99.543261116418535</v>
      </c>
      <c r="Q70" s="12">
        <v>99.736719954653168</v>
      </c>
      <c r="R70" s="12">
        <v>100</v>
      </c>
      <c r="S70" s="12">
        <v>100.21964958625202</v>
      </c>
      <c r="T70" s="12">
        <v>100.52194698343011</v>
      </c>
      <c r="U70" s="12">
        <v>100.6624398533985</v>
      </c>
      <c r="V70" s="12">
        <v>100.79026868811742</v>
      </c>
      <c r="W70" s="12">
        <v>101.22265025632697</v>
      </c>
      <c r="X70" s="12">
        <v>101.54839480537198</v>
      </c>
      <c r="Y70" s="12">
        <v>101.74229710484238</v>
      </c>
      <c r="Z70" s="12">
        <v>101.83608045600619</v>
      </c>
      <c r="AA70" s="12">
        <v>101.93496857854237</v>
      </c>
    </row>
    <row r="71" spans="1:27">
      <c r="A71" s="1" t="s">
        <v>524</v>
      </c>
      <c r="B71" s="1" t="s">
        <v>548</v>
      </c>
      <c r="D71" s="1">
        <v>29</v>
      </c>
      <c r="E71" s="1" t="s">
        <v>837</v>
      </c>
      <c r="F71" s="1" t="s">
        <v>878</v>
      </c>
      <c r="G71" s="1" t="s">
        <v>989</v>
      </c>
      <c r="H71" s="12">
        <v>95.142794630249057</v>
      </c>
      <c r="I71" s="12">
        <v>95.839385731363748</v>
      </c>
      <c r="J71" s="12">
        <v>96.440095344201211</v>
      </c>
      <c r="K71" s="12">
        <v>97.176257631784352</v>
      </c>
      <c r="L71" s="12">
        <v>97.506164042168081</v>
      </c>
      <c r="M71" s="12">
        <v>97.735306251031076</v>
      </c>
      <c r="N71" s="12">
        <v>98.035679166439763</v>
      </c>
      <c r="O71" s="12">
        <v>98.530086932383213</v>
      </c>
      <c r="P71" s="12">
        <v>98.984167786801819</v>
      </c>
      <c r="Q71" s="12">
        <v>99.267040058864765</v>
      </c>
      <c r="R71" s="12">
        <v>100</v>
      </c>
      <c r="S71" s="12">
        <v>101.01026741086423</v>
      </c>
      <c r="T71" s="12">
        <v>101.72898785121664</v>
      </c>
      <c r="U71" s="12">
        <v>102.16523436953318</v>
      </c>
      <c r="V71" s="12">
        <v>102.74018988610703</v>
      </c>
      <c r="W71" s="12">
        <v>104.84988769658203</v>
      </c>
      <c r="X71" s="12">
        <v>106.50919352529213</v>
      </c>
      <c r="Y71" s="12">
        <v>107.91162536016205</v>
      </c>
      <c r="Z71" s="12">
        <v>109.73040645208786</v>
      </c>
      <c r="AA71" s="12">
        <v>110.83407265817316</v>
      </c>
    </row>
    <row r="72" spans="1:27">
      <c r="A72" s="1" t="s">
        <v>524</v>
      </c>
      <c r="B72" s="1" t="s">
        <v>549</v>
      </c>
      <c r="D72" s="1">
        <v>30</v>
      </c>
      <c r="E72" s="1" t="s">
        <v>837</v>
      </c>
      <c r="F72" s="1" t="s">
        <v>878</v>
      </c>
      <c r="G72" s="1" t="s">
        <v>990</v>
      </c>
      <c r="H72" s="12">
        <v>96.365027755545498</v>
      </c>
      <c r="I72" s="12">
        <v>97.330102699940468</v>
      </c>
      <c r="J72" s="12">
        <v>98.282612189530084</v>
      </c>
      <c r="K72" s="12">
        <v>99.230125622526998</v>
      </c>
      <c r="L72" s="12">
        <v>100.0962547755218</v>
      </c>
      <c r="M72" s="12">
        <v>100.58777190971495</v>
      </c>
      <c r="N72" s="12">
        <v>100.06090019864104</v>
      </c>
      <c r="O72" s="12">
        <v>99.665336529984074</v>
      </c>
      <c r="P72" s="12">
        <v>99.575164062033167</v>
      </c>
      <c r="Q72" s="12">
        <v>99.540581222759954</v>
      </c>
      <c r="R72" s="12">
        <v>100</v>
      </c>
      <c r="S72" s="12">
        <v>100.24371159281273</v>
      </c>
      <c r="T72" s="12">
        <v>100.35021861799034</v>
      </c>
      <c r="U72" s="12">
        <v>100.35758265524457</v>
      </c>
      <c r="V72" s="12">
        <v>100.58513919031049</v>
      </c>
      <c r="W72" s="12">
        <v>100.95398276711546</v>
      </c>
      <c r="X72" s="12">
        <v>101.17624586802137</v>
      </c>
      <c r="Y72" s="12">
        <v>101.44681910993407</v>
      </c>
      <c r="Z72" s="12">
        <v>101.81606374552021</v>
      </c>
      <c r="AA72" s="12">
        <v>101.99805591119771</v>
      </c>
    </row>
    <row r="73" spans="1:27">
      <c r="A73" s="1" t="s">
        <v>524</v>
      </c>
      <c r="B73" s="1" t="s">
        <v>909</v>
      </c>
      <c r="D73" s="1">
        <v>31</v>
      </c>
      <c r="E73" s="1" t="s">
        <v>837</v>
      </c>
      <c r="F73" s="1" t="s">
        <v>878</v>
      </c>
      <c r="G73" s="1" t="s">
        <v>991</v>
      </c>
      <c r="R73" s="12">
        <v>100</v>
      </c>
      <c r="S73" s="12">
        <v>103.33520682567223</v>
      </c>
      <c r="T73" s="12">
        <v>105.11468409464946</v>
      </c>
      <c r="U73" s="12">
        <v>108.43728417586833</v>
      </c>
      <c r="V73" s="12">
        <v>110.92125344485314</v>
      </c>
      <c r="W73" s="12">
        <v>112.86036518723373</v>
      </c>
      <c r="X73" s="12">
        <v>114.42424402367311</v>
      </c>
      <c r="Y73" s="12">
        <v>114.78375177403821</v>
      </c>
      <c r="Z73" s="12">
        <v>115.8880963643806</v>
      </c>
      <c r="AA73" s="12">
        <v>117.69655072767762</v>
      </c>
    </row>
    <row r="74" spans="1:27">
      <c r="A74" s="1" t="s">
        <v>524</v>
      </c>
      <c r="B74" s="1" t="s">
        <v>550</v>
      </c>
      <c r="D74" s="1">
        <v>32</v>
      </c>
      <c r="E74" s="1" t="s">
        <v>837</v>
      </c>
      <c r="F74" s="1" t="s">
        <v>878</v>
      </c>
      <c r="G74" s="1" t="s">
        <v>992</v>
      </c>
      <c r="H74" s="12">
        <v>97.540506434974191</v>
      </c>
      <c r="I74" s="12">
        <v>98.249001482225538</v>
      </c>
      <c r="J74" s="12">
        <v>99.443454486713605</v>
      </c>
      <c r="K74" s="12">
        <v>99.739645717857385</v>
      </c>
      <c r="L74" s="12">
        <v>99.878845581755812</v>
      </c>
      <c r="M74" s="12">
        <v>99.934871657850394</v>
      </c>
      <c r="N74" s="12">
        <v>99.893824049944868</v>
      </c>
      <c r="O74" s="12">
        <v>99.675863074637661</v>
      </c>
      <c r="P74" s="12">
        <v>99.826782228714976</v>
      </c>
      <c r="Q74" s="12">
        <v>99.934154855756788</v>
      </c>
      <c r="R74" s="12">
        <v>100</v>
      </c>
      <c r="S74" s="12">
        <v>99.989791435973331</v>
      </c>
      <c r="T74" s="12">
        <v>99.898548171726105</v>
      </c>
      <c r="U74" s="12">
        <v>99.815319189374947</v>
      </c>
      <c r="V74" s="12">
        <v>99.919388423283536</v>
      </c>
      <c r="W74" s="12">
        <v>100.17522874984589</v>
      </c>
      <c r="X74" s="12">
        <v>100.51324059948624</v>
      </c>
      <c r="Y74" s="12">
        <v>100.76272289717951</v>
      </c>
      <c r="Z74" s="12">
        <v>100.70534886336624</v>
      </c>
      <c r="AA74" s="12">
        <v>100.76263254096725</v>
      </c>
    </row>
    <row r="75" spans="1:27">
      <c r="A75" s="1" t="s">
        <v>524</v>
      </c>
      <c r="B75" s="1" t="s">
        <v>551</v>
      </c>
      <c r="D75" s="1">
        <v>33</v>
      </c>
      <c r="E75" s="1" t="s">
        <v>837</v>
      </c>
      <c r="F75" s="1" t="s">
        <v>878</v>
      </c>
      <c r="G75" s="1" t="s">
        <v>993</v>
      </c>
      <c r="H75" s="12">
        <v>98.749164075004572</v>
      </c>
      <c r="I75" s="12">
        <v>98.721994465976806</v>
      </c>
      <c r="J75" s="12">
        <v>98.403192733578223</v>
      </c>
      <c r="K75" s="12">
        <v>98.699649872739514</v>
      </c>
      <c r="L75" s="12">
        <v>99.048987645171039</v>
      </c>
      <c r="M75" s="12">
        <v>99.407972478827588</v>
      </c>
      <c r="N75" s="12">
        <v>99.341588154191214</v>
      </c>
      <c r="O75" s="12">
        <v>99.437341320326581</v>
      </c>
      <c r="P75" s="12">
        <v>99.51111854680579</v>
      </c>
      <c r="Q75" s="12">
        <v>99.653437641891784</v>
      </c>
      <c r="R75" s="12">
        <v>100</v>
      </c>
      <c r="S75" s="12">
        <v>100.15589420276265</v>
      </c>
      <c r="T75" s="12">
        <v>100.25561076634955</v>
      </c>
      <c r="U75" s="12">
        <v>100.41242320467512</v>
      </c>
      <c r="V75" s="12">
        <v>100.51500076313864</v>
      </c>
      <c r="W75" s="12">
        <v>100.93443875538426</v>
      </c>
      <c r="X75" s="12">
        <v>101.05845737778417</v>
      </c>
      <c r="Y75" s="12">
        <v>101.19762054576633</v>
      </c>
      <c r="Z75" s="12">
        <v>101.36301919101976</v>
      </c>
      <c r="AA75" s="12">
        <v>101.59751879488965</v>
      </c>
    </row>
    <row r="76" spans="1:27">
      <c r="A76" s="1" t="s">
        <v>524</v>
      </c>
      <c r="B76" s="1" t="s">
        <v>552</v>
      </c>
      <c r="D76" s="1">
        <v>34</v>
      </c>
      <c r="E76" s="1" t="s">
        <v>837</v>
      </c>
      <c r="F76" s="1" t="s">
        <v>878</v>
      </c>
      <c r="G76" s="1" t="s">
        <v>994</v>
      </c>
      <c r="H76" s="12">
        <v>93.778179295631062</v>
      </c>
      <c r="I76" s="12">
        <v>94.295740522582335</v>
      </c>
      <c r="J76" s="12">
        <v>95.251590595659607</v>
      </c>
      <c r="K76" s="12">
        <v>95.888560518127946</v>
      </c>
      <c r="L76" s="12">
        <v>96.472627041349739</v>
      </c>
      <c r="M76" s="12">
        <v>96.841413590214955</v>
      </c>
      <c r="N76" s="12">
        <v>97.384771353029876</v>
      </c>
      <c r="O76" s="12">
        <v>97.940889082170855</v>
      </c>
      <c r="P76" s="12">
        <v>98.35729328408209</v>
      </c>
      <c r="Q76" s="12">
        <v>99.180123732029458</v>
      </c>
      <c r="R76" s="12">
        <v>100</v>
      </c>
      <c r="S76" s="12">
        <v>101.39935262346935</v>
      </c>
      <c r="T76" s="12">
        <v>101.90684930558909</v>
      </c>
      <c r="U76" s="12">
        <v>102.25325807761227</v>
      </c>
      <c r="V76" s="12">
        <v>102.90868982903309</v>
      </c>
      <c r="W76" s="12">
        <v>103.41859971948173</v>
      </c>
      <c r="X76" s="12">
        <v>103.95349262313786</v>
      </c>
      <c r="Y76" s="12">
        <v>104.52089248111432</v>
      </c>
      <c r="Z76" s="12">
        <v>104.63146659172833</v>
      </c>
      <c r="AA76" s="12">
        <v>104.94838992067666</v>
      </c>
    </row>
    <row r="77" spans="1:27">
      <c r="A77" s="1" t="s">
        <v>524</v>
      </c>
      <c r="B77" s="1" t="s">
        <v>553</v>
      </c>
      <c r="D77" s="1">
        <v>35</v>
      </c>
      <c r="E77" s="1" t="s">
        <v>837</v>
      </c>
      <c r="F77" s="1" t="s">
        <v>878</v>
      </c>
      <c r="G77" s="1" t="s">
        <v>995</v>
      </c>
      <c r="H77" s="12">
        <v>99.879913928366733</v>
      </c>
      <c r="I77" s="12">
        <v>99.916584016751827</v>
      </c>
      <c r="J77" s="12">
        <v>100.77945952700539</v>
      </c>
      <c r="K77" s="12">
        <v>101.26142891044131</v>
      </c>
      <c r="L77" s="12">
        <v>101.15147441676942</v>
      </c>
      <c r="M77" s="12">
        <v>100.86635556469237</v>
      </c>
      <c r="N77" s="12">
        <v>100.51526542591581</v>
      </c>
      <c r="O77" s="12">
        <v>100.3870376198528</v>
      </c>
      <c r="P77" s="12">
        <v>100.05231672220729</v>
      </c>
      <c r="Q77" s="12">
        <v>100.15697622084848</v>
      </c>
      <c r="R77" s="12">
        <v>100</v>
      </c>
      <c r="S77" s="12">
        <v>99.644178611534329</v>
      </c>
      <c r="T77" s="12">
        <v>99.128627101140779</v>
      </c>
      <c r="U77" s="12">
        <v>99.378683561706623</v>
      </c>
      <c r="V77" s="12">
        <v>99.610634432967174</v>
      </c>
      <c r="W77" s="12">
        <v>99.717251020882003</v>
      </c>
      <c r="X77" s="12">
        <v>99.75437170655222</v>
      </c>
      <c r="Y77" s="12">
        <v>99.592708512745943</v>
      </c>
      <c r="Z77" s="12">
        <v>99.636139089172616</v>
      </c>
      <c r="AA77" s="12">
        <v>99.745013215412357</v>
      </c>
    </row>
    <row r="78" spans="1:27">
      <c r="A78" s="1" t="s">
        <v>524</v>
      </c>
      <c r="B78" s="1" t="s">
        <v>554</v>
      </c>
      <c r="D78" s="1">
        <v>36</v>
      </c>
      <c r="E78" s="1" t="s">
        <v>837</v>
      </c>
      <c r="F78" s="1" t="s">
        <v>878</v>
      </c>
      <c r="G78" s="1" t="s">
        <v>996</v>
      </c>
      <c r="H78" s="12">
        <v>98.02120624352176</v>
      </c>
      <c r="I78" s="12">
        <v>98.431068644468596</v>
      </c>
      <c r="J78" s="12">
        <v>97.851343289188208</v>
      </c>
      <c r="K78" s="12">
        <v>98.700491935434314</v>
      </c>
      <c r="L78" s="12">
        <v>99.03026807939149</v>
      </c>
      <c r="M78" s="12">
        <v>99.436261801132275</v>
      </c>
      <c r="N78" s="12">
        <v>99.421385058542384</v>
      </c>
      <c r="O78" s="12">
        <v>99.655837186610654</v>
      </c>
      <c r="P78" s="12">
        <v>99.71579638171562</v>
      </c>
      <c r="Q78" s="12">
        <v>99.800312442203989</v>
      </c>
      <c r="R78" s="12">
        <v>100</v>
      </c>
      <c r="S78" s="12">
        <v>100.08030733156545</v>
      </c>
      <c r="T78" s="12">
        <v>100.06507104448043</v>
      </c>
      <c r="U78" s="12">
        <v>100.15418723910324</v>
      </c>
      <c r="V78" s="12">
        <v>100.33936493399669</v>
      </c>
      <c r="W78" s="12">
        <v>100.5049678755573</v>
      </c>
      <c r="X78" s="12">
        <v>100.50243720726581</v>
      </c>
      <c r="Y78" s="12">
        <v>100.3616196196639</v>
      </c>
      <c r="Z78" s="12">
        <v>100.01693297972523</v>
      </c>
      <c r="AA78" s="12">
        <v>99.937303322070392</v>
      </c>
    </row>
    <row r="79" spans="1:27">
      <c r="A79" s="1" t="s">
        <v>524</v>
      </c>
      <c r="B79" s="1" t="s">
        <v>555</v>
      </c>
      <c r="D79" s="1">
        <v>37</v>
      </c>
      <c r="E79" s="1" t="s">
        <v>837</v>
      </c>
      <c r="F79" s="1" t="s">
        <v>878</v>
      </c>
      <c r="G79" s="1" t="s">
        <v>997</v>
      </c>
      <c r="H79" s="12">
        <v>93.284641081240721</v>
      </c>
      <c r="I79" s="12">
        <v>93.720317575136292</v>
      </c>
      <c r="J79" s="12">
        <v>94.400402474230276</v>
      </c>
      <c r="K79" s="12">
        <v>94.942315005593883</v>
      </c>
      <c r="L79" s="12">
        <v>95.617251529722822</v>
      </c>
      <c r="M79" s="12">
        <v>95.953349108077845</v>
      </c>
      <c r="N79" s="12">
        <v>96.369887568480721</v>
      </c>
      <c r="O79" s="12">
        <v>97.032890890955201</v>
      </c>
      <c r="P79" s="12">
        <v>98.160714755572911</v>
      </c>
      <c r="Q79" s="12">
        <v>99.116626308039102</v>
      </c>
      <c r="R79" s="12">
        <v>100</v>
      </c>
      <c r="S79" s="12">
        <v>100.4834635737836</v>
      </c>
      <c r="T79" s="12">
        <v>101.66252567540074</v>
      </c>
      <c r="U79" s="12">
        <v>102.45975804884635</v>
      </c>
      <c r="V79" s="12">
        <v>103.31913191785912</v>
      </c>
      <c r="W79" s="12">
        <v>104.30047319611279</v>
      </c>
      <c r="X79" s="12">
        <v>105.30479740641536</v>
      </c>
      <c r="Y79" s="12">
        <v>106.16465239799872</v>
      </c>
      <c r="Z79" s="12">
        <v>107.60029733940546</v>
      </c>
      <c r="AA79" s="12">
        <v>108.28536891639011</v>
      </c>
    </row>
    <row r="80" spans="1:27">
      <c r="A80" s="1" t="s">
        <v>524</v>
      </c>
      <c r="B80" s="1" t="s">
        <v>556</v>
      </c>
      <c r="D80" s="1">
        <v>38</v>
      </c>
      <c r="E80" s="1" t="s">
        <v>837</v>
      </c>
      <c r="F80" s="1" t="s">
        <v>878</v>
      </c>
      <c r="G80" s="1" t="s">
        <v>998</v>
      </c>
      <c r="H80" s="12">
        <v>100.90267107332038</v>
      </c>
      <c r="I80" s="12">
        <v>100.77513010589922</v>
      </c>
      <c r="J80" s="12">
        <v>100.64436919747034</v>
      </c>
      <c r="K80" s="12">
        <v>100.71167287604894</v>
      </c>
      <c r="L80" s="12">
        <v>100.54207513858161</v>
      </c>
      <c r="M80" s="12">
        <v>100.42268065080643</v>
      </c>
      <c r="N80" s="12">
        <v>100.08638624963073</v>
      </c>
      <c r="O80" s="12">
        <v>99.891213962796229</v>
      </c>
      <c r="P80" s="12">
        <v>99.849698177714956</v>
      </c>
      <c r="Q80" s="12">
        <v>99.842897034790141</v>
      </c>
      <c r="R80" s="12">
        <v>100</v>
      </c>
      <c r="S80" s="12">
        <v>100.45696104653121</v>
      </c>
      <c r="T80" s="12">
        <v>100.81562283025067</v>
      </c>
      <c r="U80" s="12">
        <v>101.00855417163255</v>
      </c>
      <c r="V80" s="12">
        <v>101.41492003230839</v>
      </c>
      <c r="W80" s="12">
        <v>102.2292894782058</v>
      </c>
      <c r="X80" s="12">
        <v>102.88944900772003</v>
      </c>
      <c r="Y80" s="12">
        <v>103.24105730968213</v>
      </c>
      <c r="Z80" s="12">
        <v>103.35749409160545</v>
      </c>
      <c r="AA80" s="12">
        <v>103.51446085899265</v>
      </c>
    </row>
    <row r="81" spans="1:27">
      <c r="A81" s="1" t="s">
        <v>524</v>
      </c>
      <c r="B81" s="1" t="s">
        <v>557</v>
      </c>
      <c r="D81" s="1">
        <v>39</v>
      </c>
      <c r="E81" s="1" t="s">
        <v>837</v>
      </c>
      <c r="F81" s="1" t="s">
        <v>878</v>
      </c>
      <c r="G81" s="1" t="s">
        <v>999</v>
      </c>
      <c r="H81" s="12">
        <v>92.744479544951801</v>
      </c>
      <c r="I81" s="12">
        <v>95.278755606400054</v>
      </c>
      <c r="J81" s="12">
        <v>95.506919751886613</v>
      </c>
      <c r="K81" s="12">
        <v>95.850387149258609</v>
      </c>
      <c r="L81" s="12">
        <v>100.12801145052565</v>
      </c>
      <c r="M81" s="12">
        <v>100.13857184326437</v>
      </c>
      <c r="N81" s="12">
        <v>100.13857184326437</v>
      </c>
      <c r="O81" s="12">
        <v>100.07038066365996</v>
      </c>
      <c r="P81" s="12">
        <v>100.04730699337891</v>
      </c>
      <c r="Q81" s="12">
        <v>100.09146188982342</v>
      </c>
      <c r="R81" s="12">
        <v>100</v>
      </c>
      <c r="S81" s="12">
        <v>99.891770388293338</v>
      </c>
      <c r="T81" s="12">
        <v>100.19793406265592</v>
      </c>
      <c r="U81" s="12">
        <v>100.38497770823034</v>
      </c>
      <c r="V81" s="12">
        <v>100.38497770823034</v>
      </c>
      <c r="W81" s="12">
        <v>100.81275069532035</v>
      </c>
      <c r="X81" s="12">
        <v>100.88970892003562</v>
      </c>
      <c r="Y81" s="12">
        <v>100.9218933328327</v>
      </c>
      <c r="Z81" s="12">
        <v>100.9218933328327</v>
      </c>
      <c r="AA81" s="12">
        <v>100.98376072363276</v>
      </c>
    </row>
    <row r="82" spans="1:27">
      <c r="A82" s="1" t="s">
        <v>655</v>
      </c>
      <c r="D82" s="1">
        <v>40</v>
      </c>
      <c r="E82" s="1" t="s">
        <v>837</v>
      </c>
      <c r="F82" s="1" t="s">
        <v>878</v>
      </c>
      <c r="G82" s="1" t="s">
        <v>1000</v>
      </c>
      <c r="H82" s="12">
        <v>98.302704493302343</v>
      </c>
      <c r="I82" s="12">
        <v>98.36509758145894</v>
      </c>
      <c r="J82" s="12">
        <v>98.682206315444915</v>
      </c>
      <c r="K82" s="12">
        <v>98.948731919930054</v>
      </c>
      <c r="L82" s="12">
        <v>99.20598513776784</v>
      </c>
      <c r="M82" s="12">
        <v>99.245766746064774</v>
      </c>
      <c r="N82" s="12">
        <v>99.130735259084872</v>
      </c>
      <c r="O82" s="12">
        <v>98.998178245197934</v>
      </c>
      <c r="P82" s="12">
        <v>99.238193490348635</v>
      </c>
      <c r="Q82" s="12">
        <v>99.565571268213901</v>
      </c>
      <c r="R82" s="12">
        <v>100</v>
      </c>
      <c r="S82" s="12">
        <v>100.31219285892563</v>
      </c>
      <c r="T82" s="12">
        <v>100.58253219107714</v>
      </c>
      <c r="U82" s="12">
        <v>100.90006637942928</v>
      </c>
      <c r="V82" s="12">
        <v>101.35251180049829</v>
      </c>
      <c r="W82" s="12">
        <v>102.22992047259672</v>
      </c>
      <c r="X82" s="12">
        <v>102.80247004696162</v>
      </c>
      <c r="Y82" s="12">
        <v>103.31008036377322</v>
      </c>
      <c r="Z82" s="12">
        <v>103.92531709477244</v>
      </c>
      <c r="AA82" s="12">
        <v>104.46887533939172</v>
      </c>
    </row>
    <row r="83" spans="1:27">
      <c r="A83" s="1" t="s">
        <v>523</v>
      </c>
      <c r="D83" s="1">
        <v>41</v>
      </c>
      <c r="E83" s="1" t="s">
        <v>837</v>
      </c>
      <c r="F83" s="1" t="s">
        <v>878</v>
      </c>
      <c r="G83" s="1" t="s">
        <v>1001</v>
      </c>
      <c r="H83" s="12">
        <v>98.800934350546399</v>
      </c>
      <c r="I83" s="12">
        <v>99.026192986933808</v>
      </c>
      <c r="J83" s="12">
        <v>99.196092174328356</v>
      </c>
      <c r="K83" s="12">
        <v>99.305445096313079</v>
      </c>
      <c r="L83" s="12">
        <v>99.344652210140325</v>
      </c>
      <c r="M83" s="12">
        <v>99.295379201262662</v>
      </c>
      <c r="N83" s="12">
        <v>99.127207740011087</v>
      </c>
      <c r="O83" s="12">
        <v>99.077589473660666</v>
      </c>
      <c r="P83" s="12">
        <v>99.340598470665199</v>
      </c>
      <c r="Q83" s="12">
        <v>99.700702134737583</v>
      </c>
      <c r="R83" s="12">
        <v>100</v>
      </c>
      <c r="S83" s="12">
        <v>100.22837682116786</v>
      </c>
      <c r="T83" s="12">
        <v>100.47049363150538</v>
      </c>
      <c r="U83" s="12">
        <v>100.70185466719653</v>
      </c>
      <c r="V83" s="12">
        <v>101.1530406692432</v>
      </c>
      <c r="W83" s="12">
        <v>101.90477428012352</v>
      </c>
      <c r="X83" s="12">
        <v>102.41701541716833</v>
      </c>
      <c r="Y83" s="12">
        <v>102.75871279196356</v>
      </c>
      <c r="Z83" s="12">
        <v>103.09979841270622</v>
      </c>
      <c r="AA83" s="12">
        <v>103.62622808939915</v>
      </c>
    </row>
    <row r="84" spans="1:27">
      <c r="A84" s="1" t="s">
        <v>516</v>
      </c>
      <c r="D84" s="1">
        <v>1</v>
      </c>
      <c r="E84" s="1" t="s">
        <v>837</v>
      </c>
      <c r="F84" s="1" t="s">
        <v>879</v>
      </c>
      <c r="G84" s="1" t="s">
        <v>1002</v>
      </c>
      <c r="H84" s="12">
        <v>100.16691725399036</v>
      </c>
      <c r="I84" s="12">
        <v>100.09786456603041</v>
      </c>
      <c r="J84" s="12">
        <v>100.14849005552352</v>
      </c>
      <c r="K84" s="12">
        <v>99.962871741434498</v>
      </c>
      <c r="L84" s="12">
        <v>100.01995580394127</v>
      </c>
      <c r="M84" s="12">
        <v>99.96214484373877</v>
      </c>
      <c r="N84" s="12">
        <v>99.638944559160024</v>
      </c>
      <c r="O84" s="12">
        <v>99.305021647634092</v>
      </c>
      <c r="P84" s="12">
        <v>99.491728694102918</v>
      </c>
      <c r="Q84" s="12">
        <v>99.804513555792568</v>
      </c>
      <c r="R84" s="12">
        <v>100</v>
      </c>
      <c r="S84" s="12">
        <v>100.24743780340562</v>
      </c>
      <c r="T84" s="12">
        <v>100.50956702992228</v>
      </c>
      <c r="U84" s="12">
        <v>100.80816611162382</v>
      </c>
      <c r="V84" s="12">
        <v>101.31544419733835</v>
      </c>
      <c r="W84" s="12">
        <v>101.78054705936637</v>
      </c>
      <c r="X84" s="12">
        <v>102.05291221739914</v>
      </c>
      <c r="Y84" s="12">
        <v>102.33107059955951</v>
      </c>
      <c r="Z84" s="12">
        <v>102.73536053803525</v>
      </c>
      <c r="AA84" s="12">
        <v>103.5731115695409</v>
      </c>
    </row>
    <row r="85" spans="1:27">
      <c r="A85" s="1" t="s">
        <v>521</v>
      </c>
      <c r="D85" s="1">
        <v>2</v>
      </c>
      <c r="E85" s="1" t="s">
        <v>837</v>
      </c>
      <c r="F85" s="1" t="s">
        <v>879</v>
      </c>
      <c r="G85" s="1" t="s">
        <v>1003</v>
      </c>
      <c r="H85" s="12">
        <v>100.17003471731707</v>
      </c>
      <c r="I85" s="12">
        <v>100.14419627539674</v>
      </c>
      <c r="J85" s="12">
        <v>100.09380167975344</v>
      </c>
      <c r="K85" s="12">
        <v>99.821292773234077</v>
      </c>
      <c r="L85" s="12">
        <v>99.854858382175166</v>
      </c>
      <c r="M85" s="12">
        <v>99.848438263023937</v>
      </c>
      <c r="N85" s="12">
        <v>99.436011932639843</v>
      </c>
      <c r="O85" s="12">
        <v>99.181487811942034</v>
      </c>
      <c r="P85" s="12">
        <v>99.450033435591081</v>
      </c>
      <c r="Q85" s="12">
        <v>99.789232816890205</v>
      </c>
      <c r="R85" s="12">
        <v>100</v>
      </c>
      <c r="S85" s="12">
        <v>100.08757143569484</v>
      </c>
      <c r="T85" s="12">
        <v>100.39047531472525</v>
      </c>
      <c r="U85" s="12">
        <v>100.69242306191714</v>
      </c>
      <c r="V85" s="12">
        <v>101.2304145721255</v>
      </c>
      <c r="W85" s="12">
        <v>101.59560825086891</v>
      </c>
      <c r="X85" s="12">
        <v>101.78439322057291</v>
      </c>
      <c r="Y85" s="12">
        <v>102.08544929431361</v>
      </c>
      <c r="Z85" s="12">
        <v>102.56413072125861</v>
      </c>
      <c r="AA85" s="12">
        <v>103.52157618196436</v>
      </c>
    </row>
    <row r="86" spans="1:27">
      <c r="A86" s="1" t="s">
        <v>913</v>
      </c>
      <c r="D86" s="1">
        <v>3</v>
      </c>
      <c r="E86" s="1" t="s">
        <v>837</v>
      </c>
      <c r="F86" s="1" t="s">
        <v>879</v>
      </c>
      <c r="G86" s="1" t="s">
        <v>1004</v>
      </c>
      <c r="H86" s="12">
        <v>100.16051061609326</v>
      </c>
      <c r="I86" s="12">
        <v>100.00271193434203</v>
      </c>
      <c r="J86" s="12">
        <v>100.26097823583817</v>
      </c>
      <c r="K86" s="12">
        <v>100.25447247721736</v>
      </c>
      <c r="L86" s="12">
        <v>100.36011788833052</v>
      </c>
      <c r="M86" s="12">
        <v>100.19623880961888</v>
      </c>
      <c r="N86" s="12">
        <v>100.05730840850705</v>
      </c>
      <c r="O86" s="12">
        <v>99.559388953907614</v>
      </c>
      <c r="P86" s="12">
        <v>99.577474767417314</v>
      </c>
      <c r="Q86" s="12">
        <v>99.835925542944636</v>
      </c>
      <c r="R86" s="12">
        <v>100</v>
      </c>
      <c r="S86" s="12">
        <v>100.56926106216831</v>
      </c>
      <c r="T86" s="12">
        <v>100.74915980378216</v>
      </c>
      <c r="U86" s="12">
        <v>101.04100904513911</v>
      </c>
      <c r="V86" s="12">
        <v>101.48642068476961</v>
      </c>
      <c r="W86" s="12">
        <v>102.15296782680031</v>
      </c>
      <c r="X86" s="12">
        <v>102.59430699116618</v>
      </c>
      <c r="Y86" s="12">
        <v>102.8261259898003</v>
      </c>
      <c r="Z86" s="12">
        <v>103.08009668913343</v>
      </c>
      <c r="AA86" s="12">
        <v>103.67668498560593</v>
      </c>
    </row>
    <row r="87" spans="1:27">
      <c r="A87" s="1" t="s">
        <v>522</v>
      </c>
      <c r="D87" s="1">
        <v>4</v>
      </c>
      <c r="E87" s="1" t="s">
        <v>837</v>
      </c>
      <c r="F87" s="1" t="s">
        <v>879</v>
      </c>
      <c r="G87" s="1" t="s">
        <v>1005</v>
      </c>
      <c r="H87" s="12">
        <v>99.852578045288837</v>
      </c>
      <c r="I87" s="12">
        <v>99.536498019981408</v>
      </c>
      <c r="J87" s="12">
        <v>99.747273016337886</v>
      </c>
      <c r="K87" s="12">
        <v>99.728942662730873</v>
      </c>
      <c r="L87" s="12">
        <v>100.0697097159827</v>
      </c>
      <c r="M87" s="12">
        <v>99.893818520194571</v>
      </c>
      <c r="N87" s="12">
        <v>99.600798242973525</v>
      </c>
      <c r="O87" s="12">
        <v>98.867873372746189</v>
      </c>
      <c r="P87" s="12">
        <v>99.10800622465409</v>
      </c>
      <c r="Q87" s="12">
        <v>99.663309684381758</v>
      </c>
      <c r="R87" s="12">
        <v>100</v>
      </c>
      <c r="S87" s="12">
        <v>100.76447486258053</v>
      </c>
      <c r="T87" s="12">
        <v>100.98904352369928</v>
      </c>
      <c r="U87" s="12">
        <v>101.35225284199798</v>
      </c>
      <c r="V87" s="12">
        <v>101.80627767030215</v>
      </c>
      <c r="W87" s="12">
        <v>102.47298365453803</v>
      </c>
      <c r="X87" s="12">
        <v>102.68175909899166</v>
      </c>
      <c r="Y87" s="12">
        <v>102.9659822664547</v>
      </c>
      <c r="Z87" s="12">
        <v>103.20142416865588</v>
      </c>
      <c r="AA87" s="12">
        <v>103.95684772865505</v>
      </c>
    </row>
    <row r="88" spans="1:27">
      <c r="A88" s="1" t="s">
        <v>853</v>
      </c>
      <c r="D88" s="1">
        <v>5</v>
      </c>
      <c r="E88" s="1" t="s">
        <v>837</v>
      </c>
      <c r="F88" s="1" t="s">
        <v>879</v>
      </c>
      <c r="G88" s="1" t="s">
        <v>1006</v>
      </c>
      <c r="H88" s="12">
        <v>100.55072015261966</v>
      </c>
      <c r="I88" s="12">
        <v>100.59456068404492</v>
      </c>
      <c r="J88" s="12">
        <v>100.91345866540014</v>
      </c>
      <c r="K88" s="12">
        <v>100.92206168023073</v>
      </c>
      <c r="L88" s="12">
        <v>100.72804518086566</v>
      </c>
      <c r="M88" s="12">
        <v>100.57943882470745</v>
      </c>
      <c r="N88" s="12">
        <v>100.63677288479552</v>
      </c>
      <c r="O88" s="12">
        <v>100.43953845750322</v>
      </c>
      <c r="P88" s="12">
        <v>100.17349083768968</v>
      </c>
      <c r="Q88" s="12">
        <v>100.05432935414265</v>
      </c>
      <c r="R88" s="12">
        <v>100</v>
      </c>
      <c r="S88" s="12">
        <v>100.32399367632394</v>
      </c>
      <c r="T88" s="12">
        <v>100.4479183472959</v>
      </c>
      <c r="U88" s="12">
        <v>100.65046272293989</v>
      </c>
      <c r="V88" s="12">
        <v>101.08509884133892</v>
      </c>
      <c r="W88" s="12">
        <v>101.75143809149219</v>
      </c>
      <c r="X88" s="12">
        <v>102.48429681380371</v>
      </c>
      <c r="Y88" s="12">
        <v>102.65029486204125</v>
      </c>
      <c r="Z88" s="12">
        <v>102.92752896033535</v>
      </c>
      <c r="AA88" s="12">
        <v>103.32498920801333</v>
      </c>
    </row>
    <row r="89" spans="1:27">
      <c r="A89" s="1" t="s">
        <v>524</v>
      </c>
      <c r="B89" s="1" t="s">
        <v>525</v>
      </c>
      <c r="D89" s="1">
        <v>6</v>
      </c>
      <c r="E89" s="1" t="s">
        <v>837</v>
      </c>
      <c r="F89" s="1" t="s">
        <v>879</v>
      </c>
      <c r="G89" s="1" t="s">
        <v>1007</v>
      </c>
      <c r="H89" s="12">
        <v>98.94462796676234</v>
      </c>
      <c r="I89" s="12">
        <v>99.065532324552805</v>
      </c>
      <c r="J89" s="12">
        <v>99.111047376317757</v>
      </c>
      <c r="K89" s="12">
        <v>98.570966905724802</v>
      </c>
      <c r="L89" s="12">
        <v>98.6400429007155</v>
      </c>
      <c r="M89" s="12">
        <v>98.911599593159167</v>
      </c>
      <c r="N89" s="12">
        <v>98.243519625358914</v>
      </c>
      <c r="O89" s="12">
        <v>98.028715853722829</v>
      </c>
      <c r="P89" s="12">
        <v>98.567961833495644</v>
      </c>
      <c r="Q89" s="12">
        <v>99.141238159844093</v>
      </c>
      <c r="R89" s="12">
        <v>100</v>
      </c>
      <c r="S89" s="12">
        <v>100.34961904743385</v>
      </c>
      <c r="T89" s="12">
        <v>100.92860364628444</v>
      </c>
      <c r="U89" s="12">
        <v>101.50108023335918</v>
      </c>
      <c r="V89" s="12">
        <v>101.99944387679898</v>
      </c>
      <c r="W89" s="12">
        <v>101.50897166468131</v>
      </c>
      <c r="X89" s="12">
        <v>101.51740827663866</v>
      </c>
      <c r="Y89" s="12">
        <v>101.48114863884345</v>
      </c>
      <c r="Z89" s="12">
        <v>102.4602292559922</v>
      </c>
      <c r="AA89" s="12">
        <v>103.60056625500647</v>
      </c>
    </row>
    <row r="90" spans="1:27">
      <c r="A90" s="1" t="s">
        <v>524</v>
      </c>
      <c r="B90" s="1" t="s">
        <v>525</v>
      </c>
      <c r="C90" s="1" t="s">
        <v>526</v>
      </c>
      <c r="D90" s="1">
        <v>7</v>
      </c>
      <c r="E90" s="1" t="s">
        <v>837</v>
      </c>
      <c r="F90" s="1" t="s">
        <v>879</v>
      </c>
      <c r="G90" s="1" t="s">
        <v>1008</v>
      </c>
      <c r="H90" s="12">
        <v>99.759579968281187</v>
      </c>
      <c r="I90" s="12">
        <v>100.0819516620537</v>
      </c>
      <c r="J90" s="12">
        <v>100.57277759977318</v>
      </c>
      <c r="K90" s="12">
        <v>100.07839121680442</v>
      </c>
      <c r="L90" s="12">
        <v>99.821822138898469</v>
      </c>
      <c r="M90" s="12">
        <v>99.672558283295587</v>
      </c>
      <c r="N90" s="12">
        <v>98.681736354193248</v>
      </c>
      <c r="O90" s="12">
        <v>98.754309290929854</v>
      </c>
      <c r="P90" s="12">
        <v>99.078416813040334</v>
      </c>
      <c r="Q90" s="12">
        <v>99.791375749471129</v>
      </c>
      <c r="R90" s="12">
        <v>100</v>
      </c>
      <c r="S90" s="12">
        <v>99.900315368334645</v>
      </c>
      <c r="T90" s="12">
        <v>100.74662879466617</v>
      </c>
      <c r="U90" s="12">
        <v>101.45677251714767</v>
      </c>
      <c r="V90" s="12">
        <v>101.87827824497946</v>
      </c>
      <c r="W90" s="12">
        <v>100.79121634568151</v>
      </c>
      <c r="X90" s="12">
        <v>101.17652794708</v>
      </c>
      <c r="Y90" s="12">
        <v>100.71180471363397</v>
      </c>
      <c r="Z90" s="12">
        <v>101.79999699096551</v>
      </c>
      <c r="AA90" s="12">
        <v>103.1092842679213</v>
      </c>
    </row>
    <row r="91" spans="1:27">
      <c r="A91" s="1" t="s">
        <v>524</v>
      </c>
      <c r="B91" s="1" t="s">
        <v>525</v>
      </c>
      <c r="C91" s="1" t="s">
        <v>527</v>
      </c>
      <c r="D91" s="1">
        <v>8</v>
      </c>
      <c r="E91" s="1" t="s">
        <v>837</v>
      </c>
      <c r="F91" s="1" t="s">
        <v>879</v>
      </c>
      <c r="G91" s="1" t="s">
        <v>1009</v>
      </c>
      <c r="H91" s="12">
        <v>97.418220070963983</v>
      </c>
      <c r="I91" s="12">
        <v>97.418220070963983</v>
      </c>
      <c r="J91" s="12">
        <v>98.001827697828915</v>
      </c>
      <c r="K91" s="12">
        <v>98.001827697828915</v>
      </c>
      <c r="L91" s="12">
        <v>98.001827697828915</v>
      </c>
      <c r="M91" s="12">
        <v>98.001827697828915</v>
      </c>
      <c r="N91" s="12">
        <v>98.001827697828915</v>
      </c>
      <c r="O91" s="12">
        <v>98.270591593025713</v>
      </c>
      <c r="P91" s="12">
        <v>98.834692274448727</v>
      </c>
      <c r="Q91" s="12">
        <v>98.987952265705644</v>
      </c>
      <c r="R91" s="12">
        <v>100</v>
      </c>
      <c r="S91" s="12">
        <v>100.87620619109991</v>
      </c>
      <c r="T91" s="12">
        <v>101.30654865895661</v>
      </c>
      <c r="U91" s="12">
        <v>101.30654865895661</v>
      </c>
      <c r="V91" s="12">
        <v>101.54793614781403</v>
      </c>
      <c r="W91" s="12">
        <v>102.57066842092448</v>
      </c>
      <c r="X91" s="12">
        <v>102.57066842092448</v>
      </c>
      <c r="Y91" s="12">
        <v>102.60456584116946</v>
      </c>
      <c r="Z91" s="12">
        <v>103.33229551405385</v>
      </c>
      <c r="AA91" s="12">
        <v>103.79053913614756</v>
      </c>
    </row>
    <row r="92" spans="1:27">
      <c r="A92" s="1" t="s">
        <v>524</v>
      </c>
      <c r="B92" s="1" t="s">
        <v>525</v>
      </c>
      <c r="C92" s="1" t="s">
        <v>528</v>
      </c>
      <c r="D92" s="1">
        <v>9</v>
      </c>
      <c r="E92" s="1" t="s">
        <v>837</v>
      </c>
      <c r="F92" s="1" t="s">
        <v>879</v>
      </c>
      <c r="G92" s="1" t="s">
        <v>1010</v>
      </c>
      <c r="H92" s="12">
        <v>100.70276953242163</v>
      </c>
      <c r="I92" s="12">
        <v>101.22672077827302</v>
      </c>
      <c r="J92" s="12">
        <v>101.8728495239161</v>
      </c>
      <c r="K92" s="12">
        <v>100.99997982462889</v>
      </c>
      <c r="L92" s="12">
        <v>100.58381356673573</v>
      </c>
      <c r="M92" s="12">
        <v>100.34200027374523</v>
      </c>
      <c r="N92" s="12">
        <v>99.142994060741515</v>
      </c>
      <c r="O92" s="12">
        <v>99.068656556342077</v>
      </c>
      <c r="P92" s="12">
        <v>99.262274599253615</v>
      </c>
      <c r="Q92" s="12">
        <v>99.920668792527167</v>
      </c>
      <c r="R92" s="12">
        <v>100</v>
      </c>
      <c r="S92" s="12">
        <v>99.461521487003239</v>
      </c>
      <c r="T92" s="12">
        <v>100.64558329102096</v>
      </c>
      <c r="U92" s="12">
        <v>101.61311489087532</v>
      </c>
      <c r="V92" s="12">
        <v>101.85916114739308</v>
      </c>
      <c r="W92" s="12">
        <v>99.856409075311063</v>
      </c>
      <c r="X92" s="12">
        <v>100.47359731976096</v>
      </c>
      <c r="Y92" s="12">
        <v>99.788722411244422</v>
      </c>
      <c r="Z92" s="12">
        <v>101.27159927286205</v>
      </c>
      <c r="AA92" s="12">
        <v>103.01285853738487</v>
      </c>
    </row>
    <row r="93" spans="1:27">
      <c r="A93" s="1" t="s">
        <v>524</v>
      </c>
      <c r="B93" s="1" t="s">
        <v>525</v>
      </c>
      <c r="C93" s="1" t="s">
        <v>529</v>
      </c>
      <c r="D93" s="1">
        <v>10</v>
      </c>
      <c r="E93" s="1" t="s">
        <v>837</v>
      </c>
      <c r="F93" s="1" t="s">
        <v>879</v>
      </c>
      <c r="G93" s="1" t="s">
        <v>1011</v>
      </c>
      <c r="H93" s="12">
        <v>98.806539131863957</v>
      </c>
      <c r="I93" s="12">
        <v>98.806539131863957</v>
      </c>
      <c r="J93" s="12">
        <v>98.806539131863957</v>
      </c>
      <c r="K93" s="12">
        <v>98.994953663101867</v>
      </c>
      <c r="L93" s="12">
        <v>98.994953663101867</v>
      </c>
      <c r="M93" s="12">
        <v>98.994953663101867</v>
      </c>
      <c r="N93" s="12">
        <v>97.876394198296566</v>
      </c>
      <c r="O93" s="12">
        <v>98.218142473824344</v>
      </c>
      <c r="P93" s="12">
        <v>98.736188590144152</v>
      </c>
      <c r="Q93" s="12">
        <v>100</v>
      </c>
      <c r="R93" s="12">
        <v>100</v>
      </c>
      <c r="S93" s="12">
        <v>100.43814651699438</v>
      </c>
      <c r="T93" s="12">
        <v>100.6359164926439</v>
      </c>
      <c r="U93" s="12">
        <v>101.13077329546338</v>
      </c>
      <c r="V93" s="12">
        <v>102.16261352238287</v>
      </c>
      <c r="W93" s="12">
        <v>102.16261352238287</v>
      </c>
      <c r="X93" s="12">
        <v>102.16261352238287</v>
      </c>
      <c r="Y93" s="12">
        <v>101.9713635515858</v>
      </c>
      <c r="Z93" s="12">
        <v>102.20182708590787</v>
      </c>
      <c r="AA93" s="12">
        <v>102.90167062245877</v>
      </c>
    </row>
    <row r="94" spans="1:27">
      <c r="A94" s="1" t="s">
        <v>524</v>
      </c>
      <c r="B94" s="1" t="s">
        <v>525</v>
      </c>
      <c r="C94" s="1" t="s">
        <v>530</v>
      </c>
      <c r="D94" s="1">
        <v>11</v>
      </c>
      <c r="E94" s="1" t="s">
        <v>837</v>
      </c>
      <c r="F94" s="1" t="s">
        <v>879</v>
      </c>
      <c r="G94" s="1" t="s">
        <v>1012</v>
      </c>
      <c r="H94" s="12">
        <v>98.577398773957071</v>
      </c>
      <c r="I94" s="12">
        <v>98.608186427410075</v>
      </c>
      <c r="J94" s="12">
        <v>98.455447953388713</v>
      </c>
      <c r="K94" s="12">
        <v>97.895137057187</v>
      </c>
      <c r="L94" s="12">
        <v>98.108949815180182</v>
      </c>
      <c r="M94" s="12">
        <v>98.568566185830932</v>
      </c>
      <c r="N94" s="12">
        <v>98.045513373596677</v>
      </c>
      <c r="O94" s="12">
        <v>97.701555973896362</v>
      </c>
      <c r="P94" s="12">
        <v>98.33743486805966</v>
      </c>
      <c r="Q94" s="12">
        <v>98.847921526105651</v>
      </c>
      <c r="R94" s="12">
        <v>100</v>
      </c>
      <c r="S94" s="12">
        <v>100.55743908807</v>
      </c>
      <c r="T94" s="12">
        <v>101.01260918586348</v>
      </c>
      <c r="U94" s="12">
        <v>101.52151369507598</v>
      </c>
      <c r="V94" s="12">
        <v>102.0553527309751</v>
      </c>
      <c r="W94" s="12">
        <v>101.84159370042241</v>
      </c>
      <c r="X94" s="12">
        <v>101.67494903820413</v>
      </c>
      <c r="Y94" s="12">
        <v>101.83781168021144</v>
      </c>
      <c r="Z94" s="12">
        <v>102.76605297773764</v>
      </c>
      <c r="AA94" s="12">
        <v>103.82784698833265</v>
      </c>
    </row>
    <row r="95" spans="1:27">
      <c r="A95" s="1" t="s">
        <v>524</v>
      </c>
      <c r="B95" s="1" t="s">
        <v>525</v>
      </c>
      <c r="C95" s="1" t="s">
        <v>531</v>
      </c>
      <c r="D95" s="1">
        <v>12</v>
      </c>
      <c r="E95" s="1" t="s">
        <v>837</v>
      </c>
      <c r="F95" s="1" t="s">
        <v>879</v>
      </c>
      <c r="G95" s="1" t="s">
        <v>1013</v>
      </c>
      <c r="H95" s="12">
        <v>101.43412889086365</v>
      </c>
      <c r="I95" s="12">
        <v>101.24533309732054</v>
      </c>
      <c r="J95" s="12">
        <v>100.71176081611374</v>
      </c>
      <c r="K95" s="12">
        <v>99.823469186329234</v>
      </c>
      <c r="L95" s="12">
        <v>99.869857086379568</v>
      </c>
      <c r="M95" s="12">
        <v>99.869857086379568</v>
      </c>
      <c r="N95" s="12">
        <v>99.392448964086611</v>
      </c>
      <c r="O95" s="12">
        <v>99.034247171675375</v>
      </c>
      <c r="P95" s="12">
        <v>99.185144250624319</v>
      </c>
      <c r="Q95" s="12">
        <v>99.681844350618562</v>
      </c>
      <c r="R95" s="12">
        <v>100</v>
      </c>
      <c r="S95" s="12">
        <v>99.881576194856294</v>
      </c>
      <c r="T95" s="12">
        <v>100.34123170368292</v>
      </c>
      <c r="U95" s="12">
        <v>101.10586242999497</v>
      </c>
      <c r="V95" s="12">
        <v>102.07085043134272</v>
      </c>
      <c r="W95" s="12">
        <v>103.12959167215736</v>
      </c>
      <c r="X95" s="12">
        <v>103.51800574579767</v>
      </c>
      <c r="Y95" s="12">
        <v>104.30018362315008</v>
      </c>
      <c r="Z95" s="12">
        <v>105.46365500120916</v>
      </c>
      <c r="AA95" s="12">
        <v>105.61338980164075</v>
      </c>
    </row>
    <row r="96" spans="1:27">
      <c r="A96" s="1" t="s">
        <v>524</v>
      </c>
      <c r="B96" s="1" t="s">
        <v>525</v>
      </c>
      <c r="C96" s="1" t="s">
        <v>532</v>
      </c>
      <c r="D96" s="1">
        <v>13</v>
      </c>
      <c r="E96" s="1" t="s">
        <v>837</v>
      </c>
      <c r="F96" s="1" t="s">
        <v>879</v>
      </c>
      <c r="G96" s="1" t="s">
        <v>1014</v>
      </c>
      <c r="H96" s="12">
        <v>96.556273650037326</v>
      </c>
      <c r="I96" s="12">
        <v>96.738907186909529</v>
      </c>
      <c r="J96" s="12">
        <v>96.850948579581399</v>
      </c>
      <c r="K96" s="12">
        <v>96.520132961154573</v>
      </c>
      <c r="L96" s="12">
        <v>96.851465868675945</v>
      </c>
      <c r="M96" s="12">
        <v>97.635542930445951</v>
      </c>
      <c r="N96" s="12">
        <v>97.080203678950411</v>
      </c>
      <c r="O96" s="12">
        <v>96.746375585469067</v>
      </c>
      <c r="P96" s="12">
        <v>97.72724686005381</v>
      </c>
      <c r="Q96" s="12">
        <v>98.247562688281292</v>
      </c>
      <c r="R96" s="12">
        <v>100</v>
      </c>
      <c r="S96" s="12">
        <v>101.0451002662673</v>
      </c>
      <c r="T96" s="12">
        <v>101.49700269967565</v>
      </c>
      <c r="U96" s="12">
        <v>101.82074289021121</v>
      </c>
      <c r="V96" s="12">
        <v>102.04423654823628</v>
      </c>
      <c r="W96" s="12">
        <v>100.92753933068488</v>
      </c>
      <c r="X96" s="12">
        <v>100.37303745106921</v>
      </c>
      <c r="Y96" s="12">
        <v>100.10726252078082</v>
      </c>
      <c r="Z96" s="12">
        <v>100.87347359554619</v>
      </c>
      <c r="AA96" s="12">
        <v>102.56557172926952</v>
      </c>
    </row>
    <row r="97" spans="1:27">
      <c r="A97" s="1" t="s">
        <v>524</v>
      </c>
      <c r="B97" s="1" t="s">
        <v>533</v>
      </c>
      <c r="D97" s="1">
        <v>14</v>
      </c>
      <c r="E97" s="1" t="s">
        <v>837</v>
      </c>
      <c r="F97" s="1" t="s">
        <v>879</v>
      </c>
      <c r="G97" s="1" t="s">
        <v>1015</v>
      </c>
      <c r="H97" s="12">
        <v>101.48272940094155</v>
      </c>
      <c r="I97" s="12">
        <v>101.37210366318971</v>
      </c>
      <c r="J97" s="12">
        <v>101.18604680806892</v>
      </c>
      <c r="K97" s="12">
        <v>100.93095882599147</v>
      </c>
      <c r="L97" s="12">
        <v>100.74255773307182</v>
      </c>
      <c r="M97" s="12">
        <v>100.58338329400522</v>
      </c>
      <c r="N97" s="12">
        <v>100.1811473114735</v>
      </c>
      <c r="O97" s="12">
        <v>99.825137839757375</v>
      </c>
      <c r="P97" s="12">
        <v>99.880363762183649</v>
      </c>
      <c r="Q97" s="12">
        <v>100.11822901123008</v>
      </c>
      <c r="R97" s="12">
        <v>100</v>
      </c>
      <c r="S97" s="12">
        <v>99.922687787003142</v>
      </c>
      <c r="T97" s="12">
        <v>100.0834477402458</v>
      </c>
      <c r="U97" s="12">
        <v>100.24311662685383</v>
      </c>
      <c r="V97" s="12">
        <v>100.73309945776701</v>
      </c>
      <c r="W97" s="12">
        <v>101.49796078762839</v>
      </c>
      <c r="X97" s="12">
        <v>101.73722056531047</v>
      </c>
      <c r="Y97" s="12">
        <v>102.31330343367691</v>
      </c>
      <c r="Z97" s="12">
        <v>102.59624419801847</v>
      </c>
      <c r="AA97" s="12">
        <v>103.42373305039013</v>
      </c>
    </row>
    <row r="98" spans="1:27">
      <c r="A98" s="1" t="s">
        <v>524</v>
      </c>
      <c r="B98" s="1" t="s">
        <v>533</v>
      </c>
      <c r="C98" s="1" t="s">
        <v>534</v>
      </c>
      <c r="D98" s="1">
        <v>15</v>
      </c>
      <c r="E98" s="1" t="s">
        <v>837</v>
      </c>
      <c r="F98" s="1" t="s">
        <v>879</v>
      </c>
      <c r="G98" s="1" t="s">
        <v>1016</v>
      </c>
      <c r="H98" s="12">
        <v>103.36131695317688</v>
      </c>
      <c r="I98" s="12">
        <v>103.78557784733387</v>
      </c>
      <c r="J98" s="12">
        <v>102.98634352977959</v>
      </c>
      <c r="K98" s="12">
        <v>102.53533443952909</v>
      </c>
      <c r="L98" s="12">
        <v>102.45875263633971</v>
      </c>
      <c r="M98" s="12">
        <v>102.25255857738154</v>
      </c>
      <c r="N98" s="12">
        <v>101.86904778920713</v>
      </c>
      <c r="O98" s="12">
        <v>101.30990069893274</v>
      </c>
      <c r="P98" s="12">
        <v>100.78870466041526</v>
      </c>
      <c r="Q98" s="12">
        <v>100.2652924702743</v>
      </c>
      <c r="R98" s="12">
        <v>100</v>
      </c>
      <c r="S98" s="12">
        <v>100.21147883891202</v>
      </c>
      <c r="T98" s="12">
        <v>100.21147883891202</v>
      </c>
      <c r="U98" s="12">
        <v>100.09451879653903</v>
      </c>
      <c r="V98" s="12">
        <v>100.55195769143938</v>
      </c>
      <c r="W98" s="12">
        <v>101.55054724969936</v>
      </c>
      <c r="X98" s="12">
        <v>101.76714598273486</v>
      </c>
      <c r="Y98" s="12">
        <v>102.23217598219863</v>
      </c>
      <c r="Z98" s="12">
        <v>102.36116144616372</v>
      </c>
      <c r="AA98" s="12">
        <v>102.79500560005405</v>
      </c>
    </row>
    <row r="99" spans="1:27">
      <c r="A99" s="1" t="s">
        <v>524</v>
      </c>
      <c r="B99" s="1" t="s">
        <v>533</v>
      </c>
      <c r="C99" s="1" t="s">
        <v>535</v>
      </c>
      <c r="D99" s="1">
        <v>16</v>
      </c>
      <c r="E99" s="1" t="s">
        <v>837</v>
      </c>
      <c r="F99" s="1" t="s">
        <v>879</v>
      </c>
      <c r="G99" s="1" t="s">
        <v>1017</v>
      </c>
      <c r="H99" s="12">
        <v>101.8806393628421</v>
      </c>
      <c r="I99" s="12">
        <v>101.48500692115412</v>
      </c>
      <c r="J99" s="12">
        <v>101.3855194508352</v>
      </c>
      <c r="K99" s="12">
        <v>100.99045815683347</v>
      </c>
      <c r="L99" s="12">
        <v>100.46716687013746</v>
      </c>
      <c r="M99" s="12">
        <v>99.797893208690923</v>
      </c>
      <c r="N99" s="12">
        <v>99.318106609751922</v>
      </c>
      <c r="O99" s="12">
        <v>99.085923637025715</v>
      </c>
      <c r="P99" s="12">
        <v>99.187019922901285</v>
      </c>
      <c r="Q99" s="12">
        <v>99.770605050831165</v>
      </c>
      <c r="R99" s="12">
        <v>100</v>
      </c>
      <c r="S99" s="12">
        <v>100.05842927558966</v>
      </c>
      <c r="T99" s="12">
        <v>100.21697928656388</v>
      </c>
      <c r="U99" s="12">
        <v>100.52049392323146</v>
      </c>
      <c r="V99" s="12">
        <v>100.76668645521809</v>
      </c>
      <c r="W99" s="12">
        <v>101.68132156901844</v>
      </c>
      <c r="X99" s="12">
        <v>101.79614106134436</v>
      </c>
      <c r="Y99" s="12">
        <v>102.39242830980922</v>
      </c>
      <c r="Z99" s="12">
        <v>102.66816778624181</v>
      </c>
      <c r="AA99" s="12">
        <v>103.53308045453397</v>
      </c>
    </row>
    <row r="100" spans="1:27">
      <c r="A100" s="1" t="s">
        <v>524</v>
      </c>
      <c r="B100" s="1" t="s">
        <v>533</v>
      </c>
      <c r="C100" s="1" t="s">
        <v>536</v>
      </c>
      <c r="D100" s="1">
        <v>17</v>
      </c>
      <c r="E100" s="1" t="s">
        <v>837</v>
      </c>
      <c r="F100" s="1" t="s">
        <v>879</v>
      </c>
      <c r="G100" s="1" t="s">
        <v>1018</v>
      </c>
      <c r="H100" s="12">
        <v>100.54644533677242</v>
      </c>
      <c r="I100" s="12">
        <v>100.57833663559603</v>
      </c>
      <c r="J100" s="12">
        <v>99.95334583964933</v>
      </c>
      <c r="K100" s="12">
        <v>99.847665471871395</v>
      </c>
      <c r="L100" s="12">
        <v>99.569936343906036</v>
      </c>
      <c r="M100" s="12">
        <v>99.636141187265991</v>
      </c>
      <c r="N100" s="12">
        <v>99.474914713418286</v>
      </c>
      <c r="O100" s="12">
        <v>99.005703350164396</v>
      </c>
      <c r="P100" s="12">
        <v>99.557170171054153</v>
      </c>
      <c r="Q100" s="12">
        <v>100.15857138015673</v>
      </c>
      <c r="R100" s="12">
        <v>100</v>
      </c>
      <c r="S100" s="12">
        <v>100.29819549361912</v>
      </c>
      <c r="T100" s="12">
        <v>100.73544841819557</v>
      </c>
      <c r="U100" s="12">
        <v>100.9162607530273</v>
      </c>
      <c r="V100" s="12">
        <v>101.62328015028011</v>
      </c>
      <c r="W100" s="12">
        <v>102.12524845821571</v>
      </c>
      <c r="X100" s="12">
        <v>102.66523690412946</v>
      </c>
      <c r="Y100" s="12">
        <v>103.19168497158091</v>
      </c>
      <c r="Z100" s="12">
        <v>103.54237728170705</v>
      </c>
      <c r="AA100" s="12">
        <v>104.69162367254322</v>
      </c>
    </row>
    <row r="101" spans="1:27">
      <c r="A101" s="1" t="s">
        <v>524</v>
      </c>
      <c r="B101" s="1" t="s">
        <v>533</v>
      </c>
      <c r="C101" s="1" t="s">
        <v>537</v>
      </c>
      <c r="D101" s="1">
        <v>18</v>
      </c>
      <c r="E101" s="1" t="s">
        <v>837</v>
      </c>
      <c r="F101" s="1" t="s">
        <v>879</v>
      </c>
      <c r="G101" s="1" t="s">
        <v>1019</v>
      </c>
      <c r="H101" s="12">
        <v>100.45707467523955</v>
      </c>
      <c r="I101" s="12">
        <v>98.779579704767698</v>
      </c>
      <c r="J101" s="12">
        <v>99.770860910207446</v>
      </c>
      <c r="K101" s="12">
        <v>99.770860910207446</v>
      </c>
      <c r="L101" s="12">
        <v>99.910328806446984</v>
      </c>
      <c r="M101" s="12">
        <v>99.910328806446984</v>
      </c>
      <c r="N101" s="12">
        <v>99.212617046253726</v>
      </c>
      <c r="O101" s="12">
        <v>98.630066900770046</v>
      </c>
      <c r="P101" s="12">
        <v>98.620827477200848</v>
      </c>
      <c r="Q101" s="12">
        <v>99.612744225186191</v>
      </c>
      <c r="R101" s="12">
        <v>100</v>
      </c>
      <c r="S101" s="12">
        <v>97.854722111704504</v>
      </c>
      <c r="T101" s="12">
        <v>97.912153749334081</v>
      </c>
      <c r="U101" s="12">
        <v>98.7854358520662</v>
      </c>
      <c r="V101" s="12">
        <v>99.842225351027054</v>
      </c>
      <c r="W101" s="12">
        <v>100.36500093439167</v>
      </c>
      <c r="X101" s="12">
        <v>100.55337515158045</v>
      </c>
      <c r="Y101" s="12">
        <v>101.42701128936176</v>
      </c>
      <c r="Z101" s="12">
        <v>102.37132544480299</v>
      </c>
      <c r="AA101" s="12">
        <v>102.52746716856538</v>
      </c>
    </row>
    <row r="102" spans="1:27">
      <c r="A102" s="1" t="s">
        <v>524</v>
      </c>
      <c r="B102" s="1" t="s">
        <v>533</v>
      </c>
      <c r="C102" s="1" t="s">
        <v>538</v>
      </c>
      <c r="D102" s="1">
        <v>19</v>
      </c>
      <c r="E102" s="1" t="s">
        <v>837</v>
      </c>
      <c r="F102" s="1" t="s">
        <v>879</v>
      </c>
      <c r="G102" s="1" t="s">
        <v>1020</v>
      </c>
      <c r="H102" s="12">
        <v>111.99999999999999</v>
      </c>
      <c r="I102" s="12">
        <v>111.99999999999999</v>
      </c>
      <c r="J102" s="12">
        <v>111.99999999999999</v>
      </c>
      <c r="K102" s="12">
        <v>108</v>
      </c>
      <c r="L102" s="12">
        <v>108</v>
      </c>
      <c r="M102" s="12">
        <v>108</v>
      </c>
      <c r="N102" s="12">
        <v>104</v>
      </c>
      <c r="O102" s="12">
        <v>104</v>
      </c>
      <c r="P102" s="12">
        <v>104</v>
      </c>
      <c r="Q102" s="12">
        <v>104</v>
      </c>
      <c r="R102" s="12">
        <v>100</v>
      </c>
      <c r="S102" s="12">
        <v>98.4</v>
      </c>
      <c r="T102" s="12">
        <v>98.4</v>
      </c>
      <c r="U102" s="12">
        <v>98.4</v>
      </c>
      <c r="V102" s="12">
        <v>98.4</v>
      </c>
      <c r="W102" s="12">
        <v>99.2</v>
      </c>
      <c r="X102" s="12">
        <v>99.2</v>
      </c>
      <c r="Y102" s="12">
        <v>96</v>
      </c>
      <c r="Z102" s="12">
        <v>94.399999999999991</v>
      </c>
      <c r="AA102" s="12">
        <v>92.800000000000011</v>
      </c>
    </row>
    <row r="103" spans="1:27">
      <c r="A103" s="1" t="s">
        <v>524</v>
      </c>
      <c r="B103" s="1" t="s">
        <v>533</v>
      </c>
      <c r="C103" s="1" t="s">
        <v>539</v>
      </c>
      <c r="D103" s="1">
        <v>20</v>
      </c>
      <c r="E103" s="1" t="s">
        <v>837</v>
      </c>
      <c r="F103" s="1" t="s">
        <v>879</v>
      </c>
      <c r="G103" s="1" t="s">
        <v>1021</v>
      </c>
      <c r="H103" s="12">
        <v>101.90869600396151</v>
      </c>
      <c r="I103" s="12">
        <v>102.18889716180644</v>
      </c>
      <c r="J103" s="12">
        <v>102.56904476688763</v>
      </c>
      <c r="K103" s="12">
        <v>102.30737042945422</v>
      </c>
      <c r="L103" s="12">
        <v>102.2597099863498</v>
      </c>
      <c r="M103" s="12">
        <v>102.21155533362605</v>
      </c>
      <c r="N103" s="12">
        <v>101.57705208224903</v>
      </c>
      <c r="O103" s="12">
        <v>100.86332629278847</v>
      </c>
      <c r="P103" s="12">
        <v>100.44211481562149</v>
      </c>
      <c r="Q103" s="12">
        <v>100.44495395100788</v>
      </c>
      <c r="R103" s="12">
        <v>100</v>
      </c>
      <c r="S103" s="12">
        <v>99.797683756691029</v>
      </c>
      <c r="T103" s="12">
        <v>99.731895750526434</v>
      </c>
      <c r="U103" s="12">
        <v>99.360242302349221</v>
      </c>
      <c r="V103" s="12">
        <v>99.74064590397856</v>
      </c>
      <c r="W103" s="12">
        <v>100.82723569726546</v>
      </c>
      <c r="X103" s="12">
        <v>100.60815580435039</v>
      </c>
      <c r="Y103" s="12">
        <v>101.16160584291984</v>
      </c>
      <c r="Z103" s="12">
        <v>101.29592648331629</v>
      </c>
      <c r="AA103" s="12">
        <v>102.43492874308428</v>
      </c>
    </row>
    <row r="104" spans="1:27">
      <c r="A104" s="1" t="s">
        <v>524</v>
      </c>
      <c r="B104" s="1" t="s">
        <v>533</v>
      </c>
      <c r="C104" s="1" t="s">
        <v>540</v>
      </c>
      <c r="D104" s="1">
        <v>21</v>
      </c>
      <c r="E104" s="1" t="s">
        <v>837</v>
      </c>
      <c r="F104" s="1" t="s">
        <v>879</v>
      </c>
      <c r="G104" s="1" t="s">
        <v>1022</v>
      </c>
      <c r="H104" s="12">
        <v>97.805085505261346</v>
      </c>
      <c r="I104" s="12">
        <v>96.993278182761571</v>
      </c>
      <c r="J104" s="12">
        <v>97.476252110313595</v>
      </c>
      <c r="K104" s="12">
        <v>97.476252110313595</v>
      </c>
      <c r="L104" s="12">
        <v>97.476252110313595</v>
      </c>
      <c r="M104" s="12">
        <v>97.476252110313595</v>
      </c>
      <c r="N104" s="12">
        <v>97.315845847963686</v>
      </c>
      <c r="O104" s="12">
        <v>98.921684134505085</v>
      </c>
      <c r="P104" s="12">
        <v>100</v>
      </c>
      <c r="Q104" s="12">
        <v>100</v>
      </c>
      <c r="R104" s="12">
        <v>100</v>
      </c>
      <c r="S104" s="12">
        <v>100</v>
      </c>
      <c r="T104" s="12">
        <v>100.33762133449311</v>
      </c>
      <c r="U104" s="12">
        <v>101.58423465814228</v>
      </c>
      <c r="V104" s="12">
        <v>101.58423465814228</v>
      </c>
      <c r="W104" s="12">
        <v>101.58423465814228</v>
      </c>
      <c r="X104" s="12">
        <v>102.40788660972217</v>
      </c>
      <c r="Y104" s="12">
        <v>103.3720866965562</v>
      </c>
      <c r="Z104" s="12">
        <v>103.59303016493307</v>
      </c>
      <c r="AA104" s="12">
        <v>104.35501752292389</v>
      </c>
    </row>
    <row r="105" spans="1:27">
      <c r="A105" s="1" t="s">
        <v>524</v>
      </c>
      <c r="B105" s="1" t="s">
        <v>541</v>
      </c>
      <c r="D105" s="1">
        <v>22</v>
      </c>
      <c r="E105" s="1" t="s">
        <v>837</v>
      </c>
      <c r="F105" s="1" t="s">
        <v>879</v>
      </c>
      <c r="G105" s="1" t="s">
        <v>1023</v>
      </c>
      <c r="H105" s="12">
        <v>96.793432492577963</v>
      </c>
      <c r="I105" s="12">
        <v>96.793432492577963</v>
      </c>
      <c r="J105" s="12">
        <v>97.166161828623814</v>
      </c>
      <c r="K105" s="12">
        <v>97.542380420547971</v>
      </c>
      <c r="L105" s="12">
        <v>98.616592008392473</v>
      </c>
      <c r="M105" s="12">
        <v>98.623809942489558</v>
      </c>
      <c r="N105" s="12">
        <v>98.874866604640502</v>
      </c>
      <c r="O105" s="12">
        <v>99.038423436316648</v>
      </c>
      <c r="P105" s="12">
        <v>99.661911710710328</v>
      </c>
      <c r="Q105" s="12">
        <v>99.873946000210964</v>
      </c>
      <c r="R105" s="12">
        <v>100</v>
      </c>
      <c r="S105" s="12">
        <v>100.26265219123027</v>
      </c>
      <c r="T105" s="12">
        <v>100.58753838056195</v>
      </c>
      <c r="U105" s="12">
        <v>100.92972609425226</v>
      </c>
      <c r="V105" s="12">
        <v>101.82517478214194</v>
      </c>
      <c r="W105" s="12">
        <v>102.33800889072104</v>
      </c>
      <c r="X105" s="12">
        <v>102.73976819265425</v>
      </c>
      <c r="Y105" s="12">
        <v>102.49043810109764</v>
      </c>
      <c r="Z105" s="12">
        <v>102.66978276396202</v>
      </c>
      <c r="AA105" s="12">
        <v>103.82664172572831</v>
      </c>
    </row>
    <row r="106" spans="1:27">
      <c r="A106" s="1" t="s">
        <v>524</v>
      </c>
      <c r="B106" s="1" t="s">
        <v>542</v>
      </c>
      <c r="D106" s="1">
        <v>23</v>
      </c>
      <c r="E106" s="1" t="s">
        <v>837</v>
      </c>
      <c r="F106" s="1" t="s">
        <v>879</v>
      </c>
      <c r="G106" s="1" t="s">
        <v>1024</v>
      </c>
      <c r="H106" s="12">
        <v>101.24294151235075</v>
      </c>
      <c r="I106" s="12">
        <v>100.78325616815717</v>
      </c>
      <c r="J106" s="12">
        <v>100.18192218004604</v>
      </c>
      <c r="K106" s="12">
        <v>100.26466395094822</v>
      </c>
      <c r="L106" s="12">
        <v>100.36163305067443</v>
      </c>
      <c r="M106" s="12">
        <v>100.4897419452593</v>
      </c>
      <c r="N106" s="12">
        <v>100.11635992660246</v>
      </c>
      <c r="O106" s="12">
        <v>99.329660211678444</v>
      </c>
      <c r="P106" s="12">
        <v>99.476565141043181</v>
      </c>
      <c r="Q106" s="12">
        <v>99.844091316404132</v>
      </c>
      <c r="R106" s="12">
        <v>100</v>
      </c>
      <c r="S106" s="12">
        <v>100.60943138712233</v>
      </c>
      <c r="T106" s="12">
        <v>101.00748489280069</v>
      </c>
      <c r="U106" s="12">
        <v>101.16213827127949</v>
      </c>
      <c r="V106" s="12">
        <v>101.4390943728565</v>
      </c>
      <c r="W106" s="12">
        <v>101.74789552864625</v>
      </c>
      <c r="X106" s="12">
        <v>101.76127010806961</v>
      </c>
      <c r="Y106" s="12">
        <v>101.64315726625335</v>
      </c>
      <c r="Z106" s="12">
        <v>101.62918326025824</v>
      </c>
      <c r="AA106" s="12">
        <v>102.29010054820004</v>
      </c>
    </row>
    <row r="107" spans="1:27">
      <c r="A107" s="1" t="s">
        <v>524</v>
      </c>
      <c r="B107" s="1" t="s">
        <v>542</v>
      </c>
      <c r="C107" s="1" t="s">
        <v>543</v>
      </c>
      <c r="D107" s="1">
        <v>24</v>
      </c>
      <c r="E107" s="1" t="s">
        <v>837</v>
      </c>
      <c r="F107" s="1" t="s">
        <v>879</v>
      </c>
      <c r="G107" s="1" t="s">
        <v>1025</v>
      </c>
      <c r="H107" s="12">
        <v>98.658166253174073</v>
      </c>
      <c r="I107" s="12">
        <v>98.658166253174073</v>
      </c>
      <c r="J107" s="12">
        <v>98.658166253174073</v>
      </c>
      <c r="K107" s="12">
        <v>99.058105595563148</v>
      </c>
      <c r="L107" s="12">
        <v>98.730382312180623</v>
      </c>
      <c r="M107" s="12">
        <v>99.21728975833345</v>
      </c>
      <c r="N107" s="12">
        <v>99.21728975833345</v>
      </c>
      <c r="O107" s="12">
        <v>99.058341948103063</v>
      </c>
      <c r="P107" s="12">
        <v>99.434714913049405</v>
      </c>
      <c r="Q107" s="12">
        <v>99.920111696928629</v>
      </c>
      <c r="R107" s="12">
        <v>100</v>
      </c>
      <c r="S107" s="12">
        <v>100.42550694736296</v>
      </c>
      <c r="T107" s="12">
        <v>100.42550694736296</v>
      </c>
      <c r="U107" s="12">
        <v>100.50671837577769</v>
      </c>
      <c r="V107" s="12">
        <v>100.50671837577769</v>
      </c>
      <c r="W107" s="12">
        <v>100.50698891761346</v>
      </c>
      <c r="X107" s="12">
        <v>100.58729362718373</v>
      </c>
      <c r="Y107" s="12">
        <v>100.30962930208848</v>
      </c>
      <c r="Z107" s="12">
        <v>100.73229779779109</v>
      </c>
      <c r="AA107" s="12">
        <v>100.45423319862827</v>
      </c>
    </row>
    <row r="108" spans="1:27">
      <c r="A108" s="1" t="s">
        <v>524</v>
      </c>
      <c r="B108" s="1" t="s">
        <v>542</v>
      </c>
      <c r="C108" s="1" t="s">
        <v>544</v>
      </c>
      <c r="D108" s="1">
        <v>25</v>
      </c>
      <c r="E108" s="1" t="s">
        <v>837</v>
      </c>
      <c r="F108" s="1" t="s">
        <v>879</v>
      </c>
      <c r="G108" s="1" t="s">
        <v>1026</v>
      </c>
      <c r="H108" s="12">
        <v>101.95817861508252</v>
      </c>
      <c r="I108" s="12">
        <v>101.09928857204719</v>
      </c>
      <c r="J108" s="12">
        <v>99.756324579400484</v>
      </c>
      <c r="K108" s="12">
        <v>99.756324579400484</v>
      </c>
      <c r="L108" s="12">
        <v>99.756324579400484</v>
      </c>
      <c r="M108" s="12">
        <v>99.756324579400484</v>
      </c>
      <c r="N108" s="12">
        <v>99.407522897244974</v>
      </c>
      <c r="O108" s="12">
        <v>98.933176111172614</v>
      </c>
      <c r="P108" s="12">
        <v>98.933176111172614</v>
      </c>
      <c r="Q108" s="12">
        <v>99.618925202451834</v>
      </c>
      <c r="R108" s="12">
        <v>100</v>
      </c>
      <c r="S108" s="12">
        <v>101.26396837926819</v>
      </c>
      <c r="T108" s="12">
        <v>101.95302643619988</v>
      </c>
      <c r="U108" s="12">
        <v>102.12380344316909</v>
      </c>
      <c r="V108" s="12">
        <v>102.92118337702438</v>
      </c>
      <c r="W108" s="12">
        <v>103.62483076090314</v>
      </c>
      <c r="X108" s="12">
        <v>103.67449931433922</v>
      </c>
      <c r="Y108" s="12">
        <v>103.6274453884084</v>
      </c>
      <c r="Z108" s="12">
        <v>103.96449992184363</v>
      </c>
      <c r="AA108" s="12">
        <v>105.01149931562533</v>
      </c>
    </row>
    <row r="109" spans="1:27">
      <c r="A109" s="1" t="s">
        <v>524</v>
      </c>
      <c r="B109" s="1" t="s">
        <v>542</v>
      </c>
      <c r="C109" s="1" t="s">
        <v>545</v>
      </c>
      <c r="D109" s="1">
        <v>26</v>
      </c>
      <c r="E109" s="1" t="s">
        <v>837</v>
      </c>
      <c r="F109" s="1" t="s">
        <v>879</v>
      </c>
      <c r="G109" s="1" t="s">
        <v>1027</v>
      </c>
      <c r="H109" s="12">
        <v>102.41713295236646</v>
      </c>
      <c r="I109" s="12">
        <v>102.08017077038194</v>
      </c>
      <c r="J109" s="12">
        <v>101.92013401627835</v>
      </c>
      <c r="K109" s="12">
        <v>101.85158840414768</v>
      </c>
      <c r="L109" s="12">
        <v>102.41304843557828</v>
      </c>
      <c r="M109" s="12">
        <v>102.41304843557828</v>
      </c>
      <c r="N109" s="12">
        <v>101.70892168065976</v>
      </c>
      <c r="O109" s="12">
        <v>100.03289241602843</v>
      </c>
      <c r="P109" s="12">
        <v>100.18193461561138</v>
      </c>
      <c r="Q109" s="12">
        <v>100.06227205010271</v>
      </c>
      <c r="R109" s="12">
        <v>100</v>
      </c>
      <c r="S109" s="12">
        <v>99.894920239059701</v>
      </c>
      <c r="T109" s="12">
        <v>100.22305138934229</v>
      </c>
      <c r="U109" s="12">
        <v>100.41371472083547</v>
      </c>
      <c r="V109" s="12">
        <v>100.23394003774948</v>
      </c>
      <c r="W109" s="12">
        <v>100.27628208500525</v>
      </c>
      <c r="X109" s="12">
        <v>100.1916015718957</v>
      </c>
      <c r="Y109" s="12">
        <v>100.10650938319201</v>
      </c>
      <c r="Z109" s="12">
        <v>99.311901012037652</v>
      </c>
      <c r="AA109" s="12">
        <v>100.20927118831624</v>
      </c>
    </row>
    <row r="110" spans="1:27">
      <c r="A110" s="1" t="s">
        <v>524</v>
      </c>
      <c r="B110" s="1" t="s">
        <v>546</v>
      </c>
      <c r="D110" s="1">
        <v>27</v>
      </c>
      <c r="E110" s="1" t="s">
        <v>837</v>
      </c>
      <c r="F110" s="1" t="s">
        <v>879</v>
      </c>
      <c r="G110" s="1" t="s">
        <v>1028</v>
      </c>
      <c r="H110" s="12">
        <v>105.20302456192246</v>
      </c>
      <c r="I110" s="12">
        <v>104.07141434549989</v>
      </c>
      <c r="J110" s="12">
        <v>103.52110881745556</v>
      </c>
      <c r="K110" s="12">
        <v>102.72566058151317</v>
      </c>
      <c r="L110" s="12">
        <v>102.04338187072536</v>
      </c>
      <c r="M110" s="12">
        <v>100.44280450784522</v>
      </c>
      <c r="N110" s="12">
        <v>99.566739653810643</v>
      </c>
      <c r="O110" s="12">
        <v>98.262557426607685</v>
      </c>
      <c r="P110" s="12">
        <v>98.825705463899084</v>
      </c>
      <c r="Q110" s="12">
        <v>99.740226482688854</v>
      </c>
      <c r="R110" s="12">
        <v>100</v>
      </c>
      <c r="S110" s="12">
        <v>100.57011547703371</v>
      </c>
      <c r="T110" s="12">
        <v>100.64457322547781</v>
      </c>
      <c r="U110" s="12">
        <v>101.50278020949661</v>
      </c>
      <c r="V110" s="12">
        <v>102.49734799762771</v>
      </c>
      <c r="W110" s="12">
        <v>103.65715388437798</v>
      </c>
      <c r="X110" s="12">
        <v>103.94853677669479</v>
      </c>
      <c r="Y110" s="12">
        <v>104.54706942561631</v>
      </c>
      <c r="Z110" s="12">
        <v>104.69517793333483</v>
      </c>
      <c r="AA110" s="12">
        <v>105.42540955619258</v>
      </c>
    </row>
    <row r="111" spans="1:27">
      <c r="A111" s="1" t="s">
        <v>524</v>
      </c>
      <c r="B111" s="1" t="s">
        <v>547</v>
      </c>
      <c r="D111" s="1">
        <v>28</v>
      </c>
      <c r="E111" s="1" t="s">
        <v>837</v>
      </c>
      <c r="F111" s="1" t="s">
        <v>879</v>
      </c>
      <c r="G111" s="1" t="s">
        <v>1029</v>
      </c>
      <c r="H111" s="12">
        <v>92.065761995700825</v>
      </c>
      <c r="I111" s="12">
        <v>92.535927779136628</v>
      </c>
      <c r="J111" s="12">
        <v>94.626016388290154</v>
      </c>
      <c r="K111" s="12">
        <v>95.626205208013744</v>
      </c>
      <c r="L111" s="12">
        <v>98.523725402910159</v>
      </c>
      <c r="M111" s="12">
        <v>100.13068567461222</v>
      </c>
      <c r="N111" s="12">
        <v>100.15238827286576</v>
      </c>
      <c r="O111" s="12">
        <v>99.880795890103172</v>
      </c>
      <c r="P111" s="12">
        <v>99.880795890103172</v>
      </c>
      <c r="Q111" s="12">
        <v>99.920225612608178</v>
      </c>
      <c r="R111" s="12">
        <v>100</v>
      </c>
      <c r="S111" s="12">
        <v>100.72273548361268</v>
      </c>
      <c r="T111" s="12">
        <v>100.72273548361268</v>
      </c>
      <c r="U111" s="12">
        <v>100.72273548361268</v>
      </c>
      <c r="V111" s="12">
        <v>100.62374960796075</v>
      </c>
      <c r="W111" s="12">
        <v>100.85432064677022</v>
      </c>
      <c r="X111" s="12">
        <v>101.04126617703832</v>
      </c>
      <c r="Y111" s="12">
        <v>101.01286230003961</v>
      </c>
      <c r="Z111" s="12">
        <v>101.13374983278436</v>
      </c>
      <c r="AA111" s="12">
        <v>101.13374983278436</v>
      </c>
    </row>
    <row r="112" spans="1:27">
      <c r="A112" s="1" t="s">
        <v>524</v>
      </c>
      <c r="B112" s="1" t="s">
        <v>548</v>
      </c>
      <c r="D112" s="1">
        <v>29</v>
      </c>
      <c r="E112" s="1" t="s">
        <v>837</v>
      </c>
      <c r="F112" s="1" t="s">
        <v>879</v>
      </c>
      <c r="G112" s="1" t="s">
        <v>1030</v>
      </c>
      <c r="H112" s="12">
        <v>93.778831427645116</v>
      </c>
      <c r="I112" s="12">
        <v>94.243692557093524</v>
      </c>
      <c r="J112" s="12">
        <v>95.60667212861911</v>
      </c>
      <c r="K112" s="12">
        <v>95.990094561171674</v>
      </c>
      <c r="L112" s="12">
        <v>96.353305053774136</v>
      </c>
      <c r="M112" s="12">
        <v>96.724307805128063</v>
      </c>
      <c r="N112" s="12">
        <v>97.577831432428894</v>
      </c>
      <c r="O112" s="12">
        <v>97.6312851304547</v>
      </c>
      <c r="P112" s="12">
        <v>97.714422651470997</v>
      </c>
      <c r="Q112" s="12">
        <v>98.618100288792135</v>
      </c>
      <c r="R112" s="12">
        <v>100</v>
      </c>
      <c r="S112" s="12">
        <v>102.06349426683343</v>
      </c>
      <c r="T112" s="12">
        <v>102.73568764202119</v>
      </c>
      <c r="U112" s="12">
        <v>102.73568764202119</v>
      </c>
      <c r="V112" s="12">
        <v>102.91815127694271</v>
      </c>
      <c r="W112" s="12">
        <v>103.75252878973956</v>
      </c>
      <c r="X112" s="12">
        <v>104.14027389544414</v>
      </c>
      <c r="Y112" s="12">
        <v>104.79083302346972</v>
      </c>
      <c r="Z112" s="12">
        <v>106.01133965384311</v>
      </c>
      <c r="AA112" s="12">
        <v>108.18434792494918</v>
      </c>
    </row>
    <row r="113" spans="1:27">
      <c r="A113" s="1" t="s">
        <v>524</v>
      </c>
      <c r="B113" s="1" t="s">
        <v>549</v>
      </c>
      <c r="D113" s="1">
        <v>30</v>
      </c>
      <c r="E113" s="1" t="s">
        <v>837</v>
      </c>
      <c r="F113" s="1" t="s">
        <v>879</v>
      </c>
      <c r="G113" s="1" t="s">
        <v>1031</v>
      </c>
      <c r="H113" s="12">
        <v>99.536721713207243</v>
      </c>
      <c r="I113" s="12">
        <v>100.13629770446819</v>
      </c>
      <c r="J113" s="12">
        <v>100.13629770446819</v>
      </c>
      <c r="K113" s="12">
        <v>100.13629770446819</v>
      </c>
      <c r="L113" s="12">
        <v>100.13629770446819</v>
      </c>
      <c r="M113" s="12">
        <v>100.4746046131592</v>
      </c>
      <c r="N113" s="12">
        <v>100.41283587252487</v>
      </c>
      <c r="O113" s="12">
        <v>100.17297409608253</v>
      </c>
      <c r="P113" s="12">
        <v>100</v>
      </c>
      <c r="Q113" s="12">
        <v>100</v>
      </c>
      <c r="R113" s="12">
        <v>100</v>
      </c>
      <c r="S113" s="12">
        <v>100</v>
      </c>
      <c r="T113" s="12">
        <v>100</v>
      </c>
      <c r="U113" s="12">
        <v>100</v>
      </c>
      <c r="V113" s="12">
        <v>100</v>
      </c>
      <c r="W113" s="12">
        <v>100.11112497670594</v>
      </c>
      <c r="X113" s="12">
        <v>100.38407956263976</v>
      </c>
      <c r="Y113" s="12">
        <v>100.6557134282825</v>
      </c>
      <c r="Z113" s="12">
        <v>100.79104017700624</v>
      </c>
      <c r="AA113" s="12">
        <v>101.19508362010711</v>
      </c>
    </row>
    <row r="114" spans="1:27">
      <c r="A114" s="1" t="s">
        <v>524</v>
      </c>
      <c r="B114" s="1" t="s">
        <v>909</v>
      </c>
      <c r="D114" s="1">
        <v>31</v>
      </c>
      <c r="E114" s="1" t="s">
        <v>837</v>
      </c>
      <c r="F114" s="1" t="s">
        <v>879</v>
      </c>
      <c r="G114" s="1" t="s">
        <v>1032</v>
      </c>
    </row>
    <row r="115" spans="1:27">
      <c r="A115" s="1" t="s">
        <v>524</v>
      </c>
      <c r="B115" s="1" t="s">
        <v>550</v>
      </c>
      <c r="D115" s="1">
        <v>32</v>
      </c>
      <c r="E115" s="1" t="s">
        <v>837</v>
      </c>
      <c r="F115" s="1" t="s">
        <v>879</v>
      </c>
      <c r="G115" s="1" t="s">
        <v>1033</v>
      </c>
      <c r="H115" s="12">
        <v>100.64137645067616</v>
      </c>
      <c r="I115" s="12">
        <v>100.99335859625499</v>
      </c>
      <c r="J115" s="12">
        <v>100.99335859625499</v>
      </c>
      <c r="K115" s="12">
        <v>100.99335859625499</v>
      </c>
      <c r="L115" s="12">
        <v>100.69208244304767</v>
      </c>
      <c r="M115" s="12">
        <v>100.49550109055667</v>
      </c>
      <c r="N115" s="12">
        <v>100.19507604147188</v>
      </c>
      <c r="O115" s="12">
        <v>100.09670360247291</v>
      </c>
      <c r="P115" s="12">
        <v>100.02562754855327</v>
      </c>
      <c r="Q115" s="12">
        <v>99.789208696387504</v>
      </c>
      <c r="R115" s="12">
        <v>100</v>
      </c>
      <c r="S115" s="12">
        <v>99.892564649388419</v>
      </c>
      <c r="T115" s="12">
        <v>99.488750777426688</v>
      </c>
      <c r="U115" s="12">
        <v>99.191192867317028</v>
      </c>
      <c r="V115" s="12">
        <v>99.800607283614568</v>
      </c>
      <c r="W115" s="12">
        <v>99.669139181551785</v>
      </c>
      <c r="X115" s="12">
        <v>99.325855528352974</v>
      </c>
      <c r="Y115" s="12">
        <v>99.855047624674171</v>
      </c>
      <c r="Z115" s="12">
        <v>99.855047624674171</v>
      </c>
      <c r="AA115" s="12">
        <v>99.855047624674171</v>
      </c>
    </row>
    <row r="116" spans="1:27">
      <c r="A116" s="1" t="s">
        <v>524</v>
      </c>
      <c r="B116" s="1" t="s">
        <v>551</v>
      </c>
      <c r="D116" s="1">
        <v>33</v>
      </c>
      <c r="E116" s="1" t="s">
        <v>837</v>
      </c>
      <c r="F116" s="1" t="s">
        <v>879</v>
      </c>
      <c r="G116" s="1" t="s">
        <v>1034</v>
      </c>
      <c r="H116" s="12">
        <v>101.08534017242089</v>
      </c>
      <c r="I116" s="12">
        <v>101.08534017242089</v>
      </c>
      <c r="J116" s="12">
        <v>100.64769062473934</v>
      </c>
      <c r="K116" s="12">
        <v>100.64769062473934</v>
      </c>
      <c r="L116" s="12">
        <v>100.65497021378094</v>
      </c>
      <c r="M116" s="12">
        <v>100.66925504658629</v>
      </c>
      <c r="N116" s="12">
        <v>100.66925504658629</v>
      </c>
      <c r="O116" s="12">
        <v>100.3206568069069</v>
      </c>
      <c r="P116" s="12">
        <v>100</v>
      </c>
      <c r="Q116" s="12">
        <v>100</v>
      </c>
      <c r="R116" s="12">
        <v>100</v>
      </c>
      <c r="S116" s="12">
        <v>100</v>
      </c>
      <c r="T116" s="12">
        <v>100.00762638876182</v>
      </c>
      <c r="U116" s="12">
        <v>100.00762638876182</v>
      </c>
      <c r="V116" s="12">
        <v>99.846682388085895</v>
      </c>
      <c r="W116" s="12">
        <v>100.16067664931003</v>
      </c>
      <c r="X116" s="12">
        <v>100.12575013356557</v>
      </c>
      <c r="Y116" s="12">
        <v>100.12575013356557</v>
      </c>
      <c r="Z116" s="12">
        <v>100.12575013356557</v>
      </c>
      <c r="AA116" s="12">
        <v>100.44237385707386</v>
      </c>
    </row>
    <row r="117" spans="1:27">
      <c r="A117" s="1" t="s">
        <v>524</v>
      </c>
      <c r="B117" s="1" t="s">
        <v>552</v>
      </c>
      <c r="D117" s="1">
        <v>34</v>
      </c>
      <c r="E117" s="1" t="s">
        <v>837</v>
      </c>
      <c r="F117" s="1" t="s">
        <v>879</v>
      </c>
      <c r="G117" s="1" t="s">
        <v>1035</v>
      </c>
      <c r="H117" s="12">
        <v>97.440433533145324</v>
      </c>
      <c r="I117" s="12">
        <v>97.440433533145324</v>
      </c>
      <c r="J117" s="12">
        <v>99.416559917859757</v>
      </c>
      <c r="K117" s="12">
        <v>99.416559917859757</v>
      </c>
      <c r="L117" s="12">
        <v>99.416559917859757</v>
      </c>
      <c r="M117" s="12">
        <v>99.177865541770359</v>
      </c>
      <c r="N117" s="12">
        <v>100.53256078865654</v>
      </c>
      <c r="O117" s="12">
        <v>100.40861361045006</v>
      </c>
      <c r="P117" s="12">
        <v>100.29581092231163</v>
      </c>
      <c r="Q117" s="12">
        <v>100.29581092231163</v>
      </c>
      <c r="R117" s="12">
        <v>100</v>
      </c>
      <c r="S117" s="12">
        <v>101.15934581647757</v>
      </c>
      <c r="T117" s="12">
        <v>101.79603850666376</v>
      </c>
      <c r="U117" s="12">
        <v>101.58921498413891</v>
      </c>
      <c r="V117" s="12">
        <v>101.91463826582515</v>
      </c>
      <c r="W117" s="12">
        <v>102.71888567563765</v>
      </c>
      <c r="X117" s="12">
        <v>104.38910249498853</v>
      </c>
      <c r="Y117" s="12">
        <v>104.61904130470391</v>
      </c>
      <c r="Z117" s="12">
        <v>104.50941604744102</v>
      </c>
      <c r="AA117" s="12">
        <v>104.55422358708918</v>
      </c>
    </row>
    <row r="118" spans="1:27">
      <c r="A118" s="1" t="s">
        <v>524</v>
      </c>
      <c r="B118" s="1" t="s">
        <v>553</v>
      </c>
      <c r="D118" s="1">
        <v>35</v>
      </c>
      <c r="E118" s="1" t="s">
        <v>837</v>
      </c>
      <c r="F118" s="1" t="s">
        <v>879</v>
      </c>
      <c r="G118" s="1" t="s">
        <v>1036</v>
      </c>
      <c r="H118" s="12">
        <v>98.970287076370099</v>
      </c>
      <c r="I118" s="12">
        <v>98.970287076370099</v>
      </c>
      <c r="J118" s="12">
        <v>100.1801661525589</v>
      </c>
      <c r="K118" s="12">
        <v>100.1801661525589</v>
      </c>
      <c r="L118" s="12">
        <v>100.1801661525589</v>
      </c>
      <c r="M118" s="12">
        <v>100.1801661525589</v>
      </c>
      <c r="N118" s="12">
        <v>99.903139961961614</v>
      </c>
      <c r="O118" s="12">
        <v>100.31723162838357</v>
      </c>
      <c r="P118" s="12">
        <v>100.31780628514362</v>
      </c>
      <c r="Q118" s="12">
        <v>100.31780628514362</v>
      </c>
      <c r="R118" s="12">
        <v>100</v>
      </c>
      <c r="S118" s="12">
        <v>99.619275082216802</v>
      </c>
      <c r="T118" s="12">
        <v>99.619275082216802</v>
      </c>
      <c r="U118" s="12">
        <v>99.619275082216802</v>
      </c>
      <c r="V118" s="12">
        <v>99.875678578167694</v>
      </c>
      <c r="W118" s="12">
        <v>100.95988782697363</v>
      </c>
      <c r="X118" s="12">
        <v>101.36786877952284</v>
      </c>
      <c r="Y118" s="12">
        <v>101.5070763194803</v>
      </c>
      <c r="Z118" s="12">
        <v>101.7839069418077</v>
      </c>
      <c r="AA118" s="12">
        <v>102.32055292718123</v>
      </c>
    </row>
    <row r="119" spans="1:27">
      <c r="A119" s="1" t="s">
        <v>524</v>
      </c>
      <c r="B119" s="1" t="s">
        <v>554</v>
      </c>
      <c r="D119" s="1">
        <v>36</v>
      </c>
      <c r="E119" s="1" t="s">
        <v>837</v>
      </c>
      <c r="F119" s="1" t="s">
        <v>879</v>
      </c>
      <c r="G119" s="1" t="s">
        <v>1037</v>
      </c>
      <c r="H119" s="12">
        <v>100</v>
      </c>
      <c r="I119" s="12">
        <v>100</v>
      </c>
      <c r="J119" s="12">
        <v>100</v>
      </c>
      <c r="K119" s="12">
        <v>100</v>
      </c>
      <c r="L119" s="12">
        <v>100</v>
      </c>
      <c r="M119" s="12">
        <v>100</v>
      </c>
      <c r="N119" s="12">
        <v>100</v>
      </c>
      <c r="O119" s="12">
        <v>100</v>
      </c>
      <c r="P119" s="12">
        <v>100</v>
      </c>
      <c r="Q119" s="12">
        <v>100</v>
      </c>
      <c r="R119" s="12">
        <v>100</v>
      </c>
      <c r="S119" s="12">
        <v>100</v>
      </c>
      <c r="T119" s="12">
        <v>100</v>
      </c>
      <c r="U119" s="12">
        <v>100.83333333333333</v>
      </c>
      <c r="V119" s="12">
        <v>100.83333333333333</v>
      </c>
      <c r="W119" s="12">
        <v>100.83333333333333</v>
      </c>
      <c r="X119" s="12">
        <v>101.66666666666666</v>
      </c>
      <c r="Y119" s="12">
        <v>101.66666666666666</v>
      </c>
      <c r="Z119" s="12">
        <v>102.49999999999999</v>
      </c>
      <c r="AA119" s="12">
        <v>103.33333333333334</v>
      </c>
    </row>
    <row r="120" spans="1:27">
      <c r="A120" s="1" t="s">
        <v>524</v>
      </c>
      <c r="B120" s="1" t="s">
        <v>555</v>
      </c>
      <c r="D120" s="1">
        <v>37</v>
      </c>
      <c r="E120" s="1" t="s">
        <v>837</v>
      </c>
      <c r="F120" s="1" t="s">
        <v>879</v>
      </c>
      <c r="G120" s="1" t="s">
        <v>1038</v>
      </c>
      <c r="H120" s="12">
        <v>98.992571339415235</v>
      </c>
      <c r="I120" s="12">
        <v>98.992571339415235</v>
      </c>
      <c r="J120" s="12">
        <v>99.384374218676541</v>
      </c>
      <c r="K120" s="12">
        <v>99.481599646228361</v>
      </c>
      <c r="L120" s="12">
        <v>99.517298679874628</v>
      </c>
      <c r="M120" s="12">
        <v>99.546602183213295</v>
      </c>
      <c r="N120" s="12">
        <v>99.399451866999513</v>
      </c>
      <c r="O120" s="12">
        <v>99.399451866999513</v>
      </c>
      <c r="P120" s="12">
        <v>99.876951373053302</v>
      </c>
      <c r="Q120" s="12">
        <v>99.876951373053302</v>
      </c>
      <c r="R120" s="12">
        <v>100</v>
      </c>
      <c r="S120" s="12">
        <v>100.4486432704585</v>
      </c>
      <c r="T120" s="12">
        <v>100.4486432704585</v>
      </c>
      <c r="U120" s="12">
        <v>102.03711053177264</v>
      </c>
      <c r="V120" s="12">
        <v>103.63530503350927</v>
      </c>
      <c r="W120" s="12">
        <v>104.67512121238136</v>
      </c>
      <c r="X120" s="12">
        <v>107.27627631200151</v>
      </c>
      <c r="Y120" s="12">
        <v>107.61911735853695</v>
      </c>
      <c r="Z120" s="12">
        <v>109.49198510186817</v>
      </c>
      <c r="AA120" s="12">
        <v>109.88881881249021</v>
      </c>
    </row>
    <row r="121" spans="1:27">
      <c r="A121" s="1" t="s">
        <v>524</v>
      </c>
      <c r="B121" s="1" t="s">
        <v>556</v>
      </c>
      <c r="D121" s="1">
        <v>38</v>
      </c>
      <c r="E121" s="1" t="s">
        <v>837</v>
      </c>
      <c r="F121" s="1" t="s">
        <v>879</v>
      </c>
      <c r="G121" s="1" t="s">
        <v>1039</v>
      </c>
      <c r="H121" s="12">
        <v>103.66804289901741</v>
      </c>
      <c r="I121" s="12">
        <v>103.66804289901741</v>
      </c>
      <c r="J121" s="12">
        <v>102.96071123496849</v>
      </c>
      <c r="K121" s="12">
        <v>102.96071123496849</v>
      </c>
      <c r="L121" s="12">
        <v>102.18422956699062</v>
      </c>
      <c r="M121" s="12">
        <v>101.89675110476929</v>
      </c>
      <c r="N121" s="12">
        <v>101.67098740748288</v>
      </c>
      <c r="O121" s="12">
        <v>101.03866947296248</v>
      </c>
      <c r="P121" s="12">
        <v>100.24780516356509</v>
      </c>
      <c r="Q121" s="12">
        <v>99.959819216339014</v>
      </c>
      <c r="R121" s="12">
        <v>100</v>
      </c>
      <c r="S121" s="12">
        <v>100.51162602095782</v>
      </c>
      <c r="T121" s="12">
        <v>100.70448627453308</v>
      </c>
      <c r="U121" s="12">
        <v>101.09009106202902</v>
      </c>
      <c r="V121" s="12">
        <v>101.57910853115868</v>
      </c>
      <c r="W121" s="12">
        <v>102.37830774756004</v>
      </c>
      <c r="X121" s="12">
        <v>102.94602808254305</v>
      </c>
      <c r="Y121" s="12">
        <v>102.97010324034044</v>
      </c>
      <c r="Z121" s="12">
        <v>103.20918723394925</v>
      </c>
      <c r="AA121" s="12">
        <v>103.89142516416004</v>
      </c>
    </row>
    <row r="122" spans="1:27">
      <c r="A122" s="1" t="s">
        <v>524</v>
      </c>
      <c r="B122" s="1" t="s">
        <v>557</v>
      </c>
      <c r="D122" s="1">
        <v>39</v>
      </c>
      <c r="E122" s="1" t="s">
        <v>837</v>
      </c>
      <c r="F122" s="1" t="s">
        <v>879</v>
      </c>
      <c r="G122" s="1" t="s">
        <v>1040</v>
      </c>
      <c r="H122" s="12">
        <v>84.291048415071202</v>
      </c>
      <c r="I122" s="12">
        <v>84.291048415071202</v>
      </c>
      <c r="J122" s="12">
        <v>84.291048415071202</v>
      </c>
      <c r="K122" s="12">
        <v>84.291048415071202</v>
      </c>
      <c r="L122" s="12">
        <v>100.71519471757338</v>
      </c>
      <c r="M122" s="12">
        <v>100.71519471757338</v>
      </c>
      <c r="N122" s="12">
        <v>100.71519471757338</v>
      </c>
      <c r="O122" s="12">
        <v>100</v>
      </c>
      <c r="P122" s="12">
        <v>100</v>
      </c>
      <c r="Q122" s="12">
        <v>100</v>
      </c>
      <c r="R122" s="12">
        <v>100</v>
      </c>
      <c r="S122" s="12">
        <v>100</v>
      </c>
      <c r="T122" s="12">
        <v>100</v>
      </c>
      <c r="U122" s="12">
        <v>100</v>
      </c>
      <c r="V122" s="12">
        <v>100</v>
      </c>
      <c r="W122" s="12">
        <v>100.42911760458341</v>
      </c>
      <c r="X122" s="12">
        <v>100.42911760458341</v>
      </c>
      <c r="Y122" s="12">
        <v>100.42911760458341</v>
      </c>
      <c r="Z122" s="12">
        <v>100.42911760458341</v>
      </c>
      <c r="AA122" s="12">
        <v>100.42911760458341</v>
      </c>
    </row>
    <row r="123" spans="1:27">
      <c r="A123" s="1" t="s">
        <v>655</v>
      </c>
      <c r="D123" s="1">
        <v>40</v>
      </c>
      <c r="E123" s="1" t="s">
        <v>837</v>
      </c>
      <c r="F123" s="1" t="s">
        <v>879</v>
      </c>
      <c r="G123" s="1" t="s">
        <v>1041</v>
      </c>
      <c r="H123" s="12">
        <v>98.959689141871863</v>
      </c>
      <c r="I123" s="12">
        <v>98.736761641976301</v>
      </c>
      <c r="J123" s="12">
        <v>98.995213837953898</v>
      </c>
      <c r="K123" s="12">
        <v>99.092755212002288</v>
      </c>
      <c r="L123" s="12">
        <v>99.64804838190166</v>
      </c>
      <c r="M123" s="12">
        <v>99.525530637145096</v>
      </c>
      <c r="N123" s="12">
        <v>99.390695425970804</v>
      </c>
      <c r="O123" s="12">
        <v>98.917076504042257</v>
      </c>
      <c r="P123" s="12">
        <v>99.267587307137376</v>
      </c>
      <c r="Q123" s="12">
        <v>99.724069185054503</v>
      </c>
      <c r="R123" s="12">
        <v>100</v>
      </c>
      <c r="S123" s="12">
        <v>100.61923806537274</v>
      </c>
      <c r="T123" s="12">
        <v>100.87288211901249</v>
      </c>
      <c r="U123" s="12">
        <v>101.23000115193996</v>
      </c>
      <c r="V123" s="12">
        <v>101.81173679047302</v>
      </c>
      <c r="W123" s="12">
        <v>102.43397042077819</v>
      </c>
      <c r="X123" s="12">
        <v>102.69851488273069</v>
      </c>
      <c r="Y123" s="12">
        <v>102.82836872193168</v>
      </c>
      <c r="Z123" s="12">
        <v>103.04754786532035</v>
      </c>
      <c r="AA123" s="12">
        <v>103.91921372832648</v>
      </c>
    </row>
    <row r="124" spans="1:27">
      <c r="A124" s="1" t="s">
        <v>523</v>
      </c>
      <c r="D124" s="1">
        <v>41</v>
      </c>
      <c r="E124" s="1" t="s">
        <v>837</v>
      </c>
      <c r="F124" s="1" t="s">
        <v>879</v>
      </c>
      <c r="G124" s="1" t="s">
        <v>1042</v>
      </c>
      <c r="H124" s="12">
        <v>101.2303069726557</v>
      </c>
      <c r="I124" s="12">
        <v>101.16163349915311</v>
      </c>
      <c r="J124" s="12">
        <v>101.11239541684439</v>
      </c>
      <c r="K124" s="12">
        <v>100.92855716810156</v>
      </c>
      <c r="L124" s="12">
        <v>100.73864019616724</v>
      </c>
      <c r="M124" s="12">
        <v>100.5823185596694</v>
      </c>
      <c r="N124" s="12">
        <v>100.30392934769313</v>
      </c>
      <c r="O124" s="12">
        <v>99.990609920870099</v>
      </c>
      <c r="P124" s="12">
        <v>99.959402077375771</v>
      </c>
      <c r="Q124" s="12">
        <v>100.10097674314731</v>
      </c>
      <c r="R124" s="12">
        <v>100</v>
      </c>
      <c r="S124" s="12">
        <v>100.03162577326457</v>
      </c>
      <c r="T124" s="12">
        <v>100.18239991767335</v>
      </c>
      <c r="U124" s="12">
        <v>100.35369237707314</v>
      </c>
      <c r="V124" s="12">
        <v>100.82867086296798</v>
      </c>
      <c r="W124" s="12">
        <v>101.56680737516808</v>
      </c>
      <c r="X124" s="12">
        <v>101.93977652674234</v>
      </c>
      <c r="Y124" s="12">
        <v>102.40480669326575</v>
      </c>
      <c r="Z124" s="12">
        <v>102.68620004065841</v>
      </c>
      <c r="AA124" s="12">
        <v>103.39687967636355</v>
      </c>
    </row>
    <row r="125" spans="1:27">
      <c r="A125" s="1" t="s">
        <v>516</v>
      </c>
      <c r="D125" s="1">
        <v>1</v>
      </c>
      <c r="E125" s="1" t="s">
        <v>837</v>
      </c>
      <c r="F125" s="1" t="s">
        <v>880</v>
      </c>
      <c r="G125" s="1" t="s">
        <v>1043</v>
      </c>
      <c r="H125" s="12">
        <v>100.7122014619702</v>
      </c>
      <c r="I125" s="12">
        <v>100.62048125182271</v>
      </c>
      <c r="J125" s="12">
        <v>100.55832691911955</v>
      </c>
      <c r="K125" s="12">
        <v>100.36652648325557</v>
      </c>
      <c r="L125" s="12">
        <v>100.24298196481341</v>
      </c>
      <c r="M125" s="12">
        <v>99.917389683628883</v>
      </c>
      <c r="N125" s="12">
        <v>99.604481507360248</v>
      </c>
      <c r="O125" s="12">
        <v>99.365834828380983</v>
      </c>
      <c r="P125" s="12">
        <v>99.41029589628647</v>
      </c>
      <c r="Q125" s="12">
        <v>99.738323046854291</v>
      </c>
      <c r="R125" s="12">
        <v>100</v>
      </c>
      <c r="S125" s="12">
        <v>100.25772685506244</v>
      </c>
      <c r="T125" s="12">
        <v>100.45073355963277</v>
      </c>
      <c r="U125" s="12">
        <v>100.59557812630982</v>
      </c>
      <c r="V125" s="12">
        <v>100.92780018746492</v>
      </c>
      <c r="W125" s="12">
        <v>101.49242155364995</v>
      </c>
      <c r="X125" s="12">
        <v>101.79942147449435</v>
      </c>
      <c r="Y125" s="12">
        <v>102.11019353486286</v>
      </c>
      <c r="Z125" s="12">
        <v>102.59753613569454</v>
      </c>
      <c r="AA125" s="12">
        <v>103.20991261898746</v>
      </c>
    </row>
    <row r="126" spans="1:27">
      <c r="A126" s="1" t="s">
        <v>521</v>
      </c>
      <c r="D126" s="1">
        <v>2</v>
      </c>
      <c r="E126" s="1" t="s">
        <v>837</v>
      </c>
      <c r="F126" s="1" t="s">
        <v>880</v>
      </c>
      <c r="G126" s="1" t="s">
        <v>1044</v>
      </c>
      <c r="H126" s="12">
        <v>101.36125300346363</v>
      </c>
      <c r="I126" s="12">
        <v>101.30991105850673</v>
      </c>
      <c r="J126" s="12">
        <v>101.22299946284917</v>
      </c>
      <c r="K126" s="12">
        <v>100.84728131791151</v>
      </c>
      <c r="L126" s="12">
        <v>100.5649860607078</v>
      </c>
      <c r="M126" s="12">
        <v>100.05452597514395</v>
      </c>
      <c r="N126" s="12">
        <v>99.559087362253777</v>
      </c>
      <c r="O126" s="12">
        <v>99.248309864744272</v>
      </c>
      <c r="P126" s="12">
        <v>99.289444246134536</v>
      </c>
      <c r="Q126" s="12">
        <v>99.686328465410412</v>
      </c>
      <c r="R126" s="12">
        <v>100</v>
      </c>
      <c r="S126" s="12">
        <v>100.15136526961403</v>
      </c>
      <c r="T126" s="12">
        <v>100.32039986831722</v>
      </c>
      <c r="U126" s="12">
        <v>100.41986533731534</v>
      </c>
      <c r="V126" s="12">
        <v>100.79225746158609</v>
      </c>
      <c r="W126" s="12">
        <v>101.40948397855196</v>
      </c>
      <c r="X126" s="12">
        <v>101.65534831869975</v>
      </c>
      <c r="Y126" s="12">
        <v>101.92349161321343</v>
      </c>
      <c r="Z126" s="12">
        <v>102.51575801789214</v>
      </c>
      <c r="AA126" s="12">
        <v>103.37611813551078</v>
      </c>
    </row>
    <row r="127" spans="1:27">
      <c r="A127" s="1" t="s">
        <v>913</v>
      </c>
      <c r="D127" s="1">
        <v>3</v>
      </c>
      <c r="E127" s="1" t="s">
        <v>837</v>
      </c>
      <c r="F127" s="1" t="s">
        <v>880</v>
      </c>
      <c r="G127" s="1" t="s">
        <v>1045</v>
      </c>
      <c r="H127" s="12">
        <v>99.842069474890579</v>
      </c>
      <c r="I127" s="12">
        <v>99.69665646177701</v>
      </c>
      <c r="J127" s="12">
        <v>99.667424915934703</v>
      </c>
      <c r="K127" s="12">
        <v>99.720769301880566</v>
      </c>
      <c r="L127" s="12">
        <v>99.809661726620305</v>
      </c>
      <c r="M127" s="12">
        <v>99.732447139268132</v>
      </c>
      <c r="N127" s="12">
        <v>99.665831860937686</v>
      </c>
      <c r="O127" s="12">
        <v>99.52480615098969</v>
      </c>
      <c r="P127" s="12">
        <v>99.573773431244391</v>
      </c>
      <c r="Q127" s="12">
        <v>99.808599332821032</v>
      </c>
      <c r="R127" s="12">
        <v>100</v>
      </c>
      <c r="S127" s="12">
        <v>100.40403580262844</v>
      </c>
      <c r="T127" s="12">
        <v>100.63006849367169</v>
      </c>
      <c r="U127" s="12">
        <v>100.83748238762624</v>
      </c>
      <c r="V127" s="12">
        <v>101.11431266592119</v>
      </c>
      <c r="W127" s="12">
        <v>101.60634961725607</v>
      </c>
      <c r="X127" s="12">
        <v>101.99746968268441</v>
      </c>
      <c r="Y127" s="12">
        <v>102.36696682526372</v>
      </c>
      <c r="Z127" s="12">
        <v>102.70986881773736</v>
      </c>
      <c r="AA127" s="12">
        <v>102.98225887018025</v>
      </c>
    </row>
    <row r="128" spans="1:27">
      <c r="A128" s="1" t="s">
        <v>522</v>
      </c>
      <c r="D128" s="1">
        <v>4</v>
      </c>
      <c r="E128" s="1" t="s">
        <v>837</v>
      </c>
      <c r="F128" s="1" t="s">
        <v>880</v>
      </c>
      <c r="G128" s="1" t="s">
        <v>1046</v>
      </c>
      <c r="H128" s="12">
        <v>100.4195656779824</v>
      </c>
      <c r="I128" s="12">
        <v>100.09796082865753</v>
      </c>
      <c r="J128" s="12">
        <v>100.11464757921611</v>
      </c>
      <c r="K128" s="12">
        <v>100.12441900797501</v>
      </c>
      <c r="L128" s="12">
        <v>100.30173907983902</v>
      </c>
      <c r="M128" s="12">
        <v>100.17487470367777</v>
      </c>
      <c r="N128" s="12">
        <v>99.973561178101946</v>
      </c>
      <c r="O128" s="12">
        <v>99.674802252093826</v>
      </c>
      <c r="P128" s="12">
        <v>99.658606332854191</v>
      </c>
      <c r="Q128" s="12">
        <v>99.827768141971262</v>
      </c>
      <c r="R128" s="12">
        <v>100</v>
      </c>
      <c r="S128" s="12">
        <v>100.18415993423932</v>
      </c>
      <c r="T128" s="12">
        <v>100.37452328817838</v>
      </c>
      <c r="U128" s="12">
        <v>100.59951840913502</v>
      </c>
      <c r="V128" s="12">
        <v>100.82641340143645</v>
      </c>
      <c r="W128" s="12">
        <v>101.40298723034822</v>
      </c>
      <c r="X128" s="12">
        <v>101.87121551596658</v>
      </c>
      <c r="Y128" s="12">
        <v>102.29877536845447</v>
      </c>
      <c r="Z128" s="12">
        <v>102.70168712815106</v>
      </c>
      <c r="AA128" s="12">
        <v>103.06896240642904</v>
      </c>
    </row>
    <row r="129" spans="1:27">
      <c r="A129" s="1" t="s">
        <v>853</v>
      </c>
      <c r="D129" s="1">
        <v>5</v>
      </c>
      <c r="E129" s="1" t="s">
        <v>837</v>
      </c>
      <c r="F129" s="1" t="s">
        <v>880</v>
      </c>
      <c r="G129" s="1" t="s">
        <v>1047</v>
      </c>
      <c r="H129" s="12">
        <v>99.06193542308749</v>
      </c>
      <c r="I129" s="12">
        <v>99.1534177409672</v>
      </c>
      <c r="J129" s="12">
        <v>99.062355806950322</v>
      </c>
      <c r="K129" s="12">
        <v>99.174370211630432</v>
      </c>
      <c r="L129" s="12">
        <v>99.144252765385033</v>
      </c>
      <c r="M129" s="12">
        <v>99.133829691352318</v>
      </c>
      <c r="N129" s="12">
        <v>99.248804609874554</v>
      </c>
      <c r="O129" s="12">
        <v>99.32115655497384</v>
      </c>
      <c r="P129" s="12">
        <v>99.458506892922856</v>
      </c>
      <c r="Q129" s="12">
        <v>99.782533472042275</v>
      </c>
      <c r="R129" s="12">
        <v>100</v>
      </c>
      <c r="S129" s="12">
        <v>100.7135006843767</v>
      </c>
      <c r="T129" s="12">
        <v>100.98219554514185</v>
      </c>
      <c r="U129" s="12">
        <v>101.14025225775616</v>
      </c>
      <c r="V129" s="12">
        <v>101.47328932416441</v>
      </c>
      <c r="W129" s="12">
        <v>101.83995876615974</v>
      </c>
      <c r="X129" s="12">
        <v>102.11950487344812</v>
      </c>
      <c r="Y129" s="12">
        <v>102.41070283990116</v>
      </c>
      <c r="Z129" s="12">
        <v>102.66360480509604</v>
      </c>
      <c r="AA129" s="12">
        <v>102.79459119643515</v>
      </c>
    </row>
    <row r="130" spans="1:27">
      <c r="A130" s="1" t="s">
        <v>524</v>
      </c>
      <c r="B130" s="1" t="s">
        <v>525</v>
      </c>
      <c r="D130" s="1">
        <v>6</v>
      </c>
      <c r="E130" s="1" t="s">
        <v>837</v>
      </c>
      <c r="F130" s="1" t="s">
        <v>880</v>
      </c>
      <c r="G130" s="1" t="s">
        <v>1048</v>
      </c>
      <c r="H130" s="12">
        <v>101.52095621399607</v>
      </c>
      <c r="I130" s="12">
        <v>101.39397737099557</v>
      </c>
      <c r="J130" s="12">
        <v>101.1669720968037</v>
      </c>
      <c r="K130" s="12">
        <v>100.67668259847511</v>
      </c>
      <c r="L130" s="12">
        <v>100.05109449741356</v>
      </c>
      <c r="M130" s="12">
        <v>99.450967089980921</v>
      </c>
      <c r="N130" s="12">
        <v>98.915796388538581</v>
      </c>
      <c r="O130" s="12">
        <v>98.505139384601421</v>
      </c>
      <c r="P130" s="12">
        <v>98.706521085718592</v>
      </c>
      <c r="Q130" s="12">
        <v>99.374204516926071</v>
      </c>
      <c r="R130" s="12">
        <v>100</v>
      </c>
      <c r="S130" s="12">
        <v>100.36108358745956</v>
      </c>
      <c r="T130" s="12">
        <v>100.72760436976584</v>
      </c>
      <c r="U130" s="12">
        <v>101.22348042264406</v>
      </c>
      <c r="V130" s="12">
        <v>101.84813533384862</v>
      </c>
      <c r="W130" s="12">
        <v>102.08180309182433</v>
      </c>
      <c r="X130" s="12">
        <v>102.35366320253898</v>
      </c>
      <c r="Y130" s="12">
        <v>102.45906069386056</v>
      </c>
      <c r="Z130" s="12">
        <v>103.19696997782751</v>
      </c>
      <c r="AA130" s="12">
        <v>104.36622513126889</v>
      </c>
    </row>
    <row r="131" spans="1:27">
      <c r="A131" s="1" t="s">
        <v>524</v>
      </c>
      <c r="B131" s="1" t="s">
        <v>525</v>
      </c>
      <c r="C131" s="1" t="s">
        <v>526</v>
      </c>
      <c r="D131" s="1">
        <v>7</v>
      </c>
      <c r="E131" s="1" t="s">
        <v>837</v>
      </c>
      <c r="F131" s="1" t="s">
        <v>880</v>
      </c>
      <c r="G131" s="1" t="s">
        <v>1049</v>
      </c>
      <c r="H131" s="12">
        <v>100.90086150990969</v>
      </c>
      <c r="I131" s="12">
        <v>101.00565843742689</v>
      </c>
      <c r="J131" s="12">
        <v>100.83386063231956</v>
      </c>
      <c r="K131" s="12">
        <v>100.4282367309084</v>
      </c>
      <c r="L131" s="12">
        <v>100.12834831523999</v>
      </c>
      <c r="M131" s="12">
        <v>99.644471400857</v>
      </c>
      <c r="N131" s="12">
        <v>99.435034126982842</v>
      </c>
      <c r="O131" s="12">
        <v>99.113678739784149</v>
      </c>
      <c r="P131" s="12">
        <v>99.301656593291071</v>
      </c>
      <c r="Q131" s="12">
        <v>99.740970965396471</v>
      </c>
      <c r="R131" s="12">
        <v>100</v>
      </c>
      <c r="S131" s="12">
        <v>99.829789132978433</v>
      </c>
      <c r="T131" s="12">
        <v>99.941781921214528</v>
      </c>
      <c r="U131" s="12">
        <v>100.48213327891429</v>
      </c>
      <c r="V131" s="12">
        <v>101.28931556113685</v>
      </c>
      <c r="W131" s="12">
        <v>102.11150771359483</v>
      </c>
      <c r="X131" s="12">
        <v>102.67941595355555</v>
      </c>
      <c r="Y131" s="12">
        <v>102.87484561588033</v>
      </c>
      <c r="Z131" s="12">
        <v>103.31765270012285</v>
      </c>
      <c r="AA131" s="12">
        <v>104.28117009733462</v>
      </c>
    </row>
    <row r="132" spans="1:27">
      <c r="A132" s="1" t="s">
        <v>524</v>
      </c>
      <c r="B132" s="1" t="s">
        <v>525</v>
      </c>
      <c r="C132" s="1" t="s">
        <v>527</v>
      </c>
      <c r="D132" s="1">
        <v>8</v>
      </c>
      <c r="E132" s="1" t="s">
        <v>837</v>
      </c>
      <c r="F132" s="1" t="s">
        <v>880</v>
      </c>
      <c r="G132" s="1" t="s">
        <v>1050</v>
      </c>
      <c r="H132" s="12">
        <v>99.588444614788699</v>
      </c>
      <c r="I132" s="12">
        <v>99.588444614788699</v>
      </c>
      <c r="J132" s="12">
        <v>99.288335311788515</v>
      </c>
      <c r="K132" s="12">
        <v>99.288335311788515</v>
      </c>
      <c r="L132" s="12">
        <v>99.096608813198358</v>
      </c>
      <c r="M132" s="12">
        <v>98.370471324079929</v>
      </c>
      <c r="N132" s="12">
        <v>98.280931841569</v>
      </c>
      <c r="O132" s="12">
        <v>98.439409011814178</v>
      </c>
      <c r="P132" s="12">
        <v>98.72953699292502</v>
      </c>
      <c r="Q132" s="12">
        <v>99.291290654277503</v>
      </c>
      <c r="R132" s="12">
        <v>100</v>
      </c>
      <c r="S132" s="12">
        <v>100.34000056675872</v>
      </c>
      <c r="T132" s="12">
        <v>100.43221410451034</v>
      </c>
      <c r="U132" s="12">
        <v>100.93625673293971</v>
      </c>
      <c r="V132" s="12">
        <v>101.85316005285408</v>
      </c>
      <c r="W132" s="12">
        <v>103.15475101655183</v>
      </c>
      <c r="X132" s="12">
        <v>103.23701278702795</v>
      </c>
      <c r="Y132" s="12">
        <v>103.39298142941571</v>
      </c>
      <c r="Z132" s="12">
        <v>103.84749193412041</v>
      </c>
      <c r="AA132" s="12">
        <v>105.25651259682679</v>
      </c>
    </row>
    <row r="133" spans="1:27">
      <c r="A133" s="1" t="s">
        <v>524</v>
      </c>
      <c r="B133" s="1" t="s">
        <v>525</v>
      </c>
      <c r="C133" s="1" t="s">
        <v>528</v>
      </c>
      <c r="D133" s="1">
        <v>9</v>
      </c>
      <c r="E133" s="1" t="s">
        <v>837</v>
      </c>
      <c r="F133" s="1" t="s">
        <v>880</v>
      </c>
      <c r="G133" s="1" t="s">
        <v>1051</v>
      </c>
      <c r="H133" s="12">
        <v>101.68889793314635</v>
      </c>
      <c r="I133" s="12">
        <v>101.97608414402472</v>
      </c>
      <c r="J133" s="12">
        <v>101.7735535188378</v>
      </c>
      <c r="K133" s="12">
        <v>101.08794670318147</v>
      </c>
      <c r="L133" s="12">
        <v>100.66193172635789</v>
      </c>
      <c r="M133" s="12">
        <v>100.29171145723653</v>
      </c>
      <c r="N133" s="12">
        <v>100.09409299092771</v>
      </c>
      <c r="O133" s="12">
        <v>99.589437494799739</v>
      </c>
      <c r="P133" s="12">
        <v>99.705044190571797</v>
      </c>
      <c r="Q133" s="12">
        <v>99.89471918251823</v>
      </c>
      <c r="R133" s="12">
        <v>100</v>
      </c>
      <c r="S133" s="12">
        <v>99.742665865238607</v>
      </c>
      <c r="T133" s="12">
        <v>99.896337411274487</v>
      </c>
      <c r="U133" s="12">
        <v>100.65611674800302</v>
      </c>
      <c r="V133" s="12">
        <v>101.61491195913888</v>
      </c>
      <c r="W133" s="12">
        <v>102.40762082616341</v>
      </c>
      <c r="X133" s="12">
        <v>103.31614540515413</v>
      </c>
      <c r="Y133" s="12">
        <v>103.37470705067524</v>
      </c>
      <c r="Z133" s="12">
        <v>103.8718482702477</v>
      </c>
      <c r="AA133" s="12">
        <v>104.60493686192289</v>
      </c>
    </row>
    <row r="134" spans="1:27">
      <c r="A134" s="1" t="s">
        <v>524</v>
      </c>
      <c r="B134" s="1" t="s">
        <v>525</v>
      </c>
      <c r="C134" s="1" t="s">
        <v>529</v>
      </c>
      <c r="D134" s="1">
        <v>10</v>
      </c>
      <c r="E134" s="1" t="s">
        <v>837</v>
      </c>
      <c r="F134" s="1" t="s">
        <v>880</v>
      </c>
      <c r="G134" s="1" t="s">
        <v>1052</v>
      </c>
      <c r="H134" s="12">
        <v>99.360685140733466</v>
      </c>
      <c r="I134" s="12">
        <v>98.975426364554508</v>
      </c>
      <c r="J134" s="12">
        <v>98.989741288260376</v>
      </c>
      <c r="K134" s="12">
        <v>99.164565449416003</v>
      </c>
      <c r="L134" s="12">
        <v>99.181637736998638</v>
      </c>
      <c r="M134" s="12">
        <v>98.515556483035752</v>
      </c>
      <c r="N134" s="12">
        <v>98.183708256333759</v>
      </c>
      <c r="O134" s="12">
        <v>98.093372678111152</v>
      </c>
      <c r="P134" s="12">
        <v>98.435487597166329</v>
      </c>
      <c r="Q134" s="12">
        <v>99.574476270381794</v>
      </c>
      <c r="R134" s="12">
        <v>100</v>
      </c>
      <c r="S134" s="12">
        <v>99.759564425314181</v>
      </c>
      <c r="T134" s="12">
        <v>99.759564425314181</v>
      </c>
      <c r="U134" s="12">
        <v>99.669614907028617</v>
      </c>
      <c r="V134" s="12">
        <v>99.958122973125555</v>
      </c>
      <c r="W134" s="12">
        <v>100.56169006553641</v>
      </c>
      <c r="X134" s="12">
        <v>100.44040484281977</v>
      </c>
      <c r="Y134" s="12">
        <v>101.06058908753359</v>
      </c>
      <c r="Z134" s="12">
        <v>101.33688638919406</v>
      </c>
      <c r="AA134" s="12">
        <v>102.69278150418432</v>
      </c>
    </row>
    <row r="135" spans="1:27">
      <c r="A135" s="1" t="s">
        <v>524</v>
      </c>
      <c r="B135" s="1" t="s">
        <v>525</v>
      </c>
      <c r="C135" s="1" t="s">
        <v>530</v>
      </c>
      <c r="D135" s="1">
        <v>11</v>
      </c>
      <c r="E135" s="1" t="s">
        <v>837</v>
      </c>
      <c r="F135" s="1" t="s">
        <v>880</v>
      </c>
      <c r="G135" s="1" t="s">
        <v>1053</v>
      </c>
      <c r="H135" s="12">
        <v>101.94048720458666</v>
      </c>
      <c r="I135" s="12">
        <v>101.65619565828625</v>
      </c>
      <c r="J135" s="12">
        <v>101.39180930934731</v>
      </c>
      <c r="K135" s="12">
        <v>100.84425784493003</v>
      </c>
      <c r="L135" s="12">
        <v>99.999128411383595</v>
      </c>
      <c r="M135" s="12">
        <v>99.320930708710605</v>
      </c>
      <c r="N135" s="12">
        <v>98.567824362630645</v>
      </c>
      <c r="O135" s="12">
        <v>98.097635973080855</v>
      </c>
      <c r="P135" s="12">
        <v>98.307944257657752</v>
      </c>
      <c r="Q135" s="12">
        <v>99.128093232252027</v>
      </c>
      <c r="R135" s="12">
        <v>100</v>
      </c>
      <c r="S135" s="12">
        <v>100.73736048592023</v>
      </c>
      <c r="T135" s="12">
        <v>101.2853432921049</v>
      </c>
      <c r="U135" s="12">
        <v>101.74943717332656</v>
      </c>
      <c r="V135" s="12">
        <v>102.24397184395013</v>
      </c>
      <c r="W135" s="12">
        <v>102.06076500365786</v>
      </c>
      <c r="X135" s="12">
        <v>102.12351935353763</v>
      </c>
      <c r="Y135" s="12">
        <v>102.16552808026979</v>
      </c>
      <c r="Z135" s="12">
        <v>103.11156136239397</v>
      </c>
      <c r="AA135" s="12">
        <v>104.42652170770216</v>
      </c>
    </row>
    <row r="136" spans="1:27">
      <c r="A136" s="1" t="s">
        <v>524</v>
      </c>
      <c r="B136" s="1" t="s">
        <v>525</v>
      </c>
      <c r="C136" s="1" t="s">
        <v>531</v>
      </c>
      <c r="D136" s="1">
        <v>12</v>
      </c>
      <c r="E136" s="1" t="s">
        <v>837</v>
      </c>
      <c r="F136" s="1" t="s">
        <v>880</v>
      </c>
      <c r="G136" s="1" t="s">
        <v>1054</v>
      </c>
      <c r="H136" s="12">
        <v>101.00630201753405</v>
      </c>
      <c r="I136" s="12">
        <v>100.61443519985272</v>
      </c>
      <c r="J136" s="12">
        <v>100.55649496317051</v>
      </c>
      <c r="K136" s="12">
        <v>100.52491023954363</v>
      </c>
      <c r="L136" s="12">
        <v>99.982221415362119</v>
      </c>
      <c r="M136" s="12">
        <v>99.715190695596334</v>
      </c>
      <c r="N136" s="12">
        <v>99.226997049816561</v>
      </c>
      <c r="O136" s="12">
        <v>98.89200663414428</v>
      </c>
      <c r="P136" s="12">
        <v>98.937994249379031</v>
      </c>
      <c r="Q136" s="12">
        <v>99.498282658166289</v>
      </c>
      <c r="R136" s="12">
        <v>100</v>
      </c>
      <c r="S136" s="12">
        <v>99.865008453452802</v>
      </c>
      <c r="T136" s="12">
        <v>100.44855044958948</v>
      </c>
      <c r="U136" s="12">
        <v>100.73331858622305</v>
      </c>
      <c r="V136" s="12">
        <v>101.4352183330483</v>
      </c>
      <c r="W136" s="12">
        <v>101.86354317219856</v>
      </c>
      <c r="X136" s="12">
        <v>102.30155115116806</v>
      </c>
      <c r="Y136" s="12">
        <v>102.68868215870927</v>
      </c>
      <c r="Z136" s="12">
        <v>103.44542851057467</v>
      </c>
      <c r="AA136" s="12">
        <v>104.4344073904559</v>
      </c>
    </row>
    <row r="137" spans="1:27">
      <c r="A137" s="1" t="s">
        <v>524</v>
      </c>
      <c r="B137" s="1" t="s">
        <v>525</v>
      </c>
      <c r="C137" s="1" t="s">
        <v>532</v>
      </c>
      <c r="D137" s="1">
        <v>13</v>
      </c>
      <c r="E137" s="1" t="s">
        <v>837</v>
      </c>
      <c r="F137" s="1" t="s">
        <v>880</v>
      </c>
      <c r="G137" s="1" t="s">
        <v>1055</v>
      </c>
      <c r="H137" s="12">
        <v>102.72026428619561</v>
      </c>
      <c r="I137" s="12">
        <v>102.52663721888186</v>
      </c>
      <c r="J137" s="12">
        <v>102.08846303528757</v>
      </c>
      <c r="K137" s="12">
        <v>101.10935592120445</v>
      </c>
      <c r="L137" s="12">
        <v>100.01312485511215</v>
      </c>
      <c r="M137" s="12">
        <v>98.995772725470971</v>
      </c>
      <c r="N137" s="12">
        <v>98.025526661308319</v>
      </c>
      <c r="O137" s="12">
        <v>97.444947357370125</v>
      </c>
      <c r="P137" s="12">
        <v>97.789474501796462</v>
      </c>
      <c r="Q137" s="12">
        <v>98.822721602026022</v>
      </c>
      <c r="R137" s="12">
        <v>100</v>
      </c>
      <c r="S137" s="12">
        <v>101.46568046217412</v>
      </c>
      <c r="T137" s="12">
        <v>101.98371897847069</v>
      </c>
      <c r="U137" s="12">
        <v>102.59882573340772</v>
      </c>
      <c r="V137" s="12">
        <v>102.9187276038882</v>
      </c>
      <c r="W137" s="12">
        <v>102.22585454363356</v>
      </c>
      <c r="X137" s="12">
        <v>101.97499526267293</v>
      </c>
      <c r="Y137" s="12">
        <v>101.73042993965025</v>
      </c>
      <c r="Z137" s="12">
        <v>102.83341159203754</v>
      </c>
      <c r="AA137" s="12">
        <v>104.41993296106639</v>
      </c>
    </row>
    <row r="138" spans="1:27">
      <c r="A138" s="1" t="s">
        <v>524</v>
      </c>
      <c r="B138" s="1" t="s">
        <v>533</v>
      </c>
      <c r="D138" s="1">
        <v>14</v>
      </c>
      <c r="E138" s="1" t="s">
        <v>837</v>
      </c>
      <c r="F138" s="1" t="s">
        <v>880</v>
      </c>
      <c r="G138" s="1" t="s">
        <v>1056</v>
      </c>
      <c r="H138" s="12">
        <v>101.5641888433493</v>
      </c>
      <c r="I138" s="12">
        <v>101.58357383632206</v>
      </c>
      <c r="J138" s="12">
        <v>101.5681448542604</v>
      </c>
      <c r="K138" s="12">
        <v>101.2521103318242</v>
      </c>
      <c r="L138" s="12">
        <v>101.08671353049223</v>
      </c>
      <c r="M138" s="12">
        <v>100.67071158508085</v>
      </c>
      <c r="N138" s="12">
        <v>100.15016160113284</v>
      </c>
      <c r="O138" s="12">
        <v>99.820336154088551</v>
      </c>
      <c r="P138" s="12">
        <v>99.690669661415242</v>
      </c>
      <c r="Q138" s="12">
        <v>99.910777091461853</v>
      </c>
      <c r="R138" s="12">
        <v>100</v>
      </c>
      <c r="S138" s="12">
        <v>100.03209913723849</v>
      </c>
      <c r="T138" s="12">
        <v>100.04578942944595</v>
      </c>
      <c r="U138" s="12">
        <v>99.871111228513726</v>
      </c>
      <c r="V138" s="12">
        <v>100.02879280504055</v>
      </c>
      <c r="W138" s="12">
        <v>100.9211218996526</v>
      </c>
      <c r="X138" s="12">
        <v>101.13131655005529</v>
      </c>
      <c r="Y138" s="12">
        <v>101.49162153961609</v>
      </c>
      <c r="Z138" s="12">
        <v>101.88982669944953</v>
      </c>
      <c r="AA138" s="12">
        <v>102.53741607725995</v>
      </c>
    </row>
    <row r="139" spans="1:27">
      <c r="A139" s="1" t="s">
        <v>524</v>
      </c>
      <c r="B139" s="1" t="s">
        <v>533</v>
      </c>
      <c r="C139" s="1" t="s">
        <v>534</v>
      </c>
      <c r="D139" s="1">
        <v>15</v>
      </c>
      <c r="E139" s="1" t="s">
        <v>837</v>
      </c>
      <c r="F139" s="1" t="s">
        <v>880</v>
      </c>
      <c r="G139" s="1" t="s">
        <v>1057</v>
      </c>
      <c r="H139" s="12">
        <v>102.95781204298586</v>
      </c>
      <c r="I139" s="12">
        <v>103.10205747033561</v>
      </c>
      <c r="J139" s="12">
        <v>102.98238209954954</v>
      </c>
      <c r="K139" s="12">
        <v>102.59906736138198</v>
      </c>
      <c r="L139" s="12">
        <v>102.1755916921349</v>
      </c>
      <c r="M139" s="12">
        <v>101.40146265343225</v>
      </c>
      <c r="N139" s="12">
        <v>100.48160821831924</v>
      </c>
      <c r="O139" s="12">
        <v>100.23026925706995</v>
      </c>
      <c r="P139" s="12">
        <v>99.884286528000814</v>
      </c>
      <c r="Q139" s="12">
        <v>100.07626061181435</v>
      </c>
      <c r="R139" s="12">
        <v>100</v>
      </c>
      <c r="S139" s="12">
        <v>99.513885482332512</v>
      </c>
      <c r="T139" s="12">
        <v>99.562983300597111</v>
      </c>
      <c r="U139" s="12">
        <v>99.617124715001921</v>
      </c>
      <c r="V139" s="12">
        <v>99.779324744575618</v>
      </c>
      <c r="W139" s="12">
        <v>100.81187040966533</v>
      </c>
      <c r="X139" s="12">
        <v>100.95304297162508</v>
      </c>
      <c r="Y139" s="12">
        <v>101.52283855710009</v>
      </c>
      <c r="Z139" s="12">
        <v>102.09283415963218</v>
      </c>
      <c r="AA139" s="12">
        <v>103.01309423389486</v>
      </c>
    </row>
    <row r="140" spans="1:27">
      <c r="A140" s="1" t="s">
        <v>524</v>
      </c>
      <c r="B140" s="1" t="s">
        <v>533</v>
      </c>
      <c r="C140" s="1" t="s">
        <v>535</v>
      </c>
      <c r="D140" s="1">
        <v>16</v>
      </c>
      <c r="E140" s="1" t="s">
        <v>837</v>
      </c>
      <c r="F140" s="1" t="s">
        <v>880</v>
      </c>
      <c r="G140" s="1" t="s">
        <v>1058</v>
      </c>
      <c r="H140" s="12">
        <v>101.50203464865753</v>
      </c>
      <c r="I140" s="12">
        <v>101.57011651900103</v>
      </c>
      <c r="J140" s="12">
        <v>100.91940844793102</v>
      </c>
      <c r="K140" s="12">
        <v>100.57888412870813</v>
      </c>
      <c r="L140" s="12">
        <v>100.72355426577097</v>
      </c>
      <c r="M140" s="12">
        <v>100.41011182902599</v>
      </c>
      <c r="N140" s="12">
        <v>100.08398507854837</v>
      </c>
      <c r="O140" s="12">
        <v>99.508418692340854</v>
      </c>
      <c r="P140" s="12">
        <v>99.181723737642955</v>
      </c>
      <c r="Q140" s="12">
        <v>99.62513543027184</v>
      </c>
      <c r="R140" s="12">
        <v>100</v>
      </c>
      <c r="S140" s="12">
        <v>100.22841688344622</v>
      </c>
      <c r="T140" s="12">
        <v>100.44045623076654</v>
      </c>
      <c r="U140" s="12">
        <v>100.35453030597566</v>
      </c>
      <c r="V140" s="12">
        <v>100.63459870196428</v>
      </c>
      <c r="W140" s="12">
        <v>101.31055285487433</v>
      </c>
      <c r="X140" s="12">
        <v>101.62383781650111</v>
      </c>
      <c r="Y140" s="12">
        <v>102.16237238913605</v>
      </c>
      <c r="Z140" s="12">
        <v>102.25318603043559</v>
      </c>
      <c r="AA140" s="12">
        <v>102.66461978231408</v>
      </c>
    </row>
    <row r="141" spans="1:27">
      <c r="A141" s="1" t="s">
        <v>524</v>
      </c>
      <c r="B141" s="1" t="s">
        <v>533</v>
      </c>
      <c r="C141" s="1" t="s">
        <v>536</v>
      </c>
      <c r="D141" s="1">
        <v>17</v>
      </c>
      <c r="E141" s="1" t="s">
        <v>837</v>
      </c>
      <c r="F141" s="1" t="s">
        <v>880</v>
      </c>
      <c r="G141" s="1" t="s">
        <v>1059</v>
      </c>
      <c r="H141" s="12">
        <v>99.042229623305431</v>
      </c>
      <c r="I141" s="12">
        <v>99.105986475530429</v>
      </c>
      <c r="J141" s="12">
        <v>99.604426494470999</v>
      </c>
      <c r="K141" s="12">
        <v>99.622174051475014</v>
      </c>
      <c r="L141" s="12">
        <v>99.520850533967021</v>
      </c>
      <c r="M141" s="12">
        <v>99.390275960265441</v>
      </c>
      <c r="N141" s="12">
        <v>98.906186369608747</v>
      </c>
      <c r="O141" s="12">
        <v>98.806997517271924</v>
      </c>
      <c r="P141" s="12">
        <v>99.234278740654631</v>
      </c>
      <c r="Q141" s="12">
        <v>99.48901237286988</v>
      </c>
      <c r="R141" s="12">
        <v>100</v>
      </c>
      <c r="S141" s="12">
        <v>100.4240986377954</v>
      </c>
      <c r="T141" s="12">
        <v>100.52922130682438</v>
      </c>
      <c r="U141" s="12">
        <v>100.6796973799142</v>
      </c>
      <c r="V141" s="12">
        <v>100.89571720098608</v>
      </c>
      <c r="W141" s="12">
        <v>101.16279918018223</v>
      </c>
      <c r="X141" s="12">
        <v>101.27890674626275</v>
      </c>
      <c r="Y141" s="12">
        <v>101.37787247790571</v>
      </c>
      <c r="Z141" s="12">
        <v>101.60196935820048</v>
      </c>
      <c r="AA141" s="12">
        <v>102.32798295043946</v>
      </c>
    </row>
    <row r="142" spans="1:27">
      <c r="A142" s="1" t="s">
        <v>524</v>
      </c>
      <c r="B142" s="1" t="s">
        <v>533</v>
      </c>
      <c r="C142" s="1" t="s">
        <v>537</v>
      </c>
      <c r="D142" s="1">
        <v>18</v>
      </c>
      <c r="E142" s="1" t="s">
        <v>837</v>
      </c>
      <c r="F142" s="1" t="s">
        <v>880</v>
      </c>
      <c r="G142" s="1" t="s">
        <v>1060</v>
      </c>
      <c r="H142" s="12">
        <v>104.78701525816544</v>
      </c>
      <c r="I142" s="12">
        <v>104.42328166322297</v>
      </c>
      <c r="J142" s="12">
        <v>104.36697863003347</v>
      </c>
      <c r="K142" s="12">
        <v>103.03510469754819</v>
      </c>
      <c r="L142" s="12">
        <v>101.55894999236362</v>
      </c>
      <c r="M142" s="12">
        <v>100.66426003629657</v>
      </c>
      <c r="N142" s="12">
        <v>100.11916660689707</v>
      </c>
      <c r="O142" s="12">
        <v>99.635561525499313</v>
      </c>
      <c r="P142" s="12">
        <v>99.926226736957801</v>
      </c>
      <c r="Q142" s="12">
        <v>100.29871175048747</v>
      </c>
      <c r="R142" s="12">
        <v>100</v>
      </c>
      <c r="S142" s="12">
        <v>100.25069255603304</v>
      </c>
      <c r="T142" s="12">
        <v>100.01022179474298</v>
      </c>
      <c r="U142" s="12">
        <v>100.28644400271941</v>
      </c>
      <c r="V142" s="12">
        <v>100.7499383971173</v>
      </c>
      <c r="W142" s="12">
        <v>102.10649145895046</v>
      </c>
      <c r="X142" s="12">
        <v>102.94673728195809</v>
      </c>
      <c r="Y142" s="12">
        <v>103.45138536665655</v>
      </c>
      <c r="Z142" s="12">
        <v>104.58520951799876</v>
      </c>
      <c r="AA142" s="12">
        <v>105.47405991254728</v>
      </c>
    </row>
    <row r="143" spans="1:27">
      <c r="A143" s="1" t="s">
        <v>524</v>
      </c>
      <c r="B143" s="1" t="s">
        <v>533</v>
      </c>
      <c r="C143" s="1" t="s">
        <v>538</v>
      </c>
      <c r="D143" s="1">
        <v>19</v>
      </c>
      <c r="E143" s="1" t="s">
        <v>837</v>
      </c>
      <c r="F143" s="1" t="s">
        <v>880</v>
      </c>
      <c r="G143" s="1" t="s">
        <v>1061</v>
      </c>
      <c r="H143" s="12">
        <v>103.0374987694676</v>
      </c>
      <c r="I143" s="12">
        <v>103.0374987694676</v>
      </c>
      <c r="J143" s="12">
        <v>103.0374987694676</v>
      </c>
      <c r="K143" s="12">
        <v>101.85835778580871</v>
      </c>
      <c r="L143" s="12">
        <v>101.85835778580871</v>
      </c>
      <c r="M143" s="12">
        <v>101.85835778580871</v>
      </c>
      <c r="N143" s="12">
        <v>101.02309674844459</v>
      </c>
      <c r="O143" s="12">
        <v>101.03501600644178</v>
      </c>
      <c r="P143" s="12">
        <v>101.03501600644178</v>
      </c>
      <c r="Q143" s="12">
        <v>101.03501600644178</v>
      </c>
      <c r="R143" s="12">
        <v>100</v>
      </c>
      <c r="S143" s="12">
        <v>99.253479432176178</v>
      </c>
      <c r="T143" s="12">
        <v>99.253479432176178</v>
      </c>
      <c r="U143" s="12">
        <v>99.253479432176178</v>
      </c>
      <c r="V143" s="12">
        <v>99.253479432176178</v>
      </c>
      <c r="W143" s="12">
        <v>99.851217785235136</v>
      </c>
      <c r="X143" s="12">
        <v>100.72572814915549</v>
      </c>
      <c r="Y143" s="12">
        <v>99.615600900517734</v>
      </c>
      <c r="Z143" s="12">
        <v>99.388609010543789</v>
      </c>
      <c r="AA143" s="12">
        <v>99.160263210890747</v>
      </c>
    </row>
    <row r="144" spans="1:27">
      <c r="A144" s="1" t="s">
        <v>524</v>
      </c>
      <c r="B144" s="1" t="s">
        <v>533</v>
      </c>
      <c r="C144" s="1" t="s">
        <v>539</v>
      </c>
      <c r="D144" s="1">
        <v>20</v>
      </c>
      <c r="E144" s="1" t="s">
        <v>837</v>
      </c>
      <c r="F144" s="1" t="s">
        <v>880</v>
      </c>
      <c r="G144" s="1" t="s">
        <v>1062</v>
      </c>
      <c r="H144" s="12">
        <v>101.94495944890031</v>
      </c>
      <c r="I144" s="12">
        <v>101.84206260202936</v>
      </c>
      <c r="J144" s="12">
        <v>101.96456343462184</v>
      </c>
      <c r="K144" s="12">
        <v>101.9004666646051</v>
      </c>
      <c r="L144" s="12">
        <v>101.98112601728698</v>
      </c>
      <c r="M144" s="12">
        <v>101.6086324365973</v>
      </c>
      <c r="N144" s="12">
        <v>101.1032155685286</v>
      </c>
      <c r="O144" s="12">
        <v>100.79550236677825</v>
      </c>
      <c r="P144" s="12">
        <v>100.32796406049962</v>
      </c>
      <c r="Q144" s="12">
        <v>100.23753990934719</v>
      </c>
      <c r="R144" s="12">
        <v>100</v>
      </c>
      <c r="S144" s="12">
        <v>99.85102173388249</v>
      </c>
      <c r="T144" s="12">
        <v>99.691110355833999</v>
      </c>
      <c r="U144" s="12">
        <v>98.802788811854398</v>
      </c>
      <c r="V144" s="12">
        <v>98.63047751578668</v>
      </c>
      <c r="W144" s="12">
        <v>100.07434197690476</v>
      </c>
      <c r="X144" s="12">
        <v>99.97561544210582</v>
      </c>
      <c r="Y144" s="12">
        <v>100.27440762659097</v>
      </c>
      <c r="Z144" s="12">
        <v>100.81389104689875</v>
      </c>
      <c r="AA144" s="12">
        <v>101.43801904888343</v>
      </c>
    </row>
    <row r="145" spans="1:27">
      <c r="A145" s="1" t="s">
        <v>524</v>
      </c>
      <c r="B145" s="1" t="s">
        <v>533</v>
      </c>
      <c r="C145" s="1" t="s">
        <v>540</v>
      </c>
      <c r="D145" s="1">
        <v>21</v>
      </c>
      <c r="E145" s="1" t="s">
        <v>837</v>
      </c>
      <c r="F145" s="1" t="s">
        <v>880</v>
      </c>
      <c r="G145" s="1" t="s">
        <v>1063</v>
      </c>
      <c r="H145" s="12">
        <v>97.07366693532299</v>
      </c>
      <c r="I145" s="12">
        <v>97.482236892569446</v>
      </c>
      <c r="J145" s="12">
        <v>99.261325835694336</v>
      </c>
      <c r="K145" s="12">
        <v>99.220506138217843</v>
      </c>
      <c r="L145" s="12">
        <v>99.615401454088655</v>
      </c>
      <c r="M145" s="12">
        <v>99.615401454088655</v>
      </c>
      <c r="N145" s="12">
        <v>99.662360176335881</v>
      </c>
      <c r="O145" s="12">
        <v>99.662360176335881</v>
      </c>
      <c r="P145" s="12">
        <v>100.01087840652943</v>
      </c>
      <c r="Q145" s="12">
        <v>100</v>
      </c>
      <c r="R145" s="12">
        <v>100</v>
      </c>
      <c r="S145" s="12">
        <v>100.05460943265156</v>
      </c>
      <c r="T145" s="12">
        <v>99.73265153828082</v>
      </c>
      <c r="U145" s="12">
        <v>99.156803394046236</v>
      </c>
      <c r="V145" s="12">
        <v>99.346489868741955</v>
      </c>
      <c r="W145" s="12">
        <v>99.722931217793729</v>
      </c>
      <c r="X145" s="12">
        <v>99.880690698152392</v>
      </c>
      <c r="Y145" s="12">
        <v>99.799131319992867</v>
      </c>
      <c r="Z145" s="12">
        <v>99.885704861806914</v>
      </c>
      <c r="AA145" s="12">
        <v>100.38526689070291</v>
      </c>
    </row>
    <row r="146" spans="1:27">
      <c r="A146" s="1" t="s">
        <v>524</v>
      </c>
      <c r="B146" s="1" t="s">
        <v>541</v>
      </c>
      <c r="D146" s="1">
        <v>22</v>
      </c>
      <c r="E146" s="1" t="s">
        <v>837</v>
      </c>
      <c r="F146" s="1" t="s">
        <v>880</v>
      </c>
      <c r="G146" s="1" t="s">
        <v>1064</v>
      </c>
      <c r="H146" s="12">
        <v>99.408510396421789</v>
      </c>
      <c r="I146" s="12">
        <v>99.30199846774488</v>
      </c>
      <c r="J146" s="12">
        <v>99.460114337858101</v>
      </c>
      <c r="K146" s="12">
        <v>99.279052774581004</v>
      </c>
      <c r="L146" s="12">
        <v>99.950276260646859</v>
      </c>
      <c r="M146" s="12">
        <v>99.315898926121776</v>
      </c>
      <c r="N146" s="12">
        <v>99.159121676437692</v>
      </c>
      <c r="O146" s="12">
        <v>99.443735863655945</v>
      </c>
      <c r="P146" s="12">
        <v>99.720419915016777</v>
      </c>
      <c r="Q146" s="12">
        <v>99.856460062126047</v>
      </c>
      <c r="R146" s="12">
        <v>100</v>
      </c>
      <c r="S146" s="12">
        <v>99.925098965136797</v>
      </c>
      <c r="T146" s="12">
        <v>100.1120742872837</v>
      </c>
      <c r="U146" s="12">
        <v>100.05561957487694</v>
      </c>
      <c r="V146" s="12">
        <v>100.54861265501044</v>
      </c>
      <c r="W146" s="12">
        <v>101.26502827497839</v>
      </c>
      <c r="X146" s="12">
        <v>101.59533654597158</v>
      </c>
      <c r="Y146" s="12">
        <v>102.03414520057453</v>
      </c>
      <c r="Z146" s="12">
        <v>103.07045489340885</v>
      </c>
      <c r="AA146" s="12">
        <v>103.81321429627988</v>
      </c>
    </row>
    <row r="147" spans="1:27">
      <c r="A147" s="1" t="s">
        <v>524</v>
      </c>
      <c r="B147" s="1" t="s">
        <v>542</v>
      </c>
      <c r="D147" s="1">
        <v>23</v>
      </c>
      <c r="E147" s="1" t="s">
        <v>837</v>
      </c>
      <c r="F147" s="1" t="s">
        <v>880</v>
      </c>
      <c r="G147" s="1" t="s">
        <v>1065</v>
      </c>
      <c r="H147" s="12">
        <v>102.20716154534149</v>
      </c>
      <c r="I147" s="12">
        <v>101.7073822423763</v>
      </c>
      <c r="J147" s="12">
        <v>101.52149894800536</v>
      </c>
      <c r="K147" s="12">
        <v>101.20064832130461</v>
      </c>
      <c r="L147" s="12">
        <v>101.11518065127991</v>
      </c>
      <c r="M147" s="12">
        <v>100.89844667073257</v>
      </c>
      <c r="N147" s="12">
        <v>100.59177789596555</v>
      </c>
      <c r="O147" s="12">
        <v>100.15114890259589</v>
      </c>
      <c r="P147" s="12">
        <v>99.961373211896728</v>
      </c>
      <c r="Q147" s="12">
        <v>99.958889526317265</v>
      </c>
      <c r="R147" s="12">
        <v>100</v>
      </c>
      <c r="S147" s="12">
        <v>100.06986819718358</v>
      </c>
      <c r="T147" s="12">
        <v>100.01497259879829</v>
      </c>
      <c r="U147" s="12">
        <v>100.18896596841299</v>
      </c>
      <c r="V147" s="12">
        <v>100.62522886665155</v>
      </c>
      <c r="W147" s="12">
        <v>100.62957507370713</v>
      </c>
      <c r="X147" s="12">
        <v>100.46869234574112</v>
      </c>
      <c r="Y147" s="12">
        <v>100.3262682315555</v>
      </c>
      <c r="Z147" s="12">
        <v>100.12957270330567</v>
      </c>
      <c r="AA147" s="12">
        <v>100.05624301786172</v>
      </c>
    </row>
    <row r="148" spans="1:27">
      <c r="A148" s="1" t="s">
        <v>524</v>
      </c>
      <c r="B148" s="1" t="s">
        <v>542</v>
      </c>
      <c r="C148" s="1" t="s">
        <v>543</v>
      </c>
      <c r="D148" s="1">
        <v>24</v>
      </c>
      <c r="E148" s="1" t="s">
        <v>837</v>
      </c>
      <c r="F148" s="1" t="s">
        <v>880</v>
      </c>
      <c r="G148" s="1" t="s">
        <v>1066</v>
      </c>
      <c r="H148" s="12">
        <v>101.42621543905473</v>
      </c>
      <c r="I148" s="12">
        <v>101.60728299999667</v>
      </c>
      <c r="J148" s="12">
        <v>101.63839921641924</v>
      </c>
      <c r="K148" s="12">
        <v>101.43615100166906</v>
      </c>
      <c r="L148" s="12">
        <v>101.37257131186932</v>
      </c>
      <c r="M148" s="12">
        <v>101.13761242994653</v>
      </c>
      <c r="N148" s="12">
        <v>100.7738870681536</v>
      </c>
      <c r="O148" s="12">
        <v>100.3216289128449</v>
      </c>
      <c r="P148" s="12">
        <v>100.15564751560564</v>
      </c>
      <c r="Q148" s="12">
        <v>100.05373914119946</v>
      </c>
      <c r="R148" s="12">
        <v>100</v>
      </c>
      <c r="S148" s="12">
        <v>99.990323275494234</v>
      </c>
      <c r="T148" s="12">
        <v>100.18893217847989</v>
      </c>
      <c r="U148" s="12">
        <v>100.33595311985167</v>
      </c>
      <c r="V148" s="12">
        <v>100.63308096100192</v>
      </c>
      <c r="W148" s="12">
        <v>100.08201361720272</v>
      </c>
      <c r="X148" s="12">
        <v>99.733736516353773</v>
      </c>
      <c r="Y148" s="12">
        <v>99.358487056109624</v>
      </c>
      <c r="Z148" s="12">
        <v>99.241535751408946</v>
      </c>
      <c r="AA148" s="12">
        <v>98.992150363408044</v>
      </c>
    </row>
    <row r="149" spans="1:27">
      <c r="A149" s="1" t="s">
        <v>524</v>
      </c>
      <c r="B149" s="1" t="s">
        <v>542</v>
      </c>
      <c r="C149" s="1" t="s">
        <v>544</v>
      </c>
      <c r="D149" s="1">
        <v>25</v>
      </c>
      <c r="E149" s="1" t="s">
        <v>837</v>
      </c>
      <c r="F149" s="1" t="s">
        <v>880</v>
      </c>
      <c r="G149" s="1" t="s">
        <v>1067</v>
      </c>
      <c r="H149" s="12">
        <v>102.92274031669977</v>
      </c>
      <c r="I149" s="12">
        <v>101.5623524086608</v>
      </c>
      <c r="J149" s="12">
        <v>101.17342411485949</v>
      </c>
      <c r="K149" s="12">
        <v>100.67601663462341</v>
      </c>
      <c r="L149" s="12">
        <v>100.54937614203371</v>
      </c>
      <c r="M149" s="12">
        <v>100.35918860798695</v>
      </c>
      <c r="N149" s="12">
        <v>100.05849558352209</v>
      </c>
      <c r="O149" s="12">
        <v>99.58611360755306</v>
      </c>
      <c r="P149" s="12">
        <v>99.489240821795917</v>
      </c>
      <c r="Q149" s="12">
        <v>99.665449271882494</v>
      </c>
      <c r="R149" s="12">
        <v>100</v>
      </c>
      <c r="S149" s="12">
        <v>100.52684180377483</v>
      </c>
      <c r="T149" s="12">
        <v>100.71133955779878</v>
      </c>
      <c r="U149" s="12">
        <v>100.92270890671453</v>
      </c>
      <c r="V149" s="12">
        <v>101.45323717551626</v>
      </c>
      <c r="W149" s="12">
        <v>101.82487206678117</v>
      </c>
      <c r="X149" s="12">
        <v>101.84123942564116</v>
      </c>
      <c r="Y149" s="12">
        <v>101.79556491744997</v>
      </c>
      <c r="Z149" s="12">
        <v>101.5546348999279</v>
      </c>
      <c r="AA149" s="12">
        <v>101.70306519747353</v>
      </c>
    </row>
    <row r="150" spans="1:27">
      <c r="A150" s="1" t="s">
        <v>524</v>
      </c>
      <c r="B150" s="1" t="s">
        <v>542</v>
      </c>
      <c r="C150" s="1" t="s">
        <v>545</v>
      </c>
      <c r="D150" s="1">
        <v>26</v>
      </c>
      <c r="E150" s="1" t="s">
        <v>837</v>
      </c>
      <c r="F150" s="1" t="s">
        <v>880</v>
      </c>
      <c r="G150" s="1" t="s">
        <v>1068</v>
      </c>
      <c r="H150" s="12">
        <v>102.3432939571709</v>
      </c>
      <c r="I150" s="12">
        <v>102.16429318386388</v>
      </c>
      <c r="J150" s="12">
        <v>101.95209777940335</v>
      </c>
      <c r="K150" s="12">
        <v>101.74047618820823</v>
      </c>
      <c r="L150" s="12">
        <v>101.69139770414857</v>
      </c>
      <c r="M150" s="12">
        <v>101.45888954948234</v>
      </c>
      <c r="N150" s="12">
        <v>101.2476758576629</v>
      </c>
      <c r="O150" s="12">
        <v>100.8885151396553</v>
      </c>
      <c r="P150" s="12">
        <v>100.47980599957715</v>
      </c>
      <c r="Q150" s="12">
        <v>100.3285508767012</v>
      </c>
      <c r="R150" s="12">
        <v>100</v>
      </c>
      <c r="S150" s="12">
        <v>99.305070578199889</v>
      </c>
      <c r="T150" s="12">
        <v>98.292685268050789</v>
      </c>
      <c r="U150" s="12">
        <v>98.443993324447604</v>
      </c>
      <c r="V150" s="12">
        <v>98.957941965122075</v>
      </c>
      <c r="W150" s="12">
        <v>99.296497780791356</v>
      </c>
      <c r="X150" s="12">
        <v>99.145618710347961</v>
      </c>
      <c r="Y150" s="12">
        <v>99.260231976960199</v>
      </c>
      <c r="Z150" s="12">
        <v>98.997222305102355</v>
      </c>
      <c r="AA150" s="12">
        <v>98.826656858545562</v>
      </c>
    </row>
    <row r="151" spans="1:27">
      <c r="A151" s="1" t="s">
        <v>524</v>
      </c>
      <c r="B151" s="1" t="s">
        <v>546</v>
      </c>
      <c r="D151" s="1">
        <v>27</v>
      </c>
      <c r="E151" s="1" t="s">
        <v>837</v>
      </c>
      <c r="F151" s="1" t="s">
        <v>880</v>
      </c>
      <c r="G151" s="1" t="s">
        <v>1069</v>
      </c>
      <c r="H151" s="12">
        <v>104.77331349813974</v>
      </c>
      <c r="I151" s="12">
        <v>103.21109866301296</v>
      </c>
      <c r="J151" s="12">
        <v>102.60040138055493</v>
      </c>
      <c r="K151" s="12">
        <v>102.37337812080249</v>
      </c>
      <c r="L151" s="12">
        <v>102.29302637389996</v>
      </c>
      <c r="M151" s="12">
        <v>100.93017134807319</v>
      </c>
      <c r="N151" s="12">
        <v>99.76443771050215</v>
      </c>
      <c r="O151" s="12">
        <v>98.332837089463411</v>
      </c>
      <c r="P151" s="12">
        <v>98.338701129212197</v>
      </c>
      <c r="Q151" s="12">
        <v>99.228388584592167</v>
      </c>
      <c r="R151" s="12">
        <v>100</v>
      </c>
      <c r="S151" s="12">
        <v>100.64872989285263</v>
      </c>
      <c r="T151" s="12">
        <v>100.66931629553879</v>
      </c>
      <c r="U151" s="12">
        <v>100.64211108529678</v>
      </c>
      <c r="V151" s="12">
        <v>100.59130385487343</v>
      </c>
      <c r="W151" s="12">
        <v>101.41095750986788</v>
      </c>
      <c r="X151" s="12">
        <v>102.3143888291421</v>
      </c>
      <c r="Y151" s="12">
        <v>103.09480280787389</v>
      </c>
      <c r="Z151" s="12">
        <v>103.43244225266413</v>
      </c>
      <c r="AA151" s="12">
        <v>104.13978992857918</v>
      </c>
    </row>
    <row r="152" spans="1:27">
      <c r="A152" s="1" t="s">
        <v>524</v>
      </c>
      <c r="B152" s="1" t="s">
        <v>547</v>
      </c>
      <c r="D152" s="1">
        <v>28</v>
      </c>
      <c r="E152" s="1" t="s">
        <v>837</v>
      </c>
      <c r="F152" s="1" t="s">
        <v>880</v>
      </c>
      <c r="G152" s="1" t="s">
        <v>1070</v>
      </c>
      <c r="H152" s="12">
        <v>96.181412553216532</v>
      </c>
      <c r="I152" s="12">
        <v>96.181412553216532</v>
      </c>
      <c r="J152" s="12">
        <v>97.043518876410388</v>
      </c>
      <c r="K152" s="12">
        <v>97.785437190632493</v>
      </c>
      <c r="L152" s="12">
        <v>99.001014029538638</v>
      </c>
      <c r="M152" s="12">
        <v>99.784851959115855</v>
      </c>
      <c r="N152" s="12">
        <v>99.840414894481171</v>
      </c>
      <c r="O152" s="12">
        <v>99.917489271422625</v>
      </c>
      <c r="P152" s="12">
        <v>99.990159767054891</v>
      </c>
      <c r="Q152" s="12">
        <v>100.0298556871049</v>
      </c>
      <c r="R152" s="12">
        <v>100</v>
      </c>
      <c r="S152" s="12">
        <v>100.08948417021462</v>
      </c>
      <c r="T152" s="12">
        <v>100.09947111141176</v>
      </c>
      <c r="U152" s="12">
        <v>100.12667731597369</v>
      </c>
      <c r="V152" s="12">
        <v>100.14518654742946</v>
      </c>
      <c r="W152" s="12">
        <v>100.38242609893628</v>
      </c>
      <c r="X152" s="12">
        <v>100.68263414325665</v>
      </c>
      <c r="Y152" s="12">
        <v>100.72406770714557</v>
      </c>
      <c r="Z152" s="12">
        <v>100.79643009577661</v>
      </c>
      <c r="AA152" s="12">
        <v>100.79643009577661</v>
      </c>
    </row>
    <row r="153" spans="1:27">
      <c r="A153" s="1" t="s">
        <v>524</v>
      </c>
      <c r="B153" s="1" t="s">
        <v>548</v>
      </c>
      <c r="D153" s="1">
        <v>29</v>
      </c>
      <c r="E153" s="1" t="s">
        <v>837</v>
      </c>
      <c r="F153" s="1" t="s">
        <v>880</v>
      </c>
      <c r="G153" s="1" t="s">
        <v>1071</v>
      </c>
      <c r="H153" s="12">
        <v>98.931577543782737</v>
      </c>
      <c r="I153" s="12">
        <v>99.078702924434239</v>
      </c>
      <c r="J153" s="12">
        <v>99.205234070067903</v>
      </c>
      <c r="K153" s="12">
        <v>99.310375596526612</v>
      </c>
      <c r="L153" s="12">
        <v>99.358878641552351</v>
      </c>
      <c r="M153" s="12">
        <v>99.485023539967429</v>
      </c>
      <c r="N153" s="12">
        <v>99.594889637003021</v>
      </c>
      <c r="O153" s="12">
        <v>99.672965535285869</v>
      </c>
      <c r="P153" s="12">
        <v>99.82340712934689</v>
      </c>
      <c r="Q153" s="12">
        <v>99.928854079922047</v>
      </c>
      <c r="R153" s="12">
        <v>100</v>
      </c>
      <c r="S153" s="12">
        <v>100.18286125855502</v>
      </c>
      <c r="T153" s="12">
        <v>100.7335465115124</v>
      </c>
      <c r="U153" s="12">
        <v>101.19274287657846</v>
      </c>
      <c r="V153" s="12">
        <v>101.40602395830143</v>
      </c>
      <c r="W153" s="12">
        <v>102.66063363981553</v>
      </c>
      <c r="X153" s="12">
        <v>103.71693967806115</v>
      </c>
      <c r="Y153" s="12">
        <v>104.7008030561656</v>
      </c>
      <c r="Z153" s="12">
        <v>105.89481351515415</v>
      </c>
      <c r="AA153" s="12">
        <v>106.8331321478916</v>
      </c>
    </row>
    <row r="154" spans="1:27">
      <c r="A154" s="1" t="s">
        <v>524</v>
      </c>
      <c r="B154" s="1" t="s">
        <v>549</v>
      </c>
      <c r="D154" s="1">
        <v>30</v>
      </c>
      <c r="E154" s="1" t="s">
        <v>837</v>
      </c>
      <c r="F154" s="1" t="s">
        <v>880</v>
      </c>
      <c r="G154" s="1" t="s">
        <v>1072</v>
      </c>
      <c r="H154" s="12">
        <v>98.648865570173456</v>
      </c>
      <c r="I154" s="12">
        <v>98.700852583966494</v>
      </c>
      <c r="J154" s="12">
        <v>98.700852583966494</v>
      </c>
      <c r="K154" s="12">
        <v>98.869452344337589</v>
      </c>
      <c r="L154" s="12">
        <v>99.345334779278048</v>
      </c>
      <c r="M154" s="12">
        <v>99.120029856954602</v>
      </c>
      <c r="N154" s="12">
        <v>99.366109290440022</v>
      </c>
      <c r="O154" s="12">
        <v>99.5262077249741</v>
      </c>
      <c r="P154" s="12">
        <v>99.399956934585759</v>
      </c>
      <c r="Q154" s="12">
        <v>99.530500616585584</v>
      </c>
      <c r="R154" s="12">
        <v>100</v>
      </c>
      <c r="S154" s="12">
        <v>100.0049705630891</v>
      </c>
      <c r="T154" s="12">
        <v>100.49461664340839</v>
      </c>
      <c r="U154" s="12">
        <v>100.83562441735464</v>
      </c>
      <c r="V154" s="12">
        <v>101.05857435537402</v>
      </c>
      <c r="W154" s="12">
        <v>101.67890047697293</v>
      </c>
      <c r="X154" s="12">
        <v>102.17691593621589</v>
      </c>
      <c r="Y154" s="12">
        <v>103.06476010598541</v>
      </c>
      <c r="Z154" s="12">
        <v>103.85782118172955</v>
      </c>
      <c r="AA154" s="12">
        <v>104.07723093590103</v>
      </c>
    </row>
    <row r="155" spans="1:27">
      <c r="A155" s="1" t="s">
        <v>524</v>
      </c>
      <c r="B155" s="1" t="s">
        <v>909</v>
      </c>
      <c r="D155" s="1">
        <v>31</v>
      </c>
      <c r="E155" s="1" t="s">
        <v>837</v>
      </c>
      <c r="F155" s="1" t="s">
        <v>880</v>
      </c>
      <c r="G155" s="1" t="s">
        <v>1073</v>
      </c>
      <c r="R155" s="12">
        <v>100</v>
      </c>
      <c r="S155" s="12">
        <v>100.49507371194886</v>
      </c>
      <c r="T155" s="12">
        <v>101.27372226397642</v>
      </c>
      <c r="U155" s="12">
        <v>103.20876966265593</v>
      </c>
      <c r="V155" s="12">
        <v>104.53171295918224</v>
      </c>
      <c r="W155" s="12">
        <v>105.42452184439497</v>
      </c>
      <c r="X155" s="12">
        <v>105.99720330332593</v>
      </c>
      <c r="Y155" s="12">
        <v>106.09862634147649</v>
      </c>
      <c r="Z155" s="12">
        <v>106.83147753839739</v>
      </c>
      <c r="AA155" s="12">
        <v>107.67656223393833</v>
      </c>
    </row>
    <row r="156" spans="1:27">
      <c r="A156" s="1" t="s">
        <v>524</v>
      </c>
      <c r="B156" s="1" t="s">
        <v>550</v>
      </c>
      <c r="D156" s="1">
        <v>32</v>
      </c>
      <c r="E156" s="1" t="s">
        <v>837</v>
      </c>
      <c r="F156" s="1" t="s">
        <v>880</v>
      </c>
      <c r="G156" s="1" t="s">
        <v>1074</v>
      </c>
      <c r="H156" s="12">
        <v>99.53973787749085</v>
      </c>
      <c r="I156" s="12">
        <v>99.749894950593671</v>
      </c>
      <c r="J156" s="12">
        <v>100.39069156796391</v>
      </c>
      <c r="K156" s="12">
        <v>100.1379303525036</v>
      </c>
      <c r="L156" s="12">
        <v>100.07471641629523</v>
      </c>
      <c r="M156" s="12">
        <v>100.011138020586</v>
      </c>
      <c r="N156" s="12">
        <v>100.011138020586</v>
      </c>
      <c r="O156" s="12">
        <v>99.756639945672902</v>
      </c>
      <c r="P156" s="12">
        <v>99.719245326954876</v>
      </c>
      <c r="Q156" s="12">
        <v>99.89556555845968</v>
      </c>
      <c r="R156" s="12">
        <v>100</v>
      </c>
      <c r="S156" s="12">
        <v>100.24680107652763</v>
      </c>
      <c r="T156" s="12">
        <v>100.24680107652763</v>
      </c>
      <c r="U156" s="12">
        <v>100.2150068343619</v>
      </c>
      <c r="V156" s="12">
        <v>100.44643828873632</v>
      </c>
      <c r="W156" s="12">
        <v>100.02253450129666</v>
      </c>
      <c r="X156" s="12">
        <v>99.596892475315954</v>
      </c>
      <c r="Y156" s="12">
        <v>99.748408488981539</v>
      </c>
      <c r="Z156" s="12">
        <v>99.78524511026464</v>
      </c>
      <c r="AA156" s="12">
        <v>99.95475189917596</v>
      </c>
    </row>
    <row r="157" spans="1:27">
      <c r="A157" s="1" t="s">
        <v>524</v>
      </c>
      <c r="B157" s="1" t="s">
        <v>551</v>
      </c>
      <c r="D157" s="1">
        <v>33</v>
      </c>
      <c r="E157" s="1" t="s">
        <v>837</v>
      </c>
      <c r="F157" s="1" t="s">
        <v>880</v>
      </c>
      <c r="G157" s="1" t="s">
        <v>1075</v>
      </c>
      <c r="H157" s="12">
        <v>101.37419965996402</v>
      </c>
      <c r="I157" s="12">
        <v>101.37419965996402</v>
      </c>
      <c r="J157" s="12">
        <v>100.12551274824118</v>
      </c>
      <c r="K157" s="12">
        <v>100.10431841021891</v>
      </c>
      <c r="L157" s="12">
        <v>100.23219006528015</v>
      </c>
      <c r="M157" s="12">
        <v>100.22608233829285</v>
      </c>
      <c r="N157" s="12">
        <v>100.27921978448479</v>
      </c>
      <c r="O157" s="12">
        <v>100.12715413671796</v>
      </c>
      <c r="P157" s="12">
        <v>99.850500612895843</v>
      </c>
      <c r="Q157" s="12">
        <v>99.865769049983783</v>
      </c>
      <c r="R157" s="12">
        <v>100</v>
      </c>
      <c r="S157" s="12">
        <v>100.17751932876973</v>
      </c>
      <c r="T157" s="12">
        <v>100.1370003341504</v>
      </c>
      <c r="U157" s="12">
        <v>100.12553179067763</v>
      </c>
      <c r="V157" s="12">
        <v>99.978194352092544</v>
      </c>
      <c r="W157" s="12">
        <v>100.20709259558942</v>
      </c>
      <c r="X157" s="12">
        <v>100.21567538983891</v>
      </c>
      <c r="Y157" s="12">
        <v>100.2464205852034</v>
      </c>
      <c r="Z157" s="12">
        <v>100.21220832130223</v>
      </c>
      <c r="AA157" s="12">
        <v>99.977514027315834</v>
      </c>
    </row>
    <row r="158" spans="1:27">
      <c r="A158" s="1" t="s">
        <v>524</v>
      </c>
      <c r="B158" s="1" t="s">
        <v>552</v>
      </c>
      <c r="D158" s="1">
        <v>34</v>
      </c>
      <c r="E158" s="1" t="s">
        <v>837</v>
      </c>
      <c r="F158" s="1" t="s">
        <v>880</v>
      </c>
      <c r="G158" s="1" t="s">
        <v>1076</v>
      </c>
      <c r="H158" s="12">
        <v>97.938705767749127</v>
      </c>
      <c r="I158" s="12">
        <v>97.96485711469407</v>
      </c>
      <c r="J158" s="12">
        <v>97.792491698744243</v>
      </c>
      <c r="K158" s="12">
        <v>97.757884786405654</v>
      </c>
      <c r="L158" s="12">
        <v>97.518293338949249</v>
      </c>
      <c r="M158" s="12">
        <v>97.741310870466734</v>
      </c>
      <c r="N158" s="12">
        <v>97.829068372314197</v>
      </c>
      <c r="O158" s="12">
        <v>98.825210308127723</v>
      </c>
      <c r="P158" s="12">
        <v>98.985280618631975</v>
      </c>
      <c r="Q158" s="12">
        <v>99.639565581482316</v>
      </c>
      <c r="R158" s="12">
        <v>100</v>
      </c>
      <c r="S158" s="12">
        <v>101.85387176035256</v>
      </c>
      <c r="T158" s="12">
        <v>102.74201080578183</v>
      </c>
      <c r="U158" s="12">
        <v>102.89638273578787</v>
      </c>
      <c r="V158" s="12">
        <v>103.33614154648758</v>
      </c>
      <c r="W158" s="12">
        <v>103.91312092376177</v>
      </c>
      <c r="X158" s="12">
        <v>104.18643789207722</v>
      </c>
      <c r="Y158" s="12">
        <v>104.5173858340374</v>
      </c>
      <c r="Z158" s="12">
        <v>104.73801853711522</v>
      </c>
      <c r="AA158" s="12">
        <v>105.33117797209061</v>
      </c>
    </row>
    <row r="159" spans="1:27">
      <c r="A159" s="1" t="s">
        <v>524</v>
      </c>
      <c r="B159" s="1" t="s">
        <v>553</v>
      </c>
      <c r="D159" s="1">
        <v>35</v>
      </c>
      <c r="E159" s="1" t="s">
        <v>837</v>
      </c>
      <c r="F159" s="1" t="s">
        <v>880</v>
      </c>
      <c r="G159" s="1" t="s">
        <v>1077</v>
      </c>
      <c r="H159" s="12">
        <v>99.258900054169928</v>
      </c>
      <c r="I159" s="12">
        <v>99.761280311054691</v>
      </c>
      <c r="J159" s="12">
        <v>100.1104519820877</v>
      </c>
      <c r="K159" s="12">
        <v>100.54999239790172</v>
      </c>
      <c r="L159" s="12">
        <v>100.4367978187604</v>
      </c>
      <c r="M159" s="12">
        <v>100.31858425962906</v>
      </c>
      <c r="N159" s="12">
        <v>100.28048644635879</v>
      </c>
      <c r="O159" s="12">
        <v>99.875874761201729</v>
      </c>
      <c r="P159" s="12">
        <v>99.821696462277188</v>
      </c>
      <c r="Q159" s="12">
        <v>99.882332597498916</v>
      </c>
      <c r="R159" s="12">
        <v>100</v>
      </c>
      <c r="S159" s="12">
        <v>100.85821750234625</v>
      </c>
      <c r="T159" s="12">
        <v>100.55067945374267</v>
      </c>
      <c r="U159" s="12">
        <v>100.57661280642576</v>
      </c>
      <c r="V159" s="12">
        <v>100.83706452827474</v>
      </c>
      <c r="W159" s="12">
        <v>100.70612591814132</v>
      </c>
      <c r="X159" s="12">
        <v>100.94693841219826</v>
      </c>
      <c r="Y159" s="12">
        <v>100.82260692977911</v>
      </c>
      <c r="Z159" s="12">
        <v>100.84981886990711</v>
      </c>
      <c r="AA159" s="12">
        <v>100.69101813489154</v>
      </c>
    </row>
    <row r="160" spans="1:27">
      <c r="A160" s="1" t="s">
        <v>524</v>
      </c>
      <c r="B160" s="1" t="s">
        <v>554</v>
      </c>
      <c r="D160" s="1">
        <v>36</v>
      </c>
      <c r="E160" s="1" t="s">
        <v>837</v>
      </c>
      <c r="F160" s="1" t="s">
        <v>880</v>
      </c>
      <c r="G160" s="1" t="s">
        <v>1078</v>
      </c>
      <c r="H160" s="12">
        <v>100.90364009074788</v>
      </c>
      <c r="I160" s="12">
        <v>100.30288204638029</v>
      </c>
      <c r="J160" s="12">
        <v>100.2286791103143</v>
      </c>
      <c r="K160" s="12">
        <v>100.22764712521391</v>
      </c>
      <c r="L160" s="12">
        <v>100.32806734839602</v>
      </c>
      <c r="M160" s="12">
        <v>100.43720515022828</v>
      </c>
      <c r="N160" s="12">
        <v>99.80836835858247</v>
      </c>
      <c r="O160" s="12">
        <v>100.07195357571652</v>
      </c>
      <c r="P160" s="12">
        <v>100.10365144850455</v>
      </c>
      <c r="Q160" s="12">
        <v>100.25860439895501</v>
      </c>
      <c r="R160" s="12">
        <v>100</v>
      </c>
      <c r="S160" s="12">
        <v>99.912063607355222</v>
      </c>
      <c r="T160" s="12">
        <v>99.687685215480798</v>
      </c>
      <c r="U160" s="12">
        <v>99.556773911368637</v>
      </c>
      <c r="V160" s="12">
        <v>99.752316173754579</v>
      </c>
      <c r="W160" s="12">
        <v>99.716062857178684</v>
      </c>
      <c r="X160" s="12">
        <v>99.708240775417138</v>
      </c>
      <c r="Y160" s="12">
        <v>99.638517168893202</v>
      </c>
      <c r="Z160" s="12">
        <v>99.398788379015414</v>
      </c>
      <c r="AA160" s="12">
        <v>99.074983584989369</v>
      </c>
    </row>
    <row r="161" spans="1:27">
      <c r="A161" s="1" t="s">
        <v>524</v>
      </c>
      <c r="B161" s="1" t="s">
        <v>555</v>
      </c>
      <c r="D161" s="1">
        <v>37</v>
      </c>
      <c r="E161" s="1" t="s">
        <v>837</v>
      </c>
      <c r="F161" s="1" t="s">
        <v>880</v>
      </c>
      <c r="G161" s="1" t="s">
        <v>1079</v>
      </c>
      <c r="H161" s="12">
        <v>94.113875483458415</v>
      </c>
      <c r="I161" s="12">
        <v>94.247044149614524</v>
      </c>
      <c r="J161" s="12">
        <v>94.607804417155577</v>
      </c>
      <c r="K161" s="12">
        <v>94.974901936596424</v>
      </c>
      <c r="L161" s="12">
        <v>95.444553329685846</v>
      </c>
      <c r="M161" s="12">
        <v>95.687017822437113</v>
      </c>
      <c r="N161" s="12">
        <v>96.990082987455892</v>
      </c>
      <c r="O161" s="12">
        <v>97.137386497173878</v>
      </c>
      <c r="P161" s="12">
        <v>98.091814788449994</v>
      </c>
      <c r="Q161" s="12">
        <v>99.117073275345518</v>
      </c>
      <c r="R161" s="12">
        <v>100</v>
      </c>
      <c r="S161" s="12">
        <v>100.57495460210559</v>
      </c>
      <c r="T161" s="12">
        <v>101.00625244016533</v>
      </c>
      <c r="U161" s="12">
        <v>101.7064579133928</v>
      </c>
      <c r="V161" s="12">
        <v>102.34136544460554</v>
      </c>
      <c r="W161" s="12">
        <v>102.74673025464962</v>
      </c>
      <c r="X161" s="12">
        <v>103.35256989847102</v>
      </c>
      <c r="Y161" s="12">
        <v>103.97467701970133</v>
      </c>
      <c r="Z161" s="12">
        <v>105.17063084904731</v>
      </c>
      <c r="AA161" s="12">
        <v>105.35964761085485</v>
      </c>
    </row>
    <row r="162" spans="1:27">
      <c r="A162" s="1" t="s">
        <v>524</v>
      </c>
      <c r="B162" s="1" t="s">
        <v>556</v>
      </c>
      <c r="D162" s="1">
        <v>38</v>
      </c>
      <c r="E162" s="1" t="s">
        <v>837</v>
      </c>
      <c r="F162" s="1" t="s">
        <v>880</v>
      </c>
      <c r="G162" s="1" t="s">
        <v>1080</v>
      </c>
      <c r="H162" s="12">
        <v>101.42948135758795</v>
      </c>
      <c r="I162" s="12">
        <v>101.37533084780372</v>
      </c>
      <c r="J162" s="12">
        <v>101.02958043244067</v>
      </c>
      <c r="K162" s="12">
        <v>101.07008827547837</v>
      </c>
      <c r="L162" s="12">
        <v>100.79311718644377</v>
      </c>
      <c r="M162" s="12">
        <v>100.52256962412281</v>
      </c>
      <c r="N162" s="12">
        <v>100.20389647553291</v>
      </c>
      <c r="O162" s="12">
        <v>100.02058389216225</v>
      </c>
      <c r="P162" s="12">
        <v>99.995500640786915</v>
      </c>
      <c r="Q162" s="12">
        <v>100.04799199768624</v>
      </c>
      <c r="R162" s="12">
        <v>100</v>
      </c>
      <c r="S162" s="12">
        <v>100.58767377413382</v>
      </c>
      <c r="T162" s="12">
        <v>100.92826161416255</v>
      </c>
      <c r="U162" s="12">
        <v>101.04669860883277</v>
      </c>
      <c r="V162" s="12">
        <v>101.47959507951767</v>
      </c>
      <c r="W162" s="12">
        <v>102.45069241392099</v>
      </c>
      <c r="X162" s="12">
        <v>103.04813360202667</v>
      </c>
      <c r="Y162" s="12">
        <v>103.64698885417558</v>
      </c>
      <c r="Z162" s="12">
        <v>103.81210826994666</v>
      </c>
      <c r="AA162" s="12">
        <v>104.0319288149139</v>
      </c>
    </row>
    <row r="163" spans="1:27">
      <c r="A163" s="1" t="s">
        <v>524</v>
      </c>
      <c r="B163" s="1" t="s">
        <v>557</v>
      </c>
      <c r="D163" s="1">
        <v>39</v>
      </c>
      <c r="E163" s="1" t="s">
        <v>837</v>
      </c>
      <c r="F163" s="1" t="s">
        <v>880</v>
      </c>
      <c r="G163" s="1" t="s">
        <v>1081</v>
      </c>
      <c r="H163" s="12">
        <v>98.985052014435311</v>
      </c>
      <c r="I163" s="12">
        <v>100.44975840694539</v>
      </c>
      <c r="J163" s="12">
        <v>100.44975840694539</v>
      </c>
      <c r="K163" s="12">
        <v>101.05139972393002</v>
      </c>
      <c r="L163" s="12">
        <v>101.05139972393002</v>
      </c>
      <c r="M163" s="12">
        <v>100.47791737496641</v>
      </c>
      <c r="N163" s="12">
        <v>100.47791737496641</v>
      </c>
      <c r="O163" s="12">
        <v>100.23961837555633</v>
      </c>
      <c r="P163" s="12">
        <v>100.23961837555633</v>
      </c>
      <c r="Q163" s="12">
        <v>100</v>
      </c>
      <c r="R163" s="12">
        <v>100</v>
      </c>
      <c r="S163" s="12">
        <v>100.17845192368515</v>
      </c>
      <c r="T163" s="12">
        <v>101.64204671402399</v>
      </c>
      <c r="U163" s="12">
        <v>101.64204671402399</v>
      </c>
      <c r="V163" s="12">
        <v>101.64204671402399</v>
      </c>
      <c r="W163" s="12">
        <v>101.98960307514156</v>
      </c>
      <c r="X163" s="12">
        <v>101.98960307514156</v>
      </c>
      <c r="Y163" s="12">
        <v>101.98960307514156</v>
      </c>
      <c r="Z163" s="12">
        <v>101.98960307514156</v>
      </c>
      <c r="AA163" s="12">
        <v>102.23919601990588</v>
      </c>
    </row>
    <row r="164" spans="1:27">
      <c r="A164" s="1" t="s">
        <v>655</v>
      </c>
      <c r="D164" s="1">
        <v>40</v>
      </c>
      <c r="E164" s="1" t="s">
        <v>837</v>
      </c>
      <c r="F164" s="1" t="s">
        <v>880</v>
      </c>
      <c r="G164" s="1" t="s">
        <v>1082</v>
      </c>
      <c r="H164" s="12">
        <v>100.2506995902845</v>
      </c>
      <c r="I164" s="12">
        <v>99.965137573964128</v>
      </c>
      <c r="J164" s="12">
        <v>100.00548951838331</v>
      </c>
      <c r="K164" s="12">
        <v>99.983322579716827</v>
      </c>
      <c r="L164" s="12">
        <v>100.24319916994891</v>
      </c>
      <c r="M164" s="12">
        <v>100.03149884567077</v>
      </c>
      <c r="N164" s="12">
        <v>99.837643515975046</v>
      </c>
      <c r="O164" s="12">
        <v>99.636334726115152</v>
      </c>
      <c r="P164" s="12">
        <v>99.668884343729502</v>
      </c>
      <c r="Q164" s="12">
        <v>99.832539532968639</v>
      </c>
      <c r="R164" s="12">
        <v>100</v>
      </c>
      <c r="S164" s="12">
        <v>100.13619880965182</v>
      </c>
      <c r="T164" s="12">
        <v>100.325934349539</v>
      </c>
      <c r="U164" s="12">
        <v>100.49870777599628</v>
      </c>
      <c r="V164" s="12">
        <v>100.77497933934561</v>
      </c>
      <c r="W164" s="12">
        <v>101.37745903858722</v>
      </c>
      <c r="X164" s="12">
        <v>101.82013824867131</v>
      </c>
      <c r="Y164" s="12">
        <v>102.24978317322355</v>
      </c>
      <c r="Z164" s="12">
        <v>102.76978720330374</v>
      </c>
      <c r="AA164" s="12">
        <v>103.20620055466175</v>
      </c>
    </row>
    <row r="165" spans="1:27">
      <c r="A165" s="1" t="s">
        <v>523</v>
      </c>
      <c r="D165" s="1">
        <v>41</v>
      </c>
      <c r="E165" s="1" t="s">
        <v>837</v>
      </c>
      <c r="F165" s="1" t="s">
        <v>880</v>
      </c>
      <c r="G165" s="1" t="s">
        <v>1083</v>
      </c>
      <c r="H165" s="12">
        <v>100.59904620251294</v>
      </c>
      <c r="I165" s="12">
        <v>100.64645040208339</v>
      </c>
      <c r="J165" s="12">
        <v>100.60162819601891</v>
      </c>
      <c r="K165" s="12">
        <v>100.45174200701364</v>
      </c>
      <c r="L165" s="12">
        <v>100.33876220791825</v>
      </c>
      <c r="M165" s="12">
        <v>100.07966038419671</v>
      </c>
      <c r="N165" s="12">
        <v>99.804195440783346</v>
      </c>
      <c r="O165" s="12">
        <v>99.628974603361598</v>
      </c>
      <c r="P165" s="12">
        <v>99.601743143352806</v>
      </c>
      <c r="Q165" s="12">
        <v>99.861671133424551</v>
      </c>
      <c r="R165" s="12">
        <v>100</v>
      </c>
      <c r="S165" s="12">
        <v>100.28416374493069</v>
      </c>
      <c r="T165" s="12">
        <v>100.39190965823137</v>
      </c>
      <c r="U165" s="12">
        <v>100.33972924736869</v>
      </c>
      <c r="V165" s="12">
        <v>100.56187139119572</v>
      </c>
      <c r="W165" s="12">
        <v>101.26077516052206</v>
      </c>
      <c r="X165" s="12">
        <v>101.49652988881854</v>
      </c>
      <c r="Y165" s="12">
        <v>101.83137033397406</v>
      </c>
      <c r="Z165" s="12">
        <v>102.17599324769044</v>
      </c>
      <c r="AA165" s="12">
        <v>102.63267895454121</v>
      </c>
    </row>
    <row r="166" spans="1:27">
      <c r="A166" s="1" t="s">
        <v>516</v>
      </c>
      <c r="D166" s="1">
        <v>1</v>
      </c>
      <c r="E166" s="1" t="s">
        <v>837</v>
      </c>
      <c r="F166" s="1" t="s">
        <v>881</v>
      </c>
      <c r="G166" s="1" t="s">
        <v>1084</v>
      </c>
      <c r="H166" s="12">
        <v>101.95799355519158</v>
      </c>
      <c r="I166" s="12">
        <v>101.78619214520972</v>
      </c>
      <c r="J166" s="12">
        <v>101.33114819473137</v>
      </c>
      <c r="K166" s="12">
        <v>101.01877981093152</v>
      </c>
      <c r="L166" s="12">
        <v>100.80648686643413</v>
      </c>
      <c r="M166" s="12">
        <v>100.47577586676736</v>
      </c>
      <c r="N166" s="12">
        <v>100.03845977315534</v>
      </c>
      <c r="O166" s="12">
        <v>99.684816902739357</v>
      </c>
      <c r="P166" s="12">
        <v>99.618787252047255</v>
      </c>
      <c r="Q166" s="12">
        <v>99.798858993335983</v>
      </c>
      <c r="R166" s="12">
        <v>100</v>
      </c>
      <c r="S166" s="12">
        <v>100.03739938260021</v>
      </c>
      <c r="T166" s="12">
        <v>100.17117116431695</v>
      </c>
      <c r="U166" s="12">
        <v>100.23470884454208</v>
      </c>
      <c r="V166" s="12">
        <v>100.4958224543788</v>
      </c>
      <c r="W166" s="12">
        <v>101.0177842128135</v>
      </c>
      <c r="X166" s="12">
        <v>101.1906713726017</v>
      </c>
      <c r="Y166" s="12">
        <v>101.43743775814794</v>
      </c>
      <c r="Z166" s="12">
        <v>101.79854703120957</v>
      </c>
      <c r="AA166" s="12">
        <v>102.3323382362932</v>
      </c>
    </row>
    <row r="167" spans="1:27">
      <c r="A167" s="1" t="s">
        <v>521</v>
      </c>
      <c r="D167" s="1">
        <v>2</v>
      </c>
      <c r="E167" s="1" t="s">
        <v>837</v>
      </c>
      <c r="F167" s="1" t="s">
        <v>881</v>
      </c>
      <c r="G167" s="1" t="s">
        <v>1085</v>
      </c>
      <c r="H167" s="12">
        <v>102.4238188207997</v>
      </c>
      <c r="I167" s="12">
        <v>102.34129583787812</v>
      </c>
      <c r="J167" s="12">
        <v>101.77702653768557</v>
      </c>
      <c r="K167" s="12">
        <v>101.35088455528214</v>
      </c>
      <c r="L167" s="12">
        <v>101.03224955060951</v>
      </c>
      <c r="M167" s="12">
        <v>100.6130818936562</v>
      </c>
      <c r="N167" s="12">
        <v>100.11792623756877</v>
      </c>
      <c r="O167" s="12">
        <v>99.699517702034868</v>
      </c>
      <c r="P167" s="12">
        <v>99.51996503494064</v>
      </c>
      <c r="Q167" s="12">
        <v>99.735470705240672</v>
      </c>
      <c r="R167" s="12">
        <v>100</v>
      </c>
      <c r="S167" s="12">
        <v>100.02135571079347</v>
      </c>
      <c r="T167" s="12">
        <v>100.21866072589647</v>
      </c>
      <c r="U167" s="12">
        <v>100.30304489811104</v>
      </c>
      <c r="V167" s="12">
        <v>100.63714372401597</v>
      </c>
      <c r="W167" s="12">
        <v>101.38193921346989</v>
      </c>
      <c r="X167" s="12">
        <v>101.46201640317739</v>
      </c>
      <c r="Y167" s="12">
        <v>101.58945070923467</v>
      </c>
      <c r="Z167" s="12">
        <v>102.09941416737354</v>
      </c>
      <c r="AA167" s="12">
        <v>102.98357811628061</v>
      </c>
    </row>
    <row r="168" spans="1:27">
      <c r="A168" s="1" t="s">
        <v>913</v>
      </c>
      <c r="D168" s="1">
        <v>3</v>
      </c>
      <c r="E168" s="1" t="s">
        <v>837</v>
      </c>
      <c r="F168" s="1" t="s">
        <v>881</v>
      </c>
      <c r="G168" s="1" t="s">
        <v>1086</v>
      </c>
      <c r="H168" s="12">
        <v>101.23059516662597</v>
      </c>
      <c r="I168" s="12">
        <v>100.9203630461395</v>
      </c>
      <c r="J168" s="12">
        <v>100.6347472993276</v>
      </c>
      <c r="K168" s="12">
        <v>100.49933845283645</v>
      </c>
      <c r="L168" s="12">
        <v>100.45289941055798</v>
      </c>
      <c r="M168" s="12">
        <v>100.26048745218726</v>
      </c>
      <c r="N168" s="12">
        <v>99.913769095281424</v>
      </c>
      <c r="O168" s="12">
        <v>99.661730728856526</v>
      </c>
      <c r="P168" s="12">
        <v>99.774205489965013</v>
      </c>
      <c r="Q168" s="12">
        <v>99.898504343064403</v>
      </c>
      <c r="R168" s="12">
        <v>100</v>
      </c>
      <c r="S168" s="12">
        <v>100.06215108127799</v>
      </c>
      <c r="T168" s="12">
        <v>100.09796474208757</v>
      </c>
      <c r="U168" s="12">
        <v>100.12939478993901</v>
      </c>
      <c r="V168" s="12">
        <v>100.27822969073621</v>
      </c>
      <c r="W168" s="12">
        <v>100.45900214504246</v>
      </c>
      <c r="X168" s="12">
        <v>100.77381553815962</v>
      </c>
      <c r="Y168" s="12">
        <v>101.2035562133909</v>
      </c>
      <c r="Z168" s="12">
        <v>101.33649805015004</v>
      </c>
      <c r="AA168" s="12">
        <v>101.33651396259779</v>
      </c>
    </row>
    <row r="169" spans="1:27">
      <c r="A169" s="1" t="s">
        <v>522</v>
      </c>
      <c r="D169" s="1">
        <v>4</v>
      </c>
      <c r="E169" s="1" t="s">
        <v>837</v>
      </c>
      <c r="F169" s="1" t="s">
        <v>881</v>
      </c>
      <c r="G169" s="1" t="s">
        <v>1087</v>
      </c>
      <c r="H169" s="12">
        <v>101.925147353688</v>
      </c>
      <c r="I169" s="12">
        <v>101.31581222695293</v>
      </c>
      <c r="J169" s="12">
        <v>101.24541111288828</v>
      </c>
      <c r="K169" s="12">
        <v>101.10491149222005</v>
      </c>
      <c r="L169" s="12">
        <v>100.86759653378819</v>
      </c>
      <c r="M169" s="12">
        <v>100.65276575238605</v>
      </c>
      <c r="N169" s="12">
        <v>100.30112331291413</v>
      </c>
      <c r="O169" s="12">
        <v>99.987619377460234</v>
      </c>
      <c r="P169" s="12">
        <v>99.971352369294948</v>
      </c>
      <c r="Q169" s="12">
        <v>99.933223638464099</v>
      </c>
      <c r="R169" s="12">
        <v>100</v>
      </c>
      <c r="S169" s="12">
        <v>100.15980084841412</v>
      </c>
      <c r="T169" s="12">
        <v>100.16246149492167</v>
      </c>
      <c r="U169" s="12">
        <v>100.22271060117254</v>
      </c>
      <c r="V169" s="12">
        <v>100.3370829147842</v>
      </c>
      <c r="W169" s="12">
        <v>100.41579506430629</v>
      </c>
      <c r="X169" s="12">
        <v>100.49087538426468</v>
      </c>
      <c r="Y169" s="12">
        <v>100.94166148877721</v>
      </c>
      <c r="Z169" s="12">
        <v>101.08337874526924</v>
      </c>
      <c r="AA169" s="12">
        <v>101.08743368751752</v>
      </c>
    </row>
    <row r="170" spans="1:27">
      <c r="A170" s="1" t="s">
        <v>853</v>
      </c>
      <c r="D170" s="1">
        <v>5</v>
      </c>
      <c r="E170" s="1" t="s">
        <v>837</v>
      </c>
      <c r="F170" s="1" t="s">
        <v>881</v>
      </c>
      <c r="G170" s="1" t="s">
        <v>1088</v>
      </c>
      <c r="H170" s="12">
        <v>99.949327681279641</v>
      </c>
      <c r="I170" s="12">
        <v>100.18780213579022</v>
      </c>
      <c r="J170" s="12">
        <v>99.506961950073517</v>
      </c>
      <c r="K170" s="12">
        <v>99.380887301603053</v>
      </c>
      <c r="L170" s="12">
        <v>99.684911776893088</v>
      </c>
      <c r="M170" s="12">
        <v>99.533794483961643</v>
      </c>
      <c r="N170" s="12">
        <v>99.196161443723867</v>
      </c>
      <c r="O170" s="12">
        <v>99.057470820238663</v>
      </c>
      <c r="P170" s="12">
        <v>99.407981750079287</v>
      </c>
      <c r="Q170" s="12">
        <v>99.833858819631885</v>
      </c>
      <c r="R170" s="12">
        <v>100</v>
      </c>
      <c r="S170" s="12">
        <v>99.874392274968869</v>
      </c>
      <c r="T170" s="12">
        <v>99.973891713462464</v>
      </c>
      <c r="U170" s="12">
        <v>99.949957698152474</v>
      </c>
      <c r="V170" s="12">
        <v>100.16500366742859</v>
      </c>
      <c r="W170" s="12">
        <v>100.54225074294382</v>
      </c>
      <c r="X170" s="12">
        <v>101.32086906141282</v>
      </c>
      <c r="Y170" s="12">
        <v>101.70975589685479</v>
      </c>
      <c r="Z170" s="12">
        <v>101.82567169518184</v>
      </c>
      <c r="AA170" s="12">
        <v>101.81785370929033</v>
      </c>
    </row>
    <row r="171" spans="1:27">
      <c r="A171" s="1" t="s">
        <v>524</v>
      </c>
      <c r="B171" s="1" t="s">
        <v>525</v>
      </c>
      <c r="D171" s="1">
        <v>6</v>
      </c>
      <c r="E171" s="1" t="s">
        <v>837</v>
      </c>
      <c r="F171" s="1" t="s">
        <v>881</v>
      </c>
      <c r="G171" s="1" t="s">
        <v>1089</v>
      </c>
      <c r="H171" s="12">
        <v>101.71374521988646</v>
      </c>
      <c r="I171" s="12">
        <v>101.58827729494692</v>
      </c>
      <c r="J171" s="12">
        <v>101.30643523049635</v>
      </c>
      <c r="K171" s="12">
        <v>100.75496478240707</v>
      </c>
      <c r="L171" s="12">
        <v>100.48796727511207</v>
      </c>
      <c r="M171" s="12">
        <v>100.04756100690008</v>
      </c>
      <c r="N171" s="12">
        <v>99.478352763014328</v>
      </c>
      <c r="O171" s="12">
        <v>99.123872180634237</v>
      </c>
      <c r="P171" s="12">
        <v>99.069351606863222</v>
      </c>
      <c r="Q171" s="12">
        <v>99.434120312324097</v>
      </c>
      <c r="R171" s="12">
        <v>100</v>
      </c>
      <c r="S171" s="12">
        <v>100.10494363044613</v>
      </c>
      <c r="T171" s="12">
        <v>100.39186665196542</v>
      </c>
      <c r="U171" s="12">
        <v>100.67860147585415</v>
      </c>
      <c r="V171" s="12">
        <v>100.95190522373203</v>
      </c>
      <c r="W171" s="12">
        <v>101.4827405260172</v>
      </c>
      <c r="X171" s="12">
        <v>101.4973038437351</v>
      </c>
      <c r="Y171" s="12">
        <v>101.79342910325262</v>
      </c>
      <c r="Z171" s="12">
        <v>102.48023331740495</v>
      </c>
      <c r="AA171" s="12">
        <v>103.91597702746427</v>
      </c>
    </row>
    <row r="172" spans="1:27">
      <c r="A172" s="1" t="s">
        <v>524</v>
      </c>
      <c r="B172" s="1" t="s">
        <v>525</v>
      </c>
      <c r="C172" s="1" t="s">
        <v>526</v>
      </c>
      <c r="D172" s="1">
        <v>7</v>
      </c>
      <c r="E172" s="1" t="s">
        <v>837</v>
      </c>
      <c r="F172" s="1" t="s">
        <v>881</v>
      </c>
      <c r="G172" s="1" t="s">
        <v>1090</v>
      </c>
      <c r="H172" s="12">
        <v>99.995472422181535</v>
      </c>
      <c r="I172" s="12">
        <v>99.673186887132488</v>
      </c>
      <c r="J172" s="12">
        <v>99.073001294345417</v>
      </c>
      <c r="K172" s="12">
        <v>99.213451000939372</v>
      </c>
      <c r="L172" s="12">
        <v>99.15017192175101</v>
      </c>
      <c r="M172" s="12">
        <v>98.89952032531987</v>
      </c>
      <c r="N172" s="12">
        <v>98.716163120085497</v>
      </c>
      <c r="O172" s="12">
        <v>98.468888743994384</v>
      </c>
      <c r="P172" s="12">
        <v>98.604859957705642</v>
      </c>
      <c r="Q172" s="12">
        <v>99.506125630143629</v>
      </c>
      <c r="R172" s="12">
        <v>100</v>
      </c>
      <c r="S172" s="12">
        <v>99.810820220309623</v>
      </c>
      <c r="T172" s="12">
        <v>100.15616580224511</v>
      </c>
      <c r="U172" s="12">
        <v>100.66356225503854</v>
      </c>
      <c r="V172" s="12">
        <v>100.69794453977725</v>
      </c>
      <c r="W172" s="12">
        <v>102.46933302411271</v>
      </c>
      <c r="X172" s="12">
        <v>103.80741504797987</v>
      </c>
      <c r="Y172" s="12">
        <v>104.19237561287613</v>
      </c>
      <c r="Z172" s="12">
        <v>104.71930765945497</v>
      </c>
      <c r="AA172" s="12">
        <v>105.23008404512578</v>
      </c>
    </row>
    <row r="173" spans="1:27">
      <c r="A173" s="1" t="s">
        <v>524</v>
      </c>
      <c r="B173" s="1" t="s">
        <v>525</v>
      </c>
      <c r="C173" s="1" t="s">
        <v>527</v>
      </c>
      <c r="D173" s="1">
        <v>8</v>
      </c>
      <c r="E173" s="1" t="s">
        <v>837</v>
      </c>
      <c r="F173" s="1" t="s">
        <v>881</v>
      </c>
      <c r="G173" s="1" t="s">
        <v>1091</v>
      </c>
      <c r="H173" s="12">
        <v>101.19539114903287</v>
      </c>
      <c r="I173" s="12">
        <v>101.19539114903287</v>
      </c>
      <c r="J173" s="12">
        <v>100.53513515918819</v>
      </c>
      <c r="K173" s="12">
        <v>100.53513515918819</v>
      </c>
      <c r="L173" s="12">
        <v>100.498286382232</v>
      </c>
      <c r="M173" s="12">
        <v>99.806209686360617</v>
      </c>
      <c r="N173" s="12">
        <v>99.759055594658818</v>
      </c>
      <c r="O173" s="12">
        <v>99.568853014221688</v>
      </c>
      <c r="P173" s="12">
        <v>99.357664916265946</v>
      </c>
      <c r="Q173" s="12">
        <v>99.823209716912103</v>
      </c>
      <c r="R173" s="12">
        <v>100</v>
      </c>
      <c r="S173" s="12">
        <v>100.35757295389371</v>
      </c>
      <c r="T173" s="12">
        <v>101.08950342141276</v>
      </c>
      <c r="U173" s="12">
        <v>101.60551953805476</v>
      </c>
      <c r="V173" s="12">
        <v>102.08378335506663</v>
      </c>
      <c r="W173" s="12">
        <v>103.73217685837757</v>
      </c>
      <c r="X173" s="12">
        <v>104.98872237937771</v>
      </c>
      <c r="Y173" s="12">
        <v>105.18942283595855</v>
      </c>
      <c r="Z173" s="12">
        <v>105.55869454905029</v>
      </c>
      <c r="AA173" s="12">
        <v>106.95284440355204</v>
      </c>
    </row>
    <row r="174" spans="1:27">
      <c r="A174" s="1" t="s">
        <v>524</v>
      </c>
      <c r="B174" s="1" t="s">
        <v>525</v>
      </c>
      <c r="C174" s="1" t="s">
        <v>528</v>
      </c>
      <c r="D174" s="1">
        <v>9</v>
      </c>
      <c r="E174" s="1" t="s">
        <v>837</v>
      </c>
      <c r="F174" s="1" t="s">
        <v>881</v>
      </c>
      <c r="G174" s="1" t="s">
        <v>1092</v>
      </c>
      <c r="H174" s="12">
        <v>98.854393487489418</v>
      </c>
      <c r="I174" s="12">
        <v>98.750708533852844</v>
      </c>
      <c r="J174" s="12">
        <v>98.279004773672469</v>
      </c>
      <c r="K174" s="12">
        <v>98.716049143274873</v>
      </c>
      <c r="L174" s="12">
        <v>98.785305133834115</v>
      </c>
      <c r="M174" s="12">
        <v>99.017222523421239</v>
      </c>
      <c r="N174" s="12">
        <v>98.839092787967161</v>
      </c>
      <c r="O174" s="12">
        <v>98.658833122630369</v>
      </c>
      <c r="P174" s="12">
        <v>99.273136928770114</v>
      </c>
      <c r="Q174" s="12">
        <v>99.879026013373618</v>
      </c>
      <c r="R174" s="12">
        <v>100</v>
      </c>
      <c r="S174" s="12">
        <v>98.994996799298335</v>
      </c>
      <c r="T174" s="12">
        <v>98.692106649570718</v>
      </c>
      <c r="U174" s="12">
        <v>99.519046811418391</v>
      </c>
      <c r="V174" s="12">
        <v>98.81030636530167</v>
      </c>
      <c r="W174" s="12">
        <v>98.869422457825777</v>
      </c>
      <c r="X174" s="12">
        <v>101.02635358403147</v>
      </c>
      <c r="Y174" s="12">
        <v>102.11155899884862</v>
      </c>
      <c r="Z174" s="12">
        <v>103.58230093671837</v>
      </c>
      <c r="AA174" s="12">
        <v>103.4992761430825</v>
      </c>
    </row>
    <row r="175" spans="1:27">
      <c r="A175" s="1" t="s">
        <v>524</v>
      </c>
      <c r="B175" s="1" t="s">
        <v>525</v>
      </c>
      <c r="C175" s="1" t="s">
        <v>529</v>
      </c>
      <c r="D175" s="1">
        <v>10</v>
      </c>
      <c r="E175" s="1" t="s">
        <v>837</v>
      </c>
      <c r="F175" s="1" t="s">
        <v>881</v>
      </c>
      <c r="G175" s="1" t="s">
        <v>1093</v>
      </c>
      <c r="H175" s="12">
        <v>99.031038606082546</v>
      </c>
      <c r="I175" s="12">
        <v>97.650550395273925</v>
      </c>
      <c r="J175" s="12">
        <v>96.987536305187362</v>
      </c>
      <c r="K175" s="12">
        <v>96.987536305187362</v>
      </c>
      <c r="L175" s="12">
        <v>96.664341340982318</v>
      </c>
      <c r="M175" s="12">
        <v>96.664341340982318</v>
      </c>
      <c r="N175" s="12">
        <v>96.170069526040521</v>
      </c>
      <c r="O175" s="12">
        <v>95.695548547407043</v>
      </c>
      <c r="P175" s="12">
        <v>95.884208218925963</v>
      </c>
      <c r="Q175" s="12">
        <v>98.208974705044739</v>
      </c>
      <c r="R175" s="12">
        <v>100</v>
      </c>
      <c r="S175" s="12">
        <v>99.872144598324937</v>
      </c>
      <c r="T175" s="12">
        <v>100.38042607019881</v>
      </c>
      <c r="U175" s="12">
        <v>100.38042607019881</v>
      </c>
      <c r="V175" s="12">
        <v>100.60763078838821</v>
      </c>
      <c r="W175" s="12">
        <v>105.33699109799399</v>
      </c>
      <c r="X175" s="12">
        <v>105.54632548169722</v>
      </c>
      <c r="Y175" s="12">
        <v>105.23210664870608</v>
      </c>
      <c r="Z175" s="12">
        <v>104.64294407894825</v>
      </c>
      <c r="AA175" s="12">
        <v>104.18576301227145</v>
      </c>
    </row>
    <row r="176" spans="1:27">
      <c r="A176" s="1" t="s">
        <v>524</v>
      </c>
      <c r="B176" s="1" t="s">
        <v>525</v>
      </c>
      <c r="C176" s="1" t="s">
        <v>530</v>
      </c>
      <c r="D176" s="1">
        <v>11</v>
      </c>
      <c r="E176" s="1" t="s">
        <v>837</v>
      </c>
      <c r="F176" s="1" t="s">
        <v>881</v>
      </c>
      <c r="G176" s="1" t="s">
        <v>1094</v>
      </c>
      <c r="H176" s="12">
        <v>102.18685414380552</v>
      </c>
      <c r="I176" s="12">
        <v>102.11624578343604</v>
      </c>
      <c r="J176" s="12">
        <v>101.92344310967219</v>
      </c>
      <c r="K176" s="12">
        <v>101.17896864905637</v>
      </c>
      <c r="L176" s="12">
        <v>100.85546630814108</v>
      </c>
      <c r="M176" s="12">
        <v>100.36256086823016</v>
      </c>
      <c r="N176" s="12">
        <v>99.686971668113713</v>
      </c>
      <c r="O176" s="12">
        <v>99.303026732744684</v>
      </c>
      <c r="P176" s="12">
        <v>99.196246031358584</v>
      </c>
      <c r="Q176" s="12">
        <v>99.414516925964648</v>
      </c>
      <c r="R176" s="12">
        <v>100</v>
      </c>
      <c r="S176" s="12">
        <v>100.18966507211245</v>
      </c>
      <c r="T176" s="12">
        <v>100.45973377838928</v>
      </c>
      <c r="U176" s="12">
        <v>100.68292570141809</v>
      </c>
      <c r="V176" s="12">
        <v>101.02503796107547</v>
      </c>
      <c r="W176" s="12">
        <v>101.20037657725871</v>
      </c>
      <c r="X176" s="12">
        <v>100.84159802970736</v>
      </c>
      <c r="Y176" s="12">
        <v>101.11285462678863</v>
      </c>
      <c r="Z176" s="12">
        <v>101.84432474704508</v>
      </c>
      <c r="AA176" s="12">
        <v>103.54057870212587</v>
      </c>
    </row>
    <row r="177" spans="1:27">
      <c r="A177" s="1" t="s">
        <v>524</v>
      </c>
      <c r="B177" s="1" t="s">
        <v>525</v>
      </c>
      <c r="C177" s="1" t="s">
        <v>531</v>
      </c>
      <c r="D177" s="1">
        <v>12</v>
      </c>
      <c r="E177" s="1" t="s">
        <v>837</v>
      </c>
      <c r="F177" s="1" t="s">
        <v>881</v>
      </c>
      <c r="G177" s="1" t="s">
        <v>1095</v>
      </c>
      <c r="H177" s="12">
        <v>101.98443428223675</v>
      </c>
      <c r="I177" s="12">
        <v>101.98443428223675</v>
      </c>
      <c r="J177" s="12">
        <v>101.97567903389874</v>
      </c>
      <c r="K177" s="12">
        <v>101.85093016271129</v>
      </c>
      <c r="L177" s="12">
        <v>101.58438902578327</v>
      </c>
      <c r="M177" s="12">
        <v>101.42116867913307</v>
      </c>
      <c r="N177" s="12">
        <v>100.79133338303254</v>
      </c>
      <c r="O177" s="12">
        <v>100.41025959147113</v>
      </c>
      <c r="P177" s="12">
        <v>100.46337769795136</v>
      </c>
      <c r="Q177" s="12">
        <v>100.37581336672015</v>
      </c>
      <c r="R177" s="12">
        <v>100</v>
      </c>
      <c r="S177" s="12">
        <v>100.0075206176182</v>
      </c>
      <c r="T177" s="12">
        <v>99.595119207867342</v>
      </c>
      <c r="U177" s="12">
        <v>99.859717607085713</v>
      </c>
      <c r="V177" s="12">
        <v>100.02005682965805</v>
      </c>
      <c r="W177" s="12">
        <v>101.12325587819501</v>
      </c>
      <c r="X177" s="12">
        <v>101.2138042533213</v>
      </c>
      <c r="Y177" s="12">
        <v>102.55395744073074</v>
      </c>
      <c r="Z177" s="12">
        <v>103.38809034545204</v>
      </c>
      <c r="AA177" s="12">
        <v>104.11340416709206</v>
      </c>
    </row>
    <row r="178" spans="1:27">
      <c r="A178" s="1" t="s">
        <v>524</v>
      </c>
      <c r="B178" s="1" t="s">
        <v>525</v>
      </c>
      <c r="C178" s="1" t="s">
        <v>532</v>
      </c>
      <c r="D178" s="1">
        <v>13</v>
      </c>
      <c r="E178" s="1" t="s">
        <v>837</v>
      </c>
      <c r="F178" s="1" t="s">
        <v>881</v>
      </c>
      <c r="G178" s="1" t="s">
        <v>1096</v>
      </c>
      <c r="H178" s="12">
        <v>102.25112192940162</v>
      </c>
      <c r="I178" s="12">
        <v>102.15807655435319</v>
      </c>
      <c r="J178" s="12">
        <v>101.90688556551983</v>
      </c>
      <c r="K178" s="12">
        <v>100.96682808244449</v>
      </c>
      <c r="L178" s="12">
        <v>100.62543115229198</v>
      </c>
      <c r="M178" s="12">
        <v>100.02920692948256</v>
      </c>
      <c r="N178" s="12">
        <v>99.339330207036639</v>
      </c>
      <c r="O178" s="12">
        <v>98.954497772844931</v>
      </c>
      <c r="P178" s="12">
        <v>98.797806823933129</v>
      </c>
      <c r="Q178" s="12">
        <v>99.111632610369483</v>
      </c>
      <c r="R178" s="12">
        <v>100</v>
      </c>
      <c r="S178" s="12">
        <v>100.24739290140559</v>
      </c>
      <c r="T178" s="12">
        <v>100.73499282419004</v>
      </c>
      <c r="U178" s="12">
        <v>100.94492777781568</v>
      </c>
      <c r="V178" s="12">
        <v>101.34526911968827</v>
      </c>
      <c r="W178" s="12">
        <v>101.22485647135515</v>
      </c>
      <c r="X178" s="12">
        <v>100.72379672428502</v>
      </c>
      <c r="Y178" s="12">
        <v>100.65989004543374</v>
      </c>
      <c r="Z178" s="12">
        <v>101.35937704164917</v>
      </c>
      <c r="AA178" s="12">
        <v>103.35950131298175</v>
      </c>
    </row>
    <row r="179" spans="1:27">
      <c r="A179" s="1" t="s">
        <v>524</v>
      </c>
      <c r="B179" s="1" t="s">
        <v>533</v>
      </c>
      <c r="D179" s="1">
        <v>14</v>
      </c>
      <c r="E179" s="1" t="s">
        <v>837</v>
      </c>
      <c r="F179" s="1" t="s">
        <v>881</v>
      </c>
      <c r="G179" s="1" t="s">
        <v>1097</v>
      </c>
      <c r="H179" s="12">
        <v>103.64528657618892</v>
      </c>
      <c r="I179" s="12">
        <v>103.57734223537122</v>
      </c>
      <c r="J179" s="12">
        <v>102.54938161750962</v>
      </c>
      <c r="K179" s="12">
        <v>102.19577060040875</v>
      </c>
      <c r="L179" s="12">
        <v>101.71343037929225</v>
      </c>
      <c r="M179" s="12">
        <v>101.11811243642262</v>
      </c>
      <c r="N179" s="12">
        <v>100.65314671512984</v>
      </c>
      <c r="O179" s="12">
        <v>100.11396544701235</v>
      </c>
      <c r="P179" s="12">
        <v>99.8037270459713</v>
      </c>
      <c r="Q179" s="12">
        <v>99.953687805208972</v>
      </c>
      <c r="R179" s="12">
        <v>100</v>
      </c>
      <c r="S179" s="12">
        <v>99.996202823460237</v>
      </c>
      <c r="T179" s="12">
        <v>100.13440202259194</v>
      </c>
      <c r="U179" s="12">
        <v>99.99447921582275</v>
      </c>
      <c r="V179" s="12">
        <v>100.3808801253324</v>
      </c>
      <c r="W179" s="12">
        <v>101.43227169568215</v>
      </c>
      <c r="X179" s="12">
        <v>101.65098308975213</v>
      </c>
      <c r="Y179" s="12">
        <v>101.64777880547067</v>
      </c>
      <c r="Z179" s="12">
        <v>102.08557375800007</v>
      </c>
      <c r="AA179" s="12">
        <v>102.45797409780646</v>
      </c>
    </row>
    <row r="180" spans="1:27">
      <c r="A180" s="1" t="s">
        <v>524</v>
      </c>
      <c r="B180" s="1" t="s">
        <v>533</v>
      </c>
      <c r="C180" s="1" t="s">
        <v>534</v>
      </c>
      <c r="D180" s="1">
        <v>15</v>
      </c>
      <c r="E180" s="1" t="s">
        <v>837</v>
      </c>
      <c r="F180" s="1" t="s">
        <v>881</v>
      </c>
      <c r="G180" s="1" t="s">
        <v>1098</v>
      </c>
      <c r="H180" s="12">
        <v>103.34476517475301</v>
      </c>
      <c r="I180" s="12">
        <v>103.20743017915895</v>
      </c>
      <c r="J180" s="12">
        <v>101.70495020725039</v>
      </c>
      <c r="K180" s="12">
        <v>101.66667033255467</v>
      </c>
      <c r="L180" s="12">
        <v>101.3030053643277</v>
      </c>
      <c r="M180" s="12">
        <v>100.69392610287943</v>
      </c>
      <c r="N180" s="12">
        <v>99.992928753371103</v>
      </c>
      <c r="O180" s="12">
        <v>99.689182990082244</v>
      </c>
      <c r="P180" s="12">
        <v>99.549883448869849</v>
      </c>
      <c r="Q180" s="12">
        <v>99.730878111905426</v>
      </c>
      <c r="R180" s="12">
        <v>100</v>
      </c>
      <c r="S180" s="12">
        <v>99.401011520357244</v>
      </c>
      <c r="T180" s="12">
        <v>99.508002237585984</v>
      </c>
      <c r="U180" s="12">
        <v>99.454943704044368</v>
      </c>
      <c r="V180" s="12">
        <v>99.704364673627182</v>
      </c>
      <c r="W180" s="12">
        <v>100.39254269105069</v>
      </c>
      <c r="X180" s="12">
        <v>100.39254269105069</v>
      </c>
      <c r="Y180" s="12">
        <v>100.75945907020206</v>
      </c>
      <c r="Z180" s="12">
        <v>102.04921849712321</v>
      </c>
      <c r="AA180" s="12">
        <v>102.77595372382513</v>
      </c>
    </row>
    <row r="181" spans="1:27">
      <c r="A181" s="1" t="s">
        <v>524</v>
      </c>
      <c r="B181" s="1" t="s">
        <v>533</v>
      </c>
      <c r="C181" s="1" t="s">
        <v>535</v>
      </c>
      <c r="D181" s="1">
        <v>16</v>
      </c>
      <c r="E181" s="1" t="s">
        <v>837</v>
      </c>
      <c r="F181" s="1" t="s">
        <v>881</v>
      </c>
      <c r="G181" s="1" t="s">
        <v>1099</v>
      </c>
      <c r="H181" s="12">
        <v>103.26173420219405</v>
      </c>
      <c r="I181" s="12">
        <v>103.34878456852752</v>
      </c>
      <c r="J181" s="12">
        <v>102.12910862717217</v>
      </c>
      <c r="K181" s="12">
        <v>102.0006503957942</v>
      </c>
      <c r="L181" s="12">
        <v>101.4241579868841</v>
      </c>
      <c r="M181" s="12">
        <v>101.05283727202739</v>
      </c>
      <c r="N181" s="12">
        <v>100.91859089687087</v>
      </c>
      <c r="O181" s="12">
        <v>99.920068025922077</v>
      </c>
      <c r="P181" s="12">
        <v>99.597425709234344</v>
      </c>
      <c r="Q181" s="12">
        <v>99.857749853811612</v>
      </c>
      <c r="R181" s="12">
        <v>100</v>
      </c>
      <c r="S181" s="12">
        <v>100.28907586508473</v>
      </c>
      <c r="T181" s="12">
        <v>100.3886314057594</v>
      </c>
      <c r="U181" s="12">
        <v>100.55433692746749</v>
      </c>
      <c r="V181" s="12">
        <v>101.02481679327464</v>
      </c>
      <c r="W181" s="12">
        <v>102.42843009609079</v>
      </c>
      <c r="X181" s="12">
        <v>103.00170241494445</v>
      </c>
      <c r="Y181" s="12">
        <v>103.20431955144747</v>
      </c>
      <c r="Z181" s="12">
        <v>103.26185216020637</v>
      </c>
      <c r="AA181" s="12">
        <v>102.99964673222289</v>
      </c>
    </row>
    <row r="182" spans="1:27">
      <c r="A182" s="1" t="s">
        <v>524</v>
      </c>
      <c r="B182" s="1" t="s">
        <v>533</v>
      </c>
      <c r="C182" s="1" t="s">
        <v>536</v>
      </c>
      <c r="D182" s="1">
        <v>17</v>
      </c>
      <c r="E182" s="1" t="s">
        <v>837</v>
      </c>
      <c r="F182" s="1" t="s">
        <v>881</v>
      </c>
      <c r="G182" s="1" t="s">
        <v>1100</v>
      </c>
      <c r="H182" s="12">
        <v>103.36758355089995</v>
      </c>
      <c r="I182" s="12">
        <v>103.13712324711686</v>
      </c>
      <c r="J182" s="12">
        <v>102.4288546901912</v>
      </c>
      <c r="K182" s="12">
        <v>102.4288546901912</v>
      </c>
      <c r="L182" s="12">
        <v>102.4288546901912</v>
      </c>
      <c r="M182" s="12">
        <v>101.9797851596874</v>
      </c>
      <c r="N182" s="12">
        <v>101.1506445178285</v>
      </c>
      <c r="O182" s="12">
        <v>100.7146135647158</v>
      </c>
      <c r="P182" s="12">
        <v>100.28216479161351</v>
      </c>
      <c r="Q182" s="12">
        <v>100</v>
      </c>
      <c r="R182" s="12">
        <v>100</v>
      </c>
      <c r="S182" s="12">
        <v>99.673219191572244</v>
      </c>
      <c r="T182" s="12">
        <v>99.975146431765396</v>
      </c>
      <c r="U182" s="12">
        <v>100.20578259530193</v>
      </c>
      <c r="V182" s="12">
        <v>101.22787653597243</v>
      </c>
      <c r="W182" s="12">
        <v>100.88932119006708</v>
      </c>
      <c r="X182" s="12">
        <v>100.88932119006708</v>
      </c>
      <c r="Y182" s="12">
        <v>100.71017409663538</v>
      </c>
      <c r="Z182" s="12">
        <v>100.70111114081493</v>
      </c>
      <c r="AA182" s="12">
        <v>100.90150230867194</v>
      </c>
    </row>
    <row r="183" spans="1:27">
      <c r="A183" s="1" t="s">
        <v>524</v>
      </c>
      <c r="B183" s="1" t="s">
        <v>533</v>
      </c>
      <c r="C183" s="1" t="s">
        <v>537</v>
      </c>
      <c r="D183" s="1">
        <v>18</v>
      </c>
      <c r="E183" s="1" t="s">
        <v>837</v>
      </c>
      <c r="F183" s="1" t="s">
        <v>881</v>
      </c>
      <c r="G183" s="1" t="s">
        <v>1101</v>
      </c>
      <c r="H183" s="12">
        <v>102.62334592347845</v>
      </c>
      <c r="I183" s="12">
        <v>102.22948596682134</v>
      </c>
      <c r="J183" s="12">
        <v>102.22948596682134</v>
      </c>
      <c r="K183" s="12">
        <v>101.08987890629264</v>
      </c>
      <c r="L183" s="12">
        <v>100.50633907776655</v>
      </c>
      <c r="M183" s="12">
        <v>99.130608686323924</v>
      </c>
      <c r="N183" s="12">
        <v>98.892438345101397</v>
      </c>
      <c r="O183" s="12">
        <v>98.835975186031689</v>
      </c>
      <c r="P183" s="12">
        <v>98.835975186031689</v>
      </c>
      <c r="Q183" s="12">
        <v>99.422751481315927</v>
      </c>
      <c r="R183" s="12">
        <v>100</v>
      </c>
      <c r="S183" s="12">
        <v>100</v>
      </c>
      <c r="T183" s="12">
        <v>101.70460320588384</v>
      </c>
      <c r="U183" s="12">
        <v>101.70460320588384</v>
      </c>
      <c r="V183" s="12">
        <v>102.19079751217777</v>
      </c>
      <c r="W183" s="12">
        <v>102.26235786342541</v>
      </c>
      <c r="X183" s="12">
        <v>102.80073133199859</v>
      </c>
      <c r="Y183" s="12">
        <v>101.49748021145248</v>
      </c>
      <c r="Z183" s="12">
        <v>102.58739852522521</v>
      </c>
      <c r="AA183" s="12">
        <v>103.43647523941722</v>
      </c>
    </row>
    <row r="184" spans="1:27">
      <c r="A184" s="1" t="s">
        <v>524</v>
      </c>
      <c r="B184" s="1" t="s">
        <v>533</v>
      </c>
      <c r="C184" s="1" t="s">
        <v>538</v>
      </c>
      <c r="D184" s="1">
        <v>19</v>
      </c>
      <c r="E184" s="1" t="s">
        <v>837</v>
      </c>
      <c r="F184" s="1" t="s">
        <v>881</v>
      </c>
      <c r="G184" s="1" t="s">
        <v>1102</v>
      </c>
      <c r="H184" s="12">
        <v>100</v>
      </c>
      <c r="I184" s="12">
        <v>100</v>
      </c>
      <c r="J184" s="12">
        <v>100</v>
      </c>
      <c r="K184" s="12">
        <v>100</v>
      </c>
      <c r="L184" s="12">
        <v>100</v>
      </c>
      <c r="M184" s="12">
        <v>100</v>
      </c>
      <c r="N184" s="12">
        <v>100</v>
      </c>
      <c r="O184" s="12">
        <v>100</v>
      </c>
      <c r="P184" s="12">
        <v>100</v>
      </c>
      <c r="Q184" s="12">
        <v>100</v>
      </c>
      <c r="R184" s="12">
        <v>100</v>
      </c>
      <c r="S184" s="12">
        <v>100</v>
      </c>
      <c r="T184" s="12">
        <v>100</v>
      </c>
      <c r="U184" s="12">
        <v>100</v>
      </c>
      <c r="V184" s="12">
        <v>100</v>
      </c>
      <c r="W184" s="12">
        <v>100</v>
      </c>
      <c r="X184" s="12">
        <v>100</v>
      </c>
      <c r="Y184" s="12">
        <v>100</v>
      </c>
      <c r="Z184" s="12">
        <v>100</v>
      </c>
      <c r="AA184" s="12">
        <v>100</v>
      </c>
    </row>
    <row r="185" spans="1:27">
      <c r="A185" s="1" t="s">
        <v>524</v>
      </c>
      <c r="B185" s="1" t="s">
        <v>533</v>
      </c>
      <c r="C185" s="1" t="s">
        <v>539</v>
      </c>
      <c r="D185" s="1">
        <v>20</v>
      </c>
      <c r="E185" s="1" t="s">
        <v>837</v>
      </c>
      <c r="F185" s="1" t="s">
        <v>881</v>
      </c>
      <c r="G185" s="1" t="s">
        <v>1103</v>
      </c>
      <c r="H185" s="12">
        <v>105.29951441749115</v>
      </c>
      <c r="I185" s="12">
        <v>105.20463616760354</v>
      </c>
      <c r="J185" s="12">
        <v>104.41881238134096</v>
      </c>
      <c r="K185" s="12">
        <v>103.4346403574181</v>
      </c>
      <c r="L185" s="12">
        <v>102.80911437874143</v>
      </c>
      <c r="M185" s="12">
        <v>102.01320345872573</v>
      </c>
      <c r="N185" s="12">
        <v>101.20611072256948</v>
      </c>
      <c r="O185" s="12">
        <v>101.10471113099447</v>
      </c>
      <c r="P185" s="12">
        <v>100.591517292807</v>
      </c>
      <c r="Q185" s="12">
        <v>100.54389594688757</v>
      </c>
      <c r="R185" s="12">
        <v>100</v>
      </c>
      <c r="S185" s="12">
        <v>100.139707992114</v>
      </c>
      <c r="T185" s="12">
        <v>99.675787522499533</v>
      </c>
      <c r="U185" s="12">
        <v>98.637809606517152</v>
      </c>
      <c r="V185" s="12">
        <v>98.633975668676584</v>
      </c>
      <c r="W185" s="12">
        <v>100.44768579829861</v>
      </c>
      <c r="X185" s="12">
        <v>100.19072888481189</v>
      </c>
      <c r="Y185" s="12">
        <v>100.07439958045853</v>
      </c>
      <c r="Z185" s="12">
        <v>100.43599581670013</v>
      </c>
      <c r="AA185" s="12">
        <v>101.58542892949181</v>
      </c>
    </row>
    <row r="186" spans="1:27">
      <c r="A186" s="1" t="s">
        <v>524</v>
      </c>
      <c r="B186" s="1" t="s">
        <v>533</v>
      </c>
      <c r="C186" s="1" t="s">
        <v>540</v>
      </c>
      <c r="D186" s="1">
        <v>21</v>
      </c>
      <c r="E186" s="1" t="s">
        <v>837</v>
      </c>
      <c r="F186" s="1" t="s">
        <v>881</v>
      </c>
      <c r="G186" s="1" t="s">
        <v>1104</v>
      </c>
    </row>
    <row r="187" spans="1:27">
      <c r="A187" s="1" t="s">
        <v>524</v>
      </c>
      <c r="B187" s="1" t="s">
        <v>541</v>
      </c>
      <c r="D187" s="1">
        <v>22</v>
      </c>
      <c r="E187" s="1" t="s">
        <v>837</v>
      </c>
      <c r="F187" s="1" t="s">
        <v>881</v>
      </c>
      <c r="G187" s="1" t="s">
        <v>1105</v>
      </c>
      <c r="H187" s="12">
        <v>99.611322150821039</v>
      </c>
      <c r="I187" s="12">
        <v>99.739063947550122</v>
      </c>
      <c r="J187" s="12">
        <v>100.12803176993556</v>
      </c>
      <c r="K187" s="12">
        <v>100.12803176993556</v>
      </c>
      <c r="L187" s="12">
        <v>100.49665046440997</v>
      </c>
      <c r="M187" s="12">
        <v>101.38105344624405</v>
      </c>
      <c r="N187" s="12">
        <v>101.22677900176618</v>
      </c>
      <c r="O187" s="12">
        <v>101.1395954436167</v>
      </c>
      <c r="P187" s="12">
        <v>100.91179999886189</v>
      </c>
      <c r="Q187" s="12">
        <v>100.47407626463024</v>
      </c>
      <c r="R187" s="12">
        <v>100</v>
      </c>
      <c r="S187" s="12">
        <v>99.670447052218648</v>
      </c>
      <c r="T187" s="12">
        <v>99.670447052218648</v>
      </c>
      <c r="U187" s="12">
        <v>99.814176346781593</v>
      </c>
      <c r="V187" s="12">
        <v>100.21331162082853</v>
      </c>
      <c r="W187" s="12">
        <v>100.51565583598905</v>
      </c>
      <c r="X187" s="12">
        <v>100.21661178201362</v>
      </c>
      <c r="Y187" s="12">
        <v>100.0819507586715</v>
      </c>
      <c r="Z187" s="12">
        <v>99.96827114736179</v>
      </c>
      <c r="AA187" s="12">
        <v>100.48768276121962</v>
      </c>
    </row>
    <row r="188" spans="1:27">
      <c r="A188" s="1" t="s">
        <v>524</v>
      </c>
      <c r="B188" s="1" t="s">
        <v>542</v>
      </c>
      <c r="D188" s="1">
        <v>23</v>
      </c>
      <c r="E188" s="1" t="s">
        <v>837</v>
      </c>
      <c r="F188" s="1" t="s">
        <v>881</v>
      </c>
      <c r="G188" s="1" t="s">
        <v>1106</v>
      </c>
      <c r="H188" s="12">
        <v>103.24683568416543</v>
      </c>
      <c r="I188" s="12">
        <v>102.53658082084661</v>
      </c>
      <c r="J188" s="12">
        <v>102.21249797464199</v>
      </c>
      <c r="K188" s="12">
        <v>101.9942434200814</v>
      </c>
      <c r="L188" s="12">
        <v>101.4825791980699</v>
      </c>
      <c r="M188" s="12">
        <v>100.90163951873616</v>
      </c>
      <c r="N188" s="12">
        <v>100.61357634034339</v>
      </c>
      <c r="O188" s="12">
        <v>100.19897305787968</v>
      </c>
      <c r="P188" s="12">
        <v>100.02291547715355</v>
      </c>
      <c r="Q188" s="12">
        <v>100.01679215841222</v>
      </c>
      <c r="R188" s="12">
        <v>100</v>
      </c>
      <c r="S188" s="12">
        <v>99.969726545905573</v>
      </c>
      <c r="T188" s="12">
        <v>99.973573435336533</v>
      </c>
      <c r="U188" s="12">
        <v>100.04067192380153</v>
      </c>
      <c r="V188" s="12">
        <v>100.13631844688604</v>
      </c>
      <c r="W188" s="12">
        <v>100.15012040420707</v>
      </c>
      <c r="X188" s="12">
        <v>99.888216490920783</v>
      </c>
      <c r="Y188" s="12">
        <v>100.16107703790347</v>
      </c>
      <c r="Z188" s="12">
        <v>100.01630462296572</v>
      </c>
      <c r="AA188" s="12">
        <v>99.787783662266264</v>
      </c>
    </row>
    <row r="189" spans="1:27">
      <c r="A189" s="1" t="s">
        <v>524</v>
      </c>
      <c r="B189" s="1" t="s">
        <v>542</v>
      </c>
      <c r="C189" s="1" t="s">
        <v>543</v>
      </c>
      <c r="D189" s="1">
        <v>24</v>
      </c>
      <c r="E189" s="1" t="s">
        <v>837</v>
      </c>
      <c r="F189" s="1" t="s">
        <v>881</v>
      </c>
      <c r="G189" s="1" t="s">
        <v>1107</v>
      </c>
      <c r="H189" s="12">
        <v>101.71781908302827</v>
      </c>
      <c r="I189" s="12">
        <v>101.43000555523167</v>
      </c>
      <c r="J189" s="12">
        <v>101.43000555523167</v>
      </c>
      <c r="K189" s="12">
        <v>101.21427000360944</v>
      </c>
      <c r="L189" s="12">
        <v>101.0317085913892</v>
      </c>
      <c r="M189" s="12">
        <v>100.61444938163</v>
      </c>
      <c r="N189" s="12">
        <v>100.44000341465191</v>
      </c>
      <c r="O189" s="12">
        <v>100.07844052773279</v>
      </c>
      <c r="P189" s="12">
        <v>99.970403838506257</v>
      </c>
      <c r="Q189" s="12">
        <v>99.988053676581103</v>
      </c>
      <c r="R189" s="12">
        <v>100</v>
      </c>
      <c r="S189" s="12">
        <v>100</v>
      </c>
      <c r="T189" s="12">
        <v>100.03634448848679</v>
      </c>
      <c r="U189" s="12">
        <v>100.05623548881404</v>
      </c>
      <c r="V189" s="12">
        <v>100.05623548881404</v>
      </c>
      <c r="W189" s="12">
        <v>99.974140697362884</v>
      </c>
      <c r="X189" s="12">
        <v>99.393062066166692</v>
      </c>
      <c r="Y189" s="12">
        <v>99.355825058013835</v>
      </c>
      <c r="Z189" s="12">
        <v>98.525916444753335</v>
      </c>
      <c r="AA189" s="12">
        <v>98.462685050714626</v>
      </c>
    </row>
    <row r="190" spans="1:27">
      <c r="A190" s="1" t="s">
        <v>524</v>
      </c>
      <c r="B190" s="1" t="s">
        <v>542</v>
      </c>
      <c r="C190" s="1" t="s">
        <v>544</v>
      </c>
      <c r="D190" s="1">
        <v>25</v>
      </c>
      <c r="E190" s="1" t="s">
        <v>837</v>
      </c>
      <c r="F190" s="1" t="s">
        <v>881</v>
      </c>
      <c r="G190" s="1" t="s">
        <v>1108</v>
      </c>
      <c r="H190" s="12">
        <v>104.74071195956205</v>
      </c>
      <c r="I190" s="12">
        <v>103.76537569867068</v>
      </c>
      <c r="J190" s="12">
        <v>102.39358128729073</v>
      </c>
      <c r="K190" s="12">
        <v>102.09208331848673</v>
      </c>
      <c r="L190" s="12">
        <v>101.61257585976192</v>
      </c>
      <c r="M190" s="12">
        <v>100.7556186053441</v>
      </c>
      <c r="N190" s="12">
        <v>100.45641725695543</v>
      </c>
      <c r="O190" s="12">
        <v>99.952362059364418</v>
      </c>
      <c r="P190" s="12">
        <v>99.782922176625704</v>
      </c>
      <c r="Q190" s="12">
        <v>100</v>
      </c>
      <c r="R190" s="12">
        <v>100</v>
      </c>
      <c r="S190" s="12">
        <v>100</v>
      </c>
      <c r="T190" s="12">
        <v>100</v>
      </c>
      <c r="U190" s="12">
        <v>100.13818698244022</v>
      </c>
      <c r="V190" s="12">
        <v>100.42629070224842</v>
      </c>
      <c r="W190" s="12">
        <v>100.46527766413827</v>
      </c>
      <c r="X190" s="12">
        <v>100.52149831646268</v>
      </c>
      <c r="Y190" s="12">
        <v>101.15020599275336</v>
      </c>
      <c r="Z190" s="12">
        <v>101.73567664784943</v>
      </c>
      <c r="AA190" s="12">
        <v>101.30881967374965</v>
      </c>
    </row>
    <row r="191" spans="1:27">
      <c r="A191" s="1" t="s">
        <v>524</v>
      </c>
      <c r="B191" s="1" t="s">
        <v>542</v>
      </c>
      <c r="C191" s="1" t="s">
        <v>545</v>
      </c>
      <c r="D191" s="1">
        <v>26</v>
      </c>
      <c r="E191" s="1" t="s">
        <v>837</v>
      </c>
      <c r="F191" s="1" t="s">
        <v>881</v>
      </c>
      <c r="G191" s="1" t="s">
        <v>1109</v>
      </c>
      <c r="H191" s="12">
        <v>103.47190010894514</v>
      </c>
      <c r="I191" s="12">
        <v>102.2990779329686</v>
      </c>
      <c r="J191" s="12">
        <v>103.87262649595152</v>
      </c>
      <c r="K191" s="12">
        <v>103.87262649595152</v>
      </c>
      <c r="L191" s="12">
        <v>102.36494673573651</v>
      </c>
      <c r="M191" s="12">
        <v>102.07689237380742</v>
      </c>
      <c r="N191" s="12">
        <v>101.50710179614751</v>
      </c>
      <c r="O191" s="12">
        <v>101.18814840678611</v>
      </c>
      <c r="P191" s="12">
        <v>100.80815929406249</v>
      </c>
      <c r="Q191" s="12">
        <v>100.13947393252225</v>
      </c>
      <c r="R191" s="12">
        <v>100</v>
      </c>
      <c r="S191" s="12">
        <v>99.806000975967265</v>
      </c>
      <c r="T191" s="12">
        <v>99.733324043529805</v>
      </c>
      <c r="U191" s="12">
        <v>99.733324043529805</v>
      </c>
      <c r="V191" s="12">
        <v>99.562595012998429</v>
      </c>
      <c r="W191" s="12">
        <v>99.764648130994644</v>
      </c>
      <c r="X191" s="12">
        <v>99.497984822929084</v>
      </c>
      <c r="Y191" s="12">
        <v>99.645523291345583</v>
      </c>
      <c r="Z191" s="12">
        <v>99.394809498362775</v>
      </c>
      <c r="AA191" s="12">
        <v>99.248761533745878</v>
      </c>
    </row>
    <row r="192" spans="1:27">
      <c r="A192" s="1" t="s">
        <v>524</v>
      </c>
      <c r="B192" s="1" t="s">
        <v>546</v>
      </c>
      <c r="D192" s="1">
        <v>27</v>
      </c>
      <c r="E192" s="1" t="s">
        <v>837</v>
      </c>
      <c r="F192" s="1" t="s">
        <v>881</v>
      </c>
      <c r="G192" s="1" t="s">
        <v>1110</v>
      </c>
      <c r="H192" s="12">
        <v>105.25973736676497</v>
      </c>
      <c r="I192" s="12">
        <v>102.45977980637146</v>
      </c>
      <c r="J192" s="12">
        <v>101.71973844037981</v>
      </c>
      <c r="K192" s="12">
        <v>101.31342294181118</v>
      </c>
      <c r="L192" s="12">
        <v>100.82385255118615</v>
      </c>
      <c r="M192" s="12">
        <v>99.733440620981</v>
      </c>
      <c r="N192" s="12">
        <v>99.359976247027546</v>
      </c>
      <c r="O192" s="12">
        <v>98.900050426704269</v>
      </c>
      <c r="P192" s="12">
        <v>98.913349914563312</v>
      </c>
      <c r="Q192" s="12">
        <v>99.300500864363542</v>
      </c>
      <c r="R192" s="12">
        <v>100</v>
      </c>
      <c r="S192" s="12">
        <v>101.17789498308554</v>
      </c>
      <c r="T192" s="12">
        <v>101.03722752698991</v>
      </c>
      <c r="U192" s="12">
        <v>101.23634819155485</v>
      </c>
      <c r="V192" s="12">
        <v>101.34103538238359</v>
      </c>
      <c r="W192" s="12">
        <v>101.78391870128785</v>
      </c>
      <c r="X192" s="12">
        <v>102.93401621104663</v>
      </c>
      <c r="Y192" s="12">
        <v>104.24746172923437</v>
      </c>
      <c r="Z192" s="12">
        <v>104.60819978083759</v>
      </c>
      <c r="AA192" s="12">
        <v>105.40468758223165</v>
      </c>
    </row>
    <row r="193" spans="1:27">
      <c r="A193" s="1" t="s">
        <v>524</v>
      </c>
      <c r="B193" s="1" t="s">
        <v>547</v>
      </c>
      <c r="D193" s="1">
        <v>28</v>
      </c>
      <c r="E193" s="1" t="s">
        <v>837</v>
      </c>
      <c r="F193" s="1" t="s">
        <v>881</v>
      </c>
      <c r="G193" s="1" t="s">
        <v>1111</v>
      </c>
      <c r="H193" s="12">
        <v>98.458133261610243</v>
      </c>
      <c r="I193" s="12">
        <v>98.458133261610243</v>
      </c>
      <c r="J193" s="12">
        <v>98.792757982427759</v>
      </c>
      <c r="K193" s="12">
        <v>98.77576492593451</v>
      </c>
      <c r="L193" s="12">
        <v>99.002198318061772</v>
      </c>
      <c r="M193" s="12">
        <v>100.2096075329595</v>
      </c>
      <c r="N193" s="12">
        <v>100.60652592108295</v>
      </c>
      <c r="O193" s="12">
        <v>100.17885480904259</v>
      </c>
      <c r="P193" s="12">
        <v>100.2418903629431</v>
      </c>
      <c r="Q193" s="12">
        <v>100.05887609688705</v>
      </c>
      <c r="R193" s="12">
        <v>100</v>
      </c>
      <c r="S193" s="12">
        <v>100.01779120103976</v>
      </c>
      <c r="T193" s="12">
        <v>100.01779120103976</v>
      </c>
      <c r="U193" s="12">
        <v>100.01779120103976</v>
      </c>
      <c r="V193" s="12">
        <v>100.01779120103976</v>
      </c>
      <c r="W193" s="12">
        <v>99.676350325322829</v>
      </c>
      <c r="X193" s="12">
        <v>99.852624357807002</v>
      </c>
      <c r="Y193" s="12">
        <v>99.784922290899274</v>
      </c>
      <c r="Z193" s="12">
        <v>99.729737022262043</v>
      </c>
      <c r="AA193" s="12">
        <v>99.729737022262043</v>
      </c>
    </row>
    <row r="194" spans="1:27">
      <c r="A194" s="1" t="s">
        <v>524</v>
      </c>
      <c r="B194" s="1" t="s">
        <v>548</v>
      </c>
      <c r="D194" s="1">
        <v>29</v>
      </c>
      <c r="E194" s="1" t="s">
        <v>837</v>
      </c>
      <c r="F194" s="1" t="s">
        <v>881</v>
      </c>
      <c r="G194" s="1" t="s">
        <v>1112</v>
      </c>
      <c r="H194" s="12">
        <v>99.752386866639924</v>
      </c>
      <c r="I194" s="12">
        <v>99.752386866639924</v>
      </c>
      <c r="J194" s="12">
        <v>100.15541684046239</v>
      </c>
      <c r="K194" s="12">
        <v>100.15541684046239</v>
      </c>
      <c r="L194" s="12">
        <v>100.15541684046239</v>
      </c>
      <c r="M194" s="12">
        <v>100.15541684046239</v>
      </c>
      <c r="N194" s="12">
        <v>99.488080665959146</v>
      </c>
      <c r="O194" s="12">
        <v>99.551799642454739</v>
      </c>
      <c r="P194" s="12">
        <v>99.888396288689393</v>
      </c>
      <c r="Q194" s="12">
        <v>99.916483517231399</v>
      </c>
      <c r="R194" s="12">
        <v>100</v>
      </c>
      <c r="S194" s="12">
        <v>100.26970349268025</v>
      </c>
      <c r="T194" s="12">
        <v>100.33790824657933</v>
      </c>
      <c r="U194" s="12">
        <v>100.37263023194353</v>
      </c>
      <c r="V194" s="12">
        <v>100.56091736897478</v>
      </c>
      <c r="W194" s="12">
        <v>100.75350113200284</v>
      </c>
      <c r="X194" s="12">
        <v>100.91119808076647</v>
      </c>
      <c r="Y194" s="12">
        <v>101.59439465995115</v>
      </c>
      <c r="Z194" s="12">
        <v>102.15104557899903</v>
      </c>
      <c r="AA194" s="12">
        <v>102.15104557899903</v>
      </c>
    </row>
    <row r="195" spans="1:27">
      <c r="A195" s="1" t="s">
        <v>524</v>
      </c>
      <c r="B195" s="1" t="s">
        <v>549</v>
      </c>
      <c r="D195" s="1">
        <v>30</v>
      </c>
      <c r="E195" s="1" t="s">
        <v>837</v>
      </c>
      <c r="F195" s="1" t="s">
        <v>881</v>
      </c>
      <c r="G195" s="1" t="s">
        <v>1113</v>
      </c>
      <c r="H195" s="12">
        <v>103.59661509136386</v>
      </c>
      <c r="I195" s="12">
        <v>103.59661509136386</v>
      </c>
      <c r="J195" s="12">
        <v>103.59661509136386</v>
      </c>
      <c r="K195" s="12">
        <v>103.59661509136386</v>
      </c>
      <c r="L195" s="12">
        <v>103.59661509136386</v>
      </c>
      <c r="M195" s="12">
        <v>103.24347138274493</v>
      </c>
      <c r="N195" s="12">
        <v>102.06685156048366</v>
      </c>
      <c r="O195" s="12">
        <v>101.54147009030707</v>
      </c>
      <c r="P195" s="12">
        <v>101.06889384647339</v>
      </c>
      <c r="Q195" s="12">
        <v>100.23848588236335</v>
      </c>
      <c r="R195" s="12">
        <v>100</v>
      </c>
      <c r="S195" s="12">
        <v>99.659869193381326</v>
      </c>
      <c r="T195" s="12">
        <v>99.679273909006497</v>
      </c>
      <c r="U195" s="12">
        <v>99.679273909006497</v>
      </c>
      <c r="V195" s="12">
        <v>99.905383342006218</v>
      </c>
      <c r="W195" s="12">
        <v>100.2495246705309</v>
      </c>
      <c r="X195" s="12">
        <v>100.2495246705309</v>
      </c>
      <c r="Y195" s="12">
        <v>100.73363854512812</v>
      </c>
      <c r="Z195" s="12">
        <v>101.35776107859225</v>
      </c>
      <c r="AA195" s="12">
        <v>101.5867118184653</v>
      </c>
    </row>
    <row r="196" spans="1:27">
      <c r="A196" s="1" t="s">
        <v>524</v>
      </c>
      <c r="B196" s="1" t="s">
        <v>909</v>
      </c>
      <c r="D196" s="1">
        <v>31</v>
      </c>
      <c r="E196" s="1" t="s">
        <v>837</v>
      </c>
      <c r="F196" s="1" t="s">
        <v>881</v>
      </c>
      <c r="G196" s="1" t="s">
        <v>1114</v>
      </c>
    </row>
    <row r="197" spans="1:27">
      <c r="A197" s="1" t="s">
        <v>524</v>
      </c>
      <c r="B197" s="1" t="s">
        <v>550</v>
      </c>
      <c r="D197" s="1">
        <v>32</v>
      </c>
      <c r="E197" s="1" t="s">
        <v>837</v>
      </c>
      <c r="F197" s="1" t="s">
        <v>881</v>
      </c>
      <c r="G197" s="1" t="s">
        <v>1115</v>
      </c>
      <c r="H197" s="12">
        <v>99.142942375168431</v>
      </c>
      <c r="I197" s="12">
        <v>99.142942375168431</v>
      </c>
      <c r="J197" s="12">
        <v>100.22704923106232</v>
      </c>
      <c r="K197" s="12">
        <v>100.22704923106232</v>
      </c>
      <c r="L197" s="12">
        <v>100.22704923106232</v>
      </c>
      <c r="M197" s="12">
        <v>99.956036974216687</v>
      </c>
      <c r="N197" s="12">
        <v>99.956036974216687</v>
      </c>
      <c r="O197" s="12">
        <v>99.820112740882351</v>
      </c>
      <c r="P197" s="12">
        <v>100.35414994776218</v>
      </c>
      <c r="Q197" s="12">
        <v>100</v>
      </c>
      <c r="R197" s="12">
        <v>100</v>
      </c>
      <c r="S197" s="12">
        <v>100</v>
      </c>
      <c r="T197" s="12">
        <v>100.35213822581906</v>
      </c>
      <c r="U197" s="12">
        <v>100.35213822581906</v>
      </c>
      <c r="V197" s="12">
        <v>99.55156919852017</v>
      </c>
      <c r="W197" s="12">
        <v>99.291342858368481</v>
      </c>
      <c r="X197" s="12">
        <v>100.32613235190067</v>
      </c>
      <c r="Y197" s="12">
        <v>100.32613235190067</v>
      </c>
      <c r="Z197" s="12">
        <v>99.504785525724287</v>
      </c>
      <c r="AA197" s="12">
        <v>99.504785525724287</v>
      </c>
    </row>
    <row r="198" spans="1:27">
      <c r="A198" s="1" t="s">
        <v>524</v>
      </c>
      <c r="B198" s="1" t="s">
        <v>551</v>
      </c>
      <c r="D198" s="1">
        <v>33</v>
      </c>
      <c r="E198" s="1" t="s">
        <v>837</v>
      </c>
      <c r="F198" s="1" t="s">
        <v>881</v>
      </c>
      <c r="G198" s="1" t="s">
        <v>1116</v>
      </c>
      <c r="H198" s="12">
        <v>106.50153353428374</v>
      </c>
      <c r="I198" s="12">
        <v>106.50153353428374</v>
      </c>
      <c r="J198" s="12">
        <v>100.42688076083398</v>
      </c>
      <c r="K198" s="12">
        <v>100.42688076083398</v>
      </c>
      <c r="L198" s="12">
        <v>100.42688076083398</v>
      </c>
      <c r="M198" s="12">
        <v>100.42688076083398</v>
      </c>
      <c r="N198" s="12">
        <v>100.42688076083398</v>
      </c>
      <c r="O198" s="12">
        <v>99.932835943057782</v>
      </c>
      <c r="P198" s="12">
        <v>99.576675848176194</v>
      </c>
      <c r="Q198" s="12">
        <v>99.610169489586866</v>
      </c>
      <c r="R198" s="12">
        <v>100</v>
      </c>
      <c r="S198" s="12">
        <v>100.74704653526871</v>
      </c>
      <c r="T198" s="12">
        <v>100.74704653526871</v>
      </c>
      <c r="U198" s="12">
        <v>100.74704653526871</v>
      </c>
      <c r="V198" s="12">
        <v>100.28679441466943</v>
      </c>
      <c r="W198" s="12">
        <v>100.30937859714859</v>
      </c>
      <c r="X198" s="12">
        <v>100.00577326901636</v>
      </c>
      <c r="Y198" s="12">
        <v>100.14151411092224</v>
      </c>
      <c r="Z198" s="12">
        <v>100.08641670152929</v>
      </c>
      <c r="AA198" s="12">
        <v>99.964598266376797</v>
      </c>
    </row>
    <row r="199" spans="1:27">
      <c r="A199" s="1" t="s">
        <v>524</v>
      </c>
      <c r="B199" s="1" t="s">
        <v>552</v>
      </c>
      <c r="D199" s="1">
        <v>34</v>
      </c>
      <c r="E199" s="1" t="s">
        <v>837</v>
      </c>
      <c r="F199" s="1" t="s">
        <v>881</v>
      </c>
      <c r="G199" s="1" t="s">
        <v>1117</v>
      </c>
      <c r="H199" s="12">
        <v>98.462641002610511</v>
      </c>
      <c r="I199" s="12">
        <v>98.462641002610511</v>
      </c>
      <c r="J199" s="12">
        <v>99.520904993240876</v>
      </c>
      <c r="K199" s="12">
        <v>99.520904993240876</v>
      </c>
      <c r="L199" s="12">
        <v>99.195438516047702</v>
      </c>
      <c r="M199" s="12">
        <v>98.976019376675026</v>
      </c>
      <c r="N199" s="12">
        <v>99.207947739961497</v>
      </c>
      <c r="O199" s="12">
        <v>99.325892378336178</v>
      </c>
      <c r="P199" s="12">
        <v>99.148537995812561</v>
      </c>
      <c r="Q199" s="12">
        <v>99.77565682344536</v>
      </c>
      <c r="R199" s="12">
        <v>100</v>
      </c>
      <c r="S199" s="12">
        <v>97.613813600728491</v>
      </c>
      <c r="T199" s="12">
        <v>97.613813600728491</v>
      </c>
      <c r="U199" s="12">
        <v>97.613813600728491</v>
      </c>
      <c r="V199" s="12">
        <v>97.476590678881479</v>
      </c>
      <c r="W199" s="12">
        <v>97.434701777801806</v>
      </c>
      <c r="X199" s="12">
        <v>99.732431322975629</v>
      </c>
      <c r="Y199" s="12">
        <v>99.770578847820829</v>
      </c>
      <c r="Z199" s="12">
        <v>100.95542073352269</v>
      </c>
      <c r="AA199" s="12">
        <v>100.95542073352269</v>
      </c>
    </row>
    <row r="200" spans="1:27">
      <c r="A200" s="1" t="s">
        <v>524</v>
      </c>
      <c r="B200" s="1" t="s">
        <v>553</v>
      </c>
      <c r="D200" s="1">
        <v>35</v>
      </c>
      <c r="E200" s="1" t="s">
        <v>837</v>
      </c>
      <c r="F200" s="1" t="s">
        <v>881</v>
      </c>
      <c r="G200" s="1" t="s">
        <v>1118</v>
      </c>
      <c r="H200" s="12">
        <v>96.300526227747028</v>
      </c>
      <c r="I200" s="12">
        <v>96.300526227747028</v>
      </c>
      <c r="J200" s="12">
        <v>97.568382491782771</v>
      </c>
      <c r="K200" s="12">
        <v>97.568382491782771</v>
      </c>
      <c r="L200" s="12">
        <v>97.568382491782771</v>
      </c>
      <c r="M200" s="12">
        <v>97.568382491782771</v>
      </c>
      <c r="N200" s="12">
        <v>97.568382491782771</v>
      </c>
      <c r="O200" s="12">
        <v>97.100234292595474</v>
      </c>
      <c r="P200" s="12">
        <v>98.441629413151347</v>
      </c>
      <c r="Q200" s="12">
        <v>100</v>
      </c>
      <c r="R200" s="12">
        <v>100</v>
      </c>
      <c r="S200" s="12">
        <v>100.63221144553248</v>
      </c>
      <c r="T200" s="12">
        <v>99.868308080272399</v>
      </c>
      <c r="U200" s="12">
        <v>99.199508639641721</v>
      </c>
      <c r="V200" s="12">
        <v>99.571991644537221</v>
      </c>
      <c r="W200" s="12">
        <v>100.2626929613788</v>
      </c>
      <c r="X200" s="12">
        <v>100.70073463022268</v>
      </c>
      <c r="Y200" s="12">
        <v>101.03417108279531</v>
      </c>
      <c r="Z200" s="12">
        <v>101.03851656362816</v>
      </c>
      <c r="AA200" s="12">
        <v>101.03851656362816</v>
      </c>
    </row>
    <row r="201" spans="1:27">
      <c r="A201" s="1" t="s">
        <v>524</v>
      </c>
      <c r="B201" s="1" t="s">
        <v>554</v>
      </c>
      <c r="D201" s="1">
        <v>36</v>
      </c>
      <c r="E201" s="1" t="s">
        <v>837</v>
      </c>
      <c r="F201" s="1" t="s">
        <v>881</v>
      </c>
      <c r="G201" s="1" t="s">
        <v>1119</v>
      </c>
      <c r="H201" s="12">
        <v>101.21054277722703</v>
      </c>
      <c r="I201" s="12">
        <v>107.04967414856205</v>
      </c>
      <c r="J201" s="12">
        <v>102.38740186893486</v>
      </c>
      <c r="K201" s="12">
        <v>102.38740186893486</v>
      </c>
      <c r="L201" s="12">
        <v>102.38740186893486</v>
      </c>
      <c r="M201" s="12">
        <v>102.38740186893486</v>
      </c>
      <c r="N201" s="12">
        <v>100</v>
      </c>
      <c r="O201" s="12">
        <v>100</v>
      </c>
      <c r="P201" s="12">
        <v>100</v>
      </c>
      <c r="Q201" s="12">
        <v>100</v>
      </c>
      <c r="R201" s="12">
        <v>100</v>
      </c>
      <c r="S201" s="12">
        <v>100</v>
      </c>
      <c r="T201" s="12">
        <v>99.033413327987546</v>
      </c>
      <c r="U201" s="12">
        <v>99.339438527422956</v>
      </c>
      <c r="V201" s="12">
        <v>99.494501529734762</v>
      </c>
      <c r="W201" s="12">
        <v>99.494501529734762</v>
      </c>
      <c r="X201" s="12">
        <v>99.494501529734762</v>
      </c>
      <c r="Y201" s="12">
        <v>99.494501529734762</v>
      </c>
      <c r="Z201" s="12">
        <v>99.494501529734762</v>
      </c>
      <c r="AA201" s="12">
        <v>99.494501529734762</v>
      </c>
    </row>
    <row r="202" spans="1:27">
      <c r="A202" s="1" t="s">
        <v>524</v>
      </c>
      <c r="B202" s="1" t="s">
        <v>555</v>
      </c>
      <c r="D202" s="1">
        <v>37</v>
      </c>
      <c r="E202" s="1" t="s">
        <v>837</v>
      </c>
      <c r="F202" s="1" t="s">
        <v>881</v>
      </c>
      <c r="G202" s="1" t="s">
        <v>1120</v>
      </c>
      <c r="H202" s="12">
        <v>94.317150095079526</v>
      </c>
      <c r="I202" s="12">
        <v>94.317150095079526</v>
      </c>
      <c r="J202" s="12">
        <v>94.317150095079526</v>
      </c>
      <c r="K202" s="12">
        <v>94.050497728274138</v>
      </c>
      <c r="L202" s="12">
        <v>97.063827771097536</v>
      </c>
      <c r="M202" s="12">
        <v>97.063827771097536</v>
      </c>
      <c r="N202" s="12">
        <v>97.063827771097536</v>
      </c>
      <c r="O202" s="12">
        <v>97.253965510857924</v>
      </c>
      <c r="P202" s="12">
        <v>98.299044379797394</v>
      </c>
      <c r="Q202" s="12">
        <v>99.437262440523696</v>
      </c>
      <c r="R202" s="12">
        <v>100</v>
      </c>
      <c r="S202" s="12">
        <v>100</v>
      </c>
      <c r="T202" s="12">
        <v>100</v>
      </c>
      <c r="U202" s="12">
        <v>100</v>
      </c>
      <c r="V202" s="12">
        <v>100.87560485840652</v>
      </c>
      <c r="W202" s="12">
        <v>101.64424562147509</v>
      </c>
      <c r="X202" s="12">
        <v>102.38130000935853</v>
      </c>
      <c r="Y202" s="12">
        <v>102.64948832198839</v>
      </c>
      <c r="Z202" s="12">
        <v>102.86195448405159</v>
      </c>
      <c r="AA202" s="12">
        <v>103.14655767051046</v>
      </c>
    </row>
    <row r="203" spans="1:27">
      <c r="A203" s="1" t="s">
        <v>524</v>
      </c>
      <c r="B203" s="1" t="s">
        <v>556</v>
      </c>
      <c r="D203" s="1">
        <v>38</v>
      </c>
      <c r="E203" s="1" t="s">
        <v>837</v>
      </c>
      <c r="F203" s="1" t="s">
        <v>881</v>
      </c>
      <c r="G203" s="1" t="s">
        <v>1121</v>
      </c>
      <c r="H203" s="12">
        <v>103.26429391453668</v>
      </c>
      <c r="I203" s="12">
        <v>103.26429391453668</v>
      </c>
      <c r="J203" s="12">
        <v>102.54128022748903</v>
      </c>
      <c r="K203" s="12">
        <v>102.22175630044819</v>
      </c>
      <c r="L203" s="12">
        <v>101.58434974577747</v>
      </c>
      <c r="M203" s="12">
        <v>101.22690703389819</v>
      </c>
      <c r="N203" s="12">
        <v>100.26810625704586</v>
      </c>
      <c r="O203" s="12">
        <v>100.19446148754393</v>
      </c>
      <c r="P203" s="12">
        <v>100.12658752246446</v>
      </c>
      <c r="Q203" s="12">
        <v>99.958855686265693</v>
      </c>
      <c r="R203" s="12">
        <v>100</v>
      </c>
      <c r="S203" s="12">
        <v>100.11952961785498</v>
      </c>
      <c r="T203" s="12">
        <v>100.84887739310318</v>
      </c>
      <c r="U203" s="12">
        <v>101.06495233116131</v>
      </c>
      <c r="V203" s="12">
        <v>101.74934460718474</v>
      </c>
      <c r="W203" s="12">
        <v>102.44877500792657</v>
      </c>
      <c r="X203" s="12">
        <v>103.25604265297774</v>
      </c>
      <c r="Y203" s="12">
        <v>104.29284143787554</v>
      </c>
      <c r="Z203" s="12">
        <v>104.31090818123269</v>
      </c>
      <c r="AA203" s="12">
        <v>104.19602636594345</v>
      </c>
    </row>
    <row r="204" spans="1:27">
      <c r="A204" s="1" t="s">
        <v>524</v>
      </c>
      <c r="B204" s="1" t="s">
        <v>557</v>
      </c>
      <c r="D204" s="1">
        <v>39</v>
      </c>
      <c r="E204" s="1" t="s">
        <v>837</v>
      </c>
      <c r="F204" s="1" t="s">
        <v>881</v>
      </c>
      <c r="G204" s="1" t="s">
        <v>1122</v>
      </c>
      <c r="H204" s="12">
        <v>95.993716012346013</v>
      </c>
      <c r="I204" s="12">
        <v>95.993716012346013</v>
      </c>
      <c r="J204" s="12">
        <v>95.993716012346013</v>
      </c>
      <c r="K204" s="12">
        <v>95.993716012346013</v>
      </c>
      <c r="L204" s="12">
        <v>100</v>
      </c>
      <c r="M204" s="12">
        <v>100</v>
      </c>
      <c r="N204" s="12">
        <v>100</v>
      </c>
      <c r="O204" s="12">
        <v>100</v>
      </c>
      <c r="P204" s="12">
        <v>100</v>
      </c>
      <c r="Q204" s="12">
        <v>100</v>
      </c>
      <c r="R204" s="12">
        <v>100</v>
      </c>
      <c r="S204" s="12">
        <v>99.105351805289487</v>
      </c>
      <c r="T204" s="12">
        <v>100.89463224196238</v>
      </c>
      <c r="U204" s="12">
        <v>101.78924895180579</v>
      </c>
      <c r="V204" s="12">
        <v>101.78924895180579</v>
      </c>
      <c r="W204" s="12">
        <v>101.78924895180579</v>
      </c>
      <c r="X204" s="12">
        <v>101.78924895180579</v>
      </c>
      <c r="Y204" s="12">
        <v>101.78924895180579</v>
      </c>
      <c r="Z204" s="12">
        <v>101.78924895180579</v>
      </c>
      <c r="AA204" s="12">
        <v>101.78924895180579</v>
      </c>
    </row>
    <row r="205" spans="1:27">
      <c r="A205" s="1" t="s">
        <v>655</v>
      </c>
      <c r="D205" s="1">
        <v>40</v>
      </c>
      <c r="E205" s="1" t="s">
        <v>837</v>
      </c>
      <c r="F205" s="1" t="s">
        <v>881</v>
      </c>
      <c r="G205" s="1" t="s">
        <v>1123</v>
      </c>
      <c r="H205" s="12">
        <v>101.59624604268602</v>
      </c>
      <c r="I205" s="12">
        <v>101.09238067520499</v>
      </c>
      <c r="J205" s="12">
        <v>101.08738493842488</v>
      </c>
      <c r="K205" s="12">
        <v>100.96683781470119</v>
      </c>
      <c r="L205" s="12">
        <v>100.81530180701745</v>
      </c>
      <c r="M205" s="12">
        <v>100.75495772773618</v>
      </c>
      <c r="N205" s="12">
        <v>100.43089916105393</v>
      </c>
      <c r="O205" s="12">
        <v>100.14896741672364</v>
      </c>
      <c r="P205" s="12">
        <v>100.10319200046516</v>
      </c>
      <c r="Q205" s="12">
        <v>100.0091742486641</v>
      </c>
      <c r="R205" s="12">
        <v>100</v>
      </c>
      <c r="S205" s="12">
        <v>100.08194372945547</v>
      </c>
      <c r="T205" s="12">
        <v>100.08418018824364</v>
      </c>
      <c r="U205" s="12">
        <v>100.1577342316245</v>
      </c>
      <c r="V205" s="12">
        <v>100.31742096853951</v>
      </c>
      <c r="W205" s="12">
        <v>100.43164379399536</v>
      </c>
      <c r="X205" s="12">
        <v>100.44727920769488</v>
      </c>
      <c r="Y205" s="12">
        <v>100.80466967084452</v>
      </c>
      <c r="Z205" s="12">
        <v>100.90550081703333</v>
      </c>
      <c r="AA205" s="12">
        <v>100.99196994932211</v>
      </c>
    </row>
    <row r="206" spans="1:27">
      <c r="A206" s="1" t="s">
        <v>523</v>
      </c>
      <c r="D206" s="1">
        <v>41</v>
      </c>
      <c r="E206" s="1" t="s">
        <v>837</v>
      </c>
      <c r="F206" s="1" t="s">
        <v>881</v>
      </c>
      <c r="G206" s="1" t="s">
        <v>1124</v>
      </c>
      <c r="H206" s="12">
        <v>102.39908025038415</v>
      </c>
      <c r="I206" s="12">
        <v>102.4356029446129</v>
      </c>
      <c r="J206" s="12">
        <v>101.52563708131959</v>
      </c>
      <c r="K206" s="12">
        <v>101.24927562625177</v>
      </c>
      <c r="L206" s="12">
        <v>101.0331067647506</v>
      </c>
      <c r="M206" s="12">
        <v>100.58753220114993</v>
      </c>
      <c r="N206" s="12">
        <v>100.16540587082353</v>
      </c>
      <c r="O206" s="12">
        <v>99.760759767240387</v>
      </c>
      <c r="P206" s="12">
        <v>99.671714020997371</v>
      </c>
      <c r="Q206" s="12">
        <v>99.913752086455744</v>
      </c>
      <c r="R206" s="12">
        <v>100</v>
      </c>
      <c r="S206" s="12">
        <v>99.955768069550317</v>
      </c>
      <c r="T206" s="12">
        <v>100.08111410731351</v>
      </c>
      <c r="U206" s="12">
        <v>99.979704210446201</v>
      </c>
      <c r="V206" s="12">
        <v>100.30919803581872</v>
      </c>
      <c r="W206" s="12">
        <v>101.13608140786137</v>
      </c>
      <c r="X206" s="12">
        <v>101.54132798598484</v>
      </c>
      <c r="Y206" s="12">
        <v>101.66833940706439</v>
      </c>
      <c r="Z206" s="12">
        <v>101.99926148223388</v>
      </c>
      <c r="AA206" s="12">
        <v>102.24512910077415</v>
      </c>
    </row>
    <row r="207" spans="1:27">
      <c r="A207" s="1" t="s">
        <v>516</v>
      </c>
      <c r="D207" s="1">
        <v>1</v>
      </c>
      <c r="E207" s="1" t="s">
        <v>838</v>
      </c>
      <c r="F207" s="1" t="s">
        <v>877</v>
      </c>
      <c r="G207" s="1" t="s">
        <v>1125</v>
      </c>
      <c r="H207" s="12">
        <v>99.112621100461837</v>
      </c>
      <c r="I207" s="12">
        <v>99.267895199004755</v>
      </c>
      <c r="J207" s="12">
        <v>99.300386904201844</v>
      </c>
      <c r="K207" s="12">
        <v>99.279816466261863</v>
      </c>
      <c r="L207" s="12">
        <v>99.226854396615792</v>
      </c>
      <c r="M207" s="12">
        <v>99.224931312476556</v>
      </c>
      <c r="N207" s="12">
        <v>99.142480864890771</v>
      </c>
      <c r="O207" s="12">
        <v>99.14874427650237</v>
      </c>
      <c r="P207" s="12">
        <v>99.432933194262986</v>
      </c>
      <c r="Q207" s="12">
        <v>99.813428099987419</v>
      </c>
      <c r="R207" s="12">
        <v>100</v>
      </c>
      <c r="S207" s="12">
        <v>100.18115870946554</v>
      </c>
      <c r="T207" s="12">
        <v>100.33049382248318</v>
      </c>
      <c r="U207" s="12">
        <v>100.53501309734084</v>
      </c>
      <c r="V207" s="12">
        <v>100.87748166147206</v>
      </c>
      <c r="W207" s="12">
        <v>101.06225318059982</v>
      </c>
      <c r="X207" s="12">
        <v>101.18301862133376</v>
      </c>
      <c r="Y207" s="12">
        <v>101.30119637596253</v>
      </c>
      <c r="Z207" s="12">
        <v>101.51852217758743</v>
      </c>
      <c r="AA207" s="12">
        <v>101.82951321351898</v>
      </c>
    </row>
    <row r="208" spans="1:27">
      <c r="A208" s="1" t="s">
        <v>521</v>
      </c>
      <c r="D208" s="1">
        <v>2</v>
      </c>
      <c r="E208" s="1" t="s">
        <v>838</v>
      </c>
      <c r="F208" s="1" t="s">
        <v>877</v>
      </c>
      <c r="G208" s="1" t="s">
        <v>1126</v>
      </c>
      <c r="H208" s="12">
        <v>99.124371802029145</v>
      </c>
      <c r="I208" s="12">
        <v>99.300579496257726</v>
      </c>
      <c r="J208" s="12">
        <v>99.31192469058476</v>
      </c>
      <c r="K208" s="12">
        <v>99.237319566039474</v>
      </c>
      <c r="L208" s="12">
        <v>99.165848980571894</v>
      </c>
      <c r="M208" s="12">
        <v>99.158687157547945</v>
      </c>
      <c r="N208" s="12">
        <v>99.039343006587387</v>
      </c>
      <c r="O208" s="12">
        <v>99.053839634902147</v>
      </c>
      <c r="P208" s="12">
        <v>99.381545794002719</v>
      </c>
      <c r="Q208" s="12">
        <v>99.822348818436993</v>
      </c>
      <c r="R208" s="12">
        <v>100</v>
      </c>
      <c r="S208" s="12">
        <v>100.14541406484693</v>
      </c>
      <c r="T208" s="12">
        <v>100.31158944857982</v>
      </c>
      <c r="U208" s="12">
        <v>100.55514543139942</v>
      </c>
      <c r="V208" s="12">
        <v>100.92952663360293</v>
      </c>
      <c r="W208" s="12">
        <v>101.06448843926081</v>
      </c>
      <c r="X208" s="12">
        <v>101.18644729493627</v>
      </c>
      <c r="Y208" s="12">
        <v>101.29189376894796</v>
      </c>
      <c r="Z208" s="12">
        <v>101.52910736143075</v>
      </c>
      <c r="AA208" s="12">
        <v>101.91440729640135</v>
      </c>
    </row>
    <row r="209" spans="1:27">
      <c r="A209" s="1" t="s">
        <v>913</v>
      </c>
      <c r="D209" s="1">
        <v>3</v>
      </c>
      <c r="E209" s="1" t="s">
        <v>838</v>
      </c>
      <c r="F209" s="1" t="s">
        <v>877</v>
      </c>
      <c r="G209" s="1" t="s">
        <v>1127</v>
      </c>
      <c r="H209" s="12">
        <v>99.075379615568139</v>
      </c>
      <c r="I209" s="12">
        <v>99.164354375774892</v>
      </c>
      <c r="J209" s="12">
        <v>99.26382003061525</v>
      </c>
      <c r="K209" s="12">
        <v>99.414655464658665</v>
      </c>
      <c r="L209" s="12">
        <v>99.420494760228436</v>
      </c>
      <c r="M209" s="12">
        <v>99.435223394813008</v>
      </c>
      <c r="N209" s="12">
        <v>99.470146828926119</v>
      </c>
      <c r="O209" s="12">
        <v>99.450201240326194</v>
      </c>
      <c r="P209" s="12">
        <v>99.596011177099328</v>
      </c>
      <c r="Q209" s="12">
        <v>99.785153957068175</v>
      </c>
      <c r="R209" s="12">
        <v>100</v>
      </c>
      <c r="S209" s="12">
        <v>100.29428751940628</v>
      </c>
      <c r="T209" s="12">
        <v>100.39030361294748</v>
      </c>
      <c r="U209" s="12">
        <v>100.47136978188978</v>
      </c>
      <c r="V209" s="12">
        <v>100.71306256568069</v>
      </c>
      <c r="W209" s="12">
        <v>101.0551843521273</v>
      </c>
      <c r="X209" s="12">
        <v>101.17217597819463</v>
      </c>
      <c r="Y209" s="12">
        <v>101.33062211193977</v>
      </c>
      <c r="Z209" s="12">
        <v>101.48505309459273</v>
      </c>
      <c r="AA209" s="12">
        <v>101.56149523061369</v>
      </c>
    </row>
    <row r="210" spans="1:27">
      <c r="A210" s="1" t="s">
        <v>522</v>
      </c>
      <c r="D210" s="1">
        <v>4</v>
      </c>
      <c r="E210" s="1" t="s">
        <v>838</v>
      </c>
      <c r="F210" s="1" t="s">
        <v>877</v>
      </c>
      <c r="G210" s="1" t="s">
        <v>1128</v>
      </c>
      <c r="H210" s="12">
        <v>99.85421436852198</v>
      </c>
      <c r="I210" s="12">
        <v>99.857718790076646</v>
      </c>
      <c r="J210" s="12">
        <v>99.912488527349169</v>
      </c>
      <c r="K210" s="12">
        <v>100.02598804009259</v>
      </c>
      <c r="L210" s="12">
        <v>99.878788739276175</v>
      </c>
      <c r="M210" s="12">
        <v>99.810389247678984</v>
      </c>
      <c r="N210" s="12">
        <v>99.62274049622954</v>
      </c>
      <c r="O210" s="12">
        <v>99.515872098250213</v>
      </c>
      <c r="P210" s="12">
        <v>99.65409301801283</v>
      </c>
      <c r="Q210" s="12">
        <v>99.751284165128524</v>
      </c>
      <c r="R210" s="12">
        <v>100</v>
      </c>
      <c r="S210" s="12">
        <v>100.24701782035396</v>
      </c>
      <c r="T210" s="12">
        <v>100.33111084457549</v>
      </c>
      <c r="U210" s="12">
        <v>100.32648950763689</v>
      </c>
      <c r="V210" s="12">
        <v>100.53506933515925</v>
      </c>
      <c r="W210" s="12">
        <v>100.71465769762094</v>
      </c>
      <c r="X210" s="12">
        <v>100.72980713418578</v>
      </c>
      <c r="Y210" s="12">
        <v>100.89067581497434</v>
      </c>
      <c r="Z210" s="12">
        <v>101.02351858806624</v>
      </c>
      <c r="AA210" s="12">
        <v>101.02460348878961</v>
      </c>
    </row>
    <row r="211" spans="1:27">
      <c r="A211" s="1" t="s">
        <v>853</v>
      </c>
      <c r="D211" s="1">
        <v>5</v>
      </c>
      <c r="E211" s="1" t="s">
        <v>838</v>
      </c>
      <c r="F211" s="1" t="s">
        <v>877</v>
      </c>
      <c r="G211" s="1" t="s">
        <v>1129</v>
      </c>
      <c r="H211" s="12">
        <v>98.216264905997676</v>
      </c>
      <c r="I211" s="12">
        <v>98.39882307858619</v>
      </c>
      <c r="J211" s="12">
        <v>98.547293109218359</v>
      </c>
      <c r="K211" s="12">
        <v>98.73909704315146</v>
      </c>
      <c r="L211" s="12">
        <v>98.913233296812635</v>
      </c>
      <c r="M211" s="12">
        <v>99.019606542334046</v>
      </c>
      <c r="N211" s="12">
        <v>99.300701150061698</v>
      </c>
      <c r="O211" s="12">
        <v>99.377210632768367</v>
      </c>
      <c r="P211" s="12">
        <v>99.531450209291293</v>
      </c>
      <c r="Q211" s="12">
        <v>99.822838677839883</v>
      </c>
      <c r="R211" s="12">
        <v>100</v>
      </c>
      <c r="S211" s="12">
        <v>100.35364783889837</v>
      </c>
      <c r="T211" s="12">
        <v>100.44794436615211</v>
      </c>
      <c r="U211" s="12">
        <v>100.61509081616464</v>
      </c>
      <c r="V211" s="12">
        <v>100.88116160310175</v>
      </c>
      <c r="W211" s="12">
        <v>101.40959273157861</v>
      </c>
      <c r="X211" s="12">
        <v>101.64390264383619</v>
      </c>
      <c r="Y211" s="12">
        <v>101.79567015435933</v>
      </c>
      <c r="Z211" s="12">
        <v>101.97379594902303</v>
      </c>
      <c r="AA211" s="12">
        <v>102.13948790818704</v>
      </c>
    </row>
    <row r="212" spans="1:27">
      <c r="A212" s="1" t="s">
        <v>524</v>
      </c>
      <c r="B212" s="1" t="s">
        <v>525</v>
      </c>
      <c r="D212" s="1">
        <v>6</v>
      </c>
      <c r="E212" s="1" t="s">
        <v>838</v>
      </c>
      <c r="F212" s="1" t="s">
        <v>877</v>
      </c>
      <c r="G212" s="1" t="s">
        <v>1130</v>
      </c>
      <c r="H212" s="12">
        <v>98.656006613540569</v>
      </c>
      <c r="I212" s="12">
        <v>99.024508515051991</v>
      </c>
      <c r="J212" s="12">
        <v>99.068011131319537</v>
      </c>
      <c r="K212" s="12">
        <v>98.963155969517587</v>
      </c>
      <c r="L212" s="12">
        <v>98.843285012029625</v>
      </c>
      <c r="M212" s="12">
        <v>98.883787455145892</v>
      </c>
      <c r="N212" s="12">
        <v>98.731940007135634</v>
      </c>
      <c r="O212" s="12">
        <v>98.692327365127667</v>
      </c>
      <c r="P212" s="12">
        <v>99.21196469670231</v>
      </c>
      <c r="Q212" s="12">
        <v>99.806441390991438</v>
      </c>
      <c r="R212" s="12">
        <v>100</v>
      </c>
      <c r="S212" s="12">
        <v>100.23603985039036</v>
      </c>
      <c r="T212" s="12">
        <v>100.50292058504505</v>
      </c>
      <c r="U212" s="12">
        <v>100.89755333104739</v>
      </c>
      <c r="V212" s="12">
        <v>101.44503306781105</v>
      </c>
      <c r="W212" s="12">
        <v>101.61010047609005</v>
      </c>
      <c r="X212" s="12">
        <v>101.7317906327319</v>
      </c>
      <c r="Y212" s="12">
        <v>101.774881131161</v>
      </c>
      <c r="Z212" s="12">
        <v>102.13140453707526</v>
      </c>
      <c r="AA212" s="12">
        <v>102.58095940609864</v>
      </c>
    </row>
    <row r="213" spans="1:27">
      <c r="A213" s="1" t="s">
        <v>524</v>
      </c>
      <c r="B213" s="1" t="s">
        <v>525</v>
      </c>
      <c r="C213" s="1" t="s">
        <v>526</v>
      </c>
      <c r="D213" s="1">
        <v>7</v>
      </c>
      <c r="E213" s="1" t="s">
        <v>838</v>
      </c>
      <c r="F213" s="1" t="s">
        <v>877</v>
      </c>
      <c r="G213" s="1" t="s">
        <v>1131</v>
      </c>
      <c r="H213" s="12">
        <v>98.951085000403836</v>
      </c>
      <c r="I213" s="12">
        <v>98.951085000403836</v>
      </c>
      <c r="J213" s="12">
        <v>99.038705601572858</v>
      </c>
      <c r="K213" s="12">
        <v>98.93814031183517</v>
      </c>
      <c r="L213" s="12">
        <v>98.762594755917434</v>
      </c>
      <c r="M213" s="12">
        <v>98.85829988685299</v>
      </c>
      <c r="N213" s="12">
        <v>98.797904012465125</v>
      </c>
      <c r="O213" s="12">
        <v>98.829280169455686</v>
      </c>
      <c r="P213" s="12">
        <v>99.076495050971005</v>
      </c>
      <c r="Q213" s="12">
        <v>99.780820813693822</v>
      </c>
      <c r="R213" s="12">
        <v>100</v>
      </c>
      <c r="S213" s="12">
        <v>100.14084106257259</v>
      </c>
      <c r="T213" s="12">
        <v>100.20314897388386</v>
      </c>
      <c r="U213" s="12">
        <v>100.5641859644476</v>
      </c>
      <c r="V213" s="12">
        <v>101.15879654201976</v>
      </c>
      <c r="W213" s="12">
        <v>101.44393252145048</v>
      </c>
      <c r="X213" s="12">
        <v>101.48718224852892</v>
      </c>
      <c r="Y213" s="12">
        <v>101.53579260624595</v>
      </c>
      <c r="Z213" s="12">
        <v>101.86911958453564</v>
      </c>
      <c r="AA213" s="12">
        <v>102.30193610201678</v>
      </c>
    </row>
    <row r="214" spans="1:27">
      <c r="A214" s="1" t="s">
        <v>524</v>
      </c>
      <c r="B214" s="1" t="s">
        <v>525</v>
      </c>
      <c r="C214" s="1" t="s">
        <v>527</v>
      </c>
      <c r="D214" s="1">
        <v>8</v>
      </c>
      <c r="E214" s="1" t="s">
        <v>838</v>
      </c>
      <c r="F214" s="1" t="s">
        <v>877</v>
      </c>
      <c r="G214" s="1" t="s">
        <v>1132</v>
      </c>
      <c r="H214" s="12">
        <v>99.291953796580231</v>
      </c>
      <c r="I214" s="12">
        <v>99.291953796580231</v>
      </c>
      <c r="J214" s="12">
        <v>99.291953796580231</v>
      </c>
      <c r="K214" s="12">
        <v>99.307993795448425</v>
      </c>
      <c r="L214" s="12">
        <v>99.307993795448425</v>
      </c>
      <c r="M214" s="12">
        <v>99.307993795448425</v>
      </c>
      <c r="N214" s="12">
        <v>99.296924673492072</v>
      </c>
      <c r="O214" s="12">
        <v>99.345519308195165</v>
      </c>
      <c r="P214" s="12">
        <v>99.615993319754779</v>
      </c>
      <c r="Q214" s="12">
        <v>99.723501737987789</v>
      </c>
      <c r="R214" s="12">
        <v>100</v>
      </c>
      <c r="S214" s="12">
        <v>100.10738605341596</v>
      </c>
      <c r="T214" s="12">
        <v>100.10738605341596</v>
      </c>
      <c r="U214" s="12">
        <v>100.1660193506636</v>
      </c>
      <c r="V214" s="12">
        <v>100.5779243680059</v>
      </c>
      <c r="W214" s="12">
        <v>101.15294790467975</v>
      </c>
      <c r="X214" s="12">
        <v>101.3740438089971</v>
      </c>
      <c r="Y214" s="12">
        <v>101.90228098352134</v>
      </c>
      <c r="Z214" s="12">
        <v>102.25775725973251</v>
      </c>
      <c r="AA214" s="12">
        <v>102.61597816426222</v>
      </c>
    </row>
    <row r="215" spans="1:27">
      <c r="A215" s="1" t="s">
        <v>524</v>
      </c>
      <c r="B215" s="1" t="s">
        <v>525</v>
      </c>
      <c r="C215" s="1" t="s">
        <v>528</v>
      </c>
      <c r="D215" s="1">
        <v>9</v>
      </c>
      <c r="E215" s="1" t="s">
        <v>838</v>
      </c>
      <c r="F215" s="1" t="s">
        <v>877</v>
      </c>
      <c r="G215" s="1" t="s">
        <v>1133</v>
      </c>
      <c r="H215" s="12">
        <v>99.167024130746512</v>
      </c>
      <c r="I215" s="12">
        <v>99.167024130746512</v>
      </c>
      <c r="J215" s="12">
        <v>99.310624332596348</v>
      </c>
      <c r="K215" s="12">
        <v>99.022874411254421</v>
      </c>
      <c r="L215" s="12">
        <v>98.686345566559154</v>
      </c>
      <c r="M215" s="12">
        <v>98.869748730382369</v>
      </c>
      <c r="N215" s="12">
        <v>98.756463539708278</v>
      </c>
      <c r="O215" s="12">
        <v>98.764466436011546</v>
      </c>
      <c r="P215" s="12">
        <v>98.90416502853553</v>
      </c>
      <c r="Q215" s="12">
        <v>99.8078971925258</v>
      </c>
      <c r="R215" s="12">
        <v>100</v>
      </c>
      <c r="S215" s="12">
        <v>100.13952623311522</v>
      </c>
      <c r="T215" s="12">
        <v>100.26038648160298</v>
      </c>
      <c r="U215" s="12">
        <v>100.67751545923522</v>
      </c>
      <c r="V215" s="12">
        <v>101.19922072657641</v>
      </c>
      <c r="W215" s="12">
        <v>101.41630313131871</v>
      </c>
      <c r="X215" s="12">
        <v>101.22097217896133</v>
      </c>
      <c r="Y215" s="12">
        <v>101.0719084585364</v>
      </c>
      <c r="Z215" s="12">
        <v>101.4743559940006</v>
      </c>
      <c r="AA215" s="12">
        <v>101.79532127372846</v>
      </c>
    </row>
    <row r="216" spans="1:27">
      <c r="A216" s="1" t="s">
        <v>524</v>
      </c>
      <c r="B216" s="1" t="s">
        <v>525</v>
      </c>
      <c r="C216" s="1" t="s">
        <v>529</v>
      </c>
      <c r="D216" s="1">
        <v>10</v>
      </c>
      <c r="E216" s="1" t="s">
        <v>838</v>
      </c>
      <c r="F216" s="1" t="s">
        <v>877</v>
      </c>
      <c r="G216" s="1" t="s">
        <v>1134</v>
      </c>
      <c r="H216" s="12">
        <v>98.530038461485731</v>
      </c>
      <c r="I216" s="12">
        <v>98.530038461485731</v>
      </c>
      <c r="J216" s="12">
        <v>98.565579135430568</v>
      </c>
      <c r="K216" s="12">
        <v>98.696340265655593</v>
      </c>
      <c r="L216" s="12">
        <v>98.696340265655593</v>
      </c>
      <c r="M216" s="12">
        <v>98.696340265655593</v>
      </c>
      <c r="N216" s="12">
        <v>98.696340265655593</v>
      </c>
      <c r="O216" s="12">
        <v>98.755911172426053</v>
      </c>
      <c r="P216" s="12">
        <v>99.151097115839448</v>
      </c>
      <c r="Q216" s="12">
        <v>99.760321096233554</v>
      </c>
      <c r="R216" s="12">
        <v>100</v>
      </c>
      <c r="S216" s="12">
        <v>100.15287767022846</v>
      </c>
      <c r="T216" s="12">
        <v>100.15287767022846</v>
      </c>
      <c r="U216" s="12">
        <v>100.528518485783</v>
      </c>
      <c r="V216" s="12">
        <v>101.28044100770563</v>
      </c>
      <c r="W216" s="12">
        <v>101.57131819924683</v>
      </c>
      <c r="X216" s="12">
        <v>101.89294256229438</v>
      </c>
      <c r="Y216" s="12">
        <v>102.07168234699442</v>
      </c>
      <c r="Z216" s="12">
        <v>102.30131909580433</v>
      </c>
      <c r="AA216" s="12">
        <v>102.91383689227722</v>
      </c>
    </row>
    <row r="217" spans="1:27">
      <c r="A217" s="1" t="s">
        <v>524</v>
      </c>
      <c r="B217" s="1" t="s">
        <v>525</v>
      </c>
      <c r="C217" s="1" t="s">
        <v>530</v>
      </c>
      <c r="D217" s="1">
        <v>11</v>
      </c>
      <c r="E217" s="1" t="s">
        <v>838</v>
      </c>
      <c r="F217" s="1" t="s">
        <v>877</v>
      </c>
      <c r="G217" s="1" t="s">
        <v>1135</v>
      </c>
      <c r="H217" s="12">
        <v>98.357015607182163</v>
      </c>
      <c r="I217" s="12">
        <v>99.099185755426475</v>
      </c>
      <c r="J217" s="12">
        <v>99.097803665153492</v>
      </c>
      <c r="K217" s="12">
        <v>98.988586237851379</v>
      </c>
      <c r="L217" s="12">
        <v>98.925359275615349</v>
      </c>
      <c r="M217" s="12">
        <v>98.909697585552536</v>
      </c>
      <c r="N217" s="12">
        <v>98.664944925648996</v>
      </c>
      <c r="O217" s="12">
        <v>98.55333462895473</v>
      </c>
      <c r="P217" s="12">
        <v>99.349834317325758</v>
      </c>
      <c r="Q217" s="12">
        <v>99.832486707997774</v>
      </c>
      <c r="R217" s="12">
        <v>100</v>
      </c>
      <c r="S217" s="12">
        <v>100.33293342554501</v>
      </c>
      <c r="T217" s="12">
        <v>100.80865628961257</v>
      </c>
      <c r="U217" s="12">
        <v>101.23766372240335</v>
      </c>
      <c r="V217" s="12">
        <v>101.73691683307338</v>
      </c>
      <c r="W217" s="12">
        <v>101.77934377607794</v>
      </c>
      <c r="X217" s="12">
        <v>101.98111978320735</v>
      </c>
      <c r="Y217" s="12">
        <v>102.01857028211624</v>
      </c>
      <c r="Z217" s="12">
        <v>102.39879563940704</v>
      </c>
      <c r="AA217" s="12">
        <v>102.86545841787608</v>
      </c>
    </row>
    <row r="218" spans="1:27">
      <c r="A218" s="1" t="s">
        <v>524</v>
      </c>
      <c r="B218" s="1" t="s">
        <v>525</v>
      </c>
      <c r="C218" s="1" t="s">
        <v>531</v>
      </c>
      <c r="D218" s="1">
        <v>12</v>
      </c>
      <c r="E218" s="1" t="s">
        <v>838</v>
      </c>
      <c r="F218" s="1" t="s">
        <v>877</v>
      </c>
      <c r="G218" s="1" t="s">
        <v>1136</v>
      </c>
      <c r="H218" s="12">
        <v>98.694097403517361</v>
      </c>
      <c r="I218" s="12">
        <v>99.724810375523901</v>
      </c>
      <c r="J218" s="12">
        <v>99.827720634246049</v>
      </c>
      <c r="K218" s="12">
        <v>99.793453791718932</v>
      </c>
      <c r="L218" s="12">
        <v>99.785983955769424</v>
      </c>
      <c r="M218" s="12">
        <v>99.89520425233745</v>
      </c>
      <c r="N218" s="12">
        <v>99.49011813082447</v>
      </c>
      <c r="O218" s="12">
        <v>99.322337505463395</v>
      </c>
      <c r="P218" s="12">
        <v>99.629969741027764</v>
      </c>
      <c r="Q218" s="12">
        <v>100.03184640582955</v>
      </c>
      <c r="R218" s="12">
        <v>100</v>
      </c>
      <c r="S218" s="12">
        <v>100.14686880856783</v>
      </c>
      <c r="T218" s="12">
        <v>100.61350645035215</v>
      </c>
      <c r="U218" s="12">
        <v>100.81776670837561</v>
      </c>
      <c r="V218" s="12">
        <v>101.39302201549087</v>
      </c>
      <c r="W218" s="12">
        <v>101.51809983103949</v>
      </c>
      <c r="X218" s="12">
        <v>101.88781106860201</v>
      </c>
      <c r="Y218" s="12">
        <v>102.01291556370155</v>
      </c>
      <c r="Z218" s="12">
        <v>102.16780326257573</v>
      </c>
      <c r="AA218" s="12">
        <v>102.36875516209771</v>
      </c>
    </row>
    <row r="219" spans="1:27">
      <c r="A219" s="1" t="s">
        <v>524</v>
      </c>
      <c r="B219" s="1" t="s">
        <v>525</v>
      </c>
      <c r="C219" s="1" t="s">
        <v>532</v>
      </c>
      <c r="D219" s="1">
        <v>13</v>
      </c>
      <c r="E219" s="1" t="s">
        <v>838</v>
      </c>
      <c r="F219" s="1" t="s">
        <v>877</v>
      </c>
      <c r="G219" s="1" t="s">
        <v>1137</v>
      </c>
      <c r="H219" s="12">
        <v>97.837947969048344</v>
      </c>
      <c r="I219" s="12">
        <v>98.139310049192417</v>
      </c>
      <c r="J219" s="12">
        <v>97.979404285763295</v>
      </c>
      <c r="K219" s="12">
        <v>97.756536532160069</v>
      </c>
      <c r="L219" s="12">
        <v>97.608904590678733</v>
      </c>
      <c r="M219" s="12">
        <v>97.40461692606435</v>
      </c>
      <c r="N219" s="12">
        <v>97.40218288871128</v>
      </c>
      <c r="O219" s="12">
        <v>97.375697225430216</v>
      </c>
      <c r="P219" s="12">
        <v>98.918124973238847</v>
      </c>
      <c r="Q219" s="12">
        <v>99.524937536077218</v>
      </c>
      <c r="R219" s="12">
        <v>100</v>
      </c>
      <c r="S219" s="12">
        <v>100.62240994028211</v>
      </c>
      <c r="T219" s="12">
        <v>101.11229904813209</v>
      </c>
      <c r="U219" s="12">
        <v>101.89285383929483</v>
      </c>
      <c r="V219" s="12">
        <v>102.27298886307136</v>
      </c>
      <c r="W219" s="12">
        <v>102.18615363759855</v>
      </c>
      <c r="X219" s="12">
        <v>102.12611387284925</v>
      </c>
      <c r="Y219" s="12">
        <v>102.02734761331489</v>
      </c>
      <c r="Z219" s="12">
        <v>102.75835459058985</v>
      </c>
      <c r="AA219" s="12">
        <v>103.64117099488585</v>
      </c>
    </row>
    <row r="220" spans="1:27">
      <c r="A220" s="1" t="s">
        <v>524</v>
      </c>
      <c r="B220" s="1" t="s">
        <v>533</v>
      </c>
      <c r="D220" s="1">
        <v>14</v>
      </c>
      <c r="E220" s="1" t="s">
        <v>838</v>
      </c>
      <c r="F220" s="1" t="s">
        <v>877</v>
      </c>
      <c r="G220" s="1" t="s">
        <v>1138</v>
      </c>
      <c r="H220" s="12">
        <v>99.164846755061774</v>
      </c>
      <c r="I220" s="12">
        <v>99.22684734502019</v>
      </c>
      <c r="J220" s="12">
        <v>99.189356253497166</v>
      </c>
      <c r="K220" s="12">
        <v>99.093011879354506</v>
      </c>
      <c r="L220" s="12">
        <v>99.060759040626976</v>
      </c>
      <c r="M220" s="12">
        <v>99.058046955366521</v>
      </c>
      <c r="N220" s="12">
        <v>98.862918026819983</v>
      </c>
      <c r="O220" s="12">
        <v>98.88631853625769</v>
      </c>
      <c r="P220" s="12">
        <v>99.216051696621619</v>
      </c>
      <c r="Q220" s="12">
        <v>99.701232639928847</v>
      </c>
      <c r="R220" s="12">
        <v>100</v>
      </c>
      <c r="S220" s="12">
        <v>100.22389613553406</v>
      </c>
      <c r="T220" s="12">
        <v>100.37612334898063</v>
      </c>
      <c r="U220" s="12">
        <v>100.56658511428421</v>
      </c>
      <c r="V220" s="12">
        <v>100.84745243527537</v>
      </c>
      <c r="W220" s="12">
        <v>100.8918333460544</v>
      </c>
      <c r="X220" s="12">
        <v>101.05224611290906</v>
      </c>
      <c r="Y220" s="12">
        <v>101.26218655636463</v>
      </c>
      <c r="Z220" s="12">
        <v>101.39908572177217</v>
      </c>
      <c r="AA220" s="12">
        <v>101.76587476400066</v>
      </c>
    </row>
    <row r="221" spans="1:27">
      <c r="A221" s="1" t="s">
        <v>524</v>
      </c>
      <c r="B221" s="1" t="s">
        <v>533</v>
      </c>
      <c r="C221" s="1" t="s">
        <v>534</v>
      </c>
      <c r="D221" s="1">
        <v>15</v>
      </c>
      <c r="E221" s="1" t="s">
        <v>838</v>
      </c>
      <c r="F221" s="1" t="s">
        <v>877</v>
      </c>
      <c r="G221" s="1" t="s">
        <v>1139</v>
      </c>
      <c r="H221" s="12">
        <v>100.20415600314099</v>
      </c>
      <c r="I221" s="12">
        <v>100.33875348754073</v>
      </c>
      <c r="J221" s="12">
        <v>100.31636009458735</v>
      </c>
      <c r="K221" s="12">
        <v>100.04655983471777</v>
      </c>
      <c r="L221" s="12">
        <v>100.26386312957251</v>
      </c>
      <c r="M221" s="12">
        <v>100.54828770727394</v>
      </c>
      <c r="N221" s="12">
        <v>100.2799181161574</v>
      </c>
      <c r="O221" s="12">
        <v>100.21920628815774</v>
      </c>
      <c r="P221" s="12">
        <v>100.13978381991605</v>
      </c>
      <c r="Q221" s="12">
        <v>100.17884042553283</v>
      </c>
      <c r="R221" s="12">
        <v>100</v>
      </c>
      <c r="S221" s="12">
        <v>100.10717035120267</v>
      </c>
      <c r="T221" s="12">
        <v>99.970376924099767</v>
      </c>
      <c r="U221" s="12">
        <v>100.05766974227339</v>
      </c>
      <c r="V221" s="12">
        <v>100.36407414510482</v>
      </c>
      <c r="W221" s="12">
        <v>100.09832088837287</v>
      </c>
      <c r="X221" s="12">
        <v>100.23317249344856</v>
      </c>
      <c r="Y221" s="12">
        <v>100.35763514953599</v>
      </c>
      <c r="Z221" s="12">
        <v>100.28222196009165</v>
      </c>
      <c r="AA221" s="12">
        <v>100.63943286249879</v>
      </c>
    </row>
    <row r="222" spans="1:27">
      <c r="A222" s="1" t="s">
        <v>524</v>
      </c>
      <c r="B222" s="1" t="s">
        <v>533</v>
      </c>
      <c r="C222" s="1" t="s">
        <v>535</v>
      </c>
      <c r="D222" s="1">
        <v>16</v>
      </c>
      <c r="E222" s="1" t="s">
        <v>838</v>
      </c>
      <c r="F222" s="1" t="s">
        <v>877</v>
      </c>
      <c r="G222" s="1" t="s">
        <v>1140</v>
      </c>
      <c r="H222" s="12">
        <v>101.12059765954483</v>
      </c>
      <c r="I222" s="12">
        <v>101.26891095805891</v>
      </c>
      <c r="J222" s="12">
        <v>100.61304148764525</v>
      </c>
      <c r="K222" s="12">
        <v>100.50421955719096</v>
      </c>
      <c r="L222" s="12">
        <v>100.38333089394828</v>
      </c>
      <c r="M222" s="12">
        <v>99.943338208921773</v>
      </c>
      <c r="N222" s="12">
        <v>99.455119844217904</v>
      </c>
      <c r="O222" s="12">
        <v>99.428780140320725</v>
      </c>
      <c r="P222" s="12">
        <v>99.684224423981519</v>
      </c>
      <c r="Q222" s="12">
        <v>99.884811766504242</v>
      </c>
      <c r="R222" s="12">
        <v>100</v>
      </c>
      <c r="S222" s="12">
        <v>100.3475439862584</v>
      </c>
      <c r="T222" s="12">
        <v>100.4763575131558</v>
      </c>
      <c r="U222" s="12">
        <v>100.64948441631343</v>
      </c>
      <c r="V222" s="12">
        <v>101.05861477385712</v>
      </c>
      <c r="W222" s="12">
        <v>101.12735483775006</v>
      </c>
      <c r="X222" s="12">
        <v>101.33382288220399</v>
      </c>
      <c r="Y222" s="12">
        <v>101.8605433005584</v>
      </c>
      <c r="Z222" s="12">
        <v>101.99505827629909</v>
      </c>
      <c r="AA222" s="12">
        <v>102.19421756229752</v>
      </c>
    </row>
    <row r="223" spans="1:27">
      <c r="A223" s="1" t="s">
        <v>524</v>
      </c>
      <c r="B223" s="1" t="s">
        <v>533</v>
      </c>
      <c r="C223" s="1" t="s">
        <v>536</v>
      </c>
      <c r="D223" s="1">
        <v>17</v>
      </c>
      <c r="E223" s="1" t="s">
        <v>838</v>
      </c>
      <c r="F223" s="1" t="s">
        <v>877</v>
      </c>
      <c r="G223" s="1" t="s">
        <v>1141</v>
      </c>
      <c r="H223" s="12">
        <v>97.774065682673566</v>
      </c>
      <c r="I223" s="12">
        <v>97.749398897199427</v>
      </c>
      <c r="J223" s="12">
        <v>97.800005454894148</v>
      </c>
      <c r="K223" s="12">
        <v>97.843920426831289</v>
      </c>
      <c r="L223" s="12">
        <v>97.855534529906606</v>
      </c>
      <c r="M223" s="12">
        <v>98.048595924456535</v>
      </c>
      <c r="N223" s="12">
        <v>97.995982170117486</v>
      </c>
      <c r="O223" s="12">
        <v>98.071536577373905</v>
      </c>
      <c r="P223" s="12">
        <v>98.554546314310215</v>
      </c>
      <c r="Q223" s="12">
        <v>99.418298769023721</v>
      </c>
      <c r="R223" s="12">
        <v>100</v>
      </c>
      <c r="S223" s="12">
        <v>100.39161166693881</v>
      </c>
      <c r="T223" s="12">
        <v>100.76763805512662</v>
      </c>
      <c r="U223" s="12">
        <v>101.01313866117407</v>
      </c>
      <c r="V223" s="12">
        <v>101.33771946616194</v>
      </c>
      <c r="W223" s="12">
        <v>101.51883918885119</v>
      </c>
      <c r="X223" s="12">
        <v>101.61064124979032</v>
      </c>
      <c r="Y223" s="12">
        <v>101.84514136283087</v>
      </c>
      <c r="Z223" s="12">
        <v>102.11570895744958</v>
      </c>
      <c r="AA223" s="12">
        <v>102.41332606664653</v>
      </c>
    </row>
    <row r="224" spans="1:27">
      <c r="A224" s="1" t="s">
        <v>524</v>
      </c>
      <c r="B224" s="1" t="s">
        <v>533</v>
      </c>
      <c r="C224" s="1" t="s">
        <v>537</v>
      </c>
      <c r="D224" s="1">
        <v>18</v>
      </c>
      <c r="E224" s="1" t="s">
        <v>838</v>
      </c>
      <c r="F224" s="1" t="s">
        <v>877</v>
      </c>
      <c r="G224" s="1" t="s">
        <v>1142</v>
      </c>
      <c r="H224" s="12">
        <v>102.32023805963814</v>
      </c>
      <c r="I224" s="12">
        <v>102.4514195060659</v>
      </c>
      <c r="J224" s="12">
        <v>102.26809205955684</v>
      </c>
      <c r="K224" s="12">
        <v>101.36168498637798</v>
      </c>
      <c r="L224" s="12">
        <v>100.72622005455077</v>
      </c>
      <c r="M224" s="12">
        <v>99.762667612575399</v>
      </c>
      <c r="N224" s="12">
        <v>99.237438271312314</v>
      </c>
      <c r="O224" s="12">
        <v>98.876934694635494</v>
      </c>
      <c r="P224" s="12">
        <v>98.996149661682054</v>
      </c>
      <c r="Q224" s="12">
        <v>99.759305430458667</v>
      </c>
      <c r="R224" s="12">
        <v>100</v>
      </c>
      <c r="S224" s="12">
        <v>100.13100310937351</v>
      </c>
      <c r="T224" s="12">
        <v>100.44255274548067</v>
      </c>
      <c r="U224" s="12">
        <v>100.75157344339112</v>
      </c>
      <c r="V224" s="12">
        <v>100.69532423763017</v>
      </c>
      <c r="W224" s="12">
        <v>100.28273959503416</v>
      </c>
      <c r="X224" s="12">
        <v>99.926382250192205</v>
      </c>
      <c r="Y224" s="12">
        <v>99.834583328298336</v>
      </c>
      <c r="Z224" s="12">
        <v>99.808920944574126</v>
      </c>
      <c r="AA224" s="12">
        <v>99.824907605876732</v>
      </c>
    </row>
    <row r="225" spans="1:27">
      <c r="A225" s="1" t="s">
        <v>524</v>
      </c>
      <c r="B225" s="1" t="s">
        <v>533</v>
      </c>
      <c r="C225" s="1" t="s">
        <v>538</v>
      </c>
      <c r="D225" s="1">
        <v>19</v>
      </c>
      <c r="E225" s="1" t="s">
        <v>838</v>
      </c>
      <c r="F225" s="1" t="s">
        <v>877</v>
      </c>
      <c r="G225" s="1" t="s">
        <v>1143</v>
      </c>
      <c r="H225" s="12">
        <v>100.09016996801697</v>
      </c>
      <c r="I225" s="12">
        <v>100.98495866949158</v>
      </c>
      <c r="J225" s="12">
        <v>101.48510945361416</v>
      </c>
      <c r="K225" s="12">
        <v>101.00055439330104</v>
      </c>
      <c r="L225" s="12">
        <v>100.73333808486439</v>
      </c>
      <c r="M225" s="12">
        <v>100.61768358894581</v>
      </c>
      <c r="N225" s="12">
        <v>100.19931680849037</v>
      </c>
      <c r="O225" s="12">
        <v>100.16856636031419</v>
      </c>
      <c r="P225" s="12">
        <v>100.1214090291098</v>
      </c>
      <c r="Q225" s="12">
        <v>100</v>
      </c>
      <c r="R225" s="12">
        <v>100</v>
      </c>
      <c r="S225" s="12">
        <v>99.908187620080639</v>
      </c>
      <c r="T225" s="12">
        <v>99.908187620080639</v>
      </c>
      <c r="U225" s="12">
        <v>99.960007563288116</v>
      </c>
      <c r="V225" s="12">
        <v>99.791883866437786</v>
      </c>
      <c r="W225" s="12">
        <v>100.09931250617203</v>
      </c>
      <c r="X225" s="12">
        <v>100.21810534717896</v>
      </c>
      <c r="Y225" s="12">
        <v>100.42770291338373</v>
      </c>
      <c r="Z225" s="12">
        <v>100.51752342617858</v>
      </c>
      <c r="AA225" s="12">
        <v>100.90573839203584</v>
      </c>
    </row>
    <row r="226" spans="1:27">
      <c r="A226" s="1" t="s">
        <v>524</v>
      </c>
      <c r="B226" s="1" t="s">
        <v>533</v>
      </c>
      <c r="C226" s="1" t="s">
        <v>539</v>
      </c>
      <c r="D226" s="1">
        <v>20</v>
      </c>
      <c r="E226" s="1" t="s">
        <v>838</v>
      </c>
      <c r="F226" s="1" t="s">
        <v>877</v>
      </c>
      <c r="G226" s="1" t="s">
        <v>1144</v>
      </c>
      <c r="H226" s="12">
        <v>98.088904860577401</v>
      </c>
      <c r="I226" s="12">
        <v>98.088904860577401</v>
      </c>
      <c r="J226" s="12">
        <v>97.960279407344586</v>
      </c>
      <c r="K226" s="12">
        <v>98.426037009397717</v>
      </c>
      <c r="L226" s="12">
        <v>98.422323518341585</v>
      </c>
      <c r="M226" s="12">
        <v>98.45823989403091</v>
      </c>
      <c r="N226" s="12">
        <v>98.462168108570197</v>
      </c>
      <c r="O226" s="12">
        <v>98.938485869693736</v>
      </c>
      <c r="P226" s="12">
        <v>99.430389272386066</v>
      </c>
      <c r="Q226" s="12">
        <v>99.483876414061484</v>
      </c>
      <c r="R226" s="12">
        <v>100</v>
      </c>
      <c r="S226" s="12">
        <v>99.823220658429008</v>
      </c>
      <c r="T226" s="12">
        <v>99.401217306875552</v>
      </c>
      <c r="U226" s="12">
        <v>99.637086285293222</v>
      </c>
      <c r="V226" s="12">
        <v>99.947443558909995</v>
      </c>
      <c r="W226" s="12">
        <v>100.10302827009076</v>
      </c>
      <c r="X226" s="12">
        <v>100.8967579430079</v>
      </c>
      <c r="Y226" s="12">
        <v>101.22778014796658</v>
      </c>
      <c r="Z226" s="12">
        <v>101.771227979112</v>
      </c>
      <c r="AA226" s="12">
        <v>102.73025468049366</v>
      </c>
    </row>
    <row r="227" spans="1:27">
      <c r="A227" s="1" t="s">
        <v>524</v>
      </c>
      <c r="B227" s="1" t="s">
        <v>533</v>
      </c>
      <c r="C227" s="1" t="s">
        <v>540</v>
      </c>
      <c r="D227" s="1">
        <v>21</v>
      </c>
      <c r="E227" s="1" t="s">
        <v>838</v>
      </c>
      <c r="F227" s="1" t="s">
        <v>877</v>
      </c>
      <c r="G227" s="1" t="s">
        <v>1145</v>
      </c>
      <c r="H227" s="12">
        <v>98.526019127561739</v>
      </c>
      <c r="I227" s="12">
        <v>98.470910744595386</v>
      </c>
      <c r="J227" s="12">
        <v>99.019809209752765</v>
      </c>
      <c r="K227" s="12">
        <v>99.041902260012293</v>
      </c>
      <c r="L227" s="12">
        <v>99.041902260012293</v>
      </c>
      <c r="M227" s="12">
        <v>99.041902260012293</v>
      </c>
      <c r="N227" s="12">
        <v>98.949578309439559</v>
      </c>
      <c r="O227" s="12">
        <v>98.966953343097089</v>
      </c>
      <c r="P227" s="12">
        <v>99.776436864180667</v>
      </c>
      <c r="Q227" s="12">
        <v>99.921864082783785</v>
      </c>
      <c r="R227" s="12">
        <v>100</v>
      </c>
      <c r="S227" s="12">
        <v>99.923276611139997</v>
      </c>
      <c r="T227" s="12">
        <v>99.923276611139997</v>
      </c>
      <c r="U227" s="12">
        <v>99.900986954722953</v>
      </c>
      <c r="V227" s="12">
        <v>100.20336455540328</v>
      </c>
      <c r="W227" s="12">
        <v>100.53242737434094</v>
      </c>
      <c r="X227" s="12">
        <v>101.12486735493316</v>
      </c>
      <c r="Y227" s="12">
        <v>101.09534607371073</v>
      </c>
      <c r="Z227" s="12">
        <v>100.7297971349014</v>
      </c>
      <c r="AA227" s="12">
        <v>101.68924954391569</v>
      </c>
    </row>
    <row r="228" spans="1:27">
      <c r="A228" s="1" t="s">
        <v>524</v>
      </c>
      <c r="B228" s="1" t="s">
        <v>541</v>
      </c>
      <c r="D228" s="1">
        <v>22</v>
      </c>
      <c r="E228" s="1" t="s">
        <v>838</v>
      </c>
      <c r="F228" s="1" t="s">
        <v>877</v>
      </c>
      <c r="G228" s="1" t="s">
        <v>1146</v>
      </c>
      <c r="H228" s="12">
        <v>99.965885504823845</v>
      </c>
      <c r="I228" s="12">
        <v>99.976161247397144</v>
      </c>
      <c r="J228" s="12">
        <v>100.01511846624309</v>
      </c>
      <c r="K228" s="12">
        <v>100.0403381304679</v>
      </c>
      <c r="L228" s="12">
        <v>99.991045622816884</v>
      </c>
      <c r="M228" s="12">
        <v>99.881958178568269</v>
      </c>
      <c r="N228" s="12">
        <v>99.967540181123141</v>
      </c>
      <c r="O228" s="12">
        <v>100.07200428648606</v>
      </c>
      <c r="P228" s="12">
        <v>100.01873537581099</v>
      </c>
      <c r="Q228" s="12">
        <v>100.07694204143553</v>
      </c>
      <c r="R228" s="12">
        <v>100</v>
      </c>
      <c r="S228" s="12">
        <v>99.817749937279302</v>
      </c>
      <c r="T228" s="12">
        <v>99.806324526732737</v>
      </c>
      <c r="U228" s="12">
        <v>99.843192574144197</v>
      </c>
      <c r="V228" s="12">
        <v>100.04154231557378</v>
      </c>
      <c r="W228" s="12">
        <v>100.28184966758924</v>
      </c>
      <c r="X228" s="12">
        <v>100.33400396308119</v>
      </c>
      <c r="Y228" s="12">
        <v>100.37333513692413</v>
      </c>
      <c r="Z228" s="12">
        <v>100.55515236008443</v>
      </c>
      <c r="AA228" s="12">
        <v>100.84596466404041</v>
      </c>
    </row>
    <row r="229" spans="1:27">
      <c r="A229" s="1" t="s">
        <v>524</v>
      </c>
      <c r="B229" s="1" t="s">
        <v>542</v>
      </c>
      <c r="D229" s="1">
        <v>23</v>
      </c>
      <c r="E229" s="1" t="s">
        <v>838</v>
      </c>
      <c r="F229" s="1" t="s">
        <v>877</v>
      </c>
      <c r="G229" s="1" t="s">
        <v>1147</v>
      </c>
      <c r="H229" s="12">
        <v>99.706759321357254</v>
      </c>
      <c r="I229" s="12">
        <v>99.706759321357254</v>
      </c>
      <c r="J229" s="12">
        <v>99.780146935093669</v>
      </c>
      <c r="K229" s="12">
        <v>99.952273037231365</v>
      </c>
      <c r="L229" s="12">
        <v>99.833773524039543</v>
      </c>
      <c r="M229" s="12">
        <v>99.749324061889496</v>
      </c>
      <c r="N229" s="12">
        <v>99.660210558025298</v>
      </c>
      <c r="O229" s="12">
        <v>99.599008231578665</v>
      </c>
      <c r="P229" s="12">
        <v>99.860267390320885</v>
      </c>
      <c r="Q229" s="12">
        <v>99.887469323152459</v>
      </c>
      <c r="R229" s="12">
        <v>100</v>
      </c>
      <c r="S229" s="12">
        <v>100.13395072449207</v>
      </c>
      <c r="T229" s="12">
        <v>100.20356132255164</v>
      </c>
      <c r="U229" s="12">
        <v>100.13221085767215</v>
      </c>
      <c r="V229" s="12">
        <v>100.34674744986445</v>
      </c>
      <c r="W229" s="12">
        <v>100.4145175284948</v>
      </c>
      <c r="X229" s="12">
        <v>100.42896009669424</v>
      </c>
      <c r="Y229" s="12">
        <v>100.43978957221162</v>
      </c>
      <c r="Z229" s="12">
        <v>100.36127943892407</v>
      </c>
      <c r="AA229" s="12">
        <v>100.25138381528824</v>
      </c>
    </row>
    <row r="230" spans="1:27">
      <c r="A230" s="1" t="s">
        <v>524</v>
      </c>
      <c r="B230" s="1" t="s">
        <v>542</v>
      </c>
      <c r="C230" s="1" t="s">
        <v>543</v>
      </c>
      <c r="D230" s="1">
        <v>24</v>
      </c>
      <c r="E230" s="1" t="s">
        <v>838</v>
      </c>
      <c r="F230" s="1" t="s">
        <v>877</v>
      </c>
      <c r="G230" s="1" t="s">
        <v>1148</v>
      </c>
      <c r="H230" s="12">
        <v>99.048143529948987</v>
      </c>
      <c r="I230" s="12">
        <v>99.048143529948987</v>
      </c>
      <c r="J230" s="12">
        <v>99.111093077929667</v>
      </c>
      <c r="K230" s="12">
        <v>99.406970399756261</v>
      </c>
      <c r="L230" s="12">
        <v>99.406970399756261</v>
      </c>
      <c r="M230" s="12">
        <v>99.266537161029206</v>
      </c>
      <c r="N230" s="12">
        <v>99.232790840199897</v>
      </c>
      <c r="O230" s="12">
        <v>99.186273849301074</v>
      </c>
      <c r="P230" s="12">
        <v>99.689231338570096</v>
      </c>
      <c r="Q230" s="12">
        <v>99.756401124011703</v>
      </c>
      <c r="R230" s="12">
        <v>100</v>
      </c>
      <c r="S230" s="12">
        <v>100.12830047829826</v>
      </c>
      <c r="T230" s="12">
        <v>100.0665270797121</v>
      </c>
      <c r="U230" s="12">
        <v>99.965444296777378</v>
      </c>
      <c r="V230" s="12">
        <v>100.14105264919539</v>
      </c>
      <c r="W230" s="12">
        <v>100.1921695521212</v>
      </c>
      <c r="X230" s="12">
        <v>100.10650647637904</v>
      </c>
      <c r="Y230" s="12">
        <v>100.08834034245342</v>
      </c>
      <c r="Z230" s="12">
        <v>100.0716027468068</v>
      </c>
      <c r="AA230" s="12">
        <v>99.960172563238842</v>
      </c>
    </row>
    <row r="231" spans="1:27">
      <c r="A231" s="1" t="s">
        <v>524</v>
      </c>
      <c r="B231" s="1" t="s">
        <v>542</v>
      </c>
      <c r="C231" s="1" t="s">
        <v>544</v>
      </c>
      <c r="D231" s="1">
        <v>25</v>
      </c>
      <c r="E231" s="1" t="s">
        <v>838</v>
      </c>
      <c r="F231" s="1" t="s">
        <v>877</v>
      </c>
      <c r="G231" s="1" t="s">
        <v>1149</v>
      </c>
      <c r="H231" s="12">
        <v>99.673675787098261</v>
      </c>
      <c r="I231" s="12">
        <v>99.673675787098261</v>
      </c>
      <c r="J231" s="12">
        <v>99.788217190524804</v>
      </c>
      <c r="K231" s="12">
        <v>99.960526571440653</v>
      </c>
      <c r="L231" s="12">
        <v>99.960526571440653</v>
      </c>
      <c r="M231" s="12">
        <v>99.960526571440653</v>
      </c>
      <c r="N231" s="12">
        <v>99.960526571440653</v>
      </c>
      <c r="O231" s="12">
        <v>99.949353419027318</v>
      </c>
      <c r="P231" s="12">
        <v>99.949353419027318</v>
      </c>
      <c r="Q231" s="12">
        <v>99.949353419027318</v>
      </c>
      <c r="R231" s="12">
        <v>100</v>
      </c>
      <c r="S231" s="12">
        <v>100.22012919139578</v>
      </c>
      <c r="T231" s="12">
        <v>100.22012919139578</v>
      </c>
      <c r="U231" s="12">
        <v>100.16404454885</v>
      </c>
      <c r="V231" s="12">
        <v>100.47466072554498</v>
      </c>
      <c r="W231" s="12">
        <v>100.52925796147537</v>
      </c>
      <c r="X231" s="12">
        <v>100.49567263312622</v>
      </c>
      <c r="Y231" s="12">
        <v>100.49567263312622</v>
      </c>
      <c r="Z231" s="12">
        <v>100.24589019133646</v>
      </c>
      <c r="AA231" s="12">
        <v>100.23600475685943</v>
      </c>
    </row>
    <row r="232" spans="1:27">
      <c r="A232" s="1" t="s">
        <v>524</v>
      </c>
      <c r="B232" s="1" t="s">
        <v>542</v>
      </c>
      <c r="C232" s="1" t="s">
        <v>545</v>
      </c>
      <c r="D232" s="1">
        <v>26</v>
      </c>
      <c r="E232" s="1" t="s">
        <v>838</v>
      </c>
      <c r="F232" s="1" t="s">
        <v>877</v>
      </c>
      <c r="G232" s="1" t="s">
        <v>1150</v>
      </c>
      <c r="H232" s="12">
        <v>101.73689245738012</v>
      </c>
      <c r="I232" s="12">
        <v>101.73689245738012</v>
      </c>
      <c r="J232" s="12">
        <v>101.77736264067919</v>
      </c>
      <c r="K232" s="12">
        <v>101.57340434730772</v>
      </c>
      <c r="L232" s="12">
        <v>100.91231274426806</v>
      </c>
      <c r="M232" s="12">
        <v>100.86513289204115</v>
      </c>
      <c r="N232" s="12">
        <v>100.47133086357843</v>
      </c>
      <c r="O232" s="12">
        <v>100.28870295407243</v>
      </c>
      <c r="P232" s="12">
        <v>100.23122926453608</v>
      </c>
      <c r="Q232" s="12">
        <v>100.1813873260638</v>
      </c>
      <c r="R232" s="12">
        <v>100</v>
      </c>
      <c r="S232" s="12">
        <v>100.01300393215777</v>
      </c>
      <c r="T232" s="12">
        <v>100.61830711594682</v>
      </c>
      <c r="U232" s="12">
        <v>100.61830711594682</v>
      </c>
      <c r="V232" s="12">
        <v>100.80291670933097</v>
      </c>
      <c r="W232" s="12">
        <v>100.94593995020607</v>
      </c>
      <c r="X232" s="12">
        <v>101.36339020773266</v>
      </c>
      <c r="Y232" s="12">
        <v>101.48628972299456</v>
      </c>
      <c r="Z232" s="12">
        <v>101.48628972299456</v>
      </c>
      <c r="AA232" s="12">
        <v>101.21802273153855</v>
      </c>
    </row>
    <row r="233" spans="1:27">
      <c r="A233" s="1" t="s">
        <v>524</v>
      </c>
      <c r="B233" s="1" t="s">
        <v>546</v>
      </c>
      <c r="D233" s="1">
        <v>27</v>
      </c>
      <c r="E233" s="1" t="s">
        <v>838</v>
      </c>
      <c r="F233" s="1" t="s">
        <v>877</v>
      </c>
      <c r="G233" s="1" t="s">
        <v>1151</v>
      </c>
      <c r="H233" s="12">
        <v>101.79799681785191</v>
      </c>
      <c r="I233" s="12">
        <v>101.79799681785191</v>
      </c>
      <c r="J233" s="12">
        <v>101.56243766128661</v>
      </c>
      <c r="K233" s="12">
        <v>101.44286058272591</v>
      </c>
      <c r="L233" s="12">
        <v>100.92008015215897</v>
      </c>
      <c r="M233" s="12">
        <v>100.68213454406064</v>
      </c>
      <c r="N233" s="12">
        <v>99.844660231227749</v>
      </c>
      <c r="O233" s="12">
        <v>99.511122344010545</v>
      </c>
      <c r="P233" s="12">
        <v>99.657537809304543</v>
      </c>
      <c r="Q233" s="12">
        <v>99.789073832109509</v>
      </c>
      <c r="R233" s="12">
        <v>100</v>
      </c>
      <c r="S233" s="12">
        <v>100.37871394828133</v>
      </c>
      <c r="T233" s="12">
        <v>100.42701917133283</v>
      </c>
      <c r="U233" s="12">
        <v>100.55832197351349</v>
      </c>
      <c r="V233" s="12">
        <v>100.94001909427055</v>
      </c>
      <c r="W233" s="12">
        <v>101.32523914147113</v>
      </c>
      <c r="X233" s="12">
        <v>101.1844942365629</v>
      </c>
      <c r="Y233" s="12">
        <v>101.25728733298499</v>
      </c>
      <c r="Z233" s="12">
        <v>101.47453599309846</v>
      </c>
      <c r="AA233" s="12">
        <v>101.52025836601597</v>
      </c>
    </row>
    <row r="234" spans="1:27">
      <c r="A234" s="1" t="s">
        <v>524</v>
      </c>
      <c r="B234" s="1" t="s">
        <v>547</v>
      </c>
      <c r="D234" s="1">
        <v>28</v>
      </c>
      <c r="E234" s="1" t="s">
        <v>838</v>
      </c>
      <c r="F234" s="1" t="s">
        <v>877</v>
      </c>
      <c r="G234" s="1" t="s">
        <v>1152</v>
      </c>
      <c r="H234" s="12">
        <v>99.724832606262112</v>
      </c>
      <c r="I234" s="12">
        <v>99.724832606262112</v>
      </c>
      <c r="J234" s="12">
        <v>99.486405567129097</v>
      </c>
      <c r="K234" s="12">
        <v>99.56978859709254</v>
      </c>
      <c r="L234" s="12">
        <v>99.56978859709254</v>
      </c>
      <c r="M234" s="12">
        <v>99.56978859709254</v>
      </c>
      <c r="N234" s="12">
        <v>99.743440788562125</v>
      </c>
      <c r="O234" s="12">
        <v>99.743440788562125</v>
      </c>
      <c r="P234" s="12">
        <v>99.743440788562125</v>
      </c>
      <c r="Q234" s="12">
        <v>99.743440788562125</v>
      </c>
      <c r="R234" s="12">
        <v>100</v>
      </c>
      <c r="S234" s="12">
        <v>100</v>
      </c>
      <c r="T234" s="12">
        <v>100.13223572552539</v>
      </c>
      <c r="U234" s="12">
        <v>100.13223572552539</v>
      </c>
      <c r="V234" s="12">
        <v>100.26543113343207</v>
      </c>
      <c r="W234" s="12">
        <v>100.60971886217969</v>
      </c>
      <c r="X234" s="12">
        <v>100.75230468497386</v>
      </c>
      <c r="Y234" s="12">
        <v>101.2052385406538</v>
      </c>
      <c r="Z234" s="12">
        <v>101.34645665967159</v>
      </c>
      <c r="AA234" s="12">
        <v>101.39781118421753</v>
      </c>
    </row>
    <row r="235" spans="1:27">
      <c r="A235" s="1" t="s">
        <v>524</v>
      </c>
      <c r="B235" s="1" t="s">
        <v>548</v>
      </c>
      <c r="D235" s="1">
        <v>29</v>
      </c>
      <c r="E235" s="1" t="s">
        <v>838</v>
      </c>
      <c r="F235" s="1" t="s">
        <v>877</v>
      </c>
      <c r="G235" s="1" t="s">
        <v>1153</v>
      </c>
      <c r="H235" s="12">
        <v>98.929722816399391</v>
      </c>
      <c r="I235" s="12">
        <v>98.929722816399391</v>
      </c>
      <c r="J235" s="12">
        <v>99.094468120725622</v>
      </c>
      <c r="K235" s="12">
        <v>99.105508683700279</v>
      </c>
      <c r="L235" s="12">
        <v>99.105508683700279</v>
      </c>
      <c r="M235" s="12">
        <v>99.105508683700279</v>
      </c>
      <c r="N235" s="12">
        <v>99.105508683700279</v>
      </c>
      <c r="O235" s="12">
        <v>99.105508683700279</v>
      </c>
      <c r="P235" s="12">
        <v>99.15671393479893</v>
      </c>
      <c r="Q235" s="12">
        <v>99.377657640604937</v>
      </c>
      <c r="R235" s="12">
        <v>100</v>
      </c>
      <c r="S235" s="12">
        <v>100.66720229084076</v>
      </c>
      <c r="T235" s="12">
        <v>100.75001970602283</v>
      </c>
      <c r="U235" s="12">
        <v>100.75001970602283</v>
      </c>
      <c r="V235" s="12">
        <v>100.79961463609087</v>
      </c>
      <c r="W235" s="12">
        <v>101.06824140460463</v>
      </c>
      <c r="X235" s="12">
        <v>101.16030741342766</v>
      </c>
      <c r="Y235" s="12">
        <v>101.87483338255534</v>
      </c>
      <c r="Z235" s="12">
        <v>102.77174239757008</v>
      </c>
      <c r="AA235" s="12">
        <v>103.15656116270083</v>
      </c>
    </row>
    <row r="236" spans="1:27">
      <c r="A236" s="1" t="s">
        <v>524</v>
      </c>
      <c r="B236" s="1" t="s">
        <v>549</v>
      </c>
      <c r="D236" s="1">
        <v>30</v>
      </c>
      <c r="E236" s="1" t="s">
        <v>838</v>
      </c>
      <c r="F236" s="1" t="s">
        <v>877</v>
      </c>
      <c r="G236" s="1" t="s">
        <v>1154</v>
      </c>
      <c r="H236" s="12">
        <v>98.579326000111777</v>
      </c>
      <c r="I236" s="12">
        <v>98.621681433997821</v>
      </c>
      <c r="J236" s="12">
        <v>99.129033079635491</v>
      </c>
      <c r="K236" s="12">
        <v>99.582788250107271</v>
      </c>
      <c r="L236" s="12">
        <v>99.665499871403796</v>
      </c>
      <c r="M236" s="12">
        <v>99.884673818528896</v>
      </c>
      <c r="N236" s="12">
        <v>99.860260518482306</v>
      </c>
      <c r="O236" s="12">
        <v>99.668629267337721</v>
      </c>
      <c r="P236" s="12">
        <v>99.254964484468331</v>
      </c>
      <c r="Q236" s="12">
        <v>99.541023044715459</v>
      </c>
      <c r="R236" s="12">
        <v>100</v>
      </c>
      <c r="S236" s="12">
        <v>100.13458987292697</v>
      </c>
      <c r="T236" s="12">
        <v>100.36870732702998</v>
      </c>
      <c r="U236" s="12">
        <v>100.549988572372</v>
      </c>
      <c r="V236" s="12">
        <v>100.70865742661161</v>
      </c>
      <c r="W236" s="12">
        <v>100.99628069286979</v>
      </c>
      <c r="X236" s="12">
        <v>101.11228422726381</v>
      </c>
      <c r="Y236" s="12">
        <v>101.30138455031816</v>
      </c>
      <c r="Z236" s="12">
        <v>101.33384020614578</v>
      </c>
      <c r="AA236" s="12">
        <v>101.29191029744781</v>
      </c>
    </row>
    <row r="237" spans="1:27">
      <c r="A237" s="1" t="s">
        <v>524</v>
      </c>
      <c r="B237" s="1" t="s">
        <v>909</v>
      </c>
      <c r="D237" s="1">
        <v>31</v>
      </c>
      <c r="E237" s="1" t="s">
        <v>838</v>
      </c>
      <c r="F237" s="1" t="s">
        <v>877</v>
      </c>
      <c r="G237" s="1" t="s">
        <v>1155</v>
      </c>
      <c r="R237" s="12">
        <v>100</v>
      </c>
      <c r="S237" s="12">
        <v>100</v>
      </c>
      <c r="T237" s="12">
        <v>102.35108035783331</v>
      </c>
      <c r="U237" s="12">
        <v>104.97588889904119</v>
      </c>
      <c r="V237" s="12">
        <v>107.52672099435787</v>
      </c>
      <c r="W237" s="12">
        <v>109.55946911432255</v>
      </c>
      <c r="X237" s="12">
        <v>110.71267254768995</v>
      </c>
      <c r="Y237" s="12">
        <v>111.43236383286308</v>
      </c>
      <c r="Z237" s="12">
        <v>111.990638638043</v>
      </c>
      <c r="AA237" s="12">
        <v>112.50356785814431</v>
      </c>
    </row>
    <row r="238" spans="1:27">
      <c r="A238" s="1" t="s">
        <v>524</v>
      </c>
      <c r="B238" s="1" t="s">
        <v>550</v>
      </c>
      <c r="D238" s="1">
        <v>32</v>
      </c>
      <c r="E238" s="1" t="s">
        <v>838</v>
      </c>
      <c r="F238" s="1" t="s">
        <v>877</v>
      </c>
      <c r="G238" s="1" t="s">
        <v>1156</v>
      </c>
      <c r="H238" s="12">
        <v>97.874968683683775</v>
      </c>
      <c r="I238" s="12">
        <v>98.041865965337351</v>
      </c>
      <c r="J238" s="12">
        <v>98.273855077490836</v>
      </c>
      <c r="K238" s="12">
        <v>98.384613158663541</v>
      </c>
      <c r="L238" s="12">
        <v>99.044921770855581</v>
      </c>
      <c r="M238" s="12">
        <v>99.322297727488532</v>
      </c>
      <c r="N238" s="12">
        <v>99.561655016587125</v>
      </c>
      <c r="O238" s="12">
        <v>99.511886641826663</v>
      </c>
      <c r="P238" s="12">
        <v>99.603182731192902</v>
      </c>
      <c r="Q238" s="12">
        <v>99.748716136090977</v>
      </c>
      <c r="R238" s="12">
        <v>100</v>
      </c>
      <c r="S238" s="12">
        <v>100.42905259403589</v>
      </c>
      <c r="T238" s="12">
        <v>100.43463701049076</v>
      </c>
      <c r="U238" s="12">
        <v>100.35334048107254</v>
      </c>
      <c r="V238" s="12">
        <v>100.52598821740777</v>
      </c>
      <c r="W238" s="12">
        <v>100.8001888532315</v>
      </c>
      <c r="X238" s="12">
        <v>101.14629605118617</v>
      </c>
      <c r="Y238" s="12">
        <v>101.016858606364</v>
      </c>
      <c r="Z238" s="12">
        <v>101.05970349094511</v>
      </c>
      <c r="AA238" s="12">
        <v>101.08181150360697</v>
      </c>
    </row>
    <row r="239" spans="1:27">
      <c r="A239" s="1" t="s">
        <v>524</v>
      </c>
      <c r="B239" s="1" t="s">
        <v>551</v>
      </c>
      <c r="D239" s="1">
        <v>33</v>
      </c>
      <c r="E239" s="1" t="s">
        <v>838</v>
      </c>
      <c r="F239" s="1" t="s">
        <v>877</v>
      </c>
      <c r="G239" s="1" t="s">
        <v>1157</v>
      </c>
      <c r="H239" s="12">
        <v>100.30855985693643</v>
      </c>
      <c r="I239" s="12">
        <v>100.21579639307997</v>
      </c>
      <c r="J239" s="12">
        <v>99.821189626830972</v>
      </c>
      <c r="K239" s="12">
        <v>100.45210641089341</v>
      </c>
      <c r="L239" s="12">
        <v>100.44725254848345</v>
      </c>
      <c r="M239" s="12">
        <v>100.23934527804559</v>
      </c>
      <c r="N239" s="12">
        <v>100.25442686161264</v>
      </c>
      <c r="O239" s="12">
        <v>100.29662405786286</v>
      </c>
      <c r="P239" s="12">
        <v>100.29662405786286</v>
      </c>
      <c r="Q239" s="12">
        <v>100.20671114042621</v>
      </c>
      <c r="R239" s="12">
        <v>100</v>
      </c>
      <c r="S239" s="12">
        <v>100.29804424606172</v>
      </c>
      <c r="T239" s="12">
        <v>100.65115779850143</v>
      </c>
      <c r="U239" s="12">
        <v>101.07061269089368</v>
      </c>
      <c r="V239" s="12">
        <v>101.5247841631399</v>
      </c>
      <c r="W239" s="12">
        <v>101.91884978446835</v>
      </c>
      <c r="X239" s="12">
        <v>102.00985287314899</v>
      </c>
      <c r="Y239" s="12">
        <v>102.08821819578321</v>
      </c>
      <c r="Z239" s="12">
        <v>102.39230232379668</v>
      </c>
      <c r="AA239" s="12">
        <v>102.47878170291528</v>
      </c>
    </row>
    <row r="240" spans="1:27">
      <c r="A240" s="1" t="s">
        <v>524</v>
      </c>
      <c r="B240" s="1" t="s">
        <v>552</v>
      </c>
      <c r="D240" s="1">
        <v>34</v>
      </c>
      <c r="E240" s="1" t="s">
        <v>838</v>
      </c>
      <c r="F240" s="1" t="s">
        <v>877</v>
      </c>
      <c r="G240" s="1" t="s">
        <v>1158</v>
      </c>
      <c r="H240" s="12">
        <v>96.656207038500241</v>
      </c>
      <c r="I240" s="12">
        <v>96.732855049252009</v>
      </c>
      <c r="J240" s="12">
        <v>97.291829812057685</v>
      </c>
      <c r="K240" s="12">
        <v>97.609240665240947</v>
      </c>
      <c r="L240" s="12">
        <v>97.609240665240947</v>
      </c>
      <c r="M240" s="12">
        <v>97.753691854797239</v>
      </c>
      <c r="N240" s="12">
        <v>98.519622876811908</v>
      </c>
      <c r="O240" s="12">
        <v>98.630605621000569</v>
      </c>
      <c r="P240" s="12">
        <v>98.702114331594032</v>
      </c>
      <c r="Q240" s="12">
        <v>99.460471298560648</v>
      </c>
      <c r="R240" s="12">
        <v>100</v>
      </c>
      <c r="S240" s="12">
        <v>101.02708742708575</v>
      </c>
      <c r="T240" s="12">
        <v>101.22315233827692</v>
      </c>
      <c r="U240" s="12">
        <v>101.31520062626656</v>
      </c>
      <c r="V240" s="12">
        <v>101.45372552137329</v>
      </c>
      <c r="W240" s="12">
        <v>101.73806139900934</v>
      </c>
      <c r="X240" s="12">
        <v>101.83750644128679</v>
      </c>
      <c r="Y240" s="12">
        <v>102.05569262789143</v>
      </c>
      <c r="Z240" s="12">
        <v>102.15793930195657</v>
      </c>
      <c r="AA240" s="12">
        <v>102.6096821452477</v>
      </c>
    </row>
    <row r="241" spans="1:27">
      <c r="A241" s="1" t="s">
        <v>524</v>
      </c>
      <c r="B241" s="1" t="s">
        <v>553</v>
      </c>
      <c r="D241" s="1">
        <v>35</v>
      </c>
      <c r="E241" s="1" t="s">
        <v>838</v>
      </c>
      <c r="F241" s="1" t="s">
        <v>877</v>
      </c>
      <c r="G241" s="1" t="s">
        <v>1159</v>
      </c>
      <c r="H241" s="12">
        <v>98.525270017579942</v>
      </c>
      <c r="I241" s="12">
        <v>98.609235069777625</v>
      </c>
      <c r="J241" s="12">
        <v>98.688955583756922</v>
      </c>
      <c r="K241" s="12">
        <v>98.895007736026571</v>
      </c>
      <c r="L241" s="12">
        <v>99.34455195652292</v>
      </c>
      <c r="M241" s="12">
        <v>99.535125231660786</v>
      </c>
      <c r="N241" s="12">
        <v>99.535125231660786</v>
      </c>
      <c r="O241" s="12">
        <v>99.535125231660786</v>
      </c>
      <c r="P241" s="12">
        <v>99.860477972847832</v>
      </c>
      <c r="Q241" s="12">
        <v>99.785531218368632</v>
      </c>
      <c r="R241" s="12">
        <v>100</v>
      </c>
      <c r="S241" s="12">
        <v>100.35358994061549</v>
      </c>
      <c r="T241" s="12">
        <v>100.07002735805952</v>
      </c>
      <c r="U241" s="12">
        <v>100.39315027991979</v>
      </c>
      <c r="V241" s="12">
        <v>100.47102815380184</v>
      </c>
      <c r="W241" s="12">
        <v>101.52969399897435</v>
      </c>
      <c r="X241" s="12">
        <v>101.66507103489934</v>
      </c>
      <c r="Y241" s="12">
        <v>101.67681405741216</v>
      </c>
      <c r="Z241" s="12">
        <v>101.66313768205501</v>
      </c>
      <c r="AA241" s="12">
        <v>101.73096998495224</v>
      </c>
    </row>
    <row r="242" spans="1:27">
      <c r="A242" s="1" t="s">
        <v>524</v>
      </c>
      <c r="B242" s="1" t="s">
        <v>554</v>
      </c>
      <c r="D242" s="1">
        <v>36</v>
      </c>
      <c r="E242" s="1" t="s">
        <v>838</v>
      </c>
      <c r="F242" s="1" t="s">
        <v>877</v>
      </c>
      <c r="G242" s="1" t="s">
        <v>1160</v>
      </c>
      <c r="H242" s="12">
        <v>97.177225908070497</v>
      </c>
      <c r="I242" s="12">
        <v>97.268262264476874</v>
      </c>
      <c r="J242" s="12">
        <v>98.249276023105168</v>
      </c>
      <c r="K242" s="12">
        <v>98.416532035674592</v>
      </c>
      <c r="L242" s="12">
        <v>99.20447573190431</v>
      </c>
      <c r="M242" s="12">
        <v>99.816764392557815</v>
      </c>
      <c r="N242" s="12">
        <v>99.816764392557815</v>
      </c>
      <c r="O242" s="12">
        <v>100.04188516877778</v>
      </c>
      <c r="P242" s="12">
        <v>100.04188516877778</v>
      </c>
      <c r="Q242" s="12">
        <v>100.04188516877778</v>
      </c>
      <c r="R242" s="12">
        <v>100</v>
      </c>
      <c r="S242" s="12">
        <v>100.04188516877777</v>
      </c>
      <c r="T242" s="12">
        <v>100.04188516877777</v>
      </c>
      <c r="U242" s="12">
        <v>100.04188516877777</v>
      </c>
      <c r="V242" s="12">
        <v>100.718825765695</v>
      </c>
      <c r="W242" s="12">
        <v>101.78812862435207</v>
      </c>
      <c r="X242" s="12">
        <v>102.1977018942405</v>
      </c>
      <c r="Y242" s="12">
        <v>102.35268135527352</v>
      </c>
      <c r="Z242" s="12">
        <v>102.39128342158541</v>
      </c>
      <c r="AA242" s="12">
        <v>102.6566113202398</v>
      </c>
    </row>
    <row r="243" spans="1:27">
      <c r="A243" s="1" t="s">
        <v>524</v>
      </c>
      <c r="B243" s="1" t="s">
        <v>555</v>
      </c>
      <c r="D243" s="1">
        <v>37</v>
      </c>
      <c r="E243" s="1" t="s">
        <v>838</v>
      </c>
      <c r="F243" s="1" t="s">
        <v>877</v>
      </c>
      <c r="G243" s="1" t="s">
        <v>1161</v>
      </c>
      <c r="H243" s="12">
        <v>97.654083491908438</v>
      </c>
      <c r="I243" s="12">
        <v>97.654083491908438</v>
      </c>
      <c r="J243" s="12">
        <v>97.788376776400582</v>
      </c>
      <c r="K243" s="12">
        <v>97.890260400100729</v>
      </c>
      <c r="L243" s="12">
        <v>97.930863552508654</v>
      </c>
      <c r="M243" s="12">
        <v>98.043653382114741</v>
      </c>
      <c r="N243" s="12">
        <v>98.578877961536961</v>
      </c>
      <c r="O243" s="12">
        <v>98.969346175250081</v>
      </c>
      <c r="P243" s="12">
        <v>99.39559074446484</v>
      </c>
      <c r="Q243" s="12">
        <v>99.916927020292093</v>
      </c>
      <c r="R243" s="12">
        <v>100</v>
      </c>
      <c r="S243" s="12">
        <v>100.29620055228592</v>
      </c>
      <c r="T243" s="12">
        <v>100.45588934892591</v>
      </c>
      <c r="U243" s="12">
        <v>100.70983758375003</v>
      </c>
      <c r="V243" s="12">
        <v>101.26517447468655</v>
      </c>
      <c r="W243" s="12">
        <v>102.12455112067822</v>
      </c>
      <c r="X243" s="12">
        <v>102.52835141428216</v>
      </c>
      <c r="Y243" s="12">
        <v>102.76150830293629</v>
      </c>
      <c r="Z243" s="12">
        <v>103.38779215421177</v>
      </c>
      <c r="AA243" s="12">
        <v>103.6657262905148</v>
      </c>
    </row>
    <row r="244" spans="1:27">
      <c r="A244" s="1" t="s">
        <v>524</v>
      </c>
      <c r="B244" s="1" t="s">
        <v>556</v>
      </c>
      <c r="D244" s="1">
        <v>38</v>
      </c>
      <c r="E244" s="1" t="s">
        <v>838</v>
      </c>
      <c r="F244" s="1" t="s">
        <v>877</v>
      </c>
      <c r="G244" s="1" t="s">
        <v>1162</v>
      </c>
      <c r="H244" s="12">
        <v>99.917913734709828</v>
      </c>
      <c r="I244" s="12">
        <v>100.00788287661922</v>
      </c>
      <c r="J244" s="12">
        <v>99.764155014618837</v>
      </c>
      <c r="K244" s="12">
        <v>99.642063525437948</v>
      </c>
      <c r="L244" s="12">
        <v>99.642063525437948</v>
      </c>
      <c r="M244" s="12">
        <v>99.602064823648661</v>
      </c>
      <c r="N244" s="12">
        <v>99.602064823648661</v>
      </c>
      <c r="O244" s="12">
        <v>99.35817115380442</v>
      </c>
      <c r="P244" s="12">
        <v>99.409387876732978</v>
      </c>
      <c r="Q244" s="12">
        <v>99.745021432628718</v>
      </c>
      <c r="R244" s="12">
        <v>100</v>
      </c>
      <c r="S244" s="12">
        <v>99.938300957565687</v>
      </c>
      <c r="T244" s="12">
        <v>99.938300957565687</v>
      </c>
      <c r="U244" s="12">
        <v>100.13817701760715</v>
      </c>
      <c r="V244" s="12">
        <v>100.23164002277262</v>
      </c>
      <c r="W244" s="12">
        <v>100.45267703627204</v>
      </c>
      <c r="X244" s="12">
        <v>100.79737064140872</v>
      </c>
      <c r="Y244" s="12">
        <v>101.22601736288188</v>
      </c>
      <c r="Z244" s="12">
        <v>101.19625331676134</v>
      </c>
      <c r="AA244" s="12">
        <v>101.09555689582584</v>
      </c>
    </row>
    <row r="245" spans="1:27">
      <c r="A245" s="1" t="s">
        <v>524</v>
      </c>
      <c r="B245" s="1" t="s">
        <v>557</v>
      </c>
      <c r="D245" s="1">
        <v>39</v>
      </c>
      <c r="E245" s="1" t="s">
        <v>838</v>
      </c>
      <c r="F245" s="1" t="s">
        <v>877</v>
      </c>
      <c r="G245" s="1" t="s">
        <v>1163</v>
      </c>
      <c r="H245" s="12">
        <v>98.193279533813779</v>
      </c>
      <c r="I245" s="12">
        <v>99.648483224568196</v>
      </c>
      <c r="J245" s="12">
        <v>99.728227258355091</v>
      </c>
      <c r="K245" s="12">
        <v>99.954162695341125</v>
      </c>
      <c r="L245" s="12">
        <v>99.954162695341125</v>
      </c>
      <c r="M245" s="12">
        <v>99.954162695341125</v>
      </c>
      <c r="N245" s="12">
        <v>99.974460352771402</v>
      </c>
      <c r="O245" s="12">
        <v>99.974460352771402</v>
      </c>
      <c r="P245" s="12">
        <v>100</v>
      </c>
      <c r="Q245" s="12">
        <v>100</v>
      </c>
      <c r="R245" s="12">
        <v>100</v>
      </c>
      <c r="S245" s="12">
        <v>100</v>
      </c>
      <c r="T245" s="12">
        <v>100.19233823422165</v>
      </c>
      <c r="U245" s="12">
        <v>100.19233823422165</v>
      </c>
      <c r="V245" s="12">
        <v>100.19233823422165</v>
      </c>
      <c r="W245" s="12">
        <v>100.48127234832917</v>
      </c>
      <c r="X245" s="12">
        <v>100.47203311004161</v>
      </c>
      <c r="Y245" s="12">
        <v>100.47203311004161</v>
      </c>
      <c r="Z245" s="12">
        <v>100.47203311004161</v>
      </c>
      <c r="AA245" s="12">
        <v>100.58177312190378</v>
      </c>
    </row>
    <row r="246" spans="1:27">
      <c r="A246" s="1" t="s">
        <v>655</v>
      </c>
      <c r="D246" s="1">
        <v>40</v>
      </c>
      <c r="E246" s="1" t="s">
        <v>838</v>
      </c>
      <c r="F246" s="1" t="s">
        <v>877</v>
      </c>
      <c r="G246" s="1" t="s">
        <v>1164</v>
      </c>
      <c r="H246" s="12">
        <v>99.916407959534283</v>
      </c>
      <c r="I246" s="12">
        <v>99.923682579187812</v>
      </c>
      <c r="J246" s="12">
        <v>99.969647909751387</v>
      </c>
      <c r="K246" s="12">
        <v>100.03398183597632</v>
      </c>
      <c r="L246" s="12">
        <v>99.941308476241005</v>
      </c>
      <c r="M246" s="12">
        <v>99.850252047437394</v>
      </c>
      <c r="N246" s="12">
        <v>99.81467215500416</v>
      </c>
      <c r="O246" s="12">
        <v>99.825296004865322</v>
      </c>
      <c r="P246" s="12">
        <v>99.857061160075688</v>
      </c>
      <c r="Q246" s="12">
        <v>99.932568459933051</v>
      </c>
      <c r="R246" s="12">
        <v>100</v>
      </c>
      <c r="S246" s="12">
        <v>100.01353546297635</v>
      </c>
      <c r="T246" s="12">
        <v>100.04561318484923</v>
      </c>
      <c r="U246" s="12">
        <v>100.06358807418829</v>
      </c>
      <c r="V246" s="12">
        <v>100.2665973460344</v>
      </c>
      <c r="W246" s="12">
        <v>100.47924900178742</v>
      </c>
      <c r="X246" s="12">
        <v>100.51454390108749</v>
      </c>
      <c r="Y246" s="12">
        <v>100.60923541226678</v>
      </c>
      <c r="Z246" s="12">
        <v>100.76874965202822</v>
      </c>
      <c r="AA246" s="12">
        <v>100.92749622744617</v>
      </c>
    </row>
    <row r="247" spans="1:27">
      <c r="A247" s="1" t="s">
        <v>523</v>
      </c>
      <c r="D247" s="1">
        <v>41</v>
      </c>
      <c r="E247" s="1" t="s">
        <v>838</v>
      </c>
      <c r="F247" s="1" t="s">
        <v>877</v>
      </c>
      <c r="G247" s="1" t="s">
        <v>1165</v>
      </c>
      <c r="H247" s="12">
        <v>98.89881654037022</v>
      </c>
      <c r="I247" s="12">
        <v>98.994730405660533</v>
      </c>
      <c r="J247" s="12">
        <v>99.009491131033329</v>
      </c>
      <c r="K247" s="12">
        <v>98.993971519614675</v>
      </c>
      <c r="L247" s="12">
        <v>99.019506109637177</v>
      </c>
      <c r="M247" s="12">
        <v>99.047302049242589</v>
      </c>
      <c r="N247" s="12">
        <v>98.985075839510884</v>
      </c>
      <c r="O247" s="12">
        <v>99.023269381079203</v>
      </c>
      <c r="P247" s="12">
        <v>99.304099140129395</v>
      </c>
      <c r="Q247" s="12">
        <v>99.735204416006667</v>
      </c>
      <c r="R247" s="12">
        <v>100</v>
      </c>
      <c r="S247" s="12">
        <v>100.25941552839174</v>
      </c>
      <c r="T247" s="12">
        <v>100.395788408032</v>
      </c>
      <c r="U247" s="12">
        <v>100.57986741315577</v>
      </c>
      <c r="V247" s="12">
        <v>100.85668350061661</v>
      </c>
      <c r="W247" s="12">
        <v>101.03337261198979</v>
      </c>
      <c r="X247" s="12">
        <v>101.21394427835695</v>
      </c>
      <c r="Y247" s="12">
        <v>101.40801713306232</v>
      </c>
      <c r="Z247" s="12">
        <v>101.55616313171345</v>
      </c>
      <c r="AA247" s="12">
        <v>101.86806292870068</v>
      </c>
    </row>
    <row r="248" spans="1:27">
      <c r="A248" s="1" t="s">
        <v>516</v>
      </c>
      <c r="D248" s="1">
        <v>1</v>
      </c>
      <c r="E248" s="1" t="s">
        <v>838</v>
      </c>
      <c r="F248" s="1" t="s">
        <v>878</v>
      </c>
      <c r="G248" s="1" t="s">
        <v>1166</v>
      </c>
      <c r="H248" s="12">
        <v>99.012596594719795</v>
      </c>
      <c r="I248" s="12">
        <v>99.158979716413342</v>
      </c>
      <c r="J248" s="12">
        <v>99.392233156659003</v>
      </c>
      <c r="K248" s="12">
        <v>99.449405428336803</v>
      </c>
      <c r="L248" s="12">
        <v>99.377594456053203</v>
      </c>
      <c r="M248" s="12">
        <v>99.383690691277295</v>
      </c>
      <c r="N248" s="12">
        <v>99.366742419932365</v>
      </c>
      <c r="O248" s="12">
        <v>99.321726613865792</v>
      </c>
      <c r="P248" s="12">
        <v>99.495409691860374</v>
      </c>
      <c r="Q248" s="12">
        <v>99.829857322152193</v>
      </c>
      <c r="R248" s="12">
        <v>100</v>
      </c>
      <c r="S248" s="12">
        <v>100.16592195977611</v>
      </c>
      <c r="T248" s="12">
        <v>100.26722731101565</v>
      </c>
      <c r="U248" s="12">
        <v>100.42067903834521</v>
      </c>
      <c r="V248" s="12">
        <v>100.70442624379146</v>
      </c>
      <c r="W248" s="12">
        <v>101.05944161203229</v>
      </c>
      <c r="X248" s="12">
        <v>101.26501100210355</v>
      </c>
      <c r="Y248" s="12">
        <v>101.44088325603605</v>
      </c>
      <c r="Z248" s="12">
        <v>101.7327174412365</v>
      </c>
      <c r="AA248" s="12">
        <v>102.00767671328383</v>
      </c>
    </row>
    <row r="249" spans="1:27">
      <c r="A249" s="1" t="s">
        <v>521</v>
      </c>
      <c r="D249" s="1">
        <v>2</v>
      </c>
      <c r="E249" s="1" t="s">
        <v>838</v>
      </c>
      <c r="F249" s="1" t="s">
        <v>878</v>
      </c>
      <c r="G249" s="1" t="s">
        <v>1167</v>
      </c>
      <c r="H249" s="12">
        <v>98.961753910152311</v>
      </c>
      <c r="I249" s="12">
        <v>99.104183607373244</v>
      </c>
      <c r="J249" s="12">
        <v>99.33389000265791</v>
      </c>
      <c r="K249" s="12">
        <v>99.336578488787197</v>
      </c>
      <c r="L249" s="12">
        <v>99.175111425479997</v>
      </c>
      <c r="M249" s="12">
        <v>99.145343761671825</v>
      </c>
      <c r="N249" s="12">
        <v>99.113676547211824</v>
      </c>
      <c r="O249" s="12">
        <v>99.045407123042224</v>
      </c>
      <c r="P249" s="12">
        <v>99.316726812159658</v>
      </c>
      <c r="Q249" s="12">
        <v>99.794115961942012</v>
      </c>
      <c r="R249" s="12">
        <v>100</v>
      </c>
      <c r="S249" s="12">
        <v>100.22697910424669</v>
      </c>
      <c r="T249" s="12">
        <v>100.32222428117656</v>
      </c>
      <c r="U249" s="12">
        <v>100.53637821261445</v>
      </c>
      <c r="V249" s="12">
        <v>100.90258124060603</v>
      </c>
      <c r="W249" s="12">
        <v>101.26703577568159</v>
      </c>
      <c r="X249" s="12">
        <v>101.51008432599997</v>
      </c>
      <c r="Y249" s="12">
        <v>101.67761902761274</v>
      </c>
      <c r="Z249" s="12">
        <v>102.07488573417774</v>
      </c>
      <c r="AA249" s="12">
        <v>102.50759052415439</v>
      </c>
    </row>
    <row r="250" spans="1:27">
      <c r="A250" s="1" t="s">
        <v>913</v>
      </c>
      <c r="D250" s="1">
        <v>3</v>
      </c>
      <c r="E250" s="1" t="s">
        <v>838</v>
      </c>
      <c r="F250" s="1" t="s">
        <v>878</v>
      </c>
      <c r="G250" s="1" t="s">
        <v>1168</v>
      </c>
      <c r="H250" s="12">
        <v>99.081053169011838</v>
      </c>
      <c r="I250" s="12">
        <v>99.232762721967546</v>
      </c>
      <c r="J250" s="12">
        <v>99.47079543169832</v>
      </c>
      <c r="K250" s="12">
        <v>99.601430804356866</v>
      </c>
      <c r="L250" s="12">
        <v>99.650713901112212</v>
      </c>
      <c r="M250" s="12">
        <v>99.705321559764542</v>
      </c>
      <c r="N250" s="12">
        <v>99.708295022438136</v>
      </c>
      <c r="O250" s="12">
        <v>99.694766881079701</v>
      </c>
      <c r="P250" s="12">
        <v>99.736357851312732</v>
      </c>
      <c r="Q250" s="12">
        <v>99.877972105885021</v>
      </c>
      <c r="R250" s="12">
        <v>100</v>
      </c>
      <c r="S250" s="12">
        <v>100.08387887524913</v>
      </c>
      <c r="T250" s="12">
        <v>100.19332205563218</v>
      </c>
      <c r="U250" s="12">
        <v>100.26531168908663</v>
      </c>
      <c r="V250" s="12">
        <v>100.43858645462119</v>
      </c>
      <c r="W250" s="12">
        <v>100.78096665011755</v>
      </c>
      <c r="X250" s="12">
        <v>100.93640069555182</v>
      </c>
      <c r="Y250" s="12">
        <v>101.12342041505877</v>
      </c>
      <c r="Z250" s="12">
        <v>101.27442140260948</v>
      </c>
      <c r="AA250" s="12">
        <v>101.33929869204789</v>
      </c>
    </row>
    <row r="251" spans="1:27">
      <c r="A251" s="1" t="s">
        <v>522</v>
      </c>
      <c r="D251" s="1">
        <v>4</v>
      </c>
      <c r="E251" s="1" t="s">
        <v>838</v>
      </c>
      <c r="F251" s="1" t="s">
        <v>878</v>
      </c>
      <c r="G251" s="1" t="s">
        <v>1169</v>
      </c>
      <c r="H251" s="12">
        <v>99.804463426460131</v>
      </c>
      <c r="I251" s="12">
        <v>99.800957848554404</v>
      </c>
      <c r="J251" s="12">
        <v>99.95330721751165</v>
      </c>
      <c r="K251" s="12">
        <v>100.09077221457221</v>
      </c>
      <c r="L251" s="12">
        <v>99.98516725731956</v>
      </c>
      <c r="M251" s="12">
        <v>99.91114830879367</v>
      </c>
      <c r="N251" s="12">
        <v>99.777928309511822</v>
      </c>
      <c r="O251" s="12">
        <v>99.781555907267673</v>
      </c>
      <c r="P251" s="12">
        <v>99.729432389780555</v>
      </c>
      <c r="Q251" s="12">
        <v>99.875002038357025</v>
      </c>
      <c r="R251" s="12">
        <v>100</v>
      </c>
      <c r="S251" s="12">
        <v>100.09487558345147</v>
      </c>
      <c r="T251" s="12">
        <v>100.11669046099445</v>
      </c>
      <c r="U251" s="12">
        <v>100.18554539986017</v>
      </c>
      <c r="V251" s="12">
        <v>100.29429489345021</v>
      </c>
      <c r="W251" s="12">
        <v>100.61066826956294</v>
      </c>
      <c r="X251" s="12">
        <v>100.68751065057462</v>
      </c>
      <c r="Y251" s="12">
        <v>100.9179294673044</v>
      </c>
      <c r="Z251" s="12">
        <v>101.09896194223221</v>
      </c>
      <c r="AA251" s="12">
        <v>101.08034886704571</v>
      </c>
    </row>
    <row r="252" spans="1:27">
      <c r="A252" s="1" t="s">
        <v>853</v>
      </c>
      <c r="D252" s="1">
        <v>5</v>
      </c>
      <c r="E252" s="1" t="s">
        <v>838</v>
      </c>
      <c r="F252" s="1" t="s">
        <v>878</v>
      </c>
      <c r="G252" s="1" t="s">
        <v>1170</v>
      </c>
      <c r="H252" s="12">
        <v>98.417600640331557</v>
      </c>
      <c r="I252" s="12">
        <v>98.71087570507089</v>
      </c>
      <c r="J252" s="12">
        <v>99.027237307168733</v>
      </c>
      <c r="K252" s="12">
        <v>99.151621201552686</v>
      </c>
      <c r="L252" s="12">
        <v>99.342820833072594</v>
      </c>
      <c r="M252" s="12">
        <v>99.515605388998196</v>
      </c>
      <c r="N252" s="12">
        <v>99.64402784609814</v>
      </c>
      <c r="O252" s="12">
        <v>99.614679281739484</v>
      </c>
      <c r="P252" s="12">
        <v>99.742754340258571</v>
      </c>
      <c r="Q252" s="12">
        <v>99.880715212405065</v>
      </c>
      <c r="R252" s="12">
        <v>100</v>
      </c>
      <c r="S252" s="12">
        <v>100.07428646015295</v>
      </c>
      <c r="T252" s="12">
        <v>100.25492434921517</v>
      </c>
      <c r="U252" s="12">
        <v>100.32549593335824</v>
      </c>
      <c r="V252" s="12">
        <v>100.55370934896399</v>
      </c>
      <c r="W252" s="12">
        <v>100.91545481353934</v>
      </c>
      <c r="X252" s="12">
        <v>101.13560744765246</v>
      </c>
      <c r="Y252" s="12">
        <v>101.28254704916336</v>
      </c>
      <c r="Z252" s="12">
        <v>101.40350515719634</v>
      </c>
      <c r="AA252" s="12">
        <v>101.53944802832847</v>
      </c>
    </row>
    <row r="253" spans="1:27">
      <c r="A253" s="1" t="s">
        <v>524</v>
      </c>
      <c r="B253" s="1" t="s">
        <v>525</v>
      </c>
      <c r="D253" s="1">
        <v>6</v>
      </c>
      <c r="E253" s="1" t="s">
        <v>838</v>
      </c>
      <c r="F253" s="1" t="s">
        <v>878</v>
      </c>
      <c r="G253" s="1" t="s">
        <v>1171</v>
      </c>
      <c r="H253" s="12">
        <v>97.932818258706504</v>
      </c>
      <c r="I253" s="12">
        <v>98.133640358091725</v>
      </c>
      <c r="J253" s="12">
        <v>98.624579019901844</v>
      </c>
      <c r="K253" s="12">
        <v>98.752998737104321</v>
      </c>
      <c r="L253" s="12">
        <v>98.553830984455701</v>
      </c>
      <c r="M253" s="12">
        <v>98.560832307975431</v>
      </c>
      <c r="N253" s="12">
        <v>98.567518459724241</v>
      </c>
      <c r="O253" s="12">
        <v>98.524385138011638</v>
      </c>
      <c r="P253" s="12">
        <v>98.956502853269839</v>
      </c>
      <c r="Q253" s="12">
        <v>99.65949564022587</v>
      </c>
      <c r="R253" s="12">
        <v>100</v>
      </c>
      <c r="S253" s="12">
        <v>100.18572387204205</v>
      </c>
      <c r="T253" s="12">
        <v>100.30967343283174</v>
      </c>
      <c r="U253" s="12">
        <v>100.59421690432532</v>
      </c>
      <c r="V253" s="12">
        <v>101.05412584396001</v>
      </c>
      <c r="W253" s="12">
        <v>101.45459704882403</v>
      </c>
      <c r="X253" s="12">
        <v>101.72461855883095</v>
      </c>
      <c r="Y253" s="12">
        <v>101.95379164183937</v>
      </c>
      <c r="Z253" s="12">
        <v>102.39711022122788</v>
      </c>
      <c r="AA253" s="12">
        <v>102.8955967187015</v>
      </c>
    </row>
    <row r="254" spans="1:27">
      <c r="A254" s="1" t="s">
        <v>524</v>
      </c>
      <c r="B254" s="1" t="s">
        <v>525</v>
      </c>
      <c r="C254" s="1" t="s">
        <v>526</v>
      </c>
      <c r="D254" s="1">
        <v>7</v>
      </c>
      <c r="E254" s="1" t="s">
        <v>838</v>
      </c>
      <c r="F254" s="1" t="s">
        <v>878</v>
      </c>
      <c r="G254" s="1" t="s">
        <v>1172</v>
      </c>
      <c r="H254" s="12">
        <v>97.838189416260931</v>
      </c>
      <c r="I254" s="12">
        <v>97.838189416260931</v>
      </c>
      <c r="J254" s="12">
        <v>98.447149424818392</v>
      </c>
      <c r="K254" s="12">
        <v>98.515478421956942</v>
      </c>
      <c r="L254" s="12">
        <v>98.453708020271392</v>
      </c>
      <c r="M254" s="12">
        <v>98.660722073818732</v>
      </c>
      <c r="N254" s="12">
        <v>98.628341824156976</v>
      </c>
      <c r="O254" s="12">
        <v>98.637487363430395</v>
      </c>
      <c r="P254" s="12">
        <v>99.004392734757374</v>
      </c>
      <c r="Q254" s="12">
        <v>99.644604684989559</v>
      </c>
      <c r="R254" s="12">
        <v>100</v>
      </c>
      <c r="S254" s="12">
        <v>100.08488073071582</v>
      </c>
      <c r="T254" s="12">
        <v>100.02157687761665</v>
      </c>
      <c r="U254" s="12">
        <v>100.24620530974735</v>
      </c>
      <c r="V254" s="12">
        <v>100.78855000671365</v>
      </c>
      <c r="W254" s="12">
        <v>101.39207672358559</v>
      </c>
      <c r="X254" s="12">
        <v>101.79087407486631</v>
      </c>
      <c r="Y254" s="12">
        <v>102.13754087644698</v>
      </c>
      <c r="Z254" s="12">
        <v>102.54571930251224</v>
      </c>
      <c r="AA254" s="12">
        <v>102.99067963760471</v>
      </c>
    </row>
    <row r="255" spans="1:27">
      <c r="A255" s="1" t="s">
        <v>524</v>
      </c>
      <c r="B255" s="1" t="s">
        <v>525</v>
      </c>
      <c r="C255" s="1" t="s">
        <v>527</v>
      </c>
      <c r="D255" s="1">
        <v>8</v>
      </c>
      <c r="E255" s="1" t="s">
        <v>838</v>
      </c>
      <c r="F255" s="1" t="s">
        <v>878</v>
      </c>
      <c r="G255" s="1" t="s">
        <v>1173</v>
      </c>
      <c r="H255" s="12">
        <v>97.947204386900196</v>
      </c>
      <c r="I255" s="12">
        <v>97.947204386900196</v>
      </c>
      <c r="J255" s="12">
        <v>99.128338171956173</v>
      </c>
      <c r="K255" s="12">
        <v>99.149055413020434</v>
      </c>
      <c r="L255" s="12">
        <v>99.149055413020434</v>
      </c>
      <c r="M255" s="12">
        <v>99.149055413020434</v>
      </c>
      <c r="N255" s="12">
        <v>99.015381202963624</v>
      </c>
      <c r="O255" s="12">
        <v>99.209709142508899</v>
      </c>
      <c r="P255" s="12">
        <v>99.366986621145273</v>
      </c>
      <c r="Q255" s="12">
        <v>99.586163866805606</v>
      </c>
      <c r="R255" s="12">
        <v>100</v>
      </c>
      <c r="S255" s="12">
        <v>100</v>
      </c>
      <c r="T255" s="12">
        <v>100</v>
      </c>
      <c r="U255" s="12">
        <v>100</v>
      </c>
      <c r="V255" s="12">
        <v>100.24283566065097</v>
      </c>
      <c r="W255" s="12">
        <v>100.67830808857903</v>
      </c>
      <c r="X255" s="12">
        <v>100.87516776711021</v>
      </c>
      <c r="Y255" s="12">
        <v>101.43045388251491</v>
      </c>
      <c r="Z255" s="12">
        <v>101.55870315388267</v>
      </c>
      <c r="AA255" s="12">
        <v>101.6654752023103</v>
      </c>
    </row>
    <row r="256" spans="1:27">
      <c r="A256" s="1" t="s">
        <v>524</v>
      </c>
      <c r="B256" s="1" t="s">
        <v>525</v>
      </c>
      <c r="C256" s="1" t="s">
        <v>528</v>
      </c>
      <c r="D256" s="1">
        <v>9</v>
      </c>
      <c r="E256" s="1" t="s">
        <v>838</v>
      </c>
      <c r="F256" s="1" t="s">
        <v>878</v>
      </c>
      <c r="G256" s="1" t="s">
        <v>1174</v>
      </c>
      <c r="H256" s="12">
        <v>98.149087353659127</v>
      </c>
      <c r="I256" s="12">
        <v>98.149087353659127</v>
      </c>
      <c r="J256" s="12">
        <v>99.056749395102912</v>
      </c>
      <c r="K256" s="12">
        <v>98.901842422727725</v>
      </c>
      <c r="L256" s="12">
        <v>98.759620017082113</v>
      </c>
      <c r="M256" s="12">
        <v>99.180679634995286</v>
      </c>
      <c r="N256" s="12">
        <v>99.146010521545378</v>
      </c>
      <c r="O256" s="12">
        <v>99.119210361227431</v>
      </c>
      <c r="P256" s="12">
        <v>99.290360432471701</v>
      </c>
      <c r="Q256" s="12">
        <v>99.914097255837063</v>
      </c>
      <c r="R256" s="12">
        <v>100</v>
      </c>
      <c r="S256" s="12">
        <v>100.17215307957824</v>
      </c>
      <c r="T256" s="12">
        <v>100.04374748668639</v>
      </c>
      <c r="U256" s="12">
        <v>100.32934960399437</v>
      </c>
      <c r="V256" s="12">
        <v>100.82766775707566</v>
      </c>
      <c r="W256" s="12">
        <v>101.01147101703916</v>
      </c>
      <c r="X256" s="12">
        <v>101.1904861047602</v>
      </c>
      <c r="Y256" s="12">
        <v>101.25476556927586</v>
      </c>
      <c r="Z256" s="12">
        <v>101.72184090825012</v>
      </c>
      <c r="AA256" s="12">
        <v>102.04698244738428</v>
      </c>
    </row>
    <row r="257" spans="1:27">
      <c r="A257" s="1" t="s">
        <v>524</v>
      </c>
      <c r="B257" s="1" t="s">
        <v>525</v>
      </c>
      <c r="C257" s="1" t="s">
        <v>529</v>
      </c>
      <c r="D257" s="1">
        <v>10</v>
      </c>
      <c r="E257" s="1" t="s">
        <v>838</v>
      </c>
      <c r="F257" s="1" t="s">
        <v>878</v>
      </c>
      <c r="G257" s="1" t="s">
        <v>1175</v>
      </c>
      <c r="H257" s="12">
        <v>97.414934787365183</v>
      </c>
      <c r="I257" s="12">
        <v>97.414934787365183</v>
      </c>
      <c r="J257" s="12">
        <v>97.484050507252661</v>
      </c>
      <c r="K257" s="12">
        <v>97.844402315353648</v>
      </c>
      <c r="L257" s="12">
        <v>97.865244734118647</v>
      </c>
      <c r="M257" s="12">
        <v>97.865244734118647</v>
      </c>
      <c r="N257" s="12">
        <v>97.865244734118647</v>
      </c>
      <c r="O257" s="12">
        <v>97.865244734118647</v>
      </c>
      <c r="P257" s="12">
        <v>98.538048647221856</v>
      </c>
      <c r="Q257" s="12">
        <v>99.322487670375978</v>
      </c>
      <c r="R257" s="12">
        <v>100</v>
      </c>
      <c r="S257" s="12">
        <v>100</v>
      </c>
      <c r="T257" s="12">
        <v>100</v>
      </c>
      <c r="U257" s="12">
        <v>100.21494865565239</v>
      </c>
      <c r="V257" s="12">
        <v>100.90315393220625</v>
      </c>
      <c r="W257" s="12">
        <v>102.09164233084553</v>
      </c>
      <c r="X257" s="12">
        <v>102.83377519021369</v>
      </c>
      <c r="Y257" s="12">
        <v>103.48073989713491</v>
      </c>
      <c r="Z257" s="12">
        <v>103.89844969427777</v>
      </c>
      <c r="AA257" s="12">
        <v>104.60245437849713</v>
      </c>
    </row>
    <row r="258" spans="1:27">
      <c r="A258" s="1" t="s">
        <v>524</v>
      </c>
      <c r="B258" s="1" t="s">
        <v>525</v>
      </c>
      <c r="C258" s="1" t="s">
        <v>530</v>
      </c>
      <c r="D258" s="1">
        <v>11</v>
      </c>
      <c r="E258" s="1" t="s">
        <v>838</v>
      </c>
      <c r="F258" s="1" t="s">
        <v>878</v>
      </c>
      <c r="G258" s="1" t="s">
        <v>1176</v>
      </c>
      <c r="H258" s="12">
        <v>98.028164956282438</v>
      </c>
      <c r="I258" s="12">
        <v>98.431945064691405</v>
      </c>
      <c r="J258" s="12">
        <v>98.803504239177997</v>
      </c>
      <c r="K258" s="12">
        <v>98.99266722425034</v>
      </c>
      <c r="L258" s="12">
        <v>98.654718513591675</v>
      </c>
      <c r="M258" s="12">
        <v>98.460384489563268</v>
      </c>
      <c r="N258" s="12">
        <v>98.506330983544672</v>
      </c>
      <c r="O258" s="12">
        <v>98.410666373886414</v>
      </c>
      <c r="P258" s="12">
        <v>98.908319853223034</v>
      </c>
      <c r="Q258" s="12">
        <v>99.674487260166345</v>
      </c>
      <c r="R258" s="12">
        <v>100</v>
      </c>
      <c r="S258" s="12">
        <v>100.28814632300353</v>
      </c>
      <c r="T258" s="12">
        <v>100.60283333039864</v>
      </c>
      <c r="U258" s="12">
        <v>100.9485551547277</v>
      </c>
      <c r="V258" s="12">
        <v>101.32430261680526</v>
      </c>
      <c r="W258" s="12">
        <v>101.51807152610088</v>
      </c>
      <c r="X258" s="12">
        <v>101.65743771837839</v>
      </c>
      <c r="Y258" s="12">
        <v>101.76769178550693</v>
      </c>
      <c r="Z258" s="12">
        <v>102.24654691551282</v>
      </c>
      <c r="AA258" s="12">
        <v>102.7992123357713</v>
      </c>
    </row>
    <row r="259" spans="1:27">
      <c r="A259" s="1" t="s">
        <v>524</v>
      </c>
      <c r="B259" s="1" t="s">
        <v>525</v>
      </c>
      <c r="C259" s="1" t="s">
        <v>531</v>
      </c>
      <c r="D259" s="1">
        <v>12</v>
      </c>
      <c r="E259" s="1" t="s">
        <v>838</v>
      </c>
      <c r="F259" s="1" t="s">
        <v>878</v>
      </c>
      <c r="G259" s="1" t="s">
        <v>1177</v>
      </c>
      <c r="H259" s="12">
        <v>97.577252469116956</v>
      </c>
      <c r="I259" s="12">
        <v>98.129586698160352</v>
      </c>
      <c r="J259" s="12">
        <v>98.525178722132878</v>
      </c>
      <c r="K259" s="12">
        <v>98.954552151040957</v>
      </c>
      <c r="L259" s="12">
        <v>98.661042212737058</v>
      </c>
      <c r="M259" s="12">
        <v>98.54208711399626</v>
      </c>
      <c r="N259" s="12">
        <v>98.765901561791296</v>
      </c>
      <c r="O259" s="12">
        <v>98.767346884440741</v>
      </c>
      <c r="P259" s="12">
        <v>99.064524200077742</v>
      </c>
      <c r="Q259" s="12">
        <v>99.737690273284201</v>
      </c>
      <c r="R259" s="12">
        <v>100</v>
      </c>
      <c r="S259" s="12">
        <v>100.34235270714476</v>
      </c>
      <c r="T259" s="12">
        <v>100.50058869860976</v>
      </c>
      <c r="U259" s="12">
        <v>100.80434717294114</v>
      </c>
      <c r="V259" s="12">
        <v>101.36048933858707</v>
      </c>
      <c r="W259" s="12">
        <v>101.79668859598144</v>
      </c>
      <c r="X259" s="12">
        <v>102.17840358522309</v>
      </c>
      <c r="Y259" s="12">
        <v>102.34224986953929</v>
      </c>
      <c r="Z259" s="12">
        <v>102.60715051756604</v>
      </c>
      <c r="AA259" s="12">
        <v>103.19337136322994</v>
      </c>
    </row>
    <row r="260" spans="1:27">
      <c r="A260" s="1" t="s">
        <v>524</v>
      </c>
      <c r="B260" s="1" t="s">
        <v>525</v>
      </c>
      <c r="C260" s="1" t="s">
        <v>532</v>
      </c>
      <c r="D260" s="1">
        <v>13</v>
      </c>
      <c r="E260" s="1" t="s">
        <v>838</v>
      </c>
      <c r="F260" s="1" t="s">
        <v>878</v>
      </c>
      <c r="G260" s="1" t="s">
        <v>1178</v>
      </c>
      <c r="H260" s="12">
        <v>98.933593208492496</v>
      </c>
      <c r="I260" s="12">
        <v>99.037684418411914</v>
      </c>
      <c r="J260" s="12">
        <v>99.360883229867611</v>
      </c>
      <c r="K260" s="12">
        <v>99.068719145025895</v>
      </c>
      <c r="L260" s="12">
        <v>98.642109167612816</v>
      </c>
      <c r="M260" s="12">
        <v>98.297657426739562</v>
      </c>
      <c r="N260" s="12">
        <v>97.990736966693007</v>
      </c>
      <c r="O260" s="12">
        <v>97.703224317389001</v>
      </c>
      <c r="P260" s="12">
        <v>98.59755615483023</v>
      </c>
      <c r="Q260" s="12">
        <v>99.548569004767742</v>
      </c>
      <c r="R260" s="12">
        <v>100</v>
      </c>
      <c r="S260" s="12">
        <v>100.18075243893637</v>
      </c>
      <c r="T260" s="12">
        <v>100.80587177273704</v>
      </c>
      <c r="U260" s="12">
        <v>101.23510120601497</v>
      </c>
      <c r="V260" s="12">
        <v>101.25258975404941</v>
      </c>
      <c r="W260" s="12">
        <v>100.96788239284784</v>
      </c>
      <c r="X260" s="12">
        <v>100.63230780535757</v>
      </c>
      <c r="Y260" s="12">
        <v>100.63797863492843</v>
      </c>
      <c r="Z260" s="12">
        <v>101.53528510380043</v>
      </c>
      <c r="AA260" s="12">
        <v>102.02212001592916</v>
      </c>
    </row>
    <row r="261" spans="1:27">
      <c r="A261" s="1" t="s">
        <v>524</v>
      </c>
      <c r="B261" s="1" t="s">
        <v>533</v>
      </c>
      <c r="D261" s="1">
        <v>14</v>
      </c>
      <c r="E261" s="1" t="s">
        <v>838</v>
      </c>
      <c r="F261" s="1" t="s">
        <v>878</v>
      </c>
      <c r="G261" s="1" t="s">
        <v>1179</v>
      </c>
      <c r="H261" s="12">
        <v>100.07820472547361</v>
      </c>
      <c r="I261" s="12">
        <v>100.15557643446972</v>
      </c>
      <c r="J261" s="12">
        <v>100.08326857163746</v>
      </c>
      <c r="K261" s="12">
        <v>99.874160360640815</v>
      </c>
      <c r="L261" s="12">
        <v>99.762317716296423</v>
      </c>
      <c r="M261" s="12">
        <v>99.693679824263157</v>
      </c>
      <c r="N261" s="12">
        <v>99.471687339045431</v>
      </c>
      <c r="O261" s="12">
        <v>99.345429768023052</v>
      </c>
      <c r="P261" s="12">
        <v>99.553677183650706</v>
      </c>
      <c r="Q261" s="12">
        <v>99.853624968097037</v>
      </c>
      <c r="R261" s="12">
        <v>100</v>
      </c>
      <c r="S261" s="12">
        <v>100.38378613986305</v>
      </c>
      <c r="T261" s="12">
        <v>100.46446639510005</v>
      </c>
      <c r="U261" s="12">
        <v>100.60057525110737</v>
      </c>
      <c r="V261" s="12">
        <v>100.85530487001706</v>
      </c>
      <c r="W261" s="12">
        <v>101.04222876412648</v>
      </c>
      <c r="X261" s="12">
        <v>101.22584792478264</v>
      </c>
      <c r="Y261" s="12">
        <v>101.24135440322264</v>
      </c>
      <c r="Z261" s="12">
        <v>101.48132978792894</v>
      </c>
      <c r="AA261" s="12">
        <v>101.86914146648964</v>
      </c>
    </row>
    <row r="262" spans="1:27">
      <c r="A262" s="1" t="s">
        <v>524</v>
      </c>
      <c r="B262" s="1" t="s">
        <v>533</v>
      </c>
      <c r="C262" s="1" t="s">
        <v>534</v>
      </c>
      <c r="D262" s="1">
        <v>15</v>
      </c>
      <c r="E262" s="1" t="s">
        <v>838</v>
      </c>
      <c r="F262" s="1" t="s">
        <v>878</v>
      </c>
      <c r="G262" s="1" t="s">
        <v>1180</v>
      </c>
      <c r="H262" s="12">
        <v>101.688009861767</v>
      </c>
      <c r="I262" s="12">
        <v>101.79696417110392</v>
      </c>
      <c r="J262" s="12">
        <v>101.59852555984445</v>
      </c>
      <c r="K262" s="12">
        <v>101.08115262511046</v>
      </c>
      <c r="L262" s="12">
        <v>100.91773993638731</v>
      </c>
      <c r="M262" s="12">
        <v>100.71022092953372</v>
      </c>
      <c r="N262" s="12">
        <v>99.961289695559245</v>
      </c>
      <c r="O262" s="12">
        <v>99.405372019718172</v>
      </c>
      <c r="P262" s="12">
        <v>99.340762533212882</v>
      </c>
      <c r="Q262" s="12">
        <v>99.650776271760677</v>
      </c>
      <c r="R262" s="12">
        <v>100</v>
      </c>
      <c r="S262" s="12">
        <v>100.16998976291049</v>
      </c>
      <c r="T262" s="12">
        <v>100.01775016065149</v>
      </c>
      <c r="U262" s="12">
        <v>100.11028962383783</v>
      </c>
      <c r="V262" s="12">
        <v>99.898301306024564</v>
      </c>
      <c r="W262" s="12">
        <v>99.868760448400238</v>
      </c>
      <c r="X262" s="12">
        <v>100.00999319848911</v>
      </c>
      <c r="Y262" s="12">
        <v>99.941032801342061</v>
      </c>
      <c r="Z262" s="12">
        <v>100.4195138301713</v>
      </c>
      <c r="AA262" s="12">
        <v>101.11563367012199</v>
      </c>
    </row>
    <row r="263" spans="1:27">
      <c r="A263" s="1" t="s">
        <v>524</v>
      </c>
      <c r="B263" s="1" t="s">
        <v>533</v>
      </c>
      <c r="C263" s="1" t="s">
        <v>535</v>
      </c>
      <c r="D263" s="1">
        <v>16</v>
      </c>
      <c r="E263" s="1" t="s">
        <v>838</v>
      </c>
      <c r="F263" s="1" t="s">
        <v>878</v>
      </c>
      <c r="G263" s="1" t="s">
        <v>1181</v>
      </c>
      <c r="H263" s="12">
        <v>100.31341264883137</v>
      </c>
      <c r="I263" s="12">
        <v>100.31341264883137</v>
      </c>
      <c r="J263" s="12">
        <v>100.2579132627678</v>
      </c>
      <c r="K263" s="12">
        <v>100.02441259429956</v>
      </c>
      <c r="L263" s="12">
        <v>100.02441259429956</v>
      </c>
      <c r="M263" s="12">
        <v>99.979863143939582</v>
      </c>
      <c r="N263" s="12">
        <v>99.851737814613614</v>
      </c>
      <c r="O263" s="12">
        <v>99.795687571506178</v>
      </c>
      <c r="P263" s="12">
        <v>99.807343699419647</v>
      </c>
      <c r="Q263" s="12">
        <v>99.869694388217482</v>
      </c>
      <c r="R263" s="12">
        <v>100</v>
      </c>
      <c r="S263" s="12">
        <v>100.80589242100551</v>
      </c>
      <c r="T263" s="12">
        <v>100.92888184123035</v>
      </c>
      <c r="U263" s="12">
        <v>101.16769165025073</v>
      </c>
      <c r="V263" s="12">
        <v>101.76775692362227</v>
      </c>
      <c r="W263" s="12">
        <v>101.9449727880196</v>
      </c>
      <c r="X263" s="12">
        <v>102.00455204664077</v>
      </c>
      <c r="Y263" s="12">
        <v>101.94284020979151</v>
      </c>
      <c r="Z263" s="12">
        <v>101.88800126584179</v>
      </c>
      <c r="AA263" s="12">
        <v>101.88800126584179</v>
      </c>
    </row>
    <row r="264" spans="1:27">
      <c r="A264" s="1" t="s">
        <v>524</v>
      </c>
      <c r="B264" s="1" t="s">
        <v>533</v>
      </c>
      <c r="C264" s="1" t="s">
        <v>536</v>
      </c>
      <c r="D264" s="1">
        <v>17</v>
      </c>
      <c r="E264" s="1" t="s">
        <v>838</v>
      </c>
      <c r="F264" s="1" t="s">
        <v>878</v>
      </c>
      <c r="G264" s="1" t="s">
        <v>1182</v>
      </c>
      <c r="H264" s="12">
        <v>98.956172537848431</v>
      </c>
      <c r="I264" s="12">
        <v>98.956172537848431</v>
      </c>
      <c r="J264" s="12">
        <v>98.886428941057943</v>
      </c>
      <c r="K264" s="12">
        <v>99.035710594700248</v>
      </c>
      <c r="L264" s="12">
        <v>98.993159901178984</v>
      </c>
      <c r="M264" s="12">
        <v>99.096924197542577</v>
      </c>
      <c r="N264" s="12">
        <v>98.996539881386965</v>
      </c>
      <c r="O264" s="12">
        <v>99.004669503265433</v>
      </c>
      <c r="P264" s="12">
        <v>99.417854327588373</v>
      </c>
      <c r="Q264" s="12">
        <v>99.994212124506205</v>
      </c>
      <c r="R264" s="12">
        <v>100</v>
      </c>
      <c r="S264" s="12">
        <v>100.44275140742309</v>
      </c>
      <c r="T264" s="12">
        <v>100.61649260250766</v>
      </c>
      <c r="U264" s="12">
        <v>100.68324090993602</v>
      </c>
      <c r="V264" s="12">
        <v>101.0011282372671</v>
      </c>
      <c r="W264" s="12">
        <v>101.0666336179906</v>
      </c>
      <c r="X264" s="12">
        <v>101.25895765141648</v>
      </c>
      <c r="Y264" s="12">
        <v>101.24002205178515</v>
      </c>
      <c r="Z264" s="12">
        <v>101.51554842823435</v>
      </c>
      <c r="AA264" s="12">
        <v>101.90830781070517</v>
      </c>
    </row>
    <row r="265" spans="1:27">
      <c r="A265" s="1" t="s">
        <v>524</v>
      </c>
      <c r="B265" s="1" t="s">
        <v>533</v>
      </c>
      <c r="C265" s="1" t="s">
        <v>537</v>
      </c>
      <c r="D265" s="1">
        <v>18</v>
      </c>
      <c r="E265" s="1" t="s">
        <v>838</v>
      </c>
      <c r="F265" s="1" t="s">
        <v>878</v>
      </c>
      <c r="G265" s="1" t="s">
        <v>1183</v>
      </c>
      <c r="H265" s="12">
        <v>101.52376958643778</v>
      </c>
      <c r="I265" s="12">
        <v>101.52376958643778</v>
      </c>
      <c r="J265" s="12">
        <v>101.10252761900122</v>
      </c>
      <c r="K265" s="12">
        <v>100.57824147463415</v>
      </c>
      <c r="L265" s="12">
        <v>100.22284035144402</v>
      </c>
      <c r="M265" s="12">
        <v>99.870529992322602</v>
      </c>
      <c r="N265" s="12">
        <v>99.598793850474976</v>
      </c>
      <c r="O265" s="12">
        <v>99.416277398563309</v>
      </c>
      <c r="P265" s="12">
        <v>99.625259644220534</v>
      </c>
      <c r="Q265" s="12">
        <v>99.884631120702139</v>
      </c>
      <c r="R265" s="12">
        <v>100</v>
      </c>
      <c r="S265" s="12">
        <v>100.28075654010908</v>
      </c>
      <c r="T265" s="12">
        <v>100.44090735286197</v>
      </c>
      <c r="U265" s="12">
        <v>100.45293966018897</v>
      </c>
      <c r="V265" s="12">
        <v>100.58955825573351</v>
      </c>
      <c r="W265" s="12">
        <v>100.55532993299805</v>
      </c>
      <c r="X265" s="12">
        <v>100.42136046534355</v>
      </c>
      <c r="Y265" s="12">
        <v>100.06702860853724</v>
      </c>
      <c r="Z265" s="12">
        <v>100.24302054587247</v>
      </c>
      <c r="AA265" s="12">
        <v>100.34486235496931</v>
      </c>
    </row>
    <row r="266" spans="1:27">
      <c r="A266" s="1" t="s">
        <v>524</v>
      </c>
      <c r="B266" s="1" t="s">
        <v>533</v>
      </c>
      <c r="C266" s="1" t="s">
        <v>538</v>
      </c>
      <c r="D266" s="1">
        <v>19</v>
      </c>
      <c r="E266" s="1" t="s">
        <v>838</v>
      </c>
      <c r="F266" s="1" t="s">
        <v>878</v>
      </c>
      <c r="G266" s="1" t="s">
        <v>1184</v>
      </c>
      <c r="H266" s="12">
        <v>98.104500081360982</v>
      </c>
      <c r="I266" s="12">
        <v>99.470773043783026</v>
      </c>
      <c r="J266" s="12">
        <v>100.1117280685009</v>
      </c>
      <c r="K266" s="12">
        <v>99.790058775565115</v>
      </c>
      <c r="L266" s="12">
        <v>99.706376133536523</v>
      </c>
      <c r="M266" s="12">
        <v>99.693646301340863</v>
      </c>
      <c r="N266" s="12">
        <v>99.82690940846939</v>
      </c>
      <c r="O266" s="12">
        <v>99.82690940846939</v>
      </c>
      <c r="P266" s="12">
        <v>99.82690940846939</v>
      </c>
      <c r="Q266" s="12">
        <v>99.82690940846939</v>
      </c>
      <c r="R266" s="12">
        <v>100</v>
      </c>
      <c r="S266" s="12">
        <v>99.933420584743843</v>
      </c>
      <c r="T266" s="12">
        <v>99.933420584743843</v>
      </c>
      <c r="U266" s="12">
        <v>99.975103444147294</v>
      </c>
      <c r="V266" s="12">
        <v>100.19058277306054</v>
      </c>
      <c r="W266" s="12">
        <v>100.76405728176472</v>
      </c>
      <c r="X266" s="12">
        <v>100.68139043159388</v>
      </c>
      <c r="Y266" s="12">
        <v>100.4379052972084</v>
      </c>
      <c r="Z266" s="12">
        <v>100.42864843105714</v>
      </c>
      <c r="AA266" s="12">
        <v>100.47341585009195</v>
      </c>
    </row>
    <row r="267" spans="1:27">
      <c r="A267" s="1" t="s">
        <v>524</v>
      </c>
      <c r="B267" s="1" t="s">
        <v>533</v>
      </c>
      <c r="C267" s="1" t="s">
        <v>539</v>
      </c>
      <c r="D267" s="1">
        <v>20</v>
      </c>
      <c r="E267" s="1" t="s">
        <v>838</v>
      </c>
      <c r="F267" s="1" t="s">
        <v>878</v>
      </c>
      <c r="G267" s="1" t="s">
        <v>1185</v>
      </c>
      <c r="H267" s="12">
        <v>100.27619240010802</v>
      </c>
      <c r="I267" s="12">
        <v>100.27619240010802</v>
      </c>
      <c r="J267" s="12">
        <v>100.33301948488345</v>
      </c>
      <c r="K267" s="12">
        <v>99.862172365617113</v>
      </c>
      <c r="L267" s="12">
        <v>99.755363420875085</v>
      </c>
      <c r="M267" s="12">
        <v>99.86692544418257</v>
      </c>
      <c r="N267" s="12">
        <v>99.649312523523179</v>
      </c>
      <c r="O267" s="12">
        <v>99.43303479459496</v>
      </c>
      <c r="P267" s="12">
        <v>99.143058140233904</v>
      </c>
      <c r="Q267" s="12">
        <v>99.234775224185015</v>
      </c>
      <c r="R267" s="12">
        <v>100</v>
      </c>
      <c r="S267" s="12">
        <v>100.60850340251555</v>
      </c>
      <c r="T267" s="12">
        <v>100.46320365784302</v>
      </c>
      <c r="U267" s="12">
        <v>101.20734739186959</v>
      </c>
      <c r="V267" s="12">
        <v>101.67360824946591</v>
      </c>
      <c r="W267" s="12">
        <v>102.67218280349289</v>
      </c>
      <c r="X267" s="12">
        <v>103.57404208553638</v>
      </c>
      <c r="Y267" s="12">
        <v>104.65375736013571</v>
      </c>
      <c r="Z267" s="12">
        <v>105.34926172542873</v>
      </c>
      <c r="AA267" s="12">
        <v>106.20358453424774</v>
      </c>
    </row>
    <row r="268" spans="1:27">
      <c r="A268" s="1" t="s">
        <v>524</v>
      </c>
      <c r="B268" s="1" t="s">
        <v>533</v>
      </c>
      <c r="C268" s="1" t="s">
        <v>540</v>
      </c>
      <c r="D268" s="1">
        <v>21</v>
      </c>
      <c r="E268" s="1" t="s">
        <v>838</v>
      </c>
      <c r="F268" s="1" t="s">
        <v>878</v>
      </c>
      <c r="G268" s="1" t="s">
        <v>1186</v>
      </c>
      <c r="H268" s="12">
        <v>99.204294415120017</v>
      </c>
      <c r="I268" s="12">
        <v>99.204294415120017</v>
      </c>
      <c r="J268" s="12">
        <v>99.590278597029723</v>
      </c>
      <c r="K268" s="12">
        <v>99.453715188310213</v>
      </c>
      <c r="L268" s="12">
        <v>99.453715188310213</v>
      </c>
      <c r="M268" s="12">
        <v>99.240374528870944</v>
      </c>
      <c r="N268" s="12">
        <v>99.240374528870944</v>
      </c>
      <c r="O268" s="12">
        <v>99.388814682609492</v>
      </c>
      <c r="P268" s="12">
        <v>100.27310011950394</v>
      </c>
      <c r="Q268" s="12">
        <v>100.21709669006225</v>
      </c>
      <c r="R268" s="12">
        <v>100</v>
      </c>
      <c r="S268" s="12">
        <v>100</v>
      </c>
      <c r="T268" s="12">
        <v>100.13523472173192</v>
      </c>
      <c r="U268" s="12">
        <v>100.17679347172034</v>
      </c>
      <c r="V268" s="12">
        <v>100.50325471884722</v>
      </c>
      <c r="W268" s="12">
        <v>101.14644961483472</v>
      </c>
      <c r="X268" s="12">
        <v>101.78713722693291</v>
      </c>
      <c r="Y268" s="12">
        <v>102.22093168833307</v>
      </c>
      <c r="Z268" s="12">
        <v>102.17295155189635</v>
      </c>
      <c r="AA268" s="12">
        <v>103.09734650565051</v>
      </c>
    </row>
    <row r="269" spans="1:27">
      <c r="A269" s="1" t="s">
        <v>524</v>
      </c>
      <c r="B269" s="1" t="s">
        <v>541</v>
      </c>
      <c r="D269" s="1">
        <v>22</v>
      </c>
      <c r="E269" s="1" t="s">
        <v>838</v>
      </c>
      <c r="F269" s="1" t="s">
        <v>878</v>
      </c>
      <c r="G269" s="1" t="s">
        <v>1187</v>
      </c>
      <c r="H269" s="12">
        <v>101.51733691071786</v>
      </c>
      <c r="I269" s="12">
        <v>101.51733691071786</v>
      </c>
      <c r="J269" s="12">
        <v>101.17311566444745</v>
      </c>
      <c r="K269" s="12">
        <v>101.23404586147606</v>
      </c>
      <c r="L269" s="12">
        <v>101.12381055575946</v>
      </c>
      <c r="M269" s="12">
        <v>100.9967891157915</v>
      </c>
      <c r="N269" s="12">
        <v>101.61111904111155</v>
      </c>
      <c r="O269" s="12">
        <v>101.63394791674799</v>
      </c>
      <c r="P269" s="12">
        <v>100.94944592184233</v>
      </c>
      <c r="Q269" s="12">
        <v>100.54295614753983</v>
      </c>
      <c r="R269" s="12">
        <v>100</v>
      </c>
      <c r="S269" s="12">
        <v>99.771787984356138</v>
      </c>
      <c r="T269" s="12">
        <v>99.734976580827038</v>
      </c>
      <c r="U269" s="12">
        <v>99.826214878354278</v>
      </c>
      <c r="V269" s="12">
        <v>100.06579640499351</v>
      </c>
      <c r="W269" s="12">
        <v>101.02110130959265</v>
      </c>
      <c r="X269" s="12">
        <v>101.35841907779127</v>
      </c>
      <c r="Y269" s="12">
        <v>101.82022210269628</v>
      </c>
      <c r="Z269" s="12">
        <v>102.64914358812784</v>
      </c>
      <c r="AA269" s="12">
        <v>102.83461861564422</v>
      </c>
    </row>
    <row r="270" spans="1:27">
      <c r="A270" s="1" t="s">
        <v>524</v>
      </c>
      <c r="B270" s="1" t="s">
        <v>542</v>
      </c>
      <c r="D270" s="1">
        <v>23</v>
      </c>
      <c r="E270" s="1" t="s">
        <v>838</v>
      </c>
      <c r="F270" s="1" t="s">
        <v>878</v>
      </c>
      <c r="G270" s="1" t="s">
        <v>1188</v>
      </c>
      <c r="H270" s="12">
        <v>99.948168750459644</v>
      </c>
      <c r="I270" s="12">
        <v>99.948168750459644</v>
      </c>
      <c r="J270" s="12">
        <v>100.03199060716703</v>
      </c>
      <c r="K270" s="12">
        <v>100.16157220872664</v>
      </c>
      <c r="L270" s="12">
        <v>100.05102104431938</v>
      </c>
      <c r="M270" s="12">
        <v>100.0040510819079</v>
      </c>
      <c r="N270" s="12">
        <v>99.910008846569156</v>
      </c>
      <c r="O270" s="12">
        <v>99.837274014234779</v>
      </c>
      <c r="P270" s="12">
        <v>99.857511699688175</v>
      </c>
      <c r="Q270" s="12">
        <v>99.947225920306892</v>
      </c>
      <c r="R270" s="12">
        <v>100</v>
      </c>
      <c r="S270" s="12">
        <v>99.957005086789223</v>
      </c>
      <c r="T270" s="12">
        <v>99.957598465493675</v>
      </c>
      <c r="U270" s="12">
        <v>99.999721195106872</v>
      </c>
      <c r="V270" s="12">
        <v>100.06606733798597</v>
      </c>
      <c r="W270" s="12">
        <v>100.09487383778885</v>
      </c>
      <c r="X270" s="12">
        <v>100.13313514299804</v>
      </c>
      <c r="Y270" s="12">
        <v>100.16592398013493</v>
      </c>
      <c r="Z270" s="12">
        <v>100.09204531545835</v>
      </c>
      <c r="AA270" s="12">
        <v>99.949849182804002</v>
      </c>
    </row>
    <row r="271" spans="1:27">
      <c r="A271" s="1" t="s">
        <v>524</v>
      </c>
      <c r="B271" s="1" t="s">
        <v>542</v>
      </c>
      <c r="C271" s="1" t="s">
        <v>543</v>
      </c>
      <c r="D271" s="1">
        <v>24</v>
      </c>
      <c r="E271" s="1" t="s">
        <v>838</v>
      </c>
      <c r="F271" s="1" t="s">
        <v>878</v>
      </c>
      <c r="G271" s="1" t="s">
        <v>1189</v>
      </c>
      <c r="H271" s="12">
        <v>99.261719723368088</v>
      </c>
      <c r="I271" s="12">
        <v>99.261719723368088</v>
      </c>
      <c r="J271" s="12">
        <v>99.382706151713663</v>
      </c>
      <c r="K271" s="12">
        <v>99.687412565489296</v>
      </c>
      <c r="L271" s="12">
        <v>99.687412565489296</v>
      </c>
      <c r="M271" s="12">
        <v>99.687412565489296</v>
      </c>
      <c r="N271" s="12">
        <v>99.602457828480738</v>
      </c>
      <c r="O271" s="12">
        <v>99.549662601797792</v>
      </c>
      <c r="P271" s="12">
        <v>99.634465375413342</v>
      </c>
      <c r="Q271" s="12">
        <v>99.853434174705228</v>
      </c>
      <c r="R271" s="12">
        <v>100</v>
      </c>
      <c r="S271" s="12">
        <v>100.02023975775205</v>
      </c>
      <c r="T271" s="12">
        <v>99.774834698790812</v>
      </c>
      <c r="U271" s="12">
        <v>99.873361629388469</v>
      </c>
      <c r="V271" s="12">
        <v>99.866096051721925</v>
      </c>
      <c r="W271" s="12">
        <v>99.880135030931456</v>
      </c>
      <c r="X271" s="12">
        <v>99.797535806823262</v>
      </c>
      <c r="Y271" s="12">
        <v>99.804073265604487</v>
      </c>
      <c r="Z271" s="12">
        <v>99.714976760666758</v>
      </c>
      <c r="AA271" s="12">
        <v>99.643827117913503</v>
      </c>
    </row>
    <row r="272" spans="1:27">
      <c r="A272" s="1" t="s">
        <v>524</v>
      </c>
      <c r="B272" s="1" t="s">
        <v>542</v>
      </c>
      <c r="C272" s="1" t="s">
        <v>544</v>
      </c>
      <c r="D272" s="1">
        <v>25</v>
      </c>
      <c r="E272" s="1" t="s">
        <v>838</v>
      </c>
      <c r="F272" s="1" t="s">
        <v>878</v>
      </c>
      <c r="G272" s="1" t="s">
        <v>1190</v>
      </c>
      <c r="H272" s="12">
        <v>99.853339215494728</v>
      </c>
      <c r="I272" s="12">
        <v>99.853339215494728</v>
      </c>
      <c r="J272" s="12">
        <v>99.903796316800126</v>
      </c>
      <c r="K272" s="12">
        <v>99.983236236650328</v>
      </c>
      <c r="L272" s="12">
        <v>99.993273690655684</v>
      </c>
      <c r="M272" s="12">
        <v>100</v>
      </c>
      <c r="N272" s="12">
        <v>99.993273690655684</v>
      </c>
      <c r="O272" s="12">
        <v>99.993273690655684</v>
      </c>
      <c r="P272" s="12">
        <v>99.993273690655684</v>
      </c>
      <c r="Q272" s="12">
        <v>100</v>
      </c>
      <c r="R272" s="12">
        <v>100</v>
      </c>
      <c r="S272" s="12">
        <v>99.98812968159379</v>
      </c>
      <c r="T272" s="12">
        <v>99.98812968159379</v>
      </c>
      <c r="U272" s="12">
        <v>99.954991075530742</v>
      </c>
      <c r="V272" s="12">
        <v>99.939803477516023</v>
      </c>
      <c r="W272" s="12">
        <v>100.02485539186796</v>
      </c>
      <c r="X272" s="12">
        <v>100.1328595669972</v>
      </c>
      <c r="Y272" s="12">
        <v>100.1328595669972</v>
      </c>
      <c r="Z272" s="12">
        <v>100.02076534494731</v>
      </c>
      <c r="AA272" s="12">
        <v>99.922763891858992</v>
      </c>
    </row>
    <row r="273" spans="1:27">
      <c r="A273" s="1" t="s">
        <v>524</v>
      </c>
      <c r="B273" s="1" t="s">
        <v>542</v>
      </c>
      <c r="C273" s="1" t="s">
        <v>545</v>
      </c>
      <c r="D273" s="1">
        <v>26</v>
      </c>
      <c r="E273" s="1" t="s">
        <v>838</v>
      </c>
      <c r="F273" s="1" t="s">
        <v>878</v>
      </c>
      <c r="G273" s="1" t="s">
        <v>1191</v>
      </c>
      <c r="H273" s="12">
        <v>101.14069454443269</v>
      </c>
      <c r="I273" s="12">
        <v>101.14069454443269</v>
      </c>
      <c r="J273" s="12">
        <v>101.2082851334677</v>
      </c>
      <c r="K273" s="12">
        <v>101.12593171434654</v>
      </c>
      <c r="L273" s="12">
        <v>100.68948779481326</v>
      </c>
      <c r="M273" s="12">
        <v>100.50138218059459</v>
      </c>
      <c r="N273" s="12">
        <v>100.28321562522466</v>
      </c>
      <c r="O273" s="12">
        <v>100.08801680840537</v>
      </c>
      <c r="P273" s="12">
        <v>100.0332208124553</v>
      </c>
      <c r="Q273" s="12">
        <v>100.02636446655129</v>
      </c>
      <c r="R273" s="12">
        <v>100</v>
      </c>
      <c r="S273" s="12">
        <v>99.816729300493606</v>
      </c>
      <c r="T273" s="12">
        <v>100.20915819974519</v>
      </c>
      <c r="U273" s="12">
        <v>100.25832926037792</v>
      </c>
      <c r="V273" s="12">
        <v>100.54745273619072</v>
      </c>
      <c r="W273" s="12">
        <v>100.52717557015423</v>
      </c>
      <c r="X273" s="12">
        <v>100.66871086947937</v>
      </c>
      <c r="Y273" s="12">
        <v>100.78596130165651</v>
      </c>
      <c r="Z273" s="12">
        <v>100.78596130165651</v>
      </c>
      <c r="AA273" s="12">
        <v>100.47270600045471</v>
      </c>
    </row>
    <row r="274" spans="1:27">
      <c r="A274" s="1" t="s">
        <v>524</v>
      </c>
      <c r="B274" s="1" t="s">
        <v>546</v>
      </c>
      <c r="D274" s="1">
        <v>27</v>
      </c>
      <c r="E274" s="1" t="s">
        <v>838</v>
      </c>
      <c r="F274" s="1" t="s">
        <v>878</v>
      </c>
      <c r="G274" s="1" t="s">
        <v>1192</v>
      </c>
      <c r="H274" s="12">
        <v>102.8606542815688</v>
      </c>
      <c r="I274" s="12">
        <v>102.69262753701248</v>
      </c>
      <c r="J274" s="12">
        <v>102.29551276624875</v>
      </c>
      <c r="K274" s="12">
        <v>102.17711017993199</v>
      </c>
      <c r="L274" s="12">
        <v>101.30341488430139</v>
      </c>
      <c r="M274" s="12">
        <v>100.63016636334932</v>
      </c>
      <c r="N274" s="12">
        <v>99.898321059841876</v>
      </c>
      <c r="O274" s="12">
        <v>99.642958330367009</v>
      </c>
      <c r="P274" s="12">
        <v>99.642958330367009</v>
      </c>
      <c r="Q274" s="12">
        <v>99.90347220403585</v>
      </c>
      <c r="R274" s="12">
        <v>100</v>
      </c>
      <c r="S274" s="12">
        <v>100.09086129740187</v>
      </c>
      <c r="T274" s="12">
        <v>100.45497229005089</v>
      </c>
      <c r="U274" s="12">
        <v>100.54372334894586</v>
      </c>
      <c r="V274" s="12">
        <v>100.54372334894586</v>
      </c>
      <c r="W274" s="12">
        <v>101.20425359461196</v>
      </c>
      <c r="X274" s="12">
        <v>101.36294683034596</v>
      </c>
      <c r="Y274" s="12">
        <v>101.4715275160742</v>
      </c>
      <c r="Z274" s="12">
        <v>101.77529827767687</v>
      </c>
      <c r="AA274" s="12">
        <v>101.86941663649829</v>
      </c>
    </row>
    <row r="275" spans="1:27">
      <c r="A275" s="1" t="s">
        <v>524</v>
      </c>
      <c r="B275" s="1" t="s">
        <v>547</v>
      </c>
      <c r="D275" s="1">
        <v>28</v>
      </c>
      <c r="E275" s="1" t="s">
        <v>838</v>
      </c>
      <c r="F275" s="1" t="s">
        <v>878</v>
      </c>
      <c r="G275" s="1" t="s">
        <v>1193</v>
      </c>
      <c r="H275" s="12">
        <v>99.488380310817632</v>
      </c>
      <c r="I275" s="12">
        <v>99.488380310817632</v>
      </c>
      <c r="J275" s="12">
        <v>99.488380310817632</v>
      </c>
      <c r="K275" s="12">
        <v>99.488380310817632</v>
      </c>
      <c r="L275" s="12">
        <v>99.661558492003394</v>
      </c>
      <c r="M275" s="12">
        <v>99.661558492003394</v>
      </c>
      <c r="N275" s="12">
        <v>99.832069977354777</v>
      </c>
      <c r="O275" s="12">
        <v>100</v>
      </c>
      <c r="P275" s="12">
        <v>100</v>
      </c>
      <c r="Q275" s="12">
        <v>100</v>
      </c>
      <c r="R275" s="12">
        <v>100</v>
      </c>
      <c r="S275" s="12">
        <v>100</v>
      </c>
      <c r="T275" s="12">
        <v>99.891949255858108</v>
      </c>
      <c r="U275" s="12">
        <v>99.85860188776789</v>
      </c>
      <c r="V275" s="12">
        <v>99.85860188776789</v>
      </c>
      <c r="W275" s="12">
        <v>99.85860188776789</v>
      </c>
      <c r="X275" s="12">
        <v>99.85860188776789</v>
      </c>
      <c r="Y275" s="12">
        <v>100.23765085653977</v>
      </c>
      <c r="Z275" s="12">
        <v>100.12816026333972</v>
      </c>
      <c r="AA275" s="12">
        <v>100.12816026333972</v>
      </c>
    </row>
    <row r="276" spans="1:27">
      <c r="A276" s="1" t="s">
        <v>524</v>
      </c>
      <c r="B276" s="1" t="s">
        <v>548</v>
      </c>
      <c r="D276" s="1">
        <v>29</v>
      </c>
      <c r="E276" s="1" t="s">
        <v>838</v>
      </c>
      <c r="F276" s="1" t="s">
        <v>878</v>
      </c>
      <c r="G276" s="1" t="s">
        <v>1194</v>
      </c>
      <c r="H276" s="12">
        <v>98.789972135620118</v>
      </c>
      <c r="I276" s="12">
        <v>98.827096687445845</v>
      </c>
      <c r="J276" s="12">
        <v>99.128453129100279</v>
      </c>
      <c r="K276" s="12">
        <v>99.25722467401016</v>
      </c>
      <c r="L276" s="12">
        <v>99.326618119768867</v>
      </c>
      <c r="M276" s="12">
        <v>99.343105328332484</v>
      </c>
      <c r="N276" s="12">
        <v>99.343105328332484</v>
      </c>
      <c r="O276" s="12">
        <v>99.571865537599834</v>
      </c>
      <c r="P276" s="12">
        <v>99.568396960796846</v>
      </c>
      <c r="Q276" s="12">
        <v>99.747260181319035</v>
      </c>
      <c r="R276" s="12">
        <v>100</v>
      </c>
      <c r="S276" s="12">
        <v>100.31608513849142</v>
      </c>
      <c r="T276" s="12">
        <v>100.34581337067614</v>
      </c>
      <c r="U276" s="12">
        <v>100.38636670495717</v>
      </c>
      <c r="V276" s="12">
        <v>100.54365991533673</v>
      </c>
      <c r="W276" s="12">
        <v>101.25329011785897</v>
      </c>
      <c r="X276" s="12">
        <v>101.39902602215454</v>
      </c>
      <c r="Y276" s="12">
        <v>102.02799072202704</v>
      </c>
      <c r="Z276" s="12">
        <v>102.63170687929144</v>
      </c>
      <c r="AA276" s="12">
        <v>102.69331607300232</v>
      </c>
    </row>
    <row r="277" spans="1:27">
      <c r="A277" s="1" t="s">
        <v>524</v>
      </c>
      <c r="B277" s="1" t="s">
        <v>549</v>
      </c>
      <c r="D277" s="1">
        <v>30</v>
      </c>
      <c r="E277" s="1" t="s">
        <v>838</v>
      </c>
      <c r="F277" s="1" t="s">
        <v>878</v>
      </c>
      <c r="G277" s="1" t="s">
        <v>1195</v>
      </c>
      <c r="H277" s="12">
        <v>99.29607047733009</v>
      </c>
      <c r="I277" s="12">
        <v>99.310607665446213</v>
      </c>
      <c r="J277" s="12">
        <v>99.816502462453727</v>
      </c>
      <c r="K277" s="12">
        <v>100.21871926157992</v>
      </c>
      <c r="L277" s="12">
        <v>100.26315181941969</v>
      </c>
      <c r="M277" s="12">
        <v>100.32819316686206</v>
      </c>
      <c r="N277" s="12">
        <v>100.15278838951005</v>
      </c>
      <c r="O277" s="12">
        <v>100.10177692308558</v>
      </c>
      <c r="P277" s="12">
        <v>99.631922121349817</v>
      </c>
      <c r="Q277" s="12">
        <v>99.847516700965528</v>
      </c>
      <c r="R277" s="12">
        <v>100</v>
      </c>
      <c r="S277" s="12">
        <v>100.14817492374191</v>
      </c>
      <c r="T277" s="12">
        <v>99.994913270926347</v>
      </c>
      <c r="U277" s="12">
        <v>100.22790507573724</v>
      </c>
      <c r="V277" s="12">
        <v>100.49342986448791</v>
      </c>
      <c r="W277" s="12">
        <v>100.82805439884071</v>
      </c>
      <c r="X277" s="12">
        <v>100.85301475542433</v>
      </c>
      <c r="Y277" s="12">
        <v>101.02750388187552</v>
      </c>
      <c r="Z277" s="12">
        <v>101.21992790596559</v>
      </c>
      <c r="AA277" s="12">
        <v>101.40115382020791</v>
      </c>
    </row>
    <row r="278" spans="1:27">
      <c r="A278" s="1" t="s">
        <v>524</v>
      </c>
      <c r="B278" s="1" t="s">
        <v>909</v>
      </c>
      <c r="D278" s="1">
        <v>31</v>
      </c>
      <c r="E278" s="1" t="s">
        <v>838</v>
      </c>
      <c r="F278" s="1" t="s">
        <v>878</v>
      </c>
      <c r="G278" s="1" t="s">
        <v>1196</v>
      </c>
      <c r="R278" s="12">
        <v>100</v>
      </c>
      <c r="S278" s="12">
        <v>100</v>
      </c>
      <c r="T278" s="12">
        <v>102.25579596699872</v>
      </c>
      <c r="U278" s="12">
        <v>103.52536397223491</v>
      </c>
      <c r="V278" s="12">
        <v>104.62719396440612</v>
      </c>
      <c r="W278" s="12">
        <v>106.15183919978975</v>
      </c>
      <c r="X278" s="12">
        <v>108.14152709332284</v>
      </c>
      <c r="Y278" s="12">
        <v>108.58050195115779</v>
      </c>
      <c r="Z278" s="12">
        <v>109.59590237341668</v>
      </c>
      <c r="AA278" s="12">
        <v>110.96707948429399</v>
      </c>
    </row>
    <row r="279" spans="1:27">
      <c r="A279" s="1" t="s">
        <v>524</v>
      </c>
      <c r="B279" s="1" t="s">
        <v>550</v>
      </c>
      <c r="D279" s="1">
        <v>32</v>
      </c>
      <c r="E279" s="1" t="s">
        <v>838</v>
      </c>
      <c r="F279" s="1" t="s">
        <v>878</v>
      </c>
      <c r="G279" s="1" t="s">
        <v>1197</v>
      </c>
      <c r="H279" s="12">
        <v>98.312497216308671</v>
      </c>
      <c r="I279" s="12">
        <v>99.064824158549712</v>
      </c>
      <c r="J279" s="12">
        <v>99.636593318661653</v>
      </c>
      <c r="K279" s="12">
        <v>99.636593318661653</v>
      </c>
      <c r="L279" s="12">
        <v>99.636593318661653</v>
      </c>
      <c r="M279" s="12">
        <v>99.636593318661653</v>
      </c>
      <c r="N279" s="12">
        <v>100.04626599432213</v>
      </c>
      <c r="O279" s="12">
        <v>99.913041504773474</v>
      </c>
      <c r="P279" s="12">
        <v>99.913041504773474</v>
      </c>
      <c r="Q279" s="12">
        <v>100</v>
      </c>
      <c r="R279" s="12">
        <v>100</v>
      </c>
      <c r="S279" s="12">
        <v>100.14045774479004</v>
      </c>
      <c r="T279" s="12">
        <v>100.14045774479004</v>
      </c>
      <c r="U279" s="12">
        <v>100.01381501973836</v>
      </c>
      <c r="V279" s="12">
        <v>100.2851728570252</v>
      </c>
      <c r="W279" s="12">
        <v>100.85155067934559</v>
      </c>
      <c r="X279" s="12">
        <v>101.59099013636354</v>
      </c>
      <c r="Y279" s="12">
        <v>101.70857702384536</v>
      </c>
      <c r="Z279" s="12">
        <v>101.55352264315725</v>
      </c>
      <c r="AA279" s="12">
        <v>101.51654014980289</v>
      </c>
    </row>
    <row r="280" spans="1:27">
      <c r="A280" s="1" t="s">
        <v>524</v>
      </c>
      <c r="B280" s="1" t="s">
        <v>551</v>
      </c>
      <c r="D280" s="1">
        <v>33</v>
      </c>
      <c r="E280" s="1" t="s">
        <v>838</v>
      </c>
      <c r="F280" s="1" t="s">
        <v>878</v>
      </c>
      <c r="G280" s="1" t="s">
        <v>1198</v>
      </c>
      <c r="H280" s="12">
        <v>98.755468999305023</v>
      </c>
      <c r="I280" s="12">
        <v>98.921883062327737</v>
      </c>
      <c r="J280" s="12">
        <v>99.022202313804712</v>
      </c>
      <c r="K280" s="12">
        <v>99.549064912115497</v>
      </c>
      <c r="L280" s="12">
        <v>99.805476768022189</v>
      </c>
      <c r="M280" s="12">
        <v>99.929852732342439</v>
      </c>
      <c r="N280" s="12">
        <v>99.929852732342439</v>
      </c>
      <c r="O280" s="12">
        <v>100</v>
      </c>
      <c r="P280" s="12">
        <v>100</v>
      </c>
      <c r="Q280" s="12">
        <v>100</v>
      </c>
      <c r="R280" s="12">
        <v>100</v>
      </c>
      <c r="S280" s="12">
        <v>100.23491468300598</v>
      </c>
      <c r="T280" s="12">
        <v>100.32260856719813</v>
      </c>
      <c r="U280" s="12">
        <v>100.34404203872967</v>
      </c>
      <c r="V280" s="12">
        <v>100.20521089486077</v>
      </c>
      <c r="W280" s="12">
        <v>100.51684289895724</v>
      </c>
      <c r="X280" s="12">
        <v>100.51684289895724</v>
      </c>
      <c r="Y280" s="12">
        <v>100.49020526093754</v>
      </c>
      <c r="Z280" s="12">
        <v>100.7080283291713</v>
      </c>
      <c r="AA280" s="12">
        <v>100.67289747982007</v>
      </c>
    </row>
    <row r="281" spans="1:27">
      <c r="A281" s="1" t="s">
        <v>524</v>
      </c>
      <c r="B281" s="1" t="s">
        <v>552</v>
      </c>
      <c r="D281" s="1">
        <v>34</v>
      </c>
      <c r="E281" s="1" t="s">
        <v>838</v>
      </c>
      <c r="F281" s="1" t="s">
        <v>878</v>
      </c>
      <c r="G281" s="1" t="s">
        <v>1199</v>
      </c>
      <c r="H281" s="12">
        <v>97.802923500521388</v>
      </c>
      <c r="I281" s="12">
        <v>97.868217019895198</v>
      </c>
      <c r="J281" s="12">
        <v>98.306735338179749</v>
      </c>
      <c r="K281" s="12">
        <v>98.427911248047081</v>
      </c>
      <c r="L281" s="12">
        <v>98.525924623926514</v>
      </c>
      <c r="M281" s="12">
        <v>98.888864454635822</v>
      </c>
      <c r="N281" s="12">
        <v>99.080294658545967</v>
      </c>
      <c r="O281" s="12">
        <v>99.153216573541798</v>
      </c>
      <c r="P281" s="12">
        <v>99.202390930674696</v>
      </c>
      <c r="Q281" s="12">
        <v>99.572214515966451</v>
      </c>
      <c r="R281" s="12">
        <v>100</v>
      </c>
      <c r="S281" s="12">
        <v>100.53732375203764</v>
      </c>
      <c r="T281" s="12">
        <v>100.91370319561418</v>
      </c>
      <c r="U281" s="12">
        <v>100.88392442311589</v>
      </c>
      <c r="V281" s="12">
        <v>101.05249638486178</v>
      </c>
      <c r="W281" s="12">
        <v>101.19863986512398</v>
      </c>
      <c r="X281" s="12">
        <v>101.2307044945358</v>
      </c>
      <c r="Y281" s="12">
        <v>101.48196634840561</v>
      </c>
      <c r="Z281" s="12">
        <v>101.54934420139466</v>
      </c>
      <c r="AA281" s="12">
        <v>101.53889724115402</v>
      </c>
    </row>
    <row r="282" spans="1:27">
      <c r="A282" s="1" t="s">
        <v>524</v>
      </c>
      <c r="B282" s="1" t="s">
        <v>553</v>
      </c>
      <c r="D282" s="1">
        <v>35</v>
      </c>
      <c r="E282" s="1" t="s">
        <v>838</v>
      </c>
      <c r="F282" s="1" t="s">
        <v>878</v>
      </c>
      <c r="G282" s="1" t="s">
        <v>1200</v>
      </c>
      <c r="H282" s="12">
        <v>98.629929931553491</v>
      </c>
      <c r="I282" s="12">
        <v>98.629929931553491</v>
      </c>
      <c r="J282" s="12">
        <v>99.272581008588475</v>
      </c>
      <c r="K282" s="12">
        <v>98.844568992134299</v>
      </c>
      <c r="L282" s="12">
        <v>99.464656637690922</v>
      </c>
      <c r="M282" s="12">
        <v>99.464656637690922</v>
      </c>
      <c r="N282" s="12">
        <v>99.464656637690922</v>
      </c>
      <c r="O282" s="12">
        <v>99.464656637690922</v>
      </c>
      <c r="P282" s="12">
        <v>99.464656637690922</v>
      </c>
      <c r="Q282" s="12">
        <v>99.464656637690922</v>
      </c>
      <c r="R282" s="12">
        <v>100</v>
      </c>
      <c r="S282" s="12">
        <v>100.39786373488499</v>
      </c>
      <c r="T282" s="12">
        <v>100.15759780029063</v>
      </c>
      <c r="U282" s="12">
        <v>100.33427465836849</v>
      </c>
      <c r="V282" s="12">
        <v>100.66193130758221</v>
      </c>
      <c r="W282" s="12">
        <v>101.13056223681318</v>
      </c>
      <c r="X282" s="12">
        <v>101.20637327553676</v>
      </c>
      <c r="Y282" s="12">
        <v>101.5630823550312</v>
      </c>
      <c r="Z282" s="12">
        <v>101.5630823550312</v>
      </c>
      <c r="AA282" s="12">
        <v>101.90039209481812</v>
      </c>
    </row>
    <row r="283" spans="1:27">
      <c r="A283" s="1" t="s">
        <v>524</v>
      </c>
      <c r="B283" s="1" t="s">
        <v>554</v>
      </c>
      <c r="D283" s="1">
        <v>36</v>
      </c>
      <c r="E283" s="1" t="s">
        <v>838</v>
      </c>
      <c r="F283" s="1" t="s">
        <v>878</v>
      </c>
      <c r="G283" s="1" t="s">
        <v>1201</v>
      </c>
      <c r="H283" s="12">
        <v>97.108846856705213</v>
      </c>
      <c r="I283" s="12">
        <v>97.108846856705213</v>
      </c>
      <c r="J283" s="12">
        <v>97.924092374791186</v>
      </c>
      <c r="K283" s="12">
        <v>98.232403174690575</v>
      </c>
      <c r="L283" s="12">
        <v>98.921246710606397</v>
      </c>
      <c r="M283" s="12">
        <v>99.355751620112386</v>
      </c>
      <c r="N283" s="12">
        <v>99.355751620112386</v>
      </c>
      <c r="O283" s="12">
        <v>99.355751620112386</v>
      </c>
      <c r="P283" s="12">
        <v>99.355751620112386</v>
      </c>
      <c r="Q283" s="12">
        <v>100</v>
      </c>
      <c r="R283" s="12">
        <v>100</v>
      </c>
      <c r="S283" s="12">
        <v>100.62297029814098</v>
      </c>
      <c r="T283" s="12">
        <v>100.62297029814098</v>
      </c>
      <c r="U283" s="12">
        <v>100.46259855927435</v>
      </c>
      <c r="V283" s="12">
        <v>100.6313882678745</v>
      </c>
      <c r="W283" s="12">
        <v>101.00278916625713</v>
      </c>
      <c r="X283" s="12">
        <v>101.21471985846564</v>
      </c>
      <c r="Y283" s="12">
        <v>101.13024216332181</v>
      </c>
      <c r="Z283" s="12">
        <v>101.29167968355641</v>
      </c>
      <c r="AA283" s="12">
        <v>101.41790772981425</v>
      </c>
    </row>
    <row r="284" spans="1:27">
      <c r="A284" s="1" t="s">
        <v>524</v>
      </c>
      <c r="B284" s="1" t="s">
        <v>555</v>
      </c>
      <c r="D284" s="1">
        <v>37</v>
      </c>
      <c r="E284" s="1" t="s">
        <v>838</v>
      </c>
      <c r="F284" s="1" t="s">
        <v>878</v>
      </c>
      <c r="G284" s="1" t="s">
        <v>1202</v>
      </c>
      <c r="H284" s="12">
        <v>98.029901403443745</v>
      </c>
      <c r="I284" s="12">
        <v>98.091325576014185</v>
      </c>
      <c r="J284" s="12">
        <v>98.334545939909319</v>
      </c>
      <c r="K284" s="12">
        <v>98.608200771801535</v>
      </c>
      <c r="L284" s="12">
        <v>98.920360658898929</v>
      </c>
      <c r="M284" s="12">
        <v>98.999868847485132</v>
      </c>
      <c r="N284" s="12">
        <v>99.438971309388307</v>
      </c>
      <c r="O284" s="12">
        <v>99.420667953809442</v>
      </c>
      <c r="P284" s="12">
        <v>99.911132530714525</v>
      </c>
      <c r="Q284" s="12">
        <v>99.962713977478401</v>
      </c>
      <c r="R284" s="12">
        <v>100</v>
      </c>
      <c r="S284" s="12">
        <v>100.2463252556617</v>
      </c>
      <c r="T284" s="12">
        <v>100.66256922907158</v>
      </c>
      <c r="U284" s="12">
        <v>100.91235340392456</v>
      </c>
      <c r="V284" s="12">
        <v>101.24299045230157</v>
      </c>
      <c r="W284" s="12">
        <v>101.71895890892092</v>
      </c>
      <c r="X284" s="12">
        <v>101.85806580567936</v>
      </c>
      <c r="Y284" s="12">
        <v>102.11762829105122</v>
      </c>
      <c r="Z284" s="12">
        <v>102.4793077531078</v>
      </c>
      <c r="AA284" s="12">
        <v>102.64940314016336</v>
      </c>
    </row>
    <row r="285" spans="1:27">
      <c r="A285" s="1" t="s">
        <v>524</v>
      </c>
      <c r="B285" s="1" t="s">
        <v>556</v>
      </c>
      <c r="D285" s="1">
        <v>38</v>
      </c>
      <c r="E285" s="1" t="s">
        <v>838</v>
      </c>
      <c r="F285" s="1" t="s">
        <v>878</v>
      </c>
      <c r="G285" s="1" t="s">
        <v>1203</v>
      </c>
      <c r="H285" s="12">
        <v>99.724380775400249</v>
      </c>
      <c r="I285" s="12">
        <v>99.619599841360937</v>
      </c>
      <c r="J285" s="12">
        <v>99.848635070189843</v>
      </c>
      <c r="K285" s="12">
        <v>99.771797389685503</v>
      </c>
      <c r="L285" s="12">
        <v>99.77249776383043</v>
      </c>
      <c r="M285" s="12">
        <v>100.05899251509436</v>
      </c>
      <c r="N285" s="12">
        <v>99.90365011020792</v>
      </c>
      <c r="O285" s="12">
        <v>99.785484049992746</v>
      </c>
      <c r="P285" s="12">
        <v>99.811866921306887</v>
      </c>
      <c r="Q285" s="12">
        <v>99.906580597587208</v>
      </c>
      <c r="R285" s="12">
        <v>100</v>
      </c>
      <c r="S285" s="12">
        <v>99.305021035978385</v>
      </c>
      <c r="T285" s="12">
        <v>99.482805890129981</v>
      </c>
      <c r="U285" s="12">
        <v>99.5969916812451</v>
      </c>
      <c r="V285" s="12">
        <v>99.988092334010304</v>
      </c>
      <c r="W285" s="12">
        <v>100.36277621940872</v>
      </c>
      <c r="X285" s="12">
        <v>100.84722274891176</v>
      </c>
      <c r="Y285" s="12">
        <v>100.98371338951169</v>
      </c>
      <c r="Z285" s="12">
        <v>101.04117281346238</v>
      </c>
      <c r="AA285" s="12">
        <v>101.35291724008262</v>
      </c>
    </row>
    <row r="286" spans="1:27">
      <c r="A286" s="1" t="s">
        <v>524</v>
      </c>
      <c r="B286" s="1" t="s">
        <v>557</v>
      </c>
      <c r="D286" s="1">
        <v>39</v>
      </c>
      <c r="E286" s="1" t="s">
        <v>838</v>
      </c>
      <c r="F286" s="1" t="s">
        <v>878</v>
      </c>
      <c r="G286" s="1" t="s">
        <v>1204</v>
      </c>
      <c r="H286" s="12">
        <v>98.089955531398076</v>
      </c>
      <c r="I286" s="12">
        <v>99.814044572940389</v>
      </c>
      <c r="J286" s="12">
        <v>99.814044572940389</v>
      </c>
      <c r="K286" s="12">
        <v>100.03313633371462</v>
      </c>
      <c r="L286" s="12">
        <v>100.03313633371462</v>
      </c>
      <c r="M286" s="12">
        <v>100.03313633371462</v>
      </c>
      <c r="N286" s="12">
        <v>100.04842031885364</v>
      </c>
      <c r="O286" s="12">
        <v>100.01915725262394</v>
      </c>
      <c r="P286" s="12">
        <v>100.01915725262394</v>
      </c>
      <c r="Q286" s="12">
        <v>100.01915725262394</v>
      </c>
      <c r="R286" s="12">
        <v>100</v>
      </c>
      <c r="S286" s="12">
        <v>100</v>
      </c>
      <c r="T286" s="12">
        <v>100.0149165454383</v>
      </c>
      <c r="U286" s="12">
        <v>100.0149165454383</v>
      </c>
      <c r="V286" s="12">
        <v>100.0149165454383</v>
      </c>
      <c r="W286" s="12">
        <v>100.24051811883805</v>
      </c>
      <c r="X286" s="12">
        <v>100.26590870213576</v>
      </c>
      <c r="Y286" s="12">
        <v>100.26590870213576</v>
      </c>
      <c r="Z286" s="12">
        <v>100.26590870213576</v>
      </c>
      <c r="AA286" s="12">
        <v>100.30337850209199</v>
      </c>
    </row>
    <row r="287" spans="1:27">
      <c r="A287" s="1" t="s">
        <v>655</v>
      </c>
      <c r="D287" s="1">
        <v>40</v>
      </c>
      <c r="E287" s="1" t="s">
        <v>838</v>
      </c>
      <c r="F287" s="1" t="s">
        <v>878</v>
      </c>
      <c r="G287" s="1" t="s">
        <v>1205</v>
      </c>
      <c r="H287" s="12">
        <v>100.09490819528456</v>
      </c>
      <c r="I287" s="12">
        <v>100.09199279093262</v>
      </c>
      <c r="J287" s="12">
        <v>100.16056571656023</v>
      </c>
      <c r="K287" s="12">
        <v>100.28508898631314</v>
      </c>
      <c r="L287" s="12">
        <v>100.17869975376374</v>
      </c>
      <c r="M287" s="12">
        <v>100.09571168861231</v>
      </c>
      <c r="N287" s="12">
        <v>100.08862100325119</v>
      </c>
      <c r="O287" s="12">
        <v>100.09547827506107</v>
      </c>
      <c r="P287" s="12">
        <v>99.936723228338238</v>
      </c>
      <c r="Q287" s="12">
        <v>99.988752474413886</v>
      </c>
      <c r="R287" s="12">
        <v>100</v>
      </c>
      <c r="S287" s="12">
        <v>100.03606957912716</v>
      </c>
      <c r="T287" s="12">
        <v>100.04719706296561</v>
      </c>
      <c r="U287" s="12">
        <v>100.12013309956851</v>
      </c>
      <c r="V287" s="12">
        <v>100.25272148512848</v>
      </c>
      <c r="W287" s="12">
        <v>100.68514932414634</v>
      </c>
      <c r="X287" s="12">
        <v>100.80913194793106</v>
      </c>
      <c r="Y287" s="12">
        <v>101.08134436406466</v>
      </c>
      <c r="Z287" s="12">
        <v>101.37899028317125</v>
      </c>
      <c r="AA287" s="12">
        <v>101.39698551406764</v>
      </c>
    </row>
    <row r="288" spans="1:27">
      <c r="A288" s="1" t="s">
        <v>523</v>
      </c>
      <c r="D288" s="1">
        <v>41</v>
      </c>
      <c r="E288" s="1" t="s">
        <v>838</v>
      </c>
      <c r="F288" s="1" t="s">
        <v>878</v>
      </c>
      <c r="G288" s="1" t="s">
        <v>1206</v>
      </c>
      <c r="H288" s="12">
        <v>99.215610547205046</v>
      </c>
      <c r="I288" s="12">
        <v>99.405529610190229</v>
      </c>
      <c r="J288" s="12">
        <v>99.535524707650183</v>
      </c>
      <c r="K288" s="12">
        <v>99.499694553968865</v>
      </c>
      <c r="L288" s="12">
        <v>99.545067286452806</v>
      </c>
      <c r="M288" s="12">
        <v>99.601511982689317</v>
      </c>
      <c r="N288" s="12">
        <v>99.560811697480602</v>
      </c>
      <c r="O288" s="12">
        <v>99.484636963003624</v>
      </c>
      <c r="P288" s="12">
        <v>99.651452823495006</v>
      </c>
      <c r="Q288" s="12">
        <v>99.867639384067544</v>
      </c>
      <c r="R288" s="12">
        <v>100</v>
      </c>
      <c r="S288" s="12">
        <v>100.22517919620653</v>
      </c>
      <c r="T288" s="12">
        <v>100.35711015608429</v>
      </c>
      <c r="U288" s="12">
        <v>100.45961946908682</v>
      </c>
      <c r="V288" s="12">
        <v>100.70075201683642</v>
      </c>
      <c r="W288" s="12">
        <v>100.97729090452243</v>
      </c>
      <c r="X288" s="12">
        <v>101.17962783150445</v>
      </c>
      <c r="Y288" s="12">
        <v>101.26244610085828</v>
      </c>
      <c r="Z288" s="12">
        <v>101.44147015502074</v>
      </c>
      <c r="AA288" s="12">
        <v>101.70017964828828</v>
      </c>
    </row>
    <row r="289" spans="1:27">
      <c r="A289" s="1" t="s">
        <v>516</v>
      </c>
      <c r="D289" s="1">
        <v>1</v>
      </c>
      <c r="E289" s="1" t="s">
        <v>838</v>
      </c>
      <c r="F289" s="1" t="s">
        <v>879</v>
      </c>
      <c r="G289" s="1" t="s">
        <v>1207</v>
      </c>
      <c r="H289" s="12">
        <v>100.42929146089561</v>
      </c>
      <c r="I289" s="12">
        <v>100.54827289738962</v>
      </c>
      <c r="J289" s="12">
        <v>100.43810969731166</v>
      </c>
      <c r="K289" s="12">
        <v>100.22899900626733</v>
      </c>
      <c r="L289" s="12">
        <v>99.973697787219209</v>
      </c>
      <c r="M289" s="12">
        <v>99.822732853680648</v>
      </c>
      <c r="N289" s="12">
        <v>99.78219680728634</v>
      </c>
      <c r="O289" s="12">
        <v>99.733943066073365</v>
      </c>
      <c r="P289" s="12">
        <v>99.885704096936692</v>
      </c>
      <c r="Q289" s="12">
        <v>99.908237988343899</v>
      </c>
      <c r="R289" s="12">
        <v>100</v>
      </c>
      <c r="S289" s="12">
        <v>100.2981571347064</v>
      </c>
      <c r="T289" s="12">
        <v>100.21810879111644</v>
      </c>
      <c r="U289" s="12">
        <v>100.11872795063177</v>
      </c>
      <c r="V289" s="12">
        <v>100.29630433019894</v>
      </c>
      <c r="W289" s="12">
        <v>100.55485112059519</v>
      </c>
      <c r="X289" s="12">
        <v>100.65576297214594</v>
      </c>
      <c r="Y289" s="12">
        <v>100.66040413454974</v>
      </c>
      <c r="Z289" s="12">
        <v>100.7667642749992</v>
      </c>
      <c r="AA289" s="12">
        <v>100.97572613270658</v>
      </c>
    </row>
    <row r="290" spans="1:27">
      <c r="A290" s="1" t="s">
        <v>521</v>
      </c>
      <c r="D290" s="1">
        <v>2</v>
      </c>
      <c r="E290" s="1" t="s">
        <v>838</v>
      </c>
      <c r="F290" s="1" t="s">
        <v>879</v>
      </c>
      <c r="G290" s="1" t="s">
        <v>1208</v>
      </c>
      <c r="H290" s="12">
        <v>100.69866093566232</v>
      </c>
      <c r="I290" s="12">
        <v>100.83344413087437</v>
      </c>
      <c r="J290" s="12">
        <v>100.57704862654599</v>
      </c>
      <c r="K290" s="12">
        <v>100.23640368348225</v>
      </c>
      <c r="L290" s="12">
        <v>99.880151267931353</v>
      </c>
      <c r="M290" s="12">
        <v>99.725096554783576</v>
      </c>
      <c r="N290" s="12">
        <v>99.673148285410036</v>
      </c>
      <c r="O290" s="12">
        <v>99.625316230110258</v>
      </c>
      <c r="P290" s="12">
        <v>99.872046899170968</v>
      </c>
      <c r="Q290" s="12">
        <v>99.854832575317431</v>
      </c>
      <c r="R290" s="12">
        <v>100</v>
      </c>
      <c r="S290" s="12">
        <v>100.389463244864</v>
      </c>
      <c r="T290" s="12">
        <v>100.25393968380072</v>
      </c>
      <c r="U290" s="12">
        <v>100.18767229892802</v>
      </c>
      <c r="V290" s="12">
        <v>100.32920516964852</v>
      </c>
      <c r="W290" s="12">
        <v>100.61811654621164</v>
      </c>
      <c r="X290" s="12">
        <v>100.71460342395693</v>
      </c>
      <c r="Y290" s="12">
        <v>100.6947499119494</v>
      </c>
      <c r="Z290" s="12">
        <v>100.8209325361622</v>
      </c>
      <c r="AA290" s="12">
        <v>101.03848874330743</v>
      </c>
    </row>
    <row r="291" spans="1:27">
      <c r="A291" s="1" t="s">
        <v>913</v>
      </c>
      <c r="D291" s="1">
        <v>3</v>
      </c>
      <c r="E291" s="1" t="s">
        <v>838</v>
      </c>
      <c r="F291" s="1" t="s">
        <v>879</v>
      </c>
      <c r="G291" s="1" t="s">
        <v>1209</v>
      </c>
      <c r="H291" s="12">
        <v>99.773423758641286</v>
      </c>
      <c r="I291" s="12">
        <v>99.854114236020493</v>
      </c>
      <c r="J291" s="12">
        <v>100.09906160297741</v>
      </c>
      <c r="K291" s="12">
        <v>100.21088883825982</v>
      </c>
      <c r="L291" s="12">
        <v>100.20289000560864</v>
      </c>
      <c r="M291" s="12">
        <v>100.06196266561105</v>
      </c>
      <c r="N291" s="12">
        <v>100.04944191686299</v>
      </c>
      <c r="O291" s="12">
        <v>100.00015305121455</v>
      </c>
      <c r="P291" s="12">
        <v>99.919118641822564</v>
      </c>
      <c r="Q291" s="12">
        <v>100.03899260847751</v>
      </c>
      <c r="R291" s="12">
        <v>100</v>
      </c>
      <c r="S291" s="12">
        <v>100.07650537947679</v>
      </c>
      <c r="T291" s="12">
        <v>100.13104440368569</v>
      </c>
      <c r="U291" s="12">
        <v>99.951297268207867</v>
      </c>
      <c r="V291" s="12">
        <v>100.21635554568293</v>
      </c>
      <c r="W291" s="12">
        <v>100.40119598480663</v>
      </c>
      <c r="X291" s="12">
        <v>100.51284401233964</v>
      </c>
      <c r="Y291" s="12">
        <v>100.57694604676608</v>
      </c>
      <c r="Z291" s="12">
        <v>100.63518310430464</v>
      </c>
      <c r="AA291" s="12">
        <v>100.82329021619375</v>
      </c>
    </row>
    <row r="292" spans="1:27">
      <c r="A292" s="1" t="s">
        <v>522</v>
      </c>
      <c r="D292" s="1">
        <v>4</v>
      </c>
      <c r="E292" s="1" t="s">
        <v>838</v>
      </c>
      <c r="F292" s="1" t="s">
        <v>879</v>
      </c>
      <c r="G292" s="1" t="s">
        <v>1210</v>
      </c>
      <c r="H292" s="12">
        <v>100.85721051215091</v>
      </c>
      <c r="I292" s="12">
        <v>100.85721051215091</v>
      </c>
      <c r="J292" s="12">
        <v>100.87183181088947</v>
      </c>
      <c r="K292" s="12">
        <v>100.72395873302162</v>
      </c>
      <c r="L292" s="12">
        <v>100.70378485875456</v>
      </c>
      <c r="M292" s="12">
        <v>100.34875025629175</v>
      </c>
      <c r="N292" s="12">
        <v>100.31724353385293</v>
      </c>
      <c r="O292" s="12">
        <v>100.19274469044744</v>
      </c>
      <c r="P292" s="12">
        <v>99.930442766260043</v>
      </c>
      <c r="Q292" s="12">
        <v>100.12821225854933</v>
      </c>
      <c r="R292" s="12">
        <v>100</v>
      </c>
      <c r="S292" s="12">
        <v>99.665091969325033</v>
      </c>
      <c r="T292" s="12">
        <v>99.859175005260624</v>
      </c>
      <c r="U292" s="12">
        <v>99.418018073489748</v>
      </c>
      <c r="V292" s="12">
        <v>99.406827556008494</v>
      </c>
      <c r="W292" s="12">
        <v>99.467956293343491</v>
      </c>
      <c r="X292" s="12">
        <v>99.470516256645652</v>
      </c>
      <c r="Y292" s="12">
        <v>99.509228152052444</v>
      </c>
      <c r="Z292" s="12">
        <v>99.419676391508588</v>
      </c>
      <c r="AA292" s="12">
        <v>99.738593331007991</v>
      </c>
    </row>
    <row r="293" spans="1:27">
      <c r="A293" s="1" t="s">
        <v>853</v>
      </c>
      <c r="D293" s="1">
        <v>5</v>
      </c>
      <c r="E293" s="1" t="s">
        <v>838</v>
      </c>
      <c r="F293" s="1" t="s">
        <v>879</v>
      </c>
      <c r="G293" s="1" t="s">
        <v>1211</v>
      </c>
      <c r="H293" s="12">
        <v>99.061823382719865</v>
      </c>
      <c r="I293" s="12">
        <v>99.195051186888008</v>
      </c>
      <c r="J293" s="12">
        <v>99.590355099769724</v>
      </c>
      <c r="K293" s="12">
        <v>99.872413928844878</v>
      </c>
      <c r="L293" s="12">
        <v>99.872413928844878</v>
      </c>
      <c r="M293" s="12">
        <v>99.872413928844878</v>
      </c>
      <c r="N293" s="12">
        <v>99.872413928844878</v>
      </c>
      <c r="O293" s="12">
        <v>99.872762675165717</v>
      </c>
      <c r="P293" s="12">
        <v>99.911616978763547</v>
      </c>
      <c r="Q293" s="12">
        <v>99.979927294420762</v>
      </c>
      <c r="R293" s="12">
        <v>100</v>
      </c>
      <c r="S293" s="12">
        <v>100.34614635242664</v>
      </c>
      <c r="T293" s="12">
        <v>100.30902188853344</v>
      </c>
      <c r="U293" s="12">
        <v>100.30116475538327</v>
      </c>
      <c r="V293" s="12">
        <v>100.74867403844357</v>
      </c>
      <c r="W293" s="12">
        <v>101.01548603740156</v>
      </c>
      <c r="X293" s="12">
        <v>101.19955515681991</v>
      </c>
      <c r="Y293" s="12">
        <v>101.28052922334957</v>
      </c>
      <c r="Z293" s="12">
        <v>101.43713246102408</v>
      </c>
      <c r="AA293" s="12">
        <v>101.53814689799223</v>
      </c>
    </row>
    <row r="294" spans="1:27">
      <c r="A294" s="1" t="s">
        <v>524</v>
      </c>
      <c r="B294" s="1" t="s">
        <v>525</v>
      </c>
      <c r="D294" s="1">
        <v>6</v>
      </c>
      <c r="E294" s="1" t="s">
        <v>838</v>
      </c>
      <c r="F294" s="1" t="s">
        <v>879</v>
      </c>
      <c r="G294" s="1" t="s">
        <v>1212</v>
      </c>
      <c r="H294" s="12">
        <v>100.47904437580453</v>
      </c>
      <c r="I294" s="12">
        <v>100.52622418307469</v>
      </c>
      <c r="J294" s="12">
        <v>100.20554865591005</v>
      </c>
      <c r="K294" s="12">
        <v>99.933458844838754</v>
      </c>
      <c r="L294" s="12">
        <v>99.481754946134259</v>
      </c>
      <c r="M294" s="12">
        <v>99.335337974264647</v>
      </c>
      <c r="N294" s="12">
        <v>99.164051892367041</v>
      </c>
      <c r="O294" s="12">
        <v>99.221314334559338</v>
      </c>
      <c r="P294" s="12">
        <v>99.628940184534869</v>
      </c>
      <c r="Q294" s="12">
        <v>99.760639059515299</v>
      </c>
      <c r="R294" s="12">
        <v>100</v>
      </c>
      <c r="S294" s="12">
        <v>100.29773377598778</v>
      </c>
      <c r="T294" s="12">
        <v>100.1528628755653</v>
      </c>
      <c r="U294" s="12">
        <v>100.1512954560196</v>
      </c>
      <c r="V294" s="12">
        <v>100.38105147863207</v>
      </c>
      <c r="W294" s="12">
        <v>100.77195684585259</v>
      </c>
      <c r="X294" s="12">
        <v>100.87352122572786</v>
      </c>
      <c r="Y294" s="12">
        <v>101.03859501169694</v>
      </c>
      <c r="Z294" s="12">
        <v>101.14638261522725</v>
      </c>
      <c r="AA294" s="12">
        <v>101.32613169854436</v>
      </c>
    </row>
    <row r="295" spans="1:27">
      <c r="A295" s="1" t="s">
        <v>524</v>
      </c>
      <c r="B295" s="1" t="s">
        <v>525</v>
      </c>
      <c r="C295" s="1" t="s">
        <v>526</v>
      </c>
      <c r="D295" s="1">
        <v>7</v>
      </c>
      <c r="E295" s="1" t="s">
        <v>838</v>
      </c>
      <c r="F295" s="1" t="s">
        <v>879</v>
      </c>
      <c r="G295" s="1" t="s">
        <v>1213</v>
      </c>
      <c r="H295" s="12">
        <v>100.13729394852999</v>
      </c>
      <c r="I295" s="12">
        <v>100.13729394852999</v>
      </c>
      <c r="J295" s="12">
        <v>100.07556087136223</v>
      </c>
      <c r="K295" s="12">
        <v>99.89768125210297</v>
      </c>
      <c r="L295" s="12">
        <v>99.866421744348415</v>
      </c>
      <c r="M295" s="12">
        <v>99.684296943010239</v>
      </c>
      <c r="N295" s="12">
        <v>99.598155379678516</v>
      </c>
      <c r="O295" s="12">
        <v>99.676252128128482</v>
      </c>
      <c r="P295" s="12">
        <v>99.743251006694194</v>
      </c>
      <c r="Q295" s="12">
        <v>99.743251006694194</v>
      </c>
      <c r="R295" s="12">
        <v>100</v>
      </c>
      <c r="S295" s="12">
        <v>100</v>
      </c>
      <c r="T295" s="12">
        <v>99.742875631878618</v>
      </c>
      <c r="U295" s="12">
        <v>99.680501452011754</v>
      </c>
      <c r="V295" s="12">
        <v>100.07184109579197</v>
      </c>
      <c r="W295" s="12">
        <v>100.31913193809005</v>
      </c>
      <c r="X295" s="12">
        <v>100.21009551957285</v>
      </c>
      <c r="Y295" s="12">
        <v>100.51003718647573</v>
      </c>
      <c r="Z295" s="12">
        <v>100.36942110087517</v>
      </c>
      <c r="AA295" s="12">
        <v>100.40635510494498</v>
      </c>
    </row>
    <row r="296" spans="1:27">
      <c r="A296" s="1" t="s">
        <v>524</v>
      </c>
      <c r="B296" s="1" t="s">
        <v>525</v>
      </c>
      <c r="C296" s="1" t="s">
        <v>527</v>
      </c>
      <c r="D296" s="1">
        <v>8</v>
      </c>
      <c r="E296" s="1" t="s">
        <v>838</v>
      </c>
      <c r="F296" s="1" t="s">
        <v>879</v>
      </c>
      <c r="G296" s="1" t="s">
        <v>1214</v>
      </c>
      <c r="H296" s="12">
        <v>99.733347191363308</v>
      </c>
      <c r="I296" s="12">
        <v>99.733347191363308</v>
      </c>
      <c r="J296" s="12">
        <v>99.733347191363308</v>
      </c>
      <c r="K296" s="12">
        <v>99.733347191363308</v>
      </c>
      <c r="L296" s="12">
        <v>99.733347191363308</v>
      </c>
      <c r="M296" s="12">
        <v>99.733347191363308</v>
      </c>
      <c r="N296" s="12">
        <v>99.557177538480872</v>
      </c>
      <c r="O296" s="12">
        <v>99.634716038848254</v>
      </c>
      <c r="P296" s="12">
        <v>99.954441818860133</v>
      </c>
      <c r="Q296" s="12">
        <v>99.954441818860133</v>
      </c>
      <c r="R296" s="12">
        <v>100</v>
      </c>
      <c r="S296" s="12">
        <v>100</v>
      </c>
      <c r="T296" s="12">
        <v>100</v>
      </c>
      <c r="U296" s="12">
        <v>100</v>
      </c>
      <c r="V296" s="12">
        <v>100</v>
      </c>
      <c r="W296" s="12">
        <v>100.2929184684465</v>
      </c>
      <c r="X296" s="12">
        <v>100.42875786853016</v>
      </c>
      <c r="Y296" s="12">
        <v>100.75764609268469</v>
      </c>
      <c r="Z296" s="12">
        <v>100.83306391483194</v>
      </c>
      <c r="AA296" s="12">
        <v>100.95228991623217</v>
      </c>
    </row>
    <row r="297" spans="1:27">
      <c r="A297" s="1" t="s">
        <v>524</v>
      </c>
      <c r="B297" s="1" t="s">
        <v>525</v>
      </c>
      <c r="C297" s="1" t="s">
        <v>528</v>
      </c>
      <c r="D297" s="1">
        <v>9</v>
      </c>
      <c r="E297" s="1" t="s">
        <v>838</v>
      </c>
      <c r="F297" s="1" t="s">
        <v>879</v>
      </c>
      <c r="G297" s="1" t="s">
        <v>1215</v>
      </c>
      <c r="H297" s="12">
        <v>101.11657788437346</v>
      </c>
      <c r="I297" s="12">
        <v>101.11657788437346</v>
      </c>
      <c r="J297" s="12">
        <v>100.96710598676133</v>
      </c>
      <c r="K297" s="12">
        <v>100.53713382008944</v>
      </c>
      <c r="L297" s="12">
        <v>100.46168359029321</v>
      </c>
      <c r="M297" s="12">
        <v>100.0227505465067</v>
      </c>
      <c r="N297" s="12">
        <v>99.946774053043015</v>
      </c>
      <c r="O297" s="12">
        <v>100.07695291325291</v>
      </c>
      <c r="P297" s="12">
        <v>100</v>
      </c>
      <c r="Q297" s="12">
        <v>100</v>
      </c>
      <c r="R297" s="12">
        <v>100</v>
      </c>
      <c r="S297" s="12">
        <v>100</v>
      </c>
      <c r="T297" s="12">
        <v>99.376257519597715</v>
      </c>
      <c r="U297" s="12">
        <v>99.225293841009901</v>
      </c>
      <c r="V297" s="12">
        <v>99.027489604342051</v>
      </c>
      <c r="W297" s="12">
        <v>99.053954522137005</v>
      </c>
      <c r="X297" s="12">
        <v>98.979617375781771</v>
      </c>
      <c r="Y297" s="12">
        <v>98.904887354113043</v>
      </c>
      <c r="Z297" s="12">
        <v>98.513152506417882</v>
      </c>
      <c r="AA297" s="12">
        <v>98.513152506417882</v>
      </c>
    </row>
    <row r="298" spans="1:27">
      <c r="A298" s="1" t="s">
        <v>524</v>
      </c>
      <c r="B298" s="1" t="s">
        <v>525</v>
      </c>
      <c r="C298" s="1" t="s">
        <v>529</v>
      </c>
      <c r="D298" s="1">
        <v>10</v>
      </c>
      <c r="E298" s="1" t="s">
        <v>838</v>
      </c>
      <c r="F298" s="1" t="s">
        <v>879</v>
      </c>
      <c r="G298" s="1" t="s">
        <v>1216</v>
      </c>
      <c r="H298" s="12">
        <v>99.114997834521958</v>
      </c>
      <c r="I298" s="12">
        <v>99.114997834521958</v>
      </c>
      <c r="J298" s="12">
        <v>99.114997834521958</v>
      </c>
      <c r="K298" s="12">
        <v>99.114997834521958</v>
      </c>
      <c r="L298" s="12">
        <v>99.114997834521958</v>
      </c>
      <c r="M298" s="12">
        <v>99.114997834521958</v>
      </c>
      <c r="N298" s="12">
        <v>99.114997834521958</v>
      </c>
      <c r="O298" s="12">
        <v>99.114997834521958</v>
      </c>
      <c r="P298" s="12">
        <v>99.114997834521958</v>
      </c>
      <c r="Q298" s="12">
        <v>99.114997834521958</v>
      </c>
      <c r="R298" s="12">
        <v>100</v>
      </c>
      <c r="S298" s="12">
        <v>100</v>
      </c>
      <c r="T298" s="12">
        <v>100</v>
      </c>
      <c r="U298" s="12">
        <v>100</v>
      </c>
      <c r="V298" s="12">
        <v>101.72447681911009</v>
      </c>
      <c r="W298" s="12">
        <v>102.25707541061655</v>
      </c>
      <c r="X298" s="12">
        <v>101.8153546752737</v>
      </c>
      <c r="Y298" s="12">
        <v>102.65684204777288</v>
      </c>
      <c r="Z298" s="12">
        <v>102.65684204777288</v>
      </c>
      <c r="AA298" s="12">
        <v>102.65684204777288</v>
      </c>
    </row>
    <row r="299" spans="1:27">
      <c r="A299" s="1" t="s">
        <v>524</v>
      </c>
      <c r="B299" s="1" t="s">
        <v>525</v>
      </c>
      <c r="C299" s="1" t="s">
        <v>530</v>
      </c>
      <c r="D299" s="1">
        <v>11</v>
      </c>
      <c r="E299" s="1" t="s">
        <v>838</v>
      </c>
      <c r="F299" s="1" t="s">
        <v>879</v>
      </c>
      <c r="G299" s="1" t="s">
        <v>1217</v>
      </c>
      <c r="H299" s="12">
        <v>100.8493593249689</v>
      </c>
      <c r="I299" s="12">
        <v>100.94786815719513</v>
      </c>
      <c r="J299" s="12">
        <v>100.34609264004423</v>
      </c>
      <c r="K299" s="12">
        <v>99.972104113068781</v>
      </c>
      <c r="L299" s="12">
        <v>99.068074150506121</v>
      </c>
      <c r="M299" s="12">
        <v>98.9599207510783</v>
      </c>
      <c r="N299" s="12">
        <v>98.697452516988818</v>
      </c>
      <c r="O299" s="12">
        <v>98.732426048922463</v>
      </c>
      <c r="P299" s="12">
        <v>99.505660083357697</v>
      </c>
      <c r="Q299" s="12">
        <v>99.779417225336118</v>
      </c>
      <c r="R299" s="12">
        <v>100</v>
      </c>
      <c r="S299" s="12">
        <v>100.62780093448625</v>
      </c>
      <c r="T299" s="12">
        <v>100.60791455898487</v>
      </c>
      <c r="U299" s="12">
        <v>100.67417315982352</v>
      </c>
      <c r="V299" s="12">
        <v>100.723882073502</v>
      </c>
      <c r="W299" s="12">
        <v>101.27476731942828</v>
      </c>
      <c r="X299" s="12">
        <v>101.61180614939281</v>
      </c>
      <c r="Y299" s="12">
        <v>101.62595641641575</v>
      </c>
      <c r="Z299" s="12">
        <v>102.01202778217106</v>
      </c>
      <c r="AA299" s="12">
        <v>102.35241275038665</v>
      </c>
    </row>
    <row r="300" spans="1:27">
      <c r="A300" s="1" t="s">
        <v>524</v>
      </c>
      <c r="B300" s="1" t="s">
        <v>525</v>
      </c>
      <c r="C300" s="1" t="s">
        <v>531</v>
      </c>
      <c r="D300" s="1">
        <v>12</v>
      </c>
      <c r="E300" s="1" t="s">
        <v>838</v>
      </c>
      <c r="F300" s="1" t="s">
        <v>879</v>
      </c>
      <c r="G300" s="1" t="s">
        <v>1218</v>
      </c>
      <c r="H300" s="12">
        <v>97.616877924952277</v>
      </c>
      <c r="I300" s="12">
        <v>97.809042092938896</v>
      </c>
      <c r="J300" s="12">
        <v>97.998232575295617</v>
      </c>
      <c r="K300" s="12">
        <v>98.445823608382739</v>
      </c>
      <c r="L300" s="12">
        <v>98.122047199167852</v>
      </c>
      <c r="M300" s="12">
        <v>98.122047199167852</v>
      </c>
      <c r="N300" s="12">
        <v>97.89278172581615</v>
      </c>
      <c r="O300" s="12">
        <v>98.502482956936603</v>
      </c>
      <c r="P300" s="12">
        <v>98.932679379917261</v>
      </c>
      <c r="Q300" s="12">
        <v>99.399412038969984</v>
      </c>
      <c r="R300" s="12">
        <v>100</v>
      </c>
      <c r="S300" s="12">
        <v>100.27257094704296</v>
      </c>
      <c r="T300" s="12">
        <v>99.739074555294991</v>
      </c>
      <c r="U300" s="12">
        <v>99.739074555294991</v>
      </c>
      <c r="V300" s="12">
        <v>99.864376217773739</v>
      </c>
      <c r="W300" s="12">
        <v>101.11641389188775</v>
      </c>
      <c r="X300" s="12">
        <v>101.69538462552347</v>
      </c>
      <c r="Y300" s="12">
        <v>101.77584017046237</v>
      </c>
      <c r="Z300" s="12">
        <v>102.00927917410058</v>
      </c>
      <c r="AA300" s="12">
        <v>102.00927917410058</v>
      </c>
    </row>
    <row r="301" spans="1:27">
      <c r="A301" s="1" t="s">
        <v>524</v>
      </c>
      <c r="B301" s="1" t="s">
        <v>525</v>
      </c>
      <c r="C301" s="1" t="s">
        <v>532</v>
      </c>
      <c r="D301" s="1">
        <v>13</v>
      </c>
      <c r="E301" s="1" t="s">
        <v>838</v>
      </c>
      <c r="F301" s="1" t="s">
        <v>879</v>
      </c>
      <c r="G301" s="1" t="s">
        <v>1219</v>
      </c>
      <c r="H301" s="12">
        <v>102.33022312613954</v>
      </c>
      <c r="I301" s="12">
        <v>102.3847994003383</v>
      </c>
      <c r="J301" s="12">
        <v>101.41480440871693</v>
      </c>
      <c r="K301" s="12">
        <v>100.66269604503736</v>
      </c>
      <c r="L301" s="12">
        <v>99.494332585563242</v>
      </c>
      <c r="M301" s="12">
        <v>99.337149619146572</v>
      </c>
      <c r="N301" s="12">
        <v>99.059649864009614</v>
      </c>
      <c r="O301" s="12">
        <v>98.835490310973</v>
      </c>
      <c r="P301" s="12">
        <v>99.76311997230485</v>
      </c>
      <c r="Q301" s="12">
        <v>99.949924761734792</v>
      </c>
      <c r="R301" s="12">
        <v>100</v>
      </c>
      <c r="S301" s="12">
        <v>100.78004274785768</v>
      </c>
      <c r="T301" s="12">
        <v>100.98164249551928</v>
      </c>
      <c r="U301" s="12">
        <v>101.07659085132951</v>
      </c>
      <c r="V301" s="12">
        <v>101.09356767610751</v>
      </c>
      <c r="W301" s="12">
        <v>101.34253783802562</v>
      </c>
      <c r="X301" s="12">
        <v>101.57609795435121</v>
      </c>
      <c r="Y301" s="12">
        <v>101.56194963118064</v>
      </c>
      <c r="Z301" s="12">
        <v>102.01320281361393</v>
      </c>
      <c r="AA301" s="12">
        <v>102.4994516690807</v>
      </c>
    </row>
    <row r="302" spans="1:27">
      <c r="A302" s="1" t="s">
        <v>524</v>
      </c>
      <c r="B302" s="1" t="s">
        <v>533</v>
      </c>
      <c r="D302" s="1">
        <v>14</v>
      </c>
      <c r="E302" s="1" t="s">
        <v>838</v>
      </c>
      <c r="F302" s="1" t="s">
        <v>879</v>
      </c>
      <c r="G302" s="1" t="s">
        <v>1220</v>
      </c>
      <c r="H302" s="12">
        <v>101.04566659683427</v>
      </c>
      <c r="I302" s="12">
        <v>101.37521342459509</v>
      </c>
      <c r="J302" s="12">
        <v>101.40328877439083</v>
      </c>
      <c r="K302" s="12">
        <v>100.89208330045723</v>
      </c>
      <c r="L302" s="12">
        <v>100.71183994401858</v>
      </c>
      <c r="M302" s="12">
        <v>100.52701459640878</v>
      </c>
      <c r="N302" s="12">
        <v>100.72493342731889</v>
      </c>
      <c r="O302" s="12">
        <v>100.45011276565141</v>
      </c>
      <c r="P302" s="12">
        <v>100.37429470276412</v>
      </c>
      <c r="Q302" s="12">
        <v>100.04196449027754</v>
      </c>
      <c r="R302" s="12">
        <v>100</v>
      </c>
      <c r="S302" s="12">
        <v>100.58943230425051</v>
      </c>
      <c r="T302" s="12">
        <v>100.46203434578477</v>
      </c>
      <c r="U302" s="12">
        <v>100.26921756091345</v>
      </c>
      <c r="V302" s="12">
        <v>100.09774689487132</v>
      </c>
      <c r="W302" s="12">
        <v>100.06189735453101</v>
      </c>
      <c r="X302" s="12">
        <v>100.15534304682853</v>
      </c>
      <c r="Y302" s="12">
        <v>99.78984800529804</v>
      </c>
      <c r="Z302" s="12">
        <v>99.958596907096364</v>
      </c>
      <c r="AA302" s="12">
        <v>100.26096107918157</v>
      </c>
    </row>
    <row r="303" spans="1:27">
      <c r="A303" s="1" t="s">
        <v>524</v>
      </c>
      <c r="B303" s="1" t="s">
        <v>533</v>
      </c>
      <c r="C303" s="1" t="s">
        <v>534</v>
      </c>
      <c r="D303" s="1">
        <v>15</v>
      </c>
      <c r="E303" s="1" t="s">
        <v>838</v>
      </c>
      <c r="F303" s="1" t="s">
        <v>879</v>
      </c>
      <c r="G303" s="1" t="s">
        <v>1221</v>
      </c>
      <c r="H303" s="12">
        <v>105.93936078586121</v>
      </c>
      <c r="I303" s="12">
        <v>105.93936078586121</v>
      </c>
      <c r="J303" s="12">
        <v>105.9645454900249</v>
      </c>
      <c r="K303" s="12">
        <v>104.20406266640782</v>
      </c>
      <c r="L303" s="12">
        <v>103.77227987779656</v>
      </c>
      <c r="M303" s="12">
        <v>103.3599873689335</v>
      </c>
      <c r="N303" s="12">
        <v>102.4887288936288</v>
      </c>
      <c r="O303" s="12">
        <v>101.71128029722664</v>
      </c>
      <c r="P303" s="12">
        <v>101.13503110244159</v>
      </c>
      <c r="Q303" s="12">
        <v>100.01816636400174</v>
      </c>
      <c r="R303" s="12">
        <v>100</v>
      </c>
      <c r="S303" s="12">
        <v>99.766061044523042</v>
      </c>
      <c r="T303" s="12">
        <v>99.62219740420278</v>
      </c>
      <c r="U303" s="12">
        <v>99.082012591903109</v>
      </c>
      <c r="V303" s="12">
        <v>98.713401521310658</v>
      </c>
      <c r="W303" s="12">
        <v>97.960174866357889</v>
      </c>
      <c r="X303" s="12">
        <v>98.012212382397067</v>
      </c>
      <c r="Y303" s="12">
        <v>97.91841004594805</v>
      </c>
      <c r="Z303" s="12">
        <v>98.491214547759355</v>
      </c>
      <c r="AA303" s="12">
        <v>99.093275715006612</v>
      </c>
    </row>
    <row r="304" spans="1:27">
      <c r="A304" s="1" t="s">
        <v>524</v>
      </c>
      <c r="B304" s="1" t="s">
        <v>533</v>
      </c>
      <c r="C304" s="1" t="s">
        <v>535</v>
      </c>
      <c r="D304" s="1">
        <v>16</v>
      </c>
      <c r="E304" s="1" t="s">
        <v>838</v>
      </c>
      <c r="F304" s="1" t="s">
        <v>879</v>
      </c>
      <c r="G304" s="1" t="s">
        <v>1222</v>
      </c>
      <c r="H304" s="12">
        <v>99.527031240780886</v>
      </c>
      <c r="I304" s="12">
        <v>99.527031240780886</v>
      </c>
      <c r="J304" s="12">
        <v>99.527031240780886</v>
      </c>
      <c r="K304" s="12">
        <v>99.84414759336245</v>
      </c>
      <c r="L304" s="12">
        <v>100.04384706104918</v>
      </c>
      <c r="M304" s="12">
        <v>100.17717734274954</v>
      </c>
      <c r="N304" s="12">
        <v>100.12364428827381</v>
      </c>
      <c r="O304" s="12">
        <v>100.12364428827381</v>
      </c>
      <c r="P304" s="12">
        <v>100.03597075479809</v>
      </c>
      <c r="Q304" s="12">
        <v>100.3162143018386</v>
      </c>
      <c r="R304" s="12">
        <v>100</v>
      </c>
      <c r="S304" s="12">
        <v>99.797470657657854</v>
      </c>
      <c r="T304" s="12">
        <v>99.799285130624327</v>
      </c>
      <c r="U304" s="12">
        <v>99.619170889524142</v>
      </c>
      <c r="V304" s="12">
        <v>99.651311509620513</v>
      </c>
      <c r="W304" s="12">
        <v>99.702044764988713</v>
      </c>
      <c r="X304" s="12">
        <v>99.623549838522649</v>
      </c>
      <c r="Y304" s="12">
        <v>99.495906224275217</v>
      </c>
      <c r="Z304" s="12">
        <v>99.376610509287516</v>
      </c>
      <c r="AA304" s="12">
        <v>99.376610509287516</v>
      </c>
    </row>
    <row r="305" spans="1:27">
      <c r="A305" s="1" t="s">
        <v>524</v>
      </c>
      <c r="B305" s="1" t="s">
        <v>533</v>
      </c>
      <c r="C305" s="1" t="s">
        <v>536</v>
      </c>
      <c r="D305" s="1">
        <v>17</v>
      </c>
      <c r="E305" s="1" t="s">
        <v>838</v>
      </c>
      <c r="F305" s="1" t="s">
        <v>879</v>
      </c>
      <c r="G305" s="1" t="s">
        <v>1223</v>
      </c>
      <c r="H305" s="12">
        <v>94.405862336516606</v>
      </c>
      <c r="I305" s="12">
        <v>94.405862336516606</v>
      </c>
      <c r="J305" s="12">
        <v>94.405862336516606</v>
      </c>
      <c r="K305" s="12">
        <v>94.405862336516606</v>
      </c>
      <c r="L305" s="12">
        <v>94.405862336516606</v>
      </c>
      <c r="M305" s="12">
        <v>94.405862336516606</v>
      </c>
      <c r="N305" s="12">
        <v>97.3113355227445</v>
      </c>
      <c r="O305" s="12">
        <v>98.449518497084014</v>
      </c>
      <c r="P305" s="12">
        <v>100</v>
      </c>
      <c r="Q305" s="12">
        <v>100</v>
      </c>
      <c r="R305" s="12">
        <v>100</v>
      </c>
      <c r="S305" s="12">
        <v>104.36960779339006</v>
      </c>
      <c r="T305" s="12">
        <v>104.36960779339006</v>
      </c>
      <c r="U305" s="12">
        <v>104.36960779339006</v>
      </c>
      <c r="V305" s="12">
        <v>104.36960779339006</v>
      </c>
      <c r="W305" s="12">
        <v>104.36960779339006</v>
      </c>
      <c r="X305" s="12">
        <v>104.36960779339006</v>
      </c>
      <c r="Y305" s="12">
        <v>102.86780852172312</v>
      </c>
      <c r="Z305" s="12">
        <v>103.15963267830885</v>
      </c>
      <c r="AA305" s="12">
        <v>103.45063363066136</v>
      </c>
    </row>
    <row r="306" spans="1:27">
      <c r="A306" s="1" t="s">
        <v>524</v>
      </c>
      <c r="B306" s="1" t="s">
        <v>533</v>
      </c>
      <c r="C306" s="1" t="s">
        <v>537</v>
      </c>
      <c r="D306" s="1">
        <v>18</v>
      </c>
      <c r="E306" s="1" t="s">
        <v>838</v>
      </c>
      <c r="F306" s="1" t="s">
        <v>879</v>
      </c>
      <c r="G306" s="1" t="s">
        <v>1224</v>
      </c>
      <c r="H306" s="12">
        <v>101.44550082779843</v>
      </c>
      <c r="I306" s="12">
        <v>103.50210228559341</v>
      </c>
      <c r="J306" s="12">
        <v>103.15535670176585</v>
      </c>
      <c r="K306" s="12">
        <v>102.45118341931118</v>
      </c>
      <c r="L306" s="12">
        <v>101.73218332825797</v>
      </c>
      <c r="M306" s="12">
        <v>101.73218332825797</v>
      </c>
      <c r="N306" s="12">
        <v>101.36689131443163</v>
      </c>
      <c r="O306" s="12">
        <v>100</v>
      </c>
      <c r="P306" s="12">
        <v>100</v>
      </c>
      <c r="Q306" s="12">
        <v>100</v>
      </c>
      <c r="R306" s="12">
        <v>100</v>
      </c>
      <c r="S306" s="12">
        <v>101.06550383524969</v>
      </c>
      <c r="T306" s="12">
        <v>100.40447750507131</v>
      </c>
      <c r="U306" s="12">
        <v>100.27069376026331</v>
      </c>
      <c r="V306" s="12">
        <v>99.820027551951924</v>
      </c>
      <c r="W306" s="12">
        <v>99.820027551951924</v>
      </c>
      <c r="X306" s="12">
        <v>99.638700686084718</v>
      </c>
      <c r="Y306" s="12">
        <v>99.068708435112129</v>
      </c>
      <c r="Z306" s="12">
        <v>99.068708435112129</v>
      </c>
      <c r="AA306" s="12">
        <v>99.068708435112129</v>
      </c>
    </row>
    <row r="307" spans="1:27">
      <c r="A307" s="1" t="s">
        <v>524</v>
      </c>
      <c r="B307" s="1" t="s">
        <v>533</v>
      </c>
      <c r="C307" s="1" t="s">
        <v>538</v>
      </c>
      <c r="D307" s="1">
        <v>19</v>
      </c>
      <c r="E307" s="1" t="s">
        <v>838</v>
      </c>
      <c r="F307" s="1" t="s">
        <v>879</v>
      </c>
      <c r="G307" s="1" t="s">
        <v>1225</v>
      </c>
      <c r="H307" s="12">
        <v>97.590007294853308</v>
      </c>
      <c r="I307" s="12">
        <v>99.080362111936807</v>
      </c>
      <c r="J307" s="12">
        <v>100.5063452997974</v>
      </c>
      <c r="K307" s="12">
        <v>100.5063452997974</v>
      </c>
      <c r="L307" s="12">
        <v>100.5063452997974</v>
      </c>
      <c r="M307" s="12">
        <v>100.5063452997974</v>
      </c>
      <c r="N307" s="12">
        <v>100</v>
      </c>
      <c r="O307" s="12">
        <v>100</v>
      </c>
      <c r="P307" s="12">
        <v>100</v>
      </c>
      <c r="Q307" s="12">
        <v>100</v>
      </c>
      <c r="R307" s="12">
        <v>100</v>
      </c>
      <c r="S307" s="12">
        <v>100.27662781525366</v>
      </c>
      <c r="T307" s="12">
        <v>100.27662781525366</v>
      </c>
      <c r="U307" s="12">
        <v>100.57662598976955</v>
      </c>
      <c r="V307" s="12">
        <v>101.41253222453071</v>
      </c>
      <c r="W307" s="12">
        <v>102.97887980865121</v>
      </c>
      <c r="X307" s="12">
        <v>102.97887980865121</v>
      </c>
      <c r="Y307" s="12">
        <v>102.97887980865121</v>
      </c>
      <c r="Z307" s="12">
        <v>102.97887980865121</v>
      </c>
      <c r="AA307" s="12">
        <v>102.97887980865121</v>
      </c>
    </row>
    <row r="308" spans="1:27">
      <c r="A308" s="1" t="s">
        <v>524</v>
      </c>
      <c r="B308" s="1" t="s">
        <v>533</v>
      </c>
      <c r="C308" s="1" t="s">
        <v>539</v>
      </c>
      <c r="D308" s="1">
        <v>20</v>
      </c>
      <c r="E308" s="1" t="s">
        <v>838</v>
      </c>
      <c r="F308" s="1" t="s">
        <v>879</v>
      </c>
      <c r="G308" s="1" t="s">
        <v>1226</v>
      </c>
      <c r="H308" s="12">
        <v>102.47292128011915</v>
      </c>
      <c r="I308" s="12">
        <v>102.47292128011915</v>
      </c>
      <c r="J308" s="12">
        <v>102.50380188471333</v>
      </c>
      <c r="K308" s="12">
        <v>102.6171919705961</v>
      </c>
      <c r="L308" s="12">
        <v>102.6171919705961</v>
      </c>
      <c r="M308" s="12">
        <v>102.1954298941076</v>
      </c>
      <c r="N308" s="12">
        <v>102.08682606867808</v>
      </c>
      <c r="O308" s="12">
        <v>101.37953535173936</v>
      </c>
      <c r="P308" s="12">
        <v>100.25625719977273</v>
      </c>
      <c r="Q308" s="12">
        <v>99.891656789845015</v>
      </c>
      <c r="R308" s="12">
        <v>100</v>
      </c>
      <c r="S308" s="12">
        <v>98.78676702657863</v>
      </c>
      <c r="T308" s="12">
        <v>98.78676702657863</v>
      </c>
      <c r="U308" s="12">
        <v>98.78676702657863</v>
      </c>
      <c r="V308" s="12">
        <v>98.483796917464275</v>
      </c>
      <c r="W308" s="12">
        <v>99.128451209944103</v>
      </c>
      <c r="X308" s="12">
        <v>99.82175446846513</v>
      </c>
      <c r="Y308" s="12">
        <v>99.82175446846513</v>
      </c>
      <c r="Z308" s="12">
        <v>100.06057159506885</v>
      </c>
      <c r="AA308" s="12">
        <v>100.54141080138956</v>
      </c>
    </row>
    <row r="309" spans="1:27">
      <c r="A309" s="1" t="s">
        <v>524</v>
      </c>
      <c r="B309" s="1" t="s">
        <v>533</v>
      </c>
      <c r="C309" s="1" t="s">
        <v>540</v>
      </c>
      <c r="D309" s="1">
        <v>21</v>
      </c>
      <c r="E309" s="1" t="s">
        <v>838</v>
      </c>
      <c r="F309" s="1" t="s">
        <v>879</v>
      </c>
      <c r="G309" s="1" t="s">
        <v>1227</v>
      </c>
      <c r="H309" s="12">
        <v>100</v>
      </c>
      <c r="I309" s="12">
        <v>100</v>
      </c>
      <c r="J309" s="12">
        <v>100</v>
      </c>
      <c r="K309" s="12">
        <v>100</v>
      </c>
      <c r="L309" s="12">
        <v>100</v>
      </c>
      <c r="M309" s="12">
        <v>99.261982533448261</v>
      </c>
      <c r="N309" s="12">
        <v>99.261982533448261</v>
      </c>
      <c r="O309" s="12">
        <v>100</v>
      </c>
      <c r="P309" s="12">
        <v>100</v>
      </c>
      <c r="Q309" s="12">
        <v>100</v>
      </c>
      <c r="R309" s="12">
        <v>100</v>
      </c>
      <c r="S309" s="12">
        <v>100</v>
      </c>
      <c r="T309" s="12">
        <v>100</v>
      </c>
      <c r="U309" s="12">
        <v>100</v>
      </c>
      <c r="V309" s="12">
        <v>100</v>
      </c>
      <c r="W309" s="12">
        <v>100.1469508507667</v>
      </c>
      <c r="X309" s="12">
        <v>100.36697371030326</v>
      </c>
      <c r="Y309" s="12">
        <v>100.58651529317201</v>
      </c>
      <c r="Z309" s="12">
        <v>98.740734351739832</v>
      </c>
      <c r="AA309" s="12">
        <v>98.884148711055602</v>
      </c>
    </row>
    <row r="310" spans="1:27">
      <c r="A310" s="1" t="s">
        <v>524</v>
      </c>
      <c r="B310" s="1" t="s">
        <v>541</v>
      </c>
      <c r="D310" s="1">
        <v>22</v>
      </c>
      <c r="E310" s="1" t="s">
        <v>838</v>
      </c>
      <c r="F310" s="1" t="s">
        <v>879</v>
      </c>
      <c r="G310" s="1" t="s">
        <v>1228</v>
      </c>
      <c r="H310" s="12">
        <v>102.27272727272728</v>
      </c>
      <c r="I310" s="12">
        <v>102.27272727272728</v>
      </c>
      <c r="J310" s="12">
        <v>100</v>
      </c>
      <c r="K310" s="12">
        <v>100</v>
      </c>
      <c r="L310" s="12">
        <v>100</v>
      </c>
      <c r="M310" s="12">
        <v>100</v>
      </c>
      <c r="N310" s="12">
        <v>100</v>
      </c>
      <c r="O310" s="12">
        <v>100</v>
      </c>
      <c r="P310" s="12">
        <v>100</v>
      </c>
      <c r="Q310" s="12">
        <v>100</v>
      </c>
      <c r="R310" s="12">
        <v>100</v>
      </c>
      <c r="S310" s="12">
        <v>100</v>
      </c>
      <c r="T310" s="12">
        <v>100</v>
      </c>
      <c r="U310" s="12">
        <v>100</v>
      </c>
      <c r="V310" s="12">
        <v>102.27272727272727</v>
      </c>
      <c r="W310" s="12">
        <v>104.54545454545455</v>
      </c>
      <c r="X310" s="12">
        <v>104.54545454545455</v>
      </c>
      <c r="Y310" s="12">
        <v>104.54545454545455</v>
      </c>
      <c r="Z310" s="12">
        <v>104.54545454545455</v>
      </c>
      <c r="AA310" s="12">
        <v>104.54545454545455</v>
      </c>
    </row>
    <row r="311" spans="1:27">
      <c r="A311" s="1" t="s">
        <v>524</v>
      </c>
      <c r="B311" s="1" t="s">
        <v>542</v>
      </c>
      <c r="D311" s="1">
        <v>23</v>
      </c>
      <c r="E311" s="1" t="s">
        <v>838</v>
      </c>
      <c r="F311" s="1" t="s">
        <v>879</v>
      </c>
      <c r="G311" s="1" t="s">
        <v>1229</v>
      </c>
      <c r="H311" s="12">
        <v>100.93469055865592</v>
      </c>
      <c r="I311" s="12">
        <v>100.93469055865592</v>
      </c>
      <c r="J311" s="12">
        <v>100.93469055865592</v>
      </c>
      <c r="K311" s="12">
        <v>100.63589719102784</v>
      </c>
      <c r="L311" s="12">
        <v>100.63589719102784</v>
      </c>
      <c r="M311" s="12">
        <v>100.63589719102784</v>
      </c>
      <c r="N311" s="12">
        <v>100.56358480233777</v>
      </c>
      <c r="O311" s="12">
        <v>100.49103369175224</v>
      </c>
      <c r="P311" s="12">
        <v>100.04758839783563</v>
      </c>
      <c r="Q311" s="12">
        <v>100.45918746216009</v>
      </c>
      <c r="R311" s="12">
        <v>100</v>
      </c>
      <c r="S311" s="12">
        <v>99.366346917246062</v>
      </c>
      <c r="T311" s="12">
        <v>99.493846966043563</v>
      </c>
      <c r="U311" s="12">
        <v>98.534311755714384</v>
      </c>
      <c r="V311" s="12">
        <v>98.606261486813793</v>
      </c>
      <c r="W311" s="12">
        <v>97.680879274162066</v>
      </c>
      <c r="X311" s="12">
        <v>97.789310926415894</v>
      </c>
      <c r="Y311" s="12">
        <v>97.789310926415894</v>
      </c>
      <c r="Z311" s="12">
        <v>97.385517447634555</v>
      </c>
      <c r="AA311" s="12">
        <v>97.559212227295419</v>
      </c>
    </row>
    <row r="312" spans="1:27">
      <c r="A312" s="1" t="s">
        <v>524</v>
      </c>
      <c r="B312" s="1" t="s">
        <v>542</v>
      </c>
      <c r="C312" s="1" t="s">
        <v>543</v>
      </c>
      <c r="D312" s="1">
        <v>24</v>
      </c>
      <c r="E312" s="1" t="s">
        <v>838</v>
      </c>
      <c r="F312" s="1" t="s">
        <v>879</v>
      </c>
      <c r="G312" s="1" t="s">
        <v>1230</v>
      </c>
      <c r="H312" s="12">
        <v>104.18092681026444</v>
      </c>
      <c r="I312" s="12">
        <v>104.18092681026444</v>
      </c>
      <c r="J312" s="12">
        <v>104.18092681026444</v>
      </c>
      <c r="K312" s="12">
        <v>103.55610855617377</v>
      </c>
      <c r="L312" s="12">
        <v>103.55610855617377</v>
      </c>
      <c r="M312" s="12">
        <v>103.55610855617377</v>
      </c>
      <c r="N312" s="12">
        <v>103.55610855617377</v>
      </c>
      <c r="O312" s="12">
        <v>103.55610855617377</v>
      </c>
      <c r="P312" s="12">
        <v>101.75545771755876</v>
      </c>
      <c r="Q312" s="12">
        <v>101.75545771755876</v>
      </c>
      <c r="R312" s="12">
        <v>100</v>
      </c>
      <c r="S312" s="12">
        <v>99.073914518907031</v>
      </c>
      <c r="T312" s="12">
        <v>99.073914518907031</v>
      </c>
      <c r="U312" s="12">
        <v>99.073914518907031</v>
      </c>
      <c r="V312" s="12">
        <v>100</v>
      </c>
      <c r="W312" s="12">
        <v>99.616111504566192</v>
      </c>
      <c r="X312" s="12">
        <v>99.839862943109807</v>
      </c>
      <c r="Y312" s="12">
        <v>99.839862943109807</v>
      </c>
      <c r="Z312" s="12">
        <v>99.839862943109807</v>
      </c>
      <c r="AA312" s="12">
        <v>100.20030503978725</v>
      </c>
    </row>
    <row r="313" spans="1:27">
      <c r="A313" s="1" t="s">
        <v>524</v>
      </c>
      <c r="B313" s="1" t="s">
        <v>542</v>
      </c>
      <c r="C313" s="1" t="s">
        <v>544</v>
      </c>
      <c r="D313" s="1">
        <v>25</v>
      </c>
      <c r="E313" s="1" t="s">
        <v>838</v>
      </c>
      <c r="F313" s="1" t="s">
        <v>879</v>
      </c>
      <c r="G313" s="1" t="s">
        <v>1231</v>
      </c>
      <c r="H313" s="12">
        <v>100.40241611281236</v>
      </c>
      <c r="I313" s="12">
        <v>100.40241611281236</v>
      </c>
      <c r="J313" s="12">
        <v>100.40241611281236</v>
      </c>
      <c r="K313" s="12">
        <v>100.40241611281236</v>
      </c>
      <c r="L313" s="12">
        <v>100.40241611281236</v>
      </c>
      <c r="M313" s="12">
        <v>100.40241611281236</v>
      </c>
      <c r="N313" s="12">
        <v>100.20141007313801</v>
      </c>
      <c r="O313" s="12">
        <v>100</v>
      </c>
      <c r="P313" s="12">
        <v>100</v>
      </c>
      <c r="Q313" s="12">
        <v>100</v>
      </c>
      <c r="R313" s="12">
        <v>100</v>
      </c>
      <c r="S313" s="12">
        <v>99.513379107330195</v>
      </c>
      <c r="T313" s="12">
        <v>99.513379107330195</v>
      </c>
      <c r="U313" s="12">
        <v>96.870059000309567</v>
      </c>
      <c r="V313" s="12">
        <v>95.833985800054705</v>
      </c>
      <c r="W313" s="12">
        <v>94.185814971976995</v>
      </c>
      <c r="X313" s="12">
        <v>94.185814971976995</v>
      </c>
      <c r="Y313" s="12">
        <v>94.185814971976995</v>
      </c>
      <c r="Z313" s="12">
        <v>93.109370305623258</v>
      </c>
      <c r="AA313" s="12">
        <v>93.109370305623258</v>
      </c>
    </row>
    <row r="314" spans="1:27">
      <c r="A314" s="1" t="s">
        <v>524</v>
      </c>
      <c r="B314" s="1" t="s">
        <v>542</v>
      </c>
      <c r="C314" s="1" t="s">
        <v>545</v>
      </c>
      <c r="D314" s="1">
        <v>26</v>
      </c>
      <c r="E314" s="1" t="s">
        <v>838</v>
      </c>
      <c r="F314" s="1" t="s">
        <v>879</v>
      </c>
      <c r="G314" s="1" t="s">
        <v>1232</v>
      </c>
      <c r="H314" s="12">
        <v>92.035398230088504</v>
      </c>
      <c r="I314" s="12">
        <v>92.035398230088504</v>
      </c>
      <c r="J314" s="12">
        <v>92.035398230088504</v>
      </c>
      <c r="K314" s="12">
        <v>92.035398230088504</v>
      </c>
      <c r="L314" s="12">
        <v>92.035398230088504</v>
      </c>
      <c r="M314" s="12">
        <v>92.035398230088504</v>
      </c>
      <c r="N314" s="12">
        <v>92.035398230088504</v>
      </c>
      <c r="O314" s="12">
        <v>92.035398230088504</v>
      </c>
      <c r="P314" s="12">
        <v>94.690265486725664</v>
      </c>
      <c r="Q314" s="12">
        <v>97.345132743362839</v>
      </c>
      <c r="R314" s="12">
        <v>100</v>
      </c>
      <c r="S314" s="12">
        <v>100</v>
      </c>
      <c r="T314" s="12">
        <v>100.88495575221239</v>
      </c>
      <c r="U314" s="12">
        <v>100.88495575221239</v>
      </c>
      <c r="V314" s="12">
        <v>100.88495575221239</v>
      </c>
      <c r="W314" s="12">
        <v>100</v>
      </c>
      <c r="X314" s="12">
        <v>100</v>
      </c>
      <c r="Y314" s="12">
        <v>100</v>
      </c>
      <c r="Z314" s="12">
        <v>100</v>
      </c>
      <c r="AA314" s="12">
        <v>100</v>
      </c>
    </row>
    <row r="315" spans="1:27">
      <c r="A315" s="1" t="s">
        <v>524</v>
      </c>
      <c r="B315" s="1" t="s">
        <v>546</v>
      </c>
      <c r="D315" s="1">
        <v>27</v>
      </c>
      <c r="E315" s="1" t="s">
        <v>838</v>
      </c>
      <c r="F315" s="1" t="s">
        <v>879</v>
      </c>
      <c r="G315" s="1" t="s">
        <v>1233</v>
      </c>
      <c r="H315" s="12">
        <v>104.75410082572108</v>
      </c>
      <c r="I315" s="12">
        <v>104.75410082572108</v>
      </c>
      <c r="J315" s="12">
        <v>104.42519849073132</v>
      </c>
      <c r="K315" s="12">
        <v>104.09315868049497</v>
      </c>
      <c r="L315" s="12">
        <v>103.92594021506302</v>
      </c>
      <c r="M315" s="12">
        <v>100.85114057020951</v>
      </c>
      <c r="N315" s="12">
        <v>100.51327605495358</v>
      </c>
      <c r="O315" s="12">
        <v>99.43975386866606</v>
      </c>
      <c r="P315" s="12">
        <v>99.43975386866606</v>
      </c>
      <c r="Q315" s="12">
        <v>99.43975386866606</v>
      </c>
      <c r="R315" s="12">
        <v>100</v>
      </c>
      <c r="S315" s="12">
        <v>99.827138506764769</v>
      </c>
      <c r="T315" s="12">
        <v>100.94385970934019</v>
      </c>
      <c r="U315" s="12">
        <v>100.94385970934019</v>
      </c>
      <c r="V315" s="12">
        <v>100.76815171569369</v>
      </c>
      <c r="W315" s="12">
        <v>101.11623341547462</v>
      </c>
      <c r="X315" s="12">
        <v>100.74964284964281</v>
      </c>
      <c r="Y315" s="12">
        <v>100.74964284964281</v>
      </c>
      <c r="Z315" s="12">
        <v>100.74964284964281</v>
      </c>
      <c r="AA315" s="12">
        <v>100.83667086130541</v>
      </c>
    </row>
    <row r="316" spans="1:27">
      <c r="A316" s="1" t="s">
        <v>524</v>
      </c>
      <c r="B316" s="1" t="s">
        <v>547</v>
      </c>
      <c r="D316" s="1">
        <v>28</v>
      </c>
      <c r="E316" s="1" t="s">
        <v>838</v>
      </c>
      <c r="F316" s="1" t="s">
        <v>879</v>
      </c>
      <c r="G316" s="1" t="s">
        <v>1234</v>
      </c>
      <c r="H316" s="12">
        <v>99.587620082062898</v>
      </c>
      <c r="I316" s="12">
        <v>99.587620082062898</v>
      </c>
      <c r="J316" s="12">
        <v>100</v>
      </c>
      <c r="K316" s="12">
        <v>100</v>
      </c>
      <c r="L316" s="12">
        <v>100</v>
      </c>
      <c r="M316" s="12">
        <v>100</v>
      </c>
      <c r="N316" s="12">
        <v>100</v>
      </c>
      <c r="O316" s="12">
        <v>100</v>
      </c>
      <c r="P316" s="12">
        <v>100</v>
      </c>
      <c r="Q316" s="12">
        <v>100</v>
      </c>
      <c r="R316" s="12">
        <v>100</v>
      </c>
      <c r="S316" s="12">
        <v>100</v>
      </c>
      <c r="T316" s="12">
        <v>100</v>
      </c>
      <c r="U316" s="12">
        <v>100</v>
      </c>
      <c r="V316" s="12">
        <v>100</v>
      </c>
      <c r="W316" s="12">
        <v>100.26490298280362</v>
      </c>
      <c r="X316" s="12">
        <v>100.26490298280362</v>
      </c>
      <c r="Y316" s="12">
        <v>100.26490298280362</v>
      </c>
      <c r="Z316" s="12">
        <v>100</v>
      </c>
      <c r="AA316" s="12">
        <v>100</v>
      </c>
    </row>
    <row r="317" spans="1:27">
      <c r="A317" s="1" t="s">
        <v>524</v>
      </c>
      <c r="B317" s="1" t="s">
        <v>548</v>
      </c>
      <c r="D317" s="1">
        <v>29</v>
      </c>
      <c r="E317" s="1" t="s">
        <v>838</v>
      </c>
      <c r="F317" s="1" t="s">
        <v>879</v>
      </c>
      <c r="G317" s="1" t="s">
        <v>1235</v>
      </c>
      <c r="H317" s="12">
        <v>100.29542161850227</v>
      </c>
      <c r="I317" s="12">
        <v>100.29542161850227</v>
      </c>
      <c r="J317" s="12">
        <v>100.29542161850227</v>
      </c>
      <c r="K317" s="12">
        <v>100.29542161850227</v>
      </c>
      <c r="L317" s="12">
        <v>100.29542161850227</v>
      </c>
      <c r="M317" s="12">
        <v>100.29542161850227</v>
      </c>
      <c r="N317" s="12">
        <v>100.29542161850227</v>
      </c>
      <c r="O317" s="12">
        <v>100.29542161850227</v>
      </c>
      <c r="P317" s="12">
        <v>100</v>
      </c>
      <c r="Q317" s="12">
        <v>100</v>
      </c>
      <c r="R317" s="12">
        <v>100</v>
      </c>
      <c r="S317" s="12">
        <v>100</v>
      </c>
      <c r="T317" s="12">
        <v>100</v>
      </c>
      <c r="U317" s="12">
        <v>100</v>
      </c>
      <c r="V317" s="12">
        <v>100</v>
      </c>
      <c r="W317" s="12">
        <v>102.06363568481638</v>
      </c>
      <c r="X317" s="12">
        <v>102.06363568481638</v>
      </c>
      <c r="Y317" s="12">
        <v>102.06363568481638</v>
      </c>
      <c r="Z317" s="12">
        <v>102.65531389187881</v>
      </c>
      <c r="AA317" s="12">
        <v>103.82855557270673</v>
      </c>
    </row>
    <row r="318" spans="1:27">
      <c r="A318" s="1" t="s">
        <v>524</v>
      </c>
      <c r="B318" s="1" t="s">
        <v>549</v>
      </c>
      <c r="D318" s="1">
        <v>30</v>
      </c>
      <c r="E318" s="1" t="s">
        <v>838</v>
      </c>
      <c r="F318" s="1" t="s">
        <v>879</v>
      </c>
      <c r="G318" s="1" t="s">
        <v>1236</v>
      </c>
      <c r="H318" s="12">
        <v>98.675028570308982</v>
      </c>
      <c r="I318" s="12">
        <v>98.675028570308982</v>
      </c>
      <c r="J318" s="12">
        <v>98.844574293168719</v>
      </c>
      <c r="K318" s="12">
        <v>99.012964663764521</v>
      </c>
      <c r="L318" s="12">
        <v>99.012964663764521</v>
      </c>
      <c r="M318" s="12">
        <v>99.180217246926844</v>
      </c>
      <c r="N318" s="12">
        <v>99.511377263690946</v>
      </c>
      <c r="O318" s="12">
        <v>99.838186854217739</v>
      </c>
      <c r="P318" s="12">
        <v>99.838186854217739</v>
      </c>
      <c r="Q318" s="12">
        <v>100</v>
      </c>
      <c r="R318" s="12">
        <v>100</v>
      </c>
      <c r="S318" s="12">
        <v>99.712638925576769</v>
      </c>
      <c r="T318" s="12">
        <v>99.712638925576769</v>
      </c>
      <c r="U318" s="12">
        <v>99.538598903295835</v>
      </c>
      <c r="V318" s="12">
        <v>99.383794734110921</v>
      </c>
      <c r="W318" s="12">
        <v>98.910950562871705</v>
      </c>
      <c r="X318" s="12">
        <v>98.910950562871705</v>
      </c>
      <c r="Y318" s="12">
        <v>99.196001257871202</v>
      </c>
      <c r="Z318" s="12">
        <v>99.021721561877911</v>
      </c>
      <c r="AA318" s="12">
        <v>98.807849755355093</v>
      </c>
    </row>
    <row r="319" spans="1:27">
      <c r="A319" s="1" t="s">
        <v>524</v>
      </c>
      <c r="B319" s="1" t="s">
        <v>909</v>
      </c>
      <c r="D319" s="1">
        <v>31</v>
      </c>
      <c r="E319" s="1" t="s">
        <v>838</v>
      </c>
      <c r="F319" s="1" t="s">
        <v>879</v>
      </c>
      <c r="G319" s="1" t="s">
        <v>1237</v>
      </c>
    </row>
    <row r="320" spans="1:27">
      <c r="A320" s="1" t="s">
        <v>524</v>
      </c>
      <c r="B320" s="1" t="s">
        <v>550</v>
      </c>
      <c r="D320" s="1">
        <v>32</v>
      </c>
      <c r="E320" s="1" t="s">
        <v>838</v>
      </c>
      <c r="F320" s="1" t="s">
        <v>879</v>
      </c>
      <c r="G320" s="1" t="s">
        <v>1238</v>
      </c>
      <c r="H320" s="12">
        <v>100.75190793209781</v>
      </c>
      <c r="I320" s="12">
        <v>100.75190793209781</v>
      </c>
      <c r="J320" s="12">
        <v>100.75190793209781</v>
      </c>
      <c r="K320" s="12">
        <v>100.75190793209781</v>
      </c>
      <c r="L320" s="12">
        <v>100.75190793209781</v>
      </c>
      <c r="M320" s="12">
        <v>100.75190793209781</v>
      </c>
      <c r="N320" s="12">
        <v>100.75190793209781</v>
      </c>
      <c r="O320" s="12">
        <v>100</v>
      </c>
      <c r="P320" s="12">
        <v>100</v>
      </c>
      <c r="Q320" s="12">
        <v>100</v>
      </c>
      <c r="R320" s="12">
        <v>100</v>
      </c>
      <c r="S320" s="12">
        <v>100</v>
      </c>
      <c r="T320" s="12">
        <v>100</v>
      </c>
      <c r="U320" s="12">
        <v>99.819494192397457</v>
      </c>
      <c r="V320" s="12">
        <v>101.85718693530205</v>
      </c>
      <c r="W320" s="12">
        <v>101.46989351117286</v>
      </c>
      <c r="X320" s="12">
        <v>101.65338377250674</v>
      </c>
      <c r="Y320" s="12">
        <v>101.65338377250674</v>
      </c>
      <c r="Z320" s="12">
        <v>101.65338377250674</v>
      </c>
      <c r="AA320" s="12">
        <v>101.65338377250674</v>
      </c>
    </row>
    <row r="321" spans="1:27">
      <c r="A321" s="1" t="s">
        <v>524</v>
      </c>
      <c r="B321" s="1" t="s">
        <v>551</v>
      </c>
      <c r="D321" s="1">
        <v>33</v>
      </c>
      <c r="E321" s="1" t="s">
        <v>838</v>
      </c>
      <c r="F321" s="1" t="s">
        <v>879</v>
      </c>
      <c r="G321" s="1" t="s">
        <v>1239</v>
      </c>
      <c r="H321" s="12">
        <v>100</v>
      </c>
      <c r="I321" s="12">
        <v>100</v>
      </c>
      <c r="J321" s="12">
        <v>100</v>
      </c>
      <c r="K321" s="12">
        <v>100</v>
      </c>
      <c r="L321" s="12">
        <v>100</v>
      </c>
      <c r="M321" s="12">
        <v>100</v>
      </c>
      <c r="N321" s="12">
        <v>100</v>
      </c>
      <c r="O321" s="12">
        <v>100</v>
      </c>
      <c r="P321" s="12">
        <v>100</v>
      </c>
      <c r="Q321" s="12">
        <v>100</v>
      </c>
      <c r="R321" s="12">
        <v>100</v>
      </c>
      <c r="S321" s="12">
        <v>100</v>
      </c>
      <c r="T321" s="12">
        <v>100</v>
      </c>
      <c r="U321" s="12">
        <v>100</v>
      </c>
      <c r="V321" s="12">
        <v>100</v>
      </c>
      <c r="W321" s="12">
        <v>100.73183066638722</v>
      </c>
      <c r="X321" s="12">
        <v>100.73183066638722</v>
      </c>
      <c r="Y321" s="12">
        <v>100.73183066638722</v>
      </c>
      <c r="Z321" s="12">
        <v>100.73183066638722</v>
      </c>
      <c r="AA321" s="12">
        <v>100.96225070973838</v>
      </c>
    </row>
    <row r="322" spans="1:27">
      <c r="A322" s="1" t="s">
        <v>524</v>
      </c>
      <c r="B322" s="1" t="s">
        <v>552</v>
      </c>
      <c r="D322" s="1">
        <v>34</v>
      </c>
      <c r="E322" s="1" t="s">
        <v>838</v>
      </c>
      <c r="F322" s="1" t="s">
        <v>879</v>
      </c>
      <c r="G322" s="1" t="s">
        <v>1240</v>
      </c>
      <c r="H322" s="12">
        <v>99.735323718208534</v>
      </c>
      <c r="I322" s="12">
        <v>99.735323718208534</v>
      </c>
      <c r="J322" s="12">
        <v>100.70368839307773</v>
      </c>
      <c r="K322" s="12">
        <v>100.79684634480601</v>
      </c>
      <c r="L322" s="12">
        <v>100.79684634480601</v>
      </c>
      <c r="M322" s="12">
        <v>100.79684634480601</v>
      </c>
      <c r="N322" s="12">
        <v>100.79684634480601</v>
      </c>
      <c r="O322" s="12">
        <v>100.79684634480601</v>
      </c>
      <c r="P322" s="12">
        <v>100.79684634480601</v>
      </c>
      <c r="Q322" s="12">
        <v>100.79684634480601</v>
      </c>
      <c r="R322" s="12">
        <v>100</v>
      </c>
      <c r="S322" s="12">
        <v>99.907578505571905</v>
      </c>
      <c r="T322" s="12">
        <v>99.907578505571905</v>
      </c>
      <c r="U322" s="12">
        <v>100.02780434780823</v>
      </c>
      <c r="V322" s="12">
        <v>100.02780434780823</v>
      </c>
      <c r="W322" s="12">
        <v>100.26540097522965</v>
      </c>
      <c r="X322" s="12">
        <v>100.26540097522965</v>
      </c>
      <c r="Y322" s="12">
        <v>100.33000068269429</v>
      </c>
      <c r="Z322" s="12">
        <v>100.33000068269429</v>
      </c>
      <c r="AA322" s="12">
        <v>100.33000068269429</v>
      </c>
    </row>
    <row r="323" spans="1:27">
      <c r="A323" s="1" t="s">
        <v>524</v>
      </c>
      <c r="B323" s="1" t="s">
        <v>553</v>
      </c>
      <c r="D323" s="1">
        <v>35</v>
      </c>
      <c r="E323" s="1" t="s">
        <v>838</v>
      </c>
      <c r="F323" s="1" t="s">
        <v>879</v>
      </c>
      <c r="G323" s="1" t="s">
        <v>1241</v>
      </c>
      <c r="H323" s="12">
        <v>98.154558761215611</v>
      </c>
      <c r="I323" s="12">
        <v>98.529198113254893</v>
      </c>
      <c r="J323" s="12">
        <v>99.270046969300807</v>
      </c>
      <c r="K323" s="12">
        <v>100</v>
      </c>
      <c r="L323" s="12">
        <v>100</v>
      </c>
      <c r="M323" s="12">
        <v>100</v>
      </c>
      <c r="N323" s="12">
        <v>100</v>
      </c>
      <c r="O323" s="12">
        <v>100</v>
      </c>
      <c r="P323" s="12">
        <v>100</v>
      </c>
      <c r="Q323" s="12">
        <v>100</v>
      </c>
      <c r="R323" s="12">
        <v>100</v>
      </c>
      <c r="S323" s="12">
        <v>100</v>
      </c>
      <c r="T323" s="12">
        <v>99.607619283050923</v>
      </c>
      <c r="U323" s="12">
        <v>99.607619283050923</v>
      </c>
      <c r="V323" s="12">
        <v>99.903192586120767</v>
      </c>
      <c r="W323" s="12">
        <v>100.18461151663207</v>
      </c>
      <c r="X323" s="12">
        <v>100.18461151663207</v>
      </c>
      <c r="Y323" s="12">
        <v>100.18461151663207</v>
      </c>
      <c r="Z323" s="12">
        <v>100.18461151663207</v>
      </c>
      <c r="AA323" s="12">
        <v>100.18461151663207</v>
      </c>
    </row>
    <row r="324" spans="1:27">
      <c r="A324" s="1" t="s">
        <v>524</v>
      </c>
      <c r="B324" s="1" t="s">
        <v>554</v>
      </c>
      <c r="D324" s="1">
        <v>36</v>
      </c>
      <c r="E324" s="1" t="s">
        <v>838</v>
      </c>
      <c r="F324" s="1" t="s">
        <v>879</v>
      </c>
      <c r="G324" s="1" t="s">
        <v>1242</v>
      </c>
      <c r="H324" s="12">
        <v>97.639766721510284</v>
      </c>
      <c r="I324" s="12">
        <v>97.639766721510284</v>
      </c>
      <c r="J324" s="12">
        <v>97.639766721510284</v>
      </c>
      <c r="K324" s="12">
        <v>99.065365879385496</v>
      </c>
      <c r="L324" s="12">
        <v>99.065365879385496</v>
      </c>
      <c r="M324" s="12">
        <v>99.065365879385496</v>
      </c>
      <c r="N324" s="12">
        <v>99.065365879385496</v>
      </c>
      <c r="O324" s="12">
        <v>100</v>
      </c>
      <c r="P324" s="12">
        <v>100</v>
      </c>
      <c r="Q324" s="12">
        <v>100</v>
      </c>
      <c r="R324" s="12">
        <v>100</v>
      </c>
      <c r="S324" s="12">
        <v>101.81857907149343</v>
      </c>
      <c r="T324" s="12">
        <v>101.81857907149343</v>
      </c>
      <c r="U324" s="12">
        <v>101.81857907149343</v>
      </c>
      <c r="V324" s="12">
        <v>101.81857907149343</v>
      </c>
      <c r="W324" s="12">
        <v>102.5356349434316</v>
      </c>
      <c r="X324" s="12">
        <v>102.5356349434316</v>
      </c>
      <c r="Y324" s="12">
        <v>102.5356349434316</v>
      </c>
      <c r="Z324" s="12">
        <v>103.42729391585974</v>
      </c>
      <c r="AA324" s="12">
        <v>103.42729391585974</v>
      </c>
    </row>
    <row r="325" spans="1:27">
      <c r="A325" s="1" t="s">
        <v>524</v>
      </c>
      <c r="B325" s="1" t="s">
        <v>555</v>
      </c>
      <c r="D325" s="1">
        <v>37</v>
      </c>
      <c r="E325" s="1" t="s">
        <v>838</v>
      </c>
      <c r="F325" s="1" t="s">
        <v>879</v>
      </c>
      <c r="G325" s="1" t="s">
        <v>1243</v>
      </c>
    </row>
    <row r="326" spans="1:27">
      <c r="A326" s="1" t="s">
        <v>524</v>
      </c>
      <c r="B326" s="1" t="s">
        <v>556</v>
      </c>
      <c r="D326" s="1">
        <v>38</v>
      </c>
      <c r="E326" s="1" t="s">
        <v>838</v>
      </c>
      <c r="F326" s="1" t="s">
        <v>879</v>
      </c>
      <c r="G326" s="1" t="s">
        <v>1244</v>
      </c>
      <c r="H326" s="12">
        <v>98.021640473986011</v>
      </c>
      <c r="I326" s="12">
        <v>98.021640473986011</v>
      </c>
      <c r="J326" s="12">
        <v>98.822179048590286</v>
      </c>
      <c r="K326" s="12">
        <v>98.822179048590286</v>
      </c>
      <c r="L326" s="12">
        <v>98.822179048590286</v>
      </c>
      <c r="M326" s="12">
        <v>98.822179048590286</v>
      </c>
      <c r="N326" s="12">
        <v>98.822179048590286</v>
      </c>
      <c r="O326" s="12">
        <v>98.822179048590286</v>
      </c>
      <c r="P326" s="12">
        <v>99.014542237273986</v>
      </c>
      <c r="Q326" s="12">
        <v>99.234459496394138</v>
      </c>
      <c r="R326" s="12">
        <v>100</v>
      </c>
      <c r="S326" s="12">
        <v>100.64665951926901</v>
      </c>
      <c r="T326" s="12">
        <v>100.64665951926901</v>
      </c>
      <c r="U326" s="12">
        <v>100.64665951926901</v>
      </c>
      <c r="V326" s="12">
        <v>101.18249687762972</v>
      </c>
      <c r="W326" s="12">
        <v>101.6725421374467</v>
      </c>
      <c r="X326" s="12">
        <v>102.45142339539728</v>
      </c>
      <c r="Y326" s="12">
        <v>102.80327063044123</v>
      </c>
      <c r="Z326" s="12">
        <v>103.02606149264466</v>
      </c>
      <c r="AA326" s="12">
        <v>103.38633936226994</v>
      </c>
    </row>
    <row r="327" spans="1:27">
      <c r="A327" s="1" t="s">
        <v>524</v>
      </c>
      <c r="B327" s="1" t="s">
        <v>557</v>
      </c>
      <c r="D327" s="1">
        <v>39</v>
      </c>
      <c r="E327" s="1" t="s">
        <v>838</v>
      </c>
      <c r="F327" s="1" t="s">
        <v>879</v>
      </c>
      <c r="G327" s="1" t="s">
        <v>1245</v>
      </c>
      <c r="H327" s="12">
        <v>99.131410219841229</v>
      </c>
      <c r="I327" s="12">
        <v>99.723291799456888</v>
      </c>
      <c r="J327" s="12">
        <v>99.723291799456888</v>
      </c>
      <c r="K327" s="12">
        <v>99.853906323822883</v>
      </c>
      <c r="L327" s="12">
        <v>99.853906323822883</v>
      </c>
      <c r="M327" s="12">
        <v>99.853906323822883</v>
      </c>
      <c r="N327" s="12">
        <v>99.853906323822883</v>
      </c>
      <c r="O327" s="12">
        <v>99.853906323822883</v>
      </c>
      <c r="P327" s="12">
        <v>99.853906323822883</v>
      </c>
      <c r="Q327" s="12">
        <v>100</v>
      </c>
      <c r="R327" s="12">
        <v>100</v>
      </c>
      <c r="S327" s="12">
        <v>100</v>
      </c>
      <c r="T327" s="12">
        <v>100</v>
      </c>
      <c r="U327" s="12">
        <v>100</v>
      </c>
      <c r="V327" s="12">
        <v>100</v>
      </c>
      <c r="W327" s="12">
        <v>100</v>
      </c>
      <c r="X327" s="12">
        <v>100</v>
      </c>
      <c r="Y327" s="12">
        <v>100</v>
      </c>
      <c r="Z327" s="12">
        <v>100</v>
      </c>
      <c r="AA327" s="12">
        <v>100.04379246799273</v>
      </c>
    </row>
    <row r="328" spans="1:27">
      <c r="A328" s="1" t="s">
        <v>655</v>
      </c>
      <c r="D328" s="1">
        <v>40</v>
      </c>
      <c r="E328" s="1" t="s">
        <v>838</v>
      </c>
      <c r="F328" s="1" t="s">
        <v>879</v>
      </c>
      <c r="G328" s="1" t="s">
        <v>1246</v>
      </c>
      <c r="H328" s="12">
        <v>101.0322049931853</v>
      </c>
      <c r="I328" s="12">
        <v>101.0322049931853</v>
      </c>
      <c r="J328" s="12">
        <v>100.76297774254432</v>
      </c>
      <c r="K328" s="12">
        <v>100.63362556451828</v>
      </c>
      <c r="L328" s="12">
        <v>100.61597660992034</v>
      </c>
      <c r="M328" s="12">
        <v>100.30530532934205</v>
      </c>
      <c r="N328" s="12">
        <v>100.27772892887786</v>
      </c>
      <c r="O328" s="12">
        <v>100.16875021364753</v>
      </c>
      <c r="P328" s="12">
        <v>99.939091903583105</v>
      </c>
      <c r="Q328" s="12">
        <v>100.11225582070632</v>
      </c>
      <c r="R328" s="12">
        <v>100</v>
      </c>
      <c r="S328" s="12">
        <v>99.707570277196425</v>
      </c>
      <c r="T328" s="12">
        <v>99.877051828499006</v>
      </c>
      <c r="U328" s="12">
        <v>99.491754182377861</v>
      </c>
      <c r="V328" s="12">
        <v>99.766358711087804</v>
      </c>
      <c r="W328" s="12">
        <v>100.09898001078523</v>
      </c>
      <c r="X328" s="12">
        <v>100.10122897712721</v>
      </c>
      <c r="Y328" s="12">
        <v>100.13523706459826</v>
      </c>
      <c r="Z328" s="12">
        <v>100.05656401231646</v>
      </c>
      <c r="AA328" s="12">
        <v>100.33669807214909</v>
      </c>
    </row>
    <row r="329" spans="1:27">
      <c r="A329" s="1" t="s">
        <v>523</v>
      </c>
      <c r="D329" s="1">
        <v>41</v>
      </c>
      <c r="E329" s="1" t="s">
        <v>838</v>
      </c>
      <c r="F329" s="1" t="s">
        <v>879</v>
      </c>
      <c r="G329" s="1" t="s">
        <v>1247</v>
      </c>
      <c r="H329" s="12">
        <v>100.17177687597204</v>
      </c>
      <c r="I329" s="12">
        <v>100.41433099488137</v>
      </c>
      <c r="J329" s="12">
        <v>100.60508461638308</v>
      </c>
      <c r="K329" s="12">
        <v>100.444129860027</v>
      </c>
      <c r="L329" s="12">
        <v>100.34325446461929</v>
      </c>
      <c r="M329" s="12">
        <v>100.2397325406365</v>
      </c>
      <c r="N329" s="12">
        <v>100.3505850548938</v>
      </c>
      <c r="O329" s="12">
        <v>100.19678801462963</v>
      </c>
      <c r="P329" s="12">
        <v>100.17135007840004</v>
      </c>
      <c r="Q329" s="12">
        <v>100.01478362055494</v>
      </c>
      <c r="R329" s="12">
        <v>100</v>
      </c>
      <c r="S329" s="12">
        <v>100.48638379341482</v>
      </c>
      <c r="T329" s="12">
        <v>100.3972396941296</v>
      </c>
      <c r="U329" s="12">
        <v>100.28273873313789</v>
      </c>
      <c r="V329" s="12">
        <v>100.37275248443159</v>
      </c>
      <c r="W329" s="12">
        <v>100.4644228894493</v>
      </c>
      <c r="X329" s="12">
        <v>100.59600922370038</v>
      </c>
      <c r="Y329" s="12">
        <v>100.41811766422397</v>
      </c>
      <c r="Z329" s="12">
        <v>100.5817736670666</v>
      </c>
      <c r="AA329" s="12">
        <v>100.79958791252572</v>
      </c>
    </row>
    <row r="330" spans="1:27">
      <c r="A330" s="1" t="s">
        <v>516</v>
      </c>
      <c r="D330" s="1">
        <v>1</v>
      </c>
      <c r="E330" s="1" t="s">
        <v>839</v>
      </c>
      <c r="F330" s="1" t="s">
        <v>877</v>
      </c>
      <c r="G330" s="1" t="s">
        <v>1248</v>
      </c>
      <c r="H330" s="12">
        <v>99.767589309103926</v>
      </c>
      <c r="I330" s="12">
        <v>99.808162523029878</v>
      </c>
      <c r="J330" s="12">
        <v>99.755098720184748</v>
      </c>
      <c r="K330" s="12">
        <v>99.844091291347141</v>
      </c>
      <c r="L330" s="12">
        <v>99.883386994336604</v>
      </c>
      <c r="M330" s="12">
        <v>99.887104348548263</v>
      </c>
      <c r="N330" s="12">
        <v>99.886210693798233</v>
      </c>
      <c r="O330" s="12">
        <v>99.863792862034899</v>
      </c>
      <c r="P330" s="12">
        <v>99.919193879801611</v>
      </c>
      <c r="Q330" s="12">
        <v>99.987584409266702</v>
      </c>
      <c r="R330" s="12">
        <v>100</v>
      </c>
      <c r="S330" s="12">
        <v>100.12954839105861</v>
      </c>
      <c r="T330" s="12">
        <v>100.17825356872332</v>
      </c>
      <c r="U330" s="12">
        <v>100.26491742981992</v>
      </c>
      <c r="V330" s="12">
        <v>100.3587546384872</v>
      </c>
      <c r="W330" s="12">
        <v>100.46241219908971</v>
      </c>
      <c r="X330" s="12">
        <v>100.53043992070596</v>
      </c>
      <c r="Y330" s="12">
        <v>100.56511039954495</v>
      </c>
      <c r="Z330" s="12">
        <v>100.62271232111274</v>
      </c>
      <c r="AA330" s="12">
        <v>100.65020687790094</v>
      </c>
    </row>
    <row r="331" spans="1:27">
      <c r="A331" s="1" t="s">
        <v>521</v>
      </c>
      <c r="D331" s="1">
        <v>2</v>
      </c>
      <c r="E331" s="1" t="s">
        <v>839</v>
      </c>
      <c r="F331" s="1" t="s">
        <v>877</v>
      </c>
      <c r="G331" s="1" t="s">
        <v>1249</v>
      </c>
      <c r="H331" s="12">
        <v>99.226827235578412</v>
      </c>
      <c r="I331" s="12">
        <v>99.214398237165426</v>
      </c>
      <c r="J331" s="12">
        <v>99.645449162323999</v>
      </c>
      <c r="K331" s="12">
        <v>99.563022463127069</v>
      </c>
      <c r="L331" s="12">
        <v>99.517404864296594</v>
      </c>
      <c r="M331" s="12">
        <v>99.589493167337238</v>
      </c>
      <c r="N331" s="12">
        <v>99.621678410982099</v>
      </c>
      <c r="O331" s="12">
        <v>99.503963575149783</v>
      </c>
      <c r="P331" s="12">
        <v>99.779797737084891</v>
      </c>
      <c r="Q331" s="12">
        <v>99.923037460498463</v>
      </c>
      <c r="R331" s="12">
        <v>100</v>
      </c>
      <c r="S331" s="12">
        <v>100.12161646490718</v>
      </c>
      <c r="T331" s="12">
        <v>100.17146838273983</v>
      </c>
      <c r="U331" s="12">
        <v>100.23279153694349</v>
      </c>
      <c r="V331" s="12">
        <v>100.51554103670624</v>
      </c>
      <c r="W331" s="12">
        <v>100.66932888057846</v>
      </c>
      <c r="X331" s="12">
        <v>100.63871741090122</v>
      </c>
      <c r="Y331" s="12">
        <v>100.72842259963961</v>
      </c>
      <c r="Z331" s="12">
        <v>100.8551360806691</v>
      </c>
      <c r="AA331" s="12">
        <v>101.01783569958506</v>
      </c>
    </row>
    <row r="332" spans="1:27">
      <c r="A332" s="1" t="s">
        <v>913</v>
      </c>
      <c r="D332" s="1">
        <v>3</v>
      </c>
      <c r="E332" s="1" t="s">
        <v>839</v>
      </c>
      <c r="F332" s="1" t="s">
        <v>877</v>
      </c>
      <c r="G332" s="1" t="s">
        <v>1250</v>
      </c>
      <c r="H332" s="12">
        <v>99.929873990732617</v>
      </c>
      <c r="I332" s="12">
        <v>99.986414889700328</v>
      </c>
      <c r="J332" s="12">
        <v>99.787912463126915</v>
      </c>
      <c r="K332" s="12">
        <v>99.928297949808993</v>
      </c>
      <c r="L332" s="12">
        <v>99.993093861365722</v>
      </c>
      <c r="M332" s="12">
        <v>99.976276549778589</v>
      </c>
      <c r="N332" s="12">
        <v>99.965454491691261</v>
      </c>
      <c r="O332" s="12">
        <v>99.971651071931944</v>
      </c>
      <c r="P332" s="12">
        <v>99.960917617291159</v>
      </c>
      <c r="Q332" s="12">
        <v>100.0068950436516</v>
      </c>
      <c r="R332" s="12">
        <v>100</v>
      </c>
      <c r="S332" s="12">
        <v>100.13164165960117</v>
      </c>
      <c r="T332" s="12">
        <v>100.18004419473361</v>
      </c>
      <c r="U332" s="12">
        <v>100.27339688011851</v>
      </c>
      <c r="V332" s="12">
        <v>100.31742092191153</v>
      </c>
      <c r="W332" s="12">
        <v>100.40788033991439</v>
      </c>
      <c r="X332" s="12">
        <v>100.50188622814815</v>
      </c>
      <c r="Y332" s="12">
        <v>100.52205845088298</v>
      </c>
      <c r="Z332" s="12">
        <v>100.56146786493277</v>
      </c>
      <c r="AA332" s="12">
        <v>100.55341737162884</v>
      </c>
    </row>
    <row r="333" spans="1:27">
      <c r="A333" s="1" t="s">
        <v>522</v>
      </c>
      <c r="D333" s="1">
        <v>4</v>
      </c>
      <c r="E333" s="1" t="s">
        <v>839</v>
      </c>
      <c r="F333" s="1" t="s">
        <v>877</v>
      </c>
      <c r="G333" s="1" t="s">
        <v>1251</v>
      </c>
      <c r="H333" s="12">
        <v>99.918409925307003</v>
      </c>
      <c r="I333" s="12">
        <v>99.905386633170082</v>
      </c>
      <c r="J333" s="12">
        <v>99.951728662161585</v>
      </c>
      <c r="K333" s="12">
        <v>100.12618312725441</v>
      </c>
      <c r="L333" s="12">
        <v>100.13181052956169</v>
      </c>
      <c r="M333" s="12">
        <v>100.07751492351643</v>
      </c>
      <c r="N333" s="12">
        <v>100.09382786447516</v>
      </c>
      <c r="O333" s="12">
        <v>99.990079649618849</v>
      </c>
      <c r="P333" s="12">
        <v>99.983967343732971</v>
      </c>
      <c r="Q333" s="12">
        <v>100</v>
      </c>
      <c r="R333" s="12">
        <v>100</v>
      </c>
      <c r="S333" s="12">
        <v>100.13436079526295</v>
      </c>
      <c r="T333" s="12">
        <v>100.13142944275965</v>
      </c>
      <c r="U333" s="12">
        <v>100.14485869222898</v>
      </c>
      <c r="V333" s="12">
        <v>100.15524350278162</v>
      </c>
      <c r="W333" s="12">
        <v>100.32575404435124</v>
      </c>
      <c r="X333" s="12">
        <v>100.37699756502359</v>
      </c>
      <c r="Y333" s="12">
        <v>100.35288197078312</v>
      </c>
      <c r="Z333" s="12">
        <v>100.39853250957592</v>
      </c>
      <c r="AA333" s="12">
        <v>100.2822421419491</v>
      </c>
    </row>
    <row r="334" spans="1:27">
      <c r="A334" s="1" t="s">
        <v>853</v>
      </c>
      <c r="D334" s="1">
        <v>5</v>
      </c>
      <c r="E334" s="1" t="s">
        <v>839</v>
      </c>
      <c r="F334" s="1" t="s">
        <v>877</v>
      </c>
      <c r="G334" s="1" t="s">
        <v>1252</v>
      </c>
      <c r="H334" s="12">
        <v>99.934848659762622</v>
      </c>
      <c r="I334" s="12">
        <v>100.02159350418501</v>
      </c>
      <c r="J334" s="12">
        <v>99.716916135665812</v>
      </c>
      <c r="K334" s="12">
        <v>99.84255724711177</v>
      </c>
      <c r="L334" s="12">
        <v>99.932964473099972</v>
      </c>
      <c r="M334" s="12">
        <v>99.932381067974831</v>
      </c>
      <c r="N334" s="12">
        <v>99.909804494502481</v>
      </c>
      <c r="O334" s="12">
        <v>99.963655965684751</v>
      </c>
      <c r="P334" s="12">
        <v>99.950917990318288</v>
      </c>
      <c r="Q334" s="12">
        <v>100.00988695211218</v>
      </c>
      <c r="R334" s="12">
        <v>100</v>
      </c>
      <c r="S334" s="12">
        <v>100.1312646715496</v>
      </c>
      <c r="T334" s="12">
        <v>100.19594400695418</v>
      </c>
      <c r="U334" s="12">
        <v>100.31147247528509</v>
      </c>
      <c r="V334" s="12">
        <v>100.36855282570234</v>
      </c>
      <c r="W334" s="12">
        <v>100.42302797573922</v>
      </c>
      <c r="X334" s="12">
        <v>100.52878294732417</v>
      </c>
      <c r="Y334" s="12">
        <v>100.56207550915992</v>
      </c>
      <c r="Z334" s="12">
        <v>100.59623436703333</v>
      </c>
      <c r="AA334" s="12">
        <v>100.62949683388038</v>
      </c>
    </row>
    <row r="335" spans="1:27">
      <c r="A335" s="1" t="s">
        <v>524</v>
      </c>
      <c r="B335" s="1" t="s">
        <v>525</v>
      </c>
      <c r="D335" s="1">
        <v>6</v>
      </c>
      <c r="E335" s="1" t="s">
        <v>839</v>
      </c>
      <c r="F335" s="1" t="s">
        <v>877</v>
      </c>
      <c r="G335" s="1" t="s">
        <v>1253</v>
      </c>
      <c r="H335" s="12">
        <v>98.886624294912437</v>
      </c>
      <c r="I335" s="12">
        <v>98.889018065814327</v>
      </c>
      <c r="J335" s="12">
        <v>99.206420173919867</v>
      </c>
      <c r="K335" s="12">
        <v>99.095903231247277</v>
      </c>
      <c r="L335" s="12">
        <v>99.056392399918991</v>
      </c>
      <c r="M335" s="12">
        <v>99.117689740036383</v>
      </c>
      <c r="N335" s="12">
        <v>99.081582882733542</v>
      </c>
      <c r="O335" s="12">
        <v>98.989260911889801</v>
      </c>
      <c r="P335" s="12">
        <v>99.508027563098494</v>
      </c>
      <c r="Q335" s="12">
        <v>99.767959318009446</v>
      </c>
      <c r="R335" s="12">
        <v>100</v>
      </c>
      <c r="S335" s="12">
        <v>100.2231883017251</v>
      </c>
      <c r="T335" s="12">
        <v>100.36963914802843</v>
      </c>
      <c r="U335" s="12">
        <v>100.45171340457159</v>
      </c>
      <c r="V335" s="12">
        <v>100.95115101493862</v>
      </c>
      <c r="W335" s="12">
        <v>101.5540441986777</v>
      </c>
      <c r="X335" s="12">
        <v>101.62221149746216</v>
      </c>
      <c r="Y335" s="12">
        <v>101.91781080388635</v>
      </c>
      <c r="Z335" s="12">
        <v>102.04270575840424</v>
      </c>
      <c r="AA335" s="12">
        <v>102.27781859795545</v>
      </c>
    </row>
    <row r="336" spans="1:27">
      <c r="A336" s="1" t="s">
        <v>524</v>
      </c>
      <c r="B336" s="1" t="s">
        <v>525</v>
      </c>
      <c r="C336" s="1" t="s">
        <v>526</v>
      </c>
      <c r="D336" s="1">
        <v>7</v>
      </c>
      <c r="E336" s="1" t="s">
        <v>839</v>
      </c>
      <c r="F336" s="1" t="s">
        <v>877</v>
      </c>
      <c r="G336" s="1" t="s">
        <v>1254</v>
      </c>
      <c r="H336" s="12">
        <v>98.912497362761698</v>
      </c>
      <c r="I336" s="12">
        <v>98.912497362761698</v>
      </c>
      <c r="J336" s="12">
        <v>99.346698026075245</v>
      </c>
      <c r="K336" s="12">
        <v>99.195454817941823</v>
      </c>
      <c r="L336" s="12">
        <v>99.195454817941823</v>
      </c>
      <c r="M336" s="12">
        <v>99.279366478470521</v>
      </c>
      <c r="N336" s="12">
        <v>99.279366478470521</v>
      </c>
      <c r="O336" s="12">
        <v>99.209429123290789</v>
      </c>
      <c r="P336" s="12">
        <v>99.505614818967572</v>
      </c>
      <c r="Q336" s="12">
        <v>99.834531500945346</v>
      </c>
      <c r="R336" s="12">
        <v>100</v>
      </c>
      <c r="S336" s="12">
        <v>100.253873146394</v>
      </c>
      <c r="T336" s="12">
        <v>100.41699736328901</v>
      </c>
      <c r="U336" s="12">
        <v>100.5828787292032</v>
      </c>
      <c r="V336" s="12">
        <v>101.22955744854639</v>
      </c>
      <c r="W336" s="12">
        <v>101.9442248579453</v>
      </c>
      <c r="X336" s="12">
        <v>101.97310785620188</v>
      </c>
      <c r="Y336" s="12">
        <v>102.37664579062013</v>
      </c>
      <c r="Z336" s="12">
        <v>102.52677282598938</v>
      </c>
      <c r="AA336" s="12">
        <v>102.83099533239731</v>
      </c>
    </row>
    <row r="337" spans="1:27">
      <c r="A337" s="1" t="s">
        <v>524</v>
      </c>
      <c r="B337" s="1" t="s">
        <v>525</v>
      </c>
      <c r="C337" s="1" t="s">
        <v>527</v>
      </c>
      <c r="D337" s="1">
        <v>8</v>
      </c>
      <c r="E337" s="1" t="s">
        <v>839</v>
      </c>
      <c r="F337" s="1" t="s">
        <v>877</v>
      </c>
      <c r="G337" s="1" t="s">
        <v>1255</v>
      </c>
      <c r="H337" s="12">
        <v>99.620845853162663</v>
      </c>
      <c r="I337" s="12">
        <v>99.620845853162663</v>
      </c>
      <c r="J337" s="12">
        <v>99.620845853162663</v>
      </c>
      <c r="K337" s="12">
        <v>99.620845853162663</v>
      </c>
      <c r="L337" s="12">
        <v>99.620845853162663</v>
      </c>
      <c r="M337" s="12">
        <v>100.03921321815123</v>
      </c>
      <c r="N337" s="12">
        <v>100.03921321815123</v>
      </c>
      <c r="O337" s="12">
        <v>99.911853598694222</v>
      </c>
      <c r="P337" s="12">
        <v>99.956091978466006</v>
      </c>
      <c r="Q337" s="12">
        <v>100</v>
      </c>
      <c r="R337" s="12">
        <v>100</v>
      </c>
      <c r="S337" s="12">
        <v>100.44699106170528</v>
      </c>
      <c r="T337" s="12">
        <v>100.44699106170528</v>
      </c>
      <c r="U337" s="12">
        <v>100.44699106170528</v>
      </c>
      <c r="V337" s="12">
        <v>100.54539074005402</v>
      </c>
      <c r="W337" s="12">
        <v>100.9038293826552</v>
      </c>
      <c r="X337" s="12">
        <v>101.19724864572154</v>
      </c>
      <c r="Y337" s="12">
        <v>101.5663500887519</v>
      </c>
      <c r="Z337" s="12">
        <v>101.5663500887519</v>
      </c>
      <c r="AA337" s="12">
        <v>101.80440637769452</v>
      </c>
    </row>
    <row r="338" spans="1:27">
      <c r="A338" s="1" t="s">
        <v>524</v>
      </c>
      <c r="B338" s="1" t="s">
        <v>525</v>
      </c>
      <c r="C338" s="1" t="s">
        <v>528</v>
      </c>
      <c r="D338" s="1">
        <v>9</v>
      </c>
      <c r="E338" s="1" t="s">
        <v>839</v>
      </c>
      <c r="F338" s="1" t="s">
        <v>877</v>
      </c>
      <c r="G338" s="1" t="s">
        <v>1256</v>
      </c>
      <c r="H338" s="12">
        <v>98.303882592461008</v>
      </c>
      <c r="I338" s="12">
        <v>98.303882592461008</v>
      </c>
      <c r="J338" s="12">
        <v>99.039164308529678</v>
      </c>
      <c r="K338" s="12">
        <v>98.778455364228691</v>
      </c>
      <c r="L338" s="12">
        <v>98.778455364228691</v>
      </c>
      <c r="M338" s="12">
        <v>98.778455364228691</v>
      </c>
      <c r="N338" s="12">
        <v>98.778455364228691</v>
      </c>
      <c r="O338" s="12">
        <v>98.702433946259561</v>
      </c>
      <c r="P338" s="12">
        <v>99.194527219397628</v>
      </c>
      <c r="Q338" s="12">
        <v>99.715590956377625</v>
      </c>
      <c r="R338" s="12">
        <v>100</v>
      </c>
      <c r="S338" s="12">
        <v>100</v>
      </c>
      <c r="T338" s="12">
        <v>100.28042326956054</v>
      </c>
      <c r="U338" s="12">
        <v>100.56592397649602</v>
      </c>
      <c r="V338" s="12">
        <v>101.6042097230206</v>
      </c>
      <c r="W338" s="12">
        <v>102.45156005446623</v>
      </c>
      <c r="X338" s="12">
        <v>102.3953422584176</v>
      </c>
      <c r="Y338" s="12">
        <v>102.66405083503088</v>
      </c>
      <c r="Z338" s="12">
        <v>102.88227062922952</v>
      </c>
      <c r="AA338" s="12">
        <v>103.2675339390142</v>
      </c>
    </row>
    <row r="339" spans="1:27">
      <c r="A339" s="1" t="s">
        <v>524</v>
      </c>
      <c r="B339" s="1" t="s">
        <v>525</v>
      </c>
      <c r="C339" s="1" t="s">
        <v>529</v>
      </c>
      <c r="D339" s="1">
        <v>10</v>
      </c>
      <c r="E339" s="1" t="s">
        <v>839</v>
      </c>
      <c r="F339" s="1" t="s">
        <v>877</v>
      </c>
      <c r="G339" s="1" t="s">
        <v>1257</v>
      </c>
      <c r="H339" s="12">
        <v>99.897901783400982</v>
      </c>
      <c r="I339" s="12">
        <v>99.897901783400982</v>
      </c>
      <c r="J339" s="12">
        <v>99.919679799939431</v>
      </c>
      <c r="K339" s="12">
        <v>99.923865882230345</v>
      </c>
      <c r="L339" s="12">
        <v>99.923865882230345</v>
      </c>
      <c r="M339" s="12">
        <v>99.923865882230345</v>
      </c>
      <c r="N339" s="12">
        <v>99.923865882230345</v>
      </c>
      <c r="O339" s="12">
        <v>99.923865882230345</v>
      </c>
      <c r="P339" s="12">
        <v>99.923865882230345</v>
      </c>
      <c r="Q339" s="12">
        <v>100</v>
      </c>
      <c r="R339" s="12">
        <v>100</v>
      </c>
      <c r="S339" s="12">
        <v>100.76233539104977</v>
      </c>
      <c r="T339" s="12">
        <v>100.76233539104977</v>
      </c>
      <c r="U339" s="12">
        <v>100.76233539104977</v>
      </c>
      <c r="V339" s="12">
        <v>100.87753636396424</v>
      </c>
      <c r="W339" s="12">
        <v>101.58168456883018</v>
      </c>
      <c r="X339" s="12">
        <v>101.58168456883018</v>
      </c>
      <c r="Y339" s="12">
        <v>102.38615698509344</v>
      </c>
      <c r="Z339" s="12">
        <v>102.49848428253739</v>
      </c>
      <c r="AA339" s="12">
        <v>102.64717052648507</v>
      </c>
    </row>
    <row r="340" spans="1:27">
      <c r="A340" s="1" t="s">
        <v>524</v>
      </c>
      <c r="B340" s="1" t="s">
        <v>525</v>
      </c>
      <c r="C340" s="1" t="s">
        <v>530</v>
      </c>
      <c r="D340" s="1">
        <v>11</v>
      </c>
      <c r="E340" s="1" t="s">
        <v>839</v>
      </c>
      <c r="F340" s="1" t="s">
        <v>877</v>
      </c>
      <c r="G340" s="1" t="s">
        <v>1258</v>
      </c>
      <c r="H340" s="12">
        <v>98.81613178137863</v>
      </c>
      <c r="I340" s="12">
        <v>98.82504462041733</v>
      </c>
      <c r="J340" s="12">
        <v>98.82504462041733</v>
      </c>
      <c r="K340" s="12">
        <v>98.82504462041733</v>
      </c>
      <c r="L340" s="12">
        <v>98.678314144975715</v>
      </c>
      <c r="M340" s="12">
        <v>98.678314144975715</v>
      </c>
      <c r="N340" s="12">
        <v>98.544447166748768</v>
      </c>
      <c r="O340" s="12">
        <v>98.391586840018974</v>
      </c>
      <c r="P340" s="12">
        <v>99.514604710959318</v>
      </c>
      <c r="Q340" s="12">
        <v>99.586716884346643</v>
      </c>
      <c r="R340" s="12">
        <v>100</v>
      </c>
      <c r="S340" s="12">
        <v>100.13794187312992</v>
      </c>
      <c r="T340" s="12">
        <v>100.23811312687903</v>
      </c>
      <c r="U340" s="12">
        <v>100.08800634024293</v>
      </c>
      <c r="V340" s="12">
        <v>100.18127056590551</v>
      </c>
      <c r="W340" s="12">
        <v>100.47726303936916</v>
      </c>
      <c r="X340" s="12">
        <v>100.65313409451974</v>
      </c>
      <c r="Y340" s="12">
        <v>100.65313409451974</v>
      </c>
      <c r="Z340" s="12">
        <v>100.70908825280706</v>
      </c>
      <c r="AA340" s="12">
        <v>100.75570318766837</v>
      </c>
    </row>
    <row r="341" spans="1:27">
      <c r="A341" s="1" t="s">
        <v>524</v>
      </c>
      <c r="B341" s="1" t="s">
        <v>525</v>
      </c>
      <c r="C341" s="1" t="s">
        <v>531</v>
      </c>
      <c r="D341" s="1">
        <v>12</v>
      </c>
      <c r="E341" s="1" t="s">
        <v>839</v>
      </c>
      <c r="F341" s="1" t="s">
        <v>877</v>
      </c>
      <c r="G341" s="1" t="s">
        <v>1259</v>
      </c>
      <c r="H341" s="12">
        <v>99.158466870587773</v>
      </c>
      <c r="I341" s="12">
        <v>99.168891986516954</v>
      </c>
      <c r="J341" s="12">
        <v>99.168891986516954</v>
      </c>
      <c r="K341" s="12">
        <v>99.168891986516954</v>
      </c>
      <c r="L341" s="12">
        <v>98.997284996807437</v>
      </c>
      <c r="M341" s="12">
        <v>98.997284996807437</v>
      </c>
      <c r="N341" s="12">
        <v>98.840759228976992</v>
      </c>
      <c r="O341" s="12">
        <v>98.662068297077667</v>
      </c>
      <c r="P341" s="12">
        <v>99.434437842499648</v>
      </c>
      <c r="Q341" s="12">
        <v>99.518431070652269</v>
      </c>
      <c r="R341" s="12">
        <v>100</v>
      </c>
      <c r="S341" s="12">
        <v>100.15836155959489</v>
      </c>
      <c r="T341" s="12">
        <v>100.27338150162166</v>
      </c>
      <c r="U341" s="12">
        <v>100.10103028662007</v>
      </c>
      <c r="V341" s="12">
        <v>100.69530827149163</v>
      </c>
      <c r="W341" s="12">
        <v>101.0369204253202</v>
      </c>
      <c r="X341" s="12">
        <v>101.23995698689838</v>
      </c>
      <c r="Y341" s="12">
        <v>101.23995698689838</v>
      </c>
      <c r="Z341" s="12">
        <v>101.30456498075908</v>
      </c>
      <c r="AA341" s="12">
        <v>101.3583934072946</v>
      </c>
    </row>
    <row r="342" spans="1:27">
      <c r="A342" s="1" t="s">
        <v>524</v>
      </c>
      <c r="B342" s="1" t="s">
        <v>525</v>
      </c>
      <c r="C342" s="1" t="s">
        <v>532</v>
      </c>
      <c r="D342" s="1">
        <v>13</v>
      </c>
      <c r="E342" s="1" t="s">
        <v>839</v>
      </c>
      <c r="F342" s="1" t="s">
        <v>877</v>
      </c>
      <c r="G342" s="1" t="s">
        <v>1260</v>
      </c>
      <c r="H342" s="12">
        <v>96.774193548387089</v>
      </c>
      <c r="I342" s="12">
        <v>96.774193548387089</v>
      </c>
      <c r="J342" s="12">
        <v>96.774193548387089</v>
      </c>
      <c r="K342" s="12">
        <v>96.774193548387089</v>
      </c>
      <c r="L342" s="12">
        <v>96.774193548387089</v>
      </c>
      <c r="M342" s="12">
        <v>96.774193548387089</v>
      </c>
      <c r="N342" s="12">
        <v>96.774193548387089</v>
      </c>
      <c r="O342" s="12">
        <v>96.774193548387089</v>
      </c>
      <c r="P342" s="12">
        <v>100</v>
      </c>
      <c r="Q342" s="12">
        <v>100</v>
      </c>
      <c r="R342" s="12">
        <v>100</v>
      </c>
      <c r="S342" s="12">
        <v>100</v>
      </c>
      <c r="T342" s="12">
        <v>100</v>
      </c>
      <c r="U342" s="12">
        <v>100</v>
      </c>
      <c r="V342" s="12">
        <v>96.774193548387103</v>
      </c>
      <c r="W342" s="12">
        <v>96.774193548387103</v>
      </c>
      <c r="X342" s="12">
        <v>96.774193548387103</v>
      </c>
      <c r="Y342" s="12">
        <v>96.774193548387103</v>
      </c>
      <c r="Z342" s="12">
        <v>96.774193548387103</v>
      </c>
      <c r="AA342" s="12">
        <v>96.774193548387103</v>
      </c>
    </row>
    <row r="343" spans="1:27">
      <c r="A343" s="1" t="s">
        <v>524</v>
      </c>
      <c r="B343" s="1" t="s">
        <v>533</v>
      </c>
      <c r="D343" s="1">
        <v>14</v>
      </c>
      <c r="E343" s="1" t="s">
        <v>839</v>
      </c>
      <c r="F343" s="1" t="s">
        <v>877</v>
      </c>
      <c r="G343" s="1" t="s">
        <v>1261</v>
      </c>
      <c r="H343" s="12">
        <v>99.536539809045721</v>
      </c>
      <c r="I343" s="12">
        <v>99.536539809045721</v>
      </c>
      <c r="J343" s="12">
        <v>100.32958989469216</v>
      </c>
      <c r="K343" s="12">
        <v>100.30243098528601</v>
      </c>
      <c r="L343" s="12">
        <v>100.30243098528601</v>
      </c>
      <c r="M343" s="12">
        <v>100.22012089263968</v>
      </c>
      <c r="N343" s="12">
        <v>100.35451471061025</v>
      </c>
      <c r="O343" s="12">
        <v>100.13321050188921</v>
      </c>
      <c r="P343" s="12">
        <v>100.13200351993669</v>
      </c>
      <c r="Q343" s="12">
        <v>100.14839984654894</v>
      </c>
      <c r="R343" s="12">
        <v>100</v>
      </c>
      <c r="S343" s="12">
        <v>100.07649103132216</v>
      </c>
      <c r="T343" s="12">
        <v>100.19838875372784</v>
      </c>
      <c r="U343" s="12">
        <v>100.27276104787308</v>
      </c>
      <c r="V343" s="12">
        <v>100.32952932081783</v>
      </c>
      <c r="W343" s="12">
        <v>100.27316011840529</v>
      </c>
      <c r="X343" s="12">
        <v>99.967151687237816</v>
      </c>
      <c r="Y343" s="12">
        <v>99.89636268621706</v>
      </c>
      <c r="Z343" s="12">
        <v>99.96388829653921</v>
      </c>
      <c r="AA343" s="12">
        <v>100.19308910602314</v>
      </c>
    </row>
    <row r="344" spans="1:27">
      <c r="A344" s="1" t="s">
        <v>524</v>
      </c>
      <c r="B344" s="1" t="s">
        <v>533</v>
      </c>
      <c r="C344" s="1" t="s">
        <v>534</v>
      </c>
      <c r="D344" s="1">
        <v>15</v>
      </c>
      <c r="E344" s="1" t="s">
        <v>839</v>
      </c>
      <c r="F344" s="1" t="s">
        <v>877</v>
      </c>
      <c r="G344" s="1" t="s">
        <v>1262</v>
      </c>
      <c r="H344" s="12">
        <v>99.623109359502294</v>
      </c>
      <c r="I344" s="12">
        <v>99.623109359502294</v>
      </c>
      <c r="J344" s="12">
        <v>102.6690096080341</v>
      </c>
      <c r="K344" s="12">
        <v>102.6690096080341</v>
      </c>
      <c r="L344" s="12">
        <v>102.6690096080341</v>
      </c>
      <c r="M344" s="12">
        <v>102.6690096080341</v>
      </c>
      <c r="N344" s="12">
        <v>102.6690096080341</v>
      </c>
      <c r="O344" s="12">
        <v>101.36085703209905</v>
      </c>
      <c r="P344" s="12">
        <v>101.36085703209905</v>
      </c>
      <c r="Q344" s="12">
        <v>100.68732566960468</v>
      </c>
      <c r="R344" s="12">
        <v>100</v>
      </c>
      <c r="S344" s="12">
        <v>99.721057255313596</v>
      </c>
      <c r="T344" s="12">
        <v>100.8522898513111</v>
      </c>
      <c r="U344" s="12">
        <v>101.06349999200559</v>
      </c>
      <c r="V344" s="12">
        <v>100.63495253060273</v>
      </c>
      <c r="W344" s="12">
        <v>99.613145553870936</v>
      </c>
      <c r="X344" s="12">
        <v>99.165434693187478</v>
      </c>
      <c r="Y344" s="12">
        <v>99.634315068519086</v>
      </c>
      <c r="Z344" s="12">
        <v>99.634315068519086</v>
      </c>
      <c r="AA344" s="12">
        <v>99.634315068519086</v>
      </c>
    </row>
    <row r="345" spans="1:27">
      <c r="A345" s="1" t="s">
        <v>524</v>
      </c>
      <c r="B345" s="1" t="s">
        <v>533</v>
      </c>
      <c r="C345" s="1" t="s">
        <v>535</v>
      </c>
      <c r="D345" s="1">
        <v>16</v>
      </c>
      <c r="E345" s="1" t="s">
        <v>839</v>
      </c>
      <c r="F345" s="1" t="s">
        <v>877</v>
      </c>
      <c r="G345" s="1" t="s">
        <v>1263</v>
      </c>
      <c r="H345" s="12">
        <v>100.89226778791588</v>
      </c>
      <c r="I345" s="12">
        <v>100.89226778791588</v>
      </c>
      <c r="J345" s="12">
        <v>100.89226778791588</v>
      </c>
      <c r="K345" s="12">
        <v>100.89226778791588</v>
      </c>
      <c r="L345" s="12">
        <v>100.89226778791588</v>
      </c>
      <c r="M345" s="12">
        <v>100.89226778791588</v>
      </c>
      <c r="N345" s="12">
        <v>101.27736397846698</v>
      </c>
      <c r="O345" s="12">
        <v>101.27736397846698</v>
      </c>
      <c r="P345" s="12">
        <v>100</v>
      </c>
      <c r="Q345" s="12">
        <v>100</v>
      </c>
      <c r="R345" s="12">
        <v>100</v>
      </c>
      <c r="S345" s="12">
        <v>100</v>
      </c>
      <c r="T345" s="12">
        <v>100</v>
      </c>
      <c r="U345" s="12">
        <v>100</v>
      </c>
      <c r="V345" s="12">
        <v>100.25749404679564</v>
      </c>
      <c r="W345" s="12">
        <v>100.49058801032893</v>
      </c>
      <c r="X345" s="12">
        <v>100.39938303500165</v>
      </c>
      <c r="Y345" s="12">
        <v>100.39938303500165</v>
      </c>
      <c r="Z345" s="12">
        <v>100.39938303500165</v>
      </c>
      <c r="AA345" s="12">
        <v>100.83865995474058</v>
      </c>
    </row>
    <row r="346" spans="1:27">
      <c r="A346" s="1" t="s">
        <v>524</v>
      </c>
      <c r="B346" s="1" t="s">
        <v>533</v>
      </c>
      <c r="C346" s="1" t="s">
        <v>536</v>
      </c>
      <c r="D346" s="1">
        <v>17</v>
      </c>
      <c r="E346" s="1" t="s">
        <v>839</v>
      </c>
      <c r="F346" s="1" t="s">
        <v>877</v>
      </c>
      <c r="G346" s="1" t="s">
        <v>1264</v>
      </c>
      <c r="H346" s="12">
        <v>100.19939836971875</v>
      </c>
      <c r="I346" s="12">
        <v>100.19939836971875</v>
      </c>
      <c r="J346" s="12">
        <v>100.2112044562686</v>
      </c>
      <c r="K346" s="12">
        <v>100.2112044562686</v>
      </c>
      <c r="L346" s="12">
        <v>100.2112044562686</v>
      </c>
      <c r="M346" s="12">
        <v>100</v>
      </c>
      <c r="N346" s="12">
        <v>100</v>
      </c>
      <c r="O346" s="12">
        <v>100.09212437668177</v>
      </c>
      <c r="P346" s="12">
        <v>100.09212437668177</v>
      </c>
      <c r="Q346" s="12">
        <v>100</v>
      </c>
      <c r="R346" s="12">
        <v>100</v>
      </c>
      <c r="S346" s="12">
        <v>100.18332539189379</v>
      </c>
      <c r="T346" s="12">
        <v>100.14084774081795</v>
      </c>
      <c r="U346" s="12">
        <v>100.14084774081795</v>
      </c>
      <c r="V346" s="12">
        <v>100.35234967379172</v>
      </c>
      <c r="W346" s="12">
        <v>100.52005758600244</v>
      </c>
      <c r="X346" s="12">
        <v>100.56712218897586</v>
      </c>
      <c r="Y346" s="12">
        <v>100.64086215381505</v>
      </c>
      <c r="Z346" s="12">
        <v>100.90785179699466</v>
      </c>
      <c r="AA346" s="12">
        <v>100.96646826951212</v>
      </c>
    </row>
    <row r="347" spans="1:27">
      <c r="A347" s="1" t="s">
        <v>524</v>
      </c>
      <c r="B347" s="1" t="s">
        <v>533</v>
      </c>
      <c r="C347" s="1" t="s">
        <v>537</v>
      </c>
      <c r="D347" s="1">
        <v>18</v>
      </c>
      <c r="E347" s="1" t="s">
        <v>839</v>
      </c>
      <c r="F347" s="1" t="s">
        <v>877</v>
      </c>
      <c r="G347" s="1" t="s">
        <v>1265</v>
      </c>
      <c r="H347" s="12">
        <v>93.843646859669747</v>
      </c>
      <c r="I347" s="12">
        <v>93.843646859669747</v>
      </c>
      <c r="J347" s="12">
        <v>96.87293061514643</v>
      </c>
      <c r="K347" s="12">
        <v>96.87293061514643</v>
      </c>
      <c r="L347" s="12">
        <v>96.87293061514643</v>
      </c>
      <c r="M347" s="12">
        <v>96.87293061514643</v>
      </c>
      <c r="N347" s="12">
        <v>96.87293061514643</v>
      </c>
      <c r="O347" s="12">
        <v>96.87293061514643</v>
      </c>
      <c r="P347" s="12">
        <v>98.461293751212921</v>
      </c>
      <c r="Q347" s="12">
        <v>100</v>
      </c>
      <c r="R347" s="12">
        <v>100</v>
      </c>
      <c r="S347" s="12">
        <v>101.49275739061075</v>
      </c>
      <c r="T347" s="12">
        <v>101.49275739061075</v>
      </c>
      <c r="U347" s="12">
        <v>102.07774297422961</v>
      </c>
      <c r="V347" s="12">
        <v>102.36773812034035</v>
      </c>
      <c r="W347" s="12">
        <v>102.70105292950198</v>
      </c>
      <c r="X347" s="12">
        <v>102.62098309786174</v>
      </c>
      <c r="Y347" s="12">
        <v>102.62098309786174</v>
      </c>
      <c r="Z347" s="12">
        <v>103.1975175719851</v>
      </c>
      <c r="AA347" s="12">
        <v>103.1975175719851</v>
      </c>
    </row>
    <row r="348" spans="1:27">
      <c r="A348" s="1" t="s">
        <v>524</v>
      </c>
      <c r="B348" s="1" t="s">
        <v>533</v>
      </c>
      <c r="C348" s="1" t="s">
        <v>538</v>
      </c>
      <c r="D348" s="1">
        <v>19</v>
      </c>
      <c r="E348" s="1" t="s">
        <v>839</v>
      </c>
      <c r="F348" s="1" t="s">
        <v>877</v>
      </c>
      <c r="G348" s="1" t="s">
        <v>1266</v>
      </c>
      <c r="H348" s="12">
        <v>100.42017300210009</v>
      </c>
      <c r="I348" s="12">
        <v>100.42017300210009</v>
      </c>
      <c r="J348" s="12">
        <v>100.42017300210009</v>
      </c>
      <c r="K348" s="12">
        <v>100.42017300210009</v>
      </c>
      <c r="L348" s="12">
        <v>100.42017300210009</v>
      </c>
      <c r="M348" s="12">
        <v>100</v>
      </c>
      <c r="N348" s="12">
        <v>100</v>
      </c>
      <c r="O348" s="12">
        <v>100</v>
      </c>
      <c r="P348" s="12">
        <v>100</v>
      </c>
      <c r="Q348" s="12">
        <v>100</v>
      </c>
      <c r="R348" s="12">
        <v>100</v>
      </c>
      <c r="S348" s="12">
        <v>100</v>
      </c>
      <c r="T348" s="12">
        <v>100</v>
      </c>
      <c r="U348" s="12">
        <v>100.04217630192174</v>
      </c>
      <c r="V348" s="12">
        <v>100.04217630192174</v>
      </c>
      <c r="W348" s="12">
        <v>101.05257593019859</v>
      </c>
      <c r="X348" s="12">
        <v>101.00150054417705</v>
      </c>
      <c r="Y348" s="12">
        <v>101.00150054417705</v>
      </c>
      <c r="Z348" s="12">
        <v>101.00150054417705</v>
      </c>
      <c r="AA348" s="12">
        <v>101.00150054417705</v>
      </c>
    </row>
    <row r="349" spans="1:27">
      <c r="A349" s="1" t="s">
        <v>524</v>
      </c>
      <c r="B349" s="1" t="s">
        <v>533</v>
      </c>
      <c r="C349" s="1" t="s">
        <v>539</v>
      </c>
      <c r="D349" s="1">
        <v>20</v>
      </c>
      <c r="E349" s="1" t="s">
        <v>839</v>
      </c>
      <c r="F349" s="1" t="s">
        <v>877</v>
      </c>
      <c r="G349" s="1" t="s">
        <v>1267</v>
      </c>
      <c r="H349" s="12">
        <v>99.606369034186088</v>
      </c>
      <c r="I349" s="12">
        <v>99.606369034186088</v>
      </c>
      <c r="J349" s="12">
        <v>99.606369034186088</v>
      </c>
      <c r="K349" s="12">
        <v>99.384933784835567</v>
      </c>
      <c r="L349" s="12">
        <v>99.384933784835567</v>
      </c>
      <c r="M349" s="12">
        <v>99.384933784835567</v>
      </c>
      <c r="N349" s="12">
        <v>99.912318804211935</v>
      </c>
      <c r="O349" s="12">
        <v>99.912318804211935</v>
      </c>
      <c r="P349" s="12">
        <v>100</v>
      </c>
      <c r="Q349" s="12">
        <v>100</v>
      </c>
      <c r="R349" s="12">
        <v>100</v>
      </c>
      <c r="S349" s="12">
        <v>100</v>
      </c>
      <c r="T349" s="12">
        <v>100</v>
      </c>
      <c r="U349" s="12">
        <v>100</v>
      </c>
      <c r="V349" s="12">
        <v>100</v>
      </c>
      <c r="W349" s="12">
        <v>98.826601263155439</v>
      </c>
      <c r="X349" s="12">
        <v>96.889565214514079</v>
      </c>
      <c r="Y349" s="12">
        <v>96.692830870248542</v>
      </c>
      <c r="Z349" s="12">
        <v>96.673025747713794</v>
      </c>
      <c r="AA349" s="12">
        <v>97.076068959150007</v>
      </c>
    </row>
    <row r="350" spans="1:27">
      <c r="A350" s="1" t="s">
        <v>524</v>
      </c>
      <c r="B350" s="1" t="s">
        <v>533</v>
      </c>
      <c r="C350" s="1" t="s">
        <v>540</v>
      </c>
      <c r="D350" s="1">
        <v>21</v>
      </c>
      <c r="E350" s="1" t="s">
        <v>839</v>
      </c>
      <c r="F350" s="1" t="s">
        <v>877</v>
      </c>
      <c r="G350" s="1" t="s">
        <v>1268</v>
      </c>
      <c r="H350" s="12">
        <v>99.23231407909698</v>
      </c>
      <c r="I350" s="12">
        <v>99.23231407909698</v>
      </c>
      <c r="J350" s="12">
        <v>99.23231407909698</v>
      </c>
      <c r="K350" s="12">
        <v>99.23231407909698</v>
      </c>
      <c r="L350" s="12">
        <v>99.23231407909698</v>
      </c>
      <c r="M350" s="12">
        <v>99.189834440682162</v>
      </c>
      <c r="N350" s="12">
        <v>99.189834440682162</v>
      </c>
      <c r="O350" s="12">
        <v>99.189834440682162</v>
      </c>
      <c r="P350" s="12">
        <v>99.834053838324607</v>
      </c>
      <c r="Q350" s="12">
        <v>100.13004047676641</v>
      </c>
      <c r="R350" s="12">
        <v>100</v>
      </c>
      <c r="S350" s="12">
        <v>99.754339032347133</v>
      </c>
      <c r="T350" s="12">
        <v>99.727080649082851</v>
      </c>
      <c r="U350" s="12">
        <v>99.727080649082851</v>
      </c>
      <c r="V350" s="12">
        <v>99.727080649082851</v>
      </c>
      <c r="W350" s="12">
        <v>99.81998942920832</v>
      </c>
      <c r="X350" s="12">
        <v>100.03559005676499</v>
      </c>
      <c r="Y350" s="12">
        <v>99.383707313646553</v>
      </c>
      <c r="Z350" s="12">
        <v>99.21525712322358</v>
      </c>
      <c r="AA350" s="12">
        <v>99.72566763362488</v>
      </c>
    </row>
    <row r="351" spans="1:27">
      <c r="A351" s="1" t="s">
        <v>524</v>
      </c>
      <c r="B351" s="1" t="s">
        <v>541</v>
      </c>
      <c r="D351" s="1">
        <v>22</v>
      </c>
      <c r="E351" s="1" t="s">
        <v>839</v>
      </c>
      <c r="F351" s="1" t="s">
        <v>877</v>
      </c>
      <c r="G351" s="1" t="s">
        <v>1269</v>
      </c>
      <c r="H351" s="12">
        <v>99.762063506890087</v>
      </c>
      <c r="I351" s="12">
        <v>99.674932629155748</v>
      </c>
      <c r="J351" s="12">
        <v>99.777679813534903</v>
      </c>
      <c r="K351" s="12">
        <v>99.681736482621389</v>
      </c>
      <c r="L351" s="12">
        <v>99.52621286269607</v>
      </c>
      <c r="M351" s="12">
        <v>99.937533472335687</v>
      </c>
      <c r="N351" s="12">
        <v>100</v>
      </c>
      <c r="O351" s="12">
        <v>100</v>
      </c>
      <c r="P351" s="12">
        <v>100</v>
      </c>
      <c r="Q351" s="12">
        <v>100</v>
      </c>
      <c r="R351" s="12">
        <v>100</v>
      </c>
      <c r="S351" s="12">
        <v>99.944320079580379</v>
      </c>
      <c r="T351" s="12">
        <v>99.572952051945876</v>
      </c>
      <c r="U351" s="12">
        <v>99.549398817908568</v>
      </c>
      <c r="V351" s="12">
        <v>99.743104276847944</v>
      </c>
      <c r="W351" s="12">
        <v>99.153017815257499</v>
      </c>
      <c r="X351" s="12">
        <v>99.462949709847678</v>
      </c>
      <c r="Y351" s="12">
        <v>99.356475342481957</v>
      </c>
      <c r="Z351" s="12">
        <v>99.618344626105639</v>
      </c>
      <c r="AA351" s="12">
        <v>99.441977971893323</v>
      </c>
    </row>
    <row r="352" spans="1:27">
      <c r="A352" s="1" t="s">
        <v>524</v>
      </c>
      <c r="B352" s="1" t="s">
        <v>542</v>
      </c>
      <c r="D352" s="1">
        <v>23</v>
      </c>
      <c r="E352" s="1" t="s">
        <v>839</v>
      </c>
      <c r="F352" s="1" t="s">
        <v>877</v>
      </c>
      <c r="G352" s="1" t="s">
        <v>1270</v>
      </c>
      <c r="H352" s="12">
        <v>99.309508384751851</v>
      </c>
      <c r="I352" s="12">
        <v>99.309508384751851</v>
      </c>
      <c r="J352" s="12">
        <v>99.309508384751851</v>
      </c>
      <c r="K352" s="12">
        <v>99.778974835810203</v>
      </c>
      <c r="L352" s="12">
        <v>99.922156330910241</v>
      </c>
      <c r="M352" s="12">
        <v>99.922156330910241</v>
      </c>
      <c r="N352" s="12">
        <v>99.922156330910241</v>
      </c>
      <c r="O352" s="12">
        <v>99.932237471928389</v>
      </c>
      <c r="P352" s="12">
        <v>100</v>
      </c>
      <c r="Q352" s="12">
        <v>100</v>
      </c>
      <c r="R352" s="12">
        <v>100</v>
      </c>
      <c r="S352" s="12">
        <v>100.28546867097153</v>
      </c>
      <c r="T352" s="12">
        <v>100.31380525784559</v>
      </c>
      <c r="U352" s="12">
        <v>100.34264291202273</v>
      </c>
      <c r="V352" s="12">
        <v>100.38605516963574</v>
      </c>
      <c r="W352" s="12">
        <v>100.56705538073851</v>
      </c>
      <c r="X352" s="12">
        <v>100.64729049731314</v>
      </c>
      <c r="Y352" s="12">
        <v>100.58350235943951</v>
      </c>
      <c r="Z352" s="12">
        <v>100.58350235943951</v>
      </c>
      <c r="AA352" s="12">
        <v>100.40255103954998</v>
      </c>
    </row>
    <row r="353" spans="1:27">
      <c r="A353" s="1" t="s">
        <v>524</v>
      </c>
      <c r="B353" s="1" t="s">
        <v>542</v>
      </c>
      <c r="C353" s="1" t="s">
        <v>543</v>
      </c>
      <c r="D353" s="1">
        <v>24</v>
      </c>
      <c r="E353" s="1" t="s">
        <v>839</v>
      </c>
      <c r="F353" s="1" t="s">
        <v>877</v>
      </c>
      <c r="G353" s="1" t="s">
        <v>1271</v>
      </c>
      <c r="H353" s="12">
        <v>99.104638733025098</v>
      </c>
      <c r="I353" s="12">
        <v>99.104638733025098</v>
      </c>
      <c r="J353" s="12">
        <v>99.104638733025098</v>
      </c>
      <c r="K353" s="12">
        <v>99.780979012212313</v>
      </c>
      <c r="L353" s="12">
        <v>99.887758654636627</v>
      </c>
      <c r="M353" s="12">
        <v>99.887758654636627</v>
      </c>
      <c r="N353" s="12">
        <v>99.887758654636627</v>
      </c>
      <c r="O353" s="12">
        <v>99.902292286824974</v>
      </c>
      <c r="P353" s="12">
        <v>100</v>
      </c>
      <c r="Q353" s="12">
        <v>100</v>
      </c>
      <c r="R353" s="12">
        <v>100</v>
      </c>
      <c r="S353" s="12">
        <v>100.37705845377506</v>
      </c>
      <c r="T353" s="12">
        <v>100.37705845377506</v>
      </c>
      <c r="U353" s="12">
        <v>100.37705845377506</v>
      </c>
      <c r="V353" s="12">
        <v>100.39993125045108</v>
      </c>
      <c r="W353" s="12">
        <v>100.55831105161228</v>
      </c>
      <c r="X353" s="12">
        <v>100.65120178488975</v>
      </c>
      <c r="Y353" s="12">
        <v>100.55592981779891</v>
      </c>
      <c r="Z353" s="12">
        <v>100.55592981779891</v>
      </c>
      <c r="AA353" s="12">
        <v>100.52457772755288</v>
      </c>
    </row>
    <row r="354" spans="1:27">
      <c r="A354" s="1" t="s">
        <v>524</v>
      </c>
      <c r="B354" s="1" t="s">
        <v>542</v>
      </c>
      <c r="C354" s="1" t="s">
        <v>544</v>
      </c>
      <c r="D354" s="1">
        <v>25</v>
      </c>
      <c r="E354" s="1" t="s">
        <v>839</v>
      </c>
      <c r="F354" s="1" t="s">
        <v>877</v>
      </c>
      <c r="G354" s="1" t="s">
        <v>1272</v>
      </c>
      <c r="H354" s="12">
        <v>99.590966046773744</v>
      </c>
      <c r="I354" s="12">
        <v>99.590966046773744</v>
      </c>
      <c r="J354" s="12">
        <v>99.590966046773744</v>
      </c>
      <c r="K354" s="12">
        <v>99.590966046773744</v>
      </c>
      <c r="L354" s="12">
        <v>100</v>
      </c>
      <c r="M354" s="12">
        <v>100</v>
      </c>
      <c r="N354" s="12">
        <v>100</v>
      </c>
      <c r="O354" s="12">
        <v>100</v>
      </c>
      <c r="P354" s="12">
        <v>100</v>
      </c>
      <c r="Q354" s="12">
        <v>100</v>
      </c>
      <c r="R354" s="12">
        <v>100</v>
      </c>
      <c r="S354" s="12">
        <v>100.269189230574</v>
      </c>
      <c r="T354" s="12">
        <v>100.269189230574</v>
      </c>
      <c r="U354" s="12">
        <v>100.43533775322382</v>
      </c>
      <c r="V354" s="12">
        <v>100.59746319407094</v>
      </c>
      <c r="W354" s="12">
        <v>101.08403345656139</v>
      </c>
      <c r="X354" s="12">
        <v>101.08403345656139</v>
      </c>
      <c r="Y354" s="12">
        <v>101.08403345656139</v>
      </c>
      <c r="Z354" s="12">
        <v>101.08403345656139</v>
      </c>
      <c r="AA354" s="12">
        <v>100.73009834365787</v>
      </c>
    </row>
    <row r="355" spans="1:27">
      <c r="A355" s="1" t="s">
        <v>524</v>
      </c>
      <c r="B355" s="1" t="s">
        <v>542</v>
      </c>
      <c r="C355" s="1" t="s">
        <v>545</v>
      </c>
      <c r="D355" s="1">
        <v>26</v>
      </c>
      <c r="E355" s="1" t="s">
        <v>839</v>
      </c>
      <c r="F355" s="1" t="s">
        <v>877</v>
      </c>
      <c r="G355" s="1" t="s">
        <v>1273</v>
      </c>
      <c r="H355" s="12">
        <v>100</v>
      </c>
      <c r="I355" s="12">
        <v>100</v>
      </c>
      <c r="J355" s="12">
        <v>100</v>
      </c>
      <c r="K355" s="12">
        <v>100</v>
      </c>
      <c r="L355" s="12">
        <v>100</v>
      </c>
      <c r="M355" s="12">
        <v>100</v>
      </c>
      <c r="N355" s="12">
        <v>100</v>
      </c>
      <c r="O355" s="12">
        <v>100</v>
      </c>
      <c r="P355" s="12">
        <v>100</v>
      </c>
      <c r="Q355" s="12">
        <v>100</v>
      </c>
      <c r="R355" s="12">
        <v>100</v>
      </c>
      <c r="S355" s="12">
        <v>99.91364008921056</v>
      </c>
      <c r="T355" s="12">
        <v>100.09367050550846</v>
      </c>
      <c r="U355" s="12">
        <v>100.09367050550846</v>
      </c>
      <c r="V355" s="12">
        <v>100.09367050550846</v>
      </c>
      <c r="W355" s="12">
        <v>100.03533279294317</v>
      </c>
      <c r="X355" s="12">
        <v>100.14974245082283</v>
      </c>
      <c r="Y355" s="12">
        <v>100.14974245082283</v>
      </c>
      <c r="Z355" s="12">
        <v>100.14974245082283</v>
      </c>
      <c r="AA355" s="12">
        <v>99.524425923337503</v>
      </c>
    </row>
    <row r="356" spans="1:27">
      <c r="A356" s="1" t="s">
        <v>524</v>
      </c>
      <c r="B356" s="1" t="s">
        <v>546</v>
      </c>
      <c r="D356" s="1">
        <v>27</v>
      </c>
      <c r="E356" s="1" t="s">
        <v>839</v>
      </c>
      <c r="F356" s="1" t="s">
        <v>877</v>
      </c>
      <c r="G356" s="1" t="s">
        <v>1274</v>
      </c>
      <c r="H356" s="12">
        <v>102.1633270665796</v>
      </c>
      <c r="I356" s="12">
        <v>102.1633270665796</v>
      </c>
      <c r="J356" s="12">
        <v>102.13901880464867</v>
      </c>
      <c r="K356" s="12">
        <v>101.44034395762489</v>
      </c>
      <c r="L356" s="12">
        <v>101.12230532054454</v>
      </c>
      <c r="M356" s="12">
        <v>100.51437579143136</v>
      </c>
      <c r="N356" s="12">
        <v>100.51437579143136</v>
      </c>
      <c r="O356" s="12">
        <v>100.36268598034306</v>
      </c>
      <c r="P356" s="12">
        <v>100</v>
      </c>
      <c r="Q356" s="12">
        <v>100</v>
      </c>
      <c r="R356" s="12">
        <v>100</v>
      </c>
      <c r="S356" s="12">
        <v>99.514363331606162</v>
      </c>
      <c r="T356" s="12">
        <v>99.514363331606162</v>
      </c>
      <c r="U356" s="12">
        <v>99.514363331606162</v>
      </c>
      <c r="V356" s="12">
        <v>99.363313686794726</v>
      </c>
      <c r="W356" s="12">
        <v>98.949575177282284</v>
      </c>
      <c r="X356" s="12">
        <v>98.662428642389131</v>
      </c>
      <c r="Y356" s="12">
        <v>98.21554892534617</v>
      </c>
      <c r="Z356" s="12">
        <v>98.060255037060244</v>
      </c>
      <c r="AA356" s="12">
        <v>97.585686522073431</v>
      </c>
    </row>
    <row r="357" spans="1:27">
      <c r="A357" s="1" t="s">
        <v>524</v>
      </c>
      <c r="B357" s="1" t="s">
        <v>547</v>
      </c>
      <c r="D357" s="1">
        <v>28</v>
      </c>
      <c r="E357" s="1" t="s">
        <v>839</v>
      </c>
      <c r="F357" s="1" t="s">
        <v>877</v>
      </c>
      <c r="G357" s="1" t="s">
        <v>1275</v>
      </c>
      <c r="H357" s="12">
        <v>99.881898017434381</v>
      </c>
      <c r="I357" s="12">
        <v>99.787528102788329</v>
      </c>
      <c r="J357" s="12">
        <v>100.14209550071418</v>
      </c>
      <c r="K357" s="12">
        <v>100.14209550071418</v>
      </c>
      <c r="L357" s="12">
        <v>99.927429912558907</v>
      </c>
      <c r="M357" s="12">
        <v>100</v>
      </c>
      <c r="N357" s="12">
        <v>100</v>
      </c>
      <c r="O357" s="12">
        <v>100</v>
      </c>
      <c r="P357" s="12">
        <v>100</v>
      </c>
      <c r="Q357" s="12">
        <v>100</v>
      </c>
      <c r="R357" s="12">
        <v>100</v>
      </c>
      <c r="S357" s="12">
        <v>100</v>
      </c>
      <c r="T357" s="12">
        <v>99.884346782294983</v>
      </c>
      <c r="U357" s="12">
        <v>99.884346782294983</v>
      </c>
      <c r="V357" s="12">
        <v>99.884346782294983</v>
      </c>
      <c r="W357" s="12">
        <v>99.862608415235144</v>
      </c>
      <c r="X357" s="12">
        <v>100.03078234535243</v>
      </c>
      <c r="Y357" s="12">
        <v>100.03078234535243</v>
      </c>
      <c r="Z357" s="12">
        <v>99.951539946524008</v>
      </c>
      <c r="AA357" s="12">
        <v>99.951539946524008</v>
      </c>
    </row>
    <row r="358" spans="1:27">
      <c r="A358" s="1" t="s">
        <v>524</v>
      </c>
      <c r="B358" s="1" t="s">
        <v>548</v>
      </c>
      <c r="D358" s="1">
        <v>29</v>
      </c>
      <c r="E358" s="1" t="s">
        <v>839</v>
      </c>
      <c r="F358" s="1" t="s">
        <v>877</v>
      </c>
      <c r="G358" s="1" t="s">
        <v>1276</v>
      </c>
      <c r="H358" s="12">
        <v>100.40741237836482</v>
      </c>
      <c r="I358" s="12">
        <v>100.40741237836482</v>
      </c>
      <c r="J358" s="12">
        <v>100.40741237836482</v>
      </c>
      <c r="K358" s="12">
        <v>100.40741237836482</v>
      </c>
      <c r="L358" s="12">
        <v>100.40741237836482</v>
      </c>
      <c r="M358" s="12">
        <v>100.40741237836482</v>
      </c>
      <c r="N358" s="12">
        <v>100.40741237836482</v>
      </c>
      <c r="O358" s="12">
        <v>100</v>
      </c>
      <c r="P358" s="12">
        <v>100</v>
      </c>
      <c r="Q358" s="12">
        <v>100</v>
      </c>
      <c r="R358" s="12">
        <v>100</v>
      </c>
      <c r="S358" s="12">
        <v>100.24386159115606</v>
      </c>
      <c r="T358" s="12">
        <v>100.24386159115606</v>
      </c>
      <c r="U358" s="12">
        <v>100.24386159115606</v>
      </c>
      <c r="V358" s="12">
        <v>100.24386159115606</v>
      </c>
      <c r="W358" s="12">
        <v>100.67263039273044</v>
      </c>
      <c r="X358" s="12">
        <v>100.77315343408114</v>
      </c>
      <c r="Y358" s="12">
        <v>101.01399972331289</v>
      </c>
      <c r="Z358" s="12">
        <v>101.33370237561073</v>
      </c>
      <c r="AA358" s="12">
        <v>101.43137449484124</v>
      </c>
    </row>
    <row r="359" spans="1:27">
      <c r="A359" s="1" t="s">
        <v>524</v>
      </c>
      <c r="B359" s="1" t="s">
        <v>549</v>
      </c>
      <c r="D359" s="1">
        <v>30</v>
      </c>
      <c r="E359" s="1" t="s">
        <v>839</v>
      </c>
      <c r="F359" s="1" t="s">
        <v>877</v>
      </c>
      <c r="G359" s="1" t="s">
        <v>1277</v>
      </c>
      <c r="H359" s="12">
        <v>98.910602791818164</v>
      </c>
      <c r="I359" s="12">
        <v>98.910602791818164</v>
      </c>
      <c r="J359" s="12">
        <v>98.910602791818164</v>
      </c>
      <c r="K359" s="12">
        <v>99.346349195569545</v>
      </c>
      <c r="L359" s="12">
        <v>99.346349195569545</v>
      </c>
      <c r="M359" s="12">
        <v>99.346349195569545</v>
      </c>
      <c r="N359" s="12">
        <v>99.67531781886079</v>
      </c>
      <c r="O359" s="12">
        <v>99.67531781886079</v>
      </c>
      <c r="P359" s="12">
        <v>99.67531781886079</v>
      </c>
      <c r="Q359" s="12">
        <v>100</v>
      </c>
      <c r="R359" s="12">
        <v>100</v>
      </c>
      <c r="S359" s="12">
        <v>100</v>
      </c>
      <c r="T359" s="12">
        <v>100</v>
      </c>
      <c r="U359" s="12">
        <v>100</v>
      </c>
      <c r="V359" s="12">
        <v>100.1227750783171</v>
      </c>
      <c r="W359" s="12">
        <v>100.80250676833502</v>
      </c>
      <c r="X359" s="12">
        <v>100.80250676833502</v>
      </c>
      <c r="Y359" s="12">
        <v>100.83331438618237</v>
      </c>
      <c r="Z359" s="12">
        <v>100.87692742775054</v>
      </c>
      <c r="AA359" s="12">
        <v>100.87692742775054</v>
      </c>
    </row>
    <row r="360" spans="1:27">
      <c r="A360" s="1" t="s">
        <v>524</v>
      </c>
      <c r="B360" s="1" t="s">
        <v>909</v>
      </c>
      <c r="D360" s="1">
        <v>31</v>
      </c>
      <c r="E360" s="1" t="s">
        <v>839</v>
      </c>
      <c r="F360" s="1" t="s">
        <v>877</v>
      </c>
      <c r="G360" s="1" t="s">
        <v>1278</v>
      </c>
      <c r="R360" s="12">
        <v>100</v>
      </c>
      <c r="S360" s="12">
        <v>100</v>
      </c>
      <c r="T360" s="12">
        <v>100.70675775111717</v>
      </c>
      <c r="U360" s="12">
        <v>102.48341780462118</v>
      </c>
      <c r="V360" s="12">
        <v>102.48341780462118</v>
      </c>
      <c r="W360" s="12">
        <v>103.68995794503419</v>
      </c>
      <c r="X360" s="12">
        <v>104.73001368162716</v>
      </c>
      <c r="Y360" s="12">
        <v>105.54100364304995</v>
      </c>
      <c r="Z360" s="12">
        <v>106.18374854883392</v>
      </c>
      <c r="AA360" s="12">
        <v>106.18374854883392</v>
      </c>
    </row>
    <row r="361" spans="1:27">
      <c r="A361" s="1" t="s">
        <v>524</v>
      </c>
      <c r="B361" s="1" t="s">
        <v>550</v>
      </c>
      <c r="D361" s="1">
        <v>32</v>
      </c>
      <c r="E361" s="1" t="s">
        <v>839</v>
      </c>
      <c r="F361" s="1" t="s">
        <v>877</v>
      </c>
      <c r="G361" s="1" t="s">
        <v>1279</v>
      </c>
      <c r="H361" s="12">
        <v>99.613875017320638</v>
      </c>
      <c r="I361" s="12">
        <v>99.613875017320638</v>
      </c>
      <c r="J361" s="12">
        <v>99.613875017320638</v>
      </c>
      <c r="K361" s="12">
        <v>99.873839266768428</v>
      </c>
      <c r="L361" s="12">
        <v>99.949120205156078</v>
      </c>
      <c r="M361" s="12">
        <v>99.921452074657125</v>
      </c>
      <c r="N361" s="12">
        <v>99.830048563213339</v>
      </c>
      <c r="O361" s="12">
        <v>100.04544514160598</v>
      </c>
      <c r="P361" s="12">
        <v>100.03074222299547</v>
      </c>
      <c r="Q361" s="12">
        <v>100</v>
      </c>
      <c r="R361" s="12">
        <v>100</v>
      </c>
      <c r="S361" s="12">
        <v>100.18373214025928</v>
      </c>
      <c r="T361" s="12">
        <v>100.13334725026969</v>
      </c>
      <c r="U361" s="12">
        <v>100.13334725026969</v>
      </c>
      <c r="V361" s="12">
        <v>100.09960165710461</v>
      </c>
      <c r="W361" s="12">
        <v>99.955568188648073</v>
      </c>
      <c r="X361" s="12">
        <v>100.06909885434993</v>
      </c>
      <c r="Y361" s="12">
        <v>99.981349145971748</v>
      </c>
      <c r="Z361" s="12">
        <v>100.01217137324025</v>
      </c>
      <c r="AA361" s="12">
        <v>100.05497775504102</v>
      </c>
    </row>
    <row r="362" spans="1:27">
      <c r="A362" s="1" t="s">
        <v>524</v>
      </c>
      <c r="B362" s="1" t="s">
        <v>551</v>
      </c>
      <c r="D362" s="1">
        <v>33</v>
      </c>
      <c r="E362" s="1" t="s">
        <v>839</v>
      </c>
      <c r="F362" s="1" t="s">
        <v>877</v>
      </c>
      <c r="G362" s="1" t="s">
        <v>1280</v>
      </c>
      <c r="H362" s="12">
        <v>97.672232420420968</v>
      </c>
      <c r="I362" s="12">
        <v>98.072392161775852</v>
      </c>
      <c r="J362" s="12">
        <v>98.072392161775852</v>
      </c>
      <c r="K362" s="12">
        <v>98.375509697463301</v>
      </c>
      <c r="L362" s="12">
        <v>99.215139529619762</v>
      </c>
      <c r="M362" s="12">
        <v>99.502997068171695</v>
      </c>
      <c r="N362" s="12">
        <v>99.803130407882492</v>
      </c>
      <c r="O362" s="12">
        <v>99.939225907944788</v>
      </c>
      <c r="P362" s="12">
        <v>99.939225907944788</v>
      </c>
      <c r="Q362" s="12">
        <v>99.969769972106761</v>
      </c>
      <c r="R362" s="12">
        <v>100</v>
      </c>
      <c r="S362" s="12">
        <v>101.5152747450158</v>
      </c>
      <c r="T362" s="12">
        <v>101.7908960019985</v>
      </c>
      <c r="U362" s="12">
        <v>102.0283277736074</v>
      </c>
      <c r="V362" s="12">
        <v>102.25012061001013</v>
      </c>
      <c r="W362" s="12">
        <v>102.46296751008347</v>
      </c>
      <c r="X362" s="12">
        <v>102.56832192137912</v>
      </c>
      <c r="Y362" s="12">
        <v>102.63955933081654</v>
      </c>
      <c r="Z362" s="12">
        <v>102.6826950349689</v>
      </c>
      <c r="AA362" s="12">
        <v>102.63459713074963</v>
      </c>
    </row>
    <row r="363" spans="1:27">
      <c r="A363" s="1" t="s">
        <v>524</v>
      </c>
      <c r="B363" s="1" t="s">
        <v>552</v>
      </c>
      <c r="D363" s="1">
        <v>34</v>
      </c>
      <c r="E363" s="1" t="s">
        <v>839</v>
      </c>
      <c r="F363" s="1" t="s">
        <v>877</v>
      </c>
      <c r="G363" s="1" t="s">
        <v>1281</v>
      </c>
      <c r="H363" s="12">
        <v>99.72931609979878</v>
      </c>
      <c r="I363" s="12">
        <v>99.72931609979878</v>
      </c>
      <c r="J363" s="12">
        <v>99.745415786746065</v>
      </c>
      <c r="K363" s="12">
        <v>99.609781195028191</v>
      </c>
      <c r="L363" s="12">
        <v>99.562017350658223</v>
      </c>
      <c r="M363" s="12">
        <v>99.562017350658223</v>
      </c>
      <c r="N363" s="12">
        <v>99.642433501901593</v>
      </c>
      <c r="O363" s="12">
        <v>99.682701698469131</v>
      </c>
      <c r="P363" s="12">
        <v>99.722503611848992</v>
      </c>
      <c r="Q363" s="12">
        <v>99.937075590950812</v>
      </c>
      <c r="R363" s="12">
        <v>100</v>
      </c>
      <c r="S363" s="12">
        <v>100.4355179697056</v>
      </c>
      <c r="T363" s="12">
        <v>100.48151453196475</v>
      </c>
      <c r="U363" s="12">
        <v>100.62921007045932</v>
      </c>
      <c r="V363" s="12">
        <v>100.72893375764826</v>
      </c>
      <c r="W363" s="12">
        <v>100.85165588244163</v>
      </c>
      <c r="X363" s="12">
        <v>101.01915652264157</v>
      </c>
      <c r="Y363" s="12">
        <v>101.02135590634762</v>
      </c>
      <c r="Z363" s="12">
        <v>101.07801523318368</v>
      </c>
      <c r="AA363" s="12">
        <v>101.21210300425612</v>
      </c>
    </row>
    <row r="364" spans="1:27">
      <c r="A364" s="1" t="s">
        <v>524</v>
      </c>
      <c r="B364" s="1" t="s">
        <v>553</v>
      </c>
      <c r="D364" s="1">
        <v>35</v>
      </c>
      <c r="E364" s="1" t="s">
        <v>839</v>
      </c>
      <c r="F364" s="1" t="s">
        <v>877</v>
      </c>
      <c r="G364" s="1" t="s">
        <v>1282</v>
      </c>
      <c r="H364" s="12">
        <v>100.57331727332944</v>
      </c>
      <c r="I364" s="12">
        <v>100.57331727332944</v>
      </c>
      <c r="J364" s="12">
        <v>100.33323563828317</v>
      </c>
      <c r="K364" s="12">
        <v>100.33323563828317</v>
      </c>
      <c r="L364" s="12">
        <v>100.33323563828317</v>
      </c>
      <c r="M364" s="12">
        <v>100.33323563828317</v>
      </c>
      <c r="N364" s="12">
        <v>100.34584752268279</v>
      </c>
      <c r="O364" s="12">
        <v>100.51011463279754</v>
      </c>
      <c r="P364" s="12">
        <v>100.21984718349309</v>
      </c>
      <c r="Q364" s="12">
        <v>100.15546664875423</v>
      </c>
      <c r="R364" s="12">
        <v>100</v>
      </c>
      <c r="S364" s="12">
        <v>99.267982350366623</v>
      </c>
      <c r="T364" s="12">
        <v>99.033847570183866</v>
      </c>
      <c r="U364" s="12">
        <v>99.296828132670683</v>
      </c>
      <c r="V364" s="12">
        <v>99.363727251949669</v>
      </c>
      <c r="W364" s="12">
        <v>99.565913618006064</v>
      </c>
      <c r="X364" s="12">
        <v>99.846186031664217</v>
      </c>
      <c r="Y364" s="12">
        <v>99.832227727859561</v>
      </c>
      <c r="Z364" s="12">
        <v>99.815392434501391</v>
      </c>
      <c r="AA364" s="12">
        <v>99.881873236532897</v>
      </c>
    </row>
    <row r="365" spans="1:27">
      <c r="A365" s="1" t="s">
        <v>524</v>
      </c>
      <c r="B365" s="1" t="s">
        <v>554</v>
      </c>
      <c r="D365" s="1">
        <v>36</v>
      </c>
      <c r="E365" s="1" t="s">
        <v>839</v>
      </c>
      <c r="F365" s="1" t="s">
        <v>877</v>
      </c>
      <c r="G365" s="1" t="s">
        <v>1283</v>
      </c>
      <c r="H365" s="12">
        <v>102.76265490987105</v>
      </c>
      <c r="I365" s="12">
        <v>102.62129115860596</v>
      </c>
      <c r="J365" s="12">
        <v>100.17637103722991</v>
      </c>
      <c r="K365" s="12">
        <v>100.18181733538451</v>
      </c>
      <c r="L365" s="12">
        <v>100.18181733538451</v>
      </c>
      <c r="M365" s="12">
        <v>100.1872438679291</v>
      </c>
      <c r="N365" s="12">
        <v>100.1872438679291</v>
      </c>
      <c r="O365" s="12">
        <v>100.21461697243906</v>
      </c>
      <c r="P365" s="12">
        <v>100.1872438679291</v>
      </c>
      <c r="Q365" s="12">
        <v>100.16257994862488</v>
      </c>
      <c r="R365" s="12">
        <v>100</v>
      </c>
      <c r="S365" s="12">
        <v>99.689157372171806</v>
      </c>
      <c r="T365" s="12">
        <v>99.641940517019407</v>
      </c>
      <c r="U365" s="12">
        <v>99.792752977065689</v>
      </c>
      <c r="V365" s="12">
        <v>99.665275870585404</v>
      </c>
      <c r="W365" s="12">
        <v>99.758557595233597</v>
      </c>
      <c r="X365" s="12">
        <v>99.498593995690484</v>
      </c>
      <c r="Y365" s="12">
        <v>99.667208561575677</v>
      </c>
      <c r="Z365" s="12">
        <v>99.598639058709423</v>
      </c>
      <c r="AA365" s="12">
        <v>99.505125309027903</v>
      </c>
    </row>
    <row r="366" spans="1:27">
      <c r="A366" s="1" t="s">
        <v>524</v>
      </c>
      <c r="B366" s="1" t="s">
        <v>555</v>
      </c>
      <c r="D366" s="1">
        <v>37</v>
      </c>
      <c r="E366" s="1" t="s">
        <v>839</v>
      </c>
      <c r="F366" s="1" t="s">
        <v>877</v>
      </c>
      <c r="G366" s="1" t="s">
        <v>1284</v>
      </c>
      <c r="H366" s="12">
        <v>99.192651625810896</v>
      </c>
      <c r="I366" s="12">
        <v>99.182902941857577</v>
      </c>
      <c r="J366" s="12">
        <v>99.368969998890009</v>
      </c>
      <c r="K366" s="12">
        <v>99.531458263264781</v>
      </c>
      <c r="L366" s="12">
        <v>99.654020435044529</v>
      </c>
      <c r="M366" s="12">
        <v>99.655419766663272</v>
      </c>
      <c r="N366" s="12">
        <v>99.655419766663272</v>
      </c>
      <c r="O366" s="12">
        <v>99.655419766663272</v>
      </c>
      <c r="P366" s="12">
        <v>99.691280945241203</v>
      </c>
      <c r="Q366" s="12">
        <v>99.893563641880903</v>
      </c>
      <c r="R366" s="12">
        <v>100</v>
      </c>
      <c r="S366" s="12">
        <v>100.07171590351449</v>
      </c>
      <c r="T366" s="12">
        <v>100.09627107023935</v>
      </c>
      <c r="U366" s="12">
        <v>100.10579313023078</v>
      </c>
      <c r="V366" s="12">
        <v>100.22968880675896</v>
      </c>
      <c r="W366" s="12">
        <v>100.42922872913613</v>
      </c>
      <c r="X366" s="12">
        <v>100.62845032443171</v>
      </c>
      <c r="Y366" s="12">
        <v>100.59701686716215</v>
      </c>
      <c r="Z366" s="12">
        <v>100.76309832051396</v>
      </c>
      <c r="AA366" s="12">
        <v>100.76309832051396</v>
      </c>
    </row>
    <row r="367" spans="1:27">
      <c r="A367" s="1" t="s">
        <v>524</v>
      </c>
      <c r="B367" s="1" t="s">
        <v>556</v>
      </c>
      <c r="D367" s="1">
        <v>38</v>
      </c>
      <c r="E367" s="1" t="s">
        <v>839</v>
      </c>
      <c r="F367" s="1" t="s">
        <v>877</v>
      </c>
      <c r="G367" s="1" t="s">
        <v>1285</v>
      </c>
      <c r="H367" s="12">
        <v>98.955006564792228</v>
      </c>
      <c r="I367" s="12">
        <v>99.285852937158253</v>
      </c>
      <c r="J367" s="12">
        <v>99.817108656086617</v>
      </c>
      <c r="K367" s="12">
        <v>100.07871860012503</v>
      </c>
      <c r="L367" s="12">
        <v>100.11608294425952</v>
      </c>
      <c r="M367" s="12">
        <v>100.0361612188324</v>
      </c>
      <c r="N367" s="12">
        <v>99.836174945635008</v>
      </c>
      <c r="O367" s="12">
        <v>99.815866857751317</v>
      </c>
      <c r="P367" s="12">
        <v>99.896785957652014</v>
      </c>
      <c r="Q367" s="12">
        <v>99.956675401470363</v>
      </c>
      <c r="R367" s="12">
        <v>100</v>
      </c>
      <c r="S367" s="12">
        <v>100.43374160006928</v>
      </c>
      <c r="T367" s="12">
        <v>100.82401904212077</v>
      </c>
      <c r="U367" s="12">
        <v>100.95046820671662</v>
      </c>
      <c r="V367" s="12">
        <v>101.07858485080232</v>
      </c>
      <c r="W367" s="12">
        <v>100.94788626679711</v>
      </c>
      <c r="X367" s="12">
        <v>101.15593168166097</v>
      </c>
      <c r="Y367" s="12">
        <v>101.23968071154819</v>
      </c>
      <c r="Z367" s="12">
        <v>101.25884881193252</v>
      </c>
      <c r="AA367" s="12">
        <v>101.39131856536656</v>
      </c>
    </row>
    <row r="368" spans="1:27">
      <c r="A368" s="1" t="s">
        <v>524</v>
      </c>
      <c r="B368" s="1" t="s">
        <v>557</v>
      </c>
      <c r="D368" s="1">
        <v>39</v>
      </c>
      <c r="E368" s="1" t="s">
        <v>839</v>
      </c>
      <c r="F368" s="1" t="s">
        <v>877</v>
      </c>
      <c r="G368" s="1" t="s">
        <v>1286</v>
      </c>
      <c r="H368" s="12">
        <v>99.333850426182863</v>
      </c>
      <c r="I368" s="12">
        <v>99.807365112463103</v>
      </c>
      <c r="J368" s="12">
        <v>99.869454185953515</v>
      </c>
      <c r="K368" s="12">
        <v>99.897161856616108</v>
      </c>
      <c r="L368" s="12">
        <v>99.897161856616108</v>
      </c>
      <c r="M368" s="12">
        <v>99.897161856616108</v>
      </c>
      <c r="N368" s="12">
        <v>100</v>
      </c>
      <c r="O368" s="12">
        <v>100</v>
      </c>
      <c r="P368" s="12">
        <v>100</v>
      </c>
      <c r="Q368" s="12">
        <v>100</v>
      </c>
      <c r="R368" s="12">
        <v>100</v>
      </c>
      <c r="S368" s="12">
        <v>100.13050823516036</v>
      </c>
      <c r="T368" s="12">
        <v>100.13050823516036</v>
      </c>
      <c r="U368" s="12">
        <v>100.13050823516036</v>
      </c>
      <c r="V368" s="12">
        <v>100.1416741715633</v>
      </c>
      <c r="W368" s="12">
        <v>99.877506297726356</v>
      </c>
      <c r="X368" s="12">
        <v>99.877159202544476</v>
      </c>
      <c r="Y368" s="12">
        <v>99.877159202544476</v>
      </c>
      <c r="Z368" s="12">
        <v>99.877159202544476</v>
      </c>
      <c r="AA368" s="12">
        <v>99.877159202544476</v>
      </c>
    </row>
    <row r="369" spans="1:27">
      <c r="A369" s="1" t="s">
        <v>655</v>
      </c>
      <c r="D369" s="1">
        <v>40</v>
      </c>
      <c r="E369" s="1" t="s">
        <v>839</v>
      </c>
      <c r="F369" s="1" t="s">
        <v>877</v>
      </c>
      <c r="G369" s="1" t="s">
        <v>1287</v>
      </c>
      <c r="H369" s="12">
        <v>99.897273717570414</v>
      </c>
      <c r="I369" s="12">
        <v>99.874221932374894</v>
      </c>
      <c r="J369" s="12">
        <v>99.928197493520145</v>
      </c>
      <c r="K369" s="12">
        <v>100.06602422894136</v>
      </c>
      <c r="L369" s="12">
        <v>100.04978143053636</v>
      </c>
      <c r="M369" s="12">
        <v>100.05859242816585</v>
      </c>
      <c r="N369" s="12">
        <v>100.08114687850093</v>
      </c>
      <c r="O369" s="12">
        <v>99.991419799733976</v>
      </c>
      <c r="P369" s="12">
        <v>99.986133154142664</v>
      </c>
      <c r="Q369" s="12">
        <v>100</v>
      </c>
      <c r="R369" s="12">
        <v>100</v>
      </c>
      <c r="S369" s="12">
        <v>100.10791307143457</v>
      </c>
      <c r="T369" s="12">
        <v>100.05358327534412</v>
      </c>
      <c r="U369" s="12">
        <v>100.0618443054438</v>
      </c>
      <c r="V369" s="12">
        <v>100.09783171020207</v>
      </c>
      <c r="W369" s="12">
        <v>100.16185264648827</v>
      </c>
      <c r="X369" s="12">
        <v>100.24939358462652</v>
      </c>
      <c r="Y369" s="12">
        <v>100.21373077880931</v>
      </c>
      <c r="Z369" s="12">
        <v>100.28967882243474</v>
      </c>
      <c r="AA369" s="12">
        <v>100.16497557277151</v>
      </c>
    </row>
    <row r="370" spans="1:27">
      <c r="A370" s="1" t="s">
        <v>523</v>
      </c>
      <c r="D370" s="1">
        <v>41</v>
      </c>
      <c r="E370" s="1" t="s">
        <v>839</v>
      </c>
      <c r="F370" s="1" t="s">
        <v>877</v>
      </c>
      <c r="G370" s="1" t="s">
        <v>1288</v>
      </c>
      <c r="H370" s="12">
        <v>99.887816933322483</v>
      </c>
      <c r="I370" s="12">
        <v>99.964297169281892</v>
      </c>
      <c r="J370" s="12">
        <v>99.788937533931318</v>
      </c>
      <c r="K370" s="12">
        <v>99.896653132046822</v>
      </c>
      <c r="L370" s="12">
        <v>99.976442938447036</v>
      </c>
      <c r="M370" s="12">
        <v>99.966254198311773</v>
      </c>
      <c r="N370" s="12">
        <v>99.962120223819539</v>
      </c>
      <c r="O370" s="12">
        <v>99.983626560109599</v>
      </c>
      <c r="P370" s="12">
        <v>99.972245650758524</v>
      </c>
      <c r="Q370" s="12">
        <v>100.02620361398291</v>
      </c>
      <c r="R370" s="12">
        <v>100</v>
      </c>
      <c r="S370" s="12">
        <v>100.1247001657843</v>
      </c>
      <c r="T370" s="12">
        <v>100.19623693103321</v>
      </c>
      <c r="U370" s="12">
        <v>100.306833321056</v>
      </c>
      <c r="V370" s="12">
        <v>100.36387626634675</v>
      </c>
      <c r="W370" s="12">
        <v>100.40505914736772</v>
      </c>
      <c r="X370" s="12">
        <v>100.4613227892381</v>
      </c>
      <c r="Y370" s="12">
        <v>100.48207708084887</v>
      </c>
      <c r="Z370" s="12">
        <v>100.52025683289321</v>
      </c>
      <c r="AA370" s="12">
        <v>100.57710680518055</v>
      </c>
    </row>
    <row r="371" spans="1:27">
      <c r="A371" s="1" t="s">
        <v>516</v>
      </c>
      <c r="D371" s="1">
        <v>1</v>
      </c>
      <c r="E371" s="1" t="s">
        <v>839</v>
      </c>
      <c r="F371" s="1" t="s">
        <v>878</v>
      </c>
      <c r="G371" s="1" t="s">
        <v>1289</v>
      </c>
      <c r="H371" s="12">
        <v>99.892618117153575</v>
      </c>
      <c r="I371" s="12">
        <v>99.874771462262402</v>
      </c>
      <c r="J371" s="12">
        <v>99.726942261828526</v>
      </c>
      <c r="K371" s="12">
        <v>99.752655332630738</v>
      </c>
      <c r="L371" s="12">
        <v>99.836205741732925</v>
      </c>
      <c r="M371" s="12">
        <v>99.856825760569023</v>
      </c>
      <c r="N371" s="12">
        <v>99.842065568572778</v>
      </c>
      <c r="O371" s="12">
        <v>99.844677718355143</v>
      </c>
      <c r="P371" s="12">
        <v>99.909069514415734</v>
      </c>
      <c r="Q371" s="12">
        <v>99.974998318690083</v>
      </c>
      <c r="R371" s="12">
        <v>100</v>
      </c>
      <c r="S371" s="12">
        <v>100.05614012129533</v>
      </c>
      <c r="T371" s="12">
        <v>100.10638180917664</v>
      </c>
      <c r="U371" s="12">
        <v>100.17970498208699</v>
      </c>
      <c r="V371" s="12">
        <v>100.2848900063255</v>
      </c>
      <c r="W371" s="12">
        <v>100.46361830142342</v>
      </c>
      <c r="X371" s="12">
        <v>100.52486737162465</v>
      </c>
      <c r="Y371" s="12">
        <v>100.52687108722257</v>
      </c>
      <c r="Z371" s="12">
        <v>100.5515562536939</v>
      </c>
      <c r="AA371" s="12">
        <v>100.61973122190648</v>
      </c>
    </row>
    <row r="372" spans="1:27">
      <c r="A372" s="1" t="s">
        <v>521</v>
      </c>
      <c r="D372" s="1">
        <v>2</v>
      </c>
      <c r="E372" s="1" t="s">
        <v>839</v>
      </c>
      <c r="F372" s="1" t="s">
        <v>878</v>
      </c>
      <c r="G372" s="1" t="s">
        <v>1290</v>
      </c>
      <c r="H372" s="12">
        <v>100.035366279027</v>
      </c>
      <c r="I372" s="12">
        <v>99.918008060838318</v>
      </c>
      <c r="J372" s="12">
        <v>99.998435965141297</v>
      </c>
      <c r="K372" s="12">
        <v>99.876116505091119</v>
      </c>
      <c r="L372" s="12">
        <v>99.869184921476517</v>
      </c>
      <c r="M372" s="12">
        <v>99.77891121095162</v>
      </c>
      <c r="N372" s="12">
        <v>99.737225150969365</v>
      </c>
      <c r="O372" s="12">
        <v>99.650216992736233</v>
      </c>
      <c r="P372" s="12">
        <v>99.831956691938942</v>
      </c>
      <c r="Q372" s="12">
        <v>99.932212030714282</v>
      </c>
      <c r="R372" s="12">
        <v>100</v>
      </c>
      <c r="S372" s="12">
        <v>100.0153682982166</v>
      </c>
      <c r="T372" s="12">
        <v>100.09915001564956</v>
      </c>
      <c r="U372" s="12">
        <v>100.24767098136311</v>
      </c>
      <c r="V372" s="12">
        <v>100.52302703306819</v>
      </c>
      <c r="W372" s="12">
        <v>100.86590559313886</v>
      </c>
      <c r="X372" s="12">
        <v>100.87177700783589</v>
      </c>
      <c r="Y372" s="12">
        <v>100.86523230712436</v>
      </c>
      <c r="Z372" s="12">
        <v>101.00294765815094</v>
      </c>
      <c r="AA372" s="12">
        <v>101.19202529986926</v>
      </c>
    </row>
    <row r="373" spans="1:27">
      <c r="A373" s="1" t="s">
        <v>913</v>
      </c>
      <c r="D373" s="1">
        <v>3</v>
      </c>
      <c r="E373" s="1" t="s">
        <v>839</v>
      </c>
      <c r="F373" s="1" t="s">
        <v>878</v>
      </c>
      <c r="G373" s="1" t="s">
        <v>1291</v>
      </c>
      <c r="H373" s="12">
        <v>99.845915148746116</v>
      </c>
      <c r="I373" s="12">
        <v>99.860616380553779</v>
      </c>
      <c r="J373" s="12">
        <v>99.638193646315059</v>
      </c>
      <c r="K373" s="12">
        <v>99.712257371379124</v>
      </c>
      <c r="L373" s="12">
        <v>99.825408066325807</v>
      </c>
      <c r="M373" s="12">
        <v>99.882354489128247</v>
      </c>
      <c r="N373" s="12">
        <v>99.87642272392516</v>
      </c>
      <c r="O373" s="12">
        <v>99.908442288394937</v>
      </c>
      <c r="P373" s="12">
        <v>99.934335415293717</v>
      </c>
      <c r="Q373" s="12">
        <v>99.98901398099261</v>
      </c>
      <c r="R373" s="12">
        <v>100</v>
      </c>
      <c r="S373" s="12">
        <v>100.07053652644041</v>
      </c>
      <c r="T373" s="12">
        <v>100.10893475401002</v>
      </c>
      <c r="U373" s="12">
        <v>100.15572401860619</v>
      </c>
      <c r="V373" s="12">
        <v>100.20096252454775</v>
      </c>
      <c r="W373" s="12">
        <v>100.32199519397081</v>
      </c>
      <c r="X373" s="12">
        <v>100.40269410179259</v>
      </c>
      <c r="Y373" s="12">
        <v>100.40770152498727</v>
      </c>
      <c r="Z373" s="12">
        <v>100.39269822068238</v>
      </c>
      <c r="AA373" s="12">
        <v>100.41848644921882</v>
      </c>
    </row>
    <row r="374" spans="1:27">
      <c r="A374" s="1" t="s">
        <v>522</v>
      </c>
      <c r="D374" s="1">
        <v>4</v>
      </c>
      <c r="E374" s="1" t="s">
        <v>839</v>
      </c>
      <c r="F374" s="1" t="s">
        <v>878</v>
      </c>
      <c r="G374" s="1" t="s">
        <v>1292</v>
      </c>
      <c r="H374" s="12">
        <v>99.904966918471345</v>
      </c>
      <c r="I374" s="12">
        <v>99.882623849840783</v>
      </c>
      <c r="J374" s="12">
        <v>99.992059032321563</v>
      </c>
      <c r="K374" s="12">
        <v>100.05407662541654</v>
      </c>
      <c r="L374" s="12">
        <v>100.10738610940702</v>
      </c>
      <c r="M374" s="12">
        <v>100.04651224913758</v>
      </c>
      <c r="N374" s="12">
        <v>100.04570760185376</v>
      </c>
      <c r="O374" s="12">
        <v>100.00607659854073</v>
      </c>
      <c r="P374" s="12">
        <v>99.980644760072224</v>
      </c>
      <c r="Q374" s="12">
        <v>100.0221977857948</v>
      </c>
      <c r="R374" s="12">
        <v>100</v>
      </c>
      <c r="S374" s="12">
        <v>100.03573577644495</v>
      </c>
      <c r="T374" s="12">
        <v>100.0380966138047</v>
      </c>
      <c r="U374" s="12">
        <v>100.03296470803782</v>
      </c>
      <c r="V374" s="12">
        <v>100.0296561005493</v>
      </c>
      <c r="W374" s="12">
        <v>100.11470447520222</v>
      </c>
      <c r="X374" s="12">
        <v>100.11247391781011</v>
      </c>
      <c r="Y374" s="12">
        <v>100.09366219801312</v>
      </c>
      <c r="Z374" s="12">
        <v>100.08008181048977</v>
      </c>
      <c r="AA374" s="12">
        <v>100.04331638640403</v>
      </c>
    </row>
    <row r="375" spans="1:27">
      <c r="A375" s="1" t="s">
        <v>853</v>
      </c>
      <c r="D375" s="1">
        <v>5</v>
      </c>
      <c r="E375" s="1" t="s">
        <v>839</v>
      </c>
      <c r="F375" s="1" t="s">
        <v>878</v>
      </c>
      <c r="G375" s="1" t="s">
        <v>1293</v>
      </c>
      <c r="H375" s="12">
        <v>99.830816638885409</v>
      </c>
      <c r="I375" s="12">
        <v>99.854988143018218</v>
      </c>
      <c r="J375" s="12">
        <v>99.547884125992141</v>
      </c>
      <c r="K375" s="12">
        <v>99.625015387230434</v>
      </c>
      <c r="L375" s="12">
        <v>99.753412064344431</v>
      </c>
      <c r="M375" s="12">
        <v>99.840409896920789</v>
      </c>
      <c r="N375" s="12">
        <v>99.833169476528454</v>
      </c>
      <c r="O375" s="12">
        <v>99.883484936762869</v>
      </c>
      <c r="P375" s="12">
        <v>99.922493970290986</v>
      </c>
      <c r="Q375" s="12">
        <v>99.980528077303674</v>
      </c>
      <c r="R375" s="12">
        <v>100</v>
      </c>
      <c r="S375" s="12">
        <v>100.0797079586462</v>
      </c>
      <c r="T375" s="12">
        <v>100.12645294956188</v>
      </c>
      <c r="U375" s="12">
        <v>100.18595939388813</v>
      </c>
      <c r="V375" s="12">
        <v>100.24202031603147</v>
      </c>
      <c r="W375" s="12">
        <v>100.3688686094744</v>
      </c>
      <c r="X375" s="12">
        <v>100.46828837718135</v>
      </c>
      <c r="Y375" s="12">
        <v>100.47494084348783</v>
      </c>
      <c r="Z375" s="12">
        <v>100.45606276094277</v>
      </c>
      <c r="AA375" s="12">
        <v>100.49604397234988</v>
      </c>
    </row>
    <row r="376" spans="1:27">
      <c r="A376" s="1" t="s">
        <v>524</v>
      </c>
      <c r="B376" s="1" t="s">
        <v>525</v>
      </c>
      <c r="D376" s="1">
        <v>6</v>
      </c>
      <c r="E376" s="1" t="s">
        <v>839</v>
      </c>
      <c r="F376" s="1" t="s">
        <v>878</v>
      </c>
      <c r="G376" s="1" t="s">
        <v>1294</v>
      </c>
      <c r="H376" s="12">
        <v>100.71084478301408</v>
      </c>
      <c r="I376" s="12">
        <v>100.27786482196237</v>
      </c>
      <c r="J376" s="12">
        <v>100.28351893627249</v>
      </c>
      <c r="K376" s="12">
        <v>99.950141682025631</v>
      </c>
      <c r="L376" s="12">
        <v>99.888476577614767</v>
      </c>
      <c r="M376" s="12">
        <v>99.756106406152327</v>
      </c>
      <c r="N376" s="12">
        <v>99.676699155985503</v>
      </c>
      <c r="O376" s="12">
        <v>99.501994267346987</v>
      </c>
      <c r="P376" s="12">
        <v>99.801046142244331</v>
      </c>
      <c r="Q376" s="12">
        <v>99.874141628993925</v>
      </c>
      <c r="R376" s="12">
        <v>100</v>
      </c>
      <c r="S376" s="12">
        <v>100.025801685384</v>
      </c>
      <c r="T376" s="12">
        <v>100.14181295407909</v>
      </c>
      <c r="U376" s="12">
        <v>100.27841429343131</v>
      </c>
      <c r="V376" s="12">
        <v>100.6311147298981</v>
      </c>
      <c r="W376" s="12">
        <v>100.95870293158586</v>
      </c>
      <c r="X376" s="12">
        <v>101.11024731005655</v>
      </c>
      <c r="Y376" s="12">
        <v>101.19274801730907</v>
      </c>
      <c r="Z376" s="12">
        <v>101.39116860060859</v>
      </c>
      <c r="AA376" s="12">
        <v>101.66442794557544</v>
      </c>
    </row>
    <row r="377" spans="1:27">
      <c r="A377" s="1" t="s">
        <v>524</v>
      </c>
      <c r="B377" s="1" t="s">
        <v>525</v>
      </c>
      <c r="C377" s="1" t="s">
        <v>526</v>
      </c>
      <c r="D377" s="1">
        <v>7</v>
      </c>
      <c r="E377" s="1" t="s">
        <v>839</v>
      </c>
      <c r="F377" s="1" t="s">
        <v>878</v>
      </c>
      <c r="G377" s="1" t="s">
        <v>1295</v>
      </c>
      <c r="H377" s="12">
        <v>100.91070670698336</v>
      </c>
      <c r="I377" s="12">
        <v>100.15142030268713</v>
      </c>
      <c r="J377" s="12">
        <v>100.17209320834979</v>
      </c>
      <c r="K377" s="12">
        <v>99.897321877607183</v>
      </c>
      <c r="L377" s="12">
        <v>99.856326185717094</v>
      </c>
      <c r="M377" s="12">
        <v>99.799324541908447</v>
      </c>
      <c r="N377" s="12">
        <v>99.829073755852136</v>
      </c>
      <c r="O377" s="12">
        <v>99.715346815964153</v>
      </c>
      <c r="P377" s="12">
        <v>99.850523902451997</v>
      </c>
      <c r="Q377" s="12">
        <v>99.947452244328858</v>
      </c>
      <c r="R377" s="12">
        <v>100</v>
      </c>
      <c r="S377" s="12">
        <v>100.08752200241217</v>
      </c>
      <c r="T377" s="12">
        <v>100.20867997285292</v>
      </c>
      <c r="U377" s="12">
        <v>100.33912924814841</v>
      </c>
      <c r="V377" s="12">
        <v>100.88114922014924</v>
      </c>
      <c r="W377" s="12">
        <v>101.47256318784326</v>
      </c>
      <c r="X377" s="12">
        <v>101.66058887040792</v>
      </c>
      <c r="Y377" s="12">
        <v>101.7769330559605</v>
      </c>
      <c r="Z377" s="12">
        <v>101.85747119741978</v>
      </c>
      <c r="AA377" s="12">
        <v>102.15952224229837</v>
      </c>
    </row>
    <row r="378" spans="1:27">
      <c r="A378" s="1" t="s">
        <v>524</v>
      </c>
      <c r="B378" s="1" t="s">
        <v>525</v>
      </c>
      <c r="C378" s="1" t="s">
        <v>527</v>
      </c>
      <c r="D378" s="1">
        <v>8</v>
      </c>
      <c r="E378" s="1" t="s">
        <v>839</v>
      </c>
      <c r="F378" s="1" t="s">
        <v>878</v>
      </c>
      <c r="G378" s="1" t="s">
        <v>1296</v>
      </c>
      <c r="H378" s="12">
        <v>100.28111083931127</v>
      </c>
      <c r="I378" s="12">
        <v>100.28111083931127</v>
      </c>
      <c r="J378" s="12">
        <v>99.914372468825334</v>
      </c>
      <c r="K378" s="12">
        <v>99.987317481109983</v>
      </c>
      <c r="L378" s="12">
        <v>99.987317481109983</v>
      </c>
      <c r="M378" s="12">
        <v>100.0672616159555</v>
      </c>
      <c r="N378" s="12">
        <v>100.0672616159555</v>
      </c>
      <c r="O378" s="12">
        <v>99.906762100092521</v>
      </c>
      <c r="P378" s="12">
        <v>99.958115063815256</v>
      </c>
      <c r="Q378" s="12">
        <v>100</v>
      </c>
      <c r="R378" s="12">
        <v>100</v>
      </c>
      <c r="S378" s="12">
        <v>100.54485798941299</v>
      </c>
      <c r="T378" s="12">
        <v>100.54485798941299</v>
      </c>
      <c r="U378" s="12">
        <v>100.54485798941299</v>
      </c>
      <c r="V378" s="12">
        <v>100.73050665189325</v>
      </c>
      <c r="W378" s="12">
        <v>100.89130901685496</v>
      </c>
      <c r="X378" s="12">
        <v>100.97144392715587</v>
      </c>
      <c r="Y378" s="12">
        <v>101.33418736501159</v>
      </c>
      <c r="Z378" s="12">
        <v>101.33418736501159</v>
      </c>
      <c r="AA378" s="12">
        <v>101.53294624421567</v>
      </c>
    </row>
    <row r="379" spans="1:27">
      <c r="A379" s="1" t="s">
        <v>524</v>
      </c>
      <c r="B379" s="1" t="s">
        <v>525</v>
      </c>
      <c r="C379" s="1" t="s">
        <v>528</v>
      </c>
      <c r="D379" s="1">
        <v>9</v>
      </c>
      <c r="E379" s="1" t="s">
        <v>839</v>
      </c>
      <c r="F379" s="1" t="s">
        <v>878</v>
      </c>
      <c r="G379" s="1" t="s">
        <v>1297</v>
      </c>
      <c r="H379" s="12">
        <v>101.36440735355254</v>
      </c>
      <c r="I379" s="12">
        <v>100.1627710185723</v>
      </c>
      <c r="J379" s="12">
        <v>100.26441758803037</v>
      </c>
      <c r="K379" s="12">
        <v>99.77752024350491</v>
      </c>
      <c r="L379" s="12">
        <v>99.726494913711633</v>
      </c>
      <c r="M379" s="12">
        <v>99.726494913711633</v>
      </c>
      <c r="N379" s="12">
        <v>99.773437074763052</v>
      </c>
      <c r="O379" s="12">
        <v>99.624688182210235</v>
      </c>
      <c r="P379" s="12">
        <v>99.815766644633456</v>
      </c>
      <c r="Q379" s="12">
        <v>99.939595621845726</v>
      </c>
      <c r="R379" s="12">
        <v>100</v>
      </c>
      <c r="S379" s="12">
        <v>99.975390529596126</v>
      </c>
      <c r="T379" s="12">
        <v>100.16297096903305</v>
      </c>
      <c r="U379" s="12">
        <v>100.36507584633112</v>
      </c>
      <c r="V379" s="12">
        <v>101.10756827290224</v>
      </c>
      <c r="W379" s="12">
        <v>101.73260276742107</v>
      </c>
      <c r="X379" s="12">
        <v>102.01017355519488</v>
      </c>
      <c r="Y379" s="12">
        <v>101.98104836631681</v>
      </c>
      <c r="Z379" s="12">
        <v>102.07758963968749</v>
      </c>
      <c r="AA379" s="12">
        <v>102.46192329573702</v>
      </c>
    </row>
    <row r="380" spans="1:27">
      <c r="A380" s="1" t="s">
        <v>524</v>
      </c>
      <c r="B380" s="1" t="s">
        <v>525</v>
      </c>
      <c r="C380" s="1" t="s">
        <v>529</v>
      </c>
      <c r="D380" s="1">
        <v>10</v>
      </c>
      <c r="E380" s="1" t="s">
        <v>839</v>
      </c>
      <c r="F380" s="1" t="s">
        <v>878</v>
      </c>
      <c r="G380" s="1" t="s">
        <v>1298</v>
      </c>
      <c r="H380" s="12">
        <v>100.0579622104455</v>
      </c>
      <c r="I380" s="12">
        <v>100.0579622104455</v>
      </c>
      <c r="J380" s="12">
        <v>100.06161736294922</v>
      </c>
      <c r="K380" s="12">
        <v>100.1627224602677</v>
      </c>
      <c r="L380" s="12">
        <v>100.12739759482982</v>
      </c>
      <c r="M380" s="12">
        <v>99.85498863698264</v>
      </c>
      <c r="N380" s="12">
        <v>99.85498863698264</v>
      </c>
      <c r="O380" s="12">
        <v>99.85498863698264</v>
      </c>
      <c r="P380" s="12">
        <v>99.887058363066274</v>
      </c>
      <c r="Q380" s="12">
        <v>99.941727149949244</v>
      </c>
      <c r="R380" s="12">
        <v>100</v>
      </c>
      <c r="S380" s="12">
        <v>100.16794547400352</v>
      </c>
      <c r="T380" s="12">
        <v>100.16794547400352</v>
      </c>
      <c r="U380" s="12">
        <v>100.16794547400352</v>
      </c>
      <c r="V380" s="12">
        <v>100.34286432150161</v>
      </c>
      <c r="W380" s="12">
        <v>101.05488228653343</v>
      </c>
      <c r="X380" s="12">
        <v>101.05488228653343</v>
      </c>
      <c r="Y380" s="12">
        <v>101.44199908455963</v>
      </c>
      <c r="Z380" s="12">
        <v>101.51894845344232</v>
      </c>
      <c r="AA380" s="12">
        <v>101.64998314274013</v>
      </c>
    </row>
    <row r="381" spans="1:27">
      <c r="A381" s="1" t="s">
        <v>524</v>
      </c>
      <c r="B381" s="1" t="s">
        <v>525</v>
      </c>
      <c r="C381" s="1" t="s">
        <v>530</v>
      </c>
      <c r="D381" s="1">
        <v>11</v>
      </c>
      <c r="E381" s="1" t="s">
        <v>839</v>
      </c>
      <c r="F381" s="1" t="s">
        <v>878</v>
      </c>
      <c r="G381" s="1" t="s">
        <v>1299</v>
      </c>
      <c r="H381" s="12">
        <v>100.43991687466625</v>
      </c>
      <c r="I381" s="12">
        <v>100.4499269785771</v>
      </c>
      <c r="J381" s="12">
        <v>100.43511711758015</v>
      </c>
      <c r="K381" s="12">
        <v>100.02195526773822</v>
      </c>
      <c r="L381" s="12">
        <v>99.932177462170372</v>
      </c>
      <c r="M381" s="12">
        <v>99.697413819573029</v>
      </c>
      <c r="N381" s="12">
        <v>99.470033031316532</v>
      </c>
      <c r="O381" s="12">
        <v>99.212833145648958</v>
      </c>
      <c r="P381" s="12">
        <v>99.733857596427939</v>
      </c>
      <c r="Q381" s="12">
        <v>99.77461710352415</v>
      </c>
      <c r="R381" s="12">
        <v>100</v>
      </c>
      <c r="S381" s="12">
        <v>99.945538480693003</v>
      </c>
      <c r="T381" s="12">
        <v>100.05486187028885</v>
      </c>
      <c r="U381" s="12">
        <v>100.1994574447514</v>
      </c>
      <c r="V381" s="12">
        <v>100.30665823411053</v>
      </c>
      <c r="W381" s="12">
        <v>100.29388482463304</v>
      </c>
      <c r="X381" s="12">
        <v>100.39851841586065</v>
      </c>
      <c r="Y381" s="12">
        <v>100.43753621778539</v>
      </c>
      <c r="Z381" s="12">
        <v>100.78754021864631</v>
      </c>
      <c r="AA381" s="12">
        <v>101.02372744613032</v>
      </c>
    </row>
    <row r="382" spans="1:27">
      <c r="A382" s="1" t="s">
        <v>524</v>
      </c>
      <c r="B382" s="1" t="s">
        <v>525</v>
      </c>
      <c r="C382" s="1" t="s">
        <v>531</v>
      </c>
      <c r="D382" s="1">
        <v>12</v>
      </c>
      <c r="E382" s="1" t="s">
        <v>839</v>
      </c>
      <c r="F382" s="1" t="s">
        <v>878</v>
      </c>
      <c r="G382" s="1" t="s">
        <v>1300</v>
      </c>
      <c r="H382" s="12">
        <v>100.80825032456242</v>
      </c>
      <c r="I382" s="12">
        <v>100.82157526286468</v>
      </c>
      <c r="J382" s="12">
        <v>100.82157526286468</v>
      </c>
      <c r="K382" s="12">
        <v>100.30330251799393</v>
      </c>
      <c r="L382" s="12">
        <v>100.00072702971698</v>
      </c>
      <c r="M382" s="12">
        <v>99.746385246400465</v>
      </c>
      <c r="N382" s="12">
        <v>99.644154386558768</v>
      </c>
      <c r="O382" s="12">
        <v>99.329259616831564</v>
      </c>
      <c r="P382" s="12">
        <v>99.863709987156369</v>
      </c>
      <c r="Q382" s="12">
        <v>99.752068947574003</v>
      </c>
      <c r="R382" s="12">
        <v>100</v>
      </c>
      <c r="S382" s="12">
        <v>99.82792865168733</v>
      </c>
      <c r="T382" s="12">
        <v>99.84669479138087</v>
      </c>
      <c r="U382" s="12">
        <v>99.915830452130876</v>
      </c>
      <c r="V382" s="12">
        <v>100.03721771684468</v>
      </c>
      <c r="W382" s="12">
        <v>100.09743302352412</v>
      </c>
      <c r="X382" s="12">
        <v>100.32723953694074</v>
      </c>
      <c r="Y382" s="12">
        <v>100.34618194714059</v>
      </c>
      <c r="Z382" s="12">
        <v>100.5014445824101</v>
      </c>
      <c r="AA382" s="12">
        <v>100.62061627297265</v>
      </c>
    </row>
    <row r="383" spans="1:27">
      <c r="A383" s="1" t="s">
        <v>524</v>
      </c>
      <c r="B383" s="1" t="s">
        <v>525</v>
      </c>
      <c r="C383" s="1" t="s">
        <v>532</v>
      </c>
      <c r="D383" s="1">
        <v>13</v>
      </c>
      <c r="E383" s="1" t="s">
        <v>839</v>
      </c>
      <c r="F383" s="1" t="s">
        <v>878</v>
      </c>
      <c r="G383" s="1" t="s">
        <v>1301</v>
      </c>
      <c r="H383" s="12">
        <v>99.319335174067589</v>
      </c>
      <c r="I383" s="12">
        <v>99.319335174067589</v>
      </c>
      <c r="J383" s="12">
        <v>99.259824026137466</v>
      </c>
      <c r="K383" s="12">
        <v>99.164530737350603</v>
      </c>
      <c r="L383" s="12">
        <v>99.722365152923402</v>
      </c>
      <c r="M383" s="12">
        <v>99.547465783435186</v>
      </c>
      <c r="N383" s="12">
        <v>98.938243046625828</v>
      </c>
      <c r="O383" s="12">
        <v>98.856834651437836</v>
      </c>
      <c r="P383" s="12">
        <v>99.336910025359771</v>
      </c>
      <c r="Q383" s="12">
        <v>99.84375911503129</v>
      </c>
      <c r="R383" s="12">
        <v>100</v>
      </c>
      <c r="S383" s="12">
        <v>100.25559939372977</v>
      </c>
      <c r="T383" s="12">
        <v>100.60456660676542</v>
      </c>
      <c r="U383" s="12">
        <v>100.94945218650619</v>
      </c>
      <c r="V383" s="12">
        <v>101.01895221076431</v>
      </c>
      <c r="W383" s="12">
        <v>100.81255462520093</v>
      </c>
      <c r="X383" s="12">
        <v>100.58628121646873</v>
      </c>
      <c r="Y383" s="12">
        <v>100.67826891519502</v>
      </c>
      <c r="Z383" s="12">
        <v>101.54409779601059</v>
      </c>
      <c r="AA383" s="12">
        <v>102.09196425194764</v>
      </c>
    </row>
    <row r="384" spans="1:27">
      <c r="A384" s="1" t="s">
        <v>524</v>
      </c>
      <c r="B384" s="1" t="s">
        <v>533</v>
      </c>
      <c r="D384" s="1">
        <v>14</v>
      </c>
      <c r="E384" s="1" t="s">
        <v>839</v>
      </c>
      <c r="F384" s="1" t="s">
        <v>878</v>
      </c>
      <c r="G384" s="1" t="s">
        <v>1302</v>
      </c>
      <c r="H384" s="12">
        <v>99.560314270430297</v>
      </c>
      <c r="I384" s="12">
        <v>99.690839581303919</v>
      </c>
      <c r="J384" s="12">
        <v>99.740851485558608</v>
      </c>
      <c r="K384" s="12">
        <v>99.781031343959512</v>
      </c>
      <c r="L384" s="12">
        <v>99.828151784937987</v>
      </c>
      <c r="M384" s="12">
        <v>99.736237072136419</v>
      </c>
      <c r="N384" s="12">
        <v>99.715523331233186</v>
      </c>
      <c r="O384" s="12">
        <v>99.695432418609272</v>
      </c>
      <c r="P384" s="12">
        <v>99.802167593213227</v>
      </c>
      <c r="Q384" s="12">
        <v>99.938658671705667</v>
      </c>
      <c r="R384" s="12">
        <v>100</v>
      </c>
      <c r="S384" s="12">
        <v>100.03028016641605</v>
      </c>
      <c r="T384" s="12">
        <v>100.11940833087513</v>
      </c>
      <c r="U384" s="12">
        <v>100.30996279389848</v>
      </c>
      <c r="V384" s="12">
        <v>100.47850226109503</v>
      </c>
      <c r="W384" s="12">
        <v>100.83443190706731</v>
      </c>
      <c r="X384" s="12">
        <v>100.71523922718424</v>
      </c>
      <c r="Y384" s="12">
        <v>100.58977443011423</v>
      </c>
      <c r="Z384" s="12">
        <v>100.67246888759441</v>
      </c>
      <c r="AA384" s="12">
        <v>100.84288538038066</v>
      </c>
    </row>
    <row r="385" spans="1:27">
      <c r="A385" s="1" t="s">
        <v>524</v>
      </c>
      <c r="B385" s="1" t="s">
        <v>533</v>
      </c>
      <c r="C385" s="1" t="s">
        <v>534</v>
      </c>
      <c r="D385" s="1">
        <v>15</v>
      </c>
      <c r="E385" s="1" t="s">
        <v>839</v>
      </c>
      <c r="F385" s="1" t="s">
        <v>878</v>
      </c>
      <c r="G385" s="1" t="s">
        <v>1303</v>
      </c>
      <c r="H385" s="12">
        <v>99.995032792638227</v>
      </c>
      <c r="I385" s="12">
        <v>99.995032792638227</v>
      </c>
      <c r="J385" s="12">
        <v>100.66283895769585</v>
      </c>
      <c r="K385" s="12">
        <v>100.66283895769585</v>
      </c>
      <c r="L385" s="12">
        <v>100.59620383631346</v>
      </c>
      <c r="M385" s="12">
        <v>100.55148435099888</v>
      </c>
      <c r="N385" s="12">
        <v>100.55148435099888</v>
      </c>
      <c r="O385" s="12">
        <v>100.35584851759505</v>
      </c>
      <c r="P385" s="12">
        <v>100.20001118993976</v>
      </c>
      <c r="Q385" s="12">
        <v>100</v>
      </c>
      <c r="R385" s="12">
        <v>100</v>
      </c>
      <c r="S385" s="12">
        <v>100.13332162207766</v>
      </c>
      <c r="T385" s="12">
        <v>100.12261316115779</v>
      </c>
      <c r="U385" s="12">
        <v>100.65762952291308</v>
      </c>
      <c r="V385" s="12">
        <v>100.65762952291308</v>
      </c>
      <c r="W385" s="12">
        <v>101.20622367452603</v>
      </c>
      <c r="X385" s="12">
        <v>101.20622367452603</v>
      </c>
      <c r="Y385" s="12">
        <v>101.21342313691927</v>
      </c>
      <c r="Z385" s="12">
        <v>101.39713937092192</v>
      </c>
      <c r="AA385" s="12">
        <v>101.39713937092192</v>
      </c>
    </row>
    <row r="386" spans="1:27">
      <c r="A386" s="1" t="s">
        <v>524</v>
      </c>
      <c r="B386" s="1" t="s">
        <v>533</v>
      </c>
      <c r="C386" s="1" t="s">
        <v>535</v>
      </c>
      <c r="D386" s="1">
        <v>16</v>
      </c>
      <c r="E386" s="1" t="s">
        <v>839</v>
      </c>
      <c r="F386" s="1" t="s">
        <v>878</v>
      </c>
      <c r="G386" s="1" t="s">
        <v>1304</v>
      </c>
      <c r="H386" s="12">
        <v>100.33131285498816</v>
      </c>
      <c r="I386" s="12">
        <v>100.33131285498816</v>
      </c>
      <c r="J386" s="12">
        <v>100.33131285498816</v>
      </c>
      <c r="K386" s="12">
        <v>100.33131285498816</v>
      </c>
      <c r="L386" s="12">
        <v>100.33131285498816</v>
      </c>
      <c r="M386" s="12">
        <v>100.30235367024503</v>
      </c>
      <c r="N386" s="12">
        <v>100.30235367024503</v>
      </c>
      <c r="O386" s="12">
        <v>100.28989064066275</v>
      </c>
      <c r="P386" s="12">
        <v>100.10315580608959</v>
      </c>
      <c r="Q386" s="12">
        <v>100.10985211936547</v>
      </c>
      <c r="R386" s="12">
        <v>100</v>
      </c>
      <c r="S386" s="12">
        <v>99.993311034694273</v>
      </c>
      <c r="T386" s="12">
        <v>100.25108131999241</v>
      </c>
      <c r="U386" s="12">
        <v>100.25108131999241</v>
      </c>
      <c r="V386" s="12">
        <v>100.38350643032075</v>
      </c>
      <c r="W386" s="12">
        <v>100.66179827470879</v>
      </c>
      <c r="X386" s="12">
        <v>100.68796096635704</v>
      </c>
      <c r="Y386" s="12">
        <v>99.843924796839261</v>
      </c>
      <c r="Z386" s="12">
        <v>100.05706408818071</v>
      </c>
      <c r="AA386" s="12">
        <v>100.07843017475521</v>
      </c>
    </row>
    <row r="387" spans="1:27">
      <c r="A387" s="1" t="s">
        <v>524</v>
      </c>
      <c r="B387" s="1" t="s">
        <v>533</v>
      </c>
      <c r="C387" s="1" t="s">
        <v>536</v>
      </c>
      <c r="D387" s="1">
        <v>17</v>
      </c>
      <c r="E387" s="1" t="s">
        <v>839</v>
      </c>
      <c r="F387" s="1" t="s">
        <v>878</v>
      </c>
      <c r="G387" s="1" t="s">
        <v>1305</v>
      </c>
      <c r="H387" s="12">
        <v>100.40677739112805</v>
      </c>
      <c r="I387" s="12">
        <v>100.42631560701413</v>
      </c>
      <c r="J387" s="12">
        <v>100.18956084246278</v>
      </c>
      <c r="K387" s="12">
        <v>100.06623238840513</v>
      </c>
      <c r="L387" s="12">
        <v>100.06623238840513</v>
      </c>
      <c r="M387" s="12">
        <v>99.964052238406182</v>
      </c>
      <c r="N387" s="12">
        <v>99.851853556258035</v>
      </c>
      <c r="O387" s="12">
        <v>99.886552987381819</v>
      </c>
      <c r="P387" s="12">
        <v>100.01317940593984</v>
      </c>
      <c r="Q387" s="12">
        <v>100.00909050491948</v>
      </c>
      <c r="R387" s="12">
        <v>100</v>
      </c>
      <c r="S387" s="12">
        <v>100.04296587655163</v>
      </c>
      <c r="T387" s="12">
        <v>100.15678667909533</v>
      </c>
      <c r="U387" s="12">
        <v>100.16896159730284</v>
      </c>
      <c r="V387" s="12">
        <v>100.30107536529937</v>
      </c>
      <c r="W387" s="12">
        <v>100.59610440394027</v>
      </c>
      <c r="X387" s="12">
        <v>100.64371391567255</v>
      </c>
      <c r="Y387" s="12">
        <v>100.76520471794652</v>
      </c>
      <c r="Z387" s="12">
        <v>100.66987815022645</v>
      </c>
      <c r="AA387" s="12">
        <v>100.69748483086181</v>
      </c>
    </row>
    <row r="388" spans="1:27">
      <c r="A388" s="1" t="s">
        <v>524</v>
      </c>
      <c r="B388" s="1" t="s">
        <v>533</v>
      </c>
      <c r="C388" s="1" t="s">
        <v>537</v>
      </c>
      <c r="D388" s="1">
        <v>18</v>
      </c>
      <c r="E388" s="1" t="s">
        <v>839</v>
      </c>
      <c r="F388" s="1" t="s">
        <v>878</v>
      </c>
      <c r="G388" s="1" t="s">
        <v>1306</v>
      </c>
      <c r="H388" s="12">
        <v>94.989816080954853</v>
      </c>
      <c r="I388" s="12">
        <v>94.989816080954853</v>
      </c>
      <c r="J388" s="12">
        <v>94.989816080954853</v>
      </c>
      <c r="K388" s="12">
        <v>95.895313816541318</v>
      </c>
      <c r="L388" s="12">
        <v>96.276141020954199</v>
      </c>
      <c r="M388" s="12">
        <v>96.276141020954199</v>
      </c>
      <c r="N388" s="12">
        <v>96.276141020954199</v>
      </c>
      <c r="O388" s="12">
        <v>96.276141020954199</v>
      </c>
      <c r="P388" s="12">
        <v>97.530785668000874</v>
      </c>
      <c r="Q388" s="12">
        <v>99.100117940371476</v>
      </c>
      <c r="R388" s="12">
        <v>100</v>
      </c>
      <c r="S388" s="12">
        <v>100.25063918525177</v>
      </c>
      <c r="T388" s="12">
        <v>100.10777958929209</v>
      </c>
      <c r="U388" s="12">
        <v>101.172778319502</v>
      </c>
      <c r="V388" s="12">
        <v>101.73363786472139</v>
      </c>
      <c r="W388" s="12">
        <v>102.41273890834132</v>
      </c>
      <c r="X388" s="12">
        <v>102.25909407658149</v>
      </c>
      <c r="Y388" s="12">
        <v>102.25909407658149</v>
      </c>
      <c r="Z388" s="12">
        <v>102.55878272295449</v>
      </c>
      <c r="AA388" s="12">
        <v>103.27464975250722</v>
      </c>
    </row>
    <row r="389" spans="1:27">
      <c r="A389" s="1" t="s">
        <v>524</v>
      </c>
      <c r="B389" s="1" t="s">
        <v>533</v>
      </c>
      <c r="C389" s="1" t="s">
        <v>538</v>
      </c>
      <c r="D389" s="1">
        <v>19</v>
      </c>
      <c r="E389" s="1" t="s">
        <v>839</v>
      </c>
      <c r="F389" s="1" t="s">
        <v>878</v>
      </c>
      <c r="G389" s="1" t="s">
        <v>1307</v>
      </c>
      <c r="H389" s="12">
        <v>99.492241277377602</v>
      </c>
      <c r="I389" s="12">
        <v>100.31014596162295</v>
      </c>
      <c r="J389" s="12">
        <v>100.33252924510037</v>
      </c>
      <c r="K389" s="12">
        <v>100.28569849192321</v>
      </c>
      <c r="L389" s="12">
        <v>100.4153737102227</v>
      </c>
      <c r="M389" s="12">
        <v>100.15029956249525</v>
      </c>
      <c r="N389" s="12">
        <v>100.15029956249525</v>
      </c>
      <c r="O389" s="12">
        <v>100.15029956249525</v>
      </c>
      <c r="P389" s="12">
        <v>100</v>
      </c>
      <c r="Q389" s="12">
        <v>100</v>
      </c>
      <c r="R389" s="12">
        <v>100</v>
      </c>
      <c r="S389" s="12">
        <v>100.00448027328429</v>
      </c>
      <c r="T389" s="12">
        <v>100.26556452152582</v>
      </c>
      <c r="U389" s="12">
        <v>100.40554289266477</v>
      </c>
      <c r="V389" s="12">
        <v>100.84063728641881</v>
      </c>
      <c r="W389" s="12">
        <v>101.60565590566266</v>
      </c>
      <c r="X389" s="12">
        <v>101.83625604135085</v>
      </c>
      <c r="Y389" s="12">
        <v>101.85943200169356</v>
      </c>
      <c r="Z389" s="12">
        <v>102.01825684219392</v>
      </c>
      <c r="AA389" s="12">
        <v>102.18634955733891</v>
      </c>
    </row>
    <row r="390" spans="1:27">
      <c r="A390" s="1" t="s">
        <v>524</v>
      </c>
      <c r="B390" s="1" t="s">
        <v>533</v>
      </c>
      <c r="C390" s="1" t="s">
        <v>539</v>
      </c>
      <c r="D390" s="1">
        <v>20</v>
      </c>
      <c r="E390" s="1" t="s">
        <v>839</v>
      </c>
      <c r="F390" s="1" t="s">
        <v>878</v>
      </c>
      <c r="G390" s="1" t="s">
        <v>1308</v>
      </c>
      <c r="H390" s="12">
        <v>99.487238372981551</v>
      </c>
      <c r="I390" s="12">
        <v>99.487238372981551</v>
      </c>
      <c r="J390" s="12">
        <v>100.16097190234079</v>
      </c>
      <c r="K390" s="12">
        <v>100.0780546892701</v>
      </c>
      <c r="L390" s="12">
        <v>100.0780546892701</v>
      </c>
      <c r="M390" s="12">
        <v>100.0780546892701</v>
      </c>
      <c r="N390" s="12">
        <v>100.12878054570125</v>
      </c>
      <c r="O390" s="12">
        <v>100.12878054570125</v>
      </c>
      <c r="P390" s="12">
        <v>100.12878054570125</v>
      </c>
      <c r="Q390" s="12">
        <v>100</v>
      </c>
      <c r="R390" s="12">
        <v>100</v>
      </c>
      <c r="S390" s="12">
        <v>99.941656068728761</v>
      </c>
      <c r="T390" s="12">
        <v>99.891025010709242</v>
      </c>
      <c r="U390" s="12">
        <v>99.891025010709242</v>
      </c>
      <c r="V390" s="12">
        <v>99.891025010709242</v>
      </c>
      <c r="W390" s="12">
        <v>99.002826563062797</v>
      </c>
      <c r="X390" s="12">
        <v>97.519802420389212</v>
      </c>
      <c r="Y390" s="12">
        <v>97.421237288648555</v>
      </c>
      <c r="Z390" s="12">
        <v>97.403490959444213</v>
      </c>
      <c r="AA390" s="12">
        <v>97.62323401859544</v>
      </c>
    </row>
    <row r="391" spans="1:27">
      <c r="A391" s="1" t="s">
        <v>524</v>
      </c>
      <c r="B391" s="1" t="s">
        <v>533</v>
      </c>
      <c r="C391" s="1" t="s">
        <v>540</v>
      </c>
      <c r="D391" s="1">
        <v>21</v>
      </c>
      <c r="E391" s="1" t="s">
        <v>839</v>
      </c>
      <c r="F391" s="1" t="s">
        <v>878</v>
      </c>
      <c r="G391" s="1" t="s">
        <v>1309</v>
      </c>
      <c r="H391" s="12">
        <v>100.0828882695675</v>
      </c>
      <c r="I391" s="12">
        <v>100.0828882695675</v>
      </c>
      <c r="J391" s="12">
        <v>99.582013201716038</v>
      </c>
      <c r="K391" s="12">
        <v>99.582013201716038</v>
      </c>
      <c r="L391" s="12">
        <v>99.582013201716038</v>
      </c>
      <c r="M391" s="12">
        <v>99.437942987241556</v>
      </c>
      <c r="N391" s="12">
        <v>99.437942987241556</v>
      </c>
      <c r="O391" s="12">
        <v>99.427385817256763</v>
      </c>
      <c r="P391" s="12">
        <v>99.721075621008481</v>
      </c>
      <c r="Q391" s="12">
        <v>100</v>
      </c>
      <c r="R391" s="12">
        <v>100</v>
      </c>
      <c r="S391" s="12">
        <v>99.886560362612258</v>
      </c>
      <c r="T391" s="12">
        <v>99.891959330911433</v>
      </c>
      <c r="U391" s="12">
        <v>99.891959330911433</v>
      </c>
      <c r="V391" s="12">
        <v>99.891959330911433</v>
      </c>
      <c r="W391" s="12">
        <v>100.70202923093483</v>
      </c>
      <c r="X391" s="12">
        <v>100.83219999504942</v>
      </c>
      <c r="Y391" s="12">
        <v>100.76776950939505</v>
      </c>
      <c r="Z391" s="12">
        <v>100.74359872932332</v>
      </c>
      <c r="AA391" s="12">
        <v>101.14878045907795</v>
      </c>
    </row>
    <row r="392" spans="1:27">
      <c r="A392" s="1" t="s">
        <v>524</v>
      </c>
      <c r="B392" s="1" t="s">
        <v>541</v>
      </c>
      <c r="D392" s="1">
        <v>22</v>
      </c>
      <c r="E392" s="1" t="s">
        <v>839</v>
      </c>
      <c r="F392" s="1" t="s">
        <v>878</v>
      </c>
      <c r="G392" s="1" t="s">
        <v>1310</v>
      </c>
      <c r="H392" s="12">
        <v>99.566349584692745</v>
      </c>
      <c r="I392" s="12">
        <v>99.530456166301633</v>
      </c>
      <c r="J392" s="12">
        <v>100.09133338101159</v>
      </c>
      <c r="K392" s="12">
        <v>100.04524931025203</v>
      </c>
      <c r="L392" s="12">
        <v>99.997083776740126</v>
      </c>
      <c r="M392" s="12">
        <v>100.09866253496112</v>
      </c>
      <c r="N392" s="12">
        <v>100.11298899528481</v>
      </c>
      <c r="O392" s="12">
        <v>100.06260852156743</v>
      </c>
      <c r="P392" s="12">
        <v>100.12037774066941</v>
      </c>
      <c r="Q392" s="12">
        <v>100.15165891352795</v>
      </c>
      <c r="R392" s="12">
        <v>100</v>
      </c>
      <c r="S392" s="12">
        <v>99.884918722036957</v>
      </c>
      <c r="T392" s="12">
        <v>99.793031838806996</v>
      </c>
      <c r="U392" s="12">
        <v>99.76193206190797</v>
      </c>
      <c r="V392" s="12">
        <v>100.28150030757385</v>
      </c>
      <c r="W392" s="12">
        <v>100.62087462984334</v>
      </c>
      <c r="X392" s="12">
        <v>100.66501924346878</v>
      </c>
      <c r="Y392" s="12">
        <v>100.92017151762221</v>
      </c>
      <c r="Z392" s="12">
        <v>101.09126335448777</v>
      </c>
      <c r="AA392" s="12">
        <v>101.00450212349853</v>
      </c>
    </row>
    <row r="393" spans="1:27">
      <c r="A393" s="1" t="s">
        <v>524</v>
      </c>
      <c r="B393" s="1" t="s">
        <v>542</v>
      </c>
      <c r="D393" s="1">
        <v>23</v>
      </c>
      <c r="E393" s="1" t="s">
        <v>839</v>
      </c>
      <c r="F393" s="1" t="s">
        <v>878</v>
      </c>
      <c r="G393" s="1" t="s">
        <v>1311</v>
      </c>
      <c r="H393" s="12">
        <v>99.148741150893841</v>
      </c>
      <c r="I393" s="12">
        <v>99.148741150893841</v>
      </c>
      <c r="J393" s="12">
        <v>99.443095986180722</v>
      </c>
      <c r="K393" s="12">
        <v>99.733038277906488</v>
      </c>
      <c r="L393" s="12">
        <v>99.85574484828679</v>
      </c>
      <c r="M393" s="12">
        <v>99.85574484828679</v>
      </c>
      <c r="N393" s="12">
        <v>99.85574484828679</v>
      </c>
      <c r="O393" s="12">
        <v>99.98366314054617</v>
      </c>
      <c r="P393" s="12">
        <v>100.04220162654023</v>
      </c>
      <c r="Q393" s="12">
        <v>100.07819788537678</v>
      </c>
      <c r="R393" s="12">
        <v>100</v>
      </c>
      <c r="S393" s="12">
        <v>100.16179003014783</v>
      </c>
      <c r="T393" s="12">
        <v>100.19841690303406</v>
      </c>
      <c r="U393" s="12">
        <v>100.23608221173907</v>
      </c>
      <c r="V393" s="12">
        <v>100.23560740838067</v>
      </c>
      <c r="W393" s="12">
        <v>100.22451390299696</v>
      </c>
      <c r="X393" s="12">
        <v>100.28297341366719</v>
      </c>
      <c r="Y393" s="12">
        <v>100.21772475243829</v>
      </c>
      <c r="Z393" s="12">
        <v>100.18280110487684</v>
      </c>
      <c r="AA393" s="12">
        <v>100.16778410844138</v>
      </c>
    </row>
    <row r="394" spans="1:27">
      <c r="A394" s="1" t="s">
        <v>524</v>
      </c>
      <c r="B394" s="1" t="s">
        <v>542</v>
      </c>
      <c r="C394" s="1" t="s">
        <v>543</v>
      </c>
      <c r="D394" s="1">
        <v>24</v>
      </c>
      <c r="E394" s="1" t="s">
        <v>839</v>
      </c>
      <c r="F394" s="1" t="s">
        <v>878</v>
      </c>
      <c r="G394" s="1" t="s">
        <v>1312</v>
      </c>
      <c r="H394" s="12">
        <v>98.939407144378379</v>
      </c>
      <c r="I394" s="12">
        <v>98.939407144378379</v>
      </c>
      <c r="J394" s="12">
        <v>99.194467671360897</v>
      </c>
      <c r="K394" s="12">
        <v>99.745540465202581</v>
      </c>
      <c r="L394" s="12">
        <v>99.935860691718872</v>
      </c>
      <c r="M394" s="12">
        <v>99.935860691718872</v>
      </c>
      <c r="N394" s="12">
        <v>99.935860691718872</v>
      </c>
      <c r="O394" s="12">
        <v>99.943661315976016</v>
      </c>
      <c r="P394" s="12">
        <v>100</v>
      </c>
      <c r="Q394" s="12">
        <v>100</v>
      </c>
      <c r="R394" s="12">
        <v>100</v>
      </c>
      <c r="S394" s="12">
        <v>100.26561445992968</v>
      </c>
      <c r="T394" s="12">
        <v>100.26561445992968</v>
      </c>
      <c r="U394" s="12">
        <v>100.26561445992968</v>
      </c>
      <c r="V394" s="12">
        <v>100.21843025813408</v>
      </c>
      <c r="W394" s="12">
        <v>100.33172916543218</v>
      </c>
      <c r="X394" s="12">
        <v>100.42169043012636</v>
      </c>
      <c r="Y394" s="12">
        <v>100.31522905833057</v>
      </c>
      <c r="Z394" s="12">
        <v>100.22489528396252</v>
      </c>
      <c r="AA394" s="12">
        <v>100.26936657466419</v>
      </c>
    </row>
    <row r="395" spans="1:27">
      <c r="A395" s="1" t="s">
        <v>524</v>
      </c>
      <c r="B395" s="1" t="s">
        <v>542</v>
      </c>
      <c r="C395" s="1" t="s">
        <v>544</v>
      </c>
      <c r="D395" s="1">
        <v>25</v>
      </c>
      <c r="E395" s="1" t="s">
        <v>839</v>
      </c>
      <c r="F395" s="1" t="s">
        <v>878</v>
      </c>
      <c r="G395" s="1" t="s">
        <v>1313</v>
      </c>
      <c r="H395" s="12">
        <v>99.160738890569704</v>
      </c>
      <c r="I395" s="12">
        <v>99.160738890569704</v>
      </c>
      <c r="J395" s="12">
        <v>99.281013732441181</v>
      </c>
      <c r="K395" s="12">
        <v>99.385745228450944</v>
      </c>
      <c r="L395" s="12">
        <v>99.50392257638174</v>
      </c>
      <c r="M395" s="12">
        <v>99.50392257638174</v>
      </c>
      <c r="N395" s="12">
        <v>99.50392257638174</v>
      </c>
      <c r="O395" s="12">
        <v>99.673048538041428</v>
      </c>
      <c r="P395" s="12">
        <v>99.782454248600189</v>
      </c>
      <c r="Q395" s="12">
        <v>99.804744576903062</v>
      </c>
      <c r="R395" s="12">
        <v>100</v>
      </c>
      <c r="S395" s="12">
        <v>100.10913646836768</v>
      </c>
      <c r="T395" s="12">
        <v>100.34543066219076</v>
      </c>
      <c r="U395" s="12">
        <v>100.47069856938367</v>
      </c>
      <c r="V395" s="12">
        <v>100.48429997999125</v>
      </c>
      <c r="W395" s="12">
        <v>100.27409997649724</v>
      </c>
      <c r="X395" s="12">
        <v>100.27409997649724</v>
      </c>
      <c r="Y395" s="12">
        <v>100.27409997649724</v>
      </c>
      <c r="Z395" s="12">
        <v>100.27409997649724</v>
      </c>
      <c r="AA395" s="12">
        <v>100.53881864364675</v>
      </c>
    </row>
    <row r="396" spans="1:27">
      <c r="A396" s="1" t="s">
        <v>524</v>
      </c>
      <c r="B396" s="1" t="s">
        <v>542</v>
      </c>
      <c r="C396" s="1" t="s">
        <v>545</v>
      </c>
      <c r="D396" s="1">
        <v>26</v>
      </c>
      <c r="E396" s="1" t="s">
        <v>839</v>
      </c>
      <c r="F396" s="1" t="s">
        <v>878</v>
      </c>
      <c r="G396" s="1" t="s">
        <v>1314</v>
      </c>
      <c r="H396" s="12">
        <v>99.548673141094028</v>
      </c>
      <c r="I396" s="12">
        <v>99.548673141094028</v>
      </c>
      <c r="J396" s="12">
        <v>100.1363008601038</v>
      </c>
      <c r="K396" s="12">
        <v>100.1363008601038</v>
      </c>
      <c r="L396" s="12">
        <v>100.13068123163548</v>
      </c>
      <c r="M396" s="12">
        <v>100.13068123163548</v>
      </c>
      <c r="N396" s="12">
        <v>100.13068123163548</v>
      </c>
      <c r="O396" s="12">
        <v>100.44569985026438</v>
      </c>
      <c r="P396" s="12">
        <v>100.44569985026438</v>
      </c>
      <c r="Q396" s="12">
        <v>100.57009486136394</v>
      </c>
      <c r="R396" s="12">
        <v>100</v>
      </c>
      <c r="S396" s="12">
        <v>100.03351776058018</v>
      </c>
      <c r="T396" s="12">
        <v>99.892347842211421</v>
      </c>
      <c r="U396" s="12">
        <v>99.892347842211421</v>
      </c>
      <c r="V396" s="12">
        <v>99.961358799458282</v>
      </c>
      <c r="W396" s="12">
        <v>99.963967462640767</v>
      </c>
      <c r="X396" s="12">
        <v>100.03591670999919</v>
      </c>
      <c r="Y396" s="12">
        <v>99.966854279734747</v>
      </c>
      <c r="Z396" s="12">
        <v>99.991899247190062</v>
      </c>
      <c r="AA396" s="12">
        <v>99.523461076862318</v>
      </c>
    </row>
    <row r="397" spans="1:27">
      <c r="A397" s="1" t="s">
        <v>524</v>
      </c>
      <c r="B397" s="1" t="s">
        <v>546</v>
      </c>
      <c r="D397" s="1">
        <v>27</v>
      </c>
      <c r="E397" s="1" t="s">
        <v>839</v>
      </c>
      <c r="F397" s="1" t="s">
        <v>878</v>
      </c>
      <c r="G397" s="1" t="s">
        <v>1315</v>
      </c>
      <c r="H397" s="12">
        <v>102.17564867744596</v>
      </c>
      <c r="I397" s="12">
        <v>102.17564867744596</v>
      </c>
      <c r="J397" s="12">
        <v>101.72454495623454</v>
      </c>
      <c r="K397" s="12">
        <v>101.42882939013745</v>
      </c>
      <c r="L397" s="12">
        <v>101.24697489030892</v>
      </c>
      <c r="M397" s="12">
        <v>100.60404423045621</v>
      </c>
      <c r="N397" s="12">
        <v>100.34939141179194</v>
      </c>
      <c r="O397" s="12">
        <v>100.28862758394727</v>
      </c>
      <c r="P397" s="12">
        <v>99.923784748227888</v>
      </c>
      <c r="Q397" s="12">
        <v>100.04988283015241</v>
      </c>
      <c r="R397" s="12">
        <v>100</v>
      </c>
      <c r="S397" s="12">
        <v>99.305533345373604</v>
      </c>
      <c r="T397" s="12">
        <v>99.168038293238595</v>
      </c>
      <c r="U397" s="12">
        <v>99.104902739096019</v>
      </c>
      <c r="V397" s="12">
        <v>98.943396217309981</v>
      </c>
      <c r="W397" s="12">
        <v>98.545443061737004</v>
      </c>
      <c r="X397" s="12">
        <v>98.380716509780726</v>
      </c>
      <c r="Y397" s="12">
        <v>98.079904299382733</v>
      </c>
      <c r="Z397" s="12">
        <v>97.97433242675298</v>
      </c>
      <c r="AA397" s="12">
        <v>97.772635310624949</v>
      </c>
    </row>
    <row r="398" spans="1:27">
      <c r="A398" s="1" t="s">
        <v>524</v>
      </c>
      <c r="B398" s="1" t="s">
        <v>547</v>
      </c>
      <c r="D398" s="1">
        <v>28</v>
      </c>
      <c r="E398" s="1" t="s">
        <v>839</v>
      </c>
      <c r="F398" s="1" t="s">
        <v>878</v>
      </c>
      <c r="G398" s="1" t="s">
        <v>1316</v>
      </c>
      <c r="H398" s="12">
        <v>100.01907850283405</v>
      </c>
      <c r="I398" s="12">
        <v>99.867545286647584</v>
      </c>
      <c r="J398" s="12">
        <v>99.987126955063786</v>
      </c>
      <c r="K398" s="12">
        <v>99.987126955063786</v>
      </c>
      <c r="L398" s="12">
        <v>100.04576868465294</v>
      </c>
      <c r="M398" s="12">
        <v>100.12983209735458</v>
      </c>
      <c r="N398" s="12">
        <v>100.15547036656156</v>
      </c>
      <c r="O398" s="12">
        <v>99.988769713931447</v>
      </c>
      <c r="P398" s="12">
        <v>99.988769713931447</v>
      </c>
      <c r="Q398" s="12">
        <v>99.988769713931447</v>
      </c>
      <c r="R398" s="12">
        <v>100</v>
      </c>
      <c r="S398" s="12">
        <v>100.03043232020833</v>
      </c>
      <c r="T398" s="12">
        <v>100.03043232020833</v>
      </c>
      <c r="U398" s="12">
        <v>100.01034388199521</v>
      </c>
      <c r="V398" s="12">
        <v>100.0233848371263</v>
      </c>
      <c r="W398" s="12">
        <v>100.0698766270263</v>
      </c>
      <c r="X398" s="12">
        <v>100.07981342474879</v>
      </c>
      <c r="Y398" s="12">
        <v>100.1329030703922</v>
      </c>
      <c r="Z398" s="12">
        <v>100.09644578215978</v>
      </c>
      <c r="AA398" s="12">
        <v>99.960373695882197</v>
      </c>
    </row>
    <row r="399" spans="1:27">
      <c r="A399" s="1" t="s">
        <v>524</v>
      </c>
      <c r="B399" s="1" t="s">
        <v>548</v>
      </c>
      <c r="D399" s="1">
        <v>29</v>
      </c>
      <c r="E399" s="1" t="s">
        <v>839</v>
      </c>
      <c r="F399" s="1" t="s">
        <v>878</v>
      </c>
      <c r="G399" s="1" t="s">
        <v>1317</v>
      </c>
      <c r="H399" s="12">
        <v>99.892101773753978</v>
      </c>
      <c r="I399" s="12">
        <v>99.892101773753978</v>
      </c>
      <c r="J399" s="12">
        <v>100.05469235309329</v>
      </c>
      <c r="K399" s="12">
        <v>100.05469235309329</v>
      </c>
      <c r="L399" s="12">
        <v>100.09887700922603</v>
      </c>
      <c r="M399" s="12">
        <v>100.09887700922603</v>
      </c>
      <c r="N399" s="12">
        <v>100.18793030492014</v>
      </c>
      <c r="O399" s="12">
        <v>100</v>
      </c>
      <c r="P399" s="12">
        <v>100</v>
      </c>
      <c r="Q399" s="12">
        <v>100</v>
      </c>
      <c r="R399" s="12">
        <v>100</v>
      </c>
      <c r="S399" s="12">
        <v>100.2524763573692</v>
      </c>
      <c r="T399" s="12">
        <v>100.2524763573692</v>
      </c>
      <c r="U399" s="12">
        <v>100.2524763573692</v>
      </c>
      <c r="V399" s="12">
        <v>100.2524763573692</v>
      </c>
      <c r="W399" s="12">
        <v>100.60650454638559</v>
      </c>
      <c r="X399" s="12">
        <v>100.62023565185498</v>
      </c>
      <c r="Y399" s="12">
        <v>100.7275346116451</v>
      </c>
      <c r="Z399" s="12">
        <v>100.77803821212754</v>
      </c>
      <c r="AA399" s="12">
        <v>100.81966389266806</v>
      </c>
    </row>
    <row r="400" spans="1:27">
      <c r="A400" s="1" t="s">
        <v>524</v>
      </c>
      <c r="B400" s="1" t="s">
        <v>549</v>
      </c>
      <c r="D400" s="1">
        <v>30</v>
      </c>
      <c r="E400" s="1" t="s">
        <v>839</v>
      </c>
      <c r="F400" s="1" t="s">
        <v>878</v>
      </c>
      <c r="G400" s="1" t="s">
        <v>1318</v>
      </c>
      <c r="H400" s="12">
        <v>99.611725560359517</v>
      </c>
      <c r="I400" s="12">
        <v>99.611725560359517</v>
      </c>
      <c r="J400" s="12">
        <v>99.635619104136524</v>
      </c>
      <c r="K400" s="12">
        <v>99.635619104136524</v>
      </c>
      <c r="L400" s="12">
        <v>99.74614848784573</v>
      </c>
      <c r="M400" s="12">
        <v>99.792792347103671</v>
      </c>
      <c r="N400" s="12">
        <v>99.815871259983211</v>
      </c>
      <c r="O400" s="12">
        <v>99.815871259983211</v>
      </c>
      <c r="P400" s="12">
        <v>99.815871259983211</v>
      </c>
      <c r="Q400" s="12">
        <v>99.929022603607848</v>
      </c>
      <c r="R400" s="12">
        <v>100</v>
      </c>
      <c r="S400" s="12">
        <v>100.00379290769995</v>
      </c>
      <c r="T400" s="12">
        <v>100.06754858785418</v>
      </c>
      <c r="U400" s="12">
        <v>100.01770492462667</v>
      </c>
      <c r="V400" s="12">
        <v>100.14260649882851</v>
      </c>
      <c r="W400" s="12">
        <v>100.44849985221083</v>
      </c>
      <c r="X400" s="12">
        <v>100.41054953272518</v>
      </c>
      <c r="Y400" s="12">
        <v>100.45864969490658</v>
      </c>
      <c r="Z400" s="12">
        <v>100.48643460287323</v>
      </c>
      <c r="AA400" s="12">
        <v>100.51046624953281</v>
      </c>
    </row>
    <row r="401" spans="1:27">
      <c r="A401" s="1" t="s">
        <v>524</v>
      </c>
      <c r="B401" s="1" t="s">
        <v>909</v>
      </c>
      <c r="D401" s="1">
        <v>31</v>
      </c>
      <c r="E401" s="1" t="s">
        <v>839</v>
      </c>
      <c r="F401" s="1" t="s">
        <v>878</v>
      </c>
      <c r="G401" s="1" t="s">
        <v>1319</v>
      </c>
      <c r="R401" s="12">
        <v>100</v>
      </c>
      <c r="S401" s="12">
        <v>100</v>
      </c>
      <c r="T401" s="12">
        <v>100.13210469679032</v>
      </c>
      <c r="U401" s="12">
        <v>100.21506524955912</v>
      </c>
      <c r="V401" s="12">
        <v>100.44978495695875</v>
      </c>
      <c r="W401" s="12">
        <v>101.03250396909344</v>
      </c>
      <c r="X401" s="12">
        <v>101.4087068881353</v>
      </c>
      <c r="Y401" s="12">
        <v>102.04547432873525</v>
      </c>
      <c r="Z401" s="12">
        <v>102.54810805651395</v>
      </c>
      <c r="AA401" s="12">
        <v>102.79176889365476</v>
      </c>
    </row>
    <row r="402" spans="1:27">
      <c r="A402" s="1" t="s">
        <v>524</v>
      </c>
      <c r="B402" s="1" t="s">
        <v>550</v>
      </c>
      <c r="D402" s="1">
        <v>32</v>
      </c>
      <c r="E402" s="1" t="s">
        <v>839</v>
      </c>
      <c r="F402" s="1" t="s">
        <v>878</v>
      </c>
      <c r="G402" s="1" t="s">
        <v>1320</v>
      </c>
      <c r="H402" s="12">
        <v>99.793031858854107</v>
      </c>
      <c r="I402" s="12">
        <v>99.793031858854107</v>
      </c>
      <c r="J402" s="12">
        <v>99.881152938994603</v>
      </c>
      <c r="K402" s="12">
        <v>99.953467300531386</v>
      </c>
      <c r="L402" s="12">
        <v>100.00029907519111</v>
      </c>
      <c r="M402" s="12">
        <v>100.00029907519111</v>
      </c>
      <c r="N402" s="12">
        <v>100.03472117739842</v>
      </c>
      <c r="O402" s="12">
        <v>100.03210030656696</v>
      </c>
      <c r="P402" s="12">
        <v>100.04985403565728</v>
      </c>
      <c r="Q402" s="12">
        <v>100.02401305169521</v>
      </c>
      <c r="R402" s="12">
        <v>100</v>
      </c>
      <c r="S402" s="12">
        <v>100.48973052256149</v>
      </c>
      <c r="T402" s="12">
        <v>100.49707386353771</v>
      </c>
      <c r="U402" s="12">
        <v>100.51288270640775</v>
      </c>
      <c r="V402" s="12">
        <v>100.55641266604995</v>
      </c>
      <c r="W402" s="12">
        <v>100.64442109259444</v>
      </c>
      <c r="X402" s="12">
        <v>100.93734244561622</v>
      </c>
      <c r="Y402" s="12">
        <v>100.92086268538745</v>
      </c>
      <c r="Z402" s="12">
        <v>100.88959470646668</v>
      </c>
      <c r="AA402" s="12">
        <v>100.98400280066811</v>
      </c>
    </row>
    <row r="403" spans="1:27">
      <c r="A403" s="1" t="s">
        <v>524</v>
      </c>
      <c r="B403" s="1" t="s">
        <v>551</v>
      </c>
      <c r="D403" s="1">
        <v>33</v>
      </c>
      <c r="E403" s="1" t="s">
        <v>839</v>
      </c>
      <c r="F403" s="1" t="s">
        <v>878</v>
      </c>
      <c r="G403" s="1" t="s">
        <v>1321</v>
      </c>
      <c r="H403" s="12">
        <v>96.003637173159106</v>
      </c>
      <c r="I403" s="12">
        <v>96.003637173159106</v>
      </c>
      <c r="J403" s="12">
        <v>96.152608596726608</v>
      </c>
      <c r="K403" s="12">
        <v>96.500806087071894</v>
      </c>
      <c r="L403" s="12">
        <v>97.940876820654125</v>
      </c>
      <c r="M403" s="12">
        <v>98.819633477396053</v>
      </c>
      <c r="N403" s="12">
        <v>99.387407851288231</v>
      </c>
      <c r="O403" s="12">
        <v>99.722703011193758</v>
      </c>
      <c r="P403" s="12">
        <v>99.752794293217121</v>
      </c>
      <c r="Q403" s="12">
        <v>99.826154369040793</v>
      </c>
      <c r="R403" s="12">
        <v>100</v>
      </c>
      <c r="S403" s="12">
        <v>100.33401600285418</v>
      </c>
      <c r="T403" s="12">
        <v>100.33401600285418</v>
      </c>
      <c r="U403" s="12">
        <v>100.52918444972892</v>
      </c>
      <c r="V403" s="12">
        <v>100.46230668805818</v>
      </c>
      <c r="W403" s="12">
        <v>100.82453985343649</v>
      </c>
      <c r="X403" s="12">
        <v>100.84418874431265</v>
      </c>
      <c r="Y403" s="12">
        <v>100.76971763184166</v>
      </c>
      <c r="Z403" s="12">
        <v>100.76163621793503</v>
      </c>
      <c r="AA403" s="12">
        <v>101.03153720185549</v>
      </c>
    </row>
    <row r="404" spans="1:27">
      <c r="A404" s="1" t="s">
        <v>524</v>
      </c>
      <c r="B404" s="1" t="s">
        <v>552</v>
      </c>
      <c r="D404" s="1">
        <v>34</v>
      </c>
      <c r="E404" s="1" t="s">
        <v>839</v>
      </c>
      <c r="F404" s="1" t="s">
        <v>878</v>
      </c>
      <c r="G404" s="1" t="s">
        <v>1322</v>
      </c>
      <c r="H404" s="12">
        <v>99.396742211719456</v>
      </c>
      <c r="I404" s="12">
        <v>99.396742211719456</v>
      </c>
      <c r="J404" s="12">
        <v>99.514063482066035</v>
      </c>
      <c r="K404" s="12">
        <v>99.45153263020164</v>
      </c>
      <c r="L404" s="12">
        <v>99.500719615139161</v>
      </c>
      <c r="M404" s="12">
        <v>99.582082076846049</v>
      </c>
      <c r="N404" s="12">
        <v>99.473670944933971</v>
      </c>
      <c r="O404" s="12">
        <v>99.542127243266549</v>
      </c>
      <c r="P404" s="12">
        <v>99.630913079512794</v>
      </c>
      <c r="Q404" s="12">
        <v>99.876891418096235</v>
      </c>
      <c r="R404" s="12">
        <v>100</v>
      </c>
      <c r="S404" s="12">
        <v>100.31040345032498</v>
      </c>
      <c r="T404" s="12">
        <v>100.42434084165393</v>
      </c>
      <c r="U404" s="12">
        <v>100.45867445525781</v>
      </c>
      <c r="V404" s="12">
        <v>100.46684579665965</v>
      </c>
      <c r="W404" s="12">
        <v>100.53412871651304</v>
      </c>
      <c r="X404" s="12">
        <v>100.77215831968277</v>
      </c>
      <c r="Y404" s="12">
        <v>100.72940578710849</v>
      </c>
      <c r="Z404" s="12">
        <v>100.81463971090849</v>
      </c>
      <c r="AA404" s="12">
        <v>100.82035189220065</v>
      </c>
    </row>
    <row r="405" spans="1:27">
      <c r="A405" s="1" t="s">
        <v>524</v>
      </c>
      <c r="B405" s="1" t="s">
        <v>553</v>
      </c>
      <c r="D405" s="1">
        <v>35</v>
      </c>
      <c r="E405" s="1" t="s">
        <v>839</v>
      </c>
      <c r="F405" s="1" t="s">
        <v>878</v>
      </c>
      <c r="G405" s="1" t="s">
        <v>1323</v>
      </c>
      <c r="H405" s="12">
        <v>100.28687631883577</v>
      </c>
      <c r="I405" s="12">
        <v>100.30755460544285</v>
      </c>
      <c r="J405" s="12">
        <v>100.11945269299491</v>
      </c>
      <c r="K405" s="12">
        <v>100.11331640135718</v>
      </c>
      <c r="L405" s="12">
        <v>100.11331640135718</v>
      </c>
      <c r="M405" s="12">
        <v>100.11331640135718</v>
      </c>
      <c r="N405" s="12">
        <v>100.26368731417621</v>
      </c>
      <c r="O405" s="12">
        <v>100.29634878266083</v>
      </c>
      <c r="P405" s="12">
        <v>100.16490694016743</v>
      </c>
      <c r="Q405" s="12">
        <v>100.11844021197598</v>
      </c>
      <c r="R405" s="12">
        <v>100</v>
      </c>
      <c r="S405" s="12">
        <v>99.591268394383576</v>
      </c>
      <c r="T405" s="12">
        <v>99.562891626763331</v>
      </c>
      <c r="U405" s="12">
        <v>99.607266562836543</v>
      </c>
      <c r="V405" s="12">
        <v>99.713890912231534</v>
      </c>
      <c r="W405" s="12">
        <v>99.738454016444365</v>
      </c>
      <c r="X405" s="12">
        <v>99.997045713488006</v>
      </c>
      <c r="Y405" s="12">
        <v>99.954761028936915</v>
      </c>
      <c r="Z405" s="12">
        <v>99.982135970174895</v>
      </c>
      <c r="AA405" s="12">
        <v>100.07257244749714</v>
      </c>
    </row>
    <row r="406" spans="1:27">
      <c r="A406" s="1" t="s">
        <v>524</v>
      </c>
      <c r="B406" s="1" t="s">
        <v>554</v>
      </c>
      <c r="D406" s="1">
        <v>36</v>
      </c>
      <c r="E406" s="1" t="s">
        <v>839</v>
      </c>
      <c r="F406" s="1" t="s">
        <v>878</v>
      </c>
      <c r="G406" s="1" t="s">
        <v>1324</v>
      </c>
      <c r="H406" s="12">
        <v>102.92503288203586</v>
      </c>
      <c r="I406" s="12">
        <v>102.60587077709869</v>
      </c>
      <c r="J406" s="12">
        <v>100.12334162225268</v>
      </c>
      <c r="K406" s="12">
        <v>100.15226078742862</v>
      </c>
      <c r="L406" s="12">
        <v>100.14323687530958</v>
      </c>
      <c r="M406" s="12">
        <v>100.12578458342109</v>
      </c>
      <c r="N406" s="12">
        <v>100.02821980603545</v>
      </c>
      <c r="O406" s="12">
        <v>100.07622558540012</v>
      </c>
      <c r="P406" s="12">
        <v>100.14266846486302</v>
      </c>
      <c r="Q406" s="12">
        <v>100.17459827315055</v>
      </c>
      <c r="R406" s="12">
        <v>100</v>
      </c>
      <c r="S406" s="12">
        <v>100.05522499654373</v>
      </c>
      <c r="T406" s="12">
        <v>99.933757514866144</v>
      </c>
      <c r="U406" s="12">
        <v>100.00160410448593</v>
      </c>
      <c r="V406" s="12">
        <v>100.01310789513478</v>
      </c>
      <c r="W406" s="12">
        <v>99.972302868532921</v>
      </c>
      <c r="X406" s="12">
        <v>100.01465806418206</v>
      </c>
      <c r="Y406" s="12">
        <v>100.08857733764778</v>
      </c>
      <c r="Z406" s="12">
        <v>99.915645287841258</v>
      </c>
      <c r="AA406" s="12">
        <v>99.718363000545551</v>
      </c>
    </row>
    <row r="407" spans="1:27">
      <c r="A407" s="1" t="s">
        <v>524</v>
      </c>
      <c r="B407" s="1" t="s">
        <v>555</v>
      </c>
      <c r="D407" s="1">
        <v>37</v>
      </c>
      <c r="E407" s="1" t="s">
        <v>839</v>
      </c>
      <c r="F407" s="1" t="s">
        <v>878</v>
      </c>
      <c r="G407" s="1" t="s">
        <v>1325</v>
      </c>
      <c r="H407" s="12">
        <v>99.491253395380639</v>
      </c>
      <c r="I407" s="12">
        <v>99.491253395380639</v>
      </c>
      <c r="J407" s="12">
        <v>99.594942768962042</v>
      </c>
      <c r="K407" s="12">
        <v>99.64350269651284</v>
      </c>
      <c r="L407" s="12">
        <v>99.632970772563141</v>
      </c>
      <c r="M407" s="12">
        <v>99.676507575471902</v>
      </c>
      <c r="N407" s="12">
        <v>99.676507575471902</v>
      </c>
      <c r="O407" s="12">
        <v>99.676507575471902</v>
      </c>
      <c r="P407" s="12">
        <v>99.74064734250517</v>
      </c>
      <c r="Q407" s="12">
        <v>99.804339460196999</v>
      </c>
      <c r="R407" s="12">
        <v>100</v>
      </c>
      <c r="S407" s="12">
        <v>100.14013195830174</v>
      </c>
      <c r="T407" s="12">
        <v>100.30077281638164</v>
      </c>
      <c r="U407" s="12">
        <v>100.35145650449751</v>
      </c>
      <c r="V407" s="12">
        <v>100.47543574655695</v>
      </c>
      <c r="W407" s="12">
        <v>100.65471184476769</v>
      </c>
      <c r="X407" s="12">
        <v>100.57718236216466</v>
      </c>
      <c r="Y407" s="12">
        <v>100.63315723587675</v>
      </c>
      <c r="Z407" s="12">
        <v>100.68163536386356</v>
      </c>
      <c r="AA407" s="12">
        <v>100.76231691895829</v>
      </c>
    </row>
    <row r="408" spans="1:27">
      <c r="A408" s="1" t="s">
        <v>524</v>
      </c>
      <c r="B408" s="1" t="s">
        <v>556</v>
      </c>
      <c r="D408" s="1">
        <v>38</v>
      </c>
      <c r="E408" s="1" t="s">
        <v>839</v>
      </c>
      <c r="F408" s="1" t="s">
        <v>878</v>
      </c>
      <c r="G408" s="1" t="s">
        <v>1326</v>
      </c>
      <c r="H408" s="12">
        <v>99.083378141832384</v>
      </c>
      <c r="I408" s="12">
        <v>99.410274407453031</v>
      </c>
      <c r="J408" s="12">
        <v>99.919675332417</v>
      </c>
      <c r="K408" s="12">
        <v>100.11456353016845</v>
      </c>
      <c r="L408" s="12">
        <v>100.11456353016845</v>
      </c>
      <c r="M408" s="12">
        <v>100.10289900021263</v>
      </c>
      <c r="N408" s="12">
        <v>99.853674000651168</v>
      </c>
      <c r="O408" s="12">
        <v>99.862838892640923</v>
      </c>
      <c r="P408" s="12">
        <v>99.947088971995115</v>
      </c>
      <c r="Q408" s="12">
        <v>100.00439351402073</v>
      </c>
      <c r="R408" s="12">
        <v>100</v>
      </c>
      <c r="S408" s="12">
        <v>99.87935501209401</v>
      </c>
      <c r="T408" s="12">
        <v>100.02325810758721</v>
      </c>
      <c r="U408" s="12">
        <v>100.07983431595827</v>
      </c>
      <c r="V408" s="12">
        <v>100.18515103292718</v>
      </c>
      <c r="W408" s="12">
        <v>100.49648313115702</v>
      </c>
      <c r="X408" s="12">
        <v>100.59039788573463</v>
      </c>
      <c r="Y408" s="12">
        <v>100.60298130865672</v>
      </c>
      <c r="Z408" s="12">
        <v>100.54788833801878</v>
      </c>
      <c r="AA408" s="12">
        <v>100.62981337894374</v>
      </c>
    </row>
    <row r="409" spans="1:27">
      <c r="A409" s="1" t="s">
        <v>524</v>
      </c>
      <c r="B409" s="1" t="s">
        <v>557</v>
      </c>
      <c r="D409" s="1">
        <v>39</v>
      </c>
      <c r="E409" s="1" t="s">
        <v>839</v>
      </c>
      <c r="F409" s="1" t="s">
        <v>878</v>
      </c>
      <c r="G409" s="1" t="s">
        <v>1327</v>
      </c>
      <c r="H409" s="12">
        <v>99.364722437948288</v>
      </c>
      <c r="I409" s="12">
        <v>99.87873788450095</v>
      </c>
      <c r="J409" s="12">
        <v>99.956633098146156</v>
      </c>
      <c r="K409" s="12">
        <v>99.982256798762918</v>
      </c>
      <c r="L409" s="12">
        <v>99.982256798762918</v>
      </c>
      <c r="M409" s="12">
        <v>99.982256798762918</v>
      </c>
      <c r="N409" s="12">
        <v>100</v>
      </c>
      <c r="O409" s="12">
        <v>100</v>
      </c>
      <c r="P409" s="12">
        <v>100</v>
      </c>
      <c r="Q409" s="12">
        <v>100</v>
      </c>
      <c r="R409" s="12">
        <v>100</v>
      </c>
      <c r="S409" s="12">
        <v>100.01782033574726</v>
      </c>
      <c r="T409" s="12">
        <v>100.01782033574726</v>
      </c>
      <c r="U409" s="12">
        <v>100.01782033574726</v>
      </c>
      <c r="V409" s="12">
        <v>100.01782033574726</v>
      </c>
      <c r="W409" s="12">
        <v>99.858305939537871</v>
      </c>
      <c r="X409" s="12">
        <v>99.853105524757112</v>
      </c>
      <c r="Y409" s="12">
        <v>99.853105524757112</v>
      </c>
      <c r="Z409" s="12">
        <v>99.853105524757112</v>
      </c>
      <c r="AA409" s="12">
        <v>99.853105524757112</v>
      </c>
    </row>
    <row r="410" spans="1:27">
      <c r="A410" s="1" t="s">
        <v>655</v>
      </c>
      <c r="D410" s="1">
        <v>40</v>
      </c>
      <c r="E410" s="1" t="s">
        <v>839</v>
      </c>
      <c r="F410" s="1" t="s">
        <v>878</v>
      </c>
      <c r="G410" s="1" t="s">
        <v>1328</v>
      </c>
      <c r="H410" s="12">
        <v>99.859946578211392</v>
      </c>
      <c r="I410" s="12">
        <v>99.835799166307496</v>
      </c>
      <c r="J410" s="12">
        <v>100.00523281740269</v>
      </c>
      <c r="K410" s="12">
        <v>100.05290468463397</v>
      </c>
      <c r="L410" s="12">
        <v>100.09273560061895</v>
      </c>
      <c r="M410" s="12">
        <v>100.05343404792205</v>
      </c>
      <c r="N410" s="12">
        <v>100.05463713566002</v>
      </c>
      <c r="O410" s="12">
        <v>100.01357981972791</v>
      </c>
      <c r="P410" s="12">
        <v>99.999184186629208</v>
      </c>
      <c r="Q410" s="12">
        <v>100.03937513669138</v>
      </c>
      <c r="R410" s="12">
        <v>100</v>
      </c>
      <c r="S410" s="12">
        <v>100.01492878721517</v>
      </c>
      <c r="T410" s="12">
        <v>100.00427328646526</v>
      </c>
      <c r="U410" s="12">
        <v>99.995553152507625</v>
      </c>
      <c r="V410" s="12">
        <v>100.06434076400038</v>
      </c>
      <c r="W410" s="12">
        <v>100.18433959582687</v>
      </c>
      <c r="X410" s="12">
        <v>100.18847387284382</v>
      </c>
      <c r="Y410" s="12">
        <v>100.20721122737284</v>
      </c>
      <c r="Z410" s="12">
        <v>100.21889211298361</v>
      </c>
      <c r="AA410" s="12">
        <v>100.17529148942172</v>
      </c>
    </row>
    <row r="411" spans="1:27">
      <c r="A411" s="1" t="s">
        <v>523</v>
      </c>
      <c r="D411" s="1">
        <v>41</v>
      </c>
      <c r="E411" s="1" t="s">
        <v>839</v>
      </c>
      <c r="F411" s="1" t="s">
        <v>878</v>
      </c>
      <c r="G411" s="1" t="s">
        <v>1329</v>
      </c>
      <c r="H411" s="12">
        <v>99.785321452322421</v>
      </c>
      <c r="I411" s="12">
        <v>99.827392623275131</v>
      </c>
      <c r="J411" s="12">
        <v>99.580276160211554</v>
      </c>
      <c r="K411" s="12">
        <v>99.651208708726116</v>
      </c>
      <c r="L411" s="12">
        <v>99.76596428178263</v>
      </c>
      <c r="M411" s="12">
        <v>99.822901461707772</v>
      </c>
      <c r="N411" s="12">
        <v>99.813395454542473</v>
      </c>
      <c r="O411" s="12">
        <v>99.851867703507935</v>
      </c>
      <c r="P411" s="12">
        <v>99.902269236607879</v>
      </c>
      <c r="Q411" s="12">
        <v>99.973492872029382</v>
      </c>
      <c r="R411" s="12">
        <v>100</v>
      </c>
      <c r="S411" s="12">
        <v>100.07070808339844</v>
      </c>
      <c r="T411" s="12">
        <v>100.12517047864584</v>
      </c>
      <c r="U411" s="12">
        <v>100.20852211097096</v>
      </c>
      <c r="V411" s="12">
        <v>100.28502907441532</v>
      </c>
      <c r="W411" s="12">
        <v>100.45346151146202</v>
      </c>
      <c r="X411" s="12">
        <v>100.51319929301472</v>
      </c>
      <c r="Y411" s="12">
        <v>100.49583590050047</v>
      </c>
      <c r="Z411" s="12">
        <v>100.49542364020361</v>
      </c>
      <c r="AA411" s="12">
        <v>100.55909560230812</v>
      </c>
    </row>
    <row r="412" spans="1:27">
      <c r="A412" s="1" t="s">
        <v>516</v>
      </c>
      <c r="D412" s="1">
        <v>1</v>
      </c>
      <c r="E412" s="1" t="s">
        <v>839</v>
      </c>
      <c r="F412" s="1" t="s">
        <v>879</v>
      </c>
      <c r="G412" s="1" t="s">
        <v>1330</v>
      </c>
      <c r="H412" s="12">
        <v>99.924835071667559</v>
      </c>
      <c r="I412" s="12">
        <v>99.96212391416438</v>
      </c>
      <c r="J412" s="12">
        <v>99.822820847939155</v>
      </c>
      <c r="K412" s="12">
        <v>99.821935834132461</v>
      </c>
      <c r="L412" s="12">
        <v>99.900446729979507</v>
      </c>
      <c r="M412" s="12">
        <v>99.847105982599899</v>
      </c>
      <c r="N412" s="12">
        <v>99.805194623005377</v>
      </c>
      <c r="O412" s="12">
        <v>99.808946610532331</v>
      </c>
      <c r="P412" s="12">
        <v>99.899102531766829</v>
      </c>
      <c r="Q412" s="12">
        <v>99.964945247133997</v>
      </c>
      <c r="R412" s="12">
        <v>100</v>
      </c>
      <c r="S412" s="12">
        <v>100.05590150477104</v>
      </c>
      <c r="T412" s="12">
        <v>100.10665781131674</v>
      </c>
      <c r="U412" s="12">
        <v>100.17453918704611</v>
      </c>
      <c r="V412" s="12">
        <v>100.26609108598888</v>
      </c>
      <c r="W412" s="12">
        <v>100.46161163681306</v>
      </c>
      <c r="X412" s="12">
        <v>100.43565105133294</v>
      </c>
      <c r="Y412" s="12">
        <v>100.47400820790055</v>
      </c>
      <c r="Z412" s="12">
        <v>100.48886689083341</v>
      </c>
      <c r="AA412" s="12">
        <v>100.56102818243087</v>
      </c>
    </row>
    <row r="413" spans="1:27">
      <c r="A413" s="1" t="s">
        <v>521</v>
      </c>
      <c r="D413" s="1">
        <v>2</v>
      </c>
      <c r="E413" s="1" t="s">
        <v>839</v>
      </c>
      <c r="F413" s="1" t="s">
        <v>879</v>
      </c>
      <c r="G413" s="1" t="s">
        <v>1331</v>
      </c>
      <c r="H413" s="12">
        <v>100.40449602437367</v>
      </c>
      <c r="I413" s="12">
        <v>100.39467405820352</v>
      </c>
      <c r="J413" s="12">
        <v>100.57053330557915</v>
      </c>
      <c r="K413" s="12">
        <v>100.31683291225646</v>
      </c>
      <c r="L413" s="12">
        <v>100.25358427466854</v>
      </c>
      <c r="M413" s="12">
        <v>100.02266736107201</v>
      </c>
      <c r="N413" s="12">
        <v>99.900247591491663</v>
      </c>
      <c r="O413" s="12">
        <v>99.84471244758582</v>
      </c>
      <c r="P413" s="12">
        <v>99.944535230760579</v>
      </c>
      <c r="Q413" s="12">
        <v>99.997762822338927</v>
      </c>
      <c r="R413" s="12">
        <v>100</v>
      </c>
      <c r="S413" s="12">
        <v>99.91835806169739</v>
      </c>
      <c r="T413" s="12">
        <v>99.936132729117915</v>
      </c>
      <c r="U413" s="12">
        <v>100.00096543192116</v>
      </c>
      <c r="V413" s="12">
        <v>100.19436670319904</v>
      </c>
      <c r="W413" s="12">
        <v>100.49280938486034</v>
      </c>
      <c r="X413" s="12">
        <v>100.47968378987331</v>
      </c>
      <c r="Y413" s="12">
        <v>100.49505983851606</v>
      </c>
      <c r="Z413" s="12">
        <v>100.66086703722004</v>
      </c>
      <c r="AA413" s="12">
        <v>100.89198109307604</v>
      </c>
    </row>
    <row r="414" spans="1:27">
      <c r="A414" s="1" t="s">
        <v>913</v>
      </c>
      <c r="D414" s="1">
        <v>3</v>
      </c>
      <c r="E414" s="1" t="s">
        <v>839</v>
      </c>
      <c r="F414" s="1" t="s">
        <v>879</v>
      </c>
      <c r="G414" s="1" t="s">
        <v>1332</v>
      </c>
      <c r="H414" s="12">
        <v>99.742273382087433</v>
      </c>
      <c r="I414" s="12">
        <v>99.797439265078097</v>
      </c>
      <c r="J414" s="12">
        <v>99.538762810277248</v>
      </c>
      <c r="K414" s="12">
        <v>99.633595606388212</v>
      </c>
      <c r="L414" s="12">
        <v>99.765923451219805</v>
      </c>
      <c r="M414" s="12">
        <v>99.780146148270134</v>
      </c>
      <c r="N414" s="12">
        <v>99.768920860140369</v>
      </c>
      <c r="O414" s="12">
        <v>99.795292183924516</v>
      </c>
      <c r="P414" s="12">
        <v>99.881758714771379</v>
      </c>
      <c r="Q414" s="12">
        <v>99.952416126869807</v>
      </c>
      <c r="R414" s="12">
        <v>100</v>
      </c>
      <c r="S414" s="12">
        <v>100.10663822032255</v>
      </c>
      <c r="T414" s="12">
        <v>100.16957489167484</v>
      </c>
      <c r="U414" s="12">
        <v>100.23858239343456</v>
      </c>
      <c r="V414" s="12">
        <v>100.29253666991251</v>
      </c>
      <c r="W414" s="12">
        <v>100.45011675084223</v>
      </c>
      <c r="X414" s="12">
        <v>100.41942850101971</v>
      </c>
      <c r="Y414" s="12">
        <v>100.46625114745356</v>
      </c>
      <c r="Z414" s="12">
        <v>100.42555369318737</v>
      </c>
      <c r="AA414" s="12">
        <v>100.4393358204221</v>
      </c>
    </row>
    <row r="415" spans="1:27">
      <c r="A415" s="1" t="s">
        <v>522</v>
      </c>
      <c r="D415" s="1">
        <v>4</v>
      </c>
      <c r="E415" s="1" t="s">
        <v>839</v>
      </c>
      <c r="F415" s="1" t="s">
        <v>879</v>
      </c>
      <c r="G415" s="1" t="s">
        <v>1333</v>
      </c>
      <c r="H415" s="12">
        <v>99.694404270897451</v>
      </c>
      <c r="I415" s="12">
        <v>99.694404270897451</v>
      </c>
      <c r="J415" s="12">
        <v>99.646982265865162</v>
      </c>
      <c r="K415" s="12">
        <v>99.772739571257006</v>
      </c>
      <c r="L415" s="12">
        <v>99.779672096986744</v>
      </c>
      <c r="M415" s="12">
        <v>99.716655282200932</v>
      </c>
      <c r="N415" s="12">
        <v>99.830950884299014</v>
      </c>
      <c r="O415" s="12">
        <v>99.833900884888564</v>
      </c>
      <c r="P415" s="12">
        <v>99.815569238939091</v>
      </c>
      <c r="Q415" s="12">
        <v>99.968065283415299</v>
      </c>
      <c r="R415" s="12">
        <v>100</v>
      </c>
      <c r="S415" s="12">
        <v>100.27493868001409</v>
      </c>
      <c r="T415" s="12">
        <v>100.29410103814162</v>
      </c>
      <c r="U415" s="12">
        <v>100.23992139523641</v>
      </c>
      <c r="V415" s="12">
        <v>100.22872778432968</v>
      </c>
      <c r="W415" s="12">
        <v>100.09995212309816</v>
      </c>
      <c r="X415" s="12">
        <v>99.950145065420841</v>
      </c>
      <c r="Y415" s="12">
        <v>100.00921226742689</v>
      </c>
      <c r="Z415" s="12">
        <v>100.021318475299</v>
      </c>
      <c r="AA415" s="12">
        <v>99.98468083876044</v>
      </c>
    </row>
    <row r="416" spans="1:27">
      <c r="A416" s="1" t="s">
        <v>853</v>
      </c>
      <c r="D416" s="1">
        <v>5</v>
      </c>
      <c r="E416" s="1" t="s">
        <v>839</v>
      </c>
      <c r="F416" s="1" t="s">
        <v>879</v>
      </c>
      <c r="G416" s="1" t="s">
        <v>1334</v>
      </c>
      <c r="H416" s="12">
        <v>99.750625343656168</v>
      </c>
      <c r="I416" s="12">
        <v>99.815422129503446</v>
      </c>
      <c r="J416" s="12">
        <v>99.51989858751071</v>
      </c>
      <c r="K416" s="12">
        <v>99.609345193384769</v>
      </c>
      <c r="L416" s="12">
        <v>99.763525526827792</v>
      </c>
      <c r="M416" s="12">
        <v>99.791224732765968</v>
      </c>
      <c r="N416" s="12">
        <v>99.758105172389492</v>
      </c>
      <c r="O416" s="12">
        <v>99.788559360138251</v>
      </c>
      <c r="P416" s="12">
        <v>99.893308361321871</v>
      </c>
      <c r="Q416" s="12">
        <v>99.949686761260566</v>
      </c>
      <c r="R416" s="12">
        <v>100</v>
      </c>
      <c r="S416" s="12">
        <v>100.08578265298109</v>
      </c>
      <c r="T416" s="12">
        <v>100.15513744906951</v>
      </c>
      <c r="U416" s="12">
        <v>100.23282409152037</v>
      </c>
      <c r="V416" s="12">
        <v>100.29440622673303</v>
      </c>
      <c r="W416" s="12">
        <v>100.4862669286361</v>
      </c>
      <c r="X416" s="12">
        <v>100.46339524333889</v>
      </c>
      <c r="Y416" s="12">
        <v>100.49958044253093</v>
      </c>
      <c r="Z416" s="12">
        <v>100.44788099827839</v>
      </c>
      <c r="AA416" s="12">
        <v>100.46803742741173</v>
      </c>
    </row>
    <row r="417" spans="1:27">
      <c r="A417" s="1" t="s">
        <v>524</v>
      </c>
      <c r="B417" s="1" t="s">
        <v>525</v>
      </c>
      <c r="D417" s="1">
        <v>6</v>
      </c>
      <c r="E417" s="1" t="s">
        <v>839</v>
      </c>
      <c r="F417" s="1" t="s">
        <v>879</v>
      </c>
      <c r="G417" s="1" t="s">
        <v>1335</v>
      </c>
      <c r="H417" s="12">
        <v>100.05539026719046</v>
      </c>
      <c r="I417" s="12">
        <v>100.01762834189589</v>
      </c>
      <c r="J417" s="12">
        <v>101.11350809193058</v>
      </c>
      <c r="K417" s="12">
        <v>100.41196891193688</v>
      </c>
      <c r="L417" s="12">
        <v>100.2754043775944</v>
      </c>
      <c r="M417" s="12">
        <v>99.79852046593065</v>
      </c>
      <c r="N417" s="12">
        <v>99.451781230572507</v>
      </c>
      <c r="O417" s="12">
        <v>99.269367952091415</v>
      </c>
      <c r="P417" s="12">
        <v>99.796623955956036</v>
      </c>
      <c r="Q417" s="12">
        <v>99.892675336472493</v>
      </c>
      <c r="R417" s="12">
        <v>100</v>
      </c>
      <c r="S417" s="12">
        <v>99.937126586504164</v>
      </c>
      <c r="T417" s="12">
        <v>100.0508503260333</v>
      </c>
      <c r="U417" s="12">
        <v>100.12872353776112</v>
      </c>
      <c r="V417" s="12">
        <v>100.34420904564098</v>
      </c>
      <c r="W417" s="12">
        <v>100.62853887106056</v>
      </c>
      <c r="X417" s="12">
        <v>100.52036981647581</v>
      </c>
      <c r="Y417" s="12">
        <v>100.50909925474798</v>
      </c>
      <c r="Z417" s="12">
        <v>100.97558456163689</v>
      </c>
      <c r="AA417" s="12">
        <v>101.32098049082776</v>
      </c>
    </row>
    <row r="418" spans="1:27">
      <c r="A418" s="1" t="s">
        <v>524</v>
      </c>
      <c r="B418" s="1" t="s">
        <v>525</v>
      </c>
      <c r="C418" s="1" t="s">
        <v>526</v>
      </c>
      <c r="D418" s="1">
        <v>7</v>
      </c>
      <c r="E418" s="1" t="s">
        <v>839</v>
      </c>
      <c r="F418" s="1" t="s">
        <v>879</v>
      </c>
      <c r="G418" s="1" t="s">
        <v>1336</v>
      </c>
      <c r="H418" s="12">
        <v>99.388495796103214</v>
      </c>
      <c r="I418" s="12">
        <v>99.388495796103214</v>
      </c>
      <c r="J418" s="12">
        <v>101.19367256650318</v>
      </c>
      <c r="K418" s="12">
        <v>100.16469753655878</v>
      </c>
      <c r="L418" s="12">
        <v>100.16469753655878</v>
      </c>
      <c r="M418" s="12">
        <v>100.050371974981</v>
      </c>
      <c r="N418" s="12">
        <v>100.050371974981</v>
      </c>
      <c r="O418" s="12">
        <v>99.97939878744053</v>
      </c>
      <c r="P418" s="12">
        <v>100</v>
      </c>
      <c r="Q418" s="12">
        <v>100</v>
      </c>
      <c r="R418" s="12">
        <v>100</v>
      </c>
      <c r="S418" s="12">
        <v>99.886781911971894</v>
      </c>
      <c r="T418" s="12">
        <v>99.723837936646632</v>
      </c>
      <c r="U418" s="12">
        <v>99.723837936646632</v>
      </c>
      <c r="V418" s="12">
        <v>100.03153450423252</v>
      </c>
      <c r="W418" s="12">
        <v>100.6301281888334</v>
      </c>
      <c r="X418" s="12">
        <v>100.88835622916893</v>
      </c>
      <c r="Y418" s="12">
        <v>100.92954696523499</v>
      </c>
      <c r="Z418" s="12">
        <v>101.41205644694998</v>
      </c>
      <c r="AA418" s="12">
        <v>101.66897779789747</v>
      </c>
    </row>
    <row r="419" spans="1:27">
      <c r="A419" s="1" t="s">
        <v>524</v>
      </c>
      <c r="B419" s="1" t="s">
        <v>525</v>
      </c>
      <c r="C419" s="1" t="s">
        <v>527</v>
      </c>
      <c r="D419" s="1">
        <v>8</v>
      </c>
      <c r="E419" s="1" t="s">
        <v>839</v>
      </c>
      <c r="F419" s="1" t="s">
        <v>879</v>
      </c>
      <c r="G419" s="1" t="s">
        <v>1337</v>
      </c>
      <c r="H419" s="12">
        <v>100.53756817819752</v>
      </c>
      <c r="I419" s="12">
        <v>100.53756817819752</v>
      </c>
      <c r="J419" s="12">
        <v>100.53756817819752</v>
      </c>
      <c r="K419" s="12">
        <v>100.53756817819752</v>
      </c>
      <c r="L419" s="12">
        <v>100.53756817819752</v>
      </c>
      <c r="M419" s="12">
        <v>100.53756817819752</v>
      </c>
      <c r="N419" s="12">
        <v>100.53756817819752</v>
      </c>
      <c r="O419" s="12">
        <v>100</v>
      </c>
      <c r="P419" s="12">
        <v>100</v>
      </c>
      <c r="Q419" s="12">
        <v>100</v>
      </c>
      <c r="R419" s="12">
        <v>100</v>
      </c>
      <c r="S419" s="12">
        <v>100.0994036439773</v>
      </c>
      <c r="T419" s="12">
        <v>100.0994036439773</v>
      </c>
      <c r="U419" s="12">
        <v>100.0994036439773</v>
      </c>
      <c r="V419" s="12">
        <v>100.0994036439773</v>
      </c>
      <c r="W419" s="12">
        <v>101.19948517549922</v>
      </c>
      <c r="X419" s="12">
        <v>101.29978205499464</v>
      </c>
      <c r="Y419" s="12">
        <v>101.52131781793261</v>
      </c>
      <c r="Z419" s="12">
        <v>101.52131781793261</v>
      </c>
      <c r="AA419" s="12">
        <v>101.62133888540149</v>
      </c>
    </row>
    <row r="420" spans="1:27">
      <c r="A420" s="1" t="s">
        <v>524</v>
      </c>
      <c r="B420" s="1" t="s">
        <v>525</v>
      </c>
      <c r="C420" s="1" t="s">
        <v>528</v>
      </c>
      <c r="D420" s="1">
        <v>9</v>
      </c>
      <c r="E420" s="1" t="s">
        <v>839</v>
      </c>
      <c r="F420" s="1" t="s">
        <v>879</v>
      </c>
      <c r="G420" s="1" t="s">
        <v>1338</v>
      </c>
      <c r="H420" s="12">
        <v>98.816456876022755</v>
      </c>
      <c r="I420" s="12">
        <v>98.816456876022755</v>
      </c>
      <c r="J420" s="12">
        <v>101.72447681911012</v>
      </c>
      <c r="K420" s="12">
        <v>100</v>
      </c>
      <c r="L420" s="12">
        <v>100</v>
      </c>
      <c r="M420" s="12">
        <v>100</v>
      </c>
      <c r="N420" s="12">
        <v>100</v>
      </c>
      <c r="O420" s="12">
        <v>100</v>
      </c>
      <c r="P420" s="12">
        <v>100</v>
      </c>
      <c r="Q420" s="12">
        <v>100</v>
      </c>
      <c r="R420" s="12">
        <v>100</v>
      </c>
      <c r="S420" s="12">
        <v>99.696046757282204</v>
      </c>
      <c r="T420" s="12">
        <v>99.390228741588587</v>
      </c>
      <c r="U420" s="12">
        <v>99.390228741588587</v>
      </c>
      <c r="V420" s="12">
        <v>99.968091893175298</v>
      </c>
      <c r="W420" s="12">
        <v>99.968091893175298</v>
      </c>
      <c r="X420" s="12">
        <v>100.41638529721186</v>
      </c>
      <c r="Y420" s="12">
        <v>100.41638529721186</v>
      </c>
      <c r="Z420" s="12">
        <v>101.03245215210366</v>
      </c>
      <c r="AA420" s="12">
        <v>101.47950422287187</v>
      </c>
    </row>
    <row r="421" spans="1:27">
      <c r="A421" s="1" t="s">
        <v>524</v>
      </c>
      <c r="B421" s="1" t="s">
        <v>525</v>
      </c>
      <c r="C421" s="1" t="s">
        <v>529</v>
      </c>
      <c r="D421" s="1">
        <v>10</v>
      </c>
      <c r="E421" s="1" t="s">
        <v>839</v>
      </c>
      <c r="F421" s="1" t="s">
        <v>879</v>
      </c>
      <c r="G421" s="1" t="s">
        <v>1339</v>
      </c>
      <c r="H421" s="12">
        <v>100.19501344500947</v>
      </c>
      <c r="I421" s="12">
        <v>100.19501344500947</v>
      </c>
      <c r="J421" s="12">
        <v>100.2485364833535</v>
      </c>
      <c r="K421" s="12">
        <v>100.3726072139452</v>
      </c>
      <c r="L421" s="12">
        <v>100.3726072139452</v>
      </c>
      <c r="M421" s="12">
        <v>99.918166720149799</v>
      </c>
      <c r="N421" s="12">
        <v>99.918166720149799</v>
      </c>
      <c r="O421" s="12">
        <v>99.918166720149799</v>
      </c>
      <c r="P421" s="12">
        <v>100</v>
      </c>
      <c r="Q421" s="12">
        <v>100</v>
      </c>
      <c r="R421" s="12">
        <v>100</v>
      </c>
      <c r="S421" s="12">
        <v>100.10627040541517</v>
      </c>
      <c r="T421" s="12">
        <v>100.10627040541517</v>
      </c>
      <c r="U421" s="12">
        <v>100.10627040541517</v>
      </c>
      <c r="V421" s="12">
        <v>100.10627040541517</v>
      </c>
      <c r="W421" s="12">
        <v>101.51028864652447</v>
      </c>
      <c r="X421" s="12">
        <v>101.51028864652447</v>
      </c>
      <c r="Y421" s="12">
        <v>101.51028864652447</v>
      </c>
      <c r="Z421" s="12">
        <v>102.05905687918191</v>
      </c>
      <c r="AA421" s="12">
        <v>102.05905687918191</v>
      </c>
    </row>
    <row r="422" spans="1:27">
      <c r="A422" s="1" t="s">
        <v>524</v>
      </c>
      <c r="B422" s="1" t="s">
        <v>525</v>
      </c>
      <c r="C422" s="1" t="s">
        <v>530</v>
      </c>
      <c r="D422" s="1">
        <v>11</v>
      </c>
      <c r="E422" s="1" t="s">
        <v>839</v>
      </c>
      <c r="F422" s="1" t="s">
        <v>879</v>
      </c>
      <c r="G422" s="1" t="s">
        <v>1340</v>
      </c>
      <c r="H422" s="12">
        <v>100.7195002342069</v>
      </c>
      <c r="I422" s="12">
        <v>100.64389887906755</v>
      </c>
      <c r="J422" s="12">
        <v>101.03427003782826</v>
      </c>
      <c r="K422" s="12">
        <v>100.65717601561175</v>
      </c>
      <c r="L422" s="12">
        <v>100.38503851086506</v>
      </c>
      <c r="M422" s="12">
        <v>99.550006943582289</v>
      </c>
      <c r="N422" s="12">
        <v>98.863165232754909</v>
      </c>
      <c r="O422" s="12">
        <v>98.571950547487404</v>
      </c>
      <c r="P422" s="12">
        <v>99.595846667699163</v>
      </c>
      <c r="Q422" s="12">
        <v>99.786620648826371</v>
      </c>
      <c r="R422" s="12">
        <v>100</v>
      </c>
      <c r="S422" s="12">
        <v>99.975052407388588</v>
      </c>
      <c r="T422" s="12">
        <v>100.29779517318984</v>
      </c>
      <c r="U422" s="12">
        <v>100.43468322843421</v>
      </c>
      <c r="V422" s="12">
        <v>100.58029496016034</v>
      </c>
      <c r="W422" s="12">
        <v>100.62734214603613</v>
      </c>
      <c r="X422" s="12">
        <v>100.24416556905817</v>
      </c>
      <c r="Y422" s="12">
        <v>100.19366237810443</v>
      </c>
      <c r="Z422" s="12">
        <v>100.64816553702802</v>
      </c>
      <c r="AA422" s="12">
        <v>101.05972810220607</v>
      </c>
    </row>
    <row r="423" spans="1:27">
      <c r="A423" s="1" t="s">
        <v>524</v>
      </c>
      <c r="B423" s="1" t="s">
        <v>525</v>
      </c>
      <c r="C423" s="1" t="s">
        <v>531</v>
      </c>
      <c r="D423" s="1">
        <v>12</v>
      </c>
      <c r="E423" s="1" t="s">
        <v>839</v>
      </c>
      <c r="F423" s="1" t="s">
        <v>879</v>
      </c>
      <c r="G423" s="1" t="s">
        <v>1341</v>
      </c>
      <c r="H423" s="12">
        <v>102.08106270189089</v>
      </c>
      <c r="I423" s="12">
        <v>101.92004403305216</v>
      </c>
      <c r="J423" s="12">
        <v>102.79508147033592</v>
      </c>
      <c r="K423" s="12">
        <v>102.03890169844756</v>
      </c>
      <c r="L423" s="12">
        <v>101.62990894242449</v>
      </c>
      <c r="M423" s="12">
        <v>100.19903190181682</v>
      </c>
      <c r="N423" s="12">
        <v>99.143539118513459</v>
      </c>
      <c r="O423" s="12">
        <v>98.927772175745019</v>
      </c>
      <c r="P423" s="12">
        <v>99.750217764838737</v>
      </c>
      <c r="Q423" s="12">
        <v>99.750217764838737</v>
      </c>
      <c r="R423" s="12">
        <v>100</v>
      </c>
      <c r="S423" s="12">
        <v>99.556515524862547</v>
      </c>
      <c r="T423" s="12">
        <v>99.241243673336854</v>
      </c>
      <c r="U423" s="12">
        <v>99.346094773817839</v>
      </c>
      <c r="V423" s="12">
        <v>99.437869685537635</v>
      </c>
      <c r="W423" s="12">
        <v>100.19326032889704</v>
      </c>
      <c r="X423" s="12">
        <v>100.42385827251768</v>
      </c>
      <c r="Y423" s="12">
        <v>100.42385827251768</v>
      </c>
      <c r="Z423" s="12">
        <v>100.64877501578214</v>
      </c>
      <c r="AA423" s="12">
        <v>100.64877501578214</v>
      </c>
    </row>
    <row r="424" spans="1:27">
      <c r="A424" s="1" t="s">
        <v>524</v>
      </c>
      <c r="B424" s="1" t="s">
        <v>525</v>
      </c>
      <c r="C424" s="1" t="s">
        <v>532</v>
      </c>
      <c r="D424" s="1">
        <v>13</v>
      </c>
      <c r="E424" s="1" t="s">
        <v>839</v>
      </c>
      <c r="F424" s="1" t="s">
        <v>879</v>
      </c>
      <c r="G424" s="1" t="s">
        <v>1342</v>
      </c>
      <c r="H424" s="12">
        <v>99.500016275020002</v>
      </c>
      <c r="I424" s="12">
        <v>99.500016275020002</v>
      </c>
      <c r="J424" s="12">
        <v>99.462979225509059</v>
      </c>
      <c r="K424" s="12">
        <v>99.41987585590519</v>
      </c>
      <c r="L424" s="12">
        <v>99.268896110009635</v>
      </c>
      <c r="M424" s="12">
        <v>98.964853041308743</v>
      </c>
      <c r="N424" s="12">
        <v>98.609497741906182</v>
      </c>
      <c r="O424" s="12">
        <v>98.250258628502209</v>
      </c>
      <c r="P424" s="12">
        <v>99.45600883510491</v>
      </c>
      <c r="Q424" s="12">
        <v>99.8196566151247</v>
      </c>
      <c r="R424" s="12">
        <v>100</v>
      </c>
      <c r="S424" s="12">
        <v>100.23931227742888</v>
      </c>
      <c r="T424" s="12">
        <v>100.96837348802443</v>
      </c>
      <c r="U424" s="12">
        <v>101.12576815668007</v>
      </c>
      <c r="V424" s="12">
        <v>101.30586819004851</v>
      </c>
      <c r="W424" s="12">
        <v>100.90144547412993</v>
      </c>
      <c r="X424" s="12">
        <v>100.13126132205244</v>
      </c>
      <c r="Y424" s="12">
        <v>100.04908541260886</v>
      </c>
      <c r="Z424" s="12">
        <v>100.64778203301941</v>
      </c>
      <c r="AA424" s="12">
        <v>101.31917418504672</v>
      </c>
    </row>
    <row r="425" spans="1:27">
      <c r="A425" s="1" t="s">
        <v>524</v>
      </c>
      <c r="B425" s="1" t="s">
        <v>533</v>
      </c>
      <c r="D425" s="1">
        <v>14</v>
      </c>
      <c r="E425" s="1" t="s">
        <v>839</v>
      </c>
      <c r="F425" s="1" t="s">
        <v>879</v>
      </c>
      <c r="G425" s="1" t="s">
        <v>1343</v>
      </c>
      <c r="H425" s="12">
        <v>100.50484234275039</v>
      </c>
      <c r="I425" s="12">
        <v>100.50484234275039</v>
      </c>
      <c r="J425" s="12">
        <v>100.33492196460293</v>
      </c>
      <c r="K425" s="12">
        <v>100.2266387655597</v>
      </c>
      <c r="L425" s="12">
        <v>100.18642039432389</v>
      </c>
      <c r="M425" s="12">
        <v>100.06389757202156</v>
      </c>
      <c r="N425" s="12">
        <v>100.05546958414266</v>
      </c>
      <c r="O425" s="12">
        <v>100.05025405754969</v>
      </c>
      <c r="P425" s="12">
        <v>99.97065921399242</v>
      </c>
      <c r="Q425" s="12">
        <v>100.00706677348761</v>
      </c>
      <c r="R425" s="12">
        <v>100</v>
      </c>
      <c r="S425" s="12">
        <v>99.990808351962841</v>
      </c>
      <c r="T425" s="12">
        <v>100.02239644684596</v>
      </c>
      <c r="U425" s="12">
        <v>100.08312273060929</v>
      </c>
      <c r="V425" s="12">
        <v>100.25579864631177</v>
      </c>
      <c r="W425" s="12">
        <v>100.53185407884536</v>
      </c>
      <c r="X425" s="12">
        <v>100.537046803968</v>
      </c>
      <c r="Y425" s="12">
        <v>100.53220870607574</v>
      </c>
      <c r="Z425" s="12">
        <v>100.60511134439103</v>
      </c>
      <c r="AA425" s="12">
        <v>100.8061977866833</v>
      </c>
    </row>
    <row r="426" spans="1:27">
      <c r="A426" s="1" t="s">
        <v>524</v>
      </c>
      <c r="B426" s="1" t="s">
        <v>533</v>
      </c>
      <c r="C426" s="1" t="s">
        <v>534</v>
      </c>
      <c r="D426" s="1">
        <v>15</v>
      </c>
      <c r="E426" s="1" t="s">
        <v>839</v>
      </c>
      <c r="F426" s="1" t="s">
        <v>879</v>
      </c>
      <c r="G426" s="1" t="s">
        <v>1344</v>
      </c>
      <c r="H426" s="12">
        <v>101.8438205214121</v>
      </c>
      <c r="I426" s="12">
        <v>101.8438205214121</v>
      </c>
      <c r="J426" s="12">
        <v>100.99491087621603</v>
      </c>
      <c r="K426" s="12">
        <v>100.99491087621603</v>
      </c>
      <c r="L426" s="12">
        <v>100.82944173032752</v>
      </c>
      <c r="M426" s="12">
        <v>100.70025491256574</v>
      </c>
      <c r="N426" s="12">
        <v>100.70025491256574</v>
      </c>
      <c r="O426" s="12">
        <v>100.70025491256574</v>
      </c>
      <c r="P426" s="12">
        <v>100</v>
      </c>
      <c r="Q426" s="12">
        <v>100</v>
      </c>
      <c r="R426" s="12">
        <v>100</v>
      </c>
      <c r="S426" s="12">
        <v>99.986150542196441</v>
      </c>
      <c r="T426" s="12">
        <v>99.986150542196441</v>
      </c>
      <c r="U426" s="12">
        <v>100.26122652049483</v>
      </c>
      <c r="V426" s="12">
        <v>100.38600815251881</v>
      </c>
      <c r="W426" s="12">
        <v>100.69792511766842</v>
      </c>
      <c r="X426" s="12">
        <v>100.7022000397066</v>
      </c>
      <c r="Y426" s="12">
        <v>100.7022000397066</v>
      </c>
      <c r="Z426" s="12">
        <v>100.82629492865611</v>
      </c>
      <c r="AA426" s="12">
        <v>101.35843741201849</v>
      </c>
    </row>
    <row r="427" spans="1:27">
      <c r="A427" s="1" t="s">
        <v>524</v>
      </c>
      <c r="B427" s="1" t="s">
        <v>533</v>
      </c>
      <c r="C427" s="1" t="s">
        <v>535</v>
      </c>
      <c r="D427" s="1">
        <v>16</v>
      </c>
      <c r="E427" s="1" t="s">
        <v>839</v>
      </c>
      <c r="F427" s="1" t="s">
        <v>879</v>
      </c>
      <c r="G427" s="1" t="s">
        <v>1345</v>
      </c>
      <c r="H427" s="12">
        <v>100.35318894689547</v>
      </c>
      <c r="I427" s="12">
        <v>100.35318894689547</v>
      </c>
      <c r="J427" s="12">
        <v>100.35318894689547</v>
      </c>
      <c r="K427" s="12">
        <v>100.35318894689547</v>
      </c>
      <c r="L427" s="12">
        <v>100.35318894689547</v>
      </c>
      <c r="M427" s="12">
        <v>100.33487797892684</v>
      </c>
      <c r="N427" s="12">
        <v>100.33923646442456</v>
      </c>
      <c r="O427" s="12">
        <v>100.33923646442456</v>
      </c>
      <c r="P427" s="12">
        <v>100.09785668673882</v>
      </c>
      <c r="Q427" s="12">
        <v>100.09785668673882</v>
      </c>
      <c r="R427" s="12">
        <v>100</v>
      </c>
      <c r="S427" s="12">
        <v>100.06159581520477</v>
      </c>
      <c r="T427" s="12">
        <v>100.23963646634562</v>
      </c>
      <c r="U427" s="12">
        <v>100.23963646634562</v>
      </c>
      <c r="V427" s="12">
        <v>100.31447097416111</v>
      </c>
      <c r="W427" s="12">
        <v>100.59938570162248</v>
      </c>
      <c r="X427" s="12">
        <v>100.68766649361164</v>
      </c>
      <c r="Y427" s="12">
        <v>100.77450468826135</v>
      </c>
      <c r="Z427" s="12">
        <v>100.8524228211285</v>
      </c>
      <c r="AA427" s="12">
        <v>100.8524228211285</v>
      </c>
    </row>
    <row r="428" spans="1:27">
      <c r="A428" s="1" t="s">
        <v>524</v>
      </c>
      <c r="B428" s="1" t="s">
        <v>533</v>
      </c>
      <c r="C428" s="1" t="s">
        <v>536</v>
      </c>
      <c r="D428" s="1">
        <v>17</v>
      </c>
      <c r="E428" s="1" t="s">
        <v>839</v>
      </c>
      <c r="F428" s="1" t="s">
        <v>879</v>
      </c>
      <c r="G428" s="1" t="s">
        <v>1346</v>
      </c>
      <c r="H428" s="12">
        <v>100.51307376888238</v>
      </c>
      <c r="I428" s="12">
        <v>100.51307376888238</v>
      </c>
      <c r="J428" s="12">
        <v>100.43151959323301</v>
      </c>
      <c r="K428" s="12">
        <v>100.29897438659029</v>
      </c>
      <c r="L428" s="12">
        <v>100.24287785062435</v>
      </c>
      <c r="M428" s="12">
        <v>100.0374664624262</v>
      </c>
      <c r="N428" s="12">
        <v>100.0374664624262</v>
      </c>
      <c r="O428" s="12">
        <v>100.00331989080759</v>
      </c>
      <c r="P428" s="12">
        <v>99.961502857045318</v>
      </c>
      <c r="Q428" s="12">
        <v>100</v>
      </c>
      <c r="R428" s="12">
        <v>100</v>
      </c>
      <c r="S428" s="12">
        <v>100.06402185062966</v>
      </c>
      <c r="T428" s="12">
        <v>100.09732091149417</v>
      </c>
      <c r="U428" s="12">
        <v>100.1297311873673</v>
      </c>
      <c r="V428" s="12">
        <v>100.38277457866801</v>
      </c>
      <c r="W428" s="12">
        <v>100.66332265451211</v>
      </c>
      <c r="X428" s="12">
        <v>100.58907664020569</v>
      </c>
      <c r="Y428" s="12">
        <v>100.53549287895052</v>
      </c>
      <c r="Z428" s="12">
        <v>100.45317709610208</v>
      </c>
      <c r="AA428" s="12">
        <v>100.46805228475523</v>
      </c>
    </row>
    <row r="429" spans="1:27">
      <c r="A429" s="1" t="s">
        <v>524</v>
      </c>
      <c r="B429" s="1" t="s">
        <v>533</v>
      </c>
      <c r="C429" s="1" t="s">
        <v>537</v>
      </c>
      <c r="D429" s="1">
        <v>18</v>
      </c>
      <c r="E429" s="1" t="s">
        <v>839</v>
      </c>
      <c r="F429" s="1" t="s">
        <v>879</v>
      </c>
      <c r="G429" s="1" t="s">
        <v>1347</v>
      </c>
      <c r="H429" s="12">
        <v>100.15769312285292</v>
      </c>
      <c r="I429" s="12">
        <v>100.15769312285292</v>
      </c>
      <c r="J429" s="12">
        <v>100.15769312285292</v>
      </c>
      <c r="K429" s="12">
        <v>99.276889231907631</v>
      </c>
      <c r="L429" s="12">
        <v>99.276889231907631</v>
      </c>
      <c r="M429" s="12">
        <v>99.276889231907631</v>
      </c>
      <c r="N429" s="12">
        <v>99.499994619351043</v>
      </c>
      <c r="O429" s="12">
        <v>99.560051299006105</v>
      </c>
      <c r="P429" s="12">
        <v>99.882810889691129</v>
      </c>
      <c r="Q429" s="12">
        <v>99.882810889691129</v>
      </c>
      <c r="R429" s="12">
        <v>100</v>
      </c>
      <c r="S429" s="12">
        <v>99.66626226909105</v>
      </c>
      <c r="T429" s="12">
        <v>99.419657147247818</v>
      </c>
      <c r="U429" s="12">
        <v>99.618504407742151</v>
      </c>
      <c r="V429" s="12">
        <v>99.997935901126525</v>
      </c>
      <c r="W429" s="12">
        <v>100.34423331423838</v>
      </c>
      <c r="X429" s="12">
        <v>100.02615311779286</v>
      </c>
      <c r="Y429" s="12">
        <v>100.02615311779286</v>
      </c>
      <c r="Z429" s="12">
        <v>100.25125760357925</v>
      </c>
      <c r="AA429" s="12">
        <v>100.92324709442948</v>
      </c>
    </row>
    <row r="430" spans="1:27">
      <c r="A430" s="1" t="s">
        <v>524</v>
      </c>
      <c r="B430" s="1" t="s">
        <v>533</v>
      </c>
      <c r="C430" s="1" t="s">
        <v>538</v>
      </c>
      <c r="D430" s="1">
        <v>19</v>
      </c>
      <c r="E430" s="1" t="s">
        <v>839</v>
      </c>
      <c r="F430" s="1" t="s">
        <v>879</v>
      </c>
      <c r="G430" s="1" t="s">
        <v>1348</v>
      </c>
      <c r="H430" s="12">
        <v>100.23445294226894</v>
      </c>
      <c r="I430" s="12">
        <v>100.23445294226894</v>
      </c>
      <c r="J430" s="12">
        <v>100.23445294226894</v>
      </c>
      <c r="K430" s="12">
        <v>100.20580979380343</v>
      </c>
      <c r="L430" s="12">
        <v>100.20580979380343</v>
      </c>
      <c r="M430" s="12">
        <v>100.03741828879218</v>
      </c>
      <c r="N430" s="12">
        <v>100</v>
      </c>
      <c r="O430" s="12">
        <v>100</v>
      </c>
      <c r="P430" s="12">
        <v>100</v>
      </c>
      <c r="Q430" s="12">
        <v>100</v>
      </c>
      <c r="R430" s="12">
        <v>100</v>
      </c>
      <c r="S430" s="12">
        <v>100.05529489784639</v>
      </c>
      <c r="T430" s="12">
        <v>100.11007513434491</v>
      </c>
      <c r="U430" s="12">
        <v>100.19807411702489</v>
      </c>
      <c r="V430" s="12">
        <v>100.44380925321066</v>
      </c>
      <c r="W430" s="12">
        <v>100.95733620122608</v>
      </c>
      <c r="X430" s="12">
        <v>101.19387368775415</v>
      </c>
      <c r="Y430" s="12">
        <v>101.29323510501249</v>
      </c>
      <c r="Z430" s="12">
        <v>101.42268901608227</v>
      </c>
      <c r="AA430" s="12">
        <v>101.54939350941818</v>
      </c>
    </row>
    <row r="431" spans="1:27">
      <c r="A431" s="1" t="s">
        <v>524</v>
      </c>
      <c r="B431" s="1" t="s">
        <v>533</v>
      </c>
      <c r="C431" s="1" t="s">
        <v>539</v>
      </c>
      <c r="D431" s="1">
        <v>20</v>
      </c>
      <c r="E431" s="1" t="s">
        <v>839</v>
      </c>
      <c r="F431" s="1" t="s">
        <v>879</v>
      </c>
      <c r="G431" s="1" t="s">
        <v>1349</v>
      </c>
      <c r="H431" s="12">
        <v>100.16472136358364</v>
      </c>
      <c r="I431" s="12">
        <v>100.16472136358364</v>
      </c>
      <c r="J431" s="12">
        <v>100.16472136358364</v>
      </c>
      <c r="K431" s="12">
        <v>100.16472136358364</v>
      </c>
      <c r="L431" s="12">
        <v>100.06742533844098</v>
      </c>
      <c r="M431" s="12">
        <v>100.05848555746834</v>
      </c>
      <c r="N431" s="12">
        <v>100</v>
      </c>
      <c r="O431" s="12">
        <v>100</v>
      </c>
      <c r="P431" s="12">
        <v>100</v>
      </c>
      <c r="Q431" s="12">
        <v>100</v>
      </c>
      <c r="R431" s="12">
        <v>100</v>
      </c>
      <c r="S431" s="12">
        <v>99.781664125645307</v>
      </c>
      <c r="T431" s="12">
        <v>99.781664125645307</v>
      </c>
      <c r="U431" s="12">
        <v>99.781664125645307</v>
      </c>
      <c r="V431" s="12">
        <v>99.781664125645307</v>
      </c>
      <c r="W431" s="12">
        <v>99.213209731266389</v>
      </c>
      <c r="X431" s="12">
        <v>99.03758412666285</v>
      </c>
      <c r="Y431" s="12">
        <v>98.788578970371418</v>
      </c>
      <c r="Z431" s="12">
        <v>99.167077750784131</v>
      </c>
      <c r="AA431" s="12">
        <v>99.642190440501864</v>
      </c>
    </row>
    <row r="432" spans="1:27">
      <c r="A432" s="1" t="s">
        <v>524</v>
      </c>
      <c r="B432" s="1" t="s">
        <v>533</v>
      </c>
      <c r="C432" s="1" t="s">
        <v>540</v>
      </c>
      <c r="D432" s="1">
        <v>21</v>
      </c>
      <c r="E432" s="1" t="s">
        <v>839</v>
      </c>
      <c r="F432" s="1" t="s">
        <v>879</v>
      </c>
      <c r="G432" s="1" t="s">
        <v>1350</v>
      </c>
      <c r="H432" s="12">
        <v>100.78767345527994</v>
      </c>
      <c r="I432" s="12">
        <v>100.78767345527994</v>
      </c>
      <c r="J432" s="12">
        <v>100.08221784478609</v>
      </c>
      <c r="K432" s="12">
        <v>100.08221784478609</v>
      </c>
      <c r="L432" s="12">
        <v>100.08221784478609</v>
      </c>
      <c r="M432" s="12">
        <v>99.89039434266374</v>
      </c>
      <c r="N432" s="12">
        <v>99.783899124308803</v>
      </c>
      <c r="O432" s="12">
        <v>99.783899124308803</v>
      </c>
      <c r="P432" s="12">
        <v>99.783899124308803</v>
      </c>
      <c r="Q432" s="12">
        <v>100</v>
      </c>
      <c r="R432" s="12">
        <v>100</v>
      </c>
      <c r="S432" s="12">
        <v>100</v>
      </c>
      <c r="T432" s="12">
        <v>100</v>
      </c>
      <c r="U432" s="12">
        <v>100</v>
      </c>
      <c r="V432" s="12">
        <v>100</v>
      </c>
      <c r="W432" s="12">
        <v>100.68997773184097</v>
      </c>
      <c r="X432" s="12">
        <v>100.86846854087864</v>
      </c>
      <c r="Y432" s="12">
        <v>100.93817784806897</v>
      </c>
      <c r="Z432" s="12">
        <v>100.90462120374563</v>
      </c>
      <c r="AA432" s="12">
        <v>101.29763549109762</v>
      </c>
    </row>
    <row r="433" spans="1:27">
      <c r="A433" s="1" t="s">
        <v>524</v>
      </c>
      <c r="B433" s="1" t="s">
        <v>541</v>
      </c>
      <c r="D433" s="1">
        <v>22</v>
      </c>
      <c r="E433" s="1" t="s">
        <v>839</v>
      </c>
      <c r="F433" s="1" t="s">
        <v>879</v>
      </c>
      <c r="G433" s="1" t="s">
        <v>1351</v>
      </c>
      <c r="H433" s="12">
        <v>100.68183491909609</v>
      </c>
      <c r="I433" s="12">
        <v>100.68183491909609</v>
      </c>
      <c r="J433" s="12">
        <v>100.70706050355824</v>
      </c>
      <c r="K433" s="12">
        <v>100.68387327390005</v>
      </c>
      <c r="L433" s="12">
        <v>100.66455574776214</v>
      </c>
      <c r="M433" s="12">
        <v>100.36324466043939</v>
      </c>
      <c r="N433" s="12">
        <v>100.07261105777334</v>
      </c>
      <c r="O433" s="12">
        <v>100.02230996020293</v>
      </c>
      <c r="P433" s="12">
        <v>100.17658961787853</v>
      </c>
      <c r="Q433" s="12">
        <v>100.2275605397907</v>
      </c>
      <c r="R433" s="12">
        <v>100</v>
      </c>
      <c r="S433" s="12">
        <v>99.212228899259514</v>
      </c>
      <c r="T433" s="12">
        <v>98.852732071718378</v>
      </c>
      <c r="U433" s="12">
        <v>98.920190204574794</v>
      </c>
      <c r="V433" s="12">
        <v>99.241942153451973</v>
      </c>
      <c r="W433" s="12">
        <v>99.779383558856779</v>
      </c>
      <c r="X433" s="12">
        <v>99.851842353968806</v>
      </c>
      <c r="Y433" s="12">
        <v>100.12059604364087</v>
      </c>
      <c r="Z433" s="12">
        <v>100.33250027592166</v>
      </c>
      <c r="AA433" s="12">
        <v>100.53402190511332</v>
      </c>
    </row>
    <row r="434" spans="1:27">
      <c r="A434" s="1" t="s">
        <v>524</v>
      </c>
      <c r="B434" s="1" t="s">
        <v>542</v>
      </c>
      <c r="D434" s="1">
        <v>23</v>
      </c>
      <c r="E434" s="1" t="s">
        <v>839</v>
      </c>
      <c r="F434" s="1" t="s">
        <v>879</v>
      </c>
      <c r="G434" s="1" t="s">
        <v>1352</v>
      </c>
      <c r="H434" s="12">
        <v>98.268182014714384</v>
      </c>
      <c r="I434" s="12">
        <v>98.268182014714384</v>
      </c>
      <c r="J434" s="12">
        <v>98.592148833430713</v>
      </c>
      <c r="K434" s="12">
        <v>99.149396885985951</v>
      </c>
      <c r="L434" s="12">
        <v>99.756905612042104</v>
      </c>
      <c r="M434" s="12">
        <v>99.756905612042104</v>
      </c>
      <c r="N434" s="12">
        <v>99.756905612042104</v>
      </c>
      <c r="O434" s="12">
        <v>99.8723465789855</v>
      </c>
      <c r="P434" s="12">
        <v>99.906156407295711</v>
      </c>
      <c r="Q434" s="12">
        <v>99.906156407295711</v>
      </c>
      <c r="R434" s="12">
        <v>100</v>
      </c>
      <c r="S434" s="12">
        <v>100.00476771876048</v>
      </c>
      <c r="T434" s="12">
        <v>100.19465993909094</v>
      </c>
      <c r="U434" s="12">
        <v>100.27121889697375</v>
      </c>
      <c r="V434" s="12">
        <v>99.99727651575779</v>
      </c>
      <c r="W434" s="12">
        <v>99.90565611511029</v>
      </c>
      <c r="X434" s="12">
        <v>99.939315042687468</v>
      </c>
      <c r="Y434" s="12">
        <v>99.939315042687468</v>
      </c>
      <c r="Z434" s="12">
        <v>99.980285471992147</v>
      </c>
      <c r="AA434" s="12">
        <v>99.758861439571803</v>
      </c>
    </row>
    <row r="435" spans="1:27">
      <c r="A435" s="1" t="s">
        <v>524</v>
      </c>
      <c r="B435" s="1" t="s">
        <v>542</v>
      </c>
      <c r="C435" s="1" t="s">
        <v>543</v>
      </c>
      <c r="D435" s="1">
        <v>24</v>
      </c>
      <c r="E435" s="1" t="s">
        <v>839</v>
      </c>
      <c r="F435" s="1" t="s">
        <v>879</v>
      </c>
      <c r="G435" s="1" t="s">
        <v>1353</v>
      </c>
      <c r="H435" s="12">
        <v>97.672584436268835</v>
      </c>
      <c r="I435" s="12">
        <v>97.672584436268835</v>
      </c>
      <c r="J435" s="12">
        <v>97.672584436268835</v>
      </c>
      <c r="K435" s="12">
        <v>98.684762604270972</v>
      </c>
      <c r="L435" s="12">
        <v>100</v>
      </c>
      <c r="M435" s="12">
        <v>100</v>
      </c>
      <c r="N435" s="12">
        <v>100</v>
      </c>
      <c r="O435" s="12">
        <v>100</v>
      </c>
      <c r="P435" s="12">
        <v>100</v>
      </c>
      <c r="Q435" s="12">
        <v>100</v>
      </c>
      <c r="R435" s="12">
        <v>100</v>
      </c>
      <c r="S435" s="12">
        <v>100</v>
      </c>
      <c r="T435" s="12">
        <v>100</v>
      </c>
      <c r="U435" s="12">
        <v>100</v>
      </c>
      <c r="V435" s="12">
        <v>99.818016227714949</v>
      </c>
      <c r="W435" s="12">
        <v>100.01987288732185</v>
      </c>
      <c r="X435" s="12">
        <v>100.01987288732185</v>
      </c>
      <c r="Y435" s="12">
        <v>100.01987288732185</v>
      </c>
      <c r="Z435" s="12">
        <v>100.01987288732185</v>
      </c>
      <c r="AA435" s="12">
        <v>100.01987288732185</v>
      </c>
    </row>
    <row r="436" spans="1:27">
      <c r="A436" s="1" t="s">
        <v>524</v>
      </c>
      <c r="B436" s="1" t="s">
        <v>542</v>
      </c>
      <c r="C436" s="1" t="s">
        <v>544</v>
      </c>
      <c r="D436" s="1">
        <v>25</v>
      </c>
      <c r="E436" s="1" t="s">
        <v>839</v>
      </c>
      <c r="F436" s="1" t="s">
        <v>879</v>
      </c>
      <c r="G436" s="1" t="s">
        <v>1354</v>
      </c>
      <c r="H436" s="12">
        <v>98.967905647109475</v>
      </c>
      <c r="I436" s="12">
        <v>98.967905647109475</v>
      </c>
      <c r="J436" s="12">
        <v>98.967905647109475</v>
      </c>
      <c r="K436" s="12">
        <v>99.3068447677405</v>
      </c>
      <c r="L436" s="12">
        <v>99.3068447677405</v>
      </c>
      <c r="M436" s="12">
        <v>99.3068447677405</v>
      </c>
      <c r="N436" s="12">
        <v>99.3068447677405</v>
      </c>
      <c r="O436" s="12">
        <v>99.504668736130839</v>
      </c>
      <c r="P436" s="12">
        <v>99.63568257880415</v>
      </c>
      <c r="Q436" s="12">
        <v>99.63568257880415</v>
      </c>
      <c r="R436" s="12">
        <v>100</v>
      </c>
      <c r="S436" s="12">
        <v>100.52362248196007</v>
      </c>
      <c r="T436" s="12">
        <v>101.01195917931823</v>
      </c>
      <c r="U436" s="12">
        <v>101.20924966583821</v>
      </c>
      <c r="V436" s="12">
        <v>100.8315926757837</v>
      </c>
      <c r="W436" s="12">
        <v>100.51619979880408</v>
      </c>
      <c r="X436" s="12">
        <v>100.51619979880408</v>
      </c>
      <c r="Y436" s="12">
        <v>100.51619979880408</v>
      </c>
      <c r="Z436" s="12">
        <v>100.7106233020896</v>
      </c>
      <c r="AA436" s="12">
        <v>100.32026029696087</v>
      </c>
    </row>
    <row r="437" spans="1:27">
      <c r="A437" s="1" t="s">
        <v>524</v>
      </c>
      <c r="B437" s="1" t="s">
        <v>542</v>
      </c>
      <c r="C437" s="1" t="s">
        <v>545</v>
      </c>
      <c r="D437" s="1">
        <v>26</v>
      </c>
      <c r="E437" s="1" t="s">
        <v>839</v>
      </c>
      <c r="F437" s="1" t="s">
        <v>879</v>
      </c>
      <c r="G437" s="1" t="s">
        <v>1355</v>
      </c>
      <c r="H437" s="12">
        <v>98.610931205992031</v>
      </c>
      <c r="I437" s="12">
        <v>98.610931205992031</v>
      </c>
      <c r="J437" s="12">
        <v>99.771166248286093</v>
      </c>
      <c r="K437" s="12">
        <v>99.771166248286093</v>
      </c>
      <c r="L437" s="12">
        <v>99.771166248286093</v>
      </c>
      <c r="M437" s="12">
        <v>99.771166248286093</v>
      </c>
      <c r="N437" s="12">
        <v>99.771166248286093</v>
      </c>
      <c r="O437" s="12">
        <v>100</v>
      </c>
      <c r="P437" s="12">
        <v>100</v>
      </c>
      <c r="Q437" s="12">
        <v>100</v>
      </c>
      <c r="R437" s="12">
        <v>100</v>
      </c>
      <c r="S437" s="12">
        <v>99.310322882825901</v>
      </c>
      <c r="T437" s="12">
        <v>99.310322882825901</v>
      </c>
      <c r="U437" s="12">
        <v>99.310322882825901</v>
      </c>
      <c r="V437" s="12">
        <v>99.073304504658381</v>
      </c>
      <c r="W437" s="12">
        <v>98.957699610274318</v>
      </c>
      <c r="X437" s="12">
        <v>99.073304504658381</v>
      </c>
      <c r="Y437" s="12">
        <v>99.073304504658381</v>
      </c>
      <c r="Z437" s="12">
        <v>98.954368850698586</v>
      </c>
      <c r="AA437" s="12">
        <v>98.715636032158443</v>
      </c>
    </row>
    <row r="438" spans="1:27">
      <c r="A438" s="1" t="s">
        <v>524</v>
      </c>
      <c r="B438" s="1" t="s">
        <v>546</v>
      </c>
      <c r="D438" s="1">
        <v>27</v>
      </c>
      <c r="E438" s="1" t="s">
        <v>839</v>
      </c>
      <c r="F438" s="1" t="s">
        <v>879</v>
      </c>
      <c r="G438" s="1" t="s">
        <v>1356</v>
      </c>
      <c r="H438" s="12">
        <v>101.84611150964977</v>
      </c>
      <c r="I438" s="12">
        <v>101.84611150964977</v>
      </c>
      <c r="J438" s="12">
        <v>100.98741399410366</v>
      </c>
      <c r="K438" s="12">
        <v>100.77817693541239</v>
      </c>
      <c r="L438" s="12">
        <v>99.926645956179144</v>
      </c>
      <c r="M438" s="12">
        <v>99.645861050522939</v>
      </c>
      <c r="N438" s="12">
        <v>99.505511981195227</v>
      </c>
      <c r="O438" s="12">
        <v>99.354229468028635</v>
      </c>
      <c r="P438" s="12">
        <v>99.311633792948001</v>
      </c>
      <c r="Q438" s="12">
        <v>100.0215192697015</v>
      </c>
      <c r="R438" s="12">
        <v>100</v>
      </c>
      <c r="S438" s="12">
        <v>99.778103855112434</v>
      </c>
      <c r="T438" s="12">
        <v>99.746170898960173</v>
      </c>
      <c r="U438" s="12">
        <v>99.527897479838416</v>
      </c>
      <c r="V438" s="12">
        <v>99.505804705914798</v>
      </c>
      <c r="W438" s="12">
        <v>98.769700751109909</v>
      </c>
      <c r="X438" s="12">
        <v>98.717788889986053</v>
      </c>
      <c r="Y438" s="12">
        <v>98.846976424645277</v>
      </c>
      <c r="Z438" s="12">
        <v>98.837067821014728</v>
      </c>
      <c r="AA438" s="12">
        <v>98.784706032569787</v>
      </c>
    </row>
    <row r="439" spans="1:27">
      <c r="A439" s="1" t="s">
        <v>524</v>
      </c>
      <c r="B439" s="1" t="s">
        <v>547</v>
      </c>
      <c r="D439" s="1">
        <v>28</v>
      </c>
      <c r="E439" s="1" t="s">
        <v>839</v>
      </c>
      <c r="F439" s="1" t="s">
        <v>879</v>
      </c>
      <c r="G439" s="1" t="s">
        <v>1357</v>
      </c>
      <c r="H439" s="12">
        <v>100</v>
      </c>
      <c r="I439" s="12">
        <v>100</v>
      </c>
      <c r="J439" s="12">
        <v>100</v>
      </c>
      <c r="K439" s="12">
        <v>100</v>
      </c>
      <c r="L439" s="12">
        <v>100</v>
      </c>
      <c r="M439" s="12">
        <v>100</v>
      </c>
      <c r="N439" s="12">
        <v>100</v>
      </c>
      <c r="O439" s="12">
        <v>100</v>
      </c>
      <c r="P439" s="12">
        <v>100</v>
      </c>
      <c r="Q439" s="12">
        <v>100</v>
      </c>
      <c r="R439" s="12">
        <v>100</v>
      </c>
      <c r="S439" s="12">
        <v>100</v>
      </c>
      <c r="T439" s="12">
        <v>100</v>
      </c>
      <c r="U439" s="12">
        <v>100</v>
      </c>
      <c r="V439" s="12">
        <v>100</v>
      </c>
      <c r="W439" s="12">
        <v>100</v>
      </c>
      <c r="X439" s="12">
        <v>99.65804942963571</v>
      </c>
      <c r="Y439" s="12">
        <v>99.65804942963571</v>
      </c>
      <c r="Z439" s="12">
        <v>99.65804942963571</v>
      </c>
      <c r="AA439" s="12">
        <v>99.65804942963571</v>
      </c>
    </row>
    <row r="440" spans="1:27">
      <c r="A440" s="1" t="s">
        <v>524</v>
      </c>
      <c r="B440" s="1" t="s">
        <v>548</v>
      </c>
      <c r="D440" s="1">
        <v>29</v>
      </c>
      <c r="E440" s="1" t="s">
        <v>839</v>
      </c>
      <c r="F440" s="1" t="s">
        <v>879</v>
      </c>
      <c r="G440" s="1" t="s">
        <v>1358</v>
      </c>
      <c r="H440" s="12">
        <v>99.445893830745575</v>
      </c>
      <c r="I440" s="12">
        <v>99.445893830745575</v>
      </c>
      <c r="J440" s="12">
        <v>99.445893830745575</v>
      </c>
      <c r="K440" s="12">
        <v>99.445893830745575</v>
      </c>
      <c r="L440" s="12">
        <v>99.445893830745575</v>
      </c>
      <c r="M440" s="12">
        <v>99.445893830745575</v>
      </c>
      <c r="N440" s="12">
        <v>100</v>
      </c>
      <c r="O440" s="12">
        <v>100</v>
      </c>
      <c r="P440" s="12">
        <v>100</v>
      </c>
      <c r="Q440" s="12">
        <v>100</v>
      </c>
      <c r="R440" s="12">
        <v>100</v>
      </c>
      <c r="S440" s="12">
        <v>101.14098155489384</v>
      </c>
      <c r="T440" s="12">
        <v>101.14098155489384</v>
      </c>
      <c r="U440" s="12">
        <v>101.14098155489384</v>
      </c>
      <c r="V440" s="12">
        <v>101.14098155489384</v>
      </c>
      <c r="W440" s="12">
        <v>101.49937615473846</v>
      </c>
      <c r="X440" s="12">
        <v>101.20811712947915</v>
      </c>
      <c r="Y440" s="12">
        <v>101.20811712947915</v>
      </c>
      <c r="Z440" s="12">
        <v>101.20811712947915</v>
      </c>
      <c r="AA440" s="12">
        <v>101.20811712947915</v>
      </c>
    </row>
    <row r="441" spans="1:27">
      <c r="A441" s="1" t="s">
        <v>524</v>
      </c>
      <c r="B441" s="1" t="s">
        <v>549</v>
      </c>
      <c r="D441" s="1">
        <v>30</v>
      </c>
      <c r="E441" s="1" t="s">
        <v>839</v>
      </c>
      <c r="F441" s="1" t="s">
        <v>879</v>
      </c>
      <c r="G441" s="1" t="s">
        <v>1359</v>
      </c>
      <c r="H441" s="12">
        <v>99.767169348792521</v>
      </c>
      <c r="I441" s="12">
        <v>99.767169348792521</v>
      </c>
      <c r="J441" s="12">
        <v>99.915118744756285</v>
      </c>
      <c r="K441" s="12">
        <v>99.970244600117496</v>
      </c>
      <c r="L441" s="12">
        <v>99.970244600117496</v>
      </c>
      <c r="M441" s="12">
        <v>99.914288009381082</v>
      </c>
      <c r="N441" s="12">
        <v>99.96391861879701</v>
      </c>
      <c r="O441" s="12">
        <v>99.96391861879701</v>
      </c>
      <c r="P441" s="12">
        <v>99.841934068468433</v>
      </c>
      <c r="Q441" s="12">
        <v>99.938237025826368</v>
      </c>
      <c r="R441" s="12">
        <v>100</v>
      </c>
      <c r="S441" s="12">
        <v>100.06466257952312</v>
      </c>
      <c r="T441" s="12">
        <v>100.09307292658281</v>
      </c>
      <c r="U441" s="12">
        <v>100.0430886675844</v>
      </c>
      <c r="V441" s="12">
        <v>100.15545468425391</v>
      </c>
      <c r="W441" s="12">
        <v>99.963446116954572</v>
      </c>
      <c r="X441" s="12">
        <v>99.941803771558156</v>
      </c>
      <c r="Y441" s="12">
        <v>100.07456934739987</v>
      </c>
      <c r="Z441" s="12">
        <v>100.12176337282999</v>
      </c>
      <c r="AA441" s="12">
        <v>100.12176337282999</v>
      </c>
    </row>
    <row r="442" spans="1:27">
      <c r="A442" s="1" t="s">
        <v>524</v>
      </c>
      <c r="B442" s="1" t="s">
        <v>909</v>
      </c>
      <c r="D442" s="1">
        <v>31</v>
      </c>
      <c r="E442" s="1" t="s">
        <v>839</v>
      </c>
      <c r="F442" s="1" t="s">
        <v>879</v>
      </c>
      <c r="G442" s="1" t="s">
        <v>1360</v>
      </c>
      <c r="R442" s="12">
        <v>100</v>
      </c>
      <c r="S442" s="12">
        <v>100</v>
      </c>
      <c r="T442" s="12">
        <v>100</v>
      </c>
      <c r="U442" s="12">
        <v>100.74778503367885</v>
      </c>
      <c r="V442" s="12">
        <v>100.88495090072456</v>
      </c>
      <c r="W442" s="12">
        <v>101.34669506899544</v>
      </c>
      <c r="X442" s="12">
        <v>102.03968117800916</v>
      </c>
      <c r="Y442" s="12">
        <v>102.92389226183928</v>
      </c>
      <c r="Z442" s="12">
        <v>103.26149331023376</v>
      </c>
      <c r="AA442" s="12">
        <v>103.29970294373618</v>
      </c>
    </row>
    <row r="443" spans="1:27">
      <c r="A443" s="1" t="s">
        <v>524</v>
      </c>
      <c r="B443" s="1" t="s">
        <v>550</v>
      </c>
      <c r="D443" s="1">
        <v>32</v>
      </c>
      <c r="E443" s="1" t="s">
        <v>839</v>
      </c>
      <c r="F443" s="1" t="s">
        <v>879</v>
      </c>
      <c r="G443" s="1" t="s">
        <v>1361</v>
      </c>
      <c r="H443" s="12">
        <v>100.14191401583174</v>
      </c>
      <c r="I443" s="12">
        <v>100.14191401583174</v>
      </c>
      <c r="J443" s="12">
        <v>100.22133219271177</v>
      </c>
      <c r="K443" s="12">
        <v>100.24429775195254</v>
      </c>
      <c r="L443" s="12">
        <v>100.19424609769133</v>
      </c>
      <c r="M443" s="12">
        <v>100.16509426763299</v>
      </c>
      <c r="N443" s="12">
        <v>100.13570292430711</v>
      </c>
      <c r="O443" s="12">
        <v>100.13357739723099</v>
      </c>
      <c r="P443" s="12">
        <v>100.08267331920136</v>
      </c>
      <c r="Q443" s="12">
        <v>100.03065624088349</v>
      </c>
      <c r="R443" s="12">
        <v>100</v>
      </c>
      <c r="S443" s="12">
        <v>100.26805898368268</v>
      </c>
      <c r="T443" s="12">
        <v>100.32618676174235</v>
      </c>
      <c r="U443" s="12">
        <v>100.32618676174235</v>
      </c>
      <c r="V443" s="12">
        <v>100.30884725317746</v>
      </c>
      <c r="W443" s="12">
        <v>99.839918195208767</v>
      </c>
      <c r="X443" s="12">
        <v>99.899647416916977</v>
      </c>
      <c r="Y443" s="12">
        <v>99.986440425003053</v>
      </c>
      <c r="Z443" s="12">
        <v>99.926778449554661</v>
      </c>
      <c r="AA443" s="12">
        <v>100.05400109556939</v>
      </c>
    </row>
    <row r="444" spans="1:27">
      <c r="A444" s="1" t="s">
        <v>524</v>
      </c>
      <c r="B444" s="1" t="s">
        <v>551</v>
      </c>
      <c r="D444" s="1">
        <v>33</v>
      </c>
      <c r="E444" s="1" t="s">
        <v>839</v>
      </c>
      <c r="F444" s="1" t="s">
        <v>879</v>
      </c>
      <c r="G444" s="1" t="s">
        <v>1362</v>
      </c>
      <c r="H444" s="12">
        <v>97.049046132888876</v>
      </c>
      <c r="I444" s="12">
        <v>97.049046132888876</v>
      </c>
      <c r="J444" s="12">
        <v>97.139372183400852</v>
      </c>
      <c r="K444" s="12">
        <v>97.718336893225782</v>
      </c>
      <c r="L444" s="12">
        <v>99.05334648695522</v>
      </c>
      <c r="M444" s="12">
        <v>99.567033865745586</v>
      </c>
      <c r="N444" s="12">
        <v>99.839704203440434</v>
      </c>
      <c r="O444" s="12">
        <v>99.927786902748707</v>
      </c>
      <c r="P444" s="12">
        <v>99.906229759972902</v>
      </c>
      <c r="Q444" s="12">
        <v>99.943034786811012</v>
      </c>
      <c r="R444" s="12">
        <v>100</v>
      </c>
      <c r="S444" s="12">
        <v>100.1915525799018</v>
      </c>
      <c r="T444" s="12">
        <v>100.22727820185094</v>
      </c>
      <c r="U444" s="12">
        <v>100.35240562348284</v>
      </c>
      <c r="V444" s="12">
        <v>100.37560175689408</v>
      </c>
      <c r="W444" s="12">
        <v>100.78351834752641</v>
      </c>
      <c r="X444" s="12">
        <v>100.72811769930394</v>
      </c>
      <c r="Y444" s="12">
        <v>100.71070872447945</v>
      </c>
      <c r="Z444" s="12">
        <v>100.65702030221256</v>
      </c>
      <c r="AA444" s="12">
        <v>100.81806014334715</v>
      </c>
    </row>
    <row r="445" spans="1:27">
      <c r="A445" s="1" t="s">
        <v>524</v>
      </c>
      <c r="B445" s="1" t="s">
        <v>552</v>
      </c>
      <c r="D445" s="1">
        <v>34</v>
      </c>
      <c r="E445" s="1" t="s">
        <v>839</v>
      </c>
      <c r="F445" s="1" t="s">
        <v>879</v>
      </c>
      <c r="G445" s="1" t="s">
        <v>1363</v>
      </c>
      <c r="H445" s="12">
        <v>99.513886914951911</v>
      </c>
      <c r="I445" s="12">
        <v>99.513886914951911</v>
      </c>
      <c r="J445" s="12">
        <v>99.674080902788859</v>
      </c>
      <c r="K445" s="12">
        <v>99.551868488379782</v>
      </c>
      <c r="L445" s="12">
        <v>99.627259778712443</v>
      </c>
      <c r="M445" s="12">
        <v>99.632583896398614</v>
      </c>
      <c r="N445" s="12">
        <v>99.51487864104368</v>
      </c>
      <c r="O445" s="12">
        <v>99.565119257086423</v>
      </c>
      <c r="P445" s="12">
        <v>99.633938161155271</v>
      </c>
      <c r="Q445" s="12">
        <v>99.827933619667306</v>
      </c>
      <c r="R445" s="12">
        <v>100</v>
      </c>
      <c r="S445" s="12">
        <v>100.45462300141419</v>
      </c>
      <c r="T445" s="12">
        <v>100.511961949428</v>
      </c>
      <c r="U445" s="12">
        <v>100.53818613655881</v>
      </c>
      <c r="V445" s="12">
        <v>100.5965729104995</v>
      </c>
      <c r="W445" s="12">
        <v>100.64382968374206</v>
      </c>
      <c r="X445" s="12">
        <v>100.69320432984784</v>
      </c>
      <c r="Y445" s="12">
        <v>100.76973263707261</v>
      </c>
      <c r="Z445" s="12">
        <v>100.76973263707261</v>
      </c>
      <c r="AA445" s="12">
        <v>100.7262502086276</v>
      </c>
    </row>
    <row r="446" spans="1:27">
      <c r="A446" s="1" t="s">
        <v>524</v>
      </c>
      <c r="B446" s="1" t="s">
        <v>553</v>
      </c>
      <c r="D446" s="1">
        <v>35</v>
      </c>
      <c r="E446" s="1" t="s">
        <v>839</v>
      </c>
      <c r="F446" s="1" t="s">
        <v>879</v>
      </c>
      <c r="G446" s="1" t="s">
        <v>1364</v>
      </c>
      <c r="H446" s="12">
        <v>99.812043527358583</v>
      </c>
      <c r="I446" s="12">
        <v>100.19535095986755</v>
      </c>
      <c r="J446" s="12">
        <v>100.19675591883849</v>
      </c>
      <c r="K446" s="12">
        <v>100.19675591883849</v>
      </c>
      <c r="L446" s="12">
        <v>100.16784321345175</v>
      </c>
      <c r="M446" s="12">
        <v>100.16784321345175</v>
      </c>
      <c r="N446" s="12">
        <v>100.16784321345175</v>
      </c>
      <c r="O446" s="12">
        <v>100.19157689300623</v>
      </c>
      <c r="P446" s="12">
        <v>100.1885194286139</v>
      </c>
      <c r="Q446" s="12">
        <v>100.1885194286139</v>
      </c>
      <c r="R446" s="12">
        <v>100</v>
      </c>
      <c r="S446" s="12">
        <v>99.437454785764771</v>
      </c>
      <c r="T446" s="12">
        <v>99.66322376702189</v>
      </c>
      <c r="U446" s="12">
        <v>99.652194183291471</v>
      </c>
      <c r="V446" s="12">
        <v>99.668221167771193</v>
      </c>
      <c r="W446" s="12">
        <v>100.09330723008006</v>
      </c>
      <c r="X446" s="12">
        <v>100.08064934204552</v>
      </c>
      <c r="Y446" s="12">
        <v>99.903351595794803</v>
      </c>
      <c r="Z446" s="12">
        <v>99.903351595794803</v>
      </c>
      <c r="AA446" s="12">
        <v>99.962740274104917</v>
      </c>
    </row>
    <row r="447" spans="1:27">
      <c r="A447" s="1" t="s">
        <v>524</v>
      </c>
      <c r="B447" s="1" t="s">
        <v>554</v>
      </c>
      <c r="D447" s="1">
        <v>36</v>
      </c>
      <c r="E447" s="1" t="s">
        <v>839</v>
      </c>
      <c r="F447" s="1" t="s">
        <v>879</v>
      </c>
      <c r="G447" s="1" t="s">
        <v>1365</v>
      </c>
      <c r="H447" s="12">
        <v>103.23523671753361</v>
      </c>
      <c r="I447" s="12">
        <v>102.95235944938578</v>
      </c>
      <c r="J447" s="12">
        <v>99.615087095563766</v>
      </c>
      <c r="K447" s="12">
        <v>99.641977497872318</v>
      </c>
      <c r="L447" s="12">
        <v>99.611199887886556</v>
      </c>
      <c r="M447" s="12">
        <v>99.616554609890528</v>
      </c>
      <c r="N447" s="12">
        <v>99.616554609890528</v>
      </c>
      <c r="O447" s="12">
        <v>99.734523121481871</v>
      </c>
      <c r="P447" s="12">
        <v>100.05615008665363</v>
      </c>
      <c r="Q447" s="12">
        <v>100.05615008665363</v>
      </c>
      <c r="R447" s="12">
        <v>100</v>
      </c>
      <c r="S447" s="12">
        <v>100.03054989132767</v>
      </c>
      <c r="T447" s="12">
        <v>99.925327531937384</v>
      </c>
      <c r="U447" s="12">
        <v>100.09564908697213</v>
      </c>
      <c r="V447" s="12">
        <v>100.16757858673226</v>
      </c>
      <c r="W447" s="12">
        <v>100.14504468825636</v>
      </c>
      <c r="X447" s="12">
        <v>99.996364175633573</v>
      </c>
      <c r="Y447" s="12">
        <v>99.996364175633573</v>
      </c>
      <c r="Z447" s="12">
        <v>99.720888375672729</v>
      </c>
      <c r="AA447" s="12">
        <v>99.661968105662012</v>
      </c>
    </row>
    <row r="448" spans="1:27">
      <c r="A448" s="1" t="s">
        <v>524</v>
      </c>
      <c r="B448" s="1" t="s">
        <v>555</v>
      </c>
      <c r="D448" s="1">
        <v>37</v>
      </c>
      <c r="E448" s="1" t="s">
        <v>839</v>
      </c>
      <c r="F448" s="1" t="s">
        <v>879</v>
      </c>
      <c r="G448" s="1" t="s">
        <v>1366</v>
      </c>
      <c r="H448" s="12">
        <v>99.312140910195311</v>
      </c>
      <c r="I448" s="12">
        <v>99.431526116093892</v>
      </c>
      <c r="J448" s="12">
        <v>99.641786721062502</v>
      </c>
      <c r="K448" s="12">
        <v>99.676410498483094</v>
      </c>
      <c r="L448" s="12">
        <v>99.676410498483094</v>
      </c>
      <c r="M448" s="12">
        <v>99.694717733780024</v>
      </c>
      <c r="N448" s="12">
        <v>99.694717733780024</v>
      </c>
      <c r="O448" s="12">
        <v>99.694717733780024</v>
      </c>
      <c r="P448" s="12">
        <v>99.694717733780024</v>
      </c>
      <c r="Q448" s="12">
        <v>99.77540190276099</v>
      </c>
      <c r="R448" s="12">
        <v>100</v>
      </c>
      <c r="S448" s="12">
        <v>100.19150046001926</v>
      </c>
      <c r="T448" s="12">
        <v>100.29119694567213</v>
      </c>
      <c r="U448" s="12">
        <v>100.46770590424292</v>
      </c>
      <c r="V448" s="12">
        <v>100.59573702714259</v>
      </c>
      <c r="W448" s="12">
        <v>100.83144853867172</v>
      </c>
      <c r="X448" s="12">
        <v>100.80506453570925</v>
      </c>
      <c r="Y448" s="12">
        <v>100.92573654751664</v>
      </c>
      <c r="Z448" s="12">
        <v>100.9440807820787</v>
      </c>
      <c r="AA448" s="12">
        <v>100.96881676994805</v>
      </c>
    </row>
    <row r="449" spans="1:27">
      <c r="A449" s="1" t="s">
        <v>524</v>
      </c>
      <c r="B449" s="1" t="s">
        <v>556</v>
      </c>
      <c r="D449" s="1">
        <v>38</v>
      </c>
      <c r="E449" s="1" t="s">
        <v>839</v>
      </c>
      <c r="F449" s="1" t="s">
        <v>879</v>
      </c>
      <c r="G449" s="1" t="s">
        <v>1367</v>
      </c>
      <c r="H449" s="12">
        <v>98.933197812743018</v>
      </c>
      <c r="I449" s="12">
        <v>99.192769830710347</v>
      </c>
      <c r="J449" s="12">
        <v>99.893763179281706</v>
      </c>
      <c r="K449" s="12">
        <v>100.15570886836039</v>
      </c>
      <c r="L449" s="12">
        <v>100.15570886836039</v>
      </c>
      <c r="M449" s="12">
        <v>99.868894105045101</v>
      </c>
      <c r="N449" s="12">
        <v>99.532159785024106</v>
      </c>
      <c r="O449" s="12">
        <v>99.46196720100528</v>
      </c>
      <c r="P449" s="12">
        <v>99.942729476774943</v>
      </c>
      <c r="Q449" s="12">
        <v>100</v>
      </c>
      <c r="R449" s="12">
        <v>100</v>
      </c>
      <c r="S449" s="12">
        <v>99.888903830787484</v>
      </c>
      <c r="T449" s="12">
        <v>100.07440009739408</v>
      </c>
      <c r="U449" s="12">
        <v>100.07440009739408</v>
      </c>
      <c r="V449" s="12">
        <v>100.18453033641333</v>
      </c>
      <c r="W449" s="12">
        <v>100.98483740432933</v>
      </c>
      <c r="X449" s="12">
        <v>100.98483740432933</v>
      </c>
      <c r="Y449" s="12">
        <v>101.12910260577735</v>
      </c>
      <c r="Z449" s="12">
        <v>101.14453014307365</v>
      </c>
      <c r="AA449" s="12">
        <v>101.12026901599636</v>
      </c>
    </row>
    <row r="450" spans="1:27">
      <c r="A450" s="1" t="s">
        <v>524</v>
      </c>
      <c r="B450" s="1" t="s">
        <v>557</v>
      </c>
      <c r="D450" s="1">
        <v>39</v>
      </c>
      <c r="E450" s="1" t="s">
        <v>839</v>
      </c>
      <c r="F450" s="1" t="s">
        <v>879</v>
      </c>
      <c r="G450" s="1" t="s">
        <v>1368</v>
      </c>
      <c r="H450" s="12">
        <v>99.460935002059642</v>
      </c>
      <c r="I450" s="12">
        <v>99.829192383274787</v>
      </c>
      <c r="J450" s="12">
        <v>99.915216671775838</v>
      </c>
      <c r="K450" s="12">
        <v>100</v>
      </c>
      <c r="L450" s="12">
        <v>100</v>
      </c>
      <c r="M450" s="12">
        <v>100</v>
      </c>
      <c r="N450" s="12">
        <v>100</v>
      </c>
      <c r="O450" s="12">
        <v>100</v>
      </c>
      <c r="P450" s="12">
        <v>100</v>
      </c>
      <c r="Q450" s="12">
        <v>100</v>
      </c>
      <c r="R450" s="12">
        <v>100</v>
      </c>
      <c r="S450" s="12">
        <v>100</v>
      </c>
      <c r="T450" s="12">
        <v>100</v>
      </c>
      <c r="U450" s="12">
        <v>100</v>
      </c>
      <c r="V450" s="12">
        <v>100</v>
      </c>
      <c r="W450" s="12">
        <v>99.881924658278649</v>
      </c>
      <c r="X450" s="12">
        <v>99.881924658278649</v>
      </c>
      <c r="Y450" s="12">
        <v>99.881924658278649</v>
      </c>
      <c r="Z450" s="12">
        <v>99.881924658278649</v>
      </c>
      <c r="AA450" s="12">
        <v>99.881924658278649</v>
      </c>
    </row>
    <row r="451" spans="1:27">
      <c r="A451" s="1" t="s">
        <v>655</v>
      </c>
      <c r="D451" s="1">
        <v>40</v>
      </c>
      <c r="E451" s="1" t="s">
        <v>839</v>
      </c>
      <c r="F451" s="1" t="s">
        <v>879</v>
      </c>
      <c r="G451" s="1" t="s">
        <v>1369</v>
      </c>
      <c r="H451" s="12">
        <v>99.883259592634772</v>
      </c>
      <c r="I451" s="12">
        <v>99.883259592634772</v>
      </c>
      <c r="J451" s="12">
        <v>99.849672514239842</v>
      </c>
      <c r="K451" s="12">
        <v>99.947056370474797</v>
      </c>
      <c r="L451" s="12">
        <v>99.948984681900782</v>
      </c>
      <c r="M451" s="12">
        <v>99.840491412160048</v>
      </c>
      <c r="N451" s="12">
        <v>99.877309910909403</v>
      </c>
      <c r="O451" s="12">
        <v>99.870052231542147</v>
      </c>
      <c r="P451" s="12">
        <v>99.884792424318164</v>
      </c>
      <c r="Q451" s="12">
        <v>100.01784220006789</v>
      </c>
      <c r="R451" s="12">
        <v>100</v>
      </c>
      <c r="S451" s="12">
        <v>100.06023745590329</v>
      </c>
      <c r="T451" s="12">
        <v>100.00245493775574</v>
      </c>
      <c r="U451" s="12">
        <v>99.973017438132288</v>
      </c>
      <c r="V451" s="12">
        <v>100.02942607160928</v>
      </c>
      <c r="W451" s="12">
        <v>100.03537914609926</v>
      </c>
      <c r="X451" s="12">
        <v>99.930361260528983</v>
      </c>
      <c r="Y451" s="12">
        <v>100.03160991902134</v>
      </c>
      <c r="Z451" s="12">
        <v>100.08384277599984</v>
      </c>
      <c r="AA451" s="12">
        <v>100.09495271358075</v>
      </c>
    </row>
    <row r="452" spans="1:27">
      <c r="A452" s="1" t="s">
        <v>523</v>
      </c>
      <c r="D452" s="1">
        <v>41</v>
      </c>
      <c r="E452" s="1" t="s">
        <v>839</v>
      </c>
      <c r="F452" s="1" t="s">
        <v>879</v>
      </c>
      <c r="G452" s="1" t="s">
        <v>1370</v>
      </c>
      <c r="H452" s="12">
        <v>99.920041982064646</v>
      </c>
      <c r="I452" s="12">
        <v>99.970322750888556</v>
      </c>
      <c r="J452" s="12">
        <v>99.702929620893144</v>
      </c>
      <c r="K452" s="12">
        <v>99.748078166065241</v>
      </c>
      <c r="L452" s="12">
        <v>99.858640394711301</v>
      </c>
      <c r="M452" s="12">
        <v>99.852588302470323</v>
      </c>
      <c r="N452" s="12">
        <v>99.82501902422004</v>
      </c>
      <c r="O452" s="12">
        <v>99.847454860286007</v>
      </c>
      <c r="P452" s="12">
        <v>99.910728948474016</v>
      </c>
      <c r="Q452" s="12">
        <v>99.962610613630403</v>
      </c>
      <c r="R452" s="12">
        <v>100</v>
      </c>
      <c r="S452" s="12">
        <v>100.06385325508147</v>
      </c>
      <c r="T452" s="12">
        <v>100.12448334524866</v>
      </c>
      <c r="U452" s="12">
        <v>100.19825106474391</v>
      </c>
      <c r="V452" s="12">
        <v>100.28549373919107</v>
      </c>
      <c r="W452" s="12">
        <v>100.49678724327944</v>
      </c>
      <c r="X452" s="12">
        <v>100.48039025960558</v>
      </c>
      <c r="Y452" s="12">
        <v>100.50711056062201</v>
      </c>
      <c r="Z452" s="12">
        <v>100.48415012784015</v>
      </c>
      <c r="AA452" s="12">
        <v>100.54598871724826</v>
      </c>
    </row>
  </sheetData>
  <sortState ref="A2:Z406">
    <sortCondition ref="E2:E406"/>
    <sortCondition ref="F2:F406"/>
    <sortCondition ref="D2:D406"/>
  </sortState>
  <phoneticPr fontId="16" type="noConversion"/>
  <pageMargins left="0.75" right="0.75" top="1" bottom="1" header="0.5" footer="0.5"/>
  <headerFooter alignWithMargins="0">
    <oddHeader>&amp;A</oddHeader>
    <oddFooter>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codeName="Sheet12"/>
  <dimension ref="A1:AH62"/>
  <sheetViews>
    <sheetView showGridLines="0" view="pageLayout" zoomScaleSheetLayoutView="100" workbookViewId="0">
      <selection activeCell="F6" sqref="F6:H12"/>
    </sheetView>
  </sheetViews>
  <sheetFormatPr defaultColWidth="9.140625" defaultRowHeight="12.75"/>
  <cols>
    <col min="1" max="1" width="2.140625" style="297" customWidth="1"/>
    <col min="2" max="3" width="2" style="297" customWidth="1"/>
    <col min="4" max="4" width="19.42578125" style="297" customWidth="1"/>
    <col min="5" max="5" width="6.140625" style="297" hidden="1" customWidth="1"/>
    <col min="6" max="7" width="6.7109375" style="500" customWidth="1"/>
    <col min="8" max="8" width="6.7109375" style="500" hidden="1" customWidth="1"/>
    <col min="9" max="10" width="6.7109375" style="297" customWidth="1"/>
    <col min="11" max="11" width="6.7109375" style="297" hidden="1" customWidth="1"/>
    <col min="12" max="13" width="6.7109375" style="297" customWidth="1"/>
    <col min="14" max="14" width="6.7109375" style="297" hidden="1" customWidth="1"/>
    <col min="15" max="16" width="6.7109375" style="297" customWidth="1"/>
    <col min="17" max="17" width="6.7109375" style="297" hidden="1" customWidth="1"/>
    <col min="18" max="18" width="6.7109375" style="297" customWidth="1"/>
    <col min="19" max="19" width="6.7109375" style="329" customWidth="1"/>
    <col min="20" max="20" width="6.7109375" style="329" hidden="1" customWidth="1"/>
    <col min="21" max="21" width="6.7109375" style="325" customWidth="1"/>
    <col min="22" max="22" width="6.7109375" style="500" customWidth="1"/>
    <col min="23" max="30" width="6.7109375" style="297" customWidth="1"/>
    <col min="31" max="31" width="19.42578125" style="297" customWidth="1"/>
    <col min="32" max="33" width="2" style="297" customWidth="1"/>
    <col min="34" max="34" width="2" style="329" customWidth="1"/>
    <col min="35" max="16384" width="9.140625" style="297"/>
  </cols>
  <sheetData>
    <row r="1" spans="1:34" ht="16.5" customHeight="1">
      <c r="A1" s="1450" t="s">
        <v>1773</v>
      </c>
      <c r="B1" s="1450"/>
      <c r="C1" s="1450"/>
      <c r="D1" s="1450"/>
      <c r="E1" s="537"/>
      <c r="F1" s="695"/>
      <c r="G1" s="695"/>
      <c r="H1" s="695"/>
      <c r="I1" s="695"/>
      <c r="J1" s="695"/>
      <c r="K1" s="695"/>
      <c r="L1" s="695"/>
      <c r="M1" s="695"/>
      <c r="N1" s="695"/>
      <c r="O1" s="695"/>
      <c r="P1" s="695"/>
      <c r="Q1" s="695"/>
      <c r="R1" s="695"/>
      <c r="S1" s="696"/>
      <c r="T1" s="696"/>
      <c r="U1" s="695"/>
      <c r="V1" s="695"/>
      <c r="W1" s="695"/>
      <c r="X1" s="695"/>
      <c r="Y1" s="695"/>
      <c r="Z1" s="695"/>
      <c r="AA1" s="695"/>
      <c r="AB1" s="695"/>
      <c r="AC1" s="695"/>
      <c r="AD1" s="695"/>
      <c r="AE1" s="1429" t="s">
        <v>1773</v>
      </c>
      <c r="AF1" s="1429"/>
      <c r="AG1" s="1429"/>
      <c r="AH1" s="1429"/>
    </row>
    <row r="2" spans="1:34" ht="3" customHeight="1">
      <c r="A2" s="298"/>
      <c r="B2" s="299"/>
      <c r="C2" s="299"/>
      <c r="D2" s="299"/>
      <c r="E2" s="299"/>
      <c r="F2" s="697"/>
      <c r="G2" s="697"/>
      <c r="H2" s="697"/>
      <c r="I2" s="298"/>
      <c r="J2" s="298"/>
      <c r="K2" s="298"/>
      <c r="L2" s="298"/>
      <c r="M2" s="298"/>
      <c r="N2" s="298"/>
      <c r="O2" s="298"/>
      <c r="P2" s="298"/>
      <c r="Q2" s="298"/>
      <c r="R2" s="298"/>
      <c r="S2" s="302"/>
      <c r="T2" s="302"/>
      <c r="U2" s="301"/>
      <c r="V2" s="697"/>
      <c r="W2" s="298"/>
      <c r="X2" s="298"/>
      <c r="Y2" s="298"/>
      <c r="Z2" s="298"/>
      <c r="AA2" s="298"/>
      <c r="AB2" s="298"/>
      <c r="AC2" s="298"/>
      <c r="AD2" s="298"/>
      <c r="AE2" s="299"/>
      <c r="AF2" s="299"/>
      <c r="AG2" s="299"/>
      <c r="AH2" s="305"/>
    </row>
    <row r="3" spans="1:34" ht="6.75" customHeight="1">
      <c r="A3" s="1551" t="s">
        <v>2000</v>
      </c>
      <c r="B3" s="1551"/>
      <c r="C3" s="1551"/>
      <c r="D3" s="1551"/>
      <c r="E3" s="1551"/>
      <c r="F3" s="1551"/>
      <c r="G3" s="1551"/>
      <c r="H3" s="1551"/>
      <c r="I3" s="1551"/>
      <c r="J3" s="1551"/>
      <c r="K3" s="1551"/>
      <c r="L3" s="1551"/>
      <c r="M3" s="1551"/>
      <c r="N3" s="1551"/>
      <c r="O3" s="1551"/>
      <c r="P3" s="1551"/>
      <c r="Q3" s="1551"/>
      <c r="R3" s="1551"/>
      <c r="S3" s="1551"/>
      <c r="T3" s="542"/>
      <c r="U3" s="541"/>
      <c r="V3" s="699"/>
      <c r="W3" s="698"/>
      <c r="X3" s="698"/>
      <c r="Y3" s="698"/>
      <c r="Z3" s="698"/>
      <c r="AA3" s="698"/>
      <c r="AB3" s="698"/>
      <c r="AC3" s="698"/>
      <c r="AD3" s="698"/>
      <c r="AE3" s="544"/>
      <c r="AF3" s="544"/>
      <c r="AG3" s="544"/>
      <c r="AH3" s="545"/>
    </row>
    <row r="4" spans="1:34" ht="21.2" customHeight="1">
      <c r="A4" s="1551"/>
      <c r="B4" s="1551"/>
      <c r="C4" s="1551"/>
      <c r="D4" s="1551"/>
      <c r="E4" s="1551"/>
      <c r="F4" s="1551"/>
      <c r="G4" s="1551"/>
      <c r="H4" s="1551"/>
      <c r="I4" s="1551"/>
      <c r="J4" s="1551"/>
      <c r="K4" s="1551"/>
      <c r="L4" s="1551"/>
      <c r="M4" s="1551"/>
      <c r="N4" s="1551"/>
      <c r="O4" s="1551"/>
      <c r="P4" s="1551"/>
      <c r="Q4" s="1551"/>
      <c r="R4" s="1551"/>
      <c r="S4" s="1551"/>
      <c r="T4" s="542"/>
      <c r="U4" s="700"/>
      <c r="V4" s="701"/>
      <c r="W4" s="702"/>
      <c r="X4" s="702"/>
      <c r="Y4" s="702"/>
      <c r="Z4" s="702"/>
      <c r="AA4" s="702"/>
      <c r="AB4" s="702"/>
      <c r="AC4" s="698"/>
      <c r="AD4" s="698"/>
      <c r="AE4" s="702"/>
      <c r="AF4" s="702"/>
      <c r="AG4" s="702"/>
      <c r="AH4" s="703"/>
    </row>
    <row r="5" spans="1:34" ht="15.75" thickBot="1">
      <c r="A5" s="704"/>
      <c r="B5" s="705"/>
      <c r="C5" s="1356" t="s">
        <v>1846</v>
      </c>
      <c r="D5" s="1356"/>
      <c r="E5" s="1356"/>
      <c r="F5" s="1356"/>
      <c r="G5" s="1356"/>
      <c r="H5" s="1356"/>
      <c r="I5" s="1356"/>
      <c r="J5" s="705"/>
      <c r="K5" s="705"/>
      <c r="L5" s="705"/>
      <c r="M5" s="705"/>
      <c r="N5" s="705"/>
      <c r="O5" s="705"/>
      <c r="P5" s="705"/>
      <c r="Q5" s="705"/>
      <c r="R5" s="706"/>
      <c r="S5" s="707"/>
      <c r="T5" s="707"/>
      <c r="U5" s="708"/>
      <c r="V5" s="709"/>
      <c r="W5" s="705"/>
      <c r="X5" s="705"/>
      <c r="Y5" s="705"/>
      <c r="Z5" s="705"/>
      <c r="AA5" s="705"/>
      <c r="AB5" s="706"/>
      <c r="AC5" s="706"/>
      <c r="AD5" s="706"/>
      <c r="AE5" s="705"/>
      <c r="AF5" s="705"/>
      <c r="AG5" s="705"/>
      <c r="AH5" s="710"/>
    </row>
    <row r="6" spans="1:34" s="308" customFormat="1" ht="12.75" customHeight="1">
      <c r="A6" s="1506" t="s">
        <v>163</v>
      </c>
      <c r="B6" s="1506"/>
      <c r="C6" s="1506"/>
      <c r="D6" s="1506"/>
      <c r="E6" s="711"/>
      <c r="F6" s="1536" t="s">
        <v>1791</v>
      </c>
      <c r="G6" s="1537"/>
      <c r="H6" s="1542"/>
      <c r="I6" s="1536" t="s">
        <v>1792</v>
      </c>
      <c r="J6" s="1537"/>
      <c r="K6" s="1542"/>
      <c r="L6" s="1536" t="s">
        <v>1793</v>
      </c>
      <c r="M6" s="1537"/>
      <c r="N6" s="1542"/>
      <c r="O6" s="1536" t="s">
        <v>1794</v>
      </c>
      <c r="P6" s="1537"/>
      <c r="Q6" s="1542"/>
      <c r="R6" s="1536" t="s">
        <v>1795</v>
      </c>
      <c r="S6" s="1537"/>
      <c r="T6" s="1537"/>
      <c r="U6" s="1537" t="s">
        <v>1791</v>
      </c>
      <c r="V6" s="1542"/>
      <c r="W6" s="1536" t="s">
        <v>1792</v>
      </c>
      <c r="X6" s="1542"/>
      <c r="Y6" s="1536" t="s">
        <v>1793</v>
      </c>
      <c r="Z6" s="1542"/>
      <c r="AA6" s="1536" t="s">
        <v>1794</v>
      </c>
      <c r="AB6" s="1542"/>
      <c r="AC6" s="1536" t="s">
        <v>1795</v>
      </c>
      <c r="AD6" s="1542"/>
      <c r="AE6" s="656" t="s">
        <v>167</v>
      </c>
      <c r="AF6" s="657"/>
      <c r="AG6" s="657"/>
      <c r="AH6" s="657"/>
    </row>
    <row r="7" spans="1:34" s="308" customFormat="1" ht="9" customHeight="1">
      <c r="A7" s="658"/>
      <c r="B7" s="1503" t="s">
        <v>11</v>
      </c>
      <c r="C7" s="1503"/>
      <c r="D7" s="1503"/>
      <c r="E7" s="712"/>
      <c r="F7" s="1538"/>
      <c r="G7" s="1539"/>
      <c r="H7" s="1557"/>
      <c r="I7" s="1538"/>
      <c r="J7" s="1539"/>
      <c r="K7" s="1557"/>
      <c r="L7" s="1538"/>
      <c r="M7" s="1539"/>
      <c r="N7" s="1557"/>
      <c r="O7" s="1538"/>
      <c r="P7" s="1539"/>
      <c r="Q7" s="1557"/>
      <c r="R7" s="1538"/>
      <c r="S7" s="1539"/>
      <c r="T7" s="1539"/>
      <c r="U7" s="1539"/>
      <c r="V7" s="1557"/>
      <c r="W7" s="1538"/>
      <c r="X7" s="1557"/>
      <c r="Y7" s="1538"/>
      <c r="Z7" s="1557"/>
      <c r="AA7" s="1538"/>
      <c r="AB7" s="1557"/>
      <c r="AC7" s="1538"/>
      <c r="AD7" s="1557"/>
      <c r="AE7" s="664" t="s">
        <v>169</v>
      </c>
      <c r="AF7" s="665"/>
      <c r="AG7" s="665"/>
      <c r="AH7" s="665"/>
    </row>
    <row r="8" spans="1:34" s="308" customFormat="1" ht="11.25" customHeight="1">
      <c r="A8" s="666"/>
      <c r="B8" s="667"/>
      <c r="C8" s="667"/>
      <c r="D8" s="667"/>
      <c r="E8" s="667"/>
      <c r="F8" s="1538"/>
      <c r="G8" s="1539"/>
      <c r="H8" s="1557"/>
      <c r="I8" s="1538"/>
      <c r="J8" s="1539"/>
      <c r="K8" s="1557"/>
      <c r="L8" s="1538"/>
      <c r="M8" s="1539"/>
      <c r="N8" s="1557"/>
      <c r="O8" s="1538"/>
      <c r="P8" s="1539"/>
      <c r="Q8" s="1557"/>
      <c r="R8" s="1538"/>
      <c r="S8" s="1539"/>
      <c r="T8" s="1539"/>
      <c r="U8" s="1539"/>
      <c r="V8" s="1557"/>
      <c r="W8" s="1538"/>
      <c r="X8" s="1557"/>
      <c r="Y8" s="1538"/>
      <c r="Z8" s="1557"/>
      <c r="AA8" s="1538"/>
      <c r="AB8" s="1557"/>
      <c r="AC8" s="1538"/>
      <c r="AD8" s="1557"/>
      <c r="AE8" s="673"/>
      <c r="AF8" s="667"/>
      <c r="AG8" s="667"/>
      <c r="AH8" s="667"/>
    </row>
    <row r="9" spans="1:34" s="308" customFormat="1" ht="9.1999999999999993" customHeight="1">
      <c r="A9" s="674"/>
      <c r="B9" s="675"/>
      <c r="C9" s="675"/>
      <c r="D9" s="675"/>
      <c r="E9" s="675"/>
      <c r="F9" s="1540"/>
      <c r="G9" s="1541"/>
      <c r="H9" s="1558"/>
      <c r="I9" s="1540"/>
      <c r="J9" s="1541"/>
      <c r="K9" s="1558"/>
      <c r="L9" s="1540"/>
      <c r="M9" s="1541"/>
      <c r="N9" s="1558"/>
      <c r="O9" s="1540"/>
      <c r="P9" s="1541"/>
      <c r="Q9" s="1558"/>
      <c r="R9" s="1540"/>
      <c r="S9" s="1541"/>
      <c r="T9" s="1541"/>
      <c r="U9" s="1541"/>
      <c r="V9" s="1558"/>
      <c r="W9" s="1540"/>
      <c r="X9" s="1558"/>
      <c r="Y9" s="1540"/>
      <c r="Z9" s="1558"/>
      <c r="AA9" s="1540"/>
      <c r="AB9" s="1558"/>
      <c r="AC9" s="1540"/>
      <c r="AD9" s="1558"/>
      <c r="AE9" s="681"/>
      <c r="AF9" s="675"/>
      <c r="AG9" s="675"/>
      <c r="AH9" s="675"/>
    </row>
    <row r="10" spans="1:34" s="308" customFormat="1" ht="11.1" customHeight="1">
      <c r="A10" s="1499"/>
      <c r="B10" s="1499"/>
      <c r="C10" s="682"/>
      <c r="D10" s="682"/>
      <c r="E10" s="682"/>
      <c r="F10" s="1515">
        <f>'5'!F10</f>
        <v>41487</v>
      </c>
      <c r="G10" s="1524">
        <f>'5'!G10</f>
        <v>41456</v>
      </c>
      <c r="H10" s="1562">
        <f>'5'!H10</f>
        <v>41244</v>
      </c>
      <c r="I10" s="1515">
        <f>'5'!I10</f>
        <v>41487</v>
      </c>
      <c r="J10" s="1524">
        <f>'5'!J10</f>
        <v>41456</v>
      </c>
      <c r="K10" s="1562">
        <f>'5'!K10</f>
        <v>41244</v>
      </c>
      <c r="L10" s="1515">
        <f>'5'!L10</f>
        <v>41487</v>
      </c>
      <c r="M10" s="1524">
        <f>'5'!M10</f>
        <v>41456</v>
      </c>
      <c r="N10" s="1562">
        <f>'5'!N10</f>
        <v>41244</v>
      </c>
      <c r="O10" s="1515">
        <f>'5'!O10</f>
        <v>41487</v>
      </c>
      <c r="P10" s="1524">
        <f>'5'!P10</f>
        <v>41456</v>
      </c>
      <c r="Q10" s="1562">
        <f>'5'!Q10</f>
        <v>41244</v>
      </c>
      <c r="R10" s="1515">
        <f>'5'!R10</f>
        <v>41487</v>
      </c>
      <c r="S10" s="1518">
        <f>'5'!S10</f>
        <v>41456</v>
      </c>
      <c r="T10" s="1521">
        <f>'5'!T10</f>
        <v>41244</v>
      </c>
      <c r="U10" s="1530" t="s">
        <v>1790</v>
      </c>
      <c r="V10" s="1527" t="s">
        <v>1785</v>
      </c>
      <c r="W10" s="1530" t="s">
        <v>1790</v>
      </c>
      <c r="X10" s="1527" t="s">
        <v>1785</v>
      </c>
      <c r="Y10" s="1530" t="s">
        <v>1790</v>
      </c>
      <c r="Z10" s="1527" t="s">
        <v>1785</v>
      </c>
      <c r="AA10" s="1530" t="s">
        <v>1790</v>
      </c>
      <c r="AB10" s="1527" t="s">
        <v>1785</v>
      </c>
      <c r="AC10" s="1530" t="s">
        <v>1790</v>
      </c>
      <c r="AD10" s="1527" t="s">
        <v>1785</v>
      </c>
      <c r="AE10" s="688"/>
      <c r="AF10" s="682"/>
      <c r="AG10" s="682"/>
      <c r="AH10" s="682"/>
    </row>
    <row r="11" spans="1:34" s="308" customFormat="1" ht="11.25" customHeight="1">
      <c r="A11" s="1499" t="s">
        <v>8</v>
      </c>
      <c r="B11" s="1499"/>
      <c r="C11" s="682"/>
      <c r="D11" s="682"/>
      <c r="E11" s="682"/>
      <c r="F11" s="1516"/>
      <c r="G11" s="1525"/>
      <c r="H11" s="1563"/>
      <c r="I11" s="1516"/>
      <c r="J11" s="1525"/>
      <c r="K11" s="1563"/>
      <c r="L11" s="1516"/>
      <c r="M11" s="1525"/>
      <c r="N11" s="1563"/>
      <c r="O11" s="1516"/>
      <c r="P11" s="1525"/>
      <c r="Q11" s="1563"/>
      <c r="R11" s="1516"/>
      <c r="S11" s="1519"/>
      <c r="T11" s="1565"/>
      <c r="U11" s="1531"/>
      <c r="V11" s="1528"/>
      <c r="W11" s="1531"/>
      <c r="X11" s="1528"/>
      <c r="Y11" s="1531"/>
      <c r="Z11" s="1528"/>
      <c r="AA11" s="1531"/>
      <c r="AB11" s="1528"/>
      <c r="AC11" s="1531"/>
      <c r="AD11" s="1528"/>
      <c r="AE11" s="688"/>
      <c r="AF11" s="682"/>
      <c r="AG11" s="682"/>
      <c r="AH11" s="682"/>
    </row>
    <row r="12" spans="1:34" s="309" customFormat="1" ht="24.75" customHeight="1">
      <c r="A12" s="1500" t="s">
        <v>9</v>
      </c>
      <c r="B12" s="1500"/>
      <c r="C12" s="1500"/>
      <c r="D12" s="1500"/>
      <c r="E12" s="713"/>
      <c r="F12" s="1517"/>
      <c r="G12" s="1526"/>
      <c r="H12" s="1564"/>
      <c r="I12" s="1517"/>
      <c r="J12" s="1526"/>
      <c r="K12" s="1564"/>
      <c r="L12" s="1517"/>
      <c r="M12" s="1526"/>
      <c r="N12" s="1564"/>
      <c r="O12" s="1517"/>
      <c r="P12" s="1526"/>
      <c r="Q12" s="1564"/>
      <c r="R12" s="1517"/>
      <c r="S12" s="1520"/>
      <c r="T12" s="1566"/>
      <c r="U12" s="1532"/>
      <c r="V12" s="1529"/>
      <c r="W12" s="1532"/>
      <c r="X12" s="1529"/>
      <c r="Y12" s="1532"/>
      <c r="Z12" s="1529"/>
      <c r="AA12" s="1532"/>
      <c r="AB12" s="1529"/>
      <c r="AC12" s="1532"/>
      <c r="AD12" s="1529"/>
      <c r="AE12" s="1501" t="s">
        <v>170</v>
      </c>
      <c r="AF12" s="1502"/>
      <c r="AG12" s="1502"/>
      <c r="AH12" s="1502"/>
    </row>
    <row r="13" spans="1:34" s="310" customFormat="1" ht="13.7" customHeight="1">
      <c r="A13" s="1459" t="s">
        <v>845</v>
      </c>
      <c r="B13" s="1459"/>
      <c r="C13" s="1459"/>
      <c r="D13" s="1459"/>
      <c r="E13" s="714">
        <v>1</v>
      </c>
      <c r="F13" s="715">
        <f>INDEX(연령매매지수!$2:$42,MATCH($E13,연령매매지수!$D$2:$D$42,FALSE),MATCH(F$10,연령매매지수!$1:$1,FALSE))</f>
        <v>98.354440490189916</v>
      </c>
      <c r="G13" s="716">
        <f>INDEX(연령매매지수!$2:$42,MATCH($E13,연령매매지수!$D$2:$D$42,FALSE),MATCH(G$10,연령매매지수!$1:$1,FALSE))</f>
        <v>98.530864279260712</v>
      </c>
      <c r="H13" s="717">
        <f>INDEX(연령매매지수!$2:$42,MATCH($E13,연령매매지수!$D$2:$D$42,FALSE),MATCH(H$10,연령매매지수!$1:$1,FALSE))</f>
        <v>99.596182956350802</v>
      </c>
      <c r="I13" s="715">
        <f>INDEX(연령매매지수!$43:$83,MATCH($E13,연령매매지수!$D$43:$D$83,FALSE),MATCH(I$10,연령매매지수!$1:$1,FALSE))</f>
        <v>99.187073813558854</v>
      </c>
      <c r="J13" s="716">
        <f>INDEX(연령매매지수!$43:$83,MATCH($E13,연령매매지수!$D$43:$D$83,FALSE),MATCH(J$10,연령매매지수!$1:$1,FALSE))</f>
        <v>99.290010518157175</v>
      </c>
      <c r="K13" s="717">
        <f>INDEX(연령매매지수!$43:$83,MATCH($E13,연령매매지수!$D$43:$D$83,FALSE),MATCH(K$10,연령매매지수!$1:$1,FALSE))</f>
        <v>99.60933733274851</v>
      </c>
      <c r="L13" s="715">
        <f>INDEX(연령매매지수!$84:$124,MATCH($E13,연령매매지수!$D$84:$D$124,FALSE),MATCH(L$10,연령매매지수!$1:$1,FALSE))</f>
        <v>99.715657102333992</v>
      </c>
      <c r="M13" s="716">
        <f>INDEX(연령매매지수!$84:$124,MATCH($E13,연령매매지수!$D$84:$D$124,FALSE),MATCH(M$10,연령매매지수!$1:$1,FALSE))</f>
        <v>99.843654451125275</v>
      </c>
      <c r="N13" s="717">
        <f>INDEX(연령매매지수!$84:$124,MATCH($E13,연령매매지수!$D$84:$D$124,FALSE),MATCH(N$10,연령매매지수!$1:$1,FALSE))</f>
        <v>99.790492919703226</v>
      </c>
      <c r="O13" s="715">
        <f>INDEX(연령매매지수!$125:$165,MATCH($E13,연령매매지수!$D$125:$D$165,FALSE),MATCH(O$10,연령매매지수!$1:$1,FALSE))</f>
        <v>99.919958115806722</v>
      </c>
      <c r="P13" s="716">
        <f>INDEX(연령매매지수!$125:$165,MATCH($E13,연령매매지수!$D$125:$D$165,FALSE),MATCH(P$10,연령매매지수!$1:$1,FALSE))</f>
        <v>99.978772581663634</v>
      </c>
      <c r="Q13" s="717">
        <f>INDEX(연령매매지수!$125:$165,MATCH($E13,연령매매지수!$D$125:$D$165,FALSE),MATCH(Q$10,연령매매지수!$1:$1,FALSE))</f>
        <v>99.836810642402469</v>
      </c>
      <c r="R13" s="715">
        <f>INDEX(연령매매지수!$166:$206,MATCH($E13,연령매매지수!$D$166:$D$206,FALSE),MATCH(R$10,연령매매지수!$1:$1,FALSE))</f>
        <v>99.124520670433895</v>
      </c>
      <c r="S13" s="718">
        <f>INDEX(연령매매지수!$166:$206,MATCH($E13,연령매매지수!$D$166:$D$206,FALSE),MATCH(S$10,연령매매지수!$1:$1,FALSE))</f>
        <v>99.333817927292841</v>
      </c>
      <c r="T13" s="716">
        <f>INDEX(연령매매지수!$166:$206,MATCH($E13,연령매매지수!$D$166:$D$206,FALSE),MATCH(T$10,연령매매지수!$1:$1,FALSE))</f>
        <v>99.665658970358066</v>
      </c>
      <c r="U13" s="1157">
        <f>100*(F13/G13-1)</f>
        <v>-0.17905434034433121</v>
      </c>
      <c r="V13" s="719">
        <f>IF(ISERROR(100*(F13/H13-1))=TRUE,"",100*(F13/H13-1))</f>
        <v>-1.2467771648488668</v>
      </c>
      <c r="W13" s="1163">
        <f>100*(I13/J13-1)</f>
        <v>-0.1036727703634388</v>
      </c>
      <c r="X13" s="719">
        <f>IF(ISERROR(100*(I13/K13-1)=TRUE),"",100*(I13/K13-1))</f>
        <v>-0.4239196148640878</v>
      </c>
      <c r="Y13" s="1163">
        <f>100*(L13/M13-1)</f>
        <v>-0.12819778031456508</v>
      </c>
      <c r="Z13" s="719">
        <f>IF(ISERROR(100*(L13/N13-1))=TRUE,"",100*(L13/N13-1))</f>
        <v>-7.4992932873330087E-2</v>
      </c>
      <c r="AA13" s="1163">
        <f>100*(O13/P13-1)</f>
        <v>-5.8826953300383789E-2</v>
      </c>
      <c r="AB13" s="719">
        <f>IF(ISERROR(100*(O13/Q13-1))=TRUE,"",100*(O13/Q13-1))</f>
        <v>8.3283383021992563E-2</v>
      </c>
      <c r="AC13" s="1163">
        <f>100*(R13/S13-1)</f>
        <v>-0.21070090853866352</v>
      </c>
      <c r="AD13" s="719">
        <f>IF(ISERROR(100*(R13/T13-1))=TRUE,"",100*(R13/T13-1))</f>
        <v>-0.54295361663651009</v>
      </c>
      <c r="AE13" s="1423" t="s">
        <v>861</v>
      </c>
      <c r="AF13" s="1424"/>
      <c r="AG13" s="1424"/>
      <c r="AH13" s="1424"/>
    </row>
    <row r="14" spans="1:34" s="310" customFormat="1" ht="13.7" customHeight="1">
      <c r="A14" s="1460" t="s">
        <v>846</v>
      </c>
      <c r="B14" s="1460"/>
      <c r="C14" s="1460"/>
      <c r="D14" s="1460"/>
      <c r="E14" s="720">
        <v>2</v>
      </c>
      <c r="F14" s="715">
        <f>INDEX(연령매매지수!$2:$42,MATCH($E14,연령매매지수!$D$2:$D$42,FALSE),MATCH(F$10,연령매매지수!$1:$1,FALSE))</f>
        <v>96.580302327110374</v>
      </c>
      <c r="G14" s="716">
        <f>INDEX(연령매매지수!$2:$42,MATCH($E14,연령매매지수!$D$2:$D$42,FALSE),MATCH(G$10,연령매매지수!$1:$1,FALSE))</f>
        <v>96.90706849742223</v>
      </c>
      <c r="H14" s="717">
        <f>INDEX(연령매매지수!$2:$42,MATCH($E14,연령매매지수!$D$2:$D$42,FALSE),MATCH(H$10,연령매매지수!$1:$1,FALSE))</f>
        <v>99.280352493526308</v>
      </c>
      <c r="I14" s="715">
        <f>INDEX(연령매매지수!$43:$83,MATCH($E14,연령매매지수!$D$43:$D$83,FALSE),MATCH(I$10,연령매매지수!$1:$1,FALSE))</f>
        <v>97.795605212292983</v>
      </c>
      <c r="J14" s="716">
        <f>INDEX(연령매매지수!$43:$83,MATCH($E14,연령매매지수!$D$43:$D$83,FALSE),MATCH(J$10,연령매매지수!$1:$1,FALSE))</f>
        <v>98.052963514957341</v>
      </c>
      <c r="K14" s="717">
        <f>INDEX(연령매매지수!$43:$83,MATCH($E14,연령매매지수!$D$43:$D$83,FALSE),MATCH(K$10,연령매매지수!$1:$1,FALSE))</f>
        <v>99.317842130064776</v>
      </c>
      <c r="L14" s="715">
        <f>INDEX(연령매매지수!$84:$124,MATCH($E14,연령매매지수!$D$84:$D$124,FALSE),MATCH(L$10,연령매매지수!$1:$1,FALSE))</f>
        <v>98.252286085120161</v>
      </c>
      <c r="M14" s="716">
        <f>INDEX(연령매매지수!$84:$124,MATCH($E14,연령매매지수!$D$84:$D$124,FALSE),MATCH(M$10,연령매매지수!$1:$1,FALSE))</f>
        <v>98.538578645727199</v>
      </c>
      <c r="N14" s="717">
        <f>INDEX(연령매매지수!$84:$124,MATCH($E14,연령매매지수!$D$84:$D$124,FALSE),MATCH(N$10,연령매매지수!$1:$1,FALSE))</f>
        <v>99.558024854314681</v>
      </c>
      <c r="O14" s="715">
        <f>INDEX(연령매매지수!$125:$165,MATCH($E14,연령매매지수!$D$125:$D$165,FALSE),MATCH(O$10,연령매매지수!$1:$1,FALSE))</f>
        <v>97.980392678636179</v>
      </c>
      <c r="P14" s="716">
        <f>INDEX(연령매매지수!$125:$165,MATCH($E14,연령매매지수!$D$125:$D$165,FALSE),MATCH(P$10,연령매매지수!$1:$1,FALSE))</f>
        <v>98.220917398874207</v>
      </c>
      <c r="Q14" s="717">
        <f>INDEX(연령매매지수!$125:$165,MATCH($E14,연령매매지수!$D$125:$D$165,FALSE),MATCH(Q$10,연령매매지수!$1:$1,FALSE))</f>
        <v>99.464799113463386</v>
      </c>
      <c r="R14" s="715">
        <f>INDEX(연령매매지수!$166:$206,MATCH($E14,연령매매지수!$D$166:$D$206,FALSE),MATCH(R$10,연령매매지수!$1:$1,FALSE))</f>
        <v>96.920072131299122</v>
      </c>
      <c r="S14" s="718">
        <f>INDEX(연령매매지수!$166:$206,MATCH($E14,연령매매지수!$D$166:$D$206,FALSE),MATCH(S$10,연령매매지수!$1:$1,FALSE))</f>
        <v>97.346804580935753</v>
      </c>
      <c r="T14" s="716">
        <f>INDEX(연령매매지수!$166:$206,MATCH($E14,연령매매지수!$D$166:$D$206,FALSE),MATCH(T$10,연령매매지수!$1:$1,FALSE))</f>
        <v>99.309872818567015</v>
      </c>
      <c r="U14" s="1157">
        <f t="shared" ref="U14:U53" si="0">100*(F14/G14-1)</f>
        <v>-0.33719539284231548</v>
      </c>
      <c r="V14" s="719">
        <f t="shared" ref="V14:V53" si="1">IF(ISERROR(100*(F14/H14-1))=TRUE,"",100*(F14/H14-1))</f>
        <v>-2.7196218572974939</v>
      </c>
      <c r="W14" s="1163">
        <f t="shared" ref="W14:W53" si="2">100*(I14/J14-1)</f>
        <v>-0.26246866330061902</v>
      </c>
      <c r="X14" s="719">
        <f t="shared" ref="X14:X53" si="3">IF(ISERROR(100*(I14/K14-1)=TRUE),"",100*(I14/K14-1))</f>
        <v>-1.5326922989106984</v>
      </c>
      <c r="Y14" s="1163">
        <f t="shared" ref="Y14:Y53" si="4">100*(L14/M14-1)</f>
        <v>-0.29053855306391263</v>
      </c>
      <c r="Z14" s="719">
        <f t="shared" ref="Z14:Z53" si="5">IF(ISERROR(100*(L14/N14-1))=TRUE,"",100*(L14/N14-1))</f>
        <v>-1.3115354298211868</v>
      </c>
      <c r="AA14" s="1163">
        <f t="shared" ref="AA14:AA53" si="6">100*(O14/P14-1)</f>
        <v>-0.24488136194172894</v>
      </c>
      <c r="AB14" s="719">
        <f t="shared" ref="AB14:AB53" si="7">IF(ISERROR(100*(O14/Q14-1))=TRUE,"",100*(O14/Q14-1))</f>
        <v>-1.492393739350828</v>
      </c>
      <c r="AC14" s="1163">
        <f t="shared" ref="AC14:AC53" si="8">100*(R14/S14-1)</f>
        <v>-0.43836307876119474</v>
      </c>
      <c r="AD14" s="719">
        <f t="shared" ref="AD14:AD53" si="9">IF(ISERROR(100*(R14/T14-1))=TRUE,"",100*(R14/T14-1))</f>
        <v>-2.4064079627147517</v>
      </c>
      <c r="AE14" s="1423" t="s">
        <v>862</v>
      </c>
      <c r="AF14" s="1424"/>
      <c r="AG14" s="1424"/>
      <c r="AH14" s="1424"/>
    </row>
    <row r="15" spans="1:34" s="310" customFormat="1" ht="13.7" customHeight="1">
      <c r="A15" s="1460" t="s">
        <v>1373</v>
      </c>
      <c r="B15" s="1460"/>
      <c r="C15" s="1460"/>
      <c r="D15" s="1460"/>
      <c r="E15" s="714">
        <v>3</v>
      </c>
      <c r="F15" s="715">
        <f>INDEX(연령매매지수!$2:$42,MATCH($E15,연령매매지수!$D$2:$D$42,FALSE),MATCH(F$10,연령매매지수!$1:$1,FALSE))</f>
        <v>100.42979186726062</v>
      </c>
      <c r="G15" s="716">
        <f>INDEX(연령매매지수!$2:$42,MATCH($E15,연령매매지수!$D$2:$D$42,FALSE),MATCH(G$10,연령매매지수!$1:$1,FALSE))</f>
        <v>100.4271163146296</v>
      </c>
      <c r="H15" s="717">
        <f>INDEX(연령매매지수!$2:$42,MATCH($E15,연령매매지수!$D$2:$D$42,FALSE),MATCH(H$10,연령매매지수!$1:$1,FALSE))</f>
        <v>99.959721314735106</v>
      </c>
      <c r="I15" s="715">
        <f>INDEX(연령매매지수!$43:$83,MATCH($E15,연령매매지수!$D$43:$D$83,FALSE),MATCH(I$10,연령매매지수!$1:$1,FALSE))</f>
        <v>100.81876207842808</v>
      </c>
      <c r="J15" s="716">
        <f>INDEX(연령매매지수!$43:$83,MATCH($E15,연령매매지수!$D$43:$D$83,FALSE),MATCH(J$10,연령매매지수!$1:$1,FALSE))</f>
        <v>100.73813301482315</v>
      </c>
      <c r="K15" s="717">
        <f>INDEX(연령매매지수!$43:$83,MATCH($E15,연령매매지수!$D$43:$D$83,FALSE),MATCH(K$10,연령매매지수!$1:$1,FALSE))</f>
        <v>99.947055474156102</v>
      </c>
      <c r="L15" s="715">
        <f>INDEX(연령매매지수!$84:$124,MATCH($E15,연령매매지수!$D$84:$D$124,FALSE),MATCH(L$10,연령매매지수!$1:$1,FALSE))</f>
        <v>101.46703673987547</v>
      </c>
      <c r="M15" s="716">
        <f>INDEX(연령매매지수!$84:$124,MATCH($E15,연령매매지수!$D$84:$D$124,FALSE),MATCH(M$10,연령매매지수!$1:$1,FALSE))</f>
        <v>101.40281909459057</v>
      </c>
      <c r="N15" s="717">
        <f>INDEX(연령매매지수!$84:$124,MATCH($E15,연령매매지수!$D$84:$D$124,FALSE),MATCH(N$10,연령매매지수!$1:$1,FALSE))</f>
        <v>100.06496576766119</v>
      </c>
      <c r="O15" s="715">
        <f>INDEX(연령매매지수!$125:$165,MATCH($E15,연령매매지수!$D$125:$D$165,FALSE),MATCH(O$10,연령매매지수!$1:$1,FALSE))</f>
        <v>101.47000731146416</v>
      </c>
      <c r="P15" s="716">
        <f>INDEX(연령매매지수!$125:$165,MATCH($E15,연령매매지수!$D$125:$D$165,FALSE),MATCH(P$10,연령매매지수!$1:$1,FALSE))</f>
        <v>101.38127053348454</v>
      </c>
      <c r="Q15" s="717">
        <f>INDEX(연령매매지수!$125:$165,MATCH($E15,연령매매지수!$D$125:$D$165,FALSE),MATCH(Q$10,연령매매지수!$1:$1,FALSE))</f>
        <v>100.1299323700176</v>
      </c>
      <c r="R15" s="715">
        <f>INDEX(연령매매지수!$166:$206,MATCH($E15,연령매매지수!$D$166:$D$206,FALSE),MATCH(R$10,연령매매지수!$1:$1,FALSE))</f>
        <v>101.23809233207379</v>
      </c>
      <c r="S15" s="718">
        <f>INDEX(연령매매지수!$166:$206,MATCH($E15,연령매매지수!$D$166:$D$206,FALSE),MATCH(S$10,연령매매지수!$1:$1,FALSE))</f>
        <v>101.23470694179395</v>
      </c>
      <c r="T15" s="716">
        <f>INDEX(연령매매지수!$166:$206,MATCH($E15,연령매매지수!$D$166:$D$206,FALSE),MATCH(T$10,연령매매지수!$1:$1,FALSE))</f>
        <v>100.00334232992563</v>
      </c>
      <c r="U15" s="1157">
        <f t="shared" si="0"/>
        <v>2.6641735112908904E-3</v>
      </c>
      <c r="V15" s="719">
        <f t="shared" si="1"/>
        <v>0.47025996705756246</v>
      </c>
      <c r="W15" s="1163">
        <f t="shared" si="2"/>
        <v>8.0038274675064969E-2</v>
      </c>
      <c r="X15" s="719">
        <f t="shared" si="3"/>
        <v>0.87216836967987099</v>
      </c>
      <c r="Y15" s="1163">
        <f t="shared" si="4"/>
        <v>6.3329250466881426E-2</v>
      </c>
      <c r="Z15" s="719">
        <f t="shared" si="5"/>
        <v>1.4011606974110302</v>
      </c>
      <c r="AA15" s="1163">
        <f t="shared" si="6"/>
        <v>8.7527782511176433E-2</v>
      </c>
      <c r="AB15" s="719">
        <f t="shared" si="7"/>
        <v>1.338336009750285</v>
      </c>
      <c r="AC15" s="1163">
        <f t="shared" si="8"/>
        <v>3.3441004395839968E-3</v>
      </c>
      <c r="AD15" s="719">
        <f t="shared" si="9"/>
        <v>1.2347087341086471</v>
      </c>
      <c r="AE15" s="1423" t="s">
        <v>1375</v>
      </c>
      <c r="AF15" s="1424"/>
      <c r="AG15" s="1424"/>
      <c r="AH15" s="1424"/>
    </row>
    <row r="16" spans="1:34" s="310" customFormat="1" ht="13.7" customHeight="1">
      <c r="A16" s="1378" t="s">
        <v>1539</v>
      </c>
      <c r="B16" s="1378"/>
      <c r="C16" s="1378"/>
      <c r="D16" s="1378"/>
      <c r="E16" s="720">
        <v>4</v>
      </c>
      <c r="F16" s="715">
        <f>INDEX(연령매매지수!$2:$42,MATCH($E16,연령매매지수!$D$2:$D$42,FALSE),MATCH(F$10,연령매매지수!$1:$1,FALSE))</f>
        <v>100.56829191480921</v>
      </c>
      <c r="G16" s="716">
        <f>INDEX(연령매매지수!$2:$42,MATCH($E16,연령매매지수!$D$2:$D$42,FALSE),MATCH(G$10,연령매매지수!$1:$1,FALSE))</f>
        <v>100.506410203966</v>
      </c>
      <c r="H16" s="717">
        <f>INDEX(연령매매지수!$2:$42,MATCH($E16,연령매매지수!$D$2:$D$42,FALSE),MATCH(H$10,연령매매지수!$1:$1,FALSE))</f>
        <v>100.08428727620171</v>
      </c>
      <c r="I16" s="715">
        <f>INDEX(연령매매지수!$43:$83,MATCH($E16,연령매매지수!$D$43:$D$83,FALSE),MATCH(I$10,연령매매지수!$1:$1,FALSE))</f>
        <v>101.1994373506553</v>
      </c>
      <c r="J16" s="716">
        <f>INDEX(연령매매지수!$43:$83,MATCH($E16,연령매매지수!$D$43:$D$83,FALSE),MATCH(J$10,연령매매지수!$1:$1,FALSE))</f>
        <v>101.06904368226928</v>
      </c>
      <c r="K16" s="717">
        <f>INDEX(연령매매지수!$43:$83,MATCH($E16,연령매매지수!$D$43:$D$83,FALSE),MATCH(K$10,연령매매지수!$1:$1,FALSE))</f>
        <v>99.965338041428225</v>
      </c>
      <c r="L16" s="715">
        <f>INDEX(연령매매지수!$84:$124,MATCH($E16,연령매매지수!$D$84:$D$124,FALSE),MATCH(L$10,연령매매지수!$1:$1,FALSE))</f>
        <v>101.95182818511441</v>
      </c>
      <c r="M16" s="716">
        <f>INDEX(연령매매지수!$84:$124,MATCH($E16,연령매매지수!$D$84:$D$124,FALSE),MATCH(M$10,연령매매지수!$1:$1,FALSE))</f>
        <v>101.85673084624771</v>
      </c>
      <c r="N16" s="717">
        <f>INDEX(연령매매지수!$84:$124,MATCH($E16,연령매매지수!$D$84:$D$124,FALSE),MATCH(N$10,연령매매지수!$1:$1,FALSE))</f>
        <v>100.07127848157968</v>
      </c>
      <c r="O16" s="715">
        <f>INDEX(연령매매지수!$125:$165,MATCH($E16,연령매매지수!$D$125:$D$165,FALSE),MATCH(O$10,연령매매지수!$1:$1,FALSE))</f>
        <v>101.74971169218627</v>
      </c>
      <c r="P16" s="716">
        <f>INDEX(연령매매지수!$125:$165,MATCH($E16,연령매매지수!$D$125:$D$165,FALSE),MATCH(P$10,연령매매지수!$1:$1,FALSE))</f>
        <v>101.66822923736822</v>
      </c>
      <c r="Q16" s="717">
        <f>INDEX(연령매매지수!$125:$165,MATCH($E16,연령매매지수!$D$125:$D$165,FALSE),MATCH(Q$10,연령매매지수!$1:$1,FALSE))</f>
        <v>100.17790949856065</v>
      </c>
      <c r="R16" s="715">
        <f>INDEX(연령매매지수!$166:$206,MATCH($E16,연령매매지수!$D$166:$D$206,FALSE),MATCH(R$10,연령매매지수!$1:$1,FALSE))</f>
        <v>101.45494065190859</v>
      </c>
      <c r="S16" s="718">
        <f>INDEX(연령매매지수!$166:$206,MATCH($E16,연령매매지수!$D$166:$D$206,FALSE),MATCH(S$10,연령매매지수!$1:$1,FALSE))</f>
        <v>101.42917918215977</v>
      </c>
      <c r="T16" s="716">
        <f>INDEX(연령매매지수!$166:$206,MATCH($E16,연령매매지수!$D$166:$D$206,FALSE),MATCH(T$10,연령매매지수!$1:$1,FALSE))</f>
        <v>100.12179229201507</v>
      </c>
      <c r="U16" s="1157">
        <f t="shared" si="0"/>
        <v>6.1569914513537327E-2</v>
      </c>
      <c r="V16" s="719">
        <f t="shared" si="1"/>
        <v>0.48359702784492864</v>
      </c>
      <c r="W16" s="1163">
        <f t="shared" si="2"/>
        <v>0.12901444758490754</v>
      </c>
      <c r="X16" s="719">
        <f t="shared" si="3"/>
        <v>1.2345272205408264</v>
      </c>
      <c r="Y16" s="1163">
        <f t="shared" si="4"/>
        <v>9.336382394820042E-2</v>
      </c>
      <c r="Z16" s="719">
        <f t="shared" si="5"/>
        <v>1.8792102310163594</v>
      </c>
      <c r="AA16" s="1163">
        <f t="shared" si="6"/>
        <v>8.0145445070956001E-2</v>
      </c>
      <c r="AB16" s="719">
        <f t="shared" si="7"/>
        <v>1.5690107744244841</v>
      </c>
      <c r="AC16" s="1163">
        <f t="shared" si="8"/>
        <v>2.53984799606366E-2</v>
      </c>
      <c r="AD16" s="719">
        <f t="shared" si="9"/>
        <v>1.3315266630517852</v>
      </c>
      <c r="AE16" s="1406" t="s">
        <v>1553</v>
      </c>
      <c r="AF16" s="1407"/>
      <c r="AG16" s="1407"/>
      <c r="AH16" s="1407"/>
    </row>
    <row r="17" spans="1:34" s="310" customFormat="1" ht="13.7" customHeight="1">
      <c r="A17" s="1378" t="s">
        <v>1562</v>
      </c>
      <c r="B17" s="1378"/>
      <c r="C17" s="1378"/>
      <c r="D17" s="1378"/>
      <c r="E17" s="714">
        <v>5</v>
      </c>
      <c r="F17" s="715">
        <f>INDEX(연령매매지수!$2:$42,MATCH($E17,연령매매지수!$D$2:$D$42,FALSE),MATCH(F$10,연령매매지수!$1:$1,FALSE))</f>
        <v>100.22554733806012</v>
      </c>
      <c r="G17" s="716">
        <f>INDEX(연령매매지수!$2:$42,MATCH($E17,연령매매지수!$D$2:$D$42,FALSE),MATCH(G$10,연령매매지수!$1:$1,FALSE))</f>
        <v>100.2631955563436</v>
      </c>
      <c r="H17" s="717">
        <f>INDEX(연령매매지수!$2:$42,MATCH($E17,연령매매지수!$D$2:$D$42,FALSE),MATCH(H$10,연령매매지수!$1:$1,FALSE))</f>
        <v>99.827507000963095</v>
      </c>
      <c r="I17" s="715">
        <f>INDEX(연령매매지수!$43:$83,MATCH($E17,연령매매지수!$D$43:$D$83,FALSE),MATCH(I$10,연령매매지수!$1:$1,FALSE))</f>
        <v>100.43672573309202</v>
      </c>
      <c r="J17" s="716">
        <f>INDEX(연령매매지수!$43:$83,MATCH($E17,연령매매지수!$D$43:$D$83,FALSE),MATCH(J$10,연령매매지수!$1:$1,FALSE))</f>
        <v>100.39971969888121</v>
      </c>
      <c r="K17" s="717">
        <f>INDEX(연령매매지수!$43:$83,MATCH($E17,연령매매지수!$D$43:$D$83,FALSE),MATCH(K$10,연령매매지수!$1:$1,FALSE))</f>
        <v>99.918597805986124</v>
      </c>
      <c r="L17" s="715">
        <f>INDEX(연령매매지수!$84:$124,MATCH($E17,연령매매지수!$D$84:$D$124,FALSE),MATCH(L$10,연령매매지수!$1:$1,FALSE))</f>
        <v>100.97593466593683</v>
      </c>
      <c r="M17" s="716">
        <f>INDEX(연령매매지수!$84:$124,MATCH($E17,연령매매지수!$D$84:$D$124,FALSE),MATCH(M$10,연령매매지수!$1:$1,FALSE))</f>
        <v>100.93297270644028</v>
      </c>
      <c r="N17" s="717">
        <f>INDEX(연령매매지수!$84:$124,MATCH($E17,연령매매지수!$D$84:$D$124,FALSE),MATCH(N$10,연령매매지수!$1:$1,FALSE))</f>
        <v>100.06188326912671</v>
      </c>
      <c r="O17" s="715">
        <f>INDEX(연령매매지수!$125:$165,MATCH($E17,연령매매지수!$D$125:$D$165,FALSE),MATCH(O$10,연령매매지수!$1:$1,FALSE))</f>
        <v>101.20167212640523</v>
      </c>
      <c r="P17" s="716">
        <f>INDEX(연령매매지수!$125:$165,MATCH($E17,연령매매지수!$D$125:$D$165,FALSE),MATCH(P$10,연령매매지수!$1:$1,FALSE))</f>
        <v>101.10683447332944</v>
      </c>
      <c r="Q17" s="717">
        <f>INDEX(연령매매지수!$125:$165,MATCH($E17,연령매매지수!$D$125:$D$165,FALSE),MATCH(Q$10,연령매매지수!$1:$1,FALSE))</f>
        <v>100.07863623744112</v>
      </c>
      <c r="R17" s="715">
        <f>INDEX(연령매매지수!$166:$206,MATCH($E17,연령매매지수!$D$166:$D$206,FALSE),MATCH(R$10,연령매매지수!$1:$1,FALSE))</f>
        <v>100.99047805932537</v>
      </c>
      <c r="S17" s="718">
        <f>INDEX(연령매매지수!$166:$206,MATCH($E17,연령매매지수!$D$166:$D$206,FALSE),MATCH(S$10,연령매매지수!$1:$1,FALSE))</f>
        <v>100.99909701008202</v>
      </c>
      <c r="T17" s="716">
        <f>INDEX(연령매매지수!$166:$206,MATCH($E17,연령매매지수!$D$166:$D$206,FALSE),MATCH(T$10,연령매매지수!$1:$1,FALSE))</f>
        <v>99.876363055917281</v>
      </c>
      <c r="U17" s="1157">
        <f t="shared" si="0"/>
        <v>-3.7549389957680646E-2</v>
      </c>
      <c r="V17" s="719">
        <f t="shared" si="1"/>
        <v>0.398728115180913</v>
      </c>
      <c r="W17" s="1163">
        <f t="shared" si="2"/>
        <v>3.6858702715303338E-2</v>
      </c>
      <c r="X17" s="719">
        <f t="shared" si="3"/>
        <v>0.51855003821406065</v>
      </c>
      <c r="Y17" s="1163">
        <f t="shared" si="4"/>
        <v>4.2564841146108812E-2</v>
      </c>
      <c r="Z17" s="719">
        <f t="shared" si="5"/>
        <v>0.91348610174735168</v>
      </c>
      <c r="AA17" s="1163">
        <f t="shared" si="6"/>
        <v>9.379944844460919E-2</v>
      </c>
      <c r="AB17" s="719">
        <f t="shared" si="7"/>
        <v>1.122153469697218</v>
      </c>
      <c r="AC17" s="1163">
        <f t="shared" si="8"/>
        <v>-8.5336909059652299E-3</v>
      </c>
      <c r="AD17" s="719">
        <f t="shared" si="9"/>
        <v>1.1154941663067408</v>
      </c>
      <c r="AE17" s="1406" t="s">
        <v>1830</v>
      </c>
      <c r="AF17" s="1407"/>
      <c r="AG17" s="1407"/>
      <c r="AH17" s="1407"/>
    </row>
    <row r="18" spans="1:34" s="310" customFormat="1" ht="13.5" customHeight="1">
      <c r="A18" s="1414" t="s">
        <v>173</v>
      </c>
      <c r="B18" s="1414"/>
      <c r="C18" s="1414"/>
      <c r="D18" s="1414"/>
      <c r="E18" s="720">
        <v>6</v>
      </c>
      <c r="F18" s="715">
        <f>INDEX(연령매매지수!$2:$42,MATCH($E18,연령매매지수!$D$2:$D$42,FALSE),MATCH(F$10,연령매매지수!$1:$1,FALSE))</f>
        <v>96.962347132654031</v>
      </c>
      <c r="G18" s="716">
        <f>INDEX(연령매매지수!$2:$42,MATCH($E18,연령매매지수!$D$2:$D$42,FALSE),MATCH(G$10,연령매매지수!$1:$1,FALSE))</f>
        <v>97.484585749271105</v>
      </c>
      <c r="H18" s="717">
        <f>INDEX(연령매매지수!$2:$42,MATCH($E18,연령매매지수!$D$2:$D$42,FALSE),MATCH(H$10,연령매매지수!$1:$1,FALSE))</f>
        <v>99.228373209548678</v>
      </c>
      <c r="I18" s="715">
        <f>INDEX(연령매매지수!$43:$83,MATCH($E18,연령매매지수!$D$43:$D$83,FALSE),MATCH(I$10,연령매매지수!$1:$1,FALSE))</f>
        <v>97.52120219814104</v>
      </c>
      <c r="J18" s="716">
        <f>INDEX(연령매매지수!$43:$83,MATCH($E18,연령매매지수!$D$43:$D$83,FALSE),MATCH(J$10,연령매매지수!$1:$1,FALSE))</f>
        <v>97.873769416746669</v>
      </c>
      <c r="K18" s="717">
        <f>INDEX(연령매매지수!$43:$83,MATCH($E18,연령매매지수!$D$43:$D$83,FALSE),MATCH(K$10,연령매매지수!$1:$1,FALSE))</f>
        <v>99.361621356775188</v>
      </c>
      <c r="L18" s="715">
        <f>INDEX(연령매매지수!$84:$124,MATCH($E18,연령매매지수!$D$84:$D$124,FALSE),MATCH(L$10,연령매매지수!$1:$1,FALSE))</f>
        <v>98.081735990991248</v>
      </c>
      <c r="M18" s="716">
        <f>INDEX(연령매매지수!$84:$124,MATCH($E18,연령매매지수!$D$84:$D$124,FALSE),MATCH(M$10,연령매매지수!$1:$1,FALSE))</f>
        <v>98.469972954487304</v>
      </c>
      <c r="N18" s="717">
        <f>INDEX(연령매매지수!$84:$124,MATCH($E18,연령매매지수!$D$84:$D$124,FALSE),MATCH(N$10,연령매매지수!$1:$1,FALSE))</f>
        <v>99.523851980443695</v>
      </c>
      <c r="O18" s="715">
        <f>INDEX(연령매매지수!$125:$165,MATCH($E18,연령매매지수!$D$125:$D$165,FALSE),MATCH(O$10,연령매매지수!$1:$1,FALSE))</f>
        <v>97.354960085505979</v>
      </c>
      <c r="P18" s="716">
        <f>INDEX(연령매매지수!$125:$165,MATCH($E18,연령매매지수!$D$125:$D$165,FALSE),MATCH(P$10,연령매매지수!$1:$1,FALSE))</f>
        <v>97.725774295802452</v>
      </c>
      <c r="Q18" s="717">
        <f>INDEX(연령매매지수!$125:$165,MATCH($E18,연령매매지수!$D$125:$D$165,FALSE),MATCH(Q$10,연령매매지수!$1:$1,FALSE))</f>
        <v>99.353660250576354</v>
      </c>
      <c r="R18" s="715">
        <f>INDEX(연령매매지수!$166:$206,MATCH($E18,연령매매지수!$D$166:$D$206,FALSE),MATCH(R$10,연령매매지수!$1:$1,FALSE))</f>
        <v>96.957130808401573</v>
      </c>
      <c r="S18" s="718">
        <f>INDEX(연령매매지수!$166:$206,MATCH($E18,연령매매지수!$D$166:$D$206,FALSE),MATCH(S$10,연령매매지수!$1:$1,FALSE))</f>
        <v>97.592972818939828</v>
      </c>
      <c r="T18" s="716">
        <f>INDEX(연령매매지수!$166:$206,MATCH($E18,연령매매지수!$D$166:$D$206,FALSE),MATCH(T$10,연령매매지수!$1:$1,FALSE))</f>
        <v>99.237801157679186</v>
      </c>
      <c r="U18" s="1157">
        <f t="shared" si="0"/>
        <v>-0.53571404402359413</v>
      </c>
      <c r="V18" s="719">
        <f t="shared" si="1"/>
        <v>-2.2836473113484357</v>
      </c>
      <c r="W18" s="1163">
        <f t="shared" si="2"/>
        <v>-0.36022646384895607</v>
      </c>
      <c r="X18" s="719">
        <f t="shared" si="3"/>
        <v>-1.8522434854658876</v>
      </c>
      <c r="Y18" s="1163">
        <f t="shared" si="4"/>
        <v>-0.39426939182313214</v>
      </c>
      <c r="Z18" s="719">
        <f t="shared" si="5"/>
        <v>-1.4490154478102646</v>
      </c>
      <c r="AA18" s="1163">
        <f t="shared" si="6"/>
        <v>-0.37944361451061059</v>
      </c>
      <c r="AB18" s="719">
        <f t="shared" si="7"/>
        <v>-2.0117025986053472</v>
      </c>
      <c r="AC18" s="1163">
        <f t="shared" si="8"/>
        <v>-0.6515243794426695</v>
      </c>
      <c r="AD18" s="719">
        <f t="shared" si="9"/>
        <v>-2.2981871047846436</v>
      </c>
      <c r="AE18" s="1412" t="s">
        <v>305</v>
      </c>
      <c r="AF18" s="1413"/>
      <c r="AG18" s="1413"/>
      <c r="AH18" s="1413"/>
    </row>
    <row r="19" spans="1:34" s="310" customFormat="1" ht="13.5" customHeight="1">
      <c r="A19" s="628"/>
      <c r="B19" s="1484" t="s">
        <v>174</v>
      </c>
      <c r="C19" s="1414"/>
      <c r="D19" s="1414"/>
      <c r="E19" s="714">
        <v>7</v>
      </c>
      <c r="F19" s="721">
        <f>INDEX(연령매매지수!$2:$42,MATCH($E19,연령매매지수!$D$2:$D$42,FALSE),MATCH(F$10,연령매매지수!$1:$1,FALSE))</f>
        <v>96.814602262554445</v>
      </c>
      <c r="G19" s="722">
        <f>INDEX(연령매매지수!$2:$42,MATCH($E19,연령매매지수!$D$2:$D$42,FALSE),MATCH(G$10,연령매매지수!$1:$1,FALSE))</f>
        <v>97.304351154279701</v>
      </c>
      <c r="H19" s="723">
        <f>INDEX(연령매매지수!$2:$42,MATCH($E19,연령매매지수!$D$2:$D$42,FALSE),MATCH(H$10,연령매매지수!$1:$1,FALSE))</f>
        <v>99.604038665001468</v>
      </c>
      <c r="I19" s="721">
        <f>INDEX(연령매매지수!$43:$83,MATCH($E19,연령매매지수!$D$43:$D$83,FALSE),MATCH(I$10,연령매매지수!$1:$1,FALSE))</f>
        <v>96.853512528639811</v>
      </c>
      <c r="J19" s="722">
        <f>INDEX(연령매매지수!$43:$83,MATCH($E19,연령매매지수!$D$43:$D$83,FALSE),MATCH(J$10,연령매매지수!$1:$1,FALSE))</f>
        <v>97.215869858962549</v>
      </c>
      <c r="K19" s="723">
        <f>INDEX(연령매매지수!$43:$83,MATCH($E19,연령매매지수!$D$43:$D$83,FALSE),MATCH(K$10,연령매매지수!$1:$1,FALSE))</f>
        <v>99.482397313118028</v>
      </c>
      <c r="L19" s="721">
        <f>INDEX(연령매매지수!$84:$124,MATCH($E19,연령매매지수!$D$84:$D$124,FALSE),MATCH(L$10,연령매매지수!$1:$1,FALSE))</f>
        <v>97.733920868178728</v>
      </c>
      <c r="M19" s="722">
        <f>INDEX(연령매매지수!$84:$124,MATCH($E19,연령매매지수!$D$84:$D$124,FALSE),MATCH(M$10,연령매매지수!$1:$1,FALSE))</f>
        <v>98.159715228651862</v>
      </c>
      <c r="N19" s="723">
        <f>INDEX(연령매매지수!$84:$124,MATCH($E19,연령매매지수!$D$84:$D$124,FALSE),MATCH(N$10,연령매매지수!$1:$1,FALSE))</f>
        <v>99.497612232710509</v>
      </c>
      <c r="O19" s="721">
        <f>INDEX(연령매매지수!$125:$165,MATCH($E19,연령매매지수!$D$125:$D$165,FALSE),MATCH(O$10,연령매매지수!$1:$1,FALSE))</f>
        <v>96.426535270938345</v>
      </c>
      <c r="P19" s="722">
        <f>INDEX(연령매매지수!$125:$165,MATCH($E19,연령매매지수!$D$125:$D$165,FALSE),MATCH(P$10,연령매매지수!$1:$1,FALSE))</f>
        <v>96.829136384123501</v>
      </c>
      <c r="Q19" s="723">
        <f>INDEX(연령매매지수!$125:$165,MATCH($E19,연령매매지수!$D$125:$D$165,FALSE),MATCH(Q$10,연령매매지수!$1:$1,FALSE))</f>
        <v>99.351327545117954</v>
      </c>
      <c r="R19" s="721">
        <f>INDEX(연령매매지수!$166:$206,MATCH($E19,연령매매지수!$D$166:$D$206,FALSE),MATCH(R$10,연령매매지수!$1:$1,FALSE))</f>
        <v>96.563368085651732</v>
      </c>
      <c r="S19" s="724">
        <f>INDEX(연령매매지수!$166:$206,MATCH($E19,연령매매지수!$D$166:$D$206,FALSE),MATCH(S$10,연령매매지수!$1:$1,FALSE))</f>
        <v>97.367232673484295</v>
      </c>
      <c r="T19" s="722">
        <f>INDEX(연령매매지수!$166:$206,MATCH($E19,연령매매지수!$D$166:$D$206,FALSE),MATCH(T$10,연령매매지수!$1:$1,FALSE))</f>
        <v>99.32346566109662</v>
      </c>
      <c r="U19" s="1158">
        <f t="shared" si="0"/>
        <v>-0.50331653817694555</v>
      </c>
      <c r="V19" s="725">
        <f t="shared" si="1"/>
        <v>-2.8005254002086644</v>
      </c>
      <c r="W19" s="1164">
        <f t="shared" si="2"/>
        <v>-0.37273475086776475</v>
      </c>
      <c r="X19" s="726">
        <f t="shared" si="3"/>
        <v>-2.6425627603282154</v>
      </c>
      <c r="Y19" s="1164">
        <f t="shared" si="4"/>
        <v>-0.43377709428077393</v>
      </c>
      <c r="Z19" s="726">
        <f t="shared" si="5"/>
        <v>-1.7725966733822318</v>
      </c>
      <c r="AA19" s="1164">
        <f t="shared" si="6"/>
        <v>-0.41578509136757091</v>
      </c>
      <c r="AB19" s="726">
        <f t="shared" si="7"/>
        <v>-2.943888467772493</v>
      </c>
      <c r="AC19" s="1164">
        <f t="shared" si="8"/>
        <v>-0.82560073421032998</v>
      </c>
      <c r="AD19" s="726">
        <f t="shared" si="9"/>
        <v>-2.7788977731230902</v>
      </c>
      <c r="AE19" s="1412" t="s">
        <v>275</v>
      </c>
      <c r="AF19" s="1413"/>
      <c r="AG19" s="1444"/>
      <c r="AH19" s="629"/>
    </row>
    <row r="20" spans="1:34" s="310" customFormat="1" ht="11.25" customHeight="1">
      <c r="A20" s="630"/>
      <c r="B20" s="631"/>
      <c r="C20" s="1451" t="s">
        <v>178</v>
      </c>
      <c r="D20" s="1452"/>
      <c r="E20" s="720">
        <v>8</v>
      </c>
      <c r="F20" s="727">
        <f>INDEX(연령매매지수!$2:$42,MATCH($E20,연령매매지수!$D$2:$D$42,FALSE),MATCH(F$10,연령매매지수!$1:$1,FALSE))</f>
        <v>95.968972310423609</v>
      </c>
      <c r="G20" s="728">
        <f>INDEX(연령매매지수!$2:$42,MATCH($E20,연령매매지수!$D$2:$D$42,FALSE),MATCH(G$10,연령매매지수!$1:$1,FALSE))</f>
        <v>96.768310875636303</v>
      </c>
      <c r="H20" s="729">
        <f>INDEX(연령매매지수!$2:$42,MATCH($E20,연령매매지수!$D$2:$D$42,FALSE),MATCH(H$10,연령매매지수!$1:$1,FALSE))</f>
        <v>98.541333910296473</v>
      </c>
      <c r="I20" s="727">
        <f>INDEX(연령매매지수!$43:$83,MATCH($E20,연령매매지수!$D$43:$D$83,FALSE),MATCH(I$10,연령매매지수!$1:$1,FALSE))</f>
        <v>96.115783105558378</v>
      </c>
      <c r="J20" s="728">
        <f>INDEX(연령매매지수!$43:$83,MATCH($E20,연령매매지수!$D$43:$D$83,FALSE),MATCH(J$10,연령매매지수!$1:$1,FALSE))</f>
        <v>96.793325111439117</v>
      </c>
      <c r="K20" s="729">
        <f>INDEX(연령매매지수!$43:$83,MATCH($E20,연령매매지수!$D$43:$D$83,FALSE),MATCH(K$10,연령매매지수!$1:$1,FALSE))</f>
        <v>99.818733551037781</v>
      </c>
      <c r="L20" s="727">
        <f>INDEX(연령매매지수!$84:$124,MATCH($E20,연령매매지수!$D$84:$D$124,FALSE),MATCH(L$10,연령매매지수!$1:$1,FALSE))</f>
        <v>97.660517593578433</v>
      </c>
      <c r="M20" s="728">
        <f>INDEX(연령매매지수!$84:$124,MATCH($E20,연령매매지수!$D$84:$D$124,FALSE),MATCH(M$10,연령매매지수!$1:$1,FALSE))</f>
        <v>98.229551799268648</v>
      </c>
      <c r="N20" s="729">
        <f>INDEX(연령매매지수!$84:$124,MATCH($E20,연령매매지수!$D$84:$D$124,FALSE),MATCH(N$10,연령매매지수!$1:$1,FALSE))</f>
        <v>99.393515097912271</v>
      </c>
      <c r="O20" s="727">
        <f>INDEX(연령매매지수!$125:$165,MATCH($E20,연령매매지수!$D$125:$D$165,FALSE),MATCH(O$10,연령매매지수!$1:$1,FALSE))</f>
        <v>97.838537275321698</v>
      </c>
      <c r="P20" s="728">
        <f>INDEX(연령매매지수!$125:$165,MATCH($E20,연령매매지수!$D$125:$D$165,FALSE),MATCH(P$10,연령매매지수!$1:$1,FALSE))</f>
        <v>98.211749075796533</v>
      </c>
      <c r="Q20" s="729">
        <f>INDEX(연령매매지수!$125:$165,MATCH($E20,연령매매지수!$D$125:$D$165,FALSE),MATCH(Q$10,연령매매지수!$1:$1,FALSE))</f>
        <v>99.659030812983033</v>
      </c>
      <c r="R20" s="727">
        <f>INDEX(연령매매지수!$166:$206,MATCH($E20,연령매매지수!$D$166:$D$206,FALSE),MATCH(R$10,연령매매지수!$1:$1,FALSE))</f>
        <v>95.998026969632306</v>
      </c>
      <c r="S20" s="730">
        <f>INDEX(연령매매지수!$166:$206,MATCH($E20,연령매매지수!$D$166:$D$206,FALSE),MATCH(S$10,연령매매지수!$1:$1,FALSE))</f>
        <v>96.76764316192677</v>
      </c>
      <c r="T20" s="728">
        <f>INDEX(연령매매지수!$166:$206,MATCH($E20,연령매매지수!$D$166:$D$206,FALSE),MATCH(T$10,연령매매지수!$1:$1,FALSE))</f>
        <v>99.686467070988883</v>
      </c>
      <c r="U20" s="1159">
        <f t="shared" si="0"/>
        <v>-0.82603339665603404</v>
      </c>
      <c r="V20" s="731">
        <f t="shared" si="1"/>
        <v>-2.610439191146452</v>
      </c>
      <c r="W20" s="1165">
        <f t="shared" si="2"/>
        <v>-0.69998835673914517</v>
      </c>
      <c r="X20" s="731">
        <f t="shared" si="3"/>
        <v>-3.7096748413323333</v>
      </c>
      <c r="Y20" s="1165">
        <f t="shared" si="4"/>
        <v>-0.57929023930907153</v>
      </c>
      <c r="Z20" s="731">
        <f t="shared" si="5"/>
        <v>-1.743572005303029</v>
      </c>
      <c r="AA20" s="1165">
        <f t="shared" si="6"/>
        <v>-0.38000728424743002</v>
      </c>
      <c r="AB20" s="731">
        <f t="shared" si="7"/>
        <v>-1.8267220971450282</v>
      </c>
      <c r="AC20" s="1165">
        <f t="shared" si="8"/>
        <v>-0.79532389871955766</v>
      </c>
      <c r="AD20" s="731">
        <f t="shared" si="9"/>
        <v>-3.7000409481158125</v>
      </c>
      <c r="AE20" s="1491" t="s">
        <v>300</v>
      </c>
      <c r="AF20" s="1428"/>
      <c r="AG20" s="632"/>
      <c r="AH20" s="633"/>
    </row>
    <row r="21" spans="1:34" s="310" customFormat="1" ht="11.25" customHeight="1">
      <c r="A21" s="630"/>
      <c r="B21" s="631"/>
      <c r="C21" s="1453" t="s">
        <v>179</v>
      </c>
      <c r="D21" s="1454"/>
      <c r="E21" s="714">
        <v>9</v>
      </c>
      <c r="F21" s="732">
        <f>INDEX(연령매매지수!$2:$42,MATCH($E21,연령매매지수!$D$2:$D$42,FALSE),MATCH(F$10,연령매매지수!$1:$1,FALSE))</f>
        <v>96.463296896917072</v>
      </c>
      <c r="G21" s="733">
        <f>INDEX(연령매매지수!$2:$42,MATCH($E21,연령매매지수!$D$2:$D$42,FALSE),MATCH(G$10,연령매매지수!$1:$1,FALSE))</f>
        <v>96.815071364394839</v>
      </c>
      <c r="H21" s="734">
        <f>INDEX(연령매매지수!$2:$42,MATCH($E21,연령매매지수!$D$2:$D$42,FALSE),MATCH(H$10,연령매매지수!$1:$1,FALSE))</f>
        <v>99.639427769957152</v>
      </c>
      <c r="I21" s="732">
        <f>INDEX(연령매매지수!$43:$83,MATCH($E21,연령매매지수!$D$43:$D$83,FALSE),MATCH(I$10,연령매매지수!$1:$1,FALSE))</f>
        <v>96.400572738162822</v>
      </c>
      <c r="J21" s="733">
        <f>INDEX(연령매매지수!$43:$83,MATCH($E21,연령매매지수!$D$43:$D$83,FALSE),MATCH(J$10,연령매매지수!$1:$1,FALSE))</f>
        <v>96.670684630104148</v>
      </c>
      <c r="K21" s="734">
        <f>INDEX(연령매매지수!$43:$83,MATCH($E21,연령매매지수!$D$43:$D$83,FALSE),MATCH(K$10,연령매매지수!$1:$1,FALSE))</f>
        <v>99.323121779831908</v>
      </c>
      <c r="L21" s="732">
        <f>INDEX(연령매매지수!$84:$124,MATCH($E21,연령매매지수!$D$84:$D$124,FALSE),MATCH(L$10,연령매매지수!$1:$1,FALSE))</f>
        <v>97.29195366781687</v>
      </c>
      <c r="M21" s="733">
        <f>INDEX(연령매매지수!$84:$124,MATCH($E21,연령매매지수!$D$84:$D$124,FALSE),MATCH(M$10,연령매매지수!$1:$1,FALSE))</f>
        <v>97.702554108021104</v>
      </c>
      <c r="N21" s="734">
        <f>INDEX(연령매매지수!$84:$124,MATCH($E21,연령매매지수!$D$84:$D$124,FALSE),MATCH(N$10,연령매매지수!$1:$1,FALSE))</f>
        <v>99.401547671571038</v>
      </c>
      <c r="O21" s="732">
        <f>INDEX(연령매매지수!$125:$165,MATCH($E21,연령매매지수!$D$125:$D$165,FALSE),MATCH(O$10,연령매매지수!$1:$1,FALSE))</f>
        <v>95.923910377160112</v>
      </c>
      <c r="P21" s="733">
        <f>INDEX(연령매매지수!$125:$165,MATCH($E21,연령매매지수!$D$125:$D$165,FALSE),MATCH(P$10,연령매매지수!$1:$1,FALSE))</f>
        <v>96.280991643560483</v>
      </c>
      <c r="Q21" s="734">
        <f>INDEX(연령매매지수!$125:$165,MATCH($E21,연령매매지수!$D$125:$D$165,FALSE),MATCH(Q$10,연령매매지수!$1:$1,FALSE))</f>
        <v>99.26762661535804</v>
      </c>
      <c r="R21" s="732">
        <f>INDEX(연령매매지수!$166:$206,MATCH($E21,연령매매지수!$D$166:$D$206,FALSE),MATCH(R$10,연령매매지수!$1:$1,FALSE))</f>
        <v>96.529899532435877</v>
      </c>
      <c r="S21" s="735">
        <f>INDEX(연령매매지수!$166:$206,MATCH($E21,연령매매지수!$D$166:$D$206,FALSE),MATCH(S$10,연령매매지수!$1:$1,FALSE))</f>
        <v>97.401739272526044</v>
      </c>
      <c r="T21" s="733">
        <f>INDEX(연령매매지수!$166:$206,MATCH($E21,연령매매지수!$D$166:$D$206,FALSE),MATCH(T$10,연령매매지수!$1:$1,FALSE))</f>
        <v>99.227973937452035</v>
      </c>
      <c r="U21" s="1158">
        <f t="shared" si="0"/>
        <v>-0.36334680388113716</v>
      </c>
      <c r="V21" s="725">
        <f t="shared" si="1"/>
        <v>-3.1876245620087063</v>
      </c>
      <c r="W21" s="1166">
        <f t="shared" si="2"/>
        <v>-0.27941448120996082</v>
      </c>
      <c r="X21" s="725">
        <f t="shared" si="3"/>
        <v>-2.9424659528397235</v>
      </c>
      <c r="Y21" s="1166">
        <f t="shared" si="4"/>
        <v>-0.42025558487475134</v>
      </c>
      <c r="Z21" s="725">
        <f t="shared" si="5"/>
        <v>-2.1222949271618941</v>
      </c>
      <c r="AA21" s="1166">
        <f t="shared" si="6"/>
        <v>-0.37087410537098853</v>
      </c>
      <c r="AB21" s="725">
        <f t="shared" si="7"/>
        <v>-3.3683853963328403</v>
      </c>
      <c r="AC21" s="1166">
        <f t="shared" si="8"/>
        <v>-0.89509668574889734</v>
      </c>
      <c r="AD21" s="725">
        <f t="shared" si="9"/>
        <v>-2.7190663055529862</v>
      </c>
      <c r="AE21" s="1489" t="s">
        <v>301</v>
      </c>
      <c r="AF21" s="1490"/>
      <c r="AG21" s="632"/>
      <c r="AH21" s="631"/>
    </row>
    <row r="22" spans="1:34" s="310" customFormat="1" ht="11.25" customHeight="1">
      <c r="A22" s="630"/>
      <c r="B22" s="631"/>
      <c r="C22" s="1455" t="s">
        <v>180</v>
      </c>
      <c r="D22" s="1456"/>
      <c r="E22" s="720">
        <v>10</v>
      </c>
      <c r="F22" s="732">
        <f>INDEX(연령매매지수!$2:$42,MATCH($E22,연령매매지수!$D$2:$D$42,FALSE),MATCH(F$10,연령매매지수!$1:$1,FALSE))</f>
        <v>97.500981448782582</v>
      </c>
      <c r="G22" s="733">
        <f>INDEX(연령매매지수!$2:$42,MATCH($E22,연령매매지수!$D$2:$D$42,FALSE),MATCH(G$10,연령매매지수!$1:$1,FALSE))</f>
        <v>98.032856607181415</v>
      </c>
      <c r="H22" s="734">
        <f>INDEX(연령매매지수!$2:$42,MATCH($E22,연령매매지수!$D$2:$D$42,FALSE),MATCH(H$10,연령매매지수!$1:$1,FALSE))</f>
        <v>99.941959393716886</v>
      </c>
      <c r="I22" s="732">
        <f>INDEX(연령매매지수!$43:$83,MATCH($E22,연령매매지수!$D$43:$D$83,FALSE),MATCH(I$10,연령매매지수!$1:$1,FALSE))</f>
        <v>98.462049212825704</v>
      </c>
      <c r="J22" s="733">
        <f>INDEX(연령매매지수!$43:$83,MATCH($E22,연령매매지수!$D$43:$D$83,FALSE),MATCH(J$10,연령매매지수!$1:$1,FALSE))</f>
        <v>99.002550263688008</v>
      </c>
      <c r="K22" s="734">
        <f>INDEX(연령매매지수!$43:$83,MATCH($E22,연령매매지수!$D$43:$D$83,FALSE),MATCH(K$10,연령매매지수!$1:$1,FALSE))</f>
        <v>99.851539051261511</v>
      </c>
      <c r="L22" s="732">
        <f>INDEX(연령매매지수!$84:$124,MATCH($E22,연령매매지수!$D$84:$D$124,FALSE),MATCH(L$10,연령매매지수!$1:$1,FALSE))</f>
        <v>99.363452120643913</v>
      </c>
      <c r="M22" s="733">
        <f>INDEX(연령매매지수!$84:$124,MATCH($E22,연령매매지수!$D$84:$D$124,FALSE),MATCH(M$10,연령매매지수!$1:$1,FALSE))</f>
        <v>99.743185585880454</v>
      </c>
      <c r="N22" s="734">
        <f>INDEX(연령매매지수!$84:$124,MATCH($E22,연령매매지수!$D$84:$D$124,FALSE),MATCH(N$10,연령매매지수!$1:$1,FALSE))</f>
        <v>99.910192375667904</v>
      </c>
      <c r="O22" s="732">
        <f>INDEX(연령매매지수!$125:$165,MATCH($E22,연령매매지수!$D$125:$D$165,FALSE),MATCH(O$10,연령매매지수!$1:$1,FALSE))</f>
        <v>98.567158325166389</v>
      </c>
      <c r="P22" s="733">
        <f>INDEX(연령매매지수!$125:$165,MATCH($E22,연령매매지수!$D$125:$D$165,FALSE),MATCH(P$10,연령매매지수!$1:$1,FALSE))</f>
        <v>99.220148564049069</v>
      </c>
      <c r="Q22" s="736">
        <f>INDEX(연령매매지수!$125:$165,MATCH($E22,연령매매지수!$D$125:$D$165,FALSE),MATCH(Q$10,연령매매지수!$1:$1,FALSE))</f>
        <v>99.678698440906416</v>
      </c>
      <c r="R22" s="737">
        <f>INDEX(연령매매지수!$166:$206,MATCH($E22,연령매매지수!$D$166:$D$206,FALSE),MATCH(R$10,연령매매지수!$1:$1,FALSE))</f>
        <v>97.249535010480841</v>
      </c>
      <c r="S22" s="738">
        <f>INDEX(연령매매지수!$166:$206,MATCH($E22,연령매매지수!$D$166:$D$206,FALSE),MATCH(S$10,연령매매지수!$1:$1,FALSE))</f>
        <v>97.520483708713115</v>
      </c>
      <c r="T22" s="739">
        <f>INDEX(연령매매지수!$166:$206,MATCH($E22,연령매매지수!$D$166:$D$206,FALSE),MATCH(T$10,연령매매지수!$1:$1,FALSE))</f>
        <v>99.843486288600786</v>
      </c>
      <c r="U22" s="1160">
        <f t="shared" si="0"/>
        <v>-0.54254785263482264</v>
      </c>
      <c r="V22" s="740">
        <f t="shared" si="1"/>
        <v>-2.4423955261054897</v>
      </c>
      <c r="W22" s="1167">
        <f t="shared" si="2"/>
        <v>-0.54594659372179111</v>
      </c>
      <c r="X22" s="740">
        <f t="shared" si="3"/>
        <v>-1.3915557553123681</v>
      </c>
      <c r="Y22" s="1167">
        <f t="shared" si="4"/>
        <v>-0.38071118643948632</v>
      </c>
      <c r="Z22" s="740">
        <f t="shared" si="5"/>
        <v>-0.54723171082307065</v>
      </c>
      <c r="AA22" s="1167">
        <f t="shared" si="6"/>
        <v>-0.65812261756608148</v>
      </c>
      <c r="AB22" s="740">
        <f t="shared" si="7"/>
        <v>-1.115123023400022</v>
      </c>
      <c r="AC22" s="1167">
        <f t="shared" si="8"/>
        <v>-0.27783773001124334</v>
      </c>
      <c r="AD22" s="740">
        <f t="shared" si="9"/>
        <v>-2.5980175317817378</v>
      </c>
      <c r="AE22" s="1425" t="s">
        <v>302</v>
      </c>
      <c r="AF22" s="1426"/>
      <c r="AG22" s="634"/>
      <c r="AH22" s="631"/>
    </row>
    <row r="23" spans="1:34" s="310" customFormat="1" ht="13.5" customHeight="1">
      <c r="A23" s="630"/>
      <c r="B23" s="1471" t="s">
        <v>175</v>
      </c>
      <c r="C23" s="1472"/>
      <c r="D23" s="1472"/>
      <c r="E23" s="714">
        <v>11</v>
      </c>
      <c r="F23" s="741">
        <f>INDEX(연령매매지수!$2:$42,MATCH($E23,연령매매지수!$D$2:$D$42,FALSE),MATCH(F$10,연령매매지수!$1:$1,FALSE))</f>
        <v>97.11377506630123</v>
      </c>
      <c r="G23" s="742">
        <f>INDEX(연령매매지수!$2:$42,MATCH($E23,연령매매지수!$D$2:$D$42,FALSE),MATCH(G$10,연령매매지수!$1:$1,FALSE))</f>
        <v>97.669374201554902</v>
      </c>
      <c r="H23" s="743">
        <f>INDEX(연령매매지수!$2:$42,MATCH($E23,연령매매지수!$D$2:$D$42,FALSE),MATCH(H$10,연령매매지수!$1:$1,FALSE))</f>
        <v>98.845403314157636</v>
      </c>
      <c r="I23" s="721">
        <f>INDEX(연령매매지수!$43:$83,MATCH($E23,연령매매지수!$D$43:$D$83,FALSE),MATCH(I$10,연령매매지수!$1:$1,FALSE))</f>
        <v>98.073598583302584</v>
      </c>
      <c r="J23" s="722">
        <f>INDEX(연령매매지수!$43:$83,MATCH($E23,연령매매지수!$D$43:$D$83,FALSE),MATCH(J$10,연령매매지수!$1:$1,FALSE))</f>
        <v>98.418003956817429</v>
      </c>
      <c r="K23" s="723">
        <f>INDEX(연령매매지수!$43:$83,MATCH($E23,연령매매지수!$D$43:$D$83,FALSE),MATCH(K$10,연령매매지수!$1:$1,FALSE))</f>
        <v>99.262433639663655</v>
      </c>
      <c r="L23" s="721">
        <f>INDEX(연령매매지수!$84:$124,MATCH($E23,연령매매지수!$D$84:$D$124,FALSE),MATCH(L$10,연령매매지수!$1:$1,FALSE))</f>
        <v>98.478970615974504</v>
      </c>
      <c r="M23" s="722">
        <f>INDEX(연령매매지수!$84:$124,MATCH($E23,연령매매지수!$D$84:$D$124,FALSE),MATCH(M$10,연령매매지수!$1:$1,FALSE))</f>
        <v>98.824163583005685</v>
      </c>
      <c r="N23" s="723">
        <f>INDEX(연령매매지수!$84:$124,MATCH($E23,연령매매지수!$D$84:$D$124,FALSE),MATCH(N$10,연령매매지수!$1:$1,FALSE))</f>
        <v>99.553714850269088</v>
      </c>
      <c r="O23" s="721">
        <f>INDEX(연령매매지수!$125:$165,MATCH($E23,연령매매지수!$D$125:$D$165,FALSE),MATCH(O$10,연령매매지수!$1:$1,FALSE))</f>
        <v>98.346307215970725</v>
      </c>
      <c r="P23" s="722">
        <f>INDEX(연령매매지수!$125:$165,MATCH($E23,연령매매지수!$D$125:$D$165,FALSE),MATCH(P$10,연령매매지수!$1:$1,FALSE))</f>
        <v>98.682820926095999</v>
      </c>
      <c r="Q23" s="723">
        <f>INDEX(연령매매지수!$125:$165,MATCH($E23,연령매매지수!$D$125:$D$165,FALSE),MATCH(Q$10,연령매매지수!$1:$1,FALSE))</f>
        <v>99.356126678709003</v>
      </c>
      <c r="R23" s="721">
        <f>INDEX(연령매매지수!$166:$206,MATCH($E23,연령매매지수!$D$166:$D$206,FALSE),MATCH(R$10,연령매매지수!$1:$1,FALSE))</f>
        <v>97.199449137993525</v>
      </c>
      <c r="S23" s="724">
        <f>INDEX(연령매매지수!$166:$206,MATCH($E23,연령매매지수!$D$166:$D$206,FALSE),MATCH(S$10,연령매매지수!$1:$1,FALSE))</f>
        <v>97.731695092261191</v>
      </c>
      <c r="T23" s="722">
        <f>INDEX(연령매매지수!$166:$206,MATCH($E23,연령매매지수!$D$166:$D$206,FALSE),MATCH(T$10,연령매매지수!$1:$1,FALSE))</f>
        <v>99.1867124415718</v>
      </c>
      <c r="U23" s="1158">
        <f t="shared" si="0"/>
        <v>-0.56885706476127451</v>
      </c>
      <c r="V23" s="725">
        <f t="shared" si="1"/>
        <v>-1.7518551088843481</v>
      </c>
      <c r="W23" s="1164">
        <f t="shared" si="2"/>
        <v>-0.34994143314058812</v>
      </c>
      <c r="X23" s="726">
        <f t="shared" si="3"/>
        <v>-1.1976686574869833</v>
      </c>
      <c r="Y23" s="1164">
        <f t="shared" si="4"/>
        <v>-0.34930016558272214</v>
      </c>
      <c r="Z23" s="726">
        <f t="shared" si="5"/>
        <v>-1.079562159896319</v>
      </c>
      <c r="AA23" s="1164">
        <f t="shared" si="6"/>
        <v>-0.3410053613863484</v>
      </c>
      <c r="AB23" s="726">
        <f t="shared" si="7"/>
        <v>-1.0163635565260787</v>
      </c>
      <c r="AC23" s="1164">
        <f t="shared" si="8"/>
        <v>-0.54459912289990253</v>
      </c>
      <c r="AD23" s="726">
        <f t="shared" si="9"/>
        <v>-2.0035579914486235</v>
      </c>
      <c r="AE23" s="1433" t="s">
        <v>276</v>
      </c>
      <c r="AF23" s="1434"/>
      <c r="AG23" s="1435"/>
      <c r="AH23" s="635"/>
    </row>
    <row r="24" spans="1:34" s="310" customFormat="1" ht="11.25" customHeight="1">
      <c r="A24" s="630"/>
      <c r="B24" s="631"/>
      <c r="C24" s="1451" t="s">
        <v>176</v>
      </c>
      <c r="D24" s="1452"/>
      <c r="E24" s="720">
        <v>12</v>
      </c>
      <c r="F24" s="732">
        <f>INDEX(연령매매지수!$2:$42,MATCH($E24,연령매매지수!$D$2:$D$42,FALSE),MATCH(F$10,연령매매지수!$1:$1,FALSE))</f>
        <v>97.980331825842057</v>
      </c>
      <c r="G24" s="733">
        <f>INDEX(연령매매지수!$2:$42,MATCH($E24,연령매매지수!$D$2:$D$42,FALSE),MATCH(G$10,연령매매지수!$1:$1,FALSE))</f>
        <v>98.347238179526613</v>
      </c>
      <c r="H24" s="734">
        <f>INDEX(연령매매지수!$2:$42,MATCH($E24,연령매매지수!$D$2:$D$42,FALSE),MATCH(H$10,연령매매지수!$1:$1,FALSE))</f>
        <v>99.21371020856229</v>
      </c>
      <c r="I24" s="727">
        <f>INDEX(연령매매지수!$43:$83,MATCH($E24,연령매매지수!$D$43:$D$83,FALSE),MATCH(I$10,연령매매지수!$1:$1,FALSE))</f>
        <v>97.886753645353693</v>
      </c>
      <c r="J24" s="728">
        <f>INDEX(연령매매지수!$43:$83,MATCH($E24,연령매매지수!$D$43:$D$83,FALSE),MATCH(J$10,연령매매지수!$1:$1,FALSE))</f>
        <v>98.234933656063049</v>
      </c>
      <c r="K24" s="729">
        <f>INDEX(연령매매지수!$43:$83,MATCH($E24,연령매매지수!$D$43:$D$83,FALSE),MATCH(K$10,연령매매지수!$1:$1,FALSE))</f>
        <v>99.398750528862607</v>
      </c>
      <c r="L24" s="727">
        <f>INDEX(연령매매지수!$84:$124,MATCH($E24,연령매매지수!$D$84:$D$124,FALSE),MATCH(L$10,연령매매지수!$1:$1,FALSE))</f>
        <v>97.912075230161022</v>
      </c>
      <c r="M24" s="728">
        <f>INDEX(연령매매지수!$84:$124,MATCH($E24,연령매매지수!$D$84:$D$124,FALSE),MATCH(M$10,연령매매지수!$1:$1,FALSE))</f>
        <v>98.286305963991339</v>
      </c>
      <c r="N24" s="729">
        <f>INDEX(연령매매지수!$84:$124,MATCH($E24,연령매매지수!$D$84:$D$124,FALSE),MATCH(N$10,연령매매지수!$1:$1,FALSE))</f>
        <v>99.54272592034603</v>
      </c>
      <c r="O24" s="727">
        <f>INDEX(연령매매지수!$125:$165,MATCH($E24,연령매매지수!$D$125:$D$165,FALSE),MATCH(O$10,연령매매지수!$1:$1,FALSE))</f>
        <v>98.702413418219066</v>
      </c>
      <c r="P24" s="728">
        <f>INDEX(연령매매지수!$125:$165,MATCH($E24,연령매매지수!$D$125:$D$165,FALSE),MATCH(P$10,연령매매지수!$1:$1,FALSE))</f>
        <v>98.997653380563591</v>
      </c>
      <c r="Q24" s="729">
        <f>INDEX(연령매매지수!$125:$165,MATCH($E24,연령매매지수!$D$125:$D$165,FALSE),MATCH(Q$10,연령매매지수!$1:$1,FALSE))</f>
        <v>99.445130927112544</v>
      </c>
      <c r="R24" s="727">
        <f>INDEX(연령매매지수!$166:$206,MATCH($E24,연령매매지수!$D$166:$D$206,FALSE),MATCH(R$10,연령매매지수!$1:$1,FALSE))</f>
        <v>96.739819680898947</v>
      </c>
      <c r="S24" s="730">
        <f>INDEX(연령매매지수!$166:$206,MATCH($E24,연령매매지수!$D$166:$D$206,FALSE),MATCH(S$10,연령매매지수!$1:$1,FALSE))</f>
        <v>97.180340906072473</v>
      </c>
      <c r="T24" s="728">
        <f>INDEX(연령매매지수!$166:$206,MATCH($E24,연령매매지수!$D$166:$D$206,FALSE),MATCH(T$10,연령매매지수!$1:$1,FALSE))</f>
        <v>99.40263727909165</v>
      </c>
      <c r="U24" s="1159">
        <f t="shared" si="0"/>
        <v>-0.37307235106571746</v>
      </c>
      <c r="V24" s="731">
        <f t="shared" si="1"/>
        <v>-1.2431531691814435</v>
      </c>
      <c r="W24" s="1165">
        <f t="shared" si="2"/>
        <v>-0.35443604199743017</v>
      </c>
      <c r="X24" s="731">
        <f t="shared" si="3"/>
        <v>-1.5211427462258453</v>
      </c>
      <c r="Y24" s="1165">
        <f t="shared" si="4"/>
        <v>-0.38075572192877161</v>
      </c>
      <c r="Z24" s="731">
        <f t="shared" si="5"/>
        <v>-1.6381414865912491</v>
      </c>
      <c r="AA24" s="1165">
        <f t="shared" si="6"/>
        <v>-0.29822925318196969</v>
      </c>
      <c r="AB24" s="731">
        <f t="shared" si="7"/>
        <v>-0.74686161300129283</v>
      </c>
      <c r="AC24" s="1165">
        <f t="shared" si="8"/>
        <v>-0.45330281934213845</v>
      </c>
      <c r="AD24" s="731">
        <f t="shared" si="9"/>
        <v>-2.6788198694530974</v>
      </c>
      <c r="AE24" s="1427" t="s">
        <v>303</v>
      </c>
      <c r="AF24" s="1428"/>
      <c r="AG24" s="632"/>
      <c r="AH24" s="631"/>
    </row>
    <row r="25" spans="1:34" s="310" customFormat="1" ht="11.25" customHeight="1">
      <c r="A25" s="630"/>
      <c r="B25" s="636"/>
      <c r="C25" s="1455" t="s">
        <v>177</v>
      </c>
      <c r="D25" s="1456"/>
      <c r="E25" s="714">
        <v>13</v>
      </c>
      <c r="F25" s="737">
        <f>INDEX(연령매매지수!$2:$42,MATCH($E25,연령매매지수!$D$2:$D$42,FALSE),MATCH(F$10,연령매매지수!$1:$1,FALSE))</f>
        <v>96.745339817375381</v>
      </c>
      <c r="G25" s="739">
        <f>INDEX(연령매매지수!$2:$42,MATCH($E25,연령매매지수!$D$2:$D$42,FALSE),MATCH(G$10,연령매매지수!$1:$1,FALSE))</f>
        <v>97.380760399110784</v>
      </c>
      <c r="H25" s="736">
        <f>INDEX(연령매매지수!$2:$42,MATCH($E25,연령매매지수!$D$2:$D$42,FALSE),MATCH(H$10,연령매매지수!$1:$1,FALSE))</f>
        <v>98.688230933271441</v>
      </c>
      <c r="I25" s="737">
        <f>INDEX(연령매매지수!$43:$83,MATCH($E25,연령매매지수!$D$43:$D$83,FALSE),MATCH(I$10,연령매매지수!$1:$1,FALSE))</f>
        <v>98.327138064884124</v>
      </c>
      <c r="J25" s="739">
        <f>INDEX(연령매매지수!$43:$83,MATCH($E25,연령매매지수!$D$43:$D$83,FALSE),MATCH(J$10,연령매매지수!$1:$1,FALSE))</f>
        <v>98.666408250826393</v>
      </c>
      <c r="K25" s="736">
        <f>INDEX(연령매매지수!$43:$83,MATCH($E25,연령매매지수!$D$43:$D$83,FALSE),MATCH(K$10,연령매매지수!$1:$1,FALSE))</f>
        <v>99.07817082836084</v>
      </c>
      <c r="L25" s="737">
        <f>INDEX(연령매매지수!$84:$124,MATCH($E25,연령매매지수!$D$84:$D$124,FALSE),MATCH(L$10,연령매매지수!$1:$1,FALSE))</f>
        <v>99.772080826777639</v>
      </c>
      <c r="M25" s="739">
        <f>INDEX(연령매매지수!$84:$124,MATCH($E25,연령매매지수!$D$84:$D$124,FALSE),MATCH(M$10,연령매매지수!$1:$1,FALSE))</f>
        <v>100.05040565872557</v>
      </c>
      <c r="N25" s="736">
        <f>INDEX(연령매매지수!$84:$124,MATCH($E25,연령매매지수!$D$84:$D$124,FALSE),MATCH(N$10,연령매매지수!$1:$1,FALSE))</f>
        <v>99.578550601193712</v>
      </c>
      <c r="O25" s="737">
        <f>INDEX(연령매매지수!$125:$165,MATCH($E25,연령매매지수!$D$125:$D$165,FALSE),MATCH(O$10,연령매매지수!$1:$1,FALSE))</f>
        <v>97.724938312340882</v>
      </c>
      <c r="P25" s="739">
        <f>INDEX(연령매매지수!$125:$165,MATCH($E25,연령매매지수!$D$125:$D$165,FALSE),MATCH(P$10,연령매매지수!$1:$1,FALSE))</f>
        <v>98.133145961314554</v>
      </c>
      <c r="Q25" s="736">
        <f>INDEX(연령매매지수!$125:$165,MATCH($E25,연령매매지수!$D$125:$D$165,FALSE),MATCH(Q$10,연령매매지수!$1:$1,FALSE))</f>
        <v>99.200241064157311</v>
      </c>
      <c r="R25" s="737">
        <f>INDEX(연령매매지수!$166:$206,MATCH($E25,연령매매지수!$D$166:$D$206,FALSE),MATCH(R$10,연령매매지수!$1:$1,FALSE))</f>
        <v>97.440863033517658</v>
      </c>
      <c r="S25" s="738">
        <f>INDEX(연령매매지수!$166:$206,MATCH($E25,연령매매지수!$D$166:$D$206,FALSE),MATCH(S$10,연령매매지수!$1:$1,FALSE))</f>
        <v>98.021488481381056</v>
      </c>
      <c r="T25" s="739">
        <f>INDEX(연령매매지수!$166:$206,MATCH($E25,연령매매지수!$D$166:$D$206,FALSE),MATCH(T$10,연령매매지수!$1:$1,FALSE))</f>
        <v>99.078475500434138</v>
      </c>
      <c r="U25" s="1160">
        <f t="shared" si="0"/>
        <v>-0.65251141922815226</v>
      </c>
      <c r="V25" s="740">
        <f t="shared" si="1"/>
        <v>-1.9687161250359742</v>
      </c>
      <c r="W25" s="1167">
        <f t="shared" si="2"/>
        <v>-0.34385581877044435</v>
      </c>
      <c r="X25" s="740">
        <f t="shared" si="3"/>
        <v>-0.75802041680581578</v>
      </c>
      <c r="Y25" s="1167">
        <f t="shared" si="4"/>
        <v>-0.27818461116220217</v>
      </c>
      <c r="Z25" s="740">
        <f t="shared" si="5"/>
        <v>0.19434930958073249</v>
      </c>
      <c r="AA25" s="1167">
        <f t="shared" si="6"/>
        <v>-0.41597326262687861</v>
      </c>
      <c r="AB25" s="740">
        <f t="shared" si="7"/>
        <v>-1.4871967406432818</v>
      </c>
      <c r="AC25" s="1167">
        <f t="shared" si="8"/>
        <v>-0.59234506316815372</v>
      </c>
      <c r="AD25" s="740">
        <f t="shared" si="9"/>
        <v>-1.6528438277285562</v>
      </c>
      <c r="AE25" s="1425" t="s">
        <v>304</v>
      </c>
      <c r="AF25" s="1426"/>
      <c r="AG25" s="634"/>
      <c r="AH25" s="637"/>
    </row>
    <row r="26" spans="1:34" s="310" customFormat="1" ht="13.5" customHeight="1">
      <c r="A26" s="1458" t="s">
        <v>191</v>
      </c>
      <c r="B26" s="1458"/>
      <c r="C26" s="1458"/>
      <c r="D26" s="1458"/>
      <c r="E26" s="720">
        <v>14</v>
      </c>
      <c r="F26" s="732">
        <f>INDEX(연령매매지수!$2:$42,MATCH($E26,연령매매지수!$D$2:$D$42,FALSE),MATCH(F$10,연령매매지수!$1:$1,FALSE))</f>
        <v>96.372555239720825</v>
      </c>
      <c r="G26" s="733">
        <f>INDEX(연령매매지수!$2:$42,MATCH($E26,연령매매지수!$D$2:$D$42,FALSE),MATCH(G$10,연령매매지수!$1:$1,FALSE))</f>
        <v>96.64215416575</v>
      </c>
      <c r="H26" s="734">
        <f>INDEX(연령매매지수!$2:$42,MATCH($E26,연령매매지수!$D$2:$D$42,FALSE),MATCH(H$10,연령매매지수!$1:$1,FALSE))</f>
        <v>99.301884969015262</v>
      </c>
      <c r="I26" s="732">
        <f>INDEX(연령매매지수!$43:$83,MATCH($E26,연령매매지수!$D$43:$D$83,FALSE),MATCH(I$10,연령매매지수!$1:$1,FALSE))</f>
        <v>98.148226686833951</v>
      </c>
      <c r="J26" s="733">
        <f>INDEX(연령매매지수!$43:$83,MATCH($E26,연령매매지수!$D$43:$D$83,FALSE),MATCH(J$10,연령매매지수!$1:$1,FALSE))</f>
        <v>98.359596618045714</v>
      </c>
      <c r="K26" s="734">
        <f>INDEX(연령매매지수!$43:$83,MATCH($E26,연령매매지수!$D$43:$D$83,FALSE),MATCH(K$10,연령매매지수!$1:$1,FALSE))</f>
        <v>99.285326032245209</v>
      </c>
      <c r="L26" s="732">
        <f>INDEX(연령매매지수!$84:$124,MATCH($E26,연령매매지수!$D$84:$D$124,FALSE),MATCH(L$10,연령매매지수!$1:$1,FALSE))</f>
        <v>98.364225972139124</v>
      </c>
      <c r="M26" s="733">
        <f>INDEX(연령매매지수!$84:$124,MATCH($E26,연령매매지수!$D$84:$D$124,FALSE),MATCH(M$10,연령매매지수!$1:$1,FALSE))</f>
        <v>98.580705728963196</v>
      </c>
      <c r="N26" s="734">
        <f>INDEX(연령매매지수!$84:$124,MATCH($E26,연령매매지수!$D$84:$D$124,FALSE),MATCH(N$10,연령매매지수!$1:$1,FALSE))</f>
        <v>99.603359715752475</v>
      </c>
      <c r="O26" s="732">
        <f>INDEX(연령매매지수!$125:$165,MATCH($E26,연령매매지수!$D$125:$D$165,FALSE),MATCH(O$10,연령매매지수!$1:$1,FALSE))</f>
        <v>98.052172107277073</v>
      </c>
      <c r="P26" s="733">
        <f>INDEX(연령매매지수!$125:$165,MATCH($E26,연령매매지수!$D$125:$D$165,FALSE),MATCH(P$10,연령매매지수!$1:$1,FALSE))</f>
        <v>98.274022093581436</v>
      </c>
      <c r="Q26" s="734">
        <f>INDEX(연령매매지수!$125:$165,MATCH($E26,연령매매지수!$D$125:$D$165,FALSE),MATCH(Q$10,연령매매지수!$1:$1,FALSE))</f>
        <v>99.492688527674517</v>
      </c>
      <c r="R26" s="732">
        <f>INDEX(연령매매지수!$166:$206,MATCH($E26,연령매매지수!$D$166:$D$206,FALSE),MATCH(R$10,연령매매지수!$1:$1,FALSE))</f>
        <v>96.957284957258651</v>
      </c>
      <c r="S26" s="735">
        <f>INDEX(연령매매지수!$166:$206,MATCH($E26,연령매매지수!$D$166:$D$206,FALSE),MATCH(S$10,연령매매지수!$1:$1,FALSE))</f>
        <v>97.29737853390354</v>
      </c>
      <c r="T26" s="733">
        <f>INDEX(연령매매지수!$166:$206,MATCH($E26,연령매매지수!$D$166:$D$206,FALSE),MATCH(T$10,연령매매지수!$1:$1,FALSE))</f>
        <v>99.428724235757429</v>
      </c>
      <c r="U26" s="1158">
        <f t="shared" si="0"/>
        <v>-0.27896618029311648</v>
      </c>
      <c r="V26" s="725">
        <f t="shared" si="1"/>
        <v>-2.9499235892737175</v>
      </c>
      <c r="W26" s="1163">
        <f t="shared" si="2"/>
        <v>-0.21489507732790347</v>
      </c>
      <c r="X26" s="719">
        <f t="shared" si="3"/>
        <v>-1.1452843948379199</v>
      </c>
      <c r="Y26" s="1163">
        <f t="shared" si="4"/>
        <v>-0.2195964770421277</v>
      </c>
      <c r="Z26" s="719">
        <f t="shared" si="5"/>
        <v>-1.2440682193347485</v>
      </c>
      <c r="AA26" s="1163">
        <f t="shared" si="6"/>
        <v>-0.22574631787544153</v>
      </c>
      <c r="AB26" s="719">
        <f t="shared" si="7"/>
        <v>-1.4478615883384838</v>
      </c>
      <c r="AC26" s="1163">
        <f t="shared" si="8"/>
        <v>-0.34954032859825235</v>
      </c>
      <c r="AD26" s="719">
        <f t="shared" si="9"/>
        <v>-2.4856391324489913</v>
      </c>
      <c r="AE26" s="1445" t="s">
        <v>284</v>
      </c>
      <c r="AF26" s="1446"/>
      <c r="AG26" s="1446"/>
      <c r="AH26" s="1446"/>
    </row>
    <row r="27" spans="1:34" s="310" customFormat="1" ht="11.25" customHeight="1">
      <c r="A27" s="638"/>
      <c r="B27" s="1471" t="s">
        <v>1396</v>
      </c>
      <c r="C27" s="1472"/>
      <c r="D27" s="1472"/>
      <c r="E27" s="714">
        <v>15</v>
      </c>
      <c r="F27" s="721">
        <f>INDEX(연령매매지수!$2:$42,MATCH($E27,연령매매지수!$D$2:$D$42,FALSE),MATCH(F$10,연령매매지수!$1:$1,FALSE))</f>
        <v>95.371435408874532</v>
      </c>
      <c r="G27" s="722">
        <f>INDEX(연령매매지수!$2:$42,MATCH($E27,연령매매지수!$D$2:$D$42,FALSE),MATCH(G$10,연령매매지수!$1:$1,FALSE))</f>
        <v>95.492610561767549</v>
      </c>
      <c r="H27" s="723">
        <f>INDEX(연령매매지수!$2:$42,MATCH($E27,연령매매지수!$D$2:$D$42,FALSE),MATCH(H$10,연령매매지수!$1:$1,FALSE))</f>
        <v>98.68216815012164</v>
      </c>
      <c r="I27" s="721">
        <f>INDEX(연령매매지수!$43:$83,MATCH($E27,연령매매지수!$D$43:$D$83,FALSE),MATCH(I$10,연령매매지수!$1:$1,FALSE))</f>
        <v>97.825995796036551</v>
      </c>
      <c r="J27" s="722">
        <f>INDEX(연령매매지수!$43:$83,MATCH($E27,연령매매지수!$D$43:$D$83,FALSE),MATCH(J$10,연령매매지수!$1:$1,FALSE))</f>
        <v>98.099591583925246</v>
      </c>
      <c r="K27" s="723">
        <f>INDEX(연령매매지수!$43:$83,MATCH($E27,연령매매지수!$D$43:$D$83,FALSE),MATCH(K$10,연령매매지수!$1:$1,FALSE))</f>
        <v>99.292814554122955</v>
      </c>
      <c r="L27" s="721">
        <f>INDEX(연령매매지수!$84:$124,MATCH($E27,연령매매지수!$D$84:$D$124,FALSE),MATCH(L$10,연령매매지수!$1:$1,FALSE))</f>
        <v>98.470168476469894</v>
      </c>
      <c r="M27" s="722">
        <f>INDEX(연령매매지수!$84:$124,MATCH($E27,연령매매지수!$D$84:$D$124,FALSE),MATCH(M$10,연령매매지수!$1:$1,FALSE))</f>
        <v>98.517418069326496</v>
      </c>
      <c r="N27" s="723">
        <f>INDEX(연령매매지수!$84:$124,MATCH($E27,연령매매지수!$D$84:$D$124,FALSE),MATCH(N$10,연령매매지수!$1:$1,FALSE))</f>
        <v>99.470536767375989</v>
      </c>
      <c r="O27" s="721">
        <f>INDEX(연령매매지수!$125:$165,MATCH($E27,연령매매지수!$D$125:$D$165,FALSE),MATCH(O$10,연령매매지수!$1:$1,FALSE))</f>
        <v>97.909594259134749</v>
      </c>
      <c r="P27" s="722">
        <f>INDEX(연령매매지수!$125:$165,MATCH($E27,연령매매지수!$D$125:$D$165,FALSE),MATCH(P$10,연령매매지수!$1:$1,FALSE))</f>
        <v>98.205879338274542</v>
      </c>
      <c r="Q27" s="723">
        <f>INDEX(연령매매지수!$125:$165,MATCH($E27,연령매매지수!$D$125:$D$165,FALSE),MATCH(Q$10,연령매매지수!$1:$1,FALSE))</f>
        <v>99.045556457141956</v>
      </c>
      <c r="R27" s="721">
        <f>INDEX(연령매매지수!$166:$206,MATCH($E27,연령매매지수!$D$166:$D$206,FALSE),MATCH(R$10,연령매매지수!$1:$1,FALSE))</f>
        <v>95.850693957357223</v>
      </c>
      <c r="S27" s="724">
        <f>INDEX(연령매매지수!$166:$206,MATCH($E27,연령매매지수!$D$166:$D$206,FALSE),MATCH(S$10,연령매매지수!$1:$1,FALSE))</f>
        <v>96.190380380258972</v>
      </c>
      <c r="T27" s="722">
        <f>INDEX(연령매매지수!$166:$206,MATCH($E27,연령매매지수!$D$166:$D$206,FALSE),MATCH(T$10,연령매매지수!$1:$1,FALSE))</f>
        <v>99.387053473012372</v>
      </c>
      <c r="U27" s="1161">
        <f t="shared" si="0"/>
        <v>-0.12689479550319627</v>
      </c>
      <c r="V27" s="726">
        <f t="shared" si="1"/>
        <v>-3.3549452786754808</v>
      </c>
      <c r="W27" s="1164">
        <f t="shared" si="2"/>
        <v>-0.2788959499944843</v>
      </c>
      <c r="X27" s="726">
        <f t="shared" si="3"/>
        <v>-1.4772657665846123</v>
      </c>
      <c r="Y27" s="1164">
        <f t="shared" si="4"/>
        <v>-4.7960648769085346E-2</v>
      </c>
      <c r="Z27" s="726">
        <f t="shared" si="5"/>
        <v>-1.0056930659232077</v>
      </c>
      <c r="AA27" s="1164">
        <f t="shared" si="6"/>
        <v>-0.30169790356362469</v>
      </c>
      <c r="AB27" s="726">
        <f t="shared" si="7"/>
        <v>-1.1469087949430135</v>
      </c>
      <c r="AC27" s="1164">
        <f t="shared" si="8"/>
        <v>-0.35313970228509906</v>
      </c>
      <c r="AD27" s="726">
        <f t="shared" si="9"/>
        <v>-3.5581691901304002</v>
      </c>
      <c r="AE27" s="1433" t="s">
        <v>1400</v>
      </c>
      <c r="AF27" s="1434"/>
      <c r="AG27" s="1435"/>
      <c r="AH27" s="639"/>
    </row>
    <row r="28" spans="1:34" s="310" customFormat="1" ht="11.25" customHeight="1">
      <c r="A28" s="638"/>
      <c r="B28" s="1473" t="s">
        <v>773</v>
      </c>
      <c r="C28" s="1454"/>
      <c r="D28" s="1454"/>
      <c r="E28" s="720">
        <v>16</v>
      </c>
      <c r="F28" s="732">
        <f>INDEX(연령매매지수!$2:$42,MATCH($E28,연령매매지수!$D$2:$D$42,FALSE),MATCH(F$10,연령매매지수!$1:$1,FALSE))</f>
        <v>96.57030156208279</v>
      </c>
      <c r="G28" s="733">
        <f>INDEX(연령매매지수!$2:$42,MATCH($E28,연령매매지수!$D$2:$D$42,FALSE),MATCH(G$10,연령매매지수!$1:$1,FALSE))</f>
        <v>96.78698638276903</v>
      </c>
      <c r="H28" s="734">
        <f>INDEX(연령매매지수!$2:$42,MATCH($E28,연령매매지수!$D$2:$D$42,FALSE),MATCH(H$10,연령매매지수!$1:$1,FALSE))</f>
        <v>99.302709174827044</v>
      </c>
      <c r="I28" s="732">
        <f>INDEX(연령매매지수!$43:$83,MATCH($E28,연령매매지수!$D$43:$D$83,FALSE),MATCH(I$10,연령매매지수!$1:$1,FALSE))</f>
        <v>98.201038403421364</v>
      </c>
      <c r="J28" s="733">
        <f>INDEX(연령매매지수!$43:$83,MATCH($E28,연령매매지수!$D$43:$D$83,FALSE),MATCH(J$10,연령매매지수!$1:$1,FALSE))</f>
        <v>98.462159251840191</v>
      </c>
      <c r="K28" s="734">
        <f>INDEX(연령매매지수!$43:$83,MATCH($E28,연령매매지수!$D$43:$D$83,FALSE),MATCH(K$10,연령매매지수!$1:$1,FALSE))</f>
        <v>99.190372205011883</v>
      </c>
      <c r="L28" s="732">
        <f>INDEX(연령매매지수!$84:$124,MATCH($E28,연령매매지수!$D$84:$D$124,FALSE),MATCH(L$10,연령매매지수!$1:$1,FALSE))</f>
        <v>99.227733939604363</v>
      </c>
      <c r="M28" s="733">
        <f>INDEX(연령매매지수!$84:$124,MATCH($E28,연령매매지수!$D$84:$D$124,FALSE),MATCH(M$10,연령매매지수!$1:$1,FALSE))</f>
        <v>99.495511377211116</v>
      </c>
      <c r="N28" s="734">
        <f>INDEX(연령매매지수!$84:$124,MATCH($E28,연령매매지수!$D$84:$D$124,FALSE),MATCH(N$10,연령매매지수!$1:$1,FALSE))</f>
        <v>99.571673427169927</v>
      </c>
      <c r="O28" s="732">
        <f>INDEX(연령매매지수!$125:$165,MATCH($E28,연령매매지수!$D$125:$D$165,FALSE),MATCH(O$10,연령매매지수!$1:$1,FALSE))</f>
        <v>100.17747521514846</v>
      </c>
      <c r="P28" s="733">
        <f>INDEX(연령매매지수!$125:$165,MATCH($E28,연령매매지수!$D$125:$D$165,FALSE),MATCH(P$10,연령매매지수!$1:$1,FALSE))</f>
        <v>100.42918045871086</v>
      </c>
      <c r="Q28" s="734">
        <f>INDEX(연령매매지수!$125:$165,MATCH($E28,연령매매지수!$D$125:$D$165,FALSE),MATCH(Q$10,연령매매지수!$1:$1,FALSE))</f>
        <v>99.836283560596016</v>
      </c>
      <c r="R28" s="732">
        <f>INDEX(연령매매지수!$166:$206,MATCH($E28,연령매매지수!$D$166:$D$206,FALSE),MATCH(R$10,연령매매지수!$1:$1,FALSE))</f>
        <v>98.633634335111182</v>
      </c>
      <c r="S28" s="735">
        <f>INDEX(연령매매지수!$166:$206,MATCH($E28,연령매매지수!$D$166:$D$206,FALSE),MATCH(S$10,연령매매지수!$1:$1,FALSE))</f>
        <v>98.919696919079115</v>
      </c>
      <c r="T28" s="733">
        <f>INDEX(연령매매지수!$166:$206,MATCH($E28,연령매매지수!$D$166:$D$206,FALSE),MATCH(T$10,연령매매지수!$1:$1,FALSE))</f>
        <v>99.377290959289795</v>
      </c>
      <c r="U28" s="1158">
        <f t="shared" si="0"/>
        <v>-0.2238780530156248</v>
      </c>
      <c r="V28" s="725">
        <f t="shared" si="1"/>
        <v>-2.7515942268339533</v>
      </c>
      <c r="W28" s="1166">
        <f t="shared" si="2"/>
        <v>-0.26519918962060185</v>
      </c>
      <c r="X28" s="725">
        <f t="shared" si="3"/>
        <v>-0.9974091029174792</v>
      </c>
      <c r="Y28" s="1166">
        <f t="shared" si="4"/>
        <v>-0.26913519404060393</v>
      </c>
      <c r="Z28" s="725">
        <f t="shared" si="5"/>
        <v>-0.3454190089685838</v>
      </c>
      <c r="AA28" s="1166">
        <f t="shared" si="6"/>
        <v>-0.250629590336926</v>
      </c>
      <c r="AB28" s="725">
        <f t="shared" si="7"/>
        <v>0.34175115737893336</v>
      </c>
      <c r="AC28" s="1166">
        <f t="shared" si="8"/>
        <v>-0.28918667654425079</v>
      </c>
      <c r="AD28" s="725">
        <f t="shared" si="9"/>
        <v>-0.74831645841830774</v>
      </c>
      <c r="AE28" s="1436" t="s">
        <v>1401</v>
      </c>
      <c r="AF28" s="1437"/>
      <c r="AG28" s="1438"/>
      <c r="AH28" s="639"/>
    </row>
    <row r="29" spans="1:34" s="310" customFormat="1" ht="11.25" customHeight="1">
      <c r="A29" s="638"/>
      <c r="B29" s="1473" t="s">
        <v>181</v>
      </c>
      <c r="C29" s="1454"/>
      <c r="D29" s="1454"/>
      <c r="E29" s="714">
        <v>17</v>
      </c>
      <c r="F29" s="732">
        <f>INDEX(연령매매지수!$2:$42,MATCH($E29,연령매매지수!$D$2:$D$42,FALSE),MATCH(F$10,연령매매지수!$1:$1,FALSE))</f>
        <v>97.912828581719481</v>
      </c>
      <c r="G29" s="733">
        <f>INDEX(연령매매지수!$2:$42,MATCH($E29,연령매매지수!$D$2:$D$42,FALSE),MATCH(G$10,연령매매지수!$1:$1,FALSE))</f>
        <v>98.24518161146537</v>
      </c>
      <c r="H29" s="734">
        <f>INDEX(연령매매지수!$2:$42,MATCH($E29,연령매매지수!$D$2:$D$42,FALSE),MATCH(H$10,연령매매지수!$1:$1,FALSE))</f>
        <v>99.526932326330126</v>
      </c>
      <c r="I29" s="732">
        <f>INDEX(연령매매지수!$43:$83,MATCH($E29,연령매매지수!$D$43:$D$83,FALSE),MATCH(I$10,연령매매지수!$1:$1,FALSE))</f>
        <v>99.750890168391422</v>
      </c>
      <c r="J29" s="733">
        <f>INDEX(연령매매지수!$43:$83,MATCH($E29,연령매매지수!$D$43:$D$83,FALSE),MATCH(J$10,연령매매지수!$1:$1,FALSE))</f>
        <v>99.871308580522523</v>
      </c>
      <c r="K29" s="734">
        <f>INDEX(연령매매지수!$43:$83,MATCH($E29,연령매매지수!$D$43:$D$83,FALSE),MATCH(K$10,연령매매지수!$1:$1,FALSE))</f>
        <v>99.780915247217308</v>
      </c>
      <c r="L29" s="732">
        <f>INDEX(연령매매지수!$84:$124,MATCH($E29,연령매매지수!$D$84:$D$124,FALSE),MATCH(L$10,연령매매지수!$1:$1,FALSE))</f>
        <v>99.661435683430284</v>
      </c>
      <c r="M29" s="733">
        <f>INDEX(연령매매지수!$84:$124,MATCH($E29,연령매매지수!$D$84:$D$124,FALSE),MATCH(M$10,연령매매지수!$1:$1,FALSE))</f>
        <v>99.813122136483642</v>
      </c>
      <c r="N29" s="734">
        <f>INDEX(연령매매지수!$84:$124,MATCH($E29,연령매매지수!$D$84:$D$124,FALSE),MATCH(N$10,연령매매지수!$1:$1,FALSE))</f>
        <v>99.851104750852372</v>
      </c>
      <c r="O29" s="732">
        <f>INDEX(연령매매지수!$125:$165,MATCH($E29,연령매매지수!$D$125:$D$165,FALSE),MATCH(O$10,연령매매지수!$1:$1,FALSE))</f>
        <v>98.49087680935375</v>
      </c>
      <c r="P29" s="733">
        <f>INDEX(연령매매지수!$125:$165,MATCH($E29,연령매매지수!$D$125:$D$165,FALSE),MATCH(P$10,연령매매지수!$1:$1,FALSE))</f>
        <v>98.782118762057991</v>
      </c>
      <c r="Q29" s="734">
        <f>INDEX(연령매매지수!$125:$165,MATCH($E29,연령매매지수!$D$125:$D$165,FALSE),MATCH(Q$10,연령매매지수!$1:$1,FALSE))</f>
        <v>99.757677884107082</v>
      </c>
      <c r="R29" s="732">
        <f>INDEX(연령매매지수!$166:$206,MATCH($E29,연령매매지수!$D$166:$D$206,FALSE),MATCH(R$10,연령매매지수!$1:$1,FALSE))</f>
        <v>97.840231974600556</v>
      </c>
      <c r="S29" s="735">
        <f>INDEX(연령매매지수!$166:$206,MATCH($E29,연령매매지수!$D$166:$D$206,FALSE),MATCH(S$10,연령매매지수!$1:$1,FALSE))</f>
        <v>98.262917990567402</v>
      </c>
      <c r="T29" s="733">
        <f>INDEX(연령매매지수!$166:$206,MATCH($E29,연령매매지수!$D$166:$D$206,FALSE),MATCH(T$10,연령매매지수!$1:$1,FALSE))</f>
        <v>99.379587551743839</v>
      </c>
      <c r="U29" s="1158">
        <f t="shared" si="0"/>
        <v>-0.33828939424251914</v>
      </c>
      <c r="V29" s="725">
        <f t="shared" si="1"/>
        <v>-1.6217758418578643</v>
      </c>
      <c r="W29" s="1166">
        <f t="shared" si="2"/>
        <v>-0.1205735799826968</v>
      </c>
      <c r="X29" s="725">
        <f t="shared" si="3"/>
        <v>-3.0091003626786517E-2</v>
      </c>
      <c r="Y29" s="1166">
        <f t="shared" si="4"/>
        <v>-0.15197045218757754</v>
      </c>
      <c r="Z29" s="725">
        <f t="shared" si="5"/>
        <v>-0.18995189677204483</v>
      </c>
      <c r="AA29" s="1166">
        <f t="shared" si="6"/>
        <v>-0.29483266440738509</v>
      </c>
      <c r="AB29" s="725">
        <f t="shared" si="7"/>
        <v>-1.2698782706480283</v>
      </c>
      <c r="AC29" s="1166">
        <f t="shared" si="8"/>
        <v>-0.4301582169658591</v>
      </c>
      <c r="AD29" s="725">
        <f t="shared" si="9"/>
        <v>-1.5489655522486379</v>
      </c>
      <c r="AE29" s="1436" t="s">
        <v>1395</v>
      </c>
      <c r="AF29" s="1437"/>
      <c r="AG29" s="1438"/>
      <c r="AH29" s="639"/>
    </row>
    <row r="30" spans="1:34" s="310" customFormat="1" ht="11.25" customHeight="1">
      <c r="A30" s="638"/>
      <c r="B30" s="1473" t="s">
        <v>1397</v>
      </c>
      <c r="C30" s="1454"/>
      <c r="D30" s="1454"/>
      <c r="E30" s="720">
        <v>18</v>
      </c>
      <c r="F30" s="732">
        <f>INDEX(연령매매지수!$2:$42,MATCH($E30,연령매매지수!$D$2:$D$42,FALSE),MATCH(F$10,연령매매지수!$1:$1,FALSE))</f>
        <v>97.206066529340532</v>
      </c>
      <c r="G30" s="733">
        <f>INDEX(연령매매지수!$2:$42,MATCH($E30,연령매매지수!$D$2:$D$42,FALSE),MATCH(G$10,연령매매지수!$1:$1,FALSE))</f>
        <v>97.414834663664578</v>
      </c>
      <c r="H30" s="734">
        <f>INDEX(연령매매지수!$2:$42,MATCH($E30,연령매매지수!$D$2:$D$42,FALSE),MATCH(H$10,연령매매지수!$1:$1,FALSE))</f>
        <v>99.467064954906618</v>
      </c>
      <c r="I30" s="732">
        <f>INDEX(연령매매지수!$43:$83,MATCH($E30,연령매매지수!$D$43:$D$83,FALSE),MATCH(I$10,연령매매지수!$1:$1,FALSE))</f>
        <v>98.125585914760663</v>
      </c>
      <c r="J30" s="733">
        <f>INDEX(연령매매지수!$43:$83,MATCH($E30,연령매매지수!$D$43:$D$83,FALSE),MATCH(J$10,연령매매지수!$1:$1,FALSE))</f>
        <v>98.341031039683386</v>
      </c>
      <c r="K30" s="734">
        <f>INDEX(연령매매지수!$43:$83,MATCH($E30,연령매매지수!$D$43:$D$83,FALSE),MATCH(K$10,연령매매지수!$1:$1,FALSE))</f>
        <v>99.289628832203121</v>
      </c>
      <c r="L30" s="732">
        <f>INDEX(연령매매지수!$84:$124,MATCH($E30,연령매매지수!$D$84:$D$124,FALSE),MATCH(L$10,연령매매지수!$1:$1,FALSE))</f>
        <v>97.718777213457159</v>
      </c>
      <c r="M30" s="733">
        <f>INDEX(연령매매지수!$84:$124,MATCH($E30,연령매매지수!$D$84:$D$124,FALSE),MATCH(M$10,연령매매지수!$1:$1,FALSE))</f>
        <v>97.965418795233617</v>
      </c>
      <c r="N30" s="734">
        <f>INDEX(연령매매지수!$84:$124,MATCH($E30,연령매매지수!$D$84:$D$124,FALSE),MATCH(N$10,연령매매지수!$1:$1,FALSE))</f>
        <v>99.760180420286346</v>
      </c>
      <c r="O30" s="732">
        <f>INDEX(연령매매지수!$125:$165,MATCH($E30,연령매매지수!$D$125:$D$165,FALSE),MATCH(O$10,연령매매지수!$1:$1,FALSE))</f>
        <v>97.181772583667254</v>
      </c>
      <c r="P30" s="733">
        <f>INDEX(연령매매지수!$125:$165,MATCH($E30,연령매매지수!$D$125:$D$165,FALSE),MATCH(P$10,연령매매지수!$1:$1,FALSE))</f>
        <v>97.358115525134878</v>
      </c>
      <c r="Q30" s="734">
        <f>INDEX(연령매매지수!$125:$165,MATCH($E30,연령매매지수!$D$125:$D$165,FALSE),MATCH(Q$10,연령매매지수!$1:$1,FALSE))</f>
        <v>99.487336716369327</v>
      </c>
      <c r="R30" s="732">
        <f>INDEX(연령매매지수!$166:$206,MATCH($E30,연령매매지수!$D$166:$D$206,FALSE),MATCH(R$10,연령매매지수!$1:$1,FALSE))</f>
        <v>99.94133686574969</v>
      </c>
      <c r="S30" s="735">
        <f>INDEX(연령매매지수!$166:$206,MATCH($E30,연령매매지수!$D$166:$D$206,FALSE),MATCH(S$10,연령매매지수!$1:$1,FALSE))</f>
        <v>100.60469962613678</v>
      </c>
      <c r="T30" s="733">
        <f>INDEX(연령매매지수!$166:$206,MATCH($E30,연령매매지수!$D$166:$D$206,FALSE),MATCH(T$10,연령매매지수!$1:$1,FALSE))</f>
        <v>99.6941961208517</v>
      </c>
      <c r="U30" s="1158">
        <f t="shared" si="0"/>
        <v>-0.21430835975325691</v>
      </c>
      <c r="V30" s="725">
        <f t="shared" si="1"/>
        <v>-2.2731126394360923</v>
      </c>
      <c r="W30" s="1166">
        <f t="shared" si="2"/>
        <v>-0.2190795872739848</v>
      </c>
      <c r="X30" s="725">
        <f t="shared" si="3"/>
        <v>-1.1723711037430307</v>
      </c>
      <c r="Y30" s="1166">
        <f t="shared" si="4"/>
        <v>-0.25176392323906782</v>
      </c>
      <c r="Z30" s="725">
        <f t="shared" si="5"/>
        <v>-2.046310660454731</v>
      </c>
      <c r="AA30" s="1166">
        <f t="shared" si="6"/>
        <v>-0.18112813761488322</v>
      </c>
      <c r="AB30" s="725">
        <f t="shared" si="7"/>
        <v>-2.3174448214198895</v>
      </c>
      <c r="AC30" s="1166">
        <f t="shared" si="8"/>
        <v>-0.65937551908832326</v>
      </c>
      <c r="AD30" s="725">
        <f t="shared" si="9"/>
        <v>0.24789882913385242</v>
      </c>
      <c r="AE30" s="1436" t="s">
        <v>1399</v>
      </c>
      <c r="AF30" s="1437"/>
      <c r="AG30" s="1438"/>
      <c r="AH30" s="639"/>
    </row>
    <row r="31" spans="1:34" s="310" customFormat="1" ht="11.25" customHeight="1">
      <c r="A31" s="638" t="s">
        <v>162</v>
      </c>
      <c r="B31" s="1473" t="s">
        <v>1398</v>
      </c>
      <c r="C31" s="1454"/>
      <c r="D31" s="1454"/>
      <c r="E31" s="714">
        <v>19</v>
      </c>
      <c r="F31" s="732">
        <f>INDEX(연령매매지수!$2:$42,MATCH($E31,연령매매지수!$D$2:$D$42,FALSE),MATCH(F$10,연령매매지수!$1:$1,FALSE))</f>
        <v>99.277879577234714</v>
      </c>
      <c r="G31" s="733">
        <f>INDEX(연령매매지수!$2:$42,MATCH($E31,연령매매지수!$D$2:$D$42,FALSE),MATCH(G$10,연령매매지수!$1:$1,FALSE))</f>
        <v>99.331286107220834</v>
      </c>
      <c r="H31" s="734">
        <f>INDEX(연령매매지수!$2:$42,MATCH($E31,연령매매지수!$D$2:$D$42,FALSE),MATCH(H$10,연령매매지수!$1:$1,FALSE))</f>
        <v>99.874965894591469</v>
      </c>
      <c r="I31" s="732">
        <f>INDEX(연령매매지수!$43:$83,MATCH($E31,연령매매지수!$D$43:$D$83,FALSE),MATCH(I$10,연령매매지수!$1:$1,FALSE))</f>
        <v>101.88252161877716</v>
      </c>
      <c r="J31" s="733">
        <f>INDEX(연령매매지수!$43:$83,MATCH($E31,연령매매지수!$D$43:$D$83,FALSE),MATCH(J$10,연령매매지수!$1:$1,FALSE))</f>
        <v>102.2364125926819</v>
      </c>
      <c r="K31" s="734">
        <f>INDEX(연령매매지수!$43:$83,MATCH($E31,연령매매지수!$D$43:$D$83,FALSE),MATCH(K$10,연령매매지수!$1:$1,FALSE))</f>
        <v>100.12924363673909</v>
      </c>
      <c r="L31" s="732">
        <f>INDEX(연령매매지수!$84:$124,MATCH($E31,연령매매지수!$D$84:$D$124,FALSE),MATCH(L$10,연령매매지수!$1:$1,FALSE))</f>
        <v>102.28510441822198</v>
      </c>
      <c r="M31" s="733">
        <f>INDEX(연령매매지수!$84:$124,MATCH($E31,연령매매지수!$D$84:$D$124,FALSE),MATCH(M$10,연령매매지수!$1:$1,FALSE))</f>
        <v>102.46996962443549</v>
      </c>
      <c r="N31" s="734">
        <f>INDEX(연령매매지수!$84:$124,MATCH($E31,연령매매지수!$D$84:$D$124,FALSE),MATCH(N$10,연령매매지수!$1:$1,FALSE))</f>
        <v>99.933992709360069</v>
      </c>
      <c r="O31" s="732">
        <f>INDEX(연령매매지수!$125:$165,MATCH($E31,연령매매지수!$D$125:$D$165,FALSE),MATCH(O$10,연령매매지수!$1:$1,FALSE))</f>
        <v>103.34066529175922</v>
      </c>
      <c r="P31" s="733">
        <f>INDEX(연령매매지수!$125:$165,MATCH($E31,연령매매지수!$D$125:$D$165,FALSE),MATCH(P$10,연령매매지수!$1:$1,FALSE))</f>
        <v>103.11383768712426</v>
      </c>
      <c r="Q31" s="734">
        <f>INDEX(연령매매지수!$125:$165,MATCH($E31,연령매매지수!$D$125:$D$165,FALSE),MATCH(Q$10,연령매매지수!$1:$1,FALSE))</f>
        <v>100</v>
      </c>
      <c r="R31" s="732">
        <f>INDEX(연령매매지수!$166:$206,MATCH($E31,연령매매지수!$D$166:$D$206,FALSE),MATCH(R$10,연령매매지수!$1:$1,FALSE))</f>
        <v>104.25067473426815</v>
      </c>
      <c r="S31" s="735">
        <f>INDEX(연령매매지수!$166:$206,MATCH($E31,연령매매지수!$D$166:$D$206,FALSE),MATCH(S$10,연령매매지수!$1:$1,FALSE))</f>
        <v>103.22535270337201</v>
      </c>
      <c r="T31" s="733">
        <f>INDEX(연령매매지수!$166:$206,MATCH($E31,연령매매지수!$D$166:$D$206,FALSE),MATCH(T$10,연령매매지수!$1:$1,FALSE))</f>
        <v>100</v>
      </c>
      <c r="U31" s="1158">
        <f t="shared" si="0"/>
        <v>-5.3766071173655394E-2</v>
      </c>
      <c r="V31" s="725">
        <f t="shared" si="1"/>
        <v>-0.59783381351731224</v>
      </c>
      <c r="W31" s="1166">
        <f t="shared" si="2"/>
        <v>-0.34614963977136481</v>
      </c>
      <c r="X31" s="725">
        <f t="shared" si="3"/>
        <v>1.7510149066928271</v>
      </c>
      <c r="Y31" s="1166">
        <f t="shared" si="4"/>
        <v>-0.18040915488808373</v>
      </c>
      <c r="Z31" s="725">
        <f t="shared" si="5"/>
        <v>2.3526646390479966</v>
      </c>
      <c r="AA31" s="1166">
        <f t="shared" si="6"/>
        <v>0.21997785139489245</v>
      </c>
      <c r="AB31" s="725">
        <f t="shared" si="7"/>
        <v>3.3406652917592261</v>
      </c>
      <c r="AC31" s="1166">
        <f t="shared" si="8"/>
        <v>0.99328508360005952</v>
      </c>
      <c r="AD31" s="725">
        <f t="shared" si="9"/>
        <v>4.250674734268145</v>
      </c>
      <c r="AE31" s="1436" t="s">
        <v>1402</v>
      </c>
      <c r="AF31" s="1437"/>
      <c r="AG31" s="1438"/>
      <c r="AH31" s="639"/>
    </row>
    <row r="32" spans="1:34" s="310" customFormat="1" ht="11.25" customHeight="1">
      <c r="A32" s="638"/>
      <c r="B32" s="1473" t="s">
        <v>1388</v>
      </c>
      <c r="C32" s="1454"/>
      <c r="D32" s="1454"/>
      <c r="E32" s="720">
        <v>20</v>
      </c>
      <c r="F32" s="732">
        <f>INDEX(연령매매지수!$2:$42,MATCH($E32,연령매매지수!$D$2:$D$42,FALSE),MATCH(F$10,연령매매지수!$1:$1,FALSE))</f>
        <v>94.183739040610448</v>
      </c>
      <c r="G32" s="733">
        <f>INDEX(연령매매지수!$2:$42,MATCH($E32,연령매매지수!$D$2:$D$42,FALSE),MATCH(G$10,연령매매지수!$1:$1,FALSE))</f>
        <v>94.556988079482238</v>
      </c>
      <c r="H32" s="734">
        <f>INDEX(연령매매지수!$2:$42,MATCH($E32,연령매매지수!$D$2:$D$42,FALSE),MATCH(H$10,연령매매지수!$1:$1,FALSE))</f>
        <v>99.443151029041076</v>
      </c>
      <c r="I32" s="732">
        <f>INDEX(연령매매지수!$43:$83,MATCH($E32,연령매매지수!$D$43:$D$83,FALSE),MATCH(I$10,연령매매지수!$1:$1,FALSE))</f>
        <v>95.895474331919374</v>
      </c>
      <c r="J32" s="733">
        <f>INDEX(연령매매지수!$43:$83,MATCH($E32,연령매매지수!$D$43:$D$83,FALSE),MATCH(J$10,연령매매지수!$1:$1,FALSE))</f>
        <v>95.999332445893202</v>
      </c>
      <c r="K32" s="734">
        <f>INDEX(연령매매지수!$43:$83,MATCH($E32,연령매매지수!$D$43:$D$83,FALSE),MATCH(K$10,연령매매지수!$1:$1,FALSE))</f>
        <v>98.586138073280665</v>
      </c>
      <c r="L32" s="732">
        <f>INDEX(연령매매지수!$84:$124,MATCH($E32,연령매매지수!$D$84:$D$124,FALSE),MATCH(L$10,연령매매지수!$1:$1,FALSE))</f>
        <v>96.786957072900819</v>
      </c>
      <c r="M32" s="733">
        <f>INDEX(연령매매지수!$84:$124,MATCH($E32,연령매매지수!$D$84:$D$124,FALSE),MATCH(M$10,연령매매지수!$1:$1,FALSE))</f>
        <v>96.879519743195104</v>
      </c>
      <c r="N32" s="734">
        <f>INDEX(연령매매지수!$84:$124,MATCH($E32,연령매매지수!$D$84:$D$124,FALSE),MATCH(N$10,연령매매지수!$1:$1,FALSE))</f>
        <v>99.395053363050678</v>
      </c>
      <c r="O32" s="732">
        <f>INDEX(연령매매지수!$125:$165,MATCH($E32,연령매매지수!$D$125:$D$165,FALSE),MATCH(O$10,연령매매지수!$1:$1,FALSE))</f>
        <v>97.094653566808503</v>
      </c>
      <c r="P32" s="733">
        <f>INDEX(연령매매지수!$125:$165,MATCH($E32,연령매매지수!$D$125:$D$165,FALSE),MATCH(P$10,연령매매지수!$1:$1,FALSE))</f>
        <v>97.126226855578381</v>
      </c>
      <c r="Q32" s="734">
        <f>INDEX(연령매매지수!$125:$165,MATCH($E32,연령매매지수!$D$125:$D$165,FALSE),MATCH(Q$10,연령매매지수!$1:$1,FALSE))</f>
        <v>99.567766788273275</v>
      </c>
      <c r="R32" s="732">
        <f>INDEX(연령매매지수!$166:$206,MATCH($E32,연령매매지수!$D$166:$D$206,FALSE),MATCH(R$10,연령매매지수!$1:$1,FALSE))</f>
        <v>90.672199742509591</v>
      </c>
      <c r="S32" s="735">
        <f>INDEX(연령매매지수!$166:$206,MATCH($E32,연령매매지수!$D$166:$D$206,FALSE),MATCH(S$10,연령매매지수!$1:$1,FALSE))</f>
        <v>90.672199742509591</v>
      </c>
      <c r="T32" s="733">
        <f>INDEX(연령매매지수!$166:$206,MATCH($E32,연령매매지수!$D$166:$D$206,FALSE),MATCH(T$10,연령매매지수!$1:$1,FALSE))</f>
        <v>99.981057524581416</v>
      </c>
      <c r="U32" s="1158">
        <f t="shared" si="0"/>
        <v>-0.39473448388398502</v>
      </c>
      <c r="V32" s="725">
        <f t="shared" si="1"/>
        <v>-5.2888629674402443</v>
      </c>
      <c r="W32" s="1166">
        <f t="shared" si="2"/>
        <v>-0.10818628768316518</v>
      </c>
      <c r="X32" s="725">
        <f t="shared" si="3"/>
        <v>-2.7292515904835168</v>
      </c>
      <c r="Y32" s="1166">
        <f t="shared" si="4"/>
        <v>-9.5544105234668386E-2</v>
      </c>
      <c r="Z32" s="725">
        <f t="shared" si="5"/>
        <v>-2.6239699078620338</v>
      </c>
      <c r="AA32" s="1166">
        <f t="shared" si="6"/>
        <v>-3.2507480000043554E-2</v>
      </c>
      <c r="AB32" s="725">
        <f t="shared" si="7"/>
        <v>-2.4838492428214676</v>
      </c>
      <c r="AC32" s="1166">
        <f t="shared" si="8"/>
        <v>0</v>
      </c>
      <c r="AD32" s="725">
        <f t="shared" si="9"/>
        <v>-9.3106214442502218</v>
      </c>
      <c r="AE32" s="1436" t="s">
        <v>1404</v>
      </c>
      <c r="AF32" s="1437"/>
      <c r="AG32" s="1438"/>
      <c r="AH32" s="639"/>
    </row>
    <row r="33" spans="1:34" s="310" customFormat="1" ht="11.25" customHeight="1">
      <c r="A33" s="640"/>
      <c r="B33" s="1470" t="s">
        <v>1389</v>
      </c>
      <c r="C33" s="1456"/>
      <c r="D33" s="1456"/>
      <c r="E33" s="714">
        <v>21</v>
      </c>
      <c r="F33" s="737">
        <f>INDEX(연령매매지수!$2:$42,MATCH($E33,연령매매지수!$D$2:$D$42,FALSE),MATCH(F$10,연령매매지수!$1:$1,FALSE))</f>
        <v>94.882855027912456</v>
      </c>
      <c r="G33" s="739">
        <f>INDEX(연령매매지수!$2:$42,MATCH($E33,연령매매지수!$D$2:$D$42,FALSE),MATCH(G$10,연령매매지수!$1:$1,FALSE))</f>
        <v>95.481856481825062</v>
      </c>
      <c r="H33" s="736">
        <f>INDEX(연령매매지수!$2:$42,MATCH($E33,연령매매지수!$D$2:$D$42,FALSE),MATCH(H$10,연령매매지수!$1:$1,FALSE))</f>
        <v>98.714303286375767</v>
      </c>
      <c r="I33" s="737">
        <f>INDEX(연령매매지수!$43:$83,MATCH($E33,연령매매지수!$D$43:$D$83,FALSE),MATCH(I$10,연령매매지수!$1:$1,FALSE))</f>
        <v>96.061155595663777</v>
      </c>
      <c r="J33" s="739">
        <f>INDEX(연령매매지수!$43:$83,MATCH($E33,연령매매지수!$D$43:$D$83,FALSE),MATCH(J$10,연령매매지수!$1:$1,FALSE))</f>
        <v>96.438610253976947</v>
      </c>
      <c r="K33" s="736">
        <f>INDEX(연령매매지수!$43:$83,MATCH($E33,연령매매지수!$D$43:$D$83,FALSE),MATCH(K$10,연령매매지수!$1:$1,FALSE))</f>
        <v>98.781508225471867</v>
      </c>
      <c r="L33" s="737">
        <f>INDEX(연령매매지수!$84:$124,MATCH($E33,연령매매지수!$D$84:$D$124,FALSE),MATCH(L$10,연령매매지수!$1:$1,FALSE))</f>
        <v>95.018487231977318</v>
      </c>
      <c r="M33" s="739">
        <f>INDEX(연령매매지수!$84:$124,MATCH($E33,연령매매지수!$D$84:$D$124,FALSE),MATCH(M$10,연령매매지수!$1:$1,FALSE))</f>
        <v>95.455568859048313</v>
      </c>
      <c r="N33" s="736">
        <f>INDEX(연령매매지수!$84:$124,MATCH($E33,연령매매지수!$D$84:$D$124,FALSE),MATCH(N$10,연령매매지수!$1:$1,FALSE))</f>
        <v>99.256885064242979</v>
      </c>
      <c r="O33" s="737">
        <f>INDEX(연령매매지수!$125:$165,MATCH($E33,연령매매지수!$D$125:$D$165,FALSE),MATCH(O$10,연령매매지수!$1:$1,FALSE))</f>
        <v>95.424783511259321</v>
      </c>
      <c r="P33" s="739">
        <f>INDEX(연령매매지수!$125:$165,MATCH($E33,연령매매지수!$D$125:$D$165,FALSE),MATCH(P$10,연령매매지수!$1:$1,FALSE))</f>
        <v>95.956318632561647</v>
      </c>
      <c r="Q33" s="736">
        <f>INDEX(연령매매지수!$125:$165,MATCH($E33,연령매매지수!$D$125:$D$165,FALSE),MATCH(Q$10,연령매매지수!$1:$1,FALSE))</f>
        <v>99.177310501523991</v>
      </c>
      <c r="R33" s="783">
        <f>INDEX(연령매매지수!$166:$206,MATCH($E33,연령매매지수!$D$166:$D$206,FALSE),MATCH(R$10,연령매매지수!$1:$1,FALSE))</f>
        <v>95.207458839979068</v>
      </c>
      <c r="S33" s="784">
        <f>INDEX(연령매매지수!$166:$206,MATCH($E33,연령매매지수!$D$166:$D$206,FALSE),MATCH(S$10,연령매매지수!$1:$1,FALSE))</f>
        <v>95.48006264677953</v>
      </c>
      <c r="T33" s="785">
        <f>INDEX(연령매매지수!$166:$206,MATCH($E33,연령매매지수!$D$166:$D$206,FALSE),MATCH(T$10,연령매매지수!$1:$1,FALSE))</f>
        <v>99.153781915939661</v>
      </c>
      <c r="U33" s="1160">
        <f t="shared" si="0"/>
        <v>-0.62734583928688581</v>
      </c>
      <c r="V33" s="740">
        <f t="shared" si="1"/>
        <v>-3.8813506562955347</v>
      </c>
      <c r="W33" s="1167">
        <f t="shared" si="2"/>
        <v>-0.39139371390682909</v>
      </c>
      <c r="X33" s="740">
        <f t="shared" si="3"/>
        <v>-2.7539087817922359</v>
      </c>
      <c r="Y33" s="1167">
        <f t="shared" si="4"/>
        <v>-0.45789012866960244</v>
      </c>
      <c r="Z33" s="740">
        <f t="shared" si="5"/>
        <v>-4.2701298046200042</v>
      </c>
      <c r="AA33" s="1167">
        <f t="shared" si="6"/>
        <v>-0.55393446609565133</v>
      </c>
      <c r="AB33" s="740">
        <f t="shared" si="7"/>
        <v>-3.7836547203072279</v>
      </c>
      <c r="AC33" s="1185">
        <f t="shared" si="8"/>
        <v>-0.28550861744711664</v>
      </c>
      <c r="AD33" s="786">
        <f t="shared" si="9"/>
        <v>-3.9800025775176162</v>
      </c>
      <c r="AE33" s="1441" t="s">
        <v>1403</v>
      </c>
      <c r="AF33" s="1439"/>
      <c r="AG33" s="1440"/>
      <c r="AH33" s="642"/>
    </row>
    <row r="34" spans="1:34" s="310" customFormat="1" ht="13.5" customHeight="1">
      <c r="A34" s="1476" t="s">
        <v>185</v>
      </c>
      <c r="B34" s="1476"/>
      <c r="C34" s="1476"/>
      <c r="D34" s="1476"/>
      <c r="E34" s="720">
        <v>22</v>
      </c>
      <c r="F34" s="715">
        <f>INDEX(연령매매지수!$2:$42,MATCH($E34,연령매매지수!$D$2:$D$42,FALSE),MATCH(F$10,연령매매지수!$1:$1,FALSE))</f>
        <v>96.7855826710814</v>
      </c>
      <c r="G34" s="716">
        <f>INDEX(연령매매지수!$2:$42,MATCH($E34,연령매매지수!$D$2:$D$42,FALSE),MATCH(G$10,연령매매지수!$1:$1,FALSE))</f>
        <v>96.995267675346568</v>
      </c>
      <c r="H34" s="717">
        <f>INDEX(연령매매지수!$2:$42,MATCH($E34,연령매매지수!$D$2:$D$42,FALSE),MATCH(H$10,연령매매지수!$1:$1,FALSE))</f>
        <v>99.283395131322692</v>
      </c>
      <c r="I34" s="715">
        <f>INDEX(연령매매지수!$43:$83,MATCH($E34,연령매매지수!$D$43:$D$83,FALSE),MATCH(I$10,연령매매지수!$1:$1,FALSE))</f>
        <v>96.990717023233216</v>
      </c>
      <c r="J34" s="716">
        <f>INDEX(연령매매지수!$43:$83,MATCH($E34,연령매매지수!$D$43:$D$83,FALSE),MATCH(J$10,연령매매지수!$1:$1,FALSE))</f>
        <v>97.154491998700649</v>
      </c>
      <c r="K34" s="717">
        <f>INDEX(연령매매지수!$43:$83,MATCH($E34,연령매매지수!$D$43:$D$83,FALSE),MATCH(K$10,연령매매지수!$1:$1,FALSE))</f>
        <v>99.331001517478029</v>
      </c>
      <c r="L34" s="715">
        <f>INDEX(연령매매지수!$84:$124,MATCH($E34,연령매매지수!$D$84:$D$124,FALSE),MATCH(L$10,연령매매지수!$1:$1,FALSE))</f>
        <v>98.215605465856569</v>
      </c>
      <c r="M34" s="716">
        <f>INDEX(연령매매지수!$84:$124,MATCH($E34,연령매매지수!$D$84:$D$124,FALSE),MATCH(M$10,연령매매지수!$1:$1,FALSE))</f>
        <v>98.546833340691137</v>
      </c>
      <c r="N34" s="717">
        <f>INDEX(연령매매지수!$84:$124,MATCH($E34,연령매매지수!$D$84:$D$124,FALSE),MATCH(N$10,연령매매지수!$1:$1,FALSE))</f>
        <v>99.36660071888852</v>
      </c>
      <c r="O34" s="715">
        <f>INDEX(연령매매지수!$125:$165,MATCH($E34,연령매매지수!$D$125:$D$165,FALSE),MATCH(O$10,연령매매지수!$1:$1,FALSE))</f>
        <v>98.7642862866971</v>
      </c>
      <c r="P34" s="716">
        <f>INDEX(연령매매지수!$125:$165,MATCH($E34,연령매매지수!$D$125:$D$165,FALSE),MATCH(P$10,연령매매지수!$1:$1,FALSE))</f>
        <v>98.859849843938107</v>
      </c>
      <c r="Q34" s="717">
        <f>INDEX(연령매매지수!$125:$165,MATCH($E34,연령매매지수!$D$125:$D$165,FALSE),MATCH(Q$10,연령매매지수!$1:$1,FALSE))</f>
        <v>99.524170960602177</v>
      </c>
      <c r="R34" s="715">
        <f>INDEX(연령매매지수!$166:$206,MATCH($E34,연령매매지수!$D$166:$D$206,FALSE),MATCH(R$10,연령매매지수!$1:$1,FALSE))</f>
        <v>96.752681993997911</v>
      </c>
      <c r="S34" s="718">
        <f>INDEX(연령매매지수!$166:$206,MATCH($E34,연령매매지수!$D$166:$D$206,FALSE),MATCH(S$10,연령매매지수!$1:$1,FALSE))</f>
        <v>96.79413636640821</v>
      </c>
      <c r="T34" s="716">
        <f>INDEX(연령매매지수!$166:$206,MATCH($E34,연령매매지수!$D$166:$D$206,FALSE),MATCH(T$10,연령매매지수!$1:$1,FALSE))</f>
        <v>99.279499609417059</v>
      </c>
      <c r="U34" s="1157">
        <f t="shared" si="0"/>
        <v>-0.21618065426346478</v>
      </c>
      <c r="V34" s="719">
        <f t="shared" si="1"/>
        <v>-2.5158411000524517</v>
      </c>
      <c r="W34" s="1163">
        <f t="shared" si="2"/>
        <v>-0.16857169658158755</v>
      </c>
      <c r="X34" s="719">
        <f t="shared" si="3"/>
        <v>-2.3560464089683264</v>
      </c>
      <c r="Y34" s="1163">
        <f t="shared" si="4"/>
        <v>-0.33611214445568027</v>
      </c>
      <c r="Z34" s="719">
        <f t="shared" si="5"/>
        <v>-1.1583321203551655</v>
      </c>
      <c r="AA34" s="1163">
        <f t="shared" si="6"/>
        <v>-9.6665691270891863E-2</v>
      </c>
      <c r="AB34" s="719">
        <f t="shared" si="7"/>
        <v>-0.76351771290401604</v>
      </c>
      <c r="AC34" s="1163">
        <f t="shared" si="8"/>
        <v>-4.2827359142272314E-2</v>
      </c>
      <c r="AD34" s="719">
        <f t="shared" si="9"/>
        <v>-2.5451554705252288</v>
      </c>
      <c r="AE34" s="1374" t="s">
        <v>285</v>
      </c>
      <c r="AF34" s="1375"/>
      <c r="AG34" s="1375"/>
      <c r="AH34" s="1375"/>
    </row>
    <row r="35" spans="1:34" s="310" customFormat="1" ht="13.5" customHeight="1">
      <c r="A35" s="1373" t="s">
        <v>186</v>
      </c>
      <c r="B35" s="1373"/>
      <c r="C35" s="1373"/>
      <c r="D35" s="1373"/>
      <c r="E35" s="714">
        <v>23</v>
      </c>
      <c r="F35" s="715">
        <f>INDEX(연령매매지수!$2:$42,MATCH($E35,연령매매지수!$D$2:$D$42,FALSE),MATCH(F$10,연령매매지수!$1:$1,FALSE))</f>
        <v>97.441696809008675</v>
      </c>
      <c r="G35" s="716">
        <f>INDEX(연령매매지수!$2:$42,MATCH($E35,연령매매지수!$D$2:$D$42,FALSE),MATCH(G$10,연령매매지수!$1:$1,FALSE))</f>
        <v>97.533907687399875</v>
      </c>
      <c r="H35" s="717">
        <f>INDEX(연령매매지수!$2:$42,MATCH($E35,연령매매지수!$D$2:$D$42,FALSE),MATCH(H$10,연령매매지수!$1:$1,FALSE))</f>
        <v>99.633602486083234</v>
      </c>
      <c r="I35" s="715">
        <f>INDEX(연령매매지수!$43:$83,MATCH($E35,연령매매지수!$D$43:$D$83,FALSE),MATCH(I$10,연령매매지수!$1:$1,FALSE))</f>
        <v>98.847930882645045</v>
      </c>
      <c r="J35" s="716">
        <f>INDEX(연령매매지수!$43:$83,MATCH($E35,연령매매지수!$D$43:$D$83,FALSE),MATCH(J$10,연령매매지수!$1:$1,FALSE))</f>
        <v>98.818963668135353</v>
      </c>
      <c r="K35" s="717">
        <f>INDEX(연령매매지수!$43:$83,MATCH($E35,연령매매지수!$D$43:$D$83,FALSE),MATCH(K$10,연령매매지수!$1:$1,FALSE))</f>
        <v>99.610056885286554</v>
      </c>
      <c r="L35" s="715">
        <f>INDEX(연령매매지수!$84:$124,MATCH($E35,연령매매지수!$D$84:$D$124,FALSE),MATCH(L$10,연령매매지수!$1:$1,FALSE))</f>
        <v>99.42878304289296</v>
      </c>
      <c r="M35" s="716">
        <f>INDEX(연령매매지수!$84:$124,MATCH($E35,연령매매지수!$D$84:$D$124,FALSE),MATCH(M$10,연령매매지수!$1:$1,FALSE))</f>
        <v>99.442997658188176</v>
      </c>
      <c r="N35" s="717">
        <f>INDEX(연령매매지수!$84:$124,MATCH($E35,연령매매지수!$D$84:$D$124,FALSE),MATCH(N$10,연령매매지수!$1:$1,FALSE))</f>
        <v>99.738453070459414</v>
      </c>
      <c r="O35" s="715">
        <f>INDEX(연령매매지수!$125:$165,MATCH($E35,연령매매지수!$D$125:$D$165,FALSE),MATCH(O$10,연령매매지수!$1:$1,FALSE))</f>
        <v>98.159239565180869</v>
      </c>
      <c r="P35" s="716">
        <f>INDEX(연령매매지수!$125:$165,MATCH($E35,연령매매지수!$D$125:$D$165,FALSE),MATCH(P$10,연령매매지수!$1:$1,FALSE))</f>
        <v>98.392168847423761</v>
      </c>
      <c r="Q35" s="717">
        <f>INDEX(연령매매지수!$125:$165,MATCH($E35,연령매매지수!$D$125:$D$165,FALSE),MATCH(Q$10,연령매매지수!$1:$1,FALSE))</f>
        <v>99.614238263864124</v>
      </c>
      <c r="R35" s="715">
        <f>INDEX(연령매매지수!$166:$206,MATCH($E35,연령매매지수!$D$166:$D$206,FALSE),MATCH(R$10,연령매매지수!$1:$1,FALSE))</f>
        <v>99.199791711400238</v>
      </c>
      <c r="S35" s="718">
        <f>INDEX(연령매매지수!$166:$206,MATCH($E35,연령매매지수!$D$166:$D$206,FALSE),MATCH(S$10,연령매매지수!$1:$1,FALSE))</f>
        <v>99.356920902515071</v>
      </c>
      <c r="T35" s="716">
        <f>INDEX(연령매매지수!$166:$206,MATCH($E35,연령매매지수!$D$166:$D$206,FALSE),MATCH(T$10,연령매매지수!$1:$1,FALSE))</f>
        <v>99.810884429482456</v>
      </c>
      <c r="U35" s="1157">
        <f t="shared" si="0"/>
        <v>-9.4542380775652912E-2</v>
      </c>
      <c r="V35" s="719">
        <f t="shared" si="1"/>
        <v>-2.1999662989007351</v>
      </c>
      <c r="W35" s="1163">
        <f t="shared" si="2"/>
        <v>2.9313416609966225E-2</v>
      </c>
      <c r="X35" s="719">
        <f t="shared" si="3"/>
        <v>-0.76510949443507892</v>
      </c>
      <c r="Y35" s="1163">
        <f t="shared" si="4"/>
        <v>-1.4294234516221138E-2</v>
      </c>
      <c r="Z35" s="719">
        <f t="shared" si="5"/>
        <v>-0.31048208392373544</v>
      </c>
      <c r="AA35" s="1163">
        <f t="shared" si="6"/>
        <v>-0.23673559082135753</v>
      </c>
      <c r="AB35" s="719">
        <f t="shared" si="7"/>
        <v>-1.4606332629168661</v>
      </c>
      <c r="AC35" s="1163">
        <f t="shared" si="8"/>
        <v>-0.15814619624635595</v>
      </c>
      <c r="AD35" s="719">
        <f t="shared" si="9"/>
        <v>-0.61225057925817783</v>
      </c>
      <c r="AE35" s="1418" t="s">
        <v>286</v>
      </c>
      <c r="AF35" s="1400"/>
      <c r="AG35" s="1400"/>
      <c r="AH35" s="1400"/>
    </row>
    <row r="36" spans="1:34" s="310" customFormat="1" ht="11.25" customHeight="1">
      <c r="A36" s="630"/>
      <c r="B36" s="1471" t="s">
        <v>1390</v>
      </c>
      <c r="C36" s="1472"/>
      <c r="D36" s="1472"/>
      <c r="E36" s="720">
        <v>24</v>
      </c>
      <c r="F36" s="732">
        <f>INDEX(연령매매지수!$2:$42,MATCH($E36,연령매매지수!$D$2:$D$42,FALSE),MATCH(F$10,연령매매지수!$1:$1,FALSE))</f>
        <v>98.083572716064921</v>
      </c>
      <c r="G36" s="733">
        <f>INDEX(연령매매지수!$2:$42,MATCH($E36,연령매매지수!$D$2:$D$42,FALSE),MATCH(G$10,연령매매지수!$1:$1,FALSE))</f>
        <v>98.036477934396331</v>
      </c>
      <c r="H36" s="734">
        <f>INDEX(연령매매지수!$2:$42,MATCH($E36,연령매매지수!$D$2:$D$42,FALSE),MATCH(H$10,연령매매지수!$1:$1,FALSE))</f>
        <v>99.783954419843511</v>
      </c>
      <c r="I36" s="732">
        <f>INDEX(연령매매지수!$43:$83,MATCH($E36,연령매매지수!$D$43:$D$83,FALSE),MATCH(I$10,연령매매지수!$1:$1,FALSE))</f>
        <v>98.448406968757808</v>
      </c>
      <c r="J36" s="733">
        <f>INDEX(연령매매지수!$43:$83,MATCH($E36,연령매매지수!$D$43:$D$83,FALSE),MATCH(J$10,연령매매지수!$1:$1,FALSE))</f>
        <v>98.450337722852623</v>
      </c>
      <c r="K36" s="734">
        <f>INDEX(연령매매지수!$43:$83,MATCH($E36,연령매매지수!$D$43:$D$83,FALSE),MATCH(K$10,연령매매지수!$1:$1,FALSE))</f>
        <v>99.753480462499539</v>
      </c>
      <c r="L36" s="732">
        <f>INDEX(연령매매지수!$84:$124,MATCH($E36,연령매매지수!$D$84:$D$124,FALSE),MATCH(L$10,연령매매지수!$1:$1,FALSE))</f>
        <v>98.695595641275418</v>
      </c>
      <c r="M36" s="733">
        <f>INDEX(연령매매지수!$84:$124,MATCH($E36,연령매매지수!$D$84:$D$124,FALSE),MATCH(M$10,연령매매지수!$1:$1,FALSE))</f>
        <v>98.77208942108085</v>
      </c>
      <c r="N36" s="734">
        <f>INDEX(연령매매지수!$84:$124,MATCH($E36,연령매매지수!$D$84:$D$124,FALSE),MATCH(N$10,연령매매지수!$1:$1,FALSE))</f>
        <v>99.56149217041974</v>
      </c>
      <c r="O36" s="732">
        <f>INDEX(연령매매지수!$125:$165,MATCH($E36,연령매매지수!$D$125:$D$165,FALSE),MATCH(O$10,연령매매지수!$1:$1,FALSE))</f>
        <v>98.356012992375483</v>
      </c>
      <c r="P36" s="733">
        <f>INDEX(연령매매지수!$125:$165,MATCH($E36,연령매매지수!$D$125:$D$165,FALSE),MATCH(P$10,연령매매지수!$1:$1,FALSE))</f>
        <v>98.460071869036895</v>
      </c>
      <c r="Q36" s="734">
        <f>INDEX(연령매매지수!$125:$165,MATCH($E36,연령매매지수!$D$125:$D$165,FALSE),MATCH(Q$10,연령매매지수!$1:$1,FALSE))</f>
        <v>99.825346425150542</v>
      </c>
      <c r="R36" s="732">
        <f>INDEX(연령매매지수!$166:$206,MATCH($E36,연령매매지수!$D$166:$D$206,FALSE),MATCH(R$10,연령매매지수!$1:$1,FALSE))</f>
        <v>100.08352014959286</v>
      </c>
      <c r="S36" s="735">
        <f>INDEX(연령매매지수!$166:$206,MATCH($E36,연령매매지수!$D$166:$D$206,FALSE),MATCH(S$10,연령매매지수!$1:$1,FALSE))</f>
        <v>100.32808053041364</v>
      </c>
      <c r="T36" s="733">
        <f>INDEX(연령매매지수!$166:$206,MATCH($E36,연령매매지수!$D$166:$D$206,FALSE),MATCH(T$10,연령매매지수!$1:$1,FALSE))</f>
        <v>100.24855611906192</v>
      </c>
      <c r="U36" s="1161">
        <f t="shared" si="0"/>
        <v>4.8038018766960455E-2</v>
      </c>
      <c r="V36" s="726">
        <f t="shared" si="1"/>
        <v>-1.7040632571286851</v>
      </c>
      <c r="W36" s="1164">
        <f t="shared" si="2"/>
        <v>-1.9611452225287707E-3</v>
      </c>
      <c r="X36" s="726">
        <f t="shared" si="3"/>
        <v>-1.3082987056600492</v>
      </c>
      <c r="Y36" s="1164">
        <f t="shared" si="4"/>
        <v>-7.744473186076517E-2</v>
      </c>
      <c r="Z36" s="726">
        <f t="shared" si="5"/>
        <v>-0.86971027680277091</v>
      </c>
      <c r="AA36" s="1164">
        <f t="shared" si="6"/>
        <v>-0.1056863708162048</v>
      </c>
      <c r="AB36" s="726">
        <f t="shared" si="7"/>
        <v>-1.4719041660193666</v>
      </c>
      <c r="AC36" s="1164">
        <f t="shared" si="8"/>
        <v>-0.24376064958867572</v>
      </c>
      <c r="AD36" s="726">
        <f t="shared" si="9"/>
        <v>-0.16462677953491545</v>
      </c>
      <c r="AE36" s="1433" t="s">
        <v>1393</v>
      </c>
      <c r="AF36" s="1434"/>
      <c r="AG36" s="1435"/>
      <c r="AH36" s="639"/>
    </row>
    <row r="37" spans="1:34" s="310" customFormat="1" ht="11.25" customHeight="1">
      <c r="A37" s="630"/>
      <c r="B37" s="1473" t="s">
        <v>1391</v>
      </c>
      <c r="C37" s="1454"/>
      <c r="D37" s="1454"/>
      <c r="E37" s="714">
        <v>25</v>
      </c>
      <c r="F37" s="732">
        <f>INDEX(연령매매지수!$2:$42,MATCH($E37,연령매매지수!$D$2:$D$42,FALSE),MATCH(F$10,연령매매지수!$1:$1,FALSE))</f>
        <v>97.916526836663778</v>
      </c>
      <c r="G37" s="733">
        <f>INDEX(연령매매지수!$2:$42,MATCH($E37,연령매매지수!$D$2:$D$42,FALSE),MATCH(G$10,연령매매지수!$1:$1,FALSE))</f>
        <v>97.969019595022658</v>
      </c>
      <c r="H37" s="734">
        <f>INDEX(연령매매지수!$2:$42,MATCH($E37,연령매매지수!$D$2:$D$42,FALSE),MATCH(H$10,연령매매지수!$1:$1,FALSE))</f>
        <v>99.5901943816136</v>
      </c>
      <c r="I37" s="732">
        <f>INDEX(연령매매지수!$43:$83,MATCH($E37,연령매매지수!$D$43:$D$83,FALSE),MATCH(I$10,연령매매지수!$1:$1,FALSE))</f>
        <v>98.220305949664606</v>
      </c>
      <c r="J37" s="733">
        <f>INDEX(연령매매지수!$43:$83,MATCH($E37,연령매매지수!$D$43:$D$83,FALSE),MATCH(J$10,연령매매지수!$1:$1,FALSE))</f>
        <v>98.288249235119522</v>
      </c>
      <c r="K37" s="734">
        <f>INDEX(연령매매지수!$43:$83,MATCH($E37,연령매매지수!$D$43:$D$83,FALSE),MATCH(K$10,연령매매지수!$1:$1,FALSE))</f>
        <v>99.548345490235363</v>
      </c>
      <c r="L37" s="732">
        <f>INDEX(연령매매지수!$84:$124,MATCH($E37,연령매매지수!$D$84:$D$124,FALSE),MATCH(L$10,연령매매지수!$1:$1,FALSE))</f>
        <v>98.68473981897607</v>
      </c>
      <c r="M37" s="733">
        <f>INDEX(연령매매지수!$84:$124,MATCH($E37,연령매매지수!$D$84:$D$124,FALSE),MATCH(M$10,연령매매지수!$1:$1,FALSE))</f>
        <v>98.797013916026287</v>
      </c>
      <c r="N37" s="734">
        <f>INDEX(연령매매지수!$84:$124,MATCH($E37,연령매매지수!$D$84:$D$124,FALSE),MATCH(N$10,연령매매지수!$1:$1,FALSE))</f>
        <v>99.708565854634642</v>
      </c>
      <c r="O37" s="732">
        <f>INDEX(연령매매지수!$125:$165,MATCH($E37,연령매매지수!$D$125:$D$165,FALSE),MATCH(O$10,연령매매지수!$1:$1,FALSE))</f>
        <v>98.088280986041767</v>
      </c>
      <c r="P37" s="733">
        <f>INDEX(연령매매지수!$125:$165,MATCH($E37,연령매매지수!$D$125:$D$165,FALSE),MATCH(P$10,연령매매지수!$1:$1,FALSE))</f>
        <v>98.40111767713276</v>
      </c>
      <c r="Q37" s="734">
        <f>INDEX(연령매매지수!$125:$165,MATCH($E37,연령매매지수!$D$125:$D$165,FALSE),MATCH(Q$10,연령매매지수!$1:$1,FALSE))</f>
        <v>99.724722156675554</v>
      </c>
      <c r="R37" s="732">
        <f>INDEX(연령매매지수!$166:$206,MATCH($E37,연령매매지수!$D$166:$D$206,FALSE),MATCH(R$10,연령매매지수!$1:$1,FALSE))</f>
        <v>97.910015680651838</v>
      </c>
      <c r="S37" s="735">
        <f>INDEX(연령매매지수!$166:$206,MATCH($E37,연령매매지수!$D$166:$D$206,FALSE),MATCH(S$10,연령매매지수!$1:$1,FALSE))</f>
        <v>97.863342920980188</v>
      </c>
      <c r="T37" s="733">
        <f>INDEX(연령매매지수!$166:$206,MATCH($E37,연령매매지수!$D$166:$D$206,FALSE),MATCH(T$10,연령매매지수!$1:$1,FALSE))</f>
        <v>99.574339187355235</v>
      </c>
      <c r="U37" s="1158">
        <f t="shared" si="0"/>
        <v>-5.3580977512968087E-2</v>
      </c>
      <c r="V37" s="725">
        <f t="shared" si="1"/>
        <v>-1.680554551923652</v>
      </c>
      <c r="W37" s="1166">
        <f t="shared" si="2"/>
        <v>-6.9126559872267901E-2</v>
      </c>
      <c r="X37" s="725">
        <f t="shared" si="3"/>
        <v>-1.3340649048768194</v>
      </c>
      <c r="Y37" s="1166">
        <f t="shared" si="4"/>
        <v>-0.11364118468767392</v>
      </c>
      <c r="Z37" s="725">
        <f t="shared" si="5"/>
        <v>-1.0268185354819104</v>
      </c>
      <c r="AA37" s="1166">
        <f t="shared" si="6"/>
        <v>-0.31791985546084645</v>
      </c>
      <c r="AB37" s="725">
        <f t="shared" si="7"/>
        <v>-1.6409583654319992</v>
      </c>
      <c r="AC37" s="1166">
        <f t="shared" si="8"/>
        <v>4.7691769235114201E-2</v>
      </c>
      <c r="AD37" s="725">
        <f t="shared" si="9"/>
        <v>-1.6714381639750253</v>
      </c>
      <c r="AE37" s="1436" t="s">
        <v>1394</v>
      </c>
      <c r="AF37" s="1437"/>
      <c r="AG37" s="1438"/>
      <c r="AH37" s="639"/>
    </row>
    <row r="38" spans="1:34" s="310" customFormat="1" ht="11.25" customHeight="1">
      <c r="A38" s="630"/>
      <c r="B38" s="1470" t="s">
        <v>187</v>
      </c>
      <c r="C38" s="1456"/>
      <c r="D38" s="1456"/>
      <c r="E38" s="720">
        <v>26</v>
      </c>
      <c r="F38" s="732">
        <f>INDEX(연령매매지수!$2:$42,MATCH($E38,연령매매지수!$D$2:$D$42,FALSE),MATCH(F$10,연령매매지수!$1:$1,FALSE))</f>
        <v>95.616985695722917</v>
      </c>
      <c r="G38" s="733">
        <f>INDEX(연령매매지수!$2:$42,MATCH($E38,연령매매지수!$D$2:$D$42,FALSE),MATCH(G$10,연령매매지수!$1:$1,FALSE))</f>
        <v>95.970690429227673</v>
      </c>
      <c r="H38" s="734">
        <f>INDEX(연령매매지수!$2:$42,MATCH($E38,연령매매지수!$D$2:$D$42,FALSE),MATCH(H$10,연령매매지수!$1:$1,FALSE))</f>
        <v>99.526599978610591</v>
      </c>
      <c r="I38" s="732">
        <f>INDEX(연령매매지수!$43:$83,MATCH($E38,연령매매지수!$D$43:$D$83,FALSE),MATCH(I$10,연령매매지수!$1:$1,FALSE))</f>
        <v>100.55487605698816</v>
      </c>
      <c r="J38" s="733">
        <f>INDEX(연령매매지수!$43:$83,MATCH($E38,연령매매지수!$D$43:$D$83,FALSE),MATCH(J$10,연령매매지수!$1:$1,FALSE))</f>
        <v>100.32098900381021</v>
      </c>
      <c r="K38" s="734">
        <f>INDEX(연령매매지수!$43:$83,MATCH($E38,연령매매지수!$D$43:$D$83,FALSE),MATCH(K$10,연령매매지수!$1:$1,FALSE))</f>
        <v>99.420196131649647</v>
      </c>
      <c r="L38" s="732">
        <f>INDEX(연령매매지수!$84:$124,MATCH($E38,연령매매지수!$D$84:$D$124,FALSE),MATCH(L$10,연령매매지수!$1:$1,FALSE))</f>
        <v>101.10688731204327</v>
      </c>
      <c r="M38" s="733">
        <f>INDEX(연령매매지수!$84:$124,MATCH($E38,연령매매지수!$D$84:$D$124,FALSE),MATCH(M$10,연령매매지수!$1:$1,FALSE))</f>
        <v>100.94211204236234</v>
      </c>
      <c r="N38" s="734">
        <f>INDEX(연령매매지수!$84:$124,MATCH($E38,연령매매지수!$D$84:$D$124,FALSE),MATCH(N$10,연령매매지수!$1:$1,FALSE))</f>
        <v>99.992663699456003</v>
      </c>
      <c r="O38" s="732">
        <f>INDEX(연령매매지수!$125:$165,MATCH($E38,연령매매지수!$D$125:$D$165,FALSE),MATCH(O$10,연령매매지수!$1:$1,FALSE))</f>
        <v>98.065753027562991</v>
      </c>
      <c r="P38" s="733">
        <f>INDEX(연령매매지수!$125:$165,MATCH($E38,연령매매지수!$D$125:$D$165,FALSE),MATCH(P$10,연령매매지수!$1:$1,FALSE))</f>
        <v>98.322412752455634</v>
      </c>
      <c r="Q38" s="734">
        <f>INDEX(연령매매지수!$125:$165,MATCH($E38,연령매매지수!$D$125:$D$165,FALSE),MATCH(Q$10,연령매매지수!$1:$1,FALSE))</f>
        <v>99.305368561001401</v>
      </c>
      <c r="R38" s="732">
        <f>INDEX(연령매매지수!$166:$206,MATCH($E38,연령매매지수!$D$166:$D$206,FALSE),MATCH(R$10,연령매매지수!$1:$1,FALSE))</f>
        <v>99.166230225569166</v>
      </c>
      <c r="S38" s="735">
        <f>INDEX(연령매매지수!$166:$206,MATCH($E38,연령매매지수!$D$166:$D$206,FALSE),MATCH(S$10,연령매매지수!$1:$1,FALSE))</f>
        <v>99.384898616882381</v>
      </c>
      <c r="T38" s="733">
        <f>INDEX(연령매매지수!$166:$206,MATCH($E38,연령매매지수!$D$166:$D$206,FALSE),MATCH(T$10,연령매매지수!$1:$1,FALSE))</f>
        <v>99.459676442030158</v>
      </c>
      <c r="U38" s="1160">
        <f t="shared" si="0"/>
        <v>-0.36855495352051681</v>
      </c>
      <c r="V38" s="740">
        <f t="shared" si="1"/>
        <v>-3.928210431912571</v>
      </c>
      <c r="W38" s="1167">
        <f t="shared" si="2"/>
        <v>0.23313870357584143</v>
      </c>
      <c r="X38" s="740">
        <f t="shared" si="3"/>
        <v>1.1412972107156305</v>
      </c>
      <c r="Y38" s="1167">
        <f t="shared" si="4"/>
        <v>0.16323739056676168</v>
      </c>
      <c r="Z38" s="740">
        <f t="shared" si="5"/>
        <v>1.1143053613775544</v>
      </c>
      <c r="AA38" s="1167">
        <f t="shared" si="6"/>
        <v>-0.26103887985217122</v>
      </c>
      <c r="AB38" s="740">
        <f t="shared" si="7"/>
        <v>-1.2482865240834751</v>
      </c>
      <c r="AC38" s="1167">
        <f t="shared" si="8"/>
        <v>-0.22002174812911779</v>
      </c>
      <c r="AD38" s="740">
        <f t="shared" si="9"/>
        <v>-0.29504038918930497</v>
      </c>
      <c r="AE38" s="1425" t="s">
        <v>306</v>
      </c>
      <c r="AF38" s="1439"/>
      <c r="AG38" s="1440"/>
      <c r="AH38" s="639"/>
    </row>
    <row r="39" spans="1:34" s="310" customFormat="1" ht="12.6" customHeight="1">
      <c r="A39" s="1476" t="s">
        <v>790</v>
      </c>
      <c r="B39" s="1476"/>
      <c r="C39" s="1476"/>
      <c r="D39" s="1476"/>
      <c r="E39" s="714">
        <v>27</v>
      </c>
      <c r="F39" s="715">
        <f>INDEX(연령매매지수!$2:$42,MATCH($E39,연령매매지수!$D$2:$D$42,FALSE),MATCH(F$10,연령매매지수!$1:$1,FALSE))</f>
        <v>99.261804527665404</v>
      </c>
      <c r="G39" s="716">
        <f>INDEX(연령매매지수!$2:$42,MATCH($E39,연령매매지수!$D$2:$D$42,FALSE),MATCH(G$10,연령매매지수!$1:$1,FALSE))</f>
        <v>99.591938805714619</v>
      </c>
      <c r="H39" s="717">
        <f>INDEX(연령매매지수!$2:$42,MATCH($E39,연령매매지수!$D$2:$D$42,FALSE),MATCH(H$10,연령매매지수!$1:$1,FALSE))</f>
        <v>100.19724191753193</v>
      </c>
      <c r="I39" s="715">
        <f>INDEX(연령매매지수!$43:$83,MATCH($E39,연령매매지수!$D$43:$D$83,FALSE),MATCH(I$10,연령매매지수!$1:$1,FALSE))</f>
        <v>100.33444363675692</v>
      </c>
      <c r="J39" s="716">
        <f>INDEX(연령매매지수!$43:$83,MATCH($E39,연령매매지수!$D$43:$D$83,FALSE),MATCH(J$10,연령매매지수!$1:$1,FALSE))</f>
        <v>100.6404244586716</v>
      </c>
      <c r="K39" s="717">
        <f>INDEX(연령매매지수!$43:$83,MATCH($E39,연령매매지수!$D$43:$D$83,FALSE),MATCH(K$10,연령매매지수!$1:$1,FALSE))</f>
        <v>100.07638198326205</v>
      </c>
      <c r="L39" s="715">
        <f>INDEX(연령매매지수!$84:$124,MATCH($E39,연령매매지수!$D$84:$D$124,FALSE),MATCH(L$10,연령매매지수!$1:$1,FALSE))</f>
        <v>100.62649901611999</v>
      </c>
      <c r="M39" s="716">
        <f>INDEX(연령매매지수!$84:$124,MATCH($E39,연령매매지수!$D$84:$D$124,FALSE),MATCH(M$10,연령매매지수!$1:$1,FALSE))</f>
        <v>100.9418660036354</v>
      </c>
      <c r="N39" s="717">
        <f>INDEX(연령매매지수!$84:$124,MATCH($E39,연령매매지수!$D$84:$D$124,FALSE),MATCH(N$10,연령매매지수!$1:$1,FALSE))</f>
        <v>100.09158103933473</v>
      </c>
      <c r="O39" s="715">
        <f>INDEX(연령매매지수!$125:$165,MATCH($E39,연령매매지수!$D$125:$D$165,FALSE),MATCH(O$10,연령매매지수!$1:$1,FALSE))</f>
        <v>100.19039320656191</v>
      </c>
      <c r="P39" s="716">
        <f>INDEX(연령매매지수!$125:$165,MATCH($E39,연령매매지수!$D$125:$D$165,FALSE),MATCH(P$10,연령매매지수!$1:$1,FALSE))</f>
        <v>100.35686400592827</v>
      </c>
      <c r="Q39" s="717">
        <f>INDEX(연령매매지수!$125:$165,MATCH($E39,연령매매지수!$D$125:$D$165,FALSE),MATCH(Q$10,연령매매지수!$1:$1,FALSE))</f>
        <v>100.00533890839007</v>
      </c>
      <c r="R39" s="715">
        <f>INDEX(연령매매지수!$166:$206,MATCH($E39,연령매매지수!$D$166:$D$206,FALSE),MATCH(R$10,연령매매지수!$1:$1,FALSE))</f>
        <v>99.032055128153857</v>
      </c>
      <c r="S39" s="718">
        <f>INDEX(연령매매지수!$166:$206,MATCH($E39,연령매매지수!$D$166:$D$206,FALSE),MATCH(S$10,연령매매지수!$1:$1,FALSE))</f>
        <v>99.361389401488907</v>
      </c>
      <c r="T39" s="716">
        <f>INDEX(연령매매지수!$166:$206,MATCH($E39,연령매매지수!$D$166:$D$206,FALSE),MATCH(T$10,연령매매지수!$1:$1,FALSE))</f>
        <v>99.843266254222669</v>
      </c>
      <c r="U39" s="1157">
        <f t="shared" si="0"/>
        <v>-0.3314869476466864</v>
      </c>
      <c r="V39" s="719">
        <f t="shared" si="1"/>
        <v>-0.9335959473180333</v>
      </c>
      <c r="W39" s="1163">
        <f t="shared" si="2"/>
        <v>-0.30403371563714199</v>
      </c>
      <c r="X39" s="719">
        <f t="shared" si="3"/>
        <v>0.25786469132949019</v>
      </c>
      <c r="Y39" s="1163">
        <f t="shared" si="4"/>
        <v>-0.3124243686004835</v>
      </c>
      <c r="Z39" s="719">
        <f t="shared" si="5"/>
        <v>0.53442854157239594</v>
      </c>
      <c r="AA39" s="1163">
        <f t="shared" si="6"/>
        <v>-0.16587883750186494</v>
      </c>
      <c r="AB39" s="719">
        <f t="shared" si="7"/>
        <v>0.18504441881983524</v>
      </c>
      <c r="AC39" s="1163">
        <f t="shared" si="8"/>
        <v>-0.33145095425780591</v>
      </c>
      <c r="AD39" s="719">
        <f t="shared" si="9"/>
        <v>-0.812484563559146</v>
      </c>
      <c r="AE39" s="1374" t="s">
        <v>278</v>
      </c>
      <c r="AF39" s="1375"/>
      <c r="AG39" s="1375"/>
      <c r="AH39" s="1375"/>
    </row>
    <row r="40" spans="1:34" s="310" customFormat="1" ht="12.6" customHeight="1">
      <c r="A40" s="1476" t="s">
        <v>789</v>
      </c>
      <c r="B40" s="1476"/>
      <c r="C40" s="1476"/>
      <c r="D40" s="1476"/>
      <c r="E40" s="720">
        <v>28</v>
      </c>
      <c r="F40" s="715">
        <f>INDEX(연령매매지수!$2:$42,MATCH($E40,연령매매지수!$D$2:$D$42,FALSE),MATCH(F$10,연령매매지수!$1:$1,FALSE))</f>
        <v>100.36006451133869</v>
      </c>
      <c r="G40" s="716">
        <f>INDEX(연령매매지수!$2:$42,MATCH($E40,연령매매지수!$D$2:$D$42,FALSE),MATCH(G$10,연령매매지수!$1:$1,FALSE))</f>
        <v>100.34272631117113</v>
      </c>
      <c r="H40" s="717">
        <f>INDEX(연령매매지수!$2:$42,MATCH($E40,연령매매지수!$D$2:$D$42,FALSE),MATCH(H$10,연령매매지수!$1:$1,FALSE))</f>
        <v>100.10896909236887</v>
      </c>
      <c r="I40" s="715">
        <f>INDEX(연령매매지수!$43:$83,MATCH($E40,연령매매지수!$D$43:$D$83,FALSE),MATCH(I$10,연령매매지수!$1:$1,FALSE))</f>
        <v>99.983735033611936</v>
      </c>
      <c r="J40" s="716">
        <f>INDEX(연령매매지수!$43:$83,MATCH($E40,연령매매지수!$D$43:$D$83,FALSE),MATCH(J$10,연령매매지수!$1:$1,FALSE))</f>
        <v>100.00721094096544</v>
      </c>
      <c r="K40" s="717">
        <f>INDEX(연령매매지수!$43:$83,MATCH($E40,연령매매지수!$D$43:$D$83,FALSE),MATCH(K$10,연령매매지수!$1:$1,FALSE))</f>
        <v>99.909239406083032</v>
      </c>
      <c r="L40" s="715">
        <f>INDEX(연령매매지수!$84:$124,MATCH($E40,연령매매지수!$D$84:$D$124,FALSE),MATCH(L$10,연령매매지수!$1:$1,FALSE))</f>
        <v>101.16573077497941</v>
      </c>
      <c r="M40" s="716">
        <f>INDEX(연령매매지수!$84:$124,MATCH($E40,연령매매지수!$D$84:$D$124,FALSE),MATCH(M$10,연령매매지수!$1:$1,FALSE))</f>
        <v>101.25007251652048</v>
      </c>
      <c r="N40" s="717">
        <f>INDEX(연령매매지수!$84:$124,MATCH($E40,연령매매지수!$D$84:$D$124,FALSE),MATCH(N$10,연령매매지수!$1:$1,FALSE))</f>
        <v>100.09069105023585</v>
      </c>
      <c r="O40" s="715">
        <f>INDEX(연령매매지수!$125:$165,MATCH($E40,연령매매지수!$D$125:$D$165,FALSE),MATCH(O$10,연령매매지수!$1:$1,FALSE))</f>
        <v>101.12950998372156</v>
      </c>
      <c r="P40" s="716">
        <f>INDEX(연령매매지수!$125:$165,MATCH($E40,연령매매지수!$D$125:$D$165,FALSE),MATCH(P$10,연령매매지수!$1:$1,FALSE))</f>
        <v>101.15295185008937</v>
      </c>
      <c r="Q40" s="717">
        <f>INDEX(연령매매지수!$125:$165,MATCH($E40,연령매매지수!$D$125:$D$165,FALSE),MATCH(Q$10,연령매매지수!$1:$1,FALSE))</f>
        <v>100.36375788574618</v>
      </c>
      <c r="R40" s="715">
        <f>INDEX(연령매매지수!$166:$206,MATCH($E40,연령매매지수!$D$166:$D$206,FALSE),MATCH(R$10,연령매매지수!$1:$1,FALSE))</f>
        <v>102.20201287819791</v>
      </c>
      <c r="S40" s="718">
        <f>INDEX(연령매매지수!$166:$206,MATCH($E40,연령매매지수!$D$166:$D$206,FALSE),MATCH(S$10,연령매매지수!$1:$1,FALSE))</f>
        <v>102.34346014223756</v>
      </c>
      <c r="T40" s="716">
        <f>INDEX(연령매매지수!$166:$206,MATCH($E40,연령매매지수!$D$166:$D$206,FALSE),MATCH(T$10,연령매매지수!$1:$1,FALSE))</f>
        <v>100.79320310692388</v>
      </c>
      <c r="U40" s="1157">
        <f t="shared" si="0"/>
        <v>1.727898055490229E-2</v>
      </c>
      <c r="V40" s="719">
        <f t="shared" si="1"/>
        <v>0.25082210040354713</v>
      </c>
      <c r="W40" s="1163">
        <f t="shared" si="2"/>
        <v>-2.3474214641738822E-2</v>
      </c>
      <c r="X40" s="719">
        <f t="shared" si="3"/>
        <v>7.4563301624297473E-2</v>
      </c>
      <c r="Y40" s="1163">
        <f t="shared" si="4"/>
        <v>-8.330042581184971E-2</v>
      </c>
      <c r="Z40" s="719">
        <f t="shared" si="5"/>
        <v>1.0740656433314122</v>
      </c>
      <c r="AA40" s="1163">
        <f t="shared" si="6"/>
        <v>-2.3174673540471424E-2</v>
      </c>
      <c r="AB40" s="719">
        <f t="shared" si="7"/>
        <v>0.762976710026253</v>
      </c>
      <c r="AC40" s="1163">
        <f t="shared" si="8"/>
        <v>-0.1382084051517074</v>
      </c>
      <c r="AD40" s="719">
        <f t="shared" si="9"/>
        <v>1.3977229890983045</v>
      </c>
      <c r="AE40" s="1374" t="s">
        <v>277</v>
      </c>
      <c r="AF40" s="1375"/>
      <c r="AG40" s="1375"/>
      <c r="AH40" s="1375"/>
    </row>
    <row r="41" spans="1:34" s="310" customFormat="1" ht="12.6" customHeight="1">
      <c r="A41" s="1476" t="s">
        <v>791</v>
      </c>
      <c r="B41" s="1476"/>
      <c r="C41" s="1476"/>
      <c r="D41" s="1476"/>
      <c r="E41" s="714">
        <v>29</v>
      </c>
      <c r="F41" s="715">
        <f>INDEX(연령매매지수!$2:$42,MATCH($E41,연령매매지수!$D$2:$D$42,FALSE),MATCH(F$10,연령매매지수!$1:$1,FALSE))</f>
        <v>104.24811262027724</v>
      </c>
      <c r="G41" s="716">
        <f>INDEX(연령매매지수!$2:$42,MATCH($E41,연령매매지수!$D$2:$D$42,FALSE),MATCH(G$10,연령매매지수!$1:$1,FALSE))</f>
        <v>103.777599865773</v>
      </c>
      <c r="H41" s="717">
        <f>INDEX(연령매매지수!$2:$42,MATCH($E41,연령매매지수!$D$2:$D$42,FALSE),MATCH(H$10,연령매매지수!$1:$1,FALSE))</f>
        <v>100.48054872831618</v>
      </c>
      <c r="I41" s="715">
        <f>INDEX(연령매매지수!$43:$83,MATCH($E41,연령매매지수!$D$43:$D$83,FALSE),MATCH(I$10,연령매매지수!$1:$1,FALSE))</f>
        <v>106.56256388451706</v>
      </c>
      <c r="J41" s="716">
        <f>INDEX(연령매매지수!$43:$83,MATCH($E41,연령매매지수!$D$43:$D$83,FALSE),MATCH(J$10,연령매매지수!$1:$1,FALSE))</f>
        <v>105.81832619446931</v>
      </c>
      <c r="K41" s="717">
        <f>INDEX(연령매매지수!$43:$83,MATCH($E41,연령매매지수!$D$43:$D$83,FALSE),MATCH(K$10,연령매매지수!$1:$1,FALSE))</f>
        <v>100.52155173881177</v>
      </c>
      <c r="L41" s="715">
        <f>INDEX(연령매매지수!$84:$124,MATCH($E41,연령매매지수!$D$84:$D$124,FALSE),MATCH(L$10,연령매매지수!$1:$1,FALSE))</f>
        <v>109.81504848632476</v>
      </c>
      <c r="M41" s="716">
        <f>INDEX(연령매매지수!$84:$124,MATCH($E41,연령매매지수!$D$84:$D$124,FALSE),MATCH(M$10,연령매매지수!$1:$1,FALSE))</f>
        <v>108.86683284516423</v>
      </c>
      <c r="N41" s="717">
        <f>INDEX(연령매매지수!$84:$124,MATCH($E41,연령매매지수!$D$84:$D$124,FALSE),MATCH(N$10,연령매매지수!$1:$1,FALSE))</f>
        <v>100.74007332880181</v>
      </c>
      <c r="O41" s="715">
        <f>INDEX(연령매매지수!$125:$165,MATCH($E41,연령매매지수!$D$125:$D$165,FALSE),MATCH(O$10,연령매매지수!$1:$1,FALSE))</f>
        <v>109.35810130529227</v>
      </c>
      <c r="P41" s="716">
        <f>INDEX(연령매매지수!$125:$165,MATCH($E41,연령매매지수!$D$125:$D$165,FALSE),MATCH(P$10,연령매매지수!$1:$1,FALSE))</f>
        <v>108.47562130091532</v>
      </c>
      <c r="Q41" s="717">
        <f>INDEX(연령매매지수!$125:$165,MATCH($E41,연령매매지수!$D$125:$D$165,FALSE),MATCH(Q$10,연령매매지수!$1:$1,FALSE))</f>
        <v>100.98402207966639</v>
      </c>
      <c r="R41" s="715">
        <f>INDEX(연령매매지수!$166:$206,MATCH($E41,연령매매지수!$D$166:$D$206,FALSE),MATCH(R$10,연령매매지수!$1:$1,FALSE))</f>
        <v>107.55206106728761</v>
      </c>
      <c r="S41" s="718">
        <f>INDEX(연령매매지수!$166:$206,MATCH($E41,연령매매지수!$D$166:$D$206,FALSE),MATCH(S$10,연령매매지수!$1:$1,FALSE))</f>
        <v>106.5552000831826</v>
      </c>
      <c r="T41" s="716">
        <f>INDEX(연령매매지수!$166:$206,MATCH($E41,연령매매지수!$D$166:$D$206,FALSE),MATCH(T$10,연령매매지수!$1:$1,FALSE))</f>
        <v>100.84119991741164</v>
      </c>
      <c r="U41" s="1157">
        <f t="shared" si="0"/>
        <v>0.45338565847814483</v>
      </c>
      <c r="V41" s="719">
        <f t="shared" si="1"/>
        <v>3.7495454987491739</v>
      </c>
      <c r="W41" s="1163">
        <f t="shared" si="2"/>
        <v>0.70331644509289415</v>
      </c>
      <c r="X41" s="719">
        <f t="shared" si="3"/>
        <v>6.0096686145492795</v>
      </c>
      <c r="Y41" s="1163">
        <f t="shared" si="4"/>
        <v>0.87098670584926374</v>
      </c>
      <c r="Z41" s="719">
        <f t="shared" si="5"/>
        <v>9.0083070794513489</v>
      </c>
      <c r="AA41" s="1163">
        <f t="shared" si="6"/>
        <v>0.81352841660977671</v>
      </c>
      <c r="AB41" s="719">
        <f t="shared" si="7"/>
        <v>8.2924793974036284</v>
      </c>
      <c r="AC41" s="1163">
        <f t="shared" si="8"/>
        <v>0.93553480574088965</v>
      </c>
      <c r="AD41" s="719">
        <f t="shared" si="9"/>
        <v>6.6548803022694392</v>
      </c>
      <c r="AE41" s="1374" t="s">
        <v>280</v>
      </c>
      <c r="AF41" s="1375"/>
      <c r="AG41" s="1375"/>
      <c r="AH41" s="1375"/>
    </row>
    <row r="42" spans="1:34" s="310" customFormat="1" ht="12.6" customHeight="1">
      <c r="A42" s="1476" t="s">
        <v>792</v>
      </c>
      <c r="B42" s="1476"/>
      <c r="C42" s="1476"/>
      <c r="D42" s="1476"/>
      <c r="E42" s="720">
        <v>30</v>
      </c>
      <c r="F42" s="715">
        <f>INDEX(연령매매지수!$2:$42,MATCH($E42,연령매매지수!$D$2:$D$42,FALSE),MATCH(F$10,연령매매지수!$1:$1,FALSE))</f>
        <v>99.990330168412541</v>
      </c>
      <c r="G42" s="716">
        <f>INDEX(연령매매지수!$2:$42,MATCH($E42,연령매매지수!$D$2:$D$42,FALSE),MATCH(G$10,연령매매지수!$1:$1,FALSE))</f>
        <v>100.01117506888026</v>
      </c>
      <c r="H42" s="717">
        <f>INDEX(연령매매지수!$2:$42,MATCH($E42,연령매매지수!$D$2:$D$42,FALSE),MATCH(H$10,연령매매지수!$1:$1,FALSE))</f>
        <v>99.851328887230622</v>
      </c>
      <c r="I42" s="715">
        <f>INDEX(연령매매지수!$43:$83,MATCH($E42,연령매매지수!$D$43:$D$83,FALSE),MATCH(I$10,연령매매지수!$1:$1,FALSE))</f>
        <v>100.12899533226734</v>
      </c>
      <c r="J42" s="716">
        <f>INDEX(연령매매지수!$43:$83,MATCH($E42,연령매매지수!$D$43:$D$83,FALSE),MATCH(J$10,연령매매지수!$1:$1,FALSE))</f>
        <v>100.19662176766133</v>
      </c>
      <c r="K42" s="717">
        <f>INDEX(연령매매지수!$43:$83,MATCH($E42,연령매매지수!$D$43:$D$83,FALSE),MATCH(K$10,연령매매지수!$1:$1,FALSE))</f>
        <v>99.844072092618902</v>
      </c>
      <c r="L42" s="715">
        <f>INDEX(연령매매지수!$84:$124,MATCH($E42,연령매매지수!$D$84:$D$124,FALSE),MATCH(L$10,연령매매지수!$1:$1,FALSE))</f>
        <v>98.634336332458474</v>
      </c>
      <c r="M42" s="716">
        <f>INDEX(연령매매지수!$84:$124,MATCH($E42,연령매매지수!$D$84:$D$124,FALSE),MATCH(M$10,연령매매지수!$1:$1,FALSE))</f>
        <v>98.781936437343191</v>
      </c>
      <c r="N42" s="717">
        <f>INDEX(연령매매지수!$84:$124,MATCH($E42,연령매매지수!$D$84:$D$124,FALSE),MATCH(N$10,연령매매지수!$1:$1,FALSE))</f>
        <v>99.738754681373919</v>
      </c>
      <c r="O42" s="715">
        <f>INDEX(연령매매지수!$125:$165,MATCH($E42,연령매매지수!$D$125:$D$165,FALSE),MATCH(O$10,연령매매지수!$1:$1,FALSE))</f>
        <v>99.443793695280661</v>
      </c>
      <c r="P42" s="716">
        <f>INDEX(연령매매지수!$125:$165,MATCH($E42,연령매매지수!$D$125:$D$165,FALSE),MATCH(P$10,연령매매지수!$1:$1,FALSE))</f>
        <v>99.541521825020354</v>
      </c>
      <c r="Q42" s="717">
        <f>INDEX(연령매매지수!$125:$165,MATCH($E42,연령매매지수!$D$125:$D$165,FALSE),MATCH(Q$10,연령매매지수!$1:$1,FALSE))</f>
        <v>99.994595897212264</v>
      </c>
      <c r="R42" s="715">
        <f>INDEX(연령매매지수!$166:$206,MATCH($E42,연령매매지수!$D$166:$D$206,FALSE),MATCH(R$10,연령매매지수!$1:$1,FALSE))</f>
        <v>99.63931361243057</v>
      </c>
      <c r="S42" s="718">
        <f>INDEX(연령매매지수!$166:$206,MATCH($E42,연령매매지수!$D$166:$D$206,FALSE),MATCH(S$10,연령매매지수!$1:$1,FALSE))</f>
        <v>100.03892898189947</v>
      </c>
      <c r="T42" s="716">
        <f>INDEX(연령매매지수!$166:$206,MATCH($E42,연령매매지수!$D$166:$D$206,FALSE),MATCH(T$10,연령매매지수!$1:$1,FALSE))</f>
        <v>99.165206470172151</v>
      </c>
      <c r="U42" s="1157">
        <f t="shared" si="0"/>
        <v>-2.0842571296020296E-2</v>
      </c>
      <c r="V42" s="719">
        <f t="shared" si="1"/>
        <v>0.13920824362678719</v>
      </c>
      <c r="W42" s="1163">
        <f t="shared" si="2"/>
        <v>-6.7493728032874678E-2</v>
      </c>
      <c r="X42" s="719">
        <f t="shared" si="3"/>
        <v>0.28536820832401055</v>
      </c>
      <c r="Y42" s="1163">
        <f t="shared" si="4"/>
        <v>-0.14942013713037383</v>
      </c>
      <c r="Z42" s="719">
        <f t="shared" si="5"/>
        <v>-1.1073111474507846</v>
      </c>
      <c r="AA42" s="1163">
        <f t="shared" si="6"/>
        <v>-9.8178255614256305E-2</v>
      </c>
      <c r="AB42" s="719">
        <f t="shared" si="7"/>
        <v>-0.55083196945742152</v>
      </c>
      <c r="AC42" s="1163">
        <f t="shared" si="8"/>
        <v>-0.39945986381082488</v>
      </c>
      <c r="AD42" s="719">
        <f t="shared" si="9"/>
        <v>0.47809827573044306</v>
      </c>
      <c r="AE42" s="1374" t="s">
        <v>279</v>
      </c>
      <c r="AF42" s="1375"/>
      <c r="AG42" s="1375"/>
      <c r="AH42" s="1375"/>
    </row>
    <row r="43" spans="1:34" s="310" customFormat="1" ht="12.6" customHeight="1">
      <c r="A43" s="1476" t="s">
        <v>1379</v>
      </c>
      <c r="B43" s="1476"/>
      <c r="C43" s="1476"/>
      <c r="D43" s="1476"/>
      <c r="E43" s="714">
        <v>31</v>
      </c>
      <c r="F43" s="715">
        <f>INDEX(연령매매지수!$2:$42,MATCH($E43,연령매매지수!$D$2:$D$42,FALSE),MATCH(F$10,연령매매지수!$1:$1,FALSE))</f>
        <v>104.57251538234348</v>
      </c>
      <c r="G43" s="716">
        <f>INDEX(연령매매지수!$2:$42,MATCH($E43,연령매매지수!$D$2:$D$42,FALSE),MATCH(G$10,연령매매지수!$1:$1,FALSE))</f>
        <v>105.09913019277511</v>
      </c>
      <c r="H43" s="717">
        <f>INDEX(연령매매지수!$2:$42,MATCH($E43,연령매매지수!$D$2:$D$42,FALSE),MATCH(H$10,연령매매지수!$1:$1,FALSE))</f>
        <v>101.15565451751401</v>
      </c>
      <c r="I43" s="715">
        <f>INDEX(연령매매지수!$43:$83,MATCH($E43,연령매매지수!$D$43:$D$83,FALSE),MATCH(I$10,연령매매지수!$1:$1,FALSE))</f>
        <v>102.499926459172</v>
      </c>
      <c r="J43" s="716">
        <f>INDEX(연령매매지수!$43:$83,MATCH($E43,연령매매지수!$D$43:$D$83,FALSE),MATCH(J$10,연령매매지수!$1:$1,FALSE))</f>
        <v>103.46711683681318</v>
      </c>
      <c r="K43" s="717">
        <f>INDEX(연령매매지수!$43:$83,MATCH($E43,연령매매지수!$D$43:$D$83,FALSE),MATCH(K$10,연령매매지수!$1:$1,FALSE))</f>
        <v>102.0710583931355</v>
      </c>
      <c r="L43" s="715">
        <f>INDEX(연령매매지수!$84:$124,MATCH($E43,연령매매지수!$D$84:$D$124,FALSE),MATCH(L$10,연령매매지수!$1:$1,FALSE))</f>
        <v>109.52187400500237</v>
      </c>
      <c r="M43" s="716">
        <f>INDEX(연령매매지수!$84:$124,MATCH($E43,연령매매지수!$D$84:$D$124,FALSE),MATCH(M$10,연령매매지수!$1:$1,FALSE))</f>
        <v>109.84331922027258</v>
      </c>
      <c r="N43" s="717">
        <f>INDEX(연령매매지수!$84:$124,MATCH($E43,연령매매지수!$D$84:$D$124,FALSE),MATCH(N$10,연령매매지수!$1:$1,FALSE))</f>
        <v>99.880516642127432</v>
      </c>
      <c r="O43" s="715">
        <f>INDEX(연령매매지수!$125:$165,MATCH($E43,연령매매지수!$D$125:$D$165,FALSE),MATCH(O$10,연령매매지수!$1:$1,FALSE))</f>
        <v>110.3927793727331</v>
      </c>
      <c r="P43" s="716">
        <f>INDEX(연령매매지수!$125:$165,MATCH($E43,연령매매지수!$D$125:$D$165,FALSE),MATCH(P$10,연령매매지수!$1:$1,FALSE))</f>
        <v>110.27730564060833</v>
      </c>
      <c r="Q43" s="717">
        <f>INDEX(연령매매지수!$125:$165,MATCH($E43,연령매매지수!$D$125:$D$165,FALSE),MATCH(Q$10,연령매매지수!$1:$1,FALSE))</f>
        <v>103.15767147694575</v>
      </c>
      <c r="R43" s="715">
        <f>INDEX(연령매매지수!$166:$206,MATCH($E43,연령매매지수!$D$166:$D$206,FALSE),MATCH(R$10,연령매매지수!$1:$1,FALSE))</f>
        <v>108.96002778182658</v>
      </c>
      <c r="S43" s="718">
        <f>INDEX(연령매매지수!$166:$206,MATCH($E43,연령매매지수!$D$166:$D$206,FALSE),MATCH(S$10,연령매매지수!$1:$1,FALSE))</f>
        <v>111.39132056319501</v>
      </c>
      <c r="T43" s="716">
        <f>INDEX(연령매매지수!$166:$206,MATCH($E43,연령매매지수!$D$166:$D$206,FALSE),MATCH(T$10,연령매매지수!$1:$1,FALSE))</f>
        <v>102.22267258782884</v>
      </c>
      <c r="U43" s="1157">
        <f t="shared" si="0"/>
        <v>-0.50106486082777124</v>
      </c>
      <c r="V43" s="719">
        <f t="shared" si="1"/>
        <v>3.3778248790213405</v>
      </c>
      <c r="W43" s="1163">
        <f t="shared" si="2"/>
        <v>-0.9347804473634036</v>
      </c>
      <c r="X43" s="719">
        <f t="shared" si="3"/>
        <v>0.42016617911875276</v>
      </c>
      <c r="Y43" s="1163">
        <f t="shared" si="4"/>
        <v>-0.29263975046638357</v>
      </c>
      <c r="Z43" s="719">
        <f t="shared" si="5"/>
        <v>9.6528909611270706</v>
      </c>
      <c r="AA43" s="1163">
        <f t="shared" si="6"/>
        <v>0.10471214494585102</v>
      </c>
      <c r="AB43" s="719">
        <f t="shared" si="7"/>
        <v>7.0136401803178483</v>
      </c>
      <c r="AC43" s="1163">
        <f t="shared" si="8"/>
        <v>-2.182659087867711</v>
      </c>
      <c r="AD43" s="719">
        <f t="shared" si="9"/>
        <v>6.5908619129567914</v>
      </c>
      <c r="AE43" s="1374" t="s">
        <v>1376</v>
      </c>
      <c r="AF43" s="1375"/>
      <c r="AG43" s="1375"/>
      <c r="AH43" s="1375"/>
    </row>
    <row r="44" spans="1:34" s="310" customFormat="1" ht="12.6" customHeight="1">
      <c r="A44" s="1474" t="s">
        <v>793</v>
      </c>
      <c r="B44" s="1474"/>
      <c r="C44" s="1474"/>
      <c r="D44" s="1474"/>
      <c r="E44" s="720">
        <v>32</v>
      </c>
      <c r="F44" s="715">
        <f>INDEX(연령매매지수!$2:$42,MATCH($E44,연령매매지수!$D$2:$D$42,FALSE),MATCH(F$10,연령매매지수!$1:$1,FALSE))</f>
        <v>96.932527067650042</v>
      </c>
      <c r="G44" s="716">
        <f>INDEX(연령매매지수!$2:$42,MATCH($E44,연령매매지수!$D$2:$D$42,FALSE),MATCH(G$10,연령매매지수!$1:$1,FALSE))</f>
        <v>96.97640643019956</v>
      </c>
      <c r="H44" s="717">
        <f>INDEX(연령매매지수!$2:$42,MATCH($E44,연령매매지수!$D$2:$D$42,FALSE),MATCH(H$10,연령매매지수!$1:$1,FALSE))</f>
        <v>99.655589876762789</v>
      </c>
      <c r="I44" s="715">
        <f>INDEX(연령매매지수!$43:$83,MATCH($E44,연령매매지수!$D$43:$D$83,FALSE),MATCH(I$10,연령매매지수!$1:$1,FALSE))</f>
        <v>99.125586088328916</v>
      </c>
      <c r="J44" s="716">
        <f>INDEX(연령매매지수!$43:$83,MATCH($E44,연령매매지수!$D$43:$D$83,FALSE),MATCH(J$10,연령매매지수!$1:$1,FALSE))</f>
        <v>99.243289004411423</v>
      </c>
      <c r="K44" s="717">
        <f>INDEX(연령매매지수!$43:$83,MATCH($E44,연령매매지수!$D$43:$D$83,FALSE),MATCH(K$10,연령매매지수!$1:$1,FALSE))</f>
        <v>100.46571369852961</v>
      </c>
      <c r="L44" s="715">
        <f>INDEX(연령매매지수!$84:$124,MATCH($E44,연령매매지수!$D$84:$D$124,FALSE),MATCH(L$10,연령매매지수!$1:$1,FALSE))</f>
        <v>99.184232428445895</v>
      </c>
      <c r="M44" s="716">
        <f>INDEX(연령매매지수!$84:$124,MATCH($E44,연령매매지수!$D$84:$D$124,FALSE),MATCH(M$10,연령매매지수!$1:$1,FALSE))</f>
        <v>99.369983899215512</v>
      </c>
      <c r="N44" s="717">
        <f>INDEX(연령매매지수!$84:$124,MATCH($E44,연령매매지수!$D$84:$D$124,FALSE),MATCH(N$10,연령매매지수!$1:$1,FALSE))</f>
        <v>100.11166535584375</v>
      </c>
      <c r="O44" s="715">
        <f>INDEX(연령매매지수!$125:$165,MATCH($E44,연령매매지수!$D$125:$D$165,FALSE),MATCH(O$10,연령매매지수!$1:$1,FALSE))</f>
        <v>99.586292333764476</v>
      </c>
      <c r="P44" s="716">
        <f>INDEX(연령매매지수!$125:$165,MATCH($E44,연령매매지수!$D$125:$D$165,FALSE),MATCH(P$10,연령매매지수!$1:$1,FALSE))</f>
        <v>99.34281829860754</v>
      </c>
      <c r="Q44" s="717">
        <f>INDEX(연령매매지수!$125:$165,MATCH($E44,연령매매지수!$D$125:$D$165,FALSE),MATCH(Q$10,연령매매지수!$1:$1,FALSE))</f>
        <v>99.735958463669945</v>
      </c>
      <c r="R44" s="715">
        <f>INDEX(연령매매지수!$166:$206,MATCH($E44,연령매매지수!$D$166:$D$206,FALSE),MATCH(R$10,연령매매지수!$1:$1,FALSE))</f>
        <v>100.00665917657676</v>
      </c>
      <c r="S44" s="718">
        <f>INDEX(연령매매지수!$166:$206,MATCH($E44,연령매매지수!$D$166:$D$206,FALSE),MATCH(S$10,연령매매지수!$1:$1,FALSE))</f>
        <v>99.97995544415042</v>
      </c>
      <c r="T44" s="716">
        <f>INDEX(연령매매지수!$166:$206,MATCH($E44,연령매매지수!$D$166:$D$206,FALSE),MATCH(T$10,연령매매지수!$1:$1,FALSE))</f>
        <v>100.03825076433507</v>
      </c>
      <c r="U44" s="1157">
        <f t="shared" si="0"/>
        <v>-4.5247461897968133E-2</v>
      </c>
      <c r="V44" s="719">
        <f t="shared" si="1"/>
        <v>-2.7324737252372611</v>
      </c>
      <c r="W44" s="1163">
        <f t="shared" si="2"/>
        <v>-0.11860037818504088</v>
      </c>
      <c r="X44" s="719">
        <f t="shared" si="3"/>
        <v>-1.333915383532791</v>
      </c>
      <c r="Y44" s="1163">
        <f t="shared" si="4"/>
        <v>-0.18692915454028292</v>
      </c>
      <c r="Z44" s="719">
        <f t="shared" si="5"/>
        <v>-0.92639846125955883</v>
      </c>
      <c r="AA44" s="1163">
        <f t="shared" si="6"/>
        <v>0.24508468687196583</v>
      </c>
      <c r="AB44" s="719">
        <f t="shared" si="7"/>
        <v>-0.15006235685797176</v>
      </c>
      <c r="AC44" s="1163">
        <f t="shared" si="8"/>
        <v>2.6709086144038885E-2</v>
      </c>
      <c r="AD44" s="719">
        <f t="shared" si="9"/>
        <v>-3.1579508354995234E-2</v>
      </c>
      <c r="AE44" s="1422" t="s">
        <v>281</v>
      </c>
      <c r="AF44" s="1421"/>
      <c r="AG44" s="1421"/>
      <c r="AH44" s="1421"/>
    </row>
    <row r="45" spans="1:34" s="310" customFormat="1" ht="12.6" customHeight="1">
      <c r="A45" s="1474" t="s">
        <v>794</v>
      </c>
      <c r="B45" s="1474"/>
      <c r="C45" s="1474"/>
      <c r="D45" s="1474"/>
      <c r="E45" s="714">
        <v>33</v>
      </c>
      <c r="F45" s="715">
        <f>INDEX(연령매매지수!$2:$42,MATCH($E45,연령매매지수!$D$2:$D$42,FALSE),MATCH(F$10,연령매매지수!$1:$1,FALSE))</f>
        <v>99.958801243208285</v>
      </c>
      <c r="G45" s="716">
        <f>INDEX(연령매매지수!$2:$42,MATCH($E45,연령매매지수!$D$2:$D$42,FALSE),MATCH(G$10,연령매매지수!$1:$1,FALSE))</f>
        <v>99.989871809313939</v>
      </c>
      <c r="H45" s="717">
        <f>INDEX(연령매매지수!$2:$42,MATCH($E45,연령매매지수!$D$2:$D$42,FALSE),MATCH(H$10,연령매매지수!$1:$1,FALSE))</f>
        <v>100.0060210860504</v>
      </c>
      <c r="I45" s="715">
        <f>INDEX(연령매매지수!$43:$83,MATCH($E45,연령매매지수!$D$43:$D$83,FALSE),MATCH(I$10,연령매매지수!$1:$1,FALSE))</f>
        <v>100.71902441261591</v>
      </c>
      <c r="J45" s="716">
        <f>INDEX(연령매매지수!$43:$83,MATCH($E45,연령매매지수!$D$43:$D$83,FALSE),MATCH(J$10,연령매매지수!$1:$1,FALSE))</f>
        <v>100.6755078410178</v>
      </c>
      <c r="K45" s="717">
        <f>INDEX(연령매매지수!$43:$83,MATCH($E45,연령매매지수!$D$43:$D$83,FALSE),MATCH(K$10,연령매매지수!$1:$1,FALSE))</f>
        <v>100.12974945508728</v>
      </c>
      <c r="L45" s="715">
        <f>INDEX(연령매매지수!$84:$124,MATCH($E45,연령매매지수!$D$84:$D$124,FALSE),MATCH(L$10,연령매매지수!$1:$1,FALSE))</f>
        <v>100.41565825779944</v>
      </c>
      <c r="M45" s="716">
        <f>INDEX(연령매매지수!$84:$124,MATCH($E45,연령매매지수!$D$84:$D$124,FALSE),MATCH(M$10,연령매매지수!$1:$1,FALSE))</f>
        <v>100.46553383982935</v>
      </c>
      <c r="N45" s="717">
        <f>INDEX(연령매매지수!$84:$124,MATCH($E45,연령매매지수!$D$84:$D$124,FALSE),MATCH(N$10,연령매매지수!$1:$1,FALSE))</f>
        <v>100.16193066636501</v>
      </c>
      <c r="O45" s="715">
        <f>INDEX(연령매매지수!$125:$165,MATCH($E45,연령매매지수!$D$125:$D$165,FALSE),MATCH(O$10,연령매매지수!$1:$1,FALSE))</f>
        <v>100.72175373834229</v>
      </c>
      <c r="P45" s="716">
        <f>INDEX(연령매매지수!$125:$165,MATCH($E45,연령매매지수!$D$125:$D$165,FALSE),MATCH(P$10,연령매매지수!$1:$1,FALSE))</f>
        <v>100.69955123473002</v>
      </c>
      <c r="Q45" s="717">
        <f>INDEX(연령매매지수!$125:$165,MATCH($E45,연령매매지수!$D$125:$D$165,FALSE),MATCH(Q$10,연령매매지수!$1:$1,FALSE))</f>
        <v>100.21493716212007</v>
      </c>
      <c r="R45" s="715">
        <f>INDEX(연령매매지수!$166:$206,MATCH($E45,연령매매지수!$D$166:$D$206,FALSE),MATCH(R$10,연령매매지수!$1:$1,FALSE))</f>
        <v>101.60502581256506</v>
      </c>
      <c r="S45" s="718">
        <f>INDEX(연령매매지수!$166:$206,MATCH($E45,연령매매지수!$D$166:$D$206,FALSE),MATCH(S$10,연령매매지수!$1:$1,FALSE))</f>
        <v>101.47269145794499</v>
      </c>
      <c r="T45" s="716">
        <f>INDEX(연령매매지수!$166:$206,MATCH($E45,연령매매지수!$D$166:$D$206,FALSE),MATCH(T$10,연령매매지수!$1:$1,FALSE))</f>
        <v>100.21984911665602</v>
      </c>
      <c r="U45" s="1157">
        <f t="shared" si="0"/>
        <v>-3.1073713310592055E-2</v>
      </c>
      <c r="V45" s="719">
        <f t="shared" si="1"/>
        <v>-4.7216999865917764E-2</v>
      </c>
      <c r="W45" s="1163">
        <f t="shared" si="2"/>
        <v>4.3224586129553266E-2</v>
      </c>
      <c r="X45" s="719">
        <f t="shared" si="3"/>
        <v>0.58851136723652164</v>
      </c>
      <c r="Y45" s="1163">
        <f t="shared" si="4"/>
        <v>-4.9644470221432702E-2</v>
      </c>
      <c r="Z45" s="719">
        <f t="shared" si="5"/>
        <v>0.25331739289209398</v>
      </c>
      <c r="AA45" s="1163">
        <f t="shared" si="6"/>
        <v>2.2048264704288556E-2</v>
      </c>
      <c r="AB45" s="719">
        <f t="shared" si="7"/>
        <v>0.50572957542480701</v>
      </c>
      <c r="AC45" s="1163">
        <f t="shared" si="8"/>
        <v>0.13041376228295487</v>
      </c>
      <c r="AD45" s="719">
        <f t="shared" si="9"/>
        <v>1.3821380775545622</v>
      </c>
      <c r="AE45" s="1422" t="s">
        <v>282</v>
      </c>
      <c r="AF45" s="1421"/>
      <c r="AG45" s="1421"/>
      <c r="AH45" s="1421"/>
    </row>
    <row r="46" spans="1:34" s="310" customFormat="1" ht="12.6" customHeight="1">
      <c r="A46" s="1474" t="s">
        <v>795</v>
      </c>
      <c r="B46" s="1474"/>
      <c r="C46" s="1474"/>
      <c r="D46" s="1474"/>
      <c r="E46" s="720">
        <v>34</v>
      </c>
      <c r="F46" s="715">
        <f>INDEX(연령매매지수!$2:$42,MATCH($E46,연령매매지수!$D$2:$D$42,FALSE),MATCH(F$10,연령매매지수!$1:$1,FALSE))</f>
        <v>100.44814510259896</v>
      </c>
      <c r="G46" s="716">
        <f>INDEX(연령매매지수!$2:$42,MATCH($E46,연령매매지수!$D$2:$D$42,FALSE),MATCH(G$10,연령매매지수!$1:$1,FALSE))</f>
        <v>100.43586697369086</v>
      </c>
      <c r="H46" s="717">
        <f>INDEX(연령매매지수!$2:$42,MATCH($E46,연령매매지수!$D$2:$D$42,FALSE),MATCH(H$10,연령매매지수!$1:$1,FALSE))</f>
        <v>99.859693067224754</v>
      </c>
      <c r="I46" s="715">
        <f>INDEX(연령매매지수!$43:$83,MATCH($E46,연령매매지수!$D$43:$D$83,FALSE),MATCH(I$10,연령매매지수!$1:$1,FALSE))</f>
        <v>101.68289697047561</v>
      </c>
      <c r="J46" s="716">
        <f>INDEX(연령매매지수!$43:$83,MATCH($E46,연령매매지수!$D$43:$D$83,FALSE),MATCH(J$10,연령매매지수!$1:$1,FALSE))</f>
        <v>101.56541560519415</v>
      </c>
      <c r="K46" s="717">
        <f>INDEX(연령매매지수!$43:$83,MATCH($E46,연령매매지수!$D$43:$D$83,FALSE),MATCH(K$10,연령매매지수!$1:$1,FALSE))</f>
        <v>100.60637786163527</v>
      </c>
      <c r="L46" s="715">
        <f>INDEX(연령매매지수!$84:$124,MATCH($E46,연령매매지수!$D$84:$D$124,FALSE),MATCH(L$10,연령매매지수!$1:$1,FALSE))</f>
        <v>104.42187390070616</v>
      </c>
      <c r="M46" s="716">
        <f>INDEX(연령매매지수!$84:$124,MATCH($E46,연령매매지수!$D$84:$D$124,FALSE),MATCH(M$10,연령매매지수!$1:$1,FALSE))</f>
        <v>104.24727140282634</v>
      </c>
      <c r="N46" s="717">
        <f>INDEX(연령매매지수!$84:$124,MATCH($E46,연령매매지수!$D$84:$D$124,FALSE),MATCH(N$10,연령매매지수!$1:$1,FALSE))</f>
        <v>100.81178307917091</v>
      </c>
      <c r="O46" s="715">
        <f>INDEX(연령매매지수!$125:$165,MATCH($E46,연령매매지수!$D$125:$D$165,FALSE),MATCH(O$10,연령매매지수!$1:$1,FALSE))</f>
        <v>103.52731579418378</v>
      </c>
      <c r="P46" s="716">
        <f>INDEX(연령매매지수!$125:$165,MATCH($E46,연령매매지수!$D$125:$D$165,FALSE),MATCH(P$10,연령매매지수!$1:$1,FALSE))</f>
        <v>103.38962489112103</v>
      </c>
      <c r="Q46" s="717">
        <f>INDEX(연령매매지수!$125:$165,MATCH($E46,연령매매지수!$D$125:$D$165,FALSE),MATCH(Q$10,연령매매지수!$1:$1,FALSE))</f>
        <v>101.11691750330911</v>
      </c>
      <c r="R46" s="715">
        <f>INDEX(연령매매지수!$166:$206,MATCH($E46,연령매매지수!$D$166:$D$206,FALSE),MATCH(R$10,연령매매지수!$1:$1,FALSE))</f>
        <v>104.5810110722105</v>
      </c>
      <c r="S46" s="718">
        <f>INDEX(연령매매지수!$166:$206,MATCH($E46,연령매매지수!$D$166:$D$206,FALSE),MATCH(S$10,연령매매지수!$1:$1,FALSE))</f>
        <v>105.32209890559466</v>
      </c>
      <c r="T46" s="716">
        <f>INDEX(연령매매지수!$166:$206,MATCH($E46,연령매매지수!$D$166:$D$206,FALSE),MATCH(T$10,연령매매지수!$1:$1,FALSE))</f>
        <v>101.50495789651583</v>
      </c>
      <c r="U46" s="1157">
        <f t="shared" si="0"/>
        <v>1.2224844846819849E-2</v>
      </c>
      <c r="V46" s="719">
        <f t="shared" si="1"/>
        <v>0.58927883443229412</v>
      </c>
      <c r="W46" s="1163">
        <f t="shared" si="2"/>
        <v>0.11567063904718289</v>
      </c>
      <c r="X46" s="719">
        <f t="shared" si="3"/>
        <v>1.0700306796860293</v>
      </c>
      <c r="Y46" s="1163">
        <f t="shared" si="4"/>
        <v>0.16748879421997209</v>
      </c>
      <c r="Z46" s="719">
        <f t="shared" si="5"/>
        <v>3.5810207014195239</v>
      </c>
      <c r="AA46" s="1163">
        <f t="shared" si="6"/>
        <v>0.13317671208088466</v>
      </c>
      <c r="AB46" s="719">
        <f t="shared" si="7"/>
        <v>2.3837735073320321</v>
      </c>
      <c r="AC46" s="1163">
        <f t="shared" si="8"/>
        <v>-0.703639446122728</v>
      </c>
      <c r="AD46" s="719">
        <f t="shared" si="9"/>
        <v>3.0304462357697792</v>
      </c>
      <c r="AE46" s="1422" t="s">
        <v>283</v>
      </c>
      <c r="AF46" s="1421"/>
      <c r="AG46" s="1421"/>
      <c r="AH46" s="1421"/>
    </row>
    <row r="47" spans="1:34" s="310" customFormat="1" ht="12.6" customHeight="1">
      <c r="A47" s="1474" t="s">
        <v>796</v>
      </c>
      <c r="B47" s="1474"/>
      <c r="C47" s="1474"/>
      <c r="D47" s="1474"/>
      <c r="E47" s="714">
        <v>35</v>
      </c>
      <c r="F47" s="715">
        <f>INDEX(연령매매지수!$2:$42,MATCH($E47,연령매매지수!$D$2:$D$42,FALSE),MATCH(F$10,연령매매지수!$1:$1,FALSE))</f>
        <v>97.138924461815208</v>
      </c>
      <c r="G47" s="716">
        <f>INDEX(연령매매지수!$2:$42,MATCH($E47,연령매매지수!$D$2:$D$42,FALSE),MATCH(G$10,연령매매지수!$1:$1,FALSE))</f>
        <v>97.300637329191701</v>
      </c>
      <c r="H47" s="717">
        <f>INDEX(연령매매지수!$2:$42,MATCH($E47,연령매매지수!$D$2:$D$42,FALSE),MATCH(H$10,연령매매지수!$1:$1,FALSE))</f>
        <v>99.112060667697122</v>
      </c>
      <c r="I47" s="715">
        <f>INDEX(연령매매지수!$43:$83,MATCH($E47,연령매매지수!$D$43:$D$83,FALSE),MATCH(I$10,연령매매지수!$1:$1,FALSE))</f>
        <v>97.738749957972757</v>
      </c>
      <c r="J47" s="716">
        <f>INDEX(연령매매지수!$43:$83,MATCH($E47,연령매매지수!$D$43:$D$83,FALSE),MATCH(J$10,연령매매지수!$1:$1,FALSE))</f>
        <v>97.867949672810568</v>
      </c>
      <c r="K47" s="717">
        <f>INDEX(연령매매지수!$43:$83,MATCH($E47,연령매매지수!$D$43:$D$83,FALSE),MATCH(K$10,연령매매지수!$1:$1,FALSE))</f>
        <v>98.881634481345515</v>
      </c>
      <c r="L47" s="715">
        <f>INDEX(연령매매지수!$84:$124,MATCH($E47,연령매매지수!$D$84:$D$124,FALSE),MATCH(L$10,연령매매지수!$1:$1,FALSE))</f>
        <v>97.671491811195082</v>
      </c>
      <c r="M47" s="716">
        <f>INDEX(연령매매지수!$84:$124,MATCH($E47,연령매매지수!$D$84:$D$124,FALSE),MATCH(M$10,연령매매지수!$1:$1,FALSE))</f>
        <v>97.910194108976341</v>
      </c>
      <c r="N47" s="717">
        <f>INDEX(연령매매지수!$84:$124,MATCH($E47,연령매매지수!$D$84:$D$124,FALSE),MATCH(N$10,연령매매지수!$1:$1,FALSE))</f>
        <v>99.067874953646495</v>
      </c>
      <c r="O47" s="715">
        <f>INDEX(연령매매지수!$125:$165,MATCH($E47,연령매매지수!$D$125:$D$165,FALSE),MATCH(O$10,연령매매지수!$1:$1,FALSE))</f>
        <v>96.38523179958861</v>
      </c>
      <c r="P47" s="716">
        <f>INDEX(연령매매지수!$125:$165,MATCH($E47,연령매매지수!$D$125:$D$165,FALSE),MATCH(P$10,연령매매지수!$1:$1,FALSE))</f>
        <v>96.675841731010223</v>
      </c>
      <c r="Q47" s="717">
        <f>INDEX(연령매매지수!$125:$165,MATCH($E47,연령매매지수!$D$125:$D$165,FALSE),MATCH(Q$10,연령매매지수!$1:$1,FALSE))</f>
        <v>99.402439906999945</v>
      </c>
      <c r="R47" s="715">
        <f>INDEX(연령매매지수!$166:$206,MATCH($E47,연령매매지수!$D$166:$D$206,FALSE),MATCH(R$10,연령매매지수!$1:$1,FALSE))</f>
        <v>97.502103275319072</v>
      </c>
      <c r="S47" s="718">
        <f>INDEX(연령매매지수!$166:$206,MATCH($E47,연령매매지수!$D$166:$D$206,FALSE),MATCH(S$10,연령매매지수!$1:$1,FALSE))</f>
        <v>97.504844968459082</v>
      </c>
      <c r="T47" s="716">
        <f>INDEX(연령매매지수!$166:$206,MATCH($E47,연령매매지수!$D$166:$D$206,FALSE),MATCH(T$10,연령매매지수!$1:$1,FALSE))</f>
        <v>98.21266081633587</v>
      </c>
      <c r="U47" s="1157">
        <f t="shared" si="0"/>
        <v>-0.16619918616707086</v>
      </c>
      <c r="V47" s="719">
        <f t="shared" si="1"/>
        <v>-1.9908134212822448</v>
      </c>
      <c r="W47" s="1163">
        <f t="shared" si="2"/>
        <v>-0.13201432672264035</v>
      </c>
      <c r="X47" s="719">
        <f t="shared" si="3"/>
        <v>-1.1558107118348371</v>
      </c>
      <c r="Y47" s="1163">
        <f t="shared" si="4"/>
        <v>-0.24379718573080966</v>
      </c>
      <c r="Z47" s="719">
        <f t="shared" si="5"/>
        <v>-1.4095216467545857</v>
      </c>
      <c r="AA47" s="1163">
        <f t="shared" si="6"/>
        <v>-0.30060243202246761</v>
      </c>
      <c r="AB47" s="719">
        <f t="shared" si="7"/>
        <v>-3.035346124535987</v>
      </c>
      <c r="AC47" s="1163">
        <f t="shared" si="8"/>
        <v>-2.811853237549844E-3</v>
      </c>
      <c r="AD47" s="719">
        <f t="shared" si="9"/>
        <v>-0.72348873873357977</v>
      </c>
      <c r="AE47" s="1422" t="s">
        <v>287</v>
      </c>
      <c r="AF47" s="1421"/>
      <c r="AG47" s="1421"/>
      <c r="AH47" s="1421"/>
    </row>
    <row r="48" spans="1:34" s="310" customFormat="1" ht="12.6" customHeight="1">
      <c r="A48" s="1474" t="s">
        <v>797</v>
      </c>
      <c r="B48" s="1474"/>
      <c r="C48" s="1474"/>
      <c r="D48" s="1474"/>
      <c r="E48" s="720">
        <v>36</v>
      </c>
      <c r="F48" s="715">
        <f>INDEX(연령매매지수!$2:$42,MATCH($E48,연령매매지수!$D$2:$D$42,FALSE),MATCH(F$10,연령매매지수!$1:$1,FALSE))</f>
        <v>96.843399342795649</v>
      </c>
      <c r="G48" s="716">
        <f>INDEX(연령매매지수!$2:$42,MATCH($E48,연령매매지수!$D$2:$D$42,FALSE),MATCH(G$10,연령매매지수!$1:$1,FALSE))</f>
        <v>97.154537097790268</v>
      </c>
      <c r="H48" s="717">
        <f>INDEX(연령매매지수!$2:$42,MATCH($E48,연령매매지수!$D$2:$D$42,FALSE),MATCH(H$10,연령매매지수!$1:$1,FALSE))</f>
        <v>99.733306106079581</v>
      </c>
      <c r="I48" s="715">
        <f>INDEX(연령매매지수!$43:$83,MATCH($E48,연령매매지수!$D$43:$D$83,FALSE),MATCH(I$10,연령매매지수!$1:$1,FALSE))</f>
        <v>99.342078008457321</v>
      </c>
      <c r="J48" s="716">
        <f>INDEX(연령매매지수!$43:$83,MATCH($E48,연령매매지수!$D$43:$D$83,FALSE),MATCH(J$10,연령매매지수!$1:$1,FALSE))</f>
        <v>99.449481643372891</v>
      </c>
      <c r="K48" s="717">
        <f>INDEX(연령매매지수!$43:$83,MATCH($E48,연령매매지수!$D$43:$D$83,FALSE),MATCH(K$10,연령매매지수!$1:$1,FALSE))</f>
        <v>100.01320442780471</v>
      </c>
      <c r="L48" s="715">
        <f>INDEX(연령매매지수!$84:$124,MATCH($E48,연령매매지수!$D$84:$D$124,FALSE),MATCH(L$10,연령매매지수!$1:$1,FALSE))</f>
        <v>98.61722672116538</v>
      </c>
      <c r="M48" s="716">
        <f>INDEX(연령매매지수!$84:$124,MATCH($E48,연령매매지수!$D$84:$D$124,FALSE),MATCH(M$10,연령매매지수!$1:$1,FALSE))</f>
        <v>98.679544733813501</v>
      </c>
      <c r="N48" s="717">
        <f>INDEX(연령매매지수!$84:$124,MATCH($E48,연령매매지수!$D$84:$D$124,FALSE),MATCH(N$10,연령매매지수!$1:$1,FALSE))</f>
        <v>99.82703127921431</v>
      </c>
      <c r="O48" s="715">
        <f>INDEX(연령매매지수!$125:$165,MATCH($E48,연령매매지수!$D$125:$D$165,FALSE),MATCH(O$10,연령매매지수!$1:$1,FALSE))</f>
        <v>98.17216360986292</v>
      </c>
      <c r="P48" s="716">
        <f>INDEX(연령매매지수!$125:$165,MATCH($E48,연령매매지수!$D$125:$D$165,FALSE),MATCH(P$10,연령매매지수!$1:$1,FALSE))</f>
        <v>98.526616808555474</v>
      </c>
      <c r="Q48" s="717">
        <f>INDEX(연령매매지수!$125:$165,MATCH($E48,연령매매지수!$D$125:$D$165,FALSE),MATCH(Q$10,연령매매지수!$1:$1,FALSE))</f>
        <v>99.861472306546801</v>
      </c>
      <c r="R48" s="715">
        <f>INDEX(연령매매지수!$166:$206,MATCH($E48,연령매매지수!$D$166:$D$206,FALSE),MATCH(R$10,연령매매지수!$1:$1,FALSE))</f>
        <v>98.676266629428227</v>
      </c>
      <c r="S48" s="718">
        <f>INDEX(연령매매지수!$166:$206,MATCH($E48,연령매매지수!$D$166:$D$206,FALSE),MATCH(S$10,연령매매지수!$1:$1,FALSE))</f>
        <v>98.889321500292169</v>
      </c>
      <c r="T48" s="716">
        <f>INDEX(연령매매지수!$166:$206,MATCH($E48,연령매매지수!$D$166:$D$206,FALSE),MATCH(T$10,연령매매지수!$1:$1,FALSE))</f>
        <v>99.966961209164879</v>
      </c>
      <c r="U48" s="1157">
        <f t="shared" si="0"/>
        <v>-0.32025036018795694</v>
      </c>
      <c r="V48" s="719">
        <f t="shared" si="1"/>
        <v>-2.8976345777709689</v>
      </c>
      <c r="W48" s="1163">
        <f t="shared" si="2"/>
        <v>-0.10799818474742651</v>
      </c>
      <c r="X48" s="719">
        <f t="shared" si="3"/>
        <v>-0.67103781264387097</v>
      </c>
      <c r="Y48" s="1163">
        <f t="shared" si="4"/>
        <v>-6.3151905307445855E-2</v>
      </c>
      <c r="Z48" s="719">
        <f t="shared" si="5"/>
        <v>-1.2119007673033311</v>
      </c>
      <c r="AA48" s="1163">
        <f t="shared" si="6"/>
        <v>-0.35975374997527787</v>
      </c>
      <c r="AB48" s="719">
        <f t="shared" si="7"/>
        <v>-1.6916521033238707</v>
      </c>
      <c r="AC48" s="1163">
        <f t="shared" si="8"/>
        <v>-0.21544780329321167</v>
      </c>
      <c r="AD48" s="719">
        <f t="shared" si="9"/>
        <v>-1.2911211505530096</v>
      </c>
      <c r="AE48" s="1420" t="s">
        <v>288</v>
      </c>
      <c r="AF48" s="1421"/>
      <c r="AG48" s="1421"/>
      <c r="AH48" s="1421"/>
    </row>
    <row r="49" spans="1:34" s="310" customFormat="1" ht="12.6" customHeight="1">
      <c r="A49" s="1475" t="s">
        <v>798</v>
      </c>
      <c r="B49" s="1475"/>
      <c r="C49" s="1475"/>
      <c r="D49" s="1475"/>
      <c r="E49" s="714">
        <v>37</v>
      </c>
      <c r="F49" s="715">
        <f>INDEX(연령매매지수!$2:$42,MATCH($E49,연령매매지수!$D$2:$D$42,FALSE),MATCH(F$10,연령매매지수!$1:$1,FALSE))</f>
        <v>106.33426734350837</v>
      </c>
      <c r="G49" s="716">
        <f>INDEX(연령매매지수!$2:$42,MATCH($E49,연령매매지수!$D$2:$D$42,FALSE),MATCH(G$10,연령매매지수!$1:$1,FALSE))</f>
        <v>106.12952177872157</v>
      </c>
      <c r="H49" s="717">
        <f>INDEX(연령매매지수!$2:$42,MATCH($E49,연령매매지수!$D$2:$D$42,FALSE),MATCH(H$10,연령매매지수!$1:$1,FALSE))</f>
        <v>100.32411049163483</v>
      </c>
      <c r="I49" s="715">
        <f>INDEX(연령매매지수!$43:$83,MATCH($E49,연령매매지수!$D$43:$D$83,FALSE),MATCH(I$10,연령매매지수!$1:$1,FALSE))</f>
        <v>106.10198427441905</v>
      </c>
      <c r="J49" s="716">
        <f>INDEX(연령매매지수!$43:$83,MATCH($E49,연령매매지수!$D$43:$D$83,FALSE),MATCH(J$10,연령매매지수!$1:$1,FALSE))</f>
        <v>105.45505820470089</v>
      </c>
      <c r="K49" s="717">
        <f>INDEX(연령매매지수!$43:$83,MATCH($E49,연령매매지수!$D$43:$D$83,FALSE),MATCH(K$10,연령매매지수!$1:$1,FALSE))</f>
        <v>100.53461162908415</v>
      </c>
      <c r="L49" s="715">
        <f>INDEX(연령매매지수!$84:$124,MATCH($E49,연령매매지수!$D$84:$D$124,FALSE),MATCH(L$10,연령매매지수!$1:$1,FALSE))</f>
        <v>106.69720367538038</v>
      </c>
      <c r="M49" s="716">
        <f>INDEX(연령매매지수!$84:$124,MATCH($E49,연령매매지수!$D$84:$D$124,FALSE),MATCH(M$10,연령매매지수!$1:$1,FALSE))</f>
        <v>105.92614476252236</v>
      </c>
      <c r="N49" s="717">
        <f>INDEX(연령매매지수!$84:$124,MATCH($E49,연령매매지수!$D$84:$D$124,FALSE),MATCH(N$10,연령매매지수!$1:$1,FALSE))</f>
        <v>100.70685597209031</v>
      </c>
      <c r="O49" s="715">
        <f>INDEX(연령매매지수!$125:$165,MATCH($E49,연령매매지수!$D$125:$D$165,FALSE),MATCH(O$10,연령매매지수!$1:$1,FALSE))</f>
        <v>107.22181008997008</v>
      </c>
      <c r="P49" s="716">
        <f>INDEX(연령매매지수!$125:$165,MATCH($E49,연령매매지수!$D$125:$D$165,FALSE),MATCH(P$10,연령매매지수!$1:$1,FALSE))</f>
        <v>106.49791537130413</v>
      </c>
      <c r="Q49" s="717">
        <f>INDEX(연령매매지수!$125:$165,MATCH($E49,연령매매지수!$D$125:$D$165,FALSE),MATCH(Q$10,연령매매지수!$1:$1,FALSE))</f>
        <v>100.45246417400972</v>
      </c>
      <c r="R49" s="715">
        <f>INDEX(연령매매지수!$166:$206,MATCH($E49,연령매매지수!$D$166:$D$206,FALSE),MATCH(R$10,연령매매지수!$1:$1,FALSE))</f>
        <v>106.24463335617047</v>
      </c>
      <c r="S49" s="718">
        <f>INDEX(연령매매지수!$166:$206,MATCH($E49,연령매매지수!$D$166:$D$206,FALSE),MATCH(S$10,연령매매지수!$1:$1,FALSE))</f>
        <v>105.74826795825523</v>
      </c>
      <c r="T49" s="716">
        <f>INDEX(연령매매지수!$166:$206,MATCH($E49,연령매매지수!$D$166:$D$206,FALSE),MATCH(T$10,연령매매지수!$1:$1,FALSE))</f>
        <v>100.63140171668303</v>
      </c>
      <c r="U49" s="1157">
        <f t="shared" si="0"/>
        <v>0.19292046299208554</v>
      </c>
      <c r="V49" s="719">
        <f t="shared" si="1"/>
        <v>5.9907402342477711</v>
      </c>
      <c r="W49" s="1163">
        <f t="shared" si="2"/>
        <v>0.61346139363216423</v>
      </c>
      <c r="X49" s="719">
        <f t="shared" si="3"/>
        <v>5.5377670984350758</v>
      </c>
      <c r="Y49" s="1163">
        <f t="shared" si="4"/>
        <v>0.72792124605938202</v>
      </c>
      <c r="Z49" s="719">
        <f t="shared" si="5"/>
        <v>5.9483017769418112</v>
      </c>
      <c r="AA49" s="1163">
        <f t="shared" si="6"/>
        <v>0.6797266558149051</v>
      </c>
      <c r="AB49" s="719">
        <f t="shared" si="7"/>
        <v>6.7388550112957857</v>
      </c>
      <c r="AC49" s="1163">
        <f t="shared" si="8"/>
        <v>0.46938395067726013</v>
      </c>
      <c r="AD49" s="719">
        <f t="shared" si="9"/>
        <v>5.5780119761134728</v>
      </c>
      <c r="AE49" s="1422" t="s">
        <v>289</v>
      </c>
      <c r="AF49" s="1421"/>
      <c r="AG49" s="1421"/>
      <c r="AH49" s="1421"/>
    </row>
    <row r="50" spans="1:34" s="310" customFormat="1" ht="12.6" customHeight="1">
      <c r="A50" s="1476" t="s">
        <v>799</v>
      </c>
      <c r="B50" s="1476"/>
      <c r="C50" s="1476"/>
      <c r="D50" s="1476"/>
      <c r="E50" s="720">
        <v>38</v>
      </c>
      <c r="F50" s="715">
        <f>INDEX(연령매매지수!$2:$42,MATCH($E50,연령매매지수!$D$2:$D$42,FALSE),MATCH(F$10,연령매매지수!$1:$1,FALSE))</f>
        <v>99.542674674626227</v>
      </c>
      <c r="G50" s="716">
        <f>INDEX(연령매매지수!$2:$42,MATCH($E50,연령매매지수!$D$2:$D$42,FALSE),MATCH(G$10,연령매매지수!$1:$1,FALSE))</f>
        <v>99.691204505816856</v>
      </c>
      <c r="H50" s="717">
        <f>INDEX(연령매매지수!$2:$42,MATCH($E50,연령매매지수!$D$2:$D$42,FALSE),MATCH(H$10,연령매매지수!$1:$1,FALSE))</f>
        <v>99.747817175353205</v>
      </c>
      <c r="I50" s="715">
        <f>INDEX(연령매매지수!$43:$83,MATCH($E50,연령매매지수!$D$43:$D$83,FALSE),MATCH(I$10,연령매매지수!$1:$1,FALSE))</f>
        <v>99.206386962966079</v>
      </c>
      <c r="J50" s="716">
        <f>INDEX(연령매매지수!$43:$83,MATCH($E50,연령매매지수!$D$43:$D$83,FALSE),MATCH(J$10,연령매매지수!$1:$1,FALSE))</f>
        <v>99.277104462110216</v>
      </c>
      <c r="K50" s="717">
        <f>INDEX(연령매매지수!$43:$83,MATCH($E50,연령매매지수!$D$43:$D$83,FALSE),MATCH(K$10,연령매매지수!$1:$1,FALSE))</f>
        <v>99.501840207344998</v>
      </c>
      <c r="L50" s="715">
        <f>INDEX(연령매매지수!$84:$124,MATCH($E50,연령매매지수!$D$84:$D$124,FALSE),MATCH(L$10,연령매매지수!$1:$1,FALSE))</f>
        <v>99.126822787599451</v>
      </c>
      <c r="M50" s="716">
        <f>INDEX(연령매매지수!$84:$124,MATCH($E50,연령매매지수!$D$84:$D$124,FALSE),MATCH(M$10,연령매매지수!$1:$1,FALSE))</f>
        <v>99.261909976223066</v>
      </c>
      <c r="N50" s="717">
        <f>INDEX(연령매매지수!$84:$124,MATCH($E50,연령매매지수!$D$84:$D$124,FALSE),MATCH(N$10,연령매매지수!$1:$1,FALSE))</f>
        <v>99.810892604048277</v>
      </c>
      <c r="O50" s="715">
        <f>INDEX(연령매매지수!$125:$165,MATCH($E50,연령매매지수!$D$125:$D$165,FALSE),MATCH(O$10,연령매매지수!$1:$1,FALSE))</f>
        <v>99.962847878109045</v>
      </c>
      <c r="P50" s="716">
        <f>INDEX(연령매매지수!$125:$165,MATCH($E50,연령매매지수!$D$125:$D$165,FALSE),MATCH(P$10,연령매매지수!$1:$1,FALSE))</f>
        <v>99.97913813461183</v>
      </c>
      <c r="Q50" s="717">
        <f>INDEX(연령매매지수!$125:$165,MATCH($E50,연령매매지수!$D$125:$D$165,FALSE),MATCH(Q$10,연령매매지수!$1:$1,FALSE))</f>
        <v>99.622238874745648</v>
      </c>
      <c r="R50" s="715">
        <f>INDEX(연령매매지수!$166:$206,MATCH($E50,연령매매지수!$D$166:$D$206,FALSE),MATCH(R$10,연령매매지수!$1:$1,FALSE))</f>
        <v>99.901892579392523</v>
      </c>
      <c r="S50" s="718">
        <f>INDEX(연령매매지수!$166:$206,MATCH($E50,연령매매지수!$D$166:$D$206,FALSE),MATCH(S$10,연령매매지수!$1:$1,FALSE))</f>
        <v>100.0458292903337</v>
      </c>
      <c r="T50" s="716">
        <f>INDEX(연령매매지수!$166:$206,MATCH($E50,연령매매지수!$D$166:$D$206,FALSE),MATCH(T$10,연령매매지수!$1:$1,FALSE))</f>
        <v>99.697128181923873</v>
      </c>
      <c r="U50" s="1157">
        <f t="shared" si="0"/>
        <v>-0.14898990530499701</v>
      </c>
      <c r="V50" s="719">
        <f t="shared" si="1"/>
        <v>-0.20566114280611281</v>
      </c>
      <c r="W50" s="1163">
        <f t="shared" si="2"/>
        <v>-7.1232435240020653E-2</v>
      </c>
      <c r="X50" s="719">
        <f t="shared" si="3"/>
        <v>-0.29693244241839611</v>
      </c>
      <c r="Y50" s="1163">
        <f t="shared" si="4"/>
        <v>-0.13609166764569913</v>
      </c>
      <c r="Z50" s="719">
        <f t="shared" si="5"/>
        <v>-0.68536589404378789</v>
      </c>
      <c r="AA50" s="1163">
        <f t="shared" si="6"/>
        <v>-1.6293655663290885E-2</v>
      </c>
      <c r="AB50" s="719">
        <f t="shared" si="7"/>
        <v>0.34190057080691894</v>
      </c>
      <c r="AC50" s="1163">
        <f t="shared" si="8"/>
        <v>-0.14387077598554399</v>
      </c>
      <c r="AD50" s="719">
        <f t="shared" si="9"/>
        <v>0.20538645515948417</v>
      </c>
      <c r="AE50" s="1374" t="s">
        <v>290</v>
      </c>
      <c r="AF50" s="1375"/>
      <c r="AG50" s="1375"/>
      <c r="AH50" s="1375"/>
    </row>
    <row r="51" spans="1:34" s="310" customFormat="1" ht="12.6" customHeight="1">
      <c r="A51" s="1373" t="s">
        <v>188</v>
      </c>
      <c r="B51" s="1373"/>
      <c r="C51" s="1373"/>
      <c r="D51" s="1373"/>
      <c r="E51" s="714">
        <v>39</v>
      </c>
      <c r="F51" s="721">
        <f>INDEX(연령매매지수!$2:$42,MATCH($E51,연령매매지수!$D$2:$D$42,FALSE),MATCH(F$10,연령매매지수!$1:$1,FALSE))</f>
        <v>100.33027255388454</v>
      </c>
      <c r="G51" s="722">
        <f>INDEX(연령매매지수!$2:$42,MATCH($E51,연령매매지수!$D$2:$D$42,FALSE),MATCH(G$10,연령매매지수!$1:$1,FALSE))</f>
        <v>99.944594640266004</v>
      </c>
      <c r="H51" s="723">
        <f>INDEX(연령매매지수!$2:$42,MATCH($E51,연령매매지수!$D$2:$D$42,FALSE),MATCH(H$10,연령매매지수!$1:$1,FALSE))</f>
        <v>100</v>
      </c>
      <c r="I51" s="721">
        <f>INDEX(연령매매지수!$43:$83,MATCH($E51,연령매매지수!$D$43:$D$83,FALSE),MATCH(I$10,연령매매지수!$1:$1,FALSE))</f>
        <v>96.716878001797042</v>
      </c>
      <c r="J51" s="722">
        <f>INDEX(연령매매지수!$43:$83,MATCH($E51,연령매매지수!$D$43:$D$83,FALSE),MATCH(J$10,연령매매지수!$1:$1,FALSE))</f>
        <v>97.126982844523766</v>
      </c>
      <c r="K51" s="723">
        <f>INDEX(연령매매지수!$43:$83,MATCH($E51,연령매매지수!$D$43:$D$83,FALSE),MATCH(K$10,연령매매지수!$1:$1,FALSE))</f>
        <v>97.566985086640486</v>
      </c>
      <c r="L51" s="721">
        <f>INDEX(연령매매지수!$84:$124,MATCH($E51,연령매매지수!$D$84:$D$124,FALSE),MATCH(L$10,연령매매지수!$1:$1,FALSE))</f>
        <v>97.841723685399018</v>
      </c>
      <c r="M51" s="722">
        <f>INDEX(연령매매지수!$84:$124,MATCH($E51,연령매매지수!$D$84:$D$124,FALSE),MATCH(M$10,연령매매지수!$1:$1,FALSE))</f>
        <v>98.22254993855509</v>
      </c>
      <c r="N51" s="723">
        <f>INDEX(연령매매지수!$84:$124,MATCH($E51,연령매매지수!$D$84:$D$124,FALSE),MATCH(N$10,연령매매지수!$1:$1,FALSE))</f>
        <v>99.811245671635604</v>
      </c>
      <c r="O51" s="721">
        <f>INDEX(연령매매지수!$125:$165,MATCH($E51,연령매매지수!$D$125:$D$165,FALSE),MATCH(O$10,연령매매지수!$1:$1,FALSE))</f>
        <v>99.622746417836268</v>
      </c>
      <c r="P51" s="722">
        <f>INDEX(연령매매지수!$125:$165,MATCH($E51,연령매매지수!$D$125:$D$165,FALSE),MATCH(P$10,연령매매지수!$1:$1,FALSE))</f>
        <v>99.84491322232752</v>
      </c>
      <c r="Q51" s="723">
        <f>INDEX(연령매매지수!$125:$165,MATCH($E51,연령매매지수!$D$125:$D$165,FALSE),MATCH(Q$10,연령매매지수!$1:$1,FALSE))</f>
        <v>99.907214065044073</v>
      </c>
      <c r="R51" s="721">
        <f>INDEX(연령매매지수!$166:$206,MATCH($E51,연령매매지수!$D$166:$D$206,FALSE),MATCH(R$10,연령매매지수!$1:$1,FALSE))</f>
        <v>102.32475868049224</v>
      </c>
      <c r="S51" s="724">
        <f>INDEX(연령매매지수!$166:$206,MATCH($E51,연령매매지수!$D$166:$D$206,FALSE),MATCH(S$10,연령매매지수!$1:$1,FALSE))</f>
        <v>102.30459937153074</v>
      </c>
      <c r="T51" s="722">
        <f>INDEX(연령매매지수!$166:$206,MATCH($E51,연령매매지수!$D$166:$D$206,FALSE),MATCH(T$10,연령매매지수!$1:$1,FALSE))</f>
        <v>99.918200632173665</v>
      </c>
      <c r="U51" s="1161">
        <f t="shared" si="0"/>
        <v>0.38589171831324709</v>
      </c>
      <c r="V51" s="726">
        <f t="shared" si="1"/>
        <v>0.33027255388453636</v>
      </c>
      <c r="W51" s="1164">
        <f t="shared" si="2"/>
        <v>-0.42223574820933196</v>
      </c>
      <c r="X51" s="726">
        <f t="shared" si="3"/>
        <v>-0.87130609200288811</v>
      </c>
      <c r="Y51" s="1164">
        <f t="shared" si="4"/>
        <v>-0.38771774240671242</v>
      </c>
      <c r="Z51" s="726">
        <f t="shared" si="5"/>
        <v>-1.9732465745553651</v>
      </c>
      <c r="AA51" s="1164">
        <f t="shared" si="6"/>
        <v>-0.22251189101296642</v>
      </c>
      <c r="AB51" s="726">
        <f t="shared" si="7"/>
        <v>-0.28473183830609594</v>
      </c>
      <c r="AC51" s="1164">
        <f t="shared" si="8"/>
        <v>1.9705183428064821E-2</v>
      </c>
      <c r="AD51" s="726">
        <f t="shared" si="9"/>
        <v>2.408528209167593</v>
      </c>
      <c r="AE51" s="1418" t="s">
        <v>291</v>
      </c>
      <c r="AF51" s="1400"/>
      <c r="AG51" s="1400"/>
      <c r="AH51" s="1400"/>
    </row>
    <row r="52" spans="1:34" s="310" customFormat="1" ht="12.6" customHeight="1">
      <c r="A52" s="1476" t="s">
        <v>1542</v>
      </c>
      <c r="B52" s="1476"/>
      <c r="C52" s="1476"/>
      <c r="D52" s="1476"/>
      <c r="E52" s="720">
        <v>40</v>
      </c>
      <c r="F52" s="715">
        <f>INDEX(연령매매지수!$2:$42,MATCH($E52,연령매매지수!$D$2:$D$42,FALSE),MATCH(F$10,연령매매지수!$1:$1,FALSE))</f>
        <v>99.605610460191244</v>
      </c>
      <c r="G52" s="716">
        <f>INDEX(연령매매지수!$2:$42,MATCH($E52,연령매매지수!$D$2:$D$42,FALSE),MATCH(G$10,연령매매지수!$1:$1,FALSE))</f>
        <v>99.613763875832475</v>
      </c>
      <c r="H52" s="717">
        <f>INDEX(연령매매지수!$2:$42,MATCH($E52,연령매매지수!$D$2:$D$42,FALSE),MATCH(H$10,연령매매지수!$1:$1,FALSE))</f>
        <v>99.882753480282943</v>
      </c>
      <c r="I52" s="715">
        <f>INDEX(연령매매지수!$43:$83,MATCH($E52,연령매매지수!$D$43:$D$83,FALSE),MATCH(I$10,연령매매지수!$1:$1,FALSE))</f>
        <v>100.33783932601048</v>
      </c>
      <c r="J52" s="716">
        <f>INDEX(연령매매지수!$43:$83,MATCH($E52,연령매매지수!$D$43:$D$83,FALSE),MATCH(J$10,연령매매지수!$1:$1,FALSE))</f>
        <v>100.26861127276871</v>
      </c>
      <c r="K52" s="717">
        <f>INDEX(연령매매지수!$43:$83,MATCH($E52,연령매매지수!$D$43:$D$83,FALSE),MATCH(K$10,연령매매지수!$1:$1,FALSE))</f>
        <v>99.837328674175865</v>
      </c>
      <c r="L52" s="715">
        <f>INDEX(연령매매지수!$84:$124,MATCH($E52,연령매매지수!$D$84:$D$124,FALSE),MATCH(L$10,연령매매지수!$1:$1,FALSE))</f>
        <v>101.35824464861433</v>
      </c>
      <c r="M52" s="716">
        <f>INDEX(연령매매지수!$84:$124,MATCH($E52,연령매매지수!$D$84:$D$124,FALSE),MATCH(M$10,연령매매지수!$1:$1,FALSE))</f>
        <v>101.33182515483357</v>
      </c>
      <c r="N52" s="717">
        <f>INDEX(연령매매지수!$84:$124,MATCH($E52,연령매매지수!$D$84:$D$124,FALSE),MATCH(N$10,연령매매지수!$1:$1,FALSE))</f>
        <v>99.960738699890499</v>
      </c>
      <c r="O52" s="715">
        <f>INDEX(연령매매지수!$125:$165,MATCH($E52,연령매매지수!$D$125:$D$165,FALSE),MATCH(O$10,연령매매지수!$1:$1,FALSE))</f>
        <v>101.22163868905645</v>
      </c>
      <c r="P52" s="716">
        <f>INDEX(연령매매지수!$125:$165,MATCH($E52,연령매매지수!$D$125:$D$165,FALSE),MATCH(P$10,연령매매지수!$1:$1,FALSE))</f>
        <v>101.17183305747139</v>
      </c>
      <c r="Q52" s="717">
        <f>INDEX(연령매매지수!$125:$165,MATCH($E52,연령매매지수!$D$125:$D$165,FALSE),MATCH(Q$10,연령매매지수!$1:$1,FALSE))</f>
        <v>100.06337318453168</v>
      </c>
      <c r="R52" s="715">
        <f>INDEX(연령매매지수!$166:$206,MATCH($E52,연령매매지수!$D$166:$D$206,FALSE),MATCH(R$10,연령매매지수!$1:$1,FALSE))</f>
        <v>100.23324048281073</v>
      </c>
      <c r="S52" s="718">
        <f>INDEX(연령매매지수!$166:$206,MATCH($E52,연령매매지수!$D$166:$D$206,FALSE),MATCH(S$10,연령매매지수!$1:$1,FALSE))</f>
        <v>100.22524535453681</v>
      </c>
      <c r="T52" s="716">
        <f>INDEX(연령매매지수!$166:$206,MATCH($E52,연령매매지수!$D$166:$D$206,FALSE),MATCH(T$10,연령매매지수!$1:$1,FALSE))</f>
        <v>99.906092436460142</v>
      </c>
      <c r="U52" s="1157">
        <f t="shared" si="0"/>
        <v>-8.1850291806961906E-3</v>
      </c>
      <c r="V52" s="719">
        <f t="shared" si="1"/>
        <v>-0.2774683420660895</v>
      </c>
      <c r="W52" s="1163">
        <f t="shared" si="2"/>
        <v>6.9042597043100784E-2</v>
      </c>
      <c r="X52" s="719">
        <f t="shared" si="3"/>
        <v>0.50132616575515598</v>
      </c>
      <c r="Y52" s="1163">
        <f t="shared" si="4"/>
        <v>2.6072256904874358E-2</v>
      </c>
      <c r="Z52" s="719">
        <f t="shared" si="5"/>
        <v>1.3980548432315221</v>
      </c>
      <c r="AA52" s="1163">
        <f t="shared" si="6"/>
        <v>4.9228752786123486E-2</v>
      </c>
      <c r="AB52" s="719">
        <f t="shared" si="7"/>
        <v>1.1575319396726291</v>
      </c>
      <c r="AC52" s="1163">
        <f t="shared" si="8"/>
        <v>7.9771600913991492E-3</v>
      </c>
      <c r="AD52" s="719">
        <f t="shared" si="9"/>
        <v>0.32745555188102848</v>
      </c>
      <c r="AE52" s="1374" t="s">
        <v>1543</v>
      </c>
      <c r="AF52" s="1375"/>
      <c r="AG52" s="1375"/>
      <c r="AH52" s="1375"/>
    </row>
    <row r="53" spans="1:34" s="310" customFormat="1" ht="12.6" customHeight="1" thickBot="1">
      <c r="A53" s="1477" t="s">
        <v>1544</v>
      </c>
      <c r="B53" s="1477"/>
      <c r="C53" s="1477"/>
      <c r="D53" s="1477"/>
      <c r="E53" s="714">
        <v>41</v>
      </c>
      <c r="F53" s="752">
        <f>INDEX(연령매매지수!$2:$42,MATCH($E53,연령매매지수!$D$2:$D$42,FALSE),MATCH(F$10,연령매매지수!$1:$1,FALSE))</f>
        <v>98.02072217742554</v>
      </c>
      <c r="G53" s="753">
        <f>INDEX(연령매매지수!$2:$42,MATCH($E53,연령매매지수!$D$2:$D$42,FALSE),MATCH(G$10,연령매매지수!$1:$1,FALSE))</f>
        <v>98.192173826379445</v>
      </c>
      <c r="H53" s="754">
        <f>INDEX(연령매매지수!$2:$42,MATCH($E53,연령매매지수!$D$2:$D$42,FALSE),MATCH(H$10,연령매매지수!$1:$1,FALSE))</f>
        <v>99.528912549864657</v>
      </c>
      <c r="I53" s="752">
        <f>INDEX(연령매매지수!$43:$83,MATCH($E53,연령매매지수!$D$43:$D$83,FALSE),MATCH(I$10,연령매매지수!$1:$1,FALSE))</f>
        <v>99.172894580763881</v>
      </c>
      <c r="J53" s="753">
        <f>INDEX(연령매매지수!$43:$83,MATCH($E53,연령매매지수!$D$43:$D$83,FALSE),MATCH(J$10,연령매매지수!$1:$1,FALSE))</f>
        <v>99.273690828318522</v>
      </c>
      <c r="K53" s="754">
        <f>INDEX(연령매매지수!$43:$83,MATCH($E53,연령매매지수!$D$43:$D$83,FALSE),MATCH(K$10,연령매매지수!$1:$1,FALSE))</f>
        <v>99.570179072812437</v>
      </c>
      <c r="L53" s="752">
        <f>INDEX(연령매매지수!$84:$124,MATCH($E53,연령매매지수!$D$84:$D$124,FALSE),MATCH(L$10,연령매매지수!$1:$1,FALSE))</f>
        <v>99.5230037699516</v>
      </c>
      <c r="M53" s="753">
        <f>INDEX(연령매매지수!$84:$124,MATCH($E53,연령매매지수!$D$84:$D$124,FALSE),MATCH(M$10,연령매매지수!$1:$1,FALSE))</f>
        <v>99.625135077359488</v>
      </c>
      <c r="N53" s="754">
        <f>INDEX(연령매매지수!$84:$124,MATCH($E53,연령매매지수!$D$84:$D$124,FALSE),MATCH(N$10,연령매매지수!$1:$1,FALSE))</f>
        <v>99.808024119673604</v>
      </c>
      <c r="O53" s="752">
        <f>INDEX(연령매매지수!$125:$165,MATCH($E53,연령매매지수!$D$125:$D$165,FALSE),MATCH(O$10,연령매매지수!$1:$1,FALSE))</f>
        <v>99.658386354351407</v>
      </c>
      <c r="P53" s="753">
        <f>INDEX(연령매매지수!$125:$165,MATCH($E53,연령매매지수!$D$125:$D$165,FALSE),MATCH(P$10,연령매매지수!$1:$1,FALSE))</f>
        <v>99.71986037408162</v>
      </c>
      <c r="Q53" s="754">
        <f>INDEX(연령매매지수!$125:$165,MATCH($E53,연령매매지수!$D$125:$D$165,FALSE),MATCH(Q$10,연령매매지수!$1:$1,FALSE))</f>
        <v>99.793400493907413</v>
      </c>
      <c r="R53" s="752">
        <f>INDEX(연령매매지수!$166:$206,MATCH($E53,연령매매지수!$D$166:$D$206,FALSE),MATCH(R$10,연령매매지수!$1:$1,FALSE))</f>
        <v>99.399488851445867</v>
      </c>
      <c r="S53" s="755">
        <f>INDEX(연령매매지수!$166:$206,MATCH($E53,연령매매지수!$D$166:$D$206,FALSE),MATCH(S$10,연령매매지수!$1:$1,FALSE))</f>
        <v>99.540373741942616</v>
      </c>
      <c r="T53" s="753">
        <f>INDEX(연령매매지수!$166:$206,MATCH($E53,연령매매지수!$D$166:$D$206,FALSE),MATCH(T$10,연령매매지수!$1:$1,FALSE))</f>
        <v>99.701714631464867</v>
      </c>
      <c r="U53" s="1162">
        <f t="shared" si="0"/>
        <v>-0.17460826283066666</v>
      </c>
      <c r="V53" s="756">
        <f t="shared" si="1"/>
        <v>-1.5153288966997414</v>
      </c>
      <c r="W53" s="1168">
        <f t="shared" si="2"/>
        <v>-0.10153369610177432</v>
      </c>
      <c r="X53" s="756">
        <f t="shared" si="3"/>
        <v>-0.39899947529272728</v>
      </c>
      <c r="Y53" s="1168">
        <f t="shared" si="4"/>
        <v>-0.10251560244167734</v>
      </c>
      <c r="Z53" s="756">
        <f t="shared" si="5"/>
        <v>-0.28556857250300327</v>
      </c>
      <c r="AA53" s="1168">
        <f t="shared" si="6"/>
        <v>-6.1646716611518659E-2</v>
      </c>
      <c r="AB53" s="756">
        <f t="shared" si="7"/>
        <v>-0.13529365558020423</v>
      </c>
      <c r="AC53" s="1168">
        <f t="shared" si="8"/>
        <v>-0.14153542447207235</v>
      </c>
      <c r="AD53" s="756">
        <f t="shared" si="9"/>
        <v>-0.30312997237423867</v>
      </c>
      <c r="AE53" s="1485" t="s">
        <v>1564</v>
      </c>
      <c r="AF53" s="1486"/>
      <c r="AG53" s="1486"/>
      <c r="AH53" s="1486"/>
    </row>
    <row r="54" spans="1:34" s="310" customFormat="1" ht="22.5" customHeight="1">
      <c r="A54" s="1559" t="s">
        <v>1866</v>
      </c>
      <c r="B54" s="1559"/>
      <c r="C54" s="1559"/>
      <c r="D54" s="1559"/>
      <c r="E54" s="1559"/>
      <c r="F54" s="1559"/>
      <c r="G54" s="1559"/>
      <c r="H54" s="1559"/>
      <c r="I54" s="1559"/>
      <c r="J54" s="1559"/>
      <c r="K54" s="1559"/>
      <c r="L54" s="1559"/>
      <c r="M54" s="1559"/>
      <c r="N54" s="1559"/>
      <c r="O54" s="1559"/>
      <c r="P54" s="1559"/>
      <c r="Q54" s="1559"/>
      <c r="R54" s="1559"/>
      <c r="S54" s="1559"/>
      <c r="T54" s="787"/>
      <c r="U54" s="757"/>
      <c r="V54" s="757"/>
      <c r="W54" s="757"/>
      <c r="X54" s="757"/>
      <c r="Y54" s="757"/>
      <c r="Z54" s="757"/>
      <c r="AA54" s="757"/>
      <c r="AB54" s="757"/>
      <c r="AC54" s="757"/>
      <c r="AD54" s="757"/>
      <c r="AE54" s="648"/>
      <c r="AF54" s="648"/>
      <c r="AG54" s="648"/>
      <c r="AH54" s="648"/>
    </row>
    <row r="55" spans="1:34" ht="3" customHeight="1">
      <c r="A55" s="311"/>
      <c r="B55" s="312"/>
      <c r="C55" s="312"/>
      <c r="D55" s="312"/>
      <c r="E55" s="312"/>
      <c r="F55" s="758"/>
      <c r="G55" s="758"/>
      <c r="H55" s="758"/>
      <c r="I55" s="311"/>
      <c r="J55" s="311"/>
      <c r="K55" s="311"/>
      <c r="L55" s="311"/>
      <c r="M55" s="311"/>
      <c r="N55" s="311"/>
      <c r="O55" s="759"/>
      <c r="P55" s="759"/>
      <c r="Q55" s="759"/>
      <c r="R55" s="311"/>
      <c r="S55" s="315"/>
      <c r="T55" s="315"/>
      <c r="U55" s="314"/>
      <c r="V55" s="758"/>
      <c r="W55" s="311"/>
      <c r="X55" s="311"/>
      <c r="Y55" s="311"/>
      <c r="Z55" s="311"/>
      <c r="AA55" s="759"/>
      <c r="AB55" s="311"/>
      <c r="AC55" s="311"/>
      <c r="AD55" s="311"/>
      <c r="AE55" s="312"/>
      <c r="AF55" s="312"/>
      <c r="AG55" s="312"/>
      <c r="AH55" s="319"/>
    </row>
    <row r="56" spans="1:34" s="325" customFormat="1" ht="15" customHeight="1">
      <c r="A56" s="1402">
        <f>'10'!W56+1</f>
        <v>35</v>
      </c>
      <c r="B56" s="1402"/>
      <c r="C56" s="528"/>
      <c r="D56" s="528"/>
      <c r="E56" s="528"/>
      <c r="F56" s="321"/>
      <c r="G56" s="321"/>
      <c r="H56" s="321"/>
      <c r="I56" s="321"/>
      <c r="J56" s="321"/>
      <c r="K56" s="321"/>
      <c r="L56" s="321"/>
      <c r="M56" s="321"/>
      <c r="N56" s="321"/>
      <c r="O56" s="321"/>
      <c r="P56" s="1510">
        <f>'7'!J56</f>
        <v>41487</v>
      </c>
      <c r="Q56" s="1510"/>
      <c r="R56" s="1510"/>
      <c r="S56" s="1510"/>
      <c r="T56" s="1510"/>
      <c r="U56" s="1511">
        <f>P56</f>
        <v>41487</v>
      </c>
      <c r="V56" s="1511"/>
      <c r="W56" s="1511"/>
      <c r="X56" s="788"/>
      <c r="Y56" s="321"/>
      <c r="Z56" s="321"/>
      <c r="AA56" s="321"/>
      <c r="AB56" s="321"/>
      <c r="AC56" s="321"/>
      <c r="AD56" s="321"/>
      <c r="AG56" s="1403">
        <f>A56+1</f>
        <v>36</v>
      </c>
      <c r="AH56" s="1403"/>
    </row>
    <row r="57" spans="1:34" ht="14.1" customHeight="1"/>
    <row r="58" spans="1:34" ht="14.1" customHeight="1"/>
    <row r="59" spans="1:34" ht="14.1" customHeight="1"/>
    <row r="60" spans="1:34" ht="14.1" customHeight="1"/>
    <row r="61" spans="1:34" ht="14.1" customHeight="1"/>
    <row r="62" spans="1:34" ht="14.1" customHeight="1"/>
  </sheetData>
  <mergeCells count="132">
    <mergeCell ref="U10:U12"/>
    <mergeCell ref="V10:V12"/>
    <mergeCell ref="W10:W12"/>
    <mergeCell ref="X10:X12"/>
    <mergeCell ref="Y10:Y12"/>
    <mergeCell ref="Z10:Z12"/>
    <mergeCell ref="AA10:AA12"/>
    <mergeCell ref="AB10:AB12"/>
    <mergeCell ref="AC10:AC12"/>
    <mergeCell ref="AD10:AD12"/>
    <mergeCell ref="Q10:Q12"/>
    <mergeCell ref="R10:R12"/>
    <mergeCell ref="A1:D1"/>
    <mergeCell ref="AE1:AH1"/>
    <mergeCell ref="A6:D6"/>
    <mergeCell ref="B7:D7"/>
    <mergeCell ref="A3:S4"/>
    <mergeCell ref="A10:B10"/>
    <mergeCell ref="A11:B11"/>
    <mergeCell ref="U6:V9"/>
    <mergeCell ref="W6:X9"/>
    <mergeCell ref="Y6:Z9"/>
    <mergeCell ref="AA6:AB9"/>
    <mergeCell ref="AC6:AD9"/>
    <mergeCell ref="F10:F12"/>
    <mergeCell ref="G10:G12"/>
    <mergeCell ref="A12:D12"/>
    <mergeCell ref="AE12:AH12"/>
    <mergeCell ref="T10:T12"/>
    <mergeCell ref="S10:S12"/>
    <mergeCell ref="F6:H9"/>
    <mergeCell ref="I6:K9"/>
    <mergeCell ref="L6:N9"/>
    <mergeCell ref="O6:Q9"/>
    <mergeCell ref="R6:T9"/>
    <mergeCell ref="H10:H12"/>
    <mergeCell ref="I10:I12"/>
    <mergeCell ref="J10:J12"/>
    <mergeCell ref="K10:K12"/>
    <mergeCell ref="L10:L12"/>
    <mergeCell ref="M10:M12"/>
    <mergeCell ref="N10:N12"/>
    <mergeCell ref="O10:O12"/>
    <mergeCell ref="P10:P12"/>
    <mergeCell ref="B19:D19"/>
    <mergeCell ref="AE19:AG19"/>
    <mergeCell ref="A13:D13"/>
    <mergeCell ref="AE13:AH13"/>
    <mergeCell ref="A14:D14"/>
    <mergeCell ref="AE14:AH14"/>
    <mergeCell ref="A16:D16"/>
    <mergeCell ref="AE16:AH16"/>
    <mergeCell ref="A15:D15"/>
    <mergeCell ref="AE15:AH15"/>
    <mergeCell ref="A17:D17"/>
    <mergeCell ref="AE17:AH17"/>
    <mergeCell ref="A18:D18"/>
    <mergeCell ref="AE18:AH18"/>
    <mergeCell ref="B23:D23"/>
    <mergeCell ref="AE23:AG23"/>
    <mergeCell ref="C24:D24"/>
    <mergeCell ref="AE24:AF24"/>
    <mergeCell ref="C25:D25"/>
    <mergeCell ref="AE25:AF25"/>
    <mergeCell ref="C20:D20"/>
    <mergeCell ref="AE20:AF20"/>
    <mergeCell ref="C21:D21"/>
    <mergeCell ref="AE21:AF21"/>
    <mergeCell ref="C22:D22"/>
    <mergeCell ref="AE22:AF22"/>
    <mergeCell ref="B29:D29"/>
    <mergeCell ref="AE29:AG29"/>
    <mergeCell ref="B30:D30"/>
    <mergeCell ref="AE30:AG30"/>
    <mergeCell ref="B31:D31"/>
    <mergeCell ref="AE31:AG31"/>
    <mergeCell ref="A26:D26"/>
    <mergeCell ref="AE26:AH26"/>
    <mergeCell ref="B27:D27"/>
    <mergeCell ref="AE27:AG27"/>
    <mergeCell ref="B28:D28"/>
    <mergeCell ref="AE28:AG28"/>
    <mergeCell ref="A35:D35"/>
    <mergeCell ref="AE35:AH35"/>
    <mergeCell ref="B36:D36"/>
    <mergeCell ref="AE36:AG36"/>
    <mergeCell ref="B37:D37"/>
    <mergeCell ref="AE37:AG37"/>
    <mergeCell ref="B32:D32"/>
    <mergeCell ref="AE32:AG32"/>
    <mergeCell ref="B33:D33"/>
    <mergeCell ref="AE33:AG33"/>
    <mergeCell ref="A34:D34"/>
    <mergeCell ref="AE34:AH34"/>
    <mergeCell ref="A42:D42"/>
    <mergeCell ref="AE42:AH42"/>
    <mergeCell ref="A48:D48"/>
    <mergeCell ref="AE48:AH48"/>
    <mergeCell ref="A49:D49"/>
    <mergeCell ref="AE49:AH49"/>
    <mergeCell ref="A50:D50"/>
    <mergeCell ref="AE50:AH50"/>
    <mergeCell ref="A45:D45"/>
    <mergeCell ref="AE45:AH45"/>
    <mergeCell ref="A46:D46"/>
    <mergeCell ref="AE46:AH46"/>
    <mergeCell ref="A47:D47"/>
    <mergeCell ref="AE47:AH47"/>
    <mergeCell ref="C5:I5"/>
    <mergeCell ref="A52:D52"/>
    <mergeCell ref="AE52:AH52"/>
    <mergeCell ref="A53:D53"/>
    <mergeCell ref="AE53:AH53"/>
    <mergeCell ref="A51:D51"/>
    <mergeCell ref="AE51:AH51"/>
    <mergeCell ref="A54:S54"/>
    <mergeCell ref="A56:B56"/>
    <mergeCell ref="AG56:AH56"/>
    <mergeCell ref="U56:W56"/>
    <mergeCell ref="P56:T56"/>
    <mergeCell ref="A41:D41"/>
    <mergeCell ref="AE41:AH41"/>
    <mergeCell ref="A43:D43"/>
    <mergeCell ref="AE43:AH43"/>
    <mergeCell ref="A44:D44"/>
    <mergeCell ref="AE44:AH44"/>
    <mergeCell ref="B38:D38"/>
    <mergeCell ref="AE38:AG38"/>
    <mergeCell ref="A39:D39"/>
    <mergeCell ref="AE39:AH39"/>
    <mergeCell ref="A40:D40"/>
    <mergeCell ref="AE40:AH40"/>
  </mergeCells>
  <phoneticPr fontId="16" type="noConversion"/>
  <printOptions horizontalCentered="1"/>
  <pageMargins left="0.51181102362204722" right="0.51181102362204722" top="0.59055118110236227" bottom="0.39370078740157483" header="0.59055118110236227" footer="0.19685039370078741"/>
  <pageSetup paperSize="9" pageOrder="overThenDown" orientation="portrait" r:id="rId1"/>
  <headerFooter scaleWithDoc="0" alignWithMargins="0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>
  <sheetPr codeName="Sheet13"/>
  <dimension ref="A1:X56"/>
  <sheetViews>
    <sheetView showGridLines="0" view="pageLayout" zoomScaleNormal="100" zoomScaleSheetLayoutView="100" workbookViewId="0">
      <selection activeCell="F6" sqref="F6:H12"/>
    </sheetView>
  </sheetViews>
  <sheetFormatPr defaultColWidth="9.140625" defaultRowHeight="12.75"/>
  <cols>
    <col min="1" max="1" width="2.140625" style="297" customWidth="1"/>
    <col min="2" max="3" width="2" style="297" customWidth="1"/>
    <col min="4" max="4" width="19.5703125" style="297" customWidth="1"/>
    <col min="5" max="5" width="8" style="297" hidden="1" customWidth="1"/>
    <col min="6" max="7" width="10.7109375" style="500" customWidth="1"/>
    <col min="8" max="8" width="10.7109375" style="500" hidden="1" customWidth="1"/>
    <col min="9" max="10" width="10.7109375" style="297" customWidth="1"/>
    <col min="11" max="11" width="10.7109375" style="297" hidden="1" customWidth="1"/>
    <col min="12" max="12" width="10.7109375" style="297" customWidth="1"/>
    <col min="13" max="13" width="10.7109375" style="329" customWidth="1"/>
    <col min="14" max="14" width="10.7109375" style="329" hidden="1" customWidth="1"/>
    <col min="15" max="15" width="10.7109375" style="325" customWidth="1"/>
    <col min="16" max="16" width="10.7109375" style="500" customWidth="1"/>
    <col min="17" max="20" width="10.7109375" style="297" customWidth="1"/>
    <col min="21" max="21" width="19.85546875" style="297" customWidth="1"/>
    <col min="22" max="23" width="2" style="297" customWidth="1"/>
    <col min="24" max="24" width="2" style="329" customWidth="1"/>
    <col min="25" max="16384" width="9.140625" style="297"/>
  </cols>
  <sheetData>
    <row r="1" spans="1:24" ht="16.5" customHeight="1">
      <c r="A1" s="1450" t="s">
        <v>1773</v>
      </c>
      <c r="B1" s="1450"/>
      <c r="C1" s="1450"/>
      <c r="D1" s="1450"/>
      <c r="E1" s="537"/>
      <c r="F1" s="695"/>
      <c r="G1" s="695"/>
      <c r="H1" s="695"/>
      <c r="I1" s="695"/>
      <c r="J1" s="695"/>
      <c r="K1" s="695"/>
      <c r="L1" s="695"/>
      <c r="M1" s="696"/>
      <c r="N1" s="696"/>
      <c r="O1" s="695"/>
      <c r="P1" s="695"/>
      <c r="Q1" s="695"/>
      <c r="R1" s="695"/>
      <c r="S1" s="695"/>
      <c r="T1" s="695"/>
      <c r="U1" s="1429" t="s">
        <v>1773</v>
      </c>
      <c r="V1" s="1429"/>
      <c r="W1" s="1429"/>
      <c r="X1" s="1429"/>
    </row>
    <row r="2" spans="1:24" ht="3" customHeight="1">
      <c r="A2" s="298"/>
      <c r="B2" s="299"/>
      <c r="C2" s="299"/>
      <c r="D2" s="299"/>
      <c r="E2" s="299"/>
      <c r="F2" s="697"/>
      <c r="G2" s="697"/>
      <c r="H2" s="697"/>
      <c r="I2" s="298"/>
      <c r="J2" s="298"/>
      <c r="K2" s="298"/>
      <c r="L2" s="298"/>
      <c r="M2" s="302"/>
      <c r="N2" s="302"/>
      <c r="O2" s="301"/>
      <c r="P2" s="697"/>
      <c r="Q2" s="298"/>
      <c r="R2" s="298"/>
      <c r="S2" s="298"/>
      <c r="T2" s="298"/>
      <c r="U2" s="299"/>
      <c r="V2" s="299"/>
      <c r="W2" s="299"/>
      <c r="X2" s="305"/>
    </row>
    <row r="3" spans="1:24" ht="6.75" customHeight="1">
      <c r="A3" s="1551" t="s">
        <v>2001</v>
      </c>
      <c r="B3" s="1551"/>
      <c r="C3" s="1551"/>
      <c r="D3" s="1551"/>
      <c r="E3" s="1551"/>
      <c r="F3" s="1551"/>
      <c r="G3" s="1551"/>
      <c r="H3" s="1551"/>
      <c r="I3" s="1551"/>
      <c r="J3" s="1551"/>
      <c r="K3" s="1551"/>
      <c r="L3" s="1551"/>
      <c r="M3" s="1551"/>
      <c r="N3" s="782"/>
      <c r="O3" s="782"/>
      <c r="P3" s="782"/>
      <c r="Q3" s="782"/>
      <c r="R3" s="782"/>
      <c r="S3" s="782"/>
      <c r="T3" s="698"/>
      <c r="U3" s="544"/>
      <c r="V3" s="544"/>
      <c r="W3" s="544"/>
      <c r="X3" s="545"/>
    </row>
    <row r="4" spans="1:24" ht="21.2" customHeight="1">
      <c r="A4" s="1551"/>
      <c r="B4" s="1551"/>
      <c r="C4" s="1551"/>
      <c r="D4" s="1551"/>
      <c r="E4" s="1551"/>
      <c r="F4" s="1551"/>
      <c r="G4" s="1551"/>
      <c r="H4" s="1551"/>
      <c r="I4" s="1551"/>
      <c r="J4" s="1551"/>
      <c r="K4" s="1551"/>
      <c r="L4" s="1551"/>
      <c r="M4" s="1551"/>
      <c r="N4" s="782"/>
      <c r="O4" s="782"/>
      <c r="P4" s="782"/>
      <c r="Q4" s="782"/>
      <c r="R4" s="782"/>
      <c r="S4" s="782"/>
      <c r="T4" s="698"/>
      <c r="U4" s="702"/>
      <c r="V4" s="702"/>
      <c r="W4" s="702"/>
      <c r="X4" s="703"/>
    </row>
    <row r="5" spans="1:24" ht="15.75" thickBot="1">
      <c r="A5" s="704"/>
      <c r="B5" s="705"/>
      <c r="C5" s="1356" t="s">
        <v>1845</v>
      </c>
      <c r="D5" s="1356"/>
      <c r="E5" s="1356"/>
      <c r="F5" s="1356"/>
      <c r="G5" s="1356"/>
      <c r="H5" s="1356"/>
      <c r="I5" s="1356"/>
      <c r="J5" s="705"/>
      <c r="K5" s="705"/>
      <c r="L5" s="706"/>
      <c r="M5" s="707"/>
      <c r="N5" s="707"/>
      <c r="O5" s="708"/>
      <c r="P5" s="709"/>
      <c r="Q5" s="705"/>
      <c r="R5" s="705"/>
      <c r="S5" s="706"/>
      <c r="T5" s="706"/>
      <c r="U5" s="705"/>
      <c r="V5" s="705"/>
      <c r="W5" s="705"/>
      <c r="X5" s="710"/>
    </row>
    <row r="6" spans="1:24" s="308" customFormat="1" ht="12.75" customHeight="1">
      <c r="A6" s="1506" t="s">
        <v>163</v>
      </c>
      <c r="B6" s="1506"/>
      <c r="C6" s="1506"/>
      <c r="D6" s="1506"/>
      <c r="E6" s="711"/>
      <c r="F6" s="1536" t="s">
        <v>1796</v>
      </c>
      <c r="G6" s="1537"/>
      <c r="H6" s="1537"/>
      <c r="I6" s="1536" t="s">
        <v>1797</v>
      </c>
      <c r="J6" s="1537"/>
      <c r="K6" s="1537"/>
      <c r="L6" s="1536" t="s">
        <v>1795</v>
      </c>
      <c r="M6" s="1537"/>
      <c r="N6" s="1537"/>
      <c r="O6" s="1542" t="s">
        <v>1796</v>
      </c>
      <c r="P6" s="1543"/>
      <c r="Q6" s="1548" t="s">
        <v>1798</v>
      </c>
      <c r="R6" s="1548"/>
      <c r="S6" s="1548" t="s">
        <v>1795</v>
      </c>
      <c r="T6" s="1543"/>
      <c r="U6" s="656" t="s">
        <v>167</v>
      </c>
      <c r="V6" s="657"/>
      <c r="W6" s="657"/>
      <c r="X6" s="657"/>
    </row>
    <row r="7" spans="1:24" s="308" customFormat="1" ht="9" customHeight="1">
      <c r="A7" s="658"/>
      <c r="B7" s="1503" t="s">
        <v>11</v>
      </c>
      <c r="C7" s="1503"/>
      <c r="D7" s="1503"/>
      <c r="E7" s="712"/>
      <c r="F7" s="1538"/>
      <c r="G7" s="1539"/>
      <c r="H7" s="1539"/>
      <c r="I7" s="1538"/>
      <c r="J7" s="1539"/>
      <c r="K7" s="1539"/>
      <c r="L7" s="1538"/>
      <c r="M7" s="1539"/>
      <c r="N7" s="1539"/>
      <c r="O7" s="1544"/>
      <c r="P7" s="1545"/>
      <c r="Q7" s="1549"/>
      <c r="R7" s="1549"/>
      <c r="S7" s="1545"/>
      <c r="T7" s="1545"/>
      <c r="U7" s="664" t="s">
        <v>169</v>
      </c>
      <c r="V7" s="665"/>
      <c r="W7" s="665"/>
      <c r="X7" s="665"/>
    </row>
    <row r="8" spans="1:24" s="308" customFormat="1" ht="11.25" customHeight="1">
      <c r="A8" s="666"/>
      <c r="B8" s="667"/>
      <c r="C8" s="667"/>
      <c r="D8" s="667"/>
      <c r="E8" s="667"/>
      <c r="F8" s="1538"/>
      <c r="G8" s="1539"/>
      <c r="H8" s="1539"/>
      <c r="I8" s="1538"/>
      <c r="J8" s="1539"/>
      <c r="K8" s="1539"/>
      <c r="L8" s="1538"/>
      <c r="M8" s="1539"/>
      <c r="N8" s="1539"/>
      <c r="O8" s="1544"/>
      <c r="P8" s="1545"/>
      <c r="Q8" s="1549"/>
      <c r="R8" s="1549"/>
      <c r="S8" s="1545"/>
      <c r="T8" s="1545"/>
      <c r="U8" s="673"/>
      <c r="V8" s="667"/>
      <c r="W8" s="667"/>
      <c r="X8" s="667"/>
    </row>
    <row r="9" spans="1:24" s="308" customFormat="1" ht="9.1999999999999993" customHeight="1">
      <c r="A9" s="674"/>
      <c r="B9" s="675"/>
      <c r="C9" s="675"/>
      <c r="D9" s="675"/>
      <c r="E9" s="675"/>
      <c r="F9" s="1540"/>
      <c r="G9" s="1541"/>
      <c r="H9" s="1541"/>
      <c r="I9" s="1538"/>
      <c r="J9" s="1539"/>
      <c r="K9" s="1539"/>
      <c r="L9" s="1540"/>
      <c r="M9" s="1541"/>
      <c r="N9" s="1541"/>
      <c r="O9" s="1546"/>
      <c r="P9" s="1547"/>
      <c r="Q9" s="1550"/>
      <c r="R9" s="1550"/>
      <c r="S9" s="1547"/>
      <c r="T9" s="1547"/>
      <c r="U9" s="681"/>
      <c r="V9" s="675"/>
      <c r="W9" s="675"/>
      <c r="X9" s="675"/>
    </row>
    <row r="10" spans="1:24" s="308" customFormat="1" ht="11.1" customHeight="1">
      <c r="A10" s="1499"/>
      <c r="B10" s="1499"/>
      <c r="C10" s="682"/>
      <c r="D10" s="682"/>
      <c r="E10" s="682"/>
      <c r="F10" s="1515">
        <f>'5'!F10</f>
        <v>41487</v>
      </c>
      <c r="G10" s="1518">
        <f>'5'!G10</f>
        <v>41456</v>
      </c>
      <c r="H10" s="1515">
        <f>'5'!H10</f>
        <v>41244</v>
      </c>
      <c r="I10" s="1515">
        <f>'5'!I10</f>
        <v>41487</v>
      </c>
      <c r="J10" s="1518">
        <f>'5'!J10</f>
        <v>41456</v>
      </c>
      <c r="K10" s="1515">
        <f>'5'!K10</f>
        <v>41244</v>
      </c>
      <c r="L10" s="1515">
        <f>'5'!L10</f>
        <v>41487</v>
      </c>
      <c r="M10" s="1518">
        <f>'5'!M10</f>
        <v>41456</v>
      </c>
      <c r="N10" s="1521">
        <f>'5'!N10</f>
        <v>41244</v>
      </c>
      <c r="O10" s="1530" t="s">
        <v>1784</v>
      </c>
      <c r="P10" s="1527" t="s">
        <v>1785</v>
      </c>
      <c r="Q10" s="1530" t="s">
        <v>1784</v>
      </c>
      <c r="R10" s="1527" t="s">
        <v>1785</v>
      </c>
      <c r="S10" s="1530" t="s">
        <v>1784</v>
      </c>
      <c r="T10" s="1527" t="s">
        <v>1785</v>
      </c>
      <c r="U10" s="688"/>
      <c r="V10" s="682"/>
      <c r="W10" s="682"/>
      <c r="X10" s="682"/>
    </row>
    <row r="11" spans="1:24" s="308" customFormat="1" ht="11.25" customHeight="1">
      <c r="A11" s="1499" t="s">
        <v>8</v>
      </c>
      <c r="B11" s="1499"/>
      <c r="C11" s="682"/>
      <c r="D11" s="682"/>
      <c r="E11" s="682"/>
      <c r="F11" s="1516"/>
      <c r="G11" s="1519"/>
      <c r="H11" s="1516"/>
      <c r="I11" s="1516"/>
      <c r="J11" s="1519"/>
      <c r="K11" s="1516"/>
      <c r="L11" s="1516"/>
      <c r="M11" s="1519"/>
      <c r="N11" s="1565"/>
      <c r="O11" s="1531"/>
      <c r="P11" s="1528"/>
      <c r="Q11" s="1531"/>
      <c r="R11" s="1528"/>
      <c r="S11" s="1531"/>
      <c r="T11" s="1528"/>
      <c r="U11" s="688"/>
      <c r="V11" s="682"/>
      <c r="W11" s="682"/>
      <c r="X11" s="682"/>
    </row>
    <row r="12" spans="1:24" s="309" customFormat="1" ht="24.75" customHeight="1">
      <c r="A12" s="1500" t="s">
        <v>9</v>
      </c>
      <c r="B12" s="1500"/>
      <c r="C12" s="1500"/>
      <c r="D12" s="1500"/>
      <c r="E12" s="713"/>
      <c r="F12" s="1517"/>
      <c r="G12" s="1520"/>
      <c r="H12" s="1517"/>
      <c r="I12" s="1517"/>
      <c r="J12" s="1520"/>
      <c r="K12" s="1517"/>
      <c r="L12" s="1517"/>
      <c r="M12" s="1520"/>
      <c r="N12" s="1566"/>
      <c r="O12" s="1532"/>
      <c r="P12" s="1529"/>
      <c r="Q12" s="1532"/>
      <c r="R12" s="1529"/>
      <c r="S12" s="1532"/>
      <c r="T12" s="1529"/>
      <c r="U12" s="1501" t="s">
        <v>170</v>
      </c>
      <c r="V12" s="1502"/>
      <c r="W12" s="1502"/>
      <c r="X12" s="1502"/>
    </row>
    <row r="13" spans="1:24" s="310" customFormat="1" ht="13.7" customHeight="1">
      <c r="A13" s="1460" t="s">
        <v>845</v>
      </c>
      <c r="B13" s="1460"/>
      <c r="C13" s="1460"/>
      <c r="D13" s="1460"/>
      <c r="E13" s="714">
        <v>1</v>
      </c>
      <c r="F13" s="261">
        <f>INDEX(연령매매지수!$207:$247,MATCH($E13,연령매매지수!$D$207:$D$247,FALSE),MATCH(F$10,연령매매지수!$1:$1,FALSE))</f>
        <v>98.621284617693178</v>
      </c>
      <c r="G13" s="760">
        <f>INDEX(연령매매지수!$207:$247,MATCH($E13,연령매매지수!$D$207:$D$247,FALSE),MATCH(G$10,연령매매지수!$1:$1,FALSE))</f>
        <v>98.823836590421109</v>
      </c>
      <c r="H13" s="761">
        <f>INDEX(연령매매지수!$207:$247,MATCH($E13,연령매매지수!$D$207:$D$247,FALSE),MATCH(H$10,연령매매지수!$1:$1,FALSE))</f>
        <v>99.810623411418902</v>
      </c>
      <c r="I13" s="261">
        <f>INDEX(연령매매지수!$248:$288,MATCH($E13,연령매매지수!$D$248:$D$288,FALSE),MATCH(I$10,연령매매지수!$1:$1,FALSE))</f>
        <v>98.689741137852721</v>
      </c>
      <c r="J13" s="760">
        <f>INDEX(연령매매지수!$248:$288,MATCH($E13,연령매매지수!$D$248:$D$288,FALSE),MATCH(J$10,연령매매지수!$1:$1,FALSE))</f>
        <v>98.882313079552361</v>
      </c>
      <c r="K13" s="761">
        <f>INDEX(연령매매지수!$248:$288,MATCH($E13,연령매매지수!$D$248:$D$288,FALSE),MATCH(K$10,연령매매지수!$1:$1,FALSE))</f>
        <v>99.758786201391786</v>
      </c>
      <c r="L13" s="261">
        <f>INDEX(연령매매지수!$289:$329,MATCH($E13,연령매매지수!$D$289:$D$329,FALSE),MATCH(L$10,연령매매지수!$1:$1,FALSE))</f>
        <v>98.398198251889852</v>
      </c>
      <c r="M13" s="262">
        <f>INDEX(연령매매지수!$289:$329,MATCH($E13,연령매매지수!$D$289:$D$329,FALSE),MATCH(M$10,연령매매지수!$1:$1,FALSE))</f>
        <v>98.577305899885602</v>
      </c>
      <c r="N13" s="760">
        <f>INDEX(연령매매지수!$289:$329,MATCH($E13,연령매매지수!$D$289:$D$329,FALSE),MATCH(N$10,연령매매지수!$1:$1,FALSE))</f>
        <v>99.714190518086227</v>
      </c>
      <c r="O13" s="1171">
        <f t="shared" ref="O13" si="0">100*(F13/G13-1)</f>
        <v>-0.2049626686397743</v>
      </c>
      <c r="P13" s="267">
        <f>IF(ISERROR(100*(F13/H13-1))=TRUE,"",100*(F13/H13-1))</f>
        <v>-1.1915953964371839</v>
      </c>
      <c r="Q13" s="1177">
        <f t="shared" ref="Q13" si="1">100*(I13/J13-1)</f>
        <v>-0.19474862157068396</v>
      </c>
      <c r="R13" s="267">
        <f>IF(ISERROR(100*(I13/K13-1))=TRUE,"",100*(I13/K13-1))</f>
        <v>-1.071629982927913</v>
      </c>
      <c r="S13" s="1177">
        <f t="shared" ref="S13" si="2">100*(L13/M13-1)</f>
        <v>-0.18169257757728596</v>
      </c>
      <c r="T13" s="267">
        <f>IF(ISERROR(100*(L13/N13-1))=TRUE,"",100*(L13/N13-1))</f>
        <v>-1.3197642776407781</v>
      </c>
      <c r="U13" s="1423" t="s">
        <v>861</v>
      </c>
      <c r="V13" s="1424"/>
      <c r="W13" s="1424"/>
      <c r="X13" s="1424"/>
    </row>
    <row r="14" spans="1:24" s="310" customFormat="1" ht="13.7" customHeight="1">
      <c r="A14" s="1460" t="s">
        <v>846</v>
      </c>
      <c r="B14" s="1460"/>
      <c r="C14" s="1460"/>
      <c r="D14" s="1460"/>
      <c r="E14" s="720">
        <v>2</v>
      </c>
      <c r="F14" s="261">
        <f>INDEX(연령매매지수!$207:$247,MATCH($E14,연령매매지수!$D$207:$D$247,FALSE),MATCH(F$10,연령매매지수!$1:$1,FALSE))</f>
        <v>97.994382444229728</v>
      </c>
      <c r="G14" s="760">
        <f>INDEX(연령매매지수!$207:$247,MATCH($E14,연령매매지수!$D$207:$D$247,FALSE),MATCH(G$10,연령매매지수!$1:$1,FALSE))</f>
        <v>98.21966671384429</v>
      </c>
      <c r="H14" s="761">
        <f>INDEX(연령매매지수!$207:$247,MATCH($E14,연령매매지수!$D$207:$D$247,FALSE),MATCH(H$10,연령매매지수!$1:$1,FALSE))</f>
        <v>99.694241640383126</v>
      </c>
      <c r="I14" s="261">
        <f>INDEX(연령매매지수!$248:$288,MATCH($E14,연령매매지수!$D$248:$D$288,FALSE),MATCH(I$10,연령매매지수!$1:$1,FALSE))</f>
        <v>97.76651026233499</v>
      </c>
      <c r="J14" s="760">
        <f>INDEX(연령매매지수!$248:$288,MATCH($E14,연령매매지수!$D$248:$D$288,FALSE),MATCH(J$10,연령매매지수!$1:$1,FALSE))</f>
        <v>98.049159974810138</v>
      </c>
      <c r="K14" s="761">
        <f>INDEX(연령매매지수!$248:$288,MATCH($E14,연령매매지수!$D$248:$D$288,FALSE),MATCH(K$10,연령매매지수!$1:$1,FALSE))</f>
        <v>99.662960721217445</v>
      </c>
      <c r="L14" s="261">
        <f>INDEX(연령매매지수!$289:$329,MATCH($E14,연령매매지수!$D$289:$D$329,FALSE),MATCH(L$10,연령매매지수!$1:$1,FALSE))</f>
        <v>97.177054245322594</v>
      </c>
      <c r="M14" s="262">
        <f>INDEX(연령매매지수!$289:$329,MATCH($E14,연령매매지수!$D$289:$D$329,FALSE),MATCH(M$10,연령매매지수!$1:$1,FALSE))</f>
        <v>97.452061954319802</v>
      </c>
      <c r="N14" s="760">
        <f>INDEX(연령매매지수!$289:$329,MATCH($E14,연령매매지수!$D$289:$D$329,FALSE),MATCH(N$10,연령매매지수!$1:$1,FALSE))</f>
        <v>99.501789920418332</v>
      </c>
      <c r="O14" s="1171">
        <f t="shared" ref="O14:O53" si="3">100*(F14/G14-1)</f>
        <v>-0.22936778055958618</v>
      </c>
      <c r="P14" s="267">
        <f t="shared" ref="P14:P53" si="4">IF(ISERROR(100*(F14/H14-1))=TRUE,"",100*(F14/H14-1))</f>
        <v>-1.7050725981598069</v>
      </c>
      <c r="Q14" s="1177">
        <f t="shared" ref="Q14:Q53" si="5">100*(I14/J14-1)</f>
        <v>-0.28827346664445086</v>
      </c>
      <c r="R14" s="267">
        <f t="shared" ref="R14:R53" si="6">IF(ISERROR(100*(I14/K14-1))=TRUE,"",100*(I14/K14-1))</f>
        <v>-1.9028638575040002</v>
      </c>
      <c r="S14" s="1177">
        <f t="shared" ref="S14:S53" si="7">100*(L14/M14-1)</f>
        <v>-0.28219793761379286</v>
      </c>
      <c r="T14" s="267">
        <f t="shared" ref="T14:T53" si="8">IF(ISERROR(100*(L14/N14-1))=TRUE,"",100*(L14/N14-1))</f>
        <v>-2.3363757345019276</v>
      </c>
      <c r="U14" s="1423" t="s">
        <v>862</v>
      </c>
      <c r="V14" s="1424"/>
      <c r="W14" s="1424"/>
      <c r="X14" s="1424"/>
    </row>
    <row r="15" spans="1:24" s="310" customFormat="1" ht="13.7" customHeight="1">
      <c r="A15" s="1460" t="s">
        <v>1373</v>
      </c>
      <c r="B15" s="1460"/>
      <c r="C15" s="1460"/>
      <c r="D15" s="1460"/>
      <c r="E15" s="714">
        <v>3</v>
      </c>
      <c r="F15" s="261">
        <f>INDEX(연령매매지수!$207:$247,MATCH($E15,연령매매지수!$D$207:$D$247,FALSE),MATCH(F$10,연령매매지수!$1:$1,FALSE))</f>
        <v>100.44137487090516</v>
      </c>
      <c r="G15" s="760">
        <f>INDEX(연령매매지수!$207:$247,MATCH($E15,연령매매지수!$D$207:$D$247,FALSE),MATCH(G$10,연령매매지수!$1:$1,FALSE))</f>
        <v>100.5770969027844</v>
      </c>
      <c r="H15" s="761">
        <f>INDEX(연령매매지수!$207:$247,MATCH($E15,연령매매지수!$D$207:$D$247,FALSE),MATCH(H$10,연령매매지수!$1:$1,FALSE))</f>
        <v>100.14512416916166</v>
      </c>
      <c r="I15" s="261">
        <f>INDEX(연령매매지수!$248:$288,MATCH($E15,연령매매지수!$D$248:$D$288,FALSE),MATCH(I$10,연령매매지수!$1:$1,FALSE))</f>
        <v>100.99392790950074</v>
      </c>
      <c r="J15" s="760">
        <f>INDEX(연령매매지수!$248:$288,MATCH($E15,연령매매지수!$D$248:$D$288,FALSE),MATCH(J$10,연령매매지수!$1:$1,FALSE))</f>
        <v>100.95831226765957</v>
      </c>
      <c r="K15" s="761">
        <f>INDEX(연령매매지수!$248:$288,MATCH($E15,연령매매지수!$D$248:$D$288,FALSE),MATCH(K$10,연령매매지수!$1:$1,FALSE))</f>
        <v>99.994480432991978</v>
      </c>
      <c r="L15" s="261">
        <f>INDEX(연령매매지수!$289:$329,MATCH($E15,연령매매지수!$D$289:$D$329,FALSE),MATCH(L$10,연령매매지수!$1:$1,FALSE))</f>
        <v>100.93617974986175</v>
      </c>
      <c r="M15" s="262">
        <f>INDEX(연령매매지수!$289:$329,MATCH($E15,연령매매지수!$D$289:$D$329,FALSE),MATCH(M$10,연령매매지수!$1:$1,FALSE))</f>
        <v>100.91238733804116</v>
      </c>
      <c r="N15" s="760">
        <f>INDEX(연령매매지수!$289:$329,MATCH($E15,연령매매지수!$D$289:$D$329,FALSE),MATCH(N$10,연령매매지수!$1:$1,FALSE))</f>
        <v>100.14873513222106</v>
      </c>
      <c r="O15" s="1171">
        <f t="shared" si="3"/>
        <v>-0.13494327839908005</v>
      </c>
      <c r="P15" s="267">
        <f t="shared" si="4"/>
        <v>0.29582139340411651</v>
      </c>
      <c r="Q15" s="1177">
        <f t="shared" si="5"/>
        <v>3.5277572535830082E-2</v>
      </c>
      <c r="R15" s="267">
        <f t="shared" si="6"/>
        <v>0.99950264472699057</v>
      </c>
      <c r="S15" s="1177">
        <f t="shared" si="7"/>
        <v>2.3577295561238998E-2</v>
      </c>
      <c r="T15" s="267">
        <f t="shared" si="8"/>
        <v>0.78627515025633254</v>
      </c>
      <c r="U15" s="1423" t="s">
        <v>1375</v>
      </c>
      <c r="V15" s="1424"/>
      <c r="W15" s="1424"/>
      <c r="X15" s="1424"/>
    </row>
    <row r="16" spans="1:24" s="310" customFormat="1" ht="13.7" customHeight="1">
      <c r="A16" s="1378" t="s">
        <v>1539</v>
      </c>
      <c r="B16" s="1378"/>
      <c r="C16" s="1378"/>
      <c r="D16" s="1378"/>
      <c r="E16" s="720">
        <v>4</v>
      </c>
      <c r="F16" s="261">
        <f>INDEX(연령매매지수!$207:$247,MATCH($E16,연령매매지수!$D$207:$D$247,FALSE),MATCH(F$10,연령매매지수!$1:$1,FALSE))</f>
        <v>100.32489799799258</v>
      </c>
      <c r="G16" s="760">
        <f>INDEX(연령매매지수!$207:$247,MATCH($E16,연령매매지수!$D$207:$D$247,FALSE),MATCH(G$10,연령매매지수!$1:$1,FALSE))</f>
        <v>100.55620109212795</v>
      </c>
      <c r="H16" s="761">
        <f>INDEX(연령매매지수!$207:$247,MATCH($E16,연령매매지수!$D$207:$D$247,FALSE),MATCH(H$10,연령매매지수!$1:$1,FALSE))</f>
        <v>100.25574587497042</v>
      </c>
      <c r="I16" s="261">
        <f>INDEX(연령매매지수!$248:$288,MATCH($E16,연령매매지수!$D$248:$D$288,FALSE),MATCH(I$10,연령매매지수!$1:$1,FALSE))</f>
        <v>101.15193421031718</v>
      </c>
      <c r="J16" s="760">
        <f>INDEX(연령매매지수!$248:$288,MATCH($E16,연령매매지수!$D$248:$D$288,FALSE),MATCH(J$10,연령매매지수!$1:$1,FALSE))</f>
        <v>101.11121597465763</v>
      </c>
      <c r="K16" s="761">
        <f>INDEX(연령매매지수!$248:$288,MATCH($E16,연령매매지수!$D$248:$D$288,FALSE),MATCH(K$10,연령매매지수!$1:$1,FALSE))</f>
        <v>100.04732135526201</v>
      </c>
      <c r="L16" s="261">
        <f>INDEX(연령매매지수!$289:$329,MATCH($E16,연령매매지수!$D$289:$D$329,FALSE),MATCH(L$10,연령매매지수!$1:$1,FALSE))</f>
        <v>100.5084932345958</v>
      </c>
      <c r="M16" s="262">
        <f>INDEX(연령매매지수!$289:$329,MATCH($E16,연령매매지수!$D$289:$D$329,FALSE),MATCH(M$10,연령매매지수!$1:$1,FALSE))</f>
        <v>100.48030453207326</v>
      </c>
      <c r="N16" s="760">
        <f>INDEX(연령매매지수!$289:$329,MATCH($E16,연령매매지수!$D$289:$D$329,FALSE),MATCH(N$10,연령매매지수!$1:$1,FALSE))</f>
        <v>100.15966330411229</v>
      </c>
      <c r="O16" s="1171">
        <f t="shared" si="3"/>
        <v>-0.23002369980490434</v>
      </c>
      <c r="P16" s="267">
        <f t="shared" si="4"/>
        <v>6.897572046236089E-2</v>
      </c>
      <c r="Q16" s="1177">
        <f t="shared" si="5"/>
        <v>4.0270740755166123E-2</v>
      </c>
      <c r="R16" s="267">
        <f t="shared" si="6"/>
        <v>1.104090384521883</v>
      </c>
      <c r="S16" s="1177">
        <f t="shared" si="7"/>
        <v>2.8053958090401565E-2</v>
      </c>
      <c r="T16" s="267">
        <f t="shared" si="8"/>
        <v>0.34827386492342072</v>
      </c>
      <c r="U16" s="1406" t="s">
        <v>1553</v>
      </c>
      <c r="V16" s="1407"/>
      <c r="W16" s="1407"/>
      <c r="X16" s="1407"/>
    </row>
    <row r="17" spans="1:24" s="310" customFormat="1" ht="13.7" customHeight="1">
      <c r="A17" s="1378" t="s">
        <v>1562</v>
      </c>
      <c r="B17" s="1378"/>
      <c r="C17" s="1378"/>
      <c r="D17" s="1378"/>
      <c r="E17" s="714">
        <v>5</v>
      </c>
      <c r="F17" s="261">
        <f>INDEX(연령매매지수!$207:$247,MATCH($E17,연령매매지수!$D$207:$D$247,FALSE),MATCH(F$10,연령매매지수!$1:$1,FALSE))</f>
        <v>100.55431498207703</v>
      </c>
      <c r="G17" s="760">
        <f>INDEX(연령매매지수!$207:$247,MATCH($E17,연령매매지수!$D$207:$D$247,FALSE),MATCH(G$10,연령매매지수!$1:$1,FALSE))</f>
        <v>100.58793032047235</v>
      </c>
      <c r="H17" s="761">
        <f>INDEX(연령매매지수!$207:$247,MATCH($E17,연령매매지수!$D$207:$D$247,FALSE),MATCH(H$10,연령매매지수!$1:$1,FALSE))</f>
        <v>100.02585552195636</v>
      </c>
      <c r="I17" s="261">
        <f>INDEX(연령매매지수!$248:$288,MATCH($E17,연령매매지수!$D$248:$D$288,FALSE),MATCH(I$10,연령매매지수!$1:$1,FALSE))</f>
        <v>100.7344372035498</v>
      </c>
      <c r="J17" s="760">
        <f>INDEX(연령매매지수!$248:$288,MATCH($E17,연령매매지수!$D$248:$D$288,FALSE),MATCH(J$10,연령매매지수!$1:$1,FALSE))</f>
        <v>100.70410465673034</v>
      </c>
      <c r="K17" s="761">
        <f>INDEX(연령매매지수!$248:$288,MATCH($E17,연령매매지수!$D$248:$D$288,FALSE),MATCH(K$10,연령매매지수!$1:$1,FALSE))</f>
        <v>99.921016000588921</v>
      </c>
      <c r="L17" s="261">
        <f>INDEX(연령매매지수!$289:$329,MATCH($E17,연령매매지수!$D$289:$D$329,FALSE),MATCH(L$10,연령매매지수!$1:$1,FALSE))</f>
        <v>101.21532784917571</v>
      </c>
      <c r="M17" s="262">
        <f>INDEX(연령매매지수!$289:$329,MATCH($E17,연령매매지수!$D$289:$D$329,FALSE),MATCH(M$10,연령매매지수!$1:$1,FALSE))</f>
        <v>101.19245835316519</v>
      </c>
      <c r="N17" s="760">
        <f>INDEX(연령매매지수!$289:$329,MATCH($E17,연령매매지수!$D$289:$D$329,FALSE),MATCH(N$10,연령매매지수!$1:$1,FALSE))</f>
        <v>100.14165805964146</v>
      </c>
      <c r="O17" s="1171">
        <f t="shared" si="3"/>
        <v>-3.3418858791733896E-2</v>
      </c>
      <c r="P17" s="267">
        <f t="shared" si="4"/>
        <v>0.52832285948773983</v>
      </c>
      <c r="Q17" s="1177">
        <f t="shared" si="5"/>
        <v>3.0120467207228607E-2</v>
      </c>
      <c r="R17" s="267">
        <f t="shared" si="6"/>
        <v>0.81406418341072317</v>
      </c>
      <c r="S17" s="1177">
        <f t="shared" si="7"/>
        <v>2.2600000417716259E-2</v>
      </c>
      <c r="T17" s="267">
        <f t="shared" si="8"/>
        <v>1.0721510012294821</v>
      </c>
      <c r="U17" s="1406" t="s">
        <v>1830</v>
      </c>
      <c r="V17" s="1407"/>
      <c r="W17" s="1407"/>
      <c r="X17" s="1407"/>
    </row>
    <row r="18" spans="1:24" s="310" customFormat="1" ht="13.5" customHeight="1">
      <c r="A18" s="1414" t="s">
        <v>173</v>
      </c>
      <c r="B18" s="1414"/>
      <c r="C18" s="1414"/>
      <c r="D18" s="1414"/>
      <c r="E18" s="720">
        <v>6</v>
      </c>
      <c r="F18" s="261">
        <f>INDEX(연령매매지수!$207:$247,MATCH($E18,연령매매지수!$D$207:$D$247,FALSE),MATCH(F$10,연령매매지수!$1:$1,FALSE))</f>
        <v>98.034737085207084</v>
      </c>
      <c r="G18" s="760">
        <f>INDEX(연령매매지수!$207:$247,MATCH($E18,연령매매지수!$D$207:$D$247,FALSE),MATCH(G$10,연령매매지수!$1:$1,FALSE))</f>
        <v>98.289336328516825</v>
      </c>
      <c r="H18" s="761">
        <f>INDEX(연령매매지수!$207:$247,MATCH($E18,연령매매지수!$D$207:$D$247,FALSE),MATCH(H$10,연령매매지수!$1:$1,FALSE))</f>
        <v>99.802001149370639</v>
      </c>
      <c r="I18" s="261">
        <f>INDEX(연령매매지수!$248:$288,MATCH($E18,연령매매지수!$D$248:$D$288,FALSE),MATCH(I$10,연령매매지수!$1:$1,FALSE))</f>
        <v>97.463623745569322</v>
      </c>
      <c r="J18" s="760">
        <f>INDEX(연령매매지수!$248:$288,MATCH($E18,연령매매지수!$D$248:$D$288,FALSE),MATCH(J$10,연령매매지수!$1:$1,FALSE))</f>
        <v>97.840662274101447</v>
      </c>
      <c r="K18" s="761">
        <f>INDEX(연령매매지수!$248:$288,MATCH($E18,연령매매지수!$D$248:$D$288,FALSE),MATCH(K$10,연령매매지수!$1:$1,FALSE))</f>
        <v>99.709728875595829</v>
      </c>
      <c r="L18" s="261">
        <f>INDEX(연령매매지수!$289:$329,MATCH($E18,연령매매지수!$D$289:$D$329,FALSE),MATCH(L$10,연령매매지수!$1:$1,FALSE))</f>
        <v>96.893525060590932</v>
      </c>
      <c r="M18" s="262">
        <f>INDEX(연령매매지수!$289:$329,MATCH($E18,연령매매지수!$D$289:$D$329,FALSE),MATCH(M$10,연령매매지수!$1:$1,FALSE))</f>
        <v>97.182449609866367</v>
      </c>
      <c r="N18" s="760">
        <f>INDEX(연령매매지수!$289:$329,MATCH($E18,연령매매지수!$D$289:$D$329,FALSE),MATCH(N$10,연령매매지수!$1:$1,FALSE))</f>
        <v>99.557860511963284</v>
      </c>
      <c r="O18" s="1171">
        <f t="shared" si="3"/>
        <v>-0.25903038195189687</v>
      </c>
      <c r="P18" s="267">
        <f t="shared" si="4"/>
        <v>-1.7707701687449617</v>
      </c>
      <c r="Q18" s="1177">
        <f t="shared" si="5"/>
        <v>-0.38535974692797126</v>
      </c>
      <c r="R18" s="267">
        <f t="shared" si="6"/>
        <v>-2.2526439048178415</v>
      </c>
      <c r="S18" s="1177">
        <f t="shared" si="7"/>
        <v>-0.29730115924768707</v>
      </c>
      <c r="T18" s="267">
        <f t="shared" si="8"/>
        <v>-2.6761678461864835</v>
      </c>
      <c r="U18" s="1412" t="s">
        <v>305</v>
      </c>
      <c r="V18" s="1413"/>
      <c r="W18" s="1413"/>
      <c r="X18" s="1413"/>
    </row>
    <row r="19" spans="1:24" s="310" customFormat="1" ht="13.5" customHeight="1">
      <c r="A19" s="628"/>
      <c r="B19" s="1484" t="s">
        <v>174</v>
      </c>
      <c r="C19" s="1414"/>
      <c r="D19" s="1414"/>
      <c r="E19" s="714">
        <v>7</v>
      </c>
      <c r="F19" s="268">
        <f>INDEX(연령매매지수!$207:$247,MATCH($E19,연령매매지수!$D$207:$D$247,FALSE),MATCH(F$10,연령매매지수!$1:$1,FALSE))</f>
        <v>98.036569209642465</v>
      </c>
      <c r="G19" s="762">
        <f>INDEX(연령매매지수!$207:$247,MATCH($E19,연령매매지수!$D$207:$D$247,FALSE),MATCH(G$10,연령매매지수!$1:$1,FALSE))</f>
        <v>98.225925375447076</v>
      </c>
      <c r="H19" s="763">
        <f>INDEX(연령매매지수!$207:$247,MATCH($E19,연령매매지수!$D$207:$D$247,FALSE),MATCH(H$10,연령매매지수!$1:$1,FALSE))</f>
        <v>99.880897699649964</v>
      </c>
      <c r="I19" s="268">
        <f>INDEX(연령매매지수!$248:$288,MATCH($E19,연령매매지수!$D$248:$D$288,FALSE),MATCH(I$10,연령매매지수!$1:$1,FALSE))</f>
        <v>97.451323678483163</v>
      </c>
      <c r="J19" s="762">
        <f>INDEX(연령매매지수!$248:$288,MATCH($E19,연령매매지수!$D$248:$D$288,FALSE),MATCH(J$10,연령매매지수!$1:$1,FALSE))</f>
        <v>97.818598188371737</v>
      </c>
      <c r="K19" s="763">
        <f>INDEX(연령매매지수!$248:$288,MATCH($E19,연령매매지수!$D$248:$D$288,FALSE),MATCH(K$10,연령매매지수!$1:$1,FALSE))</f>
        <v>99.755283501257196</v>
      </c>
      <c r="L19" s="268">
        <f>INDEX(연령매매지수!$289:$329,MATCH($E19,연령매매지수!$D$289:$D$329,FALSE),MATCH(L$10,연령매매지수!$1:$1,FALSE))</f>
        <v>97.599522371617468</v>
      </c>
      <c r="M19" s="285">
        <f>INDEX(연령매매지수!$289:$329,MATCH($E19,연령매매지수!$D$289:$D$329,FALSE),MATCH(M$10,연령매매지수!$1:$1,FALSE))</f>
        <v>98.037202983837631</v>
      </c>
      <c r="N19" s="762">
        <f>INDEX(연령매매지수!$289:$329,MATCH($E19,연령매매지수!$D$289:$D$329,FALSE),MATCH(N$10,연령매매지수!$1:$1,FALSE))</f>
        <v>99.771268415470246</v>
      </c>
      <c r="O19" s="1172">
        <f t="shared" si="3"/>
        <v>-0.19277615871862164</v>
      </c>
      <c r="P19" s="260">
        <f t="shared" si="4"/>
        <v>-1.8465277470308128</v>
      </c>
      <c r="Q19" s="1178">
        <f t="shared" si="5"/>
        <v>-0.37546490819803102</v>
      </c>
      <c r="R19" s="289">
        <f t="shared" si="6"/>
        <v>-2.3096118239641861</v>
      </c>
      <c r="S19" s="1178">
        <f t="shared" si="7"/>
        <v>-0.44644338975309283</v>
      </c>
      <c r="T19" s="289">
        <f t="shared" si="8"/>
        <v>-2.1767249012101697</v>
      </c>
      <c r="U19" s="1412" t="s">
        <v>275</v>
      </c>
      <c r="V19" s="1413"/>
      <c r="W19" s="1444"/>
      <c r="X19" s="629"/>
    </row>
    <row r="20" spans="1:24" s="310" customFormat="1" ht="11.25" customHeight="1">
      <c r="A20" s="630"/>
      <c r="B20" s="631"/>
      <c r="C20" s="1451" t="s">
        <v>178</v>
      </c>
      <c r="D20" s="1452"/>
      <c r="E20" s="720">
        <v>8</v>
      </c>
      <c r="F20" s="275">
        <f>INDEX(연령매매지수!$207:$247,MATCH($E20,연령매매지수!$D$207:$D$247,FALSE),MATCH(F$10,연령매매지수!$1:$1,FALSE))</f>
        <v>99.472308302948321</v>
      </c>
      <c r="G20" s="764">
        <f>INDEX(연령매매지수!$207:$247,MATCH($E20,연령매매지수!$D$207:$D$247,FALSE),MATCH(G$10,연령매매지수!$1:$1,FALSE))</f>
        <v>99.561951124197719</v>
      </c>
      <c r="H20" s="765">
        <f>INDEX(연령매매지수!$207:$247,MATCH($E20,연령매매지수!$D$207:$D$247,FALSE),MATCH(H$10,연령매매지수!$1:$1,FALSE))</f>
        <v>99.923633181961236</v>
      </c>
      <c r="I20" s="275">
        <f>INDEX(연령매매지수!$248:$288,MATCH($E20,연령매매지수!$D$248:$D$288,FALSE),MATCH(I$10,연령매매지수!$1:$1,FALSE))</f>
        <v>98.832852381813879</v>
      </c>
      <c r="J20" s="764">
        <f>INDEX(연령매매지수!$248:$288,MATCH($E20,연령매매지수!$D$248:$D$288,FALSE),MATCH(J$10,연령매매지수!$1:$1,FALSE))</f>
        <v>98.974943540636389</v>
      </c>
      <c r="K20" s="765">
        <f>INDEX(연령매매지수!$248:$288,MATCH($E20,연령매매지수!$D$248:$D$288,FALSE),MATCH(K$10,연령매매지수!$1:$1,FALSE))</f>
        <v>99.802659154564239</v>
      </c>
      <c r="L20" s="275">
        <f>INDEX(연령매매지수!$289:$329,MATCH($E20,연령매매지수!$D$289:$D$329,FALSE),MATCH(L$10,연령매매지수!$1:$1,FALSE))</f>
        <v>99.009603750039972</v>
      </c>
      <c r="M20" s="377">
        <f>INDEX(연령매매지수!$289:$329,MATCH($E20,연령매매지수!$D$289:$D$329,FALSE),MATCH(M$10,연령매매지수!$1:$1,FALSE))</f>
        <v>99.115788882763269</v>
      </c>
      <c r="N20" s="764">
        <f>INDEX(연령매매지수!$289:$329,MATCH($E20,연령매매지수!$D$289:$D$329,FALSE),MATCH(N$10,연령매매지수!$1:$1,FALSE))</f>
        <v>99.939793881350312</v>
      </c>
      <c r="O20" s="1173">
        <f t="shared" si="3"/>
        <v>-9.0037228315842377E-2</v>
      </c>
      <c r="P20" s="380">
        <f t="shared" si="4"/>
        <v>-0.45166980487093555</v>
      </c>
      <c r="Q20" s="1179">
        <f t="shared" si="5"/>
        <v>-0.14356275814815245</v>
      </c>
      <c r="R20" s="380">
        <f t="shared" si="6"/>
        <v>-0.97172438186082788</v>
      </c>
      <c r="S20" s="1179">
        <f t="shared" si="7"/>
        <v>-0.10713240939734803</v>
      </c>
      <c r="T20" s="380">
        <f t="shared" si="8"/>
        <v>-0.93075050006073967</v>
      </c>
      <c r="U20" s="1491" t="s">
        <v>300</v>
      </c>
      <c r="V20" s="1553"/>
      <c r="W20" s="632"/>
      <c r="X20" s="633"/>
    </row>
    <row r="21" spans="1:24" s="310" customFormat="1" ht="11.25" customHeight="1">
      <c r="A21" s="630"/>
      <c r="B21" s="631"/>
      <c r="C21" s="1453" t="s">
        <v>179</v>
      </c>
      <c r="D21" s="1454"/>
      <c r="E21" s="714">
        <v>9</v>
      </c>
      <c r="F21" s="277">
        <f>INDEX(연령매매지수!$207:$247,MATCH($E21,연령매매지수!$D$207:$D$247,FALSE),MATCH(F$10,연령매매지수!$1:$1,FALSE))</f>
        <v>97.144386586164671</v>
      </c>
      <c r="G21" s="766">
        <f>INDEX(연령매매지수!$207:$247,MATCH($E21,연령매매지수!$D$207:$D$247,FALSE),MATCH(G$10,연령매매지수!$1:$1,FALSE))</f>
        <v>97.302827711589927</v>
      </c>
      <c r="H21" s="767">
        <f>INDEX(연령매매지수!$207:$247,MATCH($E21,연령매매지수!$D$207:$D$247,FALSE),MATCH(H$10,연령매매지수!$1:$1,FALSE))</f>
        <v>99.873745845420771</v>
      </c>
      <c r="I21" s="277">
        <f>INDEX(연령매매지수!$248:$288,MATCH($E21,연령매매지수!$D$248:$D$288,FALSE),MATCH(I$10,연령매매지수!$1:$1,FALSE))</f>
        <v>96.96293066339274</v>
      </c>
      <c r="J21" s="766">
        <f>INDEX(연령매매지수!$248:$288,MATCH($E21,연령매매지수!$D$248:$D$288,FALSE),MATCH(J$10,연령매매지수!$1:$1,FALSE))</f>
        <v>97.483684740995088</v>
      </c>
      <c r="K21" s="767">
        <f>INDEX(연령매매지수!$248:$288,MATCH($E21,연령매매지수!$D$248:$D$288,FALSE),MATCH(K$10,연령매매지수!$1:$1,FALSE))</f>
        <v>99.71902272432196</v>
      </c>
      <c r="L21" s="277">
        <f>INDEX(연령매매지수!$289:$329,MATCH($E21,연령매매지수!$D$289:$D$329,FALSE),MATCH(L$10,연령매매지수!$1:$1,FALSE))</f>
        <v>96.435666707127737</v>
      </c>
      <c r="M21" s="255">
        <f>INDEX(연령매매지수!$289:$329,MATCH($E21,연령매매지수!$D$289:$D$329,FALSE),MATCH(M$10,연령매매지수!$1:$1,FALSE))</f>
        <v>96.850982104929315</v>
      </c>
      <c r="N21" s="766">
        <f>INDEX(연령매매지수!$289:$329,MATCH($E21,연령매매지수!$D$289:$D$329,FALSE),MATCH(N$10,연령매매지수!$1:$1,FALSE))</f>
        <v>99.83272632646441</v>
      </c>
      <c r="O21" s="1172">
        <f t="shared" si="3"/>
        <v>-0.16283301230965996</v>
      </c>
      <c r="P21" s="260">
        <f t="shared" si="4"/>
        <v>-2.7328095448432066</v>
      </c>
      <c r="Q21" s="1180">
        <f t="shared" si="5"/>
        <v>-0.5341961364980663</v>
      </c>
      <c r="R21" s="260">
        <f t="shared" si="6"/>
        <v>-2.7638578734857533</v>
      </c>
      <c r="S21" s="1180">
        <f t="shared" si="7"/>
        <v>-0.42881898435642718</v>
      </c>
      <c r="T21" s="260">
        <f t="shared" si="8"/>
        <v>-3.4027515268168718</v>
      </c>
      <c r="U21" s="1489" t="s">
        <v>301</v>
      </c>
      <c r="V21" s="1554"/>
      <c r="W21" s="632"/>
      <c r="X21" s="631"/>
    </row>
    <row r="22" spans="1:24" s="310" customFormat="1" ht="11.25" customHeight="1">
      <c r="A22" s="630"/>
      <c r="B22" s="631"/>
      <c r="C22" s="1455" t="s">
        <v>180</v>
      </c>
      <c r="D22" s="1456"/>
      <c r="E22" s="720">
        <v>10</v>
      </c>
      <c r="F22" s="277">
        <f>INDEX(연령매매지수!$207:$247,MATCH($E22,연령매매지수!$D$207:$D$247,FALSE),MATCH(F$10,연령매매지수!$1:$1,FALSE))</f>
        <v>98.793714815216433</v>
      </c>
      <c r="G22" s="766">
        <f>INDEX(연령매매지수!$207:$247,MATCH($E22,연령매매지수!$D$207:$D$247,FALSE),MATCH(G$10,연령매매지수!$1:$1,FALSE))</f>
        <v>99.053571059764849</v>
      </c>
      <c r="H22" s="767">
        <f>INDEX(연령매매지수!$207:$247,MATCH($E22,연령매매지수!$D$207:$D$247,FALSE),MATCH(H$10,연령매매지수!$1:$1,FALSE))</f>
        <v>99.877656014869586</v>
      </c>
      <c r="I22" s="277">
        <f>INDEX(연령매매지수!$248:$288,MATCH($E22,연령매매지수!$D$248:$D$288,FALSE),MATCH(I$10,연령매매지수!$1:$1,FALSE))</f>
        <v>97.566314922489056</v>
      </c>
      <c r="J22" s="766">
        <f>INDEX(연령매매지수!$248:$288,MATCH($E22,연령매매지수!$D$248:$D$288,FALSE),MATCH(J$10,연령매매지수!$1:$1,FALSE))</f>
        <v>97.805173884344597</v>
      </c>
      <c r="K22" s="767">
        <f>INDEX(연령매매지수!$248:$288,MATCH($E22,연령매매지수!$D$248:$D$288,FALSE),MATCH(K$10,연령매매지수!$1:$1,FALSE))</f>
        <v>99.787658990997443</v>
      </c>
      <c r="L22" s="254">
        <f>INDEX(연령매매지수!$289:$329,MATCH($E22,연령매매지수!$D$289:$D$329,FALSE),MATCH(L$10,연령매매지수!$1:$1,FALSE))</f>
        <v>98.730426578574978</v>
      </c>
      <c r="M22" s="281">
        <f>INDEX(연령매매지수!$289:$329,MATCH($E22,연령매매지수!$D$289:$D$329,FALSE),MATCH(M$10,연령매매지수!$1:$1,FALSE))</f>
        <v>99.283546884014797</v>
      </c>
      <c r="N22" s="768">
        <f>INDEX(연령매매지수!$289:$329,MATCH($E22,연령매매지수!$D$289:$D$329,FALSE),MATCH(N$10,연령매매지수!$1:$1,FALSE))</f>
        <v>99.649288827510333</v>
      </c>
      <c r="O22" s="1174">
        <f t="shared" si="3"/>
        <v>-0.26233909769051156</v>
      </c>
      <c r="P22" s="284">
        <f t="shared" si="4"/>
        <v>-1.0852689609493593</v>
      </c>
      <c r="Q22" s="1181">
        <f t="shared" si="5"/>
        <v>-0.24421914748394835</v>
      </c>
      <c r="R22" s="284">
        <f t="shared" si="6"/>
        <v>-2.2260709299822268</v>
      </c>
      <c r="S22" s="1181">
        <f t="shared" si="7"/>
        <v>-0.55711174993172685</v>
      </c>
      <c r="T22" s="284">
        <f t="shared" si="8"/>
        <v>-0.9220961431304131</v>
      </c>
      <c r="U22" s="1425" t="s">
        <v>302</v>
      </c>
      <c r="V22" s="1426"/>
      <c r="W22" s="634"/>
      <c r="X22" s="631"/>
    </row>
    <row r="23" spans="1:24" s="310" customFormat="1" ht="13.5" customHeight="1">
      <c r="A23" s="630"/>
      <c r="B23" s="1471" t="s">
        <v>175</v>
      </c>
      <c r="C23" s="1472"/>
      <c r="D23" s="1472"/>
      <c r="E23" s="714">
        <v>11</v>
      </c>
      <c r="F23" s="279">
        <f>INDEX(연령매매지수!$207:$247,MATCH($E23,연령매매지수!$D$207:$D$247,FALSE),MATCH(F$10,연령매매지수!$1:$1,FALSE))</f>
        <v>98.033073896081476</v>
      </c>
      <c r="G23" s="769">
        <f>INDEX(연령매매지수!$207:$247,MATCH($E23,연령매매지수!$D$207:$D$247,FALSE),MATCH(G$10,연령매매지수!$1:$1,FALSE))</f>
        <v>98.346936800964301</v>
      </c>
      <c r="H23" s="770">
        <f>INDEX(연령매매지수!$207:$247,MATCH($E23,연령매매지수!$D$207:$D$247,FALSE),MATCH(H$10,연령매매지수!$1:$1,FALSE))</f>
        <v>99.73043213173159</v>
      </c>
      <c r="I23" s="268">
        <f>INDEX(연령매매지수!$248:$288,MATCH($E23,연령매매지수!$D$248:$D$288,FALSE),MATCH(I$10,연령매매지수!$1:$1,FALSE))</f>
        <v>97.476213899888236</v>
      </c>
      <c r="J23" s="762">
        <f>INDEX(연령매매지수!$248:$288,MATCH($E23,연령매매지수!$D$248:$D$288,FALSE),MATCH(J$10,연령매매지수!$1:$1,FALSE))</f>
        <v>97.863248993274695</v>
      </c>
      <c r="K23" s="763">
        <f>INDEX(연령매매지수!$248:$288,MATCH($E23,연령매매지수!$D$248:$D$288,FALSE),MATCH(K$10,연령매매지수!$1:$1,FALSE))</f>
        <v>99.663127374879124</v>
      </c>
      <c r="L23" s="268">
        <f>INDEX(연령매매지수!$289:$329,MATCH($E23,연령매매지수!$D$289:$D$329,FALSE),MATCH(L$10,연령매매지수!$1:$1,FALSE))</f>
        <v>96.103362110241989</v>
      </c>
      <c r="M23" s="285">
        <f>INDEX(연령매매지수!$289:$329,MATCH($E23,연령매매지수!$D$289:$D$329,FALSE),MATCH(M$10,연령매매지수!$1:$1,FALSE))</f>
        <v>96.227318811543668</v>
      </c>
      <c r="N23" s="762">
        <f>INDEX(연령매매지수!$289:$329,MATCH($E23,연령매매지수!$D$289:$D$329,FALSE),MATCH(N$10,연령매매지수!$1:$1,FALSE))</f>
        <v>99.317706952203849</v>
      </c>
      <c r="O23" s="1172">
        <f t="shared" si="3"/>
        <v>-0.31913846540846391</v>
      </c>
      <c r="P23" s="260">
        <f t="shared" si="4"/>
        <v>-1.7019461355668342</v>
      </c>
      <c r="Q23" s="1178">
        <f t="shared" si="5"/>
        <v>-0.39548563671032433</v>
      </c>
      <c r="R23" s="289">
        <f t="shared" si="6"/>
        <v>-2.1943054894965286</v>
      </c>
      <c r="S23" s="1178">
        <f t="shared" si="7"/>
        <v>-0.1288165386218898</v>
      </c>
      <c r="T23" s="289">
        <f t="shared" si="8"/>
        <v>-3.2364267567199789</v>
      </c>
      <c r="U23" s="1433" t="s">
        <v>276</v>
      </c>
      <c r="V23" s="1434"/>
      <c r="W23" s="1435"/>
      <c r="X23" s="635"/>
    </row>
    <row r="24" spans="1:24" s="310" customFormat="1" ht="11.25" customHeight="1">
      <c r="A24" s="630"/>
      <c r="B24" s="631"/>
      <c r="C24" s="1451" t="s">
        <v>176</v>
      </c>
      <c r="D24" s="1452"/>
      <c r="E24" s="720">
        <v>12</v>
      </c>
      <c r="F24" s="277">
        <f>INDEX(연령매매지수!$207:$247,MATCH($E24,연령매매지수!$D$207:$D$247,FALSE),MATCH(F$10,연령매매지수!$1:$1,FALSE))</f>
        <v>98.005473906745976</v>
      </c>
      <c r="G24" s="766">
        <f>INDEX(연령매매지수!$207:$247,MATCH($E24,연령매매지수!$D$207:$D$247,FALSE),MATCH(G$10,연령매매지수!$1:$1,FALSE))</f>
        <v>98.304486796526405</v>
      </c>
      <c r="H24" s="767">
        <f>INDEX(연령매매지수!$207:$247,MATCH($E24,연령매매지수!$D$207:$D$247,FALSE),MATCH(H$10,연령매매지수!$1:$1,FALSE))</f>
        <v>99.6667021227492</v>
      </c>
      <c r="I24" s="275">
        <f>INDEX(연령매매지수!$248:$288,MATCH($E24,연령매매지수!$D$248:$D$288,FALSE),MATCH(I$10,연령매매지수!$1:$1,FALSE))</f>
        <v>97.223787318757658</v>
      </c>
      <c r="J24" s="764">
        <f>INDEX(연령매매지수!$248:$288,MATCH($E24,연령매매지수!$D$248:$D$288,FALSE),MATCH(J$10,연령매매지수!$1:$1,FALSE))</f>
        <v>97.696344423593189</v>
      </c>
      <c r="K24" s="765">
        <f>INDEX(연령매매지수!$248:$288,MATCH($E24,연령매매지수!$D$248:$D$288,FALSE),MATCH(K$10,연령매매지수!$1:$1,FALSE))</f>
        <v>99.583943335525618</v>
      </c>
      <c r="L24" s="275">
        <f>INDEX(연령매매지수!$289:$329,MATCH($E24,연령매매지수!$D$289:$D$329,FALSE),MATCH(L$10,연령매매지수!$1:$1,FALSE))</f>
        <v>95.732980626120252</v>
      </c>
      <c r="M24" s="377">
        <f>INDEX(연령매매지수!$289:$329,MATCH($E24,연령매매지수!$D$289:$D$329,FALSE),MATCH(M$10,연령매매지수!$1:$1,FALSE))</f>
        <v>95.773910099992264</v>
      </c>
      <c r="N24" s="764">
        <f>INDEX(연령매매지수!$289:$329,MATCH($E24,연령매매지수!$D$289:$D$329,FALSE),MATCH(N$10,연령매매지수!$1:$1,FALSE))</f>
        <v>99.402387318905383</v>
      </c>
      <c r="O24" s="1173">
        <f t="shared" si="3"/>
        <v>-0.30417013457313402</v>
      </c>
      <c r="P24" s="380">
        <f t="shared" si="4"/>
        <v>-1.6667835702612654</v>
      </c>
      <c r="Q24" s="1179">
        <f t="shared" si="5"/>
        <v>-0.48369988419076915</v>
      </c>
      <c r="R24" s="380">
        <f t="shared" si="6"/>
        <v>-2.3700166289016611</v>
      </c>
      <c r="S24" s="1179">
        <f t="shared" si="7"/>
        <v>-4.2735515161984594E-2</v>
      </c>
      <c r="T24" s="380">
        <f t="shared" si="8"/>
        <v>-3.6914673699061651</v>
      </c>
      <c r="U24" s="1427" t="s">
        <v>303</v>
      </c>
      <c r="V24" s="1428"/>
      <c r="W24" s="632"/>
      <c r="X24" s="631"/>
    </row>
    <row r="25" spans="1:24" s="310" customFormat="1" ht="11.25" customHeight="1">
      <c r="A25" s="630"/>
      <c r="B25" s="636"/>
      <c r="C25" s="1455" t="s">
        <v>177</v>
      </c>
      <c r="D25" s="1456"/>
      <c r="E25" s="714">
        <v>13</v>
      </c>
      <c r="F25" s="254">
        <f>INDEX(연령매매지수!$207:$247,MATCH($E25,연령매매지수!$D$207:$D$247,FALSE),MATCH(F$10,연령매매지수!$1:$1,FALSE))</f>
        <v>98.062835666854284</v>
      </c>
      <c r="G25" s="768">
        <f>INDEX(연령매매지수!$207:$247,MATCH($E25,연령매매지수!$D$207:$D$247,FALSE),MATCH(G$10,연령매매지수!$1:$1,FALSE))</f>
        <v>98.39271886271554</v>
      </c>
      <c r="H25" s="771">
        <f>INDEX(연령매매지수!$207:$247,MATCH($E25,연령매매지수!$D$207:$D$247,FALSE),MATCH(H$10,연령매매지수!$1:$1,FALSE))</f>
        <v>99.799179363878437</v>
      </c>
      <c r="I25" s="254">
        <f>INDEX(연령매매지수!$248:$288,MATCH($E25,연령매매지수!$D$248:$D$288,FALSE),MATCH(I$10,연령매매지수!$1:$1,FALSE))</f>
        <v>97.911749447033984</v>
      </c>
      <c r="J25" s="768">
        <f>INDEX(연령매매지수!$248:$288,MATCH($E25,연령매매지수!$D$248:$D$288,FALSE),MATCH(J$10,연령매매지수!$1:$1,FALSE))</f>
        <v>98.150878485659447</v>
      </c>
      <c r="K25" s="771">
        <f>INDEX(연령매매지수!$248:$288,MATCH($E25,연령매매지수!$D$248:$D$288,FALSE),MATCH(K$10,연령매매지수!$1:$1,FALSE))</f>
        <v>99.799417428877817</v>
      </c>
      <c r="L25" s="254">
        <f>INDEX(연령매매지수!$289:$329,MATCH($E25,연령매매지수!$D$289:$D$329,FALSE),MATCH(L$10,연령매매지수!$1:$1,FALSE))</f>
        <v>96.832250511258295</v>
      </c>
      <c r="M25" s="281">
        <f>INDEX(연령매매지수!$289:$329,MATCH($E25,연령매매지수!$D$289:$D$329,FALSE),MATCH(M$10,연령매매지수!$1:$1,FALSE))</f>
        <v>97.120737772532252</v>
      </c>
      <c r="N25" s="768">
        <f>INDEX(연령매매지수!$289:$329,MATCH($E25,연령매매지수!$D$289:$D$329,FALSE),MATCH(N$10,연령매매지수!$1:$1,FALSE))</f>
        <v>99.152218625768384</v>
      </c>
      <c r="O25" s="1174">
        <f t="shared" si="3"/>
        <v>-0.33527195881387639</v>
      </c>
      <c r="P25" s="284">
        <f t="shared" si="4"/>
        <v>-1.7398376500604829</v>
      </c>
      <c r="Q25" s="1181">
        <f t="shared" si="5"/>
        <v>-0.24363412973466003</v>
      </c>
      <c r="R25" s="284">
        <f t="shared" si="6"/>
        <v>-1.8914619248044051</v>
      </c>
      <c r="S25" s="1181">
        <f t="shared" si="7"/>
        <v>-0.29703981651130196</v>
      </c>
      <c r="T25" s="284">
        <f t="shared" si="8"/>
        <v>-2.3398045416072599</v>
      </c>
      <c r="U25" s="1425" t="s">
        <v>304</v>
      </c>
      <c r="V25" s="1426"/>
      <c r="W25" s="634"/>
      <c r="X25" s="637"/>
    </row>
    <row r="26" spans="1:24" s="310" customFormat="1" ht="13.5" customHeight="1">
      <c r="A26" s="1458" t="s">
        <v>191</v>
      </c>
      <c r="B26" s="1458"/>
      <c r="C26" s="1458"/>
      <c r="D26" s="1458"/>
      <c r="E26" s="720">
        <v>14</v>
      </c>
      <c r="F26" s="277">
        <f>INDEX(연령매매지수!$207:$247,MATCH($E26,연령매매지수!$D$207:$D$247,FALSE),MATCH(F$10,연령매매지수!$1:$1,FALSE))</f>
        <v>98.303983126383116</v>
      </c>
      <c r="G26" s="766">
        <f>INDEX(연령매매지수!$207:$247,MATCH($E26,연령매매지수!$D$207:$D$247,FALSE),MATCH(G$10,연령매매지수!$1:$1,FALSE))</f>
        <v>98.499879594626378</v>
      </c>
      <c r="H26" s="767">
        <f>INDEX(연령매매지수!$207:$247,MATCH($E26,연령매매지수!$D$207:$D$247,FALSE),MATCH(H$10,연령매매지수!$1:$1,FALSE))</f>
        <v>99.764442819272759</v>
      </c>
      <c r="I26" s="277">
        <f>INDEX(연령매매지수!$248:$288,MATCH($E26,연령매매지수!$D$248:$D$288,FALSE),MATCH(I$10,연령매매지수!$1:$1,FALSE))</f>
        <v>98.453113353373141</v>
      </c>
      <c r="J26" s="766">
        <f>INDEX(연령매매지수!$248:$288,MATCH($E26,연령매매지수!$D$248:$D$288,FALSE),MATCH(J$10,연령매매지수!$1:$1,FALSE))</f>
        <v>98.529465317977483</v>
      </c>
      <c r="K26" s="767">
        <f>INDEX(연령매매지수!$248:$288,MATCH($E26,연령매매지수!$D$248:$D$288,FALSE),MATCH(K$10,연령매매지수!$1:$1,FALSE))</f>
        <v>99.674519255794152</v>
      </c>
      <c r="L26" s="277">
        <f>INDEX(연령매매지수!$289:$329,MATCH($E26,연령매매지수!$D$289:$D$329,FALSE),MATCH(L$10,연령매매지수!$1:$1,FALSE))</f>
        <v>97.682839965718642</v>
      </c>
      <c r="M26" s="255">
        <f>INDEX(연령매매지수!$289:$329,MATCH($E26,연령매매지수!$D$289:$D$329,FALSE),MATCH(M$10,연령매매지수!$1:$1,FALSE))</f>
        <v>97.91249926936726</v>
      </c>
      <c r="N26" s="766">
        <f>INDEX(연령매매지수!$289:$329,MATCH($E26,연령매매지수!$D$289:$D$329,FALSE),MATCH(N$10,연령매매지수!$1:$1,FALSE))</f>
        <v>99.538059473722427</v>
      </c>
      <c r="O26" s="1172">
        <f t="shared" si="3"/>
        <v>-0.19887990629985364</v>
      </c>
      <c r="P26" s="260">
        <f t="shared" si="4"/>
        <v>-1.4639080333815113</v>
      </c>
      <c r="Q26" s="1177">
        <f t="shared" si="5"/>
        <v>-7.7491504046978132E-2</v>
      </c>
      <c r="R26" s="267">
        <f t="shared" si="6"/>
        <v>-1.2253943249894483</v>
      </c>
      <c r="S26" s="1177">
        <f t="shared" si="7"/>
        <v>-0.23455565465324568</v>
      </c>
      <c r="T26" s="267">
        <f t="shared" si="8"/>
        <v>-1.8638292908388032</v>
      </c>
      <c r="U26" s="1445" t="s">
        <v>284</v>
      </c>
      <c r="V26" s="1446"/>
      <c r="W26" s="1446"/>
      <c r="X26" s="1446"/>
    </row>
    <row r="27" spans="1:24" s="310" customFormat="1" ht="11.25" customHeight="1">
      <c r="A27" s="638"/>
      <c r="B27" s="1471" t="s">
        <v>1396</v>
      </c>
      <c r="C27" s="1472"/>
      <c r="D27" s="1472"/>
      <c r="E27" s="714">
        <v>15</v>
      </c>
      <c r="F27" s="268">
        <f>INDEX(연령매매지수!$207:$247,MATCH($E27,연령매매지수!$D$207:$D$247,FALSE),MATCH(F$10,연령매매지수!$1:$1,FALSE))</f>
        <v>96.410769864112851</v>
      </c>
      <c r="G27" s="762">
        <f>INDEX(연령매매지수!$207:$247,MATCH($E27,연령매매지수!$D$207:$D$247,FALSE),MATCH(G$10,연령매매지수!$1:$1,FALSE))</f>
        <v>96.625231449741406</v>
      </c>
      <c r="H27" s="763">
        <f>INDEX(연령매매지수!$207:$247,MATCH($E27,연령매매지수!$D$207:$D$247,FALSE),MATCH(H$10,연령매매지수!$1:$1,FALSE))</f>
        <v>99.185819962990692</v>
      </c>
      <c r="I27" s="268">
        <f>INDEX(연령매매지수!$248:$288,MATCH($E27,연령매매지수!$D$248:$D$288,FALSE),MATCH(I$10,연령매매지수!$1:$1,FALSE))</f>
        <v>95.764511143647994</v>
      </c>
      <c r="J27" s="762">
        <f>INDEX(연령매매지수!$248:$288,MATCH($E27,연령매매지수!$D$248:$D$288,FALSE),MATCH(J$10,연령매매지수!$1:$1,FALSE))</f>
        <v>96.008052856886422</v>
      </c>
      <c r="K27" s="763">
        <f>INDEX(연령매매지수!$248:$288,MATCH($E27,연령매매지수!$D$248:$D$288,FALSE),MATCH(K$10,연령매매지수!$1:$1,FALSE))</f>
        <v>99.022676625919686</v>
      </c>
      <c r="L27" s="268">
        <f>INDEX(연령매매지수!$289:$329,MATCH($E27,연령매매지수!$D$289:$D$329,FALSE),MATCH(L$10,연령매매지수!$1:$1,FALSE))</f>
        <v>98.156346327152747</v>
      </c>
      <c r="M27" s="285">
        <f>INDEX(연령매매지수!$289:$329,MATCH($E27,연령매매지수!$D$289:$D$329,FALSE),MATCH(M$10,연령매매지수!$1:$1,FALSE))</f>
        <v>98.212986152179056</v>
      </c>
      <c r="N27" s="762">
        <f>INDEX(연령매매지수!$289:$329,MATCH($E27,연령매매지수!$D$289:$D$329,FALSE),MATCH(N$10,연령매매지수!$1:$1,FALSE))</f>
        <v>99.440481186149626</v>
      </c>
      <c r="O27" s="1175">
        <f t="shared" si="3"/>
        <v>-0.22195195024200531</v>
      </c>
      <c r="P27" s="289">
        <f t="shared" si="4"/>
        <v>-2.7978294678748461</v>
      </c>
      <c r="Q27" s="1178">
        <f t="shared" si="5"/>
        <v>-0.25366800595514327</v>
      </c>
      <c r="R27" s="289">
        <f t="shared" si="6"/>
        <v>-3.2903225738687536</v>
      </c>
      <c r="S27" s="1178">
        <f t="shared" si="7"/>
        <v>-5.7670403116083513E-2</v>
      </c>
      <c r="T27" s="289">
        <f t="shared" si="8"/>
        <v>-1.2913602626208331</v>
      </c>
      <c r="U27" s="1433" t="s">
        <v>1400</v>
      </c>
      <c r="V27" s="1434"/>
      <c r="W27" s="1435"/>
      <c r="X27" s="639"/>
    </row>
    <row r="28" spans="1:24" s="310" customFormat="1" ht="11.25" customHeight="1">
      <c r="A28" s="638"/>
      <c r="B28" s="1473" t="s">
        <v>773</v>
      </c>
      <c r="C28" s="1454"/>
      <c r="D28" s="1454"/>
      <c r="E28" s="720">
        <v>16</v>
      </c>
      <c r="F28" s="277">
        <f>INDEX(연령매매지수!$207:$247,MATCH($E28,연령매매지수!$D$207:$D$247,FALSE),MATCH(F$10,연령매매지수!$1:$1,FALSE))</f>
        <v>99.306255478756455</v>
      </c>
      <c r="G28" s="766">
        <f>INDEX(연령매매지수!$207:$247,MATCH($E28,연령매매지수!$D$207:$D$247,FALSE),MATCH(G$10,연령매매지수!$1:$1,FALSE))</f>
        <v>99.754014438181798</v>
      </c>
      <c r="H28" s="767">
        <f>INDEX(연령매매지수!$207:$247,MATCH($E28,연령매매지수!$D$207:$D$247,FALSE),MATCH(H$10,연령매매지수!$1:$1,FALSE))</f>
        <v>99.906356413089114</v>
      </c>
      <c r="I28" s="277">
        <f>INDEX(연령매매지수!$248:$288,MATCH($E28,연령매매지수!$D$248:$D$288,FALSE),MATCH(I$10,연령매매지수!$1:$1,FALSE))</f>
        <v>99.946858108638935</v>
      </c>
      <c r="J28" s="766">
        <f>INDEX(연령매매지수!$248:$288,MATCH($E28,연령매매지수!$D$248:$D$288,FALSE),MATCH(J$10,연령매매지수!$1:$1,FALSE))</f>
        <v>100.09067614357674</v>
      </c>
      <c r="K28" s="767">
        <f>INDEX(연령매매지수!$248:$288,MATCH($E28,연령매매지수!$D$248:$D$288,FALSE),MATCH(K$10,연령매매지수!$1:$1,FALSE))</f>
        <v>99.860943815403147</v>
      </c>
      <c r="L28" s="277">
        <f>INDEX(연령매매지수!$289:$329,MATCH($E28,연령매매지수!$D$289:$D$329,FALSE),MATCH(L$10,연령매매지수!$1:$1,FALSE))</f>
        <v>98.380262503734684</v>
      </c>
      <c r="M28" s="255">
        <f>INDEX(연령매매지수!$289:$329,MATCH($E28,연령매매지수!$D$289:$D$329,FALSE),MATCH(M$10,연령매매지수!$1:$1,FALSE))</f>
        <v>99.484905332179835</v>
      </c>
      <c r="N28" s="766">
        <f>INDEX(연령매매지수!$289:$329,MATCH($E28,연령매매지수!$D$289:$D$329,FALSE),MATCH(N$10,연령매매지수!$1:$1,FALSE))</f>
        <v>99.774378577679968</v>
      </c>
      <c r="O28" s="1172">
        <f t="shared" si="3"/>
        <v>-0.44886309783835898</v>
      </c>
      <c r="P28" s="260">
        <f t="shared" si="4"/>
        <v>-0.6006634171016989</v>
      </c>
      <c r="Q28" s="1180">
        <f t="shared" si="5"/>
        <v>-0.14368774443236365</v>
      </c>
      <c r="R28" s="260">
        <f t="shared" si="6"/>
        <v>8.6033928734541298E-2</v>
      </c>
      <c r="S28" s="1180">
        <f t="shared" si="7"/>
        <v>-1.1103622451634765</v>
      </c>
      <c r="T28" s="260">
        <f t="shared" si="8"/>
        <v>-1.3972686112596389</v>
      </c>
      <c r="U28" s="1436" t="s">
        <v>1401</v>
      </c>
      <c r="V28" s="1437"/>
      <c r="W28" s="1438"/>
      <c r="X28" s="639"/>
    </row>
    <row r="29" spans="1:24" s="310" customFormat="1" ht="11.25" customHeight="1">
      <c r="A29" s="638"/>
      <c r="B29" s="1473" t="s">
        <v>181</v>
      </c>
      <c r="C29" s="1454"/>
      <c r="D29" s="1454"/>
      <c r="E29" s="714">
        <v>17</v>
      </c>
      <c r="F29" s="277">
        <f>INDEX(연령매매지수!$207:$247,MATCH($E29,연령매매지수!$D$207:$D$247,FALSE),MATCH(F$10,연령매매지수!$1:$1,FALSE))</f>
        <v>99.331352320638288</v>
      </c>
      <c r="G29" s="766">
        <f>INDEX(연령매매지수!$207:$247,MATCH($E29,연령매매지수!$D$207:$D$247,FALSE),MATCH(G$10,연령매매지수!$1:$1,FALSE))</f>
        <v>99.433760478760931</v>
      </c>
      <c r="H29" s="767">
        <f>INDEX(연령매매지수!$207:$247,MATCH($E29,연령매매지수!$D$207:$D$247,FALSE),MATCH(H$10,연령매매지수!$1:$1,FALSE))</f>
        <v>100.21231251927358</v>
      </c>
      <c r="I29" s="277">
        <f>INDEX(연령매매지수!$248:$288,MATCH($E29,연령매매지수!$D$248:$D$288,FALSE),MATCH(I$10,연령매매지수!$1:$1,FALSE))</f>
        <v>99.917996713119251</v>
      </c>
      <c r="J29" s="766">
        <f>INDEX(연령매매지수!$248:$288,MATCH($E29,연령매매지수!$D$248:$D$288,FALSE),MATCH(J$10,연령매매지수!$1:$1,FALSE))</f>
        <v>99.797921060591619</v>
      </c>
      <c r="K29" s="767">
        <f>INDEX(연령매매지수!$248:$288,MATCH($E29,연령매매지수!$D$248:$D$288,FALSE),MATCH(K$10,연령매매지수!$1:$1,FALSE))</f>
        <v>99.935557371540426</v>
      </c>
      <c r="L29" s="277">
        <f>INDEX(연령매매지수!$289:$329,MATCH($E29,연령매매지수!$D$289:$D$329,FALSE),MATCH(L$10,연령매매지수!$1:$1,FALSE))</f>
        <v>97.561636185976013</v>
      </c>
      <c r="M29" s="255">
        <f>INDEX(연령매매지수!$289:$329,MATCH($E29,연령매매지수!$D$289:$D$329,FALSE),MATCH(M$10,연령매매지수!$1:$1,FALSE))</f>
        <v>97.595555468738041</v>
      </c>
      <c r="N29" s="766">
        <f>INDEX(연령매매지수!$289:$329,MATCH($E29,연령매매지수!$D$289:$D$329,FALSE),MATCH(N$10,연령매매지수!$1:$1,FALSE))</f>
        <v>99.485015704487566</v>
      </c>
      <c r="O29" s="1172">
        <f t="shared" si="3"/>
        <v>-0.10299133576922026</v>
      </c>
      <c r="P29" s="260">
        <f t="shared" si="4"/>
        <v>-0.87909377250011689</v>
      </c>
      <c r="Q29" s="1180">
        <f t="shared" si="5"/>
        <v>0.12031879146532365</v>
      </c>
      <c r="R29" s="260">
        <f t="shared" si="6"/>
        <v>-1.7571982268416164E-2</v>
      </c>
      <c r="S29" s="1180">
        <f t="shared" si="7"/>
        <v>-3.4754946164416989E-2</v>
      </c>
      <c r="T29" s="260">
        <f t="shared" si="8"/>
        <v>-1.9333358947490109</v>
      </c>
      <c r="U29" s="1436" t="s">
        <v>1395</v>
      </c>
      <c r="V29" s="1437"/>
      <c r="W29" s="1438"/>
      <c r="X29" s="639"/>
    </row>
    <row r="30" spans="1:24" s="310" customFormat="1" ht="11.25" customHeight="1">
      <c r="A30" s="638"/>
      <c r="B30" s="1473" t="s">
        <v>1397</v>
      </c>
      <c r="C30" s="1454"/>
      <c r="D30" s="1454"/>
      <c r="E30" s="720">
        <v>18</v>
      </c>
      <c r="F30" s="277">
        <f>INDEX(연령매매지수!$207:$247,MATCH($E30,연령매매지수!$D$207:$D$247,FALSE),MATCH(F$10,연령매매지수!$1:$1,FALSE))</f>
        <v>97.892399777769214</v>
      </c>
      <c r="G30" s="766">
        <f>INDEX(연령매매지수!$207:$247,MATCH($E30,연령매매지수!$D$207:$D$247,FALSE),MATCH(G$10,연령매매지수!$1:$1,FALSE))</f>
        <v>98.045286228926116</v>
      </c>
      <c r="H30" s="767">
        <f>INDEX(연령매매지수!$207:$247,MATCH($E30,연령매매지수!$D$207:$D$247,FALSE),MATCH(H$10,연령매매지수!$1:$1,FALSE))</f>
        <v>99.58048448103473</v>
      </c>
      <c r="I30" s="277">
        <f>INDEX(연령매매지수!$248:$288,MATCH($E30,연령매매지수!$D$248:$D$288,FALSE),MATCH(I$10,연령매매지수!$1:$1,FALSE))</f>
        <v>96.029043740953597</v>
      </c>
      <c r="J30" s="766">
        <f>INDEX(연령매매지수!$248:$288,MATCH($E30,연령매매지수!$D$248:$D$288,FALSE),MATCH(J$10,연령매매지수!$1:$1,FALSE))</f>
        <v>96.291081517914279</v>
      </c>
      <c r="K30" s="767">
        <f>INDEX(연령매매지수!$248:$288,MATCH($E30,연령매매지수!$D$248:$D$288,FALSE),MATCH(K$10,연령매매지수!$1:$1,FALSE))</f>
        <v>99.605405701980118</v>
      </c>
      <c r="L30" s="277">
        <f>INDEX(연령매매지수!$289:$329,MATCH($E30,연령매매지수!$D$289:$D$329,FALSE),MATCH(L$10,연령매매지수!$1:$1,FALSE))</f>
        <v>95.398161914436358</v>
      </c>
      <c r="M30" s="255">
        <f>INDEX(연령매매지수!$289:$329,MATCH($E30,연령매매지수!$D$289:$D$329,FALSE),MATCH(M$10,연령매매지수!$1:$1,FALSE))</f>
        <v>95.679854667695068</v>
      </c>
      <c r="N30" s="766">
        <f>INDEX(연령매매지수!$289:$329,MATCH($E30,연령매매지수!$D$289:$D$329,FALSE),MATCH(N$10,연령매매지수!$1:$1,FALSE))</f>
        <v>99.88498000354727</v>
      </c>
      <c r="O30" s="1172">
        <f t="shared" si="3"/>
        <v>-0.15593452478677161</v>
      </c>
      <c r="P30" s="260">
        <f t="shared" si="4"/>
        <v>-1.6951963148833848</v>
      </c>
      <c r="Q30" s="1180">
        <f t="shared" si="5"/>
        <v>-0.27213088982901423</v>
      </c>
      <c r="R30" s="260">
        <f t="shared" si="6"/>
        <v>-3.5905299876263896</v>
      </c>
      <c r="S30" s="1180">
        <f t="shared" si="7"/>
        <v>-0.29441176957997195</v>
      </c>
      <c r="T30" s="260">
        <f t="shared" si="8"/>
        <v>-4.4919847698338344</v>
      </c>
      <c r="U30" s="1436" t="s">
        <v>1399</v>
      </c>
      <c r="V30" s="1437"/>
      <c r="W30" s="1438"/>
      <c r="X30" s="639"/>
    </row>
    <row r="31" spans="1:24" s="310" customFormat="1" ht="11.25" customHeight="1">
      <c r="A31" s="638" t="s">
        <v>162</v>
      </c>
      <c r="B31" s="1473" t="s">
        <v>1398</v>
      </c>
      <c r="C31" s="1454"/>
      <c r="D31" s="1454"/>
      <c r="E31" s="714">
        <v>19</v>
      </c>
      <c r="F31" s="277">
        <f>INDEX(연령매매지수!$207:$247,MATCH($E31,연령매매지수!$D$207:$D$247,FALSE),MATCH(F$10,연령매매지수!$1:$1,FALSE))</f>
        <v>98.79770202617172</v>
      </c>
      <c r="G31" s="766">
        <f>INDEX(연령매매지수!$207:$247,MATCH($E31,연령매매지수!$D$207:$D$247,FALSE),MATCH(G$10,연령매매지수!$1:$1,FALSE))</f>
        <v>98.90597478007696</v>
      </c>
      <c r="H31" s="767">
        <f>INDEX(연령매매지수!$207:$247,MATCH($E31,연령매매지수!$D$207:$D$247,FALSE),MATCH(H$10,연령매매지수!$1:$1,FALSE))</f>
        <v>99.849364788914713</v>
      </c>
      <c r="I31" s="277">
        <f>INDEX(연령매매지수!$248:$288,MATCH($E31,연령매매지수!$D$248:$D$288,FALSE),MATCH(I$10,연령매매지수!$1:$1,FALSE))</f>
        <v>100.06457500048687</v>
      </c>
      <c r="J31" s="766">
        <f>INDEX(연령매매지수!$248:$288,MATCH($E31,연령매매지수!$D$248:$D$288,FALSE),MATCH(J$10,연령매매지수!$1:$1,FALSE))</f>
        <v>100.11615833927674</v>
      </c>
      <c r="K31" s="767">
        <f>INDEX(연령매매지수!$248:$288,MATCH($E31,연령매매지수!$D$248:$D$288,FALSE),MATCH(K$10,연령매매지수!$1:$1,FALSE))</f>
        <v>99.850844778596326</v>
      </c>
      <c r="L31" s="277">
        <f>INDEX(연령매매지수!$289:$329,MATCH($E31,연령매매지수!$D$289:$D$329,FALSE),MATCH(L$10,연령매매지수!$1:$1,FALSE))</f>
        <v>99.443830021961389</v>
      </c>
      <c r="M31" s="255">
        <f>INDEX(연령매매지수!$289:$329,MATCH($E31,연령매매지수!$D$289:$D$329,FALSE),MATCH(M$10,연령매매지수!$1:$1,FALSE))</f>
        <v>99.366970212982949</v>
      </c>
      <c r="N31" s="766">
        <f>INDEX(연령매매지수!$289:$329,MATCH($E31,연령매매지수!$D$289:$D$329,FALSE),MATCH(N$10,연령매매지수!$1:$1,FALSE))</f>
        <v>99.764960843947762</v>
      </c>
      <c r="O31" s="1172">
        <f t="shared" si="3"/>
        <v>-0.10947038755342309</v>
      </c>
      <c r="P31" s="260">
        <f t="shared" si="4"/>
        <v>-1.0532493270901111</v>
      </c>
      <c r="Q31" s="1180">
        <f t="shared" si="5"/>
        <v>-5.1523489959592883E-2</v>
      </c>
      <c r="R31" s="260">
        <f t="shared" si="6"/>
        <v>0.21404948787810962</v>
      </c>
      <c r="S31" s="1180">
        <f t="shared" si="7"/>
        <v>7.7349454062747292E-2</v>
      </c>
      <c r="T31" s="260">
        <f t="shared" si="8"/>
        <v>-0.32188738337569633</v>
      </c>
      <c r="U31" s="1436" t="s">
        <v>1402</v>
      </c>
      <c r="V31" s="1437"/>
      <c r="W31" s="1438"/>
      <c r="X31" s="639"/>
    </row>
    <row r="32" spans="1:24" s="310" customFormat="1" ht="11.25" customHeight="1">
      <c r="A32" s="638"/>
      <c r="B32" s="1473" t="s">
        <v>1388</v>
      </c>
      <c r="C32" s="1454"/>
      <c r="D32" s="1454"/>
      <c r="E32" s="720">
        <v>20</v>
      </c>
      <c r="F32" s="277">
        <f>INDEX(연령매매지수!$207:$247,MATCH($E32,연령매매지수!$D$207:$D$247,FALSE),MATCH(F$10,연령매매지수!$1:$1,FALSE))</f>
        <v>96.015595417599414</v>
      </c>
      <c r="G32" s="766">
        <f>INDEX(연령매매지수!$207:$247,MATCH($E32,연령매매지수!$D$207:$D$247,FALSE),MATCH(G$10,연령매매지수!$1:$1,FALSE))</f>
        <v>96.015595417599414</v>
      </c>
      <c r="H32" s="767">
        <f>INDEX(연령매매지수!$207:$247,MATCH($E32,연령매매지수!$D$207:$D$247,FALSE),MATCH(H$10,연령매매지수!$1:$1,FALSE))</f>
        <v>98.732263347195754</v>
      </c>
      <c r="I32" s="277">
        <f>INDEX(연령매매지수!$248:$288,MATCH($E32,연령매매지수!$D$248:$D$288,FALSE),MATCH(I$10,연령매매지수!$1:$1,FALSE))</f>
        <v>97.057552681024092</v>
      </c>
      <c r="J32" s="766">
        <f>INDEX(연령매매지수!$248:$288,MATCH($E32,연령매매지수!$D$248:$D$288,FALSE),MATCH(J$10,연령매매지수!$1:$1,FALSE))</f>
        <v>97.194112729298183</v>
      </c>
      <c r="K32" s="767">
        <f>INDEX(연령매매지수!$248:$288,MATCH($E32,연령매매지수!$D$248:$D$288,FALSE),MATCH(K$10,연령매매지수!$1:$1,FALSE))</f>
        <v>99.390289768606493</v>
      </c>
      <c r="L32" s="277">
        <f>INDEX(연령매매지수!$289:$329,MATCH($E32,연령매매지수!$D$289:$D$329,FALSE),MATCH(L$10,연령매매지수!$1:$1,FALSE))</f>
        <v>97.457822843655862</v>
      </c>
      <c r="M32" s="255">
        <f>INDEX(연령매매지수!$289:$329,MATCH($E32,연령매매지수!$D$289:$D$329,FALSE),MATCH(M$10,연령매매지수!$1:$1,FALSE))</f>
        <v>97.490676228573221</v>
      </c>
      <c r="N32" s="766">
        <f>INDEX(연령매매지수!$289:$329,MATCH($E32,연령매매지수!$D$289:$D$329,FALSE),MATCH(N$10,연령매매지수!$1:$1,FALSE))</f>
        <v>99.189283474503071</v>
      </c>
      <c r="O32" s="1172">
        <f t="shared" si="3"/>
        <v>0</v>
      </c>
      <c r="P32" s="260">
        <f t="shared" si="4"/>
        <v>-2.7515503417996912</v>
      </c>
      <c r="Q32" s="1180">
        <f t="shared" si="5"/>
        <v>-0.14050238686208472</v>
      </c>
      <c r="R32" s="260">
        <f t="shared" si="6"/>
        <v>-2.3470472749534399</v>
      </c>
      <c r="S32" s="1180">
        <f t="shared" si="7"/>
        <v>-3.3699001984899279E-2</v>
      </c>
      <c r="T32" s="260">
        <f t="shared" si="8"/>
        <v>-1.7456126006720196</v>
      </c>
      <c r="U32" s="1436" t="s">
        <v>1404</v>
      </c>
      <c r="V32" s="1437"/>
      <c r="W32" s="1438"/>
      <c r="X32" s="639"/>
    </row>
    <row r="33" spans="1:24" s="310" customFormat="1" ht="11.25" customHeight="1">
      <c r="A33" s="640"/>
      <c r="B33" s="1470" t="s">
        <v>1389</v>
      </c>
      <c r="C33" s="1456"/>
      <c r="D33" s="1456"/>
      <c r="E33" s="714">
        <v>21</v>
      </c>
      <c r="F33" s="254">
        <f>INDEX(연령매매지수!$207:$247,MATCH($E33,연령매매지수!$D$207:$D$247,FALSE),MATCH(F$10,연령매매지수!$1:$1,FALSE))</f>
        <v>95.94196840433564</v>
      </c>
      <c r="G33" s="768">
        <f>INDEX(연령매매지수!$207:$247,MATCH($E33,연령매매지수!$D$207:$D$247,FALSE),MATCH(G$10,연령매매지수!$1:$1,FALSE))</f>
        <v>96.572986408616686</v>
      </c>
      <c r="H33" s="771">
        <f>INDEX(연령매매지수!$207:$247,MATCH($E33,연령매매지수!$D$207:$D$247,FALSE),MATCH(H$10,연령매매지수!$1:$1,FALSE))</f>
        <v>99.188798702334111</v>
      </c>
      <c r="I33" s="254">
        <f>INDEX(연령매매지수!$248:$288,MATCH($E33,연령매매지수!$D$248:$D$288,FALSE),MATCH(I$10,연령매매지수!$1:$1,FALSE))</f>
        <v>98.298164594203811</v>
      </c>
      <c r="J33" s="768">
        <f>INDEX(연령매매지수!$248:$288,MATCH($E33,연령매매지수!$D$248:$D$288,FALSE),MATCH(J$10,연령매매지수!$1:$1,FALSE))</f>
        <v>98.724091800366637</v>
      </c>
      <c r="K33" s="771">
        <f>INDEX(연령매매지수!$248:$288,MATCH($E33,연령매매지수!$D$248:$D$288,FALSE),MATCH(K$10,연령매매지수!$1:$1,FALSE))</f>
        <v>99.676111082064693</v>
      </c>
      <c r="L33" s="254">
        <f>INDEX(연령매매지수!$289:$329,MATCH($E33,연령매매지수!$D$289:$D$329,FALSE),MATCH(L$10,연령매매지수!$1:$1,FALSE))</f>
        <v>97.328672089777996</v>
      </c>
      <c r="M33" s="281">
        <f>INDEX(연령매매지수!$289:$329,MATCH($E33,연령매매지수!$D$289:$D$329,FALSE),MATCH(M$10,연령매매지수!$1:$1,FALSE))</f>
        <v>97.615413341173635</v>
      </c>
      <c r="N33" s="768">
        <f>INDEX(연령매매지수!$289:$329,MATCH($E33,연령매매지수!$D$289:$D$329,FALSE),MATCH(N$10,연령매매지수!$1:$1,FALSE))</f>
        <v>99.571643981543659</v>
      </c>
      <c r="O33" s="1174">
        <f t="shared" si="3"/>
        <v>-0.65341046989175755</v>
      </c>
      <c r="P33" s="284">
        <f t="shared" si="4"/>
        <v>-3.2733840317415441</v>
      </c>
      <c r="Q33" s="1181">
        <f t="shared" si="5"/>
        <v>-0.43143188090715157</v>
      </c>
      <c r="R33" s="284">
        <f t="shared" si="6"/>
        <v>-1.3824240060152482</v>
      </c>
      <c r="S33" s="1181">
        <f t="shared" si="7"/>
        <v>-0.29374587637451821</v>
      </c>
      <c r="T33" s="284">
        <f t="shared" si="8"/>
        <v>-2.2526211299488175</v>
      </c>
      <c r="U33" s="1441" t="s">
        <v>1403</v>
      </c>
      <c r="V33" s="1439"/>
      <c r="W33" s="1440"/>
      <c r="X33" s="642"/>
    </row>
    <row r="34" spans="1:24" s="310" customFormat="1" ht="13.5" customHeight="1">
      <c r="A34" s="1476" t="s">
        <v>185</v>
      </c>
      <c r="B34" s="1476"/>
      <c r="C34" s="1476"/>
      <c r="D34" s="1476"/>
      <c r="E34" s="720">
        <v>22</v>
      </c>
      <c r="F34" s="261">
        <f>INDEX(연령매매지수!$207:$247,MATCH($E34,연령매매지수!$D$207:$D$247,FALSE),MATCH(F$10,연령매매지수!$1:$1,FALSE))</f>
        <v>97.043779543062513</v>
      </c>
      <c r="G34" s="760">
        <f>INDEX(연령매매지수!$207:$247,MATCH($E34,연령매매지수!$D$207:$D$247,FALSE),MATCH(G$10,연령매매지수!$1:$1,FALSE))</f>
        <v>97.228058382185324</v>
      </c>
      <c r="H34" s="761">
        <f>INDEX(연령매매지수!$207:$247,MATCH($E34,연령매매지수!$D$207:$D$247,FALSE),MATCH(H$10,연령매매지수!$1:$1,FALSE))</f>
        <v>99.086692369405426</v>
      </c>
      <c r="I34" s="261">
        <f>INDEX(연령매매지수!$248:$288,MATCH($E34,연령매매지수!$D$248:$D$288,FALSE),MATCH(I$10,연령매매지수!$1:$1,FALSE))</f>
        <v>97.187491010859603</v>
      </c>
      <c r="J34" s="760">
        <f>INDEX(연령매매지수!$248:$288,MATCH($E34,연령매매지수!$D$248:$D$288,FALSE),MATCH(J$10,연령매매지수!$1:$1,FALSE))</f>
        <v>97.634935882863488</v>
      </c>
      <c r="K34" s="761">
        <f>INDEX(연령매매지수!$248:$288,MATCH($E34,연령매매지수!$D$248:$D$288,FALSE),MATCH(K$10,연령매매지수!$1:$1,FALSE))</f>
        <v>99.535603383581332</v>
      </c>
      <c r="L34" s="261">
        <f>INDEX(연령매매지수!$289:$329,MATCH($E34,연령매매지수!$D$289:$D$329,FALSE),MATCH(L$10,연령매매지수!$1:$1,FALSE))</f>
        <v>96.618605174681164</v>
      </c>
      <c r="M34" s="262">
        <f>INDEX(연령매매지수!$289:$329,MATCH($E34,연령매매지수!$D$289:$D$329,FALSE),MATCH(M$10,연령매매지수!$1:$1,FALSE))</f>
        <v>96.973520951757649</v>
      </c>
      <c r="N34" s="760">
        <f>INDEX(연령매매지수!$289:$329,MATCH($E34,연령매매지수!$D$289:$D$329,FALSE),MATCH(N$10,연령매매지수!$1:$1,FALSE))</f>
        <v>99.259630345798485</v>
      </c>
      <c r="O34" s="1171">
        <f t="shared" si="3"/>
        <v>-0.18953257134730617</v>
      </c>
      <c r="P34" s="267">
        <f t="shared" si="4"/>
        <v>-2.0617428814019956</v>
      </c>
      <c r="Q34" s="1177">
        <f t="shared" si="5"/>
        <v>-0.45828357232774453</v>
      </c>
      <c r="R34" s="267">
        <f t="shared" si="6"/>
        <v>-2.3590678037815116</v>
      </c>
      <c r="S34" s="1177">
        <f t="shared" si="7"/>
        <v>-0.36599246226508564</v>
      </c>
      <c r="T34" s="267">
        <f t="shared" si="8"/>
        <v>-2.6607243669118819</v>
      </c>
      <c r="U34" s="1374" t="s">
        <v>285</v>
      </c>
      <c r="V34" s="1375"/>
      <c r="W34" s="1375"/>
      <c r="X34" s="1375"/>
    </row>
    <row r="35" spans="1:24" s="310" customFormat="1" ht="13.5" customHeight="1">
      <c r="A35" s="1373" t="s">
        <v>186</v>
      </c>
      <c r="B35" s="1373"/>
      <c r="C35" s="1373"/>
      <c r="D35" s="1373"/>
      <c r="E35" s="714">
        <v>23</v>
      </c>
      <c r="F35" s="261">
        <f>INDEX(연령매매지수!$207:$247,MATCH($E35,연령매매지수!$D$207:$D$247,FALSE),MATCH(F$10,연령매매지수!$1:$1,FALSE))</f>
        <v>99.867383477776158</v>
      </c>
      <c r="G35" s="760">
        <f>INDEX(연령매매지수!$207:$247,MATCH($E35,연령매매지수!$D$207:$D$247,FALSE),MATCH(G$10,연령매매지수!$1:$1,FALSE))</f>
        <v>100.17611755627837</v>
      </c>
      <c r="H35" s="761">
        <f>INDEX(연령매매지수!$207:$247,MATCH($E35,연령매매지수!$D$207:$D$247,FALSE),MATCH(H$10,연령매매지수!$1:$1,FALSE))</f>
        <v>100.14897928959992</v>
      </c>
      <c r="I35" s="261">
        <f>INDEX(연령매매지수!$248:$288,MATCH($E35,연령매매지수!$D$248:$D$288,FALSE),MATCH(I$10,연령매매지수!$1:$1,FALSE))</f>
        <v>100.05157227158865</v>
      </c>
      <c r="J35" s="760">
        <f>INDEX(연령매매지수!$248:$288,MATCH($E35,연령매매지수!$D$248:$D$288,FALSE),MATCH(J$10,연령매매지수!$1:$1,FALSE))</f>
        <v>100.07077400591517</v>
      </c>
      <c r="K35" s="761">
        <f>INDEX(연령매매지수!$248:$288,MATCH($E35,연령매매지수!$D$248:$D$288,FALSE),MATCH(K$10,연령매매지수!$1:$1,FALSE))</f>
        <v>99.920255300567433</v>
      </c>
      <c r="L35" s="261">
        <f>INDEX(연령매매지수!$289:$329,MATCH($E35,연령매매지수!$D$289:$D$329,FALSE),MATCH(L$10,연령매매지수!$1:$1,FALSE))</f>
        <v>100.42880679849866</v>
      </c>
      <c r="M35" s="262">
        <f>INDEX(연령매매지수!$289:$329,MATCH($E35,연령매매지수!$D$289:$D$329,FALSE),MATCH(M$10,연령매매지수!$1:$1,FALSE))</f>
        <v>100.37631380285876</v>
      </c>
      <c r="N35" s="760">
        <f>INDEX(연령매매지수!$289:$329,MATCH($E35,연령매매지수!$D$289:$D$329,FALSE),MATCH(N$10,연령매매지수!$1:$1,FALSE))</f>
        <v>100.06777825993683</v>
      </c>
      <c r="O35" s="1171">
        <f t="shared" si="3"/>
        <v>-0.30819129951683566</v>
      </c>
      <c r="P35" s="267">
        <f t="shared" si="4"/>
        <v>-0.2811769164511202</v>
      </c>
      <c r="Q35" s="1177">
        <f t="shared" si="5"/>
        <v>-1.9188154101201782E-2</v>
      </c>
      <c r="R35" s="267">
        <f t="shared" si="6"/>
        <v>0.13142177291902701</v>
      </c>
      <c r="S35" s="1177">
        <f t="shared" si="7"/>
        <v>5.2296197829093671E-2</v>
      </c>
      <c r="T35" s="267">
        <f t="shared" si="8"/>
        <v>0.36078400544081735</v>
      </c>
      <c r="U35" s="1418" t="s">
        <v>286</v>
      </c>
      <c r="V35" s="1400"/>
      <c r="W35" s="1400"/>
      <c r="X35" s="1400"/>
    </row>
    <row r="36" spans="1:24" s="310" customFormat="1" ht="11.25" customHeight="1">
      <c r="A36" s="630"/>
      <c r="B36" s="1471" t="s">
        <v>1390</v>
      </c>
      <c r="C36" s="1472"/>
      <c r="D36" s="1472"/>
      <c r="E36" s="720">
        <v>24</v>
      </c>
      <c r="F36" s="277">
        <f>INDEX(연령매매지수!$207:$247,MATCH($E36,연령매매지수!$D$207:$D$247,FALSE),MATCH(F$10,연령매매지수!$1:$1,FALSE))</f>
        <v>100.26676335362612</v>
      </c>
      <c r="G36" s="766">
        <f>INDEX(연령매매지수!$207:$247,MATCH($E36,연령매매지수!$D$207:$D$247,FALSE),MATCH(G$10,연령매매지수!$1:$1,FALSE))</f>
        <v>100.52789614053769</v>
      </c>
      <c r="H36" s="767">
        <f>INDEX(연령매매지수!$207:$247,MATCH($E36,연령매매지수!$D$207:$D$247,FALSE),MATCH(H$10,연령매매지수!$1:$1,FALSE))</f>
        <v>100.41493309752416</v>
      </c>
      <c r="I36" s="277">
        <f>INDEX(연령매매지수!$248:$288,MATCH($E36,연령매매지수!$D$248:$D$288,FALSE),MATCH(I$10,연령매매지수!$1:$1,FALSE))</f>
        <v>99.804231286445216</v>
      </c>
      <c r="J36" s="766">
        <f>INDEX(연령매매지수!$248:$288,MATCH($E36,연령매매지수!$D$248:$D$288,FALSE),MATCH(J$10,연령매매지수!$1:$1,FALSE))</f>
        <v>99.802063542587831</v>
      </c>
      <c r="K36" s="767">
        <f>INDEX(연령매매지수!$248:$288,MATCH($E36,연령매매지수!$D$248:$D$288,FALSE),MATCH(K$10,연령매매지수!$1:$1,FALSE))</f>
        <v>99.994105399451911</v>
      </c>
      <c r="L36" s="277">
        <f>INDEX(연령매매지수!$289:$329,MATCH($E36,연령매매지수!$D$289:$D$329,FALSE),MATCH(L$10,연령매매지수!$1:$1,FALSE))</f>
        <v>100.56755495437474</v>
      </c>
      <c r="M36" s="255">
        <f>INDEX(연령매매지수!$289:$329,MATCH($E36,연령매매지수!$D$289:$D$329,FALSE),MATCH(M$10,연령매매지수!$1:$1,FALSE))</f>
        <v>100.6205572923849</v>
      </c>
      <c r="N36" s="766">
        <f>INDEX(연령매매지수!$289:$329,MATCH($E36,연령매매지수!$D$289:$D$329,FALSE),MATCH(N$10,연령매매지수!$1:$1,FALSE))</f>
        <v>100.31514044579785</v>
      </c>
      <c r="O36" s="1175">
        <f t="shared" si="3"/>
        <v>-0.2597615158945632</v>
      </c>
      <c r="P36" s="289">
        <f t="shared" si="4"/>
        <v>-0.14755747907946315</v>
      </c>
      <c r="Q36" s="1178">
        <f t="shared" si="5"/>
        <v>2.1720431226057713E-3</v>
      </c>
      <c r="R36" s="289">
        <f t="shared" si="6"/>
        <v>-0.18988530598698095</v>
      </c>
      <c r="S36" s="1178">
        <f t="shared" si="7"/>
        <v>-5.2675456622786054E-2</v>
      </c>
      <c r="T36" s="289">
        <f t="shared" si="8"/>
        <v>0.25162154731097619</v>
      </c>
      <c r="U36" s="1433" t="s">
        <v>1393</v>
      </c>
      <c r="V36" s="1434"/>
      <c r="W36" s="1435"/>
      <c r="X36" s="639"/>
    </row>
    <row r="37" spans="1:24" s="310" customFormat="1" ht="11.25" customHeight="1">
      <c r="A37" s="630"/>
      <c r="B37" s="1473" t="s">
        <v>1391</v>
      </c>
      <c r="C37" s="1454"/>
      <c r="D37" s="1454"/>
      <c r="E37" s="714">
        <v>25</v>
      </c>
      <c r="F37" s="277">
        <f>INDEX(연령매매지수!$207:$247,MATCH($E37,연령매매지수!$D$207:$D$247,FALSE),MATCH(F$10,연령매매지수!$1:$1,FALSE))</f>
        <v>99.373549462780915</v>
      </c>
      <c r="G37" s="766">
        <f>INDEX(연령매매지수!$207:$247,MATCH($E37,연령매매지수!$D$207:$D$247,FALSE),MATCH(G$10,연령매매지수!$1:$1,FALSE))</f>
        <v>99.699657477661304</v>
      </c>
      <c r="H37" s="767">
        <f>INDEX(연령매매지수!$207:$247,MATCH($E37,연령매매지수!$D$207:$D$247,FALSE),MATCH(H$10,연령매매지수!$1:$1,FALSE))</f>
        <v>99.959299797459437</v>
      </c>
      <c r="I37" s="277">
        <f>INDEX(연령매매지수!$248:$288,MATCH($E37,연령매매지수!$D$248:$D$288,FALSE),MATCH(I$10,연령매매지수!$1:$1,FALSE))</f>
        <v>101.04935087656628</v>
      </c>
      <c r="J37" s="766">
        <f>INDEX(연령매매지수!$248:$288,MATCH($E37,연령매매지수!$D$248:$D$288,FALSE),MATCH(J$10,연령매매지수!$1:$1,FALSE))</f>
        <v>100.90055895897289</v>
      </c>
      <c r="K37" s="767">
        <f>INDEX(연령매매지수!$248:$288,MATCH($E37,연령매매지수!$D$248:$D$288,FALSE),MATCH(K$10,연령매매지수!$1:$1,FALSE))</f>
        <v>99.910028556341274</v>
      </c>
      <c r="L37" s="277">
        <f>INDEX(연령매매지수!$289:$329,MATCH($E37,연령매매지수!$D$289:$D$329,FALSE),MATCH(L$10,연령매매지수!$1:$1,FALSE))</f>
        <v>100.42966443732706</v>
      </c>
      <c r="M37" s="255">
        <f>INDEX(연령매매지수!$289:$329,MATCH($E37,연령매매지수!$D$289:$D$329,FALSE),MATCH(M$10,연령매매지수!$1:$1,FALSE))</f>
        <v>100.26019270409934</v>
      </c>
      <c r="N37" s="766">
        <f>INDEX(연령매매지수!$289:$329,MATCH($E37,연령매매지수!$D$289:$D$329,FALSE),MATCH(N$10,연령매매지수!$1:$1,FALSE))</f>
        <v>99.966537299665404</v>
      </c>
      <c r="O37" s="1172">
        <f t="shared" si="3"/>
        <v>-0.32709040645747534</v>
      </c>
      <c r="P37" s="260">
        <f t="shared" si="4"/>
        <v>-0.58598883332054985</v>
      </c>
      <c r="Q37" s="1180">
        <f t="shared" si="5"/>
        <v>0.14746391806796932</v>
      </c>
      <c r="R37" s="260">
        <f t="shared" si="6"/>
        <v>1.1403483080605126</v>
      </c>
      <c r="S37" s="1180">
        <f t="shared" si="7"/>
        <v>0.16903192449260196</v>
      </c>
      <c r="T37" s="260">
        <f t="shared" si="8"/>
        <v>0.46328216438402681</v>
      </c>
      <c r="U37" s="1436" t="s">
        <v>1394</v>
      </c>
      <c r="V37" s="1437"/>
      <c r="W37" s="1438"/>
      <c r="X37" s="639"/>
    </row>
    <row r="38" spans="1:24" s="310" customFormat="1" ht="11.25" customHeight="1">
      <c r="A38" s="630"/>
      <c r="B38" s="1470" t="s">
        <v>187</v>
      </c>
      <c r="C38" s="1456"/>
      <c r="D38" s="1456"/>
      <c r="E38" s="720">
        <v>26</v>
      </c>
      <c r="F38" s="277">
        <f>INDEX(연령매매지수!$207:$247,MATCH($E38,연령매매지수!$D$207:$D$247,FALSE),MATCH(F$10,연령매매지수!$1:$1,FALSE))</f>
        <v>98.91998541241658</v>
      </c>
      <c r="G38" s="766">
        <f>INDEX(연령매매지수!$207:$247,MATCH($E38,연령매매지수!$D$207:$D$247,FALSE),MATCH(G$10,연령매매지수!$1:$1,FALSE))</f>
        <v>99.410413705564778</v>
      </c>
      <c r="H38" s="767">
        <f>INDEX(연령매매지수!$207:$247,MATCH($E38,연령매매지수!$D$207:$D$247,FALSE),MATCH(H$10,연령매매지수!$1:$1,FALSE))</f>
        <v>99.281803354573654</v>
      </c>
      <c r="I38" s="277">
        <f>INDEX(연령매매지수!$248:$288,MATCH($E38,연령매매지수!$D$248:$D$288,FALSE),MATCH(I$10,연령매매지수!$1:$1,FALSE))</f>
        <v>98.845748626173062</v>
      </c>
      <c r="J38" s="766">
        <f>INDEX(연령매매지수!$248:$288,MATCH($E38,연령매매지수!$D$248:$D$288,FALSE),MATCH(J$10,연령매매지수!$1:$1,FALSE))</f>
        <v>99.19521204554583</v>
      </c>
      <c r="K38" s="767">
        <f>INDEX(연령매매지수!$248:$288,MATCH($E38,연령매매지수!$D$248:$D$288,FALSE),MATCH(K$10,연령매매지수!$1:$1,FALSE))</f>
        <v>99.785291201993402</v>
      </c>
      <c r="L38" s="277">
        <f>INDEX(연령매매지수!$289:$329,MATCH($E38,연령매매지수!$D$289:$D$329,FALSE),MATCH(L$10,연령매매지수!$1:$1,FALSE))</f>
        <v>100.13634169347057</v>
      </c>
      <c r="M38" s="255">
        <f>INDEX(연령매매지수!$289:$329,MATCH($E38,연령매매지수!$D$289:$D$329,FALSE),MATCH(M$10,연령매매지수!$1:$1,FALSE))</f>
        <v>99.988390437912997</v>
      </c>
      <c r="N38" s="766">
        <f>INDEX(연령매매지수!$289:$329,MATCH($E38,연령매매지수!$D$289:$D$329,FALSE),MATCH(N$10,연령매매지수!$1:$1,FALSE))</f>
        <v>99.657369784162498</v>
      </c>
      <c r="O38" s="1174">
        <f t="shared" si="3"/>
        <v>-0.49333694013260487</v>
      </c>
      <c r="P38" s="284">
        <f t="shared" si="4"/>
        <v>-0.36443530428721393</v>
      </c>
      <c r="Q38" s="1181">
        <f t="shared" si="5"/>
        <v>-0.35229867668644665</v>
      </c>
      <c r="R38" s="284">
        <f t="shared" si="6"/>
        <v>-0.94156419699016336</v>
      </c>
      <c r="S38" s="1181">
        <f t="shared" si="7"/>
        <v>0.14796843404478732</v>
      </c>
      <c r="T38" s="284">
        <f t="shared" si="8"/>
        <v>0.48061865403976611</v>
      </c>
      <c r="U38" s="1425" t="s">
        <v>306</v>
      </c>
      <c r="V38" s="1439"/>
      <c r="W38" s="1440"/>
      <c r="X38" s="639"/>
    </row>
    <row r="39" spans="1:24" s="310" customFormat="1" ht="12.6" customHeight="1">
      <c r="A39" s="1476" t="s">
        <v>790</v>
      </c>
      <c r="B39" s="1476"/>
      <c r="C39" s="1476"/>
      <c r="D39" s="1476"/>
      <c r="E39" s="714">
        <v>27</v>
      </c>
      <c r="F39" s="261">
        <f>INDEX(연령매매지수!$207:$247,MATCH($E39,연령매매지수!$D$207:$D$247,FALSE),MATCH(F$10,연령매매지수!$1:$1,FALSE))</f>
        <v>100.07518160263425</v>
      </c>
      <c r="G39" s="760">
        <f>INDEX(연령매매지수!$207:$247,MATCH($E39,연령매매지수!$D$207:$D$247,FALSE),MATCH(G$10,연령매매지수!$1:$1,FALSE))</f>
        <v>100.27993775730873</v>
      </c>
      <c r="H39" s="761">
        <f>INDEX(연령매매지수!$207:$247,MATCH($E39,연령매매지수!$D$207:$D$247,FALSE),MATCH(H$10,연령매매지수!$1:$1,FALSE))</f>
        <v>100.06340874626618</v>
      </c>
      <c r="I39" s="261">
        <f>INDEX(연령매매지수!$248:$288,MATCH($E39,연령매매지수!$D$248:$D$288,FALSE),MATCH(I$10,연령매매지수!$1:$1,FALSE))</f>
        <v>100.20642953116308</v>
      </c>
      <c r="J39" s="760">
        <f>INDEX(연령매매지수!$248:$288,MATCH($E39,연령매매지수!$D$248:$D$288,FALSE),MATCH(J$10,연령매매지수!$1:$1,FALSE))</f>
        <v>100.33277809049126</v>
      </c>
      <c r="K39" s="761">
        <f>INDEX(연령매매지수!$248:$288,MATCH($E39,연령매매지수!$D$248:$D$288,FALSE),MATCH(K$10,연령매매지수!$1:$1,FALSE))</f>
        <v>100.12008377693205</v>
      </c>
      <c r="L39" s="261">
        <f>INDEX(연령매매지수!$289:$329,MATCH($E39,연령매매지수!$D$289:$D$329,FALSE),MATCH(L$10,연령매매지수!$1:$1,FALSE))</f>
        <v>100.44884030652807</v>
      </c>
      <c r="M39" s="262">
        <f>INDEX(연령매매지수!$289:$329,MATCH($E39,연령매매지수!$D$289:$D$329,FALSE),MATCH(M$10,연령매매지수!$1:$1,FALSE))</f>
        <v>100.53019776738918</v>
      </c>
      <c r="N39" s="760">
        <f>INDEX(연령매매지수!$289:$329,MATCH($E39,연령매매지수!$D$289:$D$329,FALSE),MATCH(N$10,연령매매지수!$1:$1,FALSE))</f>
        <v>100.37259514364814</v>
      </c>
      <c r="O39" s="1171">
        <f t="shared" si="3"/>
        <v>-0.20418456498250137</v>
      </c>
      <c r="P39" s="267">
        <f t="shared" si="4"/>
        <v>1.1765396077922929E-2</v>
      </c>
      <c r="Q39" s="1177">
        <f t="shared" si="5"/>
        <v>-0.12592949356412531</v>
      </c>
      <c r="R39" s="267">
        <f t="shared" si="6"/>
        <v>8.624219135036082E-2</v>
      </c>
      <c r="S39" s="1177">
        <f t="shared" si="7"/>
        <v>-8.0928380395073329E-2</v>
      </c>
      <c r="T39" s="267">
        <f t="shared" si="8"/>
        <v>7.5962131666318378E-2</v>
      </c>
      <c r="U39" s="1374" t="s">
        <v>278</v>
      </c>
      <c r="V39" s="1375"/>
      <c r="W39" s="1375"/>
      <c r="X39" s="1375"/>
    </row>
    <row r="40" spans="1:24" s="310" customFormat="1" ht="12.6" customHeight="1">
      <c r="A40" s="1476" t="s">
        <v>789</v>
      </c>
      <c r="B40" s="1476"/>
      <c r="C40" s="1476"/>
      <c r="D40" s="1476"/>
      <c r="E40" s="720">
        <v>28</v>
      </c>
      <c r="F40" s="261">
        <f>INDEX(연령매매지수!$207:$247,MATCH($E40,연령매매지수!$D$207:$D$247,FALSE),MATCH(F$10,연령매매지수!$1:$1,FALSE))</f>
        <v>100.34637707970211</v>
      </c>
      <c r="G40" s="760">
        <f>INDEX(연령매매지수!$207:$247,MATCH($E40,연령매매지수!$D$207:$D$247,FALSE),MATCH(G$10,연령매매지수!$1:$1,FALSE))</f>
        <v>100.34637707970211</v>
      </c>
      <c r="H40" s="761">
        <f>INDEX(연령매매지수!$207:$247,MATCH($E40,연령매매지수!$D$207:$D$247,FALSE),MATCH(H$10,연령매매지수!$1:$1,FALSE))</f>
        <v>100</v>
      </c>
      <c r="I40" s="261">
        <f>INDEX(연령매매지수!$248:$288,MATCH($E40,연령매매지수!$D$248:$D$288,FALSE),MATCH(I$10,연령매매지수!$1:$1,FALSE))</f>
        <v>102.38846866449782</v>
      </c>
      <c r="J40" s="760">
        <f>INDEX(연령매매지수!$248:$288,MATCH($E40,연령매매지수!$D$248:$D$288,FALSE),MATCH(J$10,연령매매지수!$1:$1,FALSE))</f>
        <v>102.38846866449782</v>
      </c>
      <c r="K40" s="761">
        <f>INDEX(연령매매지수!$248:$288,MATCH($E40,연령매매지수!$D$248:$D$288,FALSE),MATCH(K$10,연령매매지수!$1:$1,FALSE))</f>
        <v>100</v>
      </c>
      <c r="L40" s="261">
        <f>INDEX(연령매매지수!$289:$329,MATCH($E40,연령매매지수!$D$289:$D$329,FALSE),MATCH(L$10,연령매매지수!$1:$1,FALSE))</f>
        <v>100.49214536658111</v>
      </c>
      <c r="M40" s="262">
        <f>INDEX(연령매매지수!$289:$329,MATCH($E40,연령매매지수!$D$289:$D$329,FALSE),MATCH(M$10,연령매매지수!$1:$1,FALSE))</f>
        <v>100.44719232662833</v>
      </c>
      <c r="N40" s="760">
        <f>INDEX(연령매매지수!$289:$329,MATCH($E40,연령매매지수!$D$289:$D$329,FALSE),MATCH(N$10,연령매매지수!$1:$1,FALSE))</f>
        <v>100</v>
      </c>
      <c r="O40" s="1171">
        <f t="shared" si="3"/>
        <v>0</v>
      </c>
      <c r="P40" s="267">
        <f t="shared" si="4"/>
        <v>0.34637707970210929</v>
      </c>
      <c r="Q40" s="1177">
        <f t="shared" si="5"/>
        <v>0</v>
      </c>
      <c r="R40" s="267">
        <f t="shared" si="6"/>
        <v>2.3884686644978226</v>
      </c>
      <c r="S40" s="1177">
        <f t="shared" si="7"/>
        <v>4.4752908380574219E-2</v>
      </c>
      <c r="T40" s="267">
        <f t="shared" si="8"/>
        <v>0.4921453665811093</v>
      </c>
      <c r="U40" s="1374" t="s">
        <v>277</v>
      </c>
      <c r="V40" s="1375"/>
      <c r="W40" s="1375"/>
      <c r="X40" s="1375"/>
    </row>
    <row r="41" spans="1:24" s="310" customFormat="1" ht="12.6" customHeight="1">
      <c r="A41" s="1476" t="s">
        <v>791</v>
      </c>
      <c r="B41" s="1476"/>
      <c r="C41" s="1476"/>
      <c r="D41" s="1476"/>
      <c r="E41" s="714">
        <v>29</v>
      </c>
      <c r="F41" s="261">
        <f>INDEX(연령매매지수!$207:$247,MATCH($E41,연령매매지수!$D$207:$D$247,FALSE),MATCH(F$10,연령매매지수!$1:$1,FALSE))</f>
        <v>102.63543158070128</v>
      </c>
      <c r="G41" s="760">
        <f>INDEX(연령매매지수!$207:$247,MATCH($E41,연령매매지수!$D$207:$D$247,FALSE),MATCH(G$10,연령매매지수!$1:$1,FALSE))</f>
        <v>102.58422743970499</v>
      </c>
      <c r="H41" s="761">
        <f>INDEX(연령매매지수!$207:$247,MATCH($E41,연령매매지수!$D$207:$D$247,FALSE),MATCH(H$10,연령매매지수!$1:$1,FALSE))</f>
        <v>101.10786846889866</v>
      </c>
      <c r="I41" s="261">
        <f>INDEX(연령매매지수!$248:$288,MATCH($E41,연령매매지수!$D$248:$D$288,FALSE),MATCH(I$10,연령매매지수!$1:$1,FALSE))</f>
        <v>103.57435715040522</v>
      </c>
      <c r="J41" s="760">
        <f>INDEX(연령매매지수!$248:$288,MATCH($E41,연령매매지수!$D$248:$D$288,FALSE),MATCH(J$10,연령매매지수!$1:$1,FALSE))</f>
        <v>103.34943886570937</v>
      </c>
      <c r="K41" s="761">
        <f>INDEX(연령매매지수!$248:$288,MATCH($E41,연령매매지수!$D$248:$D$288,FALSE),MATCH(K$10,연령매매지수!$1:$1,FALSE))</f>
        <v>100.26583222584469</v>
      </c>
      <c r="L41" s="261">
        <f>INDEX(연령매매지수!$289:$329,MATCH($E41,연령매매지수!$D$289:$D$329,FALSE),MATCH(L$10,연령매매지수!$1:$1,FALSE))</f>
        <v>99.88145366007079</v>
      </c>
      <c r="M41" s="262">
        <f>INDEX(연령매매지수!$289:$329,MATCH($E41,연령매매지수!$D$289:$D$329,FALSE),MATCH(M$10,연령매매지수!$1:$1,FALSE))</f>
        <v>99.804382733985236</v>
      </c>
      <c r="N41" s="760">
        <f>INDEX(연령매매지수!$289:$329,MATCH($E41,연령매매지수!$D$289:$D$329,FALSE),MATCH(N$10,연령매매지수!$1:$1,FALSE))</f>
        <v>100.30377300098453</v>
      </c>
      <c r="O41" s="1171">
        <f t="shared" si="3"/>
        <v>4.9914243421467219E-2</v>
      </c>
      <c r="P41" s="267">
        <f t="shared" si="4"/>
        <v>1.5108251562760522</v>
      </c>
      <c r="Q41" s="1177">
        <f t="shared" si="5"/>
        <v>0.21762893651324777</v>
      </c>
      <c r="R41" s="267">
        <f t="shared" si="6"/>
        <v>3.2997531174011607</v>
      </c>
      <c r="S41" s="1177">
        <f t="shared" si="7"/>
        <v>7.722198562258864E-2</v>
      </c>
      <c r="T41" s="267">
        <f t="shared" si="8"/>
        <v>-0.42104033405563346</v>
      </c>
      <c r="U41" s="1374" t="s">
        <v>280</v>
      </c>
      <c r="V41" s="1375"/>
      <c r="W41" s="1375"/>
      <c r="X41" s="1375"/>
    </row>
    <row r="42" spans="1:24" s="310" customFormat="1" ht="12.6" customHeight="1">
      <c r="A42" s="1476" t="s">
        <v>792</v>
      </c>
      <c r="B42" s="1476"/>
      <c r="C42" s="1476"/>
      <c r="D42" s="1476"/>
      <c r="E42" s="720">
        <v>30</v>
      </c>
      <c r="F42" s="261">
        <f>INDEX(연령매매지수!$207:$247,MATCH($E42,연령매매지수!$D$207:$D$247,FALSE),MATCH(F$10,연령매매지수!$1:$1,FALSE))</f>
        <v>99.94805103564741</v>
      </c>
      <c r="G42" s="760">
        <f>INDEX(연령매매지수!$207:$247,MATCH($E42,연령매매지수!$D$207:$D$247,FALSE),MATCH(G$10,연령매매지수!$1:$1,FALSE))</f>
        <v>100.25637976057131</v>
      </c>
      <c r="H42" s="761">
        <f>INDEX(연령매매지수!$207:$247,MATCH($E42,연령매매지수!$D$207:$D$247,FALSE),MATCH(H$10,연령매매지수!$1:$1,FALSE))</f>
        <v>99.885206895841932</v>
      </c>
      <c r="I42" s="261">
        <f>INDEX(연령매매지수!$248:$288,MATCH($E42,연령매매지수!$D$248:$D$288,FALSE),MATCH(I$10,연령매매지수!$1:$1,FALSE))</f>
        <v>100.90577793552174</v>
      </c>
      <c r="J42" s="760">
        <f>INDEX(연령매매지수!$248:$288,MATCH($E42,연령매매지수!$D$248:$D$288,FALSE),MATCH(J$10,연령매매지수!$1:$1,FALSE))</f>
        <v>100.84612399930126</v>
      </c>
      <c r="K42" s="761">
        <f>INDEX(연령매매지수!$248:$288,MATCH($E42,연령매매지수!$D$248:$D$288,FALSE),MATCH(K$10,연령매매지수!$1:$1,FALSE))</f>
        <v>100.02071838732884</v>
      </c>
      <c r="L42" s="261">
        <f>INDEX(연령매매지수!$289:$329,MATCH($E42,연령매매지수!$D$289:$D$329,FALSE),MATCH(L$10,연령매매지수!$1:$1,FALSE))</f>
        <v>101.66145473029391</v>
      </c>
      <c r="M42" s="262">
        <f>INDEX(연령매매지수!$289:$329,MATCH($E42,연령매매지수!$D$289:$D$329,FALSE),MATCH(M$10,연령매매지수!$1:$1,FALSE))</f>
        <v>101.61557520528662</v>
      </c>
      <c r="N42" s="760">
        <f>INDEX(연령매매지수!$289:$329,MATCH($E42,연령매매지수!$D$289:$D$329,FALSE),MATCH(N$10,연령매매지수!$1:$1,FALSE))</f>
        <v>100.09138887235221</v>
      </c>
      <c r="O42" s="1171">
        <f t="shared" si="3"/>
        <v>-0.30754025395713924</v>
      </c>
      <c r="P42" s="267">
        <f t="shared" si="4"/>
        <v>6.2916363452103496E-2</v>
      </c>
      <c r="Q42" s="1177">
        <f t="shared" si="5"/>
        <v>5.9153424896041251E-2</v>
      </c>
      <c r="R42" s="267">
        <f t="shared" si="6"/>
        <v>0.88487621611106348</v>
      </c>
      <c r="S42" s="1177">
        <f t="shared" si="7"/>
        <v>4.5150091326662256E-2</v>
      </c>
      <c r="T42" s="267">
        <f t="shared" si="8"/>
        <v>1.5686323025690285</v>
      </c>
      <c r="U42" s="1374" t="s">
        <v>279</v>
      </c>
      <c r="V42" s="1375"/>
      <c r="W42" s="1375"/>
      <c r="X42" s="1375"/>
    </row>
    <row r="43" spans="1:24" s="310" customFormat="1" ht="12.6" customHeight="1">
      <c r="A43" s="1476" t="s">
        <v>1379</v>
      </c>
      <c r="B43" s="1476"/>
      <c r="C43" s="1476"/>
      <c r="D43" s="1476"/>
      <c r="E43" s="714">
        <v>31</v>
      </c>
      <c r="F43" s="261">
        <f>INDEX(연령매매지수!$207:$247,MATCH($E43,연령매매지수!$D$207:$D$247,FALSE),MATCH(F$10,연령매매지수!$1:$1,FALSE))</f>
        <v>107.25133566930066</v>
      </c>
      <c r="G43" s="760">
        <f>INDEX(연령매매지수!$207:$247,MATCH($E43,연령매매지수!$D$207:$D$247,FALSE),MATCH(G$10,연령매매지수!$1:$1,FALSE))</f>
        <v>106.61857890406046</v>
      </c>
      <c r="H43" s="761">
        <f>INDEX(연령매매지수!$207:$247,MATCH($E43,연령매매지수!$D$207:$D$247,FALSE),MATCH(H$10,연령매매지수!$1:$1,FALSE))</f>
        <v>100</v>
      </c>
      <c r="I43" s="261">
        <f>INDEX(연령매매지수!$248:$288,MATCH($E43,연령매매지수!$D$248:$D$288,FALSE),MATCH(I$10,연령매매지수!$1:$1,FALSE))</f>
        <v>111.19681575438582</v>
      </c>
      <c r="J43" s="760">
        <f>INDEX(연령매매지수!$248:$288,MATCH($E43,연령매매지수!$D$248:$D$288,FALSE),MATCH(J$10,연령매매지수!$1:$1,FALSE))</f>
        <v>111.63808683002586</v>
      </c>
      <c r="K43" s="761">
        <f>INDEX(연령매매지수!$248:$288,MATCH($E43,연령매매지수!$D$248:$D$288,FALSE),MATCH(K$10,연령매매지수!$1:$1,FALSE))</f>
        <v>100</v>
      </c>
      <c r="L43" s="261">
        <f>INDEX(연령매매지수!$289:$329,MATCH($E43,연령매매지수!$D$289:$D$329,FALSE),MATCH(L$10,연령매매지수!$1:$1,FALSE))</f>
        <v>106.78167224716042</v>
      </c>
      <c r="M43" s="262">
        <f>INDEX(연령매매지수!$289:$329,MATCH($E43,연령매매지수!$D$289:$D$329,FALSE),MATCH(M$10,연령매매지수!$1:$1,FALSE))</f>
        <v>107.09233196162677</v>
      </c>
      <c r="N43" s="760">
        <f>INDEX(연령매매지수!$289:$329,MATCH($E43,연령매매지수!$D$289:$D$329,FALSE),MATCH(N$10,연령매매지수!$1:$1,FALSE))</f>
        <v>100</v>
      </c>
      <c r="O43" s="1171">
        <f t="shared" si="3"/>
        <v>0.59347702036958161</v>
      </c>
      <c r="P43" s="267">
        <f t="shared" si="4"/>
        <v>7.2513356693006514</v>
      </c>
      <c r="Q43" s="1177">
        <f t="shared" si="5"/>
        <v>-0.39526929220122797</v>
      </c>
      <c r="R43" s="267">
        <f t="shared" si="6"/>
        <v>11.196815754385824</v>
      </c>
      <c r="S43" s="1177">
        <f t="shared" si="7"/>
        <v>-0.29008586214900323</v>
      </c>
      <c r="T43" s="267">
        <f t="shared" si="8"/>
        <v>6.7816722471604196</v>
      </c>
      <c r="U43" s="1374" t="s">
        <v>1376</v>
      </c>
      <c r="V43" s="1375"/>
      <c r="W43" s="1375"/>
      <c r="X43" s="1375"/>
    </row>
    <row r="44" spans="1:24" s="310" customFormat="1" ht="12.6" customHeight="1">
      <c r="A44" s="1474" t="s">
        <v>793</v>
      </c>
      <c r="B44" s="1474"/>
      <c r="C44" s="1474"/>
      <c r="D44" s="1474"/>
      <c r="E44" s="720">
        <v>32</v>
      </c>
      <c r="F44" s="261">
        <f>INDEX(연령매매지수!$207:$247,MATCH($E44,연령매매지수!$D$207:$D$247,FALSE),MATCH(F$10,연령매매지수!$1:$1,FALSE))</f>
        <v>96.754745858170082</v>
      </c>
      <c r="G44" s="760">
        <f>INDEX(연령매매지수!$207:$247,MATCH($E44,연령매매지수!$D$207:$D$247,FALSE),MATCH(G$10,연령매매지수!$1:$1,FALSE))</f>
        <v>96.813959377611667</v>
      </c>
      <c r="H44" s="761">
        <f>INDEX(연령매매지수!$207:$247,MATCH($E44,연령매매지수!$D$207:$D$247,FALSE),MATCH(H$10,연령매매지수!$1:$1,FALSE))</f>
        <v>100.07961803619447</v>
      </c>
      <c r="I44" s="261">
        <f>INDEX(연령매매지수!$248:$288,MATCH($E44,연령매매지수!$D$248:$D$288,FALSE),MATCH(I$10,연령매매지수!$1:$1,FALSE))</f>
        <v>100.70705109159468</v>
      </c>
      <c r="J44" s="760">
        <f>INDEX(연령매매지수!$248:$288,MATCH($E44,연령매매지수!$D$248:$D$288,FALSE),MATCH(J$10,연령매매지수!$1:$1,FALSE))</f>
        <v>100.79457384153881</v>
      </c>
      <c r="K44" s="761">
        <f>INDEX(연령매매지수!$248:$288,MATCH($E44,연령매매지수!$D$248:$D$288,FALSE),MATCH(K$10,연령매매지수!$1:$1,FALSE))</f>
        <v>100.53127734915543</v>
      </c>
      <c r="L44" s="261">
        <f>INDEX(연령매매지수!$289:$329,MATCH($E44,연령매매지수!$D$289:$D$329,FALSE),MATCH(L$10,연령매매지수!$1:$1,FALSE))</f>
        <v>98.97793700529958</v>
      </c>
      <c r="M44" s="262">
        <f>INDEX(연령매매지수!$289:$329,MATCH($E44,연령매매지수!$D$289:$D$329,FALSE),MATCH(M$10,연령매매지수!$1:$1,FALSE))</f>
        <v>99.136380637485615</v>
      </c>
      <c r="N44" s="760">
        <f>INDEX(연령매매지수!$289:$329,MATCH($E44,연령매매지수!$D$289:$D$329,FALSE),MATCH(N$10,연령매매지수!$1:$1,FALSE))</f>
        <v>99.76958064309747</v>
      </c>
      <c r="O44" s="1171">
        <f t="shared" si="3"/>
        <v>-6.1162171056994286E-2</v>
      </c>
      <c r="P44" s="267">
        <f t="shared" si="4"/>
        <v>-3.3222270860605474</v>
      </c>
      <c r="Q44" s="1177">
        <f t="shared" si="5"/>
        <v>-8.683279923552556E-2</v>
      </c>
      <c r="R44" s="267">
        <f t="shared" si="6"/>
        <v>0.17484483145355778</v>
      </c>
      <c r="S44" s="1177">
        <f t="shared" si="7"/>
        <v>-0.15982390235267374</v>
      </c>
      <c r="T44" s="267">
        <f t="shared" si="8"/>
        <v>-0.79347195076404642</v>
      </c>
      <c r="U44" s="1422" t="s">
        <v>281</v>
      </c>
      <c r="V44" s="1421"/>
      <c r="W44" s="1421"/>
      <c r="X44" s="1421"/>
    </row>
    <row r="45" spans="1:24" s="310" customFormat="1" ht="12.6" customHeight="1">
      <c r="A45" s="1474" t="s">
        <v>794</v>
      </c>
      <c r="B45" s="1474"/>
      <c r="C45" s="1474"/>
      <c r="D45" s="1474"/>
      <c r="E45" s="714">
        <v>33</v>
      </c>
      <c r="F45" s="261">
        <f>INDEX(연령매매지수!$207:$247,MATCH($E45,연령매매지수!$D$207:$D$247,FALSE),MATCH(F$10,연령매매지수!$1:$1,FALSE))</f>
        <v>98.469169386419907</v>
      </c>
      <c r="G45" s="760">
        <f>INDEX(연령매매지수!$207:$247,MATCH($E45,연령매매지수!$D$207:$D$247,FALSE),MATCH(G$10,연령매매지수!$1:$1,FALSE))</f>
        <v>98.516306418311956</v>
      </c>
      <c r="H45" s="761">
        <f>INDEX(연령매매지수!$207:$247,MATCH($E45,연령매매지수!$D$207:$D$247,FALSE),MATCH(H$10,연령매매지수!$1:$1,FALSE))</f>
        <v>99.888017355111927</v>
      </c>
      <c r="I45" s="261">
        <f>INDEX(연령매매지수!$248:$288,MATCH($E45,연령매매지수!$D$248:$D$288,FALSE),MATCH(I$10,연령매매지수!$1:$1,FALSE))</f>
        <v>102.50207934720521</v>
      </c>
      <c r="J45" s="760">
        <f>INDEX(연령매매지수!$248:$288,MATCH($E45,연령매매지수!$D$248:$D$288,FALSE),MATCH(J$10,연령매매지수!$1:$1,FALSE))</f>
        <v>102.51505810652949</v>
      </c>
      <c r="K45" s="761">
        <f>INDEX(연령매매지수!$248:$288,MATCH($E45,연령매매지수!$D$248:$D$288,FALSE),MATCH(K$10,연령매매지수!$1:$1,FALSE))</f>
        <v>100.32450502187231</v>
      </c>
      <c r="L45" s="261">
        <f>INDEX(연령매매지수!$289:$329,MATCH($E45,연령매매지수!$D$289:$D$329,FALSE),MATCH(L$10,연령매매지수!$1:$1,FALSE))</f>
        <v>101.60503636654443</v>
      </c>
      <c r="M45" s="262">
        <f>INDEX(연령매매지수!$289:$329,MATCH($E45,연령매매지수!$D$289:$D$329,FALSE),MATCH(M$10,연령매매지수!$1:$1,FALSE))</f>
        <v>101.51756001574164</v>
      </c>
      <c r="N45" s="760">
        <f>INDEX(연령매매지수!$289:$329,MATCH($E45,연령매매지수!$D$289:$D$329,FALSE),MATCH(N$10,연령매매지수!$1:$1,FALSE))</f>
        <v>100.41857470364053</v>
      </c>
      <c r="O45" s="1171">
        <f t="shared" si="3"/>
        <v>-4.7846933777540013E-2</v>
      </c>
      <c r="P45" s="267">
        <f t="shared" si="4"/>
        <v>-1.4204386134203384</v>
      </c>
      <c r="Q45" s="1177">
        <f t="shared" si="5"/>
        <v>-1.266034430843499E-2</v>
      </c>
      <c r="R45" s="267">
        <f t="shared" si="6"/>
        <v>2.1705308437436566</v>
      </c>
      <c r="S45" s="1177">
        <f t="shared" si="7"/>
        <v>8.6168689228971473E-2</v>
      </c>
      <c r="T45" s="267">
        <f t="shared" si="8"/>
        <v>1.1815161352423331</v>
      </c>
      <c r="U45" s="1422" t="s">
        <v>282</v>
      </c>
      <c r="V45" s="1421"/>
      <c r="W45" s="1421"/>
      <c r="X45" s="1421"/>
    </row>
    <row r="46" spans="1:24" s="310" customFormat="1" ht="12.6" customHeight="1">
      <c r="A46" s="1474" t="s">
        <v>795</v>
      </c>
      <c r="B46" s="1474"/>
      <c r="C46" s="1474"/>
      <c r="D46" s="1474"/>
      <c r="E46" s="720">
        <v>34</v>
      </c>
      <c r="F46" s="261">
        <f>INDEX(연령매매지수!$207:$247,MATCH($E46,연령매매지수!$D$207:$D$247,FALSE),MATCH(F$10,연령매매지수!$1:$1,FALSE))</f>
        <v>102.15118942417773</v>
      </c>
      <c r="G46" s="760">
        <f>INDEX(연령매매지수!$207:$247,MATCH($E46,연령매매지수!$D$207:$D$247,FALSE),MATCH(G$10,연령매매지수!$1:$1,FALSE))</f>
        <v>102.24347129009313</v>
      </c>
      <c r="H46" s="761">
        <f>INDEX(연령매매지수!$207:$247,MATCH($E46,연령매매지수!$D$207:$D$247,FALSE),MATCH(H$10,연령매매지수!$1:$1,FALSE))</f>
        <v>100.60395565622345</v>
      </c>
      <c r="I46" s="261">
        <f>INDEX(연령매매지수!$248:$288,MATCH($E46,연령매매지수!$D$248:$D$288,FALSE),MATCH(I$10,연령매매지수!$1:$1,FALSE))</f>
        <v>100.98437789741101</v>
      </c>
      <c r="J46" s="760">
        <f>INDEX(연령매매지수!$248:$288,MATCH($E46,연령매매지수!$D$248:$D$288,FALSE),MATCH(J$10,연령매매지수!$1:$1,FALSE))</f>
        <v>100.89244929042131</v>
      </c>
      <c r="K46" s="761">
        <f>INDEX(연령매매지수!$248:$288,MATCH($E46,연령매매지수!$D$248:$D$288,FALSE),MATCH(K$10,연령매매지수!$1:$1,FALSE))</f>
        <v>100.31459437373546</v>
      </c>
      <c r="L46" s="261">
        <f>INDEX(연령매매지수!$289:$329,MATCH($E46,연령매매지수!$D$289:$D$329,FALSE),MATCH(L$10,연령매매지수!$1:$1,FALSE))</f>
        <v>100.95567410704187</v>
      </c>
      <c r="M46" s="262">
        <f>INDEX(연령매매지수!$289:$329,MATCH($E46,연령매매지수!$D$289:$D$329,FALSE),MATCH(M$10,연령매매지수!$1:$1,FALSE))</f>
        <v>100.92968963536752</v>
      </c>
      <c r="N46" s="760">
        <f>INDEX(연령매매지수!$289:$329,MATCH($E46,연령매매지수!$D$289:$D$329,FALSE),MATCH(N$10,연령매매지수!$1:$1,FALSE))</f>
        <v>100.18611597364711</v>
      </c>
      <c r="O46" s="1171">
        <f t="shared" si="3"/>
        <v>-9.0256976558988899E-2</v>
      </c>
      <c r="P46" s="267">
        <f t="shared" si="4"/>
        <v>1.537945260563478</v>
      </c>
      <c r="Q46" s="1177">
        <f t="shared" si="5"/>
        <v>9.1115447822143203E-2</v>
      </c>
      <c r="R46" s="267">
        <f t="shared" si="6"/>
        <v>0.66768303042743504</v>
      </c>
      <c r="S46" s="1177">
        <f t="shared" si="7"/>
        <v>2.5745121944020788E-2</v>
      </c>
      <c r="T46" s="267">
        <f t="shared" si="8"/>
        <v>0.76812852351437755</v>
      </c>
      <c r="U46" s="1422" t="s">
        <v>283</v>
      </c>
      <c r="V46" s="1421"/>
      <c r="W46" s="1421"/>
      <c r="X46" s="1421"/>
    </row>
    <row r="47" spans="1:24" s="310" customFormat="1" ht="12.6" customHeight="1">
      <c r="A47" s="1474" t="s">
        <v>796</v>
      </c>
      <c r="B47" s="1474"/>
      <c r="C47" s="1474"/>
      <c r="D47" s="1474"/>
      <c r="E47" s="714">
        <v>35</v>
      </c>
      <c r="F47" s="261">
        <f>INDEX(연령매매지수!$207:$247,MATCH($E47,연령매매지수!$D$207:$D$247,FALSE),MATCH(F$10,연령매매지수!$1:$1,FALSE))</f>
        <v>99.395479143445158</v>
      </c>
      <c r="G47" s="760">
        <f>INDEX(연령매매지수!$207:$247,MATCH($E47,연령매매지수!$D$207:$D$247,FALSE),MATCH(G$10,연령매매지수!$1:$1,FALSE))</f>
        <v>99.395479143445158</v>
      </c>
      <c r="H47" s="761">
        <f>INDEX(연령매매지수!$207:$247,MATCH($E47,연령매매지수!$D$207:$D$247,FALSE),MATCH(H$10,연령매매지수!$1:$1,FALSE))</f>
        <v>99.878932138892949</v>
      </c>
      <c r="I47" s="261">
        <f>INDEX(연령매매지수!$248:$288,MATCH($E47,연령매매지수!$D$248:$D$288,FALSE),MATCH(I$10,연령매매지수!$1:$1,FALSE))</f>
        <v>99.917114134269639</v>
      </c>
      <c r="J47" s="760">
        <f>INDEX(연령매매지수!$248:$288,MATCH($E47,연령매매지수!$D$248:$D$288,FALSE),MATCH(J$10,연령매매지수!$1:$1,FALSE))</f>
        <v>99.917114134269639</v>
      </c>
      <c r="K47" s="761">
        <f>INDEX(연령매매지수!$248:$288,MATCH($E47,연령매매지수!$D$248:$D$288,FALSE),MATCH(K$10,연령매매지수!$1:$1,FALSE))</f>
        <v>100.35986609082417</v>
      </c>
      <c r="L47" s="261">
        <f>INDEX(연령매매지수!$289:$329,MATCH($E47,연령매매지수!$D$289:$D$329,FALSE),MATCH(L$10,연령매매지수!$1:$1,FALSE))</f>
        <v>101.4996176268734</v>
      </c>
      <c r="M47" s="262">
        <f>INDEX(연령매매지수!$289:$329,MATCH($E47,연령매매지수!$D$289:$D$329,FALSE),MATCH(M$10,연령매매지수!$1:$1,FALSE))</f>
        <v>101.1959661213766</v>
      </c>
      <c r="N47" s="760">
        <f>INDEX(연령매매지수!$289:$329,MATCH($E47,연령매매지수!$D$289:$D$329,FALSE),MATCH(N$10,연령매매지수!$1:$1,FALSE))</f>
        <v>100.32380519938218</v>
      </c>
      <c r="O47" s="1171">
        <f t="shared" si="3"/>
        <v>0</v>
      </c>
      <c r="P47" s="267">
        <f t="shared" si="4"/>
        <v>-0.48403901112548109</v>
      </c>
      <c r="Q47" s="1177">
        <f t="shared" si="5"/>
        <v>0</v>
      </c>
      <c r="R47" s="267">
        <f t="shared" si="6"/>
        <v>-0.44116435563380518</v>
      </c>
      <c r="S47" s="1177">
        <f t="shared" si="7"/>
        <v>0.30006285540333799</v>
      </c>
      <c r="T47" s="267">
        <f t="shared" si="8"/>
        <v>1.1720173742955975</v>
      </c>
      <c r="U47" s="1422" t="s">
        <v>287</v>
      </c>
      <c r="V47" s="1421"/>
      <c r="W47" s="1421"/>
      <c r="X47" s="1421"/>
    </row>
    <row r="48" spans="1:24" s="310" customFormat="1" ht="12.6" customHeight="1">
      <c r="A48" s="1474" t="s">
        <v>797</v>
      </c>
      <c r="B48" s="1474"/>
      <c r="C48" s="1474"/>
      <c r="D48" s="1474"/>
      <c r="E48" s="720">
        <v>36</v>
      </c>
      <c r="F48" s="261">
        <f>INDEX(연령매매지수!$207:$247,MATCH($E48,연령매매지수!$D$207:$D$247,FALSE),MATCH(F$10,연령매매지수!$1:$1,FALSE))</f>
        <v>102.16405857049597</v>
      </c>
      <c r="G48" s="760">
        <f>INDEX(연령매매지수!$207:$247,MATCH($E48,연령매매지수!$D$207:$D$247,FALSE),MATCH(G$10,연령매매지수!$1:$1,FALSE))</f>
        <v>101.67151650657738</v>
      </c>
      <c r="H48" s="761">
        <f>INDEX(연령매매지수!$207:$247,MATCH($E48,연령매매지수!$D$207:$D$247,FALSE),MATCH(H$10,연령매매지수!$1:$1,FALSE))</f>
        <v>100.59712634632257</v>
      </c>
      <c r="I48" s="261">
        <f>INDEX(연령매매지수!$248:$288,MATCH($E48,연령매매지수!$D$248:$D$288,FALSE),MATCH(I$10,연령매매지수!$1:$1,FALSE))</f>
        <v>101.47499910971976</v>
      </c>
      <c r="J48" s="760">
        <f>INDEX(연령매매지수!$248:$288,MATCH($E48,연령매매지수!$D$248:$D$288,FALSE),MATCH(J$10,연령매매지수!$1:$1,FALSE))</f>
        <v>101.0914151423533</v>
      </c>
      <c r="K48" s="761">
        <f>INDEX(연령매매지수!$248:$288,MATCH($E48,연령매매지수!$D$248:$D$288,FALSE),MATCH(K$10,연령매매지수!$1:$1,FALSE))</f>
        <v>100.46279892902209</v>
      </c>
      <c r="L48" s="261">
        <f>INDEX(연령매매지수!$289:$329,MATCH($E48,연령매매지수!$D$289:$D$329,FALSE),MATCH(L$10,연령매매지수!$1:$1,FALSE))</f>
        <v>101.3294877851262</v>
      </c>
      <c r="M48" s="262">
        <f>INDEX(연령매매지수!$289:$329,MATCH($E48,연령매매지수!$D$289:$D$329,FALSE),MATCH(M$10,연령매매지수!$1:$1,FALSE))</f>
        <v>101.49043347419189</v>
      </c>
      <c r="N48" s="760">
        <f>INDEX(연령매매지수!$289:$329,MATCH($E48,연령매매지수!$D$289:$D$329,FALSE),MATCH(N$10,연령매매지수!$1:$1,FALSE))</f>
        <v>100.27969761600511</v>
      </c>
      <c r="O48" s="1171">
        <f t="shared" si="3"/>
        <v>0.48444449423228342</v>
      </c>
      <c r="P48" s="267">
        <f t="shared" si="4"/>
        <v>1.5576311979121238</v>
      </c>
      <c r="Q48" s="1177">
        <f t="shared" si="5"/>
        <v>0.37944267258136488</v>
      </c>
      <c r="R48" s="267">
        <f t="shared" si="6"/>
        <v>1.0075373088229478</v>
      </c>
      <c r="S48" s="1177">
        <f t="shared" si="7"/>
        <v>-0.15858212794668258</v>
      </c>
      <c r="T48" s="267">
        <f t="shared" si="8"/>
        <v>1.0468621207265549</v>
      </c>
      <c r="U48" s="1420" t="s">
        <v>288</v>
      </c>
      <c r="V48" s="1552"/>
      <c r="W48" s="1552"/>
      <c r="X48" s="1552"/>
    </row>
    <row r="49" spans="1:24" s="310" customFormat="1" ht="12.6" customHeight="1">
      <c r="A49" s="1475" t="s">
        <v>798</v>
      </c>
      <c r="B49" s="1475"/>
      <c r="C49" s="1475"/>
      <c r="D49" s="1475"/>
      <c r="E49" s="714">
        <v>37</v>
      </c>
      <c r="F49" s="261">
        <f>INDEX(연령매매지수!$207:$247,MATCH($E49,연령매매지수!$D$207:$D$247,FALSE),MATCH(F$10,연령매매지수!$1:$1,FALSE))</f>
        <v>101.79369332671813</v>
      </c>
      <c r="G49" s="760">
        <f>INDEX(연령매매지수!$207:$247,MATCH($E49,연령매매지수!$D$207:$D$247,FALSE),MATCH(G$10,연령매매지수!$1:$1,FALSE))</f>
        <v>101.85947408893571</v>
      </c>
      <c r="H49" s="761">
        <f>INDEX(연령매매지수!$207:$247,MATCH($E49,연령매매지수!$D$207:$D$247,FALSE),MATCH(H$10,연령매매지수!$1:$1,FALSE))</f>
        <v>100.22804059171564</v>
      </c>
      <c r="I49" s="261">
        <f>INDEX(연령매매지수!$248:$288,MATCH($E49,연령매매지수!$D$248:$D$288,FALSE),MATCH(I$10,연령매매지수!$1:$1,FALSE))</f>
        <v>102.49014956184759</v>
      </c>
      <c r="J49" s="760">
        <f>INDEX(연령매매지수!$248:$288,MATCH($E49,연령매매지수!$D$248:$D$288,FALSE),MATCH(J$10,연령매매지수!$1:$1,FALSE))</f>
        <v>102.31699600606528</v>
      </c>
      <c r="K49" s="761">
        <f>INDEX(연령매매지수!$248:$288,MATCH($E49,연령매매지수!$D$248:$D$288,FALSE),MATCH(K$10,연령매매지수!$1:$1,FALSE))</f>
        <v>100.22618751661798</v>
      </c>
      <c r="L49" s="778">
        <f>INDEX(연령매매지수!$289:$329,MATCH($E49,연령매매지수!$D$289:$D$329,FALSE),MATCH(L$10,연령매매지수!$1:$1,FALSE))</f>
        <v>103.52657018963711</v>
      </c>
      <c r="M49" s="779">
        <f>INDEX(연령매매지수!$289:$329,MATCH($E49,연령매매지수!$D$289:$D$329,FALSE),MATCH(M$10,연령매매지수!$1:$1,FALSE))</f>
        <v>103.40835327591982</v>
      </c>
      <c r="N49" s="780">
        <f>INDEX(연령매매지수!$289:$329,MATCH($E49,연령매매지수!$D$289:$D$329,FALSE),MATCH(N$10,연령매매지수!$1:$1,FALSE))</f>
        <v>100.38647156899445</v>
      </c>
      <c r="O49" s="1171">
        <f t="shared" si="3"/>
        <v>-6.4579915423623735E-2</v>
      </c>
      <c r="P49" s="267">
        <f t="shared" si="4"/>
        <v>1.5620905345044678</v>
      </c>
      <c r="Q49" s="1177">
        <f t="shared" si="5"/>
        <v>0.16923244675013382</v>
      </c>
      <c r="R49" s="267">
        <f t="shared" si="6"/>
        <v>2.2588528021723064</v>
      </c>
      <c r="S49" s="1184">
        <f t="shared" si="7"/>
        <v>0.1143204682912291</v>
      </c>
      <c r="T49" s="781">
        <f t="shared" si="8"/>
        <v>3.1280097522747408</v>
      </c>
      <c r="U49" s="1422" t="s">
        <v>289</v>
      </c>
      <c r="V49" s="1421"/>
      <c r="W49" s="1421"/>
      <c r="X49" s="1421"/>
    </row>
    <row r="50" spans="1:24" s="310" customFormat="1" ht="12.6" customHeight="1">
      <c r="A50" s="1476" t="s">
        <v>799</v>
      </c>
      <c r="B50" s="1476"/>
      <c r="C50" s="1476"/>
      <c r="D50" s="1476"/>
      <c r="E50" s="720">
        <v>38</v>
      </c>
      <c r="F50" s="261">
        <f>INDEX(연령매매지수!$207:$247,MATCH($E50,연령매매지수!$D$207:$D$247,FALSE),MATCH(F$10,연령매매지수!$1:$1,FALSE))</f>
        <v>100.64264924856903</v>
      </c>
      <c r="G50" s="760">
        <f>INDEX(연령매매지수!$207:$247,MATCH($E50,연령매매지수!$D$207:$D$247,FALSE),MATCH(G$10,연령매매지수!$1:$1,FALSE))</f>
        <v>100.77348859410054</v>
      </c>
      <c r="H50" s="761">
        <f>INDEX(연령매매지수!$207:$247,MATCH($E50,연령매매지수!$D$207:$D$247,FALSE),MATCH(H$10,연령매매지수!$1:$1,FALSE))</f>
        <v>99.201000153159839</v>
      </c>
      <c r="I50" s="261">
        <f>INDEX(연령매매지수!$248:$288,MATCH($E50,연령매매지수!$D$248:$D$288,FALSE),MATCH(I$10,연령매매지수!$1:$1,FALSE))</f>
        <v>99.072788706701147</v>
      </c>
      <c r="J50" s="760">
        <f>INDEX(연령매매지수!$248:$288,MATCH($E50,연령매매지수!$D$248:$D$288,FALSE),MATCH(J$10,연령매매지수!$1:$1,FALSE))</f>
        <v>99.12616476366199</v>
      </c>
      <c r="K50" s="761">
        <f>INDEX(연령매매지수!$248:$288,MATCH($E50,연령매매지수!$D$248:$D$288,FALSE),MATCH(K$10,연령매매지수!$1:$1,FALSE))</f>
        <v>98.796458335054382</v>
      </c>
      <c r="L50" s="261">
        <f>INDEX(연령매매지수!$289:$329,MATCH($E50,연령매매지수!$D$289:$D$329,FALSE),MATCH(L$10,연령매매지수!$1:$1,FALSE))</f>
        <v>99.973815531039492</v>
      </c>
      <c r="M50" s="262">
        <f>INDEX(연령매매지수!$289:$329,MATCH($E50,연령매매지수!$D$289:$D$329,FALSE),MATCH(M$10,연령매매지수!$1:$1,FALSE))</f>
        <v>100.03414611991472</v>
      </c>
      <c r="N50" s="760">
        <f>INDEX(연령매매지수!$289:$329,MATCH($E50,연령매매지수!$D$289:$D$329,FALSE),MATCH(N$10,연령매매지수!$1:$1,FALSE))</f>
        <v>99.704923302693146</v>
      </c>
      <c r="O50" s="1171">
        <f t="shared" si="3"/>
        <v>-0.12983508595054705</v>
      </c>
      <c r="P50" s="267">
        <f t="shared" si="4"/>
        <v>1.4532606457428709</v>
      </c>
      <c r="Q50" s="1177">
        <f t="shared" si="5"/>
        <v>-5.384658741524051E-2</v>
      </c>
      <c r="R50" s="267">
        <f t="shared" si="6"/>
        <v>0.27969663721105764</v>
      </c>
      <c r="S50" s="1177">
        <f t="shared" si="7"/>
        <v>-6.0309995351903734E-2</v>
      </c>
      <c r="T50" s="267">
        <f t="shared" si="8"/>
        <v>0.26968801483355787</v>
      </c>
      <c r="U50" s="1374" t="s">
        <v>290</v>
      </c>
      <c r="V50" s="1375"/>
      <c r="W50" s="1375"/>
      <c r="X50" s="1375"/>
    </row>
    <row r="51" spans="1:24" s="310" customFormat="1" ht="12.6" customHeight="1">
      <c r="A51" s="1476" t="s">
        <v>188</v>
      </c>
      <c r="B51" s="1476"/>
      <c r="C51" s="1476"/>
      <c r="D51" s="1476"/>
      <c r="E51" s="714">
        <v>39</v>
      </c>
      <c r="F51" s="261">
        <f>INDEX(연령매매지수!$207:$247,MATCH($E51,연령매매지수!$D$207:$D$247,FALSE),MATCH(F$10,연령매매지수!$1:$1,FALSE))</f>
        <v>100.01028689074252</v>
      </c>
      <c r="G51" s="760">
        <f>INDEX(연령매매지수!$207:$247,MATCH($E51,연령매매지수!$D$207:$D$247,FALSE),MATCH(G$10,연령매매지수!$1:$1,FALSE))</f>
        <v>100.04906723219757</v>
      </c>
      <c r="H51" s="761">
        <f>INDEX(연령매매지수!$207:$247,MATCH($E51,연령매매지수!$D$207:$D$247,FALSE),MATCH(H$10,연령매매지수!$1:$1,FALSE))</f>
        <v>100</v>
      </c>
      <c r="I51" s="261">
        <f>INDEX(연령매매지수!$248:$288,MATCH($E51,연령매매지수!$D$248:$D$288,FALSE),MATCH(I$10,연령매매지수!$1:$1,FALSE))</f>
        <v>99.982195483430601</v>
      </c>
      <c r="J51" s="760">
        <f>INDEX(연령매매지수!$248:$288,MATCH($E51,연령매매지수!$D$248:$D$288,FALSE),MATCH(J$10,연령매매지수!$1:$1,FALSE))</f>
        <v>100.14130138158967</v>
      </c>
      <c r="K51" s="761">
        <f>INDEX(연령매매지수!$248:$288,MATCH($E51,연령매매지수!$D$248:$D$288,FALSE),MATCH(K$10,연령매매지수!$1:$1,FALSE))</f>
        <v>100.00758783584965</v>
      </c>
      <c r="L51" s="261">
        <f>INDEX(연령매매지수!$289:$329,MATCH($E51,연령매매지수!$D$289:$D$329,FALSE),MATCH(L$10,연령매매지수!$1:$1,FALSE))</f>
        <v>100.51648228611572</v>
      </c>
      <c r="M51" s="262">
        <f>INDEX(연령매매지수!$289:$329,MATCH($E51,연령매매지수!$D$289:$D$329,FALSE),MATCH(M$10,연령매매지수!$1:$1,FALSE))</f>
        <v>100.56301422296765</v>
      </c>
      <c r="N51" s="760">
        <f>INDEX(연령매매지수!$289:$329,MATCH($E51,연령매매지수!$D$289:$D$329,FALSE),MATCH(N$10,연령매매지수!$1:$1,FALSE))</f>
        <v>100</v>
      </c>
      <c r="O51" s="1171">
        <f t="shared" si="3"/>
        <v>-3.8761322347014016E-2</v>
      </c>
      <c r="P51" s="267">
        <f t="shared" si="4"/>
        <v>1.0286890742516874E-2</v>
      </c>
      <c r="Q51" s="1177">
        <f t="shared" si="5"/>
        <v>-0.15888139655065858</v>
      </c>
      <c r="R51" s="267">
        <f t="shared" si="6"/>
        <v>-2.5390425835214447E-2</v>
      </c>
      <c r="S51" s="1177">
        <f t="shared" si="7"/>
        <v>-4.6271422163979281E-2</v>
      </c>
      <c r="T51" s="267">
        <f t="shared" si="8"/>
        <v>0.51648228611571589</v>
      </c>
      <c r="U51" s="1374" t="s">
        <v>291</v>
      </c>
      <c r="V51" s="1375"/>
      <c r="W51" s="1375"/>
      <c r="X51" s="1375"/>
    </row>
    <row r="52" spans="1:24" s="310" customFormat="1" ht="12.6" customHeight="1">
      <c r="A52" s="1476" t="s">
        <v>1542</v>
      </c>
      <c r="B52" s="1476"/>
      <c r="C52" s="1476"/>
      <c r="D52" s="1476"/>
      <c r="E52" s="720">
        <v>40</v>
      </c>
      <c r="F52" s="261">
        <f>INDEX(연령매매지수!$207:$247,MATCH($E52,연령매매지수!$D$207:$D$247,FALSE),MATCH(F$10,연령매매지수!$1:$1,FALSE))</f>
        <v>98.925761942040594</v>
      </c>
      <c r="G52" s="760">
        <f>INDEX(연령매매지수!$207:$247,MATCH($E52,연령매매지수!$D$207:$D$247,FALSE),MATCH(G$10,연령매매지수!$1:$1,FALSE))</f>
        <v>99.136847923188441</v>
      </c>
      <c r="H52" s="761">
        <f>INDEX(연령매매지수!$207:$247,MATCH($E52,연령매매지수!$D$207:$D$247,FALSE),MATCH(H$10,연령매매지수!$1:$1,FALSE))</f>
        <v>99.760310286546385</v>
      </c>
      <c r="I52" s="261">
        <f>INDEX(연령매매지수!$248:$288,MATCH($E52,연령매매지수!$D$248:$D$288,FALSE),MATCH(I$10,연령매매지수!$1:$1,FALSE))</f>
        <v>99.33934593181047</v>
      </c>
      <c r="J52" s="760">
        <f>INDEX(연령매매지수!$248:$288,MATCH($E52,연령매매지수!$D$248:$D$288,FALSE),MATCH(J$10,연령매매지수!$1:$1,FALSE))</f>
        <v>99.523974910732733</v>
      </c>
      <c r="K52" s="761">
        <f>INDEX(연령매매지수!$248:$288,MATCH($E52,연령매매지수!$D$248:$D$288,FALSE),MATCH(K$10,연령매매지수!$1:$1,FALSE))</f>
        <v>99.815568698567532</v>
      </c>
      <c r="L52" s="261">
        <f>INDEX(연령매매지수!$289:$329,MATCH($E52,연령매매지수!$D$289:$D$329,FALSE),MATCH(L$10,연령매매지수!$1:$1,FALSE))</f>
        <v>98.80378273012299</v>
      </c>
      <c r="M52" s="262">
        <f>INDEX(연령매매지수!$289:$329,MATCH($E52,연령매매지수!$D$289:$D$329,FALSE),MATCH(M$10,연령매매지수!$1:$1,FALSE))</f>
        <v>98.945188518667521</v>
      </c>
      <c r="N52" s="760">
        <f>INDEX(연령매매지수!$289:$329,MATCH($E52,연령매매지수!$D$289:$D$329,FALSE),MATCH(N$10,연령매매지수!$1:$1,FALSE))</f>
        <v>99.768599291423968</v>
      </c>
      <c r="O52" s="1171">
        <f t="shared" si="3"/>
        <v>-0.21292383767476109</v>
      </c>
      <c r="P52" s="267">
        <f t="shared" si="4"/>
        <v>-0.83655347713802453</v>
      </c>
      <c r="Q52" s="1177">
        <f t="shared" si="5"/>
        <v>-0.18551206288521804</v>
      </c>
      <c r="R52" s="267">
        <f t="shared" si="6"/>
        <v>-0.47710269346378231</v>
      </c>
      <c r="S52" s="1177">
        <f t="shared" si="7"/>
        <v>-0.14291325395560106</v>
      </c>
      <c r="T52" s="267">
        <f t="shared" si="8"/>
        <v>-0.96705433187725953</v>
      </c>
      <c r="U52" s="1374" t="s">
        <v>1543</v>
      </c>
      <c r="V52" s="1375"/>
      <c r="W52" s="1375"/>
      <c r="X52" s="1375"/>
    </row>
    <row r="53" spans="1:24" s="310" customFormat="1" ht="12.6" customHeight="1" thickBot="1">
      <c r="A53" s="1477" t="s">
        <v>1544</v>
      </c>
      <c r="B53" s="1477"/>
      <c r="C53" s="1477"/>
      <c r="D53" s="1477"/>
      <c r="E53" s="714">
        <v>41</v>
      </c>
      <c r="F53" s="290">
        <f>INDEX(연령매매지수!$207:$247,MATCH($E53,연령매매지수!$D$207:$D$247,FALSE),MATCH(F$10,연령매매지수!$1:$1,FALSE))</f>
        <v>99.040170553959555</v>
      </c>
      <c r="G53" s="776">
        <f>INDEX(연령매매지수!$207:$247,MATCH($E53,연령매매지수!$D$207:$D$247,FALSE),MATCH(G$10,연령매매지수!$1:$1,FALSE))</f>
        <v>99.183358591970432</v>
      </c>
      <c r="H53" s="777">
        <f>INDEX(연령매매지수!$207:$247,MATCH($E53,연령매매지수!$D$207:$D$247,FALSE),MATCH(H$10,연령매매지수!$1:$1,FALSE))</f>
        <v>99.850540292490592</v>
      </c>
      <c r="I53" s="290">
        <f>INDEX(연령매매지수!$248:$288,MATCH($E53,연령매매지수!$D$248:$D$288,FALSE),MATCH(I$10,연령매매지수!$1:$1,FALSE))</f>
        <v>99.176539229862243</v>
      </c>
      <c r="J53" s="776">
        <f>INDEX(연령매매지수!$248:$288,MATCH($E53,연령매매지수!$D$248:$D$288,FALSE),MATCH(J$10,연령매매지수!$1:$1,FALSE))</f>
        <v>99.219314498936015</v>
      </c>
      <c r="K53" s="777">
        <f>INDEX(연령매매지수!$248:$288,MATCH($E53,연령매매지수!$D$248:$D$288,FALSE),MATCH(K$10,연령매매지수!$1:$1,FALSE))</f>
        <v>99.753232223772031</v>
      </c>
      <c r="L53" s="290">
        <f>INDEX(연령매매지수!$289:$329,MATCH($E53,연령매매지수!$D$289:$D$329,FALSE),MATCH(L$10,연령매매지수!$1:$1,FALSE))</f>
        <v>99.084869327809059</v>
      </c>
      <c r="M53" s="291">
        <f>INDEX(연령매매지수!$289:$329,MATCH($E53,연령매매지수!$D$289:$D$329,FALSE),MATCH(M$10,연령매매지수!$1:$1,FALSE))</f>
        <v>99.215312867645835</v>
      </c>
      <c r="N53" s="776">
        <f>INDEX(연령매매지수!$289:$329,MATCH($E53,연령매매지수!$D$289:$D$329,FALSE),MATCH(N$10,연령매매지수!$1:$1,FALSE))</f>
        <v>99.779759422151088</v>
      </c>
      <c r="O53" s="1176">
        <f t="shared" si="3"/>
        <v>-0.14436699870180592</v>
      </c>
      <c r="P53" s="296">
        <f t="shared" si="4"/>
        <v>-0.81158272770205375</v>
      </c>
      <c r="Q53" s="1182">
        <f t="shared" si="5"/>
        <v>-4.3111836933962255E-2</v>
      </c>
      <c r="R53" s="296">
        <f t="shared" si="6"/>
        <v>-0.57811960680744789</v>
      </c>
      <c r="S53" s="1182">
        <f t="shared" si="7"/>
        <v>-0.13147520888311393</v>
      </c>
      <c r="T53" s="296">
        <f t="shared" si="8"/>
        <v>-0.69642390236888119</v>
      </c>
      <c r="U53" s="1485" t="s">
        <v>1564</v>
      </c>
      <c r="V53" s="1486"/>
      <c r="W53" s="1486"/>
      <c r="X53" s="1486"/>
    </row>
    <row r="54" spans="1:24" s="310" customFormat="1" ht="22.5" customHeight="1">
      <c r="A54" s="1559" t="s">
        <v>1866</v>
      </c>
      <c r="B54" s="1559"/>
      <c r="C54" s="1559"/>
      <c r="D54" s="1559"/>
      <c r="E54" s="1559"/>
      <c r="F54" s="1559"/>
      <c r="G54" s="1559"/>
      <c r="H54" s="1559"/>
      <c r="I54" s="1559"/>
      <c r="J54" s="1559"/>
      <c r="K54" s="1559"/>
      <c r="L54" s="1559"/>
      <c r="M54" s="1559"/>
      <c r="N54" s="1559"/>
      <c r="O54" s="1559"/>
      <c r="P54" s="1559"/>
      <c r="Q54" s="1559"/>
      <c r="R54" s="1559"/>
      <c r="S54" s="1559"/>
      <c r="T54" s="757"/>
      <c r="U54" s="648"/>
      <c r="V54" s="648"/>
      <c r="W54" s="648"/>
      <c r="X54" s="648"/>
    </row>
    <row r="55" spans="1:24" ht="3" customHeight="1">
      <c r="A55" s="311"/>
      <c r="B55" s="312"/>
      <c r="C55" s="312"/>
      <c r="D55" s="312"/>
      <c r="E55" s="312"/>
      <c r="F55" s="758"/>
      <c r="G55" s="758"/>
      <c r="H55" s="758"/>
      <c r="I55" s="311"/>
      <c r="J55" s="311"/>
      <c r="K55" s="311"/>
      <c r="L55" s="311"/>
      <c r="M55" s="315"/>
      <c r="N55" s="315"/>
      <c r="O55" s="314"/>
      <c r="P55" s="758"/>
      <c r="Q55" s="311"/>
      <c r="R55" s="311"/>
      <c r="S55" s="311"/>
      <c r="T55" s="311"/>
      <c r="U55" s="312"/>
      <c r="V55" s="312"/>
      <c r="W55" s="312"/>
      <c r="X55" s="319"/>
    </row>
    <row r="56" spans="1:24" s="325" customFormat="1" ht="15" customHeight="1">
      <c r="A56" s="1402">
        <f>'11'!AG56+1</f>
        <v>37</v>
      </c>
      <c r="B56" s="1402"/>
      <c r="C56" s="528"/>
      <c r="D56" s="528"/>
      <c r="E56" s="528"/>
      <c r="F56" s="321"/>
      <c r="G56" s="321"/>
      <c r="H56" s="321"/>
      <c r="I56" s="321"/>
      <c r="J56" s="321"/>
      <c r="K56" s="1510">
        <f>'11'!P56</f>
        <v>41487</v>
      </c>
      <c r="L56" s="1510"/>
      <c r="M56" s="1510"/>
      <c r="N56" s="1510"/>
      <c r="O56" s="1511">
        <f>'11'!U56</f>
        <v>41487</v>
      </c>
      <c r="P56" s="1511"/>
      <c r="Q56" s="1511"/>
      <c r="R56" s="788"/>
      <c r="S56" s="321"/>
      <c r="T56" s="321"/>
      <c r="W56" s="1403">
        <f>A56+1</f>
        <v>38</v>
      </c>
      <c r="X56" s="1403"/>
    </row>
  </sheetData>
  <mergeCells count="118">
    <mergeCell ref="A11:B11"/>
    <mergeCell ref="A12:D12"/>
    <mergeCell ref="U12:X12"/>
    <mergeCell ref="A1:D1"/>
    <mergeCell ref="U1:X1"/>
    <mergeCell ref="A6:D6"/>
    <mergeCell ref="F6:H9"/>
    <mergeCell ref="I6:K9"/>
    <mergeCell ref="L6:N9"/>
    <mergeCell ref="O6:P9"/>
    <mergeCell ref="Q6:R9"/>
    <mergeCell ref="S6:T9"/>
    <mergeCell ref="B7:D7"/>
    <mergeCell ref="A3:M4"/>
    <mergeCell ref="C5:I5"/>
    <mergeCell ref="A17:D17"/>
    <mergeCell ref="U17:X17"/>
    <mergeCell ref="A16:D16"/>
    <mergeCell ref="U16:X16"/>
    <mergeCell ref="L10:L12"/>
    <mergeCell ref="M10:M12"/>
    <mergeCell ref="N10:N12"/>
    <mergeCell ref="K10:K12"/>
    <mergeCell ref="A10:B10"/>
    <mergeCell ref="F10:F12"/>
    <mergeCell ref="G10:G12"/>
    <mergeCell ref="H10:H12"/>
    <mergeCell ref="I10:I12"/>
    <mergeCell ref="J10:J12"/>
    <mergeCell ref="A13:D13"/>
    <mergeCell ref="U13:X13"/>
    <mergeCell ref="A14:D14"/>
    <mergeCell ref="U14:X14"/>
    <mergeCell ref="O10:O12"/>
    <mergeCell ref="P10:P12"/>
    <mergeCell ref="Q10:Q12"/>
    <mergeCell ref="R10:R12"/>
    <mergeCell ref="S10:S12"/>
    <mergeCell ref="T10:T12"/>
    <mergeCell ref="A26:D26"/>
    <mergeCell ref="U26:X26"/>
    <mergeCell ref="B27:D27"/>
    <mergeCell ref="U27:W27"/>
    <mergeCell ref="B28:D28"/>
    <mergeCell ref="U28:W28"/>
    <mergeCell ref="C24:D24"/>
    <mergeCell ref="U24:V24"/>
    <mergeCell ref="C20:D20"/>
    <mergeCell ref="U20:V20"/>
    <mergeCell ref="C21:D21"/>
    <mergeCell ref="U21:V21"/>
    <mergeCell ref="A40:D40"/>
    <mergeCell ref="U40:X40"/>
    <mergeCell ref="B29:D29"/>
    <mergeCell ref="U29:W29"/>
    <mergeCell ref="B30:D30"/>
    <mergeCell ref="U30:W30"/>
    <mergeCell ref="B31:D31"/>
    <mergeCell ref="U31:W31"/>
    <mergeCell ref="A35:D35"/>
    <mergeCell ref="U35:X35"/>
    <mergeCell ref="B36:D36"/>
    <mergeCell ref="U36:W36"/>
    <mergeCell ref="B37:D37"/>
    <mergeCell ref="U37:W37"/>
    <mergeCell ref="B32:D32"/>
    <mergeCell ref="U32:W32"/>
    <mergeCell ref="B33:D33"/>
    <mergeCell ref="U33:W33"/>
    <mergeCell ref="A34:D34"/>
    <mergeCell ref="U34:X34"/>
    <mergeCell ref="A52:D52"/>
    <mergeCell ref="U52:X52"/>
    <mergeCell ref="A53:D53"/>
    <mergeCell ref="U53:X53"/>
    <mergeCell ref="A51:D51"/>
    <mergeCell ref="U51:X51"/>
    <mergeCell ref="A56:B56"/>
    <mergeCell ref="W56:X56"/>
    <mergeCell ref="K56:N56"/>
    <mergeCell ref="O56:Q56"/>
    <mergeCell ref="A54:S54"/>
    <mergeCell ref="A48:D48"/>
    <mergeCell ref="U48:X48"/>
    <mergeCell ref="A49:D49"/>
    <mergeCell ref="U49:X49"/>
    <mergeCell ref="A50:D50"/>
    <mergeCell ref="U50:X50"/>
    <mergeCell ref="A45:D45"/>
    <mergeCell ref="U45:X45"/>
    <mergeCell ref="A46:D46"/>
    <mergeCell ref="U46:X46"/>
    <mergeCell ref="A47:D47"/>
    <mergeCell ref="U47:X47"/>
    <mergeCell ref="A15:D15"/>
    <mergeCell ref="U15:X15"/>
    <mergeCell ref="A44:D44"/>
    <mergeCell ref="U44:X44"/>
    <mergeCell ref="A18:D18"/>
    <mergeCell ref="U18:X18"/>
    <mergeCell ref="B19:D19"/>
    <mergeCell ref="U19:W19"/>
    <mergeCell ref="C22:D22"/>
    <mergeCell ref="U22:V22"/>
    <mergeCell ref="B23:D23"/>
    <mergeCell ref="U23:W23"/>
    <mergeCell ref="C25:D25"/>
    <mergeCell ref="U25:V25"/>
    <mergeCell ref="A41:D41"/>
    <mergeCell ref="U41:X41"/>
    <mergeCell ref="A42:D42"/>
    <mergeCell ref="U42:X42"/>
    <mergeCell ref="A43:D43"/>
    <mergeCell ref="U43:X43"/>
    <mergeCell ref="B38:D38"/>
    <mergeCell ref="U38:W38"/>
    <mergeCell ref="A39:D39"/>
    <mergeCell ref="U39:X39"/>
  </mergeCells>
  <phoneticPr fontId="16" type="noConversion"/>
  <printOptions horizontalCentered="1"/>
  <pageMargins left="0.51181102362204722" right="0.51181102362204722" top="0.59055118110236227" bottom="0.39370078740157483" header="0.59055118110236227" footer="0.19685039370078741"/>
  <pageSetup paperSize="9" pageOrder="overThenDown" orientation="portrait" r:id="rId1"/>
  <headerFooter scaleWithDoc="0" alignWithMargins="0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>
  <sheetPr codeName="Sheet14"/>
  <dimension ref="A1:X56"/>
  <sheetViews>
    <sheetView showGridLines="0" view="pageLayout" zoomScaleSheetLayoutView="100" workbookViewId="0">
      <selection activeCell="F7" sqref="F7:F12"/>
    </sheetView>
  </sheetViews>
  <sheetFormatPr defaultColWidth="9.140625" defaultRowHeight="12.75"/>
  <cols>
    <col min="1" max="1" width="2.140625" style="297" customWidth="1"/>
    <col min="2" max="3" width="2" style="297" customWidth="1"/>
    <col min="4" max="4" width="19.42578125" style="297" customWidth="1"/>
    <col min="5" max="5" width="19.42578125" style="297" hidden="1" customWidth="1"/>
    <col min="6" max="7" width="10.7109375" style="500" customWidth="1"/>
    <col min="8" max="8" width="10.7109375" style="500" hidden="1" customWidth="1"/>
    <col min="9" max="10" width="10.7109375" style="297" customWidth="1"/>
    <col min="11" max="11" width="10.7109375" style="297" hidden="1" customWidth="1"/>
    <col min="12" max="12" width="10.7109375" style="297" customWidth="1"/>
    <col min="13" max="13" width="10.7109375" style="329" customWidth="1"/>
    <col min="14" max="14" width="10.7109375" style="329" hidden="1" customWidth="1"/>
    <col min="15" max="15" width="10.7109375" style="325" customWidth="1"/>
    <col min="16" max="16" width="10.7109375" style="500" customWidth="1"/>
    <col min="17" max="20" width="10.7109375" style="297" customWidth="1"/>
    <col min="21" max="21" width="19.42578125" style="297" customWidth="1"/>
    <col min="22" max="23" width="2" style="297" customWidth="1"/>
    <col min="24" max="24" width="2" style="329" customWidth="1"/>
    <col min="25" max="16384" width="9.140625" style="297"/>
  </cols>
  <sheetData>
    <row r="1" spans="1:24" ht="16.5" customHeight="1">
      <c r="A1" s="1450" t="s">
        <v>1773</v>
      </c>
      <c r="B1" s="1450"/>
      <c r="C1" s="1450"/>
      <c r="D1" s="1450"/>
      <c r="E1" s="537"/>
      <c r="F1" s="695"/>
      <c r="G1" s="695"/>
      <c r="H1" s="695"/>
      <c r="I1" s="695"/>
      <c r="J1" s="695"/>
      <c r="K1" s="695"/>
      <c r="L1" s="695"/>
      <c r="M1" s="696"/>
      <c r="N1" s="696"/>
      <c r="O1" s="695"/>
      <c r="P1" s="695"/>
      <c r="Q1" s="695"/>
      <c r="R1" s="695"/>
      <c r="S1" s="695"/>
      <c r="T1" s="695"/>
      <c r="U1" s="1429" t="s">
        <v>1773</v>
      </c>
      <c r="V1" s="1429"/>
      <c r="W1" s="1429"/>
      <c r="X1" s="1429"/>
    </row>
    <row r="2" spans="1:24" ht="3" customHeight="1">
      <c r="A2" s="298"/>
      <c r="B2" s="299"/>
      <c r="C2" s="299"/>
      <c r="D2" s="299"/>
      <c r="E2" s="299"/>
      <c r="F2" s="697"/>
      <c r="G2" s="697"/>
      <c r="H2" s="697"/>
      <c r="I2" s="298"/>
      <c r="J2" s="298"/>
      <c r="K2" s="298"/>
      <c r="L2" s="298"/>
      <c r="M2" s="302"/>
      <c r="N2" s="302"/>
      <c r="O2" s="301"/>
      <c r="P2" s="697"/>
      <c r="Q2" s="298"/>
      <c r="R2" s="298"/>
      <c r="S2" s="298"/>
      <c r="T2" s="298"/>
      <c r="U2" s="299"/>
      <c r="V2" s="299"/>
      <c r="W2" s="299"/>
      <c r="X2" s="305"/>
    </row>
    <row r="3" spans="1:24" ht="6.75" customHeight="1">
      <c r="A3" s="1551" t="s">
        <v>2000</v>
      </c>
      <c r="B3" s="1551"/>
      <c r="C3" s="1551"/>
      <c r="D3" s="1551"/>
      <c r="E3" s="1551"/>
      <c r="F3" s="1551"/>
      <c r="G3" s="1551"/>
      <c r="H3" s="1551"/>
      <c r="I3" s="1551"/>
      <c r="J3" s="1551"/>
      <c r="K3" s="1551"/>
      <c r="L3" s="1551"/>
      <c r="M3" s="1551"/>
      <c r="N3" s="542"/>
      <c r="O3" s="541"/>
      <c r="P3" s="699"/>
      <c r="Q3" s="698"/>
      <c r="R3" s="698"/>
      <c r="S3" s="698"/>
      <c r="T3" s="698"/>
      <c r="U3" s="544"/>
      <c r="V3" s="544"/>
      <c r="W3" s="544"/>
      <c r="X3" s="545"/>
    </row>
    <row r="4" spans="1:24" ht="21.2" customHeight="1">
      <c r="A4" s="1551"/>
      <c r="B4" s="1551"/>
      <c r="C4" s="1551"/>
      <c r="D4" s="1551"/>
      <c r="E4" s="1551"/>
      <c r="F4" s="1551"/>
      <c r="G4" s="1551"/>
      <c r="H4" s="1551"/>
      <c r="I4" s="1551"/>
      <c r="J4" s="1551"/>
      <c r="K4" s="1551"/>
      <c r="L4" s="1551"/>
      <c r="M4" s="1551"/>
      <c r="N4" s="542"/>
      <c r="O4" s="700"/>
      <c r="P4" s="701"/>
      <c r="Q4" s="702"/>
      <c r="R4" s="702"/>
      <c r="S4" s="698"/>
      <c r="T4" s="698"/>
      <c r="U4" s="702"/>
      <c r="V4" s="702"/>
      <c r="W4" s="702"/>
      <c r="X4" s="703"/>
    </row>
    <row r="5" spans="1:24" ht="15.75" thickBot="1">
      <c r="A5" s="704"/>
      <c r="B5" s="705"/>
      <c r="C5" s="1356" t="s">
        <v>1844</v>
      </c>
      <c r="D5" s="1356"/>
      <c r="E5" s="1356"/>
      <c r="F5" s="1356"/>
      <c r="G5" s="1356"/>
      <c r="H5" s="1356"/>
      <c r="I5" s="1356"/>
      <c r="J5" s="705"/>
      <c r="K5" s="705"/>
      <c r="L5" s="706"/>
      <c r="M5" s="707"/>
      <c r="N5" s="707"/>
      <c r="O5" s="708"/>
      <c r="P5" s="709"/>
      <c r="Q5" s="705"/>
      <c r="R5" s="705"/>
      <c r="S5" s="706"/>
      <c r="T5" s="706"/>
      <c r="U5" s="705"/>
      <c r="V5" s="705"/>
      <c r="W5" s="705"/>
      <c r="X5" s="710"/>
    </row>
    <row r="6" spans="1:24" s="308" customFormat="1" ht="12.75" customHeight="1">
      <c r="A6" s="1506" t="s">
        <v>163</v>
      </c>
      <c r="B6" s="1506"/>
      <c r="C6" s="1506"/>
      <c r="D6" s="1506"/>
      <c r="E6" s="711"/>
      <c r="F6" s="1536" t="s">
        <v>1796</v>
      </c>
      <c r="G6" s="1537"/>
      <c r="H6" s="1537"/>
      <c r="I6" s="1536" t="s">
        <v>1797</v>
      </c>
      <c r="J6" s="1537"/>
      <c r="K6" s="1537"/>
      <c r="L6" s="1536" t="s">
        <v>1795</v>
      </c>
      <c r="M6" s="1537"/>
      <c r="N6" s="1537"/>
      <c r="O6" s="1542" t="s">
        <v>1796</v>
      </c>
      <c r="P6" s="1543"/>
      <c r="Q6" s="1548" t="s">
        <v>1798</v>
      </c>
      <c r="R6" s="1548"/>
      <c r="S6" s="1548" t="s">
        <v>1795</v>
      </c>
      <c r="T6" s="1543"/>
      <c r="U6" s="656" t="s">
        <v>167</v>
      </c>
      <c r="V6" s="657"/>
      <c r="W6" s="657"/>
      <c r="X6" s="657"/>
    </row>
    <row r="7" spans="1:24" s="308" customFormat="1" ht="9" customHeight="1">
      <c r="A7" s="658"/>
      <c r="B7" s="1503" t="s">
        <v>11</v>
      </c>
      <c r="C7" s="1503"/>
      <c r="D7" s="1503"/>
      <c r="E7" s="712"/>
      <c r="F7" s="1538"/>
      <c r="G7" s="1539"/>
      <c r="H7" s="1539"/>
      <c r="I7" s="1538"/>
      <c r="J7" s="1539"/>
      <c r="K7" s="1539"/>
      <c r="L7" s="1538"/>
      <c r="M7" s="1539"/>
      <c r="N7" s="1539"/>
      <c r="O7" s="1544"/>
      <c r="P7" s="1545"/>
      <c r="Q7" s="1549"/>
      <c r="R7" s="1549"/>
      <c r="S7" s="1545"/>
      <c r="T7" s="1545"/>
      <c r="U7" s="664" t="s">
        <v>169</v>
      </c>
      <c r="V7" s="665"/>
      <c r="W7" s="665"/>
      <c r="X7" s="665"/>
    </row>
    <row r="8" spans="1:24" s="308" customFormat="1" ht="11.25" customHeight="1">
      <c r="A8" s="666"/>
      <c r="B8" s="667"/>
      <c r="C8" s="667"/>
      <c r="D8" s="667"/>
      <c r="E8" s="667"/>
      <c r="F8" s="1538"/>
      <c r="G8" s="1539"/>
      <c r="H8" s="1539"/>
      <c r="I8" s="1538"/>
      <c r="J8" s="1539"/>
      <c r="K8" s="1539"/>
      <c r="L8" s="1538"/>
      <c r="M8" s="1539"/>
      <c r="N8" s="1539"/>
      <c r="O8" s="1544"/>
      <c r="P8" s="1545"/>
      <c r="Q8" s="1549"/>
      <c r="R8" s="1549"/>
      <c r="S8" s="1545"/>
      <c r="T8" s="1545"/>
      <c r="U8" s="673"/>
      <c r="V8" s="667"/>
      <c r="W8" s="667"/>
      <c r="X8" s="667"/>
    </row>
    <row r="9" spans="1:24" s="308" customFormat="1" ht="9.1999999999999993" customHeight="1">
      <c r="A9" s="674"/>
      <c r="B9" s="675"/>
      <c r="C9" s="675"/>
      <c r="D9" s="675"/>
      <c r="E9" s="675"/>
      <c r="F9" s="1540"/>
      <c r="G9" s="1541"/>
      <c r="H9" s="1541"/>
      <c r="I9" s="1538"/>
      <c r="J9" s="1539"/>
      <c r="K9" s="1539"/>
      <c r="L9" s="1540"/>
      <c r="M9" s="1541"/>
      <c r="N9" s="1541"/>
      <c r="O9" s="1546"/>
      <c r="P9" s="1547"/>
      <c r="Q9" s="1550"/>
      <c r="R9" s="1550"/>
      <c r="S9" s="1547"/>
      <c r="T9" s="1547"/>
      <c r="U9" s="681"/>
      <c r="V9" s="675"/>
      <c r="W9" s="675"/>
      <c r="X9" s="675"/>
    </row>
    <row r="10" spans="1:24" s="308" customFormat="1" ht="11.1" customHeight="1">
      <c r="A10" s="1499"/>
      <c r="B10" s="1499"/>
      <c r="C10" s="682"/>
      <c r="D10" s="682"/>
      <c r="E10" s="682"/>
      <c r="F10" s="1515">
        <f>'5'!F10</f>
        <v>41487</v>
      </c>
      <c r="G10" s="1518">
        <f>'5'!G10</f>
        <v>41456</v>
      </c>
      <c r="H10" s="1515">
        <f>'5'!H10</f>
        <v>41244</v>
      </c>
      <c r="I10" s="1515">
        <f>'5'!I10</f>
        <v>41487</v>
      </c>
      <c r="J10" s="1518">
        <f>'5'!J10</f>
        <v>41456</v>
      </c>
      <c r="K10" s="1515">
        <f>'5'!K10</f>
        <v>41244</v>
      </c>
      <c r="L10" s="1515">
        <f>'5'!L10</f>
        <v>41487</v>
      </c>
      <c r="M10" s="1518">
        <f>'5'!M10</f>
        <v>41456</v>
      </c>
      <c r="N10" s="1561">
        <f>'5'!N10</f>
        <v>41244</v>
      </c>
      <c r="O10" s="1530" t="s">
        <v>1784</v>
      </c>
      <c r="P10" s="1527" t="s">
        <v>1785</v>
      </c>
      <c r="Q10" s="1530" t="s">
        <v>1784</v>
      </c>
      <c r="R10" s="1527" t="s">
        <v>1785</v>
      </c>
      <c r="S10" s="1530" t="s">
        <v>1784</v>
      </c>
      <c r="T10" s="1527" t="s">
        <v>1785</v>
      </c>
      <c r="U10" s="688"/>
      <c r="V10" s="682"/>
      <c r="W10" s="682"/>
      <c r="X10" s="682"/>
    </row>
    <row r="11" spans="1:24" s="308" customFormat="1" ht="11.25" customHeight="1">
      <c r="A11" s="1499" t="s">
        <v>8</v>
      </c>
      <c r="B11" s="1499"/>
      <c r="C11" s="682"/>
      <c r="D11" s="682"/>
      <c r="E11" s="682"/>
      <c r="F11" s="1516"/>
      <c r="G11" s="1519"/>
      <c r="H11" s="1516"/>
      <c r="I11" s="1516"/>
      <c r="J11" s="1519"/>
      <c r="K11" s="1516"/>
      <c r="L11" s="1516"/>
      <c r="M11" s="1519"/>
      <c r="N11" s="1522"/>
      <c r="O11" s="1531"/>
      <c r="P11" s="1528"/>
      <c r="Q11" s="1531"/>
      <c r="R11" s="1528"/>
      <c r="S11" s="1531"/>
      <c r="T11" s="1528"/>
      <c r="U11" s="688"/>
      <c r="V11" s="682"/>
      <c r="W11" s="682"/>
      <c r="X11" s="682"/>
    </row>
    <row r="12" spans="1:24" s="309" customFormat="1" ht="24.75" customHeight="1">
      <c r="A12" s="1500" t="s">
        <v>9</v>
      </c>
      <c r="B12" s="1500"/>
      <c r="C12" s="1500"/>
      <c r="D12" s="1500"/>
      <c r="E12" s="713"/>
      <c r="F12" s="1517"/>
      <c r="G12" s="1520"/>
      <c r="H12" s="1517"/>
      <c r="I12" s="1517"/>
      <c r="J12" s="1520"/>
      <c r="K12" s="1517"/>
      <c r="L12" s="1517"/>
      <c r="M12" s="1520"/>
      <c r="N12" s="1523"/>
      <c r="O12" s="1532"/>
      <c r="P12" s="1529"/>
      <c r="Q12" s="1532"/>
      <c r="R12" s="1529"/>
      <c r="S12" s="1532"/>
      <c r="T12" s="1529"/>
      <c r="U12" s="1501" t="s">
        <v>170</v>
      </c>
      <c r="V12" s="1502"/>
      <c r="W12" s="1502"/>
      <c r="X12" s="1502"/>
    </row>
    <row r="13" spans="1:24" s="310" customFormat="1" ht="13.7" customHeight="1">
      <c r="A13" s="1460" t="s">
        <v>845</v>
      </c>
      <c r="B13" s="1460"/>
      <c r="C13" s="1460"/>
      <c r="D13" s="1460"/>
      <c r="E13" s="714">
        <v>1</v>
      </c>
      <c r="F13" s="261">
        <f>INDEX(연령매매지수!$330:$370,MATCH($E13,연령매매지수!$D$330:$D$370,FALSE),MATCH(F$10,연령매매지수!$1:$1,FALSE))</f>
        <v>100.08900108562449</v>
      </c>
      <c r="G13" s="760">
        <f>INDEX(연령매매지수!$330:$370,MATCH($E13,연령매매지수!$D$330:$D$370,FALSE),MATCH(G$10,연령매매지수!$1:$1,FALSE))</f>
        <v>100.12573230264701</v>
      </c>
      <c r="H13" s="761">
        <f>INDEX(연령매매지수!$330:$370,MATCH($E13,연령매매지수!$D$330:$D$370,FALSE),MATCH(H$10,연령매매지수!$1:$1,FALSE))</f>
        <v>99.931925090498524</v>
      </c>
      <c r="I13" s="261">
        <f>INDEX(연령매매지수!$371:$411,MATCH($E13,연령매매지수!$D$371:$D$411,FALSE),MATCH(I$10,연령매매지수!$1:$1,FALSE))</f>
        <v>100.17445351058257</v>
      </c>
      <c r="J13" s="760">
        <f>INDEX(연령매매지수!$371:$411,MATCH($E13,연령매매지수!$D$371:$D$411,FALSE),MATCH(J$10,연령매매지수!$1:$1,FALSE))</f>
        <v>100.2239154303562</v>
      </c>
      <c r="K13" s="761">
        <f>INDEX(연령매매지수!$371:$411,MATCH($E13,연령매매지수!$D$371:$D$411,FALSE),MATCH(K$10,연령매매지수!$1:$1,FALSE))</f>
        <v>99.939304838339396</v>
      </c>
      <c r="L13" s="261">
        <f>INDEX(연령매매지수!$412:$452,MATCH($E13,연령매매지수!$D$412:$D$452,FALSE),MATCH(L$10,연령매매지수!$1:$1,FALSE))</f>
        <v>100.04440355178501</v>
      </c>
      <c r="M13" s="262">
        <f>INDEX(연령매매지수!$412:$452,MATCH($E13,연령매매지수!$D$412:$D$452,FALSE),MATCH(M$10,연령매매지수!$1:$1,FALSE))</f>
        <v>100.14074121882246</v>
      </c>
      <c r="N13" s="760">
        <f>INDEX(연령매매지수!$412:$452,MATCH($E13,연령매매지수!$D$412:$D$452,FALSE),MATCH(N$10,연령매매지수!$1:$1,FALSE))</f>
        <v>99.99106003195655</v>
      </c>
      <c r="O13" s="1171">
        <f t="shared" ref="O13" si="0">100*(F13/G13-1)</f>
        <v>-3.6685092011601306E-2</v>
      </c>
      <c r="P13" s="267">
        <f>IF(ISERROR(100*(F13/H13-1))=TRUE,"",100*(F13/H13-1))</f>
        <v>0.15718299730913543</v>
      </c>
      <c r="Q13" s="1177">
        <f t="shared" ref="Q13" si="1">100*(I13/J13-1)</f>
        <v>-4.9351414341824995E-2</v>
      </c>
      <c r="R13" s="267">
        <f>IF(ISERROR(100*(I13/K13-1))=TRUE,"",100*(I13/K13-1))</f>
        <v>0.23529148278902401</v>
      </c>
      <c r="S13" s="1177">
        <f t="shared" ref="S13" si="2">100*(L13/M13-1)</f>
        <v>-9.6202270789003119E-2</v>
      </c>
      <c r="T13" s="267">
        <f>IF(ISERROR(100*(L13/N13-1))=TRUE,"",100*(L13/N13-1))</f>
        <v>5.3348289148469341E-2</v>
      </c>
      <c r="U13" s="1423" t="s">
        <v>861</v>
      </c>
      <c r="V13" s="1424"/>
      <c r="W13" s="1424"/>
      <c r="X13" s="1424"/>
    </row>
    <row r="14" spans="1:24" s="310" customFormat="1" ht="13.7" customHeight="1">
      <c r="A14" s="1460" t="s">
        <v>846</v>
      </c>
      <c r="B14" s="1460"/>
      <c r="C14" s="1460"/>
      <c r="D14" s="1460"/>
      <c r="E14" s="720">
        <v>2</v>
      </c>
      <c r="F14" s="261">
        <f>INDEX(연령매매지수!$330:$370,MATCH($E14,연령매매지수!$D$330:$D$370,FALSE),MATCH(F$10,연령매매지수!$1:$1,FALSE))</f>
        <v>99.194061709776719</v>
      </c>
      <c r="G14" s="760">
        <f>INDEX(연령매매지수!$330:$370,MATCH($E14,연령매매지수!$D$330:$D$370,FALSE),MATCH(G$10,연령매매지수!$1:$1,FALSE))</f>
        <v>99.277739105904317</v>
      </c>
      <c r="H14" s="761">
        <f>INDEX(연령매매지수!$330:$370,MATCH($E14,연령매매지수!$D$330:$D$370,FALSE),MATCH(H$10,연령매매지수!$1:$1,FALSE))</f>
        <v>99.590002558869188</v>
      </c>
      <c r="I14" s="261">
        <f>INDEX(연령매매지수!$371:$411,MATCH($E14,연령매매지수!$D$371:$D$411,FALSE),MATCH(I$10,연령매매지수!$1:$1,FALSE))</f>
        <v>99.912106132520563</v>
      </c>
      <c r="J14" s="760">
        <f>INDEX(연령매매지수!$371:$411,MATCH($E14,연령매매지수!$D$371:$D$411,FALSE),MATCH(J$10,연령매매지수!$1:$1,FALSE))</f>
        <v>100.01389759872667</v>
      </c>
      <c r="K14" s="761">
        <f>INDEX(연령매매지수!$371:$411,MATCH($E14,연령매매지수!$D$371:$D$411,FALSE),MATCH(K$10,연령매매지수!$1:$1,FALSE))</f>
        <v>99.763279089569437</v>
      </c>
      <c r="L14" s="261">
        <f>INDEX(연령매매지수!$412:$452,MATCH($E14,연령매매지수!$D$412:$D$452,FALSE),MATCH(L$10,연령매매지수!$1:$1,FALSE))</f>
        <v>99.485220673780077</v>
      </c>
      <c r="M14" s="262">
        <f>INDEX(연령매매지수!$412:$452,MATCH($E14,연령매매지수!$D$412:$D$452,FALSE),MATCH(M$10,연령매매지수!$1:$1,FALSE))</f>
        <v>99.671815411795805</v>
      </c>
      <c r="N14" s="760">
        <f>INDEX(연령매매지수!$412:$452,MATCH($E14,연령매매지수!$D$412:$D$452,FALSE),MATCH(N$10,연령매매지수!$1:$1,FALSE))</f>
        <v>99.834062826705321</v>
      </c>
      <c r="O14" s="1171">
        <f t="shared" ref="O14:O53" si="3">100*(F14/G14-1)</f>
        <v>-8.4286162115698726E-2</v>
      </c>
      <c r="P14" s="267">
        <f t="shared" ref="P14:P53" si="4">IF(ISERROR(100*(F14/H14-1))=TRUE,"",100*(F14/H14-1))</f>
        <v>-0.39757087952519976</v>
      </c>
      <c r="Q14" s="1177">
        <f t="shared" ref="Q14:Q53" si="5">100*(I14/J14-1)</f>
        <v>-0.10177732160235875</v>
      </c>
      <c r="R14" s="267">
        <f t="shared" ref="R14:R53" si="6">IF(ISERROR(100*(I14/K14-1))=TRUE,"",100*(I14/K14-1))</f>
        <v>0.14918018364002972</v>
      </c>
      <c r="S14" s="1177">
        <f t="shared" ref="S14:S53" si="7">100*(L14/M14-1)</f>
        <v>-0.18720912952654434</v>
      </c>
      <c r="T14" s="267">
        <f t="shared" ref="T14:T53" si="8">IF(ISERROR(100*(L14/N14-1))=TRUE,"",100*(L14/N14-1))</f>
        <v>-0.34942197387155538</v>
      </c>
      <c r="U14" s="1423" t="s">
        <v>862</v>
      </c>
      <c r="V14" s="1424"/>
      <c r="W14" s="1424"/>
      <c r="X14" s="1424"/>
    </row>
    <row r="15" spans="1:24" s="310" customFormat="1" ht="13.7" customHeight="1">
      <c r="A15" s="1460" t="s">
        <v>1373</v>
      </c>
      <c r="B15" s="1460"/>
      <c r="C15" s="1460"/>
      <c r="D15" s="1460"/>
      <c r="E15" s="714">
        <v>3</v>
      </c>
      <c r="F15" s="261">
        <f>INDEX(연령매매지수!$330:$370,MATCH($E15,연령매매지수!$D$330:$D$370,FALSE),MATCH(F$10,연령매매지수!$1:$1,FALSE))</f>
        <v>100.3853227975267</v>
      </c>
      <c r="G15" s="760">
        <f>INDEX(연령매매지수!$330:$370,MATCH($E15,연령매매지수!$D$330:$D$370,FALSE),MATCH(G$10,연령매매지수!$1:$1,FALSE))</f>
        <v>100.40642097795167</v>
      </c>
      <c r="H15" s="761">
        <f>INDEX(연령매매지수!$330:$370,MATCH($E15,연령매매지수!$D$330:$D$370,FALSE),MATCH(H$10,연령매매지수!$1:$1,FALSE))</f>
        <v>100.04472159333793</v>
      </c>
      <c r="I15" s="261">
        <f>INDEX(연령매매지수!$371:$411,MATCH($E15,연령매매지수!$D$371:$D$411,FALSE),MATCH(I$10,연령매매지수!$1:$1,FALSE))</f>
        <v>100.28036397622671</v>
      </c>
      <c r="J15" s="760">
        <f>INDEX(연령매매지수!$371:$411,MATCH($E15,연령매매지수!$D$371:$D$411,FALSE),MATCH(J$10,연령매매지수!$1:$1,FALSE))</f>
        <v>100.30866910193295</v>
      </c>
      <c r="K15" s="761">
        <f>INDEX(연령매매지수!$371:$411,MATCH($E15,연령매매지수!$D$371:$D$411,FALSE),MATCH(K$10,연령매매지수!$1:$1,FALSE))</f>
        <v>100.01032416865492</v>
      </c>
      <c r="L15" s="261">
        <f>INDEX(연령매매지수!$412:$452,MATCH($E15,연령매매지수!$D$412:$D$452,FALSE),MATCH(L$10,연령매매지수!$1:$1,FALSE))</f>
        <v>100.21545760799712</v>
      </c>
      <c r="M15" s="262">
        <f>INDEX(연령매매지수!$412:$452,MATCH($E15,연령매매지수!$D$412:$D$452,FALSE),MATCH(M$10,연령매매지수!$1:$1,FALSE))</f>
        <v>100.28410042411392</v>
      </c>
      <c r="N15" s="760">
        <f>INDEX(연령매매지수!$412:$452,MATCH($E15,연령매매지수!$D$412:$D$452,FALSE),MATCH(N$10,연령매매지수!$1:$1,FALSE))</f>
        <v>100.03895975045627</v>
      </c>
      <c r="O15" s="1171">
        <f t="shared" si="3"/>
        <v>-2.1012780078677462E-2</v>
      </c>
      <c r="P15" s="267">
        <f t="shared" si="4"/>
        <v>0.34044894999383235</v>
      </c>
      <c r="Q15" s="1177">
        <f t="shared" si="5"/>
        <v>-2.8218025380710721E-2</v>
      </c>
      <c r="R15" s="267">
        <f t="shared" si="6"/>
        <v>0.27001193108464605</v>
      </c>
      <c r="S15" s="1177">
        <f t="shared" si="7"/>
        <v>-6.8448354052630389E-2</v>
      </c>
      <c r="T15" s="267">
        <f t="shared" si="8"/>
        <v>0.17642912119550935</v>
      </c>
      <c r="U15" s="1423" t="s">
        <v>1375</v>
      </c>
      <c r="V15" s="1424"/>
      <c r="W15" s="1424"/>
      <c r="X15" s="1424"/>
    </row>
    <row r="16" spans="1:24" s="310" customFormat="1" ht="13.7" customHeight="1">
      <c r="A16" s="1378" t="s">
        <v>1539</v>
      </c>
      <c r="B16" s="1378"/>
      <c r="C16" s="1378"/>
      <c r="D16" s="1378"/>
      <c r="E16" s="720">
        <v>4</v>
      </c>
      <c r="F16" s="261">
        <f>INDEX(연령매매지수!$330:$370,MATCH($E16,연령매매지수!$D$330:$D$370,FALSE),MATCH(F$10,연령매매지수!$1:$1,FALSE))</f>
        <v>99.875295850289064</v>
      </c>
      <c r="G16" s="760">
        <f>INDEX(연령매매지수!$330:$370,MATCH($E16,연령매매지수!$D$330:$D$370,FALSE),MATCH(G$10,연령매매지수!$1:$1,FALSE))</f>
        <v>99.90770082608762</v>
      </c>
      <c r="H16" s="761">
        <f>INDEX(연령매매지수!$330:$370,MATCH($E16,연령매매지수!$D$330:$D$370,FALSE),MATCH(H$10,연령매매지수!$1:$1,FALSE))</f>
        <v>100.01301670215722</v>
      </c>
      <c r="I16" s="261">
        <f>INDEX(연령매매지수!$371:$411,MATCH($E16,연령매매지수!$D$371:$D$411,FALSE),MATCH(I$10,연령매매지수!$1:$1,FALSE))</f>
        <v>100.00375778994072</v>
      </c>
      <c r="J16" s="760">
        <f>INDEX(연령매매지수!$371:$411,MATCH($E16,연령매매지수!$D$371:$D$411,FALSE),MATCH(J$10,연령매매지수!$1:$1,FALSE))</f>
        <v>100.12800712889256</v>
      </c>
      <c r="K16" s="761">
        <f>INDEX(연령매매지수!$371:$411,MATCH($E16,연령매매지수!$D$371:$D$411,FALSE),MATCH(K$10,연령매매지수!$1:$1,FALSE))</f>
        <v>99.988324030532809</v>
      </c>
      <c r="L16" s="261">
        <f>INDEX(연령매매지수!$412:$452,MATCH($E16,연령매매지수!$D$412:$D$452,FALSE),MATCH(L$10,연령매매지수!$1:$1,FALSE))</f>
        <v>99.866869150172931</v>
      </c>
      <c r="M16" s="262">
        <f>INDEX(연령매매지수!$412:$452,MATCH($E16,연령매매지수!$D$412:$D$452,FALSE),MATCH(M$10,연령매매지수!$1:$1,FALSE))</f>
        <v>99.990610668361612</v>
      </c>
      <c r="N16" s="760">
        <f>INDEX(연령매매지수!$412:$452,MATCH($E16,연령매매지수!$D$412:$D$452,FALSE),MATCH(N$10,연령매매지수!$1:$1,FALSE))</f>
        <v>99.908855373290422</v>
      </c>
      <c r="O16" s="1171">
        <f t="shared" si="3"/>
        <v>-3.2434912955270345E-2</v>
      </c>
      <c r="P16" s="267">
        <f t="shared" si="4"/>
        <v>-0.13770292748821467</v>
      </c>
      <c r="Q16" s="1177">
        <f t="shared" si="5"/>
        <v>-0.12409049427289931</v>
      </c>
      <c r="R16" s="267">
        <f t="shared" si="6"/>
        <v>1.5435561659371544E-2</v>
      </c>
      <c r="S16" s="1177">
        <f t="shared" si="7"/>
        <v>-0.12375313778120178</v>
      </c>
      <c r="T16" s="267">
        <f t="shared" si="8"/>
        <v>-4.2024526215034275E-2</v>
      </c>
      <c r="U16" s="1406" t="s">
        <v>1553</v>
      </c>
      <c r="V16" s="1407"/>
      <c r="W16" s="1407"/>
      <c r="X16" s="1407"/>
    </row>
    <row r="17" spans="1:24" s="310" customFormat="1" ht="13.7" customHeight="1">
      <c r="A17" s="1378" t="s">
        <v>1562</v>
      </c>
      <c r="B17" s="1378"/>
      <c r="C17" s="1378"/>
      <c r="D17" s="1378"/>
      <c r="E17" s="714">
        <v>5</v>
      </c>
      <c r="F17" s="261">
        <f>INDEX(연령매매지수!$330:$370,MATCH($E17,연령매매지수!$D$330:$D$370,FALSE),MATCH(F$10,연령매매지수!$1:$1,FALSE))</f>
        <v>100.45127715963635</v>
      </c>
      <c r="G17" s="760">
        <f>INDEX(연령매매지수!$330:$370,MATCH($E17,연령매매지수!$D$330:$D$370,FALSE),MATCH(G$10,연령매매지수!$1:$1,FALSE))</f>
        <v>100.47075791575588</v>
      </c>
      <c r="H17" s="761">
        <f>INDEX(연령매매지수!$330:$370,MATCH($E17,연령매매지수!$D$330:$D$370,FALSE),MATCH(H$10,연령매매지수!$1:$1,FALSE))</f>
        <v>100.0499908569723</v>
      </c>
      <c r="I17" s="261">
        <f>INDEX(연령매매지수!$371:$411,MATCH($E17,연령매매지수!$D$371:$D$411,FALSE),MATCH(I$10,연령매매지수!$1:$1,FALSE))</f>
        <v>100.32704170863629</v>
      </c>
      <c r="J17" s="760">
        <f>INDEX(연령매매지수!$371:$411,MATCH($E17,연령매매지수!$D$371:$D$411,FALSE),MATCH(J$10,연령매매지수!$1:$1,FALSE))</f>
        <v>100.33506507053906</v>
      </c>
      <c r="K17" s="761">
        <f>INDEX(연령매매지수!$371:$411,MATCH($E17,연령매매지수!$D$371:$D$411,FALSE),MATCH(K$10,연령매매지수!$1:$1,FALSE))</f>
        <v>100.01499339449282</v>
      </c>
      <c r="L17" s="261">
        <f>INDEX(연령매매지수!$412:$452,MATCH($E17,연령매매지수!$D$412:$D$452,FALSE),MATCH(L$10,연령매매지수!$1:$1,FALSE))</f>
        <v>100.31251639917416</v>
      </c>
      <c r="M17" s="262">
        <f>INDEX(연령매매지수!$412:$452,MATCH($E17,연령매매지수!$D$412:$D$452,FALSE),MATCH(M$10,연령매매지수!$1:$1,FALSE))</f>
        <v>100.36441328030558</v>
      </c>
      <c r="N17" s="760">
        <f>INDEX(연령매매지수!$412:$452,MATCH($E17,연령매매지수!$D$412:$D$452,FALSE),MATCH(N$10,연령매매지수!$1:$1,FALSE))</f>
        <v>100.08004787212764</v>
      </c>
      <c r="O17" s="1171">
        <f t="shared" si="3"/>
        <v>-1.9389478614140199E-2</v>
      </c>
      <c r="P17" s="267">
        <f t="shared" si="4"/>
        <v>0.4010857964372061</v>
      </c>
      <c r="Q17" s="1177">
        <f t="shared" si="5"/>
        <v>-7.9965681959004442E-3</v>
      </c>
      <c r="R17" s="267">
        <f t="shared" si="6"/>
        <v>0.31200153452257684</v>
      </c>
      <c r="S17" s="1177">
        <f t="shared" si="7"/>
        <v>-5.1708448677401098E-2</v>
      </c>
      <c r="T17" s="267">
        <f t="shared" si="8"/>
        <v>0.2322825897760783</v>
      </c>
      <c r="U17" s="1406" t="s">
        <v>1830</v>
      </c>
      <c r="V17" s="1407"/>
      <c r="W17" s="1407"/>
      <c r="X17" s="1407"/>
    </row>
    <row r="18" spans="1:24" s="310" customFormat="1" ht="13.5" customHeight="1">
      <c r="A18" s="1414" t="s">
        <v>173</v>
      </c>
      <c r="B18" s="1414"/>
      <c r="C18" s="1414"/>
      <c r="D18" s="1414"/>
      <c r="E18" s="720">
        <v>6</v>
      </c>
      <c r="F18" s="261">
        <f>INDEX(연령매매지수!$330:$370,MATCH($E18,연령매매지수!$D$330:$D$370,FALSE),MATCH(F$10,연령매매지수!$1:$1,FALSE))</f>
        <v>100.33797660387818</v>
      </c>
      <c r="G18" s="760">
        <f>INDEX(연령매매지수!$330:$370,MATCH($E18,연령매매지수!$D$330:$D$370,FALSE),MATCH(G$10,연령매매지수!$1:$1,FALSE))</f>
        <v>100.44960292500755</v>
      </c>
      <c r="H18" s="761">
        <f>INDEX(연령매매지수!$330:$370,MATCH($E18,연령매매지수!$D$330:$D$370,FALSE),MATCH(H$10,연령매매지수!$1:$1,FALSE))</f>
        <v>99.979407286412865</v>
      </c>
      <c r="I18" s="261">
        <f>INDEX(연령매매지수!$371:$411,MATCH($E18,연령매매지수!$D$371:$D$411,FALSE),MATCH(I$10,연령매매지수!$1:$1,FALSE))</f>
        <v>100.38944468325708</v>
      </c>
      <c r="J18" s="760">
        <f>INDEX(연령매매지수!$371:$411,MATCH($E18,연령매매지수!$D$371:$D$411,FALSE),MATCH(J$10,연령매매지수!$1:$1,FALSE))</f>
        <v>100.46483802632117</v>
      </c>
      <c r="K18" s="761">
        <f>INDEX(연령매매지수!$371:$411,MATCH($E18,연령매매지수!$D$371:$D$411,FALSE),MATCH(K$10,연령매매지수!$1:$1,FALSE))</f>
        <v>99.86893600226125</v>
      </c>
      <c r="L18" s="261">
        <f>INDEX(연령매매지수!$412:$452,MATCH($E18,연령매매지수!$D$412:$D$452,FALSE),MATCH(L$10,연령매매지수!$1:$1,FALSE))</f>
        <v>99.733865058636511</v>
      </c>
      <c r="M18" s="262">
        <f>INDEX(연령매매지수!$412:$452,MATCH($E18,연령매매지수!$D$412:$D$452,FALSE),MATCH(M$10,연령매매지수!$1:$1,FALSE))</f>
        <v>99.97555340295493</v>
      </c>
      <c r="N18" s="262">
        <f>INDEX(연령매매지수!$412:$452,MATCH($E18,연령매매지수!$D$412:$D$452,FALSE),MATCH(N$10,연령매매지수!$1:$1,FALSE))</f>
        <v>99.751014770937772</v>
      </c>
      <c r="O18" s="1171">
        <f t="shared" si="3"/>
        <v>-0.11112669227046901</v>
      </c>
      <c r="P18" s="267">
        <f t="shared" si="4"/>
        <v>0.3586431718264782</v>
      </c>
      <c r="Q18" s="1177">
        <f t="shared" si="5"/>
        <v>-7.5044507655841475E-2</v>
      </c>
      <c r="R18" s="267">
        <f t="shared" si="6"/>
        <v>0.52119177577305553</v>
      </c>
      <c r="S18" s="1177">
        <f t="shared" si="7"/>
        <v>-0.24174744334175546</v>
      </c>
      <c r="T18" s="267">
        <f t="shared" si="8"/>
        <v>-1.7192519134412443E-2</v>
      </c>
      <c r="U18" s="1412" t="s">
        <v>305</v>
      </c>
      <c r="V18" s="1413"/>
      <c r="W18" s="1413"/>
      <c r="X18" s="1413"/>
    </row>
    <row r="19" spans="1:24" s="310" customFormat="1" ht="13.5" customHeight="1">
      <c r="A19" s="628"/>
      <c r="B19" s="1484" t="s">
        <v>174</v>
      </c>
      <c r="C19" s="1414"/>
      <c r="D19" s="1414"/>
      <c r="E19" s="714">
        <v>7</v>
      </c>
      <c r="F19" s="268">
        <f>INDEX(연령매매지수!$330:$370,MATCH($E19,연령매매지수!$D$330:$D$370,FALSE),MATCH(F$10,연령매매지수!$1:$1,FALSE))</f>
        <v>99.795730051466904</v>
      </c>
      <c r="G19" s="762">
        <f>INDEX(연령매매지수!$330:$370,MATCH($E19,연령매매지수!$D$330:$D$370,FALSE),MATCH(G$10,연령매매지수!$1:$1,FALSE))</f>
        <v>99.856745354731373</v>
      </c>
      <c r="H19" s="763">
        <f>INDEX(연령매매지수!$330:$370,MATCH($E19,연령매매지수!$D$330:$D$370,FALSE),MATCH(H$10,연령매매지수!$1:$1,FALSE))</f>
        <v>99.874390877360469</v>
      </c>
      <c r="I19" s="268">
        <f>INDEX(연령매매지수!$371:$411,MATCH($E19,연령매매지수!$D$371:$D$411,FALSE),MATCH(I$10,연령매매지수!$1:$1,FALSE))</f>
        <v>100.79279276773987</v>
      </c>
      <c r="J19" s="762">
        <f>INDEX(연령매매지수!$371:$411,MATCH($E19,연령매매지수!$D$371:$D$411,FALSE),MATCH(J$10,연령매매지수!$1:$1,FALSE))</f>
        <v>100.86640122124497</v>
      </c>
      <c r="K19" s="763">
        <f>INDEX(연령매매지수!$371:$411,MATCH($E19,연령매매지수!$D$371:$D$411,FALSE),MATCH(K$10,연령매매지수!$1:$1,FALSE))</f>
        <v>99.970556395709849</v>
      </c>
      <c r="L19" s="268">
        <f>INDEX(연령매매지수!$412:$452,MATCH($E19,연령매매지수!$D$412:$D$452,FALSE),MATCH(L$10,연령매매지수!$1:$1,FALSE))</f>
        <v>99.50601758550475</v>
      </c>
      <c r="M19" s="285">
        <f>INDEX(연령매매지수!$412:$452,MATCH($E19,연령매매지수!$D$412:$D$452,FALSE),MATCH(M$10,연령매매지수!$1:$1,FALSE))</f>
        <v>99.837414214326671</v>
      </c>
      <c r="N19" s="285">
        <f>INDEX(연령매매지수!$412:$452,MATCH($E19,연령매매지수!$D$412:$D$452,FALSE),MATCH(N$10,연령매매지수!$1:$1,FALSE))</f>
        <v>99.878348825608455</v>
      </c>
      <c r="O19" s="1172">
        <f t="shared" si="3"/>
        <v>-6.1102835915305409E-2</v>
      </c>
      <c r="P19" s="260">
        <f t="shared" si="4"/>
        <v>-7.8759755331225811E-2</v>
      </c>
      <c r="Q19" s="1178">
        <f t="shared" si="5"/>
        <v>-7.2976186930318043E-2</v>
      </c>
      <c r="R19" s="289">
        <f t="shared" si="6"/>
        <v>0.82247853935650816</v>
      </c>
      <c r="S19" s="1178">
        <f t="shared" si="7"/>
        <v>-0.33193631007959468</v>
      </c>
      <c r="T19" s="289">
        <f t="shared" si="8"/>
        <v>-0.37278473711436222</v>
      </c>
      <c r="U19" s="1412" t="s">
        <v>275</v>
      </c>
      <c r="V19" s="1413"/>
      <c r="W19" s="1444"/>
      <c r="X19" s="629"/>
    </row>
    <row r="20" spans="1:24" s="310" customFormat="1" ht="11.25" customHeight="1">
      <c r="A20" s="630"/>
      <c r="B20" s="631"/>
      <c r="C20" s="1451" t="s">
        <v>178</v>
      </c>
      <c r="D20" s="1452"/>
      <c r="E20" s="720">
        <v>8</v>
      </c>
      <c r="F20" s="275">
        <f>INDEX(연령매매지수!$330:$370,MATCH($E20,연령매매지수!$D$330:$D$370,FALSE),MATCH(F$10,연령매매지수!$1:$1,FALSE))</f>
        <v>99.42307692307692</v>
      </c>
      <c r="G20" s="764">
        <f>INDEX(연령매매지수!$330:$370,MATCH($E20,연령매매지수!$D$330:$D$370,FALSE),MATCH(G$10,연령매매지수!$1:$1,FALSE))</f>
        <v>99.615384615384613</v>
      </c>
      <c r="H20" s="765">
        <f>INDEX(연령매매지수!$330:$370,MATCH($E20,연령매매지수!$D$330:$D$370,FALSE),MATCH(H$10,연령매매지수!$1:$1,FALSE))</f>
        <v>99.807692307692307</v>
      </c>
      <c r="I20" s="275">
        <f>INDEX(연령매매지수!$371:$411,MATCH($E20,연령매매지수!$D$371:$D$411,FALSE),MATCH(I$10,연령매매지수!$1:$1,FALSE))</f>
        <v>99.703794924369632</v>
      </c>
      <c r="J20" s="764">
        <f>INDEX(연령매매지수!$371:$411,MATCH($E20,연령매매지수!$D$371:$D$411,FALSE),MATCH(J$10,연령매매지수!$1:$1,FALSE))</f>
        <v>99.740403650450361</v>
      </c>
      <c r="K20" s="765">
        <f>INDEX(연령매매지수!$371:$411,MATCH($E20,연령매매지수!$D$371:$D$411,FALSE),MATCH(K$10,연령매매지수!$1:$1,FALSE))</f>
        <v>100.09754012240566</v>
      </c>
      <c r="L20" s="275">
        <f>INDEX(연령매매지수!$412:$452,MATCH($E20,연령매매지수!$D$412:$D$452,FALSE),MATCH(L$10,연령매매지수!$1:$1,FALSE))</f>
        <v>99.590649005962746</v>
      </c>
      <c r="M20" s="377">
        <f>INDEX(연령매매지수!$412:$452,MATCH($E20,연령매매지수!$D$412:$D$452,FALSE),MATCH(M$10,연령매매지수!$1:$1,FALSE))</f>
        <v>99.630464369193803</v>
      </c>
      <c r="N20" s="377">
        <f>INDEX(연령매매지수!$412:$452,MATCH($E20,연령매매지수!$D$412:$D$452,FALSE),MATCH(N$10,연령매매지수!$1:$1,FALSE))</f>
        <v>99.960927871170554</v>
      </c>
      <c r="O20" s="1173">
        <f t="shared" si="3"/>
        <v>-0.19305019305019266</v>
      </c>
      <c r="P20" s="380">
        <f t="shared" si="4"/>
        <v>-0.38535645472062008</v>
      </c>
      <c r="Q20" s="1179">
        <f t="shared" si="5"/>
        <v>-3.670400834653309E-2</v>
      </c>
      <c r="R20" s="380">
        <f t="shared" si="6"/>
        <v>-0.39336151273501319</v>
      </c>
      <c r="S20" s="1179">
        <f t="shared" si="7"/>
        <v>-3.9963040906354497E-2</v>
      </c>
      <c r="T20" s="380">
        <f t="shared" si="8"/>
        <v>-0.37042359759307253</v>
      </c>
      <c r="U20" s="1491" t="s">
        <v>300</v>
      </c>
      <c r="V20" s="1428"/>
      <c r="W20" s="632"/>
      <c r="X20" s="633"/>
    </row>
    <row r="21" spans="1:24" s="310" customFormat="1" ht="11.25" customHeight="1">
      <c r="A21" s="630"/>
      <c r="B21" s="631"/>
      <c r="C21" s="1453" t="s">
        <v>179</v>
      </c>
      <c r="D21" s="1454"/>
      <c r="E21" s="714">
        <v>9</v>
      </c>
      <c r="F21" s="277">
        <f>INDEX(연령매매지수!$330:$370,MATCH($E21,연령매매지수!$D$330:$D$370,FALSE),MATCH(F$10,연령매매지수!$1:$1,FALSE))</f>
        <v>99.86486486486487</v>
      </c>
      <c r="G21" s="766">
        <f>INDEX(연령매매지수!$330:$370,MATCH($E21,연령매매지수!$D$330:$D$370,FALSE),MATCH(G$10,연령매매지수!$1:$1,FALSE))</f>
        <v>99.86486486486487</v>
      </c>
      <c r="H21" s="767">
        <f>INDEX(연령매매지수!$330:$370,MATCH($E21,연령매매지수!$D$330:$D$370,FALSE),MATCH(H$10,연령매매지수!$1:$1,FALSE))</f>
        <v>99.86486486486487</v>
      </c>
      <c r="I21" s="277">
        <f>INDEX(연령매매지수!$371:$411,MATCH($E21,연령매매지수!$D$371:$D$411,FALSE),MATCH(I$10,연령매매지수!$1:$1,FALSE))</f>
        <v>101.17821326714453</v>
      </c>
      <c r="J21" s="766">
        <f>INDEX(연령매매지수!$371:$411,MATCH($E21,연령매매지수!$D$371:$D$411,FALSE),MATCH(J$10,연령매매지수!$1:$1,FALSE))</f>
        <v>101.27864300489493</v>
      </c>
      <c r="K21" s="767">
        <f>INDEX(연령매매지수!$371:$411,MATCH($E21,연령매매지수!$D$371:$D$411,FALSE),MATCH(K$10,연령매매지수!$1:$1,FALSE))</f>
        <v>99.902253314180399</v>
      </c>
      <c r="L21" s="277">
        <f>INDEX(연령매매지수!$412:$452,MATCH($E21,연령매매지수!$D$412:$D$452,FALSE),MATCH(L$10,연령매매지수!$1:$1,FALSE))</f>
        <v>99.274857957406297</v>
      </c>
      <c r="M21" s="255">
        <f>INDEX(연령매매지수!$412:$452,MATCH($E21,연령매매지수!$D$412:$D$452,FALSE),MATCH(M$10,연령매매지수!$1:$1,FALSE))</f>
        <v>99.782241812702196</v>
      </c>
      <c r="N21" s="255">
        <f>INDEX(연령매매지수!$412:$452,MATCH($E21,연령매매지수!$D$412:$D$452,FALSE),MATCH(N$10,연령매매지수!$1:$1,FALSE))</f>
        <v>99.714468799208021</v>
      </c>
      <c r="O21" s="1172">
        <f t="shared" si="3"/>
        <v>0</v>
      </c>
      <c r="P21" s="260">
        <f t="shared" si="4"/>
        <v>0</v>
      </c>
      <c r="Q21" s="1180">
        <f t="shared" si="5"/>
        <v>-9.9161812175496689E-2</v>
      </c>
      <c r="R21" s="260">
        <f t="shared" si="6"/>
        <v>1.2772083818283875</v>
      </c>
      <c r="S21" s="1180">
        <f t="shared" si="7"/>
        <v>-0.5084911363770428</v>
      </c>
      <c r="T21" s="260">
        <f t="shared" si="8"/>
        <v>-0.44086966224224922</v>
      </c>
      <c r="U21" s="1489" t="s">
        <v>301</v>
      </c>
      <c r="V21" s="1490"/>
      <c r="W21" s="632"/>
      <c r="X21" s="631"/>
    </row>
    <row r="22" spans="1:24" s="310" customFormat="1" ht="11.25" customHeight="1">
      <c r="A22" s="630"/>
      <c r="B22" s="631"/>
      <c r="C22" s="1455" t="s">
        <v>180</v>
      </c>
      <c r="D22" s="1456"/>
      <c r="E22" s="720">
        <v>10</v>
      </c>
      <c r="F22" s="277">
        <f>INDEX(연령매매지수!$330:$370,MATCH($E22,연령매매지수!$D$330:$D$370,FALSE),MATCH(F$10,연령매매지수!$1:$1,FALSE))</f>
        <v>99.85016368592288</v>
      </c>
      <c r="G22" s="766">
        <f>INDEX(연령매매지수!$330:$370,MATCH($E22,연령매매지수!$D$330:$D$370,FALSE),MATCH(G$10,연령매매지수!$1:$1,FALSE))</f>
        <v>99.984190912151718</v>
      </c>
      <c r="H22" s="767">
        <f>INDEX(연령매매지수!$330:$370,MATCH($E22,연령매매지수!$D$330:$D$370,FALSE),MATCH(H$10,연령매매지수!$1:$1,FALSE))</f>
        <v>99.939193520425448</v>
      </c>
      <c r="I22" s="277">
        <f>INDEX(연령매매지수!$371:$411,MATCH($E22,연령매매지수!$D$371:$D$411,FALSE),MATCH(I$10,연령매매지수!$1:$1,FALSE))</f>
        <v>100.23671407427008</v>
      </c>
      <c r="J22" s="766">
        <f>INDEX(연령매매지수!$371:$411,MATCH($E22,연령매매지수!$D$371:$D$411,FALSE),MATCH(J$10,연령매매지수!$1:$1,FALSE))</f>
        <v>100.24977424058461</v>
      </c>
      <c r="K22" s="767">
        <f>INDEX(연령매매지수!$371:$411,MATCH($E22,연령매매지수!$D$371:$D$411,FALSE),MATCH(K$10,연령매매지수!$1:$1,FALSE))</f>
        <v>100.10847715359181</v>
      </c>
      <c r="L22" s="254">
        <f>INDEX(연령매매지수!$412:$452,MATCH($E22,연령매매지수!$D$412:$D$452,FALSE),MATCH(L$10,연령매매지수!$1:$1,FALSE))</f>
        <v>100.04623414556919</v>
      </c>
      <c r="M22" s="281">
        <f>INDEX(연령매매지수!$412:$452,MATCH($E22,연령매매지수!$D$412:$D$452,FALSE),MATCH(M$10,연령매매지수!$1:$1,FALSE))</f>
        <v>100.12165384514758</v>
      </c>
      <c r="N22" s="281">
        <f>INDEX(연령매매지수!$412:$452,MATCH($E22,연령매매지수!$D$412:$D$452,FALSE),MATCH(N$10,연령매매지수!$1:$1,FALSE))</f>
        <v>100.24536800930784</v>
      </c>
      <c r="O22" s="1174">
        <f t="shared" si="3"/>
        <v>-0.13404841806100576</v>
      </c>
      <c r="P22" s="284">
        <f t="shared" si="4"/>
        <v>-8.9084003348871565E-2</v>
      </c>
      <c r="Q22" s="1181">
        <f t="shared" si="5"/>
        <v>-1.3027626658979052E-2</v>
      </c>
      <c r="R22" s="284">
        <f t="shared" si="6"/>
        <v>0.12809796365349513</v>
      </c>
      <c r="S22" s="1181">
        <f t="shared" si="7"/>
        <v>-7.5328060096802041E-2</v>
      </c>
      <c r="T22" s="284">
        <f t="shared" si="8"/>
        <v>-0.19864644890141836</v>
      </c>
      <c r="U22" s="1425" t="s">
        <v>302</v>
      </c>
      <c r="V22" s="1426"/>
      <c r="W22" s="634"/>
      <c r="X22" s="631"/>
    </row>
    <row r="23" spans="1:24" s="310" customFormat="1" ht="13.5" customHeight="1">
      <c r="A23" s="630"/>
      <c r="B23" s="1471" t="s">
        <v>175</v>
      </c>
      <c r="C23" s="1472"/>
      <c r="D23" s="1472"/>
      <c r="E23" s="714">
        <v>11</v>
      </c>
      <c r="F23" s="279">
        <f>INDEX(연령매매지수!$330:$370,MATCH($E23,연령매매지수!$D$330:$D$370,FALSE),MATCH(F$10,연령매매지수!$1:$1,FALSE))</f>
        <v>100.97076571740176</v>
      </c>
      <c r="G23" s="769">
        <f>INDEX(연령매매지수!$330:$370,MATCH($E23,연령매매지수!$D$330:$D$370,FALSE),MATCH(G$10,연령매매지수!$1:$1,FALSE))</f>
        <v>101.14182820566906</v>
      </c>
      <c r="H23" s="770">
        <f>INDEX(연령매매지수!$330:$370,MATCH($E23,연령매매지수!$D$330:$D$370,FALSE),MATCH(H$10,연령매매지수!$1:$1,FALSE))</f>
        <v>100.10138214030025</v>
      </c>
      <c r="I23" s="268">
        <f>INDEX(연령매매지수!$371:$411,MATCH($E23,연령매매지수!$D$371:$D$411,FALSE),MATCH(I$10,연령매매지수!$1:$1,FALSE))</f>
        <v>99.807162865419443</v>
      </c>
      <c r="J23" s="762">
        <f>INDEX(연령매매지수!$371:$411,MATCH($E23,연령매매지수!$D$371:$D$411,FALSE),MATCH(J$10,연령매매지수!$1:$1,FALSE))</f>
        <v>99.885118213788658</v>
      </c>
      <c r="K23" s="763">
        <f>INDEX(연령매매지수!$371:$411,MATCH($E23,연령매매지수!$D$371:$D$411,FALSE),MATCH(K$10,연령매매지수!$1:$1,FALSE))</f>
        <v>99.721695781864199</v>
      </c>
      <c r="L23" s="268">
        <f>INDEX(연령매매지수!$412:$452,MATCH($E23,연령매매지수!$D$412:$D$452,FALSE),MATCH(L$10,연령매매지수!$1:$1,FALSE))</f>
        <v>100.09791911108765</v>
      </c>
      <c r="M23" s="285">
        <f>INDEX(연령매매지수!$412:$452,MATCH($E23,연령매매지수!$D$412:$D$452,FALSE),MATCH(M$10,연령매매지수!$1:$1,FALSE))</f>
        <v>100.19601308054217</v>
      </c>
      <c r="N23" s="285">
        <f>INDEX(연령매매지수!$412:$452,MATCH($E23,연령매매지수!$D$412:$D$452,FALSE),MATCH(N$10,연령매매지수!$1:$1,FALSE))</f>
        <v>99.548497610166933</v>
      </c>
      <c r="O23" s="1172">
        <f t="shared" si="3"/>
        <v>-0.16913129938629368</v>
      </c>
      <c r="P23" s="260">
        <f t="shared" si="4"/>
        <v>0.86850307010046812</v>
      </c>
      <c r="Q23" s="1178">
        <f t="shared" si="5"/>
        <v>-7.8045007868299265E-2</v>
      </c>
      <c r="R23" s="289">
        <f t="shared" si="6"/>
        <v>8.5705605871555512E-2</v>
      </c>
      <c r="S23" s="1178">
        <f t="shared" si="7"/>
        <v>-9.7902068593958003E-2</v>
      </c>
      <c r="T23" s="289">
        <f t="shared" si="8"/>
        <v>0.55191340312563675</v>
      </c>
      <c r="U23" s="1433" t="s">
        <v>276</v>
      </c>
      <c r="V23" s="1434"/>
      <c r="W23" s="1435"/>
      <c r="X23" s="635"/>
    </row>
    <row r="24" spans="1:24" s="310" customFormat="1" ht="11.25" customHeight="1">
      <c r="A24" s="630"/>
      <c r="B24" s="631"/>
      <c r="C24" s="1451" t="s">
        <v>176</v>
      </c>
      <c r="D24" s="1452"/>
      <c r="E24" s="720">
        <v>12</v>
      </c>
      <c r="F24" s="277">
        <f>INDEX(연령매매지수!$330:$370,MATCH($E24,연령매매지수!$D$330:$D$370,FALSE),MATCH(F$10,연령매매지수!$1:$1,FALSE))</f>
        <v>100.80966466592383</v>
      </c>
      <c r="G24" s="766">
        <f>INDEX(연령매매지수!$330:$370,MATCH($E24,연령매매지수!$D$330:$D$370,FALSE),MATCH(G$10,연령매매지수!$1:$1,FALSE))</f>
        <v>101.05833250870133</v>
      </c>
      <c r="H24" s="767">
        <f>INDEX(연령매매지수!$330:$370,MATCH($E24,연령매매지수!$D$330:$D$370,FALSE),MATCH(H$10,연령매매지수!$1:$1,FALSE))</f>
        <v>99.99409053302017</v>
      </c>
      <c r="I24" s="275">
        <f>INDEX(연령매매지수!$371:$411,MATCH($E24,연령매매지수!$D$371:$D$411,FALSE),MATCH(I$10,연령매매지수!$1:$1,FALSE))</f>
        <v>100.22756243076412</v>
      </c>
      <c r="J24" s="764">
        <f>INDEX(연령매매지수!$371:$411,MATCH($E24,연령매매지수!$D$371:$D$411,FALSE),MATCH(J$10,연령매매지수!$1:$1,FALSE))</f>
        <v>100.31638201449169</v>
      </c>
      <c r="K24" s="765">
        <f>INDEX(연령매매지수!$371:$411,MATCH($E24,연령매매지수!$D$371:$D$411,FALSE),MATCH(K$10,연령매매지수!$1:$1,FALSE))</f>
        <v>99.76379702098356</v>
      </c>
      <c r="L24" s="275">
        <f>INDEX(연령매매지수!$412:$452,MATCH($E24,연령매매지수!$D$412:$D$452,FALSE),MATCH(L$10,연령매매지수!$1:$1,FALSE))</f>
        <v>100.40090809442104</v>
      </c>
      <c r="M24" s="377">
        <f>INDEX(연령매매지수!$412:$452,MATCH($E24,연령매매지수!$D$412:$D$452,FALSE),MATCH(M$10,연령매매지수!$1:$1,FALSE))</f>
        <v>100.57534742241847</v>
      </c>
      <c r="N24" s="377">
        <f>INDEX(연령매매지수!$412:$452,MATCH($E24,연령매매지수!$D$412:$D$452,FALSE),MATCH(N$10,연령매매지수!$1:$1,FALSE))</f>
        <v>99.626605038407291</v>
      </c>
      <c r="O24" s="1173">
        <f t="shared" si="3"/>
        <v>-0.24606367095566517</v>
      </c>
      <c r="P24" s="380">
        <f t="shared" si="4"/>
        <v>0.81562233183605226</v>
      </c>
      <c r="Q24" s="1179">
        <f t="shared" si="5"/>
        <v>-8.8539460797876224E-2</v>
      </c>
      <c r="R24" s="380">
        <f t="shared" si="6"/>
        <v>0.46486343105307526</v>
      </c>
      <c r="S24" s="1179">
        <f t="shared" si="7"/>
        <v>-0.17344143715932736</v>
      </c>
      <c r="T24" s="380">
        <f t="shared" si="8"/>
        <v>0.77720510070100612</v>
      </c>
      <c r="U24" s="1427" t="s">
        <v>303</v>
      </c>
      <c r="V24" s="1428"/>
      <c r="W24" s="632"/>
      <c r="X24" s="631"/>
    </row>
    <row r="25" spans="1:24" s="310" customFormat="1" ht="11.25" customHeight="1">
      <c r="A25" s="630"/>
      <c r="B25" s="636"/>
      <c r="C25" s="1455" t="s">
        <v>177</v>
      </c>
      <c r="D25" s="1456"/>
      <c r="E25" s="714">
        <v>13</v>
      </c>
      <c r="F25" s="254">
        <f>INDEX(연령매매지수!$330:$370,MATCH($E25,연령매매지수!$D$330:$D$370,FALSE),MATCH(F$10,연령매매지수!$1:$1,FALSE))</f>
        <v>101.32540471005385</v>
      </c>
      <c r="G25" s="768">
        <f>INDEX(연령매매지수!$330:$370,MATCH($E25,연령매매지수!$D$330:$D$370,FALSE),MATCH(G$10,연령매매지수!$1:$1,FALSE))</f>
        <v>101.32540471005385</v>
      </c>
      <c r="H25" s="771">
        <f>INDEX(연령매매지수!$330:$370,MATCH($E25,연령매매지수!$D$330:$D$370,FALSE),MATCH(H$10,연령매매지수!$1:$1,FALSE))</f>
        <v>100.33737011073221</v>
      </c>
      <c r="I25" s="254">
        <f>INDEX(연령매매지수!$371:$411,MATCH($E25,연령매매지수!$D$371:$D$411,FALSE),MATCH(I$10,연령매매지수!$1:$1,FALSE))</f>
        <v>98.96683935516451</v>
      </c>
      <c r="J25" s="768">
        <f>INDEX(연령매매지수!$371:$411,MATCH($E25,연령매매지수!$D$371:$D$411,FALSE),MATCH(J$10,연령매매지수!$1:$1,FALSE))</f>
        <v>99.023214751293082</v>
      </c>
      <c r="K25" s="771">
        <f>INDEX(연령매매지수!$371:$411,MATCH($E25,연령매매지수!$D$371:$D$411,FALSE),MATCH(K$10,연령매매지수!$1:$1,FALSE))</f>
        <v>99.63706061161156</v>
      </c>
      <c r="L25" s="254">
        <f>INDEX(연령매매지수!$412:$452,MATCH($E25,연령매매지수!$D$412:$D$452,FALSE),MATCH(L$10,연령매매지수!$1:$1,FALSE))</f>
        <v>99.233126087885026</v>
      </c>
      <c r="M25" s="281">
        <f>INDEX(연령매매지수!$412:$452,MATCH($E25,연령매매지수!$D$412:$D$452,FALSE),MATCH(M$10,연령매매지수!$1:$1,FALSE))</f>
        <v>99.114896928809486</v>
      </c>
      <c r="N25" s="281">
        <f>INDEX(연령매매지수!$412:$452,MATCH($E25,연령매매지수!$D$412:$D$452,FALSE),MATCH(N$10,연령매매지수!$1:$1,FALSE))</f>
        <v>99.32460049549141</v>
      </c>
      <c r="O25" s="1174">
        <f t="shared" si="3"/>
        <v>0</v>
      </c>
      <c r="P25" s="284">
        <f t="shared" si="4"/>
        <v>0.9847124737585311</v>
      </c>
      <c r="Q25" s="1181">
        <f t="shared" si="5"/>
        <v>-5.6931494569389951E-2</v>
      </c>
      <c r="R25" s="284">
        <f t="shared" si="6"/>
        <v>-0.67266261402431082</v>
      </c>
      <c r="S25" s="1181">
        <f t="shared" si="7"/>
        <v>0.11928495386568372</v>
      </c>
      <c r="T25" s="284">
        <f t="shared" si="8"/>
        <v>-9.2096426414056687E-2</v>
      </c>
      <c r="U25" s="1425" t="s">
        <v>304</v>
      </c>
      <c r="V25" s="1426"/>
      <c r="W25" s="634"/>
      <c r="X25" s="637"/>
    </row>
    <row r="26" spans="1:24" s="310" customFormat="1" ht="13.5" customHeight="1">
      <c r="A26" s="1458" t="s">
        <v>191</v>
      </c>
      <c r="B26" s="1458"/>
      <c r="C26" s="1458"/>
      <c r="D26" s="1458"/>
      <c r="E26" s="720">
        <v>14</v>
      </c>
      <c r="F26" s="277">
        <f>INDEX(연령매매지수!$330:$370,MATCH($E26,연령매매지수!$D$330:$D$370,FALSE),MATCH(F$10,연령매매지수!$1:$1,FALSE))</f>
        <v>99.249048374548991</v>
      </c>
      <c r="G26" s="766">
        <f>INDEX(연령매매지수!$330:$370,MATCH($E26,연령매매지수!$D$330:$D$370,FALSE),MATCH(G$10,연령매매지수!$1:$1,FALSE))</f>
        <v>99.327141409426062</v>
      </c>
      <c r="H26" s="767">
        <f>INDEX(연령매매지수!$330:$370,MATCH($E26,연령매매지수!$D$330:$D$370,FALSE),MATCH(H$10,연령매매지수!$1:$1,FALSE))</f>
        <v>99.679307320946947</v>
      </c>
      <c r="I26" s="277">
        <f>INDEX(연령매매지수!$371:$411,MATCH($E26,연령매매지수!$D$371:$D$411,FALSE),MATCH(I$10,연령매매지수!$1:$1,FALSE))</f>
        <v>99.83133759785855</v>
      </c>
      <c r="J26" s="766">
        <f>INDEX(연령매매지수!$371:$411,MATCH($E26,연령매매지수!$D$371:$D$411,FALSE),MATCH(J$10,연령매매지수!$1:$1,FALSE))</f>
        <v>99.959338170820928</v>
      </c>
      <c r="K26" s="767">
        <f>INDEX(연령매매지수!$371:$411,MATCH($E26,연령매매지수!$D$371:$D$411,FALSE),MATCH(K$10,연령매매지수!$1:$1,FALSE))</f>
        <v>99.794003801528447</v>
      </c>
      <c r="L26" s="277">
        <f>INDEX(연령매매지수!$412:$452,MATCH($E26,연령매매지수!$D$412:$D$452,FALSE),MATCH(L$10,연령매매지수!$1:$1,FALSE))</f>
        <v>99.638686755771488</v>
      </c>
      <c r="M26" s="255">
        <f>INDEX(연령매매지수!$412:$452,MATCH($E26,연령매매지수!$D$412:$D$452,FALSE),MATCH(M$10,연령매매지수!$1:$1,FALSE))</f>
        <v>99.804232339238155</v>
      </c>
      <c r="N26" s="255">
        <f>INDEX(연령매매지수!$412:$452,MATCH($E26,연령매매지수!$D$412:$D$452,FALSE),MATCH(N$10,연령매매지수!$1:$1,FALSE))</f>
        <v>99.982044029521518</v>
      </c>
      <c r="O26" s="1172">
        <f t="shared" si="3"/>
        <v>-7.8622050095222829E-2</v>
      </c>
      <c r="P26" s="260">
        <f t="shared" si="4"/>
        <v>-0.43164319452242417</v>
      </c>
      <c r="Q26" s="1177">
        <f t="shared" si="5"/>
        <v>-0.12805264150872464</v>
      </c>
      <c r="R26" s="267">
        <f t="shared" si="6"/>
        <v>3.7410861282149988E-2</v>
      </c>
      <c r="S26" s="1177">
        <f t="shared" si="7"/>
        <v>-0.16587030388047763</v>
      </c>
      <c r="T26" s="267">
        <f t="shared" si="8"/>
        <v>-0.34341893795314382</v>
      </c>
      <c r="U26" s="1445" t="s">
        <v>284</v>
      </c>
      <c r="V26" s="1446"/>
      <c r="W26" s="1446"/>
      <c r="X26" s="1446"/>
    </row>
    <row r="27" spans="1:24" s="310" customFormat="1" ht="11.25" customHeight="1">
      <c r="A27" s="638"/>
      <c r="B27" s="1471" t="s">
        <v>1396</v>
      </c>
      <c r="C27" s="1472"/>
      <c r="D27" s="1472"/>
      <c r="E27" s="714">
        <v>15</v>
      </c>
      <c r="F27" s="268">
        <f>INDEX(연령매매지수!$330:$370,MATCH($E27,연령매매지수!$D$330:$D$370,FALSE),MATCH(F$10,연령매매지수!$1:$1,FALSE))</f>
        <v>99.795774193907377</v>
      </c>
      <c r="G27" s="762">
        <f>INDEX(연령매매지수!$330:$370,MATCH($E27,연령매매지수!$D$330:$D$370,FALSE),MATCH(G$10,연령매매지수!$1:$1,FALSE))</f>
        <v>100.08296874648985</v>
      </c>
      <c r="H27" s="763">
        <f>INDEX(연령매매지수!$330:$370,MATCH($E27,연령매매지수!$D$330:$D$370,FALSE),MATCH(H$10,연령매매지수!$1:$1,FALSE))</f>
        <v>100.16162700060785</v>
      </c>
      <c r="I27" s="268">
        <f>INDEX(연령매매지수!$371:$411,MATCH($E27,연령매매지수!$D$371:$D$411,FALSE),MATCH(I$10,연령매매지수!$1:$1,FALSE))</f>
        <v>101.69926172187658</v>
      </c>
      <c r="J27" s="762">
        <f>INDEX(연령매매지수!$371:$411,MATCH($E27,연령매매지수!$D$371:$D$411,FALSE),MATCH(J$10,연령매매지수!$1:$1,FALSE))</f>
        <v>101.69926172187658</v>
      </c>
      <c r="K27" s="763">
        <f>INDEX(연령매매지수!$371:$411,MATCH($E27,연령매매지수!$D$371:$D$411,FALSE),MATCH(K$10,연령매매지수!$1:$1,FALSE))</f>
        <v>99.895524384122908</v>
      </c>
      <c r="L27" s="268">
        <f>INDEX(연령매매지수!$412:$452,MATCH($E27,연령매매지수!$D$412:$D$452,FALSE),MATCH(L$10,연령매매지수!$1:$1,FALSE))</f>
        <v>101.34514029723269</v>
      </c>
      <c r="M27" s="285">
        <f>INDEX(연령매매지수!$412:$452,MATCH($E27,연령매매지수!$D$412:$D$452,FALSE),MATCH(M$10,연령매매지수!$1:$1,FALSE))</f>
        <v>101.34514029723269</v>
      </c>
      <c r="N27" s="285">
        <f>INDEX(연령매매지수!$412:$452,MATCH($E27,연령매매지수!$D$412:$D$452,FALSE),MATCH(N$10,연령매매지수!$1:$1,FALSE))</f>
        <v>100.55257691620855</v>
      </c>
      <c r="O27" s="1175">
        <f t="shared" si="3"/>
        <v>-0.28695646839768107</v>
      </c>
      <c r="P27" s="289">
        <f t="shared" si="4"/>
        <v>-0.36526244396793972</v>
      </c>
      <c r="Q27" s="1178">
        <f t="shared" si="5"/>
        <v>0</v>
      </c>
      <c r="R27" s="289">
        <f t="shared" si="6"/>
        <v>1.8056237743123038</v>
      </c>
      <c r="S27" s="1178">
        <f t="shared" si="7"/>
        <v>0</v>
      </c>
      <c r="T27" s="289">
        <f t="shared" si="8"/>
        <v>0.788207925973472</v>
      </c>
      <c r="U27" s="1433" t="s">
        <v>1400</v>
      </c>
      <c r="V27" s="1434"/>
      <c r="W27" s="1435"/>
      <c r="X27" s="639"/>
    </row>
    <row r="28" spans="1:24" s="310" customFormat="1" ht="11.25" customHeight="1">
      <c r="A28" s="638"/>
      <c r="B28" s="1473" t="s">
        <v>773</v>
      </c>
      <c r="C28" s="1454"/>
      <c r="D28" s="1454"/>
      <c r="E28" s="720">
        <v>16</v>
      </c>
      <c r="F28" s="277">
        <f>INDEX(연령매매지수!$330:$370,MATCH($E28,연령매매지수!$D$330:$D$370,FALSE),MATCH(F$10,연령매매지수!$1:$1,FALSE))</f>
        <v>99.725810771732654</v>
      </c>
      <c r="G28" s="766">
        <f>INDEX(연령매매지수!$330:$370,MATCH($E28,연령매매지수!$D$330:$D$370,FALSE),MATCH(G$10,연령매매지수!$1:$1,FALSE))</f>
        <v>99.725810771732654</v>
      </c>
      <c r="H28" s="767">
        <f>INDEX(연령매매지수!$330:$370,MATCH($E28,연령매매지수!$D$330:$D$370,FALSE),MATCH(H$10,연령매매지수!$1:$1,FALSE))</f>
        <v>99.81423708617379</v>
      </c>
      <c r="I28" s="277">
        <f>INDEX(연령매매지수!$371:$411,MATCH($E28,연령매매지수!$D$371:$D$411,FALSE),MATCH(I$10,연령매매지수!$1:$1,FALSE))</f>
        <v>99.897429020951307</v>
      </c>
      <c r="J28" s="766">
        <f>INDEX(연령매매지수!$371:$411,MATCH($E28,연령매매지수!$D$371:$D$411,FALSE),MATCH(J$10,연령매매지수!$1:$1,FALSE))</f>
        <v>99.897429020951307</v>
      </c>
      <c r="K28" s="767">
        <f>INDEX(연령매매지수!$371:$411,MATCH($E28,연령매매지수!$D$371:$D$411,FALSE),MATCH(K$10,연령매매지수!$1:$1,FALSE))</f>
        <v>99.821640422445924</v>
      </c>
      <c r="L28" s="277">
        <f>INDEX(연령매매지수!$412:$452,MATCH($E28,연령매매지수!$D$412:$D$452,FALSE),MATCH(L$10,연령매매지수!$1:$1,FALSE))</f>
        <v>99.346457899522562</v>
      </c>
      <c r="M28" s="255">
        <f>INDEX(연령매매지수!$412:$452,MATCH($E28,연령매매지수!$D$412:$D$452,FALSE),MATCH(M$10,연령매매지수!$1:$1,FALSE))</f>
        <v>99.621712971499804</v>
      </c>
      <c r="N28" s="255">
        <f>INDEX(연령매매지수!$412:$452,MATCH($E28,연령매매지수!$D$412:$D$452,FALSE),MATCH(N$10,연령매매지수!$1:$1,FALSE))</f>
        <v>100.00175156801849</v>
      </c>
      <c r="O28" s="1172">
        <f t="shared" si="3"/>
        <v>0</v>
      </c>
      <c r="P28" s="260">
        <f t="shared" si="4"/>
        <v>-8.8590883447614566E-2</v>
      </c>
      <c r="Q28" s="1180">
        <f t="shared" si="5"/>
        <v>0</v>
      </c>
      <c r="R28" s="260">
        <f t="shared" si="6"/>
        <v>7.5924016260042748E-2</v>
      </c>
      <c r="S28" s="1180">
        <f t="shared" si="7"/>
        <v>-0.27630028009655305</v>
      </c>
      <c r="T28" s="260">
        <f t="shared" si="8"/>
        <v>-0.65528219078264671</v>
      </c>
      <c r="U28" s="1436" t="s">
        <v>1401</v>
      </c>
      <c r="V28" s="1437"/>
      <c r="W28" s="1438"/>
      <c r="X28" s="639"/>
    </row>
    <row r="29" spans="1:24" s="310" customFormat="1" ht="11.25" customHeight="1">
      <c r="A29" s="638"/>
      <c r="B29" s="1473" t="s">
        <v>181</v>
      </c>
      <c r="C29" s="1454"/>
      <c r="D29" s="1454"/>
      <c r="E29" s="714">
        <v>17</v>
      </c>
      <c r="F29" s="277">
        <f>INDEX(연령매매지수!$330:$370,MATCH($E29,연령매매지수!$D$330:$D$370,FALSE),MATCH(F$10,연령매매지수!$1:$1,FALSE))</f>
        <v>99.349585180853751</v>
      </c>
      <c r="G29" s="766">
        <f>INDEX(연령매매지수!$330:$370,MATCH($E29,연령매매지수!$D$330:$D$370,FALSE),MATCH(G$10,연령매매지수!$1:$1,FALSE))</f>
        <v>99.57642689782088</v>
      </c>
      <c r="H29" s="767">
        <f>INDEX(연령매매지수!$330:$370,MATCH($E29,연령매매지수!$D$330:$D$370,FALSE),MATCH(H$10,연령매매지수!$1:$1,FALSE))</f>
        <v>100.02950044009739</v>
      </c>
      <c r="I29" s="277">
        <f>INDEX(연령매매지수!$371:$411,MATCH($E29,연령매매지수!$D$371:$D$411,FALSE),MATCH(I$10,연령매매지수!$1:$1,FALSE))</f>
        <v>100.50394690751013</v>
      </c>
      <c r="J29" s="766">
        <f>INDEX(연령매매지수!$371:$411,MATCH($E29,연령매매지수!$D$371:$D$411,FALSE),MATCH(J$10,연령매매지수!$1:$1,FALSE))</f>
        <v>100.53832468256981</v>
      </c>
      <c r="K29" s="767">
        <f>INDEX(연령매매지수!$371:$411,MATCH($E29,연령매매지수!$D$371:$D$411,FALSE),MATCH(K$10,연령매매지수!$1:$1,FALSE))</f>
        <v>99.842361158717495</v>
      </c>
      <c r="L29" s="277">
        <f>INDEX(연령매매지수!$412:$452,MATCH($E29,연령매매지수!$D$412:$D$452,FALSE),MATCH(L$10,연령매매지수!$1:$1,FALSE))</f>
        <v>99.964504214746228</v>
      </c>
      <c r="M29" s="255">
        <f>INDEX(연령매매지수!$412:$452,MATCH($E29,연령매매지수!$D$412:$D$452,FALSE),MATCH(M$10,연령매매지수!$1:$1,FALSE))</f>
        <v>100.05153439432443</v>
      </c>
      <c r="N29" s="255">
        <f>INDEX(연령매매지수!$412:$452,MATCH($E29,연령매매지수!$D$412:$D$452,FALSE),MATCH(N$10,연령매매지수!$1:$1,FALSE))</f>
        <v>99.812093793535084</v>
      </c>
      <c r="O29" s="1172">
        <f t="shared" si="3"/>
        <v>-0.22780664463879496</v>
      </c>
      <c r="P29" s="260">
        <f t="shared" si="4"/>
        <v>-0.67971474040381397</v>
      </c>
      <c r="Q29" s="1180">
        <f t="shared" si="5"/>
        <v>-3.4193701922347053E-2</v>
      </c>
      <c r="R29" s="260">
        <f t="shared" si="6"/>
        <v>0.66263031153772634</v>
      </c>
      <c r="S29" s="1180">
        <f t="shared" si="7"/>
        <v>-8.6985352203794442E-2</v>
      </c>
      <c r="T29" s="260">
        <f t="shared" si="8"/>
        <v>0.15269734900702492</v>
      </c>
      <c r="U29" s="1436" t="s">
        <v>1395</v>
      </c>
      <c r="V29" s="1437"/>
      <c r="W29" s="1438"/>
      <c r="X29" s="639"/>
    </row>
    <row r="30" spans="1:24" s="310" customFormat="1" ht="11.25" customHeight="1">
      <c r="A30" s="638"/>
      <c r="B30" s="1473" t="s">
        <v>1397</v>
      </c>
      <c r="C30" s="1454"/>
      <c r="D30" s="1454"/>
      <c r="E30" s="720">
        <v>18</v>
      </c>
      <c r="F30" s="277">
        <f>INDEX(연령매매지수!$330:$370,MATCH($E30,연령매매지수!$D$330:$D$370,FALSE),MATCH(F$10,연령매매지수!$1:$1,FALSE))</f>
        <v>98.942426475538866</v>
      </c>
      <c r="G30" s="766">
        <f>INDEX(연령매매지수!$330:$370,MATCH($E30,연령매매지수!$D$330:$D$370,FALSE),MATCH(G$10,연령매매지수!$1:$1,FALSE))</f>
        <v>98.659876031432717</v>
      </c>
      <c r="H30" s="767">
        <f>INDEX(연령매매지수!$330:$370,MATCH($E30,연령매매지수!$D$330:$D$370,FALSE),MATCH(H$10,연령매매지수!$1:$1,FALSE))</f>
        <v>99.620171755732187</v>
      </c>
      <c r="I30" s="277">
        <f>INDEX(연령매매지수!$371:$411,MATCH($E30,연령매매지수!$D$371:$D$411,FALSE),MATCH(I$10,연령매매지수!$1:$1,FALSE))</f>
        <v>100.00131326046603</v>
      </c>
      <c r="J30" s="766">
        <f>INDEX(연령매매지수!$371:$411,MATCH($E30,연령매매지수!$D$371:$D$411,FALSE),MATCH(J$10,연령매매지수!$1:$1,FALSE))</f>
        <v>100.09453730648508</v>
      </c>
      <c r="K30" s="767">
        <f>INDEX(연령매매지수!$371:$411,MATCH($E30,연령매매지수!$D$371:$D$411,FALSE),MATCH(K$10,연령매매지수!$1:$1,FALSE))</f>
        <v>100.01039894004246</v>
      </c>
      <c r="L30" s="277">
        <f>INDEX(연령매매지수!$412:$452,MATCH($E30,연령매매지수!$D$412:$D$452,FALSE),MATCH(L$10,연령매매지수!$1:$1,FALSE))</f>
        <v>99.226273351468762</v>
      </c>
      <c r="M30" s="255">
        <f>INDEX(연령매매지수!$412:$452,MATCH($E30,연령매매지수!$D$412:$D$452,FALSE),MATCH(M$10,연령매매지수!$1:$1,FALSE))</f>
        <v>99.600729067132704</v>
      </c>
      <c r="N30" s="255">
        <f>INDEX(연령매매지수!$412:$452,MATCH($E30,연령매매지수!$D$412:$D$452,FALSE),MATCH(N$10,연령매매지수!$1:$1,FALSE))</f>
        <v>99.724411522963166</v>
      </c>
      <c r="O30" s="1172">
        <f t="shared" si="3"/>
        <v>0.28638840374797248</v>
      </c>
      <c r="P30" s="260">
        <f t="shared" si="4"/>
        <v>-0.68032936326906102</v>
      </c>
      <c r="Q30" s="1180">
        <f t="shared" si="5"/>
        <v>-9.3135997755400268E-2</v>
      </c>
      <c r="R30" s="260">
        <f t="shared" si="6"/>
        <v>-9.0847348602984823E-3</v>
      </c>
      <c r="S30" s="1180">
        <f t="shared" si="7"/>
        <v>-0.37595680189403957</v>
      </c>
      <c r="T30" s="260">
        <f t="shared" si="8"/>
        <v>-0.49951477665997057</v>
      </c>
      <c r="U30" s="1436" t="s">
        <v>1399</v>
      </c>
      <c r="V30" s="1437"/>
      <c r="W30" s="1438"/>
      <c r="X30" s="639"/>
    </row>
    <row r="31" spans="1:24" s="310" customFormat="1" ht="11.25" customHeight="1">
      <c r="A31" s="638" t="s">
        <v>162</v>
      </c>
      <c r="B31" s="1473" t="s">
        <v>1398</v>
      </c>
      <c r="C31" s="1454"/>
      <c r="D31" s="1454"/>
      <c r="E31" s="714">
        <v>19</v>
      </c>
      <c r="F31" s="277">
        <f>INDEX(연령매매지수!$330:$370,MATCH($E31,연령매매지수!$D$330:$D$370,FALSE),MATCH(F$10,연령매매지수!$1:$1,FALSE))</f>
        <v>99.547054836095484</v>
      </c>
      <c r="G31" s="766">
        <f>INDEX(연령매매지수!$330:$370,MATCH($E31,연령매매지수!$D$330:$D$370,FALSE),MATCH(G$10,연령매매지수!$1:$1,FALSE))</f>
        <v>99.547054836095484</v>
      </c>
      <c r="H31" s="767">
        <f>INDEX(연령매매지수!$330:$370,MATCH($E31,연령매매지수!$D$330:$D$370,FALSE),MATCH(H$10,연령매매지수!$1:$1,FALSE))</f>
        <v>99.409175458193616</v>
      </c>
      <c r="I31" s="277">
        <f>INDEX(연령매매지수!$371:$411,MATCH($E31,연령매매지수!$D$371:$D$411,FALSE),MATCH(I$10,연령매매지수!$1:$1,FALSE))</f>
        <v>101.70500677642926</v>
      </c>
      <c r="J31" s="766">
        <f>INDEX(연령매매지수!$371:$411,MATCH($E31,연령매매지수!$D$371:$D$411,FALSE),MATCH(J$10,연령매매지수!$1:$1,FALSE))</f>
        <v>101.75194056805856</v>
      </c>
      <c r="K31" s="767">
        <f>INDEX(연령매매지수!$371:$411,MATCH($E31,연령매매지수!$D$371:$D$411,FALSE),MATCH(K$10,연령매매지수!$1:$1,FALSE))</f>
        <v>100.11931146228596</v>
      </c>
      <c r="L31" s="277">
        <f>INDEX(연령매매지수!$412:$452,MATCH($E31,연령매매지수!$D$412:$D$452,FALSE),MATCH(L$10,연령매매지수!$1:$1,FALSE))</f>
        <v>99.732269769346573</v>
      </c>
      <c r="M31" s="255">
        <f>INDEX(연령매매지수!$412:$452,MATCH($E31,연령매매지수!$D$412:$D$452,FALSE),MATCH(M$10,연령매매지수!$1:$1,FALSE))</f>
        <v>99.732269769346573</v>
      </c>
      <c r="N31" s="255">
        <f>INDEX(연령매매지수!$412:$452,MATCH($E31,연령매매지수!$D$412:$D$452,FALSE),MATCH(N$10,연령매매지수!$1:$1,FALSE))</f>
        <v>99.85902118699488</v>
      </c>
      <c r="O31" s="1172">
        <f t="shared" si="3"/>
        <v>0</v>
      </c>
      <c r="P31" s="260">
        <f t="shared" si="4"/>
        <v>0.13869884471564564</v>
      </c>
      <c r="Q31" s="1180">
        <f t="shared" si="5"/>
        <v>-4.6125696834165009E-2</v>
      </c>
      <c r="R31" s="260">
        <f t="shared" si="6"/>
        <v>1.5838056524595689</v>
      </c>
      <c r="S31" s="1180">
        <f t="shared" si="7"/>
        <v>0</v>
      </c>
      <c r="T31" s="260">
        <f t="shared" si="8"/>
        <v>-0.12693036256680168</v>
      </c>
      <c r="U31" s="1436" t="s">
        <v>1402</v>
      </c>
      <c r="V31" s="1437"/>
      <c r="W31" s="1438"/>
      <c r="X31" s="639"/>
    </row>
    <row r="32" spans="1:24" s="310" customFormat="1" ht="11.25" customHeight="1">
      <c r="A32" s="638"/>
      <c r="B32" s="1473" t="s">
        <v>1388</v>
      </c>
      <c r="C32" s="1454"/>
      <c r="D32" s="1454"/>
      <c r="E32" s="720">
        <v>20</v>
      </c>
      <c r="F32" s="277">
        <f>INDEX(연령매매지수!$330:$370,MATCH($E32,연령매매지수!$D$330:$D$370,FALSE),MATCH(F$10,연령매매지수!$1:$1,FALSE))</f>
        <v>99.155706864009261</v>
      </c>
      <c r="G32" s="766">
        <f>INDEX(연령매매지수!$330:$370,MATCH($E32,연령매매지수!$D$330:$D$370,FALSE),MATCH(G$10,연령매매지수!$1:$1,FALSE))</f>
        <v>99.155706864009261</v>
      </c>
      <c r="H32" s="767">
        <f>INDEX(연령매매지수!$330:$370,MATCH($E32,연령매매지수!$D$330:$D$370,FALSE),MATCH(H$10,연령매매지수!$1:$1,FALSE))</f>
        <v>99.067376699184564</v>
      </c>
      <c r="I32" s="277">
        <f>INDEX(연령매매지수!$371:$411,MATCH($E32,연령매매지수!$D$371:$D$411,FALSE),MATCH(I$10,연령매매지수!$1:$1,FALSE))</f>
        <v>96.570258381934124</v>
      </c>
      <c r="J32" s="766">
        <f>INDEX(연령매매지수!$371:$411,MATCH($E32,연령매매지수!$D$371:$D$411,FALSE),MATCH(J$10,연령매매지수!$1:$1,FALSE))</f>
        <v>96.86837672550223</v>
      </c>
      <c r="K32" s="767">
        <f>INDEX(연령매매지수!$371:$411,MATCH($E32,연령매매지수!$D$371:$D$411,FALSE),MATCH(K$10,연령매매지수!$1:$1,FALSE))</f>
        <v>99.013572080754741</v>
      </c>
      <c r="L32" s="277">
        <f>INDEX(연령매매지수!$412:$452,MATCH($E32,연령매매지수!$D$412:$D$452,FALSE),MATCH(L$10,연령매매지수!$1:$1,FALSE))</f>
        <v>97.487253748917851</v>
      </c>
      <c r="M32" s="255">
        <f>INDEX(연령매매지수!$412:$452,MATCH($E32,연령매매지수!$D$412:$D$452,FALSE),MATCH(M$10,연령매매지수!$1:$1,FALSE))</f>
        <v>97.542739349873415</v>
      </c>
      <c r="N32" s="255">
        <f>INDEX(연령매매지수!$412:$452,MATCH($E32,연령매매지수!$D$412:$D$452,FALSE),MATCH(N$10,연령매매지수!$1:$1,FALSE))</f>
        <v>99.414498605659531</v>
      </c>
      <c r="O32" s="1172">
        <f t="shared" si="3"/>
        <v>0</v>
      </c>
      <c r="P32" s="260">
        <f t="shared" si="4"/>
        <v>8.9161707685980751E-2</v>
      </c>
      <c r="Q32" s="1180">
        <f t="shared" si="5"/>
        <v>-0.30775610539328646</v>
      </c>
      <c r="R32" s="260">
        <f t="shared" si="6"/>
        <v>-2.4676553400455714</v>
      </c>
      <c r="S32" s="1180">
        <f t="shared" si="7"/>
        <v>-5.6883373714311514E-2</v>
      </c>
      <c r="T32" s="260">
        <f t="shared" si="8"/>
        <v>-1.9385953596027794</v>
      </c>
      <c r="U32" s="1436" t="s">
        <v>1404</v>
      </c>
      <c r="V32" s="1437"/>
      <c r="W32" s="1438"/>
      <c r="X32" s="639"/>
    </row>
    <row r="33" spans="1:24" s="310" customFormat="1" ht="11.25" customHeight="1">
      <c r="A33" s="640"/>
      <c r="B33" s="1470" t="s">
        <v>1389</v>
      </c>
      <c r="C33" s="1456"/>
      <c r="D33" s="1456"/>
      <c r="E33" s="714">
        <v>21</v>
      </c>
      <c r="F33" s="254">
        <f>INDEX(연령매매지수!$330:$370,MATCH($E33,연령매매지수!$D$330:$D$370,FALSE),MATCH(F$10,연령매매지수!$1:$1,FALSE))</f>
        <v>97.670420545654537</v>
      </c>
      <c r="G33" s="768">
        <f>INDEX(연령매매지수!$330:$370,MATCH($E33,연령매매지수!$D$330:$D$370,FALSE),MATCH(G$10,연령매매지수!$1:$1,FALSE))</f>
        <v>98.061910844363524</v>
      </c>
      <c r="H33" s="771">
        <f>INDEX(연령매매지수!$330:$370,MATCH($E33,연령매매지수!$D$330:$D$370,FALSE),MATCH(H$10,연령매매지수!$1:$1,FALSE))</f>
        <v>99.717308732755058</v>
      </c>
      <c r="I33" s="254">
        <f>INDEX(연령매매지수!$371:$411,MATCH($E33,연령매매지수!$D$371:$D$411,FALSE),MATCH(I$10,연령매매지수!$1:$1,FALSE))</f>
        <v>98.356702472612227</v>
      </c>
      <c r="J33" s="768">
        <f>INDEX(연령매매지수!$371:$411,MATCH($E33,연령매매지수!$D$371:$D$411,FALSE),MATCH(J$10,연령매매지수!$1:$1,FALSE))</f>
        <v>98.863620451631519</v>
      </c>
      <c r="K33" s="771">
        <f>INDEX(연령매매지수!$371:$411,MATCH($E33,연령매매지수!$D$371:$D$411,FALSE),MATCH(K$10,연령매매지수!$1:$1,FALSE))</f>
        <v>99.950957200586899</v>
      </c>
      <c r="L33" s="254">
        <f>INDEX(연령매매지수!$412:$452,MATCH($E33,연령매매지수!$D$412:$D$452,FALSE),MATCH(L$10,연령매매지수!$1:$1,FALSE))</f>
        <v>99.234691674471904</v>
      </c>
      <c r="M33" s="281">
        <f>INDEX(연령매매지수!$412:$452,MATCH($E33,연령매매지수!$D$412:$D$452,FALSE),MATCH(M$10,연령매매지수!$1:$1,FALSE))</f>
        <v>99.710198336470881</v>
      </c>
      <c r="N33" s="281">
        <f>INDEX(연령매매지수!$412:$452,MATCH($E33,연령매매지수!$D$412:$D$452,FALSE),MATCH(N$10,연령매매지수!$1:$1,FALSE))</f>
        <v>100.31126684568596</v>
      </c>
      <c r="O33" s="1174">
        <f t="shared" si="3"/>
        <v>-0.39922768722132629</v>
      </c>
      <c r="P33" s="284">
        <f t="shared" si="4"/>
        <v>-2.0526909652026748</v>
      </c>
      <c r="Q33" s="1181">
        <f t="shared" si="5"/>
        <v>-0.51274470498204883</v>
      </c>
      <c r="R33" s="284">
        <f t="shared" si="6"/>
        <v>-1.5950369787607332</v>
      </c>
      <c r="S33" s="1181">
        <f t="shared" si="7"/>
        <v>-0.47688869336552919</v>
      </c>
      <c r="T33" s="284">
        <f t="shared" si="8"/>
        <v>-1.073234547890034</v>
      </c>
      <c r="U33" s="1441" t="s">
        <v>1403</v>
      </c>
      <c r="V33" s="1439"/>
      <c r="W33" s="1440"/>
      <c r="X33" s="642"/>
    </row>
    <row r="34" spans="1:24" s="310" customFormat="1" ht="13.5" customHeight="1">
      <c r="A34" s="1476" t="s">
        <v>185</v>
      </c>
      <c r="B34" s="1476"/>
      <c r="C34" s="1476"/>
      <c r="D34" s="1476"/>
      <c r="E34" s="720">
        <v>22</v>
      </c>
      <c r="F34" s="261">
        <f>INDEX(연령매매지수!$330:$370,MATCH($E34,연령매매지수!$D$330:$D$370,FALSE),MATCH(F$10,연령매매지수!$1:$1,FALSE))</f>
        <v>97.344480841111604</v>
      </c>
      <c r="G34" s="760">
        <f>INDEX(연령매매지수!$330:$370,MATCH($E34,연령매매지수!$D$330:$D$370,FALSE),MATCH(G$10,연령매매지수!$1:$1,FALSE))</f>
        <v>97.435900329907071</v>
      </c>
      <c r="H34" s="761">
        <f>INDEX(연령매매지수!$330:$370,MATCH($E34,연령매매지수!$D$330:$D$370,FALSE),MATCH(H$10,연령매매지수!$1:$1,FALSE))</f>
        <v>98.416266372054324</v>
      </c>
      <c r="I34" s="261">
        <f>INDEX(연령매매지수!$371:$411,MATCH($E34,연령매매지수!$D$371:$D$411,FALSE),MATCH(I$10,연령매매지수!$1:$1,FALSE))</f>
        <v>98.396063682139413</v>
      </c>
      <c r="J34" s="760">
        <f>INDEX(연령매매지수!$371:$411,MATCH($E34,연령매매지수!$D$371:$D$411,FALSE),MATCH(J$10,연령매매지수!$1:$1,FALSE))</f>
        <v>98.433122877592339</v>
      </c>
      <c r="K34" s="761">
        <f>INDEX(연령매매지수!$371:$411,MATCH($E34,연령매매지수!$D$371:$D$411,FALSE),MATCH(K$10,연령매매지수!$1:$1,FALSE))</f>
        <v>99.091567011243924</v>
      </c>
      <c r="L34" s="261">
        <f>INDEX(연령매매지수!$412:$452,MATCH($E34,연령매매지수!$D$412:$D$452,FALSE),MATCH(L$10,연령매매지수!$1:$1,FALSE))</f>
        <v>98.00798466537772</v>
      </c>
      <c r="M34" s="262">
        <f>INDEX(연령매매지수!$412:$452,MATCH($E34,연령매매지수!$D$412:$D$452,FALSE),MATCH(M$10,연령매매지수!$1:$1,FALSE))</f>
        <v>98.060179294230608</v>
      </c>
      <c r="N34" s="262">
        <f>INDEX(연령매매지수!$412:$452,MATCH($E34,연령매매지수!$D$412:$D$452,FALSE),MATCH(N$10,연령매매지수!$1:$1,FALSE))</f>
        <v>99.633372557767785</v>
      </c>
      <c r="O34" s="1171">
        <f t="shared" si="3"/>
        <v>-9.382526202963426E-2</v>
      </c>
      <c r="P34" s="267">
        <f t="shared" si="4"/>
        <v>-1.0890329113796393</v>
      </c>
      <c r="Q34" s="1177">
        <f t="shared" si="5"/>
        <v>-3.7649110756154958E-2</v>
      </c>
      <c r="R34" s="267">
        <f t="shared" si="6"/>
        <v>-0.70187943341898373</v>
      </c>
      <c r="S34" s="1177">
        <f t="shared" si="7"/>
        <v>-5.3227139934419743E-2</v>
      </c>
      <c r="T34" s="267">
        <f t="shared" si="8"/>
        <v>-1.6313689386030394</v>
      </c>
      <c r="U34" s="1374" t="s">
        <v>285</v>
      </c>
      <c r="V34" s="1375"/>
      <c r="W34" s="1375"/>
      <c r="X34" s="1375"/>
    </row>
    <row r="35" spans="1:24" s="310" customFormat="1" ht="13.5" customHeight="1">
      <c r="A35" s="1373" t="s">
        <v>186</v>
      </c>
      <c r="B35" s="1373"/>
      <c r="C35" s="1373"/>
      <c r="D35" s="1373"/>
      <c r="E35" s="714">
        <v>23</v>
      </c>
      <c r="F35" s="261">
        <f>INDEX(연령매매지수!$330:$370,MATCH($E35,연령매매지수!$D$330:$D$370,FALSE),MATCH(F$10,연령매매지수!$1:$1,FALSE))</f>
        <v>100.63840965169466</v>
      </c>
      <c r="G35" s="760">
        <f>INDEX(연령매매지수!$330:$370,MATCH($E35,연령매매지수!$D$330:$D$370,FALSE),MATCH(G$10,연령매매지수!$1:$1,FALSE))</f>
        <v>100.63840965169466</v>
      </c>
      <c r="H35" s="761">
        <f>INDEX(연령매매지수!$330:$370,MATCH($E35,연령매매지수!$D$330:$D$370,FALSE),MATCH(H$10,연령매매지수!$1:$1,FALSE))</f>
        <v>100.33394079967546</v>
      </c>
      <c r="I35" s="261">
        <f>INDEX(연령매매지수!$371:$411,MATCH($E35,연령매매지수!$D$371:$D$411,FALSE),MATCH(I$10,연령매매지수!$1:$1,FALSE))</f>
        <v>100.33937509306479</v>
      </c>
      <c r="J35" s="760">
        <f>INDEX(연령매매지수!$371:$411,MATCH($E35,연령매매지수!$D$371:$D$411,FALSE),MATCH(J$10,연령매매지수!$1:$1,FALSE))</f>
        <v>100.46303741336449</v>
      </c>
      <c r="K35" s="761">
        <f>INDEX(연령매매지수!$371:$411,MATCH($E35,연령매매지수!$D$371:$D$411,FALSE),MATCH(K$10,연령매매지수!$1:$1,FALSE))</f>
        <v>100.11004620290581</v>
      </c>
      <c r="L35" s="261">
        <f>INDEX(연령매매지수!$412:$452,MATCH($E35,연령매매지수!$D$412:$D$452,FALSE),MATCH(L$10,연령매매지수!$1:$1,FALSE))</f>
        <v>100.32193635658047</v>
      </c>
      <c r="M35" s="262">
        <f>INDEX(연령매매지수!$412:$452,MATCH($E35,연령매매지수!$D$412:$D$452,FALSE),MATCH(M$10,연령매매지수!$1:$1,FALSE))</f>
        <v>100.50114459350594</v>
      </c>
      <c r="N35" s="262">
        <f>INDEX(연령매매지수!$412:$452,MATCH($E35,연령매매지수!$D$412:$D$452,FALSE),MATCH(N$10,연령매매지수!$1:$1,FALSE))</f>
        <v>100.23673045075424</v>
      </c>
      <c r="O35" s="1171">
        <f t="shared" si="3"/>
        <v>0</v>
      </c>
      <c r="P35" s="267">
        <f t="shared" si="4"/>
        <v>0.30345549032813057</v>
      </c>
      <c r="Q35" s="1177">
        <f t="shared" si="5"/>
        <v>-0.12309235663549023</v>
      </c>
      <c r="R35" s="267">
        <f t="shared" si="6"/>
        <v>0.22907679983901197</v>
      </c>
      <c r="S35" s="1177">
        <f t="shared" si="7"/>
        <v>-0.17831462283371957</v>
      </c>
      <c r="T35" s="267">
        <f t="shared" si="8"/>
        <v>8.5004673878597004E-2</v>
      </c>
      <c r="U35" s="1418" t="s">
        <v>286</v>
      </c>
      <c r="V35" s="1400"/>
      <c r="W35" s="1400"/>
      <c r="X35" s="1400"/>
    </row>
    <row r="36" spans="1:24" s="310" customFormat="1" ht="11.25" customHeight="1">
      <c r="A36" s="630"/>
      <c r="B36" s="1471" t="s">
        <v>1390</v>
      </c>
      <c r="C36" s="1472"/>
      <c r="D36" s="1472"/>
      <c r="E36" s="720">
        <v>24</v>
      </c>
      <c r="F36" s="789"/>
      <c r="G36" s="790"/>
      <c r="H36" s="767">
        <f>INDEX(연령매매지수!$330:$370,MATCH($E36,연령매매지수!$D$330:$D$370,FALSE),MATCH(H$10,연령매매지수!$1:$1,FALSE))</f>
        <v>0</v>
      </c>
      <c r="I36" s="277">
        <f>INDEX(연령매매지수!$371:$411,MATCH($E36,연령매매지수!$D$371:$D$411,FALSE),MATCH(I$10,연령매매지수!$1:$1,FALSE))</f>
        <v>100.52045407311286</v>
      </c>
      <c r="J36" s="766">
        <f>INDEX(연령매매지수!$371:$411,MATCH($E36,연령매매지수!$D$371:$D$411,FALSE),MATCH(J$10,연령매매지수!$1:$1,FALSE))</f>
        <v>100.49685582047256</v>
      </c>
      <c r="K36" s="767">
        <f>INDEX(연령매매지수!$371:$411,MATCH($E36,연령매매지수!$D$371:$D$411,FALSE),MATCH(K$10,연령매매지수!$1:$1,FALSE))</f>
        <v>99.891503821320654</v>
      </c>
      <c r="L36" s="277">
        <f>INDEX(연령매매지수!$412:$452,MATCH($E36,연령매매지수!$D$412:$D$452,FALSE),MATCH(L$10,연령매매지수!$1:$1,FALSE))</f>
        <v>100.30867346864616</v>
      </c>
      <c r="M36" s="255">
        <f>INDEX(연령매매지수!$412:$452,MATCH($E36,연령매매지수!$D$412:$D$452,FALSE),MATCH(M$10,연령매매지수!$1:$1,FALSE))</f>
        <v>100.38777308670525</v>
      </c>
      <c r="N36" s="255">
        <f>INDEX(연령매매지수!$412:$452,MATCH($E36,연령매매지수!$D$412:$D$452,FALSE),MATCH(N$10,연령매매지수!$1:$1,FALSE))</f>
        <v>100.23046121460628</v>
      </c>
      <c r="O36" s="1186"/>
      <c r="P36" s="791"/>
      <c r="Q36" s="1178">
        <f t="shared" si="5"/>
        <v>2.3481583028273079E-2</v>
      </c>
      <c r="R36" s="289">
        <f t="shared" si="6"/>
        <v>0.62963337994914603</v>
      </c>
      <c r="S36" s="1178">
        <f t="shared" si="7"/>
        <v>-7.8794075839072608E-2</v>
      </c>
      <c r="T36" s="289">
        <f t="shared" si="8"/>
        <v>7.8032419577933609E-2</v>
      </c>
      <c r="U36" s="1433" t="s">
        <v>1393</v>
      </c>
      <c r="V36" s="1434"/>
      <c r="W36" s="1435"/>
      <c r="X36" s="639"/>
    </row>
    <row r="37" spans="1:24" s="310" customFormat="1" ht="11.25" customHeight="1">
      <c r="A37" s="630"/>
      <c r="B37" s="1473" t="s">
        <v>1391</v>
      </c>
      <c r="C37" s="1454"/>
      <c r="D37" s="1454"/>
      <c r="E37" s="714">
        <v>25</v>
      </c>
      <c r="F37" s="792">
        <f>INDEX(연령매매지수!$330:$370,MATCH($E37,연령매매지수!$D$330:$D$370,FALSE),MATCH(F$10,연령매매지수!$1:$1,FALSE))</f>
        <v>100.27521615640542</v>
      </c>
      <c r="G37" s="793">
        <f>INDEX(연령매매지수!$330:$370,MATCH($E37,연령매매지수!$D$330:$D$370,FALSE),MATCH(G$10,연령매매지수!$1:$1,FALSE))</f>
        <v>100.27521615640542</v>
      </c>
      <c r="H37" s="767">
        <f>INDEX(연령매매지수!$330:$370,MATCH($E37,연령매매지수!$D$330:$D$370,FALSE),MATCH(H$10,연령매매지수!$1:$1,FALSE))</f>
        <v>99.892231061319308</v>
      </c>
      <c r="I37" s="277">
        <f>INDEX(연령매매지수!$371:$411,MATCH($E37,연령매매지수!$D$371:$D$411,FALSE),MATCH(I$10,연령매매지수!$1:$1,FALSE))</f>
        <v>100.29940037827781</v>
      </c>
      <c r="J37" s="766">
        <f>INDEX(연령매매지수!$371:$411,MATCH($E37,연령매매지수!$D$371:$D$411,FALSE),MATCH(J$10,연령매매지수!$1:$1,FALSE))</f>
        <v>100.47910001624348</v>
      </c>
      <c r="K37" s="767">
        <f>INDEX(연령매매지수!$371:$411,MATCH($E37,연령매매지수!$D$371:$D$411,FALSE),MATCH(K$10,연령매매지수!$1:$1,FALSE))</f>
        <v>100.32568073706662</v>
      </c>
      <c r="L37" s="277">
        <f>INDEX(연령매매지수!$412:$452,MATCH($E37,연령매매지수!$D$412:$D$452,FALSE),MATCH(L$10,연령매매지수!$1:$1,FALSE))</f>
        <v>100.4718350187853</v>
      </c>
      <c r="M37" s="255">
        <f>INDEX(연령매매지수!$412:$452,MATCH($E37,연령매매지수!$D$412:$D$452,FALSE),MATCH(M$10,연령매매지수!$1:$1,FALSE))</f>
        <v>100.65462323223009</v>
      </c>
      <c r="N37" s="255">
        <f>INDEX(연령매매지수!$412:$452,MATCH($E37,연령매매지수!$D$412:$D$452,FALSE),MATCH(N$10,연령매매지수!$1:$1,FALSE))</f>
        <v>100.27523689444455</v>
      </c>
      <c r="O37" s="1187">
        <f t="shared" si="3"/>
        <v>0</v>
      </c>
      <c r="P37" s="794">
        <f t="shared" si="4"/>
        <v>0.38339827934268378</v>
      </c>
      <c r="Q37" s="1180">
        <f t="shared" si="5"/>
        <v>-0.17884280207188796</v>
      </c>
      <c r="R37" s="260">
        <f t="shared" si="6"/>
        <v>-2.6195046568067148E-2</v>
      </c>
      <c r="S37" s="1180">
        <f t="shared" si="7"/>
        <v>-0.18159942144243546</v>
      </c>
      <c r="T37" s="260">
        <f t="shared" si="8"/>
        <v>0.1960584990167602</v>
      </c>
      <c r="U37" s="1436" t="s">
        <v>1394</v>
      </c>
      <c r="V37" s="1437"/>
      <c r="W37" s="1438"/>
      <c r="X37" s="639"/>
    </row>
    <row r="38" spans="1:24" s="310" customFormat="1" ht="11.25" customHeight="1">
      <c r="A38" s="630"/>
      <c r="B38" s="1470" t="s">
        <v>187</v>
      </c>
      <c r="C38" s="1456"/>
      <c r="D38" s="1456"/>
      <c r="E38" s="720">
        <v>26</v>
      </c>
      <c r="F38" s="277">
        <f>INDEX(연령매매지수!$330:$370,MATCH($E38,연령매매지수!$D$330:$D$370,FALSE),MATCH(F$10,연령매매지수!$1:$1,FALSE))</f>
        <v>101.08151569846</v>
      </c>
      <c r="G38" s="766">
        <f>INDEX(연령매매지수!$330:$370,MATCH($E38,연령매매지수!$D$330:$D$370,FALSE),MATCH(G$10,연령매매지수!$1:$1,FALSE))</f>
        <v>101.08151569846</v>
      </c>
      <c r="H38" s="767">
        <f>INDEX(연령매매지수!$330:$370,MATCH($E38,연령매매지수!$D$330:$D$370,FALSE),MATCH(H$10,연령매매지수!$1:$1,FALSE))</f>
        <v>100.87331462118148</v>
      </c>
      <c r="I38" s="277">
        <f>INDEX(연령매매지수!$371:$411,MATCH($E38,연령매매지수!$D$371:$D$411,FALSE),MATCH(I$10,연령매매지수!$1:$1,FALSE))</f>
        <v>99.985420033162526</v>
      </c>
      <c r="J38" s="766">
        <f>INDEX(연령매매지수!$371:$411,MATCH($E38,연령매매지수!$D$371:$D$411,FALSE),MATCH(J$10,연령매매지수!$1:$1,FALSE))</f>
        <v>100.36076819554577</v>
      </c>
      <c r="K38" s="767">
        <f>INDEX(연령매매지수!$371:$411,MATCH($E38,연령매매지수!$D$371:$D$411,FALSE),MATCH(K$10,연령매매지수!$1:$1,FALSE))</f>
        <v>100.28308835687123</v>
      </c>
      <c r="L38" s="277">
        <f>INDEX(연령매매지수!$412:$452,MATCH($E38,연령매매지수!$D$412:$D$452,FALSE),MATCH(L$10,연령매매지수!$1:$1,FALSE))</f>
        <v>100.19005545748358</v>
      </c>
      <c r="M38" s="255">
        <f>INDEX(연령매매지수!$412:$452,MATCH($E38,연령매매지수!$D$412:$D$452,FALSE),MATCH(M$10,연령매매지수!$1:$1,FALSE))</f>
        <v>100.66126723317001</v>
      </c>
      <c r="N38" s="255">
        <f>INDEX(연령매매지수!$412:$452,MATCH($E38,연령매매지수!$D$412:$D$452,FALSE),MATCH(N$10,연령매매지수!$1:$1,FALSE))</f>
        <v>100.21126796283588</v>
      </c>
      <c r="O38" s="1174">
        <f t="shared" si="3"/>
        <v>0</v>
      </c>
      <c r="P38" s="284">
        <f t="shared" si="4"/>
        <v>0.20639856840274362</v>
      </c>
      <c r="Q38" s="1181">
        <f t="shared" si="5"/>
        <v>-0.37399889332443426</v>
      </c>
      <c r="R38" s="284">
        <f t="shared" si="6"/>
        <v>-0.29682803809293334</v>
      </c>
      <c r="S38" s="1181">
        <f t="shared" si="7"/>
        <v>-0.46811627613918549</v>
      </c>
      <c r="T38" s="284">
        <f t="shared" si="8"/>
        <v>-2.1167784604980699E-2</v>
      </c>
      <c r="U38" s="1425" t="s">
        <v>306</v>
      </c>
      <c r="V38" s="1439"/>
      <c r="W38" s="1440"/>
      <c r="X38" s="639"/>
    </row>
    <row r="39" spans="1:24" s="310" customFormat="1" ht="12.6" customHeight="1">
      <c r="A39" s="1476" t="s">
        <v>790</v>
      </c>
      <c r="B39" s="1476"/>
      <c r="C39" s="1476"/>
      <c r="D39" s="1476"/>
      <c r="E39" s="714">
        <v>27</v>
      </c>
      <c r="F39" s="261">
        <f>INDEX(연령매매지수!$330:$370,MATCH($E39,연령매매지수!$D$330:$D$370,FALSE),MATCH(F$10,연령매매지수!$1:$1,FALSE))</f>
        <v>98.252974871313455</v>
      </c>
      <c r="G39" s="760">
        <f>INDEX(연령매매지수!$330:$370,MATCH($E39,연령매매지수!$D$330:$D$370,FALSE),MATCH(G$10,연령매매지수!$1:$1,FALSE))</f>
        <v>98.252974871313455</v>
      </c>
      <c r="H39" s="761">
        <f>INDEX(연령매매지수!$330:$370,MATCH($E39,연령매매지수!$D$330:$D$370,FALSE),MATCH(H$10,연령매매지수!$1:$1,FALSE))</f>
        <v>99.447632099921194</v>
      </c>
      <c r="I39" s="261">
        <f>INDEX(연령매매지수!$371:$411,MATCH($E39,연령매매지수!$D$371:$D$411,FALSE),MATCH(I$10,연령매매지수!$1:$1,FALSE))</f>
        <v>98.067330466145947</v>
      </c>
      <c r="J39" s="760">
        <f>INDEX(연령매매지수!$371:$411,MATCH($E39,연령매매지수!$D$371:$D$411,FALSE),MATCH(J$10,연령매매지수!$1:$1,FALSE))</f>
        <v>98.175214370765289</v>
      </c>
      <c r="K39" s="761">
        <f>INDEX(연령매매지수!$371:$411,MATCH($E39,연령매매지수!$D$371:$D$411,FALSE),MATCH(K$10,연령매매지수!$1:$1,FALSE))</f>
        <v>99.218600408535096</v>
      </c>
      <c r="L39" s="261">
        <f>INDEX(연령매매지수!$412:$452,MATCH($E39,연령매매지수!$D$412:$D$452,FALSE),MATCH(L$10,연령매매지수!$1:$1,FALSE))</f>
        <v>98.402623236207504</v>
      </c>
      <c r="M39" s="262">
        <f>INDEX(연령매매지수!$412:$452,MATCH($E39,연령매매지수!$D$412:$D$452,FALSE),MATCH(M$10,연령매매지수!$1:$1,FALSE))</f>
        <v>98.770495680428127</v>
      </c>
      <c r="N39" s="760">
        <f>INDEX(연령매매지수!$412:$452,MATCH($E39,연령매매지수!$D$412:$D$452,FALSE),MATCH(N$10,연령매매지수!$1:$1,FALSE))</f>
        <v>99.618616739671268</v>
      </c>
      <c r="O39" s="1171">
        <f t="shared" si="3"/>
        <v>0</v>
      </c>
      <c r="P39" s="267">
        <f t="shared" si="4"/>
        <v>-1.2012927843343624</v>
      </c>
      <c r="Q39" s="1177">
        <f t="shared" si="5"/>
        <v>-0.10988914596296029</v>
      </c>
      <c r="R39" s="267">
        <f t="shared" si="6"/>
        <v>-1.1603368094780242</v>
      </c>
      <c r="S39" s="1177">
        <f t="shared" si="7"/>
        <v>-0.37245175463214153</v>
      </c>
      <c r="T39" s="267">
        <f t="shared" si="8"/>
        <v>-1.2206488538597848</v>
      </c>
      <c r="U39" s="1374" t="s">
        <v>278</v>
      </c>
      <c r="V39" s="1375"/>
      <c r="W39" s="1375"/>
      <c r="X39" s="1375"/>
    </row>
    <row r="40" spans="1:24" s="310" customFormat="1" ht="12.6" customHeight="1">
      <c r="A40" s="1476" t="s">
        <v>789</v>
      </c>
      <c r="B40" s="1476"/>
      <c r="C40" s="1476"/>
      <c r="D40" s="1476"/>
      <c r="E40" s="720">
        <v>28</v>
      </c>
      <c r="F40" s="261">
        <f>INDEX(연령매매지수!$330:$370,MATCH($E40,연령매매지수!$D$330:$D$370,FALSE),MATCH(F$10,연령매매지수!$1:$1,FALSE))</f>
        <v>99.875421437598845</v>
      </c>
      <c r="G40" s="760">
        <f>INDEX(연령매매지수!$330:$370,MATCH($E40,연령매매지수!$D$330:$D$370,FALSE),MATCH(G$10,연령매매지수!$1:$1,FALSE))</f>
        <v>99.875421437598845</v>
      </c>
      <c r="H40" s="761">
        <f>INDEX(연령매매지수!$330:$370,MATCH($E40,연령매매지수!$D$330:$D$370,FALSE),MATCH(H$10,연령매매지수!$1:$1,FALSE))</f>
        <v>99.875421437598845</v>
      </c>
      <c r="I40" s="261">
        <f>INDEX(연령매매지수!$371:$411,MATCH($E40,연령매매지수!$D$371:$D$411,FALSE),MATCH(I$10,연령매매지수!$1:$1,FALSE))</f>
        <v>99.531618251489391</v>
      </c>
      <c r="J40" s="760">
        <f>INDEX(연령매매지수!$371:$411,MATCH($E40,연령매매지수!$D$371:$D$411,FALSE),MATCH(J$10,연령매매지수!$1:$1,FALSE))</f>
        <v>99.786933913267589</v>
      </c>
      <c r="K40" s="761">
        <f>INDEX(연령매매지수!$371:$411,MATCH($E40,연령매매지수!$D$371:$D$411,FALSE),MATCH(K$10,연령매매지수!$1:$1,FALSE))</f>
        <v>99.915538919644646</v>
      </c>
      <c r="L40" s="261">
        <f>INDEX(연령매매지수!$412:$452,MATCH($E40,연령매매지수!$D$412:$D$452,FALSE),MATCH(L$10,연령매매지수!$1:$1,FALSE))</f>
        <v>99.455933275277147</v>
      </c>
      <c r="M40" s="262">
        <f>INDEX(연령매매지수!$412:$452,MATCH($E40,연령매매지수!$D$412:$D$452,FALSE),MATCH(M$10,연령매매지수!$1:$1,FALSE))</f>
        <v>99.477105477431252</v>
      </c>
      <c r="N40" s="760">
        <f>INDEX(연령매매지수!$412:$452,MATCH($E40,연령매매지수!$D$412:$D$452,FALSE),MATCH(N$10,연령매매지수!$1:$1,FALSE))</f>
        <v>99.439005789349935</v>
      </c>
      <c r="O40" s="1171">
        <f t="shared" si="3"/>
        <v>0</v>
      </c>
      <c r="P40" s="267">
        <f t="shared" si="4"/>
        <v>0</v>
      </c>
      <c r="Q40" s="1177">
        <f t="shared" si="5"/>
        <v>-0.25586081440293063</v>
      </c>
      <c r="R40" s="267">
        <f t="shared" si="6"/>
        <v>-0.38424520580729871</v>
      </c>
      <c r="S40" s="1177">
        <f t="shared" si="7"/>
        <v>-2.1283492369916779E-2</v>
      </c>
      <c r="T40" s="267">
        <f t="shared" si="8"/>
        <v>1.7022983881265219E-2</v>
      </c>
      <c r="U40" s="1374" t="s">
        <v>277</v>
      </c>
      <c r="V40" s="1375"/>
      <c r="W40" s="1375"/>
      <c r="X40" s="1375"/>
    </row>
    <row r="41" spans="1:24" s="310" customFormat="1" ht="12.6" customHeight="1">
      <c r="A41" s="1476" t="s">
        <v>791</v>
      </c>
      <c r="B41" s="1476"/>
      <c r="C41" s="1476"/>
      <c r="D41" s="1476"/>
      <c r="E41" s="714">
        <v>29</v>
      </c>
      <c r="F41" s="261">
        <f>INDEX(연령매매지수!$330:$370,MATCH($E41,연령매매지수!$D$330:$D$370,FALSE),MATCH(F$10,연령매매지수!$1:$1,FALSE))</f>
        <v>100.25889638585173</v>
      </c>
      <c r="G41" s="760">
        <f>INDEX(연령매매지수!$330:$370,MATCH($E41,연령매매지수!$D$330:$D$370,FALSE),MATCH(G$10,연령매매지수!$1:$1,FALSE))</f>
        <v>100.25889638585173</v>
      </c>
      <c r="H41" s="761">
        <f>INDEX(연령매매지수!$330:$370,MATCH($E41,연령매매지수!$D$330:$D$370,FALSE),MATCH(H$10,연령매매지수!$1:$1,FALSE))</f>
        <v>100.34056901622132</v>
      </c>
      <c r="I41" s="261">
        <f>INDEX(연령매매지수!$371:$411,MATCH($E41,연령매매지수!$D$371:$D$411,FALSE),MATCH(I$10,연령매매지수!$1:$1,FALSE))</f>
        <v>100.58833890627423</v>
      </c>
      <c r="J41" s="760">
        <f>INDEX(연령매매지수!$371:$411,MATCH($E41,연령매매지수!$D$371:$D$411,FALSE),MATCH(J$10,연령매매지수!$1:$1,FALSE))</f>
        <v>100.59999798983965</v>
      </c>
      <c r="K41" s="761">
        <f>INDEX(연령매매지수!$371:$411,MATCH($E41,연령매매지수!$D$371:$D$411,FALSE),MATCH(K$10,연령매매지수!$1:$1,FALSE))</f>
        <v>100.24997857333327</v>
      </c>
      <c r="L41" s="261">
        <f>INDEX(연령매매지수!$412:$452,MATCH($E41,연령매매지수!$D$412:$D$452,FALSE),MATCH(L$10,연령매매지수!$1:$1,FALSE))</f>
        <v>100.07818575937462</v>
      </c>
      <c r="M41" s="262">
        <f>INDEX(연령매매지수!$412:$452,MATCH($E41,연령매매지수!$D$412:$D$452,FALSE),MATCH(M$10,연령매매지수!$1:$1,FALSE))</f>
        <v>100.00758280478752</v>
      </c>
      <c r="N41" s="760">
        <f>INDEX(연령매매지수!$412:$452,MATCH($E41,연령매매지수!$D$412:$D$452,FALSE),MATCH(N$10,연령매매지수!$1:$1,FALSE))</f>
        <v>99.762064699356458</v>
      </c>
      <c r="O41" s="1171">
        <f t="shared" si="3"/>
        <v>0</v>
      </c>
      <c r="P41" s="267">
        <f t="shared" si="4"/>
        <v>-8.1395422778984816E-2</v>
      </c>
      <c r="Q41" s="1177">
        <f t="shared" si="5"/>
        <v>-1.1589546519275018E-2</v>
      </c>
      <c r="R41" s="267">
        <f t="shared" si="6"/>
        <v>0.33751661372520836</v>
      </c>
      <c r="S41" s="1177">
        <f t="shared" si="7"/>
        <v>7.0597601308808322E-2</v>
      </c>
      <c r="T41" s="267">
        <f t="shared" si="8"/>
        <v>0.3168750175438273</v>
      </c>
      <c r="U41" s="1374" t="s">
        <v>280</v>
      </c>
      <c r="V41" s="1375"/>
      <c r="W41" s="1375"/>
      <c r="X41" s="1375"/>
    </row>
    <row r="42" spans="1:24" s="310" customFormat="1" ht="12.6" customHeight="1">
      <c r="A42" s="1476" t="s">
        <v>792</v>
      </c>
      <c r="B42" s="1476"/>
      <c r="C42" s="1476"/>
      <c r="D42" s="1476"/>
      <c r="E42" s="720">
        <v>30</v>
      </c>
      <c r="F42" s="261">
        <f>INDEX(연령매매지수!$330:$370,MATCH($E42,연령매매지수!$D$330:$D$370,FALSE),MATCH(F$10,연령매매지수!$1:$1,FALSE))</f>
        <v>100.52040346099528</v>
      </c>
      <c r="G42" s="760">
        <f>INDEX(연령매매지수!$330:$370,MATCH($E42,연령매매지수!$D$330:$D$370,FALSE),MATCH(G$10,연령매매지수!$1:$1,FALSE))</f>
        <v>100.65177153078989</v>
      </c>
      <c r="H42" s="761">
        <f>INDEX(연령매매지수!$330:$370,MATCH($E42,연령매매지수!$D$330:$D$370,FALSE),MATCH(H$10,연령매매지수!$1:$1,FALSE))</f>
        <v>100.10472226166247</v>
      </c>
      <c r="I42" s="261">
        <f>INDEX(연령매매지수!$371:$411,MATCH($E42,연령매매지수!$D$371:$D$411,FALSE),MATCH(I$10,연령매매지수!$1:$1,FALSE))</f>
        <v>100.44568541352869</v>
      </c>
      <c r="J42" s="760">
        <f>INDEX(연령매매지수!$371:$411,MATCH($E42,연령매매지수!$D$371:$D$411,FALSE),MATCH(J$10,연령매매지수!$1:$1,FALSE))</f>
        <v>100.72228304769759</v>
      </c>
      <c r="K42" s="761">
        <f>INDEX(연령매매지수!$371:$411,MATCH($E42,연령매매지수!$D$371:$D$411,FALSE),MATCH(K$10,연령매매지수!$1:$1,FALSE))</f>
        <v>100.00807331723138</v>
      </c>
      <c r="L42" s="261">
        <f>INDEX(연령매매지수!$412:$452,MATCH($E42,연령매매지수!$D$412:$D$452,FALSE),MATCH(L$10,연령매매지수!$1:$1,FALSE))</f>
        <v>99.768647944134528</v>
      </c>
      <c r="M42" s="262">
        <f>INDEX(연령매매지수!$412:$452,MATCH($E42,연령매매지수!$D$412:$D$452,FALSE),MATCH(M$10,연령매매지수!$1:$1,FALSE))</f>
        <v>99.985299053248767</v>
      </c>
      <c r="N42" s="760">
        <f>INDEX(연령매매지수!$412:$452,MATCH($E42,연령매매지수!$D$412:$D$452,FALSE),MATCH(N$10,연령매매지수!$1:$1,FALSE))</f>
        <v>99.881586958266524</v>
      </c>
      <c r="O42" s="1171">
        <f t="shared" si="3"/>
        <v>-0.13051739457403677</v>
      </c>
      <c r="P42" s="267">
        <f t="shared" si="4"/>
        <v>0.41524634396994387</v>
      </c>
      <c r="Q42" s="1177">
        <f t="shared" si="5"/>
        <v>-0.2746141427690918</v>
      </c>
      <c r="R42" s="267">
        <f t="shared" si="6"/>
        <v>0.43757676933660061</v>
      </c>
      <c r="S42" s="1177">
        <f t="shared" si="7"/>
        <v>-0.2166829635613321</v>
      </c>
      <c r="T42" s="267">
        <f t="shared" si="8"/>
        <v>-0.11307290720078411</v>
      </c>
      <c r="U42" s="1374" t="s">
        <v>279</v>
      </c>
      <c r="V42" s="1375"/>
      <c r="W42" s="1375"/>
      <c r="X42" s="1375"/>
    </row>
    <row r="43" spans="1:24" s="310" customFormat="1" ht="12.6" customHeight="1">
      <c r="A43" s="1476" t="s">
        <v>1379</v>
      </c>
      <c r="B43" s="1476"/>
      <c r="C43" s="1476"/>
      <c r="D43" s="1476"/>
      <c r="E43" s="714">
        <v>31</v>
      </c>
      <c r="F43" s="261">
        <f>INDEX(연령매매지수!$330:$370,MATCH($E43,연령매매지수!$D$330:$D$370,FALSE),MATCH(F$10,연령매매지수!$1:$1,FALSE))</f>
        <v>102.25243484594479</v>
      </c>
      <c r="G43" s="760">
        <f>INDEX(연령매매지수!$330:$370,MATCH($E43,연령매매지수!$D$330:$D$370,FALSE),MATCH(G$10,연령매매지수!$1:$1,FALSE))</f>
        <v>102.25243484594479</v>
      </c>
      <c r="H43" s="761">
        <f>INDEX(연령매매지수!$330:$370,MATCH($E43,연령매매지수!$D$330:$D$370,FALSE),MATCH(H$10,연령매매지수!$1:$1,FALSE))</f>
        <v>100</v>
      </c>
      <c r="I43" s="261">
        <f>INDEX(연령매매지수!$371:$411,MATCH($E43,연령매매지수!$D$371:$D$411,FALSE),MATCH(I$10,연령매매지수!$1:$1,FALSE))</f>
        <v>101.71651317565158</v>
      </c>
      <c r="J43" s="760">
        <f>INDEX(연령매매지수!$371:$411,MATCH($E43,연령매매지수!$D$371:$D$411,FALSE),MATCH(J$10,연령매매지수!$1:$1,FALSE))</f>
        <v>101.77335395614051</v>
      </c>
      <c r="K43" s="761">
        <f>INDEX(연령매매지수!$371:$411,MATCH($E43,연령매매지수!$D$371:$D$411,FALSE),MATCH(K$10,연령매매지수!$1:$1,FALSE))</f>
        <v>100</v>
      </c>
      <c r="L43" s="261">
        <f>INDEX(연령매매지수!$412:$452,MATCH($E43,연령매매지수!$D$412:$D$452,FALSE),MATCH(L$10,연령매매지수!$1:$1,FALSE))</f>
        <v>102.16902580262872</v>
      </c>
      <c r="M43" s="262">
        <f>INDEX(연령매매지수!$412:$452,MATCH($E43,연령매매지수!$D$412:$D$452,FALSE),MATCH(M$10,연령매매지수!$1:$1,FALSE))</f>
        <v>102.14241270025566</v>
      </c>
      <c r="N43" s="760">
        <f>INDEX(연령매매지수!$412:$452,MATCH($E43,연령매매지수!$D$412:$D$452,FALSE),MATCH(N$10,연령매매지수!$1:$1,FALSE))</f>
        <v>100</v>
      </c>
      <c r="O43" s="1171">
        <f t="shared" si="3"/>
        <v>0</v>
      </c>
      <c r="P43" s="267">
        <f t="shared" si="4"/>
        <v>2.2524348459447951</v>
      </c>
      <c r="Q43" s="1177">
        <f t="shared" si="5"/>
        <v>-5.5850355991438061E-2</v>
      </c>
      <c r="R43" s="267">
        <f t="shared" si="6"/>
        <v>1.7165131756515795</v>
      </c>
      <c r="S43" s="1177">
        <f t="shared" si="7"/>
        <v>2.6054898909788626E-2</v>
      </c>
      <c r="T43" s="267">
        <f t="shared" si="8"/>
        <v>2.1690258026287212</v>
      </c>
      <c r="U43" s="1374" t="s">
        <v>1376</v>
      </c>
      <c r="V43" s="1375"/>
      <c r="W43" s="1375"/>
      <c r="X43" s="1375"/>
    </row>
    <row r="44" spans="1:24" s="310" customFormat="1" ht="12.6" customHeight="1">
      <c r="A44" s="1474" t="s">
        <v>793</v>
      </c>
      <c r="B44" s="1474"/>
      <c r="C44" s="1474"/>
      <c r="D44" s="1474"/>
      <c r="E44" s="720">
        <v>32</v>
      </c>
      <c r="F44" s="261">
        <f>INDEX(연령매매지수!$330:$370,MATCH($E44,연령매매지수!$D$330:$D$370,FALSE),MATCH(F$10,연령매매지수!$1:$1,FALSE))</f>
        <v>99.717127535346066</v>
      </c>
      <c r="G44" s="760">
        <f>INDEX(연령매매지수!$330:$370,MATCH($E44,연령매매지수!$D$330:$D$370,FALSE),MATCH(G$10,연령매매지수!$1:$1,FALSE))</f>
        <v>99.721702040158874</v>
      </c>
      <c r="H44" s="761">
        <f>INDEX(연령매매지수!$330:$370,MATCH($E44,연령매매지수!$D$330:$D$370,FALSE),MATCH(H$10,연령매매지수!$1:$1,FALSE))</f>
        <v>99.694197664084172</v>
      </c>
      <c r="I44" s="261">
        <f>INDEX(연령매매지수!$371:$411,MATCH($E44,연령매매지수!$D$371:$D$411,FALSE),MATCH(I$10,연령매매지수!$1:$1,FALSE))</f>
        <v>100.7551710234472</v>
      </c>
      <c r="J44" s="760">
        <f>INDEX(연령매매지수!$371:$411,MATCH($E44,연령매매지수!$D$371:$D$411,FALSE),MATCH(J$10,연령매매지수!$1:$1,FALSE))</f>
        <v>100.89041493606578</v>
      </c>
      <c r="K44" s="761">
        <f>INDEX(연령매매지수!$371:$411,MATCH($E44,연령매매지수!$D$371:$D$411,FALSE),MATCH(K$10,연령매매지수!$1:$1,FALSE))</f>
        <v>100.28756614804173</v>
      </c>
      <c r="L44" s="261">
        <f>INDEX(연령매매지수!$412:$452,MATCH($E44,연령매매지수!$D$412:$D$452,FALSE),MATCH(L$10,연령매매지수!$1:$1,FALSE))</f>
        <v>99.712097268222081</v>
      </c>
      <c r="M44" s="262">
        <f>INDEX(연령매매지수!$412:$452,MATCH($E44,연령매매지수!$D$412:$D$452,FALSE),MATCH(M$10,연령매매지수!$1:$1,FALSE))</f>
        <v>99.846323894954622</v>
      </c>
      <c r="N44" s="760">
        <f>INDEX(연령매매지수!$412:$452,MATCH($E44,연령매매지수!$D$412:$D$452,FALSE),MATCH(N$10,연령매매지수!$1:$1,FALSE))</f>
        <v>99.916264113124825</v>
      </c>
      <c r="O44" s="1171">
        <f t="shared" si="3"/>
        <v>-4.5872710946803785E-3</v>
      </c>
      <c r="P44" s="267">
        <f t="shared" si="4"/>
        <v>2.3000206430423553E-2</v>
      </c>
      <c r="Q44" s="1177">
        <f t="shared" si="5"/>
        <v>-0.13405030864852563</v>
      </c>
      <c r="R44" s="267">
        <f t="shared" si="6"/>
        <v>0.46626405781471369</v>
      </c>
      <c r="S44" s="1177">
        <f t="shared" si="7"/>
        <v>-0.13443321846656753</v>
      </c>
      <c r="T44" s="267">
        <f t="shared" si="8"/>
        <v>-0.2043379490966446</v>
      </c>
      <c r="U44" s="1422" t="s">
        <v>281</v>
      </c>
      <c r="V44" s="1421"/>
      <c r="W44" s="1421"/>
      <c r="X44" s="1421"/>
    </row>
    <row r="45" spans="1:24" s="310" customFormat="1" ht="12.6" customHeight="1">
      <c r="A45" s="1474" t="s">
        <v>794</v>
      </c>
      <c r="B45" s="1474"/>
      <c r="C45" s="1474"/>
      <c r="D45" s="1474"/>
      <c r="E45" s="714">
        <v>33</v>
      </c>
      <c r="F45" s="261">
        <f>INDEX(연령매매지수!$330:$370,MATCH($E45,연령매매지수!$D$330:$D$370,FALSE),MATCH(F$10,연령매매지수!$1:$1,FALSE))</f>
        <v>101.58115217589183</v>
      </c>
      <c r="G45" s="760">
        <f>INDEX(연령매매지수!$330:$370,MATCH($E45,연령매매지수!$D$330:$D$370,FALSE),MATCH(G$10,연령매매지수!$1:$1,FALSE))</f>
        <v>101.52213700284972</v>
      </c>
      <c r="H45" s="761">
        <f>INDEX(연령매매지수!$330:$370,MATCH($E45,연령매매지수!$D$330:$D$370,FALSE),MATCH(H$10,연령매매지수!$1:$1,FALSE))</f>
        <v>100.20264572024354</v>
      </c>
      <c r="I45" s="261">
        <f>INDEX(연령매매지수!$371:$411,MATCH($E45,연령매매지수!$D$371:$D$411,FALSE),MATCH(I$10,연령매매지수!$1:$1,FALSE))</f>
        <v>101.15380600010482</v>
      </c>
      <c r="J45" s="760">
        <f>INDEX(연령매매지수!$371:$411,MATCH($E45,연령매매지수!$D$371:$D$411,FALSE),MATCH(J$10,연령매매지수!$1:$1,FALSE))</f>
        <v>101.04474521147495</v>
      </c>
      <c r="K45" s="761">
        <f>INDEX(연령매매지수!$371:$411,MATCH($E45,연령매매지수!$D$371:$D$411,FALSE),MATCH(K$10,연령매매지수!$1:$1,FALSE))</f>
        <v>100.36190620839787</v>
      </c>
      <c r="L45" s="261">
        <f>INDEX(연령매매지수!$412:$452,MATCH($E45,연령매매지수!$D$412:$D$452,FALSE),MATCH(L$10,연령매매지수!$1:$1,FALSE))</f>
        <v>100.98298787983873</v>
      </c>
      <c r="M45" s="262">
        <f>INDEX(연령매매지수!$412:$452,MATCH($E45,연령매매지수!$D$412:$D$452,FALSE),MATCH(M$10,연령매매지수!$1:$1,FALSE))</f>
        <v>100.96002253293344</v>
      </c>
      <c r="N45" s="760">
        <f>INDEX(연령매매지수!$412:$452,MATCH($E45,연령매매지수!$D$412:$D$452,FALSE),MATCH(N$10,연령매매지수!$1:$1,FALSE))</f>
        <v>100.09628396512215</v>
      </c>
      <c r="O45" s="1171">
        <f t="shared" si="3"/>
        <v>5.8130349482743426E-2</v>
      </c>
      <c r="P45" s="267">
        <f t="shared" si="4"/>
        <v>1.3757186207407734</v>
      </c>
      <c r="Q45" s="1177">
        <f t="shared" si="5"/>
        <v>0.10793316208737025</v>
      </c>
      <c r="R45" s="267">
        <f t="shared" si="6"/>
        <v>0.78904419178986718</v>
      </c>
      <c r="S45" s="1177">
        <f t="shared" si="7"/>
        <v>2.2746970859488513E-2</v>
      </c>
      <c r="T45" s="267">
        <f t="shared" si="8"/>
        <v>0.88585098226576786</v>
      </c>
      <c r="U45" s="1422" t="s">
        <v>282</v>
      </c>
      <c r="V45" s="1421"/>
      <c r="W45" s="1421"/>
      <c r="X45" s="1421"/>
    </row>
    <row r="46" spans="1:24" s="310" customFormat="1" ht="12.6" customHeight="1">
      <c r="A46" s="1474" t="s">
        <v>795</v>
      </c>
      <c r="B46" s="1474"/>
      <c r="C46" s="1474"/>
      <c r="D46" s="1474"/>
      <c r="E46" s="720">
        <v>34</v>
      </c>
      <c r="F46" s="261">
        <f>INDEX(연령매매지수!$330:$370,MATCH($E46,연령매매지수!$D$330:$D$370,FALSE),MATCH(F$10,연령매매지수!$1:$1,FALSE))</f>
        <v>101.64828605740415</v>
      </c>
      <c r="G46" s="760">
        <f>INDEX(연령매매지수!$330:$370,MATCH($E46,연령매매지수!$D$330:$D$370,FALSE),MATCH(G$10,연령매매지수!$1:$1,FALSE))</f>
        <v>101.6872001625558</v>
      </c>
      <c r="H46" s="761">
        <f>INDEX(연령매매지수!$330:$370,MATCH($E46,연령매매지수!$D$330:$D$370,FALSE),MATCH(H$10,연령매매지수!$1:$1,FALSE))</f>
        <v>100.99692850277545</v>
      </c>
      <c r="I46" s="261">
        <f>INDEX(연령매매지수!$371:$411,MATCH($E46,연령매매지수!$D$371:$D$411,FALSE),MATCH(I$10,연령매매지수!$1:$1,FALSE))</f>
        <v>100.66831766056774</v>
      </c>
      <c r="J46" s="760">
        <f>INDEX(연령매매지수!$371:$411,MATCH($E46,연령매매지수!$D$371:$D$411,FALSE),MATCH(J$10,연령매매지수!$1:$1,FALSE))</f>
        <v>100.63919289982439</v>
      </c>
      <c r="K46" s="761">
        <f>INDEX(연령매매지수!$371:$411,MATCH($E46,연령매매지수!$D$371:$D$411,FALSE),MATCH(K$10,연령매매지수!$1:$1,FALSE))</f>
        <v>100.35404396542451</v>
      </c>
      <c r="L46" s="261">
        <f>INDEX(연령매매지수!$412:$452,MATCH($E46,연령매매지수!$D$412:$D$452,FALSE),MATCH(L$10,연령매매지수!$1:$1,FALSE))</f>
        <v>101.23398552570899</v>
      </c>
      <c r="M46" s="262">
        <f>INDEX(연령매매지수!$412:$452,MATCH($E46,연령매매지수!$D$412:$D$452,FALSE),MATCH(M$10,연령매매지수!$1:$1,FALSE))</f>
        <v>101.24762510686791</v>
      </c>
      <c r="N46" s="760">
        <f>INDEX(연령매매지수!$412:$452,MATCH($E46,연령매매지수!$D$412:$D$452,FALSE),MATCH(N$10,연령매매지수!$1:$1,FALSE))</f>
        <v>100.64991400796769</v>
      </c>
      <c r="O46" s="1171">
        <f t="shared" si="3"/>
        <v>-3.8268439970257084E-2</v>
      </c>
      <c r="P46" s="267">
        <f t="shared" si="4"/>
        <v>0.64492808274936309</v>
      </c>
      <c r="Q46" s="1177">
        <f t="shared" si="5"/>
        <v>2.8939779726111503E-2</v>
      </c>
      <c r="R46" s="267">
        <f t="shared" si="6"/>
        <v>0.3131649535234482</v>
      </c>
      <c r="S46" s="1177">
        <f t="shared" si="7"/>
        <v>-1.3471507252171833E-2</v>
      </c>
      <c r="T46" s="267">
        <f t="shared" si="8"/>
        <v>0.58030006632201481</v>
      </c>
      <c r="U46" s="1422" t="s">
        <v>283</v>
      </c>
      <c r="V46" s="1421"/>
      <c r="W46" s="1421"/>
      <c r="X46" s="1421"/>
    </row>
    <row r="47" spans="1:24" s="310" customFormat="1" ht="12.6" customHeight="1">
      <c r="A47" s="1474" t="s">
        <v>796</v>
      </c>
      <c r="B47" s="1474"/>
      <c r="C47" s="1474"/>
      <c r="D47" s="1474"/>
      <c r="E47" s="714">
        <v>35</v>
      </c>
      <c r="F47" s="261">
        <f>INDEX(연령매매지수!$330:$370,MATCH($E47,연령매매지수!$D$330:$D$370,FALSE),MATCH(F$10,연령매매지수!$1:$1,FALSE))</f>
        <v>99.09301624545509</v>
      </c>
      <c r="G47" s="760">
        <f>INDEX(연령매매지수!$330:$370,MATCH($E47,연령매매지수!$D$330:$D$370,FALSE),MATCH(G$10,연령매매지수!$1:$1,FALSE))</f>
        <v>99.229443475476231</v>
      </c>
      <c r="H47" s="761">
        <f>INDEX(연령매매지수!$330:$370,MATCH($E47,연령매매지수!$D$330:$D$370,FALSE),MATCH(H$10,연령매매지수!$1:$1,FALSE))</f>
        <v>99.406184110165796</v>
      </c>
      <c r="I47" s="261">
        <f>INDEX(연령매매지수!$371:$411,MATCH($E47,연령매매지수!$D$371:$D$411,FALSE),MATCH(I$10,연령매매지수!$1:$1,FALSE))</f>
        <v>99.258537240095549</v>
      </c>
      <c r="J47" s="760">
        <f>INDEX(연령매매지수!$371:$411,MATCH($E47,연령매매지수!$D$371:$D$411,FALSE),MATCH(J$10,연령매매지수!$1:$1,FALSE))</f>
        <v>99.304682833853491</v>
      </c>
      <c r="K47" s="761">
        <f>INDEX(연령매매지수!$371:$411,MATCH($E47,연령매매지수!$D$371:$D$411,FALSE),MATCH(K$10,연령매매지수!$1:$1,FALSE))</f>
        <v>99.381241784191289</v>
      </c>
      <c r="L47" s="261">
        <f>INDEX(연령매매지수!$412:$452,MATCH($E47,연령매매지수!$D$412:$D$452,FALSE),MATCH(L$10,연령매매지수!$1:$1,FALSE))</f>
        <v>99.258337666042266</v>
      </c>
      <c r="M47" s="262">
        <f>INDEX(연령매매지수!$412:$452,MATCH($E47,연령매매지수!$D$412:$D$452,FALSE),MATCH(M$10,연령매매지수!$1:$1,FALSE))</f>
        <v>99.230390857743743</v>
      </c>
      <c r="N47" s="760">
        <f>INDEX(연령매매지수!$412:$452,MATCH($E47,연령매매지수!$D$412:$D$452,FALSE),MATCH(N$10,연령매매지수!$1:$1,FALSE))</f>
        <v>99.515772629534766</v>
      </c>
      <c r="O47" s="1171">
        <f t="shared" si="3"/>
        <v>-0.13748664231384433</v>
      </c>
      <c r="P47" s="267">
        <f t="shared" si="4"/>
        <v>-0.31503861406010358</v>
      </c>
      <c r="Q47" s="1177">
        <f t="shared" si="5"/>
        <v>-4.6468698596169311E-2</v>
      </c>
      <c r="R47" s="267">
        <f t="shared" si="6"/>
        <v>-0.12346851568044714</v>
      </c>
      <c r="S47" s="1177">
        <f t="shared" si="7"/>
        <v>2.8163557612703727E-2</v>
      </c>
      <c r="T47" s="267">
        <f t="shared" si="8"/>
        <v>-0.25868759965402832</v>
      </c>
      <c r="U47" s="1422" t="s">
        <v>287</v>
      </c>
      <c r="V47" s="1421"/>
      <c r="W47" s="1421"/>
      <c r="X47" s="1421"/>
    </row>
    <row r="48" spans="1:24" s="310" customFormat="1" ht="12.6" customHeight="1">
      <c r="A48" s="1474" t="s">
        <v>797</v>
      </c>
      <c r="B48" s="1474"/>
      <c r="C48" s="1474"/>
      <c r="D48" s="1474"/>
      <c r="E48" s="720">
        <v>36</v>
      </c>
      <c r="F48" s="261">
        <f>INDEX(연령매매지수!$330:$370,MATCH($E48,연령매매지수!$D$330:$D$370,FALSE),MATCH(F$10,연령매매지수!$1:$1,FALSE))</f>
        <v>99.913461685198996</v>
      </c>
      <c r="G48" s="760">
        <f>INDEX(연령매매지수!$330:$370,MATCH($E48,연령매매지수!$D$330:$D$370,FALSE),MATCH(G$10,연령매매지수!$1:$1,FALSE))</f>
        <v>100.04755944355497</v>
      </c>
      <c r="H48" s="761">
        <f>INDEX(연령매매지수!$330:$370,MATCH($E48,연령매매지수!$D$330:$D$370,FALSE),MATCH(H$10,연령매매지수!$1:$1,FALSE))</f>
        <v>100.1408747158389</v>
      </c>
      <c r="I48" s="261">
        <f>INDEX(연령매매지수!$371:$411,MATCH($E48,연령매매지수!$D$371:$D$411,FALSE),MATCH(I$10,연령매매지수!$1:$1,FALSE))</f>
        <v>99.337969197600557</v>
      </c>
      <c r="J48" s="760">
        <f>INDEX(연령매매지수!$371:$411,MATCH($E48,연령매매지수!$D$371:$D$411,FALSE),MATCH(J$10,연령매매지수!$1:$1,FALSE))</f>
        <v>99.382558459640649</v>
      </c>
      <c r="K48" s="761">
        <f>INDEX(연령매매지수!$371:$411,MATCH($E48,연령매매지수!$D$371:$D$411,FALSE),MATCH(K$10,연령매매지수!$1:$1,FALSE))</f>
        <v>99.932412414465773</v>
      </c>
      <c r="L48" s="261">
        <f>INDEX(연령매매지수!$412:$452,MATCH($E48,연령매매지수!$D$412:$D$452,FALSE),MATCH(L$10,연령매매지수!$1:$1,FALSE))</f>
        <v>99.528994246721041</v>
      </c>
      <c r="M48" s="262">
        <f>INDEX(연령매매지수!$412:$452,MATCH($E48,연령매매지수!$D$412:$D$452,FALSE),MATCH(M$10,연령매매지수!$1:$1,FALSE))</f>
        <v>99.712359864448132</v>
      </c>
      <c r="N48" s="760">
        <f>INDEX(연령매매지수!$412:$452,MATCH($E48,연령매매지수!$D$412:$D$452,FALSE),MATCH(N$10,연령매매지수!$1:$1,FALSE))</f>
        <v>99.949891944548298</v>
      </c>
      <c r="O48" s="1171">
        <f t="shared" si="3"/>
        <v>-0.13403401252544134</v>
      </c>
      <c r="P48" s="267">
        <f t="shared" si="4"/>
        <v>-0.22709311386106545</v>
      </c>
      <c r="Q48" s="1177">
        <f t="shared" si="5"/>
        <v>-4.4866285122047156E-2</v>
      </c>
      <c r="R48" s="267">
        <f t="shared" si="6"/>
        <v>-0.59484525841304592</v>
      </c>
      <c r="S48" s="1177">
        <f t="shared" si="7"/>
        <v>-0.18389457232419471</v>
      </c>
      <c r="T48" s="267">
        <f t="shared" si="8"/>
        <v>-0.4211087072117814</v>
      </c>
      <c r="U48" s="1420" t="s">
        <v>288</v>
      </c>
      <c r="V48" s="1552"/>
      <c r="W48" s="1552"/>
      <c r="X48" s="1552"/>
    </row>
    <row r="49" spans="1:24" s="310" customFormat="1" ht="12.6" customHeight="1">
      <c r="A49" s="1475" t="s">
        <v>798</v>
      </c>
      <c r="B49" s="1475"/>
      <c r="C49" s="1475"/>
      <c r="D49" s="1475"/>
      <c r="E49" s="714">
        <v>37</v>
      </c>
      <c r="F49" s="261">
        <f>INDEX(연령매매지수!$330:$370,MATCH($E49,연령매매지수!$D$330:$D$370,FALSE),MATCH(F$10,연령매매지수!$1:$1,FALSE))</f>
        <v>100.55070987600851</v>
      </c>
      <c r="G49" s="760">
        <f>INDEX(연령매매지수!$330:$370,MATCH($E49,연령매매지수!$D$330:$D$370,FALSE),MATCH(G$10,연령매매지수!$1:$1,FALSE))</f>
        <v>100.50646084076081</v>
      </c>
      <c r="H49" s="761">
        <f>INDEX(연령매매지수!$330:$370,MATCH($E49,연령매매지수!$D$330:$D$370,FALSE),MATCH(H$10,연령매매지수!$1:$1,FALSE))</f>
        <v>99.914079227648529</v>
      </c>
      <c r="I49" s="261">
        <f>INDEX(연령매매지수!$371:$411,MATCH($E49,연령매매지수!$D$371:$D$411,FALSE),MATCH(I$10,연령매매지수!$1:$1,FALSE))</f>
        <v>100.67577506358857</v>
      </c>
      <c r="J49" s="760">
        <f>INDEX(연령매매지수!$371:$411,MATCH($E49,연령매매지수!$D$371:$D$411,FALSE),MATCH(J$10,연령매매지수!$1:$1,FALSE))</f>
        <v>100.67582856844123</v>
      </c>
      <c r="K49" s="761">
        <f>INDEX(연령매매지수!$371:$411,MATCH($E49,연령매매지수!$D$371:$D$411,FALSE),MATCH(K$10,연령매매지수!$1:$1,FALSE))</f>
        <v>100.12931484266103</v>
      </c>
      <c r="L49" s="778">
        <f>INDEX(연령매매지수!$412:$452,MATCH($E49,연령매매지수!$D$412:$D$452,FALSE),MATCH(L$10,연령매매지수!$1:$1,FALSE))</f>
        <v>100.46457530811479</v>
      </c>
      <c r="M49" s="779">
        <f>INDEX(연령매매지수!$412:$452,MATCH($E49,연령매매지수!$D$412:$D$452,FALSE),MATCH(M$10,연령매매지수!$1:$1,FALSE))</f>
        <v>100.4910200217989</v>
      </c>
      <c r="N49" s="780">
        <f>INDEX(연령매매지수!$412:$452,MATCH($E49,연령매매지수!$D$412:$D$452,FALSE),MATCH(N$10,연령매매지수!$1:$1,FALSE))</f>
        <v>100.11582525698834</v>
      </c>
      <c r="O49" s="1171">
        <f t="shared" si="3"/>
        <v>4.4026060491586527E-2</v>
      </c>
      <c r="P49" s="267">
        <f t="shared" si="4"/>
        <v>0.63717811671912816</v>
      </c>
      <c r="Q49" s="1177">
        <f t="shared" si="5"/>
        <v>-5.3145678979849009E-5</v>
      </c>
      <c r="R49" s="267">
        <f t="shared" si="6"/>
        <v>0.5457544793812108</v>
      </c>
      <c r="S49" s="1184">
        <f t="shared" si="7"/>
        <v>-2.6315499313644963E-2</v>
      </c>
      <c r="T49" s="781">
        <f t="shared" si="8"/>
        <v>0.34834657780749012</v>
      </c>
      <c r="U49" s="1422" t="s">
        <v>289</v>
      </c>
      <c r="V49" s="1421"/>
      <c r="W49" s="1421"/>
      <c r="X49" s="1421"/>
    </row>
    <row r="50" spans="1:24" s="310" customFormat="1" ht="12.6" customHeight="1">
      <c r="A50" s="1476" t="s">
        <v>799</v>
      </c>
      <c r="B50" s="1476"/>
      <c r="C50" s="1476"/>
      <c r="D50" s="1476"/>
      <c r="E50" s="720">
        <v>38</v>
      </c>
      <c r="F50" s="261">
        <f>INDEX(연령매매지수!$330:$370,MATCH($E50,연령매매지수!$D$330:$D$370,FALSE),MATCH(F$10,연령매매지수!$1:$1,FALSE))</f>
        <v>100.58398321351308</v>
      </c>
      <c r="G50" s="760">
        <f>INDEX(연령매매지수!$330:$370,MATCH($E50,연령매매지수!$D$330:$D$370,FALSE),MATCH(G$10,연령매매지수!$1:$1,FALSE))</f>
        <v>100.55998166422479</v>
      </c>
      <c r="H50" s="761">
        <f>INDEX(연령매매지수!$330:$370,MATCH($E50,연령매매지수!$D$330:$D$370,FALSE),MATCH(H$10,연령매매지수!$1:$1,FALSE))</f>
        <v>99.950065429062235</v>
      </c>
      <c r="I50" s="261">
        <f>INDEX(연령매매지수!$371:$411,MATCH($E50,연령매매지수!$D$371:$D$411,FALSE),MATCH(I$10,연령매매지수!$1:$1,FALSE))</f>
        <v>100.61052960378898</v>
      </c>
      <c r="J50" s="760">
        <f>INDEX(연령매매지수!$371:$411,MATCH($E50,연령매매지수!$D$371:$D$411,FALSE),MATCH(J$10,연령매매지수!$1:$1,FALSE))</f>
        <v>100.58636463782777</v>
      </c>
      <c r="K50" s="761">
        <f>INDEX(연령매매지수!$371:$411,MATCH($E50,연령매매지수!$D$371:$D$411,FALSE),MATCH(K$10,연령매매지수!$1:$1,FALSE))</f>
        <v>99.797343157400221</v>
      </c>
      <c r="L50" s="261">
        <f>INDEX(연령매매지수!$412:$452,MATCH($E50,연령매매지수!$D$412:$D$452,FALSE),MATCH(L$10,연령매매지수!$1:$1,FALSE))</f>
        <v>101.21405024817037</v>
      </c>
      <c r="M50" s="262">
        <f>INDEX(연령매매지수!$412:$452,MATCH($E50,연령매매지수!$D$412:$D$452,FALSE),MATCH(M$10,연령매매지수!$1:$1,FALSE))</f>
        <v>101.2373039091885</v>
      </c>
      <c r="N50" s="760">
        <f>INDEX(연령매매지수!$412:$452,MATCH($E50,연령매매지수!$D$412:$D$452,FALSE),MATCH(N$10,연령매매지수!$1:$1,FALSE))</f>
        <v>100.24932424521857</v>
      </c>
      <c r="O50" s="1171">
        <f t="shared" si="3"/>
        <v>2.3867893461271272E-2</v>
      </c>
      <c r="P50" s="267">
        <f t="shared" si="4"/>
        <v>0.63423448672053073</v>
      </c>
      <c r="Q50" s="1177">
        <f t="shared" si="5"/>
        <v>2.4024097150965318E-2</v>
      </c>
      <c r="R50" s="267">
        <f t="shared" si="6"/>
        <v>0.81483777088755538</v>
      </c>
      <c r="S50" s="1177">
        <f t="shared" si="7"/>
        <v>-2.2969459003951975E-2</v>
      </c>
      <c r="T50" s="267">
        <f t="shared" si="8"/>
        <v>0.96232668919742359</v>
      </c>
      <c r="U50" s="1374" t="s">
        <v>290</v>
      </c>
      <c r="V50" s="1375"/>
      <c r="W50" s="1375"/>
      <c r="X50" s="1375"/>
    </row>
    <row r="51" spans="1:24" s="310" customFormat="1" ht="12.6" customHeight="1">
      <c r="A51" s="1476" t="s">
        <v>188</v>
      </c>
      <c r="B51" s="1476"/>
      <c r="C51" s="1476"/>
      <c r="D51" s="1476"/>
      <c r="E51" s="714">
        <v>39</v>
      </c>
      <c r="F51" s="261">
        <f>INDEX(연령매매지수!$330:$370,MATCH($E51,연령매매지수!$D$330:$D$370,FALSE),MATCH(F$10,연령매매지수!$1:$1,FALSE))</f>
        <v>100.04232843693343</v>
      </c>
      <c r="G51" s="760">
        <f>INDEX(연령매매지수!$330:$370,MATCH($E51,연령매매지수!$D$330:$D$370,FALSE),MATCH(G$10,연령매매지수!$1:$1,FALSE))</f>
        <v>100.04232843693343</v>
      </c>
      <c r="H51" s="761">
        <f>INDEX(연령매매지수!$330:$370,MATCH($E51,연령매매지수!$D$330:$D$370,FALSE),MATCH(H$10,연령매매지수!$1:$1,FALSE))</f>
        <v>100.04705120196003</v>
      </c>
      <c r="I51" s="261">
        <f>INDEX(연령매매지수!$371:$411,MATCH($E51,연령매매지수!$D$371:$D$411,FALSE),MATCH(I$10,연령매매지수!$1:$1,FALSE))</f>
        <v>100.01936064169207</v>
      </c>
      <c r="J51" s="760">
        <f>INDEX(연령매매지수!$371:$411,MATCH($E51,연령매매지수!$D$371:$D$411,FALSE),MATCH(J$10,연령매매지수!$1:$1,FALSE))</f>
        <v>100.01936064169207</v>
      </c>
      <c r="K51" s="761">
        <f>INDEX(연령매매지수!$371:$411,MATCH($E51,연령매매지수!$D$371:$D$411,FALSE),MATCH(K$10,연령매매지수!$1:$1,FALSE))</f>
        <v>100.08246851589946</v>
      </c>
      <c r="L51" s="261">
        <f>INDEX(연령매매지수!$412:$452,MATCH($E51,연령매매지수!$D$412:$D$452,FALSE),MATCH(L$10,연령매매지수!$1:$1,FALSE))</f>
        <v>99.857482277127502</v>
      </c>
      <c r="M51" s="262">
        <f>INDEX(연령매매지수!$412:$452,MATCH($E51,연령매매지수!$D$412:$D$452,FALSE),MATCH(M$10,연령매매지수!$1:$1,FALSE))</f>
        <v>99.867505637395098</v>
      </c>
      <c r="N51" s="760">
        <f>INDEX(연령매매지수!$412:$452,MATCH($E51,연령매매지수!$D$412:$D$452,FALSE),MATCH(N$10,연령매매지수!$1:$1,FALSE))</f>
        <v>100.17589801193338</v>
      </c>
      <c r="O51" s="1171">
        <f t="shared" si="3"/>
        <v>0</v>
      </c>
      <c r="P51" s="267">
        <f t="shared" si="4"/>
        <v>-4.7205439539288463E-3</v>
      </c>
      <c r="Q51" s="1177">
        <f t="shared" si="5"/>
        <v>0</v>
      </c>
      <c r="R51" s="267">
        <f t="shared" si="6"/>
        <v>-6.3055872964767889E-2</v>
      </c>
      <c r="S51" s="1177">
        <f t="shared" si="7"/>
        <v>-1.0036658274004129E-2</v>
      </c>
      <c r="T51" s="267">
        <f t="shared" si="8"/>
        <v>-0.31785663131060904</v>
      </c>
      <c r="U51" s="1374" t="s">
        <v>291</v>
      </c>
      <c r="V51" s="1375"/>
      <c r="W51" s="1375"/>
      <c r="X51" s="1375"/>
    </row>
    <row r="52" spans="1:24" s="310" customFormat="1" ht="12.6" customHeight="1">
      <c r="A52" s="1476" t="s">
        <v>1542</v>
      </c>
      <c r="B52" s="1476"/>
      <c r="C52" s="1476"/>
      <c r="D52" s="1476"/>
      <c r="E52" s="720">
        <v>40</v>
      </c>
      <c r="F52" s="261">
        <f>INDEX(연령매매지수!$330:$370,MATCH($E52,연령매매지수!$D$330:$D$370,FALSE),MATCH(F$10,연령매매지수!$1:$1,FALSE))</f>
        <v>99.369515202450188</v>
      </c>
      <c r="G52" s="760">
        <f>INDEX(연령매매지수!$330:$370,MATCH($E52,연령매매지수!$D$330:$D$370,FALSE),MATCH(G$10,연령매매지수!$1:$1,FALSE))</f>
        <v>99.413835247327142</v>
      </c>
      <c r="H52" s="761">
        <f>INDEX(연령매매지수!$330:$370,MATCH($E52,연령매매지수!$D$330:$D$370,FALSE),MATCH(H$10,연령매매지수!$1:$1,FALSE))</f>
        <v>99.695125599383445</v>
      </c>
      <c r="I52" s="261">
        <f>INDEX(연령매매지수!$371:$411,MATCH($E52,연령매매지수!$D$371:$D$411,FALSE),MATCH(I$10,연령매매지수!$1:$1,FALSE))</f>
        <v>99.74355338007787</v>
      </c>
      <c r="J52" s="760">
        <f>INDEX(연령매매지수!$371:$411,MATCH($E52,연령매매지수!$D$371:$D$411,FALSE),MATCH(J$10,연령매매지수!$1:$1,FALSE))</f>
        <v>99.853591762089025</v>
      </c>
      <c r="K52" s="761">
        <f>INDEX(연령매매지수!$371:$411,MATCH($E52,연령매매지수!$D$371:$D$411,FALSE),MATCH(K$10,연령매매지수!$1:$1,FALSE))</f>
        <v>99.843621050635008</v>
      </c>
      <c r="L52" s="261">
        <f>INDEX(연령매매지수!$412:$452,MATCH($E52,연령매매지수!$D$412:$D$452,FALSE),MATCH(L$10,연령매매지수!$1:$1,FALSE))</f>
        <v>99.61689523190897</v>
      </c>
      <c r="M52" s="262">
        <f>INDEX(연령매매지수!$412:$452,MATCH($E52,연령매매지수!$D$412:$D$452,FALSE),MATCH(M$10,연령매매지수!$1:$1,FALSE))</f>
        <v>99.730936339806419</v>
      </c>
      <c r="N52" s="760">
        <f>INDEX(연령매매지수!$412:$452,MATCH($E52,연령매매지수!$D$412:$D$452,FALSE),MATCH(N$10,연령매매지수!$1:$1,FALSE))</f>
        <v>99.872065628413537</v>
      </c>
      <c r="O52" s="1171">
        <f t="shared" si="3"/>
        <v>-4.4581365125584416E-2</v>
      </c>
      <c r="P52" s="267">
        <f t="shared" si="4"/>
        <v>-0.32660613543102901</v>
      </c>
      <c r="Q52" s="1177">
        <f t="shared" si="5"/>
        <v>-0.11019972348449425</v>
      </c>
      <c r="R52" s="267">
        <f t="shared" si="6"/>
        <v>-0.10022440042152247</v>
      </c>
      <c r="S52" s="1177">
        <f t="shared" si="7"/>
        <v>-0.11434877890736939</v>
      </c>
      <c r="T52" s="267">
        <f t="shared" si="8"/>
        <v>-0.25549726532537731</v>
      </c>
      <c r="U52" s="1374" t="s">
        <v>1543</v>
      </c>
      <c r="V52" s="1375"/>
      <c r="W52" s="1375"/>
      <c r="X52" s="1375"/>
    </row>
    <row r="53" spans="1:24" s="310" customFormat="1" ht="12.6" customHeight="1" thickBot="1">
      <c r="A53" s="1477" t="s">
        <v>1561</v>
      </c>
      <c r="B53" s="1477"/>
      <c r="C53" s="1477"/>
      <c r="D53" s="1477"/>
      <c r="E53" s="714">
        <v>41</v>
      </c>
      <c r="F53" s="290">
        <f>INDEX(연령매매지수!$330:$370,MATCH($E53,연령매매지수!$D$330:$D$370,FALSE),MATCH(F$10,연령매매지수!$1:$1,FALSE))</f>
        <v>100.17564107109966</v>
      </c>
      <c r="G53" s="776">
        <f>INDEX(연령매매지수!$330:$370,MATCH($E53,연령매매지수!$D$330:$D$370,FALSE),MATCH(G$10,연령매매지수!$1:$1,FALSE))</f>
        <v>100.20861972825945</v>
      </c>
      <c r="H53" s="777">
        <f>INDEX(연령매매지수!$330:$370,MATCH($E53,연령매매지수!$D$330:$D$370,FALSE),MATCH(H$10,연령매매지수!$1:$1,FALSE))</f>
        <v>99.965276173261643</v>
      </c>
      <c r="I53" s="290">
        <f>INDEX(연령매매지수!$371:$411,MATCH($E53,연령매매지수!$D$371:$D$411,FALSE),MATCH(I$10,연령매매지수!$1:$1,FALSE))</f>
        <v>100.21981949374268</v>
      </c>
      <c r="J53" s="776">
        <f>INDEX(연령매매지수!$371:$411,MATCH($E53,연령매매지수!$D$371:$D$411,FALSE),MATCH(J$10,연령매매지수!$1:$1,FALSE))</f>
        <v>100.25383250567216</v>
      </c>
      <c r="K53" s="777">
        <f>INDEX(연령매매지수!$371:$411,MATCH($E53,연령매매지수!$D$371:$D$411,FALSE),MATCH(K$10,연령매매지수!$1:$1,FALSE))</f>
        <v>99.967244019908733</v>
      </c>
      <c r="L53" s="290">
        <f>INDEX(연령매매지수!$412:$452,MATCH($E53,연령매매지수!$D$412:$D$452,FALSE),MATCH(L$10,연령매매지수!$1:$1,FALSE))</f>
        <v>100.21464438256243</v>
      </c>
      <c r="M53" s="291">
        <f>INDEX(연령매매지수!$412:$452,MATCH($E53,연령매매지수!$D$412:$D$452,FALSE),MATCH(M$10,연령매매지수!$1:$1,FALSE))</f>
        <v>100.28308814852363</v>
      </c>
      <c r="N53" s="776">
        <f>INDEX(연령매매지수!$412:$452,MATCH($E53,연령매매지수!$D$412:$D$452,FALSE),MATCH(N$10,연령매매지수!$1:$1,FALSE))</f>
        <v>100.06584805820783</v>
      </c>
      <c r="O53" s="1176">
        <f t="shared" si="3"/>
        <v>-3.2910000406372042E-2</v>
      </c>
      <c r="P53" s="296">
        <f t="shared" si="4"/>
        <v>0.21043796995410258</v>
      </c>
      <c r="Q53" s="1182">
        <f t="shared" si="5"/>
        <v>-3.392689444322583E-2</v>
      </c>
      <c r="R53" s="296">
        <f t="shared" si="6"/>
        <v>0.2526582345149464</v>
      </c>
      <c r="S53" s="1182">
        <f t="shared" si="7"/>
        <v>-6.8250556723814526E-2</v>
      </c>
      <c r="T53" s="296">
        <f t="shared" si="8"/>
        <v>0.14869840933946499</v>
      </c>
      <c r="U53" s="1485" t="s">
        <v>1564</v>
      </c>
      <c r="V53" s="1486"/>
      <c r="W53" s="1486"/>
      <c r="X53" s="1486"/>
    </row>
    <row r="54" spans="1:24" s="310" customFormat="1" ht="22.5" customHeight="1">
      <c r="A54" s="1559" t="s">
        <v>1866</v>
      </c>
      <c r="B54" s="1559"/>
      <c r="C54" s="1559"/>
      <c r="D54" s="1559"/>
      <c r="E54" s="1559"/>
      <c r="F54" s="1559"/>
      <c r="G54" s="1559"/>
      <c r="H54" s="1559"/>
      <c r="I54" s="1559"/>
      <c r="J54" s="1559"/>
      <c r="K54" s="1559"/>
      <c r="L54" s="1559"/>
      <c r="M54" s="1559"/>
      <c r="N54" s="1559"/>
      <c r="O54" s="1559"/>
      <c r="P54" s="1559"/>
      <c r="Q54" s="1559"/>
      <c r="R54" s="1559"/>
      <c r="S54" s="1559"/>
      <c r="T54" s="757"/>
      <c r="U54" s="648"/>
      <c r="V54" s="648"/>
      <c r="W54" s="648"/>
      <c r="X54" s="648"/>
    </row>
    <row r="55" spans="1:24" ht="3" customHeight="1">
      <c r="A55" s="311"/>
      <c r="B55" s="312"/>
      <c r="C55" s="312"/>
      <c r="D55" s="312"/>
      <c r="E55" s="312"/>
      <c r="F55" s="758"/>
      <c r="G55" s="758"/>
      <c r="H55" s="758"/>
      <c r="I55" s="311"/>
      <c r="J55" s="311"/>
      <c r="K55" s="311"/>
      <c r="L55" s="311"/>
      <c r="M55" s="315"/>
      <c r="N55" s="315"/>
      <c r="O55" s="314"/>
      <c r="P55" s="758"/>
      <c r="Q55" s="311"/>
      <c r="R55" s="311"/>
      <c r="S55" s="311"/>
      <c r="T55" s="311"/>
      <c r="U55" s="312"/>
      <c r="V55" s="312"/>
      <c r="W55" s="312"/>
      <c r="X55" s="319"/>
    </row>
    <row r="56" spans="1:24" s="325" customFormat="1" ht="15" customHeight="1">
      <c r="A56" s="1402">
        <f>'12'!W56+1</f>
        <v>39</v>
      </c>
      <c r="B56" s="1402"/>
      <c r="C56" s="528"/>
      <c r="D56" s="528"/>
      <c r="E56" s="528"/>
      <c r="F56" s="321"/>
      <c r="G56" s="321"/>
      <c r="H56" s="321"/>
      <c r="I56" s="321"/>
      <c r="J56" s="321"/>
      <c r="K56" s="1510">
        <f>'12'!K56:N56</f>
        <v>41487</v>
      </c>
      <c r="L56" s="1510"/>
      <c r="M56" s="1510"/>
      <c r="N56" s="1510"/>
      <c r="O56" s="1511">
        <f>'12'!O56:Q56</f>
        <v>41487</v>
      </c>
      <c r="P56" s="1511"/>
      <c r="Q56" s="1511"/>
      <c r="R56" s="321"/>
      <c r="S56" s="321"/>
      <c r="T56" s="321"/>
      <c r="W56" s="1403">
        <f>A56+1</f>
        <v>40</v>
      </c>
      <c r="X56" s="1403"/>
    </row>
  </sheetData>
  <mergeCells count="118">
    <mergeCell ref="T10:T12"/>
    <mergeCell ref="A1:D1"/>
    <mergeCell ref="U1:X1"/>
    <mergeCell ref="A6:D6"/>
    <mergeCell ref="F6:H9"/>
    <mergeCell ref="I6:K9"/>
    <mergeCell ref="L6:N9"/>
    <mergeCell ref="O6:P9"/>
    <mergeCell ref="Q6:R9"/>
    <mergeCell ref="S6:T9"/>
    <mergeCell ref="B7:D7"/>
    <mergeCell ref="A3:M4"/>
    <mergeCell ref="C5:I5"/>
    <mergeCell ref="A16:D16"/>
    <mergeCell ref="U16:X16"/>
    <mergeCell ref="A11:B11"/>
    <mergeCell ref="A12:D12"/>
    <mergeCell ref="U12:X12"/>
    <mergeCell ref="L10:L12"/>
    <mergeCell ref="M10:M12"/>
    <mergeCell ref="N10:N12"/>
    <mergeCell ref="K10:K12"/>
    <mergeCell ref="A10:B10"/>
    <mergeCell ref="F10:F12"/>
    <mergeCell ref="G10:G12"/>
    <mergeCell ref="H10:H12"/>
    <mergeCell ref="I10:I12"/>
    <mergeCell ref="J10:J12"/>
    <mergeCell ref="A13:D13"/>
    <mergeCell ref="U13:X13"/>
    <mergeCell ref="A14:D14"/>
    <mergeCell ref="U14:X14"/>
    <mergeCell ref="O10:O12"/>
    <mergeCell ref="P10:P12"/>
    <mergeCell ref="Q10:Q12"/>
    <mergeCell ref="R10:R12"/>
    <mergeCell ref="S10:S12"/>
    <mergeCell ref="C20:D20"/>
    <mergeCell ref="U20:V20"/>
    <mergeCell ref="C21:D21"/>
    <mergeCell ref="U21:V21"/>
    <mergeCell ref="C22:D22"/>
    <mergeCell ref="U22:V22"/>
    <mergeCell ref="A17:D17"/>
    <mergeCell ref="U17:X17"/>
    <mergeCell ref="A18:D18"/>
    <mergeCell ref="U18:X18"/>
    <mergeCell ref="B19:D19"/>
    <mergeCell ref="U19:W19"/>
    <mergeCell ref="A26:D26"/>
    <mergeCell ref="U26:X26"/>
    <mergeCell ref="B27:D27"/>
    <mergeCell ref="U27:W27"/>
    <mergeCell ref="B28:D28"/>
    <mergeCell ref="U28:W28"/>
    <mergeCell ref="B23:D23"/>
    <mergeCell ref="U23:W23"/>
    <mergeCell ref="C24:D24"/>
    <mergeCell ref="U24:V24"/>
    <mergeCell ref="C25:D25"/>
    <mergeCell ref="U25:V25"/>
    <mergeCell ref="B33:D33"/>
    <mergeCell ref="U33:W33"/>
    <mergeCell ref="A34:D34"/>
    <mergeCell ref="U34:X34"/>
    <mergeCell ref="B29:D29"/>
    <mergeCell ref="U29:W29"/>
    <mergeCell ref="B30:D30"/>
    <mergeCell ref="U30:W30"/>
    <mergeCell ref="B31:D31"/>
    <mergeCell ref="U31:W31"/>
    <mergeCell ref="A56:B56"/>
    <mergeCell ref="W56:X56"/>
    <mergeCell ref="K56:N56"/>
    <mergeCell ref="O56:Q56"/>
    <mergeCell ref="A41:D41"/>
    <mergeCell ref="U41:X41"/>
    <mergeCell ref="A43:D43"/>
    <mergeCell ref="U43:X43"/>
    <mergeCell ref="A44:D44"/>
    <mergeCell ref="U44:X44"/>
    <mergeCell ref="A48:D48"/>
    <mergeCell ref="U48:X48"/>
    <mergeCell ref="A49:D49"/>
    <mergeCell ref="U49:X49"/>
    <mergeCell ref="A50:D50"/>
    <mergeCell ref="U50:X50"/>
    <mergeCell ref="A45:D45"/>
    <mergeCell ref="U45:X45"/>
    <mergeCell ref="A46:D46"/>
    <mergeCell ref="U46:X46"/>
    <mergeCell ref="A47:D47"/>
    <mergeCell ref="U47:X47"/>
    <mergeCell ref="A54:S54"/>
    <mergeCell ref="A15:D15"/>
    <mergeCell ref="U15:X15"/>
    <mergeCell ref="A42:D42"/>
    <mergeCell ref="U42:X42"/>
    <mergeCell ref="A51:D51"/>
    <mergeCell ref="U51:X51"/>
    <mergeCell ref="A52:D52"/>
    <mergeCell ref="U52:X52"/>
    <mergeCell ref="A53:D53"/>
    <mergeCell ref="U53:X53"/>
    <mergeCell ref="B38:D38"/>
    <mergeCell ref="U38:W38"/>
    <mergeCell ref="A39:D39"/>
    <mergeCell ref="U39:X39"/>
    <mergeCell ref="A40:D40"/>
    <mergeCell ref="U40:X40"/>
    <mergeCell ref="A35:D35"/>
    <mergeCell ref="U35:X35"/>
    <mergeCell ref="B36:D36"/>
    <mergeCell ref="U36:W36"/>
    <mergeCell ref="B37:D37"/>
    <mergeCell ref="U37:W37"/>
    <mergeCell ref="B32:D32"/>
    <mergeCell ref="U32:W32"/>
  </mergeCells>
  <phoneticPr fontId="16" type="noConversion"/>
  <printOptions horizontalCentered="1"/>
  <pageMargins left="0.51181102362204722" right="0.51181102362204722" top="0.59055118110236227" bottom="0.39370078740157483" header="0.59055118110236227" footer="0.19685039370078741"/>
  <pageSetup paperSize="9" pageOrder="overThenDown" orientation="portrait" r:id="rId1"/>
  <headerFooter scaleWithDoc="0" alignWithMargins="0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>
  <sheetPr codeName="Sheet15">
    <tabColor theme="1"/>
  </sheetPr>
  <dimension ref="A1:AA452"/>
  <sheetViews>
    <sheetView topLeftCell="L1" workbookViewId="0">
      <selection activeCell="AA2" sqref="AA2:AA452"/>
    </sheetView>
  </sheetViews>
  <sheetFormatPr defaultRowHeight="12"/>
  <cols>
    <col min="1" max="4" width="9.140625" style="1"/>
    <col min="5" max="5" width="12.42578125" style="1" customWidth="1"/>
    <col min="6" max="6" width="12.140625" style="1" customWidth="1"/>
    <col min="7" max="7" width="19.7109375" style="1" bestFit="1" customWidth="1"/>
    <col min="8" max="16384" width="9.140625" style="12"/>
  </cols>
  <sheetData>
    <row r="1" spans="1:27" s="1" customFormat="1">
      <c r="A1" s="1" t="s">
        <v>508</v>
      </c>
      <c r="B1" s="1" t="s">
        <v>509</v>
      </c>
      <c r="C1" s="1" t="s">
        <v>510</v>
      </c>
      <c r="D1" s="1" t="s">
        <v>513</v>
      </c>
      <c r="E1" s="1" t="s">
        <v>514</v>
      </c>
      <c r="F1" s="1" t="s">
        <v>722</v>
      </c>
      <c r="G1" s="1" t="s">
        <v>515</v>
      </c>
      <c r="H1" s="8">
        <v>40909</v>
      </c>
      <c r="I1" s="8">
        <f t="shared" ref="I1:AA1" si="0">DATE(YEAR(H1),MONTH(H1)+1,1)</f>
        <v>40940</v>
      </c>
      <c r="J1" s="8">
        <f t="shared" si="0"/>
        <v>40969</v>
      </c>
      <c r="K1" s="8">
        <f t="shared" si="0"/>
        <v>41000</v>
      </c>
      <c r="L1" s="8">
        <f t="shared" si="0"/>
        <v>41030</v>
      </c>
      <c r="M1" s="8">
        <f t="shared" si="0"/>
        <v>41061</v>
      </c>
      <c r="N1" s="8">
        <f t="shared" si="0"/>
        <v>41091</v>
      </c>
      <c r="O1" s="8">
        <f t="shared" si="0"/>
        <v>41122</v>
      </c>
      <c r="P1" s="8">
        <f t="shared" si="0"/>
        <v>41153</v>
      </c>
      <c r="Q1" s="8">
        <f t="shared" si="0"/>
        <v>41183</v>
      </c>
      <c r="R1" s="8">
        <f t="shared" si="0"/>
        <v>41214</v>
      </c>
      <c r="S1" s="8">
        <f t="shared" si="0"/>
        <v>41244</v>
      </c>
      <c r="T1" s="8">
        <f t="shared" si="0"/>
        <v>41275</v>
      </c>
      <c r="U1" s="8">
        <f t="shared" si="0"/>
        <v>41306</v>
      </c>
      <c r="V1" s="8">
        <f t="shared" si="0"/>
        <v>41334</v>
      </c>
      <c r="W1" s="8">
        <f t="shared" si="0"/>
        <v>41365</v>
      </c>
      <c r="X1" s="8">
        <f t="shared" si="0"/>
        <v>41395</v>
      </c>
      <c r="Y1" s="8">
        <f t="shared" si="0"/>
        <v>41426</v>
      </c>
      <c r="Z1" s="8">
        <f t="shared" si="0"/>
        <v>41456</v>
      </c>
      <c r="AA1" s="8">
        <f t="shared" si="0"/>
        <v>41487</v>
      </c>
    </row>
    <row r="2" spans="1:27">
      <c r="A2" s="1" t="s">
        <v>516</v>
      </c>
      <c r="D2" s="1">
        <v>1</v>
      </c>
      <c r="E2" s="1" t="s">
        <v>863</v>
      </c>
      <c r="F2" s="1" t="s">
        <v>864</v>
      </c>
      <c r="G2" s="1" t="str">
        <f>D2&amp;E2&amp;F2</f>
        <v>1아파트연령1</v>
      </c>
      <c r="H2" s="1194">
        <v>102.44841514613358</v>
      </c>
      <c r="I2" s="1194">
        <v>102.41140342426499</v>
      </c>
      <c r="J2" s="1194">
        <v>102.39697251391951</v>
      </c>
      <c r="K2" s="1194">
        <v>102.2862864755314</v>
      </c>
      <c r="L2" s="1194">
        <v>102.15387319811013</v>
      </c>
      <c r="M2" s="1194">
        <v>101.81503490818395</v>
      </c>
      <c r="N2" s="1194">
        <v>101.39615731394774</v>
      </c>
      <c r="O2" s="12">
        <v>100.93129247442791</v>
      </c>
      <c r="P2" s="12">
        <v>100.52348364060512</v>
      </c>
      <c r="Q2" s="12">
        <v>100.1900606750727</v>
      </c>
      <c r="R2" s="12">
        <v>100</v>
      </c>
      <c r="S2" s="12">
        <v>99.596182956350802</v>
      </c>
      <c r="T2" s="12">
        <v>99.244069751555017</v>
      </c>
      <c r="U2" s="12">
        <v>98.961119901855255</v>
      </c>
      <c r="V2" s="12">
        <v>98.713343684959767</v>
      </c>
      <c r="W2" s="12">
        <v>98.664790781259839</v>
      </c>
      <c r="X2" s="12">
        <v>98.821749880520045</v>
      </c>
      <c r="Y2" s="12">
        <v>98.738432421036265</v>
      </c>
      <c r="Z2" s="12">
        <v>98.530864279260712</v>
      </c>
      <c r="AA2" s="12">
        <v>98.354440490189916</v>
      </c>
    </row>
    <row r="3" spans="1:27">
      <c r="A3" s="1" t="s">
        <v>521</v>
      </c>
      <c r="D3" s="1">
        <v>2</v>
      </c>
      <c r="E3" s="1" t="s">
        <v>863</v>
      </c>
      <c r="F3" s="1" t="s">
        <v>864</v>
      </c>
      <c r="G3" s="1" t="str">
        <f t="shared" ref="G3:G69" si="1">D3&amp;E3&amp;F3</f>
        <v>2아파트연령1</v>
      </c>
      <c r="H3" s="1194">
        <v>104.93192559419307</v>
      </c>
      <c r="I3" s="1194">
        <v>104.79878399534104</v>
      </c>
      <c r="J3" s="1194">
        <v>104.55270340185668</v>
      </c>
      <c r="K3" s="1194">
        <v>104.19318458095154</v>
      </c>
      <c r="L3" s="1194">
        <v>103.87550084619029</v>
      </c>
      <c r="M3" s="1194">
        <v>103.32184428022208</v>
      </c>
      <c r="N3" s="1194">
        <v>102.60722224161465</v>
      </c>
      <c r="O3" s="12">
        <v>101.8430062910695</v>
      </c>
      <c r="P3" s="12">
        <v>101.12625671445393</v>
      </c>
      <c r="Q3" s="12">
        <v>100.45825288382187</v>
      </c>
      <c r="R3" s="12">
        <v>100</v>
      </c>
      <c r="S3" s="12">
        <v>99.280352493526308</v>
      </c>
      <c r="T3" s="12">
        <v>98.643805616765036</v>
      </c>
      <c r="U3" s="12">
        <v>98.143962765752008</v>
      </c>
      <c r="V3" s="12">
        <v>97.688341243126985</v>
      </c>
      <c r="W3" s="12">
        <v>97.481010930279652</v>
      </c>
      <c r="X3" s="12">
        <v>97.586563332928762</v>
      </c>
      <c r="Y3" s="12">
        <v>97.336366180983319</v>
      </c>
      <c r="Z3" s="12">
        <v>96.90706849742223</v>
      </c>
      <c r="AA3" s="12">
        <v>96.580302327110374</v>
      </c>
    </row>
    <row r="4" spans="1:27">
      <c r="A4" s="1" t="s">
        <v>1380</v>
      </c>
      <c r="D4" s="1">
        <v>3</v>
      </c>
      <c r="E4" s="1" t="s">
        <v>770</v>
      </c>
      <c r="F4" s="1" t="s">
        <v>830</v>
      </c>
      <c r="G4" s="1" t="str">
        <f t="shared" si="1"/>
        <v>3아파트연령1</v>
      </c>
      <c r="H4" s="1194">
        <v>99.942661515271098</v>
      </c>
      <c r="I4" s="1194">
        <v>100.00041500484546</v>
      </c>
      <c r="J4" s="1194">
        <v>100.21502698754537</v>
      </c>
      <c r="K4" s="1194">
        <v>100.3515565853622</v>
      </c>
      <c r="L4" s="1194">
        <v>100.4039921405531</v>
      </c>
      <c r="M4" s="1194">
        <v>100.28034567468806</v>
      </c>
      <c r="N4" s="1194">
        <v>100.15914514910069</v>
      </c>
      <c r="O4" s="12">
        <v>99.997313228260936</v>
      </c>
      <c r="P4" s="12">
        <v>99.90409448834329</v>
      </c>
      <c r="Q4" s="12">
        <v>99.913547662415169</v>
      </c>
      <c r="R4" s="12">
        <v>100</v>
      </c>
      <c r="S4" s="12">
        <v>99.959721314735106</v>
      </c>
      <c r="T4" s="12">
        <v>99.937154737677218</v>
      </c>
      <c r="U4" s="12">
        <v>99.906893547210814</v>
      </c>
      <c r="V4" s="12">
        <v>99.9024137618092</v>
      </c>
      <c r="W4" s="12">
        <v>100.04046283468799</v>
      </c>
      <c r="X4" s="12">
        <v>100.2579440093055</v>
      </c>
      <c r="Y4" s="12">
        <v>100.37168384790454</v>
      </c>
      <c r="Z4" s="12">
        <v>100.4271163146296</v>
      </c>
      <c r="AA4" s="12">
        <v>100.42979186726062</v>
      </c>
    </row>
    <row r="5" spans="1:27">
      <c r="A5" s="1" t="s">
        <v>522</v>
      </c>
      <c r="D5" s="1">
        <v>4</v>
      </c>
      <c r="E5" s="1" t="s">
        <v>863</v>
      </c>
      <c r="F5" s="1" t="s">
        <v>864</v>
      </c>
      <c r="G5" s="1" t="str">
        <f t="shared" si="1"/>
        <v>4아파트연령1</v>
      </c>
      <c r="H5" s="1194">
        <v>100.33705449493033</v>
      </c>
      <c r="I5" s="1194">
        <v>100.28094147804421</v>
      </c>
      <c r="J5" s="1194">
        <v>100.49516261653594</v>
      </c>
      <c r="K5" s="1194">
        <v>100.56444551651373</v>
      </c>
      <c r="L5" s="1194">
        <v>100.67690886170502</v>
      </c>
      <c r="M5" s="1194">
        <v>100.3856663328127</v>
      </c>
      <c r="N5" s="1194">
        <v>100.19513119391567</v>
      </c>
      <c r="O5" s="12">
        <v>99.981272073449063</v>
      </c>
      <c r="P5" s="12">
        <v>99.918800536191441</v>
      </c>
      <c r="Q5" s="12">
        <v>99.924592901241226</v>
      </c>
      <c r="R5" s="12">
        <v>100</v>
      </c>
      <c r="S5" s="12">
        <v>100.08428727620171</v>
      </c>
      <c r="T5" s="12">
        <v>99.971727269198766</v>
      </c>
      <c r="U5" s="12">
        <v>99.925281716457846</v>
      </c>
      <c r="V5" s="12">
        <v>99.872332790232576</v>
      </c>
      <c r="W5" s="12">
        <v>100.06430823210776</v>
      </c>
      <c r="X5" s="12">
        <v>100.27431561030022</v>
      </c>
      <c r="Y5" s="12">
        <v>100.42805655125444</v>
      </c>
      <c r="Z5" s="12">
        <v>100.506410203966</v>
      </c>
      <c r="AA5" s="12">
        <v>100.56829191480921</v>
      </c>
    </row>
    <row r="6" spans="1:27">
      <c r="A6" s="1" t="s">
        <v>853</v>
      </c>
      <c r="D6" s="1">
        <v>5</v>
      </c>
      <c r="E6" s="1" t="s">
        <v>863</v>
      </c>
      <c r="F6" s="1" t="s">
        <v>864</v>
      </c>
      <c r="G6" s="1" t="str">
        <f t="shared" si="1"/>
        <v>5아파트연령1</v>
      </c>
      <c r="H6" s="1194">
        <v>99.639734278164525</v>
      </c>
      <c r="I6" s="1194">
        <v>99.784729831786379</v>
      </c>
      <c r="J6" s="1194">
        <v>99.999640434106993</v>
      </c>
      <c r="K6" s="1194">
        <v>100.18777621800474</v>
      </c>
      <c r="L6" s="1194">
        <v>100.19414165685163</v>
      </c>
      <c r="M6" s="1194">
        <v>100.19924329833181</v>
      </c>
      <c r="N6" s="1194">
        <v>100.13141707901339</v>
      </c>
      <c r="O6" s="12">
        <v>100.00967899281322</v>
      </c>
      <c r="P6" s="12">
        <v>99.892761014866224</v>
      </c>
      <c r="Q6" s="12">
        <v>99.905035179348104</v>
      </c>
      <c r="R6" s="12">
        <v>100</v>
      </c>
      <c r="S6" s="12">
        <v>99.827507000963095</v>
      </c>
      <c r="T6" s="12">
        <v>99.874304281060617</v>
      </c>
      <c r="U6" s="12">
        <v>99.833974412152955</v>
      </c>
      <c r="V6" s="12">
        <v>99.851334293279166</v>
      </c>
      <c r="W6" s="12">
        <v>99.935077179184205</v>
      </c>
      <c r="X6" s="12">
        <v>100.14458802566419</v>
      </c>
      <c r="Y6" s="12">
        <v>100.21630876761733</v>
      </c>
      <c r="Z6" s="12">
        <v>100.2631955563436</v>
      </c>
      <c r="AA6" s="12">
        <v>100.22554733806012</v>
      </c>
    </row>
    <row r="7" spans="1:27">
      <c r="A7" s="1" t="s">
        <v>524</v>
      </c>
      <c r="B7" s="1" t="s">
        <v>525</v>
      </c>
      <c r="D7" s="1">
        <v>6</v>
      </c>
      <c r="E7" s="1" t="s">
        <v>863</v>
      </c>
      <c r="F7" s="1" t="s">
        <v>864</v>
      </c>
      <c r="G7" s="1" t="str">
        <f t="shared" si="1"/>
        <v>6아파트연령1</v>
      </c>
      <c r="H7" s="1194">
        <v>105.51330042831434</v>
      </c>
      <c r="I7" s="1194">
        <v>105.17172328784415</v>
      </c>
      <c r="J7" s="1194">
        <v>104.68847622888799</v>
      </c>
      <c r="K7" s="1194">
        <v>104.16432428152343</v>
      </c>
      <c r="L7" s="1194">
        <v>103.99780321825885</v>
      </c>
      <c r="M7" s="1194">
        <v>103.10606836153052</v>
      </c>
      <c r="N7" s="1194">
        <v>102.17547275313086</v>
      </c>
      <c r="O7" s="12">
        <v>101.32463147581234</v>
      </c>
      <c r="P7" s="12">
        <v>100.88781828236772</v>
      </c>
      <c r="Q7" s="12">
        <v>100.45293216053678</v>
      </c>
      <c r="R7" s="12">
        <v>100</v>
      </c>
      <c r="S7" s="12">
        <v>99.228373209548678</v>
      </c>
      <c r="T7" s="12">
        <v>98.870587105245519</v>
      </c>
      <c r="U7" s="12">
        <v>98.598985568040163</v>
      </c>
      <c r="V7" s="12">
        <v>98.264841887923012</v>
      </c>
      <c r="W7" s="12">
        <v>98.149290063908239</v>
      </c>
      <c r="X7" s="12">
        <v>98.376034351929974</v>
      </c>
      <c r="Y7" s="12">
        <v>97.997473632244436</v>
      </c>
      <c r="Z7" s="12">
        <v>97.484585749271105</v>
      </c>
      <c r="AA7" s="12">
        <v>96.962347132654031</v>
      </c>
    </row>
    <row r="8" spans="1:27">
      <c r="A8" s="1" t="s">
        <v>524</v>
      </c>
      <c r="B8" s="1" t="s">
        <v>525</v>
      </c>
      <c r="C8" s="1" t="s">
        <v>526</v>
      </c>
      <c r="D8" s="1">
        <v>7</v>
      </c>
      <c r="E8" s="1" t="s">
        <v>863</v>
      </c>
      <c r="F8" s="1" t="s">
        <v>864</v>
      </c>
      <c r="G8" s="1" t="str">
        <f t="shared" si="1"/>
        <v>7아파트연령1</v>
      </c>
      <c r="H8" s="1194">
        <v>103.09610080876008</v>
      </c>
      <c r="I8" s="1194">
        <v>102.81962224822927</v>
      </c>
      <c r="J8" s="1194">
        <v>102.59101005943252</v>
      </c>
      <c r="K8" s="1194">
        <v>102.34050644288104</v>
      </c>
      <c r="L8" s="1194">
        <v>102.04157588898252</v>
      </c>
      <c r="M8" s="1194">
        <v>101.72585993966887</v>
      </c>
      <c r="N8" s="1194">
        <v>101.46398206953758</v>
      </c>
      <c r="O8" s="12">
        <v>101.13889572691998</v>
      </c>
      <c r="P8" s="12">
        <v>100.85398537151457</v>
      </c>
      <c r="Q8" s="12">
        <v>100.53927065001983</v>
      </c>
      <c r="R8" s="12">
        <v>100</v>
      </c>
      <c r="S8" s="12">
        <v>99.604038665001468</v>
      </c>
      <c r="T8" s="12">
        <v>99.361832720672467</v>
      </c>
      <c r="U8" s="12">
        <v>99.082578867372149</v>
      </c>
      <c r="V8" s="12">
        <v>98.543291500614686</v>
      </c>
      <c r="W8" s="12">
        <v>97.686724586784536</v>
      </c>
      <c r="X8" s="12">
        <v>97.799649389280276</v>
      </c>
      <c r="Y8" s="12">
        <v>97.519484313568171</v>
      </c>
      <c r="Z8" s="12">
        <v>97.304351154279701</v>
      </c>
      <c r="AA8" s="12">
        <v>96.814602262554445</v>
      </c>
    </row>
    <row r="9" spans="1:27">
      <c r="A9" s="1" t="s">
        <v>524</v>
      </c>
      <c r="B9" s="1" t="s">
        <v>525</v>
      </c>
      <c r="C9" s="1" t="s">
        <v>527</v>
      </c>
      <c r="D9" s="1">
        <v>8</v>
      </c>
      <c r="E9" s="1" t="s">
        <v>863</v>
      </c>
      <c r="F9" s="1" t="s">
        <v>864</v>
      </c>
      <c r="G9" s="1" t="str">
        <f t="shared" si="1"/>
        <v>8아파트연령1</v>
      </c>
      <c r="H9" s="1194">
        <v>105.76748745060391</v>
      </c>
      <c r="I9" s="1194">
        <v>105.70705729381845</v>
      </c>
      <c r="J9" s="1194">
        <v>105.80439005221777</v>
      </c>
      <c r="K9" s="1194">
        <v>105.80439005221777</v>
      </c>
      <c r="L9" s="1194">
        <v>105.66853685237794</v>
      </c>
      <c r="M9" s="1194">
        <v>104.71972693641169</v>
      </c>
      <c r="N9" s="1194">
        <v>103.95669913209704</v>
      </c>
      <c r="O9" s="12">
        <v>103.10273798554618</v>
      </c>
      <c r="P9" s="12">
        <v>102.53769916995219</v>
      </c>
      <c r="Q9" s="12">
        <v>101.6572408694843</v>
      </c>
      <c r="R9" s="12">
        <v>100</v>
      </c>
      <c r="S9" s="12">
        <v>98.541333910296473</v>
      </c>
      <c r="T9" s="12">
        <v>98.32994566124718</v>
      </c>
      <c r="U9" s="12">
        <v>98.32994566124718</v>
      </c>
      <c r="V9" s="12">
        <v>98.235226836158603</v>
      </c>
      <c r="W9" s="12">
        <v>97.945466006067804</v>
      </c>
      <c r="X9" s="12">
        <v>98.304626530173081</v>
      </c>
      <c r="Y9" s="12">
        <v>98.146878528369683</v>
      </c>
      <c r="Z9" s="12">
        <v>96.768310875636303</v>
      </c>
      <c r="AA9" s="12">
        <v>95.968972310423609</v>
      </c>
    </row>
    <row r="10" spans="1:27">
      <c r="A10" s="1" t="s">
        <v>524</v>
      </c>
      <c r="B10" s="1" t="s">
        <v>525</v>
      </c>
      <c r="C10" s="1" t="s">
        <v>528</v>
      </c>
      <c r="D10" s="1">
        <v>9</v>
      </c>
      <c r="E10" s="1" t="s">
        <v>863</v>
      </c>
      <c r="F10" s="1" t="s">
        <v>864</v>
      </c>
      <c r="G10" s="1" t="str">
        <f t="shared" si="1"/>
        <v>9아파트연령1</v>
      </c>
      <c r="H10" s="1194">
        <v>103.0093876299145</v>
      </c>
      <c r="I10" s="1194">
        <v>102.78891263578173</v>
      </c>
      <c r="J10" s="1194">
        <v>102.46224105742834</v>
      </c>
      <c r="K10" s="1194">
        <v>101.94951995943011</v>
      </c>
      <c r="L10" s="1194">
        <v>101.82753570448187</v>
      </c>
      <c r="M10" s="1194">
        <v>101.75405287315766</v>
      </c>
      <c r="N10" s="1194">
        <v>101.46152676597342</v>
      </c>
      <c r="O10" s="12">
        <v>101.14919603802446</v>
      </c>
      <c r="P10" s="12">
        <v>100.96755315608949</v>
      </c>
      <c r="Q10" s="12">
        <v>100.57521991478859</v>
      </c>
      <c r="R10" s="12">
        <v>100</v>
      </c>
      <c r="S10" s="12">
        <v>99.639427769957152</v>
      </c>
      <c r="T10" s="12">
        <v>99.236606207322893</v>
      </c>
      <c r="U10" s="12">
        <v>99.040907393816511</v>
      </c>
      <c r="V10" s="12">
        <v>98.178930860516417</v>
      </c>
      <c r="W10" s="12">
        <v>97.217844770126632</v>
      </c>
      <c r="X10" s="12">
        <v>97.29791373916126</v>
      </c>
      <c r="Y10" s="12">
        <v>96.890436095885462</v>
      </c>
      <c r="Z10" s="12">
        <v>96.815071364394839</v>
      </c>
      <c r="AA10" s="12">
        <v>96.463296896917072</v>
      </c>
    </row>
    <row r="11" spans="1:27">
      <c r="A11" s="1" t="s">
        <v>524</v>
      </c>
      <c r="B11" s="1" t="s">
        <v>525</v>
      </c>
      <c r="C11" s="1" t="s">
        <v>529</v>
      </c>
      <c r="D11" s="1">
        <v>10</v>
      </c>
      <c r="E11" s="1" t="s">
        <v>863</v>
      </c>
      <c r="F11" s="1" t="s">
        <v>864</v>
      </c>
      <c r="G11" s="1" t="str">
        <f t="shared" si="1"/>
        <v>10아파트연령1</v>
      </c>
      <c r="H11" s="1194">
        <v>102.20070116414098</v>
      </c>
      <c r="I11" s="1194">
        <v>101.77115607326874</v>
      </c>
      <c r="J11" s="1194">
        <v>101.55001319624354</v>
      </c>
      <c r="K11" s="1194">
        <v>101.55001319624354</v>
      </c>
      <c r="L11" s="1194">
        <v>100.95975991869938</v>
      </c>
      <c r="M11" s="1194">
        <v>100.56162670606092</v>
      </c>
      <c r="N11" s="1194">
        <v>100.52527938697328</v>
      </c>
      <c r="O11" s="12">
        <v>100.3807826183355</v>
      </c>
      <c r="P11" s="12">
        <v>100.06605936026796</v>
      </c>
      <c r="Q11" s="12">
        <v>100.0658590109321</v>
      </c>
      <c r="R11" s="12">
        <v>100</v>
      </c>
      <c r="S11" s="12">
        <v>99.941959393716886</v>
      </c>
      <c r="T11" s="12">
        <v>99.865279736276847</v>
      </c>
      <c r="U11" s="12">
        <v>99.394584851775164</v>
      </c>
      <c r="V11" s="12">
        <v>99.052534407815102</v>
      </c>
      <c r="W11" s="12">
        <v>98.11085781115419</v>
      </c>
      <c r="X11" s="12">
        <v>98.173365100121686</v>
      </c>
      <c r="Y11" s="12">
        <v>97.990875351060041</v>
      </c>
      <c r="Z11" s="12">
        <v>98.032856607181415</v>
      </c>
      <c r="AA11" s="12">
        <v>97.500981448782582</v>
      </c>
    </row>
    <row r="12" spans="1:27">
      <c r="A12" s="1" t="s">
        <v>524</v>
      </c>
      <c r="B12" s="1" t="s">
        <v>525</v>
      </c>
      <c r="C12" s="1" t="s">
        <v>530</v>
      </c>
      <c r="D12" s="1">
        <v>11</v>
      </c>
      <c r="E12" s="1" t="s">
        <v>863</v>
      </c>
      <c r="F12" s="1" t="s">
        <v>864</v>
      </c>
      <c r="G12" s="1" t="str">
        <f t="shared" si="1"/>
        <v>11아파트연령1</v>
      </c>
      <c r="H12" s="1194">
        <v>107.36321116189421</v>
      </c>
      <c r="I12" s="1194">
        <v>106.97093679323757</v>
      </c>
      <c r="J12" s="1194">
        <v>106.28957559928904</v>
      </c>
      <c r="K12" s="1194">
        <v>105.55340413113481</v>
      </c>
      <c r="L12" s="1194">
        <v>105.48945791557675</v>
      </c>
      <c r="M12" s="1194">
        <v>104.15343862180055</v>
      </c>
      <c r="N12" s="1194">
        <v>102.7123315270332</v>
      </c>
      <c r="O12" s="12">
        <v>101.46414893576136</v>
      </c>
      <c r="P12" s="12">
        <v>100.91319892999448</v>
      </c>
      <c r="Q12" s="12">
        <v>100.38823073386774</v>
      </c>
      <c r="R12" s="12">
        <v>100</v>
      </c>
      <c r="S12" s="12">
        <v>98.845403314157636</v>
      </c>
      <c r="T12" s="12">
        <v>98.370385942251929</v>
      </c>
      <c r="U12" s="12">
        <v>98.106544536804634</v>
      </c>
      <c r="V12" s="12">
        <v>97.980705423669761</v>
      </c>
      <c r="W12" s="12">
        <v>98.624923524676916</v>
      </c>
      <c r="X12" s="12">
        <v>98.969394092818419</v>
      </c>
      <c r="Y12" s="12">
        <v>98.489048967669262</v>
      </c>
      <c r="Z12" s="12">
        <v>97.669374201554902</v>
      </c>
      <c r="AA12" s="12">
        <v>97.11377506630123</v>
      </c>
    </row>
    <row r="13" spans="1:27">
      <c r="A13" s="1" t="s">
        <v>524</v>
      </c>
      <c r="B13" s="1" t="s">
        <v>525</v>
      </c>
      <c r="C13" s="1" t="s">
        <v>531</v>
      </c>
      <c r="D13" s="1">
        <v>12</v>
      </c>
      <c r="E13" s="1" t="s">
        <v>863</v>
      </c>
      <c r="F13" s="1" t="s">
        <v>864</v>
      </c>
      <c r="G13" s="1" t="str">
        <f t="shared" si="1"/>
        <v>12아파트연령1</v>
      </c>
      <c r="H13" s="1194">
        <v>106.44146516425023</v>
      </c>
      <c r="I13" s="1194">
        <v>106.60300442617917</v>
      </c>
      <c r="J13" s="1194">
        <v>106.18897189092712</v>
      </c>
      <c r="K13" s="1194">
        <v>105.81107567970228</v>
      </c>
      <c r="L13" s="1194">
        <v>105.85083006434071</v>
      </c>
      <c r="M13" s="1194">
        <v>104.65577626362116</v>
      </c>
      <c r="N13" s="1194">
        <v>104.25678540825814</v>
      </c>
      <c r="O13" s="12">
        <v>103.02842903232188</v>
      </c>
      <c r="P13" s="12">
        <v>102.54468984631488</v>
      </c>
      <c r="Q13" s="12">
        <v>101.23320885404408</v>
      </c>
      <c r="R13" s="12">
        <v>100</v>
      </c>
      <c r="S13" s="12">
        <v>99.21371020856229</v>
      </c>
      <c r="T13" s="12">
        <v>98.531886554828347</v>
      </c>
      <c r="U13" s="12">
        <v>97.991895353695128</v>
      </c>
      <c r="V13" s="12">
        <v>97.784523725062854</v>
      </c>
      <c r="W13" s="12">
        <v>98.789074163343741</v>
      </c>
      <c r="X13" s="12">
        <v>99.264025680887144</v>
      </c>
      <c r="Y13" s="12">
        <v>98.637019395074304</v>
      </c>
      <c r="Z13" s="12">
        <v>98.347238179526613</v>
      </c>
      <c r="AA13" s="12">
        <v>97.980331825842057</v>
      </c>
    </row>
    <row r="14" spans="1:27">
      <c r="A14" s="1" t="s">
        <v>524</v>
      </c>
      <c r="B14" s="1" t="s">
        <v>525</v>
      </c>
      <c r="C14" s="1" t="s">
        <v>532</v>
      </c>
      <c r="D14" s="1">
        <v>13</v>
      </c>
      <c r="E14" s="1" t="s">
        <v>863</v>
      </c>
      <c r="F14" s="1" t="s">
        <v>864</v>
      </c>
      <c r="G14" s="1" t="str">
        <f t="shared" si="1"/>
        <v>13아파트연령1</v>
      </c>
      <c r="H14" s="1194">
        <v>107.76415126281867</v>
      </c>
      <c r="I14" s="1194">
        <v>107.1303877134948</v>
      </c>
      <c r="J14" s="1194">
        <v>106.33309632141409</v>
      </c>
      <c r="K14" s="1194">
        <v>105.44220647008795</v>
      </c>
      <c r="L14" s="1194">
        <v>105.33361808503098</v>
      </c>
      <c r="M14" s="1194">
        <v>103.93702404314725</v>
      </c>
      <c r="N14" s="1194">
        <v>102.05176379689254</v>
      </c>
      <c r="O14" s="12">
        <v>100.79528122473609</v>
      </c>
      <c r="P14" s="12">
        <v>100.21596208037113</v>
      </c>
      <c r="Q14" s="12">
        <v>100.02513170409389</v>
      </c>
      <c r="R14" s="12">
        <v>100</v>
      </c>
      <c r="S14" s="12">
        <v>98.688230933271441</v>
      </c>
      <c r="T14" s="12">
        <v>98.301364304641965</v>
      </c>
      <c r="U14" s="12">
        <v>98.155641343877875</v>
      </c>
      <c r="V14" s="12">
        <v>98.06476740486751</v>
      </c>
      <c r="W14" s="12">
        <v>98.554770458894893</v>
      </c>
      <c r="X14" s="12">
        <v>98.84359507459483</v>
      </c>
      <c r="Y14" s="12">
        <v>98.425803536067164</v>
      </c>
      <c r="Z14" s="12">
        <v>97.380760399110784</v>
      </c>
      <c r="AA14" s="12">
        <v>96.745339817375381</v>
      </c>
    </row>
    <row r="15" spans="1:27">
      <c r="A15" s="1" t="s">
        <v>524</v>
      </c>
      <c r="B15" s="1" t="s">
        <v>533</v>
      </c>
      <c r="D15" s="1">
        <v>14</v>
      </c>
      <c r="E15" s="1" t="s">
        <v>863</v>
      </c>
      <c r="F15" s="1" t="s">
        <v>864</v>
      </c>
      <c r="G15" s="1" t="str">
        <f t="shared" si="1"/>
        <v>14아파트연령1</v>
      </c>
      <c r="H15" s="1194">
        <v>104.63362514251298</v>
      </c>
      <c r="I15" s="1194">
        <v>104.60988935464933</v>
      </c>
      <c r="J15" s="1194">
        <v>104.40189955591028</v>
      </c>
      <c r="K15" s="1194">
        <v>104.03274184098872</v>
      </c>
      <c r="L15" s="1194">
        <v>103.68390302394671</v>
      </c>
      <c r="M15" s="1194">
        <v>103.29147645109899</v>
      </c>
      <c r="N15" s="1194">
        <v>102.67056964461928</v>
      </c>
      <c r="O15" s="12">
        <v>101.95382191593431</v>
      </c>
      <c r="P15" s="12">
        <v>101.11774737363038</v>
      </c>
      <c r="Q15" s="12">
        <v>100.51260474868835</v>
      </c>
      <c r="R15" s="12">
        <v>100</v>
      </c>
      <c r="S15" s="12">
        <v>99.301884969015262</v>
      </c>
      <c r="T15" s="12">
        <v>98.546811036013665</v>
      </c>
      <c r="U15" s="12">
        <v>98.021004701602138</v>
      </c>
      <c r="V15" s="12">
        <v>97.505966174960278</v>
      </c>
      <c r="W15" s="12">
        <v>97.241072344915963</v>
      </c>
      <c r="X15" s="12">
        <v>97.319843049337948</v>
      </c>
      <c r="Y15" s="12">
        <v>97.107504834860265</v>
      </c>
      <c r="Z15" s="12">
        <v>96.64215416575</v>
      </c>
      <c r="AA15" s="12">
        <v>96.372555239720825</v>
      </c>
    </row>
    <row r="16" spans="1:27">
      <c r="A16" s="1" t="s">
        <v>524</v>
      </c>
      <c r="B16" s="1" t="s">
        <v>533</v>
      </c>
      <c r="C16" s="1" t="s">
        <v>534</v>
      </c>
      <c r="D16" s="1">
        <v>15</v>
      </c>
      <c r="E16" s="1" t="s">
        <v>863</v>
      </c>
      <c r="F16" s="1" t="s">
        <v>864</v>
      </c>
      <c r="G16" s="1" t="str">
        <f t="shared" si="1"/>
        <v>15아파트연령1</v>
      </c>
      <c r="H16" s="1194">
        <v>105.15158759910472</v>
      </c>
      <c r="I16" s="1194">
        <v>105.39003614146135</v>
      </c>
      <c r="J16" s="1194">
        <v>105.5462938273368</v>
      </c>
      <c r="K16" s="1194">
        <v>105.00453827126829</v>
      </c>
      <c r="L16" s="1194">
        <v>104.75554088722491</v>
      </c>
      <c r="M16" s="1194">
        <v>104.45032498725992</v>
      </c>
      <c r="N16" s="1194">
        <v>103.89346330996591</v>
      </c>
      <c r="O16" s="12">
        <v>103.13988417143963</v>
      </c>
      <c r="P16" s="12">
        <v>102.19307945065003</v>
      </c>
      <c r="Q16" s="12">
        <v>101.10508048663208</v>
      </c>
      <c r="R16" s="12">
        <v>100</v>
      </c>
      <c r="S16" s="12">
        <v>98.68216815012164</v>
      </c>
      <c r="T16" s="12">
        <v>96.760954138307525</v>
      </c>
      <c r="U16" s="12">
        <v>95.877921972516361</v>
      </c>
      <c r="V16" s="12">
        <v>95.107294648015838</v>
      </c>
      <c r="W16" s="12">
        <v>95.012282387234094</v>
      </c>
      <c r="X16" s="12">
        <v>95.344461070301122</v>
      </c>
      <c r="Y16" s="12">
        <v>95.540277024137112</v>
      </c>
      <c r="Z16" s="12">
        <v>95.492610561767549</v>
      </c>
      <c r="AA16" s="12">
        <v>95.371435408874532</v>
      </c>
    </row>
    <row r="17" spans="1:27">
      <c r="A17" s="1" t="s">
        <v>524</v>
      </c>
      <c r="B17" s="1" t="s">
        <v>533</v>
      </c>
      <c r="C17" s="1" t="s">
        <v>535</v>
      </c>
      <c r="D17" s="1">
        <v>16</v>
      </c>
      <c r="E17" s="1" t="s">
        <v>863</v>
      </c>
      <c r="F17" s="1" t="s">
        <v>864</v>
      </c>
      <c r="G17" s="1" t="str">
        <f t="shared" si="1"/>
        <v>16아파트연령1</v>
      </c>
      <c r="H17" s="1194">
        <v>104.01326809765972</v>
      </c>
      <c r="I17" s="1194">
        <v>104.10319281975224</v>
      </c>
      <c r="J17" s="1194">
        <v>103.78074833992491</v>
      </c>
      <c r="K17" s="1194">
        <v>103.54942778008147</v>
      </c>
      <c r="L17" s="1194">
        <v>103.11508958280261</v>
      </c>
      <c r="M17" s="1194">
        <v>102.60045037766044</v>
      </c>
      <c r="N17" s="1194">
        <v>102.46962172898542</v>
      </c>
      <c r="O17" s="12">
        <v>101.93246650153576</v>
      </c>
      <c r="P17" s="12">
        <v>101.33778236605977</v>
      </c>
      <c r="Q17" s="12">
        <v>100.72782005540108</v>
      </c>
      <c r="R17" s="12">
        <v>100</v>
      </c>
      <c r="S17" s="12">
        <v>99.302709174827044</v>
      </c>
      <c r="T17" s="12">
        <v>98.708503005288364</v>
      </c>
      <c r="U17" s="12">
        <v>98.157898062949556</v>
      </c>
      <c r="V17" s="12">
        <v>97.730864959350967</v>
      </c>
      <c r="W17" s="12">
        <v>97.413524805965451</v>
      </c>
      <c r="X17" s="12">
        <v>97.378450499924313</v>
      </c>
      <c r="Y17" s="12">
        <v>97.316098343722317</v>
      </c>
      <c r="Z17" s="12">
        <v>96.78698638276903</v>
      </c>
      <c r="AA17" s="12">
        <v>96.57030156208279</v>
      </c>
    </row>
    <row r="18" spans="1:27">
      <c r="A18" s="1" t="s">
        <v>524</v>
      </c>
      <c r="B18" s="1" t="s">
        <v>533</v>
      </c>
      <c r="C18" s="1" t="s">
        <v>536</v>
      </c>
      <c r="D18" s="1">
        <v>17</v>
      </c>
      <c r="E18" s="1" t="s">
        <v>863</v>
      </c>
      <c r="F18" s="1" t="s">
        <v>864</v>
      </c>
      <c r="G18" s="1" t="str">
        <f t="shared" si="1"/>
        <v>17아파트연령1</v>
      </c>
      <c r="H18" s="1194">
        <v>103.75704544869252</v>
      </c>
      <c r="I18" s="1194">
        <v>103.48700458709858</v>
      </c>
      <c r="J18" s="1194">
        <v>103.39598670744306</v>
      </c>
      <c r="K18" s="1194">
        <v>102.98319425453083</v>
      </c>
      <c r="L18" s="1194">
        <v>102.64308311046166</v>
      </c>
      <c r="M18" s="1194">
        <v>102.31369556677566</v>
      </c>
      <c r="N18" s="1194">
        <v>102.03360597809892</v>
      </c>
      <c r="O18" s="12">
        <v>101.48722064657878</v>
      </c>
      <c r="P18" s="12">
        <v>100.76053499503855</v>
      </c>
      <c r="Q18" s="12">
        <v>100.20375776509655</v>
      </c>
      <c r="R18" s="12">
        <v>100</v>
      </c>
      <c r="S18" s="12">
        <v>99.526932326330126</v>
      </c>
      <c r="T18" s="12">
        <v>99.162771371144643</v>
      </c>
      <c r="U18" s="12">
        <v>98.9721795681522</v>
      </c>
      <c r="V18" s="12">
        <v>98.398914431251001</v>
      </c>
      <c r="W18" s="12">
        <v>98.620176157327421</v>
      </c>
      <c r="X18" s="12">
        <v>98.913426963676315</v>
      </c>
      <c r="Y18" s="12">
        <v>98.781548756114333</v>
      </c>
      <c r="Z18" s="12">
        <v>98.24518161146537</v>
      </c>
      <c r="AA18" s="12">
        <v>97.912828581719481</v>
      </c>
    </row>
    <row r="19" spans="1:27">
      <c r="A19" s="1" t="s">
        <v>524</v>
      </c>
      <c r="B19" s="1" t="s">
        <v>533</v>
      </c>
      <c r="C19" s="1" t="s">
        <v>537</v>
      </c>
      <c r="D19" s="1">
        <v>18</v>
      </c>
      <c r="E19" s="1" t="s">
        <v>863</v>
      </c>
      <c r="F19" s="1" t="s">
        <v>864</v>
      </c>
      <c r="G19" s="1" t="str">
        <f t="shared" si="1"/>
        <v>18아파트연령1</v>
      </c>
      <c r="H19" s="1194">
        <v>106.3243617046702</v>
      </c>
      <c r="I19" s="1194">
        <v>106.1939728630233</v>
      </c>
      <c r="J19" s="1194">
        <v>105.97847750794928</v>
      </c>
      <c r="K19" s="1194">
        <v>105.49688667308617</v>
      </c>
      <c r="L19" s="1194">
        <v>105.01634846883056</v>
      </c>
      <c r="M19" s="1194">
        <v>104.62398360684335</v>
      </c>
      <c r="N19" s="1194">
        <v>102.74869017826884</v>
      </c>
      <c r="O19" s="12">
        <v>101.6784218892507</v>
      </c>
      <c r="P19" s="12">
        <v>100.58088723525734</v>
      </c>
      <c r="Q19" s="12">
        <v>100.2123143703608</v>
      </c>
      <c r="R19" s="12">
        <v>100</v>
      </c>
      <c r="S19" s="12">
        <v>99.467064954906618</v>
      </c>
      <c r="T19" s="12">
        <v>99.047651135374622</v>
      </c>
      <c r="U19" s="12">
        <v>98.876965928698084</v>
      </c>
      <c r="V19" s="12">
        <v>98.545413927110474</v>
      </c>
      <c r="W19" s="12">
        <v>98.369020285002591</v>
      </c>
      <c r="X19" s="12">
        <v>98.407616154479257</v>
      </c>
      <c r="Y19" s="12">
        <v>97.80593990151857</v>
      </c>
      <c r="Z19" s="12">
        <v>97.414834663664578</v>
      </c>
      <c r="AA19" s="12">
        <v>97.206066529340532</v>
      </c>
    </row>
    <row r="20" spans="1:27">
      <c r="A20" s="1" t="s">
        <v>524</v>
      </c>
      <c r="B20" s="1" t="s">
        <v>533</v>
      </c>
      <c r="C20" s="1" t="s">
        <v>538</v>
      </c>
      <c r="D20" s="1">
        <v>19</v>
      </c>
      <c r="E20" s="1" t="s">
        <v>863</v>
      </c>
      <c r="F20" s="1" t="s">
        <v>864</v>
      </c>
      <c r="G20" s="1" t="str">
        <f t="shared" si="1"/>
        <v>19아파트연령1</v>
      </c>
      <c r="H20" s="1194">
        <v>102.79466252350696</v>
      </c>
      <c r="I20" s="1194">
        <v>102.90245287499737</v>
      </c>
      <c r="J20" s="1194">
        <v>102.64208231286891</v>
      </c>
      <c r="K20" s="1194">
        <v>102.26425202956931</v>
      </c>
      <c r="L20" s="1194">
        <v>102.26425202956931</v>
      </c>
      <c r="M20" s="1194">
        <v>102.26425202956931</v>
      </c>
      <c r="N20" s="1194">
        <v>101.97430584182321</v>
      </c>
      <c r="O20" s="12">
        <v>101.54375255916868</v>
      </c>
      <c r="P20" s="12">
        <v>101.42465047232106</v>
      </c>
      <c r="Q20" s="12">
        <v>100.81905956190791</v>
      </c>
      <c r="R20" s="12">
        <v>100</v>
      </c>
      <c r="S20" s="12">
        <v>99.874965894591469</v>
      </c>
      <c r="T20" s="12">
        <v>99.740730256479424</v>
      </c>
      <c r="U20" s="12">
        <v>99.836285765750191</v>
      </c>
      <c r="V20" s="12">
        <v>99.450286681414298</v>
      </c>
      <c r="W20" s="12">
        <v>99.732238410049817</v>
      </c>
      <c r="X20" s="12">
        <v>99.886208681005911</v>
      </c>
      <c r="Y20" s="12">
        <v>99.967411711239023</v>
      </c>
      <c r="Z20" s="12">
        <v>99.331286107220834</v>
      </c>
      <c r="AA20" s="12">
        <v>99.277879577234714</v>
      </c>
    </row>
    <row r="21" spans="1:27">
      <c r="A21" s="1" t="s">
        <v>524</v>
      </c>
      <c r="B21" s="1" t="s">
        <v>533</v>
      </c>
      <c r="C21" s="1" t="s">
        <v>539</v>
      </c>
      <c r="D21" s="1">
        <v>20</v>
      </c>
      <c r="E21" s="1" t="s">
        <v>863</v>
      </c>
      <c r="F21" s="1" t="s">
        <v>864</v>
      </c>
      <c r="G21" s="1" t="str">
        <f t="shared" si="1"/>
        <v>20아파트연령1</v>
      </c>
      <c r="H21" s="1194">
        <v>105.9003896744923</v>
      </c>
      <c r="I21" s="1194">
        <v>106.03446569511742</v>
      </c>
      <c r="J21" s="1194">
        <v>105.57338247076505</v>
      </c>
      <c r="K21" s="1194">
        <v>105.31443911473968</v>
      </c>
      <c r="L21" s="1194">
        <v>104.89810990059866</v>
      </c>
      <c r="M21" s="1194">
        <v>104.33380370284411</v>
      </c>
      <c r="N21" s="1194">
        <v>103.33425461887624</v>
      </c>
      <c r="O21" s="12">
        <v>102.1774786309395</v>
      </c>
      <c r="P21" s="12">
        <v>100.9821002454442</v>
      </c>
      <c r="Q21" s="12">
        <v>100.4865573122992</v>
      </c>
      <c r="R21" s="12">
        <v>100</v>
      </c>
      <c r="S21" s="12">
        <v>99.443151029041076</v>
      </c>
      <c r="T21" s="12">
        <v>98.902869069673798</v>
      </c>
      <c r="U21" s="12">
        <v>97.92918722936561</v>
      </c>
      <c r="V21" s="12">
        <v>97.465042292363464</v>
      </c>
      <c r="W21" s="12">
        <v>96.256070443554549</v>
      </c>
      <c r="X21" s="12">
        <v>95.926761536793805</v>
      </c>
      <c r="Y21" s="12">
        <v>95.260105291794346</v>
      </c>
      <c r="Z21" s="12">
        <v>94.556988079482238</v>
      </c>
      <c r="AA21" s="12">
        <v>94.183739040610448</v>
      </c>
    </row>
    <row r="22" spans="1:27">
      <c r="A22" s="1" t="s">
        <v>524</v>
      </c>
      <c r="B22" s="1" t="s">
        <v>533</v>
      </c>
      <c r="C22" s="1" t="s">
        <v>540</v>
      </c>
      <c r="D22" s="1">
        <v>21</v>
      </c>
      <c r="E22" s="1" t="s">
        <v>863</v>
      </c>
      <c r="F22" s="1" t="s">
        <v>864</v>
      </c>
      <c r="G22" s="1" t="str">
        <f t="shared" si="1"/>
        <v>21아파트연령1</v>
      </c>
      <c r="H22" s="1194">
        <v>104.52142690064044</v>
      </c>
      <c r="I22" s="1194">
        <v>104.52142690064044</v>
      </c>
      <c r="J22" s="1194">
        <v>103.8583045133676</v>
      </c>
      <c r="K22" s="1194">
        <v>103.58257384068153</v>
      </c>
      <c r="L22" s="1194">
        <v>103.58257384068153</v>
      </c>
      <c r="M22" s="1194">
        <v>103.38950079338095</v>
      </c>
      <c r="N22" s="1194">
        <v>102.18400932672093</v>
      </c>
      <c r="O22" s="12">
        <v>101.80453107184196</v>
      </c>
      <c r="P22" s="12">
        <v>100.92317519830721</v>
      </c>
      <c r="Q22" s="12">
        <v>100.49955951663088</v>
      </c>
      <c r="R22" s="12">
        <v>100</v>
      </c>
      <c r="S22" s="12">
        <v>98.714303286375767</v>
      </c>
      <c r="T22" s="12">
        <v>96.694346617536411</v>
      </c>
      <c r="U22" s="12">
        <v>96.179670409206679</v>
      </c>
      <c r="V22" s="12">
        <v>95.697244990129491</v>
      </c>
      <c r="W22" s="12">
        <v>95.651834726032092</v>
      </c>
      <c r="X22" s="12">
        <v>95.97647351501071</v>
      </c>
      <c r="Y22" s="12">
        <v>95.727798138582614</v>
      </c>
      <c r="Z22" s="12">
        <v>95.481856481825062</v>
      </c>
      <c r="AA22" s="12">
        <v>94.882855027912456</v>
      </c>
    </row>
    <row r="23" spans="1:27">
      <c r="A23" s="1" t="s">
        <v>524</v>
      </c>
      <c r="B23" s="1" t="s">
        <v>541</v>
      </c>
      <c r="D23" s="1">
        <v>22</v>
      </c>
      <c r="E23" s="1" t="s">
        <v>863</v>
      </c>
      <c r="F23" s="1" t="s">
        <v>864</v>
      </c>
      <c r="G23" s="1" t="str">
        <f t="shared" si="1"/>
        <v>22아파트연령1</v>
      </c>
      <c r="H23" s="1194">
        <v>105.19973796998674</v>
      </c>
      <c r="I23" s="1194">
        <v>104.95888979349914</v>
      </c>
      <c r="J23" s="1194">
        <v>104.96258393960626</v>
      </c>
      <c r="K23" s="1194">
        <v>104.93291785937726</v>
      </c>
      <c r="L23" s="1194">
        <v>104.48459132291285</v>
      </c>
      <c r="M23" s="1194">
        <v>103.82941328536486</v>
      </c>
      <c r="N23" s="1194">
        <v>103.091441538278</v>
      </c>
      <c r="O23" s="12">
        <v>102.27580794888755</v>
      </c>
      <c r="P23" s="12">
        <v>101.57966929095238</v>
      </c>
      <c r="Q23" s="12">
        <v>100.23534647826364</v>
      </c>
      <c r="R23" s="12">
        <v>100</v>
      </c>
      <c r="S23" s="12">
        <v>99.283395131322692</v>
      </c>
      <c r="T23" s="12">
        <v>98.645262149339487</v>
      </c>
      <c r="U23" s="12">
        <v>97.823013015327959</v>
      </c>
      <c r="V23" s="12">
        <v>97.403221274206004</v>
      </c>
      <c r="W23" s="12">
        <v>97.28081481951736</v>
      </c>
      <c r="X23" s="12">
        <v>97.275358603337153</v>
      </c>
      <c r="Y23" s="12">
        <v>97.099654463418759</v>
      </c>
      <c r="Z23" s="12">
        <v>96.995267675346568</v>
      </c>
      <c r="AA23" s="12">
        <v>96.7855826710814</v>
      </c>
    </row>
    <row r="24" spans="1:27">
      <c r="A24" s="1" t="s">
        <v>524</v>
      </c>
      <c r="B24" s="1" t="s">
        <v>542</v>
      </c>
      <c r="D24" s="1">
        <v>23</v>
      </c>
      <c r="E24" s="1" t="s">
        <v>863</v>
      </c>
      <c r="F24" s="1" t="s">
        <v>864</v>
      </c>
      <c r="G24" s="1" t="str">
        <f t="shared" si="1"/>
        <v>23아파트연령1</v>
      </c>
      <c r="H24" s="1194">
        <v>103.57628557220391</v>
      </c>
      <c r="I24" s="1194">
        <v>103.46970485431154</v>
      </c>
      <c r="J24" s="1194">
        <v>103.29243976501826</v>
      </c>
      <c r="K24" s="1194">
        <v>102.76604525090139</v>
      </c>
      <c r="L24" s="1194">
        <v>102.54306985193854</v>
      </c>
      <c r="M24" s="1194">
        <v>101.81451602053332</v>
      </c>
      <c r="N24" s="1194">
        <v>101.2276635667624</v>
      </c>
      <c r="O24" s="12">
        <v>100.65027124867822</v>
      </c>
      <c r="P24" s="12">
        <v>100.42240156125148</v>
      </c>
      <c r="Q24" s="12">
        <v>100.23603279251404</v>
      </c>
      <c r="R24" s="12">
        <v>100</v>
      </c>
      <c r="S24" s="12">
        <v>99.633602486083234</v>
      </c>
      <c r="T24" s="12">
        <v>99.125756772139795</v>
      </c>
      <c r="U24" s="12">
        <v>98.816439995787803</v>
      </c>
      <c r="V24" s="12">
        <v>98.529358837310227</v>
      </c>
      <c r="W24" s="12">
        <v>98.209207747363408</v>
      </c>
      <c r="X24" s="12">
        <v>98.194999260089944</v>
      </c>
      <c r="Y24" s="12">
        <v>97.966352446141642</v>
      </c>
      <c r="Z24" s="12">
        <v>97.533907687399875</v>
      </c>
      <c r="AA24" s="12">
        <v>97.441696809008675</v>
      </c>
    </row>
    <row r="25" spans="1:27">
      <c r="A25" s="1" t="s">
        <v>524</v>
      </c>
      <c r="B25" s="1" t="s">
        <v>542</v>
      </c>
      <c r="C25" s="1" t="s">
        <v>543</v>
      </c>
      <c r="D25" s="1">
        <v>24</v>
      </c>
      <c r="E25" s="1" t="s">
        <v>863</v>
      </c>
      <c r="F25" s="1" t="s">
        <v>864</v>
      </c>
      <c r="G25" s="1" t="str">
        <f t="shared" si="1"/>
        <v>24아파트연령1</v>
      </c>
      <c r="H25" s="1194">
        <v>102.02296312366576</v>
      </c>
      <c r="I25" s="1194">
        <v>102.06416761530342</v>
      </c>
      <c r="J25" s="1194">
        <v>102.12850329206462</v>
      </c>
      <c r="K25" s="1194">
        <v>101.87301593298517</v>
      </c>
      <c r="L25" s="1194">
        <v>101.81877457894464</v>
      </c>
      <c r="M25" s="1194">
        <v>101.37049594275381</v>
      </c>
      <c r="N25" s="1194">
        <v>101.01426946392351</v>
      </c>
      <c r="O25" s="12">
        <v>100.38531507647204</v>
      </c>
      <c r="P25" s="12">
        <v>100.37806092583179</v>
      </c>
      <c r="Q25" s="12">
        <v>100.34333014173004</v>
      </c>
      <c r="R25" s="12">
        <v>100</v>
      </c>
      <c r="S25" s="12">
        <v>99.783954419843511</v>
      </c>
      <c r="T25" s="12">
        <v>99.479781871494239</v>
      </c>
      <c r="U25" s="12">
        <v>99.444384048847368</v>
      </c>
      <c r="V25" s="12">
        <v>99.098249335758723</v>
      </c>
      <c r="W25" s="12">
        <v>98.813381214895543</v>
      </c>
      <c r="X25" s="12">
        <v>98.850701776808094</v>
      </c>
      <c r="Y25" s="12">
        <v>98.531508424947575</v>
      </c>
      <c r="Z25" s="12">
        <v>98.036477934396331</v>
      </c>
      <c r="AA25" s="12">
        <v>98.083572716064921</v>
      </c>
    </row>
    <row r="26" spans="1:27">
      <c r="A26" s="1" t="s">
        <v>524</v>
      </c>
      <c r="B26" s="1" t="s">
        <v>542</v>
      </c>
      <c r="C26" s="1" t="s">
        <v>544</v>
      </c>
      <c r="D26" s="1">
        <v>25</v>
      </c>
      <c r="E26" s="1" t="s">
        <v>863</v>
      </c>
      <c r="F26" s="1" t="s">
        <v>864</v>
      </c>
      <c r="G26" s="1" t="str">
        <f t="shared" si="1"/>
        <v>25아파트연령1</v>
      </c>
      <c r="H26" s="1194">
        <v>103.52965034941708</v>
      </c>
      <c r="I26" s="1194">
        <v>103.29424522730478</v>
      </c>
      <c r="J26" s="1194">
        <v>103.26167997217593</v>
      </c>
      <c r="K26" s="1194">
        <v>102.80829876991061</v>
      </c>
      <c r="L26" s="1194">
        <v>102.39749099352017</v>
      </c>
      <c r="M26" s="1194">
        <v>101.56210582234439</v>
      </c>
      <c r="N26" s="1194">
        <v>100.86738648178408</v>
      </c>
      <c r="O26" s="12">
        <v>100.43615588146658</v>
      </c>
      <c r="P26" s="12">
        <v>100.23583443722741</v>
      </c>
      <c r="Q26" s="12">
        <v>100.09531526994185</v>
      </c>
      <c r="R26" s="12">
        <v>100</v>
      </c>
      <c r="S26" s="12">
        <v>99.5901943816136</v>
      </c>
      <c r="T26" s="12">
        <v>99.235100328837774</v>
      </c>
      <c r="U26" s="12">
        <v>98.722511907552558</v>
      </c>
      <c r="V26" s="12">
        <v>98.571152926817405</v>
      </c>
      <c r="W26" s="12">
        <v>98.302316407307345</v>
      </c>
      <c r="X26" s="12">
        <v>98.280494626123541</v>
      </c>
      <c r="Y26" s="12">
        <v>98.107723399791169</v>
      </c>
      <c r="Z26" s="12">
        <v>97.969019595022658</v>
      </c>
      <c r="AA26" s="12">
        <v>97.916526836663778</v>
      </c>
    </row>
    <row r="27" spans="1:27">
      <c r="A27" s="1" t="s">
        <v>524</v>
      </c>
      <c r="B27" s="1" t="s">
        <v>542</v>
      </c>
      <c r="C27" s="1" t="s">
        <v>545</v>
      </c>
      <c r="D27" s="1">
        <v>26</v>
      </c>
      <c r="E27" s="1" t="s">
        <v>863</v>
      </c>
      <c r="F27" s="1" t="s">
        <v>864</v>
      </c>
      <c r="G27" s="1" t="str">
        <f t="shared" si="1"/>
        <v>26아파트연령1</v>
      </c>
      <c r="H27" s="1194">
        <v>105.63887994376906</v>
      </c>
      <c r="I27" s="1194">
        <v>105.51378307179191</v>
      </c>
      <c r="J27" s="1194">
        <v>104.82570066332465</v>
      </c>
      <c r="K27" s="1194">
        <v>103.85042328119646</v>
      </c>
      <c r="L27" s="1194">
        <v>103.66257997284015</v>
      </c>
      <c r="M27" s="1194">
        <v>102.71764596038074</v>
      </c>
      <c r="N27" s="1194">
        <v>101.98073988637728</v>
      </c>
      <c r="O27" s="12">
        <v>101.27293993968497</v>
      </c>
      <c r="P27" s="12">
        <v>100.72733195581262</v>
      </c>
      <c r="Q27" s="12">
        <v>100.28763248788873</v>
      </c>
      <c r="R27" s="12">
        <v>100</v>
      </c>
      <c r="S27" s="12">
        <v>99.526599978610591</v>
      </c>
      <c r="T27" s="12">
        <v>98.43140478275167</v>
      </c>
      <c r="U27" s="12">
        <v>98.189429592517712</v>
      </c>
      <c r="V27" s="12">
        <v>97.695699197898762</v>
      </c>
      <c r="W27" s="12">
        <v>97.222739184746104</v>
      </c>
      <c r="X27" s="12">
        <v>97.157444862993941</v>
      </c>
      <c r="Y27" s="12">
        <v>96.930193033568585</v>
      </c>
      <c r="Z27" s="12">
        <v>95.970690429227673</v>
      </c>
      <c r="AA27" s="12">
        <v>95.616985695722917</v>
      </c>
    </row>
    <row r="28" spans="1:27">
      <c r="A28" s="1" t="s">
        <v>524</v>
      </c>
      <c r="B28" s="1" t="s">
        <v>546</v>
      </c>
      <c r="D28" s="1">
        <v>27</v>
      </c>
      <c r="E28" s="1" t="s">
        <v>863</v>
      </c>
      <c r="F28" s="1" t="s">
        <v>864</v>
      </c>
      <c r="G28" s="1" t="str">
        <f t="shared" si="1"/>
        <v>27아파트연령1</v>
      </c>
      <c r="H28" s="1194">
        <v>103.52408113184885</v>
      </c>
      <c r="I28" s="1194">
        <v>102.09592073210098</v>
      </c>
      <c r="J28" s="1194">
        <v>101.73692828600211</v>
      </c>
      <c r="K28" s="1194">
        <v>101.5238402811006</v>
      </c>
      <c r="L28" s="1194">
        <v>101.43883256858142</v>
      </c>
      <c r="M28" s="1194">
        <v>100.22393329587669</v>
      </c>
      <c r="N28" s="1194">
        <v>99.590659518962667</v>
      </c>
      <c r="O28" s="12">
        <v>99.05766341297452</v>
      </c>
      <c r="P28" s="12">
        <v>99.105035012842492</v>
      </c>
      <c r="Q28" s="12">
        <v>99.78696583108227</v>
      </c>
      <c r="R28" s="12">
        <v>100</v>
      </c>
      <c r="S28" s="12">
        <v>100.19724191753193</v>
      </c>
      <c r="T28" s="12">
        <v>100.05787659538825</v>
      </c>
      <c r="U28" s="12">
        <v>99.951062479628789</v>
      </c>
      <c r="V28" s="12">
        <v>100.02623659627228</v>
      </c>
      <c r="W28" s="12">
        <v>100.25708784745564</v>
      </c>
      <c r="X28" s="12">
        <v>100.39992658807594</v>
      </c>
      <c r="Y28" s="12">
        <v>100.03708098999009</v>
      </c>
      <c r="Z28" s="12">
        <v>99.591938805714619</v>
      </c>
      <c r="AA28" s="12">
        <v>99.261804527665404</v>
      </c>
    </row>
    <row r="29" spans="1:27">
      <c r="A29" s="1" t="s">
        <v>524</v>
      </c>
      <c r="B29" s="1" t="s">
        <v>547</v>
      </c>
      <c r="D29" s="1">
        <v>28</v>
      </c>
      <c r="E29" s="1" t="s">
        <v>863</v>
      </c>
      <c r="F29" s="1" t="s">
        <v>864</v>
      </c>
      <c r="G29" s="1" t="str">
        <f t="shared" si="1"/>
        <v>28아파트연령1</v>
      </c>
      <c r="H29" s="1194">
        <v>98.684224476950192</v>
      </c>
      <c r="I29" s="1194">
        <v>98.684224476950192</v>
      </c>
      <c r="J29" s="1194">
        <v>99.352977636277416</v>
      </c>
      <c r="K29" s="1194">
        <v>99.546640583746296</v>
      </c>
      <c r="L29" s="1194">
        <v>99.862496520485621</v>
      </c>
      <c r="M29" s="1194">
        <v>99.850121088786224</v>
      </c>
      <c r="N29" s="1194">
        <v>100.27897808646924</v>
      </c>
      <c r="O29" s="12">
        <v>100.28189061037914</v>
      </c>
      <c r="P29" s="12">
        <v>100.0718770870894</v>
      </c>
      <c r="Q29" s="12">
        <v>99.984658837626938</v>
      </c>
      <c r="R29" s="12">
        <v>100</v>
      </c>
      <c r="S29" s="12">
        <v>100.10896909236887</v>
      </c>
      <c r="T29" s="12">
        <v>100.16838287908303</v>
      </c>
      <c r="U29" s="12">
        <v>100.25538316790509</v>
      </c>
      <c r="V29" s="12">
        <v>100.10745987993792</v>
      </c>
      <c r="W29" s="12">
        <v>100.25278983561606</v>
      </c>
      <c r="X29" s="12">
        <v>100.29691771149696</v>
      </c>
      <c r="Y29" s="12">
        <v>100.38458659477656</v>
      </c>
      <c r="Z29" s="12">
        <v>100.34272631117113</v>
      </c>
      <c r="AA29" s="12">
        <v>100.36006451133869</v>
      </c>
    </row>
    <row r="30" spans="1:27">
      <c r="A30" s="1" t="s">
        <v>524</v>
      </c>
      <c r="B30" s="1" t="s">
        <v>548</v>
      </c>
      <c r="D30" s="1">
        <v>29</v>
      </c>
      <c r="E30" s="1" t="s">
        <v>863</v>
      </c>
      <c r="F30" s="1" t="s">
        <v>864</v>
      </c>
      <c r="G30" s="1" t="str">
        <f t="shared" si="1"/>
        <v>29아파트연령1</v>
      </c>
      <c r="H30" s="1194">
        <v>98.604670300562049</v>
      </c>
      <c r="I30" s="1194">
        <v>98.737171209110386</v>
      </c>
      <c r="J30" s="1194">
        <v>99.137077533193903</v>
      </c>
      <c r="K30" s="1194">
        <v>99.594719367712912</v>
      </c>
      <c r="L30" s="1194">
        <v>99.849727116867939</v>
      </c>
      <c r="M30" s="1194">
        <v>99.870945963803479</v>
      </c>
      <c r="N30" s="1194">
        <v>99.719376865621285</v>
      </c>
      <c r="O30" s="12">
        <v>99.763307069747626</v>
      </c>
      <c r="P30" s="12">
        <v>99.824764415284719</v>
      </c>
      <c r="Q30" s="12">
        <v>99.916867975079597</v>
      </c>
      <c r="R30" s="12">
        <v>100</v>
      </c>
      <c r="S30" s="12">
        <v>100.48054872831618</v>
      </c>
      <c r="T30" s="12">
        <v>100.57544241963005</v>
      </c>
      <c r="U30" s="12">
        <v>100.71080534644672</v>
      </c>
      <c r="V30" s="12">
        <v>100.87618292896371</v>
      </c>
      <c r="W30" s="12">
        <v>101.58589726359553</v>
      </c>
      <c r="X30" s="12">
        <v>102.21796262704473</v>
      </c>
      <c r="Y30" s="12">
        <v>103.00835693688641</v>
      </c>
      <c r="Z30" s="12">
        <v>103.777599865773</v>
      </c>
      <c r="AA30" s="12">
        <v>104.24811262027724</v>
      </c>
    </row>
    <row r="31" spans="1:27">
      <c r="A31" s="1" t="s">
        <v>524</v>
      </c>
      <c r="B31" s="1" t="s">
        <v>549</v>
      </c>
      <c r="D31" s="1">
        <v>30</v>
      </c>
      <c r="E31" s="1" t="s">
        <v>863</v>
      </c>
      <c r="F31" s="1" t="s">
        <v>864</v>
      </c>
      <c r="G31" s="1" t="str">
        <f t="shared" si="1"/>
        <v>30아파트연령1</v>
      </c>
      <c r="H31" s="1194">
        <v>99.149510315301555</v>
      </c>
      <c r="I31" s="1194">
        <v>99.593979203508709</v>
      </c>
      <c r="J31" s="1194">
        <v>99.837498409212913</v>
      </c>
      <c r="K31" s="1194">
        <v>99.955865740016606</v>
      </c>
      <c r="L31" s="1194">
        <v>100.14689857462493</v>
      </c>
      <c r="M31" s="1194">
        <v>100.12256321039204</v>
      </c>
      <c r="N31" s="1194">
        <v>100.04837816332906</v>
      </c>
      <c r="O31" s="12">
        <v>99.782417941260405</v>
      </c>
      <c r="P31" s="12">
        <v>99.775574830663288</v>
      </c>
      <c r="Q31" s="12">
        <v>99.511927157259677</v>
      </c>
      <c r="R31" s="12">
        <v>100</v>
      </c>
      <c r="S31" s="12">
        <v>99.851328887230622</v>
      </c>
      <c r="T31" s="12">
        <v>99.830266658643509</v>
      </c>
      <c r="U31" s="12">
        <v>99.776373404379854</v>
      </c>
      <c r="V31" s="12">
        <v>99.625606490106705</v>
      </c>
      <c r="W31" s="12">
        <v>99.619428374576003</v>
      </c>
      <c r="X31" s="12">
        <v>99.58094500771108</v>
      </c>
      <c r="Y31" s="12">
        <v>99.729330934801567</v>
      </c>
      <c r="Z31" s="12">
        <v>100.01117506888026</v>
      </c>
      <c r="AA31" s="12">
        <v>99.990330168412541</v>
      </c>
    </row>
    <row r="32" spans="1:27">
      <c r="A32" s="1" t="s">
        <v>524</v>
      </c>
      <c r="B32" s="1" t="s">
        <v>1381</v>
      </c>
      <c r="D32" s="1">
        <v>31</v>
      </c>
      <c r="E32" s="1" t="s">
        <v>770</v>
      </c>
      <c r="F32" s="1" t="s">
        <v>830</v>
      </c>
      <c r="G32" s="1" t="str">
        <f t="shared" ref="G32" si="2">D32&amp;E32&amp;F32</f>
        <v>31아파트연령1</v>
      </c>
      <c r="H32" s="1194"/>
      <c r="I32" s="1194"/>
      <c r="J32" s="1194"/>
      <c r="K32" s="1194"/>
      <c r="L32" s="1194"/>
      <c r="M32" s="1194"/>
      <c r="N32" s="1194"/>
      <c r="R32" s="12">
        <v>100</v>
      </c>
      <c r="S32" s="12">
        <v>101.15565451751401</v>
      </c>
      <c r="T32" s="12">
        <v>101.52714899469701</v>
      </c>
      <c r="U32" s="12">
        <v>102.6689928639024</v>
      </c>
      <c r="V32" s="12">
        <v>103.6483614773464</v>
      </c>
      <c r="W32" s="12">
        <v>104.1745480041738</v>
      </c>
      <c r="X32" s="12">
        <v>105.11121114780065</v>
      </c>
      <c r="Y32" s="12">
        <v>105.60476545629398</v>
      </c>
      <c r="Z32" s="12">
        <v>105.09913019277511</v>
      </c>
      <c r="AA32" s="12">
        <v>104.57251538234348</v>
      </c>
    </row>
    <row r="33" spans="1:27">
      <c r="A33" s="1" t="s">
        <v>524</v>
      </c>
      <c r="B33" s="1" t="s">
        <v>550</v>
      </c>
      <c r="D33" s="1">
        <v>32</v>
      </c>
      <c r="E33" s="1" t="s">
        <v>863</v>
      </c>
      <c r="F33" s="1" t="s">
        <v>864</v>
      </c>
      <c r="G33" s="1" t="str">
        <f t="shared" si="1"/>
        <v>32아파트연령1</v>
      </c>
      <c r="H33" s="1194">
        <v>100.38898449769498</v>
      </c>
      <c r="I33" s="1194">
        <v>100.65762236585626</v>
      </c>
      <c r="J33" s="1194">
        <v>100.836856252053</v>
      </c>
      <c r="K33" s="1194">
        <v>100.96435555538628</v>
      </c>
      <c r="L33" s="1194">
        <v>100.76092738088269</v>
      </c>
      <c r="M33" s="1194">
        <v>100.68935012025834</v>
      </c>
      <c r="N33" s="1194">
        <v>100.34650187013111</v>
      </c>
      <c r="O33" s="12">
        <v>100.08308074900837</v>
      </c>
      <c r="P33" s="12">
        <v>100.02034388863453</v>
      </c>
      <c r="Q33" s="12">
        <v>100.09979651326047</v>
      </c>
      <c r="R33" s="12">
        <v>100</v>
      </c>
      <c r="S33" s="12">
        <v>99.655589876762789</v>
      </c>
      <c r="T33" s="12">
        <v>99.583621894378311</v>
      </c>
      <c r="U33" s="12">
        <v>98.91147936255706</v>
      </c>
      <c r="V33" s="12">
        <v>98.960197781734735</v>
      </c>
      <c r="W33" s="12">
        <v>98.123275191388544</v>
      </c>
      <c r="X33" s="12">
        <v>98.097235846800402</v>
      </c>
      <c r="Y33" s="12">
        <v>97.669151682255659</v>
      </c>
      <c r="Z33" s="12">
        <v>96.97640643019956</v>
      </c>
      <c r="AA33" s="12">
        <v>96.932527067650042</v>
      </c>
    </row>
    <row r="34" spans="1:27">
      <c r="A34" s="1" t="s">
        <v>524</v>
      </c>
      <c r="B34" s="1" t="s">
        <v>551</v>
      </c>
      <c r="D34" s="1">
        <v>33</v>
      </c>
      <c r="E34" s="1" t="s">
        <v>863</v>
      </c>
      <c r="F34" s="1" t="s">
        <v>864</v>
      </c>
      <c r="G34" s="1" t="str">
        <f t="shared" si="1"/>
        <v>33아파트연령1</v>
      </c>
      <c r="H34" s="1194">
        <v>99.823844050108818</v>
      </c>
      <c r="I34" s="1194">
        <v>99.916766062503527</v>
      </c>
      <c r="J34" s="1194">
        <v>100.19552791070296</v>
      </c>
      <c r="K34" s="1194">
        <v>100.17471109127818</v>
      </c>
      <c r="L34" s="1194">
        <v>100.41170810934241</v>
      </c>
      <c r="M34" s="1194">
        <v>100.57974017837692</v>
      </c>
      <c r="N34" s="1194">
        <v>100.61264477275994</v>
      </c>
      <c r="O34" s="12">
        <v>100.38055954423335</v>
      </c>
      <c r="P34" s="12">
        <v>100.08954417506435</v>
      </c>
      <c r="Q34" s="12">
        <v>100.00071418107636</v>
      </c>
      <c r="R34" s="12">
        <v>100</v>
      </c>
      <c r="S34" s="12">
        <v>100.0060210860504</v>
      </c>
      <c r="T34" s="12">
        <v>99.769087882693867</v>
      </c>
      <c r="U34" s="12">
        <v>99.75916235864976</v>
      </c>
      <c r="V34" s="12">
        <v>99.689435772635647</v>
      </c>
      <c r="W34" s="12">
        <v>99.893265048185469</v>
      </c>
      <c r="X34" s="12">
        <v>99.931611125298261</v>
      </c>
      <c r="Y34" s="12">
        <v>100.0267418881531</v>
      </c>
      <c r="Z34" s="12">
        <v>99.989871809313939</v>
      </c>
      <c r="AA34" s="12">
        <v>99.958801243208285</v>
      </c>
    </row>
    <row r="35" spans="1:27">
      <c r="A35" s="1" t="s">
        <v>524</v>
      </c>
      <c r="B35" s="1" t="s">
        <v>552</v>
      </c>
      <c r="D35" s="1">
        <v>34</v>
      </c>
      <c r="E35" s="1" t="s">
        <v>863</v>
      </c>
      <c r="F35" s="1" t="s">
        <v>864</v>
      </c>
      <c r="G35" s="1" t="str">
        <f t="shared" si="1"/>
        <v>34아파트연령1</v>
      </c>
      <c r="H35" s="1194">
        <v>98.898634014084138</v>
      </c>
      <c r="I35" s="1194">
        <v>98.942954320253577</v>
      </c>
      <c r="J35" s="1194">
        <v>98.942647823383325</v>
      </c>
      <c r="K35" s="1194">
        <v>98.903189607713188</v>
      </c>
      <c r="L35" s="1194">
        <v>99.001558266013788</v>
      </c>
      <c r="M35" s="1194">
        <v>99.033538232423879</v>
      </c>
      <c r="N35" s="1194">
        <v>99.435092113102897</v>
      </c>
      <c r="O35" s="12">
        <v>99.45528593966155</v>
      </c>
      <c r="P35" s="12">
        <v>99.53779298263612</v>
      </c>
      <c r="Q35" s="12">
        <v>99.692026247895228</v>
      </c>
      <c r="R35" s="12">
        <v>100</v>
      </c>
      <c r="S35" s="12">
        <v>99.859693067224754</v>
      </c>
      <c r="T35" s="12">
        <v>99.931511187898394</v>
      </c>
      <c r="U35" s="12">
        <v>99.936183289087438</v>
      </c>
      <c r="V35" s="12">
        <v>99.990361648996412</v>
      </c>
      <c r="W35" s="12">
        <v>100.16421264413738</v>
      </c>
      <c r="X35" s="12">
        <v>100.49125643592987</v>
      </c>
      <c r="Y35" s="12">
        <v>100.50264668366123</v>
      </c>
      <c r="Z35" s="12">
        <v>100.43586697369086</v>
      </c>
      <c r="AA35" s="12">
        <v>100.44814510259896</v>
      </c>
    </row>
    <row r="36" spans="1:27">
      <c r="A36" s="1" t="s">
        <v>524</v>
      </c>
      <c r="B36" s="1" t="s">
        <v>553</v>
      </c>
      <c r="D36" s="1">
        <v>35</v>
      </c>
      <c r="E36" s="1" t="s">
        <v>863</v>
      </c>
      <c r="F36" s="1" t="s">
        <v>864</v>
      </c>
      <c r="G36" s="1" t="str">
        <f t="shared" si="1"/>
        <v>35아파트연령1</v>
      </c>
      <c r="H36" s="1194">
        <v>99.754946296279712</v>
      </c>
      <c r="I36" s="1194">
        <v>100.29010087614135</v>
      </c>
      <c r="J36" s="1194">
        <v>101.51001669579513</v>
      </c>
      <c r="K36" s="1194">
        <v>103.14782177897692</v>
      </c>
      <c r="L36" s="1194">
        <v>102.96318238219614</v>
      </c>
      <c r="M36" s="1194">
        <v>102.82513662957238</v>
      </c>
      <c r="N36" s="1194">
        <v>102.37009402222874</v>
      </c>
      <c r="O36" s="12">
        <v>101.98954241139289</v>
      </c>
      <c r="P36" s="12">
        <v>101.03326927047915</v>
      </c>
      <c r="Q36" s="12">
        <v>100.47688879997199</v>
      </c>
      <c r="R36" s="12">
        <v>100</v>
      </c>
      <c r="S36" s="12">
        <v>99.112060667697122</v>
      </c>
      <c r="T36" s="12">
        <v>98.675522571651612</v>
      </c>
      <c r="U36" s="12">
        <v>98.638841122553387</v>
      </c>
      <c r="V36" s="12">
        <v>98.418507589846385</v>
      </c>
      <c r="W36" s="12">
        <v>98.292649526548104</v>
      </c>
      <c r="X36" s="12">
        <v>98.027192459571921</v>
      </c>
      <c r="Y36" s="12">
        <v>97.682590947036019</v>
      </c>
      <c r="Z36" s="12">
        <v>97.300637329191701</v>
      </c>
      <c r="AA36" s="12">
        <v>97.138924461815208</v>
      </c>
    </row>
    <row r="37" spans="1:27">
      <c r="A37" s="1" t="s">
        <v>524</v>
      </c>
      <c r="B37" s="1" t="s">
        <v>554</v>
      </c>
      <c r="D37" s="1">
        <v>36</v>
      </c>
      <c r="E37" s="1" t="s">
        <v>863</v>
      </c>
      <c r="F37" s="1" t="s">
        <v>864</v>
      </c>
      <c r="G37" s="1" t="str">
        <f t="shared" si="1"/>
        <v>36아파트연령1</v>
      </c>
      <c r="H37" s="1194">
        <v>100.28613145986662</v>
      </c>
      <c r="I37" s="1194">
        <v>101.31724775225639</v>
      </c>
      <c r="J37" s="1194">
        <v>100.50211590229623</v>
      </c>
      <c r="K37" s="1194">
        <v>100.41125570691412</v>
      </c>
      <c r="L37" s="1194">
        <v>100.43949895360663</v>
      </c>
      <c r="M37" s="1194">
        <v>100.81168836670133</v>
      </c>
      <c r="N37" s="1194">
        <v>100.34697901053543</v>
      </c>
      <c r="O37" s="12">
        <v>100.27633315408804</v>
      </c>
      <c r="P37" s="12">
        <v>100.27987313083796</v>
      </c>
      <c r="Q37" s="12">
        <v>100.13155552100315</v>
      </c>
      <c r="R37" s="12">
        <v>100</v>
      </c>
      <c r="S37" s="12">
        <v>99.733306106079581</v>
      </c>
      <c r="T37" s="12">
        <v>99.672579970070103</v>
      </c>
      <c r="U37" s="12">
        <v>99.118482504148204</v>
      </c>
      <c r="V37" s="12">
        <v>98.836149322618226</v>
      </c>
      <c r="W37" s="12">
        <v>98.299010765446155</v>
      </c>
      <c r="X37" s="12">
        <v>97.778485461200958</v>
      </c>
      <c r="Y37" s="12">
        <v>97.289551782782269</v>
      </c>
      <c r="Z37" s="12">
        <v>97.154537097790268</v>
      </c>
      <c r="AA37" s="12">
        <v>96.843399342795649</v>
      </c>
    </row>
    <row r="38" spans="1:27">
      <c r="A38" s="1" t="s">
        <v>524</v>
      </c>
      <c r="B38" s="1" t="s">
        <v>555</v>
      </c>
      <c r="D38" s="1">
        <v>37</v>
      </c>
      <c r="E38" s="1" t="s">
        <v>863</v>
      </c>
      <c r="F38" s="1" t="s">
        <v>864</v>
      </c>
      <c r="G38" s="1" t="str">
        <f t="shared" si="1"/>
        <v>37아파트연령1</v>
      </c>
      <c r="H38" s="1194">
        <v>96.359584308138906</v>
      </c>
      <c r="I38" s="1194">
        <v>96.467903949138289</v>
      </c>
      <c r="J38" s="1194">
        <v>97.063529768634055</v>
      </c>
      <c r="K38" s="1194">
        <v>97.483799259830803</v>
      </c>
      <c r="L38" s="1194">
        <v>97.841075897536641</v>
      </c>
      <c r="M38" s="1194">
        <v>98.094384167409984</v>
      </c>
      <c r="N38" s="1194">
        <v>98.583947852285192</v>
      </c>
      <c r="O38" s="12">
        <v>98.92054181257302</v>
      </c>
      <c r="P38" s="12">
        <v>99.072725598122901</v>
      </c>
      <c r="Q38" s="12">
        <v>99.357419121164085</v>
      </c>
      <c r="R38" s="12">
        <v>100</v>
      </c>
      <c r="S38" s="12">
        <v>100.32411049163483</v>
      </c>
      <c r="T38" s="12">
        <v>101.2417259740964</v>
      </c>
      <c r="U38" s="12">
        <v>101.80772443323973</v>
      </c>
      <c r="V38" s="12">
        <v>102.22867451119706</v>
      </c>
      <c r="W38" s="12">
        <v>102.95499735267784</v>
      </c>
      <c r="X38" s="12">
        <v>103.95592433077529</v>
      </c>
      <c r="Y38" s="12">
        <v>104.73965939622458</v>
      </c>
      <c r="Z38" s="12">
        <v>106.12952177872157</v>
      </c>
      <c r="AA38" s="12">
        <v>106.33426734350837</v>
      </c>
    </row>
    <row r="39" spans="1:27">
      <c r="A39" s="1" t="s">
        <v>524</v>
      </c>
      <c r="B39" s="1" t="s">
        <v>556</v>
      </c>
      <c r="D39" s="1">
        <v>38</v>
      </c>
      <c r="E39" s="1" t="s">
        <v>863</v>
      </c>
      <c r="F39" s="1" t="s">
        <v>864</v>
      </c>
      <c r="G39" s="1" t="str">
        <f t="shared" si="1"/>
        <v>38아파트연령1</v>
      </c>
      <c r="H39" s="1194">
        <v>101.91705931100229</v>
      </c>
      <c r="I39" s="1194">
        <v>101.66141675858788</v>
      </c>
      <c r="J39" s="1194">
        <v>101.61503967010599</v>
      </c>
      <c r="K39" s="1194">
        <v>101.42209141173679</v>
      </c>
      <c r="L39" s="1194">
        <v>101.15815102837989</v>
      </c>
      <c r="M39" s="1194">
        <v>100.81493985679704</v>
      </c>
      <c r="N39" s="1194">
        <v>100.32403750495176</v>
      </c>
      <c r="O39" s="12">
        <v>100.00159035377429</v>
      </c>
      <c r="P39" s="12">
        <v>99.946441314478065</v>
      </c>
      <c r="Q39" s="12">
        <v>99.984744544001572</v>
      </c>
      <c r="R39" s="12">
        <v>100</v>
      </c>
      <c r="S39" s="12">
        <v>99.747817175353205</v>
      </c>
      <c r="T39" s="12">
        <v>99.59158678374979</v>
      </c>
      <c r="U39" s="12">
        <v>99.443711318474911</v>
      </c>
      <c r="V39" s="12">
        <v>99.376262306602271</v>
      </c>
      <c r="W39" s="12">
        <v>99.500578237616097</v>
      </c>
      <c r="X39" s="12">
        <v>99.691085418147779</v>
      </c>
      <c r="Y39" s="12">
        <v>99.878654099465848</v>
      </c>
      <c r="Z39" s="12">
        <v>99.691204505816856</v>
      </c>
      <c r="AA39" s="12">
        <v>99.542674674626227</v>
      </c>
    </row>
    <row r="40" spans="1:27">
      <c r="A40" s="1" t="s">
        <v>524</v>
      </c>
      <c r="B40" s="1" t="s">
        <v>557</v>
      </c>
      <c r="D40" s="1">
        <v>39</v>
      </c>
      <c r="E40" s="1" t="s">
        <v>863</v>
      </c>
      <c r="F40" s="1" t="s">
        <v>864</v>
      </c>
      <c r="G40" s="1" t="str">
        <f t="shared" si="1"/>
        <v>39아파트연령1</v>
      </c>
      <c r="H40" s="1194">
        <v>96.093311677484749</v>
      </c>
      <c r="I40" s="1194">
        <v>98.176548641985789</v>
      </c>
      <c r="J40" s="1194">
        <v>98.176548641985789</v>
      </c>
      <c r="K40" s="1194">
        <v>98.176548641985789</v>
      </c>
      <c r="L40" s="1194">
        <v>98.176548641985789</v>
      </c>
      <c r="M40" s="1194">
        <v>100.08058235503015</v>
      </c>
      <c r="N40" s="1194">
        <v>100.08058235503015</v>
      </c>
      <c r="O40" s="12">
        <v>100</v>
      </c>
      <c r="P40" s="12">
        <v>100</v>
      </c>
      <c r="Q40" s="12">
        <v>100</v>
      </c>
      <c r="R40" s="12">
        <v>100</v>
      </c>
      <c r="S40" s="12">
        <v>100</v>
      </c>
      <c r="T40" s="12">
        <v>100</v>
      </c>
      <c r="U40" s="12">
        <v>100</v>
      </c>
      <c r="V40" s="12">
        <v>100</v>
      </c>
      <c r="W40" s="12">
        <v>100</v>
      </c>
      <c r="X40" s="12">
        <v>100</v>
      </c>
      <c r="Y40" s="12">
        <v>100</v>
      </c>
      <c r="Z40" s="12">
        <v>99.944594640266004</v>
      </c>
      <c r="AA40" s="12">
        <v>100.33027255388454</v>
      </c>
    </row>
    <row r="41" spans="1:27">
      <c r="A41" s="1" t="s">
        <v>655</v>
      </c>
      <c r="D41" s="1">
        <v>40</v>
      </c>
      <c r="E41" s="1" t="s">
        <v>863</v>
      </c>
      <c r="F41" s="1" t="s">
        <v>864</v>
      </c>
      <c r="G41" s="1" t="str">
        <f t="shared" si="1"/>
        <v>40아파트연령1</v>
      </c>
      <c r="H41" s="1194">
        <v>101.54470004978586</v>
      </c>
      <c r="I41" s="1194">
        <v>101.44346770602262</v>
      </c>
      <c r="J41" s="1194">
        <v>101.60624930540544</v>
      </c>
      <c r="K41" s="1194">
        <v>101.65132082703286</v>
      </c>
      <c r="L41" s="1194">
        <v>101.62618856911108</v>
      </c>
      <c r="M41" s="1194">
        <v>101.24531173390993</v>
      </c>
      <c r="N41" s="1194">
        <v>100.91954680733171</v>
      </c>
      <c r="O41" s="12">
        <v>100.55642682362962</v>
      </c>
      <c r="P41" s="12">
        <v>100.33608865594925</v>
      </c>
      <c r="Q41" s="12">
        <v>100.00306084902155</v>
      </c>
      <c r="R41" s="12">
        <v>100</v>
      </c>
      <c r="S41" s="12">
        <v>99.882753480282943</v>
      </c>
      <c r="T41" s="12">
        <v>99.637275407729149</v>
      </c>
      <c r="U41" s="12">
        <v>99.393654297153873</v>
      </c>
      <c r="V41" s="12">
        <v>99.247058971719156</v>
      </c>
      <c r="W41" s="12">
        <v>99.358585988292177</v>
      </c>
      <c r="X41" s="12">
        <v>99.513355530942135</v>
      </c>
      <c r="Y41" s="12">
        <v>99.582452425965499</v>
      </c>
      <c r="Z41" s="12">
        <v>99.613763875832475</v>
      </c>
      <c r="AA41" s="12">
        <v>99.605610460191244</v>
      </c>
    </row>
    <row r="42" spans="1:27">
      <c r="A42" s="1" t="s">
        <v>523</v>
      </c>
      <c r="D42" s="1">
        <v>41</v>
      </c>
      <c r="E42" s="1" t="s">
        <v>863</v>
      </c>
      <c r="F42" s="1" t="s">
        <v>864</v>
      </c>
      <c r="G42" s="1" t="str">
        <f t="shared" si="1"/>
        <v>41아파트연령1</v>
      </c>
      <c r="H42" s="1194">
        <v>102.2425187411371</v>
      </c>
      <c r="I42" s="1194">
        <v>102.30058419447579</v>
      </c>
      <c r="J42" s="1194">
        <v>102.29726697263304</v>
      </c>
      <c r="K42" s="1194">
        <v>102.19713990857542</v>
      </c>
      <c r="L42" s="1194">
        <v>102.01936631663374</v>
      </c>
      <c r="M42" s="1194">
        <v>101.81803340447048</v>
      </c>
      <c r="N42" s="1194">
        <v>101.46236288644656</v>
      </c>
      <c r="O42" s="12">
        <v>101.0301421779471</v>
      </c>
      <c r="P42" s="12">
        <v>100.53682418953323</v>
      </c>
      <c r="Q42" s="12">
        <v>100.22494195965746</v>
      </c>
      <c r="R42" s="12">
        <v>100</v>
      </c>
      <c r="S42" s="12">
        <v>99.528912549864657</v>
      </c>
      <c r="T42" s="12">
        <v>99.118864890815345</v>
      </c>
      <c r="U42" s="12">
        <v>98.801164221582283</v>
      </c>
      <c r="V42" s="12">
        <v>98.513663158933099</v>
      </c>
      <c r="W42" s="12">
        <v>98.397387311742037</v>
      </c>
      <c r="X42" s="12">
        <v>98.531829284773423</v>
      </c>
      <c r="Y42" s="12">
        <v>98.440264573264386</v>
      </c>
      <c r="Z42" s="12">
        <v>98.192173826379445</v>
      </c>
      <c r="AA42" s="12">
        <v>98.02072217742554</v>
      </c>
    </row>
    <row r="43" spans="1:27">
      <c r="A43" s="1" t="s">
        <v>516</v>
      </c>
      <c r="D43" s="1">
        <v>1</v>
      </c>
      <c r="E43" s="1" t="s">
        <v>863</v>
      </c>
      <c r="F43" s="1" t="s">
        <v>865</v>
      </c>
      <c r="G43" s="1" t="str">
        <f t="shared" si="1"/>
        <v>1아파트연령2</v>
      </c>
      <c r="H43" s="1194">
        <v>102.89221445909018</v>
      </c>
      <c r="I43" s="1194">
        <v>102.85019668901633</v>
      </c>
      <c r="J43" s="1194">
        <v>102.78890626160945</v>
      </c>
      <c r="K43" s="1194">
        <v>102.63087785321059</v>
      </c>
      <c r="L43" s="1194">
        <v>102.39935041368634</v>
      </c>
      <c r="M43" s="1194">
        <v>102.05820244095561</v>
      </c>
      <c r="N43" s="1194">
        <v>101.62260459217043</v>
      </c>
      <c r="O43" s="12">
        <v>101.09969673485635</v>
      </c>
      <c r="P43" s="12">
        <v>100.65240201788909</v>
      </c>
      <c r="Q43" s="12">
        <v>100.3256619196619</v>
      </c>
      <c r="R43" s="12">
        <v>100</v>
      </c>
      <c r="S43" s="12">
        <v>99.60933733274851</v>
      </c>
      <c r="T43" s="12">
        <v>99.286661380198169</v>
      </c>
      <c r="U43" s="12">
        <v>99.031261238391153</v>
      </c>
      <c r="V43" s="12">
        <v>98.920794382961759</v>
      </c>
      <c r="W43" s="12">
        <v>99.110604733228968</v>
      </c>
      <c r="X43" s="12">
        <v>99.328178823689015</v>
      </c>
      <c r="Y43" s="12">
        <v>99.362761533757165</v>
      </c>
      <c r="Z43" s="12">
        <v>99.290010518157175</v>
      </c>
      <c r="AA43" s="12">
        <v>99.187073813558854</v>
      </c>
    </row>
    <row r="44" spans="1:27">
      <c r="A44" s="1" t="s">
        <v>521</v>
      </c>
      <c r="D44" s="1">
        <v>2</v>
      </c>
      <c r="E44" s="1" t="s">
        <v>863</v>
      </c>
      <c r="F44" s="1" t="s">
        <v>865</v>
      </c>
      <c r="G44" s="1" t="str">
        <f t="shared" si="1"/>
        <v>2아파트연령2</v>
      </c>
      <c r="H44" s="1194">
        <v>105.18198103758594</v>
      </c>
      <c r="I44" s="1194">
        <v>105.01563213723557</v>
      </c>
      <c r="J44" s="1194">
        <v>104.71071974495683</v>
      </c>
      <c r="K44" s="1194">
        <v>104.32734867647484</v>
      </c>
      <c r="L44" s="1194">
        <v>103.95849835073132</v>
      </c>
      <c r="M44" s="1194">
        <v>103.43811573117915</v>
      </c>
      <c r="N44" s="1194">
        <v>102.81350187034087</v>
      </c>
      <c r="O44" s="12">
        <v>101.96551267184442</v>
      </c>
      <c r="P44" s="12">
        <v>101.21872228226769</v>
      </c>
      <c r="Q44" s="12">
        <v>100.5863158883617</v>
      </c>
      <c r="R44" s="12">
        <v>100</v>
      </c>
      <c r="S44" s="12">
        <v>99.317842130064776</v>
      </c>
      <c r="T44" s="12">
        <v>98.761880377795691</v>
      </c>
      <c r="U44" s="12">
        <v>98.314032075471317</v>
      </c>
      <c r="V44" s="12">
        <v>98.041328397344827</v>
      </c>
      <c r="W44" s="12">
        <v>98.164601621440042</v>
      </c>
      <c r="X44" s="12">
        <v>98.392742446880817</v>
      </c>
      <c r="Y44" s="12">
        <v>98.316578386715335</v>
      </c>
      <c r="Z44" s="12">
        <v>98.052963514957341</v>
      </c>
      <c r="AA44" s="12">
        <v>97.795605212292983</v>
      </c>
    </row>
    <row r="45" spans="1:27">
      <c r="A45" s="1" t="s">
        <v>1380</v>
      </c>
      <c r="D45" s="1">
        <v>3</v>
      </c>
      <c r="E45" s="1" t="s">
        <v>770</v>
      </c>
      <c r="F45" s="1" t="s">
        <v>831</v>
      </c>
      <c r="G45" s="1" t="str">
        <f t="shared" ref="G45" si="3">D45&amp;E45&amp;F45</f>
        <v>3아파트연령2</v>
      </c>
      <c r="H45" s="1194">
        <v>100.03394254305057</v>
      </c>
      <c r="I45" s="1194">
        <v>100.1435074599203</v>
      </c>
      <c r="J45" s="1194">
        <v>100.38039987341996</v>
      </c>
      <c r="K45" s="1194">
        <v>100.49961833897245</v>
      </c>
      <c r="L45" s="1194">
        <v>100.43774274908239</v>
      </c>
      <c r="M45" s="1194">
        <v>100.31876670855779</v>
      </c>
      <c r="N45" s="1194">
        <v>100.11838436050915</v>
      </c>
      <c r="O45" s="12">
        <v>100.00218739127892</v>
      </c>
      <c r="P45" s="12">
        <v>99.932143577250514</v>
      </c>
      <c r="Q45" s="12">
        <v>99.993014993321708</v>
      </c>
      <c r="R45" s="12">
        <v>100</v>
      </c>
      <c r="S45" s="12">
        <v>99.947055474156102</v>
      </c>
      <c r="T45" s="12">
        <v>99.896211851984631</v>
      </c>
      <c r="U45" s="12">
        <v>99.866116422641667</v>
      </c>
      <c r="V45" s="12">
        <v>99.946328043557855</v>
      </c>
      <c r="W45" s="12">
        <v>100.21451185869199</v>
      </c>
      <c r="X45" s="12">
        <v>100.41960427730447</v>
      </c>
      <c r="Y45" s="12">
        <v>100.58487894062165</v>
      </c>
      <c r="Z45" s="12">
        <v>100.73813301482315</v>
      </c>
      <c r="AA45" s="12">
        <v>100.81876207842808</v>
      </c>
    </row>
    <row r="46" spans="1:27">
      <c r="A46" s="1" t="s">
        <v>522</v>
      </c>
      <c r="D46" s="1">
        <v>4</v>
      </c>
      <c r="E46" s="1" t="s">
        <v>863</v>
      </c>
      <c r="F46" s="1" t="s">
        <v>865</v>
      </c>
      <c r="G46" s="1" t="str">
        <f t="shared" si="1"/>
        <v>4아파트연령2</v>
      </c>
      <c r="H46" s="1194">
        <v>100.77007003526039</v>
      </c>
      <c r="I46" s="1194">
        <v>100.7419640833308</v>
      </c>
      <c r="J46" s="1194">
        <v>100.92720560427627</v>
      </c>
      <c r="K46" s="1194">
        <v>101.0050221095749</v>
      </c>
      <c r="L46" s="1194">
        <v>100.91957570793026</v>
      </c>
      <c r="M46" s="1194">
        <v>100.71970092055682</v>
      </c>
      <c r="N46" s="1194">
        <v>100.47575794439388</v>
      </c>
      <c r="O46" s="12">
        <v>100.20074167903866</v>
      </c>
      <c r="P46" s="12">
        <v>100.02038336006284</v>
      </c>
      <c r="Q46" s="12">
        <v>100.00342361547555</v>
      </c>
      <c r="R46" s="12">
        <v>100</v>
      </c>
      <c r="S46" s="12">
        <v>99.965338041428225</v>
      </c>
      <c r="T46" s="12">
        <v>100.02488981709978</v>
      </c>
      <c r="U46" s="12">
        <v>99.982973899147481</v>
      </c>
      <c r="V46" s="12">
        <v>100.06356040979026</v>
      </c>
      <c r="W46" s="12">
        <v>100.33235887805994</v>
      </c>
      <c r="X46" s="12">
        <v>100.56522913002081</v>
      </c>
      <c r="Y46" s="12">
        <v>100.84416149147823</v>
      </c>
      <c r="Z46" s="12">
        <v>101.06904368226928</v>
      </c>
      <c r="AA46" s="12">
        <v>101.1994373506553</v>
      </c>
    </row>
    <row r="47" spans="1:27">
      <c r="A47" s="1" t="s">
        <v>853</v>
      </c>
      <c r="D47" s="1">
        <v>5</v>
      </c>
      <c r="E47" s="1" t="s">
        <v>863</v>
      </c>
      <c r="F47" s="1" t="s">
        <v>865</v>
      </c>
      <c r="G47" s="1" t="str">
        <f t="shared" si="1"/>
        <v>5아파트연령2</v>
      </c>
      <c r="H47" s="1194">
        <v>99.289220190772284</v>
      </c>
      <c r="I47" s="1194">
        <v>99.537223190219464</v>
      </c>
      <c r="J47" s="1194">
        <v>99.82614801949812</v>
      </c>
      <c r="K47" s="1194">
        <v>99.987116912840705</v>
      </c>
      <c r="L47" s="1194">
        <v>99.949029462273614</v>
      </c>
      <c r="M47" s="1194">
        <v>99.911779925318768</v>
      </c>
      <c r="N47" s="1194">
        <v>99.755459939600811</v>
      </c>
      <c r="O47" s="12">
        <v>99.800227274159852</v>
      </c>
      <c r="P47" s="12">
        <v>99.842290390344246</v>
      </c>
      <c r="Q47" s="12">
        <v>99.982407722708729</v>
      </c>
      <c r="R47" s="12">
        <v>100</v>
      </c>
      <c r="S47" s="12">
        <v>99.918597805986124</v>
      </c>
      <c r="T47" s="12">
        <v>99.758874669474437</v>
      </c>
      <c r="U47" s="12">
        <v>99.734395173381003</v>
      </c>
      <c r="V47" s="12">
        <v>99.813812897973776</v>
      </c>
      <c r="W47" s="12">
        <v>100.08020142052041</v>
      </c>
      <c r="X47" s="12">
        <v>100.25293910770894</v>
      </c>
      <c r="Y47" s="12">
        <v>100.31355612986243</v>
      </c>
      <c r="Z47" s="12">
        <v>100.39971969888121</v>
      </c>
      <c r="AA47" s="12">
        <v>100.43672573309202</v>
      </c>
    </row>
    <row r="48" spans="1:27">
      <c r="A48" s="1" t="s">
        <v>524</v>
      </c>
      <c r="B48" s="1" t="s">
        <v>525</v>
      </c>
      <c r="D48" s="1">
        <v>6</v>
      </c>
      <c r="E48" s="1" t="s">
        <v>863</v>
      </c>
      <c r="F48" s="1" t="s">
        <v>865</v>
      </c>
      <c r="G48" s="1" t="str">
        <f t="shared" si="1"/>
        <v>6아파트연령2</v>
      </c>
      <c r="H48" s="1194">
        <v>104.58888055015788</v>
      </c>
      <c r="I48" s="1194">
        <v>104.32704358969491</v>
      </c>
      <c r="J48" s="1194">
        <v>103.99706762580517</v>
      </c>
      <c r="K48" s="1194">
        <v>103.5671958680724</v>
      </c>
      <c r="L48" s="1194">
        <v>103.21324965525055</v>
      </c>
      <c r="M48" s="1194">
        <v>102.66467978330982</v>
      </c>
      <c r="N48" s="1194">
        <v>102.23461691655328</v>
      </c>
      <c r="O48" s="12">
        <v>101.44107334524925</v>
      </c>
      <c r="P48" s="12">
        <v>100.94690664118086</v>
      </c>
      <c r="Q48" s="12">
        <v>100.47868494465776</v>
      </c>
      <c r="R48" s="12">
        <v>100</v>
      </c>
      <c r="S48" s="12">
        <v>99.361621356775188</v>
      </c>
      <c r="T48" s="12">
        <v>98.902726767962776</v>
      </c>
      <c r="U48" s="12">
        <v>98.576593049519872</v>
      </c>
      <c r="V48" s="12">
        <v>98.38732622973707</v>
      </c>
      <c r="W48" s="12">
        <v>98.521447669041777</v>
      </c>
      <c r="X48" s="12">
        <v>98.536614652284342</v>
      </c>
      <c r="Y48" s="12">
        <v>98.333278345669427</v>
      </c>
      <c r="Z48" s="12">
        <v>97.873769416746669</v>
      </c>
      <c r="AA48" s="12">
        <v>97.52120219814104</v>
      </c>
    </row>
    <row r="49" spans="1:27">
      <c r="A49" s="1" t="s">
        <v>524</v>
      </c>
      <c r="B49" s="1" t="s">
        <v>525</v>
      </c>
      <c r="C49" s="1" t="s">
        <v>526</v>
      </c>
      <c r="D49" s="1">
        <v>7</v>
      </c>
      <c r="E49" s="1" t="s">
        <v>863</v>
      </c>
      <c r="F49" s="1" t="s">
        <v>865</v>
      </c>
      <c r="G49" s="1" t="str">
        <f t="shared" si="1"/>
        <v>7아파트연령2</v>
      </c>
      <c r="H49" s="1194">
        <v>103.45169195903804</v>
      </c>
      <c r="I49" s="1194">
        <v>103.26397122393404</v>
      </c>
      <c r="J49" s="1194">
        <v>102.98434107924616</v>
      </c>
      <c r="K49" s="1194">
        <v>102.76694982092413</v>
      </c>
      <c r="L49" s="1194">
        <v>102.4204689336119</v>
      </c>
      <c r="M49" s="1194">
        <v>101.98577502590668</v>
      </c>
      <c r="N49" s="1194">
        <v>101.70024563129525</v>
      </c>
      <c r="O49" s="12">
        <v>101.28865483247542</v>
      </c>
      <c r="P49" s="12">
        <v>100.98511856555531</v>
      </c>
      <c r="Q49" s="12">
        <v>100.47315270157809</v>
      </c>
      <c r="R49" s="12">
        <v>100</v>
      </c>
      <c r="S49" s="12">
        <v>99.482397313118028</v>
      </c>
      <c r="T49" s="12">
        <v>99.031664158039206</v>
      </c>
      <c r="U49" s="12">
        <v>98.728103776475891</v>
      </c>
      <c r="V49" s="12">
        <v>98.411685824026847</v>
      </c>
      <c r="W49" s="12">
        <v>98.120550444039125</v>
      </c>
      <c r="X49" s="12">
        <v>97.909498424086237</v>
      </c>
      <c r="Y49" s="12">
        <v>97.657008712831555</v>
      </c>
      <c r="Z49" s="12">
        <v>97.215869858962549</v>
      </c>
      <c r="AA49" s="12">
        <v>96.853512528639811</v>
      </c>
    </row>
    <row r="50" spans="1:27">
      <c r="A50" s="1" t="s">
        <v>524</v>
      </c>
      <c r="B50" s="1" t="s">
        <v>525</v>
      </c>
      <c r="C50" s="1" t="s">
        <v>527</v>
      </c>
      <c r="D50" s="1">
        <v>8</v>
      </c>
      <c r="E50" s="1" t="s">
        <v>863</v>
      </c>
      <c r="F50" s="1" t="s">
        <v>865</v>
      </c>
      <c r="G50" s="1" t="str">
        <f t="shared" si="1"/>
        <v>8아파트연령2</v>
      </c>
      <c r="H50" s="1194">
        <v>105.49325536001302</v>
      </c>
      <c r="I50" s="1194">
        <v>105.49325536001302</v>
      </c>
      <c r="J50" s="1194">
        <v>104.73244822012488</v>
      </c>
      <c r="K50" s="1194">
        <v>104.5392617192295</v>
      </c>
      <c r="L50" s="1194">
        <v>104.27388387436096</v>
      </c>
      <c r="M50" s="1194">
        <v>103.38284699001481</v>
      </c>
      <c r="N50" s="1194">
        <v>102.89407809210002</v>
      </c>
      <c r="O50" s="12">
        <v>102.40123909873853</v>
      </c>
      <c r="P50" s="12">
        <v>101.48585007112764</v>
      </c>
      <c r="Q50" s="12">
        <v>100.83739170191602</v>
      </c>
      <c r="R50" s="12">
        <v>100</v>
      </c>
      <c r="S50" s="12">
        <v>99.818733551037781</v>
      </c>
      <c r="T50" s="12">
        <v>99.759573458186154</v>
      </c>
      <c r="U50" s="12">
        <v>99.759573458186154</v>
      </c>
      <c r="V50" s="12">
        <v>99.530597551951203</v>
      </c>
      <c r="W50" s="12">
        <v>98.165124047706328</v>
      </c>
      <c r="X50" s="12">
        <v>97.778036741514967</v>
      </c>
      <c r="Y50" s="12">
        <v>97.261270915323379</v>
      </c>
      <c r="Z50" s="12">
        <v>96.793325111439117</v>
      </c>
      <c r="AA50" s="12">
        <v>96.115783105558378</v>
      </c>
    </row>
    <row r="51" spans="1:27">
      <c r="A51" s="1" t="s">
        <v>524</v>
      </c>
      <c r="B51" s="1" t="s">
        <v>525</v>
      </c>
      <c r="C51" s="1" t="s">
        <v>528</v>
      </c>
      <c r="D51" s="1">
        <v>9</v>
      </c>
      <c r="E51" s="1" t="s">
        <v>863</v>
      </c>
      <c r="F51" s="1" t="s">
        <v>865</v>
      </c>
      <c r="G51" s="1" t="str">
        <f t="shared" si="1"/>
        <v>9아파트연령2</v>
      </c>
      <c r="H51" s="1194">
        <v>103.8801703435993</v>
      </c>
      <c r="I51" s="1194">
        <v>103.68982264799416</v>
      </c>
      <c r="J51" s="1194">
        <v>103.38867465981555</v>
      </c>
      <c r="K51" s="1194">
        <v>103.12969534133374</v>
      </c>
      <c r="L51" s="1194">
        <v>102.70942650650601</v>
      </c>
      <c r="M51" s="1194">
        <v>102.2810734008376</v>
      </c>
      <c r="N51" s="1194">
        <v>101.96362541382916</v>
      </c>
      <c r="O51" s="12">
        <v>101.47396187281574</v>
      </c>
      <c r="P51" s="12">
        <v>101.19885952381034</v>
      </c>
      <c r="Q51" s="12">
        <v>100.63108657597513</v>
      </c>
      <c r="R51" s="12">
        <v>100</v>
      </c>
      <c r="S51" s="12">
        <v>99.323121779831908</v>
      </c>
      <c r="T51" s="12">
        <v>98.748392641969147</v>
      </c>
      <c r="U51" s="12">
        <v>98.339163440348244</v>
      </c>
      <c r="V51" s="12">
        <v>97.971999412615929</v>
      </c>
      <c r="W51" s="12">
        <v>97.66206388130901</v>
      </c>
      <c r="X51" s="12">
        <v>97.433114697035492</v>
      </c>
      <c r="Y51" s="12">
        <v>97.139192478926077</v>
      </c>
      <c r="Z51" s="12">
        <v>96.670684630104148</v>
      </c>
      <c r="AA51" s="12">
        <v>96.400572738162822</v>
      </c>
    </row>
    <row r="52" spans="1:27">
      <c r="A52" s="1" t="s">
        <v>524</v>
      </c>
      <c r="B52" s="1" t="s">
        <v>525</v>
      </c>
      <c r="C52" s="1" t="s">
        <v>529</v>
      </c>
      <c r="D52" s="1">
        <v>10</v>
      </c>
      <c r="E52" s="1" t="s">
        <v>863</v>
      </c>
      <c r="F52" s="1" t="s">
        <v>865</v>
      </c>
      <c r="G52" s="1" t="str">
        <f t="shared" si="1"/>
        <v>10아파트연령2</v>
      </c>
      <c r="H52" s="1194">
        <v>101.44442981646732</v>
      </c>
      <c r="I52" s="1194">
        <v>101.1955796978978</v>
      </c>
      <c r="J52" s="1194">
        <v>101.15434243133666</v>
      </c>
      <c r="K52" s="1194">
        <v>101.0477309598994</v>
      </c>
      <c r="L52" s="1194">
        <v>100.88412224173115</v>
      </c>
      <c r="M52" s="1194">
        <v>100.59995501884406</v>
      </c>
      <c r="N52" s="1194">
        <v>100.48231166394386</v>
      </c>
      <c r="O52" s="12">
        <v>100.32748979840534</v>
      </c>
      <c r="P52" s="12">
        <v>100.17065663313551</v>
      </c>
      <c r="Q52" s="12">
        <v>99.872675111462769</v>
      </c>
      <c r="R52" s="12">
        <v>100</v>
      </c>
      <c r="S52" s="12">
        <v>99.851539051261511</v>
      </c>
      <c r="T52" s="12">
        <v>99.648208046633641</v>
      </c>
      <c r="U52" s="12">
        <v>99.566423808573973</v>
      </c>
      <c r="V52" s="12">
        <v>99.37567198528842</v>
      </c>
      <c r="W52" s="12">
        <v>99.489370029419732</v>
      </c>
      <c r="X52" s="12">
        <v>99.390364214921689</v>
      </c>
      <c r="Y52" s="12">
        <v>99.351054542073598</v>
      </c>
      <c r="Z52" s="12">
        <v>99.002550263688008</v>
      </c>
      <c r="AA52" s="12">
        <v>98.462049212825704</v>
      </c>
    </row>
    <row r="53" spans="1:27">
      <c r="A53" s="1" t="s">
        <v>524</v>
      </c>
      <c r="B53" s="1" t="s">
        <v>525</v>
      </c>
      <c r="C53" s="1" t="s">
        <v>530</v>
      </c>
      <c r="D53" s="1">
        <v>11</v>
      </c>
      <c r="E53" s="1" t="s">
        <v>863</v>
      </c>
      <c r="F53" s="1" t="s">
        <v>865</v>
      </c>
      <c r="G53" s="1" t="str">
        <f t="shared" si="1"/>
        <v>11아파트연령2</v>
      </c>
      <c r="H53" s="1194">
        <v>105.50946567707122</v>
      </c>
      <c r="I53" s="1194">
        <v>105.18709475675772</v>
      </c>
      <c r="J53" s="1194">
        <v>104.81605120669913</v>
      </c>
      <c r="K53" s="1194">
        <v>104.21316688432793</v>
      </c>
      <c r="L53" s="1194">
        <v>103.85316792704366</v>
      </c>
      <c r="M53" s="1194">
        <v>103.21214873851693</v>
      </c>
      <c r="N53" s="1194">
        <v>102.66499331453059</v>
      </c>
      <c r="O53" s="12">
        <v>101.5634169508443</v>
      </c>
      <c r="P53" s="12">
        <v>100.9162865718432</v>
      </c>
      <c r="Q53" s="12">
        <v>100.48311978627933</v>
      </c>
      <c r="R53" s="12">
        <v>100</v>
      </c>
      <c r="S53" s="12">
        <v>99.262433639663655</v>
      </c>
      <c r="T53" s="12">
        <v>98.796844936567041</v>
      </c>
      <c r="U53" s="12">
        <v>98.45220067318067</v>
      </c>
      <c r="V53" s="12">
        <v>98.367303182249017</v>
      </c>
      <c r="W53" s="12">
        <v>98.852277287564931</v>
      </c>
      <c r="X53" s="12">
        <v>99.055214205561384</v>
      </c>
      <c r="Y53" s="12">
        <v>98.89278890976091</v>
      </c>
      <c r="Z53" s="12">
        <v>98.418003956817429</v>
      </c>
      <c r="AA53" s="12">
        <v>98.073598583302584</v>
      </c>
    </row>
    <row r="54" spans="1:27">
      <c r="A54" s="1" t="s">
        <v>524</v>
      </c>
      <c r="B54" s="1" t="s">
        <v>525</v>
      </c>
      <c r="C54" s="1" t="s">
        <v>531</v>
      </c>
      <c r="D54" s="1">
        <v>12</v>
      </c>
      <c r="E54" s="1" t="s">
        <v>863</v>
      </c>
      <c r="F54" s="1" t="s">
        <v>865</v>
      </c>
      <c r="G54" s="1" t="str">
        <f t="shared" si="1"/>
        <v>12아파트연령2</v>
      </c>
      <c r="H54" s="1194">
        <v>105.39929665732291</v>
      </c>
      <c r="I54" s="1194">
        <v>105.26249639357439</v>
      </c>
      <c r="J54" s="1194">
        <v>104.83241063334663</v>
      </c>
      <c r="K54" s="1194">
        <v>104.26083093466114</v>
      </c>
      <c r="L54" s="1194">
        <v>103.61098644417689</v>
      </c>
      <c r="M54" s="1194">
        <v>103.05106564178844</v>
      </c>
      <c r="N54" s="1194">
        <v>102.66515922687481</v>
      </c>
      <c r="O54" s="12">
        <v>101.62581619607555</v>
      </c>
      <c r="P54" s="12">
        <v>100.99138062355837</v>
      </c>
      <c r="Q54" s="12">
        <v>100.60766412254033</v>
      </c>
      <c r="R54" s="12">
        <v>100</v>
      </c>
      <c r="S54" s="12">
        <v>99.398750528862607</v>
      </c>
      <c r="T54" s="12">
        <v>98.763300387749467</v>
      </c>
      <c r="U54" s="12">
        <v>98.282510516425319</v>
      </c>
      <c r="V54" s="12">
        <v>98.100688166057722</v>
      </c>
      <c r="W54" s="12">
        <v>98.472313004087837</v>
      </c>
      <c r="X54" s="12">
        <v>98.738581549867703</v>
      </c>
      <c r="Y54" s="12">
        <v>98.677784373833504</v>
      </c>
      <c r="Z54" s="12">
        <v>98.234933656063049</v>
      </c>
      <c r="AA54" s="12">
        <v>97.886753645353693</v>
      </c>
    </row>
    <row r="55" spans="1:27">
      <c r="A55" s="1" t="s">
        <v>524</v>
      </c>
      <c r="B55" s="1" t="s">
        <v>525</v>
      </c>
      <c r="C55" s="1" t="s">
        <v>532</v>
      </c>
      <c r="D55" s="1">
        <v>13</v>
      </c>
      <c r="E55" s="1" t="s">
        <v>863</v>
      </c>
      <c r="F55" s="1" t="s">
        <v>865</v>
      </c>
      <c r="G55" s="1" t="str">
        <f t="shared" si="1"/>
        <v>13아파트연령2</v>
      </c>
      <c r="H55" s="1194">
        <v>105.67292621439452</v>
      </c>
      <c r="I55" s="1194">
        <v>105.07546370604766</v>
      </c>
      <c r="J55" s="1194">
        <v>104.79181445709959</v>
      </c>
      <c r="K55" s="1194">
        <v>104.14257822662265</v>
      </c>
      <c r="L55" s="1194">
        <v>104.21307439764787</v>
      </c>
      <c r="M55" s="1194">
        <v>103.45130522771929</v>
      </c>
      <c r="N55" s="1194">
        <v>102.66474746565204</v>
      </c>
      <c r="O55" s="12">
        <v>101.47102401955583</v>
      </c>
      <c r="P55" s="12">
        <v>100.80511465816291</v>
      </c>
      <c r="Q55" s="12">
        <v>100.29885308166166</v>
      </c>
      <c r="R55" s="12">
        <v>100</v>
      </c>
      <c r="S55" s="12">
        <v>99.07817082836084</v>
      </c>
      <c r="T55" s="12">
        <v>98.842279358380949</v>
      </c>
      <c r="U55" s="12">
        <v>98.682412655613959</v>
      </c>
      <c r="V55" s="12">
        <v>98.729430657396676</v>
      </c>
      <c r="W55" s="12">
        <v>99.36905166433165</v>
      </c>
      <c r="X55" s="12">
        <v>99.485524596685565</v>
      </c>
      <c r="Y55" s="12">
        <v>99.184632166264279</v>
      </c>
      <c r="Z55" s="12">
        <v>98.666408250826393</v>
      </c>
      <c r="AA55" s="12">
        <v>98.327138064884124</v>
      </c>
    </row>
    <row r="56" spans="1:27">
      <c r="A56" s="1" t="s">
        <v>524</v>
      </c>
      <c r="B56" s="1" t="s">
        <v>533</v>
      </c>
      <c r="D56" s="1">
        <v>14</v>
      </c>
      <c r="E56" s="1" t="s">
        <v>863</v>
      </c>
      <c r="F56" s="1" t="s">
        <v>865</v>
      </c>
      <c r="G56" s="1" t="str">
        <f t="shared" si="1"/>
        <v>14아파트연령2</v>
      </c>
      <c r="H56" s="1194">
        <v>105.44830033902265</v>
      </c>
      <c r="I56" s="1194">
        <v>105.36877195858702</v>
      </c>
      <c r="J56" s="1194">
        <v>105.0677813444357</v>
      </c>
      <c r="K56" s="1194">
        <v>104.70395380940289</v>
      </c>
      <c r="L56" s="1194">
        <v>104.37427754656889</v>
      </c>
      <c r="M56" s="1194">
        <v>103.90079548200475</v>
      </c>
      <c r="N56" s="1194">
        <v>103.17114184252698</v>
      </c>
      <c r="O56" s="12">
        <v>102.29744955527201</v>
      </c>
      <c r="P56" s="12">
        <v>101.36912481027801</v>
      </c>
      <c r="Q56" s="12">
        <v>100.7038410597518</v>
      </c>
      <c r="R56" s="12">
        <v>100</v>
      </c>
      <c r="S56" s="12">
        <v>99.285326032245209</v>
      </c>
      <c r="T56" s="12">
        <v>98.701517074062963</v>
      </c>
      <c r="U56" s="12">
        <v>98.30944506470459</v>
      </c>
      <c r="V56" s="12">
        <v>98.024132473269262</v>
      </c>
      <c r="W56" s="12">
        <v>98.11807525324096</v>
      </c>
      <c r="X56" s="12">
        <v>98.522127968439861</v>
      </c>
      <c r="Y56" s="12">
        <v>98.502907262084065</v>
      </c>
      <c r="Z56" s="12">
        <v>98.359596618045714</v>
      </c>
      <c r="AA56" s="12">
        <v>98.148226686833951</v>
      </c>
    </row>
    <row r="57" spans="1:27">
      <c r="A57" s="1" t="s">
        <v>524</v>
      </c>
      <c r="B57" s="1" t="s">
        <v>533</v>
      </c>
      <c r="C57" s="1" t="s">
        <v>534</v>
      </c>
      <c r="D57" s="1">
        <v>15</v>
      </c>
      <c r="E57" s="1" t="s">
        <v>863</v>
      </c>
      <c r="F57" s="1" t="s">
        <v>865</v>
      </c>
      <c r="G57" s="1" t="str">
        <f t="shared" si="1"/>
        <v>15아파트연령2</v>
      </c>
      <c r="H57" s="1194">
        <v>106.46262427093092</v>
      </c>
      <c r="I57" s="1194">
        <v>106.23988157465966</v>
      </c>
      <c r="J57" s="1194">
        <v>106.06010486899341</v>
      </c>
      <c r="K57" s="1194">
        <v>105.98655878827974</v>
      </c>
      <c r="L57" s="1194">
        <v>105.5083138521922</v>
      </c>
      <c r="M57" s="1194">
        <v>104.75017984896232</v>
      </c>
      <c r="N57" s="1194">
        <v>104.15499312859291</v>
      </c>
      <c r="O57" s="12">
        <v>103.26987042487382</v>
      </c>
      <c r="P57" s="12">
        <v>101.89703492859023</v>
      </c>
      <c r="Q57" s="12">
        <v>100.95713407562262</v>
      </c>
      <c r="R57" s="12">
        <v>100</v>
      </c>
      <c r="S57" s="12">
        <v>99.292814554122955</v>
      </c>
      <c r="T57" s="12">
        <v>98.794115371528392</v>
      </c>
      <c r="U57" s="12">
        <v>98.411843149151068</v>
      </c>
      <c r="V57" s="12">
        <v>98.0226616600699</v>
      </c>
      <c r="W57" s="12">
        <v>98.556936719126782</v>
      </c>
      <c r="X57" s="12">
        <v>98.720236126095031</v>
      </c>
      <c r="Y57" s="12">
        <v>98.605928777970306</v>
      </c>
      <c r="Z57" s="12">
        <v>98.099591583925246</v>
      </c>
      <c r="AA57" s="12">
        <v>97.825995796036551</v>
      </c>
    </row>
    <row r="58" spans="1:27">
      <c r="A58" s="1" t="s">
        <v>524</v>
      </c>
      <c r="B58" s="1" t="s">
        <v>533</v>
      </c>
      <c r="C58" s="1" t="s">
        <v>535</v>
      </c>
      <c r="D58" s="1">
        <v>16</v>
      </c>
      <c r="E58" s="1" t="s">
        <v>863</v>
      </c>
      <c r="F58" s="1" t="s">
        <v>865</v>
      </c>
      <c r="G58" s="1" t="str">
        <f t="shared" si="1"/>
        <v>16아파트연령2</v>
      </c>
      <c r="H58" s="1194">
        <v>105.57494348515053</v>
      </c>
      <c r="I58" s="1194">
        <v>105.50404156149969</v>
      </c>
      <c r="J58" s="1194">
        <v>105.34027955199664</v>
      </c>
      <c r="K58" s="1194">
        <v>104.82226054625751</v>
      </c>
      <c r="L58" s="1194">
        <v>104.61945971605093</v>
      </c>
      <c r="M58" s="1194">
        <v>104.18399832746985</v>
      </c>
      <c r="N58" s="1194">
        <v>103.85912635348858</v>
      </c>
      <c r="O58" s="12">
        <v>103.02852058561871</v>
      </c>
      <c r="P58" s="12">
        <v>101.7677543414548</v>
      </c>
      <c r="Q58" s="12">
        <v>100.87866266999977</v>
      </c>
      <c r="R58" s="12">
        <v>100</v>
      </c>
      <c r="S58" s="12">
        <v>99.190372205011883</v>
      </c>
      <c r="T58" s="12">
        <v>98.578935868921917</v>
      </c>
      <c r="U58" s="12">
        <v>98.327364648197502</v>
      </c>
      <c r="V58" s="12">
        <v>98.171236878373463</v>
      </c>
      <c r="W58" s="12">
        <v>98.201554844172563</v>
      </c>
      <c r="X58" s="12">
        <v>98.416341553781322</v>
      </c>
      <c r="Y58" s="12">
        <v>98.664673223274775</v>
      </c>
      <c r="Z58" s="12">
        <v>98.462159251840191</v>
      </c>
      <c r="AA58" s="12">
        <v>98.201038403421364</v>
      </c>
    </row>
    <row r="59" spans="1:27">
      <c r="A59" s="1" t="s">
        <v>524</v>
      </c>
      <c r="B59" s="1" t="s">
        <v>533</v>
      </c>
      <c r="C59" s="1" t="s">
        <v>536</v>
      </c>
      <c r="D59" s="1">
        <v>17</v>
      </c>
      <c r="E59" s="1" t="s">
        <v>863</v>
      </c>
      <c r="F59" s="1" t="s">
        <v>865</v>
      </c>
      <c r="G59" s="1" t="str">
        <f t="shared" si="1"/>
        <v>17아파트연령2</v>
      </c>
      <c r="H59" s="1194">
        <v>103.29767200887966</v>
      </c>
      <c r="I59" s="1194">
        <v>103.24004275688834</v>
      </c>
      <c r="J59" s="1194">
        <v>103.11053726974316</v>
      </c>
      <c r="K59" s="1194">
        <v>102.98103757623932</v>
      </c>
      <c r="L59" s="1194">
        <v>102.78528179035872</v>
      </c>
      <c r="M59" s="1194">
        <v>102.47727408836381</v>
      </c>
      <c r="N59" s="1194">
        <v>101.86775059076157</v>
      </c>
      <c r="O59" s="12">
        <v>101.33647628898167</v>
      </c>
      <c r="P59" s="12">
        <v>100.61466834638355</v>
      </c>
      <c r="Q59" s="12">
        <v>100.26905454826679</v>
      </c>
      <c r="R59" s="12">
        <v>100</v>
      </c>
      <c r="S59" s="12">
        <v>99.780915247217308</v>
      </c>
      <c r="T59" s="12">
        <v>99.512832799415094</v>
      </c>
      <c r="U59" s="12">
        <v>99.279594117384875</v>
      </c>
      <c r="V59" s="12">
        <v>98.975041809389211</v>
      </c>
      <c r="W59" s="12">
        <v>99.211468950735309</v>
      </c>
      <c r="X59" s="12">
        <v>99.73792642062898</v>
      </c>
      <c r="Y59" s="12">
        <v>99.85427564444403</v>
      </c>
      <c r="Z59" s="12">
        <v>99.871308580522523</v>
      </c>
      <c r="AA59" s="12">
        <v>99.750890168391422</v>
      </c>
    </row>
    <row r="60" spans="1:27">
      <c r="A60" s="1" t="s">
        <v>524</v>
      </c>
      <c r="B60" s="1" t="s">
        <v>533</v>
      </c>
      <c r="C60" s="1" t="s">
        <v>537</v>
      </c>
      <c r="D60" s="1">
        <v>18</v>
      </c>
      <c r="E60" s="1" t="s">
        <v>863</v>
      </c>
      <c r="F60" s="1" t="s">
        <v>865</v>
      </c>
      <c r="G60" s="1" t="str">
        <f t="shared" si="1"/>
        <v>18아파트연령2</v>
      </c>
      <c r="H60" s="1194">
        <v>105.8059728578294</v>
      </c>
      <c r="I60" s="1194">
        <v>105.75664824666201</v>
      </c>
      <c r="J60" s="1194">
        <v>105.2892778695817</v>
      </c>
      <c r="K60" s="1194">
        <v>104.7427165151466</v>
      </c>
      <c r="L60" s="1194">
        <v>104.0979585009003</v>
      </c>
      <c r="M60" s="1194">
        <v>103.40147666892389</v>
      </c>
      <c r="N60" s="1194">
        <v>102.94383551806128</v>
      </c>
      <c r="O60" s="12">
        <v>101.62093371142387</v>
      </c>
      <c r="P60" s="12">
        <v>101.07295590274994</v>
      </c>
      <c r="Q60" s="12">
        <v>100.79862707307603</v>
      </c>
      <c r="R60" s="12">
        <v>100</v>
      </c>
      <c r="S60" s="12">
        <v>99.289628832203121</v>
      </c>
      <c r="T60" s="12">
        <v>98.901525587911195</v>
      </c>
      <c r="U60" s="12">
        <v>98.292894004674835</v>
      </c>
      <c r="V60" s="12">
        <v>97.987806924443063</v>
      </c>
      <c r="W60" s="12">
        <v>98.160307914276785</v>
      </c>
      <c r="X60" s="12">
        <v>98.641306411091833</v>
      </c>
      <c r="Y60" s="12">
        <v>98.509108795128199</v>
      </c>
      <c r="Z60" s="12">
        <v>98.341031039683386</v>
      </c>
      <c r="AA60" s="12">
        <v>98.125585914760663</v>
      </c>
    </row>
    <row r="61" spans="1:27">
      <c r="A61" s="1" t="s">
        <v>524</v>
      </c>
      <c r="B61" s="1" t="s">
        <v>533</v>
      </c>
      <c r="C61" s="1" t="s">
        <v>538</v>
      </c>
      <c r="D61" s="1">
        <v>19</v>
      </c>
      <c r="E61" s="1" t="s">
        <v>863</v>
      </c>
      <c r="F61" s="1" t="s">
        <v>865</v>
      </c>
      <c r="G61" s="1" t="str">
        <f t="shared" si="1"/>
        <v>19아파트연령2</v>
      </c>
      <c r="H61" s="1194">
        <v>102.27333283289613</v>
      </c>
      <c r="I61" s="1194">
        <v>102.4160347730234</v>
      </c>
      <c r="J61" s="1194">
        <v>102.4160347730234</v>
      </c>
      <c r="K61" s="1194">
        <v>101.59805365106823</v>
      </c>
      <c r="L61" s="1194">
        <v>101.62880108577589</v>
      </c>
      <c r="M61" s="1194">
        <v>101.55823418946639</v>
      </c>
      <c r="N61" s="1194">
        <v>101.57429403401622</v>
      </c>
      <c r="O61" s="12">
        <v>101.32533316318559</v>
      </c>
      <c r="P61" s="12">
        <v>101.05488160490773</v>
      </c>
      <c r="Q61" s="12">
        <v>100.51311801786127</v>
      </c>
      <c r="R61" s="12">
        <v>100</v>
      </c>
      <c r="S61" s="12">
        <v>100.12924363673909</v>
      </c>
      <c r="T61" s="12">
        <v>100.73512637209052</v>
      </c>
      <c r="U61" s="12">
        <v>100.7794864709022</v>
      </c>
      <c r="V61" s="12">
        <v>101.283983508204</v>
      </c>
      <c r="W61" s="12">
        <v>101.50483171153945</v>
      </c>
      <c r="X61" s="12">
        <v>101.83637387178179</v>
      </c>
      <c r="Y61" s="12">
        <v>101.7630856170919</v>
      </c>
      <c r="Z61" s="12">
        <v>102.2364125926819</v>
      </c>
      <c r="AA61" s="12">
        <v>101.88252161877716</v>
      </c>
    </row>
    <row r="62" spans="1:27">
      <c r="A62" s="1" t="s">
        <v>524</v>
      </c>
      <c r="B62" s="1" t="s">
        <v>533</v>
      </c>
      <c r="C62" s="1" t="s">
        <v>539</v>
      </c>
      <c r="D62" s="1">
        <v>20</v>
      </c>
      <c r="E62" s="1" t="s">
        <v>863</v>
      </c>
      <c r="F62" s="1" t="s">
        <v>865</v>
      </c>
      <c r="G62" s="1" t="str">
        <f t="shared" si="1"/>
        <v>20아파트연령2</v>
      </c>
      <c r="H62" s="1194">
        <v>108.65554491417974</v>
      </c>
      <c r="I62" s="1194">
        <v>108.60383230264407</v>
      </c>
      <c r="J62" s="1194">
        <v>107.69314546731714</v>
      </c>
      <c r="K62" s="1194">
        <v>106.84638064329219</v>
      </c>
      <c r="L62" s="1194">
        <v>106.43674928967862</v>
      </c>
      <c r="M62" s="1194">
        <v>105.58729994767076</v>
      </c>
      <c r="N62" s="1194">
        <v>103.69711683451159</v>
      </c>
      <c r="O62" s="12">
        <v>102.31758659134341</v>
      </c>
      <c r="P62" s="12">
        <v>101.44932564960693</v>
      </c>
      <c r="Q62" s="12">
        <v>100.56103911275413</v>
      </c>
      <c r="R62" s="12">
        <v>100</v>
      </c>
      <c r="S62" s="12">
        <v>98.586138073280665</v>
      </c>
      <c r="T62" s="12">
        <v>97.60210307036256</v>
      </c>
      <c r="U62" s="12">
        <v>97.140437906638567</v>
      </c>
      <c r="V62" s="12">
        <v>96.915130858364392</v>
      </c>
      <c r="W62" s="12">
        <v>96.183034473956198</v>
      </c>
      <c r="X62" s="12">
        <v>96.749577668351847</v>
      </c>
      <c r="Y62" s="12">
        <v>96.048385762926443</v>
      </c>
      <c r="Z62" s="12">
        <v>95.999332445893202</v>
      </c>
      <c r="AA62" s="12">
        <v>95.895474331919374</v>
      </c>
    </row>
    <row r="63" spans="1:27">
      <c r="A63" s="1" t="s">
        <v>524</v>
      </c>
      <c r="B63" s="1" t="s">
        <v>533</v>
      </c>
      <c r="C63" s="1" t="s">
        <v>540</v>
      </c>
      <c r="D63" s="1">
        <v>21</v>
      </c>
      <c r="E63" s="1" t="s">
        <v>863</v>
      </c>
      <c r="F63" s="1" t="s">
        <v>865</v>
      </c>
      <c r="G63" s="1" t="str">
        <f t="shared" si="1"/>
        <v>21아파트연령2</v>
      </c>
      <c r="H63" s="1194">
        <v>105.61243175792852</v>
      </c>
      <c r="I63" s="1194">
        <v>105.51608578283908</v>
      </c>
      <c r="J63" s="1194">
        <v>105.15025997358929</v>
      </c>
      <c r="K63" s="1194">
        <v>105.12396531703784</v>
      </c>
      <c r="L63" s="1194">
        <v>104.75323926881225</v>
      </c>
      <c r="M63" s="1194">
        <v>104.75323926881225</v>
      </c>
      <c r="N63" s="1194">
        <v>103.37418648717217</v>
      </c>
      <c r="O63" s="12">
        <v>102.6443678282</v>
      </c>
      <c r="P63" s="12">
        <v>101.91531079201663</v>
      </c>
      <c r="Q63" s="12">
        <v>101.08442498544649</v>
      </c>
      <c r="R63" s="12">
        <v>100</v>
      </c>
      <c r="S63" s="12">
        <v>98.781508225471867</v>
      </c>
      <c r="T63" s="12">
        <v>97.329440102494956</v>
      </c>
      <c r="U63" s="12">
        <v>96.468605748620092</v>
      </c>
      <c r="V63" s="12">
        <v>95.908069463760029</v>
      </c>
      <c r="W63" s="12">
        <v>96.098863103543749</v>
      </c>
      <c r="X63" s="12">
        <v>96.580729550014269</v>
      </c>
      <c r="Y63" s="12">
        <v>96.649403343115253</v>
      </c>
      <c r="Z63" s="12">
        <v>96.438610253976947</v>
      </c>
      <c r="AA63" s="12">
        <v>96.061155595663777</v>
      </c>
    </row>
    <row r="64" spans="1:27">
      <c r="A64" s="1" t="s">
        <v>524</v>
      </c>
      <c r="B64" s="1" t="s">
        <v>541</v>
      </c>
      <c r="D64" s="1">
        <v>22</v>
      </c>
      <c r="E64" s="1" t="s">
        <v>863</v>
      </c>
      <c r="F64" s="1" t="s">
        <v>865</v>
      </c>
      <c r="G64" s="1" t="str">
        <f t="shared" si="1"/>
        <v>22아파트연령2</v>
      </c>
      <c r="H64" s="1194">
        <v>106.09020142242328</v>
      </c>
      <c r="I64" s="1194">
        <v>105.7425721475401</v>
      </c>
      <c r="J64" s="1194">
        <v>105.53190889524198</v>
      </c>
      <c r="K64" s="1194">
        <v>105.23146798454231</v>
      </c>
      <c r="L64" s="1194">
        <v>104.49538334919698</v>
      </c>
      <c r="M64" s="1194">
        <v>103.76317523494544</v>
      </c>
      <c r="N64" s="1194">
        <v>102.96796762957865</v>
      </c>
      <c r="O64" s="12">
        <v>102.04526171483442</v>
      </c>
      <c r="P64" s="12">
        <v>101.41913529621839</v>
      </c>
      <c r="Q64" s="12">
        <v>100.23257114811211</v>
      </c>
      <c r="R64" s="12">
        <v>100</v>
      </c>
      <c r="S64" s="12">
        <v>99.331001517478029</v>
      </c>
      <c r="T64" s="12">
        <v>98.587401349625097</v>
      </c>
      <c r="U64" s="12">
        <v>97.462705045305057</v>
      </c>
      <c r="V64" s="12">
        <v>96.975656376309971</v>
      </c>
      <c r="W64" s="12">
        <v>97.205657442762401</v>
      </c>
      <c r="X64" s="12">
        <v>97.28317356974064</v>
      </c>
      <c r="Y64" s="12">
        <v>97.351657612576375</v>
      </c>
      <c r="Z64" s="12">
        <v>97.154491998700649</v>
      </c>
      <c r="AA64" s="12">
        <v>96.990717023233216</v>
      </c>
    </row>
    <row r="65" spans="1:27">
      <c r="A65" s="1" t="s">
        <v>524</v>
      </c>
      <c r="B65" s="1" t="s">
        <v>542</v>
      </c>
      <c r="D65" s="1">
        <v>23</v>
      </c>
      <c r="E65" s="1" t="s">
        <v>863</v>
      </c>
      <c r="F65" s="1" t="s">
        <v>865</v>
      </c>
      <c r="G65" s="1" t="str">
        <f t="shared" si="1"/>
        <v>23아파트연령2</v>
      </c>
      <c r="H65" s="1194">
        <v>103.2081077879715</v>
      </c>
      <c r="I65" s="1194">
        <v>102.95956607185114</v>
      </c>
      <c r="J65" s="1194">
        <v>102.63528133311961</v>
      </c>
      <c r="K65" s="1194">
        <v>102.44948791778893</v>
      </c>
      <c r="L65" s="1194">
        <v>102.1252479451358</v>
      </c>
      <c r="M65" s="1194">
        <v>101.66761648402321</v>
      </c>
      <c r="N65" s="1194">
        <v>101.23985835830608</v>
      </c>
      <c r="O65" s="12">
        <v>100.68930003679954</v>
      </c>
      <c r="P65" s="12">
        <v>100.34458382495927</v>
      </c>
      <c r="Q65" s="12">
        <v>100.19626493698941</v>
      </c>
      <c r="R65" s="12">
        <v>100</v>
      </c>
      <c r="S65" s="12">
        <v>99.610056885286554</v>
      </c>
      <c r="T65" s="12">
        <v>99.325371288547373</v>
      </c>
      <c r="U65" s="12">
        <v>99.132397078271367</v>
      </c>
      <c r="V65" s="12">
        <v>99.127161261413519</v>
      </c>
      <c r="W65" s="12">
        <v>99.08377941407673</v>
      </c>
      <c r="X65" s="12">
        <v>98.962626967128557</v>
      </c>
      <c r="Y65" s="12">
        <v>98.942254088499709</v>
      </c>
      <c r="Z65" s="12">
        <v>98.818963668135353</v>
      </c>
      <c r="AA65" s="12">
        <v>98.847930882645045</v>
      </c>
    </row>
    <row r="66" spans="1:27">
      <c r="A66" s="1" t="s">
        <v>524</v>
      </c>
      <c r="B66" s="1" t="s">
        <v>542</v>
      </c>
      <c r="C66" s="1" t="s">
        <v>543</v>
      </c>
      <c r="D66" s="1">
        <v>24</v>
      </c>
      <c r="E66" s="1" t="s">
        <v>863</v>
      </c>
      <c r="F66" s="1" t="s">
        <v>865</v>
      </c>
      <c r="G66" s="1" t="str">
        <f t="shared" si="1"/>
        <v>24아파트연령2</v>
      </c>
      <c r="H66" s="1194">
        <v>101.40831100265065</v>
      </c>
      <c r="I66" s="1194">
        <v>101.41967506067645</v>
      </c>
      <c r="J66" s="1194">
        <v>101.48183400269554</v>
      </c>
      <c r="K66" s="1194">
        <v>101.50522119277329</v>
      </c>
      <c r="L66" s="1194">
        <v>101.36426421492722</v>
      </c>
      <c r="M66" s="1194">
        <v>101.07538693527881</v>
      </c>
      <c r="N66" s="1194">
        <v>100.68361242106678</v>
      </c>
      <c r="O66" s="12">
        <v>100.37583211709077</v>
      </c>
      <c r="P66" s="12">
        <v>100.12634917379279</v>
      </c>
      <c r="Q66" s="12">
        <v>100.18704204507428</v>
      </c>
      <c r="R66" s="12">
        <v>100</v>
      </c>
      <c r="S66" s="12">
        <v>99.753480462499539</v>
      </c>
      <c r="T66" s="12">
        <v>99.381667321294813</v>
      </c>
      <c r="U66" s="12">
        <v>99.233436651149248</v>
      </c>
      <c r="V66" s="12">
        <v>99.239692574016374</v>
      </c>
      <c r="W66" s="12">
        <v>99.031774589821254</v>
      </c>
      <c r="X66" s="12">
        <v>98.762125737154477</v>
      </c>
      <c r="Y66" s="12">
        <v>98.704583888917568</v>
      </c>
      <c r="Z66" s="12">
        <v>98.450337722852623</v>
      </c>
      <c r="AA66" s="12">
        <v>98.448406968757808</v>
      </c>
    </row>
    <row r="67" spans="1:27">
      <c r="A67" s="1" t="s">
        <v>524</v>
      </c>
      <c r="B67" s="1" t="s">
        <v>542</v>
      </c>
      <c r="C67" s="1" t="s">
        <v>544</v>
      </c>
      <c r="D67" s="1">
        <v>25</v>
      </c>
      <c r="E67" s="1" t="s">
        <v>863</v>
      </c>
      <c r="F67" s="1" t="s">
        <v>865</v>
      </c>
      <c r="G67" s="1" t="str">
        <f t="shared" si="1"/>
        <v>25아파트연령2</v>
      </c>
      <c r="H67" s="1194">
        <v>103.38373650482218</v>
      </c>
      <c r="I67" s="1194">
        <v>102.804140107592</v>
      </c>
      <c r="J67" s="1194">
        <v>102.69386576947802</v>
      </c>
      <c r="K67" s="1194">
        <v>102.53578883627455</v>
      </c>
      <c r="L67" s="1194">
        <v>102.23196411573123</v>
      </c>
      <c r="M67" s="1194">
        <v>101.63501476894436</v>
      </c>
      <c r="N67" s="1194">
        <v>101.12141858302181</v>
      </c>
      <c r="O67" s="12">
        <v>100.50908010571837</v>
      </c>
      <c r="P67" s="12">
        <v>100.32771596159378</v>
      </c>
      <c r="Q67" s="12">
        <v>100.05963380331694</v>
      </c>
      <c r="R67" s="12">
        <v>100</v>
      </c>
      <c r="S67" s="12">
        <v>99.548345490235363</v>
      </c>
      <c r="T67" s="12">
        <v>99.143113207694398</v>
      </c>
      <c r="U67" s="12">
        <v>98.721438788900272</v>
      </c>
      <c r="V67" s="12">
        <v>98.515000596642707</v>
      </c>
      <c r="W67" s="12">
        <v>98.484282179432071</v>
      </c>
      <c r="X67" s="12">
        <v>98.414440137286078</v>
      </c>
      <c r="Y67" s="12">
        <v>98.36870915214304</v>
      </c>
      <c r="Z67" s="12">
        <v>98.288249235119522</v>
      </c>
      <c r="AA67" s="12">
        <v>98.220305949664606</v>
      </c>
    </row>
    <row r="68" spans="1:27">
      <c r="A68" s="1" t="s">
        <v>524</v>
      </c>
      <c r="B68" s="1" t="s">
        <v>542</v>
      </c>
      <c r="C68" s="1" t="s">
        <v>545</v>
      </c>
      <c r="D68" s="1">
        <v>26</v>
      </c>
      <c r="E68" s="1" t="s">
        <v>863</v>
      </c>
      <c r="F68" s="1" t="s">
        <v>865</v>
      </c>
      <c r="G68" s="1" t="str">
        <f t="shared" si="1"/>
        <v>26아파트연령2</v>
      </c>
      <c r="H68" s="1194">
        <v>106.31432657022458</v>
      </c>
      <c r="I68" s="1194">
        <v>106.03571294250635</v>
      </c>
      <c r="J68" s="1194">
        <v>104.68353726385507</v>
      </c>
      <c r="K68" s="1194">
        <v>104.06850546061303</v>
      </c>
      <c r="L68" s="1194">
        <v>103.37560184749131</v>
      </c>
      <c r="M68" s="1194">
        <v>102.7975471767876</v>
      </c>
      <c r="N68" s="1194">
        <v>102.42161110248453</v>
      </c>
      <c r="O68" s="12">
        <v>101.50870833328626</v>
      </c>
      <c r="P68" s="12">
        <v>100.76542360789074</v>
      </c>
      <c r="Q68" s="12">
        <v>100.39938322980851</v>
      </c>
      <c r="R68" s="12">
        <v>100</v>
      </c>
      <c r="S68" s="12">
        <v>99.420196131649647</v>
      </c>
      <c r="T68" s="12">
        <v>99.479946967605997</v>
      </c>
      <c r="U68" s="12">
        <v>99.532686232380669</v>
      </c>
      <c r="V68" s="12">
        <v>99.799423999614049</v>
      </c>
      <c r="W68" s="12">
        <v>100.06081525136101</v>
      </c>
      <c r="X68" s="12">
        <v>100.15719332938696</v>
      </c>
      <c r="Y68" s="12">
        <v>100.24777082296627</v>
      </c>
      <c r="Z68" s="12">
        <v>100.32098900381021</v>
      </c>
      <c r="AA68" s="12">
        <v>100.55487605698816</v>
      </c>
    </row>
    <row r="69" spans="1:27">
      <c r="A69" s="1" t="s">
        <v>524</v>
      </c>
      <c r="B69" s="1" t="s">
        <v>546</v>
      </c>
      <c r="D69" s="1">
        <v>27</v>
      </c>
      <c r="E69" s="1" t="s">
        <v>863</v>
      </c>
      <c r="F69" s="1" t="s">
        <v>865</v>
      </c>
      <c r="G69" s="1" t="str">
        <f t="shared" si="1"/>
        <v>27아파트연령2</v>
      </c>
      <c r="H69" s="1194">
        <v>103.08541292884627</v>
      </c>
      <c r="I69" s="1194">
        <v>102.60546222483399</v>
      </c>
      <c r="J69" s="1194">
        <v>102.33438178666768</v>
      </c>
      <c r="K69" s="1194">
        <v>102.2209068282354</v>
      </c>
      <c r="L69" s="1194">
        <v>101.92826356654582</v>
      </c>
      <c r="M69" s="1194">
        <v>100.9076282032655</v>
      </c>
      <c r="N69" s="1194">
        <v>100.41544267404323</v>
      </c>
      <c r="O69" s="12">
        <v>99.811258342545315</v>
      </c>
      <c r="P69" s="12">
        <v>99.624041705780712</v>
      </c>
      <c r="Q69" s="12">
        <v>99.736318285964956</v>
      </c>
      <c r="R69" s="12">
        <v>100</v>
      </c>
      <c r="S69" s="12">
        <v>100.07638198326205</v>
      </c>
      <c r="T69" s="12">
        <v>100.10666304185281</v>
      </c>
      <c r="U69" s="12">
        <v>99.921546374865471</v>
      </c>
      <c r="V69" s="12">
        <v>100.06173927741571</v>
      </c>
      <c r="W69" s="12">
        <v>100.47966487483986</v>
      </c>
      <c r="X69" s="12">
        <v>100.77260386347136</v>
      </c>
      <c r="Y69" s="12">
        <v>100.95964035276496</v>
      </c>
      <c r="Z69" s="12">
        <v>100.6404244586716</v>
      </c>
      <c r="AA69" s="12">
        <v>100.33444363675692</v>
      </c>
    </row>
    <row r="70" spans="1:27">
      <c r="A70" s="1" t="s">
        <v>524</v>
      </c>
      <c r="B70" s="1" t="s">
        <v>547</v>
      </c>
      <c r="D70" s="1">
        <v>28</v>
      </c>
      <c r="E70" s="1" t="s">
        <v>863</v>
      </c>
      <c r="F70" s="1" t="s">
        <v>865</v>
      </c>
      <c r="G70" s="1" t="str">
        <f t="shared" ref="G70:G137" si="4">D70&amp;E70&amp;F70</f>
        <v>28아파트연령2</v>
      </c>
      <c r="H70" s="1194">
        <v>99.047948949994094</v>
      </c>
      <c r="I70" s="1194">
        <v>99.047948949994094</v>
      </c>
      <c r="J70" s="1194">
        <v>99.749543095941846</v>
      </c>
      <c r="K70" s="1194">
        <v>99.969356168678317</v>
      </c>
      <c r="L70" s="1194">
        <v>100.23874947325874</v>
      </c>
      <c r="M70" s="1194">
        <v>100.58157778599072</v>
      </c>
      <c r="N70" s="1194">
        <v>100.6754034717553</v>
      </c>
      <c r="O70" s="12">
        <v>100.54299212380026</v>
      </c>
      <c r="P70" s="12">
        <v>100.12228693095038</v>
      </c>
      <c r="Q70" s="12">
        <v>100.08800927438071</v>
      </c>
      <c r="R70" s="12">
        <v>100</v>
      </c>
      <c r="S70" s="12">
        <v>99.909239406083032</v>
      </c>
      <c r="T70" s="12">
        <v>99.972748674515444</v>
      </c>
      <c r="U70" s="12">
        <v>100.14329590454165</v>
      </c>
      <c r="V70" s="12">
        <v>100.32058863847804</v>
      </c>
      <c r="W70" s="12">
        <v>100.24742204605717</v>
      </c>
      <c r="X70" s="12">
        <v>100.15146390787486</v>
      </c>
      <c r="Y70" s="12">
        <v>100.03399708027555</v>
      </c>
      <c r="Z70" s="12">
        <v>100.00721094096544</v>
      </c>
      <c r="AA70" s="12">
        <v>99.983735033611936</v>
      </c>
    </row>
    <row r="71" spans="1:27">
      <c r="A71" s="1" t="s">
        <v>524</v>
      </c>
      <c r="B71" s="1" t="s">
        <v>548</v>
      </c>
      <c r="D71" s="1">
        <v>29</v>
      </c>
      <c r="E71" s="1" t="s">
        <v>863</v>
      </c>
      <c r="F71" s="1" t="s">
        <v>865</v>
      </c>
      <c r="G71" s="1" t="str">
        <f t="shared" si="4"/>
        <v>29아파트연령2</v>
      </c>
      <c r="H71" s="1194">
        <v>97.634006981946897</v>
      </c>
      <c r="I71" s="1194">
        <v>97.955453266339816</v>
      </c>
      <c r="J71" s="1194">
        <v>98.716953546452586</v>
      </c>
      <c r="K71" s="1194">
        <v>98.996768950341618</v>
      </c>
      <c r="L71" s="1194">
        <v>98.960532945753485</v>
      </c>
      <c r="M71" s="1194">
        <v>99.074580533708399</v>
      </c>
      <c r="N71" s="1194">
        <v>99.139007737775358</v>
      </c>
      <c r="O71" s="12">
        <v>99.423588729865557</v>
      </c>
      <c r="P71" s="12">
        <v>99.667019819342727</v>
      </c>
      <c r="Q71" s="12">
        <v>99.833391517090078</v>
      </c>
      <c r="R71" s="12">
        <v>100</v>
      </c>
      <c r="S71" s="12">
        <v>100.52155173881177</v>
      </c>
      <c r="T71" s="12">
        <v>101.16363861621636</v>
      </c>
      <c r="U71" s="12">
        <v>101.32836198289009</v>
      </c>
      <c r="V71" s="12">
        <v>101.51241994237077</v>
      </c>
      <c r="W71" s="12">
        <v>102.43390471005583</v>
      </c>
      <c r="X71" s="12">
        <v>103.37479176097627</v>
      </c>
      <c r="Y71" s="12">
        <v>104.43018246682473</v>
      </c>
      <c r="Z71" s="12">
        <v>105.81832619446931</v>
      </c>
      <c r="AA71" s="12">
        <v>106.56256388451706</v>
      </c>
    </row>
    <row r="72" spans="1:27">
      <c r="A72" s="1" t="s">
        <v>524</v>
      </c>
      <c r="B72" s="1" t="s">
        <v>549</v>
      </c>
      <c r="D72" s="1">
        <v>30</v>
      </c>
      <c r="E72" s="1" t="s">
        <v>863</v>
      </c>
      <c r="F72" s="1" t="s">
        <v>865</v>
      </c>
      <c r="G72" s="1" t="str">
        <f t="shared" si="4"/>
        <v>30아파트연령2</v>
      </c>
      <c r="H72" s="1194">
        <v>96.905407688242832</v>
      </c>
      <c r="I72" s="1194">
        <v>97.574001317124441</v>
      </c>
      <c r="J72" s="1194">
        <v>98.457278204098472</v>
      </c>
      <c r="K72" s="1194">
        <v>99.277187731720872</v>
      </c>
      <c r="L72" s="1194">
        <v>99.947299164292971</v>
      </c>
      <c r="M72" s="1194">
        <v>100.58607721039915</v>
      </c>
      <c r="N72" s="1194">
        <v>100.26442664354705</v>
      </c>
      <c r="O72" s="12">
        <v>100.09424031803309</v>
      </c>
      <c r="P72" s="12">
        <v>99.922575525250124</v>
      </c>
      <c r="Q72" s="12">
        <v>99.852596363569589</v>
      </c>
      <c r="R72" s="12">
        <v>100</v>
      </c>
      <c r="S72" s="12">
        <v>99.844072092618902</v>
      </c>
      <c r="T72" s="12">
        <v>99.812137036049904</v>
      </c>
      <c r="U72" s="12">
        <v>99.762813798082377</v>
      </c>
      <c r="V72" s="12">
        <v>99.707856034991693</v>
      </c>
      <c r="W72" s="12">
        <v>99.816042167402713</v>
      </c>
      <c r="X72" s="12">
        <v>100.03314642949076</v>
      </c>
      <c r="Y72" s="12">
        <v>100.25576829969076</v>
      </c>
      <c r="Z72" s="12">
        <v>100.19662176766133</v>
      </c>
      <c r="AA72" s="12">
        <v>100.12899533226734</v>
      </c>
    </row>
    <row r="73" spans="1:27">
      <c r="A73" s="1" t="s">
        <v>524</v>
      </c>
      <c r="B73" s="1" t="s">
        <v>1381</v>
      </c>
      <c r="D73" s="1">
        <v>31</v>
      </c>
      <c r="E73" s="1" t="s">
        <v>770</v>
      </c>
      <c r="F73" s="1" t="s">
        <v>831</v>
      </c>
      <c r="G73" s="1" t="str">
        <f t="shared" ref="G73" si="5">D73&amp;E73&amp;F73</f>
        <v>31아파트연령2</v>
      </c>
      <c r="H73" s="1194"/>
      <c r="I73" s="1194"/>
      <c r="J73" s="1194"/>
      <c r="K73" s="1194"/>
      <c r="L73" s="1194"/>
      <c r="M73" s="1194"/>
      <c r="N73" s="1194"/>
      <c r="R73" s="12">
        <v>100</v>
      </c>
      <c r="S73" s="12">
        <v>102.0710583931355</v>
      </c>
      <c r="T73" s="12">
        <v>102.0710583931355</v>
      </c>
      <c r="U73" s="12">
        <v>103.28465924980563</v>
      </c>
      <c r="V73" s="12">
        <v>103.45347096904985</v>
      </c>
      <c r="W73" s="12">
        <v>103.97008840804409</v>
      </c>
      <c r="X73" s="12">
        <v>105.23708260998947</v>
      </c>
      <c r="Y73" s="12">
        <v>103.95568304901921</v>
      </c>
      <c r="Z73" s="12">
        <v>103.46711683681318</v>
      </c>
      <c r="AA73" s="12">
        <v>102.499926459172</v>
      </c>
    </row>
    <row r="74" spans="1:27">
      <c r="A74" s="1" t="s">
        <v>524</v>
      </c>
      <c r="B74" s="1" t="s">
        <v>550</v>
      </c>
      <c r="D74" s="1">
        <v>32</v>
      </c>
      <c r="E74" s="1" t="s">
        <v>863</v>
      </c>
      <c r="F74" s="1" t="s">
        <v>865</v>
      </c>
      <c r="G74" s="1" t="str">
        <f t="shared" si="4"/>
        <v>32아파트연령2</v>
      </c>
      <c r="H74" s="1194">
        <v>100.41059954975378</v>
      </c>
      <c r="I74" s="1194">
        <v>100.7137929909357</v>
      </c>
      <c r="J74" s="1194">
        <v>101.26143451178258</v>
      </c>
      <c r="K74" s="1194">
        <v>100.75060030817045</v>
      </c>
      <c r="L74" s="1194">
        <v>100.6506515971616</v>
      </c>
      <c r="M74" s="1194">
        <v>100.68866152130674</v>
      </c>
      <c r="N74" s="1194">
        <v>100.51716651525979</v>
      </c>
      <c r="O74" s="12">
        <v>100.30853645516873</v>
      </c>
      <c r="P74" s="12">
        <v>100.23725667295408</v>
      </c>
      <c r="Q74" s="12">
        <v>100.14316399059803</v>
      </c>
      <c r="R74" s="12">
        <v>100</v>
      </c>
      <c r="S74" s="12">
        <v>100.46571369852961</v>
      </c>
      <c r="T74" s="12">
        <v>100.52663947395193</v>
      </c>
      <c r="U74" s="12">
        <v>100.14879984608234</v>
      </c>
      <c r="V74" s="12">
        <v>99.742281108089188</v>
      </c>
      <c r="W74" s="12">
        <v>99.711895886764523</v>
      </c>
      <c r="X74" s="12">
        <v>99.514002545369081</v>
      </c>
      <c r="Y74" s="12">
        <v>99.289065850690449</v>
      </c>
      <c r="Z74" s="12">
        <v>99.243289004411423</v>
      </c>
      <c r="AA74" s="12">
        <v>99.125586088328916</v>
      </c>
    </row>
    <row r="75" spans="1:27">
      <c r="A75" s="1" t="s">
        <v>524</v>
      </c>
      <c r="B75" s="1" t="s">
        <v>551</v>
      </c>
      <c r="D75" s="1">
        <v>33</v>
      </c>
      <c r="E75" s="1" t="s">
        <v>863</v>
      </c>
      <c r="F75" s="1" t="s">
        <v>865</v>
      </c>
      <c r="G75" s="1" t="str">
        <f t="shared" si="4"/>
        <v>33아파트연령2</v>
      </c>
      <c r="H75" s="1194">
        <v>98.240281935806607</v>
      </c>
      <c r="I75" s="1194">
        <v>98.557797500475402</v>
      </c>
      <c r="J75" s="1194">
        <v>99.030240691591246</v>
      </c>
      <c r="K75" s="1194">
        <v>99.582803612047414</v>
      </c>
      <c r="L75" s="1194">
        <v>99.813932834963509</v>
      </c>
      <c r="M75" s="1194">
        <v>99.800835215285545</v>
      </c>
      <c r="N75" s="1194">
        <v>99.711456701280966</v>
      </c>
      <c r="O75" s="12">
        <v>99.611254099830148</v>
      </c>
      <c r="P75" s="12">
        <v>99.662244019696175</v>
      </c>
      <c r="Q75" s="12">
        <v>99.721186215686942</v>
      </c>
      <c r="R75" s="12">
        <v>100</v>
      </c>
      <c r="S75" s="12">
        <v>100.12974945508728</v>
      </c>
      <c r="T75" s="12">
        <v>100.04496417946331</v>
      </c>
      <c r="U75" s="12">
        <v>100.04170836751476</v>
      </c>
      <c r="V75" s="12">
        <v>100.03212019338905</v>
      </c>
      <c r="W75" s="12">
        <v>100.1685789824277</v>
      </c>
      <c r="X75" s="12">
        <v>100.22544642594514</v>
      </c>
      <c r="Y75" s="12">
        <v>100.45966223784208</v>
      </c>
      <c r="Z75" s="12">
        <v>100.6755078410178</v>
      </c>
      <c r="AA75" s="12">
        <v>100.71902441261591</v>
      </c>
    </row>
    <row r="76" spans="1:27">
      <c r="A76" s="1" t="s">
        <v>524</v>
      </c>
      <c r="B76" s="1" t="s">
        <v>552</v>
      </c>
      <c r="D76" s="1">
        <v>34</v>
      </c>
      <c r="E76" s="1" t="s">
        <v>863</v>
      </c>
      <c r="F76" s="1" t="s">
        <v>865</v>
      </c>
      <c r="G76" s="1" t="str">
        <f t="shared" si="4"/>
        <v>34아파트연령2</v>
      </c>
      <c r="H76" s="1194">
        <v>96.854006960036003</v>
      </c>
      <c r="I76" s="1194">
        <v>97.069272625402562</v>
      </c>
      <c r="J76" s="1194">
        <v>97.725754558492895</v>
      </c>
      <c r="K76" s="1194">
        <v>97.75581369722407</v>
      </c>
      <c r="L76" s="1194">
        <v>97.878909879528265</v>
      </c>
      <c r="M76" s="1194">
        <v>98.201395293621886</v>
      </c>
      <c r="N76" s="1194">
        <v>98.418105462993097</v>
      </c>
      <c r="O76" s="12">
        <v>98.982864983570849</v>
      </c>
      <c r="P76" s="12">
        <v>99.30224226528685</v>
      </c>
      <c r="Q76" s="12">
        <v>99.544122076975782</v>
      </c>
      <c r="R76" s="12">
        <v>100</v>
      </c>
      <c r="S76" s="12">
        <v>100.60637786163527</v>
      </c>
      <c r="T76" s="12">
        <v>100.68651307890741</v>
      </c>
      <c r="U76" s="12">
        <v>100.81683824855352</v>
      </c>
      <c r="V76" s="12">
        <v>100.94635035115031</v>
      </c>
      <c r="W76" s="12">
        <v>101.06501596407414</v>
      </c>
      <c r="X76" s="12">
        <v>101.31415624803874</v>
      </c>
      <c r="Y76" s="12">
        <v>101.45822620191009</v>
      </c>
      <c r="Z76" s="12">
        <v>101.56541560519415</v>
      </c>
      <c r="AA76" s="12">
        <v>101.68289697047561</v>
      </c>
    </row>
    <row r="77" spans="1:27">
      <c r="A77" s="1" t="s">
        <v>524</v>
      </c>
      <c r="B77" s="1" t="s">
        <v>553</v>
      </c>
      <c r="D77" s="1">
        <v>35</v>
      </c>
      <c r="E77" s="1" t="s">
        <v>863</v>
      </c>
      <c r="F77" s="1" t="s">
        <v>865</v>
      </c>
      <c r="G77" s="1" t="str">
        <f t="shared" si="4"/>
        <v>35아파트연령2</v>
      </c>
      <c r="H77" s="1194">
        <v>102.76839383760498</v>
      </c>
      <c r="I77" s="1194">
        <v>103.00261180770364</v>
      </c>
      <c r="J77" s="1194">
        <v>103.34352574531064</v>
      </c>
      <c r="K77" s="1194">
        <v>103.58985120158697</v>
      </c>
      <c r="L77" s="1194">
        <v>103.53609854697032</v>
      </c>
      <c r="M77" s="1194">
        <v>102.99398631852206</v>
      </c>
      <c r="N77" s="1194">
        <v>102.38911514140786</v>
      </c>
      <c r="O77" s="12">
        <v>101.91735467874967</v>
      </c>
      <c r="P77" s="12">
        <v>100.76930039544554</v>
      </c>
      <c r="Q77" s="12">
        <v>100.72937478958771</v>
      </c>
      <c r="R77" s="12">
        <v>100</v>
      </c>
      <c r="S77" s="12">
        <v>98.881634481345515</v>
      </c>
      <c r="T77" s="12">
        <v>97.905023783724062</v>
      </c>
      <c r="U77" s="12">
        <v>97.906947586096209</v>
      </c>
      <c r="V77" s="12">
        <v>97.895598969770518</v>
      </c>
      <c r="W77" s="12">
        <v>98.247040028885493</v>
      </c>
      <c r="X77" s="12">
        <v>98.200265759011401</v>
      </c>
      <c r="Y77" s="12">
        <v>98.076127882428082</v>
      </c>
      <c r="Z77" s="12">
        <v>97.867949672810568</v>
      </c>
      <c r="AA77" s="12">
        <v>97.738749957972757</v>
      </c>
    </row>
    <row r="78" spans="1:27">
      <c r="A78" s="1" t="s">
        <v>524</v>
      </c>
      <c r="B78" s="1" t="s">
        <v>554</v>
      </c>
      <c r="D78" s="1">
        <v>36</v>
      </c>
      <c r="E78" s="1" t="s">
        <v>863</v>
      </c>
      <c r="F78" s="1" t="s">
        <v>865</v>
      </c>
      <c r="G78" s="1" t="str">
        <f t="shared" si="4"/>
        <v>36아파트연령2</v>
      </c>
      <c r="H78" s="1194">
        <v>98.247145313811075</v>
      </c>
      <c r="I78" s="1194">
        <v>98.339173083542832</v>
      </c>
      <c r="J78" s="1194">
        <v>98.459865582605346</v>
      </c>
      <c r="K78" s="1194">
        <v>99.277190969138957</v>
      </c>
      <c r="L78" s="1194">
        <v>99.317589843103022</v>
      </c>
      <c r="M78" s="1194">
        <v>99.494795595731532</v>
      </c>
      <c r="N78" s="1194">
        <v>99.446574986355756</v>
      </c>
      <c r="O78" s="12">
        <v>99.736605192847207</v>
      </c>
      <c r="P78" s="12">
        <v>100.02943842802917</v>
      </c>
      <c r="Q78" s="12">
        <v>100.48041602841762</v>
      </c>
      <c r="R78" s="12">
        <v>100</v>
      </c>
      <c r="S78" s="12">
        <v>100.01320442780471</v>
      </c>
      <c r="T78" s="12">
        <v>100.29479655454725</v>
      </c>
      <c r="U78" s="12">
        <v>100.3810150712229</v>
      </c>
      <c r="V78" s="12">
        <v>100.43553677003494</v>
      </c>
      <c r="W78" s="12">
        <v>100.37637542382585</v>
      </c>
      <c r="X78" s="12">
        <v>100.0999526323338</v>
      </c>
      <c r="Y78" s="12">
        <v>99.83747242105207</v>
      </c>
      <c r="Z78" s="12">
        <v>99.449481643372891</v>
      </c>
      <c r="AA78" s="12">
        <v>99.342078008457321</v>
      </c>
    </row>
    <row r="79" spans="1:27">
      <c r="A79" s="1" t="s">
        <v>524</v>
      </c>
      <c r="B79" s="1" t="s">
        <v>555</v>
      </c>
      <c r="D79" s="1">
        <v>37</v>
      </c>
      <c r="E79" s="1" t="s">
        <v>863</v>
      </c>
      <c r="F79" s="1" t="s">
        <v>865</v>
      </c>
      <c r="G79" s="1" t="str">
        <f t="shared" si="4"/>
        <v>37아파트연령2</v>
      </c>
      <c r="H79" s="1194">
        <v>94.145717323305803</v>
      </c>
      <c r="I79" s="1194">
        <v>94.798190702909139</v>
      </c>
      <c r="J79" s="1194">
        <v>95.274867856277339</v>
      </c>
      <c r="K79" s="1194">
        <v>95.55712049836778</v>
      </c>
      <c r="L79" s="1194">
        <v>96.103327458367758</v>
      </c>
      <c r="M79" s="1194">
        <v>96.392594596958546</v>
      </c>
      <c r="N79" s="1194">
        <v>97.068309437800863</v>
      </c>
      <c r="O79" s="12">
        <v>97.688673618044788</v>
      </c>
      <c r="P79" s="12">
        <v>98.821184890984995</v>
      </c>
      <c r="Q79" s="12">
        <v>99.470341514040086</v>
      </c>
      <c r="R79" s="12">
        <v>100</v>
      </c>
      <c r="S79" s="12">
        <v>100.53461162908415</v>
      </c>
      <c r="T79" s="12">
        <v>100.92697928890779</v>
      </c>
      <c r="U79" s="12">
        <v>101.56633221155282</v>
      </c>
      <c r="V79" s="12">
        <v>102.39771862497436</v>
      </c>
      <c r="W79" s="12">
        <v>103.35675740200179</v>
      </c>
      <c r="X79" s="12">
        <v>104.12311120429685</v>
      </c>
      <c r="Y79" s="12">
        <v>104.65379313631375</v>
      </c>
      <c r="Z79" s="12">
        <v>105.45505820470089</v>
      </c>
      <c r="AA79" s="12">
        <v>106.10198427441905</v>
      </c>
    </row>
    <row r="80" spans="1:27">
      <c r="A80" s="1" t="s">
        <v>524</v>
      </c>
      <c r="B80" s="1" t="s">
        <v>556</v>
      </c>
      <c r="D80" s="1">
        <v>38</v>
      </c>
      <c r="E80" s="1" t="s">
        <v>863</v>
      </c>
      <c r="F80" s="1" t="s">
        <v>865</v>
      </c>
      <c r="G80" s="1" t="str">
        <f t="shared" si="4"/>
        <v>38아파트연령2</v>
      </c>
      <c r="H80" s="1194">
        <v>102.67689762075219</v>
      </c>
      <c r="I80" s="1194">
        <v>102.38233022087395</v>
      </c>
      <c r="J80" s="1194">
        <v>102.26315029500509</v>
      </c>
      <c r="K80" s="1194">
        <v>102.15014294697342</v>
      </c>
      <c r="L80" s="1194">
        <v>101.61502105901624</v>
      </c>
      <c r="M80" s="1194">
        <v>101.29636924003678</v>
      </c>
      <c r="N80" s="1194">
        <v>100.63800686598944</v>
      </c>
      <c r="O80" s="12">
        <v>100.37499339344632</v>
      </c>
      <c r="P80" s="12">
        <v>100.16511664939405</v>
      </c>
      <c r="Q80" s="12">
        <v>100.14024403153307</v>
      </c>
      <c r="R80" s="12">
        <v>100</v>
      </c>
      <c r="S80" s="12">
        <v>99.501840207344998</v>
      </c>
      <c r="T80" s="12">
        <v>99.061409240092658</v>
      </c>
      <c r="U80" s="12">
        <v>98.764121627886269</v>
      </c>
      <c r="V80" s="12">
        <v>98.749377695476284</v>
      </c>
      <c r="W80" s="12">
        <v>99.036976759279653</v>
      </c>
      <c r="X80" s="12">
        <v>99.284303813992295</v>
      </c>
      <c r="Y80" s="12">
        <v>99.277316628839046</v>
      </c>
      <c r="Z80" s="12">
        <v>99.277104462110216</v>
      </c>
      <c r="AA80" s="12">
        <v>99.206386962966079</v>
      </c>
    </row>
    <row r="81" spans="1:27">
      <c r="A81" s="1" t="s">
        <v>524</v>
      </c>
      <c r="B81" s="1" t="s">
        <v>557</v>
      </c>
      <c r="D81" s="1">
        <v>39</v>
      </c>
      <c r="E81" s="1" t="s">
        <v>863</v>
      </c>
      <c r="F81" s="1" t="s">
        <v>865</v>
      </c>
      <c r="G81" s="1" t="str">
        <f t="shared" si="4"/>
        <v>39아파트연령2</v>
      </c>
      <c r="H81" s="1194">
        <v>94.413167051445001</v>
      </c>
      <c r="I81" s="1194">
        <v>98.117078464684695</v>
      </c>
      <c r="J81" s="1194">
        <v>98.117078464684695</v>
      </c>
      <c r="K81" s="1194">
        <v>99.812253964960277</v>
      </c>
      <c r="L81" s="1194">
        <v>100.16470813057165</v>
      </c>
      <c r="M81" s="1194">
        <v>100.16470813057165</v>
      </c>
      <c r="N81" s="1194">
        <v>100.16470813057165</v>
      </c>
      <c r="O81" s="12">
        <v>100.08255022294736</v>
      </c>
      <c r="P81" s="12">
        <v>100.08255022294736</v>
      </c>
      <c r="Q81" s="12">
        <v>100</v>
      </c>
      <c r="R81" s="12">
        <v>100</v>
      </c>
      <c r="S81" s="12">
        <v>97.566985086640486</v>
      </c>
      <c r="T81" s="12">
        <v>97.391596745962332</v>
      </c>
      <c r="U81" s="12">
        <v>97.193706078186253</v>
      </c>
      <c r="V81" s="12">
        <v>97.193706078186253</v>
      </c>
      <c r="W81" s="12">
        <v>97.348605279912007</v>
      </c>
      <c r="X81" s="12">
        <v>97.230564507256929</v>
      </c>
      <c r="Y81" s="12">
        <v>97.126982844523766</v>
      </c>
      <c r="Z81" s="12">
        <v>97.126982844523766</v>
      </c>
      <c r="AA81" s="12">
        <v>96.716878001797042</v>
      </c>
    </row>
    <row r="82" spans="1:27">
      <c r="A82" s="1" t="s">
        <v>655</v>
      </c>
      <c r="D82" s="1">
        <v>40</v>
      </c>
      <c r="E82" s="1" t="s">
        <v>863</v>
      </c>
      <c r="F82" s="1" t="s">
        <v>865</v>
      </c>
      <c r="G82" s="1" t="str">
        <f t="shared" si="4"/>
        <v>40아파트연령2</v>
      </c>
      <c r="H82" s="1194">
        <v>101.60158744939918</v>
      </c>
      <c r="I82" s="1194">
        <v>101.52453744859184</v>
      </c>
      <c r="J82" s="1194">
        <v>101.64899293117465</v>
      </c>
      <c r="K82" s="1194">
        <v>101.66853475560018</v>
      </c>
      <c r="L82" s="1194">
        <v>101.48241274199346</v>
      </c>
      <c r="M82" s="1194">
        <v>101.19977162958142</v>
      </c>
      <c r="N82" s="1194">
        <v>100.86974907863507</v>
      </c>
      <c r="O82" s="12">
        <v>100.49311133047459</v>
      </c>
      <c r="P82" s="12">
        <v>100.24250268980224</v>
      </c>
      <c r="Q82" s="12">
        <v>100.0399898746342</v>
      </c>
      <c r="R82" s="12">
        <v>100</v>
      </c>
      <c r="S82" s="12">
        <v>99.837328674175865</v>
      </c>
      <c r="T82" s="12">
        <v>99.733865007522326</v>
      </c>
      <c r="U82" s="12">
        <v>99.470487768468274</v>
      </c>
      <c r="V82" s="12">
        <v>99.434196372352375</v>
      </c>
      <c r="W82" s="12">
        <v>99.695007963546772</v>
      </c>
      <c r="X82" s="12">
        <v>99.895806721991761</v>
      </c>
      <c r="Y82" s="12">
        <v>100.13123115059916</v>
      </c>
      <c r="Z82" s="12">
        <v>100.26861127276871</v>
      </c>
      <c r="AA82" s="12">
        <v>100.33783932601048</v>
      </c>
    </row>
    <row r="83" spans="1:27">
      <c r="A83" s="1" t="s">
        <v>523</v>
      </c>
      <c r="D83" s="1">
        <v>41</v>
      </c>
      <c r="E83" s="1" t="s">
        <v>863</v>
      </c>
      <c r="F83" s="1" t="s">
        <v>865</v>
      </c>
      <c r="G83" s="1" t="str">
        <f t="shared" si="4"/>
        <v>41아파트연령2</v>
      </c>
      <c r="H83" s="1194">
        <v>102.88795991491119</v>
      </c>
      <c r="I83" s="1194">
        <v>102.94688359827263</v>
      </c>
      <c r="J83" s="1194">
        <v>102.89454772577436</v>
      </c>
      <c r="K83" s="1194">
        <v>102.75120892260408</v>
      </c>
      <c r="L83" s="1194">
        <v>102.54373495220381</v>
      </c>
      <c r="M83" s="1194">
        <v>102.25272056865818</v>
      </c>
      <c r="N83" s="1194">
        <v>101.76220835605847</v>
      </c>
      <c r="O83" s="12">
        <v>101.270076822479</v>
      </c>
      <c r="P83" s="12">
        <v>100.74273697843262</v>
      </c>
      <c r="Q83" s="12">
        <v>100.40856770629203</v>
      </c>
      <c r="R83" s="12">
        <v>100</v>
      </c>
      <c r="S83" s="12">
        <v>99.570179072812437</v>
      </c>
      <c r="T83" s="12">
        <v>99.176566555687813</v>
      </c>
      <c r="U83" s="12">
        <v>98.948987997788123</v>
      </c>
      <c r="V83" s="12">
        <v>98.826553131335245</v>
      </c>
      <c r="W83" s="12">
        <v>98.997399230959417</v>
      </c>
      <c r="X83" s="12">
        <v>99.298299104658398</v>
      </c>
      <c r="Y83" s="12">
        <v>99.314702023034911</v>
      </c>
      <c r="Z83" s="12">
        <v>99.273690828318522</v>
      </c>
      <c r="AA83" s="12">
        <v>99.172894580763881</v>
      </c>
    </row>
    <row r="84" spans="1:27">
      <c r="A84" s="1" t="s">
        <v>516</v>
      </c>
      <c r="D84" s="1">
        <v>1</v>
      </c>
      <c r="E84" s="1" t="s">
        <v>863</v>
      </c>
      <c r="F84" s="1" t="s">
        <v>866</v>
      </c>
      <c r="G84" s="1" t="str">
        <f t="shared" si="4"/>
        <v>1아파트연령3</v>
      </c>
      <c r="H84" s="1194">
        <v>101.53662371758034</v>
      </c>
      <c r="I84" s="1194">
        <v>101.58413588513058</v>
      </c>
      <c r="J84" s="1194">
        <v>101.67680500879479</v>
      </c>
      <c r="K84" s="1194">
        <v>101.67893285575353</v>
      </c>
      <c r="L84" s="1194">
        <v>101.5512277164469</v>
      </c>
      <c r="M84" s="1194">
        <v>101.31528885747483</v>
      </c>
      <c r="N84" s="1194">
        <v>101.00601491382973</v>
      </c>
      <c r="O84" s="12">
        <v>100.68666214278279</v>
      </c>
      <c r="P84" s="12">
        <v>100.4317898272699</v>
      </c>
      <c r="Q84" s="12">
        <v>100.22378534793103</v>
      </c>
      <c r="R84" s="12">
        <v>100</v>
      </c>
      <c r="S84" s="12">
        <v>99.790492919703226</v>
      </c>
      <c r="T84" s="12">
        <v>99.492695745814544</v>
      </c>
      <c r="U84" s="12">
        <v>99.295936542508088</v>
      </c>
      <c r="V84" s="12">
        <v>99.212199008278219</v>
      </c>
      <c r="W84" s="12">
        <v>99.472272189860703</v>
      </c>
      <c r="X84" s="12">
        <v>99.734257204161608</v>
      </c>
      <c r="Y84" s="12">
        <v>99.829398243069889</v>
      </c>
      <c r="Z84" s="12">
        <v>99.843654451125275</v>
      </c>
      <c r="AA84" s="12">
        <v>99.715657102333992</v>
      </c>
    </row>
    <row r="85" spans="1:27">
      <c r="A85" s="1" t="s">
        <v>521</v>
      </c>
      <c r="D85" s="1">
        <v>2</v>
      </c>
      <c r="E85" s="1" t="s">
        <v>863</v>
      </c>
      <c r="F85" s="1" t="s">
        <v>866</v>
      </c>
      <c r="G85" s="1" t="str">
        <f t="shared" si="4"/>
        <v>2아파트연령3</v>
      </c>
      <c r="H85" s="1194">
        <v>104.20022621547835</v>
      </c>
      <c r="I85" s="1194">
        <v>104.10851111066304</v>
      </c>
      <c r="J85" s="1194">
        <v>103.8400213759079</v>
      </c>
      <c r="K85" s="1194">
        <v>103.57474759986032</v>
      </c>
      <c r="L85" s="1194">
        <v>103.09513483978144</v>
      </c>
      <c r="M85" s="1194">
        <v>102.6251764591956</v>
      </c>
      <c r="N85" s="1194">
        <v>102.14190594220074</v>
      </c>
      <c r="O85" s="12">
        <v>101.51185844233633</v>
      </c>
      <c r="P85" s="12">
        <v>100.95583362071048</v>
      </c>
      <c r="Q85" s="12">
        <v>100.45919831210117</v>
      </c>
      <c r="R85" s="12">
        <v>100</v>
      </c>
      <c r="S85" s="12">
        <v>99.558024854314681</v>
      </c>
      <c r="T85" s="12">
        <v>99.00851052072818</v>
      </c>
      <c r="U85" s="12">
        <v>98.613534296227655</v>
      </c>
      <c r="V85" s="12">
        <v>98.383567052352632</v>
      </c>
      <c r="W85" s="12">
        <v>98.571462349244271</v>
      </c>
      <c r="X85" s="12">
        <v>98.759561147839051</v>
      </c>
      <c r="Y85" s="12">
        <v>98.789406488930325</v>
      </c>
      <c r="Z85" s="12">
        <v>98.538578645727199</v>
      </c>
      <c r="AA85" s="12">
        <v>98.252286085120161</v>
      </c>
    </row>
    <row r="86" spans="1:27">
      <c r="A86" s="1" t="s">
        <v>1380</v>
      </c>
      <c r="D86" s="1">
        <v>3</v>
      </c>
      <c r="E86" s="1" t="s">
        <v>770</v>
      </c>
      <c r="F86" s="1" t="s">
        <v>832</v>
      </c>
      <c r="G86" s="1" t="str">
        <f t="shared" ref="G86" si="6">D86&amp;E86&amp;F86</f>
        <v>3아파트연령3</v>
      </c>
      <c r="H86" s="1194">
        <v>98.817913313335154</v>
      </c>
      <c r="I86" s="1194">
        <v>99.00397367315027</v>
      </c>
      <c r="J86" s="1194">
        <v>99.457858922019852</v>
      </c>
      <c r="K86" s="1194">
        <v>99.729135745227936</v>
      </c>
      <c r="L86" s="1194">
        <v>99.957846225932357</v>
      </c>
      <c r="M86" s="1194">
        <v>99.960317817914728</v>
      </c>
      <c r="N86" s="1194">
        <v>99.829026566173098</v>
      </c>
      <c r="O86" s="12">
        <v>99.828960764997788</v>
      </c>
      <c r="P86" s="12">
        <v>99.885451246859446</v>
      </c>
      <c r="Q86" s="12">
        <v>99.977637638746003</v>
      </c>
      <c r="R86" s="12">
        <v>100</v>
      </c>
      <c r="S86" s="12">
        <v>100.06496576766119</v>
      </c>
      <c r="T86" s="12">
        <v>100.06595591792828</v>
      </c>
      <c r="U86" s="12">
        <v>100.10565676892212</v>
      </c>
      <c r="V86" s="12">
        <v>100.19702946415777</v>
      </c>
      <c r="W86" s="12">
        <v>100.54371433092453</v>
      </c>
      <c r="X86" s="12">
        <v>100.89449552310779</v>
      </c>
      <c r="Y86" s="12">
        <v>101.06824043425084</v>
      </c>
      <c r="Z86" s="12">
        <v>101.40281909459057</v>
      </c>
      <c r="AA86" s="12">
        <v>101.46703673987547</v>
      </c>
    </row>
    <row r="87" spans="1:27">
      <c r="A87" s="1" t="s">
        <v>522</v>
      </c>
      <c r="D87" s="1">
        <v>4</v>
      </c>
      <c r="E87" s="1" t="s">
        <v>863</v>
      </c>
      <c r="F87" s="1" t="s">
        <v>866</v>
      </c>
      <c r="G87" s="1" t="str">
        <f t="shared" si="4"/>
        <v>4아파트연령3</v>
      </c>
      <c r="H87" s="1194">
        <v>99.586482098295093</v>
      </c>
      <c r="I87" s="1194">
        <v>99.624258984826696</v>
      </c>
      <c r="J87" s="1194">
        <v>99.886106273666542</v>
      </c>
      <c r="K87" s="1194">
        <v>99.99455046349847</v>
      </c>
      <c r="L87" s="1194">
        <v>100.22396604568594</v>
      </c>
      <c r="M87" s="1194">
        <v>100.15211424381361</v>
      </c>
      <c r="N87" s="1194">
        <v>99.931766103380042</v>
      </c>
      <c r="O87" s="12">
        <v>99.794540744936072</v>
      </c>
      <c r="P87" s="12">
        <v>99.778324938549105</v>
      </c>
      <c r="Q87" s="12">
        <v>99.868763552326683</v>
      </c>
      <c r="R87" s="12">
        <v>100</v>
      </c>
      <c r="S87" s="12">
        <v>100.07127848157968</v>
      </c>
      <c r="T87" s="12">
        <v>100.06142452110151</v>
      </c>
      <c r="U87" s="12">
        <v>100.05971620516301</v>
      </c>
      <c r="V87" s="12">
        <v>100.12909931319037</v>
      </c>
      <c r="W87" s="12">
        <v>100.59654463045416</v>
      </c>
      <c r="X87" s="12">
        <v>101.03954911047255</v>
      </c>
      <c r="Y87" s="12">
        <v>101.35740539481861</v>
      </c>
      <c r="Z87" s="12">
        <v>101.85673084624771</v>
      </c>
      <c r="AA87" s="12">
        <v>101.95182818511441</v>
      </c>
    </row>
    <row r="88" spans="1:27">
      <c r="A88" s="1" t="s">
        <v>853</v>
      </c>
      <c r="D88" s="1">
        <v>5</v>
      </c>
      <c r="E88" s="1" t="s">
        <v>863</v>
      </c>
      <c r="F88" s="1" t="s">
        <v>866</v>
      </c>
      <c r="G88" s="1" t="str">
        <f t="shared" si="4"/>
        <v>5아파트연령3</v>
      </c>
      <c r="H88" s="1194">
        <v>98.167385254553409</v>
      </c>
      <c r="I88" s="1194">
        <v>98.478223979454356</v>
      </c>
      <c r="J88" s="1194">
        <v>99.094223322211334</v>
      </c>
      <c r="K88" s="1194">
        <v>99.503423051251119</v>
      </c>
      <c r="L88" s="1194">
        <v>99.731534104664547</v>
      </c>
      <c r="M88" s="1194">
        <v>99.79709925036488</v>
      </c>
      <c r="N88" s="1194">
        <v>99.741523355365814</v>
      </c>
      <c r="O88" s="12">
        <v>99.858313597241775</v>
      </c>
      <c r="P88" s="12">
        <v>99.97686845748369</v>
      </c>
      <c r="Q88" s="12">
        <v>100.07054775256485</v>
      </c>
      <c r="R88" s="12">
        <v>100</v>
      </c>
      <c r="S88" s="12">
        <v>100.06188326912671</v>
      </c>
      <c r="T88" s="12">
        <v>100.04077278530367</v>
      </c>
      <c r="U88" s="12">
        <v>100.0922563562841</v>
      </c>
      <c r="V88" s="12">
        <v>100.16861998895293</v>
      </c>
      <c r="W88" s="12">
        <v>100.40954099815596</v>
      </c>
      <c r="X88" s="12">
        <v>100.67813827387214</v>
      </c>
      <c r="Y88" s="12">
        <v>100.73494227234427</v>
      </c>
      <c r="Z88" s="12">
        <v>100.93297270644028</v>
      </c>
      <c r="AA88" s="12">
        <v>100.97593466593683</v>
      </c>
    </row>
    <row r="89" spans="1:27">
      <c r="A89" s="1" t="s">
        <v>524</v>
      </c>
      <c r="B89" s="1" t="s">
        <v>525</v>
      </c>
      <c r="D89" s="1">
        <v>6</v>
      </c>
      <c r="E89" s="1" t="s">
        <v>863</v>
      </c>
      <c r="F89" s="1" t="s">
        <v>866</v>
      </c>
      <c r="G89" s="1" t="str">
        <f t="shared" si="4"/>
        <v>6아파트연령3</v>
      </c>
      <c r="H89" s="1194">
        <v>104.45812300677436</v>
      </c>
      <c r="I89" s="1194">
        <v>104.3157557487018</v>
      </c>
      <c r="J89" s="1194">
        <v>104.14587865664207</v>
      </c>
      <c r="K89" s="1194">
        <v>103.87153699816899</v>
      </c>
      <c r="L89" s="1194">
        <v>103.27314804852111</v>
      </c>
      <c r="M89" s="1194">
        <v>102.70656438302092</v>
      </c>
      <c r="N89" s="1194">
        <v>102.23430414952242</v>
      </c>
      <c r="O89" s="12">
        <v>101.4461862570576</v>
      </c>
      <c r="P89" s="12">
        <v>100.94192020837332</v>
      </c>
      <c r="Q89" s="12">
        <v>100.47011353151903</v>
      </c>
      <c r="R89" s="12">
        <v>100</v>
      </c>
      <c r="S89" s="12">
        <v>99.523851980443695</v>
      </c>
      <c r="T89" s="12">
        <v>99.065268659605792</v>
      </c>
      <c r="U89" s="12">
        <v>98.638644801449558</v>
      </c>
      <c r="V89" s="12">
        <v>98.53542826024551</v>
      </c>
      <c r="W89" s="12">
        <v>98.78258572534034</v>
      </c>
      <c r="X89" s="12">
        <v>99.011316502221106</v>
      </c>
      <c r="Y89" s="12">
        <v>98.889809428621874</v>
      </c>
      <c r="Z89" s="12">
        <v>98.469972954487304</v>
      </c>
      <c r="AA89" s="12">
        <v>98.081735990991248</v>
      </c>
    </row>
    <row r="90" spans="1:27">
      <c r="A90" s="1" t="s">
        <v>524</v>
      </c>
      <c r="B90" s="1" t="s">
        <v>525</v>
      </c>
      <c r="C90" s="1" t="s">
        <v>526</v>
      </c>
      <c r="D90" s="1">
        <v>7</v>
      </c>
      <c r="E90" s="1" t="s">
        <v>863</v>
      </c>
      <c r="F90" s="1" t="s">
        <v>866</v>
      </c>
      <c r="G90" s="1" t="str">
        <f t="shared" si="4"/>
        <v>7아파트연령3</v>
      </c>
      <c r="H90" s="1194">
        <v>104.09091303758788</v>
      </c>
      <c r="I90" s="1194">
        <v>103.94812710060631</v>
      </c>
      <c r="J90" s="1194">
        <v>103.78298982491609</v>
      </c>
      <c r="K90" s="1194">
        <v>103.42849501320968</v>
      </c>
      <c r="L90" s="1194">
        <v>102.86732504253142</v>
      </c>
      <c r="M90" s="1194">
        <v>102.40860854565979</v>
      </c>
      <c r="N90" s="1194">
        <v>102.09045482160126</v>
      </c>
      <c r="O90" s="12">
        <v>101.52766822683849</v>
      </c>
      <c r="P90" s="12">
        <v>101.1128077193796</v>
      </c>
      <c r="Q90" s="12">
        <v>100.55780351610893</v>
      </c>
      <c r="R90" s="12">
        <v>100</v>
      </c>
      <c r="S90" s="12">
        <v>99.497612232710509</v>
      </c>
      <c r="T90" s="12">
        <v>99.222011600861421</v>
      </c>
      <c r="U90" s="12">
        <v>98.67715155064451</v>
      </c>
      <c r="V90" s="12">
        <v>98.484320961992921</v>
      </c>
      <c r="W90" s="12">
        <v>98.469780245890306</v>
      </c>
      <c r="X90" s="12">
        <v>98.61168423838545</v>
      </c>
      <c r="Y90" s="12">
        <v>98.571867278494224</v>
      </c>
      <c r="Z90" s="12">
        <v>98.159715228651862</v>
      </c>
      <c r="AA90" s="12">
        <v>97.733920868178728</v>
      </c>
    </row>
    <row r="91" spans="1:27">
      <c r="A91" s="1" t="s">
        <v>524</v>
      </c>
      <c r="B91" s="1" t="s">
        <v>525</v>
      </c>
      <c r="C91" s="1" t="s">
        <v>527</v>
      </c>
      <c r="D91" s="1">
        <v>8</v>
      </c>
      <c r="E91" s="1" t="s">
        <v>863</v>
      </c>
      <c r="F91" s="1" t="s">
        <v>866</v>
      </c>
      <c r="G91" s="1" t="str">
        <f t="shared" si="4"/>
        <v>8아파트연령3</v>
      </c>
      <c r="H91" s="1194">
        <v>103.54008951886516</v>
      </c>
      <c r="I91" s="1194">
        <v>103.38047479355565</v>
      </c>
      <c r="J91" s="1194">
        <v>102.99538788904673</v>
      </c>
      <c r="K91" s="1194">
        <v>102.98006538942541</v>
      </c>
      <c r="L91" s="1194">
        <v>102.74749324670917</v>
      </c>
      <c r="M91" s="1194">
        <v>102.09396825778431</v>
      </c>
      <c r="N91" s="1194">
        <v>101.84316844193897</v>
      </c>
      <c r="O91" s="12">
        <v>101.34063063236606</v>
      </c>
      <c r="P91" s="12">
        <v>100.82061855701477</v>
      </c>
      <c r="Q91" s="12">
        <v>100.21498668144919</v>
      </c>
      <c r="R91" s="12">
        <v>100</v>
      </c>
      <c r="S91" s="12">
        <v>99.393515097912271</v>
      </c>
      <c r="T91" s="12">
        <v>99.221094492652711</v>
      </c>
      <c r="U91" s="12">
        <v>98.960041348337327</v>
      </c>
      <c r="V91" s="12">
        <v>98.653968034230758</v>
      </c>
      <c r="W91" s="12">
        <v>98.49225172458496</v>
      </c>
      <c r="X91" s="12">
        <v>98.640980900163299</v>
      </c>
      <c r="Y91" s="12">
        <v>98.744915201344</v>
      </c>
      <c r="Z91" s="12">
        <v>98.229551799268648</v>
      </c>
      <c r="AA91" s="12">
        <v>97.660517593578433</v>
      </c>
    </row>
    <row r="92" spans="1:27">
      <c r="A92" s="1" t="s">
        <v>524</v>
      </c>
      <c r="B92" s="1" t="s">
        <v>525</v>
      </c>
      <c r="C92" s="1" t="s">
        <v>528</v>
      </c>
      <c r="D92" s="1">
        <v>9</v>
      </c>
      <c r="E92" s="1" t="s">
        <v>863</v>
      </c>
      <c r="F92" s="1" t="s">
        <v>866</v>
      </c>
      <c r="G92" s="1" t="str">
        <f t="shared" si="4"/>
        <v>9아파트연령3</v>
      </c>
      <c r="H92" s="1194">
        <v>104.59546761893421</v>
      </c>
      <c r="I92" s="1194">
        <v>104.51962735114964</v>
      </c>
      <c r="J92" s="1194">
        <v>104.38215887562292</v>
      </c>
      <c r="K92" s="1194">
        <v>103.85210007090299</v>
      </c>
      <c r="L92" s="1194">
        <v>103.20003834206422</v>
      </c>
      <c r="M92" s="1194">
        <v>102.71159277512199</v>
      </c>
      <c r="N92" s="1194">
        <v>102.34883005044379</v>
      </c>
      <c r="O92" s="12">
        <v>101.73143462768438</v>
      </c>
      <c r="P92" s="12">
        <v>101.32675217360357</v>
      </c>
      <c r="Q92" s="12">
        <v>100.76124606965001</v>
      </c>
      <c r="R92" s="12">
        <v>100</v>
      </c>
      <c r="S92" s="12">
        <v>99.401547671571038</v>
      </c>
      <c r="T92" s="12">
        <v>99.04723817619805</v>
      </c>
      <c r="U92" s="12">
        <v>98.309256056360184</v>
      </c>
      <c r="V92" s="12">
        <v>98.130879571435841</v>
      </c>
      <c r="W92" s="12">
        <v>98.112285339966718</v>
      </c>
      <c r="X92" s="12">
        <v>98.274273506216488</v>
      </c>
      <c r="Y92" s="12">
        <v>98.199311411106251</v>
      </c>
      <c r="Z92" s="12">
        <v>97.702554108021104</v>
      </c>
      <c r="AA92" s="12">
        <v>97.29195366781687</v>
      </c>
    </row>
    <row r="93" spans="1:27">
      <c r="A93" s="1" t="s">
        <v>524</v>
      </c>
      <c r="B93" s="1" t="s">
        <v>525</v>
      </c>
      <c r="C93" s="1" t="s">
        <v>529</v>
      </c>
      <c r="D93" s="1">
        <v>10</v>
      </c>
      <c r="E93" s="1" t="s">
        <v>863</v>
      </c>
      <c r="F93" s="1" t="s">
        <v>866</v>
      </c>
      <c r="G93" s="1" t="str">
        <f t="shared" si="4"/>
        <v>10아파트연령3</v>
      </c>
      <c r="H93" s="1194">
        <v>102.64274958666267</v>
      </c>
      <c r="I93" s="1194">
        <v>102.2794635460685</v>
      </c>
      <c r="J93" s="1194">
        <v>102.1394827521376</v>
      </c>
      <c r="K93" s="1194">
        <v>102.20304102100252</v>
      </c>
      <c r="L93" s="1194">
        <v>101.77610002024896</v>
      </c>
      <c r="M93" s="1194">
        <v>101.52661150336812</v>
      </c>
      <c r="N93" s="1194">
        <v>101.32610390305879</v>
      </c>
      <c r="O93" s="12">
        <v>100.91980939104744</v>
      </c>
      <c r="P93" s="12">
        <v>100.52728193954597</v>
      </c>
      <c r="Q93" s="12">
        <v>100.03658738377001</v>
      </c>
      <c r="R93" s="12">
        <v>100</v>
      </c>
      <c r="S93" s="12">
        <v>99.910192375667904</v>
      </c>
      <c r="T93" s="12">
        <v>99.842693865088066</v>
      </c>
      <c r="U93" s="12">
        <v>99.790192669805819</v>
      </c>
      <c r="V93" s="12">
        <v>99.624656118386952</v>
      </c>
      <c r="W93" s="12">
        <v>99.72771214412181</v>
      </c>
      <c r="X93" s="12">
        <v>99.792718347308877</v>
      </c>
      <c r="Y93" s="12">
        <v>99.778414314336302</v>
      </c>
      <c r="Z93" s="12">
        <v>99.743185585880454</v>
      </c>
      <c r="AA93" s="12">
        <v>99.363452120643913</v>
      </c>
    </row>
    <row r="94" spans="1:27">
      <c r="A94" s="1" t="s">
        <v>524</v>
      </c>
      <c r="B94" s="1" t="s">
        <v>525</v>
      </c>
      <c r="C94" s="1" t="s">
        <v>530</v>
      </c>
      <c r="D94" s="1">
        <v>11</v>
      </c>
      <c r="E94" s="1" t="s">
        <v>863</v>
      </c>
      <c r="F94" s="1" t="s">
        <v>866</v>
      </c>
      <c r="G94" s="1" t="str">
        <f t="shared" si="4"/>
        <v>11아파트연령3</v>
      </c>
      <c r="H94" s="1194">
        <v>104.88748236707013</v>
      </c>
      <c r="I94" s="1194">
        <v>104.74560876279109</v>
      </c>
      <c r="J94" s="1194">
        <v>104.57017127132745</v>
      </c>
      <c r="K94" s="1194">
        <v>104.38998509880491</v>
      </c>
      <c r="L94" s="1194">
        <v>103.74786922324142</v>
      </c>
      <c r="M94" s="1194">
        <v>103.05471616815953</v>
      </c>
      <c r="N94" s="1194">
        <v>102.4021152614182</v>
      </c>
      <c r="O94" s="12">
        <v>101.35135858801314</v>
      </c>
      <c r="P94" s="12">
        <v>100.74323470827689</v>
      </c>
      <c r="Q94" s="12">
        <v>100.36806873506906</v>
      </c>
      <c r="R94" s="12">
        <v>100</v>
      </c>
      <c r="S94" s="12">
        <v>99.553714850269088</v>
      </c>
      <c r="T94" s="12">
        <v>98.887234398497924</v>
      </c>
      <c r="U94" s="12">
        <v>98.594851755439322</v>
      </c>
      <c r="V94" s="12">
        <v>98.59360819591015</v>
      </c>
      <c r="W94" s="12">
        <v>99.13969093093597</v>
      </c>
      <c r="X94" s="12">
        <v>99.46797080143061</v>
      </c>
      <c r="Y94" s="12">
        <v>99.252797646228757</v>
      </c>
      <c r="Z94" s="12">
        <v>98.824163583005685</v>
      </c>
      <c r="AA94" s="12">
        <v>98.478970615974504</v>
      </c>
    </row>
    <row r="95" spans="1:27">
      <c r="A95" s="1" t="s">
        <v>524</v>
      </c>
      <c r="B95" s="1" t="s">
        <v>525</v>
      </c>
      <c r="C95" s="1" t="s">
        <v>531</v>
      </c>
      <c r="D95" s="1">
        <v>12</v>
      </c>
      <c r="E95" s="1" t="s">
        <v>863</v>
      </c>
      <c r="F95" s="1" t="s">
        <v>866</v>
      </c>
      <c r="G95" s="1" t="str">
        <f t="shared" si="4"/>
        <v>12아파트연령3</v>
      </c>
      <c r="H95" s="1194">
        <v>104.20753577100336</v>
      </c>
      <c r="I95" s="1194">
        <v>104.2595916381148</v>
      </c>
      <c r="J95" s="1194">
        <v>104.32456534201749</v>
      </c>
      <c r="K95" s="1194">
        <v>103.90350444286284</v>
      </c>
      <c r="L95" s="1194">
        <v>103.35299860786954</v>
      </c>
      <c r="M95" s="1194">
        <v>102.90420920383028</v>
      </c>
      <c r="N95" s="1194">
        <v>102.42769291650902</v>
      </c>
      <c r="O95" s="12">
        <v>101.5427988917875</v>
      </c>
      <c r="P95" s="12">
        <v>100.96247367103793</v>
      </c>
      <c r="Q95" s="12">
        <v>100.54172763010617</v>
      </c>
      <c r="R95" s="12">
        <v>100</v>
      </c>
      <c r="S95" s="12">
        <v>99.54272592034603</v>
      </c>
      <c r="T95" s="12">
        <v>98.76248076959854</v>
      </c>
      <c r="U95" s="12">
        <v>98.463146730189663</v>
      </c>
      <c r="V95" s="12">
        <v>98.310406074808625</v>
      </c>
      <c r="W95" s="12">
        <v>98.694837002034916</v>
      </c>
      <c r="X95" s="12">
        <v>98.85237106211197</v>
      </c>
      <c r="Y95" s="12">
        <v>98.716777947701701</v>
      </c>
      <c r="Z95" s="12">
        <v>98.286305963991339</v>
      </c>
      <c r="AA95" s="12">
        <v>97.912075230161022</v>
      </c>
    </row>
    <row r="96" spans="1:27">
      <c r="A96" s="1" t="s">
        <v>524</v>
      </c>
      <c r="B96" s="1" t="s">
        <v>525</v>
      </c>
      <c r="C96" s="1" t="s">
        <v>532</v>
      </c>
      <c r="D96" s="1">
        <v>13</v>
      </c>
      <c r="E96" s="1" t="s">
        <v>863</v>
      </c>
      <c r="F96" s="1" t="s">
        <v>866</v>
      </c>
      <c r="G96" s="1" t="str">
        <f t="shared" si="4"/>
        <v>13아파트연령3</v>
      </c>
      <c r="H96" s="1194">
        <v>106.46302598561957</v>
      </c>
      <c r="I96" s="1194">
        <v>105.86835300354528</v>
      </c>
      <c r="J96" s="1194">
        <v>105.13539839380215</v>
      </c>
      <c r="K96" s="1194">
        <v>105.51383781156319</v>
      </c>
      <c r="L96" s="1194">
        <v>104.65879878994299</v>
      </c>
      <c r="M96" s="1194">
        <v>103.40057924988957</v>
      </c>
      <c r="N96" s="1194">
        <v>102.34350350903978</v>
      </c>
      <c r="O96" s="12">
        <v>100.9138495784907</v>
      </c>
      <c r="P96" s="12">
        <v>100.2424322648002</v>
      </c>
      <c r="Q96" s="12">
        <v>99.971093109161629</v>
      </c>
      <c r="R96" s="12">
        <v>100</v>
      </c>
      <c r="S96" s="12">
        <v>99.578550601193712</v>
      </c>
      <c r="T96" s="12">
        <v>99.169716282736715</v>
      </c>
      <c r="U96" s="12">
        <v>98.893109957682697</v>
      </c>
      <c r="V96" s="12">
        <v>99.23655785861375</v>
      </c>
      <c r="W96" s="12">
        <v>100.15230966115783</v>
      </c>
      <c r="X96" s="12">
        <v>100.87317469834174</v>
      </c>
      <c r="Y96" s="12">
        <v>100.47476526764203</v>
      </c>
      <c r="Z96" s="12">
        <v>100.05040565872557</v>
      </c>
      <c r="AA96" s="12">
        <v>99.772080826777639</v>
      </c>
    </row>
    <row r="97" spans="1:27">
      <c r="A97" s="1" t="s">
        <v>524</v>
      </c>
      <c r="B97" s="1" t="s">
        <v>533</v>
      </c>
      <c r="D97" s="1">
        <v>14</v>
      </c>
      <c r="E97" s="1" t="s">
        <v>863</v>
      </c>
      <c r="F97" s="1" t="s">
        <v>866</v>
      </c>
      <c r="G97" s="1" t="str">
        <f t="shared" si="4"/>
        <v>14아파트연령3</v>
      </c>
      <c r="H97" s="1194">
        <v>104.00720457067357</v>
      </c>
      <c r="I97" s="1194">
        <v>103.97147342979373</v>
      </c>
      <c r="J97" s="1194">
        <v>103.65133525894704</v>
      </c>
      <c r="K97" s="1194">
        <v>103.4117953455029</v>
      </c>
      <c r="L97" s="1194">
        <v>103.002116288877</v>
      </c>
      <c r="M97" s="1194">
        <v>102.58920694059749</v>
      </c>
      <c r="N97" s="1194">
        <v>102.10794114894058</v>
      </c>
      <c r="O97" s="12">
        <v>101.56798940098136</v>
      </c>
      <c r="P97" s="12">
        <v>100.95572488999308</v>
      </c>
      <c r="Q97" s="12">
        <v>100.43912520121891</v>
      </c>
      <c r="R97" s="12">
        <v>100</v>
      </c>
      <c r="S97" s="12">
        <v>99.603359715752475</v>
      </c>
      <c r="T97" s="12">
        <v>99.028380874227878</v>
      </c>
      <c r="U97" s="12">
        <v>98.636812071678989</v>
      </c>
      <c r="V97" s="12">
        <v>98.363535961733106</v>
      </c>
      <c r="W97" s="12">
        <v>98.487265920261436</v>
      </c>
      <c r="X97" s="12">
        <v>98.672611586139624</v>
      </c>
      <c r="Y97" s="12">
        <v>98.793108156181447</v>
      </c>
      <c r="Z97" s="12">
        <v>98.580705728963196</v>
      </c>
      <c r="AA97" s="12">
        <v>98.364225972139124</v>
      </c>
    </row>
    <row r="98" spans="1:27">
      <c r="A98" s="1" t="s">
        <v>524</v>
      </c>
      <c r="B98" s="1" t="s">
        <v>533</v>
      </c>
      <c r="C98" s="1" t="s">
        <v>534</v>
      </c>
      <c r="D98" s="1">
        <v>15</v>
      </c>
      <c r="E98" s="1" t="s">
        <v>863</v>
      </c>
      <c r="F98" s="1" t="s">
        <v>866</v>
      </c>
      <c r="G98" s="1" t="str">
        <f t="shared" si="4"/>
        <v>15아파트연령3</v>
      </c>
      <c r="H98" s="1194">
        <v>105.73654907015182</v>
      </c>
      <c r="I98" s="1194">
        <v>105.77966971483733</v>
      </c>
      <c r="J98" s="1194">
        <v>105.62820588619746</v>
      </c>
      <c r="K98" s="1194">
        <v>105.36094047900819</v>
      </c>
      <c r="L98" s="1194">
        <v>104.75452280286332</v>
      </c>
      <c r="M98" s="1194">
        <v>104.08750523104769</v>
      </c>
      <c r="N98" s="1194">
        <v>103.51643522760881</v>
      </c>
      <c r="O98" s="12">
        <v>102.79670621607083</v>
      </c>
      <c r="P98" s="12">
        <v>101.18236813990545</v>
      </c>
      <c r="Q98" s="12">
        <v>100.25422236791411</v>
      </c>
      <c r="R98" s="12">
        <v>100</v>
      </c>
      <c r="S98" s="12">
        <v>99.470536767375989</v>
      </c>
      <c r="T98" s="12">
        <v>99.073103997218965</v>
      </c>
      <c r="U98" s="12">
        <v>98.316049810977077</v>
      </c>
      <c r="V98" s="12">
        <v>97.594817791640821</v>
      </c>
      <c r="W98" s="12">
        <v>98.061128098325483</v>
      </c>
      <c r="X98" s="12">
        <v>98.196705310216387</v>
      </c>
      <c r="Y98" s="12">
        <v>98.447142304121812</v>
      </c>
      <c r="Z98" s="12">
        <v>98.517418069326496</v>
      </c>
      <c r="AA98" s="12">
        <v>98.470168476469894</v>
      </c>
    </row>
    <row r="99" spans="1:27">
      <c r="A99" s="1" t="s">
        <v>524</v>
      </c>
      <c r="B99" s="1" t="s">
        <v>533</v>
      </c>
      <c r="C99" s="1" t="s">
        <v>535</v>
      </c>
      <c r="D99" s="1">
        <v>16</v>
      </c>
      <c r="E99" s="1" t="s">
        <v>863</v>
      </c>
      <c r="F99" s="1" t="s">
        <v>866</v>
      </c>
      <c r="G99" s="1" t="str">
        <f t="shared" si="4"/>
        <v>16아파트연령3</v>
      </c>
      <c r="H99" s="1194">
        <v>103.25438137379703</v>
      </c>
      <c r="I99" s="1194">
        <v>103.13325024608073</v>
      </c>
      <c r="J99" s="1194">
        <v>102.85232219022571</v>
      </c>
      <c r="K99" s="1194">
        <v>102.69529129865768</v>
      </c>
      <c r="L99" s="1194">
        <v>102.53661166170951</v>
      </c>
      <c r="M99" s="1194">
        <v>102.28743275880267</v>
      </c>
      <c r="N99" s="1194">
        <v>102.18195149263873</v>
      </c>
      <c r="O99" s="12">
        <v>101.9175008036555</v>
      </c>
      <c r="P99" s="12">
        <v>101.3325757276741</v>
      </c>
      <c r="Q99" s="12">
        <v>100.58200917588137</v>
      </c>
      <c r="R99" s="12">
        <v>100</v>
      </c>
      <c r="S99" s="12">
        <v>99.571673427169927</v>
      </c>
      <c r="T99" s="12">
        <v>99.304583492977059</v>
      </c>
      <c r="U99" s="12">
        <v>99.051417388090854</v>
      </c>
      <c r="V99" s="12">
        <v>98.840348937818831</v>
      </c>
      <c r="W99" s="12">
        <v>99.128363543894622</v>
      </c>
      <c r="X99" s="12">
        <v>99.35947282589936</v>
      </c>
      <c r="Y99" s="12">
        <v>99.443131317477778</v>
      </c>
      <c r="Z99" s="12">
        <v>99.495511377211116</v>
      </c>
      <c r="AA99" s="12">
        <v>99.227733939604363</v>
      </c>
    </row>
    <row r="100" spans="1:27">
      <c r="A100" s="1" t="s">
        <v>524</v>
      </c>
      <c r="B100" s="1" t="s">
        <v>533</v>
      </c>
      <c r="C100" s="1" t="s">
        <v>536</v>
      </c>
      <c r="D100" s="1">
        <v>17</v>
      </c>
      <c r="E100" s="1" t="s">
        <v>863</v>
      </c>
      <c r="F100" s="1" t="s">
        <v>866</v>
      </c>
      <c r="G100" s="1" t="str">
        <f t="shared" si="4"/>
        <v>17아파트연령3</v>
      </c>
      <c r="H100" s="1194">
        <v>101.24382135980522</v>
      </c>
      <c r="I100" s="1194">
        <v>101.3331299346661</v>
      </c>
      <c r="J100" s="1194">
        <v>101.22682552108597</v>
      </c>
      <c r="K100" s="1194">
        <v>101.33106126073365</v>
      </c>
      <c r="L100" s="1194">
        <v>101.21401672902995</v>
      </c>
      <c r="M100" s="1194">
        <v>101.00009752032435</v>
      </c>
      <c r="N100" s="1194">
        <v>100.781251677752</v>
      </c>
      <c r="O100" s="12">
        <v>100.53657136318255</v>
      </c>
      <c r="P100" s="12">
        <v>100.32949541797709</v>
      </c>
      <c r="Q100" s="12">
        <v>100.24280708320372</v>
      </c>
      <c r="R100" s="12">
        <v>100</v>
      </c>
      <c r="S100" s="12">
        <v>99.851104750852372</v>
      </c>
      <c r="T100" s="12">
        <v>99.431174746209734</v>
      </c>
      <c r="U100" s="12">
        <v>99.003886093529218</v>
      </c>
      <c r="V100" s="12">
        <v>98.966926595286125</v>
      </c>
      <c r="W100" s="12">
        <v>99.280655590945329</v>
      </c>
      <c r="X100" s="12">
        <v>99.592776389539168</v>
      </c>
      <c r="Y100" s="12">
        <v>99.903649019461881</v>
      </c>
      <c r="Z100" s="12">
        <v>99.813122136483642</v>
      </c>
      <c r="AA100" s="12">
        <v>99.661435683430284</v>
      </c>
    </row>
    <row r="101" spans="1:27">
      <c r="A101" s="1" t="s">
        <v>524</v>
      </c>
      <c r="B101" s="1" t="s">
        <v>533</v>
      </c>
      <c r="C101" s="1" t="s">
        <v>537</v>
      </c>
      <c r="D101" s="1">
        <v>18</v>
      </c>
      <c r="E101" s="1" t="s">
        <v>863</v>
      </c>
      <c r="F101" s="1" t="s">
        <v>866</v>
      </c>
      <c r="G101" s="1" t="str">
        <f t="shared" si="4"/>
        <v>18아파트연령3</v>
      </c>
      <c r="H101" s="1194">
        <v>105.03409760218919</v>
      </c>
      <c r="I101" s="1194">
        <v>104.7640110099649</v>
      </c>
      <c r="J101" s="1194">
        <v>104.51071129466254</v>
      </c>
      <c r="K101" s="1194">
        <v>104.22367732529449</v>
      </c>
      <c r="L101" s="1194">
        <v>103.39281643900625</v>
      </c>
      <c r="M101" s="1194">
        <v>102.77863836071521</v>
      </c>
      <c r="N101" s="1194">
        <v>102.148039842209</v>
      </c>
      <c r="O101" s="12">
        <v>101.1326410246171</v>
      </c>
      <c r="P101" s="12">
        <v>100.71577822866557</v>
      </c>
      <c r="Q101" s="12">
        <v>100.57667175479624</v>
      </c>
      <c r="R101" s="12">
        <v>100</v>
      </c>
      <c r="S101" s="12">
        <v>99.760180420286346</v>
      </c>
      <c r="T101" s="12">
        <v>98.992929298228376</v>
      </c>
      <c r="U101" s="12">
        <v>98.454145724799289</v>
      </c>
      <c r="V101" s="12">
        <v>98.052973161732822</v>
      </c>
      <c r="W101" s="12">
        <v>98.295401571286348</v>
      </c>
      <c r="X101" s="12">
        <v>98.334768198320461</v>
      </c>
      <c r="Y101" s="12">
        <v>98.347340957070671</v>
      </c>
      <c r="Z101" s="12">
        <v>97.965418795233617</v>
      </c>
      <c r="AA101" s="12">
        <v>97.718777213457159</v>
      </c>
    </row>
    <row r="102" spans="1:27">
      <c r="A102" s="1" t="s">
        <v>524</v>
      </c>
      <c r="B102" s="1" t="s">
        <v>533</v>
      </c>
      <c r="C102" s="1" t="s">
        <v>538</v>
      </c>
      <c r="D102" s="1">
        <v>19</v>
      </c>
      <c r="E102" s="1" t="s">
        <v>863</v>
      </c>
      <c r="F102" s="1" t="s">
        <v>866</v>
      </c>
      <c r="G102" s="1" t="str">
        <f t="shared" si="4"/>
        <v>19아파트연령3</v>
      </c>
      <c r="H102" s="1194">
        <v>101.3508772707541</v>
      </c>
      <c r="I102" s="1194">
        <v>101.5899689297574</v>
      </c>
      <c r="J102" s="1194">
        <v>101.56658018490238</v>
      </c>
      <c r="K102" s="1194">
        <v>101.49724047114199</v>
      </c>
      <c r="L102" s="1194">
        <v>101.60766856443725</v>
      </c>
      <c r="M102" s="1194">
        <v>101.535428291315</v>
      </c>
      <c r="N102" s="1194">
        <v>101.07949401579177</v>
      </c>
      <c r="O102" s="12">
        <v>100.30287602476874</v>
      </c>
      <c r="P102" s="12">
        <v>100.33047026800436</v>
      </c>
      <c r="Q102" s="12">
        <v>100.12138429138055</v>
      </c>
      <c r="R102" s="12">
        <v>100</v>
      </c>
      <c r="S102" s="12">
        <v>99.933992709360069</v>
      </c>
      <c r="T102" s="12">
        <v>100.09432370396148</v>
      </c>
      <c r="U102" s="12">
        <v>100.37786806368388</v>
      </c>
      <c r="V102" s="12">
        <v>100.9202445957568</v>
      </c>
      <c r="W102" s="12">
        <v>100.93219206097541</v>
      </c>
      <c r="X102" s="12">
        <v>101.70012340714496</v>
      </c>
      <c r="Y102" s="12">
        <v>102.12653905203688</v>
      </c>
      <c r="Z102" s="12">
        <v>102.46996962443549</v>
      </c>
      <c r="AA102" s="12">
        <v>102.28510441822198</v>
      </c>
    </row>
    <row r="103" spans="1:27">
      <c r="A103" s="1" t="s">
        <v>524</v>
      </c>
      <c r="B103" s="1" t="s">
        <v>533</v>
      </c>
      <c r="C103" s="1" t="s">
        <v>539</v>
      </c>
      <c r="D103" s="1">
        <v>20</v>
      </c>
      <c r="E103" s="1" t="s">
        <v>863</v>
      </c>
      <c r="F103" s="1" t="s">
        <v>866</v>
      </c>
      <c r="G103" s="1" t="str">
        <f t="shared" si="4"/>
        <v>20아파트연령3</v>
      </c>
      <c r="H103" s="1194">
        <v>108.88069258003965</v>
      </c>
      <c r="I103" s="1194">
        <v>108.94427924742489</v>
      </c>
      <c r="J103" s="1194">
        <v>107.75369906695441</v>
      </c>
      <c r="K103" s="1194">
        <v>106.88146264709738</v>
      </c>
      <c r="L103" s="1194">
        <v>105.69055881718768</v>
      </c>
      <c r="M103" s="1194">
        <v>104.54372843173861</v>
      </c>
      <c r="N103" s="1194">
        <v>103.53441066523399</v>
      </c>
      <c r="O103" s="12">
        <v>102.21712607978276</v>
      </c>
      <c r="P103" s="12">
        <v>101.01094462122006</v>
      </c>
      <c r="Q103" s="12">
        <v>100.25156450155391</v>
      </c>
      <c r="R103" s="12">
        <v>100</v>
      </c>
      <c r="S103" s="12">
        <v>99.395053363050678</v>
      </c>
      <c r="T103" s="12">
        <v>98.314541838493483</v>
      </c>
      <c r="U103" s="12">
        <v>97.835896554210549</v>
      </c>
      <c r="V103" s="12">
        <v>97.445405584615926</v>
      </c>
      <c r="W103" s="12">
        <v>97.084412614791475</v>
      </c>
      <c r="X103" s="12">
        <v>97.258440012361618</v>
      </c>
      <c r="Y103" s="12">
        <v>97.351181102749052</v>
      </c>
      <c r="Z103" s="12">
        <v>96.879519743195104</v>
      </c>
      <c r="AA103" s="12">
        <v>96.786957072900819</v>
      </c>
    </row>
    <row r="104" spans="1:27">
      <c r="A104" s="1" t="s">
        <v>524</v>
      </c>
      <c r="B104" s="1" t="s">
        <v>533</v>
      </c>
      <c r="C104" s="1" t="s">
        <v>540</v>
      </c>
      <c r="D104" s="1">
        <v>21</v>
      </c>
      <c r="E104" s="1" t="s">
        <v>863</v>
      </c>
      <c r="F104" s="1" t="s">
        <v>866</v>
      </c>
      <c r="G104" s="1" t="str">
        <f t="shared" si="4"/>
        <v>21아파트연령3</v>
      </c>
      <c r="H104" s="1194">
        <v>103.61256362919642</v>
      </c>
      <c r="I104" s="1194">
        <v>103.60803886742096</v>
      </c>
      <c r="J104" s="1194">
        <v>103.6418943020435</v>
      </c>
      <c r="K104" s="1194">
        <v>103.34632223235809</v>
      </c>
      <c r="L104" s="1194">
        <v>103.1422071742527</v>
      </c>
      <c r="M104" s="1194">
        <v>103.1422071742527</v>
      </c>
      <c r="N104" s="1194">
        <v>101.98409990584274</v>
      </c>
      <c r="O104" s="12">
        <v>101.8890481184593</v>
      </c>
      <c r="P104" s="12">
        <v>101.35381964865383</v>
      </c>
      <c r="Q104" s="12">
        <v>100.69344175599467</v>
      </c>
      <c r="R104" s="12">
        <v>100</v>
      </c>
      <c r="S104" s="12">
        <v>99.256885064242979</v>
      </c>
      <c r="T104" s="12">
        <v>98.048613839788743</v>
      </c>
      <c r="U104" s="12">
        <v>97.698259518847493</v>
      </c>
      <c r="V104" s="12">
        <v>97.174881530302855</v>
      </c>
      <c r="W104" s="12">
        <v>96.701003166605048</v>
      </c>
      <c r="X104" s="12">
        <v>96.589860832276216</v>
      </c>
      <c r="Y104" s="12">
        <v>96.457065986140151</v>
      </c>
      <c r="Z104" s="12">
        <v>95.455568859048313</v>
      </c>
      <c r="AA104" s="12">
        <v>95.018487231977318</v>
      </c>
    </row>
    <row r="105" spans="1:27">
      <c r="A105" s="1" t="s">
        <v>524</v>
      </c>
      <c r="B105" s="1" t="s">
        <v>541</v>
      </c>
      <c r="D105" s="1">
        <v>22</v>
      </c>
      <c r="E105" s="1" t="s">
        <v>863</v>
      </c>
      <c r="F105" s="1" t="s">
        <v>866</v>
      </c>
      <c r="G105" s="1" t="str">
        <f t="shared" si="4"/>
        <v>22아파트연령3</v>
      </c>
      <c r="H105" s="1194">
        <v>104.33891161250943</v>
      </c>
      <c r="I105" s="1194">
        <v>104.11283477066011</v>
      </c>
      <c r="J105" s="1194">
        <v>103.76729947960642</v>
      </c>
      <c r="K105" s="1194">
        <v>103.38534023187887</v>
      </c>
      <c r="L105" s="1194">
        <v>102.95310337624163</v>
      </c>
      <c r="M105" s="1194">
        <v>102.52136203546353</v>
      </c>
      <c r="N105" s="1194">
        <v>101.98362035216702</v>
      </c>
      <c r="O105" s="12">
        <v>101.43621338774589</v>
      </c>
      <c r="P105" s="12">
        <v>101.01052417297747</v>
      </c>
      <c r="Q105" s="12">
        <v>100.5351789484705</v>
      </c>
      <c r="R105" s="12">
        <v>100</v>
      </c>
      <c r="S105" s="12">
        <v>99.36660071888852</v>
      </c>
      <c r="T105" s="12">
        <v>98.56308078261813</v>
      </c>
      <c r="U105" s="12">
        <v>98.300073325077193</v>
      </c>
      <c r="V105" s="12">
        <v>97.779654148493577</v>
      </c>
      <c r="W105" s="12">
        <v>98.183574800238688</v>
      </c>
      <c r="X105" s="12">
        <v>98.1898605416214</v>
      </c>
      <c r="Y105" s="12">
        <v>98.254004709221235</v>
      </c>
      <c r="Z105" s="12">
        <v>98.546833340691137</v>
      </c>
      <c r="AA105" s="12">
        <v>98.215605465856569</v>
      </c>
    </row>
    <row r="106" spans="1:27">
      <c r="A106" s="1" t="s">
        <v>524</v>
      </c>
      <c r="B106" s="1" t="s">
        <v>542</v>
      </c>
      <c r="D106" s="1">
        <v>23</v>
      </c>
      <c r="E106" s="1" t="s">
        <v>863</v>
      </c>
      <c r="F106" s="1" t="s">
        <v>866</v>
      </c>
      <c r="G106" s="1" t="str">
        <f t="shared" si="4"/>
        <v>23아파트연령3</v>
      </c>
      <c r="H106" s="1194">
        <v>103.95786687838189</v>
      </c>
      <c r="I106" s="1194">
        <v>103.44186824412624</v>
      </c>
      <c r="J106" s="1194">
        <v>103.09162413429456</v>
      </c>
      <c r="K106" s="1194">
        <v>102.62986108321223</v>
      </c>
      <c r="L106" s="1194">
        <v>102.20956641171981</v>
      </c>
      <c r="M106" s="1194">
        <v>101.49223711846139</v>
      </c>
      <c r="N106" s="1194">
        <v>101.06817566824309</v>
      </c>
      <c r="O106" s="12">
        <v>100.4149715880672</v>
      </c>
      <c r="P106" s="12">
        <v>100.13313490007532</v>
      </c>
      <c r="Q106" s="12">
        <v>100.03304925024798</v>
      </c>
      <c r="R106" s="12">
        <v>100</v>
      </c>
      <c r="S106" s="12">
        <v>99.738453070459414</v>
      </c>
      <c r="T106" s="12">
        <v>99.250150385493967</v>
      </c>
      <c r="U106" s="12">
        <v>98.995948028912323</v>
      </c>
      <c r="V106" s="12">
        <v>98.839805133455727</v>
      </c>
      <c r="W106" s="12">
        <v>99.018381835423099</v>
      </c>
      <c r="X106" s="12">
        <v>99.274357939786867</v>
      </c>
      <c r="Y106" s="12">
        <v>99.371647237960275</v>
      </c>
      <c r="Z106" s="12">
        <v>99.442997658188176</v>
      </c>
      <c r="AA106" s="12">
        <v>99.42878304289296</v>
      </c>
    </row>
    <row r="107" spans="1:27">
      <c r="A107" s="1" t="s">
        <v>524</v>
      </c>
      <c r="B107" s="1" t="s">
        <v>542</v>
      </c>
      <c r="C107" s="1" t="s">
        <v>543</v>
      </c>
      <c r="D107" s="1">
        <v>24</v>
      </c>
      <c r="E107" s="1" t="s">
        <v>863</v>
      </c>
      <c r="F107" s="1" t="s">
        <v>866</v>
      </c>
      <c r="G107" s="1" t="str">
        <f t="shared" si="4"/>
        <v>24아파트연령3</v>
      </c>
      <c r="H107" s="1194">
        <v>101.4384385248856</v>
      </c>
      <c r="I107" s="1194">
        <v>101.50549234666023</v>
      </c>
      <c r="J107" s="1194">
        <v>101.60349705446392</v>
      </c>
      <c r="K107" s="1194">
        <v>101.52467594675224</v>
      </c>
      <c r="L107" s="1194">
        <v>101.15576334997522</v>
      </c>
      <c r="M107" s="1194">
        <v>100.78205007804435</v>
      </c>
      <c r="N107" s="1194">
        <v>100.56960062569929</v>
      </c>
      <c r="O107" s="12">
        <v>100.31270722699659</v>
      </c>
      <c r="P107" s="12">
        <v>100.15361733260258</v>
      </c>
      <c r="Q107" s="12">
        <v>100.03695717887918</v>
      </c>
      <c r="R107" s="12">
        <v>100</v>
      </c>
      <c r="S107" s="12">
        <v>99.56149217041974</v>
      </c>
      <c r="T107" s="12">
        <v>99.04766687464857</v>
      </c>
      <c r="U107" s="12">
        <v>98.660535884278175</v>
      </c>
      <c r="V107" s="12">
        <v>98.585952420179936</v>
      </c>
      <c r="W107" s="12">
        <v>98.731879060487003</v>
      </c>
      <c r="X107" s="12">
        <v>98.827670218373072</v>
      </c>
      <c r="Y107" s="12">
        <v>98.827165179745563</v>
      </c>
      <c r="Z107" s="12">
        <v>98.77208942108085</v>
      </c>
      <c r="AA107" s="12">
        <v>98.695595641275418</v>
      </c>
    </row>
    <row r="108" spans="1:27">
      <c r="A108" s="1" t="s">
        <v>524</v>
      </c>
      <c r="B108" s="1" t="s">
        <v>542</v>
      </c>
      <c r="C108" s="1" t="s">
        <v>544</v>
      </c>
      <c r="D108" s="1">
        <v>25</v>
      </c>
      <c r="E108" s="1" t="s">
        <v>863</v>
      </c>
      <c r="F108" s="1" t="s">
        <v>866</v>
      </c>
      <c r="G108" s="1" t="str">
        <f t="shared" si="4"/>
        <v>25아파트연령3</v>
      </c>
      <c r="H108" s="1194">
        <v>105.05803361328802</v>
      </c>
      <c r="I108" s="1194">
        <v>103.88331275229359</v>
      </c>
      <c r="J108" s="1194">
        <v>103.60179352623568</v>
      </c>
      <c r="K108" s="1194">
        <v>103.14249390972647</v>
      </c>
      <c r="L108" s="1194">
        <v>102.62321849492567</v>
      </c>
      <c r="M108" s="1194">
        <v>102.00193753370255</v>
      </c>
      <c r="N108" s="1194">
        <v>101.2736149668288</v>
      </c>
      <c r="O108" s="12">
        <v>100.35012484936738</v>
      </c>
      <c r="P108" s="12">
        <v>100.07266717313392</v>
      </c>
      <c r="Q108" s="12">
        <v>100.04010736996237</v>
      </c>
      <c r="R108" s="12">
        <v>100</v>
      </c>
      <c r="S108" s="12">
        <v>99.708565854634642</v>
      </c>
      <c r="T108" s="12">
        <v>99.434291967487908</v>
      </c>
      <c r="U108" s="12">
        <v>99.109359949328606</v>
      </c>
      <c r="V108" s="12">
        <v>98.870613164229113</v>
      </c>
      <c r="W108" s="12">
        <v>98.979259154021733</v>
      </c>
      <c r="X108" s="12">
        <v>98.968391509511264</v>
      </c>
      <c r="Y108" s="12">
        <v>98.999101133928107</v>
      </c>
      <c r="Z108" s="12">
        <v>98.797013916026287</v>
      </c>
      <c r="AA108" s="12">
        <v>98.68473981897607</v>
      </c>
    </row>
    <row r="109" spans="1:27">
      <c r="A109" s="1" t="s">
        <v>524</v>
      </c>
      <c r="B109" s="1" t="s">
        <v>542</v>
      </c>
      <c r="C109" s="1" t="s">
        <v>545</v>
      </c>
      <c r="D109" s="1">
        <v>26</v>
      </c>
      <c r="E109" s="1" t="s">
        <v>863</v>
      </c>
      <c r="F109" s="1" t="s">
        <v>866</v>
      </c>
      <c r="G109" s="1" t="str">
        <f t="shared" si="4"/>
        <v>26아파트연령3</v>
      </c>
      <c r="H109" s="1194">
        <v>106.02619379036798</v>
      </c>
      <c r="I109" s="1194">
        <v>105.57703942793098</v>
      </c>
      <c r="J109" s="1194">
        <v>104.48803103078761</v>
      </c>
      <c r="K109" s="1194">
        <v>103.47844239116553</v>
      </c>
      <c r="L109" s="1194">
        <v>103.12115574813588</v>
      </c>
      <c r="M109" s="1194">
        <v>101.78829710331647</v>
      </c>
      <c r="N109" s="1194">
        <v>101.48297946557688</v>
      </c>
      <c r="O109" s="12">
        <v>100.64591443514331</v>
      </c>
      <c r="P109" s="12">
        <v>100.18729302683303</v>
      </c>
      <c r="Q109" s="12">
        <v>100.01798588614024</v>
      </c>
      <c r="R109" s="12">
        <v>100</v>
      </c>
      <c r="S109" s="12">
        <v>99.992663699456003</v>
      </c>
      <c r="T109" s="12">
        <v>99.327245860409732</v>
      </c>
      <c r="U109" s="12">
        <v>99.311672239071441</v>
      </c>
      <c r="V109" s="12">
        <v>99.132474524355914</v>
      </c>
      <c r="W109" s="12">
        <v>99.421386367691227</v>
      </c>
      <c r="X109" s="12">
        <v>100.14581154758575</v>
      </c>
      <c r="Y109" s="12">
        <v>100.43496823289459</v>
      </c>
      <c r="Z109" s="12">
        <v>100.94211204236234</v>
      </c>
      <c r="AA109" s="12">
        <v>101.10688731204327</v>
      </c>
    </row>
    <row r="110" spans="1:27">
      <c r="A110" s="1" t="s">
        <v>524</v>
      </c>
      <c r="B110" s="1" t="s">
        <v>546</v>
      </c>
      <c r="D110" s="1">
        <v>27</v>
      </c>
      <c r="E110" s="1" t="s">
        <v>863</v>
      </c>
      <c r="F110" s="1" t="s">
        <v>866</v>
      </c>
      <c r="G110" s="1" t="str">
        <f t="shared" si="4"/>
        <v>27아파트연령3</v>
      </c>
      <c r="H110" s="1194">
        <v>102.94299916373377</v>
      </c>
      <c r="I110" s="1194">
        <v>102.37290053089284</v>
      </c>
      <c r="J110" s="1194">
        <v>102.18919920356367</v>
      </c>
      <c r="K110" s="1194">
        <v>101.81452129486696</v>
      </c>
      <c r="L110" s="1194">
        <v>101.56483294231869</v>
      </c>
      <c r="M110" s="1194">
        <v>100.85511017512893</v>
      </c>
      <c r="N110" s="1194">
        <v>100.29158275705078</v>
      </c>
      <c r="O110" s="12">
        <v>99.775591165203281</v>
      </c>
      <c r="P110" s="12">
        <v>99.659711167017576</v>
      </c>
      <c r="Q110" s="12">
        <v>99.690419084011552</v>
      </c>
      <c r="R110" s="12">
        <v>100</v>
      </c>
      <c r="S110" s="12">
        <v>100.09158103933473</v>
      </c>
      <c r="T110" s="12">
        <v>100.1059435821355</v>
      </c>
      <c r="U110" s="12">
        <v>100.12852821775246</v>
      </c>
      <c r="V110" s="12">
        <v>100.25944773305653</v>
      </c>
      <c r="W110" s="12">
        <v>100.83268594158807</v>
      </c>
      <c r="X110" s="12">
        <v>100.93506598779368</v>
      </c>
      <c r="Y110" s="12">
        <v>101.0576758111514</v>
      </c>
      <c r="Z110" s="12">
        <v>100.9418660036354</v>
      </c>
      <c r="AA110" s="12">
        <v>100.62649901611999</v>
      </c>
    </row>
    <row r="111" spans="1:27">
      <c r="A111" s="1" t="s">
        <v>524</v>
      </c>
      <c r="B111" s="1" t="s">
        <v>547</v>
      </c>
      <c r="D111" s="1">
        <v>28</v>
      </c>
      <c r="E111" s="1" t="s">
        <v>863</v>
      </c>
      <c r="F111" s="1" t="s">
        <v>866</v>
      </c>
      <c r="G111" s="1" t="str">
        <f t="shared" si="4"/>
        <v>28아파트연령3</v>
      </c>
      <c r="H111" s="1194">
        <v>97.284188853340609</v>
      </c>
      <c r="I111" s="1194">
        <v>97.301134920181468</v>
      </c>
      <c r="J111" s="1194">
        <v>97.881093365171424</v>
      </c>
      <c r="K111" s="1194">
        <v>98.093811072212091</v>
      </c>
      <c r="L111" s="1194">
        <v>98.944864961482551</v>
      </c>
      <c r="M111" s="1194">
        <v>99.663682825501269</v>
      </c>
      <c r="N111" s="1194">
        <v>99.781686397440367</v>
      </c>
      <c r="O111" s="12">
        <v>99.857575829342196</v>
      </c>
      <c r="P111" s="12">
        <v>100.04884770924477</v>
      </c>
      <c r="Q111" s="12">
        <v>100.05922675763031</v>
      </c>
      <c r="R111" s="12">
        <v>100</v>
      </c>
      <c r="S111" s="12">
        <v>100.09069105023585</v>
      </c>
      <c r="T111" s="12">
        <v>100.06113152569347</v>
      </c>
      <c r="U111" s="12">
        <v>100.14859745275102</v>
      </c>
      <c r="V111" s="12">
        <v>100.35940086374077</v>
      </c>
      <c r="W111" s="12">
        <v>100.78505723835607</v>
      </c>
      <c r="X111" s="12">
        <v>101.08494285609027</v>
      </c>
      <c r="Y111" s="12">
        <v>101.23629214503704</v>
      </c>
      <c r="Z111" s="12">
        <v>101.25007251652048</v>
      </c>
      <c r="AA111" s="12">
        <v>101.16573077497941</v>
      </c>
    </row>
    <row r="112" spans="1:27">
      <c r="A112" s="1" t="s">
        <v>524</v>
      </c>
      <c r="B112" s="1" t="s">
        <v>548</v>
      </c>
      <c r="D112" s="1">
        <v>29</v>
      </c>
      <c r="E112" s="1" t="s">
        <v>863</v>
      </c>
      <c r="F112" s="1" t="s">
        <v>866</v>
      </c>
      <c r="G112" s="1" t="str">
        <f t="shared" si="4"/>
        <v>29아파트연령3</v>
      </c>
      <c r="H112" s="1194">
        <v>95.392438198750767</v>
      </c>
      <c r="I112" s="1194">
        <v>96.161792363997222</v>
      </c>
      <c r="J112" s="1194">
        <v>97.011821432076218</v>
      </c>
      <c r="K112" s="1194">
        <v>97.643310162852643</v>
      </c>
      <c r="L112" s="1194">
        <v>98.133083825850946</v>
      </c>
      <c r="M112" s="1194">
        <v>98.290497314591931</v>
      </c>
      <c r="N112" s="1194">
        <v>98.420962611799155</v>
      </c>
      <c r="O112" s="12">
        <v>98.86941983288483</v>
      </c>
      <c r="P112" s="12">
        <v>99.178094045432118</v>
      </c>
      <c r="Q112" s="12">
        <v>99.613577013190181</v>
      </c>
      <c r="R112" s="12">
        <v>100</v>
      </c>
      <c r="S112" s="12">
        <v>100.74007332880181</v>
      </c>
      <c r="T112" s="12">
        <v>101.55519610347925</v>
      </c>
      <c r="U112" s="12">
        <v>102.01841945802444</v>
      </c>
      <c r="V112" s="12">
        <v>102.51205028337387</v>
      </c>
      <c r="W112" s="12">
        <v>103.69105057420292</v>
      </c>
      <c r="X112" s="12">
        <v>105.0830431053692</v>
      </c>
      <c r="Y112" s="12">
        <v>106.32621377362605</v>
      </c>
      <c r="Z112" s="12">
        <v>108.86683284516423</v>
      </c>
      <c r="AA112" s="12">
        <v>109.81504848632476</v>
      </c>
    </row>
    <row r="113" spans="1:27">
      <c r="A113" s="1" t="s">
        <v>524</v>
      </c>
      <c r="B113" s="1" t="s">
        <v>549</v>
      </c>
      <c r="D113" s="1">
        <v>30</v>
      </c>
      <c r="E113" s="1" t="s">
        <v>863</v>
      </c>
      <c r="F113" s="1" t="s">
        <v>866</v>
      </c>
      <c r="G113" s="1" t="str">
        <f t="shared" si="4"/>
        <v>30아파트연령3</v>
      </c>
      <c r="H113" s="1194">
        <v>98.602211051730023</v>
      </c>
      <c r="I113" s="1194">
        <v>99.184599122876023</v>
      </c>
      <c r="J113" s="1194">
        <v>99.515825394881034</v>
      </c>
      <c r="K113" s="1194">
        <v>100.27933699756521</v>
      </c>
      <c r="L113" s="1194">
        <v>100.78369121737035</v>
      </c>
      <c r="M113" s="1194">
        <v>100.88214068315122</v>
      </c>
      <c r="N113" s="1194">
        <v>100.09334121922559</v>
      </c>
      <c r="O113" s="12">
        <v>100.02819414912274</v>
      </c>
      <c r="P113" s="12">
        <v>99.672152251950038</v>
      </c>
      <c r="Q113" s="12">
        <v>99.776100277535221</v>
      </c>
      <c r="R113" s="12">
        <v>100</v>
      </c>
      <c r="S113" s="12">
        <v>99.738754681373919</v>
      </c>
      <c r="T113" s="12">
        <v>99.648165615019508</v>
      </c>
      <c r="U113" s="12">
        <v>99.332868849426646</v>
      </c>
      <c r="V113" s="12">
        <v>98.92670955410901</v>
      </c>
      <c r="W113" s="12">
        <v>98.885320432680345</v>
      </c>
      <c r="X113" s="12">
        <v>98.905855330368681</v>
      </c>
      <c r="Y113" s="12">
        <v>98.810855305935704</v>
      </c>
      <c r="Z113" s="12">
        <v>98.781936437343191</v>
      </c>
      <c r="AA113" s="12">
        <v>98.634336332458474</v>
      </c>
    </row>
    <row r="114" spans="1:27">
      <c r="A114" s="1" t="s">
        <v>524</v>
      </c>
      <c r="B114" s="1" t="s">
        <v>1381</v>
      </c>
      <c r="D114" s="1">
        <v>31</v>
      </c>
      <c r="E114" s="1" t="s">
        <v>770</v>
      </c>
      <c r="F114" s="1" t="s">
        <v>832</v>
      </c>
      <c r="G114" s="1" t="str">
        <f t="shared" ref="G114" si="7">D114&amp;E114&amp;F114</f>
        <v>31아파트연령3</v>
      </c>
      <c r="H114" s="1194"/>
      <c r="I114" s="1194"/>
      <c r="J114" s="1194"/>
      <c r="K114" s="1194"/>
      <c r="L114" s="1194"/>
      <c r="M114" s="1194"/>
      <c r="N114" s="1194"/>
      <c r="R114" s="12">
        <v>100</v>
      </c>
      <c r="S114" s="12">
        <v>99.880516642127432</v>
      </c>
      <c r="T114" s="12">
        <v>102.57167940071641</v>
      </c>
      <c r="U114" s="12">
        <v>104.61201597023604</v>
      </c>
      <c r="V114" s="12">
        <v>107.71926191500731</v>
      </c>
      <c r="W114" s="12">
        <v>108.57695915557035</v>
      </c>
      <c r="X114" s="12">
        <v>109.46481854427677</v>
      </c>
      <c r="Y114" s="12">
        <v>109.43793836585853</v>
      </c>
      <c r="Z114" s="12">
        <v>109.84331922027258</v>
      </c>
      <c r="AA114" s="12">
        <v>109.52187400500237</v>
      </c>
    </row>
    <row r="115" spans="1:27">
      <c r="A115" s="1" t="s">
        <v>524</v>
      </c>
      <c r="B115" s="1" t="s">
        <v>550</v>
      </c>
      <c r="D115" s="1">
        <v>32</v>
      </c>
      <c r="E115" s="1" t="s">
        <v>863</v>
      </c>
      <c r="F115" s="1" t="s">
        <v>866</v>
      </c>
      <c r="G115" s="1" t="str">
        <f t="shared" si="4"/>
        <v>32아파트연령3</v>
      </c>
      <c r="H115" s="1194">
        <v>98.795216148207629</v>
      </c>
      <c r="I115" s="1194">
        <v>99.45502477964213</v>
      </c>
      <c r="J115" s="1194">
        <v>99.810095014225269</v>
      </c>
      <c r="K115" s="1194">
        <v>100.21802538573267</v>
      </c>
      <c r="L115" s="1194">
        <v>100.41222428034048</v>
      </c>
      <c r="M115" s="1194">
        <v>100.49069028668757</v>
      </c>
      <c r="N115" s="1194">
        <v>100.36639182348577</v>
      </c>
      <c r="O115" s="12">
        <v>100.38637826530343</v>
      </c>
      <c r="P115" s="12">
        <v>100.25759762570441</v>
      </c>
      <c r="Q115" s="12">
        <v>100.06689594413075</v>
      </c>
      <c r="R115" s="12">
        <v>100</v>
      </c>
      <c r="S115" s="12">
        <v>100.11166535584375</v>
      </c>
      <c r="T115" s="12">
        <v>100.01057939212359</v>
      </c>
      <c r="U115" s="12">
        <v>99.890878220787769</v>
      </c>
      <c r="V115" s="12">
        <v>99.500803871667372</v>
      </c>
      <c r="W115" s="12">
        <v>99.632931138064109</v>
      </c>
      <c r="X115" s="12">
        <v>99.856042453823775</v>
      </c>
      <c r="Y115" s="12">
        <v>99.500421462789632</v>
      </c>
      <c r="Z115" s="12">
        <v>99.369983899215512</v>
      </c>
      <c r="AA115" s="12">
        <v>99.184232428445895</v>
      </c>
    </row>
    <row r="116" spans="1:27">
      <c r="A116" s="1" t="s">
        <v>524</v>
      </c>
      <c r="B116" s="1" t="s">
        <v>551</v>
      </c>
      <c r="D116" s="1">
        <v>33</v>
      </c>
      <c r="E116" s="1" t="s">
        <v>863</v>
      </c>
      <c r="F116" s="1" t="s">
        <v>866</v>
      </c>
      <c r="G116" s="1" t="str">
        <f t="shared" si="4"/>
        <v>33아파트연령3</v>
      </c>
      <c r="H116" s="1194">
        <v>97.856947779125264</v>
      </c>
      <c r="I116" s="1194">
        <v>98.127165445592468</v>
      </c>
      <c r="J116" s="1194">
        <v>98.592297542091984</v>
      </c>
      <c r="K116" s="1194">
        <v>99.20338812481576</v>
      </c>
      <c r="L116" s="1194">
        <v>99.58713275063451</v>
      </c>
      <c r="M116" s="1194">
        <v>99.992331171914131</v>
      </c>
      <c r="N116" s="1194">
        <v>99.90988916004379</v>
      </c>
      <c r="O116" s="12">
        <v>99.940353745914663</v>
      </c>
      <c r="P116" s="12">
        <v>99.902210632090288</v>
      </c>
      <c r="Q116" s="12">
        <v>99.948501100398929</v>
      </c>
      <c r="R116" s="12">
        <v>100</v>
      </c>
      <c r="S116" s="12">
        <v>100.16193066636501</v>
      </c>
      <c r="T116" s="12">
        <v>99.971996315903482</v>
      </c>
      <c r="U116" s="12">
        <v>99.930833417446038</v>
      </c>
      <c r="V116" s="12">
        <v>99.896226636634651</v>
      </c>
      <c r="W116" s="12">
        <v>100.36356601515814</v>
      </c>
      <c r="X116" s="12">
        <v>100.30380474908512</v>
      </c>
      <c r="Y116" s="12">
        <v>100.2256482664267</v>
      </c>
      <c r="Z116" s="12">
        <v>100.46553383982935</v>
      </c>
      <c r="AA116" s="12">
        <v>100.41565825779944</v>
      </c>
    </row>
    <row r="117" spans="1:27">
      <c r="A117" s="1" t="s">
        <v>524</v>
      </c>
      <c r="B117" s="1" t="s">
        <v>552</v>
      </c>
      <c r="D117" s="1">
        <v>34</v>
      </c>
      <c r="E117" s="1" t="s">
        <v>863</v>
      </c>
      <c r="F117" s="1" t="s">
        <v>866</v>
      </c>
      <c r="G117" s="1" t="str">
        <f t="shared" si="4"/>
        <v>34아파트연령3</v>
      </c>
      <c r="H117" s="1194">
        <v>94.007651333255168</v>
      </c>
      <c r="I117" s="1194">
        <v>94.348088294810324</v>
      </c>
      <c r="J117" s="1194">
        <v>95.36557329512371</v>
      </c>
      <c r="K117" s="1194">
        <v>96.183059478657327</v>
      </c>
      <c r="L117" s="1194">
        <v>96.944752112903103</v>
      </c>
      <c r="M117" s="1194">
        <v>97.147986651891017</v>
      </c>
      <c r="N117" s="1194">
        <v>97.591450520146296</v>
      </c>
      <c r="O117" s="12">
        <v>98.551083704858328</v>
      </c>
      <c r="P117" s="12">
        <v>99.182109315702789</v>
      </c>
      <c r="Q117" s="12">
        <v>99.624919287003479</v>
      </c>
      <c r="R117" s="12">
        <v>100</v>
      </c>
      <c r="S117" s="12">
        <v>100.81178307917091</v>
      </c>
      <c r="T117" s="12">
        <v>101.65888756589116</v>
      </c>
      <c r="U117" s="12">
        <v>101.9254633382255</v>
      </c>
      <c r="V117" s="12">
        <v>102.50041978009565</v>
      </c>
      <c r="W117" s="12">
        <v>102.9462733092853</v>
      </c>
      <c r="X117" s="12">
        <v>103.47003284397344</v>
      </c>
      <c r="Y117" s="12">
        <v>103.91271558685892</v>
      </c>
      <c r="Z117" s="12">
        <v>104.24727140282634</v>
      </c>
      <c r="AA117" s="12">
        <v>104.42187390070616</v>
      </c>
    </row>
    <row r="118" spans="1:27">
      <c r="A118" s="1" t="s">
        <v>524</v>
      </c>
      <c r="B118" s="1" t="s">
        <v>553</v>
      </c>
      <c r="D118" s="1">
        <v>35</v>
      </c>
      <c r="E118" s="1" t="s">
        <v>863</v>
      </c>
      <c r="F118" s="1" t="s">
        <v>866</v>
      </c>
      <c r="G118" s="1" t="str">
        <f t="shared" si="4"/>
        <v>35아파트연령3</v>
      </c>
      <c r="H118" s="1194">
        <v>104.18161010548626</v>
      </c>
      <c r="I118" s="1194">
        <v>104.28664424779426</v>
      </c>
      <c r="J118" s="1194">
        <v>104.99527363725902</v>
      </c>
      <c r="K118" s="1194">
        <v>105.14776866809127</v>
      </c>
      <c r="L118" s="1194">
        <v>104.40309507290117</v>
      </c>
      <c r="M118" s="1194">
        <v>103.94382709135589</v>
      </c>
      <c r="N118" s="1194">
        <v>103.21665386334551</v>
      </c>
      <c r="O118" s="12">
        <v>102.55154054010396</v>
      </c>
      <c r="P118" s="12">
        <v>101.58094732169153</v>
      </c>
      <c r="Q118" s="12">
        <v>101.16512444731157</v>
      </c>
      <c r="R118" s="12">
        <v>100</v>
      </c>
      <c r="S118" s="12">
        <v>99.067874953646495</v>
      </c>
      <c r="T118" s="12">
        <v>98.636122061066416</v>
      </c>
      <c r="U118" s="12">
        <v>98.621670708661583</v>
      </c>
      <c r="V118" s="12">
        <v>98.398006308927663</v>
      </c>
      <c r="W118" s="12">
        <v>98.221605649946994</v>
      </c>
      <c r="X118" s="12">
        <v>98.329590350778162</v>
      </c>
      <c r="Y118" s="12">
        <v>98.072434573768561</v>
      </c>
      <c r="Z118" s="12">
        <v>97.910194108976341</v>
      </c>
      <c r="AA118" s="12">
        <v>97.671491811195082</v>
      </c>
    </row>
    <row r="119" spans="1:27">
      <c r="A119" s="1" t="s">
        <v>524</v>
      </c>
      <c r="B119" s="1" t="s">
        <v>554</v>
      </c>
      <c r="D119" s="1">
        <v>36</v>
      </c>
      <c r="E119" s="1" t="s">
        <v>863</v>
      </c>
      <c r="F119" s="1" t="s">
        <v>866</v>
      </c>
      <c r="G119" s="1" t="str">
        <f t="shared" si="4"/>
        <v>36아파트연령3</v>
      </c>
      <c r="H119" s="1194">
        <v>98.151203460028043</v>
      </c>
      <c r="I119" s="1194">
        <v>98.20772621817305</v>
      </c>
      <c r="J119" s="1194">
        <v>99.217286279803119</v>
      </c>
      <c r="K119" s="1194">
        <v>100.35064291412803</v>
      </c>
      <c r="L119" s="1194">
        <v>100.60725795608683</v>
      </c>
      <c r="M119" s="1194">
        <v>100.63842349636147</v>
      </c>
      <c r="N119" s="1194">
        <v>100.31329674613941</v>
      </c>
      <c r="O119" s="12">
        <v>100.26120199289851</v>
      </c>
      <c r="P119" s="12">
        <v>100.50046878290489</v>
      </c>
      <c r="Q119" s="12">
        <v>100.42833890777325</v>
      </c>
      <c r="R119" s="12">
        <v>100</v>
      </c>
      <c r="S119" s="12">
        <v>99.82703127921431</v>
      </c>
      <c r="T119" s="12">
        <v>99.795665772713818</v>
      </c>
      <c r="U119" s="12">
        <v>99.762869021968129</v>
      </c>
      <c r="V119" s="12">
        <v>99.493672085129418</v>
      </c>
      <c r="W119" s="12">
        <v>99.255991768670953</v>
      </c>
      <c r="X119" s="12">
        <v>99.151465850536539</v>
      </c>
      <c r="Y119" s="12">
        <v>98.85272741105851</v>
      </c>
      <c r="Z119" s="12">
        <v>98.679544733813501</v>
      </c>
      <c r="AA119" s="12">
        <v>98.61722672116538</v>
      </c>
    </row>
    <row r="120" spans="1:27">
      <c r="A120" s="1" t="s">
        <v>524</v>
      </c>
      <c r="B120" s="1" t="s">
        <v>555</v>
      </c>
      <c r="D120" s="1">
        <v>37</v>
      </c>
      <c r="E120" s="1" t="s">
        <v>863</v>
      </c>
      <c r="F120" s="1" t="s">
        <v>866</v>
      </c>
      <c r="G120" s="1" t="str">
        <f t="shared" si="4"/>
        <v>37아파트연령3</v>
      </c>
      <c r="H120" s="1194">
        <v>93.97831843049488</v>
      </c>
      <c r="I120" s="1194">
        <v>94.335913039685593</v>
      </c>
      <c r="J120" s="1194">
        <v>95.092486931955719</v>
      </c>
      <c r="K120" s="1194">
        <v>95.507339542922068</v>
      </c>
      <c r="L120" s="1194">
        <v>96.168490996743259</v>
      </c>
      <c r="M120" s="1194">
        <v>96.751525175451391</v>
      </c>
      <c r="N120" s="1194">
        <v>97.409152442221014</v>
      </c>
      <c r="O120" s="12">
        <v>98.007734991714131</v>
      </c>
      <c r="P120" s="12">
        <v>98.795507603727174</v>
      </c>
      <c r="Q120" s="12">
        <v>99.480468910203669</v>
      </c>
      <c r="R120" s="12">
        <v>100</v>
      </c>
      <c r="S120" s="12">
        <v>100.70685597209031</v>
      </c>
      <c r="T120" s="12">
        <v>101.50250942252306</v>
      </c>
      <c r="U120" s="12">
        <v>101.979015701658</v>
      </c>
      <c r="V120" s="12">
        <v>102.6564497652432</v>
      </c>
      <c r="W120" s="12">
        <v>103.27998072263715</v>
      </c>
      <c r="X120" s="12">
        <v>104.04500067770492</v>
      </c>
      <c r="Y120" s="12">
        <v>104.68404158606019</v>
      </c>
      <c r="Z120" s="12">
        <v>105.92614476252236</v>
      </c>
      <c r="AA120" s="12">
        <v>106.69720367538038</v>
      </c>
    </row>
    <row r="121" spans="1:27">
      <c r="A121" s="1" t="s">
        <v>524</v>
      </c>
      <c r="B121" s="1" t="s">
        <v>556</v>
      </c>
      <c r="D121" s="1">
        <v>38</v>
      </c>
      <c r="E121" s="1" t="s">
        <v>863</v>
      </c>
      <c r="F121" s="1" t="s">
        <v>866</v>
      </c>
      <c r="G121" s="1" t="str">
        <f t="shared" si="4"/>
        <v>38아파트연령3</v>
      </c>
      <c r="H121" s="1194">
        <v>101.91542273495448</v>
      </c>
      <c r="I121" s="1194">
        <v>101.85630882700522</v>
      </c>
      <c r="J121" s="1194">
        <v>101.97048243805941</v>
      </c>
      <c r="K121" s="1194">
        <v>101.82371349223013</v>
      </c>
      <c r="L121" s="1194">
        <v>101.63982698620818</v>
      </c>
      <c r="M121" s="1194">
        <v>101.31399543569006</v>
      </c>
      <c r="N121" s="1194">
        <v>100.72608120908249</v>
      </c>
      <c r="O121" s="12">
        <v>100.31701478431813</v>
      </c>
      <c r="P121" s="12">
        <v>100.32665315177344</v>
      </c>
      <c r="Q121" s="12">
        <v>100.18142948270101</v>
      </c>
      <c r="R121" s="12">
        <v>100</v>
      </c>
      <c r="S121" s="12">
        <v>99.810892604048277</v>
      </c>
      <c r="T121" s="12">
        <v>99.188143165484149</v>
      </c>
      <c r="U121" s="12">
        <v>99.032291697389141</v>
      </c>
      <c r="V121" s="12">
        <v>98.966139020284317</v>
      </c>
      <c r="W121" s="12">
        <v>99.230107794783549</v>
      </c>
      <c r="X121" s="12">
        <v>99.386323504255685</v>
      </c>
      <c r="Y121" s="12">
        <v>99.347047592792762</v>
      </c>
      <c r="Z121" s="12">
        <v>99.261909976223066</v>
      </c>
      <c r="AA121" s="12">
        <v>99.126822787599451</v>
      </c>
    </row>
    <row r="122" spans="1:27">
      <c r="A122" s="1" t="s">
        <v>524</v>
      </c>
      <c r="B122" s="1" t="s">
        <v>557</v>
      </c>
      <c r="D122" s="1">
        <v>39</v>
      </c>
      <c r="E122" s="1" t="s">
        <v>863</v>
      </c>
      <c r="F122" s="1" t="s">
        <v>866</v>
      </c>
      <c r="G122" s="1" t="str">
        <f t="shared" si="4"/>
        <v>39아파트연령3</v>
      </c>
      <c r="H122" s="1194">
        <v>94.241023807574436</v>
      </c>
      <c r="I122" s="1194">
        <v>97.280328631700158</v>
      </c>
      <c r="J122" s="1194">
        <v>98.309870904653522</v>
      </c>
      <c r="K122" s="1194">
        <v>98.975985866866026</v>
      </c>
      <c r="L122" s="1194">
        <v>100.06198265912586</v>
      </c>
      <c r="M122" s="1194">
        <v>99.900586946203134</v>
      </c>
      <c r="N122" s="1194">
        <v>99.982980137632055</v>
      </c>
      <c r="O122" s="12">
        <v>100.15946180844601</v>
      </c>
      <c r="P122" s="12">
        <v>100.15946180844601</v>
      </c>
      <c r="Q122" s="12">
        <v>100.17997290192307</v>
      </c>
      <c r="R122" s="12">
        <v>100</v>
      </c>
      <c r="S122" s="12">
        <v>99.811245671635604</v>
      </c>
      <c r="T122" s="12">
        <v>98.810562010494166</v>
      </c>
      <c r="U122" s="12">
        <v>98.534432271918647</v>
      </c>
      <c r="V122" s="12">
        <v>98.39887355069763</v>
      </c>
      <c r="W122" s="12">
        <v>98.290638671554902</v>
      </c>
      <c r="X122" s="12">
        <v>98.306967862474465</v>
      </c>
      <c r="Y122" s="12">
        <v>98.438514995473653</v>
      </c>
      <c r="Z122" s="12">
        <v>98.22254993855509</v>
      </c>
      <c r="AA122" s="12">
        <v>97.841723685399018</v>
      </c>
    </row>
    <row r="123" spans="1:27">
      <c r="A123" s="1" t="s">
        <v>655</v>
      </c>
      <c r="D123" s="1">
        <v>40</v>
      </c>
      <c r="E123" s="1" t="s">
        <v>863</v>
      </c>
      <c r="F123" s="1" t="s">
        <v>866</v>
      </c>
      <c r="G123" s="1" t="str">
        <f t="shared" si="4"/>
        <v>40아파트연령3</v>
      </c>
      <c r="H123" s="1194">
        <v>100.39966950122742</v>
      </c>
      <c r="I123" s="1194">
        <v>100.39311392845565</v>
      </c>
      <c r="J123" s="1194">
        <v>100.55256950200781</v>
      </c>
      <c r="K123" s="1194">
        <v>100.57795980607438</v>
      </c>
      <c r="L123" s="1194">
        <v>100.69479874846058</v>
      </c>
      <c r="M123" s="1194">
        <v>100.56144989259352</v>
      </c>
      <c r="N123" s="1194">
        <v>100.28671501320963</v>
      </c>
      <c r="O123" s="12">
        <v>100.07900451402693</v>
      </c>
      <c r="P123" s="12">
        <v>99.99219407907745</v>
      </c>
      <c r="Q123" s="12">
        <v>99.984700560622144</v>
      </c>
      <c r="R123" s="12">
        <v>100</v>
      </c>
      <c r="S123" s="12">
        <v>99.960738699890499</v>
      </c>
      <c r="T123" s="12">
        <v>99.825590935358207</v>
      </c>
      <c r="U123" s="12">
        <v>99.782445787582773</v>
      </c>
      <c r="V123" s="12">
        <v>99.757958005692032</v>
      </c>
      <c r="W123" s="12">
        <v>100.21528269414661</v>
      </c>
      <c r="X123" s="12">
        <v>100.58846438159124</v>
      </c>
      <c r="Y123" s="12">
        <v>100.8656470983051</v>
      </c>
      <c r="Z123" s="12">
        <v>101.33182515483357</v>
      </c>
      <c r="AA123" s="12">
        <v>101.35824464861433</v>
      </c>
    </row>
    <row r="124" spans="1:27">
      <c r="A124" s="1" t="s">
        <v>523</v>
      </c>
      <c r="D124" s="1">
        <v>41</v>
      </c>
      <c r="E124" s="1" t="s">
        <v>863</v>
      </c>
      <c r="F124" s="1" t="s">
        <v>866</v>
      </c>
      <c r="G124" s="1" t="str">
        <f t="shared" si="4"/>
        <v>41아파트연령3</v>
      </c>
      <c r="H124" s="1194">
        <v>101.13282500304774</v>
      </c>
      <c r="I124" s="1194">
        <v>101.27008221473413</v>
      </c>
      <c r="J124" s="1194">
        <v>101.41561009398583</v>
      </c>
      <c r="K124" s="1194">
        <v>101.49748444120553</v>
      </c>
      <c r="L124" s="1194">
        <v>101.40275074315728</v>
      </c>
      <c r="M124" s="1194">
        <v>101.22545307861715</v>
      </c>
      <c r="N124" s="1194">
        <v>100.95333303312727</v>
      </c>
      <c r="O124" s="12">
        <v>100.73519701909217</v>
      </c>
      <c r="P124" s="12">
        <v>100.47980290396387</v>
      </c>
      <c r="Q124" s="12">
        <v>100.2602013734741</v>
      </c>
      <c r="R124" s="12">
        <v>100</v>
      </c>
      <c r="S124" s="12">
        <v>99.808024119673604</v>
      </c>
      <c r="T124" s="12">
        <v>99.479569534917999</v>
      </c>
      <c r="U124" s="12">
        <v>99.284649252366279</v>
      </c>
      <c r="V124" s="12">
        <v>99.166213727943216</v>
      </c>
      <c r="W124" s="12">
        <v>99.341783868615991</v>
      </c>
      <c r="X124" s="12">
        <v>99.563941770719808</v>
      </c>
      <c r="Y124" s="12">
        <v>99.656288419967396</v>
      </c>
      <c r="Z124" s="12">
        <v>99.625135077359488</v>
      </c>
      <c r="AA124" s="12">
        <v>99.5230037699516</v>
      </c>
    </row>
    <row r="125" spans="1:27">
      <c r="A125" s="1" t="s">
        <v>516</v>
      </c>
      <c r="D125" s="1">
        <v>1</v>
      </c>
      <c r="E125" s="1" t="s">
        <v>863</v>
      </c>
      <c r="F125" s="1" t="s">
        <v>867</v>
      </c>
      <c r="G125" s="1" t="str">
        <f t="shared" si="4"/>
        <v>1아파트연령4</v>
      </c>
      <c r="H125" s="1194">
        <v>101.71006557208256</v>
      </c>
      <c r="I125" s="1194">
        <v>101.77565169505336</v>
      </c>
      <c r="J125" s="1194">
        <v>101.88507944323867</v>
      </c>
      <c r="K125" s="1194">
        <v>101.88599990125613</v>
      </c>
      <c r="L125" s="1194">
        <v>101.82932647855675</v>
      </c>
      <c r="M125" s="1194">
        <v>101.53906052350658</v>
      </c>
      <c r="N125" s="1194">
        <v>101.11160881289989</v>
      </c>
      <c r="O125" s="12">
        <v>100.70387153456255</v>
      </c>
      <c r="P125" s="12">
        <v>100.42581718405002</v>
      </c>
      <c r="Q125" s="12">
        <v>100.19914838189084</v>
      </c>
      <c r="R125" s="12">
        <v>100</v>
      </c>
      <c r="S125" s="12">
        <v>99.836810642402469</v>
      </c>
      <c r="T125" s="12">
        <v>99.56311034187874</v>
      </c>
      <c r="U125" s="12">
        <v>99.323175780353111</v>
      </c>
      <c r="V125" s="12">
        <v>99.232794238748156</v>
      </c>
      <c r="W125" s="12">
        <v>99.431744918371777</v>
      </c>
      <c r="X125" s="12">
        <v>99.738510745930114</v>
      </c>
      <c r="Y125" s="12">
        <v>99.920593136273894</v>
      </c>
      <c r="Z125" s="12">
        <v>99.978772581663634</v>
      </c>
      <c r="AA125" s="12">
        <v>99.919958115806722</v>
      </c>
    </row>
    <row r="126" spans="1:27">
      <c r="A126" s="1" t="s">
        <v>521</v>
      </c>
      <c r="D126" s="1">
        <v>2</v>
      </c>
      <c r="E126" s="1" t="s">
        <v>863</v>
      </c>
      <c r="F126" s="1" t="s">
        <v>867</v>
      </c>
      <c r="G126" s="1" t="str">
        <f t="shared" si="4"/>
        <v>2아파트연령4</v>
      </c>
      <c r="H126" s="1194">
        <v>105.18201280387954</v>
      </c>
      <c r="I126" s="1194">
        <v>105.06299959407056</v>
      </c>
      <c r="J126" s="1194">
        <v>104.76956223335729</v>
      </c>
      <c r="K126" s="1194">
        <v>104.44586885778722</v>
      </c>
      <c r="L126" s="1194">
        <v>104.02650667678887</v>
      </c>
      <c r="M126" s="1194">
        <v>103.37408511856054</v>
      </c>
      <c r="N126" s="1194">
        <v>102.60040307210096</v>
      </c>
      <c r="O126" s="12">
        <v>101.81827707543304</v>
      </c>
      <c r="P126" s="12">
        <v>101.17733803244603</v>
      </c>
      <c r="Q126" s="12">
        <v>100.57284979191277</v>
      </c>
      <c r="R126" s="12">
        <v>100</v>
      </c>
      <c r="S126" s="12">
        <v>99.464799113463386</v>
      </c>
      <c r="T126" s="12">
        <v>98.815944332822141</v>
      </c>
      <c r="U126" s="12">
        <v>98.328492291584368</v>
      </c>
      <c r="V126" s="12">
        <v>98.068590369070222</v>
      </c>
      <c r="W126" s="12">
        <v>98.073147821031171</v>
      </c>
      <c r="X126" s="12">
        <v>98.313277919457832</v>
      </c>
      <c r="Y126" s="12">
        <v>98.435288449814379</v>
      </c>
      <c r="Z126" s="12">
        <v>98.220917398874207</v>
      </c>
      <c r="AA126" s="12">
        <v>97.980392678636179</v>
      </c>
    </row>
    <row r="127" spans="1:27">
      <c r="A127" s="1" t="s">
        <v>1380</v>
      </c>
      <c r="D127" s="1">
        <v>3</v>
      </c>
      <c r="E127" s="1" t="s">
        <v>770</v>
      </c>
      <c r="F127" s="1" t="s">
        <v>833</v>
      </c>
      <c r="G127" s="1" t="str">
        <f t="shared" ref="G127" si="8">D127&amp;E127&amp;F127</f>
        <v>3아파트연령4</v>
      </c>
      <c r="H127" s="1194">
        <v>99.133088001226724</v>
      </c>
      <c r="I127" s="1194">
        <v>99.331856186281982</v>
      </c>
      <c r="J127" s="1194">
        <v>99.733426056766248</v>
      </c>
      <c r="K127" s="1194">
        <v>99.971248294104853</v>
      </c>
      <c r="L127" s="1194">
        <v>100.18082267294821</v>
      </c>
      <c r="M127" s="1194">
        <v>100.15809107121527</v>
      </c>
      <c r="N127" s="1194">
        <v>99.987936286909928</v>
      </c>
      <c r="O127" s="12">
        <v>99.860084478154988</v>
      </c>
      <c r="P127" s="12">
        <v>99.855007504207293</v>
      </c>
      <c r="Q127" s="12">
        <v>99.914370898682691</v>
      </c>
      <c r="R127" s="12">
        <v>100</v>
      </c>
      <c r="S127" s="12">
        <v>100.1299323700176</v>
      </c>
      <c r="T127" s="12">
        <v>100.15383001350962</v>
      </c>
      <c r="U127" s="12">
        <v>100.1113653093924</v>
      </c>
      <c r="V127" s="12">
        <v>100.15674250374715</v>
      </c>
      <c r="W127" s="12">
        <v>100.51185347243734</v>
      </c>
      <c r="X127" s="12">
        <v>100.87223796208514</v>
      </c>
      <c r="Y127" s="12">
        <v>101.10272101932978</v>
      </c>
      <c r="Z127" s="12">
        <v>101.38127053348454</v>
      </c>
      <c r="AA127" s="12">
        <v>101.47000731146416</v>
      </c>
    </row>
    <row r="128" spans="1:27">
      <c r="A128" s="1" t="s">
        <v>522</v>
      </c>
      <c r="D128" s="1">
        <v>4</v>
      </c>
      <c r="E128" s="1" t="s">
        <v>863</v>
      </c>
      <c r="F128" s="1" t="s">
        <v>867</v>
      </c>
      <c r="G128" s="1" t="str">
        <f t="shared" si="4"/>
        <v>4아파트연령4</v>
      </c>
      <c r="H128" s="1194">
        <v>100.3100491941419</v>
      </c>
      <c r="I128" s="1194">
        <v>100.38766137941609</v>
      </c>
      <c r="J128" s="1194">
        <v>100.59307756420118</v>
      </c>
      <c r="K128" s="1194">
        <v>100.64697558281649</v>
      </c>
      <c r="L128" s="1194">
        <v>100.81290504384822</v>
      </c>
      <c r="M128" s="1194">
        <v>100.71434986959655</v>
      </c>
      <c r="N128" s="1194">
        <v>100.44676772442405</v>
      </c>
      <c r="O128" s="12">
        <v>99.954331804770277</v>
      </c>
      <c r="P128" s="12">
        <v>99.825744327299446</v>
      </c>
      <c r="Q128" s="12">
        <v>99.83678740281448</v>
      </c>
      <c r="R128" s="12">
        <v>100</v>
      </c>
      <c r="S128" s="12">
        <v>100.17790949856065</v>
      </c>
      <c r="T128" s="12">
        <v>100.27462096263002</v>
      </c>
      <c r="U128" s="12">
        <v>100.17398376904234</v>
      </c>
      <c r="V128" s="12">
        <v>100.18213270321972</v>
      </c>
      <c r="W128" s="12">
        <v>100.62985524266431</v>
      </c>
      <c r="X128" s="12">
        <v>101.00165487825186</v>
      </c>
      <c r="Y128" s="12">
        <v>101.3235270495354</v>
      </c>
      <c r="Z128" s="12">
        <v>101.66822923736822</v>
      </c>
      <c r="AA128" s="12">
        <v>101.74971169218627</v>
      </c>
    </row>
    <row r="129" spans="1:27">
      <c r="A129" s="1" t="s">
        <v>853</v>
      </c>
      <c r="D129" s="1">
        <v>5</v>
      </c>
      <c r="E129" s="1" t="s">
        <v>863</v>
      </c>
      <c r="F129" s="1" t="s">
        <v>867</v>
      </c>
      <c r="G129" s="1" t="str">
        <f t="shared" si="4"/>
        <v>5아파트연령4</v>
      </c>
      <c r="H129" s="1194">
        <v>98.149453915362429</v>
      </c>
      <c r="I129" s="1194">
        <v>98.448475358281044</v>
      </c>
      <c r="J129" s="1194">
        <v>99.012842760415865</v>
      </c>
      <c r="K129" s="1194">
        <v>99.403869722058843</v>
      </c>
      <c r="L129" s="1194">
        <v>99.649871962313185</v>
      </c>
      <c r="M129" s="1194">
        <v>99.690508420255568</v>
      </c>
      <c r="N129" s="1194">
        <v>99.601907822433191</v>
      </c>
      <c r="O129" s="12">
        <v>99.780525070037555</v>
      </c>
      <c r="P129" s="12">
        <v>99.879738369825489</v>
      </c>
      <c r="Q129" s="12">
        <v>99.979967443470755</v>
      </c>
      <c r="R129" s="12">
        <v>100</v>
      </c>
      <c r="S129" s="12">
        <v>100.07863623744112</v>
      </c>
      <c r="T129" s="12">
        <v>100.03295332693666</v>
      </c>
      <c r="U129" s="12">
        <v>100.03726108402098</v>
      </c>
      <c r="V129" s="12">
        <v>100.11149554324939</v>
      </c>
      <c r="W129" s="12">
        <v>100.38458936529602</v>
      </c>
      <c r="X129" s="12">
        <v>100.73432400681905</v>
      </c>
      <c r="Y129" s="12">
        <v>100.88483322748002</v>
      </c>
      <c r="Z129" s="12">
        <v>101.10683447332944</v>
      </c>
      <c r="AA129" s="12">
        <v>101.20167212640523</v>
      </c>
    </row>
    <row r="130" spans="1:27">
      <c r="A130" s="1" t="s">
        <v>524</v>
      </c>
      <c r="B130" s="1" t="s">
        <v>525</v>
      </c>
      <c r="D130" s="1">
        <v>6</v>
      </c>
      <c r="E130" s="1" t="s">
        <v>863</v>
      </c>
      <c r="F130" s="1" t="s">
        <v>867</v>
      </c>
      <c r="G130" s="1" t="str">
        <f t="shared" si="4"/>
        <v>6아파트연령4</v>
      </c>
      <c r="H130" s="1194">
        <v>106.73659291719363</v>
      </c>
      <c r="I130" s="1194">
        <v>106.61033687000999</v>
      </c>
      <c r="J130" s="1194">
        <v>105.90085341389663</v>
      </c>
      <c r="K130" s="1194">
        <v>105.11839477942092</v>
      </c>
      <c r="L130" s="1194">
        <v>104.2887444321683</v>
      </c>
      <c r="M130" s="1194">
        <v>103.27271135787444</v>
      </c>
      <c r="N130" s="1194">
        <v>102.49720427718812</v>
      </c>
      <c r="O130" s="12">
        <v>101.78120661046985</v>
      </c>
      <c r="P130" s="12">
        <v>101.1567359480056</v>
      </c>
      <c r="Q130" s="12">
        <v>100.6693925922086</v>
      </c>
      <c r="R130" s="12">
        <v>100</v>
      </c>
      <c r="S130" s="12">
        <v>99.353660250576354</v>
      </c>
      <c r="T130" s="12">
        <v>98.667126165352855</v>
      </c>
      <c r="U130" s="12">
        <v>98.171634836213258</v>
      </c>
      <c r="V130" s="12">
        <v>97.948396608495244</v>
      </c>
      <c r="W130" s="12">
        <v>98.033871248857849</v>
      </c>
      <c r="X130" s="12">
        <v>98.261250442899211</v>
      </c>
      <c r="Y130" s="12">
        <v>98.123232510200523</v>
      </c>
      <c r="Z130" s="12">
        <v>97.725774295802452</v>
      </c>
      <c r="AA130" s="12">
        <v>97.354960085505979</v>
      </c>
    </row>
    <row r="131" spans="1:27">
      <c r="A131" s="1" t="s">
        <v>524</v>
      </c>
      <c r="B131" s="1" t="s">
        <v>525</v>
      </c>
      <c r="C131" s="1" t="s">
        <v>526</v>
      </c>
      <c r="D131" s="1">
        <v>7</v>
      </c>
      <c r="E131" s="1" t="s">
        <v>863</v>
      </c>
      <c r="F131" s="1" t="s">
        <v>867</v>
      </c>
      <c r="G131" s="1" t="str">
        <f t="shared" si="4"/>
        <v>7아파트연령4</v>
      </c>
      <c r="H131" s="1194">
        <v>104.73857668900246</v>
      </c>
      <c r="I131" s="1194">
        <v>104.76384134096162</v>
      </c>
      <c r="J131" s="1194">
        <v>104.30693256695552</v>
      </c>
      <c r="K131" s="1194">
        <v>103.74722410770117</v>
      </c>
      <c r="L131" s="1194">
        <v>103.01972103437633</v>
      </c>
      <c r="M131" s="1194">
        <v>102.2736682615862</v>
      </c>
      <c r="N131" s="1194">
        <v>101.72073447821005</v>
      </c>
      <c r="O131" s="12">
        <v>101.34655563703751</v>
      </c>
      <c r="P131" s="12">
        <v>100.80785160758376</v>
      </c>
      <c r="Q131" s="12">
        <v>100.65023666451182</v>
      </c>
      <c r="R131" s="12">
        <v>100</v>
      </c>
      <c r="S131" s="12">
        <v>99.351327545117954</v>
      </c>
      <c r="T131" s="12">
        <v>98.692607990608934</v>
      </c>
      <c r="U131" s="12">
        <v>98.030722991532599</v>
      </c>
      <c r="V131" s="12">
        <v>97.587660102441177</v>
      </c>
      <c r="W131" s="12">
        <v>97.271444613856488</v>
      </c>
      <c r="X131" s="12">
        <v>97.292648153456739</v>
      </c>
      <c r="Y131" s="12">
        <v>97.104457719565147</v>
      </c>
      <c r="Z131" s="12">
        <v>96.829136384123501</v>
      </c>
      <c r="AA131" s="12">
        <v>96.426535270938345</v>
      </c>
    </row>
    <row r="132" spans="1:27">
      <c r="A132" s="1" t="s">
        <v>524</v>
      </c>
      <c r="B132" s="1" t="s">
        <v>525</v>
      </c>
      <c r="C132" s="1" t="s">
        <v>527</v>
      </c>
      <c r="D132" s="1">
        <v>8</v>
      </c>
      <c r="E132" s="1" t="s">
        <v>863</v>
      </c>
      <c r="F132" s="1" t="s">
        <v>867</v>
      </c>
      <c r="G132" s="1" t="str">
        <f t="shared" si="4"/>
        <v>8아파트연령4</v>
      </c>
      <c r="H132" s="1194">
        <v>102.06460453050877</v>
      </c>
      <c r="I132" s="1194">
        <v>102.06460453050877</v>
      </c>
      <c r="J132" s="1194">
        <v>101.68166476781219</v>
      </c>
      <c r="K132" s="1194">
        <v>101.68166476781219</v>
      </c>
      <c r="L132" s="1194">
        <v>101.5365544004862</v>
      </c>
      <c r="M132" s="1194">
        <v>101.48540206840674</v>
      </c>
      <c r="N132" s="1194">
        <v>101.39759221915585</v>
      </c>
      <c r="O132" s="12">
        <v>100.94103645330762</v>
      </c>
      <c r="P132" s="12">
        <v>100.5979102489962</v>
      </c>
      <c r="Q132" s="12">
        <v>100.10319343432401</v>
      </c>
      <c r="R132" s="12">
        <v>100</v>
      </c>
      <c r="S132" s="12">
        <v>99.659030812983033</v>
      </c>
      <c r="T132" s="12">
        <v>99.575718388900299</v>
      </c>
      <c r="U132" s="12">
        <v>99.537713556254033</v>
      </c>
      <c r="V132" s="12">
        <v>99.36583221349467</v>
      </c>
      <c r="W132" s="12">
        <v>99.254074902340633</v>
      </c>
      <c r="X132" s="12">
        <v>98.943599431813155</v>
      </c>
      <c r="Y132" s="12">
        <v>98.369059106381258</v>
      </c>
      <c r="Z132" s="12">
        <v>98.211749075796533</v>
      </c>
      <c r="AA132" s="12">
        <v>97.838537275321698</v>
      </c>
    </row>
    <row r="133" spans="1:27">
      <c r="A133" s="1" t="s">
        <v>524</v>
      </c>
      <c r="B133" s="1" t="s">
        <v>525</v>
      </c>
      <c r="C133" s="1" t="s">
        <v>528</v>
      </c>
      <c r="D133" s="1">
        <v>9</v>
      </c>
      <c r="E133" s="1" t="s">
        <v>863</v>
      </c>
      <c r="F133" s="1" t="s">
        <v>867</v>
      </c>
      <c r="G133" s="1" t="str">
        <f t="shared" si="4"/>
        <v>9아파트연령4</v>
      </c>
      <c r="H133" s="1194">
        <v>105.23002696746046</v>
      </c>
      <c r="I133" s="1194">
        <v>105.22305497054725</v>
      </c>
      <c r="J133" s="1194">
        <v>104.76373366973363</v>
      </c>
      <c r="K133" s="1194">
        <v>104.1624337051641</v>
      </c>
      <c r="L133" s="1194">
        <v>103.36436621515088</v>
      </c>
      <c r="M133" s="1194">
        <v>102.48789484265279</v>
      </c>
      <c r="N133" s="1194">
        <v>101.83854044991872</v>
      </c>
      <c r="O133" s="12">
        <v>101.44105778489151</v>
      </c>
      <c r="P133" s="12">
        <v>100.90344903479229</v>
      </c>
      <c r="Q133" s="12">
        <v>100.78800516428005</v>
      </c>
      <c r="R133" s="12">
        <v>100</v>
      </c>
      <c r="S133" s="12">
        <v>99.26762661535804</v>
      </c>
      <c r="T133" s="12">
        <v>98.444356784164256</v>
      </c>
      <c r="U133" s="12">
        <v>97.642892057217864</v>
      </c>
      <c r="V133" s="12">
        <v>97.160365573710394</v>
      </c>
      <c r="W133" s="12">
        <v>96.787285897775462</v>
      </c>
      <c r="X133" s="12">
        <v>96.833175594638462</v>
      </c>
      <c r="Y133" s="12">
        <v>96.627987257561628</v>
      </c>
      <c r="Z133" s="12">
        <v>96.280991643560483</v>
      </c>
      <c r="AA133" s="12">
        <v>95.923910377160112</v>
      </c>
    </row>
    <row r="134" spans="1:27">
      <c r="A134" s="1" t="s">
        <v>524</v>
      </c>
      <c r="B134" s="1" t="s">
        <v>525</v>
      </c>
      <c r="C134" s="1" t="s">
        <v>529</v>
      </c>
      <c r="D134" s="1">
        <v>10</v>
      </c>
      <c r="E134" s="1" t="s">
        <v>863</v>
      </c>
      <c r="F134" s="1" t="s">
        <v>867</v>
      </c>
      <c r="G134" s="1" t="str">
        <f t="shared" si="4"/>
        <v>10아파트연령4</v>
      </c>
      <c r="H134" s="1194">
        <v>102.62853622003227</v>
      </c>
      <c r="I134" s="1194">
        <v>102.89156409590385</v>
      </c>
      <c r="J134" s="1194">
        <v>102.41395912121845</v>
      </c>
      <c r="K134" s="1194">
        <v>101.86037924164694</v>
      </c>
      <c r="L134" s="1194">
        <v>101.33189525453679</v>
      </c>
      <c r="M134" s="1194">
        <v>101.15160030845303</v>
      </c>
      <c r="N134" s="1194">
        <v>101.04570211208568</v>
      </c>
      <c r="O134" s="12">
        <v>100.87851527016872</v>
      </c>
      <c r="P134" s="12">
        <v>100.23325657309873</v>
      </c>
      <c r="Q134" s="12">
        <v>99.946828414481743</v>
      </c>
      <c r="R134" s="12">
        <v>100</v>
      </c>
      <c r="S134" s="12">
        <v>99.678698440906416</v>
      </c>
      <c r="T134" s="12">
        <v>99.678698440906416</v>
      </c>
      <c r="U134" s="12">
        <v>99.535469677937698</v>
      </c>
      <c r="V134" s="12">
        <v>99.208237245811375</v>
      </c>
      <c r="W134" s="12">
        <v>99.122160908565021</v>
      </c>
      <c r="X134" s="12">
        <v>99.125023247978604</v>
      </c>
      <c r="Y134" s="12">
        <v>99.15683126095287</v>
      </c>
      <c r="Z134" s="12">
        <v>99.220148564049069</v>
      </c>
      <c r="AA134" s="12">
        <v>98.567158325166389</v>
      </c>
    </row>
    <row r="135" spans="1:27">
      <c r="A135" s="1" t="s">
        <v>524</v>
      </c>
      <c r="B135" s="1" t="s">
        <v>525</v>
      </c>
      <c r="C135" s="1" t="s">
        <v>530</v>
      </c>
      <c r="D135" s="1">
        <v>11</v>
      </c>
      <c r="E135" s="1" t="s">
        <v>863</v>
      </c>
      <c r="F135" s="1" t="s">
        <v>867</v>
      </c>
      <c r="G135" s="1" t="str">
        <f t="shared" si="4"/>
        <v>11아파트연령4</v>
      </c>
      <c r="H135" s="1194">
        <v>108.76463555000265</v>
      </c>
      <c r="I135" s="1194">
        <v>108.48191856047826</v>
      </c>
      <c r="J135" s="1194">
        <v>107.51271462489674</v>
      </c>
      <c r="K135" s="1194">
        <v>106.5021845169139</v>
      </c>
      <c r="L135" s="1194">
        <v>105.56831374178047</v>
      </c>
      <c r="M135" s="1194">
        <v>104.27752436517024</v>
      </c>
      <c r="N135" s="1194">
        <v>103.27651058902583</v>
      </c>
      <c r="O135" s="12">
        <v>102.21600026576701</v>
      </c>
      <c r="P135" s="12">
        <v>101.5054476889828</v>
      </c>
      <c r="Q135" s="12">
        <v>100.68847676207892</v>
      </c>
      <c r="R135" s="12">
        <v>100</v>
      </c>
      <c r="S135" s="12">
        <v>99.356126678709003</v>
      </c>
      <c r="T135" s="12">
        <v>98.640191397018484</v>
      </c>
      <c r="U135" s="12">
        <v>98.320841172127317</v>
      </c>
      <c r="V135" s="12">
        <v>98.331253553753754</v>
      </c>
      <c r="W135" s="12">
        <v>98.846485048247303</v>
      </c>
      <c r="X135" s="12">
        <v>99.295842863733924</v>
      </c>
      <c r="Y135" s="12">
        <v>99.212009748671846</v>
      </c>
      <c r="Z135" s="12">
        <v>98.682820926095999</v>
      </c>
      <c r="AA135" s="12">
        <v>98.346307215970725</v>
      </c>
    </row>
    <row r="136" spans="1:27">
      <c r="A136" s="1" t="s">
        <v>524</v>
      </c>
      <c r="B136" s="1" t="s">
        <v>525</v>
      </c>
      <c r="C136" s="1" t="s">
        <v>531</v>
      </c>
      <c r="D136" s="1">
        <v>12</v>
      </c>
      <c r="E136" s="1" t="s">
        <v>863</v>
      </c>
      <c r="F136" s="1" t="s">
        <v>867</v>
      </c>
      <c r="G136" s="1" t="str">
        <f t="shared" si="4"/>
        <v>12아파트연령4</v>
      </c>
      <c r="H136" s="1194">
        <v>109.19841961869609</v>
      </c>
      <c r="I136" s="1194">
        <v>109.14289164224461</v>
      </c>
      <c r="J136" s="1194">
        <v>108.1743621631371</v>
      </c>
      <c r="K136" s="1194">
        <v>106.878782879035</v>
      </c>
      <c r="L136" s="1194">
        <v>105.44611817567257</v>
      </c>
      <c r="M136" s="1194">
        <v>104.15429620011652</v>
      </c>
      <c r="N136" s="1194">
        <v>103.21834659275949</v>
      </c>
      <c r="O136" s="12">
        <v>102.35128559052575</v>
      </c>
      <c r="P136" s="12">
        <v>101.82067707198044</v>
      </c>
      <c r="Q136" s="12">
        <v>100.93415053164642</v>
      </c>
      <c r="R136" s="12">
        <v>100</v>
      </c>
      <c r="S136" s="12">
        <v>99.445130927112544</v>
      </c>
      <c r="T136" s="12">
        <v>98.57369528091796</v>
      </c>
      <c r="U136" s="12">
        <v>98.267454766398984</v>
      </c>
      <c r="V136" s="12">
        <v>98.243913880621548</v>
      </c>
      <c r="W136" s="12">
        <v>99.031375630789981</v>
      </c>
      <c r="X136" s="12">
        <v>99.528093650282614</v>
      </c>
      <c r="Y136" s="12">
        <v>99.577020902603493</v>
      </c>
      <c r="Z136" s="12">
        <v>98.997653380563591</v>
      </c>
      <c r="AA136" s="12">
        <v>98.702413418219066</v>
      </c>
    </row>
    <row r="137" spans="1:27">
      <c r="A137" s="1" t="s">
        <v>524</v>
      </c>
      <c r="B137" s="1" t="s">
        <v>525</v>
      </c>
      <c r="C137" s="1" t="s">
        <v>532</v>
      </c>
      <c r="D137" s="1">
        <v>13</v>
      </c>
      <c r="E137" s="1" t="s">
        <v>863</v>
      </c>
      <c r="F137" s="1" t="s">
        <v>867</v>
      </c>
      <c r="G137" s="1" t="str">
        <f t="shared" si="4"/>
        <v>13아파트연령4</v>
      </c>
      <c r="H137" s="1194">
        <v>107.95353350646272</v>
      </c>
      <c r="I137" s="1194">
        <v>107.24973116771926</v>
      </c>
      <c r="J137" s="1194">
        <v>106.27937786803821</v>
      </c>
      <c r="K137" s="1194">
        <v>105.79755314235076</v>
      </c>
      <c r="L137" s="1194">
        <v>105.79849548400129</v>
      </c>
      <c r="M137" s="1194">
        <v>104.50965934251431</v>
      </c>
      <c r="N137" s="1194">
        <v>103.38598120109336</v>
      </c>
      <c r="O137" s="12">
        <v>101.96207006515178</v>
      </c>
      <c r="P137" s="12">
        <v>100.91527580647067</v>
      </c>
      <c r="Q137" s="12">
        <v>100.22808702625086</v>
      </c>
      <c r="R137" s="12">
        <v>100</v>
      </c>
      <c r="S137" s="12">
        <v>99.200241064157311</v>
      </c>
      <c r="T137" s="12">
        <v>98.756907341592765</v>
      </c>
      <c r="U137" s="12">
        <v>98.414529636585371</v>
      </c>
      <c r="V137" s="12">
        <v>98.484599958042892</v>
      </c>
      <c r="W137" s="12">
        <v>98.52309384145903</v>
      </c>
      <c r="X137" s="12">
        <v>98.889875481781104</v>
      </c>
      <c r="Y137" s="12">
        <v>98.575153405552868</v>
      </c>
      <c r="Z137" s="12">
        <v>98.133145961314554</v>
      </c>
      <c r="AA137" s="12">
        <v>97.724938312340882</v>
      </c>
    </row>
    <row r="138" spans="1:27">
      <c r="A138" s="1" t="s">
        <v>524</v>
      </c>
      <c r="B138" s="1" t="s">
        <v>533</v>
      </c>
      <c r="D138" s="1">
        <v>14</v>
      </c>
      <c r="E138" s="1" t="s">
        <v>863</v>
      </c>
      <c r="F138" s="1" t="s">
        <v>867</v>
      </c>
      <c r="G138" s="1" t="str">
        <f t="shared" ref="G138:G204" si="9">D138&amp;E138&amp;F138</f>
        <v>14아파트연령4</v>
      </c>
      <c r="H138" s="1194">
        <v>104.78008194468525</v>
      </c>
      <c r="I138" s="1194">
        <v>104.71052681368757</v>
      </c>
      <c r="J138" s="1194">
        <v>104.54217800897088</v>
      </c>
      <c r="K138" s="1194">
        <v>104.33587705292918</v>
      </c>
      <c r="L138" s="1194">
        <v>104.04019062105762</v>
      </c>
      <c r="M138" s="1194">
        <v>103.45543008197392</v>
      </c>
      <c r="N138" s="1194">
        <v>102.69353081108973</v>
      </c>
      <c r="O138" s="12">
        <v>101.87584014301295</v>
      </c>
      <c r="P138" s="12">
        <v>101.1956902888096</v>
      </c>
      <c r="Q138" s="12">
        <v>100.53559792181998</v>
      </c>
      <c r="R138" s="12">
        <v>100</v>
      </c>
      <c r="S138" s="12">
        <v>99.492688527674517</v>
      </c>
      <c r="T138" s="12">
        <v>98.896382438531532</v>
      </c>
      <c r="U138" s="12">
        <v>98.422709341429822</v>
      </c>
      <c r="V138" s="12">
        <v>98.15349712884435</v>
      </c>
      <c r="W138" s="12">
        <v>98.073113569692595</v>
      </c>
      <c r="X138" s="12">
        <v>98.290518939841249</v>
      </c>
      <c r="Y138" s="12">
        <v>98.469351447839429</v>
      </c>
      <c r="Z138" s="12">
        <v>98.274022093581436</v>
      </c>
      <c r="AA138" s="12">
        <v>98.052172107277073</v>
      </c>
    </row>
    <row r="139" spans="1:27">
      <c r="A139" s="1" t="s">
        <v>524</v>
      </c>
      <c r="B139" s="1" t="s">
        <v>533</v>
      </c>
      <c r="C139" s="1" t="s">
        <v>534</v>
      </c>
      <c r="D139" s="1">
        <v>15</v>
      </c>
      <c r="E139" s="1" t="s">
        <v>863</v>
      </c>
      <c r="F139" s="1" t="s">
        <v>867</v>
      </c>
      <c r="G139" s="1" t="str">
        <f t="shared" si="9"/>
        <v>15아파트연령4</v>
      </c>
      <c r="H139" s="1194">
        <v>106.30626300825791</v>
      </c>
      <c r="I139" s="1194">
        <v>106.132933932928</v>
      </c>
      <c r="J139" s="1194">
        <v>105.92522755723049</v>
      </c>
      <c r="K139" s="1194">
        <v>105.71621141939195</v>
      </c>
      <c r="L139" s="1194">
        <v>105.39544973675332</v>
      </c>
      <c r="M139" s="1194">
        <v>104.8466706845891</v>
      </c>
      <c r="N139" s="1194">
        <v>103.85427097184829</v>
      </c>
      <c r="O139" s="12">
        <v>103.00417766647497</v>
      </c>
      <c r="P139" s="12">
        <v>102.01318902356897</v>
      </c>
      <c r="Q139" s="12">
        <v>100.9636308946848</v>
      </c>
      <c r="R139" s="12">
        <v>100</v>
      </c>
      <c r="S139" s="12">
        <v>99.045556457141956</v>
      </c>
      <c r="T139" s="12">
        <v>98.074699800303875</v>
      </c>
      <c r="U139" s="12">
        <v>97.486796865417276</v>
      </c>
      <c r="V139" s="12">
        <v>97.352981779130658</v>
      </c>
      <c r="W139" s="12">
        <v>97.626243772348005</v>
      </c>
      <c r="X139" s="12">
        <v>98.061901746519041</v>
      </c>
      <c r="Y139" s="12">
        <v>98.465865714255301</v>
      </c>
      <c r="Z139" s="12">
        <v>98.205879338274542</v>
      </c>
      <c r="AA139" s="12">
        <v>97.909594259134749</v>
      </c>
    </row>
    <row r="140" spans="1:27">
      <c r="A140" s="1" t="s">
        <v>524</v>
      </c>
      <c r="B140" s="1" t="s">
        <v>533</v>
      </c>
      <c r="C140" s="1" t="s">
        <v>535</v>
      </c>
      <c r="D140" s="1">
        <v>16</v>
      </c>
      <c r="E140" s="1" t="s">
        <v>863</v>
      </c>
      <c r="F140" s="1" t="s">
        <v>867</v>
      </c>
      <c r="G140" s="1" t="str">
        <f t="shared" si="9"/>
        <v>16아파트연령4</v>
      </c>
      <c r="H140" s="1194">
        <v>103.74202761565542</v>
      </c>
      <c r="I140" s="1194">
        <v>103.89290595267856</v>
      </c>
      <c r="J140" s="1194">
        <v>103.31318686354651</v>
      </c>
      <c r="K140" s="1194">
        <v>102.86212271285038</v>
      </c>
      <c r="L140" s="1194">
        <v>102.25157265376272</v>
      </c>
      <c r="M140" s="1194">
        <v>101.78394814956434</v>
      </c>
      <c r="N140" s="1194">
        <v>101.51974587882975</v>
      </c>
      <c r="O140" s="12">
        <v>101.26668057504438</v>
      </c>
      <c r="P140" s="12">
        <v>100.65015308809711</v>
      </c>
      <c r="Q140" s="12">
        <v>100.34384062195286</v>
      </c>
      <c r="R140" s="12">
        <v>100</v>
      </c>
      <c r="S140" s="12">
        <v>99.836283560596016</v>
      </c>
      <c r="T140" s="12">
        <v>99.629973276363089</v>
      </c>
      <c r="U140" s="12">
        <v>99.479103011191967</v>
      </c>
      <c r="V140" s="12">
        <v>99.348722146893365</v>
      </c>
      <c r="W140" s="12">
        <v>99.749639696668922</v>
      </c>
      <c r="X140" s="12">
        <v>100.12251741427956</v>
      </c>
      <c r="Y140" s="12">
        <v>100.43374286446705</v>
      </c>
      <c r="Z140" s="12">
        <v>100.42918045871086</v>
      </c>
      <c r="AA140" s="12">
        <v>100.17747521514846</v>
      </c>
    </row>
    <row r="141" spans="1:27">
      <c r="A141" s="1" t="s">
        <v>524</v>
      </c>
      <c r="B141" s="1" t="s">
        <v>533</v>
      </c>
      <c r="C141" s="1" t="s">
        <v>536</v>
      </c>
      <c r="D141" s="1">
        <v>17</v>
      </c>
      <c r="E141" s="1" t="s">
        <v>863</v>
      </c>
      <c r="F141" s="1" t="s">
        <v>867</v>
      </c>
      <c r="G141" s="1" t="str">
        <f t="shared" si="9"/>
        <v>17아파트연령4</v>
      </c>
      <c r="H141" s="1194">
        <v>102.02429557102255</v>
      </c>
      <c r="I141" s="1194">
        <v>101.78197175487892</v>
      </c>
      <c r="J141" s="1194">
        <v>101.9228688581637</v>
      </c>
      <c r="K141" s="1194">
        <v>102.15960559044703</v>
      </c>
      <c r="L141" s="1194">
        <v>102.08358418288893</v>
      </c>
      <c r="M141" s="1194">
        <v>101.69178661036773</v>
      </c>
      <c r="N141" s="1194">
        <v>101.27486515989371</v>
      </c>
      <c r="O141" s="12">
        <v>100.93352270921967</v>
      </c>
      <c r="P141" s="12">
        <v>100.63856262605205</v>
      </c>
      <c r="Q141" s="12">
        <v>100.18087714989578</v>
      </c>
      <c r="R141" s="12">
        <v>100</v>
      </c>
      <c r="S141" s="12">
        <v>99.757677884107082</v>
      </c>
      <c r="T141" s="12">
        <v>99.320716075621235</v>
      </c>
      <c r="U141" s="12">
        <v>98.758294704689746</v>
      </c>
      <c r="V141" s="12">
        <v>98.465436818737089</v>
      </c>
      <c r="W141" s="12">
        <v>98.470697541140368</v>
      </c>
      <c r="X141" s="12">
        <v>98.721109135069014</v>
      </c>
      <c r="Y141" s="12">
        <v>98.832308516110828</v>
      </c>
      <c r="Z141" s="12">
        <v>98.782118762057991</v>
      </c>
      <c r="AA141" s="12">
        <v>98.49087680935375</v>
      </c>
    </row>
    <row r="142" spans="1:27">
      <c r="A142" s="1" t="s">
        <v>524</v>
      </c>
      <c r="B142" s="1" t="s">
        <v>533</v>
      </c>
      <c r="C142" s="1" t="s">
        <v>537</v>
      </c>
      <c r="D142" s="1">
        <v>18</v>
      </c>
      <c r="E142" s="1" t="s">
        <v>863</v>
      </c>
      <c r="F142" s="1" t="s">
        <v>867</v>
      </c>
      <c r="G142" s="1" t="str">
        <f t="shared" si="9"/>
        <v>18아파트연령4</v>
      </c>
      <c r="H142" s="1194">
        <v>105.1344197019987</v>
      </c>
      <c r="I142" s="1194">
        <v>105.1344197019987</v>
      </c>
      <c r="J142" s="1194">
        <v>104.87609802335416</v>
      </c>
      <c r="K142" s="1194">
        <v>104.47315214160928</v>
      </c>
      <c r="L142" s="1194">
        <v>104.17933315759066</v>
      </c>
      <c r="M142" s="1194">
        <v>102.90187241032928</v>
      </c>
      <c r="N142" s="1194">
        <v>102.17198971425456</v>
      </c>
      <c r="O142" s="12">
        <v>101.05784951841254</v>
      </c>
      <c r="P142" s="12">
        <v>100.50871977125063</v>
      </c>
      <c r="Q142" s="12">
        <v>100.06949944981875</v>
      </c>
      <c r="R142" s="12">
        <v>100</v>
      </c>
      <c r="S142" s="12">
        <v>99.487336716369327</v>
      </c>
      <c r="T142" s="12">
        <v>98.813377247097833</v>
      </c>
      <c r="U142" s="12">
        <v>98.274129552650095</v>
      </c>
      <c r="V142" s="12">
        <v>98.070660447350818</v>
      </c>
      <c r="W142" s="12">
        <v>97.415002079492979</v>
      </c>
      <c r="X142" s="12">
        <v>97.485516734906042</v>
      </c>
      <c r="Y142" s="12">
        <v>97.638525757360227</v>
      </c>
      <c r="Z142" s="12">
        <v>97.358115525134878</v>
      </c>
      <c r="AA142" s="12">
        <v>97.181772583667254</v>
      </c>
    </row>
    <row r="143" spans="1:27">
      <c r="A143" s="1" t="s">
        <v>524</v>
      </c>
      <c r="B143" s="1" t="s">
        <v>533</v>
      </c>
      <c r="C143" s="1" t="s">
        <v>538</v>
      </c>
      <c r="D143" s="1">
        <v>19</v>
      </c>
      <c r="E143" s="1" t="s">
        <v>863</v>
      </c>
      <c r="F143" s="1" t="s">
        <v>867</v>
      </c>
      <c r="G143" s="1" t="str">
        <f t="shared" si="9"/>
        <v>19아파트연령4</v>
      </c>
      <c r="H143" s="1194">
        <v>100.36343655492482</v>
      </c>
      <c r="I143" s="1194">
        <v>100.26252046993444</v>
      </c>
      <c r="J143" s="1194">
        <v>100.21158872901051</v>
      </c>
      <c r="K143" s="1194">
        <v>100.78049882420002</v>
      </c>
      <c r="L143" s="1194">
        <v>101.16316727598982</v>
      </c>
      <c r="M143" s="1194">
        <v>101.08068102158163</v>
      </c>
      <c r="N143" s="1194">
        <v>101.0431023525576</v>
      </c>
      <c r="O143" s="12">
        <v>100.70157736580215</v>
      </c>
      <c r="P143" s="12">
        <v>100.74663060175202</v>
      </c>
      <c r="Q143" s="12">
        <v>100.4367920246696</v>
      </c>
      <c r="R143" s="12">
        <v>100</v>
      </c>
      <c r="S143" s="12">
        <v>100</v>
      </c>
      <c r="T143" s="12">
        <v>100</v>
      </c>
      <c r="U143" s="12">
        <v>100.19607449029255</v>
      </c>
      <c r="V143" s="12">
        <v>100.32586153238758</v>
      </c>
      <c r="W143" s="12">
        <v>101.03850882239334</v>
      </c>
      <c r="X143" s="12">
        <v>101.72522377369467</v>
      </c>
      <c r="Y143" s="12">
        <v>102.31684405388744</v>
      </c>
      <c r="Z143" s="12">
        <v>103.11383768712426</v>
      </c>
      <c r="AA143" s="12">
        <v>103.34066529175922</v>
      </c>
    </row>
    <row r="144" spans="1:27">
      <c r="A144" s="1" t="s">
        <v>524</v>
      </c>
      <c r="B144" s="1" t="s">
        <v>533</v>
      </c>
      <c r="C144" s="1" t="s">
        <v>539</v>
      </c>
      <c r="D144" s="1">
        <v>20</v>
      </c>
      <c r="E144" s="1" t="s">
        <v>863</v>
      </c>
      <c r="F144" s="1" t="s">
        <v>867</v>
      </c>
      <c r="G144" s="1" t="str">
        <f t="shared" si="9"/>
        <v>20아파트연령4</v>
      </c>
      <c r="H144" s="1194">
        <v>106.11874387028514</v>
      </c>
      <c r="I144" s="1194">
        <v>106.1109090802142</v>
      </c>
      <c r="J144" s="1194">
        <v>105.94621518095273</v>
      </c>
      <c r="K144" s="1194">
        <v>105.38966538253891</v>
      </c>
      <c r="L144" s="1194">
        <v>104.95630942457565</v>
      </c>
      <c r="M144" s="1194">
        <v>104.12068609321429</v>
      </c>
      <c r="N144" s="1194">
        <v>103.29619308019424</v>
      </c>
      <c r="O144" s="12">
        <v>101.83072133994627</v>
      </c>
      <c r="P144" s="12">
        <v>101.00349014850812</v>
      </c>
      <c r="Q144" s="12">
        <v>100.50581532840874</v>
      </c>
      <c r="R144" s="12">
        <v>100</v>
      </c>
      <c r="S144" s="12">
        <v>99.567766788273275</v>
      </c>
      <c r="T144" s="12">
        <v>99.01477346746249</v>
      </c>
      <c r="U144" s="12">
        <v>98.485227859379492</v>
      </c>
      <c r="V144" s="12">
        <v>98.033334461459106</v>
      </c>
      <c r="W144" s="12">
        <v>97.403782822707285</v>
      </c>
      <c r="X144" s="12">
        <v>97.309623449629854</v>
      </c>
      <c r="Y144" s="12">
        <v>97.235435901482319</v>
      </c>
      <c r="Z144" s="12">
        <v>97.126226855578381</v>
      </c>
      <c r="AA144" s="12">
        <v>97.094653566808503</v>
      </c>
    </row>
    <row r="145" spans="1:27">
      <c r="A145" s="1" t="s">
        <v>524</v>
      </c>
      <c r="B145" s="1" t="s">
        <v>533</v>
      </c>
      <c r="C145" s="1" t="s">
        <v>540</v>
      </c>
      <c r="D145" s="1">
        <v>21</v>
      </c>
      <c r="E145" s="1" t="s">
        <v>863</v>
      </c>
      <c r="F145" s="1" t="s">
        <v>867</v>
      </c>
      <c r="G145" s="1" t="str">
        <f t="shared" si="9"/>
        <v>21아파트연령4</v>
      </c>
      <c r="H145" s="1194">
        <v>103.82410719494</v>
      </c>
      <c r="I145" s="1194">
        <v>104.48983221889203</v>
      </c>
      <c r="J145" s="1194">
        <v>103.92851584197788</v>
      </c>
      <c r="K145" s="1194">
        <v>103.68877408140968</v>
      </c>
      <c r="L145" s="1194">
        <v>103.49552790616666</v>
      </c>
      <c r="M145" s="1194">
        <v>103.42304065265017</v>
      </c>
      <c r="N145" s="1194">
        <v>101.82606213241867</v>
      </c>
      <c r="O145" s="12">
        <v>101.22312324607081</v>
      </c>
      <c r="P145" s="12">
        <v>101.02646791728043</v>
      </c>
      <c r="Q145" s="12">
        <v>100.34816366898654</v>
      </c>
      <c r="R145" s="12">
        <v>100</v>
      </c>
      <c r="S145" s="12">
        <v>99.177310501523991</v>
      </c>
      <c r="T145" s="12">
        <v>98.442267312403558</v>
      </c>
      <c r="U145" s="12">
        <v>98.134887320440981</v>
      </c>
      <c r="V145" s="12">
        <v>97.568301518522389</v>
      </c>
      <c r="W145" s="12">
        <v>97.211536127092003</v>
      </c>
      <c r="X145" s="12">
        <v>97.283202107288218</v>
      </c>
      <c r="Y145" s="12">
        <v>97.358938595230015</v>
      </c>
      <c r="Z145" s="12">
        <v>95.956318632561647</v>
      </c>
      <c r="AA145" s="12">
        <v>95.424783511259321</v>
      </c>
    </row>
    <row r="146" spans="1:27">
      <c r="A146" s="1" t="s">
        <v>524</v>
      </c>
      <c r="B146" s="1" t="s">
        <v>541</v>
      </c>
      <c r="D146" s="1">
        <v>22</v>
      </c>
      <c r="E146" s="1" t="s">
        <v>863</v>
      </c>
      <c r="F146" s="1" t="s">
        <v>867</v>
      </c>
      <c r="G146" s="1" t="str">
        <f t="shared" si="9"/>
        <v>22아파트연령4</v>
      </c>
      <c r="H146" s="1194">
        <v>104.56789279923774</v>
      </c>
      <c r="I146" s="1194">
        <v>104.20806326654713</v>
      </c>
      <c r="J146" s="1194">
        <v>103.98442341882662</v>
      </c>
      <c r="K146" s="1194">
        <v>103.84676113779953</v>
      </c>
      <c r="L146" s="1194">
        <v>103.50196484718309</v>
      </c>
      <c r="M146" s="1194">
        <v>103.13312839911094</v>
      </c>
      <c r="N146" s="1194">
        <v>102.30230798733173</v>
      </c>
      <c r="O146" s="12">
        <v>101.58744609692677</v>
      </c>
      <c r="P146" s="12">
        <v>101.11893806046595</v>
      </c>
      <c r="Q146" s="12">
        <v>100.59637709747381</v>
      </c>
      <c r="R146" s="12">
        <v>100</v>
      </c>
      <c r="S146" s="12">
        <v>99.524170960602177</v>
      </c>
      <c r="T146" s="12">
        <v>98.671223948358275</v>
      </c>
      <c r="U146" s="12">
        <v>98.126971734272061</v>
      </c>
      <c r="V146" s="12">
        <v>97.848009223369345</v>
      </c>
      <c r="W146" s="12">
        <v>98.145642427452898</v>
      </c>
      <c r="X146" s="12">
        <v>98.527854872700644</v>
      </c>
      <c r="Y146" s="12">
        <v>98.833811480252564</v>
      </c>
      <c r="Z146" s="12">
        <v>98.859849843938107</v>
      </c>
      <c r="AA146" s="12">
        <v>98.7642862866971</v>
      </c>
    </row>
    <row r="147" spans="1:27">
      <c r="A147" s="1" t="s">
        <v>524</v>
      </c>
      <c r="B147" s="1" t="s">
        <v>542</v>
      </c>
      <c r="D147" s="1">
        <v>23</v>
      </c>
      <c r="E147" s="1" t="s">
        <v>863</v>
      </c>
      <c r="F147" s="1" t="s">
        <v>867</v>
      </c>
      <c r="G147" s="1" t="str">
        <f t="shared" si="9"/>
        <v>23아파트연령4</v>
      </c>
      <c r="H147" s="1194">
        <v>104.64210569354665</v>
      </c>
      <c r="I147" s="1194">
        <v>104.12214948102175</v>
      </c>
      <c r="J147" s="1194">
        <v>103.80139406689572</v>
      </c>
      <c r="K147" s="1194">
        <v>103.22576417017801</v>
      </c>
      <c r="L147" s="1194">
        <v>102.73395336268307</v>
      </c>
      <c r="M147" s="1194">
        <v>102.02912488526434</v>
      </c>
      <c r="N147" s="1194">
        <v>101.42179966208477</v>
      </c>
      <c r="O147" s="12">
        <v>100.78908002097577</v>
      </c>
      <c r="P147" s="12">
        <v>100.4025919981549</v>
      </c>
      <c r="Q147" s="12">
        <v>100.25728030685977</v>
      </c>
      <c r="R147" s="12">
        <v>100</v>
      </c>
      <c r="S147" s="12">
        <v>99.614238263864124</v>
      </c>
      <c r="T147" s="12">
        <v>99.157668219038712</v>
      </c>
      <c r="U147" s="12">
        <v>98.780833086384391</v>
      </c>
      <c r="V147" s="12">
        <v>98.542489716979659</v>
      </c>
      <c r="W147" s="12">
        <v>98.563652418677577</v>
      </c>
      <c r="X147" s="12">
        <v>98.602279520560742</v>
      </c>
      <c r="Y147" s="12">
        <v>98.574150899707249</v>
      </c>
      <c r="Z147" s="12">
        <v>98.392168847423761</v>
      </c>
      <c r="AA147" s="12">
        <v>98.159239565180869</v>
      </c>
    </row>
    <row r="148" spans="1:27">
      <c r="A148" s="1" t="s">
        <v>524</v>
      </c>
      <c r="B148" s="1" t="s">
        <v>542</v>
      </c>
      <c r="C148" s="1" t="s">
        <v>543</v>
      </c>
      <c r="D148" s="1">
        <v>24</v>
      </c>
      <c r="E148" s="1" t="s">
        <v>863</v>
      </c>
      <c r="F148" s="1" t="s">
        <v>867</v>
      </c>
      <c r="G148" s="1" t="str">
        <f t="shared" si="9"/>
        <v>24아파트연령4</v>
      </c>
      <c r="H148" s="1194">
        <v>101.37357812672241</v>
      </c>
      <c r="I148" s="1194">
        <v>101.31066819855583</v>
      </c>
      <c r="J148" s="1194">
        <v>101.33545340413464</v>
      </c>
      <c r="K148" s="1194">
        <v>101.21943344290462</v>
      </c>
      <c r="L148" s="1194">
        <v>101.04064744638232</v>
      </c>
      <c r="M148" s="1194">
        <v>100.77698940531984</v>
      </c>
      <c r="N148" s="1194">
        <v>100.63521098514602</v>
      </c>
      <c r="O148" s="12">
        <v>100.39418278749334</v>
      </c>
      <c r="P148" s="12">
        <v>100.19809961705106</v>
      </c>
      <c r="Q148" s="12">
        <v>100.16832875261993</v>
      </c>
      <c r="R148" s="12">
        <v>100</v>
      </c>
      <c r="S148" s="12">
        <v>99.825346425150542</v>
      </c>
      <c r="T148" s="12">
        <v>99.630270029797714</v>
      </c>
      <c r="U148" s="12">
        <v>99.426187983454355</v>
      </c>
      <c r="V148" s="12">
        <v>99.315933883638579</v>
      </c>
      <c r="W148" s="12">
        <v>99.101583154976197</v>
      </c>
      <c r="X148" s="12">
        <v>99.056980293316798</v>
      </c>
      <c r="Y148" s="12">
        <v>98.902705212850762</v>
      </c>
      <c r="Z148" s="12">
        <v>98.460071869036895</v>
      </c>
      <c r="AA148" s="12">
        <v>98.356012992375483</v>
      </c>
    </row>
    <row r="149" spans="1:27">
      <c r="A149" s="1" t="s">
        <v>524</v>
      </c>
      <c r="B149" s="1" t="s">
        <v>542</v>
      </c>
      <c r="C149" s="1" t="s">
        <v>544</v>
      </c>
      <c r="D149" s="1">
        <v>25</v>
      </c>
      <c r="E149" s="1" t="s">
        <v>863</v>
      </c>
      <c r="F149" s="1" t="s">
        <v>867</v>
      </c>
      <c r="G149" s="1" t="str">
        <f t="shared" si="9"/>
        <v>25아파트연령4</v>
      </c>
      <c r="H149" s="1194">
        <v>104.1818461175842</v>
      </c>
      <c r="I149" s="1194">
        <v>103.38028613402626</v>
      </c>
      <c r="J149" s="1194">
        <v>103.09235923607197</v>
      </c>
      <c r="K149" s="1194">
        <v>102.59325561604102</v>
      </c>
      <c r="L149" s="1194">
        <v>102.22023855222535</v>
      </c>
      <c r="M149" s="1194">
        <v>101.62258960479444</v>
      </c>
      <c r="N149" s="1194">
        <v>101.14093492021038</v>
      </c>
      <c r="O149" s="12">
        <v>100.2129007541142</v>
      </c>
      <c r="P149" s="12">
        <v>100.02263333042198</v>
      </c>
      <c r="Q149" s="12">
        <v>99.991573297593675</v>
      </c>
      <c r="R149" s="12">
        <v>100</v>
      </c>
      <c r="S149" s="12">
        <v>99.724722156675554</v>
      </c>
      <c r="T149" s="12">
        <v>99.417924391508251</v>
      </c>
      <c r="U149" s="12">
        <v>98.944115952404559</v>
      </c>
      <c r="V149" s="12">
        <v>98.489523432757338</v>
      </c>
      <c r="W149" s="12">
        <v>98.452939694116509</v>
      </c>
      <c r="X149" s="12">
        <v>98.507041378413845</v>
      </c>
      <c r="Y149" s="12">
        <v>98.476858556653823</v>
      </c>
      <c r="Z149" s="12">
        <v>98.40111767713276</v>
      </c>
      <c r="AA149" s="12">
        <v>98.088280986041767</v>
      </c>
    </row>
    <row r="150" spans="1:27">
      <c r="A150" s="1" t="s">
        <v>524</v>
      </c>
      <c r="B150" s="1" t="s">
        <v>542</v>
      </c>
      <c r="C150" s="1" t="s">
        <v>545</v>
      </c>
      <c r="D150" s="1">
        <v>26</v>
      </c>
      <c r="E150" s="1" t="s">
        <v>863</v>
      </c>
      <c r="F150" s="1" t="s">
        <v>867</v>
      </c>
      <c r="G150" s="1" t="str">
        <f t="shared" si="9"/>
        <v>26아파트연령4</v>
      </c>
      <c r="H150" s="1194">
        <v>107.24722841254919</v>
      </c>
      <c r="I150" s="1194">
        <v>106.62902095732457</v>
      </c>
      <c r="J150" s="1194">
        <v>106.04017793709568</v>
      </c>
      <c r="K150" s="1194">
        <v>105.0842920640458</v>
      </c>
      <c r="L150" s="1194">
        <v>104.28264348056305</v>
      </c>
      <c r="M150" s="1194">
        <v>103.19097942638066</v>
      </c>
      <c r="N150" s="1194">
        <v>102.16862025664879</v>
      </c>
      <c r="O150" s="12">
        <v>101.50100961823674</v>
      </c>
      <c r="P150" s="12">
        <v>100.83350609109507</v>
      </c>
      <c r="Q150" s="12">
        <v>100.52203676813093</v>
      </c>
      <c r="R150" s="12">
        <v>100</v>
      </c>
      <c r="S150" s="12">
        <v>99.305368561001401</v>
      </c>
      <c r="T150" s="12">
        <v>98.453949098334633</v>
      </c>
      <c r="U150" s="12">
        <v>98.034622010608658</v>
      </c>
      <c r="V150" s="12">
        <v>97.925554659980278</v>
      </c>
      <c r="W150" s="12">
        <v>98.216095345635424</v>
      </c>
      <c r="X150" s="12">
        <v>98.310090524943021</v>
      </c>
      <c r="Y150" s="12">
        <v>98.394606389335408</v>
      </c>
      <c r="Z150" s="12">
        <v>98.322412752455634</v>
      </c>
      <c r="AA150" s="12">
        <v>98.065753027562991</v>
      </c>
    </row>
    <row r="151" spans="1:27">
      <c r="A151" s="1" t="s">
        <v>524</v>
      </c>
      <c r="B151" s="1" t="s">
        <v>546</v>
      </c>
      <c r="D151" s="1">
        <v>27</v>
      </c>
      <c r="E151" s="1" t="s">
        <v>863</v>
      </c>
      <c r="F151" s="1" t="s">
        <v>867</v>
      </c>
      <c r="G151" s="1" t="str">
        <f t="shared" si="9"/>
        <v>27아파트연령4</v>
      </c>
      <c r="H151" s="1194">
        <v>104.92245923172717</v>
      </c>
      <c r="I151" s="1194">
        <v>104.38757652803072</v>
      </c>
      <c r="J151" s="1194">
        <v>104.05851765467078</v>
      </c>
      <c r="K151" s="1194">
        <v>103.44091294360565</v>
      </c>
      <c r="L151" s="1194">
        <v>103.10455858632324</v>
      </c>
      <c r="M151" s="1194">
        <v>102.1238812197395</v>
      </c>
      <c r="N151" s="1194">
        <v>101.52269901606628</v>
      </c>
      <c r="O151" s="12">
        <v>100.11167722439778</v>
      </c>
      <c r="P151" s="12">
        <v>99.839169906065095</v>
      </c>
      <c r="Q151" s="12">
        <v>99.784438096315384</v>
      </c>
      <c r="R151" s="12">
        <v>100</v>
      </c>
      <c r="S151" s="12">
        <v>100.00533890839007</v>
      </c>
      <c r="T151" s="12">
        <v>100.13934287842616</v>
      </c>
      <c r="U151" s="12">
        <v>100.08091072272569</v>
      </c>
      <c r="V151" s="12">
        <v>100.09528333058468</v>
      </c>
      <c r="W151" s="12">
        <v>100.43326125360039</v>
      </c>
      <c r="X151" s="12">
        <v>100.54020436809358</v>
      </c>
      <c r="Y151" s="12">
        <v>100.57620170233439</v>
      </c>
      <c r="Z151" s="12">
        <v>100.35686400592827</v>
      </c>
      <c r="AA151" s="12">
        <v>100.19039320656191</v>
      </c>
    </row>
    <row r="152" spans="1:27">
      <c r="A152" s="1" t="s">
        <v>524</v>
      </c>
      <c r="B152" s="1" t="s">
        <v>547</v>
      </c>
      <c r="D152" s="1">
        <v>28</v>
      </c>
      <c r="E152" s="1" t="s">
        <v>863</v>
      </c>
      <c r="F152" s="1" t="s">
        <v>867</v>
      </c>
      <c r="G152" s="1" t="str">
        <f t="shared" si="9"/>
        <v>28아파트연령4</v>
      </c>
      <c r="H152" s="1194">
        <v>97.547915962954932</v>
      </c>
      <c r="I152" s="1194">
        <v>97.547915962954932</v>
      </c>
      <c r="J152" s="1194">
        <v>97.868206875124272</v>
      </c>
      <c r="K152" s="1194">
        <v>98.18436517463681</v>
      </c>
      <c r="L152" s="1194">
        <v>98.863923166237868</v>
      </c>
      <c r="M152" s="1194">
        <v>99.65489446575279</v>
      </c>
      <c r="N152" s="1194">
        <v>99.907257644333868</v>
      </c>
      <c r="O152" s="12">
        <v>99.747406170811203</v>
      </c>
      <c r="P152" s="12">
        <v>99.655646163788617</v>
      </c>
      <c r="Q152" s="12">
        <v>99.728791208592313</v>
      </c>
      <c r="R152" s="12">
        <v>100</v>
      </c>
      <c r="S152" s="12">
        <v>100.36375788574618</v>
      </c>
      <c r="T152" s="12">
        <v>100.47864078245206</v>
      </c>
      <c r="U152" s="12">
        <v>100.54490989939976</v>
      </c>
      <c r="V152" s="12">
        <v>100.72586110057293</v>
      </c>
      <c r="W152" s="12">
        <v>100.99276551689564</v>
      </c>
      <c r="X152" s="12">
        <v>101.29182980467866</v>
      </c>
      <c r="Y152" s="12">
        <v>101.22945433460018</v>
      </c>
      <c r="Z152" s="12">
        <v>101.15295185008937</v>
      </c>
      <c r="AA152" s="12">
        <v>101.12950998372156</v>
      </c>
    </row>
    <row r="153" spans="1:27">
      <c r="A153" s="1" t="s">
        <v>524</v>
      </c>
      <c r="B153" s="1" t="s">
        <v>548</v>
      </c>
      <c r="D153" s="1">
        <v>29</v>
      </c>
      <c r="E153" s="1" t="s">
        <v>863</v>
      </c>
      <c r="F153" s="1" t="s">
        <v>867</v>
      </c>
      <c r="G153" s="1" t="str">
        <f t="shared" si="9"/>
        <v>29아파트연령4</v>
      </c>
      <c r="H153" s="1194">
        <v>95.947733373119462</v>
      </c>
      <c r="I153" s="1194">
        <v>96.565703237188131</v>
      </c>
      <c r="J153" s="1194">
        <v>97.300396315170772</v>
      </c>
      <c r="K153" s="1194">
        <v>97.993545790944694</v>
      </c>
      <c r="L153" s="1194">
        <v>98.530322870498409</v>
      </c>
      <c r="M153" s="1194">
        <v>98.628604288629376</v>
      </c>
      <c r="N153" s="1194">
        <v>98.838058162707981</v>
      </c>
      <c r="O153" s="12">
        <v>99.049600042371338</v>
      </c>
      <c r="P153" s="12">
        <v>99.325891063855792</v>
      </c>
      <c r="Q153" s="12">
        <v>99.542256170605327</v>
      </c>
      <c r="R153" s="12">
        <v>100</v>
      </c>
      <c r="S153" s="12">
        <v>100.98402207966639</v>
      </c>
      <c r="T153" s="12">
        <v>101.83905144661065</v>
      </c>
      <c r="U153" s="12">
        <v>102.05195110403211</v>
      </c>
      <c r="V153" s="12">
        <v>102.34019113015653</v>
      </c>
      <c r="W153" s="12">
        <v>103.76062659245594</v>
      </c>
      <c r="X153" s="12">
        <v>105.08174233012714</v>
      </c>
      <c r="Y153" s="12">
        <v>106.5505562363694</v>
      </c>
      <c r="Z153" s="12">
        <v>108.47562130091532</v>
      </c>
      <c r="AA153" s="12">
        <v>109.35810130529227</v>
      </c>
    </row>
    <row r="154" spans="1:27">
      <c r="A154" s="1" t="s">
        <v>524</v>
      </c>
      <c r="B154" s="1" t="s">
        <v>549</v>
      </c>
      <c r="D154" s="1">
        <v>30</v>
      </c>
      <c r="E154" s="1" t="s">
        <v>863</v>
      </c>
      <c r="F154" s="1" t="s">
        <v>867</v>
      </c>
      <c r="G154" s="1" t="str">
        <f t="shared" si="9"/>
        <v>30아파트연령4</v>
      </c>
      <c r="H154" s="1194">
        <v>93.847655735908717</v>
      </c>
      <c r="I154" s="1194">
        <v>95.335551522738143</v>
      </c>
      <c r="J154" s="1194">
        <v>96.497728073990118</v>
      </c>
      <c r="K154" s="1194">
        <v>97.614522216765081</v>
      </c>
      <c r="L154" s="1194">
        <v>98.865725670598053</v>
      </c>
      <c r="M154" s="1194">
        <v>100.14901053575416</v>
      </c>
      <c r="N154" s="1194">
        <v>99.775888478924728</v>
      </c>
      <c r="O154" s="12">
        <v>99.369796808005518</v>
      </c>
      <c r="P154" s="12">
        <v>99.375674224086382</v>
      </c>
      <c r="Q154" s="12">
        <v>99.459735925380784</v>
      </c>
      <c r="R154" s="12">
        <v>100</v>
      </c>
      <c r="S154" s="12">
        <v>99.994595897212264</v>
      </c>
      <c r="T154" s="12">
        <v>99.964204809958119</v>
      </c>
      <c r="U154" s="12">
        <v>99.680756872176318</v>
      </c>
      <c r="V154" s="12">
        <v>99.53604479570437</v>
      </c>
      <c r="W154" s="12">
        <v>99.607925379209888</v>
      </c>
      <c r="X154" s="12">
        <v>99.471935441036834</v>
      </c>
      <c r="Y154" s="12">
        <v>99.444139377687563</v>
      </c>
      <c r="Z154" s="12">
        <v>99.541521825020354</v>
      </c>
      <c r="AA154" s="12">
        <v>99.443793695280661</v>
      </c>
    </row>
    <row r="155" spans="1:27">
      <c r="A155" s="1" t="s">
        <v>524</v>
      </c>
      <c r="B155" s="1" t="s">
        <v>1381</v>
      </c>
      <c r="D155" s="1">
        <v>31</v>
      </c>
      <c r="E155" s="1" t="s">
        <v>770</v>
      </c>
      <c r="F155" s="1" t="s">
        <v>833</v>
      </c>
      <c r="G155" s="1" t="str">
        <f t="shared" ref="G155" si="10">D155&amp;E155&amp;F155</f>
        <v>31아파트연령4</v>
      </c>
      <c r="H155" s="1194"/>
      <c r="I155" s="1194"/>
      <c r="J155" s="1194"/>
      <c r="K155" s="1194"/>
      <c r="L155" s="1194"/>
      <c r="M155" s="1194"/>
      <c r="N155" s="1194"/>
      <c r="R155" s="12">
        <v>100</v>
      </c>
      <c r="S155" s="12">
        <v>103.15767147694575</v>
      </c>
      <c r="T155" s="12">
        <v>105.39609844010988</v>
      </c>
      <c r="U155" s="12">
        <v>106.28751954065746</v>
      </c>
      <c r="V155" s="12">
        <v>107.28015673987157</v>
      </c>
      <c r="W155" s="12">
        <v>108.49603068979494</v>
      </c>
      <c r="X155" s="12">
        <v>109.13628054424382</v>
      </c>
      <c r="Y155" s="12">
        <v>109.9664533352952</v>
      </c>
      <c r="Z155" s="12">
        <v>110.27730564060833</v>
      </c>
      <c r="AA155" s="12">
        <v>110.3927793727331</v>
      </c>
    </row>
    <row r="156" spans="1:27">
      <c r="A156" s="1" t="s">
        <v>524</v>
      </c>
      <c r="B156" s="1" t="s">
        <v>550</v>
      </c>
      <c r="D156" s="1">
        <v>32</v>
      </c>
      <c r="E156" s="1" t="s">
        <v>863</v>
      </c>
      <c r="F156" s="1" t="s">
        <v>867</v>
      </c>
      <c r="G156" s="1" t="str">
        <f t="shared" si="9"/>
        <v>32아파트연령4</v>
      </c>
      <c r="H156" s="1194">
        <v>97.729893501505998</v>
      </c>
      <c r="I156" s="1194">
        <v>98.694564347861359</v>
      </c>
      <c r="J156" s="1194">
        <v>99.310705555356165</v>
      </c>
      <c r="K156" s="1194">
        <v>100.07342649181166</v>
      </c>
      <c r="L156" s="1194">
        <v>99.973447893402152</v>
      </c>
      <c r="M156" s="1194">
        <v>100.1034131227653</v>
      </c>
      <c r="N156" s="1194">
        <v>100.193809195138</v>
      </c>
      <c r="O156" s="12">
        <v>99.943729864252035</v>
      </c>
      <c r="P156" s="12">
        <v>99.97773847692882</v>
      </c>
      <c r="Q156" s="12">
        <v>99.945637769143318</v>
      </c>
      <c r="R156" s="12">
        <v>100</v>
      </c>
      <c r="S156" s="12">
        <v>99.735958463669945</v>
      </c>
      <c r="T156" s="12">
        <v>99.403385940215458</v>
      </c>
      <c r="U156" s="12">
        <v>99.067404267638665</v>
      </c>
      <c r="V156" s="12">
        <v>98.640408082841347</v>
      </c>
      <c r="W156" s="12">
        <v>98.79320256241067</v>
      </c>
      <c r="X156" s="12">
        <v>99.318950365722856</v>
      </c>
      <c r="Y156" s="12">
        <v>99.360057532360173</v>
      </c>
      <c r="Z156" s="12">
        <v>99.34281829860754</v>
      </c>
      <c r="AA156" s="12">
        <v>99.586292333764476</v>
      </c>
    </row>
    <row r="157" spans="1:27">
      <c r="A157" s="1" t="s">
        <v>524</v>
      </c>
      <c r="B157" s="1" t="s">
        <v>551</v>
      </c>
      <c r="D157" s="1">
        <v>33</v>
      </c>
      <c r="E157" s="1" t="s">
        <v>863</v>
      </c>
      <c r="F157" s="1" t="s">
        <v>867</v>
      </c>
      <c r="G157" s="1" t="str">
        <f t="shared" si="9"/>
        <v>33아파트연령4</v>
      </c>
      <c r="H157" s="1194">
        <v>95.936717290719855</v>
      </c>
      <c r="I157" s="1194">
        <v>96.427102937697384</v>
      </c>
      <c r="J157" s="1194">
        <v>97.171155847282378</v>
      </c>
      <c r="K157" s="1194">
        <v>97.804678685045246</v>
      </c>
      <c r="L157" s="1194">
        <v>98.640002727523125</v>
      </c>
      <c r="M157" s="1194">
        <v>98.896479764474392</v>
      </c>
      <c r="N157" s="1194">
        <v>99.16910511493289</v>
      </c>
      <c r="O157" s="12">
        <v>99.407181967784538</v>
      </c>
      <c r="P157" s="12">
        <v>99.44924032172004</v>
      </c>
      <c r="Q157" s="12">
        <v>99.627786268124552</v>
      </c>
      <c r="R157" s="12">
        <v>100</v>
      </c>
      <c r="S157" s="12">
        <v>100.21493716212007</v>
      </c>
      <c r="T157" s="12">
        <v>100.13608629278221</v>
      </c>
      <c r="U157" s="12">
        <v>100.20396279792602</v>
      </c>
      <c r="V157" s="12">
        <v>100.1943374574147</v>
      </c>
      <c r="W157" s="12">
        <v>100.50611701715704</v>
      </c>
      <c r="X157" s="12">
        <v>100.64995263005507</v>
      </c>
      <c r="Y157" s="12">
        <v>100.7748297049235</v>
      </c>
      <c r="Z157" s="12">
        <v>100.69955123473002</v>
      </c>
      <c r="AA157" s="12">
        <v>100.72175373834229</v>
      </c>
    </row>
    <row r="158" spans="1:27">
      <c r="A158" s="1" t="s">
        <v>524</v>
      </c>
      <c r="B158" s="1" t="s">
        <v>552</v>
      </c>
      <c r="D158" s="1">
        <v>34</v>
      </c>
      <c r="E158" s="1" t="s">
        <v>863</v>
      </c>
      <c r="F158" s="1" t="s">
        <v>867</v>
      </c>
      <c r="G158" s="1" t="str">
        <f t="shared" si="9"/>
        <v>34아파트연령4</v>
      </c>
      <c r="H158" s="1194">
        <v>95.632545807804505</v>
      </c>
      <c r="I158" s="1194">
        <v>95.733548194312348</v>
      </c>
      <c r="J158" s="1194">
        <v>96.653481399214073</v>
      </c>
      <c r="K158" s="1194">
        <v>97.33761651194331</v>
      </c>
      <c r="L158" s="1194">
        <v>97.86140102294884</v>
      </c>
      <c r="M158" s="1194">
        <v>98.102839776708592</v>
      </c>
      <c r="N158" s="1194">
        <v>98.401663222435019</v>
      </c>
      <c r="O158" s="12">
        <v>98.732841615837131</v>
      </c>
      <c r="P158" s="12">
        <v>99.297658602663248</v>
      </c>
      <c r="Q158" s="12">
        <v>99.706990451155832</v>
      </c>
      <c r="R158" s="12">
        <v>100</v>
      </c>
      <c r="S158" s="12">
        <v>101.11691750330911</v>
      </c>
      <c r="T158" s="12">
        <v>101.66905405239687</v>
      </c>
      <c r="U158" s="12">
        <v>101.85266412439171</v>
      </c>
      <c r="V158" s="12">
        <v>102.02758077654244</v>
      </c>
      <c r="W158" s="12">
        <v>102.2826651948032</v>
      </c>
      <c r="X158" s="12">
        <v>102.77645673891558</v>
      </c>
      <c r="Y158" s="12">
        <v>103.04898907623847</v>
      </c>
      <c r="Z158" s="12">
        <v>103.38962489112103</v>
      </c>
      <c r="AA158" s="12">
        <v>103.52731579418378</v>
      </c>
    </row>
    <row r="159" spans="1:27">
      <c r="A159" s="1" t="s">
        <v>524</v>
      </c>
      <c r="B159" s="1" t="s">
        <v>553</v>
      </c>
      <c r="D159" s="1">
        <v>35</v>
      </c>
      <c r="E159" s="1" t="s">
        <v>863</v>
      </c>
      <c r="F159" s="1" t="s">
        <v>867</v>
      </c>
      <c r="G159" s="1" t="str">
        <f t="shared" si="9"/>
        <v>35아파트연령4</v>
      </c>
      <c r="H159" s="1194">
        <v>101.71269898823205</v>
      </c>
      <c r="I159" s="1194">
        <v>101.98782181289</v>
      </c>
      <c r="J159" s="1194">
        <v>103.34605601091205</v>
      </c>
      <c r="K159" s="1194">
        <v>103.11363790151846</v>
      </c>
      <c r="L159" s="1194">
        <v>102.78759583360649</v>
      </c>
      <c r="M159" s="1194">
        <v>102.45437732687707</v>
      </c>
      <c r="N159" s="1194">
        <v>101.91096041000102</v>
      </c>
      <c r="O159" s="12">
        <v>101.75619041633979</v>
      </c>
      <c r="P159" s="12">
        <v>101.08456528561877</v>
      </c>
      <c r="Q159" s="12">
        <v>100.64229132303126</v>
      </c>
      <c r="R159" s="12">
        <v>100</v>
      </c>
      <c r="S159" s="12">
        <v>99.402439906999945</v>
      </c>
      <c r="T159" s="12">
        <v>98.505512515024776</v>
      </c>
      <c r="U159" s="12">
        <v>98.251044833632974</v>
      </c>
      <c r="V159" s="12">
        <v>97.926111476368135</v>
      </c>
      <c r="W159" s="12">
        <v>97.82276673699333</v>
      </c>
      <c r="X159" s="12">
        <v>97.476877501976446</v>
      </c>
      <c r="Y159" s="12">
        <v>97.021021690877134</v>
      </c>
      <c r="Z159" s="12">
        <v>96.675841731010223</v>
      </c>
      <c r="AA159" s="12">
        <v>96.38523179958861</v>
      </c>
    </row>
    <row r="160" spans="1:27">
      <c r="A160" s="1" t="s">
        <v>524</v>
      </c>
      <c r="B160" s="1" t="s">
        <v>554</v>
      </c>
      <c r="D160" s="1">
        <v>36</v>
      </c>
      <c r="E160" s="1" t="s">
        <v>863</v>
      </c>
      <c r="F160" s="1" t="s">
        <v>867</v>
      </c>
      <c r="G160" s="1" t="str">
        <f t="shared" si="9"/>
        <v>36아파트연령4</v>
      </c>
      <c r="H160" s="1194">
        <v>97.36181805004459</v>
      </c>
      <c r="I160" s="1194">
        <v>97.731177007164149</v>
      </c>
      <c r="J160" s="1194">
        <v>97.108913885087219</v>
      </c>
      <c r="K160" s="1194">
        <v>98.071440088813105</v>
      </c>
      <c r="L160" s="1194">
        <v>98.511130129143979</v>
      </c>
      <c r="M160" s="1194">
        <v>99.329512439501343</v>
      </c>
      <c r="N160" s="1194">
        <v>99.378562837529813</v>
      </c>
      <c r="O160" s="12">
        <v>99.879043019912189</v>
      </c>
      <c r="P160" s="12">
        <v>100.21847824618165</v>
      </c>
      <c r="Q160" s="12">
        <v>100.40433769510555</v>
      </c>
      <c r="R160" s="12">
        <v>100</v>
      </c>
      <c r="S160" s="12">
        <v>99.861472306546801</v>
      </c>
      <c r="T160" s="12">
        <v>99.63996334349909</v>
      </c>
      <c r="U160" s="12">
        <v>99.403125923480758</v>
      </c>
      <c r="V160" s="12">
        <v>99.225389537796048</v>
      </c>
      <c r="W160" s="12">
        <v>98.999661359527337</v>
      </c>
      <c r="X160" s="12">
        <v>98.857700976036099</v>
      </c>
      <c r="Y160" s="12">
        <v>98.765135534647499</v>
      </c>
      <c r="Z160" s="12">
        <v>98.526616808555474</v>
      </c>
      <c r="AA160" s="12">
        <v>98.17216360986292</v>
      </c>
    </row>
    <row r="161" spans="1:27">
      <c r="A161" s="1" t="s">
        <v>524</v>
      </c>
      <c r="B161" s="1" t="s">
        <v>555</v>
      </c>
      <c r="D161" s="1">
        <v>37</v>
      </c>
      <c r="E161" s="1" t="s">
        <v>863</v>
      </c>
      <c r="F161" s="1" t="s">
        <v>867</v>
      </c>
      <c r="G161" s="1" t="str">
        <f t="shared" si="9"/>
        <v>37아파트연령4</v>
      </c>
      <c r="H161" s="1194">
        <v>93.469743952170816</v>
      </c>
      <c r="I161" s="1194">
        <v>93.782987256657606</v>
      </c>
      <c r="J161" s="1194">
        <v>94.669858661539863</v>
      </c>
      <c r="K161" s="1194">
        <v>95.434650351570099</v>
      </c>
      <c r="L161" s="1194">
        <v>95.965035441247323</v>
      </c>
      <c r="M161" s="1194">
        <v>96.501235209386181</v>
      </c>
      <c r="N161" s="1194">
        <v>97.013494275538562</v>
      </c>
      <c r="O161" s="12">
        <v>98.266440982279519</v>
      </c>
      <c r="P161" s="12">
        <v>99.009516627198622</v>
      </c>
      <c r="Q161" s="12">
        <v>99.457633740180711</v>
      </c>
      <c r="R161" s="12">
        <v>100</v>
      </c>
      <c r="S161" s="12">
        <v>100.45246417400972</v>
      </c>
      <c r="T161" s="12">
        <v>101.04391518447488</v>
      </c>
      <c r="U161" s="12">
        <v>101.54892768548483</v>
      </c>
      <c r="V161" s="12">
        <v>102.30104985041528</v>
      </c>
      <c r="W161" s="12">
        <v>103.12417119337667</v>
      </c>
      <c r="X161" s="12">
        <v>104.30853767895687</v>
      </c>
      <c r="Y161" s="12">
        <v>105.16997700965298</v>
      </c>
      <c r="Z161" s="12">
        <v>106.49791537130413</v>
      </c>
      <c r="AA161" s="12">
        <v>107.22181008997008</v>
      </c>
    </row>
    <row r="162" spans="1:27">
      <c r="A162" s="1" t="s">
        <v>524</v>
      </c>
      <c r="B162" s="1" t="s">
        <v>556</v>
      </c>
      <c r="D162" s="1">
        <v>38</v>
      </c>
      <c r="E162" s="1" t="s">
        <v>863</v>
      </c>
      <c r="F162" s="1" t="s">
        <v>867</v>
      </c>
      <c r="G162" s="1" t="str">
        <f t="shared" si="9"/>
        <v>38아파트연령4</v>
      </c>
      <c r="H162" s="1194">
        <v>103.49330388669387</v>
      </c>
      <c r="I162" s="1194">
        <v>103.40032450177318</v>
      </c>
      <c r="J162" s="1194">
        <v>103.44482145553751</v>
      </c>
      <c r="K162" s="1194">
        <v>103.18138938654566</v>
      </c>
      <c r="L162" s="1194">
        <v>102.60959649136716</v>
      </c>
      <c r="M162" s="1194">
        <v>101.85972721511176</v>
      </c>
      <c r="N162" s="1194">
        <v>101.01205827941266</v>
      </c>
      <c r="O162" s="12">
        <v>100.40325635636094</v>
      </c>
      <c r="P162" s="12">
        <v>100.17222637084289</v>
      </c>
      <c r="Q162" s="12">
        <v>100.142969058557</v>
      </c>
      <c r="R162" s="12">
        <v>100</v>
      </c>
      <c r="S162" s="12">
        <v>99.622238874745648</v>
      </c>
      <c r="T162" s="12">
        <v>99.390665802121617</v>
      </c>
      <c r="U162" s="12">
        <v>99.19411104166231</v>
      </c>
      <c r="V162" s="12">
        <v>99.252554892474748</v>
      </c>
      <c r="W162" s="12">
        <v>99.563007217925133</v>
      </c>
      <c r="X162" s="12">
        <v>99.8551096249587</v>
      </c>
      <c r="Y162" s="12">
        <v>99.902131195499948</v>
      </c>
      <c r="Z162" s="12">
        <v>99.97913813461183</v>
      </c>
      <c r="AA162" s="12">
        <v>99.962847878109045</v>
      </c>
    </row>
    <row r="163" spans="1:27">
      <c r="A163" s="1" t="s">
        <v>524</v>
      </c>
      <c r="B163" s="1" t="s">
        <v>557</v>
      </c>
      <c r="D163" s="1">
        <v>39</v>
      </c>
      <c r="E163" s="1" t="s">
        <v>863</v>
      </c>
      <c r="F163" s="1" t="s">
        <v>867</v>
      </c>
      <c r="G163" s="1" t="str">
        <f t="shared" si="9"/>
        <v>39아파트연령4</v>
      </c>
      <c r="H163" s="1194">
        <v>90.709507183169904</v>
      </c>
      <c r="I163" s="1194">
        <v>92.285754678082796</v>
      </c>
      <c r="J163" s="1194">
        <v>92.499275225401746</v>
      </c>
      <c r="K163" s="1194">
        <v>93.081470577419793</v>
      </c>
      <c r="L163" s="1194">
        <v>100.07909765169829</v>
      </c>
      <c r="M163" s="1194">
        <v>99.982336200676471</v>
      </c>
      <c r="N163" s="1194">
        <v>99.982336200676471</v>
      </c>
      <c r="O163" s="12">
        <v>100.17242054049734</v>
      </c>
      <c r="P163" s="12">
        <v>100.05490417367706</v>
      </c>
      <c r="Q163" s="12">
        <v>100.05490417367706</v>
      </c>
      <c r="R163" s="12">
        <v>100</v>
      </c>
      <c r="S163" s="12">
        <v>99.907214065044073</v>
      </c>
      <c r="T163" s="12">
        <v>99.88052166602273</v>
      </c>
      <c r="U163" s="12">
        <v>99.907214065044073</v>
      </c>
      <c r="V163" s="12">
        <v>99.907214065044073</v>
      </c>
      <c r="W163" s="12">
        <v>99.986831984621844</v>
      </c>
      <c r="X163" s="12">
        <v>99.869729587583095</v>
      </c>
      <c r="Y163" s="12">
        <v>99.869729587583095</v>
      </c>
      <c r="Z163" s="12">
        <v>99.84491322232752</v>
      </c>
      <c r="AA163" s="12">
        <v>99.622746417836268</v>
      </c>
    </row>
    <row r="164" spans="1:27">
      <c r="A164" s="1" t="s">
        <v>655</v>
      </c>
      <c r="D164" s="1">
        <v>40</v>
      </c>
      <c r="E164" s="1" t="s">
        <v>863</v>
      </c>
      <c r="F164" s="1" t="s">
        <v>867</v>
      </c>
      <c r="G164" s="1" t="str">
        <f t="shared" si="9"/>
        <v>40아파트연령4</v>
      </c>
      <c r="H164" s="1194">
        <v>101.04201812823678</v>
      </c>
      <c r="I164" s="1194">
        <v>101.04558278166239</v>
      </c>
      <c r="J164" s="1194">
        <v>101.17812812872316</v>
      </c>
      <c r="K164" s="1194">
        <v>101.19940605373189</v>
      </c>
      <c r="L164" s="1194">
        <v>101.27811955493124</v>
      </c>
      <c r="M164" s="1194">
        <v>101.13325487726598</v>
      </c>
      <c r="N164" s="1194">
        <v>100.76884966204425</v>
      </c>
      <c r="O164" s="12">
        <v>100.23805163403227</v>
      </c>
      <c r="P164" s="12">
        <v>100.0507202156636</v>
      </c>
      <c r="Q164" s="12">
        <v>99.969222005498736</v>
      </c>
      <c r="R164" s="12">
        <v>100</v>
      </c>
      <c r="S164" s="12">
        <v>100.06337318453168</v>
      </c>
      <c r="T164" s="12">
        <v>99.9925932711527</v>
      </c>
      <c r="U164" s="12">
        <v>99.813256134887638</v>
      </c>
      <c r="V164" s="12">
        <v>99.77031469510284</v>
      </c>
      <c r="W164" s="12">
        <v>100.19130039677839</v>
      </c>
      <c r="X164" s="12">
        <v>100.56497393523851</v>
      </c>
      <c r="Y164" s="12">
        <v>100.88402198819671</v>
      </c>
      <c r="Z164" s="12">
        <v>101.17183305747139</v>
      </c>
      <c r="AA164" s="12">
        <v>101.22163868905645</v>
      </c>
    </row>
    <row r="165" spans="1:27">
      <c r="A165" s="1" t="s">
        <v>523</v>
      </c>
      <c r="D165" s="1">
        <v>41</v>
      </c>
      <c r="E165" s="1" t="s">
        <v>863</v>
      </c>
      <c r="F165" s="1" t="s">
        <v>867</v>
      </c>
      <c r="G165" s="1" t="str">
        <f t="shared" si="9"/>
        <v>41아파트연령4</v>
      </c>
      <c r="H165" s="1194">
        <v>101.27238809762588</v>
      </c>
      <c r="I165" s="1194">
        <v>101.4007076278906</v>
      </c>
      <c r="J165" s="1194">
        <v>101.62468641605831</v>
      </c>
      <c r="K165" s="1194">
        <v>101.73719698389191</v>
      </c>
      <c r="L165" s="1194">
        <v>101.72983352743752</v>
      </c>
      <c r="M165" s="1194">
        <v>101.4770189267648</v>
      </c>
      <c r="N165" s="1194">
        <v>101.07143546222797</v>
      </c>
      <c r="O165" s="12">
        <v>100.77903963909118</v>
      </c>
      <c r="P165" s="12">
        <v>100.50811318177345</v>
      </c>
      <c r="Q165" s="12">
        <v>100.24580748274548</v>
      </c>
      <c r="R165" s="12">
        <v>100</v>
      </c>
      <c r="S165" s="12">
        <v>99.793400493907413</v>
      </c>
      <c r="T165" s="12">
        <v>99.478888962572483</v>
      </c>
      <c r="U165" s="12">
        <v>99.249209920025478</v>
      </c>
      <c r="V165" s="12">
        <v>99.154959124310025</v>
      </c>
      <c r="W165" s="12">
        <v>99.254346250536301</v>
      </c>
      <c r="X165" s="12">
        <v>99.53899003856182</v>
      </c>
      <c r="Y165" s="12">
        <v>99.703450979350791</v>
      </c>
      <c r="Z165" s="12">
        <v>99.71986037408162</v>
      </c>
      <c r="AA165" s="12">
        <v>99.658386354351407</v>
      </c>
    </row>
    <row r="166" spans="1:27">
      <c r="A166" s="1" t="s">
        <v>516</v>
      </c>
      <c r="D166" s="1">
        <v>1</v>
      </c>
      <c r="E166" s="1" t="s">
        <v>863</v>
      </c>
      <c r="F166" s="1" t="s">
        <v>868</v>
      </c>
      <c r="G166" s="1" t="str">
        <f t="shared" si="9"/>
        <v>1아파트연령5</v>
      </c>
      <c r="H166" s="1194">
        <v>102.57356072601162</v>
      </c>
      <c r="I166" s="1194">
        <v>102.55063460935017</v>
      </c>
      <c r="J166" s="1194">
        <v>102.47568130752623</v>
      </c>
      <c r="K166" s="1194">
        <v>102.35011905766828</v>
      </c>
      <c r="L166" s="1194">
        <v>102.17169783942208</v>
      </c>
      <c r="M166" s="1194">
        <v>101.78868752018377</v>
      </c>
      <c r="N166" s="1194">
        <v>101.39019003963408</v>
      </c>
      <c r="O166" s="12">
        <v>100.92453261027885</v>
      </c>
      <c r="P166" s="12">
        <v>100.55270058413433</v>
      </c>
      <c r="Q166" s="12">
        <v>100.20380564589006</v>
      </c>
      <c r="R166" s="12">
        <v>100</v>
      </c>
      <c r="S166" s="12">
        <v>99.665658970358066</v>
      </c>
      <c r="T166" s="12">
        <v>99.310052498495466</v>
      </c>
      <c r="U166" s="12">
        <v>99.125418630509216</v>
      </c>
      <c r="V166" s="12">
        <v>99.056469335919189</v>
      </c>
      <c r="W166" s="12">
        <v>99.264872988658695</v>
      </c>
      <c r="X166" s="12">
        <v>99.48143804064793</v>
      </c>
      <c r="Y166" s="12">
        <v>99.515225732146433</v>
      </c>
      <c r="Z166" s="12">
        <v>99.333817927292841</v>
      </c>
      <c r="AA166" s="12">
        <v>99.124520670433895</v>
      </c>
    </row>
    <row r="167" spans="1:27">
      <c r="A167" s="1" t="s">
        <v>521</v>
      </c>
      <c r="D167" s="1">
        <v>2</v>
      </c>
      <c r="E167" s="1" t="s">
        <v>863</v>
      </c>
      <c r="F167" s="1" t="s">
        <v>868</v>
      </c>
      <c r="G167" s="1" t="str">
        <f t="shared" si="9"/>
        <v>2아파트연령5</v>
      </c>
      <c r="H167" s="1194">
        <v>106.47766227452622</v>
      </c>
      <c r="I167" s="1194">
        <v>106.13583870073769</v>
      </c>
      <c r="J167" s="1194">
        <v>105.64386206080979</v>
      </c>
      <c r="K167" s="1194">
        <v>105.09703871697798</v>
      </c>
      <c r="L167" s="1194">
        <v>104.49742112945495</v>
      </c>
      <c r="M167" s="1194">
        <v>103.67157978351467</v>
      </c>
      <c r="N167" s="1194">
        <v>102.92831992619824</v>
      </c>
      <c r="O167" s="12">
        <v>102.02855653827466</v>
      </c>
      <c r="P167" s="12">
        <v>101.29216042625252</v>
      </c>
      <c r="Q167" s="12">
        <v>100.55383081054677</v>
      </c>
      <c r="R167" s="12">
        <v>100</v>
      </c>
      <c r="S167" s="12">
        <v>99.309872818567015</v>
      </c>
      <c r="T167" s="12">
        <v>98.529630415702556</v>
      </c>
      <c r="U167" s="12">
        <v>98.136200611044927</v>
      </c>
      <c r="V167" s="12">
        <v>97.940970672018679</v>
      </c>
      <c r="W167" s="12">
        <v>97.985687687555426</v>
      </c>
      <c r="X167" s="12">
        <v>98.078356772956639</v>
      </c>
      <c r="Y167" s="12">
        <v>97.868793184445423</v>
      </c>
      <c r="Z167" s="12">
        <v>97.346804580935753</v>
      </c>
      <c r="AA167" s="12">
        <v>96.920072131299122</v>
      </c>
    </row>
    <row r="168" spans="1:27">
      <c r="A168" s="1" t="s">
        <v>1380</v>
      </c>
      <c r="D168" s="1">
        <v>3</v>
      </c>
      <c r="E168" s="1" t="s">
        <v>770</v>
      </c>
      <c r="F168" s="1" t="s">
        <v>834</v>
      </c>
      <c r="G168" s="1" t="str">
        <f t="shared" ref="G168" si="11">D168&amp;E168&amp;F168</f>
        <v>3아파트연령5</v>
      </c>
      <c r="H168" s="1194">
        <v>98.773281506122018</v>
      </c>
      <c r="I168" s="1194">
        <v>99.050260228212821</v>
      </c>
      <c r="J168" s="1194">
        <v>99.370265395834693</v>
      </c>
      <c r="K168" s="1194">
        <v>99.646869179996955</v>
      </c>
      <c r="L168" s="1194">
        <v>99.873779623253583</v>
      </c>
      <c r="M168" s="1194">
        <v>99.920474647434403</v>
      </c>
      <c r="N168" s="1194">
        <v>99.859022599923946</v>
      </c>
      <c r="O168" s="12">
        <v>99.820881677601918</v>
      </c>
      <c r="P168" s="12">
        <v>99.810845737528993</v>
      </c>
      <c r="Q168" s="12">
        <v>99.851288558713293</v>
      </c>
      <c r="R168" s="12">
        <v>100</v>
      </c>
      <c r="S168" s="12">
        <v>100.00334232992563</v>
      </c>
      <c r="T168" s="12">
        <v>100.05388058349449</v>
      </c>
      <c r="U168" s="12">
        <v>100.07021720099036</v>
      </c>
      <c r="V168" s="12">
        <v>100.12322170254544</v>
      </c>
      <c r="W168" s="12">
        <v>100.48006448945108</v>
      </c>
      <c r="X168" s="12">
        <v>100.81592200416627</v>
      </c>
      <c r="Y168" s="12">
        <v>101.08492850130726</v>
      </c>
      <c r="Z168" s="12">
        <v>101.23470694179395</v>
      </c>
      <c r="AA168" s="12">
        <v>101.23809233207379</v>
      </c>
    </row>
    <row r="169" spans="1:27">
      <c r="A169" s="1" t="s">
        <v>522</v>
      </c>
      <c r="D169" s="1">
        <v>4</v>
      </c>
      <c r="E169" s="1" t="s">
        <v>863</v>
      </c>
      <c r="F169" s="1" t="s">
        <v>868</v>
      </c>
      <c r="G169" s="1" t="str">
        <f t="shared" si="9"/>
        <v>4아파트연령5</v>
      </c>
      <c r="H169" s="1194">
        <v>99.38311063622335</v>
      </c>
      <c r="I169" s="1194">
        <v>99.6372812792102</v>
      </c>
      <c r="J169" s="1194">
        <v>99.919361509295584</v>
      </c>
      <c r="K169" s="1194">
        <v>100.08321110296032</v>
      </c>
      <c r="L169" s="1194">
        <v>100.18607338232611</v>
      </c>
      <c r="M169" s="1194">
        <v>100.21890569525907</v>
      </c>
      <c r="N169" s="1194">
        <v>100.03008490302589</v>
      </c>
      <c r="O169" s="12">
        <v>99.824115007144371</v>
      </c>
      <c r="P169" s="12">
        <v>99.803539223828579</v>
      </c>
      <c r="Q169" s="12">
        <v>99.7831038842032</v>
      </c>
      <c r="R169" s="12">
        <v>100</v>
      </c>
      <c r="S169" s="12">
        <v>100.12179229201507</v>
      </c>
      <c r="T169" s="12">
        <v>100.25502413166276</v>
      </c>
      <c r="U169" s="12">
        <v>100.26271559252065</v>
      </c>
      <c r="V169" s="12">
        <v>100.29142604914441</v>
      </c>
      <c r="W169" s="12">
        <v>100.67131448677699</v>
      </c>
      <c r="X169" s="12">
        <v>100.99036118343427</v>
      </c>
      <c r="Y169" s="12">
        <v>101.312581166074</v>
      </c>
      <c r="Z169" s="12">
        <v>101.42917918215977</v>
      </c>
      <c r="AA169" s="12">
        <v>101.45494065190859</v>
      </c>
    </row>
    <row r="170" spans="1:27">
      <c r="A170" s="1" t="s">
        <v>853</v>
      </c>
      <c r="D170" s="1">
        <v>5</v>
      </c>
      <c r="E170" s="1" t="s">
        <v>863</v>
      </c>
      <c r="F170" s="1" t="s">
        <v>868</v>
      </c>
      <c r="G170" s="1" t="str">
        <f t="shared" si="9"/>
        <v>5아파트연령5</v>
      </c>
      <c r="H170" s="1194">
        <v>98.14512988173243</v>
      </c>
      <c r="I170" s="1194">
        <v>98.445450455802813</v>
      </c>
      <c r="J170" s="1194">
        <v>98.804300238814179</v>
      </c>
      <c r="K170" s="1194">
        <v>99.196599265804011</v>
      </c>
      <c r="L170" s="1194">
        <v>99.551107924241606</v>
      </c>
      <c r="M170" s="1194">
        <v>99.612082448534423</v>
      </c>
      <c r="N170" s="1194">
        <v>99.682021646765904</v>
      </c>
      <c r="O170" s="12">
        <v>99.817530373542013</v>
      </c>
      <c r="P170" s="12">
        <v>99.81841965839034</v>
      </c>
      <c r="Q170" s="12">
        <v>99.922012595355184</v>
      </c>
      <c r="R170" s="12">
        <v>100</v>
      </c>
      <c r="S170" s="12">
        <v>99.876363055917281</v>
      </c>
      <c r="T170" s="12">
        <v>99.823862918919943</v>
      </c>
      <c r="U170" s="12">
        <v>99.848789099457008</v>
      </c>
      <c r="V170" s="12">
        <v>99.919449034543902</v>
      </c>
      <c r="W170" s="12">
        <v>100.24108336827044</v>
      </c>
      <c r="X170" s="12">
        <v>100.59425892003489</v>
      </c>
      <c r="Y170" s="12">
        <v>100.8103664358966</v>
      </c>
      <c r="Z170" s="12">
        <v>100.99909701008202</v>
      </c>
      <c r="AA170" s="12">
        <v>100.99047805932537</v>
      </c>
    </row>
    <row r="171" spans="1:27">
      <c r="A171" s="1" t="s">
        <v>524</v>
      </c>
      <c r="B171" s="1" t="s">
        <v>525</v>
      </c>
      <c r="D171" s="1">
        <v>6</v>
      </c>
      <c r="E171" s="1" t="s">
        <v>863</v>
      </c>
      <c r="F171" s="1" t="s">
        <v>868</v>
      </c>
      <c r="G171" s="1" t="str">
        <f t="shared" si="9"/>
        <v>6아파트연령5</v>
      </c>
      <c r="H171" s="1194">
        <v>108.27322561261434</v>
      </c>
      <c r="I171" s="1194">
        <v>107.86380191178354</v>
      </c>
      <c r="J171" s="1194">
        <v>107.2230298532257</v>
      </c>
      <c r="K171" s="1194">
        <v>106.38935596742974</v>
      </c>
      <c r="L171" s="1194">
        <v>105.6974170847277</v>
      </c>
      <c r="M171" s="1194">
        <v>104.60387499744185</v>
      </c>
      <c r="N171" s="1194">
        <v>103.67786480823219</v>
      </c>
      <c r="O171" s="12">
        <v>102.46743607941136</v>
      </c>
      <c r="P171" s="12">
        <v>101.49224925314235</v>
      </c>
      <c r="Q171" s="12">
        <v>100.53251224958247</v>
      </c>
      <c r="R171" s="12">
        <v>100</v>
      </c>
      <c r="S171" s="12">
        <v>99.237801157679186</v>
      </c>
      <c r="T171" s="12">
        <v>98.437243367653878</v>
      </c>
      <c r="U171" s="12">
        <v>98.037654130522796</v>
      </c>
      <c r="V171" s="12">
        <v>98.058875605731714</v>
      </c>
      <c r="W171" s="12">
        <v>98.231114173897751</v>
      </c>
      <c r="X171" s="12">
        <v>98.574729772345776</v>
      </c>
      <c r="Y171" s="12">
        <v>98.296268313610028</v>
      </c>
      <c r="Z171" s="12">
        <v>97.592972818939828</v>
      </c>
      <c r="AA171" s="12">
        <v>96.957130808401573</v>
      </c>
    </row>
    <row r="172" spans="1:27">
      <c r="A172" s="1" t="s">
        <v>524</v>
      </c>
      <c r="B172" s="1" t="s">
        <v>525</v>
      </c>
      <c r="C172" s="1" t="s">
        <v>526</v>
      </c>
      <c r="D172" s="1">
        <v>7</v>
      </c>
      <c r="E172" s="1" t="s">
        <v>863</v>
      </c>
      <c r="F172" s="1" t="s">
        <v>868</v>
      </c>
      <c r="G172" s="1" t="str">
        <f t="shared" si="9"/>
        <v>7아파트연령5</v>
      </c>
      <c r="H172" s="1194">
        <v>105.89294150202724</v>
      </c>
      <c r="I172" s="1194">
        <v>105.80486901475862</v>
      </c>
      <c r="J172" s="1194">
        <v>105.42733355907077</v>
      </c>
      <c r="K172" s="1194">
        <v>104.78089186630382</v>
      </c>
      <c r="L172" s="1194">
        <v>104.14172476694513</v>
      </c>
      <c r="M172" s="1194">
        <v>103.3485420484494</v>
      </c>
      <c r="N172" s="1194">
        <v>102.53199756418805</v>
      </c>
      <c r="O172" s="12">
        <v>101.99886764759952</v>
      </c>
      <c r="P172" s="12">
        <v>101.58638393897095</v>
      </c>
      <c r="Q172" s="12">
        <v>100.82536865840878</v>
      </c>
      <c r="R172" s="12">
        <v>100</v>
      </c>
      <c r="S172" s="12">
        <v>99.32346566109662</v>
      </c>
      <c r="T172" s="12">
        <v>98.686054232895472</v>
      </c>
      <c r="U172" s="12">
        <v>98.163263112708975</v>
      </c>
      <c r="V172" s="12">
        <v>97.859895621093685</v>
      </c>
      <c r="W172" s="12">
        <v>97.701148484952043</v>
      </c>
      <c r="X172" s="12">
        <v>97.733357883435204</v>
      </c>
      <c r="Y172" s="12">
        <v>97.746801521473017</v>
      </c>
      <c r="Z172" s="12">
        <v>97.367232673484295</v>
      </c>
      <c r="AA172" s="12">
        <v>96.563368085651732</v>
      </c>
    </row>
    <row r="173" spans="1:27">
      <c r="A173" s="1" t="s">
        <v>524</v>
      </c>
      <c r="B173" s="1" t="s">
        <v>525</v>
      </c>
      <c r="C173" s="1" t="s">
        <v>527</v>
      </c>
      <c r="D173" s="1">
        <v>8</v>
      </c>
      <c r="E173" s="1" t="s">
        <v>863</v>
      </c>
      <c r="F173" s="1" t="s">
        <v>868</v>
      </c>
      <c r="G173" s="1" t="str">
        <f t="shared" si="9"/>
        <v>8아파트연령5</v>
      </c>
      <c r="H173" s="1194">
        <v>104.07589301748142</v>
      </c>
      <c r="I173" s="1194">
        <v>103.92919775305307</v>
      </c>
      <c r="J173" s="1194">
        <v>103.55818742264817</v>
      </c>
      <c r="K173" s="1194">
        <v>103.29392376139464</v>
      </c>
      <c r="L173" s="1194">
        <v>103.29392376139464</v>
      </c>
      <c r="M173" s="1194">
        <v>103.21406664511181</v>
      </c>
      <c r="N173" s="1194">
        <v>102.99896223041274</v>
      </c>
      <c r="O173" s="12">
        <v>102.35217621974031</v>
      </c>
      <c r="P173" s="12">
        <v>101.63935572950169</v>
      </c>
      <c r="Q173" s="12">
        <v>100.95428137301202</v>
      </c>
      <c r="R173" s="12">
        <v>100</v>
      </c>
      <c r="S173" s="12">
        <v>99.686467070988883</v>
      </c>
      <c r="T173" s="12">
        <v>99.314691787401216</v>
      </c>
      <c r="U173" s="12">
        <v>99.230190382092829</v>
      </c>
      <c r="V173" s="12">
        <v>99.044121263389599</v>
      </c>
      <c r="W173" s="12">
        <v>97.783653210611632</v>
      </c>
      <c r="X173" s="12">
        <v>97.536434404077525</v>
      </c>
      <c r="Y173" s="12">
        <v>97.271591183673408</v>
      </c>
      <c r="Z173" s="12">
        <v>96.76764316192677</v>
      </c>
      <c r="AA173" s="12">
        <v>95.998026969632306</v>
      </c>
    </row>
    <row r="174" spans="1:27">
      <c r="A174" s="1" t="s">
        <v>524</v>
      </c>
      <c r="B174" s="1" t="s">
        <v>525</v>
      </c>
      <c r="C174" s="1" t="s">
        <v>528</v>
      </c>
      <c r="D174" s="1">
        <v>9</v>
      </c>
      <c r="E174" s="1" t="s">
        <v>863</v>
      </c>
      <c r="F174" s="1" t="s">
        <v>868</v>
      </c>
      <c r="G174" s="1" t="str">
        <f t="shared" si="9"/>
        <v>9아파트연령5</v>
      </c>
      <c r="H174" s="1194">
        <v>106.3122326384038</v>
      </c>
      <c r="I174" s="1194">
        <v>106.30386320737122</v>
      </c>
      <c r="J174" s="1194">
        <v>105.95005911348652</v>
      </c>
      <c r="K174" s="1194">
        <v>105.21873350784929</v>
      </c>
      <c r="L174" s="1194">
        <v>104.48638108165211</v>
      </c>
      <c r="M174" s="1194">
        <v>103.55095639357735</v>
      </c>
      <c r="N174" s="1194">
        <v>102.62733978935891</v>
      </c>
      <c r="O174" s="12">
        <v>102.09659610097164</v>
      </c>
      <c r="P174" s="12">
        <v>101.72275452617866</v>
      </c>
      <c r="Q174" s="12">
        <v>100.91571662938311</v>
      </c>
      <c r="R174" s="12">
        <v>100</v>
      </c>
      <c r="S174" s="12">
        <v>99.227973937452035</v>
      </c>
      <c r="T174" s="12">
        <v>98.508575528104558</v>
      </c>
      <c r="U174" s="12">
        <v>97.899370624965826</v>
      </c>
      <c r="V174" s="12">
        <v>97.665018182355922</v>
      </c>
      <c r="W174" s="12">
        <v>97.684404300824198</v>
      </c>
      <c r="X174" s="12">
        <v>97.751147421849367</v>
      </c>
      <c r="Y174" s="12">
        <v>97.791621908959712</v>
      </c>
      <c r="Z174" s="12">
        <v>97.401739272526044</v>
      </c>
      <c r="AA174" s="12">
        <v>96.529899532435877</v>
      </c>
    </row>
    <row r="175" spans="1:27">
      <c r="A175" s="1" t="s">
        <v>524</v>
      </c>
      <c r="B175" s="1" t="s">
        <v>525</v>
      </c>
      <c r="C175" s="1" t="s">
        <v>529</v>
      </c>
      <c r="D175" s="1">
        <v>10</v>
      </c>
      <c r="E175" s="1" t="s">
        <v>863</v>
      </c>
      <c r="F175" s="1" t="s">
        <v>868</v>
      </c>
      <c r="G175" s="1" t="str">
        <f t="shared" si="9"/>
        <v>10아파트연령5</v>
      </c>
      <c r="H175" s="1194">
        <v>103.95021071617828</v>
      </c>
      <c r="I175" s="1194">
        <v>103.28749709033761</v>
      </c>
      <c r="J175" s="1194">
        <v>102.72198589781878</v>
      </c>
      <c r="K175" s="1194">
        <v>102.44894386981971</v>
      </c>
      <c r="L175" s="1194">
        <v>102.06037373822291</v>
      </c>
      <c r="M175" s="1194">
        <v>101.85057749902322</v>
      </c>
      <c r="N175" s="1194">
        <v>101.43121167797963</v>
      </c>
      <c r="O175" s="12">
        <v>100.9630663951644</v>
      </c>
      <c r="P175" s="12">
        <v>100.468311730398</v>
      </c>
      <c r="Q175" s="12">
        <v>100.01357685144004</v>
      </c>
      <c r="R175" s="12">
        <v>100</v>
      </c>
      <c r="S175" s="12">
        <v>99.843486288600786</v>
      </c>
      <c r="T175" s="12">
        <v>99.689556861419064</v>
      </c>
      <c r="U175" s="12">
        <v>99.565090020737017</v>
      </c>
      <c r="V175" s="12">
        <v>98.605414725705643</v>
      </c>
      <c r="W175" s="12">
        <v>97.778373610066254</v>
      </c>
      <c r="X175" s="12">
        <v>97.73058485836134</v>
      </c>
      <c r="Y175" s="12">
        <v>97.725200096252237</v>
      </c>
      <c r="Z175" s="12">
        <v>97.520483708713115</v>
      </c>
      <c r="AA175" s="12">
        <v>97.249535010480841</v>
      </c>
    </row>
    <row r="176" spans="1:27">
      <c r="A176" s="1" t="s">
        <v>524</v>
      </c>
      <c r="B176" s="1" t="s">
        <v>525</v>
      </c>
      <c r="C176" s="1" t="s">
        <v>530</v>
      </c>
      <c r="D176" s="1">
        <v>11</v>
      </c>
      <c r="E176" s="1" t="s">
        <v>863</v>
      </c>
      <c r="F176" s="1" t="s">
        <v>868</v>
      </c>
      <c r="G176" s="1" t="str">
        <f t="shared" si="9"/>
        <v>11아파트연령5</v>
      </c>
      <c r="H176" s="1194">
        <v>109.6593789441969</v>
      </c>
      <c r="I176" s="1194">
        <v>109.0600376453781</v>
      </c>
      <c r="J176" s="1194">
        <v>108.26437499345721</v>
      </c>
      <c r="K176" s="1194">
        <v>107.32091157290706</v>
      </c>
      <c r="L176" s="1194">
        <v>106.59812199315337</v>
      </c>
      <c r="M176" s="1194">
        <v>105.32910921541942</v>
      </c>
      <c r="N176" s="1194">
        <v>104.33935937217754</v>
      </c>
      <c r="O176" s="12">
        <v>102.73655032573984</v>
      </c>
      <c r="P176" s="12">
        <v>101.43841827703802</v>
      </c>
      <c r="Q176" s="12">
        <v>100.36530287434032</v>
      </c>
      <c r="R176" s="12">
        <v>100</v>
      </c>
      <c r="S176" s="12">
        <v>99.1867124415718</v>
      </c>
      <c r="T176" s="12">
        <v>98.289053935976227</v>
      </c>
      <c r="U176" s="12">
        <v>97.962768241697447</v>
      </c>
      <c r="V176" s="12">
        <v>98.177818071927859</v>
      </c>
      <c r="W176" s="12">
        <v>98.557603367070001</v>
      </c>
      <c r="X176" s="12">
        <v>99.094386362669184</v>
      </c>
      <c r="Y176" s="12">
        <v>98.634824778784832</v>
      </c>
      <c r="Z176" s="12">
        <v>97.731695092261191</v>
      </c>
      <c r="AA176" s="12">
        <v>97.199449137993525</v>
      </c>
    </row>
    <row r="177" spans="1:27">
      <c r="A177" s="1" t="s">
        <v>524</v>
      </c>
      <c r="B177" s="1" t="s">
        <v>525</v>
      </c>
      <c r="C177" s="1" t="s">
        <v>531</v>
      </c>
      <c r="D177" s="1">
        <v>12</v>
      </c>
      <c r="E177" s="1" t="s">
        <v>863</v>
      </c>
      <c r="F177" s="1" t="s">
        <v>868</v>
      </c>
      <c r="G177" s="1" t="str">
        <f t="shared" si="9"/>
        <v>12아파트연령5</v>
      </c>
      <c r="H177" s="1194">
        <v>106.94931731985932</v>
      </c>
      <c r="I177" s="1194">
        <v>106.81998389273302</v>
      </c>
      <c r="J177" s="1194">
        <v>106.20438657336693</v>
      </c>
      <c r="K177" s="1194">
        <v>105.37235723995111</v>
      </c>
      <c r="L177" s="1194">
        <v>104.77060077260822</v>
      </c>
      <c r="M177" s="1194">
        <v>103.99443345574815</v>
      </c>
      <c r="N177" s="1194">
        <v>103.28138722361255</v>
      </c>
      <c r="O177" s="12">
        <v>101.77626536271445</v>
      </c>
      <c r="P177" s="12">
        <v>101.10365300761715</v>
      </c>
      <c r="Q177" s="12">
        <v>100.53444978328588</v>
      </c>
      <c r="R177" s="12">
        <v>100</v>
      </c>
      <c r="S177" s="12">
        <v>99.40263727909165</v>
      </c>
      <c r="T177" s="12">
        <v>98.596745412507943</v>
      </c>
      <c r="U177" s="12">
        <v>98.019959978589711</v>
      </c>
      <c r="V177" s="12">
        <v>97.92496778254754</v>
      </c>
      <c r="W177" s="12">
        <v>98.391433145017999</v>
      </c>
      <c r="X177" s="12">
        <v>98.527499590092035</v>
      </c>
      <c r="Y177" s="12">
        <v>98.03837767883131</v>
      </c>
      <c r="Z177" s="12">
        <v>97.180340906072473</v>
      </c>
      <c r="AA177" s="12">
        <v>96.739819680898947</v>
      </c>
    </row>
    <row r="178" spans="1:27">
      <c r="A178" s="1" t="s">
        <v>524</v>
      </c>
      <c r="B178" s="1" t="s">
        <v>525</v>
      </c>
      <c r="C178" s="1" t="s">
        <v>532</v>
      </c>
      <c r="D178" s="1">
        <v>13</v>
      </c>
      <c r="E178" s="1" t="s">
        <v>863</v>
      </c>
      <c r="F178" s="1" t="s">
        <v>868</v>
      </c>
      <c r="G178" s="1" t="str">
        <f t="shared" si="9"/>
        <v>13아파트연령5</v>
      </c>
      <c r="H178" s="1194">
        <v>110.96046805606923</v>
      </c>
      <c r="I178" s="1194">
        <v>110.1321114005723</v>
      </c>
      <c r="J178" s="1194">
        <v>109.24915439849538</v>
      </c>
      <c r="K178" s="1194">
        <v>108.25181278077895</v>
      </c>
      <c r="L178" s="1194">
        <v>107.47054031324072</v>
      </c>
      <c r="M178" s="1194">
        <v>105.96413219066429</v>
      </c>
      <c r="N178" s="1194">
        <v>104.8417835149131</v>
      </c>
      <c r="O178" s="12">
        <v>103.19231521796119</v>
      </c>
      <c r="P178" s="12">
        <v>101.59659331555244</v>
      </c>
      <c r="Q178" s="12">
        <v>100.28567454914027</v>
      </c>
      <c r="R178" s="12">
        <v>100</v>
      </c>
      <c r="S178" s="12">
        <v>99.078475500434138</v>
      </c>
      <c r="T178" s="12">
        <v>98.134927152673228</v>
      </c>
      <c r="U178" s="12">
        <v>97.934065381144379</v>
      </c>
      <c r="V178" s="12">
        <v>98.305017968523842</v>
      </c>
      <c r="W178" s="12">
        <v>98.644679299348681</v>
      </c>
      <c r="X178" s="12">
        <v>99.392361786592133</v>
      </c>
      <c r="Y178" s="12">
        <v>98.948416504364985</v>
      </c>
      <c r="Z178" s="12">
        <v>98.021488481381056</v>
      </c>
      <c r="AA178" s="12">
        <v>97.440863033517658</v>
      </c>
    </row>
    <row r="179" spans="1:27">
      <c r="A179" s="1" t="s">
        <v>524</v>
      </c>
      <c r="B179" s="1" t="s">
        <v>533</v>
      </c>
      <c r="D179" s="1">
        <v>14</v>
      </c>
      <c r="E179" s="1" t="s">
        <v>863</v>
      </c>
      <c r="F179" s="1" t="s">
        <v>868</v>
      </c>
      <c r="G179" s="1" t="str">
        <f t="shared" si="9"/>
        <v>14아파트연령5</v>
      </c>
      <c r="H179" s="1194">
        <v>104.2861181630429</v>
      </c>
      <c r="I179" s="1194">
        <v>104.00804991093365</v>
      </c>
      <c r="J179" s="1194">
        <v>103.63660829176352</v>
      </c>
      <c r="K179" s="1194">
        <v>103.42378643996882</v>
      </c>
      <c r="L179" s="1194">
        <v>102.91841675828701</v>
      </c>
      <c r="M179" s="1194">
        <v>102.42054017706566</v>
      </c>
      <c r="N179" s="1194">
        <v>101.8569544367641</v>
      </c>
      <c r="O179" s="12">
        <v>101.29707443246051</v>
      </c>
      <c r="P179" s="12">
        <v>100.89872815546173</v>
      </c>
      <c r="Q179" s="12">
        <v>100.4107066707334</v>
      </c>
      <c r="R179" s="12">
        <v>100</v>
      </c>
      <c r="S179" s="12">
        <v>99.428724235757429</v>
      </c>
      <c r="T179" s="12">
        <v>98.746847493562626</v>
      </c>
      <c r="U179" s="12">
        <v>98.387602097928053</v>
      </c>
      <c r="V179" s="12">
        <v>98.053017245300381</v>
      </c>
      <c r="W179" s="12">
        <v>97.933110194342973</v>
      </c>
      <c r="X179" s="12">
        <v>97.740350992584695</v>
      </c>
      <c r="Y179" s="12">
        <v>97.611834747376719</v>
      </c>
      <c r="Z179" s="12">
        <v>97.29737853390354</v>
      </c>
      <c r="AA179" s="12">
        <v>96.957284957258651</v>
      </c>
    </row>
    <row r="180" spans="1:27">
      <c r="A180" s="1" t="s">
        <v>524</v>
      </c>
      <c r="B180" s="1" t="s">
        <v>533</v>
      </c>
      <c r="C180" s="1" t="s">
        <v>534</v>
      </c>
      <c r="D180" s="1">
        <v>15</v>
      </c>
      <c r="E180" s="1" t="s">
        <v>863</v>
      </c>
      <c r="F180" s="1" t="s">
        <v>868</v>
      </c>
      <c r="G180" s="1" t="str">
        <f t="shared" si="9"/>
        <v>15아파트연령5</v>
      </c>
      <c r="H180" s="1194">
        <v>104.72646852115778</v>
      </c>
      <c r="I180" s="1194">
        <v>104.61643800169664</v>
      </c>
      <c r="J180" s="1194">
        <v>104.10212113152774</v>
      </c>
      <c r="K180" s="1194">
        <v>103.96161869277417</v>
      </c>
      <c r="L180" s="1194">
        <v>103.71018640894511</v>
      </c>
      <c r="M180" s="1194">
        <v>103.38372997726132</v>
      </c>
      <c r="N180" s="1194">
        <v>102.84177008978986</v>
      </c>
      <c r="O180" s="12">
        <v>102.0687884242914</v>
      </c>
      <c r="P180" s="12">
        <v>101.26382753281246</v>
      </c>
      <c r="Q180" s="12">
        <v>100.53611733611046</v>
      </c>
      <c r="R180" s="12">
        <v>100</v>
      </c>
      <c r="S180" s="12">
        <v>99.387053473012372</v>
      </c>
      <c r="T180" s="12">
        <v>98.569688503813126</v>
      </c>
      <c r="U180" s="12">
        <v>98.009241837605714</v>
      </c>
      <c r="V180" s="12">
        <v>97.698027090213046</v>
      </c>
      <c r="W180" s="12">
        <v>97.60218680929637</v>
      </c>
      <c r="X180" s="12">
        <v>97.013969551030939</v>
      </c>
      <c r="Y180" s="12">
        <v>96.864603190964957</v>
      </c>
      <c r="Z180" s="12">
        <v>96.190380380258972</v>
      </c>
      <c r="AA180" s="12">
        <v>95.850693957357223</v>
      </c>
    </row>
    <row r="181" spans="1:27">
      <c r="A181" s="1" t="s">
        <v>524</v>
      </c>
      <c r="B181" s="1" t="s">
        <v>533</v>
      </c>
      <c r="C181" s="1" t="s">
        <v>535</v>
      </c>
      <c r="D181" s="1">
        <v>16</v>
      </c>
      <c r="E181" s="1" t="s">
        <v>863</v>
      </c>
      <c r="F181" s="1" t="s">
        <v>868</v>
      </c>
      <c r="G181" s="1" t="str">
        <f t="shared" si="9"/>
        <v>16아파트연령5</v>
      </c>
      <c r="H181" s="1194">
        <v>103.43760577449082</v>
      </c>
      <c r="I181" s="1194">
        <v>103.13372115768917</v>
      </c>
      <c r="J181" s="1194">
        <v>103.2261473097107</v>
      </c>
      <c r="K181" s="1194">
        <v>102.793567815898</v>
      </c>
      <c r="L181" s="1194">
        <v>102.54734964139386</v>
      </c>
      <c r="M181" s="1194">
        <v>101.98047025747358</v>
      </c>
      <c r="N181" s="1194">
        <v>101.44160725904707</v>
      </c>
      <c r="O181" s="12">
        <v>100.99465186083668</v>
      </c>
      <c r="P181" s="12">
        <v>100.58739978123992</v>
      </c>
      <c r="Q181" s="12">
        <v>100.17886534505044</v>
      </c>
      <c r="R181" s="12">
        <v>100</v>
      </c>
      <c r="S181" s="12">
        <v>99.377290959289795</v>
      </c>
      <c r="T181" s="12">
        <v>98.75455912673084</v>
      </c>
      <c r="U181" s="12">
        <v>98.569972956871752</v>
      </c>
      <c r="V181" s="12">
        <v>98.622128575782938</v>
      </c>
      <c r="W181" s="12">
        <v>98.817204917927612</v>
      </c>
      <c r="X181" s="12">
        <v>98.844435434282559</v>
      </c>
      <c r="Y181" s="12">
        <v>98.990767992312925</v>
      </c>
      <c r="Z181" s="12">
        <v>98.919696919079115</v>
      </c>
      <c r="AA181" s="12">
        <v>98.633634335111182</v>
      </c>
    </row>
    <row r="182" spans="1:27">
      <c r="A182" s="1" t="s">
        <v>524</v>
      </c>
      <c r="B182" s="1" t="s">
        <v>533</v>
      </c>
      <c r="C182" s="1" t="s">
        <v>536</v>
      </c>
      <c r="D182" s="1">
        <v>17</v>
      </c>
      <c r="E182" s="1" t="s">
        <v>863</v>
      </c>
      <c r="F182" s="1" t="s">
        <v>868</v>
      </c>
      <c r="G182" s="1" t="str">
        <f t="shared" si="9"/>
        <v>17아파트연령5</v>
      </c>
      <c r="H182" s="1194">
        <v>103.96094212424643</v>
      </c>
      <c r="I182" s="1194">
        <v>103.53572963314777</v>
      </c>
      <c r="J182" s="1194">
        <v>103.21562636377003</v>
      </c>
      <c r="K182" s="1194">
        <v>103.12378983069019</v>
      </c>
      <c r="L182" s="1194">
        <v>102.51483097232763</v>
      </c>
      <c r="M182" s="1194">
        <v>102.00959806153993</v>
      </c>
      <c r="N182" s="1194">
        <v>101.31330065348305</v>
      </c>
      <c r="O182" s="12">
        <v>100.94349255782703</v>
      </c>
      <c r="P182" s="12">
        <v>100.66382079289312</v>
      </c>
      <c r="Q182" s="12">
        <v>100.28415622067955</v>
      </c>
      <c r="R182" s="12">
        <v>100</v>
      </c>
      <c r="S182" s="12">
        <v>99.379587551743839</v>
      </c>
      <c r="T182" s="12">
        <v>98.603868138458807</v>
      </c>
      <c r="U182" s="12">
        <v>98.349118322423109</v>
      </c>
      <c r="V182" s="12">
        <v>97.982991650324678</v>
      </c>
      <c r="W182" s="12">
        <v>97.653997691780262</v>
      </c>
      <c r="X182" s="12">
        <v>97.98378184365852</v>
      </c>
      <c r="Y182" s="12">
        <v>98.145426241888089</v>
      </c>
      <c r="Z182" s="12">
        <v>98.262917990567402</v>
      </c>
      <c r="AA182" s="12">
        <v>97.840231974600556</v>
      </c>
    </row>
    <row r="183" spans="1:27">
      <c r="A183" s="1" t="s">
        <v>524</v>
      </c>
      <c r="B183" s="1" t="s">
        <v>533</v>
      </c>
      <c r="C183" s="1" t="s">
        <v>537</v>
      </c>
      <c r="D183" s="1">
        <v>18</v>
      </c>
      <c r="E183" s="1" t="s">
        <v>863</v>
      </c>
      <c r="F183" s="1" t="s">
        <v>868</v>
      </c>
      <c r="G183" s="1" t="str">
        <f t="shared" si="9"/>
        <v>18아파트연령5</v>
      </c>
      <c r="H183" s="1194">
        <v>109.26935766048739</v>
      </c>
      <c r="I183" s="1194">
        <v>109.26935766048739</v>
      </c>
      <c r="J183" s="1194">
        <v>107.56897120553354</v>
      </c>
      <c r="K183" s="1194">
        <v>106.8188084888227</v>
      </c>
      <c r="L183" s="1194">
        <v>104.21982202535389</v>
      </c>
      <c r="M183" s="1194">
        <v>102.11475065404296</v>
      </c>
      <c r="N183" s="1194">
        <v>102.60487301397288</v>
      </c>
      <c r="O183" s="12">
        <v>102.32562030990449</v>
      </c>
      <c r="P183" s="12">
        <v>102.01933218516135</v>
      </c>
      <c r="Q183" s="12">
        <v>101.34921699790925</v>
      </c>
      <c r="R183" s="12">
        <v>100</v>
      </c>
      <c r="S183" s="12">
        <v>99.6941961208517</v>
      </c>
      <c r="T183" s="12">
        <v>99.428181890105265</v>
      </c>
      <c r="U183" s="12">
        <v>99.257852396025442</v>
      </c>
      <c r="V183" s="12">
        <v>99.6816259582111</v>
      </c>
      <c r="W183" s="12">
        <v>100.36584599845277</v>
      </c>
      <c r="X183" s="12">
        <v>101.4888750570488</v>
      </c>
      <c r="Y183" s="12">
        <v>101.47126847049613</v>
      </c>
      <c r="Z183" s="12">
        <v>100.60469962613678</v>
      </c>
      <c r="AA183" s="12">
        <v>99.94133686574969</v>
      </c>
    </row>
    <row r="184" spans="1:27">
      <c r="A184" s="1" t="s">
        <v>524</v>
      </c>
      <c r="B184" s="1" t="s">
        <v>533</v>
      </c>
      <c r="C184" s="1" t="s">
        <v>538</v>
      </c>
      <c r="D184" s="1">
        <v>19</v>
      </c>
      <c r="E184" s="1" t="s">
        <v>863</v>
      </c>
      <c r="F184" s="1" t="s">
        <v>868</v>
      </c>
      <c r="G184" s="1" t="str">
        <f t="shared" si="9"/>
        <v>19아파트연령5</v>
      </c>
      <c r="H184" s="1194">
        <v>99.952859803104346</v>
      </c>
      <c r="I184" s="1194">
        <v>100.4306050002935</v>
      </c>
      <c r="J184" s="1194">
        <v>100.4306050002935</v>
      </c>
      <c r="K184" s="1194">
        <v>100.66817783438943</v>
      </c>
      <c r="L184" s="1194">
        <v>100.90489522390735</v>
      </c>
      <c r="M184" s="1194">
        <v>100.90489522390735</v>
      </c>
      <c r="N184" s="1194">
        <v>101.0102233828564</v>
      </c>
      <c r="O184" s="12">
        <v>101.0102233828564</v>
      </c>
      <c r="P184" s="12">
        <v>101.4409172288947</v>
      </c>
      <c r="Q184" s="12">
        <v>100.48382445251002</v>
      </c>
      <c r="R184" s="12">
        <v>100</v>
      </c>
      <c r="S184" s="12">
        <v>100</v>
      </c>
      <c r="T184" s="12">
        <v>100</v>
      </c>
      <c r="U184" s="12">
        <v>100.05000604281223</v>
      </c>
      <c r="V184" s="12">
        <v>100.34207174511297</v>
      </c>
      <c r="W184" s="12">
        <v>102.55649321943554</v>
      </c>
      <c r="X184" s="12">
        <v>104.25067473426815</v>
      </c>
      <c r="Y184" s="12">
        <v>104.25067473426815</v>
      </c>
      <c r="Z184" s="12">
        <v>103.22535270337201</v>
      </c>
      <c r="AA184" s="12">
        <v>104.25067473426815</v>
      </c>
    </row>
    <row r="185" spans="1:27">
      <c r="A185" s="1" t="s">
        <v>524</v>
      </c>
      <c r="B185" s="1" t="s">
        <v>533</v>
      </c>
      <c r="C185" s="1" t="s">
        <v>539</v>
      </c>
      <c r="D185" s="1">
        <v>20</v>
      </c>
      <c r="E185" s="1" t="s">
        <v>863</v>
      </c>
      <c r="F185" s="1" t="s">
        <v>868</v>
      </c>
      <c r="G185" s="1" t="str">
        <f t="shared" si="9"/>
        <v>20아파트연령5</v>
      </c>
      <c r="H185" s="1194">
        <v>106.87583960209685</v>
      </c>
      <c r="I185" s="1194">
        <v>106.87583960209685</v>
      </c>
      <c r="J185" s="1194">
        <v>105.25502554253248</v>
      </c>
      <c r="K185" s="1194">
        <v>104.30886643848498</v>
      </c>
      <c r="L185" s="1194">
        <v>104.30886643848498</v>
      </c>
      <c r="M185" s="1194">
        <v>104.48283967267298</v>
      </c>
      <c r="N185" s="1194">
        <v>103.93624950004248</v>
      </c>
      <c r="O185" s="12">
        <v>101.04517574397894</v>
      </c>
      <c r="P185" s="12">
        <v>101.12884638520902</v>
      </c>
      <c r="Q185" s="12">
        <v>101.12884638520902</v>
      </c>
      <c r="R185" s="12">
        <v>100</v>
      </c>
      <c r="S185" s="12">
        <v>99.981057524581416</v>
      </c>
      <c r="T185" s="12">
        <v>99.923905868504363</v>
      </c>
      <c r="U185" s="12">
        <v>99.433030222738495</v>
      </c>
      <c r="V185" s="12">
        <v>97.261078972410232</v>
      </c>
      <c r="W185" s="12">
        <v>96.46665440588481</v>
      </c>
      <c r="X185" s="12">
        <v>93.747856570102812</v>
      </c>
      <c r="Y185" s="12">
        <v>91.313380781070975</v>
      </c>
      <c r="Z185" s="12">
        <v>90.672199742509591</v>
      </c>
      <c r="AA185" s="12">
        <v>90.672199742509591</v>
      </c>
    </row>
    <row r="186" spans="1:27">
      <c r="A186" s="1" t="s">
        <v>524</v>
      </c>
      <c r="B186" s="1" t="s">
        <v>533</v>
      </c>
      <c r="C186" s="1" t="s">
        <v>540</v>
      </c>
      <c r="D186" s="1">
        <v>21</v>
      </c>
      <c r="E186" s="1" t="s">
        <v>863</v>
      </c>
      <c r="F186" s="1" t="s">
        <v>868</v>
      </c>
      <c r="G186" s="1" t="str">
        <f t="shared" si="9"/>
        <v>21아파트연령5</v>
      </c>
      <c r="H186" s="1194">
        <v>101.01273483872382</v>
      </c>
      <c r="I186" s="1194">
        <v>100.6152811878685</v>
      </c>
      <c r="J186" s="1194">
        <v>101.68092960191611</v>
      </c>
      <c r="K186" s="1194">
        <v>101.68092960191611</v>
      </c>
      <c r="L186" s="1194">
        <v>101.68092960191611</v>
      </c>
      <c r="M186" s="1194">
        <v>101.68092960191611</v>
      </c>
      <c r="N186" s="1194">
        <v>100.8373638670468</v>
      </c>
      <c r="O186" s="12">
        <v>100.8373638670468</v>
      </c>
      <c r="P186" s="12">
        <v>100.72204484311943</v>
      </c>
      <c r="Q186" s="12">
        <v>100</v>
      </c>
      <c r="R186" s="12">
        <v>100</v>
      </c>
      <c r="S186" s="12">
        <v>99.153781915939661</v>
      </c>
      <c r="T186" s="12">
        <v>98.847645366714417</v>
      </c>
      <c r="U186" s="12">
        <v>98.422472557255915</v>
      </c>
      <c r="V186" s="12">
        <v>98.422472557255915</v>
      </c>
      <c r="W186" s="12">
        <v>98.422472557255915</v>
      </c>
      <c r="X186" s="12">
        <v>97.032137435130522</v>
      </c>
      <c r="Y186" s="12">
        <v>96.4503992704974</v>
      </c>
      <c r="Z186" s="12">
        <v>95.48006264677953</v>
      </c>
      <c r="AA186" s="12">
        <v>95.207458839979068</v>
      </c>
    </row>
    <row r="187" spans="1:27">
      <c r="A187" s="1" t="s">
        <v>524</v>
      </c>
      <c r="B187" s="1" t="s">
        <v>541</v>
      </c>
      <c r="D187" s="1">
        <v>22</v>
      </c>
      <c r="E187" s="1" t="s">
        <v>863</v>
      </c>
      <c r="F187" s="1" t="s">
        <v>868</v>
      </c>
      <c r="G187" s="1" t="str">
        <f t="shared" si="9"/>
        <v>22아파트연령5</v>
      </c>
      <c r="H187" s="1194">
        <v>104.93614671460813</v>
      </c>
      <c r="I187" s="1194">
        <v>104.68014112677018</v>
      </c>
      <c r="J187" s="1194">
        <v>104.41019499031731</v>
      </c>
      <c r="K187" s="1194">
        <v>104.12728584838791</v>
      </c>
      <c r="L187" s="1194">
        <v>103.63549332641617</v>
      </c>
      <c r="M187" s="1194">
        <v>103.03458530566017</v>
      </c>
      <c r="N187" s="1194">
        <v>102.51978430500385</v>
      </c>
      <c r="O187" s="12">
        <v>101.95600258829323</v>
      </c>
      <c r="P187" s="12">
        <v>101.35556611683531</v>
      </c>
      <c r="Q187" s="12">
        <v>100.84996424588209</v>
      </c>
      <c r="R187" s="12">
        <v>100</v>
      </c>
      <c r="S187" s="12">
        <v>99.279499609417059</v>
      </c>
      <c r="T187" s="12">
        <v>98.369101289992315</v>
      </c>
      <c r="U187" s="12">
        <v>97.928119099843542</v>
      </c>
      <c r="V187" s="12">
        <v>97.416163175010794</v>
      </c>
      <c r="W187" s="12">
        <v>97.440839175442818</v>
      </c>
      <c r="X187" s="12">
        <v>97.414116161963676</v>
      </c>
      <c r="Y187" s="12">
        <v>97.231979623775985</v>
      </c>
      <c r="Z187" s="12">
        <v>96.79413636640821</v>
      </c>
      <c r="AA187" s="12">
        <v>96.752681993997911</v>
      </c>
    </row>
    <row r="188" spans="1:27">
      <c r="A188" s="1" t="s">
        <v>524</v>
      </c>
      <c r="B188" s="1" t="s">
        <v>542</v>
      </c>
      <c r="D188" s="1">
        <v>23</v>
      </c>
      <c r="E188" s="1" t="s">
        <v>863</v>
      </c>
      <c r="F188" s="1" t="s">
        <v>868</v>
      </c>
      <c r="G188" s="1" t="str">
        <f t="shared" si="9"/>
        <v>23아파트연령5</v>
      </c>
      <c r="H188" s="1194">
        <v>102.33901046347287</v>
      </c>
      <c r="I188" s="1194">
        <v>102.40019043566619</v>
      </c>
      <c r="J188" s="1194">
        <v>102.23251313953764</v>
      </c>
      <c r="K188" s="1194">
        <v>101.99173432830113</v>
      </c>
      <c r="L188" s="1194">
        <v>101.70158705754396</v>
      </c>
      <c r="M188" s="1194">
        <v>101.30704626794747</v>
      </c>
      <c r="N188" s="1194">
        <v>100.85588517280543</v>
      </c>
      <c r="O188" s="12">
        <v>100.42253599363228</v>
      </c>
      <c r="P188" s="12">
        <v>100.20084299318428</v>
      </c>
      <c r="Q188" s="12">
        <v>100.00914826726924</v>
      </c>
      <c r="R188" s="12">
        <v>100</v>
      </c>
      <c r="S188" s="12">
        <v>99.810884429482456</v>
      </c>
      <c r="T188" s="12">
        <v>99.753231081563769</v>
      </c>
      <c r="U188" s="12">
        <v>99.683546271556153</v>
      </c>
      <c r="V188" s="12">
        <v>99.425521399931299</v>
      </c>
      <c r="W188" s="12">
        <v>99.457484063415208</v>
      </c>
      <c r="X188" s="12">
        <v>99.690608221199994</v>
      </c>
      <c r="Y188" s="12">
        <v>99.572780028672057</v>
      </c>
      <c r="Z188" s="12">
        <v>99.356920902515071</v>
      </c>
      <c r="AA188" s="12">
        <v>99.199791711400238</v>
      </c>
    </row>
    <row r="189" spans="1:27">
      <c r="A189" s="1" t="s">
        <v>524</v>
      </c>
      <c r="B189" s="1" t="s">
        <v>542</v>
      </c>
      <c r="C189" s="1" t="s">
        <v>543</v>
      </c>
      <c r="D189" s="1">
        <v>24</v>
      </c>
      <c r="E189" s="1" t="s">
        <v>863</v>
      </c>
      <c r="F189" s="1" t="s">
        <v>868</v>
      </c>
      <c r="G189" s="1" t="str">
        <f t="shared" si="9"/>
        <v>24아파트연령5</v>
      </c>
      <c r="H189" s="1194">
        <v>101.34914968273837</v>
      </c>
      <c r="I189" s="1194">
        <v>101.43003125489003</v>
      </c>
      <c r="J189" s="1194">
        <v>101.38482575393593</v>
      </c>
      <c r="K189" s="1194">
        <v>101.26170685443134</v>
      </c>
      <c r="L189" s="1194">
        <v>101.15308542781872</v>
      </c>
      <c r="M189" s="1194">
        <v>100.62020995819772</v>
      </c>
      <c r="N189" s="1194">
        <v>100.3160662398448</v>
      </c>
      <c r="O189" s="12">
        <v>100.0924327471774</v>
      </c>
      <c r="P189" s="12">
        <v>100.0267525393256</v>
      </c>
      <c r="Q189" s="12">
        <v>99.998627150947542</v>
      </c>
      <c r="R189" s="12">
        <v>100</v>
      </c>
      <c r="S189" s="12">
        <v>100.24855611906192</v>
      </c>
      <c r="T189" s="12">
        <v>100.14611525184087</v>
      </c>
      <c r="U189" s="12">
        <v>100.18535237936486</v>
      </c>
      <c r="V189" s="12">
        <v>100.08865070123818</v>
      </c>
      <c r="W189" s="12">
        <v>100.11914456487372</v>
      </c>
      <c r="X189" s="12">
        <v>100.38877358315132</v>
      </c>
      <c r="Y189" s="12">
        <v>100.29775885322177</v>
      </c>
      <c r="Z189" s="12">
        <v>100.32808053041364</v>
      </c>
      <c r="AA189" s="12">
        <v>100.08352014959286</v>
      </c>
    </row>
    <row r="190" spans="1:27">
      <c r="A190" s="1" t="s">
        <v>524</v>
      </c>
      <c r="B190" s="1" t="s">
        <v>542</v>
      </c>
      <c r="C190" s="1" t="s">
        <v>544</v>
      </c>
      <c r="D190" s="1">
        <v>25</v>
      </c>
      <c r="E190" s="1" t="s">
        <v>863</v>
      </c>
      <c r="F190" s="1" t="s">
        <v>868</v>
      </c>
      <c r="G190" s="1" t="str">
        <f t="shared" si="9"/>
        <v>25아파트연령5</v>
      </c>
      <c r="H190" s="1194">
        <v>102.00041144615622</v>
      </c>
      <c r="I190" s="1194">
        <v>102.20805265643476</v>
      </c>
      <c r="J190" s="1194">
        <v>102.21618824939098</v>
      </c>
      <c r="K190" s="1194">
        <v>101.95255577991725</v>
      </c>
      <c r="L190" s="1194">
        <v>101.66928044547825</v>
      </c>
      <c r="M190" s="1194">
        <v>101.33144674116411</v>
      </c>
      <c r="N190" s="1194">
        <v>100.90457577571749</v>
      </c>
      <c r="O190" s="12">
        <v>100.40964731418889</v>
      </c>
      <c r="P190" s="12">
        <v>100.25877492638517</v>
      </c>
      <c r="Q190" s="12">
        <v>100.00019500839906</v>
      </c>
      <c r="R190" s="12">
        <v>100</v>
      </c>
      <c r="S190" s="12">
        <v>99.574339187355235</v>
      </c>
      <c r="T190" s="12">
        <v>99.232645587304376</v>
      </c>
      <c r="U190" s="12">
        <v>99.017539384451354</v>
      </c>
      <c r="V190" s="12">
        <v>98.381384233867209</v>
      </c>
      <c r="W190" s="12">
        <v>98.126078803482031</v>
      </c>
      <c r="X190" s="12">
        <v>98.502608978351631</v>
      </c>
      <c r="Y190" s="12">
        <v>98.410772857371015</v>
      </c>
      <c r="Z190" s="12">
        <v>97.863342920980188</v>
      </c>
      <c r="AA190" s="12">
        <v>97.910015680651838</v>
      </c>
    </row>
    <row r="191" spans="1:27">
      <c r="A191" s="1" t="s">
        <v>524</v>
      </c>
      <c r="B191" s="1" t="s">
        <v>542</v>
      </c>
      <c r="C191" s="1" t="s">
        <v>545</v>
      </c>
      <c r="D191" s="1">
        <v>26</v>
      </c>
      <c r="E191" s="1" t="s">
        <v>863</v>
      </c>
      <c r="F191" s="1" t="s">
        <v>868</v>
      </c>
      <c r="G191" s="1" t="str">
        <f t="shared" si="9"/>
        <v>26아파트연령5</v>
      </c>
      <c r="H191" s="1194">
        <v>104.34670974071096</v>
      </c>
      <c r="I191" s="1194">
        <v>104.21892772233495</v>
      </c>
      <c r="J191" s="1194">
        <v>103.65888923038318</v>
      </c>
      <c r="K191" s="1194">
        <v>103.24472495552058</v>
      </c>
      <c r="L191" s="1194">
        <v>102.64379885626575</v>
      </c>
      <c r="M191" s="1194">
        <v>102.42084514717818</v>
      </c>
      <c r="N191" s="1194">
        <v>101.69866571480799</v>
      </c>
      <c r="O191" s="12">
        <v>100.98112564750492</v>
      </c>
      <c r="P191" s="12">
        <v>100.42732239714077</v>
      </c>
      <c r="Q191" s="12">
        <v>100.03576635921256</v>
      </c>
      <c r="R191" s="12">
        <v>100</v>
      </c>
      <c r="S191" s="12">
        <v>99.459676442030158</v>
      </c>
      <c r="T191" s="12">
        <v>99.691710635903391</v>
      </c>
      <c r="U191" s="12">
        <v>99.606624769679769</v>
      </c>
      <c r="V191" s="12">
        <v>99.461501155173409</v>
      </c>
      <c r="W191" s="12">
        <v>99.734751731690196</v>
      </c>
      <c r="X191" s="12">
        <v>99.802714164209988</v>
      </c>
      <c r="Y191" s="12">
        <v>99.629899979951304</v>
      </c>
      <c r="Z191" s="12">
        <v>99.384898616882381</v>
      </c>
      <c r="AA191" s="12">
        <v>99.166230225569166</v>
      </c>
    </row>
    <row r="192" spans="1:27">
      <c r="A192" s="1" t="s">
        <v>524</v>
      </c>
      <c r="B192" s="1" t="s">
        <v>546</v>
      </c>
      <c r="D192" s="1">
        <v>27</v>
      </c>
      <c r="E192" s="1" t="s">
        <v>863</v>
      </c>
      <c r="F192" s="1" t="s">
        <v>868</v>
      </c>
      <c r="G192" s="1" t="str">
        <f t="shared" si="9"/>
        <v>27아파트연령5</v>
      </c>
      <c r="H192" s="1194">
        <v>102.27560600306769</v>
      </c>
      <c r="I192" s="1194">
        <v>102.18008066177627</v>
      </c>
      <c r="J192" s="1194">
        <v>102.20304961949043</v>
      </c>
      <c r="K192" s="1194">
        <v>102.01745461680524</v>
      </c>
      <c r="L192" s="1194">
        <v>101.7112412449744</v>
      </c>
      <c r="M192" s="1194">
        <v>101.18498535995296</v>
      </c>
      <c r="N192" s="1194">
        <v>100.59305604102545</v>
      </c>
      <c r="O192" s="12">
        <v>99.863182713745303</v>
      </c>
      <c r="P192" s="12">
        <v>99.725057772969464</v>
      </c>
      <c r="Q192" s="12">
        <v>99.81854676905445</v>
      </c>
      <c r="R192" s="12">
        <v>100</v>
      </c>
      <c r="S192" s="12">
        <v>99.843266254222669</v>
      </c>
      <c r="T192" s="12">
        <v>99.845794903731345</v>
      </c>
      <c r="U192" s="12">
        <v>99.73496783141546</v>
      </c>
      <c r="V192" s="12">
        <v>99.955027563686045</v>
      </c>
      <c r="W192" s="12">
        <v>99.8413197842534</v>
      </c>
      <c r="X192" s="12">
        <v>99.76563614681848</v>
      </c>
      <c r="Y192" s="12">
        <v>99.808927123179672</v>
      </c>
      <c r="Z192" s="12">
        <v>99.361389401488907</v>
      </c>
      <c r="AA192" s="12">
        <v>99.032055128153857</v>
      </c>
    </row>
    <row r="193" spans="1:27">
      <c r="A193" s="1" t="s">
        <v>524</v>
      </c>
      <c r="B193" s="1" t="s">
        <v>547</v>
      </c>
      <c r="D193" s="1">
        <v>28</v>
      </c>
      <c r="E193" s="1" t="s">
        <v>863</v>
      </c>
      <c r="F193" s="1" t="s">
        <v>868</v>
      </c>
      <c r="G193" s="1" t="str">
        <f t="shared" si="9"/>
        <v>28아파트연령5</v>
      </c>
      <c r="H193" s="1194">
        <v>95.855593465348079</v>
      </c>
      <c r="I193" s="1194">
        <v>95.855593465348079</v>
      </c>
      <c r="J193" s="1194">
        <v>96.729665026453816</v>
      </c>
      <c r="K193" s="1194">
        <v>97.140342943271875</v>
      </c>
      <c r="L193" s="1194">
        <v>97.824385580063378</v>
      </c>
      <c r="M193" s="1194">
        <v>98.753329627535763</v>
      </c>
      <c r="N193" s="1194">
        <v>99.25067647614307</v>
      </c>
      <c r="O193" s="12">
        <v>99.192374489942338</v>
      </c>
      <c r="P193" s="12">
        <v>99.482520974171635</v>
      </c>
      <c r="Q193" s="12">
        <v>99.413020862491791</v>
      </c>
      <c r="R193" s="12">
        <v>100</v>
      </c>
      <c r="S193" s="12">
        <v>100.79320310692388</v>
      </c>
      <c r="T193" s="12">
        <v>100.74209272870107</v>
      </c>
      <c r="U193" s="12">
        <v>100.82627055537756</v>
      </c>
      <c r="V193" s="12">
        <v>101.09176516916403</v>
      </c>
      <c r="W193" s="12">
        <v>101.78517359926202</v>
      </c>
      <c r="X193" s="12">
        <v>102.08591834259776</v>
      </c>
      <c r="Y193" s="12">
        <v>102.39900180746402</v>
      </c>
      <c r="Z193" s="12">
        <v>102.34346014223756</v>
      </c>
      <c r="AA193" s="12">
        <v>102.20201287819791</v>
      </c>
    </row>
    <row r="194" spans="1:27">
      <c r="A194" s="1" t="s">
        <v>524</v>
      </c>
      <c r="B194" s="1" t="s">
        <v>548</v>
      </c>
      <c r="D194" s="1">
        <v>29</v>
      </c>
      <c r="E194" s="1" t="s">
        <v>863</v>
      </c>
      <c r="F194" s="1" t="s">
        <v>868</v>
      </c>
      <c r="G194" s="1" t="str">
        <f t="shared" si="9"/>
        <v>29아파트연령5</v>
      </c>
      <c r="H194" s="1194">
        <v>96.602318810255937</v>
      </c>
      <c r="I194" s="1194">
        <v>97.121488332585429</v>
      </c>
      <c r="J194" s="1194">
        <v>97.56192035154595</v>
      </c>
      <c r="K194" s="1194">
        <v>98.077348095418031</v>
      </c>
      <c r="L194" s="1194">
        <v>98.313118029062409</v>
      </c>
      <c r="M194" s="1194">
        <v>98.482707176493633</v>
      </c>
      <c r="N194" s="1194">
        <v>98.743931779571298</v>
      </c>
      <c r="O194" s="12">
        <v>99.086037399359952</v>
      </c>
      <c r="P194" s="12">
        <v>99.331810505774612</v>
      </c>
      <c r="Q194" s="12">
        <v>99.547809997007903</v>
      </c>
      <c r="R194" s="12">
        <v>100</v>
      </c>
      <c r="S194" s="12">
        <v>100.84119991741164</v>
      </c>
      <c r="T194" s="12">
        <v>101.74720945139487</v>
      </c>
      <c r="U194" s="12">
        <v>101.95952378576696</v>
      </c>
      <c r="V194" s="12">
        <v>102.20330194002376</v>
      </c>
      <c r="W194" s="12">
        <v>103.2983166392448</v>
      </c>
      <c r="X194" s="12">
        <v>104.03825909517602</v>
      </c>
      <c r="Y194" s="12">
        <v>105.2623876425852</v>
      </c>
      <c r="Z194" s="12">
        <v>106.5552000831826</v>
      </c>
      <c r="AA194" s="12">
        <v>107.55206106728761</v>
      </c>
    </row>
    <row r="195" spans="1:27">
      <c r="A195" s="1" t="s">
        <v>524</v>
      </c>
      <c r="B195" s="1" t="s">
        <v>549</v>
      </c>
      <c r="D195" s="1">
        <v>30</v>
      </c>
      <c r="E195" s="1" t="s">
        <v>863</v>
      </c>
      <c r="F195" s="1" t="s">
        <v>868</v>
      </c>
      <c r="G195" s="1" t="str">
        <f t="shared" si="9"/>
        <v>30아파트연령5</v>
      </c>
      <c r="H195" s="1194">
        <v>96.340865390679113</v>
      </c>
      <c r="I195" s="1194">
        <v>97.553865030205003</v>
      </c>
      <c r="J195" s="1194">
        <v>98.484896953139824</v>
      </c>
      <c r="K195" s="1194">
        <v>99.402024927621866</v>
      </c>
      <c r="L195" s="1194">
        <v>100.27585977367291</v>
      </c>
      <c r="M195" s="1194">
        <v>100.94103495959855</v>
      </c>
      <c r="N195" s="1194">
        <v>100.22899597564891</v>
      </c>
      <c r="O195" s="12">
        <v>100.17920227023528</v>
      </c>
      <c r="P195" s="12">
        <v>99.997889100140341</v>
      </c>
      <c r="Q195" s="12">
        <v>99.990370538663996</v>
      </c>
      <c r="R195" s="12">
        <v>100</v>
      </c>
      <c r="S195" s="12">
        <v>99.165206470172151</v>
      </c>
      <c r="T195" s="12">
        <v>98.898762921577841</v>
      </c>
      <c r="U195" s="12">
        <v>98.820542968005995</v>
      </c>
      <c r="V195" s="12">
        <v>98.769341117961304</v>
      </c>
      <c r="W195" s="12">
        <v>99.145123112054804</v>
      </c>
      <c r="X195" s="12">
        <v>99.516022241917796</v>
      </c>
      <c r="Y195" s="12">
        <v>99.980053620018296</v>
      </c>
      <c r="Z195" s="12">
        <v>100.03892898189947</v>
      </c>
      <c r="AA195" s="12">
        <v>99.63931361243057</v>
      </c>
    </row>
    <row r="196" spans="1:27">
      <c r="A196" s="1" t="s">
        <v>524</v>
      </c>
      <c r="B196" s="1" t="s">
        <v>1381</v>
      </c>
      <c r="D196" s="1">
        <v>31</v>
      </c>
      <c r="E196" s="1" t="s">
        <v>770</v>
      </c>
      <c r="F196" s="1" t="s">
        <v>834</v>
      </c>
      <c r="G196" s="1" t="str">
        <f t="shared" ref="G196" si="12">D196&amp;E196&amp;F196</f>
        <v>31아파트연령5</v>
      </c>
      <c r="H196" s="1194"/>
      <c r="I196" s="1194"/>
      <c r="J196" s="1194"/>
      <c r="K196" s="1194"/>
      <c r="L196" s="1194"/>
      <c r="M196" s="1194"/>
      <c r="N196" s="1194"/>
      <c r="R196" s="12">
        <v>100</v>
      </c>
      <c r="S196" s="12">
        <v>102.22267258782884</v>
      </c>
      <c r="T196" s="12">
        <v>107.27324907693034</v>
      </c>
      <c r="U196" s="12">
        <v>107.27324907693034</v>
      </c>
      <c r="V196" s="12">
        <v>108.83950285529909</v>
      </c>
      <c r="W196" s="12">
        <v>112.25818913695183</v>
      </c>
      <c r="X196" s="12">
        <v>112.40613345776917</v>
      </c>
      <c r="Y196" s="12">
        <v>112.7871741123973</v>
      </c>
      <c r="Z196" s="12">
        <v>111.39132056319501</v>
      </c>
      <c r="AA196" s="12">
        <v>108.96002778182658</v>
      </c>
    </row>
    <row r="197" spans="1:27">
      <c r="A197" s="1" t="s">
        <v>524</v>
      </c>
      <c r="B197" s="1" t="s">
        <v>550</v>
      </c>
      <c r="D197" s="1">
        <v>32</v>
      </c>
      <c r="E197" s="1" t="s">
        <v>863</v>
      </c>
      <c r="F197" s="1" t="s">
        <v>868</v>
      </c>
      <c r="G197" s="1" t="str">
        <f t="shared" si="9"/>
        <v>32아파트연령5</v>
      </c>
      <c r="H197" s="1194">
        <v>97.207588342430569</v>
      </c>
      <c r="I197" s="1194">
        <v>98.11880343148276</v>
      </c>
      <c r="J197" s="1194">
        <v>98.936300147973412</v>
      </c>
      <c r="K197" s="1194">
        <v>99.770794896043299</v>
      </c>
      <c r="L197" s="1194">
        <v>99.944884511175047</v>
      </c>
      <c r="M197" s="1194">
        <v>99.878531643898484</v>
      </c>
      <c r="N197" s="1194">
        <v>100.13555673597888</v>
      </c>
      <c r="O197" s="12">
        <v>100.04602388318875</v>
      </c>
      <c r="P197" s="12">
        <v>100.01113263615856</v>
      </c>
      <c r="Q197" s="12">
        <v>100.00950032501981</v>
      </c>
      <c r="R197" s="12">
        <v>100</v>
      </c>
      <c r="S197" s="12">
        <v>100.03825076433507</v>
      </c>
      <c r="T197" s="12">
        <v>99.871609214596319</v>
      </c>
      <c r="U197" s="12">
        <v>99.885222153713499</v>
      </c>
      <c r="V197" s="12">
        <v>99.613291653757642</v>
      </c>
      <c r="W197" s="12">
        <v>100.09010626955912</v>
      </c>
      <c r="X197" s="12">
        <v>100.16514808246902</v>
      </c>
      <c r="Y197" s="12">
        <v>99.917344233385137</v>
      </c>
      <c r="Z197" s="12">
        <v>99.97995544415042</v>
      </c>
      <c r="AA197" s="12">
        <v>100.00665917657676</v>
      </c>
    </row>
    <row r="198" spans="1:27">
      <c r="A198" s="1" t="s">
        <v>524</v>
      </c>
      <c r="B198" s="1" t="s">
        <v>551</v>
      </c>
      <c r="D198" s="1">
        <v>33</v>
      </c>
      <c r="E198" s="1" t="s">
        <v>863</v>
      </c>
      <c r="F198" s="1" t="s">
        <v>868</v>
      </c>
      <c r="G198" s="1" t="str">
        <f t="shared" si="9"/>
        <v>33아파트연령5</v>
      </c>
      <c r="H198" s="1194">
        <v>95.719956084351693</v>
      </c>
      <c r="I198" s="1194">
        <v>96.266640117939787</v>
      </c>
      <c r="J198" s="1194">
        <v>97.137044685776218</v>
      </c>
      <c r="K198" s="1194">
        <v>97.945440842476998</v>
      </c>
      <c r="L198" s="1194">
        <v>98.864556652418798</v>
      </c>
      <c r="M198" s="1194">
        <v>99.527686622032107</v>
      </c>
      <c r="N198" s="1194">
        <v>99.571490081900635</v>
      </c>
      <c r="O198" s="12">
        <v>99.718972540912503</v>
      </c>
      <c r="P198" s="12">
        <v>99.463081696572914</v>
      </c>
      <c r="Q198" s="12">
        <v>99.600772617984731</v>
      </c>
      <c r="R198" s="12">
        <v>100</v>
      </c>
      <c r="S198" s="12">
        <v>100.21984911665602</v>
      </c>
      <c r="T198" s="12">
        <v>100.3264328957477</v>
      </c>
      <c r="U198" s="12">
        <v>100.48508165414509</v>
      </c>
      <c r="V198" s="12">
        <v>100.65221343621775</v>
      </c>
      <c r="W198" s="12">
        <v>101.07885115215467</v>
      </c>
      <c r="X198" s="12">
        <v>101.38010756748774</v>
      </c>
      <c r="Y198" s="12">
        <v>101.41895999957555</v>
      </c>
      <c r="Z198" s="12">
        <v>101.47269145794499</v>
      </c>
      <c r="AA198" s="12">
        <v>101.60502581256506</v>
      </c>
    </row>
    <row r="199" spans="1:27">
      <c r="A199" s="1" t="s">
        <v>524</v>
      </c>
      <c r="B199" s="1" t="s">
        <v>552</v>
      </c>
      <c r="D199" s="1">
        <v>34</v>
      </c>
      <c r="E199" s="1" t="s">
        <v>863</v>
      </c>
      <c r="F199" s="1" t="s">
        <v>868</v>
      </c>
      <c r="G199" s="1" t="str">
        <f t="shared" si="9"/>
        <v>34아파트연령5</v>
      </c>
      <c r="H199" s="1194">
        <v>95.411507650783875</v>
      </c>
      <c r="I199" s="1194">
        <v>95.606400452882198</v>
      </c>
      <c r="J199" s="1194">
        <v>95.787619059129767</v>
      </c>
      <c r="K199" s="1194">
        <v>96.255946042321099</v>
      </c>
      <c r="L199" s="1194">
        <v>96.4449939873669</v>
      </c>
      <c r="M199" s="1194">
        <v>96.559442362429976</v>
      </c>
      <c r="N199" s="1194">
        <v>96.567521715620757</v>
      </c>
      <c r="O199" s="12">
        <v>96.880385726582176</v>
      </c>
      <c r="P199" s="12">
        <v>97.493388636628012</v>
      </c>
      <c r="Q199" s="12">
        <v>99.146948012556422</v>
      </c>
      <c r="R199" s="12">
        <v>100</v>
      </c>
      <c r="S199" s="12">
        <v>101.50495789651583</v>
      </c>
      <c r="T199" s="12">
        <v>102.57076350887256</v>
      </c>
      <c r="U199" s="12">
        <v>103.28792156927615</v>
      </c>
      <c r="V199" s="12">
        <v>103.71180429520624</v>
      </c>
      <c r="W199" s="12">
        <v>104.02452419117397</v>
      </c>
      <c r="X199" s="12">
        <v>104.55902458283002</v>
      </c>
      <c r="Y199" s="12">
        <v>104.87892740171574</v>
      </c>
      <c r="Z199" s="12">
        <v>105.32209890559466</v>
      </c>
      <c r="AA199" s="12">
        <v>104.5810110722105</v>
      </c>
    </row>
    <row r="200" spans="1:27">
      <c r="A200" s="1" t="s">
        <v>524</v>
      </c>
      <c r="B200" s="1" t="s">
        <v>553</v>
      </c>
      <c r="D200" s="1">
        <v>35</v>
      </c>
      <c r="E200" s="1" t="s">
        <v>863</v>
      </c>
      <c r="F200" s="1" t="s">
        <v>868</v>
      </c>
      <c r="G200" s="1" t="str">
        <f t="shared" si="9"/>
        <v>35아파트연령5</v>
      </c>
      <c r="H200" s="1194">
        <v>99.536763817515691</v>
      </c>
      <c r="I200" s="1194">
        <v>99.593397207047417</v>
      </c>
      <c r="J200" s="1194">
        <v>99.773555596578362</v>
      </c>
      <c r="K200" s="1194">
        <v>100.10084766923427</v>
      </c>
      <c r="L200" s="1194">
        <v>100.34057595924897</v>
      </c>
      <c r="M200" s="1194">
        <v>100.40421499903545</v>
      </c>
      <c r="N200" s="1194">
        <v>100.92572087286914</v>
      </c>
      <c r="O200" s="12">
        <v>101.65906947123456</v>
      </c>
      <c r="P200" s="12">
        <v>100.71970255280678</v>
      </c>
      <c r="Q200" s="12">
        <v>100.3930549341481</v>
      </c>
      <c r="R200" s="12">
        <v>100</v>
      </c>
      <c r="S200" s="12">
        <v>98.21266081633587</v>
      </c>
      <c r="T200" s="12">
        <v>97.568347228594291</v>
      </c>
      <c r="U200" s="12">
        <v>97.528338066000643</v>
      </c>
      <c r="V200" s="12">
        <v>97.430342311784557</v>
      </c>
      <c r="W200" s="12">
        <v>97.430950327082371</v>
      </c>
      <c r="X200" s="12">
        <v>97.760698448467423</v>
      </c>
      <c r="Y200" s="12">
        <v>97.65154494092117</v>
      </c>
      <c r="Z200" s="12">
        <v>97.504844968459082</v>
      </c>
      <c r="AA200" s="12">
        <v>97.502103275319072</v>
      </c>
    </row>
    <row r="201" spans="1:27">
      <c r="A201" s="1" t="s">
        <v>524</v>
      </c>
      <c r="B201" s="1" t="s">
        <v>554</v>
      </c>
      <c r="D201" s="1">
        <v>36</v>
      </c>
      <c r="E201" s="1" t="s">
        <v>863</v>
      </c>
      <c r="F201" s="1" t="s">
        <v>868</v>
      </c>
      <c r="G201" s="1" t="str">
        <f t="shared" si="9"/>
        <v>36아파트연령5</v>
      </c>
      <c r="H201" s="1194">
        <v>99.311470144306043</v>
      </c>
      <c r="I201" s="1194">
        <v>99.644716998962735</v>
      </c>
      <c r="J201" s="1194">
        <v>99.599986679276938</v>
      </c>
      <c r="K201" s="1194">
        <v>99.883380387609947</v>
      </c>
      <c r="L201" s="1194">
        <v>100.00602442799827</v>
      </c>
      <c r="M201" s="1194">
        <v>100.16540738925674</v>
      </c>
      <c r="N201" s="1194">
        <v>100.22423030711445</v>
      </c>
      <c r="O201" s="12">
        <v>100.41728912557531</v>
      </c>
      <c r="P201" s="12">
        <v>100.52274200515944</v>
      </c>
      <c r="Q201" s="12">
        <v>100.36458246049139</v>
      </c>
      <c r="R201" s="12">
        <v>100</v>
      </c>
      <c r="S201" s="12">
        <v>99.966961209164879</v>
      </c>
      <c r="T201" s="12">
        <v>100.03572756829118</v>
      </c>
      <c r="U201" s="12">
        <v>99.721693791391203</v>
      </c>
      <c r="V201" s="12">
        <v>99.497353389989357</v>
      </c>
      <c r="W201" s="12">
        <v>99.296821443457389</v>
      </c>
      <c r="X201" s="12">
        <v>99.478849662845477</v>
      </c>
      <c r="Y201" s="12">
        <v>99.395969422721976</v>
      </c>
      <c r="Z201" s="12">
        <v>98.889321500292169</v>
      </c>
      <c r="AA201" s="12">
        <v>98.676266629428227</v>
      </c>
    </row>
    <row r="202" spans="1:27">
      <c r="A202" s="1" t="s">
        <v>524</v>
      </c>
      <c r="B202" s="1" t="s">
        <v>555</v>
      </c>
      <c r="D202" s="1">
        <v>37</v>
      </c>
      <c r="E202" s="1" t="s">
        <v>863</v>
      </c>
      <c r="F202" s="1" t="s">
        <v>868</v>
      </c>
      <c r="G202" s="1" t="str">
        <f t="shared" si="9"/>
        <v>37아파트연령5</v>
      </c>
      <c r="H202" s="1194">
        <v>95.587921696961999</v>
      </c>
      <c r="I202" s="1194">
        <v>95.683621503588938</v>
      </c>
      <c r="J202" s="1194">
        <v>96.603726527491361</v>
      </c>
      <c r="K202" s="1194">
        <v>97.013370709002601</v>
      </c>
      <c r="L202" s="1194">
        <v>97.45017518656438</v>
      </c>
      <c r="M202" s="1194">
        <v>97.889153049761347</v>
      </c>
      <c r="N202" s="1194">
        <v>97.91094420989603</v>
      </c>
      <c r="O202" s="12">
        <v>98.287066108341989</v>
      </c>
      <c r="P202" s="12">
        <v>99.112038412527056</v>
      </c>
      <c r="Q202" s="12">
        <v>99.457672590549905</v>
      </c>
      <c r="R202" s="12">
        <v>100</v>
      </c>
      <c r="S202" s="12">
        <v>100.63140171668303</v>
      </c>
      <c r="T202" s="12">
        <v>101.0530743443492</v>
      </c>
      <c r="U202" s="12">
        <v>101.4343011119595</v>
      </c>
      <c r="V202" s="12">
        <v>101.9116705142881</v>
      </c>
      <c r="W202" s="12">
        <v>102.46141422356982</v>
      </c>
      <c r="X202" s="12">
        <v>103.20132383925566</v>
      </c>
      <c r="Y202" s="12">
        <v>104.3653948476081</v>
      </c>
      <c r="Z202" s="12">
        <v>105.74826795825523</v>
      </c>
      <c r="AA202" s="12">
        <v>106.24463335617047</v>
      </c>
    </row>
    <row r="203" spans="1:27">
      <c r="A203" s="1" t="s">
        <v>524</v>
      </c>
      <c r="B203" s="1" t="s">
        <v>556</v>
      </c>
      <c r="D203" s="1">
        <v>38</v>
      </c>
      <c r="E203" s="1" t="s">
        <v>863</v>
      </c>
      <c r="F203" s="1" t="s">
        <v>868</v>
      </c>
      <c r="G203" s="1" t="str">
        <f t="shared" si="9"/>
        <v>38아파트연령5</v>
      </c>
      <c r="H203" s="1194">
        <v>101.28862784731569</v>
      </c>
      <c r="I203" s="1194">
        <v>101.33686508320439</v>
      </c>
      <c r="J203" s="1194">
        <v>101.20972040149879</v>
      </c>
      <c r="K203" s="1194">
        <v>101.20889663951337</v>
      </c>
      <c r="L203" s="1194">
        <v>101.21058822267065</v>
      </c>
      <c r="M203" s="1194">
        <v>100.72630341610514</v>
      </c>
      <c r="N203" s="1194">
        <v>100.53871714689878</v>
      </c>
      <c r="O203" s="12">
        <v>100.2032586762211</v>
      </c>
      <c r="P203" s="12">
        <v>100.11335153160971</v>
      </c>
      <c r="Q203" s="12">
        <v>100.06940056541734</v>
      </c>
      <c r="R203" s="12">
        <v>100</v>
      </c>
      <c r="S203" s="12">
        <v>99.697128181923873</v>
      </c>
      <c r="T203" s="12">
        <v>99.324735252623881</v>
      </c>
      <c r="U203" s="12">
        <v>99.079982604608531</v>
      </c>
      <c r="V203" s="12">
        <v>99.130938658042425</v>
      </c>
      <c r="W203" s="12">
        <v>99.559974328593171</v>
      </c>
      <c r="X203" s="12">
        <v>99.873906672721645</v>
      </c>
      <c r="Y203" s="12">
        <v>100.05571569054182</v>
      </c>
      <c r="Z203" s="12">
        <v>100.0458292903337</v>
      </c>
      <c r="AA203" s="12">
        <v>99.901892579392523</v>
      </c>
    </row>
    <row r="204" spans="1:27">
      <c r="A204" s="1" t="s">
        <v>524</v>
      </c>
      <c r="B204" s="1" t="s">
        <v>557</v>
      </c>
      <c r="D204" s="1">
        <v>39</v>
      </c>
      <c r="E204" s="1" t="s">
        <v>863</v>
      </c>
      <c r="F204" s="1" t="s">
        <v>868</v>
      </c>
      <c r="G204" s="1" t="str">
        <f t="shared" si="9"/>
        <v>39아파트연령5</v>
      </c>
      <c r="H204" s="1194">
        <v>91.582172077435843</v>
      </c>
      <c r="I204" s="1194">
        <v>94.050981718165247</v>
      </c>
      <c r="J204" s="1194">
        <v>94.050981718165247</v>
      </c>
      <c r="K204" s="1194">
        <v>95.261177893441342</v>
      </c>
      <c r="L204" s="1194">
        <v>99.834445316410097</v>
      </c>
      <c r="M204" s="1194">
        <v>99.834445316410097</v>
      </c>
      <c r="N204" s="1194">
        <v>99.834445316410097</v>
      </c>
      <c r="O204" s="12">
        <v>99.947349867830255</v>
      </c>
      <c r="P204" s="12">
        <v>99.947349867830255</v>
      </c>
      <c r="Q204" s="12">
        <v>100</v>
      </c>
      <c r="R204" s="12">
        <v>100</v>
      </c>
      <c r="S204" s="12">
        <v>99.918200632173665</v>
      </c>
      <c r="T204" s="12">
        <v>100.45228755532898</v>
      </c>
      <c r="U204" s="12">
        <v>100.95927951002344</v>
      </c>
      <c r="V204" s="12">
        <v>100.95927951002344</v>
      </c>
      <c r="W204" s="12">
        <v>101.87369648219422</v>
      </c>
      <c r="X204" s="12">
        <v>101.8574828939424</v>
      </c>
      <c r="Y204" s="12">
        <v>101.91599528243049</v>
      </c>
      <c r="Z204" s="12">
        <v>102.30459937153074</v>
      </c>
      <c r="AA204" s="12">
        <v>102.32475868049224</v>
      </c>
    </row>
    <row r="205" spans="1:27">
      <c r="A205" s="1" t="s">
        <v>655</v>
      </c>
      <c r="D205" s="1">
        <v>40</v>
      </c>
      <c r="E205" s="1" t="s">
        <v>863</v>
      </c>
      <c r="F205" s="1" t="s">
        <v>868</v>
      </c>
      <c r="G205" s="1" t="str">
        <f t="shared" ref="G205:G271" si="13">D205&amp;E205&amp;F205</f>
        <v>40아파트연령5</v>
      </c>
      <c r="H205" s="1194">
        <v>100.82011269764827</v>
      </c>
      <c r="I205" s="1194">
        <v>100.94468908982982</v>
      </c>
      <c r="J205" s="1194">
        <v>101.08599403250584</v>
      </c>
      <c r="K205" s="1194">
        <v>101.13548279223338</v>
      </c>
      <c r="L205" s="1194">
        <v>101.08553503557778</v>
      </c>
      <c r="M205" s="1194">
        <v>100.9547871899281</v>
      </c>
      <c r="N205" s="1194">
        <v>100.68152338854965</v>
      </c>
      <c r="O205" s="12">
        <v>100.38264348500536</v>
      </c>
      <c r="P205" s="12">
        <v>100.21100841080131</v>
      </c>
      <c r="Q205" s="12">
        <v>100.06369356221744</v>
      </c>
      <c r="R205" s="12">
        <v>100</v>
      </c>
      <c r="S205" s="12">
        <v>99.906092436460142</v>
      </c>
      <c r="T205" s="12">
        <v>99.770170489386729</v>
      </c>
      <c r="U205" s="12">
        <v>99.661494418982343</v>
      </c>
      <c r="V205" s="12">
        <v>99.549451503912607</v>
      </c>
      <c r="W205" s="12">
        <v>99.836587174006311</v>
      </c>
      <c r="X205" s="12">
        <v>100.06511454595561</v>
      </c>
      <c r="Y205" s="12">
        <v>100.25487357964265</v>
      </c>
      <c r="Z205" s="12">
        <v>100.22524535453681</v>
      </c>
      <c r="AA205" s="12">
        <v>100.23324048281073</v>
      </c>
    </row>
    <row r="206" spans="1:27">
      <c r="A206" s="1" t="s">
        <v>523</v>
      </c>
      <c r="D206" s="1">
        <v>41</v>
      </c>
      <c r="E206" s="1" t="s">
        <v>863</v>
      </c>
      <c r="F206" s="1" t="s">
        <v>868</v>
      </c>
      <c r="G206" s="1" t="str">
        <f t="shared" si="13"/>
        <v>41아파트연령5</v>
      </c>
      <c r="H206" s="1194">
        <v>100.42121420410142</v>
      </c>
      <c r="I206" s="1194">
        <v>100.51088640179215</v>
      </c>
      <c r="J206" s="1194">
        <v>100.60265388933175</v>
      </c>
      <c r="K206" s="1194">
        <v>100.77273459130684</v>
      </c>
      <c r="L206" s="1194">
        <v>100.80997164138356</v>
      </c>
      <c r="M206" s="1194">
        <v>100.66381860437993</v>
      </c>
      <c r="N206" s="1194">
        <v>100.49809636507948</v>
      </c>
      <c r="O206" s="12">
        <v>100.37387535436501</v>
      </c>
      <c r="P206" s="12">
        <v>100.2251431213711</v>
      </c>
      <c r="Q206" s="12">
        <v>100.10633800846672</v>
      </c>
      <c r="R206" s="12">
        <v>100</v>
      </c>
      <c r="S206" s="12">
        <v>99.701714631464867</v>
      </c>
      <c r="T206" s="12">
        <v>99.402845789510707</v>
      </c>
      <c r="U206" s="12">
        <v>99.276917829815233</v>
      </c>
      <c r="V206" s="12">
        <v>99.188061179413523</v>
      </c>
      <c r="W206" s="12">
        <v>99.335451597506378</v>
      </c>
      <c r="X206" s="12">
        <v>99.472540731799512</v>
      </c>
      <c r="Y206" s="12">
        <v>99.551875631404229</v>
      </c>
      <c r="Z206" s="12">
        <v>99.540373741942616</v>
      </c>
      <c r="AA206" s="12">
        <v>99.399488851445867</v>
      </c>
    </row>
    <row r="207" spans="1:27">
      <c r="A207" s="1" t="s">
        <v>516</v>
      </c>
      <c r="D207" s="1">
        <v>1</v>
      </c>
      <c r="E207" s="1" t="s">
        <v>859</v>
      </c>
      <c r="F207" s="1" t="s">
        <v>886</v>
      </c>
      <c r="G207" s="1" t="str">
        <f t="shared" si="13"/>
        <v>1연립다세대연령1</v>
      </c>
      <c r="H207" s="1194">
        <v>100.79065609997448</v>
      </c>
      <c r="I207" s="1194">
        <v>100.8244592695993</v>
      </c>
      <c r="J207" s="1194">
        <v>100.77140898655644</v>
      </c>
      <c r="K207" s="1194">
        <v>100.7999717884305</v>
      </c>
      <c r="L207" s="1194">
        <v>100.72517107336145</v>
      </c>
      <c r="M207" s="1194">
        <v>100.69773336119655</v>
      </c>
      <c r="N207" s="1194">
        <v>100.55510196530638</v>
      </c>
      <c r="O207" s="12">
        <v>100.41133246763313</v>
      </c>
      <c r="P207" s="12">
        <v>100.20578673061466</v>
      </c>
      <c r="Q207" s="12">
        <v>100.12402968750516</v>
      </c>
      <c r="R207" s="12">
        <v>100</v>
      </c>
      <c r="S207" s="12">
        <v>99.810623411418902</v>
      </c>
      <c r="T207" s="12">
        <v>99.512784865034348</v>
      </c>
      <c r="U207" s="12">
        <v>99.355086552887812</v>
      </c>
      <c r="V207" s="12">
        <v>99.17609288258457</v>
      </c>
      <c r="W207" s="12">
        <v>99.106784665415134</v>
      </c>
      <c r="X207" s="12">
        <v>99.108936787693281</v>
      </c>
      <c r="Y207" s="12">
        <v>99.025588495221697</v>
      </c>
      <c r="Z207" s="12">
        <v>98.823836590421109</v>
      </c>
      <c r="AA207" s="12">
        <v>98.621284617693178</v>
      </c>
    </row>
    <row r="208" spans="1:27">
      <c r="A208" s="1" t="s">
        <v>521</v>
      </c>
      <c r="D208" s="1">
        <v>2</v>
      </c>
      <c r="E208" s="1" t="s">
        <v>859</v>
      </c>
      <c r="F208" s="1" t="s">
        <v>830</v>
      </c>
      <c r="G208" s="1" t="str">
        <f t="shared" si="13"/>
        <v>2연립다세대연령1</v>
      </c>
      <c r="H208" s="1194">
        <v>101.24817879809663</v>
      </c>
      <c r="I208" s="1194">
        <v>101.25135374341507</v>
      </c>
      <c r="J208" s="1194">
        <v>101.14768052721814</v>
      </c>
      <c r="K208" s="1194">
        <v>101.10226647554296</v>
      </c>
      <c r="L208" s="1194">
        <v>101.01623030366876</v>
      </c>
      <c r="M208" s="1194">
        <v>100.99296825246357</v>
      </c>
      <c r="N208" s="1194">
        <v>100.80797305740299</v>
      </c>
      <c r="O208" s="12">
        <v>100.62401601022739</v>
      </c>
      <c r="P208" s="12">
        <v>100.33219794301465</v>
      </c>
      <c r="Q208" s="12">
        <v>100.18705114035515</v>
      </c>
      <c r="R208" s="12">
        <v>100</v>
      </c>
      <c r="S208" s="12">
        <v>99.694241640383126</v>
      </c>
      <c r="T208" s="12">
        <v>99.271400100727433</v>
      </c>
      <c r="U208" s="12">
        <v>99.053701518915915</v>
      </c>
      <c r="V208" s="12">
        <v>98.806185904374047</v>
      </c>
      <c r="W208" s="12">
        <v>98.668063423117914</v>
      </c>
      <c r="X208" s="12">
        <v>98.667141514104401</v>
      </c>
      <c r="Y208" s="12">
        <v>98.51506914729957</v>
      </c>
      <c r="Z208" s="12">
        <v>98.21966671384429</v>
      </c>
      <c r="AA208" s="12">
        <v>97.994382444229728</v>
      </c>
    </row>
    <row r="209" spans="1:27">
      <c r="A209" s="1" t="s">
        <v>1380</v>
      </c>
      <c r="D209" s="1">
        <v>3</v>
      </c>
      <c r="E209" s="1" t="s">
        <v>771</v>
      </c>
      <c r="F209" s="1" t="s">
        <v>830</v>
      </c>
      <c r="G209" s="1" t="str">
        <f t="shared" ref="G209" si="14">D209&amp;E209&amp;F209</f>
        <v>3연립다세대연령1</v>
      </c>
      <c r="H209" s="1194">
        <v>99.371303858578727</v>
      </c>
      <c r="I209" s="1194">
        <v>99.499293081136855</v>
      </c>
      <c r="J209" s="1194">
        <v>99.602185727769594</v>
      </c>
      <c r="K209" s="1194">
        <v>99.859202923824853</v>
      </c>
      <c r="L209" s="1194">
        <v>99.819164226592036</v>
      </c>
      <c r="M209" s="1194">
        <v>99.778808447026975</v>
      </c>
      <c r="N209" s="1194">
        <v>99.767359283364712</v>
      </c>
      <c r="O209" s="12">
        <v>99.74824046787387</v>
      </c>
      <c r="P209" s="12">
        <v>99.810973023475839</v>
      </c>
      <c r="Q209" s="12">
        <v>99.926941151126115</v>
      </c>
      <c r="R209" s="12">
        <v>100</v>
      </c>
      <c r="S209" s="12">
        <v>100.14512416916166</v>
      </c>
      <c r="T209" s="12">
        <v>100.20826129203482</v>
      </c>
      <c r="U209" s="12">
        <v>100.2244602489919</v>
      </c>
      <c r="V209" s="12">
        <v>100.24456896972799</v>
      </c>
      <c r="W209" s="12">
        <v>100.3757490461217</v>
      </c>
      <c r="X209" s="12">
        <v>100.38686940570818</v>
      </c>
      <c r="Y209" s="12">
        <v>100.50431829324395</v>
      </c>
      <c r="Z209" s="12">
        <v>100.5770969027844</v>
      </c>
      <c r="AA209" s="12">
        <v>100.44137487090516</v>
      </c>
    </row>
    <row r="210" spans="1:27">
      <c r="A210" s="1" t="s">
        <v>522</v>
      </c>
      <c r="D210" s="1">
        <v>4</v>
      </c>
      <c r="E210" s="1" t="s">
        <v>859</v>
      </c>
      <c r="F210" s="1" t="s">
        <v>885</v>
      </c>
      <c r="G210" s="1" t="str">
        <f t="shared" si="13"/>
        <v>4연립다세대연령1</v>
      </c>
      <c r="H210" s="1194">
        <v>99.909634392106867</v>
      </c>
      <c r="I210" s="1194">
        <v>99.947933603229316</v>
      </c>
      <c r="J210" s="1194">
        <v>99.992174944258352</v>
      </c>
      <c r="K210" s="1194">
        <v>100.27480566349645</v>
      </c>
      <c r="L210" s="1194">
        <v>100.14411516927493</v>
      </c>
      <c r="M210" s="1194">
        <v>99.992887722943749</v>
      </c>
      <c r="N210" s="1194">
        <v>99.886248706389722</v>
      </c>
      <c r="O210" s="12">
        <v>99.788358974669208</v>
      </c>
      <c r="P210" s="12">
        <v>99.815568353969354</v>
      </c>
      <c r="Q210" s="12">
        <v>99.956208290365822</v>
      </c>
      <c r="R210" s="12">
        <v>100</v>
      </c>
      <c r="S210" s="12">
        <v>100.25574587497042</v>
      </c>
      <c r="T210" s="12">
        <v>100.35667986103756</v>
      </c>
      <c r="U210" s="12">
        <v>100.34363511413271</v>
      </c>
      <c r="V210" s="12">
        <v>100.3160257276607</v>
      </c>
      <c r="W210" s="12">
        <v>100.44994406437766</v>
      </c>
      <c r="X210" s="12">
        <v>100.46076634410835</v>
      </c>
      <c r="Y210" s="12">
        <v>100.46579691688848</v>
      </c>
      <c r="Z210" s="12">
        <v>100.55620109212795</v>
      </c>
      <c r="AA210" s="12">
        <v>100.32489799799258</v>
      </c>
    </row>
    <row r="211" spans="1:27">
      <c r="A211" s="1" t="s">
        <v>853</v>
      </c>
      <c r="D211" s="1">
        <v>5</v>
      </c>
      <c r="E211" s="1" t="s">
        <v>859</v>
      </c>
      <c r="F211" s="1" t="s">
        <v>885</v>
      </c>
      <c r="G211" s="1" t="str">
        <f t="shared" si="13"/>
        <v>5연립다세대연령1</v>
      </c>
      <c r="H211" s="1194">
        <v>98.702517699344426</v>
      </c>
      <c r="I211" s="1194">
        <v>98.94136492609266</v>
      </c>
      <c r="J211" s="1194">
        <v>99.116873671853398</v>
      </c>
      <c r="K211" s="1194">
        <v>99.342159525960369</v>
      </c>
      <c r="L211" s="1194">
        <v>99.414488115247323</v>
      </c>
      <c r="M211" s="1194">
        <v>99.511873702160742</v>
      </c>
      <c r="N211" s="1194">
        <v>99.61895757017831</v>
      </c>
      <c r="O211" s="12">
        <v>99.698118762505501</v>
      </c>
      <c r="P211" s="12">
        <v>99.805229587370505</v>
      </c>
      <c r="Q211" s="12">
        <v>99.890372011800864</v>
      </c>
      <c r="R211" s="12">
        <v>100</v>
      </c>
      <c r="S211" s="12">
        <v>100.02585552195636</v>
      </c>
      <c r="T211" s="12">
        <v>100.04833125616513</v>
      </c>
      <c r="U211" s="12">
        <v>100.09611801632923</v>
      </c>
      <c r="V211" s="12">
        <v>100.16525245340343</v>
      </c>
      <c r="W211" s="12">
        <v>100.28471258681743</v>
      </c>
      <c r="X211" s="12">
        <v>100.29550703895944</v>
      </c>
      <c r="Y211" s="12">
        <v>100.53409524083843</v>
      </c>
      <c r="Z211" s="12">
        <v>100.58793032047235</v>
      </c>
      <c r="AA211" s="12">
        <v>100.55431498207703</v>
      </c>
    </row>
    <row r="212" spans="1:27">
      <c r="A212" s="1" t="s">
        <v>524</v>
      </c>
      <c r="B212" s="1" t="s">
        <v>525</v>
      </c>
      <c r="D212" s="1">
        <v>6</v>
      </c>
      <c r="E212" s="1" t="s">
        <v>859</v>
      </c>
      <c r="F212" s="1" t="s">
        <v>885</v>
      </c>
      <c r="G212" s="1" t="str">
        <f t="shared" si="13"/>
        <v>6연립다세대연령1</v>
      </c>
      <c r="H212" s="1194">
        <v>101.01018717708823</v>
      </c>
      <c r="I212" s="1194">
        <v>100.99969950801454</v>
      </c>
      <c r="J212" s="1194">
        <v>100.85673283353603</v>
      </c>
      <c r="K212" s="1194">
        <v>100.69197421225776</v>
      </c>
      <c r="L212" s="1194">
        <v>100.64164448770521</v>
      </c>
      <c r="M212" s="1194">
        <v>100.62411632394279</v>
      </c>
      <c r="N212" s="1194">
        <v>100.55839499099663</v>
      </c>
      <c r="O212" s="12">
        <v>100.41541937729963</v>
      </c>
      <c r="P212" s="12">
        <v>100.16407080319712</v>
      </c>
      <c r="Q212" s="12">
        <v>100.14843280039609</v>
      </c>
      <c r="R212" s="12">
        <v>100</v>
      </c>
      <c r="S212" s="12">
        <v>99.802001149370639</v>
      </c>
      <c r="T212" s="12">
        <v>99.378677396701747</v>
      </c>
      <c r="U212" s="12">
        <v>99.214341690061175</v>
      </c>
      <c r="V212" s="12">
        <v>99.09038337387986</v>
      </c>
      <c r="W212" s="12">
        <v>98.847367526073654</v>
      </c>
      <c r="X212" s="12">
        <v>98.870911110791624</v>
      </c>
      <c r="Y212" s="12">
        <v>98.619885558963588</v>
      </c>
      <c r="Z212" s="12">
        <v>98.289336328516825</v>
      </c>
      <c r="AA212" s="12">
        <v>98.034737085207084</v>
      </c>
    </row>
    <row r="213" spans="1:27">
      <c r="A213" s="1" t="s">
        <v>524</v>
      </c>
      <c r="B213" s="1" t="s">
        <v>525</v>
      </c>
      <c r="C213" s="1" t="s">
        <v>526</v>
      </c>
      <c r="D213" s="1">
        <v>7</v>
      </c>
      <c r="E213" s="1" t="s">
        <v>859</v>
      </c>
      <c r="F213" s="1" t="s">
        <v>885</v>
      </c>
      <c r="G213" s="1" t="str">
        <f t="shared" si="13"/>
        <v>7연립다세대연령1</v>
      </c>
      <c r="H213" s="1194">
        <v>100.67671014038109</v>
      </c>
      <c r="I213" s="1194">
        <v>100.67671014038109</v>
      </c>
      <c r="J213" s="1194">
        <v>100.48997139726829</v>
      </c>
      <c r="K213" s="1194">
        <v>100.34141806489519</v>
      </c>
      <c r="L213" s="1194">
        <v>100.30023107516178</v>
      </c>
      <c r="M213" s="1194">
        <v>100.48939701764181</v>
      </c>
      <c r="N213" s="1194">
        <v>100.3272405318028</v>
      </c>
      <c r="O213" s="12">
        <v>100.32482765424085</v>
      </c>
      <c r="P213" s="12">
        <v>100.05408646861709</v>
      </c>
      <c r="Q213" s="12">
        <v>100.11466122518398</v>
      </c>
      <c r="R213" s="12">
        <v>100</v>
      </c>
      <c r="S213" s="12">
        <v>99.880897699649964</v>
      </c>
      <c r="T213" s="12">
        <v>99.433833678819767</v>
      </c>
      <c r="U213" s="12">
        <v>99.327726497852012</v>
      </c>
      <c r="V213" s="12">
        <v>99.128909420310393</v>
      </c>
      <c r="W213" s="12">
        <v>98.735348989719853</v>
      </c>
      <c r="X213" s="12">
        <v>98.695542466534107</v>
      </c>
      <c r="Y213" s="12">
        <v>98.554083467660121</v>
      </c>
      <c r="Z213" s="12">
        <v>98.225925375447076</v>
      </c>
      <c r="AA213" s="12">
        <v>98.036569209642465</v>
      </c>
    </row>
    <row r="214" spans="1:27">
      <c r="A214" s="1" t="s">
        <v>524</v>
      </c>
      <c r="B214" s="1" t="s">
        <v>525</v>
      </c>
      <c r="C214" s="1" t="s">
        <v>527</v>
      </c>
      <c r="D214" s="1">
        <v>8</v>
      </c>
      <c r="E214" s="1" t="s">
        <v>859</v>
      </c>
      <c r="F214" s="1" t="s">
        <v>885</v>
      </c>
      <c r="G214" s="1" t="str">
        <f t="shared" si="13"/>
        <v>8연립다세대연령1</v>
      </c>
      <c r="H214" s="1194">
        <v>101.09689606025351</v>
      </c>
      <c r="I214" s="1194">
        <v>101.09689606025351</v>
      </c>
      <c r="J214" s="1194">
        <v>100.89113490897923</v>
      </c>
      <c r="K214" s="1194">
        <v>100.8227096777819</v>
      </c>
      <c r="L214" s="1194">
        <v>100.88742942262347</v>
      </c>
      <c r="M214" s="1194">
        <v>100.88742942262347</v>
      </c>
      <c r="N214" s="1194">
        <v>100.88742942262347</v>
      </c>
      <c r="O214" s="12">
        <v>100.86639583439343</v>
      </c>
      <c r="P214" s="12">
        <v>100.58274512127039</v>
      </c>
      <c r="Q214" s="12">
        <v>100.12263052053288</v>
      </c>
      <c r="R214" s="12">
        <v>100</v>
      </c>
      <c r="S214" s="12">
        <v>99.923633181961236</v>
      </c>
      <c r="T214" s="12">
        <v>99.923633181961236</v>
      </c>
      <c r="U214" s="12">
        <v>99.923633181961236</v>
      </c>
      <c r="V214" s="12">
        <v>99.915970375477187</v>
      </c>
      <c r="W214" s="12">
        <v>99.990921984802938</v>
      </c>
      <c r="X214" s="12">
        <v>99.943131838618584</v>
      </c>
      <c r="Y214" s="12">
        <v>99.70190953895937</v>
      </c>
      <c r="Z214" s="12">
        <v>99.561951124197719</v>
      </c>
      <c r="AA214" s="12">
        <v>99.472308302948321</v>
      </c>
    </row>
    <row r="215" spans="1:27">
      <c r="A215" s="1" t="s">
        <v>524</v>
      </c>
      <c r="B215" s="1" t="s">
        <v>525</v>
      </c>
      <c r="C215" s="1" t="s">
        <v>528</v>
      </c>
      <c r="D215" s="1">
        <v>9</v>
      </c>
      <c r="E215" s="1" t="s">
        <v>859</v>
      </c>
      <c r="F215" s="1" t="s">
        <v>885</v>
      </c>
      <c r="G215" s="1" t="str">
        <f t="shared" si="13"/>
        <v>9연립다세대연령1</v>
      </c>
      <c r="H215" s="1194">
        <v>100.53130721447951</v>
      </c>
      <c r="I215" s="1194">
        <v>100.53130721447951</v>
      </c>
      <c r="J215" s="1194">
        <v>100.4051726045256</v>
      </c>
      <c r="K215" s="1194">
        <v>100.12845502930813</v>
      </c>
      <c r="L215" s="1194">
        <v>100.02667217839199</v>
      </c>
      <c r="M215" s="1194">
        <v>100.30876431116559</v>
      </c>
      <c r="N215" s="1194">
        <v>100.10417533311389</v>
      </c>
      <c r="O215" s="12">
        <v>100.0358529825362</v>
      </c>
      <c r="P215" s="12">
        <v>99.69222328338796</v>
      </c>
      <c r="Q215" s="12">
        <v>100.06713312954464</v>
      </c>
      <c r="R215" s="12">
        <v>100</v>
      </c>
      <c r="S215" s="12">
        <v>99.873745845420771</v>
      </c>
      <c r="T215" s="12">
        <v>99.020378924286149</v>
      </c>
      <c r="U215" s="12">
        <v>98.828841458072958</v>
      </c>
      <c r="V215" s="12">
        <v>98.387122703677221</v>
      </c>
      <c r="W215" s="12">
        <v>98.279843725227963</v>
      </c>
      <c r="X215" s="12">
        <v>98.197597152282967</v>
      </c>
      <c r="Y215" s="12">
        <v>97.95768377099219</v>
      </c>
      <c r="Z215" s="12">
        <v>97.302827711589927</v>
      </c>
      <c r="AA215" s="12">
        <v>97.144386586164671</v>
      </c>
    </row>
    <row r="216" spans="1:27">
      <c r="A216" s="1" t="s">
        <v>524</v>
      </c>
      <c r="B216" s="1" t="s">
        <v>525</v>
      </c>
      <c r="C216" s="1" t="s">
        <v>529</v>
      </c>
      <c r="D216" s="1">
        <v>10</v>
      </c>
      <c r="E216" s="1" t="s">
        <v>859</v>
      </c>
      <c r="F216" s="1" t="s">
        <v>885</v>
      </c>
      <c r="G216" s="1" t="str">
        <f t="shared" si="13"/>
        <v>10연립다세대연령1</v>
      </c>
      <c r="H216" s="1194">
        <v>100.74676364136056</v>
      </c>
      <c r="I216" s="1194">
        <v>100.74676364136056</v>
      </c>
      <c r="J216" s="1194">
        <v>100.48422103499887</v>
      </c>
      <c r="K216" s="1194">
        <v>100.48422103499887</v>
      </c>
      <c r="L216" s="1194">
        <v>100.49317689889335</v>
      </c>
      <c r="M216" s="1194">
        <v>100.61346065319006</v>
      </c>
      <c r="N216" s="1194">
        <v>100.46016807537698</v>
      </c>
      <c r="O216" s="12">
        <v>100.55215270050067</v>
      </c>
      <c r="P216" s="12">
        <v>100.3836912422272</v>
      </c>
      <c r="Q216" s="12">
        <v>100.17611012235355</v>
      </c>
      <c r="R216" s="12">
        <v>100</v>
      </c>
      <c r="S216" s="12">
        <v>99.877656014869586</v>
      </c>
      <c r="T216" s="12">
        <v>99.833593088105417</v>
      </c>
      <c r="U216" s="12">
        <v>99.809216528400185</v>
      </c>
      <c r="V216" s="12">
        <v>99.876486890444767</v>
      </c>
      <c r="W216" s="12">
        <v>98.965764725749167</v>
      </c>
      <c r="X216" s="12">
        <v>98.984361285214703</v>
      </c>
      <c r="Y216" s="12">
        <v>99.002435154543335</v>
      </c>
      <c r="Z216" s="12">
        <v>99.053571059764849</v>
      </c>
      <c r="AA216" s="12">
        <v>98.793714815216433</v>
      </c>
    </row>
    <row r="217" spans="1:27">
      <c r="A217" s="1" t="s">
        <v>524</v>
      </c>
      <c r="B217" s="1" t="s">
        <v>525</v>
      </c>
      <c r="C217" s="1" t="s">
        <v>530</v>
      </c>
      <c r="D217" s="1">
        <v>11</v>
      </c>
      <c r="E217" s="1" t="s">
        <v>859</v>
      </c>
      <c r="F217" s="1" t="s">
        <v>885</v>
      </c>
      <c r="G217" s="1" t="str">
        <f t="shared" si="13"/>
        <v>11연립다세대연령1</v>
      </c>
      <c r="H217" s="1194">
        <v>101.29075483914724</v>
      </c>
      <c r="I217" s="1194">
        <v>101.27141753354304</v>
      </c>
      <c r="J217" s="1194">
        <v>101.16539938839774</v>
      </c>
      <c r="K217" s="1194">
        <v>100.98696020684099</v>
      </c>
      <c r="L217" s="1194">
        <v>100.92891344026685</v>
      </c>
      <c r="M217" s="1194">
        <v>100.737256307</v>
      </c>
      <c r="N217" s="1194">
        <v>100.75269485270164</v>
      </c>
      <c r="O217" s="12">
        <v>100.49146955712098</v>
      </c>
      <c r="P217" s="12">
        <v>100.25641738876024</v>
      </c>
      <c r="Q217" s="12">
        <v>100.17676872106665</v>
      </c>
      <c r="R217" s="12">
        <v>100</v>
      </c>
      <c r="S217" s="12">
        <v>99.73043213173159</v>
      </c>
      <c r="T217" s="12">
        <v>99.328632530613632</v>
      </c>
      <c r="U217" s="12">
        <v>99.111522044792423</v>
      </c>
      <c r="V217" s="12">
        <v>99.055422054212301</v>
      </c>
      <c r="W217" s="12">
        <v>98.94916899496431</v>
      </c>
      <c r="X217" s="12">
        <v>99.030382142767976</v>
      </c>
      <c r="Y217" s="12">
        <v>98.679659324533858</v>
      </c>
      <c r="Z217" s="12">
        <v>98.346936800964301</v>
      </c>
      <c r="AA217" s="12">
        <v>98.033073896081476</v>
      </c>
    </row>
    <row r="218" spans="1:27">
      <c r="A218" s="1" t="s">
        <v>524</v>
      </c>
      <c r="B218" s="1" t="s">
        <v>525</v>
      </c>
      <c r="C218" s="1" t="s">
        <v>531</v>
      </c>
      <c r="D218" s="1">
        <v>12</v>
      </c>
      <c r="E218" s="1" t="s">
        <v>859</v>
      </c>
      <c r="F218" s="1" t="s">
        <v>885</v>
      </c>
      <c r="G218" s="1" t="str">
        <f t="shared" si="13"/>
        <v>12연립다세대연령1</v>
      </c>
      <c r="H218" s="1194">
        <v>101.66607525491428</v>
      </c>
      <c r="I218" s="1194">
        <v>101.5928570701244</v>
      </c>
      <c r="J218" s="1194">
        <v>101.51860568853051</v>
      </c>
      <c r="K218" s="1194">
        <v>101.22690698661259</v>
      </c>
      <c r="L218" s="1194">
        <v>101.15535802212541</v>
      </c>
      <c r="M218" s="1194">
        <v>100.94263454963783</v>
      </c>
      <c r="N218" s="1194">
        <v>100.87604932450124</v>
      </c>
      <c r="O218" s="12">
        <v>100.60801912029557</v>
      </c>
      <c r="P218" s="12">
        <v>100.51150855205013</v>
      </c>
      <c r="Q218" s="12">
        <v>100.27127366204626</v>
      </c>
      <c r="R218" s="12">
        <v>100</v>
      </c>
      <c r="S218" s="12">
        <v>99.6667021227492</v>
      </c>
      <c r="T218" s="12">
        <v>99.144525902624252</v>
      </c>
      <c r="U218" s="12">
        <v>98.890803952457702</v>
      </c>
      <c r="V218" s="12">
        <v>98.841975267832126</v>
      </c>
      <c r="W218" s="12">
        <v>98.499534979702247</v>
      </c>
      <c r="X218" s="12">
        <v>98.605272481425146</v>
      </c>
      <c r="Y218" s="12">
        <v>98.524531586721452</v>
      </c>
      <c r="Z218" s="12">
        <v>98.304486796526405</v>
      </c>
      <c r="AA218" s="12">
        <v>98.005473906745976</v>
      </c>
    </row>
    <row r="219" spans="1:27">
      <c r="A219" s="1" t="s">
        <v>524</v>
      </c>
      <c r="B219" s="1" t="s">
        <v>525</v>
      </c>
      <c r="C219" s="1" t="s">
        <v>532</v>
      </c>
      <c r="D219" s="1">
        <v>13</v>
      </c>
      <c r="E219" s="1" t="s">
        <v>859</v>
      </c>
      <c r="F219" s="1" t="s">
        <v>885</v>
      </c>
      <c r="G219" s="1" t="str">
        <f t="shared" si="13"/>
        <v>13연립다세대연령1</v>
      </c>
      <c r="H219" s="1194">
        <v>100.87857370644676</v>
      </c>
      <c r="I219" s="1194">
        <v>100.91821244733002</v>
      </c>
      <c r="J219" s="1194">
        <v>100.77741727220064</v>
      </c>
      <c r="K219" s="1194">
        <v>100.72308056070533</v>
      </c>
      <c r="L219" s="1194">
        <v>100.67984814780661</v>
      </c>
      <c r="M219" s="1194">
        <v>100.51131323237338</v>
      </c>
      <c r="N219" s="1194">
        <v>100.6168726694208</v>
      </c>
      <c r="O219" s="12">
        <v>100.36313137404042</v>
      </c>
      <c r="P219" s="12">
        <v>99.975932347777587</v>
      </c>
      <c r="Q219" s="12">
        <v>100.07268125172244</v>
      </c>
      <c r="R219" s="12">
        <v>100</v>
      </c>
      <c r="S219" s="12">
        <v>99.799179363878437</v>
      </c>
      <c r="T219" s="12">
        <v>99.527484260138905</v>
      </c>
      <c r="U219" s="12">
        <v>99.350010163819391</v>
      </c>
      <c r="V219" s="12">
        <v>99.286036128258459</v>
      </c>
      <c r="W219" s="12">
        <v>99.436178162991624</v>
      </c>
      <c r="X219" s="12">
        <v>99.490707624422527</v>
      </c>
      <c r="Y219" s="12">
        <v>98.84716216483217</v>
      </c>
      <c r="Z219" s="12">
        <v>98.39271886271554</v>
      </c>
      <c r="AA219" s="12">
        <v>98.062835666854284</v>
      </c>
    </row>
    <row r="220" spans="1:27">
      <c r="A220" s="1" t="s">
        <v>524</v>
      </c>
      <c r="B220" s="1" t="s">
        <v>533</v>
      </c>
      <c r="D220" s="1">
        <v>14</v>
      </c>
      <c r="E220" s="1" t="s">
        <v>859</v>
      </c>
      <c r="F220" s="1" t="s">
        <v>885</v>
      </c>
      <c r="G220" s="1" t="str">
        <f t="shared" si="13"/>
        <v>14연립다세대연령1</v>
      </c>
      <c r="H220" s="1194">
        <v>100.74821001455919</v>
      </c>
      <c r="I220" s="1194">
        <v>100.77505504075576</v>
      </c>
      <c r="J220" s="1194">
        <v>100.78546961927297</v>
      </c>
      <c r="K220" s="1194">
        <v>100.80360576520972</v>
      </c>
      <c r="L220" s="1194">
        <v>100.72712464339293</v>
      </c>
      <c r="M220" s="1194">
        <v>100.72270796000322</v>
      </c>
      <c r="N220" s="1194">
        <v>100.43714959338176</v>
      </c>
      <c r="O220" s="12">
        <v>100.33960918321492</v>
      </c>
      <c r="P220" s="12">
        <v>100.28816914005118</v>
      </c>
      <c r="Q220" s="12">
        <v>100.13163757047097</v>
      </c>
      <c r="R220" s="12">
        <v>100</v>
      </c>
      <c r="S220" s="12">
        <v>99.764442819272759</v>
      </c>
      <c r="T220" s="12">
        <v>99.373818296452626</v>
      </c>
      <c r="U220" s="12">
        <v>99.140307071806816</v>
      </c>
      <c r="V220" s="12">
        <v>98.856096762564007</v>
      </c>
      <c r="W220" s="12">
        <v>98.763275862079752</v>
      </c>
      <c r="X220" s="12">
        <v>98.76846670248942</v>
      </c>
      <c r="Y220" s="12">
        <v>98.702214262277337</v>
      </c>
      <c r="Z220" s="12">
        <v>98.499879594626378</v>
      </c>
      <c r="AA220" s="12">
        <v>98.303983126383116</v>
      </c>
    </row>
    <row r="221" spans="1:27">
      <c r="A221" s="1" t="s">
        <v>524</v>
      </c>
      <c r="B221" s="1" t="s">
        <v>533</v>
      </c>
      <c r="C221" s="1" t="s">
        <v>534</v>
      </c>
      <c r="D221" s="1">
        <v>15</v>
      </c>
      <c r="E221" s="1" t="s">
        <v>859</v>
      </c>
      <c r="F221" s="1" t="s">
        <v>885</v>
      </c>
      <c r="G221" s="1" t="str">
        <f t="shared" si="13"/>
        <v>15연립다세대연령1</v>
      </c>
      <c r="H221" s="1194">
        <v>103.32876401499242</v>
      </c>
      <c r="I221" s="1194">
        <v>103.27740589843614</v>
      </c>
      <c r="J221" s="1194">
        <v>103.23023819430939</v>
      </c>
      <c r="K221" s="1194">
        <v>102.99085565972536</v>
      </c>
      <c r="L221" s="1194">
        <v>102.78145095260066</v>
      </c>
      <c r="M221" s="1194">
        <v>102.66290966979307</v>
      </c>
      <c r="N221" s="1194">
        <v>102.37664953679527</v>
      </c>
      <c r="O221" s="12">
        <v>102.04475849074829</v>
      </c>
      <c r="P221" s="12">
        <v>101.44299278807804</v>
      </c>
      <c r="Q221" s="12">
        <v>100.60111423235013</v>
      </c>
      <c r="R221" s="12">
        <v>100</v>
      </c>
      <c r="S221" s="12">
        <v>99.185819962990692</v>
      </c>
      <c r="T221" s="12">
        <v>98.552484984470439</v>
      </c>
      <c r="U221" s="12">
        <v>98.228756141467827</v>
      </c>
      <c r="V221" s="12">
        <v>97.821715939647646</v>
      </c>
      <c r="W221" s="12">
        <v>97.387148691002821</v>
      </c>
      <c r="X221" s="12">
        <v>97.146341372515877</v>
      </c>
      <c r="Y221" s="12">
        <v>96.942134093545178</v>
      </c>
      <c r="Z221" s="12">
        <v>96.625231449741406</v>
      </c>
      <c r="AA221" s="12">
        <v>96.410769864112851</v>
      </c>
    </row>
    <row r="222" spans="1:27">
      <c r="A222" s="1" t="s">
        <v>524</v>
      </c>
      <c r="B222" s="1" t="s">
        <v>533</v>
      </c>
      <c r="C222" s="1" t="s">
        <v>535</v>
      </c>
      <c r="D222" s="1">
        <v>16</v>
      </c>
      <c r="E222" s="1" t="s">
        <v>859</v>
      </c>
      <c r="F222" s="1" t="s">
        <v>885</v>
      </c>
      <c r="G222" s="1" t="str">
        <f t="shared" si="13"/>
        <v>16연립다세대연령1</v>
      </c>
      <c r="H222" s="1194">
        <v>101.60898707355413</v>
      </c>
      <c r="I222" s="1194">
        <v>101.7358019560631</v>
      </c>
      <c r="J222" s="1194">
        <v>101.77563663782399</v>
      </c>
      <c r="K222" s="1194">
        <v>101.77563663782399</v>
      </c>
      <c r="L222" s="1194">
        <v>101.67344161123883</v>
      </c>
      <c r="M222" s="1194">
        <v>101.30431544529428</v>
      </c>
      <c r="N222" s="1194">
        <v>101.04698064078715</v>
      </c>
      <c r="O222" s="12">
        <v>100.74776470602315</v>
      </c>
      <c r="P222" s="12">
        <v>100.32971903050509</v>
      </c>
      <c r="Q222" s="12">
        <v>99.951484819669133</v>
      </c>
      <c r="R222" s="12">
        <v>100</v>
      </c>
      <c r="S222" s="12">
        <v>99.906356413089114</v>
      </c>
      <c r="T222" s="12">
        <v>99.74476316841627</v>
      </c>
      <c r="U222" s="12">
        <v>99.846059791801537</v>
      </c>
      <c r="V222" s="12">
        <v>99.859942877866601</v>
      </c>
      <c r="W222" s="12">
        <v>99.667529247282104</v>
      </c>
      <c r="X222" s="12">
        <v>99.781027814730834</v>
      </c>
      <c r="Y222" s="12">
        <v>99.788483719404695</v>
      </c>
      <c r="Z222" s="12">
        <v>99.754014438181798</v>
      </c>
      <c r="AA222" s="12">
        <v>99.306255478756455</v>
      </c>
    </row>
    <row r="223" spans="1:27">
      <c r="A223" s="1" t="s">
        <v>524</v>
      </c>
      <c r="B223" s="1" t="s">
        <v>533</v>
      </c>
      <c r="C223" s="1" t="s">
        <v>536</v>
      </c>
      <c r="D223" s="1">
        <v>17</v>
      </c>
      <c r="E223" s="1" t="s">
        <v>859</v>
      </c>
      <c r="F223" s="1" t="s">
        <v>885</v>
      </c>
      <c r="G223" s="1" t="str">
        <f t="shared" si="13"/>
        <v>17연립다세대연령1</v>
      </c>
      <c r="H223" s="1194">
        <v>99.441218202463247</v>
      </c>
      <c r="I223" s="1194">
        <v>99.41679199272852</v>
      </c>
      <c r="J223" s="1194">
        <v>99.419307610743957</v>
      </c>
      <c r="K223" s="1194">
        <v>99.544120529238157</v>
      </c>
      <c r="L223" s="1194">
        <v>99.61070606592952</v>
      </c>
      <c r="M223" s="1194">
        <v>99.8927245548727</v>
      </c>
      <c r="N223" s="1194">
        <v>99.806356944292673</v>
      </c>
      <c r="O223" s="12">
        <v>99.835637556626807</v>
      </c>
      <c r="P223" s="12">
        <v>100.05066423915437</v>
      </c>
      <c r="Q223" s="12">
        <v>100.02898033786298</v>
      </c>
      <c r="R223" s="12">
        <v>100</v>
      </c>
      <c r="S223" s="12">
        <v>100.21231251927358</v>
      </c>
      <c r="T223" s="12">
        <v>100.0073739710124</v>
      </c>
      <c r="U223" s="12">
        <v>99.823916819297281</v>
      </c>
      <c r="V223" s="12">
        <v>99.555677167998624</v>
      </c>
      <c r="W223" s="12">
        <v>99.568530378955529</v>
      </c>
      <c r="X223" s="12">
        <v>99.487647206721988</v>
      </c>
      <c r="Y223" s="12">
        <v>99.621815567906282</v>
      </c>
      <c r="Z223" s="12">
        <v>99.433760478760931</v>
      </c>
      <c r="AA223" s="12">
        <v>99.331352320638288</v>
      </c>
    </row>
    <row r="224" spans="1:27">
      <c r="A224" s="1" t="s">
        <v>524</v>
      </c>
      <c r="B224" s="1" t="s">
        <v>533</v>
      </c>
      <c r="C224" s="1" t="s">
        <v>537</v>
      </c>
      <c r="D224" s="1">
        <v>18</v>
      </c>
      <c r="E224" s="1" t="s">
        <v>859</v>
      </c>
      <c r="F224" s="1" t="s">
        <v>885</v>
      </c>
      <c r="G224" s="1" t="str">
        <f t="shared" si="13"/>
        <v>18연립다세대연령1</v>
      </c>
      <c r="H224" s="1194">
        <v>101.51213204843089</v>
      </c>
      <c r="I224" s="1194">
        <v>101.5022544329985</v>
      </c>
      <c r="J224" s="1194">
        <v>101.35580273691984</v>
      </c>
      <c r="K224" s="1194">
        <v>101.37861156013597</v>
      </c>
      <c r="L224" s="1194">
        <v>101.06248027944231</v>
      </c>
      <c r="M224" s="1194">
        <v>100.63840001674124</v>
      </c>
      <c r="N224" s="1194">
        <v>100.1984439498828</v>
      </c>
      <c r="O224" s="12">
        <v>100.04762198505347</v>
      </c>
      <c r="P224" s="12">
        <v>99.922201773232388</v>
      </c>
      <c r="Q224" s="12">
        <v>99.99185253159402</v>
      </c>
      <c r="R224" s="12">
        <v>100</v>
      </c>
      <c r="S224" s="12">
        <v>99.58048448103473</v>
      </c>
      <c r="T224" s="12">
        <v>99.085415743073114</v>
      </c>
      <c r="U224" s="12">
        <v>98.771213719995998</v>
      </c>
      <c r="V224" s="12">
        <v>98.573650583239811</v>
      </c>
      <c r="W224" s="12">
        <v>98.5718839246193</v>
      </c>
      <c r="X224" s="12">
        <v>98.601717302244637</v>
      </c>
      <c r="Y224" s="12">
        <v>98.279776306323853</v>
      </c>
      <c r="Z224" s="12">
        <v>98.045286228926116</v>
      </c>
      <c r="AA224" s="12">
        <v>97.892399777769214</v>
      </c>
    </row>
    <row r="225" spans="1:27">
      <c r="A225" s="1" t="s">
        <v>524</v>
      </c>
      <c r="B225" s="1" t="s">
        <v>533</v>
      </c>
      <c r="C225" s="1" t="s">
        <v>538</v>
      </c>
      <c r="D225" s="1">
        <v>19</v>
      </c>
      <c r="E225" s="1" t="s">
        <v>859</v>
      </c>
      <c r="F225" s="1" t="s">
        <v>885</v>
      </c>
      <c r="G225" s="1" t="str">
        <f t="shared" si="13"/>
        <v>19연립다세대연령1</v>
      </c>
      <c r="H225" s="1194">
        <v>100.03587019756635</v>
      </c>
      <c r="I225" s="1194">
        <v>101.34859070597248</v>
      </c>
      <c r="J225" s="1194">
        <v>101.2746132381718</v>
      </c>
      <c r="K225" s="1194">
        <v>100.92132159383557</v>
      </c>
      <c r="L225" s="1194">
        <v>100.74781275625739</v>
      </c>
      <c r="M225" s="1194">
        <v>100.74781275625739</v>
      </c>
      <c r="N225" s="1194">
        <v>100.47532829858594</v>
      </c>
      <c r="O225" s="12">
        <v>100.27544597080208</v>
      </c>
      <c r="P225" s="12">
        <v>100.27544597080208</v>
      </c>
      <c r="Q225" s="12">
        <v>100.27544597080208</v>
      </c>
      <c r="R225" s="12">
        <v>100</v>
      </c>
      <c r="S225" s="12">
        <v>99.849364788914713</v>
      </c>
      <c r="T225" s="12">
        <v>99.743809783216648</v>
      </c>
      <c r="U225" s="12">
        <v>99.710196306568506</v>
      </c>
      <c r="V225" s="12">
        <v>99.733969773593586</v>
      </c>
      <c r="W225" s="12">
        <v>99.239141810350802</v>
      </c>
      <c r="X225" s="12">
        <v>99.017124591653243</v>
      </c>
      <c r="Y225" s="12">
        <v>98.859324366325424</v>
      </c>
      <c r="Z225" s="12">
        <v>98.90597478007696</v>
      </c>
      <c r="AA225" s="12">
        <v>98.79770202617172</v>
      </c>
    </row>
    <row r="226" spans="1:27">
      <c r="A226" s="1" t="s">
        <v>524</v>
      </c>
      <c r="B226" s="1" t="s">
        <v>533</v>
      </c>
      <c r="C226" s="1" t="s">
        <v>539</v>
      </c>
      <c r="D226" s="1">
        <v>20</v>
      </c>
      <c r="E226" s="1" t="s">
        <v>859</v>
      </c>
      <c r="F226" s="1" t="s">
        <v>885</v>
      </c>
      <c r="G226" s="1" t="str">
        <f t="shared" si="13"/>
        <v>20연립다세대연령1</v>
      </c>
      <c r="H226" s="1194">
        <v>102.44108248733325</v>
      </c>
      <c r="I226" s="1194">
        <v>102.44108248733325</v>
      </c>
      <c r="J226" s="1194">
        <v>102.51345008264077</v>
      </c>
      <c r="K226" s="1194">
        <v>102.48783126274618</v>
      </c>
      <c r="L226" s="1194">
        <v>102.08800706341084</v>
      </c>
      <c r="M226" s="1194">
        <v>101.57768057825871</v>
      </c>
      <c r="N226" s="1194">
        <v>101.03945309701118</v>
      </c>
      <c r="O226" s="12">
        <v>100.61846281630599</v>
      </c>
      <c r="P226" s="12">
        <v>100.42153503712599</v>
      </c>
      <c r="Q226" s="12">
        <v>100.33365892442271</v>
      </c>
      <c r="R226" s="12">
        <v>100</v>
      </c>
      <c r="S226" s="12">
        <v>98.732263347195754</v>
      </c>
      <c r="T226" s="12">
        <v>97.754177178753636</v>
      </c>
      <c r="U226" s="12">
        <v>96.936246926991871</v>
      </c>
      <c r="V226" s="12">
        <v>95.77441481724621</v>
      </c>
      <c r="W226" s="12">
        <v>95.906278195905585</v>
      </c>
      <c r="X226" s="12">
        <v>96.33876078958869</v>
      </c>
      <c r="Y226" s="12">
        <v>96.175794258665192</v>
      </c>
      <c r="Z226" s="12">
        <v>96.015595417599414</v>
      </c>
      <c r="AA226" s="12">
        <v>96.015595417599414</v>
      </c>
    </row>
    <row r="227" spans="1:27">
      <c r="A227" s="1" t="s">
        <v>524</v>
      </c>
      <c r="B227" s="1" t="s">
        <v>533</v>
      </c>
      <c r="C227" s="1" t="s">
        <v>540</v>
      </c>
      <c r="D227" s="1">
        <v>21</v>
      </c>
      <c r="E227" s="1" t="s">
        <v>859</v>
      </c>
      <c r="F227" s="1" t="s">
        <v>885</v>
      </c>
      <c r="G227" s="1" t="str">
        <f t="shared" si="13"/>
        <v>21연립다세대연령1</v>
      </c>
      <c r="H227" s="1194">
        <v>101.30652242456624</v>
      </c>
      <c r="I227" s="1194">
        <v>101.31073256616692</v>
      </c>
      <c r="J227" s="1194">
        <v>101.77513947902141</v>
      </c>
      <c r="K227" s="1194">
        <v>101.60749080639404</v>
      </c>
      <c r="L227" s="1194">
        <v>101.60749080639404</v>
      </c>
      <c r="M227" s="1194">
        <v>101.79322587838649</v>
      </c>
      <c r="N227" s="1194">
        <v>100.38640070701909</v>
      </c>
      <c r="O227" s="12">
        <v>100.68220128512512</v>
      </c>
      <c r="P227" s="12">
        <v>100.61940788681271</v>
      </c>
      <c r="Q227" s="12">
        <v>100.51266961886812</v>
      </c>
      <c r="R227" s="12">
        <v>100</v>
      </c>
      <c r="S227" s="12">
        <v>99.188798702334111</v>
      </c>
      <c r="T227" s="12">
        <v>98.305335034819606</v>
      </c>
      <c r="U227" s="12">
        <v>97.972298117243909</v>
      </c>
      <c r="V227" s="12">
        <v>97.775586710578409</v>
      </c>
      <c r="W227" s="12">
        <v>97.381884421047332</v>
      </c>
      <c r="X227" s="12">
        <v>97.580059013249084</v>
      </c>
      <c r="Y227" s="12">
        <v>97.201406764419389</v>
      </c>
      <c r="Z227" s="12">
        <v>96.572986408616686</v>
      </c>
      <c r="AA227" s="12">
        <v>95.94196840433564</v>
      </c>
    </row>
    <row r="228" spans="1:27">
      <c r="A228" s="1" t="s">
        <v>524</v>
      </c>
      <c r="B228" s="1" t="s">
        <v>541</v>
      </c>
      <c r="D228" s="1">
        <v>22</v>
      </c>
      <c r="E228" s="1" t="s">
        <v>859</v>
      </c>
      <c r="F228" s="1" t="s">
        <v>885</v>
      </c>
      <c r="G228" s="1" t="str">
        <f t="shared" si="13"/>
        <v>22연립다세대연령1</v>
      </c>
      <c r="H228" s="1194">
        <v>103.17896678362726</v>
      </c>
      <c r="I228" s="1194">
        <v>103.17896678362726</v>
      </c>
      <c r="J228" s="1194">
        <v>102.9651751740293</v>
      </c>
      <c r="K228" s="1194">
        <v>103.20802573077569</v>
      </c>
      <c r="L228" s="1194">
        <v>102.97281485535328</v>
      </c>
      <c r="M228" s="1194">
        <v>102.88760369111343</v>
      </c>
      <c r="N228" s="1194">
        <v>102.49649567906656</v>
      </c>
      <c r="O228" s="12">
        <v>101.97722844354625</v>
      </c>
      <c r="P228" s="12">
        <v>101.01906402266479</v>
      </c>
      <c r="Q228" s="12">
        <v>100.4419221778769</v>
      </c>
      <c r="R228" s="12">
        <v>100</v>
      </c>
      <c r="S228" s="12">
        <v>99.086692369405426</v>
      </c>
      <c r="T228" s="12">
        <v>98.583569517690549</v>
      </c>
      <c r="U228" s="12">
        <v>98.195536481328119</v>
      </c>
      <c r="V228" s="12">
        <v>97.5554314323889</v>
      </c>
      <c r="W228" s="12">
        <v>97.71447705524227</v>
      </c>
      <c r="X228" s="12">
        <v>97.601744699579513</v>
      </c>
      <c r="Y228" s="12">
        <v>97.621262234928636</v>
      </c>
      <c r="Z228" s="12">
        <v>97.228058382185324</v>
      </c>
      <c r="AA228" s="12">
        <v>97.043779543062513</v>
      </c>
    </row>
    <row r="229" spans="1:27">
      <c r="A229" s="1" t="s">
        <v>524</v>
      </c>
      <c r="B229" s="1" t="s">
        <v>542</v>
      </c>
      <c r="D229" s="1">
        <v>23</v>
      </c>
      <c r="E229" s="1" t="s">
        <v>859</v>
      </c>
      <c r="F229" s="1" t="s">
        <v>885</v>
      </c>
      <c r="G229" s="1" t="str">
        <f t="shared" si="13"/>
        <v>23연립다세대연령1</v>
      </c>
      <c r="H229" s="1194">
        <v>100.37440269931787</v>
      </c>
      <c r="I229" s="1194">
        <v>100.37263120729368</v>
      </c>
      <c r="J229" s="1194">
        <v>100.3913802148496</v>
      </c>
      <c r="K229" s="1194">
        <v>100.69353620173678</v>
      </c>
      <c r="L229" s="1194">
        <v>100.38384377331323</v>
      </c>
      <c r="M229" s="1194">
        <v>100.13417215313797</v>
      </c>
      <c r="N229" s="1194">
        <v>99.96777665510281</v>
      </c>
      <c r="O229" s="12">
        <v>99.817814630709435</v>
      </c>
      <c r="P229" s="12">
        <v>99.913587756882109</v>
      </c>
      <c r="Q229" s="12">
        <v>99.897476580027785</v>
      </c>
      <c r="R229" s="12">
        <v>100</v>
      </c>
      <c r="S229" s="12">
        <v>100.14897928959992</v>
      </c>
      <c r="T229" s="12">
        <v>100.20230129600563</v>
      </c>
      <c r="U229" s="12">
        <v>100.1713912259753</v>
      </c>
      <c r="V229" s="12">
        <v>100.10263784935832</v>
      </c>
      <c r="W229" s="12">
        <v>100.23285094831995</v>
      </c>
      <c r="X229" s="12">
        <v>100.23661901003574</v>
      </c>
      <c r="Y229" s="12">
        <v>100.15410663150513</v>
      </c>
      <c r="Z229" s="12">
        <v>100.17611755627837</v>
      </c>
      <c r="AA229" s="12">
        <v>99.867383477776158</v>
      </c>
    </row>
    <row r="230" spans="1:27">
      <c r="A230" s="1" t="s">
        <v>524</v>
      </c>
      <c r="B230" s="1" t="s">
        <v>542</v>
      </c>
      <c r="C230" s="1" t="s">
        <v>543</v>
      </c>
      <c r="D230" s="1">
        <v>24</v>
      </c>
      <c r="E230" s="1" t="s">
        <v>859</v>
      </c>
      <c r="F230" s="1" t="s">
        <v>885</v>
      </c>
      <c r="G230" s="1" t="str">
        <f t="shared" si="13"/>
        <v>24연립다세대연령1</v>
      </c>
      <c r="H230" s="1194">
        <v>100.24875822792637</v>
      </c>
      <c r="I230" s="1194">
        <v>100.24875822792637</v>
      </c>
      <c r="J230" s="1194">
        <v>100.18126580280905</v>
      </c>
      <c r="K230" s="1194">
        <v>100.54935302585532</v>
      </c>
      <c r="L230" s="1194">
        <v>100.27685141863967</v>
      </c>
      <c r="M230" s="1194">
        <v>100.15901882537788</v>
      </c>
      <c r="N230" s="1194">
        <v>99.990235864609687</v>
      </c>
      <c r="O230" s="12">
        <v>99.747985343249255</v>
      </c>
      <c r="P230" s="12">
        <v>99.876726584327471</v>
      </c>
      <c r="Q230" s="12">
        <v>99.876456797459738</v>
      </c>
      <c r="R230" s="12">
        <v>100</v>
      </c>
      <c r="S230" s="12">
        <v>100.41493309752416</v>
      </c>
      <c r="T230" s="12">
        <v>100.5235183106175</v>
      </c>
      <c r="U230" s="12">
        <v>100.61613971347523</v>
      </c>
      <c r="V230" s="12">
        <v>100.61715583564552</v>
      </c>
      <c r="W230" s="12">
        <v>100.65558487914453</v>
      </c>
      <c r="X230" s="12">
        <v>100.63687846345341</v>
      </c>
      <c r="Y230" s="12">
        <v>100.51537325695914</v>
      </c>
      <c r="Z230" s="12">
        <v>100.52789614053769</v>
      </c>
      <c r="AA230" s="12">
        <v>100.26676335362612</v>
      </c>
    </row>
    <row r="231" spans="1:27">
      <c r="A231" s="1" t="s">
        <v>524</v>
      </c>
      <c r="B231" s="1" t="s">
        <v>542</v>
      </c>
      <c r="C231" s="1" t="s">
        <v>544</v>
      </c>
      <c r="D231" s="1">
        <v>25</v>
      </c>
      <c r="E231" s="1" t="s">
        <v>859</v>
      </c>
      <c r="F231" s="1" t="s">
        <v>885</v>
      </c>
      <c r="G231" s="1" t="str">
        <f t="shared" si="13"/>
        <v>25연립다세대연령1</v>
      </c>
      <c r="H231" s="1194">
        <v>99.701525351965969</v>
      </c>
      <c r="I231" s="1194">
        <v>99.701525351965969</v>
      </c>
      <c r="J231" s="1194">
        <v>99.880986827034533</v>
      </c>
      <c r="K231" s="1194">
        <v>100.16696185271881</v>
      </c>
      <c r="L231" s="1194">
        <v>100.36691500966421</v>
      </c>
      <c r="M231" s="1194">
        <v>100.08443298083026</v>
      </c>
      <c r="N231" s="1194">
        <v>100.02528092866079</v>
      </c>
      <c r="O231" s="12">
        <v>99.950455514634001</v>
      </c>
      <c r="P231" s="12">
        <v>99.989529330915289</v>
      </c>
      <c r="Q231" s="12">
        <v>99.940897849537933</v>
      </c>
      <c r="R231" s="12">
        <v>100</v>
      </c>
      <c r="S231" s="12">
        <v>99.959299797459437</v>
      </c>
      <c r="T231" s="12">
        <v>99.959299797459437</v>
      </c>
      <c r="U231" s="12">
        <v>99.66925364521137</v>
      </c>
      <c r="V231" s="12">
        <v>99.383336513954958</v>
      </c>
      <c r="W231" s="12">
        <v>99.691834795009598</v>
      </c>
      <c r="X231" s="12">
        <v>99.699657477661304</v>
      </c>
      <c r="Y231" s="12">
        <v>99.699657477661304</v>
      </c>
      <c r="Z231" s="12">
        <v>99.699657477661304</v>
      </c>
      <c r="AA231" s="12">
        <v>99.373549462780915</v>
      </c>
    </row>
    <row r="232" spans="1:27">
      <c r="A232" s="1" t="s">
        <v>524</v>
      </c>
      <c r="B232" s="1" t="s">
        <v>542</v>
      </c>
      <c r="C232" s="1" t="s">
        <v>545</v>
      </c>
      <c r="D232" s="1">
        <v>26</v>
      </c>
      <c r="E232" s="1" t="s">
        <v>859</v>
      </c>
      <c r="F232" s="1" t="s">
        <v>885</v>
      </c>
      <c r="G232" s="1" t="str">
        <f t="shared" si="13"/>
        <v>26연립다세대연령1</v>
      </c>
      <c r="H232" s="1194">
        <v>101.81473297498945</v>
      </c>
      <c r="I232" s="1194">
        <v>101.80426843293421</v>
      </c>
      <c r="J232" s="1194">
        <v>101.8685316885346</v>
      </c>
      <c r="K232" s="1194">
        <v>101.97276296082929</v>
      </c>
      <c r="L232" s="1194">
        <v>100.76586607667443</v>
      </c>
      <c r="M232" s="1194">
        <v>100.12615386106539</v>
      </c>
      <c r="N232" s="1194">
        <v>99.807063597164472</v>
      </c>
      <c r="O232" s="12">
        <v>99.851363064907019</v>
      </c>
      <c r="P232" s="12">
        <v>99.922367788751387</v>
      </c>
      <c r="Q232" s="12">
        <v>99.902292956735764</v>
      </c>
      <c r="R232" s="12">
        <v>100</v>
      </c>
      <c r="S232" s="12">
        <v>99.281803354573654</v>
      </c>
      <c r="T232" s="12">
        <v>99.179654948370299</v>
      </c>
      <c r="U232" s="12">
        <v>99.037304044068023</v>
      </c>
      <c r="V232" s="12">
        <v>99.025575958631663</v>
      </c>
      <c r="W232" s="12">
        <v>99.261427423866252</v>
      </c>
      <c r="X232" s="12">
        <v>99.357876296012421</v>
      </c>
      <c r="Y232" s="12">
        <v>99.309254560316774</v>
      </c>
      <c r="Z232" s="12">
        <v>99.410413705564778</v>
      </c>
      <c r="AA232" s="12">
        <v>98.91998541241658</v>
      </c>
    </row>
    <row r="233" spans="1:27">
      <c r="A233" s="1" t="s">
        <v>524</v>
      </c>
      <c r="B233" s="1" t="s">
        <v>546</v>
      </c>
      <c r="D233" s="1">
        <v>27</v>
      </c>
      <c r="E233" s="1" t="s">
        <v>859</v>
      </c>
      <c r="F233" s="1" t="s">
        <v>885</v>
      </c>
      <c r="G233" s="1" t="str">
        <f t="shared" si="13"/>
        <v>27연립다세대연령1</v>
      </c>
      <c r="H233" s="1194">
        <v>100.4151703858452</v>
      </c>
      <c r="I233" s="1194">
        <v>100.78576490206069</v>
      </c>
      <c r="J233" s="1194">
        <v>100.65705830754374</v>
      </c>
      <c r="K233" s="1194">
        <v>100.6738597065911</v>
      </c>
      <c r="L233" s="1194">
        <v>100.58432131107188</v>
      </c>
      <c r="M233" s="1194">
        <v>100.08385375538744</v>
      </c>
      <c r="N233" s="1194">
        <v>99.981126092953986</v>
      </c>
      <c r="O233" s="12">
        <v>99.56326410062006</v>
      </c>
      <c r="P233" s="12">
        <v>99.56326410062006</v>
      </c>
      <c r="Q233" s="12">
        <v>100.07015234277512</v>
      </c>
      <c r="R233" s="12">
        <v>100</v>
      </c>
      <c r="S233" s="12">
        <v>100.06340874626618</v>
      </c>
      <c r="T233" s="12">
        <v>100.17948989035894</v>
      </c>
      <c r="U233" s="12">
        <v>100.17948989035894</v>
      </c>
      <c r="V233" s="12">
        <v>100.15620040340174</v>
      </c>
      <c r="W233" s="12">
        <v>100.34230343349941</v>
      </c>
      <c r="X233" s="12">
        <v>100.30899928838748</v>
      </c>
      <c r="Y233" s="12">
        <v>100.27219285028295</v>
      </c>
      <c r="Z233" s="12">
        <v>100.27993775730873</v>
      </c>
      <c r="AA233" s="12">
        <v>100.07518160263425</v>
      </c>
    </row>
    <row r="234" spans="1:27">
      <c r="A234" s="1" t="s">
        <v>524</v>
      </c>
      <c r="B234" s="1" t="s">
        <v>547</v>
      </c>
      <c r="D234" s="1">
        <v>28</v>
      </c>
      <c r="E234" s="1" t="s">
        <v>859</v>
      </c>
      <c r="F234" s="1" t="s">
        <v>885</v>
      </c>
      <c r="G234" s="1" t="str">
        <f t="shared" si="13"/>
        <v>28연립다세대연령1</v>
      </c>
      <c r="H234" s="1194">
        <v>100.79282729935281</v>
      </c>
      <c r="I234" s="1194">
        <v>100.79282729935281</v>
      </c>
      <c r="J234" s="1194">
        <v>99.867005425932078</v>
      </c>
      <c r="K234" s="1194">
        <v>100.21203717535579</v>
      </c>
      <c r="L234" s="1194">
        <v>100.21203717535579</v>
      </c>
      <c r="M234" s="1194">
        <v>100.21203717535579</v>
      </c>
      <c r="N234" s="1194">
        <v>100.26590053905045</v>
      </c>
      <c r="O234" s="12">
        <v>100.26590053905045</v>
      </c>
      <c r="P234" s="12">
        <v>100.00956205897877</v>
      </c>
      <c r="Q234" s="12">
        <v>100.00956205897877</v>
      </c>
      <c r="R234" s="12">
        <v>100</v>
      </c>
      <c r="S234" s="12">
        <v>100</v>
      </c>
      <c r="T234" s="12">
        <v>100.01587806212973</v>
      </c>
      <c r="U234" s="12">
        <v>100.01587806212973</v>
      </c>
      <c r="V234" s="12">
        <v>100.01587806212973</v>
      </c>
      <c r="W234" s="12">
        <v>100.13807472300813</v>
      </c>
      <c r="X234" s="12">
        <v>100.13807472300813</v>
      </c>
      <c r="Y234" s="12">
        <v>100.32752437826231</v>
      </c>
      <c r="Z234" s="12">
        <v>100.34637707970211</v>
      </c>
      <c r="AA234" s="12">
        <v>100.34637707970211</v>
      </c>
    </row>
    <row r="235" spans="1:27">
      <c r="A235" s="1" t="s">
        <v>524</v>
      </c>
      <c r="B235" s="1" t="s">
        <v>548</v>
      </c>
      <c r="D235" s="1">
        <v>29</v>
      </c>
      <c r="E235" s="1" t="s">
        <v>859</v>
      </c>
      <c r="F235" s="1" t="s">
        <v>885</v>
      </c>
      <c r="G235" s="1" t="str">
        <f t="shared" si="13"/>
        <v>29연립다세대연령1</v>
      </c>
      <c r="H235" s="1194">
        <v>99.158955014149285</v>
      </c>
      <c r="I235" s="1194">
        <v>99.158955014149285</v>
      </c>
      <c r="J235" s="1194">
        <v>99.33069719756017</v>
      </c>
      <c r="K235" s="1194">
        <v>99.57820145680887</v>
      </c>
      <c r="L235" s="1194">
        <v>99.57820145680887</v>
      </c>
      <c r="M235" s="1194">
        <v>99.630902768593188</v>
      </c>
      <c r="N235" s="1194">
        <v>99.630902768593188</v>
      </c>
      <c r="O235" s="12">
        <v>99.630902768593188</v>
      </c>
      <c r="P235" s="12">
        <v>99.590898176355182</v>
      </c>
      <c r="Q235" s="12">
        <v>99.959472036556633</v>
      </c>
      <c r="R235" s="12">
        <v>100</v>
      </c>
      <c r="S235" s="12">
        <v>101.10786846889866</v>
      </c>
      <c r="T235" s="12">
        <v>101.48576547790682</v>
      </c>
      <c r="U235" s="12">
        <v>101.48576547790682</v>
      </c>
      <c r="V235" s="12">
        <v>101.62589256110859</v>
      </c>
      <c r="W235" s="12">
        <v>101.74334725521454</v>
      </c>
      <c r="X235" s="12">
        <v>101.78062287391936</v>
      </c>
      <c r="Y235" s="12">
        <v>102.20408857400859</v>
      </c>
      <c r="Z235" s="12">
        <v>102.58422743970499</v>
      </c>
      <c r="AA235" s="12">
        <v>102.63543158070128</v>
      </c>
    </row>
    <row r="236" spans="1:27">
      <c r="A236" s="1" t="s">
        <v>524</v>
      </c>
      <c r="B236" s="1" t="s">
        <v>549</v>
      </c>
      <c r="D236" s="1">
        <v>30</v>
      </c>
      <c r="E236" s="1" t="s">
        <v>859</v>
      </c>
      <c r="F236" s="1" t="s">
        <v>885</v>
      </c>
      <c r="G236" s="1" t="str">
        <f t="shared" si="13"/>
        <v>30연립다세대연령1</v>
      </c>
      <c r="H236" s="1194">
        <v>98.188456772764894</v>
      </c>
      <c r="I236" s="1194">
        <v>98.271845800764069</v>
      </c>
      <c r="J236" s="1194">
        <v>98.86671843748546</v>
      </c>
      <c r="K236" s="1194">
        <v>99.322368244209031</v>
      </c>
      <c r="L236" s="1194">
        <v>99.752050384075062</v>
      </c>
      <c r="M236" s="1194">
        <v>99.872130292887491</v>
      </c>
      <c r="N236" s="1194">
        <v>99.741007675816263</v>
      </c>
      <c r="O236" s="12">
        <v>99.92263284519963</v>
      </c>
      <c r="P236" s="12">
        <v>99.922602946112349</v>
      </c>
      <c r="Q236" s="12">
        <v>100.14391614047267</v>
      </c>
      <c r="R236" s="12">
        <v>100</v>
      </c>
      <c r="S236" s="12">
        <v>99.885206895841932</v>
      </c>
      <c r="T236" s="12">
        <v>99.885206895841932</v>
      </c>
      <c r="U236" s="12">
        <v>99.968683341558247</v>
      </c>
      <c r="V236" s="12">
        <v>99.935540252365371</v>
      </c>
      <c r="W236" s="12">
        <v>100.07764044517849</v>
      </c>
      <c r="X236" s="12">
        <v>100.15366654973037</v>
      </c>
      <c r="Y236" s="12">
        <v>100.0126890483902</v>
      </c>
      <c r="Z236" s="12">
        <v>100.25637976057131</v>
      </c>
      <c r="AA236" s="12">
        <v>99.94805103564741</v>
      </c>
    </row>
    <row r="237" spans="1:27">
      <c r="A237" s="1" t="s">
        <v>524</v>
      </c>
      <c r="B237" s="1" t="s">
        <v>1381</v>
      </c>
      <c r="D237" s="1">
        <v>31</v>
      </c>
      <c r="E237" s="1" t="s">
        <v>771</v>
      </c>
      <c r="F237" s="1" t="s">
        <v>885</v>
      </c>
      <c r="G237" s="1" t="str">
        <f t="shared" ref="G237" si="15">D237&amp;E237&amp;F237</f>
        <v>31연립다세대연령1</v>
      </c>
      <c r="H237" s="1194"/>
      <c r="I237" s="1194"/>
      <c r="J237" s="1194"/>
      <c r="K237" s="1194"/>
      <c r="L237" s="1194"/>
      <c r="M237" s="1194"/>
      <c r="N237" s="1194"/>
      <c r="R237" s="12">
        <v>100</v>
      </c>
      <c r="S237" s="12">
        <v>100</v>
      </c>
      <c r="T237" s="12">
        <v>100</v>
      </c>
      <c r="U237" s="12">
        <v>100</v>
      </c>
      <c r="V237" s="12">
        <v>101.27393670836666</v>
      </c>
      <c r="W237" s="12">
        <v>105.91481821704043</v>
      </c>
      <c r="X237" s="12">
        <v>106.26728114869148</v>
      </c>
      <c r="Y237" s="12">
        <v>106.61857890406046</v>
      </c>
      <c r="Z237" s="12">
        <v>106.61857890406046</v>
      </c>
      <c r="AA237" s="12">
        <v>107.25133566930066</v>
      </c>
    </row>
    <row r="238" spans="1:27">
      <c r="A238" s="1" t="s">
        <v>524</v>
      </c>
      <c r="B238" s="1" t="s">
        <v>550</v>
      </c>
      <c r="D238" s="1">
        <v>32</v>
      </c>
      <c r="E238" s="1" t="s">
        <v>859</v>
      </c>
      <c r="F238" s="1" t="s">
        <v>885</v>
      </c>
      <c r="G238" s="1" t="str">
        <f t="shared" si="13"/>
        <v>32연립다세대연령1</v>
      </c>
      <c r="H238" s="1194">
        <v>101.23171427645558</v>
      </c>
      <c r="I238" s="1194">
        <v>101.23171427645558</v>
      </c>
      <c r="J238" s="1194">
        <v>101.23171427645558</v>
      </c>
      <c r="K238" s="1194">
        <v>101.23171427645558</v>
      </c>
      <c r="L238" s="1194">
        <v>101.23171427645558</v>
      </c>
      <c r="M238" s="1194">
        <v>101.23171427645558</v>
      </c>
      <c r="N238" s="1194">
        <v>101.23171427645558</v>
      </c>
      <c r="O238" s="12">
        <v>100.06480892284731</v>
      </c>
      <c r="P238" s="12">
        <v>100.06480892284731</v>
      </c>
      <c r="Q238" s="12">
        <v>100.06480892284731</v>
      </c>
      <c r="R238" s="12">
        <v>100</v>
      </c>
      <c r="S238" s="12">
        <v>100.07961803619447</v>
      </c>
      <c r="T238" s="12">
        <v>100.07961803619447</v>
      </c>
      <c r="U238" s="12">
        <v>100.0023661206</v>
      </c>
      <c r="V238" s="12">
        <v>99.199487502581846</v>
      </c>
      <c r="W238" s="12">
        <v>96.79211467061883</v>
      </c>
      <c r="X238" s="12">
        <v>96.923270260136391</v>
      </c>
      <c r="Y238" s="12">
        <v>97.064341163369761</v>
      </c>
      <c r="Z238" s="12">
        <v>96.813959377611667</v>
      </c>
      <c r="AA238" s="12">
        <v>96.754745858170082</v>
      </c>
    </row>
    <row r="239" spans="1:27">
      <c r="A239" s="1" t="s">
        <v>524</v>
      </c>
      <c r="B239" s="1" t="s">
        <v>551</v>
      </c>
      <c r="D239" s="1">
        <v>33</v>
      </c>
      <c r="E239" s="1" t="s">
        <v>859</v>
      </c>
      <c r="F239" s="1" t="s">
        <v>885</v>
      </c>
      <c r="G239" s="1" t="str">
        <f t="shared" si="13"/>
        <v>33연립다세대연령1</v>
      </c>
      <c r="H239" s="1194">
        <v>97.786552779998274</v>
      </c>
      <c r="I239" s="1194">
        <v>98.315190364052469</v>
      </c>
      <c r="J239" s="1194">
        <v>98.441415171496288</v>
      </c>
      <c r="K239" s="1194">
        <v>100.39752466698442</v>
      </c>
      <c r="L239" s="1194">
        <v>100.39752466698442</v>
      </c>
      <c r="M239" s="1194">
        <v>100.93312293950135</v>
      </c>
      <c r="N239" s="1194">
        <v>100.93312293950135</v>
      </c>
      <c r="O239" s="12">
        <v>100.37497951921281</v>
      </c>
      <c r="P239" s="12">
        <v>100.37497951921281</v>
      </c>
      <c r="Q239" s="12">
        <v>100.15290662767794</v>
      </c>
      <c r="R239" s="12">
        <v>100</v>
      </c>
      <c r="S239" s="12">
        <v>99.888017355111927</v>
      </c>
      <c r="T239" s="12">
        <v>99.528767363335191</v>
      </c>
      <c r="U239" s="12">
        <v>99.416431838719006</v>
      </c>
      <c r="V239" s="12">
        <v>98.860963232102179</v>
      </c>
      <c r="W239" s="12">
        <v>98.90828781507355</v>
      </c>
      <c r="X239" s="12">
        <v>98.832145765520522</v>
      </c>
      <c r="Y239" s="12">
        <v>98.719708157192457</v>
      </c>
      <c r="Z239" s="12">
        <v>98.516306418311956</v>
      </c>
      <c r="AA239" s="12">
        <v>98.469169386419907</v>
      </c>
    </row>
    <row r="240" spans="1:27">
      <c r="A240" s="1" t="s">
        <v>524</v>
      </c>
      <c r="B240" s="1" t="s">
        <v>552</v>
      </c>
      <c r="D240" s="1">
        <v>34</v>
      </c>
      <c r="E240" s="1" t="s">
        <v>859</v>
      </c>
      <c r="F240" s="1" t="s">
        <v>885</v>
      </c>
      <c r="G240" s="1" t="str">
        <f t="shared" si="13"/>
        <v>34연립다세대연령1</v>
      </c>
      <c r="H240" s="1194">
        <v>98.689879484724742</v>
      </c>
      <c r="I240" s="1194">
        <v>98.715123146101661</v>
      </c>
      <c r="J240" s="1194">
        <v>98.801776895024645</v>
      </c>
      <c r="K240" s="1194">
        <v>99.138504291626248</v>
      </c>
      <c r="L240" s="1194">
        <v>99.542832266670501</v>
      </c>
      <c r="M240" s="1194">
        <v>99.780764035498336</v>
      </c>
      <c r="N240" s="1194">
        <v>99.746559046605483</v>
      </c>
      <c r="O240" s="12">
        <v>99.83441265477839</v>
      </c>
      <c r="P240" s="12">
        <v>99.83441265477839</v>
      </c>
      <c r="Q240" s="12">
        <v>99.947671725337443</v>
      </c>
      <c r="R240" s="12">
        <v>100</v>
      </c>
      <c r="S240" s="12">
        <v>100.60395565622345</v>
      </c>
      <c r="T240" s="12">
        <v>100.74614473798162</v>
      </c>
      <c r="U240" s="12">
        <v>100.76608027191345</v>
      </c>
      <c r="V240" s="12">
        <v>100.83559484833245</v>
      </c>
      <c r="W240" s="12">
        <v>101.17231285883167</v>
      </c>
      <c r="X240" s="12">
        <v>101.28641425560438</v>
      </c>
      <c r="Y240" s="12">
        <v>101.95229459743642</v>
      </c>
      <c r="Z240" s="12">
        <v>102.24347129009313</v>
      </c>
      <c r="AA240" s="12">
        <v>102.15118942417773</v>
      </c>
    </row>
    <row r="241" spans="1:27">
      <c r="A241" s="1" t="s">
        <v>524</v>
      </c>
      <c r="B241" s="1" t="s">
        <v>553</v>
      </c>
      <c r="D241" s="1">
        <v>35</v>
      </c>
      <c r="E241" s="1" t="s">
        <v>859</v>
      </c>
      <c r="F241" s="1" t="s">
        <v>885</v>
      </c>
      <c r="G241" s="1" t="str">
        <f t="shared" si="13"/>
        <v>35연립다세대연령1</v>
      </c>
      <c r="H241" s="1194">
        <v>98.051085011737243</v>
      </c>
      <c r="I241" s="1194">
        <v>98.171840141972439</v>
      </c>
      <c r="J241" s="1194">
        <v>98.290838758121083</v>
      </c>
      <c r="K241" s="1194">
        <v>98.554786620472058</v>
      </c>
      <c r="L241" s="1194">
        <v>98.649008462849025</v>
      </c>
      <c r="M241" s="1194">
        <v>98.649008462849025</v>
      </c>
      <c r="N241" s="1194">
        <v>98.649008462849025</v>
      </c>
      <c r="O241" s="12">
        <v>98.649008462849025</v>
      </c>
      <c r="P241" s="12">
        <v>99.288187550900318</v>
      </c>
      <c r="Q241" s="12">
        <v>99.418363692014765</v>
      </c>
      <c r="R241" s="12">
        <v>100</v>
      </c>
      <c r="S241" s="12">
        <v>99.878932138892949</v>
      </c>
      <c r="T241" s="12">
        <v>99.150475890654008</v>
      </c>
      <c r="U241" s="12">
        <v>99.135084628725707</v>
      </c>
      <c r="V241" s="12">
        <v>98.909073970571882</v>
      </c>
      <c r="W241" s="12">
        <v>99.416573273710526</v>
      </c>
      <c r="X241" s="12">
        <v>99.395479143445158</v>
      </c>
      <c r="Y241" s="12">
        <v>99.395479143445158</v>
      </c>
      <c r="Z241" s="12">
        <v>99.395479143445158</v>
      </c>
      <c r="AA241" s="12">
        <v>99.395479143445158</v>
      </c>
    </row>
    <row r="242" spans="1:27">
      <c r="A242" s="1" t="s">
        <v>524</v>
      </c>
      <c r="B242" s="1" t="s">
        <v>554</v>
      </c>
      <c r="D242" s="1">
        <v>36</v>
      </c>
      <c r="E242" s="1" t="s">
        <v>859</v>
      </c>
      <c r="F242" s="1" t="s">
        <v>885</v>
      </c>
      <c r="G242" s="1" t="str">
        <f t="shared" si="13"/>
        <v>36연립다세대연령1</v>
      </c>
      <c r="H242" s="1194">
        <v>98.454457525562788</v>
      </c>
      <c r="I242" s="1194">
        <v>98.454457525562788</v>
      </c>
      <c r="J242" s="1194">
        <v>99.18914143506727</v>
      </c>
      <c r="K242" s="1194">
        <v>99.750154173672826</v>
      </c>
      <c r="L242" s="1194">
        <v>100.01300999934163</v>
      </c>
      <c r="M242" s="1194">
        <v>100.01300999934163</v>
      </c>
      <c r="N242" s="1194">
        <v>100.01300999934163</v>
      </c>
      <c r="O242" s="12">
        <v>100.01300999934163</v>
      </c>
      <c r="P242" s="12">
        <v>100.01300999934163</v>
      </c>
      <c r="Q242" s="12">
        <v>100.44829787046551</v>
      </c>
      <c r="R242" s="12">
        <v>100</v>
      </c>
      <c r="S242" s="12">
        <v>100.59712634632257</v>
      </c>
      <c r="T242" s="12">
        <v>100.59712634632257</v>
      </c>
      <c r="U242" s="12">
        <v>100.5553587659159</v>
      </c>
      <c r="V242" s="12">
        <v>100.83212815748045</v>
      </c>
      <c r="W242" s="12">
        <v>101.61648811955376</v>
      </c>
      <c r="X242" s="12">
        <v>101.61648811955376</v>
      </c>
      <c r="Y242" s="12">
        <v>101.67151650657738</v>
      </c>
      <c r="Z242" s="12">
        <v>101.67151650657738</v>
      </c>
      <c r="AA242" s="12">
        <v>102.16405857049597</v>
      </c>
    </row>
    <row r="243" spans="1:27">
      <c r="A243" s="1" t="s">
        <v>524</v>
      </c>
      <c r="B243" s="1" t="s">
        <v>555</v>
      </c>
      <c r="D243" s="1">
        <v>37</v>
      </c>
      <c r="E243" s="1" t="s">
        <v>859</v>
      </c>
      <c r="F243" s="1" t="s">
        <v>885</v>
      </c>
      <c r="G243" s="1" t="str">
        <f t="shared" si="13"/>
        <v>37연립다세대연령1</v>
      </c>
      <c r="H243" s="1194">
        <v>98.153747896039292</v>
      </c>
      <c r="I243" s="1194">
        <v>98.213471345168429</v>
      </c>
      <c r="J243" s="1194">
        <v>98.477127642710386</v>
      </c>
      <c r="K243" s="1194">
        <v>98.516028635728887</v>
      </c>
      <c r="L243" s="1194">
        <v>98.558549293451478</v>
      </c>
      <c r="M243" s="1194">
        <v>98.583363288064362</v>
      </c>
      <c r="N243" s="1194">
        <v>99.050591685988877</v>
      </c>
      <c r="O243" s="12">
        <v>99.408893186854456</v>
      </c>
      <c r="P243" s="12">
        <v>99.633397793517361</v>
      </c>
      <c r="Q243" s="12">
        <v>99.883394018693863</v>
      </c>
      <c r="R243" s="12">
        <v>100</v>
      </c>
      <c r="S243" s="12">
        <v>100.22804059171564</v>
      </c>
      <c r="T243" s="12">
        <v>100.80825314993582</v>
      </c>
      <c r="U243" s="12">
        <v>101.15344034026201</v>
      </c>
      <c r="V243" s="12">
        <v>101.50763682649782</v>
      </c>
      <c r="W243" s="12">
        <v>101.70695577391908</v>
      </c>
      <c r="X243" s="12">
        <v>101.32914940672045</v>
      </c>
      <c r="Y243" s="12">
        <v>101.64036608921725</v>
      </c>
      <c r="Z243" s="12">
        <v>101.85947408893571</v>
      </c>
      <c r="AA243" s="12">
        <v>101.79369332671813</v>
      </c>
    </row>
    <row r="244" spans="1:27">
      <c r="A244" s="1" t="s">
        <v>524</v>
      </c>
      <c r="B244" s="1" t="s">
        <v>556</v>
      </c>
      <c r="D244" s="1">
        <v>38</v>
      </c>
      <c r="E244" s="1" t="s">
        <v>859</v>
      </c>
      <c r="F244" s="1" t="s">
        <v>885</v>
      </c>
      <c r="G244" s="1" t="str">
        <f t="shared" si="13"/>
        <v>38연립다세대연령1</v>
      </c>
      <c r="H244" s="1194">
        <v>99.606767753195783</v>
      </c>
      <c r="I244" s="1194">
        <v>99.606767753195783</v>
      </c>
      <c r="J244" s="1194">
        <v>99.775596946695501</v>
      </c>
      <c r="K244" s="1194">
        <v>99.687834725877138</v>
      </c>
      <c r="L244" s="1194">
        <v>99.608746393900375</v>
      </c>
      <c r="M244" s="1194">
        <v>99.75179753377185</v>
      </c>
      <c r="N244" s="1194">
        <v>99.680743425471974</v>
      </c>
      <c r="O244" s="12">
        <v>99.986426821958005</v>
      </c>
      <c r="P244" s="12">
        <v>99.877673741839061</v>
      </c>
      <c r="Q244" s="12">
        <v>99.782964594501763</v>
      </c>
      <c r="R244" s="12">
        <v>100</v>
      </c>
      <c r="S244" s="12">
        <v>99.201000153159839</v>
      </c>
      <c r="T244" s="12">
        <v>99.081202210875446</v>
      </c>
      <c r="U244" s="12">
        <v>99.023179016425317</v>
      </c>
      <c r="V244" s="12">
        <v>99.527514239236353</v>
      </c>
      <c r="W244" s="12">
        <v>99.930386981811992</v>
      </c>
      <c r="X244" s="12">
        <v>100.35095765613127</v>
      </c>
      <c r="Y244" s="12">
        <v>100.74351371994584</v>
      </c>
      <c r="Z244" s="12">
        <v>100.77348859410054</v>
      </c>
      <c r="AA244" s="12">
        <v>100.64264924856903</v>
      </c>
    </row>
    <row r="245" spans="1:27">
      <c r="A245" s="1" t="s">
        <v>524</v>
      </c>
      <c r="B245" s="1" t="s">
        <v>557</v>
      </c>
      <c r="D245" s="1">
        <v>39</v>
      </c>
      <c r="E245" s="1" t="s">
        <v>859</v>
      </c>
      <c r="F245" s="1" t="s">
        <v>885</v>
      </c>
      <c r="G245" s="1" t="str">
        <f t="shared" si="13"/>
        <v>39연립다세대연령1</v>
      </c>
      <c r="H245" s="1194">
        <v>98.340063527121259</v>
      </c>
      <c r="I245" s="1194">
        <v>99.521725343887724</v>
      </c>
      <c r="J245" s="1194">
        <v>99.577575351407916</v>
      </c>
      <c r="K245" s="1194">
        <v>99.819533525054709</v>
      </c>
      <c r="L245" s="1194">
        <v>99.819533525054709</v>
      </c>
      <c r="M245" s="1194">
        <v>99.864196663397934</v>
      </c>
      <c r="N245" s="1194">
        <v>99.908295566170068</v>
      </c>
      <c r="O245" s="12">
        <v>99.999155309087016</v>
      </c>
      <c r="P245" s="12">
        <v>99.999155309087016</v>
      </c>
      <c r="Q245" s="12">
        <v>99.999155309087016</v>
      </c>
      <c r="R245" s="12">
        <v>100</v>
      </c>
      <c r="S245" s="12">
        <v>100</v>
      </c>
      <c r="T245" s="12">
        <v>100</v>
      </c>
      <c r="U245" s="12">
        <v>100</v>
      </c>
      <c r="V245" s="12">
        <v>100</v>
      </c>
      <c r="W245" s="12">
        <v>100.10271968638524</v>
      </c>
      <c r="X245" s="12">
        <v>100.10271968638524</v>
      </c>
      <c r="Y245" s="12">
        <v>100.10271968638524</v>
      </c>
      <c r="Z245" s="12">
        <v>100.04906723219757</v>
      </c>
      <c r="AA245" s="12">
        <v>100.01028689074252</v>
      </c>
    </row>
    <row r="246" spans="1:27">
      <c r="A246" s="1" t="s">
        <v>655</v>
      </c>
      <c r="D246" s="1">
        <v>40</v>
      </c>
      <c r="E246" s="1" t="s">
        <v>859</v>
      </c>
      <c r="F246" s="1" t="s">
        <v>885</v>
      </c>
      <c r="G246" s="1" t="str">
        <f t="shared" si="13"/>
        <v>40연립다세대연령1</v>
      </c>
      <c r="H246" s="1194">
        <v>101.39581332021707</v>
      </c>
      <c r="I246" s="1194">
        <v>101.41685599260286</v>
      </c>
      <c r="J246" s="1194">
        <v>101.34471601846181</v>
      </c>
      <c r="K246" s="1194">
        <v>101.60941890698243</v>
      </c>
      <c r="L246" s="1194">
        <v>101.43151465413098</v>
      </c>
      <c r="M246" s="1194">
        <v>101.31008720195308</v>
      </c>
      <c r="N246" s="1194">
        <v>101.07489225982117</v>
      </c>
      <c r="O246" s="12">
        <v>100.78623031057728</v>
      </c>
      <c r="P246" s="12">
        <v>100.3656736473596</v>
      </c>
      <c r="Q246" s="12">
        <v>100.17865330932874</v>
      </c>
      <c r="R246" s="12">
        <v>100</v>
      </c>
      <c r="S246" s="12">
        <v>99.760310286546385</v>
      </c>
      <c r="T246" s="12">
        <v>99.603930087534593</v>
      </c>
      <c r="U246" s="12">
        <v>99.430688812346105</v>
      </c>
      <c r="V246" s="12">
        <v>99.140655186747878</v>
      </c>
      <c r="W246" s="12">
        <v>99.285370442512786</v>
      </c>
      <c r="X246" s="12">
        <v>99.243150871007487</v>
      </c>
      <c r="Y246" s="12">
        <v>99.254403310509502</v>
      </c>
      <c r="Z246" s="12">
        <v>99.136847923188441</v>
      </c>
      <c r="AA246" s="12">
        <v>98.925761942040594</v>
      </c>
    </row>
    <row r="247" spans="1:27">
      <c r="A247" s="1" t="s">
        <v>523</v>
      </c>
      <c r="D247" s="1">
        <v>41</v>
      </c>
      <c r="E247" s="1" t="s">
        <v>859</v>
      </c>
      <c r="F247" s="1" t="s">
        <v>885</v>
      </c>
      <c r="G247" s="1" t="str">
        <f t="shared" si="13"/>
        <v>41연립다세대연령1</v>
      </c>
      <c r="H247" s="1194">
        <v>100.11922474320139</v>
      </c>
      <c r="I247" s="1194">
        <v>100.2116729182346</v>
      </c>
      <c r="J247" s="1194">
        <v>100.27310693382501</v>
      </c>
      <c r="K247" s="1194">
        <v>100.35517553998673</v>
      </c>
      <c r="L247" s="1194">
        <v>100.32456252658528</v>
      </c>
      <c r="M247" s="1194">
        <v>100.35149834019121</v>
      </c>
      <c r="N247" s="1194">
        <v>100.18665374854211</v>
      </c>
      <c r="O247" s="12">
        <v>100.14333215150624</v>
      </c>
      <c r="P247" s="12">
        <v>100.14048528043509</v>
      </c>
      <c r="Q247" s="12">
        <v>100.05791990085525</v>
      </c>
      <c r="R247" s="12">
        <v>100</v>
      </c>
      <c r="S247" s="12">
        <v>99.850540292490592</v>
      </c>
      <c r="T247" s="12">
        <v>99.595663276941906</v>
      </c>
      <c r="U247" s="12">
        <v>99.454371386031809</v>
      </c>
      <c r="V247" s="12">
        <v>99.285750089297579</v>
      </c>
      <c r="W247" s="12">
        <v>99.262240251774017</v>
      </c>
      <c r="X247" s="12">
        <v>99.269259554487306</v>
      </c>
      <c r="Y247" s="12">
        <v>99.302364057941048</v>
      </c>
      <c r="Z247" s="12">
        <v>99.183358591970432</v>
      </c>
      <c r="AA247" s="12">
        <v>99.040170553959555</v>
      </c>
    </row>
    <row r="248" spans="1:27">
      <c r="A248" s="1" t="s">
        <v>516</v>
      </c>
      <c r="D248" s="1">
        <v>1</v>
      </c>
      <c r="E248" s="1" t="s">
        <v>859</v>
      </c>
      <c r="F248" s="1" t="s">
        <v>831</v>
      </c>
      <c r="G248" s="1" t="str">
        <f t="shared" si="13"/>
        <v>1연립다세대연령2</v>
      </c>
      <c r="H248" s="1194">
        <v>100.89752447178512</v>
      </c>
      <c r="I248" s="1194">
        <v>100.95727246625501</v>
      </c>
      <c r="J248" s="1194">
        <v>100.92398063325967</v>
      </c>
      <c r="K248" s="1194">
        <v>100.94772519332874</v>
      </c>
      <c r="L248" s="1194">
        <v>100.82317415969148</v>
      </c>
      <c r="M248" s="1194">
        <v>100.67482697072204</v>
      </c>
      <c r="N248" s="1194">
        <v>100.41906622114236</v>
      </c>
      <c r="O248" s="12">
        <v>100.3148982962222</v>
      </c>
      <c r="P248" s="12">
        <v>100.21786916421814</v>
      </c>
      <c r="Q248" s="12">
        <v>100.13125111184453</v>
      </c>
      <c r="R248" s="12">
        <v>100</v>
      </c>
      <c r="S248" s="12">
        <v>99.758786201391786</v>
      </c>
      <c r="T248" s="12">
        <v>99.453970589770563</v>
      </c>
      <c r="U248" s="12">
        <v>99.273528672630235</v>
      </c>
      <c r="V248" s="12">
        <v>99.127325458417957</v>
      </c>
      <c r="W248" s="12">
        <v>99.047894093120647</v>
      </c>
      <c r="X248" s="12">
        <v>99.061696110445112</v>
      </c>
      <c r="Y248" s="12">
        <v>99.040045937938274</v>
      </c>
      <c r="Z248" s="12">
        <v>98.882313079552361</v>
      </c>
      <c r="AA248" s="12">
        <v>98.689741137852721</v>
      </c>
    </row>
    <row r="249" spans="1:27">
      <c r="A249" s="1" t="s">
        <v>521</v>
      </c>
      <c r="D249" s="1">
        <v>2</v>
      </c>
      <c r="E249" s="1" t="s">
        <v>859</v>
      </c>
      <c r="F249" s="1" t="s">
        <v>888</v>
      </c>
      <c r="G249" s="1" t="str">
        <f t="shared" si="13"/>
        <v>2연립다세대연령2</v>
      </c>
      <c r="H249" s="1194">
        <v>101.73187442266394</v>
      </c>
      <c r="I249" s="1194">
        <v>101.76073719759881</v>
      </c>
      <c r="J249" s="1194">
        <v>101.65427957140419</v>
      </c>
      <c r="K249" s="1194">
        <v>101.57737517195386</v>
      </c>
      <c r="L249" s="1194">
        <v>101.38720600937924</v>
      </c>
      <c r="M249" s="1194">
        <v>101.12088347616735</v>
      </c>
      <c r="N249" s="1194">
        <v>100.78779559144118</v>
      </c>
      <c r="O249" s="12">
        <v>100.62146705495441</v>
      </c>
      <c r="P249" s="12">
        <v>100.45534064570106</v>
      </c>
      <c r="Q249" s="12">
        <v>100.25946218923002</v>
      </c>
      <c r="R249" s="12">
        <v>100</v>
      </c>
      <c r="S249" s="12">
        <v>99.662960721217445</v>
      </c>
      <c r="T249" s="12">
        <v>99.229363202515145</v>
      </c>
      <c r="U249" s="12">
        <v>98.967865141714626</v>
      </c>
      <c r="V249" s="12">
        <v>98.696074910509054</v>
      </c>
      <c r="W249" s="12">
        <v>98.455158337227417</v>
      </c>
      <c r="X249" s="12">
        <v>98.432741292185895</v>
      </c>
      <c r="Y249" s="12">
        <v>98.321772334939638</v>
      </c>
      <c r="Z249" s="12">
        <v>98.049159974810138</v>
      </c>
      <c r="AA249" s="12">
        <v>97.76651026233499</v>
      </c>
    </row>
    <row r="250" spans="1:27">
      <c r="A250" s="1" t="s">
        <v>1380</v>
      </c>
      <c r="D250" s="1">
        <v>3</v>
      </c>
      <c r="E250" s="1" t="s">
        <v>771</v>
      </c>
      <c r="F250" s="1" t="s">
        <v>831</v>
      </c>
      <c r="G250" s="1" t="str">
        <f t="shared" ref="G250" si="16">D250&amp;E250&amp;F250</f>
        <v>3연립다세대연령2</v>
      </c>
      <c r="H250" s="1194">
        <v>99.088372293395196</v>
      </c>
      <c r="I250" s="1194">
        <v>99.214232401850154</v>
      </c>
      <c r="J250" s="1194">
        <v>99.337852915845133</v>
      </c>
      <c r="K250" s="1194">
        <v>99.578028293098484</v>
      </c>
      <c r="L250" s="1194">
        <v>99.594965281247269</v>
      </c>
      <c r="M250" s="1194">
        <v>99.701718039284842</v>
      </c>
      <c r="N250" s="1194">
        <v>99.613681256225036</v>
      </c>
      <c r="O250" s="12">
        <v>99.644628733089263</v>
      </c>
      <c r="P250" s="12">
        <v>99.698102866983064</v>
      </c>
      <c r="Q250" s="12">
        <v>99.850140880305872</v>
      </c>
      <c r="R250" s="12">
        <v>100</v>
      </c>
      <c r="S250" s="12">
        <v>99.994480432991978</v>
      </c>
      <c r="T250" s="12">
        <v>100.00766199226494</v>
      </c>
      <c r="U250" s="12">
        <v>100.02810845003123</v>
      </c>
      <c r="V250" s="12">
        <v>100.19428924020497</v>
      </c>
      <c r="W250" s="12">
        <v>100.51856346610279</v>
      </c>
      <c r="X250" s="12">
        <v>100.62322205527272</v>
      </c>
      <c r="Y250" s="12">
        <v>100.82613529707372</v>
      </c>
      <c r="Z250" s="12">
        <v>100.95831226765957</v>
      </c>
      <c r="AA250" s="12">
        <v>100.99392790950074</v>
      </c>
    </row>
    <row r="251" spans="1:27">
      <c r="A251" s="1" t="s">
        <v>522</v>
      </c>
      <c r="D251" s="1">
        <v>4</v>
      </c>
      <c r="E251" s="1" t="s">
        <v>859</v>
      </c>
      <c r="F251" s="1" t="s">
        <v>887</v>
      </c>
      <c r="G251" s="1" t="str">
        <f t="shared" si="13"/>
        <v>4연립다세대연령2</v>
      </c>
      <c r="H251" s="1194">
        <v>99.597492414377371</v>
      </c>
      <c r="I251" s="1194">
        <v>99.615478978640795</v>
      </c>
      <c r="J251" s="1194">
        <v>99.751875266191973</v>
      </c>
      <c r="K251" s="1194">
        <v>99.970088493231358</v>
      </c>
      <c r="L251" s="1194">
        <v>99.879997423741798</v>
      </c>
      <c r="M251" s="1194">
        <v>99.830572017280787</v>
      </c>
      <c r="N251" s="1194">
        <v>99.704662372143787</v>
      </c>
      <c r="O251" s="12">
        <v>99.712161707685894</v>
      </c>
      <c r="P251" s="12">
        <v>99.736187747995544</v>
      </c>
      <c r="Q251" s="12">
        <v>99.840490905610508</v>
      </c>
      <c r="R251" s="12">
        <v>100</v>
      </c>
      <c r="S251" s="12">
        <v>100.04732135526201</v>
      </c>
      <c r="T251" s="12">
        <v>100.0607566661787</v>
      </c>
      <c r="U251" s="12">
        <v>100.1245542251677</v>
      </c>
      <c r="V251" s="12">
        <v>100.28007426886607</v>
      </c>
      <c r="W251" s="12">
        <v>100.64013582256732</v>
      </c>
      <c r="X251" s="12">
        <v>100.71079369216905</v>
      </c>
      <c r="Y251" s="12">
        <v>100.92687121114369</v>
      </c>
      <c r="Z251" s="12">
        <v>101.11121597465763</v>
      </c>
      <c r="AA251" s="12">
        <v>101.15193421031718</v>
      </c>
    </row>
    <row r="252" spans="1:27">
      <c r="A252" s="1" t="s">
        <v>853</v>
      </c>
      <c r="D252" s="1">
        <v>5</v>
      </c>
      <c r="E252" s="1" t="s">
        <v>859</v>
      </c>
      <c r="F252" s="1" t="s">
        <v>887</v>
      </c>
      <c r="G252" s="1" t="str">
        <f t="shared" si="13"/>
        <v>5연립다세대연령2</v>
      </c>
      <c r="H252" s="1194">
        <v>98.508501440280284</v>
      </c>
      <c r="I252" s="1194">
        <v>98.756691944754294</v>
      </c>
      <c r="J252" s="1194">
        <v>98.865806588685444</v>
      </c>
      <c r="K252" s="1194">
        <v>99.130911920634347</v>
      </c>
      <c r="L252" s="1194">
        <v>99.269532852395358</v>
      </c>
      <c r="M252" s="1194">
        <v>99.554353020480193</v>
      </c>
      <c r="N252" s="1194">
        <v>99.509587612727756</v>
      </c>
      <c r="O252" s="12">
        <v>99.567343149302062</v>
      </c>
      <c r="P252" s="12">
        <v>99.654504230749041</v>
      </c>
      <c r="Q252" s="12">
        <v>99.861193606549435</v>
      </c>
      <c r="R252" s="12">
        <v>100</v>
      </c>
      <c r="S252" s="12">
        <v>99.921016000588921</v>
      </c>
      <c r="T252" s="12">
        <v>99.919085567803762</v>
      </c>
      <c r="U252" s="12">
        <v>99.870942131424528</v>
      </c>
      <c r="V252" s="12">
        <v>100.04435746259949</v>
      </c>
      <c r="W252" s="12">
        <v>100.3091374182612</v>
      </c>
      <c r="X252" s="12">
        <v>100.45745658969254</v>
      </c>
      <c r="Y252" s="12">
        <v>100.64374122955586</v>
      </c>
      <c r="Z252" s="12">
        <v>100.70410465673034</v>
      </c>
      <c r="AA252" s="12">
        <v>100.7344372035498</v>
      </c>
    </row>
    <row r="253" spans="1:27">
      <c r="A253" s="1" t="s">
        <v>524</v>
      </c>
      <c r="B253" s="1" t="s">
        <v>525</v>
      </c>
      <c r="D253" s="1">
        <v>6</v>
      </c>
      <c r="E253" s="1" t="s">
        <v>859</v>
      </c>
      <c r="F253" s="1" t="s">
        <v>887</v>
      </c>
      <c r="G253" s="1" t="str">
        <f t="shared" si="13"/>
        <v>6연립다세대연령2</v>
      </c>
      <c r="H253" s="1194">
        <v>101.4145394226273</v>
      </c>
      <c r="I253" s="1194">
        <v>101.47837096189905</v>
      </c>
      <c r="J253" s="1194">
        <v>101.29895365305921</v>
      </c>
      <c r="K253" s="1194">
        <v>101.28153410158612</v>
      </c>
      <c r="L253" s="1194">
        <v>101.05168950107567</v>
      </c>
      <c r="M253" s="1194">
        <v>100.98034151653121</v>
      </c>
      <c r="N253" s="1194">
        <v>100.77005434543172</v>
      </c>
      <c r="O253" s="12">
        <v>100.60735577523673</v>
      </c>
      <c r="P253" s="12">
        <v>100.40426357367558</v>
      </c>
      <c r="Q253" s="12">
        <v>100.30000857581605</v>
      </c>
      <c r="R253" s="12">
        <v>100</v>
      </c>
      <c r="S253" s="12">
        <v>99.709728875595829</v>
      </c>
      <c r="T253" s="12">
        <v>99.286745201391597</v>
      </c>
      <c r="U253" s="12">
        <v>99.07897832510163</v>
      </c>
      <c r="V253" s="12">
        <v>98.968835991849062</v>
      </c>
      <c r="W253" s="12">
        <v>98.597531753132756</v>
      </c>
      <c r="X253" s="12">
        <v>98.473928754018843</v>
      </c>
      <c r="Y253" s="12">
        <v>98.150319358394157</v>
      </c>
      <c r="Z253" s="12">
        <v>97.840662274101447</v>
      </c>
      <c r="AA253" s="12">
        <v>97.463623745569322</v>
      </c>
    </row>
    <row r="254" spans="1:27">
      <c r="A254" s="1" t="s">
        <v>524</v>
      </c>
      <c r="B254" s="1" t="s">
        <v>525</v>
      </c>
      <c r="C254" s="1" t="s">
        <v>526</v>
      </c>
      <c r="D254" s="1">
        <v>7</v>
      </c>
      <c r="E254" s="1" t="s">
        <v>859</v>
      </c>
      <c r="F254" s="1" t="s">
        <v>887</v>
      </c>
      <c r="G254" s="1" t="str">
        <f t="shared" si="13"/>
        <v>7연립다세대연령2</v>
      </c>
      <c r="H254" s="1194">
        <v>101.56462473132027</v>
      </c>
      <c r="I254" s="1194">
        <v>101.61262034002621</v>
      </c>
      <c r="J254" s="1194">
        <v>101.3710601375151</v>
      </c>
      <c r="K254" s="1194">
        <v>101.2646017468882</v>
      </c>
      <c r="L254" s="1194">
        <v>100.99360759778773</v>
      </c>
      <c r="M254" s="1194">
        <v>100.97534208346852</v>
      </c>
      <c r="N254" s="1194">
        <v>100.73419882817802</v>
      </c>
      <c r="O254" s="12">
        <v>100.56143613733414</v>
      </c>
      <c r="P254" s="12">
        <v>100.31939600090095</v>
      </c>
      <c r="Q254" s="12">
        <v>100.28365480968188</v>
      </c>
      <c r="R254" s="12">
        <v>100</v>
      </c>
      <c r="S254" s="12">
        <v>99.755283501257196</v>
      </c>
      <c r="T254" s="12">
        <v>99.374842009627159</v>
      </c>
      <c r="U254" s="12">
        <v>99.246693124332168</v>
      </c>
      <c r="V254" s="12">
        <v>99.008721018311221</v>
      </c>
      <c r="W254" s="12">
        <v>98.53447569245877</v>
      </c>
      <c r="X254" s="12">
        <v>98.440374885786355</v>
      </c>
      <c r="Y254" s="12">
        <v>98.113646793394039</v>
      </c>
      <c r="Z254" s="12">
        <v>97.818598188371737</v>
      </c>
      <c r="AA254" s="12">
        <v>97.451323678483163</v>
      </c>
    </row>
    <row r="255" spans="1:27">
      <c r="A255" s="1" t="s">
        <v>524</v>
      </c>
      <c r="B255" s="1" t="s">
        <v>525</v>
      </c>
      <c r="C255" s="1" t="s">
        <v>527</v>
      </c>
      <c r="D255" s="1">
        <v>8</v>
      </c>
      <c r="E255" s="1" t="s">
        <v>859</v>
      </c>
      <c r="F255" s="1" t="s">
        <v>887</v>
      </c>
      <c r="G255" s="1" t="str">
        <f t="shared" si="13"/>
        <v>8연립다세대연령2</v>
      </c>
      <c r="H255" s="1194">
        <v>100.30830306062721</v>
      </c>
      <c r="I255" s="1194">
        <v>100.30830306062721</v>
      </c>
      <c r="J255" s="1194">
        <v>100.27085772417534</v>
      </c>
      <c r="K255" s="1194">
        <v>100.27085772417534</v>
      </c>
      <c r="L255" s="1194">
        <v>100.29222427485689</v>
      </c>
      <c r="M255" s="1194">
        <v>100.30784738390592</v>
      </c>
      <c r="N255" s="1194">
        <v>100.30784738390592</v>
      </c>
      <c r="O255" s="12">
        <v>100.28278586997435</v>
      </c>
      <c r="P255" s="12">
        <v>100.22610767329249</v>
      </c>
      <c r="Q255" s="12">
        <v>100.10911662329342</v>
      </c>
      <c r="R255" s="12">
        <v>100</v>
      </c>
      <c r="S255" s="12">
        <v>99.802659154564239</v>
      </c>
      <c r="T255" s="12">
        <v>99.802659154564239</v>
      </c>
      <c r="U255" s="12">
        <v>99.751854315589057</v>
      </c>
      <c r="V255" s="12">
        <v>99.784037970278192</v>
      </c>
      <c r="W255" s="12">
        <v>99.892546328580821</v>
      </c>
      <c r="X255" s="12">
        <v>99.848033230549703</v>
      </c>
      <c r="Y255" s="12">
        <v>99.224255667966474</v>
      </c>
      <c r="Z255" s="12">
        <v>98.974943540636389</v>
      </c>
      <c r="AA255" s="12">
        <v>98.832852381813879</v>
      </c>
    </row>
    <row r="256" spans="1:27">
      <c r="A256" s="1" t="s">
        <v>524</v>
      </c>
      <c r="B256" s="1" t="s">
        <v>525</v>
      </c>
      <c r="C256" s="1" t="s">
        <v>528</v>
      </c>
      <c r="D256" s="1">
        <v>9</v>
      </c>
      <c r="E256" s="1" t="s">
        <v>859</v>
      </c>
      <c r="F256" s="1" t="s">
        <v>887</v>
      </c>
      <c r="G256" s="1" t="str">
        <f t="shared" si="13"/>
        <v>9연립다세대연령2</v>
      </c>
      <c r="H256" s="1194">
        <v>101.47576217265534</v>
      </c>
      <c r="I256" s="1194">
        <v>101.61026690882409</v>
      </c>
      <c r="J256" s="1194">
        <v>101.31581296335133</v>
      </c>
      <c r="K256" s="1194">
        <v>101.09723526114917</v>
      </c>
      <c r="L256" s="1194">
        <v>100.74867838293378</v>
      </c>
      <c r="M256" s="1194">
        <v>100.6092302178223</v>
      </c>
      <c r="N256" s="1194">
        <v>100.22474866606576</v>
      </c>
      <c r="O256" s="12">
        <v>100.00930537627724</v>
      </c>
      <c r="P256" s="12">
        <v>100.04098243951293</v>
      </c>
      <c r="Q256" s="12">
        <v>100.10920718712799</v>
      </c>
      <c r="R256" s="12">
        <v>100</v>
      </c>
      <c r="S256" s="12">
        <v>99.71902272432196</v>
      </c>
      <c r="T256" s="12">
        <v>99.150626555095116</v>
      </c>
      <c r="U256" s="12">
        <v>98.945417450066927</v>
      </c>
      <c r="V256" s="12">
        <v>98.574413244462818</v>
      </c>
      <c r="W256" s="12">
        <v>98.30068568527615</v>
      </c>
      <c r="X256" s="12">
        <v>98.240117461894201</v>
      </c>
      <c r="Y256" s="12">
        <v>97.89143496198912</v>
      </c>
      <c r="Z256" s="12">
        <v>97.483684740995088</v>
      </c>
      <c r="AA256" s="12">
        <v>96.96293066339274</v>
      </c>
    </row>
    <row r="257" spans="1:27">
      <c r="A257" s="1" t="s">
        <v>524</v>
      </c>
      <c r="B257" s="1" t="s">
        <v>525</v>
      </c>
      <c r="C257" s="1" t="s">
        <v>529</v>
      </c>
      <c r="D257" s="1">
        <v>10</v>
      </c>
      <c r="E257" s="1" t="s">
        <v>859</v>
      </c>
      <c r="F257" s="1" t="s">
        <v>887</v>
      </c>
      <c r="G257" s="1" t="str">
        <f t="shared" si="13"/>
        <v>10연립다세대연령2</v>
      </c>
      <c r="H257" s="1194">
        <v>102.32625567122541</v>
      </c>
      <c r="I257" s="1194">
        <v>102.26527262485496</v>
      </c>
      <c r="J257" s="1194">
        <v>102.00259607337129</v>
      </c>
      <c r="K257" s="1194">
        <v>102.0153562491985</v>
      </c>
      <c r="L257" s="1194">
        <v>101.7175758608403</v>
      </c>
      <c r="M257" s="1194">
        <v>101.86948277512064</v>
      </c>
      <c r="N257" s="1194">
        <v>101.72966834545907</v>
      </c>
      <c r="O257" s="12">
        <v>101.54932475590445</v>
      </c>
      <c r="P257" s="12">
        <v>100.79229428812376</v>
      </c>
      <c r="Q257" s="12">
        <v>100.63702107298317</v>
      </c>
      <c r="R257" s="12">
        <v>100</v>
      </c>
      <c r="S257" s="12">
        <v>99.787658990997443</v>
      </c>
      <c r="T257" s="12">
        <v>99.516472986938481</v>
      </c>
      <c r="U257" s="12">
        <v>99.467953827521569</v>
      </c>
      <c r="V257" s="12">
        <v>99.308015712408505</v>
      </c>
      <c r="W257" s="12">
        <v>98.284979172892733</v>
      </c>
      <c r="X257" s="12">
        <v>98.120285821415735</v>
      </c>
      <c r="Y257" s="12">
        <v>97.954433339973974</v>
      </c>
      <c r="Z257" s="12">
        <v>97.805173884344597</v>
      </c>
      <c r="AA257" s="12">
        <v>97.566314922489056</v>
      </c>
    </row>
    <row r="258" spans="1:27">
      <c r="A258" s="1" t="s">
        <v>524</v>
      </c>
      <c r="B258" s="1" t="s">
        <v>525</v>
      </c>
      <c r="C258" s="1" t="s">
        <v>530</v>
      </c>
      <c r="D258" s="1">
        <v>11</v>
      </c>
      <c r="E258" s="1" t="s">
        <v>859</v>
      </c>
      <c r="F258" s="1" t="s">
        <v>887</v>
      </c>
      <c r="G258" s="1" t="str">
        <f t="shared" si="13"/>
        <v>11연립다세대연령2</v>
      </c>
      <c r="H258" s="1194">
        <v>101.23502472886148</v>
      </c>
      <c r="I258" s="1194">
        <v>101.31776971177645</v>
      </c>
      <c r="J258" s="1194">
        <v>101.21263546036437</v>
      </c>
      <c r="K258" s="1194">
        <v>101.30182329579313</v>
      </c>
      <c r="L258" s="1194">
        <v>101.12131733716463</v>
      </c>
      <c r="M258" s="1194">
        <v>100.98633131249727</v>
      </c>
      <c r="N258" s="1194">
        <v>100.81302712962946</v>
      </c>
      <c r="O258" s="12">
        <v>100.66239648120657</v>
      </c>
      <c r="P258" s="12">
        <v>100.50603199470477</v>
      </c>
      <c r="Q258" s="12">
        <v>100.31960438725544</v>
      </c>
      <c r="R258" s="12">
        <v>100</v>
      </c>
      <c r="S258" s="12">
        <v>99.663127374879124</v>
      </c>
      <c r="T258" s="12">
        <v>99.196663081262287</v>
      </c>
      <c r="U258" s="12">
        <v>98.90762348805697</v>
      </c>
      <c r="V258" s="12">
        <v>98.928032158709684</v>
      </c>
      <c r="W258" s="12">
        <v>98.662108482473315</v>
      </c>
      <c r="X258" s="12">
        <v>98.508281420645844</v>
      </c>
      <c r="Y258" s="12">
        <v>98.187866217013323</v>
      </c>
      <c r="Z258" s="12">
        <v>97.863248993274695</v>
      </c>
      <c r="AA258" s="12">
        <v>97.476213899888236</v>
      </c>
    </row>
    <row r="259" spans="1:27">
      <c r="A259" s="1" t="s">
        <v>524</v>
      </c>
      <c r="B259" s="1" t="s">
        <v>525</v>
      </c>
      <c r="C259" s="1" t="s">
        <v>531</v>
      </c>
      <c r="D259" s="1">
        <v>12</v>
      </c>
      <c r="E259" s="1" t="s">
        <v>859</v>
      </c>
      <c r="F259" s="1" t="s">
        <v>887</v>
      </c>
      <c r="G259" s="1" t="str">
        <f t="shared" si="13"/>
        <v>12연립다세대연령2</v>
      </c>
      <c r="H259" s="1194">
        <v>100.83701914574077</v>
      </c>
      <c r="I259" s="1194">
        <v>100.9707714109547</v>
      </c>
      <c r="J259" s="1194">
        <v>100.94343426357288</v>
      </c>
      <c r="K259" s="1194">
        <v>100.8823484385963</v>
      </c>
      <c r="L259" s="1194">
        <v>100.85472471712681</v>
      </c>
      <c r="M259" s="1194">
        <v>100.732189855082</v>
      </c>
      <c r="N259" s="1194">
        <v>100.65942019280419</v>
      </c>
      <c r="O259" s="12">
        <v>100.71519355736761</v>
      </c>
      <c r="P259" s="12">
        <v>100.65181206122807</v>
      </c>
      <c r="Q259" s="12">
        <v>100.38186048017434</v>
      </c>
      <c r="R259" s="12">
        <v>100</v>
      </c>
      <c r="S259" s="12">
        <v>99.583943335525618</v>
      </c>
      <c r="T259" s="12">
        <v>99.116209304218259</v>
      </c>
      <c r="U259" s="12">
        <v>98.685410483456067</v>
      </c>
      <c r="V259" s="12">
        <v>98.697650419778668</v>
      </c>
      <c r="W259" s="12">
        <v>98.296483864043296</v>
      </c>
      <c r="X259" s="12">
        <v>98.174989287723633</v>
      </c>
      <c r="Y259" s="12">
        <v>97.984460420161284</v>
      </c>
      <c r="Z259" s="12">
        <v>97.696344423593189</v>
      </c>
      <c r="AA259" s="12">
        <v>97.223787318757658</v>
      </c>
    </row>
    <row r="260" spans="1:27">
      <c r="A260" s="1" t="s">
        <v>524</v>
      </c>
      <c r="B260" s="1" t="s">
        <v>525</v>
      </c>
      <c r="C260" s="1" t="s">
        <v>532</v>
      </c>
      <c r="D260" s="1">
        <v>13</v>
      </c>
      <c r="E260" s="1" t="s">
        <v>859</v>
      </c>
      <c r="F260" s="1" t="s">
        <v>887</v>
      </c>
      <c r="G260" s="1" t="str">
        <f t="shared" si="13"/>
        <v>13연립다세대연령2</v>
      </c>
      <c r="H260" s="1194">
        <v>102.00809264182477</v>
      </c>
      <c r="I260" s="1194">
        <v>101.99126099002532</v>
      </c>
      <c r="J260" s="1194">
        <v>101.73454221684874</v>
      </c>
      <c r="K260" s="1194">
        <v>102.11684333507951</v>
      </c>
      <c r="L260" s="1194">
        <v>101.63814900876284</v>
      </c>
      <c r="M260" s="1194">
        <v>101.47893771390706</v>
      </c>
      <c r="N260" s="1194">
        <v>101.11033191683963</v>
      </c>
      <c r="O260" s="12">
        <v>100.56051469817356</v>
      </c>
      <c r="P260" s="12">
        <v>100.22510329563777</v>
      </c>
      <c r="Q260" s="12">
        <v>100.19948657562081</v>
      </c>
      <c r="R260" s="12">
        <v>100</v>
      </c>
      <c r="S260" s="12">
        <v>99.799417428877817</v>
      </c>
      <c r="T260" s="12">
        <v>99.335141699785126</v>
      </c>
      <c r="U260" s="12">
        <v>99.290849459215337</v>
      </c>
      <c r="V260" s="12">
        <v>99.325390307040621</v>
      </c>
      <c r="W260" s="12">
        <v>99.293916879497061</v>
      </c>
      <c r="X260" s="12">
        <v>99.083965040192268</v>
      </c>
      <c r="Y260" s="12">
        <v>98.538573800544029</v>
      </c>
      <c r="Z260" s="12">
        <v>98.150878485659447</v>
      </c>
      <c r="AA260" s="12">
        <v>97.911749447033984</v>
      </c>
    </row>
    <row r="261" spans="1:27">
      <c r="A261" s="1" t="s">
        <v>524</v>
      </c>
      <c r="B261" s="1" t="s">
        <v>533</v>
      </c>
      <c r="D261" s="1">
        <v>14</v>
      </c>
      <c r="E261" s="1" t="s">
        <v>859</v>
      </c>
      <c r="F261" s="1" t="s">
        <v>887</v>
      </c>
      <c r="G261" s="1" t="str">
        <f t="shared" si="13"/>
        <v>14연립다세대연령2</v>
      </c>
      <c r="H261" s="1194">
        <v>101.14899651492586</v>
      </c>
      <c r="I261" s="1194">
        <v>101.15958406111093</v>
      </c>
      <c r="J261" s="1194">
        <v>101.19028886308199</v>
      </c>
      <c r="K261" s="1194">
        <v>101.03479344416181</v>
      </c>
      <c r="L261" s="1194">
        <v>100.98238186114639</v>
      </c>
      <c r="M261" s="1194">
        <v>100.73315635763544</v>
      </c>
      <c r="N261" s="1194">
        <v>100.31956761296122</v>
      </c>
      <c r="O261" s="12">
        <v>100.24696415115341</v>
      </c>
      <c r="P261" s="12">
        <v>100.34058754070267</v>
      </c>
      <c r="Q261" s="12">
        <v>100.19266442875232</v>
      </c>
      <c r="R261" s="12">
        <v>100</v>
      </c>
      <c r="S261" s="12">
        <v>99.674519255794152</v>
      </c>
      <c r="T261" s="12">
        <v>99.406330439172436</v>
      </c>
      <c r="U261" s="12">
        <v>99.081632396982897</v>
      </c>
      <c r="V261" s="12">
        <v>98.790094112990374</v>
      </c>
      <c r="W261" s="12">
        <v>98.665844021080801</v>
      </c>
      <c r="X261" s="12">
        <v>98.743085977686832</v>
      </c>
      <c r="Y261" s="12">
        <v>98.818208259539503</v>
      </c>
      <c r="Z261" s="12">
        <v>98.529465317977483</v>
      </c>
      <c r="AA261" s="12">
        <v>98.453113353373141</v>
      </c>
    </row>
    <row r="262" spans="1:27">
      <c r="A262" s="1" t="s">
        <v>524</v>
      </c>
      <c r="B262" s="1" t="s">
        <v>533</v>
      </c>
      <c r="C262" s="1" t="s">
        <v>534</v>
      </c>
      <c r="D262" s="1">
        <v>15</v>
      </c>
      <c r="E262" s="1" t="s">
        <v>859</v>
      </c>
      <c r="F262" s="1" t="s">
        <v>887</v>
      </c>
      <c r="G262" s="1" t="str">
        <f t="shared" si="13"/>
        <v>15연립다세대연령2</v>
      </c>
      <c r="H262" s="1194">
        <v>103.61464472016583</v>
      </c>
      <c r="I262" s="1194">
        <v>103.67556033706663</v>
      </c>
      <c r="J262" s="1194">
        <v>103.93858525013462</v>
      </c>
      <c r="K262" s="1194">
        <v>103.58742154604175</v>
      </c>
      <c r="L262" s="1194">
        <v>103.44180787543478</v>
      </c>
      <c r="M262" s="1194">
        <v>103.31866743518614</v>
      </c>
      <c r="N262" s="1194">
        <v>102.74888308694044</v>
      </c>
      <c r="O262" s="12">
        <v>102.4902129964596</v>
      </c>
      <c r="P262" s="12">
        <v>102.19046628575879</v>
      </c>
      <c r="Q262" s="12">
        <v>101.23837982039639</v>
      </c>
      <c r="R262" s="12">
        <v>100</v>
      </c>
      <c r="S262" s="12">
        <v>99.022676625919686</v>
      </c>
      <c r="T262" s="12">
        <v>97.889061439376277</v>
      </c>
      <c r="U262" s="12">
        <v>97.243045604545458</v>
      </c>
      <c r="V262" s="12">
        <v>96.730289647957235</v>
      </c>
      <c r="W262" s="12">
        <v>96.391447846247289</v>
      </c>
      <c r="X262" s="12">
        <v>96.605722236442375</v>
      </c>
      <c r="Y262" s="12">
        <v>96.486087341547261</v>
      </c>
      <c r="Z262" s="12">
        <v>96.008052856886422</v>
      </c>
      <c r="AA262" s="12">
        <v>95.764511143647994</v>
      </c>
    </row>
    <row r="263" spans="1:27">
      <c r="A263" s="1" t="s">
        <v>524</v>
      </c>
      <c r="B263" s="1" t="s">
        <v>533</v>
      </c>
      <c r="C263" s="1" t="s">
        <v>535</v>
      </c>
      <c r="D263" s="1">
        <v>16</v>
      </c>
      <c r="E263" s="1" t="s">
        <v>859</v>
      </c>
      <c r="F263" s="1" t="s">
        <v>887</v>
      </c>
      <c r="G263" s="1" t="str">
        <f t="shared" si="13"/>
        <v>16연립다세대연령2</v>
      </c>
      <c r="H263" s="1194">
        <v>101.57214224105739</v>
      </c>
      <c r="I263" s="1194">
        <v>101.60682739080701</v>
      </c>
      <c r="J263" s="1194">
        <v>101.37800455698749</v>
      </c>
      <c r="K263" s="1194">
        <v>101.17804059363118</v>
      </c>
      <c r="L263" s="1194">
        <v>101.2124916845283</v>
      </c>
      <c r="M263" s="1194">
        <v>100.76664555233134</v>
      </c>
      <c r="N263" s="1194">
        <v>100.61691754336682</v>
      </c>
      <c r="O263" s="12">
        <v>100.27516940997138</v>
      </c>
      <c r="P263" s="12">
        <v>100.18931286975112</v>
      </c>
      <c r="Q263" s="12">
        <v>100.02711780925442</v>
      </c>
      <c r="R263" s="12">
        <v>100</v>
      </c>
      <c r="S263" s="12">
        <v>99.860943815403147</v>
      </c>
      <c r="T263" s="12">
        <v>99.930256385846533</v>
      </c>
      <c r="U263" s="12">
        <v>99.909921026941873</v>
      </c>
      <c r="V263" s="12">
        <v>99.84347633614378</v>
      </c>
      <c r="W263" s="12">
        <v>100.02602381866123</v>
      </c>
      <c r="X263" s="12">
        <v>100.0200637433412</v>
      </c>
      <c r="Y263" s="12">
        <v>100.34158112760497</v>
      </c>
      <c r="Z263" s="12">
        <v>100.09067614357674</v>
      </c>
      <c r="AA263" s="12">
        <v>99.946858108638935</v>
      </c>
    </row>
    <row r="264" spans="1:27">
      <c r="A264" s="1" t="s">
        <v>524</v>
      </c>
      <c r="B264" s="1" t="s">
        <v>533</v>
      </c>
      <c r="C264" s="1" t="s">
        <v>536</v>
      </c>
      <c r="D264" s="1">
        <v>17</v>
      </c>
      <c r="E264" s="1" t="s">
        <v>859</v>
      </c>
      <c r="F264" s="1" t="s">
        <v>887</v>
      </c>
      <c r="G264" s="1" t="str">
        <f t="shared" si="13"/>
        <v>17연립다세대연령2</v>
      </c>
      <c r="H264" s="1194">
        <v>99.638317061625443</v>
      </c>
      <c r="I264" s="1194">
        <v>99.65873892933422</v>
      </c>
      <c r="J264" s="1194">
        <v>99.761133626663621</v>
      </c>
      <c r="K264" s="1194">
        <v>99.624252439379831</v>
      </c>
      <c r="L264" s="1194">
        <v>99.594919191514393</v>
      </c>
      <c r="M264" s="1194">
        <v>99.302514878738208</v>
      </c>
      <c r="N264" s="1194">
        <v>99.068690606464756</v>
      </c>
      <c r="O264" s="12">
        <v>99.186886394702825</v>
      </c>
      <c r="P264" s="12">
        <v>99.678283716384769</v>
      </c>
      <c r="Q264" s="12">
        <v>99.83515854565934</v>
      </c>
      <c r="R264" s="12">
        <v>100</v>
      </c>
      <c r="S264" s="12">
        <v>99.935557371540426</v>
      </c>
      <c r="T264" s="12">
        <v>100.01538898644009</v>
      </c>
      <c r="U264" s="12">
        <v>99.771651204417395</v>
      </c>
      <c r="V264" s="12">
        <v>99.573553083537092</v>
      </c>
      <c r="W264" s="12">
        <v>99.5409003569021</v>
      </c>
      <c r="X264" s="12">
        <v>99.807295372041565</v>
      </c>
      <c r="Y264" s="12">
        <v>99.943237416322717</v>
      </c>
      <c r="Z264" s="12">
        <v>99.797921060591619</v>
      </c>
      <c r="AA264" s="12">
        <v>99.917996713119251</v>
      </c>
    </row>
    <row r="265" spans="1:27">
      <c r="A265" s="1" t="s">
        <v>524</v>
      </c>
      <c r="B265" s="1" t="s">
        <v>533</v>
      </c>
      <c r="C265" s="1" t="s">
        <v>537</v>
      </c>
      <c r="D265" s="1">
        <v>18</v>
      </c>
      <c r="E265" s="1" t="s">
        <v>859</v>
      </c>
      <c r="F265" s="1" t="s">
        <v>887</v>
      </c>
      <c r="G265" s="1" t="str">
        <f t="shared" si="13"/>
        <v>18연립다세대연령2</v>
      </c>
      <c r="H265" s="1194">
        <v>101.52553781487043</v>
      </c>
      <c r="I265" s="1194">
        <v>101.52553781487043</v>
      </c>
      <c r="J265" s="1194">
        <v>101.28268877199446</v>
      </c>
      <c r="K265" s="1194">
        <v>101.12255154811288</v>
      </c>
      <c r="L265" s="1194">
        <v>100.88256263839469</v>
      </c>
      <c r="M265" s="1194">
        <v>100.41246978794459</v>
      </c>
      <c r="N265" s="1194">
        <v>99.942331605770036</v>
      </c>
      <c r="O265" s="12">
        <v>99.750061142039669</v>
      </c>
      <c r="P265" s="12">
        <v>99.741390451215153</v>
      </c>
      <c r="Q265" s="12">
        <v>100.07479439184083</v>
      </c>
      <c r="R265" s="12">
        <v>100</v>
      </c>
      <c r="S265" s="12">
        <v>99.605405701980118</v>
      </c>
      <c r="T265" s="12">
        <v>99.301300944070817</v>
      </c>
      <c r="U265" s="12">
        <v>98.756691583366916</v>
      </c>
      <c r="V265" s="12">
        <v>98.265928321342869</v>
      </c>
      <c r="W265" s="12">
        <v>97.747110556827636</v>
      </c>
      <c r="X265" s="12">
        <v>97.08368881086264</v>
      </c>
      <c r="Y265" s="12">
        <v>96.911772571639958</v>
      </c>
      <c r="Z265" s="12">
        <v>96.291081517914279</v>
      </c>
      <c r="AA265" s="12">
        <v>96.029043740953597</v>
      </c>
    </row>
    <row r="266" spans="1:27">
      <c r="A266" s="1" t="s">
        <v>524</v>
      </c>
      <c r="B266" s="1" t="s">
        <v>533</v>
      </c>
      <c r="C266" s="1" t="s">
        <v>538</v>
      </c>
      <c r="D266" s="1">
        <v>19</v>
      </c>
      <c r="E266" s="1" t="s">
        <v>859</v>
      </c>
      <c r="F266" s="1" t="s">
        <v>887</v>
      </c>
      <c r="G266" s="1" t="str">
        <f t="shared" si="13"/>
        <v>19연립다세대연령2</v>
      </c>
      <c r="H266" s="1194">
        <v>101.54661491288451</v>
      </c>
      <c r="I266" s="1194">
        <v>101.54661491288451</v>
      </c>
      <c r="J266" s="1194">
        <v>101.75895507230425</v>
      </c>
      <c r="K266" s="1194">
        <v>101.42731159953165</v>
      </c>
      <c r="L266" s="1194">
        <v>101.28827197117027</v>
      </c>
      <c r="M266" s="1194">
        <v>101.28827197117027</v>
      </c>
      <c r="N266" s="1194">
        <v>100.4471601311711</v>
      </c>
      <c r="O266" s="12">
        <v>100.55605313572678</v>
      </c>
      <c r="P266" s="12">
        <v>100.43317174347658</v>
      </c>
      <c r="Q266" s="12">
        <v>100.38397530575288</v>
      </c>
      <c r="R266" s="12">
        <v>100</v>
      </c>
      <c r="S266" s="12">
        <v>99.850844778596326</v>
      </c>
      <c r="T266" s="12">
        <v>99.826769752355546</v>
      </c>
      <c r="U266" s="12">
        <v>99.890292598239711</v>
      </c>
      <c r="V266" s="12">
        <v>99.947687355948133</v>
      </c>
      <c r="W266" s="12">
        <v>100.33303794676742</v>
      </c>
      <c r="X266" s="12">
        <v>100.24399152920975</v>
      </c>
      <c r="Y266" s="12">
        <v>100.21837651458085</v>
      </c>
      <c r="Z266" s="12">
        <v>100.11615833927674</v>
      </c>
      <c r="AA266" s="12">
        <v>100.06457500048687</v>
      </c>
    </row>
    <row r="267" spans="1:27">
      <c r="A267" s="1" t="s">
        <v>524</v>
      </c>
      <c r="B267" s="1" t="s">
        <v>533</v>
      </c>
      <c r="C267" s="1" t="s">
        <v>539</v>
      </c>
      <c r="D267" s="1">
        <v>20</v>
      </c>
      <c r="E267" s="1" t="s">
        <v>859</v>
      </c>
      <c r="F267" s="1" t="s">
        <v>887</v>
      </c>
      <c r="G267" s="1" t="str">
        <f t="shared" si="13"/>
        <v>20연립다세대연령2</v>
      </c>
      <c r="H267" s="1194">
        <v>102.29622009047362</v>
      </c>
      <c r="I267" s="1194">
        <v>102.17976803130516</v>
      </c>
      <c r="J267" s="1194">
        <v>101.96186222398816</v>
      </c>
      <c r="K267" s="1194">
        <v>101.95478153436069</v>
      </c>
      <c r="L267" s="1194">
        <v>101.92577569372682</v>
      </c>
      <c r="M267" s="1194">
        <v>101.89309639721755</v>
      </c>
      <c r="N267" s="1194">
        <v>101.43874610303888</v>
      </c>
      <c r="O267" s="12">
        <v>100.69412772194718</v>
      </c>
      <c r="P267" s="12">
        <v>100.43212447429565</v>
      </c>
      <c r="Q267" s="12">
        <v>99.929145948240247</v>
      </c>
      <c r="R267" s="12">
        <v>100</v>
      </c>
      <c r="S267" s="12">
        <v>99.390289768606493</v>
      </c>
      <c r="T267" s="12">
        <v>98.837790266141042</v>
      </c>
      <c r="U267" s="12">
        <v>98.541373451012547</v>
      </c>
      <c r="V267" s="12">
        <v>97.996639460467847</v>
      </c>
      <c r="W267" s="12">
        <v>97.800267223474052</v>
      </c>
      <c r="X267" s="12">
        <v>97.65263483231827</v>
      </c>
      <c r="Y267" s="12">
        <v>97.649938433521001</v>
      </c>
      <c r="Z267" s="12">
        <v>97.194112729298183</v>
      </c>
      <c r="AA267" s="12">
        <v>97.057552681024092</v>
      </c>
    </row>
    <row r="268" spans="1:27">
      <c r="A268" s="1" t="s">
        <v>524</v>
      </c>
      <c r="B268" s="1" t="s">
        <v>533</v>
      </c>
      <c r="C268" s="1" t="s">
        <v>540</v>
      </c>
      <c r="D268" s="1">
        <v>21</v>
      </c>
      <c r="E268" s="1" t="s">
        <v>859</v>
      </c>
      <c r="F268" s="1" t="s">
        <v>887</v>
      </c>
      <c r="G268" s="1" t="str">
        <f t="shared" si="13"/>
        <v>21연립다세대연령2</v>
      </c>
      <c r="H268" s="1194">
        <v>100.27983953019729</v>
      </c>
      <c r="I268" s="1194">
        <v>100.21985356572088</v>
      </c>
      <c r="J268" s="1194">
        <v>100.29487063738266</v>
      </c>
      <c r="K268" s="1194">
        <v>100.50596240608198</v>
      </c>
      <c r="L268" s="1194">
        <v>100.70894116671484</v>
      </c>
      <c r="M268" s="1194">
        <v>100.70894116671484</v>
      </c>
      <c r="N268" s="1194">
        <v>99.688836022642775</v>
      </c>
      <c r="O268" s="12">
        <v>100.20565906597979</v>
      </c>
      <c r="P268" s="12">
        <v>100.12146257276123</v>
      </c>
      <c r="Q268" s="12">
        <v>99.995062524607334</v>
      </c>
      <c r="R268" s="12">
        <v>100</v>
      </c>
      <c r="S268" s="12">
        <v>99.676111082064693</v>
      </c>
      <c r="T268" s="12">
        <v>99.127133340198228</v>
      </c>
      <c r="U268" s="12">
        <v>98.825954686652679</v>
      </c>
      <c r="V268" s="12">
        <v>98.597708692844861</v>
      </c>
      <c r="W268" s="12">
        <v>98.490693236485797</v>
      </c>
      <c r="X268" s="12">
        <v>98.571618925084664</v>
      </c>
      <c r="Y268" s="12">
        <v>98.876622402265227</v>
      </c>
      <c r="Z268" s="12">
        <v>98.724091800366637</v>
      </c>
      <c r="AA268" s="12">
        <v>98.298164594203811</v>
      </c>
    </row>
    <row r="269" spans="1:27">
      <c r="A269" s="1" t="s">
        <v>524</v>
      </c>
      <c r="B269" s="1" t="s">
        <v>541</v>
      </c>
      <c r="D269" s="1">
        <v>22</v>
      </c>
      <c r="E269" s="1" t="s">
        <v>859</v>
      </c>
      <c r="F269" s="1" t="s">
        <v>887</v>
      </c>
      <c r="G269" s="1" t="str">
        <f t="shared" si="13"/>
        <v>22연립다세대연령2</v>
      </c>
      <c r="H269" s="1194">
        <v>103.56831666080514</v>
      </c>
      <c r="I269" s="1194">
        <v>103.55715743296011</v>
      </c>
      <c r="J269" s="1194">
        <v>103.33689821360514</v>
      </c>
      <c r="K269" s="1194">
        <v>103.28651281161493</v>
      </c>
      <c r="L269" s="1194">
        <v>102.90898581209302</v>
      </c>
      <c r="M269" s="1194">
        <v>102.18478166506929</v>
      </c>
      <c r="N269" s="1194">
        <v>101.7449145270817</v>
      </c>
      <c r="O269" s="12">
        <v>101.38576765891699</v>
      </c>
      <c r="P269" s="12">
        <v>100.78910124911154</v>
      </c>
      <c r="Q269" s="12">
        <v>100.30284088813522</v>
      </c>
      <c r="R269" s="12">
        <v>100</v>
      </c>
      <c r="S269" s="12">
        <v>99.535603383581332</v>
      </c>
      <c r="T269" s="12">
        <v>98.772547661895175</v>
      </c>
      <c r="U269" s="12">
        <v>98.506358807220863</v>
      </c>
      <c r="V269" s="12">
        <v>97.907447215776529</v>
      </c>
      <c r="W269" s="12">
        <v>97.74497099079349</v>
      </c>
      <c r="X269" s="12">
        <v>97.767159013985278</v>
      </c>
      <c r="Y269" s="12">
        <v>97.794173145699233</v>
      </c>
      <c r="Z269" s="12">
        <v>97.634935882863488</v>
      </c>
      <c r="AA269" s="12">
        <v>97.187491010859603</v>
      </c>
    </row>
    <row r="270" spans="1:27">
      <c r="A270" s="1" t="s">
        <v>524</v>
      </c>
      <c r="B270" s="1" t="s">
        <v>542</v>
      </c>
      <c r="D270" s="1">
        <v>23</v>
      </c>
      <c r="E270" s="1" t="s">
        <v>859</v>
      </c>
      <c r="F270" s="1" t="s">
        <v>887</v>
      </c>
      <c r="G270" s="1" t="str">
        <f t="shared" si="13"/>
        <v>23연립다세대연령2</v>
      </c>
      <c r="H270" s="1194">
        <v>100.22018794156793</v>
      </c>
      <c r="I270" s="1194">
        <v>100.22018794156793</v>
      </c>
      <c r="J270" s="1194">
        <v>100.27681091222524</v>
      </c>
      <c r="K270" s="1194">
        <v>100.43945038479261</v>
      </c>
      <c r="L270" s="1194">
        <v>100.2243132455736</v>
      </c>
      <c r="M270" s="1194">
        <v>100.14600050684537</v>
      </c>
      <c r="N270" s="1194">
        <v>99.94155498465642</v>
      </c>
      <c r="O270" s="12">
        <v>99.836231753460083</v>
      </c>
      <c r="P270" s="12">
        <v>99.983185462025659</v>
      </c>
      <c r="Q270" s="12">
        <v>100.01777768483774</v>
      </c>
      <c r="R270" s="12">
        <v>100</v>
      </c>
      <c r="S270" s="12">
        <v>99.920255300567433</v>
      </c>
      <c r="T270" s="12">
        <v>99.791018984870632</v>
      </c>
      <c r="U270" s="12">
        <v>99.807250125809276</v>
      </c>
      <c r="V270" s="12">
        <v>99.950701662030383</v>
      </c>
      <c r="W270" s="12">
        <v>100.11721775811635</v>
      </c>
      <c r="X270" s="12">
        <v>100.15745622676393</v>
      </c>
      <c r="Y270" s="12">
        <v>100.11615627292854</v>
      </c>
      <c r="Z270" s="12">
        <v>100.07077400591517</v>
      </c>
      <c r="AA270" s="12">
        <v>100.05157227158865</v>
      </c>
    </row>
    <row r="271" spans="1:27">
      <c r="A271" s="1" t="s">
        <v>524</v>
      </c>
      <c r="B271" s="1" t="s">
        <v>542</v>
      </c>
      <c r="C271" s="1" t="s">
        <v>543</v>
      </c>
      <c r="D271" s="1">
        <v>24</v>
      </c>
      <c r="E271" s="1" t="s">
        <v>859</v>
      </c>
      <c r="F271" s="1" t="s">
        <v>887</v>
      </c>
      <c r="G271" s="1" t="str">
        <f t="shared" si="13"/>
        <v>24연립다세대연령2</v>
      </c>
      <c r="H271" s="1194">
        <v>100.25504210971322</v>
      </c>
      <c r="I271" s="1194">
        <v>100.25504210971322</v>
      </c>
      <c r="J271" s="1194">
        <v>100.15514189781645</v>
      </c>
      <c r="K271" s="1194">
        <v>100.49551887869652</v>
      </c>
      <c r="L271" s="1194">
        <v>100.19635866749039</v>
      </c>
      <c r="M271" s="1194">
        <v>100.16430714765139</v>
      </c>
      <c r="N271" s="1194">
        <v>100.06219760276596</v>
      </c>
      <c r="O271" s="12">
        <v>100.02339429413054</v>
      </c>
      <c r="P271" s="12">
        <v>100.15110489469761</v>
      </c>
      <c r="Q271" s="12">
        <v>100.06045223664407</v>
      </c>
      <c r="R271" s="12">
        <v>100</v>
      </c>
      <c r="S271" s="12">
        <v>99.994105399451911</v>
      </c>
      <c r="T271" s="12">
        <v>99.925429512605064</v>
      </c>
      <c r="U271" s="12">
        <v>99.943959531855597</v>
      </c>
      <c r="V271" s="12">
        <v>100.03943772211478</v>
      </c>
      <c r="W271" s="12">
        <v>100.0781959025356</v>
      </c>
      <c r="X271" s="12">
        <v>100.0335015207354</v>
      </c>
      <c r="Y271" s="12">
        <v>99.907220307821689</v>
      </c>
      <c r="Z271" s="12">
        <v>99.802063542587831</v>
      </c>
      <c r="AA271" s="12">
        <v>99.804231286445216</v>
      </c>
    </row>
    <row r="272" spans="1:27">
      <c r="A272" s="1" t="s">
        <v>524</v>
      </c>
      <c r="B272" s="1" t="s">
        <v>542</v>
      </c>
      <c r="C272" s="1" t="s">
        <v>544</v>
      </c>
      <c r="D272" s="1">
        <v>25</v>
      </c>
      <c r="E272" s="1" t="s">
        <v>859</v>
      </c>
      <c r="F272" s="1" t="s">
        <v>887</v>
      </c>
      <c r="G272" s="1" t="str">
        <f t="shared" ref="G272:G339" si="17">D272&amp;E272&amp;F272</f>
        <v>25연립다세대연령2</v>
      </c>
      <c r="H272" s="1194">
        <v>99.893031383586106</v>
      </c>
      <c r="I272" s="1194">
        <v>99.893031383586106</v>
      </c>
      <c r="J272" s="1194">
        <v>100.10624018812584</v>
      </c>
      <c r="K272" s="1194">
        <v>100.16652787323268</v>
      </c>
      <c r="L272" s="1194">
        <v>100.19678520466177</v>
      </c>
      <c r="M272" s="1194">
        <v>100.15868010156359</v>
      </c>
      <c r="N272" s="1194">
        <v>100.01239808108423</v>
      </c>
      <c r="O272" s="12">
        <v>99.916844695016792</v>
      </c>
      <c r="P272" s="12">
        <v>100.0147581734811</v>
      </c>
      <c r="Q272" s="12">
        <v>100.04364739464253</v>
      </c>
      <c r="R272" s="12">
        <v>100</v>
      </c>
      <c r="S272" s="12">
        <v>99.910028556341274</v>
      </c>
      <c r="T272" s="12">
        <v>99.910028556341274</v>
      </c>
      <c r="U272" s="12">
        <v>99.970315571628404</v>
      </c>
      <c r="V272" s="12">
        <v>100.24413717848451</v>
      </c>
      <c r="W272" s="12">
        <v>100.82554177195908</v>
      </c>
      <c r="X272" s="12">
        <v>100.90055895897289</v>
      </c>
      <c r="Y272" s="12">
        <v>100.90055895897289</v>
      </c>
      <c r="Z272" s="12">
        <v>100.90055895897289</v>
      </c>
      <c r="AA272" s="12">
        <v>101.04935087656628</v>
      </c>
    </row>
    <row r="273" spans="1:27">
      <c r="A273" s="1" t="s">
        <v>524</v>
      </c>
      <c r="B273" s="1" t="s">
        <v>542</v>
      </c>
      <c r="C273" s="1" t="s">
        <v>545</v>
      </c>
      <c r="D273" s="1">
        <v>26</v>
      </c>
      <c r="E273" s="1" t="s">
        <v>859</v>
      </c>
      <c r="F273" s="1" t="s">
        <v>887</v>
      </c>
      <c r="G273" s="1" t="str">
        <f t="shared" si="17"/>
        <v>26연립다세대연령2</v>
      </c>
      <c r="H273" s="1194">
        <v>100.7605532565708</v>
      </c>
      <c r="I273" s="1194">
        <v>100.7605532565708</v>
      </c>
      <c r="J273" s="1194">
        <v>100.8394441255935</v>
      </c>
      <c r="K273" s="1194">
        <v>100.83560450861981</v>
      </c>
      <c r="L273" s="1194">
        <v>100.33153403877712</v>
      </c>
      <c r="M273" s="1194">
        <v>100.0857891251199</v>
      </c>
      <c r="N273" s="1194">
        <v>99.569115951041752</v>
      </c>
      <c r="O273" s="12">
        <v>99.313259211547447</v>
      </c>
      <c r="P273" s="12">
        <v>99.589152916628649</v>
      </c>
      <c r="Q273" s="12">
        <v>99.884329555031229</v>
      </c>
      <c r="R273" s="12">
        <v>100</v>
      </c>
      <c r="S273" s="12">
        <v>99.785291201993402</v>
      </c>
      <c r="T273" s="12">
        <v>99.307364655818702</v>
      </c>
      <c r="U273" s="12">
        <v>99.242794988331028</v>
      </c>
      <c r="V273" s="12">
        <v>99.260140519580318</v>
      </c>
      <c r="W273" s="12">
        <v>98.977611196119383</v>
      </c>
      <c r="X273" s="12">
        <v>99.132548778833311</v>
      </c>
      <c r="Y273" s="12">
        <v>99.19521204554583</v>
      </c>
      <c r="Z273" s="12">
        <v>99.19521204554583</v>
      </c>
      <c r="AA273" s="12">
        <v>98.845748626173062</v>
      </c>
    </row>
    <row r="274" spans="1:27">
      <c r="A274" s="1" t="s">
        <v>524</v>
      </c>
      <c r="B274" s="1" t="s">
        <v>546</v>
      </c>
      <c r="D274" s="1">
        <v>27</v>
      </c>
      <c r="E274" s="1" t="s">
        <v>859</v>
      </c>
      <c r="F274" s="1" t="s">
        <v>887</v>
      </c>
      <c r="G274" s="1" t="str">
        <f t="shared" si="17"/>
        <v>27연립다세대연령2</v>
      </c>
      <c r="H274" s="1194">
        <v>100.7835925719852</v>
      </c>
      <c r="I274" s="1194">
        <v>100.86557099751934</v>
      </c>
      <c r="J274" s="1194">
        <v>100.77384103225992</v>
      </c>
      <c r="K274" s="1194">
        <v>100.72589508210361</v>
      </c>
      <c r="L274" s="1194">
        <v>100.58430745733713</v>
      </c>
      <c r="M274" s="1194">
        <v>100.4083408294172</v>
      </c>
      <c r="N274" s="1194">
        <v>99.990740962379235</v>
      </c>
      <c r="O274" s="12">
        <v>99.836662541518677</v>
      </c>
      <c r="P274" s="12">
        <v>99.917757011666694</v>
      </c>
      <c r="Q274" s="12">
        <v>99.916722457502672</v>
      </c>
      <c r="R274" s="12">
        <v>100</v>
      </c>
      <c r="S274" s="12">
        <v>100.12008377693205</v>
      </c>
      <c r="T274" s="12">
        <v>100.11521897212772</v>
      </c>
      <c r="U274" s="12">
        <v>100.14143081485727</v>
      </c>
      <c r="V274" s="12">
        <v>100.22586116111769</v>
      </c>
      <c r="W274" s="12">
        <v>100.35832465940527</v>
      </c>
      <c r="X274" s="12">
        <v>100.36850628671883</v>
      </c>
      <c r="Y274" s="12">
        <v>100.28448509514656</v>
      </c>
      <c r="Z274" s="12">
        <v>100.33277809049126</v>
      </c>
      <c r="AA274" s="12">
        <v>100.20642953116308</v>
      </c>
    </row>
    <row r="275" spans="1:27">
      <c r="A275" s="1" t="s">
        <v>524</v>
      </c>
      <c r="B275" s="1" t="s">
        <v>547</v>
      </c>
      <c r="D275" s="1">
        <v>28</v>
      </c>
      <c r="E275" s="1" t="s">
        <v>859</v>
      </c>
      <c r="F275" s="1" t="s">
        <v>887</v>
      </c>
      <c r="G275" s="1" t="str">
        <f t="shared" si="17"/>
        <v>28연립다세대연령2</v>
      </c>
      <c r="H275" s="1194">
        <v>100.14245443727283</v>
      </c>
      <c r="I275" s="1194">
        <v>100.14245443727283</v>
      </c>
      <c r="J275" s="1194">
        <v>100.0399497030742</v>
      </c>
      <c r="K275" s="1194">
        <v>100.12877740236037</v>
      </c>
      <c r="L275" s="1194">
        <v>100.22110581196522</v>
      </c>
      <c r="M275" s="1194">
        <v>100.22110581196522</v>
      </c>
      <c r="N275" s="1194">
        <v>100.52366826579575</v>
      </c>
      <c r="O275" s="12">
        <v>100.60304030390542</v>
      </c>
      <c r="P275" s="12">
        <v>100</v>
      </c>
      <c r="Q275" s="12">
        <v>100</v>
      </c>
      <c r="R275" s="12">
        <v>100</v>
      </c>
      <c r="S275" s="12">
        <v>100</v>
      </c>
      <c r="T275" s="12">
        <v>100.50318457020744</v>
      </c>
      <c r="U275" s="12">
        <v>100.50318457020744</v>
      </c>
      <c r="V275" s="12">
        <v>100.50318457020744</v>
      </c>
      <c r="W275" s="12">
        <v>101.19120260219997</v>
      </c>
      <c r="X275" s="12">
        <v>101.4113919793873</v>
      </c>
      <c r="Y275" s="12">
        <v>102.00915390375778</v>
      </c>
      <c r="Z275" s="12">
        <v>102.38846866449782</v>
      </c>
      <c r="AA275" s="12">
        <v>102.38846866449782</v>
      </c>
    </row>
    <row r="276" spans="1:27">
      <c r="A276" s="1" t="s">
        <v>524</v>
      </c>
      <c r="B276" s="1" t="s">
        <v>548</v>
      </c>
      <c r="D276" s="1">
        <v>29</v>
      </c>
      <c r="E276" s="1" t="s">
        <v>859</v>
      </c>
      <c r="F276" s="1" t="s">
        <v>887</v>
      </c>
      <c r="G276" s="1" t="str">
        <f t="shared" si="17"/>
        <v>29연립다세대연령2</v>
      </c>
      <c r="H276" s="1194">
        <v>98.422874926576839</v>
      </c>
      <c r="I276" s="1194">
        <v>98.447548736052383</v>
      </c>
      <c r="J276" s="1194">
        <v>98.616143988231912</v>
      </c>
      <c r="K276" s="1194">
        <v>98.933479886560249</v>
      </c>
      <c r="L276" s="1194">
        <v>98.945408964013637</v>
      </c>
      <c r="M276" s="1194">
        <v>98.950687322680409</v>
      </c>
      <c r="N276" s="1194">
        <v>98.950687322680409</v>
      </c>
      <c r="O276" s="12">
        <v>99.276125986536513</v>
      </c>
      <c r="P276" s="12">
        <v>99.258492317070761</v>
      </c>
      <c r="Q276" s="12">
        <v>99.478527237143084</v>
      </c>
      <c r="R276" s="12">
        <v>100</v>
      </c>
      <c r="S276" s="12">
        <v>100.26583222584469</v>
      </c>
      <c r="T276" s="12">
        <v>100.51656475439161</v>
      </c>
      <c r="U276" s="12">
        <v>100.69621193928859</v>
      </c>
      <c r="V276" s="12">
        <v>100.91610343005411</v>
      </c>
      <c r="W276" s="12">
        <v>101.71549202640256</v>
      </c>
      <c r="X276" s="12">
        <v>101.87448598126996</v>
      </c>
      <c r="Y276" s="12">
        <v>102.66046047377722</v>
      </c>
      <c r="Z276" s="12">
        <v>103.34943886570937</v>
      </c>
      <c r="AA276" s="12">
        <v>103.57435715040522</v>
      </c>
    </row>
    <row r="277" spans="1:27">
      <c r="A277" s="1" t="s">
        <v>524</v>
      </c>
      <c r="B277" s="1" t="s">
        <v>549</v>
      </c>
      <c r="D277" s="1">
        <v>30</v>
      </c>
      <c r="E277" s="1" t="s">
        <v>859</v>
      </c>
      <c r="F277" s="1" t="s">
        <v>887</v>
      </c>
      <c r="G277" s="1" t="str">
        <f t="shared" si="17"/>
        <v>30연립다세대연령2</v>
      </c>
      <c r="H277" s="1194">
        <v>98.14490764302559</v>
      </c>
      <c r="I277" s="1194">
        <v>98.14490764302559</v>
      </c>
      <c r="J277" s="1194">
        <v>98.893401179983641</v>
      </c>
      <c r="K277" s="1194">
        <v>99.480162720904602</v>
      </c>
      <c r="L277" s="1194">
        <v>99.713629310475739</v>
      </c>
      <c r="M277" s="1194">
        <v>99.810422459912957</v>
      </c>
      <c r="N277" s="1194">
        <v>100.01324878584485</v>
      </c>
      <c r="O277" s="12">
        <v>99.915449415693587</v>
      </c>
      <c r="P277" s="12">
        <v>99.551195814650583</v>
      </c>
      <c r="Q277" s="12">
        <v>99.833003131438858</v>
      </c>
      <c r="R277" s="12">
        <v>100</v>
      </c>
      <c r="S277" s="12">
        <v>100.02071838732884</v>
      </c>
      <c r="T277" s="12">
        <v>99.984414330189693</v>
      </c>
      <c r="U277" s="12">
        <v>100.03467103420138</v>
      </c>
      <c r="V277" s="12">
        <v>100.20372782878981</v>
      </c>
      <c r="W277" s="12">
        <v>100.51692324395222</v>
      </c>
      <c r="X277" s="12">
        <v>100.52651155248013</v>
      </c>
      <c r="Y277" s="12">
        <v>100.74882111751471</v>
      </c>
      <c r="Z277" s="12">
        <v>100.84612399930126</v>
      </c>
      <c r="AA277" s="12">
        <v>100.90577793552174</v>
      </c>
    </row>
    <row r="278" spans="1:27">
      <c r="A278" s="1" t="s">
        <v>524</v>
      </c>
      <c r="B278" s="1" t="s">
        <v>1381</v>
      </c>
      <c r="D278" s="1">
        <v>31</v>
      </c>
      <c r="E278" s="1" t="s">
        <v>771</v>
      </c>
      <c r="F278" s="1" t="s">
        <v>887</v>
      </c>
      <c r="G278" s="1" t="str">
        <f t="shared" ref="G278" si="18">D278&amp;E278&amp;F278</f>
        <v>31연립다세대연령2</v>
      </c>
      <c r="H278" s="1194"/>
      <c r="I278" s="1194"/>
      <c r="J278" s="1194"/>
      <c r="K278" s="1194"/>
      <c r="L278" s="1194"/>
      <c r="M278" s="1194"/>
      <c r="N278" s="1194"/>
      <c r="R278" s="12">
        <v>100</v>
      </c>
      <c r="S278" s="12">
        <v>100</v>
      </c>
      <c r="T278" s="12">
        <v>103.64480868819928</v>
      </c>
      <c r="U278" s="12">
        <v>105.79635046027254</v>
      </c>
      <c r="V278" s="12">
        <v>107.91244726505921</v>
      </c>
      <c r="W278" s="12">
        <v>110.83570964989637</v>
      </c>
      <c r="X278" s="12">
        <v>111.8741510047771</v>
      </c>
      <c r="Y278" s="12">
        <v>111.63808683002586</v>
      </c>
      <c r="Z278" s="12">
        <v>111.63808683002586</v>
      </c>
      <c r="AA278" s="12">
        <v>111.19681575438582</v>
      </c>
    </row>
    <row r="279" spans="1:27">
      <c r="A279" s="1" t="s">
        <v>524</v>
      </c>
      <c r="B279" s="1" t="s">
        <v>550</v>
      </c>
      <c r="D279" s="1">
        <v>32</v>
      </c>
      <c r="E279" s="1" t="s">
        <v>859</v>
      </c>
      <c r="F279" s="1" t="s">
        <v>887</v>
      </c>
      <c r="G279" s="1" t="str">
        <f t="shared" si="17"/>
        <v>32연립다세대연령2</v>
      </c>
      <c r="H279" s="1194">
        <v>97.93174655517592</v>
      </c>
      <c r="I279" s="1194">
        <v>98.279722910502045</v>
      </c>
      <c r="J279" s="1194">
        <v>98.637919319115397</v>
      </c>
      <c r="K279" s="1194">
        <v>98.637919319115397</v>
      </c>
      <c r="L279" s="1194">
        <v>99.181882108606345</v>
      </c>
      <c r="M279" s="1194">
        <v>99.529328879813789</v>
      </c>
      <c r="N279" s="1194">
        <v>99.565208296864398</v>
      </c>
      <c r="O279" s="12">
        <v>99.565208296864398</v>
      </c>
      <c r="P279" s="12">
        <v>99.565208296864398</v>
      </c>
      <c r="Q279" s="12">
        <v>99.681799544205262</v>
      </c>
      <c r="R279" s="12">
        <v>100</v>
      </c>
      <c r="S279" s="12">
        <v>100.53127734915543</v>
      </c>
      <c r="T279" s="12">
        <v>100.53127734915543</v>
      </c>
      <c r="U279" s="12">
        <v>100.33674693905783</v>
      </c>
      <c r="V279" s="12">
        <v>100.3644558162454</v>
      </c>
      <c r="W279" s="12">
        <v>100.41094721671382</v>
      </c>
      <c r="X279" s="12">
        <v>100.77272913207294</v>
      </c>
      <c r="Y279" s="12">
        <v>100.69705578404383</v>
      </c>
      <c r="Z279" s="12">
        <v>100.79457384153881</v>
      </c>
      <c r="AA279" s="12">
        <v>100.70705109159468</v>
      </c>
    </row>
    <row r="280" spans="1:27">
      <c r="A280" s="1" t="s">
        <v>524</v>
      </c>
      <c r="B280" s="1" t="s">
        <v>551</v>
      </c>
      <c r="D280" s="1">
        <v>33</v>
      </c>
      <c r="E280" s="1" t="s">
        <v>859</v>
      </c>
      <c r="F280" s="1" t="s">
        <v>887</v>
      </c>
      <c r="G280" s="1" t="str">
        <f t="shared" si="17"/>
        <v>33연립다세대연령2</v>
      </c>
      <c r="H280" s="1194">
        <v>102.08080328554098</v>
      </c>
      <c r="I280" s="1194">
        <v>102.08080328554098</v>
      </c>
      <c r="J280" s="1194">
        <v>101.61130456669665</v>
      </c>
      <c r="K280" s="1194">
        <v>101.696522588589</v>
      </c>
      <c r="L280" s="1194">
        <v>100.45587610020593</v>
      </c>
      <c r="M280" s="1194">
        <v>100.08844894823861</v>
      </c>
      <c r="N280" s="1194">
        <v>100.08844894823861</v>
      </c>
      <c r="O280" s="12">
        <v>99.964627992164253</v>
      </c>
      <c r="P280" s="12">
        <v>99.904929507485505</v>
      </c>
      <c r="Q280" s="12">
        <v>99.904929507485505</v>
      </c>
      <c r="R280" s="12">
        <v>100</v>
      </c>
      <c r="S280" s="12">
        <v>100.32450502187231</v>
      </c>
      <c r="T280" s="12">
        <v>100.71151112416068</v>
      </c>
      <c r="U280" s="12">
        <v>100.87714632951381</v>
      </c>
      <c r="V280" s="12">
        <v>101.10617149644195</v>
      </c>
      <c r="W280" s="12">
        <v>101.87709812692107</v>
      </c>
      <c r="X280" s="12">
        <v>102.04242402337336</v>
      </c>
      <c r="Y280" s="12">
        <v>102.04242402337336</v>
      </c>
      <c r="Z280" s="12">
        <v>102.51505810652949</v>
      </c>
      <c r="AA280" s="12">
        <v>102.50207934720521</v>
      </c>
    </row>
    <row r="281" spans="1:27">
      <c r="A281" s="1" t="s">
        <v>524</v>
      </c>
      <c r="B281" s="1" t="s">
        <v>552</v>
      </c>
      <c r="D281" s="1">
        <v>34</v>
      </c>
      <c r="E281" s="1" t="s">
        <v>859</v>
      </c>
      <c r="F281" s="1" t="s">
        <v>887</v>
      </c>
      <c r="G281" s="1" t="str">
        <f t="shared" si="17"/>
        <v>34연립다세대연령2</v>
      </c>
      <c r="H281" s="1194">
        <v>98.325598986221962</v>
      </c>
      <c r="I281" s="1194">
        <v>98.354369908817787</v>
      </c>
      <c r="J281" s="1194">
        <v>98.460685721414436</v>
      </c>
      <c r="K281" s="1194">
        <v>98.932728897026536</v>
      </c>
      <c r="L281" s="1194">
        <v>99.327057555004828</v>
      </c>
      <c r="M281" s="1194">
        <v>99.660445553962731</v>
      </c>
      <c r="N281" s="1194">
        <v>99.296036767118451</v>
      </c>
      <c r="O281" s="12">
        <v>99.311092067484878</v>
      </c>
      <c r="P281" s="12">
        <v>99.263917127139564</v>
      </c>
      <c r="Q281" s="12">
        <v>99.788527358397403</v>
      </c>
      <c r="R281" s="12">
        <v>100</v>
      </c>
      <c r="S281" s="12">
        <v>100.31459437373546</v>
      </c>
      <c r="T281" s="12">
        <v>100.50308069085348</v>
      </c>
      <c r="U281" s="12">
        <v>100.41417928438933</v>
      </c>
      <c r="V281" s="12">
        <v>100.56187052493146</v>
      </c>
      <c r="W281" s="12">
        <v>100.71875255091626</v>
      </c>
      <c r="X281" s="12">
        <v>100.65395678592104</v>
      </c>
      <c r="Y281" s="12">
        <v>100.95027188197247</v>
      </c>
      <c r="Z281" s="12">
        <v>100.89244929042131</v>
      </c>
      <c r="AA281" s="12">
        <v>100.98437789741101</v>
      </c>
    </row>
    <row r="282" spans="1:27">
      <c r="A282" s="1" t="s">
        <v>524</v>
      </c>
      <c r="B282" s="1" t="s">
        <v>553</v>
      </c>
      <c r="D282" s="1">
        <v>35</v>
      </c>
      <c r="E282" s="1" t="s">
        <v>859</v>
      </c>
      <c r="F282" s="1" t="s">
        <v>887</v>
      </c>
      <c r="G282" s="1" t="str">
        <f t="shared" si="17"/>
        <v>35연립다세대연령2</v>
      </c>
      <c r="H282" s="1194">
        <v>100.25823373189959</v>
      </c>
      <c r="I282" s="1194">
        <v>99.895611193642438</v>
      </c>
      <c r="J282" s="1194">
        <v>100.00536718405552</v>
      </c>
      <c r="K282" s="1194">
        <v>99.506541829681581</v>
      </c>
      <c r="L282" s="1194">
        <v>99.506541829681581</v>
      </c>
      <c r="M282" s="1194">
        <v>99.753158302312087</v>
      </c>
      <c r="N282" s="1194">
        <v>99.753158302312087</v>
      </c>
      <c r="O282" s="12">
        <v>100.00038598786844</v>
      </c>
      <c r="P282" s="12">
        <v>100</v>
      </c>
      <c r="Q282" s="12">
        <v>100</v>
      </c>
      <c r="R282" s="12">
        <v>100</v>
      </c>
      <c r="S282" s="12">
        <v>100.35986609082417</v>
      </c>
      <c r="T282" s="12">
        <v>99.598668205769485</v>
      </c>
      <c r="U282" s="12">
        <v>100.0587804106169</v>
      </c>
      <c r="V282" s="12">
        <v>99.764100366823328</v>
      </c>
      <c r="W282" s="12">
        <v>99.965677406929785</v>
      </c>
      <c r="X282" s="12">
        <v>99.965677406929785</v>
      </c>
      <c r="Y282" s="12">
        <v>100.00153955758016</v>
      </c>
      <c r="Z282" s="12">
        <v>99.917114134269639</v>
      </c>
      <c r="AA282" s="12">
        <v>99.917114134269639</v>
      </c>
    </row>
    <row r="283" spans="1:27">
      <c r="A283" s="1" t="s">
        <v>524</v>
      </c>
      <c r="B283" s="1" t="s">
        <v>554</v>
      </c>
      <c r="D283" s="1">
        <v>36</v>
      </c>
      <c r="E283" s="1" t="s">
        <v>859</v>
      </c>
      <c r="F283" s="1" t="s">
        <v>887</v>
      </c>
      <c r="G283" s="1" t="str">
        <f t="shared" si="17"/>
        <v>36연립다세대연령2</v>
      </c>
      <c r="H283" s="1194">
        <v>95.612115558853219</v>
      </c>
      <c r="I283" s="1194">
        <v>95.612115558853219</v>
      </c>
      <c r="J283" s="1194">
        <v>96.74923018348008</v>
      </c>
      <c r="K283" s="1194">
        <v>97.435262290625161</v>
      </c>
      <c r="L283" s="1194">
        <v>98.656719484852303</v>
      </c>
      <c r="M283" s="1194">
        <v>99.736358155792104</v>
      </c>
      <c r="N283" s="1194">
        <v>99.736358155792104</v>
      </c>
      <c r="O283" s="12">
        <v>100.18280014623666</v>
      </c>
      <c r="P283" s="12">
        <v>100.18280014623666</v>
      </c>
      <c r="Q283" s="12">
        <v>100.31090193744983</v>
      </c>
      <c r="R283" s="12">
        <v>100</v>
      </c>
      <c r="S283" s="12">
        <v>100.46279892902209</v>
      </c>
      <c r="T283" s="12">
        <v>100.46279892902209</v>
      </c>
      <c r="U283" s="12">
        <v>99.846744073941494</v>
      </c>
      <c r="V283" s="12">
        <v>100.11440325940941</v>
      </c>
      <c r="W283" s="12">
        <v>100.47964537284659</v>
      </c>
      <c r="X283" s="12">
        <v>100.57260185332137</v>
      </c>
      <c r="Y283" s="12">
        <v>100.83264969297585</v>
      </c>
      <c r="Z283" s="12">
        <v>101.0914151423533</v>
      </c>
      <c r="AA283" s="12">
        <v>101.47499910971976</v>
      </c>
    </row>
    <row r="284" spans="1:27">
      <c r="A284" s="1" t="s">
        <v>524</v>
      </c>
      <c r="B284" s="1" t="s">
        <v>555</v>
      </c>
      <c r="D284" s="1">
        <v>37</v>
      </c>
      <c r="E284" s="1" t="s">
        <v>859</v>
      </c>
      <c r="F284" s="1" t="s">
        <v>887</v>
      </c>
      <c r="G284" s="1" t="str">
        <f t="shared" si="17"/>
        <v>37연립다세대연령2</v>
      </c>
      <c r="H284" s="1194">
        <v>97.020140596345925</v>
      </c>
      <c r="I284" s="1194">
        <v>97.020140596345925</v>
      </c>
      <c r="J284" s="1194">
        <v>97.296819394076365</v>
      </c>
      <c r="K284" s="1194">
        <v>97.710563647494155</v>
      </c>
      <c r="L284" s="1194">
        <v>97.909052155568688</v>
      </c>
      <c r="M284" s="1194">
        <v>98.097362113662129</v>
      </c>
      <c r="N284" s="1194">
        <v>98.379567629672977</v>
      </c>
      <c r="O284" s="12">
        <v>98.767741641862969</v>
      </c>
      <c r="P284" s="12">
        <v>99.241977697771333</v>
      </c>
      <c r="Q284" s="12">
        <v>99.683244353444593</v>
      </c>
      <c r="R284" s="12">
        <v>100</v>
      </c>
      <c r="S284" s="12">
        <v>100.22618751661798</v>
      </c>
      <c r="T284" s="12">
        <v>100.33199517853339</v>
      </c>
      <c r="U284" s="12">
        <v>100.38980800952892</v>
      </c>
      <c r="V284" s="12">
        <v>100.75206860559491</v>
      </c>
      <c r="W284" s="12">
        <v>101.42426117543017</v>
      </c>
      <c r="X284" s="12">
        <v>101.75895680027445</v>
      </c>
      <c r="Y284" s="12">
        <v>102.18440757320928</v>
      </c>
      <c r="Z284" s="12">
        <v>102.31699600606528</v>
      </c>
      <c r="AA284" s="12">
        <v>102.49014956184759</v>
      </c>
    </row>
    <row r="285" spans="1:27">
      <c r="A285" s="1" t="s">
        <v>524</v>
      </c>
      <c r="B285" s="1" t="s">
        <v>556</v>
      </c>
      <c r="D285" s="1">
        <v>38</v>
      </c>
      <c r="E285" s="1" t="s">
        <v>859</v>
      </c>
      <c r="F285" s="1" t="s">
        <v>887</v>
      </c>
      <c r="G285" s="1" t="str">
        <f t="shared" si="17"/>
        <v>38연립다세대연령2</v>
      </c>
      <c r="H285" s="1194">
        <v>100.55452540891531</v>
      </c>
      <c r="I285" s="1194">
        <v>100.49768848771802</v>
      </c>
      <c r="J285" s="1194">
        <v>100.21129189562822</v>
      </c>
      <c r="K285" s="1194">
        <v>100.01053711182416</v>
      </c>
      <c r="L285" s="1194">
        <v>99.92096260965188</v>
      </c>
      <c r="M285" s="1194">
        <v>100.43320962548465</v>
      </c>
      <c r="N285" s="1194">
        <v>100.16695101068404</v>
      </c>
      <c r="O285" s="12">
        <v>99.914238952356257</v>
      </c>
      <c r="P285" s="12">
        <v>99.917859247080941</v>
      </c>
      <c r="Q285" s="12">
        <v>99.902751122155991</v>
      </c>
      <c r="R285" s="12">
        <v>100</v>
      </c>
      <c r="S285" s="12">
        <v>98.796458335054382</v>
      </c>
      <c r="T285" s="12">
        <v>98.642376745449695</v>
      </c>
      <c r="U285" s="12">
        <v>98.49403268416448</v>
      </c>
      <c r="V285" s="12">
        <v>98.751124132116246</v>
      </c>
      <c r="W285" s="12">
        <v>98.766900285794691</v>
      </c>
      <c r="X285" s="12">
        <v>98.969380567792228</v>
      </c>
      <c r="Y285" s="12">
        <v>99.114316024433052</v>
      </c>
      <c r="Z285" s="12">
        <v>99.12616476366199</v>
      </c>
      <c r="AA285" s="12">
        <v>99.072788706701147</v>
      </c>
    </row>
    <row r="286" spans="1:27">
      <c r="A286" s="1" t="s">
        <v>524</v>
      </c>
      <c r="B286" s="1" t="s">
        <v>557</v>
      </c>
      <c r="D286" s="1">
        <v>39</v>
      </c>
      <c r="E286" s="1" t="s">
        <v>859</v>
      </c>
      <c r="F286" s="1" t="s">
        <v>887</v>
      </c>
      <c r="G286" s="1" t="str">
        <f t="shared" si="17"/>
        <v>39연립다세대연령2</v>
      </c>
      <c r="H286" s="1194">
        <v>97.255173721504065</v>
      </c>
      <c r="I286" s="1194">
        <v>98.88218482380168</v>
      </c>
      <c r="J286" s="1194">
        <v>99.026316169952679</v>
      </c>
      <c r="K286" s="1194">
        <v>99.764164402049886</v>
      </c>
      <c r="L286" s="1194">
        <v>99.859443341156322</v>
      </c>
      <c r="M286" s="1194">
        <v>99.871829806045028</v>
      </c>
      <c r="N286" s="1194">
        <v>99.971918467731939</v>
      </c>
      <c r="O286" s="12">
        <v>99.961567150216709</v>
      </c>
      <c r="P286" s="12">
        <v>99.961567150216709</v>
      </c>
      <c r="Q286" s="12">
        <v>100</v>
      </c>
      <c r="R286" s="12">
        <v>100</v>
      </c>
      <c r="S286" s="12">
        <v>100.00758783584965</v>
      </c>
      <c r="T286" s="12">
        <v>100.06743560403579</v>
      </c>
      <c r="U286" s="12">
        <v>100.06743560403579</v>
      </c>
      <c r="V286" s="12">
        <v>100.06743560403579</v>
      </c>
      <c r="W286" s="12">
        <v>100.15725450569965</v>
      </c>
      <c r="X286" s="12">
        <v>100.14890631968861</v>
      </c>
      <c r="Y286" s="12">
        <v>100.16792083691439</v>
      </c>
      <c r="Z286" s="12">
        <v>100.14130138158967</v>
      </c>
      <c r="AA286" s="12">
        <v>99.982195483430601</v>
      </c>
    </row>
    <row r="287" spans="1:27">
      <c r="A287" s="1" t="s">
        <v>655</v>
      </c>
      <c r="D287" s="1">
        <v>40</v>
      </c>
      <c r="E287" s="1" t="s">
        <v>859</v>
      </c>
      <c r="F287" s="1" t="s">
        <v>887</v>
      </c>
      <c r="G287" s="1" t="str">
        <f t="shared" si="17"/>
        <v>40연립다세대연령2</v>
      </c>
      <c r="H287" s="1194">
        <v>101.35332897136317</v>
      </c>
      <c r="I287" s="1194">
        <v>101.35856798181273</v>
      </c>
      <c r="J287" s="1194">
        <v>101.33879163583086</v>
      </c>
      <c r="K287" s="1194">
        <v>101.43920344407873</v>
      </c>
      <c r="L287" s="1194">
        <v>101.22281570290063</v>
      </c>
      <c r="M287" s="1194">
        <v>100.87615479126107</v>
      </c>
      <c r="N287" s="1194">
        <v>100.61157515710613</v>
      </c>
      <c r="O287" s="12">
        <v>100.45684304105811</v>
      </c>
      <c r="P287" s="12">
        <v>100.20548721960236</v>
      </c>
      <c r="Q287" s="12">
        <v>100.04690328815377</v>
      </c>
      <c r="R287" s="12">
        <v>100</v>
      </c>
      <c r="S287" s="12">
        <v>99.815568698567532</v>
      </c>
      <c r="T287" s="12">
        <v>99.476088229382199</v>
      </c>
      <c r="U287" s="12">
        <v>99.389448733030761</v>
      </c>
      <c r="V287" s="12">
        <v>99.199999772383876</v>
      </c>
      <c r="W287" s="12">
        <v>99.320307749204744</v>
      </c>
      <c r="X287" s="12">
        <v>99.368696226298979</v>
      </c>
      <c r="Y287" s="12">
        <v>99.497848609949116</v>
      </c>
      <c r="Z287" s="12">
        <v>99.523974910732733</v>
      </c>
      <c r="AA287" s="12">
        <v>99.33934593181047</v>
      </c>
    </row>
    <row r="288" spans="1:27">
      <c r="A288" s="1" t="s">
        <v>523</v>
      </c>
      <c r="D288" s="1">
        <v>41</v>
      </c>
      <c r="E288" s="1" t="s">
        <v>859</v>
      </c>
      <c r="F288" s="1" t="s">
        <v>887</v>
      </c>
      <c r="G288" s="1" t="str">
        <f t="shared" si="17"/>
        <v>41연립다세대연령2</v>
      </c>
      <c r="H288" s="1194">
        <v>100.19932090300108</v>
      </c>
      <c r="I288" s="1194">
        <v>100.29603067323077</v>
      </c>
      <c r="J288" s="1194">
        <v>100.35512849043617</v>
      </c>
      <c r="K288" s="1194">
        <v>100.35167281168935</v>
      </c>
      <c r="L288" s="1194">
        <v>100.36818168137873</v>
      </c>
      <c r="M288" s="1194">
        <v>100.31117899811107</v>
      </c>
      <c r="N288" s="1194">
        <v>100.02995912790794</v>
      </c>
      <c r="O288" s="12">
        <v>100.00406730568245</v>
      </c>
      <c r="P288" s="12">
        <v>100.09537645791568</v>
      </c>
      <c r="Q288" s="12">
        <v>100.07432933976241</v>
      </c>
      <c r="R288" s="12">
        <v>100</v>
      </c>
      <c r="S288" s="12">
        <v>99.753232223772031</v>
      </c>
      <c r="T288" s="12">
        <v>99.569917731076302</v>
      </c>
      <c r="U288" s="12">
        <v>99.333211307423767</v>
      </c>
      <c r="V288" s="12">
        <v>99.189231343988681</v>
      </c>
      <c r="W288" s="12">
        <v>99.188084236460256</v>
      </c>
      <c r="X288" s="12">
        <v>99.287785323306991</v>
      </c>
      <c r="Y288" s="12">
        <v>99.398010417987166</v>
      </c>
      <c r="Z288" s="12">
        <v>99.219314498936015</v>
      </c>
      <c r="AA288" s="12">
        <v>99.176539229862243</v>
      </c>
    </row>
    <row r="289" spans="1:27">
      <c r="A289" s="1" t="s">
        <v>516</v>
      </c>
      <c r="D289" s="1">
        <v>1</v>
      </c>
      <c r="E289" s="1" t="s">
        <v>859</v>
      </c>
      <c r="F289" s="1" t="s">
        <v>832</v>
      </c>
      <c r="G289" s="1" t="str">
        <f t="shared" si="17"/>
        <v>1연립다세대연령3</v>
      </c>
      <c r="H289" s="1194">
        <v>101.1670292656208</v>
      </c>
      <c r="I289" s="1194">
        <v>101.16045014675615</v>
      </c>
      <c r="J289" s="1194">
        <v>101.11786080830574</v>
      </c>
      <c r="K289" s="1194">
        <v>101.07024475700079</v>
      </c>
      <c r="L289" s="1194">
        <v>100.92070980583269</v>
      </c>
      <c r="M289" s="1194">
        <v>100.74901919586657</v>
      </c>
      <c r="N289" s="1194">
        <v>100.59826983951994</v>
      </c>
      <c r="O289" s="12">
        <v>100.4615955736289</v>
      </c>
      <c r="P289" s="12">
        <v>100.25158955617755</v>
      </c>
      <c r="Q289" s="12">
        <v>100.11276108103499</v>
      </c>
      <c r="R289" s="12">
        <v>100</v>
      </c>
      <c r="S289" s="12">
        <v>99.714190518086227</v>
      </c>
      <c r="T289" s="12">
        <v>99.332528806459962</v>
      </c>
      <c r="U289" s="12">
        <v>99.108738336276019</v>
      </c>
      <c r="V289" s="12">
        <v>98.886691890297584</v>
      </c>
      <c r="W289" s="12">
        <v>98.819547612597418</v>
      </c>
      <c r="X289" s="12">
        <v>98.777301719988543</v>
      </c>
      <c r="Y289" s="12">
        <v>98.67895664410689</v>
      </c>
      <c r="Z289" s="12">
        <v>98.577305899885602</v>
      </c>
      <c r="AA289" s="12">
        <v>98.398198251889852</v>
      </c>
    </row>
    <row r="290" spans="1:27">
      <c r="A290" s="1" t="s">
        <v>521</v>
      </c>
      <c r="D290" s="1">
        <v>2</v>
      </c>
      <c r="E290" s="1" t="s">
        <v>859</v>
      </c>
      <c r="F290" s="1" t="s">
        <v>891</v>
      </c>
      <c r="G290" s="1" t="str">
        <f t="shared" si="17"/>
        <v>2연립다세대연령3</v>
      </c>
      <c r="H290" s="1194">
        <v>102.30158016517403</v>
      </c>
      <c r="I290" s="1194">
        <v>102.27197636281986</v>
      </c>
      <c r="J290" s="1194">
        <v>102.03998374139124</v>
      </c>
      <c r="K290" s="1194">
        <v>101.90427803769656</v>
      </c>
      <c r="L290" s="1194">
        <v>101.68660722024178</v>
      </c>
      <c r="M290" s="1194">
        <v>101.41943969263941</v>
      </c>
      <c r="N290" s="1194">
        <v>101.14164622421156</v>
      </c>
      <c r="O290" s="12">
        <v>100.89851425487369</v>
      </c>
      <c r="P290" s="12">
        <v>100.52544756804839</v>
      </c>
      <c r="Q290" s="12">
        <v>100.23669950910978</v>
      </c>
      <c r="R290" s="12">
        <v>100</v>
      </c>
      <c r="S290" s="12">
        <v>99.501789920418332</v>
      </c>
      <c r="T290" s="12">
        <v>98.906047839763374</v>
      </c>
      <c r="U290" s="12">
        <v>98.595131726192946</v>
      </c>
      <c r="V290" s="12">
        <v>98.213908499159004</v>
      </c>
      <c r="W290" s="12">
        <v>98.035196864831661</v>
      </c>
      <c r="X290" s="12">
        <v>97.88938563630272</v>
      </c>
      <c r="Y290" s="12">
        <v>97.705802153016791</v>
      </c>
      <c r="Z290" s="12">
        <v>97.452061954319802</v>
      </c>
      <c r="AA290" s="12">
        <v>97.177054245322594</v>
      </c>
    </row>
    <row r="291" spans="1:27">
      <c r="A291" s="1" t="s">
        <v>1380</v>
      </c>
      <c r="D291" s="1">
        <v>3</v>
      </c>
      <c r="E291" s="1" t="s">
        <v>771</v>
      </c>
      <c r="F291" s="1" t="s">
        <v>832</v>
      </c>
      <c r="G291" s="1" t="str">
        <f t="shared" ref="G291" si="19">D291&amp;E291&amp;F291</f>
        <v>3연립다세대연령3</v>
      </c>
      <c r="H291" s="1194">
        <v>98.886830903273406</v>
      </c>
      <c r="I291" s="1194">
        <v>98.925764726570023</v>
      </c>
      <c r="J291" s="1194">
        <v>99.258746053340033</v>
      </c>
      <c r="K291" s="1194">
        <v>99.386531016352308</v>
      </c>
      <c r="L291" s="1194">
        <v>99.372999605061779</v>
      </c>
      <c r="M291" s="1194">
        <v>99.392333995218991</v>
      </c>
      <c r="N291" s="1194">
        <v>99.496591137506158</v>
      </c>
      <c r="O291" s="12">
        <v>99.574344623834236</v>
      </c>
      <c r="P291" s="12">
        <v>99.694100900104331</v>
      </c>
      <c r="Q291" s="12">
        <v>99.859888545094009</v>
      </c>
      <c r="R291" s="12">
        <v>100</v>
      </c>
      <c r="S291" s="12">
        <v>100.14873513222106</v>
      </c>
      <c r="T291" s="12">
        <v>100.20793868225195</v>
      </c>
      <c r="U291" s="12">
        <v>100.16441819933983</v>
      </c>
      <c r="V291" s="12">
        <v>100.27298315099864</v>
      </c>
      <c r="W291" s="12">
        <v>100.43853778351657</v>
      </c>
      <c r="X291" s="12">
        <v>100.61302397174079</v>
      </c>
      <c r="Y291" s="12">
        <v>100.69360504014058</v>
      </c>
      <c r="Z291" s="12">
        <v>100.91238733804116</v>
      </c>
      <c r="AA291" s="12">
        <v>100.93617974986175</v>
      </c>
    </row>
    <row r="292" spans="1:27">
      <c r="A292" s="1" t="s">
        <v>522</v>
      </c>
      <c r="D292" s="1">
        <v>4</v>
      </c>
      <c r="E292" s="1" t="s">
        <v>859</v>
      </c>
      <c r="F292" s="1" t="s">
        <v>889</v>
      </c>
      <c r="G292" s="1" t="str">
        <f t="shared" si="17"/>
        <v>4연립다세대연령3</v>
      </c>
      <c r="H292" s="1194">
        <v>99.790565047996509</v>
      </c>
      <c r="I292" s="1194">
        <v>99.762010730403929</v>
      </c>
      <c r="J292" s="1194">
        <v>99.866979691039276</v>
      </c>
      <c r="K292" s="1194">
        <v>99.948567521951446</v>
      </c>
      <c r="L292" s="1194">
        <v>99.813652844285045</v>
      </c>
      <c r="M292" s="1194">
        <v>99.676193992701158</v>
      </c>
      <c r="N292" s="1194">
        <v>99.601252998347732</v>
      </c>
      <c r="O292" s="12">
        <v>99.558960886929114</v>
      </c>
      <c r="P292" s="12">
        <v>99.634585768196814</v>
      </c>
      <c r="Q292" s="12">
        <v>99.774425257253498</v>
      </c>
      <c r="R292" s="12">
        <v>100</v>
      </c>
      <c r="S292" s="12">
        <v>100.15966330411229</v>
      </c>
      <c r="T292" s="12">
        <v>100.24230380697354</v>
      </c>
      <c r="U292" s="12">
        <v>100.2455401781625</v>
      </c>
      <c r="V292" s="12">
        <v>100.32046590741177</v>
      </c>
      <c r="W292" s="12">
        <v>100.23065021259643</v>
      </c>
      <c r="X292" s="12">
        <v>100.26096684422083</v>
      </c>
      <c r="Y292" s="12">
        <v>100.35874531124456</v>
      </c>
      <c r="Z292" s="12">
        <v>100.48030453207326</v>
      </c>
      <c r="AA292" s="12">
        <v>100.5084932345958</v>
      </c>
    </row>
    <row r="293" spans="1:27">
      <c r="A293" s="1" t="s">
        <v>853</v>
      </c>
      <c r="D293" s="1">
        <v>5</v>
      </c>
      <c r="E293" s="1" t="s">
        <v>859</v>
      </c>
      <c r="F293" s="1" t="s">
        <v>889</v>
      </c>
      <c r="G293" s="1" t="str">
        <f t="shared" si="17"/>
        <v>5연립다세대연령3</v>
      </c>
      <c r="H293" s="1194">
        <v>98.217993932091133</v>
      </c>
      <c r="I293" s="1194">
        <v>98.306506937257453</v>
      </c>
      <c r="J293" s="1194">
        <v>98.807427249114596</v>
      </c>
      <c r="K293" s="1194">
        <v>98.969320034226499</v>
      </c>
      <c r="L293" s="1194">
        <v>99.045546760297313</v>
      </c>
      <c r="M293" s="1194">
        <v>99.181105583075748</v>
      </c>
      <c r="N293" s="1194">
        <v>99.418586703400436</v>
      </c>
      <c r="O293" s="12">
        <v>99.585822191944075</v>
      </c>
      <c r="P293" s="12">
        <v>99.738521381054028</v>
      </c>
      <c r="Q293" s="12">
        <v>99.923690452383568</v>
      </c>
      <c r="R293" s="12">
        <v>100</v>
      </c>
      <c r="S293" s="12">
        <v>100.14165805964146</v>
      </c>
      <c r="T293" s="12">
        <v>100.17414522330942</v>
      </c>
      <c r="U293" s="12">
        <v>100.08253146747066</v>
      </c>
      <c r="V293" s="12">
        <v>100.20324752844927</v>
      </c>
      <c r="W293" s="12">
        <v>100.55454694308716</v>
      </c>
      <c r="X293" s="12">
        <v>100.83295513408514</v>
      </c>
      <c r="Y293" s="12">
        <v>100.90274412573463</v>
      </c>
      <c r="Z293" s="12">
        <v>101.19245835316519</v>
      </c>
      <c r="AA293" s="12">
        <v>101.21532784917571</v>
      </c>
    </row>
    <row r="294" spans="1:27">
      <c r="A294" s="1" t="s">
        <v>524</v>
      </c>
      <c r="B294" s="1" t="s">
        <v>525</v>
      </c>
      <c r="D294" s="1">
        <v>6</v>
      </c>
      <c r="E294" s="1" t="s">
        <v>859</v>
      </c>
      <c r="F294" s="1" t="s">
        <v>889</v>
      </c>
      <c r="G294" s="1" t="str">
        <f t="shared" si="17"/>
        <v>6연립다세대연령3</v>
      </c>
      <c r="H294" s="1194">
        <v>102.77713730837925</v>
      </c>
      <c r="I294" s="1194">
        <v>102.72502173393023</v>
      </c>
      <c r="J294" s="1194">
        <v>102.34186066019663</v>
      </c>
      <c r="K294" s="1194">
        <v>101.9889260906979</v>
      </c>
      <c r="L294" s="1194">
        <v>101.67916362371153</v>
      </c>
      <c r="M294" s="1194">
        <v>101.56877590111037</v>
      </c>
      <c r="N294" s="1194">
        <v>101.27632669253414</v>
      </c>
      <c r="O294" s="12">
        <v>101.00889884089418</v>
      </c>
      <c r="P294" s="12">
        <v>100.56546955340032</v>
      </c>
      <c r="Q294" s="12">
        <v>100.20431028946625</v>
      </c>
      <c r="R294" s="12">
        <v>100</v>
      </c>
      <c r="S294" s="12">
        <v>99.557860511963284</v>
      </c>
      <c r="T294" s="12">
        <v>98.899040327487185</v>
      </c>
      <c r="U294" s="12">
        <v>98.59168452480786</v>
      </c>
      <c r="V294" s="12">
        <v>98.23463772681994</v>
      </c>
      <c r="W294" s="12">
        <v>98.012792535425149</v>
      </c>
      <c r="X294" s="12">
        <v>97.82421860336018</v>
      </c>
      <c r="Y294" s="12">
        <v>97.488030205489196</v>
      </c>
      <c r="Z294" s="12">
        <v>97.182449609866367</v>
      </c>
      <c r="AA294" s="12">
        <v>96.893525060590932</v>
      </c>
    </row>
    <row r="295" spans="1:27">
      <c r="A295" s="1" t="s">
        <v>524</v>
      </c>
      <c r="B295" s="1" t="s">
        <v>525</v>
      </c>
      <c r="C295" s="1" t="s">
        <v>526</v>
      </c>
      <c r="D295" s="1">
        <v>7</v>
      </c>
      <c r="E295" s="1" t="s">
        <v>859</v>
      </c>
      <c r="F295" s="1" t="s">
        <v>889</v>
      </c>
      <c r="G295" s="1" t="str">
        <f t="shared" si="17"/>
        <v>7연립다세대연령3</v>
      </c>
      <c r="H295" s="1194">
        <v>101.72181043399064</v>
      </c>
      <c r="I295" s="1194">
        <v>101.72181043399064</v>
      </c>
      <c r="J295" s="1194">
        <v>101.64547291419798</v>
      </c>
      <c r="K295" s="1194">
        <v>101.18769591244586</v>
      </c>
      <c r="L295" s="1194">
        <v>101.13704476377815</v>
      </c>
      <c r="M295" s="1194">
        <v>101.17237966046845</v>
      </c>
      <c r="N295" s="1194">
        <v>101.03931828901854</v>
      </c>
      <c r="O295" s="12">
        <v>100.93270283906354</v>
      </c>
      <c r="P295" s="12">
        <v>100.45821990428104</v>
      </c>
      <c r="Q295" s="12">
        <v>100.17055321764134</v>
      </c>
      <c r="R295" s="12">
        <v>100</v>
      </c>
      <c r="S295" s="12">
        <v>99.771268415470246</v>
      </c>
      <c r="T295" s="12">
        <v>99.446077086003541</v>
      </c>
      <c r="U295" s="12">
        <v>99.150713401928542</v>
      </c>
      <c r="V295" s="12">
        <v>98.830121599157366</v>
      </c>
      <c r="W295" s="12">
        <v>98.609105310045209</v>
      </c>
      <c r="X295" s="12">
        <v>98.520286966240647</v>
      </c>
      <c r="Y295" s="12">
        <v>98.334691570102379</v>
      </c>
      <c r="Z295" s="12">
        <v>98.037202983837631</v>
      </c>
      <c r="AA295" s="12">
        <v>97.599522371617468</v>
      </c>
    </row>
    <row r="296" spans="1:27">
      <c r="A296" s="1" t="s">
        <v>524</v>
      </c>
      <c r="B296" s="1" t="s">
        <v>525</v>
      </c>
      <c r="C296" s="1" t="s">
        <v>527</v>
      </c>
      <c r="D296" s="1">
        <v>8</v>
      </c>
      <c r="E296" s="1" t="s">
        <v>859</v>
      </c>
      <c r="F296" s="1" t="s">
        <v>889</v>
      </c>
      <c r="G296" s="1" t="str">
        <f t="shared" si="17"/>
        <v>8연립다세대연령3</v>
      </c>
      <c r="H296" s="1194">
        <v>100.97796405448217</v>
      </c>
      <c r="I296" s="1194">
        <v>100.97796405448217</v>
      </c>
      <c r="J296" s="1194">
        <v>100.48444677848487</v>
      </c>
      <c r="K296" s="1194">
        <v>100.3798111290468</v>
      </c>
      <c r="L296" s="1194">
        <v>100.3798111290468</v>
      </c>
      <c r="M296" s="1194">
        <v>100.3798111290468</v>
      </c>
      <c r="N296" s="1194">
        <v>100.39482907764001</v>
      </c>
      <c r="O296" s="12">
        <v>100.31614962025621</v>
      </c>
      <c r="P296" s="12">
        <v>100.14753138070051</v>
      </c>
      <c r="Q296" s="12">
        <v>100.06305336995304</v>
      </c>
      <c r="R296" s="12">
        <v>100</v>
      </c>
      <c r="S296" s="12">
        <v>99.939793881350312</v>
      </c>
      <c r="T296" s="12">
        <v>99.854734422953214</v>
      </c>
      <c r="U296" s="12">
        <v>99.854734422953214</v>
      </c>
      <c r="V296" s="12">
        <v>99.739762853005971</v>
      </c>
      <c r="W296" s="12">
        <v>99.628782693360577</v>
      </c>
      <c r="X296" s="12">
        <v>99.572384513270649</v>
      </c>
      <c r="Y296" s="12">
        <v>99.132922157816381</v>
      </c>
      <c r="Z296" s="12">
        <v>99.115788882763269</v>
      </c>
      <c r="AA296" s="12">
        <v>99.009603750039972</v>
      </c>
    </row>
    <row r="297" spans="1:27">
      <c r="A297" s="1" t="s">
        <v>524</v>
      </c>
      <c r="B297" s="1" t="s">
        <v>525</v>
      </c>
      <c r="C297" s="1" t="s">
        <v>528</v>
      </c>
      <c r="D297" s="1">
        <v>9</v>
      </c>
      <c r="E297" s="1" t="s">
        <v>859</v>
      </c>
      <c r="F297" s="1" t="s">
        <v>889</v>
      </c>
      <c r="G297" s="1" t="str">
        <f t="shared" si="17"/>
        <v>9연립다세대연령3</v>
      </c>
      <c r="H297" s="1194">
        <v>101.98586930487183</v>
      </c>
      <c r="I297" s="1194">
        <v>101.98586930487183</v>
      </c>
      <c r="J297" s="1194">
        <v>102.00345067793086</v>
      </c>
      <c r="K297" s="1194">
        <v>101.12152038279726</v>
      </c>
      <c r="L297" s="1194">
        <v>100.93011633413251</v>
      </c>
      <c r="M297" s="1194">
        <v>101.02087263707949</v>
      </c>
      <c r="N297" s="1194">
        <v>100.78051369050344</v>
      </c>
      <c r="O297" s="12">
        <v>100.56386992185071</v>
      </c>
      <c r="P297" s="12">
        <v>100.33201447871755</v>
      </c>
      <c r="Q297" s="12">
        <v>100.02855154144332</v>
      </c>
      <c r="R297" s="12">
        <v>100</v>
      </c>
      <c r="S297" s="12">
        <v>99.83272632646441</v>
      </c>
      <c r="T297" s="12">
        <v>99.203203920602775</v>
      </c>
      <c r="U297" s="12">
        <v>98.648365692396439</v>
      </c>
      <c r="V297" s="12">
        <v>98.011593362231025</v>
      </c>
      <c r="W297" s="12">
        <v>97.777767944793553</v>
      </c>
      <c r="X297" s="12">
        <v>97.558825978371956</v>
      </c>
      <c r="Y297" s="12">
        <v>97.339274011307097</v>
      </c>
      <c r="Z297" s="12">
        <v>96.850982104929315</v>
      </c>
      <c r="AA297" s="12">
        <v>96.435666707127737</v>
      </c>
    </row>
    <row r="298" spans="1:27">
      <c r="A298" s="1" t="s">
        <v>524</v>
      </c>
      <c r="B298" s="1" t="s">
        <v>525</v>
      </c>
      <c r="C298" s="1" t="s">
        <v>529</v>
      </c>
      <c r="D298" s="1">
        <v>10</v>
      </c>
      <c r="E298" s="1" t="s">
        <v>859</v>
      </c>
      <c r="F298" s="1" t="s">
        <v>889</v>
      </c>
      <c r="G298" s="1" t="str">
        <f t="shared" si="17"/>
        <v>10연립다세대연령3</v>
      </c>
      <c r="H298" s="1194">
        <v>101.57318819022362</v>
      </c>
      <c r="I298" s="1194">
        <v>101.57318819022362</v>
      </c>
      <c r="J298" s="1194">
        <v>101.48455523970914</v>
      </c>
      <c r="K298" s="1194">
        <v>101.48455523970914</v>
      </c>
      <c r="L298" s="1194">
        <v>101.60432182701796</v>
      </c>
      <c r="M298" s="1194">
        <v>101.576529703234</v>
      </c>
      <c r="N298" s="1194">
        <v>101.54484127072034</v>
      </c>
      <c r="O298" s="12">
        <v>101.57502957746222</v>
      </c>
      <c r="P298" s="12">
        <v>100.70324432366824</v>
      </c>
      <c r="Q298" s="12">
        <v>100.38321289326797</v>
      </c>
      <c r="R298" s="12">
        <v>100</v>
      </c>
      <c r="S298" s="12">
        <v>99.649288827510333</v>
      </c>
      <c r="T298" s="12">
        <v>99.649288827510333</v>
      </c>
      <c r="U298" s="12">
        <v>99.609516136105455</v>
      </c>
      <c r="V298" s="12">
        <v>99.642932391687111</v>
      </c>
      <c r="W298" s="12">
        <v>99.409859403529808</v>
      </c>
      <c r="X298" s="12">
        <v>99.481149247954491</v>
      </c>
      <c r="Y298" s="12">
        <v>99.405903988084773</v>
      </c>
      <c r="Z298" s="12">
        <v>99.283546884014797</v>
      </c>
      <c r="AA298" s="12">
        <v>98.730426578574978</v>
      </c>
    </row>
    <row r="299" spans="1:27">
      <c r="A299" s="1" t="s">
        <v>524</v>
      </c>
      <c r="B299" s="1" t="s">
        <v>525</v>
      </c>
      <c r="C299" s="1" t="s">
        <v>530</v>
      </c>
      <c r="D299" s="1">
        <v>11</v>
      </c>
      <c r="E299" s="1" t="s">
        <v>859</v>
      </c>
      <c r="F299" s="1" t="s">
        <v>889</v>
      </c>
      <c r="G299" s="1" t="str">
        <f t="shared" si="17"/>
        <v>11연립다세대연령3</v>
      </c>
      <c r="H299" s="1194">
        <v>103.91893511227848</v>
      </c>
      <c r="I299" s="1194">
        <v>103.80986390930457</v>
      </c>
      <c r="J299" s="1194">
        <v>103.09258857786237</v>
      </c>
      <c r="K299" s="1194">
        <v>102.85362524106759</v>
      </c>
      <c r="L299" s="1194">
        <v>102.26268891919288</v>
      </c>
      <c r="M299" s="1194">
        <v>101.99481479928519</v>
      </c>
      <c r="N299" s="1194">
        <v>101.53064565949035</v>
      </c>
      <c r="O299" s="12">
        <v>101.09052569931234</v>
      </c>
      <c r="P299" s="12">
        <v>100.68040056581361</v>
      </c>
      <c r="Q299" s="12">
        <v>100.24045775677823</v>
      </c>
      <c r="R299" s="12">
        <v>100</v>
      </c>
      <c r="S299" s="12">
        <v>99.317706952203849</v>
      </c>
      <c r="T299" s="12">
        <v>98.285651581191757</v>
      </c>
      <c r="U299" s="12">
        <v>97.964941180844605</v>
      </c>
      <c r="V299" s="12">
        <v>97.567300159340803</v>
      </c>
      <c r="W299" s="12">
        <v>97.344541717607726</v>
      </c>
      <c r="X299" s="12">
        <v>97.04502771742392</v>
      </c>
      <c r="Y299" s="12">
        <v>96.541831371964676</v>
      </c>
      <c r="Z299" s="12">
        <v>96.227318811543668</v>
      </c>
      <c r="AA299" s="12">
        <v>96.103362110241989</v>
      </c>
    </row>
    <row r="300" spans="1:27">
      <c r="A300" s="1" t="s">
        <v>524</v>
      </c>
      <c r="B300" s="1" t="s">
        <v>525</v>
      </c>
      <c r="C300" s="1" t="s">
        <v>531</v>
      </c>
      <c r="D300" s="1">
        <v>12</v>
      </c>
      <c r="E300" s="1" t="s">
        <v>859</v>
      </c>
      <c r="F300" s="1" t="s">
        <v>889</v>
      </c>
      <c r="G300" s="1" t="str">
        <f t="shared" si="17"/>
        <v>12연립다세대연령3</v>
      </c>
      <c r="H300" s="1194">
        <v>102.73052927060526</v>
      </c>
      <c r="I300" s="1194">
        <v>102.60636715597752</v>
      </c>
      <c r="J300" s="1194">
        <v>101.99065708291216</v>
      </c>
      <c r="K300" s="1194">
        <v>101.9812891268093</v>
      </c>
      <c r="L300" s="1194">
        <v>101.40410085269924</v>
      </c>
      <c r="M300" s="1194">
        <v>101.15298064422164</v>
      </c>
      <c r="N300" s="1194">
        <v>100.9617360819507</v>
      </c>
      <c r="O300" s="12">
        <v>100.68423953003352</v>
      </c>
      <c r="P300" s="12">
        <v>100.60306058045595</v>
      </c>
      <c r="Q300" s="12">
        <v>100.24756778778175</v>
      </c>
      <c r="R300" s="12">
        <v>100</v>
      </c>
      <c r="S300" s="12">
        <v>99.402387318905383</v>
      </c>
      <c r="T300" s="12">
        <v>98.303760810500677</v>
      </c>
      <c r="U300" s="12">
        <v>97.916457643235887</v>
      </c>
      <c r="V300" s="12">
        <v>97.470289178718531</v>
      </c>
      <c r="W300" s="12">
        <v>97.059846107982523</v>
      </c>
      <c r="X300" s="12">
        <v>96.678426726974223</v>
      </c>
      <c r="Y300" s="12">
        <v>96.13681512234507</v>
      </c>
      <c r="Z300" s="12">
        <v>95.773910099992264</v>
      </c>
      <c r="AA300" s="12">
        <v>95.732980626120252</v>
      </c>
    </row>
    <row r="301" spans="1:27">
      <c r="A301" s="1" t="s">
        <v>524</v>
      </c>
      <c r="B301" s="1" t="s">
        <v>525</v>
      </c>
      <c r="C301" s="1" t="s">
        <v>532</v>
      </c>
      <c r="D301" s="1">
        <v>13</v>
      </c>
      <c r="E301" s="1" t="s">
        <v>859</v>
      </c>
      <c r="F301" s="1" t="s">
        <v>889</v>
      </c>
      <c r="G301" s="1" t="str">
        <f t="shared" si="17"/>
        <v>13연립다세대연령3</v>
      </c>
      <c r="H301" s="1194">
        <v>106.38840064905376</v>
      </c>
      <c r="I301" s="1194">
        <v>106.31129473195715</v>
      </c>
      <c r="J301" s="1194">
        <v>105.37972879142166</v>
      </c>
      <c r="K301" s="1194">
        <v>104.65808576448185</v>
      </c>
      <c r="L301" s="1194">
        <v>104.03847802865646</v>
      </c>
      <c r="M301" s="1194">
        <v>103.73557207824793</v>
      </c>
      <c r="N301" s="1194">
        <v>102.70227410867727</v>
      </c>
      <c r="O301" s="12">
        <v>101.92521774112409</v>
      </c>
      <c r="P301" s="12">
        <v>100.83850532758616</v>
      </c>
      <c r="Q301" s="12">
        <v>100.22594139203028</v>
      </c>
      <c r="R301" s="12">
        <v>100</v>
      </c>
      <c r="S301" s="12">
        <v>99.152218625768384</v>
      </c>
      <c r="T301" s="12">
        <v>98.250226286722281</v>
      </c>
      <c r="U301" s="12">
        <v>98.059880023085938</v>
      </c>
      <c r="V301" s="12">
        <v>97.757404237963613</v>
      </c>
      <c r="W301" s="12">
        <v>97.904033210394985</v>
      </c>
      <c r="X301" s="12">
        <v>97.766394542650829</v>
      </c>
      <c r="Y301" s="12">
        <v>97.339282992271905</v>
      </c>
      <c r="Z301" s="12">
        <v>97.120737772532252</v>
      </c>
      <c r="AA301" s="12">
        <v>96.832250511258295</v>
      </c>
    </row>
    <row r="302" spans="1:27">
      <c r="A302" s="1" t="s">
        <v>524</v>
      </c>
      <c r="B302" s="1" t="s">
        <v>533</v>
      </c>
      <c r="D302" s="1">
        <v>14</v>
      </c>
      <c r="E302" s="1" t="s">
        <v>859</v>
      </c>
      <c r="F302" s="1" t="s">
        <v>889</v>
      </c>
      <c r="G302" s="1" t="str">
        <f t="shared" si="17"/>
        <v>14연립다세대연령3</v>
      </c>
      <c r="H302" s="1194">
        <v>101.53348557216228</v>
      </c>
      <c r="I302" s="1194">
        <v>101.51526435448731</v>
      </c>
      <c r="J302" s="1194">
        <v>101.43932731725096</v>
      </c>
      <c r="K302" s="1194">
        <v>101.43657170238652</v>
      </c>
      <c r="L302" s="1194">
        <v>101.37099668705349</v>
      </c>
      <c r="M302" s="1194">
        <v>101.08646120584088</v>
      </c>
      <c r="N302" s="1194">
        <v>100.81702936980588</v>
      </c>
      <c r="O302" s="12">
        <v>100.53370576575216</v>
      </c>
      <c r="P302" s="12">
        <v>100.34641742696483</v>
      </c>
      <c r="Q302" s="12">
        <v>100.11391275530427</v>
      </c>
      <c r="R302" s="12">
        <v>100</v>
      </c>
      <c r="S302" s="12">
        <v>99.538059473722427</v>
      </c>
      <c r="T302" s="12">
        <v>99.007767983092833</v>
      </c>
      <c r="U302" s="12">
        <v>98.754709584928762</v>
      </c>
      <c r="V302" s="12">
        <v>98.451946287455456</v>
      </c>
      <c r="W302" s="12">
        <v>98.141085016545006</v>
      </c>
      <c r="X302" s="12">
        <v>98.053123951198415</v>
      </c>
      <c r="Y302" s="12">
        <v>98.095158512267915</v>
      </c>
      <c r="Z302" s="12">
        <v>97.91249926936726</v>
      </c>
      <c r="AA302" s="12">
        <v>97.682839965718642</v>
      </c>
    </row>
    <row r="303" spans="1:27">
      <c r="A303" s="1" t="s">
        <v>524</v>
      </c>
      <c r="B303" s="1" t="s">
        <v>533</v>
      </c>
      <c r="C303" s="1" t="s">
        <v>534</v>
      </c>
      <c r="D303" s="1">
        <v>15</v>
      </c>
      <c r="E303" s="1" t="s">
        <v>859</v>
      </c>
      <c r="F303" s="1" t="s">
        <v>889</v>
      </c>
      <c r="G303" s="1" t="str">
        <f t="shared" si="17"/>
        <v>15연립다세대연령3</v>
      </c>
      <c r="H303" s="1194">
        <v>103.40961044153958</v>
      </c>
      <c r="I303" s="1194">
        <v>103.38030302911783</v>
      </c>
      <c r="J303" s="1194">
        <v>103.42114625836442</v>
      </c>
      <c r="K303" s="1194">
        <v>103.20965473795279</v>
      </c>
      <c r="L303" s="1194">
        <v>103.4769731255174</v>
      </c>
      <c r="M303" s="1194">
        <v>103.13323585429292</v>
      </c>
      <c r="N303" s="1194">
        <v>102.48145966777244</v>
      </c>
      <c r="O303" s="12">
        <v>101.90966467904107</v>
      </c>
      <c r="P303" s="12">
        <v>101.13930146571697</v>
      </c>
      <c r="Q303" s="12">
        <v>100.53012626925442</v>
      </c>
      <c r="R303" s="12">
        <v>100</v>
      </c>
      <c r="S303" s="12">
        <v>99.440481186149626</v>
      </c>
      <c r="T303" s="12">
        <v>98.920572348201503</v>
      </c>
      <c r="U303" s="12">
        <v>98.834062669521856</v>
      </c>
      <c r="V303" s="12">
        <v>98.899776833902592</v>
      </c>
      <c r="W303" s="12">
        <v>98.565908572455427</v>
      </c>
      <c r="X303" s="12">
        <v>98.352217810369041</v>
      </c>
      <c r="Y303" s="12">
        <v>98.453641908089367</v>
      </c>
      <c r="Z303" s="12">
        <v>98.212986152179056</v>
      </c>
      <c r="AA303" s="12">
        <v>98.156346327152747</v>
      </c>
    </row>
    <row r="304" spans="1:27">
      <c r="A304" s="1" t="s">
        <v>524</v>
      </c>
      <c r="B304" s="1" t="s">
        <v>533</v>
      </c>
      <c r="C304" s="1" t="s">
        <v>535</v>
      </c>
      <c r="D304" s="1">
        <v>16</v>
      </c>
      <c r="E304" s="1" t="s">
        <v>859</v>
      </c>
      <c r="F304" s="1" t="s">
        <v>889</v>
      </c>
      <c r="G304" s="1" t="str">
        <f t="shared" si="17"/>
        <v>16연립다세대연령3</v>
      </c>
      <c r="H304" s="1194">
        <v>102.392169420736</v>
      </c>
      <c r="I304" s="1194">
        <v>102.392169420736</v>
      </c>
      <c r="J304" s="1194">
        <v>101.92631347905606</v>
      </c>
      <c r="K304" s="1194">
        <v>101.52995259486983</v>
      </c>
      <c r="L304" s="1194">
        <v>101.2235201079702</v>
      </c>
      <c r="M304" s="1194">
        <v>100.76531266561862</v>
      </c>
      <c r="N304" s="1194">
        <v>100.38460357379169</v>
      </c>
      <c r="O304" s="12">
        <v>100.3336261853018</v>
      </c>
      <c r="P304" s="12">
        <v>100.19132980883558</v>
      </c>
      <c r="Q304" s="12">
        <v>100.02576656878942</v>
      </c>
      <c r="R304" s="12">
        <v>100</v>
      </c>
      <c r="S304" s="12">
        <v>99.774378577679968</v>
      </c>
      <c r="T304" s="12">
        <v>99.768228750839526</v>
      </c>
      <c r="U304" s="12">
        <v>99.621303986209199</v>
      </c>
      <c r="V304" s="12">
        <v>99.663362012716888</v>
      </c>
      <c r="W304" s="12">
        <v>99.518592554725103</v>
      </c>
      <c r="X304" s="12">
        <v>99.552385884338108</v>
      </c>
      <c r="Y304" s="12">
        <v>99.641389850875839</v>
      </c>
      <c r="Z304" s="12">
        <v>99.484905332179835</v>
      </c>
      <c r="AA304" s="12">
        <v>98.380262503734684</v>
      </c>
    </row>
    <row r="305" spans="1:27">
      <c r="A305" s="1" t="s">
        <v>524</v>
      </c>
      <c r="B305" s="1" t="s">
        <v>533</v>
      </c>
      <c r="C305" s="1" t="s">
        <v>536</v>
      </c>
      <c r="D305" s="1">
        <v>17</v>
      </c>
      <c r="E305" s="1" t="s">
        <v>859</v>
      </c>
      <c r="F305" s="1" t="s">
        <v>889</v>
      </c>
      <c r="G305" s="1" t="str">
        <f t="shared" si="17"/>
        <v>17연립다세대연령3</v>
      </c>
      <c r="H305" s="1194">
        <v>100.24106677437997</v>
      </c>
      <c r="I305" s="1194">
        <v>100.20005119127511</v>
      </c>
      <c r="J305" s="1194">
        <v>100.20558530580415</v>
      </c>
      <c r="K305" s="1194">
        <v>100.49326171525408</v>
      </c>
      <c r="L305" s="1194">
        <v>100.506349098977</v>
      </c>
      <c r="M305" s="1194">
        <v>100.24730861237744</v>
      </c>
      <c r="N305" s="1194">
        <v>100.31697939343044</v>
      </c>
      <c r="O305" s="12">
        <v>100.07124365778057</v>
      </c>
      <c r="P305" s="12">
        <v>100.12462944504146</v>
      </c>
      <c r="Q305" s="12">
        <v>99.933422284248806</v>
      </c>
      <c r="R305" s="12">
        <v>100</v>
      </c>
      <c r="S305" s="12">
        <v>99.485015704487566</v>
      </c>
      <c r="T305" s="12">
        <v>98.970548265586487</v>
      </c>
      <c r="U305" s="12">
        <v>98.810204427052156</v>
      </c>
      <c r="V305" s="12">
        <v>98.239152780520627</v>
      </c>
      <c r="W305" s="12">
        <v>97.922192010084032</v>
      </c>
      <c r="X305" s="12">
        <v>97.688280164083338</v>
      </c>
      <c r="Y305" s="12">
        <v>97.714373562016931</v>
      </c>
      <c r="Z305" s="12">
        <v>97.595555468738041</v>
      </c>
      <c r="AA305" s="12">
        <v>97.561636185976013</v>
      </c>
    </row>
    <row r="306" spans="1:27">
      <c r="A306" s="1" t="s">
        <v>524</v>
      </c>
      <c r="B306" s="1" t="s">
        <v>533</v>
      </c>
      <c r="C306" s="1" t="s">
        <v>537</v>
      </c>
      <c r="D306" s="1">
        <v>18</v>
      </c>
      <c r="E306" s="1" t="s">
        <v>859</v>
      </c>
      <c r="F306" s="1" t="s">
        <v>889</v>
      </c>
      <c r="G306" s="1" t="str">
        <f t="shared" si="17"/>
        <v>18연립다세대연령3</v>
      </c>
      <c r="H306" s="1194">
        <v>103.45968595977466</v>
      </c>
      <c r="I306" s="1194">
        <v>103.49928807976681</v>
      </c>
      <c r="J306" s="1194">
        <v>103.25913740187902</v>
      </c>
      <c r="K306" s="1194">
        <v>102.48468434316118</v>
      </c>
      <c r="L306" s="1194">
        <v>101.89394874616521</v>
      </c>
      <c r="M306" s="1194">
        <v>101.40230095625179</v>
      </c>
      <c r="N306" s="1194">
        <v>101.02304421699432</v>
      </c>
      <c r="O306" s="12">
        <v>100.31620684698117</v>
      </c>
      <c r="P306" s="12">
        <v>99.95358428529785</v>
      </c>
      <c r="Q306" s="12">
        <v>99.993326441864099</v>
      </c>
      <c r="R306" s="12">
        <v>100</v>
      </c>
      <c r="S306" s="12">
        <v>99.88498000354727</v>
      </c>
      <c r="T306" s="12">
        <v>98.949684417707871</v>
      </c>
      <c r="U306" s="12">
        <v>97.965114903482473</v>
      </c>
      <c r="V306" s="12">
        <v>97.428684809876614</v>
      </c>
      <c r="W306" s="12">
        <v>96.937546392558417</v>
      </c>
      <c r="X306" s="12">
        <v>96.548241914830498</v>
      </c>
      <c r="Y306" s="12">
        <v>96.281630312082214</v>
      </c>
      <c r="Z306" s="12">
        <v>95.679854667695068</v>
      </c>
      <c r="AA306" s="12">
        <v>95.398161914436358</v>
      </c>
    </row>
    <row r="307" spans="1:27">
      <c r="A307" s="1" t="s">
        <v>524</v>
      </c>
      <c r="B307" s="1" t="s">
        <v>533</v>
      </c>
      <c r="C307" s="1" t="s">
        <v>538</v>
      </c>
      <c r="D307" s="1">
        <v>19</v>
      </c>
      <c r="E307" s="1" t="s">
        <v>859</v>
      </c>
      <c r="F307" s="1" t="s">
        <v>889</v>
      </c>
      <c r="G307" s="1" t="str">
        <f t="shared" si="17"/>
        <v>19연립다세대연령3</v>
      </c>
      <c r="H307" s="1194">
        <v>99.778779796937357</v>
      </c>
      <c r="I307" s="1194">
        <v>99.778779796937357</v>
      </c>
      <c r="J307" s="1194">
        <v>100.78893335379806</v>
      </c>
      <c r="K307" s="1194">
        <v>100.88731803814534</v>
      </c>
      <c r="L307" s="1194">
        <v>100.74462793334038</v>
      </c>
      <c r="M307" s="1194">
        <v>100.74462793334038</v>
      </c>
      <c r="N307" s="1194">
        <v>100.31363019057967</v>
      </c>
      <c r="O307" s="12">
        <v>100.2241294507357</v>
      </c>
      <c r="P307" s="12">
        <v>100.22814568536377</v>
      </c>
      <c r="Q307" s="12">
        <v>100.16263625358785</v>
      </c>
      <c r="R307" s="12">
        <v>100</v>
      </c>
      <c r="S307" s="12">
        <v>99.764960843947762</v>
      </c>
      <c r="T307" s="12">
        <v>99.764960843947762</v>
      </c>
      <c r="U307" s="12">
        <v>99.816773107165346</v>
      </c>
      <c r="V307" s="12">
        <v>99.69538308953517</v>
      </c>
      <c r="W307" s="12">
        <v>99.843943726652014</v>
      </c>
      <c r="X307" s="12">
        <v>99.342074350621289</v>
      </c>
      <c r="Y307" s="12">
        <v>99.681411713153466</v>
      </c>
      <c r="Z307" s="12">
        <v>99.366970212982949</v>
      </c>
      <c r="AA307" s="12">
        <v>99.443830021961389</v>
      </c>
    </row>
    <row r="308" spans="1:27">
      <c r="A308" s="1" t="s">
        <v>524</v>
      </c>
      <c r="B308" s="1" t="s">
        <v>533</v>
      </c>
      <c r="C308" s="1" t="s">
        <v>539</v>
      </c>
      <c r="D308" s="1">
        <v>20</v>
      </c>
      <c r="E308" s="1" t="s">
        <v>859</v>
      </c>
      <c r="F308" s="1" t="s">
        <v>889</v>
      </c>
      <c r="G308" s="1" t="str">
        <f t="shared" si="17"/>
        <v>20연립다세대연령3</v>
      </c>
      <c r="H308" s="1194">
        <v>101.68505630462666</v>
      </c>
      <c r="I308" s="1194">
        <v>101.68505630462666</v>
      </c>
      <c r="J308" s="1194">
        <v>101.25483515835657</v>
      </c>
      <c r="K308" s="1194">
        <v>101.24743531771499</v>
      </c>
      <c r="L308" s="1194">
        <v>100.90877829163784</v>
      </c>
      <c r="M308" s="1194">
        <v>100.78083728826793</v>
      </c>
      <c r="N308" s="1194">
        <v>100.54172208179014</v>
      </c>
      <c r="O308" s="12">
        <v>100.2912920866808</v>
      </c>
      <c r="P308" s="12">
        <v>100.39415584574589</v>
      </c>
      <c r="Q308" s="12">
        <v>100.28031041563096</v>
      </c>
      <c r="R308" s="12">
        <v>100</v>
      </c>
      <c r="S308" s="12">
        <v>99.189283474503071</v>
      </c>
      <c r="T308" s="12">
        <v>98.165212266250492</v>
      </c>
      <c r="U308" s="12">
        <v>97.634246011773385</v>
      </c>
      <c r="V308" s="12">
        <v>97.349340253153485</v>
      </c>
      <c r="W308" s="12">
        <v>96.717955725250704</v>
      </c>
      <c r="X308" s="12">
        <v>97.477767777209465</v>
      </c>
      <c r="Y308" s="12">
        <v>97.384590102065133</v>
      </c>
      <c r="Z308" s="12">
        <v>97.490676228573221</v>
      </c>
      <c r="AA308" s="12">
        <v>97.457822843655862</v>
      </c>
    </row>
    <row r="309" spans="1:27">
      <c r="A309" s="1" t="s">
        <v>524</v>
      </c>
      <c r="B309" s="1" t="s">
        <v>533</v>
      </c>
      <c r="C309" s="1" t="s">
        <v>540</v>
      </c>
      <c r="D309" s="1">
        <v>21</v>
      </c>
      <c r="E309" s="1" t="s">
        <v>859</v>
      </c>
      <c r="F309" s="1" t="s">
        <v>889</v>
      </c>
      <c r="G309" s="1" t="str">
        <f t="shared" si="17"/>
        <v>21연립다세대연령3</v>
      </c>
      <c r="H309" s="1194">
        <v>99.111029792739288</v>
      </c>
      <c r="I309" s="1194">
        <v>99.111029792739288</v>
      </c>
      <c r="J309" s="1194">
        <v>99.146244752966041</v>
      </c>
      <c r="K309" s="1194">
        <v>99.936875525000119</v>
      </c>
      <c r="L309" s="1194">
        <v>99.963556246506627</v>
      </c>
      <c r="M309" s="1194">
        <v>99.963556246506627</v>
      </c>
      <c r="N309" s="1194">
        <v>99.465179620011483</v>
      </c>
      <c r="O309" s="12">
        <v>99.780794672590545</v>
      </c>
      <c r="P309" s="12">
        <v>99.741894620093561</v>
      </c>
      <c r="Q309" s="12">
        <v>99.781216664248461</v>
      </c>
      <c r="R309" s="12">
        <v>100</v>
      </c>
      <c r="S309" s="12">
        <v>99.571643981543659</v>
      </c>
      <c r="T309" s="12">
        <v>98.652682932407075</v>
      </c>
      <c r="U309" s="12">
        <v>98.239759284818248</v>
      </c>
      <c r="V309" s="12">
        <v>97.617729994023918</v>
      </c>
      <c r="W309" s="12">
        <v>97.464692005792031</v>
      </c>
      <c r="X309" s="12">
        <v>97.632082954722236</v>
      </c>
      <c r="Y309" s="12">
        <v>97.863513849642175</v>
      </c>
      <c r="Z309" s="12">
        <v>97.615413341173635</v>
      </c>
      <c r="AA309" s="12">
        <v>97.328672089777996</v>
      </c>
    </row>
    <row r="310" spans="1:27">
      <c r="A310" s="1" t="s">
        <v>524</v>
      </c>
      <c r="B310" s="1" t="s">
        <v>541</v>
      </c>
      <c r="D310" s="1">
        <v>22</v>
      </c>
      <c r="E310" s="1" t="s">
        <v>859</v>
      </c>
      <c r="F310" s="1" t="s">
        <v>889</v>
      </c>
      <c r="G310" s="1" t="str">
        <f t="shared" si="17"/>
        <v>22연립다세대연령3</v>
      </c>
      <c r="H310" s="1194">
        <v>103.11395463240832</v>
      </c>
      <c r="I310" s="1194">
        <v>103.11395463240832</v>
      </c>
      <c r="J310" s="1194">
        <v>102.86238803644061</v>
      </c>
      <c r="K310" s="1194">
        <v>102.95133461016098</v>
      </c>
      <c r="L310" s="1194">
        <v>102.56674174215635</v>
      </c>
      <c r="M310" s="1194">
        <v>101.92177447501271</v>
      </c>
      <c r="N310" s="1194">
        <v>101.66081262660688</v>
      </c>
      <c r="O310" s="12">
        <v>101.59341897295677</v>
      </c>
      <c r="P310" s="12">
        <v>100.90366179216839</v>
      </c>
      <c r="Q310" s="12">
        <v>100.65774801145238</v>
      </c>
      <c r="R310" s="12">
        <v>100</v>
      </c>
      <c r="S310" s="12">
        <v>99.259630345798485</v>
      </c>
      <c r="T310" s="12">
        <v>98.66069696658333</v>
      </c>
      <c r="U310" s="12">
        <v>98.19074747719489</v>
      </c>
      <c r="V310" s="12">
        <v>97.54360022869426</v>
      </c>
      <c r="W310" s="12">
        <v>97.819680048353902</v>
      </c>
      <c r="X310" s="12">
        <v>97.63696687795003</v>
      </c>
      <c r="Y310" s="12">
        <v>97.273513915943482</v>
      </c>
      <c r="Z310" s="12">
        <v>96.973520951757649</v>
      </c>
      <c r="AA310" s="12">
        <v>96.618605174681164</v>
      </c>
    </row>
    <row r="311" spans="1:27">
      <c r="A311" s="1" t="s">
        <v>524</v>
      </c>
      <c r="B311" s="1" t="s">
        <v>542</v>
      </c>
      <c r="D311" s="1">
        <v>23</v>
      </c>
      <c r="E311" s="1" t="s">
        <v>859</v>
      </c>
      <c r="F311" s="1" t="s">
        <v>889</v>
      </c>
      <c r="G311" s="1" t="str">
        <f t="shared" si="17"/>
        <v>23연립다세대연령3</v>
      </c>
      <c r="H311" s="1194">
        <v>100.22672152497421</v>
      </c>
      <c r="I311" s="1194">
        <v>100.22672152497421</v>
      </c>
      <c r="J311" s="1194">
        <v>100.22503037721918</v>
      </c>
      <c r="K311" s="1194">
        <v>100.33802794954647</v>
      </c>
      <c r="L311" s="1194">
        <v>99.933002102899223</v>
      </c>
      <c r="M311" s="1194">
        <v>99.756524661068326</v>
      </c>
      <c r="N311" s="1194">
        <v>99.812458235640364</v>
      </c>
      <c r="O311" s="12">
        <v>99.677763660299576</v>
      </c>
      <c r="P311" s="12">
        <v>99.753397745298486</v>
      </c>
      <c r="Q311" s="12">
        <v>99.800661534900826</v>
      </c>
      <c r="R311" s="12">
        <v>100</v>
      </c>
      <c r="S311" s="12">
        <v>100.06777825993683</v>
      </c>
      <c r="T311" s="12">
        <v>100.0976943252298</v>
      </c>
      <c r="U311" s="12">
        <v>100.07186297169683</v>
      </c>
      <c r="V311" s="12">
        <v>100.15002990781927</v>
      </c>
      <c r="W311" s="12">
        <v>100.16990073863792</v>
      </c>
      <c r="X311" s="12">
        <v>100.2307843772606</v>
      </c>
      <c r="Y311" s="12">
        <v>100.27127340885022</v>
      </c>
      <c r="Z311" s="12">
        <v>100.37631380285876</v>
      </c>
      <c r="AA311" s="12">
        <v>100.42880679849866</v>
      </c>
    </row>
    <row r="312" spans="1:27">
      <c r="A312" s="1" t="s">
        <v>524</v>
      </c>
      <c r="B312" s="1" t="s">
        <v>542</v>
      </c>
      <c r="C312" s="1" t="s">
        <v>543</v>
      </c>
      <c r="D312" s="1">
        <v>24</v>
      </c>
      <c r="E312" s="1" t="s">
        <v>859</v>
      </c>
      <c r="F312" s="1" t="s">
        <v>889</v>
      </c>
      <c r="G312" s="1" t="str">
        <f t="shared" si="17"/>
        <v>24연립다세대연령3</v>
      </c>
      <c r="H312" s="1194">
        <v>99.437481998444028</v>
      </c>
      <c r="I312" s="1194">
        <v>99.437481998444028</v>
      </c>
      <c r="J312" s="1194">
        <v>99.410475393805015</v>
      </c>
      <c r="K312" s="1194">
        <v>99.72328686908547</v>
      </c>
      <c r="L312" s="1194">
        <v>99.316838256672227</v>
      </c>
      <c r="M312" s="1194">
        <v>99.241356923815303</v>
      </c>
      <c r="N312" s="1194">
        <v>99.449268629879981</v>
      </c>
      <c r="O312" s="12">
        <v>99.283841152696581</v>
      </c>
      <c r="P312" s="12">
        <v>99.534814981315435</v>
      </c>
      <c r="Q312" s="12">
        <v>99.590526048259605</v>
      </c>
      <c r="R312" s="12">
        <v>100</v>
      </c>
      <c r="S312" s="12">
        <v>100.31514044579785</v>
      </c>
      <c r="T312" s="12">
        <v>100.57329937476472</v>
      </c>
      <c r="U312" s="12">
        <v>100.4756792445294</v>
      </c>
      <c r="V312" s="12">
        <v>100.56788466296878</v>
      </c>
      <c r="W312" s="12">
        <v>100.63138366540176</v>
      </c>
      <c r="X312" s="12">
        <v>100.65789269126914</v>
      </c>
      <c r="Y312" s="12">
        <v>100.6484337704964</v>
      </c>
      <c r="Z312" s="12">
        <v>100.6205572923849</v>
      </c>
      <c r="AA312" s="12">
        <v>100.56755495437474</v>
      </c>
    </row>
    <row r="313" spans="1:27">
      <c r="A313" s="1" t="s">
        <v>524</v>
      </c>
      <c r="B313" s="1" t="s">
        <v>542</v>
      </c>
      <c r="C313" s="1" t="s">
        <v>544</v>
      </c>
      <c r="D313" s="1">
        <v>25</v>
      </c>
      <c r="E313" s="1" t="s">
        <v>859</v>
      </c>
      <c r="F313" s="1" t="s">
        <v>889</v>
      </c>
      <c r="G313" s="1" t="str">
        <f t="shared" si="17"/>
        <v>25연립다세대연령3</v>
      </c>
      <c r="H313" s="1194">
        <v>100.16678287835973</v>
      </c>
      <c r="I313" s="1194">
        <v>100.16678287835973</v>
      </c>
      <c r="J313" s="1194">
        <v>100.21786665964129</v>
      </c>
      <c r="K313" s="1194">
        <v>100.25566358575215</v>
      </c>
      <c r="L313" s="1194">
        <v>100.1892016862183</v>
      </c>
      <c r="M313" s="1194">
        <v>100.01834356516973</v>
      </c>
      <c r="N313" s="1194">
        <v>99.994813835667955</v>
      </c>
      <c r="O313" s="12">
        <v>99.917036615260145</v>
      </c>
      <c r="P313" s="12">
        <v>99.853869886474016</v>
      </c>
      <c r="Q313" s="12">
        <v>99.975564988117114</v>
      </c>
      <c r="R313" s="12">
        <v>100</v>
      </c>
      <c r="S313" s="12">
        <v>99.966537299665404</v>
      </c>
      <c r="T313" s="12">
        <v>99.966537299665404</v>
      </c>
      <c r="U313" s="12">
        <v>100.11531082676977</v>
      </c>
      <c r="V313" s="12">
        <v>100.14556254196722</v>
      </c>
      <c r="W313" s="12">
        <v>100.05709819703361</v>
      </c>
      <c r="X313" s="12">
        <v>100.12483603302613</v>
      </c>
      <c r="Y313" s="12">
        <v>100.16635610803095</v>
      </c>
      <c r="Z313" s="12">
        <v>100.26019270409934</v>
      </c>
      <c r="AA313" s="12">
        <v>100.42966443732706</v>
      </c>
    </row>
    <row r="314" spans="1:27">
      <c r="A314" s="1" t="s">
        <v>524</v>
      </c>
      <c r="B314" s="1" t="s">
        <v>542</v>
      </c>
      <c r="C314" s="1" t="s">
        <v>545</v>
      </c>
      <c r="D314" s="1">
        <v>26</v>
      </c>
      <c r="E314" s="1" t="s">
        <v>859</v>
      </c>
      <c r="F314" s="1" t="s">
        <v>889</v>
      </c>
      <c r="G314" s="1" t="str">
        <f t="shared" si="17"/>
        <v>26연립다세대연령3</v>
      </c>
      <c r="H314" s="1194">
        <v>101.88760044424026</v>
      </c>
      <c r="I314" s="1194">
        <v>101.88760044424026</v>
      </c>
      <c r="J314" s="1194">
        <v>101.88760044424026</v>
      </c>
      <c r="K314" s="1194">
        <v>101.66218565871975</v>
      </c>
      <c r="L314" s="1194">
        <v>100.93875048515162</v>
      </c>
      <c r="M314" s="1194">
        <v>100.55119458532822</v>
      </c>
      <c r="N314" s="1194">
        <v>100.37350518111593</v>
      </c>
      <c r="O314" s="12">
        <v>100.2474689036665</v>
      </c>
      <c r="P314" s="12">
        <v>100.09905801596632</v>
      </c>
      <c r="Q314" s="12">
        <v>100.05925970134324</v>
      </c>
      <c r="R314" s="12">
        <v>100</v>
      </c>
      <c r="S314" s="12">
        <v>99.657369784162498</v>
      </c>
      <c r="T314" s="12">
        <v>99.243439068729742</v>
      </c>
      <c r="U314" s="12">
        <v>99.180486777012689</v>
      </c>
      <c r="V314" s="12">
        <v>99.280560931850999</v>
      </c>
      <c r="W314" s="12">
        <v>99.325383583144628</v>
      </c>
      <c r="X314" s="12">
        <v>99.450421488680178</v>
      </c>
      <c r="Y314" s="12">
        <v>99.59380283355425</v>
      </c>
      <c r="Z314" s="12">
        <v>99.988390437912997</v>
      </c>
      <c r="AA314" s="12">
        <v>100.13634169347057</v>
      </c>
    </row>
    <row r="315" spans="1:27">
      <c r="A315" s="1" t="s">
        <v>524</v>
      </c>
      <c r="B315" s="1" t="s">
        <v>546</v>
      </c>
      <c r="D315" s="1">
        <v>27</v>
      </c>
      <c r="E315" s="1" t="s">
        <v>859</v>
      </c>
      <c r="F315" s="1" t="s">
        <v>889</v>
      </c>
      <c r="G315" s="1" t="str">
        <f t="shared" si="17"/>
        <v>27연립다세대연령3</v>
      </c>
      <c r="H315" s="1194">
        <v>101.00397678160333</v>
      </c>
      <c r="I315" s="1194">
        <v>100.85832186615637</v>
      </c>
      <c r="J315" s="1194">
        <v>100.84009436125437</v>
      </c>
      <c r="K315" s="1194">
        <v>100.60274432948677</v>
      </c>
      <c r="L315" s="1194">
        <v>100.58339017772322</v>
      </c>
      <c r="M315" s="1194">
        <v>100.35260505271212</v>
      </c>
      <c r="N315" s="1194">
        <v>99.766897866040537</v>
      </c>
      <c r="O315" s="12">
        <v>99.650362797840927</v>
      </c>
      <c r="P315" s="12">
        <v>99.820916711446401</v>
      </c>
      <c r="Q315" s="12">
        <v>99.919998121835988</v>
      </c>
      <c r="R315" s="12">
        <v>100</v>
      </c>
      <c r="S315" s="12">
        <v>100.37259514364814</v>
      </c>
      <c r="T315" s="12">
        <v>100.48253710227029</v>
      </c>
      <c r="U315" s="12">
        <v>100.49340008390925</v>
      </c>
      <c r="V315" s="12">
        <v>100.64330277442657</v>
      </c>
      <c r="W315" s="12">
        <v>100.44482311059113</v>
      </c>
      <c r="X315" s="12">
        <v>100.42607014710848</v>
      </c>
      <c r="Y315" s="12">
        <v>100.3726040039431</v>
      </c>
      <c r="Z315" s="12">
        <v>100.53019776738918</v>
      </c>
      <c r="AA315" s="12">
        <v>100.44884030652807</v>
      </c>
    </row>
    <row r="316" spans="1:27">
      <c r="A316" s="1" t="s">
        <v>524</v>
      </c>
      <c r="B316" s="1" t="s">
        <v>547</v>
      </c>
      <c r="D316" s="1">
        <v>28</v>
      </c>
      <c r="E316" s="1" t="s">
        <v>859</v>
      </c>
      <c r="F316" s="1" t="s">
        <v>889</v>
      </c>
      <c r="G316" s="1" t="str">
        <f t="shared" si="17"/>
        <v>28연립다세대연령3</v>
      </c>
      <c r="H316" s="1194">
        <v>97.24429517151178</v>
      </c>
      <c r="I316" s="1194">
        <v>97.24429517151178</v>
      </c>
      <c r="J316" s="1194">
        <v>97.436735725074897</v>
      </c>
      <c r="K316" s="1194">
        <v>98.223278660450191</v>
      </c>
      <c r="L316" s="1194">
        <v>98.406279085120744</v>
      </c>
      <c r="M316" s="1194">
        <v>98.246112136878196</v>
      </c>
      <c r="N316" s="1194">
        <v>98.577985283143477</v>
      </c>
      <c r="O316" s="12">
        <v>99.380863691515316</v>
      </c>
      <c r="P316" s="12">
        <v>99.947988245902962</v>
      </c>
      <c r="Q316" s="12">
        <v>100.07717278746287</v>
      </c>
      <c r="R316" s="12">
        <v>100</v>
      </c>
      <c r="S316" s="12">
        <v>100</v>
      </c>
      <c r="T316" s="12">
        <v>99.872480965699339</v>
      </c>
      <c r="U316" s="12">
        <v>99.855816101211289</v>
      </c>
      <c r="V316" s="12">
        <v>100.07636999542007</v>
      </c>
      <c r="W316" s="12">
        <v>99.889977693157221</v>
      </c>
      <c r="X316" s="12">
        <v>99.919157571031604</v>
      </c>
      <c r="Y316" s="12">
        <v>100.27232578488481</v>
      </c>
      <c r="Z316" s="12">
        <v>100.44719232662833</v>
      </c>
      <c r="AA316" s="12">
        <v>100.49214536658111</v>
      </c>
    </row>
    <row r="317" spans="1:27">
      <c r="A317" s="1" t="s">
        <v>524</v>
      </c>
      <c r="B317" s="1" t="s">
        <v>548</v>
      </c>
      <c r="D317" s="1">
        <v>29</v>
      </c>
      <c r="E317" s="1" t="s">
        <v>859</v>
      </c>
      <c r="F317" s="1" t="s">
        <v>889</v>
      </c>
      <c r="G317" s="1" t="str">
        <f t="shared" si="17"/>
        <v>29연립다세대연령3</v>
      </c>
      <c r="H317" s="1194">
        <v>99.069533034688661</v>
      </c>
      <c r="I317" s="1194">
        <v>99.069533034688661</v>
      </c>
      <c r="J317" s="1194">
        <v>99.069533034688661</v>
      </c>
      <c r="K317" s="1194">
        <v>99.07912768328751</v>
      </c>
      <c r="L317" s="1194">
        <v>99.374476725020514</v>
      </c>
      <c r="M317" s="1194">
        <v>99.374476725020514</v>
      </c>
      <c r="N317" s="1194">
        <v>99.374476725020514</v>
      </c>
      <c r="O317" s="12">
        <v>99.374476725020514</v>
      </c>
      <c r="P317" s="12">
        <v>99.374476725020514</v>
      </c>
      <c r="Q317" s="12">
        <v>99.374476725020514</v>
      </c>
      <c r="R317" s="12">
        <v>100</v>
      </c>
      <c r="S317" s="12">
        <v>100.30377300098453</v>
      </c>
      <c r="T317" s="12">
        <v>100.30377300098453</v>
      </c>
      <c r="U317" s="12">
        <v>100.30377300098453</v>
      </c>
      <c r="V317" s="12">
        <v>100.30377300098453</v>
      </c>
      <c r="W317" s="12">
        <v>99.479458394626135</v>
      </c>
      <c r="X317" s="12">
        <v>99.479458394626135</v>
      </c>
      <c r="Y317" s="12">
        <v>99.721799876229696</v>
      </c>
      <c r="Z317" s="12">
        <v>99.804382733985236</v>
      </c>
      <c r="AA317" s="12">
        <v>99.88145366007079</v>
      </c>
    </row>
    <row r="318" spans="1:27">
      <c r="A318" s="1" t="s">
        <v>524</v>
      </c>
      <c r="B318" s="1" t="s">
        <v>549</v>
      </c>
      <c r="D318" s="1">
        <v>30</v>
      </c>
      <c r="E318" s="1" t="s">
        <v>859</v>
      </c>
      <c r="F318" s="1" t="s">
        <v>889</v>
      </c>
      <c r="G318" s="1" t="str">
        <f t="shared" si="17"/>
        <v>30연립다세대연령3</v>
      </c>
      <c r="H318" s="1194">
        <v>97.591771225725381</v>
      </c>
      <c r="I318" s="1194">
        <v>97.591771225725381</v>
      </c>
      <c r="J318" s="1194">
        <v>98.526748829860452</v>
      </c>
      <c r="K318" s="1194">
        <v>98.762286997849031</v>
      </c>
      <c r="L318" s="1194">
        <v>99.04540881862124</v>
      </c>
      <c r="M318" s="1194">
        <v>99.121774497002534</v>
      </c>
      <c r="N318" s="1194">
        <v>99.058252491272555</v>
      </c>
      <c r="O318" s="12">
        <v>99.113636416389468</v>
      </c>
      <c r="P318" s="12">
        <v>98.841507233594314</v>
      </c>
      <c r="Q318" s="12">
        <v>99.694755457711025</v>
      </c>
      <c r="R318" s="12">
        <v>100</v>
      </c>
      <c r="S318" s="12">
        <v>100.09138887235221</v>
      </c>
      <c r="T318" s="12">
        <v>100.52910938498027</v>
      </c>
      <c r="U318" s="12">
        <v>100.65200500166389</v>
      </c>
      <c r="V318" s="12">
        <v>100.61342703315044</v>
      </c>
      <c r="W318" s="12">
        <v>101.13156670596852</v>
      </c>
      <c r="X318" s="12">
        <v>101.15186725950231</v>
      </c>
      <c r="Y318" s="12">
        <v>101.46302967527402</v>
      </c>
      <c r="Z318" s="12">
        <v>101.61557520528662</v>
      </c>
      <c r="AA318" s="12">
        <v>101.66145473029391</v>
      </c>
    </row>
    <row r="319" spans="1:27">
      <c r="A319" s="1" t="s">
        <v>524</v>
      </c>
      <c r="B319" s="1" t="s">
        <v>1381</v>
      </c>
      <c r="D319" s="1">
        <v>31</v>
      </c>
      <c r="E319" s="1" t="s">
        <v>771</v>
      </c>
      <c r="F319" s="1" t="s">
        <v>889</v>
      </c>
      <c r="G319" s="1" t="str">
        <f t="shared" ref="G319" si="20">D319&amp;E319&amp;F319</f>
        <v>31연립다세대연령3</v>
      </c>
      <c r="H319" s="1194"/>
      <c r="I319" s="1194"/>
      <c r="J319" s="1194"/>
      <c r="K319" s="1194"/>
      <c r="L319" s="1194"/>
      <c r="M319" s="1194"/>
      <c r="N319" s="1194"/>
      <c r="R319" s="12">
        <v>100</v>
      </c>
      <c r="S319" s="12">
        <v>100</v>
      </c>
      <c r="T319" s="12">
        <v>101.26644304768379</v>
      </c>
      <c r="U319" s="12">
        <v>102.97164268555063</v>
      </c>
      <c r="V319" s="12">
        <v>104.8678947770218</v>
      </c>
      <c r="W319" s="12">
        <v>105.89773360713752</v>
      </c>
      <c r="X319" s="12">
        <v>106.74526957150159</v>
      </c>
      <c r="Y319" s="12">
        <v>106.51982079425764</v>
      </c>
      <c r="Z319" s="12">
        <v>107.09233196162677</v>
      </c>
      <c r="AA319" s="12">
        <v>106.78167224716042</v>
      </c>
    </row>
    <row r="320" spans="1:27">
      <c r="A320" s="1" t="s">
        <v>524</v>
      </c>
      <c r="B320" s="1" t="s">
        <v>550</v>
      </c>
      <c r="D320" s="1">
        <v>32</v>
      </c>
      <c r="E320" s="1" t="s">
        <v>859</v>
      </c>
      <c r="F320" s="1" t="s">
        <v>889</v>
      </c>
      <c r="G320" s="1" t="str">
        <f t="shared" si="17"/>
        <v>32연립다세대연령3</v>
      </c>
      <c r="H320" s="1194">
        <v>98.377819651136988</v>
      </c>
      <c r="I320" s="1194">
        <v>98.601814399336064</v>
      </c>
      <c r="J320" s="1194">
        <v>99.195669344870069</v>
      </c>
      <c r="K320" s="1194">
        <v>99.437406333146427</v>
      </c>
      <c r="L320" s="1194">
        <v>99.640846041805617</v>
      </c>
      <c r="M320" s="1194">
        <v>99.742126715742813</v>
      </c>
      <c r="N320" s="1194">
        <v>99.93478901821068</v>
      </c>
      <c r="O320" s="12">
        <v>99.93478901821068</v>
      </c>
      <c r="P320" s="12">
        <v>99.959095858215747</v>
      </c>
      <c r="Q320" s="12">
        <v>100.06873664179626</v>
      </c>
      <c r="R320" s="12">
        <v>100</v>
      </c>
      <c r="S320" s="12">
        <v>99.76958064309747</v>
      </c>
      <c r="T320" s="12">
        <v>99.859171693153584</v>
      </c>
      <c r="U320" s="12">
        <v>99.375397695889234</v>
      </c>
      <c r="V320" s="12">
        <v>99.135867860280243</v>
      </c>
      <c r="W320" s="12">
        <v>98.871802280160566</v>
      </c>
      <c r="X320" s="12">
        <v>99.056567146400326</v>
      </c>
      <c r="Y320" s="12">
        <v>99.077238447240518</v>
      </c>
      <c r="Z320" s="12">
        <v>99.136380637485615</v>
      </c>
      <c r="AA320" s="12">
        <v>98.97793700529958</v>
      </c>
    </row>
    <row r="321" spans="1:27">
      <c r="A321" s="1" t="s">
        <v>524</v>
      </c>
      <c r="B321" s="1" t="s">
        <v>551</v>
      </c>
      <c r="D321" s="1">
        <v>33</v>
      </c>
      <c r="E321" s="1" t="s">
        <v>859</v>
      </c>
      <c r="F321" s="1" t="s">
        <v>889</v>
      </c>
      <c r="G321" s="1" t="str">
        <f t="shared" si="17"/>
        <v>33연립다세대연령3</v>
      </c>
      <c r="H321" s="1194">
        <v>100.00510096016028</v>
      </c>
      <c r="I321" s="1194">
        <v>99.894814920494483</v>
      </c>
      <c r="J321" s="1194">
        <v>99.843391823481284</v>
      </c>
      <c r="K321" s="1194">
        <v>100.15525305012416</v>
      </c>
      <c r="L321" s="1194">
        <v>99.87392338555334</v>
      </c>
      <c r="M321" s="1194">
        <v>99.94737533343455</v>
      </c>
      <c r="N321" s="1194">
        <v>100.05205521845355</v>
      </c>
      <c r="O321" s="12">
        <v>100.08834153051697</v>
      </c>
      <c r="P321" s="12">
        <v>100.10896147098977</v>
      </c>
      <c r="Q321" s="12">
        <v>100.03092422108742</v>
      </c>
      <c r="R321" s="12">
        <v>100</v>
      </c>
      <c r="S321" s="12">
        <v>100.41857470364053</v>
      </c>
      <c r="T321" s="12">
        <v>100.22021585429906</v>
      </c>
      <c r="U321" s="12">
        <v>100.34425384808097</v>
      </c>
      <c r="V321" s="12">
        <v>100.54781150346092</v>
      </c>
      <c r="W321" s="12">
        <v>101.01319008331294</v>
      </c>
      <c r="X321" s="12">
        <v>101.0752303880367</v>
      </c>
      <c r="Y321" s="12">
        <v>101.21114457279255</v>
      </c>
      <c r="Z321" s="12">
        <v>101.51756001574164</v>
      </c>
      <c r="AA321" s="12">
        <v>101.60503636654443</v>
      </c>
    </row>
    <row r="322" spans="1:27">
      <c r="A322" s="1" t="s">
        <v>524</v>
      </c>
      <c r="B322" s="1" t="s">
        <v>552</v>
      </c>
      <c r="D322" s="1">
        <v>34</v>
      </c>
      <c r="E322" s="1" t="s">
        <v>859</v>
      </c>
      <c r="F322" s="1" t="s">
        <v>889</v>
      </c>
      <c r="G322" s="1" t="str">
        <f t="shared" si="17"/>
        <v>34연립다세대연령3</v>
      </c>
      <c r="H322" s="1194">
        <v>97.545789063277653</v>
      </c>
      <c r="I322" s="1194">
        <v>97.565707369063702</v>
      </c>
      <c r="J322" s="1194">
        <v>97.701096211376168</v>
      </c>
      <c r="K322" s="1194">
        <v>97.869839679287352</v>
      </c>
      <c r="L322" s="1194">
        <v>98.169851751012189</v>
      </c>
      <c r="M322" s="1194">
        <v>98.659269939018131</v>
      </c>
      <c r="N322" s="1194">
        <v>98.659020982789954</v>
      </c>
      <c r="O322" s="12">
        <v>98.857957479090061</v>
      </c>
      <c r="P322" s="12">
        <v>99.049257323480589</v>
      </c>
      <c r="Q322" s="12">
        <v>99.472748580656699</v>
      </c>
      <c r="R322" s="12">
        <v>100</v>
      </c>
      <c r="S322" s="12">
        <v>100.18611597364711</v>
      </c>
      <c r="T322" s="12">
        <v>100.42939715278001</v>
      </c>
      <c r="U322" s="12">
        <v>100.44578445136194</v>
      </c>
      <c r="V322" s="12">
        <v>100.53955473733527</v>
      </c>
      <c r="W322" s="12">
        <v>100.96036337085883</v>
      </c>
      <c r="X322" s="12">
        <v>101.03869432800798</v>
      </c>
      <c r="Y322" s="12">
        <v>100.80685057442518</v>
      </c>
      <c r="Z322" s="12">
        <v>100.92968963536752</v>
      </c>
      <c r="AA322" s="12">
        <v>100.95567410704187</v>
      </c>
    </row>
    <row r="323" spans="1:27">
      <c r="A323" s="1" t="s">
        <v>524</v>
      </c>
      <c r="B323" s="1" t="s">
        <v>553</v>
      </c>
      <c r="D323" s="1">
        <v>35</v>
      </c>
      <c r="E323" s="1" t="s">
        <v>859</v>
      </c>
      <c r="F323" s="1" t="s">
        <v>889</v>
      </c>
      <c r="G323" s="1" t="str">
        <f t="shared" si="17"/>
        <v>35연립다세대연령3</v>
      </c>
      <c r="H323" s="1194">
        <v>98.923247063706313</v>
      </c>
      <c r="I323" s="1194">
        <v>98.916525818044832</v>
      </c>
      <c r="J323" s="1194">
        <v>99.2039975019688</v>
      </c>
      <c r="K323" s="1194">
        <v>99.257328276755075</v>
      </c>
      <c r="L323" s="1194">
        <v>99.912632901069955</v>
      </c>
      <c r="M323" s="1194">
        <v>100.07796046522064</v>
      </c>
      <c r="N323" s="1194">
        <v>100.0228688804773</v>
      </c>
      <c r="O323" s="12">
        <v>99.938312690162675</v>
      </c>
      <c r="P323" s="12">
        <v>100.03790062200113</v>
      </c>
      <c r="Q323" s="12">
        <v>100.00308684154724</v>
      </c>
      <c r="R323" s="12">
        <v>100</v>
      </c>
      <c r="S323" s="12">
        <v>100.32380519938218</v>
      </c>
      <c r="T323" s="12">
        <v>100.41953352355939</v>
      </c>
      <c r="U323" s="12">
        <v>100.53410941587524</v>
      </c>
      <c r="V323" s="12">
        <v>100.4230958839691</v>
      </c>
      <c r="W323" s="12">
        <v>100.5861081841642</v>
      </c>
      <c r="X323" s="12">
        <v>100.85806320774971</v>
      </c>
      <c r="Y323" s="12">
        <v>101.07635897433167</v>
      </c>
      <c r="Z323" s="12">
        <v>101.1959661213766</v>
      </c>
      <c r="AA323" s="12">
        <v>101.4996176268734</v>
      </c>
    </row>
    <row r="324" spans="1:27">
      <c r="A324" s="1" t="s">
        <v>524</v>
      </c>
      <c r="B324" s="1" t="s">
        <v>554</v>
      </c>
      <c r="D324" s="1">
        <v>36</v>
      </c>
      <c r="E324" s="1" t="s">
        <v>859</v>
      </c>
      <c r="F324" s="1" t="s">
        <v>889</v>
      </c>
      <c r="G324" s="1" t="str">
        <f t="shared" si="17"/>
        <v>36연립다세대연령3</v>
      </c>
      <c r="H324" s="1194">
        <v>97.238333106328525</v>
      </c>
      <c r="I324" s="1194">
        <v>97.352073036641741</v>
      </c>
      <c r="J324" s="1194">
        <v>98.657703173598875</v>
      </c>
      <c r="K324" s="1194">
        <v>98.954243232364419</v>
      </c>
      <c r="L324" s="1194">
        <v>99.978599666797052</v>
      </c>
      <c r="M324" s="1194">
        <v>100.43382072605753</v>
      </c>
      <c r="N324" s="1194">
        <v>100.43382072605753</v>
      </c>
      <c r="O324" s="12">
        <v>100.61751410461189</v>
      </c>
      <c r="P324" s="12">
        <v>100.58987178434735</v>
      </c>
      <c r="Q324" s="12">
        <v>100.77416590053986</v>
      </c>
      <c r="R324" s="12">
        <v>100</v>
      </c>
      <c r="S324" s="12">
        <v>100.27969761600511</v>
      </c>
      <c r="T324" s="12">
        <v>100.20201836637091</v>
      </c>
      <c r="U324" s="12">
        <v>99.820443017893297</v>
      </c>
      <c r="V324" s="12">
        <v>100.11851938433252</v>
      </c>
      <c r="W324" s="12">
        <v>100.86406890465445</v>
      </c>
      <c r="X324" s="12">
        <v>101.42715740010944</v>
      </c>
      <c r="Y324" s="12">
        <v>101.41551073082753</v>
      </c>
      <c r="Z324" s="12">
        <v>101.49043347419189</v>
      </c>
      <c r="AA324" s="12">
        <v>101.3294877851262</v>
      </c>
    </row>
    <row r="325" spans="1:27">
      <c r="A325" s="1" t="s">
        <v>524</v>
      </c>
      <c r="B325" s="1" t="s">
        <v>555</v>
      </c>
      <c r="D325" s="1">
        <v>37</v>
      </c>
      <c r="E325" s="1" t="s">
        <v>859</v>
      </c>
      <c r="F325" s="1" t="s">
        <v>889</v>
      </c>
      <c r="G325" s="1" t="str">
        <f t="shared" si="17"/>
        <v>37연립다세대연령3</v>
      </c>
      <c r="H325" s="1194">
        <v>96.999309179825389</v>
      </c>
      <c r="I325" s="1194">
        <v>96.999309179825389</v>
      </c>
      <c r="J325" s="1194">
        <v>97.870772335923547</v>
      </c>
      <c r="K325" s="1194">
        <v>98.048460134654491</v>
      </c>
      <c r="L325" s="1194">
        <v>97.510870161865171</v>
      </c>
      <c r="M325" s="1194">
        <v>97.568480481012529</v>
      </c>
      <c r="N325" s="1194">
        <v>98.553963890541255</v>
      </c>
      <c r="O325" s="12">
        <v>99.00405372674301</v>
      </c>
      <c r="P325" s="12">
        <v>99.503443616786228</v>
      </c>
      <c r="Q325" s="12">
        <v>99.895883933718039</v>
      </c>
      <c r="R325" s="12">
        <v>100</v>
      </c>
      <c r="S325" s="12">
        <v>100.38647156899445</v>
      </c>
      <c r="T325" s="12">
        <v>100.47579531981008</v>
      </c>
      <c r="U325" s="12">
        <v>100.33230529562107</v>
      </c>
      <c r="V325" s="12">
        <v>100.7575726983017</v>
      </c>
      <c r="W325" s="12">
        <v>101.4942383500516</v>
      </c>
      <c r="X325" s="12">
        <v>102.00301598509516</v>
      </c>
      <c r="Y325" s="12">
        <v>102.37926889183422</v>
      </c>
      <c r="Z325" s="12">
        <v>103.40835327591982</v>
      </c>
      <c r="AA325" s="12">
        <v>103.52657018963711</v>
      </c>
    </row>
    <row r="326" spans="1:27">
      <c r="A326" s="1" t="s">
        <v>524</v>
      </c>
      <c r="B326" s="1" t="s">
        <v>556</v>
      </c>
      <c r="D326" s="1">
        <v>38</v>
      </c>
      <c r="E326" s="1" t="s">
        <v>859</v>
      </c>
      <c r="F326" s="1" t="s">
        <v>889</v>
      </c>
      <c r="G326" s="1" t="str">
        <f t="shared" si="17"/>
        <v>38연립다세대연령3</v>
      </c>
      <c r="H326" s="1194">
        <v>99.032685284008195</v>
      </c>
      <c r="I326" s="1194">
        <v>98.877586072489819</v>
      </c>
      <c r="J326" s="1194">
        <v>99.539362156995523</v>
      </c>
      <c r="K326" s="1194">
        <v>99.519318348861489</v>
      </c>
      <c r="L326" s="1194">
        <v>99.519318348861489</v>
      </c>
      <c r="M326" s="1194">
        <v>99.32882873801168</v>
      </c>
      <c r="N326" s="1194">
        <v>99.286110458208569</v>
      </c>
      <c r="O326" s="12">
        <v>99.489983973924737</v>
      </c>
      <c r="P326" s="12">
        <v>99.512720650741784</v>
      </c>
      <c r="Q326" s="12">
        <v>99.680866767205075</v>
      </c>
      <c r="R326" s="12">
        <v>100</v>
      </c>
      <c r="S326" s="12">
        <v>99.704923302693146</v>
      </c>
      <c r="T326" s="12">
        <v>99.454639727671051</v>
      </c>
      <c r="U326" s="12">
        <v>99.454639727671051</v>
      </c>
      <c r="V326" s="12">
        <v>99.53941993772662</v>
      </c>
      <c r="W326" s="12">
        <v>99.757584775056159</v>
      </c>
      <c r="X326" s="12">
        <v>100.19834232670779</v>
      </c>
      <c r="Y326" s="12">
        <v>100.13850309109642</v>
      </c>
      <c r="Z326" s="12">
        <v>100.03414611991472</v>
      </c>
      <c r="AA326" s="12">
        <v>99.973815531039492</v>
      </c>
    </row>
    <row r="327" spans="1:27">
      <c r="A327" s="1" t="s">
        <v>524</v>
      </c>
      <c r="B327" s="1" t="s">
        <v>557</v>
      </c>
      <c r="D327" s="1">
        <v>39</v>
      </c>
      <c r="E327" s="1" t="s">
        <v>859</v>
      </c>
      <c r="F327" s="1" t="s">
        <v>889</v>
      </c>
      <c r="G327" s="1" t="str">
        <f t="shared" si="17"/>
        <v>39연립다세대연령3</v>
      </c>
      <c r="H327" s="1194">
        <v>98.126644974531516</v>
      </c>
      <c r="I327" s="1194">
        <v>99.544690793547488</v>
      </c>
      <c r="J327" s="1194">
        <v>99.599101859472995</v>
      </c>
      <c r="K327" s="1194">
        <v>99.636750421716712</v>
      </c>
      <c r="L327" s="1194">
        <v>99.636750421716712</v>
      </c>
      <c r="M327" s="1194">
        <v>99.636750421716712</v>
      </c>
      <c r="N327" s="1194">
        <v>99.806767554368705</v>
      </c>
      <c r="O327" s="12">
        <v>99.912777228965098</v>
      </c>
      <c r="P327" s="12">
        <v>100</v>
      </c>
      <c r="Q327" s="12">
        <v>100</v>
      </c>
      <c r="R327" s="12">
        <v>100</v>
      </c>
      <c r="S327" s="12">
        <v>100</v>
      </c>
      <c r="T327" s="12">
        <v>100.27150661784417</v>
      </c>
      <c r="U327" s="12">
        <v>100.27150661784417</v>
      </c>
      <c r="V327" s="12">
        <v>100.27150661784417</v>
      </c>
      <c r="W327" s="12">
        <v>100.37524554666678</v>
      </c>
      <c r="X327" s="12">
        <v>100.37524554666678</v>
      </c>
      <c r="Y327" s="12">
        <v>100.37524554666678</v>
      </c>
      <c r="Z327" s="12">
        <v>100.56301422296765</v>
      </c>
      <c r="AA327" s="12">
        <v>100.51648228611572</v>
      </c>
    </row>
    <row r="328" spans="1:27">
      <c r="A328" s="1" t="s">
        <v>655</v>
      </c>
      <c r="D328" s="1">
        <v>40</v>
      </c>
      <c r="E328" s="1" t="s">
        <v>859</v>
      </c>
      <c r="F328" s="1" t="s">
        <v>889</v>
      </c>
      <c r="G328" s="1" t="str">
        <f t="shared" si="17"/>
        <v>40연립다세대연령3</v>
      </c>
      <c r="H328" s="1194">
        <v>101.19823075325945</v>
      </c>
      <c r="I328" s="1194">
        <v>101.18165379704776</v>
      </c>
      <c r="J328" s="1194">
        <v>101.13689875783145</v>
      </c>
      <c r="K328" s="1194">
        <v>101.22158886066801</v>
      </c>
      <c r="L328" s="1194">
        <v>100.98162798810084</v>
      </c>
      <c r="M328" s="1194">
        <v>100.63021603313632</v>
      </c>
      <c r="N328" s="1194">
        <v>100.47670125003809</v>
      </c>
      <c r="O328" s="12">
        <v>100.42379863804514</v>
      </c>
      <c r="P328" s="12">
        <v>100.17523850759547</v>
      </c>
      <c r="Q328" s="12">
        <v>100.1511542566161</v>
      </c>
      <c r="R328" s="12">
        <v>100</v>
      </c>
      <c r="S328" s="12">
        <v>99.768599291423968</v>
      </c>
      <c r="T328" s="12">
        <v>99.55375998269372</v>
      </c>
      <c r="U328" s="12">
        <v>99.349783785064801</v>
      </c>
      <c r="V328" s="12">
        <v>99.107420620646124</v>
      </c>
      <c r="W328" s="12">
        <v>99.178545664682261</v>
      </c>
      <c r="X328" s="12">
        <v>99.115199331420115</v>
      </c>
      <c r="Y328" s="12">
        <v>99.009797267954653</v>
      </c>
      <c r="Z328" s="12">
        <v>98.945188518667521</v>
      </c>
      <c r="AA328" s="12">
        <v>98.80378273012299</v>
      </c>
    </row>
    <row r="329" spans="1:27">
      <c r="A329" s="1" t="s">
        <v>523</v>
      </c>
      <c r="D329" s="1">
        <v>41</v>
      </c>
      <c r="E329" s="1" t="s">
        <v>859</v>
      </c>
      <c r="F329" s="1" t="s">
        <v>889</v>
      </c>
      <c r="G329" s="1" t="str">
        <f t="shared" si="17"/>
        <v>41연립다세대연령3</v>
      </c>
      <c r="H329" s="1194">
        <v>100.19904219581549</v>
      </c>
      <c r="I329" s="1194">
        <v>100.22419647445517</v>
      </c>
      <c r="J329" s="1194">
        <v>100.3822051459787</v>
      </c>
      <c r="K329" s="1194">
        <v>100.44607473847354</v>
      </c>
      <c r="L329" s="1194">
        <v>100.43782254323283</v>
      </c>
      <c r="M329" s="1194">
        <v>100.32282121260518</v>
      </c>
      <c r="N329" s="1194">
        <v>100.2574021090019</v>
      </c>
      <c r="O329" s="12">
        <v>100.15489379280932</v>
      </c>
      <c r="P329" s="12">
        <v>100.10372560091453</v>
      </c>
      <c r="Q329" s="12">
        <v>100.03806503640975</v>
      </c>
      <c r="R329" s="12">
        <v>100</v>
      </c>
      <c r="S329" s="12">
        <v>99.779759422151088</v>
      </c>
      <c r="T329" s="12">
        <v>99.474028936161503</v>
      </c>
      <c r="U329" s="12">
        <v>99.28524623702441</v>
      </c>
      <c r="V329" s="12">
        <v>99.150787295952426</v>
      </c>
      <c r="W329" s="12">
        <v>99.102226676360658</v>
      </c>
      <c r="X329" s="12">
        <v>99.158948755138226</v>
      </c>
      <c r="Y329" s="12">
        <v>99.211935488000307</v>
      </c>
      <c r="Z329" s="12">
        <v>99.215312867645835</v>
      </c>
      <c r="AA329" s="12">
        <v>99.084869327809059</v>
      </c>
    </row>
    <row r="330" spans="1:27">
      <c r="A330" s="1" t="s">
        <v>516</v>
      </c>
      <c r="D330" s="1">
        <v>1</v>
      </c>
      <c r="E330" s="1" t="s">
        <v>860</v>
      </c>
      <c r="F330" s="1" t="s">
        <v>830</v>
      </c>
      <c r="G330" s="1" t="str">
        <f t="shared" si="17"/>
        <v>1단독주택연령1</v>
      </c>
      <c r="H330" s="1194">
        <v>99.807056394744464</v>
      </c>
      <c r="I330" s="1194">
        <v>99.837755901537307</v>
      </c>
      <c r="J330" s="1194">
        <v>100.13355900188682</v>
      </c>
      <c r="K330" s="1194">
        <v>100.15227576756887</v>
      </c>
      <c r="L330" s="1194">
        <v>100.16698789793541</v>
      </c>
      <c r="M330" s="1194">
        <v>100.13004284950786</v>
      </c>
      <c r="N330" s="1194">
        <v>100.02506292723301</v>
      </c>
      <c r="O330" s="12">
        <v>100.01704835366073</v>
      </c>
      <c r="P330" s="12">
        <v>99.995344405988021</v>
      </c>
      <c r="Q330" s="12">
        <v>99.996153000017628</v>
      </c>
      <c r="R330" s="12">
        <v>100</v>
      </c>
      <c r="S330" s="12">
        <v>99.931925090498524</v>
      </c>
      <c r="T330" s="12">
        <v>99.88276839231527</v>
      </c>
      <c r="U330" s="12">
        <v>99.916479132986723</v>
      </c>
      <c r="V330" s="12">
        <v>99.939121316759383</v>
      </c>
      <c r="W330" s="12">
        <v>99.999552097803871</v>
      </c>
      <c r="X330" s="12">
        <v>100.08709522528136</v>
      </c>
      <c r="Y330" s="12">
        <v>100.12480470435814</v>
      </c>
      <c r="Z330" s="12">
        <v>100.12573230264701</v>
      </c>
      <c r="AA330" s="12">
        <v>100.08900108562449</v>
      </c>
    </row>
    <row r="331" spans="1:27">
      <c r="A331" s="1" t="s">
        <v>521</v>
      </c>
      <c r="D331" s="1">
        <v>2</v>
      </c>
      <c r="E331" s="1" t="s">
        <v>860</v>
      </c>
      <c r="F331" s="1" t="s">
        <v>830</v>
      </c>
      <c r="G331" s="1" t="str">
        <f t="shared" si="17"/>
        <v>2단독주택연령1</v>
      </c>
      <c r="H331" s="1194">
        <v>100.79995705243783</v>
      </c>
      <c r="I331" s="1194">
        <v>100.81635954521967</v>
      </c>
      <c r="J331" s="1194">
        <v>100.75683418657788</v>
      </c>
      <c r="K331" s="1194">
        <v>100.70744800879524</v>
      </c>
      <c r="L331" s="1194">
        <v>100.59459046695069</v>
      </c>
      <c r="M331" s="1194">
        <v>100.48689030515487</v>
      </c>
      <c r="N331" s="1194">
        <v>100.27263012071377</v>
      </c>
      <c r="O331" s="12">
        <v>100.32557440832142</v>
      </c>
      <c r="P331" s="12">
        <v>100.13231169913371</v>
      </c>
      <c r="Q331" s="12">
        <v>100.04516717992685</v>
      </c>
      <c r="R331" s="12">
        <v>100</v>
      </c>
      <c r="S331" s="12">
        <v>99.590002558869188</v>
      </c>
      <c r="T331" s="12">
        <v>99.548745579765253</v>
      </c>
      <c r="U331" s="12">
        <v>99.495174416623897</v>
      </c>
      <c r="V331" s="12">
        <v>99.318706308954376</v>
      </c>
      <c r="W331" s="12">
        <v>99.405801045697658</v>
      </c>
      <c r="X331" s="12">
        <v>99.44568434430731</v>
      </c>
      <c r="Y331" s="12">
        <v>99.364973649373709</v>
      </c>
      <c r="Z331" s="12">
        <v>99.277739105904317</v>
      </c>
      <c r="AA331" s="12">
        <v>99.194061709776719</v>
      </c>
    </row>
    <row r="332" spans="1:27">
      <c r="A332" s="1" t="s">
        <v>1380</v>
      </c>
      <c r="D332" s="1">
        <v>3</v>
      </c>
      <c r="E332" s="1" t="s">
        <v>274</v>
      </c>
      <c r="F332" s="1" t="s">
        <v>830</v>
      </c>
      <c r="G332" s="1" t="str">
        <f t="shared" ref="G332" si="21">D332&amp;E332&amp;F332</f>
        <v>3단독주택연령1</v>
      </c>
      <c r="H332" s="1194">
        <v>99.461261945738912</v>
      </c>
      <c r="I332" s="1194">
        <v>99.496907259022734</v>
      </c>
      <c r="J332" s="1194">
        <v>99.915950256537542</v>
      </c>
      <c r="K332" s="1194">
        <v>99.958355599285412</v>
      </c>
      <c r="L332" s="1194">
        <v>100.01749943870337</v>
      </c>
      <c r="M332" s="1194">
        <v>100.00523094100681</v>
      </c>
      <c r="N332" s="1194">
        <v>99.938409653410588</v>
      </c>
      <c r="O332" s="12">
        <v>99.909102649965973</v>
      </c>
      <c r="P332" s="12">
        <v>99.947367485651469</v>
      </c>
      <c r="Q332" s="12">
        <v>99.978974114606913</v>
      </c>
      <c r="R332" s="12">
        <v>100</v>
      </c>
      <c r="S332" s="12">
        <v>100.04472159333793</v>
      </c>
      <c r="T332" s="12">
        <v>99.992953178926996</v>
      </c>
      <c r="U332" s="12">
        <v>100.05553665071727</v>
      </c>
      <c r="V332" s="12">
        <v>100.14417041542968</v>
      </c>
      <c r="W332" s="12">
        <v>100.19575322510042</v>
      </c>
      <c r="X332" s="12">
        <v>100.29911194724413</v>
      </c>
      <c r="Y332" s="12">
        <v>100.37616323204581</v>
      </c>
      <c r="Z332" s="12">
        <v>100.40642097795167</v>
      </c>
      <c r="AA332" s="12">
        <v>100.3853227975267</v>
      </c>
    </row>
    <row r="333" spans="1:27">
      <c r="A333" s="1" t="s">
        <v>522</v>
      </c>
      <c r="D333" s="1">
        <v>4</v>
      </c>
      <c r="E333" s="1" t="s">
        <v>860</v>
      </c>
      <c r="F333" s="1" t="s">
        <v>885</v>
      </c>
      <c r="G333" s="1" t="str">
        <f t="shared" si="17"/>
        <v>4단독주택연령1</v>
      </c>
      <c r="H333" s="1194">
        <v>100.4904670262906</v>
      </c>
      <c r="I333" s="1194">
        <v>100.49280797852734</v>
      </c>
      <c r="J333" s="1194">
        <v>100.26603155555073</v>
      </c>
      <c r="K333" s="1194">
        <v>100.26603155555073</v>
      </c>
      <c r="L333" s="1194">
        <v>100.27513735926658</v>
      </c>
      <c r="M333" s="1194">
        <v>100.22166407299372</v>
      </c>
      <c r="N333" s="1194">
        <v>100.07812757962873</v>
      </c>
      <c r="O333" s="12">
        <v>100.04360066009855</v>
      </c>
      <c r="P333" s="12">
        <v>99.982232711680695</v>
      </c>
      <c r="Q333" s="12">
        <v>99.991139807072443</v>
      </c>
      <c r="R333" s="12">
        <v>100</v>
      </c>
      <c r="S333" s="12">
        <v>100.01301670215722</v>
      </c>
      <c r="T333" s="12">
        <v>99.870339771468963</v>
      </c>
      <c r="U333" s="12">
        <v>99.863112496918234</v>
      </c>
      <c r="V333" s="12">
        <v>99.925818830180759</v>
      </c>
      <c r="W333" s="12">
        <v>99.891087241129483</v>
      </c>
      <c r="X333" s="12">
        <v>99.904424602467572</v>
      </c>
      <c r="Y333" s="12">
        <v>99.952958755046396</v>
      </c>
      <c r="Z333" s="12">
        <v>99.90770082608762</v>
      </c>
      <c r="AA333" s="12">
        <v>99.875295850289064</v>
      </c>
    </row>
    <row r="334" spans="1:27">
      <c r="A334" s="1" t="s">
        <v>853</v>
      </c>
      <c r="D334" s="1">
        <v>5</v>
      </c>
      <c r="E334" s="1" t="s">
        <v>860</v>
      </c>
      <c r="F334" s="1" t="s">
        <v>885</v>
      </c>
      <c r="G334" s="1" t="str">
        <f t="shared" si="17"/>
        <v>5단독주택연령1</v>
      </c>
      <c r="H334" s="1194">
        <v>99.294478814802886</v>
      </c>
      <c r="I334" s="1194">
        <v>99.335489625397116</v>
      </c>
      <c r="J334" s="1194">
        <v>99.858994539015825</v>
      </c>
      <c r="K334" s="1194">
        <v>99.908286568480221</v>
      </c>
      <c r="L334" s="1194">
        <v>99.975561033582053</v>
      </c>
      <c r="M334" s="1194">
        <v>99.969991449397668</v>
      </c>
      <c r="N334" s="1194">
        <v>99.915650755834022</v>
      </c>
      <c r="O334" s="12">
        <v>99.88719337402263</v>
      </c>
      <c r="P334" s="12">
        <v>99.941684764441163</v>
      </c>
      <c r="Q334" s="12">
        <v>99.976990953235244</v>
      </c>
      <c r="R334" s="12">
        <v>100</v>
      </c>
      <c r="S334" s="12">
        <v>100.0499908569723</v>
      </c>
      <c r="T334" s="12">
        <v>100.0120084912342</v>
      </c>
      <c r="U334" s="12">
        <v>100.08417557527871</v>
      </c>
      <c r="V334" s="12">
        <v>100.17612574355066</v>
      </c>
      <c r="W334" s="12">
        <v>100.24011631705316</v>
      </c>
      <c r="X334" s="12">
        <v>100.35288393119201</v>
      </c>
      <c r="Y334" s="12">
        <v>100.43278735431203</v>
      </c>
      <c r="Z334" s="12">
        <v>100.47075791575588</v>
      </c>
      <c r="AA334" s="12">
        <v>100.45127715963635</v>
      </c>
    </row>
    <row r="335" spans="1:27">
      <c r="A335" s="1" t="s">
        <v>524</v>
      </c>
      <c r="B335" s="1" t="s">
        <v>525</v>
      </c>
      <c r="D335" s="1">
        <v>6</v>
      </c>
      <c r="E335" s="1" t="s">
        <v>860</v>
      </c>
      <c r="F335" s="1" t="s">
        <v>885</v>
      </c>
      <c r="G335" s="1" t="str">
        <f t="shared" si="17"/>
        <v>6단독주택연령1</v>
      </c>
      <c r="H335" s="1194">
        <v>102.04831005523747</v>
      </c>
      <c r="I335" s="1194">
        <v>102.04108479844675</v>
      </c>
      <c r="J335" s="1194">
        <v>102.00124353851058</v>
      </c>
      <c r="K335" s="1194">
        <v>102.00124353851058</v>
      </c>
      <c r="L335" s="1194">
        <v>101.5014056608869</v>
      </c>
      <c r="M335" s="1194">
        <v>101.21893152948827</v>
      </c>
      <c r="N335" s="1194">
        <v>100.48290456531574</v>
      </c>
      <c r="O335" s="12">
        <v>100.39149774702882</v>
      </c>
      <c r="P335" s="12">
        <v>99.901177644302379</v>
      </c>
      <c r="Q335" s="12">
        <v>99.873762168320297</v>
      </c>
      <c r="R335" s="12">
        <v>100</v>
      </c>
      <c r="S335" s="12">
        <v>99.979407286412865</v>
      </c>
      <c r="T335" s="12">
        <v>100.28180094722427</v>
      </c>
      <c r="U335" s="12">
        <v>100.14040903171026</v>
      </c>
      <c r="V335" s="12">
        <v>100.14989061548295</v>
      </c>
      <c r="W335" s="12">
        <v>100.38674679933605</v>
      </c>
      <c r="X335" s="12">
        <v>100.45913572773499</v>
      </c>
      <c r="Y335" s="12">
        <v>100.46501907944403</v>
      </c>
      <c r="Z335" s="12">
        <v>100.44960292500755</v>
      </c>
      <c r="AA335" s="12">
        <v>100.33797660387818</v>
      </c>
    </row>
    <row r="336" spans="1:27">
      <c r="A336" s="1" t="s">
        <v>524</v>
      </c>
      <c r="B336" s="1" t="s">
        <v>525</v>
      </c>
      <c r="C336" s="1" t="s">
        <v>526</v>
      </c>
      <c r="D336" s="1">
        <v>7</v>
      </c>
      <c r="E336" s="1" t="s">
        <v>860</v>
      </c>
      <c r="F336" s="1" t="s">
        <v>885</v>
      </c>
      <c r="G336" s="1" t="str">
        <f t="shared" si="17"/>
        <v>7단독주택연령1</v>
      </c>
      <c r="H336" s="1194">
        <v>100.46499124527922</v>
      </c>
      <c r="I336" s="1194">
        <v>100.46499124527922</v>
      </c>
      <c r="J336" s="1194">
        <v>100.4759586319865</v>
      </c>
      <c r="K336" s="1194">
        <v>100.4759586319865</v>
      </c>
      <c r="L336" s="1194">
        <v>100.28195427714844</v>
      </c>
      <c r="M336" s="1194">
        <v>100.24012997526539</v>
      </c>
      <c r="N336" s="1194">
        <v>100.11618356328299</v>
      </c>
      <c r="O336" s="12">
        <v>100</v>
      </c>
      <c r="P336" s="12">
        <v>100</v>
      </c>
      <c r="Q336" s="12">
        <v>100</v>
      </c>
      <c r="R336" s="12">
        <v>100</v>
      </c>
      <c r="S336" s="12">
        <v>99.874390877360469</v>
      </c>
      <c r="T336" s="12">
        <v>99.874390877360469</v>
      </c>
      <c r="U336" s="12">
        <v>99.874390877360469</v>
      </c>
      <c r="V336" s="12">
        <v>99.874390877360469</v>
      </c>
      <c r="W336" s="12">
        <v>99.874390877360469</v>
      </c>
      <c r="X336" s="12">
        <v>99.874390877360469</v>
      </c>
      <c r="Y336" s="12">
        <v>99.885281869742286</v>
      </c>
      <c r="Z336" s="12">
        <v>99.856745354731373</v>
      </c>
      <c r="AA336" s="12">
        <v>99.795730051466904</v>
      </c>
    </row>
    <row r="337" spans="1:27">
      <c r="A337" s="1" t="s">
        <v>524</v>
      </c>
      <c r="B337" s="1" t="s">
        <v>525</v>
      </c>
      <c r="C337" s="1" t="s">
        <v>527</v>
      </c>
      <c r="D337" s="1">
        <v>8</v>
      </c>
      <c r="E337" s="1" t="s">
        <v>860</v>
      </c>
      <c r="F337" s="1" t="s">
        <v>885</v>
      </c>
      <c r="G337" s="1" t="str">
        <f t="shared" si="17"/>
        <v>8단독주택연령1</v>
      </c>
      <c r="H337" s="1194">
        <v>102.5</v>
      </c>
      <c r="I337" s="1194">
        <v>102.5</v>
      </c>
      <c r="J337" s="1194">
        <v>102.5</v>
      </c>
      <c r="K337" s="1194">
        <v>102.5</v>
      </c>
      <c r="L337" s="1194">
        <v>101.22442307692309</v>
      </c>
      <c r="M337" s="1194">
        <v>100.98980769230769</v>
      </c>
      <c r="N337" s="1194">
        <v>100.75519230769231</v>
      </c>
      <c r="O337" s="12">
        <v>100</v>
      </c>
      <c r="P337" s="12">
        <v>100</v>
      </c>
      <c r="Q337" s="12">
        <v>100</v>
      </c>
      <c r="R337" s="12">
        <v>100</v>
      </c>
      <c r="S337" s="12">
        <v>99.807692307692307</v>
      </c>
      <c r="T337" s="12">
        <v>99.807692307692307</v>
      </c>
      <c r="U337" s="12">
        <v>99.807692307692307</v>
      </c>
      <c r="V337" s="12">
        <v>99.807692307692307</v>
      </c>
      <c r="W337" s="12">
        <v>99.807692307692307</v>
      </c>
      <c r="X337" s="12">
        <v>99.807692307692307</v>
      </c>
      <c r="Y337" s="12">
        <v>99.807692307692307</v>
      </c>
      <c r="Z337" s="12">
        <v>99.615384615384613</v>
      </c>
      <c r="AA337" s="12">
        <v>99.42307692307692</v>
      </c>
    </row>
    <row r="338" spans="1:27">
      <c r="A338" s="1" t="s">
        <v>524</v>
      </c>
      <c r="B338" s="1" t="s">
        <v>525</v>
      </c>
      <c r="C338" s="1" t="s">
        <v>528</v>
      </c>
      <c r="D338" s="1">
        <v>9</v>
      </c>
      <c r="E338" s="1" t="s">
        <v>860</v>
      </c>
      <c r="F338" s="1" t="s">
        <v>885</v>
      </c>
      <c r="G338" s="1" t="str">
        <f t="shared" si="17"/>
        <v>9단독주택연령1</v>
      </c>
      <c r="H338" s="1194">
        <v>100</v>
      </c>
      <c r="I338" s="1194">
        <v>100</v>
      </c>
      <c r="J338" s="1194">
        <v>100</v>
      </c>
      <c r="K338" s="1194">
        <v>100</v>
      </c>
      <c r="L338" s="1194">
        <v>100</v>
      </c>
      <c r="M338" s="1194">
        <v>100</v>
      </c>
      <c r="N338" s="1194">
        <v>100</v>
      </c>
      <c r="O338" s="12">
        <v>100</v>
      </c>
      <c r="P338" s="12">
        <v>100</v>
      </c>
      <c r="Q338" s="12">
        <v>100</v>
      </c>
      <c r="R338" s="12">
        <v>100</v>
      </c>
      <c r="S338" s="12">
        <v>99.86486486486487</v>
      </c>
      <c r="T338" s="12">
        <v>99.86486486486487</v>
      </c>
      <c r="U338" s="12">
        <v>99.86486486486487</v>
      </c>
      <c r="V338" s="12">
        <v>99.86486486486487</v>
      </c>
      <c r="W338" s="12">
        <v>99.86486486486487</v>
      </c>
      <c r="X338" s="12">
        <v>99.86486486486487</v>
      </c>
      <c r="Y338" s="12">
        <v>99.86486486486487</v>
      </c>
      <c r="Z338" s="12">
        <v>99.86486486486487</v>
      </c>
      <c r="AA338" s="12">
        <v>99.86486486486487</v>
      </c>
    </row>
    <row r="339" spans="1:27">
      <c r="A339" s="1" t="s">
        <v>524</v>
      </c>
      <c r="B339" s="1" t="s">
        <v>525</v>
      </c>
      <c r="C339" s="1" t="s">
        <v>529</v>
      </c>
      <c r="D339" s="1">
        <v>10</v>
      </c>
      <c r="E339" s="1" t="s">
        <v>860</v>
      </c>
      <c r="F339" s="1" t="s">
        <v>885</v>
      </c>
      <c r="G339" s="1" t="str">
        <f t="shared" si="17"/>
        <v>10단독주택연령1</v>
      </c>
      <c r="H339" s="1194">
        <v>100.33645027095601</v>
      </c>
      <c r="I339" s="1194">
        <v>100.33645027095601</v>
      </c>
      <c r="J339" s="1194">
        <v>100.38088265708451</v>
      </c>
      <c r="K339" s="1194">
        <v>100.38088265708451</v>
      </c>
      <c r="L339" s="1194">
        <v>100.38088265708451</v>
      </c>
      <c r="M339" s="1194">
        <v>100.35685650536122</v>
      </c>
      <c r="N339" s="1194">
        <v>100</v>
      </c>
      <c r="O339" s="12">
        <v>100</v>
      </c>
      <c r="P339" s="12">
        <v>100</v>
      </c>
      <c r="Q339" s="12">
        <v>100</v>
      </c>
      <c r="R339" s="12">
        <v>100</v>
      </c>
      <c r="S339" s="12">
        <v>99.939193520425448</v>
      </c>
      <c r="T339" s="12">
        <v>99.939193520425448</v>
      </c>
      <c r="U339" s="12">
        <v>99.939193520425448</v>
      </c>
      <c r="V339" s="12">
        <v>99.939193520425448</v>
      </c>
      <c r="W339" s="12">
        <v>99.939193520425448</v>
      </c>
      <c r="X339" s="12">
        <v>99.939193520425448</v>
      </c>
      <c r="Y339" s="12">
        <v>99.984190912151718</v>
      </c>
      <c r="Z339" s="12">
        <v>99.984190912151718</v>
      </c>
      <c r="AA339" s="12">
        <v>99.85016368592288</v>
      </c>
    </row>
    <row r="340" spans="1:27">
      <c r="A340" s="1" t="s">
        <v>524</v>
      </c>
      <c r="B340" s="1" t="s">
        <v>525</v>
      </c>
      <c r="C340" s="1" t="s">
        <v>530</v>
      </c>
      <c r="D340" s="1">
        <v>11</v>
      </c>
      <c r="E340" s="1" t="s">
        <v>860</v>
      </c>
      <c r="F340" s="1" t="s">
        <v>885</v>
      </c>
      <c r="G340" s="1" t="str">
        <f t="shared" ref="G340:G407" si="22">D340&amp;E340&amp;F340</f>
        <v>11단독주택연령1</v>
      </c>
      <c r="H340" s="1194">
        <v>103.87125031827901</v>
      </c>
      <c r="I340" s="1194">
        <v>103.85556929998903</v>
      </c>
      <c r="J340" s="1194">
        <v>103.75629882320013</v>
      </c>
      <c r="K340" s="1194">
        <v>103.75629882320013</v>
      </c>
      <c r="L340" s="1194">
        <v>102.90010465939366</v>
      </c>
      <c r="M340" s="1194">
        <v>102.33877401527852</v>
      </c>
      <c r="N340" s="1194">
        <v>100.8997655979687</v>
      </c>
      <c r="O340" s="12">
        <v>100.8366422825621</v>
      </c>
      <c r="P340" s="12">
        <v>99.789398720588338</v>
      </c>
      <c r="Q340" s="12">
        <v>99.731015109861474</v>
      </c>
      <c r="R340" s="12">
        <v>100</v>
      </c>
      <c r="S340" s="12">
        <v>100.10138214030025</v>
      </c>
      <c r="T340" s="12">
        <v>100.75654725956791</v>
      </c>
      <c r="U340" s="12">
        <v>100.44992226460401</v>
      </c>
      <c r="V340" s="12">
        <v>100.4704684938329</v>
      </c>
      <c r="W340" s="12">
        <v>100.98445923977889</v>
      </c>
      <c r="X340" s="12">
        <v>101.14182820566906</v>
      </c>
      <c r="Y340" s="12">
        <v>101.14182820566906</v>
      </c>
      <c r="Z340" s="12">
        <v>101.14182820566906</v>
      </c>
      <c r="AA340" s="12">
        <v>100.97076571740176</v>
      </c>
    </row>
    <row r="341" spans="1:27">
      <c r="A341" s="1" t="s">
        <v>524</v>
      </c>
      <c r="B341" s="1" t="s">
        <v>525</v>
      </c>
      <c r="C341" s="1" t="s">
        <v>531</v>
      </c>
      <c r="D341" s="1">
        <v>12</v>
      </c>
      <c r="E341" s="1" t="s">
        <v>860</v>
      </c>
      <c r="F341" s="1" t="s">
        <v>885</v>
      </c>
      <c r="G341" s="1" t="str">
        <f t="shared" si="22"/>
        <v>12단독주택연령1</v>
      </c>
      <c r="H341" s="1194">
        <v>105.27411412706302</v>
      </c>
      <c r="I341" s="1194">
        <v>105.24254767415803</v>
      </c>
      <c r="J341" s="1194">
        <v>105.24254767415803</v>
      </c>
      <c r="K341" s="1194">
        <v>105.24254767415803</v>
      </c>
      <c r="L341" s="1194">
        <v>103.92773063098328</v>
      </c>
      <c r="M341" s="1194">
        <v>103.06878449094692</v>
      </c>
      <c r="N341" s="1194">
        <v>100.97434381678231</v>
      </c>
      <c r="O341" s="12">
        <v>100.97434381678231</v>
      </c>
      <c r="P341" s="12">
        <v>99.608467249018645</v>
      </c>
      <c r="Q341" s="12">
        <v>99.608467249018645</v>
      </c>
      <c r="R341" s="12">
        <v>100</v>
      </c>
      <c r="S341" s="12">
        <v>99.99409053302017</v>
      </c>
      <c r="T341" s="12">
        <v>100.75653825732411</v>
      </c>
      <c r="U341" s="12">
        <v>100.31057698700326</v>
      </c>
      <c r="V341" s="12">
        <v>100.31057698700326</v>
      </c>
      <c r="W341" s="12">
        <v>101.05833250870133</v>
      </c>
      <c r="X341" s="12">
        <v>101.05833250870133</v>
      </c>
      <c r="Y341" s="12">
        <v>101.05833250870133</v>
      </c>
      <c r="Z341" s="12">
        <v>101.05833250870133</v>
      </c>
      <c r="AA341" s="12">
        <v>100.80966466592383</v>
      </c>
    </row>
    <row r="342" spans="1:27">
      <c r="A342" s="1" t="s">
        <v>524</v>
      </c>
      <c r="B342" s="1" t="s">
        <v>525</v>
      </c>
      <c r="C342" s="1" t="s">
        <v>532</v>
      </c>
      <c r="D342" s="1">
        <v>13</v>
      </c>
      <c r="E342" s="1" t="s">
        <v>860</v>
      </c>
      <c r="F342" s="1" t="s">
        <v>885</v>
      </c>
      <c r="G342" s="1" t="str">
        <f t="shared" si="22"/>
        <v>13단독주택연령1</v>
      </c>
      <c r="H342" s="1194">
        <v>101.21166764207679</v>
      </c>
      <c r="I342" s="1194">
        <v>101.22552940609995</v>
      </c>
      <c r="J342" s="1194">
        <v>100.94196039943978</v>
      </c>
      <c r="K342" s="1194">
        <v>100.94196039943978</v>
      </c>
      <c r="L342" s="1194">
        <v>100.94196039943978</v>
      </c>
      <c r="M342" s="1194">
        <v>100.94196039943978</v>
      </c>
      <c r="N342" s="1194">
        <v>100.75572797013967</v>
      </c>
      <c r="O342" s="12">
        <v>100.57093456535543</v>
      </c>
      <c r="P342" s="12">
        <v>100.14015451348151</v>
      </c>
      <c r="Q342" s="12">
        <v>99.96838388588445</v>
      </c>
      <c r="R342" s="12">
        <v>100</v>
      </c>
      <c r="S342" s="12">
        <v>100.33737011073221</v>
      </c>
      <c r="T342" s="12">
        <v>100.75656702610887</v>
      </c>
      <c r="U342" s="12">
        <v>100.75656702610887</v>
      </c>
      <c r="V342" s="12">
        <v>100.82244255461231</v>
      </c>
      <c r="W342" s="12">
        <v>100.82244255461231</v>
      </c>
      <c r="X342" s="12">
        <v>101.32540471005385</v>
      </c>
      <c r="Y342" s="12">
        <v>101.32540471005385</v>
      </c>
      <c r="Z342" s="12">
        <v>101.32540471005385</v>
      </c>
      <c r="AA342" s="12">
        <v>101.32540471005385</v>
      </c>
    </row>
    <row r="343" spans="1:27">
      <c r="A343" s="1" t="s">
        <v>524</v>
      </c>
      <c r="B343" s="1" t="s">
        <v>533</v>
      </c>
      <c r="D343" s="1">
        <v>14</v>
      </c>
      <c r="E343" s="1" t="s">
        <v>860</v>
      </c>
      <c r="F343" s="1" t="s">
        <v>885</v>
      </c>
      <c r="G343" s="1" t="str">
        <f t="shared" si="22"/>
        <v>14단독주택연령1</v>
      </c>
      <c r="H343" s="1194">
        <v>100.48214661002375</v>
      </c>
      <c r="I343" s="1194">
        <v>100.50502502888392</v>
      </c>
      <c r="J343" s="1194">
        <v>100.50623507998252</v>
      </c>
      <c r="K343" s="1194">
        <v>100.44134294630641</v>
      </c>
      <c r="L343" s="1194">
        <v>100.38577449074153</v>
      </c>
      <c r="M343" s="1194">
        <v>100.30125924382911</v>
      </c>
      <c r="N343" s="1194">
        <v>100.1670688592835</v>
      </c>
      <c r="O343" s="12">
        <v>100.25390284490324</v>
      </c>
      <c r="P343" s="12">
        <v>100.19079521520165</v>
      </c>
      <c r="Q343" s="12">
        <v>100.08327505606574</v>
      </c>
      <c r="R343" s="12">
        <v>100</v>
      </c>
      <c r="S343" s="12">
        <v>99.679307320946947</v>
      </c>
      <c r="T343" s="12">
        <v>99.611279628163146</v>
      </c>
      <c r="U343" s="12">
        <v>99.589428414013426</v>
      </c>
      <c r="V343" s="12">
        <v>99.400581496190028</v>
      </c>
      <c r="W343" s="12">
        <v>99.485411212071583</v>
      </c>
      <c r="X343" s="12">
        <v>99.531450246155629</v>
      </c>
      <c r="Y343" s="12">
        <v>99.439350273850053</v>
      </c>
      <c r="Z343" s="12">
        <v>99.327141409426062</v>
      </c>
      <c r="AA343" s="12">
        <v>99.249048374548991</v>
      </c>
    </row>
    <row r="344" spans="1:27">
      <c r="A344" s="1" t="s">
        <v>524</v>
      </c>
      <c r="B344" s="1" t="s">
        <v>533</v>
      </c>
      <c r="C344" s="1" t="s">
        <v>534</v>
      </c>
      <c r="D344" s="1">
        <v>15</v>
      </c>
      <c r="E344" s="1" t="s">
        <v>860</v>
      </c>
      <c r="F344" s="1" t="s">
        <v>885</v>
      </c>
      <c r="G344" s="1" t="str">
        <f t="shared" si="22"/>
        <v>15단독주택연령1</v>
      </c>
      <c r="H344" s="1194">
        <v>100.76282265208494</v>
      </c>
      <c r="I344" s="1194">
        <v>100.76282265208494</v>
      </c>
      <c r="J344" s="1194">
        <v>100.76282265208494</v>
      </c>
      <c r="K344" s="1194">
        <v>100.76282265208494</v>
      </c>
      <c r="L344" s="1194">
        <v>100.61108396052468</v>
      </c>
      <c r="M344" s="1194">
        <v>100.54143263674848</v>
      </c>
      <c r="N344" s="1194">
        <v>100.41261482805437</v>
      </c>
      <c r="O344" s="12">
        <v>100.41261482805437</v>
      </c>
      <c r="P344" s="12">
        <v>100.19761785982747</v>
      </c>
      <c r="Q344" s="12">
        <v>100</v>
      </c>
      <c r="R344" s="12">
        <v>100</v>
      </c>
      <c r="S344" s="12">
        <v>100.16162700060785</v>
      </c>
      <c r="T344" s="12">
        <v>100.30161673292113</v>
      </c>
      <c r="U344" s="12">
        <v>100.34293566436328</v>
      </c>
      <c r="V344" s="12">
        <v>100.31062548345359</v>
      </c>
      <c r="W344" s="12">
        <v>100.50734499046592</v>
      </c>
      <c r="X344" s="12">
        <v>100.58976212835474</v>
      </c>
      <c r="Y344" s="12">
        <v>100.08296874648985</v>
      </c>
      <c r="Z344" s="12">
        <v>100.08296874648985</v>
      </c>
      <c r="AA344" s="12">
        <v>99.795774193907377</v>
      </c>
    </row>
    <row r="345" spans="1:27">
      <c r="A345" s="1" t="s">
        <v>524</v>
      </c>
      <c r="B345" s="1" t="s">
        <v>533</v>
      </c>
      <c r="C345" s="1" t="s">
        <v>535</v>
      </c>
      <c r="D345" s="1">
        <v>16</v>
      </c>
      <c r="E345" s="1" t="s">
        <v>860</v>
      </c>
      <c r="F345" s="1" t="s">
        <v>885</v>
      </c>
      <c r="G345" s="1" t="str">
        <f t="shared" si="22"/>
        <v>16단독주택연령1</v>
      </c>
      <c r="H345" s="1194">
        <v>100.40601127797028</v>
      </c>
      <c r="I345" s="1194">
        <v>100.40601127797028</v>
      </c>
      <c r="J345" s="1194">
        <v>100.37891004488409</v>
      </c>
      <c r="K345" s="1194">
        <v>100.37891004488409</v>
      </c>
      <c r="L345" s="1194">
        <v>100.18358037527652</v>
      </c>
      <c r="M345" s="1194">
        <v>100.07338024242077</v>
      </c>
      <c r="N345" s="1194">
        <v>100.02345004692643</v>
      </c>
      <c r="O345" s="12">
        <v>100.04060345314703</v>
      </c>
      <c r="P345" s="12">
        <v>100.07581562123956</v>
      </c>
      <c r="Q345" s="12">
        <v>100.07581562123956</v>
      </c>
      <c r="R345" s="12">
        <v>100</v>
      </c>
      <c r="S345" s="12">
        <v>99.81423708617379</v>
      </c>
      <c r="T345" s="12">
        <v>100.00265918125118</v>
      </c>
      <c r="U345" s="12">
        <v>100.00265918125118</v>
      </c>
      <c r="V345" s="12">
        <v>99.792465115516592</v>
      </c>
      <c r="W345" s="12">
        <v>99.941765570315511</v>
      </c>
      <c r="X345" s="12">
        <v>99.966425871350523</v>
      </c>
      <c r="Y345" s="12">
        <v>99.876507173900123</v>
      </c>
      <c r="Z345" s="12">
        <v>99.725810771732654</v>
      </c>
      <c r="AA345" s="12">
        <v>99.725810771732654</v>
      </c>
    </row>
    <row r="346" spans="1:27">
      <c r="A346" s="1" t="s">
        <v>524</v>
      </c>
      <c r="B346" s="1" t="s">
        <v>533</v>
      </c>
      <c r="C346" s="1" t="s">
        <v>536</v>
      </c>
      <c r="D346" s="1">
        <v>17</v>
      </c>
      <c r="E346" s="1" t="s">
        <v>860</v>
      </c>
      <c r="F346" s="1" t="s">
        <v>885</v>
      </c>
      <c r="G346" s="1" t="str">
        <f t="shared" si="22"/>
        <v>17단독주택연령1</v>
      </c>
      <c r="H346" s="1194">
        <v>100.04276996708069</v>
      </c>
      <c r="I346" s="1194">
        <v>100.01782470419381</v>
      </c>
      <c r="J346" s="1194">
        <v>100.01782470419381</v>
      </c>
      <c r="K346" s="1194">
        <v>100.01782470419381</v>
      </c>
      <c r="L346" s="1194">
        <v>100.01782470419381</v>
      </c>
      <c r="M346" s="1194">
        <v>99.852547658634606</v>
      </c>
      <c r="N346" s="1194">
        <v>99.852547658634606</v>
      </c>
      <c r="O346" s="12">
        <v>99.903591350740953</v>
      </c>
      <c r="P346" s="12">
        <v>99.89024460940675</v>
      </c>
      <c r="Q346" s="12">
        <v>99.947317812499293</v>
      </c>
      <c r="R346" s="12">
        <v>100</v>
      </c>
      <c r="S346" s="12">
        <v>100.02950044009739</v>
      </c>
      <c r="T346" s="12">
        <v>100.00358749693893</v>
      </c>
      <c r="U346" s="12">
        <v>99.946411015823827</v>
      </c>
      <c r="V346" s="12">
        <v>99.489976446870671</v>
      </c>
      <c r="W346" s="12">
        <v>99.848641636618012</v>
      </c>
      <c r="X346" s="12">
        <v>99.793963875125158</v>
      </c>
      <c r="Y346" s="12">
        <v>99.647038968075165</v>
      </c>
      <c r="Z346" s="12">
        <v>99.57642689782088</v>
      </c>
      <c r="AA346" s="12">
        <v>99.349585180853751</v>
      </c>
    </row>
    <row r="347" spans="1:27">
      <c r="A347" s="1" t="s">
        <v>524</v>
      </c>
      <c r="B347" s="1" t="s">
        <v>533</v>
      </c>
      <c r="C347" s="1" t="s">
        <v>537</v>
      </c>
      <c r="D347" s="1">
        <v>18</v>
      </c>
      <c r="E347" s="1" t="s">
        <v>860</v>
      </c>
      <c r="F347" s="1" t="s">
        <v>885</v>
      </c>
      <c r="G347" s="1" t="str">
        <f t="shared" si="22"/>
        <v>18단독주택연령1</v>
      </c>
      <c r="H347" s="1194">
        <v>101.64068460424741</v>
      </c>
      <c r="I347" s="1194">
        <v>101.64068460424741</v>
      </c>
      <c r="J347" s="1194">
        <v>101.69280624588957</v>
      </c>
      <c r="K347" s="1194">
        <v>101.23727646191853</v>
      </c>
      <c r="L347" s="1194">
        <v>101.23727646191853</v>
      </c>
      <c r="M347" s="1194">
        <v>101.23727646191853</v>
      </c>
      <c r="N347" s="1194">
        <v>100.53592713923001</v>
      </c>
      <c r="O347" s="12">
        <v>100.28457002703081</v>
      </c>
      <c r="P347" s="12">
        <v>100.12125002414639</v>
      </c>
      <c r="Q347" s="12">
        <v>100.12125002414639</v>
      </c>
      <c r="R347" s="12">
        <v>100</v>
      </c>
      <c r="S347" s="12">
        <v>99.620171755732187</v>
      </c>
      <c r="T347" s="12">
        <v>99.341532561523863</v>
      </c>
      <c r="U347" s="12">
        <v>99.182587836106663</v>
      </c>
      <c r="V347" s="12">
        <v>99.007387378762175</v>
      </c>
      <c r="W347" s="12">
        <v>99.070301520336272</v>
      </c>
      <c r="X347" s="12">
        <v>99.255131467255353</v>
      </c>
      <c r="Y347" s="12">
        <v>99.255131467255353</v>
      </c>
      <c r="Z347" s="12">
        <v>98.659876031432717</v>
      </c>
      <c r="AA347" s="12">
        <v>98.942426475538866</v>
      </c>
    </row>
    <row r="348" spans="1:27">
      <c r="A348" s="1" t="s">
        <v>524</v>
      </c>
      <c r="B348" s="1" t="s">
        <v>533</v>
      </c>
      <c r="C348" s="1" t="s">
        <v>538</v>
      </c>
      <c r="D348" s="1">
        <v>19</v>
      </c>
      <c r="E348" s="1" t="s">
        <v>860</v>
      </c>
      <c r="F348" s="1" t="s">
        <v>885</v>
      </c>
      <c r="G348" s="1" t="str">
        <f t="shared" si="22"/>
        <v>19단독주택연령1</v>
      </c>
      <c r="H348" s="1194">
        <v>100.98505236197626</v>
      </c>
      <c r="I348" s="1194">
        <v>101.13726023486362</v>
      </c>
      <c r="J348" s="1194">
        <v>101.14073760357428</v>
      </c>
      <c r="K348" s="1194">
        <v>101.04110669431242</v>
      </c>
      <c r="L348" s="1194">
        <v>100.97057115964785</v>
      </c>
      <c r="M348" s="1194">
        <v>100.86883539086493</v>
      </c>
      <c r="N348" s="1194">
        <v>100.86883539086493</v>
      </c>
      <c r="O348" s="12">
        <v>100.86883539086493</v>
      </c>
      <c r="P348" s="12">
        <v>100.86883539086493</v>
      </c>
      <c r="Q348" s="12">
        <v>100.36942332420908</v>
      </c>
      <c r="R348" s="12">
        <v>100</v>
      </c>
      <c r="S348" s="12">
        <v>99.409175458193616</v>
      </c>
      <c r="T348" s="12">
        <v>99.06739763212299</v>
      </c>
      <c r="U348" s="12">
        <v>99.103507592857227</v>
      </c>
      <c r="V348" s="12">
        <v>99.231589827308412</v>
      </c>
      <c r="W348" s="12">
        <v>99.456234441520735</v>
      </c>
      <c r="X348" s="12">
        <v>99.547054836095484</v>
      </c>
      <c r="Y348" s="12">
        <v>99.547054836095484</v>
      </c>
      <c r="Z348" s="12">
        <v>99.547054836095484</v>
      </c>
      <c r="AA348" s="12">
        <v>99.547054836095484</v>
      </c>
    </row>
    <row r="349" spans="1:27">
      <c r="A349" s="1" t="s">
        <v>524</v>
      </c>
      <c r="B349" s="1" t="s">
        <v>533</v>
      </c>
      <c r="C349" s="1" t="s">
        <v>539</v>
      </c>
      <c r="D349" s="1">
        <v>20</v>
      </c>
      <c r="E349" s="1" t="s">
        <v>860</v>
      </c>
      <c r="F349" s="1" t="s">
        <v>885</v>
      </c>
      <c r="G349" s="1" t="str">
        <f t="shared" si="22"/>
        <v>20단독주택연령1</v>
      </c>
      <c r="H349" s="1194">
        <v>100.19579371267986</v>
      </c>
      <c r="I349" s="1194">
        <v>100.19579371267986</v>
      </c>
      <c r="J349" s="1194">
        <v>100.19579371267986</v>
      </c>
      <c r="K349" s="1194">
        <v>100.19579371267986</v>
      </c>
      <c r="L349" s="1194">
        <v>100.19579371267986</v>
      </c>
      <c r="M349" s="1194">
        <v>100.19579371267986</v>
      </c>
      <c r="N349" s="1194">
        <v>100.0527844971238</v>
      </c>
      <c r="O349" s="12">
        <v>100</v>
      </c>
      <c r="P349" s="12">
        <v>100</v>
      </c>
      <c r="Q349" s="12">
        <v>100</v>
      </c>
      <c r="R349" s="12">
        <v>100</v>
      </c>
      <c r="S349" s="12">
        <v>99.067376699184564</v>
      </c>
      <c r="T349" s="12">
        <v>99.067376699184564</v>
      </c>
      <c r="U349" s="12">
        <v>99.067376699184564</v>
      </c>
      <c r="V349" s="12">
        <v>99.129250132222239</v>
      </c>
      <c r="W349" s="12">
        <v>98.514554201434706</v>
      </c>
      <c r="X349" s="12">
        <v>98.736193489134166</v>
      </c>
      <c r="Y349" s="12">
        <v>98.945082728442586</v>
      </c>
      <c r="Z349" s="12">
        <v>99.155706864009261</v>
      </c>
      <c r="AA349" s="12">
        <v>99.155706864009261</v>
      </c>
    </row>
    <row r="350" spans="1:27">
      <c r="A350" s="1" t="s">
        <v>524</v>
      </c>
      <c r="B350" s="1" t="s">
        <v>533</v>
      </c>
      <c r="C350" s="1" t="s">
        <v>540</v>
      </c>
      <c r="D350" s="1">
        <v>21</v>
      </c>
      <c r="E350" s="1" t="s">
        <v>860</v>
      </c>
      <c r="F350" s="1" t="s">
        <v>885</v>
      </c>
      <c r="G350" s="1" t="str">
        <f t="shared" si="22"/>
        <v>21단독주택연령1</v>
      </c>
      <c r="H350" s="1194">
        <v>99.780862965405134</v>
      </c>
      <c r="I350" s="1194">
        <v>99.780862965405134</v>
      </c>
      <c r="J350" s="1194">
        <v>99.780862965405134</v>
      </c>
      <c r="K350" s="1194">
        <v>99.780862965405134</v>
      </c>
      <c r="L350" s="1194">
        <v>99.780862965405134</v>
      </c>
      <c r="M350" s="1194">
        <v>99.780862965405134</v>
      </c>
      <c r="N350" s="1194">
        <v>99.474778285278234</v>
      </c>
      <c r="O350" s="12">
        <v>100.55319028497122</v>
      </c>
      <c r="P350" s="12">
        <v>100.15961810456977</v>
      </c>
      <c r="Q350" s="12">
        <v>100</v>
      </c>
      <c r="R350" s="12">
        <v>100</v>
      </c>
      <c r="S350" s="12">
        <v>99.717308732755058</v>
      </c>
      <c r="T350" s="12">
        <v>99.717308732755058</v>
      </c>
      <c r="U350" s="12">
        <v>99.717308732755058</v>
      </c>
      <c r="V350" s="12">
        <v>99.146559700857964</v>
      </c>
      <c r="W350" s="12">
        <v>98.987752822890613</v>
      </c>
      <c r="X350" s="12">
        <v>98.826264618431864</v>
      </c>
      <c r="Y350" s="12">
        <v>98.395851094689064</v>
      </c>
      <c r="Z350" s="12">
        <v>98.061910844363524</v>
      </c>
      <c r="AA350" s="12">
        <v>97.670420545654537</v>
      </c>
    </row>
    <row r="351" spans="1:27">
      <c r="A351" s="1" t="s">
        <v>524</v>
      </c>
      <c r="B351" s="1" t="s">
        <v>541</v>
      </c>
      <c r="D351" s="1">
        <v>22</v>
      </c>
      <c r="E351" s="1" t="s">
        <v>860</v>
      </c>
      <c r="F351" s="1" t="s">
        <v>885</v>
      </c>
      <c r="G351" s="1" t="str">
        <f t="shared" si="22"/>
        <v>22단독주택연령1</v>
      </c>
      <c r="H351" s="1194">
        <v>101.45953684298102</v>
      </c>
      <c r="I351" s="1194">
        <v>101.45953684298102</v>
      </c>
      <c r="J351" s="1194">
        <v>100.89880652213408</v>
      </c>
      <c r="K351" s="1194">
        <v>100.89880652213408</v>
      </c>
      <c r="L351" s="1194">
        <v>100.89880652213408</v>
      </c>
      <c r="M351" s="1194">
        <v>100.86380642700536</v>
      </c>
      <c r="N351" s="1194">
        <v>100.78524262321966</v>
      </c>
      <c r="O351" s="12">
        <v>100.78524262321966</v>
      </c>
      <c r="P351" s="12">
        <v>100.01673772739532</v>
      </c>
      <c r="Q351" s="12">
        <v>100</v>
      </c>
      <c r="R351" s="12">
        <v>100</v>
      </c>
      <c r="S351" s="12">
        <v>98.416266372054324</v>
      </c>
      <c r="T351" s="12">
        <v>98.150169638927693</v>
      </c>
      <c r="U351" s="12">
        <v>97.965214555987828</v>
      </c>
      <c r="V351" s="12">
        <v>97.651950614850563</v>
      </c>
      <c r="W351" s="12">
        <v>97.571082052697108</v>
      </c>
      <c r="X351" s="12">
        <v>97.524407776224308</v>
      </c>
      <c r="Y351" s="12">
        <v>97.422996673572158</v>
      </c>
      <c r="Z351" s="12">
        <v>97.435900329907071</v>
      </c>
      <c r="AA351" s="12">
        <v>97.344480841111604</v>
      </c>
    </row>
    <row r="352" spans="1:27">
      <c r="A352" s="1" t="s">
        <v>524</v>
      </c>
      <c r="B352" s="1" t="s">
        <v>542</v>
      </c>
      <c r="D352" s="1">
        <v>23</v>
      </c>
      <c r="E352" s="1" t="s">
        <v>860</v>
      </c>
      <c r="F352" s="1" t="s">
        <v>885</v>
      </c>
      <c r="G352" s="1" t="str">
        <f t="shared" si="22"/>
        <v>23단독주택연령1</v>
      </c>
      <c r="H352" s="1194">
        <v>99.453383449851486</v>
      </c>
      <c r="I352" s="1194">
        <v>99.453383449851486</v>
      </c>
      <c r="J352" s="1194">
        <v>99.378171879648121</v>
      </c>
      <c r="K352" s="1194">
        <v>99.378171879648121</v>
      </c>
      <c r="L352" s="1194">
        <v>99.378171879648121</v>
      </c>
      <c r="M352" s="1194">
        <v>99.378171879648121</v>
      </c>
      <c r="N352" s="1194">
        <v>99.640552921020813</v>
      </c>
      <c r="O352" s="12">
        <v>99.73941816622478</v>
      </c>
      <c r="P352" s="12">
        <v>100</v>
      </c>
      <c r="Q352" s="12">
        <v>100</v>
      </c>
      <c r="R352" s="12">
        <v>100</v>
      </c>
      <c r="S352" s="12">
        <v>100.33394079967546</v>
      </c>
      <c r="T352" s="12">
        <v>100.39521481141851</v>
      </c>
      <c r="U352" s="12">
        <v>100.54477920391088</v>
      </c>
      <c r="V352" s="12">
        <v>100.54477920391088</v>
      </c>
      <c r="W352" s="12">
        <v>100.74242657162415</v>
      </c>
      <c r="X352" s="12">
        <v>100.63840965169466</v>
      </c>
      <c r="Y352" s="12">
        <v>100.63840965169466</v>
      </c>
      <c r="Z352" s="12">
        <v>100.63840965169466</v>
      </c>
      <c r="AA352" s="12">
        <v>100.63840965169466</v>
      </c>
    </row>
    <row r="353" spans="1:27">
      <c r="A353" s="1" t="s">
        <v>524</v>
      </c>
      <c r="B353" s="1" t="s">
        <v>542</v>
      </c>
      <c r="C353" s="1" t="s">
        <v>543</v>
      </c>
      <c r="D353" s="1">
        <v>24</v>
      </c>
      <c r="E353" s="1" t="s">
        <v>274</v>
      </c>
      <c r="F353" s="1" t="s">
        <v>885</v>
      </c>
      <c r="G353" s="1" t="str">
        <f t="shared" si="22"/>
        <v>24단독주택연령1</v>
      </c>
      <c r="H353" s="1194"/>
      <c r="I353" s="1194"/>
      <c r="J353" s="1194"/>
      <c r="K353" s="1194"/>
      <c r="L353" s="1194"/>
      <c r="M353" s="1194"/>
      <c r="N353" s="1194"/>
    </row>
    <row r="354" spans="1:27">
      <c r="A354" s="1" t="s">
        <v>524</v>
      </c>
      <c r="B354" s="1" t="s">
        <v>542</v>
      </c>
      <c r="C354" s="1" t="s">
        <v>544</v>
      </c>
      <c r="D354" s="1">
        <v>25</v>
      </c>
      <c r="E354" s="1" t="s">
        <v>860</v>
      </c>
      <c r="F354" s="1" t="s">
        <v>885</v>
      </c>
      <c r="G354" s="1" t="str">
        <f t="shared" si="22"/>
        <v>25단독주택연령1</v>
      </c>
      <c r="H354" s="1194">
        <v>99.154064011325715</v>
      </c>
      <c r="I354" s="1194">
        <v>99.154064011325715</v>
      </c>
      <c r="J354" s="1194">
        <v>99.011273968897143</v>
      </c>
      <c r="K354" s="1194">
        <v>99.011273968897143</v>
      </c>
      <c r="L354" s="1194">
        <v>99.011273968897143</v>
      </c>
      <c r="M354" s="1194">
        <v>99.011273968897143</v>
      </c>
      <c r="N354" s="1194">
        <v>99.50983172282001</v>
      </c>
      <c r="O354" s="12">
        <v>99.50983172282001</v>
      </c>
      <c r="P354" s="12">
        <v>100</v>
      </c>
      <c r="Q354" s="12">
        <v>100</v>
      </c>
      <c r="R354" s="12">
        <v>100</v>
      </c>
      <c r="S354" s="12">
        <v>99.892231061319308</v>
      </c>
      <c r="T354" s="12">
        <v>100.00346627079281</v>
      </c>
      <c r="U354" s="12">
        <v>100.27521615640542</v>
      </c>
      <c r="V354" s="12">
        <v>100.27521615640542</v>
      </c>
      <c r="W354" s="12">
        <v>100.27521615640542</v>
      </c>
      <c r="X354" s="12">
        <v>100.27521615640542</v>
      </c>
      <c r="Y354" s="12">
        <v>100.27521615640542</v>
      </c>
      <c r="Z354" s="12">
        <v>100.27521615640542</v>
      </c>
      <c r="AA354" s="12">
        <v>100.27521615640542</v>
      </c>
    </row>
    <row r="355" spans="1:27">
      <c r="A355" s="1" t="s">
        <v>524</v>
      </c>
      <c r="B355" s="1" t="s">
        <v>542</v>
      </c>
      <c r="C355" s="1" t="s">
        <v>545</v>
      </c>
      <c r="D355" s="1">
        <v>26</v>
      </c>
      <c r="E355" s="1" t="s">
        <v>860</v>
      </c>
      <c r="F355" s="1" t="s">
        <v>885</v>
      </c>
      <c r="G355" s="1" t="str">
        <f t="shared" si="22"/>
        <v>26단독주택연령1</v>
      </c>
      <c r="H355" s="1194">
        <v>99.785212818564332</v>
      </c>
      <c r="I355" s="1194">
        <v>99.785212818564332</v>
      </c>
      <c r="J355" s="1194">
        <v>99.785212818564332</v>
      </c>
      <c r="K355" s="1194">
        <v>99.785212818564332</v>
      </c>
      <c r="L355" s="1194">
        <v>99.785212818564332</v>
      </c>
      <c r="M355" s="1194">
        <v>99.785212818564332</v>
      </c>
      <c r="N355" s="1194">
        <v>99.785212818564332</v>
      </c>
      <c r="O355" s="12">
        <v>99.993750585876469</v>
      </c>
      <c r="P355" s="12">
        <v>100</v>
      </c>
      <c r="Q355" s="12">
        <v>100</v>
      </c>
      <c r="R355" s="12">
        <v>100</v>
      </c>
      <c r="S355" s="12">
        <v>100.87331462118148</v>
      </c>
      <c r="T355" s="12">
        <v>100.87331462118148</v>
      </c>
      <c r="U355" s="12">
        <v>100.87331462118148</v>
      </c>
      <c r="V355" s="12">
        <v>100.87331462118148</v>
      </c>
      <c r="W355" s="12">
        <v>101.31308877561351</v>
      </c>
      <c r="X355" s="12">
        <v>101.08151569846</v>
      </c>
      <c r="Y355" s="12">
        <v>101.08151569846</v>
      </c>
      <c r="Z355" s="12">
        <v>101.08151569846</v>
      </c>
      <c r="AA355" s="12">
        <v>101.08151569846</v>
      </c>
    </row>
    <row r="356" spans="1:27">
      <c r="A356" s="1" t="s">
        <v>524</v>
      </c>
      <c r="B356" s="1" t="s">
        <v>546</v>
      </c>
      <c r="D356" s="1">
        <v>27</v>
      </c>
      <c r="E356" s="1" t="s">
        <v>860</v>
      </c>
      <c r="F356" s="1" t="s">
        <v>885</v>
      </c>
      <c r="G356" s="1" t="str">
        <f t="shared" si="22"/>
        <v>27단독주택연령1</v>
      </c>
      <c r="H356" s="1194">
        <v>102.24611594794851</v>
      </c>
      <c r="I356" s="1194">
        <v>102.24611594794851</v>
      </c>
      <c r="J356" s="1194">
        <v>101.78657121298339</v>
      </c>
      <c r="K356" s="1194">
        <v>101.78657121298339</v>
      </c>
      <c r="L356" s="1194">
        <v>101.78657121298339</v>
      </c>
      <c r="M356" s="1194">
        <v>101.56261700433622</v>
      </c>
      <c r="N356" s="1194">
        <v>100.51949099963885</v>
      </c>
      <c r="O356" s="12">
        <v>100.31898331691092</v>
      </c>
      <c r="P356" s="12">
        <v>100</v>
      </c>
      <c r="Q356" s="12">
        <v>100</v>
      </c>
      <c r="R356" s="12">
        <v>100</v>
      </c>
      <c r="S356" s="12">
        <v>99.447632099921194</v>
      </c>
      <c r="T356" s="12">
        <v>98.715798017362204</v>
      </c>
      <c r="U356" s="12">
        <v>98.715798017362204</v>
      </c>
      <c r="V356" s="12">
        <v>98.715798017362204</v>
      </c>
      <c r="W356" s="12">
        <v>98.198779756602335</v>
      </c>
      <c r="X356" s="12">
        <v>98.198779756602335</v>
      </c>
      <c r="Y356" s="12">
        <v>98.198779756602335</v>
      </c>
      <c r="Z356" s="12">
        <v>98.252974871313455</v>
      </c>
      <c r="AA356" s="12">
        <v>98.252974871313455</v>
      </c>
    </row>
    <row r="357" spans="1:27">
      <c r="A357" s="1" t="s">
        <v>524</v>
      </c>
      <c r="B357" s="1" t="s">
        <v>547</v>
      </c>
      <c r="D357" s="1">
        <v>28</v>
      </c>
      <c r="E357" s="1" t="s">
        <v>860</v>
      </c>
      <c r="F357" s="1" t="s">
        <v>885</v>
      </c>
      <c r="G357" s="1" t="str">
        <f t="shared" si="22"/>
        <v>28단독주택연령1</v>
      </c>
      <c r="H357" s="1194">
        <v>100.37106388836035</v>
      </c>
      <c r="I357" s="1194">
        <v>100.37106388836035</v>
      </c>
      <c r="J357" s="1194">
        <v>100</v>
      </c>
      <c r="K357" s="1194">
        <v>100</v>
      </c>
      <c r="L357" s="1194">
        <v>100</v>
      </c>
      <c r="M357" s="1194">
        <v>100</v>
      </c>
      <c r="N357" s="1194">
        <v>100</v>
      </c>
      <c r="O357" s="12">
        <v>100</v>
      </c>
      <c r="P357" s="12">
        <v>100</v>
      </c>
      <c r="Q357" s="12">
        <v>100</v>
      </c>
      <c r="R357" s="12">
        <v>100</v>
      </c>
      <c r="S357" s="12">
        <v>99.875421437598845</v>
      </c>
      <c r="T357" s="12">
        <v>99.875421437598845</v>
      </c>
      <c r="U357" s="12">
        <v>99.875421437598845</v>
      </c>
      <c r="V357" s="12">
        <v>99.875421437598845</v>
      </c>
      <c r="W357" s="12">
        <v>99.875421437598845</v>
      </c>
      <c r="X357" s="12">
        <v>99.875421437598845</v>
      </c>
      <c r="Y357" s="12">
        <v>99.875421437598845</v>
      </c>
      <c r="Z357" s="12">
        <v>99.875421437598845</v>
      </c>
      <c r="AA357" s="12">
        <v>99.875421437598845</v>
      </c>
    </row>
    <row r="358" spans="1:27">
      <c r="A358" s="1" t="s">
        <v>524</v>
      </c>
      <c r="B358" s="1" t="s">
        <v>548</v>
      </c>
      <c r="D358" s="1">
        <v>29</v>
      </c>
      <c r="E358" s="1" t="s">
        <v>860</v>
      </c>
      <c r="F358" s="1" t="s">
        <v>885</v>
      </c>
      <c r="G358" s="1" t="str">
        <f t="shared" si="22"/>
        <v>29단독주택연령1</v>
      </c>
      <c r="H358" s="1194">
        <v>100.18242644756731</v>
      </c>
      <c r="I358" s="1194">
        <v>100.18242644756731</v>
      </c>
      <c r="J358" s="1194">
        <v>100</v>
      </c>
      <c r="K358" s="1194">
        <v>100</v>
      </c>
      <c r="L358" s="1194">
        <v>100</v>
      </c>
      <c r="M358" s="1194">
        <v>100</v>
      </c>
      <c r="N358" s="1194">
        <v>100</v>
      </c>
      <c r="O358" s="12">
        <v>100</v>
      </c>
      <c r="P358" s="12">
        <v>100</v>
      </c>
      <c r="Q358" s="12">
        <v>100</v>
      </c>
      <c r="R358" s="12">
        <v>100</v>
      </c>
      <c r="S358" s="12">
        <v>100.34056901622132</v>
      </c>
      <c r="T358" s="12">
        <v>100.34056901622132</v>
      </c>
      <c r="U358" s="12">
        <v>100.34056901622132</v>
      </c>
      <c r="V358" s="12">
        <v>100.53730857058724</v>
      </c>
      <c r="W358" s="12">
        <v>100.53730857058724</v>
      </c>
      <c r="X358" s="12">
        <v>100.53730857058724</v>
      </c>
      <c r="Y358" s="12">
        <v>100.60491952578685</v>
      </c>
      <c r="Z358" s="12">
        <v>100.25889638585173</v>
      </c>
      <c r="AA358" s="12">
        <v>100.25889638585173</v>
      </c>
    </row>
    <row r="359" spans="1:27">
      <c r="A359" s="1" t="s">
        <v>524</v>
      </c>
      <c r="B359" s="1" t="s">
        <v>549</v>
      </c>
      <c r="D359" s="1">
        <v>30</v>
      </c>
      <c r="E359" s="1" t="s">
        <v>860</v>
      </c>
      <c r="F359" s="1" t="s">
        <v>885</v>
      </c>
      <c r="G359" s="1" t="str">
        <f t="shared" si="22"/>
        <v>30단독주택연령1</v>
      </c>
      <c r="H359" s="1194">
        <v>99.723109444419407</v>
      </c>
      <c r="I359" s="1194">
        <v>99.733136569172075</v>
      </c>
      <c r="J359" s="1194">
        <v>99.714166869655813</v>
      </c>
      <c r="K359" s="1194">
        <v>99.714166869655813</v>
      </c>
      <c r="L359" s="1194">
        <v>99.753258417133935</v>
      </c>
      <c r="M359" s="1194">
        <v>99.73533490428612</v>
      </c>
      <c r="N359" s="1194">
        <v>99.995640417013249</v>
      </c>
      <c r="O359" s="12">
        <v>99.995640417013249</v>
      </c>
      <c r="P359" s="12">
        <v>99.923336374866111</v>
      </c>
      <c r="Q359" s="12">
        <v>99.96176372992791</v>
      </c>
      <c r="R359" s="12">
        <v>100</v>
      </c>
      <c r="S359" s="12">
        <v>100.10472226166247</v>
      </c>
      <c r="T359" s="12">
        <v>100.12542330362206</v>
      </c>
      <c r="U359" s="12">
        <v>100.03031355547469</v>
      </c>
      <c r="V359" s="12">
        <v>100.07906271430313</v>
      </c>
      <c r="W359" s="12">
        <v>100.29510361384727</v>
      </c>
      <c r="X359" s="12">
        <v>100.39492842618125</v>
      </c>
      <c r="Y359" s="12">
        <v>100.521026095303</v>
      </c>
      <c r="Z359" s="12">
        <v>100.65177153078989</v>
      </c>
      <c r="AA359" s="12">
        <v>100.52040346099528</v>
      </c>
    </row>
    <row r="360" spans="1:27">
      <c r="A360" s="1" t="s">
        <v>524</v>
      </c>
      <c r="B360" s="1" t="s">
        <v>1381</v>
      </c>
      <c r="D360" s="1">
        <v>31</v>
      </c>
      <c r="E360" s="1" t="s">
        <v>274</v>
      </c>
      <c r="F360" s="1" t="s">
        <v>885</v>
      </c>
      <c r="G360" s="1" t="str">
        <f t="shared" ref="G360" si="23">D360&amp;E360&amp;F360</f>
        <v>31단독주택연령1</v>
      </c>
      <c r="H360" s="1194"/>
      <c r="I360" s="1194"/>
      <c r="J360" s="1194"/>
      <c r="K360" s="1194"/>
      <c r="L360" s="1194"/>
      <c r="M360" s="1194"/>
      <c r="N360" s="1194"/>
      <c r="R360" s="12">
        <v>100</v>
      </c>
      <c r="S360" s="12">
        <v>100</v>
      </c>
      <c r="T360" s="12">
        <v>100</v>
      </c>
      <c r="U360" s="12">
        <v>100.23933261483158</v>
      </c>
      <c r="V360" s="12">
        <v>100.42687243466753</v>
      </c>
      <c r="W360" s="12">
        <v>100.62398263176415</v>
      </c>
      <c r="X360" s="12">
        <v>101.36200943050355</v>
      </c>
      <c r="Y360" s="12">
        <v>101.65887375639187</v>
      </c>
      <c r="Z360" s="12">
        <v>102.25243484594479</v>
      </c>
      <c r="AA360" s="12">
        <v>102.25243484594479</v>
      </c>
    </row>
    <row r="361" spans="1:27">
      <c r="A361" s="1" t="s">
        <v>524</v>
      </c>
      <c r="B361" s="1" t="s">
        <v>550</v>
      </c>
      <c r="D361" s="1">
        <v>32</v>
      </c>
      <c r="E361" s="1" t="s">
        <v>860</v>
      </c>
      <c r="F361" s="1" t="s">
        <v>885</v>
      </c>
      <c r="G361" s="1" t="str">
        <f t="shared" si="22"/>
        <v>32단독주택연령1</v>
      </c>
      <c r="H361" s="1194">
        <v>99.979107743300517</v>
      </c>
      <c r="I361" s="1194">
        <v>99.979107743300517</v>
      </c>
      <c r="J361" s="1194">
        <v>99.923111517247108</v>
      </c>
      <c r="K361" s="1194">
        <v>100.15497535887867</v>
      </c>
      <c r="L361" s="1194">
        <v>100.16656603409442</v>
      </c>
      <c r="M361" s="1194">
        <v>100.19120917339625</v>
      </c>
      <c r="N361" s="1194">
        <v>100.13765334112352</v>
      </c>
      <c r="O361" s="12">
        <v>100.14106581157263</v>
      </c>
      <c r="P361" s="12">
        <v>100.16175614680829</v>
      </c>
      <c r="Q361" s="12">
        <v>100.05790648475273</v>
      </c>
      <c r="R361" s="12">
        <v>100</v>
      </c>
      <c r="S361" s="12">
        <v>99.694197664084172</v>
      </c>
      <c r="T361" s="12">
        <v>99.739206667501975</v>
      </c>
      <c r="U361" s="12">
        <v>100.03972615525174</v>
      </c>
      <c r="V361" s="12">
        <v>100.07040620226691</v>
      </c>
      <c r="W361" s="12">
        <v>99.841482356941384</v>
      </c>
      <c r="X361" s="12">
        <v>99.80946705377022</v>
      </c>
      <c r="Y361" s="12">
        <v>99.702181028319231</v>
      </c>
      <c r="Z361" s="12">
        <v>99.721702040158874</v>
      </c>
      <c r="AA361" s="12">
        <v>99.717127535346066</v>
      </c>
    </row>
    <row r="362" spans="1:27">
      <c r="A362" s="1" t="s">
        <v>524</v>
      </c>
      <c r="B362" s="1" t="s">
        <v>551</v>
      </c>
      <c r="D362" s="1">
        <v>33</v>
      </c>
      <c r="E362" s="1" t="s">
        <v>860</v>
      </c>
      <c r="F362" s="1" t="s">
        <v>885</v>
      </c>
      <c r="G362" s="1" t="str">
        <f t="shared" si="22"/>
        <v>33단독주택연령1</v>
      </c>
      <c r="H362" s="1194">
        <v>99.605761039893366</v>
      </c>
      <c r="I362" s="1194">
        <v>99.605761039893366</v>
      </c>
      <c r="J362" s="1194">
        <v>99.732328716176838</v>
      </c>
      <c r="K362" s="1194">
        <v>99.732328716176838</v>
      </c>
      <c r="L362" s="1194">
        <v>99.732328716176838</v>
      </c>
      <c r="M362" s="1194">
        <v>99.732328716176838</v>
      </c>
      <c r="N362" s="1194">
        <v>99.901146448501933</v>
      </c>
      <c r="O362" s="12">
        <v>99.761742081597319</v>
      </c>
      <c r="P362" s="12">
        <v>99.934979980879106</v>
      </c>
      <c r="Q362" s="12">
        <v>100</v>
      </c>
      <c r="R362" s="12">
        <v>100</v>
      </c>
      <c r="S362" s="12">
        <v>100.20264572024354</v>
      </c>
      <c r="T362" s="12">
        <v>100.20264572024354</v>
      </c>
      <c r="U362" s="12">
        <v>100.40626489352347</v>
      </c>
      <c r="V362" s="12">
        <v>100.4769653553827</v>
      </c>
      <c r="W362" s="12">
        <v>100.60637764805954</v>
      </c>
      <c r="X362" s="12">
        <v>100.8635915612885</v>
      </c>
      <c r="Y362" s="12">
        <v>101.25767818320264</v>
      </c>
      <c r="Z362" s="12">
        <v>101.52213700284972</v>
      </c>
      <c r="AA362" s="12">
        <v>101.58115217589183</v>
      </c>
    </row>
    <row r="363" spans="1:27">
      <c r="A363" s="1" t="s">
        <v>524</v>
      </c>
      <c r="B363" s="1" t="s">
        <v>552</v>
      </c>
      <c r="D363" s="1">
        <v>34</v>
      </c>
      <c r="E363" s="1" t="s">
        <v>860</v>
      </c>
      <c r="F363" s="1" t="s">
        <v>885</v>
      </c>
      <c r="G363" s="1" t="str">
        <f t="shared" si="22"/>
        <v>34단독주택연령1</v>
      </c>
      <c r="H363" s="1194">
        <v>99.193582666403387</v>
      </c>
      <c r="I363" s="1194">
        <v>99.193582666403387</v>
      </c>
      <c r="J363" s="1194">
        <v>99.193838280493992</v>
      </c>
      <c r="K363" s="1194">
        <v>99.207026928618561</v>
      </c>
      <c r="L363" s="1194">
        <v>99.502478953406552</v>
      </c>
      <c r="M363" s="1194">
        <v>99.658667019696452</v>
      </c>
      <c r="N363" s="1194">
        <v>99.551909041199067</v>
      </c>
      <c r="O363" s="12">
        <v>99.644693053057622</v>
      </c>
      <c r="P363" s="12">
        <v>99.866128196314307</v>
      </c>
      <c r="Q363" s="12">
        <v>99.956660462750548</v>
      </c>
      <c r="R363" s="12">
        <v>100</v>
      </c>
      <c r="S363" s="12">
        <v>100.99692850277545</v>
      </c>
      <c r="T363" s="12">
        <v>101.05512631624576</v>
      </c>
      <c r="U363" s="12">
        <v>101.16241971914167</v>
      </c>
      <c r="V363" s="12">
        <v>101.25557178089633</v>
      </c>
      <c r="W363" s="12">
        <v>101.2584857200125</v>
      </c>
      <c r="X363" s="12">
        <v>101.42794861179176</v>
      </c>
      <c r="Y363" s="12">
        <v>101.65806603294116</v>
      </c>
      <c r="Z363" s="12">
        <v>101.6872001625558</v>
      </c>
      <c r="AA363" s="12">
        <v>101.64828605740415</v>
      </c>
    </row>
    <row r="364" spans="1:27">
      <c r="A364" s="1" t="s">
        <v>524</v>
      </c>
      <c r="B364" s="1" t="s">
        <v>553</v>
      </c>
      <c r="D364" s="1">
        <v>35</v>
      </c>
      <c r="E364" s="1" t="s">
        <v>860</v>
      </c>
      <c r="F364" s="1" t="s">
        <v>885</v>
      </c>
      <c r="G364" s="1" t="str">
        <f t="shared" si="22"/>
        <v>35단독주택연령1</v>
      </c>
      <c r="H364" s="1194">
        <v>100.17989554616702</v>
      </c>
      <c r="I364" s="1194">
        <v>100.17989554616702</v>
      </c>
      <c r="J364" s="1194">
        <v>100.17009220305292</v>
      </c>
      <c r="K364" s="1194">
        <v>100.18471771864075</v>
      </c>
      <c r="L364" s="1194">
        <v>100.18471771864075</v>
      </c>
      <c r="M364" s="1194">
        <v>100.18471771864075</v>
      </c>
      <c r="N364" s="1194">
        <v>100.08328407462029</v>
      </c>
      <c r="O364" s="12">
        <v>100.15654500173838</v>
      </c>
      <c r="P364" s="12">
        <v>100.23120427235362</v>
      </c>
      <c r="Q364" s="12">
        <v>100.1911969479381</v>
      </c>
      <c r="R364" s="12">
        <v>100</v>
      </c>
      <c r="S364" s="12">
        <v>99.406184110165796</v>
      </c>
      <c r="T364" s="12">
        <v>99.435174030755988</v>
      </c>
      <c r="U364" s="12">
        <v>99.435174030755988</v>
      </c>
      <c r="V364" s="12">
        <v>99.418711456006164</v>
      </c>
      <c r="W364" s="12">
        <v>99.519316450344874</v>
      </c>
      <c r="X364" s="12">
        <v>99.627573444276777</v>
      </c>
      <c r="Y364" s="12">
        <v>99.420105251963804</v>
      </c>
      <c r="Z364" s="12">
        <v>99.229443475476231</v>
      </c>
      <c r="AA364" s="12">
        <v>99.09301624545509</v>
      </c>
    </row>
    <row r="365" spans="1:27">
      <c r="A365" s="1" t="s">
        <v>524</v>
      </c>
      <c r="B365" s="1" t="s">
        <v>554</v>
      </c>
      <c r="D365" s="1">
        <v>36</v>
      </c>
      <c r="E365" s="1" t="s">
        <v>860</v>
      </c>
      <c r="F365" s="1" t="s">
        <v>885</v>
      </c>
      <c r="G365" s="1" t="str">
        <f t="shared" si="22"/>
        <v>36단독주택연령1</v>
      </c>
      <c r="H365" s="1194">
        <v>96.880807783895932</v>
      </c>
      <c r="I365" s="1194">
        <v>96.810475890901444</v>
      </c>
      <c r="J365" s="1194">
        <v>99.952948841333992</v>
      </c>
      <c r="K365" s="1194">
        <v>99.952948841333992</v>
      </c>
      <c r="L365" s="1194">
        <v>100.12777859527071</v>
      </c>
      <c r="M365" s="1194">
        <v>100.12777859527071</v>
      </c>
      <c r="N365" s="1194">
        <v>100.12777859527071</v>
      </c>
      <c r="O365" s="12">
        <v>100.10415357545249</v>
      </c>
      <c r="P365" s="12">
        <v>100.06595994591841</v>
      </c>
      <c r="Q365" s="12">
        <v>100.11641990305731</v>
      </c>
      <c r="R365" s="12">
        <v>100</v>
      </c>
      <c r="S365" s="12">
        <v>100.1408747158389</v>
      </c>
      <c r="T365" s="12">
        <v>99.964872498927534</v>
      </c>
      <c r="U365" s="12">
        <v>99.902441178392934</v>
      </c>
      <c r="V365" s="12">
        <v>99.987572789208485</v>
      </c>
      <c r="W365" s="12">
        <v>100.02970847982952</v>
      </c>
      <c r="X365" s="12">
        <v>100.0941701641767</v>
      </c>
      <c r="Y365" s="12">
        <v>100.22998385356581</v>
      </c>
      <c r="Z365" s="12">
        <v>100.04755944355497</v>
      </c>
      <c r="AA365" s="12">
        <v>99.913461685198996</v>
      </c>
    </row>
    <row r="366" spans="1:27">
      <c r="A366" s="1" t="s">
        <v>524</v>
      </c>
      <c r="B366" s="1" t="s">
        <v>555</v>
      </c>
      <c r="D366" s="1">
        <v>37</v>
      </c>
      <c r="E366" s="1" t="s">
        <v>860</v>
      </c>
      <c r="F366" s="1" t="s">
        <v>885</v>
      </c>
      <c r="G366" s="1" t="str">
        <f t="shared" si="22"/>
        <v>37단독주택연령1</v>
      </c>
      <c r="H366" s="1194">
        <v>99.642374951740848</v>
      </c>
      <c r="I366" s="1194">
        <v>99.644518005990847</v>
      </c>
      <c r="J366" s="1194">
        <v>99.499132591702448</v>
      </c>
      <c r="K366" s="1194">
        <v>99.470245257185681</v>
      </c>
      <c r="L366" s="1194">
        <v>99.470245257185681</v>
      </c>
      <c r="M366" s="1194">
        <v>99.391565374268694</v>
      </c>
      <c r="N366" s="1194">
        <v>99.357551289231722</v>
      </c>
      <c r="O366" s="12">
        <v>99.41741086671783</v>
      </c>
      <c r="P366" s="12">
        <v>99.509953483465338</v>
      </c>
      <c r="Q366" s="12">
        <v>99.711170567087208</v>
      </c>
      <c r="R366" s="12">
        <v>100</v>
      </c>
      <c r="S366" s="12">
        <v>99.914079227648529</v>
      </c>
      <c r="T366" s="12">
        <v>99.892755795603534</v>
      </c>
      <c r="U366" s="12">
        <v>99.896725077250764</v>
      </c>
      <c r="V366" s="12">
        <v>100.00829898780121</v>
      </c>
      <c r="W366" s="12">
        <v>100.13992279094286</v>
      </c>
      <c r="X366" s="12">
        <v>100.26945908054479</v>
      </c>
      <c r="Y366" s="12">
        <v>100.35899133637973</v>
      </c>
      <c r="Z366" s="12">
        <v>100.50646084076081</v>
      </c>
      <c r="AA366" s="12">
        <v>100.55070987600851</v>
      </c>
    </row>
    <row r="367" spans="1:27">
      <c r="A367" s="1" t="s">
        <v>524</v>
      </c>
      <c r="B367" s="1" t="s">
        <v>556</v>
      </c>
      <c r="D367" s="1">
        <v>38</v>
      </c>
      <c r="E367" s="1" t="s">
        <v>860</v>
      </c>
      <c r="F367" s="1" t="s">
        <v>885</v>
      </c>
      <c r="G367" s="1" t="str">
        <f t="shared" si="22"/>
        <v>38단독주택연령1</v>
      </c>
      <c r="H367" s="1194">
        <v>99.628793392569108</v>
      </c>
      <c r="I367" s="1194">
        <v>99.824292936105763</v>
      </c>
      <c r="J367" s="1194">
        <v>100.558014419841</v>
      </c>
      <c r="K367" s="1194">
        <v>100.67359410836329</v>
      </c>
      <c r="L367" s="1194">
        <v>100.67180666164428</v>
      </c>
      <c r="M367" s="1194">
        <v>100.56771985904899</v>
      </c>
      <c r="N367" s="1194">
        <v>100.37660760180903</v>
      </c>
      <c r="O367" s="12">
        <v>100.13788280148144</v>
      </c>
      <c r="P367" s="12">
        <v>100.03966878449042</v>
      </c>
      <c r="Q367" s="12">
        <v>99.978810167878166</v>
      </c>
      <c r="R367" s="12">
        <v>100</v>
      </c>
      <c r="S367" s="12">
        <v>99.950065429062235</v>
      </c>
      <c r="T367" s="12">
        <v>99.794729801218423</v>
      </c>
      <c r="U367" s="12">
        <v>99.821217027376207</v>
      </c>
      <c r="V367" s="12">
        <v>100.03398363260885</v>
      </c>
      <c r="W367" s="12">
        <v>100.25524329568918</v>
      </c>
      <c r="X367" s="12">
        <v>100.38712359361756</v>
      </c>
      <c r="Y367" s="12">
        <v>100.44119998858436</v>
      </c>
      <c r="Z367" s="12">
        <v>100.55998166422479</v>
      </c>
      <c r="AA367" s="12">
        <v>100.58398321351308</v>
      </c>
    </row>
    <row r="368" spans="1:27">
      <c r="A368" s="1" t="s">
        <v>524</v>
      </c>
      <c r="B368" s="1" t="s">
        <v>557</v>
      </c>
      <c r="D368" s="1">
        <v>39</v>
      </c>
      <c r="E368" s="1" t="s">
        <v>860</v>
      </c>
      <c r="F368" s="1" t="s">
        <v>885</v>
      </c>
      <c r="G368" s="1" t="str">
        <f t="shared" si="22"/>
        <v>39단독주택연령1</v>
      </c>
      <c r="H368" s="1194">
        <v>99.503116854587759</v>
      </c>
      <c r="I368" s="1194">
        <v>99.955198695293674</v>
      </c>
      <c r="J368" s="1194">
        <v>99.96275597980167</v>
      </c>
      <c r="K368" s="1194">
        <v>99.96275597980167</v>
      </c>
      <c r="L368" s="1194">
        <v>99.96275597980167</v>
      </c>
      <c r="M368" s="1194">
        <v>100</v>
      </c>
      <c r="N368" s="1194">
        <v>100</v>
      </c>
      <c r="O368" s="12">
        <v>100</v>
      </c>
      <c r="P368" s="12">
        <v>100</v>
      </c>
      <c r="Q368" s="12">
        <v>100</v>
      </c>
      <c r="R368" s="12">
        <v>100</v>
      </c>
      <c r="S368" s="12">
        <v>100.04705120196003</v>
      </c>
      <c r="T368" s="12">
        <v>100.04705120196003</v>
      </c>
      <c r="U368" s="12">
        <v>100.04705120196003</v>
      </c>
      <c r="V368" s="12">
        <v>100.04705120196003</v>
      </c>
      <c r="W368" s="12">
        <v>100.04232843693343</v>
      </c>
      <c r="X368" s="12">
        <v>100.04232843693343</v>
      </c>
      <c r="Y368" s="12">
        <v>100.04232843693343</v>
      </c>
      <c r="Z368" s="12">
        <v>100.04232843693343</v>
      </c>
      <c r="AA368" s="12">
        <v>100.04232843693343</v>
      </c>
    </row>
    <row r="369" spans="1:27">
      <c r="A369" s="1" t="s">
        <v>655</v>
      </c>
      <c r="D369" s="1">
        <v>40</v>
      </c>
      <c r="E369" s="1" t="s">
        <v>860</v>
      </c>
      <c r="F369" s="1" t="s">
        <v>885</v>
      </c>
      <c r="G369" s="1" t="str">
        <f t="shared" si="22"/>
        <v>40단독주택연령1</v>
      </c>
      <c r="H369" s="1194">
        <v>100.6807589947441</v>
      </c>
      <c r="I369" s="1194">
        <v>100.6826420431272</v>
      </c>
      <c r="J369" s="1194">
        <v>100.39045206706807</v>
      </c>
      <c r="K369" s="1194">
        <v>100.39045206706807</v>
      </c>
      <c r="L369" s="1194">
        <v>100.39777190200682</v>
      </c>
      <c r="M369" s="1194">
        <v>100.34792160953063</v>
      </c>
      <c r="N369" s="1194">
        <v>100.21712345058702</v>
      </c>
      <c r="O369" s="12">
        <v>100.18936318154356</v>
      </c>
      <c r="P369" s="12">
        <v>99.989033547041473</v>
      </c>
      <c r="Q369" s="12">
        <v>99.992886304384868</v>
      </c>
      <c r="R369" s="12">
        <v>100</v>
      </c>
      <c r="S369" s="12">
        <v>99.695125599383445</v>
      </c>
      <c r="T369" s="12">
        <v>99.527702219937225</v>
      </c>
      <c r="U369" s="12">
        <v>99.48479954257472</v>
      </c>
      <c r="V369" s="12">
        <v>99.471868749491534</v>
      </c>
      <c r="W369" s="12">
        <v>99.427837555642256</v>
      </c>
      <c r="X369" s="12">
        <v>99.429075911659552</v>
      </c>
      <c r="Y369" s="12">
        <v>99.447354405903624</v>
      </c>
      <c r="Z369" s="12">
        <v>99.413835247327142</v>
      </c>
      <c r="AA369" s="12">
        <v>99.369515202450188</v>
      </c>
    </row>
    <row r="370" spans="1:27">
      <c r="A370" s="1" t="s">
        <v>523</v>
      </c>
      <c r="D370" s="1">
        <v>41</v>
      </c>
      <c r="E370" s="1" t="s">
        <v>860</v>
      </c>
      <c r="F370" s="1" t="s">
        <v>885</v>
      </c>
      <c r="G370" s="1" t="str">
        <f t="shared" si="22"/>
        <v>41단독주택연령1</v>
      </c>
      <c r="H370" s="1194">
        <v>99.57393196953069</v>
      </c>
      <c r="I370" s="1194">
        <v>99.610695821000647</v>
      </c>
      <c r="J370" s="1194">
        <v>100.01160410902706</v>
      </c>
      <c r="K370" s="1194">
        <v>100.03402798788035</v>
      </c>
      <c r="L370" s="1194">
        <v>100.07237069462818</v>
      </c>
      <c r="M370" s="1194">
        <v>100.0481935714058</v>
      </c>
      <c r="N370" s="1194">
        <v>99.975020856125766</v>
      </c>
      <c r="O370" s="12">
        <v>99.973750398892946</v>
      </c>
      <c r="P370" s="12">
        <v>100.0005104657989</v>
      </c>
      <c r="Q370" s="12">
        <v>100.00210288827036</v>
      </c>
      <c r="R370" s="12">
        <v>100</v>
      </c>
      <c r="S370" s="12">
        <v>99.965276173261643</v>
      </c>
      <c r="T370" s="12">
        <v>99.920416656277538</v>
      </c>
      <c r="U370" s="12">
        <v>99.971053605729992</v>
      </c>
      <c r="V370" s="12">
        <v>99.998608063694746</v>
      </c>
      <c r="W370" s="12">
        <v>100.06738287292546</v>
      </c>
      <c r="X370" s="12">
        <v>100.16483002187265</v>
      </c>
      <c r="Y370" s="12">
        <v>100.20520518834684</v>
      </c>
      <c r="Z370" s="12">
        <v>100.20861972825945</v>
      </c>
      <c r="AA370" s="12">
        <v>100.17564107109966</v>
      </c>
    </row>
    <row r="371" spans="1:27">
      <c r="A371" s="1" t="s">
        <v>516</v>
      </c>
      <c r="D371" s="1">
        <v>1</v>
      </c>
      <c r="E371" s="1" t="s">
        <v>860</v>
      </c>
      <c r="F371" s="1" t="s">
        <v>831</v>
      </c>
      <c r="G371" s="1" t="str">
        <f t="shared" si="22"/>
        <v>1단독주택연령2</v>
      </c>
      <c r="H371" s="1194">
        <v>100.15961893818042</v>
      </c>
      <c r="I371" s="1194">
        <v>100.17710033821113</v>
      </c>
      <c r="J371" s="1194">
        <v>100.32184011635812</v>
      </c>
      <c r="K371" s="1194">
        <v>100.15770685935571</v>
      </c>
      <c r="L371" s="1194">
        <v>100.27559606984784</v>
      </c>
      <c r="M371" s="1194">
        <v>100.22243255654989</v>
      </c>
      <c r="N371" s="1194">
        <v>100.19642521349596</v>
      </c>
      <c r="O371" s="12">
        <v>100.14508142405607</v>
      </c>
      <c r="P371" s="12">
        <v>100.13383188713247</v>
      </c>
      <c r="Q371" s="12">
        <v>100.05982265358901</v>
      </c>
      <c r="R371" s="12">
        <v>100</v>
      </c>
      <c r="S371" s="12">
        <v>99.939304838339396</v>
      </c>
      <c r="T371" s="12">
        <v>99.903372803590429</v>
      </c>
      <c r="U371" s="12">
        <v>99.882934987668648</v>
      </c>
      <c r="V371" s="12">
        <v>99.949284783331208</v>
      </c>
      <c r="W371" s="12">
        <v>100.09603687494919</v>
      </c>
      <c r="X371" s="12">
        <v>100.16039533255461</v>
      </c>
      <c r="Y371" s="12">
        <v>100.21941364941198</v>
      </c>
      <c r="Z371" s="12">
        <v>100.2239154303562</v>
      </c>
      <c r="AA371" s="12">
        <v>100.17445351058257</v>
      </c>
    </row>
    <row r="372" spans="1:27">
      <c r="A372" s="1" t="s">
        <v>521</v>
      </c>
      <c r="D372" s="1">
        <v>2</v>
      </c>
      <c r="E372" s="1" t="s">
        <v>860</v>
      </c>
      <c r="F372" s="1" t="s">
        <v>831</v>
      </c>
      <c r="G372" s="1" t="str">
        <f t="shared" si="22"/>
        <v>2단독주택연령2</v>
      </c>
      <c r="H372" s="1194">
        <v>101.54404545214175</v>
      </c>
      <c r="I372" s="1194">
        <v>101.53132437279774</v>
      </c>
      <c r="J372" s="1194">
        <v>101.55000975891704</v>
      </c>
      <c r="K372" s="1194">
        <v>100.91307239375399</v>
      </c>
      <c r="L372" s="1194">
        <v>100.89337473412579</v>
      </c>
      <c r="M372" s="1194">
        <v>100.75258573149482</v>
      </c>
      <c r="N372" s="1194">
        <v>100.65186740619028</v>
      </c>
      <c r="O372" s="12">
        <v>100.51956749323369</v>
      </c>
      <c r="P372" s="12">
        <v>100.40221684467058</v>
      </c>
      <c r="Q372" s="12">
        <v>100.17427519085717</v>
      </c>
      <c r="R372" s="12">
        <v>100</v>
      </c>
      <c r="S372" s="12">
        <v>99.763279089569437</v>
      </c>
      <c r="T372" s="12">
        <v>99.681813934443937</v>
      </c>
      <c r="U372" s="12">
        <v>99.554789096477307</v>
      </c>
      <c r="V372" s="12">
        <v>99.591429469428235</v>
      </c>
      <c r="W372" s="12">
        <v>99.874996198758154</v>
      </c>
      <c r="X372" s="12">
        <v>100.00922926998386</v>
      </c>
      <c r="Y372" s="12">
        <v>100.01588299106223</v>
      </c>
      <c r="Z372" s="12">
        <v>100.01389759872667</v>
      </c>
      <c r="AA372" s="12">
        <v>99.912106132520563</v>
      </c>
    </row>
    <row r="373" spans="1:27">
      <c r="A373" s="1" t="s">
        <v>1380</v>
      </c>
      <c r="D373" s="1">
        <v>3</v>
      </c>
      <c r="E373" s="1" t="s">
        <v>274</v>
      </c>
      <c r="F373" s="1" t="s">
        <v>831</v>
      </c>
      <c r="G373" s="1" t="str">
        <f t="shared" ref="G373" si="24">D373&amp;E373&amp;F373</f>
        <v>3단독주택연령2</v>
      </c>
      <c r="H373" s="1194">
        <v>99.582110185329839</v>
      </c>
      <c r="I373" s="1194">
        <v>99.612069922876969</v>
      </c>
      <c r="J373" s="1194">
        <v>99.808944558835677</v>
      </c>
      <c r="K373" s="1194">
        <v>99.841212794464539</v>
      </c>
      <c r="L373" s="1194">
        <v>100.01649758310492</v>
      </c>
      <c r="M373" s="1194">
        <v>99.999947537122225</v>
      </c>
      <c r="N373" s="1194">
        <v>100.00519286922859</v>
      </c>
      <c r="O373" s="12">
        <v>99.987751406728435</v>
      </c>
      <c r="P373" s="12">
        <v>100.0209926791015</v>
      </c>
      <c r="Q373" s="12">
        <v>100.01164999300259</v>
      </c>
      <c r="R373" s="12">
        <v>100</v>
      </c>
      <c r="S373" s="12">
        <v>100.01032416865492</v>
      </c>
      <c r="T373" s="12">
        <v>99.992791596973689</v>
      </c>
      <c r="U373" s="12">
        <v>100.01547062760478</v>
      </c>
      <c r="V373" s="12">
        <v>100.09384984608025</v>
      </c>
      <c r="W373" s="12">
        <v>100.18524593891472</v>
      </c>
      <c r="X373" s="12">
        <v>100.22137397650654</v>
      </c>
      <c r="Y373" s="12">
        <v>100.30154566114373</v>
      </c>
      <c r="Z373" s="12">
        <v>100.30866910193295</v>
      </c>
      <c r="AA373" s="12">
        <v>100.28036397622671</v>
      </c>
    </row>
    <row r="374" spans="1:27">
      <c r="A374" s="1" t="s">
        <v>522</v>
      </c>
      <c r="D374" s="1">
        <v>4</v>
      </c>
      <c r="E374" s="1" t="s">
        <v>860</v>
      </c>
      <c r="F374" s="1" t="s">
        <v>887</v>
      </c>
      <c r="G374" s="1" t="str">
        <f t="shared" si="22"/>
        <v>4단독주택연령2</v>
      </c>
      <c r="H374" s="1194">
        <v>99.78758329973023</v>
      </c>
      <c r="I374" s="1194">
        <v>99.774106175222556</v>
      </c>
      <c r="J374" s="1194">
        <v>99.867666261368839</v>
      </c>
      <c r="K374" s="1194">
        <v>99.881067260297769</v>
      </c>
      <c r="L374" s="1194">
        <v>99.919366274895381</v>
      </c>
      <c r="M374" s="1194">
        <v>99.902324450856014</v>
      </c>
      <c r="N374" s="1194">
        <v>100.04450620919418</v>
      </c>
      <c r="O374" s="12">
        <v>100.05459539306651</v>
      </c>
      <c r="P374" s="12">
        <v>100.03856511129484</v>
      </c>
      <c r="Q374" s="12">
        <v>100.03827828841446</v>
      </c>
      <c r="R374" s="12">
        <v>100</v>
      </c>
      <c r="S374" s="12">
        <v>99.988324030532809</v>
      </c>
      <c r="T374" s="12">
        <v>99.994063195498612</v>
      </c>
      <c r="U374" s="12">
        <v>100.00551125540731</v>
      </c>
      <c r="V374" s="12">
        <v>100.07315680368932</v>
      </c>
      <c r="W374" s="12">
        <v>100.07481292179376</v>
      </c>
      <c r="X374" s="12">
        <v>100.06427162193295</v>
      </c>
      <c r="Y374" s="12">
        <v>100.1411878479382</v>
      </c>
      <c r="Z374" s="12">
        <v>100.12800712889256</v>
      </c>
      <c r="AA374" s="12">
        <v>100.00375778994072</v>
      </c>
    </row>
    <row r="375" spans="1:27">
      <c r="A375" s="1" t="s">
        <v>853</v>
      </c>
      <c r="D375" s="1">
        <v>5</v>
      </c>
      <c r="E375" s="1" t="s">
        <v>860</v>
      </c>
      <c r="F375" s="1" t="s">
        <v>887</v>
      </c>
      <c r="G375" s="1" t="str">
        <f t="shared" si="22"/>
        <v>5단독주택연령2</v>
      </c>
      <c r="H375" s="1194">
        <v>99.536304999743734</v>
      </c>
      <c r="I375" s="1194">
        <v>99.575938286003733</v>
      </c>
      <c r="J375" s="1194">
        <v>99.795842196135823</v>
      </c>
      <c r="K375" s="1194">
        <v>99.832319182141589</v>
      </c>
      <c r="L375" s="1194">
        <v>100.03819082766597</v>
      </c>
      <c r="M375" s="1194">
        <v>100.02175068286014</v>
      </c>
      <c r="N375" s="1194">
        <v>99.996419977808131</v>
      </c>
      <c r="O375" s="12">
        <v>99.972837478977382</v>
      </c>
      <c r="P375" s="12">
        <v>100.01707081603655</v>
      </c>
      <c r="Q375" s="12">
        <v>100.00570734693568</v>
      </c>
      <c r="R375" s="12">
        <v>100</v>
      </c>
      <c r="S375" s="12">
        <v>100.01499339449282</v>
      </c>
      <c r="T375" s="12">
        <v>99.9922508686995</v>
      </c>
      <c r="U375" s="12">
        <v>100.01571706951158</v>
      </c>
      <c r="V375" s="12">
        <v>100.09574078072599</v>
      </c>
      <c r="W375" s="12">
        <v>100.20418346813564</v>
      </c>
      <c r="X375" s="12">
        <v>100.24911568058961</v>
      </c>
      <c r="Y375" s="12">
        <v>100.32620369480867</v>
      </c>
      <c r="Z375" s="12">
        <v>100.33506507053906</v>
      </c>
      <c r="AA375" s="12">
        <v>100.32704170863629</v>
      </c>
    </row>
    <row r="376" spans="1:27">
      <c r="A376" s="1" t="s">
        <v>524</v>
      </c>
      <c r="B376" s="1" t="s">
        <v>525</v>
      </c>
      <c r="D376" s="1">
        <v>6</v>
      </c>
      <c r="E376" s="1" t="s">
        <v>860</v>
      </c>
      <c r="F376" s="1" t="s">
        <v>887</v>
      </c>
      <c r="G376" s="1" t="str">
        <f t="shared" si="22"/>
        <v>6단독주택연령2</v>
      </c>
      <c r="H376" s="1194">
        <v>102.92270287315996</v>
      </c>
      <c r="I376" s="1194">
        <v>102.92084426841016</v>
      </c>
      <c r="J376" s="1194">
        <v>102.8892228193651</v>
      </c>
      <c r="K376" s="1194">
        <v>101.19287441117196</v>
      </c>
      <c r="L376" s="1194">
        <v>101.15082695792144</v>
      </c>
      <c r="M376" s="1194">
        <v>100.94364957690809</v>
      </c>
      <c r="N376" s="1194">
        <v>100.93251310127033</v>
      </c>
      <c r="O376" s="12">
        <v>100.60746445080663</v>
      </c>
      <c r="P376" s="12">
        <v>100.50902321349508</v>
      </c>
      <c r="Q376" s="12">
        <v>100.19207633197735</v>
      </c>
      <c r="R376" s="12">
        <v>100</v>
      </c>
      <c r="S376" s="12">
        <v>99.86893600226125</v>
      </c>
      <c r="T376" s="12">
        <v>99.748633210800492</v>
      </c>
      <c r="U376" s="12">
        <v>99.548118301865046</v>
      </c>
      <c r="V376" s="12">
        <v>99.718165882586391</v>
      </c>
      <c r="W376" s="12">
        <v>100.03427332906783</v>
      </c>
      <c r="X376" s="12">
        <v>100.32229711863427</v>
      </c>
      <c r="Y376" s="12">
        <v>100.3773502907533</v>
      </c>
      <c r="Z376" s="12">
        <v>100.46483802632117</v>
      </c>
      <c r="AA376" s="12">
        <v>100.38944468325708</v>
      </c>
    </row>
    <row r="377" spans="1:27">
      <c r="A377" s="1" t="s">
        <v>524</v>
      </c>
      <c r="B377" s="1" t="s">
        <v>525</v>
      </c>
      <c r="C377" s="1" t="s">
        <v>526</v>
      </c>
      <c r="D377" s="1">
        <v>7</v>
      </c>
      <c r="E377" s="1" t="s">
        <v>860</v>
      </c>
      <c r="F377" s="1" t="s">
        <v>887</v>
      </c>
      <c r="G377" s="1" t="str">
        <f t="shared" si="22"/>
        <v>7단독주택연령2</v>
      </c>
      <c r="H377" s="1194">
        <v>101.61553763383121</v>
      </c>
      <c r="I377" s="1194">
        <v>101.61553763383121</v>
      </c>
      <c r="J377" s="1194">
        <v>101.56133387496709</v>
      </c>
      <c r="K377" s="1194">
        <v>100.76265027395137</v>
      </c>
      <c r="L377" s="1194">
        <v>100.57966434122615</v>
      </c>
      <c r="M377" s="1194">
        <v>100.46181608096735</v>
      </c>
      <c r="N377" s="1194">
        <v>100.73455473159467</v>
      </c>
      <c r="O377" s="12">
        <v>100.55372459626979</v>
      </c>
      <c r="P377" s="12">
        <v>100.3942937332217</v>
      </c>
      <c r="Q377" s="12">
        <v>100.1542610380704</v>
      </c>
      <c r="R377" s="12">
        <v>100</v>
      </c>
      <c r="S377" s="12">
        <v>99.970556395709849</v>
      </c>
      <c r="T377" s="12">
        <v>99.934631758008322</v>
      </c>
      <c r="U377" s="12">
        <v>99.698458463820046</v>
      </c>
      <c r="V377" s="12">
        <v>100.20679623526676</v>
      </c>
      <c r="W377" s="12">
        <v>100.41386079645946</v>
      </c>
      <c r="X377" s="12">
        <v>100.61420122639187</v>
      </c>
      <c r="Y377" s="12">
        <v>100.73110619018442</v>
      </c>
      <c r="Z377" s="12">
        <v>100.86640122124497</v>
      </c>
      <c r="AA377" s="12">
        <v>100.79279276773987</v>
      </c>
    </row>
    <row r="378" spans="1:27">
      <c r="A378" s="1" t="s">
        <v>524</v>
      </c>
      <c r="B378" s="1" t="s">
        <v>525</v>
      </c>
      <c r="C378" s="1" t="s">
        <v>527</v>
      </c>
      <c r="D378" s="1">
        <v>8</v>
      </c>
      <c r="E378" s="1" t="s">
        <v>860</v>
      </c>
      <c r="F378" s="1" t="s">
        <v>887</v>
      </c>
      <c r="G378" s="1" t="str">
        <f t="shared" si="22"/>
        <v>8단독주택연령2</v>
      </c>
      <c r="H378" s="1194">
        <v>101.24898119996892</v>
      </c>
      <c r="I378" s="1194">
        <v>101.24898119996892</v>
      </c>
      <c r="J378" s="1194">
        <v>100.89172411335814</v>
      </c>
      <c r="K378" s="1194">
        <v>100.89172411335814</v>
      </c>
      <c r="L378" s="1194">
        <v>100.85347765001619</v>
      </c>
      <c r="M378" s="1194">
        <v>100.72906790370841</v>
      </c>
      <c r="N378" s="1194">
        <v>100.67698432662394</v>
      </c>
      <c r="O378" s="12">
        <v>100.19815243817092</v>
      </c>
      <c r="P378" s="12">
        <v>100.26509268122631</v>
      </c>
      <c r="Q378" s="12">
        <v>100.19914121458677</v>
      </c>
      <c r="R378" s="12">
        <v>100</v>
      </c>
      <c r="S378" s="12">
        <v>100.09754012240566</v>
      </c>
      <c r="T378" s="12">
        <v>100.09754012240566</v>
      </c>
      <c r="U378" s="12">
        <v>100.09754012240566</v>
      </c>
      <c r="V378" s="12">
        <v>99.928646127185885</v>
      </c>
      <c r="W378" s="12">
        <v>100.10352157304095</v>
      </c>
      <c r="X378" s="12">
        <v>99.976566129272499</v>
      </c>
      <c r="Y378" s="12">
        <v>99.763558712985173</v>
      </c>
      <c r="Z378" s="12">
        <v>99.740403650450361</v>
      </c>
      <c r="AA378" s="12">
        <v>99.703794924369632</v>
      </c>
    </row>
    <row r="379" spans="1:27">
      <c r="A379" s="1" t="s">
        <v>524</v>
      </c>
      <c r="B379" s="1" t="s">
        <v>525</v>
      </c>
      <c r="C379" s="1" t="s">
        <v>528</v>
      </c>
      <c r="D379" s="1">
        <v>9</v>
      </c>
      <c r="E379" s="1" t="s">
        <v>860</v>
      </c>
      <c r="F379" s="1" t="s">
        <v>887</v>
      </c>
      <c r="G379" s="1" t="str">
        <f t="shared" si="22"/>
        <v>9단독주택연령2</v>
      </c>
      <c r="H379" s="1194">
        <v>101.53078951552986</v>
      </c>
      <c r="I379" s="1194">
        <v>101.53078951552986</v>
      </c>
      <c r="J379" s="1194">
        <v>101.52432475582758</v>
      </c>
      <c r="K379" s="1194">
        <v>100.32993245233926</v>
      </c>
      <c r="L379" s="1194">
        <v>100.06356150497531</v>
      </c>
      <c r="M379" s="1194">
        <v>99.917368203664083</v>
      </c>
      <c r="N379" s="1194">
        <v>100.35500048981783</v>
      </c>
      <c r="O379" s="12">
        <v>100.18865495456477</v>
      </c>
      <c r="P379" s="12">
        <v>100.17690054709408</v>
      </c>
      <c r="Q379" s="12">
        <v>100.17690054709408</v>
      </c>
      <c r="R379" s="12">
        <v>100</v>
      </c>
      <c r="S379" s="12">
        <v>99.902253314180399</v>
      </c>
      <c r="T379" s="12">
        <v>99.848031275985406</v>
      </c>
      <c r="U379" s="12">
        <v>99.539553214023471</v>
      </c>
      <c r="V379" s="12">
        <v>100.30348282574484</v>
      </c>
      <c r="W379" s="12">
        <v>100.53400196587631</v>
      </c>
      <c r="X379" s="12">
        <v>100.82481005883479</v>
      </c>
      <c r="Y379" s="12">
        <v>101.05266481871136</v>
      </c>
      <c r="Z379" s="12">
        <v>101.27864300489493</v>
      </c>
      <c r="AA379" s="12">
        <v>101.17821326714453</v>
      </c>
    </row>
    <row r="380" spans="1:27">
      <c r="A380" s="1" t="s">
        <v>524</v>
      </c>
      <c r="B380" s="1" t="s">
        <v>525</v>
      </c>
      <c r="C380" s="1" t="s">
        <v>529</v>
      </c>
      <c r="D380" s="1">
        <v>10</v>
      </c>
      <c r="E380" s="1" t="s">
        <v>860</v>
      </c>
      <c r="F380" s="1" t="s">
        <v>887</v>
      </c>
      <c r="G380" s="1" t="str">
        <f t="shared" si="22"/>
        <v>10단독주택연령2</v>
      </c>
      <c r="H380" s="1194">
        <v>102.07488091972112</v>
      </c>
      <c r="I380" s="1194">
        <v>102.07488091972112</v>
      </c>
      <c r="J380" s="1194">
        <v>102.03715250910068</v>
      </c>
      <c r="K380" s="1194">
        <v>102.03715250910068</v>
      </c>
      <c r="L380" s="1194">
        <v>102.03715250910068</v>
      </c>
      <c r="M380" s="1194">
        <v>102.01197536775152</v>
      </c>
      <c r="N380" s="1194">
        <v>101.9440157537194</v>
      </c>
      <c r="O380" s="12">
        <v>101.88019686261505</v>
      </c>
      <c r="P380" s="12">
        <v>101.1367933300113</v>
      </c>
      <c r="Q380" s="12">
        <v>100.0604871211205</v>
      </c>
      <c r="R380" s="12">
        <v>100</v>
      </c>
      <c r="S380" s="12">
        <v>100.10847715359181</v>
      </c>
      <c r="T380" s="12">
        <v>100.10847715359181</v>
      </c>
      <c r="U380" s="12">
        <v>99.96052890265446</v>
      </c>
      <c r="V380" s="12">
        <v>100.06880035910693</v>
      </c>
      <c r="W380" s="12">
        <v>100.22224497661225</v>
      </c>
      <c r="X380" s="12">
        <v>100.33306635380693</v>
      </c>
      <c r="Y380" s="12">
        <v>100.30019857531552</v>
      </c>
      <c r="Z380" s="12">
        <v>100.24977424058461</v>
      </c>
      <c r="AA380" s="12">
        <v>100.23671407427008</v>
      </c>
    </row>
    <row r="381" spans="1:27">
      <c r="A381" s="1" t="s">
        <v>524</v>
      </c>
      <c r="B381" s="1" t="s">
        <v>525</v>
      </c>
      <c r="C381" s="1" t="s">
        <v>530</v>
      </c>
      <c r="D381" s="1">
        <v>11</v>
      </c>
      <c r="E381" s="1" t="s">
        <v>860</v>
      </c>
      <c r="F381" s="1" t="s">
        <v>887</v>
      </c>
      <c r="G381" s="1" t="str">
        <f t="shared" si="22"/>
        <v>11단독주택연령2</v>
      </c>
      <c r="H381" s="1194">
        <v>104.88560843979165</v>
      </c>
      <c r="I381" s="1194">
        <v>104.88091495867647</v>
      </c>
      <c r="J381" s="1194">
        <v>104.88376317404237</v>
      </c>
      <c r="K381" s="1194">
        <v>101.8321311423546</v>
      </c>
      <c r="L381" s="1194">
        <v>102.00097597573468</v>
      </c>
      <c r="M381" s="1194">
        <v>101.66005631514747</v>
      </c>
      <c r="N381" s="1194">
        <v>101.22581703232512</v>
      </c>
      <c r="O381" s="12">
        <v>100.68694695116761</v>
      </c>
      <c r="P381" s="12">
        <v>100.6788386482023</v>
      </c>
      <c r="Q381" s="12">
        <v>100.24799517003132</v>
      </c>
      <c r="R381" s="12">
        <v>100</v>
      </c>
      <c r="S381" s="12">
        <v>99.721695781864199</v>
      </c>
      <c r="T381" s="12">
        <v>99.47941463844586</v>
      </c>
      <c r="U381" s="12">
        <v>99.330418134654423</v>
      </c>
      <c r="V381" s="12">
        <v>99.013527348761087</v>
      </c>
      <c r="W381" s="12">
        <v>99.48614353342073</v>
      </c>
      <c r="X381" s="12">
        <v>99.900327694655275</v>
      </c>
      <c r="Y381" s="12">
        <v>99.866353084928363</v>
      </c>
      <c r="Z381" s="12">
        <v>99.885118213788658</v>
      </c>
      <c r="AA381" s="12">
        <v>99.807162865419443</v>
      </c>
    </row>
    <row r="382" spans="1:27">
      <c r="A382" s="1" t="s">
        <v>524</v>
      </c>
      <c r="B382" s="1" t="s">
        <v>525</v>
      </c>
      <c r="C382" s="1" t="s">
        <v>531</v>
      </c>
      <c r="D382" s="1">
        <v>12</v>
      </c>
      <c r="E382" s="1" t="s">
        <v>860</v>
      </c>
      <c r="F382" s="1" t="s">
        <v>887</v>
      </c>
      <c r="G382" s="1" t="str">
        <f t="shared" si="22"/>
        <v>12단독주택연령2</v>
      </c>
      <c r="H382" s="1194">
        <v>101.07812328481435</v>
      </c>
      <c r="I382" s="1194">
        <v>101.0676384409546</v>
      </c>
      <c r="J382" s="1194">
        <v>101.0676384409546</v>
      </c>
      <c r="K382" s="1194">
        <v>101.03616161934497</v>
      </c>
      <c r="L382" s="1194">
        <v>101.03616161934497</v>
      </c>
      <c r="M382" s="1194">
        <v>101.03616161934497</v>
      </c>
      <c r="N382" s="1194">
        <v>100.8648922268042</v>
      </c>
      <c r="O382" s="12">
        <v>100.2999941083623</v>
      </c>
      <c r="P382" s="12">
        <v>100.1964884362127</v>
      </c>
      <c r="Q382" s="12">
        <v>100.35787220084104</v>
      </c>
      <c r="R382" s="12">
        <v>100</v>
      </c>
      <c r="S382" s="12">
        <v>99.76379702098356</v>
      </c>
      <c r="T382" s="12">
        <v>99.546506667983309</v>
      </c>
      <c r="U382" s="12">
        <v>99.402800098096819</v>
      </c>
      <c r="V382" s="12">
        <v>99.378844707645868</v>
      </c>
      <c r="W382" s="12">
        <v>100.05541181753988</v>
      </c>
      <c r="X382" s="12">
        <v>100.3028484758175</v>
      </c>
      <c r="Y382" s="12">
        <v>100.38199015849823</v>
      </c>
      <c r="Z382" s="12">
        <v>100.31638201449169</v>
      </c>
      <c r="AA382" s="12">
        <v>100.22756243076412</v>
      </c>
    </row>
    <row r="383" spans="1:27">
      <c r="A383" s="1" t="s">
        <v>524</v>
      </c>
      <c r="B383" s="1" t="s">
        <v>525</v>
      </c>
      <c r="C383" s="1" t="s">
        <v>532</v>
      </c>
      <c r="D383" s="1">
        <v>13</v>
      </c>
      <c r="E383" s="1" t="s">
        <v>860</v>
      </c>
      <c r="F383" s="1" t="s">
        <v>887</v>
      </c>
      <c r="G383" s="1" t="str">
        <f t="shared" si="22"/>
        <v>13단독주택연령2</v>
      </c>
      <c r="H383" s="1194">
        <v>114.03171248325268</v>
      </c>
      <c r="I383" s="1194">
        <v>114.04181854229331</v>
      </c>
      <c r="J383" s="1194">
        <v>114.05191833623017</v>
      </c>
      <c r="K383" s="1194">
        <v>103.65506032398066</v>
      </c>
      <c r="L383" s="1194">
        <v>104.21658135654059</v>
      </c>
      <c r="M383" s="1194">
        <v>103.08495926789257</v>
      </c>
      <c r="N383" s="1194">
        <v>102.04665795489494</v>
      </c>
      <c r="O383" s="12">
        <v>101.56738289196571</v>
      </c>
      <c r="P383" s="12">
        <v>101.77803915476878</v>
      </c>
      <c r="Q383" s="12">
        <v>100</v>
      </c>
      <c r="R383" s="12">
        <v>100</v>
      </c>
      <c r="S383" s="12">
        <v>99.63706061161156</v>
      </c>
      <c r="T383" s="12">
        <v>99.344592232181043</v>
      </c>
      <c r="U383" s="12">
        <v>99.184977404923771</v>
      </c>
      <c r="V383" s="12">
        <v>98.282733783244396</v>
      </c>
      <c r="W383" s="12">
        <v>98.350820365390874</v>
      </c>
      <c r="X383" s="12">
        <v>99.095520976012196</v>
      </c>
      <c r="Y383" s="12">
        <v>98.83712939570691</v>
      </c>
      <c r="Z383" s="12">
        <v>99.023214751293082</v>
      </c>
      <c r="AA383" s="12">
        <v>98.96683935516451</v>
      </c>
    </row>
    <row r="384" spans="1:27">
      <c r="A384" s="1" t="s">
        <v>524</v>
      </c>
      <c r="B384" s="1" t="s">
        <v>533</v>
      </c>
      <c r="D384" s="1">
        <v>14</v>
      </c>
      <c r="E384" s="1" t="s">
        <v>860</v>
      </c>
      <c r="F384" s="1" t="s">
        <v>887</v>
      </c>
      <c r="G384" s="1" t="str">
        <f t="shared" si="22"/>
        <v>14단독주택연령2</v>
      </c>
      <c r="H384" s="1194">
        <v>100.66878313432839</v>
      </c>
      <c r="I384" s="1194">
        <v>100.64885338409927</v>
      </c>
      <c r="J384" s="1194">
        <v>100.73892207063442</v>
      </c>
      <c r="K384" s="1194">
        <v>100.78046634625544</v>
      </c>
      <c r="L384" s="1194">
        <v>100.78046634625544</v>
      </c>
      <c r="M384" s="1194">
        <v>100.67114493523511</v>
      </c>
      <c r="N384" s="1194">
        <v>100.52609766454268</v>
      </c>
      <c r="O384" s="12">
        <v>100.51904059328201</v>
      </c>
      <c r="P384" s="12">
        <v>100.37816565978513</v>
      </c>
      <c r="Q384" s="12">
        <v>100.18473896618144</v>
      </c>
      <c r="R384" s="12">
        <v>100</v>
      </c>
      <c r="S384" s="12">
        <v>99.794003801528447</v>
      </c>
      <c r="T384" s="12">
        <v>99.747092071196874</v>
      </c>
      <c r="U384" s="12">
        <v>99.70806283650343</v>
      </c>
      <c r="V384" s="12">
        <v>99.689237532427398</v>
      </c>
      <c r="W384" s="12">
        <v>99.983615758802074</v>
      </c>
      <c r="X384" s="12">
        <v>100.02700570036993</v>
      </c>
      <c r="Y384" s="12">
        <v>100.00481883907162</v>
      </c>
      <c r="Z384" s="12">
        <v>99.959338170820928</v>
      </c>
      <c r="AA384" s="12">
        <v>99.83133759785855</v>
      </c>
    </row>
    <row r="385" spans="1:27">
      <c r="A385" s="1" t="s">
        <v>524</v>
      </c>
      <c r="B385" s="1" t="s">
        <v>533</v>
      </c>
      <c r="C385" s="1" t="s">
        <v>534</v>
      </c>
      <c r="D385" s="1">
        <v>15</v>
      </c>
      <c r="E385" s="1" t="s">
        <v>860</v>
      </c>
      <c r="F385" s="1" t="s">
        <v>887</v>
      </c>
      <c r="G385" s="1" t="str">
        <f t="shared" si="22"/>
        <v>15단독주택연령2</v>
      </c>
      <c r="H385" s="1194">
        <v>99.575142897907881</v>
      </c>
      <c r="I385" s="1194">
        <v>99.575142897907881</v>
      </c>
      <c r="J385" s="1194">
        <v>100.31483026000465</v>
      </c>
      <c r="K385" s="1194">
        <v>100.2994362843025</v>
      </c>
      <c r="L385" s="1194">
        <v>100.2994362843025</v>
      </c>
      <c r="M385" s="1194">
        <v>100.2994362843025</v>
      </c>
      <c r="N385" s="1194">
        <v>100.31813665804862</v>
      </c>
      <c r="O385" s="12">
        <v>100.31813665804862</v>
      </c>
      <c r="P385" s="12">
        <v>100.31813665804862</v>
      </c>
      <c r="Q385" s="12">
        <v>100</v>
      </c>
      <c r="R385" s="12">
        <v>100</v>
      </c>
      <c r="S385" s="12">
        <v>99.895524384122908</v>
      </c>
      <c r="T385" s="12">
        <v>99.895524384122908</v>
      </c>
      <c r="U385" s="12">
        <v>99.895524384122908</v>
      </c>
      <c r="V385" s="12">
        <v>100.08901844135349</v>
      </c>
      <c r="W385" s="12">
        <v>101.6758556525521</v>
      </c>
      <c r="X385" s="12">
        <v>101.66315331461915</v>
      </c>
      <c r="Y385" s="12">
        <v>101.78914212715402</v>
      </c>
      <c r="Z385" s="12">
        <v>101.69926172187658</v>
      </c>
      <c r="AA385" s="12">
        <v>101.69926172187658</v>
      </c>
    </row>
    <row r="386" spans="1:27">
      <c r="A386" s="1" t="s">
        <v>524</v>
      </c>
      <c r="B386" s="1" t="s">
        <v>533</v>
      </c>
      <c r="C386" s="1" t="s">
        <v>535</v>
      </c>
      <c r="D386" s="1">
        <v>16</v>
      </c>
      <c r="E386" s="1" t="s">
        <v>860</v>
      </c>
      <c r="F386" s="1" t="s">
        <v>887</v>
      </c>
      <c r="G386" s="1" t="str">
        <f t="shared" si="22"/>
        <v>16단독주택연령2</v>
      </c>
      <c r="H386" s="1194">
        <v>100.80899932841493</v>
      </c>
      <c r="I386" s="1194">
        <v>100.80899932841493</v>
      </c>
      <c r="J386" s="1194">
        <v>100.80899932841493</v>
      </c>
      <c r="K386" s="1194">
        <v>100.80899932841493</v>
      </c>
      <c r="L386" s="1194">
        <v>100.80899932841493</v>
      </c>
      <c r="M386" s="1194">
        <v>100.77757990891888</v>
      </c>
      <c r="N386" s="1194">
        <v>100.77757990891888</v>
      </c>
      <c r="O386" s="12">
        <v>100.71429675374304</v>
      </c>
      <c r="P386" s="12">
        <v>100.54887064299764</v>
      </c>
      <c r="Q386" s="12">
        <v>100.54887064299764</v>
      </c>
      <c r="R386" s="12">
        <v>100</v>
      </c>
      <c r="S386" s="12">
        <v>99.821640422445924</v>
      </c>
      <c r="T386" s="12">
        <v>99.821640422445924</v>
      </c>
      <c r="U386" s="12">
        <v>99.75195618195562</v>
      </c>
      <c r="V386" s="12">
        <v>99.785105072436991</v>
      </c>
      <c r="W386" s="12">
        <v>99.864466570616088</v>
      </c>
      <c r="X386" s="12">
        <v>99.859848417065962</v>
      </c>
      <c r="Y386" s="12">
        <v>100.05878282820129</v>
      </c>
      <c r="Z386" s="12">
        <v>99.897429020951307</v>
      </c>
      <c r="AA386" s="12">
        <v>99.897429020951307</v>
      </c>
    </row>
    <row r="387" spans="1:27">
      <c r="A387" s="1" t="s">
        <v>524</v>
      </c>
      <c r="B387" s="1" t="s">
        <v>533</v>
      </c>
      <c r="C387" s="1" t="s">
        <v>536</v>
      </c>
      <c r="D387" s="1">
        <v>17</v>
      </c>
      <c r="E387" s="1" t="s">
        <v>860</v>
      </c>
      <c r="F387" s="1" t="s">
        <v>887</v>
      </c>
      <c r="G387" s="1" t="str">
        <f t="shared" si="22"/>
        <v>17단독주택연령2</v>
      </c>
      <c r="H387" s="1194">
        <v>100.16336338929322</v>
      </c>
      <c r="I387" s="1194">
        <v>100.16336338929322</v>
      </c>
      <c r="J387" s="1194">
        <v>100.17959601655529</v>
      </c>
      <c r="K387" s="1194">
        <v>100.17959601655529</v>
      </c>
      <c r="L387" s="1194">
        <v>100.17959601655529</v>
      </c>
      <c r="M387" s="1194">
        <v>100.09439502054569</v>
      </c>
      <c r="N387" s="1194">
        <v>100.12814237996876</v>
      </c>
      <c r="O387" s="12">
        <v>100.16977587592069</v>
      </c>
      <c r="P387" s="12">
        <v>100.08813440599661</v>
      </c>
      <c r="Q387" s="12">
        <v>100.0291496983769</v>
      </c>
      <c r="R387" s="12">
        <v>100</v>
      </c>
      <c r="S387" s="12">
        <v>99.842361158717495</v>
      </c>
      <c r="T387" s="12">
        <v>99.725588080474765</v>
      </c>
      <c r="U387" s="12">
        <v>99.732307114663357</v>
      </c>
      <c r="V387" s="12">
        <v>99.706822514714091</v>
      </c>
      <c r="W387" s="12">
        <v>100.05477543820358</v>
      </c>
      <c r="X387" s="12">
        <v>100.27608845326054</v>
      </c>
      <c r="Y387" s="12">
        <v>100.45216307041645</v>
      </c>
      <c r="Z387" s="12">
        <v>100.53832468256981</v>
      </c>
      <c r="AA387" s="12">
        <v>100.50394690751013</v>
      </c>
    </row>
    <row r="388" spans="1:27">
      <c r="A388" s="1" t="s">
        <v>524</v>
      </c>
      <c r="B388" s="1" t="s">
        <v>533</v>
      </c>
      <c r="C388" s="1" t="s">
        <v>537</v>
      </c>
      <c r="D388" s="1">
        <v>18</v>
      </c>
      <c r="E388" s="1" t="s">
        <v>860</v>
      </c>
      <c r="F388" s="1" t="s">
        <v>887</v>
      </c>
      <c r="G388" s="1" t="str">
        <f t="shared" si="22"/>
        <v>18단독주택연령2</v>
      </c>
      <c r="H388" s="1194">
        <v>101.2301493369182</v>
      </c>
      <c r="I388" s="1194">
        <v>101.2301493369182</v>
      </c>
      <c r="J388" s="1194">
        <v>101.2301493369182</v>
      </c>
      <c r="K388" s="1194">
        <v>101.11727711507517</v>
      </c>
      <c r="L388" s="1194">
        <v>101.11727711507517</v>
      </c>
      <c r="M388" s="1194">
        <v>101.11727711507517</v>
      </c>
      <c r="N388" s="1194">
        <v>100.49019394144922</v>
      </c>
      <c r="O388" s="12">
        <v>100</v>
      </c>
      <c r="P388" s="12">
        <v>100</v>
      </c>
      <c r="Q388" s="12">
        <v>100</v>
      </c>
      <c r="R388" s="12">
        <v>100</v>
      </c>
      <c r="S388" s="12">
        <v>100.01039894004246</v>
      </c>
      <c r="T388" s="12">
        <v>99.724212489426804</v>
      </c>
      <c r="U388" s="12">
        <v>99.78872877940853</v>
      </c>
      <c r="V388" s="12">
        <v>99.78872877940853</v>
      </c>
      <c r="W388" s="12">
        <v>100.04779654645692</v>
      </c>
      <c r="X388" s="12">
        <v>100.12433964374867</v>
      </c>
      <c r="Y388" s="12">
        <v>100.12433964374867</v>
      </c>
      <c r="Z388" s="12">
        <v>100.09453730648508</v>
      </c>
      <c r="AA388" s="12">
        <v>100.00131326046603</v>
      </c>
    </row>
    <row r="389" spans="1:27">
      <c r="A389" s="1" t="s">
        <v>524</v>
      </c>
      <c r="B389" s="1" t="s">
        <v>533</v>
      </c>
      <c r="C389" s="1" t="s">
        <v>538</v>
      </c>
      <c r="D389" s="1">
        <v>19</v>
      </c>
      <c r="E389" s="1" t="s">
        <v>860</v>
      </c>
      <c r="F389" s="1" t="s">
        <v>887</v>
      </c>
      <c r="G389" s="1" t="str">
        <f t="shared" si="22"/>
        <v>19단독주택연령2</v>
      </c>
      <c r="H389" s="1194">
        <v>100.38180843857751</v>
      </c>
      <c r="I389" s="1194">
        <v>100.23242280191019</v>
      </c>
      <c r="J389" s="1194">
        <v>100.26712070935827</v>
      </c>
      <c r="K389" s="1194">
        <v>100.22050627842491</v>
      </c>
      <c r="L389" s="1194">
        <v>100.22050627842491</v>
      </c>
      <c r="M389" s="1194">
        <v>99.901761969567502</v>
      </c>
      <c r="N389" s="1194">
        <v>99.901761969567502</v>
      </c>
      <c r="O389" s="12">
        <v>99.901761969567502</v>
      </c>
      <c r="P389" s="12">
        <v>99.901761969567502</v>
      </c>
      <c r="Q389" s="12">
        <v>99.868729142076276</v>
      </c>
      <c r="R389" s="12">
        <v>100</v>
      </c>
      <c r="S389" s="12">
        <v>100.11931146228596</v>
      </c>
      <c r="T389" s="12">
        <v>100.15266197661663</v>
      </c>
      <c r="U389" s="12">
        <v>100.24376585620298</v>
      </c>
      <c r="V389" s="12">
        <v>100.25181676396451</v>
      </c>
      <c r="W389" s="12">
        <v>101.36671137291673</v>
      </c>
      <c r="X389" s="12">
        <v>101.75194056805856</v>
      </c>
      <c r="Y389" s="12">
        <v>101.75194056805856</v>
      </c>
      <c r="Z389" s="12">
        <v>101.75194056805856</v>
      </c>
      <c r="AA389" s="12">
        <v>101.70500677642926</v>
      </c>
    </row>
    <row r="390" spans="1:27">
      <c r="A390" s="1" t="s">
        <v>524</v>
      </c>
      <c r="B390" s="1" t="s">
        <v>533</v>
      </c>
      <c r="C390" s="1" t="s">
        <v>539</v>
      </c>
      <c r="D390" s="1">
        <v>20</v>
      </c>
      <c r="E390" s="1" t="s">
        <v>860</v>
      </c>
      <c r="F390" s="1" t="s">
        <v>887</v>
      </c>
      <c r="G390" s="1" t="str">
        <f t="shared" si="22"/>
        <v>20단독주택연령2</v>
      </c>
      <c r="H390" s="1194">
        <v>100.00218119889081</v>
      </c>
      <c r="I390" s="1194">
        <v>100.00218119889081</v>
      </c>
      <c r="J390" s="1194">
        <v>100.02846417089226</v>
      </c>
      <c r="K390" s="1194">
        <v>100.48091196537278</v>
      </c>
      <c r="L390" s="1194">
        <v>100.48091196537278</v>
      </c>
      <c r="M390" s="1194">
        <v>100.22643511202905</v>
      </c>
      <c r="N390" s="1194">
        <v>100.34877107006893</v>
      </c>
      <c r="O390" s="12">
        <v>100.28698014023776</v>
      </c>
      <c r="P390" s="12">
        <v>100.26711541531698</v>
      </c>
      <c r="Q390" s="12">
        <v>100.12295893098904</v>
      </c>
      <c r="R390" s="12">
        <v>100</v>
      </c>
      <c r="S390" s="12">
        <v>99.013572080754741</v>
      </c>
      <c r="T390" s="12">
        <v>99.013572080754741</v>
      </c>
      <c r="U390" s="12">
        <v>98.882913749992809</v>
      </c>
      <c r="V390" s="12">
        <v>98.882913749992809</v>
      </c>
      <c r="W390" s="12">
        <v>97.960123829127042</v>
      </c>
      <c r="X390" s="12">
        <v>97.636299347833713</v>
      </c>
      <c r="Y390" s="12">
        <v>96.86837672550223</v>
      </c>
      <c r="Z390" s="12">
        <v>96.86837672550223</v>
      </c>
      <c r="AA390" s="12">
        <v>96.570258381934124</v>
      </c>
    </row>
    <row r="391" spans="1:27">
      <c r="A391" s="1" t="s">
        <v>524</v>
      </c>
      <c r="B391" s="1" t="s">
        <v>533</v>
      </c>
      <c r="C391" s="1" t="s">
        <v>540</v>
      </c>
      <c r="D391" s="1">
        <v>21</v>
      </c>
      <c r="E391" s="1" t="s">
        <v>860</v>
      </c>
      <c r="F391" s="1" t="s">
        <v>887</v>
      </c>
      <c r="G391" s="1" t="str">
        <f t="shared" si="22"/>
        <v>21단독주택연령2</v>
      </c>
      <c r="H391" s="1194">
        <v>103.2145529150994</v>
      </c>
      <c r="I391" s="1194">
        <v>103.2384922965518</v>
      </c>
      <c r="J391" s="1194">
        <v>103.21745540160279</v>
      </c>
      <c r="K391" s="1194">
        <v>103.19352089827522</v>
      </c>
      <c r="L391" s="1194">
        <v>103.19352089827522</v>
      </c>
      <c r="M391" s="1194">
        <v>103.19352089827522</v>
      </c>
      <c r="N391" s="1194">
        <v>102.1846630962459</v>
      </c>
      <c r="O391" s="12">
        <v>102.54153380615773</v>
      </c>
      <c r="P391" s="12">
        <v>101.76968259566972</v>
      </c>
      <c r="Q391" s="12">
        <v>100.76795396196084</v>
      </c>
      <c r="R391" s="12">
        <v>100</v>
      </c>
      <c r="S391" s="12">
        <v>99.950957200586899</v>
      </c>
      <c r="T391" s="12">
        <v>99.953282140004447</v>
      </c>
      <c r="U391" s="12">
        <v>99.702368379272983</v>
      </c>
      <c r="V391" s="12">
        <v>99.379862610919417</v>
      </c>
      <c r="W391" s="12">
        <v>99.275978160787432</v>
      </c>
      <c r="X391" s="12">
        <v>99.069815806251185</v>
      </c>
      <c r="Y391" s="12">
        <v>99.104123794904837</v>
      </c>
      <c r="Z391" s="12">
        <v>98.863620451631519</v>
      </c>
      <c r="AA391" s="12">
        <v>98.356702472612227</v>
      </c>
    </row>
    <row r="392" spans="1:27">
      <c r="A392" s="1" t="s">
        <v>524</v>
      </c>
      <c r="B392" s="1" t="s">
        <v>541</v>
      </c>
      <c r="D392" s="1">
        <v>22</v>
      </c>
      <c r="E392" s="1" t="s">
        <v>860</v>
      </c>
      <c r="F392" s="1" t="s">
        <v>887</v>
      </c>
      <c r="G392" s="1" t="str">
        <f t="shared" si="22"/>
        <v>22단독주택연령2</v>
      </c>
      <c r="H392" s="1194">
        <v>100.64938218562595</v>
      </c>
      <c r="I392" s="1194">
        <v>100.63236537671149</v>
      </c>
      <c r="J392" s="1194">
        <v>100.41113204095275</v>
      </c>
      <c r="K392" s="1194">
        <v>100.41113204095275</v>
      </c>
      <c r="L392" s="1194">
        <v>100.36908662259924</v>
      </c>
      <c r="M392" s="1194">
        <v>100.3467686034911</v>
      </c>
      <c r="N392" s="1194">
        <v>100.0990452748818</v>
      </c>
      <c r="O392" s="12">
        <v>100.08000353573946</v>
      </c>
      <c r="P392" s="12">
        <v>100.02811248872304</v>
      </c>
      <c r="Q392" s="12">
        <v>100.0127258873341</v>
      </c>
      <c r="R392" s="12">
        <v>100</v>
      </c>
      <c r="S392" s="12">
        <v>99.091567011243924</v>
      </c>
      <c r="T392" s="12">
        <v>98.942421353885663</v>
      </c>
      <c r="U392" s="12">
        <v>98.533714017001898</v>
      </c>
      <c r="V392" s="12">
        <v>98.370781904578237</v>
      </c>
      <c r="W392" s="12">
        <v>98.440528509256467</v>
      </c>
      <c r="X392" s="12">
        <v>98.529487385354074</v>
      </c>
      <c r="Y392" s="12">
        <v>98.523933293057013</v>
      </c>
      <c r="Z392" s="12">
        <v>98.433122877592339</v>
      </c>
      <c r="AA392" s="12">
        <v>98.396063682139413</v>
      </c>
    </row>
    <row r="393" spans="1:27">
      <c r="A393" s="1" t="s">
        <v>524</v>
      </c>
      <c r="B393" s="1" t="s">
        <v>542</v>
      </c>
      <c r="D393" s="1">
        <v>23</v>
      </c>
      <c r="E393" s="1" t="s">
        <v>860</v>
      </c>
      <c r="F393" s="1" t="s">
        <v>887</v>
      </c>
      <c r="G393" s="1" t="str">
        <f t="shared" si="22"/>
        <v>23단독주택연령2</v>
      </c>
      <c r="H393" s="1194">
        <v>99.502878797945527</v>
      </c>
      <c r="I393" s="1194">
        <v>99.508673281646054</v>
      </c>
      <c r="J393" s="1194">
        <v>99.821127377651081</v>
      </c>
      <c r="K393" s="1194">
        <v>99.839823612081148</v>
      </c>
      <c r="L393" s="1194">
        <v>99.905469329726628</v>
      </c>
      <c r="M393" s="1194">
        <v>99.844289742356779</v>
      </c>
      <c r="N393" s="1194">
        <v>99.849556033051314</v>
      </c>
      <c r="O393" s="12">
        <v>100.0188435000469</v>
      </c>
      <c r="P393" s="12">
        <v>100.08900282737103</v>
      </c>
      <c r="Q393" s="12">
        <v>100.1216486704067</v>
      </c>
      <c r="R393" s="12">
        <v>100</v>
      </c>
      <c r="S393" s="12">
        <v>100.11004620290581</v>
      </c>
      <c r="T393" s="12">
        <v>100.10069833955812</v>
      </c>
      <c r="U393" s="12">
        <v>100.10069833955812</v>
      </c>
      <c r="V393" s="12">
        <v>100.19447548517833</v>
      </c>
      <c r="W393" s="12">
        <v>100.23954784902867</v>
      </c>
      <c r="X393" s="12">
        <v>100.28372316414453</v>
      </c>
      <c r="Y393" s="12">
        <v>100.38955482622629</v>
      </c>
      <c r="Z393" s="12">
        <v>100.46303741336449</v>
      </c>
      <c r="AA393" s="12">
        <v>100.33937509306479</v>
      </c>
    </row>
    <row r="394" spans="1:27">
      <c r="A394" s="1" t="s">
        <v>524</v>
      </c>
      <c r="B394" s="1" t="s">
        <v>542</v>
      </c>
      <c r="C394" s="1" t="s">
        <v>543</v>
      </c>
      <c r="D394" s="1">
        <v>24</v>
      </c>
      <c r="E394" s="1" t="s">
        <v>860</v>
      </c>
      <c r="F394" s="1" t="s">
        <v>887</v>
      </c>
      <c r="G394" s="1" t="str">
        <f t="shared" si="22"/>
        <v>24단독주택연령2</v>
      </c>
      <c r="H394" s="1194">
        <v>100.37421437595437</v>
      </c>
      <c r="I394" s="1194">
        <v>100.38682984315551</v>
      </c>
      <c r="J394" s="1194">
        <v>100.37421437595437</v>
      </c>
      <c r="K394" s="1194">
        <v>100.37421437595437</v>
      </c>
      <c r="L394" s="1194">
        <v>100.37421437595437</v>
      </c>
      <c r="M394" s="1194">
        <v>100.1593194296933</v>
      </c>
      <c r="N394" s="1194">
        <v>100.1593194296933</v>
      </c>
      <c r="O394" s="12">
        <v>100.01809001618538</v>
      </c>
      <c r="P394" s="12">
        <v>100.01484156275133</v>
      </c>
      <c r="Q394" s="12">
        <v>100.07510348931034</v>
      </c>
      <c r="R394" s="12">
        <v>100</v>
      </c>
      <c r="S394" s="12">
        <v>99.891503821320654</v>
      </c>
      <c r="T394" s="12">
        <v>99.891503821320654</v>
      </c>
      <c r="U394" s="12">
        <v>99.891503821320654</v>
      </c>
      <c r="V394" s="12">
        <v>100.09603847617528</v>
      </c>
      <c r="W394" s="12">
        <v>100.09603847617528</v>
      </c>
      <c r="X394" s="12">
        <v>100.19992701199445</v>
      </c>
      <c r="Y394" s="12">
        <v>100.39351657730293</v>
      </c>
      <c r="Z394" s="12">
        <v>100.49685582047256</v>
      </c>
      <c r="AA394" s="12">
        <v>100.52045407311286</v>
      </c>
    </row>
    <row r="395" spans="1:27">
      <c r="A395" s="1" t="s">
        <v>524</v>
      </c>
      <c r="B395" s="1" t="s">
        <v>542</v>
      </c>
      <c r="C395" s="1" t="s">
        <v>544</v>
      </c>
      <c r="D395" s="1">
        <v>25</v>
      </c>
      <c r="E395" s="1" t="s">
        <v>860</v>
      </c>
      <c r="F395" s="1" t="s">
        <v>887</v>
      </c>
      <c r="G395" s="1" t="str">
        <f t="shared" si="22"/>
        <v>25단독주택연령2</v>
      </c>
      <c r="H395" s="1194">
        <v>99.608800457990043</v>
      </c>
      <c r="I395" s="1194">
        <v>99.608800457990043</v>
      </c>
      <c r="J395" s="1194">
        <v>99.59926959801443</v>
      </c>
      <c r="K395" s="1194">
        <v>99.655604146635014</v>
      </c>
      <c r="L395" s="1194">
        <v>99.853573271972024</v>
      </c>
      <c r="M395" s="1194">
        <v>99.968358701785434</v>
      </c>
      <c r="N395" s="1194">
        <v>99.9842797681343</v>
      </c>
      <c r="O395" s="12">
        <v>99.9842797681343</v>
      </c>
      <c r="P395" s="12">
        <v>100.14575262004824</v>
      </c>
      <c r="Q395" s="12">
        <v>100.1599694028836</v>
      </c>
      <c r="R395" s="12">
        <v>100</v>
      </c>
      <c r="S395" s="12">
        <v>100.32568073706662</v>
      </c>
      <c r="T395" s="12">
        <v>100.42511160742202</v>
      </c>
      <c r="U395" s="12">
        <v>100.42511160742202</v>
      </c>
      <c r="V395" s="12">
        <v>100.35033462831518</v>
      </c>
      <c r="W395" s="12">
        <v>100.42401747742286</v>
      </c>
      <c r="X395" s="12">
        <v>100.42401747742286</v>
      </c>
      <c r="Y395" s="12">
        <v>100.46719208670744</v>
      </c>
      <c r="Z395" s="12">
        <v>100.47910001624348</v>
      </c>
      <c r="AA395" s="12">
        <v>100.29940037827781</v>
      </c>
    </row>
    <row r="396" spans="1:27">
      <c r="A396" s="1" t="s">
        <v>524</v>
      </c>
      <c r="B396" s="1" t="s">
        <v>542</v>
      </c>
      <c r="C396" s="1" t="s">
        <v>545</v>
      </c>
      <c r="D396" s="1">
        <v>26</v>
      </c>
      <c r="E396" s="1" t="s">
        <v>860</v>
      </c>
      <c r="F396" s="1" t="s">
        <v>887</v>
      </c>
      <c r="G396" s="1" t="str">
        <f t="shared" si="22"/>
        <v>26단독주택연령2</v>
      </c>
      <c r="H396" s="1194">
        <v>97.398139952506128</v>
      </c>
      <c r="I396" s="1194">
        <v>97.398139952506128</v>
      </c>
      <c r="J396" s="1194">
        <v>98.939128026864879</v>
      </c>
      <c r="K396" s="1194">
        <v>98.939128026864879</v>
      </c>
      <c r="L396" s="1194">
        <v>98.939128026864879</v>
      </c>
      <c r="M396" s="1194">
        <v>98.939128026864879</v>
      </c>
      <c r="N396" s="1194">
        <v>98.939128026864879</v>
      </c>
      <c r="O396" s="12">
        <v>100.0762908146223</v>
      </c>
      <c r="P396" s="12">
        <v>100.16489319516783</v>
      </c>
      <c r="Q396" s="12">
        <v>100.16489319516783</v>
      </c>
      <c r="R396" s="12">
        <v>100</v>
      </c>
      <c r="S396" s="12">
        <v>100.28308835687123</v>
      </c>
      <c r="T396" s="12">
        <v>100.08587385612246</v>
      </c>
      <c r="U396" s="12">
        <v>100.08587385612246</v>
      </c>
      <c r="V396" s="12">
        <v>100.18227121842038</v>
      </c>
      <c r="W396" s="12">
        <v>100.28732336119155</v>
      </c>
      <c r="X396" s="12">
        <v>100.26164632825807</v>
      </c>
      <c r="Y396" s="12">
        <v>100.26164632825807</v>
      </c>
      <c r="Z396" s="12">
        <v>100.36076819554577</v>
      </c>
      <c r="AA396" s="12">
        <v>99.985420033162526</v>
      </c>
    </row>
    <row r="397" spans="1:27">
      <c r="A397" s="1" t="s">
        <v>524</v>
      </c>
      <c r="B397" s="1" t="s">
        <v>546</v>
      </c>
      <c r="D397" s="1">
        <v>27</v>
      </c>
      <c r="E397" s="1" t="s">
        <v>860</v>
      </c>
      <c r="F397" s="1" t="s">
        <v>887</v>
      </c>
      <c r="G397" s="1" t="str">
        <f t="shared" si="22"/>
        <v>27단독주택연령2</v>
      </c>
      <c r="H397" s="1194">
        <v>100.75066837618292</v>
      </c>
      <c r="I397" s="1194">
        <v>100.75066837618292</v>
      </c>
      <c r="J397" s="1194">
        <v>100.64804827295829</v>
      </c>
      <c r="K397" s="1194">
        <v>100.57800740247207</v>
      </c>
      <c r="L397" s="1194">
        <v>100.56573730019556</v>
      </c>
      <c r="M397" s="1194">
        <v>100.50476711320927</v>
      </c>
      <c r="N397" s="1194">
        <v>100.32653662484279</v>
      </c>
      <c r="O397" s="12">
        <v>100.29714117883584</v>
      </c>
      <c r="P397" s="12">
        <v>100.02782418151665</v>
      </c>
      <c r="Q397" s="12">
        <v>100.02782418151665</v>
      </c>
      <c r="R397" s="12">
        <v>100</v>
      </c>
      <c r="S397" s="12">
        <v>99.218600408535096</v>
      </c>
      <c r="T397" s="12">
        <v>99.218600408535096</v>
      </c>
      <c r="U397" s="12">
        <v>99.218600408535096</v>
      </c>
      <c r="V397" s="12">
        <v>99.002750079447637</v>
      </c>
      <c r="W397" s="12">
        <v>98.667385254667039</v>
      </c>
      <c r="X397" s="12">
        <v>98.612377656489443</v>
      </c>
      <c r="Y397" s="12">
        <v>98.436378106227579</v>
      </c>
      <c r="Z397" s="12">
        <v>98.175214370765289</v>
      </c>
      <c r="AA397" s="12">
        <v>98.067330466145947</v>
      </c>
    </row>
    <row r="398" spans="1:27">
      <c r="A398" s="1" t="s">
        <v>524</v>
      </c>
      <c r="B398" s="1" t="s">
        <v>547</v>
      </c>
      <c r="D398" s="1">
        <v>28</v>
      </c>
      <c r="E398" s="1" t="s">
        <v>860</v>
      </c>
      <c r="F398" s="1" t="s">
        <v>887</v>
      </c>
      <c r="G398" s="1" t="str">
        <f t="shared" si="22"/>
        <v>28단독주택연령2</v>
      </c>
      <c r="H398" s="1194">
        <v>100.13174485572691</v>
      </c>
      <c r="I398" s="1194">
        <v>100.02079154965895</v>
      </c>
      <c r="J398" s="1194">
        <v>100.26891313612002</v>
      </c>
      <c r="K398" s="1194">
        <v>100.26891313612002</v>
      </c>
      <c r="L398" s="1194">
        <v>100.26891313612002</v>
      </c>
      <c r="M398" s="1194">
        <v>100.26891313612002</v>
      </c>
      <c r="N398" s="1194">
        <v>100.26891313612002</v>
      </c>
      <c r="O398" s="12">
        <v>100</v>
      </c>
      <c r="P398" s="12">
        <v>100</v>
      </c>
      <c r="Q398" s="12">
        <v>100</v>
      </c>
      <c r="R398" s="12">
        <v>100</v>
      </c>
      <c r="S398" s="12">
        <v>99.915538919644646</v>
      </c>
      <c r="T398" s="12">
        <v>99.915538919644646</v>
      </c>
      <c r="U398" s="12">
        <v>99.893091026464305</v>
      </c>
      <c r="V398" s="12">
        <v>99.893091026464305</v>
      </c>
      <c r="W398" s="12">
        <v>99.80637040706381</v>
      </c>
      <c r="X398" s="12">
        <v>99.786933913267589</v>
      </c>
      <c r="Y398" s="12">
        <v>99.834226369808491</v>
      </c>
      <c r="Z398" s="12">
        <v>99.786933913267589</v>
      </c>
      <c r="AA398" s="12">
        <v>99.531618251489391</v>
      </c>
    </row>
    <row r="399" spans="1:27">
      <c r="A399" s="1" t="s">
        <v>524</v>
      </c>
      <c r="B399" s="1" t="s">
        <v>548</v>
      </c>
      <c r="D399" s="1">
        <v>29</v>
      </c>
      <c r="E399" s="1" t="s">
        <v>860</v>
      </c>
      <c r="F399" s="1" t="s">
        <v>887</v>
      </c>
      <c r="G399" s="1" t="str">
        <f t="shared" si="22"/>
        <v>29단독주택연령2</v>
      </c>
      <c r="H399" s="1194">
        <v>99.645121735554781</v>
      </c>
      <c r="I399" s="1194">
        <v>99.645121735554781</v>
      </c>
      <c r="J399" s="1194">
        <v>99.599958236849034</v>
      </c>
      <c r="K399" s="1194">
        <v>99.599958236849034</v>
      </c>
      <c r="L399" s="1194">
        <v>99.665539484615934</v>
      </c>
      <c r="M399" s="1194">
        <v>99.665539484615934</v>
      </c>
      <c r="N399" s="1194">
        <v>100.02971333757455</v>
      </c>
      <c r="O399" s="12">
        <v>100.02971333757455</v>
      </c>
      <c r="P399" s="12">
        <v>100.02971333757455</v>
      </c>
      <c r="Q399" s="12">
        <v>100</v>
      </c>
      <c r="R399" s="12">
        <v>100</v>
      </c>
      <c r="S399" s="12">
        <v>100.24997857333327</v>
      </c>
      <c r="T399" s="12">
        <v>100.24997857333327</v>
      </c>
      <c r="U399" s="12">
        <v>100.35038186212537</v>
      </c>
      <c r="V399" s="12">
        <v>100.57042868302426</v>
      </c>
      <c r="W399" s="12">
        <v>100.58754269766995</v>
      </c>
      <c r="X399" s="12">
        <v>100.50394970633994</v>
      </c>
      <c r="Y399" s="12">
        <v>100.63105749208306</v>
      </c>
      <c r="Z399" s="12">
        <v>100.59999798983965</v>
      </c>
      <c r="AA399" s="12">
        <v>100.58833890627423</v>
      </c>
    </row>
    <row r="400" spans="1:27">
      <c r="A400" s="1" t="s">
        <v>524</v>
      </c>
      <c r="B400" s="1" t="s">
        <v>549</v>
      </c>
      <c r="D400" s="1">
        <v>30</v>
      </c>
      <c r="E400" s="1" t="s">
        <v>860</v>
      </c>
      <c r="F400" s="1" t="s">
        <v>887</v>
      </c>
      <c r="G400" s="1" t="str">
        <f t="shared" si="22"/>
        <v>30단독주택연령2</v>
      </c>
      <c r="H400" s="1194">
        <v>99.542089357251868</v>
      </c>
      <c r="I400" s="1194">
        <v>99.535524338135829</v>
      </c>
      <c r="J400" s="1194">
        <v>99.535524338135829</v>
      </c>
      <c r="K400" s="1194">
        <v>99.651530017940317</v>
      </c>
      <c r="L400" s="1194">
        <v>99.651530017940317</v>
      </c>
      <c r="M400" s="1194">
        <v>99.705945966781343</v>
      </c>
      <c r="N400" s="1194">
        <v>100.02211576076337</v>
      </c>
      <c r="O400" s="12">
        <v>100.02211576076337</v>
      </c>
      <c r="P400" s="12">
        <v>100.00213908321828</v>
      </c>
      <c r="Q400" s="12">
        <v>100.00213908321828</v>
      </c>
      <c r="R400" s="12">
        <v>100</v>
      </c>
      <c r="S400" s="12">
        <v>100.00807331723138</v>
      </c>
      <c r="T400" s="12">
        <v>100.06130956513186</v>
      </c>
      <c r="U400" s="12">
        <v>99.932548055214497</v>
      </c>
      <c r="V400" s="12">
        <v>99.950246759212504</v>
      </c>
      <c r="W400" s="12">
        <v>100.25266593100355</v>
      </c>
      <c r="X400" s="12">
        <v>100.37023669740842</v>
      </c>
      <c r="Y400" s="12">
        <v>100.56063040444216</v>
      </c>
      <c r="Z400" s="12">
        <v>100.72228304769759</v>
      </c>
      <c r="AA400" s="12">
        <v>100.44568541352869</v>
      </c>
    </row>
    <row r="401" spans="1:27">
      <c r="A401" s="1" t="s">
        <v>524</v>
      </c>
      <c r="B401" s="1" t="s">
        <v>1381</v>
      </c>
      <c r="D401" s="1">
        <v>31</v>
      </c>
      <c r="E401" s="1" t="s">
        <v>274</v>
      </c>
      <c r="F401" s="1" t="s">
        <v>887</v>
      </c>
      <c r="G401" s="1" t="str">
        <f t="shared" ref="G401" si="25">D401&amp;E401&amp;F401</f>
        <v>31단독주택연령2</v>
      </c>
      <c r="H401" s="1194"/>
      <c r="I401" s="1194"/>
      <c r="J401" s="1194"/>
      <c r="K401" s="1194"/>
      <c r="L401" s="1194"/>
      <c r="M401" s="1194"/>
      <c r="N401" s="1194"/>
      <c r="R401" s="12">
        <v>100</v>
      </c>
      <c r="S401" s="12">
        <v>100</v>
      </c>
      <c r="T401" s="12">
        <v>100.02819284349999</v>
      </c>
      <c r="U401" s="12">
        <v>100.25092399282639</v>
      </c>
      <c r="V401" s="12">
        <v>100.40587206484923</v>
      </c>
      <c r="W401" s="12">
        <v>100.71439348779458</v>
      </c>
      <c r="X401" s="12">
        <v>100.87250163460051</v>
      </c>
      <c r="Y401" s="12">
        <v>101.44036061190675</v>
      </c>
      <c r="Z401" s="12">
        <v>101.77335395614051</v>
      </c>
      <c r="AA401" s="12">
        <v>101.71651317565158</v>
      </c>
    </row>
    <row r="402" spans="1:27">
      <c r="A402" s="1" t="s">
        <v>524</v>
      </c>
      <c r="B402" s="1" t="s">
        <v>550</v>
      </c>
      <c r="D402" s="1">
        <v>32</v>
      </c>
      <c r="E402" s="1" t="s">
        <v>860</v>
      </c>
      <c r="F402" s="1" t="s">
        <v>887</v>
      </c>
      <c r="G402" s="1" t="str">
        <f t="shared" si="22"/>
        <v>32단독주택연령2</v>
      </c>
      <c r="H402" s="1194">
        <v>99.616571312932862</v>
      </c>
      <c r="I402" s="1194">
        <v>99.616571312932862</v>
      </c>
      <c r="J402" s="1194">
        <v>99.740515984614973</v>
      </c>
      <c r="K402" s="1194">
        <v>99.857672843296825</v>
      </c>
      <c r="L402" s="1194">
        <v>99.960964655562549</v>
      </c>
      <c r="M402" s="1194">
        <v>99.960964655562549</v>
      </c>
      <c r="N402" s="1194">
        <v>100.0143060759591</v>
      </c>
      <c r="O402" s="12">
        <v>99.985580352332761</v>
      </c>
      <c r="P402" s="12">
        <v>100.00879548742832</v>
      </c>
      <c r="Q402" s="12">
        <v>100.04638732734043</v>
      </c>
      <c r="R402" s="12">
        <v>100</v>
      </c>
      <c r="S402" s="12">
        <v>100.28756614804173</v>
      </c>
      <c r="T402" s="12">
        <v>100.33680006090657</v>
      </c>
      <c r="U402" s="12">
        <v>100.45780751113212</v>
      </c>
      <c r="V402" s="12">
        <v>100.45686692707181</v>
      </c>
      <c r="W402" s="12">
        <v>100.65469762569128</v>
      </c>
      <c r="X402" s="12">
        <v>100.62405467161666</v>
      </c>
      <c r="Y402" s="12">
        <v>100.79700434704949</v>
      </c>
      <c r="Z402" s="12">
        <v>100.89041493606578</v>
      </c>
      <c r="AA402" s="12">
        <v>100.7551710234472</v>
      </c>
    </row>
    <row r="403" spans="1:27">
      <c r="A403" s="1" t="s">
        <v>524</v>
      </c>
      <c r="B403" s="1" t="s">
        <v>551</v>
      </c>
      <c r="D403" s="1">
        <v>33</v>
      </c>
      <c r="E403" s="1" t="s">
        <v>860</v>
      </c>
      <c r="F403" s="1" t="s">
        <v>887</v>
      </c>
      <c r="G403" s="1" t="str">
        <f t="shared" si="22"/>
        <v>33단독주택연령2</v>
      </c>
      <c r="H403" s="1194">
        <v>98.145264540925467</v>
      </c>
      <c r="I403" s="1194">
        <v>98.145264540925467</v>
      </c>
      <c r="J403" s="1194">
        <v>98.160952784323641</v>
      </c>
      <c r="K403" s="1194">
        <v>98.489421869865154</v>
      </c>
      <c r="L403" s="1194">
        <v>99.090826313638942</v>
      </c>
      <c r="M403" s="1194">
        <v>99.070866424027471</v>
      </c>
      <c r="N403" s="1194">
        <v>99.695635504510165</v>
      </c>
      <c r="O403" s="12">
        <v>99.971497035176284</v>
      </c>
      <c r="P403" s="12">
        <v>99.894474588052745</v>
      </c>
      <c r="Q403" s="12">
        <v>99.887600879601436</v>
      </c>
      <c r="R403" s="12">
        <v>100</v>
      </c>
      <c r="S403" s="12">
        <v>100.36190620839787</v>
      </c>
      <c r="T403" s="12">
        <v>100.32471047353388</v>
      </c>
      <c r="U403" s="12">
        <v>100.39594047257994</v>
      </c>
      <c r="V403" s="12">
        <v>100.64343472086932</v>
      </c>
      <c r="W403" s="12">
        <v>100.84449142889247</v>
      </c>
      <c r="X403" s="12">
        <v>100.86423112692854</v>
      </c>
      <c r="Y403" s="12">
        <v>101.01789274155763</v>
      </c>
      <c r="Z403" s="12">
        <v>101.04474521147495</v>
      </c>
      <c r="AA403" s="12">
        <v>101.15380600010482</v>
      </c>
    </row>
    <row r="404" spans="1:27">
      <c r="A404" s="1" t="s">
        <v>524</v>
      </c>
      <c r="B404" s="1" t="s">
        <v>552</v>
      </c>
      <c r="D404" s="1">
        <v>34</v>
      </c>
      <c r="E404" s="1" t="s">
        <v>860</v>
      </c>
      <c r="F404" s="1" t="s">
        <v>887</v>
      </c>
      <c r="G404" s="1" t="str">
        <f t="shared" si="22"/>
        <v>34단독주택연령2</v>
      </c>
      <c r="H404" s="1194">
        <v>99.058200545286041</v>
      </c>
      <c r="I404" s="1194">
        <v>99.058200545286041</v>
      </c>
      <c r="J404" s="1194">
        <v>99.011472961804088</v>
      </c>
      <c r="K404" s="1194">
        <v>99.01443013680553</v>
      </c>
      <c r="L404" s="1194">
        <v>99.205965695717794</v>
      </c>
      <c r="M404" s="1194">
        <v>99.44841910583304</v>
      </c>
      <c r="N404" s="1194">
        <v>99.421695651010538</v>
      </c>
      <c r="O404" s="12">
        <v>99.46417557703036</v>
      </c>
      <c r="P404" s="12">
        <v>99.78643475294372</v>
      </c>
      <c r="Q404" s="12">
        <v>99.867574595214563</v>
      </c>
      <c r="R404" s="12">
        <v>100</v>
      </c>
      <c r="S404" s="12">
        <v>100.35404396542451</v>
      </c>
      <c r="T404" s="12">
        <v>100.38485360761965</v>
      </c>
      <c r="U404" s="12">
        <v>100.36853371108599</v>
      </c>
      <c r="V404" s="12">
        <v>100.47182563299847</v>
      </c>
      <c r="W404" s="12">
        <v>100.41284963438493</v>
      </c>
      <c r="X404" s="12">
        <v>100.45401347061464</v>
      </c>
      <c r="Y404" s="12">
        <v>100.64475868124887</v>
      </c>
      <c r="Z404" s="12">
        <v>100.63919289982439</v>
      </c>
      <c r="AA404" s="12">
        <v>100.66831766056774</v>
      </c>
    </row>
    <row r="405" spans="1:27">
      <c r="A405" s="1" t="s">
        <v>524</v>
      </c>
      <c r="B405" s="1" t="s">
        <v>553</v>
      </c>
      <c r="D405" s="1">
        <v>35</v>
      </c>
      <c r="E405" s="1" t="s">
        <v>860</v>
      </c>
      <c r="F405" s="1" t="s">
        <v>887</v>
      </c>
      <c r="G405" s="1" t="str">
        <f t="shared" si="22"/>
        <v>35단독주택연령2</v>
      </c>
      <c r="H405" s="1194">
        <v>100.53278710540343</v>
      </c>
      <c r="I405" s="1194">
        <v>100.53278710540343</v>
      </c>
      <c r="J405" s="1194">
        <v>100.53278710540343</v>
      </c>
      <c r="K405" s="1194">
        <v>100.52065790439038</v>
      </c>
      <c r="L405" s="1194">
        <v>100.49829257284392</v>
      </c>
      <c r="M405" s="1194">
        <v>100.49829257284392</v>
      </c>
      <c r="N405" s="1194">
        <v>100.45375017295545</v>
      </c>
      <c r="O405" s="12">
        <v>100.45375017295545</v>
      </c>
      <c r="P405" s="12">
        <v>100.35619335055331</v>
      </c>
      <c r="Q405" s="12">
        <v>100.15562175420597</v>
      </c>
      <c r="R405" s="12">
        <v>100</v>
      </c>
      <c r="S405" s="12">
        <v>99.381241784191289</v>
      </c>
      <c r="T405" s="12">
        <v>99.296927773609511</v>
      </c>
      <c r="U405" s="12">
        <v>99.285758884373806</v>
      </c>
      <c r="V405" s="12">
        <v>99.459094508571454</v>
      </c>
      <c r="W405" s="12">
        <v>99.514450115039793</v>
      </c>
      <c r="X405" s="12">
        <v>99.575584230967166</v>
      </c>
      <c r="Y405" s="12">
        <v>99.304682833853491</v>
      </c>
      <c r="Z405" s="12">
        <v>99.304682833853491</v>
      </c>
      <c r="AA405" s="12">
        <v>99.258537240095549</v>
      </c>
    </row>
    <row r="406" spans="1:27">
      <c r="A406" s="1" t="s">
        <v>524</v>
      </c>
      <c r="B406" s="1" t="s">
        <v>554</v>
      </c>
      <c r="D406" s="1">
        <v>36</v>
      </c>
      <c r="E406" s="1" t="s">
        <v>860</v>
      </c>
      <c r="F406" s="1" t="s">
        <v>887</v>
      </c>
      <c r="G406" s="1" t="str">
        <f t="shared" si="22"/>
        <v>36단독주택연령2</v>
      </c>
      <c r="H406" s="1194">
        <v>100.37970848084719</v>
      </c>
      <c r="I406" s="1194">
        <v>100.21528013465371</v>
      </c>
      <c r="J406" s="1194">
        <v>100.20387646808567</v>
      </c>
      <c r="K406" s="1194">
        <v>100.26817909259987</v>
      </c>
      <c r="L406" s="1194">
        <v>100.32252861941588</v>
      </c>
      <c r="M406" s="1194">
        <v>100.32252861941588</v>
      </c>
      <c r="N406" s="1194">
        <v>100.32252861941588</v>
      </c>
      <c r="O406" s="12">
        <v>100.23806646422065</v>
      </c>
      <c r="P406" s="12">
        <v>100.16243602378093</v>
      </c>
      <c r="Q406" s="12">
        <v>100.16243602378093</v>
      </c>
      <c r="R406" s="12">
        <v>100</v>
      </c>
      <c r="S406" s="12">
        <v>99.932412414465773</v>
      </c>
      <c r="T406" s="12">
        <v>99.825069429526408</v>
      </c>
      <c r="U406" s="12">
        <v>99.767982592421419</v>
      </c>
      <c r="V406" s="12">
        <v>99.619020060998182</v>
      </c>
      <c r="W406" s="12">
        <v>99.592829351429728</v>
      </c>
      <c r="X406" s="12">
        <v>99.522984188578917</v>
      </c>
      <c r="Y406" s="12">
        <v>99.605613301405342</v>
      </c>
      <c r="Z406" s="12">
        <v>99.382558459640649</v>
      </c>
      <c r="AA406" s="12">
        <v>99.337969197600557</v>
      </c>
    </row>
    <row r="407" spans="1:27">
      <c r="A407" s="1" t="s">
        <v>524</v>
      </c>
      <c r="B407" s="1" t="s">
        <v>555</v>
      </c>
      <c r="D407" s="1">
        <v>37</v>
      </c>
      <c r="E407" s="1" t="s">
        <v>860</v>
      </c>
      <c r="F407" s="1" t="s">
        <v>887</v>
      </c>
      <c r="G407" s="1" t="str">
        <f t="shared" si="22"/>
        <v>37단독주택연령2</v>
      </c>
      <c r="H407" s="1194">
        <v>99.43801323538672</v>
      </c>
      <c r="I407" s="1194">
        <v>99.43801323538672</v>
      </c>
      <c r="J407" s="1194">
        <v>99.636896829189695</v>
      </c>
      <c r="K407" s="1194">
        <v>99.685604506198899</v>
      </c>
      <c r="L407" s="1194">
        <v>99.698804439897955</v>
      </c>
      <c r="M407" s="1194">
        <v>99.628780619648708</v>
      </c>
      <c r="N407" s="1194">
        <v>99.628780619648708</v>
      </c>
      <c r="O407" s="12">
        <v>99.655170771600837</v>
      </c>
      <c r="P407" s="12">
        <v>99.902442031388105</v>
      </c>
      <c r="Q407" s="12">
        <v>99.946732237065902</v>
      </c>
      <c r="R407" s="12">
        <v>100</v>
      </c>
      <c r="S407" s="12">
        <v>100.12931484266103</v>
      </c>
      <c r="T407" s="12">
        <v>100.20715935348863</v>
      </c>
      <c r="U407" s="12">
        <v>100.28023948391554</v>
      </c>
      <c r="V407" s="12">
        <v>100.38830368038877</v>
      </c>
      <c r="W407" s="12">
        <v>100.48150081712484</v>
      </c>
      <c r="X407" s="12">
        <v>100.4996808077301</v>
      </c>
      <c r="Y407" s="12">
        <v>100.65111530605273</v>
      </c>
      <c r="Z407" s="12">
        <v>100.67582856844123</v>
      </c>
      <c r="AA407" s="12">
        <v>100.67577506358857</v>
      </c>
    </row>
    <row r="408" spans="1:27">
      <c r="A408" s="1" t="s">
        <v>524</v>
      </c>
      <c r="B408" s="1" t="s">
        <v>556</v>
      </c>
      <c r="D408" s="1">
        <v>38</v>
      </c>
      <c r="E408" s="1" t="s">
        <v>860</v>
      </c>
      <c r="F408" s="1" t="s">
        <v>887</v>
      </c>
      <c r="G408" s="1" t="str">
        <f t="shared" ref="G408:G452" si="26">D408&amp;E408&amp;F408</f>
        <v>38단독주택연령2</v>
      </c>
      <c r="H408" s="1194">
        <v>99.647331410965762</v>
      </c>
      <c r="I408" s="1194">
        <v>99.850544280370528</v>
      </c>
      <c r="J408" s="1194">
        <v>100.67958501321</v>
      </c>
      <c r="K408" s="1194">
        <v>100.49012690252238</v>
      </c>
      <c r="L408" s="1194">
        <v>101.02003173241535</v>
      </c>
      <c r="M408" s="1194">
        <v>100.83000932923748</v>
      </c>
      <c r="N408" s="1194">
        <v>100.40666403463264</v>
      </c>
      <c r="O408" s="12">
        <v>100.18523235130483</v>
      </c>
      <c r="P408" s="12">
        <v>100.07032709463303</v>
      </c>
      <c r="Q408" s="12">
        <v>100</v>
      </c>
      <c r="R408" s="12">
        <v>100</v>
      </c>
      <c r="S408" s="12">
        <v>99.797343157400221</v>
      </c>
      <c r="T408" s="12">
        <v>99.705153659385587</v>
      </c>
      <c r="U408" s="12">
        <v>99.719985214648844</v>
      </c>
      <c r="V408" s="12">
        <v>99.849875992685639</v>
      </c>
      <c r="W408" s="12">
        <v>100.17296751262744</v>
      </c>
      <c r="X408" s="12">
        <v>100.384890940628</v>
      </c>
      <c r="Y408" s="12">
        <v>100.45252068271027</v>
      </c>
      <c r="Z408" s="12">
        <v>100.58636463782777</v>
      </c>
      <c r="AA408" s="12">
        <v>100.61052960378898</v>
      </c>
    </row>
    <row r="409" spans="1:27">
      <c r="A409" s="1" t="s">
        <v>524</v>
      </c>
      <c r="B409" s="1" t="s">
        <v>557</v>
      </c>
      <c r="D409" s="1">
        <v>39</v>
      </c>
      <c r="E409" s="1" t="s">
        <v>860</v>
      </c>
      <c r="F409" s="1" t="s">
        <v>887</v>
      </c>
      <c r="G409" s="1" t="str">
        <f t="shared" si="26"/>
        <v>39단독주택연령2</v>
      </c>
      <c r="H409" s="1194">
        <v>98.376939907537945</v>
      </c>
      <c r="I409" s="1194">
        <v>99.051166319106841</v>
      </c>
      <c r="J409" s="1194">
        <v>99.56549502149646</v>
      </c>
      <c r="K409" s="1194">
        <v>99.918595508329417</v>
      </c>
      <c r="L409" s="1194">
        <v>100.01748471644694</v>
      </c>
      <c r="M409" s="1194">
        <v>100.01748471644694</v>
      </c>
      <c r="N409" s="1194">
        <v>100.05622050560007</v>
      </c>
      <c r="O409" s="12">
        <v>100</v>
      </c>
      <c r="P409" s="12">
        <v>100</v>
      </c>
      <c r="Q409" s="12">
        <v>100</v>
      </c>
      <c r="R409" s="12">
        <v>100</v>
      </c>
      <c r="S409" s="12">
        <v>100.08246851589946</v>
      </c>
      <c r="T409" s="12">
        <v>100.08246851589946</v>
      </c>
      <c r="U409" s="12">
        <v>100.08246851589946</v>
      </c>
      <c r="V409" s="12">
        <v>100.09336066373878</v>
      </c>
      <c r="W409" s="12">
        <v>100.00849782416299</v>
      </c>
      <c r="X409" s="12">
        <v>100.01936064169207</v>
      </c>
      <c r="Y409" s="12">
        <v>100.01936064169207</v>
      </c>
      <c r="Z409" s="12">
        <v>100.01936064169207</v>
      </c>
      <c r="AA409" s="12">
        <v>100.01936064169207</v>
      </c>
    </row>
    <row r="410" spans="1:27">
      <c r="A410" s="1" t="s">
        <v>655</v>
      </c>
      <c r="D410" s="1">
        <v>40</v>
      </c>
      <c r="E410" s="1" t="s">
        <v>860</v>
      </c>
      <c r="F410" s="1" t="s">
        <v>887</v>
      </c>
      <c r="G410" s="1" t="str">
        <f t="shared" si="26"/>
        <v>40단독주택연령2</v>
      </c>
      <c r="H410" s="1194">
        <v>99.917850559716243</v>
      </c>
      <c r="I410" s="1194">
        <v>99.903840260697933</v>
      </c>
      <c r="J410" s="1194">
        <v>99.949925874275976</v>
      </c>
      <c r="K410" s="1194">
        <v>99.961303053289953</v>
      </c>
      <c r="L410" s="1194">
        <v>99.987463535812608</v>
      </c>
      <c r="M410" s="1194">
        <v>99.969624263480441</v>
      </c>
      <c r="N410" s="1194">
        <v>100.05277842717867</v>
      </c>
      <c r="O410" s="12">
        <v>100.05844965139612</v>
      </c>
      <c r="P410" s="12">
        <v>100.03697927194784</v>
      </c>
      <c r="Q410" s="12">
        <v>100.03440130945847</v>
      </c>
      <c r="R410" s="12">
        <v>100</v>
      </c>
      <c r="S410" s="12">
        <v>99.843621050635008</v>
      </c>
      <c r="T410" s="12">
        <v>99.824256438221568</v>
      </c>
      <c r="U410" s="12">
        <v>99.767439210710293</v>
      </c>
      <c r="V410" s="12">
        <v>99.79751877508582</v>
      </c>
      <c r="W410" s="12">
        <v>99.810276285401457</v>
      </c>
      <c r="X410" s="12">
        <v>99.815945574121116</v>
      </c>
      <c r="Y410" s="12">
        <v>99.879427915719504</v>
      </c>
      <c r="Z410" s="12">
        <v>99.853591762089025</v>
      </c>
      <c r="AA410" s="12">
        <v>99.74355338007787</v>
      </c>
    </row>
    <row r="411" spans="1:27">
      <c r="A411" s="1" t="s">
        <v>523</v>
      </c>
      <c r="D411" s="1">
        <v>41</v>
      </c>
      <c r="E411" s="1" t="s">
        <v>860</v>
      </c>
      <c r="F411" s="1" t="s">
        <v>887</v>
      </c>
      <c r="G411" s="1" t="str">
        <f t="shared" si="26"/>
        <v>41단독주택연령2</v>
      </c>
      <c r="H411" s="1194">
        <v>99.778472479439415</v>
      </c>
      <c r="I411" s="1194">
        <v>99.805422711867323</v>
      </c>
      <c r="J411" s="1194">
        <v>99.997660433810978</v>
      </c>
      <c r="K411" s="1194">
        <v>100.03521807512574</v>
      </c>
      <c r="L411" s="1194">
        <v>100.197162928639</v>
      </c>
      <c r="M411" s="1194">
        <v>100.1608809025708</v>
      </c>
      <c r="N411" s="1194">
        <v>100.10995441354243</v>
      </c>
      <c r="O411" s="12">
        <v>100.08990645602128</v>
      </c>
      <c r="P411" s="12">
        <v>100.09452123621422</v>
      </c>
      <c r="Q411" s="12">
        <v>100.04413482691375</v>
      </c>
      <c r="R411" s="12">
        <v>100</v>
      </c>
      <c r="S411" s="12">
        <v>99.967244019908733</v>
      </c>
      <c r="T411" s="12">
        <v>99.939274197446863</v>
      </c>
      <c r="U411" s="12">
        <v>99.949219371851314</v>
      </c>
      <c r="V411" s="12">
        <v>100.00784339820699</v>
      </c>
      <c r="W411" s="12">
        <v>100.15652540713182</v>
      </c>
      <c r="X411" s="12">
        <v>100.20112410976414</v>
      </c>
      <c r="Y411" s="12">
        <v>100.25673472496941</v>
      </c>
      <c r="Z411" s="12">
        <v>100.25383250567216</v>
      </c>
      <c r="AA411" s="12">
        <v>100.21981949374268</v>
      </c>
    </row>
    <row r="412" spans="1:27">
      <c r="A412" s="1" t="s">
        <v>516</v>
      </c>
      <c r="D412" s="1">
        <v>1</v>
      </c>
      <c r="E412" s="1" t="s">
        <v>860</v>
      </c>
      <c r="F412" s="1" t="s">
        <v>832</v>
      </c>
      <c r="G412" s="1" t="str">
        <f t="shared" si="26"/>
        <v>1단독주택연령3</v>
      </c>
      <c r="H412" s="1194">
        <v>100.03118182838205</v>
      </c>
      <c r="I412" s="1194">
        <v>99.988739634540636</v>
      </c>
      <c r="J412" s="1194">
        <v>100.05498681742711</v>
      </c>
      <c r="K412" s="1194">
        <v>99.990277382889204</v>
      </c>
      <c r="L412" s="1194">
        <v>100.03857580503764</v>
      </c>
      <c r="M412" s="1194">
        <v>100.02991850370104</v>
      </c>
      <c r="N412" s="1194">
        <v>100.01520175124904</v>
      </c>
      <c r="O412" s="12">
        <v>100.01754854852743</v>
      </c>
      <c r="P412" s="12">
        <v>100.030872887415</v>
      </c>
      <c r="Q412" s="12">
        <v>100.01944909302156</v>
      </c>
      <c r="R412" s="12">
        <v>100</v>
      </c>
      <c r="S412" s="12">
        <v>99.99106003195655</v>
      </c>
      <c r="T412" s="12">
        <v>99.925467066161843</v>
      </c>
      <c r="U412" s="12">
        <v>99.920162129832022</v>
      </c>
      <c r="V412" s="12">
        <v>99.958890796291641</v>
      </c>
      <c r="W412" s="12">
        <v>100.04779795767682</v>
      </c>
      <c r="X412" s="12">
        <v>100.13286137148978</v>
      </c>
      <c r="Y412" s="12">
        <v>100.15541049497756</v>
      </c>
      <c r="Z412" s="12">
        <v>100.14074121882246</v>
      </c>
      <c r="AA412" s="12">
        <v>100.04440355178501</v>
      </c>
    </row>
    <row r="413" spans="1:27">
      <c r="A413" s="1" t="s">
        <v>521</v>
      </c>
      <c r="D413" s="1">
        <v>2</v>
      </c>
      <c r="E413" s="1" t="s">
        <v>860</v>
      </c>
      <c r="F413" s="1" t="s">
        <v>890</v>
      </c>
      <c r="G413" s="1" t="str">
        <f t="shared" si="26"/>
        <v>2단독주택연령3</v>
      </c>
      <c r="H413" s="1194">
        <v>101.31977505916446</v>
      </c>
      <c r="I413" s="1194">
        <v>101.30225302592279</v>
      </c>
      <c r="J413" s="1194">
        <v>101.20266106334807</v>
      </c>
      <c r="K413" s="1194">
        <v>100.82115074416647</v>
      </c>
      <c r="L413" s="1194">
        <v>100.74281311055206</v>
      </c>
      <c r="M413" s="1194">
        <v>100.66879122952999</v>
      </c>
      <c r="N413" s="1194">
        <v>100.51025967858955</v>
      </c>
      <c r="O413" s="12">
        <v>100.3767240561327</v>
      </c>
      <c r="P413" s="12">
        <v>100.18885950019751</v>
      </c>
      <c r="Q413" s="12">
        <v>100.09595843775526</v>
      </c>
      <c r="R413" s="12">
        <v>100</v>
      </c>
      <c r="S413" s="12">
        <v>99.834062826705321</v>
      </c>
      <c r="T413" s="12">
        <v>99.681519172618678</v>
      </c>
      <c r="U413" s="12">
        <v>99.584500108556966</v>
      </c>
      <c r="V413" s="12">
        <v>99.596371528325861</v>
      </c>
      <c r="W413" s="12">
        <v>99.705684919246067</v>
      </c>
      <c r="X413" s="12">
        <v>99.783047802747845</v>
      </c>
      <c r="Y413" s="12">
        <v>99.789642801188691</v>
      </c>
      <c r="Z413" s="12">
        <v>99.671815411795805</v>
      </c>
      <c r="AA413" s="12">
        <v>99.485220673780077</v>
      </c>
    </row>
    <row r="414" spans="1:27">
      <c r="A414" s="1" t="s">
        <v>1380</v>
      </c>
      <c r="D414" s="1">
        <v>3</v>
      </c>
      <c r="E414" s="1" t="s">
        <v>274</v>
      </c>
      <c r="F414" s="1" t="s">
        <v>832</v>
      </c>
      <c r="G414" s="1" t="str">
        <f t="shared" ref="G414" si="27">D414&amp;E414&amp;F414</f>
        <v>3단독주택연령3</v>
      </c>
      <c r="H414" s="1194">
        <v>99.645238889273571</v>
      </c>
      <c r="I414" s="1194">
        <v>99.595397412765578</v>
      </c>
      <c r="J414" s="1194">
        <v>99.710937491544286</v>
      </c>
      <c r="K414" s="1194">
        <v>99.740689872774212</v>
      </c>
      <c r="L414" s="1194">
        <v>99.826854941801429</v>
      </c>
      <c r="M414" s="1194">
        <v>99.837767584732234</v>
      </c>
      <c r="N414" s="1194">
        <v>99.866166710228569</v>
      </c>
      <c r="O414" s="12">
        <v>99.909324995721803</v>
      </c>
      <c r="P414" s="12">
        <v>99.983207531115028</v>
      </c>
      <c r="Q414" s="12">
        <v>99.996353609228791</v>
      </c>
      <c r="R414" s="12">
        <v>100</v>
      </c>
      <c r="S414" s="12">
        <v>100.03895975045627</v>
      </c>
      <c r="T414" s="12">
        <v>99.999937757305872</v>
      </c>
      <c r="U414" s="12">
        <v>100.02269220718622</v>
      </c>
      <c r="V414" s="12">
        <v>100.06964396641598</v>
      </c>
      <c r="W414" s="12">
        <v>100.15230171249738</v>
      </c>
      <c r="X414" s="12">
        <v>100.23972254770936</v>
      </c>
      <c r="Y414" s="12">
        <v>100.26715693470645</v>
      </c>
      <c r="Z414" s="12">
        <v>100.28410042411392</v>
      </c>
      <c r="AA414" s="12">
        <v>100.21545760799712</v>
      </c>
    </row>
    <row r="415" spans="1:27">
      <c r="A415" s="1" t="s">
        <v>522</v>
      </c>
      <c r="D415" s="1">
        <v>4</v>
      </c>
      <c r="E415" s="1" t="s">
        <v>860</v>
      </c>
      <c r="F415" s="1" t="s">
        <v>889</v>
      </c>
      <c r="G415" s="1" t="str">
        <f t="shared" si="26"/>
        <v>4단독주택연령3</v>
      </c>
      <c r="H415" s="1194">
        <v>99.727111099033749</v>
      </c>
      <c r="I415" s="1194">
        <v>99.697879595725013</v>
      </c>
      <c r="J415" s="1194">
        <v>99.839736916831413</v>
      </c>
      <c r="K415" s="1194">
        <v>99.856872941339489</v>
      </c>
      <c r="L415" s="1194">
        <v>99.864122158584337</v>
      </c>
      <c r="M415" s="1194">
        <v>99.896591772776617</v>
      </c>
      <c r="N415" s="1194">
        <v>99.896333726625954</v>
      </c>
      <c r="O415" s="12">
        <v>99.993786776546315</v>
      </c>
      <c r="P415" s="12">
        <v>99.998596015140549</v>
      </c>
      <c r="Q415" s="12">
        <v>100.0068380746489</v>
      </c>
      <c r="R415" s="12">
        <v>100</v>
      </c>
      <c r="S415" s="12">
        <v>99.908855373290422</v>
      </c>
      <c r="T415" s="12">
        <v>99.90151345302796</v>
      </c>
      <c r="U415" s="12">
        <v>99.904958784614962</v>
      </c>
      <c r="V415" s="12">
        <v>99.969035361852249</v>
      </c>
      <c r="W415" s="12">
        <v>100.03173623381984</v>
      </c>
      <c r="X415" s="12">
        <v>100.04664936422478</v>
      </c>
      <c r="Y415" s="12">
        <v>100.00741340848161</v>
      </c>
      <c r="Z415" s="12">
        <v>99.990610668361612</v>
      </c>
      <c r="AA415" s="12">
        <v>99.866869150172931</v>
      </c>
    </row>
    <row r="416" spans="1:27">
      <c r="A416" s="1" t="s">
        <v>853</v>
      </c>
      <c r="D416" s="1">
        <v>5</v>
      </c>
      <c r="E416" s="1" t="s">
        <v>860</v>
      </c>
      <c r="F416" s="1" t="s">
        <v>889</v>
      </c>
      <c r="G416" s="1" t="str">
        <f t="shared" si="26"/>
        <v>5단독주택연령3</v>
      </c>
      <c r="H416" s="1194">
        <v>99.619780076884766</v>
      </c>
      <c r="I416" s="1194">
        <v>99.563534093816841</v>
      </c>
      <c r="J416" s="1194">
        <v>99.670898618949366</v>
      </c>
      <c r="K416" s="1194">
        <v>99.704569947660488</v>
      </c>
      <c r="L416" s="1194">
        <v>99.81526300085342</v>
      </c>
      <c r="M416" s="1194">
        <v>99.819472951574397</v>
      </c>
      <c r="N416" s="1194">
        <v>99.856782843366204</v>
      </c>
      <c r="O416" s="12">
        <v>99.883061344262657</v>
      </c>
      <c r="P416" s="12">
        <v>99.97842026586946</v>
      </c>
      <c r="Q416" s="12">
        <v>99.993091849914322</v>
      </c>
      <c r="R416" s="12">
        <v>100</v>
      </c>
      <c r="S416" s="12">
        <v>100.08004787212764</v>
      </c>
      <c r="T416" s="12">
        <v>100.03002399310827</v>
      </c>
      <c r="U416" s="12">
        <v>100.0567951185979</v>
      </c>
      <c r="V416" s="12">
        <v>100.09646416485593</v>
      </c>
      <c r="W416" s="12">
        <v>100.18399676556294</v>
      </c>
      <c r="X416" s="12">
        <v>100.29373242989776</v>
      </c>
      <c r="Y416" s="12">
        <v>100.33817243508946</v>
      </c>
      <c r="Z416" s="12">
        <v>100.36441328030558</v>
      </c>
      <c r="AA416" s="12">
        <v>100.31251639917416</v>
      </c>
    </row>
    <row r="417" spans="1:27">
      <c r="A417" s="1" t="s">
        <v>524</v>
      </c>
      <c r="B417" s="1" t="s">
        <v>525</v>
      </c>
      <c r="D417" s="1">
        <v>6</v>
      </c>
      <c r="E417" s="1" t="s">
        <v>860</v>
      </c>
      <c r="F417" s="1" t="s">
        <v>889</v>
      </c>
      <c r="G417" s="1" t="str">
        <f t="shared" si="26"/>
        <v>6단독주택연령3</v>
      </c>
      <c r="H417" s="1194">
        <v>102.03691092608506</v>
      </c>
      <c r="I417" s="1194">
        <v>102.01046499699588</v>
      </c>
      <c r="J417" s="1194">
        <v>101.67275105745952</v>
      </c>
      <c r="K417" s="1194">
        <v>100.87934496487348</v>
      </c>
      <c r="L417" s="1194">
        <v>100.73830530604928</v>
      </c>
      <c r="M417" s="1194">
        <v>100.7335796675665</v>
      </c>
      <c r="N417" s="1194">
        <v>100.59648557867455</v>
      </c>
      <c r="O417" s="12">
        <v>100.375747673506</v>
      </c>
      <c r="P417" s="12">
        <v>100.19848938316694</v>
      </c>
      <c r="Q417" s="12">
        <v>100.09195107985285</v>
      </c>
      <c r="R417" s="12">
        <v>100</v>
      </c>
      <c r="S417" s="12">
        <v>99.751014770937772</v>
      </c>
      <c r="T417" s="12">
        <v>99.647170701875694</v>
      </c>
      <c r="U417" s="12">
        <v>99.575139778283102</v>
      </c>
      <c r="V417" s="12">
        <v>99.764570824405126</v>
      </c>
      <c r="W417" s="12">
        <v>99.967524722627658</v>
      </c>
      <c r="X417" s="12">
        <v>100.2034697790547</v>
      </c>
      <c r="Y417" s="12">
        <v>100.1552813863384</v>
      </c>
      <c r="Z417" s="12">
        <v>99.97555340295493</v>
      </c>
      <c r="AA417" s="12">
        <v>99.733865058636511</v>
      </c>
    </row>
    <row r="418" spans="1:27">
      <c r="A418" s="1" t="s">
        <v>524</v>
      </c>
      <c r="B418" s="1" t="s">
        <v>525</v>
      </c>
      <c r="C418" s="1" t="s">
        <v>526</v>
      </c>
      <c r="D418" s="1">
        <v>7</v>
      </c>
      <c r="E418" s="1" t="s">
        <v>860</v>
      </c>
      <c r="F418" s="1" t="s">
        <v>889</v>
      </c>
      <c r="G418" s="1" t="str">
        <f t="shared" si="26"/>
        <v>7단독주택연령3</v>
      </c>
      <c r="H418" s="1194">
        <v>101.72015588606421</v>
      </c>
      <c r="I418" s="1194">
        <v>101.72015588606421</v>
      </c>
      <c r="J418" s="1194">
        <v>101.20156769171318</v>
      </c>
      <c r="K418" s="1194">
        <v>100.82838800353265</v>
      </c>
      <c r="L418" s="1194">
        <v>100.67897577063484</v>
      </c>
      <c r="M418" s="1194">
        <v>100.67105860407456</v>
      </c>
      <c r="N418" s="1194">
        <v>100.6760196581407</v>
      </c>
      <c r="O418" s="12">
        <v>100.45888715284758</v>
      </c>
      <c r="P418" s="12">
        <v>100.26204658087597</v>
      </c>
      <c r="Q418" s="12">
        <v>100.09329377328429</v>
      </c>
      <c r="R418" s="12">
        <v>100</v>
      </c>
      <c r="S418" s="12">
        <v>99.878348825608455</v>
      </c>
      <c r="T418" s="12">
        <v>99.72816332020156</v>
      </c>
      <c r="U418" s="12">
        <v>99.653924067355646</v>
      </c>
      <c r="V418" s="12">
        <v>100.03394719192997</v>
      </c>
      <c r="W418" s="12">
        <v>100.12728562413939</v>
      </c>
      <c r="X418" s="12">
        <v>100.27851373069628</v>
      </c>
      <c r="Y418" s="12">
        <v>100.13215299930414</v>
      </c>
      <c r="Z418" s="12">
        <v>99.837414214326671</v>
      </c>
      <c r="AA418" s="12">
        <v>99.50601758550475</v>
      </c>
    </row>
    <row r="419" spans="1:27">
      <c r="A419" s="1" t="s">
        <v>524</v>
      </c>
      <c r="B419" s="1" t="s">
        <v>525</v>
      </c>
      <c r="C419" s="1" t="s">
        <v>527</v>
      </c>
      <c r="D419" s="1">
        <v>8</v>
      </c>
      <c r="E419" s="1" t="s">
        <v>860</v>
      </c>
      <c r="F419" s="1" t="s">
        <v>889</v>
      </c>
      <c r="G419" s="1" t="str">
        <f t="shared" si="26"/>
        <v>8단독주택연령3</v>
      </c>
      <c r="H419" s="1194">
        <v>100.66185401306106</v>
      </c>
      <c r="I419" s="1194">
        <v>100.66185401306106</v>
      </c>
      <c r="J419" s="1194">
        <v>100.59958446402095</v>
      </c>
      <c r="K419" s="1194">
        <v>100.59958446402095</v>
      </c>
      <c r="L419" s="1194">
        <v>100.57355740463093</v>
      </c>
      <c r="M419" s="1194">
        <v>100.63351301958286</v>
      </c>
      <c r="N419" s="1194">
        <v>100.51300731239419</v>
      </c>
      <c r="O419" s="12">
        <v>100.08242878374635</v>
      </c>
      <c r="P419" s="12">
        <v>100.10691285982499</v>
      </c>
      <c r="Q419" s="12">
        <v>100.03734856563666</v>
      </c>
      <c r="R419" s="12">
        <v>100</v>
      </c>
      <c r="S419" s="12">
        <v>99.960927871170554</v>
      </c>
      <c r="T419" s="12">
        <v>99.960927871170554</v>
      </c>
      <c r="U419" s="12">
        <v>99.960927871170554</v>
      </c>
      <c r="V419" s="12">
        <v>99.94186899527638</v>
      </c>
      <c r="W419" s="12">
        <v>100.00912681433145</v>
      </c>
      <c r="X419" s="12">
        <v>99.961940978332194</v>
      </c>
      <c r="Y419" s="12">
        <v>99.649967291596937</v>
      </c>
      <c r="Z419" s="12">
        <v>99.630464369193803</v>
      </c>
      <c r="AA419" s="12">
        <v>99.590649005962746</v>
      </c>
    </row>
    <row r="420" spans="1:27">
      <c r="A420" s="1" t="s">
        <v>524</v>
      </c>
      <c r="B420" s="1" t="s">
        <v>525</v>
      </c>
      <c r="C420" s="1" t="s">
        <v>528</v>
      </c>
      <c r="D420" s="1">
        <v>9</v>
      </c>
      <c r="E420" s="1" t="s">
        <v>860</v>
      </c>
      <c r="F420" s="1" t="s">
        <v>889</v>
      </c>
      <c r="G420" s="1" t="str">
        <f t="shared" si="26"/>
        <v>9단독주택연령3</v>
      </c>
      <c r="H420" s="1194">
        <v>101.92023838323858</v>
      </c>
      <c r="I420" s="1194">
        <v>101.92023838323858</v>
      </c>
      <c r="J420" s="1194">
        <v>101.09006274141615</v>
      </c>
      <c r="K420" s="1194">
        <v>100.46553817547655</v>
      </c>
      <c r="L420" s="1194">
        <v>100.22293955625953</v>
      </c>
      <c r="M420" s="1194">
        <v>100.22293955625953</v>
      </c>
      <c r="N420" s="1194">
        <v>100.30774531994969</v>
      </c>
      <c r="O420" s="12">
        <v>100.09570574180022</v>
      </c>
      <c r="P420" s="12">
        <v>100.04909621903626</v>
      </c>
      <c r="Q420" s="12">
        <v>100.14233272097282</v>
      </c>
      <c r="R420" s="12">
        <v>100</v>
      </c>
      <c r="S420" s="12">
        <v>99.714468799208021</v>
      </c>
      <c r="T420" s="12">
        <v>99.466729158897778</v>
      </c>
      <c r="U420" s="12">
        <v>99.363857570334801</v>
      </c>
      <c r="V420" s="12">
        <v>99.971128539294881</v>
      </c>
      <c r="W420" s="12">
        <v>100.08073636439856</v>
      </c>
      <c r="X420" s="12">
        <v>100.33769079613481</v>
      </c>
      <c r="Y420" s="12">
        <v>100.23083137044335</v>
      </c>
      <c r="Z420" s="12">
        <v>99.782241812702196</v>
      </c>
      <c r="AA420" s="12">
        <v>99.274857957406297</v>
      </c>
    </row>
    <row r="421" spans="1:27">
      <c r="A421" s="1" t="s">
        <v>524</v>
      </c>
      <c r="B421" s="1" t="s">
        <v>525</v>
      </c>
      <c r="C421" s="1" t="s">
        <v>529</v>
      </c>
      <c r="D421" s="1">
        <v>10</v>
      </c>
      <c r="E421" s="1" t="s">
        <v>860</v>
      </c>
      <c r="F421" s="1" t="s">
        <v>889</v>
      </c>
      <c r="G421" s="1" t="str">
        <f t="shared" si="26"/>
        <v>10단독주택연령3</v>
      </c>
      <c r="H421" s="1194">
        <v>101.93550296666504</v>
      </c>
      <c r="I421" s="1194">
        <v>101.93550296666504</v>
      </c>
      <c r="J421" s="1194">
        <v>101.8784526295414</v>
      </c>
      <c r="K421" s="1194">
        <v>101.8784526295414</v>
      </c>
      <c r="L421" s="1194">
        <v>101.8784526295414</v>
      </c>
      <c r="M421" s="1194">
        <v>101.80518611865489</v>
      </c>
      <c r="N421" s="1194">
        <v>101.69540826487933</v>
      </c>
      <c r="O421" s="12">
        <v>101.60916012485221</v>
      </c>
      <c r="P421" s="12">
        <v>100.89051542918293</v>
      </c>
      <c r="Q421" s="12">
        <v>100.0100721982899</v>
      </c>
      <c r="R421" s="12">
        <v>100</v>
      </c>
      <c r="S421" s="12">
        <v>100.24536800930784</v>
      </c>
      <c r="T421" s="12">
        <v>100.24536800930784</v>
      </c>
      <c r="U421" s="12">
        <v>100.1946671471885</v>
      </c>
      <c r="V421" s="12">
        <v>100.25911688222445</v>
      </c>
      <c r="W421" s="12">
        <v>100.32830469196021</v>
      </c>
      <c r="X421" s="12">
        <v>100.34272125819695</v>
      </c>
      <c r="Y421" s="12">
        <v>100.20825697267937</v>
      </c>
      <c r="Z421" s="12">
        <v>100.12165384514758</v>
      </c>
      <c r="AA421" s="12">
        <v>100.04623414556919</v>
      </c>
    </row>
    <row r="422" spans="1:27">
      <c r="A422" s="1" t="s">
        <v>524</v>
      </c>
      <c r="B422" s="1" t="s">
        <v>525</v>
      </c>
      <c r="C422" s="1" t="s">
        <v>530</v>
      </c>
      <c r="D422" s="1">
        <v>11</v>
      </c>
      <c r="E422" s="1" t="s">
        <v>860</v>
      </c>
      <c r="F422" s="1" t="s">
        <v>889</v>
      </c>
      <c r="G422" s="1" t="str">
        <f t="shared" si="26"/>
        <v>11단독주택연령3</v>
      </c>
      <c r="H422" s="1194">
        <v>102.54865369296731</v>
      </c>
      <c r="I422" s="1194">
        <v>102.47932365926941</v>
      </c>
      <c r="J422" s="1194">
        <v>102.43551235798061</v>
      </c>
      <c r="K422" s="1194">
        <v>100.96139073727365</v>
      </c>
      <c r="L422" s="1194">
        <v>100.83384220696918</v>
      </c>
      <c r="M422" s="1194">
        <v>100.83425997567849</v>
      </c>
      <c r="N422" s="1194">
        <v>100.46864404945269</v>
      </c>
      <c r="O422" s="12">
        <v>100.24211745371824</v>
      </c>
      <c r="P422" s="12">
        <v>100.09630796474912</v>
      </c>
      <c r="Q422" s="12">
        <v>100.08979067227224</v>
      </c>
      <c r="R422" s="12">
        <v>100</v>
      </c>
      <c r="S422" s="12">
        <v>99.548497610166933</v>
      </c>
      <c r="T422" s="12">
        <v>99.518279428342154</v>
      </c>
      <c r="U422" s="12">
        <v>99.449759323116936</v>
      </c>
      <c r="V422" s="12">
        <v>99.336932221578877</v>
      </c>
      <c r="W422" s="12">
        <v>99.713541471400319</v>
      </c>
      <c r="X422" s="12">
        <v>100.0840358205396</v>
      </c>
      <c r="Y422" s="12">
        <v>100.19213745829749</v>
      </c>
      <c r="Z422" s="12">
        <v>100.19601308054217</v>
      </c>
      <c r="AA422" s="12">
        <v>100.09791911108765</v>
      </c>
    </row>
    <row r="423" spans="1:27">
      <c r="A423" s="1" t="s">
        <v>524</v>
      </c>
      <c r="B423" s="1" t="s">
        <v>525</v>
      </c>
      <c r="C423" s="1" t="s">
        <v>531</v>
      </c>
      <c r="D423" s="1">
        <v>12</v>
      </c>
      <c r="E423" s="1" t="s">
        <v>860</v>
      </c>
      <c r="F423" s="1" t="s">
        <v>889</v>
      </c>
      <c r="G423" s="1" t="str">
        <f t="shared" si="26"/>
        <v>12단독주택연령3</v>
      </c>
      <c r="H423" s="1194">
        <v>101.48390901193287</v>
      </c>
      <c r="I423" s="1194">
        <v>101.38949630975961</v>
      </c>
      <c r="J423" s="1194">
        <v>101.32651869663128</v>
      </c>
      <c r="K423" s="1194">
        <v>100.90129393465554</v>
      </c>
      <c r="L423" s="1194">
        <v>100.6566065579804</v>
      </c>
      <c r="M423" s="1194">
        <v>100.6566065579804</v>
      </c>
      <c r="N423" s="1194">
        <v>100.44451095741353</v>
      </c>
      <c r="O423" s="12">
        <v>100.20334544982673</v>
      </c>
      <c r="P423" s="12">
        <v>100.08481406915368</v>
      </c>
      <c r="Q423" s="12">
        <v>100.1217771295907</v>
      </c>
      <c r="R423" s="12">
        <v>100</v>
      </c>
      <c r="S423" s="12">
        <v>99.626605038407291</v>
      </c>
      <c r="T423" s="12">
        <v>99.608957952058603</v>
      </c>
      <c r="U423" s="12">
        <v>99.510228200689497</v>
      </c>
      <c r="V423" s="12">
        <v>99.509232646189844</v>
      </c>
      <c r="W423" s="12">
        <v>100.01823415076238</v>
      </c>
      <c r="X423" s="12">
        <v>100.35795880823829</v>
      </c>
      <c r="Y423" s="12">
        <v>100.61564906533241</v>
      </c>
      <c r="Z423" s="12">
        <v>100.57534742241847</v>
      </c>
      <c r="AA423" s="12">
        <v>100.40090809442104</v>
      </c>
    </row>
    <row r="424" spans="1:27">
      <c r="A424" s="1" t="s">
        <v>524</v>
      </c>
      <c r="B424" s="1" t="s">
        <v>525</v>
      </c>
      <c r="C424" s="1" t="s">
        <v>532</v>
      </c>
      <c r="D424" s="1">
        <v>13</v>
      </c>
      <c r="E424" s="1" t="s">
        <v>860</v>
      </c>
      <c r="F424" s="1" t="s">
        <v>889</v>
      </c>
      <c r="G424" s="1" t="str">
        <f t="shared" si="26"/>
        <v>13단독주택연령3</v>
      </c>
      <c r="H424" s="1194">
        <v>105.59950292813376</v>
      </c>
      <c r="I424" s="1194">
        <v>105.60356155976613</v>
      </c>
      <c r="J424" s="1194">
        <v>105.61587184512618</v>
      </c>
      <c r="K424" s="1194">
        <v>101.13038548894949</v>
      </c>
      <c r="L424" s="1194">
        <v>101.33334261885992</v>
      </c>
      <c r="M424" s="1194">
        <v>101.33494173108915</v>
      </c>
      <c r="N424" s="1194">
        <v>100.53646143027377</v>
      </c>
      <c r="O424" s="12">
        <v>100.35110266567294</v>
      </c>
      <c r="P424" s="12">
        <v>100.12859971393505</v>
      </c>
      <c r="Q424" s="12">
        <v>100</v>
      </c>
      <c r="R424" s="12">
        <v>100</v>
      </c>
      <c r="S424" s="12">
        <v>99.32460049549141</v>
      </c>
      <c r="T424" s="12">
        <v>99.258410509599386</v>
      </c>
      <c r="U424" s="12">
        <v>99.276364408245897</v>
      </c>
      <c r="V424" s="12">
        <v>98.843933953541594</v>
      </c>
      <c r="W424" s="12">
        <v>98.843933953541594</v>
      </c>
      <c r="X424" s="12">
        <v>99.301765846280503</v>
      </c>
      <c r="Y424" s="12">
        <v>98.986139142024669</v>
      </c>
      <c r="Z424" s="12">
        <v>99.114896928809486</v>
      </c>
      <c r="AA424" s="12">
        <v>99.233126087885026</v>
      </c>
    </row>
    <row r="425" spans="1:27">
      <c r="A425" s="1" t="s">
        <v>524</v>
      </c>
      <c r="B425" s="1" t="s">
        <v>533</v>
      </c>
      <c r="D425" s="1">
        <v>14</v>
      </c>
      <c r="E425" s="1" t="s">
        <v>860</v>
      </c>
      <c r="F425" s="1" t="s">
        <v>889</v>
      </c>
      <c r="G425" s="1" t="str">
        <f t="shared" si="26"/>
        <v>14단독주택연령3</v>
      </c>
      <c r="H425" s="1194">
        <v>100.71540698854488</v>
      </c>
      <c r="I425" s="1194">
        <v>100.7073739676989</v>
      </c>
      <c r="J425" s="1194">
        <v>100.82241890295988</v>
      </c>
      <c r="K425" s="1194">
        <v>100.7818311721488</v>
      </c>
      <c r="L425" s="1194">
        <v>100.7563210336629</v>
      </c>
      <c r="M425" s="1194">
        <v>100.64654714125196</v>
      </c>
      <c r="N425" s="1194">
        <v>100.5012204594008</v>
      </c>
      <c r="O425" s="12">
        <v>100.44321955200303</v>
      </c>
      <c r="P425" s="12">
        <v>100.21449877016492</v>
      </c>
      <c r="Q425" s="12">
        <v>100.09016616923321</v>
      </c>
      <c r="R425" s="12">
        <v>100</v>
      </c>
      <c r="S425" s="12">
        <v>99.982044029521518</v>
      </c>
      <c r="T425" s="12">
        <v>99.8907772082148</v>
      </c>
      <c r="U425" s="12">
        <v>99.823182310408768</v>
      </c>
      <c r="V425" s="12">
        <v>99.804719233361467</v>
      </c>
      <c r="W425" s="12">
        <v>99.790929901302931</v>
      </c>
      <c r="X425" s="12">
        <v>99.794344986488568</v>
      </c>
      <c r="Y425" s="12">
        <v>99.938993604032461</v>
      </c>
      <c r="Z425" s="12">
        <v>99.804232339238155</v>
      </c>
      <c r="AA425" s="12">
        <v>99.638686755771488</v>
      </c>
    </row>
    <row r="426" spans="1:27">
      <c r="A426" s="1" t="s">
        <v>524</v>
      </c>
      <c r="B426" s="1" t="s">
        <v>533</v>
      </c>
      <c r="C426" s="1" t="s">
        <v>534</v>
      </c>
      <c r="D426" s="1">
        <v>15</v>
      </c>
      <c r="E426" s="1" t="s">
        <v>860</v>
      </c>
      <c r="F426" s="1" t="s">
        <v>889</v>
      </c>
      <c r="G426" s="1" t="str">
        <f t="shared" si="26"/>
        <v>15단독주택연령3</v>
      </c>
      <c r="H426" s="1194">
        <v>99.519442562397046</v>
      </c>
      <c r="I426" s="1194">
        <v>99.519442562397046</v>
      </c>
      <c r="J426" s="1194">
        <v>100</v>
      </c>
      <c r="K426" s="1194">
        <v>100</v>
      </c>
      <c r="L426" s="1194">
        <v>100</v>
      </c>
      <c r="M426" s="1194">
        <v>100</v>
      </c>
      <c r="N426" s="1194">
        <v>100</v>
      </c>
      <c r="O426" s="12">
        <v>100</v>
      </c>
      <c r="P426" s="12">
        <v>100</v>
      </c>
      <c r="Q426" s="12">
        <v>100</v>
      </c>
      <c r="R426" s="12">
        <v>100</v>
      </c>
      <c r="S426" s="12">
        <v>100.55257691620855</v>
      </c>
      <c r="T426" s="12">
        <v>100.63357007904676</v>
      </c>
      <c r="U426" s="12">
        <v>100.56603056738808</v>
      </c>
      <c r="V426" s="12">
        <v>100.76846268009038</v>
      </c>
      <c r="W426" s="12">
        <v>100.9582864143029</v>
      </c>
      <c r="X426" s="12">
        <v>100.9582864143029</v>
      </c>
      <c r="Y426" s="12">
        <v>101.34514029723269</v>
      </c>
      <c r="Z426" s="12">
        <v>101.34514029723269</v>
      </c>
      <c r="AA426" s="12">
        <v>101.34514029723269</v>
      </c>
    </row>
    <row r="427" spans="1:27">
      <c r="A427" s="1" t="s">
        <v>524</v>
      </c>
      <c r="B427" s="1" t="s">
        <v>533</v>
      </c>
      <c r="C427" s="1" t="s">
        <v>535</v>
      </c>
      <c r="D427" s="1">
        <v>16</v>
      </c>
      <c r="E427" s="1" t="s">
        <v>860</v>
      </c>
      <c r="F427" s="1" t="s">
        <v>889</v>
      </c>
      <c r="G427" s="1" t="str">
        <f t="shared" si="26"/>
        <v>16단독주택연령3</v>
      </c>
      <c r="H427" s="1194">
        <v>100.66056595780557</v>
      </c>
      <c r="I427" s="1194">
        <v>100.66056595780557</v>
      </c>
      <c r="J427" s="1194">
        <v>100.66056595780557</v>
      </c>
      <c r="K427" s="1194">
        <v>100.61511055224371</v>
      </c>
      <c r="L427" s="1194">
        <v>100.57502461748022</v>
      </c>
      <c r="M427" s="1194">
        <v>100.53848240991219</v>
      </c>
      <c r="N427" s="1194">
        <v>100.53848240991219</v>
      </c>
      <c r="O427" s="12">
        <v>100.47827893407235</v>
      </c>
      <c r="P427" s="12">
        <v>100.0096574327783</v>
      </c>
      <c r="Q427" s="12">
        <v>100.0096574327783</v>
      </c>
      <c r="R427" s="12">
        <v>100</v>
      </c>
      <c r="S427" s="12">
        <v>100.00175156801849</v>
      </c>
      <c r="T427" s="12">
        <v>99.969159273336231</v>
      </c>
      <c r="U427" s="12">
        <v>99.969159273336231</v>
      </c>
      <c r="V427" s="12">
        <v>99.817614479711608</v>
      </c>
      <c r="W427" s="12">
        <v>99.934018895221683</v>
      </c>
      <c r="X427" s="12">
        <v>99.883186371490268</v>
      </c>
      <c r="Y427" s="12">
        <v>99.834035821848104</v>
      </c>
      <c r="Z427" s="12">
        <v>99.621712971499804</v>
      </c>
      <c r="AA427" s="12">
        <v>99.346457899522562</v>
      </c>
    </row>
    <row r="428" spans="1:27">
      <c r="A428" s="1" t="s">
        <v>524</v>
      </c>
      <c r="B428" s="1" t="s">
        <v>533</v>
      </c>
      <c r="C428" s="1" t="s">
        <v>536</v>
      </c>
      <c r="D428" s="1">
        <v>17</v>
      </c>
      <c r="E428" s="1" t="s">
        <v>860</v>
      </c>
      <c r="F428" s="1" t="s">
        <v>889</v>
      </c>
      <c r="G428" s="1" t="str">
        <f t="shared" si="26"/>
        <v>17단독주택연령3</v>
      </c>
      <c r="H428" s="1194">
        <v>99.90158586017985</v>
      </c>
      <c r="I428" s="1194">
        <v>99.90158586017985</v>
      </c>
      <c r="J428" s="1194">
        <v>99.920205801691154</v>
      </c>
      <c r="K428" s="1194">
        <v>99.920205801691154</v>
      </c>
      <c r="L428" s="1194">
        <v>99.897133930407819</v>
      </c>
      <c r="M428" s="1194">
        <v>99.771209172297986</v>
      </c>
      <c r="N428" s="1194">
        <v>99.820163026140776</v>
      </c>
      <c r="O428" s="12">
        <v>99.84474675824778</v>
      </c>
      <c r="P428" s="12">
        <v>99.925842743368733</v>
      </c>
      <c r="Q428" s="12">
        <v>99.906100958560941</v>
      </c>
      <c r="R428" s="12">
        <v>100</v>
      </c>
      <c r="S428" s="12">
        <v>99.812093793535084</v>
      </c>
      <c r="T428" s="12">
        <v>99.706055706130513</v>
      </c>
      <c r="U428" s="12">
        <v>99.672052776506405</v>
      </c>
      <c r="V428" s="12">
        <v>99.587635567601993</v>
      </c>
      <c r="W428" s="12">
        <v>99.631795763342282</v>
      </c>
      <c r="X428" s="12">
        <v>99.834801738886426</v>
      </c>
      <c r="Y428" s="12">
        <v>100.11402590228238</v>
      </c>
      <c r="Z428" s="12">
        <v>100.05153439432443</v>
      </c>
      <c r="AA428" s="12">
        <v>99.964504214746228</v>
      </c>
    </row>
    <row r="429" spans="1:27">
      <c r="A429" s="1" t="s">
        <v>524</v>
      </c>
      <c r="B429" s="1" t="s">
        <v>533</v>
      </c>
      <c r="C429" s="1" t="s">
        <v>537</v>
      </c>
      <c r="D429" s="1">
        <v>18</v>
      </c>
      <c r="E429" s="1" t="s">
        <v>860</v>
      </c>
      <c r="F429" s="1" t="s">
        <v>889</v>
      </c>
      <c r="G429" s="1" t="str">
        <f t="shared" si="26"/>
        <v>18단독주택연령3</v>
      </c>
      <c r="H429" s="1194">
        <v>102.35052751779722</v>
      </c>
      <c r="I429" s="1194">
        <v>102.35052751779722</v>
      </c>
      <c r="J429" s="1194">
        <v>102.35052751779722</v>
      </c>
      <c r="K429" s="1194">
        <v>102.17746108961342</v>
      </c>
      <c r="L429" s="1194">
        <v>102.17746108961342</v>
      </c>
      <c r="M429" s="1194">
        <v>101.52849303831728</v>
      </c>
      <c r="N429" s="1194">
        <v>100.79887412289574</v>
      </c>
      <c r="O429" s="12">
        <v>100.33025254007576</v>
      </c>
      <c r="P429" s="12">
        <v>100.1378992629034</v>
      </c>
      <c r="Q429" s="12">
        <v>100.1378992629034</v>
      </c>
      <c r="R429" s="12">
        <v>100</v>
      </c>
      <c r="S429" s="12">
        <v>99.724411522963166</v>
      </c>
      <c r="T429" s="12">
        <v>99.507746779267791</v>
      </c>
      <c r="U429" s="12">
        <v>99.525022003307029</v>
      </c>
      <c r="V429" s="12">
        <v>99.460022463480342</v>
      </c>
      <c r="W429" s="12">
        <v>100.00419109202092</v>
      </c>
      <c r="X429" s="12">
        <v>99.975171766656899</v>
      </c>
      <c r="Y429" s="12">
        <v>99.975171766656899</v>
      </c>
      <c r="Z429" s="12">
        <v>99.600729067132704</v>
      </c>
      <c r="AA429" s="12">
        <v>99.226273351468762</v>
      </c>
    </row>
    <row r="430" spans="1:27">
      <c r="A430" s="1" t="s">
        <v>524</v>
      </c>
      <c r="B430" s="1" t="s">
        <v>533</v>
      </c>
      <c r="C430" s="1" t="s">
        <v>538</v>
      </c>
      <c r="D430" s="1">
        <v>19</v>
      </c>
      <c r="E430" s="1" t="s">
        <v>860</v>
      </c>
      <c r="F430" s="1" t="s">
        <v>889</v>
      </c>
      <c r="G430" s="1" t="str">
        <f t="shared" si="26"/>
        <v>19단독주택연령3</v>
      </c>
      <c r="H430" s="1194">
        <v>100.29348090074416</v>
      </c>
      <c r="I430" s="1194">
        <v>100.18586234895582</v>
      </c>
      <c r="J430" s="1194">
        <v>100.23911403405232</v>
      </c>
      <c r="K430" s="1194">
        <v>100.24930452112642</v>
      </c>
      <c r="L430" s="1194">
        <v>100.24930452112642</v>
      </c>
      <c r="M430" s="1194">
        <v>100.18943502320955</v>
      </c>
      <c r="N430" s="1194">
        <v>100.18943502320955</v>
      </c>
      <c r="O430" s="12">
        <v>100.18943502320955</v>
      </c>
      <c r="P430" s="12">
        <v>100.18943502320955</v>
      </c>
      <c r="Q430" s="12">
        <v>100.05762637487516</v>
      </c>
      <c r="R430" s="12">
        <v>100</v>
      </c>
      <c r="S430" s="12">
        <v>99.85902118699488</v>
      </c>
      <c r="T430" s="12">
        <v>99.807106826077629</v>
      </c>
      <c r="U430" s="12">
        <v>99.826262513415273</v>
      </c>
      <c r="V430" s="12">
        <v>99.913564053706793</v>
      </c>
      <c r="W430" s="12">
        <v>99.655941706260592</v>
      </c>
      <c r="X430" s="12">
        <v>99.552672452014562</v>
      </c>
      <c r="Y430" s="12">
        <v>99.732731061424801</v>
      </c>
      <c r="Z430" s="12">
        <v>99.732269769346573</v>
      </c>
      <c r="AA430" s="12">
        <v>99.732269769346573</v>
      </c>
    </row>
    <row r="431" spans="1:27">
      <c r="A431" s="1" t="s">
        <v>524</v>
      </c>
      <c r="B431" s="1" t="s">
        <v>533</v>
      </c>
      <c r="C431" s="1" t="s">
        <v>539</v>
      </c>
      <c r="D431" s="1">
        <v>20</v>
      </c>
      <c r="E431" s="1" t="s">
        <v>860</v>
      </c>
      <c r="F431" s="1" t="s">
        <v>889</v>
      </c>
      <c r="G431" s="1" t="str">
        <f t="shared" si="26"/>
        <v>20단독주택연령3</v>
      </c>
      <c r="H431" s="1194">
        <v>100.50405208343405</v>
      </c>
      <c r="I431" s="1194">
        <v>100.50405208343405</v>
      </c>
      <c r="J431" s="1194">
        <v>100.48143298257479</v>
      </c>
      <c r="K431" s="1194">
        <v>100.26979511411548</v>
      </c>
      <c r="L431" s="1194">
        <v>100.13913876392557</v>
      </c>
      <c r="M431" s="1194">
        <v>99.986476986541334</v>
      </c>
      <c r="N431" s="1194">
        <v>100.63420002136516</v>
      </c>
      <c r="O431" s="12">
        <v>100.51015718535895</v>
      </c>
      <c r="P431" s="12">
        <v>100.2958032753692</v>
      </c>
      <c r="Q431" s="12">
        <v>100.10504071970421</v>
      </c>
      <c r="R431" s="12">
        <v>100</v>
      </c>
      <c r="S431" s="12">
        <v>99.414498605659531</v>
      </c>
      <c r="T431" s="12">
        <v>98.909424169794377</v>
      </c>
      <c r="U431" s="12">
        <v>98.746914816299096</v>
      </c>
      <c r="V431" s="12">
        <v>98.829684029290348</v>
      </c>
      <c r="W431" s="12">
        <v>97.969737672133803</v>
      </c>
      <c r="X431" s="12">
        <v>97.836836375653093</v>
      </c>
      <c r="Y431" s="12">
        <v>97.780510255465444</v>
      </c>
      <c r="Z431" s="12">
        <v>97.542739349873415</v>
      </c>
      <c r="AA431" s="12">
        <v>97.487253748917851</v>
      </c>
    </row>
    <row r="432" spans="1:27">
      <c r="A432" s="1" t="s">
        <v>524</v>
      </c>
      <c r="B432" s="1" t="s">
        <v>533</v>
      </c>
      <c r="C432" s="1" t="s">
        <v>540</v>
      </c>
      <c r="D432" s="1">
        <v>21</v>
      </c>
      <c r="E432" s="1" t="s">
        <v>860</v>
      </c>
      <c r="F432" s="1" t="s">
        <v>889</v>
      </c>
      <c r="G432" s="1" t="str">
        <f t="shared" si="26"/>
        <v>21단독주택연령3</v>
      </c>
      <c r="H432" s="1194">
        <v>103.33500651087057</v>
      </c>
      <c r="I432" s="1194">
        <v>103.38200636290449</v>
      </c>
      <c r="J432" s="1194">
        <v>103.64111374135402</v>
      </c>
      <c r="K432" s="1194">
        <v>103.64111374135402</v>
      </c>
      <c r="L432" s="1194">
        <v>103.64111374135402</v>
      </c>
      <c r="M432" s="1194">
        <v>103.64111374135402</v>
      </c>
      <c r="N432" s="1194">
        <v>102.34747448849409</v>
      </c>
      <c r="O432" s="12">
        <v>102.30394287375397</v>
      </c>
      <c r="P432" s="12">
        <v>101.27011101474989</v>
      </c>
      <c r="Q432" s="12">
        <v>100.6322121325353</v>
      </c>
      <c r="R432" s="12">
        <v>100</v>
      </c>
      <c r="S432" s="12">
        <v>100.31126684568596</v>
      </c>
      <c r="T432" s="12">
        <v>100.32439939295921</v>
      </c>
      <c r="U432" s="12">
        <v>100.04761516789733</v>
      </c>
      <c r="V432" s="12">
        <v>99.915209521010937</v>
      </c>
      <c r="W432" s="12">
        <v>99.939435706717234</v>
      </c>
      <c r="X432" s="12">
        <v>99.872295440198528</v>
      </c>
      <c r="Y432" s="12">
        <v>99.94100991517719</v>
      </c>
      <c r="Z432" s="12">
        <v>99.710198336470881</v>
      </c>
      <c r="AA432" s="12">
        <v>99.234691674471904</v>
      </c>
    </row>
    <row r="433" spans="1:27">
      <c r="A433" s="1" t="s">
        <v>524</v>
      </c>
      <c r="B433" s="1" t="s">
        <v>541</v>
      </c>
      <c r="D433" s="1">
        <v>22</v>
      </c>
      <c r="E433" s="1" t="s">
        <v>860</v>
      </c>
      <c r="F433" s="1" t="s">
        <v>889</v>
      </c>
      <c r="G433" s="1" t="str">
        <f t="shared" si="26"/>
        <v>22단독주택연령3</v>
      </c>
      <c r="H433" s="1194">
        <v>100.7448210980927</v>
      </c>
      <c r="I433" s="1194">
        <v>100.7274691703994</v>
      </c>
      <c r="J433" s="1194">
        <v>100.76708795143831</v>
      </c>
      <c r="K433" s="1194">
        <v>100.73974674229113</v>
      </c>
      <c r="L433" s="1194">
        <v>100.71312734822652</v>
      </c>
      <c r="M433" s="1194">
        <v>100.50414305262183</v>
      </c>
      <c r="N433" s="1194">
        <v>100.22061438844436</v>
      </c>
      <c r="O433" s="12">
        <v>100.15182625781665</v>
      </c>
      <c r="P433" s="12">
        <v>100.06481910193438</v>
      </c>
      <c r="Q433" s="12">
        <v>100.13083432088688</v>
      </c>
      <c r="R433" s="12">
        <v>100</v>
      </c>
      <c r="S433" s="12">
        <v>99.633372557767785</v>
      </c>
      <c r="T433" s="12">
        <v>99.081362646803171</v>
      </c>
      <c r="U433" s="12">
        <v>98.787091439085557</v>
      </c>
      <c r="V433" s="12">
        <v>98.23244902955706</v>
      </c>
      <c r="W433" s="12">
        <v>98.414510969807907</v>
      </c>
      <c r="X433" s="12">
        <v>98.151489766152551</v>
      </c>
      <c r="Y433" s="12">
        <v>97.887781755522724</v>
      </c>
      <c r="Z433" s="12">
        <v>98.060179294230608</v>
      </c>
      <c r="AA433" s="12">
        <v>98.00798466537772</v>
      </c>
    </row>
    <row r="434" spans="1:27">
      <c r="A434" s="1" t="s">
        <v>524</v>
      </c>
      <c r="B434" s="1" t="s">
        <v>542</v>
      </c>
      <c r="D434" s="1">
        <v>23</v>
      </c>
      <c r="E434" s="1" t="s">
        <v>860</v>
      </c>
      <c r="F434" s="1" t="s">
        <v>889</v>
      </c>
      <c r="G434" s="1" t="str">
        <f t="shared" si="26"/>
        <v>23단독주택연령3</v>
      </c>
      <c r="H434" s="1194">
        <v>99.553662819525996</v>
      </c>
      <c r="I434" s="1194">
        <v>99.555268163011306</v>
      </c>
      <c r="J434" s="1194">
        <v>99.761845439292912</v>
      </c>
      <c r="K434" s="1194">
        <v>99.777306521740769</v>
      </c>
      <c r="L434" s="1194">
        <v>99.833248052846869</v>
      </c>
      <c r="M434" s="1194">
        <v>99.827677236402451</v>
      </c>
      <c r="N434" s="1194">
        <v>99.847209783611945</v>
      </c>
      <c r="O434" s="12">
        <v>99.900346827764764</v>
      </c>
      <c r="P434" s="12">
        <v>99.993125453364399</v>
      </c>
      <c r="Q434" s="12">
        <v>100.01630571397489</v>
      </c>
      <c r="R434" s="12">
        <v>100</v>
      </c>
      <c r="S434" s="12">
        <v>100.23673045075424</v>
      </c>
      <c r="T434" s="12">
        <v>100.24244598518082</v>
      </c>
      <c r="U434" s="12">
        <v>100.30192817579729</v>
      </c>
      <c r="V434" s="12">
        <v>100.38858094428673</v>
      </c>
      <c r="W434" s="12">
        <v>100.47942338337282</v>
      </c>
      <c r="X434" s="12">
        <v>100.50351435355542</v>
      </c>
      <c r="Y434" s="12">
        <v>100.46271978465498</v>
      </c>
      <c r="Z434" s="12">
        <v>100.50114459350594</v>
      </c>
      <c r="AA434" s="12">
        <v>100.32193635658047</v>
      </c>
    </row>
    <row r="435" spans="1:27">
      <c r="A435" s="1" t="s">
        <v>524</v>
      </c>
      <c r="B435" s="1" t="s">
        <v>542</v>
      </c>
      <c r="C435" s="1" t="s">
        <v>543</v>
      </c>
      <c r="D435" s="1">
        <v>24</v>
      </c>
      <c r="E435" s="1" t="s">
        <v>860</v>
      </c>
      <c r="F435" s="1" t="s">
        <v>889</v>
      </c>
      <c r="G435" s="1" t="str">
        <f t="shared" si="26"/>
        <v>24단독주택연령3</v>
      </c>
      <c r="H435" s="1194">
        <v>99.784612274474313</v>
      </c>
      <c r="I435" s="1194">
        <v>99.784612274474313</v>
      </c>
      <c r="J435" s="1194">
        <v>99.908756057721604</v>
      </c>
      <c r="K435" s="1194">
        <v>99.908756057721604</v>
      </c>
      <c r="L435" s="1194">
        <v>99.912215742246673</v>
      </c>
      <c r="M435" s="1194">
        <v>99.902703958969184</v>
      </c>
      <c r="N435" s="1194">
        <v>99.905635884537645</v>
      </c>
      <c r="O435" s="12">
        <v>99.891217402147305</v>
      </c>
      <c r="P435" s="12">
        <v>99.993223866722658</v>
      </c>
      <c r="Q435" s="12">
        <v>100.0143592823342</v>
      </c>
      <c r="R435" s="12">
        <v>100</v>
      </c>
      <c r="S435" s="12">
        <v>100.23046121460628</v>
      </c>
      <c r="T435" s="12">
        <v>100.23046121460628</v>
      </c>
      <c r="U435" s="12">
        <v>100.25315068686173</v>
      </c>
      <c r="V435" s="12">
        <v>100.33863260857262</v>
      </c>
      <c r="W435" s="12">
        <v>100.39349567104723</v>
      </c>
      <c r="X435" s="12">
        <v>100.40614608402379</v>
      </c>
      <c r="Y435" s="12">
        <v>100.33481449375698</v>
      </c>
      <c r="Z435" s="12">
        <v>100.38777308670525</v>
      </c>
      <c r="AA435" s="12">
        <v>100.30867346864616</v>
      </c>
    </row>
    <row r="436" spans="1:27">
      <c r="A436" s="1" t="s">
        <v>524</v>
      </c>
      <c r="B436" s="1" t="s">
        <v>542</v>
      </c>
      <c r="C436" s="1" t="s">
        <v>544</v>
      </c>
      <c r="D436" s="1">
        <v>25</v>
      </c>
      <c r="E436" s="1" t="s">
        <v>860</v>
      </c>
      <c r="F436" s="1" t="s">
        <v>889</v>
      </c>
      <c r="G436" s="1" t="str">
        <f t="shared" si="26"/>
        <v>25단독주택연령3</v>
      </c>
      <c r="H436" s="1194">
        <v>99.352031494002048</v>
      </c>
      <c r="I436" s="1194">
        <v>99.359339837317719</v>
      </c>
      <c r="J436" s="1194">
        <v>99.467936216028903</v>
      </c>
      <c r="K436" s="1194">
        <v>99.53852440798957</v>
      </c>
      <c r="L436" s="1194">
        <v>99.78498325241118</v>
      </c>
      <c r="M436" s="1194">
        <v>99.78498325241118</v>
      </c>
      <c r="N436" s="1194">
        <v>99.866527495421934</v>
      </c>
      <c r="O436" s="12">
        <v>99.866527495421934</v>
      </c>
      <c r="P436" s="12">
        <v>99.987965567044697</v>
      </c>
      <c r="Q436" s="12">
        <v>100.02282589117166</v>
      </c>
      <c r="R436" s="12">
        <v>100</v>
      </c>
      <c r="S436" s="12">
        <v>100.27523689444455</v>
      </c>
      <c r="T436" s="12">
        <v>100.39287864946402</v>
      </c>
      <c r="U436" s="12">
        <v>100.46704904603578</v>
      </c>
      <c r="V436" s="12">
        <v>100.49915958797386</v>
      </c>
      <c r="W436" s="12">
        <v>100.58770709231209</v>
      </c>
      <c r="X436" s="12">
        <v>100.62802309148542</v>
      </c>
      <c r="Y436" s="12">
        <v>100.65462323223009</v>
      </c>
      <c r="Z436" s="12">
        <v>100.65462323223009</v>
      </c>
      <c r="AA436" s="12">
        <v>100.4718350187853</v>
      </c>
    </row>
    <row r="437" spans="1:27">
      <c r="A437" s="1" t="s">
        <v>524</v>
      </c>
      <c r="B437" s="1" t="s">
        <v>542</v>
      </c>
      <c r="C437" s="1" t="s">
        <v>545</v>
      </c>
      <c r="D437" s="1">
        <v>26</v>
      </c>
      <c r="E437" s="1" t="s">
        <v>860</v>
      </c>
      <c r="F437" s="1" t="s">
        <v>889</v>
      </c>
      <c r="G437" s="1" t="str">
        <f t="shared" si="26"/>
        <v>26단독주택연령3</v>
      </c>
      <c r="H437" s="1194">
        <v>99.088496533601386</v>
      </c>
      <c r="I437" s="1194">
        <v>99.088525364717853</v>
      </c>
      <c r="J437" s="1194">
        <v>99.650629957751505</v>
      </c>
      <c r="K437" s="1194">
        <v>99.650629957751505</v>
      </c>
      <c r="L437" s="1194">
        <v>99.650629957751505</v>
      </c>
      <c r="M437" s="1194">
        <v>99.650629957751505</v>
      </c>
      <c r="N437" s="1194">
        <v>99.650629957751505</v>
      </c>
      <c r="O437" s="12">
        <v>99.965560401340667</v>
      </c>
      <c r="P437" s="12">
        <v>99.99859832606468</v>
      </c>
      <c r="Q437" s="12">
        <v>100.01485554567898</v>
      </c>
      <c r="R437" s="12">
        <v>100</v>
      </c>
      <c r="S437" s="12">
        <v>100.21126796283588</v>
      </c>
      <c r="T437" s="12">
        <v>100.10618398403221</v>
      </c>
      <c r="U437" s="12">
        <v>100.25759503948424</v>
      </c>
      <c r="V437" s="12">
        <v>100.40994429231596</v>
      </c>
      <c r="W437" s="12">
        <v>100.60989418957224</v>
      </c>
      <c r="X437" s="12">
        <v>100.64932893388286</v>
      </c>
      <c r="Y437" s="12">
        <v>100.62201188021491</v>
      </c>
      <c r="Z437" s="12">
        <v>100.66126723317001</v>
      </c>
      <c r="AA437" s="12">
        <v>100.19005545748358</v>
      </c>
    </row>
    <row r="438" spans="1:27">
      <c r="A438" s="1" t="s">
        <v>524</v>
      </c>
      <c r="B438" s="1" t="s">
        <v>546</v>
      </c>
      <c r="D438" s="1">
        <v>27</v>
      </c>
      <c r="E438" s="1" t="s">
        <v>860</v>
      </c>
      <c r="F438" s="1" t="s">
        <v>889</v>
      </c>
      <c r="G438" s="1" t="str">
        <f t="shared" si="26"/>
        <v>27단독주택연령3</v>
      </c>
      <c r="H438" s="1194">
        <v>100.07883582393443</v>
      </c>
      <c r="I438" s="1194">
        <v>100.08852541302073</v>
      </c>
      <c r="J438" s="1194">
        <v>100.35786790436966</v>
      </c>
      <c r="K438" s="1194">
        <v>100.35609694967343</v>
      </c>
      <c r="L438" s="1194">
        <v>100.26363357874133</v>
      </c>
      <c r="M438" s="1194">
        <v>100.22650010248748</v>
      </c>
      <c r="N438" s="1194">
        <v>100.16387245666147</v>
      </c>
      <c r="O438" s="12">
        <v>100.16387245666147</v>
      </c>
      <c r="P438" s="12">
        <v>100</v>
      </c>
      <c r="Q438" s="12">
        <v>100</v>
      </c>
      <c r="R438" s="12">
        <v>100</v>
      </c>
      <c r="S438" s="12">
        <v>99.618616739671268</v>
      </c>
      <c r="T438" s="12">
        <v>99.573588787432286</v>
      </c>
      <c r="U438" s="12">
        <v>99.50500690285763</v>
      </c>
      <c r="V438" s="12">
        <v>99.3792342248978</v>
      </c>
      <c r="W438" s="12">
        <v>99.36695508333905</v>
      </c>
      <c r="X438" s="12">
        <v>99.1326673408864</v>
      </c>
      <c r="Y438" s="12">
        <v>98.945951045252983</v>
      </c>
      <c r="Z438" s="12">
        <v>98.770495680428127</v>
      </c>
      <c r="AA438" s="12">
        <v>98.402623236207504</v>
      </c>
    </row>
    <row r="439" spans="1:27">
      <c r="A439" s="1" t="s">
        <v>524</v>
      </c>
      <c r="B439" s="1" t="s">
        <v>547</v>
      </c>
      <c r="D439" s="1">
        <v>28</v>
      </c>
      <c r="E439" s="1" t="s">
        <v>860</v>
      </c>
      <c r="F439" s="1" t="s">
        <v>889</v>
      </c>
      <c r="G439" s="1" t="str">
        <f t="shared" si="26"/>
        <v>28단독주택연령3</v>
      </c>
      <c r="H439" s="1194">
        <v>100.04513827410146</v>
      </c>
      <c r="I439" s="1194">
        <v>99.843167261027773</v>
      </c>
      <c r="J439" s="1194">
        <v>99.980435363436968</v>
      </c>
      <c r="K439" s="1194">
        <v>100.00149905980975</v>
      </c>
      <c r="L439" s="1194">
        <v>99.965226662570771</v>
      </c>
      <c r="M439" s="1194">
        <v>100.24115730011111</v>
      </c>
      <c r="N439" s="1194">
        <v>100.13704629358237</v>
      </c>
      <c r="O439" s="12">
        <v>100.06029070577901</v>
      </c>
      <c r="P439" s="12">
        <v>100.01037560932956</v>
      </c>
      <c r="Q439" s="12">
        <v>100</v>
      </c>
      <c r="R439" s="12">
        <v>100</v>
      </c>
      <c r="S439" s="12">
        <v>99.439005789349935</v>
      </c>
      <c r="T439" s="12">
        <v>99.356221764882307</v>
      </c>
      <c r="U439" s="12">
        <v>99.33580320750886</v>
      </c>
      <c r="V439" s="12">
        <v>99.377146786507993</v>
      </c>
      <c r="W439" s="12">
        <v>99.396987131407357</v>
      </c>
      <c r="X439" s="12">
        <v>99.479500259460352</v>
      </c>
      <c r="Y439" s="12">
        <v>99.504514143592118</v>
      </c>
      <c r="Z439" s="12">
        <v>99.477105477431252</v>
      </c>
      <c r="AA439" s="12">
        <v>99.455933275277147</v>
      </c>
    </row>
    <row r="440" spans="1:27">
      <c r="A440" s="1" t="s">
        <v>524</v>
      </c>
      <c r="B440" s="1" t="s">
        <v>548</v>
      </c>
      <c r="D440" s="1">
        <v>29</v>
      </c>
      <c r="E440" s="1" t="s">
        <v>860</v>
      </c>
      <c r="F440" s="1" t="s">
        <v>889</v>
      </c>
      <c r="G440" s="1" t="str">
        <f t="shared" si="26"/>
        <v>29단독주택연령3</v>
      </c>
      <c r="H440" s="1194">
        <v>99.630422303141756</v>
      </c>
      <c r="I440" s="1194">
        <v>99.620502983850798</v>
      </c>
      <c r="J440" s="1194">
        <v>99.634790596026207</v>
      </c>
      <c r="K440" s="1194">
        <v>99.634790596026207</v>
      </c>
      <c r="L440" s="1194">
        <v>99.634790596026207</v>
      </c>
      <c r="M440" s="1194">
        <v>99.634790596026207</v>
      </c>
      <c r="N440" s="1194">
        <v>99.634790596026207</v>
      </c>
      <c r="O440" s="12">
        <v>100</v>
      </c>
      <c r="P440" s="12">
        <v>100</v>
      </c>
      <c r="Q440" s="12">
        <v>100</v>
      </c>
      <c r="R440" s="12">
        <v>100</v>
      </c>
      <c r="S440" s="12">
        <v>99.762064699356458</v>
      </c>
      <c r="T440" s="12">
        <v>99.841643559448741</v>
      </c>
      <c r="U440" s="12">
        <v>99.849528702075546</v>
      </c>
      <c r="V440" s="12">
        <v>99.990867320044785</v>
      </c>
      <c r="W440" s="12">
        <v>100.05859689888848</v>
      </c>
      <c r="X440" s="12">
        <v>100.12854883858071</v>
      </c>
      <c r="Y440" s="12">
        <v>100.07959055708109</v>
      </c>
      <c r="Z440" s="12">
        <v>100.00758280478752</v>
      </c>
      <c r="AA440" s="12">
        <v>100.07818575937462</v>
      </c>
    </row>
    <row r="441" spans="1:27">
      <c r="A441" s="1" t="s">
        <v>524</v>
      </c>
      <c r="B441" s="1" t="s">
        <v>549</v>
      </c>
      <c r="D441" s="1">
        <v>30</v>
      </c>
      <c r="E441" s="1" t="s">
        <v>860</v>
      </c>
      <c r="F441" s="1" t="s">
        <v>889</v>
      </c>
      <c r="G441" s="1" t="str">
        <f t="shared" si="26"/>
        <v>30단독주택연령3</v>
      </c>
      <c r="H441" s="1194">
        <v>99.825600646746452</v>
      </c>
      <c r="I441" s="1194">
        <v>99.825600646746452</v>
      </c>
      <c r="J441" s="1194">
        <v>99.825600646746452</v>
      </c>
      <c r="K441" s="1194">
        <v>99.920898731160563</v>
      </c>
      <c r="L441" s="1194">
        <v>99.920898731160563</v>
      </c>
      <c r="M441" s="1194">
        <v>99.920898731160563</v>
      </c>
      <c r="N441" s="1194">
        <v>100.08894328292327</v>
      </c>
      <c r="O441" s="12">
        <v>100.08894328292327</v>
      </c>
      <c r="P441" s="12">
        <v>100</v>
      </c>
      <c r="Q441" s="12">
        <v>100</v>
      </c>
      <c r="R441" s="12">
        <v>100</v>
      </c>
      <c r="S441" s="12">
        <v>99.881586958266524</v>
      </c>
      <c r="T441" s="12">
        <v>99.745392074216312</v>
      </c>
      <c r="U441" s="12">
        <v>99.597468934325761</v>
      </c>
      <c r="V441" s="12">
        <v>99.639427814982767</v>
      </c>
      <c r="W441" s="12">
        <v>99.726625890088613</v>
      </c>
      <c r="X441" s="12">
        <v>99.780814164583489</v>
      </c>
      <c r="Y441" s="12">
        <v>99.878311366836741</v>
      </c>
      <c r="Z441" s="12">
        <v>99.985299053248767</v>
      </c>
      <c r="AA441" s="12">
        <v>99.768647944134528</v>
      </c>
    </row>
    <row r="442" spans="1:27">
      <c r="A442" s="1" t="s">
        <v>524</v>
      </c>
      <c r="B442" s="1" t="s">
        <v>1381</v>
      </c>
      <c r="D442" s="1">
        <v>31</v>
      </c>
      <c r="E442" s="1" t="s">
        <v>274</v>
      </c>
      <c r="F442" s="1" t="s">
        <v>889</v>
      </c>
      <c r="G442" s="1" t="str">
        <f t="shared" ref="G442" si="28">D442&amp;E442&amp;F442</f>
        <v>31단독주택연령3</v>
      </c>
      <c r="H442" s="1194"/>
      <c r="I442" s="1194"/>
      <c r="J442" s="1194"/>
      <c r="K442" s="1194"/>
      <c r="L442" s="1194"/>
      <c r="M442" s="1194"/>
      <c r="N442" s="1194"/>
      <c r="R442" s="12">
        <v>100</v>
      </c>
      <c r="S442" s="12">
        <v>100</v>
      </c>
      <c r="T442" s="12">
        <v>100.12383998716645</v>
      </c>
      <c r="U442" s="12">
        <v>100.46431864458366</v>
      </c>
      <c r="V442" s="12">
        <v>100.80778948354239</v>
      </c>
      <c r="W442" s="12">
        <v>101.10776696527977</v>
      </c>
      <c r="X442" s="12">
        <v>101.26852425526893</v>
      </c>
      <c r="Y442" s="12">
        <v>101.9172521942989</v>
      </c>
      <c r="Z442" s="12">
        <v>102.14241270025566</v>
      </c>
      <c r="AA442" s="12">
        <v>102.16902580262872</v>
      </c>
    </row>
    <row r="443" spans="1:27">
      <c r="A443" s="1" t="s">
        <v>524</v>
      </c>
      <c r="B443" s="1" t="s">
        <v>550</v>
      </c>
      <c r="D443" s="1">
        <v>32</v>
      </c>
      <c r="E443" s="1" t="s">
        <v>860</v>
      </c>
      <c r="F443" s="1" t="s">
        <v>889</v>
      </c>
      <c r="G443" s="1" t="str">
        <f t="shared" si="26"/>
        <v>32단독주택연령3</v>
      </c>
      <c r="H443" s="1194">
        <v>99.729586552427975</v>
      </c>
      <c r="I443" s="1194">
        <v>99.729586552427975</v>
      </c>
      <c r="J443" s="1194">
        <v>99.723106401772</v>
      </c>
      <c r="K443" s="1194">
        <v>99.770780848456781</v>
      </c>
      <c r="L443" s="1194">
        <v>99.864376230114942</v>
      </c>
      <c r="M443" s="1194">
        <v>99.849422801542133</v>
      </c>
      <c r="N443" s="1194">
        <v>100.06008952224668</v>
      </c>
      <c r="O443" s="12">
        <v>100.0493908690203</v>
      </c>
      <c r="P443" s="12">
        <v>100.04256786393582</v>
      </c>
      <c r="Q443" s="12">
        <v>100.01419396428705</v>
      </c>
      <c r="R443" s="12">
        <v>100</v>
      </c>
      <c r="S443" s="12">
        <v>99.916264113124825</v>
      </c>
      <c r="T443" s="12">
        <v>99.947382140911216</v>
      </c>
      <c r="U443" s="12">
        <v>99.965010693154213</v>
      </c>
      <c r="V443" s="12">
        <v>99.901396141462001</v>
      </c>
      <c r="W443" s="12">
        <v>99.838537105797215</v>
      </c>
      <c r="X443" s="12">
        <v>99.871835249579917</v>
      </c>
      <c r="Y443" s="12">
        <v>99.839831149944402</v>
      </c>
      <c r="Z443" s="12">
        <v>99.846323894954622</v>
      </c>
      <c r="AA443" s="12">
        <v>99.712097268222081</v>
      </c>
    </row>
    <row r="444" spans="1:27">
      <c r="A444" s="1" t="s">
        <v>524</v>
      </c>
      <c r="B444" s="1" t="s">
        <v>551</v>
      </c>
      <c r="D444" s="1">
        <v>33</v>
      </c>
      <c r="E444" s="1" t="s">
        <v>860</v>
      </c>
      <c r="F444" s="1" t="s">
        <v>889</v>
      </c>
      <c r="G444" s="1" t="str">
        <f t="shared" si="26"/>
        <v>33단독주택연령3</v>
      </c>
      <c r="H444" s="1194">
        <v>97.870477514642801</v>
      </c>
      <c r="I444" s="1194">
        <v>97.910208971380939</v>
      </c>
      <c r="J444" s="1194">
        <v>97.945703134319857</v>
      </c>
      <c r="K444" s="1194">
        <v>98.407659547484684</v>
      </c>
      <c r="L444" s="1194">
        <v>99.028576913830719</v>
      </c>
      <c r="M444" s="1194">
        <v>99.028576913830719</v>
      </c>
      <c r="N444" s="1194">
        <v>99.596632836231237</v>
      </c>
      <c r="O444" s="12">
        <v>99.864665047131041</v>
      </c>
      <c r="P444" s="12">
        <v>99.850131627433726</v>
      </c>
      <c r="Q444" s="12">
        <v>99.894370229610189</v>
      </c>
      <c r="R444" s="12">
        <v>100</v>
      </c>
      <c r="S444" s="12">
        <v>100.09628396512215</v>
      </c>
      <c r="T444" s="12">
        <v>100.09942669278691</v>
      </c>
      <c r="U444" s="12">
        <v>100.20193018720207</v>
      </c>
      <c r="V444" s="12">
        <v>100.40593236105822</v>
      </c>
      <c r="W444" s="12">
        <v>100.60828903635218</v>
      </c>
      <c r="X444" s="12">
        <v>100.66679541196083</v>
      </c>
      <c r="Y444" s="12">
        <v>100.93090315646072</v>
      </c>
      <c r="Z444" s="12">
        <v>100.96002253293344</v>
      </c>
      <c r="AA444" s="12">
        <v>100.98298787983873</v>
      </c>
    </row>
    <row r="445" spans="1:27">
      <c r="A445" s="1" t="s">
        <v>524</v>
      </c>
      <c r="B445" s="1" t="s">
        <v>552</v>
      </c>
      <c r="D445" s="1">
        <v>34</v>
      </c>
      <c r="E445" s="1" t="s">
        <v>860</v>
      </c>
      <c r="F445" s="1" t="s">
        <v>889</v>
      </c>
      <c r="G445" s="1" t="str">
        <f t="shared" si="26"/>
        <v>34단독주택연령3</v>
      </c>
      <c r="H445" s="1194">
        <v>99.152061285855254</v>
      </c>
      <c r="I445" s="1194">
        <v>99.152061285855254</v>
      </c>
      <c r="J445" s="1194">
        <v>99.141195614478704</v>
      </c>
      <c r="K445" s="1194">
        <v>99.185707530345042</v>
      </c>
      <c r="L445" s="1194">
        <v>99.432822668059728</v>
      </c>
      <c r="M445" s="1194">
        <v>99.560707111241555</v>
      </c>
      <c r="N445" s="1194">
        <v>99.580770556391272</v>
      </c>
      <c r="O445" s="12">
        <v>99.657704914265693</v>
      </c>
      <c r="P445" s="12">
        <v>99.849643317660863</v>
      </c>
      <c r="Q445" s="12">
        <v>99.896689609737393</v>
      </c>
      <c r="R445" s="12">
        <v>100</v>
      </c>
      <c r="S445" s="12">
        <v>100.64991400796769</v>
      </c>
      <c r="T445" s="12">
        <v>100.7017145548224</v>
      </c>
      <c r="U445" s="12">
        <v>100.77878878149382</v>
      </c>
      <c r="V445" s="12">
        <v>100.8351509495951</v>
      </c>
      <c r="W445" s="12">
        <v>100.92120229959581</v>
      </c>
      <c r="X445" s="12">
        <v>100.99862095824841</v>
      </c>
      <c r="Y445" s="12">
        <v>101.21917581093452</v>
      </c>
      <c r="Z445" s="12">
        <v>101.24762510686791</v>
      </c>
      <c r="AA445" s="12">
        <v>101.23398552570899</v>
      </c>
    </row>
    <row r="446" spans="1:27">
      <c r="A446" s="1" t="s">
        <v>524</v>
      </c>
      <c r="B446" s="1" t="s">
        <v>553</v>
      </c>
      <c r="D446" s="1">
        <v>35</v>
      </c>
      <c r="E446" s="1" t="s">
        <v>860</v>
      </c>
      <c r="F446" s="1" t="s">
        <v>889</v>
      </c>
      <c r="G446" s="1" t="str">
        <f t="shared" si="26"/>
        <v>35단독주택연령3</v>
      </c>
      <c r="H446" s="1194">
        <v>99.988381606966115</v>
      </c>
      <c r="I446" s="1194">
        <v>99.988381606966115</v>
      </c>
      <c r="J446" s="1194">
        <v>100.10013474818992</v>
      </c>
      <c r="K446" s="1194">
        <v>100.09864533772884</v>
      </c>
      <c r="L446" s="1194">
        <v>100.08017276258936</v>
      </c>
      <c r="M446" s="1194">
        <v>100.06545146526433</v>
      </c>
      <c r="N446" s="1194">
        <v>100.12426352861236</v>
      </c>
      <c r="O446" s="12">
        <v>100.12558279284664</v>
      </c>
      <c r="P446" s="12">
        <v>100.11019012636824</v>
      </c>
      <c r="Q446" s="12">
        <v>100.10443816964153</v>
      </c>
      <c r="R446" s="12">
        <v>100</v>
      </c>
      <c r="S446" s="12">
        <v>99.515772629534766</v>
      </c>
      <c r="T446" s="12">
        <v>99.335847095365892</v>
      </c>
      <c r="U446" s="12">
        <v>99.252791750408207</v>
      </c>
      <c r="V446" s="12">
        <v>99.298130496707998</v>
      </c>
      <c r="W446" s="12">
        <v>99.300392923553758</v>
      </c>
      <c r="X446" s="12">
        <v>99.335570477277713</v>
      </c>
      <c r="Y446" s="12">
        <v>99.231109647700677</v>
      </c>
      <c r="Z446" s="12">
        <v>99.230390857743743</v>
      </c>
      <c r="AA446" s="12">
        <v>99.258337666042266</v>
      </c>
    </row>
    <row r="447" spans="1:27">
      <c r="A447" s="1" t="s">
        <v>524</v>
      </c>
      <c r="B447" s="1" t="s">
        <v>554</v>
      </c>
      <c r="D447" s="1">
        <v>36</v>
      </c>
      <c r="E447" s="1" t="s">
        <v>860</v>
      </c>
      <c r="F447" s="1" t="s">
        <v>889</v>
      </c>
      <c r="G447" s="1" t="str">
        <f t="shared" si="26"/>
        <v>36단독주택연령3</v>
      </c>
      <c r="H447" s="1194">
        <v>100.3786788165414</v>
      </c>
      <c r="I447" s="1194">
        <v>100.08947900627939</v>
      </c>
      <c r="J447" s="1194">
        <v>100.08606480505289</v>
      </c>
      <c r="K447" s="1194">
        <v>100.13781579848444</v>
      </c>
      <c r="L447" s="1194">
        <v>100.17814256678007</v>
      </c>
      <c r="M447" s="1194">
        <v>100.16638823393856</v>
      </c>
      <c r="N447" s="1194">
        <v>100.08831155281521</v>
      </c>
      <c r="O447" s="12">
        <v>100.09793184301279</v>
      </c>
      <c r="P447" s="12">
        <v>100.17959157437942</v>
      </c>
      <c r="Q447" s="12">
        <v>100.19671182164369</v>
      </c>
      <c r="R447" s="12">
        <v>100</v>
      </c>
      <c r="S447" s="12">
        <v>99.949891944548298</v>
      </c>
      <c r="T447" s="12">
        <v>99.887277484562276</v>
      </c>
      <c r="U447" s="12">
        <v>99.904263500441516</v>
      </c>
      <c r="V447" s="12">
        <v>99.79125812778291</v>
      </c>
      <c r="W447" s="12">
        <v>99.760584423390469</v>
      </c>
      <c r="X447" s="12">
        <v>99.803632575013538</v>
      </c>
      <c r="Y447" s="12">
        <v>99.828433439785186</v>
      </c>
      <c r="Z447" s="12">
        <v>99.712359864448132</v>
      </c>
      <c r="AA447" s="12">
        <v>99.528994246721041</v>
      </c>
    </row>
    <row r="448" spans="1:27">
      <c r="A448" s="1" t="s">
        <v>524</v>
      </c>
      <c r="B448" s="1" t="s">
        <v>555</v>
      </c>
      <c r="D448" s="1">
        <v>37</v>
      </c>
      <c r="E448" s="1" t="s">
        <v>860</v>
      </c>
      <c r="F448" s="1" t="s">
        <v>889</v>
      </c>
      <c r="G448" s="1" t="str">
        <f t="shared" si="26"/>
        <v>37단독주택연령3</v>
      </c>
      <c r="H448" s="1194">
        <v>99.553098856200918</v>
      </c>
      <c r="I448" s="1194">
        <v>99.548254177273705</v>
      </c>
      <c r="J448" s="1194">
        <v>99.498765006153619</v>
      </c>
      <c r="K448" s="1194">
        <v>99.446363240372932</v>
      </c>
      <c r="L448" s="1194">
        <v>99.473721928174101</v>
      </c>
      <c r="M448" s="1194">
        <v>99.475204962073903</v>
      </c>
      <c r="N448" s="1194">
        <v>99.527354789158096</v>
      </c>
      <c r="O448" s="12">
        <v>99.590500921758263</v>
      </c>
      <c r="P448" s="12">
        <v>99.796010256182143</v>
      </c>
      <c r="Q448" s="12">
        <v>99.858197776521607</v>
      </c>
      <c r="R448" s="12">
        <v>100</v>
      </c>
      <c r="S448" s="12">
        <v>100.11582525698834</v>
      </c>
      <c r="T448" s="12">
        <v>100.06523542584461</v>
      </c>
      <c r="U448" s="12">
        <v>100.11843916280469</v>
      </c>
      <c r="V448" s="12">
        <v>100.19709296083843</v>
      </c>
      <c r="W448" s="12">
        <v>100.35917467971596</v>
      </c>
      <c r="X448" s="12">
        <v>100.38795862992471</v>
      </c>
      <c r="Y448" s="12">
        <v>100.40897054807481</v>
      </c>
      <c r="Z448" s="12">
        <v>100.4910200217989</v>
      </c>
      <c r="AA448" s="12">
        <v>100.46457530811479</v>
      </c>
    </row>
    <row r="449" spans="1:27">
      <c r="A449" s="1" t="s">
        <v>524</v>
      </c>
      <c r="B449" s="1" t="s">
        <v>556</v>
      </c>
      <c r="D449" s="1">
        <v>38</v>
      </c>
      <c r="E449" s="1" t="s">
        <v>860</v>
      </c>
      <c r="F449" s="1" t="s">
        <v>889</v>
      </c>
      <c r="G449" s="1" t="str">
        <f t="shared" si="26"/>
        <v>38단독주택연령3</v>
      </c>
      <c r="H449" s="1194">
        <v>99.755189946442499</v>
      </c>
      <c r="I449" s="1194">
        <v>99.666946422780754</v>
      </c>
      <c r="J449" s="1194">
        <v>100.28162155727037</v>
      </c>
      <c r="K449" s="1194">
        <v>100.18085213336104</v>
      </c>
      <c r="L449" s="1194">
        <v>100.22460464294967</v>
      </c>
      <c r="M449" s="1194">
        <v>100.18167053321548</v>
      </c>
      <c r="N449" s="1194">
        <v>99.986001721082502</v>
      </c>
      <c r="O449" s="12">
        <v>99.876370507876914</v>
      </c>
      <c r="P449" s="12">
        <v>99.991376934285356</v>
      </c>
      <c r="Q449" s="12">
        <v>99.949766940162675</v>
      </c>
      <c r="R449" s="12">
        <v>100</v>
      </c>
      <c r="S449" s="12">
        <v>100.24932424521857</v>
      </c>
      <c r="T449" s="12">
        <v>100.15963171183044</v>
      </c>
      <c r="U449" s="12">
        <v>100.1866856553731</v>
      </c>
      <c r="V449" s="12">
        <v>100.31738566893952</v>
      </c>
      <c r="W449" s="12">
        <v>100.59697011798556</v>
      </c>
      <c r="X449" s="12">
        <v>101.04937623713496</v>
      </c>
      <c r="Y449" s="12">
        <v>101.07300340107874</v>
      </c>
      <c r="Z449" s="12">
        <v>101.2373039091885</v>
      </c>
      <c r="AA449" s="12">
        <v>101.21405024817037</v>
      </c>
    </row>
    <row r="450" spans="1:27">
      <c r="A450" s="1" t="s">
        <v>524</v>
      </c>
      <c r="B450" s="1" t="s">
        <v>557</v>
      </c>
      <c r="D450" s="1">
        <v>39</v>
      </c>
      <c r="E450" s="1" t="s">
        <v>860</v>
      </c>
      <c r="F450" s="1" t="s">
        <v>889</v>
      </c>
      <c r="G450" s="1" t="str">
        <f t="shared" si="26"/>
        <v>39단독주택연령3</v>
      </c>
      <c r="H450" s="1194">
        <v>99.472791798266442</v>
      </c>
      <c r="I450" s="1194">
        <v>99.769009613610336</v>
      </c>
      <c r="J450" s="1194">
        <v>99.785581273472346</v>
      </c>
      <c r="K450" s="1194">
        <v>99.904641717512334</v>
      </c>
      <c r="L450" s="1194">
        <v>99.991566580307591</v>
      </c>
      <c r="M450" s="1194">
        <v>99.991566580307591</v>
      </c>
      <c r="N450" s="1194">
        <v>100</v>
      </c>
      <c r="O450" s="12">
        <v>100</v>
      </c>
      <c r="P450" s="12">
        <v>100</v>
      </c>
      <c r="Q450" s="12">
        <v>100</v>
      </c>
      <c r="R450" s="12">
        <v>100</v>
      </c>
      <c r="S450" s="12">
        <v>100.17589801193338</v>
      </c>
      <c r="T450" s="12">
        <v>100.17589801193338</v>
      </c>
      <c r="U450" s="12">
        <v>100.17589801193338</v>
      </c>
      <c r="V450" s="12">
        <v>100.17589801193338</v>
      </c>
      <c r="W450" s="12">
        <v>99.970360816109064</v>
      </c>
      <c r="X450" s="12">
        <v>99.927024427235949</v>
      </c>
      <c r="Y450" s="12">
        <v>99.927024427235949</v>
      </c>
      <c r="Z450" s="12">
        <v>99.867505637395098</v>
      </c>
      <c r="AA450" s="12">
        <v>99.857482277127502</v>
      </c>
    </row>
    <row r="451" spans="1:27">
      <c r="A451" s="1" t="s">
        <v>655</v>
      </c>
      <c r="D451" s="1">
        <v>40</v>
      </c>
      <c r="E451" s="1" t="s">
        <v>860</v>
      </c>
      <c r="F451" s="1" t="s">
        <v>889</v>
      </c>
      <c r="G451" s="1" t="str">
        <f t="shared" si="26"/>
        <v>40단독주택연령3</v>
      </c>
      <c r="H451" s="1194">
        <v>99.863706584806366</v>
      </c>
      <c r="I451" s="1194">
        <v>99.836062298434982</v>
      </c>
      <c r="J451" s="1194">
        <v>99.964253533876715</v>
      </c>
      <c r="K451" s="1194">
        <v>99.975440301164781</v>
      </c>
      <c r="L451" s="1194">
        <v>99.978157707341865</v>
      </c>
      <c r="M451" s="1194">
        <v>99.978281002005971</v>
      </c>
      <c r="N451" s="1194">
        <v>99.939988691478703</v>
      </c>
      <c r="O451" s="12">
        <v>100.01507750465541</v>
      </c>
      <c r="P451" s="12">
        <v>100.00752098375192</v>
      </c>
      <c r="Q451" s="12">
        <v>100.02354503245483</v>
      </c>
      <c r="R451" s="12">
        <v>100</v>
      </c>
      <c r="S451" s="12">
        <v>99.872065628413537</v>
      </c>
      <c r="T451" s="12">
        <v>99.791725020110221</v>
      </c>
      <c r="U451" s="12">
        <v>99.75512204290456</v>
      </c>
      <c r="V451" s="12">
        <v>99.735635060928701</v>
      </c>
      <c r="W451" s="12">
        <v>99.814493215974395</v>
      </c>
      <c r="X451" s="12">
        <v>99.791760430203908</v>
      </c>
      <c r="Y451" s="12">
        <v>99.722051240512073</v>
      </c>
      <c r="Z451" s="12">
        <v>99.730936339806419</v>
      </c>
      <c r="AA451" s="12">
        <v>99.61689523190897</v>
      </c>
    </row>
    <row r="452" spans="1:27">
      <c r="A452" s="1" t="s">
        <v>523</v>
      </c>
      <c r="D452" s="1">
        <v>41</v>
      </c>
      <c r="E452" s="1" t="s">
        <v>860</v>
      </c>
      <c r="F452" s="1" t="s">
        <v>889</v>
      </c>
      <c r="G452" s="1" t="str">
        <f t="shared" si="26"/>
        <v>41단독주택연령3</v>
      </c>
      <c r="H452" s="1194">
        <v>99.775714032334676</v>
      </c>
      <c r="I452" s="1194">
        <v>99.726296007085878</v>
      </c>
      <c r="J452" s="1194">
        <v>99.834748911421528</v>
      </c>
      <c r="K452" s="1194">
        <v>99.857902631384547</v>
      </c>
      <c r="L452" s="1194">
        <v>99.949287503593325</v>
      </c>
      <c r="M452" s="1194">
        <v>99.93732125426294</v>
      </c>
      <c r="N452" s="1194">
        <v>99.948679279586784</v>
      </c>
      <c r="O452" s="12">
        <v>99.962968388748791</v>
      </c>
      <c r="P452" s="12">
        <v>100.01214380100473</v>
      </c>
      <c r="Q452" s="12">
        <v>100.00696705525858</v>
      </c>
      <c r="R452" s="12">
        <v>100</v>
      </c>
      <c r="S452" s="12">
        <v>100.06584805820783</v>
      </c>
      <c r="T452" s="12">
        <v>100.0098449088221</v>
      </c>
      <c r="U452" s="12">
        <v>100.022927219331</v>
      </c>
      <c r="V452" s="12">
        <v>100.05415808034168</v>
      </c>
      <c r="W452" s="12">
        <v>100.12697327461085</v>
      </c>
      <c r="X452" s="12">
        <v>100.22125183422119</v>
      </c>
      <c r="Y452" s="12">
        <v>100.28026089778186</v>
      </c>
      <c r="Z452" s="12">
        <v>100.28308814852363</v>
      </c>
      <c r="AA452" s="12">
        <v>100.21464438256243</v>
      </c>
    </row>
  </sheetData>
  <sortState ref="A2:N407">
    <sortCondition ref="E2:E407"/>
    <sortCondition ref="F2:F407"/>
    <sortCondition ref="D2:D407"/>
  </sortState>
  <phoneticPr fontId="16" type="noConversion"/>
  <pageMargins left="0.75" right="0.75" top="1" bottom="1" header="0.5" footer="0.5"/>
  <headerFooter alignWithMargins="0">
    <oddHeader>&amp;A</oddHeader>
    <oddFooter>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>
  <sheetPr codeName="Sheet20"/>
  <dimension ref="A1:AH62"/>
  <sheetViews>
    <sheetView showGridLines="0" view="pageLayout" zoomScaleSheetLayoutView="100" workbookViewId="0">
      <selection activeCell="F6" sqref="F6:H12"/>
    </sheetView>
  </sheetViews>
  <sheetFormatPr defaultColWidth="9.140625" defaultRowHeight="12.75"/>
  <cols>
    <col min="1" max="1" width="2.140625" style="297" customWidth="1"/>
    <col min="2" max="3" width="2" style="297" customWidth="1"/>
    <col min="4" max="4" width="19.5703125" style="297" customWidth="1"/>
    <col min="5" max="5" width="10.85546875" style="297" hidden="1" customWidth="1"/>
    <col min="6" max="7" width="6.7109375" style="500" customWidth="1"/>
    <col min="8" max="8" width="6.7109375" style="500" hidden="1" customWidth="1"/>
    <col min="9" max="10" width="6.7109375" style="297" customWidth="1"/>
    <col min="11" max="11" width="6.7109375" style="297" hidden="1" customWidth="1"/>
    <col min="12" max="13" width="6.7109375" style="297" customWidth="1"/>
    <col min="14" max="14" width="6.7109375" style="297" hidden="1" customWidth="1"/>
    <col min="15" max="16" width="6.7109375" style="297" customWidth="1"/>
    <col min="17" max="17" width="6.7109375" style="297" hidden="1" customWidth="1"/>
    <col min="18" max="18" width="6.7109375" style="297" customWidth="1"/>
    <col min="19" max="19" width="6.7109375" style="329" customWidth="1"/>
    <col min="20" max="20" width="6.7109375" style="329" hidden="1" customWidth="1"/>
    <col min="21" max="21" width="6.7109375" style="325" customWidth="1"/>
    <col min="22" max="22" width="6.7109375" style="500" customWidth="1"/>
    <col min="23" max="30" width="6.7109375" style="297" customWidth="1"/>
    <col min="31" max="31" width="19.85546875" style="297" customWidth="1"/>
    <col min="32" max="33" width="2" style="297" customWidth="1"/>
    <col min="34" max="34" width="2" style="329" customWidth="1"/>
    <col min="35" max="16384" width="9.140625" style="297"/>
  </cols>
  <sheetData>
    <row r="1" spans="1:34" ht="16.5" customHeight="1">
      <c r="A1" s="1450" t="s">
        <v>1773</v>
      </c>
      <c r="B1" s="1450"/>
      <c r="C1" s="1450"/>
      <c r="D1" s="1450"/>
      <c r="E1" s="537"/>
      <c r="F1" s="695"/>
      <c r="G1" s="695"/>
      <c r="H1" s="695"/>
      <c r="I1" s="695"/>
      <c r="J1" s="695"/>
      <c r="K1" s="695"/>
      <c r="L1" s="695"/>
      <c r="M1" s="695"/>
      <c r="N1" s="695"/>
      <c r="O1" s="695"/>
      <c r="P1" s="695"/>
      <c r="Q1" s="695"/>
      <c r="R1" s="695"/>
      <c r="S1" s="696"/>
      <c r="T1" s="696"/>
      <c r="U1" s="695"/>
      <c r="V1" s="695"/>
      <c r="W1" s="695"/>
      <c r="X1" s="695"/>
      <c r="Y1" s="695"/>
      <c r="Z1" s="695"/>
      <c r="AA1" s="695"/>
      <c r="AB1" s="695"/>
      <c r="AC1" s="695"/>
      <c r="AD1" s="695"/>
      <c r="AE1" s="1429" t="s">
        <v>1773</v>
      </c>
      <c r="AF1" s="1429"/>
      <c r="AG1" s="1429"/>
      <c r="AH1" s="1429"/>
    </row>
    <row r="2" spans="1:34" ht="3" customHeight="1">
      <c r="A2" s="298"/>
      <c r="B2" s="299"/>
      <c r="C2" s="299"/>
      <c r="D2" s="299"/>
      <c r="E2" s="299"/>
      <c r="F2" s="697"/>
      <c r="G2" s="697"/>
      <c r="H2" s="697"/>
      <c r="I2" s="298"/>
      <c r="J2" s="298"/>
      <c r="K2" s="298"/>
      <c r="L2" s="298"/>
      <c r="M2" s="298"/>
      <c r="N2" s="298"/>
      <c r="O2" s="298"/>
      <c r="P2" s="298"/>
      <c r="Q2" s="298"/>
      <c r="R2" s="298"/>
      <c r="S2" s="302"/>
      <c r="T2" s="302"/>
      <c r="U2" s="301"/>
      <c r="V2" s="697"/>
      <c r="W2" s="298"/>
      <c r="X2" s="298"/>
      <c r="Y2" s="298"/>
      <c r="Z2" s="298"/>
      <c r="AA2" s="298"/>
      <c r="AB2" s="298"/>
      <c r="AC2" s="298"/>
      <c r="AD2" s="298"/>
      <c r="AE2" s="299"/>
      <c r="AF2" s="299"/>
      <c r="AG2" s="299"/>
      <c r="AH2" s="305"/>
    </row>
    <row r="3" spans="1:34" ht="6.75" customHeight="1">
      <c r="A3" s="1551" t="s">
        <v>2002</v>
      </c>
      <c r="B3" s="1551"/>
      <c r="C3" s="1551"/>
      <c r="D3" s="1551"/>
      <c r="E3" s="1551"/>
      <c r="F3" s="1551"/>
      <c r="G3" s="1551"/>
      <c r="H3" s="1551"/>
      <c r="I3" s="1551"/>
      <c r="J3" s="1551"/>
      <c r="K3" s="1551"/>
      <c r="L3" s="1551"/>
      <c r="M3" s="1551"/>
      <c r="N3" s="1551"/>
      <c r="O3" s="1551"/>
      <c r="P3" s="1551"/>
      <c r="Q3" s="1551"/>
      <c r="R3" s="1551"/>
      <c r="S3" s="1551"/>
      <c r="T3" s="542"/>
      <c r="U3" s="541"/>
      <c r="V3" s="699"/>
      <c r="W3" s="698"/>
      <c r="X3" s="698"/>
      <c r="Y3" s="698"/>
      <c r="Z3" s="698"/>
      <c r="AA3" s="698"/>
      <c r="AB3" s="698"/>
      <c r="AC3" s="698"/>
      <c r="AD3" s="698"/>
      <c r="AE3" s="544"/>
      <c r="AF3" s="544"/>
      <c r="AG3" s="544"/>
      <c r="AH3" s="545"/>
    </row>
    <row r="4" spans="1:34" ht="21.2" customHeight="1">
      <c r="A4" s="1551"/>
      <c r="B4" s="1551"/>
      <c r="C4" s="1551"/>
      <c r="D4" s="1551"/>
      <c r="E4" s="1551"/>
      <c r="F4" s="1551"/>
      <c r="G4" s="1551"/>
      <c r="H4" s="1551"/>
      <c r="I4" s="1551"/>
      <c r="J4" s="1551"/>
      <c r="K4" s="1551"/>
      <c r="L4" s="1551"/>
      <c r="M4" s="1551"/>
      <c r="N4" s="1551"/>
      <c r="O4" s="1551"/>
      <c r="P4" s="1551"/>
      <c r="Q4" s="1551"/>
      <c r="R4" s="1551"/>
      <c r="S4" s="1551"/>
      <c r="T4" s="542"/>
      <c r="U4" s="700"/>
      <c r="V4" s="701"/>
      <c r="W4" s="702"/>
      <c r="X4" s="702"/>
      <c r="Y4" s="702"/>
      <c r="Z4" s="702"/>
      <c r="AA4" s="702"/>
      <c r="AB4" s="702"/>
      <c r="AC4" s="698"/>
      <c r="AD4" s="698"/>
      <c r="AE4" s="702"/>
      <c r="AF4" s="702"/>
      <c r="AG4" s="702"/>
      <c r="AH4" s="703"/>
    </row>
    <row r="5" spans="1:34" ht="15.75" thickBot="1">
      <c r="A5" s="704"/>
      <c r="B5" s="705"/>
      <c r="C5" s="1356" t="s">
        <v>1843</v>
      </c>
      <c r="D5" s="1356"/>
      <c r="E5" s="1356"/>
      <c r="F5" s="1356"/>
      <c r="G5" s="1356"/>
      <c r="H5" s="1356"/>
      <c r="I5" s="1356"/>
      <c r="J5" s="705"/>
      <c r="K5" s="705"/>
      <c r="L5" s="705"/>
      <c r="M5" s="705"/>
      <c r="N5" s="705"/>
      <c r="O5" s="705"/>
      <c r="P5" s="705"/>
      <c r="Q5" s="705"/>
      <c r="R5" s="706"/>
      <c r="S5" s="707"/>
      <c r="T5" s="707"/>
      <c r="U5" s="708"/>
      <c r="V5" s="709"/>
      <c r="W5" s="705"/>
      <c r="X5" s="705"/>
      <c r="Y5" s="705"/>
      <c r="Z5" s="705"/>
      <c r="AA5" s="705"/>
      <c r="AB5" s="706"/>
      <c r="AC5" s="706"/>
      <c r="AD5" s="706"/>
      <c r="AE5" s="705"/>
      <c r="AF5" s="705"/>
      <c r="AG5" s="705"/>
      <c r="AH5" s="710"/>
    </row>
    <row r="6" spans="1:34" s="308" customFormat="1" ht="12.75" customHeight="1">
      <c r="A6" s="1506" t="s">
        <v>163</v>
      </c>
      <c r="B6" s="1506"/>
      <c r="C6" s="1506"/>
      <c r="D6" s="1506"/>
      <c r="E6" s="711"/>
      <c r="F6" s="1536" t="s">
        <v>1791</v>
      </c>
      <c r="G6" s="1537"/>
      <c r="H6" s="1542"/>
      <c r="I6" s="1536" t="s">
        <v>1792</v>
      </c>
      <c r="J6" s="1537"/>
      <c r="K6" s="1542"/>
      <c r="L6" s="1536" t="s">
        <v>1793</v>
      </c>
      <c r="M6" s="1537"/>
      <c r="N6" s="1542"/>
      <c r="O6" s="1536" t="s">
        <v>1794</v>
      </c>
      <c r="P6" s="1537"/>
      <c r="Q6" s="1542"/>
      <c r="R6" s="1536" t="s">
        <v>1795</v>
      </c>
      <c r="S6" s="1537"/>
      <c r="T6" s="1537"/>
      <c r="U6" s="1537" t="s">
        <v>1791</v>
      </c>
      <c r="V6" s="1542"/>
      <c r="W6" s="1536" t="s">
        <v>1792</v>
      </c>
      <c r="X6" s="1542"/>
      <c r="Y6" s="1536" t="s">
        <v>1793</v>
      </c>
      <c r="Z6" s="1542"/>
      <c r="AA6" s="1536" t="s">
        <v>1794</v>
      </c>
      <c r="AB6" s="1542"/>
      <c r="AC6" s="1536" t="s">
        <v>1795</v>
      </c>
      <c r="AD6" s="1542"/>
      <c r="AE6" s="656" t="s">
        <v>167</v>
      </c>
      <c r="AF6" s="657"/>
      <c r="AG6" s="657"/>
      <c r="AH6" s="657"/>
    </row>
    <row r="7" spans="1:34" s="308" customFormat="1" ht="9" customHeight="1">
      <c r="A7" s="658"/>
      <c r="B7" s="1503" t="s">
        <v>11</v>
      </c>
      <c r="C7" s="1503"/>
      <c r="D7" s="1503"/>
      <c r="E7" s="712"/>
      <c r="F7" s="1538"/>
      <c r="G7" s="1539"/>
      <c r="H7" s="1557"/>
      <c r="I7" s="1538"/>
      <c r="J7" s="1539"/>
      <c r="K7" s="1557"/>
      <c r="L7" s="1538"/>
      <c r="M7" s="1539"/>
      <c r="N7" s="1557"/>
      <c r="O7" s="1538"/>
      <c r="P7" s="1539"/>
      <c r="Q7" s="1557"/>
      <c r="R7" s="1538"/>
      <c r="S7" s="1539"/>
      <c r="T7" s="1539"/>
      <c r="U7" s="1539"/>
      <c r="V7" s="1557"/>
      <c r="W7" s="1538"/>
      <c r="X7" s="1557"/>
      <c r="Y7" s="1538"/>
      <c r="Z7" s="1557"/>
      <c r="AA7" s="1538"/>
      <c r="AB7" s="1557"/>
      <c r="AC7" s="1538"/>
      <c r="AD7" s="1557"/>
      <c r="AE7" s="664" t="s">
        <v>169</v>
      </c>
      <c r="AF7" s="665"/>
      <c r="AG7" s="665"/>
      <c r="AH7" s="665"/>
    </row>
    <row r="8" spans="1:34" s="308" customFormat="1" ht="11.25" customHeight="1">
      <c r="A8" s="666"/>
      <c r="B8" s="667"/>
      <c r="C8" s="667"/>
      <c r="D8" s="667"/>
      <c r="E8" s="667"/>
      <c r="F8" s="1538"/>
      <c r="G8" s="1539"/>
      <c r="H8" s="1557"/>
      <c r="I8" s="1538"/>
      <c r="J8" s="1539"/>
      <c r="K8" s="1557"/>
      <c r="L8" s="1538"/>
      <c r="M8" s="1539"/>
      <c r="N8" s="1557"/>
      <c r="O8" s="1538"/>
      <c r="P8" s="1539"/>
      <c r="Q8" s="1557"/>
      <c r="R8" s="1538"/>
      <c r="S8" s="1539"/>
      <c r="T8" s="1539"/>
      <c r="U8" s="1539"/>
      <c r="V8" s="1557"/>
      <c r="W8" s="1538"/>
      <c r="X8" s="1557"/>
      <c r="Y8" s="1538"/>
      <c r="Z8" s="1557"/>
      <c r="AA8" s="1538"/>
      <c r="AB8" s="1557"/>
      <c r="AC8" s="1538"/>
      <c r="AD8" s="1557"/>
      <c r="AE8" s="673"/>
      <c r="AF8" s="667"/>
      <c r="AG8" s="667"/>
      <c r="AH8" s="667"/>
    </row>
    <row r="9" spans="1:34" s="308" customFormat="1" ht="9.1999999999999993" customHeight="1">
      <c r="A9" s="674"/>
      <c r="B9" s="675"/>
      <c r="C9" s="675"/>
      <c r="D9" s="675"/>
      <c r="E9" s="675"/>
      <c r="F9" s="1540"/>
      <c r="G9" s="1541"/>
      <c r="H9" s="1558"/>
      <c r="I9" s="1540"/>
      <c r="J9" s="1541"/>
      <c r="K9" s="1558"/>
      <c r="L9" s="1540"/>
      <c r="M9" s="1541"/>
      <c r="N9" s="1558"/>
      <c r="O9" s="1540"/>
      <c r="P9" s="1541"/>
      <c r="Q9" s="1558"/>
      <c r="R9" s="1540"/>
      <c r="S9" s="1541"/>
      <c r="T9" s="1541"/>
      <c r="U9" s="1541"/>
      <c r="V9" s="1558"/>
      <c r="W9" s="1540"/>
      <c r="X9" s="1558"/>
      <c r="Y9" s="1540"/>
      <c r="Z9" s="1558"/>
      <c r="AA9" s="1540"/>
      <c r="AB9" s="1558"/>
      <c r="AC9" s="1540"/>
      <c r="AD9" s="1558"/>
      <c r="AE9" s="681"/>
      <c r="AF9" s="675"/>
      <c r="AG9" s="675"/>
      <c r="AH9" s="675"/>
    </row>
    <row r="10" spans="1:34" s="308" customFormat="1" ht="11.1" customHeight="1">
      <c r="A10" s="1499"/>
      <c r="B10" s="1499"/>
      <c r="C10" s="682"/>
      <c r="D10" s="682"/>
      <c r="E10" s="682"/>
      <c r="F10" s="1515">
        <f>'5'!F10</f>
        <v>41487</v>
      </c>
      <c r="G10" s="1524">
        <f>'5'!G10</f>
        <v>41456</v>
      </c>
      <c r="H10" s="1562">
        <f>'5'!H10</f>
        <v>41244</v>
      </c>
      <c r="I10" s="1515">
        <f>'5'!I10</f>
        <v>41487</v>
      </c>
      <c r="J10" s="1524">
        <f>'5'!J10</f>
        <v>41456</v>
      </c>
      <c r="K10" s="1562">
        <f>'5'!K10</f>
        <v>41244</v>
      </c>
      <c r="L10" s="1515">
        <f>'5'!L10</f>
        <v>41487</v>
      </c>
      <c r="M10" s="1524">
        <f>'5'!M10</f>
        <v>41456</v>
      </c>
      <c r="N10" s="1562">
        <f>'5'!N10</f>
        <v>41244</v>
      </c>
      <c r="O10" s="1515">
        <f>'5'!O10</f>
        <v>41487</v>
      </c>
      <c r="P10" s="1524">
        <f>'5'!P10</f>
        <v>41456</v>
      </c>
      <c r="Q10" s="1562">
        <f>'5'!Q10</f>
        <v>41244</v>
      </c>
      <c r="R10" s="1515">
        <f>'5'!R10</f>
        <v>41487</v>
      </c>
      <c r="S10" s="1518">
        <f>'5'!S10</f>
        <v>41456</v>
      </c>
      <c r="T10" s="1521">
        <f>'5'!T10</f>
        <v>41244</v>
      </c>
      <c r="U10" s="1530" t="s">
        <v>1790</v>
      </c>
      <c r="V10" s="1527" t="s">
        <v>1785</v>
      </c>
      <c r="W10" s="1530" t="s">
        <v>1790</v>
      </c>
      <c r="X10" s="1527" t="s">
        <v>1785</v>
      </c>
      <c r="Y10" s="1530" t="s">
        <v>1790</v>
      </c>
      <c r="Z10" s="1527" t="s">
        <v>1785</v>
      </c>
      <c r="AA10" s="1530" t="s">
        <v>1790</v>
      </c>
      <c r="AB10" s="1527" t="s">
        <v>1785</v>
      </c>
      <c r="AC10" s="1530" t="s">
        <v>1790</v>
      </c>
      <c r="AD10" s="1527" t="s">
        <v>1785</v>
      </c>
      <c r="AE10" s="688"/>
      <c r="AF10" s="682"/>
      <c r="AG10" s="682"/>
      <c r="AH10" s="682"/>
    </row>
    <row r="11" spans="1:34" s="308" customFormat="1" ht="11.25" customHeight="1">
      <c r="A11" s="1499" t="s">
        <v>8</v>
      </c>
      <c r="B11" s="1499"/>
      <c r="C11" s="682"/>
      <c r="D11" s="682"/>
      <c r="E11" s="682"/>
      <c r="F11" s="1516"/>
      <c r="G11" s="1525"/>
      <c r="H11" s="1563"/>
      <c r="I11" s="1516"/>
      <c r="J11" s="1525"/>
      <c r="K11" s="1563"/>
      <c r="L11" s="1516"/>
      <c r="M11" s="1525"/>
      <c r="N11" s="1563"/>
      <c r="O11" s="1516"/>
      <c r="P11" s="1525"/>
      <c r="Q11" s="1563"/>
      <c r="R11" s="1516"/>
      <c r="S11" s="1519"/>
      <c r="T11" s="1565"/>
      <c r="U11" s="1531"/>
      <c r="V11" s="1528"/>
      <c r="W11" s="1531"/>
      <c r="X11" s="1528"/>
      <c r="Y11" s="1531"/>
      <c r="Z11" s="1528"/>
      <c r="AA11" s="1531"/>
      <c r="AB11" s="1528"/>
      <c r="AC11" s="1531"/>
      <c r="AD11" s="1528"/>
      <c r="AE11" s="688"/>
      <c r="AF11" s="682"/>
      <c r="AG11" s="682"/>
      <c r="AH11" s="682"/>
    </row>
    <row r="12" spans="1:34" s="309" customFormat="1" ht="24.75" customHeight="1">
      <c r="A12" s="1500" t="s">
        <v>9</v>
      </c>
      <c r="B12" s="1500"/>
      <c r="C12" s="1500"/>
      <c r="D12" s="1500"/>
      <c r="E12" s="713"/>
      <c r="F12" s="1517"/>
      <c r="G12" s="1526"/>
      <c r="H12" s="1564"/>
      <c r="I12" s="1517"/>
      <c r="J12" s="1526"/>
      <c r="K12" s="1564"/>
      <c r="L12" s="1517"/>
      <c r="M12" s="1526"/>
      <c r="N12" s="1564"/>
      <c r="O12" s="1517"/>
      <c r="P12" s="1526"/>
      <c r="Q12" s="1564"/>
      <c r="R12" s="1517"/>
      <c r="S12" s="1520"/>
      <c r="T12" s="1566"/>
      <c r="U12" s="1532"/>
      <c r="V12" s="1529"/>
      <c r="W12" s="1532"/>
      <c r="X12" s="1529"/>
      <c r="Y12" s="1532"/>
      <c r="Z12" s="1529"/>
      <c r="AA12" s="1532"/>
      <c r="AB12" s="1529"/>
      <c r="AC12" s="1532"/>
      <c r="AD12" s="1529"/>
      <c r="AE12" s="1501" t="s">
        <v>170</v>
      </c>
      <c r="AF12" s="1502"/>
      <c r="AG12" s="1502"/>
      <c r="AH12" s="1502"/>
    </row>
    <row r="13" spans="1:34" s="310" customFormat="1" ht="13.7" customHeight="1">
      <c r="A13" s="1459" t="s">
        <v>845</v>
      </c>
      <c r="B13" s="1459"/>
      <c r="C13" s="1459"/>
      <c r="D13" s="1459"/>
      <c r="E13" s="714">
        <v>1</v>
      </c>
      <c r="F13" s="715">
        <f>INDEX(연령전세지수!$2:$42,MATCH($E13,연령전세지수!$D$2:$D$42,FALSE),MATCH(F$10,연령전세지수!$1:$1,FALSE))</f>
        <v>104.0459086277064</v>
      </c>
      <c r="G13" s="716">
        <f>INDEX(연령전세지수!$2:$42,MATCH($E13,연령전세지수!$D$2:$D$42,FALSE),MATCH(G$10,연령전세지수!$1:$1,FALSE))</f>
        <v>103.47586050924764</v>
      </c>
      <c r="H13" s="717">
        <f>INDEX(연령전세지수!$2:$42,MATCH($E13,연령전세지수!$D$2:$D$42,FALSE),MATCH(H$10,연령전세지수!$1:$1,FALSE))</f>
        <v>100.26170392476436</v>
      </c>
      <c r="I13" s="715">
        <f>INDEX(연령전세지수!$43:$83,MATCH($E13,연령전세지수!$D$43:$D$83,FALSE),MATCH(I$10,연령전세지수!$1:$1,FALSE))</f>
        <v>104.01312591997154</v>
      </c>
      <c r="J13" s="716">
        <f>INDEX(연령전세지수!$43:$83,MATCH($E13,연령전세지수!$D$43:$D$83,FALSE),MATCH(J$10,연령전세지수!$1:$1,FALSE))</f>
        <v>103.38205598302332</v>
      </c>
      <c r="K13" s="717">
        <f>INDEX(연령전세지수!$43:$83,MATCH($E13,연령전세지수!$D$43:$D$83,FALSE),MATCH(K$10,연령전세지수!$1:$1,FALSE))</f>
        <v>100.21407198242187</v>
      </c>
      <c r="L13" s="715">
        <f>INDEX(연령전세지수!$84:$124,MATCH($E13,연령전세지수!$D$84:$D$124,FALSE),MATCH(L$10,연령전세지수!$1:$1,FALSE))</f>
        <v>103.97634598545622</v>
      </c>
      <c r="M13" s="716">
        <f>INDEX(연령전세지수!$84:$124,MATCH($E13,연령전세지수!$D$84:$D$124,FALSE),MATCH(M$10,연령전세지수!$1:$1,FALSE))</f>
        <v>103.32275676226692</v>
      </c>
      <c r="N13" s="717">
        <f>INDEX(연령전세지수!$84:$124,MATCH($E13,연령전세지수!$D$84:$D$124,FALSE),MATCH(N$10,연령전세지수!$1:$1,FALSE))</f>
        <v>100.26519389982427</v>
      </c>
      <c r="O13" s="715">
        <f>INDEX(연령전세지수!$125:$165,MATCH($E13,연령전세지수!$D$125:$D$165,FALSE),MATCH(O$10,연령전세지수!$1:$1,FALSE))</f>
        <v>103.55566975387569</v>
      </c>
      <c r="P13" s="716">
        <f>INDEX(연령전세지수!$125:$165,MATCH($E13,연령전세지수!$D$125:$D$165,FALSE),MATCH(P$10,연령전세지수!$1:$1,FALSE))</f>
        <v>102.93549082453879</v>
      </c>
      <c r="Q13" s="717">
        <f>INDEX(연령전세지수!$125:$165,MATCH($E13,연령전세지수!$D$125:$D$165,FALSE),MATCH(Q$10,연령전세지수!$1:$1,FALSE))</f>
        <v>100.28307505678995</v>
      </c>
      <c r="R13" s="715">
        <f>INDEX(연령전세지수!$166:$206,MATCH($E13,연령전세지수!$D$166:$D$206,FALSE),MATCH(R$10,연령전세지수!$1:$1,FALSE))</f>
        <v>103.43400477582611</v>
      </c>
      <c r="S13" s="718">
        <f>INDEX(연령전세지수!$166:$206,MATCH($E13,연령전세지수!$D$166:$D$206,FALSE),MATCH(S$10,연령전세지수!$1:$1,FALSE))</f>
        <v>102.88082851868718</v>
      </c>
      <c r="T13" s="716">
        <f>INDEX(연령전세지수!$166:$206,MATCH($E13,연령전세지수!$D$166:$D$206,FALSE),MATCH(T$10,연령전세지수!$1:$1,FALSE))</f>
        <v>100.28508825301745</v>
      </c>
      <c r="U13" s="1157">
        <f>100*(F13/G13-1)</f>
        <v>0.55089961625185424</v>
      </c>
      <c r="V13" s="719">
        <f>IF(ISERROR(100*(F13/H13-1))=TRUE,"",100*(F13/H13-1))</f>
        <v>3.7743271406814216</v>
      </c>
      <c r="W13" s="1163">
        <f>100*(I13/J13-1)</f>
        <v>0.61042502100350227</v>
      </c>
      <c r="X13" s="719">
        <f>IF(ISERROR(100*(I13/K13-1)=TRUE),"",100*(I13/K13-1))</f>
        <v>3.7909386001359735</v>
      </c>
      <c r="Y13" s="1163">
        <f>100*(L13/M13-1)</f>
        <v>0.63257044592135436</v>
      </c>
      <c r="Z13" s="719">
        <f>IF(ISERROR(100*(L13/N13-1))=TRUE,"",100*(L13/N13-1))</f>
        <v>3.7013363673737087</v>
      </c>
      <c r="AA13" s="1163">
        <f>100*(O13/P13-1)</f>
        <v>0.60249280823272411</v>
      </c>
      <c r="AB13" s="719">
        <f>IF(ISERROR(100*(O13/Q13-1))=TRUE,"",100*(O13/Q13-1))</f>
        <v>3.2633569475531976</v>
      </c>
      <c r="AC13" s="1163">
        <f>100*(R13/S13-1)</f>
        <v>0.53768643303495622</v>
      </c>
      <c r="AD13" s="719">
        <f>IF(ISERROR(100*(R13/T13-1))=TRUE,"",100*(R13/T13-1))</f>
        <v>3.1399648518671164</v>
      </c>
      <c r="AE13" s="1423" t="s">
        <v>861</v>
      </c>
      <c r="AF13" s="1424"/>
      <c r="AG13" s="1424"/>
      <c r="AH13" s="1424"/>
    </row>
    <row r="14" spans="1:34" s="310" customFormat="1" ht="13.7" customHeight="1">
      <c r="A14" s="1460" t="s">
        <v>846</v>
      </c>
      <c r="B14" s="1460"/>
      <c r="C14" s="1460"/>
      <c r="D14" s="1460"/>
      <c r="E14" s="720">
        <v>2</v>
      </c>
      <c r="F14" s="715">
        <f>INDEX(연령전세지수!$2:$42,MATCH($E14,연령전세지수!$D$2:$D$42,FALSE),MATCH(F$10,연령전세지수!$1:$1,FALSE))</f>
        <v>104.21158558350139</v>
      </c>
      <c r="G14" s="716">
        <f>INDEX(연령전세지수!$2:$42,MATCH($E14,연령전세지수!$D$2:$D$42,FALSE),MATCH(G$10,연령전세지수!$1:$1,FALSE))</f>
        <v>103.38392295391571</v>
      </c>
      <c r="H14" s="717">
        <f>INDEX(연령전세지수!$2:$42,MATCH($E14,연령전세지수!$D$2:$D$42,FALSE),MATCH(H$10,연령전세지수!$1:$1,FALSE))</f>
        <v>100.14717902119736</v>
      </c>
      <c r="I14" s="715">
        <f>INDEX(연령전세지수!$43:$83,MATCH($E14,연령전세지수!$D$43:$D$83,FALSE),MATCH(I$10,연령전세지수!$1:$1,FALSE))</f>
        <v>104.59136408356787</v>
      </c>
      <c r="J14" s="716">
        <f>INDEX(연령전세지수!$43:$83,MATCH($E14,연령전세지수!$D$43:$D$83,FALSE),MATCH(J$10,연령전세지수!$1:$1,FALSE))</f>
        <v>103.65613615347478</v>
      </c>
      <c r="K14" s="717">
        <f>INDEX(연령전세지수!$43:$83,MATCH($E14,연령전세지수!$D$43:$D$83,FALSE),MATCH(K$10,연령전세지수!$1:$1,FALSE))</f>
        <v>100.04358390140659</v>
      </c>
      <c r="L14" s="715">
        <f>INDEX(연령전세지수!$84:$124,MATCH($E14,연령전세지수!$D$84:$D$124,FALSE),MATCH(L$10,연령전세지수!$1:$1,FALSE))</f>
        <v>104.22217857433853</v>
      </c>
      <c r="M14" s="716">
        <f>INDEX(연령전세지수!$84:$124,MATCH($E14,연령전세지수!$D$84:$D$124,FALSE),MATCH(M$10,연령전세지수!$1:$1,FALSE))</f>
        <v>103.31173901782059</v>
      </c>
      <c r="N14" s="717">
        <f>INDEX(연령전세지수!$84:$124,MATCH($E14,연령전세지수!$D$84:$D$124,FALSE),MATCH(N$10,연령전세지수!$1:$1,FALSE))</f>
        <v>100.16970870509547</v>
      </c>
      <c r="O14" s="715">
        <f>INDEX(연령전세지수!$125:$165,MATCH($E14,연령전세지수!$D$125:$D$165,FALSE),MATCH(O$10,연령전세지수!$1:$1,FALSE))</f>
        <v>103.16748856609439</v>
      </c>
      <c r="P14" s="716">
        <f>INDEX(연령전세지수!$125:$165,MATCH($E14,연령전세지수!$D$125:$D$165,FALSE),MATCH(P$10,연령전세지수!$1:$1,FALSE))</f>
        <v>102.21919245682743</v>
      </c>
      <c r="Q14" s="717">
        <f>INDEX(연령전세지수!$125:$165,MATCH($E14,연령전세지수!$D$125:$D$165,FALSE),MATCH(Q$10,연령전세지수!$1:$1,FALSE))</f>
        <v>100.01092049672822</v>
      </c>
      <c r="R14" s="715">
        <f>INDEX(연령전세지수!$166:$206,MATCH($E14,연령전세지수!$D$166:$D$206,FALSE),MATCH(R$10,연령전세지수!$1:$1,FALSE))</f>
        <v>103.36425292264677</v>
      </c>
      <c r="S14" s="718">
        <f>INDEX(연령전세지수!$166:$206,MATCH($E14,연령전세지수!$D$166:$D$206,FALSE),MATCH(S$10,연령전세지수!$1:$1,FALSE))</f>
        <v>102.5041579883176</v>
      </c>
      <c r="T14" s="716">
        <f>INDEX(연령전세지수!$166:$206,MATCH($E14,연령전세지수!$D$166:$D$206,FALSE),MATCH(T$10,연령전세지수!$1:$1,FALSE))</f>
        <v>100.25976085470198</v>
      </c>
      <c r="U14" s="1157">
        <f t="shared" ref="U14:U53" si="0">100*(F14/G14-1)</f>
        <v>0.80057189351832037</v>
      </c>
      <c r="V14" s="719">
        <f t="shared" ref="V14:V53" si="1">IF(ISERROR(100*(F14/H14-1))=TRUE,"",100*(F14/H14-1))</f>
        <v>4.0584333997503386</v>
      </c>
      <c r="W14" s="1163">
        <f t="shared" ref="W14:W53" si="2">100*(I14/J14-1)</f>
        <v>0.90224077878842124</v>
      </c>
      <c r="X14" s="719">
        <f t="shared" ref="X14:X53" si="3">IF(ISERROR(100*(I14/K14-1)=TRUE),"",100*(I14/K14-1))</f>
        <v>4.5457989456306747</v>
      </c>
      <c r="Y14" s="1163">
        <f t="shared" ref="Y14:Y53" si="4">100*(L14/M14-1)</f>
        <v>0.88125470074693624</v>
      </c>
      <c r="Z14" s="719">
        <f t="shared" ref="Z14:Z53" si="5">IF(ISERROR(100*(L14/N14-1))=TRUE,"",100*(L14/N14-1))</f>
        <v>4.0456041268660536</v>
      </c>
      <c r="AA14" s="1163">
        <f t="shared" ref="AA14:AA53" si="6">100*(O14/P14-1)</f>
        <v>0.9277084728168683</v>
      </c>
      <c r="AB14" s="719">
        <f t="shared" ref="AB14:AB53" si="7">IF(ISERROR(100*(O14/Q14-1))=TRUE,"",100*(O14/Q14-1))</f>
        <v>3.1562233940936935</v>
      </c>
      <c r="AC14" s="1163">
        <f t="shared" ref="AC14:AC53" si="8">100*(R14/S14-1)</f>
        <v>0.83908297108024055</v>
      </c>
      <c r="AD14" s="719">
        <f t="shared" ref="AD14:AD53" si="9">IF(ISERROR(100*(R14/T14-1))=TRUE,"",100*(R14/T14-1))</f>
        <v>3.0964487063198431</v>
      </c>
      <c r="AE14" s="1423" t="s">
        <v>862</v>
      </c>
      <c r="AF14" s="1424"/>
      <c r="AG14" s="1424"/>
      <c r="AH14" s="1424"/>
    </row>
    <row r="15" spans="1:34" s="310" customFormat="1" ht="13.7" customHeight="1">
      <c r="A15" s="1460" t="s">
        <v>1373</v>
      </c>
      <c r="B15" s="1460"/>
      <c r="C15" s="1460"/>
      <c r="D15" s="1460"/>
      <c r="E15" s="714">
        <v>3</v>
      </c>
      <c r="F15" s="715">
        <f>INDEX(연령전세지수!$2:$42,MATCH($E15,연령전세지수!$D$2:$D$42,FALSE),MATCH(F$10,연령전세지수!$1:$1,FALSE))</f>
        <v>103.85617880858536</v>
      </c>
      <c r="G15" s="716">
        <f>INDEX(연령전세지수!$2:$42,MATCH($E15,연령전세지수!$D$2:$D$42,FALSE),MATCH(G$10,연령전세지수!$1:$1,FALSE))</f>
        <v>103.58142617709862</v>
      </c>
      <c r="H15" s="717">
        <f>INDEX(연령전세지수!$2:$42,MATCH($E15,연령전세지수!$D$2:$D$42,FALSE),MATCH(H$10,연령전세지수!$1:$1,FALSE))</f>
        <v>100.39324098262956</v>
      </c>
      <c r="I15" s="715">
        <f>INDEX(연령전세지수!$43:$83,MATCH($E15,연령전세지수!$D$43:$D$83,FALSE),MATCH(I$10,연령전세지수!$1:$1,FALSE))</f>
        <v>103.34928453513503</v>
      </c>
      <c r="J15" s="716">
        <f>INDEX(연령전세지수!$43:$83,MATCH($E15,연령전세지수!$D$43:$D$83,FALSE),MATCH(J$10,연령전세지수!$1:$1,FALSE))</f>
        <v>103.06641724217354</v>
      </c>
      <c r="K15" s="717">
        <f>INDEX(연령전세지수!$43:$83,MATCH($E15,연령전세지수!$D$43:$D$83,FALSE),MATCH(K$10,연령전세지수!$1:$1,FALSE))</f>
        <v>100.41133349057691</v>
      </c>
      <c r="L15" s="715">
        <f>INDEX(연령전세지수!$84:$124,MATCH($E15,연령전세지수!$D$84:$D$124,FALSE),MATCH(L$10,연령전세지수!$1:$1,FALSE))</f>
        <v>103.68757341725615</v>
      </c>
      <c r="M15" s="716">
        <f>INDEX(연령전세지수!$84:$124,MATCH($E15,연령전세지수!$D$84:$D$124,FALSE),MATCH(M$10,연령전세지수!$1:$1,FALSE))</f>
        <v>103.33573382136407</v>
      </c>
      <c r="N15" s="717">
        <f>INDEX(연령전세지수!$84:$124,MATCH($E15,연령전세지수!$D$84:$D$124,FALSE),MATCH(N$10,연령전세지수!$1:$1,FALSE))</f>
        <v>100.37776314535631</v>
      </c>
      <c r="O15" s="715">
        <f>INDEX(연령전세지수!$125:$165,MATCH($E15,연령전세지수!$D$125:$D$165,FALSE),MATCH(O$10,연령전세지수!$1:$1,FALSE))</f>
        <v>103.86153827647708</v>
      </c>
      <c r="P15" s="716">
        <f>INDEX(연령전세지수!$125:$165,MATCH($E15,연령전세지수!$D$125:$D$165,FALSE),MATCH(P$10,연령전세지수!$1:$1,FALSE))</f>
        <v>103.50152836408049</v>
      </c>
      <c r="Q15" s="717">
        <f>INDEX(연령전세지수!$125:$165,MATCH($E15,연령전세지수!$D$125:$D$165,FALSE),MATCH(Q$10,연령전세지수!$1:$1,FALSE))</f>
        <v>100.49732146409443</v>
      </c>
      <c r="R15" s="715">
        <f>INDEX(연령전세지수!$166:$206,MATCH($E15,연령전세지수!$D$166:$D$206,FALSE),MATCH(R$10,연령전세지수!$1:$1,FALSE))</f>
        <v>103.49948236058495</v>
      </c>
      <c r="S15" s="718">
        <f>INDEX(연령전세지수!$166:$206,MATCH($E15,연령전세지수!$D$166:$D$206,FALSE),MATCH(S$10,연령전세지수!$1:$1,FALSE))</f>
        <v>103.23544448638032</v>
      </c>
      <c r="T15" s="716">
        <f>INDEX(연령전세지수!$166:$206,MATCH($E15,연령전세지수!$D$166:$D$206,FALSE),MATCH(T$10,연령전세지수!$1:$1,FALSE))</f>
        <v>100.30904936146732</v>
      </c>
      <c r="U15" s="1157">
        <f t="shared" si="0"/>
        <v>0.26525279833178317</v>
      </c>
      <c r="V15" s="719">
        <f t="shared" si="1"/>
        <v>3.4493734758049621</v>
      </c>
      <c r="W15" s="1163">
        <f t="shared" si="2"/>
        <v>0.27445146589002434</v>
      </c>
      <c r="X15" s="719">
        <f t="shared" si="3"/>
        <v>2.9259157730773699</v>
      </c>
      <c r="Y15" s="1163">
        <f t="shared" si="4"/>
        <v>0.34048202193086574</v>
      </c>
      <c r="Z15" s="719">
        <f t="shared" si="5"/>
        <v>3.2973540834008386</v>
      </c>
      <c r="AA15" s="1163">
        <f t="shared" si="6"/>
        <v>0.34783052780651413</v>
      </c>
      <c r="AB15" s="719">
        <f t="shared" si="7"/>
        <v>3.3475686350353362</v>
      </c>
      <c r="AC15" s="1163">
        <f t="shared" si="8"/>
        <v>0.25576281045553984</v>
      </c>
      <c r="AD15" s="719">
        <f t="shared" si="9"/>
        <v>3.1806033647281406</v>
      </c>
      <c r="AE15" s="1423" t="s">
        <v>1375</v>
      </c>
      <c r="AF15" s="1424"/>
      <c r="AG15" s="1424"/>
      <c r="AH15" s="1424"/>
    </row>
    <row r="16" spans="1:34" s="310" customFormat="1" ht="13.7" customHeight="1">
      <c r="A16" s="1378" t="s">
        <v>1539</v>
      </c>
      <c r="B16" s="1378"/>
      <c r="C16" s="1378"/>
      <c r="D16" s="1378"/>
      <c r="E16" s="720">
        <v>4</v>
      </c>
      <c r="F16" s="715">
        <f>INDEX(연령전세지수!$2:$42,MATCH($E16,연령전세지수!$D$2:$D$42,FALSE),MATCH(F$10,연령전세지수!$1:$1,FALSE))</f>
        <v>103.4644142131975</v>
      </c>
      <c r="G16" s="716">
        <f>INDEX(연령전세지수!$2:$42,MATCH($E16,연령전세지수!$D$2:$D$42,FALSE),MATCH(G$10,연령전세지수!$1:$1,FALSE))</f>
        <v>103.19695200118603</v>
      </c>
      <c r="H16" s="717">
        <f>INDEX(연령전세지수!$2:$42,MATCH($E16,연령전세지수!$D$2:$D$42,FALSE),MATCH(H$10,연령전세지수!$1:$1,FALSE))</f>
        <v>100.51143843549937</v>
      </c>
      <c r="I16" s="715">
        <f>INDEX(연령전세지수!$43:$83,MATCH($E16,연령전세지수!$D$43:$D$83,FALSE),MATCH(I$10,연령전세지수!$1:$1,FALSE))</f>
        <v>104.02194067970704</v>
      </c>
      <c r="J16" s="716">
        <f>INDEX(연령전세지수!$43:$83,MATCH($E16,연령전세지수!$D$43:$D$83,FALSE),MATCH(J$10,연령전세지수!$1:$1,FALSE))</f>
        <v>103.64951653602228</v>
      </c>
      <c r="K16" s="717">
        <f>INDEX(연령전세지수!$43:$83,MATCH($E16,연령전세지수!$D$43:$D$83,FALSE),MATCH(K$10,연령전세지수!$1:$1,FALSE))</f>
        <v>100.25243032883144</v>
      </c>
      <c r="L16" s="715">
        <f>INDEX(연령전세지수!$84:$124,MATCH($E16,연령전세지수!$D$84:$D$124,FALSE),MATCH(L$10,연령전세지수!$1:$1,FALSE))</f>
        <v>104.34741235154749</v>
      </c>
      <c r="M16" s="716">
        <f>INDEX(연령전세지수!$84:$124,MATCH($E16,연령전세지수!$D$84:$D$124,FALSE),MATCH(M$10,연령전세지수!$1:$1,FALSE))</f>
        <v>103.88761744747512</v>
      </c>
      <c r="N16" s="717">
        <f>INDEX(연령전세지수!$84:$124,MATCH($E16,연령전세지수!$D$84:$D$124,FALSE),MATCH(N$10,연령전세지수!$1:$1,FALSE))</f>
        <v>100.31745294615222</v>
      </c>
      <c r="O16" s="715">
        <f>INDEX(연령전세지수!$125:$165,MATCH($E16,연령전세지수!$D$125:$D$165,FALSE),MATCH(O$10,연령전세지수!$1:$1,FALSE))</f>
        <v>104.52959965502507</v>
      </c>
      <c r="P16" s="716">
        <f>INDEX(연령전세지수!$125:$165,MATCH($E16,연령전세지수!$D$125:$D$165,FALSE),MATCH(P$10,연령전세지수!$1:$1,FALSE))</f>
        <v>103.99941631161902</v>
      </c>
      <c r="Q16" s="717">
        <f>INDEX(연령전세지수!$125:$165,MATCH($E16,연령전세지수!$D$125:$D$165,FALSE),MATCH(Q$10,연령전세지수!$1:$1,FALSE))</f>
        <v>100.49457022341515</v>
      </c>
      <c r="R16" s="715">
        <f>INDEX(연령전세지수!$166:$206,MATCH($E16,연령전세지수!$D$166:$D$206,FALSE),MATCH(R$10,연령전세지수!$1:$1,FALSE))</f>
        <v>103.71473559812196</v>
      </c>
      <c r="S16" s="718">
        <f>INDEX(연령전세지수!$166:$206,MATCH($E16,연령전세지수!$D$166:$D$206,FALSE),MATCH(S$10,연령전세지수!$1:$1,FALSE))</f>
        <v>103.45263930370953</v>
      </c>
      <c r="T16" s="716">
        <f>INDEX(연령전세지수!$166:$206,MATCH($E16,연령전세지수!$D$166:$D$206,FALSE),MATCH(T$10,연령전세지수!$1:$1,FALSE))</f>
        <v>100.41668671159844</v>
      </c>
      <c r="U16" s="1157">
        <f t="shared" si="0"/>
        <v>0.2591764648324002</v>
      </c>
      <c r="V16" s="719">
        <f t="shared" si="1"/>
        <v>2.9379499723239277</v>
      </c>
      <c r="W16" s="1163">
        <f t="shared" si="2"/>
        <v>0.35931102829152017</v>
      </c>
      <c r="X16" s="719">
        <f t="shared" si="3"/>
        <v>3.7600189227448011</v>
      </c>
      <c r="Y16" s="1163">
        <f t="shared" si="4"/>
        <v>0.44258874673377413</v>
      </c>
      <c r="Z16" s="719">
        <f t="shared" si="5"/>
        <v>4.0172066644858395</v>
      </c>
      <c r="AA16" s="1163">
        <f t="shared" si="6"/>
        <v>0.50979453751685</v>
      </c>
      <c r="AB16" s="719">
        <f t="shared" si="7"/>
        <v>4.0151715885140993</v>
      </c>
      <c r="AC16" s="1163">
        <f t="shared" si="8"/>
        <v>0.25334906501803811</v>
      </c>
      <c r="AD16" s="719">
        <f t="shared" si="9"/>
        <v>3.2843633807553063</v>
      </c>
      <c r="AE16" s="1406" t="s">
        <v>1553</v>
      </c>
      <c r="AF16" s="1407"/>
      <c r="AG16" s="1407"/>
      <c r="AH16" s="1407"/>
    </row>
    <row r="17" spans="1:34" s="310" customFormat="1" ht="13.7" customHeight="1">
      <c r="A17" s="1378" t="s">
        <v>1562</v>
      </c>
      <c r="B17" s="1378"/>
      <c r="C17" s="1378"/>
      <c r="D17" s="1378"/>
      <c r="E17" s="714">
        <v>5</v>
      </c>
      <c r="F17" s="715">
        <f>INDEX(연령전세지수!$2:$42,MATCH($E17,연령전세지수!$D$2:$D$42,FALSE),MATCH(F$10,연령전세지수!$1:$1,FALSE))</f>
        <v>103.89457350836695</v>
      </c>
      <c r="G17" s="716">
        <f>INDEX(연령전세지수!$2:$42,MATCH($E17,연령전세지수!$D$2:$D$42,FALSE),MATCH(G$10,연령전세지수!$1:$1,FALSE))</f>
        <v>103.63897808730107</v>
      </c>
      <c r="H17" s="717">
        <f>INDEX(연령전세지수!$2:$42,MATCH($E17,연령전세지수!$D$2:$D$42,FALSE),MATCH(H$10,연령전세지수!$1:$1,FALSE))</f>
        <v>100.26684648277066</v>
      </c>
      <c r="I17" s="715">
        <f>INDEX(연령전세지수!$43:$83,MATCH($E17,연령전세지수!$D$43:$D$83,FALSE),MATCH(I$10,연령전세지수!$1:$1,FALSE))</f>
        <v>102.65596036288929</v>
      </c>
      <c r="J17" s="716">
        <f>INDEX(연령전세지수!$43:$83,MATCH($E17,연령전세지수!$D$43:$D$83,FALSE),MATCH(J$10,연령전세지수!$1:$1,FALSE))</f>
        <v>102.46056699243205</v>
      </c>
      <c r="K17" s="717">
        <f>INDEX(연령전세지수!$43:$83,MATCH($E17,연령전세지수!$D$43:$D$83,FALSE),MATCH(K$10,연령전세지수!$1:$1,FALSE))</f>
        <v>100.55506566693586</v>
      </c>
      <c r="L17" s="715">
        <f>INDEX(연령전세지수!$84:$124,MATCH($E17,연령전세지수!$D$84:$D$124,FALSE),MATCH(L$10,연령전세지수!$1:$1,FALSE))</f>
        <v>102.98745180533646</v>
      </c>
      <c r="M17" s="716">
        <f>INDEX(연령전세지수!$84:$124,MATCH($E17,연령전세지수!$D$84:$D$124,FALSE),MATCH(M$10,연령전세지수!$1:$1,FALSE))</f>
        <v>102.72926407818271</v>
      </c>
      <c r="N17" s="717">
        <f>INDEX(연령전세지수!$84:$124,MATCH($E17,연령전세지수!$D$84:$D$124,FALSE),MATCH(N$10,연령전세지수!$1:$1,FALSE))</f>
        <v>100.4147183467994</v>
      </c>
      <c r="O17" s="715">
        <f>INDEX(연령전세지수!$125:$165,MATCH($E17,연령전세지수!$D$125:$D$165,FALSE),MATCH(O$10,연령전세지수!$1:$1,FALSE))</f>
        <v>103.25839908476728</v>
      </c>
      <c r="P17" s="716">
        <f>INDEX(연령전세지수!$125:$165,MATCH($E17,연령전세지수!$D$125:$D$165,FALSE),MATCH(P$10,연령전세지수!$1:$1,FALSE))</f>
        <v>103.04749047697467</v>
      </c>
      <c r="Q17" s="717">
        <f>INDEX(연령전세지수!$125:$165,MATCH($E17,연령전세지수!$D$125:$D$165,FALSE),MATCH(Q$10,연령전세지수!$1:$1,FALSE))</f>
        <v>100.48838992427511</v>
      </c>
      <c r="R17" s="715">
        <f>INDEX(연령전세지수!$166:$206,MATCH($E17,연령전세지수!$D$166:$D$206,FALSE),MATCH(R$10,연령전세지수!$1:$1,FALSE))</f>
        <v>103.21433207988821</v>
      </c>
      <c r="S17" s="718">
        <f>INDEX(연령전세지수!$166:$206,MATCH($E17,연령전세지수!$D$166:$D$206,FALSE),MATCH(S$10,연령전세지수!$1:$1,FALSE))</f>
        <v>102.95620693814502</v>
      </c>
      <c r="T17" s="716">
        <f>INDEX(연령전세지수!$166:$206,MATCH($E17,연령전세지수!$D$166:$D$206,FALSE),MATCH(T$10,연령전세지수!$1:$1,FALSE))</f>
        <v>100.19183556595581</v>
      </c>
      <c r="U17" s="1157">
        <f t="shared" si="0"/>
        <v>0.24662093913216943</v>
      </c>
      <c r="V17" s="719">
        <f t="shared" si="1"/>
        <v>3.6180723268479875</v>
      </c>
      <c r="W17" s="1163">
        <f t="shared" si="2"/>
        <v>0.19070104352600925</v>
      </c>
      <c r="X17" s="719">
        <f t="shared" si="3"/>
        <v>2.089297721620631</v>
      </c>
      <c r="Y17" s="1163">
        <f t="shared" si="4"/>
        <v>0.25132831376779574</v>
      </c>
      <c r="Z17" s="719">
        <f t="shared" si="5"/>
        <v>2.5621079268994151</v>
      </c>
      <c r="AA17" s="1163">
        <f t="shared" si="6"/>
        <v>0.20467127032048893</v>
      </c>
      <c r="AB17" s="719">
        <f t="shared" si="7"/>
        <v>2.7565464652976823</v>
      </c>
      <c r="AC17" s="1163">
        <f t="shared" si="8"/>
        <v>0.25071353094647808</v>
      </c>
      <c r="AD17" s="719">
        <f t="shared" si="9"/>
        <v>3.016709392396244</v>
      </c>
      <c r="AE17" s="1406" t="s">
        <v>1830</v>
      </c>
      <c r="AF17" s="1407"/>
      <c r="AG17" s="1407"/>
      <c r="AH17" s="1407"/>
    </row>
    <row r="18" spans="1:34" s="310" customFormat="1" ht="13.5" customHeight="1">
      <c r="A18" s="1414" t="s">
        <v>173</v>
      </c>
      <c r="B18" s="1414"/>
      <c r="C18" s="1414"/>
      <c r="D18" s="1414"/>
      <c r="E18" s="720">
        <v>6</v>
      </c>
      <c r="F18" s="715">
        <f>INDEX(연령전세지수!$2:$42,MATCH($E18,연령전세지수!$D$2:$D$42,FALSE),MATCH(F$10,연령전세지수!$1:$1,FALSE))</f>
        <v>104.91062812386403</v>
      </c>
      <c r="G18" s="716">
        <f>INDEX(연령전세지수!$2:$42,MATCH($E18,연령전세지수!$D$2:$D$42,FALSE),MATCH(G$10,연령전세지수!$1:$1,FALSE))</f>
        <v>103.99964944905531</v>
      </c>
      <c r="H18" s="717">
        <f>INDEX(연령전세지수!$2:$42,MATCH($E18,연령전세지수!$D$2:$D$42,FALSE),MATCH(H$10,연령전세지수!$1:$1,FALSE))</f>
        <v>100.08528144140969</v>
      </c>
      <c r="I18" s="715">
        <f>INDEX(연령전세지수!$43:$83,MATCH($E18,연령전세지수!$D$43:$D$83,FALSE),MATCH(I$10,연령전세지수!$1:$1,FALSE))</f>
        <v>105.09189542728711</v>
      </c>
      <c r="J18" s="716">
        <f>INDEX(연령전세지수!$43:$83,MATCH($E18,연령전세지수!$D$43:$D$83,FALSE),MATCH(J$10,연령전세지수!$1:$1,FALSE))</f>
        <v>103.90636503421288</v>
      </c>
      <c r="K18" s="717">
        <f>INDEX(연령전세지수!$43:$83,MATCH($E18,연령전세지수!$D$43:$D$83,FALSE),MATCH(K$10,연령전세지수!$1:$1,FALSE))</f>
        <v>100.16233233243329</v>
      </c>
      <c r="L18" s="715">
        <f>INDEX(연령전세지수!$84:$124,MATCH($E18,연령전세지수!$D$84:$D$124,FALSE),MATCH(L$10,연령전세지수!$1:$1,FALSE))</f>
        <v>104.72426213386343</v>
      </c>
      <c r="M18" s="716">
        <f>INDEX(연령전세지수!$84:$124,MATCH($E18,연령전세지수!$D$84:$D$124,FALSE),MATCH(M$10,연령전세지수!$1:$1,FALSE))</f>
        <v>103.58500048907247</v>
      </c>
      <c r="N18" s="717">
        <f>INDEX(연령전세지수!$84:$124,MATCH($E18,연령전세지수!$D$84:$D$124,FALSE),MATCH(N$10,연령전세지수!$1:$1,FALSE))</f>
        <v>100.18652133297539</v>
      </c>
      <c r="O18" s="715">
        <f>INDEX(연령전세지수!$125:$165,MATCH($E18,연령전세지수!$D$125:$D$165,FALSE),MATCH(O$10,연령전세지수!$1:$1,FALSE))</f>
        <v>103.83459223503435</v>
      </c>
      <c r="P18" s="716">
        <f>INDEX(연령전세지수!$125:$165,MATCH($E18,연령전세지수!$D$125:$D$165,FALSE),MATCH(P$10,연령전세지수!$1:$1,FALSE))</f>
        <v>102.83413126802378</v>
      </c>
      <c r="Q18" s="717">
        <f>INDEX(연령전세지수!$125:$165,MATCH($E18,연령전세지수!$D$125:$D$165,FALSE),MATCH(Q$10,연령전세지수!$1:$1,FALSE))</f>
        <v>100.0985110696423</v>
      </c>
      <c r="R18" s="715">
        <f>INDEX(연령전세지수!$166:$206,MATCH($E18,연령전세지수!$D$166:$D$206,FALSE),MATCH(R$10,연령전세지수!$1:$1,FALSE))</f>
        <v>104.11274060024311</v>
      </c>
      <c r="S18" s="718">
        <f>INDEX(연령전세지수!$166:$206,MATCH($E18,연령전세지수!$D$166:$D$206,FALSE),MATCH(S$10,연령전세지수!$1:$1,FALSE))</f>
        <v>102.91870861017057</v>
      </c>
      <c r="T18" s="716">
        <f>INDEX(연령전세지수!$166:$206,MATCH($E18,연령전세지수!$D$166:$D$206,FALSE),MATCH(T$10,연령전세지수!$1:$1,FALSE))</f>
        <v>100.26977011702969</v>
      </c>
      <c r="U18" s="1157">
        <f t="shared" si="0"/>
        <v>0.87594398599868395</v>
      </c>
      <c r="V18" s="719">
        <f t="shared" si="1"/>
        <v>4.8212350636982704</v>
      </c>
      <c r="W18" s="1163">
        <f t="shared" si="2"/>
        <v>1.1409603181517181</v>
      </c>
      <c r="X18" s="719">
        <f t="shared" si="3"/>
        <v>4.9215737893291811</v>
      </c>
      <c r="Y18" s="1163">
        <f t="shared" si="4"/>
        <v>1.0998326392933189</v>
      </c>
      <c r="Z18" s="719">
        <f t="shared" si="5"/>
        <v>4.5292927037626329</v>
      </c>
      <c r="AA18" s="1163">
        <f t="shared" si="6"/>
        <v>0.97288804278707897</v>
      </c>
      <c r="AB18" s="719">
        <f t="shared" si="7"/>
        <v>3.7324043339592938</v>
      </c>
      <c r="AC18" s="1163">
        <f t="shared" si="8"/>
        <v>1.1601700081520061</v>
      </c>
      <c r="AD18" s="719">
        <f t="shared" si="9"/>
        <v>3.8326311895680032</v>
      </c>
      <c r="AE18" s="1412" t="s">
        <v>305</v>
      </c>
      <c r="AF18" s="1413"/>
      <c r="AG18" s="1413"/>
      <c r="AH18" s="1413"/>
    </row>
    <row r="19" spans="1:34" s="310" customFormat="1" ht="13.5" customHeight="1">
      <c r="A19" s="628"/>
      <c r="B19" s="1484" t="s">
        <v>174</v>
      </c>
      <c r="C19" s="1414"/>
      <c r="D19" s="1414"/>
      <c r="E19" s="714">
        <v>7</v>
      </c>
      <c r="F19" s="721">
        <f>INDEX(연령전세지수!$2:$42,MATCH($E19,연령전세지수!$D$2:$D$42,FALSE),MATCH(F$10,연령전세지수!$1:$1,FALSE))</f>
        <v>105.07369479771033</v>
      </c>
      <c r="G19" s="722">
        <f>INDEX(연령전세지수!$2:$42,MATCH($E19,연령전세지수!$D$2:$D$42,FALSE),MATCH(G$10,연령전세지수!$1:$1,FALSE))</f>
        <v>104.43056470489746</v>
      </c>
      <c r="H19" s="723">
        <f>INDEX(연령전세지수!$2:$42,MATCH($E19,연령전세지수!$D$2:$D$42,FALSE),MATCH(H$10,연령전세지수!$1:$1,FALSE))</f>
        <v>99.894641211176207</v>
      </c>
      <c r="I19" s="721">
        <f>INDEX(연령전세지수!$43:$83,MATCH($E19,연령전세지수!$D$43:$D$83,FALSE),MATCH(I$10,연령전세지수!$1:$1,FALSE))</f>
        <v>104.8237213005231</v>
      </c>
      <c r="J19" s="722">
        <f>INDEX(연령전세지수!$43:$83,MATCH($E19,연령전세지수!$D$43:$D$83,FALSE),MATCH(J$10,연령전세지수!$1:$1,FALSE))</f>
        <v>103.83572271151615</v>
      </c>
      <c r="K19" s="723">
        <f>INDEX(연령전세지수!$43:$83,MATCH($E19,연령전세지수!$D$43:$D$83,FALSE),MATCH(K$10,연령전세지수!$1:$1,FALSE))</f>
        <v>100.12103765494697</v>
      </c>
      <c r="L19" s="721">
        <f>INDEX(연령전세지수!$84:$124,MATCH($E19,연령전세지수!$D$84:$D$124,FALSE),MATCH(L$10,연령전세지수!$1:$1,FALSE))</f>
        <v>104.75844955023652</v>
      </c>
      <c r="M19" s="722">
        <f>INDEX(연령전세지수!$84:$124,MATCH($E19,연령전세지수!$D$84:$D$124,FALSE),MATCH(M$10,연령전세지수!$1:$1,FALSE))</f>
        <v>103.7720152378911</v>
      </c>
      <c r="N19" s="723">
        <f>INDEX(연령전세지수!$84:$124,MATCH($E19,연령전세지수!$D$84:$D$124,FALSE),MATCH(N$10,연령전세지수!$1:$1,FALSE))</f>
        <v>100.24191310447483</v>
      </c>
      <c r="O19" s="721">
        <f>INDEX(연령전세지수!$125:$165,MATCH($E19,연령전세지수!$D$125:$D$165,FALSE),MATCH(O$10,연령전세지수!$1:$1,FALSE))</f>
        <v>103.86210839410539</v>
      </c>
      <c r="P19" s="722">
        <f>INDEX(연령전세지수!$125:$165,MATCH($E19,연령전세지수!$D$125:$D$165,FALSE),MATCH(P$10,연령전세지수!$1:$1,FALSE))</f>
        <v>102.79291665071119</v>
      </c>
      <c r="Q19" s="723">
        <f>INDEX(연령전세지수!$125:$165,MATCH($E19,연령전세지수!$D$125:$D$165,FALSE),MATCH(Q$10,연령전세지수!$1:$1,FALSE))</f>
        <v>100.06489159534783</v>
      </c>
      <c r="R19" s="721">
        <f>INDEX(연령전세지수!$166:$206,MATCH($E19,연령전세지수!$D$166:$D$206,FALSE),MATCH(R$10,연령전세지수!$1:$1,FALSE))</f>
        <v>103.91594520860998</v>
      </c>
      <c r="S19" s="724">
        <f>INDEX(연령전세지수!$166:$206,MATCH($E19,연령전세지수!$D$166:$D$206,FALSE),MATCH(S$10,연령전세지수!$1:$1,FALSE))</f>
        <v>103.07240843801711</v>
      </c>
      <c r="T19" s="722">
        <f>INDEX(연령전세지수!$166:$206,MATCH($E19,연령전세지수!$D$166:$D$206,FALSE),MATCH(T$10,연령전세지수!$1:$1,FALSE))</f>
        <v>100.09633408214364</v>
      </c>
      <c r="U19" s="1158">
        <f t="shared" si="0"/>
        <v>0.61584469511415385</v>
      </c>
      <c r="V19" s="725">
        <f t="shared" si="1"/>
        <v>5.1845159297240651</v>
      </c>
      <c r="W19" s="1164">
        <f t="shared" si="2"/>
        <v>0.95150162507355862</v>
      </c>
      <c r="X19" s="726">
        <f t="shared" si="3"/>
        <v>4.6969985087282673</v>
      </c>
      <c r="Y19" s="1164">
        <f t="shared" si="4"/>
        <v>0.95057835205771823</v>
      </c>
      <c r="Z19" s="726">
        <f t="shared" si="5"/>
        <v>4.5056367200957403</v>
      </c>
      <c r="AA19" s="1164">
        <f t="shared" si="6"/>
        <v>1.0401414593841141</v>
      </c>
      <c r="AB19" s="726">
        <f t="shared" si="7"/>
        <v>3.7947543221383828</v>
      </c>
      <c r="AC19" s="1164">
        <f t="shared" si="8"/>
        <v>0.81839241303858223</v>
      </c>
      <c r="AD19" s="726">
        <f t="shared" si="9"/>
        <v>3.8159350804314096</v>
      </c>
      <c r="AE19" s="1412" t="s">
        <v>275</v>
      </c>
      <c r="AF19" s="1413"/>
      <c r="AG19" s="1444"/>
      <c r="AH19" s="629"/>
    </row>
    <row r="20" spans="1:34" s="310" customFormat="1" ht="11.25" customHeight="1">
      <c r="A20" s="630"/>
      <c r="B20" s="631"/>
      <c r="C20" s="1451" t="s">
        <v>178</v>
      </c>
      <c r="D20" s="1452"/>
      <c r="E20" s="720">
        <v>8</v>
      </c>
      <c r="F20" s="727">
        <f>INDEX(연령전세지수!$2:$42,MATCH($E20,연령전세지수!$D$2:$D$42,FALSE),MATCH(F$10,연령전세지수!$1:$1,FALSE))</f>
        <v>104.8647179037344</v>
      </c>
      <c r="G20" s="728">
        <f>INDEX(연령전세지수!$2:$42,MATCH($E20,연령전세지수!$D$2:$D$42,FALSE),MATCH(G$10,연령전세지수!$1:$1,FALSE))</f>
        <v>103.6972545473275</v>
      </c>
      <c r="H20" s="729">
        <f>INDEX(연령전세지수!$2:$42,MATCH($E20,연령전세지수!$D$2:$D$42,FALSE),MATCH(H$10,연령전세지수!$1:$1,FALSE))</f>
        <v>100.27334768685247</v>
      </c>
      <c r="I20" s="727">
        <f>INDEX(연령전세지수!$43:$83,MATCH($E20,연령전세지수!$D$43:$D$83,FALSE),MATCH(I$10,연령전세지수!$1:$1,FALSE))</f>
        <v>106.32727558055865</v>
      </c>
      <c r="J20" s="728">
        <f>INDEX(연령전세지수!$43:$83,MATCH($E20,연령전세지수!$D$43:$D$83,FALSE),MATCH(J$10,연령전세지수!$1:$1,FALSE))</f>
        <v>104.71418250394476</v>
      </c>
      <c r="K20" s="729">
        <f>INDEX(연령전세지수!$43:$83,MATCH($E20,연령전세지수!$D$43:$D$83,FALSE),MATCH(K$10,연령전세지수!$1:$1,FALSE))</f>
        <v>100.58581341242376</v>
      </c>
      <c r="L20" s="727">
        <f>INDEX(연령전세지수!$84:$124,MATCH($E20,연령전세지수!$D$84:$D$124,FALSE),MATCH(L$10,연령전세지수!$1:$1,FALSE))</f>
        <v>106.50765501755448</v>
      </c>
      <c r="M20" s="728">
        <f>INDEX(연령전세지수!$84:$124,MATCH($E20,연령전세지수!$D$84:$D$124,FALSE),MATCH(M$10,연령전세지수!$1:$1,FALSE))</f>
        <v>105.5490304390059</v>
      </c>
      <c r="N20" s="729">
        <f>INDEX(연령전세지수!$84:$124,MATCH($E20,연령전세지수!$D$84:$D$124,FALSE),MATCH(N$10,연령전세지수!$1:$1,FALSE))</f>
        <v>100.41473251236359</v>
      </c>
      <c r="O20" s="727">
        <f>INDEX(연령전세지수!$125:$165,MATCH($E20,연령전세지수!$D$125:$D$165,FALSE),MATCH(O$10,연령전세지수!$1:$1,FALSE))</f>
        <v>104.5136215743085</v>
      </c>
      <c r="P20" s="728">
        <f>INDEX(연령전세지수!$125:$165,MATCH($E20,연령전세지수!$D$125:$D$165,FALSE),MATCH(P$10,연령전세지수!$1:$1,FALSE))</f>
        <v>103.96729832188478</v>
      </c>
      <c r="Q20" s="729">
        <f>INDEX(연령전세지수!$125:$165,MATCH($E20,연령전세지수!$D$125:$D$165,FALSE),MATCH(Q$10,연령전세지수!$1:$1,FALSE))</f>
        <v>100.54039186121477</v>
      </c>
      <c r="R20" s="727">
        <f>INDEX(연령전세지수!$166:$206,MATCH($E20,연령전세지수!$D$166:$D$206,FALSE),MATCH(R$10,연령전세지수!$1:$1,FALSE))</f>
        <v>105.72391290725128</v>
      </c>
      <c r="S20" s="730">
        <f>INDEX(연령전세지수!$166:$206,MATCH($E20,연령전세지수!$D$166:$D$206,FALSE),MATCH(S$10,연령전세지수!$1:$1,FALSE))</f>
        <v>104.53148855260255</v>
      </c>
      <c r="T20" s="728">
        <f>INDEX(연령전세지수!$166:$206,MATCH($E20,연령전세지수!$D$166:$D$206,FALSE),MATCH(T$10,연령전세지수!$1:$1,FALSE))</f>
        <v>100.23332527091694</v>
      </c>
      <c r="U20" s="1159">
        <f t="shared" si="0"/>
        <v>1.125838250494926</v>
      </c>
      <c r="V20" s="731">
        <f t="shared" si="1"/>
        <v>4.5788540253193677</v>
      </c>
      <c r="W20" s="1165">
        <f t="shared" si="2"/>
        <v>1.5404723964235867</v>
      </c>
      <c r="X20" s="731">
        <f t="shared" si="3"/>
        <v>5.7080237991352201</v>
      </c>
      <c r="Y20" s="1165">
        <f t="shared" si="4"/>
        <v>0.90822679712112553</v>
      </c>
      <c r="Z20" s="731">
        <f t="shared" si="5"/>
        <v>6.0677575418932816</v>
      </c>
      <c r="AA20" s="1165">
        <f t="shared" si="6"/>
        <v>0.52547604991359798</v>
      </c>
      <c r="AB20" s="731">
        <f t="shared" si="7"/>
        <v>3.9518741070537544</v>
      </c>
      <c r="AC20" s="1165">
        <f t="shared" si="8"/>
        <v>1.1407322053475388</v>
      </c>
      <c r="AD20" s="731">
        <f t="shared" si="9"/>
        <v>5.4778065294092793</v>
      </c>
      <c r="AE20" s="1491" t="s">
        <v>300</v>
      </c>
      <c r="AF20" s="1428"/>
      <c r="AG20" s="632"/>
      <c r="AH20" s="633"/>
    </row>
    <row r="21" spans="1:34" s="310" customFormat="1" ht="11.25" customHeight="1">
      <c r="A21" s="630"/>
      <c r="B21" s="631"/>
      <c r="C21" s="1453" t="s">
        <v>179</v>
      </c>
      <c r="D21" s="1454"/>
      <c r="E21" s="714">
        <v>9</v>
      </c>
      <c r="F21" s="732">
        <f>INDEX(연령전세지수!$2:$42,MATCH($E21,연령전세지수!$D$2:$D$42,FALSE),MATCH(F$10,연령전세지수!$1:$1,FALSE))</f>
        <v>105.91115795356714</v>
      </c>
      <c r="G21" s="733">
        <f>INDEX(연령전세지수!$2:$42,MATCH($E21,연령전세지수!$D$2:$D$42,FALSE),MATCH(G$10,연령전세지수!$1:$1,FALSE))</f>
        <v>105.64057358594437</v>
      </c>
      <c r="H21" s="734">
        <f>INDEX(연령전세지수!$2:$42,MATCH($E21,연령전세지수!$D$2:$D$42,FALSE),MATCH(H$10,연령전세지수!$1:$1,FALSE))</f>
        <v>100.04377957680492</v>
      </c>
      <c r="I21" s="732">
        <f>INDEX(연령전세지수!$43:$83,MATCH($E21,연령전세지수!$D$43:$D$83,FALSE),MATCH(I$10,연령전세지수!$1:$1,FALSE))</f>
        <v>105.32199371199229</v>
      </c>
      <c r="J21" s="733">
        <f>INDEX(연령전세지수!$43:$83,MATCH($E21,연령전세지수!$D$43:$D$83,FALSE),MATCH(J$10,연령전세지수!$1:$1,FALSE))</f>
        <v>104.46865860893939</v>
      </c>
      <c r="K21" s="734">
        <f>INDEX(연령전세지수!$43:$83,MATCH($E21,연령전세지수!$D$43:$D$83,FALSE),MATCH(K$10,연령전세지수!$1:$1,FALSE))</f>
        <v>100.13004496555411</v>
      </c>
      <c r="L21" s="732">
        <f>INDEX(연령전세지수!$84:$124,MATCH($E21,연령전세지수!$D$84:$D$124,FALSE),MATCH(L$10,연령전세지수!$1:$1,FALSE))</f>
        <v>104.54364777330805</v>
      </c>
      <c r="M21" s="733">
        <f>INDEX(연령전세지수!$84:$124,MATCH($E21,연령전세지수!$D$84:$D$124,FALSE),MATCH(M$10,연령전세지수!$1:$1,FALSE))</f>
        <v>103.59900158833666</v>
      </c>
      <c r="N21" s="734">
        <f>INDEX(연령전세지수!$84:$124,MATCH($E21,연령전세지수!$D$84:$D$124,FALSE),MATCH(N$10,연령전세지수!$1:$1,FALSE))</f>
        <v>100.22536691378532</v>
      </c>
      <c r="O21" s="732">
        <f>INDEX(연령전세지수!$125:$165,MATCH($E21,연령전세지수!$D$125:$D$165,FALSE),MATCH(O$10,연령전세지수!$1:$1,FALSE))</f>
        <v>103.92257249770074</v>
      </c>
      <c r="P21" s="733">
        <f>INDEX(연령전세지수!$125:$165,MATCH($E21,연령전세지수!$D$125:$D$165,FALSE),MATCH(P$10,연령전세지수!$1:$1,FALSE))</f>
        <v>102.7998539761147</v>
      </c>
      <c r="Q21" s="734">
        <f>INDEX(연령전세지수!$125:$165,MATCH($E21,연령전세지수!$D$125:$D$165,FALSE),MATCH(Q$10,연령전세지수!$1:$1,FALSE))</f>
        <v>100.11023124095533</v>
      </c>
      <c r="R21" s="732">
        <f>INDEX(연령전세지수!$166:$206,MATCH($E21,연령전세지수!$D$166:$D$206,FALSE),MATCH(R$10,연령전세지수!$1:$1,FALSE))</f>
        <v>103.87306413139345</v>
      </c>
      <c r="S21" s="735">
        <f>INDEX(연령전세지수!$166:$206,MATCH($E21,연령전세지수!$D$166:$D$206,FALSE),MATCH(S$10,연령전세지수!$1:$1,FALSE))</f>
        <v>103.02130585008985</v>
      </c>
      <c r="T21" s="733">
        <f>INDEX(연령전세지수!$166:$206,MATCH($E21,연령전세지수!$D$166:$D$206,FALSE),MATCH(T$10,연령전세지수!$1:$1,FALSE))</f>
        <v>100.10126082347992</v>
      </c>
      <c r="U21" s="1158">
        <f t="shared" si="0"/>
        <v>0.25613678384910354</v>
      </c>
      <c r="V21" s="725">
        <f t="shared" si="1"/>
        <v>5.8648107874190725</v>
      </c>
      <c r="W21" s="1166">
        <f t="shared" si="2"/>
        <v>0.8168335981485253</v>
      </c>
      <c r="X21" s="725">
        <f t="shared" si="3"/>
        <v>5.1852056475399255</v>
      </c>
      <c r="Y21" s="1166">
        <f t="shared" si="4"/>
        <v>0.91182942932699351</v>
      </c>
      <c r="Z21" s="725">
        <f t="shared" si="5"/>
        <v>4.3085707665578843</v>
      </c>
      <c r="AA21" s="1166">
        <f t="shared" si="6"/>
        <v>1.0921401910229278</v>
      </c>
      <c r="AB21" s="725">
        <f t="shared" si="7"/>
        <v>3.8081434929158053</v>
      </c>
      <c r="AC21" s="1166">
        <f t="shared" si="8"/>
        <v>0.82677876607681888</v>
      </c>
      <c r="AD21" s="725">
        <f t="shared" si="9"/>
        <v>3.7679878124260435</v>
      </c>
      <c r="AE21" s="1489" t="s">
        <v>301</v>
      </c>
      <c r="AF21" s="1490"/>
      <c r="AG21" s="632"/>
      <c r="AH21" s="631"/>
    </row>
    <row r="22" spans="1:34" s="310" customFormat="1" ht="11.25" customHeight="1">
      <c r="A22" s="630"/>
      <c r="B22" s="631"/>
      <c r="C22" s="1455" t="s">
        <v>180</v>
      </c>
      <c r="D22" s="1456"/>
      <c r="E22" s="720">
        <v>10</v>
      </c>
      <c r="F22" s="732">
        <f>INDEX(연령전세지수!$2:$42,MATCH($E22,연령전세지수!$D$2:$D$42,FALSE),MATCH(F$10,연령전세지수!$1:$1,FALSE))</f>
        <v>104.23815256829209</v>
      </c>
      <c r="G22" s="733">
        <f>INDEX(연령전세지수!$2:$42,MATCH($E22,연령전세지수!$D$2:$D$42,FALSE),MATCH(G$10,연령전세지수!$1:$1,FALSE))</f>
        <v>103.37883655068842</v>
      </c>
      <c r="H22" s="734">
        <f>INDEX(연령전세지수!$2:$42,MATCH($E22,연령전세지수!$D$2:$D$42,FALSE),MATCH(H$10,연령전세지수!$1:$1,FALSE))</f>
        <v>99.599008096581528</v>
      </c>
      <c r="I22" s="732">
        <f>INDEX(연령전세지수!$43:$83,MATCH($E22,연령전세지수!$D$43:$D$83,FALSE),MATCH(I$10,연령전세지수!$1:$1,FALSE))</f>
        <v>102.87588803271044</v>
      </c>
      <c r="J22" s="733">
        <f>INDEX(연령전세지수!$43:$83,MATCH($E22,연령전세지수!$D$43:$D$83,FALSE),MATCH(J$10,연령전세지수!$1:$1,FALSE))</f>
        <v>101.69057161066355</v>
      </c>
      <c r="K22" s="734">
        <f>INDEX(연령전세지수!$43:$83,MATCH($E22,연령전세지수!$D$43:$D$83,FALSE),MATCH(K$10,연령전세지수!$1:$1,FALSE))</f>
        <v>99.945091107277747</v>
      </c>
      <c r="L22" s="732">
        <f>INDEX(연령전세지수!$84:$124,MATCH($E22,연령전세지수!$D$84:$D$124,FALSE),MATCH(L$10,연령전세지수!$1:$1,FALSE))</f>
        <v>104.3180147667732</v>
      </c>
      <c r="M22" s="733">
        <f>INDEX(연령전세지수!$84:$124,MATCH($E22,연령전세지수!$D$84:$D$124,FALSE),MATCH(M$10,연령전세지수!$1:$1,FALSE))</f>
        <v>103.16566142965367</v>
      </c>
      <c r="N22" s="734">
        <f>INDEX(연령전세지수!$84:$124,MATCH($E22,연령전세지수!$D$84:$D$124,FALSE),MATCH(N$10,연령전세지수!$1:$1,FALSE))</f>
        <v>100.18084565458267</v>
      </c>
      <c r="O22" s="732">
        <f>INDEX(연령전세지수!$125:$165,MATCH($E22,연령전세지수!$D$125:$D$165,FALSE),MATCH(O$10,연령전세지수!$1:$1,FALSE))</f>
        <v>103.3347486572804</v>
      </c>
      <c r="P22" s="733">
        <f>INDEX(연령전세지수!$125:$165,MATCH($E22,연령전세지수!$D$125:$D$165,FALSE),MATCH(P$10,연령전세지수!$1:$1,FALSE))</f>
        <v>102.36578083794599</v>
      </c>
      <c r="Q22" s="736">
        <f>INDEX(연령전세지수!$125:$165,MATCH($E22,연령전세지수!$D$125:$D$165,FALSE),MATCH(Q$10,연령전세지수!$1:$1,FALSE))</f>
        <v>99.673439500679308</v>
      </c>
      <c r="R22" s="737">
        <f>INDEX(연령전세지수!$166:$206,MATCH($E22,연령전세지수!$D$166:$D$206,FALSE),MATCH(R$10,연령전세지수!$1:$1,FALSE))</f>
        <v>102.97411539959728</v>
      </c>
      <c r="S22" s="738">
        <f>INDEX(연령전세지수!$166:$206,MATCH($E22,연령전세지수!$D$166:$D$206,FALSE),MATCH(S$10,연령전세지수!$1:$1,FALSE))</f>
        <v>102.44396979026193</v>
      </c>
      <c r="T22" s="739">
        <f>INDEX(연령전세지수!$166:$206,MATCH($E22,연령전세지수!$D$166:$D$206,FALSE),MATCH(T$10,연령전세지수!$1:$1,FALSE))</f>
        <v>99.957136073157486</v>
      </c>
      <c r="U22" s="1160">
        <f t="shared" si="0"/>
        <v>0.83123011079964115</v>
      </c>
      <c r="V22" s="740">
        <f t="shared" si="1"/>
        <v>4.6578219606484117</v>
      </c>
      <c r="W22" s="1167">
        <f t="shared" si="2"/>
        <v>1.1656109344974741</v>
      </c>
      <c r="X22" s="740">
        <f t="shared" si="3"/>
        <v>2.9324070776891586</v>
      </c>
      <c r="Y22" s="1167">
        <f t="shared" si="4"/>
        <v>1.1169931168476088</v>
      </c>
      <c r="Z22" s="740">
        <f t="shared" si="5"/>
        <v>4.129700727876906</v>
      </c>
      <c r="AA22" s="1167">
        <f t="shared" si="6"/>
        <v>0.94657395411106293</v>
      </c>
      <c r="AB22" s="740">
        <f t="shared" si="7"/>
        <v>3.673304718832493</v>
      </c>
      <c r="AC22" s="1167">
        <f t="shared" si="8"/>
        <v>0.5174981118173605</v>
      </c>
      <c r="AD22" s="740">
        <f t="shared" si="9"/>
        <v>3.018273076803335</v>
      </c>
      <c r="AE22" s="1425" t="s">
        <v>302</v>
      </c>
      <c r="AF22" s="1426"/>
      <c r="AG22" s="634"/>
      <c r="AH22" s="631"/>
    </row>
    <row r="23" spans="1:34" s="310" customFormat="1" ht="13.5" customHeight="1">
      <c r="A23" s="630"/>
      <c r="B23" s="1471" t="s">
        <v>175</v>
      </c>
      <c r="C23" s="1472"/>
      <c r="D23" s="1472"/>
      <c r="E23" s="714">
        <v>11</v>
      </c>
      <c r="F23" s="741">
        <f>INDEX(연령전세지수!$2:$42,MATCH($E23,연령전세지수!$D$2:$D$42,FALSE),MATCH(F$10,연령전세지수!$1:$1,FALSE))</f>
        <v>104.74401606861963</v>
      </c>
      <c r="G23" s="742">
        <f>INDEX(연령전세지수!$2:$42,MATCH($E23,연령전세지수!$D$2:$D$42,FALSE),MATCH(G$10,연령전세지수!$1:$1,FALSE))</f>
        <v>103.56051372638109</v>
      </c>
      <c r="H23" s="743">
        <f>INDEX(연령전세지수!$2:$42,MATCH($E23,연령전세지수!$D$2:$D$42,FALSE),MATCH(H$10,연령전세지수!$1:$1,FALSE))</f>
        <v>100.28074952046202</v>
      </c>
      <c r="I23" s="721">
        <f>INDEX(연령전세지수!$43:$83,MATCH($E23,연령전세지수!$D$43:$D$83,FALSE),MATCH(I$10,연령전세지수!$1:$1,FALSE))</f>
        <v>105.31289218404847</v>
      </c>
      <c r="J23" s="722">
        <f>INDEX(연령전세지수!$43:$83,MATCH($E23,연령전세지수!$D$43:$D$83,FALSE),MATCH(J$10,연령전세지수!$1:$1,FALSE))</f>
        <v>103.96448055670137</v>
      </c>
      <c r="K23" s="723">
        <f>INDEX(연령전세지수!$43:$83,MATCH($E23,연령전세지수!$D$43:$D$83,FALSE),MATCH(K$10,연령전세지수!$1:$1,FALSE))</f>
        <v>100.19629605779301</v>
      </c>
      <c r="L23" s="721">
        <f>INDEX(연령전세지수!$84:$124,MATCH($E23,연령전세지수!$D$84:$D$124,FALSE),MATCH(L$10,연령전세지수!$1:$1,FALSE))</f>
        <v>104.68537873283151</v>
      </c>
      <c r="M23" s="722">
        <f>INDEX(연령전세지수!$84:$124,MATCH($E23,연령전세지수!$D$84:$D$124,FALSE),MATCH(M$10,연령전세지수!$1:$1,FALSE))</f>
        <v>103.37263300653102</v>
      </c>
      <c r="N23" s="723">
        <f>INDEX(연령전세지수!$84:$124,MATCH($E23,연령전세지수!$D$84:$D$124,FALSE),MATCH(N$10,연령전세지수!$1:$1,FALSE))</f>
        <v>100.12353618524779</v>
      </c>
      <c r="O23" s="721">
        <f>INDEX(연령전세지수!$125:$165,MATCH($E23,연령전세지수!$D$125:$D$165,FALSE),MATCH(O$10,연령전세지수!$1:$1,FALSE))</f>
        <v>103.80550733919118</v>
      </c>
      <c r="P23" s="722">
        <f>INDEX(연령전세지수!$125:$165,MATCH($E23,연령전세지수!$D$125:$D$165,FALSE),MATCH(P$10,연령전세지수!$1:$1,FALSE))</f>
        <v>102.87772543921005</v>
      </c>
      <c r="Q23" s="723">
        <f>INDEX(연령전세지수!$125:$165,MATCH($E23,연령전세지수!$D$125:$D$165,FALSE),MATCH(Q$10,연령전세지수!$1:$1,FALSE))</f>
        <v>100.13406921141905</v>
      </c>
      <c r="R23" s="721">
        <f>INDEX(연령전세지수!$166:$206,MATCH($E23,연령전세지수!$D$166:$D$206,FALSE),MATCH(R$10,연령전세지수!$1:$1,FALSE))</f>
        <v>104.23363435969475</v>
      </c>
      <c r="S23" s="724">
        <f>INDEX(연령전세지수!$166:$206,MATCH($E23,연령전세지수!$D$166:$D$206,FALSE),MATCH(S$10,연령전세지수!$1:$1,FALSE))</f>
        <v>102.82454638779804</v>
      </c>
      <c r="T23" s="722">
        <f>INDEX(연령전세지수!$166:$206,MATCH($E23,연령전세지수!$D$166:$D$206,FALSE),MATCH(T$10,연령전세지수!$1:$1,FALSE))</f>
        <v>100.37341857690171</v>
      </c>
      <c r="U23" s="1158">
        <f t="shared" si="0"/>
        <v>1.1428123515932809</v>
      </c>
      <c r="V23" s="725">
        <f t="shared" si="1"/>
        <v>4.4507710298344882</v>
      </c>
      <c r="W23" s="1164">
        <f t="shared" si="2"/>
        <v>1.2969926075970584</v>
      </c>
      <c r="X23" s="726">
        <f t="shared" si="3"/>
        <v>5.1065721264828223</v>
      </c>
      <c r="Y23" s="1164">
        <f t="shared" si="4"/>
        <v>1.2699161162099459</v>
      </c>
      <c r="Z23" s="726">
        <f t="shared" si="5"/>
        <v>4.5562139746477159</v>
      </c>
      <c r="AA23" s="1164">
        <f t="shared" si="6"/>
        <v>0.90182971680234925</v>
      </c>
      <c r="AB23" s="726">
        <f t="shared" si="7"/>
        <v>3.6665224500368687</v>
      </c>
      <c r="AC23" s="1164">
        <f t="shared" si="8"/>
        <v>1.3703809269261402</v>
      </c>
      <c r="AD23" s="726">
        <f t="shared" si="9"/>
        <v>3.845854647100122</v>
      </c>
      <c r="AE23" s="1433" t="s">
        <v>276</v>
      </c>
      <c r="AF23" s="1434"/>
      <c r="AG23" s="1435"/>
      <c r="AH23" s="635"/>
    </row>
    <row r="24" spans="1:34" s="310" customFormat="1" ht="11.25" customHeight="1">
      <c r="A24" s="630"/>
      <c r="B24" s="631"/>
      <c r="C24" s="1451" t="s">
        <v>176</v>
      </c>
      <c r="D24" s="1452"/>
      <c r="E24" s="720">
        <v>12</v>
      </c>
      <c r="F24" s="732">
        <f>INDEX(연령전세지수!$2:$42,MATCH($E24,연령전세지수!$D$2:$D$42,FALSE),MATCH(F$10,연령전세지수!$1:$1,FALSE))</f>
        <v>105.66550334361555</v>
      </c>
      <c r="G24" s="733">
        <f>INDEX(연령전세지수!$2:$42,MATCH($E24,연령전세지수!$D$2:$D$42,FALSE),MATCH(G$10,연령전세지수!$1:$1,FALSE))</f>
        <v>104.7590370129422</v>
      </c>
      <c r="H24" s="734">
        <f>INDEX(연령전세지수!$2:$42,MATCH($E24,연령전세지수!$D$2:$D$42,FALSE),MATCH(H$10,연령전세지수!$1:$1,FALSE))</f>
        <v>99.018184655560546</v>
      </c>
      <c r="I24" s="727">
        <f>INDEX(연령전세지수!$43:$83,MATCH($E24,연령전세지수!$D$43:$D$83,FALSE),MATCH(I$10,연령전세지수!$1:$1,FALSE))</f>
        <v>105.59335631614802</v>
      </c>
      <c r="J24" s="728">
        <f>INDEX(연령전세지수!$43:$83,MATCH($E24,연령전세지수!$D$43:$D$83,FALSE),MATCH(J$10,연령전세지수!$1:$1,FALSE))</f>
        <v>104.64340628774045</v>
      </c>
      <c r="K24" s="729">
        <f>INDEX(연령전세지수!$43:$83,MATCH($E24,연령전세지수!$D$43:$D$83,FALSE),MATCH(K$10,연령전세지수!$1:$1,FALSE))</f>
        <v>100.03148276257683</v>
      </c>
      <c r="L24" s="727">
        <f>INDEX(연령전세지수!$84:$124,MATCH($E24,연령전세지수!$D$84:$D$124,FALSE),MATCH(L$10,연령전세지수!$1:$1,FALSE))</f>
        <v>105.10352838078801</v>
      </c>
      <c r="M24" s="728">
        <f>INDEX(연령전세지수!$84:$124,MATCH($E24,연령전세지수!$D$84:$D$124,FALSE),MATCH(M$10,연령전세지수!$1:$1,FALSE))</f>
        <v>103.77544500429448</v>
      </c>
      <c r="N24" s="729">
        <f>INDEX(연령전세지수!$84:$124,MATCH($E24,연령전세지수!$D$84:$D$124,FALSE),MATCH(N$10,연령전세지수!$1:$1,FALSE))</f>
        <v>100.01356000691864</v>
      </c>
      <c r="O24" s="727">
        <f>INDEX(연령전세지수!$125:$165,MATCH($E24,연령전세지수!$D$125:$D$165,FALSE),MATCH(O$10,연령전세지수!$1:$1,FALSE))</f>
        <v>104.61026451779189</v>
      </c>
      <c r="P24" s="728">
        <f>INDEX(연령전세지수!$125:$165,MATCH($E24,연령전세지수!$D$125:$D$165,FALSE),MATCH(P$10,연령전세지수!$1:$1,FALSE))</f>
        <v>103.99409529995451</v>
      </c>
      <c r="Q24" s="729">
        <f>INDEX(연령전세지수!$125:$165,MATCH($E24,연령전세지수!$D$125:$D$165,FALSE),MATCH(Q$10,연령전세지수!$1:$1,FALSE))</f>
        <v>100.05545916752952</v>
      </c>
      <c r="R24" s="727">
        <f>INDEX(연령전세지수!$166:$206,MATCH($E24,연령전세지수!$D$166:$D$206,FALSE),MATCH(R$10,연령전세지수!$1:$1,FALSE))</f>
        <v>105.95769530583712</v>
      </c>
      <c r="S24" s="730">
        <f>INDEX(연령전세지수!$166:$206,MATCH($E24,연령전세지수!$D$166:$D$206,FALSE),MATCH(S$10,연령전세지수!$1:$1,FALSE))</f>
        <v>104.69423024347635</v>
      </c>
      <c r="T24" s="728">
        <f>INDEX(연령전세지수!$166:$206,MATCH($E24,연령전세지수!$D$166:$D$206,FALSE),MATCH(T$10,연령전세지수!$1:$1,FALSE))</f>
        <v>99.817985294137131</v>
      </c>
      <c r="U24" s="1159">
        <f t="shared" si="0"/>
        <v>0.8652870019808967</v>
      </c>
      <c r="V24" s="731">
        <f t="shared" si="1"/>
        <v>6.7132302123877663</v>
      </c>
      <c r="W24" s="1165">
        <f t="shared" si="2"/>
        <v>0.90779731098915573</v>
      </c>
      <c r="X24" s="731">
        <f t="shared" si="3"/>
        <v>5.560123073225065</v>
      </c>
      <c r="Y24" s="1165">
        <f t="shared" si="4"/>
        <v>1.2797664962444388</v>
      </c>
      <c r="Z24" s="731">
        <f t="shared" si="5"/>
        <v>5.0892782673842119</v>
      </c>
      <c r="AA24" s="1165">
        <f t="shared" si="6"/>
        <v>0.59250404175366089</v>
      </c>
      <c r="AB24" s="731">
        <f t="shared" si="7"/>
        <v>4.5522806932862592</v>
      </c>
      <c r="AC24" s="1165">
        <f t="shared" si="8"/>
        <v>1.206814415104307</v>
      </c>
      <c r="AD24" s="731">
        <f t="shared" si="9"/>
        <v>6.1509055643708788</v>
      </c>
      <c r="AE24" s="1427" t="s">
        <v>303</v>
      </c>
      <c r="AF24" s="1428"/>
      <c r="AG24" s="632"/>
      <c r="AH24" s="631"/>
    </row>
    <row r="25" spans="1:34" s="310" customFormat="1" ht="11.25" customHeight="1">
      <c r="A25" s="630"/>
      <c r="B25" s="636"/>
      <c r="C25" s="1455" t="s">
        <v>177</v>
      </c>
      <c r="D25" s="1456"/>
      <c r="E25" s="714">
        <v>13</v>
      </c>
      <c r="F25" s="737">
        <f>INDEX(연령전세지수!$2:$42,MATCH($E25,연령전세지수!$D$2:$D$42,FALSE),MATCH(F$10,연령전세지수!$1:$1,FALSE))</f>
        <v>104.35219107727502</v>
      </c>
      <c r="G25" s="739">
        <f>INDEX(연령전세지수!$2:$42,MATCH($E25,연령전세지수!$D$2:$D$42,FALSE),MATCH(G$10,연령전세지수!$1:$1,FALSE))</f>
        <v>103.05189013189894</v>
      </c>
      <c r="H25" s="736">
        <f>INDEX(연령전세지수!$2:$42,MATCH($E25,연령전세지수!$D$2:$D$42,FALSE),MATCH(H$10,연령전세지수!$1:$1,FALSE))</f>
        <v>100.82587892160169</v>
      </c>
      <c r="I25" s="737">
        <f>INDEX(연령전세지수!$43:$83,MATCH($E25,연령전세지수!$D$43:$D$83,FALSE),MATCH(I$10,연령전세지수!$1:$1,FALSE))</f>
        <v>104.93435594862757</v>
      </c>
      <c r="J25" s="739">
        <f>INDEX(연령전세지수!$43:$83,MATCH($E25,연령전세지수!$D$43:$D$83,FALSE),MATCH(J$10,연령전세지수!$1:$1,FALSE))</f>
        <v>103.05229063759502</v>
      </c>
      <c r="K25" s="736">
        <f>INDEX(연령전세지수!$43:$83,MATCH($E25,연령전세지수!$D$43:$D$83,FALSE),MATCH(K$10,연령전세지수!$1:$1,FALSE))</f>
        <v>100.41987105307675</v>
      </c>
      <c r="L25" s="737">
        <f>INDEX(연령전세지수!$84:$124,MATCH($E25,연령전세지수!$D$84:$D$124,FALSE),MATCH(L$10,연령전세지수!$1:$1,FALSE))</f>
        <v>103.74661782258639</v>
      </c>
      <c r="M25" s="739">
        <f>INDEX(연령전세지수!$84:$124,MATCH($E25,연령전세지수!$D$84:$D$124,FALSE),MATCH(M$10,연령전세지수!$1:$1,FALSE))</f>
        <v>102.46816241921546</v>
      </c>
      <c r="N25" s="736">
        <f>INDEX(연령전세지수!$84:$124,MATCH($E25,연령전세지수!$D$84:$D$124,FALSE),MATCH(N$10,연령전세지수!$1:$1,FALSE))</f>
        <v>100.37249091222438</v>
      </c>
      <c r="O25" s="737">
        <f>INDEX(연령전세지수!$125:$165,MATCH($E25,연령전세지수!$D$125:$D$165,FALSE),MATCH(O$10,연령전세지수!$1:$1,FALSE))</f>
        <v>102.40920292152444</v>
      </c>
      <c r="P25" s="739">
        <f>INDEX(연령전세지수!$125:$165,MATCH($E25,연령전세지수!$D$125:$D$165,FALSE),MATCH(P$10,연령전세지수!$1:$1,FALSE))</f>
        <v>100.94891461756397</v>
      </c>
      <c r="Q25" s="736">
        <f>INDEX(연령전세지수!$125:$165,MATCH($E25,연령전세지수!$D$125:$D$165,FALSE),MATCH(Q$10,연령전세지수!$1:$1,FALSE))</f>
        <v>100.27206896968505</v>
      </c>
      <c r="R25" s="737">
        <f>INDEX(연령전세지수!$166:$206,MATCH($E25,연령전세지수!$D$166:$D$206,FALSE),MATCH(R$10,연령전세지수!$1:$1,FALSE))</f>
        <v>103.34256966772877</v>
      </c>
      <c r="S25" s="738">
        <f>INDEX(연령전세지수!$166:$206,MATCH($E25,연령전세지수!$D$166:$D$206,FALSE),MATCH(S$10,연령전세지수!$1:$1,FALSE))</f>
        <v>101.85940733154553</v>
      </c>
      <c r="T25" s="739">
        <f>INDEX(연령전세지수!$166:$206,MATCH($E25,연령전세지수!$D$166:$D$206,FALSE),MATCH(T$10,연령전세지수!$1:$1,FALSE))</f>
        <v>100.65346092347059</v>
      </c>
      <c r="U25" s="1160">
        <f t="shared" si="0"/>
        <v>1.26179242681701</v>
      </c>
      <c r="V25" s="740">
        <f t="shared" si="1"/>
        <v>3.4974276380127289</v>
      </c>
      <c r="W25" s="1167">
        <f t="shared" si="2"/>
        <v>1.826320695433381</v>
      </c>
      <c r="X25" s="740">
        <f t="shared" si="3"/>
        <v>4.4956091341371129</v>
      </c>
      <c r="Y25" s="1167">
        <f t="shared" si="4"/>
        <v>1.2476611009579086</v>
      </c>
      <c r="Z25" s="740">
        <f t="shared" si="5"/>
        <v>3.361605236351739</v>
      </c>
      <c r="AA25" s="1167">
        <f t="shared" si="6"/>
        <v>1.4465616688328353</v>
      </c>
      <c r="AB25" s="740">
        <f t="shared" si="7"/>
        <v>2.131335249984212</v>
      </c>
      <c r="AC25" s="1167">
        <f t="shared" si="8"/>
        <v>1.4560877341016187</v>
      </c>
      <c r="AD25" s="740">
        <f t="shared" si="9"/>
        <v>2.6716505518898925</v>
      </c>
      <c r="AE25" s="1425" t="s">
        <v>304</v>
      </c>
      <c r="AF25" s="1426"/>
      <c r="AG25" s="634"/>
      <c r="AH25" s="637"/>
    </row>
    <row r="26" spans="1:34" s="310" customFormat="1" ht="13.5" customHeight="1">
      <c r="A26" s="1458" t="s">
        <v>191</v>
      </c>
      <c r="B26" s="1458"/>
      <c r="C26" s="1458"/>
      <c r="D26" s="1458"/>
      <c r="E26" s="720">
        <v>14</v>
      </c>
      <c r="F26" s="732">
        <f>INDEX(연령전세지수!$2:$42,MATCH($E26,연령전세지수!$D$2:$D$42,FALSE),MATCH(F$10,연령전세지수!$1:$1,FALSE))</f>
        <v>103.99403630779294</v>
      </c>
      <c r="G26" s="733">
        <f>INDEX(연령전세지수!$2:$42,MATCH($E26,연령전세지수!$D$2:$D$42,FALSE),MATCH(G$10,연령전세지수!$1:$1,FALSE))</f>
        <v>103.19945625590432</v>
      </c>
      <c r="H26" s="734">
        <f>INDEX(연령전세지수!$2:$42,MATCH($E26,연령전세지수!$D$2:$D$42,FALSE),MATCH(H$10,연령전세지수!$1:$1,FALSE))</f>
        <v>100.19209007144292</v>
      </c>
      <c r="I26" s="732">
        <f>INDEX(연령전세지수!$43:$83,MATCH($E26,연령전세지수!$D$43:$D$83,FALSE),MATCH(I$10,연령전세지수!$1:$1,FALSE))</f>
        <v>104.20463960002999</v>
      </c>
      <c r="J26" s="733">
        <f>INDEX(연령전세지수!$43:$83,MATCH($E26,연령전세지수!$D$43:$D$83,FALSE),MATCH(J$10,연령전세지수!$1:$1,FALSE))</f>
        <v>103.47553314462785</v>
      </c>
      <c r="K26" s="734">
        <f>INDEX(연령전세지수!$43:$83,MATCH($E26,연령전세지수!$D$43:$D$83,FALSE),MATCH(K$10,연령전세지수!$1:$1,FALSE))</f>
        <v>100.01464452090734</v>
      </c>
      <c r="L26" s="732">
        <f>INDEX(연령전세지수!$84:$124,MATCH($E26,연령전세지수!$D$84:$D$124,FALSE),MATCH(L$10,연령전세지수!$1:$1,FALSE))</f>
        <v>103.96005088725822</v>
      </c>
      <c r="M26" s="733">
        <f>INDEX(연령전세지수!$84:$124,MATCH($E26,연령전세지수!$D$84:$D$124,FALSE),MATCH(M$10,연령전세지수!$1:$1,FALSE))</f>
        <v>103.12757811363812</v>
      </c>
      <c r="N26" s="734">
        <f>INDEX(연령전세지수!$84:$124,MATCH($E26,연령전세지수!$D$84:$D$124,FALSE),MATCH(N$10,연령전세지수!$1:$1,FALSE))</f>
        <v>100.14602538066642</v>
      </c>
      <c r="O26" s="732">
        <f>INDEX(연령전세지수!$125:$165,MATCH($E26,연령전세지수!$D$125:$D$165,FALSE),MATCH(O$10,연령전세지수!$1:$1,FALSE))</f>
        <v>102.83887350275691</v>
      </c>
      <c r="P26" s="733">
        <f>INDEX(연령전세지수!$125:$165,MATCH($E26,연령전세지수!$D$125:$D$165,FALSE),MATCH(P$10,연령전세지수!$1:$1,FALSE))</f>
        <v>101.96255114544188</v>
      </c>
      <c r="Q26" s="734">
        <f>INDEX(연령전세지수!$125:$165,MATCH($E26,연령전세지수!$D$125:$D$165,FALSE),MATCH(Q$10,연령전세지수!$1:$1,FALSE))</f>
        <v>99.969180665727791</v>
      </c>
      <c r="R26" s="732">
        <f>INDEX(연령전세지수!$166:$206,MATCH($E26,연령전세지수!$D$166:$D$206,FALSE),MATCH(R$10,연령전세지수!$1:$1,FALSE))</f>
        <v>103.06091013890483</v>
      </c>
      <c r="S26" s="735">
        <f>INDEX(연령전세지수!$166:$206,MATCH($E26,연령전세지수!$D$166:$D$206,FALSE),MATCH(S$10,연령전세지수!$1:$1,FALSE))</f>
        <v>102.51455102024522</v>
      </c>
      <c r="T26" s="733">
        <f>INDEX(연령전세지수!$166:$206,MATCH($E26,연령전세지수!$D$166:$D$206,FALSE),MATCH(T$10,연령전세지수!$1:$1,FALSE))</f>
        <v>100.39342661224883</v>
      </c>
      <c r="U26" s="1158">
        <f t="shared" si="0"/>
        <v>0.76994596746546851</v>
      </c>
      <c r="V26" s="725">
        <f t="shared" si="1"/>
        <v>3.794657076860064</v>
      </c>
      <c r="W26" s="1163">
        <f t="shared" si="2"/>
        <v>0.70461724935795278</v>
      </c>
      <c r="X26" s="719">
        <f t="shared" si="3"/>
        <v>4.1893815642635834</v>
      </c>
      <c r="Y26" s="1163">
        <f t="shared" si="4"/>
        <v>0.80722614536994364</v>
      </c>
      <c r="Z26" s="719">
        <f t="shared" si="5"/>
        <v>3.8084641822720977</v>
      </c>
      <c r="AA26" s="1163">
        <f t="shared" si="6"/>
        <v>0.85945511118590279</v>
      </c>
      <c r="AB26" s="719">
        <f t="shared" si="7"/>
        <v>2.8705775299135983</v>
      </c>
      <c r="AC26" s="1163">
        <f t="shared" si="8"/>
        <v>0.53295762720719786</v>
      </c>
      <c r="AD26" s="719">
        <f t="shared" si="9"/>
        <v>2.6570300632915655</v>
      </c>
      <c r="AE26" s="1445" t="s">
        <v>284</v>
      </c>
      <c r="AF26" s="1446"/>
      <c r="AG26" s="1446"/>
      <c r="AH26" s="1446"/>
    </row>
    <row r="27" spans="1:34" s="310" customFormat="1" ht="11.25" customHeight="1">
      <c r="A27" s="638"/>
      <c r="B27" s="1471" t="s">
        <v>1396</v>
      </c>
      <c r="C27" s="1472"/>
      <c r="D27" s="1472"/>
      <c r="E27" s="714">
        <v>15</v>
      </c>
      <c r="F27" s="721">
        <f>INDEX(연령전세지수!$2:$42,MATCH($E27,연령전세지수!$D$2:$D$42,FALSE),MATCH(F$10,연령전세지수!$1:$1,FALSE))</f>
        <v>105.99671100290482</v>
      </c>
      <c r="G27" s="722">
        <f>INDEX(연령전세지수!$2:$42,MATCH($E27,연령전세지수!$D$2:$D$42,FALSE),MATCH(G$10,연령전세지수!$1:$1,FALSE))</f>
        <v>104.07079633003463</v>
      </c>
      <c r="H27" s="723">
        <f>INDEX(연령전세지수!$2:$42,MATCH($E27,연령전세지수!$D$2:$D$42,FALSE),MATCH(H$10,연령전세지수!$1:$1,FALSE))</f>
        <v>99.594870969948957</v>
      </c>
      <c r="I27" s="721">
        <f>INDEX(연령전세지수!$43:$83,MATCH($E27,연령전세지수!$D$43:$D$83,FALSE),MATCH(I$10,연령전세지수!$1:$1,FALSE))</f>
        <v>102.6742323811366</v>
      </c>
      <c r="J27" s="722">
        <f>INDEX(연령전세지수!$43:$83,MATCH($E27,연령전세지수!$D$43:$D$83,FALSE),MATCH(J$10,연령전세지수!$1:$1,FALSE))</f>
        <v>101.98552398365604</v>
      </c>
      <c r="K27" s="723">
        <f>INDEX(연령전세지수!$43:$83,MATCH($E27,연령전세지수!$D$43:$D$83,FALSE),MATCH(K$10,연령전세지수!$1:$1,FALSE))</f>
        <v>99.595601548962009</v>
      </c>
      <c r="L27" s="721">
        <f>INDEX(연령전세지수!$84:$124,MATCH($E27,연령전세지수!$D$84:$D$124,FALSE),MATCH(L$10,연령전세지수!$1:$1,FALSE))</f>
        <v>105.18066325550596</v>
      </c>
      <c r="M27" s="722">
        <f>INDEX(연령전세지수!$84:$124,MATCH($E27,연령전세지수!$D$84:$D$124,FALSE),MATCH(M$10,연령전세지수!$1:$1,FALSE))</f>
        <v>103.6705377573885</v>
      </c>
      <c r="N27" s="723">
        <f>INDEX(연령전세지수!$84:$124,MATCH($E27,연령전세지수!$D$84:$D$124,FALSE),MATCH(N$10,연령전세지수!$1:$1,FALSE))</f>
        <v>99.623238989610414</v>
      </c>
      <c r="O27" s="721">
        <f>INDEX(연령전세지수!$125:$165,MATCH($E27,연령전세지수!$D$125:$D$165,FALSE),MATCH(O$10,연령전세지수!$1:$1,FALSE))</f>
        <v>103.34213685620797</v>
      </c>
      <c r="P27" s="722">
        <f>INDEX(연령전세지수!$125:$165,MATCH($E27,연령전세지수!$D$125:$D$165,FALSE),MATCH(P$10,연령전세지수!$1:$1,FALSE))</f>
        <v>102.52508529995255</v>
      </c>
      <c r="Q27" s="723">
        <f>INDEX(연령전세지수!$125:$165,MATCH($E27,연령전세지수!$D$125:$D$165,FALSE),MATCH(Q$10,연령전세지수!$1:$1,FALSE))</f>
        <v>99.650775149824597</v>
      </c>
      <c r="R27" s="721">
        <f>INDEX(연령전세지수!$166:$206,MATCH($E27,연령전세지수!$D$166:$D$206,FALSE),MATCH(R$10,연령전세지수!$1:$1,FALSE))</f>
        <v>104.45703207939421</v>
      </c>
      <c r="S27" s="724">
        <f>INDEX(연령전세지수!$166:$206,MATCH($E27,연령전세지수!$D$166:$D$206,FALSE),MATCH(S$10,연령전세지수!$1:$1,FALSE))</f>
        <v>103.82225020627428</v>
      </c>
      <c r="T27" s="722">
        <f>INDEX(연령전세지수!$166:$206,MATCH($E27,연령전세지수!$D$166:$D$206,FALSE),MATCH(T$10,연령전세지수!$1:$1,FALSE))</f>
        <v>100.54731854911114</v>
      </c>
      <c r="U27" s="1161">
        <f t="shared" si="0"/>
        <v>1.8505812781163256</v>
      </c>
      <c r="V27" s="726">
        <f t="shared" si="1"/>
        <v>6.4278812459002133</v>
      </c>
      <c r="W27" s="1164">
        <f t="shared" si="2"/>
        <v>0.67530015102039709</v>
      </c>
      <c r="X27" s="726">
        <f t="shared" si="3"/>
        <v>3.0911313193495937</v>
      </c>
      <c r="Y27" s="1164">
        <f t="shared" si="4"/>
        <v>1.4566583050350079</v>
      </c>
      <c r="Z27" s="726">
        <f t="shared" si="5"/>
        <v>5.5784416590541896</v>
      </c>
      <c r="AA27" s="1164">
        <f t="shared" si="6"/>
        <v>0.79692843352923148</v>
      </c>
      <c r="AB27" s="726">
        <f t="shared" si="7"/>
        <v>3.7042980356484234</v>
      </c>
      <c r="AC27" s="1164">
        <f t="shared" si="8"/>
        <v>0.61141217018390037</v>
      </c>
      <c r="AD27" s="726">
        <f t="shared" si="9"/>
        <v>3.8884314238309736</v>
      </c>
      <c r="AE27" s="1433" t="s">
        <v>1400</v>
      </c>
      <c r="AF27" s="1434"/>
      <c r="AG27" s="1435"/>
      <c r="AH27" s="639"/>
    </row>
    <row r="28" spans="1:34" s="310" customFormat="1" ht="11.25" customHeight="1">
      <c r="A28" s="638"/>
      <c r="B28" s="1473" t="s">
        <v>773</v>
      </c>
      <c r="C28" s="1454"/>
      <c r="D28" s="1454"/>
      <c r="E28" s="720">
        <v>16</v>
      </c>
      <c r="F28" s="732">
        <f>INDEX(연령전세지수!$2:$42,MATCH($E28,연령전세지수!$D$2:$D$42,FALSE),MATCH(F$10,연령전세지수!$1:$1,FALSE))</f>
        <v>103.76406956263224</v>
      </c>
      <c r="G28" s="733">
        <f>INDEX(연령전세지수!$2:$42,MATCH($E28,연령전세지수!$D$2:$D$42,FALSE),MATCH(G$10,연령전세지수!$1:$1,FALSE))</f>
        <v>103.37267815829874</v>
      </c>
      <c r="H28" s="734">
        <f>INDEX(연령전세지수!$2:$42,MATCH($E28,연령전세지수!$D$2:$D$42,FALSE),MATCH(H$10,연령전세지수!$1:$1,FALSE))</f>
        <v>100.45295087298798</v>
      </c>
      <c r="I28" s="732">
        <f>INDEX(연령전세지수!$43:$83,MATCH($E28,연령전세지수!$D$43:$D$83,FALSE),MATCH(I$10,연령전세지수!$1:$1,FALSE))</f>
        <v>103.54510320219281</v>
      </c>
      <c r="J28" s="733">
        <f>INDEX(연령전세지수!$43:$83,MATCH($E28,연령전세지수!$D$43:$D$83,FALSE),MATCH(J$10,연령전세지수!$1:$1,FALSE))</f>
        <v>103.27599618058237</v>
      </c>
      <c r="K28" s="734">
        <f>INDEX(연령전세지수!$43:$83,MATCH($E28,연령전세지수!$D$43:$D$83,FALSE),MATCH(K$10,연령전세지수!$1:$1,FALSE))</f>
        <v>100.2605930157029</v>
      </c>
      <c r="L28" s="732">
        <f>INDEX(연령전세지수!$84:$124,MATCH($E28,연령전세지수!$D$84:$D$124,FALSE),MATCH(L$10,연령전세지수!$1:$1,FALSE))</f>
        <v>104.15834577018845</v>
      </c>
      <c r="M28" s="733">
        <f>INDEX(연령전세지수!$84:$124,MATCH($E28,연령전세지수!$D$84:$D$124,FALSE),MATCH(M$10,연령전세지수!$1:$1,FALSE))</f>
        <v>103.46991017181884</v>
      </c>
      <c r="N28" s="734">
        <f>INDEX(연령전세지수!$84:$124,MATCH($E28,연령전세지수!$D$84:$D$124,FALSE),MATCH(N$10,연령전세지수!$1:$1,FALSE))</f>
        <v>100.37249619911857</v>
      </c>
      <c r="O28" s="732">
        <f>INDEX(연령전세지수!$125:$165,MATCH($E28,연령전세지수!$D$125:$D$165,FALSE),MATCH(O$10,연령전세지수!$1:$1,FALSE))</f>
        <v>105.29016480942484</v>
      </c>
      <c r="P28" s="733">
        <f>INDEX(연령전세지수!$125:$165,MATCH($E28,연령전세지수!$D$125:$D$165,FALSE),MATCH(P$10,연령전세지수!$1:$1,FALSE))</f>
        <v>104.34688655980464</v>
      </c>
      <c r="Q28" s="734">
        <f>INDEX(연령전세지수!$125:$165,MATCH($E28,연령전세지수!$D$125:$D$165,FALSE),MATCH(Q$10,연령전세지수!$1:$1,FALSE))</f>
        <v>100.67502811793685</v>
      </c>
      <c r="R28" s="732">
        <f>INDEX(연령전세지수!$166:$206,MATCH($E28,연령전세지수!$D$166:$D$206,FALSE),MATCH(R$10,연령전세지수!$1:$1,FALSE))</f>
        <v>104.26918551839761</v>
      </c>
      <c r="S28" s="735">
        <f>INDEX(연령전세지수!$166:$206,MATCH($E28,연령전세지수!$D$166:$D$206,FALSE),MATCH(S$10,연령전세지수!$1:$1,FALSE))</f>
        <v>103.21491986633919</v>
      </c>
      <c r="T28" s="733">
        <f>INDEX(연령전세지수!$166:$206,MATCH($E28,연령전세지수!$D$166:$D$206,FALSE),MATCH(T$10,연령전세지수!$1:$1,FALSE))</f>
        <v>100.30587250017177</v>
      </c>
      <c r="U28" s="1158">
        <f t="shared" si="0"/>
        <v>0.37862171253235655</v>
      </c>
      <c r="V28" s="725">
        <f t="shared" si="1"/>
        <v>3.2961885747197384</v>
      </c>
      <c r="W28" s="1166">
        <f t="shared" si="2"/>
        <v>0.26057073430683086</v>
      </c>
      <c r="X28" s="725">
        <f t="shared" si="3"/>
        <v>3.2759732290586818</v>
      </c>
      <c r="Y28" s="1166">
        <f t="shared" si="4"/>
        <v>0.66534859963289783</v>
      </c>
      <c r="Z28" s="725">
        <f t="shared" si="5"/>
        <v>3.7717997603243125</v>
      </c>
      <c r="AA28" s="1166">
        <f t="shared" si="6"/>
        <v>0.90398312850432649</v>
      </c>
      <c r="AB28" s="725">
        <f t="shared" si="7"/>
        <v>4.5841921057936386</v>
      </c>
      <c r="AC28" s="1166">
        <f t="shared" si="8"/>
        <v>1.0214275740596968</v>
      </c>
      <c r="AD28" s="725">
        <f t="shared" si="9"/>
        <v>3.951227300494331</v>
      </c>
      <c r="AE28" s="1436" t="s">
        <v>1401</v>
      </c>
      <c r="AF28" s="1437"/>
      <c r="AG28" s="1438"/>
      <c r="AH28" s="639"/>
    </row>
    <row r="29" spans="1:34" s="310" customFormat="1" ht="11.25" customHeight="1">
      <c r="A29" s="638"/>
      <c r="B29" s="1473" t="s">
        <v>181</v>
      </c>
      <c r="C29" s="1454"/>
      <c r="D29" s="1454"/>
      <c r="E29" s="714">
        <v>17</v>
      </c>
      <c r="F29" s="732">
        <f>INDEX(연령전세지수!$2:$42,MATCH($E29,연령전세지수!$D$2:$D$42,FALSE),MATCH(F$10,연령전세지수!$1:$1,FALSE))</f>
        <v>104.97566072640092</v>
      </c>
      <c r="G29" s="733">
        <f>INDEX(연령전세지수!$2:$42,MATCH($E29,연령전세지수!$D$2:$D$42,FALSE),MATCH(G$10,연령전세지수!$1:$1,FALSE))</f>
        <v>104.10160084948561</v>
      </c>
      <c r="H29" s="734">
        <f>INDEX(연령전세지수!$2:$42,MATCH($E29,연령전세지수!$D$2:$D$42,FALSE),MATCH(H$10,연령전세지수!$1:$1,FALSE))</f>
        <v>100.68765533241044</v>
      </c>
      <c r="I29" s="732">
        <f>INDEX(연령전세지수!$43:$83,MATCH($E29,연령전세지수!$D$43:$D$83,FALSE),MATCH(I$10,연령전세지수!$1:$1,FALSE))</f>
        <v>104.53289204247915</v>
      </c>
      <c r="J29" s="733">
        <f>INDEX(연령전세지수!$43:$83,MATCH($E29,연령전세지수!$D$43:$D$83,FALSE),MATCH(J$10,연령전세지수!$1:$1,FALSE))</f>
        <v>103.63411510654971</v>
      </c>
      <c r="K29" s="734">
        <f>INDEX(연령전세지수!$43:$83,MATCH($E29,연령전세지수!$D$43:$D$83,FALSE),MATCH(K$10,연령전세지수!$1:$1,FALSE))</f>
        <v>100.10818465461422</v>
      </c>
      <c r="L29" s="732">
        <f>INDEX(연령전세지수!$84:$124,MATCH($E29,연령전세지수!$D$84:$D$124,FALSE),MATCH(L$10,연령전세지수!$1:$1,FALSE))</f>
        <v>103.64376189433095</v>
      </c>
      <c r="M29" s="733">
        <f>INDEX(연령전세지수!$84:$124,MATCH($E29,연령전세지수!$D$84:$D$124,FALSE),MATCH(M$10,연령전세지수!$1:$1,FALSE))</f>
        <v>102.80149121481861</v>
      </c>
      <c r="N29" s="734">
        <f>INDEX(연령전세지수!$84:$124,MATCH($E29,연령전세지수!$D$84:$D$124,FALSE),MATCH(N$10,연령전세지수!$1:$1,FALSE))</f>
        <v>100.3381140874166</v>
      </c>
      <c r="O29" s="732">
        <f>INDEX(연령전세지수!$125:$165,MATCH($E29,연령전세지수!$D$125:$D$165,FALSE),MATCH(O$10,연령전세지수!$1:$1,FALSE))</f>
        <v>102.92574771322955</v>
      </c>
      <c r="P29" s="733">
        <f>INDEX(연령전세지수!$125:$165,MATCH($E29,연령전세지수!$D$125:$D$165,FALSE),MATCH(P$10,연령전세지수!$1:$1,FALSE))</f>
        <v>101.83515649063608</v>
      </c>
      <c r="Q29" s="734">
        <f>INDEX(연령전세지수!$125:$165,MATCH($E29,연령전세지수!$D$125:$D$165,FALSE),MATCH(Q$10,연령전세지수!$1:$1,FALSE))</f>
        <v>100.21011382065505</v>
      </c>
      <c r="R29" s="732">
        <f>INDEX(연령전세지수!$166:$206,MATCH($E29,연령전세지수!$D$166:$D$206,FALSE),MATCH(R$10,연령전세지수!$1:$1,FALSE))</f>
        <v>103.65858188649719</v>
      </c>
      <c r="S29" s="735">
        <f>INDEX(연령전세지수!$166:$206,MATCH($E29,연령전세지수!$D$166:$D$206,FALSE),MATCH(S$10,연령전세지수!$1:$1,FALSE))</f>
        <v>103.2033670973606</v>
      </c>
      <c r="T29" s="733">
        <f>INDEX(연령전세지수!$166:$206,MATCH($E29,연령전세지수!$D$166:$D$206,FALSE),MATCH(T$10,연령전세지수!$1:$1,FALSE))</f>
        <v>100.43707909294514</v>
      </c>
      <c r="U29" s="1158">
        <f t="shared" si="0"/>
        <v>0.8396219364378954</v>
      </c>
      <c r="V29" s="725">
        <f t="shared" si="1"/>
        <v>4.258720078279743</v>
      </c>
      <c r="W29" s="1166">
        <f t="shared" si="2"/>
        <v>0.86725971945180724</v>
      </c>
      <c r="X29" s="725">
        <f t="shared" si="3"/>
        <v>4.4199257065051345</v>
      </c>
      <c r="Y29" s="1166">
        <f t="shared" si="4"/>
        <v>0.81931756977366987</v>
      </c>
      <c r="Z29" s="725">
        <f t="shared" si="5"/>
        <v>3.2945086091955122</v>
      </c>
      <c r="AA29" s="1166">
        <f t="shared" si="6"/>
        <v>1.070937837360475</v>
      </c>
      <c r="AB29" s="725">
        <f t="shared" si="7"/>
        <v>2.7099399342412012</v>
      </c>
      <c r="AC29" s="1166">
        <f t="shared" si="8"/>
        <v>0.44108521062800055</v>
      </c>
      <c r="AD29" s="725">
        <f t="shared" si="9"/>
        <v>3.2074835535299107</v>
      </c>
      <c r="AE29" s="1436" t="s">
        <v>1395</v>
      </c>
      <c r="AF29" s="1437"/>
      <c r="AG29" s="1438"/>
      <c r="AH29" s="639"/>
    </row>
    <row r="30" spans="1:34" s="310" customFormat="1" ht="11.25" customHeight="1">
      <c r="A30" s="638"/>
      <c r="B30" s="1473" t="s">
        <v>1397</v>
      </c>
      <c r="C30" s="1454"/>
      <c r="D30" s="1454"/>
      <c r="E30" s="720">
        <v>18</v>
      </c>
      <c r="F30" s="732">
        <f>INDEX(연령전세지수!$2:$42,MATCH($E30,연령전세지수!$D$2:$D$42,FALSE),MATCH(F$10,연령전세지수!$1:$1,FALSE))</f>
        <v>104.03361528641966</v>
      </c>
      <c r="G30" s="733">
        <f>INDEX(연령전세지수!$2:$42,MATCH($E30,연령전세지수!$D$2:$D$42,FALSE),MATCH(G$10,연령전세지수!$1:$1,FALSE))</f>
        <v>103.31089428185834</v>
      </c>
      <c r="H30" s="734">
        <f>INDEX(연령전세지수!$2:$42,MATCH($E30,연령전세지수!$D$2:$D$42,FALSE),MATCH(H$10,연령전세지수!$1:$1,FALSE))</f>
        <v>100.00365678869801</v>
      </c>
      <c r="I30" s="732">
        <f>INDEX(연령전세지수!$43:$83,MATCH($E30,연령전세지수!$D$43:$D$83,FALSE),MATCH(I$10,연령전세지수!$1:$1,FALSE))</f>
        <v>104.18945206821024</v>
      </c>
      <c r="J30" s="733">
        <f>INDEX(연령전세지수!$43:$83,MATCH($E30,연령전세지수!$D$43:$D$83,FALSE),MATCH(J$10,연령전세지수!$1:$1,FALSE))</f>
        <v>103.25422954870007</v>
      </c>
      <c r="K30" s="734">
        <f>INDEX(연령전세지수!$43:$83,MATCH($E30,연령전세지수!$D$43:$D$83,FALSE),MATCH(K$10,연령전세지수!$1:$1,FALSE))</f>
        <v>99.96437220186462</v>
      </c>
      <c r="L30" s="732">
        <f>INDEX(연령전세지수!$84:$124,MATCH($E30,연령전세지수!$D$84:$D$124,FALSE),MATCH(L$10,연령전세지수!$1:$1,FALSE))</f>
        <v>103.4254532461175</v>
      </c>
      <c r="M30" s="733">
        <f>INDEX(연령전세지수!$84:$124,MATCH($E30,연령전세지수!$D$84:$D$124,FALSE),MATCH(M$10,연령전세지수!$1:$1,FALSE))</f>
        <v>102.77979353945935</v>
      </c>
      <c r="N30" s="734">
        <f>INDEX(연령전세지수!$84:$124,MATCH($E30,연령전세지수!$D$84:$D$124,FALSE),MATCH(N$10,연령전세지수!$1:$1,FALSE))</f>
        <v>100.25239070852163</v>
      </c>
      <c r="O30" s="732">
        <f>INDEX(연령전세지수!$125:$165,MATCH($E30,연령전세지수!$D$125:$D$165,FALSE),MATCH(O$10,연령전세지수!$1:$1,FALSE))</f>
        <v>100.47882128166185</v>
      </c>
      <c r="P30" s="733">
        <f>INDEX(연령전세지수!$125:$165,MATCH($E30,연령전세지수!$D$125:$D$165,FALSE),MATCH(P$10,연령전세지수!$1:$1,FALSE))</f>
        <v>100.05686003505562</v>
      </c>
      <c r="Q30" s="734">
        <f>INDEX(연령전세지수!$125:$165,MATCH($E30,연령전세지수!$D$125:$D$165,FALSE),MATCH(Q$10,연령전세지수!$1:$1,FALSE))</f>
        <v>100.32781681304985</v>
      </c>
      <c r="R30" s="732">
        <f>INDEX(연령전세지수!$166:$206,MATCH($E30,연령전세지수!$D$166:$D$206,FALSE),MATCH(R$10,연령전세지수!$1:$1,FALSE))</f>
        <v>102.96286487137407</v>
      </c>
      <c r="S30" s="735">
        <f>INDEX(연령전세지수!$166:$206,MATCH($E30,연령전세지수!$D$166:$D$206,FALSE),MATCH(S$10,연령전세지수!$1:$1,FALSE))</f>
        <v>102.96286487137407</v>
      </c>
      <c r="T30" s="733">
        <f>INDEX(연령전세지수!$166:$206,MATCH($E30,연령전세지수!$D$166:$D$206,FALSE),MATCH(T$10,연령전세지수!$1:$1,FALSE))</f>
        <v>100.02142288447496</v>
      </c>
      <c r="U30" s="1158">
        <f t="shared" si="0"/>
        <v>0.69955933455532193</v>
      </c>
      <c r="V30" s="725">
        <f t="shared" si="1"/>
        <v>4.0298111360434818</v>
      </c>
      <c r="W30" s="1166">
        <f t="shared" si="2"/>
        <v>0.90574741935300906</v>
      </c>
      <c r="X30" s="725">
        <f t="shared" si="3"/>
        <v>4.2265857057689038</v>
      </c>
      <c r="Y30" s="1166">
        <f t="shared" si="4"/>
        <v>0.62819712360120405</v>
      </c>
      <c r="Z30" s="725">
        <f t="shared" si="5"/>
        <v>3.1650741844365227</v>
      </c>
      <c r="AA30" s="1166">
        <f t="shared" si="6"/>
        <v>0.42172145563872387</v>
      </c>
      <c r="AB30" s="725">
        <f t="shared" si="7"/>
        <v>0.15051106802550507</v>
      </c>
      <c r="AC30" s="1166">
        <f t="shared" si="8"/>
        <v>0</v>
      </c>
      <c r="AD30" s="725">
        <f t="shared" si="9"/>
        <v>2.9408119801459742</v>
      </c>
      <c r="AE30" s="1436" t="s">
        <v>1399</v>
      </c>
      <c r="AF30" s="1437"/>
      <c r="AG30" s="1438"/>
      <c r="AH30" s="639"/>
    </row>
    <row r="31" spans="1:34" s="310" customFormat="1" ht="11.25" customHeight="1">
      <c r="A31" s="638" t="s">
        <v>162</v>
      </c>
      <c r="B31" s="1473" t="s">
        <v>1398</v>
      </c>
      <c r="C31" s="1454"/>
      <c r="D31" s="1454"/>
      <c r="E31" s="714">
        <v>19</v>
      </c>
      <c r="F31" s="732">
        <f>INDEX(연령전세지수!$2:$42,MATCH($E31,연령전세지수!$D$2:$D$42,FALSE),MATCH(F$10,연령전세지수!$1:$1,FALSE))</f>
        <v>99.731664178757256</v>
      </c>
      <c r="G31" s="733">
        <f>INDEX(연령전세지수!$2:$42,MATCH($E31,연령전세지수!$D$2:$D$42,FALSE),MATCH(G$10,연령전세지수!$1:$1,FALSE))</f>
        <v>100.10754889900949</v>
      </c>
      <c r="H31" s="734">
        <f>INDEX(연령전세지수!$2:$42,MATCH($E31,연령전세지수!$D$2:$D$42,FALSE),MATCH(H$10,연령전세지수!$1:$1,FALSE))</f>
        <v>99.363287545800475</v>
      </c>
      <c r="I31" s="732">
        <f>INDEX(연령전세지수!$43:$83,MATCH($E31,연령전세지수!$D$43:$D$83,FALSE),MATCH(I$10,연령전세지수!$1:$1,FALSE))</f>
        <v>103.45036158405642</v>
      </c>
      <c r="J31" s="733">
        <f>INDEX(연령전세지수!$43:$83,MATCH($E31,연령전세지수!$D$43:$D$83,FALSE),MATCH(J$10,연령전세지수!$1:$1,FALSE))</f>
        <v>104.05294480512124</v>
      </c>
      <c r="K31" s="734">
        <f>INDEX(연령전세지수!$43:$83,MATCH($E31,연령전세지수!$D$43:$D$83,FALSE),MATCH(K$10,연령전세지수!$1:$1,FALSE))</f>
        <v>101.07600793341733</v>
      </c>
      <c r="L31" s="732">
        <f>INDEX(연령전세지수!$84:$124,MATCH($E31,연령전세지수!$D$84:$D$124,FALSE),MATCH(L$10,연령전세지수!$1:$1,FALSE))</f>
        <v>104.48484505739417</v>
      </c>
      <c r="M31" s="733">
        <f>INDEX(연령전세지수!$84:$124,MATCH($E31,연령전세지수!$D$84:$D$124,FALSE),MATCH(M$10,연령전세지수!$1:$1,FALSE))</f>
        <v>103.87158775368633</v>
      </c>
      <c r="N31" s="734">
        <f>INDEX(연령전세지수!$84:$124,MATCH($E31,연령전세지수!$D$84:$D$124,FALSE),MATCH(N$10,연령전세지수!$1:$1,FALSE))</f>
        <v>99.502818476381265</v>
      </c>
      <c r="O31" s="732">
        <f>INDEX(연령전세지수!$125:$165,MATCH($E31,연령전세지수!$D$125:$D$165,FALSE),MATCH(O$10,연령전세지수!$1:$1,FALSE))</f>
        <v>104.74075875809541</v>
      </c>
      <c r="P31" s="733">
        <f>INDEX(연령전세지수!$125:$165,MATCH($E31,연령전세지수!$D$125:$D$165,FALSE),MATCH(P$10,연령전세지수!$1:$1,FALSE))</f>
        <v>104.43437369938296</v>
      </c>
      <c r="Q31" s="734">
        <f>INDEX(연령전세지수!$125:$165,MATCH($E31,연령전세지수!$D$125:$D$165,FALSE),MATCH(Q$10,연령전세지수!$1:$1,FALSE))</f>
        <v>100</v>
      </c>
      <c r="R31" s="732">
        <f>INDEX(연령전세지수!$166:$206,MATCH($E31,연령전세지수!$D$166:$D$206,FALSE),MATCH(R$10,연령전세지수!$1:$1,FALSE))</f>
        <v>107.75465267597968</v>
      </c>
      <c r="S31" s="735">
        <f>INDEX(연령전세지수!$166:$206,MATCH($E31,연령전세지수!$D$166:$D$206,FALSE),MATCH(S$10,연령전세지수!$1:$1,FALSE))</f>
        <v>104.68888648387404</v>
      </c>
      <c r="T31" s="733">
        <f>INDEX(연령전세지수!$166:$206,MATCH($E31,연령전세지수!$D$166:$D$206,FALSE),MATCH(T$10,연령전세지수!$1:$1,FALSE))</f>
        <v>100</v>
      </c>
      <c r="U31" s="1158">
        <f t="shared" si="0"/>
        <v>-0.37548089468401047</v>
      </c>
      <c r="V31" s="725">
        <f t="shared" si="1"/>
        <v>0.37073716264368617</v>
      </c>
      <c r="W31" s="1166">
        <f t="shared" si="2"/>
        <v>-0.57911212622899777</v>
      </c>
      <c r="X31" s="725">
        <f t="shared" si="3"/>
        <v>2.3490773915439744</v>
      </c>
      <c r="Y31" s="1166">
        <f t="shared" si="4"/>
        <v>0.59039947012466953</v>
      </c>
      <c r="Z31" s="725">
        <f t="shared" si="5"/>
        <v>5.0069200624658361</v>
      </c>
      <c r="AA31" s="1166">
        <f t="shared" si="6"/>
        <v>0.29337568451781593</v>
      </c>
      <c r="AB31" s="725">
        <f t="shared" si="7"/>
        <v>4.7407587580954091</v>
      </c>
      <c r="AC31" s="1166">
        <f t="shared" si="8"/>
        <v>2.9284542945042125</v>
      </c>
      <c r="AD31" s="725">
        <f t="shared" si="9"/>
        <v>7.7546526759796786</v>
      </c>
      <c r="AE31" s="1436" t="s">
        <v>1402</v>
      </c>
      <c r="AF31" s="1437"/>
      <c r="AG31" s="1438"/>
      <c r="AH31" s="639"/>
    </row>
    <row r="32" spans="1:34" s="310" customFormat="1" ht="11.25" customHeight="1">
      <c r="A32" s="638"/>
      <c r="B32" s="1473" t="s">
        <v>1388</v>
      </c>
      <c r="C32" s="1454"/>
      <c r="D32" s="1454"/>
      <c r="E32" s="720">
        <v>20</v>
      </c>
      <c r="F32" s="732">
        <f>INDEX(연령전세지수!$2:$42,MATCH($E32,연령전세지수!$D$2:$D$42,FALSE),MATCH(F$10,연령전세지수!$1:$1,FALSE))</f>
        <v>102.68344048776592</v>
      </c>
      <c r="G32" s="733">
        <f>INDEX(연령전세지수!$2:$42,MATCH($E32,연령전세지수!$D$2:$D$42,FALSE),MATCH(G$10,연령전세지수!$1:$1,FALSE))</f>
        <v>102.03304831257051</v>
      </c>
      <c r="H32" s="734">
        <f>INDEX(연령전세지수!$2:$42,MATCH($E32,연령전세지수!$D$2:$D$42,FALSE),MATCH(H$10,연령전세지수!$1:$1,FALSE))</f>
        <v>99.953667256764959</v>
      </c>
      <c r="I32" s="732">
        <f>INDEX(연령전세지수!$43:$83,MATCH($E32,연령전세지수!$D$43:$D$83,FALSE),MATCH(I$10,연령전세지수!$1:$1,FALSE))</f>
        <v>107.01887658370572</v>
      </c>
      <c r="J32" s="733">
        <f>INDEX(연령전세지수!$43:$83,MATCH($E32,연령전세지수!$D$43:$D$83,FALSE),MATCH(J$10,연령전세지수!$1:$1,FALSE))</f>
        <v>106.15811055964741</v>
      </c>
      <c r="K32" s="734">
        <f>INDEX(연령전세지수!$43:$83,MATCH($E32,연령전세지수!$D$43:$D$83,FALSE),MATCH(K$10,연령전세지수!$1:$1,FALSE))</f>
        <v>99.594283263085714</v>
      </c>
      <c r="L32" s="732">
        <f>INDEX(연령전세지수!$84:$124,MATCH($E32,연령전세지수!$D$84:$D$124,FALSE),MATCH(L$10,연령전세지수!$1:$1,FALSE))</f>
        <v>104.79954460628934</v>
      </c>
      <c r="M32" s="733">
        <f>INDEX(연령전세지수!$84:$124,MATCH($E32,연령전세지수!$D$84:$D$124,FALSE),MATCH(M$10,연령전세지수!$1:$1,FALSE))</f>
        <v>103.55448097125768</v>
      </c>
      <c r="N32" s="734">
        <f>INDEX(연령전세지수!$84:$124,MATCH($E32,연령전세지수!$D$84:$D$124,FALSE),MATCH(N$10,연령전세지수!$1:$1,FALSE))</f>
        <v>99.682842191000546</v>
      </c>
      <c r="O32" s="732">
        <f>INDEX(연령전세지수!$125:$165,MATCH($E32,연령전세지수!$D$125:$D$165,FALSE),MATCH(O$10,연령전세지수!$1:$1,FALSE))</f>
        <v>101.27536486509285</v>
      </c>
      <c r="P32" s="733">
        <f>INDEX(연령전세지수!$125:$165,MATCH($E32,연령전세지수!$D$125:$D$165,FALSE),MATCH(P$10,연령전세지수!$1:$1,FALSE))</f>
        <v>100.52959863496633</v>
      </c>
      <c r="Q32" s="734">
        <f>INDEX(연령전세지수!$125:$165,MATCH($E32,연령전세지수!$D$125:$D$165,FALSE),MATCH(Q$10,연령전세지수!$1:$1,FALSE))</f>
        <v>99.684504050785918</v>
      </c>
      <c r="R32" s="732">
        <f>INDEX(연령전세지수!$166:$206,MATCH($E32,연령전세지수!$D$166:$D$206,FALSE),MATCH(R$10,연령전세지수!$1:$1,FALSE))</f>
        <v>97.222369372910507</v>
      </c>
      <c r="S32" s="735">
        <f>INDEX(연령전세지수!$166:$206,MATCH($E32,연령전세지수!$D$166:$D$206,FALSE),MATCH(S$10,연령전세지수!$1:$1,FALSE))</f>
        <v>97.17837495298987</v>
      </c>
      <c r="T32" s="733">
        <f>INDEX(연령전세지수!$166:$206,MATCH($E32,연령전세지수!$D$166:$D$206,FALSE),MATCH(T$10,연령전세지수!$1:$1,FALSE))</f>
        <v>100</v>
      </c>
      <c r="U32" s="1158">
        <f t="shared" si="0"/>
        <v>0.63743285724737753</v>
      </c>
      <c r="V32" s="725">
        <f t="shared" si="1"/>
        <v>2.7310385961013539</v>
      </c>
      <c r="W32" s="1166">
        <f t="shared" si="2"/>
        <v>0.8108339716301538</v>
      </c>
      <c r="X32" s="725">
        <f t="shared" si="3"/>
        <v>7.4548388495425888</v>
      </c>
      <c r="Y32" s="1166">
        <f t="shared" si="4"/>
        <v>1.2023271454349116</v>
      </c>
      <c r="Z32" s="725">
        <f t="shared" si="5"/>
        <v>5.1329820687543881</v>
      </c>
      <c r="AA32" s="1166">
        <f t="shared" si="6"/>
        <v>0.74183746901694825</v>
      </c>
      <c r="AB32" s="725">
        <f t="shared" si="7"/>
        <v>1.5958958009124835</v>
      </c>
      <c r="AC32" s="1166">
        <f t="shared" si="8"/>
        <v>4.5271820960079978E-2</v>
      </c>
      <c r="AD32" s="725">
        <f t="shared" si="9"/>
        <v>-2.777630627089489</v>
      </c>
      <c r="AE32" s="1436" t="s">
        <v>1404</v>
      </c>
      <c r="AF32" s="1437"/>
      <c r="AG32" s="1438"/>
      <c r="AH32" s="639"/>
    </row>
    <row r="33" spans="1:34" s="310" customFormat="1" ht="11.25" customHeight="1">
      <c r="A33" s="640"/>
      <c r="B33" s="1470" t="s">
        <v>1389</v>
      </c>
      <c r="C33" s="1456"/>
      <c r="D33" s="1456"/>
      <c r="E33" s="714">
        <v>21</v>
      </c>
      <c r="F33" s="737">
        <f>INDEX(연령전세지수!$2:$42,MATCH($E33,연령전세지수!$D$2:$D$42,FALSE),MATCH(F$10,연령전세지수!$1:$1,FALSE))</f>
        <v>100.58314952325797</v>
      </c>
      <c r="G33" s="739">
        <f>INDEX(연령전세지수!$2:$42,MATCH($E33,연령전세지수!$D$2:$D$42,FALSE),MATCH(G$10,연령전세지수!$1:$1,FALSE))</f>
        <v>100.43224113090292</v>
      </c>
      <c r="H33" s="736">
        <f>INDEX(연령전세지수!$2:$42,MATCH($E33,연령전세지수!$D$2:$D$42,FALSE),MATCH(H$10,연령전세지수!$1:$1,FALSE))</f>
        <v>100</v>
      </c>
      <c r="I33" s="737">
        <f>INDEX(연령전세지수!$43:$83,MATCH($E33,연령전세지수!$D$43:$D$83,FALSE),MATCH(I$10,연령전세지수!$1:$1,FALSE))</f>
        <v>103.45039710009203</v>
      </c>
      <c r="J33" s="739">
        <f>INDEX(연령전세지수!$43:$83,MATCH($E33,연령전세지수!$D$43:$D$83,FALSE),MATCH(J$10,연령전세지수!$1:$1,FALSE))</f>
        <v>102.3235094681298</v>
      </c>
      <c r="K33" s="736">
        <f>INDEX(연령전세지수!$43:$83,MATCH($E33,연령전세지수!$D$43:$D$83,FALSE),MATCH(K$10,연령전세지수!$1:$1,FALSE))</f>
        <v>100.0675190280157</v>
      </c>
      <c r="L33" s="737">
        <f>INDEX(연령전세지수!$84:$124,MATCH($E33,연령전세지수!$D$84:$D$124,FALSE),MATCH(L$10,연령전세지수!$1:$1,FALSE))</f>
        <v>102.65284242127429</v>
      </c>
      <c r="M33" s="739">
        <f>INDEX(연령전세지수!$84:$124,MATCH($E33,연령전세지수!$D$84:$D$124,FALSE),MATCH(M$10,연령전세지수!$1:$1,FALSE))</f>
        <v>102.08880910137805</v>
      </c>
      <c r="N33" s="736">
        <f>INDEX(연령전세지수!$84:$124,MATCH($E33,연령전세지수!$D$84:$D$124,FALSE),MATCH(N$10,연령전세지수!$1:$1,FALSE))</f>
        <v>100.03907975276631</v>
      </c>
      <c r="O33" s="737">
        <f>INDEX(연령전세지수!$125:$165,MATCH($E33,연령전세지수!$D$125:$D$165,FALSE),MATCH(O$10,연령전세지수!$1:$1,FALSE))</f>
        <v>103.50858870042889</v>
      </c>
      <c r="P33" s="739">
        <f>INDEX(연령전세지수!$125:$165,MATCH($E33,연령전세지수!$D$125:$D$165,FALSE),MATCH(P$10,연령전세지수!$1:$1,FALSE))</f>
        <v>102.04419978759634</v>
      </c>
      <c r="Q33" s="736">
        <f>INDEX(연령전세지수!$125:$165,MATCH($E33,연령전세지수!$D$125:$D$165,FALSE),MATCH(Q$10,연령전세지수!$1:$1,FALSE))</f>
        <v>99.552465195436099</v>
      </c>
      <c r="R33" s="783">
        <f>INDEX(연령전세지수!$166:$206,MATCH($E33,연령전세지수!$D$166:$D$206,FALSE),MATCH(R$10,연령전세지수!$1:$1,FALSE))</f>
        <v>87.940096214013536</v>
      </c>
      <c r="S33" s="784">
        <f>INDEX(연령전세지수!$166:$206,MATCH($E33,연령전세지수!$D$166:$D$206,FALSE),MATCH(S$10,연령전세지수!$1:$1,FALSE))</f>
        <v>88.285306196248484</v>
      </c>
      <c r="T33" s="785">
        <f>INDEX(연령전세지수!$166:$206,MATCH($E33,연령전세지수!$D$166:$D$206,FALSE),MATCH(T$10,연령전세지수!$1:$1,FALSE))</f>
        <v>100</v>
      </c>
      <c r="U33" s="1160">
        <f t="shared" si="0"/>
        <v>0.15025891153654936</v>
      </c>
      <c r="V33" s="740">
        <f t="shared" si="1"/>
        <v>0.58314952325797531</v>
      </c>
      <c r="W33" s="1167">
        <f t="shared" si="2"/>
        <v>1.1012988489348174</v>
      </c>
      <c r="X33" s="740">
        <f t="shared" si="3"/>
        <v>3.3805955268354726</v>
      </c>
      <c r="Y33" s="1167">
        <f t="shared" si="4"/>
        <v>0.55249280000526646</v>
      </c>
      <c r="Z33" s="740">
        <f t="shared" si="5"/>
        <v>2.6127416155441896</v>
      </c>
      <c r="AA33" s="1167">
        <f t="shared" si="6"/>
        <v>1.4350535511872931</v>
      </c>
      <c r="AB33" s="740">
        <f t="shared" si="7"/>
        <v>3.9739081269623444</v>
      </c>
      <c r="AC33" s="1185">
        <f t="shared" si="8"/>
        <v>-0.39101635040782456</v>
      </c>
      <c r="AD33" s="786">
        <f t="shared" si="9"/>
        <v>-12.059903785986458</v>
      </c>
      <c r="AE33" s="1441" t="s">
        <v>1403</v>
      </c>
      <c r="AF33" s="1439"/>
      <c r="AG33" s="1440"/>
      <c r="AH33" s="642"/>
    </row>
    <row r="34" spans="1:34" s="310" customFormat="1" ht="13.5" customHeight="1">
      <c r="A34" s="1476" t="s">
        <v>185</v>
      </c>
      <c r="B34" s="1476"/>
      <c r="C34" s="1476"/>
      <c r="D34" s="1476"/>
      <c r="E34" s="720">
        <v>22</v>
      </c>
      <c r="F34" s="715">
        <f>INDEX(연령전세지수!$2:$42,MATCH($E34,연령전세지수!$D$2:$D$42,FALSE),MATCH(F$10,연령전세지수!$1:$1,FALSE))</f>
        <v>103.85031053411677</v>
      </c>
      <c r="G34" s="716">
        <f>INDEX(연령전세지수!$2:$42,MATCH($E34,연령전세지수!$D$2:$D$42,FALSE),MATCH(G$10,연령전세지수!$1:$1,FALSE))</f>
        <v>103.03266511181977</v>
      </c>
      <c r="H34" s="717">
        <f>INDEX(연령전세지수!$2:$42,MATCH($E34,연령전세지수!$D$2:$D$42,FALSE),MATCH(H$10,연령전세지수!$1:$1,FALSE))</f>
        <v>100.06338423780031</v>
      </c>
      <c r="I34" s="715">
        <f>INDEX(연령전세지수!$43:$83,MATCH($E34,연령전세지수!$D$43:$D$83,FALSE),MATCH(I$10,연령전세지수!$1:$1,FALSE))</f>
        <v>104.82237043153668</v>
      </c>
      <c r="J34" s="716">
        <f>INDEX(연령전세지수!$43:$83,MATCH($E34,연령전세지수!$D$43:$D$83,FALSE),MATCH(J$10,연령전세지수!$1:$1,FALSE))</f>
        <v>103.70703948715203</v>
      </c>
      <c r="K34" s="717">
        <f>INDEX(연령전세지수!$43:$83,MATCH($E34,연령전세지수!$D$43:$D$83,FALSE),MATCH(K$10,연령전세지수!$1:$1,FALSE))</f>
        <v>99.788805071777915</v>
      </c>
      <c r="L34" s="715">
        <f>INDEX(연령전세지수!$84:$124,MATCH($E34,연령전세지수!$D$84:$D$124,FALSE),MATCH(L$10,연령전세지수!$1:$1,FALSE))</f>
        <v>103.80162181661896</v>
      </c>
      <c r="M34" s="716">
        <f>INDEX(연령전세지수!$84:$124,MATCH($E34,연령전세지수!$D$84:$D$124,FALSE),MATCH(M$10,연령전세지수!$1:$1,FALSE))</f>
        <v>103.41437386209313</v>
      </c>
      <c r="N34" s="717">
        <f>INDEX(연령전세지수!$84:$124,MATCH($E34,연령전세지수!$D$84:$D$124,FALSE),MATCH(N$10,연령전세지수!$1:$1,FALSE))</f>
        <v>100.27520381170719</v>
      </c>
      <c r="O34" s="715">
        <f>INDEX(연령전세지수!$125:$165,MATCH($E34,연령전세지수!$D$125:$D$165,FALSE),MATCH(O$10,연령전세지수!$1:$1,FALSE))</f>
        <v>103.65972836671531</v>
      </c>
      <c r="P34" s="716">
        <f>INDEX(연령전세지수!$125:$165,MATCH($E34,연령전세지수!$D$125:$D$165,FALSE),MATCH(P$10,연령전세지수!$1:$1,FALSE))</f>
        <v>102.42990151600584</v>
      </c>
      <c r="Q34" s="717">
        <f>INDEX(연령전세지수!$125:$165,MATCH($E34,연령전세지수!$D$125:$D$165,FALSE),MATCH(Q$10,연령전세지수!$1:$1,FALSE))</f>
        <v>100.06732070436233</v>
      </c>
      <c r="R34" s="715">
        <f>INDEX(연령전세지수!$166:$206,MATCH($E34,연령전세지수!$D$166:$D$206,FALSE),MATCH(R$10,연령전세지수!$1:$1,FALSE))</f>
        <v>101.9816978189648</v>
      </c>
      <c r="S34" s="718">
        <f>INDEX(연령전세지수!$166:$206,MATCH($E34,연령전세지수!$D$166:$D$206,FALSE),MATCH(S$10,연령전세지수!$1:$1,FALSE))</f>
        <v>101.40143048165856</v>
      </c>
      <c r="T34" s="716">
        <f>INDEX(연령전세지수!$166:$206,MATCH($E34,연령전세지수!$D$166:$D$206,FALSE),MATCH(T$10,연령전세지수!$1:$1,FALSE))</f>
        <v>99.982055218321221</v>
      </c>
      <c r="U34" s="1157">
        <f t="shared" si="0"/>
        <v>0.79357883386752537</v>
      </c>
      <c r="V34" s="719">
        <f t="shared" si="1"/>
        <v>3.784527502404722</v>
      </c>
      <c r="W34" s="1163">
        <f t="shared" si="2"/>
        <v>1.0754631025050365</v>
      </c>
      <c r="X34" s="719">
        <f t="shared" si="3"/>
        <v>5.044218493385233</v>
      </c>
      <c r="Y34" s="1163">
        <f t="shared" si="4"/>
        <v>0.37446240794556385</v>
      </c>
      <c r="Z34" s="719">
        <f t="shared" si="5"/>
        <v>3.5167398029263053</v>
      </c>
      <c r="AA34" s="1163">
        <f t="shared" si="6"/>
        <v>1.2006521850626672</v>
      </c>
      <c r="AB34" s="719">
        <f t="shared" si="7"/>
        <v>3.5899908552227133</v>
      </c>
      <c r="AC34" s="1163">
        <f t="shared" si="8"/>
        <v>0.57224768383439262</v>
      </c>
      <c r="AD34" s="719">
        <f t="shared" si="9"/>
        <v>2.0000014965457114</v>
      </c>
      <c r="AE34" s="1374" t="s">
        <v>285</v>
      </c>
      <c r="AF34" s="1375"/>
      <c r="AG34" s="1375"/>
      <c r="AH34" s="1375"/>
    </row>
    <row r="35" spans="1:34" s="310" customFormat="1" ht="13.5" customHeight="1">
      <c r="A35" s="1373" t="s">
        <v>186</v>
      </c>
      <c r="B35" s="1373"/>
      <c r="C35" s="1373"/>
      <c r="D35" s="1373"/>
      <c r="E35" s="714">
        <v>23</v>
      </c>
      <c r="F35" s="715">
        <f>INDEX(연령전세지수!$2:$42,MATCH($E35,연령전세지수!$D$2:$D$42,FALSE),MATCH(F$10,연령전세지수!$1:$1,FALSE))</f>
        <v>100.63007994936204</v>
      </c>
      <c r="G35" s="716">
        <f>INDEX(연령전세지수!$2:$42,MATCH($E35,연령전세지수!$D$2:$D$42,FALSE),MATCH(G$10,연령전세지수!$1:$1,FALSE))</f>
        <v>100.71201028476648</v>
      </c>
      <c r="H35" s="717">
        <f>INDEX(연령전세지수!$2:$42,MATCH($E35,연령전세지수!$D$2:$D$42,FALSE),MATCH(H$10,연령전세지수!$1:$1,FALSE))</f>
        <v>100.10738219325353</v>
      </c>
      <c r="I35" s="715">
        <f>INDEX(연령전세지수!$43:$83,MATCH($E35,연령전세지수!$D$43:$D$83,FALSE),MATCH(I$10,연령전세지수!$1:$1,FALSE))</f>
        <v>100.95883597150701</v>
      </c>
      <c r="J35" s="716">
        <f>INDEX(연령전세지수!$43:$83,MATCH($E35,연령전세지수!$D$43:$D$83,FALSE),MATCH(J$10,연령전세지수!$1:$1,FALSE))</f>
        <v>100.81161846597399</v>
      </c>
      <c r="K35" s="717">
        <f>INDEX(연령전세지수!$43:$83,MATCH($E35,연령전세지수!$D$43:$D$83,FALSE),MATCH(K$10,연령전세지수!$1:$1,FALSE))</f>
        <v>100.13433813605192</v>
      </c>
      <c r="L35" s="715">
        <f>INDEX(연령전세지수!$84:$124,MATCH($E35,연령전세지수!$D$84:$D$124,FALSE),MATCH(L$10,연령전세지수!$1:$1,FALSE))</f>
        <v>101.48587995048747</v>
      </c>
      <c r="M35" s="716">
        <f>INDEX(연령전세지수!$84:$124,MATCH($E35,연령전세지수!$D$84:$D$124,FALSE),MATCH(M$10,연령전세지수!$1:$1,FALSE))</f>
        <v>101.42186184081868</v>
      </c>
      <c r="N35" s="717">
        <f>INDEX(연령전세지수!$84:$124,MATCH($E35,연령전세지수!$D$84:$D$124,FALSE),MATCH(N$10,연령전세지수!$1:$1,FALSE))</f>
        <v>100.16384297030116</v>
      </c>
      <c r="O35" s="715">
        <f>INDEX(연령전세지수!$125:$165,MATCH($E35,연령전세지수!$D$125:$D$165,FALSE),MATCH(O$10,연령전세지수!$1:$1,FALSE))</f>
        <v>100.53742552320162</v>
      </c>
      <c r="P35" s="716">
        <f>INDEX(연령전세지수!$125:$165,MATCH($E35,연령전세지수!$D$125:$D$165,FALSE),MATCH(P$10,연령전세지수!$1:$1,FALSE))</f>
        <v>100.37235970918617</v>
      </c>
      <c r="Q35" s="717">
        <f>INDEX(연령전세지수!$125:$165,MATCH($E35,연령전세지수!$D$125:$D$165,FALSE),MATCH(Q$10,연령전세지수!$1:$1,FALSE))</f>
        <v>99.986119830287947</v>
      </c>
      <c r="R35" s="715">
        <f>INDEX(연령전세지수!$166:$206,MATCH($E35,연령전세지수!$D$166:$D$206,FALSE),MATCH(R$10,연령전세지수!$1:$1,FALSE))</f>
        <v>100.25203367488989</v>
      </c>
      <c r="S35" s="718">
        <f>INDEX(연령전세지수!$166:$206,MATCH($E35,연령전세지수!$D$166:$D$206,FALSE),MATCH(S$10,연령전세지수!$1:$1,FALSE))</f>
        <v>100.36983120742464</v>
      </c>
      <c r="T35" s="716">
        <f>INDEX(연령전세지수!$166:$206,MATCH($E35,연령전세지수!$D$166:$D$206,FALSE),MATCH(T$10,연령전세지수!$1:$1,FALSE))</f>
        <v>99.967147511498993</v>
      </c>
      <c r="U35" s="1157">
        <f t="shared" si="0"/>
        <v>-8.135110715472571E-2</v>
      </c>
      <c r="V35" s="719">
        <f t="shared" si="1"/>
        <v>0.52213707386681296</v>
      </c>
      <c r="W35" s="1163">
        <f t="shared" si="2"/>
        <v>0.14603228057756823</v>
      </c>
      <c r="X35" s="719">
        <f t="shared" si="3"/>
        <v>0.82339170638432435</v>
      </c>
      <c r="Y35" s="1163">
        <f t="shared" si="4"/>
        <v>6.312062163607024E-2</v>
      </c>
      <c r="Z35" s="719">
        <f t="shared" si="5"/>
        <v>1.3198744586689903</v>
      </c>
      <c r="AA35" s="1163">
        <f t="shared" si="6"/>
        <v>0.1644534556064059</v>
      </c>
      <c r="AB35" s="719">
        <f t="shared" si="7"/>
        <v>0.55138222570236817</v>
      </c>
      <c r="AC35" s="1163">
        <f t="shared" si="8"/>
        <v>-0.11736348573837541</v>
      </c>
      <c r="AD35" s="719">
        <f t="shared" si="9"/>
        <v>0.28497978634243193</v>
      </c>
      <c r="AE35" s="1418" t="s">
        <v>286</v>
      </c>
      <c r="AF35" s="1400"/>
      <c r="AG35" s="1400"/>
      <c r="AH35" s="1400"/>
    </row>
    <row r="36" spans="1:34" s="310" customFormat="1" ht="11.25" customHeight="1">
      <c r="A36" s="630"/>
      <c r="B36" s="1471" t="s">
        <v>1390</v>
      </c>
      <c r="C36" s="1472"/>
      <c r="D36" s="1472"/>
      <c r="E36" s="720">
        <v>24</v>
      </c>
      <c r="F36" s="732">
        <f>INDEX(연령전세지수!$2:$42,MATCH($E36,연령전세지수!$D$2:$D$42,FALSE),MATCH(F$10,연령전세지수!$1:$1,FALSE))</f>
        <v>100.21396223039733</v>
      </c>
      <c r="G36" s="733">
        <f>INDEX(연령전세지수!$2:$42,MATCH($E36,연령전세지수!$D$2:$D$42,FALSE),MATCH(G$10,연령전세지수!$1:$1,FALSE))</f>
        <v>100.44902169090484</v>
      </c>
      <c r="H36" s="734">
        <f>INDEX(연령전세지수!$2:$42,MATCH($E36,연령전세지수!$D$2:$D$42,FALSE),MATCH(H$10,연령전세지수!$1:$1,FALSE))</f>
        <v>99.862445776034647</v>
      </c>
      <c r="I36" s="732">
        <f>INDEX(연령전세지수!$43:$83,MATCH($E36,연령전세지수!$D$43:$D$83,FALSE),MATCH(I$10,연령전세지수!$1:$1,FALSE))</f>
        <v>99.323844104721132</v>
      </c>
      <c r="J36" s="733">
        <f>INDEX(연령전세지수!$43:$83,MATCH($E36,연령전세지수!$D$43:$D$83,FALSE),MATCH(J$10,연령전세지수!$1:$1,FALSE))</f>
        <v>99.4371702368082</v>
      </c>
      <c r="K36" s="734">
        <f>INDEX(연령전세지수!$43:$83,MATCH($E36,연령전세지수!$D$43:$D$83,FALSE),MATCH(K$10,연령전세지수!$1:$1,FALSE))</f>
        <v>99.913448830149349</v>
      </c>
      <c r="L36" s="732">
        <f>INDEX(연령전세지수!$84:$124,MATCH($E36,연령전세지수!$D$84:$D$124,FALSE),MATCH(L$10,연령전세지수!$1:$1,FALSE))</f>
        <v>99.888464238303925</v>
      </c>
      <c r="M36" s="733">
        <f>INDEX(연령전세지수!$84:$124,MATCH($E36,연령전세지수!$D$84:$D$124,FALSE),MATCH(M$10,연령전세지수!$1:$1,FALSE))</f>
        <v>99.904755006255627</v>
      </c>
      <c r="N36" s="734">
        <f>INDEX(연령전세지수!$84:$124,MATCH($E36,연령전세지수!$D$84:$D$124,FALSE),MATCH(N$10,연령전세지수!$1:$1,FALSE))</f>
        <v>99.9672238319191</v>
      </c>
      <c r="O36" s="732">
        <f>INDEX(연령전세지수!$125:$165,MATCH($E36,연령전세지수!$D$125:$D$165,FALSE),MATCH(O$10,연령전세지수!$1:$1,FALSE))</f>
        <v>99.970168046123817</v>
      </c>
      <c r="P36" s="733">
        <f>INDEX(연령전세지수!$125:$165,MATCH($E36,연령전세지수!$D$125:$D$165,FALSE),MATCH(P$10,연령전세지수!$1:$1,FALSE))</f>
        <v>99.881929309513524</v>
      </c>
      <c r="Q36" s="734">
        <f>INDEX(연령전세지수!$125:$165,MATCH($E36,연령전세지수!$D$125:$D$165,FALSE),MATCH(Q$10,연령전세지수!$1:$1,FALSE))</f>
        <v>99.827240260543263</v>
      </c>
      <c r="R36" s="732">
        <f>INDEX(연령전세지수!$166:$206,MATCH($E36,연령전세지수!$D$166:$D$206,FALSE),MATCH(R$10,연령전세지수!$1:$1,FALSE))</f>
        <v>101.49218790242176</v>
      </c>
      <c r="S36" s="735">
        <f>INDEX(연령전세지수!$166:$206,MATCH($E36,연령전세지수!$D$166:$D$206,FALSE),MATCH(S$10,연령전세지수!$1:$1,FALSE))</f>
        <v>101.36252165519977</v>
      </c>
      <c r="T36" s="733">
        <f>INDEX(연령전세지수!$166:$206,MATCH($E36,연령전세지수!$D$166:$D$206,FALSE),MATCH(T$10,연령전세지수!$1:$1,FALSE))</f>
        <v>100.38118387378228</v>
      </c>
      <c r="U36" s="1161">
        <f t="shared" si="0"/>
        <v>-0.23400871063814499</v>
      </c>
      <c r="V36" s="726">
        <f t="shared" si="1"/>
        <v>0.35200064611979887</v>
      </c>
      <c r="W36" s="1164">
        <f t="shared" si="2"/>
        <v>-0.11396757552250003</v>
      </c>
      <c r="X36" s="726">
        <f t="shared" si="3"/>
        <v>-0.59011547727726432</v>
      </c>
      <c r="Y36" s="1164">
        <f t="shared" si="4"/>
        <v>-1.6306298885060411E-2</v>
      </c>
      <c r="Z36" s="726">
        <f t="shared" si="5"/>
        <v>-7.8785416455695589E-2</v>
      </c>
      <c r="AA36" s="1164">
        <f t="shared" si="6"/>
        <v>8.8343043852168179E-2</v>
      </c>
      <c r="AB36" s="726">
        <f t="shared" si="7"/>
        <v>0.14317513457000608</v>
      </c>
      <c r="AC36" s="1164">
        <f t="shared" si="8"/>
        <v>0.12792326503385798</v>
      </c>
      <c r="AD36" s="726">
        <f t="shared" si="9"/>
        <v>1.1067851421601604</v>
      </c>
      <c r="AE36" s="1433" t="s">
        <v>1393</v>
      </c>
      <c r="AF36" s="1434"/>
      <c r="AG36" s="1435"/>
      <c r="AH36" s="639"/>
    </row>
    <row r="37" spans="1:34" s="310" customFormat="1" ht="11.25" customHeight="1">
      <c r="A37" s="630"/>
      <c r="B37" s="1473" t="s">
        <v>1391</v>
      </c>
      <c r="C37" s="1454"/>
      <c r="D37" s="1454"/>
      <c r="E37" s="714">
        <v>25</v>
      </c>
      <c r="F37" s="732">
        <f>INDEX(연령전세지수!$2:$42,MATCH($E37,연령전세지수!$D$2:$D$42,FALSE),MATCH(F$10,연령전세지수!$1:$1,FALSE))</f>
        <v>101.67437654959382</v>
      </c>
      <c r="G37" s="733">
        <f>INDEX(연령전세지수!$2:$42,MATCH($E37,연령전세지수!$D$2:$D$42,FALSE),MATCH(G$10,연령전세지수!$1:$1,FALSE))</f>
        <v>101.65357847660006</v>
      </c>
      <c r="H37" s="734">
        <f>INDEX(연령전세지수!$2:$42,MATCH($E37,연령전세지수!$D$2:$D$42,FALSE),MATCH(H$10,연령전세지수!$1:$1,FALSE))</f>
        <v>100.25077624645266</v>
      </c>
      <c r="I37" s="732">
        <f>INDEX(연령전세지수!$43:$83,MATCH($E37,연령전세지수!$D$43:$D$83,FALSE),MATCH(I$10,연령전세지수!$1:$1,FALSE))</f>
        <v>101.70645746526232</v>
      </c>
      <c r="J37" s="733">
        <f>INDEX(연령전세지수!$43:$83,MATCH($E37,연령전세지수!$D$43:$D$83,FALSE),MATCH(J$10,연령전세지수!$1:$1,FALSE))</f>
        <v>101.57842656712207</v>
      </c>
      <c r="K37" s="734">
        <f>INDEX(연령전세지수!$43:$83,MATCH($E37,연령전세지수!$D$43:$D$83,FALSE),MATCH(K$10,연령전세지수!$1:$1,FALSE))</f>
        <v>100.85473223379057</v>
      </c>
      <c r="L37" s="732">
        <f>INDEX(연령전세지수!$84:$124,MATCH($E37,연령전세지수!$D$84:$D$124,FALSE),MATCH(L$10,연령전세지수!$1:$1,FALSE))</f>
        <v>101.0296848526896</v>
      </c>
      <c r="M37" s="733">
        <f>INDEX(연령전세지수!$84:$124,MATCH($E37,연령전세지수!$D$84:$D$124,FALSE),MATCH(M$10,연령전세지수!$1:$1,FALSE))</f>
        <v>101.07044391949931</v>
      </c>
      <c r="N37" s="734">
        <f>INDEX(연령전세지수!$84:$124,MATCH($E37,연령전세지수!$D$84:$D$124,FALSE),MATCH(N$10,연령전세지수!$1:$1,FALSE))</f>
        <v>100.4467888457262</v>
      </c>
      <c r="O37" s="732">
        <f>INDEX(연령전세지수!$125:$165,MATCH($E37,연령전세지수!$D$125:$D$165,FALSE),MATCH(O$10,연령전세지수!$1:$1,FALSE))</f>
        <v>101.08063584491711</v>
      </c>
      <c r="P37" s="733">
        <f>INDEX(연령전세지수!$125:$165,MATCH($E37,연령전세지수!$D$125:$D$165,FALSE),MATCH(P$10,연령전세지수!$1:$1,FALSE))</f>
        <v>100.94633134869213</v>
      </c>
      <c r="Q37" s="734">
        <f>INDEX(연령전세지수!$125:$165,MATCH($E37,연령전세지수!$D$125:$D$165,FALSE),MATCH(Q$10,연령전세지수!$1:$1,FALSE))</f>
        <v>100.6615662809738</v>
      </c>
      <c r="R37" s="732">
        <f>INDEX(연령전세지수!$166:$206,MATCH($E37,연령전세지수!$D$166:$D$206,FALSE),MATCH(R$10,연령전세지수!$1:$1,FALSE))</f>
        <v>97.963684174124282</v>
      </c>
      <c r="S37" s="735">
        <f>INDEX(연령전세지수!$166:$206,MATCH($E37,연령전세지수!$D$166:$D$206,FALSE),MATCH(S$10,연령전세지수!$1:$1,FALSE))</f>
        <v>98.278709114525071</v>
      </c>
      <c r="T37" s="733">
        <f>INDEX(연령전세지수!$166:$206,MATCH($E37,연령전세지수!$D$166:$D$206,FALSE),MATCH(T$10,연령전세지수!$1:$1,FALSE))</f>
        <v>100.18455511296476</v>
      </c>
      <c r="U37" s="1158">
        <f t="shared" si="0"/>
        <v>2.0459754890511661E-2</v>
      </c>
      <c r="V37" s="725">
        <f t="shared" si="1"/>
        <v>1.4200391821819203</v>
      </c>
      <c r="W37" s="1166">
        <f t="shared" si="2"/>
        <v>0.12604142677445918</v>
      </c>
      <c r="X37" s="725">
        <f t="shared" si="3"/>
        <v>0.84450695828270916</v>
      </c>
      <c r="Y37" s="1166">
        <f t="shared" si="4"/>
        <v>-4.0327384771532415E-2</v>
      </c>
      <c r="Z37" s="725">
        <f t="shared" si="5"/>
        <v>0.58030327665192782</v>
      </c>
      <c r="AA37" s="1166">
        <f t="shared" si="6"/>
        <v>0.13304544546652863</v>
      </c>
      <c r="AB37" s="725">
        <f t="shared" si="7"/>
        <v>0.41631536188655449</v>
      </c>
      <c r="AC37" s="1166">
        <f t="shared" si="8"/>
        <v>-0.32054240764770592</v>
      </c>
      <c r="AD37" s="725">
        <f t="shared" si="9"/>
        <v>-2.2167797584530802</v>
      </c>
      <c r="AE37" s="1436" t="s">
        <v>1394</v>
      </c>
      <c r="AF37" s="1437"/>
      <c r="AG37" s="1438"/>
      <c r="AH37" s="639"/>
    </row>
    <row r="38" spans="1:34" s="310" customFormat="1" ht="11.25" customHeight="1">
      <c r="A38" s="630"/>
      <c r="B38" s="1470" t="s">
        <v>187</v>
      </c>
      <c r="C38" s="1456"/>
      <c r="D38" s="1456"/>
      <c r="E38" s="720">
        <v>26</v>
      </c>
      <c r="F38" s="732">
        <f>INDEX(연령전세지수!$2:$42,MATCH($E38,연령전세지수!$D$2:$D$42,FALSE),MATCH(F$10,연령전세지수!$1:$1,FALSE))</f>
        <v>99.007421724989641</v>
      </c>
      <c r="G38" s="733">
        <f>INDEX(연령전세지수!$2:$42,MATCH($E38,연령전세지수!$D$2:$D$42,FALSE),MATCH(G$10,연령전세지수!$1:$1,FALSE))</f>
        <v>99.100313379181472</v>
      </c>
      <c r="H38" s="734">
        <f>INDEX(연령전세지수!$2:$42,MATCH($E38,연령전세지수!$D$2:$D$42,FALSE),MATCH(H$10,연령전세지수!$1:$1,FALSE))</f>
        <v>100.12971373722345</v>
      </c>
      <c r="I38" s="732">
        <f>INDEX(연령전세지수!$43:$83,MATCH($E38,연령전세지수!$D$43:$D$83,FALSE),MATCH(I$10,연령전세지수!$1:$1,FALSE))</f>
        <v>103.11679172655379</v>
      </c>
      <c r="J38" s="733">
        <f>INDEX(연령전세지수!$43:$83,MATCH($E38,연령전세지수!$D$43:$D$83,FALSE),MATCH(J$10,연령전세지수!$1:$1,FALSE))</f>
        <v>102.41624291468199</v>
      </c>
      <c r="K38" s="734">
        <f>INDEX(연령전세지수!$43:$83,MATCH($E38,연령전세지수!$D$43:$D$83,FALSE),MATCH(K$10,연령전세지수!$1:$1,FALSE))</f>
        <v>99.527801284254778</v>
      </c>
      <c r="L38" s="732">
        <f>INDEX(연령전세지수!$84:$124,MATCH($E38,연령전세지수!$D$84:$D$124,FALSE),MATCH(L$10,연령전세지수!$1:$1,FALSE))</f>
        <v>104.0061609270202</v>
      </c>
      <c r="M38" s="733">
        <f>INDEX(연령전세지수!$84:$124,MATCH($E38,연령전세지수!$D$84:$D$124,FALSE),MATCH(M$10,연령전세지수!$1:$1,FALSE))</f>
        <v>103.73088629908401</v>
      </c>
      <c r="N38" s="734">
        <f>INDEX(연령전세지수!$84:$124,MATCH($E38,연령전세지수!$D$84:$D$124,FALSE),MATCH(N$10,연령전세지수!$1:$1,FALSE))</f>
        <v>100.13700483120876</v>
      </c>
      <c r="O38" s="732">
        <f>INDEX(연령전세지수!$125:$165,MATCH($E38,연령전세지수!$D$125:$D$165,FALSE),MATCH(O$10,연령전세지수!$1:$1,FALSE))</f>
        <v>100.43137074502258</v>
      </c>
      <c r="P38" s="733">
        <f>INDEX(연령전세지수!$125:$165,MATCH($E38,연령전세지수!$D$125:$D$165,FALSE),MATCH(P$10,연령전세지수!$1:$1,FALSE))</f>
        <v>100.16420897826602</v>
      </c>
      <c r="Q38" s="734">
        <f>INDEX(연령전세지수!$125:$165,MATCH($E38,연령전세지수!$D$125:$D$165,FALSE),MATCH(Q$10,연령전세지수!$1:$1,FALSE))</f>
        <v>99.373849894662612</v>
      </c>
      <c r="R38" s="732">
        <f>INDEX(연령전세지수!$166:$206,MATCH($E38,연령전세지수!$D$166:$D$206,FALSE),MATCH(R$10,연령전세지수!$1:$1,FALSE))</f>
        <v>100.61366339075848</v>
      </c>
      <c r="S38" s="735">
        <f>INDEX(연령전세지수!$166:$206,MATCH($E38,연령전세지수!$D$166:$D$206,FALSE),MATCH(S$10,연령전세지수!$1:$1,FALSE))</f>
        <v>100.87253417602342</v>
      </c>
      <c r="T38" s="733">
        <f>INDEX(연령전세지수!$166:$206,MATCH($E38,연령전세지수!$D$166:$D$206,FALSE),MATCH(T$10,연령전세지수!$1:$1,FALSE))</f>
        <v>99.273853007052338</v>
      </c>
      <c r="U38" s="1160">
        <f t="shared" si="0"/>
        <v>-9.3734975222936612E-2</v>
      </c>
      <c r="V38" s="740">
        <f t="shared" si="1"/>
        <v>-1.1208381312056037</v>
      </c>
      <c r="W38" s="1167">
        <f t="shared" si="2"/>
        <v>0.684021198136886</v>
      </c>
      <c r="X38" s="740">
        <f t="shared" si="3"/>
        <v>3.6060180130461417</v>
      </c>
      <c r="Y38" s="1167">
        <f t="shared" si="4"/>
        <v>0.26537383199687348</v>
      </c>
      <c r="Z38" s="740">
        <f t="shared" si="5"/>
        <v>3.8638624176280389</v>
      </c>
      <c r="AA38" s="1167">
        <f t="shared" si="6"/>
        <v>0.2667237823587465</v>
      </c>
      <c r="AB38" s="740">
        <f t="shared" si="7"/>
        <v>1.064184241106636</v>
      </c>
      <c r="AC38" s="1167">
        <f t="shared" si="8"/>
        <v>-0.25663158696223043</v>
      </c>
      <c r="AD38" s="740">
        <f t="shared" si="9"/>
        <v>1.3496105400592873</v>
      </c>
      <c r="AE38" s="1425" t="s">
        <v>306</v>
      </c>
      <c r="AF38" s="1439"/>
      <c r="AG38" s="1440"/>
      <c r="AH38" s="639"/>
    </row>
    <row r="39" spans="1:34" s="310" customFormat="1" ht="12.6" customHeight="1">
      <c r="A39" s="1476" t="s">
        <v>790</v>
      </c>
      <c r="B39" s="1476"/>
      <c r="C39" s="1476"/>
      <c r="D39" s="1476"/>
      <c r="E39" s="714">
        <v>27</v>
      </c>
      <c r="F39" s="715">
        <f>INDEX(연령전세지수!$2:$42,MATCH($E39,연령전세지수!$D$2:$D$42,FALSE),MATCH(F$10,연령전세지수!$1:$1,FALSE))</f>
        <v>104.81669669555684</v>
      </c>
      <c r="G39" s="716">
        <f>INDEX(연령전세지수!$2:$42,MATCH($E39,연령전세지수!$D$2:$D$42,FALSE),MATCH(G$10,연령전세지수!$1:$1,FALSE))</f>
        <v>104.20376260388085</v>
      </c>
      <c r="H39" s="717">
        <f>INDEX(연령전세지수!$2:$42,MATCH($E39,연령전세지수!$D$2:$D$42,FALSE),MATCH(H$10,연령전세지수!$1:$1,FALSE))</f>
        <v>101.08384107595742</v>
      </c>
      <c r="I39" s="715">
        <f>INDEX(연령전세지수!$43:$83,MATCH($E39,연령전세지수!$D$43:$D$83,FALSE),MATCH(I$10,연령전세지수!$1:$1,FALSE))</f>
        <v>106.52767573479922</v>
      </c>
      <c r="J39" s="716">
        <f>INDEX(연령전세지수!$43:$83,MATCH($E39,연령전세지수!$D$43:$D$83,FALSE),MATCH(J$10,연령전세지수!$1:$1,FALSE))</f>
        <v>106.15618519264854</v>
      </c>
      <c r="K39" s="717">
        <f>INDEX(연령전세지수!$43:$83,MATCH($E39,연령전세지수!$D$43:$D$83,FALSE),MATCH(K$10,연령전세지수!$1:$1,FALSE))</f>
        <v>100.50186312463869</v>
      </c>
      <c r="L39" s="715">
        <f>INDEX(연령전세지수!$84:$124,MATCH($E39,연령전세지수!$D$84:$D$124,FALSE),MATCH(L$10,연령전세지수!$1:$1,FALSE))</f>
        <v>106.17874782285004</v>
      </c>
      <c r="M39" s="716">
        <f>INDEX(연령전세지수!$84:$124,MATCH($E39,연령전세지수!$D$84:$D$124,FALSE),MATCH(M$10,연령전세지수!$1:$1,FALSE))</f>
        <v>105.42674647905861</v>
      </c>
      <c r="N39" s="717">
        <f>INDEX(연령전세지수!$84:$124,MATCH($E39,연령전세지수!$D$84:$D$124,FALSE),MATCH(N$10,연령전세지수!$1:$1,FALSE))</f>
        <v>100.13778595694764</v>
      </c>
      <c r="O39" s="715">
        <f>INDEX(연령전세지수!$125:$165,MATCH($E39,연령전세지수!$D$125:$D$165,FALSE),MATCH(O$10,연령전세지수!$1:$1,FALSE))</f>
        <v>107.5741753348666</v>
      </c>
      <c r="P39" s="716">
        <f>INDEX(연령전세지수!$125:$165,MATCH($E39,연령전세지수!$D$125:$D$165,FALSE),MATCH(P$10,연령전세지수!$1:$1,FALSE))</f>
        <v>106.47927764800249</v>
      </c>
      <c r="Q39" s="717">
        <f>INDEX(연령전세지수!$125:$165,MATCH($E39,연령전세지수!$D$125:$D$165,FALSE),MATCH(Q$10,연령전세지수!$1:$1,FALSE))</f>
        <v>100.55224112677965</v>
      </c>
      <c r="R39" s="715">
        <f>INDEX(연령전세지수!$166:$206,MATCH($E39,연령전세지수!$D$166:$D$206,FALSE),MATCH(R$10,연령전세지수!$1:$1,FALSE))</f>
        <v>104.38357834164694</v>
      </c>
      <c r="S39" s="718">
        <f>INDEX(연령전세지수!$166:$206,MATCH($E39,연령전세지수!$D$166:$D$206,FALSE),MATCH(S$10,연령전세지수!$1:$1,FALSE))</f>
        <v>104.03449017693778</v>
      </c>
      <c r="T39" s="716">
        <f>INDEX(연령전세지수!$166:$206,MATCH($E39,연령전세지수!$D$166:$D$206,FALSE),MATCH(T$10,연령전세지수!$1:$1,FALSE))</f>
        <v>100.42266400271298</v>
      </c>
      <c r="U39" s="1157">
        <f t="shared" si="0"/>
        <v>0.58820725505468463</v>
      </c>
      <c r="V39" s="719">
        <f t="shared" si="1"/>
        <v>3.6928311982074691</v>
      </c>
      <c r="W39" s="1163">
        <f t="shared" si="2"/>
        <v>0.34994714766409807</v>
      </c>
      <c r="X39" s="719">
        <f t="shared" si="3"/>
        <v>5.9957222909266195</v>
      </c>
      <c r="Y39" s="1163">
        <f t="shared" si="4"/>
        <v>0.71329275435887407</v>
      </c>
      <c r="Z39" s="719">
        <f t="shared" si="5"/>
        <v>6.0326497217539909</v>
      </c>
      <c r="AA39" s="1163">
        <f t="shared" si="6"/>
        <v>1.0282730227411996</v>
      </c>
      <c r="AB39" s="719">
        <f t="shared" si="7"/>
        <v>6.9833691714871415</v>
      </c>
      <c r="AC39" s="1163">
        <f t="shared" si="8"/>
        <v>0.33555041613164693</v>
      </c>
      <c r="AD39" s="719">
        <f t="shared" si="9"/>
        <v>3.9442434417264138</v>
      </c>
      <c r="AE39" s="1374" t="s">
        <v>278</v>
      </c>
      <c r="AF39" s="1375"/>
      <c r="AG39" s="1375"/>
      <c r="AH39" s="1375"/>
    </row>
    <row r="40" spans="1:34" s="310" customFormat="1" ht="12.6" customHeight="1">
      <c r="A40" s="1476" t="s">
        <v>789</v>
      </c>
      <c r="B40" s="1476"/>
      <c r="C40" s="1476"/>
      <c r="D40" s="1476"/>
      <c r="E40" s="720">
        <v>28</v>
      </c>
      <c r="F40" s="715">
        <f>INDEX(연령전세지수!$2:$42,MATCH($E40,연령전세지수!$D$2:$D$42,FALSE),MATCH(F$10,연령전세지수!$1:$1,FALSE))</f>
        <v>101.3248736323666</v>
      </c>
      <c r="G40" s="716">
        <f>INDEX(연령전세지수!$2:$42,MATCH($E40,연령전세지수!$D$2:$D$42,FALSE),MATCH(G$10,연령전세지수!$1:$1,FALSE))</f>
        <v>101.29496953114936</v>
      </c>
      <c r="H40" s="717">
        <f>INDEX(연령전세지수!$2:$42,MATCH($E40,연령전세지수!$D$2:$D$42,FALSE),MATCH(H$10,연령전세지수!$1:$1,FALSE))</f>
        <v>100.1656010259852</v>
      </c>
      <c r="I40" s="715">
        <f>INDEX(연령전세지수!$43:$83,MATCH($E40,연령전세지수!$D$43:$D$83,FALSE),MATCH(I$10,연령전세지수!$1:$1,FALSE))</f>
        <v>100.97669332464123</v>
      </c>
      <c r="J40" s="716">
        <f>INDEX(연령전세지수!$43:$83,MATCH($E40,연령전세지수!$D$43:$D$83,FALSE),MATCH(J$10,연령전세지수!$1:$1,FALSE))</f>
        <v>100.89534663730169</v>
      </c>
      <c r="K40" s="717">
        <f>INDEX(연령전세지수!$43:$83,MATCH($E40,연령전세지수!$D$43:$D$83,FALSE),MATCH(K$10,연령전세지수!$1:$1,FALSE))</f>
        <v>100</v>
      </c>
      <c r="L40" s="715">
        <f>INDEX(연령전세지수!$84:$124,MATCH($E40,연령전세지수!$D$84:$D$124,FALSE),MATCH(L$10,연령전세지수!$1:$1,FALSE))</f>
        <v>101.97872873174857</v>
      </c>
      <c r="M40" s="716">
        <f>INDEX(연령전세지수!$84:$124,MATCH($E40,연령전세지수!$D$84:$D$124,FALSE),MATCH(M$10,연령전세지수!$1:$1,FALSE))</f>
        <v>101.86320326396424</v>
      </c>
      <c r="N40" s="717">
        <f>INDEX(연령전세지수!$84:$124,MATCH($E40,연령전세지수!$D$84:$D$124,FALSE),MATCH(N$10,연령전세지수!$1:$1,FALSE))</f>
        <v>100.1054999915012</v>
      </c>
      <c r="O40" s="715">
        <f>INDEX(연령전세지수!$125:$165,MATCH($E40,연령전세지수!$D$125:$D$165,FALSE),MATCH(O$10,연령전세지수!$1:$1,FALSE))</f>
        <v>102.60992007153142</v>
      </c>
      <c r="P40" s="716">
        <f>INDEX(연령전세지수!$125:$165,MATCH($E40,연령전세지수!$D$125:$D$165,FALSE),MATCH(P$10,연령전세지수!$1:$1,FALSE))</f>
        <v>102.45543897474593</v>
      </c>
      <c r="Q40" s="717">
        <f>INDEX(연령전세지수!$125:$165,MATCH($E40,연령전세지수!$D$125:$D$165,FALSE),MATCH(Q$10,연령전세지수!$1:$1,FALSE))</f>
        <v>100.5356476327558</v>
      </c>
      <c r="R40" s="715">
        <f>INDEX(연령전세지수!$166:$206,MATCH($E40,연령전세지수!$D$166:$D$206,FALSE),MATCH(R$10,연령전세지수!$1:$1,FALSE))</f>
        <v>103.28527518085062</v>
      </c>
      <c r="S40" s="718">
        <f>INDEX(연령전세지수!$166:$206,MATCH($E40,연령전세지수!$D$166:$D$206,FALSE),MATCH(S$10,연령전세지수!$1:$1,FALSE))</f>
        <v>103.25384866422492</v>
      </c>
      <c r="T40" s="716">
        <f>INDEX(연령전세지수!$166:$206,MATCH($E40,연령전세지수!$D$166:$D$206,FALSE),MATCH(T$10,연령전세지수!$1:$1,FALSE))</f>
        <v>100.61901567474195</v>
      </c>
      <c r="U40" s="1157">
        <f t="shared" si="0"/>
        <v>2.9521802865084545E-2</v>
      </c>
      <c r="V40" s="719">
        <f t="shared" si="1"/>
        <v>1.1573560129496618</v>
      </c>
      <c r="W40" s="1163">
        <f t="shared" si="2"/>
        <v>8.0624815762786461E-2</v>
      </c>
      <c r="X40" s="719">
        <f t="shared" si="3"/>
        <v>0.97669332464123126</v>
      </c>
      <c r="Y40" s="1163">
        <f t="shared" si="4"/>
        <v>0.11341236489978979</v>
      </c>
      <c r="Z40" s="719">
        <f t="shared" si="5"/>
        <v>1.8712545668383873</v>
      </c>
      <c r="AA40" s="1163">
        <f t="shared" si="6"/>
        <v>0.15077881499641066</v>
      </c>
      <c r="AB40" s="719">
        <f t="shared" si="7"/>
        <v>2.0632208451599965</v>
      </c>
      <c r="AC40" s="1163">
        <f t="shared" si="8"/>
        <v>3.0436169723713213E-2</v>
      </c>
      <c r="AD40" s="719">
        <f t="shared" si="9"/>
        <v>2.6498564791445967</v>
      </c>
      <c r="AE40" s="1374" t="s">
        <v>277</v>
      </c>
      <c r="AF40" s="1375"/>
      <c r="AG40" s="1375"/>
      <c r="AH40" s="1375"/>
    </row>
    <row r="41" spans="1:34" s="310" customFormat="1" ht="12.6" customHeight="1">
      <c r="A41" s="1476" t="s">
        <v>791</v>
      </c>
      <c r="B41" s="1476"/>
      <c r="C41" s="1476"/>
      <c r="D41" s="1476"/>
      <c r="E41" s="714">
        <v>29</v>
      </c>
      <c r="F41" s="715">
        <f>INDEX(연령전세지수!$2:$42,MATCH($E41,연령전세지수!$D$2:$D$42,FALSE),MATCH(F$10,연령전세지수!$1:$1,FALSE))</f>
        <v>106.69813868637857</v>
      </c>
      <c r="G41" s="716">
        <f>INDEX(연령전세지수!$2:$42,MATCH($E41,연령전세지수!$D$2:$D$42,FALSE),MATCH(G$10,연령전세지수!$1:$1,FALSE))</f>
        <v>106.16028341698456</v>
      </c>
      <c r="H41" s="717">
        <f>INDEX(연령전세지수!$2:$42,MATCH($E41,연령전세지수!$D$2:$D$42,FALSE),MATCH(H$10,연령전세지수!$1:$1,FALSE))</f>
        <v>100.78695476790082</v>
      </c>
      <c r="I41" s="715">
        <f>INDEX(연령전세지수!$43:$83,MATCH($E41,연령전세지수!$D$43:$D$83,FALSE),MATCH(I$10,연령전세지수!$1:$1,FALSE))</f>
        <v>109.73356671665735</v>
      </c>
      <c r="J41" s="716">
        <f>INDEX(연령전세지수!$43:$83,MATCH($E41,연령전세지수!$D$43:$D$83,FALSE),MATCH(J$10,연령전세지수!$1:$1,FALSE))</f>
        <v>108.71555397834025</v>
      </c>
      <c r="K41" s="717">
        <f>INDEX(연령전세지수!$43:$83,MATCH($E41,연령전세지수!$D$43:$D$83,FALSE),MATCH(K$10,연령전세지수!$1:$1,FALSE))</f>
        <v>100.42638714806419</v>
      </c>
      <c r="L41" s="715">
        <f>INDEX(연령전세지수!$84:$124,MATCH($E41,연령전세지수!$D$84:$D$124,FALSE),MATCH(L$10,연령전세지수!$1:$1,FALSE))</f>
        <v>112.09047011460476</v>
      </c>
      <c r="M41" s="716">
        <f>INDEX(연령전세지수!$84:$124,MATCH($E41,연령전세지수!$D$84:$D$124,FALSE),MATCH(M$10,연령전세지수!$1:$1,FALSE))</f>
        <v>110.59952430372988</v>
      </c>
      <c r="N41" s="717">
        <f>INDEX(연령전세지수!$84:$124,MATCH($E41,연령전세지수!$D$84:$D$124,FALSE),MATCH(N$10,연령전세지수!$1:$1,FALSE))</f>
        <v>100.96313126952616</v>
      </c>
      <c r="O41" s="715">
        <f>INDEX(연령전세지수!$125:$165,MATCH($E41,연령전세지수!$D$125:$D$165,FALSE),MATCH(O$10,연령전세지수!$1:$1,FALSE))</f>
        <v>110.23806944945132</v>
      </c>
      <c r="P41" s="716">
        <f>INDEX(연령전세지수!$125:$165,MATCH($E41,연령전세지수!$D$125:$D$165,FALSE),MATCH(P$10,연령전세지수!$1:$1,FALSE))</f>
        <v>109.18834782423943</v>
      </c>
      <c r="Q41" s="717">
        <f>INDEX(연령전세지수!$125:$165,MATCH($E41,연령전세지수!$D$125:$D$165,FALSE),MATCH(Q$10,연령전세지수!$1:$1,FALSE))</f>
        <v>101.07604809899833</v>
      </c>
      <c r="R41" s="715">
        <f>INDEX(연령전세지수!$166:$206,MATCH($E41,연령전세지수!$D$166:$D$206,FALSE),MATCH(R$10,연령전세지수!$1:$1,FALSE))</f>
        <v>110.46891465389447</v>
      </c>
      <c r="S41" s="718">
        <f>INDEX(연령전세지수!$166:$206,MATCH($E41,연령전세지수!$D$166:$D$206,FALSE),MATCH(S$10,연령전세지수!$1:$1,FALSE))</f>
        <v>109.21730687436184</v>
      </c>
      <c r="T41" s="716">
        <f>INDEX(연령전세지수!$166:$206,MATCH($E41,연령전세지수!$D$166:$D$206,FALSE),MATCH(T$10,연령전세지수!$1:$1,FALSE))</f>
        <v>101.20629932433202</v>
      </c>
      <c r="U41" s="1157">
        <f t="shared" si="0"/>
        <v>0.50664453040445423</v>
      </c>
      <c r="V41" s="719">
        <f t="shared" si="1"/>
        <v>5.8650287947388025</v>
      </c>
      <c r="W41" s="1163">
        <f t="shared" si="2"/>
        <v>0.93640026754582273</v>
      </c>
      <c r="X41" s="719">
        <f t="shared" si="3"/>
        <v>9.2676634427474305</v>
      </c>
      <c r="Y41" s="1163">
        <f t="shared" si="4"/>
        <v>1.3480580682973198</v>
      </c>
      <c r="Z41" s="719">
        <f t="shared" si="5"/>
        <v>11.021190314881979</v>
      </c>
      <c r="AA41" s="1163">
        <f t="shared" si="6"/>
        <v>0.96138612418756875</v>
      </c>
      <c r="AB41" s="719">
        <f t="shared" si="7"/>
        <v>9.0644831518138744</v>
      </c>
      <c r="AC41" s="1163">
        <f t="shared" si="8"/>
        <v>1.1459793464532408</v>
      </c>
      <c r="AD41" s="719">
        <f t="shared" si="9"/>
        <v>9.1522122549693172</v>
      </c>
      <c r="AE41" s="1374" t="s">
        <v>280</v>
      </c>
      <c r="AF41" s="1375"/>
      <c r="AG41" s="1375"/>
      <c r="AH41" s="1375"/>
    </row>
    <row r="42" spans="1:34" s="310" customFormat="1" ht="12.6" customHeight="1">
      <c r="A42" s="1476" t="s">
        <v>792</v>
      </c>
      <c r="B42" s="1476"/>
      <c r="C42" s="1476"/>
      <c r="D42" s="1476"/>
      <c r="E42" s="720">
        <v>30</v>
      </c>
      <c r="F42" s="715">
        <f>INDEX(연령전세지수!$2:$42,MATCH($E42,연령전세지수!$D$2:$D$42,FALSE),MATCH(F$10,연령전세지수!$1:$1,FALSE))</f>
        <v>102.44223301430291</v>
      </c>
      <c r="G42" s="716">
        <f>INDEX(연령전세지수!$2:$42,MATCH($E42,연령전세지수!$D$2:$D$42,FALSE),MATCH(G$10,연령전세지수!$1:$1,FALSE))</f>
        <v>102.23517380070896</v>
      </c>
      <c r="H42" s="717">
        <f>INDEX(연령전세지수!$2:$42,MATCH($E42,연령전세지수!$D$2:$D$42,FALSE),MATCH(H$10,연령전세지수!$1:$1,FALSE))</f>
        <v>100.35690369924623</v>
      </c>
      <c r="I42" s="715">
        <f>INDEX(연령전세지수!$43:$83,MATCH($E42,연령전세지수!$D$43:$D$83,FALSE),MATCH(I$10,연령전세지수!$1:$1,FALSE))</f>
        <v>102.48108302571222</v>
      </c>
      <c r="J42" s="716">
        <f>INDEX(연령전세지수!$43:$83,MATCH($E42,연령전세지수!$D$43:$D$83,FALSE),MATCH(J$10,연령전세지수!$1:$1,FALSE))</f>
        <v>102.34675598050538</v>
      </c>
      <c r="K42" s="717">
        <f>INDEX(연령전세지수!$43:$83,MATCH($E42,연령전세지수!$D$43:$D$83,FALSE),MATCH(K$10,연령전세지수!$1:$1,FALSE))</f>
        <v>100.23692410449155</v>
      </c>
      <c r="L42" s="715">
        <f>INDEX(연령전세지수!$84:$124,MATCH($E42,연령전세지수!$D$84:$D$124,FALSE),MATCH(L$10,연령전세지수!$1:$1,FALSE))</f>
        <v>101.02448582976599</v>
      </c>
      <c r="M42" s="716">
        <f>INDEX(연령전세지수!$84:$124,MATCH($E42,연령전세지수!$D$84:$D$124,FALSE),MATCH(M$10,연령전세지수!$1:$1,FALSE))</f>
        <v>100.88265498798479</v>
      </c>
      <c r="N42" s="717">
        <f>INDEX(연령전세지수!$84:$124,MATCH($E42,연령전세지수!$D$84:$D$124,FALSE),MATCH(N$10,연령전세지수!$1:$1,FALSE))</f>
        <v>100.22433794000885</v>
      </c>
      <c r="O42" s="715">
        <f>INDEX(연령전세지수!$125:$165,MATCH($E42,연령전세지수!$D$125:$D$165,FALSE),MATCH(O$10,연령전세지수!$1:$1,FALSE))</f>
        <v>102.84585854068673</v>
      </c>
      <c r="P42" s="716">
        <f>INDEX(연령전세지수!$125:$165,MATCH($E42,연령전세지수!$D$125:$D$165,FALSE),MATCH(P$10,연령전세지수!$1:$1,FALSE))</f>
        <v>102.48885998534718</v>
      </c>
      <c r="Q42" s="717">
        <f>INDEX(연령전세지수!$125:$165,MATCH($E42,연령전세지수!$D$125:$D$165,FALSE),MATCH(Q$10,연령전세지수!$1:$1,FALSE))</f>
        <v>100.52534633780208</v>
      </c>
      <c r="R42" s="715">
        <f>INDEX(연령전세지수!$166:$206,MATCH($E42,연령전세지수!$D$166:$D$206,FALSE),MATCH(R$10,연령전세지수!$1:$1,FALSE))</f>
        <v>102.18084112995915</v>
      </c>
      <c r="S42" s="718">
        <f>INDEX(연령전세지수!$166:$206,MATCH($E42,연령전세지수!$D$166:$D$206,FALSE),MATCH(S$10,연령전세지수!$1:$1,FALSE))</f>
        <v>102.22709677074558</v>
      </c>
      <c r="T42" s="716">
        <f>INDEX(연령전세지수!$166:$206,MATCH($E42,연령전세지수!$D$166:$D$206,FALSE),MATCH(T$10,연령전세지수!$1:$1,FALSE))</f>
        <v>100.05239474949184</v>
      </c>
      <c r="U42" s="1157">
        <f t="shared" si="0"/>
        <v>0.20253226545843273</v>
      </c>
      <c r="V42" s="719">
        <f t="shared" si="1"/>
        <v>2.0779131660997541</v>
      </c>
      <c r="W42" s="1163">
        <f t="shared" si="2"/>
        <v>0.13124699842212983</v>
      </c>
      <c r="X42" s="719">
        <f t="shared" si="3"/>
        <v>2.2388545351623712</v>
      </c>
      <c r="Y42" s="1163">
        <f t="shared" si="4"/>
        <v>0.14058991785861341</v>
      </c>
      <c r="Z42" s="719">
        <f t="shared" si="5"/>
        <v>0.79835687239568909</v>
      </c>
      <c r="AA42" s="1163">
        <f t="shared" si="6"/>
        <v>0.34832913098126195</v>
      </c>
      <c r="AB42" s="719">
        <f t="shared" si="7"/>
        <v>2.3083851858484383</v>
      </c>
      <c r="AC42" s="1163">
        <f t="shared" si="8"/>
        <v>-4.5247925694458235E-2</v>
      </c>
      <c r="AD42" s="719">
        <f t="shared" si="9"/>
        <v>2.1273317703153882</v>
      </c>
      <c r="AE42" s="1374" t="s">
        <v>279</v>
      </c>
      <c r="AF42" s="1375"/>
      <c r="AG42" s="1375"/>
      <c r="AH42" s="1375"/>
    </row>
    <row r="43" spans="1:34" s="310" customFormat="1" ht="12.6" customHeight="1">
      <c r="A43" s="1476" t="s">
        <v>1379</v>
      </c>
      <c r="B43" s="1476"/>
      <c r="C43" s="1476"/>
      <c r="D43" s="1476"/>
      <c r="E43" s="714">
        <v>31</v>
      </c>
      <c r="F43" s="715">
        <f>INDEX(연령전세지수!$2:$42,MATCH($E43,연령전세지수!$D$2:$D$42,FALSE),MATCH(F$10,연령전세지수!$1:$1,FALSE))</f>
        <v>119.22125896075902</v>
      </c>
      <c r="G43" s="716">
        <f>INDEX(연령전세지수!$2:$42,MATCH($E43,연령전세지수!$D$2:$D$42,FALSE),MATCH(G$10,연령전세지수!$1:$1,FALSE))</f>
        <v>117.56206417057649</v>
      </c>
      <c r="H43" s="717">
        <f>INDEX(연령전세지수!$2:$42,MATCH($E43,연령전세지수!$D$2:$D$42,FALSE),MATCH(H$10,연령전세지수!$1:$1,FALSE))</f>
        <v>101.57269391076409</v>
      </c>
      <c r="I43" s="715">
        <f>INDEX(연령전세지수!$43:$83,MATCH($E43,연령전세지수!$D$43:$D$83,FALSE),MATCH(I$10,연령전세지수!$1:$1,FALSE))</f>
        <v>110.60705502317943</v>
      </c>
      <c r="J43" s="716">
        <f>INDEX(연령전세지수!$43:$83,MATCH($E43,연령전세지수!$D$43:$D$83,FALSE),MATCH(J$10,연령전세지수!$1:$1,FALSE))</f>
        <v>110.26325478532245</v>
      </c>
      <c r="K43" s="717">
        <f>INDEX(연령전세지수!$43:$83,MATCH($E43,연령전세지수!$D$43:$D$83,FALSE),MATCH(K$10,연령전세지수!$1:$1,FALSE))</f>
        <v>103.0834059827221</v>
      </c>
      <c r="L43" s="715">
        <f>INDEX(연령전세지수!$84:$124,MATCH($E43,연령전세지수!$D$84:$D$124,FALSE),MATCH(L$10,연령전세지수!$1:$1,FALSE))</f>
        <v>117.94694665344576</v>
      </c>
      <c r="M43" s="716">
        <f>INDEX(연령전세지수!$84:$124,MATCH($E43,연령전세지수!$D$84:$D$124,FALSE),MATCH(M$10,연령전세지수!$1:$1,FALSE))</f>
        <v>117.10251075933616</v>
      </c>
      <c r="N43" s="717">
        <f>INDEX(연령전세지수!$84:$124,MATCH($E43,연령전세지수!$D$84:$D$124,FALSE),MATCH(N$10,연령전세지수!$1:$1,FALSE))</f>
        <v>101.50827435532533</v>
      </c>
      <c r="O43" s="715">
        <f>INDEX(연령전세지수!$125:$165,MATCH($E43,연령전세지수!$D$125:$D$165,FALSE),MATCH(O$10,연령전세지수!$1:$1,FALSE))</f>
        <v>114.28686566542939</v>
      </c>
      <c r="P43" s="716">
        <f>INDEX(연령전세지수!$125:$165,MATCH($E43,연령전세지수!$D$125:$D$165,FALSE),MATCH(P$10,연령전세지수!$1:$1,FALSE))</f>
        <v>112.40441886159773</v>
      </c>
      <c r="Q43" s="717">
        <f>INDEX(연령전세지수!$125:$165,MATCH($E43,연령전세지수!$D$125:$D$165,FALSE),MATCH(Q$10,연령전세지수!$1:$1,FALSE))</f>
        <v>103.86018342595085</v>
      </c>
      <c r="R43" s="715">
        <f>INDEX(연령전세지수!$166:$206,MATCH($E43,연령전세지수!$D$166:$D$206,FALSE),MATCH(R$10,연령전세지수!$1:$1,FALSE))</f>
        <v>120.97638518238765</v>
      </c>
      <c r="S43" s="718">
        <f>INDEX(연령전세지수!$166:$206,MATCH($E43,연령전세지수!$D$166:$D$206,FALSE),MATCH(S$10,연령전세지수!$1:$1,FALSE))</f>
        <v>118.69517551971957</v>
      </c>
      <c r="T43" s="716">
        <f>INDEX(연령전세지수!$166:$206,MATCH($E43,연령전세지수!$D$166:$D$206,FALSE),MATCH(T$10,연령전세지수!$1:$1,FALSE))</f>
        <v>102.73582023031666</v>
      </c>
      <c r="U43" s="1157">
        <f t="shared" si="0"/>
        <v>1.4113351971900778</v>
      </c>
      <c r="V43" s="719">
        <f t="shared" si="1"/>
        <v>17.375304691140659</v>
      </c>
      <c r="W43" s="1163">
        <f t="shared" si="2"/>
        <v>0.31179946440575979</v>
      </c>
      <c r="X43" s="719">
        <f t="shared" si="3"/>
        <v>7.2986034645754483</v>
      </c>
      <c r="Y43" s="1163">
        <f t="shared" si="4"/>
        <v>0.72110827396780763</v>
      </c>
      <c r="Z43" s="719">
        <f t="shared" si="5"/>
        <v>16.194416073489325</v>
      </c>
      <c r="AA43" s="1163">
        <f t="shared" si="6"/>
        <v>1.6747088974762514</v>
      </c>
      <c r="AB43" s="719">
        <f t="shared" si="7"/>
        <v>10.039152537134166</v>
      </c>
      <c r="AC43" s="1163">
        <f t="shared" si="8"/>
        <v>1.9219059685278372</v>
      </c>
      <c r="AD43" s="719">
        <f t="shared" si="9"/>
        <v>17.7548248616487</v>
      </c>
      <c r="AE43" s="1374" t="s">
        <v>1376</v>
      </c>
      <c r="AF43" s="1375"/>
      <c r="AG43" s="1375"/>
      <c r="AH43" s="1375"/>
    </row>
    <row r="44" spans="1:34" s="310" customFormat="1" ht="12.6" customHeight="1">
      <c r="A44" s="1474" t="s">
        <v>793</v>
      </c>
      <c r="B44" s="1474"/>
      <c r="C44" s="1474"/>
      <c r="D44" s="1474"/>
      <c r="E44" s="720">
        <v>32</v>
      </c>
      <c r="F44" s="715">
        <f>INDEX(연령전세지수!$2:$42,MATCH($E44,연령전세지수!$D$2:$D$42,FALSE),MATCH(F$10,연령전세지수!$1:$1,FALSE))</f>
        <v>100.49073581943873</v>
      </c>
      <c r="G44" s="716">
        <f>INDEX(연령전세지수!$2:$42,MATCH($E44,연령전세지수!$D$2:$D$42,FALSE),MATCH(G$10,연령전세지수!$1:$1,FALSE))</f>
        <v>100.41933448742397</v>
      </c>
      <c r="H44" s="717">
        <f>INDEX(연령전세지수!$2:$42,MATCH($E44,연령전세지수!$D$2:$D$42,FALSE),MATCH(H$10,연령전세지수!$1:$1,FALSE))</f>
        <v>99.84574684172604</v>
      </c>
      <c r="I44" s="715">
        <f>INDEX(연령전세지수!$43:$83,MATCH($E44,연령전세지수!$D$43:$D$83,FALSE),MATCH(I$10,연령전세지수!$1:$1,FALSE))</f>
        <v>100.70234489474556</v>
      </c>
      <c r="J44" s="716">
        <f>INDEX(연령전세지수!$43:$83,MATCH($E44,연령전세지수!$D$43:$D$83,FALSE),MATCH(J$10,연령전세지수!$1:$1,FALSE))</f>
        <v>100.54784177752671</v>
      </c>
      <c r="K44" s="717">
        <f>INDEX(연령전세지수!$43:$83,MATCH($E44,연령전세지수!$D$43:$D$83,FALSE),MATCH(K$10,연령전세지수!$1:$1,FALSE))</f>
        <v>100.15427491688736</v>
      </c>
      <c r="L44" s="715">
        <f>INDEX(연령전세지수!$84:$124,MATCH($E44,연령전세지수!$D$84:$D$124,FALSE),MATCH(L$10,연령전세지수!$1:$1,FALSE))</f>
        <v>100.0908781700556</v>
      </c>
      <c r="M44" s="716">
        <f>INDEX(연령전세지수!$84:$124,MATCH($E44,연령전세지수!$D$84:$D$124,FALSE),MATCH(M$10,연령전세지수!$1:$1,FALSE))</f>
        <v>100.05540391833605</v>
      </c>
      <c r="N44" s="717">
        <f>INDEX(연령전세지수!$84:$124,MATCH($E44,연령전세지수!$D$84:$D$124,FALSE),MATCH(N$10,연령전세지수!$1:$1,FALSE))</f>
        <v>100.0699005798898</v>
      </c>
      <c r="O44" s="715">
        <f>INDEX(연령전세지수!$125:$165,MATCH($E44,연령전세지수!$D$125:$D$165,FALSE),MATCH(O$10,연령전세지수!$1:$1,FALSE))</f>
        <v>101.13151463754795</v>
      </c>
      <c r="P44" s="716">
        <f>INDEX(연령전세지수!$125:$165,MATCH($E44,연령전세지수!$D$125:$D$165,FALSE),MATCH(P$10,연령전세지수!$1:$1,FALSE))</f>
        <v>101.12483534298707</v>
      </c>
      <c r="Q44" s="717">
        <f>INDEX(연령전세지수!$125:$165,MATCH($E44,연령전세지수!$D$125:$D$165,FALSE),MATCH(Q$10,연령전세지수!$1:$1,FALSE))</f>
        <v>100.15755702352369</v>
      </c>
      <c r="R44" s="715">
        <f>INDEX(연령전세지수!$166:$206,MATCH($E44,연령전세지수!$D$166:$D$206,FALSE),MATCH(R$10,연령전세지수!$1:$1,FALSE))</f>
        <v>101.84207047014921</v>
      </c>
      <c r="S44" s="718">
        <f>INDEX(연령전세지수!$166:$206,MATCH($E44,연령전세지수!$D$166:$D$206,FALSE),MATCH(S$10,연령전세지수!$1:$1,FALSE))</f>
        <v>101.88710288210572</v>
      </c>
      <c r="T44" s="716">
        <f>INDEX(연령전세지수!$166:$206,MATCH($E44,연령전세지수!$D$166:$D$206,FALSE),MATCH(T$10,연령전세지수!$1:$1,FALSE))</f>
        <v>100.05004778263191</v>
      </c>
      <c r="U44" s="1157">
        <f t="shared" si="0"/>
        <v>7.1103171893360795E-2</v>
      </c>
      <c r="V44" s="719">
        <f t="shared" si="1"/>
        <v>0.6459854306414492</v>
      </c>
      <c r="W44" s="1163">
        <f t="shared" si="2"/>
        <v>0.15366129644105442</v>
      </c>
      <c r="X44" s="719">
        <f t="shared" si="3"/>
        <v>0.5472257457936891</v>
      </c>
      <c r="Y44" s="1163">
        <f t="shared" si="4"/>
        <v>3.5454608477225591E-2</v>
      </c>
      <c r="Z44" s="719">
        <f t="shared" si="5"/>
        <v>2.0962936951307576E-2</v>
      </c>
      <c r="AA44" s="1163">
        <f t="shared" si="6"/>
        <v>6.6049991955363652E-3</v>
      </c>
      <c r="AB44" s="719">
        <f t="shared" si="7"/>
        <v>0.97242548936722351</v>
      </c>
      <c r="AC44" s="1163">
        <f t="shared" si="8"/>
        <v>-4.4198343737988921E-2</v>
      </c>
      <c r="AD44" s="719">
        <f t="shared" si="9"/>
        <v>1.7911262685357698</v>
      </c>
      <c r="AE44" s="1422" t="s">
        <v>281</v>
      </c>
      <c r="AF44" s="1421"/>
      <c r="AG44" s="1421"/>
      <c r="AH44" s="1421"/>
    </row>
    <row r="45" spans="1:34" s="310" customFormat="1" ht="12.6" customHeight="1">
      <c r="A45" s="1474" t="s">
        <v>794</v>
      </c>
      <c r="B45" s="1474"/>
      <c r="C45" s="1474"/>
      <c r="D45" s="1474"/>
      <c r="E45" s="714">
        <v>33</v>
      </c>
      <c r="F45" s="715">
        <f>INDEX(연령전세지수!$2:$42,MATCH($E45,연령전세지수!$D$2:$D$42,FALSE),MATCH(F$10,연령전세지수!$1:$1,FALSE))</f>
        <v>100.9213732871973</v>
      </c>
      <c r="G45" s="716">
        <f>INDEX(연령전세지수!$2:$42,MATCH($E45,연령전세지수!$D$2:$D$42,FALSE),MATCH(G$10,연령전세지수!$1:$1,FALSE))</f>
        <v>100.73263500003127</v>
      </c>
      <c r="H45" s="717">
        <f>INDEX(연령전세지수!$2:$42,MATCH($E45,연령전세지수!$D$2:$D$42,FALSE),MATCH(H$10,연령전세지수!$1:$1,FALSE))</f>
        <v>100.13641830619085</v>
      </c>
      <c r="I45" s="715">
        <f>INDEX(연령전세지수!$43:$83,MATCH($E45,연령전세지수!$D$43:$D$83,FALSE),MATCH(I$10,연령전세지수!$1:$1,FALSE))</f>
        <v>102.9619292165056</v>
      </c>
      <c r="J45" s="716">
        <f>INDEX(연령전세지수!$43:$83,MATCH($E45,연령전세지수!$D$43:$D$83,FALSE),MATCH(J$10,연령전세지수!$1:$1,FALSE))</f>
        <v>102.69976054994126</v>
      </c>
      <c r="K45" s="717">
        <f>INDEX(연령전세지수!$43:$83,MATCH($E45,연령전세지수!$D$43:$D$83,FALSE),MATCH(K$10,연령전세지수!$1:$1,FALSE))</f>
        <v>100.34199363320666</v>
      </c>
      <c r="L45" s="715">
        <f>INDEX(연령전세지수!$84:$124,MATCH($E45,연령전세지수!$D$84:$D$124,FALSE),MATCH(L$10,연령전세지수!$1:$1,FALSE))</f>
        <v>101.44575560005107</v>
      </c>
      <c r="M45" s="716">
        <f>INDEX(연령전세지수!$84:$124,MATCH($E45,연령전세지수!$D$84:$D$124,FALSE),MATCH(M$10,연령전세지수!$1:$1,FALSE))</f>
        <v>101.05955030096227</v>
      </c>
      <c r="N45" s="717">
        <f>INDEX(연령전세지수!$84:$124,MATCH($E45,연령전세지수!$D$84:$D$124,FALSE),MATCH(N$10,연령전세지수!$1:$1,FALSE))</f>
        <v>100.24358721452722</v>
      </c>
      <c r="O45" s="715">
        <f>INDEX(연령전세지수!$125:$165,MATCH($E45,연령전세지수!$D$125:$D$165,FALSE),MATCH(O$10,연령전세지수!$1:$1,FALSE))</f>
        <v>102.32797112541398</v>
      </c>
      <c r="P45" s="716">
        <f>INDEX(연령전세지수!$125:$165,MATCH($E45,연령전세지수!$D$125:$D$165,FALSE),MATCH(P$10,연령전세지수!$1:$1,FALSE))</f>
        <v>102.01539945326765</v>
      </c>
      <c r="Q45" s="717">
        <f>INDEX(연령전세지수!$125:$165,MATCH($E45,연령전세지수!$D$125:$D$165,FALSE),MATCH(Q$10,연령전세지수!$1:$1,FALSE))</f>
        <v>100.29044498665978</v>
      </c>
      <c r="R45" s="715">
        <f>INDEX(연령전세지수!$166:$206,MATCH($E45,연령전세지수!$D$166:$D$206,FALSE),MATCH(R$10,연령전세지수!$1:$1,FALSE))</f>
        <v>101.89961602655558</v>
      </c>
      <c r="S45" s="718">
        <f>INDEX(연령전세지수!$166:$206,MATCH($E45,연령전세지수!$D$166:$D$206,FALSE),MATCH(S$10,연령전세지수!$1:$1,FALSE))</f>
        <v>101.84796267846539</v>
      </c>
      <c r="T45" s="716">
        <f>INDEX(연령전세지수!$166:$206,MATCH($E45,연령전세지수!$D$166:$D$206,FALSE),MATCH(T$10,연령전세지수!$1:$1,FALSE))</f>
        <v>100.27681316207382</v>
      </c>
      <c r="U45" s="1157">
        <f t="shared" si="0"/>
        <v>0.18736558133913839</v>
      </c>
      <c r="V45" s="719">
        <f t="shared" si="1"/>
        <v>0.7838856175245601</v>
      </c>
      <c r="W45" s="1163">
        <f t="shared" si="2"/>
        <v>0.25527680411372433</v>
      </c>
      <c r="X45" s="719">
        <f t="shared" si="3"/>
        <v>2.6110061086447311</v>
      </c>
      <c r="Y45" s="1163">
        <f t="shared" si="4"/>
        <v>0.3821561623207792</v>
      </c>
      <c r="Z45" s="719">
        <f t="shared" si="5"/>
        <v>1.1992471727404697</v>
      </c>
      <c r="AA45" s="1163">
        <f t="shared" si="6"/>
        <v>0.3063965575996308</v>
      </c>
      <c r="AB45" s="719">
        <f t="shared" si="7"/>
        <v>2.0316253846766941</v>
      </c>
      <c r="AC45" s="1163">
        <f t="shared" si="8"/>
        <v>5.0716132882544507E-2</v>
      </c>
      <c r="AD45" s="719">
        <f t="shared" si="9"/>
        <v>1.6183231330445969</v>
      </c>
      <c r="AE45" s="1422" t="s">
        <v>282</v>
      </c>
      <c r="AF45" s="1421"/>
      <c r="AG45" s="1421"/>
      <c r="AH45" s="1421"/>
    </row>
    <row r="46" spans="1:34" s="310" customFormat="1" ht="12.6" customHeight="1">
      <c r="A46" s="1474" t="s">
        <v>795</v>
      </c>
      <c r="B46" s="1474"/>
      <c r="C46" s="1474"/>
      <c r="D46" s="1474"/>
      <c r="E46" s="720">
        <v>34</v>
      </c>
      <c r="F46" s="715">
        <f>INDEX(연령전세지수!$2:$42,MATCH($E46,연령전세지수!$D$2:$D$42,FALSE),MATCH(F$10,연령전세지수!$1:$1,FALSE))</f>
        <v>105.13944373471386</v>
      </c>
      <c r="G46" s="716">
        <f>INDEX(연령전세지수!$2:$42,MATCH($E46,연령전세지수!$D$2:$D$42,FALSE),MATCH(G$10,연령전세지수!$1:$1,FALSE))</f>
        <v>104.81873901866641</v>
      </c>
      <c r="H46" s="717">
        <f>INDEX(연령전세지수!$2:$42,MATCH($E46,연령전세지수!$D$2:$D$42,FALSE),MATCH(H$10,연령전세지수!$1:$1,FALSE))</f>
        <v>100.25284948860332</v>
      </c>
      <c r="I46" s="715">
        <f>INDEX(연령전세지수!$43:$83,MATCH($E46,연령전세지수!$D$43:$D$83,FALSE),MATCH(I$10,연령전세지수!$1:$1,FALSE))</f>
        <v>104.73471585449015</v>
      </c>
      <c r="J46" s="716">
        <f>INDEX(연령전세지수!$43:$83,MATCH($E46,연령전세지수!$D$43:$D$83,FALSE),MATCH(J$10,연령전세지수!$1:$1,FALSE))</f>
        <v>104.32058351852191</v>
      </c>
      <c r="K46" s="717">
        <f>INDEX(연령전세지수!$43:$83,MATCH($E46,연령전세지수!$D$43:$D$83,FALSE),MATCH(K$10,연령전세지수!$1:$1,FALSE))</f>
        <v>101.71743294812705</v>
      </c>
      <c r="L46" s="715">
        <f>INDEX(연령전세지수!$84:$124,MATCH($E46,연령전세지수!$D$84:$D$124,FALSE),MATCH(L$10,연령전세지수!$1:$1,FALSE))</f>
        <v>104.58691508291433</v>
      </c>
      <c r="M46" s="716">
        <f>INDEX(연령전세지수!$84:$124,MATCH($E46,연령전세지수!$D$84:$D$124,FALSE),MATCH(M$10,연령전세지수!$1:$1,FALSE))</f>
        <v>104.38771502995694</v>
      </c>
      <c r="N46" s="717">
        <f>INDEX(연령전세지수!$84:$124,MATCH($E46,연령전세지수!$D$84:$D$124,FALSE),MATCH(N$10,연령전세지수!$1:$1,FALSE))</f>
        <v>101.01458680009526</v>
      </c>
      <c r="O46" s="715">
        <f>INDEX(연령전세지수!$125:$165,MATCH($E46,연령전세지수!$D$125:$D$165,FALSE),MATCH(O$10,연령전세지수!$1:$1,FALSE))</f>
        <v>103.93924195678265</v>
      </c>
      <c r="P46" s="716">
        <f>INDEX(연령전세지수!$125:$165,MATCH($E46,연령전세지수!$D$125:$D$165,FALSE),MATCH(P$10,연령전세지수!$1:$1,FALSE))</f>
        <v>103.48818131089898</v>
      </c>
      <c r="Q46" s="717">
        <f>INDEX(연령전세지수!$125:$165,MATCH($E46,연령전세지수!$D$125:$D$165,FALSE),MATCH(Q$10,연령전세지수!$1:$1,FALSE))</f>
        <v>101.34742398025519</v>
      </c>
      <c r="R46" s="715">
        <f>INDEX(연령전세지수!$166:$206,MATCH($E46,연령전세지수!$D$166:$D$206,FALSE),MATCH(R$10,연령전세지수!$1:$1,FALSE))</f>
        <v>109.50825060655414</v>
      </c>
      <c r="S46" s="718">
        <f>INDEX(연령전세지수!$166:$206,MATCH($E46,연령전세지수!$D$166:$D$206,FALSE),MATCH(S$10,연령전세지수!$1:$1,FALSE))</f>
        <v>108.77635233098053</v>
      </c>
      <c r="T46" s="716">
        <f>INDEX(연령전세지수!$166:$206,MATCH($E46,연령전세지수!$D$166:$D$206,FALSE),MATCH(T$10,연령전세지수!$1:$1,FALSE))</f>
        <v>102.75194447560771</v>
      </c>
      <c r="U46" s="1157">
        <f t="shared" si="0"/>
        <v>0.30596124228354782</v>
      </c>
      <c r="V46" s="719">
        <f t="shared" si="1"/>
        <v>4.8742696801511443</v>
      </c>
      <c r="W46" s="1163">
        <f t="shared" si="2"/>
        <v>0.39698046349090355</v>
      </c>
      <c r="X46" s="719">
        <f t="shared" si="3"/>
        <v>2.966338039519556</v>
      </c>
      <c r="Y46" s="1163">
        <f t="shared" si="4"/>
        <v>0.19082710345774689</v>
      </c>
      <c r="Z46" s="719">
        <f t="shared" si="5"/>
        <v>3.53644794873893</v>
      </c>
      <c r="AA46" s="1163">
        <f t="shared" si="6"/>
        <v>0.4358571579575754</v>
      </c>
      <c r="AB46" s="719">
        <f t="shared" si="7"/>
        <v>2.5573595013450134</v>
      </c>
      <c r="AC46" s="1163">
        <f t="shared" si="8"/>
        <v>0.67284686412965033</v>
      </c>
      <c r="AD46" s="719">
        <f t="shared" si="9"/>
        <v>6.5753559851612353</v>
      </c>
      <c r="AE46" s="1422" t="s">
        <v>283</v>
      </c>
      <c r="AF46" s="1421"/>
      <c r="AG46" s="1421"/>
      <c r="AH46" s="1421"/>
    </row>
    <row r="47" spans="1:34" s="310" customFormat="1" ht="12.6" customHeight="1">
      <c r="A47" s="1474" t="s">
        <v>796</v>
      </c>
      <c r="B47" s="1474"/>
      <c r="C47" s="1474"/>
      <c r="D47" s="1474"/>
      <c r="E47" s="714">
        <v>35</v>
      </c>
      <c r="F47" s="715">
        <f>INDEX(연령전세지수!$2:$42,MATCH($E47,연령전세지수!$D$2:$D$42,FALSE),MATCH(F$10,연령전세지수!$1:$1,FALSE))</f>
        <v>101.51901252750271</v>
      </c>
      <c r="G47" s="716">
        <f>INDEX(연령전세지수!$2:$42,MATCH($E47,연령전세지수!$D$2:$D$42,FALSE),MATCH(G$10,연령전세지수!$1:$1,FALSE))</f>
        <v>101.42694912562513</v>
      </c>
      <c r="H47" s="717">
        <f>INDEX(연령전세지수!$2:$42,MATCH($E47,연령전세지수!$D$2:$D$42,FALSE),MATCH(H$10,연령전세지수!$1:$1,FALSE))</f>
        <v>100.63357366511636</v>
      </c>
      <c r="I47" s="715">
        <f>INDEX(연령전세지수!$43:$83,MATCH($E47,연령전세지수!$D$43:$D$83,FALSE),MATCH(I$10,연령전세지수!$1:$1,FALSE))</f>
        <v>99.859853448006106</v>
      </c>
      <c r="J47" s="716">
        <f>INDEX(연령전세지수!$43:$83,MATCH($E47,연령전세지수!$D$43:$D$83,FALSE),MATCH(J$10,연령전세지수!$1:$1,FALSE))</f>
        <v>99.747577810935667</v>
      </c>
      <c r="K47" s="717">
        <f>INDEX(연령전세지수!$43:$83,MATCH($E47,연령전세지수!$D$43:$D$83,FALSE),MATCH(K$10,연령전세지수!$1:$1,FALSE))</f>
        <v>99.612048878285478</v>
      </c>
      <c r="L47" s="715">
        <f>INDEX(연령전세지수!$84:$124,MATCH($E47,연령전세지수!$D$84:$D$124,FALSE),MATCH(L$10,연령전세지수!$1:$1,FALSE))</f>
        <v>100.43675169439696</v>
      </c>
      <c r="M47" s="716">
        <f>INDEX(연령전세지수!$84:$124,MATCH($E47,연령전세지수!$D$84:$D$124,FALSE),MATCH(M$10,연령전세지수!$1:$1,FALSE))</f>
        <v>100.18278562016192</v>
      </c>
      <c r="N47" s="717">
        <f>INDEX(연령전세지수!$84:$124,MATCH($E47,연령전세지수!$D$84:$D$124,FALSE),MATCH(N$10,연령전세지수!$1:$1,FALSE))</f>
        <v>99.700079866671757</v>
      </c>
      <c r="O47" s="715">
        <f>INDEX(연령전세지수!$125:$165,MATCH($E47,연령전세지수!$D$125:$D$165,FALSE),MATCH(O$10,연령전세지수!$1:$1,FALSE))</f>
        <v>99.495523301842965</v>
      </c>
      <c r="P47" s="716">
        <f>INDEX(연령전세지수!$125:$165,MATCH($E47,연령전세지수!$D$125:$D$165,FALSE),MATCH(P$10,연령전세지수!$1:$1,FALSE))</f>
        <v>99.483369863593424</v>
      </c>
      <c r="Q47" s="717">
        <f>INDEX(연령전세지수!$125:$165,MATCH($E47,연령전세지수!$D$125:$D$165,FALSE),MATCH(Q$10,연령전세지수!$1:$1,FALSE))</f>
        <v>99.805299127700863</v>
      </c>
      <c r="R47" s="715">
        <f>INDEX(연령전세지수!$166:$206,MATCH($E47,연령전세지수!$D$166:$D$206,FALSE),MATCH(R$10,연령전세지수!$1:$1,FALSE))</f>
        <v>99.089512329766904</v>
      </c>
      <c r="S47" s="718">
        <f>INDEX(연령전세지수!$166:$206,MATCH($E47,연령전세지수!$D$166:$D$206,FALSE),MATCH(S$10,연령전세지수!$1:$1,FALSE))</f>
        <v>98.7835839356962</v>
      </c>
      <c r="T47" s="716">
        <f>INDEX(연령전세지수!$166:$206,MATCH($E47,연령전세지수!$D$166:$D$206,FALSE),MATCH(T$10,연령전세지수!$1:$1,FALSE))</f>
        <v>98.873499352173354</v>
      </c>
      <c r="U47" s="1157">
        <f t="shared" si="0"/>
        <v>9.0768186040524057E-2</v>
      </c>
      <c r="V47" s="719">
        <f t="shared" si="1"/>
        <v>0.87986427405715162</v>
      </c>
      <c r="W47" s="1163">
        <f t="shared" si="2"/>
        <v>0.11255976288793157</v>
      </c>
      <c r="X47" s="719">
        <f t="shared" si="3"/>
        <v>0.24876967446318954</v>
      </c>
      <c r="Y47" s="1163">
        <f t="shared" si="4"/>
        <v>0.25350270773856209</v>
      </c>
      <c r="Z47" s="719">
        <f t="shared" si="5"/>
        <v>0.73888790130394177</v>
      </c>
      <c r="AA47" s="1163">
        <f t="shared" si="6"/>
        <v>1.2216552642119183E-2</v>
      </c>
      <c r="AB47" s="719">
        <f t="shared" si="7"/>
        <v>-0.3103801386953764</v>
      </c>
      <c r="AC47" s="1163">
        <f t="shared" si="8"/>
        <v>0.30969558086679783</v>
      </c>
      <c r="AD47" s="719">
        <f t="shared" si="9"/>
        <v>0.21847408962853976</v>
      </c>
      <c r="AE47" s="1422" t="s">
        <v>287</v>
      </c>
      <c r="AF47" s="1421"/>
      <c r="AG47" s="1421"/>
      <c r="AH47" s="1421"/>
    </row>
    <row r="48" spans="1:34" s="310" customFormat="1" ht="12.6" customHeight="1">
      <c r="A48" s="1474" t="s">
        <v>797</v>
      </c>
      <c r="B48" s="1474"/>
      <c r="C48" s="1474"/>
      <c r="D48" s="1474"/>
      <c r="E48" s="720">
        <v>36</v>
      </c>
      <c r="F48" s="715">
        <f>INDEX(연령전세지수!$2:$42,MATCH($E48,연령전세지수!$D$2:$D$42,FALSE),MATCH(F$10,연령전세지수!$1:$1,FALSE))</f>
        <v>97.536090439689147</v>
      </c>
      <c r="G48" s="716">
        <f>INDEX(연령전세지수!$2:$42,MATCH($E48,연령전세지수!$D$2:$D$42,FALSE),MATCH(G$10,연령전세지수!$1:$1,FALSE))</f>
        <v>98.087588251423782</v>
      </c>
      <c r="H48" s="717">
        <f>INDEX(연령전세지수!$2:$42,MATCH($E48,연령전세지수!$D$2:$D$42,FALSE),MATCH(H$10,연령전세지수!$1:$1,FALSE))</f>
        <v>99.736110093277688</v>
      </c>
      <c r="I48" s="715">
        <f>INDEX(연령전세지수!$43:$83,MATCH($E48,연령전세지수!$D$43:$D$83,FALSE),MATCH(I$10,연령전세지수!$1:$1,FALSE))</f>
        <v>100.70009329116634</v>
      </c>
      <c r="J48" s="716">
        <f>INDEX(연령전세지수!$43:$83,MATCH($E48,연령전세지수!$D$43:$D$83,FALSE),MATCH(J$10,연령전세지수!$1:$1,FALSE))</f>
        <v>100.89103142895195</v>
      </c>
      <c r="K48" s="717">
        <f>INDEX(연령전세지수!$43:$83,MATCH($E48,연령전세지수!$D$43:$D$83,FALSE),MATCH(K$10,연령전세지수!$1:$1,FALSE))</f>
        <v>99.903780423022511</v>
      </c>
      <c r="L48" s="715">
        <f>INDEX(연령전세지수!$84:$124,MATCH($E48,연령전세지수!$D$84:$D$124,FALSE),MATCH(L$10,연령전세지수!$1:$1,FALSE))</f>
        <v>100.21669919407694</v>
      </c>
      <c r="M48" s="716">
        <f>INDEX(연령전세지수!$84:$124,MATCH($E48,연령전세지수!$D$84:$D$124,FALSE),MATCH(M$10,연령전세지수!$1:$1,FALSE))</f>
        <v>100.02875250717729</v>
      </c>
      <c r="N48" s="717">
        <f>INDEX(연령전세지수!$84:$124,MATCH($E48,연령전세지수!$D$84:$D$124,FALSE),MATCH(N$10,연령전세지수!$1:$1,FALSE))</f>
        <v>100.21861637399101</v>
      </c>
      <c r="O48" s="715">
        <f>INDEX(연령전세지수!$125:$165,MATCH($E48,연령전세지수!$D$125:$D$165,FALSE),MATCH(O$10,연령전세지수!$1:$1,FALSE))</f>
        <v>101.08949098018454</v>
      </c>
      <c r="P48" s="716">
        <f>INDEX(연령전세지수!$125:$165,MATCH($E48,연령전세지수!$D$125:$D$165,FALSE),MATCH(P$10,연령전세지수!$1:$1,FALSE))</f>
        <v>101.13698376916305</v>
      </c>
      <c r="Q48" s="717">
        <f>INDEX(연령전세지수!$125:$165,MATCH($E48,연령전세지수!$D$125:$D$165,FALSE),MATCH(Q$10,연령전세지수!$1:$1,FALSE))</f>
        <v>100.26634542351896</v>
      </c>
      <c r="R48" s="715">
        <f>INDEX(연령전세지수!$166:$206,MATCH($E48,연령전세지수!$D$166:$D$206,FALSE),MATCH(R$10,연령전세지수!$1:$1,FALSE))</f>
        <v>101.60620052379086</v>
      </c>
      <c r="S48" s="718">
        <f>INDEX(연령전세지수!$166:$206,MATCH($E48,연령전세지수!$D$166:$D$206,FALSE),MATCH(S$10,연령전세지수!$1:$1,FALSE))</f>
        <v>101.48457116162557</v>
      </c>
      <c r="T48" s="716">
        <f>INDEX(연령전세지수!$166:$206,MATCH($E48,연령전세지수!$D$166:$D$206,FALSE),MATCH(T$10,연령전세지수!$1:$1,FALSE))</f>
        <v>100.17056986405302</v>
      </c>
      <c r="U48" s="1157">
        <f t="shared" si="0"/>
        <v>-0.56225035355238484</v>
      </c>
      <c r="V48" s="719">
        <f t="shared" si="1"/>
        <v>-2.2058406444075085</v>
      </c>
      <c r="W48" s="1163">
        <f t="shared" si="2"/>
        <v>-0.18925184437237341</v>
      </c>
      <c r="X48" s="719">
        <f t="shared" si="3"/>
        <v>0.79707981496996982</v>
      </c>
      <c r="Y48" s="1163">
        <f t="shared" si="4"/>
        <v>0.18789266304821695</v>
      </c>
      <c r="Z48" s="719">
        <f t="shared" si="5"/>
        <v>-1.9129977876786164E-3</v>
      </c>
      <c r="AA48" s="1163">
        <f t="shared" si="6"/>
        <v>-4.695887420067546E-2</v>
      </c>
      <c r="AB48" s="719">
        <f t="shared" si="7"/>
        <v>0.82095897001996931</v>
      </c>
      <c r="AC48" s="1163">
        <f t="shared" si="8"/>
        <v>0.11985010211215119</v>
      </c>
      <c r="AD48" s="719">
        <f t="shared" si="9"/>
        <v>1.4331860761960469</v>
      </c>
      <c r="AE48" s="1420" t="s">
        <v>288</v>
      </c>
      <c r="AF48" s="1421"/>
      <c r="AG48" s="1421"/>
      <c r="AH48" s="1421"/>
    </row>
    <row r="49" spans="1:34" s="310" customFormat="1" ht="12.6" customHeight="1">
      <c r="A49" s="1475" t="s">
        <v>798</v>
      </c>
      <c r="B49" s="1475"/>
      <c r="C49" s="1475"/>
      <c r="D49" s="1475"/>
      <c r="E49" s="714">
        <v>37</v>
      </c>
      <c r="F49" s="715">
        <f>INDEX(연령전세지수!$2:$42,MATCH($E49,연령전세지수!$D$2:$D$42,FALSE),MATCH(F$10,연령전세지수!$1:$1,FALSE))</f>
        <v>110.65539114105421</v>
      </c>
      <c r="G49" s="716">
        <f>INDEX(연령전세지수!$2:$42,MATCH($E49,연령전세지수!$D$2:$D$42,FALSE),MATCH(G$10,연령전세지수!$1:$1,FALSE))</f>
        <v>110.02687966457894</v>
      </c>
      <c r="H49" s="717">
        <f>INDEX(연령전세지수!$2:$42,MATCH($E49,연령전세지수!$D$2:$D$42,FALSE),MATCH(H$10,연령전세지수!$1:$1,FALSE))</f>
        <v>100.57678488606061</v>
      </c>
      <c r="I49" s="715">
        <f>INDEX(연령전세지수!$43:$83,MATCH($E49,연령전세지수!$D$43:$D$83,FALSE),MATCH(I$10,연령전세지수!$1:$1,FALSE))</f>
        <v>104.67123986484556</v>
      </c>
      <c r="J49" s="716">
        <f>INDEX(연령전세지수!$43:$83,MATCH($E49,연령전세지수!$D$43:$D$83,FALSE),MATCH(J$10,연령전세지수!$1:$1,FALSE))</f>
        <v>104.23281716322744</v>
      </c>
      <c r="K49" s="717">
        <f>INDEX(연령전세지수!$43:$83,MATCH($E49,연령전세지수!$D$43:$D$83,FALSE),MATCH(K$10,연령전세지수!$1:$1,FALSE))</f>
        <v>100.55188600661229</v>
      </c>
      <c r="L49" s="715">
        <f>INDEX(연령전세지수!$84:$124,MATCH($E49,연령전세지수!$D$84:$D$124,FALSE),MATCH(L$10,연령전세지수!$1:$1,FALSE))</f>
        <v>107.71554869592461</v>
      </c>
      <c r="M49" s="716">
        <f>INDEX(연령전세지수!$84:$124,MATCH($E49,연령전세지수!$D$84:$D$124,FALSE),MATCH(M$10,연령전세지수!$1:$1,FALSE))</f>
        <v>106.79717232608536</v>
      </c>
      <c r="N49" s="717">
        <f>INDEX(연령전세지수!$84:$124,MATCH($E49,연령전세지수!$D$84:$D$124,FALSE),MATCH(N$10,연령전세지수!$1:$1,FALSE))</f>
        <v>100.59307482086734</v>
      </c>
      <c r="O49" s="715">
        <f>INDEX(연령전세지수!$125:$165,MATCH($E49,연령전세지수!$D$125:$D$165,FALSE),MATCH(O$10,연령전세지수!$1:$1,FALSE))</f>
        <v>107.54759230535045</v>
      </c>
      <c r="P49" s="716">
        <f>INDEX(연령전세지수!$125:$165,MATCH($E49,연령전세지수!$D$125:$D$165,FALSE),MATCH(P$10,연령전세지수!$1:$1,FALSE))</f>
        <v>107.0310924386005</v>
      </c>
      <c r="Q49" s="717">
        <f>INDEX(연령전세지수!$125:$165,MATCH($E49,연령전세지수!$D$125:$D$165,FALSE),MATCH(Q$10,연령전세지수!$1:$1,FALSE))</f>
        <v>100.69442195084504</v>
      </c>
      <c r="R49" s="715">
        <f>INDEX(연령전세지수!$166:$206,MATCH($E49,연령전세지수!$D$166:$D$206,FALSE),MATCH(R$10,연령전세지수!$1:$1,FALSE))</f>
        <v>105.56322567627238</v>
      </c>
      <c r="S49" s="718">
        <f>INDEX(연령전세지수!$166:$206,MATCH($E49,연령전세지수!$D$166:$D$206,FALSE),MATCH(S$10,연령전세지수!$1:$1,FALSE))</f>
        <v>104.96857648158944</v>
      </c>
      <c r="T49" s="716">
        <f>INDEX(연령전세지수!$166:$206,MATCH($E49,연령전세지수!$D$166:$D$206,FALSE),MATCH(T$10,연령전세지수!$1:$1,FALSE))</f>
        <v>100.54211288466539</v>
      </c>
      <c r="U49" s="1157">
        <f t="shared" si="0"/>
        <v>0.57123448232949681</v>
      </c>
      <c r="V49" s="719">
        <f t="shared" si="1"/>
        <v>10.020807750427952</v>
      </c>
      <c r="W49" s="1163">
        <f t="shared" si="2"/>
        <v>0.42061868186058504</v>
      </c>
      <c r="X49" s="719">
        <f t="shared" si="3"/>
        <v>4.0967444986187429</v>
      </c>
      <c r="Y49" s="1163">
        <f t="shared" si="4"/>
        <v>0.85992573570690123</v>
      </c>
      <c r="Z49" s="719">
        <f t="shared" si="5"/>
        <v>7.0804813231335473</v>
      </c>
      <c r="AA49" s="1163">
        <f t="shared" si="6"/>
        <v>0.4825699289636276</v>
      </c>
      <c r="AB49" s="719">
        <f t="shared" si="7"/>
        <v>6.8059086310171768</v>
      </c>
      <c r="AC49" s="1163">
        <f t="shared" si="8"/>
        <v>0.5665021043580909</v>
      </c>
      <c r="AD49" s="719">
        <f t="shared" si="9"/>
        <v>4.9940394602278282</v>
      </c>
      <c r="AE49" s="1422" t="s">
        <v>289</v>
      </c>
      <c r="AF49" s="1421"/>
      <c r="AG49" s="1421"/>
      <c r="AH49" s="1421"/>
    </row>
    <row r="50" spans="1:34" s="310" customFormat="1" ht="12.6" customHeight="1">
      <c r="A50" s="1476" t="s">
        <v>799</v>
      </c>
      <c r="B50" s="1476"/>
      <c r="C50" s="1476"/>
      <c r="D50" s="1476"/>
      <c r="E50" s="720">
        <v>38</v>
      </c>
      <c r="F50" s="715">
        <f>INDEX(연령전세지수!$2:$42,MATCH($E50,연령전세지수!$D$2:$D$42,FALSE),MATCH(F$10,연령전세지수!$1:$1,FALSE))</f>
        <v>104.24888850558472</v>
      </c>
      <c r="G50" s="716">
        <f>INDEX(연령전세지수!$2:$42,MATCH($E50,연령전세지수!$D$2:$D$42,FALSE),MATCH(G$10,연령전세지수!$1:$1,FALSE))</f>
        <v>103.83986575223285</v>
      </c>
      <c r="H50" s="717">
        <f>INDEX(연령전세지수!$2:$42,MATCH($E50,연령전세지수!$D$2:$D$42,FALSE),MATCH(H$10,연령전세지수!$1:$1,FALSE))</f>
        <v>100.29899742530657</v>
      </c>
      <c r="I50" s="715">
        <f>INDEX(연령전세지수!$43:$83,MATCH($E50,연령전세지수!$D$43:$D$83,FALSE),MATCH(I$10,연령전세지수!$1:$1,FALSE))</f>
        <v>102.42723715265099</v>
      </c>
      <c r="J50" s="716">
        <f>INDEX(연령전세지수!$43:$83,MATCH($E50,연령전세지수!$D$43:$D$83,FALSE),MATCH(J$10,연령전세지수!$1:$1,FALSE))</f>
        <v>102.35922520034836</v>
      </c>
      <c r="K50" s="717">
        <f>INDEX(연령전세지수!$43:$83,MATCH($E50,연령전세지수!$D$43:$D$83,FALSE),MATCH(K$10,연령전세지수!$1:$1,FALSE))</f>
        <v>100.48190752182975</v>
      </c>
      <c r="L50" s="715">
        <f>INDEX(연령전세지수!$84:$124,MATCH($E50,연령전세지수!$D$84:$D$124,FALSE),MATCH(L$10,연령전세지수!$1:$1,FALSE))</f>
        <v>103.26312398519057</v>
      </c>
      <c r="M50" s="716">
        <f>INDEX(연령전세지수!$84:$124,MATCH($E50,연령전세지수!$D$84:$D$124,FALSE),MATCH(M$10,연령전세지수!$1:$1,FALSE))</f>
        <v>103.33620720493333</v>
      </c>
      <c r="N50" s="717">
        <f>INDEX(연령전세지수!$84:$124,MATCH($E50,연령전세지수!$D$84:$D$124,FALSE),MATCH(N$10,연령전세지수!$1:$1,FALSE))</f>
        <v>100.72016966752173</v>
      </c>
      <c r="O50" s="715">
        <f>INDEX(연령전세지수!$125:$165,MATCH($E50,연령전세지수!$D$125:$D$165,FALSE),MATCH(O$10,연령전세지수!$1:$1,FALSE))</f>
        <v>104.2993863532041</v>
      </c>
      <c r="P50" s="716">
        <f>INDEX(연령전세지수!$125:$165,MATCH($E50,연령전세지수!$D$125:$D$165,FALSE),MATCH(P$10,연령전세지수!$1:$1,FALSE))</f>
        <v>104.24003518168475</v>
      </c>
      <c r="Q50" s="717">
        <f>INDEX(연령전세지수!$125:$165,MATCH($E50,연령전세지수!$D$125:$D$165,FALSE),MATCH(Q$10,연령전세지수!$1:$1,FALSE))</f>
        <v>100.59634480320983</v>
      </c>
      <c r="R50" s="715">
        <f>INDEX(연령전세지수!$166:$206,MATCH($E50,연령전세지수!$D$166:$D$206,FALSE),MATCH(R$10,연령전세지수!$1:$1,FALSE))</f>
        <v>104.43037226846685</v>
      </c>
      <c r="S50" s="718">
        <f>INDEX(연령전세지수!$166:$206,MATCH($E50,연령전세지수!$D$166:$D$206,FALSE),MATCH(S$10,연령전세지수!$1:$1,FALSE))</f>
        <v>104.22391661183499</v>
      </c>
      <c r="T50" s="716">
        <f>INDEX(연령전세지수!$166:$206,MATCH($E50,연령전세지수!$D$166:$D$206,FALSE),MATCH(T$10,연령전세지수!$1:$1,FALSE))</f>
        <v>100.16912466392367</v>
      </c>
      <c r="U50" s="1157">
        <f t="shared" si="0"/>
        <v>0.39389761378141319</v>
      </c>
      <c r="V50" s="719">
        <f t="shared" si="1"/>
        <v>3.9381162141921333</v>
      </c>
      <c r="W50" s="1163">
        <f t="shared" si="2"/>
        <v>6.6444379751318117E-2</v>
      </c>
      <c r="X50" s="719">
        <f t="shared" si="3"/>
        <v>1.9359999016724583</v>
      </c>
      <c r="Y50" s="1163">
        <f t="shared" si="4"/>
        <v>-7.0723729580879358E-2</v>
      </c>
      <c r="Z50" s="719">
        <f t="shared" si="5"/>
        <v>2.5247716778706408</v>
      </c>
      <c r="AA50" s="1163">
        <f t="shared" si="6"/>
        <v>5.693702176510218E-2</v>
      </c>
      <c r="AB50" s="719">
        <f t="shared" si="7"/>
        <v>3.6810895636797625</v>
      </c>
      <c r="AC50" s="1163">
        <f t="shared" si="8"/>
        <v>0.19808856099772232</v>
      </c>
      <c r="AD50" s="719">
        <f t="shared" si="9"/>
        <v>4.2540529517853365</v>
      </c>
      <c r="AE50" s="1374" t="s">
        <v>290</v>
      </c>
      <c r="AF50" s="1375"/>
      <c r="AG50" s="1375"/>
      <c r="AH50" s="1375"/>
    </row>
    <row r="51" spans="1:34" s="310" customFormat="1" ht="12.6" customHeight="1">
      <c r="A51" s="1373" t="s">
        <v>188</v>
      </c>
      <c r="B51" s="1373"/>
      <c r="C51" s="1373"/>
      <c r="D51" s="1373"/>
      <c r="E51" s="714">
        <v>39</v>
      </c>
      <c r="F51" s="721">
        <f>INDEX(연령전세지수!$2:$42,MATCH($E51,연령전세지수!$D$2:$D$42,FALSE),MATCH(F$10,연령전세지수!$1:$1,FALSE))</f>
        <v>100.64446164498497</v>
      </c>
      <c r="G51" s="722">
        <f>INDEX(연령전세지수!$2:$42,MATCH($E51,연령전세지수!$D$2:$D$42,FALSE),MATCH(G$10,연령전세지수!$1:$1,FALSE))</f>
        <v>100.59682557019134</v>
      </c>
      <c r="H51" s="723">
        <f>INDEX(연령전세지수!$2:$42,MATCH($E51,연령전세지수!$D$2:$D$42,FALSE),MATCH(H$10,연령전세지수!$1:$1,FALSE))</f>
        <v>100</v>
      </c>
      <c r="I51" s="721">
        <f>INDEX(연령전세지수!$43:$83,MATCH($E51,연령전세지수!$D$43:$D$83,FALSE),MATCH(I$10,연령전세지수!$1:$1,FALSE))</f>
        <v>101.5805461006496</v>
      </c>
      <c r="J51" s="722">
        <f>INDEX(연령전세지수!$43:$83,MATCH($E51,연령전세지수!$D$43:$D$83,FALSE),MATCH(J$10,연령전세지수!$1:$1,FALSE))</f>
        <v>101.55333276715557</v>
      </c>
      <c r="K51" s="723">
        <f>INDEX(연령전세지수!$43:$83,MATCH($E51,연령전세지수!$D$43:$D$83,FALSE),MATCH(K$10,연령전세지수!$1:$1,FALSE))</f>
        <v>100.08441859709806</v>
      </c>
      <c r="L51" s="721">
        <f>INDEX(연령전세지수!$84:$124,MATCH($E51,연령전세지수!$D$84:$D$124,FALSE),MATCH(L$10,연령전세지수!$1:$1,FALSE))</f>
        <v>100.51734677001318</v>
      </c>
      <c r="M51" s="722">
        <f>INDEX(연령전세지수!$84:$124,MATCH($E51,연령전세지수!$D$84:$D$124,FALSE),MATCH(M$10,연령전세지수!$1:$1,FALSE))</f>
        <v>100.4343057779339</v>
      </c>
      <c r="N51" s="723">
        <f>INDEX(연령전세지수!$84:$124,MATCH($E51,연령전세지수!$D$84:$D$124,FALSE),MATCH(N$10,연령전세지수!$1:$1,FALSE))</f>
        <v>99.870717961499693</v>
      </c>
      <c r="O51" s="721">
        <f>INDEX(연령전세지수!$125:$165,MATCH($E51,연령전세지수!$D$125:$D$165,FALSE),MATCH(O$10,연령전세지수!$1:$1,FALSE))</f>
        <v>100.34256738271804</v>
      </c>
      <c r="P51" s="722">
        <f>INDEX(연령전세지수!$125:$165,MATCH($E51,연령전세지수!$D$125:$D$165,FALSE),MATCH(P$10,연령전세지수!$1:$1,FALSE))</f>
        <v>100.43032686474989</v>
      </c>
      <c r="Q51" s="723">
        <f>INDEX(연령전세지수!$125:$165,MATCH($E51,연령전세지수!$D$125:$D$165,FALSE),MATCH(Q$10,연령전세지수!$1:$1,FALSE))</f>
        <v>99.815168456720642</v>
      </c>
      <c r="R51" s="721">
        <f>INDEX(연령전세지수!$166:$206,MATCH($E51,연령전세지수!$D$166:$D$206,FALSE),MATCH(R$10,연령전세지수!$1:$1,FALSE))</f>
        <v>102.53692251994984</v>
      </c>
      <c r="S51" s="724">
        <f>INDEX(연령전세지수!$166:$206,MATCH($E51,연령전세지수!$D$166:$D$206,FALSE),MATCH(S$10,연령전세지수!$1:$1,FALSE))</f>
        <v>102.53692251994984</v>
      </c>
      <c r="T51" s="722">
        <f>INDEX(연령전세지수!$166:$206,MATCH($E51,연령전세지수!$D$166:$D$206,FALSE),MATCH(T$10,연령전세지수!$1:$1,FALSE))</f>
        <v>99.88299681815856</v>
      </c>
      <c r="U51" s="1161">
        <f t="shared" si="0"/>
        <v>4.7353457252374831E-2</v>
      </c>
      <c r="V51" s="726">
        <f t="shared" si="1"/>
        <v>0.64446164498497271</v>
      </c>
      <c r="W51" s="1164">
        <f t="shared" si="2"/>
        <v>2.6797085583019076E-2</v>
      </c>
      <c r="X51" s="726">
        <f t="shared" si="3"/>
        <v>1.4948655590180993</v>
      </c>
      <c r="Y51" s="1164">
        <f t="shared" si="4"/>
        <v>8.2681899811087867E-2</v>
      </c>
      <c r="Z51" s="726">
        <f t="shared" si="5"/>
        <v>0.64746586558310781</v>
      </c>
      <c r="AA51" s="1164">
        <f t="shared" si="6"/>
        <v>-8.7383447581557139E-2</v>
      </c>
      <c r="AB51" s="726">
        <f t="shared" si="7"/>
        <v>0.52837553064499776</v>
      </c>
      <c r="AC51" s="1164">
        <f t="shared" si="8"/>
        <v>0</v>
      </c>
      <c r="AD51" s="726">
        <f t="shared" si="9"/>
        <v>2.6570345167184595</v>
      </c>
      <c r="AE51" s="1418" t="s">
        <v>291</v>
      </c>
      <c r="AF51" s="1400"/>
      <c r="AG51" s="1400"/>
      <c r="AH51" s="1400"/>
    </row>
    <row r="52" spans="1:34" s="310" customFormat="1" ht="12.6" customHeight="1">
      <c r="A52" s="1476" t="s">
        <v>1542</v>
      </c>
      <c r="B52" s="1476"/>
      <c r="C52" s="1476"/>
      <c r="D52" s="1476"/>
      <c r="E52" s="720">
        <v>40</v>
      </c>
      <c r="F52" s="715">
        <f>INDEX(연령전세지수!$2:$42,MATCH($E52,연령전세지수!$D$2:$D$42,FALSE),MATCH(F$10,연령전세지수!$1:$1,FALSE))</f>
        <v>103.56109336224245</v>
      </c>
      <c r="G52" s="716">
        <f>INDEX(연령전세지수!$2:$42,MATCH($E52,연령전세지수!$D$2:$D$42,FALSE),MATCH(G$10,연령전세지수!$1:$1,FALSE))</f>
        <v>103.15571092047</v>
      </c>
      <c r="H52" s="717">
        <f>INDEX(연령전세지수!$2:$42,MATCH($E52,연령전세지수!$D$2:$D$42,FALSE),MATCH(H$10,연령전세지수!$1:$1,FALSE))</f>
        <v>100.39884191434597</v>
      </c>
      <c r="I52" s="715">
        <f>INDEX(연령전세지수!$43:$83,MATCH($E52,연령전세지수!$D$43:$D$83,FALSE),MATCH(I$10,연령전세지수!$1:$1,FALSE))</f>
        <v>104.18256503773</v>
      </c>
      <c r="J52" s="716">
        <f>INDEX(연령전세지수!$43:$83,MATCH($E52,연령전세지수!$D$43:$D$83,FALSE),MATCH(J$10,연령전세지수!$1:$1,FALSE))</f>
        <v>103.66109267131387</v>
      </c>
      <c r="K52" s="717">
        <f>INDEX(연령전세지수!$43:$83,MATCH($E52,연령전세지수!$D$43:$D$83,FALSE),MATCH(K$10,연령전세지수!$1:$1,FALSE))</f>
        <v>100.15893512779273</v>
      </c>
      <c r="L52" s="715">
        <f>INDEX(연령전세지수!$84:$124,MATCH($E52,연령전세지수!$D$84:$D$124,FALSE),MATCH(L$10,연령전세지수!$1:$1,FALSE))</f>
        <v>104.26186223824064</v>
      </c>
      <c r="M52" s="716">
        <f>INDEX(연령전세지수!$84:$124,MATCH($E52,연령전세지수!$D$84:$D$124,FALSE),MATCH(M$10,연령전세지수!$1:$1,FALSE))</f>
        <v>103.81345993511857</v>
      </c>
      <c r="N52" s="717">
        <f>INDEX(연령전세지수!$84:$124,MATCH($E52,연령전세지수!$D$84:$D$124,FALSE),MATCH(N$10,연령전세지수!$1:$1,FALSE))</f>
        <v>100.31084404305737</v>
      </c>
      <c r="O52" s="715">
        <f>INDEX(연령전세지수!$125:$165,MATCH($E52,연령전세지수!$D$125:$D$165,FALSE),MATCH(O$10,연령전세지수!$1:$1,FALSE))</f>
        <v>104.37708278030313</v>
      </c>
      <c r="P52" s="716">
        <f>INDEX(연령전세지수!$125:$165,MATCH($E52,연령전세지수!$D$125:$D$165,FALSE),MATCH(P$10,연령전세지수!$1:$1,FALSE))</f>
        <v>103.7234519231109</v>
      </c>
      <c r="Q52" s="717">
        <f>INDEX(연령전세지수!$125:$165,MATCH($E52,연령전세지수!$D$125:$D$165,FALSE),MATCH(Q$10,연령전세지수!$1:$1,FALSE))</f>
        <v>100.41978576455381</v>
      </c>
      <c r="R52" s="715">
        <f>INDEX(연령전세지수!$166:$206,MATCH($E52,연령전세지수!$D$166:$D$206,FALSE),MATCH(R$10,연령전세지수!$1:$1,FALSE))</f>
        <v>103.26954081360371</v>
      </c>
      <c r="S52" s="718">
        <f>INDEX(연령전세지수!$166:$206,MATCH($E52,연령전세지수!$D$166:$D$206,FALSE),MATCH(S$10,연령전세지수!$1:$1,FALSE))</f>
        <v>102.92508944151177</v>
      </c>
      <c r="T52" s="716">
        <f>INDEX(연령전세지수!$166:$206,MATCH($E52,연령전세지수!$D$166:$D$206,FALSE),MATCH(T$10,연령전세지수!$1:$1,FALSE))</f>
        <v>100.30555342193099</v>
      </c>
      <c r="U52" s="1157">
        <f t="shared" si="0"/>
        <v>0.39298109445922158</v>
      </c>
      <c r="V52" s="719">
        <f t="shared" si="1"/>
        <v>3.1496891673255645</v>
      </c>
      <c r="W52" s="1163">
        <f t="shared" si="2"/>
        <v>0.5030550546766932</v>
      </c>
      <c r="X52" s="719">
        <f t="shared" si="3"/>
        <v>4.0172450963096962</v>
      </c>
      <c r="Y52" s="1163">
        <f t="shared" si="4"/>
        <v>0.43193079529602052</v>
      </c>
      <c r="Z52" s="719">
        <f t="shared" si="5"/>
        <v>3.9387747485080782</v>
      </c>
      <c r="AA52" s="1163">
        <f t="shared" si="6"/>
        <v>0.63016689579205032</v>
      </c>
      <c r="AB52" s="719">
        <f t="shared" si="7"/>
        <v>3.9407542902229142</v>
      </c>
      <c r="AC52" s="1163">
        <f t="shared" si="8"/>
        <v>0.33466220331794805</v>
      </c>
      <c r="AD52" s="719">
        <f t="shared" si="9"/>
        <v>2.9549584151186803</v>
      </c>
      <c r="AE52" s="1374" t="s">
        <v>1543</v>
      </c>
      <c r="AF52" s="1375"/>
      <c r="AG52" s="1375"/>
      <c r="AH52" s="1375"/>
    </row>
    <row r="53" spans="1:34" s="310" customFormat="1" ht="12.6" customHeight="1" thickBot="1">
      <c r="A53" s="1477" t="s">
        <v>1544</v>
      </c>
      <c r="B53" s="1477"/>
      <c r="C53" s="1477"/>
      <c r="D53" s="1477"/>
      <c r="E53" s="714">
        <v>41</v>
      </c>
      <c r="F53" s="752">
        <f>INDEX(연령전세지수!$2:$42,MATCH($E53,연령전세지수!$D$2:$D$42,FALSE),MATCH(F$10,연령전세지수!$1:$1,FALSE))</f>
        <v>103.95100004780619</v>
      </c>
      <c r="G53" s="753">
        <f>INDEX(연령전세지수!$2:$42,MATCH($E53,연령전세지수!$D$2:$D$42,FALSE),MATCH(G$10,연령전세지수!$1:$1,FALSE))</f>
        <v>103.38935079821894</v>
      </c>
      <c r="H53" s="754">
        <f>INDEX(연령전세지수!$2:$42,MATCH($E53,연령전세지수!$D$2:$D$42,FALSE),MATCH(H$10,연령전세지수!$1:$1,FALSE))</f>
        <v>100.2244205765469</v>
      </c>
      <c r="I53" s="752">
        <f>INDEX(연령전세지수!$43:$83,MATCH($E53,연령전세지수!$D$43:$D$83,FALSE),MATCH(I$10,연령전세지수!$1:$1,FALSE))</f>
        <v>103.50393588093112</v>
      </c>
      <c r="J53" s="753">
        <f>INDEX(연령전세지수!$43:$83,MATCH($E53,연령전세지수!$D$43:$D$83,FALSE),MATCH(J$10,연령전세지수!$1:$1,FALSE))</f>
        <v>103.01695224491026</v>
      </c>
      <c r="K53" s="754">
        <f>INDEX(연령전세지수!$43:$83,MATCH($E53,연령전세지수!$D$43:$D$83,FALSE),MATCH(K$10,연령전세지수!$1:$1,FALSE))</f>
        <v>100.25779708297856</v>
      </c>
      <c r="L53" s="752">
        <f>INDEX(연령전세지수!$84:$124,MATCH($E53,연령전세지수!$D$84:$D$124,FALSE),MATCH(L$10,연령전세지수!$1:$1,FALSE))</f>
        <v>103.52424405772224</v>
      </c>
      <c r="M53" s="753">
        <f>INDEX(연령전세지수!$84:$124,MATCH($E53,연령전세지수!$D$84:$D$124,FALSE),MATCH(M$10,연령전세지수!$1:$1,FALSE))</f>
        <v>102.94937194477856</v>
      </c>
      <c r="N53" s="754">
        <f>INDEX(연령전세지수!$84:$124,MATCH($E53,연령전세지수!$D$84:$D$124,FALSE),MATCH(N$10,연령전세지수!$1:$1,FALSE))</f>
        <v>100.26602143774927</v>
      </c>
      <c r="O53" s="752">
        <f>INDEX(연령전세지수!$125:$165,MATCH($E53,연령전세지수!$D$125:$D$165,FALSE),MATCH(O$10,연령전세지수!$1:$1,FALSE))</f>
        <v>103.05427098308022</v>
      </c>
      <c r="P53" s="753">
        <f>INDEX(연령전세지수!$125:$165,MATCH($E53,연령전세지수!$D$125:$D$165,FALSE),MATCH(P$10,연령전세지수!$1:$1,FALSE))</f>
        <v>102.51871006325474</v>
      </c>
      <c r="Q53" s="754">
        <f>INDEX(연령전세지수!$125:$165,MATCH($E53,연령전세지수!$D$125:$D$165,FALSE),MATCH(Q$10,연령전세지수!$1:$1,FALSE))</f>
        <v>100.23568691630406</v>
      </c>
      <c r="R53" s="752">
        <f>INDEX(연령전세지수!$166:$206,MATCH($E53,연령전세지수!$D$166:$D$206,FALSE),MATCH(R$10,연령전세지수!$1:$1,FALSE))</f>
        <v>103.15452859929961</v>
      </c>
      <c r="S53" s="755">
        <f>INDEX(연령전세지수!$166:$206,MATCH($E53,연령전세지수!$D$166:$D$206,FALSE),MATCH(S$10,연령전세지수!$1:$1,FALSE))</f>
        <v>102.78390291215986</v>
      </c>
      <c r="T53" s="753">
        <f>INDEX(연령전세지수!$166:$206,MATCH($E53,연령전세지수!$D$166:$D$206,FALSE),MATCH(T$10,연령전세지수!$1:$1,FALSE))</f>
        <v>100.27033140256516</v>
      </c>
      <c r="U53" s="1162">
        <f t="shared" si="0"/>
        <v>0.54323704061494116</v>
      </c>
      <c r="V53" s="756">
        <f t="shared" si="1"/>
        <v>3.7182349868643882</v>
      </c>
      <c r="W53" s="1168">
        <f t="shared" si="2"/>
        <v>0.47272184374385073</v>
      </c>
      <c r="X53" s="756">
        <f t="shared" si="3"/>
        <v>3.2377918649717508</v>
      </c>
      <c r="Y53" s="1168">
        <f t="shared" si="4"/>
        <v>0.55840273921441419</v>
      </c>
      <c r="Z53" s="756">
        <f t="shared" si="5"/>
        <v>3.2495780457349133</v>
      </c>
      <c r="AA53" s="1168">
        <f t="shared" si="6"/>
        <v>0.52240310036579807</v>
      </c>
      <c r="AB53" s="756">
        <f t="shared" si="7"/>
        <v>2.8119566528532314</v>
      </c>
      <c r="AC53" s="1168">
        <f t="shared" si="8"/>
        <v>0.36058728715184785</v>
      </c>
      <c r="AD53" s="756">
        <f t="shared" si="9"/>
        <v>2.8764213266185168</v>
      </c>
      <c r="AE53" s="1485" t="s">
        <v>1564</v>
      </c>
      <c r="AF53" s="1486"/>
      <c r="AG53" s="1486"/>
      <c r="AH53" s="1486"/>
    </row>
    <row r="54" spans="1:34" s="310" customFormat="1" ht="22.5" customHeight="1">
      <c r="A54" s="1559" t="s">
        <v>1866</v>
      </c>
      <c r="B54" s="1559"/>
      <c r="C54" s="1559"/>
      <c r="D54" s="1559"/>
      <c r="E54" s="1559"/>
      <c r="F54" s="1559"/>
      <c r="G54" s="1559"/>
      <c r="H54" s="1559"/>
      <c r="I54" s="1559"/>
      <c r="J54" s="1559"/>
      <c r="K54" s="1559"/>
      <c r="L54" s="1559"/>
      <c r="M54" s="1559"/>
      <c r="N54" s="1559"/>
      <c r="O54" s="1559"/>
      <c r="P54" s="1559"/>
      <c r="Q54" s="1559"/>
      <c r="R54" s="1559"/>
      <c r="S54" s="1559"/>
      <c r="T54" s="757"/>
      <c r="U54" s="757"/>
      <c r="V54" s="757"/>
      <c r="W54" s="757"/>
      <c r="X54" s="757"/>
      <c r="Y54" s="757"/>
      <c r="Z54" s="757"/>
      <c r="AA54" s="757"/>
      <c r="AB54" s="757"/>
      <c r="AC54" s="757"/>
      <c r="AD54" s="757"/>
      <c r="AE54" s="648"/>
      <c r="AF54" s="648"/>
      <c r="AG54" s="648"/>
      <c r="AH54" s="648"/>
    </row>
    <row r="55" spans="1:34" ht="3" customHeight="1">
      <c r="A55" s="311"/>
      <c r="B55" s="312"/>
      <c r="C55" s="312"/>
      <c r="D55" s="312"/>
      <c r="E55" s="312"/>
      <c r="F55" s="758"/>
      <c r="G55" s="758"/>
      <c r="H55" s="758"/>
      <c r="I55" s="311"/>
      <c r="J55" s="311"/>
      <c r="K55" s="311"/>
      <c r="L55" s="311"/>
      <c r="M55" s="311"/>
      <c r="N55" s="311"/>
      <c r="O55" s="759"/>
      <c r="P55" s="759"/>
      <c r="Q55" s="759"/>
      <c r="R55" s="311"/>
      <c r="S55" s="315"/>
      <c r="T55" s="315"/>
      <c r="U55" s="314"/>
      <c r="V55" s="758"/>
      <c r="W55" s="311"/>
      <c r="X55" s="311"/>
      <c r="Y55" s="311"/>
      <c r="Z55" s="311"/>
      <c r="AA55" s="759"/>
      <c r="AB55" s="311"/>
      <c r="AC55" s="311"/>
      <c r="AD55" s="311"/>
      <c r="AE55" s="312"/>
      <c r="AF55" s="312"/>
      <c r="AG55" s="312"/>
      <c r="AH55" s="319"/>
    </row>
    <row r="56" spans="1:34" s="325" customFormat="1" ht="15" customHeight="1">
      <c r="A56" s="1402">
        <f>'13'!W56+1</f>
        <v>41</v>
      </c>
      <c r="B56" s="1402"/>
      <c r="C56" s="528"/>
      <c r="D56" s="528"/>
      <c r="E56" s="528"/>
      <c r="F56" s="321"/>
      <c r="G56" s="321"/>
      <c r="H56" s="321"/>
      <c r="I56" s="321"/>
      <c r="J56" s="321"/>
      <c r="K56" s="321"/>
      <c r="L56" s="321"/>
      <c r="M56" s="321"/>
      <c r="N56" s="321"/>
      <c r="O56" s="321"/>
      <c r="P56" s="1510">
        <f>'10'!K56</f>
        <v>41487</v>
      </c>
      <c r="Q56" s="1510"/>
      <c r="R56" s="1510"/>
      <c r="S56" s="1510"/>
      <c r="T56" s="1511">
        <f>P56</f>
        <v>41487</v>
      </c>
      <c r="U56" s="1511"/>
      <c r="V56" s="1511"/>
      <c r="W56" s="1511"/>
      <c r="X56" s="321"/>
      <c r="Y56" s="321"/>
      <c r="Z56" s="321"/>
      <c r="AA56" s="321"/>
      <c r="AB56" s="321"/>
      <c r="AC56" s="321"/>
      <c r="AD56" s="321"/>
      <c r="AG56" s="1403">
        <f>A56+1</f>
        <v>42</v>
      </c>
      <c r="AH56" s="1403"/>
    </row>
    <row r="57" spans="1:34" ht="14.1" customHeight="1"/>
    <row r="58" spans="1:34" ht="14.1" customHeight="1"/>
    <row r="59" spans="1:34" ht="14.1" customHeight="1"/>
    <row r="60" spans="1:34" ht="14.1" customHeight="1"/>
    <row r="61" spans="1:34" ht="14.1" customHeight="1"/>
    <row r="62" spans="1:34" ht="14.1" customHeight="1"/>
  </sheetData>
  <mergeCells count="132">
    <mergeCell ref="Z10:Z12"/>
    <mergeCell ref="AA10:AA12"/>
    <mergeCell ref="AB10:AB12"/>
    <mergeCell ref="AC10:AC12"/>
    <mergeCell ref="AD10:AD12"/>
    <mergeCell ref="J10:J12"/>
    <mergeCell ref="A11:B11"/>
    <mergeCell ref="A12:D12"/>
    <mergeCell ref="U10:U12"/>
    <mergeCell ref="V10:V12"/>
    <mergeCell ref="W10:W12"/>
    <mergeCell ref="A1:D1"/>
    <mergeCell ref="AE1:AH1"/>
    <mergeCell ref="A6:D6"/>
    <mergeCell ref="F6:H9"/>
    <mergeCell ref="I6:K9"/>
    <mergeCell ref="L6:N9"/>
    <mergeCell ref="O6:Q9"/>
    <mergeCell ref="R6:T9"/>
    <mergeCell ref="U6:V9"/>
    <mergeCell ref="W6:X9"/>
    <mergeCell ref="Y6:Z9"/>
    <mergeCell ref="AA6:AB9"/>
    <mergeCell ref="AC6:AD9"/>
    <mergeCell ref="B7:D7"/>
    <mergeCell ref="A3:S4"/>
    <mergeCell ref="C5:I5"/>
    <mergeCell ref="A13:D13"/>
    <mergeCell ref="AE13:AH13"/>
    <mergeCell ref="A14:D14"/>
    <mergeCell ref="AE14:AH14"/>
    <mergeCell ref="A16:D16"/>
    <mergeCell ref="AE16:AH16"/>
    <mergeCell ref="AE12:AH12"/>
    <mergeCell ref="Q10:Q12"/>
    <mergeCell ref="R10:R12"/>
    <mergeCell ref="S10:S12"/>
    <mergeCell ref="T10:T12"/>
    <mergeCell ref="K10:K12"/>
    <mergeCell ref="L10:L12"/>
    <mergeCell ref="M10:M12"/>
    <mergeCell ref="N10:N12"/>
    <mergeCell ref="O10:O12"/>
    <mergeCell ref="P10:P12"/>
    <mergeCell ref="A10:B10"/>
    <mergeCell ref="F10:F12"/>
    <mergeCell ref="G10:G12"/>
    <mergeCell ref="H10:H12"/>
    <mergeCell ref="I10:I12"/>
    <mergeCell ref="X10:X12"/>
    <mergeCell ref="Y10:Y12"/>
    <mergeCell ref="C20:D20"/>
    <mergeCell ref="AE20:AF20"/>
    <mergeCell ref="C21:D21"/>
    <mergeCell ref="AE21:AF21"/>
    <mergeCell ref="C22:D22"/>
    <mergeCell ref="AE22:AF22"/>
    <mergeCell ref="A17:D17"/>
    <mergeCell ref="AE17:AH17"/>
    <mergeCell ref="A18:D18"/>
    <mergeCell ref="AE18:AH18"/>
    <mergeCell ref="B19:D19"/>
    <mergeCell ref="AE19:AG19"/>
    <mergeCell ref="A26:D26"/>
    <mergeCell ref="AE26:AH26"/>
    <mergeCell ref="B27:D27"/>
    <mergeCell ref="AE27:AG27"/>
    <mergeCell ref="B28:D28"/>
    <mergeCell ref="AE28:AG28"/>
    <mergeCell ref="B23:D23"/>
    <mergeCell ref="AE23:AG23"/>
    <mergeCell ref="C24:D24"/>
    <mergeCell ref="AE24:AF24"/>
    <mergeCell ref="C25:D25"/>
    <mergeCell ref="AE25:AF25"/>
    <mergeCell ref="B32:D32"/>
    <mergeCell ref="AE32:AG32"/>
    <mergeCell ref="B33:D33"/>
    <mergeCell ref="AE33:AG33"/>
    <mergeCell ref="A34:D34"/>
    <mergeCell ref="AE34:AH34"/>
    <mergeCell ref="B29:D29"/>
    <mergeCell ref="AE29:AG29"/>
    <mergeCell ref="B30:D30"/>
    <mergeCell ref="AE30:AG30"/>
    <mergeCell ref="B31:D31"/>
    <mergeCell ref="AE31:AG31"/>
    <mergeCell ref="B38:D38"/>
    <mergeCell ref="AE38:AG38"/>
    <mergeCell ref="A39:D39"/>
    <mergeCell ref="AE39:AH39"/>
    <mergeCell ref="A40:D40"/>
    <mergeCell ref="AE40:AH40"/>
    <mergeCell ref="A35:D35"/>
    <mergeCell ref="AE35:AH35"/>
    <mergeCell ref="B36:D36"/>
    <mergeCell ref="AE36:AG36"/>
    <mergeCell ref="B37:D37"/>
    <mergeCell ref="AE37:AG37"/>
    <mergeCell ref="AE46:AH46"/>
    <mergeCell ref="A47:D47"/>
    <mergeCell ref="AE47:AH47"/>
    <mergeCell ref="A41:D41"/>
    <mergeCell ref="AE41:AH41"/>
    <mergeCell ref="A43:D43"/>
    <mergeCell ref="AE43:AH43"/>
    <mergeCell ref="A44:D44"/>
    <mergeCell ref="AE44:AH44"/>
    <mergeCell ref="A15:D15"/>
    <mergeCell ref="AE15:AH15"/>
    <mergeCell ref="A42:D42"/>
    <mergeCell ref="AE42:AH42"/>
    <mergeCell ref="A53:D53"/>
    <mergeCell ref="AE53:AH53"/>
    <mergeCell ref="A56:B56"/>
    <mergeCell ref="AG56:AH56"/>
    <mergeCell ref="A48:D48"/>
    <mergeCell ref="AE48:AH48"/>
    <mergeCell ref="A49:D49"/>
    <mergeCell ref="AE49:AH49"/>
    <mergeCell ref="A50:D50"/>
    <mergeCell ref="AE50:AH50"/>
    <mergeCell ref="A54:S54"/>
    <mergeCell ref="A52:D52"/>
    <mergeCell ref="AE52:AH52"/>
    <mergeCell ref="A51:D51"/>
    <mergeCell ref="AE51:AH51"/>
    <mergeCell ref="P56:S56"/>
    <mergeCell ref="T56:W56"/>
    <mergeCell ref="A45:D45"/>
    <mergeCell ref="AE45:AH45"/>
    <mergeCell ref="A46:D46"/>
  </mergeCells>
  <phoneticPr fontId="16" type="noConversion"/>
  <printOptions horizontalCentered="1"/>
  <pageMargins left="0.51181102362204722" right="0.51181102362204722" top="0.59055118110236227" bottom="0.39370078740157483" header="0.59055118110236227" footer="0.19685039370078741"/>
  <pageSetup paperSize="9" pageOrder="overThenDown" orientation="portrait" r:id="rId1"/>
  <headerFooter scaleWithDoc="0" alignWithMargins="0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>
  <sheetPr codeName="Sheet21"/>
  <dimension ref="A1:X56"/>
  <sheetViews>
    <sheetView showGridLines="0" view="pageLayout" zoomScaleSheetLayoutView="100" workbookViewId="0">
      <selection activeCell="F7" sqref="F7:F12"/>
    </sheetView>
  </sheetViews>
  <sheetFormatPr defaultColWidth="9.140625" defaultRowHeight="12.75"/>
  <cols>
    <col min="1" max="1" width="2.140625" style="297" customWidth="1"/>
    <col min="2" max="3" width="2" style="297" customWidth="1"/>
    <col min="4" max="4" width="19.5703125" style="297" customWidth="1"/>
    <col min="5" max="5" width="8" style="297" hidden="1" customWidth="1"/>
    <col min="6" max="7" width="10.7109375" style="500" customWidth="1"/>
    <col min="8" max="8" width="10.7109375" style="500" hidden="1" customWidth="1"/>
    <col min="9" max="10" width="10.7109375" style="297" customWidth="1"/>
    <col min="11" max="11" width="10.7109375" style="297" hidden="1" customWidth="1"/>
    <col min="12" max="12" width="10.7109375" style="297" customWidth="1"/>
    <col min="13" max="13" width="10.7109375" style="329" customWidth="1"/>
    <col min="14" max="14" width="10.7109375" style="329" hidden="1" customWidth="1"/>
    <col min="15" max="15" width="10.7109375" style="325" customWidth="1"/>
    <col min="16" max="16" width="10.7109375" style="500" customWidth="1"/>
    <col min="17" max="20" width="10.7109375" style="297" customWidth="1"/>
    <col min="21" max="21" width="19.85546875" style="297" customWidth="1"/>
    <col min="22" max="23" width="2" style="297" customWidth="1"/>
    <col min="24" max="24" width="2" style="329" customWidth="1"/>
    <col min="25" max="16384" width="9.140625" style="297"/>
  </cols>
  <sheetData>
    <row r="1" spans="1:24" ht="16.5" customHeight="1">
      <c r="A1" s="1450" t="s">
        <v>1773</v>
      </c>
      <c r="B1" s="1450"/>
      <c r="C1" s="1450"/>
      <c r="D1" s="1450"/>
      <c r="E1" s="537"/>
      <c r="F1" s="695"/>
      <c r="G1" s="695"/>
      <c r="H1" s="695"/>
      <c r="I1" s="695"/>
      <c r="J1" s="695"/>
      <c r="K1" s="695"/>
      <c r="L1" s="695"/>
      <c r="M1" s="696"/>
      <c r="N1" s="696"/>
      <c r="O1" s="695"/>
      <c r="P1" s="695"/>
      <c r="Q1" s="695"/>
      <c r="R1" s="695"/>
      <c r="S1" s="695"/>
      <c r="T1" s="695"/>
      <c r="U1" s="1429" t="s">
        <v>1773</v>
      </c>
      <c r="V1" s="1429"/>
      <c r="W1" s="1429"/>
      <c r="X1" s="1429"/>
    </row>
    <row r="2" spans="1:24" ht="3" customHeight="1">
      <c r="A2" s="298"/>
      <c r="B2" s="299"/>
      <c r="C2" s="299"/>
      <c r="D2" s="299"/>
      <c r="E2" s="299"/>
      <c r="F2" s="697"/>
      <c r="G2" s="697"/>
      <c r="H2" s="697"/>
      <c r="I2" s="298"/>
      <c r="J2" s="298"/>
      <c r="K2" s="298"/>
      <c r="L2" s="298"/>
      <c r="M2" s="302"/>
      <c r="N2" s="302"/>
      <c r="O2" s="301"/>
      <c r="P2" s="697"/>
      <c r="Q2" s="298"/>
      <c r="R2" s="298"/>
      <c r="S2" s="298"/>
      <c r="T2" s="298"/>
      <c r="U2" s="299"/>
      <c r="V2" s="299"/>
      <c r="W2" s="299"/>
      <c r="X2" s="305"/>
    </row>
    <row r="3" spans="1:24" ht="6.75" customHeight="1">
      <c r="A3" s="1551" t="s">
        <v>2002</v>
      </c>
      <c r="B3" s="1551"/>
      <c r="C3" s="1551"/>
      <c r="D3" s="1551"/>
      <c r="E3" s="1551"/>
      <c r="F3" s="1551"/>
      <c r="G3" s="1551"/>
      <c r="H3" s="1551"/>
      <c r="I3" s="1551"/>
      <c r="J3" s="1551"/>
      <c r="K3" s="1551"/>
      <c r="L3" s="1551"/>
      <c r="M3" s="1551"/>
      <c r="N3" s="782"/>
      <c r="O3" s="782"/>
      <c r="P3" s="782"/>
      <c r="Q3" s="782"/>
      <c r="R3" s="782"/>
      <c r="S3" s="782"/>
      <c r="T3" s="698"/>
      <c r="U3" s="544"/>
      <c r="V3" s="544"/>
      <c r="W3" s="544"/>
      <c r="X3" s="545"/>
    </row>
    <row r="4" spans="1:24" ht="21.2" customHeight="1">
      <c r="A4" s="1551"/>
      <c r="B4" s="1551"/>
      <c r="C4" s="1551"/>
      <c r="D4" s="1551"/>
      <c r="E4" s="1551"/>
      <c r="F4" s="1551"/>
      <c r="G4" s="1551"/>
      <c r="H4" s="1551"/>
      <c r="I4" s="1551"/>
      <c r="J4" s="1551"/>
      <c r="K4" s="1551"/>
      <c r="L4" s="1551"/>
      <c r="M4" s="1551"/>
      <c r="N4" s="782"/>
      <c r="O4" s="782"/>
      <c r="P4" s="782"/>
      <c r="Q4" s="782"/>
      <c r="R4" s="782"/>
      <c r="S4" s="782"/>
      <c r="T4" s="698"/>
      <c r="U4" s="702"/>
      <c r="V4" s="702"/>
      <c r="W4" s="702"/>
      <c r="X4" s="703"/>
    </row>
    <row r="5" spans="1:24" ht="15.75" thickBot="1">
      <c r="A5" s="704"/>
      <c r="B5" s="705"/>
      <c r="C5" s="1356" t="s">
        <v>1842</v>
      </c>
      <c r="D5" s="1356"/>
      <c r="E5" s="1356"/>
      <c r="F5" s="1356"/>
      <c r="G5" s="1356"/>
      <c r="H5" s="1356"/>
      <c r="I5" s="1356"/>
      <c r="J5" s="705"/>
      <c r="K5" s="705"/>
      <c r="L5" s="706"/>
      <c r="M5" s="707"/>
      <c r="N5" s="707"/>
      <c r="O5" s="708"/>
      <c r="P5" s="709"/>
      <c r="Q5" s="705"/>
      <c r="R5" s="705"/>
      <c r="S5" s="706"/>
      <c r="T5" s="706"/>
      <c r="U5" s="705"/>
      <c r="V5" s="705"/>
      <c r="W5" s="705"/>
      <c r="X5" s="710"/>
    </row>
    <row r="6" spans="1:24" s="308" customFormat="1" ht="12.75" customHeight="1">
      <c r="A6" s="1506" t="s">
        <v>163</v>
      </c>
      <c r="B6" s="1506"/>
      <c r="C6" s="1506"/>
      <c r="D6" s="1506"/>
      <c r="E6" s="711"/>
      <c r="F6" s="1536" t="s">
        <v>1796</v>
      </c>
      <c r="G6" s="1537"/>
      <c r="H6" s="1537"/>
      <c r="I6" s="1536" t="s">
        <v>1797</v>
      </c>
      <c r="J6" s="1537"/>
      <c r="K6" s="1537"/>
      <c r="L6" s="1536" t="s">
        <v>1795</v>
      </c>
      <c r="M6" s="1537"/>
      <c r="N6" s="1537"/>
      <c r="O6" s="1542" t="s">
        <v>1796</v>
      </c>
      <c r="P6" s="1543"/>
      <c r="Q6" s="1548" t="s">
        <v>1798</v>
      </c>
      <c r="R6" s="1548"/>
      <c r="S6" s="1548" t="s">
        <v>1795</v>
      </c>
      <c r="T6" s="1543"/>
      <c r="U6" s="656" t="s">
        <v>167</v>
      </c>
      <c r="V6" s="657"/>
      <c r="W6" s="657"/>
      <c r="X6" s="657"/>
    </row>
    <row r="7" spans="1:24" s="308" customFormat="1" ht="9" customHeight="1">
      <c r="A7" s="658"/>
      <c r="B7" s="1503" t="s">
        <v>11</v>
      </c>
      <c r="C7" s="1503"/>
      <c r="D7" s="1503"/>
      <c r="E7" s="712"/>
      <c r="F7" s="1538"/>
      <c r="G7" s="1539"/>
      <c r="H7" s="1539"/>
      <c r="I7" s="1538"/>
      <c r="J7" s="1539"/>
      <c r="K7" s="1539"/>
      <c r="L7" s="1538"/>
      <c r="M7" s="1539"/>
      <c r="N7" s="1539"/>
      <c r="O7" s="1544"/>
      <c r="P7" s="1545"/>
      <c r="Q7" s="1549"/>
      <c r="R7" s="1549"/>
      <c r="S7" s="1545"/>
      <c r="T7" s="1545"/>
      <c r="U7" s="664" t="s">
        <v>169</v>
      </c>
      <c r="V7" s="665"/>
      <c r="W7" s="665"/>
      <c r="X7" s="665"/>
    </row>
    <row r="8" spans="1:24" s="308" customFormat="1" ht="11.25" customHeight="1">
      <c r="A8" s="666"/>
      <c r="B8" s="667"/>
      <c r="C8" s="667"/>
      <c r="D8" s="667"/>
      <c r="E8" s="667"/>
      <c r="F8" s="1538"/>
      <c r="G8" s="1539"/>
      <c r="H8" s="1539"/>
      <c r="I8" s="1538"/>
      <c r="J8" s="1539"/>
      <c r="K8" s="1539"/>
      <c r="L8" s="1538"/>
      <c r="M8" s="1539"/>
      <c r="N8" s="1539"/>
      <c r="O8" s="1544"/>
      <c r="P8" s="1545"/>
      <c r="Q8" s="1549"/>
      <c r="R8" s="1549"/>
      <c r="S8" s="1545"/>
      <c r="T8" s="1545"/>
      <c r="U8" s="673"/>
      <c r="V8" s="667"/>
      <c r="W8" s="667"/>
      <c r="X8" s="667"/>
    </row>
    <row r="9" spans="1:24" s="308" customFormat="1" ht="9.1999999999999993" customHeight="1">
      <c r="A9" s="674"/>
      <c r="B9" s="675"/>
      <c r="C9" s="675"/>
      <c r="D9" s="675"/>
      <c r="E9" s="675"/>
      <c r="F9" s="1540"/>
      <c r="G9" s="1541"/>
      <c r="H9" s="1541"/>
      <c r="I9" s="1538"/>
      <c r="J9" s="1539"/>
      <c r="K9" s="1539"/>
      <c r="L9" s="1540"/>
      <c r="M9" s="1541"/>
      <c r="N9" s="1541"/>
      <c r="O9" s="1546"/>
      <c r="P9" s="1547"/>
      <c r="Q9" s="1550"/>
      <c r="R9" s="1550"/>
      <c r="S9" s="1547"/>
      <c r="T9" s="1547"/>
      <c r="U9" s="681"/>
      <c r="V9" s="675"/>
      <c r="W9" s="675"/>
      <c r="X9" s="675"/>
    </row>
    <row r="10" spans="1:24" s="308" customFormat="1" ht="11.1" customHeight="1">
      <c r="A10" s="1499"/>
      <c r="B10" s="1499"/>
      <c r="C10" s="682"/>
      <c r="D10" s="682"/>
      <c r="E10" s="682"/>
      <c r="F10" s="1515">
        <f>'5'!F10</f>
        <v>41487</v>
      </c>
      <c r="G10" s="1518">
        <f>'5'!G10</f>
        <v>41456</v>
      </c>
      <c r="H10" s="1515">
        <f>'5'!H10</f>
        <v>41244</v>
      </c>
      <c r="I10" s="1515">
        <f>'5'!I10</f>
        <v>41487</v>
      </c>
      <c r="J10" s="1518">
        <f>'5'!J10</f>
        <v>41456</v>
      </c>
      <c r="K10" s="1515">
        <f>'5'!K10</f>
        <v>41244</v>
      </c>
      <c r="L10" s="1515">
        <f>'5'!L10</f>
        <v>41487</v>
      </c>
      <c r="M10" s="1518">
        <f>'5'!M10</f>
        <v>41456</v>
      </c>
      <c r="N10" s="1521">
        <f>'5'!N10</f>
        <v>41244</v>
      </c>
      <c r="O10" s="1530" t="s">
        <v>1784</v>
      </c>
      <c r="P10" s="1527" t="s">
        <v>1785</v>
      </c>
      <c r="Q10" s="1530" t="s">
        <v>1784</v>
      </c>
      <c r="R10" s="1527" t="s">
        <v>1785</v>
      </c>
      <c r="S10" s="1530" t="s">
        <v>1784</v>
      </c>
      <c r="T10" s="1527" t="s">
        <v>1785</v>
      </c>
      <c r="U10" s="688"/>
      <c r="V10" s="682"/>
      <c r="W10" s="682"/>
      <c r="X10" s="682"/>
    </row>
    <row r="11" spans="1:24" s="308" customFormat="1" ht="11.25" customHeight="1">
      <c r="A11" s="1499" t="s">
        <v>8</v>
      </c>
      <c r="B11" s="1499"/>
      <c r="C11" s="682"/>
      <c r="D11" s="682"/>
      <c r="E11" s="682"/>
      <c r="F11" s="1516"/>
      <c r="G11" s="1519"/>
      <c r="H11" s="1516"/>
      <c r="I11" s="1516"/>
      <c r="J11" s="1519"/>
      <c r="K11" s="1516"/>
      <c r="L11" s="1516"/>
      <c r="M11" s="1519"/>
      <c r="N11" s="1565"/>
      <c r="O11" s="1531"/>
      <c r="P11" s="1528"/>
      <c r="Q11" s="1531"/>
      <c r="R11" s="1528"/>
      <c r="S11" s="1531"/>
      <c r="T11" s="1528"/>
      <c r="U11" s="688"/>
      <c r="V11" s="682"/>
      <c r="W11" s="682"/>
      <c r="X11" s="682"/>
    </row>
    <row r="12" spans="1:24" s="309" customFormat="1" ht="24.75" customHeight="1">
      <c r="A12" s="1500" t="s">
        <v>9</v>
      </c>
      <c r="B12" s="1500"/>
      <c r="C12" s="1500"/>
      <c r="D12" s="1500"/>
      <c r="E12" s="713"/>
      <c r="F12" s="1517"/>
      <c r="G12" s="1520"/>
      <c r="H12" s="1517"/>
      <c r="I12" s="1517"/>
      <c r="J12" s="1520"/>
      <c r="K12" s="1517"/>
      <c r="L12" s="1517"/>
      <c r="M12" s="1520"/>
      <c r="N12" s="1566"/>
      <c r="O12" s="1532"/>
      <c r="P12" s="1529"/>
      <c r="Q12" s="1532"/>
      <c r="R12" s="1529"/>
      <c r="S12" s="1532"/>
      <c r="T12" s="1529"/>
      <c r="U12" s="1501" t="s">
        <v>170</v>
      </c>
      <c r="V12" s="1502"/>
      <c r="W12" s="1502"/>
      <c r="X12" s="1502"/>
    </row>
    <row r="13" spans="1:24" s="310" customFormat="1" ht="13.7" customHeight="1">
      <c r="A13" s="1460" t="s">
        <v>845</v>
      </c>
      <c r="B13" s="1460"/>
      <c r="C13" s="1460"/>
      <c r="D13" s="1460"/>
      <c r="E13" s="714">
        <v>1</v>
      </c>
      <c r="F13" s="261">
        <f>INDEX(연령전세지수!$207:$247,MATCH($E13,연령전세지수!$D$207:$D$247,FALSE),MATCH(F$10,연령전세지수!$1:$1,FALSE))</f>
        <v>102.16840245730316</v>
      </c>
      <c r="G13" s="760">
        <f>INDEX(연령전세지수!$207:$247,MATCH($E13,연령전세지수!$D$207:$D$247,FALSE),MATCH(G$10,연령전세지수!$1:$1,FALSE))</f>
        <v>101.82875695338724</v>
      </c>
      <c r="H13" s="761">
        <f>INDEX(연령전세지수!$207:$247,MATCH($E13,연령전세지수!$D$207:$D$247,FALSE),MATCH(H$10,연령전세지수!$1:$1,FALSE))</f>
        <v>100.27748440179465</v>
      </c>
      <c r="I13" s="261">
        <f>INDEX(연령전세지수!$248:$288,MATCH($E13,연령전세지수!$D$248:$D$288,FALSE),MATCH(I$10,연령전세지수!$1:$1,FALSE))</f>
        <v>101.88690752022707</v>
      </c>
      <c r="J13" s="760">
        <f>INDEX(연령전세지수!$248:$288,MATCH($E13,연령전세지수!$D$248:$D$288,FALSE),MATCH(J$10,연령전세지수!$1:$1,FALSE))</f>
        <v>101.61853847718845</v>
      </c>
      <c r="K13" s="761">
        <f>INDEX(연령전세지수!$248:$288,MATCH($E13,연령전세지수!$D$248:$D$288,FALSE),MATCH(K$10,연령전세지수!$1:$1,FALSE))</f>
        <v>100.16477788441111</v>
      </c>
      <c r="L13" s="261">
        <f>INDEX(연령전세지수!$289:$329,MATCH($E13,연령전세지수!$D$289:$D$329,FALSE),MATCH(L$10,연령전세지수!$1:$1,FALSE))</f>
        <v>101.40968391712617</v>
      </c>
      <c r="M13" s="262">
        <f>INDEX(연령전세지수!$289:$329,MATCH($E13,연령전세지수!$D$289:$D$329,FALSE),MATCH(M$10,연령전세지수!$1:$1,FALSE))</f>
        <v>101.12044573886149</v>
      </c>
      <c r="N13" s="760">
        <f>INDEX(연령전세지수!$289:$329,MATCH($E13,연령전세지수!$D$289:$D$329,FALSE),MATCH(N$10,연령전세지수!$1:$1,FALSE))</f>
        <v>100.099381408903</v>
      </c>
      <c r="O13" s="1171">
        <f t="shared" ref="O13" si="0">100*(F13/G13-1)</f>
        <v>0.33354576258983748</v>
      </c>
      <c r="P13" s="267">
        <f>IF(ISERROR(100*(F13/H13-1))=TRUE,"",100*(F13/H13-1))</f>
        <v>1.8856855721788079</v>
      </c>
      <c r="Q13" s="1177">
        <f t="shared" ref="Q13" si="1">100*(I13/J13-1)</f>
        <v>0.26409457079414889</v>
      </c>
      <c r="R13" s="267">
        <f>IF(ISERROR(100*(I13/K13-1))=TRUE,"",100*(I13/K13-1))</f>
        <v>1.7192966152266287</v>
      </c>
      <c r="S13" s="1177">
        <f t="shared" ref="S13" si="2">100*(L13/M13-1)</f>
        <v>0.28603333000689624</v>
      </c>
      <c r="T13" s="267">
        <f>IF(ISERROR(100*(L13/N13-1))=TRUE,"",100*(L13/N13-1))</f>
        <v>1.3090016039865704</v>
      </c>
      <c r="U13" s="1423" t="s">
        <v>861</v>
      </c>
      <c r="V13" s="1424"/>
      <c r="W13" s="1424"/>
      <c r="X13" s="1424"/>
    </row>
    <row r="14" spans="1:24" s="310" customFormat="1" ht="13.7" customHeight="1">
      <c r="A14" s="1460" t="s">
        <v>846</v>
      </c>
      <c r="B14" s="1460"/>
      <c r="C14" s="1460"/>
      <c r="D14" s="1460"/>
      <c r="E14" s="720">
        <v>2</v>
      </c>
      <c r="F14" s="261">
        <f>INDEX(연령전세지수!$207:$247,MATCH($E14,연령전세지수!$D$207:$D$247,FALSE),MATCH(F$10,연령전세지수!$1:$1,FALSE))</f>
        <v>102.60028113755848</v>
      </c>
      <c r="G14" s="760">
        <f>INDEX(연령전세지수!$207:$247,MATCH($E14,연령전세지수!$D$207:$D$247,FALSE),MATCH(G$10,연령전세지수!$1:$1,FALSE))</f>
        <v>102.1274454725113</v>
      </c>
      <c r="H14" s="761">
        <f>INDEX(연령전세지수!$207:$247,MATCH($E14,연령전세지수!$D$207:$D$247,FALSE),MATCH(H$10,연령전세지수!$1:$1,FALSE))</f>
        <v>100.27247308603692</v>
      </c>
      <c r="I14" s="261">
        <f>INDEX(연령전세지수!$248:$288,MATCH($E14,연령전세지수!$D$248:$D$288,FALSE),MATCH(I$10,연령전세지수!$1:$1,FALSE))</f>
        <v>102.0421012544233</v>
      </c>
      <c r="J14" s="760">
        <f>INDEX(연령전세지수!$248:$288,MATCH($E14,연령전세지수!$D$248:$D$288,FALSE),MATCH(J$10,연령전세지수!$1:$1,FALSE))</f>
        <v>101.68987301567792</v>
      </c>
      <c r="K14" s="761">
        <f>INDEX(연령전세지수!$248:$288,MATCH($E14,연령전세지수!$D$248:$D$288,FALSE),MATCH(K$10,연령전세지수!$1:$1,FALSE))</f>
        <v>100.19694472042688</v>
      </c>
      <c r="L14" s="261">
        <f>INDEX(연령전세지수!$289:$329,MATCH($E14,연령전세지수!$D$289:$D$329,FALSE),MATCH(L$10,연령전세지수!$1:$1,FALSE))</f>
        <v>101.25895841857242</v>
      </c>
      <c r="M14" s="262">
        <f>INDEX(연령전세지수!$289:$329,MATCH($E14,연령전세지수!$D$289:$D$329,FALSE),MATCH(M$10,연령전세지수!$1:$1,FALSE))</f>
        <v>100.90746059374062</v>
      </c>
      <c r="N14" s="760">
        <f>INDEX(연령전세지수!$289:$329,MATCH($E14,연령전세지수!$D$289:$D$329,FALSE),MATCH(N$10,연령전세지수!$1:$1,FALSE))</f>
        <v>100.03118665623862</v>
      </c>
      <c r="O14" s="1171">
        <f t="shared" ref="O14:O53" si="3">100*(F14/G14-1)</f>
        <v>0.46298589263593648</v>
      </c>
      <c r="P14" s="267">
        <f t="shared" ref="P14:P53" si="4">IF(ISERROR(100*(F14/H14-1))=TRUE,"",100*(F14/H14-1))</f>
        <v>2.3214826361410479</v>
      </c>
      <c r="Q14" s="1177">
        <f t="shared" ref="Q14:Q53" si="5">100*(I14/J14-1)</f>
        <v>0.34637494206632979</v>
      </c>
      <c r="R14" s="267">
        <f t="shared" ref="R14:R53" si="6">IF(ISERROR(100*(I14/K14-1))=TRUE,"",100*(I14/K14-1))</f>
        <v>1.8415297384015483</v>
      </c>
      <c r="S14" s="1177">
        <f t="shared" ref="S14:S53" si="7">100*(L14/M14-1)</f>
        <v>0.34833680558759017</v>
      </c>
      <c r="T14" s="267">
        <f t="shared" ref="T14:T53" si="8">IF(ISERROR(100*(L14/N14-1))=TRUE,"",100*(L14/N14-1))</f>
        <v>1.2273889807516536</v>
      </c>
      <c r="U14" s="1423" t="s">
        <v>862</v>
      </c>
      <c r="V14" s="1424"/>
      <c r="W14" s="1424"/>
      <c r="X14" s="1424"/>
    </row>
    <row r="15" spans="1:24" s="310" customFormat="1" ht="13.7" customHeight="1">
      <c r="A15" s="1460" t="s">
        <v>1373</v>
      </c>
      <c r="B15" s="1460"/>
      <c r="C15" s="1460"/>
      <c r="D15" s="1460"/>
      <c r="E15" s="714">
        <v>3</v>
      </c>
      <c r="F15" s="261">
        <f>INDEX(연령전세지수!$207:$247,MATCH($E15,연령전세지수!$D$207:$D$247,FALSE),MATCH(F$10,연령전세지수!$1:$1,FALSE))</f>
        <v>100.93996376540659</v>
      </c>
      <c r="G15" s="760">
        <f>INDEX(연령전세지수!$207:$247,MATCH($E15,연령전세지수!$D$207:$D$247,FALSE),MATCH(G$10,연령전세지수!$1:$1,FALSE))</f>
        <v>100.97704675489321</v>
      </c>
      <c r="H15" s="761">
        <f>INDEX(연령전세지수!$207:$247,MATCH($E15,연령전세지수!$D$207:$D$247,FALSE),MATCH(H$10,연령전세지수!$1:$1,FALSE))</f>
        <v>100.29185668741889</v>
      </c>
      <c r="I15" s="261">
        <f>INDEX(연령전세지수!$248:$288,MATCH($E15,연령전세지수!$D$248:$D$288,FALSE),MATCH(I$10,연령전세지수!$1:$1,FALSE))</f>
        <v>101.50682398149884</v>
      </c>
      <c r="J15" s="760">
        <f>INDEX(연령전세지수!$248:$288,MATCH($E15,연령전세지수!$D$248:$D$288,FALSE),MATCH(J$10,연령전세지수!$1:$1,FALSE))</f>
        <v>101.44358600309505</v>
      </c>
      <c r="K15" s="761">
        <f>INDEX(연령전세지수!$248:$288,MATCH($E15,연령전세지수!$D$248:$D$288,FALSE),MATCH(K$10,연령전세지수!$1:$1,FALSE))</f>
        <v>100.08583478621222</v>
      </c>
      <c r="L15" s="261">
        <f>INDEX(연령전세지수!$289:$329,MATCH($E15,연령전세지수!$D$289:$D$329,FALSE),MATCH(L$10,연령전세지수!$1:$1,FALSE))</f>
        <v>101.71774694744636</v>
      </c>
      <c r="M15" s="262">
        <f>INDEX(연령전세지수!$289:$329,MATCH($E15,연령전세지수!$D$289:$D$329,FALSE),MATCH(M$10,연령전세지수!$1:$1,FALSE))</f>
        <v>101.55617043646907</v>
      </c>
      <c r="N15" s="760">
        <f>INDEX(연령전세지수!$289:$329,MATCH($E15,연령전세지수!$D$289:$D$329,FALSE),MATCH(N$10,연령전세지수!$1:$1,FALSE))</f>
        <v>100.23859186065496</v>
      </c>
      <c r="O15" s="1171">
        <f t="shared" si="3"/>
        <v>-3.6724177105940115E-2</v>
      </c>
      <c r="P15" s="267">
        <f t="shared" si="4"/>
        <v>0.64622103867082448</v>
      </c>
      <c r="Q15" s="1177">
        <f t="shared" si="5"/>
        <v>6.233807468307706E-2</v>
      </c>
      <c r="R15" s="267">
        <f t="shared" si="6"/>
        <v>1.419770538280396</v>
      </c>
      <c r="S15" s="1177">
        <f t="shared" si="7"/>
        <v>0.15910063394755092</v>
      </c>
      <c r="T15" s="267">
        <f t="shared" si="8"/>
        <v>1.4756343433551145</v>
      </c>
      <c r="U15" s="1423" t="s">
        <v>1375</v>
      </c>
      <c r="V15" s="1424"/>
      <c r="W15" s="1424"/>
      <c r="X15" s="1424"/>
    </row>
    <row r="16" spans="1:24" s="310" customFormat="1" ht="13.7" customHeight="1">
      <c r="A16" s="1378" t="s">
        <v>1539</v>
      </c>
      <c r="B16" s="1378"/>
      <c r="C16" s="1378"/>
      <c r="D16" s="1378"/>
      <c r="E16" s="720">
        <v>4</v>
      </c>
      <c r="F16" s="261">
        <f>INDEX(연령전세지수!$207:$247,MATCH($E16,연령전세지수!$D$207:$D$247,FALSE),MATCH(F$10,연령전세지수!$1:$1,FALSE))</f>
        <v>100.42666724495719</v>
      </c>
      <c r="G16" s="760">
        <f>INDEX(연령전세지수!$207:$247,MATCH($E16,연령전세지수!$D$207:$D$247,FALSE),MATCH(G$10,연령전세지수!$1:$1,FALSE))</f>
        <v>100.62748658901981</v>
      </c>
      <c r="H16" s="761">
        <f>INDEX(연령전세지수!$207:$247,MATCH($E16,연령전세지수!$D$207:$D$247,FALSE),MATCH(H$10,연령전세지수!$1:$1,FALSE))</f>
        <v>100.2755311127685</v>
      </c>
      <c r="I16" s="261">
        <f>INDEX(연령전세지수!$248:$288,MATCH($E16,연령전세지수!$D$248:$D$288,FALSE),MATCH(I$10,연령전세지수!$1:$1,FALSE))</f>
        <v>101.21165017841487</v>
      </c>
      <c r="J16" s="760">
        <f>INDEX(연령전세지수!$248:$288,MATCH($E16,연령전세지수!$D$248:$D$288,FALSE),MATCH(J$10,연령전세지수!$1:$1,FALSE))</f>
        <v>101.22642016576073</v>
      </c>
      <c r="K16" s="761">
        <f>INDEX(연령전세지수!$248:$288,MATCH($E16,연령전세지수!$D$248:$D$288,FALSE),MATCH(K$10,연령전세지수!$1:$1,FALSE))</f>
        <v>100.06463638597299</v>
      </c>
      <c r="L16" s="261">
        <f>INDEX(연령전세지수!$289:$329,MATCH($E16,연령전세지수!$D$289:$D$329,FALSE),MATCH(L$10,연령전세지수!$1:$1,FALSE))</f>
        <v>101.10487669115693</v>
      </c>
      <c r="M16" s="262">
        <f>INDEX(연령전세지수!$289:$329,MATCH($E16,연령전세지수!$D$289:$D$329,FALSE),MATCH(M$10,연령전세지수!$1:$1,FALSE))</f>
        <v>100.9474707509727</v>
      </c>
      <c r="N16" s="760">
        <f>INDEX(연령전세지수!$289:$329,MATCH($E16,연령전세지수!$D$289:$D$329,FALSE),MATCH(N$10,연령전세지수!$1:$1,FALSE))</f>
        <v>100.19224785071205</v>
      </c>
      <c r="O16" s="1171">
        <f t="shared" si="3"/>
        <v>-0.19956708735338058</v>
      </c>
      <c r="P16" s="267">
        <f t="shared" si="4"/>
        <v>0.15072084935527919</v>
      </c>
      <c r="Q16" s="1177">
        <f t="shared" si="5"/>
        <v>-1.4591039890254898E-2</v>
      </c>
      <c r="R16" s="267">
        <f t="shared" si="6"/>
        <v>1.1462728830768709</v>
      </c>
      <c r="S16" s="1177">
        <f t="shared" si="7"/>
        <v>0.15592856266060107</v>
      </c>
      <c r="T16" s="267">
        <f t="shared" si="8"/>
        <v>0.91087769764852666</v>
      </c>
      <c r="U16" s="1406" t="s">
        <v>1553</v>
      </c>
      <c r="V16" s="1407"/>
      <c r="W16" s="1407"/>
      <c r="X16" s="1407"/>
    </row>
    <row r="17" spans="1:24" s="310" customFormat="1" ht="13.7" customHeight="1">
      <c r="A17" s="1378" t="s">
        <v>1562</v>
      </c>
      <c r="B17" s="1378"/>
      <c r="C17" s="1378"/>
      <c r="D17" s="1378"/>
      <c r="E17" s="714">
        <v>5</v>
      </c>
      <c r="F17" s="261">
        <f>INDEX(연령전세지수!$207:$247,MATCH($E17,연령전세지수!$D$207:$D$247,FALSE),MATCH(F$10,연령전세지수!$1:$1,FALSE))</f>
        <v>101.48893278832153</v>
      </c>
      <c r="G17" s="760">
        <f>INDEX(연령전세지수!$207:$247,MATCH($E17,연령전세지수!$D$207:$D$247,FALSE),MATCH(G$10,연령전세지수!$1:$1,FALSE))</f>
        <v>101.34979803099715</v>
      </c>
      <c r="H17" s="761">
        <f>INDEX(연령전세지수!$207:$247,MATCH($E17,연령전세지수!$D$207:$D$247,FALSE),MATCH(H$10,연령전세지수!$1:$1,FALSE))</f>
        <v>100.31011159145015</v>
      </c>
      <c r="I17" s="261">
        <f>INDEX(연령전세지수!$248:$288,MATCH($E17,연령전세지수!$D$248:$D$288,FALSE),MATCH(I$10,연령전세지수!$1:$1,FALSE))</f>
        <v>101.85152437101101</v>
      </c>
      <c r="J17" s="760">
        <f>INDEX(연령전세지수!$248:$288,MATCH($E17,연령전세지수!$D$248:$D$288,FALSE),MATCH(J$10,연령전세지수!$1:$1,FALSE))</f>
        <v>101.68204267824035</v>
      </c>
      <c r="K17" s="761">
        <f>INDEX(연령전세지수!$248:$288,MATCH($E17,연령전세지수!$D$248:$D$288,FALSE),MATCH(K$10,연령전세지수!$1:$1,FALSE))</f>
        <v>100.11567942468847</v>
      </c>
      <c r="L17" s="261">
        <f>INDEX(연령전세지수!$289:$329,MATCH($E17,연령전세지수!$D$289:$D$329,FALSE),MATCH(L$10,연령전세지수!$1:$1,FALSE))</f>
        <v>102.11641406509339</v>
      </c>
      <c r="M17" s="262">
        <f>INDEX(연령전세지수!$289:$329,MATCH($E17,연령전세지수!$D$289:$D$329,FALSE),MATCH(M$10,연령전세지수!$1:$1,FALSE))</f>
        <v>101.95556224824118</v>
      </c>
      <c r="N17" s="760">
        <f>INDEX(연령전세지수!$289:$329,MATCH($E17,연령전세지수!$D$289:$D$329,FALSE),MATCH(N$10,연령전세지수!$1:$1,FALSE))</f>
        <v>100.27522710923411</v>
      </c>
      <c r="O17" s="1171">
        <f t="shared" si="3"/>
        <v>0.13728173121947407</v>
      </c>
      <c r="P17" s="267">
        <f t="shared" si="4"/>
        <v>1.1751768372789462</v>
      </c>
      <c r="Q17" s="1177">
        <f t="shared" si="5"/>
        <v>0.16667809605965811</v>
      </c>
      <c r="R17" s="267">
        <f t="shared" si="6"/>
        <v>1.7338392510519052</v>
      </c>
      <c r="S17" s="1177">
        <f t="shared" si="7"/>
        <v>0.15776659292072726</v>
      </c>
      <c r="T17" s="267">
        <f t="shared" si="8"/>
        <v>1.836133418928676</v>
      </c>
      <c r="U17" s="1406" t="s">
        <v>1830</v>
      </c>
      <c r="V17" s="1407"/>
      <c r="W17" s="1407"/>
      <c r="X17" s="1407"/>
    </row>
    <row r="18" spans="1:24" s="310" customFormat="1" ht="13.5" customHeight="1">
      <c r="A18" s="1414" t="s">
        <v>173</v>
      </c>
      <c r="B18" s="1414"/>
      <c r="C18" s="1414"/>
      <c r="D18" s="1414"/>
      <c r="E18" s="720">
        <v>6</v>
      </c>
      <c r="F18" s="261">
        <f>INDEX(연령전세지수!$207:$247,MATCH($E18,연령전세지수!$D$207:$D$247,FALSE),MATCH(F$10,연령전세지수!$1:$1,FALSE))</f>
        <v>103.20187759294835</v>
      </c>
      <c r="G18" s="760">
        <f>INDEX(연령전세지수!$207:$247,MATCH($E18,연령전세지수!$D$207:$D$247,FALSE),MATCH(G$10,연령전세지수!$1:$1,FALSE))</f>
        <v>102.58947055357896</v>
      </c>
      <c r="H18" s="761">
        <f>INDEX(연령전세지수!$207:$247,MATCH($E18,연령전세지수!$D$207:$D$247,FALSE),MATCH(H$10,연령전세지수!$1:$1,FALSE))</f>
        <v>100.32706625460375</v>
      </c>
      <c r="I18" s="261">
        <f>INDEX(연령전세지수!$248:$288,MATCH($E18,연령전세지수!$D$248:$D$288,FALSE),MATCH(I$10,연령전세지수!$1:$1,FALSE))</f>
        <v>102.90387862642254</v>
      </c>
      <c r="J18" s="760">
        <f>INDEX(연령전세지수!$248:$288,MATCH($E18,연령전세지수!$D$248:$D$288,FALSE),MATCH(J$10,연령전세지수!$1:$1,FALSE))</f>
        <v>102.48399609548284</v>
      </c>
      <c r="K18" s="761">
        <f>INDEX(연령전세지수!$248:$288,MATCH($E18,연령전세지수!$D$248:$D$288,FALSE),MATCH(K$10,연령전세지수!$1:$1,FALSE))</f>
        <v>100.35729613672464</v>
      </c>
      <c r="L18" s="261">
        <f>INDEX(연령전세지수!$289:$329,MATCH($E18,연령전세지수!$D$289:$D$329,FALSE),MATCH(L$10,연령전세지수!$1:$1,FALSE))</f>
        <v>101.35212454418428</v>
      </c>
      <c r="M18" s="262">
        <f>INDEX(연령전세지수!$289:$329,MATCH($E18,연령전세지수!$D$289:$D$329,FALSE),MATCH(M$10,연령전세지수!$1:$1,FALSE))</f>
        <v>101.10834933329306</v>
      </c>
      <c r="N18" s="760">
        <f>INDEX(연령전세지수!$289:$329,MATCH($E18,연령전세지수!$D$289:$D$329,FALSE),MATCH(N$10,연령전세지수!$1:$1,FALSE))</f>
        <v>100.00187949836621</v>
      </c>
      <c r="O18" s="1171">
        <f t="shared" si="3"/>
        <v>0.59694921522139843</v>
      </c>
      <c r="P18" s="267">
        <f t="shared" si="4"/>
        <v>2.8654394528482285</v>
      </c>
      <c r="Q18" s="1177">
        <f t="shared" si="5"/>
        <v>0.40970546323009227</v>
      </c>
      <c r="R18" s="267">
        <f t="shared" si="6"/>
        <v>2.537516042907817</v>
      </c>
      <c r="S18" s="1177">
        <f t="shared" si="7"/>
        <v>0.2411029479747917</v>
      </c>
      <c r="T18" s="267">
        <f t="shared" si="8"/>
        <v>1.350219668461472</v>
      </c>
      <c r="U18" s="1412" t="s">
        <v>305</v>
      </c>
      <c r="V18" s="1413"/>
      <c r="W18" s="1413"/>
      <c r="X18" s="1413"/>
    </row>
    <row r="19" spans="1:24" s="310" customFormat="1" ht="13.5" customHeight="1">
      <c r="A19" s="628"/>
      <c r="B19" s="1484" t="s">
        <v>174</v>
      </c>
      <c r="C19" s="1414"/>
      <c r="D19" s="1414"/>
      <c r="E19" s="714">
        <v>7</v>
      </c>
      <c r="F19" s="268">
        <f>INDEX(연령전세지수!$207:$247,MATCH($E19,연령전세지수!$D$207:$D$247,FALSE),MATCH(F$10,연령전세지수!$1:$1,FALSE))</f>
        <v>102.67409136477734</v>
      </c>
      <c r="G19" s="762">
        <f>INDEX(연령전세지수!$207:$247,MATCH($E19,연령전세지수!$D$207:$D$247,FALSE),MATCH(G$10,연령전세지수!$1:$1,FALSE))</f>
        <v>102.27798124640368</v>
      </c>
      <c r="H19" s="763">
        <f>INDEX(연령전세지수!$207:$247,MATCH($E19,연령전세지수!$D$207:$D$247,FALSE),MATCH(H$10,연령전세지수!$1:$1,FALSE))</f>
        <v>100.11481124461474</v>
      </c>
      <c r="I19" s="268">
        <f>INDEX(연령전세지수!$248:$288,MATCH($E19,연령전세지수!$D$248:$D$288,FALSE),MATCH(I$10,연령전세지수!$1:$1,FALSE))</f>
        <v>102.99763939975067</v>
      </c>
      <c r="J19" s="762">
        <f>INDEX(연령전세지수!$248:$288,MATCH($E19,연령전세지수!$D$248:$D$288,FALSE),MATCH(J$10,연령전세지수!$1:$1,FALSE))</f>
        <v>102.54732091600542</v>
      </c>
      <c r="K19" s="763">
        <f>INDEX(연령전세지수!$248:$288,MATCH($E19,연령전세지수!$D$248:$D$288,FALSE),MATCH(K$10,연령전세지수!$1:$1,FALSE))</f>
        <v>100.19764251136105</v>
      </c>
      <c r="L19" s="268">
        <f>INDEX(연령전세지수!$289:$329,MATCH($E19,연령전세지수!$D$289:$D$329,FALSE),MATCH(L$10,연령전세지수!$1:$1,FALSE))</f>
        <v>101.27583950615366</v>
      </c>
      <c r="M19" s="285">
        <f>INDEX(연령전세지수!$289:$329,MATCH($E19,연령전세지수!$D$289:$D$329,FALSE),MATCH(M$10,연령전세지수!$1:$1,FALSE))</f>
        <v>100.8793144467875</v>
      </c>
      <c r="N19" s="762">
        <f>INDEX(연령전세지수!$289:$329,MATCH($E19,연령전세지수!$D$289:$D$329,FALSE),MATCH(N$10,연령전세지수!$1:$1,FALSE))</f>
        <v>100.02127600879358</v>
      </c>
      <c r="O19" s="1172">
        <f t="shared" si="3"/>
        <v>0.38728777547862858</v>
      </c>
      <c r="P19" s="260">
        <f t="shared" si="4"/>
        <v>2.5563451484809763</v>
      </c>
      <c r="Q19" s="1178">
        <f t="shared" si="5"/>
        <v>0.43913237295989394</v>
      </c>
      <c r="R19" s="289">
        <f t="shared" si="6"/>
        <v>2.7944738201521435</v>
      </c>
      <c r="S19" s="1178">
        <f t="shared" si="7"/>
        <v>0.3930687490697693</v>
      </c>
      <c r="T19" s="289">
        <f t="shared" si="8"/>
        <v>1.2542966330981287</v>
      </c>
      <c r="U19" s="1412" t="s">
        <v>275</v>
      </c>
      <c r="V19" s="1413"/>
      <c r="W19" s="1444"/>
      <c r="X19" s="629"/>
    </row>
    <row r="20" spans="1:24" s="310" customFormat="1" ht="11.25" customHeight="1">
      <c r="A20" s="630"/>
      <c r="B20" s="631"/>
      <c r="C20" s="1451" t="s">
        <v>178</v>
      </c>
      <c r="D20" s="1452"/>
      <c r="E20" s="720">
        <v>8</v>
      </c>
      <c r="F20" s="275">
        <f>INDEX(연령전세지수!$207:$247,MATCH($E20,연령전세지수!$D$207:$D$247,FALSE),MATCH(F$10,연령전세지수!$1:$1,FALSE))</f>
        <v>101.98655616740764</v>
      </c>
      <c r="G20" s="764">
        <f>INDEX(연령전세지수!$207:$247,MATCH($E20,연령전세지수!$D$207:$D$247,FALSE),MATCH(G$10,연령전세지수!$1:$1,FALSE))</f>
        <v>101.73453565337034</v>
      </c>
      <c r="H20" s="765">
        <f>INDEX(연령전세지수!$207:$247,MATCH($E20,연령전세지수!$D$207:$D$247,FALSE),MATCH(H$10,연령전세지수!$1:$1,FALSE))</f>
        <v>100</v>
      </c>
      <c r="I20" s="275">
        <f>INDEX(연령전세지수!$248:$288,MATCH($E20,연령전세지수!$D$248:$D$288,FALSE),MATCH(I$10,연령전세지수!$1:$1,FALSE))</f>
        <v>102.47148870359737</v>
      </c>
      <c r="J20" s="764">
        <f>INDEX(연령전세지수!$248:$288,MATCH($E20,연령전세지수!$D$248:$D$288,FALSE),MATCH(J$10,연령전세지수!$1:$1,FALSE))</f>
        <v>102.16611111148941</v>
      </c>
      <c r="K20" s="765">
        <f>INDEX(연령전세지수!$248:$288,MATCH($E20,연령전세지수!$D$248:$D$288,FALSE),MATCH(K$10,연령전세지수!$1:$1,FALSE))</f>
        <v>100.15037275679106</v>
      </c>
      <c r="L20" s="275">
        <f>INDEX(연령전세지수!$289:$329,MATCH($E20,연령전세지수!$D$289:$D$329,FALSE),MATCH(L$10,연령전세지수!$1:$1,FALSE))</f>
        <v>101.87058319107682</v>
      </c>
      <c r="M20" s="377">
        <f>INDEX(연령전세지수!$289:$329,MATCH($E20,연령전세지수!$D$289:$D$329,FALSE),MATCH(M$10,연령전세지수!$1:$1,FALSE))</f>
        <v>101.65921185574203</v>
      </c>
      <c r="N20" s="764">
        <f>INDEX(연령전세지수!$289:$329,MATCH($E20,연령전세지수!$D$289:$D$329,FALSE),MATCH(N$10,연령전세지수!$1:$1,FALSE))</f>
        <v>100</v>
      </c>
      <c r="O20" s="1173">
        <f t="shared" si="3"/>
        <v>0.24772365885266101</v>
      </c>
      <c r="P20" s="380">
        <f t="shared" si="4"/>
        <v>1.9865561674076382</v>
      </c>
      <c r="Q20" s="1179">
        <f t="shared" si="5"/>
        <v>0.29890302056687634</v>
      </c>
      <c r="R20" s="380">
        <f t="shared" si="6"/>
        <v>2.3176308613878094</v>
      </c>
      <c r="S20" s="1179">
        <f t="shared" si="7"/>
        <v>0.20792147752899393</v>
      </c>
      <c r="T20" s="380">
        <f t="shared" si="8"/>
        <v>1.8705831910768245</v>
      </c>
      <c r="U20" s="1491" t="s">
        <v>300</v>
      </c>
      <c r="V20" s="1553"/>
      <c r="W20" s="632"/>
      <c r="X20" s="633"/>
    </row>
    <row r="21" spans="1:24" s="310" customFormat="1" ht="11.25" customHeight="1">
      <c r="A21" s="630"/>
      <c r="B21" s="631"/>
      <c r="C21" s="1453" t="s">
        <v>179</v>
      </c>
      <c r="D21" s="1454"/>
      <c r="E21" s="714">
        <v>9</v>
      </c>
      <c r="F21" s="277">
        <f>INDEX(연령전세지수!$207:$247,MATCH($E21,연령전세지수!$D$207:$D$247,FALSE),MATCH(F$10,연령전세지수!$1:$1,FALSE))</f>
        <v>102.07483674624294</v>
      </c>
      <c r="G21" s="766">
        <f>INDEX(연령전세지수!$207:$247,MATCH($E21,연령전세지수!$D$207:$D$247,FALSE),MATCH(G$10,연령전세지수!$1:$1,FALSE))</f>
        <v>101.75051724940303</v>
      </c>
      <c r="H21" s="767">
        <f>INDEX(연령전세지수!$207:$247,MATCH($E21,연령전세지수!$D$207:$D$247,FALSE),MATCH(H$10,연령전세지수!$1:$1,FALSE))</f>
        <v>100.1108647730186</v>
      </c>
      <c r="I21" s="277">
        <f>INDEX(연령전세지수!$248:$288,MATCH($E21,연령전세지수!$D$248:$D$288,FALSE),MATCH(I$10,연령전세지수!$1:$1,FALSE))</f>
        <v>102.4612571240277</v>
      </c>
      <c r="J21" s="766">
        <f>INDEX(연령전세지수!$248:$288,MATCH($E21,연령전세지수!$D$248:$D$288,FALSE),MATCH(J$10,연령전세지수!$1:$1,FALSE))</f>
        <v>102.03913944252341</v>
      </c>
      <c r="K21" s="767">
        <f>INDEX(연령전세지수!$248:$288,MATCH($E21,연령전세지수!$D$248:$D$288,FALSE),MATCH(K$10,연령전세지수!$1:$1,FALSE))</f>
        <v>100.2525998017022</v>
      </c>
      <c r="L21" s="277">
        <f>INDEX(연령전세지수!$289:$329,MATCH($E21,연령전세지수!$D$289:$D$329,FALSE),MATCH(L$10,연령전세지수!$1:$1,FALSE))</f>
        <v>100.22650190103603</v>
      </c>
      <c r="M21" s="255">
        <f>INDEX(연령전세지수!$289:$329,MATCH($E21,연령전세지수!$D$289:$D$329,FALSE),MATCH(M$10,연령전세지수!$1:$1,FALSE))</f>
        <v>100.09688542172822</v>
      </c>
      <c r="N21" s="766">
        <f>INDEX(연령전세지수!$289:$329,MATCH($E21,연령전세지수!$D$289:$D$329,FALSE),MATCH(N$10,연령전세지수!$1:$1,FALSE))</f>
        <v>100.0423666088971</v>
      </c>
      <c r="O21" s="1172">
        <f t="shared" si="3"/>
        <v>0.31873989991122453</v>
      </c>
      <c r="P21" s="260">
        <f t="shared" si="4"/>
        <v>1.9617970313983824</v>
      </c>
      <c r="Q21" s="1180">
        <f t="shared" si="5"/>
        <v>0.41368212610422006</v>
      </c>
      <c r="R21" s="260">
        <f t="shared" si="6"/>
        <v>2.2030923155052173</v>
      </c>
      <c r="S21" s="1180">
        <f t="shared" si="7"/>
        <v>0.1294910213856415</v>
      </c>
      <c r="T21" s="260">
        <f t="shared" si="8"/>
        <v>0.18405731329687036</v>
      </c>
      <c r="U21" s="1489" t="s">
        <v>301</v>
      </c>
      <c r="V21" s="1554"/>
      <c r="W21" s="632"/>
      <c r="X21" s="631"/>
    </row>
    <row r="22" spans="1:24" s="310" customFormat="1" ht="11.25" customHeight="1">
      <c r="A22" s="630"/>
      <c r="B22" s="631"/>
      <c r="C22" s="1455" t="s">
        <v>180</v>
      </c>
      <c r="D22" s="1456"/>
      <c r="E22" s="720">
        <v>10</v>
      </c>
      <c r="F22" s="277">
        <f>INDEX(연령전세지수!$207:$247,MATCH($E22,연령전세지수!$D$207:$D$247,FALSE),MATCH(F$10,연령전세지수!$1:$1,FALSE))</f>
        <v>103.67073115266028</v>
      </c>
      <c r="G22" s="766">
        <f>INDEX(연령전세지수!$207:$247,MATCH($E22,연령전세지수!$D$207:$D$247,FALSE),MATCH(G$10,연령전세지수!$1:$1,FALSE))</f>
        <v>103.13593109646055</v>
      </c>
      <c r="H22" s="767">
        <f>INDEX(연령전세지수!$207:$247,MATCH($E22,연령전세지수!$D$207:$D$247,FALSE),MATCH(H$10,연령전세지수!$1:$1,FALSE))</f>
        <v>100.15392471768799</v>
      </c>
      <c r="I22" s="277">
        <f>INDEX(연령전세지수!$248:$288,MATCH($E22,연령전세지수!$D$248:$D$288,FALSE),MATCH(I$10,연령전세지수!$1:$1,FALSE))</f>
        <v>104.02355558771173</v>
      </c>
      <c r="J22" s="766">
        <f>INDEX(연령전세지수!$248:$288,MATCH($E22,연령전세지수!$D$248:$D$288,FALSE),MATCH(J$10,연령전세지수!$1:$1,FALSE))</f>
        <v>103.46666680019258</v>
      </c>
      <c r="K22" s="767">
        <f>INDEX(연령전세지수!$248:$288,MATCH($E22,연령전세지수!$D$248:$D$288,FALSE),MATCH(K$10,연령전세지수!$1:$1,FALSE))</f>
        <v>100.13785970918134</v>
      </c>
      <c r="L22" s="254">
        <f>INDEX(연령전세지수!$289:$329,MATCH($E22,연령전세지수!$D$289:$D$329,FALSE),MATCH(L$10,연령전세지수!$1:$1,FALSE))</f>
        <v>102.47001070067772</v>
      </c>
      <c r="M22" s="281">
        <f>INDEX(연령전세지수!$289:$329,MATCH($E22,연령전세지수!$D$289:$D$329,FALSE),MATCH(M$10,연령전세지수!$1:$1,FALSE))</f>
        <v>101.67910153445771</v>
      </c>
      <c r="N22" s="768">
        <f>INDEX(연령전세지수!$289:$329,MATCH($E22,연령전세지수!$D$289:$D$329,FALSE),MATCH(N$10,연령전세지수!$1:$1,FALSE))</f>
        <v>100</v>
      </c>
      <c r="O22" s="1174">
        <f t="shared" si="3"/>
        <v>0.51853902952554431</v>
      </c>
      <c r="P22" s="284">
        <f t="shared" si="4"/>
        <v>3.5114015200955917</v>
      </c>
      <c r="Q22" s="1181">
        <f t="shared" si="5"/>
        <v>0.53823014188190133</v>
      </c>
      <c r="R22" s="284">
        <f t="shared" si="6"/>
        <v>3.8803464442071611</v>
      </c>
      <c r="S22" s="1181">
        <f t="shared" si="7"/>
        <v>0.77784830342149114</v>
      </c>
      <c r="T22" s="284">
        <f t="shared" si="8"/>
        <v>2.4700107006777161</v>
      </c>
      <c r="U22" s="1425" t="s">
        <v>302</v>
      </c>
      <c r="V22" s="1426"/>
      <c r="W22" s="634"/>
      <c r="X22" s="631"/>
    </row>
    <row r="23" spans="1:24" s="310" customFormat="1" ht="13.5" customHeight="1">
      <c r="A23" s="630"/>
      <c r="B23" s="1471" t="s">
        <v>175</v>
      </c>
      <c r="C23" s="1472"/>
      <c r="D23" s="1472"/>
      <c r="E23" s="714">
        <v>11</v>
      </c>
      <c r="F23" s="279">
        <f>INDEX(연령전세지수!$207:$247,MATCH($E23,연령전세지수!$D$207:$D$247,FALSE),MATCH(F$10,연령전세지수!$1:$1,FALSE))</f>
        <v>103.68335561754169</v>
      </c>
      <c r="G23" s="769">
        <f>INDEX(연령전세지수!$207:$247,MATCH($E23,연령전세지수!$D$207:$D$247,FALSE),MATCH(G$10,연령전세지수!$1:$1,FALSE))</f>
        <v>102.87306471840485</v>
      </c>
      <c r="H23" s="770">
        <f>INDEX(연령전세지수!$207:$247,MATCH($E23,연령전세지수!$D$207:$D$247,FALSE),MATCH(H$10,연령전세지수!$1:$1,FALSE))</f>
        <v>100.52014289342681</v>
      </c>
      <c r="I23" s="268">
        <f>INDEX(연령전세지수!$248:$288,MATCH($E23,연령전세지수!$D$248:$D$288,FALSE),MATCH(I$10,연령전세지수!$1:$1,FALSE))</f>
        <v>102.80800721202333</v>
      </c>
      <c r="J23" s="762">
        <f>INDEX(연령전세지수!$248:$288,MATCH($E23,연령전세지수!$D$248:$D$288,FALSE),MATCH(J$10,연령전세지수!$1:$1,FALSE))</f>
        <v>102.41922657634697</v>
      </c>
      <c r="K23" s="763">
        <f>INDEX(연령전세지수!$248:$288,MATCH($E23,연령전세지수!$D$248:$D$288,FALSE),MATCH(K$10,연령전세지수!$1:$1,FALSE))</f>
        <v>100.52095761219569</v>
      </c>
      <c r="L23" s="268">
        <f>INDEX(연령전세지수!$289:$329,MATCH($E23,연령전세지수!$D$289:$D$329,FALSE),MATCH(L$10,연령전세지수!$1:$1,FALSE))</f>
        <v>101.43823486295757</v>
      </c>
      <c r="M23" s="285">
        <f>INDEX(연령전세지수!$289:$329,MATCH($E23,연령전세지수!$D$289:$D$329,FALSE),MATCH(M$10,연령전세지수!$1:$1,FALSE))</f>
        <v>101.36730025099379</v>
      </c>
      <c r="N23" s="762">
        <f>INDEX(연령전세지수!$289:$329,MATCH($E23,연령전세지수!$D$289:$D$329,FALSE),MATCH(N$10,연령전세지수!$1:$1,FALSE))</f>
        <v>99.980006823291845</v>
      </c>
      <c r="O23" s="1172">
        <f t="shared" si="3"/>
        <v>0.7876608919495709</v>
      </c>
      <c r="P23" s="260">
        <f t="shared" si="4"/>
        <v>3.1468446353767998</v>
      </c>
      <c r="Q23" s="1178">
        <f t="shared" si="5"/>
        <v>0.37959731651218132</v>
      </c>
      <c r="R23" s="289">
        <f t="shared" si="6"/>
        <v>2.2751967889631075</v>
      </c>
      <c r="S23" s="1178">
        <f t="shared" si="7"/>
        <v>6.9977805256860037E-2</v>
      </c>
      <c r="T23" s="289">
        <f t="shared" si="8"/>
        <v>1.4585196440754844</v>
      </c>
      <c r="U23" s="1433" t="s">
        <v>276</v>
      </c>
      <c r="V23" s="1434"/>
      <c r="W23" s="1435"/>
      <c r="X23" s="635"/>
    </row>
    <row r="24" spans="1:24" s="310" customFormat="1" ht="11.25" customHeight="1">
      <c r="A24" s="630"/>
      <c r="B24" s="631"/>
      <c r="C24" s="1451" t="s">
        <v>176</v>
      </c>
      <c r="D24" s="1452"/>
      <c r="E24" s="720">
        <v>12</v>
      </c>
      <c r="F24" s="277">
        <f>INDEX(연령전세지수!$207:$247,MATCH($E24,연령전세지수!$D$207:$D$247,FALSE),MATCH(F$10,연령전세지수!$1:$1,FALSE))</f>
        <v>103.7902964829061</v>
      </c>
      <c r="G24" s="766">
        <f>INDEX(연령전세지수!$207:$247,MATCH($E24,연령전세지수!$D$207:$D$247,FALSE),MATCH(G$10,연령전세지수!$1:$1,FALSE))</f>
        <v>103.13005989937443</v>
      </c>
      <c r="H24" s="767">
        <f>INDEX(연령전세지수!$207:$247,MATCH($E24,연령전세지수!$D$207:$D$247,FALSE),MATCH(H$10,연령전세지수!$1:$1,FALSE))</f>
        <v>100.27453712406218</v>
      </c>
      <c r="I24" s="275">
        <f>INDEX(연령전세지수!$248:$288,MATCH($E24,연령전세지수!$D$248:$D$288,FALSE),MATCH(I$10,연령전세지수!$1:$1,FALSE))</f>
        <v>102.45174008333748</v>
      </c>
      <c r="J24" s="764">
        <f>INDEX(연령전세지수!$248:$288,MATCH($E24,연령전세지수!$D$248:$D$288,FALSE),MATCH(J$10,연령전세지수!$1:$1,FALSE))</f>
        <v>102.17055873619219</v>
      </c>
      <c r="K24" s="765">
        <f>INDEX(연령전세지수!$248:$288,MATCH($E24,연령전세지수!$D$248:$D$288,FALSE),MATCH(K$10,연령전세지수!$1:$1,FALSE))</f>
        <v>100.23576123158944</v>
      </c>
      <c r="L24" s="275">
        <f>INDEX(연령전세지수!$289:$329,MATCH($E24,연령전세지수!$D$289:$D$329,FALSE),MATCH(L$10,연령전세지수!$1:$1,FALSE))</f>
        <v>101.11641486648162</v>
      </c>
      <c r="M24" s="377">
        <f>INDEX(연령전세지수!$289:$329,MATCH($E24,연령전세지수!$D$289:$D$329,FALSE),MATCH(M$10,연령전세지수!$1:$1,FALSE))</f>
        <v>101.24429990225556</v>
      </c>
      <c r="N24" s="764">
        <f>INDEX(연령전세지수!$289:$329,MATCH($E24,연령전세지수!$D$289:$D$329,FALSE),MATCH(N$10,연령전세지수!$1:$1,FALSE))</f>
        <v>100.12247909625691</v>
      </c>
      <c r="O24" s="1173">
        <f t="shared" si="3"/>
        <v>0.64019800257641979</v>
      </c>
      <c r="P24" s="380">
        <f t="shared" si="4"/>
        <v>3.5061337201628184</v>
      </c>
      <c r="Q24" s="1179">
        <f t="shared" si="5"/>
        <v>0.27520780019547608</v>
      </c>
      <c r="R24" s="380">
        <f t="shared" si="6"/>
        <v>2.2107667208992821</v>
      </c>
      <c r="S24" s="1179">
        <f t="shared" si="7"/>
        <v>-0.1263133192657806</v>
      </c>
      <c r="T24" s="380">
        <f t="shared" si="8"/>
        <v>0.99271989586788845</v>
      </c>
      <c r="U24" s="1427" t="s">
        <v>303</v>
      </c>
      <c r="V24" s="1428"/>
      <c r="W24" s="632"/>
      <c r="X24" s="631"/>
    </row>
    <row r="25" spans="1:24" s="310" customFormat="1" ht="11.25" customHeight="1">
      <c r="A25" s="630"/>
      <c r="B25" s="636"/>
      <c r="C25" s="1455" t="s">
        <v>177</v>
      </c>
      <c r="D25" s="1456"/>
      <c r="E25" s="714">
        <v>13</v>
      </c>
      <c r="F25" s="254">
        <f>INDEX(연령전세지수!$207:$247,MATCH($E25,연령전세지수!$D$207:$D$247,FALSE),MATCH(F$10,연령전세지수!$1:$1,FALSE))</f>
        <v>103.56819570622085</v>
      </c>
      <c r="G25" s="768">
        <f>INDEX(연령전세지수!$207:$247,MATCH($E25,연령전세지수!$D$207:$D$247,FALSE),MATCH(G$10,연령전세지수!$1:$1,FALSE))</f>
        <v>102.59673860003748</v>
      </c>
      <c r="H25" s="771">
        <f>INDEX(연령전세지수!$207:$247,MATCH($E25,연령전세지수!$D$207:$D$247,FALSE),MATCH(H$10,연령전세지수!$1:$1,FALSE))</f>
        <v>100.78558220912028</v>
      </c>
      <c r="I25" s="254">
        <f>INDEX(연령전세지수!$248:$288,MATCH($E25,연령전세지수!$D$248:$D$288,FALSE),MATCH(I$10,연령전세지수!$1:$1,FALSE))</f>
        <v>103.42344357544731</v>
      </c>
      <c r="J25" s="768">
        <f>INDEX(연령전세지수!$248:$288,MATCH($E25,연령전세지수!$D$248:$D$288,FALSE),MATCH(J$10,연령전세지수!$1:$1,FALSE))</f>
        <v>102.84818223666497</v>
      </c>
      <c r="K25" s="771">
        <f>INDEX(연령전세지수!$248:$288,MATCH($E25,연령전세지수!$D$248:$D$288,FALSE),MATCH(K$10,연령전세지수!$1:$1,FALSE))</f>
        <v>101.0132001709011</v>
      </c>
      <c r="L25" s="254">
        <f>INDEX(연령전세지수!$289:$329,MATCH($E25,연령전세지수!$D$289:$D$329,FALSE),MATCH(L$10,연령전세지수!$1:$1,FALSE))</f>
        <v>102.0709169012715</v>
      </c>
      <c r="M25" s="281">
        <f>INDEX(연령전세지수!$289:$329,MATCH($E25,연령전세지수!$D$289:$D$329,FALSE),MATCH(M$10,연령전세지수!$1:$1,FALSE))</f>
        <v>101.60841165096564</v>
      </c>
      <c r="N25" s="768">
        <f>INDEX(연령전세지수!$289:$329,MATCH($E25,연령전세지수!$D$289:$D$329,FALSE),MATCH(N$10,연령전세지수!$1:$1,FALSE))</f>
        <v>99.701812686407209</v>
      </c>
      <c r="O25" s="1174">
        <f t="shared" si="3"/>
        <v>0.94686938341235205</v>
      </c>
      <c r="P25" s="284">
        <f t="shared" si="4"/>
        <v>2.7609241680292218</v>
      </c>
      <c r="Q25" s="1181">
        <f t="shared" si="5"/>
        <v>0.55933058443231598</v>
      </c>
      <c r="R25" s="284">
        <f t="shared" si="6"/>
        <v>2.3860677619047754</v>
      </c>
      <c r="S25" s="1181">
        <f t="shared" si="7"/>
        <v>0.45518401753450455</v>
      </c>
      <c r="T25" s="284">
        <f t="shared" si="8"/>
        <v>2.3761897111297836</v>
      </c>
      <c r="U25" s="1425" t="s">
        <v>304</v>
      </c>
      <c r="V25" s="1426"/>
      <c r="W25" s="634"/>
      <c r="X25" s="637"/>
    </row>
    <row r="26" spans="1:24" s="310" customFormat="1" ht="13.5" customHeight="1">
      <c r="A26" s="1458" t="s">
        <v>191</v>
      </c>
      <c r="B26" s="1458"/>
      <c r="C26" s="1458"/>
      <c r="D26" s="1458"/>
      <c r="E26" s="720">
        <v>14</v>
      </c>
      <c r="F26" s="277">
        <f>INDEX(연령전세지수!$207:$247,MATCH($E26,연령전세지수!$D$207:$D$247,FALSE),MATCH(F$10,연령전세지수!$1:$1,FALSE))</f>
        <v>102.05895678372185</v>
      </c>
      <c r="G26" s="766">
        <f>INDEX(연령전세지수!$207:$247,MATCH($E26,연령전세지수!$D$207:$D$247,FALSE),MATCH(G$10,연령전세지수!$1:$1,FALSE))</f>
        <v>101.6929315155883</v>
      </c>
      <c r="H26" s="767">
        <f>INDEX(연령전세지수!$207:$247,MATCH($E26,연령전세지수!$D$207:$D$247,FALSE),MATCH(H$10,연령전세지수!$1:$1,FALSE))</f>
        <v>100.34502607259846</v>
      </c>
      <c r="I26" s="277">
        <f>INDEX(연령전세지수!$248:$288,MATCH($E26,연령전세지수!$D$248:$D$288,FALSE),MATCH(I$10,연령전세지수!$1:$1,FALSE))</f>
        <v>101.80034669699762</v>
      </c>
      <c r="J26" s="766">
        <f>INDEX(연령전세지수!$248:$288,MATCH($E26,연령전세지수!$D$248:$D$288,FALSE),MATCH(J$10,연령전세지수!$1:$1,FALSE))</f>
        <v>101.50455940249319</v>
      </c>
      <c r="K26" s="767">
        <f>INDEX(연령전세지수!$248:$288,MATCH($E26,연령전세지수!$D$248:$D$288,FALSE),MATCH(K$10,연령전세지수!$1:$1,FALSE))</f>
        <v>100.25175219868989</v>
      </c>
      <c r="L26" s="277">
        <f>INDEX(연령전세지수!$289:$329,MATCH($E26,연령전세지수!$D$289:$D$329,FALSE),MATCH(L$10,연령전세지수!$1:$1,FALSE))</f>
        <v>101.07534203670919</v>
      </c>
      <c r="M26" s="255">
        <f>INDEX(연령전세지수!$289:$329,MATCH($E26,연령전세지수!$D$289:$D$329,FALSE),MATCH(M$10,연령전세지수!$1:$1,FALSE))</f>
        <v>100.62869416590897</v>
      </c>
      <c r="N26" s="766">
        <f>INDEX(연령전세지수!$289:$329,MATCH($E26,연령전세지수!$D$289:$D$329,FALSE),MATCH(N$10,연령전세지수!$1:$1,FALSE))</f>
        <v>100.11957946344643</v>
      </c>
      <c r="O26" s="1172">
        <f t="shared" si="3"/>
        <v>0.35993186810379107</v>
      </c>
      <c r="P26" s="260">
        <f t="shared" si="4"/>
        <v>1.7080375362934053</v>
      </c>
      <c r="Q26" s="1177">
        <f t="shared" si="5"/>
        <v>0.2914029638132476</v>
      </c>
      <c r="R26" s="267">
        <f t="shared" si="6"/>
        <v>1.5447056678256965</v>
      </c>
      <c r="S26" s="1177">
        <f t="shared" si="7"/>
        <v>0.44385736543874899</v>
      </c>
      <c r="T26" s="267">
        <f t="shared" si="8"/>
        <v>0.95462104254213642</v>
      </c>
      <c r="U26" s="1445" t="s">
        <v>284</v>
      </c>
      <c r="V26" s="1446"/>
      <c r="W26" s="1446"/>
      <c r="X26" s="1446"/>
    </row>
    <row r="27" spans="1:24" s="310" customFormat="1" ht="11.25" customHeight="1">
      <c r="A27" s="638"/>
      <c r="B27" s="1471" t="s">
        <v>1396</v>
      </c>
      <c r="C27" s="1472"/>
      <c r="D27" s="1472"/>
      <c r="E27" s="714">
        <v>15</v>
      </c>
      <c r="F27" s="268">
        <f>INDEX(연령전세지수!$207:$247,MATCH($E27,연령전세지수!$D$207:$D$247,FALSE),MATCH(F$10,연령전세지수!$1:$1,FALSE))</f>
        <v>100.06824783748223</v>
      </c>
      <c r="G27" s="762">
        <f>INDEX(연령전세지수!$207:$247,MATCH($E27,연령전세지수!$D$207:$D$247,FALSE),MATCH(G$10,연령전세지수!$1:$1,FALSE))</f>
        <v>99.671359074506526</v>
      </c>
      <c r="H27" s="763">
        <f>INDEX(연령전세지수!$207:$247,MATCH($E27,연령전세지수!$D$207:$D$247,FALSE),MATCH(H$10,연령전세지수!$1:$1,FALSE))</f>
        <v>100.17134519378459</v>
      </c>
      <c r="I27" s="268">
        <f>INDEX(연령전세지수!$248:$288,MATCH($E27,연령전세지수!$D$248:$D$288,FALSE),MATCH(I$10,연령전세지수!$1:$1,FALSE))</f>
        <v>101.24377432512372</v>
      </c>
      <c r="J27" s="762">
        <f>INDEX(연령전세지수!$248:$288,MATCH($E27,연령전세지수!$D$248:$D$288,FALSE),MATCH(J$10,연령전세지수!$1:$1,FALSE))</f>
        <v>100.64867973033638</v>
      </c>
      <c r="K27" s="763">
        <f>INDEX(연령전세지수!$248:$288,MATCH($E27,연령전세지수!$D$248:$D$288,FALSE),MATCH(K$10,연령전세지수!$1:$1,FALSE))</f>
        <v>100.13074455603753</v>
      </c>
      <c r="L27" s="268">
        <f>INDEX(연령전세지수!$289:$329,MATCH($E27,연령전세지수!$D$289:$D$329,FALSE),MATCH(L$10,연령전세지수!$1:$1,FALSE))</f>
        <v>100.42635878095312</v>
      </c>
      <c r="M27" s="285">
        <f>INDEX(연령전세지수!$289:$329,MATCH($E27,연령전세지수!$D$289:$D$329,FALSE),MATCH(M$10,연령전세지수!$1:$1,FALSE))</f>
        <v>100.0140692677372</v>
      </c>
      <c r="N27" s="762">
        <f>INDEX(연령전세지수!$289:$329,MATCH($E27,연령전세지수!$D$289:$D$329,FALSE),MATCH(N$10,연령전세지수!$1:$1,FALSE))</f>
        <v>99.97552613598657</v>
      </c>
      <c r="O27" s="1175">
        <f t="shared" si="3"/>
        <v>0.39819740260491621</v>
      </c>
      <c r="P27" s="289">
        <f t="shared" si="4"/>
        <v>-0.10292100610500565</v>
      </c>
      <c r="Q27" s="1178">
        <f t="shared" si="5"/>
        <v>0.59125921609877174</v>
      </c>
      <c r="R27" s="289">
        <f t="shared" si="6"/>
        <v>1.1115764434002529</v>
      </c>
      <c r="S27" s="1178">
        <f t="shared" si="7"/>
        <v>0.41223151526035284</v>
      </c>
      <c r="T27" s="289">
        <f t="shared" si="8"/>
        <v>0.45094300814514376</v>
      </c>
      <c r="U27" s="1433" t="s">
        <v>1400</v>
      </c>
      <c r="V27" s="1434"/>
      <c r="W27" s="1435"/>
      <c r="X27" s="639"/>
    </row>
    <row r="28" spans="1:24" s="310" customFormat="1" ht="11.25" customHeight="1">
      <c r="A28" s="638"/>
      <c r="B28" s="1473" t="s">
        <v>773</v>
      </c>
      <c r="C28" s="1454"/>
      <c r="D28" s="1454"/>
      <c r="E28" s="720">
        <v>16</v>
      </c>
      <c r="F28" s="277">
        <f>INDEX(연령전세지수!$207:$247,MATCH($E28,연령전세지수!$D$207:$D$247,FALSE),MATCH(F$10,연령전세지수!$1:$1,FALSE))</f>
        <v>101.72946961483795</v>
      </c>
      <c r="G28" s="766">
        <f>INDEX(연령전세지수!$207:$247,MATCH($E28,연령전세지수!$D$207:$D$247,FALSE),MATCH(G$10,연령전세지수!$1:$1,FALSE))</f>
        <v>101.70065077521373</v>
      </c>
      <c r="H28" s="767">
        <f>INDEX(연령전세지수!$207:$247,MATCH($E28,연령전세지수!$D$207:$D$247,FALSE),MATCH(H$10,연령전세지수!$1:$1,FALSE))</f>
        <v>100.34108160752302</v>
      </c>
      <c r="I28" s="277">
        <f>INDEX(연령전세지수!$248:$288,MATCH($E28,연령전세지수!$D$248:$D$288,FALSE),MATCH(I$10,연령전세지수!$1:$1,FALSE))</f>
        <v>101.89667897389</v>
      </c>
      <c r="J28" s="766">
        <f>INDEX(연령전세지수!$248:$288,MATCH($E28,연령전세지수!$D$248:$D$288,FALSE),MATCH(J$10,연령전세지수!$1:$1,FALSE))</f>
        <v>101.82646305080199</v>
      </c>
      <c r="K28" s="767">
        <f>INDEX(연령전세지수!$248:$288,MATCH($E28,연령전세지수!$D$248:$D$288,FALSE),MATCH(K$10,연령전세지수!$1:$1,FALSE))</f>
        <v>100.45825817284457</v>
      </c>
      <c r="L28" s="277">
        <f>INDEX(연령전세지수!$289:$329,MATCH($E28,연령전세지수!$D$289:$D$329,FALSE),MATCH(L$10,연령전세지수!$1:$1,FALSE))</f>
        <v>101.92601522911539</v>
      </c>
      <c r="M28" s="255">
        <f>INDEX(연령전세지수!$289:$329,MATCH($E28,연령전세지수!$D$289:$D$329,FALSE),MATCH(M$10,연령전세지수!$1:$1,FALSE))</f>
        <v>101.55201716245028</v>
      </c>
      <c r="N28" s="766">
        <f>INDEX(연령전세지수!$289:$329,MATCH($E28,연령전세지수!$D$289:$D$329,FALSE),MATCH(N$10,연령전세지수!$1:$1,FALSE))</f>
        <v>100.30737032729746</v>
      </c>
      <c r="O28" s="1172">
        <f t="shared" si="3"/>
        <v>2.8336927447902838E-2</v>
      </c>
      <c r="P28" s="260">
        <f t="shared" si="4"/>
        <v>1.3836685683193073</v>
      </c>
      <c r="Q28" s="1180">
        <f t="shared" si="5"/>
        <v>6.8956458846058943E-2</v>
      </c>
      <c r="R28" s="260">
        <f t="shared" si="6"/>
        <v>1.4318591892868993</v>
      </c>
      <c r="S28" s="1180">
        <f t="shared" si="7"/>
        <v>0.3682822627411042</v>
      </c>
      <c r="T28" s="260">
        <f t="shared" si="8"/>
        <v>1.6136849132186271</v>
      </c>
      <c r="U28" s="1436" t="s">
        <v>1401</v>
      </c>
      <c r="V28" s="1437"/>
      <c r="W28" s="1438"/>
      <c r="X28" s="639"/>
    </row>
    <row r="29" spans="1:24" s="310" customFormat="1" ht="11.25" customHeight="1">
      <c r="A29" s="638"/>
      <c r="B29" s="1473" t="s">
        <v>181</v>
      </c>
      <c r="C29" s="1454"/>
      <c r="D29" s="1454"/>
      <c r="E29" s="714">
        <v>17</v>
      </c>
      <c r="F29" s="277">
        <f>INDEX(연령전세지수!$207:$247,MATCH($E29,연령전세지수!$D$207:$D$247,FALSE),MATCH(F$10,연령전세지수!$1:$1,FALSE))</f>
        <v>102.97646461516659</v>
      </c>
      <c r="G29" s="766">
        <f>INDEX(연령전세지수!$207:$247,MATCH($E29,연령전세지수!$D$207:$D$247,FALSE),MATCH(G$10,연령전세지수!$1:$1,FALSE))</f>
        <v>102.55570342227085</v>
      </c>
      <c r="H29" s="767">
        <f>INDEX(연령전세지수!$207:$247,MATCH($E29,연령전세지수!$D$207:$D$247,FALSE),MATCH(H$10,연령전세지수!$1:$1,FALSE))</f>
        <v>100.61910192236634</v>
      </c>
      <c r="I29" s="277">
        <f>INDEX(연령전세지수!$248:$288,MATCH($E29,연령전세지수!$D$248:$D$288,FALSE),MATCH(I$10,연령전세지수!$1:$1,FALSE))</f>
        <v>102.28264263525568</v>
      </c>
      <c r="J29" s="766">
        <f>INDEX(연령전세지수!$248:$288,MATCH($E29,연령전세지수!$D$248:$D$288,FALSE),MATCH(J$10,연령전세지수!$1:$1,FALSE))</f>
        <v>102.07039058707377</v>
      </c>
      <c r="K29" s="767">
        <f>INDEX(연령전세지수!$248:$288,MATCH($E29,연령전세지수!$D$248:$D$288,FALSE),MATCH(K$10,연령전세지수!$1:$1,FALSE))</f>
        <v>100.36286764099853</v>
      </c>
      <c r="L29" s="277">
        <f>INDEX(연령전세지수!$289:$329,MATCH($E29,연령전세지수!$D$289:$D$329,FALSE),MATCH(L$10,연령전세지수!$1:$1,FALSE))</f>
        <v>100.9365224255169</v>
      </c>
      <c r="M29" s="255">
        <f>INDEX(연령전세지수!$289:$329,MATCH($E29,연령전세지수!$D$289:$D$329,FALSE),MATCH(M$10,연령전세지수!$1:$1,FALSE))</f>
        <v>100.68875200389019</v>
      </c>
      <c r="N29" s="766">
        <f>INDEX(연령전세지수!$289:$329,MATCH($E29,연령전세지수!$D$289:$D$329,FALSE),MATCH(N$10,연령전세지수!$1:$1,FALSE))</f>
        <v>100.25497075981993</v>
      </c>
      <c r="O29" s="1172">
        <f t="shared" si="3"/>
        <v>0.41027576122536491</v>
      </c>
      <c r="P29" s="260">
        <f t="shared" si="4"/>
        <v>2.3428580137985211</v>
      </c>
      <c r="Q29" s="1180">
        <f t="shared" si="5"/>
        <v>0.20794673848225642</v>
      </c>
      <c r="R29" s="260">
        <f t="shared" si="6"/>
        <v>1.9128339388669646</v>
      </c>
      <c r="S29" s="1180">
        <f t="shared" si="7"/>
        <v>0.24607557119900036</v>
      </c>
      <c r="T29" s="260">
        <f t="shared" si="8"/>
        <v>0.67981832774133277</v>
      </c>
      <c r="U29" s="1436" t="s">
        <v>1395</v>
      </c>
      <c r="V29" s="1437"/>
      <c r="W29" s="1438"/>
      <c r="X29" s="639"/>
    </row>
    <row r="30" spans="1:24" s="310" customFormat="1" ht="11.25" customHeight="1">
      <c r="A30" s="638"/>
      <c r="B30" s="1473" t="s">
        <v>1397</v>
      </c>
      <c r="C30" s="1454"/>
      <c r="D30" s="1454"/>
      <c r="E30" s="720">
        <v>18</v>
      </c>
      <c r="F30" s="277">
        <f>INDEX(연령전세지수!$207:$247,MATCH($E30,연령전세지수!$D$207:$D$247,FALSE),MATCH(F$10,연령전세지수!$1:$1,FALSE))</f>
        <v>100.06760639560268</v>
      </c>
      <c r="G30" s="766">
        <f>INDEX(연령전세지수!$207:$247,MATCH($E30,연령전세지수!$D$207:$D$247,FALSE),MATCH(G$10,연령전세지수!$1:$1,FALSE))</f>
        <v>100.02246326480066</v>
      </c>
      <c r="H30" s="767">
        <f>INDEX(연령전세지수!$207:$247,MATCH($E30,연령전세지수!$D$207:$D$247,FALSE),MATCH(H$10,연령전세지수!$1:$1,FALSE))</f>
        <v>100.07373431830557</v>
      </c>
      <c r="I30" s="277">
        <f>INDEX(연령전세지수!$248:$288,MATCH($E30,연령전세지수!$D$248:$D$288,FALSE),MATCH(I$10,연령전세지수!$1:$1,FALSE))</f>
        <v>100.41111572197123</v>
      </c>
      <c r="J30" s="766">
        <f>INDEX(연령전세지수!$248:$288,MATCH($E30,연령전세지수!$D$248:$D$288,FALSE),MATCH(J$10,연령전세지수!$1:$1,FALSE))</f>
        <v>100.4805666708704</v>
      </c>
      <c r="K30" s="767">
        <f>INDEX(연령전세지수!$248:$288,MATCH($E30,연령전세지수!$D$248:$D$288,FALSE),MATCH(K$10,연령전세지수!$1:$1,FALSE))</f>
        <v>100.40990441497281</v>
      </c>
      <c r="L30" s="277">
        <f>INDEX(연령전세지수!$289:$329,MATCH($E30,연령전세지수!$D$289:$D$329,FALSE),MATCH(L$10,연령전세지수!$1:$1,FALSE))</f>
        <v>99.009354028241717</v>
      </c>
      <c r="M30" s="255">
        <f>INDEX(연령전세지수!$289:$329,MATCH($E30,연령전세지수!$D$289:$D$329,FALSE),MATCH(M$10,연령전세지수!$1:$1,FALSE))</f>
        <v>98.769789301311476</v>
      </c>
      <c r="N30" s="766">
        <f>INDEX(연령전세지수!$289:$329,MATCH($E30,연령전세지수!$D$289:$D$329,FALSE),MATCH(N$10,연령전세지수!$1:$1,FALSE))</f>
        <v>100.06378515016429</v>
      </c>
      <c r="O30" s="1172">
        <f t="shared" si="3"/>
        <v>4.5132992458407628E-2</v>
      </c>
      <c r="P30" s="260">
        <f t="shared" si="4"/>
        <v>-6.1234076500049639E-3</v>
      </c>
      <c r="Q30" s="1180">
        <f t="shared" si="5"/>
        <v>-6.9118787045319152E-2</v>
      </c>
      <c r="R30" s="260">
        <f t="shared" si="6"/>
        <v>1.2063620670410558E-3</v>
      </c>
      <c r="S30" s="1180">
        <f t="shared" si="7"/>
        <v>0.2425485855795495</v>
      </c>
      <c r="T30" s="260">
        <f t="shared" si="8"/>
        <v>-1.0537589801747016</v>
      </c>
      <c r="U30" s="1436" t="s">
        <v>1399</v>
      </c>
      <c r="V30" s="1437"/>
      <c r="W30" s="1438"/>
      <c r="X30" s="639"/>
    </row>
    <row r="31" spans="1:24" s="310" customFormat="1" ht="11.25" customHeight="1">
      <c r="A31" s="638" t="s">
        <v>162</v>
      </c>
      <c r="B31" s="1473" t="s">
        <v>1398</v>
      </c>
      <c r="C31" s="1454"/>
      <c r="D31" s="1454"/>
      <c r="E31" s="714">
        <v>19</v>
      </c>
      <c r="F31" s="277">
        <f>INDEX(연령전세지수!$207:$247,MATCH($E31,연령전세지수!$D$207:$D$247,FALSE),MATCH(F$10,연령전세지수!$1:$1,FALSE))</f>
        <v>100.96705199585298</v>
      </c>
      <c r="G31" s="766">
        <f>INDEX(연령전세지수!$207:$247,MATCH($E31,연령전세지수!$D$207:$D$247,FALSE),MATCH(G$10,연령전세지수!$1:$1,FALSE))</f>
        <v>100.96705199585298</v>
      </c>
      <c r="H31" s="767">
        <f>INDEX(연령전세지수!$207:$247,MATCH($E31,연령전세지수!$D$207:$D$247,FALSE),MATCH(H$10,연령전세지수!$1:$1,FALSE))</f>
        <v>99.894956823545854</v>
      </c>
      <c r="I31" s="277">
        <f>INDEX(연령전세지수!$248:$288,MATCH($E31,연령전세지수!$D$248:$D$288,FALSE),MATCH(I$10,연령전세지수!$1:$1,FALSE))</f>
        <v>100.81554541070383</v>
      </c>
      <c r="J31" s="766">
        <f>INDEX(연령전세지수!$248:$288,MATCH($E31,연령전세지수!$D$248:$D$288,FALSE),MATCH(J$10,연령전세지수!$1:$1,FALSE))</f>
        <v>100.743642574619</v>
      </c>
      <c r="K31" s="767">
        <f>INDEX(연령전세지수!$248:$288,MATCH($E31,연령전세지수!$D$248:$D$288,FALSE),MATCH(K$10,연령전세지수!$1:$1,FALSE))</f>
        <v>99.983439384672195</v>
      </c>
      <c r="L31" s="277">
        <f>INDEX(연령전세지수!$289:$329,MATCH($E31,연령전세지수!$D$289:$D$329,FALSE),MATCH(L$10,연령전세지수!$1:$1,FALSE))</f>
        <v>101.06103293986983</v>
      </c>
      <c r="M31" s="255">
        <f>INDEX(연령전세지수!$289:$329,MATCH($E31,연령전세지수!$D$289:$D$329,FALSE),MATCH(M$10,연령전세지수!$1:$1,FALSE))</f>
        <v>100.38592028380616</v>
      </c>
      <c r="N31" s="766">
        <f>INDEX(연령전세지수!$289:$329,MATCH($E31,연령전세지수!$D$289:$D$329,FALSE),MATCH(N$10,연령전세지수!$1:$1,FALSE))</f>
        <v>99.911580595558135</v>
      </c>
      <c r="O31" s="1172">
        <f t="shared" si="3"/>
        <v>0</v>
      </c>
      <c r="P31" s="260">
        <f t="shared" si="4"/>
        <v>1.0732225193318623</v>
      </c>
      <c r="Q31" s="1180">
        <f t="shared" si="5"/>
        <v>7.1372082890075461E-2</v>
      </c>
      <c r="R31" s="260">
        <f t="shared" si="6"/>
        <v>0.83224385073434881</v>
      </c>
      <c r="S31" s="1180">
        <f t="shared" si="7"/>
        <v>0.67251727548547358</v>
      </c>
      <c r="T31" s="260">
        <f t="shared" si="8"/>
        <v>1.1504695826649813</v>
      </c>
      <c r="U31" s="1436" t="s">
        <v>1402</v>
      </c>
      <c r="V31" s="1437"/>
      <c r="W31" s="1438"/>
      <c r="X31" s="639"/>
    </row>
    <row r="32" spans="1:24" s="310" customFormat="1" ht="11.25" customHeight="1">
      <c r="A32" s="638"/>
      <c r="B32" s="1473" t="s">
        <v>1388</v>
      </c>
      <c r="C32" s="1454"/>
      <c r="D32" s="1454"/>
      <c r="E32" s="720">
        <v>20</v>
      </c>
      <c r="F32" s="277">
        <f>INDEX(연령전세지수!$207:$247,MATCH($E32,연령전세지수!$D$207:$D$247,FALSE),MATCH(F$10,연령전세지수!$1:$1,FALSE))</f>
        <v>106.41864329456823</v>
      </c>
      <c r="G32" s="766">
        <f>INDEX(연령전세지수!$207:$247,MATCH($E32,연령전세지수!$D$207:$D$247,FALSE),MATCH(G$10,연령전세지수!$1:$1,FALSE))</f>
        <v>105.13134563988027</v>
      </c>
      <c r="H32" s="767">
        <f>INDEX(연령전세지수!$207:$247,MATCH($E32,연령전세지수!$D$207:$D$247,FALSE),MATCH(H$10,연령전세지수!$1:$1,FALSE))</f>
        <v>100.3266274372769</v>
      </c>
      <c r="I32" s="277">
        <f>INDEX(연령전세지수!$248:$288,MATCH($E32,연령전세지수!$D$248:$D$288,FALSE),MATCH(I$10,연령전세지수!$1:$1,FALSE))</f>
        <v>101.60871255006913</v>
      </c>
      <c r="J32" s="766">
        <f>INDEX(연령전세지수!$248:$288,MATCH($E32,연령전세지수!$D$248:$D$288,FALSE),MATCH(J$10,연령전세지수!$1:$1,FALSE))</f>
        <v>101.09234953116967</v>
      </c>
      <c r="K32" s="767">
        <f>INDEX(연령전세지수!$248:$288,MATCH($E32,연령전세지수!$D$248:$D$288,FALSE),MATCH(K$10,연령전세지수!$1:$1,FALSE))</f>
        <v>99.669936661177758</v>
      </c>
      <c r="L32" s="277">
        <f>INDEX(연령전세지수!$289:$329,MATCH($E32,연령전세지수!$D$289:$D$329,FALSE),MATCH(L$10,연령전세지수!$1:$1,FALSE))</f>
        <v>102.98930512388556</v>
      </c>
      <c r="M32" s="255">
        <f>INDEX(연령전세지수!$289:$329,MATCH($E32,연령전세지수!$D$289:$D$329,FALSE),MATCH(M$10,연령전세지수!$1:$1,FALSE))</f>
        <v>101.99566469207757</v>
      </c>
      <c r="N32" s="766">
        <f>INDEX(연령전세지수!$289:$329,MATCH($E32,연령전세지수!$D$289:$D$329,FALSE),MATCH(N$10,연령전세지수!$1:$1,FALSE))</f>
        <v>99.852800219600127</v>
      </c>
      <c r="O32" s="1172">
        <f t="shared" si="3"/>
        <v>1.2244660684716191</v>
      </c>
      <c r="P32" s="260">
        <f t="shared" si="4"/>
        <v>6.0721824433897176</v>
      </c>
      <c r="Q32" s="1180">
        <f t="shared" si="5"/>
        <v>0.51078347797253176</v>
      </c>
      <c r="R32" s="260">
        <f t="shared" si="6"/>
        <v>1.9451962686422908</v>
      </c>
      <c r="S32" s="1180">
        <f t="shared" si="7"/>
        <v>0.97419869247166169</v>
      </c>
      <c r="T32" s="260">
        <f t="shared" si="8"/>
        <v>3.1411286387437398</v>
      </c>
      <c r="U32" s="1436" t="s">
        <v>1404</v>
      </c>
      <c r="V32" s="1437"/>
      <c r="W32" s="1438"/>
      <c r="X32" s="639"/>
    </row>
    <row r="33" spans="1:24" s="310" customFormat="1" ht="11.25" customHeight="1">
      <c r="A33" s="640"/>
      <c r="B33" s="1470" t="s">
        <v>1389</v>
      </c>
      <c r="C33" s="1456"/>
      <c r="D33" s="1456"/>
      <c r="E33" s="714">
        <v>21</v>
      </c>
      <c r="F33" s="254">
        <f>INDEX(연령전세지수!$207:$247,MATCH($E33,연령전세지수!$D$207:$D$247,FALSE),MATCH(F$10,연령전세지수!$1:$1,FALSE))</f>
        <v>101.44443946631976</v>
      </c>
      <c r="G33" s="768">
        <f>INDEX(연령전세지수!$207:$247,MATCH($E33,연령전세지수!$D$207:$D$247,FALSE),MATCH(G$10,연령전세지수!$1:$1,FALSE))</f>
        <v>100.52344032953897</v>
      </c>
      <c r="H33" s="771">
        <f>INDEX(연령전세지수!$207:$247,MATCH($E33,연령전세지수!$D$207:$D$247,FALSE),MATCH(H$10,연령전세지수!$1:$1,FALSE))</f>
        <v>99.894674835974499</v>
      </c>
      <c r="I33" s="254">
        <f>INDEX(연령전세지수!$248:$288,MATCH($E33,연령전세지수!$D$248:$D$288,FALSE),MATCH(I$10,연령전세지수!$1:$1,FALSE))</f>
        <v>102.60705171532294</v>
      </c>
      <c r="J33" s="768">
        <f>INDEX(연령전세지수!$248:$288,MATCH($E33,연령전세지수!$D$248:$D$288,FALSE),MATCH(J$10,연령전세지수!$1:$1,FALSE))</f>
        <v>101.78125795171742</v>
      </c>
      <c r="K33" s="771">
        <f>INDEX(연령전세지수!$248:$288,MATCH($E33,연령전세지수!$D$248:$D$288,FALSE),MATCH(K$10,연령전세지수!$1:$1,FALSE))</f>
        <v>99.953713572395003</v>
      </c>
      <c r="L33" s="254">
        <f>INDEX(연령전세지수!$289:$329,MATCH($E33,연령전세지수!$D$289:$D$329,FALSE),MATCH(L$10,연령전세지수!$1:$1,FALSE))</f>
        <v>101.65843949601827</v>
      </c>
      <c r="M33" s="281">
        <f>INDEX(연령전세지수!$289:$329,MATCH($E33,연령전세지수!$D$289:$D$329,FALSE),MATCH(M$10,연령전세지수!$1:$1,FALSE))</f>
        <v>100.54779256281019</v>
      </c>
      <c r="N33" s="768">
        <f>INDEX(연령전세지수!$289:$329,MATCH($E33,연령전세지수!$D$289:$D$329,FALSE),MATCH(N$10,연령전세지수!$1:$1,FALSE))</f>
        <v>100</v>
      </c>
      <c r="O33" s="1174">
        <f t="shared" si="3"/>
        <v>0.91620335889972537</v>
      </c>
      <c r="P33" s="284">
        <f t="shared" si="4"/>
        <v>1.551398643511237</v>
      </c>
      <c r="Q33" s="1181">
        <f t="shared" si="5"/>
        <v>0.81134167549516967</v>
      </c>
      <c r="R33" s="284">
        <f t="shared" si="6"/>
        <v>2.6545668470898454</v>
      </c>
      <c r="S33" s="1181">
        <f t="shared" si="7"/>
        <v>1.1045960382613851</v>
      </c>
      <c r="T33" s="284">
        <f t="shared" si="8"/>
        <v>1.6584394960182713</v>
      </c>
      <c r="U33" s="1441" t="s">
        <v>1403</v>
      </c>
      <c r="V33" s="1439"/>
      <c r="W33" s="1440"/>
      <c r="X33" s="642"/>
    </row>
    <row r="34" spans="1:24" s="310" customFormat="1" ht="13.5" customHeight="1">
      <c r="A34" s="1476" t="s">
        <v>185</v>
      </c>
      <c r="B34" s="1476"/>
      <c r="C34" s="1476"/>
      <c r="D34" s="1476"/>
      <c r="E34" s="720">
        <v>22</v>
      </c>
      <c r="F34" s="261">
        <f>INDEX(연령전세지수!$207:$247,MATCH($E34,연령전세지수!$D$207:$D$247,FALSE),MATCH(F$10,연령전세지수!$1:$1,FALSE))</f>
        <v>101.61067584439012</v>
      </c>
      <c r="G34" s="760">
        <f>INDEX(연령전세지수!$207:$247,MATCH($E34,연령전세지수!$D$207:$D$247,FALSE),MATCH(G$10,연령전세지수!$1:$1,FALSE))</f>
        <v>101.41284769563779</v>
      </c>
      <c r="H34" s="761">
        <f>INDEX(연령전세지수!$207:$247,MATCH($E34,연령전세지수!$D$207:$D$247,FALSE),MATCH(H$10,연령전세지수!$1:$1,FALSE))</f>
        <v>99.869452997537849</v>
      </c>
      <c r="I34" s="261">
        <f>INDEX(연령전세지수!$248:$288,MATCH($E34,연령전세지수!$D$248:$D$288,FALSE),MATCH(I$10,연령전세지수!$1:$1,FALSE))</f>
        <v>100.5561154522421</v>
      </c>
      <c r="J34" s="760">
        <f>INDEX(연령전세지수!$248:$288,MATCH($E34,연령전세지수!$D$248:$D$288,FALSE),MATCH(J$10,연령전세지수!$1:$1,FALSE))</f>
        <v>100.25056205305711</v>
      </c>
      <c r="K34" s="761">
        <f>INDEX(연령전세지수!$248:$288,MATCH($E34,연령전세지수!$D$248:$D$288,FALSE),MATCH(K$10,연령전세지수!$1:$1,FALSE))</f>
        <v>99.733168705798107</v>
      </c>
      <c r="L34" s="261">
        <f>INDEX(연령전세지수!$289:$329,MATCH($E34,연령전세지수!$D$289:$D$329,FALSE),MATCH(L$10,연령전세지수!$1:$1,FALSE))</f>
        <v>101.49054292767674</v>
      </c>
      <c r="M34" s="262">
        <f>INDEX(연령전세지수!$289:$329,MATCH($E34,연령전세지수!$D$289:$D$329,FALSE),MATCH(M$10,연령전세지수!$1:$1,FALSE))</f>
        <v>101.10235330393643</v>
      </c>
      <c r="N34" s="760">
        <f>INDEX(연령전세지수!$289:$329,MATCH($E34,연령전세지수!$D$289:$D$329,FALSE),MATCH(N$10,연령전세지수!$1:$1,FALSE))</f>
        <v>99.879220724171958</v>
      </c>
      <c r="O34" s="1171">
        <f t="shared" si="3"/>
        <v>0.19507207740192545</v>
      </c>
      <c r="P34" s="267">
        <f t="shared" si="4"/>
        <v>1.7434989324465411</v>
      </c>
      <c r="Q34" s="1177">
        <f t="shared" si="5"/>
        <v>0.30478971182552606</v>
      </c>
      <c r="R34" s="267">
        <f t="shared" si="6"/>
        <v>0.82514850086794489</v>
      </c>
      <c r="S34" s="1177">
        <f t="shared" si="7"/>
        <v>0.38395706039930921</v>
      </c>
      <c r="T34" s="267">
        <f t="shared" si="8"/>
        <v>1.613270700173608</v>
      </c>
      <c r="U34" s="1374" t="s">
        <v>285</v>
      </c>
      <c r="V34" s="1375"/>
      <c r="W34" s="1375"/>
      <c r="X34" s="1375"/>
    </row>
    <row r="35" spans="1:24" s="310" customFormat="1" ht="13.5" customHeight="1">
      <c r="A35" s="1373" t="s">
        <v>186</v>
      </c>
      <c r="B35" s="1373"/>
      <c r="C35" s="1373"/>
      <c r="D35" s="1373"/>
      <c r="E35" s="714">
        <v>23</v>
      </c>
      <c r="F35" s="261">
        <f>INDEX(연령전세지수!$207:$247,MATCH($E35,연령전세지수!$D$207:$D$247,FALSE),MATCH(F$10,연령전세지수!$1:$1,FALSE))</f>
        <v>99.833335554340636</v>
      </c>
      <c r="G35" s="760">
        <f>INDEX(연령전세지수!$207:$247,MATCH($E35,연령전세지수!$D$207:$D$247,FALSE),MATCH(G$10,연령전세지수!$1:$1,FALSE))</f>
        <v>100.19394673171762</v>
      </c>
      <c r="H35" s="761">
        <f>INDEX(연령전세지수!$207:$247,MATCH($E35,연령전세지수!$D$207:$D$247,FALSE),MATCH(H$10,연령전세지수!$1:$1,FALSE))</f>
        <v>100.15297968977546</v>
      </c>
      <c r="I35" s="261">
        <f>INDEX(연령전세지수!$248:$288,MATCH($E35,연령전세지수!$D$248:$D$288,FALSE),MATCH(I$10,연령전세지수!$1:$1,FALSE))</f>
        <v>99.977001341454738</v>
      </c>
      <c r="J35" s="760">
        <f>INDEX(연령전세지수!$248:$288,MATCH($E35,연령전세지수!$D$248:$D$288,FALSE),MATCH(J$10,연령전세지수!$1:$1,FALSE))</f>
        <v>100.09856928796648</v>
      </c>
      <c r="K35" s="761">
        <f>INDEX(연령전세지수!$248:$288,MATCH($E35,연령전세지수!$D$248:$D$288,FALSE),MATCH(K$10,연령전세지수!$1:$1,FALSE))</f>
        <v>99.972849518574904</v>
      </c>
      <c r="L35" s="261">
        <f>INDEX(연령전세지수!$289:$329,MATCH($E35,연령전세지수!$D$289:$D$329,FALSE),MATCH(L$10,연령전세지수!$1:$1,FALSE))</f>
        <v>100.39138427962459</v>
      </c>
      <c r="M35" s="262">
        <f>INDEX(연령전세지수!$289:$329,MATCH($E35,연령전세지수!$D$289:$D$329,FALSE),MATCH(M$10,연령전세지수!$1:$1,FALSE))</f>
        <v>100.2698671622594</v>
      </c>
      <c r="N35" s="760">
        <f>INDEX(연령전세지수!$289:$329,MATCH($E35,연령전세지수!$D$289:$D$329,FALSE),MATCH(N$10,연령전세지수!$1:$1,FALSE))</f>
        <v>99.935553505541009</v>
      </c>
      <c r="O35" s="1171">
        <f t="shared" si="3"/>
        <v>-0.35991313760956878</v>
      </c>
      <c r="P35" s="267">
        <f t="shared" si="4"/>
        <v>-0.31915589174174031</v>
      </c>
      <c r="Q35" s="1177">
        <f t="shared" si="5"/>
        <v>-0.12144823585041875</v>
      </c>
      <c r="R35" s="267">
        <f t="shared" si="6"/>
        <v>4.1529504258619454E-3</v>
      </c>
      <c r="S35" s="1177">
        <f t="shared" si="7"/>
        <v>0.12119006517534725</v>
      </c>
      <c r="T35" s="267">
        <f t="shared" si="8"/>
        <v>0.45612473048273205</v>
      </c>
      <c r="U35" s="1418" t="s">
        <v>286</v>
      </c>
      <c r="V35" s="1400"/>
      <c r="W35" s="1400"/>
      <c r="X35" s="1400"/>
    </row>
    <row r="36" spans="1:24" s="310" customFormat="1" ht="11.25" customHeight="1">
      <c r="A36" s="630"/>
      <c r="B36" s="1471" t="s">
        <v>1390</v>
      </c>
      <c r="C36" s="1472"/>
      <c r="D36" s="1472"/>
      <c r="E36" s="720">
        <v>24</v>
      </c>
      <c r="F36" s="277">
        <f>INDEX(연령전세지수!$207:$247,MATCH($E36,연령전세지수!$D$207:$D$247,FALSE),MATCH(F$10,연령전세지수!$1:$1,FALSE))</f>
        <v>99.620770605141246</v>
      </c>
      <c r="G36" s="766">
        <f>INDEX(연령전세지수!$207:$247,MATCH($E36,연령전세지수!$D$207:$D$247,FALSE),MATCH(G$10,연령전세지수!$1:$1,FALSE))</f>
        <v>100.0981031383843</v>
      </c>
      <c r="H36" s="767">
        <f>INDEX(연령전세지수!$207:$247,MATCH($E36,연령전세지수!$D$207:$D$247,FALSE),MATCH(H$10,연령전세지수!$1:$1,FALSE))</f>
        <v>100.27828123296376</v>
      </c>
      <c r="I36" s="277">
        <f>INDEX(연령전세지수!$248:$288,MATCH($E36,연령전세지수!$D$248:$D$288,FALSE),MATCH(I$10,연령전세지수!$1:$1,FALSE))</f>
        <v>99.45297584601407</v>
      </c>
      <c r="J36" s="766">
        <f>INDEX(연령전세지수!$248:$288,MATCH($E36,연령전세지수!$D$248:$D$288,FALSE),MATCH(J$10,연령전세지수!$1:$1,FALSE))</f>
        <v>99.411862074179297</v>
      </c>
      <c r="K36" s="767">
        <f>INDEX(연령전세지수!$248:$288,MATCH($E36,연령전세지수!$D$248:$D$288,FALSE),MATCH(K$10,연령전세지수!$1:$1,FALSE))</f>
        <v>99.764749850464867</v>
      </c>
      <c r="L36" s="277">
        <f>INDEX(연령전세지수!$289:$329,MATCH($E36,연령전세지수!$D$289:$D$329,FALSE),MATCH(L$10,연령전세지수!$1:$1,FALSE))</f>
        <v>100.37665614199767</v>
      </c>
      <c r="M36" s="255">
        <f>INDEX(연령전세지수!$289:$329,MATCH($E36,연령전세지수!$D$289:$D$329,FALSE),MATCH(M$10,연령전세지수!$1:$1,FALSE))</f>
        <v>100.1334395266164</v>
      </c>
      <c r="N36" s="766">
        <f>INDEX(연령전세지수!$289:$329,MATCH($E36,연령전세지수!$D$289:$D$329,FALSE),MATCH(N$10,연령전세지수!$1:$1,FALSE))</f>
        <v>99.986080116548067</v>
      </c>
      <c r="O36" s="1175">
        <f t="shared" si="3"/>
        <v>-0.47686471399278618</v>
      </c>
      <c r="P36" s="289">
        <f t="shared" si="4"/>
        <v>-0.65568597680190077</v>
      </c>
      <c r="Q36" s="1178">
        <f t="shared" si="5"/>
        <v>4.135700808429732E-2</v>
      </c>
      <c r="R36" s="289">
        <f t="shared" si="6"/>
        <v>-0.3125091827705706</v>
      </c>
      <c r="S36" s="1178">
        <f t="shared" si="7"/>
        <v>0.24289250077804692</v>
      </c>
      <c r="T36" s="289">
        <f t="shared" si="8"/>
        <v>0.39063040074611699</v>
      </c>
      <c r="U36" s="1433" t="s">
        <v>1393</v>
      </c>
      <c r="V36" s="1434"/>
      <c r="W36" s="1435"/>
      <c r="X36" s="639"/>
    </row>
    <row r="37" spans="1:24" s="310" customFormat="1" ht="11.25" customHeight="1">
      <c r="A37" s="630"/>
      <c r="B37" s="1473" t="s">
        <v>1391</v>
      </c>
      <c r="C37" s="1454"/>
      <c r="D37" s="1454"/>
      <c r="E37" s="714">
        <v>25</v>
      </c>
      <c r="F37" s="277">
        <f>INDEX(연령전세지수!$207:$247,MATCH($E37,연령전세지수!$D$207:$D$247,FALSE),MATCH(F$10,연령전세지수!$1:$1,FALSE))</f>
        <v>100.24149691583067</v>
      </c>
      <c r="G37" s="766">
        <f>INDEX(연령전세지수!$207:$247,MATCH($E37,연령전세지수!$D$207:$D$247,FALSE),MATCH(G$10,연령전세지수!$1:$1,FALSE))</f>
        <v>100.250801866486</v>
      </c>
      <c r="H37" s="767">
        <f>INDEX(연령전세지수!$207:$247,MATCH($E37,연령전세지수!$D$207:$D$247,FALSE),MATCH(H$10,연령전세지수!$1:$1,FALSE))</f>
        <v>100.00420670566722</v>
      </c>
      <c r="I37" s="277">
        <f>INDEX(연령전세지수!$248:$288,MATCH($E37,연령전세지수!$D$248:$D$288,FALSE),MATCH(I$10,연령전세지수!$1:$1,FALSE))</f>
        <v>100.26932079538425</v>
      </c>
      <c r="J37" s="766">
        <f>INDEX(연령전세지수!$248:$288,MATCH($E37,연령전세지수!$D$248:$D$288,FALSE),MATCH(J$10,연령전세지수!$1:$1,FALSE))</f>
        <v>100.4096668022292</v>
      </c>
      <c r="K37" s="767">
        <f>INDEX(연령전세지수!$248:$288,MATCH($E37,연령전세지수!$D$248:$D$288,FALSE),MATCH(K$10,연령전세지수!$1:$1,FALSE))</f>
        <v>99.998170491838607</v>
      </c>
      <c r="L37" s="277">
        <f>INDEX(연령전세지수!$289:$329,MATCH($E37,연령전세지수!$D$289:$D$329,FALSE),MATCH(L$10,연령전세지수!$1:$1,FALSE))</f>
        <v>99.159961051691496</v>
      </c>
      <c r="M37" s="255">
        <f>INDEX(연령전세지수!$289:$329,MATCH($E37,연령전세지수!$D$289:$D$329,FALSE),MATCH(M$10,연령전세지수!$1:$1,FALSE))</f>
        <v>99.171370344343018</v>
      </c>
      <c r="N37" s="766">
        <f>INDEX(연령전세지수!$289:$329,MATCH($E37,연령전세지수!$D$289:$D$329,FALSE),MATCH(N$10,연령전세지수!$1:$1,FALSE))</f>
        <v>100.19845579420794</v>
      </c>
      <c r="O37" s="1172">
        <f t="shared" si="3"/>
        <v>-9.281672048599976E-3</v>
      </c>
      <c r="P37" s="260">
        <f t="shared" si="4"/>
        <v>0.23728022848263919</v>
      </c>
      <c r="Q37" s="1180">
        <f t="shared" si="5"/>
        <v>-0.13977340162016905</v>
      </c>
      <c r="R37" s="260">
        <f t="shared" si="6"/>
        <v>0.27115526435332882</v>
      </c>
      <c r="S37" s="1180">
        <f t="shared" si="7"/>
        <v>-1.1504623372560197E-2</v>
      </c>
      <c r="T37" s="260">
        <f t="shared" si="8"/>
        <v>-1.0364378715070788</v>
      </c>
      <c r="U37" s="1436" t="s">
        <v>1394</v>
      </c>
      <c r="V37" s="1437"/>
      <c r="W37" s="1438"/>
      <c r="X37" s="639"/>
    </row>
    <row r="38" spans="1:24" s="310" customFormat="1" ht="11.25" customHeight="1">
      <c r="A38" s="630"/>
      <c r="B38" s="1470" t="s">
        <v>187</v>
      </c>
      <c r="C38" s="1456"/>
      <c r="D38" s="1456"/>
      <c r="E38" s="720">
        <v>26</v>
      </c>
      <c r="F38" s="277">
        <f>INDEX(연령전세지수!$207:$247,MATCH($E38,연령전세지수!$D$207:$D$247,FALSE),MATCH(F$10,연령전세지수!$1:$1,FALSE))</f>
        <v>100.10019175264597</v>
      </c>
      <c r="G38" s="766">
        <f>INDEX(연령전세지수!$207:$247,MATCH($E38,연령전세지수!$D$207:$D$247,FALSE),MATCH(G$10,연령전세지수!$1:$1,FALSE))</f>
        <v>100.52872312540329</v>
      </c>
      <c r="H38" s="767">
        <f>INDEX(연령전세지수!$207:$247,MATCH($E38,연령전세지수!$D$207:$D$247,FALSE),MATCH(H$10,연령전세지수!$1:$1,FALSE))</f>
        <v>99.843157913309867</v>
      </c>
      <c r="I38" s="277">
        <f>INDEX(연령전세지수!$248:$288,MATCH($E38,연령전세지수!$D$248:$D$288,FALSE),MATCH(I$10,연령전세지수!$1:$1,FALSE))</f>
        <v>100.55902058981707</v>
      </c>
      <c r="J38" s="766">
        <f>INDEX(연령전세지수!$248:$288,MATCH($E38,연령전세지수!$D$248:$D$288,FALSE),MATCH(J$10,연령전세지수!$1:$1,FALSE))</f>
        <v>100.98913593434075</v>
      </c>
      <c r="K38" s="767">
        <f>INDEX(연령전세지수!$248:$288,MATCH($E38,연령전세지수!$D$248:$D$288,FALSE),MATCH(K$10,연령전세지수!$1:$1,FALSE))</f>
        <v>100.36086280055407</v>
      </c>
      <c r="L38" s="277">
        <f>INDEX(연령전세지수!$289:$329,MATCH($E38,연령전세지수!$D$289:$D$329,FALSE),MATCH(L$10,연령전세지수!$1:$1,FALSE))</f>
        <v>101.76492132017722</v>
      </c>
      <c r="M38" s="255">
        <f>INDEX(연령전세지수!$289:$329,MATCH($E38,연령전세지수!$D$289:$D$329,FALSE),MATCH(M$10,연령전세지수!$1:$1,FALSE))</f>
        <v>101.75677262856604</v>
      </c>
      <c r="N38" s="766">
        <f>INDEX(연령전세지수!$289:$329,MATCH($E38,연령전세지수!$D$289:$D$329,FALSE),MATCH(N$10,연령전세지수!$1:$1,FALSE))</f>
        <v>99.547426652374867</v>
      </c>
      <c r="O38" s="1174">
        <f t="shared" si="3"/>
        <v>-0.42627754479955815</v>
      </c>
      <c r="P38" s="284">
        <f t="shared" si="4"/>
        <v>0.2574376098553266</v>
      </c>
      <c r="Q38" s="1181">
        <f t="shared" si="5"/>
        <v>-0.4259025889708834</v>
      </c>
      <c r="R38" s="284">
        <f t="shared" si="6"/>
        <v>0.197445282686326</v>
      </c>
      <c r="S38" s="1181">
        <f t="shared" si="7"/>
        <v>8.0080090992362685E-3</v>
      </c>
      <c r="T38" s="284">
        <f t="shared" si="8"/>
        <v>2.2275760834541414</v>
      </c>
      <c r="U38" s="1425" t="s">
        <v>306</v>
      </c>
      <c r="V38" s="1439"/>
      <c r="W38" s="1440"/>
      <c r="X38" s="639"/>
    </row>
    <row r="39" spans="1:24" s="310" customFormat="1" ht="12.6" customHeight="1">
      <c r="A39" s="1476" t="s">
        <v>790</v>
      </c>
      <c r="B39" s="1476"/>
      <c r="C39" s="1476"/>
      <c r="D39" s="1476"/>
      <c r="E39" s="714">
        <v>27</v>
      </c>
      <c r="F39" s="261">
        <f>INDEX(연령전세지수!$207:$247,MATCH($E39,연령전세지수!$D$207:$D$247,FALSE),MATCH(F$10,연령전세지수!$1:$1,FALSE))</f>
        <v>100.9146573147937</v>
      </c>
      <c r="G39" s="760">
        <f>INDEX(연령전세지수!$207:$247,MATCH($E39,연령전세지수!$D$207:$D$247,FALSE),MATCH(G$10,연령전세지수!$1:$1,FALSE))</f>
        <v>100.82644532851464</v>
      </c>
      <c r="H39" s="761">
        <f>INDEX(연령전세지수!$207:$247,MATCH($E39,연령전세지수!$D$207:$D$247,FALSE),MATCH(H$10,연령전세지수!$1:$1,FALSE))</f>
        <v>100.08451745475431</v>
      </c>
      <c r="I39" s="261">
        <f>INDEX(연령전세지수!$248:$288,MATCH($E39,연령전세지수!$D$248:$D$288,FALSE),MATCH(I$10,연령전세지수!$1:$1,FALSE))</f>
        <v>101.30274251200588</v>
      </c>
      <c r="J39" s="760">
        <f>INDEX(연령전세지수!$248:$288,MATCH($E39,연령전세지수!$D$248:$D$288,FALSE),MATCH(J$10,연령전세지수!$1:$1,FALSE))</f>
        <v>101.26544466799547</v>
      </c>
      <c r="K39" s="761">
        <f>INDEX(연령전세지수!$248:$288,MATCH($E39,연령전세지수!$D$248:$D$288,FALSE),MATCH(K$10,연령전세지수!$1:$1,FALSE))</f>
        <v>100.15653161863021</v>
      </c>
      <c r="L39" s="261">
        <f>INDEX(연령전세지수!$289:$329,MATCH($E39,연령전세지수!$D$289:$D$329,FALSE),MATCH(L$10,연령전세지수!$1:$1,FALSE))</f>
        <v>102.79290882614941</v>
      </c>
      <c r="M39" s="262">
        <f>INDEX(연령전세지수!$289:$329,MATCH($E39,연령전세지수!$D$289:$D$329,FALSE),MATCH(M$10,연령전세지수!$1:$1,FALSE))</f>
        <v>102.72610686661912</v>
      </c>
      <c r="N39" s="760">
        <f>INDEX(연령전세지수!$289:$329,MATCH($E39,연령전세지수!$D$289:$D$329,FALSE),MATCH(N$10,연령전세지수!$1:$1,FALSE))</f>
        <v>100.7596327401353</v>
      </c>
      <c r="O39" s="1171">
        <f t="shared" si="3"/>
        <v>8.7488938037694197E-2</v>
      </c>
      <c r="P39" s="267">
        <f t="shared" si="4"/>
        <v>0.82943883944355257</v>
      </c>
      <c r="Q39" s="1177">
        <f t="shared" si="5"/>
        <v>3.6831758486521871E-2</v>
      </c>
      <c r="R39" s="267">
        <f t="shared" si="6"/>
        <v>1.1444195149849401</v>
      </c>
      <c r="S39" s="1177">
        <f t="shared" si="7"/>
        <v>6.502919420185993E-2</v>
      </c>
      <c r="T39" s="267">
        <f t="shared" si="8"/>
        <v>2.0179470991702031</v>
      </c>
      <c r="U39" s="1374" t="s">
        <v>278</v>
      </c>
      <c r="V39" s="1375"/>
      <c r="W39" s="1375"/>
      <c r="X39" s="1375"/>
    </row>
    <row r="40" spans="1:24" s="310" customFormat="1" ht="12.6" customHeight="1">
      <c r="A40" s="1476" t="s">
        <v>789</v>
      </c>
      <c r="B40" s="1476"/>
      <c r="C40" s="1476"/>
      <c r="D40" s="1476"/>
      <c r="E40" s="720">
        <v>28</v>
      </c>
      <c r="F40" s="261">
        <f>INDEX(연령전세지수!$207:$247,MATCH($E40,연령전세지수!$D$207:$D$247,FALSE),MATCH(F$10,연령전세지수!$1:$1,FALSE))</f>
        <v>100.23814396210264</v>
      </c>
      <c r="G40" s="760">
        <f>INDEX(연령전세지수!$207:$247,MATCH($E40,연령전세지수!$D$207:$D$247,FALSE),MATCH(G$10,연령전세지수!$1:$1,FALSE))</f>
        <v>100.23814396210264</v>
      </c>
      <c r="H40" s="761">
        <f>INDEX(연령전세지수!$207:$247,MATCH($E40,연령전세지수!$D$207:$D$247,FALSE),MATCH(H$10,연령전세지수!$1:$1,FALSE))</f>
        <v>100</v>
      </c>
      <c r="I40" s="261">
        <f>INDEX(연령전세지수!$248:$288,MATCH($E40,연령전세지수!$D$248:$D$288,FALSE),MATCH(I$10,연령전세지수!$1:$1,FALSE))</f>
        <v>102.20991501651014</v>
      </c>
      <c r="J40" s="760">
        <f>INDEX(연령전세지수!$248:$288,MATCH($E40,연령전세지수!$D$248:$D$288,FALSE),MATCH(J$10,연령전세지수!$1:$1,FALSE))</f>
        <v>102.20991501651014</v>
      </c>
      <c r="K40" s="761">
        <f>INDEX(연령전세지수!$248:$288,MATCH($E40,연령전세지수!$D$248:$D$288,FALSE),MATCH(K$10,연령전세지수!$1:$1,FALSE))</f>
        <v>100</v>
      </c>
      <c r="L40" s="261">
        <f>INDEX(연령전세지수!$289:$329,MATCH($E40,연령전세지수!$D$289:$D$329,FALSE),MATCH(L$10,연령전세지수!$1:$1,FALSE))</f>
        <v>100.43121909505979</v>
      </c>
      <c r="M40" s="262">
        <f>INDEX(연령전세지수!$289:$329,MATCH($E40,연령전세지수!$D$289:$D$329,FALSE),MATCH(M$10,연령전세지수!$1:$1,FALSE))</f>
        <v>100.33629197337545</v>
      </c>
      <c r="N40" s="760">
        <f>INDEX(연령전세지수!$289:$329,MATCH($E40,연령전세지수!$D$289:$D$329,FALSE),MATCH(N$10,연령전세지수!$1:$1,FALSE))</f>
        <v>100</v>
      </c>
      <c r="O40" s="1171">
        <f t="shared" si="3"/>
        <v>0</v>
      </c>
      <c r="P40" s="267">
        <f t="shared" si="4"/>
        <v>0.23814396210264377</v>
      </c>
      <c r="Q40" s="1177">
        <f t="shared" si="5"/>
        <v>0</v>
      </c>
      <c r="R40" s="267">
        <f t="shared" si="6"/>
        <v>2.2099150165101333</v>
      </c>
      <c r="S40" s="1177">
        <f t="shared" si="7"/>
        <v>9.4608959347963761E-2</v>
      </c>
      <c r="T40" s="267">
        <f t="shared" si="8"/>
        <v>0.43121909505978717</v>
      </c>
      <c r="U40" s="1374" t="s">
        <v>277</v>
      </c>
      <c r="V40" s="1375"/>
      <c r="W40" s="1375"/>
      <c r="X40" s="1375"/>
    </row>
    <row r="41" spans="1:24" s="310" customFormat="1" ht="12.6" customHeight="1">
      <c r="A41" s="1476" t="s">
        <v>791</v>
      </c>
      <c r="B41" s="1476"/>
      <c r="C41" s="1476"/>
      <c r="D41" s="1476"/>
      <c r="E41" s="714">
        <v>29</v>
      </c>
      <c r="F41" s="261">
        <f>INDEX(연령전세지수!$207:$247,MATCH($E41,연령전세지수!$D$207:$D$247,FALSE),MATCH(F$10,연령전세지수!$1:$1,FALSE))</f>
        <v>102.68309972419884</v>
      </c>
      <c r="G41" s="760">
        <f>INDEX(연령전세지수!$207:$247,MATCH($E41,연령전세지수!$D$207:$D$247,FALSE),MATCH(G$10,연령전세지수!$1:$1,FALSE))</f>
        <v>102.48580635768934</v>
      </c>
      <c r="H41" s="761">
        <f>INDEX(연령전세지수!$207:$247,MATCH($E41,연령전세지수!$D$207:$D$247,FALSE),MATCH(H$10,연령전세지수!$1:$1,FALSE))</f>
        <v>101.01860300183398</v>
      </c>
      <c r="I41" s="261">
        <f>INDEX(연령전세지수!$248:$288,MATCH($E41,연령전세지수!$D$248:$D$288,FALSE),MATCH(I$10,연령전세지수!$1:$1,FALSE))</f>
        <v>103.43294832075752</v>
      </c>
      <c r="J41" s="760">
        <f>INDEX(연령전세지수!$248:$288,MATCH($E41,연령전세지수!$D$248:$D$288,FALSE),MATCH(J$10,연령전세지수!$1:$1,FALSE))</f>
        <v>103.24181156731147</v>
      </c>
      <c r="K41" s="761">
        <f>INDEX(연령전세지수!$248:$288,MATCH($E41,연령전세지수!$D$248:$D$288,FALSE),MATCH(K$10,연령전세지수!$1:$1,FALSE))</f>
        <v>100.23265081986092</v>
      </c>
      <c r="L41" s="261">
        <f>INDEX(연령전세지수!$289:$329,MATCH($E41,연령전세지수!$D$289:$D$329,FALSE),MATCH(L$10,연령전세지수!$1:$1,FALSE))</f>
        <v>100.9523942853161</v>
      </c>
      <c r="M41" s="262">
        <f>INDEX(연령전세지수!$289:$329,MATCH($E41,연령전세지수!$D$289:$D$329,FALSE),MATCH(M$10,연령전세지수!$1:$1,FALSE))</f>
        <v>100.63585682554348</v>
      </c>
      <c r="N41" s="760">
        <f>INDEX(연령전세지수!$289:$329,MATCH($E41,연령전세지수!$D$289:$D$329,FALSE),MATCH(N$10,연령전세지수!$1:$1,FALSE))</f>
        <v>100.39294496908977</v>
      </c>
      <c r="O41" s="1171">
        <f t="shared" si="3"/>
        <v>0.19250799063912361</v>
      </c>
      <c r="P41" s="267">
        <f t="shared" si="4"/>
        <v>1.6477130675967011</v>
      </c>
      <c r="Q41" s="1177">
        <f t="shared" si="5"/>
        <v>0.18513502479702293</v>
      </c>
      <c r="R41" s="267">
        <f t="shared" si="6"/>
        <v>3.1928692643759415</v>
      </c>
      <c r="S41" s="1177">
        <f t="shared" si="7"/>
        <v>0.31453745191571958</v>
      </c>
      <c r="T41" s="267">
        <f t="shared" si="8"/>
        <v>0.55725959269208314</v>
      </c>
      <c r="U41" s="1374" t="s">
        <v>280</v>
      </c>
      <c r="V41" s="1375"/>
      <c r="W41" s="1375"/>
      <c r="X41" s="1375"/>
    </row>
    <row r="42" spans="1:24" s="310" customFormat="1" ht="12.6" customHeight="1">
      <c r="A42" s="1476" t="s">
        <v>792</v>
      </c>
      <c r="B42" s="1476"/>
      <c r="C42" s="1476"/>
      <c r="D42" s="1476"/>
      <c r="E42" s="720">
        <v>30</v>
      </c>
      <c r="F42" s="261">
        <f>INDEX(연령전세지수!$207:$247,MATCH($E42,연령전세지수!$D$207:$D$247,FALSE),MATCH(F$10,연령전세지수!$1:$1,FALSE))</f>
        <v>100.53878069547257</v>
      </c>
      <c r="G42" s="760">
        <f>INDEX(연령전세지수!$207:$247,MATCH($E42,연령전세지수!$D$207:$D$247,FALSE),MATCH(G$10,연령전세지수!$1:$1,FALSE))</f>
        <v>100.64574047481665</v>
      </c>
      <c r="H42" s="761">
        <f>INDEX(연령전세지수!$207:$247,MATCH($E42,연령전세지수!$D$207:$D$247,FALSE),MATCH(H$10,연령전세지수!$1:$1,FALSE))</f>
        <v>100.25062143231057</v>
      </c>
      <c r="I42" s="261">
        <f>INDEX(연령전세지수!$248:$288,MATCH($E42,연령전세지수!$D$248:$D$288,FALSE),MATCH(I$10,연령전세지수!$1:$1,FALSE))</f>
        <v>101.06620379987328</v>
      </c>
      <c r="J42" s="760">
        <f>INDEX(연령전세지수!$248:$288,MATCH($E42,연령전세지수!$D$248:$D$288,FALSE),MATCH(J$10,연령전세지수!$1:$1,FALSE))</f>
        <v>101.15480067117004</v>
      </c>
      <c r="K42" s="761">
        <f>INDEX(연령전세지수!$248:$288,MATCH($E42,연령전세지수!$D$248:$D$288,FALSE),MATCH(K$10,연령전세지수!$1:$1,FALSE))</f>
        <v>99.978253522484223</v>
      </c>
      <c r="L42" s="261">
        <f>INDEX(연령전세지수!$289:$329,MATCH($E42,연령전세지수!$D$289:$D$329,FALSE),MATCH(L$10,연령전세지수!$1:$1,FALSE))</f>
        <v>101.7520482453226</v>
      </c>
      <c r="M42" s="262">
        <f>INDEX(연령전세지수!$289:$329,MATCH($E42,연령전세지수!$D$289:$D$329,FALSE),MATCH(M$10,연령전세지수!$1:$1,FALSE))</f>
        <v>101.45309095479389</v>
      </c>
      <c r="N42" s="760">
        <f>INDEX(연령전세지수!$289:$329,MATCH($E42,연령전세지수!$D$289:$D$329,FALSE),MATCH(N$10,연령전세지수!$1:$1,FALSE))</f>
        <v>100.17092811973589</v>
      </c>
      <c r="O42" s="1171">
        <f t="shared" si="3"/>
        <v>-0.10627352815874014</v>
      </c>
      <c r="P42" s="267">
        <f t="shared" si="4"/>
        <v>0.2874388797246219</v>
      </c>
      <c r="Q42" s="1177">
        <f t="shared" si="5"/>
        <v>-8.7585434115744487E-2</v>
      </c>
      <c r="R42" s="267">
        <f t="shared" si="6"/>
        <v>1.0881869197128857</v>
      </c>
      <c r="S42" s="1177">
        <f t="shared" si="7"/>
        <v>0.294675389103638</v>
      </c>
      <c r="T42" s="267">
        <f t="shared" si="8"/>
        <v>1.5784221582700875</v>
      </c>
      <c r="U42" s="1374" t="s">
        <v>279</v>
      </c>
      <c r="V42" s="1375"/>
      <c r="W42" s="1375"/>
      <c r="X42" s="1375"/>
    </row>
    <row r="43" spans="1:24" s="310" customFormat="1" ht="12.6" customHeight="1">
      <c r="A43" s="1476" t="s">
        <v>1379</v>
      </c>
      <c r="B43" s="1476"/>
      <c r="C43" s="1476"/>
      <c r="D43" s="1476"/>
      <c r="E43" s="714">
        <v>31</v>
      </c>
      <c r="F43" s="261">
        <f>INDEX(연령전세지수!$207:$247,MATCH($E43,연령전세지수!$D$207:$D$247,FALSE),MATCH(F$10,연령전세지수!$1:$1,FALSE))</f>
        <v>105.70277632624851</v>
      </c>
      <c r="G43" s="760">
        <f>INDEX(연령전세지수!$207:$247,MATCH($E43,연령전세지수!$D$207:$D$247,FALSE),MATCH(G$10,연령전세지수!$1:$1,FALSE))</f>
        <v>104.4368291459066</v>
      </c>
      <c r="H43" s="761">
        <f>INDEX(연령전세지수!$207:$247,MATCH($E43,연령전세지수!$D$207:$D$247,FALSE),MATCH(H$10,연령전세지수!$1:$1,FALSE))</f>
        <v>100</v>
      </c>
      <c r="I43" s="261">
        <f>INDEX(연령전세지수!$248:$288,MATCH($E43,연령전세지수!$D$248:$D$288,FALSE),MATCH(I$10,연령전세지수!$1:$1,FALSE))</f>
        <v>119.04444636499237</v>
      </c>
      <c r="J43" s="760">
        <f>INDEX(연령전세지수!$248:$288,MATCH($E43,연령전세지수!$D$248:$D$288,FALSE),MATCH(J$10,연령전세지수!$1:$1,FALSE))</f>
        <v>118.18508131641541</v>
      </c>
      <c r="K43" s="761">
        <f>INDEX(연령전세지수!$248:$288,MATCH($E43,연령전세지수!$D$248:$D$288,FALSE),MATCH(K$10,연령전세지수!$1:$1,FALSE))</f>
        <v>100</v>
      </c>
      <c r="L43" s="261">
        <f>INDEX(연령전세지수!$289:$329,MATCH($E43,연령전세지수!$D$289:$D$329,FALSE),MATCH(L$10,연령전세지수!$1:$1,FALSE))</f>
        <v>110.47995322693893</v>
      </c>
      <c r="M43" s="262">
        <f>INDEX(연령전세지수!$289:$329,MATCH($E43,연령전세지수!$D$289:$D$329,FALSE),MATCH(M$10,연령전세지수!$1:$1,FALSE))</f>
        <v>109.76661259280567</v>
      </c>
      <c r="N43" s="760">
        <f>INDEX(연령전세지수!$289:$329,MATCH($E43,연령전세지수!$D$289:$D$329,FALSE),MATCH(N$10,연령전세지수!$1:$1,FALSE))</f>
        <v>100</v>
      </c>
      <c r="O43" s="1171">
        <f t="shared" si="3"/>
        <v>1.2121654694947415</v>
      </c>
      <c r="P43" s="267">
        <f t="shared" si="4"/>
        <v>5.7027763262485154</v>
      </c>
      <c r="Q43" s="1177">
        <f t="shared" si="5"/>
        <v>0.72713496407910139</v>
      </c>
      <c r="R43" s="267">
        <f t="shared" si="6"/>
        <v>19.044446364992361</v>
      </c>
      <c r="S43" s="1177">
        <f t="shared" si="7"/>
        <v>0.64987031783469984</v>
      </c>
      <c r="T43" s="267">
        <f t="shared" si="8"/>
        <v>10.479953226938932</v>
      </c>
      <c r="U43" s="1374" t="s">
        <v>1376</v>
      </c>
      <c r="V43" s="1375"/>
      <c r="W43" s="1375"/>
      <c r="X43" s="1375"/>
    </row>
    <row r="44" spans="1:24" s="310" customFormat="1" ht="12.6" customHeight="1">
      <c r="A44" s="1474" t="s">
        <v>793</v>
      </c>
      <c r="B44" s="1474"/>
      <c r="C44" s="1474"/>
      <c r="D44" s="1474"/>
      <c r="E44" s="720">
        <v>32</v>
      </c>
      <c r="F44" s="261">
        <f>INDEX(연령전세지수!$207:$247,MATCH($E44,연령전세지수!$D$207:$D$247,FALSE),MATCH(F$10,연령전세지수!$1:$1,FALSE))</f>
        <v>100.426827725446</v>
      </c>
      <c r="G44" s="760">
        <f>INDEX(연령전세지수!$207:$247,MATCH($E44,연령전세지수!$D$207:$D$247,FALSE),MATCH(G$10,연령전세지수!$1:$1,FALSE))</f>
        <v>100.426827725446</v>
      </c>
      <c r="H44" s="761">
        <f>INDEX(연령전세지수!$207:$247,MATCH($E44,연령전세지수!$D$207:$D$247,FALSE),MATCH(H$10,연령전세지수!$1:$1,FALSE))</f>
        <v>100</v>
      </c>
      <c r="I44" s="261">
        <f>INDEX(연령전세지수!$248:$288,MATCH($E44,연령전세지수!$D$248:$D$288,FALSE),MATCH(I$10,연령전세지수!$1:$1,FALSE))</f>
        <v>100.94208774184732</v>
      </c>
      <c r="J44" s="760">
        <f>INDEX(연령전세지수!$248:$288,MATCH($E44,연령전세지수!$D$248:$D$288,FALSE),MATCH(J$10,연령전세지수!$1:$1,FALSE))</f>
        <v>101.00676836962299</v>
      </c>
      <c r="K44" s="761">
        <f>INDEX(연령전세지수!$248:$288,MATCH($E44,연령전세지수!$D$248:$D$288,FALSE),MATCH(K$10,연령전세지수!$1:$1,FALSE))</f>
        <v>100.29386677740655</v>
      </c>
      <c r="L44" s="261">
        <f>INDEX(연령전세지수!$289:$329,MATCH($E44,연령전세지수!$D$289:$D$329,FALSE),MATCH(L$10,연령전세지수!$1:$1,FALSE))</f>
        <v>101.52698129296445</v>
      </c>
      <c r="M44" s="262">
        <f>INDEX(연령전세지수!$289:$329,MATCH($E44,연령전세지수!$D$289:$D$329,FALSE),MATCH(M$10,연령전세지수!$1:$1,FALSE))</f>
        <v>101.48051297349721</v>
      </c>
      <c r="N44" s="760">
        <f>INDEX(연령전세지수!$289:$329,MATCH($E44,연령전세지수!$D$289:$D$329,FALSE),MATCH(N$10,연령전세지수!$1:$1,FALSE))</f>
        <v>100.41255543550882</v>
      </c>
      <c r="O44" s="1171">
        <f t="shared" si="3"/>
        <v>0</v>
      </c>
      <c r="P44" s="267">
        <f t="shared" si="4"/>
        <v>0.42682772544599956</v>
      </c>
      <c r="Q44" s="1177">
        <f t="shared" si="5"/>
        <v>-6.4035934244510706E-2</v>
      </c>
      <c r="R44" s="267">
        <f t="shared" si="6"/>
        <v>0.64632163986602098</v>
      </c>
      <c r="S44" s="1177">
        <f t="shared" si="7"/>
        <v>4.579038684930925E-2</v>
      </c>
      <c r="T44" s="267">
        <f t="shared" si="8"/>
        <v>1.109847122824581</v>
      </c>
      <c r="U44" s="1422" t="s">
        <v>281</v>
      </c>
      <c r="V44" s="1421"/>
      <c r="W44" s="1421"/>
      <c r="X44" s="1421"/>
    </row>
    <row r="45" spans="1:24" s="310" customFormat="1" ht="12.6" customHeight="1">
      <c r="A45" s="1474" t="s">
        <v>794</v>
      </c>
      <c r="B45" s="1474"/>
      <c r="C45" s="1474"/>
      <c r="D45" s="1474"/>
      <c r="E45" s="714">
        <v>33</v>
      </c>
      <c r="F45" s="261">
        <f>INDEX(연령전세지수!$207:$247,MATCH($E45,연령전세지수!$D$207:$D$247,FALSE),MATCH(F$10,연령전세지수!$1:$1,FALSE))</f>
        <v>99.547319162222777</v>
      </c>
      <c r="G45" s="760">
        <f>INDEX(연령전세지수!$207:$247,MATCH($E45,연령전세지수!$D$207:$D$247,FALSE),MATCH(G$10,연령전세지수!$1:$1,FALSE))</f>
        <v>99.547319162222777</v>
      </c>
      <c r="H45" s="761">
        <f>INDEX(연령전세지수!$207:$247,MATCH($E45,연령전세지수!$D$207:$D$247,FALSE),MATCH(H$10,연령전세지수!$1:$1,FALSE))</f>
        <v>100</v>
      </c>
      <c r="I45" s="261">
        <f>INDEX(연령전세지수!$248:$288,MATCH($E45,연령전세지수!$D$248:$D$288,FALSE),MATCH(I$10,연령전세지수!$1:$1,FALSE))</f>
        <v>103.0005207685647</v>
      </c>
      <c r="J45" s="760">
        <f>INDEX(연령전세지수!$248:$288,MATCH($E45,연령전세지수!$D$248:$D$288,FALSE),MATCH(J$10,연령전세지수!$1:$1,FALSE))</f>
        <v>102.83148140356377</v>
      </c>
      <c r="K45" s="761">
        <f>INDEX(연령전세지수!$248:$288,MATCH($E45,연령전세지수!$D$248:$D$288,FALSE),MATCH(K$10,연령전세지수!$1:$1,FALSE))</f>
        <v>100.2948761536728</v>
      </c>
      <c r="L45" s="261">
        <f>INDEX(연령전세지수!$289:$329,MATCH($E45,연령전세지수!$D$289:$D$329,FALSE),MATCH(L$10,연령전세지수!$1:$1,FALSE))</f>
        <v>101.87636000913869</v>
      </c>
      <c r="M45" s="262">
        <f>INDEX(연령전세지수!$289:$329,MATCH($E45,연령전세지수!$D$289:$D$329,FALSE),MATCH(M$10,연령전세지수!$1:$1,FALSE))</f>
        <v>101.84988888796536</v>
      </c>
      <c r="N45" s="760">
        <f>INDEX(연령전세지수!$289:$329,MATCH($E45,연령전세지수!$D$289:$D$329,FALSE),MATCH(N$10,연령전세지수!$1:$1,FALSE))</f>
        <v>100.30105462031894</v>
      </c>
      <c r="O45" s="1171">
        <f t="shared" si="3"/>
        <v>0</v>
      </c>
      <c r="P45" s="267">
        <f t="shared" si="4"/>
        <v>-0.45268083777721957</v>
      </c>
      <c r="Q45" s="1177">
        <f t="shared" si="5"/>
        <v>0.16438483885836686</v>
      </c>
      <c r="R45" s="267">
        <f t="shared" si="6"/>
        <v>2.6976897710569769</v>
      </c>
      <c r="S45" s="1177">
        <f t="shared" si="7"/>
        <v>2.5990328965841414E-2</v>
      </c>
      <c r="T45" s="267">
        <f t="shared" si="8"/>
        <v>1.5705770939128616</v>
      </c>
      <c r="U45" s="1422" t="s">
        <v>282</v>
      </c>
      <c r="V45" s="1421"/>
      <c r="W45" s="1421"/>
      <c r="X45" s="1421"/>
    </row>
    <row r="46" spans="1:24" s="310" customFormat="1" ht="12.6" customHeight="1">
      <c r="A46" s="1474" t="s">
        <v>795</v>
      </c>
      <c r="B46" s="1474"/>
      <c r="C46" s="1474"/>
      <c r="D46" s="1474"/>
      <c r="E46" s="720">
        <v>34</v>
      </c>
      <c r="F46" s="261">
        <f>INDEX(연령전세지수!$207:$247,MATCH($E46,연령전세지수!$D$207:$D$247,FALSE),MATCH(F$10,연령전세지수!$1:$1,FALSE))</f>
        <v>102.50086650325025</v>
      </c>
      <c r="G46" s="760">
        <f>INDEX(연령전세지수!$207:$247,MATCH($E46,연령전세지수!$D$207:$D$247,FALSE),MATCH(G$10,연령전세지수!$1:$1,FALSE))</f>
        <v>102.45707586759096</v>
      </c>
      <c r="H46" s="761">
        <f>INDEX(연령전세지수!$207:$247,MATCH($E46,연령전세지수!$D$207:$D$247,FALSE),MATCH(H$10,연령전세지수!$1:$1,FALSE))</f>
        <v>101.27927901864575</v>
      </c>
      <c r="I46" s="261">
        <f>INDEX(연령전세지수!$248:$288,MATCH($E46,연령전세지수!$D$248:$D$288,FALSE),MATCH(I$10,연령전세지수!$1:$1,FALSE))</f>
        <v>101.39042968581423</v>
      </c>
      <c r="J46" s="760">
        <f>INDEX(연령전세지수!$248:$288,MATCH($E46,연령전세지수!$D$248:$D$288,FALSE),MATCH(J$10,연령전세지수!$1:$1,FALSE))</f>
        <v>101.14046844366713</v>
      </c>
      <c r="K46" s="761">
        <f>INDEX(연령전세지수!$248:$288,MATCH($E46,연령전세지수!$D$248:$D$288,FALSE),MATCH(K$10,연령전세지수!$1:$1,FALSE))</f>
        <v>100.42245447976283</v>
      </c>
      <c r="L46" s="261">
        <f>INDEX(연령전세지수!$289:$329,MATCH($E46,연령전세지수!$D$289:$D$329,FALSE),MATCH(L$10,연령전세지수!$1:$1,FALSE))</f>
        <v>102.28258640881522</v>
      </c>
      <c r="M46" s="262">
        <f>INDEX(연령전세지수!$289:$329,MATCH($E46,연령전세지수!$D$289:$D$329,FALSE),MATCH(M$10,연령전세지수!$1:$1,FALSE))</f>
        <v>102.00893377186242</v>
      </c>
      <c r="N46" s="760">
        <f>INDEX(연령전세지수!$289:$329,MATCH($E46,연령전세지수!$D$289:$D$329,FALSE),MATCH(N$10,연령전세지수!$1:$1,FALSE))</f>
        <v>100.69882143050147</v>
      </c>
      <c r="O46" s="1171">
        <f t="shared" si="3"/>
        <v>4.2740469887969645E-2</v>
      </c>
      <c r="P46" s="267">
        <f t="shared" si="4"/>
        <v>1.2061573664832181</v>
      </c>
      <c r="Q46" s="1177">
        <f t="shared" si="5"/>
        <v>0.24714265812038061</v>
      </c>
      <c r="R46" s="267">
        <f t="shared" si="6"/>
        <v>0.96390315399674797</v>
      </c>
      <c r="S46" s="1177">
        <f t="shared" si="7"/>
        <v>0.26826340285530659</v>
      </c>
      <c r="T46" s="267">
        <f t="shared" si="8"/>
        <v>1.5727740958783709</v>
      </c>
      <c r="U46" s="1422" t="s">
        <v>283</v>
      </c>
      <c r="V46" s="1421"/>
      <c r="W46" s="1421"/>
      <c r="X46" s="1421"/>
    </row>
    <row r="47" spans="1:24" s="310" customFormat="1" ht="12.6" customHeight="1">
      <c r="A47" s="1474" t="s">
        <v>796</v>
      </c>
      <c r="B47" s="1474"/>
      <c r="C47" s="1474"/>
      <c r="D47" s="1474"/>
      <c r="E47" s="714">
        <v>35</v>
      </c>
      <c r="F47" s="261">
        <f>INDEX(연령전세지수!$207:$247,MATCH($E47,연령전세지수!$D$207:$D$247,FALSE),MATCH(F$10,연령전세지수!$1:$1,FALSE))</f>
        <v>100.8897387006853</v>
      </c>
      <c r="G47" s="760">
        <f>INDEX(연령전세지수!$207:$247,MATCH($E47,연령전세지수!$D$207:$D$247,FALSE),MATCH(G$10,연령전세지수!$1:$1,FALSE))</f>
        <v>100.8897387006853</v>
      </c>
      <c r="H47" s="761">
        <f>INDEX(연령전세지수!$207:$247,MATCH($E47,연령전세지수!$D$207:$D$247,FALSE),MATCH(H$10,연령전세지수!$1:$1,FALSE))</f>
        <v>100.60395261460199</v>
      </c>
      <c r="I47" s="261">
        <f>INDEX(연령전세지수!$248:$288,MATCH($E47,연령전세지수!$D$248:$D$288,FALSE),MATCH(I$10,연령전세지수!$1:$1,FALSE))</f>
        <v>102.29514370941108</v>
      </c>
      <c r="J47" s="760">
        <f>INDEX(연령전세지수!$248:$288,MATCH($E47,연령전세지수!$D$248:$D$288,FALSE),MATCH(J$10,연령전세지수!$1:$1,FALSE))</f>
        <v>101.97327542741562</v>
      </c>
      <c r="K47" s="761">
        <f>INDEX(연령전세지수!$248:$288,MATCH($E47,연령전세지수!$D$248:$D$288,FALSE),MATCH(K$10,연령전세지수!$1:$1,FALSE))</f>
        <v>100.49146264976785</v>
      </c>
      <c r="L47" s="261">
        <f>INDEX(연령전세지수!$289:$329,MATCH($E47,연령전세지수!$D$289:$D$329,FALSE),MATCH(L$10,연령전세지수!$1:$1,FALSE))</f>
        <v>101.8648762624854</v>
      </c>
      <c r="M47" s="262">
        <f>INDEX(연령전세지수!$289:$329,MATCH($E47,연령전세지수!$D$289:$D$329,FALSE),MATCH(M$10,연령전세지수!$1:$1,FALSE))</f>
        <v>101.70444244628136</v>
      </c>
      <c r="N47" s="760">
        <f>INDEX(연령전세지수!$289:$329,MATCH($E47,연령전세지수!$D$289:$D$329,FALSE),MATCH(N$10,연령전세지수!$1:$1,FALSE))</f>
        <v>100.22044860442558</v>
      </c>
      <c r="O47" s="1171">
        <f t="shared" si="3"/>
        <v>0</v>
      </c>
      <c r="P47" s="267">
        <f t="shared" si="4"/>
        <v>0.28407043526221809</v>
      </c>
      <c r="Q47" s="1177">
        <f t="shared" si="5"/>
        <v>0.31563983862081813</v>
      </c>
      <c r="R47" s="267">
        <f t="shared" si="6"/>
        <v>1.7948599931612019</v>
      </c>
      <c r="S47" s="1177">
        <f t="shared" si="7"/>
        <v>0.15774514106281501</v>
      </c>
      <c r="T47" s="267">
        <f t="shared" si="8"/>
        <v>1.6408105141800355</v>
      </c>
      <c r="U47" s="1422" t="s">
        <v>287</v>
      </c>
      <c r="V47" s="1421"/>
      <c r="W47" s="1421"/>
      <c r="X47" s="1421"/>
    </row>
    <row r="48" spans="1:24" s="310" customFormat="1" ht="12.6" customHeight="1">
      <c r="A48" s="1474" t="s">
        <v>797</v>
      </c>
      <c r="B48" s="1474"/>
      <c r="C48" s="1474"/>
      <c r="D48" s="1474"/>
      <c r="E48" s="720">
        <v>36</v>
      </c>
      <c r="F48" s="261">
        <f>INDEX(연령전세지수!$207:$247,MATCH($E48,연령전세지수!$D$207:$D$247,FALSE),MATCH(F$10,연령전세지수!$1:$1,FALSE))</f>
        <v>102.44411458532994</v>
      </c>
      <c r="G48" s="760">
        <f>INDEX(연령전세지수!$207:$247,MATCH($E48,연령전세지수!$D$207:$D$247,FALSE),MATCH(G$10,연령전세지수!$1:$1,FALSE))</f>
        <v>102.09385676535408</v>
      </c>
      <c r="H48" s="761">
        <f>INDEX(연령전세지수!$207:$247,MATCH($E48,연령전세지수!$D$207:$D$247,FALSE),MATCH(H$10,연령전세지수!$1:$1,FALSE))</f>
        <v>100.93065354975839</v>
      </c>
      <c r="I48" s="261">
        <f>INDEX(연령전세지수!$248:$288,MATCH($E48,연령전세지수!$D$248:$D$288,FALSE),MATCH(I$10,연령전세지수!$1:$1,FALSE))</f>
        <v>103.38425626654191</v>
      </c>
      <c r="J48" s="760">
        <f>INDEX(연령전세지수!$248:$288,MATCH($E48,연령전세지수!$D$248:$D$288,FALSE),MATCH(J$10,연령전세지수!$1:$1,FALSE))</f>
        <v>102.87856529819703</v>
      </c>
      <c r="K48" s="761">
        <f>INDEX(연령전세지수!$248:$288,MATCH($E48,연령전세지수!$D$248:$D$288,FALSE),MATCH(K$10,연령전세지수!$1:$1,FALSE))</f>
        <v>100.97629814896085</v>
      </c>
      <c r="L48" s="261">
        <f>INDEX(연령전세지수!$289:$329,MATCH($E48,연령전세지수!$D$289:$D$329,FALSE),MATCH(L$10,연령전세지수!$1:$1,FALSE))</f>
        <v>101.55521681985434</v>
      </c>
      <c r="M48" s="262">
        <f>INDEX(연령전세지수!$289:$329,MATCH($E48,연령전세지수!$D$289:$D$329,FALSE),MATCH(M$10,연령전세지수!$1:$1,FALSE))</f>
        <v>101.5437642076304</v>
      </c>
      <c r="N48" s="760">
        <f>INDEX(연령전세지수!$289:$329,MATCH($E48,연령전세지수!$D$289:$D$329,FALSE),MATCH(N$10,연령전세지수!$1:$1,FALSE))</f>
        <v>100.03466233652934</v>
      </c>
      <c r="O48" s="1171">
        <f t="shared" si="3"/>
        <v>0.34307433480633698</v>
      </c>
      <c r="P48" s="267">
        <f t="shared" si="4"/>
        <v>1.4995058313234999</v>
      </c>
      <c r="Q48" s="1177">
        <f t="shared" si="5"/>
        <v>0.49154162179372296</v>
      </c>
      <c r="R48" s="267">
        <f t="shared" si="6"/>
        <v>2.3846765644238932</v>
      </c>
      <c r="S48" s="1177">
        <f t="shared" si="7"/>
        <v>1.1278498796363223E-2</v>
      </c>
      <c r="T48" s="267">
        <f t="shared" si="8"/>
        <v>1.5200276062407925</v>
      </c>
      <c r="U48" s="1420" t="s">
        <v>288</v>
      </c>
      <c r="V48" s="1552"/>
      <c r="W48" s="1552"/>
      <c r="X48" s="1552"/>
    </row>
    <row r="49" spans="1:24" s="310" customFormat="1" ht="12.6" customHeight="1">
      <c r="A49" s="1475" t="s">
        <v>798</v>
      </c>
      <c r="B49" s="1475"/>
      <c r="C49" s="1475"/>
      <c r="D49" s="1475"/>
      <c r="E49" s="714">
        <v>37</v>
      </c>
      <c r="F49" s="261">
        <f>INDEX(연령전세지수!$207:$247,MATCH($E49,연령전세지수!$D$207:$D$247,FALSE),MATCH(F$10,연령전세지수!$1:$1,FALSE))</f>
        <v>102.41296108813947</v>
      </c>
      <c r="G49" s="760">
        <f>INDEX(연령전세지수!$207:$247,MATCH($E49,연령전세지수!$D$207:$D$247,FALSE),MATCH(G$10,연령전세지수!$1:$1,FALSE))</f>
        <v>102.28184056266846</v>
      </c>
      <c r="H49" s="761">
        <f>INDEX(연령전세지수!$207:$247,MATCH($E49,연령전세지수!$D$207:$D$247,FALSE),MATCH(H$10,연령전세지수!$1:$1,FALSE))</f>
        <v>100.1928229482677</v>
      </c>
      <c r="I49" s="261">
        <f>INDEX(연령전세지수!$248:$288,MATCH($E49,연령전세지수!$D$248:$D$288,FALSE),MATCH(I$10,연령전세지수!$1:$1,FALSE))</f>
        <v>103.23676920845087</v>
      </c>
      <c r="J49" s="760">
        <f>INDEX(연령전세지수!$248:$288,MATCH($E49,연령전세지수!$D$248:$D$288,FALSE),MATCH(J$10,연령전세지수!$1:$1,FALSE))</f>
        <v>103.03573926552694</v>
      </c>
      <c r="K49" s="761">
        <f>INDEX(연령전세지수!$248:$288,MATCH($E49,연령전세지수!$D$248:$D$288,FALSE),MATCH(K$10,연령전세지수!$1:$1,FALSE))</f>
        <v>100.25911462487775</v>
      </c>
      <c r="L49" s="778">
        <f>INDEX(연령전세지수!$289:$329,MATCH($E49,연령전세지수!$D$289:$D$329,FALSE),MATCH(L$10,연령전세지수!$1:$1,FALSE))</f>
        <v>103.9982508047672</v>
      </c>
      <c r="M49" s="779">
        <f>INDEX(연령전세지수!$289:$329,MATCH($E49,연령전세지수!$D$289:$D$329,FALSE),MATCH(M$10,연령전세지수!$1:$1,FALSE))</f>
        <v>103.64663577981581</v>
      </c>
      <c r="N49" s="780">
        <f>INDEX(연령전세지수!$289:$329,MATCH($E49,연령전세지수!$D$289:$D$329,FALSE),MATCH(N$10,연령전세지수!$1:$1,FALSE))</f>
        <v>100.35792019930949</v>
      </c>
      <c r="O49" s="1171">
        <f t="shared" si="3"/>
        <v>0.12819531282355356</v>
      </c>
      <c r="P49" s="267">
        <f t="shared" si="4"/>
        <v>2.2158654427953284</v>
      </c>
      <c r="Q49" s="1177">
        <f t="shared" si="5"/>
        <v>0.19510700302334261</v>
      </c>
      <c r="R49" s="267">
        <f t="shared" si="6"/>
        <v>2.9699589854888409</v>
      </c>
      <c r="S49" s="1184">
        <f t="shared" si="7"/>
        <v>0.33924403074534482</v>
      </c>
      <c r="T49" s="781">
        <f t="shared" si="8"/>
        <v>3.6273475957134815</v>
      </c>
      <c r="U49" s="1422" t="s">
        <v>289</v>
      </c>
      <c r="V49" s="1421"/>
      <c r="W49" s="1421"/>
      <c r="X49" s="1421"/>
    </row>
    <row r="50" spans="1:24" s="310" customFormat="1" ht="12.6" customHeight="1">
      <c r="A50" s="1476" t="s">
        <v>799</v>
      </c>
      <c r="B50" s="1476"/>
      <c r="C50" s="1476"/>
      <c r="D50" s="1476"/>
      <c r="E50" s="720">
        <v>38</v>
      </c>
      <c r="F50" s="261">
        <f>INDEX(연령전세지수!$207:$247,MATCH($E50,연령전세지수!$D$207:$D$247,FALSE),MATCH(F$10,연령전세지수!$1:$1,FALSE))</f>
        <v>101.92980725610148</v>
      </c>
      <c r="G50" s="760">
        <f>INDEX(연령전세지수!$207:$247,MATCH($E50,연령전세지수!$D$207:$D$247,FALSE),MATCH(G$10,연령전세지수!$1:$1,FALSE))</f>
        <v>101.45317415042466</v>
      </c>
      <c r="H50" s="761">
        <f>INDEX(연령전세지수!$207:$247,MATCH($E50,연령전세지수!$D$207:$D$247,FALSE),MATCH(H$10,연령전세지수!$1:$1,FALSE))</f>
        <v>99.72980603109977</v>
      </c>
      <c r="I50" s="261">
        <f>INDEX(연령전세지수!$248:$288,MATCH($E50,연령전세지수!$D$248:$D$288,FALSE),MATCH(I$10,연령전세지수!$1:$1,FALSE))</f>
        <v>101.25088978322793</v>
      </c>
      <c r="J50" s="760">
        <f>INDEX(연령전세지수!$248:$288,MATCH($E50,연령전세지수!$D$248:$D$288,FALSE),MATCH(J$10,연령전세지수!$1:$1,FALSE))</f>
        <v>101.16847591317479</v>
      </c>
      <c r="K50" s="761">
        <f>INDEX(연령전세지수!$248:$288,MATCH($E50,연령전세지수!$D$248:$D$288,FALSE),MATCH(K$10,연령전세지수!$1:$1,FALSE))</f>
        <v>99.442953864013177</v>
      </c>
      <c r="L50" s="261">
        <f>INDEX(연령전세지수!$289:$329,MATCH($E50,연령전세지수!$D$289:$D$329,FALSE),MATCH(L$10,연령전세지수!$1:$1,FALSE))</f>
        <v>101.23402375002047</v>
      </c>
      <c r="M50" s="262">
        <f>INDEX(연령전세지수!$289:$329,MATCH($E50,연령전세지수!$D$289:$D$329,FALSE),MATCH(M$10,연령전세지수!$1:$1,FALSE))</f>
        <v>101.14494299932599</v>
      </c>
      <c r="N50" s="760">
        <f>INDEX(연령전세지수!$289:$329,MATCH($E50,연령전세지수!$D$289:$D$329,FALSE),MATCH(N$10,연령전세지수!$1:$1,FALSE))</f>
        <v>99.82572542762955</v>
      </c>
      <c r="O50" s="1171">
        <f t="shared" si="3"/>
        <v>0.46980600623705016</v>
      </c>
      <c r="P50" s="267">
        <f t="shared" si="4"/>
        <v>2.2059616002017224</v>
      </c>
      <c r="Q50" s="1177">
        <f t="shared" si="5"/>
        <v>8.1462006133081744E-2</v>
      </c>
      <c r="R50" s="267">
        <f t="shared" si="6"/>
        <v>1.8180633709725447</v>
      </c>
      <c r="S50" s="1177">
        <f t="shared" si="7"/>
        <v>8.807237223424913E-2</v>
      </c>
      <c r="T50" s="267">
        <f t="shared" si="8"/>
        <v>1.4107569129681918</v>
      </c>
      <c r="U50" s="1374" t="s">
        <v>290</v>
      </c>
      <c r="V50" s="1375"/>
      <c r="W50" s="1375"/>
      <c r="X50" s="1375"/>
    </row>
    <row r="51" spans="1:24" s="310" customFormat="1" ht="12.6" customHeight="1">
      <c r="A51" s="1476" t="s">
        <v>188</v>
      </c>
      <c r="B51" s="1476"/>
      <c r="C51" s="1476"/>
      <c r="D51" s="1476"/>
      <c r="E51" s="714">
        <v>39</v>
      </c>
      <c r="F51" s="261">
        <f>INDEX(연령전세지수!$207:$247,MATCH($E51,연령전세지수!$D$207:$D$247,FALSE),MATCH(F$10,연령전세지수!$1:$1,FALSE))</f>
        <v>100.18063818619787</v>
      </c>
      <c r="G51" s="760">
        <f>INDEX(연령전세지수!$207:$247,MATCH($E51,연령전세지수!$D$207:$D$247,FALSE),MATCH(G$10,연령전세지수!$1:$1,FALSE))</f>
        <v>100.17089155580203</v>
      </c>
      <c r="H51" s="761">
        <f>INDEX(연령전세지수!$207:$247,MATCH($E51,연령전세지수!$D$207:$D$247,FALSE),MATCH(H$10,연령전세지수!$1:$1,FALSE))</f>
        <v>100</v>
      </c>
      <c r="I51" s="261">
        <f>INDEX(연령전세지수!$248:$288,MATCH($E51,연령전세지수!$D$248:$D$288,FALSE),MATCH(I$10,연령전세지수!$1:$1,FALSE))</f>
        <v>100.50111658833112</v>
      </c>
      <c r="J51" s="760">
        <f>INDEX(연령전세지수!$248:$288,MATCH($E51,연령전세지수!$D$248:$D$288,FALSE),MATCH(J$10,연령전세지수!$1:$1,FALSE))</f>
        <v>100.40567176903448</v>
      </c>
      <c r="K51" s="761">
        <f>INDEX(연령전세지수!$248:$288,MATCH($E51,연령전세지수!$D$248:$D$288,FALSE),MATCH(K$10,연령전세지수!$1:$1,FALSE))</f>
        <v>100</v>
      </c>
      <c r="L51" s="261">
        <f>INDEX(연령전세지수!$289:$329,MATCH($E51,연령전세지수!$D$289:$D$329,FALSE),MATCH(L$10,연령전세지수!$1:$1,FALSE))</f>
        <v>100.48586755990414</v>
      </c>
      <c r="M51" s="262">
        <f>INDEX(연령전세지수!$289:$329,MATCH($E51,연령전세지수!$D$289:$D$329,FALSE),MATCH(M$10,연령전세지수!$1:$1,FALSE))</f>
        <v>100.38797471571048</v>
      </c>
      <c r="N51" s="760">
        <f>INDEX(연령전세지수!$289:$329,MATCH($E51,연령전세지수!$D$289:$D$329,FALSE),MATCH(N$10,연령전세지수!$1:$1,FALSE))</f>
        <v>100</v>
      </c>
      <c r="O51" s="1171">
        <f t="shared" si="3"/>
        <v>9.7300026429492092E-3</v>
      </c>
      <c r="P51" s="267">
        <f t="shared" si="4"/>
        <v>0.18063818619786787</v>
      </c>
      <c r="Q51" s="1177">
        <f t="shared" si="5"/>
        <v>9.5059190994883913E-2</v>
      </c>
      <c r="R51" s="267">
        <f t="shared" si="6"/>
        <v>0.50111658833111861</v>
      </c>
      <c r="S51" s="1177">
        <f t="shared" si="7"/>
        <v>9.7514512540852749E-2</v>
      </c>
      <c r="T51" s="267">
        <f t="shared" si="8"/>
        <v>0.48586755990414066</v>
      </c>
      <c r="U51" s="1374" t="s">
        <v>291</v>
      </c>
      <c r="V51" s="1375"/>
      <c r="W51" s="1375"/>
      <c r="X51" s="1375"/>
    </row>
    <row r="52" spans="1:24" s="310" customFormat="1" ht="12.6" customHeight="1">
      <c r="A52" s="1476" t="s">
        <v>1542</v>
      </c>
      <c r="B52" s="1476"/>
      <c r="C52" s="1476"/>
      <c r="D52" s="1476"/>
      <c r="E52" s="720">
        <v>40</v>
      </c>
      <c r="F52" s="261">
        <f>INDEX(연령전세지수!$207:$247,MATCH($E52,연령전세지수!$D$207:$D$247,FALSE),MATCH(F$10,연령전세지수!$1:$1,FALSE))</f>
        <v>100.92505374010953</v>
      </c>
      <c r="G52" s="760">
        <f>INDEX(연령전세지수!$207:$247,MATCH($E52,연령전세지수!$D$207:$D$247,FALSE),MATCH(G$10,연령전세지수!$1:$1,FALSE))</f>
        <v>100.95844769664639</v>
      </c>
      <c r="H52" s="761">
        <f>INDEX(연령전세지수!$207:$247,MATCH($E52,연령전세지수!$D$207:$D$247,FALSE),MATCH(H$10,연령전세지수!$1:$1,FALSE))</f>
        <v>100.10381859611866</v>
      </c>
      <c r="I52" s="261">
        <f>INDEX(연령전세지수!$248:$288,MATCH($E52,연령전세지수!$D$248:$D$288,FALSE),MATCH(I$10,연령전세지수!$1:$1,FALSE))</f>
        <v>100.9146528924914</v>
      </c>
      <c r="J52" s="760">
        <f>INDEX(연령전세지수!$248:$288,MATCH($E52,연령전세지수!$D$248:$D$288,FALSE),MATCH(J$10,연령전세지수!$1:$1,FALSE))</f>
        <v>100.78391123873934</v>
      </c>
      <c r="K52" s="761">
        <f>INDEX(연령전세지수!$248:$288,MATCH($E52,연령전세지수!$D$248:$D$288,FALSE),MATCH(K$10,연령전세지수!$1:$1,FALSE))</f>
        <v>99.914591846480462</v>
      </c>
      <c r="L52" s="261">
        <f>INDEX(연령전세지수!$289:$329,MATCH($E52,연령전세지수!$D$289:$D$329,FALSE),MATCH(L$10,연령전세지수!$1:$1,FALSE))</f>
        <v>101.27184075114215</v>
      </c>
      <c r="M52" s="262">
        <f>INDEX(연령전세지수!$289:$329,MATCH($E52,연령전세지수!$D$289:$D$329,FALSE),MATCH(M$10,연령전세지수!$1:$1,FALSE))</f>
        <v>101.01456632293693</v>
      </c>
      <c r="N52" s="760">
        <f>INDEX(연령전세지수!$289:$329,MATCH($E52,연령전세지수!$D$289:$D$329,FALSE),MATCH(N$10,연령전세지수!$1:$1,FALSE))</f>
        <v>100.05646439411882</v>
      </c>
      <c r="O52" s="1171">
        <f t="shared" si="3"/>
        <v>-3.3076931449260716E-2</v>
      </c>
      <c r="P52" s="267">
        <f t="shared" si="4"/>
        <v>0.8203834334274962</v>
      </c>
      <c r="Q52" s="1177">
        <f t="shared" si="5"/>
        <v>0.12972472703740578</v>
      </c>
      <c r="R52" s="267">
        <f t="shared" si="6"/>
        <v>1.000915909807798</v>
      </c>
      <c r="S52" s="1177">
        <f t="shared" si="7"/>
        <v>0.25469042492618499</v>
      </c>
      <c r="T52" s="267">
        <f t="shared" si="8"/>
        <v>1.2146904893980626</v>
      </c>
      <c r="U52" s="1374" t="s">
        <v>1565</v>
      </c>
      <c r="V52" s="1375"/>
      <c r="W52" s="1375"/>
      <c r="X52" s="1375"/>
    </row>
    <row r="53" spans="1:24" s="310" customFormat="1" ht="12.6" customHeight="1" thickBot="1">
      <c r="A53" s="1477" t="s">
        <v>1544</v>
      </c>
      <c r="B53" s="1477"/>
      <c r="C53" s="1477"/>
      <c r="D53" s="1477"/>
      <c r="E53" s="714">
        <v>41</v>
      </c>
      <c r="F53" s="290">
        <f>INDEX(연령전세지수!$207:$247,MATCH($E53,연령전세지수!$D$207:$D$247,FALSE),MATCH(F$10,연령전세지수!$1:$1,FALSE))</f>
        <v>101.87069910936837</v>
      </c>
      <c r="G53" s="776">
        <f>INDEX(연령전세지수!$207:$247,MATCH($E53,연령전세지수!$D$207:$D$247,FALSE),MATCH(G$10,연령전세지수!$1:$1,FALSE))</f>
        <v>101.5796915641472</v>
      </c>
      <c r="H53" s="777">
        <f>INDEX(연령전세지수!$207:$247,MATCH($E53,연령전세지수!$D$207:$D$247,FALSE),MATCH(H$10,연령전세지수!$1:$1,FALSE))</f>
        <v>100.33351539194533</v>
      </c>
      <c r="I53" s="290">
        <f>INDEX(연령전세지수!$248:$288,MATCH($E53,연령전세지수!$D$248:$D$288,FALSE),MATCH(I$10,연령전세지수!$1:$1,FALSE))</f>
        <v>101.81670003498746</v>
      </c>
      <c r="J53" s="776">
        <f>INDEX(연령전세지수!$248:$288,MATCH($E53,연령전세지수!$D$248:$D$288,FALSE),MATCH(J$10,연령전세지수!$1:$1,FALSE))</f>
        <v>101.56124848158248</v>
      </c>
      <c r="K53" s="777">
        <f>INDEX(연령전세지수!$248:$288,MATCH($E53,연령전세지수!$D$248:$D$288,FALSE),MATCH(K$10,연령전세지수!$1:$1,FALSE))</f>
        <v>100.20824390854087</v>
      </c>
      <c r="L53" s="290">
        <f>INDEX(연령전세지수!$289:$329,MATCH($E53,연령전세지수!$D$289:$D$329,FALSE),MATCH(L$10,연령전세지수!$1:$1,FALSE))</f>
        <v>101.49169505794656</v>
      </c>
      <c r="M53" s="291">
        <f>INDEX(연령전세지수!$289:$329,MATCH($E53,연령전세지수!$D$289:$D$329,FALSE),MATCH(M$10,연령전세지수!$1:$1,FALSE))</f>
        <v>101.15889056078373</v>
      </c>
      <c r="N53" s="776">
        <f>INDEX(연령전세지수!$289:$329,MATCH($E53,연령전세지수!$D$289:$D$329,FALSE),MATCH(N$10,연령전세지수!$1:$1,FALSE))</f>
        <v>100.18198966434065</v>
      </c>
      <c r="O53" s="1176">
        <f t="shared" si="3"/>
        <v>0.28648201302856613</v>
      </c>
      <c r="P53" s="296">
        <f t="shared" si="4"/>
        <v>1.5320740147678036</v>
      </c>
      <c r="Q53" s="1182">
        <f t="shared" si="5"/>
        <v>0.25152462895461358</v>
      </c>
      <c r="R53" s="296">
        <f t="shared" si="6"/>
        <v>1.6051135752010781</v>
      </c>
      <c r="S53" s="1182">
        <f t="shared" si="7"/>
        <v>0.32899184176289342</v>
      </c>
      <c r="T53" s="296">
        <f t="shared" si="8"/>
        <v>1.3073261950516946</v>
      </c>
      <c r="U53" s="1485" t="s">
        <v>1564</v>
      </c>
      <c r="V53" s="1486"/>
      <c r="W53" s="1486"/>
      <c r="X53" s="1486"/>
    </row>
    <row r="54" spans="1:24" s="310" customFormat="1" ht="22.5" customHeight="1">
      <c r="A54" s="1559" t="s">
        <v>1866</v>
      </c>
      <c r="B54" s="1559"/>
      <c r="C54" s="1559"/>
      <c r="D54" s="1559"/>
      <c r="E54" s="1559"/>
      <c r="F54" s="1559"/>
      <c r="G54" s="1559"/>
      <c r="H54" s="1559"/>
      <c r="I54" s="1559"/>
      <c r="J54" s="1559"/>
      <c r="K54" s="1559"/>
      <c r="L54" s="1559"/>
      <c r="M54" s="1559"/>
      <c r="N54" s="1559"/>
      <c r="O54" s="1559"/>
      <c r="P54" s="1559"/>
      <c r="Q54" s="1559"/>
      <c r="R54" s="1559"/>
      <c r="S54" s="1559"/>
      <c r="T54" s="757"/>
      <c r="U54" s="648"/>
      <c r="V54" s="648"/>
      <c r="W54" s="648"/>
      <c r="X54" s="648"/>
    </row>
    <row r="55" spans="1:24" ht="3" customHeight="1">
      <c r="A55" s="795"/>
      <c r="B55" s="796"/>
      <c r="C55" s="796"/>
      <c r="D55" s="796"/>
      <c r="E55" s="796"/>
      <c r="F55" s="797"/>
      <c r="G55" s="797"/>
      <c r="H55" s="797"/>
      <c r="I55" s="795"/>
      <c r="J55" s="795"/>
      <c r="K55" s="795"/>
      <c r="L55" s="795"/>
      <c r="M55" s="798"/>
      <c r="N55" s="798"/>
      <c r="O55" s="799"/>
      <c r="P55" s="797"/>
      <c r="Q55" s="795"/>
      <c r="R55" s="795"/>
      <c r="S55" s="795"/>
      <c r="T55" s="311"/>
      <c r="U55" s="312"/>
      <c r="V55" s="312"/>
      <c r="W55" s="312"/>
      <c r="X55" s="319"/>
    </row>
    <row r="56" spans="1:24" s="325" customFormat="1" ht="15" customHeight="1">
      <c r="A56" s="1402">
        <f>'14'!AG56+1</f>
        <v>43</v>
      </c>
      <c r="B56" s="1402"/>
      <c r="C56" s="800"/>
      <c r="D56" s="800"/>
      <c r="E56" s="800"/>
      <c r="F56" s="801"/>
      <c r="G56" s="801"/>
      <c r="H56" s="801"/>
      <c r="I56" s="801"/>
      <c r="J56" s="801"/>
      <c r="K56" s="1510">
        <f>'14'!P56</f>
        <v>41487</v>
      </c>
      <c r="L56" s="1510"/>
      <c r="M56" s="1510"/>
      <c r="N56" s="1510"/>
      <c r="O56" s="1511">
        <f>K56</f>
        <v>41487</v>
      </c>
      <c r="P56" s="1511"/>
      <c r="Q56" s="1511"/>
      <c r="R56" s="802"/>
      <c r="S56" s="801"/>
      <c r="T56" s="321"/>
      <c r="W56" s="1403">
        <f>A56+1</f>
        <v>44</v>
      </c>
      <c r="X56" s="1403"/>
    </row>
  </sheetData>
  <mergeCells count="118">
    <mergeCell ref="T10:T12"/>
    <mergeCell ref="A1:D1"/>
    <mergeCell ref="U1:X1"/>
    <mergeCell ref="A6:D6"/>
    <mergeCell ref="F6:H9"/>
    <mergeCell ref="I6:K9"/>
    <mergeCell ref="L6:N9"/>
    <mergeCell ref="O6:P9"/>
    <mergeCell ref="Q6:R9"/>
    <mergeCell ref="S6:T9"/>
    <mergeCell ref="B7:D7"/>
    <mergeCell ref="A3:M4"/>
    <mergeCell ref="C5:I5"/>
    <mergeCell ref="A16:D16"/>
    <mergeCell ref="U16:X16"/>
    <mergeCell ref="A11:B11"/>
    <mergeCell ref="A12:D12"/>
    <mergeCell ref="U12:X12"/>
    <mergeCell ref="L10:L12"/>
    <mergeCell ref="M10:M12"/>
    <mergeCell ref="N10:N12"/>
    <mergeCell ref="K10:K12"/>
    <mergeCell ref="A10:B10"/>
    <mergeCell ref="F10:F12"/>
    <mergeCell ref="G10:G12"/>
    <mergeCell ref="H10:H12"/>
    <mergeCell ref="I10:I12"/>
    <mergeCell ref="J10:J12"/>
    <mergeCell ref="A13:D13"/>
    <mergeCell ref="U13:X13"/>
    <mergeCell ref="A14:D14"/>
    <mergeCell ref="U14:X14"/>
    <mergeCell ref="O10:O12"/>
    <mergeCell ref="P10:P12"/>
    <mergeCell ref="Q10:Q12"/>
    <mergeCell ref="R10:R12"/>
    <mergeCell ref="S10:S12"/>
    <mergeCell ref="C20:D20"/>
    <mergeCell ref="U20:V20"/>
    <mergeCell ref="C21:D21"/>
    <mergeCell ref="U21:V21"/>
    <mergeCell ref="C22:D22"/>
    <mergeCell ref="U22:V22"/>
    <mergeCell ref="A17:D17"/>
    <mergeCell ref="U17:X17"/>
    <mergeCell ref="A18:D18"/>
    <mergeCell ref="U18:X18"/>
    <mergeCell ref="B19:D19"/>
    <mergeCell ref="U19:W19"/>
    <mergeCell ref="A26:D26"/>
    <mergeCell ref="U26:X26"/>
    <mergeCell ref="B27:D27"/>
    <mergeCell ref="U27:W27"/>
    <mergeCell ref="B28:D28"/>
    <mergeCell ref="U28:W28"/>
    <mergeCell ref="B23:D23"/>
    <mergeCell ref="U23:W23"/>
    <mergeCell ref="C24:D24"/>
    <mergeCell ref="U24:V24"/>
    <mergeCell ref="C25:D25"/>
    <mergeCell ref="U25:V25"/>
    <mergeCell ref="B32:D32"/>
    <mergeCell ref="U32:W32"/>
    <mergeCell ref="B33:D33"/>
    <mergeCell ref="U33:W33"/>
    <mergeCell ref="A34:D34"/>
    <mergeCell ref="U34:X34"/>
    <mergeCell ref="B29:D29"/>
    <mergeCell ref="U29:W29"/>
    <mergeCell ref="B30:D30"/>
    <mergeCell ref="U30:W30"/>
    <mergeCell ref="B31:D31"/>
    <mergeCell ref="U31:W31"/>
    <mergeCell ref="B38:D38"/>
    <mergeCell ref="U38:W38"/>
    <mergeCell ref="A39:D39"/>
    <mergeCell ref="U39:X39"/>
    <mergeCell ref="A40:D40"/>
    <mergeCell ref="U40:X40"/>
    <mergeCell ref="A35:D35"/>
    <mergeCell ref="U35:X35"/>
    <mergeCell ref="B36:D36"/>
    <mergeCell ref="U36:W36"/>
    <mergeCell ref="B37:D37"/>
    <mergeCell ref="U37:W37"/>
    <mergeCell ref="U46:X46"/>
    <mergeCell ref="A47:D47"/>
    <mergeCell ref="U47:X47"/>
    <mergeCell ref="A42:D42"/>
    <mergeCell ref="U42:X42"/>
    <mergeCell ref="A43:D43"/>
    <mergeCell ref="U43:X43"/>
    <mergeCell ref="A44:D44"/>
    <mergeCell ref="U44:X44"/>
    <mergeCell ref="A54:S54"/>
    <mergeCell ref="A15:D15"/>
    <mergeCell ref="U15:X15"/>
    <mergeCell ref="A41:D41"/>
    <mergeCell ref="U41:X41"/>
    <mergeCell ref="A53:D53"/>
    <mergeCell ref="U53:X53"/>
    <mergeCell ref="A56:B56"/>
    <mergeCell ref="W56:X56"/>
    <mergeCell ref="A48:D48"/>
    <mergeCell ref="U48:X48"/>
    <mergeCell ref="A49:D49"/>
    <mergeCell ref="U49:X49"/>
    <mergeCell ref="A50:D50"/>
    <mergeCell ref="U50:X50"/>
    <mergeCell ref="A52:D52"/>
    <mergeCell ref="U52:X52"/>
    <mergeCell ref="A51:D51"/>
    <mergeCell ref="U51:X51"/>
    <mergeCell ref="K56:N56"/>
    <mergeCell ref="O56:Q56"/>
    <mergeCell ref="A45:D45"/>
    <mergeCell ref="U45:X45"/>
    <mergeCell ref="A46:D46"/>
  </mergeCells>
  <phoneticPr fontId="16" type="noConversion"/>
  <printOptions horizontalCentered="1"/>
  <pageMargins left="0.51181102362204722" right="0.51181102362204722" top="0.59055118110236227" bottom="0.39370078740157483" header="0.59055118110236227" footer="0.19685039370078741"/>
  <pageSetup paperSize="9" pageOrder="overThenDown" orientation="portrait" r:id="rId1"/>
  <headerFooter scaleWithDoc="0" alignWithMargins="0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>
  <sheetPr codeName="Sheet22"/>
  <dimension ref="A1:X56"/>
  <sheetViews>
    <sheetView showGridLines="0" view="pageLayout" zoomScaleSheetLayoutView="100" workbookViewId="0">
      <selection activeCell="F6" sqref="F6:H12"/>
    </sheetView>
  </sheetViews>
  <sheetFormatPr defaultColWidth="9.140625" defaultRowHeight="12.75"/>
  <cols>
    <col min="1" max="1" width="2.140625" style="297" customWidth="1"/>
    <col min="2" max="3" width="2" style="297" customWidth="1"/>
    <col min="4" max="4" width="19.5703125" style="297" customWidth="1"/>
    <col min="5" max="5" width="7.85546875" style="297" hidden="1" customWidth="1"/>
    <col min="6" max="7" width="10.7109375" style="500" customWidth="1"/>
    <col min="8" max="8" width="10.7109375" style="500" hidden="1" customWidth="1"/>
    <col min="9" max="10" width="10.7109375" style="297" customWidth="1"/>
    <col min="11" max="11" width="10.7109375" style="297" hidden="1" customWidth="1"/>
    <col min="12" max="12" width="10.7109375" style="297" customWidth="1"/>
    <col min="13" max="13" width="10.7109375" style="329" customWidth="1"/>
    <col min="14" max="14" width="10.7109375" style="297" hidden="1" customWidth="1"/>
    <col min="15" max="15" width="10.7109375" style="325" customWidth="1"/>
    <col min="16" max="16" width="10.7109375" style="500" customWidth="1"/>
    <col min="17" max="20" width="10.7109375" style="297" customWidth="1"/>
    <col min="21" max="21" width="19.85546875" style="297" customWidth="1"/>
    <col min="22" max="23" width="2" style="297" customWidth="1"/>
    <col min="24" max="24" width="2" style="329" customWidth="1"/>
    <col min="25" max="16384" width="9.140625" style="297"/>
  </cols>
  <sheetData>
    <row r="1" spans="1:24" ht="16.5" customHeight="1">
      <c r="A1" s="1450" t="s">
        <v>1773</v>
      </c>
      <c r="B1" s="1450"/>
      <c r="C1" s="1450"/>
      <c r="D1" s="1450"/>
      <c r="E1" s="537"/>
      <c r="F1" s="695"/>
      <c r="G1" s="695"/>
      <c r="H1" s="695"/>
      <c r="I1" s="695"/>
      <c r="J1" s="695"/>
      <c r="K1" s="695"/>
      <c r="L1" s="695"/>
      <c r="M1" s="696"/>
      <c r="N1" s="695"/>
      <c r="O1" s="696"/>
      <c r="P1" s="695"/>
      <c r="Q1" s="695"/>
      <c r="R1" s="695"/>
      <c r="S1" s="695"/>
      <c r="T1" s="695"/>
      <c r="U1" s="1429" t="s">
        <v>1773</v>
      </c>
      <c r="V1" s="1429"/>
      <c r="W1" s="1429"/>
      <c r="X1" s="1429"/>
    </row>
    <row r="2" spans="1:24" ht="3" customHeight="1">
      <c r="A2" s="298"/>
      <c r="B2" s="299"/>
      <c r="C2" s="299"/>
      <c r="D2" s="299"/>
      <c r="E2" s="299"/>
      <c r="F2" s="697"/>
      <c r="G2" s="697"/>
      <c r="H2" s="697"/>
      <c r="I2" s="298"/>
      <c r="J2" s="298"/>
      <c r="K2" s="298"/>
      <c r="L2" s="298"/>
      <c r="M2" s="302"/>
      <c r="N2" s="298"/>
      <c r="O2" s="301"/>
      <c r="P2" s="697"/>
      <c r="Q2" s="298"/>
      <c r="R2" s="298"/>
      <c r="S2" s="298"/>
      <c r="T2" s="298"/>
      <c r="U2" s="299"/>
      <c r="V2" s="299"/>
      <c r="W2" s="299"/>
      <c r="X2" s="305"/>
    </row>
    <row r="3" spans="1:24" ht="6.75" customHeight="1">
      <c r="A3" s="1551" t="s">
        <v>2002</v>
      </c>
      <c r="B3" s="1551"/>
      <c r="C3" s="1551"/>
      <c r="D3" s="1551"/>
      <c r="E3" s="1551"/>
      <c r="F3" s="1551"/>
      <c r="G3" s="1551"/>
      <c r="H3" s="1551"/>
      <c r="I3" s="1551"/>
      <c r="J3" s="1551"/>
      <c r="K3" s="1551"/>
      <c r="L3" s="1551"/>
      <c r="M3" s="1551"/>
      <c r="N3" s="698"/>
      <c r="O3" s="541"/>
      <c r="P3" s="699"/>
      <c r="Q3" s="698"/>
      <c r="R3" s="698"/>
      <c r="S3" s="698"/>
      <c r="T3" s="698"/>
      <c r="U3" s="544"/>
      <c r="V3" s="544"/>
      <c r="W3" s="544"/>
      <c r="X3" s="545"/>
    </row>
    <row r="4" spans="1:24" ht="21.2" customHeight="1">
      <c r="A4" s="1551"/>
      <c r="B4" s="1551"/>
      <c r="C4" s="1551"/>
      <c r="D4" s="1551"/>
      <c r="E4" s="1551"/>
      <c r="F4" s="1551"/>
      <c r="G4" s="1551"/>
      <c r="H4" s="1551"/>
      <c r="I4" s="1551"/>
      <c r="J4" s="1551"/>
      <c r="K4" s="1551"/>
      <c r="L4" s="1551"/>
      <c r="M4" s="1551"/>
      <c r="N4" s="698"/>
      <c r="O4" s="700"/>
      <c r="P4" s="701"/>
      <c r="Q4" s="702"/>
      <c r="R4" s="702"/>
      <c r="S4" s="698"/>
      <c r="T4" s="698"/>
      <c r="U4" s="702"/>
      <c r="V4" s="702"/>
      <c r="W4" s="702"/>
      <c r="X4" s="703"/>
    </row>
    <row r="5" spans="1:24" ht="15.75" thickBot="1">
      <c r="A5" s="704"/>
      <c r="B5" s="705"/>
      <c r="C5" s="1356" t="s">
        <v>1841</v>
      </c>
      <c r="D5" s="1356"/>
      <c r="E5" s="1356"/>
      <c r="F5" s="1356"/>
      <c r="G5" s="1356"/>
      <c r="H5" s="1356"/>
      <c r="I5" s="1356"/>
      <c r="J5" s="705"/>
      <c r="K5" s="705"/>
      <c r="L5" s="706"/>
      <c r="M5" s="707"/>
      <c r="N5" s="706"/>
      <c r="O5" s="708"/>
      <c r="P5" s="709"/>
      <c r="Q5" s="705"/>
      <c r="R5" s="705"/>
      <c r="S5" s="706"/>
      <c r="T5" s="706"/>
      <c r="U5" s="705"/>
      <c r="V5" s="705"/>
      <c r="W5" s="705"/>
      <c r="X5" s="710"/>
    </row>
    <row r="6" spans="1:24" s="308" customFormat="1" ht="12.75" customHeight="1">
      <c r="A6" s="1506" t="s">
        <v>163</v>
      </c>
      <c r="B6" s="1506"/>
      <c r="C6" s="1506"/>
      <c r="D6" s="1506"/>
      <c r="E6" s="711"/>
      <c r="F6" s="1536" t="s">
        <v>1796</v>
      </c>
      <c r="G6" s="1537"/>
      <c r="H6" s="1537"/>
      <c r="I6" s="1536" t="s">
        <v>1797</v>
      </c>
      <c r="J6" s="1537"/>
      <c r="K6" s="1537"/>
      <c r="L6" s="1536" t="s">
        <v>1795</v>
      </c>
      <c r="M6" s="1537"/>
      <c r="N6" s="1537"/>
      <c r="O6" s="1542" t="s">
        <v>1796</v>
      </c>
      <c r="P6" s="1543"/>
      <c r="Q6" s="1548" t="s">
        <v>1798</v>
      </c>
      <c r="R6" s="1548"/>
      <c r="S6" s="1548" t="s">
        <v>1795</v>
      </c>
      <c r="T6" s="1543"/>
      <c r="U6" s="656" t="s">
        <v>167</v>
      </c>
      <c r="V6" s="657"/>
      <c r="W6" s="657"/>
      <c r="X6" s="657"/>
    </row>
    <row r="7" spans="1:24" s="308" customFormat="1" ht="9" customHeight="1">
      <c r="A7" s="658"/>
      <c r="B7" s="1503" t="s">
        <v>11</v>
      </c>
      <c r="C7" s="1503"/>
      <c r="D7" s="1503"/>
      <c r="E7" s="712"/>
      <c r="F7" s="1538"/>
      <c r="G7" s="1539"/>
      <c r="H7" s="1539"/>
      <c r="I7" s="1538"/>
      <c r="J7" s="1539"/>
      <c r="K7" s="1539"/>
      <c r="L7" s="1538"/>
      <c r="M7" s="1539"/>
      <c r="N7" s="1539"/>
      <c r="O7" s="1544"/>
      <c r="P7" s="1545"/>
      <c r="Q7" s="1549"/>
      <c r="R7" s="1549"/>
      <c r="S7" s="1545"/>
      <c r="T7" s="1545"/>
      <c r="U7" s="664" t="s">
        <v>169</v>
      </c>
      <c r="V7" s="665"/>
      <c r="W7" s="665"/>
      <c r="X7" s="665"/>
    </row>
    <row r="8" spans="1:24" s="308" customFormat="1" ht="11.25" customHeight="1">
      <c r="A8" s="666"/>
      <c r="B8" s="667"/>
      <c r="C8" s="667"/>
      <c r="D8" s="667"/>
      <c r="E8" s="667"/>
      <c r="F8" s="1538"/>
      <c r="G8" s="1539"/>
      <c r="H8" s="1539"/>
      <c r="I8" s="1538"/>
      <c r="J8" s="1539"/>
      <c r="K8" s="1539"/>
      <c r="L8" s="1538"/>
      <c r="M8" s="1539"/>
      <c r="N8" s="1539"/>
      <c r="O8" s="1544"/>
      <c r="P8" s="1545"/>
      <c r="Q8" s="1549"/>
      <c r="R8" s="1549"/>
      <c r="S8" s="1545"/>
      <c r="T8" s="1545"/>
      <c r="U8" s="673"/>
      <c r="V8" s="667"/>
      <c r="W8" s="667"/>
      <c r="X8" s="667"/>
    </row>
    <row r="9" spans="1:24" s="308" customFormat="1" ht="9.1999999999999993" customHeight="1">
      <c r="A9" s="674"/>
      <c r="B9" s="675"/>
      <c r="C9" s="675"/>
      <c r="D9" s="675"/>
      <c r="E9" s="675"/>
      <c r="F9" s="1540"/>
      <c r="G9" s="1541"/>
      <c r="H9" s="1541"/>
      <c r="I9" s="1538"/>
      <c r="J9" s="1539"/>
      <c r="K9" s="1539"/>
      <c r="L9" s="1540"/>
      <c r="M9" s="1541"/>
      <c r="N9" s="1541"/>
      <c r="O9" s="1546"/>
      <c r="P9" s="1547"/>
      <c r="Q9" s="1550"/>
      <c r="R9" s="1550"/>
      <c r="S9" s="1547"/>
      <c r="T9" s="1547"/>
      <c r="U9" s="681"/>
      <c r="V9" s="675"/>
      <c r="W9" s="675"/>
      <c r="X9" s="675"/>
    </row>
    <row r="10" spans="1:24" s="308" customFormat="1" ht="11.1" customHeight="1">
      <c r="A10" s="1499"/>
      <c r="B10" s="1499"/>
      <c r="C10" s="682"/>
      <c r="D10" s="682"/>
      <c r="E10" s="682"/>
      <c r="F10" s="1515">
        <f>'5'!F10</f>
        <v>41487</v>
      </c>
      <c r="G10" s="1518">
        <f>'5'!G10</f>
        <v>41456</v>
      </c>
      <c r="H10" s="1515">
        <f>'5'!H10</f>
        <v>41244</v>
      </c>
      <c r="I10" s="1515">
        <f>'5'!I10</f>
        <v>41487</v>
      </c>
      <c r="J10" s="1518">
        <f>'5'!J10</f>
        <v>41456</v>
      </c>
      <c r="K10" s="1515">
        <f>'5'!K10</f>
        <v>41244</v>
      </c>
      <c r="L10" s="1515">
        <f>'5'!L10</f>
        <v>41487</v>
      </c>
      <c r="M10" s="1518">
        <f>'5'!M10</f>
        <v>41456</v>
      </c>
      <c r="N10" s="1561">
        <f>'5'!N10</f>
        <v>41244</v>
      </c>
      <c r="O10" s="1530" t="s">
        <v>1784</v>
      </c>
      <c r="P10" s="1527" t="s">
        <v>1785</v>
      </c>
      <c r="Q10" s="1530" t="s">
        <v>1784</v>
      </c>
      <c r="R10" s="1527" t="s">
        <v>1785</v>
      </c>
      <c r="S10" s="1530" t="s">
        <v>1784</v>
      </c>
      <c r="T10" s="1527" t="s">
        <v>1785</v>
      </c>
      <c r="U10" s="688"/>
      <c r="V10" s="682"/>
      <c r="W10" s="682"/>
      <c r="X10" s="682"/>
    </row>
    <row r="11" spans="1:24" s="308" customFormat="1" ht="11.25" customHeight="1">
      <c r="A11" s="1499" t="s">
        <v>8</v>
      </c>
      <c r="B11" s="1499"/>
      <c r="C11" s="682"/>
      <c r="D11" s="682"/>
      <c r="E11" s="682"/>
      <c r="F11" s="1516"/>
      <c r="G11" s="1519"/>
      <c r="H11" s="1516"/>
      <c r="I11" s="1516"/>
      <c r="J11" s="1519"/>
      <c r="K11" s="1516"/>
      <c r="L11" s="1516"/>
      <c r="M11" s="1519"/>
      <c r="N11" s="1522"/>
      <c r="O11" s="1531"/>
      <c r="P11" s="1528"/>
      <c r="Q11" s="1531"/>
      <c r="R11" s="1528"/>
      <c r="S11" s="1531"/>
      <c r="T11" s="1528"/>
      <c r="U11" s="688"/>
      <c r="V11" s="682"/>
      <c r="W11" s="682"/>
      <c r="X11" s="682"/>
    </row>
    <row r="12" spans="1:24" s="309" customFormat="1" ht="24.75" customHeight="1">
      <c r="A12" s="1500" t="s">
        <v>9</v>
      </c>
      <c r="B12" s="1500"/>
      <c r="C12" s="1500"/>
      <c r="D12" s="1500"/>
      <c r="E12" s="713"/>
      <c r="F12" s="1517"/>
      <c r="G12" s="1520"/>
      <c r="H12" s="1517"/>
      <c r="I12" s="1517"/>
      <c r="J12" s="1520"/>
      <c r="K12" s="1517"/>
      <c r="L12" s="1517"/>
      <c r="M12" s="1520"/>
      <c r="N12" s="1523"/>
      <c r="O12" s="1532"/>
      <c r="P12" s="1529"/>
      <c r="Q12" s="1532"/>
      <c r="R12" s="1529"/>
      <c r="S12" s="1532"/>
      <c r="T12" s="1529"/>
      <c r="U12" s="1501" t="s">
        <v>170</v>
      </c>
      <c r="V12" s="1502"/>
      <c r="W12" s="1502"/>
      <c r="X12" s="1502"/>
    </row>
    <row r="13" spans="1:24" s="310" customFormat="1" ht="13.7" customHeight="1">
      <c r="A13" s="1460" t="s">
        <v>845</v>
      </c>
      <c r="B13" s="1460"/>
      <c r="C13" s="1460"/>
      <c r="D13" s="1460"/>
      <c r="E13" s="714">
        <v>1</v>
      </c>
      <c r="F13" s="261">
        <f>INDEX(연령전세지수!$330:$370,MATCH($E13,연령전세지수!$D$330:$D$370,FALSE),MATCH(F$10,연령전세지수!$1:$1,FALSE))</f>
        <v>100.71320801773625</v>
      </c>
      <c r="G13" s="760">
        <f>INDEX(연령전세지수!$330:$370,MATCH($E13,연령전세지수!$D$330:$D$370,FALSE),MATCH(G$10,연령전세지수!$1:$1,FALSE))</f>
        <v>100.66021883357894</v>
      </c>
      <c r="H13" s="761">
        <f>INDEX(연령전세지수!$330:$370,MATCH($E13,연령전세지수!$D$330:$D$370,FALSE),MATCH(H$10,연령전세지수!$1:$1,FALSE))</f>
        <v>100.10569031640621</v>
      </c>
      <c r="I13" s="261">
        <f>INDEX(연령전세지수!$371:$411,MATCH($E13,연령전세지수!$D$371:$D$411,FALSE),MATCH(I$10,연령전세지수!$1:$1,FALSE))</f>
        <v>100.63221563748527</v>
      </c>
      <c r="J13" s="760">
        <f>INDEX(연령전세지수!$371:$411,MATCH($E13,연령전세지수!$D$371:$D$411,FALSE),MATCH(J$10,연령전세지수!$1:$1,FALSE))</f>
        <v>100.52839967283016</v>
      </c>
      <c r="K13" s="761">
        <f>INDEX(연령전세지수!$371:$411,MATCH($E13,연령전세지수!$D$371:$D$411,FALSE),MATCH(K$10,연령전세지수!$1:$1,FALSE))</f>
        <v>100.02264112880897</v>
      </c>
      <c r="L13" s="261">
        <f>INDEX(연령전세지수!$412:$452,MATCH($E13,연령전세지수!$D$412:$D$452,FALSE),MATCH(L$10,연령전세지수!$1:$1,FALSE))</f>
        <v>100.59522721221794</v>
      </c>
      <c r="M13" s="262">
        <f>INDEX(연령전세지수!$412:$452,MATCH($E13,연령전세지수!$D$412:$D$452,FALSE),MATCH(M$10,연령전세지수!$1:$1,FALSE))</f>
        <v>100.55579243515456</v>
      </c>
      <c r="N13" s="760">
        <f>INDEX(연령전세지수!$412:$452,MATCH($E13,연령전세지수!$D$412:$D$452,FALSE),MATCH(N$10,연령전세지수!$1:$1,FALSE))</f>
        <v>100.0812795197306</v>
      </c>
      <c r="O13" s="1171">
        <f t="shared" ref="O13" si="0">100*(F13/G13-1)</f>
        <v>5.2641634174199758E-2</v>
      </c>
      <c r="P13" s="267">
        <f>IF(ISERROR(100*(F13/H13-1))=TRUE,"",100*(F13/H13-1))</f>
        <v>0.60687629185698366</v>
      </c>
      <c r="Q13" s="1177">
        <f t="shared" ref="Q13" si="1">100*(I13/J13-1)</f>
        <v>0.10327028480805467</v>
      </c>
      <c r="R13" s="267">
        <f>IF(ISERROR(100*(I13/K13-1))=TRUE,"",100*(I13/K13-1))</f>
        <v>0.60943652536757931</v>
      </c>
      <c r="S13" s="1177">
        <f t="shared" ref="S13" si="2">100*(L13/M13-1)</f>
        <v>3.9216812983511318E-2</v>
      </c>
      <c r="T13" s="267">
        <f>IF(ISERROR(100*(L13/N13-1))=TRUE,"",100*(L13/N13-1))</f>
        <v>0.51353029752783108</v>
      </c>
      <c r="U13" s="1423" t="s">
        <v>861</v>
      </c>
      <c r="V13" s="1424"/>
      <c r="W13" s="1424"/>
      <c r="X13" s="1424"/>
    </row>
    <row r="14" spans="1:24" s="310" customFormat="1" ht="13.7" customHeight="1">
      <c r="A14" s="1460" t="s">
        <v>846</v>
      </c>
      <c r="B14" s="1460"/>
      <c r="C14" s="1460"/>
      <c r="D14" s="1460"/>
      <c r="E14" s="720">
        <v>2</v>
      </c>
      <c r="F14" s="261">
        <f>INDEX(연령전세지수!$330:$370,MATCH($E14,연령전세지수!$D$330:$D$370,FALSE),MATCH(F$10,연령전세지수!$1:$1,FALSE))</f>
        <v>100.93019301601028</v>
      </c>
      <c r="G14" s="760">
        <f>INDEX(연령전세지수!$330:$370,MATCH($E14,연령전세지수!$D$330:$D$370,FALSE),MATCH(G$10,연령전세지수!$1:$1,FALSE))</f>
        <v>100.76176488263913</v>
      </c>
      <c r="H14" s="761">
        <f>INDEX(연령전세지수!$330:$370,MATCH($E14,연령전세지수!$D$330:$D$370,FALSE),MATCH(H$10,연령전세지수!$1:$1,FALSE))</f>
        <v>99.980661709027956</v>
      </c>
      <c r="I14" s="261">
        <f>INDEX(연령전세지수!$371:$411,MATCH($E14,연령전세지수!$D$371:$D$411,FALSE),MATCH(I$10,연령전세지수!$1:$1,FALSE))</f>
        <v>101.19090419468822</v>
      </c>
      <c r="J14" s="760">
        <f>INDEX(연령전세지수!$371:$411,MATCH($E14,연령전세지수!$D$371:$D$411,FALSE),MATCH(J$10,연령전세지수!$1:$1,FALSE))</f>
        <v>100.96361817226158</v>
      </c>
      <c r="K14" s="761">
        <f>INDEX(연령전세지수!$371:$411,MATCH($E14,연령전세지수!$D$371:$D$411,FALSE),MATCH(K$10,연령전세지수!$1:$1,FALSE))</f>
        <v>99.925876832774335</v>
      </c>
      <c r="L14" s="261">
        <f>INDEX(연령전세지수!$412:$452,MATCH($E14,연령전세지수!$D$412:$D$452,FALSE),MATCH(L$10,연령전세지수!$1:$1,FALSE))</f>
        <v>101.16825073392741</v>
      </c>
      <c r="M14" s="262">
        <f>INDEX(연령전세지수!$412:$452,MATCH($E14,연령전세지수!$D$412:$D$452,FALSE),MATCH(M$10,연령전세지수!$1:$1,FALSE))</f>
        <v>100.98399186210152</v>
      </c>
      <c r="N14" s="760">
        <f>INDEX(연령전세지수!$412:$452,MATCH($E14,연령전세지수!$D$412:$D$452,FALSE),MATCH(N$10,연령전세지수!$1:$1,FALSE))</f>
        <v>100.06577227754059</v>
      </c>
      <c r="O14" s="1171">
        <f t="shared" ref="O14:O53" si="3">100*(F14/G14-1)</f>
        <v>0.16715480675366656</v>
      </c>
      <c r="P14" s="267">
        <f t="shared" ref="P14:P53" si="4">IF(ISERROR(100*(F14/H14-1))=TRUE,"",100*(F14/H14-1))</f>
        <v>0.94971496562576974</v>
      </c>
      <c r="Q14" s="1177">
        <f t="shared" ref="Q14:Q53" si="5">100*(I14/J14-1)</f>
        <v>0.22511675645264795</v>
      </c>
      <c r="R14" s="267">
        <f t="shared" ref="R14:R53" si="6">IF(ISERROR(100*(I14/K14-1))=TRUE,"",100*(I14/K14-1))</f>
        <v>1.265965735813257</v>
      </c>
      <c r="S14" s="1177">
        <f t="shared" ref="S14:S53" si="7">100*(L14/M14-1)</f>
        <v>0.18246344636236866</v>
      </c>
      <c r="T14" s="267">
        <f t="shared" ref="T14:T53" si="8">IF(ISERROR(100*(L14/N14-1))=TRUE,"",100*(L14/N14-1))</f>
        <v>1.1017538078145206</v>
      </c>
      <c r="U14" s="1423" t="s">
        <v>862</v>
      </c>
      <c r="V14" s="1424"/>
      <c r="W14" s="1424"/>
      <c r="X14" s="1424"/>
    </row>
    <row r="15" spans="1:24" s="310" customFormat="1" ht="13.7" customHeight="1">
      <c r="A15" s="1460" t="s">
        <v>1373</v>
      </c>
      <c r="B15" s="1460"/>
      <c r="C15" s="1460"/>
      <c r="D15" s="1460"/>
      <c r="E15" s="714">
        <v>3</v>
      </c>
      <c r="F15" s="261">
        <f>INDEX(연령전세지수!$330:$370,MATCH($E15,연령전세지수!$D$330:$D$370,FALSE),MATCH(F$10,연령전세지수!$1:$1,FALSE))</f>
        <v>100.64189195400284</v>
      </c>
      <c r="G15" s="760">
        <f>INDEX(연령전세지수!$330:$370,MATCH($E15,연령전세지수!$D$330:$D$370,FALSE),MATCH(G$10,연령전세지수!$1:$1,FALSE))</f>
        <v>100.62681849355187</v>
      </c>
      <c r="H15" s="761">
        <f>INDEX(연령전세지수!$330:$370,MATCH($E15,연령전세지수!$D$330:$D$370,FALSE),MATCH(H$10,연령전세지수!$1:$1,FALSE))</f>
        <v>100.14687625378671</v>
      </c>
      <c r="I15" s="261">
        <f>INDEX(연령전세지수!$371:$411,MATCH($E15,연령전세지수!$D$371:$D$411,FALSE),MATCH(I$10,연령전세지수!$1:$1,FALSE))</f>
        <v>100.40795864058187</v>
      </c>
      <c r="J15" s="760">
        <f>INDEX(연령전세지수!$371:$411,MATCH($E15,연령전세지수!$D$371:$D$411,FALSE),MATCH(J$10,연령전세지수!$1:$1,FALSE))</f>
        <v>100.35355421667414</v>
      </c>
      <c r="K15" s="761">
        <f>INDEX(연령전세지수!$371:$411,MATCH($E15,연령전세지수!$D$371:$D$411,FALSE),MATCH(K$10,연령전세지수!$1:$1,FALSE))</f>
        <v>100.06165987900914</v>
      </c>
      <c r="L15" s="261">
        <f>INDEX(연령전세지수!$412:$452,MATCH($E15,연령전세지수!$D$412:$D$452,FALSE),MATCH(L$10,연령전세지수!$1:$1,FALSE))</f>
        <v>100.42122510341262</v>
      </c>
      <c r="M15" s="262">
        <f>INDEX(연령전세지수!$412:$452,MATCH($E15,연령전세지수!$D$412:$D$452,FALSE),MATCH(M$10,연령전세지수!$1:$1,FALSE))</f>
        <v>100.42564554685917</v>
      </c>
      <c r="N15" s="760">
        <f>INDEX(연령전세지수!$412:$452,MATCH($E15,연령전세지수!$D$412:$D$452,FALSE),MATCH(N$10,연령전세지수!$1:$1,FALSE))</f>
        <v>100.08600639718404</v>
      </c>
      <c r="O15" s="1171">
        <f t="shared" si="3"/>
        <v>1.4979565762529568E-2</v>
      </c>
      <c r="P15" s="267">
        <f t="shared" si="4"/>
        <v>0.49428970601308464</v>
      </c>
      <c r="Q15" s="1177">
        <f t="shared" si="5"/>
        <v>5.4212752435511824E-2</v>
      </c>
      <c r="R15" s="267">
        <f t="shared" si="6"/>
        <v>0.34608536575493343</v>
      </c>
      <c r="S15" s="1177">
        <f t="shared" si="7"/>
        <v>-4.4017077734270771E-3</v>
      </c>
      <c r="T15" s="267">
        <f t="shared" si="8"/>
        <v>0.33493064444822807</v>
      </c>
      <c r="U15" s="1423" t="s">
        <v>1375</v>
      </c>
      <c r="V15" s="1424"/>
      <c r="W15" s="1424"/>
      <c r="X15" s="1424"/>
    </row>
    <row r="16" spans="1:24" s="310" customFormat="1" ht="13.7" customHeight="1">
      <c r="A16" s="1378" t="s">
        <v>1539</v>
      </c>
      <c r="B16" s="1378"/>
      <c r="C16" s="1378"/>
      <c r="D16" s="1378"/>
      <c r="E16" s="720">
        <v>4</v>
      </c>
      <c r="F16" s="261">
        <f>INDEX(연령전세지수!$330:$370,MATCH($E16,연령전세지수!$D$330:$D$370,FALSE),MATCH(F$10,연령전세지수!$1:$1,FALSE))</f>
        <v>99.804419690220357</v>
      </c>
      <c r="G16" s="760">
        <f>INDEX(연령전세지수!$330:$370,MATCH($E16,연령전세지수!$D$330:$D$370,FALSE),MATCH(G$10,연령전세지수!$1:$1,FALSE))</f>
        <v>99.804419690220357</v>
      </c>
      <c r="H16" s="761">
        <f>INDEX(연령전세지수!$330:$370,MATCH($E16,연령전세지수!$D$330:$D$370,FALSE),MATCH(H$10,연령전세지수!$1:$1,FALSE))</f>
        <v>99.989478218127388</v>
      </c>
      <c r="I16" s="261">
        <f>INDEX(연령전세지수!$371:$411,MATCH($E16,연령전세지수!$D$371:$D$411,FALSE),MATCH(I$10,연령전세지수!$1:$1,FALSE))</f>
        <v>100.35027002314847</v>
      </c>
      <c r="J16" s="760">
        <f>INDEX(연령전세지수!$371:$411,MATCH($E16,연령전세지수!$D$371:$D$411,FALSE),MATCH(J$10,연령전세지수!$1:$1,FALSE))</f>
        <v>100.38305862692533</v>
      </c>
      <c r="K16" s="761">
        <f>INDEX(연령전세지수!$371:$411,MATCH($E16,연령전세지수!$D$371:$D$411,FALSE),MATCH(K$10,연령전세지수!$1:$1,FALSE))</f>
        <v>100.22608087968969</v>
      </c>
      <c r="L16" s="261">
        <f>INDEX(연령전세지수!$412:$452,MATCH($E16,연령전세지수!$D$412:$D$452,FALSE),MATCH(L$10,연령전세지수!$1:$1,FALSE))</f>
        <v>100.04324661570763</v>
      </c>
      <c r="M16" s="262">
        <f>INDEX(연령전세지수!$412:$452,MATCH($E16,연령전세지수!$D$412:$D$452,FALSE),MATCH(M$10,연령전세지수!$1:$1,FALSE))</f>
        <v>100.12194198085002</v>
      </c>
      <c r="N16" s="760">
        <f>INDEX(연령전세지수!$412:$452,MATCH($E16,연령전세지수!$D$412:$D$452,FALSE),MATCH(N$10,연령전세지수!$1:$1,FALSE))</f>
        <v>100.05907366919951</v>
      </c>
      <c r="O16" s="1171">
        <f t="shared" si="3"/>
        <v>0</v>
      </c>
      <c r="P16" s="267">
        <f t="shared" si="4"/>
        <v>-0.18507800141063235</v>
      </c>
      <c r="Q16" s="1177">
        <f t="shared" si="5"/>
        <v>-3.266348348551773E-2</v>
      </c>
      <c r="R16" s="267">
        <f t="shared" si="6"/>
        <v>0.12390900888148426</v>
      </c>
      <c r="S16" s="1177">
        <f t="shared" si="7"/>
        <v>-7.859951933157916E-2</v>
      </c>
      <c r="T16" s="267">
        <f t="shared" si="8"/>
        <v>-1.5817709390553158E-2</v>
      </c>
      <c r="U16" s="1406" t="s">
        <v>1553</v>
      </c>
      <c r="V16" s="1407"/>
      <c r="W16" s="1407"/>
      <c r="X16" s="1407"/>
    </row>
    <row r="17" spans="1:24" s="310" customFormat="1" ht="13.7" customHeight="1">
      <c r="A17" s="1378" t="s">
        <v>1562</v>
      </c>
      <c r="B17" s="1378"/>
      <c r="C17" s="1378"/>
      <c r="D17" s="1378"/>
      <c r="E17" s="714">
        <v>5</v>
      </c>
      <c r="F17" s="261">
        <f>INDEX(연령전세지수!$330:$370,MATCH($E17,연령전세지수!$D$330:$D$370,FALSE),MATCH(F$10,연령전세지수!$1:$1,FALSE))</f>
        <v>100.75631957920027</v>
      </c>
      <c r="G17" s="760">
        <f>INDEX(연령전세지수!$330:$370,MATCH($E17,연령전세지수!$D$330:$D$370,FALSE),MATCH(G$10,연령전세지수!$1:$1,FALSE))</f>
        <v>100.73909855828602</v>
      </c>
      <c r="H17" s="761">
        <f>INDEX(연령전세지수!$330:$370,MATCH($E17,연령전세지수!$D$330:$D$370,FALSE),MATCH(H$10,연령전세지수!$1:$1,FALSE))</f>
        <v>100.17249756660742</v>
      </c>
      <c r="I17" s="261">
        <f>INDEX(연령전세지수!$371:$411,MATCH($E17,연령전세지수!$D$371:$D$411,FALSE),MATCH(I$10,연령전세지수!$1:$1,FALSE))</f>
        <v>100.39440635515264</v>
      </c>
      <c r="J17" s="760">
        <f>INDEX(연령전세지수!$371:$411,MATCH($E17,연령전세지수!$D$371:$D$411,FALSE),MATCH(J$10,연령전세지수!$1:$1,FALSE))</f>
        <v>100.32517342539991</v>
      </c>
      <c r="K17" s="761">
        <f>INDEX(연령전세지수!$371:$411,MATCH($E17,연령전세지수!$D$371:$D$411,FALSE),MATCH(K$10,연령전세지수!$1:$1,FALSE))</f>
        <v>100.02788303978529</v>
      </c>
      <c r="L17" s="261">
        <f>INDEX(연령전세지수!$412:$452,MATCH($E17,연령전세지수!$D$412:$D$452,FALSE),MATCH(L$10,연령전세지수!$1:$1,FALSE))</f>
        <v>100.52025605653472</v>
      </c>
      <c r="M17" s="262">
        <f>INDEX(연령전세지수!$412:$452,MATCH($E17,연령전세지수!$D$412:$D$452,FALSE),MATCH(M$10,연령전세지수!$1:$1,FALSE))</f>
        <v>100.50180930786723</v>
      </c>
      <c r="N17" s="760">
        <f>INDEX(연령전세지수!$412:$452,MATCH($E17,연령전세지수!$D$412:$D$452,FALSE),MATCH(N$10,연령전세지수!$1:$1,FALSE))</f>
        <v>100.09500999283247</v>
      </c>
      <c r="O17" s="1171">
        <f t="shared" si="3"/>
        <v>1.7094674422057921E-2</v>
      </c>
      <c r="P17" s="267">
        <f t="shared" si="4"/>
        <v>0.58281666802273424</v>
      </c>
      <c r="Q17" s="1177">
        <f t="shared" si="5"/>
        <v>6.9008532344283502E-2</v>
      </c>
      <c r="R17" s="267">
        <f t="shared" si="6"/>
        <v>0.36642114601341813</v>
      </c>
      <c r="S17" s="1177">
        <f t="shared" si="7"/>
        <v>1.8354643358686751E-2</v>
      </c>
      <c r="T17" s="267">
        <f t="shared" si="8"/>
        <v>0.42484242094855684</v>
      </c>
      <c r="U17" s="1406" t="s">
        <v>1830</v>
      </c>
      <c r="V17" s="1407"/>
      <c r="W17" s="1407"/>
      <c r="X17" s="1407"/>
    </row>
    <row r="18" spans="1:24" s="310" customFormat="1" ht="13.5" customHeight="1">
      <c r="A18" s="1414" t="s">
        <v>173</v>
      </c>
      <c r="B18" s="1414"/>
      <c r="C18" s="1414"/>
      <c r="D18" s="1414"/>
      <c r="E18" s="720">
        <v>6</v>
      </c>
      <c r="F18" s="261">
        <f>INDEX(연령전세지수!$330:$370,MATCH($E18,연령전세지수!$D$330:$D$370,FALSE),MATCH(F$10,연령전세지수!$1:$1,FALSE))</f>
        <v>102.37038920774508</v>
      </c>
      <c r="G18" s="760">
        <f>INDEX(연령전세지수!$330:$370,MATCH($E18,연령전세지수!$D$330:$D$370,FALSE),MATCH(G$10,연령전세지수!$1:$1,FALSE))</f>
        <v>102.20097188336135</v>
      </c>
      <c r="H18" s="761">
        <f>INDEX(연령전세지수!$330:$370,MATCH($E18,연령전세지수!$D$330:$D$370,FALSE),MATCH(H$10,연령전세지수!$1:$1,FALSE))</f>
        <v>100.15018715601258</v>
      </c>
      <c r="I18" s="261">
        <f>INDEX(연령전세지수!$371:$411,MATCH($E18,연령전세지수!$D$371:$D$411,FALSE),MATCH(I$10,연령전세지수!$1:$1,FALSE))</f>
        <v>101.50003256545546</v>
      </c>
      <c r="J18" s="760">
        <f>INDEX(연령전세지수!$371:$411,MATCH($E18,연령전세지수!$D$371:$D$411,FALSE),MATCH(J$10,연령전세지수!$1:$1,FALSE))</f>
        <v>101.21516897966636</v>
      </c>
      <c r="K18" s="761">
        <f>INDEX(연령전세지수!$371:$411,MATCH($E18,연령전세지수!$D$371:$D$411,FALSE),MATCH(K$10,연령전세지수!$1:$1,FALSE))</f>
        <v>99.949599338838965</v>
      </c>
      <c r="L18" s="261">
        <f>INDEX(연령전세지수!$412:$452,MATCH($E18,연령전세지수!$D$412:$D$452,FALSE),MATCH(L$10,연령전세지수!$1:$1,FALSE))</f>
        <v>101.99095649985101</v>
      </c>
      <c r="M18" s="262">
        <f>INDEX(연령전세지수!$412:$452,MATCH($E18,연령전세지수!$D$412:$D$452,FALSE),MATCH(M$10,연령전세지수!$1:$1,FALSE))</f>
        <v>101.73096183220538</v>
      </c>
      <c r="N18" s="262">
        <f>INDEX(연령전세지수!$412:$452,MATCH($E18,연령전세지수!$D$412:$D$452,FALSE),MATCH(N$10,연령전세지수!$1:$1,FALSE))</f>
        <v>100.13392059225193</v>
      </c>
      <c r="O18" s="1171">
        <f t="shared" si="3"/>
        <v>0.16576879971070824</v>
      </c>
      <c r="P18" s="267">
        <f t="shared" si="4"/>
        <v>2.2168725938314093</v>
      </c>
      <c r="Q18" s="1177">
        <f t="shared" si="5"/>
        <v>0.28144357082120486</v>
      </c>
      <c r="R18" s="267">
        <f t="shared" si="6"/>
        <v>1.5512150492573484</v>
      </c>
      <c r="S18" s="1177">
        <f t="shared" si="7"/>
        <v>0.25557083405389758</v>
      </c>
      <c r="T18" s="267">
        <f t="shared" si="8"/>
        <v>1.8545522802018155</v>
      </c>
      <c r="U18" s="1412" t="s">
        <v>305</v>
      </c>
      <c r="V18" s="1413"/>
      <c r="W18" s="1413"/>
      <c r="X18" s="1413"/>
    </row>
    <row r="19" spans="1:24" s="310" customFormat="1" ht="13.5" customHeight="1">
      <c r="A19" s="628"/>
      <c r="B19" s="1484" t="s">
        <v>174</v>
      </c>
      <c r="C19" s="1414"/>
      <c r="D19" s="1414"/>
      <c r="E19" s="714">
        <v>7</v>
      </c>
      <c r="F19" s="268">
        <f>INDEX(연령전세지수!$330:$370,MATCH($E19,연령전세지수!$D$330:$D$370,FALSE),MATCH(F$10,연령전세지수!$1:$1,FALSE))</f>
        <v>101.64060422948144</v>
      </c>
      <c r="G19" s="762">
        <f>INDEX(연령전세지수!$330:$370,MATCH($E19,연령전세지수!$D$330:$D$370,FALSE),MATCH(G$10,연령전세지수!$1:$1,FALSE))</f>
        <v>101.5961284108793</v>
      </c>
      <c r="H19" s="763">
        <f>INDEX(연령전세지수!$330:$370,MATCH($E19,연령전세지수!$D$330:$D$370,FALSE),MATCH(H$10,연령전세지수!$1:$1,FALSE))</f>
        <v>100.10424675848715</v>
      </c>
      <c r="I19" s="268">
        <f>INDEX(연령전세지수!$371:$411,MATCH($E19,연령전세지수!$D$371:$D$411,FALSE),MATCH(I$10,연령전세지수!$1:$1,FALSE))</f>
        <v>101.90693519182214</v>
      </c>
      <c r="J19" s="762">
        <f>INDEX(연령전세지수!$371:$411,MATCH($E19,연령전세지수!$D$371:$D$411,FALSE),MATCH(J$10,연령전세지수!$1:$1,FALSE))</f>
        <v>101.57657004836935</v>
      </c>
      <c r="K19" s="763">
        <f>INDEX(연령전세지수!$371:$411,MATCH($E19,연령전세지수!$D$371:$D$411,FALSE),MATCH(K$10,연령전세지수!$1:$1,FALSE))</f>
        <v>100.11269456409273</v>
      </c>
      <c r="L19" s="268">
        <f>INDEX(연령전세지수!$412:$452,MATCH($E19,연령전세지수!$D$412:$D$452,FALSE),MATCH(L$10,연령전세지수!$1:$1,FALSE))</f>
        <v>102.65932638154516</v>
      </c>
      <c r="M19" s="285">
        <f>INDEX(연령전세지수!$412:$452,MATCH($E19,연령전세지수!$D$412:$D$452,FALSE),MATCH(M$10,연령전세지수!$1:$1,FALSE))</f>
        <v>102.35863841635479</v>
      </c>
      <c r="N19" s="285">
        <f>INDEX(연령전세지수!$412:$452,MATCH($E19,연령전세지수!$D$412:$D$452,FALSE),MATCH(N$10,연령전세지수!$1:$1,FALSE))</f>
        <v>100.16463749556812</v>
      </c>
      <c r="O19" s="1172">
        <f t="shared" si="3"/>
        <v>4.3777080187812345E-2</v>
      </c>
      <c r="P19" s="260">
        <f t="shared" si="4"/>
        <v>1.5347575360123544</v>
      </c>
      <c r="Q19" s="1178">
        <f t="shared" si="5"/>
        <v>0.32523754572091335</v>
      </c>
      <c r="R19" s="289">
        <f t="shared" si="6"/>
        <v>1.7922208922073635</v>
      </c>
      <c r="S19" s="1178">
        <f t="shared" si="7"/>
        <v>0.29375924674504006</v>
      </c>
      <c r="T19" s="289">
        <f t="shared" si="8"/>
        <v>2.4905884435386882</v>
      </c>
      <c r="U19" s="1412" t="s">
        <v>275</v>
      </c>
      <c r="V19" s="1413"/>
      <c r="W19" s="1444"/>
      <c r="X19" s="629"/>
    </row>
    <row r="20" spans="1:24" s="310" customFormat="1" ht="11.25" customHeight="1">
      <c r="A20" s="630"/>
      <c r="B20" s="631"/>
      <c r="C20" s="1451" t="s">
        <v>178</v>
      </c>
      <c r="D20" s="1452"/>
      <c r="E20" s="720">
        <v>8</v>
      </c>
      <c r="F20" s="275">
        <f>INDEX(연령전세지수!$330:$370,MATCH($E20,연령전세지수!$D$330:$D$370,FALSE),MATCH(F$10,연령전세지수!$1:$1,FALSE))</f>
        <v>101.19402985074626</v>
      </c>
      <c r="G20" s="764">
        <f>INDEX(연령전세지수!$330:$370,MATCH($E20,연령전세지수!$D$330:$D$370,FALSE),MATCH(G$10,연령전세지수!$1:$1,FALSE))</f>
        <v>100.8955223880597</v>
      </c>
      <c r="H20" s="765">
        <f>INDEX(연령전세지수!$330:$370,MATCH($E20,연령전세지수!$D$330:$D$370,FALSE),MATCH(H$10,연령전세지수!$1:$1,FALSE))</f>
        <v>100.29850746268656</v>
      </c>
      <c r="I20" s="275">
        <f>INDEX(연령전세지수!$371:$411,MATCH($E20,연령전세지수!$D$371:$D$411,FALSE),MATCH(I$10,연령전세지수!$1:$1,FALSE))</f>
        <v>101.57699108176233</v>
      </c>
      <c r="J20" s="764">
        <f>INDEX(연령전세지수!$371:$411,MATCH($E20,연령전세지수!$D$371:$D$411,FALSE),MATCH(J$10,연령전세지수!$1:$1,FALSE))</f>
        <v>101.39358409095863</v>
      </c>
      <c r="K20" s="765">
        <f>INDEX(연령전세지수!$371:$411,MATCH($E20,연령전세지수!$D$371:$D$411,FALSE),MATCH(K$10,연령전세지수!$1:$1,FALSE))</f>
        <v>100.32605700725871</v>
      </c>
      <c r="L20" s="275">
        <f>INDEX(연령전세지수!$412:$452,MATCH($E20,연령전세지수!$D$412:$D$452,FALSE),MATCH(L$10,연령전세지수!$1:$1,FALSE))</f>
        <v>101.73052383168762</v>
      </c>
      <c r="M20" s="377">
        <f>INDEX(연령전세지수!$412:$452,MATCH($E20,연령전세지수!$D$412:$D$452,FALSE),MATCH(M$10,연령전세지수!$1:$1,FALSE))</f>
        <v>101.51510272691564</v>
      </c>
      <c r="N20" s="377">
        <f>INDEX(연령전세지수!$412:$452,MATCH($E20,연령전세지수!$D$412:$D$452,FALSE),MATCH(N$10,연령전세지수!$1:$1,FALSE))</f>
        <v>100.502450523628</v>
      </c>
      <c r="O20" s="1173">
        <f t="shared" si="3"/>
        <v>0.29585798816567088</v>
      </c>
      <c r="P20" s="380">
        <f t="shared" si="4"/>
        <v>0.89285714285713969</v>
      </c>
      <c r="Q20" s="1179">
        <f t="shared" si="5"/>
        <v>0.18088618964211545</v>
      </c>
      <c r="R20" s="380">
        <f t="shared" si="6"/>
        <v>1.246868572152815</v>
      </c>
      <c r="S20" s="1179">
        <f t="shared" si="7"/>
        <v>0.21220596638855671</v>
      </c>
      <c r="T20" s="380">
        <f t="shared" si="8"/>
        <v>1.221933695806654</v>
      </c>
      <c r="U20" s="1491" t="s">
        <v>300</v>
      </c>
      <c r="V20" s="1428"/>
      <c r="W20" s="632"/>
      <c r="X20" s="633"/>
    </row>
    <row r="21" spans="1:24" s="310" customFormat="1" ht="11.25" customHeight="1">
      <c r="A21" s="630"/>
      <c r="B21" s="631"/>
      <c r="C21" s="1453" t="s">
        <v>179</v>
      </c>
      <c r="D21" s="1454"/>
      <c r="E21" s="714">
        <v>9</v>
      </c>
      <c r="F21" s="277">
        <f>INDEX(연령전세지수!$330:$370,MATCH($E21,연령전세지수!$D$330:$D$370,FALSE),MATCH(F$10,연령전세지수!$1:$1,FALSE))</f>
        <v>101.13636363636364</v>
      </c>
      <c r="G21" s="766">
        <f>INDEX(연령전세지수!$330:$370,MATCH($E21,연령전세지수!$D$330:$D$370,FALSE),MATCH(G$10,연령전세지수!$1:$1,FALSE))</f>
        <v>101.13636363636364</v>
      </c>
      <c r="H21" s="767">
        <f>INDEX(연령전세지수!$330:$370,MATCH($E21,연령전세지수!$D$330:$D$370,FALSE),MATCH(H$10,연령전세지수!$1:$1,FALSE))</f>
        <v>100</v>
      </c>
      <c r="I21" s="277">
        <f>INDEX(연령전세지수!$371:$411,MATCH($E21,연령전세지수!$D$371:$D$411,FALSE),MATCH(I$10,연령전세지수!$1:$1,FALSE))</f>
        <v>102.05333430488072</v>
      </c>
      <c r="J21" s="766">
        <f>INDEX(연령전세지수!$371:$411,MATCH($E21,연령전세지수!$D$371:$D$411,FALSE),MATCH(J$10,연령전세지수!$1:$1,FALSE))</f>
        <v>101.5881864937286</v>
      </c>
      <c r="K21" s="767">
        <f>INDEX(연령전세지수!$371:$411,MATCH($E21,연령전세지수!$D$371:$D$411,FALSE),MATCH(K$10,연령전세지수!$1:$1,FALSE))</f>
        <v>100</v>
      </c>
      <c r="L21" s="277">
        <f>INDEX(연령전세지수!$412:$452,MATCH($E21,연령전세지수!$D$412:$D$452,FALSE),MATCH(L$10,연령전세지수!$1:$1,FALSE))</f>
        <v>103.04849988567707</v>
      </c>
      <c r="M21" s="255">
        <f>INDEX(연령전세지수!$412:$452,MATCH($E21,연령전세지수!$D$412:$D$452,FALSE),MATCH(M$10,연령전세지수!$1:$1,FALSE))</f>
        <v>102.68584544527128</v>
      </c>
      <c r="N21" s="255">
        <f>INDEX(연령전세지수!$412:$452,MATCH($E21,연령전세지수!$D$412:$D$452,FALSE),MATCH(N$10,연령전세지수!$1:$1,FALSE))</f>
        <v>99.957324393424159</v>
      </c>
      <c r="O21" s="1172">
        <f t="shared" si="3"/>
        <v>0</v>
      </c>
      <c r="P21" s="260">
        <f t="shared" si="4"/>
        <v>1.1363636363636465</v>
      </c>
      <c r="Q21" s="1180">
        <f t="shared" si="5"/>
        <v>0.45787588813865909</v>
      </c>
      <c r="R21" s="260">
        <f t="shared" si="6"/>
        <v>2.0533343048807273</v>
      </c>
      <c r="S21" s="1180">
        <f t="shared" si="7"/>
        <v>0.35316887038641109</v>
      </c>
      <c r="T21" s="260">
        <f t="shared" si="8"/>
        <v>3.0924952333520883</v>
      </c>
      <c r="U21" s="1489" t="s">
        <v>301</v>
      </c>
      <c r="V21" s="1490"/>
      <c r="W21" s="632"/>
      <c r="X21" s="631"/>
    </row>
    <row r="22" spans="1:24" s="310" customFormat="1" ht="11.25" customHeight="1">
      <c r="A22" s="630"/>
      <c r="B22" s="631"/>
      <c r="C22" s="1455" t="s">
        <v>180</v>
      </c>
      <c r="D22" s="1456"/>
      <c r="E22" s="720">
        <v>10</v>
      </c>
      <c r="F22" s="277">
        <f>INDEX(연령전세지수!$330:$370,MATCH($E22,연령전세지수!$D$330:$D$370,FALSE),MATCH(F$10,연령전세지수!$1:$1,FALSE))</f>
        <v>103.19829220201764</v>
      </c>
      <c r="G22" s="766">
        <f>INDEX(연령전세지수!$330:$370,MATCH($E22,연령전세지수!$D$330:$D$370,FALSE),MATCH(G$10,연령전세지수!$1:$1,FALSE))</f>
        <v>103.19829220201764</v>
      </c>
      <c r="H22" s="767">
        <f>INDEX(연령전세지수!$330:$370,MATCH($E22,연령전세지수!$D$330:$D$370,FALSE),MATCH(H$10,연령전세지수!$1:$1,FALSE))</f>
        <v>100.2481399751384</v>
      </c>
      <c r="I22" s="277">
        <f>INDEX(연령전세지수!$371:$411,MATCH($E22,연령전세지수!$D$371:$D$411,FALSE),MATCH(I$10,연령전세지수!$1:$1,FALSE))</f>
        <v>101.64589972977151</v>
      </c>
      <c r="J22" s="766">
        <f>INDEX(연령전세지수!$371:$411,MATCH($E22,연령전세지수!$D$371:$D$411,FALSE),MATCH(J$10,연령전세지수!$1:$1,FALSE))</f>
        <v>101.64589972977151</v>
      </c>
      <c r="K22" s="767">
        <f>INDEX(연령전세지수!$371:$411,MATCH($E22,연령전세지수!$D$371:$D$411,FALSE),MATCH(K$10,연령전세지수!$1:$1,FALSE))</f>
        <v>100.33827110548452</v>
      </c>
      <c r="L22" s="254">
        <f>INDEX(연령전세지수!$412:$452,MATCH($E22,연령전세지수!$D$412:$D$452,FALSE),MATCH(L$10,연령전세지수!$1:$1,FALSE))</f>
        <v>102.29629764765203</v>
      </c>
      <c r="M22" s="281">
        <f>INDEX(연령전세지수!$412:$452,MATCH($E22,연령전세지수!$D$412:$D$452,FALSE),MATCH(M$10,연령전세지수!$1:$1,FALSE))</f>
        <v>102.09571658808845</v>
      </c>
      <c r="N22" s="281">
        <f>INDEX(연령전세지수!$412:$452,MATCH($E22,연령전세지수!$D$412:$D$452,FALSE),MATCH(N$10,연령전세지수!$1:$1,FALSE))</f>
        <v>100.46955931011394</v>
      </c>
      <c r="O22" s="1174">
        <f t="shared" si="3"/>
        <v>0</v>
      </c>
      <c r="P22" s="284">
        <f t="shared" si="4"/>
        <v>2.9428498400178693</v>
      </c>
      <c r="Q22" s="1181">
        <f t="shared" si="5"/>
        <v>0</v>
      </c>
      <c r="R22" s="284">
        <f t="shared" si="6"/>
        <v>1.3032202068862686</v>
      </c>
      <c r="S22" s="1181">
        <f t="shared" si="7"/>
        <v>0.1964637364492372</v>
      </c>
      <c r="T22" s="284">
        <f t="shared" si="8"/>
        <v>1.8182008063751809</v>
      </c>
      <c r="U22" s="1425" t="s">
        <v>302</v>
      </c>
      <c r="V22" s="1426"/>
      <c r="W22" s="634"/>
      <c r="X22" s="631"/>
    </row>
    <row r="23" spans="1:24" s="310" customFormat="1" ht="13.5" customHeight="1">
      <c r="A23" s="630"/>
      <c r="B23" s="1471" t="s">
        <v>175</v>
      </c>
      <c r="C23" s="1472"/>
      <c r="D23" s="1472"/>
      <c r="E23" s="714">
        <v>11</v>
      </c>
      <c r="F23" s="279">
        <f>INDEX(연령전세지수!$330:$370,MATCH($E23,연령전세지수!$D$330:$D$370,FALSE),MATCH(F$10,연령전세지수!$1:$1,FALSE))</f>
        <v>103.22362949720554</v>
      </c>
      <c r="G23" s="769">
        <f>INDEX(연령전세지수!$330:$370,MATCH($E23,연령전세지수!$D$330:$D$370,FALSE),MATCH(G$10,연령전세지수!$1:$1,FALSE))</f>
        <v>102.90720438454572</v>
      </c>
      <c r="H23" s="770">
        <f>INDEX(연령전세지수!$330:$370,MATCH($E23,연령전세지수!$D$330:$D$370,FALSE),MATCH(H$10,연령전세지수!$1:$1,FALSE))</f>
        <v>100.20351206728033</v>
      </c>
      <c r="I23" s="268">
        <f>INDEX(연령전세지수!$371:$411,MATCH($E23,연령전세지수!$D$371:$D$411,FALSE),MATCH(I$10,연령전세지수!$1:$1,FALSE))</f>
        <v>100.91261292703693</v>
      </c>
      <c r="J23" s="762">
        <f>INDEX(연령전세지수!$371:$411,MATCH($E23,연령전세지수!$D$371:$D$411,FALSE),MATCH(J$10,연령전세지수!$1:$1,FALSE))</f>
        <v>100.69315793920866</v>
      </c>
      <c r="K23" s="763">
        <f>INDEX(연령전세지수!$371:$411,MATCH($E23,연령전세지수!$D$371:$D$411,FALSE),MATCH(K$10,연령전세지수!$1:$1,FALSE))</f>
        <v>99.713464307702154</v>
      </c>
      <c r="L23" s="268">
        <f>INDEX(연령전세지수!$412:$452,MATCH($E23,연령전세지수!$D$412:$D$452,FALSE),MATCH(L$10,연령전세지수!$1:$1,FALSE))</f>
        <v>100.93517564897788</v>
      </c>
      <c r="M23" s="285">
        <f>INDEX(연령전세지수!$412:$452,MATCH($E23,연령전세지수!$D$412:$D$452,FALSE),MATCH(M$10,연령전세지수!$1:$1,FALSE))</f>
        <v>100.7389721762642</v>
      </c>
      <c r="N23" s="285">
        <f>INDEX(연령전세지수!$412:$452,MATCH($E23,연령전세지수!$D$412:$D$452,FALSE),MATCH(N$10,연령전세지수!$1:$1,FALSE))</f>
        <v>100.08500579370572</v>
      </c>
      <c r="O23" s="1172">
        <f t="shared" si="3"/>
        <v>0.30748586996629523</v>
      </c>
      <c r="P23" s="260">
        <f t="shared" si="4"/>
        <v>3.0139836095738781</v>
      </c>
      <c r="Q23" s="1178">
        <f t="shared" si="5"/>
        <v>0.21794428968129331</v>
      </c>
      <c r="R23" s="289">
        <f t="shared" si="6"/>
        <v>1.2025944817586121</v>
      </c>
      <c r="S23" s="1178">
        <f t="shared" si="7"/>
        <v>0.19476421932356214</v>
      </c>
      <c r="T23" s="289">
        <f t="shared" si="8"/>
        <v>0.84944777544853078</v>
      </c>
      <c r="U23" s="1433" t="s">
        <v>276</v>
      </c>
      <c r="V23" s="1434"/>
      <c r="W23" s="1435"/>
      <c r="X23" s="635"/>
    </row>
    <row r="24" spans="1:24" s="310" customFormat="1" ht="11.25" customHeight="1">
      <c r="A24" s="630"/>
      <c r="B24" s="631"/>
      <c r="C24" s="1451" t="s">
        <v>176</v>
      </c>
      <c r="D24" s="1452"/>
      <c r="E24" s="720">
        <v>12</v>
      </c>
      <c r="F24" s="277">
        <f>INDEX(연령전세지수!$330:$370,MATCH($E24,연령전세지수!$D$330:$D$370,FALSE),MATCH(F$10,연령전세지수!$1:$1,FALSE))</f>
        <v>103.4276808794252</v>
      </c>
      <c r="G24" s="766">
        <f>INDEX(연령전세지수!$330:$370,MATCH($E24,연령전세지수!$D$330:$D$370,FALSE),MATCH(G$10,연령전세지수!$1:$1,FALSE))</f>
        <v>103.4276808794252</v>
      </c>
      <c r="H24" s="767">
        <f>INDEX(연령전세지수!$330:$370,MATCH($E24,연령전세지수!$D$330:$D$370,FALSE),MATCH(H$10,연령전세지수!$1:$1,FALSE))</f>
        <v>100</v>
      </c>
      <c r="I24" s="275">
        <f>INDEX(연령전세지수!$371:$411,MATCH($E24,연령전세지수!$D$371:$D$411,FALSE),MATCH(I$10,연령전세지수!$1:$1,FALSE))</f>
        <v>100.76677280986941</v>
      </c>
      <c r="J24" s="764">
        <f>INDEX(연령전세지수!$371:$411,MATCH($E24,연령전세지수!$D$371:$D$411,FALSE),MATCH(J$10,연령전세지수!$1:$1,FALSE))</f>
        <v>100.6950247188181</v>
      </c>
      <c r="K24" s="765">
        <f>INDEX(연령전세지수!$371:$411,MATCH($E24,연령전세지수!$D$371:$D$411,FALSE),MATCH(K$10,연령전세지수!$1:$1,FALSE))</f>
        <v>99.69669587318198</v>
      </c>
      <c r="L24" s="275">
        <f>INDEX(연령전세지수!$412:$452,MATCH($E24,연령전세지수!$D$412:$D$452,FALSE),MATCH(L$10,연령전세지수!$1:$1,FALSE))</f>
        <v>100.61973663366639</v>
      </c>
      <c r="M24" s="377">
        <f>INDEX(연령전세지수!$412:$452,MATCH($E24,연령전세지수!$D$412:$D$452,FALSE),MATCH(M$10,연령전세지수!$1:$1,FALSE))</f>
        <v>100.5114742162156</v>
      </c>
      <c r="N24" s="377">
        <f>INDEX(연령전세지수!$412:$452,MATCH($E24,연령전세지수!$D$412:$D$452,FALSE),MATCH(N$10,연령전세지수!$1:$1,FALSE))</f>
        <v>99.983674664828868</v>
      </c>
      <c r="O24" s="1173">
        <f t="shared" si="3"/>
        <v>0</v>
      </c>
      <c r="P24" s="380">
        <f t="shared" si="4"/>
        <v>3.4276808794251989</v>
      </c>
      <c r="Q24" s="1179">
        <f t="shared" si="5"/>
        <v>7.1252866019611005E-2</v>
      </c>
      <c r="R24" s="380">
        <f t="shared" si="6"/>
        <v>1.0733323981454879</v>
      </c>
      <c r="S24" s="1179">
        <f t="shared" si="7"/>
        <v>0.10771150089581294</v>
      </c>
      <c r="T24" s="380">
        <f t="shared" si="8"/>
        <v>0.63616582504071317</v>
      </c>
      <c r="U24" s="1427" t="s">
        <v>303</v>
      </c>
      <c r="V24" s="1428"/>
      <c r="W24" s="632"/>
      <c r="X24" s="631"/>
    </row>
    <row r="25" spans="1:24" s="310" customFormat="1" ht="11.25" customHeight="1">
      <c r="A25" s="630"/>
      <c r="B25" s="636"/>
      <c r="C25" s="1455" t="s">
        <v>177</v>
      </c>
      <c r="D25" s="1456"/>
      <c r="E25" s="714">
        <v>13</v>
      </c>
      <c r="F25" s="254">
        <f>INDEX(연령전세지수!$330:$370,MATCH($E25,연령전세지수!$D$330:$D$370,FALSE),MATCH(F$10,연령전세지수!$1:$1,FALSE))</f>
        <v>102.77699812383661</v>
      </c>
      <c r="G25" s="768">
        <f>INDEX(연령전세지수!$330:$370,MATCH($E25,연령전세지수!$D$330:$D$370,FALSE),MATCH(G$10,연령전세지수!$1:$1,FALSE))</f>
        <v>101.773547086373</v>
      </c>
      <c r="H25" s="771">
        <f>INDEX(연령전세지수!$330:$370,MATCH($E25,연령전세지수!$D$330:$D$370,FALSE),MATCH(H$10,연령전세지수!$1:$1,FALSE))</f>
        <v>100.65182485117718</v>
      </c>
      <c r="I25" s="254">
        <f>INDEX(연령전세지수!$371:$411,MATCH($E25,연령전세지수!$D$371:$D$411,FALSE),MATCH(I$10,연령전세지수!$1:$1,FALSE))</f>
        <v>101.20661806289937</v>
      </c>
      <c r="J25" s="768">
        <f>INDEX(연령전세지수!$371:$411,MATCH($E25,연령전세지수!$D$371:$D$411,FALSE),MATCH(J$10,연령전세지수!$1:$1,FALSE))</f>
        <v>100.68940291327606</v>
      </c>
      <c r="K25" s="771">
        <f>INDEX(연령전세지수!$371:$411,MATCH($E25,연령전세지수!$D$371:$D$411,FALSE),MATCH(K$10,연령전세지수!$1:$1,FALSE))</f>
        <v>99.747203487321627</v>
      </c>
      <c r="L25" s="254">
        <f>INDEX(연령전세지수!$412:$452,MATCH($E25,연령전세지수!$D$412:$D$452,FALSE),MATCH(L$10,연령전세지수!$1:$1,FALSE))</f>
        <v>101.84628884062849</v>
      </c>
      <c r="M25" s="281">
        <f>INDEX(연령전세지수!$412:$452,MATCH($E25,연령전세지수!$D$412:$D$452,FALSE),MATCH(M$10,연령전세지수!$1:$1,FALSE))</f>
        <v>101.39497119461629</v>
      </c>
      <c r="N25" s="281">
        <f>INDEX(연령전세지수!$412:$452,MATCH($E25,연령전세지수!$D$412:$D$452,FALSE),MATCH(N$10,연령전세지수!$1:$1,FALSE))</f>
        <v>100.37648648656928</v>
      </c>
      <c r="O25" s="1174">
        <f t="shared" si="3"/>
        <v>0.98596449292662758</v>
      </c>
      <c r="P25" s="284">
        <f t="shared" si="4"/>
        <v>2.1114105738288202</v>
      </c>
      <c r="Q25" s="1181">
        <f t="shared" si="5"/>
        <v>0.51367386701934858</v>
      </c>
      <c r="R25" s="284">
        <f t="shared" si="6"/>
        <v>1.4631132749132636</v>
      </c>
      <c r="S25" s="1181">
        <f t="shared" si="7"/>
        <v>0.44510851050585387</v>
      </c>
      <c r="T25" s="284">
        <f t="shared" si="8"/>
        <v>1.4642895019600699</v>
      </c>
      <c r="U25" s="1425" t="s">
        <v>304</v>
      </c>
      <c r="V25" s="1426"/>
      <c r="W25" s="634"/>
      <c r="X25" s="637"/>
    </row>
    <row r="26" spans="1:24" s="310" customFormat="1" ht="13.5" customHeight="1">
      <c r="A26" s="1458" t="s">
        <v>191</v>
      </c>
      <c r="B26" s="1458"/>
      <c r="C26" s="1458"/>
      <c r="D26" s="1458"/>
      <c r="E26" s="720">
        <v>14</v>
      </c>
      <c r="F26" s="277">
        <f>INDEX(연령전세지수!$330:$370,MATCH($E26,연령전세지수!$D$330:$D$370,FALSE),MATCH(F$10,연령전세지수!$1:$1,FALSE))</f>
        <v>100.78048329684938</v>
      </c>
      <c r="G26" s="766">
        <f>INDEX(연령전세지수!$330:$370,MATCH($E26,연령전세지수!$D$330:$D$370,FALSE),MATCH(G$10,연령전세지수!$1:$1,FALSE))</f>
        <v>100.55963309909582</v>
      </c>
      <c r="H26" s="767">
        <f>INDEX(연령전세지수!$330:$370,MATCH($E26,연령전세지수!$D$330:$D$370,FALSE),MATCH(H$10,연령전세지수!$1:$1,FALSE))</f>
        <v>99.97408338723082</v>
      </c>
      <c r="I26" s="277">
        <f>INDEX(연령전세지수!$371:$411,MATCH($E26,연령전세지수!$D$371:$D$411,FALSE),MATCH(I$10,연령전세지수!$1:$1,FALSE))</f>
        <v>101.13884284254063</v>
      </c>
      <c r="J26" s="766">
        <f>INDEX(연령전세지수!$371:$411,MATCH($E26,연령전세지수!$D$371:$D$411,FALSE),MATCH(J$10,연령전세지수!$1:$1,FALSE))</f>
        <v>100.9499965207935</v>
      </c>
      <c r="K26" s="767">
        <f>INDEX(연령전세지수!$371:$411,MATCH($E26,연령전세지수!$D$371:$D$411,FALSE),MATCH(K$10,연령전세지수!$1:$1,FALSE))</f>
        <v>100.01860121342008</v>
      </c>
      <c r="L26" s="277">
        <f>INDEX(연령전세지수!$412:$452,MATCH($E26,연령전세지수!$D$412:$D$452,FALSE),MATCH(L$10,연령전세지수!$1:$1,FALSE))</f>
        <v>100.39152488546679</v>
      </c>
      <c r="M26" s="255">
        <f>INDEX(연령전세지수!$412:$452,MATCH($E26,연령전세지수!$D$412:$D$452,FALSE),MATCH(M$10,연령전세지수!$1:$1,FALSE))</f>
        <v>100.20885249364086</v>
      </c>
      <c r="N26" s="255">
        <f>INDEX(연령전세지수!$412:$452,MATCH($E26,연령전세지수!$D$412:$D$452,FALSE),MATCH(N$10,연령전세지수!$1:$1,FALSE))</f>
        <v>100.02505575243765</v>
      </c>
      <c r="O26" s="1172">
        <f t="shared" si="3"/>
        <v>0.21962112524409605</v>
      </c>
      <c r="P26" s="260">
        <f t="shared" si="4"/>
        <v>0.80660895533808397</v>
      </c>
      <c r="Q26" s="1177">
        <f t="shared" si="5"/>
        <v>0.18706917112991661</v>
      </c>
      <c r="R26" s="267">
        <f t="shared" si="6"/>
        <v>1.1200332893380072</v>
      </c>
      <c r="S26" s="1177">
        <f t="shared" si="7"/>
        <v>0.18229167112508993</v>
      </c>
      <c r="T26" s="267">
        <f t="shared" si="8"/>
        <v>0.36637733443123377</v>
      </c>
      <c r="U26" s="1445" t="s">
        <v>284</v>
      </c>
      <c r="V26" s="1446"/>
      <c r="W26" s="1446"/>
      <c r="X26" s="1446"/>
    </row>
    <row r="27" spans="1:24" s="310" customFormat="1" ht="11.25" customHeight="1">
      <c r="A27" s="638"/>
      <c r="B27" s="1471" t="s">
        <v>1396</v>
      </c>
      <c r="C27" s="1472"/>
      <c r="D27" s="1472"/>
      <c r="E27" s="714">
        <v>15</v>
      </c>
      <c r="F27" s="268">
        <f>INDEX(연령전세지수!$330:$370,MATCH($E27,연령전세지수!$D$330:$D$370,FALSE),MATCH(F$10,연령전세지수!$1:$1,FALSE))</f>
        <v>101.85166114139945</v>
      </c>
      <c r="G27" s="762">
        <f>INDEX(연령전세지수!$330:$370,MATCH($E27,연령전세지수!$D$330:$D$370,FALSE),MATCH(G$10,연령전세지수!$1:$1,FALSE))</f>
        <v>101.3169291814537</v>
      </c>
      <c r="H27" s="763">
        <f>INDEX(연령전세지수!$330:$370,MATCH($E27,연령전세지수!$D$330:$D$370,FALSE),MATCH(H$10,연령전세지수!$1:$1,FALSE))</f>
        <v>100.41777406866328</v>
      </c>
      <c r="I27" s="268">
        <f>INDEX(연령전세지수!$371:$411,MATCH($E27,연령전세지수!$D$371:$D$411,FALSE),MATCH(I$10,연령전세지수!$1:$1,FALSE))</f>
        <v>101.85186547649623</v>
      </c>
      <c r="J27" s="762">
        <f>INDEX(연령전세지수!$371:$411,MATCH($E27,연령전세지수!$D$371:$D$411,FALSE),MATCH(J$10,연령전세지수!$1:$1,FALSE))</f>
        <v>101.85186547649623</v>
      </c>
      <c r="K27" s="763">
        <f>INDEX(연령전세지수!$371:$411,MATCH($E27,연령전세지수!$D$371:$D$411,FALSE),MATCH(K$10,연령전세지수!$1:$1,FALSE))</f>
        <v>99.699233815713782</v>
      </c>
      <c r="L27" s="268">
        <f>INDEX(연령전세지수!$412:$452,MATCH($E27,연령전세지수!$D$412:$D$452,FALSE),MATCH(L$10,연령전세지수!$1:$1,FALSE))</f>
        <v>99.778999755641451</v>
      </c>
      <c r="M27" s="285">
        <f>INDEX(연령전세지수!$412:$452,MATCH($E27,연령전세지수!$D$412:$D$452,FALSE),MATCH(M$10,연령전세지수!$1:$1,FALSE))</f>
        <v>99.778999755641451</v>
      </c>
      <c r="N27" s="285">
        <f>INDEX(연령전세지수!$412:$452,MATCH($E27,연령전세지수!$D$412:$D$452,FALSE),MATCH(N$10,연령전세지수!$1:$1,FALSE))</f>
        <v>99.953168524575588</v>
      </c>
      <c r="O27" s="1175">
        <f t="shared" si="3"/>
        <v>0.52778145199019466</v>
      </c>
      <c r="P27" s="289">
        <f t="shared" si="4"/>
        <v>1.4279215866263906</v>
      </c>
      <c r="Q27" s="1178">
        <f t="shared" si="5"/>
        <v>0</v>
      </c>
      <c r="R27" s="289">
        <f t="shared" si="6"/>
        <v>2.1591255804045861</v>
      </c>
      <c r="S27" s="1178">
        <f t="shared" si="7"/>
        <v>0</v>
      </c>
      <c r="T27" s="289">
        <f t="shared" si="8"/>
        <v>-0.17425037295472068</v>
      </c>
      <c r="U27" s="1433" t="s">
        <v>1400</v>
      </c>
      <c r="V27" s="1434"/>
      <c r="W27" s="1435"/>
      <c r="X27" s="639"/>
    </row>
    <row r="28" spans="1:24" s="310" customFormat="1" ht="11.25" customHeight="1">
      <c r="A28" s="638"/>
      <c r="B28" s="1473" t="s">
        <v>773</v>
      </c>
      <c r="C28" s="1454"/>
      <c r="D28" s="1454"/>
      <c r="E28" s="720">
        <v>16</v>
      </c>
      <c r="F28" s="277">
        <f>INDEX(연령전세지수!$330:$370,MATCH($E28,연령전세지수!$D$330:$D$370,FALSE),MATCH(F$10,연령전세지수!$1:$1,FALSE))</f>
        <v>99.305259286307304</v>
      </c>
      <c r="G28" s="766">
        <f>INDEX(연령전세지수!$330:$370,MATCH($E28,연령전세지수!$D$330:$D$370,FALSE),MATCH(G$10,연령전세지수!$1:$1,FALSE))</f>
        <v>99.305259286307304</v>
      </c>
      <c r="H28" s="767">
        <f>INDEX(연령전세지수!$330:$370,MATCH($E28,연령전세지수!$D$330:$D$370,FALSE),MATCH(H$10,연령전세지수!$1:$1,FALSE))</f>
        <v>100</v>
      </c>
      <c r="I28" s="277">
        <f>INDEX(연령전세지수!$371:$411,MATCH($E28,연령전세지수!$D$371:$D$411,FALSE),MATCH(I$10,연령전세지수!$1:$1,FALSE))</f>
        <v>101.51293555146435</v>
      </c>
      <c r="J28" s="766">
        <f>INDEX(연령전세지수!$371:$411,MATCH($E28,연령전세지수!$D$371:$D$411,FALSE),MATCH(J$10,연령전세지수!$1:$1,FALSE))</f>
        <v>101.51293555146435</v>
      </c>
      <c r="K28" s="767">
        <f>INDEX(연령전세지수!$371:$411,MATCH($E28,연령전세지수!$D$371:$D$411,FALSE),MATCH(K$10,연령전세지수!$1:$1,FALSE))</f>
        <v>100.06159581520477</v>
      </c>
      <c r="L28" s="277">
        <f>INDEX(연령전세지수!$412:$452,MATCH($E28,연령전세지수!$D$412:$D$452,FALSE),MATCH(L$10,연령전세지수!$1:$1,FALSE))</f>
        <v>100.24161676189578</v>
      </c>
      <c r="M28" s="255">
        <f>INDEX(연령전세지수!$412:$452,MATCH($E28,연령전세지수!$D$412:$D$452,FALSE),MATCH(M$10,연령전세지수!$1:$1,FALSE))</f>
        <v>100.10795153308278</v>
      </c>
      <c r="N28" s="255">
        <f>INDEX(연령전세지수!$412:$452,MATCH($E28,연령전세지수!$D$412:$D$452,FALSE),MATCH(N$10,연령전세지수!$1:$1,FALSE))</f>
        <v>99.990762975125961</v>
      </c>
      <c r="O28" s="1172">
        <f t="shared" si="3"/>
        <v>0</v>
      </c>
      <c r="P28" s="260">
        <f t="shared" si="4"/>
        <v>-0.69474071369269863</v>
      </c>
      <c r="Q28" s="1180">
        <f t="shared" si="5"/>
        <v>0</v>
      </c>
      <c r="R28" s="260">
        <f t="shared" si="6"/>
        <v>1.4504463220234243</v>
      </c>
      <c r="S28" s="1180">
        <f t="shared" si="7"/>
        <v>0.13352109074855623</v>
      </c>
      <c r="T28" s="260">
        <f t="shared" si="8"/>
        <v>0.2508769603370542</v>
      </c>
      <c r="U28" s="1436" t="s">
        <v>1401</v>
      </c>
      <c r="V28" s="1437"/>
      <c r="W28" s="1438"/>
      <c r="X28" s="639"/>
    </row>
    <row r="29" spans="1:24" s="310" customFormat="1" ht="11.25" customHeight="1">
      <c r="A29" s="638"/>
      <c r="B29" s="1473" t="s">
        <v>181</v>
      </c>
      <c r="C29" s="1454"/>
      <c r="D29" s="1454"/>
      <c r="E29" s="714">
        <v>17</v>
      </c>
      <c r="F29" s="277">
        <f>INDEX(연령전세지수!$330:$370,MATCH($E29,연령전세지수!$D$330:$D$370,FALSE),MATCH(F$10,연령전세지수!$1:$1,FALSE))</f>
        <v>100.64006556823043</v>
      </c>
      <c r="G29" s="766">
        <f>INDEX(연령전세지수!$330:$370,MATCH($E29,연령전세지수!$D$330:$D$370,FALSE),MATCH(G$10,연령전세지수!$1:$1,FALSE))</f>
        <v>100.60505488504596</v>
      </c>
      <c r="H29" s="767">
        <f>INDEX(연령전세지수!$330:$370,MATCH($E29,연령전세지수!$D$330:$D$370,FALSE),MATCH(H$10,연령전세지수!$1:$1,FALSE))</f>
        <v>100.0193193400694</v>
      </c>
      <c r="I29" s="277">
        <f>INDEX(연령전세지수!$371:$411,MATCH($E29,연령전세지수!$D$371:$D$411,FALSE),MATCH(I$10,연령전세지수!$1:$1,FALSE))</f>
        <v>100.6302130299207</v>
      </c>
      <c r="J29" s="766">
        <f>INDEX(연령전세지수!$371:$411,MATCH($E29,연령전세지수!$D$371:$D$411,FALSE),MATCH(J$10,연령전세지수!$1:$1,FALSE))</f>
        <v>100.52432446377885</v>
      </c>
      <c r="K29" s="767">
        <f>INDEX(연령전세지수!$371:$411,MATCH($E29,연령전세지수!$D$371:$D$411,FALSE),MATCH(K$10,연령전세지수!$1:$1,FALSE))</f>
        <v>100.04266085871589</v>
      </c>
      <c r="L29" s="277">
        <f>INDEX(연령전세지수!$412:$452,MATCH($E29,연령전세지수!$D$412:$D$452,FALSE),MATCH(L$10,연령전세지수!$1:$1,FALSE))</f>
        <v>100.69153383613565</v>
      </c>
      <c r="M29" s="255">
        <f>INDEX(연령전세지수!$412:$452,MATCH($E29,연령전세지수!$D$412:$D$452,FALSE),MATCH(M$10,연령전세지수!$1:$1,FALSE))</f>
        <v>100.70151560224781</v>
      </c>
      <c r="N29" s="255">
        <f>INDEX(연령전세지수!$412:$452,MATCH($E29,연령전세지수!$D$412:$D$452,FALSE),MATCH(N$10,연령전세지수!$1:$1,FALSE))</f>
        <v>100.11371850615389</v>
      </c>
      <c r="O29" s="1172">
        <f t="shared" si="3"/>
        <v>3.4800123338207811E-2</v>
      </c>
      <c r="P29" s="260">
        <f t="shared" si="4"/>
        <v>0.62062632725030653</v>
      </c>
      <c r="Q29" s="1180">
        <f t="shared" si="5"/>
        <v>0.10533626234912052</v>
      </c>
      <c r="R29" s="260">
        <f t="shared" si="6"/>
        <v>0.58730162328906044</v>
      </c>
      <c r="S29" s="1180">
        <f t="shared" si="7"/>
        <v>-9.9122302702814302E-3</v>
      </c>
      <c r="T29" s="260">
        <f t="shared" si="8"/>
        <v>0.5771589933963428</v>
      </c>
      <c r="U29" s="1436" t="s">
        <v>1395</v>
      </c>
      <c r="V29" s="1437"/>
      <c r="W29" s="1438"/>
      <c r="X29" s="639"/>
    </row>
    <row r="30" spans="1:24" s="310" customFormat="1" ht="11.25" customHeight="1">
      <c r="A30" s="638"/>
      <c r="B30" s="1473" t="s">
        <v>1397</v>
      </c>
      <c r="C30" s="1454"/>
      <c r="D30" s="1454"/>
      <c r="E30" s="720">
        <v>18</v>
      </c>
      <c r="F30" s="277">
        <f>INDEX(연령전세지수!$330:$370,MATCH($E30,연령전세지수!$D$330:$D$370,FALSE),MATCH(F$10,연령전세지수!$1:$1,FALSE))</f>
        <v>99.91811148473252</v>
      </c>
      <c r="G30" s="766">
        <f>INDEX(연령전세지수!$330:$370,MATCH($E30,연령전세지수!$D$330:$D$370,FALSE),MATCH(G$10,연령전세지수!$1:$1,FALSE))</f>
        <v>99.697858880516392</v>
      </c>
      <c r="H30" s="767">
        <f>INDEX(연령전세지수!$330:$370,MATCH($E30,연령전세지수!$D$330:$D$370,FALSE),MATCH(H$10,연령전세지수!$1:$1,FALSE))</f>
        <v>99.423409145376738</v>
      </c>
      <c r="I30" s="277">
        <f>INDEX(연령전세지수!$371:$411,MATCH($E30,연령전세지수!$D$371:$D$411,FALSE),MATCH(I$10,연령전세지수!$1:$1,FALSE))</f>
        <v>103.6486902350731</v>
      </c>
      <c r="J30" s="766">
        <f>INDEX(연령전세지수!$371:$411,MATCH($E30,연령전세지수!$D$371:$D$411,FALSE),MATCH(J$10,연령전세지수!$1:$1,FALSE))</f>
        <v>103.03950837777597</v>
      </c>
      <c r="K30" s="767">
        <f>INDEX(연령전세지수!$371:$411,MATCH($E30,연령전세지수!$D$371:$D$411,FALSE),MATCH(K$10,연령전세지수!$1:$1,FALSE))</f>
        <v>100.49878921819129</v>
      </c>
      <c r="L30" s="277">
        <f>INDEX(연령전세지수!$412:$452,MATCH($E30,연령전세지수!$D$412:$D$452,FALSE),MATCH(L$10,연령전세지수!$1:$1,FALSE))</f>
        <v>103.59322127686328</v>
      </c>
      <c r="M30" s="255">
        <f>INDEX(연령전세지수!$412:$452,MATCH($E30,연령전세지수!$D$412:$D$452,FALSE),MATCH(M$10,연령전세지수!$1:$1,FALSE))</f>
        <v>102.68801484050636</v>
      </c>
      <c r="N30" s="255">
        <f>INDEX(연령전세지수!$412:$452,MATCH($E30,연령전세지수!$D$412:$D$452,FALSE),MATCH(N$10,연령전세지수!$1:$1,FALSE))</f>
        <v>100.5422097082463</v>
      </c>
      <c r="O30" s="1172">
        <f t="shared" si="3"/>
        <v>0.22092009466330165</v>
      </c>
      <c r="P30" s="260">
        <f t="shared" si="4"/>
        <v>0.49757128990861599</v>
      </c>
      <c r="Q30" s="1180">
        <f t="shared" si="5"/>
        <v>0.59121192141529111</v>
      </c>
      <c r="R30" s="260">
        <f t="shared" si="6"/>
        <v>3.1342676278846682</v>
      </c>
      <c r="S30" s="1180">
        <f t="shared" si="7"/>
        <v>0.88151128226878761</v>
      </c>
      <c r="T30" s="260">
        <f t="shared" si="8"/>
        <v>3.0345579010749857</v>
      </c>
      <c r="U30" s="1436" t="s">
        <v>1399</v>
      </c>
      <c r="V30" s="1437"/>
      <c r="W30" s="1438"/>
      <c r="X30" s="639"/>
    </row>
    <row r="31" spans="1:24" s="310" customFormat="1" ht="11.25" customHeight="1">
      <c r="A31" s="638" t="s">
        <v>162</v>
      </c>
      <c r="B31" s="1473" t="s">
        <v>1398</v>
      </c>
      <c r="C31" s="1454"/>
      <c r="D31" s="1454"/>
      <c r="E31" s="714">
        <v>19</v>
      </c>
      <c r="F31" s="277">
        <f>INDEX(연령전세지수!$330:$370,MATCH($E31,연령전세지수!$D$330:$D$370,FALSE),MATCH(F$10,연령전세지수!$1:$1,FALSE))</f>
        <v>103.0094861343465</v>
      </c>
      <c r="G31" s="766">
        <f>INDEX(연령전세지수!$330:$370,MATCH($E31,연령전세지수!$D$330:$D$370,FALSE),MATCH(G$10,연령전세지수!$1:$1,FALSE))</f>
        <v>102.62255659128903</v>
      </c>
      <c r="H31" s="767">
        <f>INDEX(연령전세지수!$330:$370,MATCH($E31,연령전세지수!$D$330:$D$370,FALSE),MATCH(H$10,연령전세지수!$1:$1,FALSE))</f>
        <v>100.04790442516645</v>
      </c>
      <c r="I31" s="277">
        <f>INDEX(연령전세지수!$371:$411,MATCH($E31,연령전세지수!$D$371:$D$411,FALSE),MATCH(I$10,연령전세지수!$1:$1,FALSE))</f>
        <v>102.12244243257074</v>
      </c>
      <c r="J31" s="766">
        <f>INDEX(연령전세지수!$371:$411,MATCH($E31,연령전세지수!$D$371:$D$411,FALSE),MATCH(J$10,연령전세지수!$1:$1,FALSE))</f>
        <v>102.12244243257074</v>
      </c>
      <c r="K31" s="767">
        <f>INDEX(연령전세지수!$371:$411,MATCH($E31,연령전세지수!$D$371:$D$411,FALSE),MATCH(K$10,연령전세지수!$1:$1,FALSE))</f>
        <v>100.05854849090167</v>
      </c>
      <c r="L31" s="277">
        <f>INDEX(연령전세지수!$412:$452,MATCH($E31,연령전세지수!$D$412:$D$452,FALSE),MATCH(L$10,연령전세지수!$1:$1,FALSE))</f>
        <v>101.05626030109272</v>
      </c>
      <c r="M31" s="255">
        <f>INDEX(연령전세지수!$412:$452,MATCH($E31,연령전세지수!$D$412:$D$452,FALSE),MATCH(M$10,연령전세지수!$1:$1,FALSE))</f>
        <v>100.97572032186677</v>
      </c>
      <c r="N31" s="255">
        <f>INDEX(연령전세지수!$412:$452,MATCH($E31,연령전세지수!$D$412:$D$452,FALSE),MATCH(N$10,연령전세지수!$1:$1,FALSE))</f>
        <v>99.977595064009364</v>
      </c>
      <c r="O31" s="1172">
        <f t="shared" si="3"/>
        <v>0.37704141848511341</v>
      </c>
      <c r="P31" s="260">
        <f t="shared" si="4"/>
        <v>2.9601636597948344</v>
      </c>
      <c r="Q31" s="1180">
        <f t="shared" si="5"/>
        <v>0</v>
      </c>
      <c r="R31" s="260">
        <f t="shared" si="6"/>
        <v>2.0626862699859583</v>
      </c>
      <c r="S31" s="1180">
        <f t="shared" si="7"/>
        <v>7.9761727838345564E-2</v>
      </c>
      <c r="T31" s="260">
        <f t="shared" si="8"/>
        <v>1.0789069654983718</v>
      </c>
      <c r="U31" s="1436" t="s">
        <v>1402</v>
      </c>
      <c r="V31" s="1437"/>
      <c r="W31" s="1438"/>
      <c r="X31" s="639"/>
    </row>
    <row r="32" spans="1:24" s="310" customFormat="1" ht="11.25" customHeight="1">
      <c r="A32" s="638"/>
      <c r="B32" s="1473" t="s">
        <v>1388</v>
      </c>
      <c r="C32" s="1454"/>
      <c r="D32" s="1454"/>
      <c r="E32" s="720">
        <v>20</v>
      </c>
      <c r="F32" s="277">
        <f>INDEX(연령전세지수!$330:$370,MATCH($E32,연령전세지수!$D$330:$D$370,FALSE),MATCH(F$10,연령전세지수!$1:$1,FALSE))</f>
        <v>99.368652508088545</v>
      </c>
      <c r="G32" s="766">
        <f>INDEX(연령전세지수!$330:$370,MATCH($E32,연령전세지수!$D$330:$D$370,FALSE),MATCH(G$10,연령전세지수!$1:$1,FALSE))</f>
        <v>99.220448962332341</v>
      </c>
      <c r="H32" s="767">
        <f>INDEX(연령전세지수!$330:$370,MATCH($E32,연령전세지수!$D$330:$D$370,FALSE),MATCH(H$10,연령전세지수!$1:$1,FALSE))</f>
        <v>100</v>
      </c>
      <c r="I32" s="277">
        <f>INDEX(연령전세지수!$371:$411,MATCH($E32,연령전세지수!$D$371:$D$411,FALSE),MATCH(I$10,연령전세지수!$1:$1,FALSE))</f>
        <v>98.47834990294001</v>
      </c>
      <c r="J32" s="766">
        <f>INDEX(연령전세지수!$371:$411,MATCH($E32,연령전세지수!$D$371:$D$411,FALSE),MATCH(J$10,연령전세지수!$1:$1,FALSE))</f>
        <v>98.007038694950751</v>
      </c>
      <c r="K32" s="767">
        <f>INDEX(연령전세지수!$371:$411,MATCH($E32,연령전세지수!$D$371:$D$411,FALSE),MATCH(K$10,연령전세지수!$1:$1,FALSE))</f>
        <v>99.913828885320399</v>
      </c>
      <c r="L32" s="277">
        <f>INDEX(연령전세지수!$412:$452,MATCH($E32,연령전세지수!$D$412:$D$452,FALSE),MATCH(L$10,연령전세지수!$1:$1,FALSE))</f>
        <v>97.237953026055337</v>
      </c>
      <c r="M32" s="255">
        <f>INDEX(연령전세지수!$412:$452,MATCH($E32,연령전세지수!$D$412:$D$452,FALSE),MATCH(M$10,연령전세지수!$1:$1,FALSE))</f>
        <v>96.929618617804252</v>
      </c>
      <c r="N32" s="255">
        <f>INDEX(연령전세지수!$412:$452,MATCH($E32,연령전세지수!$D$412:$D$452,FALSE),MATCH(N$10,연령전세지수!$1:$1,FALSE))</f>
        <v>99.841020513595879</v>
      </c>
      <c r="O32" s="1172">
        <f t="shared" si="3"/>
        <v>0.1493679451223473</v>
      </c>
      <c r="P32" s="260">
        <f t="shared" si="4"/>
        <v>-0.63134749191146033</v>
      </c>
      <c r="Q32" s="1180">
        <f t="shared" si="5"/>
        <v>0.48089526452914644</v>
      </c>
      <c r="R32" s="260">
        <f t="shared" si="6"/>
        <v>-1.4367170174491184</v>
      </c>
      <c r="S32" s="1180">
        <f t="shared" si="7"/>
        <v>0.31810133233562965</v>
      </c>
      <c r="T32" s="260">
        <f t="shared" si="8"/>
        <v>-2.6072124204560509</v>
      </c>
      <c r="U32" s="1436" t="s">
        <v>1404</v>
      </c>
      <c r="V32" s="1437"/>
      <c r="W32" s="1438"/>
      <c r="X32" s="639"/>
    </row>
    <row r="33" spans="1:24" s="310" customFormat="1" ht="11.25" customHeight="1">
      <c r="A33" s="640"/>
      <c r="B33" s="1470" t="s">
        <v>1389</v>
      </c>
      <c r="C33" s="1456"/>
      <c r="D33" s="1456"/>
      <c r="E33" s="714">
        <v>21</v>
      </c>
      <c r="F33" s="254">
        <f>INDEX(연령전세지수!$330:$370,MATCH($E33,연령전세지수!$D$330:$D$370,FALSE),MATCH(F$10,연령전세지수!$1:$1,FALSE))</f>
        <v>101.29803224808225</v>
      </c>
      <c r="G33" s="768">
        <f>INDEX(연령전세지수!$330:$370,MATCH($E33,연령전세지수!$D$330:$D$370,FALSE),MATCH(G$10,연령전세지수!$1:$1,FALSE))</f>
        <v>100.60927646266727</v>
      </c>
      <c r="H33" s="771">
        <f>INDEX(연령전세지수!$330:$370,MATCH($E33,연령전세지수!$D$330:$D$370,FALSE),MATCH(H$10,연령전세지수!$1:$1,FALSE))</f>
        <v>100</v>
      </c>
      <c r="I33" s="254">
        <f>INDEX(연령전세지수!$371:$411,MATCH($E33,연령전세지수!$D$371:$D$411,FALSE),MATCH(I$10,연령전세지수!$1:$1,FALSE))</f>
        <v>101.32000999317805</v>
      </c>
      <c r="J33" s="768">
        <f>INDEX(연령전세지수!$371:$411,MATCH($E33,연령전세지수!$D$371:$D$411,FALSE),MATCH(J$10,연령전세지수!$1:$1,FALSE))</f>
        <v>100.9514631882364</v>
      </c>
      <c r="K33" s="771">
        <f>INDEX(연령전세지수!$371:$411,MATCH($E33,연령전세지수!$D$371:$D$411,FALSE),MATCH(K$10,연령전세지수!$1:$1,FALSE))</f>
        <v>99.911366186289683</v>
      </c>
      <c r="L33" s="254">
        <f>INDEX(연령전세지수!$412:$452,MATCH($E33,연령전세지수!$D$412:$D$452,FALSE),MATCH(L$10,연령전세지수!$1:$1,FALSE))</f>
        <v>100.59200553257175</v>
      </c>
      <c r="M33" s="281">
        <f>INDEX(연령전세지수!$412:$452,MATCH($E33,연령전세지수!$D$412:$D$452,FALSE),MATCH(M$10,연령전세지수!$1:$1,FALSE))</f>
        <v>100.2031455102556</v>
      </c>
      <c r="N33" s="281">
        <f>INDEX(연령전세지수!$412:$452,MATCH($E33,연령전세지수!$D$412:$D$452,FALSE),MATCH(N$10,연령전세지수!$1:$1,FALSE))</f>
        <v>99.862519124246006</v>
      </c>
      <c r="O33" s="1174">
        <f t="shared" si="3"/>
        <v>0.68458477153501285</v>
      </c>
      <c r="P33" s="284">
        <f t="shared" si="4"/>
        <v>1.2980322480822482</v>
      </c>
      <c r="Q33" s="1181">
        <f t="shared" si="5"/>
        <v>0.36507326719419364</v>
      </c>
      <c r="R33" s="284">
        <f t="shared" si="6"/>
        <v>1.4098934492216664</v>
      </c>
      <c r="S33" s="1181">
        <f t="shared" si="7"/>
        <v>0.38807167213763538</v>
      </c>
      <c r="T33" s="284">
        <f t="shared" si="8"/>
        <v>0.73049069332822292</v>
      </c>
      <c r="U33" s="1441" t="s">
        <v>1403</v>
      </c>
      <c r="V33" s="1439"/>
      <c r="W33" s="1440"/>
      <c r="X33" s="642"/>
    </row>
    <row r="34" spans="1:24" s="310" customFormat="1" ht="13.5" customHeight="1">
      <c r="A34" s="1476" t="s">
        <v>185</v>
      </c>
      <c r="B34" s="1476"/>
      <c r="C34" s="1476"/>
      <c r="D34" s="1476"/>
      <c r="E34" s="720">
        <v>22</v>
      </c>
      <c r="F34" s="261">
        <f>INDEX(연령전세지수!$330:$370,MATCH($E34,연령전세지수!$D$330:$D$370,FALSE),MATCH(F$10,연령전세지수!$1:$1,FALSE))</f>
        <v>100.27081674927135</v>
      </c>
      <c r="G34" s="760">
        <f>INDEX(연령전세지수!$330:$370,MATCH($E34,연령전세지수!$D$330:$D$370,FALSE),MATCH(G$10,연령전세지수!$1:$1,FALSE))</f>
        <v>100.50618726978141</v>
      </c>
      <c r="H34" s="761">
        <f>INDEX(연령전세지수!$330:$370,MATCH($E34,연령전세지수!$D$330:$D$370,FALSE),MATCH(H$10,연령전세지수!$1:$1,FALSE))</f>
        <v>99.816446061278711</v>
      </c>
      <c r="I34" s="261">
        <f>INDEX(연령전세지수!$371:$411,MATCH($E34,연령전세지수!$D$371:$D$411,FALSE),MATCH(I$10,연령전세지수!$1:$1,FALSE))</f>
        <v>100.20352479678034</v>
      </c>
      <c r="J34" s="760">
        <f>INDEX(연령전세지수!$371:$411,MATCH($E34,연령전세지수!$D$371:$D$411,FALSE),MATCH(J$10,연령전세지수!$1:$1,FALSE))</f>
        <v>99.962720863158751</v>
      </c>
      <c r="K34" s="761">
        <f>INDEX(연령전세지수!$371:$411,MATCH($E34,연령전세지수!$D$371:$D$411,FALSE),MATCH(K$10,연령전세지수!$1:$1,FALSE))</f>
        <v>99.186038232769789</v>
      </c>
      <c r="L34" s="261">
        <f>INDEX(연령전세지수!$412:$452,MATCH($E34,연령전세지수!$D$412:$D$452,FALSE),MATCH(L$10,연령전세지수!$1:$1,FALSE))</f>
        <v>100.76933892791216</v>
      </c>
      <c r="M34" s="262">
        <f>INDEX(연령전세지수!$412:$452,MATCH($E34,연령전세지수!$D$412:$D$452,FALSE),MATCH(M$10,연령전세지수!$1:$1,FALSE))</f>
        <v>100.86636898844542</v>
      </c>
      <c r="N34" s="262">
        <f>INDEX(연령전세지수!$412:$452,MATCH($E34,연령전세지수!$D$412:$D$452,FALSE),MATCH(N$10,연령전세지수!$1:$1,FALSE))</f>
        <v>99.948035758074724</v>
      </c>
      <c r="O34" s="1171">
        <f t="shared" si="3"/>
        <v>-0.23418510531920678</v>
      </c>
      <c r="P34" s="267">
        <f t="shared" si="4"/>
        <v>0.45520623696990725</v>
      </c>
      <c r="Q34" s="1177">
        <f t="shared" si="5"/>
        <v>0.24089373672735448</v>
      </c>
      <c r="R34" s="267">
        <f t="shared" si="6"/>
        <v>1.0258364807582243</v>
      </c>
      <c r="S34" s="1177">
        <f t="shared" si="7"/>
        <v>-9.6196642653378905E-2</v>
      </c>
      <c r="T34" s="267">
        <f t="shared" si="8"/>
        <v>0.82173017569391327</v>
      </c>
      <c r="U34" s="1374" t="s">
        <v>285</v>
      </c>
      <c r="V34" s="1375"/>
      <c r="W34" s="1375"/>
      <c r="X34" s="1375"/>
    </row>
    <row r="35" spans="1:24" s="310" customFormat="1" ht="13.5" customHeight="1">
      <c r="A35" s="1373" t="s">
        <v>186</v>
      </c>
      <c r="B35" s="1373"/>
      <c r="C35" s="1373"/>
      <c r="D35" s="1373"/>
      <c r="E35" s="714">
        <v>23</v>
      </c>
      <c r="F35" s="261">
        <f>INDEX(연령전세지수!$330:$370,MATCH($E35,연령전세지수!$D$330:$D$370,FALSE),MATCH(F$10,연령전세지수!$1:$1,FALSE))</f>
        <v>100.68778296978422</v>
      </c>
      <c r="G35" s="760">
        <f>INDEX(연령전세지수!$330:$370,MATCH($E35,연령전세지수!$D$330:$D$370,FALSE),MATCH(G$10,연령전세지수!$1:$1,FALSE))</f>
        <v>100.68778296978422</v>
      </c>
      <c r="H35" s="761">
        <f>INDEX(연령전세지수!$330:$370,MATCH($E35,연령전세지수!$D$330:$D$370,FALSE),MATCH(H$10,연령전세지수!$1:$1,FALSE))</f>
        <v>100.04176973104802</v>
      </c>
      <c r="I35" s="261">
        <f>INDEX(연령전세지수!$371:$411,MATCH($E35,연령전세지수!$D$371:$D$411,FALSE),MATCH(I$10,연령전세지수!$1:$1,FALSE))</f>
        <v>100.14332667506099</v>
      </c>
      <c r="J35" s="760">
        <f>INDEX(연령전세지수!$371:$411,MATCH($E35,연령전세지수!$D$371:$D$411,FALSE),MATCH(J$10,연령전세지수!$1:$1,FALSE))</f>
        <v>100.20324814180927</v>
      </c>
      <c r="K35" s="761">
        <f>INDEX(연령전세지수!$371:$411,MATCH($E35,연령전세지수!$D$371:$D$411,FALSE),MATCH(K$10,연령전세지수!$1:$1,FALSE))</f>
        <v>99.986722125445553</v>
      </c>
      <c r="L35" s="261">
        <f>INDEX(연령전세지수!$412:$452,MATCH($E35,연령전세지수!$D$412:$D$452,FALSE),MATCH(L$10,연령전세지수!$1:$1,FALSE))</f>
        <v>100.22427917532633</v>
      </c>
      <c r="M35" s="262">
        <f>INDEX(연령전세지수!$412:$452,MATCH($E35,연령전세지수!$D$412:$D$452,FALSE),MATCH(M$10,연령전세지수!$1:$1,FALSE))</f>
        <v>100.32688552989373</v>
      </c>
      <c r="N35" s="262">
        <f>INDEX(연령전세지수!$412:$452,MATCH($E35,연령전세지수!$D$412:$D$452,FALSE),MATCH(N$10,연령전세지수!$1:$1,FALSE))</f>
        <v>100.25655892935255</v>
      </c>
      <c r="O35" s="1171">
        <f t="shared" si="3"/>
        <v>0</v>
      </c>
      <c r="P35" s="267">
        <f t="shared" si="4"/>
        <v>0.6457435134073819</v>
      </c>
      <c r="Q35" s="1177">
        <f t="shared" si="5"/>
        <v>-5.979992451290439E-2</v>
      </c>
      <c r="R35" s="267">
        <f t="shared" si="6"/>
        <v>0.15662534613241075</v>
      </c>
      <c r="S35" s="1177">
        <f t="shared" si="7"/>
        <v>-0.10227204206078033</v>
      </c>
      <c r="T35" s="267">
        <f t="shared" si="8"/>
        <v>-3.2197149364532329E-2</v>
      </c>
      <c r="U35" s="1418" t="s">
        <v>286</v>
      </c>
      <c r="V35" s="1400"/>
      <c r="W35" s="1400"/>
      <c r="X35" s="1400"/>
    </row>
    <row r="36" spans="1:24" s="310" customFormat="1" ht="11.25" customHeight="1">
      <c r="A36" s="630"/>
      <c r="B36" s="1471" t="s">
        <v>1390</v>
      </c>
      <c r="C36" s="1472"/>
      <c r="D36" s="1472"/>
      <c r="E36" s="720">
        <v>24</v>
      </c>
      <c r="F36" s="789"/>
      <c r="G36" s="790"/>
      <c r="H36" s="767">
        <f>INDEX(연령전세지수!$330:$370,MATCH($E36,연령전세지수!$D$330:$D$370,FALSE),MATCH(H$10,연령전세지수!$1:$1,FALSE))</f>
        <v>0</v>
      </c>
      <c r="I36" s="277">
        <f>INDEX(연령전세지수!$371:$411,MATCH($E36,연령전세지수!$D$371:$D$411,FALSE),MATCH(I$10,연령전세지수!$1:$1,FALSE))</f>
        <v>100.42450017995104</v>
      </c>
      <c r="J36" s="766">
        <f>INDEX(연령전세지수!$371:$411,MATCH($E36,연령전세지수!$D$371:$D$411,FALSE),MATCH(J$10,연령전세지수!$1:$1,FALSE))</f>
        <v>100.42450017995104</v>
      </c>
      <c r="K36" s="767">
        <f>INDEX(연령전세지수!$371:$411,MATCH($E36,연령전세지수!$D$371:$D$411,FALSE),MATCH(K$10,연령전세지수!$1:$1,FALSE))</f>
        <v>100.13386952852841</v>
      </c>
      <c r="L36" s="277">
        <f>INDEX(연령전세지수!$412:$452,MATCH($E36,연령전세지수!$D$412:$D$452,FALSE),MATCH(L$10,연령전세지수!$1:$1,FALSE))</f>
        <v>100.37395603450328</v>
      </c>
      <c r="M36" s="255">
        <f>INDEX(연령전세지수!$412:$452,MATCH($E36,연령전세지수!$D$412:$D$452,FALSE),MATCH(M$10,연령전세지수!$1:$1,FALSE))</f>
        <v>100.36729480977287</v>
      </c>
      <c r="N36" s="255">
        <f>INDEX(연령전세지수!$412:$452,MATCH($E36,연령전세지수!$D$412:$D$452,FALSE),MATCH(N$10,연령전세지수!$1:$1,FALSE))</f>
        <v>100.3460013971593</v>
      </c>
      <c r="O36" s="1186"/>
      <c r="P36" s="791"/>
      <c r="Q36" s="1178">
        <f t="shared" si="5"/>
        <v>0</v>
      </c>
      <c r="R36" s="289">
        <f t="shared" si="6"/>
        <v>0.29024210568415754</v>
      </c>
      <c r="S36" s="1178">
        <f t="shared" si="7"/>
        <v>6.6368479324285801E-3</v>
      </c>
      <c r="T36" s="289">
        <f t="shared" si="8"/>
        <v>2.7858247418688364E-2</v>
      </c>
      <c r="U36" s="1433" t="s">
        <v>1393</v>
      </c>
      <c r="V36" s="1434"/>
      <c r="W36" s="1435"/>
      <c r="X36" s="639"/>
    </row>
    <row r="37" spans="1:24" s="310" customFormat="1" ht="11.25" customHeight="1">
      <c r="A37" s="630"/>
      <c r="B37" s="1473" t="s">
        <v>1391</v>
      </c>
      <c r="C37" s="1454"/>
      <c r="D37" s="1454"/>
      <c r="E37" s="714">
        <v>25</v>
      </c>
      <c r="F37" s="792">
        <f>INDEX(연령전세지수!$330:$370,MATCH($E37,연령전세지수!$D$330:$D$370,FALSE),MATCH(F$10,연령전세지수!$1:$1,FALSE))</f>
        <v>100.90927645390433</v>
      </c>
      <c r="G37" s="793">
        <f>INDEX(연령전세지수!$330:$370,MATCH($E37,연령전세지수!$D$330:$D$370,FALSE),MATCH(G$10,연령전세지수!$1:$1,FALSE))</f>
        <v>100.90927645390433</v>
      </c>
      <c r="H37" s="767">
        <f>INDEX(연령전세지수!$330:$370,MATCH($E37,연령전세지수!$D$330:$D$370,FALSE),MATCH(H$10,연령전세지수!$1:$1,FALSE))</f>
        <v>100</v>
      </c>
      <c r="I37" s="277">
        <f>INDEX(연령전세지수!$371:$411,MATCH($E37,연령전세지수!$D$371:$D$411,FALSE),MATCH(I$10,연령전세지수!$1:$1,FALSE))</f>
        <v>100.49960354442081</v>
      </c>
      <c r="J37" s="766">
        <f>INDEX(연령전세지수!$371:$411,MATCH($E37,연령전세지수!$D$371:$D$411,FALSE),MATCH(J$10,연령전세지수!$1:$1,FALSE))</f>
        <v>100.439870000035</v>
      </c>
      <c r="K37" s="767">
        <f>INDEX(연령전세지수!$371:$411,MATCH($E37,연령전세지수!$D$371:$D$411,FALSE),MATCH(K$10,연령전세지수!$1:$1,FALSE))</f>
        <v>100.10843944234671</v>
      </c>
      <c r="L37" s="277">
        <f>INDEX(연령전세지수!$412:$452,MATCH($E37,연령전세지수!$D$412:$D$452,FALSE),MATCH(L$10,연령전세지수!$1:$1,FALSE))</f>
        <v>100.52484032705927</v>
      </c>
      <c r="M37" s="255">
        <f>INDEX(연령전세지수!$412:$452,MATCH($E37,연령전세지수!$D$412:$D$452,FALSE),MATCH(M$10,연령전세지수!$1:$1,FALSE))</f>
        <v>100.50223307620836</v>
      </c>
      <c r="N37" s="255">
        <f>INDEX(연령전세지수!$412:$452,MATCH($E37,연령전세지수!$D$412:$D$452,FALSE),MATCH(N$10,연령전세지수!$1:$1,FALSE))</f>
        <v>100.26932590721849</v>
      </c>
      <c r="O37" s="1187">
        <f t="shared" si="3"/>
        <v>0</v>
      </c>
      <c r="P37" s="794">
        <f t="shared" si="4"/>
        <v>0.90927645390432854</v>
      </c>
      <c r="Q37" s="1180">
        <f t="shared" si="5"/>
        <v>5.9471945140687765E-2</v>
      </c>
      <c r="R37" s="260">
        <f t="shared" si="6"/>
        <v>0.39074038537916245</v>
      </c>
      <c r="S37" s="1180">
        <f t="shared" si="7"/>
        <v>2.2494277150797437E-2</v>
      </c>
      <c r="T37" s="260">
        <f t="shared" si="8"/>
        <v>0.25482810174390913</v>
      </c>
      <c r="U37" s="1436" t="s">
        <v>1394</v>
      </c>
      <c r="V37" s="1437"/>
      <c r="W37" s="1438"/>
      <c r="X37" s="639"/>
    </row>
    <row r="38" spans="1:24" s="310" customFormat="1" ht="11.25" customHeight="1">
      <c r="A38" s="630"/>
      <c r="B38" s="1470" t="s">
        <v>187</v>
      </c>
      <c r="C38" s="1456"/>
      <c r="D38" s="1456"/>
      <c r="E38" s="720">
        <v>26</v>
      </c>
      <c r="F38" s="277">
        <f>INDEX(연령전세지수!$330:$370,MATCH($E38,연령전세지수!$D$330:$D$370,FALSE),MATCH(F$10,연령전세지수!$1:$1,FALSE))</f>
        <v>100.41928905068676</v>
      </c>
      <c r="G38" s="766">
        <f>INDEX(연령전세지수!$330:$370,MATCH($E38,연령전세지수!$D$330:$D$370,FALSE),MATCH(G$10,연령전세지수!$1:$1,FALSE))</f>
        <v>100.41928905068676</v>
      </c>
      <c r="H38" s="767">
        <f>INDEX(연령전세지수!$330:$370,MATCH($E38,연령전세지수!$D$330:$D$370,FALSE),MATCH(H$10,연령전세지수!$1:$1,FALSE))</f>
        <v>100.09254976529731</v>
      </c>
      <c r="I38" s="277">
        <f>INDEX(연령전세지수!$371:$411,MATCH($E38,연령전세지수!$D$371:$D$411,FALSE),MATCH(I$10,연령전세지수!$1:$1,FALSE))</f>
        <v>98.960206812358976</v>
      </c>
      <c r="J38" s="766">
        <f>INDEX(연령전세지수!$371:$411,MATCH($E38,연령전세지수!$D$371:$D$411,FALSE),MATCH(J$10,연령전세지수!$1:$1,FALSE))</f>
        <v>99.336987416627196</v>
      </c>
      <c r="K38" s="767">
        <f>INDEX(연령전세지수!$371:$411,MATCH($E38,연령전세지수!$D$371:$D$411,FALSE),MATCH(K$10,연령전세지수!$1:$1,FALSE))</f>
        <v>99.463787647790809</v>
      </c>
      <c r="L38" s="277">
        <f>INDEX(연령전세지수!$412:$452,MATCH($E38,연령전세지수!$D$412:$D$452,FALSE),MATCH(L$10,연령전세지수!$1:$1,FALSE))</f>
        <v>99.442370180224856</v>
      </c>
      <c r="M38" s="255">
        <f>INDEX(연령전세지수!$412:$452,MATCH($E38,연령전세지수!$D$412:$D$452,FALSE),MATCH(M$10,연령전세지수!$1:$1,FALSE))</f>
        <v>100.00779050891104</v>
      </c>
      <c r="N38" s="255">
        <f>INDEX(연령전세지수!$412:$452,MATCH($E38,연령전세지수!$D$412:$D$452,FALSE),MATCH(N$10,연령전세지수!$1:$1,FALSE))</f>
        <v>99.978137070107636</v>
      </c>
      <c r="O38" s="1174">
        <f t="shared" si="3"/>
        <v>0</v>
      </c>
      <c r="P38" s="284">
        <f t="shared" si="4"/>
        <v>0.32643716855611515</v>
      </c>
      <c r="Q38" s="1181">
        <f t="shared" si="5"/>
        <v>-0.37929538036821642</v>
      </c>
      <c r="R38" s="284">
        <f t="shared" si="6"/>
        <v>-0.5062956552741138</v>
      </c>
      <c r="S38" s="1181">
        <f t="shared" si="7"/>
        <v>-0.56537628299647702</v>
      </c>
      <c r="T38" s="284">
        <f t="shared" si="8"/>
        <v>-0.53588404983689886</v>
      </c>
      <c r="U38" s="1425" t="s">
        <v>306</v>
      </c>
      <c r="V38" s="1439"/>
      <c r="W38" s="1440"/>
      <c r="X38" s="639"/>
    </row>
    <row r="39" spans="1:24" s="310" customFormat="1" ht="12.6" customHeight="1">
      <c r="A39" s="1476" t="s">
        <v>790</v>
      </c>
      <c r="B39" s="1476"/>
      <c r="C39" s="1476"/>
      <c r="D39" s="1476"/>
      <c r="E39" s="714">
        <v>27</v>
      </c>
      <c r="F39" s="261">
        <f>INDEX(연령전세지수!$330:$370,MATCH($E39,연령전세지수!$D$330:$D$370,FALSE),MATCH(F$10,연령전세지수!$1:$1,FALSE))</f>
        <v>97.728552672454697</v>
      </c>
      <c r="G39" s="760">
        <f>INDEX(연령전세지수!$330:$370,MATCH($E39,연령전세지수!$D$330:$D$370,FALSE),MATCH(G$10,연령전세지수!$1:$1,FALSE))</f>
        <v>97.728552672454697</v>
      </c>
      <c r="H39" s="761">
        <f>INDEX(연령전세지수!$330:$370,MATCH($E39,연령전세지수!$D$330:$D$370,FALSE),MATCH(H$10,연령전세지수!$1:$1,FALSE))</f>
        <v>99.217482915635117</v>
      </c>
      <c r="I39" s="261">
        <f>INDEX(연령전세지수!$371:$411,MATCH($E39,연령전세지수!$D$371:$D$411,FALSE),MATCH(I$10,연령전세지수!$1:$1,FALSE))</f>
        <v>98.364804181444157</v>
      </c>
      <c r="J39" s="760">
        <f>INDEX(연령전세지수!$371:$411,MATCH($E39,연령전세지수!$D$371:$D$411,FALSE),MATCH(J$10,연령전세지수!$1:$1,FALSE))</f>
        <v>98.35167759180618</v>
      </c>
      <c r="K39" s="761">
        <f>INDEX(연령전세지수!$371:$411,MATCH($E39,연령전세지수!$D$371:$D$411,FALSE),MATCH(K$10,연령전세지수!$1:$1,FALSE))</f>
        <v>99.565904979287254</v>
      </c>
      <c r="L39" s="261">
        <f>INDEX(연령전세지수!$412:$452,MATCH($E39,연령전세지수!$D$412:$D$452,FALSE),MATCH(L$10,연령전세지수!$1:$1,FALSE))</f>
        <v>97.776929712019253</v>
      </c>
      <c r="M39" s="262">
        <f>INDEX(연령전세지수!$412:$452,MATCH($E39,연령전세지수!$D$412:$D$452,FALSE),MATCH(M$10,연령전세지수!$1:$1,FALSE))</f>
        <v>98.155574371106795</v>
      </c>
      <c r="N39" s="760">
        <f>INDEX(연령전세지수!$412:$452,MATCH($E39,연령전세지수!$D$412:$D$452,FALSE),MATCH(N$10,연령전세지수!$1:$1,FALSE))</f>
        <v>99.453214009401307</v>
      </c>
      <c r="O39" s="1171">
        <f t="shared" si="3"/>
        <v>0</v>
      </c>
      <c r="P39" s="267">
        <f t="shared" si="4"/>
        <v>-1.5006732678820911</v>
      </c>
      <c r="Q39" s="1177">
        <f t="shared" si="5"/>
        <v>1.3346584379014814E-2</v>
      </c>
      <c r="R39" s="267">
        <f t="shared" si="6"/>
        <v>-1.2063374486406375</v>
      </c>
      <c r="S39" s="1177">
        <f t="shared" si="7"/>
        <v>-0.38575971004556342</v>
      </c>
      <c r="T39" s="267">
        <f t="shared" si="8"/>
        <v>-1.6855003773167065</v>
      </c>
      <c r="U39" s="1374" t="s">
        <v>278</v>
      </c>
      <c r="V39" s="1375"/>
      <c r="W39" s="1375"/>
      <c r="X39" s="1375"/>
    </row>
    <row r="40" spans="1:24" s="310" customFormat="1" ht="12.6" customHeight="1">
      <c r="A40" s="1476" t="s">
        <v>789</v>
      </c>
      <c r="B40" s="1476"/>
      <c r="C40" s="1476"/>
      <c r="D40" s="1476"/>
      <c r="E40" s="720">
        <v>28</v>
      </c>
      <c r="F40" s="261">
        <f>INDEX(연령전세지수!$330:$370,MATCH($E40,연령전세지수!$D$330:$D$370,FALSE),MATCH(F$10,연령전세지수!$1:$1,FALSE))</f>
        <v>99.674669416942535</v>
      </c>
      <c r="G40" s="760">
        <f>INDEX(연령전세지수!$330:$370,MATCH($E40,연령전세지수!$D$330:$D$370,FALSE),MATCH(G$10,연령전세지수!$1:$1,FALSE))</f>
        <v>99.674669416942535</v>
      </c>
      <c r="H40" s="761">
        <f>INDEX(연령전세지수!$330:$370,MATCH($E40,연령전세지수!$D$330:$D$370,FALSE),MATCH(H$10,연령전세지수!$1:$1,FALSE))</f>
        <v>100.36563681197251</v>
      </c>
      <c r="I40" s="261">
        <f>INDEX(연령전세지수!$371:$411,MATCH($E40,연령전세지수!$D$371:$D$411,FALSE),MATCH(I$10,연령전세지수!$1:$1,FALSE))</f>
        <v>99.632186713516631</v>
      </c>
      <c r="J40" s="760">
        <f>INDEX(연령전세지수!$371:$411,MATCH($E40,연령전세지수!$D$371:$D$411,FALSE),MATCH(J$10,연령전세지수!$1:$1,FALSE))</f>
        <v>99.954476333375879</v>
      </c>
      <c r="K40" s="761">
        <f>INDEX(연령전세지수!$371:$411,MATCH($E40,연령전세지수!$D$371:$D$411,FALSE),MATCH(K$10,연령전세지수!$1:$1,FALSE))</f>
        <v>99.932477850066277</v>
      </c>
      <c r="L40" s="261">
        <f>INDEX(연령전세지수!$412:$452,MATCH($E40,연령전세지수!$D$412:$D$452,FALSE),MATCH(L$10,연령전세지수!$1:$1,FALSE))</f>
        <v>100.04448683892852</v>
      </c>
      <c r="M40" s="262">
        <f>INDEX(연령전세지수!$412:$452,MATCH($E40,연령전세지수!$D$412:$D$452,FALSE),MATCH(M$10,연령전세지수!$1:$1,FALSE))</f>
        <v>100.06578433250182</v>
      </c>
      <c r="N40" s="760">
        <f>INDEX(연령전세지수!$412:$452,MATCH($E40,연령전세지수!$D$412:$D$452,FALSE),MATCH(N$10,연령전세지수!$1:$1,FALSE))</f>
        <v>100</v>
      </c>
      <c r="O40" s="1171">
        <f t="shared" si="3"/>
        <v>0</v>
      </c>
      <c r="P40" s="267">
        <f t="shared" si="4"/>
        <v>-0.68845016778446011</v>
      </c>
      <c r="Q40" s="1177">
        <f t="shared" si="5"/>
        <v>-0.32243640473321733</v>
      </c>
      <c r="R40" s="267">
        <f t="shared" si="6"/>
        <v>-0.30049403658356511</v>
      </c>
      <c r="S40" s="1177">
        <f t="shared" si="7"/>
        <v>-2.1283492369916779E-2</v>
      </c>
      <c r="T40" s="267">
        <f t="shared" si="8"/>
        <v>4.4486838928525785E-2</v>
      </c>
      <c r="U40" s="1374" t="s">
        <v>277</v>
      </c>
      <c r="V40" s="1375"/>
      <c r="W40" s="1375"/>
      <c r="X40" s="1375"/>
    </row>
    <row r="41" spans="1:24" s="310" customFormat="1" ht="12.6" customHeight="1">
      <c r="A41" s="1476" t="s">
        <v>791</v>
      </c>
      <c r="B41" s="1476"/>
      <c r="C41" s="1476"/>
      <c r="D41" s="1476"/>
      <c r="E41" s="714">
        <v>29</v>
      </c>
      <c r="F41" s="261">
        <f>INDEX(연령전세지수!$330:$370,MATCH($E41,연령전세지수!$D$330:$D$370,FALSE),MATCH(F$10,연령전세지수!$1:$1,FALSE))</f>
        <v>100.40171484178903</v>
      </c>
      <c r="G41" s="760">
        <f>INDEX(연령전세지수!$330:$370,MATCH($E41,연령전세지수!$D$330:$D$370,FALSE),MATCH(G$10,연령전세지수!$1:$1,FALSE))</f>
        <v>100.40171484178903</v>
      </c>
      <c r="H41" s="761">
        <f>INDEX(연령전세지수!$330:$370,MATCH($E41,연령전세지수!$D$330:$D$370,FALSE),MATCH(H$10,연령전세지수!$1:$1,FALSE))</f>
        <v>100.26247441492593</v>
      </c>
      <c r="I41" s="261">
        <f>INDEX(연령전세지수!$371:$411,MATCH($E41,연령전세지수!$D$371:$D$411,FALSE),MATCH(I$10,연령전세지수!$1:$1,FALSE))</f>
        <v>101.62277514485605</v>
      </c>
      <c r="J41" s="760">
        <f>INDEX(연령전세지수!$371:$411,MATCH($E41,연령전세지수!$D$371:$D$411,FALSE),MATCH(J$10,연령전세지수!$1:$1,FALSE))</f>
        <v>101.59217962381987</v>
      </c>
      <c r="K41" s="761">
        <f>INDEX(연령전세지수!$371:$411,MATCH($E41,연령전세지수!$D$371:$D$411,FALSE),MATCH(K$10,연령전세지수!$1:$1,FALSE))</f>
        <v>100.89499270319915</v>
      </c>
      <c r="L41" s="261">
        <f>INDEX(연령전세지수!$412:$452,MATCH($E41,연령전세지수!$D$412:$D$452,FALSE),MATCH(L$10,연령전세지수!$1:$1,FALSE))</f>
        <v>100.77779248071847</v>
      </c>
      <c r="M41" s="262">
        <f>INDEX(연령전세지수!$412:$452,MATCH($E41,연령전세지수!$D$412:$D$452,FALSE),MATCH(M$10,연령전세지수!$1:$1,FALSE))</f>
        <v>100.7031257040432</v>
      </c>
      <c r="N41" s="760">
        <f>INDEX(연령전세지수!$412:$452,MATCH($E41,연령전세지수!$D$412:$D$452,FALSE),MATCH(N$10,연령전세지수!$1:$1,FALSE))</f>
        <v>100.06764586206576</v>
      </c>
      <c r="O41" s="1171">
        <f t="shared" si="3"/>
        <v>0</v>
      </c>
      <c r="P41" s="267">
        <f t="shared" si="4"/>
        <v>0.13887591312264913</v>
      </c>
      <c r="Q41" s="1177">
        <f t="shared" si="5"/>
        <v>3.0116019903769775E-2</v>
      </c>
      <c r="R41" s="267">
        <f t="shared" si="6"/>
        <v>0.7213266210324365</v>
      </c>
      <c r="S41" s="1177">
        <f t="shared" si="7"/>
        <v>7.4145441021067349E-2</v>
      </c>
      <c r="T41" s="267">
        <f t="shared" si="8"/>
        <v>0.70966655859137084</v>
      </c>
      <c r="U41" s="1374" t="s">
        <v>280</v>
      </c>
      <c r="V41" s="1375"/>
      <c r="W41" s="1375"/>
      <c r="X41" s="1375"/>
    </row>
    <row r="42" spans="1:24" s="310" customFormat="1" ht="12.6" customHeight="1">
      <c r="A42" s="1476" t="s">
        <v>792</v>
      </c>
      <c r="B42" s="1476"/>
      <c r="C42" s="1476"/>
      <c r="D42" s="1476"/>
      <c r="E42" s="720">
        <v>30</v>
      </c>
      <c r="F42" s="261">
        <f>INDEX(연령전세지수!$330:$370,MATCH($E42,연령전세지수!$D$330:$D$370,FALSE),MATCH(F$10,연령전세지수!$1:$1,FALSE))</f>
        <v>100.6571095785558</v>
      </c>
      <c r="G42" s="760">
        <f>INDEX(연령전세지수!$330:$370,MATCH($E42,연령전세지수!$D$330:$D$370,FALSE),MATCH(G$10,연령전세지수!$1:$1,FALSE))</f>
        <v>100.6571095785558</v>
      </c>
      <c r="H42" s="761">
        <f>INDEX(연령전세지수!$330:$370,MATCH($E42,연령전세지수!$D$330:$D$370,FALSE),MATCH(H$10,연령전세지수!$1:$1,FALSE))</f>
        <v>100.07306678512921</v>
      </c>
      <c r="I42" s="261">
        <f>INDEX(연령전세지수!$371:$411,MATCH($E42,연령전세지수!$D$371:$D$411,FALSE),MATCH(I$10,연령전세지수!$1:$1,FALSE))</f>
        <v>100.38700399248472</v>
      </c>
      <c r="J42" s="760">
        <f>INDEX(연령전세지수!$371:$411,MATCH($E42,연령전세지수!$D$371:$D$411,FALSE),MATCH(J$10,연령전세지수!$1:$1,FALSE))</f>
        <v>100.30252107613957</v>
      </c>
      <c r="K42" s="761">
        <f>INDEX(연령전세지수!$371:$411,MATCH($E42,연령전세지수!$D$371:$D$411,FALSE),MATCH(K$10,연령전세지수!$1:$1,FALSE))</f>
        <v>100</v>
      </c>
      <c r="L42" s="261">
        <f>INDEX(연령전세지수!$412:$452,MATCH($E42,연령전세지수!$D$412:$D$452,FALSE),MATCH(L$10,연령전세지수!$1:$1,FALSE))</f>
        <v>100.31490956189116</v>
      </c>
      <c r="M42" s="262">
        <f>INDEX(연령전세지수!$412:$452,MATCH($E42,연령전세지수!$D$412:$D$452,FALSE),MATCH(M$10,연령전세지수!$1:$1,FALSE))</f>
        <v>100.36557396771128</v>
      </c>
      <c r="N42" s="760">
        <f>INDEX(연령전세지수!$412:$452,MATCH($E42,연령전세지수!$D$412:$D$452,FALSE),MATCH(N$10,연령전세지수!$1:$1,FALSE))</f>
        <v>100</v>
      </c>
      <c r="O42" s="1171">
        <f t="shared" si="3"/>
        <v>0</v>
      </c>
      <c r="P42" s="267">
        <f t="shared" si="4"/>
        <v>0.5836163637121361</v>
      </c>
      <c r="Q42" s="1177">
        <f t="shared" si="5"/>
        <v>8.4228108564721182E-2</v>
      </c>
      <c r="R42" s="267">
        <f t="shared" si="6"/>
        <v>0.38700399248472461</v>
      </c>
      <c r="S42" s="1177">
        <f t="shared" si="7"/>
        <v>-5.0479864576302713E-2</v>
      </c>
      <c r="T42" s="267">
        <f t="shared" si="8"/>
        <v>0.31490956189115238</v>
      </c>
      <c r="U42" s="1374" t="s">
        <v>279</v>
      </c>
      <c r="V42" s="1375"/>
      <c r="W42" s="1375"/>
      <c r="X42" s="1375"/>
    </row>
    <row r="43" spans="1:24" s="310" customFormat="1" ht="12.6" customHeight="1">
      <c r="A43" s="1476" t="s">
        <v>1379</v>
      </c>
      <c r="B43" s="1476"/>
      <c r="C43" s="1476"/>
      <c r="D43" s="1476"/>
      <c r="E43" s="714">
        <v>31</v>
      </c>
      <c r="F43" s="261">
        <f>INDEX(연령전세지수!$330:$370,MATCH($E43,연령전세지수!$D$330:$D$370,FALSE),MATCH(F$10,연령전세지수!$1:$1,FALSE))</f>
        <v>102.90942418136477</v>
      </c>
      <c r="G43" s="760">
        <f>INDEX(연령전세지수!$330:$370,MATCH($E43,연령전세지수!$D$330:$D$370,FALSE),MATCH(G$10,연령전세지수!$1:$1,FALSE))</f>
        <v>102.86374754366491</v>
      </c>
      <c r="H43" s="761">
        <f>INDEX(연령전세지수!$330:$370,MATCH($E43,연령전세지수!$D$330:$D$370,FALSE),MATCH(H$10,연령전세지수!$1:$1,FALSE))</f>
        <v>100</v>
      </c>
      <c r="I43" s="261">
        <f>INDEX(연령전세지수!$371:$411,MATCH($E43,연령전세지수!$D$371:$D$411,FALSE),MATCH(I$10,연령전세지수!$1:$1,FALSE))</f>
        <v>103.74937546238021</v>
      </c>
      <c r="J43" s="760">
        <f>INDEX(연령전세지수!$371:$411,MATCH($E43,연령전세지수!$D$371:$D$411,FALSE),MATCH(J$10,연령전세지수!$1:$1,FALSE))</f>
        <v>103.25055727231862</v>
      </c>
      <c r="K43" s="761">
        <f>INDEX(연령전세지수!$371:$411,MATCH($E43,연령전세지수!$D$371:$D$411,FALSE),MATCH(K$10,연령전세지수!$1:$1,FALSE))</f>
        <v>100</v>
      </c>
      <c r="L43" s="261">
        <f>INDEX(연령전세지수!$412:$452,MATCH($E43,연령전세지수!$D$412:$D$452,FALSE),MATCH(L$10,연령전세지수!$1:$1,FALSE))</f>
        <v>103.53008481015684</v>
      </c>
      <c r="M43" s="262">
        <f>INDEX(연령전세지수!$412:$452,MATCH($E43,연령전세지수!$D$412:$D$452,FALSE),MATCH(M$10,연령전세지수!$1:$1,FALSE))</f>
        <v>103.45073438216576</v>
      </c>
      <c r="N43" s="760">
        <f>INDEX(연령전세지수!$412:$452,MATCH($E43,연령전세지수!$D$412:$D$452,FALSE),MATCH(N$10,연령전세지수!$1:$1,FALSE))</f>
        <v>100</v>
      </c>
      <c r="O43" s="1171">
        <f t="shared" si="3"/>
        <v>4.4404990864710392E-2</v>
      </c>
      <c r="P43" s="267">
        <f t="shared" si="4"/>
        <v>2.9094241813647725</v>
      </c>
      <c r="Q43" s="1177">
        <f t="shared" si="5"/>
        <v>0.48311428358298603</v>
      </c>
      <c r="R43" s="267">
        <f t="shared" si="6"/>
        <v>3.7493754623802111</v>
      </c>
      <c r="S43" s="1177">
        <f t="shared" si="7"/>
        <v>7.6703590810622835E-2</v>
      </c>
      <c r="T43" s="267">
        <f t="shared" si="8"/>
        <v>3.5300848101568416</v>
      </c>
      <c r="U43" s="1374" t="s">
        <v>1376</v>
      </c>
      <c r="V43" s="1375"/>
      <c r="W43" s="1375"/>
      <c r="X43" s="1375"/>
    </row>
    <row r="44" spans="1:24" s="310" customFormat="1" ht="12.6" customHeight="1">
      <c r="A44" s="1474" t="s">
        <v>793</v>
      </c>
      <c r="B44" s="1474"/>
      <c r="C44" s="1474"/>
      <c r="D44" s="1474"/>
      <c r="E44" s="720">
        <v>32</v>
      </c>
      <c r="F44" s="261">
        <f>INDEX(연령전세지수!$330:$370,MATCH($E44,연령전세지수!$D$330:$D$370,FALSE),MATCH(F$10,연령전세지수!$1:$1,FALSE))</f>
        <v>100.79888204916534</v>
      </c>
      <c r="G44" s="760">
        <f>INDEX(연령전세지수!$330:$370,MATCH($E44,연령전세지수!$D$330:$D$370,FALSE),MATCH(G$10,연령전세지수!$1:$1,FALSE))</f>
        <v>100.68042847805543</v>
      </c>
      <c r="H44" s="761">
        <f>INDEX(연령전세지수!$330:$370,MATCH($E44,연령전세지수!$D$330:$D$370,FALSE),MATCH(H$10,연령전세지수!$1:$1,FALSE))</f>
        <v>100.32907775916836</v>
      </c>
      <c r="I44" s="261">
        <f>INDEX(연령전세지수!$371:$411,MATCH($E44,연령전세지수!$D$371:$D$411,FALSE),MATCH(I$10,연령전세지수!$1:$1,FALSE))</f>
        <v>100.83573496678883</v>
      </c>
      <c r="J44" s="760">
        <f>INDEX(연령전세지수!$371:$411,MATCH($E44,연령전세지수!$D$371:$D$411,FALSE),MATCH(J$10,연령전세지수!$1:$1,FALSE))</f>
        <v>100.66669005236852</v>
      </c>
      <c r="K44" s="761">
        <f>INDEX(연령전세지수!$371:$411,MATCH($E44,연령전세지수!$D$371:$D$411,FALSE),MATCH(K$10,연령전세지수!$1:$1,FALSE))</f>
        <v>100.60245483711834</v>
      </c>
      <c r="L44" s="261">
        <f>INDEX(연령전세지수!$412:$452,MATCH($E44,연령전세지수!$D$412:$D$452,FALSE),MATCH(L$10,연령전세지수!$1:$1,FALSE))</f>
        <v>100.31345085730541</v>
      </c>
      <c r="M44" s="262">
        <f>INDEX(연령전세지수!$412:$452,MATCH($E44,연령전세지수!$D$412:$D$452,FALSE),MATCH(M$10,연령전세지수!$1:$1,FALSE))</f>
        <v>100.26173492050985</v>
      </c>
      <c r="N44" s="760">
        <f>INDEX(연령전세지수!$412:$452,MATCH($E44,연령전세지수!$D$412:$D$452,FALSE),MATCH(N$10,연령전세지수!$1:$1,FALSE))</f>
        <v>100.26944654423207</v>
      </c>
      <c r="O44" s="1171">
        <f t="shared" si="3"/>
        <v>0.11765302641291164</v>
      </c>
      <c r="P44" s="267">
        <f t="shared" si="4"/>
        <v>0.46826333949236965</v>
      </c>
      <c r="Q44" s="1177">
        <f t="shared" si="5"/>
        <v>0.16792537266534513</v>
      </c>
      <c r="R44" s="267">
        <f t="shared" si="6"/>
        <v>0.23188313848621078</v>
      </c>
      <c r="S44" s="1177">
        <f t="shared" si="7"/>
        <v>5.1580931485539772E-2</v>
      </c>
      <c r="T44" s="267">
        <f t="shared" si="8"/>
        <v>4.3886063591602742E-2</v>
      </c>
      <c r="U44" s="1422" t="s">
        <v>281</v>
      </c>
      <c r="V44" s="1421"/>
      <c r="W44" s="1421"/>
      <c r="X44" s="1421"/>
    </row>
    <row r="45" spans="1:24" s="310" customFormat="1" ht="12.6" customHeight="1">
      <c r="A45" s="1474" t="s">
        <v>794</v>
      </c>
      <c r="B45" s="1474"/>
      <c r="C45" s="1474"/>
      <c r="D45" s="1474"/>
      <c r="E45" s="714">
        <v>33</v>
      </c>
      <c r="F45" s="261">
        <f>INDEX(연령전세지수!$330:$370,MATCH($E45,연령전세지수!$D$330:$D$370,FALSE),MATCH(F$10,연령전세지수!$1:$1,FALSE))</f>
        <v>101.08901663160871</v>
      </c>
      <c r="G45" s="760">
        <f>INDEX(연령전세지수!$330:$370,MATCH($E45,연령전세지수!$D$330:$D$370,FALSE),MATCH(G$10,연령전세지수!$1:$1,FALSE))</f>
        <v>101.4497380285968</v>
      </c>
      <c r="H45" s="761">
        <f>INDEX(연령전세지수!$330:$370,MATCH($E45,연령전세지수!$D$330:$D$370,FALSE),MATCH(H$10,연령전세지수!$1:$1,FALSE))</f>
        <v>100.56037960671789</v>
      </c>
      <c r="I45" s="261">
        <f>INDEX(연령전세지수!$371:$411,MATCH($E45,연령전세지수!$D$371:$D$411,FALSE),MATCH(I$10,연령전세지수!$1:$1,FALSE))</f>
        <v>101.58518990982705</v>
      </c>
      <c r="J45" s="760">
        <f>INDEX(연령전세지수!$371:$411,MATCH($E45,연령전세지수!$D$371:$D$411,FALSE),MATCH(J$10,연령전세지수!$1:$1,FALSE))</f>
        <v>101.25424388631529</v>
      </c>
      <c r="K45" s="761">
        <f>INDEX(연령전세지수!$371:$411,MATCH($E45,연령전세지수!$D$371:$D$411,FALSE),MATCH(K$10,연령전세지수!$1:$1,FALSE))</f>
        <v>100.4703721047433</v>
      </c>
      <c r="L45" s="261">
        <f>INDEX(연령전세지수!$412:$452,MATCH($E45,연령전세지수!$D$412:$D$452,FALSE),MATCH(L$10,연령전세지수!$1:$1,FALSE))</f>
        <v>101.35924152268947</v>
      </c>
      <c r="M45" s="262">
        <f>INDEX(연령전세지수!$412:$452,MATCH($E45,연령전세지수!$D$412:$D$452,FALSE),MATCH(M$10,연령전세지수!$1:$1,FALSE))</f>
        <v>101.18557475027782</v>
      </c>
      <c r="N45" s="760">
        <f>INDEX(연령전세지수!$412:$452,MATCH($E45,연령전세지수!$D$412:$D$452,FALSE),MATCH(N$10,연령전세지수!$1:$1,FALSE))</f>
        <v>100.69276846416719</v>
      </c>
      <c r="O45" s="1171">
        <f t="shared" si="3"/>
        <v>-0.35556661258839828</v>
      </c>
      <c r="P45" s="267">
        <f t="shared" si="4"/>
        <v>0.52569115884235629</v>
      </c>
      <c r="Q45" s="1177">
        <f t="shared" si="5"/>
        <v>0.32684657038506426</v>
      </c>
      <c r="R45" s="267">
        <f t="shared" si="6"/>
        <v>1.1095985629689054</v>
      </c>
      <c r="S45" s="1177">
        <f t="shared" si="7"/>
        <v>0.17163194738010201</v>
      </c>
      <c r="T45" s="267">
        <f t="shared" si="8"/>
        <v>0.66188770920472262</v>
      </c>
      <c r="U45" s="1422" t="s">
        <v>282</v>
      </c>
      <c r="V45" s="1421"/>
      <c r="W45" s="1421"/>
      <c r="X45" s="1421"/>
    </row>
    <row r="46" spans="1:24" s="310" customFormat="1" ht="12.6" customHeight="1">
      <c r="A46" s="1474" t="s">
        <v>795</v>
      </c>
      <c r="B46" s="1474"/>
      <c r="C46" s="1474"/>
      <c r="D46" s="1474"/>
      <c r="E46" s="720">
        <v>34</v>
      </c>
      <c r="F46" s="261">
        <f>INDEX(연령전세지수!$330:$370,MATCH($E46,연령전세지수!$D$330:$D$370,FALSE),MATCH(F$10,연령전세지수!$1:$1,FALSE))</f>
        <v>100.95527887255189</v>
      </c>
      <c r="G46" s="760">
        <f>INDEX(연령전세지수!$330:$370,MATCH($E46,연령전세지수!$D$330:$D$370,FALSE),MATCH(G$10,연령전세지수!$1:$1,FALSE))</f>
        <v>100.90714224347572</v>
      </c>
      <c r="H46" s="761">
        <f>INDEX(연령전세지수!$330:$370,MATCH($E46,연령전세지수!$D$330:$D$370,FALSE),MATCH(H$10,연령전세지수!$1:$1,FALSE))</f>
        <v>100.48722672077506</v>
      </c>
      <c r="I46" s="261">
        <f>INDEX(연령전세지수!$371:$411,MATCH($E46,연령전세지수!$D$371:$D$411,FALSE),MATCH(I$10,연령전세지수!$1:$1,FALSE))</f>
        <v>100.38767173957991</v>
      </c>
      <c r="J46" s="760">
        <f>INDEX(연령전세지수!$371:$411,MATCH($E46,연령전세지수!$D$371:$D$411,FALSE),MATCH(J$10,연령전세지수!$1:$1,FALSE))</f>
        <v>100.44212941340385</v>
      </c>
      <c r="K46" s="761">
        <f>INDEX(연령전세지수!$371:$411,MATCH($E46,연령전세지수!$D$371:$D$411,FALSE),MATCH(K$10,연령전세지수!$1:$1,FALSE))</f>
        <v>100.02416501941578</v>
      </c>
      <c r="L46" s="261">
        <f>INDEX(연령전세지수!$412:$452,MATCH($E46,연령전세지수!$D$412:$D$452,FALSE),MATCH(L$10,연령전세지수!$1:$1,FALSE))</f>
        <v>100.99576439657608</v>
      </c>
      <c r="M46" s="262">
        <f>INDEX(연령전세지수!$412:$452,MATCH($E46,연령전세지수!$D$412:$D$452,FALSE),MATCH(M$10,연령전세지수!$1:$1,FALSE))</f>
        <v>100.96595399583602</v>
      </c>
      <c r="N46" s="760">
        <f>INDEX(연령전세지수!$412:$452,MATCH($E46,연령전세지수!$D$412:$D$452,FALSE),MATCH(N$10,연령전세지수!$1:$1,FALSE))</f>
        <v>100.45973653140356</v>
      </c>
      <c r="O46" s="1171">
        <f t="shared" si="3"/>
        <v>4.7703886965733133E-2</v>
      </c>
      <c r="P46" s="267">
        <f t="shared" si="4"/>
        <v>0.46578273383681701</v>
      </c>
      <c r="Q46" s="1177">
        <f t="shared" si="5"/>
        <v>-5.4217960274216548E-2</v>
      </c>
      <c r="R46" s="267">
        <f t="shared" si="6"/>
        <v>0.3634188999164234</v>
      </c>
      <c r="S46" s="1177">
        <f t="shared" si="7"/>
        <v>2.9525200882352109E-2</v>
      </c>
      <c r="T46" s="267">
        <f t="shared" si="8"/>
        <v>0.53357482677147683</v>
      </c>
      <c r="U46" s="1422" t="s">
        <v>283</v>
      </c>
      <c r="V46" s="1421"/>
      <c r="W46" s="1421"/>
      <c r="X46" s="1421"/>
    </row>
    <row r="47" spans="1:24" s="310" customFormat="1" ht="12.6" customHeight="1">
      <c r="A47" s="1474" t="s">
        <v>796</v>
      </c>
      <c r="B47" s="1474"/>
      <c r="C47" s="1474"/>
      <c r="D47" s="1474"/>
      <c r="E47" s="714">
        <v>35</v>
      </c>
      <c r="F47" s="261">
        <f>INDEX(연령전세지수!$330:$370,MATCH($E47,연령전세지수!$D$330:$D$370,FALSE),MATCH(F$10,연령전세지수!$1:$1,FALSE))</f>
        <v>101.22262155615552</v>
      </c>
      <c r="G47" s="760">
        <f>INDEX(연령전세지수!$330:$370,MATCH($E47,연령전세지수!$D$330:$D$370,FALSE),MATCH(G$10,연령전세지수!$1:$1,FALSE))</f>
        <v>100.89401862365872</v>
      </c>
      <c r="H47" s="761">
        <f>INDEX(연령전세지수!$330:$370,MATCH($E47,연령전세지수!$D$330:$D$370,FALSE),MATCH(H$10,연령전세지수!$1:$1,FALSE))</f>
        <v>100.08705345655294</v>
      </c>
      <c r="I47" s="261">
        <f>INDEX(연령전세지수!$371:$411,MATCH($E47,연령전세지수!$D$371:$D$411,FALSE),MATCH(I$10,연령전세지수!$1:$1,FALSE))</f>
        <v>99.719587756026897</v>
      </c>
      <c r="J47" s="760">
        <f>INDEX(연령전세지수!$371:$411,MATCH($E47,연령전세지수!$D$371:$D$411,FALSE),MATCH(J$10,연령전세지수!$1:$1,FALSE))</f>
        <v>99.657964779627747</v>
      </c>
      <c r="K47" s="761">
        <f>INDEX(연령전세지수!$371:$411,MATCH($E47,연령전세지수!$D$371:$D$411,FALSE),MATCH(K$10,연령전세지수!$1:$1,FALSE))</f>
        <v>99.320855706495394</v>
      </c>
      <c r="L47" s="261">
        <f>INDEX(연령전세지수!$412:$452,MATCH($E47,연령전세지수!$D$412:$D$452,FALSE),MATCH(L$10,연령전세지수!$1:$1,FALSE))</f>
        <v>99.861744147958376</v>
      </c>
      <c r="M47" s="262">
        <f>INDEX(연령전세지수!$412:$452,MATCH($E47,연령전세지수!$D$412:$D$452,FALSE),MATCH(M$10,연령전세지수!$1:$1,FALSE))</f>
        <v>99.817545253302967</v>
      </c>
      <c r="N47" s="760">
        <f>INDEX(연령전세지수!$412:$452,MATCH($E47,연령전세지수!$D$412:$D$452,FALSE),MATCH(N$10,연령전세지수!$1:$1,FALSE))</f>
        <v>99.383636014621175</v>
      </c>
      <c r="O47" s="1171">
        <f t="shared" si="3"/>
        <v>0.32569119257952472</v>
      </c>
      <c r="P47" s="267">
        <f t="shared" si="4"/>
        <v>1.134580408139918</v>
      </c>
      <c r="Q47" s="1177">
        <f t="shared" si="5"/>
        <v>6.1834472071975455E-2</v>
      </c>
      <c r="R47" s="267">
        <f t="shared" si="6"/>
        <v>0.40145853224402561</v>
      </c>
      <c r="S47" s="1177">
        <f t="shared" si="7"/>
        <v>4.4279685042591943E-2</v>
      </c>
      <c r="T47" s="267">
        <f t="shared" si="8"/>
        <v>0.48107329587625536</v>
      </c>
      <c r="U47" s="1422" t="s">
        <v>287</v>
      </c>
      <c r="V47" s="1421"/>
      <c r="W47" s="1421"/>
      <c r="X47" s="1421"/>
    </row>
    <row r="48" spans="1:24" s="310" customFormat="1" ht="12.6" customHeight="1">
      <c r="A48" s="1474" t="s">
        <v>797</v>
      </c>
      <c r="B48" s="1474"/>
      <c r="C48" s="1474"/>
      <c r="D48" s="1474"/>
      <c r="E48" s="720">
        <v>36</v>
      </c>
      <c r="F48" s="261">
        <f>INDEX(연령전세지수!$330:$370,MATCH($E48,연령전세지수!$D$330:$D$370,FALSE),MATCH(F$10,연령전세지수!$1:$1,FALSE))</f>
        <v>100.07019391927534</v>
      </c>
      <c r="G48" s="760">
        <f>INDEX(연령전세지수!$330:$370,MATCH($E48,연령전세지수!$D$330:$D$370,FALSE),MATCH(G$10,연령전세지수!$1:$1,FALSE))</f>
        <v>100.174165971321</v>
      </c>
      <c r="H48" s="761">
        <f>INDEX(연령전세지수!$330:$370,MATCH($E48,연령전세지수!$D$330:$D$370,FALSE),MATCH(H$10,연령전세지수!$1:$1,FALSE))</f>
        <v>100.10001811463583</v>
      </c>
      <c r="I48" s="261">
        <f>INDEX(연령전세지수!$371:$411,MATCH($E48,연령전세지수!$D$371:$D$411,FALSE),MATCH(I$10,연령전세지수!$1:$1,FALSE))</f>
        <v>99.5085276390339</v>
      </c>
      <c r="J48" s="760">
        <f>INDEX(연령전세지수!$371:$411,MATCH($E48,연령전세지수!$D$371:$D$411,FALSE),MATCH(J$10,연령전세지수!$1:$1,FALSE))</f>
        <v>99.457561127811474</v>
      </c>
      <c r="K48" s="761">
        <f>INDEX(연령전세지수!$371:$411,MATCH($E48,연령전세지수!$D$371:$D$411,FALSE),MATCH(K$10,연령전세지수!$1:$1,FALSE))</f>
        <v>99.903855249976019</v>
      </c>
      <c r="L48" s="261">
        <f>INDEX(연령전세지수!$412:$452,MATCH($E48,연령전세지수!$D$412:$D$452,FALSE),MATCH(L$10,연령전세지수!$1:$1,FALSE))</f>
        <v>99.625737507397986</v>
      </c>
      <c r="M48" s="262">
        <f>INDEX(연령전세지수!$412:$452,MATCH($E48,연령전세지수!$D$412:$D$452,FALSE),MATCH(M$10,연령전세지수!$1:$1,FALSE))</f>
        <v>99.836987032330754</v>
      </c>
      <c r="N48" s="760">
        <f>INDEX(연령전세지수!$412:$452,MATCH($E48,연령전세지수!$D$412:$D$452,FALSE),MATCH(N$10,연령전세지수!$1:$1,FALSE))</f>
        <v>99.917319104241614</v>
      </c>
      <c r="O48" s="1171">
        <f t="shared" si="3"/>
        <v>-0.10379128294957241</v>
      </c>
      <c r="P48" s="267">
        <f t="shared" si="4"/>
        <v>-2.9794395567772636E-2</v>
      </c>
      <c r="Q48" s="1177">
        <f t="shared" si="5"/>
        <v>5.1244481208345682E-2</v>
      </c>
      <c r="R48" s="267">
        <f t="shared" si="6"/>
        <v>-0.39570806347056786</v>
      </c>
      <c r="S48" s="1177">
        <f t="shared" si="7"/>
        <v>-0.21159445132730159</v>
      </c>
      <c r="T48" s="267">
        <f t="shared" si="8"/>
        <v>-0.29182287861369005</v>
      </c>
      <c r="U48" s="1420" t="s">
        <v>288</v>
      </c>
      <c r="V48" s="1552"/>
      <c r="W48" s="1552"/>
      <c r="X48" s="1552"/>
    </row>
    <row r="49" spans="1:24" s="310" customFormat="1" ht="12.6" customHeight="1">
      <c r="A49" s="1475" t="s">
        <v>798</v>
      </c>
      <c r="B49" s="1475"/>
      <c r="C49" s="1475"/>
      <c r="D49" s="1475"/>
      <c r="E49" s="714">
        <v>37</v>
      </c>
      <c r="F49" s="261">
        <f>INDEX(연령전세지수!$330:$370,MATCH($E49,연령전세지수!$D$330:$D$370,FALSE),MATCH(F$10,연령전세지수!$1:$1,FALSE))</f>
        <v>100.86937556703386</v>
      </c>
      <c r="G49" s="760">
        <f>INDEX(연령전세지수!$330:$370,MATCH($E49,연령전세지수!$D$330:$D$370,FALSE),MATCH(G$10,연령전세지수!$1:$1,FALSE))</f>
        <v>100.84582527067445</v>
      </c>
      <c r="H49" s="761">
        <f>INDEX(연령전세지수!$330:$370,MATCH($E49,연령전세지수!$D$330:$D$370,FALSE),MATCH(H$10,연령전세지수!$1:$1,FALSE))</f>
        <v>100.06447418854371</v>
      </c>
      <c r="I49" s="261">
        <f>INDEX(연령전세지수!$371:$411,MATCH($E49,연령전세지수!$D$371:$D$411,FALSE),MATCH(I$10,연령전세지수!$1:$1,FALSE))</f>
        <v>100.83240815253815</v>
      </c>
      <c r="J49" s="760">
        <f>INDEX(연령전세지수!$371:$411,MATCH($E49,연령전세지수!$D$371:$D$411,FALSE),MATCH(J$10,연령전세지수!$1:$1,FALSE))</f>
        <v>100.79404634017757</v>
      </c>
      <c r="K49" s="761">
        <f>INDEX(연령전세지수!$371:$411,MATCH($E49,연령전세지수!$D$371:$D$411,FALSE),MATCH(K$10,연령전세지수!$1:$1,FALSE))</f>
        <v>100.25915647192551</v>
      </c>
      <c r="L49" s="778">
        <f>INDEX(연령전세지수!$412:$452,MATCH($E49,연령전세지수!$D$412:$D$452,FALSE),MATCH(L$10,연령전세지수!$1:$1,FALSE))</f>
        <v>100.77305729830374</v>
      </c>
      <c r="M49" s="779">
        <f>INDEX(연령전세지수!$412:$452,MATCH($E49,연령전세지수!$D$412:$D$452,FALSE),MATCH(M$10,연령전세지수!$1:$1,FALSE))</f>
        <v>100.7163992817061</v>
      </c>
      <c r="N49" s="780">
        <f>INDEX(연령전세지수!$412:$452,MATCH($E49,연령전세지수!$D$412:$D$452,FALSE),MATCH(N$10,연령전세지수!$1:$1,FALSE))</f>
        <v>100.09624620948119</v>
      </c>
      <c r="O49" s="1171">
        <f t="shared" si="3"/>
        <v>2.3352772706441982E-2</v>
      </c>
      <c r="P49" s="267">
        <f t="shared" si="4"/>
        <v>0.80438275923333524</v>
      </c>
      <c r="Q49" s="1177">
        <f t="shared" si="5"/>
        <v>3.8059601487883121E-2</v>
      </c>
      <c r="R49" s="267">
        <f t="shared" si="6"/>
        <v>0.57176990190732635</v>
      </c>
      <c r="S49" s="1184">
        <f t="shared" si="7"/>
        <v>5.6255006137750918E-2</v>
      </c>
      <c r="T49" s="781">
        <f t="shared" si="8"/>
        <v>0.67616031015400591</v>
      </c>
      <c r="U49" s="1422" t="s">
        <v>289</v>
      </c>
      <c r="V49" s="1421"/>
      <c r="W49" s="1421"/>
      <c r="X49" s="1421"/>
    </row>
    <row r="50" spans="1:24" s="310" customFormat="1" ht="12.6" customHeight="1">
      <c r="A50" s="1476" t="s">
        <v>799</v>
      </c>
      <c r="B50" s="1476"/>
      <c r="C50" s="1476"/>
      <c r="D50" s="1476"/>
      <c r="E50" s="720">
        <v>38</v>
      </c>
      <c r="F50" s="261">
        <f>INDEX(연령전세지수!$330:$370,MATCH($E50,연령전세지수!$D$330:$D$370,FALSE),MATCH(F$10,연령전세지수!$1:$1,FALSE))</f>
        <v>100.65074727697183</v>
      </c>
      <c r="G50" s="760">
        <f>INDEX(연령전세지수!$330:$370,MATCH($E50,연령전세지수!$D$330:$D$370,FALSE),MATCH(G$10,연령전세지수!$1:$1,FALSE))</f>
        <v>100.60696396238534</v>
      </c>
      <c r="H50" s="761">
        <f>INDEX(연령전세지수!$330:$370,MATCH($E50,연령전세지수!$D$330:$D$370,FALSE),MATCH(H$10,연령전세지수!$1:$1,FALSE))</f>
        <v>99.844600378190336</v>
      </c>
      <c r="I50" s="261">
        <f>INDEX(연령전세지수!$371:$411,MATCH($E50,연령전세지수!$D$371:$D$411,FALSE),MATCH(I$10,연령전세지수!$1:$1,FALSE))</f>
        <v>100.33549129681425</v>
      </c>
      <c r="J50" s="760">
        <f>INDEX(연령전세지수!$371:$411,MATCH($E50,연령전세지수!$D$371:$D$411,FALSE),MATCH(J$10,연령전세지수!$1:$1,FALSE))</f>
        <v>100.29498304010846</v>
      </c>
      <c r="K50" s="761">
        <f>INDEX(연령전세지수!$371:$411,MATCH($E50,연령전세지수!$D$371:$D$411,FALSE),MATCH(K$10,연령전세지수!$1:$1,FALSE))</f>
        <v>99.815939165873019</v>
      </c>
      <c r="L50" s="261">
        <f>INDEX(연령전세지수!$412:$452,MATCH($E50,연령전세지수!$D$412:$D$452,FALSE),MATCH(L$10,연령전세지수!$1:$1,FALSE))</f>
        <v>101.21742223856236</v>
      </c>
      <c r="M50" s="262">
        <f>INDEX(연령전세지수!$412:$452,MATCH($E50,연령전세지수!$D$412:$D$452,FALSE),MATCH(M$10,연령전세지수!$1:$1,FALSE))</f>
        <v>101.10313933442686</v>
      </c>
      <c r="N50" s="760">
        <f>INDEX(연령전세지수!$412:$452,MATCH($E50,연령전세지수!$D$412:$D$452,FALSE),MATCH(N$10,연령전세지수!$1:$1,FALSE))</f>
        <v>100.18963128614588</v>
      </c>
      <c r="O50" s="1171">
        <f t="shared" si="3"/>
        <v>4.3519168914452067E-2</v>
      </c>
      <c r="P50" s="267">
        <f t="shared" si="4"/>
        <v>0.80740159781098608</v>
      </c>
      <c r="Q50" s="1177">
        <f t="shared" si="5"/>
        <v>4.038911566452974E-2</v>
      </c>
      <c r="R50" s="267">
        <f t="shared" si="6"/>
        <v>0.52051018633192392</v>
      </c>
      <c r="S50" s="1177">
        <f t="shared" si="7"/>
        <v>0.11303595999871963</v>
      </c>
      <c r="T50" s="267">
        <f t="shared" si="8"/>
        <v>1.0258456281579287</v>
      </c>
      <c r="U50" s="1374" t="s">
        <v>290</v>
      </c>
      <c r="V50" s="1375"/>
      <c r="W50" s="1375"/>
      <c r="X50" s="1375"/>
    </row>
    <row r="51" spans="1:24" s="310" customFormat="1" ht="12.6" customHeight="1">
      <c r="A51" s="1476" t="s">
        <v>188</v>
      </c>
      <c r="B51" s="1476"/>
      <c r="C51" s="1476"/>
      <c r="D51" s="1476"/>
      <c r="E51" s="714">
        <v>39</v>
      </c>
      <c r="F51" s="261">
        <f>INDEX(연령전세지수!$330:$370,MATCH($E51,연령전세지수!$D$330:$D$370,FALSE),MATCH(F$10,연령전세지수!$1:$1,FALSE))</f>
        <v>99.886282743035991</v>
      </c>
      <c r="G51" s="760">
        <f>INDEX(연령전세지수!$330:$370,MATCH($E51,연령전세지수!$D$330:$D$370,FALSE),MATCH(G$10,연령전세지수!$1:$1,FALSE))</f>
        <v>99.886282743035991</v>
      </c>
      <c r="H51" s="761">
        <f>INDEX(연령전세지수!$330:$370,MATCH($E51,연령전세지수!$D$330:$D$370,FALSE),MATCH(H$10,연령전세지수!$1:$1,FALSE))</f>
        <v>99.96512027542623</v>
      </c>
      <c r="I51" s="261">
        <f>INDEX(연령전세지수!$371:$411,MATCH($E51,연령전세지수!$D$371:$D$411,FALSE),MATCH(I$10,연령전세지수!$1:$1,FALSE))</f>
        <v>100.05265806774715</v>
      </c>
      <c r="J51" s="760">
        <f>INDEX(연령전세지수!$371:$411,MATCH($E51,연령전세지수!$D$371:$D$411,FALSE),MATCH(J$10,연령전세지수!$1:$1,FALSE))</f>
        <v>100.05265806774715</v>
      </c>
      <c r="K51" s="761">
        <f>INDEX(연령전세지수!$371:$411,MATCH($E51,연령전세지수!$D$371:$D$411,FALSE),MATCH(K$10,연령전세지수!$1:$1,FALSE))</f>
        <v>100.04983835953422</v>
      </c>
      <c r="L51" s="261">
        <f>INDEX(연령전세지수!$412:$452,MATCH($E51,연령전세지수!$D$412:$D$452,FALSE),MATCH(L$10,연령전세지수!$1:$1,FALSE))</f>
        <v>99.795416427095347</v>
      </c>
      <c r="M51" s="262">
        <f>INDEX(연령전세지수!$412:$452,MATCH($E51,연령전세지수!$D$412:$D$452,FALSE),MATCH(M$10,연령전세지수!$1:$1,FALSE))</f>
        <v>99.795416427095347</v>
      </c>
      <c r="N51" s="760">
        <f>INDEX(연령전세지수!$412:$452,MATCH($E51,연령전세지수!$D$412:$D$452,FALSE),MATCH(N$10,연령전세지수!$1:$1,FALSE))</f>
        <v>100.04727367098063</v>
      </c>
      <c r="O51" s="1171">
        <f t="shared" si="3"/>
        <v>0</v>
      </c>
      <c r="P51" s="267">
        <f t="shared" si="4"/>
        <v>-7.8865040299080924E-2</v>
      </c>
      <c r="Q51" s="1177">
        <f t="shared" si="5"/>
        <v>0</v>
      </c>
      <c r="R51" s="267">
        <f t="shared" si="6"/>
        <v>2.8183036166362641E-3</v>
      </c>
      <c r="S51" s="1177">
        <f t="shared" si="7"/>
        <v>0</v>
      </c>
      <c r="T51" s="267">
        <f t="shared" si="8"/>
        <v>-0.2517382379789268</v>
      </c>
      <c r="U51" s="1374" t="s">
        <v>291</v>
      </c>
      <c r="V51" s="1375"/>
      <c r="W51" s="1375"/>
      <c r="X51" s="1375"/>
    </row>
    <row r="52" spans="1:24" s="310" customFormat="1" ht="12.6" customHeight="1">
      <c r="A52" s="1476" t="s">
        <v>1542</v>
      </c>
      <c r="B52" s="1476"/>
      <c r="C52" s="1476"/>
      <c r="D52" s="1476"/>
      <c r="E52" s="720">
        <v>40</v>
      </c>
      <c r="F52" s="261">
        <f>INDEX(연령전세지수!$330:$370,MATCH($E52,연령전세지수!$D$330:$D$370,FALSE),MATCH(F$10,연령전세지수!$1:$1,FALSE))</f>
        <v>99.896503999799066</v>
      </c>
      <c r="G52" s="760">
        <f>INDEX(연령전세지수!$330:$370,MATCH($E52,연령전세지수!$D$330:$D$370,FALSE),MATCH(G$10,연령전세지수!$1:$1,FALSE))</f>
        <v>99.942844598154011</v>
      </c>
      <c r="H52" s="761">
        <f>INDEX(연령전세지수!$330:$370,MATCH($E52,연령전세지수!$D$330:$D$370,FALSE),MATCH(H$10,연령전세지수!$1:$1,FALSE))</f>
        <v>99.955227410560681</v>
      </c>
      <c r="I52" s="261">
        <f>INDEX(연령전세지수!$371:$411,MATCH($E52,연령전세지수!$D$371:$D$411,FALSE),MATCH(I$10,연령전세지수!$1:$1,FALSE))</f>
        <v>100.32666562443282</v>
      </c>
      <c r="J52" s="760">
        <f>INDEX(연령전세지수!$371:$411,MATCH($E52,연령전세지수!$D$371:$D$411,FALSE),MATCH(J$10,연령전세지수!$1:$1,FALSE))</f>
        <v>100.31536853428787</v>
      </c>
      <c r="K52" s="761">
        <f>INDEX(연령전세지수!$371:$411,MATCH($E52,연령전세지수!$D$371:$D$411,FALSE),MATCH(K$10,연령전세지수!$1:$1,FALSE))</f>
        <v>100.05815697866205</v>
      </c>
      <c r="L52" s="261">
        <f>INDEX(연령전세지수!$412:$452,MATCH($E52,연령전세지수!$D$412:$D$452,FALSE),MATCH(L$10,연령전세지수!$1:$1,FALSE))</f>
        <v>100.13979451981601</v>
      </c>
      <c r="M52" s="262">
        <f>INDEX(연령전세지수!$412:$452,MATCH($E52,연령전세지수!$D$412:$D$452,FALSE),MATCH(M$10,연령전세지수!$1:$1,FALSE))</f>
        <v>100.2209202701102</v>
      </c>
      <c r="N52" s="760">
        <f>INDEX(연령전세지수!$412:$452,MATCH($E52,연령전세지수!$D$412:$D$452,FALSE),MATCH(N$10,연령전세지수!$1:$1,FALSE))</f>
        <v>100.0442555526585</v>
      </c>
      <c r="O52" s="1171">
        <f t="shared" si="3"/>
        <v>-4.6367099657074196E-2</v>
      </c>
      <c r="P52" s="267">
        <f t="shared" si="4"/>
        <v>-5.8749714530104136E-2</v>
      </c>
      <c r="Q52" s="1177">
        <f t="shared" si="5"/>
        <v>1.1261574681942221E-2</v>
      </c>
      <c r="R52" s="267">
        <f t="shared" si="6"/>
        <v>0.26835258001807194</v>
      </c>
      <c r="S52" s="1177">
        <f t="shared" si="7"/>
        <v>-8.0946922135161081E-2</v>
      </c>
      <c r="T52" s="267">
        <f t="shared" si="8"/>
        <v>9.5496704563124979E-2</v>
      </c>
      <c r="U52" s="1374" t="s">
        <v>1543</v>
      </c>
      <c r="V52" s="1375"/>
      <c r="W52" s="1375"/>
      <c r="X52" s="1375"/>
    </row>
    <row r="53" spans="1:24" s="310" customFormat="1" ht="12.6" customHeight="1" thickBot="1">
      <c r="A53" s="1477" t="s">
        <v>1544</v>
      </c>
      <c r="B53" s="1477"/>
      <c r="C53" s="1477"/>
      <c r="D53" s="1477"/>
      <c r="E53" s="714">
        <v>41</v>
      </c>
      <c r="F53" s="290">
        <f>INDEX(연령전세지수!$330:$370,MATCH($E53,연령전세지수!$D$330:$D$370,FALSE),MATCH(F$10,연령전세지수!$1:$1,FALSE))</f>
        <v>100.7618334567494</v>
      </c>
      <c r="G53" s="776">
        <f>INDEX(연령전세지수!$330:$370,MATCH($E53,연령전세지수!$D$330:$D$370,FALSE),MATCH(G$10,연령전세지수!$1:$1,FALSE))</f>
        <v>100.698114665844</v>
      </c>
      <c r="H53" s="777">
        <f>INDEX(연령전세지수!$330:$370,MATCH($E53,연령전세지수!$D$330:$D$370,FALSE),MATCH(H$10,연령전세지수!$1:$1,FALSE))</f>
        <v>100.12718293283407</v>
      </c>
      <c r="I53" s="290">
        <f>INDEX(연령전세지수!$371:$411,MATCH($E53,연령전세지수!$D$371:$D$411,FALSE),MATCH(I$10,연령전세지수!$1:$1,FALSE))</f>
        <v>100.55465269495765</v>
      </c>
      <c r="J53" s="776">
        <f>INDEX(연령전세지수!$371:$411,MATCH($E53,연령전세지수!$D$371:$D$411,FALSE),MATCH(J$10,연령전세지수!$1:$1,FALSE))</f>
        <v>100.45973423184829</v>
      </c>
      <c r="K53" s="777">
        <f>INDEX(연령전세지수!$371:$411,MATCH($E53,연령전세지수!$D$371:$D$411,FALSE),MATCH(K$10,연령전세지수!$1:$1,FALSE))</f>
        <v>100.02587917435068</v>
      </c>
      <c r="L53" s="290">
        <f>INDEX(연령전세지수!$412:$452,MATCH($E53,연령전세지수!$D$412:$D$452,FALSE),MATCH(L$10,연령전세지수!$1:$1,FALSE))</f>
        <v>100.50160174228135</v>
      </c>
      <c r="M53" s="291">
        <f>INDEX(연령전세지수!$412:$452,MATCH($E53,연령전세지수!$D$412:$D$452,FALSE),MATCH(M$10,연령전세지수!$1:$1,FALSE))</f>
        <v>100.45932748209039</v>
      </c>
      <c r="N53" s="776">
        <f>INDEX(연령전세지수!$412:$452,MATCH($E53,연령전세지수!$D$412:$D$452,FALSE),MATCH(N$10,연령전세지수!$1:$1,FALSE))</f>
        <v>100.08487551228133</v>
      </c>
      <c r="O53" s="1176">
        <f t="shared" si="3"/>
        <v>6.3277044577092489E-2</v>
      </c>
      <c r="P53" s="296">
        <f t="shared" si="4"/>
        <v>0.63384438204063809</v>
      </c>
      <c r="Q53" s="1182">
        <f t="shared" si="5"/>
        <v>9.448408741585812E-2</v>
      </c>
      <c r="R53" s="296">
        <f t="shared" si="6"/>
        <v>0.52863671379013155</v>
      </c>
      <c r="S53" s="1182">
        <f t="shared" si="7"/>
        <v>4.2080970727687017E-2</v>
      </c>
      <c r="T53" s="296">
        <f t="shared" si="8"/>
        <v>0.41637283142634818</v>
      </c>
      <c r="U53" s="1485" t="s">
        <v>1555</v>
      </c>
      <c r="V53" s="1486"/>
      <c r="W53" s="1486"/>
      <c r="X53" s="1486"/>
    </row>
    <row r="54" spans="1:24" s="310" customFormat="1" ht="22.5" customHeight="1">
      <c r="A54" s="1559" t="s">
        <v>1866</v>
      </c>
      <c r="B54" s="1559"/>
      <c r="C54" s="1559"/>
      <c r="D54" s="1559"/>
      <c r="E54" s="1559"/>
      <c r="F54" s="1559"/>
      <c r="G54" s="1559"/>
      <c r="H54" s="1559"/>
      <c r="I54" s="1559"/>
      <c r="J54" s="1559"/>
      <c r="K54" s="1559"/>
      <c r="L54" s="1559"/>
      <c r="M54" s="1559"/>
      <c r="N54" s="1559"/>
      <c r="O54" s="1559"/>
      <c r="P54" s="1559"/>
      <c r="Q54" s="1559"/>
      <c r="R54" s="1559"/>
      <c r="S54" s="1559"/>
      <c r="T54" s="757"/>
      <c r="U54" s="648"/>
      <c r="V54" s="648"/>
      <c r="W54" s="648"/>
      <c r="X54" s="648"/>
    </row>
    <row r="55" spans="1:24" ht="3" customHeight="1">
      <c r="A55" s="311"/>
      <c r="B55" s="312"/>
      <c r="C55" s="312"/>
      <c r="D55" s="312"/>
      <c r="E55" s="312"/>
      <c r="F55" s="758"/>
      <c r="G55" s="758"/>
      <c r="H55" s="758"/>
      <c r="I55" s="311"/>
      <c r="J55" s="311"/>
      <c r="K55" s="311"/>
      <c r="L55" s="311"/>
      <c r="M55" s="315"/>
      <c r="N55" s="311"/>
      <c r="O55" s="314"/>
      <c r="P55" s="758"/>
      <c r="Q55" s="311"/>
      <c r="R55" s="311"/>
      <c r="S55" s="311"/>
      <c r="T55" s="311"/>
      <c r="U55" s="312"/>
      <c r="V55" s="312"/>
      <c r="W55" s="312"/>
      <c r="X55" s="319"/>
    </row>
    <row r="56" spans="1:24" s="325" customFormat="1" ht="15" customHeight="1">
      <c r="A56" s="1402">
        <f>'15'!W56+1</f>
        <v>45</v>
      </c>
      <c r="B56" s="1402"/>
      <c r="C56" s="528"/>
      <c r="D56" s="528"/>
      <c r="E56" s="528"/>
      <c r="F56" s="321"/>
      <c r="G56" s="321"/>
      <c r="H56" s="321"/>
      <c r="I56" s="321"/>
      <c r="J56" s="321"/>
      <c r="K56" s="1510">
        <f>'14'!P56</f>
        <v>41487</v>
      </c>
      <c r="L56" s="1510"/>
      <c r="M56" s="1510"/>
      <c r="N56" s="1510"/>
      <c r="O56" s="1511">
        <f>K56</f>
        <v>41487</v>
      </c>
      <c r="P56" s="1511"/>
      <c r="Q56" s="1511"/>
      <c r="R56" s="321"/>
      <c r="S56" s="321"/>
      <c r="T56" s="321"/>
      <c r="W56" s="1403">
        <f>A56+1</f>
        <v>46</v>
      </c>
      <c r="X56" s="1403"/>
    </row>
  </sheetData>
  <mergeCells count="118">
    <mergeCell ref="T10:T12"/>
    <mergeCell ref="A1:D1"/>
    <mergeCell ref="U1:X1"/>
    <mergeCell ref="A6:D6"/>
    <mergeCell ref="F6:H9"/>
    <mergeCell ref="I6:K9"/>
    <mergeCell ref="L6:N9"/>
    <mergeCell ref="O6:P9"/>
    <mergeCell ref="Q6:R9"/>
    <mergeCell ref="S6:T9"/>
    <mergeCell ref="B7:D7"/>
    <mergeCell ref="A3:M4"/>
    <mergeCell ref="C5:I5"/>
    <mergeCell ref="A16:D16"/>
    <mergeCell ref="U16:X16"/>
    <mergeCell ref="A11:B11"/>
    <mergeCell ref="A12:D12"/>
    <mergeCell ref="U12:X12"/>
    <mergeCell ref="L10:L12"/>
    <mergeCell ref="M10:M12"/>
    <mergeCell ref="N10:N12"/>
    <mergeCell ref="K10:K12"/>
    <mergeCell ref="A10:B10"/>
    <mergeCell ref="F10:F12"/>
    <mergeCell ref="G10:G12"/>
    <mergeCell ref="H10:H12"/>
    <mergeCell ref="I10:I12"/>
    <mergeCell ref="J10:J12"/>
    <mergeCell ref="A13:D13"/>
    <mergeCell ref="U13:X13"/>
    <mergeCell ref="A14:D14"/>
    <mergeCell ref="U14:X14"/>
    <mergeCell ref="O10:O12"/>
    <mergeCell ref="P10:P12"/>
    <mergeCell ref="Q10:Q12"/>
    <mergeCell ref="R10:R12"/>
    <mergeCell ref="S10:S12"/>
    <mergeCell ref="C20:D20"/>
    <mergeCell ref="U20:V20"/>
    <mergeCell ref="C21:D21"/>
    <mergeCell ref="U21:V21"/>
    <mergeCell ref="C22:D22"/>
    <mergeCell ref="U22:V22"/>
    <mergeCell ref="A17:D17"/>
    <mergeCell ref="U17:X17"/>
    <mergeCell ref="A18:D18"/>
    <mergeCell ref="U18:X18"/>
    <mergeCell ref="B19:D19"/>
    <mergeCell ref="U19:W19"/>
    <mergeCell ref="A26:D26"/>
    <mergeCell ref="U26:X26"/>
    <mergeCell ref="B27:D27"/>
    <mergeCell ref="U27:W27"/>
    <mergeCell ref="B28:D28"/>
    <mergeCell ref="U28:W28"/>
    <mergeCell ref="B23:D23"/>
    <mergeCell ref="U23:W23"/>
    <mergeCell ref="C24:D24"/>
    <mergeCell ref="U24:V24"/>
    <mergeCell ref="C25:D25"/>
    <mergeCell ref="U25:V25"/>
    <mergeCell ref="B32:D32"/>
    <mergeCell ref="U32:W32"/>
    <mergeCell ref="B33:D33"/>
    <mergeCell ref="U33:W33"/>
    <mergeCell ref="A34:D34"/>
    <mergeCell ref="U34:X34"/>
    <mergeCell ref="B29:D29"/>
    <mergeCell ref="U29:W29"/>
    <mergeCell ref="B30:D30"/>
    <mergeCell ref="U30:W30"/>
    <mergeCell ref="B31:D31"/>
    <mergeCell ref="U31:W31"/>
    <mergeCell ref="B38:D38"/>
    <mergeCell ref="U38:W38"/>
    <mergeCell ref="A39:D39"/>
    <mergeCell ref="U39:X39"/>
    <mergeCell ref="A40:D40"/>
    <mergeCell ref="U40:X40"/>
    <mergeCell ref="A35:D35"/>
    <mergeCell ref="U35:X35"/>
    <mergeCell ref="B36:D36"/>
    <mergeCell ref="U36:W36"/>
    <mergeCell ref="B37:D37"/>
    <mergeCell ref="U37:W37"/>
    <mergeCell ref="U46:X46"/>
    <mergeCell ref="A47:D47"/>
    <mergeCell ref="U47:X47"/>
    <mergeCell ref="A41:D41"/>
    <mergeCell ref="U41:X41"/>
    <mergeCell ref="A42:D42"/>
    <mergeCell ref="U42:X42"/>
    <mergeCell ref="A44:D44"/>
    <mergeCell ref="U44:X44"/>
    <mergeCell ref="A54:S54"/>
    <mergeCell ref="A15:D15"/>
    <mergeCell ref="U15:X15"/>
    <mergeCell ref="A43:D43"/>
    <mergeCell ref="U43:X43"/>
    <mergeCell ref="A53:D53"/>
    <mergeCell ref="U53:X53"/>
    <mergeCell ref="A56:B56"/>
    <mergeCell ref="W56:X56"/>
    <mergeCell ref="A48:D48"/>
    <mergeCell ref="U48:X48"/>
    <mergeCell ref="A49:D49"/>
    <mergeCell ref="U49:X49"/>
    <mergeCell ref="A50:D50"/>
    <mergeCell ref="U50:X50"/>
    <mergeCell ref="A52:D52"/>
    <mergeCell ref="U52:X52"/>
    <mergeCell ref="A51:D51"/>
    <mergeCell ref="U51:X51"/>
    <mergeCell ref="K56:N56"/>
    <mergeCell ref="O56:Q56"/>
    <mergeCell ref="A45:D45"/>
    <mergeCell ref="U45:X45"/>
    <mergeCell ref="A46:D46"/>
  </mergeCells>
  <phoneticPr fontId="16" type="noConversion"/>
  <printOptions horizontalCentered="1"/>
  <pageMargins left="0.51181102362204722" right="0.51181102362204722" top="0.59055118110236227" bottom="0.39370078740157483" header="0.59055118110236227" footer="0.19685039370078741"/>
  <pageSetup paperSize="9" pageOrder="overThenDown" orientation="portrait" r:id="rId1"/>
  <headerFooter scaleWithDoc="0" alignWithMargins="0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>
  <sheetPr codeName="Sheet23">
    <tabColor theme="1"/>
  </sheetPr>
  <dimension ref="A1:AA452"/>
  <sheetViews>
    <sheetView topLeftCell="M1" workbookViewId="0">
      <selection activeCell="AA2" sqref="AA2:AA452"/>
    </sheetView>
  </sheetViews>
  <sheetFormatPr defaultRowHeight="12"/>
  <cols>
    <col min="1" max="5" width="9.140625" style="1"/>
    <col min="6" max="6" width="12.140625" style="1" customWidth="1"/>
    <col min="7" max="7" width="9.140625" style="1"/>
    <col min="8" max="16384" width="9.140625" style="12"/>
  </cols>
  <sheetData>
    <row r="1" spans="1:27" s="1" customFormat="1">
      <c r="A1" s="1" t="s">
        <v>508</v>
      </c>
      <c r="B1" s="1" t="s">
        <v>509</v>
      </c>
      <c r="C1" s="1" t="s">
        <v>510</v>
      </c>
      <c r="D1" s="1" t="s">
        <v>513</v>
      </c>
      <c r="E1" s="1" t="s">
        <v>514</v>
      </c>
      <c r="F1" s="1" t="s">
        <v>722</v>
      </c>
      <c r="G1" s="1" t="s">
        <v>515</v>
      </c>
      <c r="H1" s="8">
        <v>40909</v>
      </c>
      <c r="I1" s="8">
        <f t="shared" ref="I1:AA1" si="0">DATE(YEAR(H1),MONTH(H1)+1,1)</f>
        <v>40940</v>
      </c>
      <c r="J1" s="8">
        <f t="shared" si="0"/>
        <v>40969</v>
      </c>
      <c r="K1" s="8">
        <f t="shared" si="0"/>
        <v>41000</v>
      </c>
      <c r="L1" s="8">
        <f t="shared" si="0"/>
        <v>41030</v>
      </c>
      <c r="M1" s="8">
        <f t="shared" si="0"/>
        <v>41061</v>
      </c>
      <c r="N1" s="8">
        <f t="shared" si="0"/>
        <v>41091</v>
      </c>
      <c r="O1" s="8">
        <f t="shared" si="0"/>
        <v>41122</v>
      </c>
      <c r="P1" s="8">
        <f t="shared" si="0"/>
        <v>41153</v>
      </c>
      <c r="Q1" s="8">
        <f t="shared" si="0"/>
        <v>41183</v>
      </c>
      <c r="R1" s="8">
        <f t="shared" si="0"/>
        <v>41214</v>
      </c>
      <c r="S1" s="8">
        <f t="shared" si="0"/>
        <v>41244</v>
      </c>
      <c r="T1" s="8">
        <f t="shared" si="0"/>
        <v>41275</v>
      </c>
      <c r="U1" s="8">
        <f t="shared" si="0"/>
        <v>41306</v>
      </c>
      <c r="V1" s="8">
        <f t="shared" si="0"/>
        <v>41334</v>
      </c>
      <c r="W1" s="8">
        <f t="shared" si="0"/>
        <v>41365</v>
      </c>
      <c r="X1" s="8">
        <f t="shared" si="0"/>
        <v>41395</v>
      </c>
      <c r="Y1" s="8">
        <f t="shared" si="0"/>
        <v>41426</v>
      </c>
      <c r="Z1" s="8">
        <f t="shared" si="0"/>
        <v>41456</v>
      </c>
      <c r="AA1" s="8">
        <f t="shared" si="0"/>
        <v>41487</v>
      </c>
    </row>
    <row r="2" spans="1:27">
      <c r="A2" s="1" t="s">
        <v>516</v>
      </c>
      <c r="D2" s="1">
        <v>1</v>
      </c>
      <c r="E2" s="1" t="s">
        <v>863</v>
      </c>
      <c r="F2" s="1" t="s">
        <v>830</v>
      </c>
      <c r="G2" s="1" t="str">
        <f>D2&amp;E2&amp;F2</f>
        <v>1아파트연령1</v>
      </c>
      <c r="H2" s="1194">
        <v>99.181861830708968</v>
      </c>
      <c r="I2" s="1194">
        <v>99.338227176965574</v>
      </c>
      <c r="J2" s="1194">
        <v>99.383195790083562</v>
      </c>
      <c r="K2" s="1194">
        <v>99.460214047994157</v>
      </c>
      <c r="L2" s="1194">
        <v>99.571058024679289</v>
      </c>
      <c r="M2" s="1194">
        <v>99.44503743579709</v>
      </c>
      <c r="N2" s="1194">
        <v>99.198791518183754</v>
      </c>
      <c r="O2" s="12">
        <v>98.983296919511616</v>
      </c>
      <c r="P2" s="12">
        <v>99.213837887598075</v>
      </c>
      <c r="Q2" s="12">
        <v>99.596414431923449</v>
      </c>
      <c r="R2" s="12">
        <v>100</v>
      </c>
      <c r="S2" s="12">
        <v>100.26170392476436</v>
      </c>
      <c r="T2" s="12">
        <v>100.55959918198849</v>
      </c>
      <c r="U2" s="12">
        <v>100.80623372828485</v>
      </c>
      <c r="V2" s="12">
        <v>101.3399207865592</v>
      </c>
      <c r="W2" s="12">
        <v>102.22047605736731</v>
      </c>
      <c r="X2" s="12">
        <v>102.61988561550548</v>
      </c>
      <c r="Y2" s="12">
        <v>103.04462836882679</v>
      </c>
      <c r="Z2" s="12">
        <v>103.47586050924764</v>
      </c>
      <c r="AA2" s="12">
        <v>104.0459086277064</v>
      </c>
    </row>
    <row r="3" spans="1:27">
      <c r="A3" s="1" t="s">
        <v>521</v>
      </c>
      <c r="D3" s="1">
        <v>2</v>
      </c>
      <c r="E3" s="1" t="s">
        <v>863</v>
      </c>
      <c r="F3" s="1" t="s">
        <v>830</v>
      </c>
      <c r="G3" s="1" t="str">
        <f t="shared" ref="G3:G69" si="1">D3&amp;E3&amp;F3</f>
        <v>2아파트연령1</v>
      </c>
      <c r="H3" s="1194">
        <v>99.984277923834824</v>
      </c>
      <c r="I3" s="1194">
        <v>100.17934589463445</v>
      </c>
      <c r="J3" s="1194">
        <v>100.03953892026431</v>
      </c>
      <c r="K3" s="1194">
        <v>99.90023897846028</v>
      </c>
      <c r="L3" s="1194">
        <v>99.903768538455452</v>
      </c>
      <c r="M3" s="1194">
        <v>99.704921570969759</v>
      </c>
      <c r="N3" s="1194">
        <v>99.171720305996814</v>
      </c>
      <c r="O3" s="12">
        <v>98.834348324200832</v>
      </c>
      <c r="P3" s="12">
        <v>99.193660530312755</v>
      </c>
      <c r="Q3" s="12">
        <v>99.632752619984771</v>
      </c>
      <c r="R3" s="12">
        <v>100</v>
      </c>
      <c r="S3" s="12">
        <v>100.14717902119736</v>
      </c>
      <c r="T3" s="12">
        <v>100.38162774042858</v>
      </c>
      <c r="U3" s="12">
        <v>100.52932478584553</v>
      </c>
      <c r="V3" s="12">
        <v>101.10576101708644</v>
      </c>
      <c r="W3" s="12">
        <v>102.22177743304117</v>
      </c>
      <c r="X3" s="12">
        <v>102.49492770079888</v>
      </c>
      <c r="Y3" s="12">
        <v>102.90033215024678</v>
      </c>
      <c r="Z3" s="12">
        <v>103.38392295391571</v>
      </c>
      <c r="AA3" s="12">
        <v>104.21158558350139</v>
      </c>
    </row>
    <row r="4" spans="1:27">
      <c r="A4" s="1" t="s">
        <v>1380</v>
      </c>
      <c r="D4" s="1">
        <v>3</v>
      </c>
      <c r="E4" s="1" t="s">
        <v>770</v>
      </c>
      <c r="F4" s="1" t="s">
        <v>830</v>
      </c>
      <c r="G4" s="1" t="str">
        <f t="shared" ref="G4" si="2">D4&amp;E4&amp;F4</f>
        <v>3아파트연령1</v>
      </c>
      <c r="H4" s="1194">
        <v>98.359067890343937</v>
      </c>
      <c r="I4" s="1194">
        <v>98.476075484573542</v>
      </c>
      <c r="J4" s="1194">
        <v>98.709173988022528</v>
      </c>
      <c r="K4" s="1194">
        <v>99.007339652064971</v>
      </c>
      <c r="L4" s="1194">
        <v>99.228256052942712</v>
      </c>
      <c r="M4" s="1194">
        <v>99.177073004641969</v>
      </c>
      <c r="N4" s="1194">
        <v>99.226786376330935</v>
      </c>
      <c r="O4" s="12">
        <v>99.137520761735075</v>
      </c>
      <c r="P4" s="12">
        <v>99.23470220301428</v>
      </c>
      <c r="Q4" s="12">
        <v>99.558860778699227</v>
      </c>
      <c r="R4" s="12">
        <v>100</v>
      </c>
      <c r="S4" s="12">
        <v>100.39324098262956</v>
      </c>
      <c r="T4" s="12">
        <v>100.76414543891821</v>
      </c>
      <c r="U4" s="12">
        <v>101.12482570810468</v>
      </c>
      <c r="V4" s="12">
        <v>101.60920208078836</v>
      </c>
      <c r="W4" s="12">
        <v>102.21898322152802</v>
      </c>
      <c r="X4" s="12">
        <v>102.76341709570549</v>
      </c>
      <c r="Y4" s="12">
        <v>103.21040511786994</v>
      </c>
      <c r="Z4" s="12">
        <v>103.58142617709862</v>
      </c>
      <c r="AA4" s="12">
        <v>103.85617880858536</v>
      </c>
    </row>
    <row r="5" spans="1:27">
      <c r="A5" s="1" t="s">
        <v>522</v>
      </c>
      <c r="D5" s="1">
        <v>4</v>
      </c>
      <c r="E5" s="1" t="s">
        <v>863</v>
      </c>
      <c r="F5" s="1" t="s">
        <v>830</v>
      </c>
      <c r="G5" s="1" t="str">
        <f t="shared" si="1"/>
        <v>4아파트연령1</v>
      </c>
      <c r="H5" s="1194">
        <v>98.251046725343457</v>
      </c>
      <c r="I5" s="1194">
        <v>98.226738862731992</v>
      </c>
      <c r="J5" s="1194">
        <v>98.619455951691009</v>
      </c>
      <c r="K5" s="1194">
        <v>98.796053261813796</v>
      </c>
      <c r="L5" s="1194">
        <v>99.196143021454944</v>
      </c>
      <c r="M5" s="1194">
        <v>99.091175259824936</v>
      </c>
      <c r="N5" s="1194">
        <v>99.035266680952063</v>
      </c>
      <c r="O5" s="12">
        <v>98.951950891655571</v>
      </c>
      <c r="P5" s="12">
        <v>99.195847133517162</v>
      </c>
      <c r="Q5" s="12">
        <v>99.500877487781381</v>
      </c>
      <c r="R5" s="12">
        <v>100</v>
      </c>
      <c r="S5" s="12">
        <v>100.51143843549937</v>
      </c>
      <c r="T5" s="12">
        <v>100.73043001548653</v>
      </c>
      <c r="U5" s="12">
        <v>101.03474803719979</v>
      </c>
      <c r="V5" s="12">
        <v>101.38702116314886</v>
      </c>
      <c r="W5" s="12">
        <v>101.93733786821238</v>
      </c>
      <c r="X5" s="12">
        <v>102.33065545507844</v>
      </c>
      <c r="Y5" s="12">
        <v>102.76440027633149</v>
      </c>
      <c r="Z5" s="12">
        <v>103.19695200118603</v>
      </c>
      <c r="AA5" s="12">
        <v>103.4644142131975</v>
      </c>
    </row>
    <row r="6" spans="1:27">
      <c r="A6" s="1" t="s">
        <v>853</v>
      </c>
      <c r="D6" s="1">
        <v>5</v>
      </c>
      <c r="E6" s="1" t="s">
        <v>863</v>
      </c>
      <c r="F6" s="1" t="s">
        <v>830</v>
      </c>
      <c r="G6" s="1" t="str">
        <f t="shared" si="1"/>
        <v>5아파트연령1</v>
      </c>
      <c r="H6" s="1194">
        <v>98.442408183761927</v>
      </c>
      <c r="I6" s="1194">
        <v>98.668687995711977</v>
      </c>
      <c r="J6" s="1194">
        <v>98.778381471980154</v>
      </c>
      <c r="K6" s="1194">
        <v>99.17050074308743</v>
      </c>
      <c r="L6" s="1194">
        <v>99.253014843190897</v>
      </c>
      <c r="M6" s="1194">
        <v>99.243331045228345</v>
      </c>
      <c r="N6" s="1194">
        <v>99.374656335377281</v>
      </c>
      <c r="O6" s="12">
        <v>99.280789528990297</v>
      </c>
      <c r="P6" s="12">
        <v>99.264660831728136</v>
      </c>
      <c r="Q6" s="12">
        <v>99.603575499429823</v>
      </c>
      <c r="R6" s="12">
        <v>100</v>
      </c>
      <c r="S6" s="12">
        <v>100.26684648277066</v>
      </c>
      <c r="T6" s="12">
        <v>100.71986030985481</v>
      </c>
      <c r="U6" s="12">
        <v>101.04984522941554</v>
      </c>
      <c r="V6" s="12">
        <v>101.5971561542712</v>
      </c>
      <c r="W6" s="12">
        <v>102.23882896895331</v>
      </c>
      <c r="X6" s="12">
        <v>102.88193506486853</v>
      </c>
      <c r="Y6" s="12">
        <v>103.34023660934919</v>
      </c>
      <c r="Z6" s="12">
        <v>103.63897808730107</v>
      </c>
      <c r="AA6" s="12">
        <v>103.89457350836695</v>
      </c>
    </row>
    <row r="7" spans="1:27">
      <c r="A7" s="1" t="s">
        <v>524</v>
      </c>
      <c r="B7" s="1" t="s">
        <v>525</v>
      </c>
      <c r="D7" s="1">
        <v>6</v>
      </c>
      <c r="E7" s="1" t="s">
        <v>863</v>
      </c>
      <c r="F7" s="1" t="s">
        <v>830</v>
      </c>
      <c r="G7" s="1" t="str">
        <f t="shared" si="1"/>
        <v>6아파트연령1</v>
      </c>
      <c r="H7" s="1194">
        <v>100.30571641287436</v>
      </c>
      <c r="I7" s="1194">
        <v>100.48768958410892</v>
      </c>
      <c r="J7" s="1194">
        <v>99.958096535659479</v>
      </c>
      <c r="K7" s="1194">
        <v>100.00860337548224</v>
      </c>
      <c r="L7" s="1194">
        <v>99.694607328410925</v>
      </c>
      <c r="M7" s="1194">
        <v>99.150949583272165</v>
      </c>
      <c r="N7" s="1194">
        <v>98.285870198039461</v>
      </c>
      <c r="O7" s="12">
        <v>97.863891936647434</v>
      </c>
      <c r="P7" s="12">
        <v>98.429906267875069</v>
      </c>
      <c r="Q7" s="12">
        <v>99.182207943059396</v>
      </c>
      <c r="R7" s="12">
        <v>100</v>
      </c>
      <c r="S7" s="12">
        <v>100.08528144140969</v>
      </c>
      <c r="T7" s="12">
        <v>100.64136583367336</v>
      </c>
      <c r="U7" s="12">
        <v>101.17710300447374</v>
      </c>
      <c r="V7" s="12">
        <v>102.00747904780287</v>
      </c>
      <c r="W7" s="12">
        <v>102.96438677620455</v>
      </c>
      <c r="X7" s="12">
        <v>103.26860471894976</v>
      </c>
      <c r="Y7" s="12">
        <v>103.50786597612036</v>
      </c>
      <c r="Z7" s="12">
        <v>103.99964944905531</v>
      </c>
      <c r="AA7" s="12">
        <v>104.91062812386403</v>
      </c>
    </row>
    <row r="8" spans="1:27">
      <c r="A8" s="1" t="s">
        <v>524</v>
      </c>
      <c r="B8" s="1" t="s">
        <v>525</v>
      </c>
      <c r="C8" s="1" t="s">
        <v>526</v>
      </c>
      <c r="D8" s="1">
        <v>7</v>
      </c>
      <c r="E8" s="1" t="s">
        <v>863</v>
      </c>
      <c r="F8" s="1" t="s">
        <v>830</v>
      </c>
      <c r="G8" s="1" t="str">
        <f t="shared" si="1"/>
        <v>7아파트연령1</v>
      </c>
      <c r="H8" s="1194">
        <v>99.623187104250007</v>
      </c>
      <c r="I8" s="1194">
        <v>99.410233355622026</v>
      </c>
      <c r="J8" s="1194">
        <v>99.004794255897977</v>
      </c>
      <c r="K8" s="1194">
        <v>98.912827485780539</v>
      </c>
      <c r="L8" s="1194">
        <v>98.821524028026118</v>
      </c>
      <c r="M8" s="1194">
        <v>98.648679902143158</v>
      </c>
      <c r="N8" s="1194">
        <v>98.38350328701047</v>
      </c>
      <c r="O8" s="12">
        <v>98.253577030243846</v>
      </c>
      <c r="P8" s="12">
        <v>98.609707649004505</v>
      </c>
      <c r="Q8" s="12">
        <v>99.41135138657188</v>
      </c>
      <c r="R8" s="12">
        <v>100</v>
      </c>
      <c r="S8" s="12">
        <v>99.894641211176207</v>
      </c>
      <c r="T8" s="12">
        <v>100.08636333362084</v>
      </c>
      <c r="U8" s="12">
        <v>100.61091694310431</v>
      </c>
      <c r="V8" s="12">
        <v>101.59140273664616</v>
      </c>
      <c r="W8" s="12">
        <v>102.82760097955395</v>
      </c>
      <c r="X8" s="12">
        <v>103.61176116979753</v>
      </c>
      <c r="Y8" s="12">
        <v>103.93806404235085</v>
      </c>
      <c r="Z8" s="12">
        <v>104.43056470489746</v>
      </c>
      <c r="AA8" s="12">
        <v>105.07369479771033</v>
      </c>
    </row>
    <row r="9" spans="1:27">
      <c r="A9" s="1" t="s">
        <v>524</v>
      </c>
      <c r="B9" s="1" t="s">
        <v>525</v>
      </c>
      <c r="C9" s="1" t="s">
        <v>527</v>
      </c>
      <c r="D9" s="1">
        <v>8</v>
      </c>
      <c r="E9" s="1" t="s">
        <v>863</v>
      </c>
      <c r="F9" s="1" t="s">
        <v>830</v>
      </c>
      <c r="G9" s="1" t="str">
        <f t="shared" si="1"/>
        <v>8아파트연령1</v>
      </c>
      <c r="H9" s="1194">
        <v>99.929589032295553</v>
      </c>
      <c r="I9" s="1194">
        <v>99.929589032295553</v>
      </c>
      <c r="J9" s="1194">
        <v>100.32617604318141</v>
      </c>
      <c r="K9" s="1194">
        <v>100.46368493242099</v>
      </c>
      <c r="L9" s="1194">
        <v>100.46368493242099</v>
      </c>
      <c r="M9" s="1194">
        <v>99.902762377834719</v>
      </c>
      <c r="N9" s="1194">
        <v>99.953277705628466</v>
      </c>
      <c r="O9" s="12">
        <v>99.263628113946098</v>
      </c>
      <c r="P9" s="12">
        <v>99.531530312795724</v>
      </c>
      <c r="Q9" s="12">
        <v>99.89102907190518</v>
      </c>
      <c r="R9" s="12">
        <v>100</v>
      </c>
      <c r="S9" s="12">
        <v>100.27334768685247</v>
      </c>
      <c r="T9" s="12">
        <v>100.40086136777965</v>
      </c>
      <c r="U9" s="12">
        <v>100.42720794716678</v>
      </c>
      <c r="V9" s="12">
        <v>100.80693959142386</v>
      </c>
      <c r="W9" s="12">
        <v>101.63267696799856</v>
      </c>
      <c r="X9" s="12">
        <v>102.72426805239654</v>
      </c>
      <c r="Y9" s="12">
        <v>103.0171490333272</v>
      </c>
      <c r="Z9" s="12">
        <v>103.6972545473275</v>
      </c>
      <c r="AA9" s="12">
        <v>104.8647179037344</v>
      </c>
    </row>
    <row r="10" spans="1:27">
      <c r="A10" s="1" t="s">
        <v>524</v>
      </c>
      <c r="B10" s="1" t="s">
        <v>525</v>
      </c>
      <c r="C10" s="1" t="s">
        <v>528</v>
      </c>
      <c r="D10" s="1">
        <v>9</v>
      </c>
      <c r="E10" s="1" t="s">
        <v>863</v>
      </c>
      <c r="F10" s="1" t="s">
        <v>830</v>
      </c>
      <c r="G10" s="1" t="str">
        <f t="shared" si="1"/>
        <v>9아파트연령1</v>
      </c>
      <c r="H10" s="1194">
        <v>98.752600005425265</v>
      </c>
      <c r="I10" s="1194">
        <v>98.589933152381064</v>
      </c>
      <c r="J10" s="1194">
        <v>98.146708832583911</v>
      </c>
      <c r="K10" s="1194">
        <v>97.965887769713632</v>
      </c>
      <c r="L10" s="1194">
        <v>98.063056766831721</v>
      </c>
      <c r="M10" s="1194">
        <v>98.058364259515912</v>
      </c>
      <c r="N10" s="1194">
        <v>97.829689630877184</v>
      </c>
      <c r="O10" s="12">
        <v>97.882394564693968</v>
      </c>
      <c r="P10" s="12">
        <v>98.206927229821957</v>
      </c>
      <c r="Q10" s="12">
        <v>98.978118403404821</v>
      </c>
      <c r="R10" s="12">
        <v>100</v>
      </c>
      <c r="S10" s="12">
        <v>100.04377957680492</v>
      </c>
      <c r="T10" s="12">
        <v>100.38892719482337</v>
      </c>
      <c r="U10" s="12">
        <v>101.11871005830896</v>
      </c>
      <c r="V10" s="12">
        <v>102.06209042957542</v>
      </c>
      <c r="W10" s="12">
        <v>103.39138609765112</v>
      </c>
      <c r="X10" s="12">
        <v>104.45769555573952</v>
      </c>
      <c r="Y10" s="12">
        <v>105.03804939739005</v>
      </c>
      <c r="Z10" s="12">
        <v>105.64057358594437</v>
      </c>
      <c r="AA10" s="12">
        <v>105.91115795356714</v>
      </c>
    </row>
    <row r="11" spans="1:27">
      <c r="A11" s="1" t="s">
        <v>524</v>
      </c>
      <c r="B11" s="1" t="s">
        <v>525</v>
      </c>
      <c r="C11" s="1" t="s">
        <v>529</v>
      </c>
      <c r="D11" s="1">
        <v>10</v>
      </c>
      <c r="E11" s="1" t="s">
        <v>863</v>
      </c>
      <c r="F11" s="1" t="s">
        <v>830</v>
      </c>
      <c r="G11" s="1" t="str">
        <f t="shared" si="1"/>
        <v>10아파트연령1</v>
      </c>
      <c r="H11" s="1194">
        <v>100.66162979310919</v>
      </c>
      <c r="I11" s="1194">
        <v>100.29902904367182</v>
      </c>
      <c r="J11" s="1194">
        <v>99.63645471259197</v>
      </c>
      <c r="K11" s="1194">
        <v>99.575780775185436</v>
      </c>
      <c r="L11" s="1194">
        <v>99.198297211216357</v>
      </c>
      <c r="M11" s="1194">
        <v>98.9493884438279</v>
      </c>
      <c r="N11" s="1194">
        <v>98.515949393296196</v>
      </c>
      <c r="O11" s="12">
        <v>98.356837804137868</v>
      </c>
      <c r="P11" s="12">
        <v>98.788383336134203</v>
      </c>
      <c r="Q11" s="12">
        <v>99.799555450680998</v>
      </c>
      <c r="R11" s="12">
        <v>100</v>
      </c>
      <c r="S11" s="12">
        <v>99.599008096581528</v>
      </c>
      <c r="T11" s="12">
        <v>99.646321425349754</v>
      </c>
      <c r="U11" s="12">
        <v>100.12272293090645</v>
      </c>
      <c r="V11" s="12">
        <v>101.35514225546859</v>
      </c>
      <c r="W11" s="12">
        <v>102.63575964805831</v>
      </c>
      <c r="X11" s="12">
        <v>103.00561106787998</v>
      </c>
      <c r="Y11" s="12">
        <v>103.070286316627</v>
      </c>
      <c r="Z11" s="12">
        <v>103.37883655068842</v>
      </c>
      <c r="AA11" s="12">
        <v>104.23815256829209</v>
      </c>
    </row>
    <row r="12" spans="1:27">
      <c r="A12" s="1" t="s">
        <v>524</v>
      </c>
      <c r="B12" s="1" t="s">
        <v>525</v>
      </c>
      <c r="C12" s="1" t="s">
        <v>530</v>
      </c>
      <c r="D12" s="1">
        <v>11</v>
      </c>
      <c r="E12" s="1" t="s">
        <v>863</v>
      </c>
      <c r="F12" s="1" t="s">
        <v>830</v>
      </c>
      <c r="G12" s="1" t="str">
        <f t="shared" si="1"/>
        <v>11아파트연령1</v>
      </c>
      <c r="H12" s="1194">
        <v>100.82065015272869</v>
      </c>
      <c r="I12" s="1194">
        <v>101.30339067233574</v>
      </c>
      <c r="J12" s="1194">
        <v>100.67904999126243</v>
      </c>
      <c r="K12" s="1194">
        <v>100.83834563309868</v>
      </c>
      <c r="L12" s="1194">
        <v>100.35443947703111</v>
      </c>
      <c r="M12" s="1194">
        <v>99.529307209677015</v>
      </c>
      <c r="N12" s="1194">
        <v>98.21271324367477</v>
      </c>
      <c r="O12" s="12">
        <v>97.572659706117989</v>
      </c>
      <c r="P12" s="12">
        <v>98.295278274931292</v>
      </c>
      <c r="Q12" s="12">
        <v>99.010707057493946</v>
      </c>
      <c r="R12" s="12">
        <v>100</v>
      </c>
      <c r="S12" s="12">
        <v>100.28074952046202</v>
      </c>
      <c r="T12" s="12">
        <v>101.21251324609557</v>
      </c>
      <c r="U12" s="12">
        <v>101.75980751976208</v>
      </c>
      <c r="V12" s="12">
        <v>102.43503443528313</v>
      </c>
      <c r="W12" s="12">
        <v>103.10455471190923</v>
      </c>
      <c r="X12" s="12">
        <v>102.91861264551781</v>
      </c>
      <c r="Y12" s="12">
        <v>103.06946675935578</v>
      </c>
      <c r="Z12" s="12">
        <v>103.56051372638109</v>
      </c>
      <c r="AA12" s="12">
        <v>104.74401606861963</v>
      </c>
    </row>
    <row r="13" spans="1:27">
      <c r="A13" s="1" t="s">
        <v>524</v>
      </c>
      <c r="B13" s="1" t="s">
        <v>525</v>
      </c>
      <c r="C13" s="1" t="s">
        <v>531</v>
      </c>
      <c r="D13" s="1">
        <v>12</v>
      </c>
      <c r="E13" s="1" t="s">
        <v>863</v>
      </c>
      <c r="F13" s="1" t="s">
        <v>830</v>
      </c>
      <c r="G13" s="1" t="str">
        <f t="shared" si="1"/>
        <v>12아파트연령1</v>
      </c>
      <c r="H13" s="1194">
        <v>99.207372221756572</v>
      </c>
      <c r="I13" s="1194">
        <v>99.990720690559399</v>
      </c>
      <c r="J13" s="1194">
        <v>99.895747885506736</v>
      </c>
      <c r="K13" s="1194">
        <v>100.24717653160766</v>
      </c>
      <c r="L13" s="1194">
        <v>99.423089563475898</v>
      </c>
      <c r="M13" s="1194">
        <v>98.904461491015013</v>
      </c>
      <c r="N13" s="1194">
        <v>98.948464463383843</v>
      </c>
      <c r="O13" s="12">
        <v>98.468612673900665</v>
      </c>
      <c r="P13" s="12">
        <v>99.222081691240959</v>
      </c>
      <c r="Q13" s="12">
        <v>99.427818696281648</v>
      </c>
      <c r="R13" s="12">
        <v>100</v>
      </c>
      <c r="S13" s="12">
        <v>99.018184655560546</v>
      </c>
      <c r="T13" s="12">
        <v>100.03406700802553</v>
      </c>
      <c r="U13" s="12">
        <v>100.93744097042416</v>
      </c>
      <c r="V13" s="12">
        <v>102.36483562893719</v>
      </c>
      <c r="W13" s="12">
        <v>103.60357419338759</v>
      </c>
      <c r="X13" s="12">
        <v>103.96237177113503</v>
      </c>
      <c r="Y13" s="12">
        <v>104.7997211633156</v>
      </c>
      <c r="Z13" s="12">
        <v>104.7590370129422</v>
      </c>
      <c r="AA13" s="12">
        <v>105.66550334361555</v>
      </c>
    </row>
    <row r="14" spans="1:27">
      <c r="A14" s="1" t="s">
        <v>524</v>
      </c>
      <c r="B14" s="1" t="s">
        <v>525</v>
      </c>
      <c r="C14" s="1" t="s">
        <v>532</v>
      </c>
      <c r="D14" s="1">
        <v>13</v>
      </c>
      <c r="E14" s="1" t="s">
        <v>863</v>
      </c>
      <c r="F14" s="1" t="s">
        <v>830</v>
      </c>
      <c r="G14" s="1" t="str">
        <f t="shared" si="1"/>
        <v>13아파트연령1</v>
      </c>
      <c r="H14" s="1194">
        <v>101.52617122490275</v>
      </c>
      <c r="I14" s="1194">
        <v>101.87618291575014</v>
      </c>
      <c r="J14" s="1194">
        <v>101.01957205096539</v>
      </c>
      <c r="K14" s="1194">
        <v>101.09498752562439</v>
      </c>
      <c r="L14" s="1194">
        <v>100.75976049964528</v>
      </c>
      <c r="M14" s="1194">
        <v>99.800650166473659</v>
      </c>
      <c r="N14" s="1194">
        <v>97.896342388135437</v>
      </c>
      <c r="O14" s="12">
        <v>97.187865353581088</v>
      </c>
      <c r="P14" s="12">
        <v>97.897303887456033</v>
      </c>
      <c r="Q14" s="12">
        <v>98.830930885084868</v>
      </c>
      <c r="R14" s="12">
        <v>100</v>
      </c>
      <c r="S14" s="12">
        <v>100.82587892160169</v>
      </c>
      <c r="T14" s="12">
        <v>101.7209755881227</v>
      </c>
      <c r="U14" s="12">
        <v>102.11372346194936</v>
      </c>
      <c r="V14" s="12">
        <v>102.46508564981815</v>
      </c>
      <c r="W14" s="12">
        <v>102.89177027621368</v>
      </c>
      <c r="X14" s="12">
        <v>102.47521858721251</v>
      </c>
      <c r="Y14" s="12">
        <v>102.33788348247317</v>
      </c>
      <c r="Z14" s="12">
        <v>103.05189013189894</v>
      </c>
      <c r="AA14" s="12">
        <v>104.35219107727502</v>
      </c>
    </row>
    <row r="15" spans="1:27">
      <c r="A15" s="1" t="s">
        <v>524</v>
      </c>
      <c r="B15" s="1" t="s">
        <v>533</v>
      </c>
      <c r="D15" s="1">
        <v>14</v>
      </c>
      <c r="E15" s="1" t="s">
        <v>863</v>
      </c>
      <c r="F15" s="1" t="s">
        <v>830</v>
      </c>
      <c r="G15" s="1" t="str">
        <f t="shared" si="1"/>
        <v>14아파트연령1</v>
      </c>
      <c r="H15" s="1194">
        <v>100.37300085079217</v>
      </c>
      <c r="I15" s="1194">
        <v>100.60024634422641</v>
      </c>
      <c r="J15" s="1194">
        <v>100.49065010354684</v>
      </c>
      <c r="K15" s="1194">
        <v>100.24351667484859</v>
      </c>
      <c r="L15" s="1194">
        <v>100.27693443983277</v>
      </c>
      <c r="M15" s="1194">
        <v>100.11206748558148</v>
      </c>
      <c r="N15" s="1194">
        <v>99.649592024168626</v>
      </c>
      <c r="O15" s="12">
        <v>99.225356501144546</v>
      </c>
      <c r="P15" s="12">
        <v>99.463535642443389</v>
      </c>
      <c r="Q15" s="12">
        <v>99.724723675283911</v>
      </c>
      <c r="R15" s="12">
        <v>100</v>
      </c>
      <c r="S15" s="12">
        <v>100.19209007144292</v>
      </c>
      <c r="T15" s="12">
        <v>100.35089754663488</v>
      </c>
      <c r="U15" s="12">
        <v>100.35307642679527</v>
      </c>
      <c r="V15" s="12">
        <v>100.80778744031677</v>
      </c>
      <c r="W15" s="12">
        <v>102.06741603393068</v>
      </c>
      <c r="X15" s="12">
        <v>102.32754560974824</v>
      </c>
      <c r="Y15" s="12">
        <v>102.8300742043909</v>
      </c>
      <c r="Z15" s="12">
        <v>103.19945625590432</v>
      </c>
      <c r="AA15" s="12">
        <v>103.99403630779294</v>
      </c>
    </row>
    <row r="16" spans="1:27">
      <c r="A16" s="1" t="s">
        <v>524</v>
      </c>
      <c r="B16" s="1" t="s">
        <v>533</v>
      </c>
      <c r="C16" s="1" t="s">
        <v>534</v>
      </c>
      <c r="D16" s="1">
        <v>15</v>
      </c>
      <c r="E16" s="1" t="s">
        <v>863</v>
      </c>
      <c r="F16" s="1" t="s">
        <v>830</v>
      </c>
      <c r="G16" s="1" t="str">
        <f t="shared" si="1"/>
        <v>15아파트연령1</v>
      </c>
      <c r="H16" s="1194">
        <v>101.97160771108628</v>
      </c>
      <c r="I16" s="1194">
        <v>102.01145855338571</v>
      </c>
      <c r="J16" s="1194">
        <v>102.17918676586558</v>
      </c>
      <c r="K16" s="1194">
        <v>101.89055976448348</v>
      </c>
      <c r="L16" s="1194">
        <v>101.77225840234091</v>
      </c>
      <c r="M16" s="1194">
        <v>101.32526534828696</v>
      </c>
      <c r="N16" s="1194">
        <v>100.72663505956386</v>
      </c>
      <c r="O16" s="12">
        <v>100.35841107845289</v>
      </c>
      <c r="P16" s="12">
        <v>100.23840932738956</v>
      </c>
      <c r="Q16" s="12">
        <v>100.20107293093521</v>
      </c>
      <c r="R16" s="12">
        <v>100</v>
      </c>
      <c r="S16" s="12">
        <v>99.594870969948957</v>
      </c>
      <c r="T16" s="12">
        <v>99.238964422632321</v>
      </c>
      <c r="U16" s="12">
        <v>99.123932870436477</v>
      </c>
      <c r="V16" s="12">
        <v>99.747842072457331</v>
      </c>
      <c r="W16" s="12">
        <v>101.13929066462551</v>
      </c>
      <c r="X16" s="12">
        <v>101.85146988089653</v>
      </c>
      <c r="Y16" s="12">
        <v>102.99823375959308</v>
      </c>
      <c r="Z16" s="12">
        <v>104.07079633003463</v>
      </c>
      <c r="AA16" s="12">
        <v>105.99671100290482</v>
      </c>
    </row>
    <row r="17" spans="1:27">
      <c r="A17" s="1" t="s">
        <v>524</v>
      </c>
      <c r="B17" s="1" t="s">
        <v>533</v>
      </c>
      <c r="C17" s="1" t="s">
        <v>535</v>
      </c>
      <c r="D17" s="1">
        <v>16</v>
      </c>
      <c r="E17" s="1" t="s">
        <v>863</v>
      </c>
      <c r="F17" s="1" t="s">
        <v>830</v>
      </c>
      <c r="G17" s="1" t="str">
        <f t="shared" si="1"/>
        <v>16아파트연령1</v>
      </c>
      <c r="H17" s="1194">
        <v>100.56710622634557</v>
      </c>
      <c r="I17" s="1194">
        <v>101.2617041887146</v>
      </c>
      <c r="J17" s="1194">
        <v>100.76620336880575</v>
      </c>
      <c r="K17" s="1194">
        <v>100.65777849001854</v>
      </c>
      <c r="L17" s="1194">
        <v>100.65568591413472</v>
      </c>
      <c r="M17" s="1194">
        <v>100.27963450559442</v>
      </c>
      <c r="N17" s="1194">
        <v>100.03742380150769</v>
      </c>
      <c r="O17" s="12">
        <v>99.291235266596928</v>
      </c>
      <c r="P17" s="12">
        <v>99.135799546089558</v>
      </c>
      <c r="Q17" s="12">
        <v>99.463851598403565</v>
      </c>
      <c r="R17" s="12">
        <v>100</v>
      </c>
      <c r="S17" s="12">
        <v>100.45295087298798</v>
      </c>
      <c r="T17" s="12">
        <v>100.49053085143092</v>
      </c>
      <c r="U17" s="12">
        <v>100.6819688183658</v>
      </c>
      <c r="V17" s="12">
        <v>101.31595726669431</v>
      </c>
      <c r="W17" s="12">
        <v>102.05923952351439</v>
      </c>
      <c r="X17" s="12">
        <v>102.42332051387366</v>
      </c>
      <c r="Y17" s="12">
        <v>102.96784287888845</v>
      </c>
      <c r="Z17" s="12">
        <v>103.37267815829874</v>
      </c>
      <c r="AA17" s="12">
        <v>103.76406956263224</v>
      </c>
    </row>
    <row r="18" spans="1:27">
      <c r="A18" s="1" t="s">
        <v>524</v>
      </c>
      <c r="B18" s="1" t="s">
        <v>533</v>
      </c>
      <c r="C18" s="1" t="s">
        <v>536</v>
      </c>
      <c r="D18" s="1">
        <v>17</v>
      </c>
      <c r="E18" s="1" t="s">
        <v>863</v>
      </c>
      <c r="F18" s="1" t="s">
        <v>830</v>
      </c>
      <c r="G18" s="1" t="str">
        <f t="shared" si="1"/>
        <v>17아파트연령1</v>
      </c>
      <c r="H18" s="1194">
        <v>98.543254530090408</v>
      </c>
      <c r="I18" s="1194">
        <v>98.56461825286793</v>
      </c>
      <c r="J18" s="1194">
        <v>98.510045420401298</v>
      </c>
      <c r="K18" s="1194">
        <v>98.570795357789109</v>
      </c>
      <c r="L18" s="1194">
        <v>98.62984430957512</v>
      </c>
      <c r="M18" s="1194">
        <v>98.572732718017974</v>
      </c>
      <c r="N18" s="1194">
        <v>98.204784292919939</v>
      </c>
      <c r="O18" s="12">
        <v>97.803580653627662</v>
      </c>
      <c r="P18" s="12">
        <v>98.703902257310006</v>
      </c>
      <c r="Q18" s="12">
        <v>99.38761524626554</v>
      </c>
      <c r="R18" s="12">
        <v>100</v>
      </c>
      <c r="S18" s="12">
        <v>100.68765533241044</v>
      </c>
      <c r="T18" s="12">
        <v>101.18646173544381</v>
      </c>
      <c r="U18" s="12">
        <v>101.25142607251638</v>
      </c>
      <c r="V18" s="12">
        <v>101.89802826206858</v>
      </c>
      <c r="W18" s="12">
        <v>102.81530304553155</v>
      </c>
      <c r="X18" s="12">
        <v>103.16514059934427</v>
      </c>
      <c r="Y18" s="12">
        <v>103.64515781297989</v>
      </c>
      <c r="Z18" s="12">
        <v>104.10160084948561</v>
      </c>
      <c r="AA18" s="12">
        <v>104.97566072640092</v>
      </c>
    </row>
    <row r="19" spans="1:27">
      <c r="A19" s="1" t="s">
        <v>524</v>
      </c>
      <c r="B19" s="1" t="s">
        <v>533</v>
      </c>
      <c r="C19" s="1" t="s">
        <v>537</v>
      </c>
      <c r="D19" s="1">
        <v>18</v>
      </c>
      <c r="E19" s="1" t="s">
        <v>863</v>
      </c>
      <c r="F19" s="1" t="s">
        <v>830</v>
      </c>
      <c r="G19" s="1" t="str">
        <f t="shared" si="1"/>
        <v>18아파트연령1</v>
      </c>
      <c r="H19" s="1194">
        <v>103.09510058509345</v>
      </c>
      <c r="I19" s="1194">
        <v>102.7634194891381</v>
      </c>
      <c r="J19" s="1194">
        <v>102.72719855887404</v>
      </c>
      <c r="K19" s="1194">
        <v>101.48931043279605</v>
      </c>
      <c r="L19" s="1194">
        <v>101.20326589207379</v>
      </c>
      <c r="M19" s="1194">
        <v>100.95210979512375</v>
      </c>
      <c r="N19" s="1194">
        <v>99.637625118024886</v>
      </c>
      <c r="O19" s="12">
        <v>99.282554618206163</v>
      </c>
      <c r="P19" s="12">
        <v>99.380334726787467</v>
      </c>
      <c r="Q19" s="12">
        <v>99.380640874709329</v>
      </c>
      <c r="R19" s="12">
        <v>100</v>
      </c>
      <c r="S19" s="12">
        <v>100.00365678869801</v>
      </c>
      <c r="T19" s="12">
        <v>100.74769647394217</v>
      </c>
      <c r="U19" s="12">
        <v>100.88941398681577</v>
      </c>
      <c r="V19" s="12">
        <v>101.02399713492983</v>
      </c>
      <c r="W19" s="12">
        <v>102.1879731463039</v>
      </c>
      <c r="X19" s="12">
        <v>102.5491454499335</v>
      </c>
      <c r="Y19" s="12">
        <v>103.19992839611845</v>
      </c>
      <c r="Z19" s="12">
        <v>103.31089428185834</v>
      </c>
      <c r="AA19" s="12">
        <v>104.03361528641966</v>
      </c>
    </row>
    <row r="20" spans="1:27">
      <c r="A20" s="1" t="s">
        <v>524</v>
      </c>
      <c r="B20" s="1" t="s">
        <v>533</v>
      </c>
      <c r="C20" s="1" t="s">
        <v>538</v>
      </c>
      <c r="D20" s="1">
        <v>19</v>
      </c>
      <c r="E20" s="1" t="s">
        <v>863</v>
      </c>
      <c r="F20" s="1" t="s">
        <v>830</v>
      </c>
      <c r="G20" s="1" t="str">
        <f t="shared" si="1"/>
        <v>19아파트연령1</v>
      </c>
      <c r="H20" s="1194">
        <v>102.89182131934999</v>
      </c>
      <c r="I20" s="1194">
        <v>102.9778814572966</v>
      </c>
      <c r="J20" s="1194">
        <v>102.9778814572966</v>
      </c>
      <c r="K20" s="1194">
        <v>101.9178800488248</v>
      </c>
      <c r="L20" s="1194">
        <v>102.1445796698592</v>
      </c>
      <c r="M20" s="1194">
        <v>102.40386760854156</v>
      </c>
      <c r="N20" s="1194">
        <v>101.59478032755563</v>
      </c>
      <c r="O20" s="12">
        <v>101.13730121583272</v>
      </c>
      <c r="P20" s="12">
        <v>101.13730121583272</v>
      </c>
      <c r="Q20" s="12">
        <v>101.13730121583272</v>
      </c>
      <c r="R20" s="12">
        <v>100</v>
      </c>
      <c r="S20" s="12">
        <v>99.363287545800475</v>
      </c>
      <c r="T20" s="12">
        <v>99.363287545800475</v>
      </c>
      <c r="U20" s="12">
        <v>99.667265202531979</v>
      </c>
      <c r="V20" s="12">
        <v>99.686209960917566</v>
      </c>
      <c r="W20" s="12">
        <v>100.92129226408693</v>
      </c>
      <c r="X20" s="12">
        <v>101.56780340922226</v>
      </c>
      <c r="Y20" s="12">
        <v>100.47955726076405</v>
      </c>
      <c r="Z20" s="12">
        <v>100.10754889900949</v>
      </c>
      <c r="AA20" s="12">
        <v>99.731664178757256</v>
      </c>
    </row>
    <row r="21" spans="1:27">
      <c r="A21" s="1" t="s">
        <v>524</v>
      </c>
      <c r="B21" s="1" t="s">
        <v>533</v>
      </c>
      <c r="C21" s="1" t="s">
        <v>539</v>
      </c>
      <c r="D21" s="1">
        <v>20</v>
      </c>
      <c r="E21" s="1" t="s">
        <v>863</v>
      </c>
      <c r="F21" s="1" t="s">
        <v>830</v>
      </c>
      <c r="G21" s="1" t="str">
        <f t="shared" si="1"/>
        <v>20아파트연령1</v>
      </c>
      <c r="H21" s="1194">
        <v>100.68401653724753</v>
      </c>
      <c r="I21" s="1194">
        <v>100.77355970674913</v>
      </c>
      <c r="J21" s="1194">
        <v>100.80404753193365</v>
      </c>
      <c r="K21" s="1194">
        <v>100.64461203742883</v>
      </c>
      <c r="L21" s="1194">
        <v>101.0039327959261</v>
      </c>
      <c r="M21" s="1194">
        <v>101.08776874590434</v>
      </c>
      <c r="N21" s="1194">
        <v>100.92503862126466</v>
      </c>
      <c r="O21" s="12">
        <v>100.64770047012475</v>
      </c>
      <c r="P21" s="12">
        <v>100.32224804144646</v>
      </c>
      <c r="Q21" s="12">
        <v>100.22559253367245</v>
      </c>
      <c r="R21" s="12">
        <v>100</v>
      </c>
      <c r="S21" s="12">
        <v>99.953667256764959</v>
      </c>
      <c r="T21" s="12">
        <v>99.83083951336782</v>
      </c>
      <c r="U21" s="12">
        <v>99.469192315485373</v>
      </c>
      <c r="V21" s="12">
        <v>99.62674139703708</v>
      </c>
      <c r="W21" s="12">
        <v>102.17984572601688</v>
      </c>
      <c r="X21" s="12">
        <v>101.7200548657089</v>
      </c>
      <c r="Y21" s="12">
        <v>102.02573518238427</v>
      </c>
      <c r="Z21" s="12">
        <v>102.03304831257051</v>
      </c>
      <c r="AA21" s="12">
        <v>102.68344048776592</v>
      </c>
    </row>
    <row r="22" spans="1:27">
      <c r="A22" s="1" t="s">
        <v>524</v>
      </c>
      <c r="B22" s="1" t="s">
        <v>533</v>
      </c>
      <c r="C22" s="1" t="s">
        <v>540</v>
      </c>
      <c r="D22" s="1">
        <v>21</v>
      </c>
      <c r="E22" s="1" t="s">
        <v>863</v>
      </c>
      <c r="F22" s="1" t="s">
        <v>830</v>
      </c>
      <c r="G22" s="1" t="str">
        <f t="shared" si="1"/>
        <v>21아파트연령1</v>
      </c>
      <c r="H22" s="1194">
        <v>98.198354824555608</v>
      </c>
      <c r="I22" s="1194">
        <v>100.15655462321386</v>
      </c>
      <c r="J22" s="1194">
        <v>99.838167406599965</v>
      </c>
      <c r="K22" s="1194">
        <v>99.518777926971467</v>
      </c>
      <c r="L22" s="1194">
        <v>99.518777926971467</v>
      </c>
      <c r="M22" s="1194">
        <v>99.493808783875281</v>
      </c>
      <c r="N22" s="1194">
        <v>99.049666284708707</v>
      </c>
      <c r="O22" s="12">
        <v>99.074523965013853</v>
      </c>
      <c r="P22" s="12">
        <v>100</v>
      </c>
      <c r="Q22" s="12">
        <v>100</v>
      </c>
      <c r="R22" s="12">
        <v>100</v>
      </c>
      <c r="S22" s="12">
        <v>100</v>
      </c>
      <c r="T22" s="12">
        <v>100.48549584661535</v>
      </c>
      <c r="U22" s="12">
        <v>100.48549584661535</v>
      </c>
      <c r="V22" s="12">
        <v>100.57573539993365</v>
      </c>
      <c r="W22" s="12">
        <v>100.91271338858709</v>
      </c>
      <c r="X22" s="12">
        <v>100.95000202018663</v>
      </c>
      <c r="Y22" s="12">
        <v>100.56963369596474</v>
      </c>
      <c r="Z22" s="12">
        <v>100.43224113090292</v>
      </c>
      <c r="AA22" s="12">
        <v>100.58314952325797</v>
      </c>
    </row>
    <row r="23" spans="1:27">
      <c r="A23" s="1" t="s">
        <v>524</v>
      </c>
      <c r="B23" s="1" t="s">
        <v>541</v>
      </c>
      <c r="D23" s="1">
        <v>22</v>
      </c>
      <c r="E23" s="1" t="s">
        <v>863</v>
      </c>
      <c r="F23" s="1" t="s">
        <v>830</v>
      </c>
      <c r="G23" s="1" t="str">
        <f t="shared" si="1"/>
        <v>22아파트연령1</v>
      </c>
      <c r="H23" s="1194">
        <v>97.78993580133718</v>
      </c>
      <c r="I23" s="1194">
        <v>97.873179938013251</v>
      </c>
      <c r="J23" s="1194">
        <v>98.272037596111758</v>
      </c>
      <c r="K23" s="1194">
        <v>98.259281881754774</v>
      </c>
      <c r="L23" s="1194">
        <v>98.682923410448637</v>
      </c>
      <c r="M23" s="1194">
        <v>98.937929538608898</v>
      </c>
      <c r="N23" s="1194">
        <v>98.684381451963432</v>
      </c>
      <c r="O23" s="12">
        <v>98.864619192713221</v>
      </c>
      <c r="P23" s="12">
        <v>99.377097554492565</v>
      </c>
      <c r="Q23" s="12">
        <v>100.02721855876533</v>
      </c>
      <c r="R23" s="12">
        <v>100</v>
      </c>
      <c r="S23" s="12">
        <v>100.06338423780031</v>
      </c>
      <c r="T23" s="12">
        <v>100.01893757482647</v>
      </c>
      <c r="U23" s="12">
        <v>100.07946940100827</v>
      </c>
      <c r="V23" s="12">
        <v>100.72101559812742</v>
      </c>
      <c r="W23" s="12">
        <v>101.49131831525828</v>
      </c>
      <c r="X23" s="12">
        <v>101.76387437494152</v>
      </c>
      <c r="Y23" s="12">
        <v>102.04864127584095</v>
      </c>
      <c r="Z23" s="12">
        <v>103.03266511181977</v>
      </c>
      <c r="AA23" s="12">
        <v>103.85031053411677</v>
      </c>
    </row>
    <row r="24" spans="1:27">
      <c r="A24" s="1" t="s">
        <v>524</v>
      </c>
      <c r="B24" s="1" t="s">
        <v>542</v>
      </c>
      <c r="D24" s="1">
        <v>23</v>
      </c>
      <c r="E24" s="1" t="s">
        <v>863</v>
      </c>
      <c r="F24" s="1" t="s">
        <v>830</v>
      </c>
      <c r="G24" s="1" t="str">
        <f t="shared" si="1"/>
        <v>23아파트연령1</v>
      </c>
      <c r="H24" s="1194">
        <v>101.39839587772154</v>
      </c>
      <c r="I24" s="1194">
        <v>101.40238303478149</v>
      </c>
      <c r="J24" s="1194">
        <v>101.32688702764366</v>
      </c>
      <c r="K24" s="1194">
        <v>100.84402309145078</v>
      </c>
      <c r="L24" s="1194">
        <v>100.98041769745343</v>
      </c>
      <c r="M24" s="1194">
        <v>100.78671074817809</v>
      </c>
      <c r="N24" s="1194">
        <v>100.5110802377577</v>
      </c>
      <c r="O24" s="12">
        <v>100.06878436724804</v>
      </c>
      <c r="P24" s="12">
        <v>100.05802620263749</v>
      </c>
      <c r="Q24" s="12">
        <v>100.09855958917346</v>
      </c>
      <c r="R24" s="12">
        <v>100</v>
      </c>
      <c r="S24" s="12">
        <v>100.10738219325353</v>
      </c>
      <c r="T24" s="12">
        <v>99.885555363546302</v>
      </c>
      <c r="U24" s="12">
        <v>100.34134300654911</v>
      </c>
      <c r="V24" s="12">
        <v>100.62893482470557</v>
      </c>
      <c r="W24" s="12">
        <v>100.5356833769232</v>
      </c>
      <c r="X24" s="12">
        <v>100.61774471228466</v>
      </c>
      <c r="Y24" s="12">
        <v>100.83058075096898</v>
      </c>
      <c r="Z24" s="12">
        <v>100.71201028476648</v>
      </c>
      <c r="AA24" s="12">
        <v>100.63007994936204</v>
      </c>
    </row>
    <row r="25" spans="1:27">
      <c r="A25" s="1" t="s">
        <v>524</v>
      </c>
      <c r="B25" s="1" t="s">
        <v>542</v>
      </c>
      <c r="C25" s="1" t="s">
        <v>543</v>
      </c>
      <c r="D25" s="1">
        <v>24</v>
      </c>
      <c r="E25" s="1" t="s">
        <v>863</v>
      </c>
      <c r="F25" s="1" t="s">
        <v>830</v>
      </c>
      <c r="G25" s="1" t="str">
        <f t="shared" si="1"/>
        <v>24아파트연령1</v>
      </c>
      <c r="H25" s="1194">
        <v>100.22082058497841</v>
      </c>
      <c r="I25" s="1194">
        <v>100.60618857517088</v>
      </c>
      <c r="J25" s="1194">
        <v>100.80957556308276</v>
      </c>
      <c r="K25" s="1194">
        <v>100.76759003142138</v>
      </c>
      <c r="L25" s="1194">
        <v>100.75102663216417</v>
      </c>
      <c r="M25" s="1194">
        <v>100.53279508286685</v>
      </c>
      <c r="N25" s="1194">
        <v>100.21188081352122</v>
      </c>
      <c r="O25" s="12">
        <v>99.720098667489808</v>
      </c>
      <c r="P25" s="12">
        <v>99.831378685686104</v>
      </c>
      <c r="Q25" s="12">
        <v>100.00039059329553</v>
      </c>
      <c r="R25" s="12">
        <v>100</v>
      </c>
      <c r="S25" s="12">
        <v>99.862445776034647</v>
      </c>
      <c r="T25" s="12">
        <v>99.666837254045973</v>
      </c>
      <c r="U25" s="12">
        <v>100.38532967428189</v>
      </c>
      <c r="V25" s="12">
        <v>100.99440549650649</v>
      </c>
      <c r="W25" s="12">
        <v>100.5931488446397</v>
      </c>
      <c r="X25" s="12">
        <v>100.56773913584382</v>
      </c>
      <c r="Y25" s="12">
        <v>100.60805848757175</v>
      </c>
      <c r="Z25" s="12">
        <v>100.44902169090484</v>
      </c>
      <c r="AA25" s="12">
        <v>100.21396223039733</v>
      </c>
    </row>
    <row r="26" spans="1:27">
      <c r="A26" s="1" t="s">
        <v>524</v>
      </c>
      <c r="B26" s="1" t="s">
        <v>542</v>
      </c>
      <c r="C26" s="1" t="s">
        <v>544</v>
      </c>
      <c r="D26" s="1">
        <v>25</v>
      </c>
      <c r="E26" s="1" t="s">
        <v>863</v>
      </c>
      <c r="F26" s="1" t="s">
        <v>830</v>
      </c>
      <c r="G26" s="1" t="str">
        <f t="shared" si="1"/>
        <v>25아파트연령1</v>
      </c>
      <c r="H26" s="1194">
        <v>101.87350922174716</v>
      </c>
      <c r="I26" s="1194">
        <v>101.59702601194101</v>
      </c>
      <c r="J26" s="1194">
        <v>101.35777175676323</v>
      </c>
      <c r="K26" s="1194">
        <v>100.54178890367282</v>
      </c>
      <c r="L26" s="1194">
        <v>100.4763645242615</v>
      </c>
      <c r="M26" s="1194">
        <v>100.38028805692862</v>
      </c>
      <c r="N26" s="1194">
        <v>100.21553522625805</v>
      </c>
      <c r="O26" s="12">
        <v>100.03964403918263</v>
      </c>
      <c r="P26" s="12">
        <v>100.08868884588807</v>
      </c>
      <c r="Q26" s="12">
        <v>100.11323542222654</v>
      </c>
      <c r="R26" s="12">
        <v>100</v>
      </c>
      <c r="S26" s="12">
        <v>100.25077624645266</v>
      </c>
      <c r="T26" s="12">
        <v>100.12273917490904</v>
      </c>
      <c r="U26" s="12">
        <v>100.39810378340607</v>
      </c>
      <c r="V26" s="12">
        <v>100.60997245155805</v>
      </c>
      <c r="W26" s="12">
        <v>100.63804099109963</v>
      </c>
      <c r="X26" s="12">
        <v>100.83177903809688</v>
      </c>
      <c r="Y26" s="12">
        <v>101.31715671387916</v>
      </c>
      <c r="Z26" s="12">
        <v>101.65357847660006</v>
      </c>
      <c r="AA26" s="12">
        <v>101.67437654959382</v>
      </c>
    </row>
    <row r="27" spans="1:27">
      <c r="A27" s="1" t="s">
        <v>524</v>
      </c>
      <c r="B27" s="1" t="s">
        <v>542</v>
      </c>
      <c r="C27" s="1" t="s">
        <v>545</v>
      </c>
      <c r="D27" s="1">
        <v>26</v>
      </c>
      <c r="E27" s="1" t="s">
        <v>863</v>
      </c>
      <c r="F27" s="1" t="s">
        <v>830</v>
      </c>
      <c r="G27" s="1" t="str">
        <f t="shared" si="1"/>
        <v>26아파트연령1</v>
      </c>
      <c r="H27" s="1194">
        <v>102.27042596537301</v>
      </c>
      <c r="I27" s="1194">
        <v>102.15796354328975</v>
      </c>
      <c r="J27" s="1194">
        <v>101.94391559033161</v>
      </c>
      <c r="K27" s="1194">
        <v>101.34456209893574</v>
      </c>
      <c r="L27" s="1194">
        <v>101.94763159096736</v>
      </c>
      <c r="M27" s="1194">
        <v>101.65370796797824</v>
      </c>
      <c r="N27" s="1194">
        <v>101.28683083213517</v>
      </c>
      <c r="O27" s="12">
        <v>100.55066024544246</v>
      </c>
      <c r="P27" s="12">
        <v>100.30465690418761</v>
      </c>
      <c r="Q27" s="12">
        <v>100.20337123806935</v>
      </c>
      <c r="R27" s="12">
        <v>100</v>
      </c>
      <c r="S27" s="12">
        <v>100.12971373722345</v>
      </c>
      <c r="T27" s="12">
        <v>99.676365775830106</v>
      </c>
      <c r="U27" s="12">
        <v>100.16397954951191</v>
      </c>
      <c r="V27" s="12">
        <v>100.1879604495097</v>
      </c>
      <c r="W27" s="12">
        <v>100.24489583288752</v>
      </c>
      <c r="X27" s="12">
        <v>100.23453323654677</v>
      </c>
      <c r="Y27" s="12">
        <v>100.10578629792175</v>
      </c>
      <c r="Z27" s="12">
        <v>99.100313379181472</v>
      </c>
      <c r="AA27" s="12">
        <v>99.007421724989641</v>
      </c>
    </row>
    <row r="28" spans="1:27">
      <c r="A28" s="1" t="s">
        <v>524</v>
      </c>
      <c r="B28" s="1" t="s">
        <v>546</v>
      </c>
      <c r="D28" s="1">
        <v>27</v>
      </c>
      <c r="E28" s="1" t="s">
        <v>863</v>
      </c>
      <c r="F28" s="1" t="s">
        <v>830</v>
      </c>
      <c r="G28" s="1" t="str">
        <f t="shared" si="1"/>
        <v>27아파트연령1</v>
      </c>
      <c r="H28" s="1194">
        <v>102.93542949620938</v>
      </c>
      <c r="I28" s="1194">
        <v>101.14544884732281</v>
      </c>
      <c r="J28" s="1194">
        <v>100.26236433645539</v>
      </c>
      <c r="K28" s="1194">
        <v>100.06817279252839</v>
      </c>
      <c r="L28" s="1194">
        <v>99.931926616079082</v>
      </c>
      <c r="M28" s="1194">
        <v>97.824417764365862</v>
      </c>
      <c r="N28" s="1194">
        <v>96.811471894568527</v>
      </c>
      <c r="O28" s="12">
        <v>96.084681549739045</v>
      </c>
      <c r="P28" s="12">
        <v>96.686313412072124</v>
      </c>
      <c r="Q28" s="12">
        <v>98.981957488342317</v>
      </c>
      <c r="R28" s="12">
        <v>100</v>
      </c>
      <c r="S28" s="12">
        <v>101.08384107595742</v>
      </c>
      <c r="T28" s="12">
        <v>101.67733228435097</v>
      </c>
      <c r="U28" s="12">
        <v>101.97356626459995</v>
      </c>
      <c r="V28" s="12">
        <v>102.57803746561522</v>
      </c>
      <c r="W28" s="12">
        <v>103.28831203419502</v>
      </c>
      <c r="X28" s="12">
        <v>103.5695074634346</v>
      </c>
      <c r="Y28" s="12">
        <v>103.76084005932287</v>
      </c>
      <c r="Z28" s="12">
        <v>104.20376260388085</v>
      </c>
      <c r="AA28" s="12">
        <v>104.81669669555684</v>
      </c>
    </row>
    <row r="29" spans="1:27">
      <c r="A29" s="1" t="s">
        <v>524</v>
      </c>
      <c r="B29" s="1" t="s">
        <v>547</v>
      </c>
      <c r="D29" s="1">
        <v>28</v>
      </c>
      <c r="E29" s="1" t="s">
        <v>863</v>
      </c>
      <c r="F29" s="1" t="s">
        <v>830</v>
      </c>
      <c r="G29" s="1" t="str">
        <f t="shared" si="1"/>
        <v>28아파트연령1</v>
      </c>
      <c r="H29" s="1194">
        <v>96.745834542101491</v>
      </c>
      <c r="I29" s="1194">
        <v>96.745834542101491</v>
      </c>
      <c r="J29" s="1194">
        <v>98.130381694237485</v>
      </c>
      <c r="K29" s="1194">
        <v>98.4867115316015</v>
      </c>
      <c r="L29" s="1194">
        <v>99.124671313228902</v>
      </c>
      <c r="M29" s="1194">
        <v>99.933435344843218</v>
      </c>
      <c r="N29" s="1194">
        <v>100.23079712388208</v>
      </c>
      <c r="O29" s="12">
        <v>99.913175433074628</v>
      </c>
      <c r="P29" s="12">
        <v>100.00667010629691</v>
      </c>
      <c r="Q29" s="12">
        <v>99.876993986386069</v>
      </c>
      <c r="R29" s="12">
        <v>100</v>
      </c>
      <c r="S29" s="12">
        <v>100.1656010259852</v>
      </c>
      <c r="T29" s="12">
        <v>100.33418967847048</v>
      </c>
      <c r="U29" s="12">
        <v>100.40441667209508</v>
      </c>
      <c r="V29" s="12">
        <v>100.42949633970557</v>
      </c>
      <c r="W29" s="12">
        <v>100.70967987346712</v>
      </c>
      <c r="X29" s="12">
        <v>101.17149640739372</v>
      </c>
      <c r="Y29" s="12">
        <v>101.33832938715821</v>
      </c>
      <c r="Z29" s="12">
        <v>101.29496953114936</v>
      </c>
      <c r="AA29" s="12">
        <v>101.3248736323666</v>
      </c>
    </row>
    <row r="30" spans="1:27">
      <c r="A30" s="1" t="s">
        <v>524</v>
      </c>
      <c r="B30" s="1" t="s">
        <v>548</v>
      </c>
      <c r="D30" s="1">
        <v>29</v>
      </c>
      <c r="E30" s="1" t="s">
        <v>863</v>
      </c>
      <c r="F30" s="1" t="s">
        <v>830</v>
      </c>
      <c r="G30" s="1" t="str">
        <f t="shared" si="1"/>
        <v>29아파트연령1</v>
      </c>
      <c r="H30" s="1194">
        <v>95.669624585190419</v>
      </c>
      <c r="I30" s="1194">
        <v>95.917224368085726</v>
      </c>
      <c r="J30" s="1194">
        <v>96.505931337006416</v>
      </c>
      <c r="K30" s="1194">
        <v>97.083264794600467</v>
      </c>
      <c r="L30" s="1194">
        <v>97.735537656725683</v>
      </c>
      <c r="M30" s="1194">
        <v>97.784675473891397</v>
      </c>
      <c r="N30" s="1194">
        <v>97.997048156310925</v>
      </c>
      <c r="O30" s="12">
        <v>98.568835122168323</v>
      </c>
      <c r="P30" s="12">
        <v>99.035606018539781</v>
      </c>
      <c r="Q30" s="12">
        <v>99.195704864830446</v>
      </c>
      <c r="R30" s="12">
        <v>100</v>
      </c>
      <c r="S30" s="12">
        <v>100.78695476790082</v>
      </c>
      <c r="T30" s="12">
        <v>101.16385283063248</v>
      </c>
      <c r="U30" s="12">
        <v>101.52525338983571</v>
      </c>
      <c r="V30" s="12">
        <v>102.03655494792336</v>
      </c>
      <c r="W30" s="12">
        <v>103.24626385539885</v>
      </c>
      <c r="X30" s="12">
        <v>104.01851819312857</v>
      </c>
      <c r="Y30" s="12">
        <v>105.02363978049235</v>
      </c>
      <c r="Z30" s="12">
        <v>106.16028341698456</v>
      </c>
      <c r="AA30" s="12">
        <v>106.69813868637857</v>
      </c>
    </row>
    <row r="31" spans="1:27">
      <c r="A31" s="1" t="s">
        <v>524</v>
      </c>
      <c r="B31" s="1" t="s">
        <v>549</v>
      </c>
      <c r="D31" s="1">
        <v>30</v>
      </c>
      <c r="E31" s="1" t="s">
        <v>863</v>
      </c>
      <c r="F31" s="1" t="s">
        <v>830</v>
      </c>
      <c r="G31" s="1" t="str">
        <f t="shared" si="1"/>
        <v>30아파트연령1</v>
      </c>
      <c r="H31" s="1194">
        <v>97.946538260223065</v>
      </c>
      <c r="I31" s="1194">
        <v>98.40609634547036</v>
      </c>
      <c r="J31" s="1194">
        <v>98.786010448985934</v>
      </c>
      <c r="K31" s="1194">
        <v>99.069152733327044</v>
      </c>
      <c r="L31" s="1194">
        <v>99.390849377886965</v>
      </c>
      <c r="M31" s="1194">
        <v>99.450035922946626</v>
      </c>
      <c r="N31" s="1194">
        <v>99.401694375670886</v>
      </c>
      <c r="O31" s="12">
        <v>99.098992512435643</v>
      </c>
      <c r="P31" s="12">
        <v>99.136101984738517</v>
      </c>
      <c r="Q31" s="12">
        <v>99.237295680633508</v>
      </c>
      <c r="R31" s="12">
        <v>100</v>
      </c>
      <c r="S31" s="12">
        <v>100.35690369924623</v>
      </c>
      <c r="T31" s="12">
        <v>100.65003954809086</v>
      </c>
      <c r="U31" s="12">
        <v>100.83025456069366</v>
      </c>
      <c r="V31" s="12">
        <v>101.03274111364622</v>
      </c>
      <c r="W31" s="12">
        <v>101.42494713405306</v>
      </c>
      <c r="X31" s="12">
        <v>101.60060731459744</v>
      </c>
      <c r="Y31" s="12">
        <v>101.77599087761094</v>
      </c>
      <c r="Z31" s="12">
        <v>102.23517380070896</v>
      </c>
      <c r="AA31" s="12">
        <v>102.44223301430291</v>
      </c>
    </row>
    <row r="32" spans="1:27">
      <c r="A32" s="1" t="s">
        <v>524</v>
      </c>
      <c r="B32" s="1" t="s">
        <v>1381</v>
      </c>
      <c r="D32" s="1">
        <v>31</v>
      </c>
      <c r="E32" s="1" t="s">
        <v>770</v>
      </c>
      <c r="F32" s="1" t="s">
        <v>830</v>
      </c>
      <c r="G32" s="1" t="str">
        <f t="shared" ref="G32" si="3">D32&amp;E32&amp;F32</f>
        <v>31아파트연령1</v>
      </c>
      <c r="H32" s="1194"/>
      <c r="I32" s="1194"/>
      <c r="J32" s="1194"/>
      <c r="K32" s="1194"/>
      <c r="L32" s="1194"/>
      <c r="M32" s="1194"/>
      <c r="N32" s="1194"/>
      <c r="R32" s="12">
        <v>100</v>
      </c>
      <c r="S32" s="12">
        <v>101.57269391076409</v>
      </c>
      <c r="T32" s="12">
        <v>104.32840742222815</v>
      </c>
      <c r="U32" s="12">
        <v>108.68487222233058</v>
      </c>
      <c r="V32" s="12">
        <v>111.82410800555532</v>
      </c>
      <c r="W32" s="12">
        <v>113.46111605176552</v>
      </c>
      <c r="X32" s="12">
        <v>115.72087308384333</v>
      </c>
      <c r="Y32" s="12">
        <v>116.17359119571913</v>
      </c>
      <c r="Z32" s="12">
        <v>117.56206417057649</v>
      </c>
      <c r="AA32" s="12">
        <v>119.22125896075902</v>
      </c>
    </row>
    <row r="33" spans="1:27">
      <c r="A33" s="1" t="s">
        <v>524</v>
      </c>
      <c r="B33" s="1" t="s">
        <v>550</v>
      </c>
      <c r="D33" s="1">
        <v>32</v>
      </c>
      <c r="E33" s="1" t="s">
        <v>863</v>
      </c>
      <c r="F33" s="1" t="s">
        <v>830</v>
      </c>
      <c r="G33" s="1" t="str">
        <f t="shared" si="1"/>
        <v>32아파트연령1</v>
      </c>
      <c r="H33" s="1194">
        <v>97.542536429881125</v>
      </c>
      <c r="I33" s="1194">
        <v>97.946908803773525</v>
      </c>
      <c r="J33" s="1194">
        <v>99.115636367006203</v>
      </c>
      <c r="K33" s="1194">
        <v>99.367912036389527</v>
      </c>
      <c r="L33" s="1194">
        <v>99.884461155451319</v>
      </c>
      <c r="M33" s="1194">
        <v>99.748601056130724</v>
      </c>
      <c r="N33" s="1194">
        <v>99.513210826712012</v>
      </c>
      <c r="O33" s="12">
        <v>99.503615928495222</v>
      </c>
      <c r="P33" s="12">
        <v>99.57647561980788</v>
      </c>
      <c r="Q33" s="12">
        <v>99.923195694744422</v>
      </c>
      <c r="R33" s="12">
        <v>100</v>
      </c>
      <c r="S33" s="12">
        <v>99.84574684172604</v>
      </c>
      <c r="T33" s="12">
        <v>99.899527194363017</v>
      </c>
      <c r="U33" s="12">
        <v>99.9297928697722</v>
      </c>
      <c r="V33" s="12">
        <v>99.703803792161722</v>
      </c>
      <c r="W33" s="12">
        <v>99.635520643884874</v>
      </c>
      <c r="X33" s="12">
        <v>99.903355569144978</v>
      </c>
      <c r="Y33" s="12">
        <v>100.61531059366766</v>
      </c>
      <c r="Z33" s="12">
        <v>100.41933448742397</v>
      </c>
      <c r="AA33" s="12">
        <v>100.49073581943873</v>
      </c>
    </row>
    <row r="34" spans="1:27">
      <c r="A34" s="1" t="s">
        <v>524</v>
      </c>
      <c r="B34" s="1" t="s">
        <v>551</v>
      </c>
      <c r="D34" s="1">
        <v>33</v>
      </c>
      <c r="E34" s="1" t="s">
        <v>863</v>
      </c>
      <c r="F34" s="1" t="s">
        <v>830</v>
      </c>
      <c r="G34" s="1" t="str">
        <f t="shared" si="1"/>
        <v>33아파트연령1</v>
      </c>
      <c r="H34" s="1194">
        <v>100.36664923811128</v>
      </c>
      <c r="I34" s="1194">
        <v>100.48474273235266</v>
      </c>
      <c r="J34" s="1194">
        <v>99.160268649554027</v>
      </c>
      <c r="K34" s="1194">
        <v>99.335312373046307</v>
      </c>
      <c r="L34" s="1194">
        <v>99.619339717693677</v>
      </c>
      <c r="M34" s="1194">
        <v>99.750217180250417</v>
      </c>
      <c r="N34" s="1194">
        <v>99.98484973166542</v>
      </c>
      <c r="O34" s="12">
        <v>99.886183837853181</v>
      </c>
      <c r="P34" s="12">
        <v>99.722648726879996</v>
      </c>
      <c r="Q34" s="12">
        <v>99.819501400965635</v>
      </c>
      <c r="R34" s="12">
        <v>100</v>
      </c>
      <c r="S34" s="12">
        <v>100.13641830619085</v>
      </c>
      <c r="T34" s="12">
        <v>100.04297547453025</v>
      </c>
      <c r="U34" s="12">
        <v>100.13443211148328</v>
      </c>
      <c r="V34" s="12">
        <v>100.14864617411851</v>
      </c>
      <c r="W34" s="12">
        <v>100.52386012175072</v>
      </c>
      <c r="X34" s="12">
        <v>100.52463818914445</v>
      </c>
      <c r="Y34" s="12">
        <v>100.71279124268474</v>
      </c>
      <c r="Z34" s="12">
        <v>100.73263500003127</v>
      </c>
      <c r="AA34" s="12">
        <v>100.9213732871973</v>
      </c>
    </row>
    <row r="35" spans="1:27">
      <c r="A35" s="1" t="s">
        <v>524</v>
      </c>
      <c r="B35" s="1" t="s">
        <v>552</v>
      </c>
      <c r="D35" s="1">
        <v>34</v>
      </c>
      <c r="E35" s="1" t="s">
        <v>863</v>
      </c>
      <c r="F35" s="1" t="s">
        <v>830</v>
      </c>
      <c r="G35" s="1" t="str">
        <f t="shared" si="1"/>
        <v>34아파트연령1</v>
      </c>
      <c r="H35" s="1194">
        <v>96.145375879611265</v>
      </c>
      <c r="I35" s="1194">
        <v>96.325712981650597</v>
      </c>
      <c r="J35" s="1194">
        <v>96.143816496400376</v>
      </c>
      <c r="K35" s="1194">
        <v>96.559202389709966</v>
      </c>
      <c r="L35" s="1194">
        <v>96.829886229026101</v>
      </c>
      <c r="M35" s="1194">
        <v>96.828845441567111</v>
      </c>
      <c r="N35" s="1194">
        <v>97.626768439404458</v>
      </c>
      <c r="O35" s="12">
        <v>97.811744064766586</v>
      </c>
      <c r="P35" s="12">
        <v>97.939945860569466</v>
      </c>
      <c r="Q35" s="12">
        <v>99.12798748732601</v>
      </c>
      <c r="R35" s="12">
        <v>100</v>
      </c>
      <c r="S35" s="12">
        <v>100.25284948860332</v>
      </c>
      <c r="T35" s="12">
        <v>101.08279129209676</v>
      </c>
      <c r="U35" s="12">
        <v>101.4075963528046</v>
      </c>
      <c r="V35" s="12">
        <v>102.23353016733985</v>
      </c>
      <c r="W35" s="12">
        <v>103.0371949073424</v>
      </c>
      <c r="X35" s="12">
        <v>103.94383459310508</v>
      </c>
      <c r="Y35" s="12">
        <v>104.56721831610574</v>
      </c>
      <c r="Z35" s="12">
        <v>104.81873901866641</v>
      </c>
      <c r="AA35" s="12">
        <v>105.13944373471386</v>
      </c>
    </row>
    <row r="36" spans="1:27">
      <c r="A36" s="1" t="s">
        <v>524</v>
      </c>
      <c r="B36" s="1" t="s">
        <v>553</v>
      </c>
      <c r="D36" s="1">
        <v>35</v>
      </c>
      <c r="E36" s="1" t="s">
        <v>863</v>
      </c>
      <c r="F36" s="1" t="s">
        <v>830</v>
      </c>
      <c r="G36" s="1" t="str">
        <f t="shared" si="1"/>
        <v>35아파트연령1</v>
      </c>
      <c r="H36" s="1194">
        <v>99.483223404897899</v>
      </c>
      <c r="I36" s="1194">
        <v>99.483223404897899</v>
      </c>
      <c r="J36" s="1194">
        <v>100.36200448122939</v>
      </c>
      <c r="K36" s="1194">
        <v>102.00427581412838</v>
      </c>
      <c r="L36" s="1194">
        <v>101.64756437376107</v>
      </c>
      <c r="M36" s="1194">
        <v>101.64756437376107</v>
      </c>
      <c r="N36" s="1194">
        <v>101.49659857311732</v>
      </c>
      <c r="O36" s="12">
        <v>100.61455335294507</v>
      </c>
      <c r="P36" s="12">
        <v>99.842572584444255</v>
      </c>
      <c r="Q36" s="12">
        <v>100.08718602120987</v>
      </c>
      <c r="R36" s="12">
        <v>100</v>
      </c>
      <c r="S36" s="12">
        <v>100.63357366511636</v>
      </c>
      <c r="T36" s="12">
        <v>100.34819608458389</v>
      </c>
      <c r="U36" s="12">
        <v>100.55047214177613</v>
      </c>
      <c r="V36" s="12">
        <v>101.17364456197093</v>
      </c>
      <c r="W36" s="12">
        <v>101.59298129388065</v>
      </c>
      <c r="X36" s="12">
        <v>101.60071737579104</v>
      </c>
      <c r="Y36" s="12">
        <v>101.38880932524592</v>
      </c>
      <c r="Z36" s="12">
        <v>101.42694912562513</v>
      </c>
      <c r="AA36" s="12">
        <v>101.51901252750271</v>
      </c>
    </row>
    <row r="37" spans="1:27">
      <c r="A37" s="1" t="s">
        <v>524</v>
      </c>
      <c r="B37" s="1" t="s">
        <v>554</v>
      </c>
      <c r="D37" s="1">
        <v>36</v>
      </c>
      <c r="E37" s="1" t="s">
        <v>863</v>
      </c>
      <c r="F37" s="1" t="s">
        <v>830</v>
      </c>
      <c r="G37" s="1" t="str">
        <f t="shared" si="1"/>
        <v>36아파트연령1</v>
      </c>
      <c r="H37" s="1194">
        <v>98.690935765831853</v>
      </c>
      <c r="I37" s="1194">
        <v>100.00184524700842</v>
      </c>
      <c r="J37" s="1194">
        <v>99.64749336820671</v>
      </c>
      <c r="K37" s="1194">
        <v>99.863169605565915</v>
      </c>
      <c r="L37" s="1194">
        <v>100.06596055051118</v>
      </c>
      <c r="M37" s="1194">
        <v>100.10415280235257</v>
      </c>
      <c r="N37" s="1194">
        <v>99.67980028976848</v>
      </c>
      <c r="O37" s="12">
        <v>99.644854326628732</v>
      </c>
      <c r="P37" s="12">
        <v>99.502777205545371</v>
      </c>
      <c r="Q37" s="12">
        <v>99.67401053637002</v>
      </c>
      <c r="R37" s="12">
        <v>100</v>
      </c>
      <c r="S37" s="12">
        <v>99.736110093277688</v>
      </c>
      <c r="T37" s="12">
        <v>99.556808284004745</v>
      </c>
      <c r="U37" s="12">
        <v>99.623318074951968</v>
      </c>
      <c r="V37" s="12">
        <v>99.775486784704697</v>
      </c>
      <c r="W37" s="12">
        <v>99.826594364208958</v>
      </c>
      <c r="X37" s="12">
        <v>99.58339629888961</v>
      </c>
      <c r="Y37" s="12">
        <v>99.366249906305441</v>
      </c>
      <c r="Z37" s="12">
        <v>98.087588251423782</v>
      </c>
      <c r="AA37" s="12">
        <v>97.536090439689147</v>
      </c>
    </row>
    <row r="38" spans="1:27">
      <c r="A38" s="1" t="s">
        <v>524</v>
      </c>
      <c r="B38" s="1" t="s">
        <v>555</v>
      </c>
      <c r="D38" s="1">
        <v>37</v>
      </c>
      <c r="E38" s="1" t="s">
        <v>863</v>
      </c>
      <c r="F38" s="1" t="s">
        <v>830</v>
      </c>
      <c r="G38" s="1" t="str">
        <f t="shared" si="1"/>
        <v>37아파트연령1</v>
      </c>
      <c r="H38" s="1194">
        <v>94.371568419660989</v>
      </c>
      <c r="I38" s="1194">
        <v>94.753553965657758</v>
      </c>
      <c r="J38" s="1194">
        <v>95.553399085293563</v>
      </c>
      <c r="K38" s="1194">
        <v>95.99259417054266</v>
      </c>
      <c r="L38" s="1194">
        <v>96.097716942915</v>
      </c>
      <c r="M38" s="1194">
        <v>96.313455637075677</v>
      </c>
      <c r="N38" s="1194">
        <v>97.052422166425558</v>
      </c>
      <c r="O38" s="12">
        <v>97.475207272988627</v>
      </c>
      <c r="P38" s="12">
        <v>98.395731736263627</v>
      </c>
      <c r="Q38" s="12">
        <v>98.977733909833049</v>
      </c>
      <c r="R38" s="12">
        <v>100</v>
      </c>
      <c r="S38" s="12">
        <v>100.57678488606061</v>
      </c>
      <c r="T38" s="12">
        <v>101.83319018584326</v>
      </c>
      <c r="U38" s="12">
        <v>102.99130989182426</v>
      </c>
      <c r="V38" s="12">
        <v>104.29125772257444</v>
      </c>
      <c r="W38" s="12">
        <v>105.44697071815743</v>
      </c>
      <c r="X38" s="12">
        <v>106.79454105763702</v>
      </c>
      <c r="Y38" s="12">
        <v>107.8816545802721</v>
      </c>
      <c r="Z38" s="12">
        <v>110.02687966457894</v>
      </c>
      <c r="AA38" s="12">
        <v>110.65539114105421</v>
      </c>
    </row>
    <row r="39" spans="1:27">
      <c r="A39" s="1" t="s">
        <v>524</v>
      </c>
      <c r="B39" s="1" t="s">
        <v>556</v>
      </c>
      <c r="D39" s="1">
        <v>38</v>
      </c>
      <c r="E39" s="1" t="s">
        <v>863</v>
      </c>
      <c r="F39" s="1" t="s">
        <v>830</v>
      </c>
      <c r="G39" s="1" t="str">
        <f t="shared" si="1"/>
        <v>38아파트연령1</v>
      </c>
      <c r="H39" s="1194">
        <v>101.98368032916467</v>
      </c>
      <c r="I39" s="1194">
        <v>101.85560742952416</v>
      </c>
      <c r="J39" s="1194">
        <v>101.85362669580979</v>
      </c>
      <c r="K39" s="1194">
        <v>101.87777087499519</v>
      </c>
      <c r="L39" s="1194">
        <v>101.65545537984859</v>
      </c>
      <c r="M39" s="1194">
        <v>101.38349371491792</v>
      </c>
      <c r="N39" s="1194">
        <v>100.91798261987933</v>
      </c>
      <c r="O39" s="12">
        <v>100.54185978018806</v>
      </c>
      <c r="P39" s="12">
        <v>100.19817656177065</v>
      </c>
      <c r="Q39" s="12">
        <v>99.902215696511107</v>
      </c>
      <c r="R39" s="12">
        <v>100</v>
      </c>
      <c r="S39" s="12">
        <v>100.29899742530657</v>
      </c>
      <c r="T39" s="12">
        <v>100.8321104762091</v>
      </c>
      <c r="U39" s="12">
        <v>100.97746461252078</v>
      </c>
      <c r="V39" s="12">
        <v>101.43766309538536</v>
      </c>
      <c r="W39" s="12">
        <v>102.26853802427833</v>
      </c>
      <c r="X39" s="12">
        <v>103.29990547455417</v>
      </c>
      <c r="Y39" s="12">
        <v>103.78620974358957</v>
      </c>
      <c r="Z39" s="12">
        <v>103.83986575223285</v>
      </c>
      <c r="AA39" s="12">
        <v>104.24888850558472</v>
      </c>
    </row>
    <row r="40" spans="1:27">
      <c r="A40" s="1" t="s">
        <v>524</v>
      </c>
      <c r="B40" s="1" t="s">
        <v>557</v>
      </c>
      <c r="D40" s="1">
        <v>39</v>
      </c>
      <c r="E40" s="1" t="s">
        <v>863</v>
      </c>
      <c r="F40" s="1" t="s">
        <v>830</v>
      </c>
      <c r="G40" s="1" t="str">
        <f t="shared" si="1"/>
        <v>39아파트연령1</v>
      </c>
      <c r="H40" s="1194">
        <v>96.157891433975934</v>
      </c>
      <c r="I40" s="1194">
        <v>98.361468339507198</v>
      </c>
      <c r="J40" s="1194">
        <v>98.361468339507198</v>
      </c>
      <c r="K40" s="1194">
        <v>98.361468339507198</v>
      </c>
      <c r="L40" s="1194">
        <v>98.361468339507198</v>
      </c>
      <c r="M40" s="1194">
        <v>100</v>
      </c>
      <c r="N40" s="1194">
        <v>100</v>
      </c>
      <c r="O40" s="12">
        <v>100</v>
      </c>
      <c r="P40" s="12">
        <v>100</v>
      </c>
      <c r="Q40" s="12">
        <v>100</v>
      </c>
      <c r="R40" s="12">
        <v>100</v>
      </c>
      <c r="S40" s="12">
        <v>100</v>
      </c>
      <c r="T40" s="12">
        <v>100</v>
      </c>
      <c r="U40" s="12">
        <v>100</v>
      </c>
      <c r="V40" s="12">
        <v>100</v>
      </c>
      <c r="W40" s="12">
        <v>100.59682557019134</v>
      </c>
      <c r="X40" s="12">
        <v>100.59682557019134</v>
      </c>
      <c r="Y40" s="12">
        <v>100.59682557019134</v>
      </c>
      <c r="Z40" s="12">
        <v>100.59682557019134</v>
      </c>
      <c r="AA40" s="12">
        <v>100.64446164498497</v>
      </c>
    </row>
    <row r="41" spans="1:27">
      <c r="A41" s="1" t="s">
        <v>655</v>
      </c>
      <c r="D41" s="1">
        <v>40</v>
      </c>
      <c r="E41" s="1" t="s">
        <v>863</v>
      </c>
      <c r="F41" s="1" t="s">
        <v>830</v>
      </c>
      <c r="G41" s="1" t="str">
        <f t="shared" si="1"/>
        <v>40아파트연령1</v>
      </c>
      <c r="H41" s="1194">
        <v>98.134272113801117</v>
      </c>
      <c r="I41" s="1194">
        <v>98.137238092431772</v>
      </c>
      <c r="J41" s="1194">
        <v>98.531512143925312</v>
      </c>
      <c r="K41" s="1194">
        <v>98.660080189369722</v>
      </c>
      <c r="L41" s="1194">
        <v>99.066148650568934</v>
      </c>
      <c r="M41" s="1194">
        <v>99.052412065479515</v>
      </c>
      <c r="N41" s="1194">
        <v>98.946444612857348</v>
      </c>
      <c r="O41" s="12">
        <v>98.929865999644079</v>
      </c>
      <c r="P41" s="12">
        <v>99.241636316479571</v>
      </c>
      <c r="Q41" s="12">
        <v>99.633675290817067</v>
      </c>
      <c r="R41" s="12">
        <v>100</v>
      </c>
      <c r="S41" s="12">
        <v>100.39884191434597</v>
      </c>
      <c r="T41" s="12">
        <v>100.55145578515759</v>
      </c>
      <c r="U41" s="12">
        <v>100.79423319443951</v>
      </c>
      <c r="V41" s="12">
        <v>101.21952023686373</v>
      </c>
      <c r="W41" s="12">
        <v>101.82525612341509</v>
      </c>
      <c r="X41" s="12">
        <v>102.18816482491447</v>
      </c>
      <c r="Y41" s="12">
        <v>102.58435946802173</v>
      </c>
      <c r="Z41" s="12">
        <v>103.15571092047</v>
      </c>
      <c r="AA41" s="12">
        <v>103.56109336224245</v>
      </c>
    </row>
    <row r="42" spans="1:27">
      <c r="A42" s="1" t="s">
        <v>523</v>
      </c>
      <c r="D42" s="1">
        <v>41</v>
      </c>
      <c r="E42" s="1" t="s">
        <v>863</v>
      </c>
      <c r="F42" s="1" t="s">
        <v>830</v>
      </c>
      <c r="G42" s="1" t="str">
        <f t="shared" si="1"/>
        <v>41아파트연령1</v>
      </c>
      <c r="H42" s="1194">
        <v>99.455718392869329</v>
      </c>
      <c r="I42" s="1194">
        <v>99.682513372746072</v>
      </c>
      <c r="J42" s="1194">
        <v>99.677577167410831</v>
      </c>
      <c r="K42" s="1194">
        <v>99.734852985169638</v>
      </c>
      <c r="L42" s="1194">
        <v>99.791608500267856</v>
      </c>
      <c r="M42" s="1194">
        <v>99.700464167734339</v>
      </c>
      <c r="N42" s="1194">
        <v>99.519532749746105</v>
      </c>
      <c r="O42" s="12">
        <v>99.251556339986209</v>
      </c>
      <c r="P42" s="12">
        <v>99.369476099719236</v>
      </c>
      <c r="Q42" s="12">
        <v>99.667437475682632</v>
      </c>
      <c r="R42" s="12">
        <v>100</v>
      </c>
      <c r="S42" s="12">
        <v>100.2244205765469</v>
      </c>
      <c r="T42" s="12">
        <v>100.51033343771701</v>
      </c>
      <c r="U42" s="12">
        <v>100.65388581986625</v>
      </c>
      <c r="V42" s="12">
        <v>101.14848881976992</v>
      </c>
      <c r="W42" s="12">
        <v>102.14152875302824</v>
      </c>
      <c r="X42" s="12">
        <v>102.56699003423124</v>
      </c>
      <c r="Y42" s="12">
        <v>103.05044510935026</v>
      </c>
      <c r="Z42" s="12">
        <v>103.38935079821894</v>
      </c>
      <c r="AA42" s="12">
        <v>103.95100004780619</v>
      </c>
    </row>
    <row r="43" spans="1:27">
      <c r="A43" s="1" t="s">
        <v>516</v>
      </c>
      <c r="D43" s="1">
        <v>1</v>
      </c>
      <c r="E43" s="1" t="s">
        <v>863</v>
      </c>
      <c r="F43" s="1" t="s">
        <v>831</v>
      </c>
      <c r="G43" s="1" t="str">
        <f t="shared" si="1"/>
        <v>1아파트연령2</v>
      </c>
      <c r="H43" s="1194">
        <v>99.210047383160941</v>
      </c>
      <c r="I43" s="1194">
        <v>99.280930521496032</v>
      </c>
      <c r="J43" s="1194">
        <v>99.470344818676367</v>
      </c>
      <c r="K43" s="1194">
        <v>99.409558560630344</v>
      </c>
      <c r="L43" s="1194">
        <v>99.379067905383195</v>
      </c>
      <c r="M43" s="1194">
        <v>99.267889333906197</v>
      </c>
      <c r="N43" s="1194">
        <v>99.07084303680422</v>
      </c>
      <c r="O43" s="12">
        <v>98.936127812496537</v>
      </c>
      <c r="P43" s="12">
        <v>99.205356350489083</v>
      </c>
      <c r="Q43" s="12">
        <v>99.648630820692233</v>
      </c>
      <c r="R43" s="12">
        <v>100</v>
      </c>
      <c r="S43" s="12">
        <v>100.21407198242187</v>
      </c>
      <c r="T43" s="12">
        <v>100.50027850022123</v>
      </c>
      <c r="U43" s="12">
        <v>100.84239137020032</v>
      </c>
      <c r="V43" s="12">
        <v>101.41059181972444</v>
      </c>
      <c r="W43" s="12">
        <v>102.17817426936449</v>
      </c>
      <c r="X43" s="12">
        <v>102.64798156362509</v>
      </c>
      <c r="Y43" s="12">
        <v>102.97222798261865</v>
      </c>
      <c r="Z43" s="12">
        <v>103.38205598302332</v>
      </c>
      <c r="AA43" s="12">
        <v>104.01312591997154</v>
      </c>
    </row>
    <row r="44" spans="1:27">
      <c r="A44" s="1" t="s">
        <v>521</v>
      </c>
      <c r="D44" s="1">
        <v>2</v>
      </c>
      <c r="E44" s="1" t="s">
        <v>863</v>
      </c>
      <c r="F44" s="1" t="s">
        <v>831</v>
      </c>
      <c r="G44" s="1" t="str">
        <f t="shared" si="1"/>
        <v>2아파트연령2</v>
      </c>
      <c r="H44" s="1194">
        <v>99.93656354950177</v>
      </c>
      <c r="I44" s="1194">
        <v>100.00560826542122</v>
      </c>
      <c r="J44" s="1194">
        <v>100.05283154072683</v>
      </c>
      <c r="K44" s="1194">
        <v>99.758091373847904</v>
      </c>
      <c r="L44" s="1194">
        <v>99.529942486932072</v>
      </c>
      <c r="M44" s="1194">
        <v>99.303424405882879</v>
      </c>
      <c r="N44" s="1194">
        <v>99.047387972185945</v>
      </c>
      <c r="O44" s="12">
        <v>98.816480357316607</v>
      </c>
      <c r="P44" s="12">
        <v>99.116128968158264</v>
      </c>
      <c r="Q44" s="12">
        <v>99.608108957216942</v>
      </c>
      <c r="R44" s="12">
        <v>100</v>
      </c>
      <c r="S44" s="12">
        <v>100.04358390140659</v>
      </c>
      <c r="T44" s="12">
        <v>100.34843036505849</v>
      </c>
      <c r="U44" s="12">
        <v>100.72158759448098</v>
      </c>
      <c r="V44" s="12">
        <v>101.44648907078502</v>
      </c>
      <c r="W44" s="12">
        <v>102.32551418830553</v>
      </c>
      <c r="X44" s="12">
        <v>102.8675042966517</v>
      </c>
      <c r="Y44" s="12">
        <v>103.16124161963631</v>
      </c>
      <c r="Z44" s="12">
        <v>103.65613615347478</v>
      </c>
      <c r="AA44" s="12">
        <v>104.59136408356787</v>
      </c>
    </row>
    <row r="45" spans="1:27">
      <c r="A45" s="1" t="s">
        <v>1380</v>
      </c>
      <c r="D45" s="1">
        <v>3</v>
      </c>
      <c r="E45" s="1" t="s">
        <v>770</v>
      </c>
      <c r="F45" s="1" t="s">
        <v>831</v>
      </c>
      <c r="G45" s="1" t="str">
        <f t="shared" ref="G45" si="4">D45&amp;E45&amp;F45</f>
        <v>3아파트연령2</v>
      </c>
      <c r="H45" s="1194">
        <v>98.287821597377629</v>
      </c>
      <c r="I45" s="1194">
        <v>98.361013681500637</v>
      </c>
      <c r="J45" s="1194">
        <v>98.729718067240526</v>
      </c>
      <c r="K45" s="1194">
        <v>98.965219228868165</v>
      </c>
      <c r="L45" s="1194">
        <v>99.186284896206686</v>
      </c>
      <c r="M45" s="1194">
        <v>99.222423651028365</v>
      </c>
      <c r="N45" s="1194">
        <v>99.100873191951493</v>
      </c>
      <c r="O45" s="12">
        <v>99.089485762321587</v>
      </c>
      <c r="P45" s="12">
        <v>99.319682972679857</v>
      </c>
      <c r="Q45" s="12">
        <v>99.70052211390508</v>
      </c>
      <c r="R45" s="12">
        <v>100</v>
      </c>
      <c r="S45" s="12">
        <v>100.41133349057691</v>
      </c>
      <c r="T45" s="12">
        <v>100.67593676441491</v>
      </c>
      <c r="U45" s="12">
        <v>100.98209026693009</v>
      </c>
      <c r="V45" s="12">
        <v>101.3691492052462</v>
      </c>
      <c r="W45" s="12">
        <v>102.00827256699677</v>
      </c>
      <c r="X45" s="12">
        <v>102.39503345554483</v>
      </c>
      <c r="Y45" s="12">
        <v>102.75436342830501</v>
      </c>
      <c r="Z45" s="12">
        <v>103.06641724217354</v>
      </c>
      <c r="AA45" s="12">
        <v>103.34928453513503</v>
      </c>
    </row>
    <row r="46" spans="1:27">
      <c r="A46" s="1" t="s">
        <v>522</v>
      </c>
      <c r="D46" s="1">
        <v>4</v>
      </c>
      <c r="E46" s="1" t="s">
        <v>863</v>
      </c>
      <c r="F46" s="1" t="s">
        <v>831</v>
      </c>
      <c r="G46" s="1" t="str">
        <f t="shared" si="1"/>
        <v>4아파트연령2</v>
      </c>
      <c r="H46" s="1194">
        <v>98.96668223197841</v>
      </c>
      <c r="I46" s="1194">
        <v>98.767522912688705</v>
      </c>
      <c r="J46" s="1194">
        <v>99.160976091002709</v>
      </c>
      <c r="K46" s="1194">
        <v>99.458718318383617</v>
      </c>
      <c r="L46" s="1194">
        <v>99.689706736461261</v>
      </c>
      <c r="M46" s="1194">
        <v>99.596678284698356</v>
      </c>
      <c r="N46" s="1194">
        <v>99.443527266437499</v>
      </c>
      <c r="O46" s="12">
        <v>99.233683001240408</v>
      </c>
      <c r="P46" s="12">
        <v>99.375046032642473</v>
      </c>
      <c r="Q46" s="12">
        <v>99.726129005833371</v>
      </c>
      <c r="R46" s="12">
        <v>100</v>
      </c>
      <c r="S46" s="12">
        <v>100.25243032883144</v>
      </c>
      <c r="T46" s="12">
        <v>100.64563676781827</v>
      </c>
      <c r="U46" s="12">
        <v>101.01299875336262</v>
      </c>
      <c r="V46" s="12">
        <v>101.43497746821268</v>
      </c>
      <c r="W46" s="12">
        <v>102.28223048312309</v>
      </c>
      <c r="X46" s="12">
        <v>102.70892991048284</v>
      </c>
      <c r="Y46" s="12">
        <v>103.17358197191572</v>
      </c>
      <c r="Z46" s="12">
        <v>103.64951653602228</v>
      </c>
      <c r="AA46" s="12">
        <v>104.02194067970704</v>
      </c>
    </row>
    <row r="47" spans="1:27">
      <c r="A47" s="1" t="s">
        <v>853</v>
      </c>
      <c r="D47" s="1">
        <v>5</v>
      </c>
      <c r="E47" s="1" t="s">
        <v>863</v>
      </c>
      <c r="F47" s="1" t="s">
        <v>831</v>
      </c>
      <c r="G47" s="1" t="str">
        <f t="shared" si="1"/>
        <v>5아파트연령2</v>
      </c>
      <c r="H47" s="1194">
        <v>97.600723547336102</v>
      </c>
      <c r="I47" s="1194">
        <v>97.948424236030647</v>
      </c>
      <c r="J47" s="1194">
        <v>98.292113158290377</v>
      </c>
      <c r="K47" s="1194">
        <v>98.464768392068706</v>
      </c>
      <c r="L47" s="1194">
        <v>98.675817132491488</v>
      </c>
      <c r="M47" s="1194">
        <v>98.842433336502324</v>
      </c>
      <c r="N47" s="1194">
        <v>98.752857738782566</v>
      </c>
      <c r="O47" s="12">
        <v>98.942736679973166</v>
      </c>
      <c r="P47" s="12">
        <v>99.263289116876635</v>
      </c>
      <c r="Q47" s="12">
        <v>99.674430537850043</v>
      </c>
      <c r="R47" s="12">
        <v>100</v>
      </c>
      <c r="S47" s="12">
        <v>100.55506566693586</v>
      </c>
      <c r="T47" s="12">
        <v>100.69258267097237</v>
      </c>
      <c r="U47" s="12">
        <v>100.92987595929689</v>
      </c>
      <c r="V47" s="12">
        <v>101.2731443691376</v>
      </c>
      <c r="W47" s="12">
        <v>101.70512307209978</v>
      </c>
      <c r="X47" s="12">
        <v>102.05186224198843</v>
      </c>
      <c r="Y47" s="12">
        <v>102.30985711607454</v>
      </c>
      <c r="Z47" s="12">
        <v>102.46056699243205</v>
      </c>
      <c r="AA47" s="12">
        <v>102.65596036288929</v>
      </c>
    </row>
    <row r="48" spans="1:27">
      <c r="A48" s="1" t="s">
        <v>524</v>
      </c>
      <c r="B48" s="1" t="s">
        <v>525</v>
      </c>
      <c r="D48" s="1">
        <v>6</v>
      </c>
      <c r="E48" s="1" t="s">
        <v>863</v>
      </c>
      <c r="F48" s="1" t="s">
        <v>831</v>
      </c>
      <c r="G48" s="1" t="str">
        <f t="shared" si="1"/>
        <v>6아파트연령2</v>
      </c>
      <c r="H48" s="1194">
        <v>99.580551208452832</v>
      </c>
      <c r="I48" s="1194">
        <v>99.828088078576727</v>
      </c>
      <c r="J48" s="1194">
        <v>99.868880766270578</v>
      </c>
      <c r="K48" s="1194">
        <v>99.513717631489158</v>
      </c>
      <c r="L48" s="1194">
        <v>99.26408444712186</v>
      </c>
      <c r="M48" s="1194">
        <v>99.063361731542855</v>
      </c>
      <c r="N48" s="1194">
        <v>98.816624656159561</v>
      </c>
      <c r="O48" s="12">
        <v>98.52919887144256</v>
      </c>
      <c r="P48" s="12">
        <v>98.805878404172034</v>
      </c>
      <c r="Q48" s="12">
        <v>99.362187641204031</v>
      </c>
      <c r="R48" s="12">
        <v>100</v>
      </c>
      <c r="S48" s="12">
        <v>100.16233233243329</v>
      </c>
      <c r="T48" s="12">
        <v>100.71551065409372</v>
      </c>
      <c r="U48" s="12">
        <v>101.32314267217875</v>
      </c>
      <c r="V48" s="12">
        <v>102.04794359135801</v>
      </c>
      <c r="W48" s="12">
        <v>102.62583074087073</v>
      </c>
      <c r="X48" s="12">
        <v>102.99330114911078</v>
      </c>
      <c r="Y48" s="12">
        <v>103.25656850167637</v>
      </c>
      <c r="Z48" s="12">
        <v>103.90636503421288</v>
      </c>
      <c r="AA48" s="12">
        <v>105.09189542728711</v>
      </c>
    </row>
    <row r="49" spans="1:27">
      <c r="A49" s="1" t="s">
        <v>524</v>
      </c>
      <c r="B49" s="1" t="s">
        <v>525</v>
      </c>
      <c r="C49" s="1" t="s">
        <v>526</v>
      </c>
      <c r="D49" s="1">
        <v>7</v>
      </c>
      <c r="E49" s="1" t="s">
        <v>863</v>
      </c>
      <c r="F49" s="1" t="s">
        <v>831</v>
      </c>
      <c r="G49" s="1" t="str">
        <f t="shared" si="1"/>
        <v>7아파트연령2</v>
      </c>
      <c r="H49" s="1194">
        <v>99.636874891184306</v>
      </c>
      <c r="I49" s="1194">
        <v>99.908866881604808</v>
      </c>
      <c r="J49" s="1194">
        <v>99.837594690642788</v>
      </c>
      <c r="K49" s="1194">
        <v>99.569458888622677</v>
      </c>
      <c r="L49" s="1194">
        <v>99.430171859436285</v>
      </c>
      <c r="M49" s="1194">
        <v>99.292780647128097</v>
      </c>
      <c r="N49" s="1194">
        <v>99.184316759694809</v>
      </c>
      <c r="O49" s="12">
        <v>98.890294229609481</v>
      </c>
      <c r="P49" s="12">
        <v>99.064266938040191</v>
      </c>
      <c r="Q49" s="12">
        <v>99.617783978210838</v>
      </c>
      <c r="R49" s="12">
        <v>100</v>
      </c>
      <c r="S49" s="12">
        <v>100.12103765494697</v>
      </c>
      <c r="T49" s="12">
        <v>100.29942144640364</v>
      </c>
      <c r="U49" s="12">
        <v>100.91868382775819</v>
      </c>
      <c r="V49" s="12">
        <v>101.63822155508481</v>
      </c>
      <c r="W49" s="12">
        <v>102.42419608462173</v>
      </c>
      <c r="X49" s="12">
        <v>103.04939130615938</v>
      </c>
      <c r="Y49" s="12">
        <v>103.43002008111985</v>
      </c>
      <c r="Z49" s="12">
        <v>103.83572271151615</v>
      </c>
      <c r="AA49" s="12">
        <v>104.8237213005231</v>
      </c>
    </row>
    <row r="50" spans="1:27">
      <c r="A50" s="1" t="s">
        <v>524</v>
      </c>
      <c r="B50" s="1" t="s">
        <v>525</v>
      </c>
      <c r="C50" s="1" t="s">
        <v>527</v>
      </c>
      <c r="D50" s="1">
        <v>8</v>
      </c>
      <c r="E50" s="1" t="s">
        <v>863</v>
      </c>
      <c r="F50" s="1" t="s">
        <v>831</v>
      </c>
      <c r="G50" s="1" t="str">
        <f t="shared" si="1"/>
        <v>8아파트연령2</v>
      </c>
      <c r="H50" s="1194">
        <v>99.699456318803541</v>
      </c>
      <c r="I50" s="1194">
        <v>99.699456318803541</v>
      </c>
      <c r="J50" s="1194">
        <v>99.456956267718226</v>
      </c>
      <c r="K50" s="1194">
        <v>99.456956267718226</v>
      </c>
      <c r="L50" s="1194">
        <v>99.030609594359973</v>
      </c>
      <c r="M50" s="1194">
        <v>98.072702912952508</v>
      </c>
      <c r="N50" s="1194">
        <v>97.923303962311721</v>
      </c>
      <c r="O50" s="12">
        <v>98.127425885367259</v>
      </c>
      <c r="P50" s="12">
        <v>98.236482979490262</v>
      </c>
      <c r="Q50" s="12">
        <v>98.680176008294794</v>
      </c>
      <c r="R50" s="12">
        <v>100</v>
      </c>
      <c r="S50" s="12">
        <v>100.58581341242376</v>
      </c>
      <c r="T50" s="12">
        <v>100.77851779551663</v>
      </c>
      <c r="U50" s="12">
        <v>100.89984351014824</v>
      </c>
      <c r="V50" s="12">
        <v>101.60253819558285</v>
      </c>
      <c r="W50" s="12">
        <v>102.85830437051268</v>
      </c>
      <c r="X50" s="12">
        <v>103.9494018844219</v>
      </c>
      <c r="Y50" s="12">
        <v>104.42808989021056</v>
      </c>
      <c r="Z50" s="12">
        <v>104.71418250394476</v>
      </c>
      <c r="AA50" s="12">
        <v>106.32727558055865</v>
      </c>
    </row>
    <row r="51" spans="1:27">
      <c r="A51" s="1" t="s">
        <v>524</v>
      </c>
      <c r="B51" s="1" t="s">
        <v>525</v>
      </c>
      <c r="C51" s="1" t="s">
        <v>528</v>
      </c>
      <c r="D51" s="1">
        <v>9</v>
      </c>
      <c r="E51" s="1" t="s">
        <v>863</v>
      </c>
      <c r="F51" s="1" t="s">
        <v>831</v>
      </c>
      <c r="G51" s="1" t="str">
        <f t="shared" si="1"/>
        <v>9아파트연령2</v>
      </c>
      <c r="H51" s="1194">
        <v>100.73531162585705</v>
      </c>
      <c r="I51" s="1194">
        <v>100.74135803066491</v>
      </c>
      <c r="J51" s="1194">
        <v>100.65393744796872</v>
      </c>
      <c r="K51" s="1194">
        <v>100.13452680921259</v>
      </c>
      <c r="L51" s="1194">
        <v>99.963973423890934</v>
      </c>
      <c r="M51" s="1194">
        <v>99.915829452299164</v>
      </c>
      <c r="N51" s="1194">
        <v>99.837711512952083</v>
      </c>
      <c r="O51" s="12">
        <v>99.377061838434713</v>
      </c>
      <c r="P51" s="12">
        <v>99.479364631396621</v>
      </c>
      <c r="Q51" s="12">
        <v>99.872931859185769</v>
      </c>
      <c r="R51" s="12">
        <v>100</v>
      </c>
      <c r="S51" s="12">
        <v>100.13004496555411</v>
      </c>
      <c r="T51" s="12">
        <v>100.34204936333518</v>
      </c>
      <c r="U51" s="12">
        <v>101.0852568436063</v>
      </c>
      <c r="V51" s="12">
        <v>102.01999572039793</v>
      </c>
      <c r="W51" s="12">
        <v>102.7301806924896</v>
      </c>
      <c r="X51" s="12">
        <v>103.48312389333687</v>
      </c>
      <c r="Y51" s="12">
        <v>103.9697964442055</v>
      </c>
      <c r="Z51" s="12">
        <v>104.46865860893939</v>
      </c>
      <c r="AA51" s="12">
        <v>105.32199371199229</v>
      </c>
    </row>
    <row r="52" spans="1:27">
      <c r="A52" s="1" t="s">
        <v>524</v>
      </c>
      <c r="B52" s="1" t="s">
        <v>525</v>
      </c>
      <c r="C52" s="1" t="s">
        <v>529</v>
      </c>
      <c r="D52" s="1">
        <v>10</v>
      </c>
      <c r="E52" s="1" t="s">
        <v>863</v>
      </c>
      <c r="F52" s="1" t="s">
        <v>831</v>
      </c>
      <c r="G52" s="1" t="str">
        <f t="shared" si="1"/>
        <v>10아파트연령2</v>
      </c>
      <c r="H52" s="1194">
        <v>96.45503467641332</v>
      </c>
      <c r="I52" s="1194">
        <v>97.580335276432763</v>
      </c>
      <c r="J52" s="1194">
        <v>97.619046469408332</v>
      </c>
      <c r="K52" s="1194">
        <v>97.969693384325851</v>
      </c>
      <c r="L52" s="1194">
        <v>98.0284599240251</v>
      </c>
      <c r="M52" s="1194">
        <v>97.944933616173671</v>
      </c>
      <c r="N52" s="1194">
        <v>97.764708709315883</v>
      </c>
      <c r="O52" s="12">
        <v>97.761907634222979</v>
      </c>
      <c r="P52" s="12">
        <v>98.168042710396733</v>
      </c>
      <c r="Q52" s="12">
        <v>99.228864900569079</v>
      </c>
      <c r="R52" s="12">
        <v>100</v>
      </c>
      <c r="S52" s="12">
        <v>99.945091107277747</v>
      </c>
      <c r="T52" s="12">
        <v>100.01865654139922</v>
      </c>
      <c r="U52" s="12">
        <v>100.4284391911991</v>
      </c>
      <c r="V52" s="12">
        <v>100.51689304468523</v>
      </c>
      <c r="W52" s="12">
        <v>101.37695363622221</v>
      </c>
      <c r="X52" s="12">
        <v>101.47941546491712</v>
      </c>
      <c r="Y52" s="12">
        <v>101.51906514340942</v>
      </c>
      <c r="Z52" s="12">
        <v>101.69057161066355</v>
      </c>
      <c r="AA52" s="12">
        <v>102.87588803271044</v>
      </c>
    </row>
    <row r="53" spans="1:27">
      <c r="A53" s="1" t="s">
        <v>524</v>
      </c>
      <c r="B53" s="1" t="s">
        <v>525</v>
      </c>
      <c r="C53" s="1" t="s">
        <v>530</v>
      </c>
      <c r="D53" s="1">
        <v>11</v>
      </c>
      <c r="E53" s="1" t="s">
        <v>863</v>
      </c>
      <c r="F53" s="1" t="s">
        <v>831</v>
      </c>
      <c r="G53" s="1" t="str">
        <f t="shared" si="1"/>
        <v>11아파트연령2</v>
      </c>
      <c r="H53" s="1194">
        <v>99.53542538380708</v>
      </c>
      <c r="I53" s="1194">
        <v>99.763383308622082</v>
      </c>
      <c r="J53" s="1194">
        <v>99.893966625745506</v>
      </c>
      <c r="K53" s="1194">
        <v>99.469058218843386</v>
      </c>
      <c r="L53" s="1194">
        <v>99.131149857919539</v>
      </c>
      <c r="M53" s="1194">
        <v>98.879843355842794</v>
      </c>
      <c r="N53" s="1194">
        <v>98.522868784694239</v>
      </c>
      <c r="O53" s="12">
        <v>98.240698732744022</v>
      </c>
      <c r="P53" s="12">
        <v>98.599242023195217</v>
      </c>
      <c r="Q53" s="12">
        <v>99.157776362724547</v>
      </c>
      <c r="R53" s="12">
        <v>100</v>
      </c>
      <c r="S53" s="12">
        <v>100.19629605779301</v>
      </c>
      <c r="T53" s="12">
        <v>101.05889658160943</v>
      </c>
      <c r="U53" s="12">
        <v>101.65688780353794</v>
      </c>
      <c r="V53" s="12">
        <v>102.38603890399838</v>
      </c>
      <c r="W53" s="12">
        <v>102.79190465110098</v>
      </c>
      <c r="X53" s="12">
        <v>102.94720875072356</v>
      </c>
      <c r="Y53" s="12">
        <v>103.11418088653168</v>
      </c>
      <c r="Z53" s="12">
        <v>103.96448055670137</v>
      </c>
      <c r="AA53" s="12">
        <v>105.31289218404847</v>
      </c>
    </row>
    <row r="54" spans="1:27">
      <c r="A54" s="1" t="s">
        <v>524</v>
      </c>
      <c r="B54" s="1" t="s">
        <v>525</v>
      </c>
      <c r="C54" s="1" t="s">
        <v>531</v>
      </c>
      <c r="D54" s="1">
        <v>12</v>
      </c>
      <c r="E54" s="1" t="s">
        <v>863</v>
      </c>
      <c r="F54" s="1" t="s">
        <v>831</v>
      </c>
      <c r="G54" s="1" t="str">
        <f t="shared" si="1"/>
        <v>12아파트연령2</v>
      </c>
      <c r="H54" s="1194">
        <v>99.448682224584573</v>
      </c>
      <c r="I54" s="1194">
        <v>99.565619010479608</v>
      </c>
      <c r="J54" s="1194">
        <v>99.501733693543514</v>
      </c>
      <c r="K54" s="1194">
        <v>99.327901698032875</v>
      </c>
      <c r="L54" s="1194">
        <v>98.897944797150402</v>
      </c>
      <c r="M54" s="1194">
        <v>98.861790864152127</v>
      </c>
      <c r="N54" s="1194">
        <v>98.679409257870446</v>
      </c>
      <c r="O54" s="12">
        <v>98.571389116926383</v>
      </c>
      <c r="P54" s="12">
        <v>99.049289902077248</v>
      </c>
      <c r="Q54" s="12">
        <v>99.420475018256028</v>
      </c>
      <c r="R54" s="12">
        <v>100</v>
      </c>
      <c r="S54" s="12">
        <v>100.03148276257683</v>
      </c>
      <c r="T54" s="12">
        <v>100.78777248331924</v>
      </c>
      <c r="U54" s="12">
        <v>101.41800219011499</v>
      </c>
      <c r="V54" s="12">
        <v>102.2464836986632</v>
      </c>
      <c r="W54" s="12">
        <v>103.00001363045961</v>
      </c>
      <c r="X54" s="12">
        <v>103.62948816032799</v>
      </c>
      <c r="Y54" s="12">
        <v>104.02628720074362</v>
      </c>
      <c r="Z54" s="12">
        <v>104.64340628774045</v>
      </c>
      <c r="AA54" s="12">
        <v>105.59335631614802</v>
      </c>
    </row>
    <row r="55" spans="1:27">
      <c r="A55" s="1" t="s">
        <v>524</v>
      </c>
      <c r="B55" s="1" t="s">
        <v>525</v>
      </c>
      <c r="C55" s="1" t="s">
        <v>532</v>
      </c>
      <c r="D55" s="1">
        <v>13</v>
      </c>
      <c r="E55" s="1" t="s">
        <v>863</v>
      </c>
      <c r="F55" s="1" t="s">
        <v>831</v>
      </c>
      <c r="G55" s="1" t="str">
        <f t="shared" si="1"/>
        <v>13아파트연령2</v>
      </c>
      <c r="H55" s="1194">
        <v>99.664100780134646</v>
      </c>
      <c r="I55" s="1194">
        <v>100.05715351824099</v>
      </c>
      <c r="J55" s="1194">
        <v>100.47802332507646</v>
      </c>
      <c r="K55" s="1194">
        <v>99.678593284062103</v>
      </c>
      <c r="L55" s="1194">
        <v>99.477725297984435</v>
      </c>
      <c r="M55" s="1194">
        <v>98.906599649656471</v>
      </c>
      <c r="N55" s="1194">
        <v>98.291363180720708</v>
      </c>
      <c r="O55" s="12">
        <v>97.752719657127557</v>
      </c>
      <c r="P55" s="12">
        <v>97.936117134433118</v>
      </c>
      <c r="Q55" s="12">
        <v>98.769784568364017</v>
      </c>
      <c r="R55" s="12">
        <v>100</v>
      </c>
      <c r="S55" s="12">
        <v>100.41987105307675</v>
      </c>
      <c r="T55" s="12">
        <v>101.42713649401716</v>
      </c>
      <c r="U55" s="12">
        <v>101.98121406263674</v>
      </c>
      <c r="V55" s="12">
        <v>102.5752875231053</v>
      </c>
      <c r="W55" s="12">
        <v>102.51081390320856</v>
      </c>
      <c r="X55" s="12">
        <v>102.03061693974249</v>
      </c>
      <c r="Y55" s="12">
        <v>101.89200249413702</v>
      </c>
      <c r="Z55" s="12">
        <v>103.05229063759502</v>
      </c>
      <c r="AA55" s="12">
        <v>104.93435594862757</v>
      </c>
    </row>
    <row r="56" spans="1:27">
      <c r="A56" s="1" t="s">
        <v>524</v>
      </c>
      <c r="B56" s="1" t="s">
        <v>533</v>
      </c>
      <c r="D56" s="1">
        <v>14</v>
      </c>
      <c r="E56" s="1" t="s">
        <v>863</v>
      </c>
      <c r="F56" s="1" t="s">
        <v>831</v>
      </c>
      <c r="G56" s="1" t="str">
        <f t="shared" si="1"/>
        <v>14아파트연령2</v>
      </c>
      <c r="H56" s="1194">
        <v>100.43866857882938</v>
      </c>
      <c r="I56" s="1194">
        <v>100.39143519159434</v>
      </c>
      <c r="J56" s="1194">
        <v>100.43010909560526</v>
      </c>
      <c r="K56" s="1194">
        <v>100.16536765803211</v>
      </c>
      <c r="L56" s="1194">
        <v>99.847807490234402</v>
      </c>
      <c r="M56" s="1194">
        <v>99.597358874426803</v>
      </c>
      <c r="N56" s="1194">
        <v>99.316978220819706</v>
      </c>
      <c r="O56" s="12">
        <v>99.100054316701417</v>
      </c>
      <c r="P56" s="12">
        <v>99.346575625291408</v>
      </c>
      <c r="Q56" s="12">
        <v>99.829732546556443</v>
      </c>
      <c r="R56" s="12">
        <v>100</v>
      </c>
      <c r="S56" s="12">
        <v>100.01464452090734</v>
      </c>
      <c r="T56" s="12">
        <v>100.23606359456384</v>
      </c>
      <c r="U56" s="12">
        <v>100.42969483266539</v>
      </c>
      <c r="V56" s="12">
        <v>101.06980698613113</v>
      </c>
      <c r="W56" s="12">
        <v>102.12877173241985</v>
      </c>
      <c r="X56" s="12">
        <v>102.82722098106605</v>
      </c>
      <c r="Y56" s="12">
        <v>103.12117834643</v>
      </c>
      <c r="Z56" s="12">
        <v>103.47553314462785</v>
      </c>
      <c r="AA56" s="12">
        <v>104.20463960002999</v>
      </c>
    </row>
    <row r="57" spans="1:27">
      <c r="A57" s="1" t="s">
        <v>524</v>
      </c>
      <c r="B57" s="1" t="s">
        <v>533</v>
      </c>
      <c r="C57" s="1" t="s">
        <v>534</v>
      </c>
      <c r="D57" s="1">
        <v>15</v>
      </c>
      <c r="E57" s="1" t="s">
        <v>863</v>
      </c>
      <c r="F57" s="1" t="s">
        <v>831</v>
      </c>
      <c r="G57" s="1" t="str">
        <f t="shared" si="1"/>
        <v>15아파트연령2</v>
      </c>
      <c r="H57" s="1194">
        <v>102.80446377647681</v>
      </c>
      <c r="I57" s="1194">
        <v>102.76370694072159</v>
      </c>
      <c r="J57" s="1194">
        <v>102.37900582006742</v>
      </c>
      <c r="K57" s="1194">
        <v>101.99503271055202</v>
      </c>
      <c r="L57" s="1194">
        <v>101.62057201461363</v>
      </c>
      <c r="M57" s="1194">
        <v>101.09665966370166</v>
      </c>
      <c r="N57" s="1194">
        <v>100.3725570292614</v>
      </c>
      <c r="O57" s="12">
        <v>100.00259318385133</v>
      </c>
      <c r="P57" s="12">
        <v>99.823532196275366</v>
      </c>
      <c r="Q57" s="12">
        <v>99.895807778228928</v>
      </c>
      <c r="R57" s="12">
        <v>100</v>
      </c>
      <c r="S57" s="12">
        <v>99.595601548962009</v>
      </c>
      <c r="T57" s="12">
        <v>99.474663757390132</v>
      </c>
      <c r="U57" s="12">
        <v>99.39892521748051</v>
      </c>
      <c r="V57" s="12">
        <v>99.745329705456214</v>
      </c>
      <c r="W57" s="12">
        <v>100.92560008493328</v>
      </c>
      <c r="X57" s="12">
        <v>101.33120253067396</v>
      </c>
      <c r="Y57" s="12">
        <v>101.67573149526534</v>
      </c>
      <c r="Z57" s="12">
        <v>101.98552398365604</v>
      </c>
      <c r="AA57" s="12">
        <v>102.6742323811366</v>
      </c>
    </row>
    <row r="58" spans="1:27">
      <c r="A58" s="1" t="s">
        <v>524</v>
      </c>
      <c r="B58" s="1" t="s">
        <v>533</v>
      </c>
      <c r="C58" s="1" t="s">
        <v>535</v>
      </c>
      <c r="D58" s="1">
        <v>16</v>
      </c>
      <c r="E58" s="1" t="s">
        <v>863</v>
      </c>
      <c r="F58" s="1" t="s">
        <v>831</v>
      </c>
      <c r="G58" s="1" t="str">
        <f t="shared" si="1"/>
        <v>16아파트연령2</v>
      </c>
      <c r="H58" s="1194">
        <v>101.20330704227106</v>
      </c>
      <c r="I58" s="1194">
        <v>101.0434628805239</v>
      </c>
      <c r="J58" s="1194">
        <v>100.67759907978979</v>
      </c>
      <c r="K58" s="1194">
        <v>100.32626719059405</v>
      </c>
      <c r="L58" s="1194">
        <v>100.11144732755946</v>
      </c>
      <c r="M58" s="1194">
        <v>99.81135012104167</v>
      </c>
      <c r="N58" s="1194">
        <v>99.707596880667893</v>
      </c>
      <c r="O58" s="12">
        <v>99.373963506927097</v>
      </c>
      <c r="P58" s="12">
        <v>99.116831185234261</v>
      </c>
      <c r="Q58" s="12">
        <v>99.597409378077259</v>
      </c>
      <c r="R58" s="12">
        <v>100</v>
      </c>
      <c r="S58" s="12">
        <v>100.2605930157029</v>
      </c>
      <c r="T58" s="12">
        <v>100.44520693889822</v>
      </c>
      <c r="U58" s="12">
        <v>100.55560849937454</v>
      </c>
      <c r="V58" s="12">
        <v>101.2038780321834</v>
      </c>
      <c r="W58" s="12">
        <v>102.33185537910595</v>
      </c>
      <c r="X58" s="12">
        <v>102.74820674667535</v>
      </c>
      <c r="Y58" s="12">
        <v>103.11236430796531</v>
      </c>
      <c r="Z58" s="12">
        <v>103.27599618058237</v>
      </c>
      <c r="AA58" s="12">
        <v>103.54510320219281</v>
      </c>
    </row>
    <row r="59" spans="1:27">
      <c r="A59" s="1" t="s">
        <v>524</v>
      </c>
      <c r="B59" s="1" t="s">
        <v>533</v>
      </c>
      <c r="C59" s="1" t="s">
        <v>536</v>
      </c>
      <c r="D59" s="1">
        <v>17</v>
      </c>
      <c r="E59" s="1" t="s">
        <v>863</v>
      </c>
      <c r="F59" s="1" t="s">
        <v>831</v>
      </c>
      <c r="G59" s="1" t="str">
        <f t="shared" si="1"/>
        <v>17아파트연령2</v>
      </c>
      <c r="H59" s="1194">
        <v>98.83273129810668</v>
      </c>
      <c r="I59" s="1194">
        <v>98.943102156932383</v>
      </c>
      <c r="J59" s="1194">
        <v>98.804499905759343</v>
      </c>
      <c r="K59" s="1194">
        <v>98.907416395148033</v>
      </c>
      <c r="L59" s="1194">
        <v>98.643202889946494</v>
      </c>
      <c r="M59" s="1194">
        <v>98.480669046083818</v>
      </c>
      <c r="N59" s="1194">
        <v>98.382483613672349</v>
      </c>
      <c r="O59" s="12">
        <v>98.124917419462676</v>
      </c>
      <c r="P59" s="12">
        <v>98.883580088595977</v>
      </c>
      <c r="Q59" s="12">
        <v>99.778407453374655</v>
      </c>
      <c r="R59" s="12">
        <v>100</v>
      </c>
      <c r="S59" s="12">
        <v>100.10818465461422</v>
      </c>
      <c r="T59" s="12">
        <v>100.48433520378374</v>
      </c>
      <c r="U59" s="12">
        <v>100.7482791861547</v>
      </c>
      <c r="V59" s="12">
        <v>101.31791883731604</v>
      </c>
      <c r="W59" s="12">
        <v>101.90024323305316</v>
      </c>
      <c r="X59" s="12">
        <v>102.78587527761169</v>
      </c>
      <c r="Y59" s="12">
        <v>103.16448646817238</v>
      </c>
      <c r="Z59" s="12">
        <v>103.63411510654971</v>
      </c>
      <c r="AA59" s="12">
        <v>104.53289204247915</v>
      </c>
    </row>
    <row r="60" spans="1:27">
      <c r="A60" s="1" t="s">
        <v>524</v>
      </c>
      <c r="B60" s="1" t="s">
        <v>533</v>
      </c>
      <c r="C60" s="1" t="s">
        <v>537</v>
      </c>
      <c r="D60" s="1">
        <v>18</v>
      </c>
      <c r="E60" s="1" t="s">
        <v>863</v>
      </c>
      <c r="F60" s="1" t="s">
        <v>831</v>
      </c>
      <c r="G60" s="1" t="str">
        <f t="shared" si="1"/>
        <v>18아파트연령2</v>
      </c>
      <c r="H60" s="1194">
        <v>101.45291328707202</v>
      </c>
      <c r="I60" s="1194">
        <v>100.84146740030567</v>
      </c>
      <c r="J60" s="1194">
        <v>101.68833828651701</v>
      </c>
      <c r="K60" s="1194">
        <v>101.23382098610415</v>
      </c>
      <c r="L60" s="1194">
        <v>100.10314953684109</v>
      </c>
      <c r="M60" s="1194">
        <v>99.570826686224464</v>
      </c>
      <c r="N60" s="1194">
        <v>98.941491203303343</v>
      </c>
      <c r="O60" s="12">
        <v>98.681631858424026</v>
      </c>
      <c r="P60" s="12">
        <v>99.43915842888596</v>
      </c>
      <c r="Q60" s="12">
        <v>99.965313330838754</v>
      </c>
      <c r="R60" s="12">
        <v>100</v>
      </c>
      <c r="S60" s="12">
        <v>99.96437220186462</v>
      </c>
      <c r="T60" s="12">
        <v>100.41975734346266</v>
      </c>
      <c r="U60" s="12">
        <v>100.93393403018513</v>
      </c>
      <c r="V60" s="12">
        <v>101.75960784220102</v>
      </c>
      <c r="W60" s="12">
        <v>102.17829819749259</v>
      </c>
      <c r="X60" s="12">
        <v>102.7941440390733</v>
      </c>
      <c r="Y60" s="12">
        <v>102.66265205573019</v>
      </c>
      <c r="Z60" s="12">
        <v>103.25422954870007</v>
      </c>
      <c r="AA60" s="12">
        <v>104.18945206821024</v>
      </c>
    </row>
    <row r="61" spans="1:27">
      <c r="A61" s="1" t="s">
        <v>524</v>
      </c>
      <c r="B61" s="1" t="s">
        <v>533</v>
      </c>
      <c r="C61" s="1" t="s">
        <v>538</v>
      </c>
      <c r="D61" s="1">
        <v>19</v>
      </c>
      <c r="E61" s="1" t="s">
        <v>863</v>
      </c>
      <c r="F61" s="1" t="s">
        <v>831</v>
      </c>
      <c r="G61" s="1" t="str">
        <f t="shared" si="1"/>
        <v>19아파트연령2</v>
      </c>
      <c r="H61" s="1194">
        <v>100.79122634999203</v>
      </c>
      <c r="I61" s="1194">
        <v>101.04303571842226</v>
      </c>
      <c r="J61" s="1194">
        <v>101.21658207750924</v>
      </c>
      <c r="K61" s="1194">
        <v>100.92644539313017</v>
      </c>
      <c r="L61" s="1194">
        <v>100.92644539313017</v>
      </c>
      <c r="M61" s="1194">
        <v>100.67188132126418</v>
      </c>
      <c r="N61" s="1194">
        <v>100.16587668466617</v>
      </c>
      <c r="O61" s="12">
        <v>99.799945549821615</v>
      </c>
      <c r="P61" s="12">
        <v>99.626471702744354</v>
      </c>
      <c r="Q61" s="12">
        <v>99.626471702744354</v>
      </c>
      <c r="R61" s="12">
        <v>100</v>
      </c>
      <c r="S61" s="12">
        <v>101.07600793341733</v>
      </c>
      <c r="T61" s="12">
        <v>101.07600793341733</v>
      </c>
      <c r="U61" s="12">
        <v>101.57061821987843</v>
      </c>
      <c r="V61" s="12">
        <v>101.55713208819519</v>
      </c>
      <c r="W61" s="12">
        <v>102.33280503003579</v>
      </c>
      <c r="X61" s="12">
        <v>102.82400657890147</v>
      </c>
      <c r="Y61" s="12">
        <v>103.45036158405642</v>
      </c>
      <c r="Z61" s="12">
        <v>104.05294480512124</v>
      </c>
      <c r="AA61" s="12">
        <v>103.45036158405642</v>
      </c>
    </row>
    <row r="62" spans="1:27">
      <c r="A62" s="1" t="s">
        <v>524</v>
      </c>
      <c r="B62" s="1" t="s">
        <v>533</v>
      </c>
      <c r="C62" s="1" t="s">
        <v>539</v>
      </c>
      <c r="D62" s="1">
        <v>20</v>
      </c>
      <c r="E62" s="1" t="s">
        <v>863</v>
      </c>
      <c r="F62" s="1" t="s">
        <v>831</v>
      </c>
      <c r="G62" s="1" t="str">
        <f t="shared" si="1"/>
        <v>20아파트연령2</v>
      </c>
      <c r="H62" s="1194">
        <v>100.98561475636019</v>
      </c>
      <c r="I62" s="1194">
        <v>100.969335413254</v>
      </c>
      <c r="J62" s="1194">
        <v>101.15868616886735</v>
      </c>
      <c r="K62" s="1194">
        <v>100.39333383994754</v>
      </c>
      <c r="L62" s="1194">
        <v>100.31139611955525</v>
      </c>
      <c r="M62" s="1194">
        <v>100.36921773026374</v>
      </c>
      <c r="N62" s="1194">
        <v>99.99382480589361</v>
      </c>
      <c r="O62" s="12">
        <v>99.774471212561266</v>
      </c>
      <c r="P62" s="12">
        <v>99.761990340207291</v>
      </c>
      <c r="Q62" s="12">
        <v>100.16736733238191</v>
      </c>
      <c r="R62" s="12">
        <v>100</v>
      </c>
      <c r="S62" s="12">
        <v>99.594283263085714</v>
      </c>
      <c r="T62" s="12">
        <v>99.6153327444204</v>
      </c>
      <c r="U62" s="12">
        <v>99.528993496610383</v>
      </c>
      <c r="V62" s="12">
        <v>100.62612729723756</v>
      </c>
      <c r="W62" s="12">
        <v>104.16045981232733</v>
      </c>
      <c r="X62" s="12">
        <v>105.31855908580019</v>
      </c>
      <c r="Y62" s="12">
        <v>105.7572745070255</v>
      </c>
      <c r="Z62" s="12">
        <v>106.15811055964741</v>
      </c>
      <c r="AA62" s="12">
        <v>107.01887658370572</v>
      </c>
    </row>
    <row r="63" spans="1:27">
      <c r="A63" s="1" t="s">
        <v>524</v>
      </c>
      <c r="B63" s="1" t="s">
        <v>533</v>
      </c>
      <c r="C63" s="1" t="s">
        <v>540</v>
      </c>
      <c r="D63" s="1">
        <v>21</v>
      </c>
      <c r="E63" s="1" t="s">
        <v>863</v>
      </c>
      <c r="F63" s="1" t="s">
        <v>831</v>
      </c>
      <c r="G63" s="1" t="str">
        <f t="shared" si="1"/>
        <v>21아파트연령2</v>
      </c>
      <c r="H63" s="1194">
        <v>97.793894764717507</v>
      </c>
      <c r="I63" s="1194">
        <v>98.289139688373368</v>
      </c>
      <c r="J63" s="1194">
        <v>99.031171647399702</v>
      </c>
      <c r="K63" s="1194">
        <v>99.031171647399702</v>
      </c>
      <c r="L63" s="1194">
        <v>99.123958494112216</v>
      </c>
      <c r="M63" s="1194">
        <v>99.109259542381764</v>
      </c>
      <c r="N63" s="1194">
        <v>99.010495501499847</v>
      </c>
      <c r="O63" s="12">
        <v>99.44554360790363</v>
      </c>
      <c r="P63" s="12">
        <v>99.907920689395084</v>
      </c>
      <c r="Q63" s="12">
        <v>99.952077098890967</v>
      </c>
      <c r="R63" s="12">
        <v>100</v>
      </c>
      <c r="S63" s="12">
        <v>100.0675190280157</v>
      </c>
      <c r="T63" s="12">
        <v>100.29784990621735</v>
      </c>
      <c r="U63" s="12">
        <v>100.66385302469425</v>
      </c>
      <c r="V63" s="12">
        <v>101.15229991272776</v>
      </c>
      <c r="W63" s="12">
        <v>101.2734770405268</v>
      </c>
      <c r="X63" s="12">
        <v>102.03281146390654</v>
      </c>
      <c r="Y63" s="12">
        <v>102.20371306674905</v>
      </c>
      <c r="Z63" s="12">
        <v>102.3235094681298</v>
      </c>
      <c r="AA63" s="12">
        <v>103.45039710009203</v>
      </c>
    </row>
    <row r="64" spans="1:27">
      <c r="A64" s="1" t="s">
        <v>524</v>
      </c>
      <c r="B64" s="1" t="s">
        <v>541</v>
      </c>
      <c r="D64" s="1">
        <v>22</v>
      </c>
      <c r="E64" s="1" t="s">
        <v>863</v>
      </c>
      <c r="F64" s="1" t="s">
        <v>831</v>
      </c>
      <c r="G64" s="1" t="str">
        <f t="shared" si="1"/>
        <v>22아파트연령2</v>
      </c>
      <c r="H64" s="1194">
        <v>97.946797010072515</v>
      </c>
      <c r="I64" s="1194">
        <v>98.010935534537566</v>
      </c>
      <c r="J64" s="1194">
        <v>98.151305708835778</v>
      </c>
      <c r="K64" s="1194">
        <v>97.926422897823585</v>
      </c>
      <c r="L64" s="1194">
        <v>98.457891128448296</v>
      </c>
      <c r="M64" s="1194">
        <v>98.283423937164542</v>
      </c>
      <c r="N64" s="1194">
        <v>98.162255079058141</v>
      </c>
      <c r="O64" s="12">
        <v>98.101340274888059</v>
      </c>
      <c r="P64" s="12">
        <v>98.906821242533056</v>
      </c>
      <c r="Q64" s="12">
        <v>99.151660038680831</v>
      </c>
      <c r="R64" s="12">
        <v>100</v>
      </c>
      <c r="S64" s="12">
        <v>99.788805071777915</v>
      </c>
      <c r="T64" s="12">
        <v>99.67631519972872</v>
      </c>
      <c r="U64" s="12">
        <v>100.15089852414287</v>
      </c>
      <c r="V64" s="12">
        <v>101.2921687701035</v>
      </c>
      <c r="W64" s="12">
        <v>102.28862721602124</v>
      </c>
      <c r="X64" s="12">
        <v>102.64477852258842</v>
      </c>
      <c r="Y64" s="12">
        <v>103.03913117354315</v>
      </c>
      <c r="Z64" s="12">
        <v>103.70703948715203</v>
      </c>
      <c r="AA64" s="12">
        <v>104.82237043153668</v>
      </c>
    </row>
    <row r="65" spans="1:27">
      <c r="A65" s="1" t="s">
        <v>524</v>
      </c>
      <c r="B65" s="1" t="s">
        <v>542</v>
      </c>
      <c r="D65" s="1">
        <v>23</v>
      </c>
      <c r="E65" s="1" t="s">
        <v>863</v>
      </c>
      <c r="F65" s="1" t="s">
        <v>831</v>
      </c>
      <c r="G65" s="1" t="str">
        <f t="shared" si="1"/>
        <v>23아파트연령2</v>
      </c>
      <c r="H65" s="1194">
        <v>101.23250780117858</v>
      </c>
      <c r="I65" s="1194">
        <v>100.87641550368215</v>
      </c>
      <c r="J65" s="1194">
        <v>100.93727828771399</v>
      </c>
      <c r="K65" s="1194">
        <v>100.9657012379871</v>
      </c>
      <c r="L65" s="1194">
        <v>101.02586094184518</v>
      </c>
      <c r="M65" s="1194">
        <v>100.75845600089426</v>
      </c>
      <c r="N65" s="1194">
        <v>100.52893303740801</v>
      </c>
      <c r="O65" s="12">
        <v>100.06256285826406</v>
      </c>
      <c r="P65" s="12">
        <v>99.883555542779291</v>
      </c>
      <c r="Q65" s="12">
        <v>99.923947873153082</v>
      </c>
      <c r="R65" s="12">
        <v>100</v>
      </c>
      <c r="S65" s="12">
        <v>100.13433813605192</v>
      </c>
      <c r="T65" s="12">
        <v>100.22992526381086</v>
      </c>
      <c r="U65" s="12">
        <v>100.40295601132246</v>
      </c>
      <c r="V65" s="12">
        <v>100.70559607561044</v>
      </c>
      <c r="W65" s="12">
        <v>100.86155933987922</v>
      </c>
      <c r="X65" s="12">
        <v>100.75498306751093</v>
      </c>
      <c r="Y65" s="12">
        <v>100.82239334729069</v>
      </c>
      <c r="Z65" s="12">
        <v>100.81161846597399</v>
      </c>
      <c r="AA65" s="12">
        <v>100.95883597150701</v>
      </c>
    </row>
    <row r="66" spans="1:27">
      <c r="A66" s="1" t="s">
        <v>524</v>
      </c>
      <c r="B66" s="1" t="s">
        <v>542</v>
      </c>
      <c r="C66" s="1" t="s">
        <v>543</v>
      </c>
      <c r="D66" s="1">
        <v>24</v>
      </c>
      <c r="E66" s="1" t="s">
        <v>863</v>
      </c>
      <c r="F66" s="1" t="s">
        <v>831</v>
      </c>
      <c r="G66" s="1" t="str">
        <f t="shared" si="1"/>
        <v>24아파트연령2</v>
      </c>
      <c r="H66" s="1194">
        <v>99.856793260853578</v>
      </c>
      <c r="I66" s="1194">
        <v>99.856793260853578</v>
      </c>
      <c r="J66" s="1194">
        <v>100.09982854234363</v>
      </c>
      <c r="K66" s="1194">
        <v>100.42993006720039</v>
      </c>
      <c r="L66" s="1194">
        <v>100.49048149457622</v>
      </c>
      <c r="M66" s="1194">
        <v>100.38128191615384</v>
      </c>
      <c r="N66" s="1194">
        <v>100.25453718826768</v>
      </c>
      <c r="O66" s="12">
        <v>99.997859292749013</v>
      </c>
      <c r="P66" s="12">
        <v>99.960609471993479</v>
      </c>
      <c r="Q66" s="12">
        <v>99.972805243627548</v>
      </c>
      <c r="R66" s="12">
        <v>100</v>
      </c>
      <c r="S66" s="12">
        <v>99.913448830149349</v>
      </c>
      <c r="T66" s="12">
        <v>100.04728396955072</v>
      </c>
      <c r="U66" s="12">
        <v>99.965455738645957</v>
      </c>
      <c r="V66" s="12">
        <v>100.02044934077277</v>
      </c>
      <c r="W66" s="12">
        <v>99.870020619668324</v>
      </c>
      <c r="X66" s="12">
        <v>99.596397272841457</v>
      </c>
      <c r="Y66" s="12">
        <v>99.647397319536708</v>
      </c>
      <c r="Z66" s="12">
        <v>99.4371702368082</v>
      </c>
      <c r="AA66" s="12">
        <v>99.323844104721132</v>
      </c>
    </row>
    <row r="67" spans="1:27">
      <c r="A67" s="1" t="s">
        <v>524</v>
      </c>
      <c r="B67" s="1" t="s">
        <v>542</v>
      </c>
      <c r="C67" s="1" t="s">
        <v>544</v>
      </c>
      <c r="D67" s="1">
        <v>25</v>
      </c>
      <c r="E67" s="1" t="s">
        <v>863</v>
      </c>
      <c r="F67" s="1" t="s">
        <v>831</v>
      </c>
      <c r="G67" s="1" t="str">
        <f t="shared" si="1"/>
        <v>25아파트연령2</v>
      </c>
      <c r="H67" s="1194">
        <v>101.85051419461411</v>
      </c>
      <c r="I67" s="1194">
        <v>100.91134253328865</v>
      </c>
      <c r="J67" s="1194">
        <v>100.76725374596795</v>
      </c>
      <c r="K67" s="1194">
        <v>100.56581533228032</v>
      </c>
      <c r="L67" s="1194">
        <v>100.48033587458745</v>
      </c>
      <c r="M67" s="1194">
        <v>100.15865190656501</v>
      </c>
      <c r="N67" s="1194">
        <v>100.06653879686507</v>
      </c>
      <c r="O67" s="12">
        <v>99.666153087577541</v>
      </c>
      <c r="P67" s="12">
        <v>99.615150784879802</v>
      </c>
      <c r="Q67" s="12">
        <v>99.7848430123817</v>
      </c>
      <c r="R67" s="12">
        <v>100</v>
      </c>
      <c r="S67" s="12">
        <v>100.85473223379057</v>
      </c>
      <c r="T67" s="12">
        <v>100.86288648020543</v>
      </c>
      <c r="U67" s="12">
        <v>101.12354377515318</v>
      </c>
      <c r="V67" s="12">
        <v>101.42530293149521</v>
      </c>
      <c r="W67" s="12">
        <v>101.68559578385145</v>
      </c>
      <c r="X67" s="12">
        <v>101.47976861936026</v>
      </c>
      <c r="Y67" s="12">
        <v>101.515541014954</v>
      </c>
      <c r="Z67" s="12">
        <v>101.57842656712207</v>
      </c>
      <c r="AA67" s="12">
        <v>101.70645746526232</v>
      </c>
    </row>
    <row r="68" spans="1:27">
      <c r="A68" s="1" t="s">
        <v>524</v>
      </c>
      <c r="B68" s="1" t="s">
        <v>542</v>
      </c>
      <c r="C68" s="1" t="s">
        <v>545</v>
      </c>
      <c r="D68" s="1">
        <v>26</v>
      </c>
      <c r="E68" s="1" t="s">
        <v>863</v>
      </c>
      <c r="F68" s="1" t="s">
        <v>831</v>
      </c>
      <c r="G68" s="1" t="str">
        <f t="shared" si="1"/>
        <v>26아파트연령2</v>
      </c>
      <c r="H68" s="1194">
        <v>102.92461432516254</v>
      </c>
      <c r="I68" s="1194">
        <v>102.70750048202689</v>
      </c>
      <c r="J68" s="1194">
        <v>102.71249543093157</v>
      </c>
      <c r="K68" s="1194">
        <v>102.49891556200168</v>
      </c>
      <c r="L68" s="1194">
        <v>102.76078386945861</v>
      </c>
      <c r="M68" s="1194">
        <v>102.27550713037898</v>
      </c>
      <c r="N68" s="1194">
        <v>101.66561564329228</v>
      </c>
      <c r="O68" s="12">
        <v>100.72313746795963</v>
      </c>
      <c r="P68" s="12">
        <v>100.10977844387961</v>
      </c>
      <c r="Q68" s="12">
        <v>100.0247661307737</v>
      </c>
      <c r="R68" s="12">
        <v>100</v>
      </c>
      <c r="S68" s="12">
        <v>99.527801284254778</v>
      </c>
      <c r="T68" s="12">
        <v>99.674132865119532</v>
      </c>
      <c r="U68" s="12">
        <v>100.21818324898197</v>
      </c>
      <c r="V68" s="12">
        <v>101.00791270299976</v>
      </c>
      <c r="W68" s="12">
        <v>101.61869272589436</v>
      </c>
      <c r="X68" s="12">
        <v>101.98864793402392</v>
      </c>
      <c r="Y68" s="12">
        <v>102.13489346115487</v>
      </c>
      <c r="Z68" s="12">
        <v>102.41624291468199</v>
      </c>
      <c r="AA68" s="12">
        <v>103.11679172655379</v>
      </c>
    </row>
    <row r="69" spans="1:27">
      <c r="A69" s="1" t="s">
        <v>524</v>
      </c>
      <c r="B69" s="1" t="s">
        <v>546</v>
      </c>
      <c r="D69" s="1">
        <v>27</v>
      </c>
      <c r="E69" s="1" t="s">
        <v>863</v>
      </c>
      <c r="F69" s="1" t="s">
        <v>831</v>
      </c>
      <c r="G69" s="1" t="str">
        <f t="shared" si="1"/>
        <v>27아파트연령2</v>
      </c>
      <c r="H69" s="1194">
        <v>102.06739605858627</v>
      </c>
      <c r="I69" s="1194">
        <v>100.60711734376191</v>
      </c>
      <c r="J69" s="1194">
        <v>100.08217789847798</v>
      </c>
      <c r="K69" s="1194">
        <v>99.725693591261773</v>
      </c>
      <c r="L69" s="1194">
        <v>99.242995057108331</v>
      </c>
      <c r="M69" s="1194">
        <v>97.920591811641657</v>
      </c>
      <c r="N69" s="1194">
        <v>97.168668005177395</v>
      </c>
      <c r="O69" s="12">
        <v>96.409932294931025</v>
      </c>
      <c r="P69" s="12">
        <v>96.975377744299109</v>
      </c>
      <c r="Q69" s="12">
        <v>98.84600533393521</v>
      </c>
      <c r="R69" s="12">
        <v>100</v>
      </c>
      <c r="S69" s="12">
        <v>100.50186312463869</v>
      </c>
      <c r="T69" s="12">
        <v>100.83902187110117</v>
      </c>
      <c r="U69" s="12">
        <v>101.94873277886276</v>
      </c>
      <c r="V69" s="12">
        <v>103.00040393521293</v>
      </c>
      <c r="W69" s="12">
        <v>104.39867083415564</v>
      </c>
      <c r="X69" s="12">
        <v>105.08355906273501</v>
      </c>
      <c r="Y69" s="12">
        <v>105.71969361860502</v>
      </c>
      <c r="Z69" s="12">
        <v>106.15618519264854</v>
      </c>
      <c r="AA69" s="12">
        <v>106.52767573479922</v>
      </c>
    </row>
    <row r="70" spans="1:27">
      <c r="A70" s="1" t="s">
        <v>524</v>
      </c>
      <c r="B70" s="1" t="s">
        <v>547</v>
      </c>
      <c r="D70" s="1">
        <v>28</v>
      </c>
      <c r="E70" s="1" t="s">
        <v>863</v>
      </c>
      <c r="F70" s="1" t="s">
        <v>831</v>
      </c>
      <c r="G70" s="1" t="str">
        <f t="shared" ref="G70:G137" si="5">D70&amp;E70&amp;F70</f>
        <v>28아파트연령2</v>
      </c>
      <c r="H70" s="1194">
        <v>95.338795114291301</v>
      </c>
      <c r="I70" s="1194">
        <v>95.338795114291301</v>
      </c>
      <c r="J70" s="1194">
        <v>96.380159552312762</v>
      </c>
      <c r="K70" s="1194">
        <v>97.374464058390458</v>
      </c>
      <c r="L70" s="1194">
        <v>98.789894787924823</v>
      </c>
      <c r="M70" s="1194">
        <v>99.446279854315122</v>
      </c>
      <c r="N70" s="1194">
        <v>99.730510176154866</v>
      </c>
      <c r="O70" s="12">
        <v>99.675744809868604</v>
      </c>
      <c r="P70" s="12">
        <v>99.781783392069102</v>
      </c>
      <c r="Q70" s="12">
        <v>99.901621898082482</v>
      </c>
      <c r="R70" s="12">
        <v>100</v>
      </c>
      <c r="S70" s="12">
        <v>100</v>
      </c>
      <c r="T70" s="12">
        <v>100.3860913592704</v>
      </c>
      <c r="U70" s="12">
        <v>100.55400117071862</v>
      </c>
      <c r="V70" s="12">
        <v>100.6334150279931</v>
      </c>
      <c r="W70" s="12">
        <v>100.81946868306891</v>
      </c>
      <c r="X70" s="12">
        <v>100.72918315154975</v>
      </c>
      <c r="Y70" s="12">
        <v>100.64526204898677</v>
      </c>
      <c r="Z70" s="12">
        <v>100.89534663730169</v>
      </c>
      <c r="AA70" s="12">
        <v>100.97669332464123</v>
      </c>
    </row>
    <row r="71" spans="1:27">
      <c r="A71" s="1" t="s">
        <v>524</v>
      </c>
      <c r="B71" s="1" t="s">
        <v>548</v>
      </c>
      <c r="D71" s="1">
        <v>29</v>
      </c>
      <c r="E71" s="1" t="s">
        <v>863</v>
      </c>
      <c r="F71" s="1" t="s">
        <v>831</v>
      </c>
      <c r="G71" s="1" t="str">
        <f t="shared" si="5"/>
        <v>29아파트연령2</v>
      </c>
      <c r="H71" s="1194">
        <v>96.75361506987791</v>
      </c>
      <c r="I71" s="1194">
        <v>96.949891028218104</v>
      </c>
      <c r="J71" s="1194">
        <v>97.770255942549767</v>
      </c>
      <c r="K71" s="1194">
        <v>98.307025968677863</v>
      </c>
      <c r="L71" s="1194">
        <v>98.309725673077381</v>
      </c>
      <c r="M71" s="1194">
        <v>98.472151802946158</v>
      </c>
      <c r="N71" s="1194">
        <v>98.571682236330787</v>
      </c>
      <c r="O71" s="12">
        <v>99.041522550877573</v>
      </c>
      <c r="P71" s="12">
        <v>99.562689205987596</v>
      </c>
      <c r="Q71" s="12">
        <v>99.810014986267348</v>
      </c>
      <c r="R71" s="12">
        <v>100</v>
      </c>
      <c r="S71" s="12">
        <v>100.42638714806419</v>
      </c>
      <c r="T71" s="12">
        <v>101.37903406042969</v>
      </c>
      <c r="U71" s="12">
        <v>101.7286793088993</v>
      </c>
      <c r="V71" s="12">
        <v>102.23079729850421</v>
      </c>
      <c r="W71" s="12">
        <v>104.38227905594061</v>
      </c>
      <c r="X71" s="12">
        <v>105.85938335156445</v>
      </c>
      <c r="Y71" s="12">
        <v>107.21433208240873</v>
      </c>
      <c r="Z71" s="12">
        <v>108.71555397834025</v>
      </c>
      <c r="AA71" s="12">
        <v>109.73356671665735</v>
      </c>
    </row>
    <row r="72" spans="1:27">
      <c r="A72" s="1" t="s">
        <v>524</v>
      </c>
      <c r="B72" s="1" t="s">
        <v>549</v>
      </c>
      <c r="D72" s="1">
        <v>30</v>
      </c>
      <c r="E72" s="1" t="s">
        <v>863</v>
      </c>
      <c r="F72" s="1" t="s">
        <v>831</v>
      </c>
      <c r="G72" s="1" t="str">
        <f t="shared" si="5"/>
        <v>30아파트연령2</v>
      </c>
      <c r="H72" s="1194">
        <v>95.082332709639019</v>
      </c>
      <c r="I72" s="1194">
        <v>96.150969959465826</v>
      </c>
      <c r="J72" s="1194">
        <v>97.358785764073957</v>
      </c>
      <c r="K72" s="1194">
        <v>98.225988228185059</v>
      </c>
      <c r="L72" s="1194">
        <v>99.203001675580666</v>
      </c>
      <c r="M72" s="1194">
        <v>100.09808307139598</v>
      </c>
      <c r="N72" s="1194">
        <v>99.951609042680261</v>
      </c>
      <c r="O72" s="12">
        <v>99.798502284436893</v>
      </c>
      <c r="P72" s="12">
        <v>99.783167680752229</v>
      </c>
      <c r="Q72" s="12">
        <v>99.731283618318827</v>
      </c>
      <c r="R72" s="12">
        <v>100</v>
      </c>
      <c r="S72" s="12">
        <v>100.23692410449155</v>
      </c>
      <c r="T72" s="12">
        <v>100.46909011805208</v>
      </c>
      <c r="U72" s="12">
        <v>100.80062051512198</v>
      </c>
      <c r="V72" s="12">
        <v>101.03526676587819</v>
      </c>
      <c r="W72" s="12">
        <v>101.4386523962084</v>
      </c>
      <c r="X72" s="12">
        <v>101.698834587951</v>
      </c>
      <c r="Y72" s="12">
        <v>102.05818443913068</v>
      </c>
      <c r="Z72" s="12">
        <v>102.34675598050538</v>
      </c>
      <c r="AA72" s="12">
        <v>102.48108302571222</v>
      </c>
    </row>
    <row r="73" spans="1:27">
      <c r="A73" s="1" t="s">
        <v>524</v>
      </c>
      <c r="B73" s="1" t="s">
        <v>1381</v>
      </c>
      <c r="D73" s="1">
        <v>31</v>
      </c>
      <c r="E73" s="1" t="s">
        <v>770</v>
      </c>
      <c r="F73" s="1" t="s">
        <v>831</v>
      </c>
      <c r="G73" s="1" t="str">
        <f t="shared" ref="G73" si="6">D73&amp;E73&amp;F73</f>
        <v>31아파트연령2</v>
      </c>
      <c r="H73" s="1194"/>
      <c r="I73" s="1194"/>
      <c r="J73" s="1194"/>
      <c r="K73" s="1194"/>
      <c r="L73" s="1194"/>
      <c r="M73" s="1194"/>
      <c r="N73" s="1194"/>
      <c r="R73" s="12">
        <v>100</v>
      </c>
      <c r="S73" s="12">
        <v>103.0834059827221</v>
      </c>
      <c r="T73" s="12">
        <v>103.37221612149486</v>
      </c>
      <c r="U73" s="12">
        <v>105.45923419668432</v>
      </c>
      <c r="V73" s="12">
        <v>107.84446207562502</v>
      </c>
      <c r="W73" s="12">
        <v>109.0755547386167</v>
      </c>
      <c r="X73" s="12">
        <v>109.65426274204451</v>
      </c>
      <c r="Y73" s="12">
        <v>109.64444623450267</v>
      </c>
      <c r="Z73" s="12">
        <v>110.26325478532245</v>
      </c>
      <c r="AA73" s="12">
        <v>110.60705502317943</v>
      </c>
    </row>
    <row r="74" spans="1:27">
      <c r="A74" s="1" t="s">
        <v>524</v>
      </c>
      <c r="B74" s="1" t="s">
        <v>550</v>
      </c>
      <c r="D74" s="1">
        <v>32</v>
      </c>
      <c r="E74" s="1" t="s">
        <v>863</v>
      </c>
      <c r="F74" s="1" t="s">
        <v>831</v>
      </c>
      <c r="G74" s="1" t="str">
        <f t="shared" si="5"/>
        <v>32아파트연령2</v>
      </c>
      <c r="H74" s="1194">
        <v>98.450387843707688</v>
      </c>
      <c r="I74" s="1194">
        <v>98.83096143461114</v>
      </c>
      <c r="J74" s="1194">
        <v>100.0885261845214</v>
      </c>
      <c r="K74" s="1194">
        <v>99.799042588597331</v>
      </c>
      <c r="L74" s="1194">
        <v>99.889715707237414</v>
      </c>
      <c r="M74" s="1194">
        <v>99.955772272920868</v>
      </c>
      <c r="N74" s="1194">
        <v>99.958416702745168</v>
      </c>
      <c r="O74" s="12">
        <v>99.826492930871609</v>
      </c>
      <c r="P74" s="12">
        <v>99.955513275903257</v>
      </c>
      <c r="Q74" s="12">
        <v>99.983547879524806</v>
      </c>
      <c r="R74" s="12">
        <v>100</v>
      </c>
      <c r="S74" s="12">
        <v>100.15427491688736</v>
      </c>
      <c r="T74" s="12">
        <v>100.15427491688736</v>
      </c>
      <c r="U74" s="12">
        <v>100.21372081280924</v>
      </c>
      <c r="V74" s="12">
        <v>100.01291298172792</v>
      </c>
      <c r="W74" s="12">
        <v>100.3079263615985</v>
      </c>
      <c r="X74" s="12">
        <v>100.47387413057649</v>
      </c>
      <c r="Y74" s="12">
        <v>100.80474217776056</v>
      </c>
      <c r="Z74" s="12">
        <v>100.54784177752671</v>
      </c>
      <c r="AA74" s="12">
        <v>100.70234489474556</v>
      </c>
    </row>
    <row r="75" spans="1:27">
      <c r="A75" s="1" t="s">
        <v>524</v>
      </c>
      <c r="B75" s="1" t="s">
        <v>551</v>
      </c>
      <c r="D75" s="1">
        <v>33</v>
      </c>
      <c r="E75" s="1" t="s">
        <v>863</v>
      </c>
      <c r="F75" s="1" t="s">
        <v>831</v>
      </c>
      <c r="G75" s="1" t="str">
        <f t="shared" si="5"/>
        <v>33아파트연령2</v>
      </c>
      <c r="H75" s="1194">
        <v>98.195054919102503</v>
      </c>
      <c r="I75" s="1194">
        <v>98.412566703190919</v>
      </c>
      <c r="J75" s="1194">
        <v>98.211113073039598</v>
      </c>
      <c r="K75" s="1194">
        <v>98.5483696048897</v>
      </c>
      <c r="L75" s="1194">
        <v>98.785481438017641</v>
      </c>
      <c r="M75" s="1194">
        <v>99.174290468961772</v>
      </c>
      <c r="N75" s="1194">
        <v>99.217768839259762</v>
      </c>
      <c r="O75" s="12">
        <v>99.177632130495326</v>
      </c>
      <c r="P75" s="12">
        <v>99.252169842440253</v>
      </c>
      <c r="Q75" s="12">
        <v>99.40949526557867</v>
      </c>
      <c r="R75" s="12">
        <v>100</v>
      </c>
      <c r="S75" s="12">
        <v>100.34199363320666</v>
      </c>
      <c r="T75" s="12">
        <v>100.55475624777763</v>
      </c>
      <c r="U75" s="12">
        <v>100.74211110672735</v>
      </c>
      <c r="V75" s="12">
        <v>100.98031543288705</v>
      </c>
      <c r="W75" s="12">
        <v>101.5013160328821</v>
      </c>
      <c r="X75" s="12">
        <v>101.88941372795001</v>
      </c>
      <c r="Y75" s="12">
        <v>102.22159936417322</v>
      </c>
      <c r="Z75" s="12">
        <v>102.69976054994126</v>
      </c>
      <c r="AA75" s="12">
        <v>102.9619292165056</v>
      </c>
    </row>
    <row r="76" spans="1:27">
      <c r="A76" s="1" t="s">
        <v>524</v>
      </c>
      <c r="B76" s="1" t="s">
        <v>552</v>
      </c>
      <c r="D76" s="1">
        <v>34</v>
      </c>
      <c r="E76" s="1" t="s">
        <v>863</v>
      </c>
      <c r="F76" s="1" t="s">
        <v>831</v>
      </c>
      <c r="G76" s="1" t="str">
        <f t="shared" si="5"/>
        <v>34아파트연령2</v>
      </c>
      <c r="H76" s="1194">
        <v>93.353091892602052</v>
      </c>
      <c r="I76" s="1194">
        <v>94.104236107251026</v>
      </c>
      <c r="J76" s="1194">
        <v>95.003573417539783</v>
      </c>
      <c r="K76" s="1194">
        <v>95.165502865951666</v>
      </c>
      <c r="L76" s="1194">
        <v>95.953972068615229</v>
      </c>
      <c r="M76" s="1194">
        <v>96.513615996877746</v>
      </c>
      <c r="N76" s="1194">
        <v>96.891458233073266</v>
      </c>
      <c r="O76" s="12">
        <v>98.098795006137266</v>
      </c>
      <c r="P76" s="12">
        <v>98.623615490251439</v>
      </c>
      <c r="Q76" s="12">
        <v>99.359856176270767</v>
      </c>
      <c r="R76" s="12">
        <v>100</v>
      </c>
      <c r="S76" s="12">
        <v>101.71743294812705</v>
      </c>
      <c r="T76" s="12">
        <v>102.07337129960131</v>
      </c>
      <c r="U76" s="12">
        <v>102.39442066747853</v>
      </c>
      <c r="V76" s="12">
        <v>102.86829958998713</v>
      </c>
      <c r="W76" s="12">
        <v>103.16887157193011</v>
      </c>
      <c r="X76" s="12">
        <v>103.62769173569788</v>
      </c>
      <c r="Y76" s="12">
        <v>104.1621387547696</v>
      </c>
      <c r="Z76" s="12">
        <v>104.32058351852191</v>
      </c>
      <c r="AA76" s="12">
        <v>104.73471585449015</v>
      </c>
    </row>
    <row r="77" spans="1:27">
      <c r="A77" s="1" t="s">
        <v>524</v>
      </c>
      <c r="B77" s="1" t="s">
        <v>553</v>
      </c>
      <c r="D77" s="1">
        <v>35</v>
      </c>
      <c r="E77" s="1" t="s">
        <v>863</v>
      </c>
      <c r="F77" s="1" t="s">
        <v>831</v>
      </c>
      <c r="G77" s="1" t="str">
        <f t="shared" si="5"/>
        <v>35아파트연령2</v>
      </c>
      <c r="H77" s="1194">
        <v>101.54205831822698</v>
      </c>
      <c r="I77" s="1194">
        <v>101.74392252664761</v>
      </c>
      <c r="J77" s="1194">
        <v>101.91461592275108</v>
      </c>
      <c r="K77" s="1194">
        <v>101.91461592275108</v>
      </c>
      <c r="L77" s="1194">
        <v>101.74041867816173</v>
      </c>
      <c r="M77" s="1194">
        <v>101.56921270956184</v>
      </c>
      <c r="N77" s="1194">
        <v>100.95038281165621</v>
      </c>
      <c r="O77" s="12">
        <v>100.07696294701863</v>
      </c>
      <c r="P77" s="12">
        <v>99.803766481618339</v>
      </c>
      <c r="Q77" s="12">
        <v>100.22622698402139</v>
      </c>
      <c r="R77" s="12">
        <v>100</v>
      </c>
      <c r="S77" s="12">
        <v>99.612048878285478</v>
      </c>
      <c r="T77" s="12">
        <v>98.988879490704491</v>
      </c>
      <c r="U77" s="12">
        <v>99.249224407154671</v>
      </c>
      <c r="V77" s="12">
        <v>99.490836896210638</v>
      </c>
      <c r="W77" s="12">
        <v>99.7338727841354</v>
      </c>
      <c r="X77" s="12">
        <v>99.647392418577908</v>
      </c>
      <c r="Y77" s="12">
        <v>99.587434253771406</v>
      </c>
      <c r="Z77" s="12">
        <v>99.747577810935667</v>
      </c>
      <c r="AA77" s="12">
        <v>99.859853448006106</v>
      </c>
    </row>
    <row r="78" spans="1:27">
      <c r="A78" s="1" t="s">
        <v>524</v>
      </c>
      <c r="B78" s="1" t="s">
        <v>554</v>
      </c>
      <c r="D78" s="1">
        <v>36</v>
      </c>
      <c r="E78" s="1" t="s">
        <v>863</v>
      </c>
      <c r="F78" s="1" t="s">
        <v>831</v>
      </c>
      <c r="G78" s="1" t="str">
        <f t="shared" si="5"/>
        <v>36아파트연령2</v>
      </c>
      <c r="H78" s="1194">
        <v>97.682348509931373</v>
      </c>
      <c r="I78" s="1194">
        <v>97.956337394584054</v>
      </c>
      <c r="J78" s="1194">
        <v>97.844953484127302</v>
      </c>
      <c r="K78" s="1194">
        <v>98.211954461293701</v>
      </c>
      <c r="L78" s="1194">
        <v>98.514361926408981</v>
      </c>
      <c r="M78" s="1194">
        <v>98.987172021041545</v>
      </c>
      <c r="N78" s="1194">
        <v>98.924776504334773</v>
      </c>
      <c r="O78" s="12">
        <v>99.47303068943836</v>
      </c>
      <c r="P78" s="12">
        <v>99.727705451202368</v>
      </c>
      <c r="Q78" s="12">
        <v>99.959253544127876</v>
      </c>
      <c r="R78" s="12">
        <v>100</v>
      </c>
      <c r="S78" s="12">
        <v>99.903780423022511</v>
      </c>
      <c r="T78" s="12">
        <v>100.19009906191934</v>
      </c>
      <c r="U78" s="12">
        <v>100.42044570154403</v>
      </c>
      <c r="V78" s="12">
        <v>100.66022031998625</v>
      </c>
      <c r="W78" s="12">
        <v>101.13287575063501</v>
      </c>
      <c r="X78" s="12">
        <v>101.20704812653439</v>
      </c>
      <c r="Y78" s="12">
        <v>101.1072889606981</v>
      </c>
      <c r="Z78" s="12">
        <v>100.89103142895195</v>
      </c>
      <c r="AA78" s="12">
        <v>100.70009329116634</v>
      </c>
    </row>
    <row r="79" spans="1:27">
      <c r="A79" s="1" t="s">
        <v>524</v>
      </c>
      <c r="B79" s="1" t="s">
        <v>555</v>
      </c>
      <c r="D79" s="1">
        <v>37</v>
      </c>
      <c r="E79" s="1" t="s">
        <v>863</v>
      </c>
      <c r="F79" s="1" t="s">
        <v>831</v>
      </c>
      <c r="G79" s="1" t="str">
        <f t="shared" si="5"/>
        <v>37아파트연령2</v>
      </c>
      <c r="H79" s="1194">
        <v>91.366541224416039</v>
      </c>
      <c r="I79" s="1194">
        <v>92.156701652421944</v>
      </c>
      <c r="J79" s="1194">
        <v>92.895020609334466</v>
      </c>
      <c r="K79" s="1194">
        <v>93.278903608242388</v>
      </c>
      <c r="L79" s="1194">
        <v>93.948245250152681</v>
      </c>
      <c r="M79" s="1194">
        <v>94.24928929381845</v>
      </c>
      <c r="N79" s="1194">
        <v>95.002715927974862</v>
      </c>
      <c r="O79" s="12">
        <v>95.656412348426883</v>
      </c>
      <c r="P79" s="12">
        <v>97.523847867553016</v>
      </c>
      <c r="Q79" s="12">
        <v>98.934736726226689</v>
      </c>
      <c r="R79" s="12">
        <v>100</v>
      </c>
      <c r="S79" s="12">
        <v>100.55188600661229</v>
      </c>
      <c r="T79" s="12">
        <v>100.86437730676307</v>
      </c>
      <c r="U79" s="12">
        <v>101.39340397629026</v>
      </c>
      <c r="V79" s="12">
        <v>102.218469490215</v>
      </c>
      <c r="W79" s="12">
        <v>102.90084533143062</v>
      </c>
      <c r="X79" s="12">
        <v>103.38443920088901</v>
      </c>
      <c r="Y79" s="12">
        <v>103.62113500085852</v>
      </c>
      <c r="Z79" s="12">
        <v>104.23281716322744</v>
      </c>
      <c r="AA79" s="12">
        <v>104.67123986484556</v>
      </c>
    </row>
    <row r="80" spans="1:27">
      <c r="A80" s="1" t="s">
        <v>524</v>
      </c>
      <c r="B80" s="1" t="s">
        <v>556</v>
      </c>
      <c r="D80" s="1">
        <v>38</v>
      </c>
      <c r="E80" s="1" t="s">
        <v>863</v>
      </c>
      <c r="F80" s="1" t="s">
        <v>831</v>
      </c>
      <c r="G80" s="1" t="str">
        <f t="shared" si="5"/>
        <v>38아파트연령2</v>
      </c>
      <c r="H80" s="1194">
        <v>101.30392091513177</v>
      </c>
      <c r="I80" s="1194">
        <v>101.01298180414032</v>
      </c>
      <c r="J80" s="1194">
        <v>100.96449322262414</v>
      </c>
      <c r="K80" s="1194">
        <v>101.07676955951716</v>
      </c>
      <c r="L80" s="1194">
        <v>100.82910297429076</v>
      </c>
      <c r="M80" s="1194">
        <v>100.69449917502151</v>
      </c>
      <c r="N80" s="1194">
        <v>100.02982520702365</v>
      </c>
      <c r="O80" s="12">
        <v>99.879931709375469</v>
      </c>
      <c r="P80" s="12">
        <v>99.808505155828684</v>
      </c>
      <c r="Q80" s="12">
        <v>99.895407450457782</v>
      </c>
      <c r="R80" s="12">
        <v>100</v>
      </c>
      <c r="S80" s="12">
        <v>100.48190752182975</v>
      </c>
      <c r="T80" s="12">
        <v>100.6006728668017</v>
      </c>
      <c r="U80" s="12">
        <v>100.7573149039529</v>
      </c>
      <c r="V80" s="12">
        <v>101.12247517998942</v>
      </c>
      <c r="W80" s="12">
        <v>101.57873439210752</v>
      </c>
      <c r="X80" s="12">
        <v>102.06938024137897</v>
      </c>
      <c r="Y80" s="12">
        <v>102.30654561694683</v>
      </c>
      <c r="Z80" s="12">
        <v>102.35922520034836</v>
      </c>
      <c r="AA80" s="12">
        <v>102.42723715265099</v>
      </c>
    </row>
    <row r="81" spans="1:27">
      <c r="A81" s="1" t="s">
        <v>524</v>
      </c>
      <c r="B81" s="1" t="s">
        <v>557</v>
      </c>
      <c r="D81" s="1">
        <v>39</v>
      </c>
      <c r="E81" s="1" t="s">
        <v>863</v>
      </c>
      <c r="F81" s="1" t="s">
        <v>831</v>
      </c>
      <c r="G81" s="1" t="str">
        <f t="shared" si="5"/>
        <v>39아파트연령2</v>
      </c>
      <c r="H81" s="1194">
        <v>96.142684777275235</v>
      </c>
      <c r="I81" s="1194">
        <v>99.117422485624729</v>
      </c>
      <c r="J81" s="1194">
        <v>99.117422485624729</v>
      </c>
      <c r="K81" s="1194">
        <v>99.820416942026128</v>
      </c>
      <c r="L81" s="1194">
        <v>100.23314732661419</v>
      </c>
      <c r="M81" s="1194">
        <v>100.23314732661419</v>
      </c>
      <c r="N81" s="1194">
        <v>100.23314732661419</v>
      </c>
      <c r="O81" s="12">
        <v>100.1169665665283</v>
      </c>
      <c r="P81" s="12">
        <v>100.1169665665283</v>
      </c>
      <c r="Q81" s="12">
        <v>100</v>
      </c>
      <c r="R81" s="12">
        <v>100</v>
      </c>
      <c r="S81" s="12">
        <v>100.08441859709806</v>
      </c>
      <c r="T81" s="12">
        <v>100.76072224737878</v>
      </c>
      <c r="U81" s="12">
        <v>100.76072224737878</v>
      </c>
      <c r="V81" s="12">
        <v>100.76072224737878</v>
      </c>
      <c r="W81" s="12">
        <v>101.52313695322717</v>
      </c>
      <c r="X81" s="12">
        <v>101.55333276715557</v>
      </c>
      <c r="Y81" s="12">
        <v>101.55333276715557</v>
      </c>
      <c r="Z81" s="12">
        <v>101.55333276715557</v>
      </c>
      <c r="AA81" s="12">
        <v>101.5805461006496</v>
      </c>
    </row>
    <row r="82" spans="1:27">
      <c r="A82" s="1" t="s">
        <v>655</v>
      </c>
      <c r="D82" s="1">
        <v>40</v>
      </c>
      <c r="E82" s="1" t="s">
        <v>863</v>
      </c>
      <c r="F82" s="1" t="s">
        <v>831</v>
      </c>
      <c r="G82" s="1" t="str">
        <f t="shared" si="5"/>
        <v>40아파트연령2</v>
      </c>
      <c r="H82" s="1194">
        <v>98.80306744270986</v>
      </c>
      <c r="I82" s="1194">
        <v>98.646283394605874</v>
      </c>
      <c r="J82" s="1194">
        <v>98.999008468436287</v>
      </c>
      <c r="K82" s="1194">
        <v>99.212367352342298</v>
      </c>
      <c r="L82" s="1194">
        <v>99.491921133199341</v>
      </c>
      <c r="M82" s="1194">
        <v>99.385742287551281</v>
      </c>
      <c r="N82" s="1194">
        <v>99.237754597509493</v>
      </c>
      <c r="O82" s="12">
        <v>99.051942109238553</v>
      </c>
      <c r="P82" s="12">
        <v>99.300108600735754</v>
      </c>
      <c r="Q82" s="12">
        <v>99.634146942171213</v>
      </c>
      <c r="R82" s="12">
        <v>100</v>
      </c>
      <c r="S82" s="12">
        <v>100.15893512779273</v>
      </c>
      <c r="T82" s="12">
        <v>100.44976880741822</v>
      </c>
      <c r="U82" s="12">
        <v>100.83887351646428</v>
      </c>
      <c r="V82" s="12">
        <v>101.40621556332634</v>
      </c>
      <c r="W82" s="12">
        <v>102.28351803885826</v>
      </c>
      <c r="X82" s="12">
        <v>102.69601376049502</v>
      </c>
      <c r="Y82" s="12">
        <v>103.14650449546343</v>
      </c>
      <c r="Z82" s="12">
        <v>103.66109267131387</v>
      </c>
      <c r="AA82" s="12">
        <v>104.18256503773</v>
      </c>
    </row>
    <row r="83" spans="1:27">
      <c r="A83" s="1" t="s">
        <v>523</v>
      </c>
      <c r="D83" s="1">
        <v>41</v>
      </c>
      <c r="E83" s="1" t="s">
        <v>863</v>
      </c>
      <c r="F83" s="1" t="s">
        <v>831</v>
      </c>
      <c r="G83" s="1" t="str">
        <f t="shared" si="5"/>
        <v>41아파트연령2</v>
      </c>
      <c r="H83" s="1194">
        <v>99.269764675481639</v>
      </c>
      <c r="I83" s="1194">
        <v>99.386388518762914</v>
      </c>
      <c r="J83" s="1194">
        <v>99.551350925923174</v>
      </c>
      <c r="K83" s="1194">
        <v>99.467291958937778</v>
      </c>
      <c r="L83" s="1194">
        <v>99.36747282353663</v>
      </c>
      <c r="M83" s="1194">
        <v>99.288339369907575</v>
      </c>
      <c r="N83" s="1194">
        <v>99.086192809491976</v>
      </c>
      <c r="O83" s="12">
        <v>99.035772713163524</v>
      </c>
      <c r="P83" s="12">
        <v>99.312551448808435</v>
      </c>
      <c r="Q83" s="12">
        <v>99.766275146842759</v>
      </c>
      <c r="R83" s="12">
        <v>100</v>
      </c>
      <c r="S83" s="12">
        <v>100.25779708297856</v>
      </c>
      <c r="T83" s="12">
        <v>100.4415136909699</v>
      </c>
      <c r="U83" s="12">
        <v>100.65476818732255</v>
      </c>
      <c r="V83" s="12">
        <v>101.16137994130358</v>
      </c>
      <c r="W83" s="12">
        <v>101.93765824723</v>
      </c>
      <c r="X83" s="12">
        <v>102.47711891055424</v>
      </c>
      <c r="Y83" s="12">
        <v>102.75480480384923</v>
      </c>
      <c r="Z83" s="12">
        <v>103.01695224491026</v>
      </c>
      <c r="AA83" s="12">
        <v>103.50393588093112</v>
      </c>
    </row>
    <row r="84" spans="1:27">
      <c r="A84" s="1" t="s">
        <v>516</v>
      </c>
      <c r="D84" s="1">
        <v>1</v>
      </c>
      <c r="E84" s="1" t="s">
        <v>863</v>
      </c>
      <c r="F84" s="1" t="s">
        <v>832</v>
      </c>
      <c r="G84" s="1" t="str">
        <f t="shared" si="5"/>
        <v>1아파트연령3</v>
      </c>
      <c r="H84" s="1194">
        <v>98.292644555338711</v>
      </c>
      <c r="I84" s="1194">
        <v>98.412962460153992</v>
      </c>
      <c r="J84" s="1194">
        <v>98.659082162787868</v>
      </c>
      <c r="K84" s="1194">
        <v>98.808968260398146</v>
      </c>
      <c r="L84" s="1194">
        <v>98.88969550739715</v>
      </c>
      <c r="M84" s="1194">
        <v>98.93734417999589</v>
      </c>
      <c r="N84" s="1194">
        <v>98.798258860424184</v>
      </c>
      <c r="O84" s="12">
        <v>98.798257635341045</v>
      </c>
      <c r="P84" s="12">
        <v>99.176052980831599</v>
      </c>
      <c r="Q84" s="12">
        <v>99.627673374559265</v>
      </c>
      <c r="R84" s="12">
        <v>100</v>
      </c>
      <c r="S84" s="12">
        <v>100.26519389982427</v>
      </c>
      <c r="T84" s="12">
        <v>100.54240722292323</v>
      </c>
      <c r="U84" s="12">
        <v>100.90034322289745</v>
      </c>
      <c r="V84" s="12">
        <v>101.39601789814779</v>
      </c>
      <c r="W84" s="12">
        <v>102.0844395641108</v>
      </c>
      <c r="X84" s="12">
        <v>102.52910362497185</v>
      </c>
      <c r="Y84" s="12">
        <v>102.86339856136905</v>
      </c>
      <c r="Z84" s="12">
        <v>103.32275676226692</v>
      </c>
      <c r="AA84" s="12">
        <v>103.97634598545622</v>
      </c>
    </row>
    <row r="85" spans="1:27">
      <c r="A85" s="1" t="s">
        <v>521</v>
      </c>
      <c r="D85" s="1">
        <v>2</v>
      </c>
      <c r="E85" s="1" t="s">
        <v>863</v>
      </c>
      <c r="F85" s="1" t="s">
        <v>832</v>
      </c>
      <c r="G85" s="1" t="str">
        <f t="shared" si="5"/>
        <v>2아파트연령3</v>
      </c>
      <c r="H85" s="1194">
        <v>99.380272289493774</v>
      </c>
      <c r="I85" s="1194">
        <v>99.492434627603132</v>
      </c>
      <c r="J85" s="1194">
        <v>99.423177593736938</v>
      </c>
      <c r="K85" s="1194">
        <v>99.334987945637579</v>
      </c>
      <c r="L85" s="1194">
        <v>99.123208545854553</v>
      </c>
      <c r="M85" s="1194">
        <v>98.932337268025037</v>
      </c>
      <c r="N85" s="1194">
        <v>98.717399899878927</v>
      </c>
      <c r="O85" s="12">
        <v>98.591739646382067</v>
      </c>
      <c r="P85" s="12">
        <v>99.0640251418655</v>
      </c>
      <c r="Q85" s="12">
        <v>99.597918524508344</v>
      </c>
      <c r="R85" s="12">
        <v>100</v>
      </c>
      <c r="S85" s="12">
        <v>100.16970870509547</v>
      </c>
      <c r="T85" s="12">
        <v>100.35607580935107</v>
      </c>
      <c r="U85" s="12">
        <v>100.6945808323255</v>
      </c>
      <c r="V85" s="12">
        <v>101.29597899336737</v>
      </c>
      <c r="W85" s="12">
        <v>102.05002341622635</v>
      </c>
      <c r="X85" s="12">
        <v>102.42230906856071</v>
      </c>
      <c r="Y85" s="12">
        <v>102.79573507395195</v>
      </c>
      <c r="Z85" s="12">
        <v>103.31173901782059</v>
      </c>
      <c r="AA85" s="12">
        <v>104.22217857433853</v>
      </c>
    </row>
    <row r="86" spans="1:27">
      <c r="A86" s="1" t="s">
        <v>1380</v>
      </c>
      <c r="D86" s="1">
        <v>3</v>
      </c>
      <c r="E86" s="1" t="s">
        <v>770</v>
      </c>
      <c r="F86" s="1" t="s">
        <v>832</v>
      </c>
      <c r="G86" s="1" t="str">
        <f t="shared" ref="G86" si="7">D86&amp;E86&amp;F86</f>
        <v>3아파트연령3</v>
      </c>
      <c r="H86" s="1194">
        <v>97.165459598090322</v>
      </c>
      <c r="I86" s="1194">
        <v>97.294120457657328</v>
      </c>
      <c r="J86" s="1194">
        <v>97.864524599270069</v>
      </c>
      <c r="K86" s="1194">
        <v>98.260628766942119</v>
      </c>
      <c r="L86" s="1194">
        <v>98.645537471705481</v>
      </c>
      <c r="M86" s="1194">
        <v>98.942592270247175</v>
      </c>
      <c r="N86" s="1194">
        <v>98.883079418220262</v>
      </c>
      <c r="O86" s="12">
        <v>99.015176510985029</v>
      </c>
      <c r="P86" s="12">
        <v>99.293606991498024</v>
      </c>
      <c r="Q86" s="12">
        <v>99.6588694128302</v>
      </c>
      <c r="R86" s="12">
        <v>100</v>
      </c>
      <c r="S86" s="12">
        <v>100.37776314535631</v>
      </c>
      <c r="T86" s="12">
        <v>100.76229264984605</v>
      </c>
      <c r="U86" s="12">
        <v>101.14320798060228</v>
      </c>
      <c r="V86" s="12">
        <v>101.51396000367383</v>
      </c>
      <c r="W86" s="12">
        <v>102.12498620406379</v>
      </c>
      <c r="X86" s="12">
        <v>102.65501793604722</v>
      </c>
      <c r="Y86" s="12">
        <v>102.94314268753205</v>
      </c>
      <c r="Z86" s="12">
        <v>103.33573382136407</v>
      </c>
      <c r="AA86" s="12">
        <v>103.68757341725615</v>
      </c>
    </row>
    <row r="87" spans="1:27">
      <c r="A87" s="1" t="s">
        <v>522</v>
      </c>
      <c r="D87" s="1">
        <v>4</v>
      </c>
      <c r="E87" s="1" t="s">
        <v>863</v>
      </c>
      <c r="F87" s="1" t="s">
        <v>832</v>
      </c>
      <c r="G87" s="1" t="str">
        <f t="shared" si="5"/>
        <v>4아파트연령3</v>
      </c>
      <c r="H87" s="1194">
        <v>97.430603869214977</v>
      </c>
      <c r="I87" s="1194">
        <v>97.319644533089459</v>
      </c>
      <c r="J87" s="1194">
        <v>97.894237256569397</v>
      </c>
      <c r="K87" s="1194">
        <v>98.242226621323354</v>
      </c>
      <c r="L87" s="1194">
        <v>98.773039840990691</v>
      </c>
      <c r="M87" s="1194">
        <v>99.096809923892721</v>
      </c>
      <c r="N87" s="1194">
        <v>99.043842847762491</v>
      </c>
      <c r="O87" s="12">
        <v>99.09408641222214</v>
      </c>
      <c r="P87" s="12">
        <v>99.296160186346384</v>
      </c>
      <c r="Q87" s="12">
        <v>99.616177204329361</v>
      </c>
      <c r="R87" s="12">
        <v>100</v>
      </c>
      <c r="S87" s="12">
        <v>100.31745294615222</v>
      </c>
      <c r="T87" s="12">
        <v>100.66117355707343</v>
      </c>
      <c r="U87" s="12">
        <v>101.15168948738449</v>
      </c>
      <c r="V87" s="12">
        <v>101.52990560226378</v>
      </c>
      <c r="W87" s="12">
        <v>102.3528589908004</v>
      </c>
      <c r="X87" s="12">
        <v>102.92806180033014</v>
      </c>
      <c r="Y87" s="12">
        <v>103.30160494063121</v>
      </c>
      <c r="Z87" s="12">
        <v>103.88761744747512</v>
      </c>
      <c r="AA87" s="12">
        <v>104.34741235154749</v>
      </c>
    </row>
    <row r="88" spans="1:27">
      <c r="A88" s="1" t="s">
        <v>853</v>
      </c>
      <c r="D88" s="1">
        <v>5</v>
      </c>
      <c r="E88" s="1" t="s">
        <v>863</v>
      </c>
      <c r="F88" s="1" t="s">
        <v>832</v>
      </c>
      <c r="G88" s="1" t="str">
        <f t="shared" si="5"/>
        <v>5아파트연령3</v>
      </c>
      <c r="H88" s="1194">
        <v>96.93999094332527</v>
      </c>
      <c r="I88" s="1194">
        <v>97.272366179638624</v>
      </c>
      <c r="J88" s="1194">
        <v>97.839201342906478</v>
      </c>
      <c r="K88" s="1194">
        <v>98.276319526896089</v>
      </c>
      <c r="L88" s="1194">
        <v>98.536970228186149</v>
      </c>
      <c r="M88" s="1194">
        <v>98.811309497141778</v>
      </c>
      <c r="N88" s="1194">
        <v>98.746232838137288</v>
      </c>
      <c r="O88" s="12">
        <v>98.947954544918446</v>
      </c>
      <c r="P88" s="12">
        <v>99.29143041573883</v>
      </c>
      <c r="Q88" s="12">
        <v>99.695279452727718</v>
      </c>
      <c r="R88" s="12">
        <v>100</v>
      </c>
      <c r="S88" s="12">
        <v>100.4147183467994</v>
      </c>
      <c r="T88" s="12">
        <v>100.78994133035881</v>
      </c>
      <c r="U88" s="12">
        <v>101.04261503744551</v>
      </c>
      <c r="V88" s="12">
        <v>101.36585069541175</v>
      </c>
      <c r="W88" s="12">
        <v>101.79639761896884</v>
      </c>
      <c r="X88" s="12">
        <v>102.28724646454812</v>
      </c>
      <c r="Y88" s="12">
        <v>102.4867871614009</v>
      </c>
      <c r="Z88" s="12">
        <v>102.72926407818271</v>
      </c>
      <c r="AA88" s="12">
        <v>102.98745180533646</v>
      </c>
    </row>
    <row r="89" spans="1:27">
      <c r="A89" s="1" t="s">
        <v>524</v>
      </c>
      <c r="B89" s="1" t="s">
        <v>525</v>
      </c>
      <c r="D89" s="1">
        <v>6</v>
      </c>
      <c r="E89" s="1" t="s">
        <v>863</v>
      </c>
      <c r="F89" s="1" t="s">
        <v>832</v>
      </c>
      <c r="G89" s="1" t="str">
        <f t="shared" si="5"/>
        <v>6아파트연령3</v>
      </c>
      <c r="H89" s="1194">
        <v>99.065286872239739</v>
      </c>
      <c r="I89" s="1194">
        <v>99.122361899565391</v>
      </c>
      <c r="J89" s="1194">
        <v>99.066777157977526</v>
      </c>
      <c r="K89" s="1194">
        <v>98.837317727361452</v>
      </c>
      <c r="L89" s="1194">
        <v>98.603702810049597</v>
      </c>
      <c r="M89" s="1194">
        <v>98.420704997759771</v>
      </c>
      <c r="N89" s="1194">
        <v>98.152728772431374</v>
      </c>
      <c r="O89" s="12">
        <v>98.08506427990838</v>
      </c>
      <c r="P89" s="12">
        <v>98.785422912006496</v>
      </c>
      <c r="Q89" s="12">
        <v>99.4635065719458</v>
      </c>
      <c r="R89" s="12">
        <v>100</v>
      </c>
      <c r="S89" s="12">
        <v>100.18652133297539</v>
      </c>
      <c r="T89" s="12">
        <v>100.45342684574415</v>
      </c>
      <c r="U89" s="12">
        <v>101.03028397522212</v>
      </c>
      <c r="V89" s="12">
        <v>101.83647048151172</v>
      </c>
      <c r="W89" s="12">
        <v>102.38171350349769</v>
      </c>
      <c r="X89" s="12">
        <v>102.61264500397536</v>
      </c>
      <c r="Y89" s="12">
        <v>102.87985664361332</v>
      </c>
      <c r="Z89" s="12">
        <v>103.58500048907247</v>
      </c>
      <c r="AA89" s="12">
        <v>104.72426213386343</v>
      </c>
    </row>
    <row r="90" spans="1:27">
      <c r="A90" s="1" t="s">
        <v>524</v>
      </c>
      <c r="B90" s="1" t="s">
        <v>525</v>
      </c>
      <c r="C90" s="1" t="s">
        <v>526</v>
      </c>
      <c r="D90" s="1">
        <v>7</v>
      </c>
      <c r="E90" s="1" t="s">
        <v>863</v>
      </c>
      <c r="F90" s="1" t="s">
        <v>832</v>
      </c>
      <c r="G90" s="1" t="str">
        <f t="shared" si="5"/>
        <v>7아파트연령3</v>
      </c>
      <c r="H90" s="1194">
        <v>99.713486206161065</v>
      </c>
      <c r="I90" s="1194">
        <v>99.641274326091732</v>
      </c>
      <c r="J90" s="1194">
        <v>99.557752592052239</v>
      </c>
      <c r="K90" s="1194">
        <v>99.254686046429413</v>
      </c>
      <c r="L90" s="1194">
        <v>98.954121062182097</v>
      </c>
      <c r="M90" s="1194">
        <v>98.755645550389289</v>
      </c>
      <c r="N90" s="1194">
        <v>98.465377661055854</v>
      </c>
      <c r="O90" s="12">
        <v>98.518084110240423</v>
      </c>
      <c r="P90" s="12">
        <v>98.956352184524377</v>
      </c>
      <c r="Q90" s="12">
        <v>99.523602762337831</v>
      </c>
      <c r="R90" s="12">
        <v>100</v>
      </c>
      <c r="S90" s="12">
        <v>100.24191310447483</v>
      </c>
      <c r="T90" s="12">
        <v>100.52012033282132</v>
      </c>
      <c r="U90" s="12">
        <v>101.11941160668805</v>
      </c>
      <c r="V90" s="12">
        <v>102.00922756448023</v>
      </c>
      <c r="W90" s="12">
        <v>102.66713044017455</v>
      </c>
      <c r="X90" s="12">
        <v>102.92321626481611</v>
      </c>
      <c r="Y90" s="12">
        <v>103.21100223730429</v>
      </c>
      <c r="Z90" s="12">
        <v>103.7720152378911</v>
      </c>
      <c r="AA90" s="12">
        <v>104.75844955023652</v>
      </c>
    </row>
    <row r="91" spans="1:27">
      <c r="A91" s="1" t="s">
        <v>524</v>
      </c>
      <c r="B91" s="1" t="s">
        <v>525</v>
      </c>
      <c r="C91" s="1" t="s">
        <v>527</v>
      </c>
      <c r="D91" s="1">
        <v>8</v>
      </c>
      <c r="E91" s="1" t="s">
        <v>863</v>
      </c>
      <c r="F91" s="1" t="s">
        <v>832</v>
      </c>
      <c r="G91" s="1" t="str">
        <f t="shared" si="5"/>
        <v>8아파트연령3</v>
      </c>
      <c r="H91" s="1194">
        <v>96.956633464668144</v>
      </c>
      <c r="I91" s="1194">
        <v>97.003126813495342</v>
      </c>
      <c r="J91" s="1194">
        <v>96.979975084668837</v>
      </c>
      <c r="K91" s="1194">
        <v>97.100632949987656</v>
      </c>
      <c r="L91" s="1194">
        <v>97.181317534884926</v>
      </c>
      <c r="M91" s="1194">
        <v>96.825157349591763</v>
      </c>
      <c r="N91" s="1194">
        <v>96.779178513011203</v>
      </c>
      <c r="O91" s="12">
        <v>97.388748749027613</v>
      </c>
      <c r="P91" s="12">
        <v>98.160010567946401</v>
      </c>
      <c r="Q91" s="12">
        <v>98.889702426088135</v>
      </c>
      <c r="R91" s="12">
        <v>100</v>
      </c>
      <c r="S91" s="12">
        <v>100.41473251236359</v>
      </c>
      <c r="T91" s="12">
        <v>100.84308517965326</v>
      </c>
      <c r="U91" s="12">
        <v>101.66577094014771</v>
      </c>
      <c r="V91" s="12">
        <v>102.78301560632599</v>
      </c>
      <c r="W91" s="12">
        <v>104.31620892953177</v>
      </c>
      <c r="X91" s="12">
        <v>104.52521748383458</v>
      </c>
      <c r="Y91" s="12">
        <v>104.95171606296827</v>
      </c>
      <c r="Z91" s="12">
        <v>105.5490304390059</v>
      </c>
      <c r="AA91" s="12">
        <v>106.50765501755448</v>
      </c>
    </row>
    <row r="92" spans="1:27">
      <c r="A92" s="1" t="s">
        <v>524</v>
      </c>
      <c r="B92" s="1" t="s">
        <v>525</v>
      </c>
      <c r="C92" s="1" t="s">
        <v>528</v>
      </c>
      <c r="D92" s="1">
        <v>9</v>
      </c>
      <c r="E92" s="1" t="s">
        <v>863</v>
      </c>
      <c r="F92" s="1" t="s">
        <v>832</v>
      </c>
      <c r="G92" s="1" t="str">
        <f t="shared" si="5"/>
        <v>9아파트연령3</v>
      </c>
      <c r="H92" s="1194">
        <v>100.51517984598108</v>
      </c>
      <c r="I92" s="1194">
        <v>100.47780022648958</v>
      </c>
      <c r="J92" s="1194">
        <v>100.28545254882398</v>
      </c>
      <c r="K92" s="1194">
        <v>99.822327774536646</v>
      </c>
      <c r="L92" s="1194">
        <v>99.260755231953553</v>
      </c>
      <c r="M92" s="1194">
        <v>99.073773553618054</v>
      </c>
      <c r="N92" s="1194">
        <v>98.728211114678103</v>
      </c>
      <c r="O92" s="12">
        <v>98.725411508383885</v>
      </c>
      <c r="P92" s="12">
        <v>98.972138261962257</v>
      </c>
      <c r="Q92" s="12">
        <v>99.525885303127325</v>
      </c>
      <c r="R92" s="12">
        <v>100</v>
      </c>
      <c r="S92" s="12">
        <v>100.22536691378532</v>
      </c>
      <c r="T92" s="12">
        <v>100.50687408524084</v>
      </c>
      <c r="U92" s="12">
        <v>101.22217911668048</v>
      </c>
      <c r="V92" s="12">
        <v>102.0658673650608</v>
      </c>
      <c r="W92" s="12">
        <v>102.50941935088282</v>
      </c>
      <c r="X92" s="12">
        <v>102.72707376822036</v>
      </c>
      <c r="Y92" s="12">
        <v>102.88450977343697</v>
      </c>
      <c r="Z92" s="12">
        <v>103.59900158833666</v>
      </c>
      <c r="AA92" s="12">
        <v>104.54364777330805</v>
      </c>
    </row>
    <row r="93" spans="1:27">
      <c r="A93" s="1" t="s">
        <v>524</v>
      </c>
      <c r="B93" s="1" t="s">
        <v>525</v>
      </c>
      <c r="C93" s="1" t="s">
        <v>529</v>
      </c>
      <c r="D93" s="1">
        <v>10</v>
      </c>
      <c r="E93" s="1" t="s">
        <v>863</v>
      </c>
      <c r="F93" s="1" t="s">
        <v>832</v>
      </c>
      <c r="G93" s="1" t="str">
        <f t="shared" si="5"/>
        <v>10아파트연령3</v>
      </c>
      <c r="H93" s="1194">
        <v>98.46449216282511</v>
      </c>
      <c r="I93" s="1194">
        <v>98.206719471919953</v>
      </c>
      <c r="J93" s="1194">
        <v>98.462802749791422</v>
      </c>
      <c r="K93" s="1194">
        <v>98.474684991778034</v>
      </c>
      <c r="L93" s="1194">
        <v>98.866879050413189</v>
      </c>
      <c r="M93" s="1194">
        <v>98.716733068062823</v>
      </c>
      <c r="N93" s="1194">
        <v>98.482545748010125</v>
      </c>
      <c r="O93" s="12">
        <v>98.418209294899768</v>
      </c>
      <c r="P93" s="12">
        <v>99.34195124261322</v>
      </c>
      <c r="Q93" s="12">
        <v>99.866244092553544</v>
      </c>
      <c r="R93" s="12">
        <v>100</v>
      </c>
      <c r="S93" s="12">
        <v>100.18084565458267</v>
      </c>
      <c r="T93" s="12">
        <v>100.34382118843803</v>
      </c>
      <c r="U93" s="12">
        <v>100.38188311949949</v>
      </c>
      <c r="V93" s="12">
        <v>101.27802618181592</v>
      </c>
      <c r="W93" s="12">
        <v>102.09369236944875</v>
      </c>
      <c r="X93" s="12">
        <v>102.51707329404647</v>
      </c>
      <c r="Y93" s="12">
        <v>103.17129001502197</v>
      </c>
      <c r="Z93" s="12">
        <v>103.16566142965367</v>
      </c>
      <c r="AA93" s="12">
        <v>104.3180147667732</v>
      </c>
    </row>
    <row r="94" spans="1:27">
      <c r="A94" s="1" t="s">
        <v>524</v>
      </c>
      <c r="B94" s="1" t="s">
        <v>525</v>
      </c>
      <c r="C94" s="1" t="s">
        <v>530</v>
      </c>
      <c r="D94" s="1">
        <v>11</v>
      </c>
      <c r="E94" s="1" t="s">
        <v>863</v>
      </c>
      <c r="F94" s="1" t="s">
        <v>832</v>
      </c>
      <c r="G94" s="1" t="str">
        <f t="shared" si="5"/>
        <v>11아파트연령3</v>
      </c>
      <c r="H94" s="1194">
        <v>98.315575603987426</v>
      </c>
      <c r="I94" s="1194">
        <v>98.521339394074616</v>
      </c>
      <c r="J94" s="1194">
        <v>98.497941352000026</v>
      </c>
      <c r="K94" s="1194">
        <v>98.353379756070666</v>
      </c>
      <c r="L94" s="1194">
        <v>98.197100202430249</v>
      </c>
      <c r="M94" s="1194">
        <v>98.031998554425812</v>
      </c>
      <c r="N94" s="1194">
        <v>97.789807066044148</v>
      </c>
      <c r="O94" s="12">
        <v>97.583082252431637</v>
      </c>
      <c r="P94" s="12">
        <v>98.586696883553913</v>
      </c>
      <c r="Q94" s="12">
        <v>99.393552342563424</v>
      </c>
      <c r="R94" s="12">
        <v>100</v>
      </c>
      <c r="S94" s="12">
        <v>100.12353618524779</v>
      </c>
      <c r="T94" s="12">
        <v>100.37759968229925</v>
      </c>
      <c r="U94" s="12">
        <v>100.92897392954849</v>
      </c>
      <c r="V94" s="12">
        <v>101.64027069339355</v>
      </c>
      <c r="W94" s="12">
        <v>102.05794324242461</v>
      </c>
      <c r="X94" s="12">
        <v>102.26042994047555</v>
      </c>
      <c r="Y94" s="12">
        <v>102.50438534883848</v>
      </c>
      <c r="Z94" s="12">
        <v>103.37263300653102</v>
      </c>
      <c r="AA94" s="12">
        <v>104.68537873283151</v>
      </c>
    </row>
    <row r="95" spans="1:27">
      <c r="A95" s="1" t="s">
        <v>524</v>
      </c>
      <c r="B95" s="1" t="s">
        <v>525</v>
      </c>
      <c r="C95" s="1" t="s">
        <v>531</v>
      </c>
      <c r="D95" s="1">
        <v>12</v>
      </c>
      <c r="E95" s="1" t="s">
        <v>863</v>
      </c>
      <c r="F95" s="1" t="s">
        <v>832</v>
      </c>
      <c r="G95" s="1" t="str">
        <f t="shared" si="5"/>
        <v>12아파트연령3</v>
      </c>
      <c r="H95" s="1194">
        <v>98.717614176304792</v>
      </c>
      <c r="I95" s="1194">
        <v>98.864828247843519</v>
      </c>
      <c r="J95" s="1194">
        <v>98.965542737496776</v>
      </c>
      <c r="K95" s="1194">
        <v>98.764140693206812</v>
      </c>
      <c r="L95" s="1194">
        <v>98.475548187073642</v>
      </c>
      <c r="M95" s="1194">
        <v>98.445633975340314</v>
      </c>
      <c r="N95" s="1194">
        <v>98.206965211202103</v>
      </c>
      <c r="O95" s="12">
        <v>98.034168608213434</v>
      </c>
      <c r="P95" s="12">
        <v>98.662268651285672</v>
      </c>
      <c r="Q95" s="12">
        <v>99.535366200197942</v>
      </c>
      <c r="R95" s="12">
        <v>100</v>
      </c>
      <c r="S95" s="12">
        <v>100.01356000691864</v>
      </c>
      <c r="T95" s="12">
        <v>100.27873285553835</v>
      </c>
      <c r="U95" s="12">
        <v>100.83946052793999</v>
      </c>
      <c r="V95" s="12">
        <v>101.6328054229549</v>
      </c>
      <c r="W95" s="12">
        <v>102.15351932275712</v>
      </c>
      <c r="X95" s="12">
        <v>102.56450564178685</v>
      </c>
      <c r="Y95" s="12">
        <v>102.92010227404901</v>
      </c>
      <c r="Z95" s="12">
        <v>103.77544500429448</v>
      </c>
      <c r="AA95" s="12">
        <v>105.10352838078801</v>
      </c>
    </row>
    <row r="96" spans="1:27">
      <c r="A96" s="1" t="s">
        <v>524</v>
      </c>
      <c r="B96" s="1" t="s">
        <v>525</v>
      </c>
      <c r="C96" s="1" t="s">
        <v>532</v>
      </c>
      <c r="D96" s="1">
        <v>13</v>
      </c>
      <c r="E96" s="1" t="s">
        <v>863</v>
      </c>
      <c r="F96" s="1" t="s">
        <v>832</v>
      </c>
      <c r="G96" s="1" t="str">
        <f t="shared" si="5"/>
        <v>13아파트연령3</v>
      </c>
      <c r="H96" s="1194">
        <v>97.40008502986268</v>
      </c>
      <c r="I96" s="1194">
        <v>97.738400591444901</v>
      </c>
      <c r="J96" s="1194">
        <v>97.434303014350419</v>
      </c>
      <c r="K96" s="1194">
        <v>97.418160755336643</v>
      </c>
      <c r="L96" s="1194">
        <v>97.561735941281484</v>
      </c>
      <c r="M96" s="1194">
        <v>97.090301284870449</v>
      </c>
      <c r="N96" s="1194">
        <v>96.840162119205175</v>
      </c>
      <c r="O96" s="12">
        <v>96.556800617516572</v>
      </c>
      <c r="P96" s="12">
        <v>98.413669707111879</v>
      </c>
      <c r="Q96" s="12">
        <v>99.069211230995521</v>
      </c>
      <c r="R96" s="12">
        <v>100</v>
      </c>
      <c r="S96" s="12">
        <v>100.37249091222438</v>
      </c>
      <c r="T96" s="12">
        <v>100.60136456998561</v>
      </c>
      <c r="U96" s="12">
        <v>101.13153683684435</v>
      </c>
      <c r="V96" s="12">
        <v>101.65714171149006</v>
      </c>
      <c r="W96" s="12">
        <v>101.84230267068865</v>
      </c>
      <c r="X96" s="12">
        <v>101.57663718185108</v>
      </c>
      <c r="Y96" s="12">
        <v>101.57117870820554</v>
      </c>
      <c r="Z96" s="12">
        <v>102.46816241921546</v>
      </c>
      <c r="AA96" s="12">
        <v>103.74661782258639</v>
      </c>
    </row>
    <row r="97" spans="1:27">
      <c r="A97" s="1" t="s">
        <v>524</v>
      </c>
      <c r="B97" s="1" t="s">
        <v>533</v>
      </c>
      <c r="D97" s="1">
        <v>14</v>
      </c>
      <c r="E97" s="1" t="s">
        <v>863</v>
      </c>
      <c r="F97" s="1" t="s">
        <v>832</v>
      </c>
      <c r="G97" s="1" t="str">
        <f t="shared" si="5"/>
        <v>14아파트연령3</v>
      </c>
      <c r="H97" s="1194">
        <v>99.608960305727976</v>
      </c>
      <c r="I97" s="1194">
        <v>99.773627865907187</v>
      </c>
      <c r="J97" s="1194">
        <v>99.694158660384133</v>
      </c>
      <c r="K97" s="1194">
        <v>99.667883510414967</v>
      </c>
      <c r="L97" s="1194">
        <v>99.489397351120616</v>
      </c>
      <c r="M97" s="1194">
        <v>99.267289356614612</v>
      </c>
      <c r="N97" s="1194">
        <v>99.069421456719681</v>
      </c>
      <c r="O97" s="12">
        <v>98.885207694683928</v>
      </c>
      <c r="P97" s="12">
        <v>99.217472626847069</v>
      </c>
      <c r="Q97" s="12">
        <v>99.693521389702596</v>
      </c>
      <c r="R97" s="12">
        <v>100</v>
      </c>
      <c r="S97" s="12">
        <v>100.14602538066642</v>
      </c>
      <c r="T97" s="12">
        <v>100.3118716455176</v>
      </c>
      <c r="U97" s="12">
        <v>100.52055695784618</v>
      </c>
      <c r="V97" s="12">
        <v>100.95413474017769</v>
      </c>
      <c r="W97" s="12">
        <v>101.8420079772246</v>
      </c>
      <c r="X97" s="12">
        <v>102.31793985893731</v>
      </c>
      <c r="Y97" s="12">
        <v>102.71845976934448</v>
      </c>
      <c r="Z97" s="12">
        <v>103.12757811363812</v>
      </c>
      <c r="AA97" s="12">
        <v>103.96005088725822</v>
      </c>
    </row>
    <row r="98" spans="1:27">
      <c r="A98" s="1" t="s">
        <v>524</v>
      </c>
      <c r="B98" s="1" t="s">
        <v>533</v>
      </c>
      <c r="C98" s="1" t="s">
        <v>534</v>
      </c>
      <c r="D98" s="1">
        <v>15</v>
      </c>
      <c r="E98" s="1" t="s">
        <v>863</v>
      </c>
      <c r="F98" s="1" t="s">
        <v>832</v>
      </c>
      <c r="G98" s="1" t="str">
        <f t="shared" si="5"/>
        <v>15아파트연령3</v>
      </c>
      <c r="H98" s="1194">
        <v>101.01049613208744</v>
      </c>
      <c r="I98" s="1194">
        <v>101.01049613208744</v>
      </c>
      <c r="J98" s="1194">
        <v>100.97063767443123</v>
      </c>
      <c r="K98" s="1194">
        <v>101.24085429351832</v>
      </c>
      <c r="L98" s="1194">
        <v>100.75801484711224</v>
      </c>
      <c r="M98" s="1194">
        <v>100.34131568767361</v>
      </c>
      <c r="N98" s="1194">
        <v>99.757033395526975</v>
      </c>
      <c r="O98" s="12">
        <v>99.232052968539762</v>
      </c>
      <c r="P98" s="12">
        <v>99.432078974164682</v>
      </c>
      <c r="Q98" s="12">
        <v>99.599984386332721</v>
      </c>
      <c r="R98" s="12">
        <v>100</v>
      </c>
      <c r="S98" s="12">
        <v>99.623238989610414</v>
      </c>
      <c r="T98" s="12">
        <v>99.083554952074891</v>
      </c>
      <c r="U98" s="12">
        <v>99.280363810723628</v>
      </c>
      <c r="V98" s="12">
        <v>99.847504604393038</v>
      </c>
      <c r="W98" s="12">
        <v>101.28877446219443</v>
      </c>
      <c r="X98" s="12">
        <v>101.42831222196482</v>
      </c>
      <c r="Y98" s="12">
        <v>102.23886568066669</v>
      </c>
      <c r="Z98" s="12">
        <v>103.6705377573885</v>
      </c>
      <c r="AA98" s="12">
        <v>105.18066325550596</v>
      </c>
    </row>
    <row r="99" spans="1:27">
      <c r="A99" s="1" t="s">
        <v>524</v>
      </c>
      <c r="B99" s="1" t="s">
        <v>533</v>
      </c>
      <c r="C99" s="1" t="s">
        <v>535</v>
      </c>
      <c r="D99" s="1">
        <v>16</v>
      </c>
      <c r="E99" s="1" t="s">
        <v>863</v>
      </c>
      <c r="F99" s="1" t="s">
        <v>832</v>
      </c>
      <c r="G99" s="1" t="str">
        <f t="shared" si="5"/>
        <v>16아파트연령3</v>
      </c>
      <c r="H99" s="1194">
        <v>99.984590962305163</v>
      </c>
      <c r="I99" s="1194">
        <v>99.708541269026227</v>
      </c>
      <c r="J99" s="1194">
        <v>99.218871924980647</v>
      </c>
      <c r="K99" s="1194">
        <v>98.818729170779577</v>
      </c>
      <c r="L99" s="1194">
        <v>98.790907378495703</v>
      </c>
      <c r="M99" s="1194">
        <v>98.730985674129016</v>
      </c>
      <c r="N99" s="1194">
        <v>98.770805190891835</v>
      </c>
      <c r="O99" s="12">
        <v>98.755414476548836</v>
      </c>
      <c r="P99" s="12">
        <v>99.013399769846075</v>
      </c>
      <c r="Q99" s="12">
        <v>99.626665119029425</v>
      </c>
      <c r="R99" s="12">
        <v>100</v>
      </c>
      <c r="S99" s="12">
        <v>100.37249619911857</v>
      </c>
      <c r="T99" s="12">
        <v>100.73474288736494</v>
      </c>
      <c r="U99" s="12">
        <v>100.96689659174778</v>
      </c>
      <c r="V99" s="12">
        <v>101.40935626072272</v>
      </c>
      <c r="W99" s="12">
        <v>102.33177780011542</v>
      </c>
      <c r="X99" s="12">
        <v>102.7561784829397</v>
      </c>
      <c r="Y99" s="12">
        <v>103.16348744024046</v>
      </c>
      <c r="Z99" s="12">
        <v>103.46991017181884</v>
      </c>
      <c r="AA99" s="12">
        <v>104.15834577018845</v>
      </c>
    </row>
    <row r="100" spans="1:27">
      <c r="A100" s="1" t="s">
        <v>524</v>
      </c>
      <c r="B100" s="1" t="s">
        <v>533</v>
      </c>
      <c r="C100" s="1" t="s">
        <v>536</v>
      </c>
      <c r="D100" s="1">
        <v>17</v>
      </c>
      <c r="E100" s="1" t="s">
        <v>863</v>
      </c>
      <c r="F100" s="1" t="s">
        <v>832</v>
      </c>
      <c r="G100" s="1" t="str">
        <f t="shared" si="5"/>
        <v>17아파트연령3</v>
      </c>
      <c r="H100" s="1194">
        <v>97.836555447064399</v>
      </c>
      <c r="I100" s="1194">
        <v>97.992229675106955</v>
      </c>
      <c r="J100" s="1194">
        <v>97.728285220607859</v>
      </c>
      <c r="K100" s="1194">
        <v>97.923058516925892</v>
      </c>
      <c r="L100" s="1194">
        <v>98.062808937330757</v>
      </c>
      <c r="M100" s="1194">
        <v>98.059712616269493</v>
      </c>
      <c r="N100" s="1194">
        <v>98.020950695359772</v>
      </c>
      <c r="O100" s="12">
        <v>98.019915606228437</v>
      </c>
      <c r="P100" s="12">
        <v>98.801393336398476</v>
      </c>
      <c r="Q100" s="12">
        <v>99.657053461153367</v>
      </c>
      <c r="R100" s="12">
        <v>100</v>
      </c>
      <c r="S100" s="12">
        <v>100.3381140874166</v>
      </c>
      <c r="T100" s="12">
        <v>100.55775263161215</v>
      </c>
      <c r="U100" s="12">
        <v>100.64257773954297</v>
      </c>
      <c r="V100" s="12">
        <v>101.25116102977965</v>
      </c>
      <c r="W100" s="12">
        <v>101.9827282145346</v>
      </c>
      <c r="X100" s="12">
        <v>102.37998174829018</v>
      </c>
      <c r="Y100" s="12">
        <v>102.68208124605285</v>
      </c>
      <c r="Z100" s="12">
        <v>102.80149121481861</v>
      </c>
      <c r="AA100" s="12">
        <v>103.64376189433095</v>
      </c>
    </row>
    <row r="101" spans="1:27">
      <c r="A101" s="1" t="s">
        <v>524</v>
      </c>
      <c r="B101" s="1" t="s">
        <v>533</v>
      </c>
      <c r="C101" s="1" t="s">
        <v>537</v>
      </c>
      <c r="D101" s="1">
        <v>18</v>
      </c>
      <c r="E101" s="1" t="s">
        <v>863</v>
      </c>
      <c r="F101" s="1" t="s">
        <v>832</v>
      </c>
      <c r="G101" s="1" t="str">
        <f t="shared" si="5"/>
        <v>18아파트연령3</v>
      </c>
      <c r="H101" s="1194">
        <v>101.7288790201074</v>
      </c>
      <c r="I101" s="1194">
        <v>101.59788103470396</v>
      </c>
      <c r="J101" s="1194">
        <v>102.20110824067146</v>
      </c>
      <c r="K101" s="1194">
        <v>102.33606543219685</v>
      </c>
      <c r="L101" s="1194">
        <v>101.04554826792946</v>
      </c>
      <c r="M101" s="1194">
        <v>100.19022616200958</v>
      </c>
      <c r="N101" s="1194">
        <v>99.676522927599962</v>
      </c>
      <c r="O101" s="12">
        <v>99.1931433875273</v>
      </c>
      <c r="P101" s="12">
        <v>99.424083860706162</v>
      </c>
      <c r="Q101" s="12">
        <v>99.869101755039281</v>
      </c>
      <c r="R101" s="12">
        <v>100</v>
      </c>
      <c r="S101" s="12">
        <v>100.25239070852163</v>
      </c>
      <c r="T101" s="12">
        <v>100.83389021598283</v>
      </c>
      <c r="U101" s="12">
        <v>101.13280991929649</v>
      </c>
      <c r="V101" s="12">
        <v>101.54530315478742</v>
      </c>
      <c r="W101" s="12">
        <v>101.99553520621501</v>
      </c>
      <c r="X101" s="12">
        <v>102.15786501589528</v>
      </c>
      <c r="Y101" s="12">
        <v>102.16768956506388</v>
      </c>
      <c r="Z101" s="12">
        <v>102.77979353945935</v>
      </c>
      <c r="AA101" s="12">
        <v>103.4254532461175</v>
      </c>
    </row>
    <row r="102" spans="1:27">
      <c r="A102" s="1" t="s">
        <v>524</v>
      </c>
      <c r="B102" s="1" t="s">
        <v>533</v>
      </c>
      <c r="C102" s="1" t="s">
        <v>538</v>
      </c>
      <c r="D102" s="1">
        <v>19</v>
      </c>
      <c r="E102" s="1" t="s">
        <v>863</v>
      </c>
      <c r="F102" s="1" t="s">
        <v>832</v>
      </c>
      <c r="G102" s="1" t="str">
        <f t="shared" si="5"/>
        <v>19아파트연령3</v>
      </c>
      <c r="H102" s="1194">
        <v>99.987328236422016</v>
      </c>
      <c r="I102" s="1194">
        <v>100.27135822497122</v>
      </c>
      <c r="J102" s="1194">
        <v>100.14090654795436</v>
      </c>
      <c r="K102" s="1194">
        <v>100.80633445998673</v>
      </c>
      <c r="L102" s="1194">
        <v>100.93216734938584</v>
      </c>
      <c r="M102" s="1194">
        <v>100.64477924194772</v>
      </c>
      <c r="N102" s="1194">
        <v>100.04154066975661</v>
      </c>
      <c r="O102" s="12">
        <v>99.016265740852432</v>
      </c>
      <c r="P102" s="12">
        <v>99.306414292544844</v>
      </c>
      <c r="Q102" s="12">
        <v>99.816178580485257</v>
      </c>
      <c r="R102" s="12">
        <v>100</v>
      </c>
      <c r="S102" s="12">
        <v>99.502818476381265</v>
      </c>
      <c r="T102" s="12">
        <v>99.502818476381265</v>
      </c>
      <c r="U102" s="12">
        <v>99.773266932776494</v>
      </c>
      <c r="V102" s="12">
        <v>100.27797743921629</v>
      </c>
      <c r="W102" s="12">
        <v>100.98619580487018</v>
      </c>
      <c r="X102" s="12">
        <v>102.36635243794738</v>
      </c>
      <c r="Y102" s="12">
        <v>102.83656543299141</v>
      </c>
      <c r="Z102" s="12">
        <v>103.87158775368633</v>
      </c>
      <c r="AA102" s="12">
        <v>104.48484505739417</v>
      </c>
    </row>
    <row r="103" spans="1:27">
      <c r="A103" s="1" t="s">
        <v>524</v>
      </c>
      <c r="B103" s="1" t="s">
        <v>533</v>
      </c>
      <c r="C103" s="1" t="s">
        <v>539</v>
      </c>
      <c r="D103" s="1">
        <v>20</v>
      </c>
      <c r="E103" s="1" t="s">
        <v>863</v>
      </c>
      <c r="F103" s="1" t="s">
        <v>832</v>
      </c>
      <c r="G103" s="1" t="str">
        <f t="shared" si="5"/>
        <v>20아파트연령3</v>
      </c>
      <c r="H103" s="1194">
        <v>100.88021612233663</v>
      </c>
      <c r="I103" s="1194">
        <v>101.04653590423312</v>
      </c>
      <c r="J103" s="1194">
        <v>100.98164065238829</v>
      </c>
      <c r="K103" s="1194">
        <v>101.0300211074145</v>
      </c>
      <c r="L103" s="1194">
        <v>100.88867057565963</v>
      </c>
      <c r="M103" s="1194">
        <v>100.49833931656644</v>
      </c>
      <c r="N103" s="1194">
        <v>100.04274034479562</v>
      </c>
      <c r="O103" s="12">
        <v>99.673637702872554</v>
      </c>
      <c r="P103" s="12">
        <v>99.503073622992716</v>
      </c>
      <c r="Q103" s="12">
        <v>99.583890864223918</v>
      </c>
      <c r="R103" s="12">
        <v>100</v>
      </c>
      <c r="S103" s="12">
        <v>99.682842191000546</v>
      </c>
      <c r="T103" s="12">
        <v>99.316944022716484</v>
      </c>
      <c r="U103" s="12">
        <v>99.575465197090381</v>
      </c>
      <c r="V103" s="12">
        <v>99.822637409144377</v>
      </c>
      <c r="W103" s="12">
        <v>101.23470000169546</v>
      </c>
      <c r="X103" s="12">
        <v>102.17163906193085</v>
      </c>
      <c r="Y103" s="12">
        <v>103.09102149964464</v>
      </c>
      <c r="Z103" s="12">
        <v>103.55448097125768</v>
      </c>
      <c r="AA103" s="12">
        <v>104.79954460628934</v>
      </c>
    </row>
    <row r="104" spans="1:27">
      <c r="A104" s="1" t="s">
        <v>524</v>
      </c>
      <c r="B104" s="1" t="s">
        <v>533</v>
      </c>
      <c r="C104" s="1" t="s">
        <v>540</v>
      </c>
      <c r="D104" s="1">
        <v>21</v>
      </c>
      <c r="E104" s="1" t="s">
        <v>863</v>
      </c>
      <c r="F104" s="1" t="s">
        <v>832</v>
      </c>
      <c r="G104" s="1" t="str">
        <f t="shared" si="5"/>
        <v>21아파트연령3</v>
      </c>
      <c r="H104" s="1194">
        <v>96.766673604276065</v>
      </c>
      <c r="I104" s="1194">
        <v>98.626265487612557</v>
      </c>
      <c r="J104" s="1194">
        <v>99.264215306325966</v>
      </c>
      <c r="K104" s="1194">
        <v>99.239729087092655</v>
      </c>
      <c r="L104" s="1194">
        <v>99.362846663927328</v>
      </c>
      <c r="M104" s="1194">
        <v>99.362846663927328</v>
      </c>
      <c r="N104" s="1194">
        <v>99.228681880163649</v>
      </c>
      <c r="O104" s="12">
        <v>99.251996569716368</v>
      </c>
      <c r="P104" s="12">
        <v>99.83329047334486</v>
      </c>
      <c r="Q104" s="12">
        <v>99.914107659708222</v>
      </c>
      <c r="R104" s="12">
        <v>100</v>
      </c>
      <c r="S104" s="12">
        <v>100.03907975276631</v>
      </c>
      <c r="T104" s="12">
        <v>100.16414658341253</v>
      </c>
      <c r="U104" s="12">
        <v>100.36023904823688</v>
      </c>
      <c r="V104" s="12">
        <v>100.57560968492743</v>
      </c>
      <c r="W104" s="12">
        <v>101.23008106887042</v>
      </c>
      <c r="X104" s="12">
        <v>101.82526571866887</v>
      </c>
      <c r="Y104" s="12">
        <v>101.94596565433297</v>
      </c>
      <c r="Z104" s="12">
        <v>102.08880910137805</v>
      </c>
      <c r="AA104" s="12">
        <v>102.65284242127429</v>
      </c>
    </row>
    <row r="105" spans="1:27">
      <c r="A105" s="1" t="s">
        <v>524</v>
      </c>
      <c r="B105" s="1" t="s">
        <v>541</v>
      </c>
      <c r="D105" s="1">
        <v>22</v>
      </c>
      <c r="E105" s="1" t="s">
        <v>863</v>
      </c>
      <c r="F105" s="1" t="s">
        <v>832</v>
      </c>
      <c r="G105" s="1" t="str">
        <f t="shared" si="5"/>
        <v>22아파트연령3</v>
      </c>
      <c r="H105" s="1194">
        <v>99.258989833901822</v>
      </c>
      <c r="I105" s="1194">
        <v>99.277257719133985</v>
      </c>
      <c r="J105" s="1194">
        <v>99.214731948925845</v>
      </c>
      <c r="K105" s="1194">
        <v>99.313439231721048</v>
      </c>
      <c r="L105" s="1194">
        <v>98.991430196273967</v>
      </c>
      <c r="M105" s="1194">
        <v>98.953237651945031</v>
      </c>
      <c r="N105" s="1194">
        <v>98.845227190535951</v>
      </c>
      <c r="O105" s="12">
        <v>98.837383953465292</v>
      </c>
      <c r="P105" s="12">
        <v>99.243797855523795</v>
      </c>
      <c r="Q105" s="12">
        <v>99.556968670157488</v>
      </c>
      <c r="R105" s="12">
        <v>100</v>
      </c>
      <c r="S105" s="12">
        <v>100.27520381170719</v>
      </c>
      <c r="T105" s="12">
        <v>100.21986196193764</v>
      </c>
      <c r="U105" s="12">
        <v>100.40146386954876</v>
      </c>
      <c r="V105" s="12">
        <v>101.32442041299214</v>
      </c>
      <c r="W105" s="12">
        <v>102.05037775382499</v>
      </c>
      <c r="X105" s="12">
        <v>102.30081337071653</v>
      </c>
      <c r="Y105" s="12">
        <v>102.99238764709533</v>
      </c>
      <c r="Z105" s="12">
        <v>103.41437386209313</v>
      </c>
      <c r="AA105" s="12">
        <v>103.80162181661896</v>
      </c>
    </row>
    <row r="106" spans="1:27">
      <c r="A106" s="1" t="s">
        <v>524</v>
      </c>
      <c r="B106" s="1" t="s">
        <v>542</v>
      </c>
      <c r="D106" s="1">
        <v>23</v>
      </c>
      <c r="E106" s="1" t="s">
        <v>863</v>
      </c>
      <c r="F106" s="1" t="s">
        <v>832</v>
      </c>
      <c r="G106" s="1" t="str">
        <f t="shared" si="5"/>
        <v>23아파트연령3</v>
      </c>
      <c r="H106" s="1194">
        <v>100.24088615321047</v>
      </c>
      <c r="I106" s="1194">
        <v>99.580922910322656</v>
      </c>
      <c r="J106" s="1194">
        <v>99.670843885056172</v>
      </c>
      <c r="K106" s="1194">
        <v>99.837033545252652</v>
      </c>
      <c r="L106" s="1194">
        <v>99.914617450847928</v>
      </c>
      <c r="M106" s="1194">
        <v>99.836913390084177</v>
      </c>
      <c r="N106" s="1194">
        <v>99.807753548002708</v>
      </c>
      <c r="O106" s="12">
        <v>99.639680841780788</v>
      </c>
      <c r="P106" s="12">
        <v>99.642497913917467</v>
      </c>
      <c r="Q106" s="12">
        <v>99.822798802513375</v>
      </c>
      <c r="R106" s="12">
        <v>100</v>
      </c>
      <c r="S106" s="12">
        <v>100.16384297030116</v>
      </c>
      <c r="T106" s="12">
        <v>100.19683399231094</v>
      </c>
      <c r="U106" s="12">
        <v>100.67555225305178</v>
      </c>
      <c r="V106" s="12">
        <v>100.99893625930582</v>
      </c>
      <c r="W106" s="12">
        <v>101.50984800989424</v>
      </c>
      <c r="X106" s="12">
        <v>101.5492637458464</v>
      </c>
      <c r="Y106" s="12">
        <v>101.47457070732031</v>
      </c>
      <c r="Z106" s="12">
        <v>101.42186184081868</v>
      </c>
      <c r="AA106" s="12">
        <v>101.48587995048747</v>
      </c>
    </row>
    <row r="107" spans="1:27">
      <c r="A107" s="1" t="s">
        <v>524</v>
      </c>
      <c r="B107" s="1" t="s">
        <v>542</v>
      </c>
      <c r="C107" s="1" t="s">
        <v>543</v>
      </c>
      <c r="D107" s="1">
        <v>24</v>
      </c>
      <c r="E107" s="1" t="s">
        <v>863</v>
      </c>
      <c r="F107" s="1" t="s">
        <v>832</v>
      </c>
      <c r="G107" s="1" t="str">
        <f t="shared" si="5"/>
        <v>24아파트연령3</v>
      </c>
      <c r="H107" s="1194">
        <v>99.205927088043495</v>
      </c>
      <c r="I107" s="1194">
        <v>99.165787274673804</v>
      </c>
      <c r="J107" s="1194">
        <v>99.490311977618802</v>
      </c>
      <c r="K107" s="1194">
        <v>99.717753944736174</v>
      </c>
      <c r="L107" s="1194">
        <v>99.727756040522522</v>
      </c>
      <c r="M107" s="1194">
        <v>99.727756040522522</v>
      </c>
      <c r="N107" s="1194">
        <v>99.671463833459939</v>
      </c>
      <c r="O107" s="12">
        <v>99.604264070619067</v>
      </c>
      <c r="P107" s="12">
        <v>99.893425851109797</v>
      </c>
      <c r="Q107" s="12">
        <v>99.976714033325081</v>
      </c>
      <c r="R107" s="12">
        <v>100</v>
      </c>
      <c r="S107" s="12">
        <v>99.9672238319191</v>
      </c>
      <c r="T107" s="12">
        <v>99.822605689269125</v>
      </c>
      <c r="U107" s="12">
        <v>99.836308067767931</v>
      </c>
      <c r="V107" s="12">
        <v>100.13233062338944</v>
      </c>
      <c r="W107" s="12">
        <v>100.54157129885695</v>
      </c>
      <c r="X107" s="12">
        <v>100.52438997220676</v>
      </c>
      <c r="Y107" s="12">
        <v>100.12170815813771</v>
      </c>
      <c r="Z107" s="12">
        <v>99.904755006255627</v>
      </c>
      <c r="AA107" s="12">
        <v>99.888464238303925</v>
      </c>
    </row>
    <row r="108" spans="1:27">
      <c r="A108" s="1" t="s">
        <v>524</v>
      </c>
      <c r="B108" s="1" t="s">
        <v>542</v>
      </c>
      <c r="C108" s="1" t="s">
        <v>544</v>
      </c>
      <c r="D108" s="1">
        <v>25</v>
      </c>
      <c r="E108" s="1" t="s">
        <v>863</v>
      </c>
      <c r="F108" s="1" t="s">
        <v>832</v>
      </c>
      <c r="G108" s="1" t="str">
        <f t="shared" si="5"/>
        <v>25아파트연령3</v>
      </c>
      <c r="H108" s="1194">
        <v>100.28396435906954</v>
      </c>
      <c r="I108" s="1194">
        <v>98.709622991777124</v>
      </c>
      <c r="J108" s="1194">
        <v>98.707067872809318</v>
      </c>
      <c r="K108" s="1194">
        <v>98.939962589418556</v>
      </c>
      <c r="L108" s="1194">
        <v>99.286472948473033</v>
      </c>
      <c r="M108" s="1194">
        <v>99.563350201082372</v>
      </c>
      <c r="N108" s="1194">
        <v>99.443769427786094</v>
      </c>
      <c r="O108" s="12">
        <v>99.013200073623764</v>
      </c>
      <c r="P108" s="12">
        <v>99.093997023621611</v>
      </c>
      <c r="Q108" s="12">
        <v>99.577924283999337</v>
      </c>
      <c r="R108" s="12">
        <v>100</v>
      </c>
      <c r="S108" s="12">
        <v>100.4467888457262</v>
      </c>
      <c r="T108" s="12">
        <v>100.60098246716993</v>
      </c>
      <c r="U108" s="12">
        <v>100.72127063643705</v>
      </c>
      <c r="V108" s="12">
        <v>100.96858186187237</v>
      </c>
      <c r="W108" s="12">
        <v>101.08490969589347</v>
      </c>
      <c r="X108" s="12">
        <v>101.2420912253172</v>
      </c>
      <c r="Y108" s="12">
        <v>101.26009767561757</v>
      </c>
      <c r="Z108" s="12">
        <v>101.07044391949931</v>
      </c>
      <c r="AA108" s="12">
        <v>101.0296848526896</v>
      </c>
    </row>
    <row r="109" spans="1:27">
      <c r="A109" s="1" t="s">
        <v>524</v>
      </c>
      <c r="B109" s="1" t="s">
        <v>542</v>
      </c>
      <c r="C109" s="1" t="s">
        <v>545</v>
      </c>
      <c r="D109" s="1">
        <v>26</v>
      </c>
      <c r="E109" s="1" t="s">
        <v>863</v>
      </c>
      <c r="F109" s="1" t="s">
        <v>832</v>
      </c>
      <c r="G109" s="1" t="str">
        <f t="shared" si="5"/>
        <v>26아파트연령3</v>
      </c>
      <c r="H109" s="1194">
        <v>101.6366242366592</v>
      </c>
      <c r="I109" s="1194">
        <v>101.36949939822364</v>
      </c>
      <c r="J109" s="1194">
        <v>101.25665083919824</v>
      </c>
      <c r="K109" s="1194">
        <v>101.24301673936191</v>
      </c>
      <c r="L109" s="1194">
        <v>101.04107811031071</v>
      </c>
      <c r="M109" s="1194">
        <v>100.36403042182948</v>
      </c>
      <c r="N109" s="1194">
        <v>100.49744404523767</v>
      </c>
      <c r="O109" s="12">
        <v>100.5511294000286</v>
      </c>
      <c r="P109" s="12">
        <v>100.04624013451688</v>
      </c>
      <c r="Q109" s="12">
        <v>99.94403148934596</v>
      </c>
      <c r="R109" s="12">
        <v>100</v>
      </c>
      <c r="S109" s="12">
        <v>100.13700483120876</v>
      </c>
      <c r="T109" s="12">
        <v>100.27774454199555</v>
      </c>
      <c r="U109" s="12">
        <v>101.70493396201547</v>
      </c>
      <c r="V109" s="12">
        <v>102.13888812713149</v>
      </c>
      <c r="W109" s="12">
        <v>103.17396070829059</v>
      </c>
      <c r="X109" s="12">
        <v>103.16951892718906</v>
      </c>
      <c r="Y109" s="12">
        <v>103.43064053493045</v>
      </c>
      <c r="Z109" s="12">
        <v>103.73088629908401</v>
      </c>
      <c r="AA109" s="12">
        <v>104.0061609270202</v>
      </c>
    </row>
    <row r="110" spans="1:27">
      <c r="A110" s="1" t="s">
        <v>524</v>
      </c>
      <c r="B110" s="1" t="s">
        <v>546</v>
      </c>
      <c r="D110" s="1">
        <v>27</v>
      </c>
      <c r="E110" s="1" t="s">
        <v>863</v>
      </c>
      <c r="F110" s="1" t="s">
        <v>832</v>
      </c>
      <c r="G110" s="1" t="str">
        <f t="shared" si="5"/>
        <v>27아파트연령3</v>
      </c>
      <c r="H110" s="1194">
        <v>101.30482364797473</v>
      </c>
      <c r="I110" s="1194">
        <v>100.01064152951098</v>
      </c>
      <c r="J110" s="1194">
        <v>99.675188870187313</v>
      </c>
      <c r="K110" s="1194">
        <v>99.287855811118675</v>
      </c>
      <c r="L110" s="1194">
        <v>99.008017534629673</v>
      </c>
      <c r="M110" s="1194">
        <v>98.387683866523588</v>
      </c>
      <c r="N110" s="1194">
        <v>97.763136613250126</v>
      </c>
      <c r="O110" s="12">
        <v>97.458515427510108</v>
      </c>
      <c r="P110" s="12">
        <v>97.956769781608344</v>
      </c>
      <c r="Q110" s="12">
        <v>99.076154397346954</v>
      </c>
      <c r="R110" s="12">
        <v>100</v>
      </c>
      <c r="S110" s="12">
        <v>100.13778595694764</v>
      </c>
      <c r="T110" s="12">
        <v>100.65871522189134</v>
      </c>
      <c r="U110" s="12">
        <v>101.88306441637458</v>
      </c>
      <c r="V110" s="12">
        <v>102.65793216937247</v>
      </c>
      <c r="W110" s="12">
        <v>103.87966272636737</v>
      </c>
      <c r="X110" s="12">
        <v>104.49425742304182</v>
      </c>
      <c r="Y110" s="12">
        <v>105.2581582789435</v>
      </c>
      <c r="Z110" s="12">
        <v>105.42674647905861</v>
      </c>
      <c r="AA110" s="12">
        <v>106.17874782285004</v>
      </c>
    </row>
    <row r="111" spans="1:27">
      <c r="A111" s="1" t="s">
        <v>524</v>
      </c>
      <c r="B111" s="1" t="s">
        <v>547</v>
      </c>
      <c r="D111" s="1">
        <v>28</v>
      </c>
      <c r="E111" s="1" t="s">
        <v>863</v>
      </c>
      <c r="F111" s="1" t="s">
        <v>832</v>
      </c>
      <c r="G111" s="1" t="str">
        <f t="shared" si="5"/>
        <v>28아파트연령3</v>
      </c>
      <c r="H111" s="1194">
        <v>95.038209009460985</v>
      </c>
      <c r="I111" s="1194">
        <v>95.09276756667839</v>
      </c>
      <c r="J111" s="1194">
        <v>96.490043648257881</v>
      </c>
      <c r="K111" s="1194">
        <v>96.872806131804211</v>
      </c>
      <c r="L111" s="1194">
        <v>98.285640267917358</v>
      </c>
      <c r="M111" s="1194">
        <v>99.487072952326002</v>
      </c>
      <c r="N111" s="1194">
        <v>99.623500317271905</v>
      </c>
      <c r="O111" s="12">
        <v>99.738550799198819</v>
      </c>
      <c r="P111" s="12">
        <v>99.887748194855689</v>
      </c>
      <c r="Q111" s="12">
        <v>99.974532903516703</v>
      </c>
      <c r="R111" s="12">
        <v>100</v>
      </c>
      <c r="S111" s="12">
        <v>100.1054999915012</v>
      </c>
      <c r="T111" s="12">
        <v>100.36138761835652</v>
      </c>
      <c r="U111" s="12">
        <v>100.41741509751407</v>
      </c>
      <c r="V111" s="12">
        <v>100.65205156765633</v>
      </c>
      <c r="W111" s="12">
        <v>101.19665887708882</v>
      </c>
      <c r="X111" s="12">
        <v>101.56423663176402</v>
      </c>
      <c r="Y111" s="12">
        <v>101.82222913764348</v>
      </c>
      <c r="Z111" s="12">
        <v>101.86320326396424</v>
      </c>
      <c r="AA111" s="12">
        <v>101.97872873174857</v>
      </c>
    </row>
    <row r="112" spans="1:27">
      <c r="A112" s="1" t="s">
        <v>524</v>
      </c>
      <c r="B112" s="1" t="s">
        <v>548</v>
      </c>
      <c r="D112" s="1">
        <v>29</v>
      </c>
      <c r="E112" s="1" t="s">
        <v>863</v>
      </c>
      <c r="F112" s="1" t="s">
        <v>832</v>
      </c>
      <c r="G112" s="1" t="str">
        <f t="shared" si="5"/>
        <v>29아파트연령3</v>
      </c>
      <c r="H112" s="1194">
        <v>94.560224049234904</v>
      </c>
      <c r="I112" s="1194">
        <v>95.206145396929557</v>
      </c>
      <c r="J112" s="1194">
        <v>96.007374885345854</v>
      </c>
      <c r="K112" s="1194">
        <v>96.64732742287184</v>
      </c>
      <c r="L112" s="1194">
        <v>97.173583421324409</v>
      </c>
      <c r="M112" s="1194">
        <v>97.580599833928332</v>
      </c>
      <c r="N112" s="1194">
        <v>97.847131459968878</v>
      </c>
      <c r="O112" s="12">
        <v>98.446042176075409</v>
      </c>
      <c r="P112" s="12">
        <v>98.896379152707951</v>
      </c>
      <c r="Q112" s="12">
        <v>99.337954232742717</v>
      </c>
      <c r="R112" s="12">
        <v>100</v>
      </c>
      <c r="S112" s="12">
        <v>100.96313126952616</v>
      </c>
      <c r="T112" s="12">
        <v>101.96563245222954</v>
      </c>
      <c r="U112" s="12">
        <v>102.63856936842176</v>
      </c>
      <c r="V112" s="12">
        <v>103.12607062304839</v>
      </c>
      <c r="W112" s="12">
        <v>104.73070020633455</v>
      </c>
      <c r="X112" s="12">
        <v>106.66117798616668</v>
      </c>
      <c r="Y112" s="12">
        <v>107.8408596558384</v>
      </c>
      <c r="Z112" s="12">
        <v>110.59952430372988</v>
      </c>
      <c r="AA112" s="12">
        <v>112.09047011460476</v>
      </c>
    </row>
    <row r="113" spans="1:27">
      <c r="A113" s="1" t="s">
        <v>524</v>
      </c>
      <c r="B113" s="1" t="s">
        <v>549</v>
      </c>
      <c r="D113" s="1">
        <v>30</v>
      </c>
      <c r="E113" s="1" t="s">
        <v>863</v>
      </c>
      <c r="F113" s="1" t="s">
        <v>832</v>
      </c>
      <c r="G113" s="1" t="str">
        <f t="shared" si="5"/>
        <v>30아파트연령3</v>
      </c>
      <c r="H113" s="1194">
        <v>97.083667849525611</v>
      </c>
      <c r="I113" s="1194">
        <v>97.7508046469097</v>
      </c>
      <c r="J113" s="1194">
        <v>98.304395536654695</v>
      </c>
      <c r="K113" s="1194">
        <v>99.302410757583587</v>
      </c>
      <c r="L113" s="1194">
        <v>100.02421497434233</v>
      </c>
      <c r="M113" s="1194">
        <v>100.41886557557078</v>
      </c>
      <c r="N113" s="1194">
        <v>99.898585915074889</v>
      </c>
      <c r="O113" s="12">
        <v>99.637349662594531</v>
      </c>
      <c r="P113" s="12">
        <v>99.578115615006567</v>
      </c>
      <c r="Q113" s="12">
        <v>99.533509480178964</v>
      </c>
      <c r="R113" s="12">
        <v>100</v>
      </c>
      <c r="S113" s="12">
        <v>100.22433794000885</v>
      </c>
      <c r="T113" s="12">
        <v>100.18408112944846</v>
      </c>
      <c r="U113" s="12">
        <v>100.17557672051687</v>
      </c>
      <c r="V113" s="12">
        <v>100.236640387981</v>
      </c>
      <c r="W113" s="12">
        <v>100.53922912451041</v>
      </c>
      <c r="X113" s="12">
        <v>100.60484828852015</v>
      </c>
      <c r="Y113" s="12">
        <v>100.57507448612715</v>
      </c>
      <c r="Z113" s="12">
        <v>100.88265498798479</v>
      </c>
      <c r="AA113" s="12">
        <v>101.02448582976599</v>
      </c>
    </row>
    <row r="114" spans="1:27">
      <c r="A114" s="1" t="s">
        <v>524</v>
      </c>
      <c r="B114" s="1" t="s">
        <v>1381</v>
      </c>
      <c r="D114" s="1">
        <v>31</v>
      </c>
      <c r="E114" s="1" t="s">
        <v>770</v>
      </c>
      <c r="F114" s="1" t="s">
        <v>832</v>
      </c>
      <c r="G114" s="1" t="str">
        <f t="shared" ref="G114" si="8">D114&amp;E114&amp;F114</f>
        <v>31아파트연령3</v>
      </c>
      <c r="H114" s="1194"/>
      <c r="I114" s="1194"/>
      <c r="J114" s="1194"/>
      <c r="K114" s="1194"/>
      <c r="L114" s="1194"/>
      <c r="M114" s="1194"/>
      <c r="N114" s="1194"/>
      <c r="R114" s="12">
        <v>100</v>
      </c>
      <c r="S114" s="12">
        <v>101.50827435532533</v>
      </c>
      <c r="T114" s="12">
        <v>105.69839331147173</v>
      </c>
      <c r="U114" s="12">
        <v>109.47005027037282</v>
      </c>
      <c r="V114" s="12">
        <v>113.7344309253796</v>
      </c>
      <c r="W114" s="12">
        <v>114.8323220841574</v>
      </c>
      <c r="X114" s="12">
        <v>115.5403621815329</v>
      </c>
      <c r="Y114" s="12">
        <v>117.59221079608184</v>
      </c>
      <c r="Z114" s="12">
        <v>117.10251075933616</v>
      </c>
      <c r="AA114" s="12">
        <v>117.94694665344576</v>
      </c>
    </row>
    <row r="115" spans="1:27">
      <c r="A115" s="1" t="s">
        <v>524</v>
      </c>
      <c r="B115" s="1" t="s">
        <v>550</v>
      </c>
      <c r="D115" s="1">
        <v>32</v>
      </c>
      <c r="E115" s="1" t="s">
        <v>863</v>
      </c>
      <c r="F115" s="1" t="s">
        <v>832</v>
      </c>
      <c r="G115" s="1" t="str">
        <f t="shared" si="5"/>
        <v>32아파트연령3</v>
      </c>
      <c r="H115" s="1194">
        <v>97.504706807098813</v>
      </c>
      <c r="I115" s="1194">
        <v>98.09240115357133</v>
      </c>
      <c r="J115" s="1194">
        <v>99.224830484555497</v>
      </c>
      <c r="K115" s="1194">
        <v>99.432515720155592</v>
      </c>
      <c r="L115" s="1194">
        <v>99.580905372239769</v>
      </c>
      <c r="M115" s="1194">
        <v>99.755038358460169</v>
      </c>
      <c r="N115" s="1194">
        <v>99.683271365768064</v>
      </c>
      <c r="O115" s="12">
        <v>99.753130412565824</v>
      </c>
      <c r="P115" s="12">
        <v>99.914082023771158</v>
      </c>
      <c r="Q115" s="12">
        <v>99.881613203685376</v>
      </c>
      <c r="R115" s="12">
        <v>100</v>
      </c>
      <c r="S115" s="12">
        <v>100.0699005798898</v>
      </c>
      <c r="T115" s="12">
        <v>100.09495047168531</v>
      </c>
      <c r="U115" s="12">
        <v>99.919440208392373</v>
      </c>
      <c r="V115" s="12">
        <v>100.11226453879942</v>
      </c>
      <c r="W115" s="12">
        <v>99.878920383788412</v>
      </c>
      <c r="X115" s="12">
        <v>100.08161017291957</v>
      </c>
      <c r="Y115" s="12">
        <v>100.1196255180912</v>
      </c>
      <c r="Z115" s="12">
        <v>100.05540391833605</v>
      </c>
      <c r="AA115" s="12">
        <v>100.0908781700556</v>
      </c>
    </row>
    <row r="116" spans="1:27">
      <c r="A116" s="1" t="s">
        <v>524</v>
      </c>
      <c r="B116" s="1" t="s">
        <v>551</v>
      </c>
      <c r="D116" s="1">
        <v>33</v>
      </c>
      <c r="E116" s="1" t="s">
        <v>863</v>
      </c>
      <c r="F116" s="1" t="s">
        <v>832</v>
      </c>
      <c r="G116" s="1" t="str">
        <f t="shared" si="5"/>
        <v>33아파트연령3</v>
      </c>
      <c r="H116" s="1194">
        <v>97.796373926744252</v>
      </c>
      <c r="I116" s="1194">
        <v>98.011076600353562</v>
      </c>
      <c r="J116" s="1194">
        <v>97.512093697046538</v>
      </c>
      <c r="K116" s="1194">
        <v>98.129951419021126</v>
      </c>
      <c r="L116" s="1194">
        <v>98.603062573607147</v>
      </c>
      <c r="M116" s="1194">
        <v>99.209602648670412</v>
      </c>
      <c r="N116" s="1194">
        <v>99.142737012222653</v>
      </c>
      <c r="O116" s="12">
        <v>99.532200184066554</v>
      </c>
      <c r="P116" s="12">
        <v>99.647988790734303</v>
      </c>
      <c r="Q116" s="12">
        <v>99.777882057744918</v>
      </c>
      <c r="R116" s="12">
        <v>100</v>
      </c>
      <c r="S116" s="12">
        <v>100.24358721452722</v>
      </c>
      <c r="T116" s="12">
        <v>100.22221273436733</v>
      </c>
      <c r="U116" s="12">
        <v>100.20793831194818</v>
      </c>
      <c r="V116" s="12">
        <v>100.19187862830832</v>
      </c>
      <c r="W116" s="12">
        <v>100.76358807582521</v>
      </c>
      <c r="X116" s="12">
        <v>100.9304423400811</v>
      </c>
      <c r="Y116" s="12">
        <v>101.02157984712601</v>
      </c>
      <c r="Z116" s="12">
        <v>101.05955030096227</v>
      </c>
      <c r="AA116" s="12">
        <v>101.44575560005107</v>
      </c>
    </row>
    <row r="117" spans="1:27">
      <c r="A117" s="1" t="s">
        <v>524</v>
      </c>
      <c r="B117" s="1" t="s">
        <v>552</v>
      </c>
      <c r="D117" s="1">
        <v>34</v>
      </c>
      <c r="E117" s="1" t="s">
        <v>863</v>
      </c>
      <c r="F117" s="1" t="s">
        <v>832</v>
      </c>
      <c r="G117" s="1" t="str">
        <f t="shared" si="5"/>
        <v>34아파트연령3</v>
      </c>
      <c r="H117" s="1194">
        <v>94.036824137894072</v>
      </c>
      <c r="I117" s="1194">
        <v>94.492555820187633</v>
      </c>
      <c r="J117" s="1194">
        <v>95.522488167215499</v>
      </c>
      <c r="K117" s="1194">
        <v>96.021177706887556</v>
      </c>
      <c r="L117" s="1194">
        <v>96.554747685268779</v>
      </c>
      <c r="M117" s="1194">
        <v>97.237801478623695</v>
      </c>
      <c r="N117" s="1194">
        <v>97.59364142580813</v>
      </c>
      <c r="O117" s="12">
        <v>98.01430572938672</v>
      </c>
      <c r="P117" s="12">
        <v>98.587864210656306</v>
      </c>
      <c r="Q117" s="12">
        <v>99.31139528526684</v>
      </c>
      <c r="R117" s="12">
        <v>100</v>
      </c>
      <c r="S117" s="12">
        <v>101.01458680009526</v>
      </c>
      <c r="T117" s="12">
        <v>101.69495609464133</v>
      </c>
      <c r="U117" s="12">
        <v>102.21578764497742</v>
      </c>
      <c r="V117" s="12">
        <v>102.85671853166427</v>
      </c>
      <c r="W117" s="12">
        <v>103.29439945224357</v>
      </c>
      <c r="X117" s="12">
        <v>103.62907061375186</v>
      </c>
      <c r="Y117" s="12">
        <v>103.92790807052523</v>
      </c>
      <c r="Z117" s="12">
        <v>104.38771502995694</v>
      </c>
      <c r="AA117" s="12">
        <v>104.58691508291433</v>
      </c>
    </row>
    <row r="118" spans="1:27">
      <c r="A118" s="1" t="s">
        <v>524</v>
      </c>
      <c r="B118" s="1" t="s">
        <v>553</v>
      </c>
      <c r="D118" s="1">
        <v>35</v>
      </c>
      <c r="E118" s="1" t="s">
        <v>863</v>
      </c>
      <c r="F118" s="1" t="s">
        <v>832</v>
      </c>
      <c r="G118" s="1" t="str">
        <f t="shared" si="5"/>
        <v>35아파트연령3</v>
      </c>
      <c r="H118" s="1194">
        <v>101.84584062313293</v>
      </c>
      <c r="I118" s="1194">
        <v>101.8737156155558</v>
      </c>
      <c r="J118" s="1194">
        <v>102.37572192437085</v>
      </c>
      <c r="K118" s="1194">
        <v>102.91505473200534</v>
      </c>
      <c r="L118" s="1194">
        <v>102.40566112384833</v>
      </c>
      <c r="M118" s="1194">
        <v>102.26090499811697</v>
      </c>
      <c r="N118" s="1194">
        <v>101.23829859081295</v>
      </c>
      <c r="O118" s="12">
        <v>100.81553869442679</v>
      </c>
      <c r="P118" s="12">
        <v>100.32487166170854</v>
      </c>
      <c r="Q118" s="12">
        <v>100.50797815130268</v>
      </c>
      <c r="R118" s="12">
        <v>100</v>
      </c>
      <c r="S118" s="12">
        <v>99.700079866671757</v>
      </c>
      <c r="T118" s="12">
        <v>99.286344482528449</v>
      </c>
      <c r="U118" s="12">
        <v>99.345990063901979</v>
      </c>
      <c r="V118" s="12">
        <v>99.506955934015068</v>
      </c>
      <c r="W118" s="12">
        <v>99.851647439724445</v>
      </c>
      <c r="X118" s="12">
        <v>100.21985138440965</v>
      </c>
      <c r="Y118" s="12">
        <v>100.15918142447671</v>
      </c>
      <c r="Z118" s="12">
        <v>100.18278562016192</v>
      </c>
      <c r="AA118" s="12">
        <v>100.43675169439696</v>
      </c>
    </row>
    <row r="119" spans="1:27">
      <c r="A119" s="1" t="s">
        <v>524</v>
      </c>
      <c r="B119" s="1" t="s">
        <v>554</v>
      </c>
      <c r="D119" s="1">
        <v>36</v>
      </c>
      <c r="E119" s="1" t="s">
        <v>863</v>
      </c>
      <c r="F119" s="1" t="s">
        <v>832</v>
      </c>
      <c r="G119" s="1" t="str">
        <f t="shared" si="5"/>
        <v>36아파트연령3</v>
      </c>
      <c r="H119" s="1194">
        <v>98.885541091564477</v>
      </c>
      <c r="I119" s="1194">
        <v>98.987633053234646</v>
      </c>
      <c r="J119" s="1194">
        <v>99.762731365642551</v>
      </c>
      <c r="K119" s="1194">
        <v>100.15421479161948</v>
      </c>
      <c r="L119" s="1194">
        <v>100.22484882299256</v>
      </c>
      <c r="M119" s="1194">
        <v>100.25092108160854</v>
      </c>
      <c r="N119" s="1194">
        <v>100.08850399056976</v>
      </c>
      <c r="O119" s="12">
        <v>100.1085947458303</v>
      </c>
      <c r="P119" s="12">
        <v>100.1177952752974</v>
      </c>
      <c r="Q119" s="12">
        <v>100.19688748433845</v>
      </c>
      <c r="R119" s="12">
        <v>100</v>
      </c>
      <c r="S119" s="12">
        <v>100.21861637399101</v>
      </c>
      <c r="T119" s="12">
        <v>100.12736326238513</v>
      </c>
      <c r="U119" s="12">
        <v>100.24164080803763</v>
      </c>
      <c r="V119" s="12">
        <v>100.48333556753965</v>
      </c>
      <c r="W119" s="12">
        <v>100.31686815380354</v>
      </c>
      <c r="X119" s="12">
        <v>100.20139192704727</v>
      </c>
      <c r="Y119" s="12">
        <v>100.0683245541195</v>
      </c>
      <c r="Z119" s="12">
        <v>100.02875250717729</v>
      </c>
      <c r="AA119" s="12">
        <v>100.21669919407694</v>
      </c>
    </row>
    <row r="120" spans="1:27">
      <c r="A120" s="1" t="s">
        <v>524</v>
      </c>
      <c r="B120" s="1" t="s">
        <v>555</v>
      </c>
      <c r="D120" s="1">
        <v>37</v>
      </c>
      <c r="E120" s="1" t="s">
        <v>863</v>
      </c>
      <c r="F120" s="1" t="s">
        <v>832</v>
      </c>
      <c r="G120" s="1" t="str">
        <f t="shared" si="5"/>
        <v>37아파트연령3</v>
      </c>
      <c r="H120" s="1194">
        <v>92.457649109544192</v>
      </c>
      <c r="I120" s="1194">
        <v>92.983120912027147</v>
      </c>
      <c r="J120" s="1194">
        <v>93.817402218490187</v>
      </c>
      <c r="K120" s="1194">
        <v>94.415280422937229</v>
      </c>
      <c r="L120" s="1194">
        <v>95.057413278109848</v>
      </c>
      <c r="M120" s="1194">
        <v>95.642167868526741</v>
      </c>
      <c r="N120" s="1194">
        <v>96.324086593865644</v>
      </c>
      <c r="O120" s="12">
        <v>97.250859323588429</v>
      </c>
      <c r="P120" s="12">
        <v>98.22289599844224</v>
      </c>
      <c r="Q120" s="12">
        <v>99.218368719431425</v>
      </c>
      <c r="R120" s="12">
        <v>100</v>
      </c>
      <c r="S120" s="12">
        <v>100.59307482086734</v>
      </c>
      <c r="T120" s="12">
        <v>101.69614566827426</v>
      </c>
      <c r="U120" s="12">
        <v>102.38831332545861</v>
      </c>
      <c r="V120" s="12">
        <v>103.01589493946861</v>
      </c>
      <c r="W120" s="12">
        <v>103.88309793517054</v>
      </c>
      <c r="X120" s="12">
        <v>104.82598768733715</v>
      </c>
      <c r="Y120" s="12">
        <v>105.55529214539045</v>
      </c>
      <c r="Z120" s="12">
        <v>106.79717232608536</v>
      </c>
      <c r="AA120" s="12">
        <v>107.71554869592461</v>
      </c>
    </row>
    <row r="121" spans="1:27">
      <c r="A121" s="1" t="s">
        <v>524</v>
      </c>
      <c r="B121" s="1" t="s">
        <v>556</v>
      </c>
      <c r="D121" s="1">
        <v>38</v>
      </c>
      <c r="E121" s="1" t="s">
        <v>863</v>
      </c>
      <c r="F121" s="1" t="s">
        <v>832</v>
      </c>
      <c r="G121" s="1" t="str">
        <f t="shared" si="5"/>
        <v>38아파트연령3</v>
      </c>
      <c r="H121" s="1194">
        <v>99.356112016960083</v>
      </c>
      <c r="I121" s="1194">
        <v>99.291852951199459</v>
      </c>
      <c r="J121" s="1194">
        <v>99.349466340299344</v>
      </c>
      <c r="K121" s="1194">
        <v>99.550610165938224</v>
      </c>
      <c r="L121" s="1194">
        <v>99.489379460790602</v>
      </c>
      <c r="M121" s="1194">
        <v>99.4065598512245</v>
      </c>
      <c r="N121" s="1194">
        <v>98.961662920614756</v>
      </c>
      <c r="O121" s="12">
        <v>98.785962935307765</v>
      </c>
      <c r="P121" s="12">
        <v>99.288637237304656</v>
      </c>
      <c r="Q121" s="12">
        <v>99.563432163814554</v>
      </c>
      <c r="R121" s="12">
        <v>100</v>
      </c>
      <c r="S121" s="12">
        <v>100.72016966752173</v>
      </c>
      <c r="T121" s="12">
        <v>101.32816736878205</v>
      </c>
      <c r="U121" s="12">
        <v>101.56647411440008</v>
      </c>
      <c r="V121" s="12">
        <v>101.84555991054094</v>
      </c>
      <c r="W121" s="12">
        <v>102.462002152812</v>
      </c>
      <c r="X121" s="12">
        <v>103.27879582311495</v>
      </c>
      <c r="Y121" s="12">
        <v>103.43613995279914</v>
      </c>
      <c r="Z121" s="12">
        <v>103.33620720493333</v>
      </c>
      <c r="AA121" s="12">
        <v>103.26312398519057</v>
      </c>
    </row>
    <row r="122" spans="1:27">
      <c r="A122" s="1" t="s">
        <v>524</v>
      </c>
      <c r="B122" s="1" t="s">
        <v>557</v>
      </c>
      <c r="D122" s="1">
        <v>39</v>
      </c>
      <c r="E122" s="1" t="s">
        <v>863</v>
      </c>
      <c r="F122" s="1" t="s">
        <v>832</v>
      </c>
      <c r="G122" s="1" t="str">
        <f t="shared" si="5"/>
        <v>39아파트연령3</v>
      </c>
      <c r="H122" s="1194">
        <v>93.319045364246122</v>
      </c>
      <c r="I122" s="1194">
        <v>96.072747579387837</v>
      </c>
      <c r="J122" s="1194">
        <v>97.135469708616426</v>
      </c>
      <c r="K122" s="1194">
        <v>97.692405055756367</v>
      </c>
      <c r="L122" s="1194">
        <v>100.12529642611013</v>
      </c>
      <c r="M122" s="1194">
        <v>99.86502880685957</v>
      </c>
      <c r="N122" s="1194">
        <v>99.902439197416427</v>
      </c>
      <c r="O122" s="12">
        <v>100.05161586455439</v>
      </c>
      <c r="P122" s="12">
        <v>100.05161586455439</v>
      </c>
      <c r="Q122" s="12">
        <v>100.08202185501995</v>
      </c>
      <c r="R122" s="12">
        <v>100</v>
      </c>
      <c r="S122" s="12">
        <v>99.870717961499693</v>
      </c>
      <c r="T122" s="12">
        <v>100.1081807911637</v>
      </c>
      <c r="U122" s="12">
        <v>100.3217423518976</v>
      </c>
      <c r="V122" s="12">
        <v>100.26438874648254</v>
      </c>
      <c r="W122" s="12">
        <v>100.52797380763232</v>
      </c>
      <c r="X122" s="12">
        <v>100.57619020908326</v>
      </c>
      <c r="Y122" s="12">
        <v>100.62451393757964</v>
      </c>
      <c r="Z122" s="12">
        <v>100.4343057779339</v>
      </c>
      <c r="AA122" s="12">
        <v>100.51734677001318</v>
      </c>
    </row>
    <row r="123" spans="1:27">
      <c r="A123" s="1" t="s">
        <v>655</v>
      </c>
      <c r="D123" s="1">
        <v>40</v>
      </c>
      <c r="E123" s="1" t="s">
        <v>863</v>
      </c>
      <c r="F123" s="1" t="s">
        <v>832</v>
      </c>
      <c r="G123" s="1" t="str">
        <f t="shared" si="5"/>
        <v>40아파트연령3</v>
      </c>
      <c r="H123" s="1194">
        <v>97.74712227876924</v>
      </c>
      <c r="I123" s="1194">
        <v>97.658348138476882</v>
      </c>
      <c r="J123" s="1194">
        <v>98.123324893414761</v>
      </c>
      <c r="K123" s="1194">
        <v>98.428263742470008</v>
      </c>
      <c r="L123" s="1194">
        <v>98.811103237574727</v>
      </c>
      <c r="M123" s="1194">
        <v>99.07174880006734</v>
      </c>
      <c r="N123" s="1194">
        <v>99.009165701081258</v>
      </c>
      <c r="O123" s="12">
        <v>99.049256798572486</v>
      </c>
      <c r="P123" s="12">
        <v>99.287023607226402</v>
      </c>
      <c r="Q123" s="12">
        <v>99.605845761411416</v>
      </c>
      <c r="R123" s="12">
        <v>100</v>
      </c>
      <c r="S123" s="12">
        <v>100.31084404305737</v>
      </c>
      <c r="T123" s="12">
        <v>100.59202481596974</v>
      </c>
      <c r="U123" s="12">
        <v>101.03398607923957</v>
      </c>
      <c r="V123" s="12">
        <v>101.49774042267485</v>
      </c>
      <c r="W123" s="12">
        <v>102.30549210229847</v>
      </c>
      <c r="X123" s="12">
        <v>102.82970756064698</v>
      </c>
      <c r="Y123" s="12">
        <v>103.25318244358994</v>
      </c>
      <c r="Z123" s="12">
        <v>103.81345993511857</v>
      </c>
      <c r="AA123" s="12">
        <v>104.26186223824064</v>
      </c>
    </row>
    <row r="124" spans="1:27">
      <c r="A124" s="1" t="s">
        <v>523</v>
      </c>
      <c r="D124" s="1">
        <v>41</v>
      </c>
      <c r="E124" s="1" t="s">
        <v>863</v>
      </c>
      <c r="F124" s="1" t="s">
        <v>832</v>
      </c>
      <c r="G124" s="1" t="str">
        <f t="shared" si="5"/>
        <v>41아파트연령3</v>
      </c>
      <c r="H124" s="1194">
        <v>98.305495674468659</v>
      </c>
      <c r="I124" s="1194">
        <v>98.552621241773721</v>
      </c>
      <c r="J124" s="1194">
        <v>98.790180497639398</v>
      </c>
      <c r="K124" s="1194">
        <v>98.990551914092364</v>
      </c>
      <c r="L124" s="1194">
        <v>99.02634009264942</v>
      </c>
      <c r="M124" s="1194">
        <v>99.04588369835858</v>
      </c>
      <c r="N124" s="1194">
        <v>98.912547880523732</v>
      </c>
      <c r="O124" s="12">
        <v>98.915634015755103</v>
      </c>
      <c r="P124" s="12">
        <v>99.253334175474791</v>
      </c>
      <c r="Q124" s="12">
        <v>99.694374020328809</v>
      </c>
      <c r="R124" s="12">
        <v>100</v>
      </c>
      <c r="S124" s="12">
        <v>100.26602143774927</v>
      </c>
      <c r="T124" s="12">
        <v>100.52525102268784</v>
      </c>
      <c r="U124" s="12">
        <v>100.75354245330695</v>
      </c>
      <c r="V124" s="12">
        <v>101.13793293339666</v>
      </c>
      <c r="W124" s="12">
        <v>101.82162113988389</v>
      </c>
      <c r="X124" s="12">
        <v>102.30422114091424</v>
      </c>
      <c r="Y124" s="12">
        <v>102.61485532848012</v>
      </c>
      <c r="Z124" s="12">
        <v>102.94937194477856</v>
      </c>
      <c r="AA124" s="12">
        <v>103.52424405772224</v>
      </c>
    </row>
    <row r="125" spans="1:27">
      <c r="A125" s="1" t="s">
        <v>516</v>
      </c>
      <c r="D125" s="1">
        <v>1</v>
      </c>
      <c r="E125" s="1" t="s">
        <v>863</v>
      </c>
      <c r="F125" s="1" t="s">
        <v>833</v>
      </c>
      <c r="G125" s="1" t="str">
        <f t="shared" si="5"/>
        <v>1아파트연령4</v>
      </c>
      <c r="H125" s="1194">
        <v>98.540531541745665</v>
      </c>
      <c r="I125" s="1194">
        <v>98.809603918854307</v>
      </c>
      <c r="J125" s="1194">
        <v>98.997319807788557</v>
      </c>
      <c r="K125" s="1194">
        <v>99.148722307930186</v>
      </c>
      <c r="L125" s="1194">
        <v>99.27537828350917</v>
      </c>
      <c r="M125" s="1194">
        <v>99.255335721935566</v>
      </c>
      <c r="N125" s="1194">
        <v>98.997384395962627</v>
      </c>
      <c r="O125" s="12">
        <v>98.990997239075455</v>
      </c>
      <c r="P125" s="12">
        <v>99.278902100410889</v>
      </c>
      <c r="Q125" s="12">
        <v>99.653076927585147</v>
      </c>
      <c r="R125" s="12">
        <v>100</v>
      </c>
      <c r="S125" s="12">
        <v>100.28307505678995</v>
      </c>
      <c r="T125" s="12">
        <v>100.51938769682577</v>
      </c>
      <c r="U125" s="12">
        <v>100.74651799312939</v>
      </c>
      <c r="V125" s="12">
        <v>101.13436404518895</v>
      </c>
      <c r="W125" s="12">
        <v>101.80626584354336</v>
      </c>
      <c r="X125" s="12">
        <v>102.27453237093627</v>
      </c>
      <c r="Y125" s="12">
        <v>102.59124319526435</v>
      </c>
      <c r="Z125" s="12">
        <v>102.93549082453879</v>
      </c>
      <c r="AA125" s="12">
        <v>103.55566975387569</v>
      </c>
    </row>
    <row r="126" spans="1:27">
      <c r="A126" s="1" t="s">
        <v>521</v>
      </c>
      <c r="D126" s="1">
        <v>2</v>
      </c>
      <c r="E126" s="1" t="s">
        <v>863</v>
      </c>
      <c r="F126" s="1" t="s">
        <v>833</v>
      </c>
      <c r="G126" s="1" t="str">
        <f t="shared" si="5"/>
        <v>2아파트연령4</v>
      </c>
      <c r="H126" s="1194">
        <v>99.873817505491786</v>
      </c>
      <c r="I126" s="1194">
        <v>100.15511256011322</v>
      </c>
      <c r="J126" s="1194">
        <v>100.13709369876702</v>
      </c>
      <c r="K126" s="1194">
        <v>100.02485091366304</v>
      </c>
      <c r="L126" s="1194">
        <v>99.820005246621363</v>
      </c>
      <c r="M126" s="1194">
        <v>99.590062210199505</v>
      </c>
      <c r="N126" s="1194">
        <v>99.09198927066933</v>
      </c>
      <c r="O126" s="12">
        <v>98.941283075219289</v>
      </c>
      <c r="P126" s="12">
        <v>99.301275665589444</v>
      </c>
      <c r="Q126" s="12">
        <v>99.721365656794305</v>
      </c>
      <c r="R126" s="12">
        <v>100</v>
      </c>
      <c r="S126" s="12">
        <v>100.01092049672822</v>
      </c>
      <c r="T126" s="12">
        <v>100.17683944356222</v>
      </c>
      <c r="U126" s="12">
        <v>100.35390059398725</v>
      </c>
      <c r="V126" s="12">
        <v>100.73921504642595</v>
      </c>
      <c r="W126" s="12">
        <v>101.32471735903796</v>
      </c>
      <c r="X126" s="12">
        <v>101.68186490247794</v>
      </c>
      <c r="Y126" s="12">
        <v>101.87602216964311</v>
      </c>
      <c r="Z126" s="12">
        <v>102.21919245682743</v>
      </c>
      <c r="AA126" s="12">
        <v>103.16748856609439</v>
      </c>
    </row>
    <row r="127" spans="1:27">
      <c r="A127" s="1" t="s">
        <v>1380</v>
      </c>
      <c r="D127" s="1">
        <v>3</v>
      </c>
      <c r="E127" s="1" t="s">
        <v>770</v>
      </c>
      <c r="F127" s="1" t="s">
        <v>833</v>
      </c>
      <c r="G127" s="1" t="str">
        <f t="shared" ref="G127" si="9">D127&amp;E127&amp;F127</f>
        <v>3아파트연령4</v>
      </c>
      <c r="H127" s="1194">
        <v>97.533183057769008</v>
      </c>
      <c r="I127" s="1194">
        <v>97.793097629821133</v>
      </c>
      <c r="J127" s="1194">
        <v>98.134661406461603</v>
      </c>
      <c r="K127" s="1194">
        <v>98.484055947101766</v>
      </c>
      <c r="L127" s="1194">
        <v>98.860987578242785</v>
      </c>
      <c r="M127" s="1194">
        <v>99.000178774511241</v>
      </c>
      <c r="N127" s="1194">
        <v>98.925114915856113</v>
      </c>
      <c r="O127" s="12">
        <v>99.029023185357076</v>
      </c>
      <c r="P127" s="12">
        <v>99.261799731663331</v>
      </c>
      <c r="Q127" s="12">
        <v>99.600898142812781</v>
      </c>
      <c r="R127" s="12">
        <v>100</v>
      </c>
      <c r="S127" s="12">
        <v>100.49732146409443</v>
      </c>
      <c r="T127" s="12">
        <v>100.78921724267531</v>
      </c>
      <c r="U127" s="12">
        <v>101.05592322058482</v>
      </c>
      <c r="V127" s="12">
        <v>101.44576713412205</v>
      </c>
      <c r="W127" s="12">
        <v>102.18603736605382</v>
      </c>
      <c r="X127" s="12">
        <v>102.74238424801705</v>
      </c>
      <c r="Y127" s="12">
        <v>103.15643591749793</v>
      </c>
      <c r="Z127" s="12">
        <v>103.50152836408049</v>
      </c>
      <c r="AA127" s="12">
        <v>103.86153827647708</v>
      </c>
    </row>
    <row r="128" spans="1:27">
      <c r="A128" s="1" t="s">
        <v>522</v>
      </c>
      <c r="D128" s="1">
        <v>4</v>
      </c>
      <c r="E128" s="1" t="s">
        <v>863</v>
      </c>
      <c r="F128" s="1" t="s">
        <v>833</v>
      </c>
      <c r="G128" s="1" t="str">
        <f t="shared" si="5"/>
        <v>4아파트연령4</v>
      </c>
      <c r="H128" s="1194">
        <v>98.469269362318755</v>
      </c>
      <c r="I128" s="1194">
        <v>98.641027314584292</v>
      </c>
      <c r="J128" s="1194">
        <v>98.932799246760936</v>
      </c>
      <c r="K128" s="1194">
        <v>99.138360318116256</v>
      </c>
      <c r="L128" s="1194">
        <v>99.458231002130148</v>
      </c>
      <c r="M128" s="1194">
        <v>99.567899846029277</v>
      </c>
      <c r="N128" s="1194">
        <v>99.381396781692871</v>
      </c>
      <c r="O128" s="12">
        <v>99.082781649758758</v>
      </c>
      <c r="P128" s="12">
        <v>99.239990031832221</v>
      </c>
      <c r="Q128" s="12">
        <v>99.513234995720566</v>
      </c>
      <c r="R128" s="12">
        <v>100</v>
      </c>
      <c r="S128" s="12">
        <v>100.49457022341515</v>
      </c>
      <c r="T128" s="12">
        <v>100.83739644052132</v>
      </c>
      <c r="U128" s="12">
        <v>101.07557823533877</v>
      </c>
      <c r="V128" s="12">
        <v>101.44766979688484</v>
      </c>
      <c r="W128" s="12">
        <v>102.36459221269658</v>
      </c>
      <c r="X128" s="12">
        <v>103.00725764559797</v>
      </c>
      <c r="Y128" s="12">
        <v>103.5671675090406</v>
      </c>
      <c r="Z128" s="12">
        <v>103.99941631161902</v>
      </c>
      <c r="AA128" s="12">
        <v>104.52959965502507</v>
      </c>
    </row>
    <row r="129" spans="1:27">
      <c r="A129" s="1" t="s">
        <v>853</v>
      </c>
      <c r="D129" s="1">
        <v>5</v>
      </c>
      <c r="E129" s="1" t="s">
        <v>863</v>
      </c>
      <c r="F129" s="1" t="s">
        <v>833</v>
      </c>
      <c r="G129" s="1" t="str">
        <f t="shared" si="5"/>
        <v>5아파트연령4</v>
      </c>
      <c r="H129" s="1194">
        <v>96.749231461404065</v>
      </c>
      <c r="I129" s="1194">
        <v>97.082373143963821</v>
      </c>
      <c r="J129" s="1194">
        <v>97.46534272633599</v>
      </c>
      <c r="K129" s="1194">
        <v>97.934607124421731</v>
      </c>
      <c r="L129" s="1194">
        <v>98.35917829054226</v>
      </c>
      <c r="M129" s="1194">
        <v>98.523040232377809</v>
      </c>
      <c r="N129" s="1194">
        <v>98.541239775975484</v>
      </c>
      <c r="O129" s="12">
        <v>98.983625902189743</v>
      </c>
      <c r="P129" s="12">
        <v>99.280230275309833</v>
      </c>
      <c r="Q129" s="12">
        <v>99.675024085890158</v>
      </c>
      <c r="R129" s="12">
        <v>100</v>
      </c>
      <c r="S129" s="12">
        <v>100.48838992427511</v>
      </c>
      <c r="T129" s="12">
        <v>100.73276789931901</v>
      </c>
      <c r="U129" s="12">
        <v>101.02212673410959</v>
      </c>
      <c r="V129" s="12">
        <v>101.42563997322853</v>
      </c>
      <c r="W129" s="12">
        <v>102.01123840383663</v>
      </c>
      <c r="X129" s="12">
        <v>102.49068284119924</v>
      </c>
      <c r="Y129" s="12">
        <v>102.78011770672326</v>
      </c>
      <c r="Z129" s="12">
        <v>103.04749047697467</v>
      </c>
      <c r="AA129" s="12">
        <v>103.25839908476728</v>
      </c>
    </row>
    <row r="130" spans="1:27">
      <c r="A130" s="1" t="s">
        <v>524</v>
      </c>
      <c r="B130" s="1" t="s">
        <v>525</v>
      </c>
      <c r="D130" s="1">
        <v>6</v>
      </c>
      <c r="E130" s="1" t="s">
        <v>863</v>
      </c>
      <c r="F130" s="1" t="s">
        <v>833</v>
      </c>
      <c r="G130" s="1" t="str">
        <f t="shared" si="5"/>
        <v>6아파트연령4</v>
      </c>
      <c r="H130" s="1194">
        <v>99.974991657837165</v>
      </c>
      <c r="I130" s="1194">
        <v>100.22093356387717</v>
      </c>
      <c r="J130" s="1194">
        <v>100.17694276544965</v>
      </c>
      <c r="K130" s="1194">
        <v>99.574968692275945</v>
      </c>
      <c r="L130" s="1194">
        <v>98.86134915891752</v>
      </c>
      <c r="M130" s="1194">
        <v>98.323337622969433</v>
      </c>
      <c r="N130" s="1194">
        <v>97.551188125163634</v>
      </c>
      <c r="O130" s="12">
        <v>97.421186372420649</v>
      </c>
      <c r="P130" s="12">
        <v>98.28878213813465</v>
      </c>
      <c r="Q130" s="12">
        <v>99.366890560248436</v>
      </c>
      <c r="R130" s="12">
        <v>100</v>
      </c>
      <c r="S130" s="12">
        <v>100.0985110696423</v>
      </c>
      <c r="T130" s="12">
        <v>100.28074392235433</v>
      </c>
      <c r="U130" s="12">
        <v>100.87659483902817</v>
      </c>
      <c r="V130" s="12">
        <v>101.4885647495436</v>
      </c>
      <c r="W130" s="12">
        <v>101.80470729438377</v>
      </c>
      <c r="X130" s="12">
        <v>102.1641524318982</v>
      </c>
      <c r="Y130" s="12">
        <v>102.32836589477688</v>
      </c>
      <c r="Z130" s="12">
        <v>102.83413126802378</v>
      </c>
      <c r="AA130" s="12">
        <v>103.83459223503435</v>
      </c>
    </row>
    <row r="131" spans="1:27">
      <c r="A131" s="1" t="s">
        <v>524</v>
      </c>
      <c r="B131" s="1" t="s">
        <v>525</v>
      </c>
      <c r="C131" s="1" t="s">
        <v>526</v>
      </c>
      <c r="D131" s="1">
        <v>7</v>
      </c>
      <c r="E131" s="1" t="s">
        <v>863</v>
      </c>
      <c r="F131" s="1" t="s">
        <v>833</v>
      </c>
      <c r="G131" s="1" t="str">
        <f t="shared" si="5"/>
        <v>7아파트연령4</v>
      </c>
      <c r="H131" s="1194">
        <v>100.62132703864931</v>
      </c>
      <c r="I131" s="1194">
        <v>100.7336144867328</v>
      </c>
      <c r="J131" s="1194">
        <v>100.75890376389644</v>
      </c>
      <c r="K131" s="1194">
        <v>100.17742308579935</v>
      </c>
      <c r="L131" s="1194">
        <v>99.597236093488192</v>
      </c>
      <c r="M131" s="1194">
        <v>99.185270731663181</v>
      </c>
      <c r="N131" s="1194">
        <v>98.550404790787979</v>
      </c>
      <c r="O131" s="12">
        <v>98.361642573105541</v>
      </c>
      <c r="P131" s="12">
        <v>98.963801947760942</v>
      </c>
      <c r="Q131" s="12">
        <v>99.753128924876208</v>
      </c>
      <c r="R131" s="12">
        <v>100</v>
      </c>
      <c r="S131" s="12">
        <v>100.06489159534783</v>
      </c>
      <c r="T131" s="12">
        <v>100.21169087861392</v>
      </c>
      <c r="U131" s="12">
        <v>100.79408985575067</v>
      </c>
      <c r="V131" s="12">
        <v>101.53357234207459</v>
      </c>
      <c r="W131" s="12">
        <v>101.76308340045817</v>
      </c>
      <c r="X131" s="12">
        <v>102.14085725721822</v>
      </c>
      <c r="Y131" s="12">
        <v>102.21688160900059</v>
      </c>
      <c r="Z131" s="12">
        <v>102.79291665071119</v>
      </c>
      <c r="AA131" s="12">
        <v>103.86210839410539</v>
      </c>
    </row>
    <row r="132" spans="1:27">
      <c r="A132" s="1" t="s">
        <v>524</v>
      </c>
      <c r="B132" s="1" t="s">
        <v>525</v>
      </c>
      <c r="C132" s="1" t="s">
        <v>527</v>
      </c>
      <c r="D132" s="1">
        <v>8</v>
      </c>
      <c r="E132" s="1" t="s">
        <v>863</v>
      </c>
      <c r="F132" s="1" t="s">
        <v>833</v>
      </c>
      <c r="G132" s="1" t="str">
        <f t="shared" si="5"/>
        <v>8아파트연령4</v>
      </c>
      <c r="H132" s="1194">
        <v>99.286180027481777</v>
      </c>
      <c r="I132" s="1194">
        <v>99.286180027481777</v>
      </c>
      <c r="J132" s="1194">
        <v>99.490214665207148</v>
      </c>
      <c r="K132" s="1194">
        <v>99.490214665207148</v>
      </c>
      <c r="L132" s="1194">
        <v>99.36539248554719</v>
      </c>
      <c r="M132" s="1194">
        <v>99.304648336446562</v>
      </c>
      <c r="N132" s="1194">
        <v>99.178814474110297</v>
      </c>
      <c r="O132" s="12">
        <v>99.657378494492761</v>
      </c>
      <c r="P132" s="12">
        <v>99.506002779554336</v>
      </c>
      <c r="Q132" s="12">
        <v>99.574258411320798</v>
      </c>
      <c r="R132" s="12">
        <v>100</v>
      </c>
      <c r="S132" s="12">
        <v>100.54039186121477</v>
      </c>
      <c r="T132" s="12">
        <v>100.81210710028196</v>
      </c>
      <c r="U132" s="12">
        <v>100.90186830467232</v>
      </c>
      <c r="V132" s="12">
        <v>101.44216682491138</v>
      </c>
      <c r="W132" s="12">
        <v>101.85671414531663</v>
      </c>
      <c r="X132" s="12">
        <v>102.62514383896205</v>
      </c>
      <c r="Y132" s="12">
        <v>103.25414994704174</v>
      </c>
      <c r="Z132" s="12">
        <v>103.96729832188478</v>
      </c>
      <c r="AA132" s="12">
        <v>104.5136215743085</v>
      </c>
    </row>
    <row r="133" spans="1:27">
      <c r="A133" s="1" t="s">
        <v>524</v>
      </c>
      <c r="B133" s="1" t="s">
        <v>525</v>
      </c>
      <c r="C133" s="1" t="s">
        <v>528</v>
      </c>
      <c r="D133" s="1">
        <v>9</v>
      </c>
      <c r="E133" s="1" t="s">
        <v>863</v>
      </c>
      <c r="F133" s="1" t="s">
        <v>833</v>
      </c>
      <c r="G133" s="1" t="str">
        <f t="shared" si="5"/>
        <v>9아파트연령4</v>
      </c>
      <c r="H133" s="1194">
        <v>101.39532749851521</v>
      </c>
      <c r="I133" s="1194">
        <v>101.27928532101355</v>
      </c>
      <c r="J133" s="1194">
        <v>101.15354135057781</v>
      </c>
      <c r="K133" s="1194">
        <v>100.4168736367772</v>
      </c>
      <c r="L133" s="1194">
        <v>99.685422074746924</v>
      </c>
      <c r="M133" s="1194">
        <v>99.135533695431647</v>
      </c>
      <c r="N133" s="1194">
        <v>98.542264996561457</v>
      </c>
      <c r="O133" s="12">
        <v>98.247389794907434</v>
      </c>
      <c r="P133" s="12">
        <v>98.89500763947855</v>
      </c>
      <c r="Q133" s="12">
        <v>99.748587020793551</v>
      </c>
      <c r="R133" s="12">
        <v>100</v>
      </c>
      <c r="S133" s="12">
        <v>100.11023124095533</v>
      </c>
      <c r="T133" s="12">
        <v>100.27014978197725</v>
      </c>
      <c r="U133" s="12">
        <v>100.83497357378579</v>
      </c>
      <c r="V133" s="12">
        <v>101.60256927970653</v>
      </c>
      <c r="W133" s="12">
        <v>101.73699579230603</v>
      </c>
      <c r="X133" s="12">
        <v>102.15024374022667</v>
      </c>
      <c r="Y133" s="12">
        <v>102.16216167239354</v>
      </c>
      <c r="Z133" s="12">
        <v>102.7998539761147</v>
      </c>
      <c r="AA133" s="12">
        <v>103.92257249770074</v>
      </c>
    </row>
    <row r="134" spans="1:27">
      <c r="A134" s="1" t="s">
        <v>524</v>
      </c>
      <c r="B134" s="1" t="s">
        <v>525</v>
      </c>
      <c r="C134" s="1" t="s">
        <v>529</v>
      </c>
      <c r="D134" s="1">
        <v>10</v>
      </c>
      <c r="E134" s="1" t="s">
        <v>863</v>
      </c>
      <c r="F134" s="1" t="s">
        <v>833</v>
      </c>
      <c r="G134" s="1" t="str">
        <f t="shared" si="5"/>
        <v>10아파트연령4</v>
      </c>
      <c r="H134" s="1194">
        <v>95.907420630402569</v>
      </c>
      <c r="I134" s="1194">
        <v>97.632611422867527</v>
      </c>
      <c r="J134" s="1194">
        <v>98.614556725137433</v>
      </c>
      <c r="K134" s="1194">
        <v>98.827079720836011</v>
      </c>
      <c r="L134" s="1194">
        <v>99.086326672884454</v>
      </c>
      <c r="M134" s="1194">
        <v>99.480726738551624</v>
      </c>
      <c r="N134" s="1194">
        <v>98.291817684851679</v>
      </c>
      <c r="O134" s="12">
        <v>98.526874765922756</v>
      </c>
      <c r="P134" s="12">
        <v>99.181972030140784</v>
      </c>
      <c r="Q134" s="12">
        <v>99.876274899246027</v>
      </c>
      <c r="R134" s="12">
        <v>100</v>
      </c>
      <c r="S134" s="12">
        <v>99.673439500679308</v>
      </c>
      <c r="T134" s="12">
        <v>99.711624181542078</v>
      </c>
      <c r="U134" s="12">
        <v>100.5482544619328</v>
      </c>
      <c r="V134" s="12">
        <v>101.21056618136193</v>
      </c>
      <c r="W134" s="12">
        <v>101.86569036999384</v>
      </c>
      <c r="X134" s="12">
        <v>101.9305141823385</v>
      </c>
      <c r="Y134" s="12">
        <v>102.15121925454997</v>
      </c>
      <c r="Z134" s="12">
        <v>102.36578083794599</v>
      </c>
      <c r="AA134" s="12">
        <v>103.3347486572804</v>
      </c>
    </row>
    <row r="135" spans="1:27">
      <c r="A135" s="1" t="s">
        <v>524</v>
      </c>
      <c r="B135" s="1" t="s">
        <v>525</v>
      </c>
      <c r="C135" s="1" t="s">
        <v>530</v>
      </c>
      <c r="D135" s="1">
        <v>11</v>
      </c>
      <c r="E135" s="1" t="s">
        <v>863</v>
      </c>
      <c r="F135" s="1" t="s">
        <v>833</v>
      </c>
      <c r="G135" s="1" t="str">
        <f t="shared" si="5"/>
        <v>11아파트연령4</v>
      </c>
      <c r="H135" s="1194">
        <v>99.33532698548207</v>
      </c>
      <c r="I135" s="1194">
        <v>99.712864046229271</v>
      </c>
      <c r="J135" s="1194">
        <v>99.600613378986523</v>
      </c>
      <c r="K135" s="1194">
        <v>98.97848682337478</v>
      </c>
      <c r="L135" s="1194">
        <v>98.133763270602614</v>
      </c>
      <c r="M135" s="1194">
        <v>97.472242622694083</v>
      </c>
      <c r="N135" s="1194">
        <v>96.565975173517344</v>
      </c>
      <c r="O135" s="12">
        <v>96.493370043953803</v>
      </c>
      <c r="P135" s="12">
        <v>97.620995781747396</v>
      </c>
      <c r="Q135" s="12">
        <v>98.983658799369522</v>
      </c>
      <c r="R135" s="12">
        <v>100</v>
      </c>
      <c r="S135" s="12">
        <v>100.13406921141905</v>
      </c>
      <c r="T135" s="12">
        <v>100.3538054293571</v>
      </c>
      <c r="U135" s="12">
        <v>100.96390077643507</v>
      </c>
      <c r="V135" s="12">
        <v>101.44099993784749</v>
      </c>
      <c r="W135" s="12">
        <v>101.8487347378048</v>
      </c>
      <c r="X135" s="12">
        <v>102.18878818923456</v>
      </c>
      <c r="Y135" s="12">
        <v>102.44637043136015</v>
      </c>
      <c r="Z135" s="12">
        <v>102.87772543921005</v>
      </c>
      <c r="AA135" s="12">
        <v>103.80550733919118</v>
      </c>
    </row>
    <row r="136" spans="1:27">
      <c r="A136" s="1" t="s">
        <v>524</v>
      </c>
      <c r="B136" s="1" t="s">
        <v>525</v>
      </c>
      <c r="C136" s="1" t="s">
        <v>531</v>
      </c>
      <c r="D136" s="1">
        <v>12</v>
      </c>
      <c r="E136" s="1" t="s">
        <v>863</v>
      </c>
      <c r="F136" s="1" t="s">
        <v>833</v>
      </c>
      <c r="G136" s="1" t="str">
        <f t="shared" si="5"/>
        <v>12아파트연령4</v>
      </c>
      <c r="H136" s="1194">
        <v>100.00322291718307</v>
      </c>
      <c r="I136" s="1194">
        <v>100.40591921720942</v>
      </c>
      <c r="J136" s="1194">
        <v>100.5398287667543</v>
      </c>
      <c r="K136" s="1194">
        <v>99.7667969896507</v>
      </c>
      <c r="L136" s="1194">
        <v>98.857628369568531</v>
      </c>
      <c r="M136" s="1194">
        <v>98.098829949778406</v>
      </c>
      <c r="N136" s="1194">
        <v>97.259128662493751</v>
      </c>
      <c r="O136" s="12">
        <v>97.685258692804126</v>
      </c>
      <c r="P136" s="12">
        <v>98.480323430839022</v>
      </c>
      <c r="Q136" s="12">
        <v>99.274046895566499</v>
      </c>
      <c r="R136" s="12">
        <v>100</v>
      </c>
      <c r="S136" s="12">
        <v>100.05545916752952</v>
      </c>
      <c r="T136" s="12">
        <v>100.35874122325781</v>
      </c>
      <c r="U136" s="12">
        <v>100.90103339163001</v>
      </c>
      <c r="V136" s="12">
        <v>101.46941229952108</v>
      </c>
      <c r="W136" s="12">
        <v>102.41462689979468</v>
      </c>
      <c r="X136" s="12">
        <v>103.08945106740846</v>
      </c>
      <c r="Y136" s="12">
        <v>103.46105166827</v>
      </c>
      <c r="Z136" s="12">
        <v>103.99409529995451</v>
      </c>
      <c r="AA136" s="12">
        <v>104.61026451779189</v>
      </c>
    </row>
    <row r="137" spans="1:27">
      <c r="A137" s="1" t="s">
        <v>524</v>
      </c>
      <c r="B137" s="1" t="s">
        <v>525</v>
      </c>
      <c r="C137" s="1" t="s">
        <v>532</v>
      </c>
      <c r="D137" s="1">
        <v>13</v>
      </c>
      <c r="E137" s="1" t="s">
        <v>863</v>
      </c>
      <c r="F137" s="1" t="s">
        <v>833</v>
      </c>
      <c r="G137" s="1" t="str">
        <f t="shared" si="5"/>
        <v>13아파트연령4</v>
      </c>
      <c r="H137" s="1194">
        <v>98.091356298859068</v>
      </c>
      <c r="I137" s="1194">
        <v>98.422452148734976</v>
      </c>
      <c r="J137" s="1194">
        <v>97.858046882627065</v>
      </c>
      <c r="K137" s="1194">
        <v>97.512841712629296</v>
      </c>
      <c r="L137" s="1194">
        <v>96.786805386002598</v>
      </c>
      <c r="M137" s="1194">
        <v>96.30471739276345</v>
      </c>
      <c r="N137" s="1194">
        <v>95.275799669975399</v>
      </c>
      <c r="O137" s="12">
        <v>94.291181291773256</v>
      </c>
      <c r="P137" s="12">
        <v>96.02522262481925</v>
      </c>
      <c r="Q137" s="12">
        <v>98.439860617489373</v>
      </c>
      <c r="R137" s="12">
        <v>100</v>
      </c>
      <c r="S137" s="12">
        <v>100.27206896968505</v>
      </c>
      <c r="T137" s="12">
        <v>100.34515060458844</v>
      </c>
      <c r="U137" s="12">
        <v>101.07423964187564</v>
      </c>
      <c r="V137" s="12">
        <v>101.39119521169768</v>
      </c>
      <c r="W137" s="12">
        <v>100.86392476048141</v>
      </c>
      <c r="X137" s="12">
        <v>100.6283417394654</v>
      </c>
      <c r="Y137" s="12">
        <v>100.69099177899481</v>
      </c>
      <c r="Z137" s="12">
        <v>100.94891461756397</v>
      </c>
      <c r="AA137" s="12">
        <v>102.40920292152444</v>
      </c>
    </row>
    <row r="138" spans="1:27">
      <c r="A138" s="1" t="s">
        <v>524</v>
      </c>
      <c r="B138" s="1" t="s">
        <v>533</v>
      </c>
      <c r="D138" s="1">
        <v>14</v>
      </c>
      <c r="E138" s="1" t="s">
        <v>863</v>
      </c>
      <c r="F138" s="1" t="s">
        <v>833</v>
      </c>
      <c r="G138" s="1" t="str">
        <f t="shared" ref="G138:G204" si="10">D138&amp;E138&amp;F138</f>
        <v>14아파트연령4</v>
      </c>
      <c r="H138" s="1194">
        <v>100.33587945934036</v>
      </c>
      <c r="I138" s="1194">
        <v>100.69695614187059</v>
      </c>
      <c r="J138" s="1194">
        <v>100.6581580990794</v>
      </c>
      <c r="K138" s="1194">
        <v>100.6651502485459</v>
      </c>
      <c r="L138" s="1194">
        <v>100.39579608207006</v>
      </c>
      <c r="M138" s="1194">
        <v>100.1893029187903</v>
      </c>
      <c r="N138" s="1194">
        <v>99.653777713564494</v>
      </c>
      <c r="O138" s="12">
        <v>99.452915943419299</v>
      </c>
      <c r="P138" s="12">
        <v>99.620701709486497</v>
      </c>
      <c r="Q138" s="12">
        <v>99.856396824899534</v>
      </c>
      <c r="R138" s="12">
        <v>100</v>
      </c>
      <c r="S138" s="12">
        <v>99.969180665727791</v>
      </c>
      <c r="T138" s="12">
        <v>100.09668671382963</v>
      </c>
      <c r="U138" s="12">
        <v>100.14939311554573</v>
      </c>
      <c r="V138" s="12">
        <v>100.47701731405552</v>
      </c>
      <c r="W138" s="12">
        <v>101.1524645902206</v>
      </c>
      <c r="X138" s="12">
        <v>101.48892490438951</v>
      </c>
      <c r="Y138" s="12">
        <v>101.67458638931754</v>
      </c>
      <c r="Z138" s="12">
        <v>101.96255114544188</v>
      </c>
      <c r="AA138" s="12">
        <v>102.83887350275691</v>
      </c>
    </row>
    <row r="139" spans="1:27">
      <c r="A139" s="1" t="s">
        <v>524</v>
      </c>
      <c r="B139" s="1" t="s">
        <v>533</v>
      </c>
      <c r="C139" s="1" t="s">
        <v>534</v>
      </c>
      <c r="D139" s="1">
        <v>15</v>
      </c>
      <c r="E139" s="1" t="s">
        <v>863</v>
      </c>
      <c r="F139" s="1" t="s">
        <v>833</v>
      </c>
      <c r="G139" s="1" t="str">
        <f t="shared" si="10"/>
        <v>15아파트연령4</v>
      </c>
      <c r="H139" s="1194">
        <v>102.66651319894579</v>
      </c>
      <c r="I139" s="1194">
        <v>102.93583997925056</v>
      </c>
      <c r="J139" s="1194">
        <v>102.68980446824068</v>
      </c>
      <c r="K139" s="1194">
        <v>102.48729264205176</v>
      </c>
      <c r="L139" s="1194">
        <v>102.15518342739458</v>
      </c>
      <c r="M139" s="1194">
        <v>101.69238168387456</v>
      </c>
      <c r="N139" s="1194">
        <v>100.63186937105992</v>
      </c>
      <c r="O139" s="12">
        <v>100.21991722918087</v>
      </c>
      <c r="P139" s="12">
        <v>100.03196967527484</v>
      </c>
      <c r="Q139" s="12">
        <v>99.99626126869444</v>
      </c>
      <c r="R139" s="12">
        <v>100</v>
      </c>
      <c r="S139" s="12">
        <v>99.650775149824597</v>
      </c>
      <c r="T139" s="12">
        <v>99.579096171705032</v>
      </c>
      <c r="U139" s="12">
        <v>99.54127855208381</v>
      </c>
      <c r="V139" s="12">
        <v>100.05414002336062</v>
      </c>
      <c r="W139" s="12">
        <v>101.08805626796817</v>
      </c>
      <c r="X139" s="12">
        <v>101.42810493233503</v>
      </c>
      <c r="Y139" s="12">
        <v>101.83495457849065</v>
      </c>
      <c r="Z139" s="12">
        <v>102.52508529995255</v>
      </c>
      <c r="AA139" s="12">
        <v>103.34213685620797</v>
      </c>
    </row>
    <row r="140" spans="1:27">
      <c r="A140" s="1" t="s">
        <v>524</v>
      </c>
      <c r="B140" s="1" t="s">
        <v>533</v>
      </c>
      <c r="C140" s="1" t="s">
        <v>535</v>
      </c>
      <c r="D140" s="1">
        <v>16</v>
      </c>
      <c r="E140" s="1" t="s">
        <v>863</v>
      </c>
      <c r="F140" s="1" t="s">
        <v>833</v>
      </c>
      <c r="G140" s="1" t="str">
        <f t="shared" si="10"/>
        <v>16아파트연령4</v>
      </c>
      <c r="H140" s="1194">
        <v>100.00270512059122</v>
      </c>
      <c r="I140" s="1194">
        <v>99.965280441954093</v>
      </c>
      <c r="J140" s="1194">
        <v>99.560809481350006</v>
      </c>
      <c r="K140" s="1194">
        <v>98.947832299768692</v>
      </c>
      <c r="L140" s="1194">
        <v>98.443970604826347</v>
      </c>
      <c r="M140" s="1194">
        <v>98.375239117104201</v>
      </c>
      <c r="N140" s="1194">
        <v>98.226385478006392</v>
      </c>
      <c r="O140" s="12">
        <v>98.156760954930164</v>
      </c>
      <c r="P140" s="12">
        <v>98.407410207101961</v>
      </c>
      <c r="Q140" s="12">
        <v>99.404648437411296</v>
      </c>
      <c r="R140" s="12">
        <v>100</v>
      </c>
      <c r="S140" s="12">
        <v>100.67502811793685</v>
      </c>
      <c r="T140" s="12">
        <v>101.57572521824139</v>
      </c>
      <c r="U140" s="12">
        <v>101.88892086390986</v>
      </c>
      <c r="V140" s="12">
        <v>102.25491203272628</v>
      </c>
      <c r="W140" s="12">
        <v>103.06226459310561</v>
      </c>
      <c r="X140" s="12">
        <v>103.43200723106867</v>
      </c>
      <c r="Y140" s="12">
        <v>104.05264693054859</v>
      </c>
      <c r="Z140" s="12">
        <v>104.34688655980464</v>
      </c>
      <c r="AA140" s="12">
        <v>105.29016480942484</v>
      </c>
    </row>
    <row r="141" spans="1:27">
      <c r="A141" s="1" t="s">
        <v>524</v>
      </c>
      <c r="B141" s="1" t="s">
        <v>533</v>
      </c>
      <c r="C141" s="1" t="s">
        <v>536</v>
      </c>
      <c r="D141" s="1">
        <v>17</v>
      </c>
      <c r="E141" s="1" t="s">
        <v>863</v>
      </c>
      <c r="F141" s="1" t="s">
        <v>833</v>
      </c>
      <c r="G141" s="1" t="str">
        <f t="shared" si="10"/>
        <v>17아파트연령4</v>
      </c>
      <c r="H141" s="1194">
        <v>98.215965923658146</v>
      </c>
      <c r="I141" s="1194">
        <v>98.3741539310588</v>
      </c>
      <c r="J141" s="1194">
        <v>98.345501750825733</v>
      </c>
      <c r="K141" s="1194">
        <v>98.870563436224273</v>
      </c>
      <c r="L141" s="1194">
        <v>98.835558357125691</v>
      </c>
      <c r="M141" s="1194">
        <v>98.767825535487532</v>
      </c>
      <c r="N141" s="1194">
        <v>98.664777581437917</v>
      </c>
      <c r="O141" s="12">
        <v>98.688934713520311</v>
      </c>
      <c r="P141" s="12">
        <v>99.196884171223417</v>
      </c>
      <c r="Q141" s="12">
        <v>99.694299756096569</v>
      </c>
      <c r="R141" s="12">
        <v>100</v>
      </c>
      <c r="S141" s="12">
        <v>100.21011382065505</v>
      </c>
      <c r="T141" s="12">
        <v>100.6793759859584</v>
      </c>
      <c r="U141" s="12">
        <v>100.8142009421812</v>
      </c>
      <c r="V141" s="12">
        <v>101.24502366609617</v>
      </c>
      <c r="W141" s="12">
        <v>101.85656232906808</v>
      </c>
      <c r="X141" s="12">
        <v>101.90201699992534</v>
      </c>
      <c r="Y141" s="12">
        <v>101.7562370066116</v>
      </c>
      <c r="Z141" s="12">
        <v>101.83515649063608</v>
      </c>
      <c r="AA141" s="12">
        <v>102.92574771322955</v>
      </c>
    </row>
    <row r="142" spans="1:27">
      <c r="A142" s="1" t="s">
        <v>524</v>
      </c>
      <c r="B142" s="1" t="s">
        <v>533</v>
      </c>
      <c r="C142" s="1" t="s">
        <v>537</v>
      </c>
      <c r="D142" s="1">
        <v>18</v>
      </c>
      <c r="E142" s="1" t="s">
        <v>863</v>
      </c>
      <c r="F142" s="1" t="s">
        <v>833</v>
      </c>
      <c r="G142" s="1" t="str">
        <f t="shared" si="10"/>
        <v>18아파트연령4</v>
      </c>
      <c r="H142" s="1194">
        <v>99.360641463136375</v>
      </c>
      <c r="I142" s="1194">
        <v>100.43226290949291</v>
      </c>
      <c r="J142" s="1194">
        <v>100.74215847224836</v>
      </c>
      <c r="K142" s="1194">
        <v>101.0593875918921</v>
      </c>
      <c r="L142" s="1194">
        <v>99.774436693311543</v>
      </c>
      <c r="M142" s="1194">
        <v>99.57130561144389</v>
      </c>
      <c r="N142" s="1194">
        <v>98.526620629839144</v>
      </c>
      <c r="O142" s="12">
        <v>98.24639308745833</v>
      </c>
      <c r="P142" s="12">
        <v>98.947289975446452</v>
      </c>
      <c r="Q142" s="12">
        <v>99.61117993281502</v>
      </c>
      <c r="R142" s="12">
        <v>100</v>
      </c>
      <c r="S142" s="12">
        <v>100.32781681304985</v>
      </c>
      <c r="T142" s="12">
        <v>100.07194014835778</v>
      </c>
      <c r="U142" s="12">
        <v>100.12011307872135</v>
      </c>
      <c r="V142" s="12">
        <v>100.56932618616159</v>
      </c>
      <c r="W142" s="12">
        <v>100.43874054094672</v>
      </c>
      <c r="X142" s="12">
        <v>100.43483423273527</v>
      </c>
      <c r="Y142" s="12">
        <v>99.984116101365146</v>
      </c>
      <c r="Z142" s="12">
        <v>100.05686003505562</v>
      </c>
      <c r="AA142" s="12">
        <v>100.47882128166185</v>
      </c>
    </row>
    <row r="143" spans="1:27">
      <c r="A143" s="1" t="s">
        <v>524</v>
      </c>
      <c r="B143" s="1" t="s">
        <v>533</v>
      </c>
      <c r="C143" s="1" t="s">
        <v>538</v>
      </c>
      <c r="D143" s="1">
        <v>19</v>
      </c>
      <c r="E143" s="1" t="s">
        <v>863</v>
      </c>
      <c r="F143" s="1" t="s">
        <v>833</v>
      </c>
      <c r="G143" s="1" t="str">
        <f t="shared" si="10"/>
        <v>19아파트연령4</v>
      </c>
      <c r="H143" s="1194">
        <v>94.239940209261277</v>
      </c>
      <c r="I143" s="1194">
        <v>95.170839666856125</v>
      </c>
      <c r="J143" s="1194">
        <v>94.536926735443544</v>
      </c>
      <c r="K143" s="1194">
        <v>96.823092525486445</v>
      </c>
      <c r="L143" s="1194">
        <v>97.583114666993538</v>
      </c>
      <c r="M143" s="1194">
        <v>98.488614120139971</v>
      </c>
      <c r="N143" s="1194">
        <v>99.067972316487058</v>
      </c>
      <c r="O143" s="12">
        <v>99.032179188382685</v>
      </c>
      <c r="P143" s="12">
        <v>99.535178261905614</v>
      </c>
      <c r="Q143" s="12">
        <v>99.770024083692746</v>
      </c>
      <c r="R143" s="12">
        <v>100</v>
      </c>
      <c r="S143" s="12">
        <v>100</v>
      </c>
      <c r="T143" s="12">
        <v>100</v>
      </c>
      <c r="U143" s="12">
        <v>100.54746247339703</v>
      </c>
      <c r="V143" s="12">
        <v>100.78160406983727</v>
      </c>
      <c r="W143" s="12">
        <v>101.86077442975248</v>
      </c>
      <c r="X143" s="12">
        <v>102.81422253570989</v>
      </c>
      <c r="Y143" s="12">
        <v>103.31592179562381</v>
      </c>
      <c r="Z143" s="12">
        <v>104.43437369938296</v>
      </c>
      <c r="AA143" s="12">
        <v>104.74075875809541</v>
      </c>
    </row>
    <row r="144" spans="1:27">
      <c r="A144" s="1" t="s">
        <v>524</v>
      </c>
      <c r="B144" s="1" t="s">
        <v>533</v>
      </c>
      <c r="C144" s="1" t="s">
        <v>539</v>
      </c>
      <c r="D144" s="1">
        <v>20</v>
      </c>
      <c r="E144" s="1" t="s">
        <v>863</v>
      </c>
      <c r="F144" s="1" t="s">
        <v>833</v>
      </c>
      <c r="G144" s="1" t="str">
        <f t="shared" si="10"/>
        <v>20아파트연령4</v>
      </c>
      <c r="H144" s="1194">
        <v>100.66038786735058</v>
      </c>
      <c r="I144" s="1194">
        <v>100.79195141323387</v>
      </c>
      <c r="J144" s="1194">
        <v>101.06149100460318</v>
      </c>
      <c r="K144" s="1194">
        <v>100.87276922766539</v>
      </c>
      <c r="L144" s="1194">
        <v>100.73626629414235</v>
      </c>
      <c r="M144" s="1194">
        <v>100.59388632625128</v>
      </c>
      <c r="N144" s="1194">
        <v>100.20106885616646</v>
      </c>
      <c r="O144" s="12">
        <v>100.00699612259091</v>
      </c>
      <c r="P144" s="12">
        <v>100.02732974683732</v>
      </c>
      <c r="Q144" s="12">
        <v>100.03857681408773</v>
      </c>
      <c r="R144" s="12">
        <v>100</v>
      </c>
      <c r="S144" s="12">
        <v>99.684504050785918</v>
      </c>
      <c r="T144" s="12">
        <v>99.441522895587525</v>
      </c>
      <c r="U144" s="12">
        <v>99.216149764519841</v>
      </c>
      <c r="V144" s="12">
        <v>99.157449923371658</v>
      </c>
      <c r="W144" s="12">
        <v>99.760216265247251</v>
      </c>
      <c r="X144" s="12">
        <v>100.33938143378718</v>
      </c>
      <c r="Y144" s="12">
        <v>100.50874001552921</v>
      </c>
      <c r="Z144" s="12">
        <v>100.52959863496633</v>
      </c>
      <c r="AA144" s="12">
        <v>101.27536486509285</v>
      </c>
    </row>
    <row r="145" spans="1:27">
      <c r="A145" s="1" t="s">
        <v>524</v>
      </c>
      <c r="B145" s="1" t="s">
        <v>533</v>
      </c>
      <c r="C145" s="1" t="s">
        <v>540</v>
      </c>
      <c r="D145" s="1">
        <v>21</v>
      </c>
      <c r="E145" s="1" t="s">
        <v>863</v>
      </c>
      <c r="F145" s="1" t="s">
        <v>833</v>
      </c>
      <c r="G145" s="1" t="str">
        <f t="shared" si="10"/>
        <v>21아파트연령4</v>
      </c>
      <c r="H145" s="1194">
        <v>96.798627850050877</v>
      </c>
      <c r="I145" s="1194">
        <v>99.195823181650226</v>
      </c>
      <c r="J145" s="1194">
        <v>99.440052238449454</v>
      </c>
      <c r="K145" s="1194">
        <v>99.314107995925511</v>
      </c>
      <c r="L145" s="1194">
        <v>99.183910506121805</v>
      </c>
      <c r="M145" s="1194">
        <v>99.183910506121805</v>
      </c>
      <c r="N145" s="1194">
        <v>99.183910506121805</v>
      </c>
      <c r="O145" s="12">
        <v>99.16337352898411</v>
      </c>
      <c r="P145" s="12">
        <v>99.886391492431684</v>
      </c>
      <c r="Q145" s="12">
        <v>99.928560122272629</v>
      </c>
      <c r="R145" s="12">
        <v>100</v>
      </c>
      <c r="S145" s="12">
        <v>99.552465195436099</v>
      </c>
      <c r="T145" s="12">
        <v>99.566640064002186</v>
      </c>
      <c r="U145" s="12">
        <v>100.02516283230352</v>
      </c>
      <c r="V145" s="12">
        <v>100.4900927880275</v>
      </c>
      <c r="W145" s="12">
        <v>100.76578313487371</v>
      </c>
      <c r="X145" s="12">
        <v>101.34042916066673</v>
      </c>
      <c r="Y145" s="12">
        <v>101.66966404927055</v>
      </c>
      <c r="Z145" s="12">
        <v>102.04419978759634</v>
      </c>
      <c r="AA145" s="12">
        <v>103.50858870042889</v>
      </c>
    </row>
    <row r="146" spans="1:27">
      <c r="A146" s="1" t="s">
        <v>524</v>
      </c>
      <c r="B146" s="1" t="s">
        <v>541</v>
      </c>
      <c r="D146" s="1">
        <v>22</v>
      </c>
      <c r="E146" s="1" t="s">
        <v>863</v>
      </c>
      <c r="F146" s="1" t="s">
        <v>833</v>
      </c>
      <c r="G146" s="1" t="str">
        <f t="shared" si="10"/>
        <v>22아파트연령4</v>
      </c>
      <c r="H146" s="1194">
        <v>97.362134901046744</v>
      </c>
      <c r="I146" s="1194">
        <v>97.306284773435834</v>
      </c>
      <c r="J146" s="1194">
        <v>97.435403378773231</v>
      </c>
      <c r="K146" s="1194">
        <v>97.561611240990914</v>
      </c>
      <c r="L146" s="1194">
        <v>98.554679668150428</v>
      </c>
      <c r="M146" s="1194">
        <v>98.742507759428761</v>
      </c>
      <c r="N146" s="1194">
        <v>98.915939425167792</v>
      </c>
      <c r="O146" s="12">
        <v>98.984783557040871</v>
      </c>
      <c r="P146" s="12">
        <v>99.433531534701387</v>
      </c>
      <c r="Q146" s="12">
        <v>99.645981720064384</v>
      </c>
      <c r="R146" s="12">
        <v>100</v>
      </c>
      <c r="S146" s="12">
        <v>100.06732070436233</v>
      </c>
      <c r="T146" s="12">
        <v>100.40372693712298</v>
      </c>
      <c r="U146" s="12">
        <v>100.46110882978978</v>
      </c>
      <c r="V146" s="12">
        <v>100.73313017791419</v>
      </c>
      <c r="W146" s="12">
        <v>101.34168348426029</v>
      </c>
      <c r="X146" s="12">
        <v>101.80264967603334</v>
      </c>
      <c r="Y146" s="12">
        <v>102.09616213816317</v>
      </c>
      <c r="Z146" s="12">
        <v>102.42990151600584</v>
      </c>
      <c r="AA146" s="12">
        <v>103.65972836671531</v>
      </c>
    </row>
    <row r="147" spans="1:27">
      <c r="A147" s="1" t="s">
        <v>524</v>
      </c>
      <c r="B147" s="1" t="s">
        <v>542</v>
      </c>
      <c r="D147" s="1">
        <v>23</v>
      </c>
      <c r="E147" s="1" t="s">
        <v>863</v>
      </c>
      <c r="F147" s="1" t="s">
        <v>833</v>
      </c>
      <c r="G147" s="1" t="str">
        <f t="shared" si="10"/>
        <v>23아파트연령4</v>
      </c>
      <c r="H147" s="1194">
        <v>101.54621990942283</v>
      </c>
      <c r="I147" s="1194">
        <v>101.08737470769879</v>
      </c>
      <c r="J147" s="1194">
        <v>101.04180026212843</v>
      </c>
      <c r="K147" s="1194">
        <v>100.88809619751973</v>
      </c>
      <c r="L147" s="1194">
        <v>100.83166679641198</v>
      </c>
      <c r="M147" s="1194">
        <v>100.69915518586699</v>
      </c>
      <c r="N147" s="1194">
        <v>100.41633411820322</v>
      </c>
      <c r="O147" s="12">
        <v>100.0470366515603</v>
      </c>
      <c r="P147" s="12">
        <v>99.930188067627654</v>
      </c>
      <c r="Q147" s="12">
        <v>99.922846291859628</v>
      </c>
      <c r="R147" s="12">
        <v>100</v>
      </c>
      <c r="S147" s="12">
        <v>99.986119830287947</v>
      </c>
      <c r="T147" s="12">
        <v>99.920655103284162</v>
      </c>
      <c r="U147" s="12">
        <v>100.03191338428297</v>
      </c>
      <c r="V147" s="12">
        <v>100.1868580577566</v>
      </c>
      <c r="W147" s="12">
        <v>100.44018357983511</v>
      </c>
      <c r="X147" s="12">
        <v>100.48120229322521</v>
      </c>
      <c r="Y147" s="12">
        <v>100.48667558445621</v>
      </c>
      <c r="Z147" s="12">
        <v>100.37235970918617</v>
      </c>
      <c r="AA147" s="12">
        <v>100.53742552320162</v>
      </c>
    </row>
    <row r="148" spans="1:27">
      <c r="A148" s="1" t="s">
        <v>524</v>
      </c>
      <c r="B148" s="1" t="s">
        <v>542</v>
      </c>
      <c r="C148" s="1" t="s">
        <v>543</v>
      </c>
      <c r="D148" s="1">
        <v>24</v>
      </c>
      <c r="E148" s="1" t="s">
        <v>863</v>
      </c>
      <c r="F148" s="1" t="s">
        <v>833</v>
      </c>
      <c r="G148" s="1" t="str">
        <f t="shared" si="10"/>
        <v>24아파트연령4</v>
      </c>
      <c r="H148" s="1194">
        <v>99.595450659574112</v>
      </c>
      <c r="I148" s="1194">
        <v>99.600010133677316</v>
      </c>
      <c r="J148" s="1194">
        <v>99.855989114568132</v>
      </c>
      <c r="K148" s="1194">
        <v>99.996918196539596</v>
      </c>
      <c r="L148" s="1194">
        <v>99.997552547241838</v>
      </c>
      <c r="M148" s="1194">
        <v>99.876257965500471</v>
      </c>
      <c r="N148" s="1194">
        <v>99.747124718667067</v>
      </c>
      <c r="O148" s="12">
        <v>99.679178003387591</v>
      </c>
      <c r="P148" s="12">
        <v>99.939837411279569</v>
      </c>
      <c r="Q148" s="12">
        <v>99.839106730858006</v>
      </c>
      <c r="R148" s="12">
        <v>100</v>
      </c>
      <c r="S148" s="12">
        <v>99.827240260543263</v>
      </c>
      <c r="T148" s="12">
        <v>99.687066150711431</v>
      </c>
      <c r="U148" s="12">
        <v>99.864068651177973</v>
      </c>
      <c r="V148" s="12">
        <v>100.17611933115221</v>
      </c>
      <c r="W148" s="12">
        <v>100.47775233745972</v>
      </c>
      <c r="X148" s="12">
        <v>100.58814134908846</v>
      </c>
      <c r="Y148" s="12">
        <v>100.40364707281755</v>
      </c>
      <c r="Z148" s="12">
        <v>99.881929309513524</v>
      </c>
      <c r="AA148" s="12">
        <v>99.970168046123817</v>
      </c>
    </row>
    <row r="149" spans="1:27">
      <c r="A149" s="1" t="s">
        <v>524</v>
      </c>
      <c r="B149" s="1" t="s">
        <v>542</v>
      </c>
      <c r="C149" s="1" t="s">
        <v>544</v>
      </c>
      <c r="D149" s="1">
        <v>25</v>
      </c>
      <c r="E149" s="1" t="s">
        <v>863</v>
      </c>
      <c r="F149" s="1" t="s">
        <v>833</v>
      </c>
      <c r="G149" s="1" t="str">
        <f t="shared" si="10"/>
        <v>25아파트연령4</v>
      </c>
      <c r="H149" s="1194">
        <v>100.81087386529711</v>
      </c>
      <c r="I149" s="1194">
        <v>99.759130622352089</v>
      </c>
      <c r="J149" s="1194">
        <v>99.574573915922613</v>
      </c>
      <c r="K149" s="1194">
        <v>99.303400699795475</v>
      </c>
      <c r="L149" s="1194">
        <v>99.326317739412545</v>
      </c>
      <c r="M149" s="1194">
        <v>99.414778227289347</v>
      </c>
      <c r="N149" s="1194">
        <v>99.343322866327057</v>
      </c>
      <c r="O149" s="12">
        <v>99.206138371590299</v>
      </c>
      <c r="P149" s="12">
        <v>99.251736296884474</v>
      </c>
      <c r="Q149" s="12">
        <v>99.589172814105765</v>
      </c>
      <c r="R149" s="12">
        <v>100</v>
      </c>
      <c r="S149" s="12">
        <v>100.6615662809738</v>
      </c>
      <c r="T149" s="12">
        <v>100.93035582142578</v>
      </c>
      <c r="U149" s="12">
        <v>100.76152180402822</v>
      </c>
      <c r="V149" s="12">
        <v>100.72556246077637</v>
      </c>
      <c r="W149" s="12">
        <v>100.72624004729917</v>
      </c>
      <c r="X149" s="12">
        <v>100.68951161287359</v>
      </c>
      <c r="Y149" s="12">
        <v>100.8209555877046</v>
      </c>
      <c r="Z149" s="12">
        <v>100.94633134869213</v>
      </c>
      <c r="AA149" s="12">
        <v>101.08063584491711</v>
      </c>
    </row>
    <row r="150" spans="1:27">
      <c r="A150" s="1" t="s">
        <v>524</v>
      </c>
      <c r="B150" s="1" t="s">
        <v>542</v>
      </c>
      <c r="C150" s="1" t="s">
        <v>545</v>
      </c>
      <c r="D150" s="1">
        <v>26</v>
      </c>
      <c r="E150" s="1" t="s">
        <v>863</v>
      </c>
      <c r="F150" s="1" t="s">
        <v>833</v>
      </c>
      <c r="G150" s="1" t="str">
        <f t="shared" si="10"/>
        <v>26아파트연령4</v>
      </c>
      <c r="H150" s="1194">
        <v>103.44796543220158</v>
      </c>
      <c r="I150" s="1194">
        <v>103.13875122371961</v>
      </c>
      <c r="J150" s="1194">
        <v>102.99576547831191</v>
      </c>
      <c r="K150" s="1194">
        <v>102.73315273470335</v>
      </c>
      <c r="L150" s="1194">
        <v>102.57443065210222</v>
      </c>
      <c r="M150" s="1194">
        <v>102.25881851787322</v>
      </c>
      <c r="N150" s="1194">
        <v>101.70406907251302</v>
      </c>
      <c r="O150" s="12">
        <v>100.94777194473728</v>
      </c>
      <c r="P150" s="12">
        <v>100.44954570303015</v>
      </c>
      <c r="Q150" s="12">
        <v>100.23678126462573</v>
      </c>
      <c r="R150" s="12">
        <v>100</v>
      </c>
      <c r="S150" s="12">
        <v>99.373849894662612</v>
      </c>
      <c r="T150" s="12">
        <v>99.005301148927856</v>
      </c>
      <c r="U150" s="12">
        <v>99.367628391099402</v>
      </c>
      <c r="V150" s="12">
        <v>99.596189263162941</v>
      </c>
      <c r="W150" s="12">
        <v>100.08773533684598</v>
      </c>
      <c r="X150" s="12">
        <v>100.15452460506565</v>
      </c>
      <c r="Y150" s="12">
        <v>100.18638948343654</v>
      </c>
      <c r="Z150" s="12">
        <v>100.16420897826602</v>
      </c>
      <c r="AA150" s="12">
        <v>100.43137074502258</v>
      </c>
    </row>
    <row r="151" spans="1:27">
      <c r="A151" s="1" t="s">
        <v>524</v>
      </c>
      <c r="B151" s="1" t="s">
        <v>546</v>
      </c>
      <c r="D151" s="1">
        <v>27</v>
      </c>
      <c r="E151" s="1" t="s">
        <v>863</v>
      </c>
      <c r="F151" s="1" t="s">
        <v>833</v>
      </c>
      <c r="G151" s="1" t="str">
        <f t="shared" si="10"/>
        <v>27아파트연령4</v>
      </c>
      <c r="H151" s="1194">
        <v>103.71923202840306</v>
      </c>
      <c r="I151" s="1194">
        <v>102.76784340192187</v>
      </c>
      <c r="J151" s="1194">
        <v>102.22491268584825</v>
      </c>
      <c r="K151" s="1194">
        <v>101.82396846122768</v>
      </c>
      <c r="L151" s="1194">
        <v>101.09277864858601</v>
      </c>
      <c r="M151" s="1194">
        <v>99.780969115371931</v>
      </c>
      <c r="N151" s="1194">
        <v>99.16570956564054</v>
      </c>
      <c r="O151" s="12">
        <v>97.906953211925298</v>
      </c>
      <c r="P151" s="12">
        <v>98.117358514242952</v>
      </c>
      <c r="Q151" s="12">
        <v>99.087104723943</v>
      </c>
      <c r="R151" s="12">
        <v>100</v>
      </c>
      <c r="S151" s="12">
        <v>100.55224112677965</v>
      </c>
      <c r="T151" s="12">
        <v>100.782788133181</v>
      </c>
      <c r="U151" s="12">
        <v>101.15749014616222</v>
      </c>
      <c r="V151" s="12">
        <v>101.92338556599734</v>
      </c>
      <c r="W151" s="12">
        <v>103.66105397618671</v>
      </c>
      <c r="X151" s="12">
        <v>104.76215975306987</v>
      </c>
      <c r="Y151" s="12">
        <v>105.72632726387441</v>
      </c>
      <c r="Z151" s="12">
        <v>106.47927764800249</v>
      </c>
      <c r="AA151" s="12">
        <v>107.5741753348666</v>
      </c>
    </row>
    <row r="152" spans="1:27">
      <c r="A152" s="1" t="s">
        <v>524</v>
      </c>
      <c r="B152" s="1" t="s">
        <v>547</v>
      </c>
      <c r="D152" s="1">
        <v>28</v>
      </c>
      <c r="E152" s="1" t="s">
        <v>863</v>
      </c>
      <c r="F152" s="1" t="s">
        <v>833</v>
      </c>
      <c r="G152" s="1" t="str">
        <f t="shared" si="10"/>
        <v>28아파트연령4</v>
      </c>
      <c r="H152" s="1194">
        <v>96.354789229776813</v>
      </c>
      <c r="I152" s="1194">
        <v>96.354789229776813</v>
      </c>
      <c r="J152" s="1194">
        <v>97.033768139868855</v>
      </c>
      <c r="K152" s="1194">
        <v>97.278136015951048</v>
      </c>
      <c r="L152" s="1194">
        <v>97.877463172544736</v>
      </c>
      <c r="M152" s="1194">
        <v>99.207749256047776</v>
      </c>
      <c r="N152" s="1194">
        <v>99.642104777729173</v>
      </c>
      <c r="O152" s="12">
        <v>99.568362564090137</v>
      </c>
      <c r="P152" s="12">
        <v>99.546182630464628</v>
      </c>
      <c r="Q152" s="12">
        <v>99.666817367876845</v>
      </c>
      <c r="R152" s="12">
        <v>100</v>
      </c>
      <c r="S152" s="12">
        <v>100.5356476327558</v>
      </c>
      <c r="T152" s="12">
        <v>100.99798209753588</v>
      </c>
      <c r="U152" s="12">
        <v>101.16605243006258</v>
      </c>
      <c r="V152" s="12">
        <v>101.36980201188861</v>
      </c>
      <c r="W152" s="12">
        <v>101.84502635786441</v>
      </c>
      <c r="X152" s="12">
        <v>102.21217609875222</v>
      </c>
      <c r="Y152" s="12">
        <v>102.42430799874809</v>
      </c>
      <c r="Z152" s="12">
        <v>102.45543897474593</v>
      </c>
      <c r="AA152" s="12">
        <v>102.60992007153142</v>
      </c>
    </row>
    <row r="153" spans="1:27">
      <c r="A153" s="1" t="s">
        <v>524</v>
      </c>
      <c r="B153" s="1" t="s">
        <v>548</v>
      </c>
      <c r="D153" s="1">
        <v>29</v>
      </c>
      <c r="E153" s="1" t="s">
        <v>863</v>
      </c>
      <c r="F153" s="1" t="s">
        <v>833</v>
      </c>
      <c r="G153" s="1" t="str">
        <f t="shared" si="10"/>
        <v>29아파트연령4</v>
      </c>
      <c r="H153" s="1194">
        <v>93.462482690773726</v>
      </c>
      <c r="I153" s="1194">
        <v>94.654752422192402</v>
      </c>
      <c r="J153" s="1194">
        <v>95.092574972009743</v>
      </c>
      <c r="K153" s="1194">
        <v>95.832731283410453</v>
      </c>
      <c r="L153" s="1194">
        <v>96.872657957673894</v>
      </c>
      <c r="M153" s="1194">
        <v>97.239037018763497</v>
      </c>
      <c r="N153" s="1194">
        <v>97.389091674697298</v>
      </c>
      <c r="O153" s="12">
        <v>97.973330270081689</v>
      </c>
      <c r="P153" s="12">
        <v>98.814562462890734</v>
      </c>
      <c r="Q153" s="12">
        <v>99.29684265058448</v>
      </c>
      <c r="R153" s="12">
        <v>100</v>
      </c>
      <c r="S153" s="12">
        <v>101.07604809899833</v>
      </c>
      <c r="T153" s="12">
        <v>102.04225522828017</v>
      </c>
      <c r="U153" s="12">
        <v>102.44687356483186</v>
      </c>
      <c r="V153" s="12">
        <v>102.99160235252039</v>
      </c>
      <c r="W153" s="12">
        <v>104.74144947821409</v>
      </c>
      <c r="X153" s="12">
        <v>106.42067517671023</v>
      </c>
      <c r="Y153" s="12">
        <v>107.82701502824119</v>
      </c>
      <c r="Z153" s="12">
        <v>109.18834782423943</v>
      </c>
      <c r="AA153" s="12">
        <v>110.23806944945132</v>
      </c>
    </row>
    <row r="154" spans="1:27">
      <c r="A154" s="1" t="s">
        <v>524</v>
      </c>
      <c r="B154" s="1" t="s">
        <v>549</v>
      </c>
      <c r="D154" s="1">
        <v>30</v>
      </c>
      <c r="E154" s="1" t="s">
        <v>863</v>
      </c>
      <c r="F154" s="1" t="s">
        <v>833</v>
      </c>
      <c r="G154" s="1" t="str">
        <f t="shared" si="10"/>
        <v>30아파트연령4</v>
      </c>
      <c r="H154" s="1194">
        <v>94.491843142466692</v>
      </c>
      <c r="I154" s="1194">
        <v>96.175605792153277</v>
      </c>
      <c r="J154" s="1194">
        <v>97.753746977410827</v>
      </c>
      <c r="K154" s="1194">
        <v>98.742973886559199</v>
      </c>
      <c r="L154" s="1194">
        <v>99.933899284809513</v>
      </c>
      <c r="M154" s="1194">
        <v>100.81587042385429</v>
      </c>
      <c r="N154" s="1194">
        <v>100.16488079392428</v>
      </c>
      <c r="O154" s="12">
        <v>99.668890226000073</v>
      </c>
      <c r="P154" s="12">
        <v>99.484947999774036</v>
      </c>
      <c r="Q154" s="12">
        <v>99.268157821798738</v>
      </c>
      <c r="R154" s="12">
        <v>100</v>
      </c>
      <c r="S154" s="12">
        <v>100.52534633780208</v>
      </c>
      <c r="T154" s="12">
        <v>100.67114656373499</v>
      </c>
      <c r="U154" s="12">
        <v>100.83581396182528</v>
      </c>
      <c r="V154" s="12">
        <v>101.17048093760374</v>
      </c>
      <c r="W154" s="12">
        <v>101.77924181390878</v>
      </c>
      <c r="X154" s="12">
        <v>101.80771667776962</v>
      </c>
      <c r="Y154" s="12">
        <v>102.19874442514045</v>
      </c>
      <c r="Z154" s="12">
        <v>102.48885998534718</v>
      </c>
      <c r="AA154" s="12">
        <v>102.84585854068673</v>
      </c>
    </row>
    <row r="155" spans="1:27">
      <c r="A155" s="1" t="s">
        <v>524</v>
      </c>
      <c r="B155" s="1" t="s">
        <v>1381</v>
      </c>
      <c r="D155" s="1">
        <v>31</v>
      </c>
      <c r="E155" s="1" t="s">
        <v>770</v>
      </c>
      <c r="F155" s="1" t="s">
        <v>833</v>
      </c>
      <c r="G155" s="1" t="str">
        <f t="shared" ref="G155" si="11">D155&amp;E155&amp;F155</f>
        <v>31아파트연령4</v>
      </c>
      <c r="H155" s="1194"/>
      <c r="I155" s="1194"/>
      <c r="J155" s="1194"/>
      <c r="K155" s="1194"/>
      <c r="L155" s="1194"/>
      <c r="M155" s="1194"/>
      <c r="N155" s="1194"/>
      <c r="R155" s="12">
        <v>100</v>
      </c>
      <c r="S155" s="12">
        <v>103.86018342595085</v>
      </c>
      <c r="T155" s="12">
        <v>105.33116695624491</v>
      </c>
      <c r="U155" s="12">
        <v>106.14590315925037</v>
      </c>
      <c r="V155" s="12">
        <v>107.01225020270286</v>
      </c>
      <c r="W155" s="12">
        <v>108.8333968154884</v>
      </c>
      <c r="X155" s="12">
        <v>110.39365309644104</v>
      </c>
      <c r="Y155" s="12">
        <v>110.9132848618156</v>
      </c>
      <c r="Z155" s="12">
        <v>112.40441886159773</v>
      </c>
      <c r="AA155" s="12">
        <v>114.28686566542939</v>
      </c>
    </row>
    <row r="156" spans="1:27">
      <c r="A156" s="1" t="s">
        <v>524</v>
      </c>
      <c r="B156" s="1" t="s">
        <v>550</v>
      </c>
      <c r="D156" s="1">
        <v>32</v>
      </c>
      <c r="E156" s="1" t="s">
        <v>863</v>
      </c>
      <c r="F156" s="1" t="s">
        <v>833</v>
      </c>
      <c r="G156" s="1" t="str">
        <f t="shared" si="10"/>
        <v>32아파트연령4</v>
      </c>
      <c r="H156" s="1194">
        <v>97.029902489600445</v>
      </c>
      <c r="I156" s="1194">
        <v>98.153484282402658</v>
      </c>
      <c r="J156" s="1194">
        <v>98.718516823120439</v>
      </c>
      <c r="K156" s="1194">
        <v>99.101564693680686</v>
      </c>
      <c r="L156" s="1194">
        <v>99.143742747055882</v>
      </c>
      <c r="M156" s="1194">
        <v>99.216679613979636</v>
      </c>
      <c r="N156" s="1194">
        <v>99.362890762988187</v>
      </c>
      <c r="O156" s="12">
        <v>99.393234648915637</v>
      </c>
      <c r="P156" s="12">
        <v>99.519504129214724</v>
      </c>
      <c r="Q156" s="12">
        <v>99.808386052971741</v>
      </c>
      <c r="R156" s="12">
        <v>100</v>
      </c>
      <c r="S156" s="12">
        <v>100.15755702352369</v>
      </c>
      <c r="T156" s="12">
        <v>100.05054634852861</v>
      </c>
      <c r="U156" s="12">
        <v>99.960001531967592</v>
      </c>
      <c r="V156" s="12">
        <v>100.51329628880059</v>
      </c>
      <c r="W156" s="12">
        <v>101.1001451295302</v>
      </c>
      <c r="X156" s="12">
        <v>101.3203164714906</v>
      </c>
      <c r="Y156" s="12">
        <v>101.25026922923976</v>
      </c>
      <c r="Z156" s="12">
        <v>101.12483534298707</v>
      </c>
      <c r="AA156" s="12">
        <v>101.13151463754795</v>
      </c>
    </row>
    <row r="157" spans="1:27">
      <c r="A157" s="1" t="s">
        <v>524</v>
      </c>
      <c r="B157" s="1" t="s">
        <v>551</v>
      </c>
      <c r="D157" s="1">
        <v>33</v>
      </c>
      <c r="E157" s="1" t="s">
        <v>863</v>
      </c>
      <c r="F157" s="1" t="s">
        <v>833</v>
      </c>
      <c r="G157" s="1" t="str">
        <f t="shared" si="10"/>
        <v>33아파트연령4</v>
      </c>
      <c r="H157" s="1194">
        <v>95.948019182547512</v>
      </c>
      <c r="I157" s="1194">
        <v>96.236668837730946</v>
      </c>
      <c r="J157" s="1194">
        <v>96.423222012015401</v>
      </c>
      <c r="K157" s="1194">
        <v>97.131539058876044</v>
      </c>
      <c r="L157" s="1194">
        <v>97.988426593774548</v>
      </c>
      <c r="M157" s="1194">
        <v>98.23315634733018</v>
      </c>
      <c r="N157" s="1194">
        <v>98.416791032020313</v>
      </c>
      <c r="O157" s="12">
        <v>98.782460276010198</v>
      </c>
      <c r="P157" s="12">
        <v>99.097540638891104</v>
      </c>
      <c r="Q157" s="12">
        <v>99.470114839078704</v>
      </c>
      <c r="R157" s="12">
        <v>100</v>
      </c>
      <c r="S157" s="12">
        <v>100.29044498665978</v>
      </c>
      <c r="T157" s="12">
        <v>100.60588766373402</v>
      </c>
      <c r="U157" s="12">
        <v>100.81899042988691</v>
      </c>
      <c r="V157" s="12">
        <v>101.06329746308052</v>
      </c>
      <c r="W157" s="12">
        <v>101.55722631202802</v>
      </c>
      <c r="X157" s="12">
        <v>101.73712441671414</v>
      </c>
      <c r="Y157" s="12">
        <v>101.92703435576243</v>
      </c>
      <c r="Z157" s="12">
        <v>102.01539945326765</v>
      </c>
      <c r="AA157" s="12">
        <v>102.32797112541398</v>
      </c>
    </row>
    <row r="158" spans="1:27">
      <c r="A158" s="1" t="s">
        <v>524</v>
      </c>
      <c r="B158" s="1" t="s">
        <v>552</v>
      </c>
      <c r="D158" s="1">
        <v>34</v>
      </c>
      <c r="E158" s="1" t="s">
        <v>863</v>
      </c>
      <c r="F158" s="1" t="s">
        <v>833</v>
      </c>
      <c r="G158" s="1" t="str">
        <f t="shared" si="10"/>
        <v>34아파트연령4</v>
      </c>
      <c r="H158" s="1194">
        <v>93.994219258854997</v>
      </c>
      <c r="I158" s="1194">
        <v>94.465197472544702</v>
      </c>
      <c r="J158" s="1194">
        <v>95.728534291417901</v>
      </c>
      <c r="K158" s="1194">
        <v>96.36708780112771</v>
      </c>
      <c r="L158" s="1194">
        <v>96.874118017004022</v>
      </c>
      <c r="M158" s="1194">
        <v>97.272811096440961</v>
      </c>
      <c r="N158" s="1194">
        <v>97.827129459810109</v>
      </c>
      <c r="O158" s="12">
        <v>98.394220396218017</v>
      </c>
      <c r="P158" s="12">
        <v>98.885180569235899</v>
      </c>
      <c r="Q158" s="12">
        <v>99.429072827405875</v>
      </c>
      <c r="R158" s="12">
        <v>100</v>
      </c>
      <c r="S158" s="12">
        <v>101.34742398025519</v>
      </c>
      <c r="T158" s="12">
        <v>101.73730565458816</v>
      </c>
      <c r="U158" s="12">
        <v>102.19267456571808</v>
      </c>
      <c r="V158" s="12">
        <v>102.39525387996187</v>
      </c>
      <c r="W158" s="12">
        <v>102.54871548119114</v>
      </c>
      <c r="X158" s="12">
        <v>102.99268213693193</v>
      </c>
      <c r="Y158" s="12">
        <v>103.23018085825528</v>
      </c>
      <c r="Z158" s="12">
        <v>103.48818131089898</v>
      </c>
      <c r="AA158" s="12">
        <v>103.93924195678265</v>
      </c>
    </row>
    <row r="159" spans="1:27">
      <c r="A159" s="1" t="s">
        <v>524</v>
      </c>
      <c r="B159" s="1" t="s">
        <v>553</v>
      </c>
      <c r="D159" s="1">
        <v>35</v>
      </c>
      <c r="E159" s="1" t="s">
        <v>863</v>
      </c>
      <c r="F159" s="1" t="s">
        <v>833</v>
      </c>
      <c r="G159" s="1" t="str">
        <f t="shared" si="10"/>
        <v>35아파트연령4</v>
      </c>
      <c r="H159" s="1194">
        <v>98.967332105435503</v>
      </c>
      <c r="I159" s="1194">
        <v>98.999022434627022</v>
      </c>
      <c r="J159" s="1194">
        <v>100.03477325587417</v>
      </c>
      <c r="K159" s="1194">
        <v>100.16533273790461</v>
      </c>
      <c r="L159" s="1194">
        <v>100.03269786195985</v>
      </c>
      <c r="M159" s="1194">
        <v>99.780518244434873</v>
      </c>
      <c r="N159" s="1194">
        <v>99.319170574790263</v>
      </c>
      <c r="O159" s="12">
        <v>99.993499972361803</v>
      </c>
      <c r="P159" s="12">
        <v>99.800387804576175</v>
      </c>
      <c r="Q159" s="12">
        <v>99.9173496615375</v>
      </c>
      <c r="R159" s="12">
        <v>100</v>
      </c>
      <c r="S159" s="12">
        <v>99.805299127700863</v>
      </c>
      <c r="T159" s="12">
        <v>99.347032329669673</v>
      </c>
      <c r="U159" s="12">
        <v>99.359185729026549</v>
      </c>
      <c r="V159" s="12">
        <v>99.384945170488066</v>
      </c>
      <c r="W159" s="12">
        <v>99.582144035019255</v>
      </c>
      <c r="X159" s="12">
        <v>99.55137835950255</v>
      </c>
      <c r="Y159" s="12">
        <v>99.383035062268078</v>
      </c>
      <c r="Z159" s="12">
        <v>99.483369863593424</v>
      </c>
      <c r="AA159" s="12">
        <v>99.495523301842965</v>
      </c>
    </row>
    <row r="160" spans="1:27">
      <c r="A160" s="1" t="s">
        <v>524</v>
      </c>
      <c r="B160" s="1" t="s">
        <v>554</v>
      </c>
      <c r="D160" s="1">
        <v>36</v>
      </c>
      <c r="E160" s="1" t="s">
        <v>863</v>
      </c>
      <c r="F160" s="1" t="s">
        <v>833</v>
      </c>
      <c r="G160" s="1" t="str">
        <f t="shared" si="10"/>
        <v>36아파트연령4</v>
      </c>
      <c r="H160" s="1194">
        <v>96.577663201123286</v>
      </c>
      <c r="I160" s="1194">
        <v>97.055954593904019</v>
      </c>
      <c r="J160" s="1194">
        <v>95.256517202965028</v>
      </c>
      <c r="K160" s="1194">
        <v>96.494605272523756</v>
      </c>
      <c r="L160" s="1194">
        <v>97.526697733453986</v>
      </c>
      <c r="M160" s="1194">
        <v>98.587054955392276</v>
      </c>
      <c r="N160" s="1194">
        <v>98.641342090857819</v>
      </c>
      <c r="O160" s="12">
        <v>99.106138592339548</v>
      </c>
      <c r="P160" s="12">
        <v>99.225975303515398</v>
      </c>
      <c r="Q160" s="12">
        <v>99.575521249060031</v>
      </c>
      <c r="R160" s="12">
        <v>100</v>
      </c>
      <c r="S160" s="12">
        <v>100.26634542351896</v>
      </c>
      <c r="T160" s="12">
        <v>100.18850533718538</v>
      </c>
      <c r="U160" s="12">
        <v>100.33647751947589</v>
      </c>
      <c r="V160" s="12">
        <v>100.57718409264386</v>
      </c>
      <c r="W160" s="12">
        <v>100.90811674663146</v>
      </c>
      <c r="X160" s="12">
        <v>101.00208884085507</v>
      </c>
      <c r="Y160" s="12">
        <v>101.15034211841132</v>
      </c>
      <c r="Z160" s="12">
        <v>101.13698376916305</v>
      </c>
      <c r="AA160" s="12">
        <v>101.08949098018454</v>
      </c>
    </row>
    <row r="161" spans="1:27">
      <c r="A161" s="1" t="s">
        <v>524</v>
      </c>
      <c r="B161" s="1" t="s">
        <v>555</v>
      </c>
      <c r="D161" s="1">
        <v>37</v>
      </c>
      <c r="E161" s="1" t="s">
        <v>863</v>
      </c>
      <c r="F161" s="1" t="s">
        <v>833</v>
      </c>
      <c r="G161" s="1" t="str">
        <f t="shared" si="10"/>
        <v>37아파트연령4</v>
      </c>
      <c r="H161" s="1194">
        <v>92.100540681618426</v>
      </c>
      <c r="I161" s="1194">
        <v>92.484694535853109</v>
      </c>
      <c r="J161" s="1194">
        <v>93.497049039339572</v>
      </c>
      <c r="K161" s="1194">
        <v>94.001741958412893</v>
      </c>
      <c r="L161" s="1194">
        <v>94.601618469670385</v>
      </c>
      <c r="M161" s="1194">
        <v>95.098095262382401</v>
      </c>
      <c r="N161" s="1194">
        <v>95.673801811659871</v>
      </c>
      <c r="O161" s="12">
        <v>97.225021070920704</v>
      </c>
      <c r="P161" s="12">
        <v>98.478896659230941</v>
      </c>
      <c r="Q161" s="12">
        <v>99.433313869896324</v>
      </c>
      <c r="R161" s="12">
        <v>100</v>
      </c>
      <c r="S161" s="12">
        <v>100.69442195084504</v>
      </c>
      <c r="T161" s="12">
        <v>101.45097641215726</v>
      </c>
      <c r="U161" s="12">
        <v>102.08869201659225</v>
      </c>
      <c r="V161" s="12">
        <v>102.91387114717895</v>
      </c>
      <c r="W161" s="12">
        <v>104.00896878883199</v>
      </c>
      <c r="X161" s="12">
        <v>105.20368437852387</v>
      </c>
      <c r="Y161" s="12">
        <v>105.96280008176085</v>
      </c>
      <c r="Z161" s="12">
        <v>107.0310924386005</v>
      </c>
      <c r="AA161" s="12">
        <v>107.54759230535045</v>
      </c>
    </row>
    <row r="162" spans="1:27">
      <c r="A162" s="1" t="s">
        <v>524</v>
      </c>
      <c r="B162" s="1" t="s">
        <v>556</v>
      </c>
      <c r="D162" s="1">
        <v>38</v>
      </c>
      <c r="E162" s="1" t="s">
        <v>863</v>
      </c>
      <c r="F162" s="1" t="s">
        <v>833</v>
      </c>
      <c r="G162" s="1" t="str">
        <f t="shared" si="10"/>
        <v>38아파트연령4</v>
      </c>
      <c r="H162" s="1194">
        <v>101.59869574347346</v>
      </c>
      <c r="I162" s="1194">
        <v>101.61620127570374</v>
      </c>
      <c r="J162" s="1194">
        <v>101.61580931540104</v>
      </c>
      <c r="K162" s="1194">
        <v>101.73500904404895</v>
      </c>
      <c r="L162" s="1194">
        <v>101.3772017563732</v>
      </c>
      <c r="M162" s="1194">
        <v>101.00421956218187</v>
      </c>
      <c r="N162" s="1194">
        <v>100.41781064591969</v>
      </c>
      <c r="O162" s="12">
        <v>99.927472675587438</v>
      </c>
      <c r="P162" s="12">
        <v>99.788453079698797</v>
      </c>
      <c r="Q162" s="12">
        <v>99.919322250564036</v>
      </c>
      <c r="R162" s="12">
        <v>100</v>
      </c>
      <c r="S162" s="12">
        <v>100.59634480320983</v>
      </c>
      <c r="T162" s="12">
        <v>101.02235241739648</v>
      </c>
      <c r="U162" s="12">
        <v>101.35483150775084</v>
      </c>
      <c r="V162" s="12">
        <v>101.92571430111161</v>
      </c>
      <c r="W162" s="12">
        <v>102.84756682379577</v>
      </c>
      <c r="X162" s="12">
        <v>103.59209703902354</v>
      </c>
      <c r="Y162" s="12">
        <v>104.15049760483824</v>
      </c>
      <c r="Z162" s="12">
        <v>104.24003518168475</v>
      </c>
      <c r="AA162" s="12">
        <v>104.2993863532041</v>
      </c>
    </row>
    <row r="163" spans="1:27">
      <c r="A163" s="1" t="s">
        <v>524</v>
      </c>
      <c r="B163" s="1" t="s">
        <v>557</v>
      </c>
      <c r="D163" s="1">
        <v>39</v>
      </c>
      <c r="E163" s="1" t="s">
        <v>863</v>
      </c>
      <c r="F163" s="1" t="s">
        <v>833</v>
      </c>
      <c r="G163" s="1" t="str">
        <f t="shared" si="10"/>
        <v>39아파트연령4</v>
      </c>
      <c r="H163" s="1194">
        <v>90.608214675551991</v>
      </c>
      <c r="I163" s="1194">
        <v>91.464961245401597</v>
      </c>
      <c r="J163" s="1194">
        <v>91.634299754570733</v>
      </c>
      <c r="K163" s="1194">
        <v>91.971140992910875</v>
      </c>
      <c r="L163" s="1194">
        <v>100.17052923066804</v>
      </c>
      <c r="M163" s="1194">
        <v>100.01193524499749</v>
      </c>
      <c r="N163" s="1194">
        <v>100.01193524499749</v>
      </c>
      <c r="O163" s="12">
        <v>100.09559640855116</v>
      </c>
      <c r="P163" s="12">
        <v>100.05814312893457</v>
      </c>
      <c r="Q163" s="12">
        <v>100.05814312893457</v>
      </c>
      <c r="R163" s="12">
        <v>100</v>
      </c>
      <c r="S163" s="12">
        <v>99.815168456720642</v>
      </c>
      <c r="T163" s="12">
        <v>100.05325322269461</v>
      </c>
      <c r="U163" s="12">
        <v>100.30362298854345</v>
      </c>
      <c r="V163" s="12">
        <v>100.30362298854345</v>
      </c>
      <c r="W163" s="12">
        <v>100.42964895338542</v>
      </c>
      <c r="X163" s="12">
        <v>100.43032686474989</v>
      </c>
      <c r="Y163" s="12">
        <v>100.43032686474989</v>
      </c>
      <c r="Z163" s="12">
        <v>100.43032686474989</v>
      </c>
      <c r="AA163" s="12">
        <v>100.34256738271804</v>
      </c>
    </row>
    <row r="164" spans="1:27">
      <c r="A164" s="1" t="s">
        <v>655</v>
      </c>
      <c r="D164" s="1">
        <v>40</v>
      </c>
      <c r="E164" s="1" t="s">
        <v>863</v>
      </c>
      <c r="F164" s="1" t="s">
        <v>833</v>
      </c>
      <c r="G164" s="1" t="str">
        <f t="shared" si="10"/>
        <v>40아파트연령4</v>
      </c>
      <c r="H164" s="1194">
        <v>98.274730915366007</v>
      </c>
      <c r="I164" s="1194">
        <v>98.406271358327075</v>
      </c>
      <c r="J164" s="1194">
        <v>98.669259259292559</v>
      </c>
      <c r="K164" s="1194">
        <v>98.860765082080263</v>
      </c>
      <c r="L164" s="1194">
        <v>99.299607351283427</v>
      </c>
      <c r="M164" s="1194">
        <v>99.42304535307477</v>
      </c>
      <c r="N164" s="1194">
        <v>99.299832116113095</v>
      </c>
      <c r="O164" s="12">
        <v>99.065635116270357</v>
      </c>
      <c r="P164" s="12">
        <v>99.273812585265006</v>
      </c>
      <c r="Q164" s="12">
        <v>99.536439183307408</v>
      </c>
      <c r="R164" s="12">
        <v>100</v>
      </c>
      <c r="S164" s="12">
        <v>100.41978576455381</v>
      </c>
      <c r="T164" s="12">
        <v>100.76148670029599</v>
      </c>
      <c r="U164" s="12">
        <v>100.96794188536234</v>
      </c>
      <c r="V164" s="12">
        <v>101.32245412015935</v>
      </c>
      <c r="W164" s="12">
        <v>102.18511824433112</v>
      </c>
      <c r="X164" s="12">
        <v>102.79575396286052</v>
      </c>
      <c r="Y164" s="12">
        <v>103.30861972405965</v>
      </c>
      <c r="Z164" s="12">
        <v>103.7234519231109</v>
      </c>
      <c r="AA164" s="12">
        <v>104.37708278030313</v>
      </c>
    </row>
    <row r="165" spans="1:27">
      <c r="A165" s="1" t="s">
        <v>523</v>
      </c>
      <c r="D165" s="1">
        <v>41</v>
      </c>
      <c r="E165" s="1" t="s">
        <v>863</v>
      </c>
      <c r="F165" s="1" t="s">
        <v>833</v>
      </c>
      <c r="G165" s="1" t="str">
        <f t="shared" si="10"/>
        <v>41아파트연령4</v>
      </c>
      <c r="H165" s="1194">
        <v>98.451447939552409</v>
      </c>
      <c r="I165" s="1194">
        <v>98.797777749941986</v>
      </c>
      <c r="J165" s="1194">
        <v>98.982306466041067</v>
      </c>
      <c r="K165" s="1194">
        <v>99.233549155452195</v>
      </c>
      <c r="L165" s="1194">
        <v>99.329793884893093</v>
      </c>
      <c r="M165" s="1194">
        <v>99.317925180159264</v>
      </c>
      <c r="N165" s="1194">
        <v>99.072741727341167</v>
      </c>
      <c r="O165" s="12">
        <v>99.208204126386065</v>
      </c>
      <c r="P165" s="12">
        <v>99.443217996218948</v>
      </c>
      <c r="Q165" s="12">
        <v>99.761885706598505</v>
      </c>
      <c r="R165" s="12">
        <v>100</v>
      </c>
      <c r="S165" s="12">
        <v>100.23568691630406</v>
      </c>
      <c r="T165" s="12">
        <v>100.42309074252715</v>
      </c>
      <c r="U165" s="12">
        <v>100.59697964481357</v>
      </c>
      <c r="V165" s="12">
        <v>100.96343862468808</v>
      </c>
      <c r="W165" s="12">
        <v>101.59291562083557</v>
      </c>
      <c r="X165" s="12">
        <v>102.00253895016833</v>
      </c>
      <c r="Y165" s="12">
        <v>102.24126933171422</v>
      </c>
      <c r="Z165" s="12">
        <v>102.51871006325474</v>
      </c>
      <c r="AA165" s="12">
        <v>103.05427098308022</v>
      </c>
    </row>
    <row r="166" spans="1:27">
      <c r="A166" s="1" t="s">
        <v>516</v>
      </c>
      <c r="D166" s="1">
        <v>1</v>
      </c>
      <c r="E166" s="1" t="s">
        <v>863</v>
      </c>
      <c r="F166" s="1" t="s">
        <v>834</v>
      </c>
      <c r="G166" s="1" t="str">
        <f t="shared" si="10"/>
        <v>1아파트연령5</v>
      </c>
      <c r="H166" s="1194">
        <v>99.132136911686857</v>
      </c>
      <c r="I166" s="1194">
        <v>99.236183036420442</v>
      </c>
      <c r="J166" s="1194">
        <v>99.229583239896854</v>
      </c>
      <c r="K166" s="1194">
        <v>99.271713737313647</v>
      </c>
      <c r="L166" s="1194">
        <v>99.162957977714498</v>
      </c>
      <c r="M166" s="1194">
        <v>99.117623154330616</v>
      </c>
      <c r="N166" s="1194">
        <v>98.844347025625453</v>
      </c>
      <c r="O166" s="12">
        <v>98.681507161623031</v>
      </c>
      <c r="P166" s="12">
        <v>99.01303862845829</v>
      </c>
      <c r="Q166" s="12">
        <v>99.580570343070633</v>
      </c>
      <c r="R166" s="12">
        <v>100</v>
      </c>
      <c r="S166" s="12">
        <v>100.28508825301745</v>
      </c>
      <c r="T166" s="12">
        <v>100.63136392668441</v>
      </c>
      <c r="U166" s="12">
        <v>100.94694792220858</v>
      </c>
      <c r="V166" s="12">
        <v>101.34970293291532</v>
      </c>
      <c r="W166" s="12">
        <v>101.84733484594017</v>
      </c>
      <c r="X166" s="12">
        <v>102.18205995709164</v>
      </c>
      <c r="Y166" s="12">
        <v>102.40111182439374</v>
      </c>
      <c r="Z166" s="12">
        <v>102.88082851868718</v>
      </c>
      <c r="AA166" s="12">
        <v>103.43400477582611</v>
      </c>
    </row>
    <row r="167" spans="1:27">
      <c r="A167" s="1" t="s">
        <v>521</v>
      </c>
      <c r="D167" s="1">
        <v>2</v>
      </c>
      <c r="E167" s="1" t="s">
        <v>863</v>
      </c>
      <c r="F167" s="1" t="s">
        <v>834</v>
      </c>
      <c r="G167" s="1" t="str">
        <f t="shared" si="10"/>
        <v>2아파트연령5</v>
      </c>
      <c r="H167" s="1194">
        <v>100.34832287341754</v>
      </c>
      <c r="I167" s="1194">
        <v>100.23898667671902</v>
      </c>
      <c r="J167" s="1194">
        <v>99.964431322595388</v>
      </c>
      <c r="K167" s="1194">
        <v>99.655711760309345</v>
      </c>
      <c r="L167" s="1194">
        <v>99.250018268416582</v>
      </c>
      <c r="M167" s="1194">
        <v>98.999130028638433</v>
      </c>
      <c r="N167" s="1194">
        <v>98.500389663066358</v>
      </c>
      <c r="O167" s="12">
        <v>98.253624999889382</v>
      </c>
      <c r="P167" s="12">
        <v>98.721887642689168</v>
      </c>
      <c r="Q167" s="12">
        <v>99.485291819513904</v>
      </c>
      <c r="R167" s="12">
        <v>100</v>
      </c>
      <c r="S167" s="12">
        <v>100.25976085470198</v>
      </c>
      <c r="T167" s="12">
        <v>100.51382564727093</v>
      </c>
      <c r="U167" s="12">
        <v>100.89897514842978</v>
      </c>
      <c r="V167" s="12">
        <v>101.34212854833598</v>
      </c>
      <c r="W167" s="12">
        <v>101.62046625554318</v>
      </c>
      <c r="X167" s="12">
        <v>101.81991226261475</v>
      </c>
      <c r="Y167" s="12">
        <v>101.91002198657652</v>
      </c>
      <c r="Z167" s="12">
        <v>102.5041579883176</v>
      </c>
      <c r="AA167" s="12">
        <v>103.36425292264677</v>
      </c>
    </row>
    <row r="168" spans="1:27">
      <c r="A168" s="1" t="s">
        <v>1380</v>
      </c>
      <c r="D168" s="1">
        <v>3</v>
      </c>
      <c r="E168" s="1" t="s">
        <v>770</v>
      </c>
      <c r="F168" s="1" t="s">
        <v>834</v>
      </c>
      <c r="G168" s="1" t="str">
        <f t="shared" ref="G168" si="12">D168&amp;E168&amp;F168</f>
        <v>3아파트연령5</v>
      </c>
      <c r="H168" s="1194">
        <v>97.917966763474098</v>
      </c>
      <c r="I168" s="1194">
        <v>98.232886223941193</v>
      </c>
      <c r="J168" s="1194">
        <v>98.492393037748272</v>
      </c>
      <c r="K168" s="1194">
        <v>98.88512717155146</v>
      </c>
      <c r="L168" s="1194">
        <v>99.075047562072655</v>
      </c>
      <c r="M168" s="1194">
        <v>99.237523048066791</v>
      </c>
      <c r="N168" s="1194">
        <v>99.193189968977549</v>
      </c>
      <c r="O168" s="12">
        <v>99.115842142274602</v>
      </c>
      <c r="P168" s="12">
        <v>99.3081645753782</v>
      </c>
      <c r="Q168" s="12">
        <v>99.676956871452376</v>
      </c>
      <c r="R168" s="12">
        <v>100</v>
      </c>
      <c r="S168" s="12">
        <v>100.30904936146732</v>
      </c>
      <c r="T168" s="12">
        <v>100.74266074080225</v>
      </c>
      <c r="U168" s="12">
        <v>100.99234263520181</v>
      </c>
      <c r="V168" s="12">
        <v>101.35686747652441</v>
      </c>
      <c r="W168" s="12">
        <v>102.06062257732664</v>
      </c>
      <c r="X168" s="12">
        <v>102.52296459848051</v>
      </c>
      <c r="Y168" s="12">
        <v>102.86395840965092</v>
      </c>
      <c r="Z168" s="12">
        <v>103.23544448638032</v>
      </c>
      <c r="AA168" s="12">
        <v>103.49948236058495</v>
      </c>
    </row>
    <row r="169" spans="1:27">
      <c r="A169" s="1" t="s">
        <v>522</v>
      </c>
      <c r="D169" s="1">
        <v>4</v>
      </c>
      <c r="E169" s="1" t="s">
        <v>863</v>
      </c>
      <c r="F169" s="1" t="s">
        <v>834</v>
      </c>
      <c r="G169" s="1" t="str">
        <f t="shared" si="10"/>
        <v>4아파트연령5</v>
      </c>
      <c r="H169" s="1194">
        <v>98.135831678553217</v>
      </c>
      <c r="I169" s="1194">
        <v>98.462831135659783</v>
      </c>
      <c r="J169" s="1194">
        <v>98.847329222095553</v>
      </c>
      <c r="K169" s="1194">
        <v>99.201715988817838</v>
      </c>
      <c r="L169" s="1194">
        <v>99.31494106496848</v>
      </c>
      <c r="M169" s="1194">
        <v>99.391001635591053</v>
      </c>
      <c r="N169" s="1194">
        <v>99.269815988268377</v>
      </c>
      <c r="O169" s="12">
        <v>99.064391329230233</v>
      </c>
      <c r="P169" s="12">
        <v>99.214798582937306</v>
      </c>
      <c r="Q169" s="12">
        <v>99.584932185402465</v>
      </c>
      <c r="R169" s="12">
        <v>100</v>
      </c>
      <c r="S169" s="12">
        <v>100.41668671159844</v>
      </c>
      <c r="T169" s="12">
        <v>100.87002907150419</v>
      </c>
      <c r="U169" s="12">
        <v>101.05870468042102</v>
      </c>
      <c r="V169" s="12">
        <v>101.30097335887262</v>
      </c>
      <c r="W169" s="12">
        <v>102.04933611629157</v>
      </c>
      <c r="X169" s="12">
        <v>102.52141870749227</v>
      </c>
      <c r="Y169" s="12">
        <v>102.97672257748869</v>
      </c>
      <c r="Z169" s="12">
        <v>103.45263930370953</v>
      </c>
      <c r="AA169" s="12">
        <v>103.71473559812196</v>
      </c>
    </row>
    <row r="170" spans="1:27">
      <c r="A170" s="1" t="s">
        <v>853</v>
      </c>
      <c r="D170" s="1">
        <v>5</v>
      </c>
      <c r="E170" s="1" t="s">
        <v>863</v>
      </c>
      <c r="F170" s="1" t="s">
        <v>834</v>
      </c>
      <c r="G170" s="1" t="str">
        <f t="shared" si="10"/>
        <v>5아파트연령5</v>
      </c>
      <c r="H170" s="1194">
        <v>97.692655634260618</v>
      </c>
      <c r="I170" s="1194">
        <v>97.995110210809401</v>
      </c>
      <c r="J170" s="1194">
        <v>98.125839257850004</v>
      </c>
      <c r="K170" s="1194">
        <v>98.558042484318037</v>
      </c>
      <c r="L170" s="1194">
        <v>98.827004432993689</v>
      </c>
      <c r="M170" s="1194">
        <v>99.078689376131436</v>
      </c>
      <c r="N170" s="1194">
        <v>99.113827902441614</v>
      </c>
      <c r="O170" s="12">
        <v>99.169200204147245</v>
      </c>
      <c r="P170" s="12">
        <v>99.405033140139579</v>
      </c>
      <c r="Q170" s="12">
        <v>99.772432163512732</v>
      </c>
      <c r="R170" s="12">
        <v>100</v>
      </c>
      <c r="S170" s="12">
        <v>100.19183556595581</v>
      </c>
      <c r="T170" s="12">
        <v>100.58362199034789</v>
      </c>
      <c r="U170" s="12">
        <v>100.89459788943186</v>
      </c>
      <c r="V170" s="12">
        <v>101.3704864760397</v>
      </c>
      <c r="W170" s="12">
        <v>102.01729561980034</v>
      </c>
      <c r="X170" s="12">
        <v>102.45691662245883</v>
      </c>
      <c r="Y170" s="12">
        <v>102.68626653445621</v>
      </c>
      <c r="Z170" s="12">
        <v>102.95620693814502</v>
      </c>
      <c r="AA170" s="12">
        <v>103.21433207988821</v>
      </c>
    </row>
    <row r="171" spans="1:27">
      <c r="A171" s="1" t="s">
        <v>524</v>
      </c>
      <c r="B171" s="1" t="s">
        <v>525</v>
      </c>
      <c r="D171" s="1">
        <v>6</v>
      </c>
      <c r="E171" s="1" t="s">
        <v>863</v>
      </c>
      <c r="F171" s="1" t="s">
        <v>834</v>
      </c>
      <c r="G171" s="1" t="str">
        <f t="shared" si="10"/>
        <v>6아파트연령5</v>
      </c>
      <c r="H171" s="1194">
        <v>100.87696997729039</v>
      </c>
      <c r="I171" s="1194">
        <v>100.58540909930591</v>
      </c>
      <c r="J171" s="1194">
        <v>100.40278992295511</v>
      </c>
      <c r="K171" s="1194">
        <v>99.765272529621427</v>
      </c>
      <c r="L171" s="1194">
        <v>99.101126029732058</v>
      </c>
      <c r="M171" s="1194">
        <v>98.594613357947253</v>
      </c>
      <c r="N171" s="1194">
        <v>97.93559167994097</v>
      </c>
      <c r="O171" s="12">
        <v>97.55221322572082</v>
      </c>
      <c r="P171" s="12">
        <v>98.20667431340523</v>
      </c>
      <c r="Q171" s="12">
        <v>99.242282489370183</v>
      </c>
      <c r="R171" s="12">
        <v>100</v>
      </c>
      <c r="S171" s="12">
        <v>100.26977011702969</v>
      </c>
      <c r="T171" s="12">
        <v>100.74477228937219</v>
      </c>
      <c r="U171" s="12">
        <v>101.38816638281702</v>
      </c>
      <c r="V171" s="12">
        <v>102.0224222655465</v>
      </c>
      <c r="W171" s="12">
        <v>102.05772496621111</v>
      </c>
      <c r="X171" s="12">
        <v>102.04500865244756</v>
      </c>
      <c r="Y171" s="12">
        <v>102.02765597626386</v>
      </c>
      <c r="Z171" s="12">
        <v>102.91870861017057</v>
      </c>
      <c r="AA171" s="12">
        <v>104.11274060024311</v>
      </c>
    </row>
    <row r="172" spans="1:27">
      <c r="A172" s="1" t="s">
        <v>524</v>
      </c>
      <c r="B172" s="1" t="s">
        <v>525</v>
      </c>
      <c r="C172" s="1" t="s">
        <v>526</v>
      </c>
      <c r="D172" s="1">
        <v>7</v>
      </c>
      <c r="E172" s="1" t="s">
        <v>863</v>
      </c>
      <c r="F172" s="1" t="s">
        <v>834</v>
      </c>
      <c r="G172" s="1" t="str">
        <f t="shared" si="10"/>
        <v>7아파트연령5</v>
      </c>
      <c r="H172" s="1194">
        <v>100.66024227501563</v>
      </c>
      <c r="I172" s="1194">
        <v>101.05134425603585</v>
      </c>
      <c r="J172" s="1194">
        <v>101.09643256333277</v>
      </c>
      <c r="K172" s="1194">
        <v>100.70209082211288</v>
      </c>
      <c r="L172" s="1194">
        <v>99.940212864103501</v>
      </c>
      <c r="M172" s="1194">
        <v>99.272490122543687</v>
      </c>
      <c r="N172" s="1194">
        <v>98.623412676087227</v>
      </c>
      <c r="O172" s="12">
        <v>98.467266807598705</v>
      </c>
      <c r="P172" s="12">
        <v>98.881003069764574</v>
      </c>
      <c r="Q172" s="12">
        <v>99.627337207601897</v>
      </c>
      <c r="R172" s="12">
        <v>100</v>
      </c>
      <c r="S172" s="12">
        <v>100.09633408214364</v>
      </c>
      <c r="T172" s="12">
        <v>100.64859718678044</v>
      </c>
      <c r="U172" s="12">
        <v>101.16221452645611</v>
      </c>
      <c r="V172" s="12">
        <v>101.82832855175803</v>
      </c>
      <c r="W172" s="12">
        <v>102.41432861580515</v>
      </c>
      <c r="X172" s="12">
        <v>102.50876551900507</v>
      </c>
      <c r="Y172" s="12">
        <v>102.37669006604382</v>
      </c>
      <c r="Z172" s="12">
        <v>103.07240843801711</v>
      </c>
      <c r="AA172" s="12">
        <v>103.91594520860998</v>
      </c>
    </row>
    <row r="173" spans="1:27">
      <c r="A173" s="1" t="s">
        <v>524</v>
      </c>
      <c r="B173" s="1" t="s">
        <v>525</v>
      </c>
      <c r="C173" s="1" t="s">
        <v>527</v>
      </c>
      <c r="D173" s="1">
        <v>8</v>
      </c>
      <c r="E173" s="1" t="s">
        <v>863</v>
      </c>
      <c r="F173" s="1" t="s">
        <v>834</v>
      </c>
      <c r="G173" s="1" t="str">
        <f t="shared" si="10"/>
        <v>8아파트연령5</v>
      </c>
      <c r="H173" s="1194">
        <v>99.040758246000152</v>
      </c>
      <c r="I173" s="1194">
        <v>99.040758246000152</v>
      </c>
      <c r="J173" s="1194">
        <v>99.089705310168782</v>
      </c>
      <c r="K173" s="1194">
        <v>99.089705310168782</v>
      </c>
      <c r="L173" s="1194">
        <v>99.379469367129346</v>
      </c>
      <c r="M173" s="1194">
        <v>99.080620672612056</v>
      </c>
      <c r="N173" s="1194">
        <v>99.036232271474219</v>
      </c>
      <c r="O173" s="12">
        <v>98.87503531658534</v>
      </c>
      <c r="P173" s="12">
        <v>99.259596042998439</v>
      </c>
      <c r="Q173" s="12">
        <v>99.655463471283852</v>
      </c>
      <c r="R173" s="12">
        <v>100</v>
      </c>
      <c r="S173" s="12">
        <v>100.23332527091694</v>
      </c>
      <c r="T173" s="12">
        <v>100.70559407620243</v>
      </c>
      <c r="U173" s="12">
        <v>101.09905351229614</v>
      </c>
      <c r="V173" s="12">
        <v>101.61369175663368</v>
      </c>
      <c r="W173" s="12">
        <v>103.31335166776093</v>
      </c>
      <c r="X173" s="12">
        <v>104.00118090248792</v>
      </c>
      <c r="Y173" s="12">
        <v>104.2703942409817</v>
      </c>
      <c r="Z173" s="12">
        <v>104.53148855260255</v>
      </c>
      <c r="AA173" s="12">
        <v>105.72391290725128</v>
      </c>
    </row>
    <row r="174" spans="1:27">
      <c r="A174" s="1" t="s">
        <v>524</v>
      </c>
      <c r="B174" s="1" t="s">
        <v>525</v>
      </c>
      <c r="C174" s="1" t="s">
        <v>528</v>
      </c>
      <c r="D174" s="1">
        <v>9</v>
      </c>
      <c r="E174" s="1" t="s">
        <v>863</v>
      </c>
      <c r="F174" s="1" t="s">
        <v>834</v>
      </c>
      <c r="G174" s="1" t="str">
        <f t="shared" si="10"/>
        <v>9아파트연령5</v>
      </c>
      <c r="H174" s="1194">
        <v>100.99391449561008</v>
      </c>
      <c r="I174" s="1194">
        <v>101.4200359256111</v>
      </c>
      <c r="J174" s="1194">
        <v>101.44087186428921</v>
      </c>
      <c r="K174" s="1194">
        <v>100.9585224753115</v>
      </c>
      <c r="L174" s="1194">
        <v>100.07358563830665</v>
      </c>
      <c r="M174" s="1194">
        <v>99.293473428200443</v>
      </c>
      <c r="N174" s="1194">
        <v>98.593784686728426</v>
      </c>
      <c r="O174" s="12">
        <v>98.337698500120865</v>
      </c>
      <c r="P174" s="12">
        <v>98.745228492747174</v>
      </c>
      <c r="Q174" s="12">
        <v>99.558697217811002</v>
      </c>
      <c r="R174" s="12">
        <v>100</v>
      </c>
      <c r="S174" s="12">
        <v>100.10126082347992</v>
      </c>
      <c r="T174" s="12">
        <v>100.63733644009557</v>
      </c>
      <c r="U174" s="12">
        <v>101.18397728908717</v>
      </c>
      <c r="V174" s="12">
        <v>101.79736547867036</v>
      </c>
      <c r="W174" s="12">
        <v>102.45805568218935</v>
      </c>
      <c r="X174" s="12">
        <v>102.5528409013428</v>
      </c>
      <c r="Y174" s="12">
        <v>102.3138668524777</v>
      </c>
      <c r="Z174" s="12">
        <v>103.02130585008985</v>
      </c>
      <c r="AA174" s="12">
        <v>103.87306413139345</v>
      </c>
    </row>
    <row r="175" spans="1:27">
      <c r="A175" s="1" t="s">
        <v>524</v>
      </c>
      <c r="B175" s="1" t="s">
        <v>525</v>
      </c>
      <c r="C175" s="1" t="s">
        <v>529</v>
      </c>
      <c r="D175" s="1">
        <v>10</v>
      </c>
      <c r="E175" s="1" t="s">
        <v>863</v>
      </c>
      <c r="F175" s="1" t="s">
        <v>834</v>
      </c>
      <c r="G175" s="1" t="str">
        <f t="shared" si="10"/>
        <v>10아파트연령5</v>
      </c>
      <c r="H175" s="1194">
        <v>99.239254706285948</v>
      </c>
      <c r="I175" s="1194">
        <v>99.64988851719923</v>
      </c>
      <c r="J175" s="1194">
        <v>99.881923816247451</v>
      </c>
      <c r="K175" s="1194">
        <v>99.881923816247451</v>
      </c>
      <c r="L175" s="1194">
        <v>99.301711027620783</v>
      </c>
      <c r="M175" s="1194">
        <v>99.249045902411893</v>
      </c>
      <c r="N175" s="1194">
        <v>98.551382447235</v>
      </c>
      <c r="O175" s="12">
        <v>99.197767098363443</v>
      </c>
      <c r="P175" s="12">
        <v>99.683222578782065</v>
      </c>
      <c r="Q175" s="12">
        <v>100.15422139674521</v>
      </c>
      <c r="R175" s="12">
        <v>100</v>
      </c>
      <c r="S175" s="12">
        <v>99.957136073157486</v>
      </c>
      <c r="T175" s="12">
        <v>100.69942358542339</v>
      </c>
      <c r="U175" s="12">
        <v>101.03016883316813</v>
      </c>
      <c r="V175" s="12">
        <v>102.23766609340383</v>
      </c>
      <c r="W175" s="12">
        <v>101.41444041001093</v>
      </c>
      <c r="X175" s="12">
        <v>101.0867579691816</v>
      </c>
      <c r="Y175" s="12">
        <v>101.53634303831807</v>
      </c>
      <c r="Z175" s="12">
        <v>102.44396979026193</v>
      </c>
      <c r="AA175" s="12">
        <v>102.97411539959728</v>
      </c>
    </row>
    <row r="176" spans="1:27">
      <c r="A176" s="1" t="s">
        <v>524</v>
      </c>
      <c r="B176" s="1" t="s">
        <v>525</v>
      </c>
      <c r="C176" s="1" t="s">
        <v>530</v>
      </c>
      <c r="D176" s="1">
        <v>11</v>
      </c>
      <c r="E176" s="1" t="s">
        <v>863</v>
      </c>
      <c r="F176" s="1" t="s">
        <v>834</v>
      </c>
      <c r="G176" s="1" t="str">
        <f t="shared" si="10"/>
        <v>11아파트연령5</v>
      </c>
      <c r="H176" s="1194">
        <v>101.00120606561084</v>
      </c>
      <c r="I176" s="1194">
        <v>100.31973668069671</v>
      </c>
      <c r="J176" s="1194">
        <v>100.00798393497689</v>
      </c>
      <c r="K176" s="1194">
        <v>99.233087795845023</v>
      </c>
      <c r="L176" s="1194">
        <v>98.624117027795478</v>
      </c>
      <c r="M176" s="1194">
        <v>98.208770948448887</v>
      </c>
      <c r="N176" s="1194">
        <v>97.544134283721007</v>
      </c>
      <c r="O176" s="12">
        <v>97.032388434314299</v>
      </c>
      <c r="P176" s="12">
        <v>97.822848714790254</v>
      </c>
      <c r="Q176" s="12">
        <v>99.022598064240285</v>
      </c>
      <c r="R176" s="12">
        <v>100</v>
      </c>
      <c r="S176" s="12">
        <v>100.37341857690171</v>
      </c>
      <c r="T176" s="12">
        <v>100.80221264199271</v>
      </c>
      <c r="U176" s="12">
        <v>101.52325312706647</v>
      </c>
      <c r="V176" s="12">
        <v>102.13843214989498</v>
      </c>
      <c r="W176" s="12">
        <v>101.83960782387203</v>
      </c>
      <c r="X176" s="12">
        <v>101.76159046439881</v>
      </c>
      <c r="Y176" s="12">
        <v>101.8141562067903</v>
      </c>
      <c r="Z176" s="12">
        <v>102.82454638779804</v>
      </c>
      <c r="AA176" s="12">
        <v>104.23363435969475</v>
      </c>
    </row>
    <row r="177" spans="1:27">
      <c r="A177" s="1" t="s">
        <v>524</v>
      </c>
      <c r="B177" s="1" t="s">
        <v>525</v>
      </c>
      <c r="C177" s="1" t="s">
        <v>531</v>
      </c>
      <c r="D177" s="1">
        <v>12</v>
      </c>
      <c r="E177" s="1" t="s">
        <v>863</v>
      </c>
      <c r="F177" s="1" t="s">
        <v>834</v>
      </c>
      <c r="G177" s="1" t="str">
        <f t="shared" si="10"/>
        <v>12아파트연령5</v>
      </c>
      <c r="H177" s="1194">
        <v>100.44189160599628</v>
      </c>
      <c r="I177" s="1194">
        <v>100.60347533126691</v>
      </c>
      <c r="J177" s="1194">
        <v>100.39830674316164</v>
      </c>
      <c r="K177" s="1194">
        <v>99.843573437542759</v>
      </c>
      <c r="L177" s="1194">
        <v>99.472885943499719</v>
      </c>
      <c r="M177" s="1194">
        <v>99.367380791369925</v>
      </c>
      <c r="N177" s="1194">
        <v>98.921790200419039</v>
      </c>
      <c r="O177" s="12">
        <v>98.638869864077066</v>
      </c>
      <c r="P177" s="12">
        <v>98.824863905234594</v>
      </c>
      <c r="Q177" s="12">
        <v>99.482430188369619</v>
      </c>
      <c r="R177" s="12">
        <v>100</v>
      </c>
      <c r="S177" s="12">
        <v>99.817985294137131</v>
      </c>
      <c r="T177" s="12">
        <v>100.03688177960993</v>
      </c>
      <c r="U177" s="12">
        <v>100.79999685789076</v>
      </c>
      <c r="V177" s="12">
        <v>101.78015747212075</v>
      </c>
      <c r="W177" s="12">
        <v>102.15739324043412</v>
      </c>
      <c r="X177" s="12">
        <v>102.79235179672928</v>
      </c>
      <c r="Y177" s="12">
        <v>103.61244151845821</v>
      </c>
      <c r="Z177" s="12">
        <v>104.69423024347635</v>
      </c>
      <c r="AA177" s="12">
        <v>105.95769530583712</v>
      </c>
    </row>
    <row r="178" spans="1:27">
      <c r="A178" s="1" t="s">
        <v>524</v>
      </c>
      <c r="B178" s="1" t="s">
        <v>525</v>
      </c>
      <c r="C178" s="1" t="s">
        <v>532</v>
      </c>
      <c r="D178" s="1">
        <v>13</v>
      </c>
      <c r="E178" s="1" t="s">
        <v>863</v>
      </c>
      <c r="F178" s="1" t="s">
        <v>834</v>
      </c>
      <c r="G178" s="1" t="str">
        <f t="shared" si="10"/>
        <v>13아파트연령5</v>
      </c>
      <c r="H178" s="1194">
        <v>101.26591669396679</v>
      </c>
      <c r="I178" s="1194">
        <v>100.18627469957737</v>
      </c>
      <c r="J178" s="1194">
        <v>99.824532664801239</v>
      </c>
      <c r="K178" s="1194">
        <v>98.946632448491442</v>
      </c>
      <c r="L178" s="1194">
        <v>98.226566701694139</v>
      </c>
      <c r="M178" s="1194">
        <v>97.667356761306806</v>
      </c>
      <c r="N178" s="1194">
        <v>96.901448486615507</v>
      </c>
      <c r="O178" s="12">
        <v>96.284275587740311</v>
      </c>
      <c r="P178" s="12">
        <v>97.354080270914068</v>
      </c>
      <c r="Q178" s="12">
        <v>98.806594788458355</v>
      </c>
      <c r="R178" s="12">
        <v>100</v>
      </c>
      <c r="S178" s="12">
        <v>100.65346092347059</v>
      </c>
      <c r="T178" s="12">
        <v>101.18868337310272</v>
      </c>
      <c r="U178" s="12">
        <v>101.88834804244391</v>
      </c>
      <c r="V178" s="12">
        <v>102.31879386739034</v>
      </c>
      <c r="W178" s="12">
        <v>101.67369115857842</v>
      </c>
      <c r="X178" s="12">
        <v>101.22627499836612</v>
      </c>
      <c r="Y178" s="12">
        <v>100.88551105570266</v>
      </c>
      <c r="Z178" s="12">
        <v>101.85940733154553</v>
      </c>
      <c r="AA178" s="12">
        <v>103.34256966772877</v>
      </c>
    </row>
    <row r="179" spans="1:27">
      <c r="A179" s="1" t="s">
        <v>524</v>
      </c>
      <c r="B179" s="1" t="s">
        <v>533</v>
      </c>
      <c r="D179" s="1">
        <v>14</v>
      </c>
      <c r="E179" s="1" t="s">
        <v>863</v>
      </c>
      <c r="F179" s="1" t="s">
        <v>834</v>
      </c>
      <c r="G179" s="1" t="str">
        <f t="shared" si="10"/>
        <v>14아파트연령5</v>
      </c>
      <c r="H179" s="1194">
        <v>99.994373987680447</v>
      </c>
      <c r="I179" s="1194">
        <v>100.16394229690731</v>
      </c>
      <c r="J179" s="1194">
        <v>99.586792123106733</v>
      </c>
      <c r="K179" s="1194">
        <v>99.500311834967619</v>
      </c>
      <c r="L179" s="1194">
        <v>99.32650350596127</v>
      </c>
      <c r="M179" s="1194">
        <v>99.353723900801157</v>
      </c>
      <c r="N179" s="1194">
        <v>98.995330374243153</v>
      </c>
      <c r="O179" s="12">
        <v>98.787004890031483</v>
      </c>
      <c r="P179" s="12">
        <v>99.03139422292638</v>
      </c>
      <c r="Q179" s="12">
        <v>99.743677148845649</v>
      </c>
      <c r="R179" s="12">
        <v>100</v>
      </c>
      <c r="S179" s="12">
        <v>100.39342661224883</v>
      </c>
      <c r="T179" s="12">
        <v>100.48959048716139</v>
      </c>
      <c r="U179" s="12">
        <v>100.58876321558239</v>
      </c>
      <c r="V179" s="12">
        <v>100.71236824873912</v>
      </c>
      <c r="W179" s="12">
        <v>101.45800224581029</v>
      </c>
      <c r="X179" s="12">
        <v>101.89331067702491</v>
      </c>
      <c r="Y179" s="12">
        <v>102.07856548770475</v>
      </c>
      <c r="Z179" s="12">
        <v>102.51455102024522</v>
      </c>
      <c r="AA179" s="12">
        <v>103.06091013890483</v>
      </c>
    </row>
    <row r="180" spans="1:27">
      <c r="A180" s="1" t="s">
        <v>524</v>
      </c>
      <c r="B180" s="1" t="s">
        <v>533</v>
      </c>
      <c r="C180" s="1" t="s">
        <v>534</v>
      </c>
      <c r="D180" s="1">
        <v>15</v>
      </c>
      <c r="E180" s="1" t="s">
        <v>863</v>
      </c>
      <c r="F180" s="1" t="s">
        <v>834</v>
      </c>
      <c r="G180" s="1" t="str">
        <f t="shared" si="10"/>
        <v>15아파트연령5</v>
      </c>
      <c r="H180" s="1194">
        <v>102.61065573128056</v>
      </c>
      <c r="I180" s="1194">
        <v>102.97103701747753</v>
      </c>
      <c r="J180" s="1194">
        <v>101.93362904044218</v>
      </c>
      <c r="K180" s="1194">
        <v>101.88581931897245</v>
      </c>
      <c r="L180" s="1194">
        <v>101.53336368484669</v>
      </c>
      <c r="M180" s="1194">
        <v>101.28266602368824</v>
      </c>
      <c r="N180" s="1194">
        <v>100.27399993306348</v>
      </c>
      <c r="O180" s="12">
        <v>99.859080604590034</v>
      </c>
      <c r="P180" s="12">
        <v>99.63989749876356</v>
      </c>
      <c r="Q180" s="12">
        <v>100.14112975734108</v>
      </c>
      <c r="R180" s="12">
        <v>100</v>
      </c>
      <c r="S180" s="12">
        <v>100.54731854911114</v>
      </c>
      <c r="T180" s="12">
        <v>100.27482086997091</v>
      </c>
      <c r="U180" s="12">
        <v>100.26287837202746</v>
      </c>
      <c r="V180" s="12">
        <v>100.56726035248364</v>
      </c>
      <c r="W180" s="12">
        <v>101.68687626289605</v>
      </c>
      <c r="X180" s="12">
        <v>102.27802957658112</v>
      </c>
      <c r="Y180" s="12">
        <v>102.82673465624185</v>
      </c>
      <c r="Z180" s="12">
        <v>103.82225020627428</v>
      </c>
      <c r="AA180" s="12">
        <v>104.45703207939421</v>
      </c>
    </row>
    <row r="181" spans="1:27">
      <c r="A181" s="1" t="s">
        <v>524</v>
      </c>
      <c r="B181" s="1" t="s">
        <v>533</v>
      </c>
      <c r="C181" s="1" t="s">
        <v>535</v>
      </c>
      <c r="D181" s="1">
        <v>16</v>
      </c>
      <c r="E181" s="1" t="s">
        <v>863</v>
      </c>
      <c r="F181" s="1" t="s">
        <v>834</v>
      </c>
      <c r="G181" s="1" t="str">
        <f t="shared" si="10"/>
        <v>16아파트연령5</v>
      </c>
      <c r="H181" s="1194">
        <v>99.100839483754527</v>
      </c>
      <c r="I181" s="1194">
        <v>99.275817230526613</v>
      </c>
      <c r="J181" s="1194">
        <v>99.731396515673438</v>
      </c>
      <c r="K181" s="1194">
        <v>99.258742302633138</v>
      </c>
      <c r="L181" s="1194">
        <v>99.035238745203557</v>
      </c>
      <c r="M181" s="1194">
        <v>98.837735474798905</v>
      </c>
      <c r="N181" s="1194">
        <v>98.702874575824183</v>
      </c>
      <c r="O181" s="12">
        <v>98.616660856546105</v>
      </c>
      <c r="P181" s="12">
        <v>98.776237957596564</v>
      </c>
      <c r="Q181" s="12">
        <v>99.251941951513786</v>
      </c>
      <c r="R181" s="12">
        <v>100</v>
      </c>
      <c r="S181" s="12">
        <v>100.30587250017177</v>
      </c>
      <c r="T181" s="12">
        <v>100.90798706471355</v>
      </c>
      <c r="U181" s="12">
        <v>101.13600634259502</v>
      </c>
      <c r="V181" s="12">
        <v>101.27997190045551</v>
      </c>
      <c r="W181" s="12">
        <v>101.94720561385213</v>
      </c>
      <c r="X181" s="12">
        <v>102.36771218334538</v>
      </c>
      <c r="Y181" s="12">
        <v>103.04357391984308</v>
      </c>
      <c r="Z181" s="12">
        <v>103.21491986633919</v>
      </c>
      <c r="AA181" s="12">
        <v>104.26918551839761</v>
      </c>
    </row>
    <row r="182" spans="1:27">
      <c r="A182" s="1" t="s">
        <v>524</v>
      </c>
      <c r="B182" s="1" t="s">
        <v>533</v>
      </c>
      <c r="C182" s="1" t="s">
        <v>536</v>
      </c>
      <c r="D182" s="1">
        <v>17</v>
      </c>
      <c r="E182" s="1" t="s">
        <v>863</v>
      </c>
      <c r="F182" s="1" t="s">
        <v>834</v>
      </c>
      <c r="G182" s="1" t="str">
        <f t="shared" si="10"/>
        <v>17아파트연령5</v>
      </c>
      <c r="H182" s="1194">
        <v>100.07699548411726</v>
      </c>
      <c r="I182" s="1194">
        <v>100.2521017383759</v>
      </c>
      <c r="J182" s="1194">
        <v>99.626540977191482</v>
      </c>
      <c r="K182" s="1194">
        <v>99.755689647072359</v>
      </c>
      <c r="L182" s="1194">
        <v>99.578270566052581</v>
      </c>
      <c r="M182" s="1194">
        <v>99.467169540207422</v>
      </c>
      <c r="N182" s="1194">
        <v>99.046441809714153</v>
      </c>
      <c r="O182" s="12">
        <v>98.64454357671768</v>
      </c>
      <c r="P182" s="12">
        <v>98.962104214651561</v>
      </c>
      <c r="Q182" s="12">
        <v>99.616751621479764</v>
      </c>
      <c r="R182" s="12">
        <v>100</v>
      </c>
      <c r="S182" s="12">
        <v>100.43707909294514</v>
      </c>
      <c r="T182" s="12">
        <v>100.75606521785143</v>
      </c>
      <c r="U182" s="12">
        <v>100.96739527197856</v>
      </c>
      <c r="V182" s="12">
        <v>101.33437602826309</v>
      </c>
      <c r="W182" s="12">
        <v>101.82865203758904</v>
      </c>
      <c r="X182" s="12">
        <v>102.55370727128219</v>
      </c>
      <c r="Y182" s="12">
        <v>102.75730380373555</v>
      </c>
      <c r="Z182" s="12">
        <v>103.2033670973606</v>
      </c>
      <c r="AA182" s="12">
        <v>103.65858188649719</v>
      </c>
    </row>
    <row r="183" spans="1:27">
      <c r="A183" s="1" t="s">
        <v>524</v>
      </c>
      <c r="B183" s="1" t="s">
        <v>533</v>
      </c>
      <c r="C183" s="1" t="s">
        <v>537</v>
      </c>
      <c r="D183" s="1">
        <v>18</v>
      </c>
      <c r="E183" s="1" t="s">
        <v>863</v>
      </c>
      <c r="F183" s="1" t="s">
        <v>834</v>
      </c>
      <c r="G183" s="1" t="str">
        <f t="shared" si="10"/>
        <v>18아파트연령5</v>
      </c>
      <c r="H183" s="1194">
        <v>89.931631781571866</v>
      </c>
      <c r="I183" s="1194">
        <v>91.602287958533552</v>
      </c>
      <c r="J183" s="1194">
        <v>91.602287958533552</v>
      </c>
      <c r="K183" s="1194">
        <v>90.590924109154059</v>
      </c>
      <c r="L183" s="1194">
        <v>90.858232596598342</v>
      </c>
      <c r="M183" s="1194">
        <v>93.466399104538951</v>
      </c>
      <c r="N183" s="1194">
        <v>95.312163383235387</v>
      </c>
      <c r="O183" s="12">
        <v>96.734528233219564</v>
      </c>
      <c r="P183" s="12">
        <v>98.642990468905253</v>
      </c>
      <c r="Q183" s="12">
        <v>100</v>
      </c>
      <c r="R183" s="12">
        <v>100</v>
      </c>
      <c r="S183" s="12">
        <v>100.02142288447496</v>
      </c>
      <c r="T183" s="12">
        <v>100.36898829389223</v>
      </c>
      <c r="U183" s="12">
        <v>100.94587271173454</v>
      </c>
      <c r="V183" s="12">
        <v>100.83653688524039</v>
      </c>
      <c r="W183" s="12">
        <v>102.04881118137033</v>
      </c>
      <c r="X183" s="12">
        <v>102.96286487137407</v>
      </c>
      <c r="Y183" s="12">
        <v>102.96286487137407</v>
      </c>
      <c r="Z183" s="12">
        <v>102.96286487137407</v>
      </c>
      <c r="AA183" s="12">
        <v>102.96286487137407</v>
      </c>
    </row>
    <row r="184" spans="1:27">
      <c r="A184" s="1" t="s">
        <v>524</v>
      </c>
      <c r="B184" s="1" t="s">
        <v>533</v>
      </c>
      <c r="C184" s="1" t="s">
        <v>538</v>
      </c>
      <c r="D184" s="1">
        <v>19</v>
      </c>
      <c r="E184" s="1" t="s">
        <v>863</v>
      </c>
      <c r="F184" s="1" t="s">
        <v>834</v>
      </c>
      <c r="G184" s="1" t="str">
        <f t="shared" si="10"/>
        <v>19아파트연령5</v>
      </c>
      <c r="H184" s="1194">
        <v>98.712700203709289</v>
      </c>
      <c r="I184" s="1194">
        <v>99.531478374287062</v>
      </c>
      <c r="J184" s="1194">
        <v>99.531478374287062</v>
      </c>
      <c r="K184" s="1194">
        <v>99.775104283572617</v>
      </c>
      <c r="L184" s="1194">
        <v>99.937015371445</v>
      </c>
      <c r="M184" s="1194">
        <v>100.34004090143738</v>
      </c>
      <c r="N184" s="1194">
        <v>100.34004090143738</v>
      </c>
      <c r="O184" s="12">
        <v>100.34004090143738</v>
      </c>
      <c r="P184" s="12">
        <v>100</v>
      </c>
      <c r="Q184" s="12">
        <v>100</v>
      </c>
      <c r="R184" s="12">
        <v>100</v>
      </c>
      <c r="S184" s="12">
        <v>100</v>
      </c>
      <c r="T184" s="12">
        <v>100</v>
      </c>
      <c r="U184" s="12">
        <v>100.08244644070028</v>
      </c>
      <c r="V184" s="12">
        <v>100.16479374885378</v>
      </c>
      <c r="W184" s="12">
        <v>102.10528203496251</v>
      </c>
      <c r="X184" s="12">
        <v>102.99615961977938</v>
      </c>
      <c r="Y184" s="12">
        <v>104.68888648387404</v>
      </c>
      <c r="Z184" s="12">
        <v>104.68888648387404</v>
      </c>
      <c r="AA184" s="12">
        <v>107.75465267597968</v>
      </c>
    </row>
    <row r="185" spans="1:27">
      <c r="A185" s="1" t="s">
        <v>524</v>
      </c>
      <c r="B185" s="1" t="s">
        <v>533</v>
      </c>
      <c r="C185" s="1" t="s">
        <v>539</v>
      </c>
      <c r="D185" s="1">
        <v>20</v>
      </c>
      <c r="E185" s="1" t="s">
        <v>863</v>
      </c>
      <c r="F185" s="1" t="s">
        <v>834</v>
      </c>
      <c r="G185" s="1" t="str">
        <f t="shared" si="10"/>
        <v>20아파트연령5</v>
      </c>
      <c r="H185" s="1194">
        <v>97.721180314281611</v>
      </c>
      <c r="I185" s="1194">
        <v>95.085874068012544</v>
      </c>
      <c r="J185" s="1194">
        <v>95.214406284243964</v>
      </c>
      <c r="K185" s="1194">
        <v>94.901329745757096</v>
      </c>
      <c r="L185" s="1194">
        <v>94.975736863761327</v>
      </c>
      <c r="M185" s="1194">
        <v>95.555290172761545</v>
      </c>
      <c r="N185" s="1194">
        <v>96.058046117261</v>
      </c>
      <c r="O185" s="12">
        <v>96.558503625086189</v>
      </c>
      <c r="P185" s="12">
        <v>96.558503625086189</v>
      </c>
      <c r="Q185" s="12">
        <v>100</v>
      </c>
      <c r="R185" s="12">
        <v>100</v>
      </c>
      <c r="S185" s="12">
        <v>100</v>
      </c>
      <c r="T185" s="12">
        <v>100</v>
      </c>
      <c r="U185" s="12">
        <v>99.947015577542786</v>
      </c>
      <c r="V185" s="12">
        <v>98.683432488093132</v>
      </c>
      <c r="W185" s="12">
        <v>100.70361254037203</v>
      </c>
      <c r="X185" s="12">
        <v>100.0051712324144</v>
      </c>
      <c r="Y185" s="12">
        <v>97.807191903451056</v>
      </c>
      <c r="Z185" s="12">
        <v>97.17837495298987</v>
      </c>
      <c r="AA185" s="12">
        <v>97.222369372910507</v>
      </c>
    </row>
    <row r="186" spans="1:27">
      <c r="A186" s="1" t="s">
        <v>524</v>
      </c>
      <c r="B186" s="1" t="s">
        <v>533</v>
      </c>
      <c r="C186" s="1" t="s">
        <v>540</v>
      </c>
      <c r="D186" s="1">
        <v>21</v>
      </c>
      <c r="E186" s="1" t="s">
        <v>863</v>
      </c>
      <c r="F186" s="1" t="s">
        <v>834</v>
      </c>
      <c r="G186" s="1" t="str">
        <f t="shared" si="10"/>
        <v>21아파트연령5</v>
      </c>
      <c r="H186" s="1194">
        <v>102.93346389577349</v>
      </c>
      <c r="I186" s="1194">
        <v>102.42294084608208</v>
      </c>
      <c r="J186" s="1194">
        <v>99.025357342538584</v>
      </c>
      <c r="K186" s="1194">
        <v>99.025357342538584</v>
      </c>
      <c r="L186" s="1194">
        <v>99.24554317087383</v>
      </c>
      <c r="M186" s="1194">
        <v>99.24554317087383</v>
      </c>
      <c r="N186" s="1194">
        <v>98.811410132244973</v>
      </c>
      <c r="O186" s="12">
        <v>98.811410132244973</v>
      </c>
      <c r="P186" s="12">
        <v>99.898910689136528</v>
      </c>
      <c r="Q186" s="12">
        <v>100</v>
      </c>
      <c r="R186" s="12">
        <v>100</v>
      </c>
      <c r="S186" s="12">
        <v>100</v>
      </c>
      <c r="T186" s="12">
        <v>99.220478412328944</v>
      </c>
      <c r="U186" s="12">
        <v>98.335443571969932</v>
      </c>
      <c r="V186" s="12">
        <v>96.518903168418191</v>
      </c>
      <c r="W186" s="12">
        <v>93.989271525179717</v>
      </c>
      <c r="X186" s="12">
        <v>91.123739880299539</v>
      </c>
      <c r="Y186" s="12">
        <v>89.585508262168815</v>
      </c>
      <c r="Z186" s="12">
        <v>88.285306196248484</v>
      </c>
      <c r="AA186" s="12">
        <v>87.940096214013536</v>
      </c>
    </row>
    <row r="187" spans="1:27">
      <c r="A187" s="1" t="s">
        <v>524</v>
      </c>
      <c r="B187" s="1" t="s">
        <v>541</v>
      </c>
      <c r="D187" s="1">
        <v>22</v>
      </c>
      <c r="E187" s="1" t="s">
        <v>863</v>
      </c>
      <c r="F187" s="1" t="s">
        <v>834</v>
      </c>
      <c r="G187" s="1" t="str">
        <f t="shared" si="10"/>
        <v>22아파트연령5</v>
      </c>
      <c r="H187" s="1194">
        <v>99.401393280177643</v>
      </c>
      <c r="I187" s="1194">
        <v>99.36171113236496</v>
      </c>
      <c r="J187" s="1194">
        <v>99.314746524414389</v>
      </c>
      <c r="K187" s="1194">
        <v>99.591817422078577</v>
      </c>
      <c r="L187" s="1194">
        <v>99.55813719899389</v>
      </c>
      <c r="M187" s="1194">
        <v>99.599538611153349</v>
      </c>
      <c r="N187" s="1194">
        <v>99.341929789896923</v>
      </c>
      <c r="O187" s="12">
        <v>99.435298989308663</v>
      </c>
      <c r="P187" s="12">
        <v>99.72166014316953</v>
      </c>
      <c r="Q187" s="12">
        <v>99.770582027740019</v>
      </c>
      <c r="R187" s="12">
        <v>100</v>
      </c>
      <c r="S187" s="12">
        <v>99.982055218321221</v>
      </c>
      <c r="T187" s="12">
        <v>99.943292959625026</v>
      </c>
      <c r="U187" s="12">
        <v>100.17916570910049</v>
      </c>
      <c r="V187" s="12">
        <v>100.71677467559745</v>
      </c>
      <c r="W187" s="12">
        <v>100.78116310241757</v>
      </c>
      <c r="X187" s="12">
        <v>101.09255539849565</v>
      </c>
      <c r="Y187" s="12">
        <v>101.28562983146804</v>
      </c>
      <c r="Z187" s="12">
        <v>101.40143048165856</v>
      </c>
      <c r="AA187" s="12">
        <v>101.9816978189648</v>
      </c>
    </row>
    <row r="188" spans="1:27">
      <c r="A188" s="1" t="s">
        <v>524</v>
      </c>
      <c r="B188" s="1" t="s">
        <v>542</v>
      </c>
      <c r="D188" s="1">
        <v>23</v>
      </c>
      <c r="E188" s="1" t="s">
        <v>863</v>
      </c>
      <c r="F188" s="1" t="s">
        <v>834</v>
      </c>
      <c r="G188" s="1" t="str">
        <f t="shared" si="10"/>
        <v>23아파트연령5</v>
      </c>
      <c r="H188" s="1194">
        <v>99.362858824130853</v>
      </c>
      <c r="I188" s="1194">
        <v>99.465551291386888</v>
      </c>
      <c r="J188" s="1194">
        <v>99.822568854538147</v>
      </c>
      <c r="K188" s="1194">
        <v>100.00792357203706</v>
      </c>
      <c r="L188" s="1194">
        <v>99.905156583234046</v>
      </c>
      <c r="M188" s="1194">
        <v>99.783950277716983</v>
      </c>
      <c r="N188" s="1194">
        <v>99.638802747341899</v>
      </c>
      <c r="O188" s="12">
        <v>99.475091152653135</v>
      </c>
      <c r="P188" s="12">
        <v>99.511041900287978</v>
      </c>
      <c r="Q188" s="12">
        <v>99.815884504282735</v>
      </c>
      <c r="R188" s="12">
        <v>100</v>
      </c>
      <c r="S188" s="12">
        <v>99.967147511498993</v>
      </c>
      <c r="T188" s="12">
        <v>100.15657886332581</v>
      </c>
      <c r="U188" s="12">
        <v>100.20084495304818</v>
      </c>
      <c r="V188" s="12">
        <v>100.09836589303376</v>
      </c>
      <c r="W188" s="12">
        <v>100.13227060458749</v>
      </c>
      <c r="X188" s="12">
        <v>100.24725411348754</v>
      </c>
      <c r="Y188" s="12">
        <v>100.34043386975733</v>
      </c>
      <c r="Z188" s="12">
        <v>100.36983120742464</v>
      </c>
      <c r="AA188" s="12">
        <v>100.25203367488989</v>
      </c>
    </row>
    <row r="189" spans="1:27">
      <c r="A189" s="1" t="s">
        <v>524</v>
      </c>
      <c r="B189" s="1" t="s">
        <v>542</v>
      </c>
      <c r="C189" s="1" t="s">
        <v>543</v>
      </c>
      <c r="D189" s="1">
        <v>24</v>
      </c>
      <c r="E189" s="1" t="s">
        <v>863</v>
      </c>
      <c r="F189" s="1" t="s">
        <v>834</v>
      </c>
      <c r="G189" s="1" t="str">
        <f t="shared" si="10"/>
        <v>24아파트연령5</v>
      </c>
      <c r="H189" s="1194">
        <v>99.201355386970206</v>
      </c>
      <c r="I189" s="1194">
        <v>99.202771907893393</v>
      </c>
      <c r="J189" s="1194">
        <v>99.469274026346554</v>
      </c>
      <c r="K189" s="1194">
        <v>99.549218006831452</v>
      </c>
      <c r="L189" s="1194">
        <v>99.550682417387094</v>
      </c>
      <c r="M189" s="1194">
        <v>99.338518445758282</v>
      </c>
      <c r="N189" s="1194">
        <v>99.237041924727407</v>
      </c>
      <c r="O189" s="12">
        <v>99.109213545895145</v>
      </c>
      <c r="P189" s="12">
        <v>99.300712801317033</v>
      </c>
      <c r="Q189" s="12">
        <v>99.822158018460343</v>
      </c>
      <c r="R189" s="12">
        <v>100</v>
      </c>
      <c r="S189" s="12">
        <v>100.38118387378228</v>
      </c>
      <c r="T189" s="12">
        <v>100.46504310233225</v>
      </c>
      <c r="U189" s="12">
        <v>100.48172720434685</v>
      </c>
      <c r="V189" s="12">
        <v>100.53623136166136</v>
      </c>
      <c r="W189" s="12">
        <v>100.65105480588052</v>
      </c>
      <c r="X189" s="12">
        <v>100.9899538531936</v>
      </c>
      <c r="Y189" s="12">
        <v>101.0859108475902</v>
      </c>
      <c r="Z189" s="12">
        <v>101.36252165519977</v>
      </c>
      <c r="AA189" s="12">
        <v>101.49218790242176</v>
      </c>
    </row>
    <row r="190" spans="1:27">
      <c r="A190" s="1" t="s">
        <v>524</v>
      </c>
      <c r="B190" s="1" t="s">
        <v>542</v>
      </c>
      <c r="C190" s="1" t="s">
        <v>544</v>
      </c>
      <c r="D190" s="1">
        <v>25</v>
      </c>
      <c r="E190" s="1" t="s">
        <v>863</v>
      </c>
      <c r="F190" s="1" t="s">
        <v>834</v>
      </c>
      <c r="G190" s="1" t="str">
        <f t="shared" si="10"/>
        <v>25아파트연령5</v>
      </c>
      <c r="H190" s="1194">
        <v>98.262425638450679</v>
      </c>
      <c r="I190" s="1194">
        <v>98.500487182046328</v>
      </c>
      <c r="J190" s="1194">
        <v>98.97377191051423</v>
      </c>
      <c r="K190" s="1194">
        <v>99.454843994144611</v>
      </c>
      <c r="L190" s="1194">
        <v>99.459136693938774</v>
      </c>
      <c r="M190" s="1194">
        <v>99.459136693938774</v>
      </c>
      <c r="N190" s="1194">
        <v>99.459136693938774</v>
      </c>
      <c r="O190" s="12">
        <v>99.461346447434963</v>
      </c>
      <c r="P190" s="12">
        <v>99.515929414759441</v>
      </c>
      <c r="Q190" s="12">
        <v>99.822540583644056</v>
      </c>
      <c r="R190" s="12">
        <v>100</v>
      </c>
      <c r="S190" s="12">
        <v>100.18455511296476</v>
      </c>
      <c r="T190" s="12">
        <v>100.29533308513932</v>
      </c>
      <c r="U190" s="12">
        <v>100.05474119042029</v>
      </c>
      <c r="V190" s="12">
        <v>99.09706768707143</v>
      </c>
      <c r="W190" s="12">
        <v>98.677537831309508</v>
      </c>
      <c r="X190" s="12">
        <v>98.637280184509663</v>
      </c>
      <c r="Y190" s="12">
        <v>98.52527759121979</v>
      </c>
      <c r="Z190" s="12">
        <v>98.278709114525071</v>
      </c>
      <c r="AA190" s="12">
        <v>97.963684174124282</v>
      </c>
    </row>
    <row r="191" spans="1:27">
      <c r="A191" s="1" t="s">
        <v>524</v>
      </c>
      <c r="B191" s="1" t="s">
        <v>542</v>
      </c>
      <c r="C191" s="1" t="s">
        <v>545</v>
      </c>
      <c r="D191" s="1">
        <v>26</v>
      </c>
      <c r="E191" s="1" t="s">
        <v>863</v>
      </c>
      <c r="F191" s="1" t="s">
        <v>834</v>
      </c>
      <c r="G191" s="1" t="str">
        <f t="shared" si="10"/>
        <v>26아파트연령5</v>
      </c>
      <c r="H191" s="1194">
        <v>100.79004154983429</v>
      </c>
      <c r="I191" s="1194">
        <v>100.91762427561889</v>
      </c>
      <c r="J191" s="1194">
        <v>101.30219121377225</v>
      </c>
      <c r="K191" s="1194">
        <v>101.34978118771484</v>
      </c>
      <c r="L191" s="1194">
        <v>100.95960424873456</v>
      </c>
      <c r="M191" s="1194">
        <v>100.86221622480659</v>
      </c>
      <c r="N191" s="1194">
        <v>100.49141185855856</v>
      </c>
      <c r="O191" s="12">
        <v>100.09397422585936</v>
      </c>
      <c r="P191" s="12">
        <v>99.852719802113867</v>
      </c>
      <c r="Q191" s="12">
        <v>99.798646986965892</v>
      </c>
      <c r="R191" s="12">
        <v>100</v>
      </c>
      <c r="S191" s="12">
        <v>99.273853007052338</v>
      </c>
      <c r="T191" s="12">
        <v>99.658329908554038</v>
      </c>
      <c r="U191" s="12">
        <v>99.970293577798287</v>
      </c>
      <c r="V191" s="12">
        <v>100.37948274637856</v>
      </c>
      <c r="W191" s="12">
        <v>100.69125619939798</v>
      </c>
      <c r="X191" s="12">
        <v>100.65665562722464</v>
      </c>
      <c r="Y191" s="12">
        <v>100.91885654339015</v>
      </c>
      <c r="Z191" s="12">
        <v>100.87253417602342</v>
      </c>
      <c r="AA191" s="12">
        <v>100.61366339075848</v>
      </c>
    </row>
    <row r="192" spans="1:27">
      <c r="A192" s="1" t="s">
        <v>524</v>
      </c>
      <c r="B192" s="1" t="s">
        <v>546</v>
      </c>
      <c r="D192" s="1">
        <v>27</v>
      </c>
      <c r="E192" s="1" t="s">
        <v>863</v>
      </c>
      <c r="F192" s="1" t="s">
        <v>834</v>
      </c>
      <c r="G192" s="1" t="str">
        <f t="shared" si="10"/>
        <v>27아파트연령5</v>
      </c>
      <c r="H192" s="1194">
        <v>102.5947808147618</v>
      </c>
      <c r="I192" s="1194">
        <v>102.40194435006454</v>
      </c>
      <c r="J192" s="1194">
        <v>101.79033890879329</v>
      </c>
      <c r="K192" s="1194">
        <v>100.96378027138394</v>
      </c>
      <c r="L192" s="1194">
        <v>100.41221548013093</v>
      </c>
      <c r="M192" s="1194">
        <v>99.765676394672425</v>
      </c>
      <c r="N192" s="1194">
        <v>99.157872664566469</v>
      </c>
      <c r="O192" s="12">
        <v>98.329108030971383</v>
      </c>
      <c r="P192" s="12">
        <v>98.603157481808822</v>
      </c>
      <c r="Q192" s="12">
        <v>99.421503378916029</v>
      </c>
      <c r="R192" s="12">
        <v>100</v>
      </c>
      <c r="S192" s="12">
        <v>100.42266400271298</v>
      </c>
      <c r="T192" s="12">
        <v>101.04097422300376</v>
      </c>
      <c r="U192" s="12">
        <v>101.55790716640418</v>
      </c>
      <c r="V192" s="12">
        <v>102.42856972996748</v>
      </c>
      <c r="W192" s="12">
        <v>103.19089431443578</v>
      </c>
      <c r="X192" s="12">
        <v>103.17702726951407</v>
      </c>
      <c r="Y192" s="12">
        <v>103.35435399783321</v>
      </c>
      <c r="Z192" s="12">
        <v>104.03449017693778</v>
      </c>
      <c r="AA192" s="12">
        <v>104.38357834164694</v>
      </c>
    </row>
    <row r="193" spans="1:27">
      <c r="A193" s="1" t="s">
        <v>524</v>
      </c>
      <c r="B193" s="1" t="s">
        <v>547</v>
      </c>
      <c r="D193" s="1">
        <v>28</v>
      </c>
      <c r="E193" s="1" t="s">
        <v>863</v>
      </c>
      <c r="F193" s="1" t="s">
        <v>834</v>
      </c>
      <c r="G193" s="1" t="str">
        <f t="shared" si="10"/>
        <v>28아파트연령5</v>
      </c>
      <c r="H193" s="1194">
        <v>95.339423507997481</v>
      </c>
      <c r="I193" s="1194">
        <v>95.339423507997481</v>
      </c>
      <c r="J193" s="1194">
        <v>96.371172116734286</v>
      </c>
      <c r="K193" s="1194">
        <v>96.997611808128951</v>
      </c>
      <c r="L193" s="1194">
        <v>97.652147648728729</v>
      </c>
      <c r="M193" s="1194">
        <v>98.356353336301424</v>
      </c>
      <c r="N193" s="1194">
        <v>98.764834387321642</v>
      </c>
      <c r="O193" s="12">
        <v>98.668500437743205</v>
      </c>
      <c r="P193" s="12">
        <v>99.202363677320278</v>
      </c>
      <c r="Q193" s="12">
        <v>99.450032665903166</v>
      </c>
      <c r="R193" s="12">
        <v>100</v>
      </c>
      <c r="S193" s="12">
        <v>100.61901567474195</v>
      </c>
      <c r="T193" s="12">
        <v>100.80661375634854</v>
      </c>
      <c r="U193" s="12">
        <v>100.96853239752734</v>
      </c>
      <c r="V193" s="12">
        <v>101.18291429722231</v>
      </c>
      <c r="W193" s="12">
        <v>102.15204347090217</v>
      </c>
      <c r="X193" s="12">
        <v>102.77125388975618</v>
      </c>
      <c r="Y193" s="12">
        <v>103.03746739633475</v>
      </c>
      <c r="Z193" s="12">
        <v>103.25384866422492</v>
      </c>
      <c r="AA193" s="12">
        <v>103.28527518085062</v>
      </c>
    </row>
    <row r="194" spans="1:27">
      <c r="A194" s="1" t="s">
        <v>524</v>
      </c>
      <c r="B194" s="1" t="s">
        <v>548</v>
      </c>
      <c r="D194" s="1">
        <v>29</v>
      </c>
      <c r="E194" s="1" t="s">
        <v>863</v>
      </c>
      <c r="F194" s="1" t="s">
        <v>834</v>
      </c>
      <c r="G194" s="1" t="str">
        <f t="shared" si="10"/>
        <v>29아파트연령5</v>
      </c>
      <c r="H194" s="1194">
        <v>96.332533883577895</v>
      </c>
      <c r="I194" s="1194">
        <v>97.09003353360761</v>
      </c>
      <c r="J194" s="1194">
        <v>97.432495151431667</v>
      </c>
      <c r="K194" s="1194">
        <v>98.196882936043451</v>
      </c>
      <c r="L194" s="1194">
        <v>98.378835112679894</v>
      </c>
      <c r="M194" s="1194">
        <v>98.569880732150949</v>
      </c>
      <c r="N194" s="1194">
        <v>98.770757626280712</v>
      </c>
      <c r="O194" s="12">
        <v>98.922066579238205</v>
      </c>
      <c r="P194" s="12">
        <v>99.027055991933494</v>
      </c>
      <c r="Q194" s="12">
        <v>99.396917095210128</v>
      </c>
      <c r="R194" s="12">
        <v>100</v>
      </c>
      <c r="S194" s="12">
        <v>101.20629932433202</v>
      </c>
      <c r="T194" s="12">
        <v>102.31583123852339</v>
      </c>
      <c r="U194" s="12">
        <v>102.66563354763838</v>
      </c>
      <c r="V194" s="12">
        <v>103.01643884372871</v>
      </c>
      <c r="W194" s="12">
        <v>105.00744516982647</v>
      </c>
      <c r="X194" s="12">
        <v>106.31581561097208</v>
      </c>
      <c r="Y194" s="12">
        <v>107.76969184224217</v>
      </c>
      <c r="Z194" s="12">
        <v>109.21730687436184</v>
      </c>
      <c r="AA194" s="12">
        <v>110.46891465389447</v>
      </c>
    </row>
    <row r="195" spans="1:27">
      <c r="A195" s="1" t="s">
        <v>524</v>
      </c>
      <c r="B195" s="1" t="s">
        <v>549</v>
      </c>
      <c r="D195" s="1">
        <v>30</v>
      </c>
      <c r="E195" s="1" t="s">
        <v>863</v>
      </c>
      <c r="F195" s="1" t="s">
        <v>834</v>
      </c>
      <c r="G195" s="1" t="str">
        <f t="shared" si="10"/>
        <v>30아파트연령5</v>
      </c>
      <c r="H195" s="1194">
        <v>95.668241685544544</v>
      </c>
      <c r="I195" s="1194">
        <v>97.067403024890169</v>
      </c>
      <c r="J195" s="1194">
        <v>98.020621503602612</v>
      </c>
      <c r="K195" s="1194">
        <v>99.335478043973794</v>
      </c>
      <c r="L195" s="1194">
        <v>100.18697447401266</v>
      </c>
      <c r="M195" s="1194">
        <v>100.79968135242966</v>
      </c>
      <c r="N195" s="1194">
        <v>99.956071383601369</v>
      </c>
      <c r="O195" s="12">
        <v>99.576052827387642</v>
      </c>
      <c r="P195" s="12">
        <v>99.467408467128635</v>
      </c>
      <c r="Q195" s="12">
        <v>99.603655298748251</v>
      </c>
      <c r="R195" s="12">
        <v>100</v>
      </c>
      <c r="S195" s="12">
        <v>100.05239474949184</v>
      </c>
      <c r="T195" s="12">
        <v>100.27852015601096</v>
      </c>
      <c r="U195" s="12">
        <v>100.23334103708426</v>
      </c>
      <c r="V195" s="12">
        <v>100.5841774558059</v>
      </c>
      <c r="W195" s="12">
        <v>100.98881331363442</v>
      </c>
      <c r="X195" s="12">
        <v>101.50306468842535</v>
      </c>
      <c r="Y195" s="12">
        <v>101.94906134433779</v>
      </c>
      <c r="Z195" s="12">
        <v>102.22709677074558</v>
      </c>
      <c r="AA195" s="12">
        <v>102.18084112995915</v>
      </c>
    </row>
    <row r="196" spans="1:27">
      <c r="A196" s="1" t="s">
        <v>524</v>
      </c>
      <c r="B196" s="1" t="s">
        <v>1381</v>
      </c>
      <c r="D196" s="1">
        <v>31</v>
      </c>
      <c r="E196" s="1" t="s">
        <v>770</v>
      </c>
      <c r="F196" s="1" t="s">
        <v>834</v>
      </c>
      <c r="G196" s="1" t="str">
        <f t="shared" ref="G196" si="13">D196&amp;E196&amp;F196</f>
        <v>31아파트연령5</v>
      </c>
      <c r="H196" s="1194"/>
      <c r="I196" s="1194"/>
      <c r="J196" s="1194"/>
      <c r="K196" s="1194"/>
      <c r="L196" s="1194"/>
      <c r="M196" s="1194"/>
      <c r="N196" s="1194"/>
      <c r="R196" s="12">
        <v>100</v>
      </c>
      <c r="S196" s="12">
        <v>102.73582023031666</v>
      </c>
      <c r="T196" s="12">
        <v>108.38685373948813</v>
      </c>
      <c r="U196" s="12">
        <v>108.38685373948813</v>
      </c>
      <c r="V196" s="12">
        <v>111.06258830512981</v>
      </c>
      <c r="W196" s="12">
        <v>114.91690464908966</v>
      </c>
      <c r="X196" s="12">
        <v>118.69517551971957</v>
      </c>
      <c r="Y196" s="12">
        <v>118.69517551971957</v>
      </c>
      <c r="Z196" s="12">
        <v>118.69517551971957</v>
      </c>
      <c r="AA196" s="12">
        <v>120.97638518238765</v>
      </c>
    </row>
    <row r="197" spans="1:27">
      <c r="A197" s="1" t="s">
        <v>524</v>
      </c>
      <c r="B197" s="1" t="s">
        <v>550</v>
      </c>
      <c r="D197" s="1">
        <v>32</v>
      </c>
      <c r="E197" s="1" t="s">
        <v>863</v>
      </c>
      <c r="F197" s="1" t="s">
        <v>834</v>
      </c>
      <c r="G197" s="1" t="str">
        <f t="shared" si="10"/>
        <v>32아파트연령5</v>
      </c>
      <c r="H197" s="1194">
        <v>97.157730320762923</v>
      </c>
      <c r="I197" s="1194">
        <v>98.008050124739768</v>
      </c>
      <c r="J197" s="1194">
        <v>98.774312444103231</v>
      </c>
      <c r="K197" s="1194">
        <v>99.145559403283471</v>
      </c>
      <c r="L197" s="1194">
        <v>99.45231647139039</v>
      </c>
      <c r="M197" s="1194">
        <v>99.412271047956665</v>
      </c>
      <c r="N197" s="1194">
        <v>99.448073671600838</v>
      </c>
      <c r="O197" s="12">
        <v>99.353023968487932</v>
      </c>
      <c r="P197" s="12">
        <v>99.480616845003567</v>
      </c>
      <c r="Q197" s="12">
        <v>99.729937361695718</v>
      </c>
      <c r="R197" s="12">
        <v>100</v>
      </c>
      <c r="S197" s="12">
        <v>100.05004778263191</v>
      </c>
      <c r="T197" s="12">
        <v>100.35980046663202</v>
      </c>
      <c r="U197" s="12">
        <v>100.44124017073672</v>
      </c>
      <c r="V197" s="12">
        <v>101.10525657733072</v>
      </c>
      <c r="W197" s="12">
        <v>101.58485113139892</v>
      </c>
      <c r="X197" s="12">
        <v>101.75701516144309</v>
      </c>
      <c r="Y197" s="12">
        <v>101.65459388916713</v>
      </c>
      <c r="Z197" s="12">
        <v>101.88710288210572</v>
      </c>
      <c r="AA197" s="12">
        <v>101.84207047014921</v>
      </c>
    </row>
    <row r="198" spans="1:27">
      <c r="A198" s="1" t="s">
        <v>524</v>
      </c>
      <c r="B198" s="1" t="s">
        <v>551</v>
      </c>
      <c r="D198" s="1">
        <v>33</v>
      </c>
      <c r="E198" s="1" t="s">
        <v>863</v>
      </c>
      <c r="F198" s="1" t="s">
        <v>834</v>
      </c>
      <c r="G198" s="1" t="str">
        <f t="shared" si="10"/>
        <v>33아파트연령5</v>
      </c>
      <c r="H198" s="1194">
        <v>97.885900197678581</v>
      </c>
      <c r="I198" s="1194">
        <v>98.095790131307282</v>
      </c>
      <c r="J198" s="1194">
        <v>98.119414881467065</v>
      </c>
      <c r="K198" s="1194">
        <v>98.592071197707398</v>
      </c>
      <c r="L198" s="1194">
        <v>99.039154559489631</v>
      </c>
      <c r="M198" s="1194">
        <v>99.466904202833277</v>
      </c>
      <c r="N198" s="1194">
        <v>99.421503995277845</v>
      </c>
      <c r="O198" s="12">
        <v>99.477373913783737</v>
      </c>
      <c r="P198" s="12">
        <v>99.41610835002416</v>
      </c>
      <c r="Q198" s="12">
        <v>99.638187870463653</v>
      </c>
      <c r="R198" s="12">
        <v>100</v>
      </c>
      <c r="S198" s="12">
        <v>100.27681316207382</v>
      </c>
      <c r="T198" s="12">
        <v>100.70920577545226</v>
      </c>
      <c r="U198" s="12">
        <v>100.91301218821181</v>
      </c>
      <c r="V198" s="12">
        <v>101.16691068521955</v>
      </c>
      <c r="W198" s="12">
        <v>101.57944900173104</v>
      </c>
      <c r="X198" s="12">
        <v>101.81010720875162</v>
      </c>
      <c r="Y198" s="12">
        <v>101.79933707472905</v>
      </c>
      <c r="Z198" s="12">
        <v>101.84796267846539</v>
      </c>
      <c r="AA198" s="12">
        <v>101.89961602655558</v>
      </c>
    </row>
    <row r="199" spans="1:27">
      <c r="A199" s="1" t="s">
        <v>524</v>
      </c>
      <c r="B199" s="1" t="s">
        <v>552</v>
      </c>
      <c r="D199" s="1">
        <v>34</v>
      </c>
      <c r="E199" s="1" t="s">
        <v>863</v>
      </c>
      <c r="F199" s="1" t="s">
        <v>834</v>
      </c>
      <c r="G199" s="1" t="str">
        <f t="shared" si="10"/>
        <v>34아파트연령5</v>
      </c>
      <c r="H199" s="1194">
        <v>94.42414071928323</v>
      </c>
      <c r="I199" s="1194">
        <v>94.621531171001408</v>
      </c>
      <c r="J199" s="1194">
        <v>94.992904785411312</v>
      </c>
      <c r="K199" s="1194">
        <v>95.163667696268817</v>
      </c>
      <c r="L199" s="1194">
        <v>95.33844098505098</v>
      </c>
      <c r="M199" s="1194">
        <v>95.569220755189548</v>
      </c>
      <c r="N199" s="1194">
        <v>95.77381844860345</v>
      </c>
      <c r="O199" s="12">
        <v>96.03251361527056</v>
      </c>
      <c r="P199" s="12">
        <v>96.751156467981374</v>
      </c>
      <c r="Q199" s="12">
        <v>97.981036183466799</v>
      </c>
      <c r="R199" s="12">
        <v>100</v>
      </c>
      <c r="S199" s="12">
        <v>102.75194447560771</v>
      </c>
      <c r="T199" s="12">
        <v>103.99240582020572</v>
      </c>
      <c r="U199" s="12">
        <v>105.14002252252624</v>
      </c>
      <c r="V199" s="12">
        <v>106.52245990906961</v>
      </c>
      <c r="W199" s="12">
        <v>107.97167366948806</v>
      </c>
      <c r="X199" s="12">
        <v>108.7261002384592</v>
      </c>
      <c r="Y199" s="12">
        <v>108.82943785017349</v>
      </c>
      <c r="Z199" s="12">
        <v>108.77635233098053</v>
      </c>
      <c r="AA199" s="12">
        <v>109.50825060655414</v>
      </c>
    </row>
    <row r="200" spans="1:27">
      <c r="A200" s="1" t="s">
        <v>524</v>
      </c>
      <c r="B200" s="1" t="s">
        <v>553</v>
      </c>
      <c r="D200" s="1">
        <v>35</v>
      </c>
      <c r="E200" s="1" t="s">
        <v>863</v>
      </c>
      <c r="F200" s="1" t="s">
        <v>834</v>
      </c>
      <c r="G200" s="1" t="str">
        <f t="shared" si="10"/>
        <v>35아파트연령5</v>
      </c>
      <c r="H200" s="1194">
        <v>98.266367936829553</v>
      </c>
      <c r="I200" s="1194">
        <v>98.334505630376469</v>
      </c>
      <c r="J200" s="1194">
        <v>98.822100384766031</v>
      </c>
      <c r="K200" s="1194">
        <v>99.594280245900976</v>
      </c>
      <c r="L200" s="1194">
        <v>99.762864115106751</v>
      </c>
      <c r="M200" s="1194">
        <v>100.17936277578728</v>
      </c>
      <c r="N200" s="1194">
        <v>100.4652381636476</v>
      </c>
      <c r="O200" s="12">
        <v>100.88252132230085</v>
      </c>
      <c r="P200" s="12">
        <v>100.54983564587951</v>
      </c>
      <c r="Q200" s="12">
        <v>100.72015510845966</v>
      </c>
      <c r="R200" s="12">
        <v>100</v>
      </c>
      <c r="S200" s="12">
        <v>98.873499352173354</v>
      </c>
      <c r="T200" s="12">
        <v>98.562427764023269</v>
      </c>
      <c r="U200" s="12">
        <v>98.571861179576231</v>
      </c>
      <c r="V200" s="12">
        <v>98.701427447180578</v>
      </c>
      <c r="W200" s="12">
        <v>98.7805571924183</v>
      </c>
      <c r="X200" s="12">
        <v>98.95310187879079</v>
      </c>
      <c r="Y200" s="12">
        <v>98.753696642726524</v>
      </c>
      <c r="Z200" s="12">
        <v>98.7835839356962</v>
      </c>
      <c r="AA200" s="12">
        <v>99.089512329766904</v>
      </c>
    </row>
    <row r="201" spans="1:27">
      <c r="A201" s="1" t="s">
        <v>524</v>
      </c>
      <c r="B201" s="1" t="s">
        <v>554</v>
      </c>
      <c r="D201" s="1">
        <v>36</v>
      </c>
      <c r="E201" s="1" t="s">
        <v>863</v>
      </c>
      <c r="F201" s="1" t="s">
        <v>834</v>
      </c>
      <c r="G201" s="1" t="str">
        <f t="shared" si="10"/>
        <v>36아파트연령5</v>
      </c>
      <c r="H201" s="1194">
        <v>98.429700555752987</v>
      </c>
      <c r="I201" s="1194">
        <v>98.760838238276506</v>
      </c>
      <c r="J201" s="1194">
        <v>98.078158202508718</v>
      </c>
      <c r="K201" s="1194">
        <v>98.855161190266855</v>
      </c>
      <c r="L201" s="1194">
        <v>99.164619199350369</v>
      </c>
      <c r="M201" s="1194">
        <v>99.876385955787072</v>
      </c>
      <c r="N201" s="1194">
        <v>99.891124661949405</v>
      </c>
      <c r="O201" s="12">
        <v>100.00347514489896</v>
      </c>
      <c r="P201" s="12">
        <v>100.01036454600569</v>
      </c>
      <c r="Q201" s="12">
        <v>100.03195371308503</v>
      </c>
      <c r="R201" s="12">
        <v>100</v>
      </c>
      <c r="S201" s="12">
        <v>100.17056986405302</v>
      </c>
      <c r="T201" s="12">
        <v>100.22565407141713</v>
      </c>
      <c r="U201" s="12">
        <v>100.57334594913895</v>
      </c>
      <c r="V201" s="12">
        <v>100.88063669144806</v>
      </c>
      <c r="W201" s="12">
        <v>101.337589327937</v>
      </c>
      <c r="X201" s="12">
        <v>101.49201936554239</v>
      </c>
      <c r="Y201" s="12">
        <v>101.5508649599948</v>
      </c>
      <c r="Z201" s="12">
        <v>101.48457116162557</v>
      </c>
      <c r="AA201" s="12">
        <v>101.60620052379086</v>
      </c>
    </row>
    <row r="202" spans="1:27">
      <c r="A202" s="1" t="s">
        <v>524</v>
      </c>
      <c r="B202" s="1" t="s">
        <v>555</v>
      </c>
      <c r="D202" s="1">
        <v>37</v>
      </c>
      <c r="E202" s="1" t="s">
        <v>863</v>
      </c>
      <c r="F202" s="1" t="s">
        <v>834</v>
      </c>
      <c r="G202" s="1" t="str">
        <f t="shared" si="10"/>
        <v>37아파트연령5</v>
      </c>
      <c r="H202" s="1194">
        <v>95.091559345097707</v>
      </c>
      <c r="I202" s="1194">
        <v>95.421038461854039</v>
      </c>
      <c r="J202" s="1194">
        <v>95.89451658575436</v>
      </c>
      <c r="K202" s="1194">
        <v>96.18563441048876</v>
      </c>
      <c r="L202" s="1194">
        <v>96.713308951941258</v>
      </c>
      <c r="M202" s="1194">
        <v>97.120539586063657</v>
      </c>
      <c r="N202" s="1194">
        <v>97.205489842488689</v>
      </c>
      <c r="O202" s="12">
        <v>97.550042033638576</v>
      </c>
      <c r="P202" s="12">
        <v>98.578250413546996</v>
      </c>
      <c r="Q202" s="12">
        <v>99.404914135859684</v>
      </c>
      <c r="R202" s="12">
        <v>100</v>
      </c>
      <c r="S202" s="12">
        <v>100.54211288466539</v>
      </c>
      <c r="T202" s="12">
        <v>101.34718318215494</v>
      </c>
      <c r="U202" s="12">
        <v>101.82152284982581</v>
      </c>
      <c r="V202" s="12">
        <v>102.43577121839709</v>
      </c>
      <c r="W202" s="12">
        <v>102.94186725604371</v>
      </c>
      <c r="X202" s="12">
        <v>103.4151009316674</v>
      </c>
      <c r="Y202" s="12">
        <v>104.06096572255346</v>
      </c>
      <c r="Z202" s="12">
        <v>104.96857648158944</v>
      </c>
      <c r="AA202" s="12">
        <v>105.56322567627238</v>
      </c>
    </row>
    <row r="203" spans="1:27">
      <c r="A203" s="1" t="s">
        <v>524</v>
      </c>
      <c r="B203" s="1" t="s">
        <v>556</v>
      </c>
      <c r="D203" s="1">
        <v>38</v>
      </c>
      <c r="E203" s="1" t="s">
        <v>863</v>
      </c>
      <c r="F203" s="1" t="s">
        <v>834</v>
      </c>
      <c r="G203" s="1" t="str">
        <f t="shared" si="10"/>
        <v>38아파트연령5</v>
      </c>
      <c r="H203" s="1194">
        <v>100.05429270621582</v>
      </c>
      <c r="I203" s="1194">
        <v>100.17093656765259</v>
      </c>
      <c r="J203" s="1194">
        <v>99.957180542020453</v>
      </c>
      <c r="K203" s="1194">
        <v>100.24485617320374</v>
      </c>
      <c r="L203" s="1194">
        <v>99.984923697503731</v>
      </c>
      <c r="M203" s="1194">
        <v>99.900026171048722</v>
      </c>
      <c r="N203" s="1194">
        <v>99.770586519445899</v>
      </c>
      <c r="O203" s="12">
        <v>99.415069438287986</v>
      </c>
      <c r="P203" s="12">
        <v>99.613616299445667</v>
      </c>
      <c r="Q203" s="12">
        <v>99.864903907467578</v>
      </c>
      <c r="R203" s="12">
        <v>100</v>
      </c>
      <c r="S203" s="12">
        <v>100.16912466392367</v>
      </c>
      <c r="T203" s="12">
        <v>100.62055230565998</v>
      </c>
      <c r="U203" s="12">
        <v>100.92604283031915</v>
      </c>
      <c r="V203" s="12">
        <v>101.44045931845345</v>
      </c>
      <c r="W203" s="12">
        <v>102.52139791375524</v>
      </c>
      <c r="X203" s="12">
        <v>103.35342051020588</v>
      </c>
      <c r="Y203" s="12">
        <v>103.89787806999828</v>
      </c>
      <c r="Z203" s="12">
        <v>104.22391661183499</v>
      </c>
      <c r="AA203" s="12">
        <v>104.43037226846685</v>
      </c>
    </row>
    <row r="204" spans="1:27">
      <c r="A204" s="1" t="s">
        <v>524</v>
      </c>
      <c r="B204" s="1" t="s">
        <v>557</v>
      </c>
      <c r="D204" s="1">
        <v>39</v>
      </c>
      <c r="E204" s="1" t="s">
        <v>863</v>
      </c>
      <c r="F204" s="1" t="s">
        <v>834</v>
      </c>
      <c r="G204" s="1" t="str">
        <f t="shared" si="10"/>
        <v>39아파트연령5</v>
      </c>
      <c r="H204" s="1194">
        <v>93.10186925913122</v>
      </c>
      <c r="I204" s="1194">
        <v>95.14045493037365</v>
      </c>
      <c r="J204" s="1194">
        <v>95.14045493037365</v>
      </c>
      <c r="K204" s="1194">
        <v>95.166894429978768</v>
      </c>
      <c r="L204" s="1194">
        <v>99.824550700927858</v>
      </c>
      <c r="M204" s="1194">
        <v>99.824550700927858</v>
      </c>
      <c r="N204" s="1194">
        <v>99.824550700927858</v>
      </c>
      <c r="O204" s="12">
        <v>99.948081575075733</v>
      </c>
      <c r="P204" s="12">
        <v>99.948081575075733</v>
      </c>
      <c r="Q204" s="12">
        <v>100</v>
      </c>
      <c r="R204" s="12">
        <v>100</v>
      </c>
      <c r="S204" s="12">
        <v>99.88299681815856</v>
      </c>
      <c r="T204" s="12">
        <v>100.7494076015433</v>
      </c>
      <c r="U204" s="12">
        <v>101.17735675074744</v>
      </c>
      <c r="V204" s="12">
        <v>101.17735675074744</v>
      </c>
      <c r="W204" s="12">
        <v>102.26741674820829</v>
      </c>
      <c r="X204" s="12">
        <v>102.26741674820829</v>
      </c>
      <c r="Y204" s="12">
        <v>102.26741674820829</v>
      </c>
      <c r="Z204" s="12">
        <v>102.53692251994984</v>
      </c>
      <c r="AA204" s="12">
        <v>102.53692251994984</v>
      </c>
    </row>
    <row r="205" spans="1:27">
      <c r="A205" s="1" t="s">
        <v>655</v>
      </c>
      <c r="D205" s="1">
        <v>40</v>
      </c>
      <c r="E205" s="1" t="s">
        <v>863</v>
      </c>
      <c r="F205" s="1" t="s">
        <v>834</v>
      </c>
      <c r="G205" s="1" t="str">
        <f t="shared" ref="G205:G271" si="14">D205&amp;E205&amp;F205</f>
        <v>40아파트연령5</v>
      </c>
      <c r="H205" s="1194">
        <v>98.468413405722643</v>
      </c>
      <c r="I205" s="1194">
        <v>98.699376054164787</v>
      </c>
      <c r="J205" s="1194">
        <v>98.970530755987383</v>
      </c>
      <c r="K205" s="1194">
        <v>99.304568688871498</v>
      </c>
      <c r="L205" s="1194">
        <v>99.37909618636877</v>
      </c>
      <c r="M205" s="1194">
        <v>99.446020758523929</v>
      </c>
      <c r="N205" s="1194">
        <v>99.288851648936983</v>
      </c>
      <c r="O205" s="12">
        <v>99.162190225936484</v>
      </c>
      <c r="P205" s="12">
        <v>99.348378197071412</v>
      </c>
      <c r="Q205" s="12">
        <v>99.633917116396361</v>
      </c>
      <c r="R205" s="12">
        <v>100</v>
      </c>
      <c r="S205" s="12">
        <v>100.30555342193099</v>
      </c>
      <c r="T205" s="12">
        <v>100.63263543221449</v>
      </c>
      <c r="U205" s="12">
        <v>100.83344201286152</v>
      </c>
      <c r="V205" s="12">
        <v>101.15151605676583</v>
      </c>
      <c r="W205" s="12">
        <v>101.72408416522043</v>
      </c>
      <c r="X205" s="12">
        <v>102.15474575508048</v>
      </c>
      <c r="Y205" s="12">
        <v>102.54235005759588</v>
      </c>
      <c r="Z205" s="12">
        <v>102.92508944151177</v>
      </c>
      <c r="AA205" s="12">
        <v>103.26954081360371</v>
      </c>
    </row>
    <row r="206" spans="1:27">
      <c r="A206" s="1" t="s">
        <v>523</v>
      </c>
      <c r="D206" s="1">
        <v>41</v>
      </c>
      <c r="E206" s="1" t="s">
        <v>863</v>
      </c>
      <c r="F206" s="1" t="s">
        <v>834</v>
      </c>
      <c r="G206" s="1" t="str">
        <f t="shared" si="14"/>
        <v>41아파트연령5</v>
      </c>
      <c r="H206" s="1194">
        <v>98.555842668350138</v>
      </c>
      <c r="I206" s="1194">
        <v>98.808817821949916</v>
      </c>
      <c r="J206" s="1194">
        <v>98.67518232632527</v>
      </c>
      <c r="K206" s="1194">
        <v>98.912934082220431</v>
      </c>
      <c r="L206" s="1194">
        <v>99.015395722064355</v>
      </c>
      <c r="M206" s="1194">
        <v>99.182494853367373</v>
      </c>
      <c r="N206" s="1194">
        <v>99.069048463698962</v>
      </c>
      <c r="O206" s="12">
        <v>99.024651362981359</v>
      </c>
      <c r="P206" s="12">
        <v>99.263724584538565</v>
      </c>
      <c r="Q206" s="12">
        <v>99.76156890097127</v>
      </c>
      <c r="R206" s="12">
        <v>100</v>
      </c>
      <c r="S206" s="12">
        <v>100.27033140256516</v>
      </c>
      <c r="T206" s="12">
        <v>100.54697492598447</v>
      </c>
      <c r="U206" s="12">
        <v>100.77532800026754</v>
      </c>
      <c r="V206" s="12">
        <v>101.11356025786415</v>
      </c>
      <c r="W206" s="12">
        <v>101.79901774830829</v>
      </c>
      <c r="X206" s="12">
        <v>102.23695441309097</v>
      </c>
      <c r="Y206" s="12">
        <v>102.44906471124806</v>
      </c>
      <c r="Z206" s="12">
        <v>102.78390291215986</v>
      </c>
      <c r="AA206" s="12">
        <v>103.15452859929961</v>
      </c>
    </row>
    <row r="207" spans="1:27">
      <c r="A207" s="1" t="s">
        <v>516</v>
      </c>
      <c r="D207" s="1">
        <v>1</v>
      </c>
      <c r="E207" s="1" t="s">
        <v>859</v>
      </c>
      <c r="F207" s="1" t="s">
        <v>886</v>
      </c>
      <c r="G207" s="1" t="str">
        <f t="shared" si="14"/>
        <v>1연립다세대연령1</v>
      </c>
      <c r="H207" s="1194">
        <v>98.768436836812171</v>
      </c>
      <c r="I207" s="1194">
        <v>98.958165468536265</v>
      </c>
      <c r="J207" s="1194">
        <v>99.079416515478002</v>
      </c>
      <c r="K207" s="1194">
        <v>99.104843995351757</v>
      </c>
      <c r="L207" s="1194">
        <v>99.092234791458566</v>
      </c>
      <c r="M207" s="1194">
        <v>99.108527131488756</v>
      </c>
      <c r="N207" s="1194">
        <v>99.074506049952035</v>
      </c>
      <c r="O207" s="12">
        <v>99.097958280340691</v>
      </c>
      <c r="P207" s="12">
        <v>99.353756955879533</v>
      </c>
      <c r="Q207" s="12">
        <v>99.787553039372</v>
      </c>
      <c r="R207" s="12">
        <v>100</v>
      </c>
      <c r="S207" s="12">
        <v>100.27748440179465</v>
      </c>
      <c r="T207" s="12">
        <v>100.44588735596336</v>
      </c>
      <c r="U207" s="12">
        <v>100.6626460121343</v>
      </c>
      <c r="V207" s="12">
        <v>100.9374197384614</v>
      </c>
      <c r="W207" s="12">
        <v>101.19380113240028</v>
      </c>
      <c r="X207" s="12">
        <v>101.35553475599094</v>
      </c>
      <c r="Y207" s="12">
        <v>101.44352908321024</v>
      </c>
      <c r="Z207" s="12">
        <v>101.82875695338724</v>
      </c>
      <c r="AA207" s="12">
        <v>102.16840245730316</v>
      </c>
    </row>
    <row r="208" spans="1:27">
      <c r="A208" s="1" t="s">
        <v>521</v>
      </c>
      <c r="D208" s="1">
        <v>2</v>
      </c>
      <c r="E208" s="1" t="s">
        <v>859</v>
      </c>
      <c r="F208" s="1" t="s">
        <v>830</v>
      </c>
      <c r="G208" s="1" t="str">
        <f t="shared" si="14"/>
        <v>2연립다세대연령1</v>
      </c>
      <c r="H208" s="1194">
        <v>98.63208778937323</v>
      </c>
      <c r="I208" s="1194">
        <v>98.841445147937165</v>
      </c>
      <c r="J208" s="1194">
        <v>98.933545933067435</v>
      </c>
      <c r="K208" s="1194">
        <v>98.931223996997645</v>
      </c>
      <c r="L208" s="1194">
        <v>98.902857505394863</v>
      </c>
      <c r="M208" s="1194">
        <v>98.915514629426696</v>
      </c>
      <c r="N208" s="1194">
        <v>98.882459975850793</v>
      </c>
      <c r="O208" s="12">
        <v>98.92882346242834</v>
      </c>
      <c r="P208" s="12">
        <v>99.240855791877095</v>
      </c>
      <c r="Q208" s="12">
        <v>99.760156555118527</v>
      </c>
      <c r="R208" s="12">
        <v>100</v>
      </c>
      <c r="S208" s="12">
        <v>100.27247308603692</v>
      </c>
      <c r="T208" s="12">
        <v>100.50160283306239</v>
      </c>
      <c r="U208" s="12">
        <v>100.77884210500841</v>
      </c>
      <c r="V208" s="12">
        <v>101.09529680665186</v>
      </c>
      <c r="W208" s="12">
        <v>101.35247500815179</v>
      </c>
      <c r="X208" s="12">
        <v>101.55012593666015</v>
      </c>
      <c r="Y208" s="12">
        <v>101.63951863122452</v>
      </c>
      <c r="Z208" s="12">
        <v>102.1274454725113</v>
      </c>
      <c r="AA208" s="12">
        <v>102.60028113755848</v>
      </c>
    </row>
    <row r="209" spans="1:27">
      <c r="A209" s="1" t="s">
        <v>1380</v>
      </c>
      <c r="D209" s="1">
        <v>3</v>
      </c>
      <c r="E209" s="1" t="s">
        <v>771</v>
      </c>
      <c r="F209" s="1" t="s">
        <v>830</v>
      </c>
      <c r="G209" s="1" t="str">
        <f t="shared" ref="G209" si="15">D209&amp;E209&amp;F209</f>
        <v>3연립다세대연령1</v>
      </c>
      <c r="H209" s="1194">
        <v>99.196619546380717</v>
      </c>
      <c r="I209" s="1194">
        <v>99.32455482980302</v>
      </c>
      <c r="J209" s="1194">
        <v>99.537587118104881</v>
      </c>
      <c r="K209" s="1194">
        <v>99.650489592936708</v>
      </c>
      <c r="L209" s="1194">
        <v>99.687598020796713</v>
      </c>
      <c r="M209" s="1194">
        <v>99.71536443483086</v>
      </c>
      <c r="N209" s="1194">
        <v>99.678293511546812</v>
      </c>
      <c r="O209" s="12">
        <v>99.629458365405384</v>
      </c>
      <c r="P209" s="12">
        <v>99.708126217088505</v>
      </c>
      <c r="Q209" s="12">
        <v>99.873390838383145</v>
      </c>
      <c r="R209" s="12">
        <v>100</v>
      </c>
      <c r="S209" s="12">
        <v>100.29185668741889</v>
      </c>
      <c r="T209" s="12">
        <v>100.28628390849453</v>
      </c>
      <c r="U209" s="12">
        <v>100.33017414797393</v>
      </c>
      <c r="V209" s="12">
        <v>100.48604331823768</v>
      </c>
      <c r="W209" s="12">
        <v>100.74015003399744</v>
      </c>
      <c r="X209" s="12">
        <v>100.79957309234622</v>
      </c>
      <c r="Y209" s="12">
        <v>100.88358526914369</v>
      </c>
      <c r="Z209" s="12">
        <v>100.97704675489321</v>
      </c>
      <c r="AA209" s="12">
        <v>100.93996376540659</v>
      </c>
    </row>
    <row r="210" spans="1:27">
      <c r="A210" s="1" t="s">
        <v>522</v>
      </c>
      <c r="D210" s="1">
        <v>4</v>
      </c>
      <c r="E210" s="1" t="s">
        <v>859</v>
      </c>
      <c r="F210" s="1" t="s">
        <v>885</v>
      </c>
      <c r="G210" s="1" t="str">
        <f t="shared" si="14"/>
        <v>4연립다세대연령1</v>
      </c>
      <c r="H210" s="1194">
        <v>99.788950583526656</v>
      </c>
      <c r="I210" s="1194">
        <v>99.791367129613079</v>
      </c>
      <c r="J210" s="1194">
        <v>99.954899161971582</v>
      </c>
      <c r="K210" s="1194">
        <v>100.06381716140191</v>
      </c>
      <c r="L210" s="1194">
        <v>99.989222085546402</v>
      </c>
      <c r="M210" s="1194">
        <v>99.930487996682459</v>
      </c>
      <c r="N210" s="1194">
        <v>99.817292159019104</v>
      </c>
      <c r="O210" s="12">
        <v>99.760578889084499</v>
      </c>
      <c r="P210" s="12">
        <v>99.777693254839761</v>
      </c>
      <c r="Q210" s="12">
        <v>99.877803073612171</v>
      </c>
      <c r="R210" s="12">
        <v>100</v>
      </c>
      <c r="S210" s="12">
        <v>100.2755311127685</v>
      </c>
      <c r="T210" s="12">
        <v>100.23718165154436</v>
      </c>
      <c r="U210" s="12">
        <v>100.2342510880095</v>
      </c>
      <c r="V210" s="12">
        <v>100.3698152730467</v>
      </c>
      <c r="W210" s="12">
        <v>100.52824184847238</v>
      </c>
      <c r="X210" s="12">
        <v>100.524432062598</v>
      </c>
      <c r="Y210" s="12">
        <v>100.53908592963607</v>
      </c>
      <c r="Z210" s="12">
        <v>100.62748658901981</v>
      </c>
      <c r="AA210" s="12">
        <v>100.42666724495719</v>
      </c>
    </row>
    <row r="211" spans="1:27">
      <c r="A211" s="1" t="s">
        <v>853</v>
      </c>
      <c r="D211" s="1">
        <v>5</v>
      </c>
      <c r="E211" s="1" t="s">
        <v>859</v>
      </c>
      <c r="F211" s="1" t="s">
        <v>885</v>
      </c>
      <c r="G211" s="1" t="str">
        <f t="shared" si="14"/>
        <v>5연립다세대연령1</v>
      </c>
      <c r="H211" s="1194">
        <v>98.461202442928894</v>
      </c>
      <c r="I211" s="1194">
        <v>98.744152353183779</v>
      </c>
      <c r="J211" s="1194">
        <v>99.01843501319955</v>
      </c>
      <c r="K211" s="1194">
        <v>99.136268562232488</v>
      </c>
      <c r="L211" s="1194">
        <v>99.311875166151097</v>
      </c>
      <c r="M211" s="1194">
        <v>99.447131137350084</v>
      </c>
      <c r="N211" s="1194">
        <v>99.504830325199464</v>
      </c>
      <c r="O211" s="12">
        <v>99.465812263385772</v>
      </c>
      <c r="P211" s="12">
        <v>99.621242118776095</v>
      </c>
      <c r="Q211" s="12">
        <v>99.867876230840579</v>
      </c>
      <c r="R211" s="12">
        <v>100</v>
      </c>
      <c r="S211" s="12">
        <v>100.31011159145015</v>
      </c>
      <c r="T211" s="12">
        <v>100.34001765379527</v>
      </c>
      <c r="U211" s="12">
        <v>100.43473507538488</v>
      </c>
      <c r="V211" s="12">
        <v>100.61038088871801</v>
      </c>
      <c r="W211" s="12">
        <v>100.96637267388506</v>
      </c>
      <c r="X211" s="12">
        <v>101.09217068043375</v>
      </c>
      <c r="Y211" s="12">
        <v>101.25064080791111</v>
      </c>
      <c r="Z211" s="12">
        <v>101.34979803099715</v>
      </c>
      <c r="AA211" s="12">
        <v>101.48893278832153</v>
      </c>
    </row>
    <row r="212" spans="1:27">
      <c r="A212" s="1" t="s">
        <v>524</v>
      </c>
      <c r="B212" s="1" t="s">
        <v>525</v>
      </c>
      <c r="D212" s="1">
        <v>6</v>
      </c>
      <c r="E212" s="1" t="s">
        <v>859</v>
      </c>
      <c r="F212" s="1" t="s">
        <v>885</v>
      </c>
      <c r="G212" s="1" t="str">
        <f t="shared" si="14"/>
        <v>6연립다세대연령1</v>
      </c>
      <c r="H212" s="1194">
        <v>98.046057276827256</v>
      </c>
      <c r="I212" s="1194">
        <v>98.360022121490445</v>
      </c>
      <c r="J212" s="1194">
        <v>98.583366779543709</v>
      </c>
      <c r="K212" s="1194">
        <v>98.587419878767605</v>
      </c>
      <c r="L212" s="1194">
        <v>98.527081476848366</v>
      </c>
      <c r="M212" s="1194">
        <v>98.442701569342205</v>
      </c>
      <c r="N212" s="1194">
        <v>98.369945212473567</v>
      </c>
      <c r="O212" s="12">
        <v>98.45729312685971</v>
      </c>
      <c r="P212" s="12">
        <v>98.963898590956347</v>
      </c>
      <c r="Q212" s="12">
        <v>99.665252846849853</v>
      </c>
      <c r="R212" s="12">
        <v>100</v>
      </c>
      <c r="S212" s="12">
        <v>100.32706625460375</v>
      </c>
      <c r="T212" s="12">
        <v>100.62160381972728</v>
      </c>
      <c r="U212" s="12">
        <v>100.97526731031641</v>
      </c>
      <c r="V212" s="12">
        <v>101.38536399306588</v>
      </c>
      <c r="W212" s="12">
        <v>101.6412240281749</v>
      </c>
      <c r="X212" s="12">
        <v>101.87107946007714</v>
      </c>
      <c r="Y212" s="12">
        <v>101.95448462928147</v>
      </c>
      <c r="Z212" s="12">
        <v>102.58947055357896</v>
      </c>
      <c r="AA212" s="12">
        <v>103.20187759294835</v>
      </c>
    </row>
    <row r="213" spans="1:27">
      <c r="A213" s="1" t="s">
        <v>524</v>
      </c>
      <c r="B213" s="1" t="s">
        <v>525</v>
      </c>
      <c r="C213" s="1" t="s">
        <v>526</v>
      </c>
      <c r="D213" s="1">
        <v>7</v>
      </c>
      <c r="E213" s="1" t="s">
        <v>859</v>
      </c>
      <c r="F213" s="1" t="s">
        <v>885</v>
      </c>
      <c r="G213" s="1" t="str">
        <f t="shared" si="14"/>
        <v>7연립다세대연령1</v>
      </c>
      <c r="H213" s="1194">
        <v>98.458022056172794</v>
      </c>
      <c r="I213" s="1194">
        <v>98.458022056172794</v>
      </c>
      <c r="J213" s="1194">
        <v>98.64380668555745</v>
      </c>
      <c r="K213" s="1194">
        <v>98.609428071598742</v>
      </c>
      <c r="L213" s="1194">
        <v>98.562593083510436</v>
      </c>
      <c r="M213" s="1194">
        <v>98.758723783811092</v>
      </c>
      <c r="N213" s="1194">
        <v>98.610117110134667</v>
      </c>
      <c r="O213" s="12">
        <v>98.716004685045533</v>
      </c>
      <c r="P213" s="12">
        <v>99.050682558156439</v>
      </c>
      <c r="Q213" s="12">
        <v>99.788645608963222</v>
      </c>
      <c r="R213" s="12">
        <v>100</v>
      </c>
      <c r="S213" s="12">
        <v>100.11481124461474</v>
      </c>
      <c r="T213" s="12">
        <v>100.06177195915542</v>
      </c>
      <c r="U213" s="12">
        <v>100.39356929216234</v>
      </c>
      <c r="V213" s="12">
        <v>100.76562913063765</v>
      </c>
      <c r="W213" s="12">
        <v>101.22227355568336</v>
      </c>
      <c r="X213" s="12">
        <v>101.4678658817104</v>
      </c>
      <c r="Y213" s="12">
        <v>101.57902291236563</v>
      </c>
      <c r="Z213" s="12">
        <v>102.27798124640368</v>
      </c>
      <c r="AA213" s="12">
        <v>102.67409136477734</v>
      </c>
    </row>
    <row r="214" spans="1:27">
      <c r="A214" s="1" t="s">
        <v>524</v>
      </c>
      <c r="B214" s="1" t="s">
        <v>525</v>
      </c>
      <c r="C214" s="1" t="s">
        <v>527</v>
      </c>
      <c r="D214" s="1">
        <v>8</v>
      </c>
      <c r="E214" s="1" t="s">
        <v>859</v>
      </c>
      <c r="F214" s="1" t="s">
        <v>885</v>
      </c>
      <c r="G214" s="1" t="str">
        <f t="shared" si="14"/>
        <v>8연립다세대연령1</v>
      </c>
      <c r="H214" s="1194">
        <v>97.691534977562711</v>
      </c>
      <c r="I214" s="1194">
        <v>97.691534977562711</v>
      </c>
      <c r="J214" s="1194">
        <v>98.977383062417459</v>
      </c>
      <c r="K214" s="1194">
        <v>99.008097652530296</v>
      </c>
      <c r="L214" s="1194">
        <v>99.008097652530296</v>
      </c>
      <c r="M214" s="1194">
        <v>99.008097652530296</v>
      </c>
      <c r="N214" s="1194">
        <v>98.949839660227354</v>
      </c>
      <c r="O214" s="12">
        <v>99.298793349718736</v>
      </c>
      <c r="P214" s="12">
        <v>99.493365456756081</v>
      </c>
      <c r="Q214" s="12">
        <v>99.605426769475088</v>
      </c>
      <c r="R214" s="12">
        <v>100</v>
      </c>
      <c r="S214" s="12">
        <v>100</v>
      </c>
      <c r="T214" s="12">
        <v>100</v>
      </c>
      <c r="U214" s="12">
        <v>100.1491557759353</v>
      </c>
      <c r="V214" s="12">
        <v>100.30436486543432</v>
      </c>
      <c r="W214" s="12">
        <v>100.68531897245951</v>
      </c>
      <c r="X214" s="12">
        <v>100.94351855870151</v>
      </c>
      <c r="Y214" s="12">
        <v>101.4372655205287</v>
      </c>
      <c r="Z214" s="12">
        <v>101.73453565337034</v>
      </c>
      <c r="AA214" s="12">
        <v>101.98655616740764</v>
      </c>
    </row>
    <row r="215" spans="1:27">
      <c r="A215" s="1" t="s">
        <v>524</v>
      </c>
      <c r="B215" s="1" t="s">
        <v>525</v>
      </c>
      <c r="C215" s="1" t="s">
        <v>528</v>
      </c>
      <c r="D215" s="1">
        <v>9</v>
      </c>
      <c r="E215" s="1" t="s">
        <v>859</v>
      </c>
      <c r="F215" s="1" t="s">
        <v>885</v>
      </c>
      <c r="G215" s="1" t="str">
        <f t="shared" si="14"/>
        <v>9연립다세대연령1</v>
      </c>
      <c r="H215" s="1194">
        <v>99.083930667821178</v>
      </c>
      <c r="I215" s="1194">
        <v>99.083930667821178</v>
      </c>
      <c r="J215" s="1194">
        <v>99.163081183673611</v>
      </c>
      <c r="K215" s="1194">
        <v>98.944279642454802</v>
      </c>
      <c r="L215" s="1194">
        <v>98.83839150846066</v>
      </c>
      <c r="M215" s="1194">
        <v>99.225749935665121</v>
      </c>
      <c r="N215" s="1194">
        <v>98.945145722922803</v>
      </c>
      <c r="O215" s="12">
        <v>98.993959109932263</v>
      </c>
      <c r="P215" s="12">
        <v>99.170850221726525</v>
      </c>
      <c r="Q215" s="12">
        <v>100.04288435331922</v>
      </c>
      <c r="R215" s="12">
        <v>100</v>
      </c>
      <c r="S215" s="12">
        <v>100.1108647730186</v>
      </c>
      <c r="T215" s="12">
        <v>100.00546046509433</v>
      </c>
      <c r="U215" s="12">
        <v>100.29853988030533</v>
      </c>
      <c r="V215" s="12">
        <v>100.80275028234111</v>
      </c>
      <c r="W215" s="12">
        <v>100.8965982542607</v>
      </c>
      <c r="X215" s="12">
        <v>100.82004127418487</v>
      </c>
      <c r="Y215" s="12">
        <v>100.75286190674998</v>
      </c>
      <c r="Z215" s="12">
        <v>101.75051724940303</v>
      </c>
      <c r="AA215" s="12">
        <v>102.07483674624294</v>
      </c>
    </row>
    <row r="216" spans="1:27">
      <c r="A216" s="1" t="s">
        <v>524</v>
      </c>
      <c r="B216" s="1" t="s">
        <v>525</v>
      </c>
      <c r="C216" s="1" t="s">
        <v>529</v>
      </c>
      <c r="D216" s="1">
        <v>10</v>
      </c>
      <c r="E216" s="1" t="s">
        <v>859</v>
      </c>
      <c r="F216" s="1" t="s">
        <v>885</v>
      </c>
      <c r="G216" s="1" t="str">
        <f t="shared" si="14"/>
        <v>10연립다세대연령1</v>
      </c>
      <c r="H216" s="1194">
        <v>97.852318127368832</v>
      </c>
      <c r="I216" s="1194">
        <v>97.852318127368832</v>
      </c>
      <c r="J216" s="1194">
        <v>97.852318127368832</v>
      </c>
      <c r="K216" s="1194">
        <v>98.043480656615131</v>
      </c>
      <c r="L216" s="1194">
        <v>98.061381663371279</v>
      </c>
      <c r="M216" s="1194">
        <v>98.061381663371279</v>
      </c>
      <c r="N216" s="1194">
        <v>98.061381663371279</v>
      </c>
      <c r="O216" s="12">
        <v>98.171330036106681</v>
      </c>
      <c r="P216" s="12">
        <v>98.75794413321573</v>
      </c>
      <c r="Q216" s="12">
        <v>99.503023137311686</v>
      </c>
      <c r="R216" s="12">
        <v>100</v>
      </c>
      <c r="S216" s="12">
        <v>100.15392471768799</v>
      </c>
      <c r="T216" s="12">
        <v>100.15392471768799</v>
      </c>
      <c r="U216" s="12">
        <v>100.59070878247091</v>
      </c>
      <c r="V216" s="12">
        <v>100.85355630894264</v>
      </c>
      <c r="W216" s="12">
        <v>101.81072897448315</v>
      </c>
      <c r="X216" s="12">
        <v>102.48034470146411</v>
      </c>
      <c r="Y216" s="12">
        <v>102.71496140063077</v>
      </c>
      <c r="Z216" s="12">
        <v>103.13593109646055</v>
      </c>
      <c r="AA216" s="12">
        <v>103.67073115266028</v>
      </c>
    </row>
    <row r="217" spans="1:27">
      <c r="A217" s="1" t="s">
        <v>524</v>
      </c>
      <c r="B217" s="1" t="s">
        <v>525</v>
      </c>
      <c r="C217" s="1" t="s">
        <v>530</v>
      </c>
      <c r="D217" s="1">
        <v>11</v>
      </c>
      <c r="E217" s="1" t="s">
        <v>859</v>
      </c>
      <c r="F217" s="1" t="s">
        <v>885</v>
      </c>
      <c r="G217" s="1" t="str">
        <f t="shared" si="14"/>
        <v>11연립다세대연령1</v>
      </c>
      <c r="H217" s="1194">
        <v>97.701836448139815</v>
      </c>
      <c r="I217" s="1194">
        <v>98.277896343732252</v>
      </c>
      <c r="J217" s="1194">
        <v>98.53269917191696</v>
      </c>
      <c r="K217" s="1194">
        <v>98.568963495535328</v>
      </c>
      <c r="L217" s="1194">
        <v>98.497304693850708</v>
      </c>
      <c r="M217" s="1194">
        <v>98.17840644353889</v>
      </c>
      <c r="N217" s="1194">
        <v>98.168943470597455</v>
      </c>
      <c r="O217" s="12">
        <v>98.24081235664535</v>
      </c>
      <c r="P217" s="12">
        <v>98.891164025999743</v>
      </c>
      <c r="Q217" s="12">
        <v>99.561870358992891</v>
      </c>
      <c r="R217" s="12">
        <v>100</v>
      </c>
      <c r="S217" s="12">
        <v>100.52014289342681</v>
      </c>
      <c r="T217" s="12">
        <v>101.13253602483054</v>
      </c>
      <c r="U217" s="12">
        <v>101.50625609380654</v>
      </c>
      <c r="V217" s="12">
        <v>101.95126480678454</v>
      </c>
      <c r="W217" s="12">
        <v>102.02305236401463</v>
      </c>
      <c r="X217" s="12">
        <v>102.23850767113755</v>
      </c>
      <c r="Y217" s="12">
        <v>102.29653374650137</v>
      </c>
      <c r="Z217" s="12">
        <v>102.87306471840485</v>
      </c>
      <c r="AA217" s="12">
        <v>103.68335561754169</v>
      </c>
    </row>
    <row r="218" spans="1:27">
      <c r="A218" s="1" t="s">
        <v>524</v>
      </c>
      <c r="B218" s="1" t="s">
        <v>525</v>
      </c>
      <c r="C218" s="1" t="s">
        <v>531</v>
      </c>
      <c r="D218" s="1">
        <v>12</v>
      </c>
      <c r="E218" s="1" t="s">
        <v>859</v>
      </c>
      <c r="F218" s="1" t="s">
        <v>885</v>
      </c>
      <c r="G218" s="1" t="str">
        <f t="shared" si="14"/>
        <v>12연립다세대연령1</v>
      </c>
      <c r="H218" s="1194">
        <v>97.22988183372901</v>
      </c>
      <c r="I218" s="1194">
        <v>98.197274993055856</v>
      </c>
      <c r="J218" s="1194">
        <v>98.737491449977824</v>
      </c>
      <c r="K218" s="1194">
        <v>98.968907493753534</v>
      </c>
      <c r="L218" s="1194">
        <v>98.751679412884897</v>
      </c>
      <c r="M218" s="1194">
        <v>98.460327300637857</v>
      </c>
      <c r="N218" s="1194">
        <v>98.532900978900187</v>
      </c>
      <c r="O218" s="12">
        <v>98.724671707175474</v>
      </c>
      <c r="P218" s="12">
        <v>98.977110168493553</v>
      </c>
      <c r="Q218" s="12">
        <v>99.72245825228687</v>
      </c>
      <c r="R218" s="12">
        <v>100</v>
      </c>
      <c r="S218" s="12">
        <v>100.27453712406218</v>
      </c>
      <c r="T218" s="12">
        <v>100.69856086522539</v>
      </c>
      <c r="U218" s="12">
        <v>100.94086878786798</v>
      </c>
      <c r="V218" s="12">
        <v>101.56739389903589</v>
      </c>
      <c r="W218" s="12">
        <v>101.96200567849418</v>
      </c>
      <c r="X218" s="12">
        <v>102.4794012490941</v>
      </c>
      <c r="Y218" s="12">
        <v>102.83223783119699</v>
      </c>
      <c r="Z218" s="12">
        <v>103.13005989937443</v>
      </c>
      <c r="AA218" s="12">
        <v>103.7902964829061</v>
      </c>
    </row>
    <row r="219" spans="1:27">
      <c r="A219" s="1" t="s">
        <v>524</v>
      </c>
      <c r="B219" s="1" t="s">
        <v>525</v>
      </c>
      <c r="C219" s="1" t="s">
        <v>532</v>
      </c>
      <c r="D219" s="1">
        <v>13</v>
      </c>
      <c r="E219" s="1" t="s">
        <v>859</v>
      </c>
      <c r="F219" s="1" t="s">
        <v>885</v>
      </c>
      <c r="G219" s="1" t="str">
        <f t="shared" si="14"/>
        <v>13연립다세대연령1</v>
      </c>
      <c r="H219" s="1194">
        <v>98.224816943337458</v>
      </c>
      <c r="I219" s="1194">
        <v>98.366857246451971</v>
      </c>
      <c r="J219" s="1194">
        <v>98.307410110638102</v>
      </c>
      <c r="K219" s="1194">
        <v>98.12990238456841</v>
      </c>
      <c r="L219" s="1194">
        <v>98.217618610956237</v>
      </c>
      <c r="M219" s="1194">
        <v>97.868527150384764</v>
      </c>
      <c r="N219" s="1194">
        <v>97.769242083966063</v>
      </c>
      <c r="O219" s="12">
        <v>97.710110552186748</v>
      </c>
      <c r="P219" s="12">
        <v>98.796495807056374</v>
      </c>
      <c r="Q219" s="12">
        <v>99.385123606499107</v>
      </c>
      <c r="R219" s="12">
        <v>100</v>
      </c>
      <c r="S219" s="12">
        <v>100.78558220912028</v>
      </c>
      <c r="T219" s="12">
        <v>101.60246064875815</v>
      </c>
      <c r="U219" s="12">
        <v>102.11929682331014</v>
      </c>
      <c r="V219" s="12">
        <v>102.36670666129122</v>
      </c>
      <c r="W219" s="12">
        <v>102.08890224100466</v>
      </c>
      <c r="X219" s="12">
        <v>101.97945618368713</v>
      </c>
      <c r="Y219" s="12">
        <v>101.72216475317408</v>
      </c>
      <c r="Z219" s="12">
        <v>102.59673860003748</v>
      </c>
      <c r="AA219" s="12">
        <v>103.56819570622085</v>
      </c>
    </row>
    <row r="220" spans="1:27">
      <c r="A220" s="1" t="s">
        <v>524</v>
      </c>
      <c r="B220" s="1" t="s">
        <v>533</v>
      </c>
      <c r="D220" s="1">
        <v>14</v>
      </c>
      <c r="E220" s="1" t="s">
        <v>859</v>
      </c>
      <c r="F220" s="1" t="s">
        <v>885</v>
      </c>
      <c r="G220" s="1" t="str">
        <f t="shared" si="14"/>
        <v>14연립다세대연령1</v>
      </c>
      <c r="H220" s="1194">
        <v>99.091419864349987</v>
      </c>
      <c r="I220" s="1194">
        <v>99.215442564719581</v>
      </c>
      <c r="J220" s="1194">
        <v>99.116270105379556</v>
      </c>
      <c r="K220" s="1194">
        <v>99.076587748786366</v>
      </c>
      <c r="L220" s="1194">
        <v>99.024185895027586</v>
      </c>
      <c r="M220" s="1194">
        <v>99.086201576335753</v>
      </c>
      <c r="N220" s="1194">
        <v>98.971906312064974</v>
      </c>
      <c r="O220" s="12">
        <v>98.935862550076521</v>
      </c>
      <c r="P220" s="12">
        <v>99.282674166377717</v>
      </c>
      <c r="Q220" s="12">
        <v>99.727637448143639</v>
      </c>
      <c r="R220" s="12">
        <v>100</v>
      </c>
      <c r="S220" s="12">
        <v>100.34502607259846</v>
      </c>
      <c r="T220" s="12">
        <v>100.55847444106692</v>
      </c>
      <c r="U220" s="12">
        <v>100.79952986584597</v>
      </c>
      <c r="V220" s="12">
        <v>100.99874403267364</v>
      </c>
      <c r="W220" s="12">
        <v>101.17671541199815</v>
      </c>
      <c r="X220" s="12">
        <v>101.39706132301703</v>
      </c>
      <c r="Y220" s="12">
        <v>101.46820363228292</v>
      </c>
      <c r="Z220" s="12">
        <v>101.6929315155883</v>
      </c>
      <c r="AA220" s="12">
        <v>102.05895678372185</v>
      </c>
    </row>
    <row r="221" spans="1:27">
      <c r="A221" s="1" t="s">
        <v>524</v>
      </c>
      <c r="B221" s="1" t="s">
        <v>533</v>
      </c>
      <c r="C221" s="1" t="s">
        <v>534</v>
      </c>
      <c r="D221" s="1">
        <v>15</v>
      </c>
      <c r="E221" s="1" t="s">
        <v>859</v>
      </c>
      <c r="F221" s="1" t="s">
        <v>885</v>
      </c>
      <c r="G221" s="1" t="str">
        <f t="shared" si="14"/>
        <v>15연립다세대연령1</v>
      </c>
      <c r="H221" s="1194">
        <v>101.83267774331932</v>
      </c>
      <c r="I221" s="1194">
        <v>102.11532196211233</v>
      </c>
      <c r="J221" s="1194">
        <v>101.66624393501839</v>
      </c>
      <c r="K221" s="1194">
        <v>101.19429703231464</v>
      </c>
      <c r="L221" s="1194">
        <v>101.00660153349291</v>
      </c>
      <c r="M221" s="1194">
        <v>101.00593605982954</v>
      </c>
      <c r="N221" s="1194">
        <v>100.65412943879853</v>
      </c>
      <c r="O221" s="12">
        <v>100.39127283700134</v>
      </c>
      <c r="P221" s="12">
        <v>100.16013258111668</v>
      </c>
      <c r="Q221" s="12">
        <v>100.25281135172374</v>
      </c>
      <c r="R221" s="12">
        <v>100</v>
      </c>
      <c r="S221" s="12">
        <v>100.17134519378459</v>
      </c>
      <c r="T221" s="12">
        <v>100.13321979748299</v>
      </c>
      <c r="U221" s="12">
        <v>100.11945966756559</v>
      </c>
      <c r="V221" s="12">
        <v>100.05417270177554</v>
      </c>
      <c r="W221" s="12">
        <v>99.682108895916627</v>
      </c>
      <c r="X221" s="12">
        <v>99.561377737756786</v>
      </c>
      <c r="Y221" s="12">
        <v>99.489548520668635</v>
      </c>
      <c r="Z221" s="12">
        <v>99.671359074506526</v>
      </c>
      <c r="AA221" s="12">
        <v>100.06824783748223</v>
      </c>
    </row>
    <row r="222" spans="1:27">
      <c r="A222" s="1" t="s">
        <v>524</v>
      </c>
      <c r="B222" s="1" t="s">
        <v>533</v>
      </c>
      <c r="C222" s="1" t="s">
        <v>535</v>
      </c>
      <c r="D222" s="1">
        <v>16</v>
      </c>
      <c r="E222" s="1" t="s">
        <v>859</v>
      </c>
      <c r="F222" s="1" t="s">
        <v>885</v>
      </c>
      <c r="G222" s="1" t="str">
        <f t="shared" si="14"/>
        <v>16연립다세대연령1</v>
      </c>
      <c r="H222" s="1194">
        <v>100.49529192287966</v>
      </c>
      <c r="I222" s="1194">
        <v>100.61123349585405</v>
      </c>
      <c r="J222" s="1194">
        <v>100.61123349585405</v>
      </c>
      <c r="K222" s="1194">
        <v>100.71797716392923</v>
      </c>
      <c r="L222" s="1194">
        <v>100.75653021505758</v>
      </c>
      <c r="M222" s="1194">
        <v>100.40270697178336</v>
      </c>
      <c r="N222" s="1194">
        <v>99.96247841262786</v>
      </c>
      <c r="O222" s="12">
        <v>99.980723147099084</v>
      </c>
      <c r="P222" s="12">
        <v>100.0452830827581</v>
      </c>
      <c r="Q222" s="12">
        <v>100.10529386039677</v>
      </c>
      <c r="R222" s="12">
        <v>100</v>
      </c>
      <c r="S222" s="12">
        <v>100.34108160752302</v>
      </c>
      <c r="T222" s="12">
        <v>100.43908169754773</v>
      </c>
      <c r="U222" s="12">
        <v>100.54350518824162</v>
      </c>
      <c r="V222" s="12">
        <v>100.90106847735751</v>
      </c>
      <c r="W222" s="12">
        <v>101.13511237736212</v>
      </c>
      <c r="X222" s="12">
        <v>101.44259818001132</v>
      </c>
      <c r="Y222" s="12">
        <v>101.70456733553914</v>
      </c>
      <c r="Z222" s="12">
        <v>101.70065077521373</v>
      </c>
      <c r="AA222" s="12">
        <v>101.72946961483795</v>
      </c>
    </row>
    <row r="223" spans="1:27">
      <c r="A223" s="1" t="s">
        <v>524</v>
      </c>
      <c r="B223" s="1" t="s">
        <v>533</v>
      </c>
      <c r="C223" s="1" t="s">
        <v>536</v>
      </c>
      <c r="D223" s="1">
        <v>17</v>
      </c>
      <c r="E223" s="1" t="s">
        <v>859</v>
      </c>
      <c r="F223" s="1" t="s">
        <v>885</v>
      </c>
      <c r="G223" s="1" t="str">
        <f t="shared" si="14"/>
        <v>17연립다세대연령1</v>
      </c>
      <c r="H223" s="1194">
        <v>97.698679332328766</v>
      </c>
      <c r="I223" s="1194">
        <v>97.775592407465112</v>
      </c>
      <c r="J223" s="1194">
        <v>97.770654524806972</v>
      </c>
      <c r="K223" s="1194">
        <v>97.843842927126957</v>
      </c>
      <c r="L223" s="1194">
        <v>97.843842927126957</v>
      </c>
      <c r="M223" s="1194">
        <v>98.193902016261035</v>
      </c>
      <c r="N223" s="1194">
        <v>98.269879529118512</v>
      </c>
      <c r="O223" s="12">
        <v>98.29701549664513</v>
      </c>
      <c r="P223" s="12">
        <v>98.783650215122449</v>
      </c>
      <c r="Q223" s="12">
        <v>99.503316221076162</v>
      </c>
      <c r="R223" s="12">
        <v>100</v>
      </c>
      <c r="S223" s="12">
        <v>100.61910192236634</v>
      </c>
      <c r="T223" s="12">
        <v>101.00693685485007</v>
      </c>
      <c r="U223" s="12">
        <v>101.39800437064565</v>
      </c>
      <c r="V223" s="12">
        <v>101.72043378101307</v>
      </c>
      <c r="W223" s="12">
        <v>101.94094619054211</v>
      </c>
      <c r="X223" s="12">
        <v>102.06487265160544</v>
      </c>
      <c r="Y223" s="12">
        <v>102.30387726769131</v>
      </c>
      <c r="Z223" s="12">
        <v>102.55570342227085</v>
      </c>
      <c r="AA223" s="12">
        <v>102.97646461516659</v>
      </c>
    </row>
    <row r="224" spans="1:27">
      <c r="A224" s="1" t="s">
        <v>524</v>
      </c>
      <c r="B224" s="1" t="s">
        <v>533</v>
      </c>
      <c r="C224" s="1" t="s">
        <v>537</v>
      </c>
      <c r="D224" s="1">
        <v>18</v>
      </c>
      <c r="E224" s="1" t="s">
        <v>859</v>
      </c>
      <c r="F224" s="1" t="s">
        <v>885</v>
      </c>
      <c r="G224" s="1" t="str">
        <f t="shared" si="14"/>
        <v>18연립다세대연령1</v>
      </c>
      <c r="H224" s="1194">
        <v>101.24799529966282</v>
      </c>
      <c r="I224" s="1194">
        <v>101.24799529966282</v>
      </c>
      <c r="J224" s="1194">
        <v>100.94811199617548</v>
      </c>
      <c r="K224" s="1194">
        <v>100.54447013205451</v>
      </c>
      <c r="L224" s="1194">
        <v>100.26949557845425</v>
      </c>
      <c r="M224" s="1194">
        <v>99.785946503968034</v>
      </c>
      <c r="N224" s="1194">
        <v>99.368721963484944</v>
      </c>
      <c r="O224" s="12">
        <v>99.230687715709678</v>
      </c>
      <c r="P224" s="12">
        <v>99.363249129969077</v>
      </c>
      <c r="Q224" s="12">
        <v>99.804614313878119</v>
      </c>
      <c r="R224" s="12">
        <v>100</v>
      </c>
      <c r="S224" s="12">
        <v>100.07373431830557</v>
      </c>
      <c r="T224" s="12">
        <v>100.43245804513859</v>
      </c>
      <c r="U224" s="12">
        <v>100.53121495286057</v>
      </c>
      <c r="V224" s="12">
        <v>100.35325556453193</v>
      </c>
      <c r="W224" s="12">
        <v>100.26582731595749</v>
      </c>
      <c r="X224" s="12">
        <v>100.32183181528644</v>
      </c>
      <c r="Y224" s="12">
        <v>99.760242811297189</v>
      </c>
      <c r="Z224" s="12">
        <v>100.02246326480066</v>
      </c>
      <c r="AA224" s="12">
        <v>100.06760639560268</v>
      </c>
    </row>
    <row r="225" spans="1:27">
      <c r="A225" s="1" t="s">
        <v>524</v>
      </c>
      <c r="B225" s="1" t="s">
        <v>533</v>
      </c>
      <c r="C225" s="1" t="s">
        <v>538</v>
      </c>
      <c r="D225" s="1">
        <v>19</v>
      </c>
      <c r="E225" s="1" t="s">
        <v>859</v>
      </c>
      <c r="F225" s="1" t="s">
        <v>885</v>
      </c>
      <c r="G225" s="1" t="str">
        <f t="shared" si="14"/>
        <v>19연립다세대연령1</v>
      </c>
      <c r="H225" s="1194">
        <v>97.252488024019854</v>
      </c>
      <c r="I225" s="1194">
        <v>99.356621207458062</v>
      </c>
      <c r="J225" s="1194">
        <v>100.04955829249077</v>
      </c>
      <c r="K225" s="1194">
        <v>99.865627655950377</v>
      </c>
      <c r="L225" s="1194">
        <v>99.865627655950377</v>
      </c>
      <c r="M225" s="1194">
        <v>99.865627655950377</v>
      </c>
      <c r="N225" s="1194">
        <v>100</v>
      </c>
      <c r="O225" s="12">
        <v>100</v>
      </c>
      <c r="P225" s="12">
        <v>100</v>
      </c>
      <c r="Q225" s="12">
        <v>100</v>
      </c>
      <c r="R225" s="12">
        <v>100</v>
      </c>
      <c r="S225" s="12">
        <v>99.894956823545854</v>
      </c>
      <c r="T225" s="12">
        <v>99.894956823545854</v>
      </c>
      <c r="U225" s="12">
        <v>99.941971592485274</v>
      </c>
      <c r="V225" s="12">
        <v>99.982636316007884</v>
      </c>
      <c r="W225" s="12">
        <v>100.61379077474587</v>
      </c>
      <c r="X225" s="12">
        <v>100.98535920685809</v>
      </c>
      <c r="Y225" s="12">
        <v>100.86220449706795</v>
      </c>
      <c r="Z225" s="12">
        <v>100.96705199585298</v>
      </c>
      <c r="AA225" s="12">
        <v>100.96705199585298</v>
      </c>
    </row>
    <row r="226" spans="1:27">
      <c r="A226" s="1" t="s">
        <v>524</v>
      </c>
      <c r="B226" s="1" t="s">
        <v>533</v>
      </c>
      <c r="C226" s="1" t="s">
        <v>539</v>
      </c>
      <c r="D226" s="1">
        <v>20</v>
      </c>
      <c r="E226" s="1" t="s">
        <v>859</v>
      </c>
      <c r="F226" s="1" t="s">
        <v>885</v>
      </c>
      <c r="G226" s="1" t="str">
        <f t="shared" si="14"/>
        <v>20연립다세대연령1</v>
      </c>
      <c r="H226" s="1194">
        <v>98.491702453550133</v>
      </c>
      <c r="I226" s="1194">
        <v>98.491702453550133</v>
      </c>
      <c r="J226" s="1194">
        <v>98.544980489702766</v>
      </c>
      <c r="K226" s="1194">
        <v>98.819772243044696</v>
      </c>
      <c r="L226" s="1194">
        <v>98.819772243044696</v>
      </c>
      <c r="M226" s="1194">
        <v>98.84971574638034</v>
      </c>
      <c r="N226" s="1194">
        <v>98.806727936697854</v>
      </c>
      <c r="O226" s="12">
        <v>98.702263129402795</v>
      </c>
      <c r="P226" s="12">
        <v>99.157640174526946</v>
      </c>
      <c r="Q226" s="12">
        <v>99.245199336386037</v>
      </c>
      <c r="R226" s="12">
        <v>100</v>
      </c>
      <c r="S226" s="12">
        <v>100.3266274372769</v>
      </c>
      <c r="T226" s="12">
        <v>99.980954474879923</v>
      </c>
      <c r="U226" s="12">
        <v>100.59647775282683</v>
      </c>
      <c r="V226" s="12">
        <v>101.31437736257602</v>
      </c>
      <c r="W226" s="12">
        <v>102.19426937450071</v>
      </c>
      <c r="X226" s="12">
        <v>103.34253244025989</v>
      </c>
      <c r="Y226" s="12">
        <v>104.24504320737896</v>
      </c>
      <c r="Z226" s="12">
        <v>105.13134563988027</v>
      </c>
      <c r="AA226" s="12">
        <v>106.41864329456823</v>
      </c>
    </row>
    <row r="227" spans="1:27">
      <c r="A227" s="1" t="s">
        <v>524</v>
      </c>
      <c r="B227" s="1" t="s">
        <v>533</v>
      </c>
      <c r="C227" s="1" t="s">
        <v>540</v>
      </c>
      <c r="D227" s="1">
        <v>21</v>
      </c>
      <c r="E227" s="1" t="s">
        <v>859</v>
      </c>
      <c r="F227" s="1" t="s">
        <v>885</v>
      </c>
      <c r="G227" s="1" t="str">
        <f t="shared" si="14"/>
        <v>21연립다세대연령1</v>
      </c>
      <c r="H227" s="1194">
        <v>98.721266714986498</v>
      </c>
      <c r="I227" s="1194">
        <v>98.604496708650856</v>
      </c>
      <c r="J227" s="1194">
        <v>98.132756887124913</v>
      </c>
      <c r="K227" s="1194">
        <v>98.179079278700257</v>
      </c>
      <c r="L227" s="1194">
        <v>98.179079278700257</v>
      </c>
      <c r="M227" s="1194">
        <v>98.179079278700257</v>
      </c>
      <c r="N227" s="1194">
        <v>98.179079278700257</v>
      </c>
      <c r="O227" s="12">
        <v>98.23951705733451</v>
      </c>
      <c r="P227" s="12">
        <v>99.70844586581687</v>
      </c>
      <c r="Q227" s="12">
        <v>100</v>
      </c>
      <c r="R227" s="12">
        <v>100</v>
      </c>
      <c r="S227" s="12">
        <v>99.894674835974499</v>
      </c>
      <c r="T227" s="12">
        <v>99.998575772449158</v>
      </c>
      <c r="U227" s="12">
        <v>100.05261735317288</v>
      </c>
      <c r="V227" s="12">
        <v>100.08001038237502</v>
      </c>
      <c r="W227" s="12">
        <v>100.46116242197529</v>
      </c>
      <c r="X227" s="12">
        <v>100.95520117706256</v>
      </c>
      <c r="Y227" s="12">
        <v>100.7555569006463</v>
      </c>
      <c r="Z227" s="12">
        <v>100.52344032953897</v>
      </c>
      <c r="AA227" s="12">
        <v>101.44443946631976</v>
      </c>
    </row>
    <row r="228" spans="1:27">
      <c r="A228" s="1" t="s">
        <v>524</v>
      </c>
      <c r="B228" s="1" t="s">
        <v>541</v>
      </c>
      <c r="D228" s="1">
        <v>22</v>
      </c>
      <c r="E228" s="1" t="s">
        <v>859</v>
      </c>
      <c r="F228" s="1" t="s">
        <v>885</v>
      </c>
      <c r="G228" s="1" t="str">
        <f t="shared" si="14"/>
        <v>22연립다세대연령1</v>
      </c>
      <c r="H228" s="1194">
        <v>99.713388937130205</v>
      </c>
      <c r="I228" s="1194">
        <v>99.734821513297987</v>
      </c>
      <c r="J228" s="1194">
        <v>99.774428067712364</v>
      </c>
      <c r="K228" s="1194">
        <v>99.830361077917615</v>
      </c>
      <c r="L228" s="1194">
        <v>99.967706923188814</v>
      </c>
      <c r="M228" s="1194">
        <v>100.21887356144073</v>
      </c>
      <c r="N228" s="1194">
        <v>100.50474095382982</v>
      </c>
      <c r="O228" s="12">
        <v>100.58429595384905</v>
      </c>
      <c r="P228" s="12">
        <v>100.1271524117014</v>
      </c>
      <c r="Q228" s="12">
        <v>100.16372569584657</v>
      </c>
      <c r="R228" s="12">
        <v>100</v>
      </c>
      <c r="S228" s="12">
        <v>99.869452997537849</v>
      </c>
      <c r="T228" s="12">
        <v>99.87965556422148</v>
      </c>
      <c r="U228" s="12">
        <v>99.947418214049762</v>
      </c>
      <c r="V228" s="12">
        <v>100.19379607032526</v>
      </c>
      <c r="W228" s="12">
        <v>100.65841153788102</v>
      </c>
      <c r="X228" s="12">
        <v>100.67116529619557</v>
      </c>
      <c r="Y228" s="12">
        <v>100.83072676745881</v>
      </c>
      <c r="Z228" s="12">
        <v>101.41284769563779</v>
      </c>
      <c r="AA228" s="12">
        <v>101.61067584439012</v>
      </c>
    </row>
    <row r="229" spans="1:27">
      <c r="A229" s="1" t="s">
        <v>524</v>
      </c>
      <c r="B229" s="1" t="s">
        <v>542</v>
      </c>
      <c r="D229" s="1">
        <v>23</v>
      </c>
      <c r="E229" s="1" t="s">
        <v>859</v>
      </c>
      <c r="F229" s="1" t="s">
        <v>885</v>
      </c>
      <c r="G229" s="1" t="str">
        <f t="shared" si="14"/>
        <v>23연립다세대연령1</v>
      </c>
      <c r="H229" s="1194">
        <v>100.04657619639583</v>
      </c>
      <c r="I229" s="1194">
        <v>100.04657619639583</v>
      </c>
      <c r="J229" s="1194">
        <v>100.11014104080951</v>
      </c>
      <c r="K229" s="1194">
        <v>100.24476286738607</v>
      </c>
      <c r="L229" s="1194">
        <v>100.14545409912171</v>
      </c>
      <c r="M229" s="1194">
        <v>100.03823931831379</v>
      </c>
      <c r="N229" s="1194">
        <v>99.911454061473691</v>
      </c>
      <c r="O229" s="12">
        <v>99.843028821275411</v>
      </c>
      <c r="P229" s="12">
        <v>99.952216269014244</v>
      </c>
      <c r="Q229" s="12">
        <v>99.969987095097565</v>
      </c>
      <c r="R229" s="12">
        <v>100</v>
      </c>
      <c r="S229" s="12">
        <v>100.15297968977546</v>
      </c>
      <c r="T229" s="12">
        <v>100.00880063686519</v>
      </c>
      <c r="U229" s="12">
        <v>100.00538494344693</v>
      </c>
      <c r="V229" s="12">
        <v>100.17398711130451</v>
      </c>
      <c r="W229" s="12">
        <v>100.26213643456722</v>
      </c>
      <c r="X229" s="12">
        <v>100.26502773069078</v>
      </c>
      <c r="Y229" s="12">
        <v>100.22268872637858</v>
      </c>
      <c r="Z229" s="12">
        <v>100.19394673171762</v>
      </c>
      <c r="AA229" s="12">
        <v>99.833335554340636</v>
      </c>
    </row>
    <row r="230" spans="1:27">
      <c r="A230" s="1" t="s">
        <v>524</v>
      </c>
      <c r="B230" s="1" t="s">
        <v>542</v>
      </c>
      <c r="C230" s="1" t="s">
        <v>543</v>
      </c>
      <c r="D230" s="1">
        <v>24</v>
      </c>
      <c r="E230" s="1" t="s">
        <v>859</v>
      </c>
      <c r="F230" s="1" t="s">
        <v>885</v>
      </c>
      <c r="G230" s="1" t="str">
        <f t="shared" si="14"/>
        <v>24연립다세대연령1</v>
      </c>
      <c r="H230" s="1194">
        <v>99.63846824740456</v>
      </c>
      <c r="I230" s="1194">
        <v>99.63846824740456</v>
      </c>
      <c r="J230" s="1194">
        <v>99.701382035844617</v>
      </c>
      <c r="K230" s="1194">
        <v>99.936347850635698</v>
      </c>
      <c r="L230" s="1194">
        <v>99.936347850635698</v>
      </c>
      <c r="M230" s="1194">
        <v>99.813370064367291</v>
      </c>
      <c r="N230" s="1194">
        <v>99.706775658450937</v>
      </c>
      <c r="O230" s="12">
        <v>99.651739996132676</v>
      </c>
      <c r="P230" s="12">
        <v>99.850673586615329</v>
      </c>
      <c r="Q230" s="12">
        <v>99.883896633136487</v>
      </c>
      <c r="R230" s="12">
        <v>100</v>
      </c>
      <c r="S230" s="12">
        <v>100.27828123296376</v>
      </c>
      <c r="T230" s="12">
        <v>99.97246354121188</v>
      </c>
      <c r="U230" s="12">
        <v>99.978243133615308</v>
      </c>
      <c r="V230" s="12">
        <v>100.13235241552576</v>
      </c>
      <c r="W230" s="12">
        <v>100.18416323068186</v>
      </c>
      <c r="X230" s="12">
        <v>100.14511817838647</v>
      </c>
      <c r="Y230" s="12">
        <v>100.08536287340972</v>
      </c>
      <c r="Z230" s="12">
        <v>100.0981031383843</v>
      </c>
      <c r="AA230" s="12">
        <v>99.620770605141246</v>
      </c>
    </row>
    <row r="231" spans="1:27">
      <c r="A231" s="1" t="s">
        <v>524</v>
      </c>
      <c r="B231" s="1" t="s">
        <v>542</v>
      </c>
      <c r="C231" s="1" t="s">
        <v>544</v>
      </c>
      <c r="D231" s="1">
        <v>25</v>
      </c>
      <c r="E231" s="1" t="s">
        <v>859</v>
      </c>
      <c r="F231" s="1" t="s">
        <v>885</v>
      </c>
      <c r="G231" s="1" t="str">
        <f t="shared" si="14"/>
        <v>25연립다세대연령1</v>
      </c>
      <c r="H231" s="1194">
        <v>99.931732153762937</v>
      </c>
      <c r="I231" s="1194">
        <v>99.931732153762937</v>
      </c>
      <c r="J231" s="1194">
        <v>99.986943459862118</v>
      </c>
      <c r="K231" s="1194">
        <v>99.986943459862118</v>
      </c>
      <c r="L231" s="1194">
        <v>99.986943459862118</v>
      </c>
      <c r="M231" s="1194">
        <v>100</v>
      </c>
      <c r="N231" s="1194">
        <v>99.986943459862118</v>
      </c>
      <c r="O231" s="12">
        <v>99.986943459862118</v>
      </c>
      <c r="P231" s="12">
        <v>99.986943459862118</v>
      </c>
      <c r="Q231" s="12">
        <v>100</v>
      </c>
      <c r="R231" s="12">
        <v>100</v>
      </c>
      <c r="S231" s="12">
        <v>100.00420670566722</v>
      </c>
      <c r="T231" s="12">
        <v>100.00420670566722</v>
      </c>
      <c r="U231" s="12">
        <v>99.97435340487894</v>
      </c>
      <c r="V231" s="12">
        <v>100.155865937234</v>
      </c>
      <c r="W231" s="12">
        <v>100.42072606117711</v>
      </c>
      <c r="X231" s="12">
        <v>100.40692964747247</v>
      </c>
      <c r="Y231" s="12">
        <v>100.40692964747247</v>
      </c>
      <c r="Z231" s="12">
        <v>100.250801866486</v>
      </c>
      <c r="AA231" s="12">
        <v>100.24149691583067</v>
      </c>
    </row>
    <row r="232" spans="1:27">
      <c r="A232" s="1" t="s">
        <v>524</v>
      </c>
      <c r="B232" s="1" t="s">
        <v>542</v>
      </c>
      <c r="C232" s="1" t="s">
        <v>545</v>
      </c>
      <c r="D232" s="1">
        <v>26</v>
      </c>
      <c r="E232" s="1" t="s">
        <v>859</v>
      </c>
      <c r="F232" s="1" t="s">
        <v>885</v>
      </c>
      <c r="G232" s="1" t="str">
        <f t="shared" si="14"/>
        <v>26연립다세대연령1</v>
      </c>
      <c r="H232" s="1194">
        <v>101.59027452969261</v>
      </c>
      <c r="I232" s="1194">
        <v>101.59027452969261</v>
      </c>
      <c r="J232" s="1194">
        <v>101.66876891763738</v>
      </c>
      <c r="K232" s="1194">
        <v>101.66876891763738</v>
      </c>
      <c r="L232" s="1194">
        <v>101.08359132402107</v>
      </c>
      <c r="M232" s="1194">
        <v>100.84731435252684</v>
      </c>
      <c r="N232" s="1194">
        <v>100.48116283092877</v>
      </c>
      <c r="O232" s="12">
        <v>100.26494082050385</v>
      </c>
      <c r="P232" s="12">
        <v>100.23835587271677</v>
      </c>
      <c r="Q232" s="12">
        <v>100.21165051840616</v>
      </c>
      <c r="R232" s="12">
        <v>100</v>
      </c>
      <c r="S232" s="12">
        <v>99.843157913309867</v>
      </c>
      <c r="T232" s="12">
        <v>100.17978814394554</v>
      </c>
      <c r="U232" s="12">
        <v>100.17978814394554</v>
      </c>
      <c r="V232" s="12">
        <v>100.39170643470491</v>
      </c>
      <c r="W232" s="12">
        <v>100.34440212391648</v>
      </c>
      <c r="X232" s="12">
        <v>100.56422157034413</v>
      </c>
      <c r="Y232" s="12">
        <v>100.52872312540329</v>
      </c>
      <c r="Z232" s="12">
        <v>100.52872312540329</v>
      </c>
      <c r="AA232" s="12">
        <v>100.10019175264597</v>
      </c>
    </row>
    <row r="233" spans="1:27">
      <c r="A233" s="1" t="s">
        <v>524</v>
      </c>
      <c r="B233" s="1" t="s">
        <v>546</v>
      </c>
      <c r="D233" s="1">
        <v>27</v>
      </c>
      <c r="E233" s="1" t="s">
        <v>859</v>
      </c>
      <c r="F233" s="1" t="s">
        <v>885</v>
      </c>
      <c r="G233" s="1" t="str">
        <f t="shared" si="14"/>
        <v>27연립다세대연령1</v>
      </c>
      <c r="H233" s="1194">
        <v>101.22459182035578</v>
      </c>
      <c r="I233" s="1194">
        <v>101.22459182035578</v>
      </c>
      <c r="J233" s="1194">
        <v>101.09401355659942</v>
      </c>
      <c r="K233" s="1194">
        <v>100.8590761405388</v>
      </c>
      <c r="L233" s="1194">
        <v>100.49499960530012</v>
      </c>
      <c r="M233" s="1194">
        <v>100.17350129902039</v>
      </c>
      <c r="N233" s="1194">
        <v>99.799730812567375</v>
      </c>
      <c r="O233" s="12">
        <v>99.486044297759719</v>
      </c>
      <c r="P233" s="12">
        <v>99.55155577367205</v>
      </c>
      <c r="Q233" s="12">
        <v>99.690541470438447</v>
      </c>
      <c r="R233" s="12">
        <v>100</v>
      </c>
      <c r="S233" s="12">
        <v>100.08451745475431</v>
      </c>
      <c r="T233" s="12">
        <v>100.42582091557411</v>
      </c>
      <c r="U233" s="12">
        <v>100.42582091557411</v>
      </c>
      <c r="V233" s="12">
        <v>100.42582091557411</v>
      </c>
      <c r="W233" s="12">
        <v>100.75171147851347</v>
      </c>
      <c r="X233" s="12">
        <v>100.58597074459226</v>
      </c>
      <c r="Y233" s="12">
        <v>100.65491971384833</v>
      </c>
      <c r="Z233" s="12">
        <v>100.82644532851464</v>
      </c>
      <c r="AA233" s="12">
        <v>100.9146573147937</v>
      </c>
    </row>
    <row r="234" spans="1:27">
      <c r="A234" s="1" t="s">
        <v>524</v>
      </c>
      <c r="B234" s="1" t="s">
        <v>547</v>
      </c>
      <c r="D234" s="1">
        <v>28</v>
      </c>
      <c r="E234" s="1" t="s">
        <v>859</v>
      </c>
      <c r="F234" s="1" t="s">
        <v>885</v>
      </c>
      <c r="G234" s="1" t="str">
        <f t="shared" si="14"/>
        <v>28연립다세대연령1</v>
      </c>
      <c r="H234" s="1194">
        <v>100.01512264948958</v>
      </c>
      <c r="I234" s="1194">
        <v>100.01512264948958</v>
      </c>
      <c r="J234" s="1194">
        <v>99.694771935144914</v>
      </c>
      <c r="K234" s="1194">
        <v>99.694771935144914</v>
      </c>
      <c r="L234" s="1194">
        <v>99.694771935144914</v>
      </c>
      <c r="M234" s="1194">
        <v>99.694771935144914</v>
      </c>
      <c r="N234" s="1194">
        <v>99.694771935144914</v>
      </c>
      <c r="O234" s="12">
        <v>99.694771935144914</v>
      </c>
      <c r="P234" s="12">
        <v>99.694771935144914</v>
      </c>
      <c r="Q234" s="12">
        <v>99.694771935144914</v>
      </c>
      <c r="R234" s="12">
        <v>100</v>
      </c>
      <c r="S234" s="12">
        <v>100</v>
      </c>
      <c r="T234" s="12">
        <v>100.05972556196521</v>
      </c>
      <c r="U234" s="12">
        <v>100.05972556196521</v>
      </c>
      <c r="V234" s="12">
        <v>100.05972556196521</v>
      </c>
      <c r="W234" s="12">
        <v>100.1412081793477</v>
      </c>
      <c r="X234" s="12">
        <v>100.1412081793477</v>
      </c>
      <c r="Y234" s="12">
        <v>100.2801040231414</v>
      </c>
      <c r="Z234" s="12">
        <v>100.23814396210264</v>
      </c>
      <c r="AA234" s="12">
        <v>100.23814396210264</v>
      </c>
    </row>
    <row r="235" spans="1:27">
      <c r="A235" s="1" t="s">
        <v>524</v>
      </c>
      <c r="B235" s="1" t="s">
        <v>548</v>
      </c>
      <c r="D235" s="1">
        <v>29</v>
      </c>
      <c r="E235" s="1" t="s">
        <v>859</v>
      </c>
      <c r="F235" s="1" t="s">
        <v>885</v>
      </c>
      <c r="G235" s="1" t="str">
        <f t="shared" si="14"/>
        <v>29연립다세대연령1</v>
      </c>
      <c r="H235" s="1194">
        <v>98.860056781342024</v>
      </c>
      <c r="I235" s="1194">
        <v>98.860056781342024</v>
      </c>
      <c r="J235" s="1194">
        <v>99.415793968076358</v>
      </c>
      <c r="K235" s="1194">
        <v>99.415793968076358</v>
      </c>
      <c r="L235" s="1194">
        <v>99.415793968076358</v>
      </c>
      <c r="M235" s="1194">
        <v>99.415793968076358</v>
      </c>
      <c r="N235" s="1194">
        <v>99.415793968076358</v>
      </c>
      <c r="O235" s="12">
        <v>99.415793968076358</v>
      </c>
      <c r="P235" s="12">
        <v>99.386472015100068</v>
      </c>
      <c r="Q235" s="12">
        <v>99.654745502223534</v>
      </c>
      <c r="R235" s="12">
        <v>100</v>
      </c>
      <c r="S235" s="12">
        <v>101.01860300183398</v>
      </c>
      <c r="T235" s="12">
        <v>101.22656247264349</v>
      </c>
      <c r="U235" s="12">
        <v>101.22656247264349</v>
      </c>
      <c r="V235" s="12">
        <v>101.30889576925868</v>
      </c>
      <c r="W235" s="12">
        <v>101.63918012967343</v>
      </c>
      <c r="X235" s="12">
        <v>101.66076189684303</v>
      </c>
      <c r="Y235" s="12">
        <v>101.94730887358907</v>
      </c>
      <c r="Z235" s="12">
        <v>102.48580635768934</v>
      </c>
      <c r="AA235" s="12">
        <v>102.68309972419884</v>
      </c>
    </row>
    <row r="236" spans="1:27">
      <c r="A236" s="1" t="s">
        <v>524</v>
      </c>
      <c r="B236" s="1" t="s">
        <v>549</v>
      </c>
      <c r="D236" s="1">
        <v>30</v>
      </c>
      <c r="E236" s="1" t="s">
        <v>859</v>
      </c>
      <c r="F236" s="1" t="s">
        <v>885</v>
      </c>
      <c r="G236" s="1" t="str">
        <f t="shared" si="14"/>
        <v>30연립다세대연령1</v>
      </c>
      <c r="H236" s="1194">
        <v>99.214507853309186</v>
      </c>
      <c r="I236" s="1194">
        <v>99.239737274872482</v>
      </c>
      <c r="J236" s="1194">
        <v>99.548124458407102</v>
      </c>
      <c r="K236" s="1194">
        <v>100.14624766547728</v>
      </c>
      <c r="L236" s="1194">
        <v>100.23886326782663</v>
      </c>
      <c r="M236" s="1194">
        <v>100.50648236535795</v>
      </c>
      <c r="N236" s="1194">
        <v>100.35696931803849</v>
      </c>
      <c r="O236" s="12">
        <v>100.42325111007631</v>
      </c>
      <c r="P236" s="12">
        <v>100.00451976874658</v>
      </c>
      <c r="Q236" s="12">
        <v>100.18043756632612</v>
      </c>
      <c r="R236" s="12">
        <v>100</v>
      </c>
      <c r="S236" s="12">
        <v>100.25062143231057</v>
      </c>
      <c r="T236" s="12">
        <v>100.10243762884789</v>
      </c>
      <c r="U236" s="12">
        <v>100.09264556965891</v>
      </c>
      <c r="V236" s="12">
        <v>100.30407071072254</v>
      </c>
      <c r="W236" s="12">
        <v>100.56380822983293</v>
      </c>
      <c r="X236" s="12">
        <v>100.64225256931185</v>
      </c>
      <c r="Y236" s="12">
        <v>100.46410262497754</v>
      </c>
      <c r="Z236" s="12">
        <v>100.64574047481665</v>
      </c>
      <c r="AA236" s="12">
        <v>100.53878069547257</v>
      </c>
    </row>
    <row r="237" spans="1:27">
      <c r="A237" s="1" t="s">
        <v>524</v>
      </c>
      <c r="B237" s="1" t="s">
        <v>1381</v>
      </c>
      <c r="D237" s="1">
        <v>31</v>
      </c>
      <c r="E237" s="1" t="s">
        <v>771</v>
      </c>
      <c r="F237" s="1" t="s">
        <v>885</v>
      </c>
      <c r="G237" s="1" t="str">
        <f t="shared" ref="G237" si="16">D237&amp;E237&amp;F237</f>
        <v>31연립다세대연령1</v>
      </c>
      <c r="H237" s="1194"/>
      <c r="I237" s="1194"/>
      <c r="J237" s="1194"/>
      <c r="K237" s="1194"/>
      <c r="L237" s="1194"/>
      <c r="M237" s="1194"/>
      <c r="N237" s="1194"/>
      <c r="R237" s="12">
        <v>100</v>
      </c>
      <c r="S237" s="12">
        <v>100</v>
      </c>
      <c r="T237" s="12">
        <v>100</v>
      </c>
      <c r="U237" s="12">
        <v>100</v>
      </c>
      <c r="V237" s="12">
        <v>101.27393670836666</v>
      </c>
      <c r="W237" s="12">
        <v>102.53204627247285</v>
      </c>
      <c r="X237" s="12">
        <v>103.80578512607583</v>
      </c>
      <c r="Y237" s="12">
        <v>104.4368291459066</v>
      </c>
      <c r="Z237" s="12">
        <v>104.4368291459066</v>
      </c>
      <c r="AA237" s="12">
        <v>105.70277632624851</v>
      </c>
    </row>
    <row r="238" spans="1:27">
      <c r="A238" s="1" t="s">
        <v>524</v>
      </c>
      <c r="B238" s="1" t="s">
        <v>550</v>
      </c>
      <c r="D238" s="1">
        <v>32</v>
      </c>
      <c r="E238" s="1" t="s">
        <v>859</v>
      </c>
      <c r="F238" s="1" t="s">
        <v>885</v>
      </c>
      <c r="G238" s="1" t="str">
        <f t="shared" si="14"/>
        <v>32연립다세대연령1</v>
      </c>
      <c r="H238" s="1194">
        <v>101.03085795094719</v>
      </c>
      <c r="I238" s="1194">
        <v>101.03085795094719</v>
      </c>
      <c r="J238" s="1194">
        <v>101.03085795094719</v>
      </c>
      <c r="K238" s="1194">
        <v>101.03085795094719</v>
      </c>
      <c r="L238" s="1194">
        <v>101.03085795094719</v>
      </c>
      <c r="M238" s="1194">
        <v>101.03085795094719</v>
      </c>
      <c r="N238" s="1194">
        <v>101.03085795094719</v>
      </c>
      <c r="O238" s="12">
        <v>100</v>
      </c>
      <c r="P238" s="12">
        <v>100</v>
      </c>
      <c r="Q238" s="12">
        <v>100</v>
      </c>
      <c r="R238" s="12">
        <v>100</v>
      </c>
      <c r="S238" s="12">
        <v>100</v>
      </c>
      <c r="T238" s="12">
        <v>100</v>
      </c>
      <c r="U238" s="12">
        <v>99.92260043365296</v>
      </c>
      <c r="V238" s="12">
        <v>99.851430345853814</v>
      </c>
      <c r="W238" s="12">
        <v>99.557126720944851</v>
      </c>
      <c r="X238" s="12">
        <v>100.07319456537435</v>
      </c>
      <c r="Y238" s="12">
        <v>100.07319456537435</v>
      </c>
      <c r="Z238" s="12">
        <v>100.426827725446</v>
      </c>
      <c r="AA238" s="12">
        <v>100.426827725446</v>
      </c>
    </row>
    <row r="239" spans="1:27">
      <c r="A239" s="1" t="s">
        <v>524</v>
      </c>
      <c r="B239" s="1" t="s">
        <v>551</v>
      </c>
      <c r="D239" s="1">
        <v>33</v>
      </c>
      <c r="E239" s="1" t="s">
        <v>859</v>
      </c>
      <c r="F239" s="1" t="s">
        <v>885</v>
      </c>
      <c r="G239" s="1" t="str">
        <f t="shared" si="14"/>
        <v>33연립다세대연령1</v>
      </c>
      <c r="H239" s="1194">
        <v>96.689340101792368</v>
      </c>
      <c r="I239" s="1194">
        <v>97.202338500724736</v>
      </c>
      <c r="J239" s="1194">
        <v>98.268575511467219</v>
      </c>
      <c r="K239" s="1194">
        <v>98.76472789313722</v>
      </c>
      <c r="L239" s="1194">
        <v>99.566452992975826</v>
      </c>
      <c r="M239" s="1194">
        <v>99.956933645906801</v>
      </c>
      <c r="N239" s="1194">
        <v>99.956933645906801</v>
      </c>
      <c r="O239" s="12">
        <v>100</v>
      </c>
      <c r="P239" s="12">
        <v>100</v>
      </c>
      <c r="Q239" s="12">
        <v>100</v>
      </c>
      <c r="R239" s="12">
        <v>100</v>
      </c>
      <c r="S239" s="12">
        <v>100</v>
      </c>
      <c r="T239" s="12">
        <v>100</v>
      </c>
      <c r="U239" s="12">
        <v>99.834981699440888</v>
      </c>
      <c r="V239" s="12">
        <v>99.401511976282066</v>
      </c>
      <c r="W239" s="12">
        <v>99.612263487490111</v>
      </c>
      <c r="X239" s="12">
        <v>99.612263487490111</v>
      </c>
      <c r="Y239" s="12">
        <v>99.529322155396798</v>
      </c>
      <c r="Z239" s="12">
        <v>99.547319162222777</v>
      </c>
      <c r="AA239" s="12">
        <v>99.547319162222777</v>
      </c>
    </row>
    <row r="240" spans="1:27">
      <c r="A240" s="1" t="s">
        <v>524</v>
      </c>
      <c r="B240" s="1" t="s">
        <v>552</v>
      </c>
      <c r="D240" s="1">
        <v>34</v>
      </c>
      <c r="E240" s="1" t="s">
        <v>859</v>
      </c>
      <c r="F240" s="1" t="s">
        <v>885</v>
      </c>
      <c r="G240" s="1" t="str">
        <f t="shared" si="14"/>
        <v>34연립다세대연령1</v>
      </c>
      <c r="H240" s="1194">
        <v>97.190298258681722</v>
      </c>
      <c r="I240" s="1194">
        <v>97.235661389801038</v>
      </c>
      <c r="J240" s="1194">
        <v>97.899723984361941</v>
      </c>
      <c r="K240" s="1194">
        <v>98.176244336708464</v>
      </c>
      <c r="L240" s="1194">
        <v>98.362076829951633</v>
      </c>
      <c r="M240" s="1194">
        <v>98.740691312793345</v>
      </c>
      <c r="N240" s="1194">
        <v>98.86505389488434</v>
      </c>
      <c r="O240" s="12">
        <v>98.950849803757194</v>
      </c>
      <c r="P240" s="12">
        <v>98.950849803757194</v>
      </c>
      <c r="Q240" s="12">
        <v>99.781516761469575</v>
      </c>
      <c r="R240" s="12">
        <v>100</v>
      </c>
      <c r="S240" s="12">
        <v>101.27927901864575</v>
      </c>
      <c r="T240" s="12">
        <v>101.34905970005055</v>
      </c>
      <c r="U240" s="12">
        <v>101.45962312194314</v>
      </c>
      <c r="V240" s="12">
        <v>101.59711067474007</v>
      </c>
      <c r="W240" s="12">
        <v>101.80133741438109</v>
      </c>
      <c r="X240" s="12">
        <v>101.84150418507907</v>
      </c>
      <c r="Y240" s="12">
        <v>102.3791144895589</v>
      </c>
      <c r="Z240" s="12">
        <v>102.45707586759096</v>
      </c>
      <c r="AA240" s="12">
        <v>102.50086650325025</v>
      </c>
    </row>
    <row r="241" spans="1:27">
      <c r="A241" s="1" t="s">
        <v>524</v>
      </c>
      <c r="B241" s="1" t="s">
        <v>553</v>
      </c>
      <c r="D241" s="1">
        <v>35</v>
      </c>
      <c r="E241" s="1" t="s">
        <v>859</v>
      </c>
      <c r="F241" s="1" t="s">
        <v>885</v>
      </c>
      <c r="G241" s="1" t="str">
        <f t="shared" si="14"/>
        <v>35연립다세대연령1</v>
      </c>
      <c r="H241" s="1194">
        <v>98.256339689549279</v>
      </c>
      <c r="I241" s="1194">
        <v>98.57502069542727</v>
      </c>
      <c r="J241" s="1194">
        <v>98.512908114246144</v>
      </c>
      <c r="K241" s="1194">
        <v>98.679603298153509</v>
      </c>
      <c r="L241" s="1194">
        <v>98.679603298153509</v>
      </c>
      <c r="M241" s="1194">
        <v>98.679603298153509</v>
      </c>
      <c r="N241" s="1194">
        <v>98.679603298153509</v>
      </c>
      <c r="O241" s="12">
        <v>98.679603298153509</v>
      </c>
      <c r="P241" s="12">
        <v>99.407212618090483</v>
      </c>
      <c r="Q241" s="12">
        <v>99.407212618090483</v>
      </c>
      <c r="R241" s="12">
        <v>100</v>
      </c>
      <c r="S241" s="12">
        <v>100.60395261460199</v>
      </c>
      <c r="T241" s="12">
        <v>99.734897457424424</v>
      </c>
      <c r="U241" s="12">
        <v>99.566419610757194</v>
      </c>
      <c r="V241" s="12">
        <v>99.667915907759081</v>
      </c>
      <c r="W241" s="12">
        <v>100.75764043060573</v>
      </c>
      <c r="X241" s="12">
        <v>100.8897387006853</v>
      </c>
      <c r="Y241" s="12">
        <v>100.8897387006853</v>
      </c>
      <c r="Z241" s="12">
        <v>100.8897387006853</v>
      </c>
      <c r="AA241" s="12">
        <v>100.8897387006853</v>
      </c>
    </row>
    <row r="242" spans="1:27">
      <c r="A242" s="1" t="s">
        <v>524</v>
      </c>
      <c r="B242" s="1" t="s">
        <v>554</v>
      </c>
      <c r="D242" s="1">
        <v>36</v>
      </c>
      <c r="E242" s="1" t="s">
        <v>859</v>
      </c>
      <c r="F242" s="1" t="s">
        <v>885</v>
      </c>
      <c r="G242" s="1" t="str">
        <f t="shared" si="14"/>
        <v>36연립다세대연령1</v>
      </c>
      <c r="H242" s="1194">
        <v>98.121631702590236</v>
      </c>
      <c r="I242" s="1194">
        <v>98.121631702590236</v>
      </c>
      <c r="J242" s="1194">
        <v>98.623601415161673</v>
      </c>
      <c r="K242" s="1194">
        <v>99.161143326954601</v>
      </c>
      <c r="L242" s="1194">
        <v>99.510940893077944</v>
      </c>
      <c r="M242" s="1194">
        <v>99.510940893077944</v>
      </c>
      <c r="N242" s="1194">
        <v>99.510940893077944</v>
      </c>
      <c r="O242" s="12">
        <v>99.510940893077944</v>
      </c>
      <c r="P242" s="12">
        <v>99.510940893077944</v>
      </c>
      <c r="Q242" s="12">
        <v>100</v>
      </c>
      <c r="R242" s="12">
        <v>100</v>
      </c>
      <c r="S242" s="12">
        <v>100.93065354975839</v>
      </c>
      <c r="T242" s="12">
        <v>100.93065354975839</v>
      </c>
      <c r="U242" s="12">
        <v>100.93065354975839</v>
      </c>
      <c r="V242" s="12">
        <v>101.3976736734235</v>
      </c>
      <c r="W242" s="12">
        <v>102.11734629504059</v>
      </c>
      <c r="X242" s="12">
        <v>102.11734629504059</v>
      </c>
      <c r="Y242" s="12">
        <v>102.09385676535408</v>
      </c>
      <c r="Z242" s="12">
        <v>102.09385676535408</v>
      </c>
      <c r="AA242" s="12">
        <v>102.44411458532994</v>
      </c>
    </row>
    <row r="243" spans="1:27">
      <c r="A243" s="1" t="s">
        <v>524</v>
      </c>
      <c r="B243" s="1" t="s">
        <v>555</v>
      </c>
      <c r="D243" s="1">
        <v>37</v>
      </c>
      <c r="E243" s="1" t="s">
        <v>859</v>
      </c>
      <c r="F243" s="1" t="s">
        <v>885</v>
      </c>
      <c r="G243" s="1" t="str">
        <f t="shared" si="14"/>
        <v>37연립다세대연령1</v>
      </c>
      <c r="H243" s="1194">
        <v>98.256757256870301</v>
      </c>
      <c r="I243" s="1194">
        <v>98.336287682230449</v>
      </c>
      <c r="J243" s="1194">
        <v>98.453806875044947</v>
      </c>
      <c r="K243" s="1194">
        <v>98.501234161239367</v>
      </c>
      <c r="L243" s="1194">
        <v>98.784803345787807</v>
      </c>
      <c r="M243" s="1194">
        <v>98.926114372482289</v>
      </c>
      <c r="N243" s="1194">
        <v>99.282811157830082</v>
      </c>
      <c r="O243" s="12">
        <v>99.399737975782713</v>
      </c>
      <c r="P243" s="12">
        <v>99.6633611298098</v>
      </c>
      <c r="Q243" s="12">
        <v>100</v>
      </c>
      <c r="R243" s="12">
        <v>100</v>
      </c>
      <c r="S243" s="12">
        <v>100.1928229482677</v>
      </c>
      <c r="T243" s="12">
        <v>100.69263259896597</v>
      </c>
      <c r="U243" s="12">
        <v>101.13952500829049</v>
      </c>
      <c r="V243" s="12">
        <v>101.62560287092785</v>
      </c>
      <c r="W243" s="12">
        <v>101.86540996665705</v>
      </c>
      <c r="X243" s="12">
        <v>101.78812160439823</v>
      </c>
      <c r="Y243" s="12">
        <v>102.09353085173494</v>
      </c>
      <c r="Z243" s="12">
        <v>102.28184056266846</v>
      </c>
      <c r="AA243" s="12">
        <v>102.41296108813947</v>
      </c>
    </row>
    <row r="244" spans="1:27">
      <c r="A244" s="1" t="s">
        <v>524</v>
      </c>
      <c r="B244" s="1" t="s">
        <v>556</v>
      </c>
      <c r="D244" s="1">
        <v>38</v>
      </c>
      <c r="E244" s="1" t="s">
        <v>859</v>
      </c>
      <c r="F244" s="1" t="s">
        <v>885</v>
      </c>
      <c r="G244" s="1" t="str">
        <f t="shared" si="14"/>
        <v>38연립다세대연령1</v>
      </c>
      <c r="H244" s="1194">
        <v>99.309985551695576</v>
      </c>
      <c r="I244" s="1194">
        <v>99.309985551695576</v>
      </c>
      <c r="J244" s="1194">
        <v>99.722448202687303</v>
      </c>
      <c r="K244" s="1194">
        <v>99.66224645793892</v>
      </c>
      <c r="L244" s="1194">
        <v>99.782692641761869</v>
      </c>
      <c r="M244" s="1194">
        <v>99.941426913175761</v>
      </c>
      <c r="N244" s="1194">
        <v>99.706101481764804</v>
      </c>
      <c r="O244" s="12">
        <v>99.600610919271432</v>
      </c>
      <c r="P244" s="12">
        <v>99.641327426310241</v>
      </c>
      <c r="Q244" s="12">
        <v>99.784601196963365</v>
      </c>
      <c r="R244" s="12">
        <v>100</v>
      </c>
      <c r="S244" s="12">
        <v>99.72980603109977</v>
      </c>
      <c r="T244" s="12">
        <v>99.72980603109977</v>
      </c>
      <c r="U244" s="12">
        <v>99.835512951064615</v>
      </c>
      <c r="V244" s="12">
        <v>100.13547829574787</v>
      </c>
      <c r="W244" s="12">
        <v>100.69414564798002</v>
      </c>
      <c r="X244" s="12">
        <v>101.20819467410227</v>
      </c>
      <c r="Y244" s="12">
        <v>101.32279540390307</v>
      </c>
      <c r="Z244" s="12">
        <v>101.45317415042466</v>
      </c>
      <c r="AA244" s="12">
        <v>101.92980725610148</v>
      </c>
    </row>
    <row r="245" spans="1:27">
      <c r="A245" s="1" t="s">
        <v>524</v>
      </c>
      <c r="B245" s="1" t="s">
        <v>557</v>
      </c>
      <c r="D245" s="1">
        <v>39</v>
      </c>
      <c r="E245" s="1" t="s">
        <v>859</v>
      </c>
      <c r="F245" s="1" t="s">
        <v>885</v>
      </c>
      <c r="G245" s="1" t="str">
        <f t="shared" si="14"/>
        <v>39연립다세대연령1</v>
      </c>
      <c r="H245" s="1194">
        <v>98.646363054992605</v>
      </c>
      <c r="I245" s="1194">
        <v>99.933361102691592</v>
      </c>
      <c r="J245" s="1194">
        <v>99.976950426781571</v>
      </c>
      <c r="K245" s="1194">
        <v>100.05107656908554</v>
      </c>
      <c r="L245" s="1194">
        <v>100.05107656908554</v>
      </c>
      <c r="M245" s="1194">
        <v>100.05107656908554</v>
      </c>
      <c r="N245" s="1194">
        <v>100.02820500870931</v>
      </c>
      <c r="O245" s="12">
        <v>100.02820500870931</v>
      </c>
      <c r="P245" s="12">
        <v>100.02820500870931</v>
      </c>
      <c r="Q245" s="12">
        <v>100.02820500870931</v>
      </c>
      <c r="R245" s="12">
        <v>100</v>
      </c>
      <c r="S245" s="12">
        <v>100</v>
      </c>
      <c r="T245" s="12">
        <v>100</v>
      </c>
      <c r="U245" s="12">
        <v>100</v>
      </c>
      <c r="V245" s="12">
        <v>100</v>
      </c>
      <c r="W245" s="12">
        <v>100.17089155580203</v>
      </c>
      <c r="X245" s="12">
        <v>100.17089155580203</v>
      </c>
      <c r="Y245" s="12">
        <v>100.17089155580203</v>
      </c>
      <c r="Z245" s="12">
        <v>100.17089155580203</v>
      </c>
      <c r="AA245" s="12">
        <v>100.18063818619787</v>
      </c>
    </row>
    <row r="246" spans="1:27">
      <c r="A246" s="1" t="s">
        <v>655</v>
      </c>
      <c r="D246" s="1">
        <v>40</v>
      </c>
      <c r="E246" s="1" t="s">
        <v>859</v>
      </c>
      <c r="F246" s="1" t="s">
        <v>885</v>
      </c>
      <c r="G246" s="1" t="str">
        <f t="shared" si="14"/>
        <v>40연립다세대연령1</v>
      </c>
      <c r="H246" s="1194">
        <v>99.754292633161157</v>
      </c>
      <c r="I246" s="1194">
        <v>99.765432623114293</v>
      </c>
      <c r="J246" s="1194">
        <v>99.872098752804376</v>
      </c>
      <c r="K246" s="1194">
        <v>99.956691837791311</v>
      </c>
      <c r="L246" s="1194">
        <v>99.979355148875555</v>
      </c>
      <c r="M246" s="1194">
        <v>100.06263186459378</v>
      </c>
      <c r="N246" s="1194">
        <v>100.13195478885642</v>
      </c>
      <c r="O246" s="12">
        <v>100.13747594082706</v>
      </c>
      <c r="P246" s="12">
        <v>99.937795570528138</v>
      </c>
      <c r="Q246" s="12">
        <v>100.00881919225368</v>
      </c>
      <c r="R246" s="12">
        <v>100</v>
      </c>
      <c r="S246" s="12">
        <v>100.10381859611866</v>
      </c>
      <c r="T246" s="12">
        <v>100.08602078720187</v>
      </c>
      <c r="U246" s="12">
        <v>100.11300384135001</v>
      </c>
      <c r="V246" s="12">
        <v>100.29543396766904</v>
      </c>
      <c r="W246" s="12">
        <v>100.58319987863591</v>
      </c>
      <c r="X246" s="12">
        <v>100.58638032447935</v>
      </c>
      <c r="Y246" s="12">
        <v>100.66216055268926</v>
      </c>
      <c r="Z246" s="12">
        <v>100.95844769664639</v>
      </c>
      <c r="AA246" s="12">
        <v>100.92505374010953</v>
      </c>
    </row>
    <row r="247" spans="1:27">
      <c r="A247" s="1" t="s">
        <v>523</v>
      </c>
      <c r="D247" s="1">
        <v>41</v>
      </c>
      <c r="E247" s="1" t="s">
        <v>859</v>
      </c>
      <c r="F247" s="1" t="s">
        <v>885</v>
      </c>
      <c r="G247" s="1" t="str">
        <f t="shared" si="14"/>
        <v>41연립다세대연령1</v>
      </c>
      <c r="H247" s="1194">
        <v>98.898594272960821</v>
      </c>
      <c r="I247" s="1194">
        <v>99.07132438010764</v>
      </c>
      <c r="J247" s="1194">
        <v>99.086391792943886</v>
      </c>
      <c r="K247" s="1194">
        <v>99.09480388767669</v>
      </c>
      <c r="L247" s="1194">
        <v>99.111926038155161</v>
      </c>
      <c r="M247" s="1194">
        <v>99.196250596271526</v>
      </c>
      <c r="N247" s="1194">
        <v>99.134299253787361</v>
      </c>
      <c r="O247" s="12">
        <v>99.097350730979883</v>
      </c>
      <c r="P247" s="12">
        <v>99.385913345106133</v>
      </c>
      <c r="Q247" s="12">
        <v>99.770430036855316</v>
      </c>
      <c r="R247" s="12">
        <v>100</v>
      </c>
      <c r="S247" s="12">
        <v>100.33351539194533</v>
      </c>
      <c r="T247" s="12">
        <v>100.48640904134096</v>
      </c>
      <c r="U247" s="12">
        <v>100.6791314054245</v>
      </c>
      <c r="V247" s="12">
        <v>100.87055722292062</v>
      </c>
      <c r="W247" s="12">
        <v>101.10732888478854</v>
      </c>
      <c r="X247" s="12">
        <v>101.29645458503265</v>
      </c>
      <c r="Y247" s="12">
        <v>101.39643381824352</v>
      </c>
      <c r="Z247" s="12">
        <v>101.5796915641472</v>
      </c>
      <c r="AA247" s="12">
        <v>101.87069910936837</v>
      </c>
    </row>
    <row r="248" spans="1:27">
      <c r="A248" s="1" t="s">
        <v>516</v>
      </c>
      <c r="D248" s="1">
        <v>1</v>
      </c>
      <c r="E248" s="1" t="s">
        <v>859</v>
      </c>
      <c r="F248" s="1" t="s">
        <v>831</v>
      </c>
      <c r="G248" s="1" t="str">
        <f t="shared" si="14"/>
        <v>1연립다세대연령2</v>
      </c>
      <c r="H248" s="1194">
        <v>99.316927537472225</v>
      </c>
      <c r="I248" s="1194">
        <v>99.455018989859596</v>
      </c>
      <c r="J248" s="1194">
        <v>99.555541956503774</v>
      </c>
      <c r="K248" s="1194">
        <v>99.557007073043764</v>
      </c>
      <c r="L248" s="1194">
        <v>99.439981586442372</v>
      </c>
      <c r="M248" s="1194">
        <v>99.385090746625934</v>
      </c>
      <c r="N248" s="1194">
        <v>99.35171054009318</v>
      </c>
      <c r="O248" s="12">
        <v>99.339936546976091</v>
      </c>
      <c r="P248" s="12">
        <v>99.529123509512658</v>
      </c>
      <c r="Q248" s="12">
        <v>99.83884278429268</v>
      </c>
      <c r="R248" s="12">
        <v>100</v>
      </c>
      <c r="S248" s="12">
        <v>100.16477788441111</v>
      </c>
      <c r="T248" s="12">
        <v>100.25322059829271</v>
      </c>
      <c r="U248" s="12">
        <v>100.43712615304155</v>
      </c>
      <c r="V248" s="12">
        <v>100.79929398330729</v>
      </c>
      <c r="W248" s="12">
        <v>101.08367472578097</v>
      </c>
      <c r="X248" s="12">
        <v>101.2506287599938</v>
      </c>
      <c r="Y248" s="12">
        <v>101.4078862106109</v>
      </c>
      <c r="Z248" s="12">
        <v>101.61853847718845</v>
      </c>
      <c r="AA248" s="12">
        <v>101.88690752022707</v>
      </c>
    </row>
    <row r="249" spans="1:27">
      <c r="A249" s="1" t="s">
        <v>521</v>
      </c>
      <c r="D249" s="1">
        <v>2</v>
      </c>
      <c r="E249" s="1" t="s">
        <v>859</v>
      </c>
      <c r="F249" s="1" t="s">
        <v>888</v>
      </c>
      <c r="G249" s="1" t="str">
        <f t="shared" si="14"/>
        <v>2연립다세대연령2</v>
      </c>
      <c r="H249" s="1194">
        <v>99.434299760686883</v>
      </c>
      <c r="I249" s="1194">
        <v>99.570709011995703</v>
      </c>
      <c r="J249" s="1194">
        <v>99.664488313226258</v>
      </c>
      <c r="K249" s="1194">
        <v>99.580380803921599</v>
      </c>
      <c r="L249" s="1194">
        <v>99.388331992687981</v>
      </c>
      <c r="M249" s="1194">
        <v>99.29509272646257</v>
      </c>
      <c r="N249" s="1194">
        <v>99.235433996141666</v>
      </c>
      <c r="O249" s="12">
        <v>99.232730427178524</v>
      </c>
      <c r="P249" s="12">
        <v>99.476530132036984</v>
      </c>
      <c r="Q249" s="12">
        <v>99.855153973812548</v>
      </c>
      <c r="R249" s="12">
        <v>100</v>
      </c>
      <c r="S249" s="12">
        <v>100.19694472042688</v>
      </c>
      <c r="T249" s="12">
        <v>100.28975683497453</v>
      </c>
      <c r="U249" s="12">
        <v>100.5061285633694</v>
      </c>
      <c r="V249" s="12">
        <v>100.91976878794544</v>
      </c>
      <c r="W249" s="12">
        <v>101.1598701020572</v>
      </c>
      <c r="X249" s="12">
        <v>101.33011894805072</v>
      </c>
      <c r="Y249" s="12">
        <v>101.46914766244176</v>
      </c>
      <c r="Z249" s="12">
        <v>101.68987301567792</v>
      </c>
      <c r="AA249" s="12">
        <v>102.0421012544233</v>
      </c>
    </row>
    <row r="250" spans="1:27">
      <c r="A250" s="1" t="s">
        <v>1380</v>
      </c>
      <c r="D250" s="1">
        <v>3</v>
      </c>
      <c r="E250" s="1" t="s">
        <v>771</v>
      </c>
      <c r="F250" s="1" t="s">
        <v>831</v>
      </c>
      <c r="G250" s="1" t="str">
        <f t="shared" ref="G250" si="17">D250&amp;E250&amp;F250</f>
        <v>3연립다세대연령2</v>
      </c>
      <c r="H250" s="1194">
        <v>99.059541603764927</v>
      </c>
      <c r="I250" s="1194">
        <v>99.201314446036562</v>
      </c>
      <c r="J250" s="1194">
        <v>99.316599772409234</v>
      </c>
      <c r="K250" s="1194">
        <v>99.5056731557045</v>
      </c>
      <c r="L250" s="1194">
        <v>99.553552453848908</v>
      </c>
      <c r="M250" s="1194">
        <v>99.583107205746074</v>
      </c>
      <c r="N250" s="1194">
        <v>99.607654281200851</v>
      </c>
      <c r="O250" s="12">
        <v>99.575880362966174</v>
      </c>
      <c r="P250" s="12">
        <v>99.644771304941898</v>
      </c>
      <c r="Q250" s="12">
        <v>99.803015692277071</v>
      </c>
      <c r="R250" s="12">
        <v>100</v>
      </c>
      <c r="S250" s="12">
        <v>100.08583478621222</v>
      </c>
      <c r="T250" s="12">
        <v>100.16356092406092</v>
      </c>
      <c r="U250" s="12">
        <v>100.2678889997219</v>
      </c>
      <c r="V250" s="12">
        <v>100.50407327855959</v>
      </c>
      <c r="W250" s="12">
        <v>100.89681744873072</v>
      </c>
      <c r="X250" s="12">
        <v>101.05570200199668</v>
      </c>
      <c r="Y250" s="12">
        <v>101.25761323058695</v>
      </c>
      <c r="Z250" s="12">
        <v>101.44358600309505</v>
      </c>
      <c r="AA250" s="12">
        <v>101.50682398149884</v>
      </c>
    </row>
    <row r="251" spans="1:27">
      <c r="A251" s="1" t="s">
        <v>522</v>
      </c>
      <c r="D251" s="1">
        <v>4</v>
      </c>
      <c r="E251" s="1" t="s">
        <v>859</v>
      </c>
      <c r="F251" s="1" t="s">
        <v>887</v>
      </c>
      <c r="G251" s="1" t="str">
        <f t="shared" si="14"/>
        <v>4연립다세대연령2</v>
      </c>
      <c r="H251" s="1194">
        <v>99.734001488049472</v>
      </c>
      <c r="I251" s="1194">
        <v>99.7479045964389</v>
      </c>
      <c r="J251" s="1194">
        <v>99.870626310305113</v>
      </c>
      <c r="K251" s="1194">
        <v>100.01626705150711</v>
      </c>
      <c r="L251" s="1194">
        <v>99.898095485599214</v>
      </c>
      <c r="M251" s="1194">
        <v>99.805255078037476</v>
      </c>
      <c r="N251" s="1194">
        <v>99.68707504691605</v>
      </c>
      <c r="O251" s="12">
        <v>99.651361700961132</v>
      </c>
      <c r="P251" s="12">
        <v>99.694729818173329</v>
      </c>
      <c r="Q251" s="12">
        <v>99.830793834085682</v>
      </c>
      <c r="R251" s="12">
        <v>100</v>
      </c>
      <c r="S251" s="12">
        <v>100.06463638597299</v>
      </c>
      <c r="T251" s="12">
        <v>100.08890382714016</v>
      </c>
      <c r="U251" s="12">
        <v>100.1376655075783</v>
      </c>
      <c r="V251" s="12">
        <v>100.30438380679281</v>
      </c>
      <c r="W251" s="12">
        <v>100.69624421269575</v>
      </c>
      <c r="X251" s="12">
        <v>100.77649529516958</v>
      </c>
      <c r="Y251" s="12">
        <v>101.0379112061547</v>
      </c>
      <c r="Z251" s="12">
        <v>101.22642016576073</v>
      </c>
      <c r="AA251" s="12">
        <v>101.21165017841487</v>
      </c>
    </row>
    <row r="252" spans="1:27">
      <c r="A252" s="1" t="s">
        <v>853</v>
      </c>
      <c r="D252" s="1">
        <v>5</v>
      </c>
      <c r="E252" s="1" t="s">
        <v>859</v>
      </c>
      <c r="F252" s="1" t="s">
        <v>887</v>
      </c>
      <c r="G252" s="1" t="str">
        <f t="shared" si="14"/>
        <v>5연립다세대연령2</v>
      </c>
      <c r="H252" s="1194">
        <v>98.29272120568514</v>
      </c>
      <c r="I252" s="1194">
        <v>98.579013399892816</v>
      </c>
      <c r="J252" s="1194">
        <v>98.685878356488573</v>
      </c>
      <c r="K252" s="1194">
        <v>98.924119541945586</v>
      </c>
      <c r="L252" s="1194">
        <v>99.160425933784168</v>
      </c>
      <c r="M252" s="1194">
        <v>99.329300911976489</v>
      </c>
      <c r="N252" s="1194">
        <v>99.516775810172092</v>
      </c>
      <c r="O252" s="12">
        <v>99.489506005835267</v>
      </c>
      <c r="P252" s="12">
        <v>99.587587344783671</v>
      </c>
      <c r="Q252" s="12">
        <v>99.771212422727302</v>
      </c>
      <c r="R252" s="12">
        <v>100</v>
      </c>
      <c r="S252" s="12">
        <v>100.11567942468847</v>
      </c>
      <c r="T252" s="12">
        <v>100.24874258390275</v>
      </c>
      <c r="U252" s="12">
        <v>100.4144409525465</v>
      </c>
      <c r="V252" s="12">
        <v>100.73688752481769</v>
      </c>
      <c r="W252" s="12">
        <v>101.12029764100328</v>
      </c>
      <c r="X252" s="12">
        <v>101.38554332504926</v>
      </c>
      <c r="Y252" s="12">
        <v>101.50108367503977</v>
      </c>
      <c r="Z252" s="12">
        <v>101.68204267824035</v>
      </c>
      <c r="AA252" s="12">
        <v>101.85152437101101</v>
      </c>
    </row>
    <row r="253" spans="1:27">
      <c r="A253" s="1" t="s">
        <v>524</v>
      </c>
      <c r="B253" s="1" t="s">
        <v>525</v>
      </c>
      <c r="D253" s="1">
        <v>6</v>
      </c>
      <c r="E253" s="1" t="s">
        <v>859</v>
      </c>
      <c r="F253" s="1" t="s">
        <v>887</v>
      </c>
      <c r="G253" s="1" t="str">
        <f t="shared" si="14"/>
        <v>6연립다세대연령2</v>
      </c>
      <c r="H253" s="1194">
        <v>99.022530583263986</v>
      </c>
      <c r="I253" s="1194">
        <v>99.27868944731415</v>
      </c>
      <c r="J253" s="1194">
        <v>99.380167103855769</v>
      </c>
      <c r="K253" s="1194">
        <v>99.420797955502664</v>
      </c>
      <c r="L253" s="1194">
        <v>99.188721293500478</v>
      </c>
      <c r="M253" s="1194">
        <v>99.203897401181166</v>
      </c>
      <c r="N253" s="1194">
        <v>99.123867028835875</v>
      </c>
      <c r="O253" s="12">
        <v>99.053200573547372</v>
      </c>
      <c r="P253" s="12">
        <v>99.371036172223441</v>
      </c>
      <c r="Q253" s="12">
        <v>99.899368126017791</v>
      </c>
      <c r="R253" s="12">
        <v>100</v>
      </c>
      <c r="S253" s="12">
        <v>100.35729613672464</v>
      </c>
      <c r="T253" s="12">
        <v>100.50247667709451</v>
      </c>
      <c r="U253" s="12">
        <v>100.91379002113187</v>
      </c>
      <c r="V253" s="12">
        <v>101.50845212166477</v>
      </c>
      <c r="W253" s="12">
        <v>101.81936115428982</v>
      </c>
      <c r="X253" s="12">
        <v>101.98387770785277</v>
      </c>
      <c r="Y253" s="12">
        <v>102.11052207725022</v>
      </c>
      <c r="Z253" s="12">
        <v>102.48399609548284</v>
      </c>
      <c r="AA253" s="12">
        <v>102.90387862642254</v>
      </c>
    </row>
    <row r="254" spans="1:27">
      <c r="A254" s="1" t="s">
        <v>524</v>
      </c>
      <c r="B254" s="1" t="s">
        <v>525</v>
      </c>
      <c r="C254" s="1" t="s">
        <v>526</v>
      </c>
      <c r="D254" s="1">
        <v>7</v>
      </c>
      <c r="E254" s="1" t="s">
        <v>859</v>
      </c>
      <c r="F254" s="1" t="s">
        <v>887</v>
      </c>
      <c r="G254" s="1" t="str">
        <f t="shared" si="14"/>
        <v>7연립다세대연령2</v>
      </c>
      <c r="H254" s="1194">
        <v>99.184402637130461</v>
      </c>
      <c r="I254" s="1194">
        <v>99.184402637130461</v>
      </c>
      <c r="J254" s="1194">
        <v>99.286598259843942</v>
      </c>
      <c r="K254" s="1194">
        <v>99.268284351809825</v>
      </c>
      <c r="L254" s="1194">
        <v>99.086476429520857</v>
      </c>
      <c r="M254" s="1194">
        <v>99.047283629868886</v>
      </c>
      <c r="N254" s="1194">
        <v>99.01745496425238</v>
      </c>
      <c r="O254" s="12">
        <v>98.97551459486796</v>
      </c>
      <c r="P254" s="12">
        <v>99.168823352835332</v>
      </c>
      <c r="Q254" s="12">
        <v>99.772655733895945</v>
      </c>
      <c r="R254" s="12">
        <v>100</v>
      </c>
      <c r="S254" s="12">
        <v>100.19764251136105</v>
      </c>
      <c r="T254" s="12">
        <v>100.29949283456571</v>
      </c>
      <c r="U254" s="12">
        <v>100.63864662837996</v>
      </c>
      <c r="V254" s="12">
        <v>101.401967380842</v>
      </c>
      <c r="W254" s="12">
        <v>101.76938337714243</v>
      </c>
      <c r="X254" s="12">
        <v>102.01694623320883</v>
      </c>
      <c r="Y254" s="12">
        <v>102.25455328789957</v>
      </c>
      <c r="Z254" s="12">
        <v>102.54732091600542</v>
      </c>
      <c r="AA254" s="12">
        <v>102.99763939975067</v>
      </c>
    </row>
    <row r="255" spans="1:27">
      <c r="A255" s="1" t="s">
        <v>524</v>
      </c>
      <c r="B255" s="1" t="s">
        <v>525</v>
      </c>
      <c r="C255" s="1" t="s">
        <v>527</v>
      </c>
      <c r="D255" s="1">
        <v>8</v>
      </c>
      <c r="E255" s="1" t="s">
        <v>859</v>
      </c>
      <c r="F255" s="1" t="s">
        <v>887</v>
      </c>
      <c r="G255" s="1" t="str">
        <f t="shared" si="14"/>
        <v>8연립다세대연령2</v>
      </c>
      <c r="H255" s="1194">
        <v>99.5250362553532</v>
      </c>
      <c r="I255" s="1194">
        <v>99.5250362553532</v>
      </c>
      <c r="J255" s="1194">
        <v>99.5250362553532</v>
      </c>
      <c r="K255" s="1194">
        <v>99.543039702988693</v>
      </c>
      <c r="L255" s="1194">
        <v>99.543039702988693</v>
      </c>
      <c r="M255" s="1194">
        <v>99.543039702988693</v>
      </c>
      <c r="N255" s="1194">
        <v>99.470400801396607</v>
      </c>
      <c r="O255" s="12">
        <v>99.484255618295606</v>
      </c>
      <c r="P255" s="12">
        <v>99.648834223134585</v>
      </c>
      <c r="Q255" s="12">
        <v>99.841067047688185</v>
      </c>
      <c r="R255" s="12">
        <v>100</v>
      </c>
      <c r="S255" s="12">
        <v>100.15037275679106</v>
      </c>
      <c r="T255" s="12">
        <v>100.15037275679106</v>
      </c>
      <c r="U255" s="12">
        <v>100.15037275679106</v>
      </c>
      <c r="V255" s="12">
        <v>100.31555116897178</v>
      </c>
      <c r="W255" s="12">
        <v>100.93900205839481</v>
      </c>
      <c r="X255" s="12">
        <v>101.20731948061845</v>
      </c>
      <c r="Y255" s="12">
        <v>101.84409866300454</v>
      </c>
      <c r="Z255" s="12">
        <v>102.16611111148941</v>
      </c>
      <c r="AA255" s="12">
        <v>102.47148870359737</v>
      </c>
    </row>
    <row r="256" spans="1:27">
      <c r="A256" s="1" t="s">
        <v>524</v>
      </c>
      <c r="B256" s="1" t="s">
        <v>525</v>
      </c>
      <c r="C256" s="1" t="s">
        <v>528</v>
      </c>
      <c r="D256" s="1">
        <v>9</v>
      </c>
      <c r="E256" s="1" t="s">
        <v>859</v>
      </c>
      <c r="F256" s="1" t="s">
        <v>887</v>
      </c>
      <c r="G256" s="1" t="str">
        <f t="shared" si="14"/>
        <v>9연립다세대연령2</v>
      </c>
      <c r="H256" s="1194">
        <v>99.740404856574926</v>
      </c>
      <c r="I256" s="1194">
        <v>99.740404856574926</v>
      </c>
      <c r="J256" s="1194">
        <v>99.943730121179925</v>
      </c>
      <c r="K256" s="1194">
        <v>99.723742403571308</v>
      </c>
      <c r="L256" s="1194">
        <v>99.362894162395961</v>
      </c>
      <c r="M256" s="1194">
        <v>99.285189901764298</v>
      </c>
      <c r="N256" s="1194">
        <v>99.249448378062127</v>
      </c>
      <c r="O256" s="12">
        <v>99.161878068638259</v>
      </c>
      <c r="P256" s="12">
        <v>99.214966195228243</v>
      </c>
      <c r="Q256" s="12">
        <v>99.856678545605831</v>
      </c>
      <c r="R256" s="12">
        <v>100</v>
      </c>
      <c r="S256" s="12">
        <v>100.2525998017022</v>
      </c>
      <c r="T256" s="12">
        <v>100.45462989468324</v>
      </c>
      <c r="U256" s="12">
        <v>100.85361299779647</v>
      </c>
      <c r="V256" s="12">
        <v>101.32681535452541</v>
      </c>
      <c r="W256" s="12">
        <v>101.56017063447629</v>
      </c>
      <c r="X256" s="12">
        <v>101.75030671566259</v>
      </c>
      <c r="Y256" s="12">
        <v>101.66969837112939</v>
      </c>
      <c r="Z256" s="12">
        <v>102.03913944252341</v>
      </c>
      <c r="AA256" s="12">
        <v>102.4612571240277</v>
      </c>
    </row>
    <row r="257" spans="1:27">
      <c r="A257" s="1" t="s">
        <v>524</v>
      </c>
      <c r="B257" s="1" t="s">
        <v>525</v>
      </c>
      <c r="C257" s="1" t="s">
        <v>529</v>
      </c>
      <c r="D257" s="1">
        <v>10</v>
      </c>
      <c r="E257" s="1" t="s">
        <v>859</v>
      </c>
      <c r="F257" s="1" t="s">
        <v>887</v>
      </c>
      <c r="G257" s="1" t="str">
        <f t="shared" si="14"/>
        <v>10연립다세대연령2</v>
      </c>
      <c r="H257" s="1194">
        <v>98.175216886149457</v>
      </c>
      <c r="I257" s="1194">
        <v>98.175216886149457</v>
      </c>
      <c r="J257" s="1194">
        <v>98.175216886149457</v>
      </c>
      <c r="K257" s="1194">
        <v>98.442522342843247</v>
      </c>
      <c r="L257" s="1194">
        <v>98.442522342843247</v>
      </c>
      <c r="M257" s="1194">
        <v>98.442522342843247</v>
      </c>
      <c r="N257" s="1194">
        <v>98.442522342843247</v>
      </c>
      <c r="O257" s="12">
        <v>98.442522342843247</v>
      </c>
      <c r="P257" s="12">
        <v>98.862848211810643</v>
      </c>
      <c r="Q257" s="12">
        <v>99.610815942463944</v>
      </c>
      <c r="R257" s="12">
        <v>100</v>
      </c>
      <c r="S257" s="12">
        <v>100.13785970918134</v>
      </c>
      <c r="T257" s="12">
        <v>100.13785970918134</v>
      </c>
      <c r="U257" s="12">
        <v>100.53895455383869</v>
      </c>
      <c r="V257" s="12">
        <v>101.99432217056761</v>
      </c>
      <c r="W257" s="12">
        <v>102.44549961171865</v>
      </c>
      <c r="X257" s="12">
        <v>102.76881275352589</v>
      </c>
      <c r="Y257" s="12">
        <v>103.30111402069413</v>
      </c>
      <c r="Z257" s="12">
        <v>103.46666680019258</v>
      </c>
      <c r="AA257" s="12">
        <v>104.02355558771173</v>
      </c>
    </row>
    <row r="258" spans="1:27">
      <c r="A258" s="1" t="s">
        <v>524</v>
      </c>
      <c r="B258" s="1" t="s">
        <v>525</v>
      </c>
      <c r="C258" s="1" t="s">
        <v>530</v>
      </c>
      <c r="D258" s="1">
        <v>11</v>
      </c>
      <c r="E258" s="1" t="s">
        <v>859</v>
      </c>
      <c r="F258" s="1" t="s">
        <v>887</v>
      </c>
      <c r="G258" s="1" t="str">
        <f t="shared" si="14"/>
        <v>11연립다세대연령2</v>
      </c>
      <c r="H258" s="1194">
        <v>98.828950826602835</v>
      </c>
      <c r="I258" s="1194">
        <v>99.391765880993503</v>
      </c>
      <c r="J258" s="1194">
        <v>99.492381482392688</v>
      </c>
      <c r="K258" s="1194">
        <v>99.603822353067585</v>
      </c>
      <c r="L258" s="1194">
        <v>99.311352614310309</v>
      </c>
      <c r="M258" s="1194">
        <v>99.391851461830186</v>
      </c>
      <c r="N258" s="1194">
        <v>99.251502440519758</v>
      </c>
      <c r="O258" s="12">
        <v>99.146350983245313</v>
      </c>
      <c r="P258" s="12">
        <v>99.613836131468943</v>
      </c>
      <c r="Q258" s="12">
        <v>100.05138525609362</v>
      </c>
      <c r="R258" s="12">
        <v>100</v>
      </c>
      <c r="S258" s="12">
        <v>100.52095761219569</v>
      </c>
      <c r="T258" s="12">
        <v>100.71064656814531</v>
      </c>
      <c r="U258" s="12">
        <v>101.19616541331247</v>
      </c>
      <c r="V258" s="12">
        <v>101.61755009097691</v>
      </c>
      <c r="W258" s="12">
        <v>101.87053649936556</v>
      </c>
      <c r="X258" s="12">
        <v>101.95004470871862</v>
      </c>
      <c r="Y258" s="12">
        <v>101.96332289633115</v>
      </c>
      <c r="Z258" s="12">
        <v>102.41922657634697</v>
      </c>
      <c r="AA258" s="12">
        <v>102.80800721202333</v>
      </c>
    </row>
    <row r="259" spans="1:27">
      <c r="A259" s="1" t="s">
        <v>524</v>
      </c>
      <c r="B259" s="1" t="s">
        <v>525</v>
      </c>
      <c r="C259" s="1" t="s">
        <v>531</v>
      </c>
      <c r="D259" s="1">
        <v>12</v>
      </c>
      <c r="E259" s="1" t="s">
        <v>859</v>
      </c>
      <c r="F259" s="1" t="s">
        <v>887</v>
      </c>
      <c r="G259" s="1" t="str">
        <f t="shared" si="14"/>
        <v>12연립다세대연령2</v>
      </c>
      <c r="H259" s="1194">
        <v>98.29326367607915</v>
      </c>
      <c r="I259" s="1194">
        <v>99.112214748433914</v>
      </c>
      <c r="J259" s="1194">
        <v>99.50747848041209</v>
      </c>
      <c r="K259" s="1194">
        <v>99.856133524489877</v>
      </c>
      <c r="L259" s="1194">
        <v>99.776176448503463</v>
      </c>
      <c r="M259" s="1194">
        <v>100.04952127836221</v>
      </c>
      <c r="N259" s="1194">
        <v>99.85233059874237</v>
      </c>
      <c r="O259" s="12">
        <v>99.79075820750154</v>
      </c>
      <c r="P259" s="12">
        <v>100.0355967421563</v>
      </c>
      <c r="Q259" s="12">
        <v>100.30653457322987</v>
      </c>
      <c r="R259" s="12">
        <v>100</v>
      </c>
      <c r="S259" s="12">
        <v>100.23576123158944</v>
      </c>
      <c r="T259" s="12">
        <v>100.38910443741496</v>
      </c>
      <c r="U259" s="12">
        <v>100.70569011610655</v>
      </c>
      <c r="V259" s="12">
        <v>101.2722734471525</v>
      </c>
      <c r="W259" s="12">
        <v>101.54041603197217</v>
      </c>
      <c r="X259" s="12">
        <v>101.86189185765085</v>
      </c>
      <c r="Y259" s="12">
        <v>101.90965113297179</v>
      </c>
      <c r="Z259" s="12">
        <v>102.17055873619219</v>
      </c>
      <c r="AA259" s="12">
        <v>102.45174008333748</v>
      </c>
    </row>
    <row r="260" spans="1:27">
      <c r="A260" s="1" t="s">
        <v>524</v>
      </c>
      <c r="B260" s="1" t="s">
        <v>525</v>
      </c>
      <c r="C260" s="1" t="s">
        <v>532</v>
      </c>
      <c r="D260" s="1">
        <v>13</v>
      </c>
      <c r="E260" s="1" t="s">
        <v>859</v>
      </c>
      <c r="F260" s="1" t="s">
        <v>887</v>
      </c>
      <c r="G260" s="1" t="str">
        <f t="shared" si="14"/>
        <v>13연립다세대연령2</v>
      </c>
      <c r="H260" s="1194">
        <v>99.87173036463922</v>
      </c>
      <c r="I260" s="1194">
        <v>99.933860120030744</v>
      </c>
      <c r="J260" s="1194">
        <v>99.463233102066283</v>
      </c>
      <c r="K260" s="1194">
        <v>99.11836967524448</v>
      </c>
      <c r="L260" s="1194">
        <v>98.41981900282407</v>
      </c>
      <c r="M260" s="1194">
        <v>98.133990370155658</v>
      </c>
      <c r="N260" s="1194">
        <v>98.101414599663769</v>
      </c>
      <c r="O260" s="12">
        <v>97.913645506519728</v>
      </c>
      <c r="P260" s="12">
        <v>98.804371090031793</v>
      </c>
      <c r="Q260" s="12">
        <v>99.560484139020545</v>
      </c>
      <c r="R260" s="12">
        <v>100</v>
      </c>
      <c r="S260" s="12">
        <v>101.0132001709011</v>
      </c>
      <c r="T260" s="12">
        <v>101.26589033984574</v>
      </c>
      <c r="U260" s="12">
        <v>102.04504104681095</v>
      </c>
      <c r="V260" s="12">
        <v>102.21394586100936</v>
      </c>
      <c r="W260" s="12">
        <v>102.44063069914873</v>
      </c>
      <c r="X260" s="12">
        <v>102.10178619584033</v>
      </c>
      <c r="Y260" s="12">
        <v>102.05566801142929</v>
      </c>
      <c r="Z260" s="12">
        <v>102.84818223666497</v>
      </c>
      <c r="AA260" s="12">
        <v>103.42344357544731</v>
      </c>
    </row>
    <row r="261" spans="1:27">
      <c r="A261" s="1" t="s">
        <v>524</v>
      </c>
      <c r="B261" s="1" t="s">
        <v>533</v>
      </c>
      <c r="D261" s="1">
        <v>14</v>
      </c>
      <c r="E261" s="1" t="s">
        <v>859</v>
      </c>
      <c r="F261" s="1" t="s">
        <v>887</v>
      </c>
      <c r="G261" s="1" t="str">
        <f t="shared" si="14"/>
        <v>14연립다세대연령2</v>
      </c>
      <c r="H261" s="1194">
        <v>99.534328183677758</v>
      </c>
      <c r="I261" s="1194">
        <v>99.608141219288157</v>
      </c>
      <c r="J261" s="1194">
        <v>99.700865664716304</v>
      </c>
      <c r="K261" s="1194">
        <v>99.428341012616087</v>
      </c>
      <c r="L261" s="1194">
        <v>99.319130591242654</v>
      </c>
      <c r="M261" s="1194">
        <v>99.294214201216832</v>
      </c>
      <c r="N261" s="1194">
        <v>99.101053084997275</v>
      </c>
      <c r="O261" s="12">
        <v>99.100315262805395</v>
      </c>
      <c r="P261" s="12">
        <v>99.350482370478375</v>
      </c>
      <c r="Q261" s="12">
        <v>99.738055826694904</v>
      </c>
      <c r="R261" s="12">
        <v>100</v>
      </c>
      <c r="S261" s="12">
        <v>100.25175219868989</v>
      </c>
      <c r="T261" s="12">
        <v>100.3606437127027</v>
      </c>
      <c r="U261" s="12">
        <v>100.4538873839641</v>
      </c>
      <c r="V261" s="12">
        <v>100.79153228475704</v>
      </c>
      <c r="W261" s="12">
        <v>100.93736544438634</v>
      </c>
      <c r="X261" s="12">
        <v>101.12114782448191</v>
      </c>
      <c r="Y261" s="12">
        <v>101.30408521574579</v>
      </c>
      <c r="Z261" s="12">
        <v>101.50455940249319</v>
      </c>
      <c r="AA261" s="12">
        <v>101.80034669699762</v>
      </c>
    </row>
    <row r="262" spans="1:27">
      <c r="A262" s="1" t="s">
        <v>524</v>
      </c>
      <c r="B262" s="1" t="s">
        <v>533</v>
      </c>
      <c r="C262" s="1" t="s">
        <v>534</v>
      </c>
      <c r="D262" s="1">
        <v>15</v>
      </c>
      <c r="E262" s="1" t="s">
        <v>859</v>
      </c>
      <c r="F262" s="1" t="s">
        <v>887</v>
      </c>
      <c r="G262" s="1" t="str">
        <f t="shared" si="14"/>
        <v>15연립다세대연령2</v>
      </c>
      <c r="H262" s="1194">
        <v>101.17878876230178</v>
      </c>
      <c r="I262" s="1194">
        <v>101.26012133622619</v>
      </c>
      <c r="J262" s="1194">
        <v>101.47307083450005</v>
      </c>
      <c r="K262" s="1194">
        <v>101.08010161090979</v>
      </c>
      <c r="L262" s="1194">
        <v>101.06155582149854</v>
      </c>
      <c r="M262" s="1194">
        <v>101.15635067541821</v>
      </c>
      <c r="N262" s="1194">
        <v>100.73285591687795</v>
      </c>
      <c r="O262" s="12">
        <v>100.65855908393193</v>
      </c>
      <c r="P262" s="12">
        <v>100.54918173769629</v>
      </c>
      <c r="Q262" s="12">
        <v>100.28978792182622</v>
      </c>
      <c r="R262" s="12">
        <v>100</v>
      </c>
      <c r="S262" s="12">
        <v>100.13074455603753</v>
      </c>
      <c r="T262" s="12">
        <v>100.00532823839272</v>
      </c>
      <c r="U262" s="12">
        <v>99.985046819063612</v>
      </c>
      <c r="V262" s="12">
        <v>100.31103222406234</v>
      </c>
      <c r="W262" s="12">
        <v>100.30499428691961</v>
      </c>
      <c r="X262" s="12">
        <v>100.71979350967464</v>
      </c>
      <c r="Y262" s="12">
        <v>100.75634896195645</v>
      </c>
      <c r="Z262" s="12">
        <v>100.64867973033638</v>
      </c>
      <c r="AA262" s="12">
        <v>101.24377432512372</v>
      </c>
    </row>
    <row r="263" spans="1:27">
      <c r="A263" s="1" t="s">
        <v>524</v>
      </c>
      <c r="B263" s="1" t="s">
        <v>533</v>
      </c>
      <c r="C263" s="1" t="s">
        <v>535</v>
      </c>
      <c r="D263" s="1">
        <v>16</v>
      </c>
      <c r="E263" s="1" t="s">
        <v>859</v>
      </c>
      <c r="F263" s="1" t="s">
        <v>887</v>
      </c>
      <c r="G263" s="1" t="str">
        <f t="shared" si="14"/>
        <v>16연립다세대연령2</v>
      </c>
      <c r="H263" s="1194">
        <v>100.45510408848206</v>
      </c>
      <c r="I263" s="1194">
        <v>100.61596108859898</v>
      </c>
      <c r="J263" s="1194">
        <v>100.17952398145468</v>
      </c>
      <c r="K263" s="1194">
        <v>99.990342460053625</v>
      </c>
      <c r="L263" s="1194">
        <v>99.918086294408297</v>
      </c>
      <c r="M263" s="1194">
        <v>99.69858082693213</v>
      </c>
      <c r="N263" s="1194">
        <v>99.484028981714516</v>
      </c>
      <c r="O263" s="12">
        <v>99.462164695364649</v>
      </c>
      <c r="P263" s="12">
        <v>99.700147090122584</v>
      </c>
      <c r="Q263" s="12">
        <v>99.834793248544614</v>
      </c>
      <c r="R263" s="12">
        <v>100</v>
      </c>
      <c r="S263" s="12">
        <v>100.45825817284457</v>
      </c>
      <c r="T263" s="12">
        <v>100.6065786735727</v>
      </c>
      <c r="U263" s="12">
        <v>100.80677835249759</v>
      </c>
      <c r="V263" s="12">
        <v>101.28584382554568</v>
      </c>
      <c r="W263" s="12">
        <v>101.31681730884408</v>
      </c>
      <c r="X263" s="12">
        <v>101.39100941109378</v>
      </c>
      <c r="Y263" s="12">
        <v>101.77809411848411</v>
      </c>
      <c r="Z263" s="12">
        <v>101.82646305080199</v>
      </c>
      <c r="AA263" s="12">
        <v>101.89667897389</v>
      </c>
    </row>
    <row r="264" spans="1:27">
      <c r="A264" s="1" t="s">
        <v>524</v>
      </c>
      <c r="B264" s="1" t="s">
        <v>533</v>
      </c>
      <c r="C264" s="1" t="s">
        <v>536</v>
      </c>
      <c r="D264" s="1">
        <v>17</v>
      </c>
      <c r="E264" s="1" t="s">
        <v>859</v>
      </c>
      <c r="F264" s="1" t="s">
        <v>887</v>
      </c>
      <c r="G264" s="1" t="str">
        <f t="shared" si="14"/>
        <v>17연립다세대연령2</v>
      </c>
      <c r="H264" s="1194">
        <v>97.42364531005947</v>
      </c>
      <c r="I264" s="1194">
        <v>97.370541800788999</v>
      </c>
      <c r="J264" s="1194">
        <v>97.420605544571075</v>
      </c>
      <c r="K264" s="1194">
        <v>97.353326218418729</v>
      </c>
      <c r="L264" s="1194">
        <v>97.30155881262182</v>
      </c>
      <c r="M264" s="1194">
        <v>97.523207777516731</v>
      </c>
      <c r="N264" s="1194">
        <v>97.525145643348395</v>
      </c>
      <c r="O264" s="12">
        <v>97.672543458568569</v>
      </c>
      <c r="P264" s="12">
        <v>98.26121527875506</v>
      </c>
      <c r="Q264" s="12">
        <v>99.246078597344649</v>
      </c>
      <c r="R264" s="12">
        <v>100</v>
      </c>
      <c r="S264" s="12">
        <v>100.36286764099853</v>
      </c>
      <c r="T264" s="12">
        <v>100.61715819919353</v>
      </c>
      <c r="U264" s="12">
        <v>100.7259852243165</v>
      </c>
      <c r="V264" s="12">
        <v>101.1074678508358</v>
      </c>
      <c r="W264" s="12">
        <v>101.2719781916434</v>
      </c>
      <c r="X264" s="12">
        <v>101.38444115729108</v>
      </c>
      <c r="Y264" s="12">
        <v>101.61274420833963</v>
      </c>
      <c r="Z264" s="12">
        <v>102.07039058707377</v>
      </c>
      <c r="AA264" s="12">
        <v>102.28264263525568</v>
      </c>
    </row>
    <row r="265" spans="1:27">
      <c r="A265" s="1" t="s">
        <v>524</v>
      </c>
      <c r="B265" s="1" t="s">
        <v>533</v>
      </c>
      <c r="C265" s="1" t="s">
        <v>537</v>
      </c>
      <c r="D265" s="1">
        <v>18</v>
      </c>
      <c r="E265" s="1" t="s">
        <v>859</v>
      </c>
      <c r="F265" s="1" t="s">
        <v>887</v>
      </c>
      <c r="G265" s="1" t="str">
        <f t="shared" si="14"/>
        <v>18연립다세대연령2</v>
      </c>
      <c r="H265" s="1194">
        <v>102.23590621795556</v>
      </c>
      <c r="I265" s="1194">
        <v>102.61188990197924</v>
      </c>
      <c r="J265" s="1194">
        <v>102.53615880752565</v>
      </c>
      <c r="K265" s="1194">
        <v>101.60864162305485</v>
      </c>
      <c r="L265" s="1194">
        <v>101.12584271713159</v>
      </c>
      <c r="M265" s="1194">
        <v>100.4224658096787</v>
      </c>
      <c r="N265" s="1194">
        <v>99.949422824897084</v>
      </c>
      <c r="O265" s="12">
        <v>99.527651626180116</v>
      </c>
      <c r="P265" s="12">
        <v>99.60856848347683</v>
      </c>
      <c r="Q265" s="12">
        <v>100.05128453236033</v>
      </c>
      <c r="R265" s="12">
        <v>100</v>
      </c>
      <c r="S265" s="12">
        <v>100.40990441497281</v>
      </c>
      <c r="T265" s="12">
        <v>100.47761418322384</v>
      </c>
      <c r="U265" s="12">
        <v>100.59511898616516</v>
      </c>
      <c r="V265" s="12">
        <v>100.61539885552004</v>
      </c>
      <c r="W265" s="12">
        <v>100.44623944304499</v>
      </c>
      <c r="X265" s="12">
        <v>100.24116724414478</v>
      </c>
      <c r="Y265" s="12">
        <v>100.3675779786286</v>
      </c>
      <c r="Z265" s="12">
        <v>100.4805666708704</v>
      </c>
      <c r="AA265" s="12">
        <v>100.41111572197123</v>
      </c>
    </row>
    <row r="266" spans="1:27">
      <c r="A266" s="1" t="s">
        <v>524</v>
      </c>
      <c r="B266" s="1" t="s">
        <v>533</v>
      </c>
      <c r="C266" s="1" t="s">
        <v>538</v>
      </c>
      <c r="D266" s="1">
        <v>19</v>
      </c>
      <c r="E266" s="1" t="s">
        <v>859</v>
      </c>
      <c r="F266" s="1" t="s">
        <v>887</v>
      </c>
      <c r="G266" s="1" t="str">
        <f t="shared" si="14"/>
        <v>19연립다세대연령2</v>
      </c>
      <c r="H266" s="1194">
        <v>100.8623813432833</v>
      </c>
      <c r="I266" s="1194">
        <v>101.42788033050458</v>
      </c>
      <c r="J266" s="1194">
        <v>102.09644646363758</v>
      </c>
      <c r="K266" s="1194">
        <v>101.37081268089941</v>
      </c>
      <c r="L266" s="1194">
        <v>101.07949241435637</v>
      </c>
      <c r="M266" s="1194">
        <v>100.96677228645871</v>
      </c>
      <c r="N266" s="1194">
        <v>100.32027966505663</v>
      </c>
      <c r="O266" s="12">
        <v>100.27765323689179</v>
      </c>
      <c r="P266" s="12">
        <v>100.10127166175771</v>
      </c>
      <c r="Q266" s="12">
        <v>99.950383832755122</v>
      </c>
      <c r="R266" s="12">
        <v>100</v>
      </c>
      <c r="S266" s="12">
        <v>99.983439384672195</v>
      </c>
      <c r="T266" s="12">
        <v>99.983439384672195</v>
      </c>
      <c r="U266" s="12">
        <v>100.10141429581421</v>
      </c>
      <c r="V266" s="12">
        <v>100.26512195680939</v>
      </c>
      <c r="W266" s="12">
        <v>100.6177676578744</v>
      </c>
      <c r="X266" s="12">
        <v>100.49534987266443</v>
      </c>
      <c r="Y266" s="12">
        <v>100.67623685415212</v>
      </c>
      <c r="Z266" s="12">
        <v>100.743642574619</v>
      </c>
      <c r="AA266" s="12">
        <v>100.81554541070383</v>
      </c>
    </row>
    <row r="267" spans="1:27">
      <c r="A267" s="1" t="s">
        <v>524</v>
      </c>
      <c r="B267" s="1" t="s">
        <v>533</v>
      </c>
      <c r="C267" s="1" t="s">
        <v>539</v>
      </c>
      <c r="D267" s="1">
        <v>20</v>
      </c>
      <c r="E267" s="1" t="s">
        <v>859</v>
      </c>
      <c r="F267" s="1" t="s">
        <v>887</v>
      </c>
      <c r="G267" s="1" t="str">
        <f t="shared" si="14"/>
        <v>20연립다세대연령2</v>
      </c>
      <c r="H267" s="1194">
        <v>100.92811685878385</v>
      </c>
      <c r="I267" s="1194">
        <v>100.92811685878385</v>
      </c>
      <c r="J267" s="1194">
        <v>100.69188268689878</v>
      </c>
      <c r="K267" s="1194">
        <v>100.56600324480871</v>
      </c>
      <c r="L267" s="1194">
        <v>100.39073194371986</v>
      </c>
      <c r="M267" s="1194">
        <v>100.28731607684692</v>
      </c>
      <c r="N267" s="1194">
        <v>100.28731607684692</v>
      </c>
      <c r="O267" s="12">
        <v>100.33307577727933</v>
      </c>
      <c r="P267" s="12">
        <v>99.929540946209727</v>
      </c>
      <c r="Q267" s="12">
        <v>99.830297171056642</v>
      </c>
      <c r="R267" s="12">
        <v>100</v>
      </c>
      <c r="S267" s="12">
        <v>99.669936661177758</v>
      </c>
      <c r="T267" s="12">
        <v>99.585463188075536</v>
      </c>
      <c r="U267" s="12">
        <v>99.758308856976939</v>
      </c>
      <c r="V267" s="12">
        <v>99.784862519628732</v>
      </c>
      <c r="W267" s="12">
        <v>100.42316807022227</v>
      </c>
      <c r="X267" s="12">
        <v>100.81493489511544</v>
      </c>
      <c r="Y267" s="12">
        <v>100.8182956274037</v>
      </c>
      <c r="Z267" s="12">
        <v>101.09234953116967</v>
      </c>
      <c r="AA267" s="12">
        <v>101.60871255006913</v>
      </c>
    </row>
    <row r="268" spans="1:27">
      <c r="A268" s="1" t="s">
        <v>524</v>
      </c>
      <c r="B268" s="1" t="s">
        <v>533</v>
      </c>
      <c r="C268" s="1" t="s">
        <v>540</v>
      </c>
      <c r="D268" s="1">
        <v>21</v>
      </c>
      <c r="E268" s="1" t="s">
        <v>859</v>
      </c>
      <c r="F268" s="1" t="s">
        <v>887</v>
      </c>
      <c r="G268" s="1" t="str">
        <f t="shared" si="14"/>
        <v>21연립다세대연령2</v>
      </c>
      <c r="H268" s="1194">
        <v>98.852101565525487</v>
      </c>
      <c r="I268" s="1194">
        <v>98.852101565525487</v>
      </c>
      <c r="J268" s="1194">
        <v>99.944631013988143</v>
      </c>
      <c r="K268" s="1194">
        <v>99.802740573354683</v>
      </c>
      <c r="L268" s="1194">
        <v>99.802740573354683</v>
      </c>
      <c r="M268" s="1194">
        <v>99.66888085060198</v>
      </c>
      <c r="N268" s="1194">
        <v>99.509248034773734</v>
      </c>
      <c r="O268" s="12">
        <v>99.58250586454534</v>
      </c>
      <c r="P268" s="12">
        <v>100.02718667647473</v>
      </c>
      <c r="Q268" s="12">
        <v>100.00536352516583</v>
      </c>
      <c r="R268" s="12">
        <v>100</v>
      </c>
      <c r="S268" s="12">
        <v>99.953713572395003</v>
      </c>
      <c r="T268" s="12">
        <v>99.953713572395003</v>
      </c>
      <c r="U268" s="12">
        <v>99.953713572395003</v>
      </c>
      <c r="V268" s="12">
        <v>100.65639355694505</v>
      </c>
      <c r="W268" s="12">
        <v>101.16037355854152</v>
      </c>
      <c r="X268" s="12">
        <v>101.86857444607456</v>
      </c>
      <c r="Y268" s="12">
        <v>102.0813169607552</v>
      </c>
      <c r="Z268" s="12">
        <v>101.78125795171742</v>
      </c>
      <c r="AA268" s="12">
        <v>102.60705171532294</v>
      </c>
    </row>
    <row r="269" spans="1:27">
      <c r="A269" s="1" t="s">
        <v>524</v>
      </c>
      <c r="B269" s="1" t="s">
        <v>541</v>
      </c>
      <c r="D269" s="1">
        <v>22</v>
      </c>
      <c r="E269" s="1" t="s">
        <v>859</v>
      </c>
      <c r="F269" s="1" t="s">
        <v>887</v>
      </c>
      <c r="G269" s="1" t="str">
        <f t="shared" si="14"/>
        <v>22연립다세대연령2</v>
      </c>
      <c r="H269" s="1194">
        <v>100.12584599672826</v>
      </c>
      <c r="I269" s="1194">
        <v>100.12584599672826</v>
      </c>
      <c r="J269" s="1194">
        <v>100.20505782250972</v>
      </c>
      <c r="K269" s="1194">
        <v>100.22110620131578</v>
      </c>
      <c r="L269" s="1194">
        <v>99.952900014480988</v>
      </c>
      <c r="M269" s="1194">
        <v>99.49246296185872</v>
      </c>
      <c r="N269" s="1194">
        <v>99.737906102336808</v>
      </c>
      <c r="O269" s="12">
        <v>99.878002020551264</v>
      </c>
      <c r="P269" s="12">
        <v>99.949569455121093</v>
      </c>
      <c r="Q269" s="12">
        <v>99.988872570043114</v>
      </c>
      <c r="R269" s="12">
        <v>100</v>
      </c>
      <c r="S269" s="12">
        <v>99.733168705798107</v>
      </c>
      <c r="T269" s="12">
        <v>99.678469649954266</v>
      </c>
      <c r="U269" s="12">
        <v>99.683989456814871</v>
      </c>
      <c r="V269" s="12">
        <v>99.832754279656044</v>
      </c>
      <c r="W269" s="12">
        <v>100.08819057755602</v>
      </c>
      <c r="X269" s="12">
        <v>100.24631906207948</v>
      </c>
      <c r="Y269" s="12">
        <v>100.33226249539722</v>
      </c>
      <c r="Z269" s="12">
        <v>100.25056205305711</v>
      </c>
      <c r="AA269" s="12">
        <v>100.5561154522421</v>
      </c>
    </row>
    <row r="270" spans="1:27">
      <c r="A270" s="1" t="s">
        <v>524</v>
      </c>
      <c r="B270" s="1" t="s">
        <v>542</v>
      </c>
      <c r="D270" s="1">
        <v>23</v>
      </c>
      <c r="E270" s="1" t="s">
        <v>859</v>
      </c>
      <c r="F270" s="1" t="s">
        <v>887</v>
      </c>
      <c r="G270" s="1" t="str">
        <f t="shared" si="14"/>
        <v>23연립다세대연령2</v>
      </c>
      <c r="H270" s="1194">
        <v>99.688556759585538</v>
      </c>
      <c r="I270" s="1194">
        <v>99.688556759585538</v>
      </c>
      <c r="J270" s="1194">
        <v>99.815136494050222</v>
      </c>
      <c r="K270" s="1194">
        <v>100.00354414183867</v>
      </c>
      <c r="L270" s="1194">
        <v>99.907442222571461</v>
      </c>
      <c r="M270" s="1194">
        <v>99.854979660173925</v>
      </c>
      <c r="N270" s="1194">
        <v>99.792137653707485</v>
      </c>
      <c r="O270" s="12">
        <v>99.738230590590703</v>
      </c>
      <c r="P270" s="12">
        <v>99.873625826740977</v>
      </c>
      <c r="Q270" s="12">
        <v>99.975859752374276</v>
      </c>
      <c r="R270" s="12">
        <v>100</v>
      </c>
      <c r="S270" s="12">
        <v>99.972849518574904</v>
      </c>
      <c r="T270" s="12">
        <v>100.01073322067411</v>
      </c>
      <c r="U270" s="12">
        <v>100.01660361171622</v>
      </c>
      <c r="V270" s="12">
        <v>100.15793101969889</v>
      </c>
      <c r="W270" s="12">
        <v>100.24662171407932</v>
      </c>
      <c r="X270" s="12">
        <v>100.2940890560001</v>
      </c>
      <c r="Y270" s="12">
        <v>100.26530384579743</v>
      </c>
      <c r="Z270" s="12">
        <v>100.09856928796648</v>
      </c>
      <c r="AA270" s="12">
        <v>99.977001341454738</v>
      </c>
    </row>
    <row r="271" spans="1:27">
      <c r="A271" s="1" t="s">
        <v>524</v>
      </c>
      <c r="B271" s="1" t="s">
        <v>542</v>
      </c>
      <c r="C271" s="1" t="s">
        <v>543</v>
      </c>
      <c r="D271" s="1">
        <v>24</v>
      </c>
      <c r="E271" s="1" t="s">
        <v>859</v>
      </c>
      <c r="F271" s="1" t="s">
        <v>887</v>
      </c>
      <c r="G271" s="1" t="str">
        <f t="shared" si="14"/>
        <v>24연립다세대연령2</v>
      </c>
      <c r="H271" s="1194">
        <v>99.151428973776532</v>
      </c>
      <c r="I271" s="1194">
        <v>99.151428973776532</v>
      </c>
      <c r="J271" s="1194">
        <v>99.323857706196549</v>
      </c>
      <c r="K271" s="1194">
        <v>99.71676078386723</v>
      </c>
      <c r="L271" s="1194">
        <v>99.71676078386723</v>
      </c>
      <c r="M271" s="1194">
        <v>99.618318713996032</v>
      </c>
      <c r="N271" s="1194">
        <v>99.618318713996032</v>
      </c>
      <c r="O271" s="12">
        <v>99.593839650984378</v>
      </c>
      <c r="P271" s="12">
        <v>99.851155333376624</v>
      </c>
      <c r="Q271" s="12">
        <v>100.00727005029395</v>
      </c>
      <c r="R271" s="12">
        <v>100</v>
      </c>
      <c r="S271" s="12">
        <v>99.764749850464867</v>
      </c>
      <c r="T271" s="12">
        <v>99.63419191204315</v>
      </c>
      <c r="U271" s="12">
        <v>99.724418096327355</v>
      </c>
      <c r="V271" s="12">
        <v>99.705379416082934</v>
      </c>
      <c r="W271" s="12">
        <v>99.743944887627705</v>
      </c>
      <c r="X271" s="12">
        <v>99.647811343577231</v>
      </c>
      <c r="Y271" s="12">
        <v>99.544330798086165</v>
      </c>
      <c r="Z271" s="12">
        <v>99.411862074179297</v>
      </c>
      <c r="AA271" s="12">
        <v>99.45297584601407</v>
      </c>
    </row>
    <row r="272" spans="1:27">
      <c r="A272" s="1" t="s">
        <v>524</v>
      </c>
      <c r="B272" s="1" t="s">
        <v>542</v>
      </c>
      <c r="C272" s="1" t="s">
        <v>544</v>
      </c>
      <c r="D272" s="1">
        <v>25</v>
      </c>
      <c r="E272" s="1" t="s">
        <v>859</v>
      </c>
      <c r="F272" s="1" t="s">
        <v>887</v>
      </c>
      <c r="G272" s="1" t="str">
        <f t="shared" ref="G272:G339" si="18">D272&amp;E272&amp;F272</f>
        <v>25연립다세대연령2</v>
      </c>
      <c r="H272" s="1194">
        <v>99.669951832562461</v>
      </c>
      <c r="I272" s="1194">
        <v>99.669951832562461</v>
      </c>
      <c r="J272" s="1194">
        <v>99.769520963189677</v>
      </c>
      <c r="K272" s="1194">
        <v>99.99298023798147</v>
      </c>
      <c r="L272" s="1194">
        <v>100</v>
      </c>
      <c r="M272" s="1194">
        <v>100</v>
      </c>
      <c r="N272" s="1194">
        <v>100</v>
      </c>
      <c r="O272" s="12">
        <v>100</v>
      </c>
      <c r="P272" s="12">
        <v>100</v>
      </c>
      <c r="Q272" s="12">
        <v>100</v>
      </c>
      <c r="R272" s="12">
        <v>100</v>
      </c>
      <c r="S272" s="12">
        <v>99.998170491838607</v>
      </c>
      <c r="T272" s="12">
        <v>99.998170491838607</v>
      </c>
      <c r="U272" s="12">
        <v>99.906647865833079</v>
      </c>
      <c r="V272" s="12">
        <v>100.20765455551989</v>
      </c>
      <c r="W272" s="12">
        <v>100.55896470577979</v>
      </c>
      <c r="X272" s="12">
        <v>100.7131582269716</v>
      </c>
      <c r="Y272" s="12">
        <v>100.7131582269716</v>
      </c>
      <c r="Z272" s="12">
        <v>100.4096668022292</v>
      </c>
      <c r="AA272" s="12">
        <v>100.26932079538425</v>
      </c>
    </row>
    <row r="273" spans="1:27">
      <c r="A273" s="1" t="s">
        <v>524</v>
      </c>
      <c r="B273" s="1" t="s">
        <v>542</v>
      </c>
      <c r="C273" s="1" t="s">
        <v>545</v>
      </c>
      <c r="D273" s="1">
        <v>26</v>
      </c>
      <c r="E273" s="1" t="s">
        <v>859</v>
      </c>
      <c r="F273" s="1" t="s">
        <v>887</v>
      </c>
      <c r="G273" s="1" t="str">
        <f t="shared" si="18"/>
        <v>26연립다세대연령2</v>
      </c>
      <c r="H273" s="1194">
        <v>100.80849029358656</v>
      </c>
      <c r="I273" s="1194">
        <v>100.80849029358656</v>
      </c>
      <c r="J273" s="1194">
        <v>100.89244592530093</v>
      </c>
      <c r="K273" s="1194">
        <v>100.60038152462548</v>
      </c>
      <c r="L273" s="1194">
        <v>100.1182272380138</v>
      </c>
      <c r="M273" s="1194">
        <v>100.06073747941231</v>
      </c>
      <c r="N273" s="1194">
        <v>99.75498588961382</v>
      </c>
      <c r="O273" s="12">
        <v>99.54230208014539</v>
      </c>
      <c r="P273" s="12">
        <v>99.684222851578397</v>
      </c>
      <c r="Q273" s="12">
        <v>99.868153759289186</v>
      </c>
      <c r="R273" s="12">
        <v>100</v>
      </c>
      <c r="S273" s="12">
        <v>100.36086280055407</v>
      </c>
      <c r="T273" s="12">
        <v>100.81681795218189</v>
      </c>
      <c r="U273" s="12">
        <v>100.81681795218189</v>
      </c>
      <c r="V273" s="12">
        <v>101.01418576830174</v>
      </c>
      <c r="W273" s="12">
        <v>100.74907137471321</v>
      </c>
      <c r="X273" s="12">
        <v>100.9113314233316</v>
      </c>
      <c r="Y273" s="12">
        <v>100.98913593434075</v>
      </c>
      <c r="Z273" s="12">
        <v>100.98913593434075</v>
      </c>
      <c r="AA273" s="12">
        <v>100.55902058981707</v>
      </c>
    </row>
    <row r="274" spans="1:27">
      <c r="A274" s="1" t="s">
        <v>524</v>
      </c>
      <c r="B274" s="1" t="s">
        <v>546</v>
      </c>
      <c r="D274" s="1">
        <v>27</v>
      </c>
      <c r="E274" s="1" t="s">
        <v>859</v>
      </c>
      <c r="F274" s="1" t="s">
        <v>887</v>
      </c>
      <c r="G274" s="1" t="str">
        <f t="shared" si="18"/>
        <v>27연립다세대연령2</v>
      </c>
      <c r="H274" s="1194">
        <v>102.00550487502746</v>
      </c>
      <c r="I274" s="1194">
        <v>102.03718893032726</v>
      </c>
      <c r="J274" s="1194">
        <v>101.77745052744275</v>
      </c>
      <c r="K274" s="1194">
        <v>101.6748252777663</v>
      </c>
      <c r="L274" s="1194">
        <v>101.06269785146577</v>
      </c>
      <c r="M274" s="1194">
        <v>100.51427474473302</v>
      </c>
      <c r="N274" s="1194">
        <v>99.852400594582946</v>
      </c>
      <c r="O274" s="12">
        <v>99.52799073715633</v>
      </c>
      <c r="P274" s="12">
        <v>99.640268224533003</v>
      </c>
      <c r="Q274" s="12">
        <v>99.839040999152274</v>
      </c>
      <c r="R274" s="12">
        <v>100</v>
      </c>
      <c r="S274" s="12">
        <v>100.15653161863021</v>
      </c>
      <c r="T274" s="12">
        <v>100.15653161863021</v>
      </c>
      <c r="U274" s="12">
        <v>100.28072438047869</v>
      </c>
      <c r="V274" s="12">
        <v>100.59869903844015</v>
      </c>
      <c r="W274" s="12">
        <v>101.00586066910822</v>
      </c>
      <c r="X274" s="12">
        <v>100.92589116887542</v>
      </c>
      <c r="Y274" s="12">
        <v>100.97516450581494</v>
      </c>
      <c r="Z274" s="12">
        <v>101.26544466799547</v>
      </c>
      <c r="AA274" s="12">
        <v>101.30274251200588</v>
      </c>
    </row>
    <row r="275" spans="1:27">
      <c r="A275" s="1" t="s">
        <v>524</v>
      </c>
      <c r="B275" s="1" t="s">
        <v>547</v>
      </c>
      <c r="D275" s="1">
        <v>28</v>
      </c>
      <c r="E275" s="1" t="s">
        <v>859</v>
      </c>
      <c r="F275" s="1" t="s">
        <v>887</v>
      </c>
      <c r="G275" s="1" t="str">
        <f t="shared" si="18"/>
        <v>28연립다세대연령2</v>
      </c>
      <c r="H275" s="1194">
        <v>99.951453193080283</v>
      </c>
      <c r="I275" s="1194">
        <v>99.951453193080283</v>
      </c>
      <c r="J275" s="1194">
        <v>99.770862840599534</v>
      </c>
      <c r="K275" s="1194">
        <v>99.938175813722623</v>
      </c>
      <c r="L275" s="1194">
        <v>99.938175813722623</v>
      </c>
      <c r="M275" s="1194">
        <v>99.938175813722623</v>
      </c>
      <c r="N275" s="1194">
        <v>99.938175813722623</v>
      </c>
      <c r="O275" s="12">
        <v>99.938175813722623</v>
      </c>
      <c r="P275" s="12">
        <v>99.938175813722623</v>
      </c>
      <c r="Q275" s="12">
        <v>99.938175813722623</v>
      </c>
      <c r="R275" s="12">
        <v>100</v>
      </c>
      <c r="S275" s="12">
        <v>100</v>
      </c>
      <c r="T275" s="12">
        <v>100.24244736999771</v>
      </c>
      <c r="U275" s="12">
        <v>100.24244736999771</v>
      </c>
      <c r="V275" s="12">
        <v>100.24244736999771</v>
      </c>
      <c r="W275" s="12">
        <v>101.14306766591179</v>
      </c>
      <c r="X275" s="12">
        <v>101.42995419999552</v>
      </c>
      <c r="Y275" s="12">
        <v>102.20991501651014</v>
      </c>
      <c r="Z275" s="12">
        <v>102.20991501651014</v>
      </c>
      <c r="AA275" s="12">
        <v>102.20991501651014</v>
      </c>
    </row>
    <row r="276" spans="1:27">
      <c r="A276" s="1" t="s">
        <v>524</v>
      </c>
      <c r="B276" s="1" t="s">
        <v>548</v>
      </c>
      <c r="D276" s="1">
        <v>29</v>
      </c>
      <c r="E276" s="1" t="s">
        <v>859</v>
      </c>
      <c r="F276" s="1" t="s">
        <v>887</v>
      </c>
      <c r="G276" s="1" t="str">
        <f t="shared" si="18"/>
        <v>29연립다세대연령2</v>
      </c>
      <c r="H276" s="1194">
        <v>98.810170917396576</v>
      </c>
      <c r="I276" s="1194">
        <v>98.845874642463613</v>
      </c>
      <c r="J276" s="1194">
        <v>99.023509540597473</v>
      </c>
      <c r="K276" s="1194">
        <v>99.14719416293724</v>
      </c>
      <c r="L276" s="1194">
        <v>99.16429599278905</v>
      </c>
      <c r="M276" s="1194">
        <v>99.180123119905574</v>
      </c>
      <c r="N276" s="1194">
        <v>99.180123119905574</v>
      </c>
      <c r="O276" s="12">
        <v>99.399714273659129</v>
      </c>
      <c r="P276" s="12">
        <v>99.427985137067623</v>
      </c>
      <c r="Q276" s="12">
        <v>99.632882748931792</v>
      </c>
      <c r="R276" s="12">
        <v>100</v>
      </c>
      <c r="S276" s="12">
        <v>100.23265081986092</v>
      </c>
      <c r="T276" s="12">
        <v>100.23265081986092</v>
      </c>
      <c r="U276" s="12">
        <v>100.27160013377421</v>
      </c>
      <c r="V276" s="12">
        <v>100.42167705809536</v>
      </c>
      <c r="W276" s="12">
        <v>101.36005966173857</v>
      </c>
      <c r="X276" s="12">
        <v>101.5489297170256</v>
      </c>
      <c r="Y276" s="12">
        <v>102.36304311154018</v>
      </c>
      <c r="Z276" s="12">
        <v>103.24181156731147</v>
      </c>
      <c r="AA276" s="12">
        <v>103.43294832075752</v>
      </c>
    </row>
    <row r="277" spans="1:27">
      <c r="A277" s="1" t="s">
        <v>524</v>
      </c>
      <c r="B277" s="1" t="s">
        <v>549</v>
      </c>
      <c r="D277" s="1">
        <v>30</v>
      </c>
      <c r="E277" s="1" t="s">
        <v>859</v>
      </c>
      <c r="F277" s="1" t="s">
        <v>887</v>
      </c>
      <c r="G277" s="1" t="str">
        <f t="shared" si="18"/>
        <v>30연립다세대연령2</v>
      </c>
      <c r="H277" s="1194">
        <v>99.237159743874997</v>
      </c>
      <c r="I277" s="1194">
        <v>99.237159743874997</v>
      </c>
      <c r="J277" s="1194">
        <v>99.762964682697557</v>
      </c>
      <c r="K277" s="1194">
        <v>100.0949313574027</v>
      </c>
      <c r="L277" s="1194">
        <v>100.16062287479829</v>
      </c>
      <c r="M277" s="1194">
        <v>100.19594079404415</v>
      </c>
      <c r="N277" s="1194">
        <v>100.23088914277837</v>
      </c>
      <c r="O277" s="12">
        <v>100.00699791971937</v>
      </c>
      <c r="P277" s="12">
        <v>99.596646998003692</v>
      </c>
      <c r="Q277" s="12">
        <v>99.653190602524248</v>
      </c>
      <c r="R277" s="12">
        <v>100</v>
      </c>
      <c r="S277" s="12">
        <v>99.978253522484223</v>
      </c>
      <c r="T277" s="12">
        <v>99.962503206648819</v>
      </c>
      <c r="U277" s="12">
        <v>100.19014928311793</v>
      </c>
      <c r="V277" s="12">
        <v>100.40823882526149</v>
      </c>
      <c r="W277" s="12">
        <v>100.67321719030767</v>
      </c>
      <c r="X277" s="12">
        <v>100.74788381504325</v>
      </c>
      <c r="Y277" s="12">
        <v>101.08255173884397</v>
      </c>
      <c r="Z277" s="12">
        <v>101.15480067117004</v>
      </c>
      <c r="AA277" s="12">
        <v>101.06620379987328</v>
      </c>
    </row>
    <row r="278" spans="1:27">
      <c r="A278" s="1" t="s">
        <v>524</v>
      </c>
      <c r="B278" s="1" t="s">
        <v>1381</v>
      </c>
      <c r="D278" s="1">
        <v>31</v>
      </c>
      <c r="E278" s="1" t="s">
        <v>771</v>
      </c>
      <c r="F278" s="1" t="s">
        <v>887</v>
      </c>
      <c r="G278" s="1" t="str">
        <f t="shared" ref="G278" si="19">D278&amp;E278&amp;F278</f>
        <v>31연립다세대연령2</v>
      </c>
      <c r="H278" s="1194"/>
      <c r="I278" s="1194"/>
      <c r="J278" s="1194"/>
      <c r="K278" s="1194"/>
      <c r="L278" s="1194"/>
      <c r="M278" s="1194"/>
      <c r="N278" s="1194"/>
      <c r="R278" s="12">
        <v>100</v>
      </c>
      <c r="S278" s="12">
        <v>100</v>
      </c>
      <c r="T278" s="12">
        <v>104.78812723522897</v>
      </c>
      <c r="U278" s="12">
        <v>109.02833707835384</v>
      </c>
      <c r="V278" s="12">
        <v>112.10039625933115</v>
      </c>
      <c r="W278" s="12">
        <v>115.36506829764397</v>
      </c>
      <c r="X278" s="12">
        <v>116.5058099921231</v>
      </c>
      <c r="Y278" s="12">
        <v>117.5896986361368</v>
      </c>
      <c r="Z278" s="12">
        <v>118.18508131641541</v>
      </c>
      <c r="AA278" s="12">
        <v>119.04444636499237</v>
      </c>
    </row>
    <row r="279" spans="1:27">
      <c r="A279" s="1" t="s">
        <v>524</v>
      </c>
      <c r="B279" s="1" t="s">
        <v>550</v>
      </c>
      <c r="D279" s="1">
        <v>32</v>
      </c>
      <c r="E279" s="1" t="s">
        <v>859</v>
      </c>
      <c r="F279" s="1" t="s">
        <v>887</v>
      </c>
      <c r="G279" s="1" t="str">
        <f t="shared" si="18"/>
        <v>32연립다세대연령2</v>
      </c>
      <c r="H279" s="1194">
        <v>97.157960542484958</v>
      </c>
      <c r="I279" s="1194">
        <v>97.606009231172422</v>
      </c>
      <c r="J279" s="1194">
        <v>97.722352624907359</v>
      </c>
      <c r="K279" s="1194">
        <v>97.722352624907359</v>
      </c>
      <c r="L279" s="1194">
        <v>98.619759294812738</v>
      </c>
      <c r="M279" s="1194">
        <v>98.935898829757889</v>
      </c>
      <c r="N279" s="1194">
        <v>99.26462407487783</v>
      </c>
      <c r="O279" s="12">
        <v>99.26462407487783</v>
      </c>
      <c r="P279" s="12">
        <v>99.26462407487783</v>
      </c>
      <c r="Q279" s="12">
        <v>99.476297633488514</v>
      </c>
      <c r="R279" s="12">
        <v>100</v>
      </c>
      <c r="S279" s="12">
        <v>100.29386677740655</v>
      </c>
      <c r="T279" s="12">
        <v>100.07415535226004</v>
      </c>
      <c r="U279" s="12">
        <v>100.3213513579323</v>
      </c>
      <c r="V279" s="12">
        <v>100.68281151942639</v>
      </c>
      <c r="W279" s="12">
        <v>100.71701682696576</v>
      </c>
      <c r="X279" s="12">
        <v>101.21279443443601</v>
      </c>
      <c r="Y279" s="12">
        <v>101.00676836962299</v>
      </c>
      <c r="Z279" s="12">
        <v>101.00676836962299</v>
      </c>
      <c r="AA279" s="12">
        <v>100.94208774184732</v>
      </c>
    </row>
    <row r="280" spans="1:27">
      <c r="A280" s="1" t="s">
        <v>524</v>
      </c>
      <c r="B280" s="1" t="s">
        <v>551</v>
      </c>
      <c r="D280" s="1">
        <v>33</v>
      </c>
      <c r="E280" s="1" t="s">
        <v>859</v>
      </c>
      <c r="F280" s="1" t="s">
        <v>887</v>
      </c>
      <c r="G280" s="1" t="str">
        <f t="shared" si="18"/>
        <v>33연립다세대연령2</v>
      </c>
      <c r="H280" s="1194">
        <v>99.580270084702804</v>
      </c>
      <c r="I280" s="1194">
        <v>99.580270084702804</v>
      </c>
      <c r="J280" s="1194">
        <v>99.216094761177203</v>
      </c>
      <c r="K280" s="1194">
        <v>100.52856323962908</v>
      </c>
      <c r="L280" s="1194">
        <v>100.83463228819802</v>
      </c>
      <c r="M280" s="1194">
        <v>100.50012915846713</v>
      </c>
      <c r="N280" s="1194">
        <v>100.50012915846713</v>
      </c>
      <c r="O280" s="12">
        <v>100.17653143782508</v>
      </c>
      <c r="P280" s="12">
        <v>100.17653143782508</v>
      </c>
      <c r="Q280" s="12">
        <v>100.17653143782508</v>
      </c>
      <c r="R280" s="12">
        <v>100</v>
      </c>
      <c r="S280" s="12">
        <v>100.2948761536728</v>
      </c>
      <c r="T280" s="12">
        <v>100.79648007376582</v>
      </c>
      <c r="U280" s="12">
        <v>101.24629133176228</v>
      </c>
      <c r="V280" s="12">
        <v>101.87991252520953</v>
      </c>
      <c r="W280" s="12">
        <v>102.24892014023791</v>
      </c>
      <c r="X280" s="12">
        <v>102.48714750582064</v>
      </c>
      <c r="Y280" s="12">
        <v>102.48714750582064</v>
      </c>
      <c r="Z280" s="12">
        <v>102.83148140356377</v>
      </c>
      <c r="AA280" s="12">
        <v>103.0005207685647</v>
      </c>
    </row>
    <row r="281" spans="1:27">
      <c r="A281" s="1" t="s">
        <v>524</v>
      </c>
      <c r="B281" s="1" t="s">
        <v>552</v>
      </c>
      <c r="D281" s="1">
        <v>34</v>
      </c>
      <c r="E281" s="1" t="s">
        <v>859</v>
      </c>
      <c r="F281" s="1" t="s">
        <v>887</v>
      </c>
      <c r="G281" s="1" t="str">
        <f t="shared" si="18"/>
        <v>34연립다세대연령2</v>
      </c>
      <c r="H281" s="1194">
        <v>97.495924293753035</v>
      </c>
      <c r="I281" s="1194">
        <v>97.559520119975318</v>
      </c>
      <c r="J281" s="1194">
        <v>97.932628191940651</v>
      </c>
      <c r="K281" s="1194">
        <v>98.151445623015732</v>
      </c>
      <c r="L281" s="1194">
        <v>98.151445623015732</v>
      </c>
      <c r="M281" s="1194">
        <v>98.151445623015732</v>
      </c>
      <c r="N281" s="1194">
        <v>98.85269878906746</v>
      </c>
      <c r="O281" s="12">
        <v>98.896556913328524</v>
      </c>
      <c r="P281" s="12">
        <v>98.954202537332819</v>
      </c>
      <c r="Q281" s="12">
        <v>99.379757203271382</v>
      </c>
      <c r="R281" s="12">
        <v>100</v>
      </c>
      <c r="S281" s="12">
        <v>100.42245447976283</v>
      </c>
      <c r="T281" s="12">
        <v>100.64073748352776</v>
      </c>
      <c r="U281" s="12">
        <v>100.58385736525078</v>
      </c>
      <c r="V281" s="12">
        <v>100.73543689867755</v>
      </c>
      <c r="W281" s="12">
        <v>100.9028492058231</v>
      </c>
      <c r="X281" s="12">
        <v>100.93035407096605</v>
      </c>
      <c r="Y281" s="12">
        <v>101.12289104854572</v>
      </c>
      <c r="Z281" s="12">
        <v>101.14046844366713</v>
      </c>
      <c r="AA281" s="12">
        <v>101.39042968581423</v>
      </c>
    </row>
    <row r="282" spans="1:27">
      <c r="A282" s="1" t="s">
        <v>524</v>
      </c>
      <c r="B282" s="1" t="s">
        <v>553</v>
      </c>
      <c r="D282" s="1">
        <v>35</v>
      </c>
      <c r="E282" s="1" t="s">
        <v>859</v>
      </c>
      <c r="F282" s="1" t="s">
        <v>887</v>
      </c>
      <c r="G282" s="1" t="str">
        <f t="shared" si="18"/>
        <v>35연립다세대연령2</v>
      </c>
      <c r="H282" s="1194">
        <v>99.893476778445901</v>
      </c>
      <c r="I282" s="1194">
        <v>99.893476778445901</v>
      </c>
      <c r="J282" s="1194">
        <v>99.893476778445901</v>
      </c>
      <c r="K282" s="1194">
        <v>99.491024759420043</v>
      </c>
      <c r="L282" s="1194">
        <v>99.491024759420043</v>
      </c>
      <c r="M282" s="1194">
        <v>99.491024759420043</v>
      </c>
      <c r="N282" s="1194">
        <v>99.491024759420043</v>
      </c>
      <c r="O282" s="12">
        <v>99.491024759420043</v>
      </c>
      <c r="P282" s="12">
        <v>99.491024759420043</v>
      </c>
      <c r="Q282" s="12">
        <v>99.491024759420043</v>
      </c>
      <c r="R282" s="12">
        <v>100</v>
      </c>
      <c r="S282" s="12">
        <v>100.49146264976785</v>
      </c>
      <c r="T282" s="12">
        <v>100.29936320165598</v>
      </c>
      <c r="U282" s="12">
        <v>100.54216747494506</v>
      </c>
      <c r="V282" s="12">
        <v>101.10025463700272</v>
      </c>
      <c r="W282" s="12">
        <v>101.7987431680788</v>
      </c>
      <c r="X282" s="12">
        <v>101.98200234648883</v>
      </c>
      <c r="Y282" s="12">
        <v>102.03502139874732</v>
      </c>
      <c r="Z282" s="12">
        <v>101.97327542741562</v>
      </c>
      <c r="AA282" s="12">
        <v>102.29514370941108</v>
      </c>
    </row>
    <row r="283" spans="1:27">
      <c r="A283" s="1" t="s">
        <v>524</v>
      </c>
      <c r="B283" s="1" t="s">
        <v>554</v>
      </c>
      <c r="D283" s="1">
        <v>36</v>
      </c>
      <c r="E283" s="1" t="s">
        <v>859</v>
      </c>
      <c r="F283" s="1" t="s">
        <v>887</v>
      </c>
      <c r="G283" s="1" t="str">
        <f t="shared" si="18"/>
        <v>36연립다세대연령2</v>
      </c>
      <c r="H283" s="1194">
        <v>96.137094045877376</v>
      </c>
      <c r="I283" s="1194">
        <v>96.137094045877376</v>
      </c>
      <c r="J283" s="1194">
        <v>97.248936591599971</v>
      </c>
      <c r="K283" s="1194">
        <v>97.847325983702248</v>
      </c>
      <c r="L283" s="1194">
        <v>98.374987124404612</v>
      </c>
      <c r="M283" s="1194">
        <v>99.493282335798952</v>
      </c>
      <c r="N283" s="1194">
        <v>99.493282335798952</v>
      </c>
      <c r="O283" s="12">
        <v>99.727124460451378</v>
      </c>
      <c r="P283" s="12">
        <v>99.727124460451378</v>
      </c>
      <c r="Q283" s="12">
        <v>100</v>
      </c>
      <c r="R283" s="12">
        <v>100</v>
      </c>
      <c r="S283" s="12">
        <v>100.97629814896085</v>
      </c>
      <c r="T283" s="12">
        <v>100.97629814896085</v>
      </c>
      <c r="U283" s="12">
        <v>100.97629814896085</v>
      </c>
      <c r="V283" s="12">
        <v>101.44120605583673</v>
      </c>
      <c r="W283" s="12">
        <v>102.01421376682167</v>
      </c>
      <c r="X283" s="12">
        <v>102.26831525289417</v>
      </c>
      <c r="Y283" s="12">
        <v>102.57872352429649</v>
      </c>
      <c r="Z283" s="12">
        <v>102.87856529819703</v>
      </c>
      <c r="AA283" s="12">
        <v>103.38425626654191</v>
      </c>
    </row>
    <row r="284" spans="1:27">
      <c r="A284" s="1" t="s">
        <v>524</v>
      </c>
      <c r="B284" s="1" t="s">
        <v>555</v>
      </c>
      <c r="D284" s="1">
        <v>37</v>
      </c>
      <c r="E284" s="1" t="s">
        <v>859</v>
      </c>
      <c r="F284" s="1" t="s">
        <v>887</v>
      </c>
      <c r="G284" s="1" t="str">
        <f t="shared" si="18"/>
        <v>37연립다세대연령2</v>
      </c>
      <c r="H284" s="1194">
        <v>97.634668223818849</v>
      </c>
      <c r="I284" s="1194">
        <v>97.634668223818849</v>
      </c>
      <c r="J284" s="1194">
        <v>97.874461284695812</v>
      </c>
      <c r="K284" s="1194">
        <v>98.135544493353947</v>
      </c>
      <c r="L284" s="1194">
        <v>98.72877038738298</v>
      </c>
      <c r="M284" s="1194">
        <v>98.910901454032043</v>
      </c>
      <c r="N284" s="1194">
        <v>99.099493902298462</v>
      </c>
      <c r="O284" s="12">
        <v>99.245539865567395</v>
      </c>
      <c r="P284" s="12">
        <v>99.634481790789692</v>
      </c>
      <c r="Q284" s="12">
        <v>99.84173021741465</v>
      </c>
      <c r="R284" s="12">
        <v>100</v>
      </c>
      <c r="S284" s="12">
        <v>100.25911462487775</v>
      </c>
      <c r="T284" s="12">
        <v>100.43349313025456</v>
      </c>
      <c r="U284" s="12">
        <v>100.74595183598261</v>
      </c>
      <c r="V284" s="12">
        <v>101.16977329979433</v>
      </c>
      <c r="W284" s="12">
        <v>101.87232003095662</v>
      </c>
      <c r="X284" s="12">
        <v>102.28812943713281</v>
      </c>
      <c r="Y284" s="12">
        <v>102.39744541250838</v>
      </c>
      <c r="Z284" s="12">
        <v>103.03573926552694</v>
      </c>
      <c r="AA284" s="12">
        <v>103.23676920845087</v>
      </c>
    </row>
    <row r="285" spans="1:27">
      <c r="A285" s="1" t="s">
        <v>524</v>
      </c>
      <c r="B285" s="1" t="s">
        <v>556</v>
      </c>
      <c r="D285" s="1">
        <v>38</v>
      </c>
      <c r="E285" s="1" t="s">
        <v>859</v>
      </c>
      <c r="F285" s="1" t="s">
        <v>887</v>
      </c>
      <c r="G285" s="1" t="str">
        <f t="shared" si="18"/>
        <v>38연립다세대연령2</v>
      </c>
      <c r="H285" s="1194">
        <v>100.2683961925301</v>
      </c>
      <c r="I285" s="1194">
        <v>100.18261751570454</v>
      </c>
      <c r="J285" s="1194">
        <v>99.872039836912933</v>
      </c>
      <c r="K285" s="1194">
        <v>99.764455317991903</v>
      </c>
      <c r="L285" s="1194">
        <v>99.707459466410384</v>
      </c>
      <c r="M285" s="1194">
        <v>100.01118957675297</v>
      </c>
      <c r="N285" s="1194">
        <v>99.941023708999239</v>
      </c>
      <c r="O285" s="12">
        <v>99.695720994707727</v>
      </c>
      <c r="P285" s="12">
        <v>99.727205868800198</v>
      </c>
      <c r="Q285" s="12">
        <v>99.851568655434434</v>
      </c>
      <c r="R285" s="12">
        <v>100</v>
      </c>
      <c r="S285" s="12">
        <v>99.442953864013177</v>
      </c>
      <c r="T285" s="12">
        <v>99.653065213377104</v>
      </c>
      <c r="U285" s="12">
        <v>99.864937322097134</v>
      </c>
      <c r="V285" s="12">
        <v>100.22926386837328</v>
      </c>
      <c r="W285" s="12">
        <v>100.49509775896209</v>
      </c>
      <c r="X285" s="12">
        <v>100.89384798987085</v>
      </c>
      <c r="Y285" s="12">
        <v>101.12969238698921</v>
      </c>
      <c r="Z285" s="12">
        <v>101.16847591317479</v>
      </c>
      <c r="AA285" s="12">
        <v>101.25088978322793</v>
      </c>
    </row>
    <row r="286" spans="1:27">
      <c r="A286" s="1" t="s">
        <v>524</v>
      </c>
      <c r="B286" s="1" t="s">
        <v>557</v>
      </c>
      <c r="D286" s="1">
        <v>39</v>
      </c>
      <c r="E286" s="1" t="s">
        <v>859</v>
      </c>
      <c r="F286" s="1" t="s">
        <v>887</v>
      </c>
      <c r="G286" s="1" t="str">
        <f t="shared" si="18"/>
        <v>39연립다세대연령2</v>
      </c>
      <c r="H286" s="1194">
        <v>97.812309993375393</v>
      </c>
      <c r="I286" s="1194">
        <v>99.545823101674642</v>
      </c>
      <c r="J286" s="1194">
        <v>99.565036843067858</v>
      </c>
      <c r="K286" s="1194">
        <v>99.954530025400643</v>
      </c>
      <c r="L286" s="1194">
        <v>99.954530025400643</v>
      </c>
      <c r="M286" s="1194">
        <v>99.954530025400643</v>
      </c>
      <c r="N286" s="1194">
        <v>100.00885654745454</v>
      </c>
      <c r="O286" s="12">
        <v>99.97280360641723</v>
      </c>
      <c r="P286" s="12">
        <v>99.97280360641723</v>
      </c>
      <c r="Q286" s="12">
        <v>100</v>
      </c>
      <c r="R286" s="12">
        <v>100</v>
      </c>
      <c r="S286" s="12">
        <v>100</v>
      </c>
      <c r="T286" s="12">
        <v>100.08213639649087</v>
      </c>
      <c r="U286" s="12">
        <v>100.08213639649087</v>
      </c>
      <c r="V286" s="12">
        <v>100.08213639649087</v>
      </c>
      <c r="W286" s="12">
        <v>100.38077332099962</v>
      </c>
      <c r="X286" s="12">
        <v>100.40567176903448</v>
      </c>
      <c r="Y286" s="12">
        <v>100.40567176903448</v>
      </c>
      <c r="Z286" s="12">
        <v>100.40567176903448</v>
      </c>
      <c r="AA286" s="12">
        <v>100.50111658833112</v>
      </c>
    </row>
    <row r="287" spans="1:27">
      <c r="A287" s="1" t="s">
        <v>655</v>
      </c>
      <c r="D287" s="1">
        <v>40</v>
      </c>
      <c r="E287" s="1" t="s">
        <v>859</v>
      </c>
      <c r="F287" s="1" t="s">
        <v>887</v>
      </c>
      <c r="G287" s="1" t="str">
        <f t="shared" si="18"/>
        <v>40연립다세대연령2</v>
      </c>
      <c r="H287" s="1194">
        <v>99.908971123977139</v>
      </c>
      <c r="I287" s="1194">
        <v>99.916672612360586</v>
      </c>
      <c r="J287" s="1194">
        <v>100.01998331660219</v>
      </c>
      <c r="K287" s="1194">
        <v>100.10778098594531</v>
      </c>
      <c r="L287" s="1194">
        <v>99.922590098930812</v>
      </c>
      <c r="M287" s="1194">
        <v>99.665311626532201</v>
      </c>
      <c r="N287" s="1194">
        <v>99.709793978910739</v>
      </c>
      <c r="O287" s="12">
        <v>99.752609201363256</v>
      </c>
      <c r="P287" s="12">
        <v>99.808566002268037</v>
      </c>
      <c r="Q287" s="12">
        <v>99.901426147098476</v>
      </c>
      <c r="R287" s="12">
        <v>100</v>
      </c>
      <c r="S287" s="12">
        <v>99.914591846480462</v>
      </c>
      <c r="T287" s="12">
        <v>99.903073525170484</v>
      </c>
      <c r="U287" s="12">
        <v>99.932232530111079</v>
      </c>
      <c r="V287" s="12">
        <v>100.09081109643292</v>
      </c>
      <c r="W287" s="12">
        <v>100.42079199244951</v>
      </c>
      <c r="X287" s="12">
        <v>100.53637340192985</v>
      </c>
      <c r="Y287" s="12">
        <v>100.71816458928642</v>
      </c>
      <c r="Z287" s="12">
        <v>100.78391123873934</v>
      </c>
      <c r="AA287" s="12">
        <v>100.9146528924914</v>
      </c>
    </row>
    <row r="288" spans="1:27">
      <c r="A288" s="1" t="s">
        <v>523</v>
      </c>
      <c r="D288" s="1">
        <v>41</v>
      </c>
      <c r="E288" s="1" t="s">
        <v>859</v>
      </c>
      <c r="F288" s="1" t="s">
        <v>887</v>
      </c>
      <c r="G288" s="1" t="str">
        <f t="shared" si="18"/>
        <v>41연립다세대연령2</v>
      </c>
      <c r="H288" s="1194">
        <v>99.089757519669845</v>
      </c>
      <c r="I288" s="1194">
        <v>99.239907124460217</v>
      </c>
      <c r="J288" s="1194">
        <v>99.337709045577895</v>
      </c>
      <c r="K288" s="1194">
        <v>99.248231496287318</v>
      </c>
      <c r="L288" s="1194">
        <v>99.26250425081777</v>
      </c>
      <c r="M288" s="1194">
        <v>99.30672539462563</v>
      </c>
      <c r="N288" s="1194">
        <v>99.249108429469061</v>
      </c>
      <c r="O288" s="12">
        <v>99.238933415813307</v>
      </c>
      <c r="P288" s="12">
        <v>99.434973865313566</v>
      </c>
      <c r="Q288" s="12">
        <v>99.749878860780981</v>
      </c>
      <c r="R288" s="12">
        <v>100</v>
      </c>
      <c r="S288" s="12">
        <v>100.20824390854087</v>
      </c>
      <c r="T288" s="12">
        <v>100.32486708446346</v>
      </c>
      <c r="U288" s="12">
        <v>100.44127881266998</v>
      </c>
      <c r="V288" s="12">
        <v>100.77406486434003</v>
      </c>
      <c r="W288" s="12">
        <v>100.99579367046552</v>
      </c>
      <c r="X288" s="12">
        <v>101.20557228163017</v>
      </c>
      <c r="Y288" s="12">
        <v>101.36700335410644</v>
      </c>
      <c r="Z288" s="12">
        <v>101.56124848158248</v>
      </c>
      <c r="AA288" s="12">
        <v>101.81670003498746</v>
      </c>
    </row>
    <row r="289" spans="1:27">
      <c r="A289" s="1" t="s">
        <v>516</v>
      </c>
      <c r="D289" s="1">
        <v>1</v>
      </c>
      <c r="E289" s="1" t="s">
        <v>859</v>
      </c>
      <c r="F289" s="1" t="s">
        <v>832</v>
      </c>
      <c r="G289" s="1" t="str">
        <f t="shared" si="18"/>
        <v>1연립다세대연령3</v>
      </c>
      <c r="H289" s="1194">
        <v>99.500233817027024</v>
      </c>
      <c r="I289" s="1194">
        <v>99.590787548392242</v>
      </c>
      <c r="J289" s="1194">
        <v>99.607018642288025</v>
      </c>
      <c r="K289" s="1194">
        <v>99.561228058640651</v>
      </c>
      <c r="L289" s="1194">
        <v>99.494942652675107</v>
      </c>
      <c r="M289" s="1194">
        <v>99.472315494568889</v>
      </c>
      <c r="N289" s="1194">
        <v>99.288965452374541</v>
      </c>
      <c r="O289" s="12">
        <v>99.230149351580835</v>
      </c>
      <c r="P289" s="12">
        <v>99.530782892057104</v>
      </c>
      <c r="Q289" s="12">
        <v>99.844216736083951</v>
      </c>
      <c r="R289" s="12">
        <v>100</v>
      </c>
      <c r="S289" s="12">
        <v>100.099381408903</v>
      </c>
      <c r="T289" s="12">
        <v>100.20058943199739</v>
      </c>
      <c r="U289" s="12">
        <v>100.31905909760582</v>
      </c>
      <c r="V289" s="12">
        <v>100.60130885352112</v>
      </c>
      <c r="W289" s="12">
        <v>100.77342951501116</v>
      </c>
      <c r="X289" s="12">
        <v>100.88923578793711</v>
      </c>
      <c r="Y289" s="12">
        <v>100.99355258284515</v>
      </c>
      <c r="Z289" s="12">
        <v>101.12044573886149</v>
      </c>
      <c r="AA289" s="12">
        <v>101.40968391712617</v>
      </c>
    </row>
    <row r="290" spans="1:27">
      <c r="A290" s="1" t="s">
        <v>521</v>
      </c>
      <c r="D290" s="1">
        <v>2</v>
      </c>
      <c r="E290" s="1" t="s">
        <v>859</v>
      </c>
      <c r="F290" s="1" t="s">
        <v>891</v>
      </c>
      <c r="G290" s="1" t="str">
        <f t="shared" si="18"/>
        <v>2연립다세대연령3</v>
      </c>
      <c r="H290" s="1194">
        <v>99.69362967778784</v>
      </c>
      <c r="I290" s="1194">
        <v>99.794243057911558</v>
      </c>
      <c r="J290" s="1194">
        <v>99.71945092848037</v>
      </c>
      <c r="K290" s="1194">
        <v>99.597779932228988</v>
      </c>
      <c r="L290" s="1194">
        <v>99.508263080907696</v>
      </c>
      <c r="M290" s="1194">
        <v>99.46451367914797</v>
      </c>
      <c r="N290" s="1194">
        <v>99.17719524469733</v>
      </c>
      <c r="O290" s="12">
        <v>99.076378469167054</v>
      </c>
      <c r="P290" s="12">
        <v>99.463046394297734</v>
      </c>
      <c r="Q290" s="12">
        <v>99.842832713996245</v>
      </c>
      <c r="R290" s="12">
        <v>100</v>
      </c>
      <c r="S290" s="12">
        <v>100.03118665623862</v>
      </c>
      <c r="T290" s="12">
        <v>100.09311260737039</v>
      </c>
      <c r="U290" s="12">
        <v>100.24685949032485</v>
      </c>
      <c r="V290" s="12">
        <v>100.54912034618302</v>
      </c>
      <c r="W290" s="12">
        <v>100.63418191181293</v>
      </c>
      <c r="X290" s="12">
        <v>100.71758850985728</v>
      </c>
      <c r="Y290" s="12">
        <v>100.78589668545213</v>
      </c>
      <c r="Z290" s="12">
        <v>100.90746059374062</v>
      </c>
      <c r="AA290" s="12">
        <v>101.25895841857242</v>
      </c>
    </row>
    <row r="291" spans="1:27">
      <c r="A291" s="1" t="s">
        <v>1380</v>
      </c>
      <c r="D291" s="1">
        <v>3</v>
      </c>
      <c r="E291" s="1" t="s">
        <v>771</v>
      </c>
      <c r="F291" s="1" t="s">
        <v>832</v>
      </c>
      <c r="G291" s="1" t="str">
        <f t="shared" ref="G291" si="20">D291&amp;E291&amp;F291</f>
        <v>3연립다세대연령3</v>
      </c>
      <c r="H291" s="1194">
        <v>99.106069553699129</v>
      </c>
      <c r="I291" s="1194">
        <v>99.176182985012261</v>
      </c>
      <c r="J291" s="1194">
        <v>99.377584088106872</v>
      </c>
      <c r="K291" s="1194">
        <v>99.48655216220584</v>
      </c>
      <c r="L291" s="1194">
        <v>99.467719204817726</v>
      </c>
      <c r="M291" s="1194">
        <v>99.488265504303854</v>
      </c>
      <c r="N291" s="1194">
        <v>99.517832942960851</v>
      </c>
      <c r="O291" s="12">
        <v>99.545223542069664</v>
      </c>
      <c r="P291" s="12">
        <v>99.669390229117823</v>
      </c>
      <c r="Q291" s="12">
        <v>99.847045948902533</v>
      </c>
      <c r="R291" s="12">
        <v>100</v>
      </c>
      <c r="S291" s="12">
        <v>100.23859186065496</v>
      </c>
      <c r="T291" s="12">
        <v>100.42011962135339</v>
      </c>
      <c r="U291" s="12">
        <v>100.46645353794348</v>
      </c>
      <c r="V291" s="12">
        <v>100.70781837579983</v>
      </c>
      <c r="W291" s="12">
        <v>101.05798796782909</v>
      </c>
      <c r="X291" s="12">
        <v>101.24017505154967</v>
      </c>
      <c r="Y291" s="12">
        <v>101.41834227814198</v>
      </c>
      <c r="Z291" s="12">
        <v>101.55617043646907</v>
      </c>
      <c r="AA291" s="12">
        <v>101.71774694744636</v>
      </c>
    </row>
    <row r="292" spans="1:27">
      <c r="A292" s="1" t="s">
        <v>522</v>
      </c>
      <c r="D292" s="1">
        <v>4</v>
      </c>
      <c r="E292" s="1" t="s">
        <v>859</v>
      </c>
      <c r="F292" s="1" t="s">
        <v>889</v>
      </c>
      <c r="G292" s="1" t="str">
        <f t="shared" si="18"/>
        <v>4연립다세대연령3</v>
      </c>
      <c r="H292" s="1194">
        <v>100.29397971775653</v>
      </c>
      <c r="I292" s="1194">
        <v>100.25924481915266</v>
      </c>
      <c r="J292" s="1194">
        <v>100.25165959534004</v>
      </c>
      <c r="K292" s="1194">
        <v>100.32620162570277</v>
      </c>
      <c r="L292" s="1194">
        <v>100.14912191895664</v>
      </c>
      <c r="M292" s="1194">
        <v>100.05773876392644</v>
      </c>
      <c r="N292" s="1194">
        <v>99.741832059028113</v>
      </c>
      <c r="O292" s="12">
        <v>99.619337691912875</v>
      </c>
      <c r="P292" s="12">
        <v>99.665691705023377</v>
      </c>
      <c r="Q292" s="12">
        <v>99.775430485434853</v>
      </c>
      <c r="R292" s="12">
        <v>100</v>
      </c>
      <c r="S292" s="12">
        <v>100.19224785071205</v>
      </c>
      <c r="T292" s="12">
        <v>100.37991130898081</v>
      </c>
      <c r="U292" s="12">
        <v>100.4005307939247</v>
      </c>
      <c r="V292" s="12">
        <v>100.60283270310664</v>
      </c>
      <c r="W292" s="12">
        <v>100.64703310903818</v>
      </c>
      <c r="X292" s="12">
        <v>100.67675767527207</v>
      </c>
      <c r="Y292" s="12">
        <v>100.88803830892911</v>
      </c>
      <c r="Z292" s="12">
        <v>100.9474707509727</v>
      </c>
      <c r="AA292" s="12">
        <v>101.10487669115693</v>
      </c>
    </row>
    <row r="293" spans="1:27">
      <c r="A293" s="1" t="s">
        <v>853</v>
      </c>
      <c r="D293" s="1">
        <v>5</v>
      </c>
      <c r="E293" s="1" t="s">
        <v>859</v>
      </c>
      <c r="F293" s="1" t="s">
        <v>889</v>
      </c>
      <c r="G293" s="1" t="str">
        <f t="shared" si="18"/>
        <v>5연립다세대연령3</v>
      </c>
      <c r="H293" s="1194">
        <v>98.229079798206641</v>
      </c>
      <c r="I293" s="1194">
        <v>98.375862702175155</v>
      </c>
      <c r="J293" s="1194">
        <v>98.730504524358707</v>
      </c>
      <c r="K293" s="1194">
        <v>98.864766802834552</v>
      </c>
      <c r="L293" s="1194">
        <v>98.962424750551008</v>
      </c>
      <c r="M293" s="1194">
        <v>99.065559383470287</v>
      </c>
      <c r="N293" s="1194">
        <v>99.351060878956389</v>
      </c>
      <c r="O293" s="12">
        <v>99.489971490209427</v>
      </c>
      <c r="P293" s="12">
        <v>99.672149357936135</v>
      </c>
      <c r="Q293" s="12">
        <v>99.900503405467205</v>
      </c>
      <c r="R293" s="12">
        <v>100</v>
      </c>
      <c r="S293" s="12">
        <v>100.27522710923411</v>
      </c>
      <c r="T293" s="12">
        <v>100.44003797222658</v>
      </c>
      <c r="U293" s="12">
        <v>100.49283075533755</v>
      </c>
      <c r="V293" s="12">
        <v>100.75191189266491</v>
      </c>
      <c r="W293" s="12">
        <v>101.32465567512638</v>
      </c>
      <c r="X293" s="12">
        <v>101.61241494905757</v>
      </c>
      <c r="Y293" s="12">
        <v>101.76340379201395</v>
      </c>
      <c r="Z293" s="12">
        <v>101.95556224824118</v>
      </c>
      <c r="AA293" s="12">
        <v>102.11641406509339</v>
      </c>
    </row>
    <row r="294" spans="1:27">
      <c r="A294" s="1" t="s">
        <v>524</v>
      </c>
      <c r="B294" s="1" t="s">
        <v>525</v>
      </c>
      <c r="D294" s="1">
        <v>6</v>
      </c>
      <c r="E294" s="1" t="s">
        <v>859</v>
      </c>
      <c r="F294" s="1" t="s">
        <v>889</v>
      </c>
      <c r="G294" s="1" t="str">
        <f t="shared" si="18"/>
        <v>6연립다세대연령3</v>
      </c>
      <c r="H294" s="1194">
        <v>98.734445277341024</v>
      </c>
      <c r="I294" s="1194">
        <v>98.996592823109935</v>
      </c>
      <c r="J294" s="1194">
        <v>99.106754757603269</v>
      </c>
      <c r="K294" s="1194">
        <v>98.900121152077006</v>
      </c>
      <c r="L294" s="1194">
        <v>98.681397237523925</v>
      </c>
      <c r="M294" s="1194">
        <v>98.846143098155707</v>
      </c>
      <c r="N294" s="1194">
        <v>98.668203594433734</v>
      </c>
      <c r="O294" s="12">
        <v>98.506494185795347</v>
      </c>
      <c r="P294" s="12">
        <v>99.13919069570693</v>
      </c>
      <c r="Q294" s="12">
        <v>99.68102115460789</v>
      </c>
      <c r="R294" s="12">
        <v>100</v>
      </c>
      <c r="S294" s="12">
        <v>100.00187949836621</v>
      </c>
      <c r="T294" s="12">
        <v>100.08943153127812</v>
      </c>
      <c r="U294" s="12">
        <v>100.33183183077614</v>
      </c>
      <c r="V294" s="12">
        <v>100.77717174023928</v>
      </c>
      <c r="W294" s="12">
        <v>100.97477683520117</v>
      </c>
      <c r="X294" s="12">
        <v>101.02251666807535</v>
      </c>
      <c r="Y294" s="12">
        <v>101.08925120065979</v>
      </c>
      <c r="Z294" s="12">
        <v>101.10834933329306</v>
      </c>
      <c r="AA294" s="12">
        <v>101.35212454418428</v>
      </c>
    </row>
    <row r="295" spans="1:27">
      <c r="A295" s="1" t="s">
        <v>524</v>
      </c>
      <c r="B295" s="1" t="s">
        <v>525</v>
      </c>
      <c r="C295" s="1" t="s">
        <v>526</v>
      </c>
      <c r="D295" s="1">
        <v>7</v>
      </c>
      <c r="E295" s="1" t="s">
        <v>859</v>
      </c>
      <c r="F295" s="1" t="s">
        <v>889</v>
      </c>
      <c r="G295" s="1" t="str">
        <f t="shared" si="18"/>
        <v>7연립다세대연령3</v>
      </c>
      <c r="H295" s="1194">
        <v>98.26799724824474</v>
      </c>
      <c r="I295" s="1194">
        <v>98.26799724824474</v>
      </c>
      <c r="J295" s="1194">
        <v>98.807151595975824</v>
      </c>
      <c r="K295" s="1194">
        <v>98.68644140177382</v>
      </c>
      <c r="L295" s="1194">
        <v>98.520748984249707</v>
      </c>
      <c r="M295" s="1194">
        <v>98.727941033731327</v>
      </c>
      <c r="N295" s="1194">
        <v>98.76822429961544</v>
      </c>
      <c r="O295" s="12">
        <v>98.799623690972908</v>
      </c>
      <c r="P295" s="12">
        <v>99.08963479211738</v>
      </c>
      <c r="Q295" s="12">
        <v>99.655908743898934</v>
      </c>
      <c r="R295" s="12">
        <v>100</v>
      </c>
      <c r="S295" s="12">
        <v>100.02127600879358</v>
      </c>
      <c r="T295" s="12">
        <v>99.959946202680086</v>
      </c>
      <c r="U295" s="12">
        <v>100.16027985290211</v>
      </c>
      <c r="V295" s="12">
        <v>100.67949586245402</v>
      </c>
      <c r="W295" s="12">
        <v>100.96390618550124</v>
      </c>
      <c r="X295" s="12">
        <v>100.87329372024993</v>
      </c>
      <c r="Y295" s="12">
        <v>100.96637243316965</v>
      </c>
      <c r="Z295" s="12">
        <v>100.8793144467875</v>
      </c>
      <c r="AA295" s="12">
        <v>101.27583950615366</v>
      </c>
    </row>
    <row r="296" spans="1:27">
      <c r="A296" s="1" t="s">
        <v>524</v>
      </c>
      <c r="B296" s="1" t="s">
        <v>525</v>
      </c>
      <c r="C296" s="1" t="s">
        <v>527</v>
      </c>
      <c r="D296" s="1">
        <v>8</v>
      </c>
      <c r="E296" s="1" t="s">
        <v>859</v>
      </c>
      <c r="F296" s="1" t="s">
        <v>889</v>
      </c>
      <c r="G296" s="1" t="str">
        <f t="shared" si="18"/>
        <v>8연립다세대연령3</v>
      </c>
      <c r="H296" s="1194">
        <v>99.241405389129653</v>
      </c>
      <c r="I296" s="1194">
        <v>99.241405389129653</v>
      </c>
      <c r="J296" s="1194">
        <v>99.241405389129653</v>
      </c>
      <c r="K296" s="1194">
        <v>99.241405389129653</v>
      </c>
      <c r="L296" s="1194">
        <v>99.241405389129653</v>
      </c>
      <c r="M296" s="1194">
        <v>99.241405389129653</v>
      </c>
      <c r="N296" s="1194">
        <v>99.186939136809286</v>
      </c>
      <c r="O296" s="12">
        <v>99.186939136809286</v>
      </c>
      <c r="P296" s="12">
        <v>99.585619887828543</v>
      </c>
      <c r="Q296" s="12">
        <v>99.624873613787784</v>
      </c>
      <c r="R296" s="12">
        <v>100</v>
      </c>
      <c r="S296" s="12">
        <v>100</v>
      </c>
      <c r="T296" s="12">
        <v>100</v>
      </c>
      <c r="U296" s="12">
        <v>100</v>
      </c>
      <c r="V296" s="12">
        <v>100.65050540642366</v>
      </c>
      <c r="W296" s="12">
        <v>101.08261552444455</v>
      </c>
      <c r="X296" s="12">
        <v>101.15760887022802</v>
      </c>
      <c r="Y296" s="12">
        <v>101.50888130572949</v>
      </c>
      <c r="Z296" s="12">
        <v>101.65921185574203</v>
      </c>
      <c r="AA296" s="12">
        <v>101.87058319107682</v>
      </c>
    </row>
    <row r="297" spans="1:27">
      <c r="A297" s="1" t="s">
        <v>524</v>
      </c>
      <c r="B297" s="1" t="s">
        <v>525</v>
      </c>
      <c r="C297" s="1" t="s">
        <v>528</v>
      </c>
      <c r="D297" s="1">
        <v>9</v>
      </c>
      <c r="E297" s="1" t="s">
        <v>859</v>
      </c>
      <c r="F297" s="1" t="s">
        <v>889</v>
      </c>
      <c r="G297" s="1" t="str">
        <f t="shared" si="18"/>
        <v>9연립다세대연령3</v>
      </c>
      <c r="H297" s="1194">
        <v>97.780988166983946</v>
      </c>
      <c r="I297" s="1194">
        <v>97.780988166983946</v>
      </c>
      <c r="J297" s="1194">
        <v>98.727225446167409</v>
      </c>
      <c r="K297" s="1194">
        <v>98.391651743896119</v>
      </c>
      <c r="L297" s="1194">
        <v>98.0664922502134</v>
      </c>
      <c r="M297" s="1194">
        <v>98.473174785181172</v>
      </c>
      <c r="N297" s="1194">
        <v>98.563151484695851</v>
      </c>
      <c r="O297" s="12">
        <v>98.624886608500788</v>
      </c>
      <c r="P297" s="12">
        <v>98.821787592533241</v>
      </c>
      <c r="Q297" s="12">
        <v>99.6112897642939</v>
      </c>
      <c r="R297" s="12">
        <v>100</v>
      </c>
      <c r="S297" s="12">
        <v>100.0423666088971</v>
      </c>
      <c r="T297" s="12">
        <v>99.920265689196043</v>
      </c>
      <c r="U297" s="12">
        <v>100.25754537083293</v>
      </c>
      <c r="V297" s="12">
        <v>100.69667721395659</v>
      </c>
      <c r="W297" s="12">
        <v>100.97076363901314</v>
      </c>
      <c r="X297" s="12">
        <v>100.57361854012797</v>
      </c>
      <c r="Y297" s="12">
        <v>100.48596067509375</v>
      </c>
      <c r="Z297" s="12">
        <v>100.09688542172822</v>
      </c>
      <c r="AA297" s="12">
        <v>100.22650190103603</v>
      </c>
    </row>
    <row r="298" spans="1:27">
      <c r="A298" s="1" t="s">
        <v>524</v>
      </c>
      <c r="B298" s="1" t="s">
        <v>525</v>
      </c>
      <c r="C298" s="1" t="s">
        <v>529</v>
      </c>
      <c r="D298" s="1">
        <v>10</v>
      </c>
      <c r="E298" s="1" t="s">
        <v>859</v>
      </c>
      <c r="F298" s="1" t="s">
        <v>889</v>
      </c>
      <c r="G298" s="1" t="str">
        <f t="shared" si="18"/>
        <v>10연립다세대연령3</v>
      </c>
      <c r="H298" s="1194">
        <v>98.651388084094037</v>
      </c>
      <c r="I298" s="1194">
        <v>98.651388084094037</v>
      </c>
      <c r="J298" s="1194">
        <v>98.798551634725627</v>
      </c>
      <c r="K298" s="1194">
        <v>98.926508481723928</v>
      </c>
      <c r="L298" s="1194">
        <v>98.926508481723928</v>
      </c>
      <c r="M298" s="1194">
        <v>98.926508481723928</v>
      </c>
      <c r="N298" s="1194">
        <v>98.926508481723928</v>
      </c>
      <c r="O298" s="12">
        <v>98.926508481723928</v>
      </c>
      <c r="P298" s="12">
        <v>99.309787686258161</v>
      </c>
      <c r="Q298" s="12">
        <v>99.721937239880162</v>
      </c>
      <c r="R298" s="12">
        <v>100</v>
      </c>
      <c r="S298" s="12">
        <v>100</v>
      </c>
      <c r="T298" s="12">
        <v>100</v>
      </c>
      <c r="U298" s="12">
        <v>100.07846575965051</v>
      </c>
      <c r="V298" s="12">
        <v>100.66520222102582</v>
      </c>
      <c r="W298" s="12">
        <v>100.92426020289815</v>
      </c>
      <c r="X298" s="12">
        <v>101.18151706795544</v>
      </c>
      <c r="Y298" s="12">
        <v>101.43898830725242</v>
      </c>
      <c r="Z298" s="12">
        <v>101.67910153445771</v>
      </c>
      <c r="AA298" s="12">
        <v>102.47001070067772</v>
      </c>
    </row>
    <row r="299" spans="1:27">
      <c r="A299" s="1" t="s">
        <v>524</v>
      </c>
      <c r="B299" s="1" t="s">
        <v>525</v>
      </c>
      <c r="C299" s="1" t="s">
        <v>530</v>
      </c>
      <c r="D299" s="1">
        <v>11</v>
      </c>
      <c r="E299" s="1" t="s">
        <v>859</v>
      </c>
      <c r="F299" s="1" t="s">
        <v>889</v>
      </c>
      <c r="G299" s="1" t="str">
        <f t="shared" si="18"/>
        <v>11연립다세대연령3</v>
      </c>
      <c r="H299" s="1194">
        <v>99.236202877294517</v>
      </c>
      <c r="I299" s="1194">
        <v>99.782496688887136</v>
      </c>
      <c r="J299" s="1194">
        <v>99.428468210483743</v>
      </c>
      <c r="K299" s="1194">
        <v>99.129364856840738</v>
      </c>
      <c r="L299" s="1194">
        <v>98.853651565170594</v>
      </c>
      <c r="M299" s="1194">
        <v>98.972827934969075</v>
      </c>
      <c r="N299" s="1194">
        <v>98.561249844992929</v>
      </c>
      <c r="O299" s="12">
        <v>98.193680817919699</v>
      </c>
      <c r="P299" s="12">
        <v>99.192264694497993</v>
      </c>
      <c r="Q299" s="12">
        <v>99.70790945214695</v>
      </c>
      <c r="R299" s="12">
        <v>100</v>
      </c>
      <c r="S299" s="12">
        <v>99.980006823291845</v>
      </c>
      <c r="T299" s="12">
        <v>100.23567842249976</v>
      </c>
      <c r="U299" s="12">
        <v>100.52567673702748</v>
      </c>
      <c r="V299" s="12">
        <v>100.88745340223473</v>
      </c>
      <c r="W299" s="12">
        <v>100.98703916972696</v>
      </c>
      <c r="X299" s="12">
        <v>101.19108910741734</v>
      </c>
      <c r="Y299" s="12">
        <v>101.22802477361424</v>
      </c>
      <c r="Z299" s="12">
        <v>101.36730025099379</v>
      </c>
      <c r="AA299" s="12">
        <v>101.43823486295757</v>
      </c>
    </row>
    <row r="300" spans="1:27">
      <c r="A300" s="1" t="s">
        <v>524</v>
      </c>
      <c r="B300" s="1" t="s">
        <v>525</v>
      </c>
      <c r="C300" s="1" t="s">
        <v>531</v>
      </c>
      <c r="D300" s="1">
        <v>12</v>
      </c>
      <c r="E300" s="1" t="s">
        <v>859</v>
      </c>
      <c r="F300" s="1" t="s">
        <v>889</v>
      </c>
      <c r="G300" s="1" t="str">
        <f t="shared" si="18"/>
        <v>12연립다세대연령3</v>
      </c>
      <c r="H300" s="1194">
        <v>99.772395167052764</v>
      </c>
      <c r="I300" s="1194">
        <v>100.34272045292192</v>
      </c>
      <c r="J300" s="1194">
        <v>99.78301372695249</v>
      </c>
      <c r="K300" s="1194">
        <v>99.559405321772488</v>
      </c>
      <c r="L300" s="1194">
        <v>99.516086860297747</v>
      </c>
      <c r="M300" s="1194">
        <v>99.695616128288904</v>
      </c>
      <c r="N300" s="1194">
        <v>99.167297744858587</v>
      </c>
      <c r="O300" s="12">
        <v>98.692123344080827</v>
      </c>
      <c r="P300" s="12">
        <v>99.181052504368211</v>
      </c>
      <c r="Q300" s="12">
        <v>99.60856522632379</v>
      </c>
      <c r="R300" s="12">
        <v>100</v>
      </c>
      <c r="S300" s="12">
        <v>100.12247909625691</v>
      </c>
      <c r="T300" s="12">
        <v>100.44535503811325</v>
      </c>
      <c r="U300" s="12">
        <v>100.53233213499017</v>
      </c>
      <c r="V300" s="12">
        <v>100.91860970897974</v>
      </c>
      <c r="W300" s="12">
        <v>101.09620748032854</v>
      </c>
      <c r="X300" s="12">
        <v>101.36285809258329</v>
      </c>
      <c r="Y300" s="12">
        <v>101.28483583779749</v>
      </c>
      <c r="Z300" s="12">
        <v>101.24429990225556</v>
      </c>
      <c r="AA300" s="12">
        <v>101.11641486648162</v>
      </c>
    </row>
    <row r="301" spans="1:27">
      <c r="A301" s="1" t="s">
        <v>524</v>
      </c>
      <c r="B301" s="1" t="s">
        <v>525</v>
      </c>
      <c r="C301" s="1" t="s">
        <v>532</v>
      </c>
      <c r="D301" s="1">
        <v>13</v>
      </c>
      <c r="E301" s="1" t="s">
        <v>859</v>
      </c>
      <c r="F301" s="1" t="s">
        <v>889</v>
      </c>
      <c r="G301" s="1" t="str">
        <f t="shared" si="18"/>
        <v>13연립다세대연령3</v>
      </c>
      <c r="H301" s="1194">
        <v>98.150287342397291</v>
      </c>
      <c r="I301" s="1194">
        <v>98.648273918008869</v>
      </c>
      <c r="J301" s="1194">
        <v>98.708431285610288</v>
      </c>
      <c r="K301" s="1194">
        <v>98.257027864584074</v>
      </c>
      <c r="L301" s="1194">
        <v>97.514691482412232</v>
      </c>
      <c r="M301" s="1194">
        <v>97.513203934269271</v>
      </c>
      <c r="N301" s="1194">
        <v>97.335242277704211</v>
      </c>
      <c r="O301" s="12">
        <v>97.183718209688152</v>
      </c>
      <c r="P301" s="12">
        <v>99.215162736625857</v>
      </c>
      <c r="Q301" s="12">
        <v>99.911067659436995</v>
      </c>
      <c r="R301" s="12">
        <v>100</v>
      </c>
      <c r="S301" s="12">
        <v>99.701812686407209</v>
      </c>
      <c r="T301" s="12">
        <v>99.826662368963198</v>
      </c>
      <c r="U301" s="12">
        <v>100.51265516823091</v>
      </c>
      <c r="V301" s="12">
        <v>100.82651662048848</v>
      </c>
      <c r="W301" s="12">
        <v>100.77376672393716</v>
      </c>
      <c r="X301" s="12">
        <v>100.85582446747563</v>
      </c>
      <c r="Y301" s="12">
        <v>101.11695279735554</v>
      </c>
      <c r="Z301" s="12">
        <v>101.60841165096564</v>
      </c>
      <c r="AA301" s="12">
        <v>102.0709169012715</v>
      </c>
    </row>
    <row r="302" spans="1:27">
      <c r="A302" s="1" t="s">
        <v>524</v>
      </c>
      <c r="B302" s="1" t="s">
        <v>533</v>
      </c>
      <c r="D302" s="1">
        <v>14</v>
      </c>
      <c r="E302" s="1" t="s">
        <v>859</v>
      </c>
      <c r="F302" s="1" t="s">
        <v>889</v>
      </c>
      <c r="G302" s="1" t="str">
        <f t="shared" si="18"/>
        <v>14연립다세대연령3</v>
      </c>
      <c r="H302" s="1194">
        <v>99.96104555227258</v>
      </c>
      <c r="I302" s="1194">
        <v>99.935636316738325</v>
      </c>
      <c r="J302" s="1194">
        <v>99.824129565637122</v>
      </c>
      <c r="K302" s="1194">
        <v>99.743376096903177</v>
      </c>
      <c r="L302" s="1194">
        <v>99.748036978997021</v>
      </c>
      <c r="M302" s="1194">
        <v>99.514820123404874</v>
      </c>
      <c r="N302" s="1194">
        <v>99.163544683841991</v>
      </c>
      <c r="O302" s="12">
        <v>99.087006221621266</v>
      </c>
      <c r="P302" s="12">
        <v>99.327535860057111</v>
      </c>
      <c r="Q302" s="12">
        <v>99.768922618637916</v>
      </c>
      <c r="R302" s="12">
        <v>100</v>
      </c>
      <c r="S302" s="12">
        <v>100.11957946344643</v>
      </c>
      <c r="T302" s="12">
        <v>100.16862668841667</v>
      </c>
      <c r="U302" s="12">
        <v>100.2581038759176</v>
      </c>
      <c r="V302" s="12">
        <v>100.40731622549765</v>
      </c>
      <c r="W302" s="12">
        <v>100.29167544905518</v>
      </c>
      <c r="X302" s="12">
        <v>100.40184121225238</v>
      </c>
      <c r="Y302" s="12">
        <v>100.51217878346554</v>
      </c>
      <c r="Z302" s="12">
        <v>100.62869416590897</v>
      </c>
      <c r="AA302" s="12">
        <v>101.07534203670919</v>
      </c>
    </row>
    <row r="303" spans="1:27">
      <c r="A303" s="1" t="s">
        <v>524</v>
      </c>
      <c r="B303" s="1" t="s">
        <v>533</v>
      </c>
      <c r="C303" s="1" t="s">
        <v>534</v>
      </c>
      <c r="D303" s="1">
        <v>15</v>
      </c>
      <c r="E303" s="1" t="s">
        <v>859</v>
      </c>
      <c r="F303" s="1" t="s">
        <v>889</v>
      </c>
      <c r="G303" s="1" t="str">
        <f t="shared" si="18"/>
        <v>15연립다세대연령3</v>
      </c>
      <c r="H303" s="1194">
        <v>100.45149871258677</v>
      </c>
      <c r="I303" s="1194">
        <v>100.45149871258677</v>
      </c>
      <c r="J303" s="1194">
        <v>100.39085366135539</v>
      </c>
      <c r="K303" s="1194">
        <v>99.820898157005431</v>
      </c>
      <c r="L303" s="1194">
        <v>100.17837291190446</v>
      </c>
      <c r="M303" s="1194">
        <v>100.31370005632265</v>
      </c>
      <c r="N303" s="1194">
        <v>99.696824908952621</v>
      </c>
      <c r="O303" s="12">
        <v>99.177804504867183</v>
      </c>
      <c r="P303" s="12">
        <v>99.15125276269049</v>
      </c>
      <c r="Q303" s="12">
        <v>99.428920693152705</v>
      </c>
      <c r="R303" s="12">
        <v>100</v>
      </c>
      <c r="S303" s="12">
        <v>99.97552613598657</v>
      </c>
      <c r="T303" s="12">
        <v>99.713766806644884</v>
      </c>
      <c r="U303" s="12">
        <v>99.852849230838743</v>
      </c>
      <c r="V303" s="12">
        <v>99.806270576413553</v>
      </c>
      <c r="W303" s="12">
        <v>99.396575380943858</v>
      </c>
      <c r="X303" s="12">
        <v>99.411198940467813</v>
      </c>
      <c r="Y303" s="12">
        <v>99.587131724486483</v>
      </c>
      <c r="Z303" s="12">
        <v>100.0140692677372</v>
      </c>
      <c r="AA303" s="12">
        <v>100.42635878095312</v>
      </c>
    </row>
    <row r="304" spans="1:27">
      <c r="A304" s="1" t="s">
        <v>524</v>
      </c>
      <c r="B304" s="1" t="s">
        <v>533</v>
      </c>
      <c r="C304" s="1" t="s">
        <v>535</v>
      </c>
      <c r="D304" s="1">
        <v>16</v>
      </c>
      <c r="E304" s="1" t="s">
        <v>859</v>
      </c>
      <c r="F304" s="1" t="s">
        <v>889</v>
      </c>
      <c r="G304" s="1" t="str">
        <f t="shared" si="18"/>
        <v>16연립다세대연령3</v>
      </c>
      <c r="H304" s="1194">
        <v>101.71222391726933</v>
      </c>
      <c r="I304" s="1194">
        <v>101.71222391726933</v>
      </c>
      <c r="J304" s="1194">
        <v>100.6637293904358</v>
      </c>
      <c r="K304" s="1194">
        <v>100.51642982466367</v>
      </c>
      <c r="L304" s="1194">
        <v>100.3486079932716</v>
      </c>
      <c r="M304" s="1194">
        <v>99.952361859359186</v>
      </c>
      <c r="N304" s="1194">
        <v>99.386813524525792</v>
      </c>
      <c r="O304" s="12">
        <v>99.293361894699757</v>
      </c>
      <c r="P304" s="12">
        <v>99.483994980800176</v>
      </c>
      <c r="Q304" s="12">
        <v>99.871355743795277</v>
      </c>
      <c r="R304" s="12">
        <v>100</v>
      </c>
      <c r="S304" s="12">
        <v>100.30737032729746</v>
      </c>
      <c r="T304" s="12">
        <v>100.38788467860851</v>
      </c>
      <c r="U304" s="12">
        <v>100.51055704699708</v>
      </c>
      <c r="V304" s="12">
        <v>100.86253842525797</v>
      </c>
      <c r="W304" s="12">
        <v>100.8840554603659</v>
      </c>
      <c r="X304" s="12">
        <v>100.98449141569353</v>
      </c>
      <c r="Y304" s="12">
        <v>101.35922152802175</v>
      </c>
      <c r="Z304" s="12">
        <v>101.55201716245028</v>
      </c>
      <c r="AA304" s="12">
        <v>101.92601522911539</v>
      </c>
    </row>
    <row r="305" spans="1:27">
      <c r="A305" s="1" t="s">
        <v>524</v>
      </c>
      <c r="B305" s="1" t="s">
        <v>533</v>
      </c>
      <c r="C305" s="1" t="s">
        <v>536</v>
      </c>
      <c r="D305" s="1">
        <v>17</v>
      </c>
      <c r="E305" s="1" t="s">
        <v>859</v>
      </c>
      <c r="F305" s="1" t="s">
        <v>889</v>
      </c>
      <c r="G305" s="1" t="str">
        <f t="shared" si="18"/>
        <v>17연립다세대연령3</v>
      </c>
      <c r="H305" s="1194">
        <v>99.410469563821863</v>
      </c>
      <c r="I305" s="1194">
        <v>99.221793636285781</v>
      </c>
      <c r="J305" s="1194">
        <v>99.282555455216979</v>
      </c>
      <c r="K305" s="1194">
        <v>99.541620186020751</v>
      </c>
      <c r="L305" s="1194">
        <v>99.632696739780258</v>
      </c>
      <c r="M305" s="1194">
        <v>99.310894222414646</v>
      </c>
      <c r="N305" s="1194">
        <v>99.050402615322881</v>
      </c>
      <c r="O305" s="12">
        <v>99.133883716174012</v>
      </c>
      <c r="P305" s="12">
        <v>99.445812760431423</v>
      </c>
      <c r="Q305" s="12">
        <v>100.1023444552948</v>
      </c>
      <c r="R305" s="12">
        <v>100</v>
      </c>
      <c r="S305" s="12">
        <v>100.25497075981993</v>
      </c>
      <c r="T305" s="12">
        <v>100.58086942021396</v>
      </c>
      <c r="U305" s="12">
        <v>100.52723161134335</v>
      </c>
      <c r="V305" s="12">
        <v>100.73462871223407</v>
      </c>
      <c r="W305" s="12">
        <v>100.72926195276818</v>
      </c>
      <c r="X305" s="12">
        <v>100.80456033350596</v>
      </c>
      <c r="Y305" s="12">
        <v>100.67101739536275</v>
      </c>
      <c r="Z305" s="12">
        <v>100.68875200389019</v>
      </c>
      <c r="AA305" s="12">
        <v>100.9365224255169</v>
      </c>
    </row>
    <row r="306" spans="1:27">
      <c r="A306" s="1" t="s">
        <v>524</v>
      </c>
      <c r="B306" s="1" t="s">
        <v>533</v>
      </c>
      <c r="C306" s="1" t="s">
        <v>537</v>
      </c>
      <c r="D306" s="1">
        <v>18</v>
      </c>
      <c r="E306" s="1" t="s">
        <v>859</v>
      </c>
      <c r="F306" s="1" t="s">
        <v>889</v>
      </c>
      <c r="G306" s="1" t="str">
        <f t="shared" si="18"/>
        <v>18연립다세대연령3</v>
      </c>
      <c r="H306" s="1194">
        <v>102.8486870647521</v>
      </c>
      <c r="I306" s="1194">
        <v>102.8486870647521</v>
      </c>
      <c r="J306" s="1194">
        <v>102.28979295631338</v>
      </c>
      <c r="K306" s="1194">
        <v>101.22442872880694</v>
      </c>
      <c r="L306" s="1194">
        <v>100.14882154962565</v>
      </c>
      <c r="M306" s="1194">
        <v>98.991283237961966</v>
      </c>
      <c r="N306" s="1194">
        <v>98.58392269535625</v>
      </c>
      <c r="O306" s="12">
        <v>98.094480518683966</v>
      </c>
      <c r="P306" s="12">
        <v>98.366853010401883</v>
      </c>
      <c r="Q306" s="12">
        <v>99.375464707563737</v>
      </c>
      <c r="R306" s="12">
        <v>100</v>
      </c>
      <c r="S306" s="12">
        <v>100.06378515016429</v>
      </c>
      <c r="T306" s="12">
        <v>100.38620504199396</v>
      </c>
      <c r="U306" s="12">
        <v>100.87732736816635</v>
      </c>
      <c r="V306" s="12">
        <v>101.07277238657382</v>
      </c>
      <c r="W306" s="12">
        <v>100.31836926475431</v>
      </c>
      <c r="X306" s="12">
        <v>99.406933421287775</v>
      </c>
      <c r="Y306" s="12">
        <v>99.190486873581165</v>
      </c>
      <c r="Z306" s="12">
        <v>98.769789301311476</v>
      </c>
      <c r="AA306" s="12">
        <v>99.009354028241717</v>
      </c>
    </row>
    <row r="307" spans="1:27">
      <c r="A307" s="1" t="s">
        <v>524</v>
      </c>
      <c r="B307" s="1" t="s">
        <v>533</v>
      </c>
      <c r="C307" s="1" t="s">
        <v>538</v>
      </c>
      <c r="D307" s="1">
        <v>19</v>
      </c>
      <c r="E307" s="1" t="s">
        <v>859</v>
      </c>
      <c r="F307" s="1" t="s">
        <v>889</v>
      </c>
      <c r="G307" s="1" t="str">
        <f t="shared" si="18"/>
        <v>19연립다세대연령3</v>
      </c>
      <c r="H307" s="1194">
        <v>98.49498255478386</v>
      </c>
      <c r="I307" s="1194">
        <v>99.649931677599838</v>
      </c>
      <c r="J307" s="1194">
        <v>100.12579672550929</v>
      </c>
      <c r="K307" s="1194">
        <v>100.03046087958155</v>
      </c>
      <c r="L307" s="1194">
        <v>99.851789604794348</v>
      </c>
      <c r="M307" s="1194">
        <v>99.776200273289945</v>
      </c>
      <c r="N307" s="1194">
        <v>99.794025588431836</v>
      </c>
      <c r="O307" s="12">
        <v>99.794025588431836</v>
      </c>
      <c r="P307" s="12">
        <v>99.945514536734962</v>
      </c>
      <c r="Q307" s="12">
        <v>99.922056256218127</v>
      </c>
      <c r="R307" s="12">
        <v>100</v>
      </c>
      <c r="S307" s="12">
        <v>99.911580595558135</v>
      </c>
      <c r="T307" s="12">
        <v>99.911580595558135</v>
      </c>
      <c r="U307" s="12">
        <v>99.919218513004182</v>
      </c>
      <c r="V307" s="12">
        <v>99.709055540598186</v>
      </c>
      <c r="W307" s="12">
        <v>100.25030256575205</v>
      </c>
      <c r="X307" s="12">
        <v>100.35942356530683</v>
      </c>
      <c r="Y307" s="12">
        <v>100.37599876278394</v>
      </c>
      <c r="Z307" s="12">
        <v>100.38592028380616</v>
      </c>
      <c r="AA307" s="12">
        <v>101.06103293986983</v>
      </c>
    </row>
    <row r="308" spans="1:27">
      <c r="A308" s="1" t="s">
        <v>524</v>
      </c>
      <c r="B308" s="1" t="s">
        <v>533</v>
      </c>
      <c r="C308" s="1" t="s">
        <v>539</v>
      </c>
      <c r="D308" s="1">
        <v>20</v>
      </c>
      <c r="E308" s="1" t="s">
        <v>859</v>
      </c>
      <c r="F308" s="1" t="s">
        <v>889</v>
      </c>
      <c r="G308" s="1" t="str">
        <f t="shared" si="18"/>
        <v>20연립다세대연령3</v>
      </c>
      <c r="H308" s="1194">
        <v>97.612875464433117</v>
      </c>
      <c r="I308" s="1194">
        <v>97.612875464433117</v>
      </c>
      <c r="J308" s="1194">
        <v>97.612875464433117</v>
      </c>
      <c r="K308" s="1194">
        <v>98.103602045611353</v>
      </c>
      <c r="L308" s="1194">
        <v>98.192998299793274</v>
      </c>
      <c r="M308" s="1194">
        <v>98.291263538196517</v>
      </c>
      <c r="N308" s="1194">
        <v>98.172905211046157</v>
      </c>
      <c r="O308" s="12">
        <v>98.704469719930742</v>
      </c>
      <c r="P308" s="12">
        <v>99.178967451448656</v>
      </c>
      <c r="Q308" s="12">
        <v>99.269386154653063</v>
      </c>
      <c r="R308" s="12">
        <v>100</v>
      </c>
      <c r="S308" s="12">
        <v>99.852800219600127</v>
      </c>
      <c r="T308" s="12">
        <v>99.341361759837994</v>
      </c>
      <c r="U308" s="12">
        <v>99.637893652767488</v>
      </c>
      <c r="V308" s="12">
        <v>99.896638477853415</v>
      </c>
      <c r="W308" s="12">
        <v>99.780667039943822</v>
      </c>
      <c r="X308" s="12">
        <v>100.76626035343861</v>
      </c>
      <c r="Y308" s="12">
        <v>101.39855082130289</v>
      </c>
      <c r="Z308" s="12">
        <v>101.99566469207757</v>
      </c>
      <c r="AA308" s="12">
        <v>102.98930512388556</v>
      </c>
    </row>
    <row r="309" spans="1:27">
      <c r="A309" s="1" t="s">
        <v>524</v>
      </c>
      <c r="B309" s="1" t="s">
        <v>533</v>
      </c>
      <c r="C309" s="1" t="s">
        <v>540</v>
      </c>
      <c r="D309" s="1">
        <v>21</v>
      </c>
      <c r="E309" s="1" t="s">
        <v>859</v>
      </c>
      <c r="F309" s="1" t="s">
        <v>889</v>
      </c>
      <c r="G309" s="1" t="str">
        <f t="shared" si="18"/>
        <v>21연립다세대연령3</v>
      </c>
      <c r="H309" s="1194">
        <v>98.576365158203288</v>
      </c>
      <c r="I309" s="1194">
        <v>98.576365158203288</v>
      </c>
      <c r="J309" s="1194">
        <v>99.390909492707721</v>
      </c>
      <c r="K309" s="1194">
        <v>99.485210813747926</v>
      </c>
      <c r="L309" s="1194">
        <v>99.485210813747926</v>
      </c>
      <c r="M309" s="1194">
        <v>99.407668315930437</v>
      </c>
      <c r="N309" s="1194">
        <v>99.407668315930437</v>
      </c>
      <c r="O309" s="12">
        <v>99.485210813747926</v>
      </c>
      <c r="P309" s="12">
        <v>99.992970986710048</v>
      </c>
      <c r="Q309" s="12">
        <v>99.992970986710048</v>
      </c>
      <c r="R309" s="12">
        <v>100</v>
      </c>
      <c r="S309" s="12">
        <v>100</v>
      </c>
      <c r="T309" s="12">
        <v>100</v>
      </c>
      <c r="U309" s="12">
        <v>99.905210713965573</v>
      </c>
      <c r="V309" s="12">
        <v>99.905210713965573</v>
      </c>
      <c r="W309" s="12">
        <v>100.1800161627155</v>
      </c>
      <c r="X309" s="12">
        <v>100.72482917806738</v>
      </c>
      <c r="Y309" s="12">
        <v>101.03316920224015</v>
      </c>
      <c r="Z309" s="12">
        <v>100.54779256281019</v>
      </c>
      <c r="AA309" s="12">
        <v>101.65843949601827</v>
      </c>
    </row>
    <row r="310" spans="1:27">
      <c r="A310" s="1" t="s">
        <v>524</v>
      </c>
      <c r="B310" s="1" t="s">
        <v>541</v>
      </c>
      <c r="D310" s="1">
        <v>22</v>
      </c>
      <c r="E310" s="1" t="s">
        <v>859</v>
      </c>
      <c r="F310" s="1" t="s">
        <v>889</v>
      </c>
      <c r="G310" s="1" t="str">
        <f t="shared" si="18"/>
        <v>22연립다세대연령3</v>
      </c>
      <c r="H310" s="1194">
        <v>101.58688040809244</v>
      </c>
      <c r="I310" s="1194">
        <v>101.58688040809244</v>
      </c>
      <c r="J310" s="1194">
        <v>101.10275089430414</v>
      </c>
      <c r="K310" s="1194">
        <v>101.10275089430414</v>
      </c>
      <c r="L310" s="1194">
        <v>101.11122615445275</v>
      </c>
      <c r="M310" s="1194">
        <v>101.01281582215636</v>
      </c>
      <c r="N310" s="1194">
        <v>100.60029637613714</v>
      </c>
      <c r="O310" s="12">
        <v>100.60029637613714</v>
      </c>
      <c r="P310" s="12">
        <v>100.71285072879205</v>
      </c>
      <c r="Q310" s="12">
        <v>100.4818270246368</v>
      </c>
      <c r="R310" s="12">
        <v>100</v>
      </c>
      <c r="S310" s="12">
        <v>99.879220724171958</v>
      </c>
      <c r="T310" s="12">
        <v>99.906869070518439</v>
      </c>
      <c r="U310" s="12">
        <v>99.993367763702352</v>
      </c>
      <c r="V310" s="12">
        <v>100.31578340500545</v>
      </c>
      <c r="W310" s="12">
        <v>100.62660248433409</v>
      </c>
      <c r="X310" s="12">
        <v>100.73425711504463</v>
      </c>
      <c r="Y310" s="12">
        <v>100.69721526629478</v>
      </c>
      <c r="Z310" s="12">
        <v>101.10235330393643</v>
      </c>
      <c r="AA310" s="12">
        <v>101.49054292767674</v>
      </c>
    </row>
    <row r="311" spans="1:27">
      <c r="A311" s="1" t="s">
        <v>524</v>
      </c>
      <c r="B311" s="1" t="s">
        <v>542</v>
      </c>
      <c r="D311" s="1">
        <v>23</v>
      </c>
      <c r="E311" s="1" t="s">
        <v>859</v>
      </c>
      <c r="F311" s="1" t="s">
        <v>889</v>
      </c>
      <c r="G311" s="1" t="str">
        <f t="shared" si="18"/>
        <v>23연립다세대연령3</v>
      </c>
      <c r="H311" s="1194">
        <v>99.869594901234862</v>
      </c>
      <c r="I311" s="1194">
        <v>99.869594901234862</v>
      </c>
      <c r="J311" s="1194">
        <v>99.90439220307718</v>
      </c>
      <c r="K311" s="1194">
        <v>99.988140078413565</v>
      </c>
      <c r="L311" s="1194">
        <v>99.866565726163955</v>
      </c>
      <c r="M311" s="1194">
        <v>99.831682143846109</v>
      </c>
      <c r="N311" s="1194">
        <v>99.766661182801712</v>
      </c>
      <c r="O311" s="12">
        <v>99.700994646119824</v>
      </c>
      <c r="P311" s="12">
        <v>99.819102190089666</v>
      </c>
      <c r="Q311" s="12">
        <v>99.894216229006688</v>
      </c>
      <c r="R311" s="12">
        <v>100</v>
      </c>
      <c r="S311" s="12">
        <v>99.935553505541009</v>
      </c>
      <c r="T311" s="12">
        <v>100.13531987922322</v>
      </c>
      <c r="U311" s="12">
        <v>100.02669719382186</v>
      </c>
      <c r="V311" s="12">
        <v>100.19232939764142</v>
      </c>
      <c r="W311" s="12">
        <v>100.14837561679452</v>
      </c>
      <c r="X311" s="12">
        <v>100.19453525327644</v>
      </c>
      <c r="Y311" s="12">
        <v>100.32515116733833</v>
      </c>
      <c r="Z311" s="12">
        <v>100.2698671622594</v>
      </c>
      <c r="AA311" s="12">
        <v>100.39138427962459</v>
      </c>
    </row>
    <row r="312" spans="1:27">
      <c r="A312" s="1" t="s">
        <v>524</v>
      </c>
      <c r="B312" s="1" t="s">
        <v>542</v>
      </c>
      <c r="C312" s="1" t="s">
        <v>543</v>
      </c>
      <c r="D312" s="1">
        <v>24</v>
      </c>
      <c r="E312" s="1" t="s">
        <v>859</v>
      </c>
      <c r="F312" s="1" t="s">
        <v>889</v>
      </c>
      <c r="G312" s="1" t="str">
        <f t="shared" si="18"/>
        <v>24연립다세대연령3</v>
      </c>
      <c r="H312" s="1194">
        <v>99.278287174543792</v>
      </c>
      <c r="I312" s="1194">
        <v>99.278287174543792</v>
      </c>
      <c r="J312" s="1194">
        <v>99.312474374618716</v>
      </c>
      <c r="K312" s="1194">
        <v>99.490959661853523</v>
      </c>
      <c r="L312" s="1194">
        <v>99.490959661853523</v>
      </c>
      <c r="M312" s="1194">
        <v>99.452276662403975</v>
      </c>
      <c r="N312" s="1194">
        <v>99.423837084504555</v>
      </c>
      <c r="O312" s="12">
        <v>99.370995435926616</v>
      </c>
      <c r="P312" s="12">
        <v>99.64899442152678</v>
      </c>
      <c r="Q312" s="12">
        <v>99.819751331315132</v>
      </c>
      <c r="R312" s="12">
        <v>100</v>
      </c>
      <c r="S312" s="12">
        <v>99.986080116548067</v>
      </c>
      <c r="T312" s="12">
        <v>100.04760478874424</v>
      </c>
      <c r="U312" s="12">
        <v>99.9103865826185</v>
      </c>
      <c r="V312" s="12">
        <v>100.17245412321192</v>
      </c>
      <c r="W312" s="12">
        <v>100.13825608814828</v>
      </c>
      <c r="X312" s="12">
        <v>100.05915912888676</v>
      </c>
      <c r="Y312" s="12">
        <v>100.16463320616667</v>
      </c>
      <c r="Z312" s="12">
        <v>100.1334395266164</v>
      </c>
      <c r="AA312" s="12">
        <v>100.37665614199767</v>
      </c>
    </row>
    <row r="313" spans="1:27">
      <c r="A313" s="1" t="s">
        <v>524</v>
      </c>
      <c r="B313" s="1" t="s">
        <v>542</v>
      </c>
      <c r="C313" s="1" t="s">
        <v>544</v>
      </c>
      <c r="D313" s="1">
        <v>25</v>
      </c>
      <c r="E313" s="1" t="s">
        <v>859</v>
      </c>
      <c r="F313" s="1" t="s">
        <v>889</v>
      </c>
      <c r="G313" s="1" t="str">
        <f t="shared" si="18"/>
        <v>25연립다세대연령3</v>
      </c>
      <c r="H313" s="1194">
        <v>99.801940495387583</v>
      </c>
      <c r="I313" s="1194">
        <v>99.801940495387583</v>
      </c>
      <c r="J313" s="1194">
        <v>99.874625637211921</v>
      </c>
      <c r="K313" s="1194">
        <v>99.980039836711939</v>
      </c>
      <c r="L313" s="1194">
        <v>99.987406750158939</v>
      </c>
      <c r="M313" s="1194">
        <v>99.987406750158939</v>
      </c>
      <c r="N313" s="1194">
        <v>99.970710158298147</v>
      </c>
      <c r="O313" s="12">
        <v>99.940914816373521</v>
      </c>
      <c r="P313" s="12">
        <v>99.940914816373521</v>
      </c>
      <c r="Q313" s="12">
        <v>99.940914816373521</v>
      </c>
      <c r="R313" s="12">
        <v>100</v>
      </c>
      <c r="S313" s="12">
        <v>100.19845579420794</v>
      </c>
      <c r="T313" s="12">
        <v>100.19845579420794</v>
      </c>
      <c r="U313" s="12">
        <v>99.968116276739892</v>
      </c>
      <c r="V313" s="12">
        <v>99.814758916022711</v>
      </c>
      <c r="W313" s="12">
        <v>99.344649727444676</v>
      </c>
      <c r="X313" s="12">
        <v>99.323478738433536</v>
      </c>
      <c r="Y313" s="12">
        <v>99.323478738433536</v>
      </c>
      <c r="Z313" s="12">
        <v>99.171370344343018</v>
      </c>
      <c r="AA313" s="12">
        <v>99.159961051691496</v>
      </c>
    </row>
    <row r="314" spans="1:27">
      <c r="A314" s="1" t="s">
        <v>524</v>
      </c>
      <c r="B314" s="1" t="s">
        <v>542</v>
      </c>
      <c r="C314" s="1" t="s">
        <v>545</v>
      </c>
      <c r="D314" s="1">
        <v>26</v>
      </c>
      <c r="E314" s="1" t="s">
        <v>859</v>
      </c>
      <c r="F314" s="1" t="s">
        <v>889</v>
      </c>
      <c r="G314" s="1" t="str">
        <f t="shared" si="18"/>
        <v>26연립다세대연령3</v>
      </c>
      <c r="H314" s="1194">
        <v>101.13185839277338</v>
      </c>
      <c r="I314" s="1194">
        <v>101.13185839277338</v>
      </c>
      <c r="J314" s="1194">
        <v>101.13185839277338</v>
      </c>
      <c r="K314" s="1194">
        <v>101.00161315757444</v>
      </c>
      <c r="L314" s="1194">
        <v>100.51081332335373</v>
      </c>
      <c r="M314" s="1194">
        <v>100.45071671521283</v>
      </c>
      <c r="N314" s="1194">
        <v>100.2660142799686</v>
      </c>
      <c r="O314" s="12">
        <v>100.14062026399468</v>
      </c>
      <c r="P314" s="12">
        <v>100.04688441000407</v>
      </c>
      <c r="Q314" s="12">
        <v>100</v>
      </c>
      <c r="R314" s="12">
        <v>100</v>
      </c>
      <c r="S314" s="12">
        <v>99.547426652374867</v>
      </c>
      <c r="T314" s="12">
        <v>100.25226310499737</v>
      </c>
      <c r="U314" s="12">
        <v>100.33528896308009</v>
      </c>
      <c r="V314" s="12">
        <v>100.64222787230455</v>
      </c>
      <c r="W314" s="12">
        <v>101.04194977800685</v>
      </c>
      <c r="X314" s="12">
        <v>101.42869488272636</v>
      </c>
      <c r="Y314" s="12">
        <v>101.75677262856604</v>
      </c>
      <c r="Z314" s="12">
        <v>101.75677262856604</v>
      </c>
      <c r="AA314" s="12">
        <v>101.76492132017722</v>
      </c>
    </row>
    <row r="315" spans="1:27">
      <c r="A315" s="1" t="s">
        <v>524</v>
      </c>
      <c r="B315" s="1" t="s">
        <v>546</v>
      </c>
      <c r="D315" s="1">
        <v>27</v>
      </c>
      <c r="E315" s="1" t="s">
        <v>859</v>
      </c>
      <c r="F315" s="1" t="s">
        <v>889</v>
      </c>
      <c r="G315" s="1" t="str">
        <f t="shared" si="18"/>
        <v>27연립다세대연령3</v>
      </c>
      <c r="H315" s="1194">
        <v>103.55951857234643</v>
      </c>
      <c r="I315" s="1194">
        <v>103.34529771800547</v>
      </c>
      <c r="J315" s="1194">
        <v>102.87456896995934</v>
      </c>
      <c r="K315" s="1194">
        <v>102.8121820951131</v>
      </c>
      <c r="L315" s="1194">
        <v>102.03159679120567</v>
      </c>
      <c r="M315" s="1194">
        <v>101.54946893352626</v>
      </c>
      <c r="N315" s="1194">
        <v>100.0548257200596</v>
      </c>
      <c r="O315" s="12">
        <v>99.612118266296918</v>
      </c>
      <c r="P315" s="12">
        <v>99.75189710762956</v>
      </c>
      <c r="Q315" s="12">
        <v>99.838694277393159</v>
      </c>
      <c r="R315" s="12">
        <v>100</v>
      </c>
      <c r="S315" s="12">
        <v>100.7596327401353</v>
      </c>
      <c r="T315" s="12">
        <v>101.06976990481355</v>
      </c>
      <c r="U315" s="12">
        <v>101.29580362502861</v>
      </c>
      <c r="V315" s="12">
        <v>101.76721037399055</v>
      </c>
      <c r="W315" s="12">
        <v>102.42097574422284</v>
      </c>
      <c r="X315" s="12">
        <v>102.42097574422284</v>
      </c>
      <c r="Y315" s="12">
        <v>102.56215057973802</v>
      </c>
      <c r="Z315" s="12">
        <v>102.72610686661912</v>
      </c>
      <c r="AA315" s="12">
        <v>102.79290882614941</v>
      </c>
    </row>
    <row r="316" spans="1:27">
      <c r="A316" s="1" t="s">
        <v>524</v>
      </c>
      <c r="B316" s="1" t="s">
        <v>547</v>
      </c>
      <c r="D316" s="1">
        <v>28</v>
      </c>
      <c r="E316" s="1" t="s">
        <v>859</v>
      </c>
      <c r="F316" s="1" t="s">
        <v>889</v>
      </c>
      <c r="G316" s="1" t="str">
        <f t="shared" si="18"/>
        <v>28연립다세대연령3</v>
      </c>
      <c r="H316" s="1194">
        <v>99.070062527250414</v>
      </c>
      <c r="I316" s="1194">
        <v>99.070062527250414</v>
      </c>
      <c r="J316" s="1194">
        <v>99.179293298332951</v>
      </c>
      <c r="K316" s="1194">
        <v>99.179293298332951</v>
      </c>
      <c r="L316" s="1194">
        <v>99.29435337204238</v>
      </c>
      <c r="M316" s="1194">
        <v>99.29435337204238</v>
      </c>
      <c r="N316" s="1194">
        <v>99.731443820863532</v>
      </c>
      <c r="O316" s="12">
        <v>99.843252993909886</v>
      </c>
      <c r="P316" s="12">
        <v>99.843252993909886</v>
      </c>
      <c r="Q316" s="12">
        <v>99.843252993909886</v>
      </c>
      <c r="R316" s="12">
        <v>100</v>
      </c>
      <c r="S316" s="12">
        <v>100</v>
      </c>
      <c r="T316" s="12">
        <v>99.896900322875297</v>
      </c>
      <c r="U316" s="12">
        <v>99.874666405068368</v>
      </c>
      <c r="V316" s="12">
        <v>100.12280121909902</v>
      </c>
      <c r="W316" s="12">
        <v>99.927821684028899</v>
      </c>
      <c r="X316" s="12">
        <v>99.927821684028899</v>
      </c>
      <c r="Y316" s="12">
        <v>100.18274467710859</v>
      </c>
      <c r="Z316" s="12">
        <v>100.33629197337545</v>
      </c>
      <c r="AA316" s="12">
        <v>100.43121909505979</v>
      </c>
    </row>
    <row r="317" spans="1:27">
      <c r="A317" s="1" t="s">
        <v>524</v>
      </c>
      <c r="B317" s="1" t="s">
        <v>548</v>
      </c>
      <c r="D317" s="1">
        <v>29</v>
      </c>
      <c r="E317" s="1" t="s">
        <v>859</v>
      </c>
      <c r="F317" s="1" t="s">
        <v>889</v>
      </c>
      <c r="G317" s="1" t="str">
        <f t="shared" si="18"/>
        <v>29연립다세대연령3</v>
      </c>
      <c r="H317" s="1194">
        <v>99.207989411941355</v>
      </c>
      <c r="I317" s="1194">
        <v>99.207989411941355</v>
      </c>
      <c r="J317" s="1194">
        <v>99.207989411941355</v>
      </c>
      <c r="K317" s="1194">
        <v>99.237467377703652</v>
      </c>
      <c r="L317" s="1194">
        <v>99.452511829292533</v>
      </c>
      <c r="M317" s="1194">
        <v>99.452511829292533</v>
      </c>
      <c r="N317" s="1194">
        <v>99.452511829292533</v>
      </c>
      <c r="O317" s="12">
        <v>99.452511829292533</v>
      </c>
      <c r="P317" s="12">
        <v>99.452511829292533</v>
      </c>
      <c r="Q317" s="12">
        <v>99.452511829292533</v>
      </c>
      <c r="R317" s="12">
        <v>100</v>
      </c>
      <c r="S317" s="12">
        <v>100.39294496908977</v>
      </c>
      <c r="T317" s="12">
        <v>100.39294496908977</v>
      </c>
      <c r="U317" s="12">
        <v>100.39294496908977</v>
      </c>
      <c r="V317" s="12">
        <v>100.39294496908977</v>
      </c>
      <c r="W317" s="12">
        <v>99.800072980392343</v>
      </c>
      <c r="X317" s="12">
        <v>99.800072980392343</v>
      </c>
      <c r="Y317" s="12">
        <v>100.32459183663025</v>
      </c>
      <c r="Z317" s="12">
        <v>100.63585682554348</v>
      </c>
      <c r="AA317" s="12">
        <v>100.9523942853161</v>
      </c>
    </row>
    <row r="318" spans="1:27">
      <c r="A318" s="1" t="s">
        <v>524</v>
      </c>
      <c r="B318" s="1" t="s">
        <v>549</v>
      </c>
      <c r="D318" s="1">
        <v>30</v>
      </c>
      <c r="E318" s="1" t="s">
        <v>859</v>
      </c>
      <c r="F318" s="1" t="s">
        <v>889</v>
      </c>
      <c r="G318" s="1" t="str">
        <f t="shared" si="18"/>
        <v>30연립다세대연령3</v>
      </c>
      <c r="H318" s="1194">
        <v>98.272044111062783</v>
      </c>
      <c r="I318" s="1194">
        <v>98.333039300442437</v>
      </c>
      <c r="J318" s="1194">
        <v>98.894074411522581</v>
      </c>
      <c r="K318" s="1194">
        <v>99.270331109234547</v>
      </c>
      <c r="L318" s="1194">
        <v>99.303813668792642</v>
      </c>
      <c r="M318" s="1194">
        <v>99.502332067924229</v>
      </c>
      <c r="N318" s="1194">
        <v>99.380289749688558</v>
      </c>
      <c r="O318" s="12">
        <v>99.312027909644655</v>
      </c>
      <c r="P318" s="12">
        <v>98.90600914191802</v>
      </c>
      <c r="Q318" s="12">
        <v>99.422689827644234</v>
      </c>
      <c r="R318" s="12">
        <v>100</v>
      </c>
      <c r="S318" s="12">
        <v>100.17092811973589</v>
      </c>
      <c r="T318" s="12">
        <v>100.44408318422671</v>
      </c>
      <c r="U318" s="12">
        <v>100.70403226413715</v>
      </c>
      <c r="V318" s="12">
        <v>100.82914214697946</v>
      </c>
      <c r="W318" s="12">
        <v>101.07682190052469</v>
      </c>
      <c r="X318" s="12">
        <v>101.13351274970364</v>
      </c>
      <c r="Y318" s="12">
        <v>101.41542903031599</v>
      </c>
      <c r="Z318" s="12">
        <v>101.45309095479389</v>
      </c>
      <c r="AA318" s="12">
        <v>101.7520482453226</v>
      </c>
    </row>
    <row r="319" spans="1:27">
      <c r="A319" s="1" t="s">
        <v>524</v>
      </c>
      <c r="B319" s="1" t="s">
        <v>1381</v>
      </c>
      <c r="D319" s="1">
        <v>31</v>
      </c>
      <c r="E319" s="1" t="s">
        <v>771</v>
      </c>
      <c r="F319" s="1" t="s">
        <v>889</v>
      </c>
      <c r="G319" s="1" t="str">
        <f t="shared" ref="G319" si="21">D319&amp;E319&amp;F319</f>
        <v>31연립다세대연령3</v>
      </c>
      <c r="H319" s="1194"/>
      <c r="I319" s="1194"/>
      <c r="J319" s="1194"/>
      <c r="K319" s="1194"/>
      <c r="L319" s="1194"/>
      <c r="M319" s="1194"/>
      <c r="N319" s="1194"/>
      <c r="R319" s="12">
        <v>100</v>
      </c>
      <c r="S319" s="12">
        <v>100</v>
      </c>
      <c r="T319" s="12">
        <v>101.78460232166431</v>
      </c>
      <c r="U319" s="12">
        <v>103.56333311419252</v>
      </c>
      <c r="V319" s="12">
        <v>105.39899460509798</v>
      </c>
      <c r="W319" s="12">
        <v>106.87912830673186</v>
      </c>
      <c r="X319" s="12">
        <v>108.43778868010507</v>
      </c>
      <c r="Y319" s="12">
        <v>108.90855568968702</v>
      </c>
      <c r="Z319" s="12">
        <v>109.76661259280567</v>
      </c>
      <c r="AA319" s="12">
        <v>110.47995322693893</v>
      </c>
    </row>
    <row r="320" spans="1:27">
      <c r="A320" s="1" t="s">
        <v>524</v>
      </c>
      <c r="B320" s="1" t="s">
        <v>550</v>
      </c>
      <c r="D320" s="1">
        <v>32</v>
      </c>
      <c r="E320" s="1" t="s">
        <v>859</v>
      </c>
      <c r="F320" s="1" t="s">
        <v>889</v>
      </c>
      <c r="G320" s="1" t="str">
        <f t="shared" si="18"/>
        <v>32연립다세대연령3</v>
      </c>
      <c r="H320" s="1194">
        <v>98.165656091213648</v>
      </c>
      <c r="I320" s="1194">
        <v>98.462566202067407</v>
      </c>
      <c r="J320" s="1194">
        <v>98.944712971672118</v>
      </c>
      <c r="K320" s="1194">
        <v>99.078545042642233</v>
      </c>
      <c r="L320" s="1194">
        <v>99.353436548133061</v>
      </c>
      <c r="M320" s="1194">
        <v>99.504132330643884</v>
      </c>
      <c r="N320" s="1194">
        <v>99.796118197750488</v>
      </c>
      <c r="O320" s="12">
        <v>99.796118197750488</v>
      </c>
      <c r="P320" s="12">
        <v>99.905996500414545</v>
      </c>
      <c r="Q320" s="12">
        <v>100</v>
      </c>
      <c r="R320" s="12">
        <v>100</v>
      </c>
      <c r="S320" s="12">
        <v>100.41255543550882</v>
      </c>
      <c r="T320" s="12">
        <v>100.54596631572903</v>
      </c>
      <c r="U320" s="12">
        <v>100.24564335791509</v>
      </c>
      <c r="V320" s="12">
        <v>100.53899149786571</v>
      </c>
      <c r="W320" s="12">
        <v>101.14195128299181</v>
      </c>
      <c r="X320" s="12">
        <v>101.54636046889441</v>
      </c>
      <c r="Y320" s="12">
        <v>101.56509653722368</v>
      </c>
      <c r="Z320" s="12">
        <v>101.48051297349721</v>
      </c>
      <c r="AA320" s="12">
        <v>101.52698129296445</v>
      </c>
    </row>
    <row r="321" spans="1:27">
      <c r="A321" s="1" t="s">
        <v>524</v>
      </c>
      <c r="B321" s="1" t="s">
        <v>551</v>
      </c>
      <c r="D321" s="1">
        <v>33</v>
      </c>
      <c r="E321" s="1" t="s">
        <v>859</v>
      </c>
      <c r="F321" s="1" t="s">
        <v>889</v>
      </c>
      <c r="G321" s="1" t="str">
        <f t="shared" si="18"/>
        <v>33연립다세대연령3</v>
      </c>
      <c r="H321" s="1194">
        <v>100.32861879302855</v>
      </c>
      <c r="I321" s="1194">
        <v>100.24151484389722</v>
      </c>
      <c r="J321" s="1194">
        <v>99.865274272378713</v>
      </c>
      <c r="K321" s="1194">
        <v>100.24780396882764</v>
      </c>
      <c r="L321" s="1194">
        <v>100.15622670368418</v>
      </c>
      <c r="M321" s="1194">
        <v>100.05654901604024</v>
      </c>
      <c r="N321" s="1194">
        <v>100.07068135335771</v>
      </c>
      <c r="O321" s="12">
        <v>100.22791747239648</v>
      </c>
      <c r="P321" s="12">
        <v>100.22791747239648</v>
      </c>
      <c r="Q321" s="12">
        <v>100.14356493427221</v>
      </c>
      <c r="R321" s="12">
        <v>100</v>
      </c>
      <c r="S321" s="12">
        <v>100.30105462031894</v>
      </c>
      <c r="T321" s="12">
        <v>100.52864906407291</v>
      </c>
      <c r="U321" s="12">
        <v>100.82703778489643</v>
      </c>
      <c r="V321" s="12">
        <v>101.0719964213485</v>
      </c>
      <c r="W321" s="12">
        <v>101.47638159518861</v>
      </c>
      <c r="X321" s="12">
        <v>101.49393361261043</v>
      </c>
      <c r="Y321" s="12">
        <v>101.5671272669488</v>
      </c>
      <c r="Z321" s="12">
        <v>101.84988888796536</v>
      </c>
      <c r="AA321" s="12">
        <v>101.87636000913869</v>
      </c>
    </row>
    <row r="322" spans="1:27">
      <c r="A322" s="1" t="s">
        <v>524</v>
      </c>
      <c r="B322" s="1" t="s">
        <v>552</v>
      </c>
      <c r="D322" s="1">
        <v>34</v>
      </c>
      <c r="E322" s="1" t="s">
        <v>859</v>
      </c>
      <c r="F322" s="1" t="s">
        <v>889</v>
      </c>
      <c r="G322" s="1" t="str">
        <f t="shared" si="18"/>
        <v>34연립다세대연령3</v>
      </c>
      <c r="H322" s="1194">
        <v>97.275847528472426</v>
      </c>
      <c r="I322" s="1194">
        <v>97.365966260073165</v>
      </c>
      <c r="J322" s="1194">
        <v>97.928938535537256</v>
      </c>
      <c r="K322" s="1194">
        <v>98.086750607168383</v>
      </c>
      <c r="L322" s="1194">
        <v>98.086750607168383</v>
      </c>
      <c r="M322" s="1194">
        <v>98.509519544141099</v>
      </c>
      <c r="N322" s="1194">
        <v>98.932600184259229</v>
      </c>
      <c r="O322" s="12">
        <v>99.071322977701115</v>
      </c>
      <c r="P322" s="12">
        <v>99.172099343816896</v>
      </c>
      <c r="Q322" s="12">
        <v>99.617562865778083</v>
      </c>
      <c r="R322" s="12">
        <v>100</v>
      </c>
      <c r="S322" s="12">
        <v>100.69882143050147</v>
      </c>
      <c r="T322" s="12">
        <v>101.19562465331209</v>
      </c>
      <c r="U322" s="12">
        <v>101.27161973785861</v>
      </c>
      <c r="V322" s="12">
        <v>101.42315895292977</v>
      </c>
      <c r="W322" s="12">
        <v>101.69702649722332</v>
      </c>
      <c r="X322" s="12">
        <v>101.8143982985692</v>
      </c>
      <c r="Y322" s="12">
        <v>101.85478158309648</v>
      </c>
      <c r="Z322" s="12">
        <v>102.00893377186242</v>
      </c>
      <c r="AA322" s="12">
        <v>102.28258640881522</v>
      </c>
    </row>
    <row r="323" spans="1:27">
      <c r="A323" s="1" t="s">
        <v>524</v>
      </c>
      <c r="B323" s="1" t="s">
        <v>553</v>
      </c>
      <c r="D323" s="1">
        <v>35</v>
      </c>
      <c r="E323" s="1" t="s">
        <v>859</v>
      </c>
      <c r="F323" s="1" t="s">
        <v>889</v>
      </c>
      <c r="G323" s="1" t="str">
        <f t="shared" si="18"/>
        <v>35연립다세대연령3</v>
      </c>
      <c r="H323" s="1194">
        <v>98.33387237192953</v>
      </c>
      <c r="I323" s="1194">
        <v>98.33387237192953</v>
      </c>
      <c r="J323" s="1194">
        <v>98.813130640280832</v>
      </c>
      <c r="K323" s="1194">
        <v>98.908963085831232</v>
      </c>
      <c r="L323" s="1194">
        <v>99.673750612401975</v>
      </c>
      <c r="M323" s="1194">
        <v>99.870423771277444</v>
      </c>
      <c r="N323" s="1194">
        <v>99.870423771277444</v>
      </c>
      <c r="O323" s="12">
        <v>99.870423771277444</v>
      </c>
      <c r="P323" s="12">
        <v>99.933158973604776</v>
      </c>
      <c r="Q323" s="12">
        <v>99.8560156039199</v>
      </c>
      <c r="R323" s="12">
        <v>100</v>
      </c>
      <c r="S323" s="12">
        <v>100.22044860442558</v>
      </c>
      <c r="T323" s="12">
        <v>100.14517041082591</v>
      </c>
      <c r="U323" s="12">
        <v>100.57141412542563</v>
      </c>
      <c r="V323" s="12">
        <v>100.67117672123122</v>
      </c>
      <c r="W323" s="12">
        <v>101.44586226460916</v>
      </c>
      <c r="X323" s="12">
        <v>101.53078562902122</v>
      </c>
      <c r="Y323" s="12">
        <v>101.70444244628136</v>
      </c>
      <c r="Z323" s="12">
        <v>101.70444244628136</v>
      </c>
      <c r="AA323" s="12">
        <v>101.8648762624854</v>
      </c>
    </row>
    <row r="324" spans="1:27">
      <c r="A324" s="1" t="s">
        <v>524</v>
      </c>
      <c r="B324" s="1" t="s">
        <v>554</v>
      </c>
      <c r="D324" s="1">
        <v>36</v>
      </c>
      <c r="E324" s="1" t="s">
        <v>859</v>
      </c>
      <c r="F324" s="1" t="s">
        <v>889</v>
      </c>
      <c r="G324" s="1" t="str">
        <f t="shared" si="18"/>
        <v>36연립다세대연령3</v>
      </c>
      <c r="H324" s="1194">
        <v>97.346668378599716</v>
      </c>
      <c r="I324" s="1194">
        <v>97.422134085551747</v>
      </c>
      <c r="J324" s="1194">
        <v>98.251916057206842</v>
      </c>
      <c r="K324" s="1194">
        <v>98.375206821034823</v>
      </c>
      <c r="L324" s="1194">
        <v>99.235176897513725</v>
      </c>
      <c r="M324" s="1194">
        <v>99.606982876175181</v>
      </c>
      <c r="N324" s="1194">
        <v>99.606982876175181</v>
      </c>
      <c r="O324" s="12">
        <v>99.792862055732996</v>
      </c>
      <c r="P324" s="12">
        <v>99.792862055732996</v>
      </c>
      <c r="Q324" s="12">
        <v>100.03466233652938</v>
      </c>
      <c r="R324" s="12">
        <v>100</v>
      </c>
      <c r="S324" s="12">
        <v>100.03466233652934</v>
      </c>
      <c r="T324" s="12">
        <v>100.03466233652934</v>
      </c>
      <c r="U324" s="12">
        <v>99.913689048804017</v>
      </c>
      <c r="V324" s="12">
        <v>100.28207645915106</v>
      </c>
      <c r="W324" s="12">
        <v>101.08540542789144</v>
      </c>
      <c r="X324" s="12">
        <v>101.47878992922999</v>
      </c>
      <c r="Y324" s="12">
        <v>101.42096594233634</v>
      </c>
      <c r="Z324" s="12">
        <v>101.5437642076304</v>
      </c>
      <c r="AA324" s="12">
        <v>101.55521681985434</v>
      </c>
    </row>
    <row r="325" spans="1:27">
      <c r="A325" s="1" t="s">
        <v>524</v>
      </c>
      <c r="B325" s="1" t="s">
        <v>555</v>
      </c>
      <c r="D325" s="1">
        <v>37</v>
      </c>
      <c r="E325" s="1" t="s">
        <v>859</v>
      </c>
      <c r="F325" s="1" t="s">
        <v>889</v>
      </c>
      <c r="G325" s="1" t="str">
        <f t="shared" si="18"/>
        <v>37연립다세대연령3</v>
      </c>
      <c r="H325" s="1194">
        <v>97.58385737924678</v>
      </c>
      <c r="I325" s="1194">
        <v>97.58385737924678</v>
      </c>
      <c r="J325" s="1194">
        <v>97.743343428171912</v>
      </c>
      <c r="K325" s="1194">
        <v>97.912068124579136</v>
      </c>
      <c r="L325" s="1194">
        <v>97.552343659094703</v>
      </c>
      <c r="M325" s="1194">
        <v>97.552343659094703</v>
      </c>
      <c r="N325" s="1194">
        <v>98.428180733604606</v>
      </c>
      <c r="O325" s="12">
        <v>98.842225077031841</v>
      </c>
      <c r="P325" s="12">
        <v>99.484434144198914</v>
      </c>
      <c r="Q325" s="12">
        <v>99.964827579057271</v>
      </c>
      <c r="R325" s="12">
        <v>100</v>
      </c>
      <c r="S325" s="12">
        <v>100.35792019930949</v>
      </c>
      <c r="T325" s="12">
        <v>100.49816402246834</v>
      </c>
      <c r="U325" s="12">
        <v>100.55277605684427</v>
      </c>
      <c r="V325" s="12">
        <v>101.05756845801754</v>
      </c>
      <c r="W325" s="12">
        <v>102.14643176759776</v>
      </c>
      <c r="X325" s="12">
        <v>102.64457322547449</v>
      </c>
      <c r="Y325" s="12">
        <v>102.95771334126009</v>
      </c>
      <c r="Z325" s="12">
        <v>103.64663577981581</v>
      </c>
      <c r="AA325" s="12">
        <v>103.9982508047672</v>
      </c>
    </row>
    <row r="326" spans="1:27">
      <c r="A326" s="1" t="s">
        <v>524</v>
      </c>
      <c r="B326" s="1" t="s">
        <v>556</v>
      </c>
      <c r="D326" s="1">
        <v>38</v>
      </c>
      <c r="E326" s="1" t="s">
        <v>859</v>
      </c>
      <c r="F326" s="1" t="s">
        <v>889</v>
      </c>
      <c r="G326" s="1" t="str">
        <f t="shared" si="18"/>
        <v>38연립다세대연령3</v>
      </c>
      <c r="H326" s="1194">
        <v>98.770814906150875</v>
      </c>
      <c r="I326" s="1194">
        <v>98.8102053617785</v>
      </c>
      <c r="J326" s="1194">
        <v>99.513092354988913</v>
      </c>
      <c r="K326" s="1194">
        <v>99.445849062148554</v>
      </c>
      <c r="L326" s="1194">
        <v>99.445849062148554</v>
      </c>
      <c r="M326" s="1194">
        <v>99.305474538247097</v>
      </c>
      <c r="N326" s="1194">
        <v>99.305474538247097</v>
      </c>
      <c r="O326" s="12">
        <v>99.305474538247097</v>
      </c>
      <c r="P326" s="12">
        <v>99.388693456177378</v>
      </c>
      <c r="Q326" s="12">
        <v>99.73114422855744</v>
      </c>
      <c r="R326" s="12">
        <v>100</v>
      </c>
      <c r="S326" s="12">
        <v>99.82572542762955</v>
      </c>
      <c r="T326" s="12">
        <v>99.82572542762955</v>
      </c>
      <c r="U326" s="12">
        <v>99.82572542762955</v>
      </c>
      <c r="V326" s="12">
        <v>100.00962059855365</v>
      </c>
      <c r="W326" s="12">
        <v>100.25587922425834</v>
      </c>
      <c r="X326" s="12">
        <v>100.78752303431932</v>
      </c>
      <c r="Y326" s="12">
        <v>101.19017149181708</v>
      </c>
      <c r="Z326" s="12">
        <v>101.14494299932599</v>
      </c>
      <c r="AA326" s="12">
        <v>101.23402375002047</v>
      </c>
    </row>
    <row r="327" spans="1:27">
      <c r="A327" s="1" t="s">
        <v>524</v>
      </c>
      <c r="B327" s="1" t="s">
        <v>557</v>
      </c>
      <c r="D327" s="1">
        <v>39</v>
      </c>
      <c r="E327" s="1" t="s">
        <v>859</v>
      </c>
      <c r="F327" s="1" t="s">
        <v>889</v>
      </c>
      <c r="G327" s="1" t="str">
        <f t="shared" si="18"/>
        <v>39연립다세대연령3</v>
      </c>
      <c r="H327" s="1194">
        <v>98.37097563034574</v>
      </c>
      <c r="I327" s="1194">
        <v>99.944037573522607</v>
      </c>
      <c r="J327" s="1194">
        <v>99.944037573522607</v>
      </c>
      <c r="K327" s="1194">
        <v>99.944037573522607</v>
      </c>
      <c r="L327" s="1194">
        <v>99.944037573522607</v>
      </c>
      <c r="M327" s="1194">
        <v>99.944037573522607</v>
      </c>
      <c r="N327" s="1194">
        <v>99.936163111537525</v>
      </c>
      <c r="O327" s="12">
        <v>99.936163111537525</v>
      </c>
      <c r="P327" s="12">
        <v>100</v>
      </c>
      <c r="Q327" s="12">
        <v>100</v>
      </c>
      <c r="R327" s="12">
        <v>100</v>
      </c>
      <c r="S327" s="12">
        <v>100</v>
      </c>
      <c r="T327" s="12">
        <v>100.25237690348006</v>
      </c>
      <c r="U327" s="12">
        <v>100.25237690348006</v>
      </c>
      <c r="V327" s="12">
        <v>100.25237690348006</v>
      </c>
      <c r="W327" s="12">
        <v>100.38797471571048</v>
      </c>
      <c r="X327" s="12">
        <v>100.38797471571048</v>
      </c>
      <c r="Y327" s="12">
        <v>100.38797471571048</v>
      </c>
      <c r="Z327" s="12">
        <v>100.38797471571048</v>
      </c>
      <c r="AA327" s="12">
        <v>100.48586755990414</v>
      </c>
    </row>
    <row r="328" spans="1:27">
      <c r="A328" s="1" t="s">
        <v>655</v>
      </c>
      <c r="D328" s="1">
        <v>40</v>
      </c>
      <c r="E328" s="1" t="s">
        <v>859</v>
      </c>
      <c r="F328" s="1" t="s">
        <v>889</v>
      </c>
      <c r="G328" s="1" t="str">
        <f t="shared" si="18"/>
        <v>40연립다세대연령3</v>
      </c>
      <c r="H328" s="1194">
        <v>100.84475824737964</v>
      </c>
      <c r="I328" s="1194">
        <v>100.82476424883832</v>
      </c>
      <c r="J328" s="1194">
        <v>100.61467971074421</v>
      </c>
      <c r="K328" s="1194">
        <v>100.65749757259503</v>
      </c>
      <c r="L328" s="1194">
        <v>100.55936262481083</v>
      </c>
      <c r="M328" s="1194">
        <v>100.46499019699071</v>
      </c>
      <c r="N328" s="1194">
        <v>100.1079848086176</v>
      </c>
      <c r="O328" s="12">
        <v>100.03758936185983</v>
      </c>
      <c r="P328" s="12">
        <v>100.11208559597601</v>
      </c>
      <c r="Q328" s="12">
        <v>100.07685411582439</v>
      </c>
      <c r="R328" s="12">
        <v>100</v>
      </c>
      <c r="S328" s="12">
        <v>100.05646439411882</v>
      </c>
      <c r="T328" s="12">
        <v>100.17462461235954</v>
      </c>
      <c r="U328" s="12">
        <v>100.22386677726733</v>
      </c>
      <c r="V328" s="12">
        <v>100.47832736872606</v>
      </c>
      <c r="W328" s="12">
        <v>100.63817814810085</v>
      </c>
      <c r="X328" s="12">
        <v>100.70167339196617</v>
      </c>
      <c r="Y328" s="12">
        <v>100.80529293417968</v>
      </c>
      <c r="Z328" s="12">
        <v>101.01456632293693</v>
      </c>
      <c r="AA328" s="12">
        <v>101.27184075114215</v>
      </c>
    </row>
    <row r="329" spans="1:27">
      <c r="A329" s="1" t="s">
        <v>523</v>
      </c>
      <c r="D329" s="1">
        <v>41</v>
      </c>
      <c r="E329" s="1" t="s">
        <v>859</v>
      </c>
      <c r="F329" s="1" t="s">
        <v>889</v>
      </c>
      <c r="G329" s="1" t="str">
        <f t="shared" si="18"/>
        <v>41연립다세대연령3</v>
      </c>
      <c r="H329" s="1194">
        <v>99.267220020003862</v>
      </c>
      <c r="I329" s="1194">
        <v>99.31111797729173</v>
      </c>
      <c r="J329" s="1194">
        <v>99.386871161894518</v>
      </c>
      <c r="K329" s="1194">
        <v>99.392314789433627</v>
      </c>
      <c r="L329" s="1194">
        <v>99.434222631297303</v>
      </c>
      <c r="M329" s="1194">
        <v>99.3355442358706</v>
      </c>
      <c r="N329" s="1194">
        <v>99.238228191867734</v>
      </c>
      <c r="O329" s="12">
        <v>99.247393531168584</v>
      </c>
      <c r="P329" s="12">
        <v>99.464722703292097</v>
      </c>
      <c r="Q329" s="12">
        <v>99.82133731102509</v>
      </c>
      <c r="R329" s="12">
        <v>100</v>
      </c>
      <c r="S329" s="12">
        <v>100.18198966434065</v>
      </c>
      <c r="T329" s="12">
        <v>100.27741719159471</v>
      </c>
      <c r="U329" s="12">
        <v>100.35220042875643</v>
      </c>
      <c r="V329" s="12">
        <v>100.54541161395821</v>
      </c>
      <c r="W329" s="12">
        <v>100.70479236300783</v>
      </c>
      <c r="X329" s="12">
        <v>100.88573005939956</v>
      </c>
      <c r="Y329" s="12">
        <v>101.01225866447454</v>
      </c>
      <c r="Z329" s="12">
        <v>101.15889056078373</v>
      </c>
      <c r="AA329" s="12">
        <v>101.49169505794656</v>
      </c>
    </row>
    <row r="330" spans="1:27">
      <c r="A330" s="1" t="s">
        <v>516</v>
      </c>
      <c r="D330" s="1">
        <v>1</v>
      </c>
      <c r="E330" s="1" t="s">
        <v>860</v>
      </c>
      <c r="F330" s="1" t="s">
        <v>830</v>
      </c>
      <c r="G330" s="1" t="str">
        <f t="shared" si="18"/>
        <v>1단독주택연령1</v>
      </c>
      <c r="H330" s="1194">
        <v>99.777482653403894</v>
      </c>
      <c r="I330" s="1194">
        <v>99.861632283886067</v>
      </c>
      <c r="J330" s="1194">
        <v>100.03928644819578</v>
      </c>
      <c r="K330" s="1194">
        <v>100.02545008535242</v>
      </c>
      <c r="L330" s="1194">
        <v>100.00482043199925</v>
      </c>
      <c r="M330" s="1194">
        <v>99.942896219116591</v>
      </c>
      <c r="N330" s="1194">
        <v>99.883750907727205</v>
      </c>
      <c r="O330" s="12">
        <v>99.866022288373742</v>
      </c>
      <c r="P330" s="12">
        <v>99.907888286171655</v>
      </c>
      <c r="Q330" s="12">
        <v>99.983627340752093</v>
      </c>
      <c r="R330" s="12">
        <v>100</v>
      </c>
      <c r="S330" s="12">
        <v>100.10569031640621</v>
      </c>
      <c r="T330" s="12">
        <v>100.1431519545569</v>
      </c>
      <c r="U330" s="12">
        <v>100.17086439111367</v>
      </c>
      <c r="V330" s="12">
        <v>100.29247041399691</v>
      </c>
      <c r="W330" s="12">
        <v>100.51497456292869</v>
      </c>
      <c r="X330" s="12">
        <v>100.62446226946906</v>
      </c>
      <c r="Y330" s="12">
        <v>100.5904006517255</v>
      </c>
      <c r="Z330" s="12">
        <v>100.66021883357894</v>
      </c>
      <c r="AA330" s="12">
        <v>100.71320801773625</v>
      </c>
    </row>
    <row r="331" spans="1:27">
      <c r="A331" s="1" t="s">
        <v>521</v>
      </c>
      <c r="D331" s="1">
        <v>2</v>
      </c>
      <c r="E331" s="1" t="s">
        <v>860</v>
      </c>
      <c r="F331" s="1" t="s">
        <v>830</v>
      </c>
      <c r="G331" s="1" t="str">
        <f t="shared" si="18"/>
        <v>2단독주택연령1</v>
      </c>
      <c r="H331" s="1194">
        <v>99.880828685216741</v>
      </c>
      <c r="I331" s="1194">
        <v>99.957198348568966</v>
      </c>
      <c r="J331" s="1194">
        <v>100.23089045575716</v>
      </c>
      <c r="K331" s="1194">
        <v>100.15528647339545</v>
      </c>
      <c r="L331" s="1194">
        <v>100.17083630553449</v>
      </c>
      <c r="M331" s="1194">
        <v>100.0695200781186</v>
      </c>
      <c r="N331" s="1194">
        <v>100.02357782848922</v>
      </c>
      <c r="O331" s="12">
        <v>99.999978175987835</v>
      </c>
      <c r="P331" s="12">
        <v>99.980413052770317</v>
      </c>
      <c r="Q331" s="12">
        <v>99.995022074160346</v>
      </c>
      <c r="R331" s="12">
        <v>100</v>
      </c>
      <c r="S331" s="12">
        <v>99.980661709027956</v>
      </c>
      <c r="T331" s="12">
        <v>100.08481326967768</v>
      </c>
      <c r="U331" s="12">
        <v>100.14602106536017</v>
      </c>
      <c r="V331" s="12">
        <v>100.29215371864186</v>
      </c>
      <c r="W331" s="12">
        <v>100.71117672020561</v>
      </c>
      <c r="X331" s="12">
        <v>100.76162938006283</v>
      </c>
      <c r="Y331" s="12">
        <v>100.63923919818623</v>
      </c>
      <c r="Z331" s="12">
        <v>100.76176488263913</v>
      </c>
      <c r="AA331" s="12">
        <v>100.93019301601028</v>
      </c>
    </row>
    <row r="332" spans="1:27">
      <c r="A332" s="1" t="s">
        <v>1380</v>
      </c>
      <c r="D332" s="1">
        <v>3</v>
      </c>
      <c r="E332" s="1" t="s">
        <v>274</v>
      </c>
      <c r="F332" s="1" t="s">
        <v>830</v>
      </c>
      <c r="G332" s="1" t="str">
        <f t="shared" ref="G332" si="22">D332&amp;E332&amp;F332</f>
        <v>3단독주택연령1</v>
      </c>
      <c r="H332" s="1194">
        <v>99.741274436199944</v>
      </c>
      <c r="I332" s="1194">
        <v>99.828148068802861</v>
      </c>
      <c r="J332" s="1194">
        <v>99.97219605806913</v>
      </c>
      <c r="K332" s="1194">
        <v>99.979968779740446</v>
      </c>
      <c r="L332" s="1194">
        <v>99.946679756635447</v>
      </c>
      <c r="M332" s="1194">
        <v>99.898539323346839</v>
      </c>
      <c r="N332" s="1194">
        <v>99.83477331298424</v>
      </c>
      <c r="O332" s="12">
        <v>99.819099305327825</v>
      </c>
      <c r="P332" s="12">
        <v>99.882473264923647</v>
      </c>
      <c r="Q332" s="12">
        <v>99.979632608170533</v>
      </c>
      <c r="R332" s="12">
        <v>100</v>
      </c>
      <c r="S332" s="12">
        <v>100.14687625378671</v>
      </c>
      <c r="T332" s="12">
        <v>100.16236090781364</v>
      </c>
      <c r="U332" s="12">
        <v>100.17904263782975</v>
      </c>
      <c r="V332" s="12">
        <v>100.29257465089782</v>
      </c>
      <c r="W332" s="12">
        <v>100.45048049409738</v>
      </c>
      <c r="X332" s="12">
        <v>100.57935612765728</v>
      </c>
      <c r="Y332" s="12">
        <v>100.57433118309827</v>
      </c>
      <c r="Z332" s="12">
        <v>100.62681849355187</v>
      </c>
      <c r="AA332" s="12">
        <v>100.64189195400284</v>
      </c>
    </row>
    <row r="333" spans="1:27">
      <c r="A333" s="1" t="s">
        <v>522</v>
      </c>
      <c r="D333" s="1">
        <v>4</v>
      </c>
      <c r="E333" s="1" t="s">
        <v>860</v>
      </c>
      <c r="F333" s="1" t="s">
        <v>885</v>
      </c>
      <c r="G333" s="1" t="str">
        <f t="shared" si="18"/>
        <v>4단독주택연령1</v>
      </c>
      <c r="H333" s="1194">
        <v>100.60054382225195</v>
      </c>
      <c r="I333" s="1194">
        <v>100.60054382225195</v>
      </c>
      <c r="J333" s="1194">
        <v>100.64256578655461</v>
      </c>
      <c r="K333" s="1194">
        <v>100.64256578655461</v>
      </c>
      <c r="L333" s="1194">
        <v>100.18497629975617</v>
      </c>
      <c r="M333" s="1194">
        <v>100.04241803485164</v>
      </c>
      <c r="N333" s="1194">
        <v>100.00050195418876</v>
      </c>
      <c r="O333" s="12">
        <v>99.88025776486738</v>
      </c>
      <c r="P333" s="12">
        <v>99.932320474403568</v>
      </c>
      <c r="Q333" s="12">
        <v>99.967568723475225</v>
      </c>
      <c r="R333" s="12">
        <v>100</v>
      </c>
      <c r="S333" s="12">
        <v>99.989478218127388</v>
      </c>
      <c r="T333" s="12">
        <v>99.895785280446034</v>
      </c>
      <c r="U333" s="12">
        <v>99.881939658045738</v>
      </c>
      <c r="V333" s="12">
        <v>99.899262739966147</v>
      </c>
      <c r="W333" s="12">
        <v>99.722970936818626</v>
      </c>
      <c r="X333" s="12">
        <v>99.619406951854884</v>
      </c>
      <c r="Y333" s="12">
        <v>99.68055276400753</v>
      </c>
      <c r="Z333" s="12">
        <v>99.804419690220357</v>
      </c>
      <c r="AA333" s="12">
        <v>99.804419690220357</v>
      </c>
    </row>
    <row r="334" spans="1:27">
      <c r="A334" s="1" t="s">
        <v>853</v>
      </c>
      <c r="D334" s="1">
        <v>5</v>
      </c>
      <c r="E334" s="1" t="s">
        <v>860</v>
      </c>
      <c r="F334" s="1" t="s">
        <v>885</v>
      </c>
      <c r="G334" s="1" t="str">
        <f t="shared" si="18"/>
        <v>5단독주택연령1</v>
      </c>
      <c r="H334" s="1194">
        <v>99.601890213117983</v>
      </c>
      <c r="I334" s="1194">
        <v>99.702792313688477</v>
      </c>
      <c r="J334" s="1194">
        <v>99.863333699902853</v>
      </c>
      <c r="K334" s="1194">
        <v>99.872363776414417</v>
      </c>
      <c r="L334" s="1194">
        <v>99.907885433776613</v>
      </c>
      <c r="M334" s="1194">
        <v>99.875103242704114</v>
      </c>
      <c r="N334" s="1194">
        <v>99.807781591602463</v>
      </c>
      <c r="O334" s="12">
        <v>99.809132550060284</v>
      </c>
      <c r="P334" s="12">
        <v>99.874349323343239</v>
      </c>
      <c r="Q334" s="12">
        <v>99.98159945075281</v>
      </c>
      <c r="R334" s="12">
        <v>100</v>
      </c>
      <c r="S334" s="12">
        <v>100.17249756660742</v>
      </c>
      <c r="T334" s="12">
        <v>100.20514058149108</v>
      </c>
      <c r="U334" s="12">
        <v>100.22345435922924</v>
      </c>
      <c r="V334" s="12">
        <v>100.3528670841652</v>
      </c>
      <c r="W334" s="12">
        <v>100.56064587723074</v>
      </c>
      <c r="X334" s="12">
        <v>100.71892549081794</v>
      </c>
      <c r="Y334" s="12">
        <v>100.70096585481507</v>
      </c>
      <c r="Z334" s="12">
        <v>100.73909855828602</v>
      </c>
      <c r="AA334" s="12">
        <v>100.75631957920027</v>
      </c>
    </row>
    <row r="335" spans="1:27">
      <c r="A335" s="1" t="s">
        <v>524</v>
      </c>
      <c r="B335" s="1" t="s">
        <v>525</v>
      </c>
      <c r="D335" s="1">
        <v>6</v>
      </c>
      <c r="E335" s="1" t="s">
        <v>860</v>
      </c>
      <c r="F335" s="1" t="s">
        <v>885</v>
      </c>
      <c r="G335" s="1" t="str">
        <f t="shared" si="18"/>
        <v>6단독주택연령1</v>
      </c>
      <c r="H335" s="1194">
        <v>99.582916380385683</v>
      </c>
      <c r="I335" s="1194">
        <v>99.562858718094915</v>
      </c>
      <c r="J335" s="1194">
        <v>100.09139032771949</v>
      </c>
      <c r="K335" s="1194">
        <v>100.33565406153545</v>
      </c>
      <c r="L335" s="1194">
        <v>100.29809870938581</v>
      </c>
      <c r="M335" s="1194">
        <v>100.05824929239806</v>
      </c>
      <c r="N335" s="1194">
        <v>99.716303431291237</v>
      </c>
      <c r="O335" s="12">
        <v>99.643470135777221</v>
      </c>
      <c r="P335" s="12">
        <v>99.803929420652722</v>
      </c>
      <c r="Q335" s="12">
        <v>99.803929420652722</v>
      </c>
      <c r="R335" s="12">
        <v>100</v>
      </c>
      <c r="S335" s="12">
        <v>100.15018715601258</v>
      </c>
      <c r="T335" s="12">
        <v>100.52103434556237</v>
      </c>
      <c r="U335" s="12">
        <v>100.52103434556237</v>
      </c>
      <c r="V335" s="12">
        <v>100.71678169287918</v>
      </c>
      <c r="W335" s="12">
        <v>101.79542948980193</v>
      </c>
      <c r="X335" s="12">
        <v>102.07915563020687</v>
      </c>
      <c r="Y335" s="12">
        <v>102.10322462403307</v>
      </c>
      <c r="Z335" s="12">
        <v>102.20097188336135</v>
      </c>
      <c r="AA335" s="12">
        <v>102.37038920774508</v>
      </c>
    </row>
    <row r="336" spans="1:27">
      <c r="A336" s="1" t="s">
        <v>524</v>
      </c>
      <c r="B336" s="1" t="s">
        <v>525</v>
      </c>
      <c r="C336" s="1" t="s">
        <v>526</v>
      </c>
      <c r="D336" s="1">
        <v>7</v>
      </c>
      <c r="E336" s="1" t="s">
        <v>860</v>
      </c>
      <c r="F336" s="1" t="s">
        <v>885</v>
      </c>
      <c r="G336" s="1" t="str">
        <f t="shared" si="18"/>
        <v>7단독주택연령1</v>
      </c>
      <c r="H336" s="1194">
        <v>100.1069302348325</v>
      </c>
      <c r="I336" s="1194">
        <v>100.1069302348325</v>
      </c>
      <c r="J336" s="1194">
        <v>100.13769164684973</v>
      </c>
      <c r="K336" s="1194">
        <v>100.13769164684973</v>
      </c>
      <c r="L336" s="1194">
        <v>100.13769164684973</v>
      </c>
      <c r="M336" s="1194">
        <v>100.13769164684973</v>
      </c>
      <c r="N336" s="1194">
        <v>100.13769164684973</v>
      </c>
      <c r="O336" s="12">
        <v>100</v>
      </c>
      <c r="P336" s="12">
        <v>100</v>
      </c>
      <c r="Q336" s="12">
        <v>100</v>
      </c>
      <c r="R336" s="12">
        <v>100</v>
      </c>
      <c r="S336" s="12">
        <v>100.10424675848715</v>
      </c>
      <c r="T336" s="12">
        <v>100.10424675848715</v>
      </c>
      <c r="U336" s="12">
        <v>100.10424675848715</v>
      </c>
      <c r="V336" s="12">
        <v>100.10424675848715</v>
      </c>
      <c r="W336" s="12">
        <v>101.50683945978507</v>
      </c>
      <c r="X336" s="12">
        <v>101.5515403601499</v>
      </c>
      <c r="Y336" s="12">
        <v>101.5961284108793</v>
      </c>
      <c r="Z336" s="12">
        <v>101.5961284108793</v>
      </c>
      <c r="AA336" s="12">
        <v>101.64060422948144</v>
      </c>
    </row>
    <row r="337" spans="1:27">
      <c r="A337" s="1" t="s">
        <v>524</v>
      </c>
      <c r="B337" s="1" t="s">
        <v>525</v>
      </c>
      <c r="C337" s="1" t="s">
        <v>527</v>
      </c>
      <c r="D337" s="1">
        <v>8</v>
      </c>
      <c r="E337" s="1" t="s">
        <v>860</v>
      </c>
      <c r="F337" s="1" t="s">
        <v>885</v>
      </c>
      <c r="G337" s="1" t="str">
        <f t="shared" si="18"/>
        <v>8단독주택연령1</v>
      </c>
      <c r="H337" s="1194">
        <v>100.89552238805972</v>
      </c>
      <c r="I337" s="1194">
        <v>100.89552238805972</v>
      </c>
      <c r="J337" s="1194">
        <v>100.89552238805972</v>
      </c>
      <c r="K337" s="1194">
        <v>100.89552238805972</v>
      </c>
      <c r="L337" s="1194">
        <v>100.89552238805972</v>
      </c>
      <c r="M337" s="1194">
        <v>100.89552238805972</v>
      </c>
      <c r="N337" s="1194">
        <v>100.89552238805972</v>
      </c>
      <c r="O337" s="12">
        <v>100</v>
      </c>
      <c r="P337" s="12">
        <v>100</v>
      </c>
      <c r="Q337" s="12">
        <v>100</v>
      </c>
      <c r="R337" s="12">
        <v>100</v>
      </c>
      <c r="S337" s="12">
        <v>100.29850746268656</v>
      </c>
      <c r="T337" s="12">
        <v>100.29850746268656</v>
      </c>
      <c r="U337" s="12">
        <v>100.29850746268656</v>
      </c>
      <c r="V337" s="12">
        <v>100.29850746268656</v>
      </c>
      <c r="W337" s="12">
        <v>100.29850746268656</v>
      </c>
      <c r="X337" s="12">
        <v>100.59701492537314</v>
      </c>
      <c r="Y337" s="12">
        <v>100.8955223880597</v>
      </c>
      <c r="Z337" s="12">
        <v>100.8955223880597</v>
      </c>
      <c r="AA337" s="12">
        <v>101.19402985074626</v>
      </c>
    </row>
    <row r="338" spans="1:27">
      <c r="A338" s="1" t="s">
        <v>524</v>
      </c>
      <c r="B338" s="1" t="s">
        <v>525</v>
      </c>
      <c r="C338" s="1" t="s">
        <v>528</v>
      </c>
      <c r="D338" s="1">
        <v>9</v>
      </c>
      <c r="E338" s="1" t="s">
        <v>860</v>
      </c>
      <c r="F338" s="1" t="s">
        <v>885</v>
      </c>
      <c r="G338" s="1" t="str">
        <f t="shared" si="18"/>
        <v>9단독주택연령1</v>
      </c>
      <c r="H338" s="1194">
        <v>100</v>
      </c>
      <c r="I338" s="1194">
        <v>100</v>
      </c>
      <c r="J338" s="1194">
        <v>100</v>
      </c>
      <c r="K338" s="1194">
        <v>100</v>
      </c>
      <c r="L338" s="1194">
        <v>100</v>
      </c>
      <c r="M338" s="1194">
        <v>100</v>
      </c>
      <c r="N338" s="1194">
        <v>100</v>
      </c>
      <c r="O338" s="12">
        <v>100</v>
      </c>
      <c r="P338" s="12">
        <v>100</v>
      </c>
      <c r="Q338" s="12">
        <v>100</v>
      </c>
      <c r="R338" s="12">
        <v>100</v>
      </c>
      <c r="S338" s="12">
        <v>100</v>
      </c>
      <c r="T338" s="12">
        <v>100</v>
      </c>
      <c r="U338" s="12">
        <v>100</v>
      </c>
      <c r="V338" s="12">
        <v>100</v>
      </c>
      <c r="W338" s="12">
        <v>101.13636363636364</v>
      </c>
      <c r="X338" s="12">
        <v>101.13636363636364</v>
      </c>
      <c r="Y338" s="12">
        <v>101.13636363636364</v>
      </c>
      <c r="Z338" s="12">
        <v>101.13636363636364</v>
      </c>
      <c r="AA338" s="12">
        <v>101.13636363636364</v>
      </c>
    </row>
    <row r="339" spans="1:27">
      <c r="A339" s="1" t="s">
        <v>524</v>
      </c>
      <c r="B339" s="1" t="s">
        <v>525</v>
      </c>
      <c r="C339" s="1" t="s">
        <v>529</v>
      </c>
      <c r="D339" s="1">
        <v>10</v>
      </c>
      <c r="E339" s="1" t="s">
        <v>860</v>
      </c>
      <c r="F339" s="1" t="s">
        <v>885</v>
      </c>
      <c r="G339" s="1" t="str">
        <f t="shared" si="18"/>
        <v>10단독주택연령1</v>
      </c>
      <c r="H339" s="1194">
        <v>99.875466869919791</v>
      </c>
      <c r="I339" s="1194">
        <v>99.875466869919791</v>
      </c>
      <c r="J339" s="1194">
        <v>100</v>
      </c>
      <c r="K339" s="1194">
        <v>100</v>
      </c>
      <c r="L339" s="1194">
        <v>100</v>
      </c>
      <c r="M339" s="1194">
        <v>100</v>
      </c>
      <c r="N339" s="1194">
        <v>100</v>
      </c>
      <c r="O339" s="12">
        <v>100</v>
      </c>
      <c r="P339" s="12">
        <v>100</v>
      </c>
      <c r="Q339" s="12">
        <v>100</v>
      </c>
      <c r="R339" s="12">
        <v>100</v>
      </c>
      <c r="S339" s="12">
        <v>100.2481399751384</v>
      </c>
      <c r="T339" s="12">
        <v>100.2481399751384</v>
      </c>
      <c r="U339" s="12">
        <v>100.2481399751384</v>
      </c>
      <c r="V339" s="12">
        <v>100.2481399751384</v>
      </c>
      <c r="W339" s="12">
        <v>103.19829220201764</v>
      </c>
      <c r="X339" s="12">
        <v>103.19829220201764</v>
      </c>
      <c r="Y339" s="12">
        <v>103.19829220201764</v>
      </c>
      <c r="Z339" s="12">
        <v>103.19829220201764</v>
      </c>
      <c r="AA339" s="12">
        <v>103.19829220201764</v>
      </c>
    </row>
    <row r="340" spans="1:27">
      <c r="A340" s="1" t="s">
        <v>524</v>
      </c>
      <c r="B340" s="1" t="s">
        <v>525</v>
      </c>
      <c r="C340" s="1" t="s">
        <v>530</v>
      </c>
      <c r="D340" s="1">
        <v>11</v>
      </c>
      <c r="E340" s="1" t="s">
        <v>860</v>
      </c>
      <c r="F340" s="1" t="s">
        <v>885</v>
      </c>
      <c r="G340" s="1" t="str">
        <f t="shared" ref="G340:G407" si="23">D340&amp;E340&amp;F340</f>
        <v>11단독주택연령1</v>
      </c>
      <c r="H340" s="1194">
        <v>98.992884685309676</v>
      </c>
      <c r="I340" s="1194">
        <v>98.950373935112793</v>
      </c>
      <c r="J340" s="1194">
        <v>100.03898906672319</v>
      </c>
      <c r="K340" s="1194">
        <v>100.56027990699512</v>
      </c>
      <c r="L340" s="1194">
        <v>100.48003826110295</v>
      </c>
      <c r="M340" s="1194">
        <v>99.968372586458102</v>
      </c>
      <c r="N340" s="1194">
        <v>99.241304716027841</v>
      </c>
      <c r="O340" s="12">
        <v>99.241304716027841</v>
      </c>
      <c r="P340" s="12">
        <v>99.582382243458454</v>
      </c>
      <c r="Q340" s="12">
        <v>99.582382243458454</v>
      </c>
      <c r="R340" s="12">
        <v>100</v>
      </c>
      <c r="S340" s="12">
        <v>100.20351206728033</v>
      </c>
      <c r="T340" s="12">
        <v>101.00675213192079</v>
      </c>
      <c r="U340" s="12">
        <v>101.00675213192079</v>
      </c>
      <c r="V340" s="12">
        <v>101.43212212217783</v>
      </c>
      <c r="W340" s="12">
        <v>102.13127013688428</v>
      </c>
      <c r="X340" s="12">
        <v>102.69471292150246</v>
      </c>
      <c r="Y340" s="12">
        <v>102.69471292150246</v>
      </c>
      <c r="Z340" s="12">
        <v>102.90720438454572</v>
      </c>
      <c r="AA340" s="12">
        <v>103.22362949720554</v>
      </c>
    </row>
    <row r="341" spans="1:27">
      <c r="A341" s="1" t="s">
        <v>524</v>
      </c>
      <c r="B341" s="1" t="s">
        <v>525</v>
      </c>
      <c r="C341" s="1" t="s">
        <v>531</v>
      </c>
      <c r="D341" s="1">
        <v>12</v>
      </c>
      <c r="E341" s="1" t="s">
        <v>860</v>
      </c>
      <c r="F341" s="1" t="s">
        <v>885</v>
      </c>
      <c r="G341" s="1" t="str">
        <f t="shared" si="23"/>
        <v>12단독주택연령1</v>
      </c>
      <c r="H341" s="1194">
        <v>98.002621667125908</v>
      </c>
      <c r="I341" s="1194">
        <v>97.938776292920764</v>
      </c>
      <c r="J341" s="1194">
        <v>99.62770778701227</v>
      </c>
      <c r="K341" s="1194">
        <v>100.45111461323404</v>
      </c>
      <c r="L341" s="1194">
        <v>100.45111461323404</v>
      </c>
      <c r="M341" s="1194">
        <v>99.62770778701227</v>
      </c>
      <c r="N341" s="1194">
        <v>98.790460574959809</v>
      </c>
      <c r="O341" s="12">
        <v>98.790460574959809</v>
      </c>
      <c r="P341" s="12">
        <v>99.367071651108859</v>
      </c>
      <c r="Q341" s="12">
        <v>99.367071651108859</v>
      </c>
      <c r="R341" s="12">
        <v>100</v>
      </c>
      <c r="S341" s="12">
        <v>100</v>
      </c>
      <c r="T341" s="12">
        <v>100.62501622612616</v>
      </c>
      <c r="U341" s="12">
        <v>100.62501622612616</v>
      </c>
      <c r="V341" s="12">
        <v>101.24236305738663</v>
      </c>
      <c r="W341" s="12">
        <v>102.22492436958457</v>
      </c>
      <c r="X341" s="12">
        <v>103.4276808794252</v>
      </c>
      <c r="Y341" s="12">
        <v>103.4276808794252</v>
      </c>
      <c r="Z341" s="12">
        <v>103.4276808794252</v>
      </c>
      <c r="AA341" s="12">
        <v>103.4276808794252</v>
      </c>
    </row>
    <row r="342" spans="1:27">
      <c r="A342" s="1" t="s">
        <v>524</v>
      </c>
      <c r="B342" s="1" t="s">
        <v>525</v>
      </c>
      <c r="C342" s="1" t="s">
        <v>532</v>
      </c>
      <c r="D342" s="1">
        <v>13</v>
      </c>
      <c r="E342" s="1" t="s">
        <v>860</v>
      </c>
      <c r="F342" s="1" t="s">
        <v>885</v>
      </c>
      <c r="G342" s="1" t="str">
        <f t="shared" si="23"/>
        <v>13단독주택연령1</v>
      </c>
      <c r="H342" s="1194">
        <v>100.93598087291292</v>
      </c>
      <c r="I342" s="1194">
        <v>100.93598087291292</v>
      </c>
      <c r="J342" s="1194">
        <v>100.8390048651226</v>
      </c>
      <c r="K342" s="1194">
        <v>100.77168288245622</v>
      </c>
      <c r="L342" s="1194">
        <v>100.53598451745786</v>
      </c>
      <c r="M342" s="1194">
        <v>100.63034030831651</v>
      </c>
      <c r="N342" s="1194">
        <v>100.11883562260122</v>
      </c>
      <c r="O342" s="12">
        <v>100.11883562260122</v>
      </c>
      <c r="P342" s="12">
        <v>100</v>
      </c>
      <c r="Q342" s="12">
        <v>100</v>
      </c>
      <c r="R342" s="12">
        <v>100</v>
      </c>
      <c r="S342" s="12">
        <v>100.65182485117718</v>
      </c>
      <c r="T342" s="12">
        <v>101.85003145092382</v>
      </c>
      <c r="U342" s="12">
        <v>101.85003145092382</v>
      </c>
      <c r="V342" s="12">
        <v>101.85003145092382</v>
      </c>
      <c r="W342" s="12">
        <v>101.9259312241503</v>
      </c>
      <c r="X342" s="12">
        <v>101.10348277956986</v>
      </c>
      <c r="Y342" s="12">
        <v>101.10348277956986</v>
      </c>
      <c r="Z342" s="12">
        <v>101.773547086373</v>
      </c>
      <c r="AA342" s="12">
        <v>102.77699812383661</v>
      </c>
    </row>
    <row r="343" spans="1:27">
      <c r="A343" s="1" t="s">
        <v>524</v>
      </c>
      <c r="B343" s="1" t="s">
        <v>533</v>
      </c>
      <c r="D343" s="1">
        <v>14</v>
      </c>
      <c r="E343" s="1" t="s">
        <v>860</v>
      </c>
      <c r="F343" s="1" t="s">
        <v>885</v>
      </c>
      <c r="G343" s="1" t="str">
        <f t="shared" si="23"/>
        <v>14단독주택연령1</v>
      </c>
      <c r="H343" s="1194">
        <v>100.10430799695757</v>
      </c>
      <c r="I343" s="1194">
        <v>100.20894674220487</v>
      </c>
      <c r="J343" s="1194">
        <v>100.27371052491657</v>
      </c>
      <c r="K343" s="1194">
        <v>100.12818006555139</v>
      </c>
      <c r="L343" s="1194">
        <v>100.15770305446134</v>
      </c>
      <c r="M343" s="1194">
        <v>100.0598560778232</v>
      </c>
      <c r="N343" s="1194">
        <v>100.06373660240713</v>
      </c>
      <c r="O343" s="12">
        <v>100.05484841876122</v>
      </c>
      <c r="P343" s="12">
        <v>99.981826194140694</v>
      </c>
      <c r="Q343" s="12">
        <v>99.995063289498134</v>
      </c>
      <c r="R343" s="12">
        <v>100</v>
      </c>
      <c r="S343" s="12">
        <v>99.97408338723082</v>
      </c>
      <c r="T343" s="12">
        <v>100.07635395464925</v>
      </c>
      <c r="U343" s="12">
        <v>100.15560062718467</v>
      </c>
      <c r="V343" s="12">
        <v>100.30325271537977</v>
      </c>
      <c r="W343" s="12">
        <v>100.59547084105942</v>
      </c>
      <c r="X343" s="12">
        <v>100.61698416143381</v>
      </c>
      <c r="Y343" s="12">
        <v>100.45136771790678</v>
      </c>
      <c r="Z343" s="12">
        <v>100.55963309909582</v>
      </c>
      <c r="AA343" s="12">
        <v>100.78048329684938</v>
      </c>
    </row>
    <row r="344" spans="1:27">
      <c r="A344" s="1" t="s">
        <v>524</v>
      </c>
      <c r="B344" s="1" t="s">
        <v>533</v>
      </c>
      <c r="C344" s="1" t="s">
        <v>534</v>
      </c>
      <c r="D344" s="1">
        <v>15</v>
      </c>
      <c r="E344" s="1" t="s">
        <v>860</v>
      </c>
      <c r="F344" s="1" t="s">
        <v>885</v>
      </c>
      <c r="G344" s="1" t="str">
        <f t="shared" si="23"/>
        <v>15단독주택연령1</v>
      </c>
      <c r="H344" s="1194">
        <v>100.92729294599278</v>
      </c>
      <c r="I344" s="1194">
        <v>100.92729294599278</v>
      </c>
      <c r="J344" s="1194">
        <v>100.99491087621603</v>
      </c>
      <c r="K344" s="1194">
        <v>100.99491087621603</v>
      </c>
      <c r="L344" s="1194">
        <v>100.82944173032752</v>
      </c>
      <c r="M344" s="1194">
        <v>100.70025491256575</v>
      </c>
      <c r="N344" s="1194">
        <v>100.70025491256575</v>
      </c>
      <c r="O344" s="12">
        <v>100.70025491256575</v>
      </c>
      <c r="P344" s="12">
        <v>100</v>
      </c>
      <c r="Q344" s="12">
        <v>100</v>
      </c>
      <c r="R344" s="12">
        <v>100</v>
      </c>
      <c r="S344" s="12">
        <v>100.41777406866328</v>
      </c>
      <c r="T344" s="12">
        <v>100.82321634559943</v>
      </c>
      <c r="U344" s="12">
        <v>101.10059520978274</v>
      </c>
      <c r="V344" s="12">
        <v>101.22642149085557</v>
      </c>
      <c r="W344" s="12">
        <v>101.0596039642322</v>
      </c>
      <c r="X344" s="12">
        <v>101.06389424059741</v>
      </c>
      <c r="Y344" s="12">
        <v>101.06389424059741</v>
      </c>
      <c r="Z344" s="12">
        <v>101.3169291814537</v>
      </c>
      <c r="AA344" s="12">
        <v>101.85166114139945</v>
      </c>
    </row>
    <row r="345" spans="1:27">
      <c r="A345" s="1" t="s">
        <v>524</v>
      </c>
      <c r="B345" s="1" t="s">
        <v>533</v>
      </c>
      <c r="C345" s="1" t="s">
        <v>535</v>
      </c>
      <c r="D345" s="1">
        <v>16</v>
      </c>
      <c r="E345" s="1" t="s">
        <v>860</v>
      </c>
      <c r="F345" s="1" t="s">
        <v>885</v>
      </c>
      <c r="G345" s="1" t="str">
        <f t="shared" si="23"/>
        <v>16단독주택연령1</v>
      </c>
      <c r="H345" s="1194">
        <v>100.16854194512472</v>
      </c>
      <c r="I345" s="1194">
        <v>100.16854194512472</v>
      </c>
      <c r="J345" s="1194">
        <v>100.16854194512472</v>
      </c>
      <c r="K345" s="1194">
        <v>100.16854194512472</v>
      </c>
      <c r="L345" s="1194">
        <v>100.16854194512472</v>
      </c>
      <c r="M345" s="1194">
        <v>100.1460473094465</v>
      </c>
      <c r="N345" s="1194">
        <v>100.16854194512472</v>
      </c>
      <c r="O345" s="12">
        <v>100.14077901561039</v>
      </c>
      <c r="P345" s="12">
        <v>100</v>
      </c>
      <c r="Q345" s="12">
        <v>100</v>
      </c>
      <c r="R345" s="12">
        <v>100</v>
      </c>
      <c r="S345" s="12">
        <v>100</v>
      </c>
      <c r="T345" s="12">
        <v>100.16568430543968</v>
      </c>
      <c r="U345" s="12">
        <v>100.16568430543968</v>
      </c>
      <c r="V345" s="12">
        <v>100.25772829155531</v>
      </c>
      <c r="W345" s="12">
        <v>100.44085008544943</v>
      </c>
      <c r="X345" s="12">
        <v>100.44550215777051</v>
      </c>
      <c r="Y345" s="12">
        <v>99.142746758047295</v>
      </c>
      <c r="Z345" s="12">
        <v>99.305259286307304</v>
      </c>
      <c r="AA345" s="12">
        <v>99.305259286307304</v>
      </c>
    </row>
    <row r="346" spans="1:27">
      <c r="A346" s="1" t="s">
        <v>524</v>
      </c>
      <c r="B346" s="1" t="s">
        <v>533</v>
      </c>
      <c r="C346" s="1" t="s">
        <v>536</v>
      </c>
      <c r="D346" s="1">
        <v>17</v>
      </c>
      <c r="E346" s="1" t="s">
        <v>860</v>
      </c>
      <c r="F346" s="1" t="s">
        <v>885</v>
      </c>
      <c r="G346" s="1" t="str">
        <f t="shared" si="23"/>
        <v>17단독주택연령1</v>
      </c>
      <c r="H346" s="1194">
        <v>100.38803133492796</v>
      </c>
      <c r="I346" s="1194">
        <v>100.38803133492796</v>
      </c>
      <c r="J346" s="1194">
        <v>100.38803133492796</v>
      </c>
      <c r="K346" s="1194">
        <v>100.15780921110003</v>
      </c>
      <c r="L346" s="1194">
        <v>100.08779212808577</v>
      </c>
      <c r="M346" s="1194">
        <v>99.885374422918034</v>
      </c>
      <c r="N346" s="1194">
        <v>99.885374422918034</v>
      </c>
      <c r="O346" s="12">
        <v>99.842757920413831</v>
      </c>
      <c r="P346" s="12">
        <v>99.947849024742254</v>
      </c>
      <c r="Q346" s="12">
        <v>100</v>
      </c>
      <c r="R346" s="12">
        <v>100</v>
      </c>
      <c r="S346" s="12">
        <v>100.0193193400694</v>
      </c>
      <c r="T346" s="12">
        <v>100.08278143215065</v>
      </c>
      <c r="U346" s="12">
        <v>100.09414221588517</v>
      </c>
      <c r="V346" s="12">
        <v>100.38026134291853</v>
      </c>
      <c r="W346" s="12">
        <v>100.72344521512342</v>
      </c>
      <c r="X346" s="12">
        <v>100.68845020044034</v>
      </c>
      <c r="Y346" s="12">
        <v>100.74392503560554</v>
      </c>
      <c r="Z346" s="12">
        <v>100.60505488504596</v>
      </c>
      <c r="AA346" s="12">
        <v>100.64006556823043</v>
      </c>
    </row>
    <row r="347" spans="1:27">
      <c r="A347" s="1" t="s">
        <v>524</v>
      </c>
      <c r="B347" s="1" t="s">
        <v>533</v>
      </c>
      <c r="C347" s="1" t="s">
        <v>537</v>
      </c>
      <c r="D347" s="1">
        <v>18</v>
      </c>
      <c r="E347" s="1" t="s">
        <v>860</v>
      </c>
      <c r="F347" s="1" t="s">
        <v>885</v>
      </c>
      <c r="G347" s="1" t="str">
        <f t="shared" si="23"/>
        <v>18단독주택연령1</v>
      </c>
      <c r="H347" s="1194">
        <v>100.46427561326834</v>
      </c>
      <c r="I347" s="1194">
        <v>100.46427561326834</v>
      </c>
      <c r="J347" s="1194">
        <v>100.46427561326834</v>
      </c>
      <c r="K347" s="1194">
        <v>99.610668139657079</v>
      </c>
      <c r="L347" s="1194">
        <v>99.610668139657079</v>
      </c>
      <c r="M347" s="1194">
        <v>99.610668139657079</v>
      </c>
      <c r="N347" s="1194">
        <v>99.610668139657079</v>
      </c>
      <c r="O347" s="12">
        <v>99.676805963779543</v>
      </c>
      <c r="P347" s="12">
        <v>99.951349941468848</v>
      </c>
      <c r="Q347" s="12">
        <v>99.951349941468848</v>
      </c>
      <c r="R347" s="12">
        <v>100</v>
      </c>
      <c r="S347" s="12">
        <v>99.423409145376738</v>
      </c>
      <c r="T347" s="12">
        <v>99.14644330879284</v>
      </c>
      <c r="U347" s="12">
        <v>99.57070605865475</v>
      </c>
      <c r="V347" s="12">
        <v>99.64913946989472</v>
      </c>
      <c r="W347" s="12">
        <v>99.696453433817879</v>
      </c>
      <c r="X347" s="12">
        <v>99.506704269917961</v>
      </c>
      <c r="Y347" s="12">
        <v>99.506704269917961</v>
      </c>
      <c r="Z347" s="12">
        <v>99.697858880516392</v>
      </c>
      <c r="AA347" s="12">
        <v>99.91811148473252</v>
      </c>
    </row>
    <row r="348" spans="1:27">
      <c r="A348" s="1" t="s">
        <v>524</v>
      </c>
      <c r="B348" s="1" t="s">
        <v>533</v>
      </c>
      <c r="C348" s="1" t="s">
        <v>538</v>
      </c>
      <c r="D348" s="1">
        <v>19</v>
      </c>
      <c r="E348" s="1" t="s">
        <v>860</v>
      </c>
      <c r="F348" s="1" t="s">
        <v>885</v>
      </c>
      <c r="G348" s="1" t="str">
        <f t="shared" si="23"/>
        <v>19단독주택연령1</v>
      </c>
      <c r="H348" s="1194">
        <v>99.320870321917866</v>
      </c>
      <c r="I348" s="1194">
        <v>99.859468156531818</v>
      </c>
      <c r="J348" s="1194">
        <v>100.11457236772549</v>
      </c>
      <c r="K348" s="1194">
        <v>100.11248632150384</v>
      </c>
      <c r="L348" s="1194">
        <v>100.40398703726801</v>
      </c>
      <c r="M348" s="1194">
        <v>100.33849172668255</v>
      </c>
      <c r="N348" s="1194">
        <v>100.33849172668255</v>
      </c>
      <c r="O348" s="12">
        <v>100.33849172668255</v>
      </c>
      <c r="P348" s="12">
        <v>100</v>
      </c>
      <c r="Q348" s="12">
        <v>100</v>
      </c>
      <c r="R348" s="12">
        <v>100</v>
      </c>
      <c r="S348" s="12">
        <v>100.04790442516645</v>
      </c>
      <c r="T348" s="12">
        <v>100.38019491027059</v>
      </c>
      <c r="U348" s="12">
        <v>100.45901019176435</v>
      </c>
      <c r="V348" s="12">
        <v>100.68365553805702</v>
      </c>
      <c r="W348" s="12">
        <v>101.6847275675145</v>
      </c>
      <c r="X348" s="12">
        <v>102.05279541807859</v>
      </c>
      <c r="Y348" s="12">
        <v>102.31318502248531</v>
      </c>
      <c r="Z348" s="12">
        <v>102.62255659128903</v>
      </c>
      <c r="AA348" s="12">
        <v>103.0094861343465</v>
      </c>
    </row>
    <row r="349" spans="1:27">
      <c r="A349" s="1" t="s">
        <v>524</v>
      </c>
      <c r="B349" s="1" t="s">
        <v>533</v>
      </c>
      <c r="C349" s="1" t="s">
        <v>539</v>
      </c>
      <c r="D349" s="1">
        <v>20</v>
      </c>
      <c r="E349" s="1" t="s">
        <v>860</v>
      </c>
      <c r="F349" s="1" t="s">
        <v>885</v>
      </c>
      <c r="G349" s="1" t="str">
        <f t="shared" si="23"/>
        <v>20단독주택연령1</v>
      </c>
      <c r="H349" s="1194">
        <v>99.909542582212126</v>
      </c>
      <c r="I349" s="1194">
        <v>99.909542582212126</v>
      </c>
      <c r="J349" s="1194">
        <v>100</v>
      </c>
      <c r="K349" s="1194">
        <v>100</v>
      </c>
      <c r="L349" s="1194">
        <v>100</v>
      </c>
      <c r="M349" s="1194">
        <v>100</v>
      </c>
      <c r="N349" s="1194">
        <v>100</v>
      </c>
      <c r="O349" s="12">
        <v>100</v>
      </c>
      <c r="P349" s="12">
        <v>100</v>
      </c>
      <c r="Q349" s="12">
        <v>100</v>
      </c>
      <c r="R349" s="12">
        <v>100</v>
      </c>
      <c r="S349" s="12">
        <v>100</v>
      </c>
      <c r="T349" s="12">
        <v>100</v>
      </c>
      <c r="U349" s="12">
        <v>100</v>
      </c>
      <c r="V349" s="12">
        <v>100</v>
      </c>
      <c r="W349" s="12">
        <v>99.358620533543601</v>
      </c>
      <c r="X349" s="12">
        <v>99.16608504050491</v>
      </c>
      <c r="Y349" s="12">
        <v>99.066469861196964</v>
      </c>
      <c r="Z349" s="12">
        <v>99.220448962332341</v>
      </c>
      <c r="AA349" s="12">
        <v>99.368652508088545</v>
      </c>
    </row>
    <row r="350" spans="1:27">
      <c r="A350" s="1" t="s">
        <v>524</v>
      </c>
      <c r="B350" s="1" t="s">
        <v>533</v>
      </c>
      <c r="C350" s="1" t="s">
        <v>540</v>
      </c>
      <c r="D350" s="1">
        <v>21</v>
      </c>
      <c r="E350" s="1" t="s">
        <v>860</v>
      </c>
      <c r="F350" s="1" t="s">
        <v>885</v>
      </c>
      <c r="G350" s="1" t="str">
        <f t="shared" si="23"/>
        <v>21단독주택연령1</v>
      </c>
      <c r="H350" s="1194">
        <v>100.24010007054028</v>
      </c>
      <c r="I350" s="1194">
        <v>100.24010007054028</v>
      </c>
      <c r="J350" s="1194">
        <v>100.24010007054028</v>
      </c>
      <c r="K350" s="1194">
        <v>100.24010007054028</v>
      </c>
      <c r="L350" s="1194">
        <v>100.24010007054028</v>
      </c>
      <c r="M350" s="1194">
        <v>100</v>
      </c>
      <c r="N350" s="1194">
        <v>100</v>
      </c>
      <c r="O350" s="12">
        <v>100</v>
      </c>
      <c r="P350" s="12">
        <v>100</v>
      </c>
      <c r="Q350" s="12">
        <v>100</v>
      </c>
      <c r="R350" s="12">
        <v>100</v>
      </c>
      <c r="S350" s="12">
        <v>100</v>
      </c>
      <c r="T350" s="12">
        <v>100</v>
      </c>
      <c r="U350" s="12">
        <v>100</v>
      </c>
      <c r="V350" s="12">
        <v>100</v>
      </c>
      <c r="W350" s="12">
        <v>100.60927646266727</v>
      </c>
      <c r="X350" s="12">
        <v>100.60927646266727</v>
      </c>
      <c r="Y350" s="12">
        <v>100.60927646266727</v>
      </c>
      <c r="Z350" s="12">
        <v>100.60927646266727</v>
      </c>
      <c r="AA350" s="12">
        <v>101.29803224808225</v>
      </c>
    </row>
    <row r="351" spans="1:27">
      <c r="A351" s="1" t="s">
        <v>524</v>
      </c>
      <c r="B351" s="1" t="s">
        <v>541</v>
      </c>
      <c r="D351" s="1">
        <v>22</v>
      </c>
      <c r="E351" s="1" t="s">
        <v>860</v>
      </c>
      <c r="F351" s="1" t="s">
        <v>885</v>
      </c>
      <c r="G351" s="1" t="str">
        <f t="shared" si="23"/>
        <v>22단독주택연령1</v>
      </c>
      <c r="H351" s="1194">
        <v>98.596729376338033</v>
      </c>
      <c r="I351" s="1194">
        <v>98.596729376338033</v>
      </c>
      <c r="J351" s="1194">
        <v>100.10290204102891</v>
      </c>
      <c r="K351" s="1194">
        <v>100.10290204102891</v>
      </c>
      <c r="L351" s="1194">
        <v>100.08749836589128</v>
      </c>
      <c r="M351" s="1194">
        <v>100.16068932406108</v>
      </c>
      <c r="N351" s="1194">
        <v>100.16068932406108</v>
      </c>
      <c r="O351" s="12">
        <v>100.09515998114203</v>
      </c>
      <c r="P351" s="12">
        <v>100.22664863641999</v>
      </c>
      <c r="Q351" s="12">
        <v>100.27323339525844</v>
      </c>
      <c r="R351" s="12">
        <v>100</v>
      </c>
      <c r="S351" s="12">
        <v>99.816446061278711</v>
      </c>
      <c r="T351" s="12">
        <v>99.598618883887397</v>
      </c>
      <c r="U351" s="12">
        <v>99.598618883887397</v>
      </c>
      <c r="V351" s="12">
        <v>99.670753479956289</v>
      </c>
      <c r="W351" s="12">
        <v>100.2348395711673</v>
      </c>
      <c r="X351" s="12">
        <v>100.21615010090596</v>
      </c>
      <c r="Y351" s="12">
        <v>100.24310723143479</v>
      </c>
      <c r="Z351" s="12">
        <v>100.50618726978141</v>
      </c>
      <c r="AA351" s="12">
        <v>100.27081674927135</v>
      </c>
    </row>
    <row r="352" spans="1:27">
      <c r="A352" s="1" t="s">
        <v>524</v>
      </c>
      <c r="B352" s="1" t="s">
        <v>542</v>
      </c>
      <c r="D352" s="1">
        <v>23</v>
      </c>
      <c r="E352" s="1" t="s">
        <v>860</v>
      </c>
      <c r="F352" s="1" t="s">
        <v>885</v>
      </c>
      <c r="G352" s="1" t="str">
        <f t="shared" si="23"/>
        <v>23단독주택연령1</v>
      </c>
      <c r="H352" s="1194">
        <v>99.434056102027668</v>
      </c>
      <c r="I352" s="1194">
        <v>99.434056102027668</v>
      </c>
      <c r="J352" s="1194">
        <v>99.434056102027668</v>
      </c>
      <c r="K352" s="1194">
        <v>99.434056102027668</v>
      </c>
      <c r="L352" s="1194">
        <v>99.434056102027668</v>
      </c>
      <c r="M352" s="1194">
        <v>99.434056102027668</v>
      </c>
      <c r="N352" s="1194">
        <v>99.434056102027668</v>
      </c>
      <c r="O352" s="12">
        <v>99.434056102027668</v>
      </c>
      <c r="P352" s="12">
        <v>99.681171739008718</v>
      </c>
      <c r="Q352" s="12">
        <v>99.681171739008718</v>
      </c>
      <c r="R352" s="12">
        <v>100</v>
      </c>
      <c r="S352" s="12">
        <v>100.04176973104802</v>
      </c>
      <c r="T352" s="12">
        <v>100.53975437503379</v>
      </c>
      <c r="U352" s="12">
        <v>100.53975437503379</v>
      </c>
      <c r="V352" s="12">
        <v>100.53975437503379</v>
      </c>
      <c r="W352" s="12">
        <v>100.67690844010508</v>
      </c>
      <c r="X352" s="12">
        <v>100.68778296978422</v>
      </c>
      <c r="Y352" s="12">
        <v>100.68778296978422</v>
      </c>
      <c r="Z352" s="12">
        <v>100.68778296978422</v>
      </c>
      <c r="AA352" s="12">
        <v>100.68778296978422</v>
      </c>
    </row>
    <row r="353" spans="1:27">
      <c r="A353" s="1" t="s">
        <v>524</v>
      </c>
      <c r="B353" s="1" t="s">
        <v>542</v>
      </c>
      <c r="C353" s="1" t="s">
        <v>543</v>
      </c>
      <c r="D353" s="1">
        <v>24</v>
      </c>
      <c r="E353" s="1" t="s">
        <v>274</v>
      </c>
      <c r="F353" s="1" t="s">
        <v>885</v>
      </c>
      <c r="G353" s="1" t="str">
        <f t="shared" si="23"/>
        <v>24단독주택연령1</v>
      </c>
      <c r="H353" s="1194"/>
      <c r="I353" s="1194"/>
      <c r="J353" s="1194"/>
      <c r="K353" s="1194"/>
      <c r="L353" s="1194"/>
      <c r="M353" s="1194"/>
      <c r="N353" s="1194"/>
    </row>
    <row r="354" spans="1:27">
      <c r="A354" s="1" t="s">
        <v>524</v>
      </c>
      <c r="B354" s="1" t="s">
        <v>542</v>
      </c>
      <c r="C354" s="1" t="s">
        <v>544</v>
      </c>
      <c r="D354" s="1">
        <v>25</v>
      </c>
      <c r="E354" s="1" t="s">
        <v>860</v>
      </c>
      <c r="F354" s="1" t="s">
        <v>885</v>
      </c>
      <c r="G354" s="1" t="str">
        <f t="shared" si="23"/>
        <v>25단독주택연령1</v>
      </c>
      <c r="H354" s="1194">
        <v>98.924697536944819</v>
      </c>
      <c r="I354" s="1194">
        <v>98.924697536944819</v>
      </c>
      <c r="J354" s="1194">
        <v>98.924697536944819</v>
      </c>
      <c r="K354" s="1194">
        <v>98.924697536944819</v>
      </c>
      <c r="L354" s="1194">
        <v>98.924697536944819</v>
      </c>
      <c r="M354" s="1194">
        <v>98.924697536944819</v>
      </c>
      <c r="N354" s="1194">
        <v>98.924697536944819</v>
      </c>
      <c r="O354" s="12">
        <v>98.924697536944819</v>
      </c>
      <c r="P354" s="12">
        <v>99.393541970097672</v>
      </c>
      <c r="Q354" s="12">
        <v>99.393541970097672</v>
      </c>
      <c r="R354" s="12">
        <v>100</v>
      </c>
      <c r="S354" s="12">
        <v>100</v>
      </c>
      <c r="T354" s="12">
        <v>100.90927645390433</v>
      </c>
      <c r="U354" s="12">
        <v>100.90927645390433</v>
      </c>
      <c r="V354" s="12">
        <v>100.90927645390433</v>
      </c>
      <c r="W354" s="12">
        <v>100.90927645390433</v>
      </c>
      <c r="X354" s="12">
        <v>100.90927645390433</v>
      </c>
      <c r="Y354" s="12">
        <v>100.90927645390433</v>
      </c>
      <c r="Z354" s="12">
        <v>100.90927645390433</v>
      </c>
      <c r="AA354" s="12">
        <v>100.90927645390433</v>
      </c>
    </row>
    <row r="355" spans="1:27">
      <c r="A355" s="1" t="s">
        <v>524</v>
      </c>
      <c r="B355" s="1" t="s">
        <v>542</v>
      </c>
      <c r="C355" s="1" t="s">
        <v>545</v>
      </c>
      <c r="D355" s="1">
        <v>26</v>
      </c>
      <c r="E355" s="1" t="s">
        <v>860</v>
      </c>
      <c r="F355" s="1" t="s">
        <v>885</v>
      </c>
      <c r="G355" s="1" t="str">
        <f t="shared" si="23"/>
        <v>26단독주택연령1</v>
      </c>
      <c r="H355" s="1194">
        <v>100</v>
      </c>
      <c r="I355" s="1194">
        <v>100</v>
      </c>
      <c r="J355" s="1194">
        <v>100</v>
      </c>
      <c r="K355" s="1194">
        <v>100</v>
      </c>
      <c r="L355" s="1194">
        <v>100</v>
      </c>
      <c r="M355" s="1194">
        <v>100</v>
      </c>
      <c r="N355" s="1194">
        <v>100</v>
      </c>
      <c r="O355" s="12">
        <v>100</v>
      </c>
      <c r="P355" s="12">
        <v>100</v>
      </c>
      <c r="Q355" s="12">
        <v>100</v>
      </c>
      <c r="R355" s="12">
        <v>100</v>
      </c>
      <c r="S355" s="12">
        <v>100.09254976529731</v>
      </c>
      <c r="T355" s="12">
        <v>100.09254976529731</v>
      </c>
      <c r="U355" s="12">
        <v>100.09254976529731</v>
      </c>
      <c r="V355" s="12">
        <v>100.09254976529731</v>
      </c>
      <c r="W355" s="12">
        <v>100.39526613123948</v>
      </c>
      <c r="X355" s="12">
        <v>100.41928905068676</v>
      </c>
      <c r="Y355" s="12">
        <v>100.41928905068676</v>
      </c>
      <c r="Z355" s="12">
        <v>100.41928905068676</v>
      </c>
      <c r="AA355" s="12">
        <v>100.41928905068676</v>
      </c>
    </row>
    <row r="356" spans="1:27">
      <c r="A356" s="1" t="s">
        <v>524</v>
      </c>
      <c r="B356" s="1" t="s">
        <v>546</v>
      </c>
      <c r="D356" s="1">
        <v>27</v>
      </c>
      <c r="E356" s="1" t="s">
        <v>860</v>
      </c>
      <c r="F356" s="1" t="s">
        <v>885</v>
      </c>
      <c r="G356" s="1" t="str">
        <f t="shared" si="23"/>
        <v>27단독주택연령1</v>
      </c>
      <c r="H356" s="1194">
        <v>104.30619330910976</v>
      </c>
      <c r="I356" s="1194">
        <v>104.30619330910976</v>
      </c>
      <c r="J356" s="1194">
        <v>103.46158558877516</v>
      </c>
      <c r="K356" s="1194">
        <v>103.46158558877516</v>
      </c>
      <c r="L356" s="1194">
        <v>101.37123706871544</v>
      </c>
      <c r="M356" s="1194">
        <v>100.65981601675674</v>
      </c>
      <c r="N356" s="1194">
        <v>100.41928905068677</v>
      </c>
      <c r="O356" s="12">
        <v>99.879590389716981</v>
      </c>
      <c r="P356" s="12">
        <v>100</v>
      </c>
      <c r="Q356" s="12">
        <v>100</v>
      </c>
      <c r="R356" s="12">
        <v>100</v>
      </c>
      <c r="S356" s="12">
        <v>99.217482915635117</v>
      </c>
      <c r="T356" s="12">
        <v>98.413220256866836</v>
      </c>
      <c r="U356" s="12">
        <v>98.413220256866836</v>
      </c>
      <c r="V356" s="12">
        <v>98.413220256866836</v>
      </c>
      <c r="W356" s="12">
        <v>97.381428173406377</v>
      </c>
      <c r="X356" s="12">
        <v>97.381428173406377</v>
      </c>
      <c r="Y356" s="12">
        <v>97.381428173406377</v>
      </c>
      <c r="Z356" s="12">
        <v>97.728552672454697</v>
      </c>
      <c r="AA356" s="12">
        <v>97.728552672454697</v>
      </c>
    </row>
    <row r="357" spans="1:27">
      <c r="A357" s="1" t="s">
        <v>524</v>
      </c>
      <c r="B357" s="1" t="s">
        <v>547</v>
      </c>
      <c r="D357" s="1">
        <v>28</v>
      </c>
      <c r="E357" s="1" t="s">
        <v>860</v>
      </c>
      <c r="F357" s="1" t="s">
        <v>885</v>
      </c>
      <c r="G357" s="1" t="str">
        <f t="shared" si="23"/>
        <v>28단독주택연령1</v>
      </c>
      <c r="H357" s="1194">
        <v>100</v>
      </c>
      <c r="I357" s="1194">
        <v>100</v>
      </c>
      <c r="J357" s="1194">
        <v>100</v>
      </c>
      <c r="K357" s="1194">
        <v>100</v>
      </c>
      <c r="L357" s="1194">
        <v>100</v>
      </c>
      <c r="M357" s="1194">
        <v>100</v>
      </c>
      <c r="N357" s="1194">
        <v>100</v>
      </c>
      <c r="O357" s="12">
        <v>100</v>
      </c>
      <c r="P357" s="12">
        <v>100</v>
      </c>
      <c r="Q357" s="12">
        <v>100</v>
      </c>
      <c r="R357" s="12">
        <v>100</v>
      </c>
      <c r="S357" s="12">
        <v>100.36563681197251</v>
      </c>
      <c r="T357" s="12">
        <v>100.36563681197251</v>
      </c>
      <c r="U357" s="12">
        <v>100.36563681197251</v>
      </c>
      <c r="V357" s="12">
        <v>100.36563681197251</v>
      </c>
      <c r="W357" s="12">
        <v>99.783782518904033</v>
      </c>
      <c r="X357" s="12">
        <v>99.674669416942535</v>
      </c>
      <c r="Y357" s="12">
        <v>99.674669416942535</v>
      </c>
      <c r="Z357" s="12">
        <v>99.674669416942535</v>
      </c>
      <c r="AA357" s="12">
        <v>99.674669416942535</v>
      </c>
    </row>
    <row r="358" spans="1:27">
      <c r="A358" s="1" t="s">
        <v>524</v>
      </c>
      <c r="B358" s="1" t="s">
        <v>548</v>
      </c>
      <c r="D358" s="1">
        <v>29</v>
      </c>
      <c r="E358" s="1" t="s">
        <v>860</v>
      </c>
      <c r="F358" s="1" t="s">
        <v>885</v>
      </c>
      <c r="G358" s="1" t="str">
        <f t="shared" si="23"/>
        <v>29단독주택연령1</v>
      </c>
      <c r="H358" s="1194">
        <v>99.305421082351046</v>
      </c>
      <c r="I358" s="1194">
        <v>99.305421082351046</v>
      </c>
      <c r="J358" s="1194">
        <v>100</v>
      </c>
      <c r="K358" s="1194">
        <v>100</v>
      </c>
      <c r="L358" s="1194">
        <v>100</v>
      </c>
      <c r="M358" s="1194">
        <v>100</v>
      </c>
      <c r="N358" s="1194">
        <v>100</v>
      </c>
      <c r="O358" s="12">
        <v>100</v>
      </c>
      <c r="P358" s="12">
        <v>100</v>
      </c>
      <c r="Q358" s="12">
        <v>100</v>
      </c>
      <c r="R358" s="12">
        <v>100</v>
      </c>
      <c r="S358" s="12">
        <v>100.26247441492593</v>
      </c>
      <c r="T358" s="12">
        <v>100.26247441492593</v>
      </c>
      <c r="U358" s="12">
        <v>100.26247441492593</v>
      </c>
      <c r="V358" s="12">
        <v>100.26247441492593</v>
      </c>
      <c r="W358" s="12">
        <v>100.60682973739968</v>
      </c>
      <c r="X358" s="12">
        <v>100.29968015700328</v>
      </c>
      <c r="Y358" s="12">
        <v>100.40171484178903</v>
      </c>
      <c r="Z358" s="12">
        <v>100.40171484178903</v>
      </c>
      <c r="AA358" s="12">
        <v>100.40171484178903</v>
      </c>
    </row>
    <row r="359" spans="1:27">
      <c r="A359" s="1" t="s">
        <v>524</v>
      </c>
      <c r="B359" s="1" t="s">
        <v>549</v>
      </c>
      <c r="D359" s="1">
        <v>30</v>
      </c>
      <c r="E359" s="1" t="s">
        <v>860</v>
      </c>
      <c r="F359" s="1" t="s">
        <v>885</v>
      </c>
      <c r="G359" s="1" t="str">
        <f t="shared" si="23"/>
        <v>30단독주택연령1</v>
      </c>
      <c r="H359" s="1194">
        <v>99.586735904475134</v>
      </c>
      <c r="I359" s="1194">
        <v>99.586735904475134</v>
      </c>
      <c r="J359" s="1194">
        <v>99.734417727255547</v>
      </c>
      <c r="K359" s="1194">
        <v>99.734417727255547</v>
      </c>
      <c r="L359" s="1194">
        <v>99.734417727255547</v>
      </c>
      <c r="M359" s="1194">
        <v>99.798329988105934</v>
      </c>
      <c r="N359" s="1194">
        <v>99.84790299747911</v>
      </c>
      <c r="O359" s="12">
        <v>99.84790299747911</v>
      </c>
      <c r="P359" s="12">
        <v>99.84790299747911</v>
      </c>
      <c r="Q359" s="12">
        <v>100</v>
      </c>
      <c r="R359" s="12">
        <v>100</v>
      </c>
      <c r="S359" s="12">
        <v>100.07306678512921</v>
      </c>
      <c r="T359" s="12">
        <v>100.16183651000203</v>
      </c>
      <c r="U359" s="12">
        <v>100.10595793637667</v>
      </c>
      <c r="V359" s="12">
        <v>100.1758746269908</v>
      </c>
      <c r="W359" s="12">
        <v>100.34246941341711</v>
      </c>
      <c r="X359" s="12">
        <v>100.31419991099348</v>
      </c>
      <c r="Y359" s="12">
        <v>100.45588663646856</v>
      </c>
      <c r="Z359" s="12">
        <v>100.6571095785558</v>
      </c>
      <c r="AA359" s="12">
        <v>100.6571095785558</v>
      </c>
    </row>
    <row r="360" spans="1:27">
      <c r="A360" s="1" t="s">
        <v>524</v>
      </c>
      <c r="B360" s="1" t="s">
        <v>1381</v>
      </c>
      <c r="D360" s="1">
        <v>31</v>
      </c>
      <c r="E360" s="1" t="s">
        <v>274</v>
      </c>
      <c r="F360" s="1" t="s">
        <v>885</v>
      </c>
      <c r="G360" s="1" t="str">
        <f t="shared" ref="G360" si="24">D360&amp;E360&amp;F360</f>
        <v>31단독주택연령1</v>
      </c>
      <c r="H360" s="1194"/>
      <c r="I360" s="1194"/>
      <c r="J360" s="1194"/>
      <c r="K360" s="1194"/>
      <c r="L360" s="1194"/>
      <c r="M360" s="1194"/>
      <c r="N360" s="1194"/>
      <c r="R360" s="12">
        <v>100</v>
      </c>
      <c r="S360" s="12">
        <v>100</v>
      </c>
      <c r="T360" s="12">
        <v>100</v>
      </c>
      <c r="U360" s="12">
        <v>100.44054569626728</v>
      </c>
      <c r="V360" s="12">
        <v>100.44054569626728</v>
      </c>
      <c r="W360" s="12">
        <v>100.9378004341475</v>
      </c>
      <c r="X360" s="12">
        <v>102.03987777504091</v>
      </c>
      <c r="Y360" s="12">
        <v>102.38046537043886</v>
      </c>
      <c r="Z360" s="12">
        <v>102.86374754366491</v>
      </c>
      <c r="AA360" s="12">
        <v>102.90942418136477</v>
      </c>
    </row>
    <row r="361" spans="1:27">
      <c r="A361" s="1" t="s">
        <v>524</v>
      </c>
      <c r="B361" s="1" t="s">
        <v>550</v>
      </c>
      <c r="D361" s="1">
        <v>32</v>
      </c>
      <c r="E361" s="1" t="s">
        <v>860</v>
      </c>
      <c r="F361" s="1" t="s">
        <v>885</v>
      </c>
      <c r="G361" s="1" t="str">
        <f t="shared" si="23"/>
        <v>32단독주택연령1</v>
      </c>
      <c r="H361" s="1194">
        <v>99.940117538590357</v>
      </c>
      <c r="I361" s="1194">
        <v>99.940117538590357</v>
      </c>
      <c r="J361" s="1194">
        <v>99.940117538590357</v>
      </c>
      <c r="K361" s="1194">
        <v>99.969773455550992</v>
      </c>
      <c r="L361" s="1194">
        <v>99.969773455550992</v>
      </c>
      <c r="M361" s="1194">
        <v>99.969773455550992</v>
      </c>
      <c r="N361" s="1194">
        <v>99.983900474084038</v>
      </c>
      <c r="O361" s="12">
        <v>99.983900474084038</v>
      </c>
      <c r="P361" s="12">
        <v>99.983900474084038</v>
      </c>
      <c r="Q361" s="12">
        <v>100</v>
      </c>
      <c r="R361" s="12">
        <v>100</v>
      </c>
      <c r="S361" s="12">
        <v>100.32907775916836</v>
      </c>
      <c r="T361" s="12">
        <v>100.31544793364779</v>
      </c>
      <c r="U361" s="12">
        <v>100.31544793364779</v>
      </c>
      <c r="V361" s="12">
        <v>100.54173030044356</v>
      </c>
      <c r="W361" s="12">
        <v>100.61454859787466</v>
      </c>
      <c r="X361" s="12">
        <v>100.89706928784162</v>
      </c>
      <c r="Y361" s="12">
        <v>100.70322557471873</v>
      </c>
      <c r="Z361" s="12">
        <v>100.68042847805543</v>
      </c>
      <c r="AA361" s="12">
        <v>100.79888204916534</v>
      </c>
    </row>
    <row r="362" spans="1:27">
      <c r="A362" s="1" t="s">
        <v>524</v>
      </c>
      <c r="B362" s="1" t="s">
        <v>551</v>
      </c>
      <c r="D362" s="1">
        <v>33</v>
      </c>
      <c r="E362" s="1" t="s">
        <v>860</v>
      </c>
      <c r="F362" s="1" t="s">
        <v>885</v>
      </c>
      <c r="G362" s="1" t="str">
        <f t="shared" si="23"/>
        <v>33단독주택연령1</v>
      </c>
      <c r="H362" s="1194">
        <v>98.822058454090964</v>
      </c>
      <c r="I362" s="1194">
        <v>98.822058454090964</v>
      </c>
      <c r="J362" s="1194">
        <v>99.499189373717613</v>
      </c>
      <c r="K362" s="1194">
        <v>99.620978811119059</v>
      </c>
      <c r="L362" s="1194">
        <v>99.974327503709333</v>
      </c>
      <c r="M362" s="1194">
        <v>100.0009376872864</v>
      </c>
      <c r="N362" s="1194">
        <v>100.05386251417384</v>
      </c>
      <c r="O362" s="12">
        <v>100.04315940769753</v>
      </c>
      <c r="P362" s="12">
        <v>100</v>
      </c>
      <c r="Q362" s="12">
        <v>100</v>
      </c>
      <c r="R362" s="12">
        <v>100</v>
      </c>
      <c r="S362" s="12">
        <v>100.56037960671789</v>
      </c>
      <c r="T362" s="12">
        <v>100.56037960671789</v>
      </c>
      <c r="U362" s="12">
        <v>100.56037960671789</v>
      </c>
      <c r="V362" s="12">
        <v>100.90589434254598</v>
      </c>
      <c r="W362" s="12">
        <v>101.1015957734531</v>
      </c>
      <c r="X362" s="12">
        <v>101.3998363088072</v>
      </c>
      <c r="Y362" s="12">
        <v>101.3998363088072</v>
      </c>
      <c r="Z362" s="12">
        <v>101.4497380285968</v>
      </c>
      <c r="AA362" s="12">
        <v>101.08901663160871</v>
      </c>
    </row>
    <row r="363" spans="1:27">
      <c r="A363" s="1" t="s">
        <v>524</v>
      </c>
      <c r="B363" s="1" t="s">
        <v>552</v>
      </c>
      <c r="D363" s="1">
        <v>34</v>
      </c>
      <c r="E363" s="1" t="s">
        <v>860</v>
      </c>
      <c r="F363" s="1" t="s">
        <v>885</v>
      </c>
      <c r="G363" s="1" t="str">
        <f t="shared" si="23"/>
        <v>34단독주택연령1</v>
      </c>
      <c r="H363" s="1194">
        <v>99.533959471776825</v>
      </c>
      <c r="I363" s="1194">
        <v>99.533959471776825</v>
      </c>
      <c r="J363" s="1194">
        <v>99.863505535391653</v>
      </c>
      <c r="K363" s="1194">
        <v>99.606036293547888</v>
      </c>
      <c r="L363" s="1194">
        <v>99.595859945942706</v>
      </c>
      <c r="M363" s="1194">
        <v>99.665407909492444</v>
      </c>
      <c r="N363" s="1194">
        <v>99.463140129911338</v>
      </c>
      <c r="O363" s="12">
        <v>99.486653271430214</v>
      </c>
      <c r="P363" s="12">
        <v>99.519411656045293</v>
      </c>
      <c r="Q363" s="12">
        <v>99.990911065918397</v>
      </c>
      <c r="R363" s="12">
        <v>100</v>
      </c>
      <c r="S363" s="12">
        <v>100.48722672077506</v>
      </c>
      <c r="T363" s="12">
        <v>100.50460005391335</v>
      </c>
      <c r="U363" s="12">
        <v>100.5180257390536</v>
      </c>
      <c r="V363" s="12">
        <v>100.44370596283967</v>
      </c>
      <c r="W363" s="12">
        <v>100.52427262764503</v>
      </c>
      <c r="X363" s="12">
        <v>100.83682292750437</v>
      </c>
      <c r="Y363" s="12">
        <v>100.81853512612923</v>
      </c>
      <c r="Z363" s="12">
        <v>100.90714224347572</v>
      </c>
      <c r="AA363" s="12">
        <v>100.95527887255189</v>
      </c>
    </row>
    <row r="364" spans="1:27">
      <c r="A364" s="1" t="s">
        <v>524</v>
      </c>
      <c r="B364" s="1" t="s">
        <v>553</v>
      </c>
      <c r="D364" s="1">
        <v>35</v>
      </c>
      <c r="E364" s="1" t="s">
        <v>860</v>
      </c>
      <c r="F364" s="1" t="s">
        <v>885</v>
      </c>
      <c r="G364" s="1" t="str">
        <f t="shared" si="23"/>
        <v>35단독주택연령1</v>
      </c>
      <c r="H364" s="1194">
        <v>99.640418722026595</v>
      </c>
      <c r="I364" s="1194">
        <v>100.00289109261637</v>
      </c>
      <c r="J364" s="1194">
        <v>100.00289109261637</v>
      </c>
      <c r="K364" s="1194">
        <v>100.00289109261637</v>
      </c>
      <c r="L364" s="1194">
        <v>100.00289109261637</v>
      </c>
      <c r="M364" s="1194">
        <v>100.00289109261637</v>
      </c>
      <c r="N364" s="1194">
        <v>100.00289109261637</v>
      </c>
      <c r="O364" s="12">
        <v>100.00289109261637</v>
      </c>
      <c r="P364" s="12">
        <v>100</v>
      </c>
      <c r="Q364" s="12">
        <v>100</v>
      </c>
      <c r="R364" s="12">
        <v>100</v>
      </c>
      <c r="S364" s="12">
        <v>100.08705345655294</v>
      </c>
      <c r="T364" s="12">
        <v>100.36591230988579</v>
      </c>
      <c r="U364" s="12">
        <v>100.32220503011713</v>
      </c>
      <c r="V364" s="12">
        <v>100.40386819866009</v>
      </c>
      <c r="W364" s="12">
        <v>100.81471159703861</v>
      </c>
      <c r="X364" s="12">
        <v>101.05234519572302</v>
      </c>
      <c r="Y364" s="12">
        <v>100.89401862365872</v>
      </c>
      <c r="Z364" s="12">
        <v>100.89401862365872</v>
      </c>
      <c r="AA364" s="12">
        <v>101.22262155615552</v>
      </c>
    </row>
    <row r="365" spans="1:27">
      <c r="A365" s="1" t="s">
        <v>524</v>
      </c>
      <c r="B365" s="1" t="s">
        <v>554</v>
      </c>
      <c r="D365" s="1">
        <v>36</v>
      </c>
      <c r="E365" s="1" t="s">
        <v>860</v>
      </c>
      <c r="F365" s="1" t="s">
        <v>885</v>
      </c>
      <c r="G365" s="1" t="str">
        <f t="shared" si="23"/>
        <v>36단독주택연령1</v>
      </c>
      <c r="H365" s="1194">
        <v>100.64058589222314</v>
      </c>
      <c r="I365" s="1194">
        <v>100.56752453900172</v>
      </c>
      <c r="J365" s="1194">
        <v>99.883734809754515</v>
      </c>
      <c r="K365" s="1194">
        <v>99.883734809754515</v>
      </c>
      <c r="L365" s="1194">
        <v>99.883734809754515</v>
      </c>
      <c r="M365" s="1194">
        <v>99.883734809754515</v>
      </c>
      <c r="N365" s="1194">
        <v>99.883734809754515</v>
      </c>
      <c r="O365" s="12">
        <v>99.939165313404828</v>
      </c>
      <c r="P365" s="12">
        <v>100.20031637740729</v>
      </c>
      <c r="Q365" s="12">
        <v>100.2227200557066</v>
      </c>
      <c r="R365" s="12">
        <v>100</v>
      </c>
      <c r="S365" s="12">
        <v>100.10001811463583</v>
      </c>
      <c r="T365" s="12">
        <v>99.884114157431455</v>
      </c>
      <c r="U365" s="12">
        <v>99.861875651933659</v>
      </c>
      <c r="V365" s="12">
        <v>100.03491744940615</v>
      </c>
      <c r="W365" s="12">
        <v>100.11005741244117</v>
      </c>
      <c r="X365" s="12">
        <v>100.17419098529707</v>
      </c>
      <c r="Y365" s="12">
        <v>100.27274169789426</v>
      </c>
      <c r="Z365" s="12">
        <v>100.174165971321</v>
      </c>
      <c r="AA365" s="12">
        <v>100.07019391927534</v>
      </c>
    </row>
    <row r="366" spans="1:27">
      <c r="A366" s="1" t="s">
        <v>524</v>
      </c>
      <c r="B366" s="1" t="s">
        <v>555</v>
      </c>
      <c r="D366" s="1">
        <v>37</v>
      </c>
      <c r="E366" s="1" t="s">
        <v>860</v>
      </c>
      <c r="F366" s="1" t="s">
        <v>885</v>
      </c>
      <c r="G366" s="1" t="str">
        <f t="shared" si="23"/>
        <v>37단독주택연령1</v>
      </c>
      <c r="H366" s="1194">
        <v>99.291324437662666</v>
      </c>
      <c r="I366" s="1194">
        <v>99.42934760502358</v>
      </c>
      <c r="J366" s="1194">
        <v>99.578009089975609</v>
      </c>
      <c r="K366" s="1194">
        <v>99.578009089975609</v>
      </c>
      <c r="L366" s="1194">
        <v>99.578009089975609</v>
      </c>
      <c r="M366" s="1194">
        <v>99.578009089975609</v>
      </c>
      <c r="N366" s="1194">
        <v>99.578009089975609</v>
      </c>
      <c r="O366" s="12">
        <v>99.578009089975609</v>
      </c>
      <c r="P366" s="12">
        <v>99.578009089975609</v>
      </c>
      <c r="Q366" s="12">
        <v>99.742283621439142</v>
      </c>
      <c r="R366" s="12">
        <v>100</v>
      </c>
      <c r="S366" s="12">
        <v>100.06447418854371</v>
      </c>
      <c r="T366" s="12">
        <v>100.15453065770149</v>
      </c>
      <c r="U366" s="12">
        <v>100.28720796052777</v>
      </c>
      <c r="V366" s="12">
        <v>100.43262165759729</v>
      </c>
      <c r="W366" s="12">
        <v>100.5591260323876</v>
      </c>
      <c r="X366" s="12">
        <v>100.57954825732824</v>
      </c>
      <c r="Y366" s="12">
        <v>100.70449437826183</v>
      </c>
      <c r="Z366" s="12">
        <v>100.84582527067445</v>
      </c>
      <c r="AA366" s="12">
        <v>100.86937556703386</v>
      </c>
    </row>
    <row r="367" spans="1:27">
      <c r="A367" s="1" t="s">
        <v>524</v>
      </c>
      <c r="B367" s="1" t="s">
        <v>556</v>
      </c>
      <c r="D367" s="1">
        <v>38</v>
      </c>
      <c r="E367" s="1" t="s">
        <v>860</v>
      </c>
      <c r="F367" s="1" t="s">
        <v>885</v>
      </c>
      <c r="G367" s="1" t="str">
        <f t="shared" si="23"/>
        <v>38단독주택연령1</v>
      </c>
      <c r="H367" s="1194">
        <v>99.489070420749215</v>
      </c>
      <c r="I367" s="1194">
        <v>99.632867293375824</v>
      </c>
      <c r="J367" s="1194">
        <v>100.20278525612828</v>
      </c>
      <c r="K367" s="1194">
        <v>100.37076366675099</v>
      </c>
      <c r="L367" s="1194">
        <v>100.37076366675099</v>
      </c>
      <c r="M367" s="1194">
        <v>100.11347483787057</v>
      </c>
      <c r="N367" s="1194">
        <v>99.859597388901619</v>
      </c>
      <c r="O367" s="12">
        <v>99.813663383714513</v>
      </c>
      <c r="P367" s="12">
        <v>99.988854313667474</v>
      </c>
      <c r="Q367" s="12">
        <v>100.00690703280773</v>
      </c>
      <c r="R367" s="12">
        <v>100</v>
      </c>
      <c r="S367" s="12">
        <v>99.844600378190336</v>
      </c>
      <c r="T367" s="12">
        <v>99.92497798769547</v>
      </c>
      <c r="U367" s="12">
        <v>99.92497798769547</v>
      </c>
      <c r="V367" s="12">
        <v>100.01770633453488</v>
      </c>
      <c r="W367" s="12">
        <v>100.53637893719365</v>
      </c>
      <c r="X367" s="12">
        <v>100.59668965726844</v>
      </c>
      <c r="Y367" s="12">
        <v>100.54534152632644</v>
      </c>
      <c r="Z367" s="12">
        <v>100.60696396238534</v>
      </c>
      <c r="AA367" s="12">
        <v>100.65074727697183</v>
      </c>
    </row>
    <row r="368" spans="1:27">
      <c r="A368" s="1" t="s">
        <v>524</v>
      </c>
      <c r="B368" s="1" t="s">
        <v>557</v>
      </c>
      <c r="D368" s="1">
        <v>39</v>
      </c>
      <c r="E368" s="1" t="s">
        <v>860</v>
      </c>
      <c r="F368" s="1" t="s">
        <v>885</v>
      </c>
      <c r="G368" s="1" t="str">
        <f t="shared" si="23"/>
        <v>39단독주택연령1</v>
      </c>
      <c r="H368" s="1194">
        <v>99.181649301392596</v>
      </c>
      <c r="I368" s="1194">
        <v>99.965120275426258</v>
      </c>
      <c r="J368" s="1194">
        <v>100</v>
      </c>
      <c r="K368" s="1194">
        <v>100</v>
      </c>
      <c r="L368" s="1194">
        <v>100</v>
      </c>
      <c r="M368" s="1194">
        <v>100</v>
      </c>
      <c r="N368" s="1194">
        <v>100</v>
      </c>
      <c r="O368" s="12">
        <v>100</v>
      </c>
      <c r="P368" s="12">
        <v>100</v>
      </c>
      <c r="Q368" s="12">
        <v>100</v>
      </c>
      <c r="R368" s="12">
        <v>100</v>
      </c>
      <c r="S368" s="12">
        <v>99.96512027542623</v>
      </c>
      <c r="T368" s="12">
        <v>99.96512027542623</v>
      </c>
      <c r="U368" s="12">
        <v>99.96512027542623</v>
      </c>
      <c r="V368" s="12">
        <v>99.96512027542623</v>
      </c>
      <c r="W368" s="12">
        <v>99.886282743035991</v>
      </c>
      <c r="X368" s="12">
        <v>99.886282743035991</v>
      </c>
      <c r="Y368" s="12">
        <v>99.886282743035991</v>
      </c>
      <c r="Z368" s="12">
        <v>99.886282743035991</v>
      </c>
      <c r="AA368" s="12">
        <v>99.886282743035991</v>
      </c>
    </row>
    <row r="369" spans="1:27">
      <c r="A369" s="1" t="s">
        <v>655</v>
      </c>
      <c r="D369" s="1">
        <v>40</v>
      </c>
      <c r="E369" s="1" t="s">
        <v>860</v>
      </c>
      <c r="F369" s="1" t="s">
        <v>885</v>
      </c>
      <c r="G369" s="1" t="str">
        <f t="shared" si="23"/>
        <v>40단독주택연령1</v>
      </c>
      <c r="H369" s="1194">
        <v>100.20234649085072</v>
      </c>
      <c r="I369" s="1194">
        <v>100.20234649085072</v>
      </c>
      <c r="J369" s="1194">
        <v>100.53595520764073</v>
      </c>
      <c r="K369" s="1194">
        <v>100.53595520764073</v>
      </c>
      <c r="L369" s="1194">
        <v>100.16575351939166</v>
      </c>
      <c r="M369" s="1194">
        <v>100.06572112471044</v>
      </c>
      <c r="N369" s="1194">
        <v>100.03205849335674</v>
      </c>
      <c r="O369" s="12">
        <v>99.922583673823681</v>
      </c>
      <c r="P369" s="12">
        <v>99.990271233317443</v>
      </c>
      <c r="Q369" s="12">
        <v>100.027748838463</v>
      </c>
      <c r="R369" s="12">
        <v>100</v>
      </c>
      <c r="S369" s="12">
        <v>99.955227410560681</v>
      </c>
      <c r="T369" s="12">
        <v>99.8369333322389</v>
      </c>
      <c r="U369" s="12">
        <v>99.825832866442383</v>
      </c>
      <c r="V369" s="12">
        <v>99.854020410084587</v>
      </c>
      <c r="W369" s="12">
        <v>99.824014480885452</v>
      </c>
      <c r="X369" s="12">
        <v>99.737164516392909</v>
      </c>
      <c r="Y369" s="12">
        <v>99.791579112576514</v>
      </c>
      <c r="Z369" s="12">
        <v>99.942844598154011</v>
      </c>
      <c r="AA369" s="12">
        <v>99.896503999799066</v>
      </c>
    </row>
    <row r="370" spans="1:27">
      <c r="A370" s="1" t="s">
        <v>523</v>
      </c>
      <c r="D370" s="1">
        <v>41</v>
      </c>
      <c r="E370" s="1" t="s">
        <v>860</v>
      </c>
      <c r="F370" s="1" t="s">
        <v>885</v>
      </c>
      <c r="G370" s="1" t="str">
        <f t="shared" si="23"/>
        <v>41단독주택연령1</v>
      </c>
      <c r="H370" s="1194">
        <v>99.72041748995133</v>
      </c>
      <c r="I370" s="1194">
        <v>99.822199646440438</v>
      </c>
      <c r="J370" s="1194">
        <v>99.96018168522356</v>
      </c>
      <c r="K370" s="1194">
        <v>99.932771429495006</v>
      </c>
      <c r="L370" s="1194">
        <v>99.966877950323578</v>
      </c>
      <c r="M370" s="1194">
        <v>99.918742029734773</v>
      </c>
      <c r="N370" s="1194">
        <v>99.868221931800704</v>
      </c>
      <c r="O370" s="12">
        <v>99.867157323284715</v>
      </c>
      <c r="P370" s="12">
        <v>99.89974294952016</v>
      </c>
      <c r="Q370" s="12">
        <v>99.984781703339962</v>
      </c>
      <c r="R370" s="12">
        <v>100</v>
      </c>
      <c r="S370" s="12">
        <v>100.12718293283407</v>
      </c>
      <c r="T370" s="12">
        <v>100.17573567338734</v>
      </c>
      <c r="U370" s="12">
        <v>100.20796545168278</v>
      </c>
      <c r="V370" s="12">
        <v>100.34154245739697</v>
      </c>
      <c r="W370" s="12">
        <v>100.56859219991554</v>
      </c>
      <c r="X370" s="12">
        <v>100.69565242805152</v>
      </c>
      <c r="Y370" s="12">
        <v>100.64395064879032</v>
      </c>
      <c r="Z370" s="12">
        <v>100.698114665844</v>
      </c>
      <c r="AA370" s="12">
        <v>100.7618334567494</v>
      </c>
    </row>
    <row r="371" spans="1:27">
      <c r="A371" s="1" t="s">
        <v>516</v>
      </c>
      <c r="D371" s="1">
        <v>1</v>
      </c>
      <c r="E371" s="1" t="s">
        <v>860</v>
      </c>
      <c r="F371" s="1" t="s">
        <v>831</v>
      </c>
      <c r="G371" s="1" t="str">
        <f t="shared" si="23"/>
        <v>1단독주택연령2</v>
      </c>
      <c r="H371" s="1194">
        <v>99.793787581988539</v>
      </c>
      <c r="I371" s="1194">
        <v>99.844976810259737</v>
      </c>
      <c r="J371" s="1194">
        <v>99.771172000121709</v>
      </c>
      <c r="K371" s="1194">
        <v>99.751836359270712</v>
      </c>
      <c r="L371" s="1194">
        <v>99.823609182911326</v>
      </c>
      <c r="M371" s="1194">
        <v>99.783464247178301</v>
      </c>
      <c r="N371" s="1194">
        <v>99.74382892994673</v>
      </c>
      <c r="O371" s="12">
        <v>99.752189195720035</v>
      </c>
      <c r="P371" s="12">
        <v>99.864480976597591</v>
      </c>
      <c r="Q371" s="12">
        <v>99.937878799452434</v>
      </c>
      <c r="R371" s="12">
        <v>100</v>
      </c>
      <c r="S371" s="12">
        <v>100.02264112880897</v>
      </c>
      <c r="T371" s="12">
        <v>100.05337861039723</v>
      </c>
      <c r="U371" s="12">
        <v>100.14963845432648</v>
      </c>
      <c r="V371" s="12">
        <v>100.24673275780916</v>
      </c>
      <c r="W371" s="12">
        <v>100.48079833875907</v>
      </c>
      <c r="X371" s="12">
        <v>100.47846305347655</v>
      </c>
      <c r="Y371" s="12">
        <v>100.53690454150752</v>
      </c>
      <c r="Z371" s="12">
        <v>100.52839967283016</v>
      </c>
      <c r="AA371" s="12">
        <v>100.63221563748527</v>
      </c>
    </row>
    <row r="372" spans="1:27">
      <c r="A372" s="1" t="s">
        <v>521</v>
      </c>
      <c r="D372" s="1">
        <v>2</v>
      </c>
      <c r="E372" s="1" t="s">
        <v>860</v>
      </c>
      <c r="F372" s="1" t="s">
        <v>831</v>
      </c>
      <c r="G372" s="1" t="str">
        <f t="shared" si="23"/>
        <v>2단독주택연령2</v>
      </c>
      <c r="H372" s="1194">
        <v>99.880867811542444</v>
      </c>
      <c r="I372" s="1194">
        <v>99.918744347135345</v>
      </c>
      <c r="J372" s="1194">
        <v>99.992221027693006</v>
      </c>
      <c r="K372" s="1194">
        <v>99.744124365196569</v>
      </c>
      <c r="L372" s="1194">
        <v>99.796578077927279</v>
      </c>
      <c r="M372" s="1194">
        <v>99.631824402937127</v>
      </c>
      <c r="N372" s="1194">
        <v>99.527967586025355</v>
      </c>
      <c r="O372" s="12">
        <v>99.497529076204813</v>
      </c>
      <c r="P372" s="12">
        <v>99.769550744804775</v>
      </c>
      <c r="Q372" s="12">
        <v>99.930795647128193</v>
      </c>
      <c r="R372" s="12">
        <v>100</v>
      </c>
      <c r="S372" s="12">
        <v>99.925876832774335</v>
      </c>
      <c r="T372" s="12">
        <v>99.965909183420109</v>
      </c>
      <c r="U372" s="12">
        <v>100.13706778291291</v>
      </c>
      <c r="V372" s="12">
        <v>100.43099212981994</v>
      </c>
      <c r="W372" s="12">
        <v>100.87333616583432</v>
      </c>
      <c r="X372" s="12">
        <v>100.83004584455952</v>
      </c>
      <c r="Y372" s="12">
        <v>100.87189798766505</v>
      </c>
      <c r="Z372" s="12">
        <v>100.96361817226158</v>
      </c>
      <c r="AA372" s="12">
        <v>101.19090419468822</v>
      </c>
    </row>
    <row r="373" spans="1:27">
      <c r="A373" s="1" t="s">
        <v>1380</v>
      </c>
      <c r="D373" s="1">
        <v>3</v>
      </c>
      <c r="E373" s="1" t="s">
        <v>274</v>
      </c>
      <c r="F373" s="1" t="s">
        <v>831</v>
      </c>
      <c r="G373" s="1" t="str">
        <f t="shared" ref="G373" si="25">D373&amp;E373&amp;F373</f>
        <v>3단독주택연령2</v>
      </c>
      <c r="H373" s="1194">
        <v>99.757128768302024</v>
      </c>
      <c r="I373" s="1194">
        <v>99.813919389838375</v>
      </c>
      <c r="J373" s="1194">
        <v>99.678203983386638</v>
      </c>
      <c r="K373" s="1194">
        <v>99.755085126410705</v>
      </c>
      <c r="L373" s="1194">
        <v>99.834997916025003</v>
      </c>
      <c r="M373" s="1194">
        <v>99.847409850809939</v>
      </c>
      <c r="N373" s="1194">
        <v>99.834898117968521</v>
      </c>
      <c r="O373" s="12">
        <v>99.859656848661515</v>
      </c>
      <c r="P373" s="12">
        <v>99.904496276181291</v>
      </c>
      <c r="Q373" s="12">
        <v>99.940862646048075</v>
      </c>
      <c r="R373" s="12">
        <v>100</v>
      </c>
      <c r="S373" s="12">
        <v>100.06165987900914</v>
      </c>
      <c r="T373" s="12">
        <v>100.08864703646464</v>
      </c>
      <c r="U373" s="12">
        <v>100.15470439472026</v>
      </c>
      <c r="V373" s="12">
        <v>100.17257895184832</v>
      </c>
      <c r="W373" s="12">
        <v>100.32305289617425</v>
      </c>
      <c r="X373" s="12">
        <v>100.33713556173247</v>
      </c>
      <c r="Y373" s="12">
        <v>100.40222982025826</v>
      </c>
      <c r="Z373" s="12">
        <v>100.35355421667414</v>
      </c>
      <c r="AA373" s="12">
        <v>100.40795864058187</v>
      </c>
    </row>
    <row r="374" spans="1:27">
      <c r="A374" s="1" t="s">
        <v>522</v>
      </c>
      <c r="D374" s="1">
        <v>4</v>
      </c>
      <c r="E374" s="1" t="s">
        <v>860</v>
      </c>
      <c r="F374" s="1" t="s">
        <v>887</v>
      </c>
      <c r="G374" s="1" t="str">
        <f t="shared" si="23"/>
        <v>4단독주택연령2</v>
      </c>
      <c r="H374" s="1194">
        <v>100.00686575874937</v>
      </c>
      <c r="I374" s="1194">
        <v>99.992648125586101</v>
      </c>
      <c r="J374" s="1194">
        <v>99.975787748659158</v>
      </c>
      <c r="K374" s="1194">
        <v>100.03456592132595</v>
      </c>
      <c r="L374" s="1194">
        <v>100.1204177060965</v>
      </c>
      <c r="M374" s="1194">
        <v>99.9796936791832</v>
      </c>
      <c r="N374" s="1194">
        <v>100.09211307974822</v>
      </c>
      <c r="O374" s="12">
        <v>99.978927813746168</v>
      </c>
      <c r="P374" s="12">
        <v>99.94631551247312</v>
      </c>
      <c r="Q374" s="12">
        <v>99.958167549378629</v>
      </c>
      <c r="R374" s="12">
        <v>100</v>
      </c>
      <c r="S374" s="12">
        <v>100.22608087968969</v>
      </c>
      <c r="T374" s="12">
        <v>100.24686198857742</v>
      </c>
      <c r="U374" s="12">
        <v>100.27049471762635</v>
      </c>
      <c r="V374" s="12">
        <v>100.24942828204692</v>
      </c>
      <c r="W374" s="12">
        <v>100.36401327812578</v>
      </c>
      <c r="X374" s="12">
        <v>100.32810313845899</v>
      </c>
      <c r="Y374" s="12">
        <v>100.40726197200478</v>
      </c>
      <c r="Z374" s="12">
        <v>100.38305862692533</v>
      </c>
      <c r="AA374" s="12">
        <v>100.35027002314847</v>
      </c>
    </row>
    <row r="375" spans="1:27">
      <c r="A375" s="1" t="s">
        <v>853</v>
      </c>
      <c r="D375" s="1">
        <v>5</v>
      </c>
      <c r="E375" s="1" t="s">
        <v>860</v>
      </c>
      <c r="F375" s="1" t="s">
        <v>887</v>
      </c>
      <c r="G375" s="1" t="str">
        <f t="shared" si="23"/>
        <v>5단독주택연령2</v>
      </c>
      <c r="H375" s="1194">
        <v>99.701470991809416</v>
      </c>
      <c r="I375" s="1194">
        <v>99.774069571305702</v>
      </c>
      <c r="J375" s="1194">
        <v>99.61190230952414</v>
      </c>
      <c r="K375" s="1194">
        <v>99.692809813401254</v>
      </c>
      <c r="L375" s="1194">
        <v>99.771401467493334</v>
      </c>
      <c r="M375" s="1194">
        <v>99.817907116684466</v>
      </c>
      <c r="N375" s="1194">
        <v>99.777576311164452</v>
      </c>
      <c r="O375" s="12">
        <v>99.833054201046693</v>
      </c>
      <c r="P375" s="12">
        <v>99.89516433174235</v>
      </c>
      <c r="Q375" s="12">
        <v>99.937000484810696</v>
      </c>
      <c r="R375" s="12">
        <v>100</v>
      </c>
      <c r="S375" s="12">
        <v>100.02788303978529</v>
      </c>
      <c r="T375" s="12">
        <v>100.05637215226521</v>
      </c>
      <c r="U375" s="12">
        <v>100.12726418380564</v>
      </c>
      <c r="V375" s="12">
        <v>100.1521160303609</v>
      </c>
      <c r="W375" s="12">
        <v>100.30683507909841</v>
      </c>
      <c r="X375" s="12">
        <v>100.33018491385015</v>
      </c>
      <c r="Y375" s="12">
        <v>100.38660973284684</v>
      </c>
      <c r="Z375" s="12">
        <v>100.32517342539991</v>
      </c>
      <c r="AA375" s="12">
        <v>100.39440635515264</v>
      </c>
    </row>
    <row r="376" spans="1:27">
      <c r="A376" s="1" t="s">
        <v>524</v>
      </c>
      <c r="B376" s="1" t="s">
        <v>525</v>
      </c>
      <c r="D376" s="1">
        <v>6</v>
      </c>
      <c r="E376" s="1" t="s">
        <v>860</v>
      </c>
      <c r="F376" s="1" t="s">
        <v>887</v>
      </c>
      <c r="G376" s="1" t="str">
        <f t="shared" si="23"/>
        <v>6단독주택연령2</v>
      </c>
      <c r="H376" s="1194">
        <v>99.74531543250103</v>
      </c>
      <c r="I376" s="1194">
        <v>99.74735367632546</v>
      </c>
      <c r="J376" s="1194">
        <v>99.966916508037741</v>
      </c>
      <c r="K376" s="1194">
        <v>99.312642064186974</v>
      </c>
      <c r="L376" s="1194">
        <v>99.457940083405759</v>
      </c>
      <c r="M376" s="1194">
        <v>99.223394283136557</v>
      </c>
      <c r="N376" s="1194">
        <v>99.05101023514213</v>
      </c>
      <c r="O376" s="12">
        <v>98.986117145989965</v>
      </c>
      <c r="P376" s="12">
        <v>99.532303385553519</v>
      </c>
      <c r="Q376" s="12">
        <v>99.776218604507022</v>
      </c>
      <c r="R376" s="12">
        <v>100</v>
      </c>
      <c r="S376" s="12">
        <v>99.949599338838965</v>
      </c>
      <c r="T376" s="12">
        <v>99.953445741058573</v>
      </c>
      <c r="U376" s="12">
        <v>100.16502407445972</v>
      </c>
      <c r="V376" s="12">
        <v>100.63916485080655</v>
      </c>
      <c r="W376" s="12">
        <v>101.07128739034388</v>
      </c>
      <c r="X376" s="12">
        <v>101.07154218393536</v>
      </c>
      <c r="Y376" s="12">
        <v>101.16881588177553</v>
      </c>
      <c r="Z376" s="12">
        <v>101.21516897966636</v>
      </c>
      <c r="AA376" s="12">
        <v>101.50003256545546</v>
      </c>
    </row>
    <row r="377" spans="1:27">
      <c r="A377" s="1" t="s">
        <v>524</v>
      </c>
      <c r="B377" s="1" t="s">
        <v>525</v>
      </c>
      <c r="C377" s="1" t="s">
        <v>526</v>
      </c>
      <c r="D377" s="1">
        <v>7</v>
      </c>
      <c r="E377" s="1" t="s">
        <v>860</v>
      </c>
      <c r="F377" s="1" t="s">
        <v>887</v>
      </c>
      <c r="G377" s="1" t="str">
        <f t="shared" si="23"/>
        <v>7단독주택연령2</v>
      </c>
      <c r="H377" s="1194">
        <v>99.748034131243941</v>
      </c>
      <c r="I377" s="1194">
        <v>99.748034131243941</v>
      </c>
      <c r="J377" s="1194">
        <v>100.12467899863202</v>
      </c>
      <c r="K377" s="1194">
        <v>99.421390986268548</v>
      </c>
      <c r="L377" s="1194">
        <v>99.346482098395313</v>
      </c>
      <c r="M377" s="1194">
        <v>99.269812600342007</v>
      </c>
      <c r="N377" s="1194">
        <v>99.328699437391805</v>
      </c>
      <c r="O377" s="12">
        <v>99.35325583748434</v>
      </c>
      <c r="P377" s="12">
        <v>99.576240145646608</v>
      </c>
      <c r="Q377" s="12">
        <v>99.843761395471446</v>
      </c>
      <c r="R377" s="12">
        <v>100</v>
      </c>
      <c r="S377" s="12">
        <v>100.11269456409273</v>
      </c>
      <c r="T377" s="12">
        <v>100.19326124614163</v>
      </c>
      <c r="U377" s="12">
        <v>100.35171932483455</v>
      </c>
      <c r="V377" s="12">
        <v>100.98366482115534</v>
      </c>
      <c r="W377" s="12">
        <v>101.66235356187421</v>
      </c>
      <c r="X377" s="12">
        <v>101.69166691694898</v>
      </c>
      <c r="Y377" s="12">
        <v>101.7853521191924</v>
      </c>
      <c r="Z377" s="12">
        <v>101.57657004836935</v>
      </c>
      <c r="AA377" s="12">
        <v>101.90693519182214</v>
      </c>
    </row>
    <row r="378" spans="1:27">
      <c r="A378" s="1" t="s">
        <v>524</v>
      </c>
      <c r="B378" s="1" t="s">
        <v>525</v>
      </c>
      <c r="C378" s="1" t="s">
        <v>527</v>
      </c>
      <c r="D378" s="1">
        <v>8</v>
      </c>
      <c r="E378" s="1" t="s">
        <v>860</v>
      </c>
      <c r="F378" s="1" t="s">
        <v>887</v>
      </c>
      <c r="G378" s="1" t="str">
        <f t="shared" si="23"/>
        <v>8단독주택연령2</v>
      </c>
      <c r="H378" s="1194">
        <v>100.43363852125647</v>
      </c>
      <c r="I378" s="1194">
        <v>100.43363852125647</v>
      </c>
      <c r="J378" s="1194">
        <v>99.791751976552916</v>
      </c>
      <c r="K378" s="1194">
        <v>99.919283988029392</v>
      </c>
      <c r="L378" s="1194">
        <v>99.919283988029392</v>
      </c>
      <c r="M378" s="1194">
        <v>99.919283988029392</v>
      </c>
      <c r="N378" s="1194">
        <v>99.919283988029392</v>
      </c>
      <c r="O378" s="12">
        <v>99.638993896533819</v>
      </c>
      <c r="P378" s="12">
        <v>99.828019319555139</v>
      </c>
      <c r="Q378" s="12">
        <v>100</v>
      </c>
      <c r="R378" s="12">
        <v>100</v>
      </c>
      <c r="S378" s="12">
        <v>100.32605700725871</v>
      </c>
      <c r="T378" s="12">
        <v>100.32605700725871</v>
      </c>
      <c r="U378" s="12">
        <v>100.32605700725871</v>
      </c>
      <c r="V378" s="12">
        <v>100.43961301338243</v>
      </c>
      <c r="W378" s="12">
        <v>101.04454976553147</v>
      </c>
      <c r="X378" s="12">
        <v>101.13776895037294</v>
      </c>
      <c r="Y378" s="12">
        <v>101.39358409095863</v>
      </c>
      <c r="Z378" s="12">
        <v>101.39358409095863</v>
      </c>
      <c r="AA378" s="12">
        <v>101.57699108176233</v>
      </c>
    </row>
    <row r="379" spans="1:27">
      <c r="A379" s="1" t="s">
        <v>524</v>
      </c>
      <c r="B379" s="1" t="s">
        <v>525</v>
      </c>
      <c r="C379" s="1" t="s">
        <v>528</v>
      </c>
      <c r="D379" s="1">
        <v>9</v>
      </c>
      <c r="E379" s="1" t="s">
        <v>860</v>
      </c>
      <c r="F379" s="1" t="s">
        <v>887</v>
      </c>
      <c r="G379" s="1" t="str">
        <f t="shared" si="23"/>
        <v>9단독주택연령2</v>
      </c>
      <c r="H379" s="1194">
        <v>99.498281937472939</v>
      </c>
      <c r="I379" s="1194">
        <v>99.498281937472939</v>
      </c>
      <c r="J379" s="1194">
        <v>100.17215352695821</v>
      </c>
      <c r="K379" s="1194">
        <v>99.04701622509937</v>
      </c>
      <c r="L379" s="1194">
        <v>98.951362430903345</v>
      </c>
      <c r="M379" s="1194">
        <v>98.951362430903345</v>
      </c>
      <c r="N379" s="1194">
        <v>99.039360179142051</v>
      </c>
      <c r="O379" s="12">
        <v>99.124584619073204</v>
      </c>
      <c r="P379" s="12">
        <v>99.401779984105175</v>
      </c>
      <c r="Q379" s="12">
        <v>99.765898877437508</v>
      </c>
      <c r="R379" s="12">
        <v>100</v>
      </c>
      <c r="S379" s="12">
        <v>100</v>
      </c>
      <c r="T379" s="12">
        <v>100.1215837750462</v>
      </c>
      <c r="U379" s="12">
        <v>100.36085965750456</v>
      </c>
      <c r="V379" s="12">
        <v>101.27046696384778</v>
      </c>
      <c r="W379" s="12">
        <v>101.90256270647271</v>
      </c>
      <c r="X379" s="12">
        <v>101.92944964743369</v>
      </c>
      <c r="Y379" s="12">
        <v>101.93835106486431</v>
      </c>
      <c r="Z379" s="12">
        <v>101.5881864937286</v>
      </c>
      <c r="AA379" s="12">
        <v>102.05333430488072</v>
      </c>
    </row>
    <row r="380" spans="1:27">
      <c r="A380" s="1" t="s">
        <v>524</v>
      </c>
      <c r="B380" s="1" t="s">
        <v>525</v>
      </c>
      <c r="C380" s="1" t="s">
        <v>529</v>
      </c>
      <c r="D380" s="1">
        <v>10</v>
      </c>
      <c r="E380" s="1" t="s">
        <v>860</v>
      </c>
      <c r="F380" s="1" t="s">
        <v>887</v>
      </c>
      <c r="G380" s="1" t="str">
        <f t="shared" si="23"/>
        <v>10단독주택연령2</v>
      </c>
      <c r="H380" s="1194">
        <v>100.15229629202069</v>
      </c>
      <c r="I380" s="1194">
        <v>100.15229629202069</v>
      </c>
      <c r="J380" s="1194">
        <v>100.15752290230631</v>
      </c>
      <c r="K380" s="1194">
        <v>100.3140899792168</v>
      </c>
      <c r="L380" s="1194">
        <v>100.26355344333479</v>
      </c>
      <c r="M380" s="1194">
        <v>99.906789026024668</v>
      </c>
      <c r="N380" s="1194">
        <v>99.906789026024668</v>
      </c>
      <c r="O380" s="12">
        <v>99.906789026024668</v>
      </c>
      <c r="P380" s="12">
        <v>99.979909563433267</v>
      </c>
      <c r="Q380" s="12">
        <v>100</v>
      </c>
      <c r="R380" s="12">
        <v>100</v>
      </c>
      <c r="S380" s="12">
        <v>100.33827110548452</v>
      </c>
      <c r="T380" s="12">
        <v>100.33827110548452</v>
      </c>
      <c r="U380" s="12">
        <v>100.33827110548452</v>
      </c>
      <c r="V380" s="12">
        <v>100.41536710418248</v>
      </c>
      <c r="W380" s="12">
        <v>101.27901702929054</v>
      </c>
      <c r="X380" s="12">
        <v>101.27901702929054</v>
      </c>
      <c r="Y380" s="12">
        <v>101.53957129865982</v>
      </c>
      <c r="Z380" s="12">
        <v>101.64589972977151</v>
      </c>
      <c r="AA380" s="12">
        <v>101.64589972977151</v>
      </c>
    </row>
    <row r="381" spans="1:27">
      <c r="A381" s="1" t="s">
        <v>524</v>
      </c>
      <c r="B381" s="1" t="s">
        <v>525</v>
      </c>
      <c r="C381" s="1" t="s">
        <v>530</v>
      </c>
      <c r="D381" s="1">
        <v>11</v>
      </c>
      <c r="E381" s="1" t="s">
        <v>860</v>
      </c>
      <c r="F381" s="1" t="s">
        <v>887</v>
      </c>
      <c r="G381" s="1" t="str">
        <f t="shared" si="23"/>
        <v>11단독주택연령2</v>
      </c>
      <c r="H381" s="1194">
        <v>99.741297210356592</v>
      </c>
      <c r="I381" s="1194">
        <v>99.746347942146201</v>
      </c>
      <c r="J381" s="1194">
        <v>99.734191637388037</v>
      </c>
      <c r="K381" s="1194">
        <v>99.152124114746783</v>
      </c>
      <c r="L381" s="1194">
        <v>99.622908991579692</v>
      </c>
      <c r="M381" s="1194">
        <v>99.154825688844596</v>
      </c>
      <c r="N381" s="1194">
        <v>98.641994297340688</v>
      </c>
      <c r="O381" s="12">
        <v>98.445952875656033</v>
      </c>
      <c r="P381" s="12">
        <v>99.467398397651792</v>
      </c>
      <c r="Q381" s="12">
        <v>99.676471018314174</v>
      </c>
      <c r="R381" s="12">
        <v>100</v>
      </c>
      <c r="S381" s="12">
        <v>99.713464307702154</v>
      </c>
      <c r="T381" s="12">
        <v>99.606558060327444</v>
      </c>
      <c r="U381" s="12">
        <v>99.894796814884032</v>
      </c>
      <c r="V381" s="12">
        <v>100.14147630419615</v>
      </c>
      <c r="W381" s="12">
        <v>100.21991314558869</v>
      </c>
      <c r="X381" s="12">
        <v>100.17862446108843</v>
      </c>
      <c r="Y381" s="12">
        <v>100.28102052461298</v>
      </c>
      <c r="Z381" s="12">
        <v>100.69315793920866</v>
      </c>
      <c r="AA381" s="12">
        <v>100.91261292703693</v>
      </c>
    </row>
    <row r="382" spans="1:27">
      <c r="A382" s="1" t="s">
        <v>524</v>
      </c>
      <c r="B382" s="1" t="s">
        <v>525</v>
      </c>
      <c r="C382" s="1" t="s">
        <v>531</v>
      </c>
      <c r="D382" s="1">
        <v>12</v>
      </c>
      <c r="E382" s="1" t="s">
        <v>860</v>
      </c>
      <c r="F382" s="1" t="s">
        <v>887</v>
      </c>
      <c r="G382" s="1" t="str">
        <f t="shared" si="23"/>
        <v>12단독주택연령2</v>
      </c>
      <c r="H382" s="1194">
        <v>101.41249407438602</v>
      </c>
      <c r="I382" s="1194">
        <v>101.41990073369472</v>
      </c>
      <c r="J382" s="1194">
        <v>101.41990073369472</v>
      </c>
      <c r="K382" s="1194">
        <v>100.58185248457858</v>
      </c>
      <c r="L382" s="1194">
        <v>100.31933290266603</v>
      </c>
      <c r="M382" s="1194">
        <v>99.748822087620113</v>
      </c>
      <c r="N382" s="1194">
        <v>99.291336575816004</v>
      </c>
      <c r="O382" s="12">
        <v>99.08679412283827</v>
      </c>
      <c r="P382" s="12">
        <v>99.830737873562583</v>
      </c>
      <c r="Q382" s="12">
        <v>99.72036747394344</v>
      </c>
      <c r="R382" s="12">
        <v>100</v>
      </c>
      <c r="S382" s="12">
        <v>99.69669587318198</v>
      </c>
      <c r="T382" s="12">
        <v>99.536713135151643</v>
      </c>
      <c r="U382" s="12">
        <v>99.605935455939473</v>
      </c>
      <c r="V382" s="12">
        <v>99.754966914404179</v>
      </c>
      <c r="W382" s="12">
        <v>100.0740541368361</v>
      </c>
      <c r="X382" s="12">
        <v>100.31764221607382</v>
      </c>
      <c r="Y382" s="12">
        <v>100.4916997434029</v>
      </c>
      <c r="Z382" s="12">
        <v>100.6950247188181</v>
      </c>
      <c r="AA382" s="12">
        <v>100.76677280986941</v>
      </c>
    </row>
    <row r="383" spans="1:27">
      <c r="A383" s="1" t="s">
        <v>524</v>
      </c>
      <c r="B383" s="1" t="s">
        <v>525</v>
      </c>
      <c r="C383" s="1" t="s">
        <v>532</v>
      </c>
      <c r="D383" s="1">
        <v>13</v>
      </c>
      <c r="E383" s="1" t="s">
        <v>860</v>
      </c>
      <c r="F383" s="1" t="s">
        <v>887</v>
      </c>
      <c r="G383" s="1" t="str">
        <f t="shared" si="23"/>
        <v>13단독주택연령2</v>
      </c>
      <c r="H383" s="1194">
        <v>96.063451877764962</v>
      </c>
      <c r="I383" s="1194">
        <v>96.063451877764962</v>
      </c>
      <c r="J383" s="1194">
        <v>96.025278410039036</v>
      </c>
      <c r="K383" s="1194">
        <v>95.993901532030421</v>
      </c>
      <c r="L383" s="1194">
        <v>98.06602521022819</v>
      </c>
      <c r="M383" s="1194">
        <v>97.824772701162544</v>
      </c>
      <c r="N383" s="1194">
        <v>97.1894057699092</v>
      </c>
      <c r="O383" s="12">
        <v>97.012211415547142</v>
      </c>
      <c r="P383" s="12">
        <v>98.650734164267021</v>
      </c>
      <c r="Q383" s="12">
        <v>99.577289757277811</v>
      </c>
      <c r="R383" s="12">
        <v>100</v>
      </c>
      <c r="S383" s="12">
        <v>99.747203487321627</v>
      </c>
      <c r="T383" s="12">
        <v>99.747203487321627</v>
      </c>
      <c r="U383" s="12">
        <v>100.47839733259927</v>
      </c>
      <c r="V383" s="12">
        <v>100.92350336909112</v>
      </c>
      <c r="W383" s="12">
        <v>100.51396087969837</v>
      </c>
      <c r="X383" s="12">
        <v>99.899565781691891</v>
      </c>
      <c r="Y383" s="12">
        <v>99.858564487151938</v>
      </c>
      <c r="Z383" s="12">
        <v>100.68940291327606</v>
      </c>
      <c r="AA383" s="12">
        <v>101.20661806289937</v>
      </c>
    </row>
    <row r="384" spans="1:27">
      <c r="A384" s="1" t="s">
        <v>524</v>
      </c>
      <c r="B384" s="1" t="s">
        <v>533</v>
      </c>
      <c r="D384" s="1">
        <v>14</v>
      </c>
      <c r="E384" s="1" t="s">
        <v>860</v>
      </c>
      <c r="F384" s="1" t="s">
        <v>887</v>
      </c>
      <c r="G384" s="1" t="str">
        <f t="shared" si="23"/>
        <v>14단독주택연령2</v>
      </c>
      <c r="H384" s="1194">
        <v>99.797592651153053</v>
      </c>
      <c r="I384" s="1194">
        <v>99.886362521164543</v>
      </c>
      <c r="J384" s="1194">
        <v>99.880439070788896</v>
      </c>
      <c r="K384" s="1194">
        <v>99.900243097648925</v>
      </c>
      <c r="L384" s="1194">
        <v>99.89386284287751</v>
      </c>
      <c r="M384" s="1194">
        <v>99.791440831813716</v>
      </c>
      <c r="N384" s="1194">
        <v>99.765639465454584</v>
      </c>
      <c r="O384" s="12">
        <v>99.763711471667079</v>
      </c>
      <c r="P384" s="12">
        <v>99.867964872030143</v>
      </c>
      <c r="Q384" s="12">
        <v>99.987628525540131</v>
      </c>
      <c r="R384" s="12">
        <v>100</v>
      </c>
      <c r="S384" s="12">
        <v>100.01860121342008</v>
      </c>
      <c r="T384" s="12">
        <v>100.13431702544094</v>
      </c>
      <c r="U384" s="12">
        <v>100.28824515620209</v>
      </c>
      <c r="V384" s="12">
        <v>100.47534864002937</v>
      </c>
      <c r="W384" s="12">
        <v>100.92800591722518</v>
      </c>
      <c r="X384" s="12">
        <v>100.84881401571224</v>
      </c>
      <c r="Y384" s="12">
        <v>100.8510190521864</v>
      </c>
      <c r="Z384" s="12">
        <v>100.9499965207935</v>
      </c>
      <c r="AA384" s="12">
        <v>101.13884284254063</v>
      </c>
    </row>
    <row r="385" spans="1:27">
      <c r="A385" s="1" t="s">
        <v>524</v>
      </c>
      <c r="B385" s="1" t="s">
        <v>533</v>
      </c>
      <c r="C385" s="1" t="s">
        <v>534</v>
      </c>
      <c r="D385" s="1">
        <v>15</v>
      </c>
      <c r="E385" s="1" t="s">
        <v>860</v>
      </c>
      <c r="F385" s="1" t="s">
        <v>887</v>
      </c>
      <c r="G385" s="1" t="str">
        <f t="shared" si="23"/>
        <v>15단독주택연령2</v>
      </c>
      <c r="H385" s="1194">
        <v>99.474840399821204</v>
      </c>
      <c r="I385" s="1194">
        <v>99.474840399821204</v>
      </c>
      <c r="J385" s="1194">
        <v>100.18002106185872</v>
      </c>
      <c r="K385" s="1194">
        <v>100.18002106185872</v>
      </c>
      <c r="L385" s="1194">
        <v>100.07228064632206</v>
      </c>
      <c r="M385" s="1194">
        <v>100</v>
      </c>
      <c r="N385" s="1194">
        <v>100</v>
      </c>
      <c r="O385" s="12">
        <v>100</v>
      </c>
      <c r="P385" s="12">
        <v>100</v>
      </c>
      <c r="Q385" s="12">
        <v>100</v>
      </c>
      <c r="R385" s="12">
        <v>100</v>
      </c>
      <c r="S385" s="12">
        <v>99.699233815713782</v>
      </c>
      <c r="T385" s="12">
        <v>100.26313163144842</v>
      </c>
      <c r="U385" s="12">
        <v>100.84786038959206</v>
      </c>
      <c r="V385" s="12">
        <v>100.84786038959206</v>
      </c>
      <c r="W385" s="12">
        <v>101.85186547649623</v>
      </c>
      <c r="X385" s="12">
        <v>101.85186547649623</v>
      </c>
      <c r="Y385" s="12">
        <v>101.85186547649623</v>
      </c>
      <c r="Z385" s="12">
        <v>101.85186547649623</v>
      </c>
      <c r="AA385" s="12">
        <v>101.85186547649623</v>
      </c>
    </row>
    <row r="386" spans="1:27">
      <c r="A386" s="1" t="s">
        <v>524</v>
      </c>
      <c r="B386" s="1" t="s">
        <v>533</v>
      </c>
      <c r="C386" s="1" t="s">
        <v>535</v>
      </c>
      <c r="D386" s="1">
        <v>16</v>
      </c>
      <c r="E386" s="1" t="s">
        <v>860</v>
      </c>
      <c r="F386" s="1" t="s">
        <v>887</v>
      </c>
      <c r="G386" s="1" t="str">
        <f t="shared" si="23"/>
        <v>16단독주택연령2</v>
      </c>
      <c r="H386" s="1194">
        <v>100.52667632690637</v>
      </c>
      <c r="I386" s="1194">
        <v>100.52667632690637</v>
      </c>
      <c r="J386" s="1194">
        <v>100.52667632690637</v>
      </c>
      <c r="K386" s="1194">
        <v>100.52667632690637</v>
      </c>
      <c r="L386" s="1194">
        <v>100.52667632690637</v>
      </c>
      <c r="M386" s="1194">
        <v>100.49534489980066</v>
      </c>
      <c r="N386" s="1194">
        <v>100.49534489980066</v>
      </c>
      <c r="O386" s="12">
        <v>100.49534489980066</v>
      </c>
      <c r="P386" s="12">
        <v>100.22838491515546</v>
      </c>
      <c r="Q386" s="12">
        <v>100.22838491515546</v>
      </c>
      <c r="R386" s="12">
        <v>100</v>
      </c>
      <c r="S386" s="12">
        <v>100.06159581520477</v>
      </c>
      <c r="T386" s="12">
        <v>100.22581270384816</v>
      </c>
      <c r="U386" s="12">
        <v>100.22581270384816</v>
      </c>
      <c r="V386" s="12">
        <v>100.44465457097074</v>
      </c>
      <c r="W386" s="12">
        <v>100.88285389058429</v>
      </c>
      <c r="X386" s="12">
        <v>101.36757862764274</v>
      </c>
      <c r="Y386" s="12">
        <v>101.47362671555244</v>
      </c>
      <c r="Z386" s="12">
        <v>101.51293555146435</v>
      </c>
      <c r="AA386" s="12">
        <v>101.51293555146435</v>
      </c>
    </row>
    <row r="387" spans="1:27">
      <c r="A387" s="1" t="s">
        <v>524</v>
      </c>
      <c r="B387" s="1" t="s">
        <v>533</v>
      </c>
      <c r="C387" s="1" t="s">
        <v>536</v>
      </c>
      <c r="D387" s="1">
        <v>17</v>
      </c>
      <c r="E387" s="1" t="s">
        <v>860</v>
      </c>
      <c r="F387" s="1" t="s">
        <v>887</v>
      </c>
      <c r="G387" s="1" t="str">
        <f t="shared" si="23"/>
        <v>17단독주택연령2</v>
      </c>
      <c r="H387" s="1194">
        <v>100.14155423324173</v>
      </c>
      <c r="I387" s="1194">
        <v>100.18511776417388</v>
      </c>
      <c r="J387" s="1194">
        <v>100.20540638636146</v>
      </c>
      <c r="K387" s="1194">
        <v>100.20540638636146</v>
      </c>
      <c r="L387" s="1194">
        <v>100.20540638636146</v>
      </c>
      <c r="M387" s="1194">
        <v>100.10638686474051</v>
      </c>
      <c r="N387" s="1194">
        <v>99.942050044949923</v>
      </c>
      <c r="O387" s="12">
        <v>99.942050044949923</v>
      </c>
      <c r="P387" s="12">
        <v>100.05853641626966</v>
      </c>
      <c r="Q387" s="12">
        <v>100.02032109309025</v>
      </c>
      <c r="R387" s="12">
        <v>100</v>
      </c>
      <c r="S387" s="12">
        <v>100.04266085871589</v>
      </c>
      <c r="T387" s="12">
        <v>100.13394248175138</v>
      </c>
      <c r="U387" s="12">
        <v>100.17925535829086</v>
      </c>
      <c r="V387" s="12">
        <v>100.32775969846614</v>
      </c>
      <c r="W387" s="12">
        <v>100.50507363875691</v>
      </c>
      <c r="X387" s="12">
        <v>100.52206676548279</v>
      </c>
      <c r="Y387" s="12">
        <v>100.54882872417636</v>
      </c>
      <c r="Z387" s="12">
        <v>100.52432446377885</v>
      </c>
      <c r="AA387" s="12">
        <v>100.6302130299207</v>
      </c>
    </row>
    <row r="388" spans="1:27">
      <c r="A388" s="1" t="s">
        <v>524</v>
      </c>
      <c r="B388" s="1" t="s">
        <v>533</v>
      </c>
      <c r="C388" s="1" t="s">
        <v>537</v>
      </c>
      <c r="D388" s="1">
        <v>18</v>
      </c>
      <c r="E388" s="1" t="s">
        <v>860</v>
      </c>
      <c r="F388" s="1" t="s">
        <v>887</v>
      </c>
      <c r="G388" s="1" t="str">
        <f t="shared" si="23"/>
        <v>18단독주택연령2</v>
      </c>
      <c r="H388" s="1194">
        <v>95.44303037574231</v>
      </c>
      <c r="I388" s="1194">
        <v>95.44303037574231</v>
      </c>
      <c r="J388" s="1194">
        <v>95.44303037574231</v>
      </c>
      <c r="K388" s="1194">
        <v>95.91836653541408</v>
      </c>
      <c r="L388" s="1194">
        <v>96.112339254288557</v>
      </c>
      <c r="M388" s="1194">
        <v>96.112339254288557</v>
      </c>
      <c r="N388" s="1194">
        <v>96.508698416530507</v>
      </c>
      <c r="O388" s="12">
        <v>96.508698416530507</v>
      </c>
      <c r="P388" s="12">
        <v>97.756675712475399</v>
      </c>
      <c r="Q388" s="12">
        <v>99.35535629458812</v>
      </c>
      <c r="R388" s="12">
        <v>100</v>
      </c>
      <c r="S388" s="12">
        <v>100.49878921819129</v>
      </c>
      <c r="T388" s="12">
        <v>100.29596382095826</v>
      </c>
      <c r="U388" s="12">
        <v>100.99727039069646</v>
      </c>
      <c r="V388" s="12">
        <v>101.32320718923624</v>
      </c>
      <c r="W388" s="12">
        <v>102.57653602058438</v>
      </c>
      <c r="X388" s="12">
        <v>102.30552247445659</v>
      </c>
      <c r="Y388" s="12">
        <v>102.30552247445659</v>
      </c>
      <c r="Z388" s="12">
        <v>103.03950837777597</v>
      </c>
      <c r="AA388" s="12">
        <v>103.6486902350731</v>
      </c>
    </row>
    <row r="389" spans="1:27">
      <c r="A389" s="1" t="s">
        <v>524</v>
      </c>
      <c r="B389" s="1" t="s">
        <v>533</v>
      </c>
      <c r="C389" s="1" t="s">
        <v>538</v>
      </c>
      <c r="D389" s="1">
        <v>19</v>
      </c>
      <c r="E389" s="1" t="s">
        <v>860</v>
      </c>
      <c r="F389" s="1" t="s">
        <v>887</v>
      </c>
      <c r="G389" s="1" t="str">
        <f t="shared" si="23"/>
        <v>19단독주택연령2</v>
      </c>
      <c r="H389" s="1194">
        <v>99.99102521370115</v>
      </c>
      <c r="I389" s="1194">
        <v>100.5095060096556</v>
      </c>
      <c r="J389" s="1194">
        <v>100.31582880067722</v>
      </c>
      <c r="K389" s="1194">
        <v>100.17373154442687</v>
      </c>
      <c r="L389" s="1194">
        <v>100.17373154442687</v>
      </c>
      <c r="M389" s="1194">
        <v>100</v>
      </c>
      <c r="N389" s="1194">
        <v>100</v>
      </c>
      <c r="O389" s="12">
        <v>100</v>
      </c>
      <c r="P389" s="12">
        <v>100</v>
      </c>
      <c r="Q389" s="12">
        <v>100</v>
      </c>
      <c r="R389" s="12">
        <v>100</v>
      </c>
      <c r="S389" s="12">
        <v>100.05854849090167</v>
      </c>
      <c r="T389" s="12">
        <v>100.2414960445269</v>
      </c>
      <c r="U389" s="12">
        <v>100.41891012258397</v>
      </c>
      <c r="V389" s="12">
        <v>101.00249123322651</v>
      </c>
      <c r="W389" s="12">
        <v>102.05119365774915</v>
      </c>
      <c r="X389" s="12">
        <v>102.21207890285061</v>
      </c>
      <c r="Y389" s="12">
        <v>102.12244243257074</v>
      </c>
      <c r="Z389" s="12">
        <v>102.12244243257074</v>
      </c>
      <c r="AA389" s="12">
        <v>102.12244243257074</v>
      </c>
    </row>
    <row r="390" spans="1:27">
      <c r="A390" s="1" t="s">
        <v>524</v>
      </c>
      <c r="B390" s="1" t="s">
        <v>533</v>
      </c>
      <c r="C390" s="1" t="s">
        <v>539</v>
      </c>
      <c r="D390" s="1">
        <v>20</v>
      </c>
      <c r="E390" s="1" t="s">
        <v>860</v>
      </c>
      <c r="F390" s="1" t="s">
        <v>887</v>
      </c>
      <c r="G390" s="1" t="str">
        <f t="shared" si="23"/>
        <v>20단독주택연령2</v>
      </c>
      <c r="H390" s="1194">
        <v>99.417080470718048</v>
      </c>
      <c r="I390" s="1194">
        <v>99.417080470718048</v>
      </c>
      <c r="J390" s="1194">
        <v>100.32955740226252</v>
      </c>
      <c r="K390" s="1194">
        <v>100.32955740226252</v>
      </c>
      <c r="L390" s="1194">
        <v>100.24427810060929</v>
      </c>
      <c r="M390" s="1194">
        <v>100.23644192385588</v>
      </c>
      <c r="N390" s="1194">
        <v>100.18517417211459</v>
      </c>
      <c r="O390" s="12">
        <v>100.18517417211459</v>
      </c>
      <c r="P390" s="12">
        <v>100.18517417211459</v>
      </c>
      <c r="Q390" s="12">
        <v>100</v>
      </c>
      <c r="R390" s="12">
        <v>100</v>
      </c>
      <c r="S390" s="12">
        <v>99.913828885320399</v>
      </c>
      <c r="T390" s="12">
        <v>99.913828885320399</v>
      </c>
      <c r="U390" s="12">
        <v>99.913828885320399</v>
      </c>
      <c r="V390" s="12">
        <v>99.913828885320399</v>
      </c>
      <c r="W390" s="12">
        <v>99.095739834289645</v>
      </c>
      <c r="X390" s="12">
        <v>97.835276173353918</v>
      </c>
      <c r="Y390" s="12">
        <v>97.721616020956361</v>
      </c>
      <c r="Z390" s="12">
        <v>98.007038694950751</v>
      </c>
      <c r="AA390" s="12">
        <v>98.47834990294001</v>
      </c>
    </row>
    <row r="391" spans="1:27">
      <c r="A391" s="1" t="s">
        <v>524</v>
      </c>
      <c r="B391" s="1" t="s">
        <v>533</v>
      </c>
      <c r="C391" s="1" t="s">
        <v>540</v>
      </c>
      <c r="D391" s="1">
        <v>21</v>
      </c>
      <c r="E391" s="1" t="s">
        <v>860</v>
      </c>
      <c r="F391" s="1" t="s">
        <v>887</v>
      </c>
      <c r="G391" s="1" t="str">
        <f t="shared" si="23"/>
        <v>21단독주택연령2</v>
      </c>
      <c r="H391" s="1194">
        <v>101.70872978948741</v>
      </c>
      <c r="I391" s="1194">
        <v>101.70872978948741</v>
      </c>
      <c r="J391" s="1194">
        <v>100.18932397031716</v>
      </c>
      <c r="K391" s="1194">
        <v>100.18932397031716</v>
      </c>
      <c r="L391" s="1194">
        <v>100.18932397031716</v>
      </c>
      <c r="M391" s="1194">
        <v>99.869284252071964</v>
      </c>
      <c r="N391" s="1194">
        <v>99.755210690910147</v>
      </c>
      <c r="O391" s="12">
        <v>99.739324831876246</v>
      </c>
      <c r="P391" s="12">
        <v>99.841215422801852</v>
      </c>
      <c r="Q391" s="12">
        <v>100</v>
      </c>
      <c r="R391" s="12">
        <v>100</v>
      </c>
      <c r="S391" s="12">
        <v>99.911366186289683</v>
      </c>
      <c r="T391" s="12">
        <v>99.917694566867681</v>
      </c>
      <c r="U391" s="12">
        <v>99.917694566867681</v>
      </c>
      <c r="V391" s="12">
        <v>99.917694566867681</v>
      </c>
      <c r="W391" s="12">
        <v>100.73192951461245</v>
      </c>
      <c r="X391" s="12">
        <v>100.913072930024</v>
      </c>
      <c r="Y391" s="12">
        <v>100.98779634484755</v>
      </c>
      <c r="Z391" s="12">
        <v>100.9514631882364</v>
      </c>
      <c r="AA391" s="12">
        <v>101.32000999317805</v>
      </c>
    </row>
    <row r="392" spans="1:27">
      <c r="A392" s="1" t="s">
        <v>524</v>
      </c>
      <c r="B392" s="1" t="s">
        <v>541</v>
      </c>
      <c r="D392" s="1">
        <v>22</v>
      </c>
      <c r="E392" s="1" t="s">
        <v>860</v>
      </c>
      <c r="F392" s="1" t="s">
        <v>887</v>
      </c>
      <c r="G392" s="1" t="str">
        <f t="shared" si="23"/>
        <v>22단독주택연령2</v>
      </c>
      <c r="H392" s="1194">
        <v>101.14539750520501</v>
      </c>
      <c r="I392" s="1194">
        <v>101.01378674288797</v>
      </c>
      <c r="J392" s="1194">
        <v>100.89059124888453</v>
      </c>
      <c r="K392" s="1194">
        <v>100.86736176231288</v>
      </c>
      <c r="L392" s="1194">
        <v>100.85055539847278</v>
      </c>
      <c r="M392" s="1194">
        <v>100.61263095923844</v>
      </c>
      <c r="N392" s="1194">
        <v>100.32127517945746</v>
      </c>
      <c r="O392" s="12">
        <v>100.27084909186115</v>
      </c>
      <c r="P392" s="12">
        <v>100.29763452034211</v>
      </c>
      <c r="Q392" s="12">
        <v>100.32424230161841</v>
      </c>
      <c r="R392" s="12">
        <v>100</v>
      </c>
      <c r="S392" s="12">
        <v>99.186038232769789</v>
      </c>
      <c r="T392" s="12">
        <v>98.866867350547793</v>
      </c>
      <c r="U392" s="12">
        <v>98.980313219563953</v>
      </c>
      <c r="V392" s="12">
        <v>99.222366486167815</v>
      </c>
      <c r="W392" s="12">
        <v>99.638603874290339</v>
      </c>
      <c r="X392" s="12">
        <v>99.65177538920652</v>
      </c>
      <c r="Y392" s="12">
        <v>99.724555320128076</v>
      </c>
      <c r="Z392" s="12">
        <v>99.962720863158751</v>
      </c>
      <c r="AA392" s="12">
        <v>100.20352479678034</v>
      </c>
    </row>
    <row r="393" spans="1:27">
      <c r="A393" s="1" t="s">
        <v>524</v>
      </c>
      <c r="B393" s="1" t="s">
        <v>542</v>
      </c>
      <c r="D393" s="1">
        <v>23</v>
      </c>
      <c r="E393" s="1" t="s">
        <v>860</v>
      </c>
      <c r="F393" s="1" t="s">
        <v>887</v>
      </c>
      <c r="G393" s="1" t="str">
        <f t="shared" si="23"/>
        <v>23단독주택연령2</v>
      </c>
      <c r="H393" s="1194">
        <v>99.048837468646283</v>
      </c>
      <c r="I393" s="1194">
        <v>99.048837468646283</v>
      </c>
      <c r="J393" s="1194">
        <v>99.283695823397409</v>
      </c>
      <c r="K393" s="1194">
        <v>99.518034605820134</v>
      </c>
      <c r="L393" s="1194">
        <v>99.747270397026568</v>
      </c>
      <c r="M393" s="1194">
        <v>99.747270397026568</v>
      </c>
      <c r="N393" s="1194">
        <v>99.747270397026568</v>
      </c>
      <c r="O393" s="12">
        <v>99.874230085111009</v>
      </c>
      <c r="P393" s="12">
        <v>99.910808350494122</v>
      </c>
      <c r="Q393" s="12">
        <v>99.910808350494122</v>
      </c>
      <c r="R393" s="12">
        <v>100</v>
      </c>
      <c r="S393" s="12">
        <v>99.986722125445553</v>
      </c>
      <c r="T393" s="12">
        <v>99.993407698003139</v>
      </c>
      <c r="U393" s="12">
        <v>100.06218296128928</v>
      </c>
      <c r="V393" s="12">
        <v>100.01415192585254</v>
      </c>
      <c r="W393" s="12">
        <v>100.14107306269054</v>
      </c>
      <c r="X393" s="12">
        <v>100.14836190450693</v>
      </c>
      <c r="Y393" s="12">
        <v>100.14836190450693</v>
      </c>
      <c r="Z393" s="12">
        <v>100.20324814180927</v>
      </c>
      <c r="AA393" s="12">
        <v>100.14332667506099</v>
      </c>
    </row>
    <row r="394" spans="1:27">
      <c r="A394" s="1" t="s">
        <v>524</v>
      </c>
      <c r="B394" s="1" t="s">
        <v>542</v>
      </c>
      <c r="C394" s="1" t="s">
        <v>543</v>
      </c>
      <c r="D394" s="1">
        <v>24</v>
      </c>
      <c r="E394" s="1" t="s">
        <v>860</v>
      </c>
      <c r="F394" s="1" t="s">
        <v>887</v>
      </c>
      <c r="G394" s="1" t="str">
        <f t="shared" si="23"/>
        <v>24단독주택연령2</v>
      </c>
      <c r="H394" s="1194">
        <v>99.210589974749752</v>
      </c>
      <c r="I394" s="1194">
        <v>99.210589974749752</v>
      </c>
      <c r="J394" s="1194">
        <v>99.210589974749752</v>
      </c>
      <c r="K394" s="1194">
        <v>99.637881097029592</v>
      </c>
      <c r="L394" s="1194">
        <v>100.13386952852842</v>
      </c>
      <c r="M394" s="1194">
        <v>100.13386952852842</v>
      </c>
      <c r="N394" s="1194">
        <v>100.13386952852842</v>
      </c>
      <c r="O394" s="12">
        <v>100</v>
      </c>
      <c r="P394" s="12">
        <v>100</v>
      </c>
      <c r="Q394" s="12">
        <v>100</v>
      </c>
      <c r="R394" s="12">
        <v>100</v>
      </c>
      <c r="S394" s="12">
        <v>100.13386952852841</v>
      </c>
      <c r="T394" s="12">
        <v>100.13386952852841</v>
      </c>
      <c r="U394" s="12">
        <v>100.13386952852841</v>
      </c>
      <c r="V394" s="12">
        <v>100.17144619739327</v>
      </c>
      <c r="W394" s="12">
        <v>100.42450017995104</v>
      </c>
      <c r="X394" s="12">
        <v>100.42450017995104</v>
      </c>
      <c r="Y394" s="12">
        <v>100.42450017995104</v>
      </c>
      <c r="Z394" s="12">
        <v>100.42450017995104</v>
      </c>
      <c r="AA394" s="12">
        <v>100.42450017995104</v>
      </c>
    </row>
    <row r="395" spans="1:27">
      <c r="A395" s="1" t="s">
        <v>524</v>
      </c>
      <c r="B395" s="1" t="s">
        <v>542</v>
      </c>
      <c r="C395" s="1" t="s">
        <v>544</v>
      </c>
      <c r="D395" s="1">
        <v>25</v>
      </c>
      <c r="E395" s="1" t="s">
        <v>860</v>
      </c>
      <c r="F395" s="1" t="s">
        <v>887</v>
      </c>
      <c r="G395" s="1" t="str">
        <f t="shared" si="23"/>
        <v>25단독주택연령2</v>
      </c>
      <c r="H395" s="1194">
        <v>99.449812220204549</v>
      </c>
      <c r="I395" s="1194">
        <v>99.449812220204549</v>
      </c>
      <c r="J395" s="1194">
        <v>99.449812220204549</v>
      </c>
      <c r="K395" s="1194">
        <v>99.559823971391666</v>
      </c>
      <c r="L395" s="1194">
        <v>99.559823971391666</v>
      </c>
      <c r="M395" s="1194">
        <v>99.559823971391666</v>
      </c>
      <c r="N395" s="1194">
        <v>99.559823971391666</v>
      </c>
      <c r="O395" s="12">
        <v>99.559823971391666</v>
      </c>
      <c r="P395" s="12">
        <v>99.669957417986041</v>
      </c>
      <c r="Q395" s="12">
        <v>99.669957417986041</v>
      </c>
      <c r="R395" s="12">
        <v>100</v>
      </c>
      <c r="S395" s="12">
        <v>100.10843944234671</v>
      </c>
      <c r="T395" s="12">
        <v>100.32466309144652</v>
      </c>
      <c r="U395" s="12">
        <v>100.54240681446367</v>
      </c>
      <c r="V395" s="12">
        <v>100.33380661720044</v>
      </c>
      <c r="W395" s="12">
        <v>100.33210107160374</v>
      </c>
      <c r="X395" s="12">
        <v>100.33210107160374</v>
      </c>
      <c r="Y395" s="12">
        <v>100.33210107160374</v>
      </c>
      <c r="Z395" s="12">
        <v>100.439870000035</v>
      </c>
      <c r="AA395" s="12">
        <v>100.49960354442081</v>
      </c>
    </row>
    <row r="396" spans="1:27">
      <c r="A396" s="1" t="s">
        <v>524</v>
      </c>
      <c r="B396" s="1" t="s">
        <v>542</v>
      </c>
      <c r="C396" s="1" t="s">
        <v>545</v>
      </c>
      <c r="D396" s="1">
        <v>26</v>
      </c>
      <c r="E396" s="1" t="s">
        <v>860</v>
      </c>
      <c r="F396" s="1" t="s">
        <v>887</v>
      </c>
      <c r="G396" s="1" t="str">
        <f t="shared" si="23"/>
        <v>26단독주택연령2</v>
      </c>
      <c r="H396" s="1194">
        <v>98.044323337574411</v>
      </c>
      <c r="I396" s="1194">
        <v>98.044323337574411</v>
      </c>
      <c r="J396" s="1194">
        <v>99.181111745403143</v>
      </c>
      <c r="K396" s="1194">
        <v>99.181111745403143</v>
      </c>
      <c r="L396" s="1194">
        <v>99.181111745403143</v>
      </c>
      <c r="M396" s="1194">
        <v>99.181111745403143</v>
      </c>
      <c r="N396" s="1194">
        <v>99.181111745403143</v>
      </c>
      <c r="O396" s="12">
        <v>100.09866810225199</v>
      </c>
      <c r="P396" s="12">
        <v>100.09866810225199</v>
      </c>
      <c r="Q396" s="12">
        <v>100.09866810225199</v>
      </c>
      <c r="R396" s="12">
        <v>100</v>
      </c>
      <c r="S396" s="12">
        <v>99.463787647790809</v>
      </c>
      <c r="T396" s="12">
        <v>99.167614273049082</v>
      </c>
      <c r="U396" s="12">
        <v>99.167614273049082</v>
      </c>
      <c r="V396" s="12">
        <v>99.167614273049082</v>
      </c>
      <c r="W396" s="12">
        <v>99.202618580785057</v>
      </c>
      <c r="X396" s="12">
        <v>99.237501075090989</v>
      </c>
      <c r="Y396" s="12">
        <v>99.237501075090989</v>
      </c>
      <c r="Z396" s="12">
        <v>99.336987416627196</v>
      </c>
      <c r="AA396" s="12">
        <v>98.960206812358976</v>
      </c>
    </row>
    <row r="397" spans="1:27">
      <c r="A397" s="1" t="s">
        <v>524</v>
      </c>
      <c r="B397" s="1" t="s">
        <v>546</v>
      </c>
      <c r="D397" s="1">
        <v>27</v>
      </c>
      <c r="E397" s="1" t="s">
        <v>860</v>
      </c>
      <c r="F397" s="1" t="s">
        <v>887</v>
      </c>
      <c r="G397" s="1" t="str">
        <f t="shared" si="23"/>
        <v>27단독주택연령2</v>
      </c>
      <c r="H397" s="1194">
        <v>102.75669979583475</v>
      </c>
      <c r="I397" s="1194">
        <v>102.75669979583475</v>
      </c>
      <c r="J397" s="1194">
        <v>101.88149508079782</v>
      </c>
      <c r="K397" s="1194">
        <v>101.62872438994076</v>
      </c>
      <c r="L397" s="1194">
        <v>101.46875757109211</v>
      </c>
      <c r="M397" s="1194">
        <v>100.41880461884314</v>
      </c>
      <c r="N397" s="1194">
        <v>100.29911355439675</v>
      </c>
      <c r="O397" s="12">
        <v>100.29911355439675</v>
      </c>
      <c r="P397" s="12">
        <v>100.05361951871269</v>
      </c>
      <c r="Q397" s="12">
        <v>100.05361951871269</v>
      </c>
      <c r="R397" s="12">
        <v>100</v>
      </c>
      <c r="S397" s="12">
        <v>99.565904979287254</v>
      </c>
      <c r="T397" s="12">
        <v>99.565904979287254</v>
      </c>
      <c r="U397" s="12">
        <v>99.565904979287254</v>
      </c>
      <c r="V397" s="12">
        <v>99.382265313154605</v>
      </c>
      <c r="W397" s="12">
        <v>98.833265040307381</v>
      </c>
      <c r="X397" s="12">
        <v>98.655248864852936</v>
      </c>
      <c r="Y397" s="12">
        <v>98.60885044057521</v>
      </c>
      <c r="Z397" s="12">
        <v>98.35167759180618</v>
      </c>
      <c r="AA397" s="12">
        <v>98.364804181444157</v>
      </c>
    </row>
    <row r="398" spans="1:27">
      <c r="A398" s="1" t="s">
        <v>524</v>
      </c>
      <c r="B398" s="1" t="s">
        <v>547</v>
      </c>
      <c r="D398" s="1">
        <v>28</v>
      </c>
      <c r="E398" s="1" t="s">
        <v>860</v>
      </c>
      <c r="F398" s="1" t="s">
        <v>887</v>
      </c>
      <c r="G398" s="1" t="str">
        <f t="shared" si="23"/>
        <v>28단독주택연령2</v>
      </c>
      <c r="H398" s="1194">
        <v>100.13581808131249</v>
      </c>
      <c r="I398" s="1194">
        <v>100.02486026181231</v>
      </c>
      <c r="J398" s="1194">
        <v>100.18964884281343</v>
      </c>
      <c r="K398" s="1194">
        <v>100.18964884281343</v>
      </c>
      <c r="L398" s="1194">
        <v>100.26891313612002</v>
      </c>
      <c r="M398" s="1194">
        <v>100.26891313612002</v>
      </c>
      <c r="N398" s="1194">
        <v>100.26891313612002</v>
      </c>
      <c r="O398" s="12">
        <v>100</v>
      </c>
      <c r="P398" s="12">
        <v>100</v>
      </c>
      <c r="Q398" s="12">
        <v>100</v>
      </c>
      <c r="R398" s="12">
        <v>100</v>
      </c>
      <c r="S398" s="12">
        <v>99.932477850066277</v>
      </c>
      <c r="T398" s="12">
        <v>99.932477850066277</v>
      </c>
      <c r="U398" s="12">
        <v>99.954476333375879</v>
      </c>
      <c r="V398" s="12">
        <v>99.954476333375879</v>
      </c>
      <c r="W398" s="12">
        <v>99.954476333375879</v>
      </c>
      <c r="X398" s="12">
        <v>99.954476333375879</v>
      </c>
      <c r="Y398" s="12">
        <v>100.03299549078042</v>
      </c>
      <c r="Z398" s="12">
        <v>99.954476333375879</v>
      </c>
      <c r="AA398" s="12">
        <v>99.632186713516631</v>
      </c>
    </row>
    <row r="399" spans="1:27">
      <c r="A399" s="1" t="s">
        <v>524</v>
      </c>
      <c r="B399" s="1" t="s">
        <v>548</v>
      </c>
      <c r="D399" s="1">
        <v>29</v>
      </c>
      <c r="E399" s="1" t="s">
        <v>860</v>
      </c>
      <c r="F399" s="1" t="s">
        <v>887</v>
      </c>
      <c r="G399" s="1" t="str">
        <f t="shared" si="23"/>
        <v>29단독주택연령2</v>
      </c>
      <c r="H399" s="1194">
        <v>99.888504578836489</v>
      </c>
      <c r="I399" s="1194">
        <v>99.888504578836489</v>
      </c>
      <c r="J399" s="1194">
        <v>99.888504578836489</v>
      </c>
      <c r="K399" s="1194">
        <v>99.888504578836489</v>
      </c>
      <c r="L399" s="1194">
        <v>99.962034178350692</v>
      </c>
      <c r="M399" s="1194">
        <v>99.962034178350692</v>
      </c>
      <c r="N399" s="1194">
        <v>100.35782952394032</v>
      </c>
      <c r="O399" s="12">
        <v>100</v>
      </c>
      <c r="P399" s="12">
        <v>100</v>
      </c>
      <c r="Q399" s="12">
        <v>100</v>
      </c>
      <c r="R399" s="12">
        <v>100</v>
      </c>
      <c r="S399" s="12">
        <v>100.89499270319915</v>
      </c>
      <c r="T399" s="12">
        <v>100.89499270319915</v>
      </c>
      <c r="U399" s="12">
        <v>100.89499270319915</v>
      </c>
      <c r="V399" s="12">
        <v>100.89499270319915</v>
      </c>
      <c r="W399" s="12">
        <v>101.34833598327506</v>
      </c>
      <c r="X399" s="12">
        <v>101.31356829122598</v>
      </c>
      <c r="Y399" s="12">
        <v>101.50734113747642</v>
      </c>
      <c r="Z399" s="12">
        <v>101.59217962381987</v>
      </c>
      <c r="AA399" s="12">
        <v>101.62277514485605</v>
      </c>
    </row>
    <row r="400" spans="1:27">
      <c r="A400" s="1" t="s">
        <v>524</v>
      </c>
      <c r="B400" s="1" t="s">
        <v>549</v>
      </c>
      <c r="D400" s="1">
        <v>30</v>
      </c>
      <c r="E400" s="1" t="s">
        <v>860</v>
      </c>
      <c r="F400" s="1" t="s">
        <v>887</v>
      </c>
      <c r="G400" s="1" t="str">
        <f t="shared" si="23"/>
        <v>30단독주택연령2</v>
      </c>
      <c r="H400" s="1194">
        <v>99.73626302677512</v>
      </c>
      <c r="I400" s="1194">
        <v>99.73626302677512</v>
      </c>
      <c r="J400" s="1194">
        <v>99.73626302677512</v>
      </c>
      <c r="K400" s="1194">
        <v>99.892293477549217</v>
      </c>
      <c r="L400" s="1194">
        <v>99.93419482849356</v>
      </c>
      <c r="M400" s="1194">
        <v>99.845833608592443</v>
      </c>
      <c r="N400" s="1194">
        <v>99.845833608592443</v>
      </c>
      <c r="O400" s="12">
        <v>99.845833608592443</v>
      </c>
      <c r="P400" s="12">
        <v>99.756042010408351</v>
      </c>
      <c r="Q400" s="12">
        <v>99.83876016866482</v>
      </c>
      <c r="R400" s="12">
        <v>100</v>
      </c>
      <c r="S400" s="12">
        <v>100</v>
      </c>
      <c r="T400" s="12">
        <v>100.12806053401056</v>
      </c>
      <c r="U400" s="12">
        <v>100.15676484941001</v>
      </c>
      <c r="V400" s="12">
        <v>100.26879529849566</v>
      </c>
      <c r="W400" s="12">
        <v>100.34991260547881</v>
      </c>
      <c r="X400" s="12">
        <v>100.34813808465782</v>
      </c>
      <c r="Y400" s="12">
        <v>100.4203731619593</v>
      </c>
      <c r="Z400" s="12">
        <v>100.30252107613957</v>
      </c>
      <c r="AA400" s="12">
        <v>100.38700399248472</v>
      </c>
    </row>
    <row r="401" spans="1:27">
      <c r="A401" s="1" t="s">
        <v>524</v>
      </c>
      <c r="B401" s="1" t="s">
        <v>1381</v>
      </c>
      <c r="D401" s="1">
        <v>31</v>
      </c>
      <c r="E401" s="1" t="s">
        <v>274</v>
      </c>
      <c r="F401" s="1" t="s">
        <v>887</v>
      </c>
      <c r="G401" s="1" t="str">
        <f t="shared" ref="G401" si="26">D401&amp;E401&amp;F401</f>
        <v>31단독주택연령2</v>
      </c>
      <c r="H401" s="1194"/>
      <c r="I401" s="1194"/>
      <c r="J401" s="1194"/>
      <c r="K401" s="1194"/>
      <c r="L401" s="1194"/>
      <c r="M401" s="1194"/>
      <c r="N401" s="1194"/>
      <c r="R401" s="12">
        <v>100</v>
      </c>
      <c r="S401" s="12">
        <v>100</v>
      </c>
      <c r="T401" s="12">
        <v>100</v>
      </c>
      <c r="U401" s="12">
        <v>100.58071609535963</v>
      </c>
      <c r="V401" s="12">
        <v>100.74506454755854</v>
      </c>
      <c r="W401" s="12">
        <v>101.31428194078221</v>
      </c>
      <c r="X401" s="12">
        <v>101.47848747365558</v>
      </c>
      <c r="Y401" s="12">
        <v>102.29168775091621</v>
      </c>
      <c r="Z401" s="12">
        <v>103.25055727231862</v>
      </c>
      <c r="AA401" s="12">
        <v>103.74937546238021</v>
      </c>
    </row>
    <row r="402" spans="1:27">
      <c r="A402" s="1" t="s">
        <v>524</v>
      </c>
      <c r="B402" s="1" t="s">
        <v>550</v>
      </c>
      <c r="D402" s="1">
        <v>32</v>
      </c>
      <c r="E402" s="1" t="s">
        <v>860</v>
      </c>
      <c r="F402" s="1" t="s">
        <v>887</v>
      </c>
      <c r="G402" s="1" t="str">
        <f t="shared" si="23"/>
        <v>32단독주택연령2</v>
      </c>
      <c r="H402" s="1194">
        <v>99.821335699190286</v>
      </c>
      <c r="I402" s="1194">
        <v>99.821335699190286</v>
      </c>
      <c r="J402" s="1194">
        <v>99.931762367616145</v>
      </c>
      <c r="K402" s="1194">
        <v>99.976108072574675</v>
      </c>
      <c r="L402" s="1194">
        <v>99.964609286632651</v>
      </c>
      <c r="M402" s="1194">
        <v>99.964609286632651</v>
      </c>
      <c r="N402" s="1194">
        <v>99.974404462950318</v>
      </c>
      <c r="O402" s="12">
        <v>100.01789024139997</v>
      </c>
      <c r="P402" s="12">
        <v>100.01789024139997</v>
      </c>
      <c r="Q402" s="12">
        <v>100</v>
      </c>
      <c r="R402" s="12">
        <v>100</v>
      </c>
      <c r="S402" s="12">
        <v>100.60245483711834</v>
      </c>
      <c r="T402" s="12">
        <v>100.60245483711834</v>
      </c>
      <c r="U402" s="12">
        <v>100.66606854477295</v>
      </c>
      <c r="V402" s="12">
        <v>100.58765269518139</v>
      </c>
      <c r="W402" s="12">
        <v>100.57792100280336</v>
      </c>
      <c r="X402" s="12">
        <v>100.65876438363988</v>
      </c>
      <c r="Y402" s="12">
        <v>100.71820403757536</v>
      </c>
      <c r="Z402" s="12">
        <v>100.66669005236852</v>
      </c>
      <c r="AA402" s="12">
        <v>100.83573496678883</v>
      </c>
    </row>
    <row r="403" spans="1:27">
      <c r="A403" s="1" t="s">
        <v>524</v>
      </c>
      <c r="B403" s="1" t="s">
        <v>551</v>
      </c>
      <c r="D403" s="1">
        <v>33</v>
      </c>
      <c r="E403" s="1" t="s">
        <v>860</v>
      </c>
      <c r="F403" s="1" t="s">
        <v>887</v>
      </c>
      <c r="G403" s="1" t="str">
        <f t="shared" si="23"/>
        <v>33단독주택연령2</v>
      </c>
      <c r="H403" s="1194">
        <v>96.865909017615124</v>
      </c>
      <c r="I403" s="1194">
        <v>96.865909017615124</v>
      </c>
      <c r="J403" s="1194">
        <v>96.879666956743733</v>
      </c>
      <c r="K403" s="1194">
        <v>97.12365900188027</v>
      </c>
      <c r="L403" s="1194">
        <v>98.049281153972018</v>
      </c>
      <c r="M403" s="1194">
        <v>98.92918929078327</v>
      </c>
      <c r="N403" s="1194">
        <v>99.442852032930219</v>
      </c>
      <c r="O403" s="12">
        <v>99.744580403986575</v>
      </c>
      <c r="P403" s="12">
        <v>99.79358160008023</v>
      </c>
      <c r="Q403" s="12">
        <v>99.860878004621213</v>
      </c>
      <c r="R403" s="12">
        <v>100</v>
      </c>
      <c r="S403" s="12">
        <v>100.4703721047433</v>
      </c>
      <c r="T403" s="12">
        <v>100.4703721047433</v>
      </c>
      <c r="U403" s="12">
        <v>100.77962445162991</v>
      </c>
      <c r="V403" s="12">
        <v>100.82604679928129</v>
      </c>
      <c r="W403" s="12">
        <v>101.18672151110452</v>
      </c>
      <c r="X403" s="12">
        <v>101.16911794019698</v>
      </c>
      <c r="Y403" s="12">
        <v>101.24082736085147</v>
      </c>
      <c r="Z403" s="12">
        <v>101.25424388631529</v>
      </c>
      <c r="AA403" s="12">
        <v>101.58518990982705</v>
      </c>
    </row>
    <row r="404" spans="1:27">
      <c r="A404" s="1" t="s">
        <v>524</v>
      </c>
      <c r="B404" s="1" t="s">
        <v>552</v>
      </c>
      <c r="D404" s="1">
        <v>34</v>
      </c>
      <c r="E404" s="1" t="s">
        <v>860</v>
      </c>
      <c r="F404" s="1" t="s">
        <v>887</v>
      </c>
      <c r="G404" s="1" t="str">
        <f t="shared" si="23"/>
        <v>34단독주택연령2</v>
      </c>
      <c r="H404" s="1194">
        <v>99.51260283531758</v>
      </c>
      <c r="I404" s="1194">
        <v>99.51260283531758</v>
      </c>
      <c r="J404" s="1194">
        <v>99.637858301383659</v>
      </c>
      <c r="K404" s="1194">
        <v>99.46822098539505</v>
      </c>
      <c r="L404" s="1194">
        <v>99.429811827724848</v>
      </c>
      <c r="M404" s="1194">
        <v>99.42288122695372</v>
      </c>
      <c r="N404" s="1194">
        <v>99.349028710828193</v>
      </c>
      <c r="O404" s="12">
        <v>99.496024596181599</v>
      </c>
      <c r="P404" s="12">
        <v>99.641172219555472</v>
      </c>
      <c r="Q404" s="12">
        <v>99.820479507156136</v>
      </c>
      <c r="R404" s="12">
        <v>100</v>
      </c>
      <c r="S404" s="12">
        <v>100.02416501941578</v>
      </c>
      <c r="T404" s="12">
        <v>100.07891955363965</v>
      </c>
      <c r="U404" s="12">
        <v>100.11619141936063</v>
      </c>
      <c r="V404" s="12">
        <v>100.18082389647465</v>
      </c>
      <c r="W404" s="12">
        <v>100.26071048172372</v>
      </c>
      <c r="X404" s="12">
        <v>100.37086341792548</v>
      </c>
      <c r="Y404" s="12">
        <v>100.44212941340385</v>
      </c>
      <c r="Z404" s="12">
        <v>100.44212941340385</v>
      </c>
      <c r="AA404" s="12">
        <v>100.38767173957991</v>
      </c>
    </row>
    <row r="405" spans="1:27">
      <c r="A405" s="1" t="s">
        <v>524</v>
      </c>
      <c r="B405" s="1" t="s">
        <v>553</v>
      </c>
      <c r="D405" s="1">
        <v>35</v>
      </c>
      <c r="E405" s="1" t="s">
        <v>860</v>
      </c>
      <c r="F405" s="1" t="s">
        <v>887</v>
      </c>
      <c r="G405" s="1" t="str">
        <f t="shared" si="23"/>
        <v>35단독주택연령2</v>
      </c>
      <c r="H405" s="1194">
        <v>100.04199129511407</v>
      </c>
      <c r="I405" s="1194">
        <v>100.10757293756143</v>
      </c>
      <c r="J405" s="1194">
        <v>100.10847533195697</v>
      </c>
      <c r="K405" s="1194">
        <v>100.09841872024823</v>
      </c>
      <c r="L405" s="1194">
        <v>100.07984926592715</v>
      </c>
      <c r="M405" s="1194">
        <v>100.07984926592715</v>
      </c>
      <c r="N405" s="1194">
        <v>100.10993205913428</v>
      </c>
      <c r="O405" s="12">
        <v>100.10993205913428</v>
      </c>
      <c r="P405" s="12">
        <v>100.05564989739105</v>
      </c>
      <c r="Q405" s="12">
        <v>100.05023987446614</v>
      </c>
      <c r="R405" s="12">
        <v>100</v>
      </c>
      <c r="S405" s="12">
        <v>99.320855706495394</v>
      </c>
      <c r="T405" s="12">
        <v>99.372217833428806</v>
      </c>
      <c r="U405" s="12">
        <v>99.394521467964879</v>
      </c>
      <c r="V405" s="12">
        <v>99.390475216548637</v>
      </c>
      <c r="W405" s="12">
        <v>99.532804092602902</v>
      </c>
      <c r="X405" s="12">
        <v>99.642711980767331</v>
      </c>
      <c r="Y405" s="12">
        <v>99.572233356781894</v>
      </c>
      <c r="Z405" s="12">
        <v>99.657964779627747</v>
      </c>
      <c r="AA405" s="12">
        <v>99.719587756026897</v>
      </c>
    </row>
    <row r="406" spans="1:27">
      <c r="A406" s="1" t="s">
        <v>524</v>
      </c>
      <c r="B406" s="1" t="s">
        <v>554</v>
      </c>
      <c r="D406" s="1">
        <v>36</v>
      </c>
      <c r="E406" s="1" t="s">
        <v>860</v>
      </c>
      <c r="F406" s="1" t="s">
        <v>887</v>
      </c>
      <c r="G406" s="1" t="str">
        <f t="shared" si="23"/>
        <v>36단독주택연령2</v>
      </c>
      <c r="H406" s="1194">
        <v>102.83630196104531</v>
      </c>
      <c r="I406" s="1194">
        <v>102.65800414279882</v>
      </c>
      <c r="J406" s="1194">
        <v>100.15579246492507</v>
      </c>
      <c r="K406" s="1194">
        <v>100.17435368103865</v>
      </c>
      <c r="L406" s="1194">
        <v>100.18358039970408</v>
      </c>
      <c r="M406" s="1194">
        <v>100.18542146824292</v>
      </c>
      <c r="N406" s="1194">
        <v>100.18542146824292</v>
      </c>
      <c r="O406" s="12">
        <v>100.20337889889464</v>
      </c>
      <c r="P406" s="12">
        <v>100.14733695807685</v>
      </c>
      <c r="Q406" s="12">
        <v>100.14733695807685</v>
      </c>
      <c r="R406" s="12">
        <v>100</v>
      </c>
      <c r="S406" s="12">
        <v>99.903855249976019</v>
      </c>
      <c r="T406" s="12">
        <v>99.725008696766366</v>
      </c>
      <c r="U406" s="12">
        <v>99.812144475319599</v>
      </c>
      <c r="V406" s="12">
        <v>99.748169566083419</v>
      </c>
      <c r="W406" s="12">
        <v>99.812542283552943</v>
      </c>
      <c r="X406" s="12">
        <v>99.683802366800137</v>
      </c>
      <c r="Y406" s="12">
        <v>99.817121961093491</v>
      </c>
      <c r="Z406" s="12">
        <v>99.457561127811474</v>
      </c>
      <c r="AA406" s="12">
        <v>99.5085276390339</v>
      </c>
    </row>
    <row r="407" spans="1:27">
      <c r="A407" s="1" t="s">
        <v>524</v>
      </c>
      <c r="B407" s="1" t="s">
        <v>555</v>
      </c>
      <c r="D407" s="1">
        <v>37</v>
      </c>
      <c r="E407" s="1" t="s">
        <v>860</v>
      </c>
      <c r="F407" s="1" t="s">
        <v>887</v>
      </c>
      <c r="G407" s="1" t="str">
        <f t="shared" si="23"/>
        <v>37단독주택연령2</v>
      </c>
      <c r="H407" s="1194">
        <v>99.475271658812147</v>
      </c>
      <c r="I407" s="1194">
        <v>99.475271658812147</v>
      </c>
      <c r="J407" s="1194">
        <v>99.677682827837927</v>
      </c>
      <c r="K407" s="1194">
        <v>99.701376346411877</v>
      </c>
      <c r="L407" s="1194">
        <v>99.701376346411877</v>
      </c>
      <c r="M407" s="1194">
        <v>99.683437893592568</v>
      </c>
      <c r="N407" s="1194">
        <v>99.683437893592568</v>
      </c>
      <c r="O407" s="12">
        <v>99.683437893592568</v>
      </c>
      <c r="P407" s="12">
        <v>99.723357112360844</v>
      </c>
      <c r="Q407" s="12">
        <v>99.723357112360844</v>
      </c>
      <c r="R407" s="12">
        <v>100</v>
      </c>
      <c r="S407" s="12">
        <v>100.25915647192551</v>
      </c>
      <c r="T407" s="12">
        <v>100.35880119682739</v>
      </c>
      <c r="U407" s="12">
        <v>100.4483771511874</v>
      </c>
      <c r="V407" s="12">
        <v>100.55594643050215</v>
      </c>
      <c r="W407" s="12">
        <v>100.69381079188832</v>
      </c>
      <c r="X407" s="12">
        <v>100.70510900543546</v>
      </c>
      <c r="Y407" s="12">
        <v>100.83406541802123</v>
      </c>
      <c r="Z407" s="12">
        <v>100.79404634017757</v>
      </c>
      <c r="AA407" s="12">
        <v>100.83240815253815</v>
      </c>
    </row>
    <row r="408" spans="1:27">
      <c r="A408" s="1" t="s">
        <v>524</v>
      </c>
      <c r="B408" s="1" t="s">
        <v>556</v>
      </c>
      <c r="D408" s="1">
        <v>38</v>
      </c>
      <c r="E408" s="1" t="s">
        <v>860</v>
      </c>
      <c r="F408" s="1" t="s">
        <v>887</v>
      </c>
      <c r="G408" s="1" t="str">
        <f t="shared" ref="G408:G452" si="27">D408&amp;E408&amp;F408</f>
        <v>38단독주택연령2</v>
      </c>
      <c r="H408" s="1194">
        <v>99.032706049003465</v>
      </c>
      <c r="I408" s="1194">
        <v>99.345577480378367</v>
      </c>
      <c r="J408" s="1194">
        <v>99.952808870082066</v>
      </c>
      <c r="K408" s="1194">
        <v>100.29796060360417</v>
      </c>
      <c r="L408" s="1194">
        <v>100.29796060360417</v>
      </c>
      <c r="M408" s="1194">
        <v>100.13938320548897</v>
      </c>
      <c r="N408" s="1194">
        <v>99.708710840872811</v>
      </c>
      <c r="O408" s="12">
        <v>99.708710840872811</v>
      </c>
      <c r="P408" s="12">
        <v>99.934140392186933</v>
      </c>
      <c r="Q408" s="12">
        <v>100</v>
      </c>
      <c r="R408" s="12">
        <v>100</v>
      </c>
      <c r="S408" s="12">
        <v>99.815939165873019</v>
      </c>
      <c r="T408" s="12">
        <v>99.934927982938575</v>
      </c>
      <c r="U408" s="12">
        <v>99.934927982938575</v>
      </c>
      <c r="V408" s="12">
        <v>99.987685835081876</v>
      </c>
      <c r="W408" s="12">
        <v>100.31639770758949</v>
      </c>
      <c r="X408" s="12">
        <v>100.33986637269241</v>
      </c>
      <c r="Y408" s="12">
        <v>100.33986637269241</v>
      </c>
      <c r="Z408" s="12">
        <v>100.29498304010846</v>
      </c>
      <c r="AA408" s="12">
        <v>100.33549129681425</v>
      </c>
    </row>
    <row r="409" spans="1:27">
      <c r="A409" s="1" t="s">
        <v>524</v>
      </c>
      <c r="B409" s="1" t="s">
        <v>557</v>
      </c>
      <c r="D409" s="1">
        <v>39</v>
      </c>
      <c r="E409" s="1" t="s">
        <v>860</v>
      </c>
      <c r="F409" s="1" t="s">
        <v>887</v>
      </c>
      <c r="G409" s="1" t="str">
        <f t="shared" si="27"/>
        <v>39단독주택연령2</v>
      </c>
      <c r="H409" s="1194">
        <v>98.667258428084594</v>
      </c>
      <c r="I409" s="1194">
        <v>99.511653478948816</v>
      </c>
      <c r="J409" s="1194">
        <v>99.79249675727344</v>
      </c>
      <c r="K409" s="1194">
        <v>99.949735772697863</v>
      </c>
      <c r="L409" s="1194">
        <v>99.949735772697863</v>
      </c>
      <c r="M409" s="1194">
        <v>99.949735772697863</v>
      </c>
      <c r="N409" s="1194">
        <v>100</v>
      </c>
      <c r="O409" s="12">
        <v>100</v>
      </c>
      <c r="P409" s="12">
        <v>100</v>
      </c>
      <c r="Q409" s="12">
        <v>100</v>
      </c>
      <c r="R409" s="12">
        <v>100</v>
      </c>
      <c r="S409" s="12">
        <v>100.04983835953422</v>
      </c>
      <c r="T409" s="12">
        <v>100.04983835953422</v>
      </c>
      <c r="U409" s="12">
        <v>100.04983835953422</v>
      </c>
      <c r="V409" s="12">
        <v>100.05975557862705</v>
      </c>
      <c r="W409" s="12">
        <v>100.04275921200336</v>
      </c>
      <c r="X409" s="12">
        <v>100.05265806774715</v>
      </c>
      <c r="Y409" s="12">
        <v>100.05265806774715</v>
      </c>
      <c r="Z409" s="12">
        <v>100.05265806774715</v>
      </c>
      <c r="AA409" s="12">
        <v>100.05265806774715</v>
      </c>
    </row>
    <row r="410" spans="1:27">
      <c r="A410" s="1" t="s">
        <v>655</v>
      </c>
      <c r="D410" s="1">
        <v>40</v>
      </c>
      <c r="E410" s="1" t="s">
        <v>860</v>
      </c>
      <c r="F410" s="1" t="s">
        <v>887</v>
      </c>
      <c r="G410" s="1" t="str">
        <f t="shared" si="27"/>
        <v>40단독주택연령2</v>
      </c>
      <c r="H410" s="1194">
        <v>100.17876435275326</v>
      </c>
      <c r="I410" s="1194">
        <v>100.14689841017966</v>
      </c>
      <c r="J410" s="1194">
        <v>100.11403712388112</v>
      </c>
      <c r="K410" s="1194">
        <v>100.16046566378513</v>
      </c>
      <c r="L410" s="1194">
        <v>100.23084592280503</v>
      </c>
      <c r="M410" s="1194">
        <v>100.07545986471692</v>
      </c>
      <c r="N410" s="1194">
        <v>100.12684558565675</v>
      </c>
      <c r="O410" s="12">
        <v>100.02316048976988</v>
      </c>
      <c r="P410" s="12">
        <v>99.999534884705824</v>
      </c>
      <c r="Q410" s="12">
        <v>100.01361873546178</v>
      </c>
      <c r="R410" s="12">
        <v>100</v>
      </c>
      <c r="S410" s="12">
        <v>100.05815697866205</v>
      </c>
      <c r="T410" s="12">
        <v>100.02372968216883</v>
      </c>
      <c r="U410" s="12">
        <v>100.06196389348125</v>
      </c>
      <c r="V410" s="12">
        <v>100.08360950716695</v>
      </c>
      <c r="W410" s="12">
        <v>100.24704542067565</v>
      </c>
      <c r="X410" s="12">
        <v>100.21907179205922</v>
      </c>
      <c r="Y410" s="12">
        <v>100.29719957411433</v>
      </c>
      <c r="Z410" s="12">
        <v>100.31536853428787</v>
      </c>
      <c r="AA410" s="12">
        <v>100.32666562443282</v>
      </c>
    </row>
    <row r="411" spans="1:27">
      <c r="A411" s="1" t="s">
        <v>523</v>
      </c>
      <c r="D411" s="1">
        <v>41</v>
      </c>
      <c r="E411" s="1" t="s">
        <v>860</v>
      </c>
      <c r="F411" s="1" t="s">
        <v>887</v>
      </c>
      <c r="G411" s="1" t="str">
        <f t="shared" si="27"/>
        <v>41단독주택연령2</v>
      </c>
      <c r="H411" s="1194">
        <v>99.722109301659074</v>
      </c>
      <c r="I411" s="1194">
        <v>99.798178497456576</v>
      </c>
      <c r="J411" s="1194">
        <v>99.669520786560497</v>
      </c>
      <c r="K411" s="1194">
        <v>99.737328377830153</v>
      </c>
      <c r="L411" s="1194">
        <v>99.797692469752505</v>
      </c>
      <c r="M411" s="1194">
        <v>99.812221790507138</v>
      </c>
      <c r="N411" s="1194">
        <v>99.775012257152582</v>
      </c>
      <c r="O411" s="12">
        <v>99.818155905502024</v>
      </c>
      <c r="P411" s="12">
        <v>99.889321493040271</v>
      </c>
      <c r="Q411" s="12">
        <v>99.947872797885111</v>
      </c>
      <c r="R411" s="12">
        <v>100</v>
      </c>
      <c r="S411" s="12">
        <v>100.02587917435068</v>
      </c>
      <c r="T411" s="12">
        <v>100.07319402212968</v>
      </c>
      <c r="U411" s="12">
        <v>100.16199542338131</v>
      </c>
      <c r="V411" s="12">
        <v>100.22180846879596</v>
      </c>
      <c r="W411" s="12">
        <v>100.44061118265992</v>
      </c>
      <c r="X411" s="12">
        <v>100.4419221302433</v>
      </c>
      <c r="Y411" s="12">
        <v>100.48668666656575</v>
      </c>
      <c r="Z411" s="12">
        <v>100.45973423184829</v>
      </c>
      <c r="AA411" s="12">
        <v>100.55465269495765</v>
      </c>
    </row>
    <row r="412" spans="1:27">
      <c r="A412" s="1" t="s">
        <v>516</v>
      </c>
      <c r="D412" s="1">
        <v>1</v>
      </c>
      <c r="E412" s="1" t="s">
        <v>860</v>
      </c>
      <c r="F412" s="1" t="s">
        <v>832</v>
      </c>
      <c r="G412" s="1" t="str">
        <f t="shared" si="27"/>
        <v>1단독주택연령3</v>
      </c>
      <c r="H412" s="1194">
        <v>99.916324604930793</v>
      </c>
      <c r="I412" s="1194">
        <v>99.89844692761541</v>
      </c>
      <c r="J412" s="1194">
        <v>99.693919536167328</v>
      </c>
      <c r="K412" s="1194">
        <v>99.767388867382451</v>
      </c>
      <c r="L412" s="1194">
        <v>99.853928547282848</v>
      </c>
      <c r="M412" s="1194">
        <v>99.884353744356005</v>
      </c>
      <c r="N412" s="1194">
        <v>99.879906860869923</v>
      </c>
      <c r="O412" s="12">
        <v>99.877587353363921</v>
      </c>
      <c r="P412" s="12">
        <v>99.925104604295683</v>
      </c>
      <c r="Q412" s="12">
        <v>99.990648342113815</v>
      </c>
      <c r="R412" s="12">
        <v>100</v>
      </c>
      <c r="S412" s="12">
        <v>100.0812795197306</v>
      </c>
      <c r="T412" s="12">
        <v>100.13058225772795</v>
      </c>
      <c r="U412" s="12">
        <v>100.2055149910355</v>
      </c>
      <c r="V412" s="12">
        <v>100.30839001662206</v>
      </c>
      <c r="W412" s="12">
        <v>100.43013478874838</v>
      </c>
      <c r="X412" s="12">
        <v>100.48871705610311</v>
      </c>
      <c r="Y412" s="12">
        <v>100.51042483224926</v>
      </c>
      <c r="Z412" s="12">
        <v>100.55579243515456</v>
      </c>
      <c r="AA412" s="12">
        <v>100.59522721221794</v>
      </c>
    </row>
    <row r="413" spans="1:27">
      <c r="A413" s="1" t="s">
        <v>521</v>
      </c>
      <c r="D413" s="1">
        <v>2</v>
      </c>
      <c r="E413" s="1" t="s">
        <v>860</v>
      </c>
      <c r="F413" s="1" t="s">
        <v>890</v>
      </c>
      <c r="G413" s="1" t="str">
        <f t="shared" si="27"/>
        <v>2단독주택연령3</v>
      </c>
      <c r="H413" s="1194">
        <v>99.974767322227805</v>
      </c>
      <c r="I413" s="1194">
        <v>99.832658005936779</v>
      </c>
      <c r="J413" s="1194">
        <v>99.962583847377971</v>
      </c>
      <c r="K413" s="1194">
        <v>99.892311131252015</v>
      </c>
      <c r="L413" s="1194">
        <v>99.844252976404576</v>
      </c>
      <c r="M413" s="1194">
        <v>99.813476474253861</v>
      </c>
      <c r="N413" s="1194">
        <v>99.80261392725177</v>
      </c>
      <c r="O413" s="12">
        <v>99.666113004265611</v>
      </c>
      <c r="P413" s="12">
        <v>99.84181885998909</v>
      </c>
      <c r="Q413" s="12">
        <v>99.935292033577525</v>
      </c>
      <c r="R413" s="12">
        <v>100</v>
      </c>
      <c r="S413" s="12">
        <v>100.06577227754059</v>
      </c>
      <c r="T413" s="12">
        <v>100.10528804418325</v>
      </c>
      <c r="U413" s="12">
        <v>100.19863870679617</v>
      </c>
      <c r="V413" s="12">
        <v>100.49678466012091</v>
      </c>
      <c r="W413" s="12">
        <v>100.71645863491936</v>
      </c>
      <c r="X413" s="12">
        <v>100.7195905991572</v>
      </c>
      <c r="Y413" s="12">
        <v>100.80294940958372</v>
      </c>
      <c r="Z413" s="12">
        <v>100.98399186210152</v>
      </c>
      <c r="AA413" s="12">
        <v>101.16825073392741</v>
      </c>
    </row>
    <row r="414" spans="1:27">
      <c r="A414" s="1" t="s">
        <v>1380</v>
      </c>
      <c r="D414" s="1">
        <v>3</v>
      </c>
      <c r="E414" s="1" t="s">
        <v>274</v>
      </c>
      <c r="F414" s="1" t="s">
        <v>832</v>
      </c>
      <c r="G414" s="1" t="str">
        <f t="shared" ref="G414" si="28">D414&amp;E414&amp;F414</f>
        <v>3단독주택연령3</v>
      </c>
      <c r="H414" s="1194">
        <v>99.898680734871178</v>
      </c>
      <c r="I414" s="1194">
        <v>99.918324703801119</v>
      </c>
      <c r="J414" s="1194">
        <v>99.612920893402929</v>
      </c>
      <c r="K414" s="1194">
        <v>99.729691171429181</v>
      </c>
      <c r="L414" s="1194">
        <v>99.856850900966521</v>
      </c>
      <c r="M414" s="1194">
        <v>99.905769650167116</v>
      </c>
      <c r="N414" s="1194">
        <v>99.903262267812508</v>
      </c>
      <c r="O414" s="12">
        <v>99.941543997876522</v>
      </c>
      <c r="P414" s="12">
        <v>99.950271820970968</v>
      </c>
      <c r="Q414" s="12">
        <v>100.00737281593834</v>
      </c>
      <c r="R414" s="12">
        <v>100</v>
      </c>
      <c r="S414" s="12">
        <v>100.08600639718404</v>
      </c>
      <c r="T414" s="12">
        <v>100.13829286584067</v>
      </c>
      <c r="U414" s="12">
        <v>100.20761088416043</v>
      </c>
      <c r="V414" s="12">
        <v>100.25104010905623</v>
      </c>
      <c r="W414" s="12">
        <v>100.34302986143642</v>
      </c>
      <c r="X414" s="12">
        <v>100.4184558129771</v>
      </c>
      <c r="Y414" s="12">
        <v>100.42143697025637</v>
      </c>
      <c r="Z414" s="12">
        <v>100.42564554685917</v>
      </c>
      <c r="AA414" s="12">
        <v>100.42122510341262</v>
      </c>
    </row>
    <row r="415" spans="1:27">
      <c r="A415" s="1" t="s">
        <v>522</v>
      </c>
      <c r="D415" s="1">
        <v>4</v>
      </c>
      <c r="E415" s="1" t="s">
        <v>860</v>
      </c>
      <c r="F415" s="1" t="s">
        <v>889</v>
      </c>
      <c r="G415" s="1" t="str">
        <f t="shared" si="27"/>
        <v>4단독주택연령3</v>
      </c>
      <c r="H415" s="1194">
        <v>99.810729945196542</v>
      </c>
      <c r="I415" s="1194">
        <v>99.79133441282552</v>
      </c>
      <c r="J415" s="1194">
        <v>99.87831027163368</v>
      </c>
      <c r="K415" s="1194">
        <v>100.0012826693676</v>
      </c>
      <c r="L415" s="1194">
        <v>100.02991466850916</v>
      </c>
      <c r="M415" s="1194">
        <v>100.01069419176972</v>
      </c>
      <c r="N415" s="1194">
        <v>100.00444757503975</v>
      </c>
      <c r="O415" s="12">
        <v>99.982326608574965</v>
      </c>
      <c r="P415" s="12">
        <v>99.963592947269092</v>
      </c>
      <c r="Q415" s="12">
        <v>100.02627530786188</v>
      </c>
      <c r="R415" s="12">
        <v>100</v>
      </c>
      <c r="S415" s="12">
        <v>100.05907366919951</v>
      </c>
      <c r="T415" s="12">
        <v>100.05705621802177</v>
      </c>
      <c r="U415" s="12">
        <v>100.04244613009267</v>
      </c>
      <c r="V415" s="12">
        <v>100.04400163587819</v>
      </c>
      <c r="W415" s="12">
        <v>100.13040534803584</v>
      </c>
      <c r="X415" s="12">
        <v>100.16720755970587</v>
      </c>
      <c r="Y415" s="12">
        <v>100.11241573241347</v>
      </c>
      <c r="Z415" s="12">
        <v>100.12194198085002</v>
      </c>
      <c r="AA415" s="12">
        <v>100.04324661570763</v>
      </c>
    </row>
    <row r="416" spans="1:27">
      <c r="A416" s="1" t="s">
        <v>853</v>
      </c>
      <c r="D416" s="1">
        <v>5</v>
      </c>
      <c r="E416" s="1" t="s">
        <v>860</v>
      </c>
      <c r="F416" s="1" t="s">
        <v>889</v>
      </c>
      <c r="G416" s="1" t="str">
        <f t="shared" si="27"/>
        <v>5단독주택연령3</v>
      </c>
      <c r="H416" s="1194">
        <v>99.926060263469807</v>
      </c>
      <c r="I416" s="1194">
        <v>99.957867560188703</v>
      </c>
      <c r="J416" s="1194">
        <v>99.530495433250252</v>
      </c>
      <c r="K416" s="1194">
        <v>99.64534269621393</v>
      </c>
      <c r="L416" s="1194">
        <v>99.803067461763163</v>
      </c>
      <c r="M416" s="1194">
        <v>99.873147417622519</v>
      </c>
      <c r="N416" s="1194">
        <v>99.871801835054526</v>
      </c>
      <c r="O416" s="12">
        <v>99.928858885030138</v>
      </c>
      <c r="P416" s="12">
        <v>99.946127642288616</v>
      </c>
      <c r="Q416" s="12">
        <v>100.00149249916471</v>
      </c>
      <c r="R416" s="12">
        <v>100</v>
      </c>
      <c r="S416" s="12">
        <v>100.09500999283247</v>
      </c>
      <c r="T416" s="12">
        <v>100.16260753523527</v>
      </c>
      <c r="U416" s="12">
        <v>100.2554479077538</v>
      </c>
      <c r="V416" s="12">
        <v>100.3108036304851</v>
      </c>
      <c r="W416" s="12">
        <v>100.40046512966343</v>
      </c>
      <c r="X416" s="12">
        <v>100.48531062850037</v>
      </c>
      <c r="Y416" s="12">
        <v>100.50130152797109</v>
      </c>
      <c r="Z416" s="12">
        <v>100.50180930786723</v>
      </c>
      <c r="AA416" s="12">
        <v>100.52025605653472</v>
      </c>
    </row>
    <row r="417" spans="1:27">
      <c r="A417" s="1" t="s">
        <v>524</v>
      </c>
      <c r="B417" s="1" t="s">
        <v>525</v>
      </c>
      <c r="D417" s="1">
        <v>6</v>
      </c>
      <c r="E417" s="1" t="s">
        <v>860</v>
      </c>
      <c r="F417" s="1" t="s">
        <v>889</v>
      </c>
      <c r="G417" s="1" t="str">
        <f t="shared" si="27"/>
        <v>6단독주택연령3</v>
      </c>
      <c r="H417" s="1194">
        <v>100.16916171615114</v>
      </c>
      <c r="I417" s="1194">
        <v>99.803893325686161</v>
      </c>
      <c r="J417" s="1194">
        <v>99.954345745279724</v>
      </c>
      <c r="K417" s="1194">
        <v>99.803770601259259</v>
      </c>
      <c r="L417" s="1194">
        <v>99.701398230530799</v>
      </c>
      <c r="M417" s="1194">
        <v>99.665110578948315</v>
      </c>
      <c r="N417" s="1194">
        <v>99.603960192331186</v>
      </c>
      <c r="O417" s="12">
        <v>99.41416098903612</v>
      </c>
      <c r="P417" s="12">
        <v>99.731196215898066</v>
      </c>
      <c r="Q417" s="12">
        <v>99.862238368714628</v>
      </c>
      <c r="R417" s="12">
        <v>100</v>
      </c>
      <c r="S417" s="12">
        <v>100.13392059225193</v>
      </c>
      <c r="T417" s="12">
        <v>100.27549184046505</v>
      </c>
      <c r="U417" s="12">
        <v>100.36989240530183</v>
      </c>
      <c r="V417" s="12">
        <v>100.76568518806013</v>
      </c>
      <c r="W417" s="12">
        <v>101.13002798068112</v>
      </c>
      <c r="X417" s="12">
        <v>101.26907261084888</v>
      </c>
      <c r="Y417" s="12">
        <v>101.44418280043064</v>
      </c>
      <c r="Z417" s="12">
        <v>101.73096183220538</v>
      </c>
      <c r="AA417" s="12">
        <v>101.99095649985101</v>
      </c>
    </row>
    <row r="418" spans="1:27">
      <c r="A418" s="1" t="s">
        <v>524</v>
      </c>
      <c r="B418" s="1" t="s">
        <v>525</v>
      </c>
      <c r="C418" s="1" t="s">
        <v>526</v>
      </c>
      <c r="D418" s="1">
        <v>7</v>
      </c>
      <c r="E418" s="1" t="s">
        <v>860</v>
      </c>
      <c r="F418" s="1" t="s">
        <v>889</v>
      </c>
      <c r="G418" s="1" t="str">
        <f t="shared" si="27"/>
        <v>7단독주택연령3</v>
      </c>
      <c r="H418" s="1194">
        <v>100.12735405707187</v>
      </c>
      <c r="I418" s="1194">
        <v>99.538795743907428</v>
      </c>
      <c r="J418" s="1194">
        <v>99.790765764885819</v>
      </c>
      <c r="K418" s="1194">
        <v>99.687621200557302</v>
      </c>
      <c r="L418" s="1194">
        <v>99.687621200557302</v>
      </c>
      <c r="M418" s="1194">
        <v>99.718324455550189</v>
      </c>
      <c r="N418" s="1194">
        <v>99.718324455550189</v>
      </c>
      <c r="O418" s="12">
        <v>99.578153837252117</v>
      </c>
      <c r="P418" s="12">
        <v>99.765491744346065</v>
      </c>
      <c r="Q418" s="12">
        <v>99.925896186578584</v>
      </c>
      <c r="R418" s="12">
        <v>100</v>
      </c>
      <c r="S418" s="12">
        <v>100.16463749556812</v>
      </c>
      <c r="T418" s="12">
        <v>100.30817047673457</v>
      </c>
      <c r="U418" s="12">
        <v>100.44287649017001</v>
      </c>
      <c r="V418" s="12">
        <v>101.01192548090079</v>
      </c>
      <c r="W418" s="12">
        <v>101.6070774783694</v>
      </c>
      <c r="X418" s="12">
        <v>101.7752813172542</v>
      </c>
      <c r="Y418" s="12">
        <v>102.07682783650213</v>
      </c>
      <c r="Z418" s="12">
        <v>102.35863841635479</v>
      </c>
      <c r="AA418" s="12">
        <v>102.65932638154516</v>
      </c>
    </row>
    <row r="419" spans="1:27">
      <c r="A419" s="1" t="s">
        <v>524</v>
      </c>
      <c r="B419" s="1" t="s">
        <v>525</v>
      </c>
      <c r="C419" s="1" t="s">
        <v>527</v>
      </c>
      <c r="D419" s="1">
        <v>8</v>
      </c>
      <c r="E419" s="1" t="s">
        <v>860</v>
      </c>
      <c r="F419" s="1" t="s">
        <v>889</v>
      </c>
      <c r="G419" s="1" t="str">
        <f t="shared" si="27"/>
        <v>8단독주택연령3</v>
      </c>
      <c r="H419" s="1194">
        <v>99.782833287859333</v>
      </c>
      <c r="I419" s="1194">
        <v>99.782833287859333</v>
      </c>
      <c r="J419" s="1194">
        <v>99.782833287859333</v>
      </c>
      <c r="K419" s="1194">
        <v>99.782833287859333</v>
      </c>
      <c r="L419" s="1194">
        <v>99.782833287859333</v>
      </c>
      <c r="M419" s="1194">
        <v>100.11583178076742</v>
      </c>
      <c r="N419" s="1194">
        <v>100.11583178076742</v>
      </c>
      <c r="O419" s="12">
        <v>100</v>
      </c>
      <c r="P419" s="12">
        <v>100</v>
      </c>
      <c r="Q419" s="12">
        <v>100</v>
      </c>
      <c r="R419" s="12">
        <v>100</v>
      </c>
      <c r="S419" s="12">
        <v>100.502450523628</v>
      </c>
      <c r="T419" s="12">
        <v>100.502450523628</v>
      </c>
      <c r="U419" s="12">
        <v>100.502450523628</v>
      </c>
      <c r="V419" s="12">
        <v>100.63551405308687</v>
      </c>
      <c r="W419" s="12">
        <v>100.9112350602764</v>
      </c>
      <c r="X419" s="12">
        <v>101.12883503550461</v>
      </c>
      <c r="Y419" s="12">
        <v>101.51510272691564</v>
      </c>
      <c r="Z419" s="12">
        <v>101.51510272691564</v>
      </c>
      <c r="AA419" s="12">
        <v>101.73052383168762</v>
      </c>
    </row>
    <row r="420" spans="1:27">
      <c r="A420" s="1" t="s">
        <v>524</v>
      </c>
      <c r="B420" s="1" t="s">
        <v>525</v>
      </c>
      <c r="C420" s="1" t="s">
        <v>528</v>
      </c>
      <c r="D420" s="1">
        <v>9</v>
      </c>
      <c r="E420" s="1" t="s">
        <v>860</v>
      </c>
      <c r="F420" s="1" t="s">
        <v>889</v>
      </c>
      <c r="G420" s="1" t="str">
        <f t="shared" si="27"/>
        <v>9단독주택연령3</v>
      </c>
      <c r="H420" s="1194">
        <v>100.29831605385995</v>
      </c>
      <c r="I420" s="1194">
        <v>99.311315065458459</v>
      </c>
      <c r="J420" s="1194">
        <v>99.727335547322269</v>
      </c>
      <c r="K420" s="1194">
        <v>99.547240051240067</v>
      </c>
      <c r="L420" s="1194">
        <v>99.547240051240067</v>
      </c>
      <c r="M420" s="1194">
        <v>99.547240051240067</v>
      </c>
      <c r="N420" s="1194">
        <v>99.547240051240067</v>
      </c>
      <c r="O420" s="12">
        <v>99.343697579313528</v>
      </c>
      <c r="P420" s="12">
        <v>99.65741009964637</v>
      </c>
      <c r="Q420" s="12">
        <v>99.893073377463466</v>
      </c>
      <c r="R420" s="12">
        <v>100</v>
      </c>
      <c r="S420" s="12">
        <v>99.957324393424159</v>
      </c>
      <c r="T420" s="12">
        <v>100.19421564883326</v>
      </c>
      <c r="U420" s="12">
        <v>100.41674007456245</v>
      </c>
      <c r="V420" s="12">
        <v>101.25745524101957</v>
      </c>
      <c r="W420" s="12">
        <v>101.94450974090998</v>
      </c>
      <c r="X420" s="12">
        <v>102.16527346707333</v>
      </c>
      <c r="Y420" s="12">
        <v>102.28744013861306</v>
      </c>
      <c r="Z420" s="12">
        <v>102.68584544527128</v>
      </c>
      <c r="AA420" s="12">
        <v>103.04849988567707</v>
      </c>
    </row>
    <row r="421" spans="1:27">
      <c r="A421" s="1" t="s">
        <v>524</v>
      </c>
      <c r="B421" s="1" t="s">
        <v>525</v>
      </c>
      <c r="C421" s="1" t="s">
        <v>529</v>
      </c>
      <c r="D421" s="1">
        <v>10</v>
      </c>
      <c r="E421" s="1" t="s">
        <v>860</v>
      </c>
      <c r="F421" s="1" t="s">
        <v>889</v>
      </c>
      <c r="G421" s="1" t="str">
        <f t="shared" si="27"/>
        <v>10단독주택연령3</v>
      </c>
      <c r="H421" s="1194">
        <v>99.937091988567502</v>
      </c>
      <c r="I421" s="1194">
        <v>99.937091988567502</v>
      </c>
      <c r="J421" s="1194">
        <v>99.951970100807429</v>
      </c>
      <c r="K421" s="1194">
        <v>99.969833567976053</v>
      </c>
      <c r="L421" s="1194">
        <v>99.969833567976053</v>
      </c>
      <c r="M421" s="1194">
        <v>99.875667854736719</v>
      </c>
      <c r="N421" s="1194">
        <v>99.875667854736719</v>
      </c>
      <c r="O421" s="12">
        <v>99.875667854736719</v>
      </c>
      <c r="P421" s="12">
        <v>99.875667854736719</v>
      </c>
      <c r="Q421" s="12">
        <v>99.957357995306651</v>
      </c>
      <c r="R421" s="12">
        <v>100</v>
      </c>
      <c r="S421" s="12">
        <v>100.46955931011394</v>
      </c>
      <c r="T421" s="12">
        <v>100.46955931011394</v>
      </c>
      <c r="U421" s="12">
        <v>100.46955931011394</v>
      </c>
      <c r="V421" s="12">
        <v>100.63822138257295</v>
      </c>
      <c r="W421" s="12">
        <v>101.21662173505</v>
      </c>
      <c r="X421" s="12">
        <v>101.21662173505</v>
      </c>
      <c r="Y421" s="12">
        <v>101.91954029467674</v>
      </c>
      <c r="Z421" s="12">
        <v>102.09571658808845</v>
      </c>
      <c r="AA421" s="12">
        <v>102.29629764765203</v>
      </c>
    </row>
    <row r="422" spans="1:27">
      <c r="A422" s="1" t="s">
        <v>524</v>
      </c>
      <c r="B422" s="1" t="s">
        <v>525</v>
      </c>
      <c r="C422" s="1" t="s">
        <v>530</v>
      </c>
      <c r="D422" s="1">
        <v>11</v>
      </c>
      <c r="E422" s="1" t="s">
        <v>860</v>
      </c>
      <c r="F422" s="1" t="s">
        <v>889</v>
      </c>
      <c r="G422" s="1" t="str">
        <f t="shared" si="27"/>
        <v>11단독주택연령3</v>
      </c>
      <c r="H422" s="1194">
        <v>100.23646849285008</v>
      </c>
      <c r="I422" s="1194">
        <v>100.23192829315742</v>
      </c>
      <c r="J422" s="1194">
        <v>100.21811525668586</v>
      </c>
      <c r="K422" s="1194">
        <v>99.990943582341785</v>
      </c>
      <c r="L422" s="1194">
        <v>99.723569998461357</v>
      </c>
      <c r="M422" s="1194">
        <v>99.579547004050582</v>
      </c>
      <c r="N422" s="1194">
        <v>99.420218939313713</v>
      </c>
      <c r="O422" s="12">
        <v>99.150856892653167</v>
      </c>
      <c r="P422" s="12">
        <v>99.676038135864033</v>
      </c>
      <c r="Q422" s="12">
        <v>99.759895601842274</v>
      </c>
      <c r="R422" s="12">
        <v>100</v>
      </c>
      <c r="S422" s="12">
        <v>100.08500579370572</v>
      </c>
      <c r="T422" s="12">
        <v>100.22345439187919</v>
      </c>
      <c r="U422" s="12">
        <v>100.2537329878068</v>
      </c>
      <c r="V422" s="12">
        <v>100.37464579410833</v>
      </c>
      <c r="W422" s="12">
        <v>100.37467870172134</v>
      </c>
      <c r="X422" s="12">
        <v>100.46784419383965</v>
      </c>
      <c r="Y422" s="12">
        <v>100.44442644185303</v>
      </c>
      <c r="Z422" s="12">
        <v>100.7389721762642</v>
      </c>
      <c r="AA422" s="12">
        <v>100.93517564897788</v>
      </c>
    </row>
    <row r="423" spans="1:27">
      <c r="A423" s="1" t="s">
        <v>524</v>
      </c>
      <c r="B423" s="1" t="s">
        <v>525</v>
      </c>
      <c r="C423" s="1" t="s">
        <v>531</v>
      </c>
      <c r="D423" s="1">
        <v>12</v>
      </c>
      <c r="E423" s="1" t="s">
        <v>860</v>
      </c>
      <c r="F423" s="1" t="s">
        <v>889</v>
      </c>
      <c r="G423" s="1" t="str">
        <f t="shared" si="27"/>
        <v>12단독주택연령3</v>
      </c>
      <c r="H423" s="1194">
        <v>100.20094049410609</v>
      </c>
      <c r="I423" s="1194">
        <v>100.19478613820971</v>
      </c>
      <c r="J423" s="1194">
        <v>100.19478613820971</v>
      </c>
      <c r="K423" s="1194">
        <v>99.927364161919101</v>
      </c>
      <c r="L423" s="1194">
        <v>99.619025894055426</v>
      </c>
      <c r="M423" s="1194">
        <v>99.503071881179793</v>
      </c>
      <c r="N423" s="1194">
        <v>99.474658404035551</v>
      </c>
      <c r="O423" s="12">
        <v>99.149723539416797</v>
      </c>
      <c r="P423" s="12">
        <v>99.717565241791903</v>
      </c>
      <c r="Q423" s="12">
        <v>99.699046797990619</v>
      </c>
      <c r="R423" s="12">
        <v>100</v>
      </c>
      <c r="S423" s="12">
        <v>99.983674664828868</v>
      </c>
      <c r="T423" s="12">
        <v>100.03747255343318</v>
      </c>
      <c r="U423" s="12">
        <v>100.01370933968391</v>
      </c>
      <c r="V423" s="12">
        <v>100.26779664730918</v>
      </c>
      <c r="W423" s="12">
        <v>100.34087627144596</v>
      </c>
      <c r="X423" s="12">
        <v>100.47289387186326</v>
      </c>
      <c r="Y423" s="12">
        <v>100.396180722088</v>
      </c>
      <c r="Z423" s="12">
        <v>100.5114742162156</v>
      </c>
      <c r="AA423" s="12">
        <v>100.61973663366639</v>
      </c>
    </row>
    <row r="424" spans="1:27">
      <c r="A424" s="1" t="s">
        <v>524</v>
      </c>
      <c r="B424" s="1" t="s">
        <v>525</v>
      </c>
      <c r="C424" s="1" t="s">
        <v>532</v>
      </c>
      <c r="D424" s="1">
        <v>13</v>
      </c>
      <c r="E424" s="1" t="s">
        <v>860</v>
      </c>
      <c r="F424" s="1" t="s">
        <v>889</v>
      </c>
      <c r="G424" s="1" t="str">
        <f t="shared" si="27"/>
        <v>13단독주택연령3</v>
      </c>
      <c r="H424" s="1194">
        <v>100.33632889441371</v>
      </c>
      <c r="I424" s="1194">
        <v>100.33632889441371</v>
      </c>
      <c r="J424" s="1194">
        <v>100.28367243189601</v>
      </c>
      <c r="K424" s="1194">
        <v>100.16974544027917</v>
      </c>
      <c r="L424" s="1194">
        <v>100.01780649734145</v>
      </c>
      <c r="M424" s="1194">
        <v>99.794669103190984</v>
      </c>
      <c r="N424" s="1194">
        <v>99.267465686981495</v>
      </c>
      <c r="O424" s="12">
        <v>99.154040387024409</v>
      </c>
      <c r="P424" s="12">
        <v>99.559486996749712</v>
      </c>
      <c r="Q424" s="12">
        <v>99.931009809191465</v>
      </c>
      <c r="R424" s="12">
        <v>100</v>
      </c>
      <c r="S424" s="12">
        <v>100.37648648656928</v>
      </c>
      <c r="T424" s="12">
        <v>100.75930972194274</v>
      </c>
      <c r="U424" s="12">
        <v>100.94601802324232</v>
      </c>
      <c r="V424" s="12">
        <v>100.68203016622495</v>
      </c>
      <c r="W424" s="12">
        <v>100.47178685275368</v>
      </c>
      <c r="X424" s="12">
        <v>100.45334826437553</v>
      </c>
      <c r="Y424" s="12">
        <v>100.58306603829239</v>
      </c>
      <c r="Z424" s="12">
        <v>101.39497119461629</v>
      </c>
      <c r="AA424" s="12">
        <v>101.84628884062849</v>
      </c>
    </row>
    <row r="425" spans="1:27">
      <c r="A425" s="1" t="s">
        <v>524</v>
      </c>
      <c r="B425" s="1" t="s">
        <v>533</v>
      </c>
      <c r="D425" s="1">
        <v>14</v>
      </c>
      <c r="E425" s="1" t="s">
        <v>860</v>
      </c>
      <c r="F425" s="1" t="s">
        <v>889</v>
      </c>
      <c r="G425" s="1" t="str">
        <f t="shared" si="27"/>
        <v>14단독주택연령3</v>
      </c>
      <c r="H425" s="1194">
        <v>99.836072585894271</v>
      </c>
      <c r="I425" s="1194">
        <v>99.893937448982427</v>
      </c>
      <c r="J425" s="1194">
        <v>100.00377253433665</v>
      </c>
      <c r="K425" s="1194">
        <v>100.02431994127242</v>
      </c>
      <c r="L425" s="1194">
        <v>100.05252834558205</v>
      </c>
      <c r="M425" s="1194">
        <v>99.957005319216506</v>
      </c>
      <c r="N425" s="1194">
        <v>99.985950284826757</v>
      </c>
      <c r="O425" s="12">
        <v>99.874487467879405</v>
      </c>
      <c r="P425" s="12">
        <v>99.925370486947173</v>
      </c>
      <c r="Q425" s="12">
        <v>99.997795368895055</v>
      </c>
      <c r="R425" s="12">
        <v>100</v>
      </c>
      <c r="S425" s="12">
        <v>100.02505575243765</v>
      </c>
      <c r="T425" s="12">
        <v>100.0202069419921</v>
      </c>
      <c r="U425" s="12">
        <v>100.15721597249151</v>
      </c>
      <c r="V425" s="12">
        <v>100.27164874026056</v>
      </c>
      <c r="W425" s="12">
        <v>100.41356426494299</v>
      </c>
      <c r="X425" s="12">
        <v>100.21001021269673</v>
      </c>
      <c r="Y425" s="12">
        <v>100.13671480520368</v>
      </c>
      <c r="Z425" s="12">
        <v>100.20885249364086</v>
      </c>
      <c r="AA425" s="12">
        <v>100.39152488546679</v>
      </c>
    </row>
    <row r="426" spans="1:27">
      <c r="A426" s="1" t="s">
        <v>524</v>
      </c>
      <c r="B426" s="1" t="s">
        <v>533</v>
      </c>
      <c r="C426" s="1" t="s">
        <v>534</v>
      </c>
      <c r="D426" s="1">
        <v>15</v>
      </c>
      <c r="E426" s="1" t="s">
        <v>860</v>
      </c>
      <c r="F426" s="1" t="s">
        <v>889</v>
      </c>
      <c r="G426" s="1" t="str">
        <f t="shared" si="27"/>
        <v>15단독주택연령3</v>
      </c>
      <c r="H426" s="1194">
        <v>101.10263778436619</v>
      </c>
      <c r="I426" s="1194">
        <v>101.10263778436619</v>
      </c>
      <c r="J426" s="1194">
        <v>101.98450705597907</v>
      </c>
      <c r="K426" s="1194">
        <v>101.98450705597907</v>
      </c>
      <c r="L426" s="1194">
        <v>101.98450705597907</v>
      </c>
      <c r="M426" s="1194">
        <v>101.98450705597907</v>
      </c>
      <c r="N426" s="1194">
        <v>101.98450705597907</v>
      </c>
      <c r="O426" s="12">
        <v>101.12006421455681</v>
      </c>
      <c r="P426" s="12">
        <v>100.89333000545039</v>
      </c>
      <c r="Q426" s="12">
        <v>100.30489691453677</v>
      </c>
      <c r="R426" s="12">
        <v>100</v>
      </c>
      <c r="S426" s="12">
        <v>99.953168524575588</v>
      </c>
      <c r="T426" s="12">
        <v>99.580421061490242</v>
      </c>
      <c r="U426" s="12">
        <v>99.92545773106724</v>
      </c>
      <c r="V426" s="12">
        <v>99.736914652525371</v>
      </c>
      <c r="W426" s="12">
        <v>99.61065133041474</v>
      </c>
      <c r="X426" s="12">
        <v>99.411424709611254</v>
      </c>
      <c r="Y426" s="12">
        <v>99.630295615085345</v>
      </c>
      <c r="Z426" s="12">
        <v>99.778999755641451</v>
      </c>
      <c r="AA426" s="12">
        <v>99.778999755641451</v>
      </c>
    </row>
    <row r="427" spans="1:27">
      <c r="A427" s="1" t="s">
        <v>524</v>
      </c>
      <c r="B427" s="1" t="s">
        <v>533</v>
      </c>
      <c r="C427" s="1" t="s">
        <v>535</v>
      </c>
      <c r="D427" s="1">
        <v>16</v>
      </c>
      <c r="E427" s="1" t="s">
        <v>860</v>
      </c>
      <c r="F427" s="1" t="s">
        <v>889</v>
      </c>
      <c r="G427" s="1" t="str">
        <f t="shared" si="27"/>
        <v>16단독주택연령3</v>
      </c>
      <c r="H427" s="1194">
        <v>100.43336024999221</v>
      </c>
      <c r="I427" s="1194">
        <v>100.43336024999221</v>
      </c>
      <c r="J427" s="1194">
        <v>100.43336024999221</v>
      </c>
      <c r="K427" s="1194">
        <v>100.43336024999221</v>
      </c>
      <c r="L427" s="1194">
        <v>100.43336024999221</v>
      </c>
      <c r="M427" s="1194">
        <v>100.41717696673844</v>
      </c>
      <c r="N427" s="1194">
        <v>100.49765531173202</v>
      </c>
      <c r="O427" s="12">
        <v>100.49765531173202</v>
      </c>
      <c r="P427" s="12">
        <v>100.04310098465281</v>
      </c>
      <c r="Q427" s="12">
        <v>100.05234284444842</v>
      </c>
      <c r="R427" s="12">
        <v>100</v>
      </c>
      <c r="S427" s="12">
        <v>99.990762975125961</v>
      </c>
      <c r="T427" s="12">
        <v>100.25464679635377</v>
      </c>
      <c r="U427" s="12">
        <v>100.25464679635377</v>
      </c>
      <c r="V427" s="12">
        <v>100.33221780650669</v>
      </c>
      <c r="W427" s="12">
        <v>100.54219226408449</v>
      </c>
      <c r="X427" s="12">
        <v>100.25407678218671</v>
      </c>
      <c r="Y427" s="12">
        <v>99.885489375484667</v>
      </c>
      <c r="Z427" s="12">
        <v>100.10795153308278</v>
      </c>
      <c r="AA427" s="12">
        <v>100.24161676189578</v>
      </c>
    </row>
    <row r="428" spans="1:27">
      <c r="A428" s="1" t="s">
        <v>524</v>
      </c>
      <c r="B428" s="1" t="s">
        <v>533</v>
      </c>
      <c r="C428" s="1" t="s">
        <v>536</v>
      </c>
      <c r="D428" s="1">
        <v>17</v>
      </c>
      <c r="E428" s="1" t="s">
        <v>860</v>
      </c>
      <c r="F428" s="1" t="s">
        <v>889</v>
      </c>
      <c r="G428" s="1" t="str">
        <f t="shared" si="27"/>
        <v>17단독주택연령3</v>
      </c>
      <c r="H428" s="1194">
        <v>100.53988125755875</v>
      </c>
      <c r="I428" s="1194">
        <v>100.53988125755875</v>
      </c>
      <c r="J428" s="1194">
        <v>100.24395811194445</v>
      </c>
      <c r="K428" s="1194">
        <v>100.1545657374524</v>
      </c>
      <c r="L428" s="1194">
        <v>100.1545657374524</v>
      </c>
      <c r="M428" s="1194">
        <v>100.00148518794119</v>
      </c>
      <c r="N428" s="1194">
        <v>99.962691392812459</v>
      </c>
      <c r="O428" s="12">
        <v>100.0265113379695</v>
      </c>
      <c r="P428" s="12">
        <v>100.01820212494403</v>
      </c>
      <c r="Q428" s="12">
        <v>100</v>
      </c>
      <c r="R428" s="12">
        <v>100</v>
      </c>
      <c r="S428" s="12">
        <v>100.11371850615389</v>
      </c>
      <c r="T428" s="12">
        <v>100.16180468647069</v>
      </c>
      <c r="U428" s="12">
        <v>100.16905622441206</v>
      </c>
      <c r="V428" s="12">
        <v>100.31739551861767</v>
      </c>
      <c r="W428" s="12">
        <v>100.59005211624377</v>
      </c>
      <c r="X428" s="12">
        <v>100.61448058408813</v>
      </c>
      <c r="Y428" s="12">
        <v>100.68275429930493</v>
      </c>
      <c r="Z428" s="12">
        <v>100.70151560224781</v>
      </c>
      <c r="AA428" s="12">
        <v>100.69153383613565</v>
      </c>
    </row>
    <row r="429" spans="1:27">
      <c r="A429" s="1" t="s">
        <v>524</v>
      </c>
      <c r="B429" s="1" t="s">
        <v>533</v>
      </c>
      <c r="C429" s="1" t="s">
        <v>537</v>
      </c>
      <c r="D429" s="1">
        <v>18</v>
      </c>
      <c r="E429" s="1" t="s">
        <v>860</v>
      </c>
      <c r="F429" s="1" t="s">
        <v>889</v>
      </c>
      <c r="G429" s="1" t="str">
        <f t="shared" si="27"/>
        <v>18단독주택연령3</v>
      </c>
      <c r="H429" s="1194">
        <v>94.701452023103244</v>
      </c>
      <c r="I429" s="1194">
        <v>94.701452023103244</v>
      </c>
      <c r="J429" s="1194">
        <v>95.348366753101558</v>
      </c>
      <c r="K429" s="1194">
        <v>96.10155892849906</v>
      </c>
      <c r="L429" s="1194">
        <v>96.454302265135567</v>
      </c>
      <c r="M429" s="1194">
        <v>96.454302265135567</v>
      </c>
      <c r="N429" s="1194">
        <v>96.454302265135567</v>
      </c>
      <c r="O429" s="12">
        <v>96.454302265135567</v>
      </c>
      <c r="P429" s="12">
        <v>97.751006052353134</v>
      </c>
      <c r="Q429" s="12">
        <v>99.190003905816354</v>
      </c>
      <c r="R429" s="12">
        <v>100</v>
      </c>
      <c r="S429" s="12">
        <v>100.5422097082463</v>
      </c>
      <c r="T429" s="12">
        <v>100.4700582540701</v>
      </c>
      <c r="U429" s="12">
        <v>101.36410235594397</v>
      </c>
      <c r="V429" s="12">
        <v>102.17516406779549</v>
      </c>
      <c r="W429" s="12">
        <v>102.72928521583854</v>
      </c>
      <c r="X429" s="12">
        <v>102.53602889924468</v>
      </c>
      <c r="Y429" s="12">
        <v>102.53602889924468</v>
      </c>
      <c r="Z429" s="12">
        <v>102.68801484050636</v>
      </c>
      <c r="AA429" s="12">
        <v>103.59322127686328</v>
      </c>
    </row>
    <row r="430" spans="1:27">
      <c r="A430" s="1" t="s">
        <v>524</v>
      </c>
      <c r="B430" s="1" t="s">
        <v>533</v>
      </c>
      <c r="C430" s="1" t="s">
        <v>538</v>
      </c>
      <c r="D430" s="1">
        <v>19</v>
      </c>
      <c r="E430" s="1" t="s">
        <v>860</v>
      </c>
      <c r="F430" s="1" t="s">
        <v>889</v>
      </c>
      <c r="G430" s="1" t="str">
        <f t="shared" si="27"/>
        <v>19단독주택연령3</v>
      </c>
      <c r="H430" s="1194">
        <v>99.980031964787898</v>
      </c>
      <c r="I430" s="1194">
        <v>100.42644097174529</v>
      </c>
      <c r="J430" s="1194">
        <v>100.42644097174529</v>
      </c>
      <c r="K430" s="1194">
        <v>100.43566344343522</v>
      </c>
      <c r="L430" s="1194">
        <v>100.43566344343522</v>
      </c>
      <c r="M430" s="1194">
        <v>100.02494397042196</v>
      </c>
      <c r="N430" s="1194">
        <v>100</v>
      </c>
      <c r="O430" s="12">
        <v>100</v>
      </c>
      <c r="P430" s="12">
        <v>100</v>
      </c>
      <c r="Q430" s="12">
        <v>100</v>
      </c>
      <c r="R430" s="12">
        <v>100</v>
      </c>
      <c r="S430" s="12">
        <v>99.977595064009364</v>
      </c>
      <c r="T430" s="12">
        <v>100.05022913243981</v>
      </c>
      <c r="U430" s="12">
        <v>100.14643584892586</v>
      </c>
      <c r="V430" s="12">
        <v>100.38970498550034</v>
      </c>
      <c r="W430" s="12">
        <v>100.72589683827549</v>
      </c>
      <c r="X430" s="12">
        <v>100.86070474952335</v>
      </c>
      <c r="Y430" s="12">
        <v>100.86070474952335</v>
      </c>
      <c r="Z430" s="12">
        <v>100.97572032186677</v>
      </c>
      <c r="AA430" s="12">
        <v>101.05626030109272</v>
      </c>
    </row>
    <row r="431" spans="1:27">
      <c r="A431" s="1" t="s">
        <v>524</v>
      </c>
      <c r="B431" s="1" t="s">
        <v>533</v>
      </c>
      <c r="C431" s="1" t="s">
        <v>539</v>
      </c>
      <c r="D431" s="1">
        <v>20</v>
      </c>
      <c r="E431" s="1" t="s">
        <v>860</v>
      </c>
      <c r="F431" s="1" t="s">
        <v>889</v>
      </c>
      <c r="G431" s="1" t="str">
        <f t="shared" si="27"/>
        <v>20단독주택연령3</v>
      </c>
      <c r="H431" s="1194">
        <v>99.872926503832957</v>
      </c>
      <c r="I431" s="1194">
        <v>99.872926503832957</v>
      </c>
      <c r="J431" s="1194">
        <v>99.872926503832957</v>
      </c>
      <c r="K431" s="1194">
        <v>99.679398516201871</v>
      </c>
      <c r="L431" s="1194">
        <v>99.679398516201871</v>
      </c>
      <c r="M431" s="1194">
        <v>99.679398516201871</v>
      </c>
      <c r="N431" s="1194">
        <v>99.963072227040882</v>
      </c>
      <c r="O431" s="12">
        <v>99.963072227040882</v>
      </c>
      <c r="P431" s="12">
        <v>100</v>
      </c>
      <c r="Q431" s="12">
        <v>100</v>
      </c>
      <c r="R431" s="12">
        <v>100</v>
      </c>
      <c r="S431" s="12">
        <v>99.841020513595879</v>
      </c>
      <c r="T431" s="12">
        <v>99.779795266801756</v>
      </c>
      <c r="U431" s="12">
        <v>99.779795266801756</v>
      </c>
      <c r="V431" s="12">
        <v>99.779795266801756</v>
      </c>
      <c r="W431" s="12">
        <v>98.818456541050409</v>
      </c>
      <c r="X431" s="12">
        <v>97.239268654051045</v>
      </c>
      <c r="Y431" s="12">
        <v>97.00355263197676</v>
      </c>
      <c r="Z431" s="12">
        <v>96.929618617804252</v>
      </c>
      <c r="AA431" s="12">
        <v>97.237953026055337</v>
      </c>
    </row>
    <row r="432" spans="1:27">
      <c r="A432" s="1" t="s">
        <v>524</v>
      </c>
      <c r="B432" s="1" t="s">
        <v>533</v>
      </c>
      <c r="C432" s="1" t="s">
        <v>540</v>
      </c>
      <c r="D432" s="1">
        <v>21</v>
      </c>
      <c r="E432" s="1" t="s">
        <v>860</v>
      </c>
      <c r="F432" s="1" t="s">
        <v>889</v>
      </c>
      <c r="G432" s="1" t="str">
        <f t="shared" si="27"/>
        <v>21단독주택연령3</v>
      </c>
      <c r="H432" s="1194">
        <v>99.259313044254498</v>
      </c>
      <c r="I432" s="1194">
        <v>99.259313044254498</v>
      </c>
      <c r="J432" s="1194">
        <v>99.259313044254498</v>
      </c>
      <c r="K432" s="1194">
        <v>99.259313044254498</v>
      </c>
      <c r="L432" s="1194">
        <v>99.259313044254498</v>
      </c>
      <c r="M432" s="1194">
        <v>99.244014117671327</v>
      </c>
      <c r="N432" s="1194">
        <v>99.244014117671327</v>
      </c>
      <c r="O432" s="12">
        <v>99.244014117671327</v>
      </c>
      <c r="P432" s="12">
        <v>99.665336374121509</v>
      </c>
      <c r="Q432" s="12">
        <v>100.04679510454731</v>
      </c>
      <c r="R432" s="12">
        <v>100</v>
      </c>
      <c r="S432" s="12">
        <v>99.862519124246006</v>
      </c>
      <c r="T432" s="12">
        <v>99.857023822352758</v>
      </c>
      <c r="U432" s="12">
        <v>99.857023822352758</v>
      </c>
      <c r="V432" s="12">
        <v>99.857023822352758</v>
      </c>
      <c r="W432" s="12">
        <v>100.38190392793349</v>
      </c>
      <c r="X432" s="12">
        <v>100.57465844787797</v>
      </c>
      <c r="Y432" s="12">
        <v>100.28436305023101</v>
      </c>
      <c r="Z432" s="12">
        <v>100.2031455102556</v>
      </c>
      <c r="AA432" s="12">
        <v>100.59200553257175</v>
      </c>
    </row>
    <row r="433" spans="1:27">
      <c r="A433" s="1" t="s">
        <v>524</v>
      </c>
      <c r="B433" s="1" t="s">
        <v>541</v>
      </c>
      <c r="D433" s="1">
        <v>22</v>
      </c>
      <c r="E433" s="1" t="s">
        <v>860</v>
      </c>
      <c r="F433" s="1" t="s">
        <v>889</v>
      </c>
      <c r="G433" s="1" t="str">
        <f t="shared" si="27"/>
        <v>22단독주택연령3</v>
      </c>
      <c r="H433" s="1194">
        <v>99.729069468180214</v>
      </c>
      <c r="I433" s="1194">
        <v>99.729069468180214</v>
      </c>
      <c r="J433" s="1194">
        <v>99.851611269220143</v>
      </c>
      <c r="K433" s="1194">
        <v>99.768425166189616</v>
      </c>
      <c r="L433" s="1194">
        <v>99.661043094418176</v>
      </c>
      <c r="M433" s="1194">
        <v>99.873136003451322</v>
      </c>
      <c r="N433" s="1194">
        <v>99.913251309870049</v>
      </c>
      <c r="O433" s="12">
        <v>99.889996500097325</v>
      </c>
      <c r="P433" s="12">
        <v>99.966904057654148</v>
      </c>
      <c r="Q433" s="12">
        <v>99.992579667890368</v>
      </c>
      <c r="R433" s="12">
        <v>100</v>
      </c>
      <c r="S433" s="12">
        <v>99.948035758074724</v>
      </c>
      <c r="T433" s="12">
        <v>99.753786960568064</v>
      </c>
      <c r="U433" s="12">
        <v>99.69052370693035</v>
      </c>
      <c r="V433" s="12">
        <v>100.26024007470269</v>
      </c>
      <c r="W433" s="12">
        <v>100.20278424498754</v>
      </c>
      <c r="X433" s="12">
        <v>100.41556805998614</v>
      </c>
      <c r="Y433" s="12">
        <v>100.70233599925413</v>
      </c>
      <c r="Z433" s="12">
        <v>100.86636898844542</v>
      </c>
      <c r="AA433" s="12">
        <v>100.76933892791216</v>
      </c>
    </row>
    <row r="434" spans="1:27">
      <c r="A434" s="1" t="s">
        <v>524</v>
      </c>
      <c r="B434" s="1" t="s">
        <v>542</v>
      </c>
      <c r="D434" s="1">
        <v>23</v>
      </c>
      <c r="E434" s="1" t="s">
        <v>860</v>
      </c>
      <c r="F434" s="1" t="s">
        <v>889</v>
      </c>
      <c r="G434" s="1" t="str">
        <f t="shared" si="27"/>
        <v>23단독주택연령3</v>
      </c>
      <c r="H434" s="1194">
        <v>99.153950175094536</v>
      </c>
      <c r="I434" s="1194">
        <v>99.153950175094536</v>
      </c>
      <c r="J434" s="1194">
        <v>99.331280584970443</v>
      </c>
      <c r="K434" s="1194">
        <v>99.757676089797002</v>
      </c>
      <c r="L434" s="1194">
        <v>99.892390000676073</v>
      </c>
      <c r="M434" s="1194">
        <v>99.892390000676073</v>
      </c>
      <c r="N434" s="1194">
        <v>99.892390000676073</v>
      </c>
      <c r="O434" s="12">
        <v>99.978417129582539</v>
      </c>
      <c r="P434" s="12">
        <v>100.03748618845506</v>
      </c>
      <c r="Q434" s="12">
        <v>100.0582880859226</v>
      </c>
      <c r="R434" s="12">
        <v>100</v>
      </c>
      <c r="S434" s="12">
        <v>100.25655892935255</v>
      </c>
      <c r="T434" s="12">
        <v>100.29289838735642</v>
      </c>
      <c r="U434" s="12">
        <v>100.32314017147299</v>
      </c>
      <c r="V434" s="12">
        <v>100.323747737376</v>
      </c>
      <c r="W434" s="12">
        <v>100.35381519732094</v>
      </c>
      <c r="X434" s="12">
        <v>100.43646122539293</v>
      </c>
      <c r="Y434" s="12">
        <v>100.3595841416748</v>
      </c>
      <c r="Z434" s="12">
        <v>100.32688552989373</v>
      </c>
      <c r="AA434" s="12">
        <v>100.22427917532633</v>
      </c>
    </row>
    <row r="435" spans="1:27">
      <c r="A435" s="1" t="s">
        <v>524</v>
      </c>
      <c r="B435" s="1" t="s">
        <v>542</v>
      </c>
      <c r="C435" s="1" t="s">
        <v>543</v>
      </c>
      <c r="D435" s="1">
        <v>24</v>
      </c>
      <c r="E435" s="1" t="s">
        <v>860</v>
      </c>
      <c r="F435" s="1" t="s">
        <v>889</v>
      </c>
      <c r="G435" s="1" t="str">
        <f t="shared" si="27"/>
        <v>24단독주택연령3</v>
      </c>
      <c r="H435" s="1194">
        <v>98.910102360672582</v>
      </c>
      <c r="I435" s="1194">
        <v>98.910102360672582</v>
      </c>
      <c r="J435" s="1194">
        <v>99.054742998417979</v>
      </c>
      <c r="K435" s="1194">
        <v>99.732253028703141</v>
      </c>
      <c r="L435" s="1194">
        <v>99.867971178966016</v>
      </c>
      <c r="M435" s="1194">
        <v>99.867971178966016</v>
      </c>
      <c r="N435" s="1194">
        <v>99.867971178966016</v>
      </c>
      <c r="O435" s="12">
        <v>99.909930687135088</v>
      </c>
      <c r="P435" s="12">
        <v>100</v>
      </c>
      <c r="Q435" s="12">
        <v>100</v>
      </c>
      <c r="R435" s="12">
        <v>100</v>
      </c>
      <c r="S435" s="12">
        <v>100.3460013971593</v>
      </c>
      <c r="T435" s="12">
        <v>100.3460013971593</v>
      </c>
      <c r="U435" s="12">
        <v>100.3460013971593</v>
      </c>
      <c r="V435" s="12">
        <v>100.31477218124476</v>
      </c>
      <c r="W435" s="12">
        <v>100.42941647992498</v>
      </c>
      <c r="X435" s="12">
        <v>100.5356946538468</v>
      </c>
      <c r="Y435" s="12">
        <v>100.41862817412435</v>
      </c>
      <c r="Z435" s="12">
        <v>100.36729480977287</v>
      </c>
      <c r="AA435" s="12">
        <v>100.37395603450328</v>
      </c>
    </row>
    <row r="436" spans="1:27">
      <c r="A436" s="1" t="s">
        <v>524</v>
      </c>
      <c r="B436" s="1" t="s">
        <v>542</v>
      </c>
      <c r="C436" s="1" t="s">
        <v>544</v>
      </c>
      <c r="D436" s="1">
        <v>25</v>
      </c>
      <c r="E436" s="1" t="s">
        <v>860</v>
      </c>
      <c r="F436" s="1" t="s">
        <v>889</v>
      </c>
      <c r="G436" s="1" t="str">
        <f t="shared" si="27"/>
        <v>25단독주택연령3</v>
      </c>
      <c r="H436" s="1194">
        <v>99.185975164053218</v>
      </c>
      <c r="I436" s="1194">
        <v>99.185975164053218</v>
      </c>
      <c r="J436" s="1194">
        <v>99.301046910885049</v>
      </c>
      <c r="K436" s="1194">
        <v>99.432122909808925</v>
      </c>
      <c r="L436" s="1194">
        <v>99.687229228988954</v>
      </c>
      <c r="M436" s="1194">
        <v>99.687229228988954</v>
      </c>
      <c r="N436" s="1194">
        <v>99.687229228988954</v>
      </c>
      <c r="O436" s="12">
        <v>99.892500375982209</v>
      </c>
      <c r="P436" s="12">
        <v>99.921077935715815</v>
      </c>
      <c r="Q436" s="12">
        <v>99.942428636281576</v>
      </c>
      <c r="R436" s="12">
        <v>100</v>
      </c>
      <c r="S436" s="12">
        <v>100.26932590721849</v>
      </c>
      <c r="T436" s="12">
        <v>100.39812208255159</v>
      </c>
      <c r="U436" s="12">
        <v>100.53325275232598</v>
      </c>
      <c r="V436" s="12">
        <v>100.6026949128315</v>
      </c>
      <c r="W436" s="12">
        <v>100.50223307620836</v>
      </c>
      <c r="X436" s="12">
        <v>100.50223307620836</v>
      </c>
      <c r="Y436" s="12">
        <v>100.50223307620836</v>
      </c>
      <c r="Z436" s="12">
        <v>100.50223307620836</v>
      </c>
      <c r="AA436" s="12">
        <v>100.52484032705927</v>
      </c>
    </row>
    <row r="437" spans="1:27">
      <c r="A437" s="1" t="s">
        <v>524</v>
      </c>
      <c r="B437" s="1" t="s">
        <v>542</v>
      </c>
      <c r="C437" s="1" t="s">
        <v>545</v>
      </c>
      <c r="D437" s="1">
        <v>26</v>
      </c>
      <c r="E437" s="1" t="s">
        <v>860</v>
      </c>
      <c r="F437" s="1" t="s">
        <v>889</v>
      </c>
      <c r="G437" s="1" t="str">
        <f t="shared" si="27"/>
        <v>26단독주택연령3</v>
      </c>
      <c r="H437" s="1194">
        <v>99.852867417903624</v>
      </c>
      <c r="I437" s="1194">
        <v>99.852867417903624</v>
      </c>
      <c r="J437" s="1194">
        <v>100.19941019135531</v>
      </c>
      <c r="K437" s="1194">
        <v>100.19941019135531</v>
      </c>
      <c r="L437" s="1194">
        <v>100.19566137619037</v>
      </c>
      <c r="M437" s="1194">
        <v>100.19566137619037</v>
      </c>
      <c r="N437" s="1194">
        <v>100.19566137619037</v>
      </c>
      <c r="O437" s="12">
        <v>100.28042892540844</v>
      </c>
      <c r="P437" s="12">
        <v>100.28042892540844</v>
      </c>
      <c r="Q437" s="12">
        <v>100.36320540216929</v>
      </c>
      <c r="R437" s="12">
        <v>100</v>
      </c>
      <c r="S437" s="12">
        <v>99.978137070107636</v>
      </c>
      <c r="T437" s="12">
        <v>100.01620112508252</v>
      </c>
      <c r="U437" s="12">
        <v>100.01620112508252</v>
      </c>
      <c r="V437" s="12">
        <v>100.03237733111862</v>
      </c>
      <c r="W437" s="12">
        <v>99.961756999867276</v>
      </c>
      <c r="X437" s="12">
        <v>100.06886992529135</v>
      </c>
      <c r="Y437" s="12">
        <v>100.0228078373222</v>
      </c>
      <c r="Z437" s="12">
        <v>100.00779050891104</v>
      </c>
      <c r="AA437" s="12">
        <v>99.442370180224856</v>
      </c>
    </row>
    <row r="438" spans="1:27">
      <c r="A438" s="1" t="s">
        <v>524</v>
      </c>
      <c r="B438" s="1" t="s">
        <v>546</v>
      </c>
      <c r="D438" s="1">
        <v>27</v>
      </c>
      <c r="E438" s="1" t="s">
        <v>860</v>
      </c>
      <c r="F438" s="1" t="s">
        <v>889</v>
      </c>
      <c r="G438" s="1" t="str">
        <f t="shared" si="27"/>
        <v>27단독주택연령3</v>
      </c>
      <c r="H438" s="1194">
        <v>101.57867916355835</v>
      </c>
      <c r="I438" s="1194">
        <v>101.57867916355835</v>
      </c>
      <c r="J438" s="1194">
        <v>101.37094778459719</v>
      </c>
      <c r="K438" s="1194">
        <v>100.89456724041618</v>
      </c>
      <c r="L438" s="1194">
        <v>100.65424345980733</v>
      </c>
      <c r="M438" s="1194">
        <v>100.31447904929195</v>
      </c>
      <c r="N438" s="1194">
        <v>100.14340292485261</v>
      </c>
      <c r="O438" s="12">
        <v>100.05069895647927</v>
      </c>
      <c r="P438" s="12">
        <v>99.689047216031369</v>
      </c>
      <c r="Q438" s="12">
        <v>100.02535017571522</v>
      </c>
      <c r="R438" s="12">
        <v>100</v>
      </c>
      <c r="S438" s="12">
        <v>99.453214009401307</v>
      </c>
      <c r="T438" s="12">
        <v>99.4321553789636</v>
      </c>
      <c r="U438" s="12">
        <v>99.309731050642284</v>
      </c>
      <c r="V438" s="12">
        <v>99.187638897362916</v>
      </c>
      <c r="W438" s="12">
        <v>98.809250156216649</v>
      </c>
      <c r="X438" s="12">
        <v>98.614607493188871</v>
      </c>
      <c r="Y438" s="12">
        <v>98.247206791056314</v>
      </c>
      <c r="Z438" s="12">
        <v>98.155574371106795</v>
      </c>
      <c r="AA438" s="12">
        <v>97.776929712019253</v>
      </c>
    </row>
    <row r="439" spans="1:27">
      <c r="A439" s="1" t="s">
        <v>524</v>
      </c>
      <c r="B439" s="1" t="s">
        <v>547</v>
      </c>
      <c r="D439" s="1">
        <v>28</v>
      </c>
      <c r="E439" s="1" t="s">
        <v>860</v>
      </c>
      <c r="F439" s="1" t="s">
        <v>889</v>
      </c>
      <c r="G439" s="1" t="str">
        <f t="shared" si="27"/>
        <v>28단독주택연령3</v>
      </c>
      <c r="H439" s="1194">
        <v>99.920770591167553</v>
      </c>
      <c r="I439" s="1194">
        <v>99.784660142896882</v>
      </c>
      <c r="J439" s="1194">
        <v>100.01708812425703</v>
      </c>
      <c r="K439" s="1194">
        <v>100.01708812425703</v>
      </c>
      <c r="L439" s="1194">
        <v>99.932048175378625</v>
      </c>
      <c r="M439" s="1194">
        <v>100.03286948108445</v>
      </c>
      <c r="N439" s="1194">
        <v>100.05225202275798</v>
      </c>
      <c r="O439" s="12">
        <v>99.991501289054213</v>
      </c>
      <c r="P439" s="12">
        <v>99.991501289054213</v>
      </c>
      <c r="Q439" s="12">
        <v>99.991501289054213</v>
      </c>
      <c r="R439" s="12">
        <v>100</v>
      </c>
      <c r="S439" s="12">
        <v>100</v>
      </c>
      <c r="T439" s="12">
        <v>99.940593792875532</v>
      </c>
      <c r="U439" s="12">
        <v>99.920055142028659</v>
      </c>
      <c r="V439" s="12">
        <v>99.929914907057309</v>
      </c>
      <c r="W439" s="12">
        <v>100.01673761231586</v>
      </c>
      <c r="X439" s="12">
        <v>100.0947556608369</v>
      </c>
      <c r="Y439" s="12">
        <v>100.11581061676951</v>
      </c>
      <c r="Z439" s="12">
        <v>100.06578433250182</v>
      </c>
      <c r="AA439" s="12">
        <v>100.04448683892852</v>
      </c>
    </row>
    <row r="440" spans="1:27">
      <c r="A440" s="1" t="s">
        <v>524</v>
      </c>
      <c r="B440" s="1" t="s">
        <v>548</v>
      </c>
      <c r="D440" s="1">
        <v>29</v>
      </c>
      <c r="E440" s="1" t="s">
        <v>860</v>
      </c>
      <c r="F440" s="1" t="s">
        <v>889</v>
      </c>
      <c r="G440" s="1" t="str">
        <f t="shared" si="27"/>
        <v>29단독주택연령3</v>
      </c>
      <c r="H440" s="1194">
        <v>100.16342136549193</v>
      </c>
      <c r="I440" s="1194">
        <v>100.16342136549193</v>
      </c>
      <c r="J440" s="1194">
        <v>100.16342136549193</v>
      </c>
      <c r="K440" s="1194">
        <v>100.16342136549193</v>
      </c>
      <c r="L440" s="1194">
        <v>100.16342136549193</v>
      </c>
      <c r="M440" s="1194">
        <v>100.16342136549193</v>
      </c>
      <c r="N440" s="1194">
        <v>100.16342136549193</v>
      </c>
      <c r="O440" s="12">
        <v>100</v>
      </c>
      <c r="P440" s="12">
        <v>100</v>
      </c>
      <c r="Q440" s="12">
        <v>100</v>
      </c>
      <c r="R440" s="12">
        <v>100</v>
      </c>
      <c r="S440" s="12">
        <v>100.06764586206576</v>
      </c>
      <c r="T440" s="12">
        <v>100.06764586206576</v>
      </c>
      <c r="U440" s="12">
        <v>100.06764586206576</v>
      </c>
      <c r="V440" s="12">
        <v>100.06764586206576</v>
      </c>
      <c r="W440" s="12">
        <v>100.39067474292347</v>
      </c>
      <c r="X440" s="12">
        <v>100.47367330108324</v>
      </c>
      <c r="Y440" s="12">
        <v>100.55049806477278</v>
      </c>
      <c r="Z440" s="12">
        <v>100.7031257040432</v>
      </c>
      <c r="AA440" s="12">
        <v>100.77779248071847</v>
      </c>
    </row>
    <row r="441" spans="1:27">
      <c r="A441" s="1" t="s">
        <v>524</v>
      </c>
      <c r="B441" s="1" t="s">
        <v>549</v>
      </c>
      <c r="D441" s="1">
        <v>30</v>
      </c>
      <c r="E441" s="1" t="s">
        <v>860</v>
      </c>
      <c r="F441" s="1" t="s">
        <v>889</v>
      </c>
      <c r="G441" s="1" t="str">
        <f t="shared" si="27"/>
        <v>30단독주택연령3</v>
      </c>
      <c r="H441" s="1194">
        <v>99.414372652868352</v>
      </c>
      <c r="I441" s="1194">
        <v>99.414372652868352</v>
      </c>
      <c r="J441" s="1194">
        <v>99.457861204542638</v>
      </c>
      <c r="K441" s="1194">
        <v>99.457861204542638</v>
      </c>
      <c r="L441" s="1194">
        <v>99.61244621797519</v>
      </c>
      <c r="M441" s="1194">
        <v>99.697405010750984</v>
      </c>
      <c r="N441" s="1194">
        <v>99.836478881278964</v>
      </c>
      <c r="O441" s="12">
        <v>99.836478881278964</v>
      </c>
      <c r="P441" s="12">
        <v>99.836478881278964</v>
      </c>
      <c r="Q441" s="12">
        <v>100</v>
      </c>
      <c r="R441" s="12">
        <v>100</v>
      </c>
      <c r="S441" s="12">
        <v>100</v>
      </c>
      <c r="T441" s="12">
        <v>99.923572809291812</v>
      </c>
      <c r="U441" s="12">
        <v>99.805664946337544</v>
      </c>
      <c r="V441" s="12">
        <v>99.979148388801832</v>
      </c>
      <c r="W441" s="12">
        <v>100.34966670553376</v>
      </c>
      <c r="X441" s="12">
        <v>100.28791232924894</v>
      </c>
      <c r="Y441" s="12">
        <v>100.29692616456911</v>
      </c>
      <c r="Z441" s="12">
        <v>100.36557396771128</v>
      </c>
      <c r="AA441" s="12">
        <v>100.31490956189116</v>
      </c>
    </row>
    <row r="442" spans="1:27">
      <c r="A442" s="1" t="s">
        <v>524</v>
      </c>
      <c r="B442" s="1" t="s">
        <v>1381</v>
      </c>
      <c r="D442" s="1">
        <v>31</v>
      </c>
      <c r="E442" s="1" t="s">
        <v>274</v>
      </c>
      <c r="F442" s="1" t="s">
        <v>889</v>
      </c>
      <c r="G442" s="1" t="str">
        <f t="shared" ref="G442" si="29">D442&amp;E442&amp;F442</f>
        <v>31단독주택연령3</v>
      </c>
      <c r="H442" s="1194"/>
      <c r="I442" s="1194"/>
      <c r="J442" s="1194"/>
      <c r="K442" s="1194"/>
      <c r="L442" s="1194"/>
      <c r="M442" s="1194"/>
      <c r="N442" s="1194"/>
      <c r="R442" s="12">
        <v>100</v>
      </c>
      <c r="S442" s="12">
        <v>100</v>
      </c>
      <c r="T442" s="12">
        <v>100.32033534233177</v>
      </c>
      <c r="U442" s="12">
        <v>100.83088542059839</v>
      </c>
      <c r="V442" s="12">
        <v>101.06704747730943</v>
      </c>
      <c r="W442" s="12">
        <v>101.79815417430065</v>
      </c>
      <c r="X442" s="12">
        <v>102.30272917054748</v>
      </c>
      <c r="Y442" s="12">
        <v>103.12407674673061</v>
      </c>
      <c r="Z442" s="12">
        <v>103.45073438216576</v>
      </c>
      <c r="AA442" s="12">
        <v>103.53008481015684</v>
      </c>
    </row>
    <row r="443" spans="1:27">
      <c r="A443" s="1" t="s">
        <v>524</v>
      </c>
      <c r="B443" s="1" t="s">
        <v>550</v>
      </c>
      <c r="D443" s="1">
        <v>32</v>
      </c>
      <c r="E443" s="1" t="s">
        <v>860</v>
      </c>
      <c r="F443" s="1" t="s">
        <v>889</v>
      </c>
      <c r="G443" s="1" t="str">
        <f t="shared" si="27"/>
        <v>32단독주택연령3</v>
      </c>
      <c r="H443" s="1194">
        <v>99.756993251795791</v>
      </c>
      <c r="I443" s="1194">
        <v>99.756993251795791</v>
      </c>
      <c r="J443" s="1194">
        <v>99.807653718715329</v>
      </c>
      <c r="K443" s="1194">
        <v>99.98162804504706</v>
      </c>
      <c r="L443" s="1194">
        <v>100.04175006393949</v>
      </c>
      <c r="M443" s="1194">
        <v>100.01915539752994</v>
      </c>
      <c r="N443" s="1194">
        <v>99.980117869147264</v>
      </c>
      <c r="O443" s="12">
        <v>100.08021522713258</v>
      </c>
      <c r="P443" s="12">
        <v>100.07025092721238</v>
      </c>
      <c r="Q443" s="12">
        <v>100.02424450995319</v>
      </c>
      <c r="R443" s="12">
        <v>100</v>
      </c>
      <c r="S443" s="12">
        <v>100.26944654423207</v>
      </c>
      <c r="T443" s="12">
        <v>100.26623457841556</v>
      </c>
      <c r="U443" s="12">
        <v>100.25990761148826</v>
      </c>
      <c r="V443" s="12">
        <v>100.24186621011746</v>
      </c>
      <c r="W443" s="12">
        <v>100.08332420983584</v>
      </c>
      <c r="X443" s="12">
        <v>100.27514676657303</v>
      </c>
      <c r="Y443" s="12">
        <v>100.26425141303079</v>
      </c>
      <c r="Z443" s="12">
        <v>100.26173492050985</v>
      </c>
      <c r="AA443" s="12">
        <v>100.31345085730541</v>
      </c>
    </row>
    <row r="444" spans="1:27">
      <c r="A444" s="1" t="s">
        <v>524</v>
      </c>
      <c r="B444" s="1" t="s">
        <v>551</v>
      </c>
      <c r="D444" s="1">
        <v>33</v>
      </c>
      <c r="E444" s="1" t="s">
        <v>860</v>
      </c>
      <c r="F444" s="1" t="s">
        <v>889</v>
      </c>
      <c r="G444" s="1" t="str">
        <f t="shared" si="27"/>
        <v>33단독주택연령3</v>
      </c>
      <c r="H444" s="1194">
        <v>96.140254427772845</v>
      </c>
      <c r="I444" s="1194">
        <v>96.319092655092334</v>
      </c>
      <c r="J444" s="1194">
        <v>96.35401001054224</v>
      </c>
      <c r="K444" s="1194">
        <v>96.87196418707984</v>
      </c>
      <c r="L444" s="1194">
        <v>98.496332787083347</v>
      </c>
      <c r="M444" s="1194">
        <v>99.129863212989775</v>
      </c>
      <c r="N444" s="1194">
        <v>99.59165855317886</v>
      </c>
      <c r="O444" s="12">
        <v>99.826348019198974</v>
      </c>
      <c r="P444" s="12">
        <v>99.826348019198974</v>
      </c>
      <c r="Q444" s="12">
        <v>99.883690710669228</v>
      </c>
      <c r="R444" s="12">
        <v>100</v>
      </c>
      <c r="S444" s="12">
        <v>100.69276846416719</v>
      </c>
      <c r="T444" s="12">
        <v>100.83094832293718</v>
      </c>
      <c r="U444" s="12">
        <v>100.9919504260568</v>
      </c>
      <c r="V444" s="12">
        <v>100.9461853315758</v>
      </c>
      <c r="W444" s="12">
        <v>101.2993135035924</v>
      </c>
      <c r="X444" s="12">
        <v>101.29526406841649</v>
      </c>
      <c r="Y444" s="12">
        <v>101.21147341834744</v>
      </c>
      <c r="Z444" s="12">
        <v>101.18557475027782</v>
      </c>
      <c r="AA444" s="12">
        <v>101.35924152268947</v>
      </c>
    </row>
    <row r="445" spans="1:27">
      <c r="A445" s="1" t="s">
        <v>524</v>
      </c>
      <c r="B445" s="1" t="s">
        <v>552</v>
      </c>
      <c r="D445" s="1">
        <v>34</v>
      </c>
      <c r="E445" s="1" t="s">
        <v>860</v>
      </c>
      <c r="F445" s="1" t="s">
        <v>889</v>
      </c>
      <c r="G445" s="1" t="str">
        <f t="shared" si="27"/>
        <v>34단독주택연령3</v>
      </c>
      <c r="H445" s="1194">
        <v>99.472162823855257</v>
      </c>
      <c r="I445" s="1194">
        <v>99.472162823855257</v>
      </c>
      <c r="J445" s="1194">
        <v>99.530141536902093</v>
      </c>
      <c r="K445" s="1194">
        <v>99.500146554427388</v>
      </c>
      <c r="L445" s="1194">
        <v>99.577240517266674</v>
      </c>
      <c r="M445" s="1194">
        <v>99.633251094107635</v>
      </c>
      <c r="N445" s="1194">
        <v>99.582645852879409</v>
      </c>
      <c r="O445" s="12">
        <v>99.619322685537725</v>
      </c>
      <c r="P445" s="12">
        <v>99.679709356255458</v>
      </c>
      <c r="Q445" s="12">
        <v>99.863488909184795</v>
      </c>
      <c r="R445" s="12">
        <v>100</v>
      </c>
      <c r="S445" s="12">
        <v>100.45973653140356</v>
      </c>
      <c r="T445" s="12">
        <v>100.56980006637819</v>
      </c>
      <c r="U445" s="12">
        <v>100.63659118187678</v>
      </c>
      <c r="V445" s="12">
        <v>100.69379429474017</v>
      </c>
      <c r="W445" s="12">
        <v>100.76100818623574</v>
      </c>
      <c r="X445" s="12">
        <v>100.91912937311103</v>
      </c>
      <c r="Y445" s="12">
        <v>100.90038958513252</v>
      </c>
      <c r="Z445" s="12">
        <v>100.96595399583602</v>
      </c>
      <c r="AA445" s="12">
        <v>100.99576439657608</v>
      </c>
    </row>
    <row r="446" spans="1:27">
      <c r="A446" s="1" t="s">
        <v>524</v>
      </c>
      <c r="B446" s="1" t="s">
        <v>553</v>
      </c>
      <c r="D446" s="1">
        <v>35</v>
      </c>
      <c r="E446" s="1" t="s">
        <v>860</v>
      </c>
      <c r="F446" s="1" t="s">
        <v>889</v>
      </c>
      <c r="G446" s="1" t="str">
        <f t="shared" si="27"/>
        <v>35단독주택연령3</v>
      </c>
      <c r="H446" s="1194">
        <v>100.52207788105808</v>
      </c>
      <c r="I446" s="1194">
        <v>100.52207788105808</v>
      </c>
      <c r="J446" s="1194">
        <v>100.26358764500566</v>
      </c>
      <c r="K446" s="1194">
        <v>100.26151815583752</v>
      </c>
      <c r="L446" s="1194">
        <v>100.26151815583752</v>
      </c>
      <c r="M446" s="1194">
        <v>100.26151815583752</v>
      </c>
      <c r="N446" s="1194">
        <v>100.36630715942256</v>
      </c>
      <c r="O446" s="12">
        <v>100.47965768293261</v>
      </c>
      <c r="P446" s="12">
        <v>100.24585031374632</v>
      </c>
      <c r="Q446" s="12">
        <v>100.18049281823524</v>
      </c>
      <c r="R446" s="12">
        <v>100</v>
      </c>
      <c r="S446" s="12">
        <v>99.383636014621175</v>
      </c>
      <c r="T446" s="12">
        <v>99.218815244329704</v>
      </c>
      <c r="U446" s="12">
        <v>99.389486682334891</v>
      </c>
      <c r="V446" s="12">
        <v>99.490163037978633</v>
      </c>
      <c r="W446" s="12">
        <v>99.581677328868949</v>
      </c>
      <c r="X446" s="12">
        <v>99.849395634134396</v>
      </c>
      <c r="Y446" s="12">
        <v>99.826497193331662</v>
      </c>
      <c r="Z446" s="12">
        <v>99.817545253302967</v>
      </c>
      <c r="AA446" s="12">
        <v>99.861744147958376</v>
      </c>
    </row>
    <row r="447" spans="1:27">
      <c r="A447" s="1" t="s">
        <v>524</v>
      </c>
      <c r="B447" s="1" t="s">
        <v>554</v>
      </c>
      <c r="D447" s="1">
        <v>36</v>
      </c>
      <c r="E447" s="1" t="s">
        <v>860</v>
      </c>
      <c r="F447" s="1" t="s">
        <v>889</v>
      </c>
      <c r="G447" s="1" t="str">
        <f t="shared" si="27"/>
        <v>36단독주택연령3</v>
      </c>
      <c r="H447" s="1194">
        <v>103.21992028854008</v>
      </c>
      <c r="I447" s="1194">
        <v>102.9178750420559</v>
      </c>
      <c r="J447" s="1194">
        <v>100.0766837801975</v>
      </c>
      <c r="K447" s="1194">
        <v>100.10087354524737</v>
      </c>
      <c r="L447" s="1194">
        <v>100.08558545979569</v>
      </c>
      <c r="M447" s="1194">
        <v>100.07512195219095</v>
      </c>
      <c r="N447" s="1194">
        <v>99.999945427123777</v>
      </c>
      <c r="O447" s="12">
        <v>100.05893056221886</v>
      </c>
      <c r="P447" s="12">
        <v>100.13948725490066</v>
      </c>
      <c r="Q447" s="12">
        <v>100.14965444783527</v>
      </c>
      <c r="R447" s="12">
        <v>100</v>
      </c>
      <c r="S447" s="12">
        <v>99.917319104241614</v>
      </c>
      <c r="T447" s="12">
        <v>99.862863339789001</v>
      </c>
      <c r="U447" s="12">
        <v>99.993956168010115</v>
      </c>
      <c r="V447" s="12">
        <v>99.952947323945878</v>
      </c>
      <c r="W447" s="12">
        <v>99.932966844909657</v>
      </c>
      <c r="X447" s="12">
        <v>99.846204139974802</v>
      </c>
      <c r="Y447" s="12">
        <v>99.9308151242696</v>
      </c>
      <c r="Z447" s="12">
        <v>99.836987032330754</v>
      </c>
      <c r="AA447" s="12">
        <v>99.625737507397986</v>
      </c>
    </row>
    <row r="448" spans="1:27">
      <c r="A448" s="1" t="s">
        <v>524</v>
      </c>
      <c r="B448" s="1" t="s">
        <v>555</v>
      </c>
      <c r="D448" s="1">
        <v>37</v>
      </c>
      <c r="E448" s="1" t="s">
        <v>860</v>
      </c>
      <c r="F448" s="1" t="s">
        <v>889</v>
      </c>
      <c r="G448" s="1" t="str">
        <f t="shared" si="27"/>
        <v>37단독주택연령3</v>
      </c>
      <c r="H448" s="1194">
        <v>99.3480427392754</v>
      </c>
      <c r="I448" s="1194">
        <v>99.34320803925452</v>
      </c>
      <c r="J448" s="1194">
        <v>99.468957281438662</v>
      </c>
      <c r="K448" s="1194">
        <v>99.594901278143382</v>
      </c>
      <c r="L448" s="1194">
        <v>99.646198869299383</v>
      </c>
      <c r="M448" s="1194">
        <v>99.700197562305064</v>
      </c>
      <c r="N448" s="1194">
        <v>99.700197562305064</v>
      </c>
      <c r="O448" s="12">
        <v>99.700197562305064</v>
      </c>
      <c r="P448" s="12">
        <v>99.757820697018715</v>
      </c>
      <c r="Q448" s="12">
        <v>99.892821814354022</v>
      </c>
      <c r="R448" s="12">
        <v>100</v>
      </c>
      <c r="S448" s="12">
        <v>100.09624620948119</v>
      </c>
      <c r="T448" s="12">
        <v>100.21612973532761</v>
      </c>
      <c r="U448" s="12">
        <v>100.24909935597637</v>
      </c>
      <c r="V448" s="12">
        <v>100.3749894028151</v>
      </c>
      <c r="W448" s="12">
        <v>100.6186601940243</v>
      </c>
      <c r="X448" s="12">
        <v>100.62824781156444</v>
      </c>
      <c r="Y448" s="12">
        <v>100.61014421105968</v>
      </c>
      <c r="Z448" s="12">
        <v>100.7163992817061</v>
      </c>
      <c r="AA448" s="12">
        <v>100.77305729830374</v>
      </c>
    </row>
    <row r="449" spans="1:27">
      <c r="A449" s="1" t="s">
        <v>524</v>
      </c>
      <c r="B449" s="1" t="s">
        <v>556</v>
      </c>
      <c r="D449" s="1">
        <v>38</v>
      </c>
      <c r="E449" s="1" t="s">
        <v>860</v>
      </c>
      <c r="F449" s="1" t="s">
        <v>889</v>
      </c>
      <c r="G449" s="1" t="str">
        <f t="shared" si="27"/>
        <v>38단독주택연령3</v>
      </c>
      <c r="H449" s="1194">
        <v>98.889710298702568</v>
      </c>
      <c r="I449" s="1194">
        <v>99.265321830866498</v>
      </c>
      <c r="J449" s="1194">
        <v>99.766747929807437</v>
      </c>
      <c r="K449" s="1194">
        <v>99.957190556000967</v>
      </c>
      <c r="L449" s="1194">
        <v>99.97560596985565</v>
      </c>
      <c r="M449" s="1194">
        <v>100.00698884501165</v>
      </c>
      <c r="N449" s="1194">
        <v>99.837055957770559</v>
      </c>
      <c r="O449" s="12">
        <v>99.836195626557952</v>
      </c>
      <c r="P449" s="12">
        <v>99.913986542762089</v>
      </c>
      <c r="Q449" s="12">
        <v>99.980946560833814</v>
      </c>
      <c r="R449" s="12">
        <v>100</v>
      </c>
      <c r="S449" s="12">
        <v>100.18963128614588</v>
      </c>
      <c r="T449" s="12">
        <v>100.49171952361174</v>
      </c>
      <c r="U449" s="12">
        <v>100.61077394770818</v>
      </c>
      <c r="V449" s="12">
        <v>100.75266063491016</v>
      </c>
      <c r="W449" s="12">
        <v>100.87267210885872</v>
      </c>
      <c r="X449" s="12">
        <v>101.04822260369826</v>
      </c>
      <c r="Y449" s="12">
        <v>101.14680742509697</v>
      </c>
      <c r="Z449" s="12">
        <v>101.10313933442686</v>
      </c>
      <c r="AA449" s="12">
        <v>101.21742223856236</v>
      </c>
    </row>
    <row r="450" spans="1:27">
      <c r="A450" s="1" t="s">
        <v>524</v>
      </c>
      <c r="B450" s="1" t="s">
        <v>557</v>
      </c>
      <c r="D450" s="1">
        <v>39</v>
      </c>
      <c r="E450" s="1" t="s">
        <v>860</v>
      </c>
      <c r="F450" s="1" t="s">
        <v>889</v>
      </c>
      <c r="G450" s="1" t="str">
        <f t="shared" si="27"/>
        <v>39단독주택연령3</v>
      </c>
      <c r="H450" s="1194">
        <v>99.665505016847149</v>
      </c>
      <c r="I450" s="1194">
        <v>99.942884267719222</v>
      </c>
      <c r="J450" s="1194">
        <v>99.961301978704952</v>
      </c>
      <c r="K450" s="1194">
        <v>99.969518407149678</v>
      </c>
      <c r="L450" s="1194">
        <v>99.969518407149678</v>
      </c>
      <c r="M450" s="1194">
        <v>99.969518407149678</v>
      </c>
      <c r="N450" s="1194">
        <v>100</v>
      </c>
      <c r="O450" s="12">
        <v>100</v>
      </c>
      <c r="P450" s="12">
        <v>100</v>
      </c>
      <c r="Q450" s="12">
        <v>100</v>
      </c>
      <c r="R450" s="12">
        <v>100</v>
      </c>
      <c r="S450" s="12">
        <v>100.04727367098063</v>
      </c>
      <c r="T450" s="12">
        <v>100.04727367098063</v>
      </c>
      <c r="U450" s="12">
        <v>100.04727367098063</v>
      </c>
      <c r="V450" s="12">
        <v>100.04727367098063</v>
      </c>
      <c r="W450" s="12">
        <v>99.803719366477708</v>
      </c>
      <c r="X450" s="12">
        <v>99.795416427095347</v>
      </c>
      <c r="Y450" s="12">
        <v>99.795416427095347</v>
      </c>
      <c r="Z450" s="12">
        <v>99.795416427095347</v>
      </c>
      <c r="AA450" s="12">
        <v>99.795416427095347</v>
      </c>
    </row>
    <row r="451" spans="1:27">
      <c r="A451" s="1" t="s">
        <v>655</v>
      </c>
      <c r="D451" s="1">
        <v>40</v>
      </c>
      <c r="E451" s="1" t="s">
        <v>860</v>
      </c>
      <c r="F451" s="1" t="s">
        <v>889</v>
      </c>
      <c r="G451" s="1" t="str">
        <f t="shared" si="27"/>
        <v>40단독주택연령3</v>
      </c>
      <c r="H451" s="1194">
        <v>99.799717409372235</v>
      </c>
      <c r="I451" s="1194">
        <v>99.782938217731939</v>
      </c>
      <c r="J451" s="1194">
        <v>99.874710566538312</v>
      </c>
      <c r="K451" s="1194">
        <v>99.969859514667675</v>
      </c>
      <c r="L451" s="1194">
        <v>99.980107632996024</v>
      </c>
      <c r="M451" s="1194">
        <v>99.992138948147669</v>
      </c>
      <c r="N451" s="1194">
        <v>99.992148566488993</v>
      </c>
      <c r="O451" s="12">
        <v>99.969874624211471</v>
      </c>
      <c r="P451" s="12">
        <v>99.96403931120436</v>
      </c>
      <c r="Q451" s="12">
        <v>100.02173214121152</v>
      </c>
      <c r="R451" s="12">
        <v>100</v>
      </c>
      <c r="S451" s="12">
        <v>100.0442555526585</v>
      </c>
      <c r="T451" s="12">
        <v>100.01655087977291</v>
      </c>
      <c r="U451" s="12">
        <v>99.99543262189998</v>
      </c>
      <c r="V451" s="12">
        <v>100.07281800822571</v>
      </c>
      <c r="W451" s="12">
        <v>100.14005671372033</v>
      </c>
      <c r="X451" s="12">
        <v>100.20030003104652</v>
      </c>
      <c r="Y451" s="12">
        <v>100.19090312008426</v>
      </c>
      <c r="Z451" s="12">
        <v>100.2209202701102</v>
      </c>
      <c r="AA451" s="12">
        <v>100.13979451981601</v>
      </c>
    </row>
    <row r="452" spans="1:27">
      <c r="A452" s="1" t="s">
        <v>523</v>
      </c>
      <c r="D452" s="1">
        <v>41</v>
      </c>
      <c r="E452" s="1" t="s">
        <v>860</v>
      </c>
      <c r="F452" s="1" t="s">
        <v>889</v>
      </c>
      <c r="G452" s="1" t="str">
        <f t="shared" si="27"/>
        <v>41단독주택연령3</v>
      </c>
      <c r="H452" s="1194">
        <v>99.913187661184892</v>
      </c>
      <c r="I452" s="1194">
        <v>99.948723476937602</v>
      </c>
      <c r="J452" s="1194">
        <v>99.598033393760744</v>
      </c>
      <c r="K452" s="1194">
        <v>99.699445790744093</v>
      </c>
      <c r="L452" s="1194">
        <v>99.838700547347145</v>
      </c>
      <c r="M452" s="1194">
        <v>99.885134222821861</v>
      </c>
      <c r="N452" s="1194">
        <v>99.888116309040399</v>
      </c>
      <c r="O452" s="12">
        <v>99.921082323919507</v>
      </c>
      <c r="P452" s="12">
        <v>99.943159244176812</v>
      </c>
      <c r="Q452" s="12">
        <v>100.00096382596831</v>
      </c>
      <c r="R452" s="12">
        <v>100</v>
      </c>
      <c r="S452" s="12">
        <v>100.08487551228133</v>
      </c>
      <c r="T452" s="12">
        <v>100.1419711518498</v>
      </c>
      <c r="U452" s="12">
        <v>100.24121504198038</v>
      </c>
      <c r="V452" s="12">
        <v>100.30513189278125</v>
      </c>
      <c r="W452" s="12">
        <v>100.40236216767151</v>
      </c>
      <c r="X452" s="12">
        <v>100.44539216452846</v>
      </c>
      <c r="Y452" s="12">
        <v>100.44841645305027</v>
      </c>
      <c r="Z452" s="12">
        <v>100.45932748209039</v>
      </c>
      <c r="AA452" s="12">
        <v>100.50160174228135</v>
      </c>
    </row>
  </sheetData>
  <sortState ref="A2:N407">
    <sortCondition ref="E2:E407"/>
    <sortCondition ref="F2:F407"/>
    <sortCondition ref="D2:D407"/>
  </sortState>
  <phoneticPr fontId="16" type="noConversion"/>
  <pageMargins left="0.75" right="0.75" top="1" bottom="1" header="0.5" footer="0.5"/>
  <headerFooter alignWithMargins="0">
    <oddHeader>&amp;A</oddHeader>
    <oddFooter>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>
  <sheetPr codeName="Sheet31"/>
  <dimension ref="A1:Y62"/>
  <sheetViews>
    <sheetView showGridLines="0" view="pageLayout" zoomScaleSheetLayoutView="100" workbookViewId="0">
      <selection activeCell="F6" sqref="F6:M12"/>
    </sheetView>
  </sheetViews>
  <sheetFormatPr defaultColWidth="9.140625" defaultRowHeight="12.75"/>
  <cols>
    <col min="1" max="1" width="2.140625" style="297" customWidth="1"/>
    <col min="2" max="3" width="2" style="297" customWidth="1"/>
    <col min="4" max="4" width="19.5703125" style="297" customWidth="1"/>
    <col min="5" max="5" width="7.28515625" style="297" hidden="1" customWidth="1"/>
    <col min="6" max="7" width="8.28515625" style="500" customWidth="1"/>
    <col min="8" max="11" width="8.28515625" style="297" customWidth="1"/>
    <col min="12" max="15" width="8.28515625" style="329" customWidth="1"/>
    <col min="16" max="21" width="8.28515625" style="297" customWidth="1"/>
    <col min="22" max="22" width="19.85546875" style="297" customWidth="1"/>
    <col min="23" max="24" width="2" style="297" customWidth="1"/>
    <col min="25" max="25" width="2" style="329" customWidth="1"/>
    <col min="26" max="16384" width="9.140625" style="297"/>
  </cols>
  <sheetData>
    <row r="1" spans="1:25" ht="16.5" customHeight="1">
      <c r="A1" s="1450" t="s">
        <v>1773</v>
      </c>
      <c r="B1" s="1450"/>
      <c r="C1" s="1450"/>
      <c r="D1" s="1450"/>
      <c r="E1" s="1450"/>
      <c r="F1" s="1450"/>
      <c r="G1" s="1450"/>
      <c r="H1" s="1450"/>
      <c r="I1" s="1450"/>
      <c r="J1" s="1450"/>
      <c r="K1" s="1450"/>
      <c r="L1" s="1450"/>
      <c r="M1" s="803"/>
      <c r="N1" s="1429"/>
      <c r="O1" s="1429"/>
      <c r="P1" s="1429"/>
      <c r="Q1" s="1429"/>
      <c r="R1" s="1429"/>
      <c r="S1" s="1429"/>
      <c r="T1" s="1429"/>
      <c r="U1" s="1429"/>
      <c r="V1" s="1429"/>
      <c r="W1" s="1429"/>
      <c r="X1" s="1429"/>
      <c r="Y1" s="1429"/>
    </row>
    <row r="2" spans="1:25" ht="3" customHeight="1">
      <c r="A2" s="298"/>
      <c r="B2" s="299"/>
      <c r="C2" s="299"/>
      <c r="D2" s="299"/>
      <c r="E2" s="299"/>
      <c r="F2" s="697"/>
      <c r="G2" s="697"/>
      <c r="H2" s="298"/>
      <c r="I2" s="298"/>
      <c r="J2" s="298"/>
      <c r="K2" s="298"/>
      <c r="L2" s="302"/>
      <c r="M2" s="302"/>
      <c r="N2" s="302"/>
      <c r="O2" s="302"/>
      <c r="P2" s="298"/>
      <c r="Q2" s="298"/>
      <c r="R2" s="804"/>
      <c r="S2" s="804"/>
      <c r="T2" s="804"/>
      <c r="U2" s="804"/>
      <c r="V2" s="299"/>
      <c r="W2" s="299"/>
      <c r="X2" s="299"/>
      <c r="Y2" s="305"/>
    </row>
    <row r="3" spans="1:25" ht="6.75" customHeight="1">
      <c r="A3" s="1577" t="s">
        <v>1882</v>
      </c>
      <c r="B3" s="1578"/>
      <c r="C3" s="1578"/>
      <c r="D3" s="1578"/>
      <c r="E3" s="1578"/>
      <c r="F3" s="1578"/>
      <c r="G3" s="1578"/>
      <c r="H3" s="1578"/>
      <c r="I3" s="1578"/>
      <c r="J3" s="1578"/>
      <c r="K3" s="1578"/>
      <c r="L3" s="1578"/>
      <c r="M3" s="805"/>
      <c r="N3" s="542"/>
      <c r="O3" s="542"/>
      <c r="P3" s="698"/>
      <c r="Q3" s="698"/>
      <c r="R3" s="698"/>
      <c r="S3" s="698"/>
      <c r="T3" s="698"/>
      <c r="U3" s="698"/>
      <c r="V3" s="544"/>
      <c r="W3" s="544"/>
      <c r="X3" s="544"/>
      <c r="Y3" s="545"/>
    </row>
    <row r="4" spans="1:25" s="306" customFormat="1" ht="18" customHeight="1">
      <c r="A4" s="1578"/>
      <c r="B4" s="1578"/>
      <c r="C4" s="1578"/>
      <c r="D4" s="1578"/>
      <c r="E4" s="1578"/>
      <c r="F4" s="1578"/>
      <c r="G4" s="1578"/>
      <c r="H4" s="1578"/>
      <c r="I4" s="1578"/>
      <c r="J4" s="1578"/>
      <c r="K4" s="1578"/>
      <c r="L4" s="1578"/>
      <c r="M4" s="805"/>
      <c r="N4" s="549"/>
      <c r="O4" s="549"/>
      <c r="P4" s="806"/>
      <c r="Q4" s="806"/>
      <c r="R4" s="806"/>
      <c r="S4" s="806"/>
      <c r="T4" s="806"/>
      <c r="U4" s="806"/>
      <c r="V4" s="551"/>
      <c r="W4" s="551"/>
      <c r="X4" s="551"/>
      <c r="Y4" s="547"/>
    </row>
    <row r="5" spans="1:25" s="811" customFormat="1" ht="15.95" customHeight="1" thickBot="1">
      <c r="A5" s="807"/>
      <c r="B5" s="808"/>
      <c r="C5" s="1579"/>
      <c r="D5" s="1579"/>
      <c r="E5" s="1579"/>
      <c r="F5" s="1579"/>
      <c r="G5" s="1579"/>
      <c r="H5" s="1579"/>
      <c r="I5" s="1579"/>
      <c r="J5" s="1579"/>
      <c r="K5" s="1579"/>
      <c r="L5" s="1579"/>
      <c r="M5" s="809"/>
      <c r="N5" s="810"/>
      <c r="O5" s="810"/>
      <c r="P5" s="1580"/>
      <c r="Q5" s="1580"/>
      <c r="R5" s="1580"/>
      <c r="S5" s="1580"/>
      <c r="T5" s="1580"/>
      <c r="U5" s="1580"/>
      <c r="V5" s="1580"/>
      <c r="W5" s="1580"/>
      <c r="X5" s="808"/>
      <c r="Y5" s="810"/>
    </row>
    <row r="6" spans="1:25" s="308" customFormat="1" ht="12.75" customHeight="1">
      <c r="A6" s="1506" t="s">
        <v>163</v>
      </c>
      <c r="B6" s="1506"/>
      <c r="C6" s="1506"/>
      <c r="D6" s="1506"/>
      <c r="E6" s="711"/>
      <c r="F6" s="1571" t="s">
        <v>2033</v>
      </c>
      <c r="G6" s="1572"/>
      <c r="H6" s="1507"/>
      <c r="I6" s="1507"/>
      <c r="J6" s="1507"/>
      <c r="K6" s="1507"/>
      <c r="L6" s="1507"/>
      <c r="M6" s="812"/>
      <c r="N6" s="1572" t="s">
        <v>2003</v>
      </c>
      <c r="O6" s="1572"/>
      <c r="P6" s="1572"/>
      <c r="Q6" s="1572"/>
      <c r="R6" s="1572"/>
      <c r="S6" s="1572"/>
      <c r="T6" s="1572"/>
      <c r="U6" s="1581"/>
      <c r="V6" s="656" t="s">
        <v>167</v>
      </c>
      <c r="W6" s="657"/>
      <c r="X6" s="657"/>
      <c r="Y6" s="657"/>
    </row>
    <row r="7" spans="1:25" s="308" customFormat="1" ht="9" customHeight="1">
      <c r="A7" s="658"/>
      <c r="B7" s="1503" t="s">
        <v>11</v>
      </c>
      <c r="C7" s="1503"/>
      <c r="D7" s="1503"/>
      <c r="E7" s="712"/>
      <c r="F7" s="1573"/>
      <c r="G7" s="1574"/>
      <c r="H7" s="1574"/>
      <c r="I7" s="1574"/>
      <c r="J7" s="1574"/>
      <c r="K7" s="1574"/>
      <c r="L7" s="1574"/>
      <c r="M7" s="813"/>
      <c r="N7" s="1582"/>
      <c r="O7" s="1582"/>
      <c r="P7" s="1582"/>
      <c r="Q7" s="1582"/>
      <c r="R7" s="1582"/>
      <c r="S7" s="1582"/>
      <c r="T7" s="1582"/>
      <c r="U7" s="1583"/>
      <c r="V7" s="664" t="s">
        <v>169</v>
      </c>
      <c r="W7" s="665"/>
      <c r="X7" s="665"/>
      <c r="Y7" s="665"/>
    </row>
    <row r="8" spans="1:25" s="308" customFormat="1" ht="11.25" customHeight="1">
      <c r="A8" s="666"/>
      <c r="B8" s="667"/>
      <c r="C8" s="667"/>
      <c r="D8" s="667"/>
      <c r="E8" s="667"/>
      <c r="F8" s="1573"/>
      <c r="G8" s="1574"/>
      <c r="H8" s="1574"/>
      <c r="I8" s="1574"/>
      <c r="J8" s="1574"/>
      <c r="K8" s="1574"/>
      <c r="L8" s="1574"/>
      <c r="M8" s="813"/>
      <c r="N8" s="1582"/>
      <c r="O8" s="1582"/>
      <c r="P8" s="1582"/>
      <c r="Q8" s="1582"/>
      <c r="R8" s="1582"/>
      <c r="S8" s="1582"/>
      <c r="T8" s="1582"/>
      <c r="U8" s="1583"/>
      <c r="V8" s="673"/>
      <c r="W8" s="667"/>
      <c r="X8" s="667"/>
      <c r="Y8" s="667"/>
    </row>
    <row r="9" spans="1:25" s="308" customFormat="1" ht="9" customHeight="1">
      <c r="A9" s="674"/>
      <c r="B9" s="675"/>
      <c r="C9" s="675"/>
      <c r="D9" s="675"/>
      <c r="E9" s="675"/>
      <c r="F9" s="1575"/>
      <c r="G9" s="1576"/>
      <c r="H9" s="1576"/>
      <c r="I9" s="1576"/>
      <c r="J9" s="1576"/>
      <c r="K9" s="1576"/>
      <c r="L9" s="1576"/>
      <c r="M9" s="814"/>
      <c r="N9" s="1584"/>
      <c r="O9" s="1584"/>
      <c r="P9" s="1584"/>
      <c r="Q9" s="1584"/>
      <c r="R9" s="1584"/>
      <c r="S9" s="1584"/>
      <c r="T9" s="1584"/>
      <c r="U9" s="1585"/>
      <c r="V9" s="681"/>
      <c r="W9" s="675"/>
      <c r="X9" s="675"/>
      <c r="Y9" s="675"/>
    </row>
    <row r="10" spans="1:25" s="308" customFormat="1" ht="11.25" customHeight="1">
      <c r="A10" s="1499"/>
      <c r="B10" s="1499"/>
      <c r="C10" s="682"/>
      <c r="D10" s="682"/>
      <c r="E10" s="682"/>
      <c r="F10" s="1586" t="s">
        <v>1831</v>
      </c>
      <c r="G10" s="1587"/>
      <c r="H10" s="1586" t="s">
        <v>1696</v>
      </c>
      <c r="I10" s="1587"/>
      <c r="J10" s="1586" t="s">
        <v>1697</v>
      </c>
      <c r="K10" s="1587"/>
      <c r="L10" s="1586" t="s">
        <v>1698</v>
      </c>
      <c r="M10" s="1590"/>
      <c r="N10" s="1590" t="s">
        <v>1831</v>
      </c>
      <c r="O10" s="1587"/>
      <c r="P10" s="1586" t="s">
        <v>1696</v>
      </c>
      <c r="Q10" s="1587"/>
      <c r="R10" s="1586" t="s">
        <v>1697</v>
      </c>
      <c r="S10" s="1587"/>
      <c r="T10" s="1586" t="s">
        <v>1698</v>
      </c>
      <c r="U10" s="1590"/>
      <c r="V10" s="688"/>
      <c r="W10" s="682"/>
      <c r="X10" s="682"/>
      <c r="Y10" s="682"/>
    </row>
    <row r="11" spans="1:25" s="308" customFormat="1" ht="18" customHeight="1">
      <c r="A11" s="1594" t="s">
        <v>899</v>
      </c>
      <c r="B11" s="1595"/>
      <c r="C11" s="1595"/>
      <c r="D11" s="1595"/>
      <c r="E11" s="682"/>
      <c r="F11" s="1588"/>
      <c r="G11" s="1589"/>
      <c r="H11" s="1588"/>
      <c r="I11" s="1589"/>
      <c r="J11" s="1588"/>
      <c r="K11" s="1589"/>
      <c r="L11" s="1591"/>
      <c r="M11" s="1592"/>
      <c r="N11" s="1592"/>
      <c r="O11" s="1593"/>
      <c r="P11" s="1588"/>
      <c r="Q11" s="1589"/>
      <c r="R11" s="1588"/>
      <c r="S11" s="1589"/>
      <c r="T11" s="1591"/>
      <c r="U11" s="1592"/>
      <c r="V11" s="1567" t="s">
        <v>900</v>
      </c>
      <c r="W11" s="1568"/>
      <c r="X11" s="1568"/>
      <c r="Y11" s="1568"/>
    </row>
    <row r="12" spans="1:25" s="309" customFormat="1" ht="18" customHeight="1">
      <c r="A12" s="1596"/>
      <c r="B12" s="1596"/>
      <c r="C12" s="1596"/>
      <c r="D12" s="1596"/>
      <c r="E12" s="713"/>
      <c r="F12" s="815">
        <f>'16'!F10</f>
        <v>41487</v>
      </c>
      <c r="G12" s="816">
        <f>'16'!G10</f>
        <v>41456</v>
      </c>
      <c r="H12" s="815">
        <f>F12</f>
        <v>41487</v>
      </c>
      <c r="I12" s="816">
        <f>G12</f>
        <v>41456</v>
      </c>
      <c r="J12" s="815">
        <f t="shared" ref="J12:M12" si="0">H12</f>
        <v>41487</v>
      </c>
      <c r="K12" s="817">
        <f t="shared" si="0"/>
        <v>41456</v>
      </c>
      <c r="L12" s="815">
        <f t="shared" si="0"/>
        <v>41487</v>
      </c>
      <c r="M12" s="817">
        <f t="shared" si="0"/>
        <v>41456</v>
      </c>
      <c r="N12" s="818">
        <f t="shared" ref="N12" si="1">L12</f>
        <v>41487</v>
      </c>
      <c r="O12" s="816">
        <f t="shared" ref="O12" si="2">M12</f>
        <v>41456</v>
      </c>
      <c r="P12" s="815">
        <f t="shared" ref="P12" si="3">N12</f>
        <v>41487</v>
      </c>
      <c r="Q12" s="816">
        <f t="shared" ref="Q12" si="4">O12</f>
        <v>41456</v>
      </c>
      <c r="R12" s="815">
        <f t="shared" ref="R12" si="5">P12</f>
        <v>41487</v>
      </c>
      <c r="S12" s="817">
        <f t="shared" ref="S12" si="6">Q12</f>
        <v>41456</v>
      </c>
      <c r="T12" s="815">
        <f t="shared" ref="T12" si="7">R12</f>
        <v>41487</v>
      </c>
      <c r="U12" s="817">
        <f t="shared" ref="U12" si="8">S12</f>
        <v>41456</v>
      </c>
      <c r="V12" s="1569"/>
      <c r="W12" s="1570"/>
      <c r="X12" s="1570"/>
      <c r="Y12" s="1570"/>
    </row>
    <row r="13" spans="1:25" s="310" customFormat="1" ht="13.7" customHeight="1">
      <c r="A13" s="1459" t="s">
        <v>845</v>
      </c>
      <c r="B13" s="1459"/>
      <c r="C13" s="1459"/>
      <c r="D13" s="1459"/>
      <c r="E13" s="714">
        <v>1</v>
      </c>
      <c r="F13" s="261">
        <f>INDEX(수급동향!$2:$42,MATCH('17'!$E13,수급동향!$D$2:$D$42,0),MATCH('17'!F$12,수급동향!$1:$1,0))</f>
        <v>89.563562415267498</v>
      </c>
      <c r="G13" s="760">
        <f>INDEX(수급동향!$2:$42,MATCH('17'!$E13,수급동향!$D$2:$D$42,0),MATCH('17'!G$12,수급동향!$1:$1,0))</f>
        <v>90.413494629262701</v>
      </c>
      <c r="H13" s="277">
        <f>INDEX(수급동향!$43:$83,MATCH('17'!$E13,수급동향!$D$43:$D$83,0),MATCH('17'!H$12,수급동향!$1:$1,0))</f>
        <v>89.289205418237671</v>
      </c>
      <c r="I13" s="766">
        <f>INDEX(수급동향!$43:$83,MATCH('17'!$E13,수급동향!$D$43:$D$83,0),MATCH('17'!I$12,수급동향!$1:$1,0))</f>
        <v>90.064236838430389</v>
      </c>
      <c r="J13" s="277">
        <f>INDEX(수급동향!$84:$124,MATCH('17'!$E13,수급동향!$D$84:$D$124,0),MATCH('17'!J$12,수급동향!$1:$1,0))</f>
        <v>87.958412098298666</v>
      </c>
      <c r="K13" s="766">
        <f>INDEX(수급동향!$84:$124,MATCH('17'!$E13,수급동향!$D$84:$D$124,0),MATCH('17'!K$12,수급동향!$1:$1,0))</f>
        <v>89.168241965973536</v>
      </c>
      <c r="L13" s="277">
        <f>INDEX(수급동향!$125:$165,MATCH('17'!$E13,수급동향!$D$125:$D$165,0),MATCH('17'!L$12,수급동향!$1:$1,0))</f>
        <v>93.260967887833559</v>
      </c>
      <c r="M13" s="255">
        <f>INDEX(수급동향!$125:$165,MATCH('17'!$E13,수급동향!$D$125:$D$165,0),MATCH('17'!M$12,수급동향!$1:$1,0))</f>
        <v>94.16553595658074</v>
      </c>
      <c r="N13" s="266">
        <f>INDEX(수급동향!$330:$370,MATCH('17'!$E13,수급동향!$D$330:$D$370,0),MATCH('17'!N$12,수급동향!$1:$1,0))</f>
        <v>109.0572531025133</v>
      </c>
      <c r="O13" s="760">
        <f>INDEX(수급동향!$330:$370,MATCH('17'!$E13,수급동향!$D$330:$D$370,0),MATCH('17'!O$12,수급동향!$1:$1,0))</f>
        <v>107.18270935446866</v>
      </c>
      <c r="P13" s="278">
        <f>INDEX(수급동향!$371:$411,MATCH('17'!$E13,수급동향!$D$371:$D$411,0),MATCH('17'!P$12,수급동향!$1:$1,0))</f>
        <v>110.54322022063957</v>
      </c>
      <c r="Q13" s="766">
        <f>INDEX(수급동향!$371:$411,MATCH('17'!$E13,수급동향!$D$371:$D$441,0),MATCH('17'!Q$12,수급동향!$1:$1,0))</f>
        <v>108.42061164641811</v>
      </c>
      <c r="R13" s="277">
        <f>INDEX(수급동향!$412:$452,MATCH('17'!$E13,수급동향!$D$412:$D$452,0),MATCH('17'!R$12,수급동향!$1:$1,0))</f>
        <v>107.06994328922495</v>
      </c>
      <c r="S13" s="766">
        <f>INDEX(수급동향!$412:$452,MATCH('17'!$E13,수급동향!$D$412:$D$452,0),MATCH('17'!S$12,수급동향!$1:$1,0))</f>
        <v>105.97353497164461</v>
      </c>
      <c r="T13" s="277">
        <f>INDEX(수급동향!$453:$493,MATCH('17'!$E13,수급동향!$D$453:$D$493,0),MATCH('17'!T$12,수급동향!$1:$1,0))</f>
        <v>101.80913613749435</v>
      </c>
      <c r="U13" s="255">
        <f>INDEX(수급동향!$453:$493,MATCH('17'!$E13,수급동향!$D$453:$D$493,0),MATCH('17'!U$12,수급동향!$1:$1,0))</f>
        <v>100.61058344640435</v>
      </c>
      <c r="V13" s="1423" t="s">
        <v>861</v>
      </c>
      <c r="W13" s="1424"/>
      <c r="X13" s="1424"/>
      <c r="Y13" s="1424"/>
    </row>
    <row r="14" spans="1:25" s="310" customFormat="1" ht="13.7" customHeight="1">
      <c r="A14" s="1460" t="s">
        <v>846</v>
      </c>
      <c r="B14" s="1460"/>
      <c r="C14" s="1460"/>
      <c r="D14" s="1460"/>
      <c r="E14" s="720">
        <v>2</v>
      </c>
      <c r="F14" s="261">
        <f>INDEX(수급동향!$2:$42,MATCH('17'!$E14,수급동향!$D$2:$D$42,0),MATCH('17'!F$12,수급동향!$1:$1,0))</f>
        <v>79.651231294921644</v>
      </c>
      <c r="G14" s="760">
        <f>INDEX(수급동향!$2:$42,MATCH('17'!$E14,수급동향!$D$2:$D$42,0),MATCH('17'!G$12,수급동향!$1:$1,0))</f>
        <v>80.805938494167549</v>
      </c>
      <c r="H14" s="261">
        <f>INDEX(수급동향!$43:$83,MATCH('17'!$E14,수급동향!$D$43:$D$83,0),MATCH('17'!H$12,수급동향!$1:$1,0))</f>
        <v>79.036872218690391</v>
      </c>
      <c r="I14" s="760">
        <f>INDEX(수급동향!$43:$83,MATCH('17'!$E14,수급동향!$D$43:$D$83,0),MATCH('17'!I$12,수급동향!$1:$1,0))</f>
        <v>80.403687221869035</v>
      </c>
      <c r="J14" s="261">
        <f>INDEX(수급동향!$84:$124,MATCH('17'!$E14,수급동향!$D$84:$D$124,0),MATCH('17'!J$12,수급동향!$1:$1,0))</f>
        <v>80.319843342036563</v>
      </c>
      <c r="K14" s="760">
        <f>INDEX(수급동향!$84:$124,MATCH('17'!$E14,수급동향!$D$84:$D$124,0),MATCH('17'!K$12,수급동향!$1:$1,0))</f>
        <v>81.233681462140993</v>
      </c>
      <c r="L14" s="261">
        <f>INDEX(수급동향!$125:$165,MATCH('17'!$E14,수급동향!$D$125:$D$165,0),MATCH('17'!L$12,수급동향!$1:$1,0))</f>
        <v>83.9366515837104</v>
      </c>
      <c r="M14" s="262">
        <f>INDEX(수급동향!$125:$165,MATCH('17'!$E14,수급동향!$D$125:$D$165,0),MATCH('17'!M$12,수급동향!$1:$1,0))</f>
        <v>83.634992458521879</v>
      </c>
      <c r="N14" s="266">
        <f>INDEX(수급동향!$330:$370,MATCH('17'!$E14,수급동향!$D$330:$D$370,0),MATCH('17'!N$12,수급동향!$1:$1,0))</f>
        <v>112.64875692235184</v>
      </c>
      <c r="O14" s="760">
        <f>INDEX(수급동향!$330:$370,MATCH('17'!$E14,수급동향!$D$330:$D$370,0),MATCH('17'!O$12,수급동향!$1:$1,0))</f>
        <v>108.06527630493696</v>
      </c>
      <c r="P14" s="266">
        <f>INDEX(수급동향!$371:$411,MATCH('17'!$E14,수급동향!$D$371:$D$411,0),MATCH('17'!P$12,수급동향!$1:$1,0))</f>
        <v>114.16083916083916</v>
      </c>
      <c r="Q14" s="760">
        <f>INDEX(수급동향!$371:$411,MATCH('17'!$E14,수급동향!$D$371:$D$441,0),MATCH('17'!Q$12,수급동향!$1:$1,0))</f>
        <v>108.69357914812461</v>
      </c>
      <c r="R14" s="261">
        <f>INDEX(수급동향!$412:$452,MATCH('17'!$E14,수급동향!$D$412:$D$452,0),MATCH('17'!R$12,수급동향!$1:$1,0))</f>
        <v>109.30156657963447</v>
      </c>
      <c r="S14" s="760">
        <f>INDEX(수급동향!$412:$452,MATCH('17'!$E14,수급동향!$D$412:$D$452,0),MATCH('17'!S$12,수급동향!$1:$1,0))</f>
        <v>107.40861618798955</v>
      </c>
      <c r="T14" s="261">
        <f>INDEX(수급동향!$453:$493,MATCH('17'!$E14,수급동향!$D$453:$D$493,0),MATCH('17'!T$12,수급동향!$1:$1,0))</f>
        <v>106.03318250377073</v>
      </c>
      <c r="U14" s="262">
        <f>INDEX(수급동향!$453:$493,MATCH('17'!$E14,수급동향!$D$453:$D$493,0),MATCH('17'!U$12,수급동향!$1:$1,0))</f>
        <v>103.61990950226244</v>
      </c>
      <c r="V14" s="1423" t="s">
        <v>862</v>
      </c>
      <c r="W14" s="1424"/>
      <c r="X14" s="1424"/>
      <c r="Y14" s="1424"/>
    </row>
    <row r="15" spans="1:25" s="310" customFormat="1" ht="13.7" customHeight="1">
      <c r="A15" s="1460" t="s">
        <v>1373</v>
      </c>
      <c r="B15" s="1460"/>
      <c r="C15" s="1460"/>
      <c r="D15" s="1460"/>
      <c r="E15" s="714">
        <v>3</v>
      </c>
      <c r="F15" s="261">
        <f>INDEX(수급동향!$2:$42,MATCH('17'!$E15,수급동향!$D$2:$D$42,0),MATCH('17'!F$12,수급동향!$1:$1,0))</f>
        <v>97.432419792348711</v>
      </c>
      <c r="G15" s="760">
        <f>INDEX(수급동향!$2:$42,MATCH('17'!$E15,수급동향!$D$2:$D$42,0),MATCH('17'!G$12,수급동향!$1:$1,0))</f>
        <v>98.040407819661397</v>
      </c>
      <c r="H15" s="261">
        <f>INDEX(수급동향!$43:$83,MATCH('17'!$E15,수급동향!$D$43:$D$83,0),MATCH('17'!H$12,수급동향!$1:$1,0))</f>
        <v>97.322540473225402</v>
      </c>
      <c r="I15" s="760">
        <f>INDEX(수급동향!$43:$83,MATCH('17'!$E15,수급동향!$D$43:$D$83,0),MATCH('17'!I$12,수급동향!$1:$1,0))</f>
        <v>97.633872976338722</v>
      </c>
      <c r="J15" s="261">
        <f>INDEX(수급동향!$84:$124,MATCH('17'!$E15,수급동향!$D$84:$D$124,0),MATCH('17'!J$12,수급동향!$1:$1,0))</f>
        <v>98.472596585804126</v>
      </c>
      <c r="K15" s="760">
        <f>INDEX(수급동향!$84:$124,MATCH('17'!$E15,수급동향!$D$84:$D$124,0),MATCH('17'!K$12,수급동향!$1:$1,0))</f>
        <v>100.08984725965858</v>
      </c>
      <c r="L15" s="261">
        <f>INDEX(수급동향!$125:$165,MATCH('17'!$E15,수급동향!$D$125:$D$165,0),MATCH('17'!L$12,수급동향!$1:$1,0))</f>
        <v>97.254521963824288</v>
      </c>
      <c r="M15" s="262">
        <f>INDEX(수급동향!$125:$165,MATCH('17'!$E15,수급동향!$D$125:$D$165,0),MATCH('17'!M$12,수급동향!$1:$1,0))</f>
        <v>98.675710594315248</v>
      </c>
      <c r="N15" s="266">
        <f>INDEX(수급동향!$330:$370,MATCH('17'!$E15,수급동향!$D$330:$D$370,0),MATCH('17'!N$12,수급동향!$1:$1,0))</f>
        <v>106.20615470956879</v>
      </c>
      <c r="O15" s="760">
        <f>INDEX(수급동향!$330:$370,MATCH('17'!$E15,수급동향!$D$330:$D$370,0),MATCH('17'!O$12,수급동향!$1:$1,0))</f>
        <v>106.48208773734916</v>
      </c>
      <c r="P15" s="266">
        <f>INDEX(수급동향!$371:$411,MATCH('17'!$E15,수급동향!$D$371:$D$411,0),MATCH('17'!P$12,수급동향!$1:$1,0))</f>
        <v>107.70859277708593</v>
      </c>
      <c r="Q15" s="760">
        <f>INDEX(수급동향!$371:$411,MATCH('17'!$E15,수급동향!$D$371:$D$441,0),MATCH('17'!Q$12,수급동향!$1:$1,0))</f>
        <v>108.20672478206724</v>
      </c>
      <c r="R15" s="261">
        <f>INDEX(수급동향!$412:$452,MATCH('17'!$E15,수급동향!$D$412:$D$452,0),MATCH('17'!R$12,수급동향!$1:$1,0))</f>
        <v>103.99820305480682</v>
      </c>
      <c r="S15" s="760">
        <f>INDEX(수급동향!$412:$452,MATCH('17'!$E15,수급동향!$D$412:$D$452,0),MATCH('17'!S$12,수급동향!$1:$1,0))</f>
        <v>103.99820305480682</v>
      </c>
      <c r="T15" s="261">
        <f>INDEX(수급동향!$453:$493,MATCH('17'!$E15,수급동향!$D$453:$D$493,0),MATCH('17'!T$12,수급동향!$1:$1,0))</f>
        <v>100.00000000000001</v>
      </c>
      <c r="U15" s="262">
        <f>INDEX(수급동향!$453:$493,MATCH('17'!$E15,수급동향!$D$453:$D$493,0),MATCH('17'!U$12,수급동향!$1:$1,0))</f>
        <v>99.321705426356601</v>
      </c>
      <c r="V15" s="1423" t="s">
        <v>1375</v>
      </c>
      <c r="W15" s="1424"/>
      <c r="X15" s="1424"/>
      <c r="Y15" s="1424"/>
    </row>
    <row r="16" spans="1:25" s="310" customFormat="1" ht="13.7" customHeight="1">
      <c r="A16" s="1378" t="s">
        <v>1539</v>
      </c>
      <c r="B16" s="1378"/>
      <c r="C16" s="1378"/>
      <c r="D16" s="1378"/>
      <c r="E16" s="720">
        <v>4</v>
      </c>
      <c r="F16" s="261">
        <f>INDEX(수급동향!$2:$42,MATCH('17'!$E16,수급동향!$D$2:$D$42,0),MATCH('17'!F$12,수급동향!$1:$1,0))</f>
        <v>95.193992490613269</v>
      </c>
      <c r="G16" s="760">
        <f>INDEX(수급동향!$2:$42,MATCH('17'!$E16,수급동향!$D$2:$D$42,0),MATCH('17'!G$12,수급동향!$1:$1,0))</f>
        <v>95.35669586983731</v>
      </c>
      <c r="H16" s="261">
        <f>INDEX(수급동향!$43:$83,MATCH('17'!$E16,수급동향!$D$43:$D$83,0),MATCH('17'!H$12,수급동향!$1:$1,0))</f>
        <v>95.172413793103445</v>
      </c>
      <c r="I16" s="760">
        <f>INDEX(수급동향!$43:$83,MATCH('17'!$E16,수급동향!$D$43:$D$83,0),MATCH('17'!I$12,수급동향!$1:$1,0))</f>
        <v>94.984326018808773</v>
      </c>
      <c r="J16" s="261">
        <f>INDEX(수급동향!$84:$124,MATCH('17'!$E16,수급동향!$D$84:$D$124,0),MATCH('17'!J$12,수급동향!$1:$1,0))</f>
        <v>97.183098591549296</v>
      </c>
      <c r="K16" s="760">
        <f>INDEX(수급동향!$84:$124,MATCH('17'!$E16,수급동향!$D$84:$D$124,0),MATCH('17'!K$12,수급동향!$1:$1,0))</f>
        <v>97.887323943661968</v>
      </c>
      <c r="L16" s="261">
        <f>INDEX(수급동향!$125:$165,MATCH('17'!$E16,수급동향!$D$125:$D$165,0),MATCH('17'!L$12,수급동향!$1:$1,0))</f>
        <v>92.20779220779221</v>
      </c>
      <c r="M16" s="262">
        <f>INDEX(수급동향!$125:$165,MATCH('17'!$E16,수급동향!$D$125:$D$165,0),MATCH('17'!M$12,수급동향!$1:$1,0))</f>
        <v>95.129870129870127</v>
      </c>
      <c r="N16" s="266">
        <f>INDEX(수급동향!$330:$370,MATCH('17'!$E16,수급동향!$D$330:$D$370,0),MATCH('17'!N$12,수급동향!$1:$1,0))</f>
        <v>105.73216520650813</v>
      </c>
      <c r="O16" s="760">
        <f>INDEX(수급동향!$330:$370,MATCH('17'!$E16,수급동향!$D$330:$D$370,0),MATCH('17'!O$12,수급동향!$1:$1,0))</f>
        <v>105.90738423028786</v>
      </c>
      <c r="P16" s="266">
        <f>INDEX(수급동향!$371:$411,MATCH('17'!$E16,수급동향!$D$371:$D$411,0),MATCH('17'!P$12,수급동향!$1:$1,0))</f>
        <v>106.83385579937304</v>
      </c>
      <c r="Q16" s="760">
        <f>INDEX(수급동향!$371:$411,MATCH('17'!$E16,수급동향!$D$371:$D$441,0),MATCH('17'!Q$12,수급동향!$1:$1,0))</f>
        <v>107.27272727272727</v>
      </c>
      <c r="R16" s="261">
        <f>INDEX(수급동향!$412:$452,MATCH('17'!$E16,수급동향!$D$412:$D$452,0),MATCH('17'!R$12,수급동향!$1:$1,0))</f>
        <v>103.11871227364186</v>
      </c>
      <c r="S16" s="760">
        <f>INDEX(수급동향!$412:$452,MATCH('17'!$E16,수급동향!$D$412:$D$452,0),MATCH('17'!S$12,수급동향!$1:$1,0))</f>
        <v>102.91750503018109</v>
      </c>
      <c r="T16" s="261">
        <f>INDEX(수급동향!$453:$493,MATCH('17'!$E16,수급동향!$D$453:$D$493,0),MATCH('17'!T$12,수급동향!$1:$1,0))</f>
        <v>98.538961038961034</v>
      </c>
      <c r="U16" s="262">
        <f>INDEX(수급동향!$453:$493,MATCH('17'!$E16,수급동향!$D$453:$D$493,0),MATCH('17'!U$12,수급동향!$1:$1,0))</f>
        <v>96.590909090909093</v>
      </c>
      <c r="V16" s="1406" t="s">
        <v>1553</v>
      </c>
      <c r="W16" s="1407"/>
      <c r="X16" s="1407"/>
      <c r="Y16" s="1407"/>
    </row>
    <row r="17" spans="1:25" s="310" customFormat="1" ht="13.7" customHeight="1">
      <c r="A17" s="1378" t="s">
        <v>1562</v>
      </c>
      <c r="B17" s="1378"/>
      <c r="C17" s="1378"/>
      <c r="D17" s="1378"/>
      <c r="E17" s="714">
        <v>5</v>
      </c>
      <c r="F17" s="261">
        <f>INDEX(수급동향!$2:$42,MATCH('17'!$E17,수급동향!$D$2:$D$42,0),MATCH('17'!F$12,수급동향!$1:$1,0))</f>
        <v>98.715024330900249</v>
      </c>
      <c r="G17" s="760">
        <f>INDEX(수급동향!$2:$42,MATCH('17'!$E17,수급동향!$D$2:$D$42,0),MATCH('17'!G$12,수급동향!$1:$1,0))</f>
        <v>99.589416058394164</v>
      </c>
      <c r="H17" s="261">
        <f>INDEX(수급동향!$43:$83,MATCH('17'!$E17,수급동향!$D$43:$D$83,0),MATCH('17'!H$12,수급동향!$1:$1,0))</f>
        <v>98.741082668904738</v>
      </c>
      <c r="I17" s="760">
        <f>INDEX(수급동향!$43:$83,MATCH('17'!$E17,수급동향!$D$43:$D$83,0),MATCH('17'!I$12,수급동향!$1:$1,0))</f>
        <v>99.370541334452369</v>
      </c>
      <c r="J17" s="261">
        <f>INDEX(수급동향!$84:$124,MATCH('17'!$E17,수급동향!$D$84:$D$124,0),MATCH('17'!J$12,수급동향!$1:$1,0))</f>
        <v>99.075630252100837</v>
      </c>
      <c r="K17" s="760">
        <f>INDEX(수급동향!$84:$124,MATCH('17'!$E17,수급동향!$D$84:$D$124,0),MATCH('17'!K$12,수급동향!$1:$1,0))</f>
        <v>101.5126050420168</v>
      </c>
      <c r="L17" s="261">
        <f>INDEX(수급동향!$125:$165,MATCH('17'!$E17,수급동향!$D$125:$D$165,0),MATCH('17'!L$12,수급동향!$1:$1,0))</f>
        <v>98.436213991769563</v>
      </c>
      <c r="M17" s="262">
        <f>INDEX(수급동향!$125:$165,MATCH('17'!$E17,수급동향!$D$125:$D$165,0),MATCH('17'!M$12,수급동향!$1:$1,0))</f>
        <v>99.506172839506178</v>
      </c>
      <c r="N17" s="266">
        <f>INDEX(수급동향!$330:$370,MATCH('17'!$E17,수급동향!$D$330:$D$370,0),MATCH('17'!N$12,수급동향!$1:$1,0))</f>
        <v>106.59215328467153</v>
      </c>
      <c r="O17" s="760">
        <f>INDEX(수급동향!$330:$370,MATCH('17'!$E17,수급동향!$D$330:$D$370,0),MATCH('17'!O$12,수급동향!$1:$1,0))</f>
        <v>106.88868613138686</v>
      </c>
      <c r="P17" s="266">
        <f>INDEX(수급동향!$371:$411,MATCH('17'!$E17,수급동향!$D$371:$D$411,0),MATCH('17'!P$12,수급동향!$1:$1,0))</f>
        <v>108.43474611833823</v>
      </c>
      <c r="Q17" s="760">
        <f>INDEX(수급동향!$371:$411,MATCH('17'!$E17,수급동향!$D$371:$D$441,0),MATCH('17'!Q$12,수급동향!$1:$1,0))</f>
        <v>108.91733109525808</v>
      </c>
      <c r="R17" s="261">
        <f>INDEX(수급동향!$412:$452,MATCH('17'!$E17,수급동향!$D$412:$D$452,0),MATCH('17'!R$12,수급동향!$1:$1,0))</f>
        <v>104.62184873949579</v>
      </c>
      <c r="S17" s="760">
        <f>INDEX(수급동향!$412:$452,MATCH('17'!$E17,수급동향!$D$412:$D$452,0),MATCH('17'!S$12,수급동향!$1:$1,0))</f>
        <v>104.78991596638654</v>
      </c>
      <c r="T17" s="261">
        <f>INDEX(수급동향!$453:$493,MATCH('17'!$E17,수급동향!$D$453:$D$493,0),MATCH('17'!T$12,수급동향!$1:$1,0))</f>
        <v>100.32921810699588</v>
      </c>
      <c r="U17" s="262">
        <f>INDEX(수급동향!$453:$493,MATCH('17'!$E17,수급동향!$D$453:$D$493,0),MATCH('17'!U$12,수급동향!$1:$1,0))</f>
        <v>99.958847736625529</v>
      </c>
      <c r="V17" s="1406" t="s">
        <v>1830</v>
      </c>
      <c r="W17" s="1407"/>
      <c r="X17" s="1407"/>
      <c r="Y17" s="1407"/>
    </row>
    <row r="18" spans="1:25" s="310" customFormat="1" ht="13.5" customHeight="1">
      <c r="A18" s="1414" t="s">
        <v>173</v>
      </c>
      <c r="B18" s="1414"/>
      <c r="C18" s="1414"/>
      <c r="D18" s="1414"/>
      <c r="E18" s="720">
        <v>6</v>
      </c>
      <c r="F18" s="261">
        <f>INDEX(수급동향!$2:$42,MATCH('17'!$E18,수급동향!$D$2:$D$42,0),MATCH('17'!F$12,수급동향!$1:$1,0))</f>
        <v>76.265614727153178</v>
      </c>
      <c r="G18" s="760">
        <f>INDEX(수급동향!$2:$42,MATCH('17'!$E18,수급동향!$D$2:$D$42,0),MATCH('17'!G$12,수급동향!$1:$1,0))</f>
        <v>76.479289940828409</v>
      </c>
      <c r="H18" s="277">
        <f>INDEX(수급동향!$43:$83,MATCH('17'!$E18,수급동향!$D$43:$D$83,0),MATCH('17'!H$12,수급동향!$1:$1,0))</f>
        <v>76.168652612282315</v>
      </c>
      <c r="I18" s="766">
        <f>INDEX(수급동향!$43:$83,MATCH('17'!$E18,수급동향!$D$43:$D$83,0),MATCH('17'!I$12,수급동향!$1:$1,0))</f>
        <v>76.351970669110926</v>
      </c>
      <c r="J18" s="277">
        <f>INDEX(수급동향!$84:$124,MATCH('17'!$E18,수급동향!$D$84:$D$124,0),MATCH('17'!J$12,수급동향!$1:$1,0))</f>
        <v>74.308943089430898</v>
      </c>
      <c r="K18" s="766">
        <f>INDEX(수급동향!$84:$124,MATCH('17'!$E18,수급동향!$D$84:$D$124,0),MATCH('17'!K$12,수급동향!$1:$1,0))</f>
        <v>74.634146341463421</v>
      </c>
      <c r="L18" s="277">
        <f>INDEX(수급동향!$125:$165,MATCH('17'!$E18,수급동향!$D$125:$D$165,0),MATCH('17'!L$12,수급동향!$1:$1,0))</f>
        <v>82.040816326530617</v>
      </c>
      <c r="M18" s="255">
        <f>INDEX(수급동향!$125:$165,MATCH('17'!$E18,수급동향!$D$125:$D$165,0),MATCH('17'!M$12,수급동향!$1:$1,0))</f>
        <v>82.244897959183675</v>
      </c>
      <c r="N18" s="266">
        <f>INDEX(수급동향!$330:$370,MATCH('17'!$E18,수급동향!$D$330:$D$370,0),MATCH('17'!N$12,수급동향!$1:$1,0))</f>
        <v>116.28862590401052</v>
      </c>
      <c r="O18" s="760">
        <f>INDEX(수급동향!$330:$370,MATCH('17'!$E18,수급동향!$D$330:$D$370,0),MATCH('17'!O$12,수급동향!$1:$1,0))</f>
        <v>112.36028928336621</v>
      </c>
      <c r="P18" s="278">
        <f>INDEX(수급동향!$371:$411,MATCH('17'!$E18,수급동향!$D$371:$D$411,0),MATCH('17'!P$12,수급동향!$1:$1,0))</f>
        <v>117.27772685609533</v>
      </c>
      <c r="Q18" s="766">
        <f>INDEX(수급동향!$371:$411,MATCH('17'!$E18,수급동향!$D$371:$D$441,0),MATCH('17'!Q$12,수급동향!$1:$1,0))</f>
        <v>112.14482126489459</v>
      </c>
      <c r="R18" s="277">
        <f>INDEX(수급동향!$412:$452,MATCH('17'!$E18,수급동향!$D$412:$D$452,0),MATCH('17'!R$12,수급동향!$1:$1,0))</f>
        <v>114.79674796747967</v>
      </c>
      <c r="S18" s="766">
        <f>INDEX(수급동향!$412:$452,MATCH('17'!$E18,수급동향!$D$412:$D$452,0),MATCH('17'!S$12,수급동향!$1:$1,0))</f>
        <v>113.57723577235772</v>
      </c>
      <c r="T18" s="277">
        <f>INDEX(수급동향!$453:$493,MATCH('17'!$E18,수급동향!$D$453:$D$493,0),MATCH('17'!T$12,수급동향!$1:$1,0))</f>
        <v>111.22448979591837</v>
      </c>
      <c r="U18" s="255">
        <f>INDEX(수급동향!$453:$493,MATCH('17'!$E18,수급동향!$D$453:$D$493,0),MATCH('17'!U$12,수급동향!$1:$1,0))</f>
        <v>111.22448979591837</v>
      </c>
      <c r="V18" s="1412" t="s">
        <v>305</v>
      </c>
      <c r="W18" s="1413"/>
      <c r="X18" s="1413"/>
      <c r="Y18" s="1413"/>
    </row>
    <row r="19" spans="1:25" s="310" customFormat="1" ht="13.5" customHeight="1">
      <c r="A19" s="628"/>
      <c r="B19" s="1484" t="s">
        <v>174</v>
      </c>
      <c r="C19" s="1414"/>
      <c r="D19" s="1414"/>
      <c r="E19" s="714">
        <v>7</v>
      </c>
      <c r="F19" s="268">
        <f>INDEX(수급동향!$2:$42,MATCH('17'!$E19,수급동향!$D$2:$D$42,0),MATCH('17'!F$12,수급동향!$1:$1,0))</f>
        <v>76.867995018679949</v>
      </c>
      <c r="G19" s="762">
        <f>INDEX(수급동향!$2:$42,MATCH('17'!$E19,수급동향!$D$2:$D$42,0),MATCH('17'!G$12,수급동향!$1:$1,0))</f>
        <v>76.774595267745951</v>
      </c>
      <c r="H19" s="279">
        <f>INDEX(수급동향!$43:$83,MATCH('17'!$E19,수급동향!$D$43:$D$83,0),MATCH('17'!H$12,수급동향!$1:$1,0))</f>
        <v>78.007181328545784</v>
      </c>
      <c r="I19" s="769">
        <f>INDEX(수급동향!$43:$83,MATCH('17'!$E19,수급동향!$D$43:$D$83,0),MATCH('17'!I$12,수급동향!$1:$1,0))</f>
        <v>77.737881508078985</v>
      </c>
      <c r="J19" s="279">
        <f>INDEX(수급동향!$84:$124,MATCH('17'!$E19,수급동향!$D$84:$D$124,0),MATCH('17'!J$12,수급동향!$1:$1,0))</f>
        <v>71.791044776119406</v>
      </c>
      <c r="K19" s="769">
        <f>INDEX(수급동향!$84:$124,MATCH('17'!$E19,수급동향!$D$84:$D$124,0),MATCH('17'!K$12,수급동향!$1:$1,0))</f>
        <v>72.238805970149258</v>
      </c>
      <c r="L19" s="279">
        <f>INDEX(수급동향!$125:$165,MATCH('17'!$E19,수급동향!$D$125:$D$165,0),MATCH('17'!L$12,수급동향!$1:$1,0))</f>
        <v>79.617834394904449</v>
      </c>
      <c r="M19" s="269">
        <f>INDEX(수급동향!$125:$165,MATCH('17'!$E19,수급동향!$D$125:$D$165,0),MATCH('17'!M$12,수급동향!$1:$1,0))</f>
        <v>79.617834394904449</v>
      </c>
      <c r="N19" s="273">
        <f>INDEX(수급동향!$330:$370,MATCH('17'!$E19,수급동향!$D$330:$D$370,0),MATCH('17'!N$12,수급동향!$1:$1,0))</f>
        <v>118.96014943960149</v>
      </c>
      <c r="O19" s="762">
        <f>INDEX(수급동향!$330:$370,MATCH('17'!$E19,수급동향!$D$330:$D$370,0),MATCH('17'!O$12,수급동향!$1:$1,0))</f>
        <v>116.22042341220424</v>
      </c>
      <c r="P19" s="280">
        <f>INDEX(수급동향!$371:$411,MATCH('17'!$E19,수급동향!$D$371:$D$411,0),MATCH('17'!P$12,수급동향!$1:$1,0))</f>
        <v>118.13285457809695</v>
      </c>
      <c r="Q19" s="769">
        <f>INDEX(수급동향!$371:$411,MATCH('17'!$E19,수급동향!$D$371:$D$441,0),MATCH('17'!Q$12,수급동향!$1:$1,0))</f>
        <v>114.45242369838421</v>
      </c>
      <c r="R19" s="279">
        <f>INDEX(수급동향!$412:$452,MATCH('17'!$E19,수급동향!$D$412:$D$452,0),MATCH('17'!R$12,수급동향!$1:$1,0))</f>
        <v>121.19402985074626</v>
      </c>
      <c r="S19" s="769">
        <f>INDEX(수급동향!$412:$452,MATCH('17'!$E19,수급동향!$D$412:$D$452,0),MATCH('17'!S$12,수급동향!$1:$1,0))</f>
        <v>120.29850746268656</v>
      </c>
      <c r="T19" s="279">
        <f>INDEX(수급동향!$453:$493,MATCH('17'!$E19,수급동향!$D$453:$D$493,0),MATCH('17'!T$12,수급동향!$1:$1,0))</f>
        <v>120.06369426751593</v>
      </c>
      <c r="U19" s="269">
        <f>INDEX(수급동향!$453:$493,MATCH('17'!$E19,수급동향!$D$453:$D$493,0),MATCH('17'!U$12,수급동향!$1:$1,0))</f>
        <v>120.06369426751593</v>
      </c>
      <c r="V19" s="1412" t="s">
        <v>275</v>
      </c>
      <c r="W19" s="1413"/>
      <c r="X19" s="1444"/>
      <c r="Y19" s="629"/>
    </row>
    <row r="20" spans="1:25" s="310" customFormat="1" ht="11.25" customHeight="1">
      <c r="A20" s="630"/>
      <c r="B20" s="631"/>
      <c r="C20" s="1451" t="s">
        <v>178</v>
      </c>
      <c r="D20" s="1452"/>
      <c r="E20" s="720">
        <v>8</v>
      </c>
      <c r="F20" s="275">
        <f>INDEX(수급동향!$2:$42,MATCH('17'!$E20,수급동향!$D$2:$D$42,0),MATCH('17'!F$12,수급동향!$1:$1,0))</f>
        <v>62.962962962962962</v>
      </c>
      <c r="G20" s="764">
        <f>INDEX(수급동향!$2:$42,MATCH('17'!$E20,수급동향!$D$2:$D$42,0),MATCH('17'!G$12,수급동향!$1:$1,0))</f>
        <v>62.962962962962962</v>
      </c>
      <c r="H20" s="277">
        <f>INDEX(수급동향!$43:$83,MATCH('17'!$E20,수급동향!$D$43:$D$83,0),MATCH('17'!H$12,수급동향!$1:$1,0))</f>
        <v>62.121212121212125</v>
      </c>
      <c r="I20" s="766">
        <f>INDEX(수급동향!$43:$83,MATCH('17'!$E20,수급동향!$D$43:$D$83,0),MATCH('17'!I$12,수급동향!$1:$1,0))</f>
        <v>62.121212121212125</v>
      </c>
      <c r="J20" s="277">
        <f>INDEX(수급동향!$84:$124,MATCH('17'!$E20,수급동향!$D$84:$D$124,0),MATCH('17'!J$12,수급동향!$1:$1,0))</f>
        <v>57.692307692307693</v>
      </c>
      <c r="K20" s="766">
        <f>INDEX(수급동향!$84:$124,MATCH('17'!$E20,수급동향!$D$84:$D$124,0),MATCH('17'!K$12,수급동향!$1:$1,0))</f>
        <v>57.692307692307693</v>
      </c>
      <c r="L20" s="277">
        <f>INDEX(수급동향!$125:$165,MATCH('17'!$E20,수급동향!$D$125:$D$165,0),MATCH('17'!L$12,수급동향!$1:$1,0))</f>
        <v>81.428571428571431</v>
      </c>
      <c r="M20" s="255">
        <f>INDEX(수급동향!$125:$165,MATCH('17'!$E20,수급동향!$D$125:$D$165,0),MATCH('17'!M$12,수급동향!$1:$1,0))</f>
        <v>81.428571428571431</v>
      </c>
      <c r="N20" s="276">
        <f>INDEX(수급동향!$330:$370,MATCH('17'!$E20,수급동향!$D$330:$D$370,0),MATCH('17'!N$12,수급동향!$1:$1,0))</f>
        <v>134.72222222222223</v>
      </c>
      <c r="O20" s="764">
        <f>INDEX(수급동향!$330:$370,MATCH('17'!$E20,수급동향!$D$330:$D$370,0),MATCH('17'!O$12,수급동향!$1:$1,0))</f>
        <v>135.03086419753086</v>
      </c>
      <c r="P20" s="278">
        <f>INDEX(수급동향!$371:$411,MATCH('17'!$E20,수급동향!$D$371:$D$411,0),MATCH('17'!P$12,수급동향!$1:$1,0))</f>
        <v>134.34343434343435</v>
      </c>
      <c r="Q20" s="766">
        <f>INDEX(수급동향!$371:$411,MATCH('17'!$E20,수급동향!$D$371:$D$441,0),MATCH('17'!Q$12,수급동향!$1:$1,0))</f>
        <v>134.84848484848484</v>
      </c>
      <c r="R20" s="277">
        <f>INDEX(수급동향!$412:$452,MATCH('17'!$E20,수급동향!$D$412:$D$452,0),MATCH('17'!R$12,수급동향!$1:$1,0))</f>
        <v>141.20879120879121</v>
      </c>
      <c r="S20" s="766">
        <f>INDEX(수급동향!$412:$452,MATCH('17'!$E20,수급동향!$D$412:$D$452,0),MATCH('17'!S$12,수급동향!$1:$1,0))</f>
        <v>141.20879120879121</v>
      </c>
      <c r="T20" s="277">
        <f>INDEX(수급동향!$453:$493,MATCH('17'!$E20,수급동향!$D$453:$D$493,0),MATCH('17'!T$12,수급동향!$1:$1,0))</f>
        <v>120</v>
      </c>
      <c r="U20" s="255">
        <f>INDEX(수급동향!$453:$493,MATCH('17'!$E20,수급동향!$D$453:$D$493,0),MATCH('17'!U$12,수급동향!$1:$1,0))</f>
        <v>120</v>
      </c>
      <c r="V20" s="1491" t="s">
        <v>300</v>
      </c>
      <c r="W20" s="1428"/>
      <c r="X20" s="632"/>
      <c r="Y20" s="633"/>
    </row>
    <row r="21" spans="1:25" s="310" customFormat="1" ht="11.25" customHeight="1">
      <c r="A21" s="630"/>
      <c r="B21" s="631"/>
      <c r="C21" s="1453" t="s">
        <v>179</v>
      </c>
      <c r="D21" s="1454"/>
      <c r="E21" s="714">
        <v>9</v>
      </c>
      <c r="F21" s="277">
        <f>INDEX(수급동향!$2:$42,MATCH('17'!$E21,수급동향!$D$2:$D$42,0),MATCH('17'!F$12,수급동향!$1:$1,0))</f>
        <v>88.129899216125423</v>
      </c>
      <c r="G21" s="766">
        <f>INDEX(수급동향!$2:$42,MATCH('17'!$E21,수급동향!$D$2:$D$42,0),MATCH('17'!G$12,수급동향!$1:$1,0))</f>
        <v>87.625979843225082</v>
      </c>
      <c r="H21" s="277">
        <f>INDEX(수급동향!$43:$83,MATCH('17'!$E21,수급동향!$D$43:$D$83,0),MATCH('17'!H$12,수급동향!$1:$1,0))</f>
        <v>88.226744186046503</v>
      </c>
      <c r="I21" s="766">
        <f>INDEX(수급동향!$43:$83,MATCH('17'!$E21,수급동향!$D$43:$D$83,0),MATCH('17'!I$12,수급동향!$1:$1,0))</f>
        <v>87.354651162790702</v>
      </c>
      <c r="J21" s="277">
        <f>INDEX(수급동향!$84:$124,MATCH('17'!$E21,수급동향!$D$84:$D$124,0),MATCH('17'!J$12,수급동향!$1:$1,0))</f>
        <v>87.671232876712324</v>
      </c>
      <c r="K21" s="766">
        <f>INDEX(수급동향!$84:$124,MATCH('17'!$E21,수급동향!$D$84:$D$124,0),MATCH('17'!K$12,수급동향!$1:$1,0))</f>
        <v>88.698630136986296</v>
      </c>
      <c r="L21" s="277">
        <f>INDEX(수급동향!$125:$165,MATCH('17'!$E21,수급동향!$D$125:$D$165,0),MATCH('17'!L$12,수급동향!$1:$1,0))</f>
        <v>88.13559322033899</v>
      </c>
      <c r="M21" s="255">
        <f>INDEX(수급동향!$125:$165,MATCH('17'!$E21,수급동향!$D$125:$D$165,0),MATCH('17'!M$12,수급동향!$1:$1,0))</f>
        <v>88.13559322033899</v>
      </c>
      <c r="N21" s="278">
        <f>INDEX(수급동향!$330:$370,MATCH('17'!$E21,수급동향!$D$330:$D$370,0),MATCH('17'!N$12,수급동향!$1:$1,0))</f>
        <v>108.84658454647256</v>
      </c>
      <c r="O21" s="766">
        <f>INDEX(수급동향!$330:$370,MATCH('17'!$E21,수급동향!$D$330:$D$370,0),MATCH('17'!O$12,수급동향!$1:$1,0))</f>
        <v>103.91937290033594</v>
      </c>
      <c r="P21" s="278">
        <f>INDEX(수급동향!$371:$411,MATCH('17'!$E21,수급동향!$D$371:$D$411,0),MATCH('17'!P$12,수급동향!$1:$1,0))</f>
        <v>108.86627906976743</v>
      </c>
      <c r="Q21" s="766">
        <f>INDEX(수급동향!$371:$411,MATCH('17'!$E21,수급동향!$D$371:$D$441,0),MATCH('17'!Q$12,수급동향!$1:$1,0))</f>
        <v>102.90697674418604</v>
      </c>
      <c r="R21" s="277">
        <f>INDEX(수급동향!$412:$452,MATCH('17'!$E21,수급동향!$D$412:$D$452,0),MATCH('17'!R$12,수급동향!$1:$1,0))</f>
        <v>108.21917808219177</v>
      </c>
      <c r="S21" s="766">
        <f>INDEX(수급동향!$412:$452,MATCH('17'!$E21,수급동향!$D$412:$D$452,0),MATCH('17'!S$12,수급동향!$1:$1,0))</f>
        <v>106.16438356164383</v>
      </c>
      <c r="T21" s="277">
        <f>INDEX(수급동향!$453:$493,MATCH('17'!$E21,수급동향!$D$453:$D$493,0),MATCH('17'!T$12,수급동향!$1:$1,0))</f>
        <v>110.16949152542372</v>
      </c>
      <c r="U21" s="255">
        <f>INDEX(수급동향!$453:$493,MATCH('17'!$E21,수급동향!$D$453:$D$493,0),MATCH('17'!U$12,수급동향!$1:$1,0))</f>
        <v>110.16949152542372</v>
      </c>
      <c r="V21" s="1489" t="s">
        <v>301</v>
      </c>
      <c r="W21" s="1490"/>
      <c r="X21" s="632"/>
      <c r="Y21" s="631"/>
    </row>
    <row r="22" spans="1:25" s="310" customFormat="1" ht="11.25" customHeight="1">
      <c r="A22" s="630"/>
      <c r="B22" s="631"/>
      <c r="C22" s="1455" t="s">
        <v>180</v>
      </c>
      <c r="D22" s="1456"/>
      <c r="E22" s="720">
        <v>10</v>
      </c>
      <c r="F22" s="277">
        <f>INDEX(수급동향!$2:$42,MATCH('17'!$E22,수급동향!$D$2:$D$42,0),MATCH('17'!F$12,수급동향!$1:$1,0))</f>
        <v>62.59640102827764</v>
      </c>
      <c r="G22" s="766">
        <f>INDEX(수급동향!$2:$42,MATCH('17'!$E22,수급동향!$D$2:$D$42,0),MATCH('17'!G$12,수급동향!$1:$1,0))</f>
        <v>63.367609254498717</v>
      </c>
      <c r="H22" s="277">
        <f>INDEX(수급동향!$43:$83,MATCH('17'!$E22,수급동향!$D$43:$D$83,0),MATCH('17'!H$12,수급동향!$1:$1,0))</f>
        <v>60.96491228070176</v>
      </c>
      <c r="I22" s="766">
        <f>INDEX(수급동향!$43:$83,MATCH('17'!$E22,수급동향!$D$43:$D$83,0),MATCH('17'!I$12,수급동향!$1:$1,0))</f>
        <v>62.280701754385959</v>
      </c>
      <c r="J22" s="277">
        <f>INDEX(수급동향!$84:$124,MATCH('17'!$E22,수급동향!$D$84:$D$124,0),MATCH('17'!J$12,수급동향!$1:$1,0))</f>
        <v>61.224489795918366</v>
      </c>
      <c r="K22" s="766">
        <f>INDEX(수급동향!$84:$124,MATCH('17'!$E22,수급동향!$D$84:$D$124,0),MATCH('17'!K$12,수급동향!$1:$1,0))</f>
        <v>61.224489795918366</v>
      </c>
      <c r="L22" s="277">
        <f>INDEX(수급동향!$125:$165,MATCH('17'!$E22,수급동향!$D$125:$D$165,0),MATCH('17'!L$12,수급동향!$1:$1,0))</f>
        <v>70.634920634920633</v>
      </c>
      <c r="M22" s="255">
        <f>INDEX(수급동향!$125:$165,MATCH('17'!$E22,수급동향!$D$125:$D$165,0),MATCH('17'!M$12,수급동향!$1:$1,0))</f>
        <v>70.634920634920633</v>
      </c>
      <c r="N22" s="278">
        <f>INDEX(수급동향!$330:$370,MATCH('17'!$E22,수급동향!$D$330:$D$370,0),MATCH('17'!N$12,수급동향!$1:$1,0))</f>
        <v>129.04884318766068</v>
      </c>
      <c r="O22" s="766">
        <f>INDEX(수급동향!$330:$370,MATCH('17'!$E22,수급동향!$D$330:$D$370,0),MATCH('17'!O$12,수급동향!$1:$1,0))</f>
        <v>128.79177377892032</v>
      </c>
      <c r="P22" s="278">
        <f>INDEX(수급동향!$371:$411,MATCH('17'!$E22,수급동향!$D$371:$D$411,0),MATCH('17'!P$12,수급동향!$1:$1,0))</f>
        <v>132.01754385964912</v>
      </c>
      <c r="Q22" s="766">
        <f>INDEX(수급동향!$371:$411,MATCH('17'!$E22,수급동향!$D$371:$D$441,0),MATCH('17'!Q$12,수급동향!$1:$1,0))</f>
        <v>131.57894736842104</v>
      </c>
      <c r="R22" s="277">
        <f>INDEX(수급동향!$412:$452,MATCH('17'!$E22,수급동향!$D$412:$D$452,0),MATCH('17'!R$12,수급동향!$1:$1,0))</f>
        <v>121.93877551020408</v>
      </c>
      <c r="S22" s="766">
        <f>INDEX(수급동향!$412:$452,MATCH('17'!$E22,수급동향!$D$412:$D$452,0),MATCH('17'!S$12,수급동향!$1:$1,0))</f>
        <v>121.93877551020408</v>
      </c>
      <c r="T22" s="277">
        <f>INDEX(수급동향!$453:$493,MATCH('17'!$E22,수급동향!$D$453:$D$493,0),MATCH('17'!T$12,수급동향!$1:$1,0))</f>
        <v>129.36507936507937</v>
      </c>
      <c r="U22" s="255">
        <f>INDEX(수급동향!$453:$493,MATCH('17'!$E22,수급동향!$D$453:$D$493,0),MATCH('17'!U$12,수급동향!$1:$1,0))</f>
        <v>129.36507936507937</v>
      </c>
      <c r="V22" s="1425" t="s">
        <v>302</v>
      </c>
      <c r="W22" s="1426"/>
      <c r="X22" s="634"/>
      <c r="Y22" s="631"/>
    </row>
    <row r="23" spans="1:25" s="310" customFormat="1" ht="13.5" customHeight="1">
      <c r="A23" s="630"/>
      <c r="B23" s="1471" t="s">
        <v>175</v>
      </c>
      <c r="C23" s="1472"/>
      <c r="D23" s="1472"/>
      <c r="E23" s="714">
        <v>11</v>
      </c>
      <c r="F23" s="279">
        <f>INDEX(수급동향!$2:$42,MATCH('17'!$E23,수급동향!$D$2:$D$42,0),MATCH('17'!F$12,수급동향!$1:$1,0))</f>
        <v>75.591922005571035</v>
      </c>
      <c r="G23" s="769">
        <f>INDEX(수급동향!$2:$42,MATCH('17'!$E23,수급동향!$D$2:$D$42,0),MATCH('17'!G$12,수급동향!$1:$1,0))</f>
        <v>76.149025069637901</v>
      </c>
      <c r="H23" s="279">
        <f>INDEX(수급동향!$43:$83,MATCH('17'!$E23,수급동향!$D$43:$D$83,0),MATCH('17'!H$12,수급동향!$1:$1,0))</f>
        <v>74.250936329588015</v>
      </c>
      <c r="I23" s="769">
        <f>INDEX(수급동향!$43:$83,MATCH('17'!$E23,수급동향!$D$43:$D$83,0),MATCH('17'!I$12,수급동향!$1:$1,0))</f>
        <v>74.906367041198507</v>
      </c>
      <c r="J23" s="279">
        <f>INDEX(수급동향!$84:$124,MATCH('17'!$E23,수급동향!$D$84:$D$124,0),MATCH('17'!J$12,수급동향!$1:$1,0))</f>
        <v>77.321428571428569</v>
      </c>
      <c r="K23" s="769">
        <f>INDEX(수급동향!$84:$124,MATCH('17'!$E23,수급동향!$D$84:$D$124,0),MATCH('17'!K$12,수급동향!$1:$1,0))</f>
        <v>77.5</v>
      </c>
      <c r="L23" s="279">
        <f>INDEX(수급동향!$125:$165,MATCH('17'!$E23,수급동향!$D$125:$D$165,0),MATCH('17'!L$12,수급동향!$1:$1,0))</f>
        <v>86.36363636363636</v>
      </c>
      <c r="M23" s="269">
        <f>INDEX(수급동향!$125:$165,MATCH('17'!$E23,수급동향!$D$125:$D$165,0),MATCH('17'!M$12,수급동향!$1:$1,0))</f>
        <v>86.931818181818187</v>
      </c>
      <c r="N23" s="280">
        <f>INDEX(수급동향!$330:$370,MATCH('17'!$E23,수급동향!$D$330:$D$370,0),MATCH('17'!N$12,수급동향!$1:$1,0))</f>
        <v>113.30083565459611</v>
      </c>
      <c r="O23" s="769">
        <f>INDEX(수급동향!$330:$370,MATCH('17'!$E23,수급동향!$D$330:$D$370,0),MATCH('17'!O$12,수급동향!$1:$1,0))</f>
        <v>108.04317548746516</v>
      </c>
      <c r="P23" s="280">
        <f>INDEX(수급동향!$371:$411,MATCH('17'!$E23,수급동향!$D$371:$D$411,0),MATCH('17'!P$12,수급동향!$1:$1,0))</f>
        <v>116.38576779026218</v>
      </c>
      <c r="Q23" s="769">
        <f>INDEX(수급동향!$371:$411,MATCH('17'!$E23,수급동향!$D$371:$D$441,0),MATCH('17'!Q$12,수급동향!$1:$1,0))</f>
        <v>109.73782771535579</v>
      </c>
      <c r="R23" s="279">
        <f>INDEX(수급동향!$412:$452,MATCH('17'!$E23,수급동향!$D$412:$D$452,0),MATCH('17'!R$12,수급동향!$1:$1,0))</f>
        <v>107.14285714285715</v>
      </c>
      <c r="S23" s="769">
        <f>INDEX(수급동향!$412:$452,MATCH('17'!$E23,수급동향!$D$412:$D$452,0),MATCH('17'!S$12,수급동향!$1:$1,0))</f>
        <v>105.53571428571429</v>
      </c>
      <c r="T23" s="279">
        <f>INDEX(수급동향!$453:$493,MATCH('17'!$E23,수급동향!$D$453:$D$493,0),MATCH('17'!T$12,수급동향!$1:$1,0))</f>
        <v>95.454545454545453</v>
      </c>
      <c r="U23" s="269">
        <f>INDEX(수급동향!$453:$493,MATCH('17'!$E23,수급동향!$D$453:$D$493,0),MATCH('17'!U$12,수급동향!$1:$1,0))</f>
        <v>95.454545454545453</v>
      </c>
      <c r="V23" s="1433" t="s">
        <v>276</v>
      </c>
      <c r="W23" s="1434"/>
      <c r="X23" s="1435"/>
      <c r="Y23" s="635"/>
    </row>
    <row r="24" spans="1:25" s="310" customFormat="1" ht="11.25" customHeight="1">
      <c r="A24" s="630"/>
      <c r="B24" s="631"/>
      <c r="C24" s="1451" t="s">
        <v>176</v>
      </c>
      <c r="D24" s="1452"/>
      <c r="E24" s="720">
        <v>12</v>
      </c>
      <c r="F24" s="277">
        <f>INDEX(수급동향!$2:$42,MATCH('17'!$E24,수급동향!$D$2:$D$42,0),MATCH('17'!F$12,수급동향!$1:$1,0))</f>
        <v>77.407847800237803</v>
      </c>
      <c r="G24" s="766">
        <f>INDEX(수급동향!$2:$42,MATCH('17'!$E24,수급동향!$D$2:$D$42,0),MATCH('17'!G$12,수급동향!$1:$1,0))</f>
        <v>79.310344827586206</v>
      </c>
      <c r="H24" s="277">
        <f>INDEX(수급동향!$43:$83,MATCH('17'!$E24,수급동향!$D$43:$D$83,0),MATCH('17'!H$12,수급동향!$1:$1,0))</f>
        <v>76.54723127035831</v>
      </c>
      <c r="I24" s="766">
        <f>INDEX(수급동향!$43:$83,MATCH('17'!$E24,수급동향!$D$43:$D$83,0),MATCH('17'!I$12,수급동향!$1:$1,0))</f>
        <v>78.990228013029324</v>
      </c>
      <c r="J24" s="277">
        <f>INDEX(수급동향!$84:$124,MATCH('17'!$E24,수급동향!$D$84:$D$124,0),MATCH('17'!J$12,수급동향!$1:$1,0))</f>
        <v>75.595238095238088</v>
      </c>
      <c r="K24" s="766">
        <f>INDEX(수급동향!$84:$124,MATCH('17'!$E24,수급동향!$D$84:$D$124,0),MATCH('17'!K$12,수급동향!$1:$1,0))</f>
        <v>75.892857142857153</v>
      </c>
      <c r="L24" s="277">
        <f>INDEX(수급동향!$125:$165,MATCH('17'!$E24,수급동향!$D$125:$D$165,0),MATCH('17'!L$12,수급동향!$1:$1,0))</f>
        <v>91.525423728813564</v>
      </c>
      <c r="M24" s="255">
        <f>INDEX(수급동향!$125:$165,MATCH('17'!$E24,수급동향!$D$125:$D$165,0),MATCH('17'!M$12,수급동향!$1:$1,0))</f>
        <v>92.372881355932208</v>
      </c>
      <c r="N24" s="278">
        <f>INDEX(수급동향!$330:$370,MATCH('17'!$E24,수급동향!$D$330:$D$370,0),MATCH('17'!N$12,수급동향!$1:$1,0))</f>
        <v>102.91319857312723</v>
      </c>
      <c r="O24" s="766">
        <f>INDEX(수급동향!$330:$370,MATCH('17'!$E24,수급동향!$D$330:$D$370,0),MATCH('17'!O$12,수급동향!$1:$1,0))</f>
        <v>97.027348394768126</v>
      </c>
      <c r="P24" s="278">
        <f>INDEX(수급동향!$371:$411,MATCH('17'!$E24,수급동향!$D$371:$D$411,0),MATCH('17'!P$12,수급동향!$1:$1,0))</f>
        <v>104.88599348534203</v>
      </c>
      <c r="Q24" s="766">
        <f>INDEX(수급동향!$371:$411,MATCH('17'!$E24,수급동향!$D$371:$D$441,0),MATCH('17'!Q$12,수급동향!$1:$1,0))</f>
        <v>96.742671009771982</v>
      </c>
      <c r="R24" s="277">
        <f>INDEX(수급동향!$412:$452,MATCH('17'!$E24,수급동향!$D$412:$D$452,0),MATCH('17'!R$12,수급동향!$1:$1,0))</f>
        <v>97.916666666666671</v>
      </c>
      <c r="S24" s="766">
        <f>INDEX(수급동향!$412:$452,MATCH('17'!$E24,수급동향!$D$412:$D$452,0),MATCH('17'!S$12,수급동향!$1:$1,0))</f>
        <v>97.916666666666657</v>
      </c>
      <c r="T24" s="277">
        <f>INDEX(수급동향!$453:$493,MATCH('17'!$E24,수급동향!$D$453:$D$493,0),MATCH('17'!T$12,수급동향!$1:$1,0))</f>
        <v>96.610169491525426</v>
      </c>
      <c r="U24" s="255">
        <f>INDEX(수급동향!$453:$493,MATCH('17'!$E24,수급동향!$D$453:$D$493,0),MATCH('17'!U$12,수급동향!$1:$1,0))</f>
        <v>97.457627118644069</v>
      </c>
      <c r="V24" s="1427" t="s">
        <v>303</v>
      </c>
      <c r="W24" s="1428"/>
      <c r="X24" s="632"/>
      <c r="Y24" s="631"/>
    </row>
    <row r="25" spans="1:25" s="310" customFormat="1" ht="11.25" customHeight="1">
      <c r="A25" s="630"/>
      <c r="B25" s="636"/>
      <c r="C25" s="1455" t="s">
        <v>177</v>
      </c>
      <c r="D25" s="1456"/>
      <c r="E25" s="714">
        <v>13</v>
      </c>
      <c r="F25" s="254">
        <f>INDEX(수급동향!$2:$42,MATCH('17'!$E25,수급동향!$D$2:$D$42,0),MATCH('17'!F$12,수급동향!$1:$1,0))</f>
        <v>73.025210084033617</v>
      </c>
      <c r="G25" s="768">
        <f>INDEX(수급동향!$2:$42,MATCH('17'!$E25,수급동향!$D$2:$D$42,0),MATCH('17'!G$12,수급동향!$1:$1,0))</f>
        <v>71.680672268907557</v>
      </c>
      <c r="H25" s="277">
        <f>INDEX(수급동향!$43:$83,MATCH('17'!$E25,수급동향!$D$43:$D$83,0),MATCH('17'!H$12,수급동향!$1:$1,0))</f>
        <v>71.145374449339201</v>
      </c>
      <c r="I25" s="766">
        <f>INDEX(수급동향!$43:$83,MATCH('17'!$E25,수급동향!$D$43:$D$83,0),MATCH('17'!I$12,수급동향!$1:$1,0))</f>
        <v>69.383259911894271</v>
      </c>
      <c r="J25" s="277">
        <f>INDEX(수급동향!$84:$124,MATCH('17'!$E25,수급동향!$D$84:$D$124,0),MATCH('17'!J$12,수급동향!$1:$1,0))</f>
        <v>79.910714285714292</v>
      </c>
      <c r="K25" s="766">
        <f>INDEX(수급동향!$84:$124,MATCH('17'!$E25,수급동향!$D$84:$D$124,0),MATCH('17'!K$12,수급동향!$1:$1,0))</f>
        <v>79.910714285714292</v>
      </c>
      <c r="L25" s="277">
        <f>INDEX(수급동향!$125:$165,MATCH('17'!$E25,수급동향!$D$125:$D$165,0),MATCH('17'!L$12,수급동향!$1:$1,0))</f>
        <v>75.862068965517238</v>
      </c>
      <c r="M25" s="255">
        <f>INDEX(수급동향!$125:$165,MATCH('17'!$E25,수급동향!$D$125:$D$165,0),MATCH('17'!M$12,수급동향!$1:$1,0))</f>
        <v>75.862068965517238</v>
      </c>
      <c r="N25" s="259">
        <f>INDEX(수급동향!$330:$370,MATCH('17'!$E25,수급동향!$D$330:$D$370,0),MATCH('17'!N$12,수급동향!$1:$1,0))</f>
        <v>127.98319327731092</v>
      </c>
      <c r="O25" s="768">
        <f>INDEX(수급동향!$330:$370,MATCH('17'!$E25,수급동향!$D$330:$D$370,0),MATCH('17'!O$12,수급동향!$1:$1,0))</f>
        <v>123.61344537815127</v>
      </c>
      <c r="P25" s="278">
        <f>INDEX(수급동향!$371:$411,MATCH('17'!$E25,수급동향!$D$371:$D$411,0),MATCH('17'!P$12,수급동향!$1:$1,0))</f>
        <v>131.93832599118943</v>
      </c>
      <c r="Q25" s="766">
        <f>INDEX(수급동향!$371:$411,MATCH('17'!$E25,수급동향!$D$371:$D$441,0),MATCH('17'!Q$12,수급동향!$1:$1,0))</f>
        <v>127.31277533039648</v>
      </c>
      <c r="R25" s="277">
        <f>INDEX(수급동향!$412:$452,MATCH('17'!$E25,수급동향!$D$412:$D$452,0),MATCH('17'!R$12,수급동향!$1:$1,0))</f>
        <v>120.98214285714286</v>
      </c>
      <c r="S25" s="766">
        <f>INDEX(수급동향!$412:$452,MATCH('17'!$E25,수급동향!$D$412:$D$452,0),MATCH('17'!S$12,수급동향!$1:$1,0))</f>
        <v>116.96428571428571</v>
      </c>
      <c r="T25" s="277">
        <f>INDEX(수급동향!$453:$493,MATCH('17'!$E25,수급동향!$D$453:$D$493,0),MATCH('17'!T$12,수급동향!$1:$1,0))</f>
        <v>93.103448275862064</v>
      </c>
      <c r="U25" s="255">
        <f>INDEX(수급동향!$453:$493,MATCH('17'!$E25,수급동향!$D$453:$D$493,0),MATCH('17'!U$12,수급동향!$1:$1,0))</f>
        <v>91.379310344827587</v>
      </c>
      <c r="V25" s="1425" t="s">
        <v>304</v>
      </c>
      <c r="W25" s="1426"/>
      <c r="X25" s="634"/>
      <c r="Y25" s="637"/>
    </row>
    <row r="26" spans="1:25" s="310" customFormat="1" ht="13.5" customHeight="1">
      <c r="A26" s="1458" t="s">
        <v>191</v>
      </c>
      <c r="B26" s="1458"/>
      <c r="C26" s="1458"/>
      <c r="D26" s="1458"/>
      <c r="E26" s="720">
        <v>14</v>
      </c>
      <c r="F26" s="277">
        <f>INDEX(수급동향!$2:$42,MATCH('17'!$E26,수급동향!$D$2:$D$42,0),MATCH('17'!F$12,수급동향!$1:$1,0))</f>
        <v>85.186010247271099</v>
      </c>
      <c r="G26" s="766">
        <f>INDEX(수급동향!$2:$42,MATCH('17'!$E26,수급동향!$D$2:$D$42,0),MATCH('17'!G$12,수급동향!$1:$1,0))</f>
        <v>86.611717531744247</v>
      </c>
      <c r="H26" s="261">
        <f>INDEX(수급동향!$43:$83,MATCH('17'!$E26,수급동향!$D$43:$D$83,0),MATCH('17'!H$12,수급동향!$1:$1,0))</f>
        <v>84.136310223266761</v>
      </c>
      <c r="I26" s="760">
        <f>INDEX(수급동향!$43:$83,MATCH('17'!$E26,수급동향!$D$43:$D$83,0),MATCH('17'!I$12,수급동향!$1:$1,0))</f>
        <v>85.575793184488845</v>
      </c>
      <c r="J26" s="261">
        <f>INDEX(수급동향!$84:$124,MATCH('17'!$E26,수급동향!$D$84:$D$124,0),MATCH('17'!J$12,수급동향!$1:$1,0))</f>
        <v>89.219576719576722</v>
      </c>
      <c r="K26" s="760">
        <f>INDEX(수급동향!$84:$124,MATCH('17'!$E26,수급동향!$D$84:$D$124,0),MATCH('17'!K$12,수급동향!$1:$1,0))</f>
        <v>91.203703703703695</v>
      </c>
      <c r="L26" s="261">
        <f>INDEX(수급동향!$125:$165,MATCH('17'!$E26,수급동향!$D$125:$D$165,0),MATCH('17'!L$12,수급동향!$1:$1,0))</f>
        <v>86.778115501519764</v>
      </c>
      <c r="M26" s="262">
        <f>INDEX(수급동향!$125:$165,MATCH('17'!$E26,수급동향!$D$125:$D$165,0),MATCH('17'!M$12,수급동향!$1:$1,0))</f>
        <v>86.778115501519764</v>
      </c>
      <c r="N26" s="278">
        <f>INDEX(수급동향!$330:$370,MATCH('17'!$E26,수급동향!$D$330:$D$370,0),MATCH('17'!N$12,수급동향!$1:$1,0))</f>
        <v>109.59010915571398</v>
      </c>
      <c r="O26" s="766">
        <f>INDEX(수급동향!$330:$370,MATCH('17'!$E26,수급동향!$D$330:$D$370,0),MATCH('17'!O$12,수급동향!$1:$1,0))</f>
        <v>104.83403876141679</v>
      </c>
      <c r="P26" s="266">
        <f>INDEX(수급동향!$371:$411,MATCH('17'!$E26,수급동향!$D$371:$D$411,0),MATCH('17'!P$12,수급동향!$1:$1,0))</f>
        <v>111.10458284371329</v>
      </c>
      <c r="Q26" s="760">
        <f>INDEX(수급동향!$371:$411,MATCH('17'!$E26,수급동향!$D$371:$D$441,0),MATCH('17'!Q$12,수급동향!$1:$1,0))</f>
        <v>105.55229142185664</v>
      </c>
      <c r="R26" s="261">
        <f>INDEX(수급동향!$412:$452,MATCH('17'!$E26,수급동향!$D$412:$D$452,0),MATCH('17'!R$12,수급동향!$1:$1,0))</f>
        <v>105.68783068783068</v>
      </c>
      <c r="S26" s="760">
        <f>INDEX(수급동향!$412:$452,MATCH('17'!$E26,수급동향!$D$412:$D$452,0),MATCH('17'!S$12,수급동향!$1:$1,0))</f>
        <v>103.76984126984128</v>
      </c>
      <c r="T26" s="261">
        <f>INDEX(수급동향!$453:$493,MATCH('17'!$E26,수급동향!$D$453:$D$493,0),MATCH('17'!T$12,수급동향!$1:$1,0))</f>
        <v>102.88753799392097</v>
      </c>
      <c r="U26" s="262">
        <f>INDEX(수급동향!$453:$493,MATCH('17'!$E26,수급동향!$D$453:$D$493,0),MATCH('17'!U$12,수급동향!$1:$1,0))</f>
        <v>99.848024316109431</v>
      </c>
      <c r="V26" s="1445" t="s">
        <v>284</v>
      </c>
      <c r="W26" s="1446"/>
      <c r="X26" s="1446"/>
      <c r="Y26" s="1446"/>
    </row>
    <row r="27" spans="1:25" s="310" customFormat="1" ht="11.25" customHeight="1">
      <c r="A27" s="638"/>
      <c r="B27" s="1471" t="s">
        <v>1396</v>
      </c>
      <c r="C27" s="1472"/>
      <c r="D27" s="1472"/>
      <c r="E27" s="714">
        <v>15</v>
      </c>
      <c r="F27" s="268">
        <f>INDEX(수급동향!$2:$42,MATCH('17'!$E27,수급동향!$D$2:$D$42,0),MATCH('17'!F$12,수급동향!$1:$1,0))</f>
        <v>86.191677175283729</v>
      </c>
      <c r="G27" s="762">
        <f>INDEX(수급동향!$2:$42,MATCH('17'!$E27,수급동향!$D$2:$D$42,0),MATCH('17'!G$12,수급동향!$1:$1,0))</f>
        <v>87.452711223203025</v>
      </c>
      <c r="H27" s="277">
        <f>INDEX(수급동향!$43:$83,MATCH('17'!$E27,수급동향!$D$43:$D$83,0),MATCH('17'!H$12,수급동향!$1:$1,0))</f>
        <v>84.201954397394132</v>
      </c>
      <c r="I27" s="766">
        <f>INDEX(수급동향!$43:$83,MATCH('17'!$E27,수급동향!$D$43:$D$83,0),MATCH('17'!I$12,수급동향!$1:$1,0))</f>
        <v>85.667752442996729</v>
      </c>
      <c r="J27" s="277">
        <f>INDEX(수급동향!$84:$124,MATCH('17'!$E27,수급동향!$D$84:$D$124,0),MATCH('17'!J$12,수급동향!$1:$1,0))</f>
        <v>93.831168831168839</v>
      </c>
      <c r="K27" s="766">
        <f>INDEX(수급동향!$84:$124,MATCH('17'!$E27,수급동향!$D$84:$D$124,0),MATCH('17'!K$12,수급동향!$1:$1,0))</f>
        <v>94.480519480519476</v>
      </c>
      <c r="L27" s="277">
        <f>INDEX(수급동향!$125:$165,MATCH('17'!$E27,수급동향!$D$125:$D$165,0),MATCH('17'!L$12,수급동향!$1:$1,0))</f>
        <v>88</v>
      </c>
      <c r="M27" s="255">
        <f>INDEX(수급동향!$125:$165,MATCH('17'!$E27,수급동향!$D$125:$D$165,0),MATCH('17'!M$12,수급동향!$1:$1,0))</f>
        <v>88</v>
      </c>
      <c r="N27" s="273">
        <f>INDEX(수급동향!$330:$370,MATCH('17'!$E27,수급동향!$D$330:$D$370,0),MATCH('17'!N$12,수급동향!$1:$1,0))</f>
        <v>110.08827238335435</v>
      </c>
      <c r="O27" s="762">
        <f>INDEX(수급동향!$330:$370,MATCH('17'!$E27,수급동향!$D$330:$D$370,0),MATCH('17'!O$12,수급동향!$1:$1,0))</f>
        <v>108.32282471626735</v>
      </c>
      <c r="P27" s="278">
        <f>INDEX(수급동향!$371:$411,MATCH('17'!$E27,수급동향!$D$371:$D$411,0),MATCH('17'!P$12,수급동향!$1:$1,0))</f>
        <v>111.40065146579803</v>
      </c>
      <c r="Q27" s="766">
        <f>INDEX(수급동향!$371:$411,MATCH('17'!$E27,수급동향!$D$371:$D$441,0),MATCH('17'!Q$12,수급동향!$1:$1,0))</f>
        <v>109.44625407166123</v>
      </c>
      <c r="R27" s="277">
        <f>INDEX(수급동향!$412:$452,MATCH('17'!$E27,수급동향!$D$412:$D$452,0),MATCH('17'!R$12,수급동향!$1:$1,0))</f>
        <v>106.49350649350649</v>
      </c>
      <c r="S27" s="766">
        <f>INDEX(수급동향!$412:$452,MATCH('17'!$E27,수급동향!$D$412:$D$452,0),MATCH('17'!S$12,수급동향!$1:$1,0))</f>
        <v>105.1948051948052</v>
      </c>
      <c r="T27" s="277">
        <f>INDEX(수급동향!$453:$493,MATCH('17'!$E27,수급동향!$D$453:$D$493,0),MATCH('17'!T$12,수급동향!$1:$1,0))</f>
        <v>100</v>
      </c>
      <c r="U27" s="255">
        <f>INDEX(수급동향!$453:$493,MATCH('17'!$E27,수급동향!$D$453:$D$493,0),MATCH('17'!U$12,수급동향!$1:$1,0))</f>
        <v>100</v>
      </c>
      <c r="V27" s="1433" t="s">
        <v>1400</v>
      </c>
      <c r="W27" s="1434"/>
      <c r="X27" s="1435"/>
      <c r="Y27" s="639"/>
    </row>
    <row r="28" spans="1:25" s="310" customFormat="1" ht="11.25" customHeight="1">
      <c r="A28" s="638"/>
      <c r="B28" s="1473" t="s">
        <v>773</v>
      </c>
      <c r="C28" s="1454"/>
      <c r="D28" s="1454"/>
      <c r="E28" s="720">
        <v>16</v>
      </c>
      <c r="F28" s="277">
        <f>INDEX(수급동향!$2:$42,MATCH('17'!$E28,수급동향!$D$2:$D$42,0),MATCH('17'!F$12,수급동향!$1:$1,0))</f>
        <v>89.443813847900117</v>
      </c>
      <c r="G28" s="766">
        <f>INDEX(수급동향!$2:$42,MATCH('17'!$E28,수급동향!$D$2:$D$42,0),MATCH('17'!G$12,수급동향!$1:$1,0))</f>
        <v>90.238365493757087</v>
      </c>
      <c r="H28" s="277">
        <f>INDEX(수급동향!$43:$83,MATCH('17'!$E28,수급동향!$D$43:$D$83,0),MATCH('17'!H$12,수급동향!$1:$1,0))</f>
        <v>87.822349570200572</v>
      </c>
      <c r="I28" s="766">
        <f>INDEX(수급동향!$43:$83,MATCH('17'!$E28,수급동향!$D$43:$D$83,0),MATCH('17'!I$12,수급동향!$1:$1,0))</f>
        <v>88.395415472779376</v>
      </c>
      <c r="J28" s="277">
        <f>INDEX(수급동향!$84:$124,MATCH('17'!$E28,수급동향!$D$84:$D$124,0),MATCH('17'!J$12,수급동향!$1:$1,0))</f>
        <v>97.744360902255636</v>
      </c>
      <c r="K28" s="766">
        <f>INDEX(수급동향!$84:$124,MATCH('17'!$E28,수급동향!$D$84:$D$124,0),MATCH('17'!K$12,수급동향!$1:$1,0))</f>
        <v>99.248120300751879</v>
      </c>
      <c r="L28" s="277">
        <f>INDEX(수급동향!$125:$165,MATCH('17'!$E28,수급동향!$D$125:$D$165,0),MATCH('17'!L$12,수급동향!$1:$1,0))</f>
        <v>90</v>
      </c>
      <c r="M28" s="255">
        <f>INDEX(수급동향!$125:$165,MATCH('17'!$E28,수급동향!$D$125:$D$165,0),MATCH('17'!M$12,수급동향!$1:$1,0))</f>
        <v>92</v>
      </c>
      <c r="N28" s="278">
        <f>INDEX(수급동향!$330:$370,MATCH('17'!$E28,수급동향!$D$330:$D$370,0),MATCH('17'!N$12,수급동향!$1:$1,0))</f>
        <v>105.78887627695801</v>
      </c>
      <c r="O28" s="766">
        <f>INDEX(수급동향!$330:$370,MATCH('17'!$E28,수급동향!$D$330:$D$370,0),MATCH('17'!O$12,수급동향!$1:$1,0))</f>
        <v>101.92962542565267</v>
      </c>
      <c r="P28" s="278">
        <f>INDEX(수급동향!$371:$411,MATCH('17'!$E28,수급동향!$D$371:$D$411,0),MATCH('17'!P$12,수급동향!$1:$1,0))</f>
        <v>107.59312320916905</v>
      </c>
      <c r="Q28" s="766">
        <f>INDEX(수급동향!$371:$411,MATCH('17'!$E28,수급동향!$D$371:$D$441,0),MATCH('17'!Q$12,수급동향!$1:$1,0))</f>
        <v>102.43553008595988</v>
      </c>
      <c r="R28" s="277">
        <f>INDEX(수급동향!$412:$452,MATCH('17'!$E28,수급동향!$D$412:$D$452,0),MATCH('17'!R$12,수급동향!$1:$1,0))</f>
        <v>101.12781954887218</v>
      </c>
      <c r="S28" s="766">
        <f>INDEX(수급동향!$412:$452,MATCH('17'!$E28,수급동향!$D$412:$D$452,0),MATCH('17'!S$12,수급동향!$1:$1,0))</f>
        <v>103.38345864661655</v>
      </c>
      <c r="T28" s="277">
        <f>INDEX(수급동향!$453:$493,MATCH('17'!$E28,수급동향!$D$453:$D$493,0),MATCH('17'!T$12,수급동향!$1:$1,0))</f>
        <v>93</v>
      </c>
      <c r="U28" s="255">
        <f>INDEX(수급동향!$453:$493,MATCH('17'!$E28,수급동향!$D$453:$D$493,0),MATCH('17'!U$12,수급동향!$1:$1,0))</f>
        <v>91</v>
      </c>
      <c r="V28" s="1436" t="s">
        <v>1401</v>
      </c>
      <c r="W28" s="1437"/>
      <c r="X28" s="1438"/>
      <c r="Y28" s="639"/>
    </row>
    <row r="29" spans="1:25" s="310" customFormat="1" ht="11.25" customHeight="1">
      <c r="A29" s="638"/>
      <c r="B29" s="1473" t="s">
        <v>181</v>
      </c>
      <c r="C29" s="1454"/>
      <c r="D29" s="1454"/>
      <c r="E29" s="714">
        <v>17</v>
      </c>
      <c r="F29" s="277">
        <f>INDEX(수급동향!$2:$42,MATCH('17'!$E29,수급동향!$D$2:$D$42,0),MATCH('17'!F$12,수급동향!$1:$1,0))</f>
        <v>89.935661764705884</v>
      </c>
      <c r="G29" s="766">
        <f>INDEX(수급동향!$2:$42,MATCH('17'!$E29,수급동향!$D$2:$D$42,0),MATCH('17'!G$12,수급동향!$1:$1,0))</f>
        <v>92.371323529411768</v>
      </c>
      <c r="H29" s="277">
        <f>INDEX(수급동향!$43:$83,MATCH('17'!$E29,수급동향!$D$43:$D$83,0),MATCH('17'!H$12,수급동향!$1:$1,0))</f>
        <v>88.749999999999986</v>
      </c>
      <c r="I29" s="766">
        <f>INDEX(수급동향!$43:$83,MATCH('17'!$E29,수급동향!$D$43:$D$83,0),MATCH('17'!I$12,수급동향!$1:$1,0))</f>
        <v>91.590909090909093</v>
      </c>
      <c r="J29" s="277">
        <f>INDEX(수급동향!$84:$124,MATCH('17'!$E29,수급동향!$D$84:$D$124,0),MATCH('17'!J$12,수급동향!$1:$1,0))</f>
        <v>95.488721804511286</v>
      </c>
      <c r="K29" s="766">
        <f>INDEX(수급동향!$84:$124,MATCH('17'!$E29,수급동향!$D$84:$D$124,0),MATCH('17'!K$12,수급동향!$1:$1,0))</f>
        <v>96.992481203007529</v>
      </c>
      <c r="L29" s="277">
        <f>INDEX(수급동향!$125:$165,MATCH('17'!$E29,수급동향!$D$125:$D$165,0),MATCH('17'!L$12,수급동향!$1:$1,0))</f>
        <v>94</v>
      </c>
      <c r="M29" s="255">
        <f>INDEX(수급동향!$125:$165,MATCH('17'!$E29,수급동향!$D$125:$D$165,0),MATCH('17'!M$12,수급동향!$1:$1,0))</f>
        <v>93.333333333333343</v>
      </c>
      <c r="N29" s="278">
        <f>INDEX(수급동향!$330:$370,MATCH('17'!$E29,수급동향!$D$330:$D$370,0),MATCH('17'!N$12,수급동향!$1:$1,0))</f>
        <v>115.80882352941177</v>
      </c>
      <c r="O29" s="766">
        <f>INDEX(수급동향!$330:$370,MATCH('17'!$E29,수급동향!$D$330:$D$370,0),MATCH('17'!O$12,수급동향!$1:$1,0))</f>
        <v>107.99632352941177</v>
      </c>
      <c r="P29" s="278">
        <f>INDEX(수급동향!$371:$411,MATCH('17'!$E29,수급동향!$D$371:$D$411,0),MATCH('17'!P$12,수급동향!$1:$1,0))</f>
        <v>118.52272727272727</v>
      </c>
      <c r="Q29" s="766">
        <f>INDEX(수급동향!$371:$411,MATCH('17'!$E29,수급동향!$D$371:$D$441,0),MATCH('17'!Q$12,수급동향!$1:$1,0))</f>
        <v>109.20454545454545</v>
      </c>
      <c r="R29" s="277">
        <f>INDEX(수급동향!$412:$452,MATCH('17'!$E29,수급동향!$D$412:$D$452,0),MATCH('17'!R$12,수급동향!$1:$1,0))</f>
        <v>106.01503759398496</v>
      </c>
      <c r="S29" s="766">
        <f>INDEX(수급동향!$412:$452,MATCH('17'!$E29,수급동향!$D$412:$D$452,0),MATCH('17'!S$12,수급동향!$1:$1,0))</f>
        <v>104.51127819548873</v>
      </c>
      <c r="T29" s="277">
        <f>INDEX(수급동향!$453:$493,MATCH('17'!$E29,수급동향!$D$453:$D$493,0),MATCH('17'!T$12,수급동향!$1:$1,0))</f>
        <v>101.33333333333333</v>
      </c>
      <c r="U29" s="255">
        <f>INDEX(수급동향!$453:$493,MATCH('17'!$E29,수급동향!$D$453:$D$493,0),MATCH('17'!U$12,수급동향!$1:$1,0))</f>
        <v>100</v>
      </c>
      <c r="V29" s="1436" t="s">
        <v>1395</v>
      </c>
      <c r="W29" s="1437"/>
      <c r="X29" s="1438"/>
      <c r="Y29" s="639"/>
    </row>
    <row r="30" spans="1:25" s="310" customFormat="1" ht="11.25" customHeight="1">
      <c r="A30" s="638"/>
      <c r="B30" s="1473" t="s">
        <v>1397</v>
      </c>
      <c r="C30" s="1454"/>
      <c r="D30" s="1454"/>
      <c r="E30" s="720">
        <v>18</v>
      </c>
      <c r="F30" s="277">
        <f>INDEX(수급동향!$2:$42,MATCH('17'!$E30,수급동향!$D$2:$D$42,0),MATCH('17'!F$12,수급동향!$1:$1,0))</f>
        <v>86.997885835095133</v>
      </c>
      <c r="G30" s="766">
        <f>INDEX(수급동향!$2:$42,MATCH('17'!$E30,수급동향!$D$2:$D$42,0),MATCH('17'!G$12,수급동향!$1:$1,0))</f>
        <v>89.534883720930239</v>
      </c>
      <c r="H30" s="277">
        <f>INDEX(수급동향!$43:$83,MATCH('17'!$E30,수급동향!$D$43:$D$83,0),MATCH('17'!H$12,수급동향!$1:$1,0))</f>
        <v>85.542168674698786</v>
      </c>
      <c r="I30" s="766">
        <f>INDEX(수급동향!$43:$83,MATCH('17'!$E30,수급동향!$D$43:$D$83,0),MATCH('17'!I$12,수급동향!$1:$1,0))</f>
        <v>88.253012048192772</v>
      </c>
      <c r="J30" s="277">
        <f>INDEX(수급동향!$84:$124,MATCH('17'!$E30,수급동향!$D$84:$D$124,0),MATCH('17'!J$12,수급동향!$1:$1,0))</f>
        <v>92.410714285714292</v>
      </c>
      <c r="K30" s="766">
        <f>INDEX(수급동향!$84:$124,MATCH('17'!$E30,수급동향!$D$84:$D$124,0),MATCH('17'!K$12,수급동향!$1:$1,0))</f>
        <v>95.535714285714278</v>
      </c>
      <c r="L30" s="277">
        <f>INDEX(수급동향!$125:$165,MATCH('17'!$E30,수급동향!$D$125:$D$165,0),MATCH('17'!L$12,수급동향!$1:$1,0))</f>
        <v>82.758620689655174</v>
      </c>
      <c r="M30" s="255">
        <f>INDEX(수급동향!$125:$165,MATCH('17'!$E30,수급동향!$D$125:$D$165,0),MATCH('17'!M$12,수급동향!$1:$1,0))</f>
        <v>81.034482758620697</v>
      </c>
      <c r="N30" s="278">
        <f>INDEX(수급동향!$330:$370,MATCH('17'!$E30,수급동향!$D$330:$D$370,0),MATCH('17'!N$12,수급동향!$1:$1,0))</f>
        <v>106.23678646934461</v>
      </c>
      <c r="O30" s="766">
        <f>INDEX(수급동향!$330:$370,MATCH('17'!$E30,수급동향!$D$330:$D$370,0),MATCH('17'!O$12,수급동향!$1:$1,0))</f>
        <v>107.08245243128964</v>
      </c>
      <c r="P30" s="278">
        <f>INDEX(수급동향!$371:$411,MATCH('17'!$E30,수급동향!$D$371:$D$411,0),MATCH('17'!P$12,수급동향!$1:$1,0))</f>
        <v>108.73493975903614</v>
      </c>
      <c r="Q30" s="766">
        <f>INDEX(수급동향!$371:$411,MATCH('17'!$E30,수급동향!$D$371:$D$441,0),MATCH('17'!Q$12,수급동향!$1:$1,0))</f>
        <v>106.92771084337349</v>
      </c>
      <c r="R30" s="277">
        <f>INDEX(수급동향!$412:$452,MATCH('17'!$E30,수급동향!$D$412:$D$452,0),MATCH('17'!R$12,수급동향!$1:$1,0))</f>
        <v>100.44642857142857</v>
      </c>
      <c r="S30" s="766">
        <f>INDEX(수급동향!$412:$452,MATCH('17'!$E30,수급동향!$D$412:$D$452,0),MATCH('17'!S$12,수급동향!$1:$1,0))</f>
        <v>107.14285714285714</v>
      </c>
      <c r="T30" s="277">
        <f>INDEX(수급동향!$453:$493,MATCH('17'!$E30,수급동향!$D$453:$D$493,0),MATCH('17'!T$12,수급동향!$1:$1,0))</f>
        <v>100</v>
      </c>
      <c r="U30" s="255">
        <f>INDEX(수급동향!$453:$493,MATCH('17'!$E30,수급동향!$D$453:$D$493,0),MATCH('17'!U$12,수급동향!$1:$1,0))</f>
        <v>108.62068965517241</v>
      </c>
      <c r="V30" s="1436" t="s">
        <v>1399</v>
      </c>
      <c r="W30" s="1437"/>
      <c r="X30" s="1438"/>
      <c r="Y30" s="639"/>
    </row>
    <row r="31" spans="1:25" s="310" customFormat="1" ht="11.25" customHeight="1">
      <c r="A31" s="638" t="s">
        <v>162</v>
      </c>
      <c r="B31" s="1473" t="s">
        <v>1398</v>
      </c>
      <c r="C31" s="1454"/>
      <c r="D31" s="1454"/>
      <c r="E31" s="714">
        <v>19</v>
      </c>
      <c r="F31" s="277">
        <f>INDEX(수급동향!$2:$42,MATCH('17'!$E31,수급동향!$D$2:$D$42,0),MATCH('17'!F$12,수급동향!$1:$1,0))</f>
        <v>81.854838709677409</v>
      </c>
      <c r="G31" s="766">
        <f>INDEX(수급동향!$2:$42,MATCH('17'!$E31,수급동향!$D$2:$D$42,0),MATCH('17'!G$12,수급동향!$1:$1,0))</f>
        <v>83.467741935483872</v>
      </c>
      <c r="H31" s="277">
        <f>INDEX(수급동향!$43:$83,MATCH('17'!$E31,수급동향!$D$43:$D$83,0),MATCH('17'!H$12,수급동향!$1:$1,0))</f>
        <v>87.878787878787875</v>
      </c>
      <c r="I31" s="766">
        <f>INDEX(수급동향!$43:$83,MATCH('17'!$E31,수급동향!$D$43:$D$83,0),MATCH('17'!I$12,수급동향!$1:$1,0))</f>
        <v>90.909090909090907</v>
      </c>
      <c r="J31" s="277">
        <f>INDEX(수급동향!$84:$124,MATCH('17'!$E31,수급동향!$D$84:$D$124,0),MATCH('17'!J$12,수급동향!$1:$1,0))</f>
        <v>75</v>
      </c>
      <c r="K31" s="766">
        <f>INDEX(수급동향!$84:$124,MATCH('17'!$E31,수급동향!$D$84:$D$124,0),MATCH('17'!K$12,수급동향!$1:$1,0))</f>
        <v>75</v>
      </c>
      <c r="L31" s="277">
        <f>INDEX(수급동향!$125:$165,MATCH('17'!$E31,수급동향!$D$125:$D$165,0),MATCH('17'!L$12,수급동향!$1:$1,0))</f>
        <v>75</v>
      </c>
      <c r="M31" s="255">
        <f>INDEX(수급동향!$125:$165,MATCH('17'!$E31,수급동향!$D$125:$D$165,0),MATCH('17'!M$12,수급동향!$1:$1,0))</f>
        <v>75</v>
      </c>
      <c r="N31" s="278">
        <f>INDEX(수급동향!$330:$370,MATCH('17'!$E31,수급동향!$D$330:$D$370,0),MATCH('17'!N$12,수급동향!$1:$1,0))</f>
        <v>106.85483870967742</v>
      </c>
      <c r="O31" s="766">
        <f>INDEX(수급동향!$330:$370,MATCH('17'!$E31,수급동향!$D$330:$D$370,0),MATCH('17'!O$12,수급동향!$1:$1,0))</f>
        <v>106.45161290322581</v>
      </c>
      <c r="P31" s="278">
        <f>INDEX(수급동향!$371:$411,MATCH('17'!$E31,수급동향!$D$371:$D$411,0),MATCH('17'!P$12,수급동향!$1:$1,0))</f>
        <v>112.87878787878788</v>
      </c>
      <c r="Q31" s="766">
        <f>INDEX(수급동향!$371:$411,MATCH('17'!$E31,수급동향!$D$371:$D$441,0),MATCH('17'!Q$12,수급동향!$1:$1,0))</f>
        <v>112.12121212121212</v>
      </c>
      <c r="R31" s="277">
        <f>INDEX(수급동향!$412:$452,MATCH('17'!$E31,수급동향!$D$412:$D$452,0),MATCH('17'!R$12,수급동향!$1:$1,0))</f>
        <v>100</v>
      </c>
      <c r="S31" s="766">
        <f>INDEX(수급동향!$412:$452,MATCH('17'!$E31,수급동향!$D$412:$D$452,0),MATCH('17'!S$12,수급동향!$1:$1,0))</f>
        <v>100</v>
      </c>
      <c r="T31" s="277">
        <f>INDEX(수급동향!$453:$493,MATCH('17'!$E31,수급동향!$D$453:$D$493,0),MATCH('17'!T$12,수급동향!$1:$1,0))</f>
        <v>100</v>
      </c>
      <c r="U31" s="255">
        <f>INDEX(수급동향!$453:$493,MATCH('17'!$E31,수급동향!$D$453:$D$493,0),MATCH('17'!U$12,수급동향!$1:$1,0))</f>
        <v>100</v>
      </c>
      <c r="V31" s="1436" t="s">
        <v>1402</v>
      </c>
      <c r="W31" s="1437"/>
      <c r="X31" s="1438"/>
      <c r="Y31" s="639"/>
    </row>
    <row r="32" spans="1:25" s="310" customFormat="1" ht="11.25" customHeight="1">
      <c r="A32" s="638"/>
      <c r="B32" s="1473" t="s">
        <v>1388</v>
      </c>
      <c r="C32" s="1454"/>
      <c r="D32" s="1454"/>
      <c r="E32" s="720">
        <v>20</v>
      </c>
      <c r="F32" s="277">
        <f>INDEX(수급동향!$2:$42,MATCH('17'!$E32,수급동향!$D$2:$D$42,0),MATCH('17'!F$12,수급동향!$1:$1,0))</f>
        <v>73.588039867109629</v>
      </c>
      <c r="G32" s="766">
        <f>INDEX(수급동향!$2:$42,MATCH('17'!$E32,수급동향!$D$2:$D$42,0),MATCH('17'!G$12,수급동향!$1:$1,0))</f>
        <v>74.003322259136226</v>
      </c>
      <c r="H32" s="277">
        <f>INDEX(수급동향!$43:$83,MATCH('17'!$E32,수급동향!$D$43:$D$83,0),MATCH('17'!H$12,수급동향!$1:$1,0))</f>
        <v>71.030042918454939</v>
      </c>
      <c r="I32" s="766">
        <f>INDEX(수급동향!$43:$83,MATCH('17'!$E32,수급동향!$D$43:$D$83,0),MATCH('17'!I$12,수급동향!$1:$1,0))</f>
        <v>71.459227467811161</v>
      </c>
      <c r="J32" s="277">
        <f>INDEX(수급동향!$84:$124,MATCH('17'!$E32,수급동향!$D$84:$D$124,0),MATCH('17'!J$12,수급동향!$1:$1,0))</f>
        <v>75.27472527472527</v>
      </c>
      <c r="K32" s="766">
        <f>INDEX(수급동향!$84:$124,MATCH('17'!$E32,수급동향!$D$84:$D$124,0),MATCH('17'!K$12,수급동향!$1:$1,0))</f>
        <v>74.175824175824175</v>
      </c>
      <c r="L32" s="277">
        <f>INDEX(수급동향!$125:$165,MATCH('17'!$E32,수급동향!$D$125:$D$165,0),MATCH('17'!L$12,수급동향!$1:$1,0))</f>
        <v>96.666666666666671</v>
      </c>
      <c r="M32" s="255">
        <f>INDEX(수급동향!$125:$165,MATCH('17'!$E32,수급동향!$D$125:$D$165,0),MATCH('17'!M$12,수급동향!$1:$1,0))</f>
        <v>100</v>
      </c>
      <c r="N32" s="278">
        <f>INDEX(수급동향!$330:$370,MATCH('17'!$E32,수급동향!$D$330:$D$370,0),MATCH('17'!N$12,수급동향!$1:$1,0))</f>
        <v>104.98338870431894</v>
      </c>
      <c r="O32" s="766">
        <f>INDEX(수급동향!$330:$370,MATCH('17'!$E32,수급동향!$D$330:$D$370,0),MATCH('17'!O$12,수급동향!$1:$1,0))</f>
        <v>96.179401993355498</v>
      </c>
      <c r="P32" s="278">
        <f>INDEX(수급동향!$371:$411,MATCH('17'!$E32,수급동향!$D$371:$D$411,0),MATCH('17'!P$12,수급동향!$1:$1,0))</f>
        <v>104.50643776824036</v>
      </c>
      <c r="Q32" s="766">
        <f>INDEX(수급동향!$371:$411,MATCH('17'!$E32,수급동향!$D$371:$D$441,0),MATCH('17'!Q$12,수급동향!$1:$1,0))</f>
        <v>94.63519313304721</v>
      </c>
      <c r="R32" s="277">
        <f>INDEX(수급동향!$412:$452,MATCH('17'!$E32,수급동향!$D$412:$D$452,0),MATCH('17'!R$12,수급동향!$1:$1,0))</f>
        <v>106.5934065934066</v>
      </c>
      <c r="S32" s="766">
        <f>INDEX(수급동향!$412:$452,MATCH('17'!$E32,수급동향!$D$412:$D$452,0),MATCH('17'!S$12,수급동향!$1:$1,0))</f>
        <v>100.54945054945054</v>
      </c>
      <c r="T32" s="277">
        <f>INDEX(수급동향!$453:$493,MATCH('17'!$E32,수급동향!$D$453:$D$493,0),MATCH('17'!T$12,수급동향!$1:$1,0))</f>
        <v>106.66666666666667</v>
      </c>
      <c r="U32" s="255">
        <f>INDEX(수급동향!$453:$493,MATCH('17'!$E32,수급동향!$D$453:$D$493,0),MATCH('17'!U$12,수급동향!$1:$1,0))</f>
        <v>103.33333333333333</v>
      </c>
      <c r="V32" s="1436" t="s">
        <v>1404</v>
      </c>
      <c r="W32" s="1437"/>
      <c r="X32" s="1438"/>
      <c r="Y32" s="639"/>
    </row>
    <row r="33" spans="1:25" s="310" customFormat="1" ht="11.25" customHeight="1">
      <c r="A33" s="640"/>
      <c r="B33" s="1470" t="s">
        <v>1389</v>
      </c>
      <c r="C33" s="1456"/>
      <c r="D33" s="1456"/>
      <c r="E33" s="714">
        <v>21</v>
      </c>
      <c r="F33" s="254">
        <f>INDEX(수급동향!$2:$42,MATCH('17'!$E33,수급동향!$D$2:$D$42,0),MATCH('17'!F$12,수급동향!$1:$1,0))</f>
        <v>78.341584158415841</v>
      </c>
      <c r="G33" s="768">
        <f>INDEX(수급동향!$2:$42,MATCH('17'!$E33,수급동향!$D$2:$D$42,0),MATCH('17'!G$12,수급동향!$1:$1,0))</f>
        <v>78.836633663366328</v>
      </c>
      <c r="H33" s="254">
        <f>INDEX(수급동향!$43:$83,MATCH('17'!$E33,수급동향!$D$43:$D$83,0),MATCH('17'!H$12,수급동향!$1:$1,0))</f>
        <v>78.723404255319153</v>
      </c>
      <c r="I33" s="768">
        <f>INDEX(수급동향!$43:$83,MATCH('17'!$E33,수급동향!$D$43:$D$83,0),MATCH('17'!I$12,수급동향!$1:$1,0))</f>
        <v>77.304964539007088</v>
      </c>
      <c r="J33" s="254">
        <f>INDEX(수급동향!$84:$124,MATCH('17'!$E33,수급동향!$D$84:$D$124,0),MATCH('17'!J$12,수급동향!$1:$1,0))</f>
        <v>76.623376623376615</v>
      </c>
      <c r="K33" s="768">
        <f>INDEX(수급동향!$84:$124,MATCH('17'!$E33,수급동향!$D$84:$D$124,0),MATCH('17'!K$12,수급동향!$1:$1,0))</f>
        <v>86.36363636363636</v>
      </c>
      <c r="L33" s="254">
        <f>INDEX(수급동향!$125:$165,MATCH('17'!$E33,수급동향!$D$125:$D$165,0),MATCH('17'!L$12,수급동향!$1:$1,0))</f>
        <v>78.888888888888886</v>
      </c>
      <c r="M33" s="281">
        <f>INDEX(수급동향!$125:$165,MATCH('17'!$E33,수급동향!$D$125:$D$165,0),MATCH('17'!M$12,수급동향!$1:$1,0))</f>
        <v>75.555555555555557</v>
      </c>
      <c r="N33" s="259">
        <f>INDEX(수급동향!$330:$370,MATCH('17'!$E33,수급동향!$D$330:$D$370,0),MATCH('17'!N$12,수급동향!$1:$1,0))</f>
        <v>112.62376237623764</v>
      </c>
      <c r="O33" s="768">
        <f>INDEX(수급동향!$330:$370,MATCH('17'!$E33,수급동향!$D$330:$D$370,0),MATCH('17'!O$12,수급동향!$1:$1,0))</f>
        <v>105.07425742574257</v>
      </c>
      <c r="P33" s="259">
        <f>INDEX(수급동향!$371:$411,MATCH('17'!$E33,수급동향!$D$371:$D$411,0),MATCH('17'!P$12,수급동향!$1:$1,0))</f>
        <v>108.86524822695037</v>
      </c>
      <c r="Q33" s="768">
        <f>INDEX(수급동향!$371:$411,MATCH('17'!$E33,수급동향!$D$371:$D$441,0),MATCH('17'!Q$12,수급동향!$1:$1,0))</f>
        <v>106.73758865248227</v>
      </c>
      <c r="R33" s="254">
        <f>INDEX(수급동향!$412:$452,MATCH('17'!$E33,수급동향!$D$412:$D$452,0),MATCH('17'!R$12,수급동향!$1:$1,0))</f>
        <v>122.07792207792207</v>
      </c>
      <c r="S33" s="768">
        <f>INDEX(수급동향!$412:$452,MATCH('17'!$E33,수급동향!$D$412:$D$452,0),MATCH('17'!S$12,수급동향!$1:$1,0))</f>
        <v>101.94805194805195</v>
      </c>
      <c r="T33" s="254">
        <f>INDEX(수급동향!$453:$493,MATCH('17'!$E33,수급동향!$D$453:$D$493,0),MATCH('17'!T$12,수급동향!$1:$1,0))</f>
        <v>120</v>
      </c>
      <c r="U33" s="281">
        <f>INDEX(수급동향!$453:$493,MATCH('17'!$E33,수급동향!$D$453:$D$493,0),MATCH('17'!U$12,수급동향!$1:$1,0))</f>
        <v>100</v>
      </c>
      <c r="V33" s="1441" t="s">
        <v>1403</v>
      </c>
      <c r="W33" s="1439"/>
      <c r="X33" s="1440"/>
      <c r="Y33" s="642"/>
    </row>
    <row r="34" spans="1:25" s="310" customFormat="1" ht="13.5" customHeight="1">
      <c r="A34" s="1476" t="s">
        <v>185</v>
      </c>
      <c r="B34" s="1476"/>
      <c r="C34" s="1476"/>
      <c r="D34" s="1476"/>
      <c r="E34" s="720">
        <v>22</v>
      </c>
      <c r="F34" s="261">
        <f>INDEX(수급동향!$2:$42,MATCH('17'!$E34,수급동향!$D$2:$D$42,0),MATCH('17'!F$12,수급동향!$1:$1,0))</f>
        <v>64.43514644351464</v>
      </c>
      <c r="G34" s="760">
        <f>INDEX(수급동향!$2:$42,MATCH('17'!$E34,수급동향!$D$2:$D$42,0),MATCH('17'!G$12,수급동향!$1:$1,0))</f>
        <v>67.311715481171547</v>
      </c>
      <c r="H34" s="277">
        <f>INDEX(수급동향!$43:$83,MATCH('17'!$E34,수급동향!$D$43:$D$83,0),MATCH('17'!H$12,수급동향!$1:$1,0))</f>
        <v>63.314447592067992</v>
      </c>
      <c r="I34" s="766">
        <f>INDEX(수급동향!$43:$83,MATCH('17'!$E34,수급동향!$D$43:$D$83,0),MATCH('17'!I$12,수급동향!$1:$1,0))</f>
        <v>67.988668555240793</v>
      </c>
      <c r="J34" s="277">
        <f>INDEX(수급동향!$84:$124,MATCH('17'!$E34,수급동향!$D$84:$D$124,0),MATCH('17'!J$12,수급동향!$1:$1,0))</f>
        <v>61.490683229813662</v>
      </c>
      <c r="K34" s="766">
        <f>INDEX(수급동향!$84:$124,MATCH('17'!$E34,수급동향!$D$84:$D$124,0),MATCH('17'!K$12,수급동향!$1:$1,0))</f>
        <v>59.62732919254659</v>
      </c>
      <c r="L34" s="277">
        <f>INDEX(수급동향!$125:$165,MATCH('17'!$E34,수급동향!$D$125:$D$165,0),MATCH('17'!L$12,수급동향!$1:$1,0))</f>
        <v>78.651685393258418</v>
      </c>
      <c r="M34" s="255">
        <f>INDEX(수급동향!$125:$165,MATCH('17'!$E34,수급동향!$D$125:$D$165,0),MATCH('17'!M$12,수급동향!$1:$1,0))</f>
        <v>75.842696629213478</v>
      </c>
      <c r="N34" s="266">
        <f>INDEX(수급동향!$330:$370,MATCH('17'!$E34,수급동향!$D$330:$D$370,0),MATCH('17'!N$12,수급동향!$1:$1,0))</f>
        <v>115.42887029288703</v>
      </c>
      <c r="O34" s="760">
        <f>INDEX(수급동향!$330:$370,MATCH('17'!$E34,수급동향!$D$330:$D$370,0),MATCH('17'!O$12,수급동향!$1:$1,0))</f>
        <v>109.57112970711296</v>
      </c>
      <c r="P34" s="278">
        <f>INDEX(수급동향!$371:$411,MATCH('17'!$E34,수급동향!$D$371:$D$411,0),MATCH('17'!P$12,수급동향!$1:$1,0))</f>
        <v>119.26345609065156</v>
      </c>
      <c r="Q34" s="766">
        <f>INDEX(수급동향!$371:$411,MATCH('17'!$E34,수급동향!$D$371:$D$441,0),MATCH('17'!Q$12,수급동향!$1:$1,0))</f>
        <v>113.17280453257791</v>
      </c>
      <c r="R34" s="277">
        <f>INDEX(수급동향!$412:$452,MATCH('17'!$E34,수급동향!$D$412:$D$452,0),MATCH('17'!R$12,수급동향!$1:$1,0))</f>
        <v>105.27950310559005</v>
      </c>
      <c r="S34" s="766">
        <f>INDEX(수급동향!$412:$452,MATCH('17'!$E34,수급동향!$D$412:$D$452,0),MATCH('17'!S$12,수급동향!$1:$1,0))</f>
        <v>100.93167701863355</v>
      </c>
      <c r="T34" s="277">
        <f>INDEX(수급동향!$453:$493,MATCH('17'!$E34,수급동향!$D$453:$D$493,0),MATCH('17'!T$12,수급동향!$1:$1,0))</f>
        <v>103.37078651685393</v>
      </c>
      <c r="U34" s="255">
        <f>INDEX(수급동향!$453:$493,MATCH('17'!$E34,수급동향!$D$453:$D$493,0),MATCH('17'!U$12,수급동향!$1:$1,0))</f>
        <v>96.62921348314606</v>
      </c>
      <c r="V34" s="1374" t="s">
        <v>285</v>
      </c>
      <c r="W34" s="1375"/>
      <c r="X34" s="1375"/>
      <c r="Y34" s="1375"/>
    </row>
    <row r="35" spans="1:25" s="310" customFormat="1" ht="13.5" customHeight="1">
      <c r="A35" s="1373" t="s">
        <v>186</v>
      </c>
      <c r="B35" s="1373"/>
      <c r="C35" s="1373"/>
      <c r="D35" s="1373"/>
      <c r="E35" s="714">
        <v>23</v>
      </c>
      <c r="F35" s="261">
        <f>INDEX(수급동향!$2:$42,MATCH('17'!$E35,수급동향!$D$2:$D$42,0),MATCH('17'!F$12,수급동향!$1:$1,0))</f>
        <v>86.979166666666671</v>
      </c>
      <c r="G35" s="760">
        <f>INDEX(수급동향!$2:$42,MATCH('17'!$E35,수급동향!$D$2:$D$42,0),MATCH('17'!G$12,수급동향!$1:$1,0))</f>
        <v>84.27734375</v>
      </c>
      <c r="H35" s="268">
        <f>INDEX(수급동향!$43:$83,MATCH('17'!$E35,수급동향!$D$43:$D$83,0),MATCH('17'!H$12,수급동향!$1:$1,0))</f>
        <v>85.77302631578948</v>
      </c>
      <c r="I35" s="762">
        <f>INDEX(수급동향!$43:$83,MATCH('17'!$E35,수급동향!$D$43:$D$83,0),MATCH('17'!I$12,수급동향!$1:$1,0))</f>
        <v>82.483552631578945</v>
      </c>
      <c r="J35" s="268">
        <f>INDEX(수급동향!$84:$124,MATCH('17'!$E35,수급동향!$D$84:$D$124,0),MATCH('17'!J$12,수급동향!$1:$1,0))</f>
        <v>93.571428571428569</v>
      </c>
      <c r="K35" s="762">
        <f>INDEX(수급동향!$84:$124,MATCH('17'!$E35,수급동향!$D$84:$D$124,0),MATCH('17'!K$12,수급동향!$1:$1,0))</f>
        <v>90.952380952380935</v>
      </c>
      <c r="L35" s="268">
        <f>INDEX(수급동향!$125:$165,MATCH('17'!$E35,수급동향!$D$125:$D$165,0),MATCH('17'!L$12,수급동향!$1:$1,0))</f>
        <v>87.72727272727272</v>
      </c>
      <c r="M35" s="285">
        <f>INDEX(수급동향!$125:$165,MATCH('17'!$E35,수급동향!$D$125:$D$165,0),MATCH('17'!M$12,수급동향!$1:$1,0))</f>
        <v>91.36363636363636</v>
      </c>
      <c r="N35" s="266">
        <f>INDEX(수급동향!$330:$370,MATCH('17'!$E35,수급동향!$D$330:$D$370,0),MATCH('17'!N$12,수급동향!$1:$1,0))</f>
        <v>98.860677083333343</v>
      </c>
      <c r="O35" s="760">
        <f>INDEX(수급동향!$330:$370,MATCH('17'!$E35,수급동향!$D$330:$D$370,0),MATCH('17'!O$12,수급동향!$1:$1,0))</f>
        <v>100.94401041666666</v>
      </c>
      <c r="P35" s="273">
        <f>INDEX(수급동향!$371:$411,MATCH('17'!$E35,수급동향!$D$371:$D$411,0),MATCH('17'!P$12,수급동향!$1:$1,0))</f>
        <v>98.4375</v>
      </c>
      <c r="Q35" s="762">
        <f>INDEX(수급동향!$371:$411,MATCH('17'!$E35,수급동향!$D$371:$D$441,0),MATCH('17'!Q$12,수급동향!$1:$1,0))</f>
        <v>101.48026315789474</v>
      </c>
      <c r="R35" s="268">
        <f>INDEX(수급동향!$412:$452,MATCH('17'!$E35,수급동향!$D$412:$D$452,0),MATCH('17'!R$12,수급동향!$1:$1,0))</f>
        <v>100.47619047619048</v>
      </c>
      <c r="S35" s="762">
        <f>INDEX(수급동향!$412:$452,MATCH('17'!$E35,수급동향!$D$412:$D$452,0),MATCH('17'!S$12,수급동향!$1:$1,0))</f>
        <v>100.95238095238095</v>
      </c>
      <c r="T35" s="268">
        <f>INDEX(수급동향!$453:$493,MATCH('17'!$E35,수급동향!$D$453:$D$493,0),MATCH('17'!T$12,수급동향!$1:$1,0))</f>
        <v>100.45454545454547</v>
      </c>
      <c r="U35" s="285">
        <f>INDEX(수급동향!$453:$493,MATCH('17'!$E35,수급동향!$D$453:$D$493,0),MATCH('17'!U$12,수급동향!$1:$1,0))</f>
        <v>95</v>
      </c>
      <c r="V35" s="1418" t="s">
        <v>286</v>
      </c>
      <c r="W35" s="1400"/>
      <c r="X35" s="1400"/>
      <c r="Y35" s="1400"/>
    </row>
    <row r="36" spans="1:25" s="310" customFormat="1" ht="11.25" customHeight="1">
      <c r="A36" s="630"/>
      <c r="B36" s="1471" t="s">
        <v>1390</v>
      </c>
      <c r="C36" s="1472"/>
      <c r="D36" s="1472"/>
      <c r="E36" s="720">
        <v>24</v>
      </c>
      <c r="F36" s="277">
        <f>INDEX(수급동향!$2:$42,MATCH('17'!$E36,수급동향!$D$2:$D$42,0),MATCH('17'!F$12,수급동향!$1:$1,0))</f>
        <v>85.505124450951683</v>
      </c>
      <c r="G36" s="766">
        <f>INDEX(수급동향!$2:$42,MATCH('17'!$E36,수급동향!$D$2:$D$42,0),MATCH('17'!G$12,수급동향!$1:$1,0))</f>
        <v>78.404099560761352</v>
      </c>
      <c r="H36" s="268">
        <f>INDEX(수급동향!$43:$83,MATCH('17'!$E36,수급동향!$D$43:$D$83,0),MATCH('17'!H$12,수급동향!$1:$1,0))</f>
        <v>85.555555555555557</v>
      </c>
      <c r="I36" s="762">
        <f>INDEX(수급동향!$43:$83,MATCH('17'!$E36,수급동향!$D$43:$D$83,0),MATCH('17'!I$12,수급동향!$1:$1,0))</f>
        <v>77.407407407407405</v>
      </c>
      <c r="J36" s="268">
        <f>INDEX(수급동향!$84:$124,MATCH('17'!$E36,수급동향!$D$84:$D$124,0),MATCH('17'!J$12,수급동향!$1:$1,0))</f>
        <v>88.775510204081641</v>
      </c>
      <c r="K36" s="762">
        <f>INDEX(수급동향!$84:$124,MATCH('17'!$E36,수급동향!$D$84:$D$124,0),MATCH('17'!K$12,수급동향!$1:$1,0))</f>
        <v>83.163265306122454</v>
      </c>
      <c r="L36" s="268">
        <f>INDEX(수급동향!$125:$165,MATCH('17'!$E36,수급동향!$D$125:$D$165,0),MATCH('17'!L$12,수급동향!$1:$1,0))</f>
        <v>77.777777777777771</v>
      </c>
      <c r="M36" s="285">
        <f>INDEX(수급동향!$125:$165,MATCH('17'!$E36,수급동향!$D$125:$D$165,0),MATCH('17'!M$12,수급동향!$1:$1,0))</f>
        <v>80</v>
      </c>
      <c r="N36" s="278">
        <f>INDEX(수급동향!$330:$370,MATCH('17'!$E36,수급동향!$D$330:$D$370,0),MATCH('17'!N$12,수급동향!$1:$1,0))</f>
        <v>104.46559297218155</v>
      </c>
      <c r="O36" s="766">
        <f>INDEX(수급동향!$330:$370,MATCH('17'!$E36,수급동향!$D$330:$D$370,0),MATCH('17'!O$12,수급동향!$1:$1,0))</f>
        <v>103.14787701317715</v>
      </c>
      <c r="P36" s="273">
        <f>INDEX(수급동향!$371:$411,MATCH('17'!$E36,수급동향!$D$371:$D$411,0),MATCH('17'!P$12,수급동향!$1:$1,0))</f>
        <v>105.18518518518519</v>
      </c>
      <c r="Q36" s="762">
        <f>INDEX(수급동향!$371:$411,MATCH('17'!$E36,수급동향!$D$371:$D$441,0),MATCH('17'!Q$12,수급동향!$1:$1,0))</f>
        <v>104.62962962962963</v>
      </c>
      <c r="R36" s="268">
        <f>INDEX(수급동향!$412:$452,MATCH('17'!$E36,수급동향!$D$412:$D$452,0),MATCH('17'!R$12,수급동향!$1:$1,0))</f>
        <v>103.06122448979593</v>
      </c>
      <c r="S36" s="762">
        <f>INDEX(수급동향!$412:$452,MATCH('17'!$E36,수급동향!$D$412:$D$452,0),MATCH('17'!S$12,수급동향!$1:$1,0))</f>
        <v>102.04081632653062</v>
      </c>
      <c r="T36" s="268">
        <f>INDEX(수급동향!$453:$493,MATCH('17'!$E36,수급동향!$D$453:$D$493,0),MATCH('17'!T$12,수급동향!$1:$1,0))</f>
        <v>98.888888888888886</v>
      </c>
      <c r="U36" s="285">
        <f>INDEX(수급동향!$453:$493,MATCH('17'!$E36,수급동향!$D$453:$D$493,0),MATCH('17'!U$12,수급동향!$1:$1,0))</f>
        <v>87.777777777777786</v>
      </c>
      <c r="V36" s="1433" t="s">
        <v>1393</v>
      </c>
      <c r="W36" s="1434"/>
      <c r="X36" s="1435"/>
      <c r="Y36" s="639"/>
    </row>
    <row r="37" spans="1:25" s="310" customFormat="1" ht="11.25" customHeight="1">
      <c r="A37" s="630"/>
      <c r="B37" s="1473" t="s">
        <v>1391</v>
      </c>
      <c r="C37" s="1454"/>
      <c r="D37" s="1454"/>
      <c r="E37" s="714">
        <v>25</v>
      </c>
      <c r="F37" s="277">
        <f>INDEX(수급동향!$2:$42,MATCH('17'!$E37,수급동향!$D$2:$D$42,0),MATCH('17'!F$12,수급동향!$1:$1,0))</f>
        <v>82.762557077625573</v>
      </c>
      <c r="G37" s="766">
        <f>INDEX(수급동향!$2:$42,MATCH('17'!$E37,수급동향!$D$2:$D$42,0),MATCH('17'!G$12,수급동향!$1:$1,0))</f>
        <v>84.132420091324207</v>
      </c>
      <c r="H37" s="277">
        <f>INDEX(수급동향!$43:$83,MATCH('17'!$E37,수급동향!$D$43:$D$83,0),MATCH('17'!H$12,수급동향!$1:$1,0))</f>
        <v>79.705882352941174</v>
      </c>
      <c r="I37" s="766">
        <f>INDEX(수급동향!$43:$83,MATCH('17'!$E37,수급동향!$D$43:$D$83,0),MATCH('17'!I$12,수급동향!$1:$1,0))</f>
        <v>80.588235294117638</v>
      </c>
      <c r="J37" s="277">
        <f>INDEX(수급동향!$84:$124,MATCH('17'!$E37,수급동향!$D$84:$D$124,0),MATCH('17'!J$12,수급동향!$1:$1,0))</f>
        <v>94.444444444444443</v>
      </c>
      <c r="K37" s="766">
        <f>INDEX(수급동향!$84:$124,MATCH('17'!$E37,수급동향!$D$84:$D$124,0),MATCH('17'!K$12,수급동향!$1:$1,0))</f>
        <v>94.444444444444443</v>
      </c>
      <c r="L37" s="277">
        <f>INDEX(수급동향!$125:$165,MATCH('17'!$E37,수급동향!$D$125:$D$165,0),MATCH('17'!L$12,수급동향!$1:$1,0))</f>
        <v>91.428571428571431</v>
      </c>
      <c r="M37" s="255">
        <f>INDEX(수급동향!$125:$165,MATCH('17'!$E37,수급동향!$D$125:$D$165,0),MATCH('17'!M$12,수급동향!$1:$1,0))</f>
        <v>100</v>
      </c>
      <c r="N37" s="278">
        <f>INDEX(수급동향!$330:$370,MATCH('17'!$E37,수급동향!$D$330:$D$370,0),MATCH('17'!N$12,수급동향!$1:$1,0))</f>
        <v>91.438356164383563</v>
      </c>
      <c r="O37" s="766">
        <f>INDEX(수급동향!$330:$370,MATCH('17'!$E37,수급동향!$D$330:$D$370,0),MATCH('17'!O$12,수급동향!$1:$1,0))</f>
        <v>97.831050228310502</v>
      </c>
      <c r="P37" s="278">
        <f>INDEX(수급동향!$371:$411,MATCH('17'!$E37,수급동향!$D$371:$D$411,0),MATCH('17'!P$12,수급동향!$1:$1,0))</f>
        <v>89.411764705882348</v>
      </c>
      <c r="Q37" s="766">
        <f>INDEX(수급동향!$371:$411,MATCH('17'!$E37,수급동향!$D$371:$D$441,0),MATCH('17'!Q$12,수급동향!$1:$1,0))</f>
        <v>97.35294117647058</v>
      </c>
      <c r="R37" s="277">
        <f>INDEX(수급동향!$412:$452,MATCH('17'!$E37,수급동향!$D$412:$D$452,0),MATCH('17'!R$12,수급동향!$1:$1,0))</f>
        <v>96.031746031746025</v>
      </c>
      <c r="S37" s="766">
        <f>INDEX(수급동향!$412:$452,MATCH('17'!$E37,수급동향!$D$412:$D$452,0),MATCH('17'!S$12,수급동향!$1:$1,0))</f>
        <v>99.206349206349202</v>
      </c>
      <c r="T37" s="277">
        <f>INDEX(수급동향!$453:$493,MATCH('17'!$E37,수급동향!$D$453:$D$493,0),MATCH('17'!T$12,수급동향!$1:$1,0))</f>
        <v>102.85714285714286</v>
      </c>
      <c r="U37" s="255">
        <f>INDEX(수급동향!$453:$493,MATCH('17'!$E37,수급동향!$D$453:$D$493,0),MATCH('17'!U$12,수급동향!$1:$1,0))</f>
        <v>100</v>
      </c>
      <c r="V37" s="1436" t="s">
        <v>1394</v>
      </c>
      <c r="W37" s="1437"/>
      <c r="X37" s="1438"/>
      <c r="Y37" s="639"/>
    </row>
    <row r="38" spans="1:25" s="310" customFormat="1" ht="11.25" customHeight="1">
      <c r="A38" s="630"/>
      <c r="B38" s="1470" t="s">
        <v>187</v>
      </c>
      <c r="C38" s="1456"/>
      <c r="D38" s="1456"/>
      <c r="E38" s="720">
        <v>26</v>
      </c>
      <c r="F38" s="277">
        <f>INDEX(수급동향!$2:$42,MATCH('17'!$E38,수급동향!$D$2:$D$42,0),MATCH('17'!F$12,수급동향!$1:$1,0))</f>
        <v>93.855421686746993</v>
      </c>
      <c r="G38" s="766">
        <f>INDEX(수급동향!$2:$42,MATCH('17'!$E38,수급동향!$D$2:$D$42,0),MATCH('17'!G$12,수급동향!$1:$1,0))</f>
        <v>94.096385542168676</v>
      </c>
      <c r="H38" s="277">
        <f>INDEX(수급동향!$43:$83,MATCH('17'!$E38,수급동향!$D$43:$D$83,0),MATCH('17'!H$12,수급동향!$1:$1,0))</f>
        <v>92.261904761904759</v>
      </c>
      <c r="I38" s="766">
        <f>INDEX(수급동향!$43:$83,MATCH('17'!$E38,수급동향!$D$43:$D$83,0),MATCH('17'!I$12,수급동향!$1:$1,0))</f>
        <v>92.55952380952381</v>
      </c>
      <c r="J38" s="277">
        <f>INDEX(수급동향!$84:$124,MATCH('17'!$E38,수급동향!$D$84:$D$124,0),MATCH('17'!J$12,수급동향!$1:$1,0))</f>
        <v>102.04081632653062</v>
      </c>
      <c r="K38" s="766">
        <f>INDEX(수급동향!$84:$124,MATCH('17'!$E38,수급동향!$D$84:$D$124,0),MATCH('17'!K$12,수급동향!$1:$1,0))</f>
        <v>102.04081632653062</v>
      </c>
      <c r="L38" s="277">
        <f>INDEX(수급동향!$125:$165,MATCH('17'!$E38,수급동향!$D$125:$D$165,0),MATCH('17'!L$12,수급동향!$1:$1,0))</f>
        <v>98.333333333333329</v>
      </c>
      <c r="M38" s="255">
        <f>INDEX(수급동향!$125:$165,MATCH('17'!$E38,수급동향!$D$125:$D$165,0),MATCH('17'!M$12,수급동향!$1:$1,0))</f>
        <v>98.333333333333329</v>
      </c>
      <c r="N38" s="278">
        <f>INDEX(수급동향!$330:$370,MATCH('17'!$E38,수급동향!$D$330:$D$370,0),MATCH('17'!N$12,수급동향!$1:$1,0))</f>
        <v>97.46987951807229</v>
      </c>
      <c r="O38" s="766">
        <f>INDEX(수급동향!$330:$370,MATCH('17'!$E38,수급동향!$D$330:$D$370,0),MATCH('17'!O$12,수급동향!$1:$1,0))</f>
        <v>100.60240963855421</v>
      </c>
      <c r="P38" s="278">
        <f>INDEX(수급동향!$371:$411,MATCH('17'!$E38,수급동향!$D$371:$D$411,0),MATCH('17'!P$12,수급동향!$1:$1,0))</f>
        <v>96.726190476190482</v>
      </c>
      <c r="Q38" s="766">
        <f>INDEX(수급동향!$371:$411,MATCH('17'!$E38,수급동향!$D$371:$D$441,0),MATCH('17'!Q$12,수급동향!$1:$1,0))</f>
        <v>100.5952380952381</v>
      </c>
      <c r="R38" s="277">
        <f>INDEX(수급동향!$412:$452,MATCH('17'!$E38,수급동향!$D$412:$D$452,0),MATCH('17'!R$12,수급동향!$1:$1,0))</f>
        <v>101.0204081632653</v>
      </c>
      <c r="S38" s="766">
        <f>INDEX(수급동향!$412:$452,MATCH('17'!$E38,수급동향!$D$412:$D$452,0),MATCH('17'!S$12,수급동향!$1:$1,0))</f>
        <v>101.0204081632653</v>
      </c>
      <c r="T38" s="277">
        <f>INDEX(수급동향!$453:$493,MATCH('17'!$E38,수급동향!$D$453:$D$493,0),MATCH('17'!T$12,수급동향!$1:$1,0))</f>
        <v>100</v>
      </c>
      <c r="U38" s="255">
        <f>INDEX(수급동향!$453:$493,MATCH('17'!$E38,수급동향!$D$453:$D$493,0),MATCH('17'!U$12,수급동향!$1:$1,0))</f>
        <v>100</v>
      </c>
      <c r="V38" s="1425" t="s">
        <v>306</v>
      </c>
      <c r="W38" s="1439"/>
      <c r="X38" s="1440"/>
      <c r="Y38" s="639"/>
    </row>
    <row r="39" spans="1:25" s="310" customFormat="1" ht="12.6" customHeight="1">
      <c r="A39" s="1476" t="s">
        <v>790</v>
      </c>
      <c r="B39" s="1476"/>
      <c r="C39" s="1476"/>
      <c r="D39" s="1476"/>
      <c r="E39" s="714">
        <v>27</v>
      </c>
      <c r="F39" s="261">
        <f>INDEX(수급동향!$2:$42,MATCH('17'!$E39,수급동향!$D$2:$D$42,0),MATCH('17'!F$12,수급동향!$1:$1,0))</f>
        <v>85.714285714285708</v>
      </c>
      <c r="G39" s="760">
        <f>INDEX(수급동향!$2:$42,MATCH('17'!$E39,수급동향!$D$2:$D$42,0),MATCH('17'!G$12,수급동향!$1:$1,0))</f>
        <v>90.917107583774253</v>
      </c>
      <c r="H39" s="261">
        <f>INDEX(수급동향!$43:$83,MATCH('17'!$E39,수급동향!$D$43:$D$83,0),MATCH('17'!H$12,수급동향!$1:$1,0))</f>
        <v>85.483870967741936</v>
      </c>
      <c r="I39" s="760">
        <f>INDEX(수급동향!$43:$83,MATCH('17'!$E39,수급동향!$D$43:$D$83,0),MATCH('17'!I$12,수급동향!$1:$1,0))</f>
        <v>89.170506912442391</v>
      </c>
      <c r="J39" s="261">
        <f>INDEX(수급동향!$84:$124,MATCH('17'!$E39,수급동향!$D$84:$D$124,0),MATCH('17'!J$12,수급동향!$1:$1,0))</f>
        <v>90.476190476190482</v>
      </c>
      <c r="K39" s="760">
        <f>INDEX(수급동향!$84:$124,MATCH('17'!$E39,수급동향!$D$84:$D$124,0),MATCH('17'!K$12,수급동향!$1:$1,0))</f>
        <v>101.19047619047619</v>
      </c>
      <c r="L39" s="261">
        <f>INDEX(수급동향!$125:$165,MATCH('17'!$E39,수급동향!$D$125:$D$165,0),MATCH('17'!L$12,수급동향!$1:$1,0))</f>
        <v>79.591836734693885</v>
      </c>
      <c r="M39" s="262">
        <f>INDEX(수급동향!$125:$165,MATCH('17'!$E39,수급동향!$D$125:$D$165,0),MATCH('17'!M$12,수급동향!$1:$1,0))</f>
        <v>88.775510204081627</v>
      </c>
      <c r="N39" s="266">
        <f>INDEX(수급동향!$330:$370,MATCH('17'!$E39,수급동향!$D$330:$D$370,0),MATCH('17'!N$12,수급동향!$1:$1,0))</f>
        <v>118.16578483245149</v>
      </c>
      <c r="O39" s="760">
        <f>INDEX(수급동향!$330:$370,MATCH('17'!$E39,수급동향!$D$330:$D$370,0),MATCH('17'!O$12,수급동향!$1:$1,0))</f>
        <v>111.02292768959435</v>
      </c>
      <c r="P39" s="266">
        <f>INDEX(수급동향!$371:$411,MATCH('17'!$E39,수급동향!$D$371:$D$411,0),MATCH('17'!P$12,수급동향!$1:$1,0))</f>
        <v>123.50230414746544</v>
      </c>
      <c r="Q39" s="760">
        <f>INDEX(수급동향!$371:$411,MATCH('17'!$E39,수급동향!$D$371:$D$441,0),MATCH('17'!Q$12,수급동향!$1:$1,0))</f>
        <v>114.74654377880184</v>
      </c>
      <c r="R39" s="261">
        <f>INDEX(수급동향!$412:$452,MATCH('17'!$E39,수급동향!$D$412:$D$452,0),MATCH('17'!R$12,수급동향!$1:$1,0))</f>
        <v>105.95238095238095</v>
      </c>
      <c r="S39" s="760">
        <f>INDEX(수급동향!$412:$452,MATCH('17'!$E39,수급동향!$D$412:$D$452,0),MATCH('17'!S$12,수급동향!$1:$1,0))</f>
        <v>103.57142857142857</v>
      </c>
      <c r="T39" s="261">
        <f>INDEX(수급동향!$453:$493,MATCH('17'!$E39,수급동향!$D$453:$D$493,0),MATCH('17'!T$12,수급동향!$1:$1,0))</f>
        <v>91.836734693877546</v>
      </c>
      <c r="U39" s="262">
        <f>INDEX(수급동향!$453:$493,MATCH('17'!$E39,수급동향!$D$453:$D$493,0),MATCH('17'!U$12,수급동향!$1:$1,0))</f>
        <v>90.816326530612244</v>
      </c>
      <c r="V39" s="1374" t="s">
        <v>278</v>
      </c>
      <c r="W39" s="1375"/>
      <c r="X39" s="1375"/>
      <c r="Y39" s="1375"/>
    </row>
    <row r="40" spans="1:25" s="310" customFormat="1" ht="12.6" customHeight="1">
      <c r="A40" s="1476" t="s">
        <v>789</v>
      </c>
      <c r="B40" s="1476"/>
      <c r="C40" s="1476"/>
      <c r="D40" s="1476"/>
      <c r="E40" s="720">
        <v>28</v>
      </c>
      <c r="F40" s="261">
        <f>INDEX(수급동향!$2:$42,MATCH('17'!$E40,수급동향!$D$2:$D$42,0),MATCH('17'!F$12,수급동향!$1:$1,0))</f>
        <v>99.183303085299443</v>
      </c>
      <c r="G40" s="760">
        <f>INDEX(수급동향!$2:$42,MATCH('17'!$E40,수급동향!$D$2:$D$42,0),MATCH('17'!G$12,수급동향!$1:$1,0))</f>
        <v>100</v>
      </c>
      <c r="H40" s="261">
        <f>INDEX(수급동향!$43:$83,MATCH('17'!$E40,수급동향!$D$43:$D$83,0),MATCH('17'!H$12,수급동향!$1:$1,0))</f>
        <v>99.130434782608702</v>
      </c>
      <c r="I40" s="760">
        <f>INDEX(수급동향!$43:$83,MATCH('17'!$E40,수급동향!$D$43:$D$83,0),MATCH('17'!I$12,수급동향!$1:$1,0))</f>
        <v>100</v>
      </c>
      <c r="J40" s="261">
        <f>INDEX(수급동향!$84:$124,MATCH('17'!$E40,수급동향!$D$84:$D$124,0),MATCH('17'!J$12,수급동향!$1:$1,0))</f>
        <v>100</v>
      </c>
      <c r="K40" s="760">
        <f>INDEX(수급동향!$84:$124,MATCH('17'!$E40,수급동향!$D$84:$D$124,0),MATCH('17'!K$12,수급동향!$1:$1,0))</f>
        <v>100</v>
      </c>
      <c r="L40" s="261">
        <f>INDEX(수급동향!$125:$165,MATCH('17'!$E40,수급동향!$D$125:$D$165,0),MATCH('17'!L$12,수급동향!$1:$1,0))</f>
        <v>98.979591836734699</v>
      </c>
      <c r="M40" s="262">
        <f>INDEX(수급동향!$125:$165,MATCH('17'!$E40,수급동향!$D$125:$D$165,0),MATCH('17'!M$12,수급동향!$1:$1,0))</f>
        <v>100</v>
      </c>
      <c r="N40" s="266">
        <f>INDEX(수급동향!$330:$370,MATCH('17'!$E40,수급동향!$D$330:$D$370,0),MATCH('17'!N$12,수급동향!$1:$1,0))</f>
        <v>99.001814882032662</v>
      </c>
      <c r="O40" s="760">
        <f>INDEX(수급동향!$330:$370,MATCH('17'!$E40,수급동향!$D$330:$D$370,0),MATCH('17'!O$12,수급동향!$1:$1,0))</f>
        <v>99.818511796733205</v>
      </c>
      <c r="P40" s="266">
        <f>INDEX(수급동향!$371:$411,MATCH('17'!$E40,수급동향!$D$371:$D$411,0),MATCH('17'!P$12,수급동향!$1:$1,0))</f>
        <v>98.913043478260875</v>
      </c>
      <c r="Q40" s="760">
        <f>INDEX(수급동향!$371:$411,MATCH('17'!$E40,수급동향!$D$371:$D$441,0),MATCH('17'!Q$12,수급동향!$1:$1,0))</f>
        <v>99.782608695652172</v>
      </c>
      <c r="R40" s="261">
        <f>INDEX(수급동향!$412:$452,MATCH('17'!$E40,수급동향!$D$412:$D$452,0),MATCH('17'!R$12,수급동향!$1:$1,0))</f>
        <v>100</v>
      </c>
      <c r="S40" s="760">
        <f>INDEX(수급동향!$412:$452,MATCH('17'!$E40,수급동향!$D$412:$D$452,0),MATCH('17'!S$12,수급동향!$1:$1,0))</f>
        <v>100</v>
      </c>
      <c r="T40" s="261">
        <f>INDEX(수급동향!$453:$493,MATCH('17'!$E40,수급동향!$D$453:$D$493,0),MATCH('17'!T$12,수급동향!$1:$1,0))</f>
        <v>98.979591836734699</v>
      </c>
      <c r="U40" s="262">
        <f>INDEX(수급동향!$453:$493,MATCH('17'!$E40,수급동향!$D$453:$D$493,0),MATCH('17'!U$12,수급동향!$1:$1,0))</f>
        <v>100</v>
      </c>
      <c r="V40" s="1374" t="s">
        <v>277</v>
      </c>
      <c r="W40" s="1375"/>
      <c r="X40" s="1375"/>
      <c r="Y40" s="1375"/>
    </row>
    <row r="41" spans="1:25" s="310" customFormat="1" ht="12.6" customHeight="1">
      <c r="A41" s="1476" t="s">
        <v>791</v>
      </c>
      <c r="B41" s="1476"/>
      <c r="C41" s="1476"/>
      <c r="D41" s="1476"/>
      <c r="E41" s="714">
        <v>29</v>
      </c>
      <c r="F41" s="261">
        <f>INDEX(수급동향!$2:$42,MATCH('17'!$E41,수급동향!$D$2:$D$42,0),MATCH('17'!F$12,수급동향!$1:$1,0))</f>
        <v>114.42542787286064</v>
      </c>
      <c r="G41" s="760">
        <f>INDEX(수급동향!$2:$42,MATCH('17'!$E41,수급동향!$D$2:$D$42,0),MATCH('17'!G$12,수급동향!$1:$1,0))</f>
        <v>114.30317848410758</v>
      </c>
      <c r="H41" s="261">
        <f>INDEX(수급동향!$43:$83,MATCH('17'!$E41,수급동향!$D$43:$D$83,0),MATCH('17'!H$12,수급동향!$1:$1,0))</f>
        <v>115.78947368421052</v>
      </c>
      <c r="I41" s="760">
        <f>INDEX(수급동향!$43:$83,MATCH('17'!$E41,수급동향!$D$43:$D$83,0),MATCH('17'!I$12,수급동향!$1:$1,0))</f>
        <v>115.64327485380117</v>
      </c>
      <c r="J41" s="261">
        <f>INDEX(수급동향!$84:$124,MATCH('17'!$E41,수급동향!$D$84:$D$124,0),MATCH('17'!J$12,수급동향!$1:$1,0))</f>
        <v>111.30952380952381</v>
      </c>
      <c r="K41" s="760">
        <f>INDEX(수급동향!$84:$124,MATCH('17'!$E41,수급동향!$D$84:$D$124,0),MATCH('17'!K$12,수급동향!$1:$1,0))</f>
        <v>111.30952380952381</v>
      </c>
      <c r="L41" s="261">
        <f>INDEX(수급동향!$125:$165,MATCH('17'!$E41,수급동향!$D$125:$D$165,0),MATCH('17'!L$12,수급동향!$1:$1,0))</f>
        <v>101</v>
      </c>
      <c r="M41" s="262">
        <f>INDEX(수급동향!$125:$165,MATCH('17'!$E41,수급동향!$D$125:$D$165,0),MATCH('17'!M$12,수급동향!$1:$1,0))</f>
        <v>101</v>
      </c>
      <c r="N41" s="266">
        <f>INDEX(수급동향!$330:$370,MATCH('17'!$E41,수급동향!$D$330:$D$370,0),MATCH('17'!N$12,수급동향!$1:$1,0))</f>
        <v>118.70415647921762</v>
      </c>
      <c r="O41" s="760">
        <f>INDEX(수급동향!$330:$370,MATCH('17'!$E41,수급동향!$D$330:$D$370,0),MATCH('17'!O$12,수급동향!$1:$1,0))</f>
        <v>118.45965770171149</v>
      </c>
      <c r="P41" s="266">
        <f>INDEX(수급동향!$371:$411,MATCH('17'!$E41,수급동향!$D$371:$D$411,0),MATCH('17'!P$12,수급동향!$1:$1,0))</f>
        <v>120.76023391812865</v>
      </c>
      <c r="Q41" s="760">
        <f>INDEX(수급동향!$371:$411,MATCH('17'!$E41,수급동향!$D$371:$D$441,0),MATCH('17'!Q$12,수급동향!$1:$1,0))</f>
        <v>120.46783625730994</v>
      </c>
      <c r="R41" s="261">
        <f>INDEX(수급동향!$412:$452,MATCH('17'!$E41,수급동향!$D$412:$D$452,0),MATCH('17'!R$12,수급동향!$1:$1,0))</f>
        <v>112.5</v>
      </c>
      <c r="S41" s="760">
        <f>INDEX(수급동향!$412:$452,MATCH('17'!$E41,수급동향!$D$412:$D$452,0),MATCH('17'!S$12,수급동향!$1:$1,0))</f>
        <v>112.5</v>
      </c>
      <c r="T41" s="261">
        <f>INDEX(수급동향!$453:$493,MATCH('17'!$E41,수급동향!$D$453:$D$493,0),MATCH('17'!T$12,수급동향!$1:$1,0))</f>
        <v>101</v>
      </c>
      <c r="U41" s="262">
        <f>INDEX(수급동향!$453:$493,MATCH('17'!$E41,수급동향!$D$453:$D$493,0),MATCH('17'!U$12,수급동향!$1:$1,0))</f>
        <v>101</v>
      </c>
      <c r="V41" s="1374" t="s">
        <v>280</v>
      </c>
      <c r="W41" s="1375"/>
      <c r="X41" s="1375"/>
      <c r="Y41" s="1375"/>
    </row>
    <row r="42" spans="1:25" s="310" customFormat="1" ht="12.6" customHeight="1">
      <c r="A42" s="1476" t="s">
        <v>792</v>
      </c>
      <c r="B42" s="1476"/>
      <c r="C42" s="1476"/>
      <c r="D42" s="1476"/>
      <c r="E42" s="720">
        <v>30</v>
      </c>
      <c r="F42" s="261">
        <f>INDEX(수급동향!$2:$42,MATCH('17'!$E42,수급동향!$D$2:$D$42,0),MATCH('17'!F$12,수급동향!$1:$1,0))</f>
        <v>95.315487571701723</v>
      </c>
      <c r="G42" s="760">
        <f>INDEX(수급동향!$2:$42,MATCH('17'!$E42,수급동향!$D$2:$D$42,0),MATCH('17'!G$12,수급동향!$1:$1,0))</f>
        <v>98.183556405353727</v>
      </c>
      <c r="H42" s="261">
        <f>INDEX(수급동향!$43:$83,MATCH('17'!$E42,수급동향!$D$43:$D$83,0),MATCH('17'!H$12,수급동향!$1:$1,0))</f>
        <v>94.444444444444443</v>
      </c>
      <c r="I42" s="760">
        <f>INDEX(수급동향!$43:$83,MATCH('17'!$E42,수급동향!$D$43:$D$83,0),MATCH('17'!I$12,수급동향!$1:$1,0))</f>
        <v>98.232323232323239</v>
      </c>
      <c r="J42" s="261">
        <f>INDEX(수급동향!$84:$124,MATCH('17'!$E42,수급동향!$D$84:$D$124,0),MATCH('17'!J$12,수급동향!$1:$1,0))</f>
        <v>97.402597402597408</v>
      </c>
      <c r="K42" s="760">
        <f>INDEX(수급동향!$84:$124,MATCH('17'!$E42,수급동향!$D$84:$D$124,0),MATCH('17'!K$12,수급동향!$1:$1,0))</f>
        <v>97.402597402597408</v>
      </c>
      <c r="L42" s="261">
        <f>INDEX(수급동향!$125:$165,MATCH('17'!$E42,수급동향!$D$125:$D$165,0),MATCH('17'!L$12,수급동향!$1:$1,0))</f>
        <v>99</v>
      </c>
      <c r="M42" s="262">
        <f>INDEX(수급동향!$125:$165,MATCH('17'!$E42,수급동향!$D$125:$D$165,0),MATCH('17'!M$12,수급동향!$1:$1,0))</f>
        <v>99</v>
      </c>
      <c r="N42" s="266">
        <f>INDEX(수급동향!$330:$370,MATCH('17'!$E42,수급동향!$D$330:$D$370,0),MATCH('17'!N$12,수급동향!$1:$1,0))</f>
        <v>99.235181644359471</v>
      </c>
      <c r="O42" s="760">
        <f>INDEX(수급동향!$330:$370,MATCH('17'!$E42,수급동향!$D$330:$D$370,0),MATCH('17'!O$12,수급동향!$1:$1,0))</f>
        <v>101.7208413001912</v>
      </c>
      <c r="P42" s="266">
        <f>INDEX(수급동향!$371:$411,MATCH('17'!$E42,수급동향!$D$371:$D$411,0),MATCH('17'!P$12,수급동향!$1:$1,0))</f>
        <v>99.494949494949495</v>
      </c>
      <c r="Q42" s="760">
        <f>INDEX(수급동향!$371:$411,MATCH('17'!$E42,수급동향!$D$371:$D$441,0),MATCH('17'!Q$12,수급동향!$1:$1,0))</f>
        <v>102.77777777777779</v>
      </c>
      <c r="R42" s="261">
        <f>INDEX(수급동향!$412:$452,MATCH('17'!$E42,수급동향!$D$412:$D$452,0),MATCH('17'!R$12,수급동향!$1:$1,0))</f>
        <v>98.701298701298711</v>
      </c>
      <c r="S42" s="760">
        <f>INDEX(수급동향!$412:$452,MATCH('17'!$E42,수급동향!$D$412:$D$452,0),MATCH('17'!S$12,수급동향!$1:$1,0))</f>
        <v>98.701298701298697</v>
      </c>
      <c r="T42" s="261">
        <f>INDEX(수급동향!$453:$493,MATCH('17'!$E42,수급동향!$D$453:$D$493,0),MATCH('17'!T$12,수급동향!$1:$1,0))</f>
        <v>98</v>
      </c>
      <c r="U42" s="262">
        <f>INDEX(수급동향!$453:$493,MATCH('17'!$E42,수급동향!$D$453:$D$493,0),MATCH('17'!U$12,수급동향!$1:$1,0))</f>
        <v>98</v>
      </c>
      <c r="V42" s="1374" t="s">
        <v>279</v>
      </c>
      <c r="W42" s="1375"/>
      <c r="X42" s="1375"/>
      <c r="Y42" s="1375"/>
    </row>
    <row r="43" spans="1:25" s="310" customFormat="1" ht="12.6" customHeight="1">
      <c r="A43" s="1476" t="s">
        <v>1372</v>
      </c>
      <c r="B43" s="1476"/>
      <c r="C43" s="1476"/>
      <c r="D43" s="1476"/>
      <c r="E43" s="714">
        <v>31</v>
      </c>
      <c r="F43" s="261">
        <f>INDEX(수급동향!$2:$42,MATCH('17'!$E43,수급동향!$D$2:$D$42,0),MATCH('17'!F$12,수급동향!$1:$1,0))</f>
        <v>101.66666666666666</v>
      </c>
      <c r="G43" s="760">
        <f>INDEX(수급동향!$2:$42,MATCH('17'!$E43,수급동향!$D$2:$D$42,0),MATCH('17'!G$12,수급동향!$1:$1,0))</f>
        <v>102.5</v>
      </c>
      <c r="H43" s="261">
        <f>INDEX(수급동향!$43:$83,MATCH('17'!$E43,수급동향!$D$43:$D$83,0),MATCH('17'!H$12,수급동향!$1:$1,0))</f>
        <v>98.648648648648646</v>
      </c>
      <c r="I43" s="760">
        <f>INDEX(수급동향!$43:$83,MATCH('17'!$E43,수급동향!$D$43:$D$83,0),MATCH('17'!I$12,수급동향!$1:$1,0))</f>
        <v>100</v>
      </c>
      <c r="J43" s="261">
        <f>INDEX(수급동향!$84:$124,MATCH('17'!$E43,수급동향!$D$84:$D$124,0),MATCH('17'!J$12,수급동향!$1:$1,0))</f>
        <v>111.9047619047619</v>
      </c>
      <c r="K43" s="760">
        <f>INDEX(수급동향!$84:$124,MATCH('17'!$E43,수급동향!$D$84:$D$124,0),MATCH('17'!K$12,수급동향!$1:$1,0))</f>
        <v>111.9047619047619</v>
      </c>
      <c r="L43" s="261">
        <f>INDEX(수급동향!$125:$165,MATCH('17'!$E43,수급동향!$D$125:$D$165,0),MATCH('17'!L$12,수급동향!$1:$1,0))</f>
        <v>102</v>
      </c>
      <c r="M43" s="262">
        <f>INDEX(수급동향!$125:$165,MATCH('17'!$E43,수급동향!$D$125:$D$165,0),MATCH('17'!M$12,수급동향!$1:$1,0))</f>
        <v>102</v>
      </c>
      <c r="N43" s="266">
        <f>INDEX(수급동향!$330:$370,MATCH('17'!$E43,수급동향!$D$330:$D$370,0),MATCH('17'!N$12,수급동향!$1:$1,0))</f>
        <v>100.83333333333333</v>
      </c>
      <c r="O43" s="760">
        <f>INDEX(수급동향!$330:$370,MATCH('17'!$E43,수급동향!$D$330:$D$370,0),MATCH('17'!O$12,수급동향!$1:$1,0))</f>
        <v>103.33333333333334</v>
      </c>
      <c r="P43" s="266">
        <f>INDEX(수급동향!$371:$411,MATCH('17'!$E43,수급동향!$D$371:$D$411,0),MATCH('17'!P$12,수급동향!$1:$1,0))</f>
        <v>98.648648648648646</v>
      </c>
      <c r="Q43" s="760">
        <f>INDEX(수급동향!$371:$411,MATCH('17'!$E43,수급동향!$D$371:$D$441,0),MATCH('17'!Q$12,수급동향!$1:$1,0))</f>
        <v>102.70270270270271</v>
      </c>
      <c r="R43" s="261">
        <f>INDEX(수급동향!$412:$452,MATCH('17'!$E43,수급동향!$D$412:$D$452,0),MATCH('17'!R$12,수급동향!$1:$1,0))</f>
        <v>107.14285714285714</v>
      </c>
      <c r="S43" s="760">
        <f>INDEX(수급동향!$412:$452,MATCH('17'!$E43,수급동향!$D$412:$D$452,0),MATCH('17'!S$12,수급동향!$1:$1,0))</f>
        <v>107.14285714285714</v>
      </c>
      <c r="T43" s="261">
        <f>INDEX(수급동향!$453:$493,MATCH('17'!$E43,수급동향!$D$453:$D$493,0),MATCH('17'!T$12,수급동향!$1:$1,0))</f>
        <v>102</v>
      </c>
      <c r="U43" s="262">
        <f>INDEX(수급동향!$453:$493,MATCH('17'!$E43,수급동향!$D$453:$D$493,0),MATCH('17'!U$12,수급동향!$1:$1,0))</f>
        <v>102</v>
      </c>
      <c r="V43" s="1374" t="s">
        <v>1376</v>
      </c>
      <c r="W43" s="1375"/>
      <c r="X43" s="1375"/>
      <c r="Y43" s="1375"/>
    </row>
    <row r="44" spans="1:25" s="310" customFormat="1" ht="12.6" customHeight="1">
      <c r="A44" s="1474" t="s">
        <v>793</v>
      </c>
      <c r="B44" s="1474"/>
      <c r="C44" s="1474"/>
      <c r="D44" s="1474"/>
      <c r="E44" s="720">
        <v>32</v>
      </c>
      <c r="F44" s="261">
        <f>INDEX(수급동향!$2:$42,MATCH('17'!$E44,수급동향!$D$2:$D$42,0),MATCH('17'!F$12,수급동향!$1:$1,0))</f>
        <v>95.89308996088657</v>
      </c>
      <c r="G44" s="760">
        <f>INDEX(수급동향!$2:$42,MATCH('17'!$E44,수급동향!$D$2:$D$42,0),MATCH('17'!G$12,수급동향!$1:$1,0))</f>
        <v>94.458930899608859</v>
      </c>
      <c r="H44" s="261">
        <f>INDEX(수급동향!$43:$83,MATCH('17'!$E44,수급동향!$D$43:$D$83,0),MATCH('17'!H$12,수급동향!$1:$1,0))</f>
        <v>94.280442804428048</v>
      </c>
      <c r="I44" s="760">
        <f>INDEX(수급동향!$43:$83,MATCH('17'!$E44,수급동향!$D$43:$D$83,0),MATCH('17'!I$12,수급동향!$1:$1,0))</f>
        <v>92.066420664206632</v>
      </c>
      <c r="J44" s="261">
        <f>INDEX(수급동향!$84:$124,MATCH('17'!$E44,수급동향!$D$84:$D$124,0),MATCH('17'!J$12,수급동향!$1:$1,0))</f>
        <v>98.571428571428569</v>
      </c>
      <c r="K44" s="760">
        <f>INDEX(수급동향!$84:$124,MATCH('17'!$E44,수급동향!$D$84:$D$124,0),MATCH('17'!K$12,수급동향!$1:$1,0))</f>
        <v>98.571428571428569</v>
      </c>
      <c r="L44" s="261">
        <f>INDEX(수급동향!$125:$165,MATCH('17'!$E44,수급동향!$D$125:$D$165,0),MATCH('17'!L$12,수급동향!$1:$1,0))</f>
        <v>100.32258064516128</v>
      </c>
      <c r="M44" s="262">
        <f>INDEX(수급동향!$125:$165,MATCH('17'!$E44,수급동향!$D$125:$D$165,0),MATCH('17'!M$12,수급동향!$1:$1,0))</f>
        <v>100.96774193548387</v>
      </c>
      <c r="N44" s="266">
        <f>INDEX(수급동향!$330:$370,MATCH('17'!$E44,수급동향!$D$330:$D$370,0),MATCH('17'!N$12,수급동향!$1:$1,0))</f>
        <v>104.95436766623207</v>
      </c>
      <c r="O44" s="760">
        <f>INDEX(수급동향!$330:$370,MATCH('17'!$E44,수급동향!$D$330:$D$370,0),MATCH('17'!O$12,수급동향!$1:$1,0))</f>
        <v>103.78096479791395</v>
      </c>
      <c r="P44" s="266">
        <f>INDEX(수급동향!$371:$411,MATCH('17'!$E44,수급동향!$D$371:$D$411,0),MATCH('17'!P$12,수급동향!$1:$1,0))</f>
        <v>106.64206642066421</v>
      </c>
      <c r="Q44" s="760">
        <f>INDEX(수급동향!$371:$411,MATCH('17'!$E44,수급동향!$D$371:$D$441,0),MATCH('17'!Q$12,수급동향!$1:$1,0))</f>
        <v>104.98154981549816</v>
      </c>
      <c r="R44" s="261">
        <f>INDEX(수급동향!$412:$452,MATCH('17'!$E44,수급동향!$D$412:$D$452,0),MATCH('17'!R$12,수급동향!$1:$1,0))</f>
        <v>101.42857142857143</v>
      </c>
      <c r="S44" s="760">
        <f>INDEX(수급동향!$412:$452,MATCH('17'!$E44,수급동향!$D$412:$D$452,0),MATCH('17'!S$12,수급동향!$1:$1,0))</f>
        <v>101.42857142857143</v>
      </c>
      <c r="T44" s="261">
        <f>INDEX(수급동향!$453:$493,MATCH('17'!$E44,수급동향!$D$453:$D$493,0),MATCH('17'!T$12,수급동향!$1:$1,0))</f>
        <v>100.64516129032258</v>
      </c>
      <c r="U44" s="262">
        <f>INDEX(수급동향!$453:$493,MATCH('17'!$E44,수급동향!$D$453:$D$493,0),MATCH('17'!U$12,수급동향!$1:$1,0))</f>
        <v>100.64516129032258</v>
      </c>
      <c r="V44" s="1422" t="s">
        <v>281</v>
      </c>
      <c r="W44" s="1421"/>
      <c r="X44" s="1421"/>
      <c r="Y44" s="1421"/>
    </row>
    <row r="45" spans="1:25" s="310" customFormat="1" ht="12.6" customHeight="1">
      <c r="A45" s="1474" t="s">
        <v>794</v>
      </c>
      <c r="B45" s="1474"/>
      <c r="C45" s="1474"/>
      <c r="D45" s="1474"/>
      <c r="E45" s="714">
        <v>33</v>
      </c>
      <c r="F45" s="261">
        <f>INDEX(수급동향!$2:$42,MATCH('17'!$E45,수급동향!$D$2:$D$42,0),MATCH('17'!F$12,수급동향!$1:$1,0))</f>
        <v>101.12433862433863</v>
      </c>
      <c r="G45" s="760">
        <f>INDEX(수급동향!$2:$42,MATCH('17'!$E45,수급동향!$D$2:$D$42,0),MATCH('17'!G$12,수급동향!$1:$1,0))</f>
        <v>100.7936507936508</v>
      </c>
      <c r="H45" s="261">
        <f>INDEX(수급동향!$43:$83,MATCH('17'!$E45,수급동향!$D$43:$D$83,0),MATCH('17'!H$12,수급동향!$1:$1,0))</f>
        <v>101.44927536231884</v>
      </c>
      <c r="I45" s="760">
        <f>INDEX(수급동향!$43:$83,MATCH('17'!$E45,수급동향!$D$43:$D$83,0),MATCH('17'!I$12,수급동향!$1:$1,0))</f>
        <v>100.90579710144927</v>
      </c>
      <c r="J45" s="261">
        <f>INDEX(수급동향!$84:$124,MATCH('17'!$E45,수급동향!$D$84:$D$124,0),MATCH('17'!J$12,수급동향!$1:$1,0))</f>
        <v>96.428571428571431</v>
      </c>
      <c r="K45" s="760">
        <f>INDEX(수급동향!$84:$124,MATCH('17'!$E45,수급동향!$D$84:$D$124,0),MATCH('17'!K$12,수급동향!$1:$1,0))</f>
        <v>100.71428571428571</v>
      </c>
      <c r="L45" s="261">
        <f>INDEX(수급동향!$125:$165,MATCH('17'!$E45,수급동향!$D$125:$D$165,0),MATCH('17'!L$12,수급동향!$1:$1,0))</f>
        <v>102.23880597014926</v>
      </c>
      <c r="M45" s="262">
        <f>INDEX(수급동향!$125:$165,MATCH('17'!$E45,수급동향!$D$125:$D$165,0),MATCH('17'!M$12,수급동향!$1:$1,0))</f>
        <v>100.3731343283582</v>
      </c>
      <c r="N45" s="266">
        <f>INDEX(수급동향!$330:$370,MATCH('17'!$E45,수급동향!$D$330:$D$370,0),MATCH('17'!N$12,수급동향!$1:$1,0))</f>
        <v>102.84391534391534</v>
      </c>
      <c r="O45" s="760">
        <f>INDEX(수급동향!$330:$370,MATCH('17'!$E45,수급동향!$D$330:$D$370,0),MATCH('17'!O$12,수급동향!$1:$1,0))</f>
        <v>102.97619047619048</v>
      </c>
      <c r="P45" s="266">
        <f>INDEX(수급동향!$371:$411,MATCH('17'!$E45,수급동향!$D$371:$D$411,0),MATCH('17'!P$12,수급동향!$1:$1,0))</f>
        <v>103.80434782608695</v>
      </c>
      <c r="Q45" s="760">
        <f>INDEX(수급동향!$371:$411,MATCH('17'!$E45,수급동향!$D$371:$D$441,0),MATCH('17'!Q$12,수급동향!$1:$1,0))</f>
        <v>103.98550724637681</v>
      </c>
      <c r="R45" s="261">
        <f>INDEX(수급동향!$412:$452,MATCH('17'!$E45,수급동향!$D$412:$D$452,0),MATCH('17'!R$12,수급동향!$1:$1,0))</f>
        <v>100</v>
      </c>
      <c r="S45" s="760">
        <f>INDEX(수급동향!$412:$452,MATCH('17'!$E45,수급동향!$D$412:$D$452,0),MATCH('17'!S$12,수급동향!$1:$1,0))</f>
        <v>100</v>
      </c>
      <c r="T45" s="261">
        <f>INDEX(수급동향!$453:$493,MATCH('17'!$E45,수급동향!$D$453:$D$493,0),MATCH('17'!T$12,수급동향!$1:$1,0))</f>
        <v>100.3731343283582</v>
      </c>
      <c r="U45" s="262">
        <f>INDEX(수급동향!$453:$493,MATCH('17'!$E45,수급동향!$D$453:$D$493,0),MATCH('17'!U$12,수급동향!$1:$1,0))</f>
        <v>100.3731343283582</v>
      </c>
      <c r="V45" s="1422" t="s">
        <v>282</v>
      </c>
      <c r="W45" s="1421"/>
      <c r="X45" s="1421"/>
      <c r="Y45" s="1421"/>
    </row>
    <row r="46" spans="1:25" s="310" customFormat="1" ht="12.6" customHeight="1">
      <c r="A46" s="1474" t="s">
        <v>795</v>
      </c>
      <c r="B46" s="1474"/>
      <c r="C46" s="1474"/>
      <c r="D46" s="1474"/>
      <c r="E46" s="720">
        <v>34</v>
      </c>
      <c r="F46" s="261">
        <f>INDEX(수급동향!$2:$42,MATCH('17'!$E46,수급동향!$D$2:$D$42,0),MATCH('17'!F$12,수급동향!$1:$1,0))</f>
        <v>99.946808510638292</v>
      </c>
      <c r="G46" s="760">
        <f>INDEX(수급동향!$2:$42,MATCH('17'!$E46,수급동향!$D$2:$D$42,0),MATCH('17'!G$12,수급동향!$1:$1,0))</f>
        <v>100.47872340425532</v>
      </c>
      <c r="H46" s="261">
        <f>INDEX(수급동향!$43:$83,MATCH('17'!$E46,수급동향!$D$43:$D$83,0),MATCH('17'!H$12,수급동향!$1:$1,0))</f>
        <v>100.28328611898017</v>
      </c>
      <c r="I46" s="760">
        <f>INDEX(수급동향!$43:$83,MATCH('17'!$E46,수급동향!$D$43:$D$83,0),MATCH('17'!I$12,수급동향!$1:$1,0))</f>
        <v>100</v>
      </c>
      <c r="J46" s="261">
        <f>INDEX(수급동향!$84:$124,MATCH('17'!$E46,수급동향!$D$84:$D$124,0),MATCH('17'!J$12,수급동향!$1:$1,0))</f>
        <v>96.103896103896105</v>
      </c>
      <c r="K46" s="760">
        <f>INDEX(수급동향!$84:$124,MATCH('17'!$E46,수급동향!$D$84:$D$124,0),MATCH('17'!K$12,수급동향!$1:$1,0))</f>
        <v>105.84415584415584</v>
      </c>
      <c r="L46" s="261">
        <f>INDEX(수급동향!$125:$165,MATCH('17'!$E46,수급동향!$D$125:$D$165,0),MATCH('17'!L$12,수급동향!$1:$1,0))</f>
        <v>100.31847133757961</v>
      </c>
      <c r="M46" s="262">
        <f>INDEX(수급동향!$125:$165,MATCH('17'!$E46,수급동향!$D$125:$D$165,0),MATCH('17'!M$12,수급동향!$1:$1,0))</f>
        <v>100</v>
      </c>
      <c r="N46" s="266">
        <f>INDEX(수급동향!$330:$370,MATCH('17'!$E46,수급동향!$D$330:$D$370,0),MATCH('17'!N$12,수급동향!$1:$1,0))</f>
        <v>106.17021276595746</v>
      </c>
      <c r="O46" s="760">
        <f>INDEX(수급동향!$330:$370,MATCH('17'!$E46,수급동향!$D$330:$D$370,0),MATCH('17'!O$12,수급동향!$1:$1,0))</f>
        <v>104.46808510638299</v>
      </c>
      <c r="P46" s="266">
        <f>INDEX(수급동향!$371:$411,MATCH('17'!$E46,수급동향!$D$371:$D$411,0),MATCH('17'!P$12,수급동향!$1:$1,0))</f>
        <v>108.07365439093485</v>
      </c>
      <c r="Q46" s="760">
        <f>INDEX(수급동향!$371:$411,MATCH('17'!$E46,수급동향!$D$371:$D$441,0),MATCH('17'!Q$12,수급동향!$1:$1,0))</f>
        <v>104.95750708215297</v>
      </c>
      <c r="R46" s="261">
        <f>INDEX(수급동향!$412:$452,MATCH('17'!$E46,수급동향!$D$412:$D$452,0),MATCH('17'!R$12,수급동향!$1:$1,0))</f>
        <v>101.29870129870129</v>
      </c>
      <c r="S46" s="760">
        <f>INDEX(수급동향!$412:$452,MATCH('17'!$E46,수급동향!$D$412:$D$452,0),MATCH('17'!S$12,수급동향!$1:$1,0))</f>
        <v>106.49350649350649</v>
      </c>
      <c r="T46" s="261">
        <f>INDEX(수급동향!$453:$493,MATCH('17'!$E46,수급동향!$D$453:$D$493,0),MATCH('17'!T$12,수급동향!$1:$1,0))</f>
        <v>100</v>
      </c>
      <c r="U46" s="262">
        <f>INDEX(수급동향!$453:$493,MATCH('17'!$E46,수급동향!$D$453:$D$493,0),MATCH('17'!U$12,수급동향!$1:$1,0))</f>
        <v>101.27388535031847</v>
      </c>
      <c r="V46" s="1422" t="s">
        <v>283</v>
      </c>
      <c r="W46" s="1421"/>
      <c r="X46" s="1421"/>
      <c r="Y46" s="1421"/>
    </row>
    <row r="47" spans="1:25" s="310" customFormat="1" ht="12.6" customHeight="1">
      <c r="A47" s="1474" t="s">
        <v>796</v>
      </c>
      <c r="B47" s="1474"/>
      <c r="C47" s="1474"/>
      <c r="D47" s="1474"/>
      <c r="E47" s="714">
        <v>35</v>
      </c>
      <c r="F47" s="261">
        <f>INDEX(수급동향!$2:$42,MATCH('17'!$E47,수급동향!$D$2:$D$42,0),MATCH('17'!F$12,수급동향!$1:$1,0))</f>
        <v>94.536213468869121</v>
      </c>
      <c r="G47" s="760">
        <f>INDEX(수급동향!$2:$42,MATCH('17'!$E47,수급동향!$D$2:$D$42,0),MATCH('17'!G$12,수급동향!$1:$1,0))</f>
        <v>95.298602287166446</v>
      </c>
      <c r="H47" s="261">
        <f>INDEX(수급동향!$43:$83,MATCH('17'!$E47,수급동향!$D$43:$D$83,0),MATCH('17'!H$12,수급동향!$1:$1,0))</f>
        <v>92.293906810035836</v>
      </c>
      <c r="I47" s="760">
        <f>INDEX(수급동향!$43:$83,MATCH('17'!$E47,수급동향!$D$43:$D$83,0),MATCH('17'!I$12,수급동향!$1:$1,0))</f>
        <v>93.906810035842298</v>
      </c>
      <c r="J47" s="261">
        <f>INDEX(수급동향!$84:$124,MATCH('17'!$E47,수급동향!$D$84:$D$124,0),MATCH('17'!J$12,수급동향!$1:$1,0))</f>
        <v>97.321428571428569</v>
      </c>
      <c r="K47" s="760">
        <f>INDEX(수급동향!$84:$124,MATCH('17'!$E47,수급동향!$D$84:$D$124,0),MATCH('17'!K$12,수급동향!$1:$1,0))</f>
        <v>95.535714285714278</v>
      </c>
      <c r="L47" s="261">
        <f>INDEX(수급동향!$125:$165,MATCH('17'!$E47,수급동향!$D$125:$D$165,0),MATCH('17'!L$12,수급동향!$1:$1,0))</f>
        <v>100.86705202312139</v>
      </c>
      <c r="M47" s="262">
        <f>INDEX(수급동향!$125:$165,MATCH('17'!$E47,수급동향!$D$125:$D$165,0),MATCH('17'!M$12,수급동향!$1:$1,0))</f>
        <v>99.710982658959537</v>
      </c>
      <c r="N47" s="266">
        <f>INDEX(수급동향!$330:$370,MATCH('17'!$E47,수급동향!$D$330:$D$370,0),MATCH('17'!N$12,수급동향!$1:$1,0))</f>
        <v>101.90597204574333</v>
      </c>
      <c r="O47" s="760">
        <f>INDEX(수급동향!$330:$370,MATCH('17'!$E47,수급동향!$D$330:$D$370,0),MATCH('17'!O$12,수급동향!$1:$1,0))</f>
        <v>102.73189326556545</v>
      </c>
      <c r="P47" s="266">
        <f>INDEX(수급동향!$371:$411,MATCH('17'!$E47,수급동향!$D$371:$D$411,0),MATCH('17'!P$12,수급동향!$1:$1,0))</f>
        <v>101.4336917562724</v>
      </c>
      <c r="Q47" s="760">
        <f>INDEX(수급동향!$371:$411,MATCH('17'!$E47,수급동향!$D$371:$D$441,0),MATCH('17'!Q$12,수급동향!$1:$1,0))</f>
        <v>103.76344086021506</v>
      </c>
      <c r="R47" s="261">
        <f>INDEX(수급동향!$412:$452,MATCH('17'!$E47,수급동향!$D$412:$D$452,0),MATCH('17'!R$12,수급동향!$1:$1,0))</f>
        <v>109.82142857142857</v>
      </c>
      <c r="S47" s="760">
        <f>INDEX(수급동향!$412:$452,MATCH('17'!$E47,수급동향!$D$412:$D$452,0),MATCH('17'!S$12,수급동향!$1:$1,0))</f>
        <v>102.67857142857143</v>
      </c>
      <c r="T47" s="261">
        <f>INDEX(수급동향!$453:$493,MATCH('17'!$E47,수급동향!$D$453:$D$493,0),MATCH('17'!T$12,수급동향!$1:$1,0))</f>
        <v>100.86705202312139</v>
      </c>
      <c r="U47" s="262">
        <f>INDEX(수급동향!$453:$493,MATCH('17'!$E47,수급동향!$D$453:$D$493,0),MATCH('17'!U$12,수급동향!$1:$1,0))</f>
        <v>99.421965317919074</v>
      </c>
      <c r="V47" s="1422" t="s">
        <v>287</v>
      </c>
      <c r="W47" s="1421"/>
      <c r="X47" s="1421"/>
      <c r="Y47" s="1421"/>
    </row>
    <row r="48" spans="1:25" s="310" customFormat="1" ht="12.6" customHeight="1">
      <c r="A48" s="1474" t="s">
        <v>797</v>
      </c>
      <c r="B48" s="1474"/>
      <c r="C48" s="1474"/>
      <c r="D48" s="1474"/>
      <c r="E48" s="720">
        <v>36</v>
      </c>
      <c r="F48" s="261">
        <f>INDEX(수급동향!$2:$42,MATCH('17'!$E48,수급동향!$D$2:$D$42,0),MATCH('17'!F$12,수급동향!$1:$1,0))</f>
        <v>93.508997429305921</v>
      </c>
      <c r="G48" s="760">
        <f>INDEX(수급동향!$2:$42,MATCH('17'!$E48,수급동향!$D$2:$D$42,0),MATCH('17'!G$12,수급동향!$1:$1,0))</f>
        <v>94.344473007712082</v>
      </c>
      <c r="H48" s="261">
        <f>INDEX(수급동향!$43:$83,MATCH('17'!$E48,수급동향!$D$43:$D$83,0),MATCH('17'!H$12,수급동향!$1:$1,0))</f>
        <v>95.057034220532316</v>
      </c>
      <c r="I48" s="760">
        <f>INDEX(수급동향!$43:$83,MATCH('17'!$E48,수급동향!$D$43:$D$83,0),MATCH('17'!I$12,수급동향!$1:$1,0))</f>
        <v>96.197718631178702</v>
      </c>
      <c r="J48" s="261">
        <f>INDEX(수급동향!$84:$124,MATCH('17'!$E48,수급동향!$D$84:$D$124,0),MATCH('17'!J$12,수급동향!$1:$1,0))</f>
        <v>100</v>
      </c>
      <c r="K48" s="760">
        <f>INDEX(수급동향!$84:$124,MATCH('17'!$E48,수급동향!$D$84:$D$124,0),MATCH('17'!K$12,수급동향!$1:$1,0))</f>
        <v>100</v>
      </c>
      <c r="L48" s="261">
        <f>INDEX(수급동향!$125:$165,MATCH('17'!$E48,수급동향!$D$125:$D$165,0),MATCH('17'!L$12,수급동향!$1:$1,0))</f>
        <v>87.931034482758619</v>
      </c>
      <c r="M48" s="262">
        <f>INDEX(수급동향!$125:$165,MATCH('17'!$E48,수급동향!$D$125:$D$165,0),MATCH('17'!M$12,수급동향!$1:$1,0))</f>
        <v>88.177339901477836</v>
      </c>
      <c r="N48" s="266">
        <f>INDEX(수급동향!$330:$370,MATCH('17'!$E48,수급동향!$D$330:$D$370,0),MATCH('17'!N$12,수급동향!$1:$1,0))</f>
        <v>98.26478149100258</v>
      </c>
      <c r="O48" s="760">
        <f>INDEX(수급동향!$330:$370,MATCH('17'!$E48,수급동향!$D$330:$D$370,0),MATCH('17'!O$12,수급동향!$1:$1,0))</f>
        <v>98.457583547557846</v>
      </c>
      <c r="P48" s="266">
        <f>INDEX(수급동향!$371:$411,MATCH('17'!$E48,수급동향!$D$371:$D$411,0),MATCH('17'!P$12,수급동향!$1:$1,0))</f>
        <v>101.71102661596959</v>
      </c>
      <c r="Q48" s="760">
        <f>INDEX(수급동향!$371:$411,MATCH('17'!$E48,수급동향!$D$371:$D$441,0),MATCH('17'!Q$12,수급동향!$1:$1,0))</f>
        <v>102.09125475285171</v>
      </c>
      <c r="R48" s="261">
        <f>INDEX(수급동향!$412:$452,MATCH('17'!$E48,수급동향!$D$412:$D$452,0),MATCH('17'!R$12,수급동향!$1:$1,0))</f>
        <v>100</v>
      </c>
      <c r="S48" s="760">
        <f>INDEX(수급동향!$412:$452,MATCH('17'!$E48,수급동향!$D$412:$D$452,0),MATCH('17'!S$12,수급동향!$1:$1,0))</f>
        <v>100</v>
      </c>
      <c r="T48" s="261">
        <f>INDEX(수급동향!$453:$493,MATCH('17'!$E48,수급동향!$D$453:$D$493,0),MATCH('17'!T$12,수급동향!$1:$1,0))</f>
        <v>88.916256157635473</v>
      </c>
      <c r="U48" s="262">
        <f>INDEX(수급동향!$453:$493,MATCH('17'!$E48,수급동향!$D$453:$D$493,0),MATCH('17'!U$12,수급동향!$1:$1,0))</f>
        <v>88.669950738916256</v>
      </c>
      <c r="V48" s="1420" t="s">
        <v>288</v>
      </c>
      <c r="W48" s="1421"/>
      <c r="X48" s="1421"/>
      <c r="Y48" s="1421"/>
    </row>
    <row r="49" spans="1:25" s="310" customFormat="1" ht="12.6" customHeight="1">
      <c r="A49" s="1475" t="s">
        <v>798</v>
      </c>
      <c r="B49" s="1475"/>
      <c r="C49" s="1475"/>
      <c r="D49" s="1475"/>
      <c r="E49" s="714">
        <v>37</v>
      </c>
      <c r="F49" s="261">
        <f>INDEX(수급동향!$2:$42,MATCH('17'!$E49,수급동향!$D$2:$D$42,0),MATCH('17'!F$12,수급동향!$1:$1,0))</f>
        <v>109.09090909090909</v>
      </c>
      <c r="G49" s="760">
        <f>INDEX(수급동향!$2:$42,MATCH('17'!$E49,수급동향!$D$2:$D$42,0),MATCH('17'!G$12,수급동향!$1:$1,0))</f>
        <v>112.41446725317692</v>
      </c>
      <c r="H49" s="261">
        <f>INDEX(수급동향!$43:$83,MATCH('17'!$E49,수급동향!$D$43:$D$83,0),MATCH('17'!H$12,수급동향!$1:$1,0))</f>
        <v>111.05263157894738</v>
      </c>
      <c r="I49" s="760">
        <f>INDEX(수급동향!$43:$83,MATCH('17'!$E49,수급동향!$D$43:$D$83,0),MATCH('17'!I$12,수급동향!$1:$1,0))</f>
        <v>113.28947368421053</v>
      </c>
      <c r="J49" s="261">
        <f>INDEX(수급동향!$84:$124,MATCH('17'!$E49,수급동향!$D$84:$D$124,0),MATCH('17'!J$12,수급동향!$1:$1,0))</f>
        <v>114.28571428571428</v>
      </c>
      <c r="K49" s="760">
        <f>INDEX(수급동향!$84:$124,MATCH('17'!$E49,수급동향!$D$84:$D$124,0),MATCH('17'!K$12,수급동향!$1:$1,0))</f>
        <v>119.64285714285714</v>
      </c>
      <c r="L49" s="261">
        <f>INDEX(수급동향!$125:$165,MATCH('17'!$E49,수급동향!$D$125:$D$165,0),MATCH('17'!L$12,수급동향!$1:$1,0))</f>
        <v>98.324022346368722</v>
      </c>
      <c r="M49" s="262">
        <f>INDEX(수급동향!$125:$165,MATCH('17'!$E49,수급동향!$D$125:$D$165,0),MATCH('17'!M$12,수급동향!$1:$1,0))</f>
        <v>105.3072625698324</v>
      </c>
      <c r="N49" s="266">
        <f>INDEX(수급동향!$330:$370,MATCH('17'!$E49,수급동향!$D$330:$D$370,0),MATCH('17'!N$12,수급동향!$1:$1,0))</f>
        <v>115.68914956011729</v>
      </c>
      <c r="O49" s="760">
        <f>INDEX(수급동향!$330:$370,MATCH('17'!$E49,수급동향!$D$330:$D$370,0),MATCH('17'!O$12,수급동향!$1:$1,0))</f>
        <v>118.27956989247311</v>
      </c>
      <c r="P49" s="266">
        <f>INDEX(수급동향!$371:$411,MATCH('17'!$E49,수급동향!$D$371:$D$411,0),MATCH('17'!P$12,수급동향!$1:$1,0))</f>
        <v>117.50000000000001</v>
      </c>
      <c r="Q49" s="760">
        <f>INDEX(수급동향!$371:$411,MATCH('17'!$E49,수급동향!$D$371:$D$441,0),MATCH('17'!Q$12,수급동향!$1:$1,0))</f>
        <v>120.78947368421053</v>
      </c>
      <c r="R49" s="261">
        <f>INDEX(수급동향!$412:$452,MATCH('17'!$E49,수급동향!$D$412:$D$452,0),MATCH('17'!R$12,수급동향!$1:$1,0))</f>
        <v>116.66666666666666</v>
      </c>
      <c r="S49" s="760">
        <f>INDEX(수급동향!$412:$452,MATCH('17'!$E49,수급동향!$D$412:$D$452,0),MATCH('17'!S$12,수급동향!$1:$1,0))</f>
        <v>115.47619047619048</v>
      </c>
      <c r="T49" s="261">
        <f>INDEX(수급동향!$453:$493,MATCH('17'!$E49,수급동향!$D$453:$D$493,0),MATCH('17'!T$12,수급동향!$1:$1,0))</f>
        <v>107.54189944134079</v>
      </c>
      <c r="U49" s="262">
        <f>INDEX(수급동향!$453:$493,MATCH('17'!$E49,수급동향!$D$453:$D$493,0),MATCH('17'!U$12,수급동향!$1:$1,0))</f>
        <v>108.93854748603353</v>
      </c>
      <c r="V49" s="1422" t="s">
        <v>289</v>
      </c>
      <c r="W49" s="1421"/>
      <c r="X49" s="1421"/>
      <c r="Y49" s="1421"/>
    </row>
    <row r="50" spans="1:25" s="310" customFormat="1" ht="12.6" customHeight="1">
      <c r="A50" s="1476" t="s">
        <v>799</v>
      </c>
      <c r="B50" s="1476"/>
      <c r="C50" s="1476"/>
      <c r="D50" s="1476"/>
      <c r="E50" s="720">
        <v>38</v>
      </c>
      <c r="F50" s="261">
        <f>INDEX(수급동향!$2:$42,MATCH('17'!$E50,수급동향!$D$2:$D$42,0),MATCH('17'!F$12,수급동향!$1:$1,0))</f>
        <v>97.415914684167348</v>
      </c>
      <c r="G50" s="760">
        <f>INDEX(수급동향!$2:$42,MATCH('17'!$E50,수급동향!$D$2:$D$42,0),MATCH('17'!G$12,수급동향!$1:$1,0))</f>
        <v>98.564397046759638</v>
      </c>
      <c r="H50" s="261">
        <f>INDEX(수급동향!$43:$83,MATCH('17'!$E50,수급동향!$D$43:$D$83,0),MATCH('17'!H$12,수급동향!$1:$1,0))</f>
        <v>96.975806451612897</v>
      </c>
      <c r="I50" s="760">
        <f>INDEX(수급동향!$43:$83,MATCH('17'!$E50,수급동향!$D$43:$D$83,0),MATCH('17'!I$12,수급동향!$1:$1,0))</f>
        <v>98.084677419354847</v>
      </c>
      <c r="J50" s="261">
        <f>INDEX(수급동향!$84:$124,MATCH('17'!$E50,수급동향!$D$84:$D$124,0),MATCH('17'!J$12,수급동향!$1:$1,0))</f>
        <v>94.897959183673464</v>
      </c>
      <c r="K50" s="760">
        <f>INDEX(수급동향!$84:$124,MATCH('17'!$E50,수급동향!$D$84:$D$124,0),MATCH('17'!K$12,수급동향!$1:$1,0))</f>
        <v>94.387755102040813</v>
      </c>
      <c r="L50" s="261">
        <f>INDEX(수급동향!$125:$165,MATCH('17'!$E50,수급동향!$D$125:$D$165,0),MATCH('17'!L$12,수급동향!$1:$1,0))</f>
        <v>102.71317829457364</v>
      </c>
      <c r="M50" s="262">
        <f>INDEX(수급동향!$125:$165,MATCH('17'!$E50,수급동향!$D$125:$D$165,0),MATCH('17'!M$12,수급동향!$1:$1,0))</f>
        <v>105.42635658914729</v>
      </c>
      <c r="N50" s="266">
        <f>INDEX(수급동향!$330:$370,MATCH('17'!$E50,수급동향!$D$330:$D$370,0),MATCH('17'!N$12,수급동향!$1:$1,0))</f>
        <v>112.75635767022149</v>
      </c>
      <c r="O50" s="760">
        <f>INDEX(수급동향!$330:$370,MATCH('17'!$E50,수급동향!$D$330:$D$370,0),MATCH('17'!O$12,수급동향!$1:$1,0))</f>
        <v>113.37161607875308</v>
      </c>
      <c r="P50" s="266">
        <f>INDEX(수급동향!$371:$411,MATCH('17'!$E50,수급동향!$D$371:$D$411,0),MATCH('17'!P$12,수급동향!$1:$1,0))</f>
        <v>114.31451612903226</v>
      </c>
      <c r="Q50" s="760">
        <f>INDEX(수급동향!$371:$411,MATCH('17'!$E50,수급동향!$D$371:$D$441,0),MATCH('17'!Q$12,수급동향!$1:$1,0))</f>
        <v>115.52419354838709</v>
      </c>
      <c r="R50" s="261">
        <f>INDEX(수급동향!$412:$452,MATCH('17'!$E50,수급동향!$D$412:$D$452,0),MATCH('17'!R$12,수급동향!$1:$1,0))</f>
        <v>103.57142857142857</v>
      </c>
      <c r="S50" s="760">
        <f>INDEX(수급동향!$412:$452,MATCH('17'!$E50,수급동향!$D$412:$D$452,0),MATCH('17'!S$12,수급동향!$1:$1,0))</f>
        <v>105.10204081632652</v>
      </c>
      <c r="T50" s="261">
        <f>INDEX(수급동향!$453:$493,MATCH('17'!$E50,수급동향!$D$453:$D$493,0),MATCH('17'!T$12,수급동향!$1:$1,0))</f>
        <v>107.75193798449612</v>
      </c>
      <c r="U50" s="262">
        <f>INDEX(수급동향!$453:$493,MATCH('17'!$E50,수급동향!$D$453:$D$493,0),MATCH('17'!U$12,수급동향!$1:$1,0))</f>
        <v>103.10077519379846</v>
      </c>
      <c r="V50" s="1374" t="s">
        <v>290</v>
      </c>
      <c r="W50" s="1375"/>
      <c r="X50" s="1375"/>
      <c r="Y50" s="1375"/>
    </row>
    <row r="51" spans="1:25" s="310" customFormat="1" ht="12.6" customHeight="1">
      <c r="A51" s="1373" t="s">
        <v>188</v>
      </c>
      <c r="B51" s="1373"/>
      <c r="C51" s="1373"/>
      <c r="D51" s="1373"/>
      <c r="E51" s="714">
        <v>39</v>
      </c>
      <c r="F51" s="268">
        <f>INDEX(수급동향!$2:$42,MATCH('17'!$E51,수급동향!$D$2:$D$42,0),MATCH('17'!F$12,수급동향!$1:$1,0))</f>
        <v>90.522875816993476</v>
      </c>
      <c r="G51" s="762">
        <f>INDEX(수급동향!$2:$42,MATCH('17'!$E51,수급동향!$D$2:$D$42,0),MATCH('17'!G$12,수급동향!$1:$1,0))</f>
        <v>92.320261437908513</v>
      </c>
      <c r="H51" s="268">
        <f>INDEX(수급동향!$43:$83,MATCH('17'!$E51,수급동향!$D$43:$D$83,0),MATCH('17'!H$12,수급동향!$1:$1,0))</f>
        <v>81.538461538461533</v>
      </c>
      <c r="I51" s="762">
        <f>INDEX(수급동향!$43:$83,MATCH('17'!$E51,수급동향!$D$43:$D$83,0),MATCH('17'!I$12,수급동향!$1:$1,0))</f>
        <v>84.615384615384627</v>
      </c>
      <c r="J51" s="268">
        <f>INDEX(수급동향!$84:$124,MATCH('17'!$E51,수급동향!$D$84:$D$124,0),MATCH('17'!J$12,수급동향!$1:$1,0))</f>
        <v>95.054945054945051</v>
      </c>
      <c r="K51" s="762">
        <f>INDEX(수급동향!$84:$124,MATCH('17'!$E51,수급동향!$D$84:$D$124,0),MATCH('17'!K$12,수급동향!$1:$1,0))</f>
        <v>96.15384615384616</v>
      </c>
      <c r="L51" s="268">
        <f>INDEX(수급동향!$125:$165,MATCH('17'!$E51,수급동향!$D$125:$D$165,0),MATCH('17'!L$12,수급동향!$1:$1,0))</f>
        <v>99.411764705882348</v>
      </c>
      <c r="M51" s="285">
        <f>INDEX(수급동향!$125:$165,MATCH('17'!$E51,수급동향!$D$125:$D$165,0),MATCH('17'!M$12,수급동향!$1:$1,0))</f>
        <v>100</v>
      </c>
      <c r="N51" s="273">
        <f>INDEX(수급동향!$330:$370,MATCH('17'!$E51,수급동향!$D$330:$D$370,0),MATCH('17'!N$12,수급동향!$1:$1,0))</f>
        <v>99.509803921568633</v>
      </c>
      <c r="O51" s="762">
        <f>INDEX(수급동향!$330:$370,MATCH('17'!$E51,수급동향!$D$330:$D$370,0),MATCH('17'!O$12,수급동향!$1:$1,0))</f>
        <v>100</v>
      </c>
      <c r="P51" s="273">
        <f>INDEX(수급동향!$371:$411,MATCH('17'!$E51,수급동향!$D$371:$D$411,0),MATCH('17'!P$12,수급동향!$1:$1,0))</f>
        <v>96.923076923076934</v>
      </c>
      <c r="Q51" s="762">
        <f>INDEX(수급동향!$371:$411,MATCH('17'!$E51,수급동향!$D$371:$D$441,0),MATCH('17'!Q$12,수급동향!$1:$1,0))</f>
        <v>97.692307692307693</v>
      </c>
      <c r="R51" s="268">
        <f>INDEX(수급동향!$412:$452,MATCH('17'!$E51,수급동향!$D$412:$D$452,0),MATCH('17'!R$12,수급동향!$1:$1,0))</f>
        <v>102.74725274725274</v>
      </c>
      <c r="S51" s="762">
        <f>INDEX(수급동향!$412:$452,MATCH('17'!$E51,수급동향!$D$412:$D$452,0),MATCH('17'!S$12,수급동향!$1:$1,0))</f>
        <v>103.29670329670328</v>
      </c>
      <c r="T51" s="268">
        <f>INDEX(수급동향!$453:$493,MATCH('17'!$E51,수급동향!$D$453:$D$493,0),MATCH('17'!T$12,수급동향!$1:$1,0))</f>
        <v>100</v>
      </c>
      <c r="U51" s="285">
        <f>INDEX(수급동향!$453:$493,MATCH('17'!$E51,수급동향!$D$453:$D$493,0),MATCH('17'!U$12,수급동향!$1:$1,0))</f>
        <v>100</v>
      </c>
      <c r="V51" s="1418" t="s">
        <v>291</v>
      </c>
      <c r="W51" s="1400"/>
      <c r="X51" s="1400"/>
      <c r="Y51" s="1400"/>
    </row>
    <row r="52" spans="1:25" s="310" customFormat="1" ht="12.6" customHeight="1">
      <c r="A52" s="1476" t="s">
        <v>1542</v>
      </c>
      <c r="B52" s="1476"/>
      <c r="C52" s="1476"/>
      <c r="D52" s="1476"/>
      <c r="E52" s="720">
        <v>40</v>
      </c>
      <c r="F52" s="268">
        <f>INDEX(수급동향!$2:$42,MATCH('17'!$E52,수급동향!$D$2:$D$42,0),MATCH('17'!F$12,수급동향!$1:$1,0))</f>
        <v>89.25469602100587</v>
      </c>
      <c r="G52" s="762">
        <f>INDEX(수급동향!$2:$42,MATCH('17'!$E52,수급동향!$D$2:$D$42,0),MATCH('17'!G$12,수급동향!$1:$1,0))</f>
        <v>89.941425974550597</v>
      </c>
      <c r="H52" s="268">
        <f>INDEX(수급동향!$43:$83,MATCH('17'!$E52,수급동향!$D$43:$D$83,0),MATCH('17'!H$12,수급동향!$1:$1,0))</f>
        <v>89.399383983572903</v>
      </c>
      <c r="I52" s="762">
        <f>INDEX(수급동향!$43:$83,MATCH('17'!$E52,수급동향!$D$43:$D$83,0),MATCH('17'!I$12,수급동향!$1:$1,0))</f>
        <v>90.092402464065714</v>
      </c>
      <c r="J52" s="268">
        <f>INDEX(수급동향!$84:$124,MATCH('17'!$E52,수급동향!$D$84:$D$124,0),MATCH('17'!J$12,수급동향!$1:$1,0))</f>
        <v>88.449848024316111</v>
      </c>
      <c r="K52" s="762">
        <f>INDEX(수급동향!$84:$124,MATCH('17'!$E52,수급동향!$D$84:$D$124,0),MATCH('17'!K$12,수급동향!$1:$1,0))</f>
        <v>88.525835866261403</v>
      </c>
      <c r="L52" s="268">
        <f>INDEX(수급동향!$125:$165,MATCH('17'!$E52,수급동향!$D$125:$D$165,0),MATCH('17'!L$12,수급동향!$1:$1,0))</f>
        <v>89.168765743073052</v>
      </c>
      <c r="M52" s="285">
        <f>INDEX(수급동향!$125:$165,MATCH('17'!$E52,수급동향!$D$125:$D$165,0),MATCH('17'!M$12,수급동향!$1:$1,0))</f>
        <v>90.806045340050389</v>
      </c>
      <c r="N52" s="273">
        <f>INDEX(수급동향!$330:$370,MATCH('17'!$E52,수급동향!$D$330:$D$370,0),MATCH('17'!N$12,수급동향!$1:$1,0))</f>
        <v>107.60452433851748</v>
      </c>
      <c r="O52" s="762">
        <f>INDEX(수급동향!$330:$370,MATCH('17'!$E52,수급동향!$D$330:$D$370,0),MATCH('17'!O$12,수급동향!$1:$1,0))</f>
        <v>106.61482528782065</v>
      </c>
      <c r="P52" s="273">
        <f>INDEX(수급동향!$371:$411,MATCH('17'!$E52,수급동향!$D$371:$D$411,0),MATCH('17'!P$12,수급동향!$1:$1,0))</f>
        <v>109.08624229979466</v>
      </c>
      <c r="Q52" s="762">
        <f>INDEX(수급동향!$371:$411,MATCH('17'!$E52,수급동향!$D$371:$D$441,0),MATCH('17'!Q$12,수급동향!$1:$1,0))</f>
        <v>108.34188911704312</v>
      </c>
      <c r="R52" s="268">
        <f>INDEX(수급동향!$412:$452,MATCH('17'!$E52,수급동향!$D$412:$D$452,0),MATCH('17'!R$12,수급동향!$1:$1,0))</f>
        <v>103.64741641337386</v>
      </c>
      <c r="S52" s="762">
        <f>INDEX(수급동향!$412:$452,MATCH('17'!$E52,수급동향!$D$412:$D$452,0),MATCH('17'!S$12,수급동향!$1:$1,0))</f>
        <v>102.43161094224924</v>
      </c>
      <c r="T52" s="268">
        <f>INDEX(수급동향!$453:$493,MATCH('17'!$E52,수급동향!$D$453:$D$493,0),MATCH('17'!T$12,수급동향!$1:$1,0))</f>
        <v>99.622166246851393</v>
      </c>
      <c r="U52" s="285">
        <f>INDEX(수급동향!$453:$493,MATCH('17'!$E52,수급동향!$D$453:$D$493,0),MATCH('17'!U$12,수급동향!$1:$1,0))</f>
        <v>96.599496221662463</v>
      </c>
      <c r="V52" s="1374" t="s">
        <v>1543</v>
      </c>
      <c r="W52" s="1375"/>
      <c r="X52" s="1375"/>
      <c r="Y52" s="1375"/>
    </row>
    <row r="53" spans="1:25" s="310" customFormat="1" ht="12.6" customHeight="1" thickBot="1">
      <c r="A53" s="1477" t="s">
        <v>1544</v>
      </c>
      <c r="B53" s="1477"/>
      <c r="C53" s="1477"/>
      <c r="D53" s="1477"/>
      <c r="E53" s="714">
        <v>41</v>
      </c>
      <c r="F53" s="290">
        <f>INDEX(수급동향!$2:$42,MATCH('17'!$E53,수급동향!$D$2:$D$42,0),MATCH('17'!F$12,수급동향!$1:$1,0))</f>
        <v>93.226389516493455</v>
      </c>
      <c r="G53" s="776">
        <f>INDEX(수급동향!$2:$42,MATCH('17'!$E53,수급동향!$D$2:$D$42,0),MATCH('17'!G$12,수급동향!$1:$1,0))</f>
        <v>94.324446452779029</v>
      </c>
      <c r="H53" s="290">
        <f>INDEX(수급동향!$43:$83,MATCH('17'!$E53,수급동향!$D$43:$D$83,0),MATCH('17'!H$12,수급동향!$1:$1,0))</f>
        <v>92.656058751529997</v>
      </c>
      <c r="I53" s="776">
        <f>INDEX(수급동향!$43:$83,MATCH('17'!$E53,수급동향!$D$43:$D$83,0),MATCH('17'!I$12,수급동향!$1:$1,0))</f>
        <v>93.623011015911871</v>
      </c>
      <c r="J53" s="290">
        <f>INDEX(수급동향!$84:$124,MATCH('17'!$E53,수급동향!$D$84:$D$124,0),MATCH('17'!J$12,수급동향!$1:$1,0))</f>
        <v>93.56032568467802</v>
      </c>
      <c r="K53" s="776">
        <f>INDEX(수급동향!$84:$124,MATCH('17'!$E53,수급동향!$D$84:$D$124,0),MATCH('17'!K$12,수급동향!$1:$1,0))</f>
        <v>95.743893412287193</v>
      </c>
      <c r="L53" s="290">
        <f>INDEX(수급동향!$125:$165,MATCH('17'!$E53,수급동향!$D$125:$D$165,0),MATCH('17'!L$12,수급동향!$1:$1,0))</f>
        <v>95.952072538860094</v>
      </c>
      <c r="M53" s="291">
        <f>INDEX(수급동향!$125:$165,MATCH('17'!$E53,수급동향!$D$125:$D$165,0),MATCH('17'!M$12,수급동향!$1:$1,0))</f>
        <v>96.7940414507772</v>
      </c>
      <c r="N53" s="295">
        <f>INDEX(수급동향!$330:$370,MATCH('17'!$E53,수급동향!$D$330:$D$370,0),MATCH('17'!N$12,수급동향!$1:$1,0))</f>
        <v>107.80840488025305</v>
      </c>
      <c r="O53" s="776">
        <f>INDEX(수급동향!$330:$370,MATCH('17'!$E53,수급동향!$D$330:$D$370,0),MATCH('17'!O$12,수급동향!$1:$1,0))</f>
        <v>106.05512878445549</v>
      </c>
      <c r="P53" s="295">
        <f>INDEX(수급동향!$371:$411,MATCH('17'!$E53,수급동향!$D$371:$D$411,0),MATCH('17'!P$12,수급동향!$1:$1,0))</f>
        <v>109.54712362301102</v>
      </c>
      <c r="Q53" s="776">
        <f>INDEX(수급동향!$371:$411,MATCH('17'!$E53,수급동향!$D$371:$D$441,0),MATCH('17'!Q$12,수급동향!$1:$1,0))</f>
        <v>107.515299877601</v>
      </c>
      <c r="R53" s="290">
        <f>INDEX(수급동향!$412:$452,MATCH('17'!$E53,수급동향!$D$412:$D$452,0),MATCH('17'!R$12,수급동향!$1:$1,0))</f>
        <v>105.21835677276093</v>
      </c>
      <c r="S53" s="776">
        <f>INDEX(수급동향!$412:$452,MATCH('17'!$E53,수급동향!$D$412:$D$452,0),MATCH('17'!S$12,수급동향!$1:$1,0))</f>
        <v>104.21909696521095</v>
      </c>
      <c r="T53" s="290">
        <f>INDEX(수급동향!$453:$493,MATCH('17'!$E53,수급동향!$D$453:$D$493,0),MATCH('17'!T$12,수급동향!$1:$1,0))</f>
        <v>100.87435233160622</v>
      </c>
      <c r="U53" s="291">
        <f>INDEX(수급동향!$453:$493,MATCH('17'!$E53,수급동향!$D$453:$D$493,0),MATCH('17'!U$12,수급동향!$1:$1,0))</f>
        <v>99.935233160621763</v>
      </c>
      <c r="V53" s="1485" t="s">
        <v>1564</v>
      </c>
      <c r="W53" s="1486"/>
      <c r="X53" s="1486"/>
      <c r="Y53" s="1486"/>
    </row>
    <row r="54" spans="1:25" s="310" customFormat="1" ht="22.5" customHeight="1">
      <c r="A54" s="1559" t="s">
        <v>1866</v>
      </c>
      <c r="B54" s="1559"/>
      <c r="C54" s="1559"/>
      <c r="D54" s="1559"/>
      <c r="E54" s="1559"/>
      <c r="F54" s="1559"/>
      <c r="G54" s="1559"/>
      <c r="H54" s="1559"/>
      <c r="I54" s="1559"/>
      <c r="J54" s="1559"/>
      <c r="K54" s="1559"/>
      <c r="L54" s="1559"/>
      <c r="M54" s="1559"/>
      <c r="N54" s="1559"/>
      <c r="O54" s="1559"/>
      <c r="P54" s="1559"/>
      <c r="Q54" s="1559"/>
      <c r="R54" s="1559"/>
      <c r="S54" s="1559"/>
      <c r="T54" s="645"/>
      <c r="U54" s="645"/>
      <c r="V54" s="648"/>
      <c r="W54" s="648"/>
      <c r="X54" s="648"/>
      <c r="Y54" s="648"/>
    </row>
    <row r="55" spans="1:25" ht="3" customHeight="1">
      <c r="A55" s="311"/>
      <c r="B55" s="312"/>
      <c r="C55" s="312"/>
      <c r="D55" s="312"/>
      <c r="E55" s="312"/>
      <c r="F55" s="758"/>
      <c r="G55" s="758"/>
      <c r="H55" s="311"/>
      <c r="I55" s="311"/>
      <c r="J55" s="311"/>
      <c r="K55" s="311"/>
      <c r="L55" s="315"/>
      <c r="M55" s="315"/>
      <c r="N55" s="315"/>
      <c r="O55" s="315"/>
      <c r="P55" s="311"/>
      <c r="Q55" s="311"/>
      <c r="R55" s="311"/>
      <c r="S55" s="311"/>
      <c r="T55" s="311"/>
      <c r="U55" s="311"/>
      <c r="V55" s="312"/>
      <c r="W55" s="312"/>
      <c r="X55" s="312"/>
      <c r="Y55" s="319"/>
    </row>
    <row r="56" spans="1:25" s="500" customFormat="1" ht="15" customHeight="1">
      <c r="A56" s="1385">
        <f>'16'!W56+1</f>
        <v>47</v>
      </c>
      <c r="B56" s="1385"/>
      <c r="C56" s="520"/>
      <c r="D56" s="520"/>
      <c r="E56" s="520"/>
      <c r="F56" s="819"/>
      <c r="G56" s="819"/>
      <c r="I56" s="820"/>
      <c r="J56" s="820"/>
      <c r="K56" s="1597">
        <f>'16'!K56:N56</f>
        <v>41487</v>
      </c>
      <c r="L56" s="1597"/>
      <c r="M56" s="1597"/>
      <c r="N56" s="1363">
        <f>K56</f>
        <v>41487</v>
      </c>
      <c r="O56" s="1363"/>
      <c r="P56" s="1363"/>
      <c r="Q56" s="1363"/>
      <c r="R56" s="1363"/>
      <c r="S56" s="506"/>
      <c r="T56" s="821"/>
      <c r="U56" s="821"/>
      <c r="X56" s="1355">
        <f>A56+1</f>
        <v>48</v>
      </c>
      <c r="Y56" s="1355"/>
    </row>
    <row r="57" spans="1:25" ht="14.1" customHeight="1"/>
    <row r="58" spans="1:25" ht="14.1" customHeight="1"/>
    <row r="59" spans="1:25" ht="14.1" customHeight="1"/>
    <row r="60" spans="1:25" ht="14.1" customHeight="1"/>
    <row r="61" spans="1:25" ht="14.1" customHeight="1"/>
    <row r="62" spans="1:25" ht="14.1" customHeight="1"/>
  </sheetData>
  <mergeCells count="107">
    <mergeCell ref="A56:B56"/>
    <mergeCell ref="A48:D48"/>
    <mergeCell ref="V48:Y48"/>
    <mergeCell ref="A49:D49"/>
    <mergeCell ref="V49:Y49"/>
    <mergeCell ref="A50:D50"/>
    <mergeCell ref="V50:Y50"/>
    <mergeCell ref="V51:Y51"/>
    <mergeCell ref="V52:Y52"/>
    <mergeCell ref="A51:D51"/>
    <mergeCell ref="A52:D52"/>
    <mergeCell ref="X56:Y56"/>
    <mergeCell ref="N56:R56"/>
    <mergeCell ref="K56:M56"/>
    <mergeCell ref="A45:D45"/>
    <mergeCell ref="V45:Y45"/>
    <mergeCell ref="A46:D46"/>
    <mergeCell ref="V46:Y46"/>
    <mergeCell ref="A47:D47"/>
    <mergeCell ref="V47:Y47"/>
    <mergeCell ref="A53:D53"/>
    <mergeCell ref="V53:Y53"/>
    <mergeCell ref="A54:S54"/>
    <mergeCell ref="A39:D39"/>
    <mergeCell ref="V39:Y39"/>
    <mergeCell ref="A40:D40"/>
    <mergeCell ref="V40:Y40"/>
    <mergeCell ref="A41:D41"/>
    <mergeCell ref="V41:Y41"/>
    <mergeCell ref="A42:D42"/>
    <mergeCell ref="V42:Y42"/>
    <mergeCell ref="A44:D44"/>
    <mergeCell ref="V44:Y44"/>
    <mergeCell ref="A43:D43"/>
    <mergeCell ref="V43:Y43"/>
    <mergeCell ref="A34:D34"/>
    <mergeCell ref="V34:Y34"/>
    <mergeCell ref="A35:D35"/>
    <mergeCell ref="V35:Y35"/>
    <mergeCell ref="B36:D36"/>
    <mergeCell ref="V36:X36"/>
    <mergeCell ref="B37:D37"/>
    <mergeCell ref="V37:X37"/>
    <mergeCell ref="B38:D38"/>
    <mergeCell ref="V38:X38"/>
    <mergeCell ref="B29:D29"/>
    <mergeCell ref="V29:X29"/>
    <mergeCell ref="B30:D30"/>
    <mergeCell ref="V30:X30"/>
    <mergeCell ref="B31:D31"/>
    <mergeCell ref="V31:X31"/>
    <mergeCell ref="B32:D32"/>
    <mergeCell ref="V32:X32"/>
    <mergeCell ref="B33:D33"/>
    <mergeCell ref="V33:X33"/>
    <mergeCell ref="C24:D24"/>
    <mergeCell ref="V24:W24"/>
    <mergeCell ref="C25:D25"/>
    <mergeCell ref="V25:W25"/>
    <mergeCell ref="A26:D26"/>
    <mergeCell ref="V26:Y26"/>
    <mergeCell ref="B27:D27"/>
    <mergeCell ref="V27:X27"/>
    <mergeCell ref="B28:D28"/>
    <mergeCell ref="V28:X28"/>
    <mergeCell ref="B19:D19"/>
    <mergeCell ref="V19:X19"/>
    <mergeCell ref="C20:D20"/>
    <mergeCell ref="V20:W20"/>
    <mergeCell ref="C21:D21"/>
    <mergeCell ref="V21:W21"/>
    <mergeCell ref="C22:D22"/>
    <mergeCell ref="V22:W22"/>
    <mergeCell ref="B23:D23"/>
    <mergeCell ref="V23:X23"/>
    <mergeCell ref="A13:D13"/>
    <mergeCell ref="V13:Y13"/>
    <mergeCell ref="A14:D14"/>
    <mergeCell ref="V14:Y14"/>
    <mergeCell ref="A16:D16"/>
    <mergeCell ref="V16:Y16"/>
    <mergeCell ref="A17:D17"/>
    <mergeCell ref="V17:Y17"/>
    <mergeCell ref="A18:D18"/>
    <mergeCell ref="V18:Y18"/>
    <mergeCell ref="V15:Y15"/>
    <mergeCell ref="A15:D15"/>
    <mergeCell ref="V11:Y12"/>
    <mergeCell ref="A6:D6"/>
    <mergeCell ref="F6:L9"/>
    <mergeCell ref="B7:D7"/>
    <mergeCell ref="A1:L1"/>
    <mergeCell ref="N1:Y1"/>
    <mergeCell ref="A3:L4"/>
    <mergeCell ref="C5:L5"/>
    <mergeCell ref="P5:W5"/>
    <mergeCell ref="N6:U9"/>
    <mergeCell ref="A10:B10"/>
    <mergeCell ref="F10:G11"/>
    <mergeCell ref="H10:I11"/>
    <mergeCell ref="J10:K11"/>
    <mergeCell ref="L10:M11"/>
    <mergeCell ref="N10:O11"/>
    <mergeCell ref="P10:Q11"/>
    <mergeCell ref="R10:S11"/>
    <mergeCell ref="T10:U11"/>
    <mergeCell ref="A11:D12"/>
  </mergeCells>
  <phoneticPr fontId="16" type="noConversion"/>
  <printOptions horizontalCentered="1"/>
  <pageMargins left="0.51181102362204722" right="0.51181102362204722" top="0.59055118110236227" bottom="0.39370078740157483" header="0.59055118110236227" footer="0.19685039370078741"/>
  <pageSetup paperSize="9" pageOrder="overThenDown" orientation="portrait" r:id="rId1"/>
  <headerFooter scaleWithDoc="0" alignWithMargins="0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>
  <sheetPr codeName="Sheet32"/>
  <dimension ref="A1:Y62"/>
  <sheetViews>
    <sheetView showGridLines="0" view="pageLayout" zoomScaleSheetLayoutView="100" workbookViewId="0">
      <selection activeCell="F7" sqref="F7:F12"/>
    </sheetView>
  </sheetViews>
  <sheetFormatPr defaultColWidth="9.140625" defaultRowHeight="12.75"/>
  <cols>
    <col min="1" max="1" width="2.140625" style="297" customWidth="1"/>
    <col min="2" max="3" width="2" style="297" customWidth="1"/>
    <col min="4" max="4" width="19.5703125" style="297" customWidth="1"/>
    <col min="5" max="5" width="4.7109375" style="297" hidden="1" customWidth="1"/>
    <col min="6" max="7" width="8.28515625" style="500" customWidth="1"/>
    <col min="8" max="11" width="8.28515625" style="297" customWidth="1"/>
    <col min="12" max="15" width="8.28515625" style="329" customWidth="1"/>
    <col min="16" max="21" width="8.28515625" style="297" customWidth="1"/>
    <col min="22" max="22" width="19.85546875" style="297" customWidth="1"/>
    <col min="23" max="24" width="2" style="297" customWidth="1"/>
    <col min="25" max="25" width="2" style="329" customWidth="1"/>
    <col min="26" max="16384" width="9.140625" style="297"/>
  </cols>
  <sheetData>
    <row r="1" spans="1:25" ht="16.5" customHeight="1">
      <c r="A1" s="1450" t="s">
        <v>1773</v>
      </c>
      <c r="B1" s="1450"/>
      <c r="C1" s="1450"/>
      <c r="D1" s="1450"/>
      <c r="E1" s="1450"/>
      <c r="F1" s="1450"/>
      <c r="G1" s="1450"/>
      <c r="H1" s="1450"/>
      <c r="I1" s="1450"/>
      <c r="J1" s="1450"/>
      <c r="K1" s="1450"/>
      <c r="L1" s="1450"/>
      <c r="M1" s="537"/>
      <c r="N1" s="1429"/>
      <c r="O1" s="1429"/>
      <c r="P1" s="1429"/>
      <c r="Q1" s="1429"/>
      <c r="R1" s="1429"/>
      <c r="S1" s="1429"/>
      <c r="T1" s="1429"/>
      <c r="U1" s="1429"/>
      <c r="V1" s="1429"/>
      <c r="W1" s="1429"/>
      <c r="X1" s="1429"/>
      <c r="Y1" s="1429"/>
    </row>
    <row r="2" spans="1:25" ht="3" customHeight="1">
      <c r="A2" s="298"/>
      <c r="B2" s="299"/>
      <c r="C2" s="299"/>
      <c r="D2" s="299"/>
      <c r="E2" s="299"/>
      <c r="F2" s="697"/>
      <c r="G2" s="697"/>
      <c r="H2" s="298"/>
      <c r="I2" s="298"/>
      <c r="J2" s="298"/>
      <c r="K2" s="298"/>
      <c r="L2" s="302"/>
      <c r="M2" s="302"/>
      <c r="N2" s="302"/>
      <c r="O2" s="302"/>
      <c r="P2" s="298"/>
      <c r="Q2" s="298"/>
      <c r="R2" s="804"/>
      <c r="S2" s="804"/>
      <c r="T2" s="804"/>
      <c r="U2" s="804"/>
      <c r="V2" s="299"/>
      <c r="W2" s="299"/>
      <c r="X2" s="299"/>
      <c r="Y2" s="305"/>
    </row>
    <row r="3" spans="1:25" ht="6.75" customHeight="1">
      <c r="A3" s="1577" t="s">
        <v>1719</v>
      </c>
      <c r="B3" s="1578"/>
      <c r="C3" s="1578"/>
      <c r="D3" s="1578"/>
      <c r="E3" s="1578"/>
      <c r="F3" s="1578"/>
      <c r="G3" s="1578"/>
      <c r="H3" s="1578"/>
      <c r="I3" s="1578"/>
      <c r="J3" s="1578"/>
      <c r="K3" s="1578"/>
      <c r="L3" s="1578"/>
      <c r="M3" s="822"/>
      <c r="N3" s="542"/>
      <c r="O3" s="542"/>
      <c r="P3" s="698"/>
      <c r="Q3" s="698"/>
      <c r="R3" s="698"/>
      <c r="S3" s="698"/>
      <c r="T3" s="698"/>
      <c r="U3" s="698"/>
      <c r="V3" s="544"/>
      <c r="W3" s="544"/>
      <c r="X3" s="544"/>
      <c r="Y3" s="545"/>
    </row>
    <row r="4" spans="1:25" s="306" customFormat="1" ht="18" customHeight="1">
      <c r="A4" s="1578"/>
      <c r="B4" s="1578"/>
      <c r="C4" s="1578"/>
      <c r="D4" s="1578"/>
      <c r="E4" s="1578"/>
      <c r="F4" s="1578"/>
      <c r="G4" s="1578"/>
      <c r="H4" s="1578"/>
      <c r="I4" s="1578"/>
      <c r="J4" s="1578"/>
      <c r="K4" s="1578"/>
      <c r="L4" s="1578"/>
      <c r="M4" s="822"/>
      <c r="N4" s="549"/>
      <c r="O4" s="549"/>
      <c r="P4" s="806"/>
      <c r="Q4" s="806"/>
      <c r="R4" s="806"/>
      <c r="S4" s="806"/>
      <c r="T4" s="806"/>
      <c r="U4" s="806"/>
      <c r="V4" s="551"/>
      <c r="W4" s="551"/>
      <c r="X4" s="551"/>
      <c r="Y4" s="547"/>
    </row>
    <row r="5" spans="1:25" s="811" customFormat="1" ht="15.95" customHeight="1" thickBot="1">
      <c r="A5" s="807"/>
      <c r="B5" s="808"/>
      <c r="C5" s="1579"/>
      <c r="D5" s="1579"/>
      <c r="E5" s="1579"/>
      <c r="F5" s="1579"/>
      <c r="G5" s="1579"/>
      <c r="H5" s="1579"/>
      <c r="I5" s="1579"/>
      <c r="J5" s="1579"/>
      <c r="K5" s="1579"/>
      <c r="L5" s="1579"/>
      <c r="M5" s="809"/>
      <c r="N5" s="810"/>
      <c r="O5" s="810"/>
      <c r="P5" s="1580"/>
      <c r="Q5" s="1580"/>
      <c r="R5" s="1580"/>
      <c r="S5" s="1580"/>
      <c r="T5" s="1580"/>
      <c r="U5" s="1580"/>
      <c r="V5" s="1580"/>
      <c r="W5" s="1580"/>
      <c r="X5" s="808"/>
      <c r="Y5" s="810"/>
    </row>
    <row r="6" spans="1:25" s="308" customFormat="1" ht="12.75" customHeight="1">
      <c r="A6" s="1506" t="s">
        <v>163</v>
      </c>
      <c r="B6" s="1506"/>
      <c r="C6" s="1506"/>
      <c r="D6" s="1506"/>
      <c r="E6" s="711"/>
      <c r="F6" s="1571" t="s">
        <v>2004</v>
      </c>
      <c r="G6" s="1572"/>
      <c r="H6" s="1507"/>
      <c r="I6" s="1507"/>
      <c r="J6" s="1507"/>
      <c r="K6" s="1507"/>
      <c r="L6" s="1507"/>
      <c r="M6" s="812"/>
      <c r="N6" s="1572" t="s">
        <v>2005</v>
      </c>
      <c r="O6" s="1572"/>
      <c r="P6" s="1572"/>
      <c r="Q6" s="1572"/>
      <c r="R6" s="1572"/>
      <c r="S6" s="1572"/>
      <c r="T6" s="1572"/>
      <c r="U6" s="1581"/>
      <c r="V6" s="656" t="s">
        <v>167</v>
      </c>
      <c r="W6" s="657"/>
      <c r="X6" s="657"/>
      <c r="Y6" s="657"/>
    </row>
    <row r="7" spans="1:25" s="308" customFormat="1" ht="9" customHeight="1">
      <c r="A7" s="658"/>
      <c r="B7" s="1503" t="s">
        <v>11</v>
      </c>
      <c r="C7" s="1503"/>
      <c r="D7" s="1503"/>
      <c r="E7" s="712"/>
      <c r="F7" s="1573"/>
      <c r="G7" s="1574"/>
      <c r="H7" s="1574"/>
      <c r="I7" s="1574"/>
      <c r="J7" s="1574"/>
      <c r="K7" s="1574"/>
      <c r="L7" s="1574"/>
      <c r="M7" s="813"/>
      <c r="N7" s="1582"/>
      <c r="O7" s="1582"/>
      <c r="P7" s="1582"/>
      <c r="Q7" s="1582"/>
      <c r="R7" s="1582"/>
      <c r="S7" s="1582"/>
      <c r="T7" s="1582"/>
      <c r="U7" s="1583"/>
      <c r="V7" s="664" t="s">
        <v>169</v>
      </c>
      <c r="W7" s="665"/>
      <c r="X7" s="665"/>
      <c r="Y7" s="665"/>
    </row>
    <row r="8" spans="1:25" s="308" customFormat="1" ht="11.25" customHeight="1">
      <c r="A8" s="666"/>
      <c r="B8" s="667"/>
      <c r="C8" s="667"/>
      <c r="D8" s="667"/>
      <c r="E8" s="667"/>
      <c r="F8" s="1573"/>
      <c r="G8" s="1574"/>
      <c r="H8" s="1574"/>
      <c r="I8" s="1574"/>
      <c r="J8" s="1574"/>
      <c r="K8" s="1574"/>
      <c r="L8" s="1574"/>
      <c r="M8" s="813"/>
      <c r="N8" s="1582"/>
      <c r="O8" s="1582"/>
      <c r="P8" s="1582"/>
      <c r="Q8" s="1582"/>
      <c r="R8" s="1582"/>
      <c r="S8" s="1582"/>
      <c r="T8" s="1582"/>
      <c r="U8" s="1583"/>
      <c r="V8" s="673"/>
      <c r="W8" s="667"/>
      <c r="X8" s="667"/>
      <c r="Y8" s="667"/>
    </row>
    <row r="9" spans="1:25" s="308" customFormat="1" ht="9" customHeight="1">
      <c r="A9" s="674"/>
      <c r="B9" s="675"/>
      <c r="C9" s="675"/>
      <c r="D9" s="675"/>
      <c r="E9" s="675"/>
      <c r="F9" s="1575"/>
      <c r="G9" s="1576"/>
      <c r="H9" s="1576"/>
      <c r="I9" s="1576"/>
      <c r="J9" s="1576"/>
      <c r="K9" s="1576"/>
      <c r="L9" s="1576"/>
      <c r="M9" s="814"/>
      <c r="N9" s="1582"/>
      <c r="O9" s="1582"/>
      <c r="P9" s="1582"/>
      <c r="Q9" s="1582"/>
      <c r="R9" s="1582"/>
      <c r="S9" s="1582"/>
      <c r="T9" s="1582"/>
      <c r="U9" s="1583"/>
      <c r="V9" s="681"/>
      <c r="W9" s="675"/>
      <c r="X9" s="675"/>
      <c r="Y9" s="675"/>
    </row>
    <row r="10" spans="1:25" s="308" customFormat="1" ht="11.25" customHeight="1">
      <c r="A10" s="1499"/>
      <c r="B10" s="1499"/>
      <c r="C10" s="682"/>
      <c r="D10" s="682"/>
      <c r="E10" s="682"/>
      <c r="F10" s="1586" t="s">
        <v>1831</v>
      </c>
      <c r="G10" s="1587"/>
      <c r="H10" s="1586" t="s">
        <v>1696</v>
      </c>
      <c r="I10" s="1587"/>
      <c r="J10" s="1586" t="s">
        <v>1697</v>
      </c>
      <c r="K10" s="1587"/>
      <c r="L10" s="1586" t="s">
        <v>1698</v>
      </c>
      <c r="M10" s="1590"/>
      <c r="N10" s="1590" t="s">
        <v>1831</v>
      </c>
      <c r="O10" s="1587"/>
      <c r="P10" s="1586" t="s">
        <v>1696</v>
      </c>
      <c r="Q10" s="1587"/>
      <c r="R10" s="1586" t="s">
        <v>1697</v>
      </c>
      <c r="S10" s="1587"/>
      <c r="T10" s="1586" t="s">
        <v>1698</v>
      </c>
      <c r="U10" s="1590"/>
      <c r="V10" s="688"/>
      <c r="W10" s="682"/>
      <c r="X10" s="682"/>
      <c r="Y10" s="682"/>
    </row>
    <row r="11" spans="1:25" s="308" customFormat="1" ht="18" customHeight="1">
      <c r="A11" s="1594" t="s">
        <v>899</v>
      </c>
      <c r="B11" s="1595"/>
      <c r="C11" s="1595"/>
      <c r="D11" s="1595"/>
      <c r="E11" s="682"/>
      <c r="F11" s="1588"/>
      <c r="G11" s="1589"/>
      <c r="H11" s="1588"/>
      <c r="I11" s="1589"/>
      <c r="J11" s="1588"/>
      <c r="K11" s="1589"/>
      <c r="L11" s="1591"/>
      <c r="M11" s="1592"/>
      <c r="N11" s="1592"/>
      <c r="O11" s="1593"/>
      <c r="P11" s="1588"/>
      <c r="Q11" s="1589"/>
      <c r="R11" s="1588"/>
      <c r="S11" s="1589"/>
      <c r="T11" s="1591"/>
      <c r="U11" s="1592"/>
      <c r="V11" s="1567" t="s">
        <v>900</v>
      </c>
      <c r="W11" s="1568"/>
      <c r="X11" s="1568"/>
      <c r="Y11" s="1568"/>
    </row>
    <row r="12" spans="1:25" s="309" customFormat="1" ht="18" customHeight="1">
      <c r="A12" s="1596"/>
      <c r="B12" s="1596"/>
      <c r="C12" s="1596"/>
      <c r="D12" s="1596"/>
      <c r="E12" s="713"/>
      <c r="F12" s="815">
        <f>'17'!F12</f>
        <v>41487</v>
      </c>
      <c r="G12" s="816">
        <f>'16'!G10</f>
        <v>41456</v>
      </c>
      <c r="H12" s="815">
        <f>F12</f>
        <v>41487</v>
      </c>
      <c r="I12" s="816">
        <f>G12</f>
        <v>41456</v>
      </c>
      <c r="J12" s="815">
        <f t="shared" ref="J12:U12" si="0">H12</f>
        <v>41487</v>
      </c>
      <c r="K12" s="817">
        <f t="shared" si="0"/>
        <v>41456</v>
      </c>
      <c r="L12" s="815">
        <f t="shared" si="0"/>
        <v>41487</v>
      </c>
      <c r="M12" s="817">
        <f t="shared" si="0"/>
        <v>41456</v>
      </c>
      <c r="N12" s="818">
        <f t="shared" si="0"/>
        <v>41487</v>
      </c>
      <c r="O12" s="816">
        <f t="shared" si="0"/>
        <v>41456</v>
      </c>
      <c r="P12" s="815">
        <f t="shared" si="0"/>
        <v>41487</v>
      </c>
      <c r="Q12" s="816">
        <f t="shared" si="0"/>
        <v>41456</v>
      </c>
      <c r="R12" s="815">
        <f t="shared" si="0"/>
        <v>41487</v>
      </c>
      <c r="S12" s="817">
        <f t="shared" si="0"/>
        <v>41456</v>
      </c>
      <c r="T12" s="815">
        <f t="shared" si="0"/>
        <v>41487</v>
      </c>
      <c r="U12" s="817">
        <f t="shared" si="0"/>
        <v>41456</v>
      </c>
      <c r="V12" s="1569"/>
      <c r="W12" s="1570"/>
      <c r="X12" s="1570"/>
      <c r="Y12" s="1570"/>
    </row>
    <row r="13" spans="1:25" s="310" customFormat="1" ht="13.7" customHeight="1">
      <c r="A13" s="1459" t="s">
        <v>845</v>
      </c>
      <c r="B13" s="1459"/>
      <c r="C13" s="1459"/>
      <c r="D13" s="1459"/>
      <c r="E13" s="714">
        <v>1</v>
      </c>
      <c r="F13" s="261">
        <f>INDEX(수급동향!$166:$206,MATCH('18'!$E13,수급동향!$D$166:$D$206,0),MATCH('18'!F$12,수급동향!$1:$1,0))</f>
        <v>48.352278652622793</v>
      </c>
      <c r="G13" s="760">
        <f>INDEX(수급동향!$166:$206,MATCH('18'!$E13,수급동향!$D$166:$D$206,0),MATCH('18'!G$12,수급동향!$1:$1,0))</f>
        <v>52.124830534988014</v>
      </c>
      <c r="H13" s="278">
        <f>INDEX(수급동향!$207:$247,MATCH('18'!$E13,수급동향!$D$207:$D$247,0),MATCH('18'!H$12,수급동향!$1:$1,0))</f>
        <v>49.825443373830474</v>
      </c>
      <c r="I13" s="766">
        <f>INDEX(수급동향!$207:$247,MATCH('18'!$E13,수급동향!$D$207:$D$247,0),MATCH('18'!I$12,수급동향!$1:$1,0))</f>
        <v>54.105571847507328</v>
      </c>
      <c r="J13" s="277">
        <f>INDEX(수급동향!$248:$288,MATCH('18'!$E13,수급동향!$D$248:$D$288,0),MATCH('18'!J$12,수급동향!$1:$1,0))</f>
        <v>42.948960302457465</v>
      </c>
      <c r="K13" s="255">
        <f>INDEX(수급동향!$248:$288,MATCH('18'!$E13,수급동향!$D$248:$D$288,0),MATCH('18'!K$12,수급동향!$1:$1,0))</f>
        <v>44.631379962192817</v>
      </c>
      <c r="L13" s="277">
        <f>INDEX(수급동향!$289:$329,MATCH('18'!$E13,수급동향!$D$289:$D$329,0),MATCH('18'!L$12,수급동향!$1:$1,0))</f>
        <v>45.273631840796021</v>
      </c>
      <c r="M13" s="255">
        <f>INDEX(수급동향!$289:$329,MATCH('18'!$E13,수급동향!$D$289:$D$329,0),MATCH('18'!M$12,수급동향!$1:$1,0))</f>
        <v>48.258706467661696</v>
      </c>
      <c r="N13" s="266">
        <f>INDEX(수급동향!$494:$534,MATCH('18'!$E13,수급동향!$D$494:$D$534,0),MATCH('18'!N$12,수급동향!$1:$1,0))</f>
        <v>58.460214829492124</v>
      </c>
      <c r="O13" s="760">
        <f>INDEX(수급동향!$494:$534,MATCH('18'!$E13,수급동향!$D$494:$D$534,0),MATCH('18'!O$12,수급동향!$1:$1,0))</f>
        <v>60.793617686932933</v>
      </c>
      <c r="P13" s="278">
        <f>INDEX(수급동향!$535:$575,MATCH('18'!$E13,수급동향!$D$535:$D$575,0),MATCH('18'!P$12,수급동향!$1:$1,0))</f>
        <v>59.914816366429278</v>
      </c>
      <c r="Q13" s="760">
        <f>INDEX(수급동향!$535:$575,MATCH('18'!$E13,수급동향!$D$535:$D$575,0),MATCH('18'!Q$12,수급동향!$1:$1,0))</f>
        <v>62.602988409440016</v>
      </c>
      <c r="R13" s="277">
        <f>INDEX(수급동향!$576:$616,MATCH('18'!$E13,수급동향!$D$576:$D$616,0),MATCH('18'!R$12,수급동향!$1:$1,0))</f>
        <v>56.540642722117205</v>
      </c>
      <c r="S13" s="760">
        <f>INDEX(수급동향!$576:$616,MATCH('18'!$E13,수급동향!$D$576:$D$616,0),MATCH('18'!S$12,수급동향!$1:$1,0))</f>
        <v>57.67485822306238</v>
      </c>
      <c r="T13" s="277">
        <f>INDEX(수급동향!$617:$657,MATCH('18'!$E13,수급동향!$D$617:$D$657,0),MATCH('18'!T$12,수급동향!$1:$1,0))</f>
        <v>51.334237901402084</v>
      </c>
      <c r="U13" s="760">
        <f>INDEX(수급동향!$617:$657,MATCH('18'!$E13,수급동향!$D$617:$D$657,0),MATCH('18'!U$12,수급동향!$1:$1,0))</f>
        <v>52.804161013116243</v>
      </c>
      <c r="V13" s="1423" t="s">
        <v>861</v>
      </c>
      <c r="W13" s="1424"/>
      <c r="X13" s="1424"/>
      <c r="Y13" s="1424"/>
    </row>
    <row r="14" spans="1:25" s="310" customFormat="1" ht="13.7" customHeight="1">
      <c r="A14" s="1460" t="s">
        <v>846</v>
      </c>
      <c r="B14" s="1460"/>
      <c r="C14" s="1460"/>
      <c r="D14" s="1460"/>
      <c r="E14" s="720">
        <v>2</v>
      </c>
      <c r="F14" s="261">
        <f>INDEX(수급동향!$166:$206,MATCH('18'!$E14,수급동향!$D$166:$D$206,0),MATCH('18'!F$12,수급동향!$1:$1,0))</f>
        <v>40.285141981854601</v>
      </c>
      <c r="G14" s="760">
        <f>INDEX(수급동향!$166:$206,MATCH('18'!$E14,수급동향!$D$166:$D$206,0),MATCH('18'!G$12,수급동향!$1:$1,0))</f>
        <v>42.712383645575585</v>
      </c>
      <c r="H14" s="266">
        <f>INDEX(수급동향!$207:$247,MATCH('18'!$E14,수급동향!$D$207:$D$247,0),MATCH('18'!H$12,수급동향!$1:$1,0))</f>
        <v>41.052129688493324</v>
      </c>
      <c r="I14" s="760">
        <f>INDEX(수급동향!$207:$247,MATCH('18'!$E14,수급동향!$D$207:$D$247,0),MATCH('18'!I$12,수급동향!$1:$1,0))</f>
        <v>43.976478067387156</v>
      </c>
      <c r="J14" s="261">
        <f>INDEX(수급동향!$248:$288,MATCH('18'!$E14,수급동향!$D$248:$D$288,0),MATCH('18'!J$12,수급동향!$1:$1,0))</f>
        <v>38.054830287206265</v>
      </c>
      <c r="K14" s="262">
        <f>INDEX(수급동향!$248:$288,MATCH('18'!$E14,수급동향!$D$248:$D$288,0),MATCH('18'!K$12,수급동향!$1:$1,0))</f>
        <v>39.066579634464759</v>
      </c>
      <c r="L14" s="261">
        <f>INDEX(수급동향!$289:$329,MATCH('18'!$E14,수급동향!$D$289:$D$329,0),MATCH('18'!L$12,수급동향!$1:$1,0))</f>
        <v>38.159879336349924</v>
      </c>
      <c r="M14" s="262">
        <f>INDEX(수급동향!$289:$329,MATCH('18'!$E14,수급동향!$D$289:$D$329,0),MATCH('18'!M$12,수급동향!$1:$1,0))</f>
        <v>39.140271493212673</v>
      </c>
      <c r="N14" s="266">
        <f>INDEX(수급동향!$494:$534,MATCH('18'!$E14,수급동향!$D$494:$D$534,0),MATCH('18'!N$12,수급동향!$1:$1,0))</f>
        <v>60.669258866501707</v>
      </c>
      <c r="O14" s="760">
        <f>INDEX(수급동향!$494:$534,MATCH('18'!$E14,수급동향!$D$494:$D$534,0),MATCH('18'!O$12,수급동향!$1:$1,0))</f>
        <v>60.869565217391305</v>
      </c>
      <c r="P14" s="266">
        <f>INDEX(수급동향!$535:$575,MATCH('18'!$E14,수급동향!$D$535:$D$575,0),MATCH('18'!P$12,수급동향!$1:$1,0))</f>
        <v>61.649713922441187</v>
      </c>
      <c r="Q14" s="760">
        <f>INDEX(수급동향!$535:$575,MATCH('18'!$E14,수급동향!$D$535:$D$575,0),MATCH('18'!Q$12,수급동향!$1:$1,0))</f>
        <v>61.792752701843604</v>
      </c>
      <c r="R14" s="261">
        <f>INDEX(수급동향!$576:$616,MATCH('18'!$E14,수급동향!$D$576:$D$616,0),MATCH('18'!R$12,수급동향!$1:$1,0))</f>
        <v>59.562663185378582</v>
      </c>
      <c r="S14" s="760">
        <f>INDEX(수급동향!$576:$616,MATCH('18'!$E14,수급동향!$D$576:$D$616,0),MATCH('18'!S$12,수급동향!$1:$1,0))</f>
        <v>59.725848563968675</v>
      </c>
      <c r="T14" s="261">
        <f>INDEX(수급동향!$617:$657,MATCH('18'!$E14,수급동향!$D$617:$D$657,0),MATCH('18'!T$12,수급동향!$1:$1,0))</f>
        <v>53.921568627450966</v>
      </c>
      <c r="U14" s="760">
        <f>INDEX(수급동향!$617:$657,MATCH('18'!$E14,수급동향!$D$617:$D$657,0),MATCH('18'!U$12,수급동향!$1:$1,0))</f>
        <v>54.751131221719461</v>
      </c>
      <c r="V14" s="1423" t="s">
        <v>862</v>
      </c>
      <c r="W14" s="1424"/>
      <c r="X14" s="1424"/>
      <c r="Y14" s="1424"/>
    </row>
    <row r="15" spans="1:25" s="310" customFormat="1" ht="13.7" customHeight="1">
      <c r="A15" s="1460" t="s">
        <v>1373</v>
      </c>
      <c r="B15" s="1460"/>
      <c r="C15" s="1460"/>
      <c r="D15" s="1460"/>
      <c r="E15" s="714">
        <v>3</v>
      </c>
      <c r="F15" s="261">
        <f>INDEX(수급동향!$166:$206,MATCH('18'!$E15,수급동향!$D$166:$D$206,0),MATCH('18'!F$12,수급동향!$1:$1,0))</f>
        <v>54.756337105976996</v>
      </c>
      <c r="G15" s="760">
        <f>INDEX(수급동향!$166:$206,MATCH('18'!$E15,수급동향!$D$166:$D$206,0),MATCH('18'!G$12,수급동향!$1:$1,0))</f>
        <v>59.596857169581888</v>
      </c>
      <c r="H15" s="266">
        <f>INDEX(수급동향!$207:$247,MATCH('18'!$E15,수급동향!$D$207:$D$247,0),MATCH('18'!H$12,수급동향!$1:$1,0))</f>
        <v>56.699875466998748</v>
      </c>
      <c r="I15" s="760">
        <f>INDEX(수급동향!$207:$247,MATCH('18'!$E15,수급동향!$D$207:$D$247,0),MATCH('18'!I$12,수급동향!$1:$1,0))</f>
        <v>62.04234122042341</v>
      </c>
      <c r="J15" s="261">
        <f>INDEX(수급동향!$248:$288,MATCH('18'!$E15,수급동향!$D$248:$D$288,0),MATCH('18'!J$12,수급동향!$1:$1,0))</f>
        <v>49.685534591194973</v>
      </c>
      <c r="K15" s="262">
        <f>INDEX(수급동향!$248:$288,MATCH('18'!$E15,수급동향!$D$248:$D$288,0),MATCH('18'!K$12,수급동향!$1:$1,0))</f>
        <v>52.291105121293796</v>
      </c>
      <c r="L15" s="261">
        <f>INDEX(수급동향!$289:$329,MATCH('18'!$E15,수급동향!$D$289:$D$329,0),MATCH('18'!L$12,수급동향!$1:$1,0))</f>
        <v>48.320413436692505</v>
      </c>
      <c r="M15" s="262">
        <f>INDEX(수급동향!$289:$329,MATCH('18'!$E15,수급동향!$D$289:$D$329,0),MATCH('18'!M$12,수급동향!$1:$1,0))</f>
        <v>52.164082687338507</v>
      </c>
      <c r="N15" s="266">
        <f>INDEX(수급동향!$494:$534,MATCH('18'!$E15,수급동향!$D$494:$D$534,0),MATCH('18'!N$12,수급동향!$1:$1,0))</f>
        <v>56.70657562435693</v>
      </c>
      <c r="O15" s="760">
        <f>INDEX(수급동향!$494:$534,MATCH('18'!$E15,수급동향!$D$494:$D$534,0),MATCH('18'!O$12,수급동향!$1:$1,0))</f>
        <v>60.7333270975587</v>
      </c>
      <c r="P15" s="266">
        <f>INDEX(수급동향!$535:$575,MATCH('18'!$E15,수급동향!$D$535:$D$575,0),MATCH('18'!P$12,수급동향!$1:$1,0))</f>
        <v>58.55541718555417</v>
      </c>
      <c r="Q15" s="760">
        <f>INDEX(수급동향!$535:$575,MATCH('18'!$E15,수급동향!$D$535:$D$575,0),MATCH('18'!Q$12,수급동향!$1:$1,0))</f>
        <v>63.237858032378576</v>
      </c>
      <c r="R15" s="261">
        <f>INDEX(수급동향!$576:$616,MATCH('18'!$E15,수급동향!$D$576:$D$616,0),MATCH('18'!R$12,수급동향!$1:$1,0))</f>
        <v>52.380952380952387</v>
      </c>
      <c r="S15" s="760">
        <f>INDEX(수급동향!$576:$616,MATCH('18'!$E15,수급동향!$D$576:$D$616,0),MATCH('18'!S$12,수급동향!$1:$1,0))</f>
        <v>54.85175202156335</v>
      </c>
      <c r="T15" s="261">
        <f>INDEX(수급동향!$617:$657,MATCH('18'!$E15,수급동향!$D$617:$D$657,0),MATCH('18'!T$12,수급동향!$1:$1,0))</f>
        <v>50.226098191214469</v>
      </c>
      <c r="U15" s="760">
        <f>INDEX(수급동향!$617:$657,MATCH('18'!$E15,수급동향!$D$617:$D$657,0),MATCH('18'!U$12,수급동향!$1:$1,0))</f>
        <v>51.970284237726091</v>
      </c>
      <c r="V15" s="1423" t="s">
        <v>1375</v>
      </c>
      <c r="W15" s="1424"/>
      <c r="X15" s="1424"/>
      <c r="Y15" s="1424"/>
    </row>
    <row r="16" spans="1:25" s="310" customFormat="1" ht="13.7" customHeight="1">
      <c r="A16" s="1378" t="s">
        <v>1539</v>
      </c>
      <c r="B16" s="1378"/>
      <c r="C16" s="1378"/>
      <c r="D16" s="1378"/>
      <c r="E16" s="720">
        <v>4</v>
      </c>
      <c r="F16" s="261">
        <f>INDEX(수급동향!$166:$206,MATCH('18'!$E16,수급동향!$D$166:$D$206,0),MATCH('18'!F$12,수급동향!$1:$1,0))</f>
        <v>51.088861076345445</v>
      </c>
      <c r="G16" s="760">
        <f>INDEX(수급동향!$166:$206,MATCH('18'!$E16,수급동향!$D$166:$D$206,0),MATCH('18'!G$12,수급동향!$1:$1,0))</f>
        <v>55.969962453066337</v>
      </c>
      <c r="H16" s="266">
        <f>INDEX(수급동향!$207:$247,MATCH('18'!$E16,수급동향!$D$207:$D$247,0),MATCH('18'!H$12,수급동향!$1:$1,0))</f>
        <v>52.852664576802518</v>
      </c>
      <c r="I16" s="760">
        <f>INDEX(수급동향!$207:$247,MATCH('18'!$E16,수급동향!$D$207:$D$247,0),MATCH('18'!I$12,수급동향!$1:$1,0))</f>
        <v>58.275862068965523</v>
      </c>
      <c r="J16" s="261">
        <f>INDEX(수급동향!$248:$288,MATCH('18'!$E16,수급동향!$D$248:$D$288,0),MATCH('18'!J$12,수급동향!$1:$1,0))</f>
        <v>43.762575452716298</v>
      </c>
      <c r="K16" s="262">
        <f>INDEX(수급동향!$248:$288,MATCH('18'!$E16,수급동향!$D$248:$D$288,0),MATCH('18'!K$12,수급동향!$1:$1,0))</f>
        <v>45.17102615694165</v>
      </c>
      <c r="L16" s="261">
        <f>INDEX(수급동향!$289:$329,MATCH('18'!$E16,수급동향!$D$289:$D$329,0),MATCH('18'!L$12,수급동향!$1:$1,0))</f>
        <v>44.642857142857139</v>
      </c>
      <c r="M16" s="262">
        <f>INDEX(수급동향!$289:$329,MATCH('18'!$E16,수급동향!$D$289:$D$329,0),MATCH('18'!M$12,수급동향!$1:$1,0))</f>
        <v>49.512987012987004</v>
      </c>
      <c r="N16" s="266">
        <f>INDEX(수급동향!$494:$534,MATCH('18'!$E16,수급동향!$D$494:$D$534,0),MATCH('18'!N$12,수급동향!$1:$1,0))</f>
        <v>52.60325406758448</v>
      </c>
      <c r="O16" s="760">
        <f>INDEX(수급동향!$494:$534,MATCH('18'!$E16,수급동향!$D$494:$D$534,0),MATCH('18'!O$12,수급동향!$1:$1,0))</f>
        <v>56.608260325406761</v>
      </c>
      <c r="P16" s="266">
        <f>INDEX(수급동향!$535:$575,MATCH('18'!$E16,수급동향!$D$535:$D$575,0),MATCH('18'!P$12,수급동향!$1:$1,0))</f>
        <v>53.949843260188089</v>
      </c>
      <c r="Q16" s="760">
        <f>INDEX(수급동향!$535:$575,MATCH('18'!$E16,수급동향!$D$535:$D$575,0),MATCH('18'!Q$12,수급동향!$1:$1,0))</f>
        <v>58.620689655172406</v>
      </c>
      <c r="R16" s="261">
        <f>INDEX(수급동향!$576:$616,MATCH('18'!$E16,수급동향!$D$576:$D$616,0),MATCH('18'!R$12,수급동향!$1:$1,0))</f>
        <v>46.177062374245473</v>
      </c>
      <c r="S16" s="760">
        <f>INDEX(수급동향!$576:$616,MATCH('18'!$E16,수급동향!$D$576:$D$616,0),MATCH('18'!S$12,수급동향!$1:$1,0))</f>
        <v>47.78672032193159</v>
      </c>
      <c r="T16" s="261">
        <f>INDEX(수급동향!$617:$657,MATCH('18'!$E16,수급동향!$D$617:$D$657,0),MATCH('18'!T$12,수급동향!$1:$1,0))</f>
        <v>49.025974025974023</v>
      </c>
      <c r="U16" s="760">
        <f>INDEX(수급동향!$617:$657,MATCH('18'!$E16,수급동향!$D$617:$D$657,0),MATCH('18'!U$12,수급동향!$1:$1,0))</f>
        <v>50</v>
      </c>
      <c r="V16" s="1406" t="s">
        <v>1553</v>
      </c>
      <c r="W16" s="1407"/>
      <c r="X16" s="1407"/>
      <c r="Y16" s="1407"/>
    </row>
    <row r="17" spans="1:25" s="310" customFormat="1" ht="13.7" customHeight="1">
      <c r="A17" s="1378" t="s">
        <v>1562</v>
      </c>
      <c r="B17" s="1378"/>
      <c r="C17" s="1378"/>
      <c r="D17" s="1378"/>
      <c r="E17" s="714">
        <v>5</v>
      </c>
      <c r="F17" s="261">
        <f>INDEX(수급동향!$166:$206,MATCH('18'!$E17,수급동향!$D$166:$D$206,0),MATCH('18'!F$12,수급동향!$1:$1,0))</f>
        <v>56.037104622871041</v>
      </c>
      <c r="G17" s="760">
        <f>INDEX(수급동향!$166:$206,MATCH('18'!$E17,수급동향!$D$166:$D$206,0),MATCH('18'!G$12,수급동향!$1:$1,0))</f>
        <v>60.941301703163028</v>
      </c>
      <c r="H17" s="266">
        <f>INDEX(수급동향!$207:$247,MATCH('18'!$E17,수급동향!$D$207:$D$247,0),MATCH('18'!H$12,수급동향!$1:$1,0))</f>
        <v>58.497691984892981</v>
      </c>
      <c r="I17" s="760">
        <f>INDEX(수급동향!$207:$247,MATCH('18'!$E17,수급동향!$D$207:$D$247,0),MATCH('18'!I$12,수급동향!$1:$1,0))</f>
        <v>63.869072597566102</v>
      </c>
      <c r="J17" s="261">
        <f>INDEX(수급동향!$248:$288,MATCH('18'!$E17,수급동향!$D$248:$D$288,0),MATCH('18'!J$12,수급동향!$1:$1,0))</f>
        <v>52.436974789915965</v>
      </c>
      <c r="K17" s="262">
        <f>INDEX(수급동향!$248:$288,MATCH('18'!$E17,수급동향!$D$248:$D$288,0),MATCH('18'!K$12,수급동향!$1:$1,0))</f>
        <v>56.134453781512605</v>
      </c>
      <c r="L17" s="261">
        <f>INDEX(수급동향!$289:$329,MATCH('18'!$E17,수급동향!$D$289:$D$329,0),MATCH('18'!L$12,수급동향!$1:$1,0))</f>
        <v>48.148148148148152</v>
      </c>
      <c r="M17" s="262">
        <f>INDEX(수급동향!$289:$329,MATCH('18'!$E17,수급동향!$D$289:$D$329,0),MATCH('18'!M$12,수급동향!$1:$1,0))</f>
        <v>51.810699588477377</v>
      </c>
      <c r="N17" s="266">
        <f>INDEX(수급동향!$494:$534,MATCH('18'!$E17,수급동향!$D$494:$D$534,0),MATCH('18'!N$12,수급동향!$1:$1,0))</f>
        <v>58.333333333333329</v>
      </c>
      <c r="O17" s="760">
        <f>INDEX(수급동향!$494:$534,MATCH('18'!$E17,수급동향!$D$494:$D$534,0),MATCH('18'!O$12,수급동향!$1:$1,0))</f>
        <v>62.416362530413629</v>
      </c>
      <c r="P17" s="266">
        <f>INDEX(수급동향!$535:$575,MATCH('18'!$E17,수급동향!$D$535:$D$575,0),MATCH('18'!P$12,수급동향!$1:$1,0))</f>
        <v>60.931598825010497</v>
      </c>
      <c r="Q17" s="760">
        <f>INDEX(수급동향!$535:$575,MATCH('18'!$E17,수급동향!$D$535:$D$575,0),MATCH('18'!Q$12,수급동향!$1:$1,0))</f>
        <v>65.652538816617707</v>
      </c>
      <c r="R17" s="261">
        <f>INDEX(수급동향!$576:$616,MATCH('18'!$E17,수급동향!$D$576:$D$616,0),MATCH('18'!R$12,수급동향!$1:$1,0))</f>
        <v>55.630252100840323</v>
      </c>
      <c r="S17" s="760">
        <f>INDEX(수급동향!$576:$616,MATCH('18'!$E17,수급동향!$D$576:$D$616,0),MATCH('18'!S$12,수급동향!$1:$1,0))</f>
        <v>58.907563025210081</v>
      </c>
      <c r="T17" s="261">
        <f>INDEX(수급동향!$617:$657,MATCH('18'!$E17,수급동향!$D$617:$D$657,0),MATCH('18'!T$12,수급동향!$1:$1,0))</f>
        <v>49.465020576131685</v>
      </c>
      <c r="U17" s="760">
        <f>INDEX(수급동향!$617:$657,MATCH('18'!$E17,수급동향!$D$617:$D$657,0),MATCH('18'!U$12,수급동향!$1:$1,0))</f>
        <v>51.440329218106996</v>
      </c>
      <c r="V17" s="1406" t="s">
        <v>1830</v>
      </c>
      <c r="W17" s="1407"/>
      <c r="X17" s="1407"/>
      <c r="Y17" s="1407"/>
    </row>
    <row r="18" spans="1:25" s="310" customFormat="1" ht="13.5" customHeight="1">
      <c r="A18" s="1414" t="s">
        <v>173</v>
      </c>
      <c r="B18" s="1414"/>
      <c r="C18" s="1414"/>
      <c r="D18" s="1414"/>
      <c r="E18" s="720">
        <v>6</v>
      </c>
      <c r="F18" s="261">
        <f>INDEX(수급동향!$166:$206,MATCH('18'!$E18,수급동향!$D$166:$D$206,0),MATCH('18'!F$12,수급동향!$1:$1,0))</f>
        <v>23.619329388560157</v>
      </c>
      <c r="G18" s="760">
        <f>INDEX(수급동향!$166:$206,MATCH('18'!$E18,수급동향!$D$166:$D$206,0),MATCH('18'!G$12,수급동향!$1:$1,0))</f>
        <v>26.380670611439843</v>
      </c>
      <c r="H18" s="278">
        <f>INDEX(수급동향!$207:$247,MATCH('18'!$E18,수급동향!$D$207:$D$247,0),MATCH('18'!H$12,수급동향!$1:$1,0))</f>
        <v>23.648029330889088</v>
      </c>
      <c r="I18" s="766">
        <f>INDEX(수급동향!$207:$247,MATCH('18'!$E18,수급동향!$D$207:$D$247,0),MATCH('18'!I$12,수급동향!$1:$1,0))</f>
        <v>27.63519706691109</v>
      </c>
      <c r="J18" s="277">
        <f>INDEX(수급동향!$248:$288,MATCH('18'!$E18,수급동향!$D$248:$D$288,0),MATCH('18'!J$12,수급동향!$1:$1,0))</f>
        <v>20.569105691056905</v>
      </c>
      <c r="K18" s="255">
        <f>INDEX(수급동향!$248:$288,MATCH('18'!$E18,수급동향!$D$248:$D$288,0),MATCH('18'!K$12,수급동향!$1:$1,0))</f>
        <v>20.569105691056912</v>
      </c>
      <c r="L18" s="277">
        <f>INDEX(수급동향!$289:$329,MATCH('18'!$E18,수급동향!$D$289:$D$329,0),MATCH('18'!L$12,수급동향!$1:$1,0))</f>
        <v>31.020408163265305</v>
      </c>
      <c r="M18" s="255">
        <f>INDEX(수급동향!$289:$329,MATCH('18'!$E18,수급동향!$D$289:$D$329,0),MATCH('18'!M$12,수급동향!$1:$1,0))</f>
        <v>29.795918367346935</v>
      </c>
      <c r="N18" s="266">
        <f>INDEX(수급동향!$494:$534,MATCH('18'!$E18,수급동향!$D$494:$D$534,0),MATCH('18'!N$12,수급동향!$1:$1,0))</f>
        <v>53.7146614069691</v>
      </c>
      <c r="O18" s="760">
        <f>INDEX(수급동향!$494:$534,MATCH('18'!$E18,수급동향!$D$494:$D$534,0),MATCH('18'!O$12,수급동향!$1:$1,0))</f>
        <v>53.221564760026297</v>
      </c>
      <c r="P18" s="278">
        <f>INDEX(수급동향!$535:$575,MATCH('18'!$E18,수급동향!$D$535:$D$575,0),MATCH('18'!P$12,수급동향!$1:$1,0))</f>
        <v>54.582951420714942</v>
      </c>
      <c r="Q18" s="760">
        <f>INDEX(수급동향!$535:$575,MATCH('18'!$E18,수급동향!$D$535:$D$575,0),MATCH('18'!Q$12,수급동향!$1:$1,0))</f>
        <v>54.170485792850585</v>
      </c>
      <c r="R18" s="277">
        <f>INDEX(수급동향!$576:$616,MATCH('18'!$E18,수급동향!$D$576:$D$616,0),MATCH('18'!R$12,수급동향!$1:$1,0))</f>
        <v>52.35772357723576</v>
      </c>
      <c r="S18" s="760">
        <f>INDEX(수급동향!$576:$616,MATCH('18'!$E18,수급동향!$D$576:$D$616,0),MATCH('18'!S$12,수급동향!$1:$1,0))</f>
        <v>51.544715447154474</v>
      </c>
      <c r="T18" s="277">
        <f>INDEX(수급동향!$617:$657,MATCH('18'!$E18,수급동향!$D$617:$D$657,0),MATCH('18'!T$12,수급동향!$1:$1,0))</f>
        <v>49.387755102040828</v>
      </c>
      <c r="U18" s="760">
        <f>INDEX(수급동향!$617:$657,MATCH('18'!$E18,수급동향!$D$617:$D$657,0),MATCH('18'!U$12,수급동향!$1:$1,0))</f>
        <v>48.979591836734699</v>
      </c>
      <c r="V18" s="1412" t="s">
        <v>305</v>
      </c>
      <c r="W18" s="1413"/>
      <c r="X18" s="1413"/>
      <c r="Y18" s="1413"/>
    </row>
    <row r="19" spans="1:25" s="310" customFormat="1" ht="13.5" customHeight="1">
      <c r="A19" s="628"/>
      <c r="B19" s="1484" t="s">
        <v>174</v>
      </c>
      <c r="C19" s="1414"/>
      <c r="D19" s="1414"/>
      <c r="E19" s="714">
        <v>7</v>
      </c>
      <c r="F19" s="268">
        <f>INDEX(수급동향!$166:$206,MATCH('18'!$E19,수급동향!$D$166:$D$206,0),MATCH('18'!F$12,수급동향!$1:$1,0))</f>
        <v>23.692403486924036</v>
      </c>
      <c r="G19" s="762">
        <f>INDEX(수급동향!$166:$206,MATCH('18'!$E19,수급동향!$D$166:$D$206,0),MATCH('18'!G$12,수급동향!$1:$1,0))</f>
        <v>25.031133250311335</v>
      </c>
      <c r="H19" s="280">
        <f>INDEX(수급동향!$207:$247,MATCH('18'!$E19,수급동향!$D$207:$D$247,0),MATCH('18'!H$12,수급동향!$1:$1,0))</f>
        <v>23.339317773788146</v>
      </c>
      <c r="I19" s="769">
        <f>INDEX(수급동향!$207:$247,MATCH('18'!$E19,수급동향!$D$207:$D$247,0),MATCH('18'!I$12,수급동향!$1:$1,0))</f>
        <v>25.763016157989227</v>
      </c>
      <c r="J19" s="279">
        <f>INDEX(수급동향!$248:$288,MATCH('18'!$E19,수급동향!$D$248:$D$288,0),MATCH('18'!J$12,수급동향!$1:$1,0))</f>
        <v>17.462686567164177</v>
      </c>
      <c r="K19" s="269">
        <f>INDEX(수급동향!$248:$288,MATCH('18'!$E19,수급동향!$D$248:$D$288,0),MATCH('18'!K$12,수급동향!$1:$1,0))</f>
        <v>17.313432835820898</v>
      </c>
      <c r="L19" s="279">
        <f>INDEX(수급동향!$289:$329,MATCH('18'!$E19,수급동향!$D$289:$D$329,0),MATCH('18'!L$12,수급동향!$1:$1,0))</f>
        <v>39.490445859872608</v>
      </c>
      <c r="M19" s="269">
        <f>INDEX(수급동향!$289:$329,MATCH('18'!$E19,수급동향!$D$289:$D$329,0),MATCH('18'!M$12,수급동향!$1:$1,0))</f>
        <v>36.30573248407643</v>
      </c>
      <c r="N19" s="273">
        <f>INDEX(수급동향!$494:$534,MATCH('18'!$E19,수급동향!$D$494:$D$534,0),MATCH('18'!N$12,수급동향!$1:$1,0))</f>
        <v>57.036114570361143</v>
      </c>
      <c r="O19" s="762">
        <f>INDEX(수급동향!$494:$534,MATCH('18'!$E19,수급동향!$D$494:$D$534,0),MATCH('18'!O$12,수급동향!$1:$1,0))</f>
        <v>56.164383561643824</v>
      </c>
      <c r="P19" s="280">
        <f>INDEX(수급동향!$535:$575,MATCH('18'!$E19,수급동향!$D$535:$D$575,0),MATCH('18'!P$12,수급동향!$1:$1,0))</f>
        <v>57.091561938958705</v>
      </c>
      <c r="Q19" s="762">
        <f>INDEX(수급동향!$535:$575,MATCH('18'!$E19,수급동향!$D$535:$D$575,0),MATCH('18'!Q$12,수급동향!$1:$1,0))</f>
        <v>56.104129263913833</v>
      </c>
      <c r="R19" s="279">
        <f>INDEX(수급동향!$576:$616,MATCH('18'!$E19,수급동향!$D$576:$D$616,0),MATCH('18'!R$12,수급동향!$1:$1,0))</f>
        <v>56.268656716417908</v>
      </c>
      <c r="S19" s="762">
        <f>INDEX(수급동향!$576:$616,MATCH('18'!$E19,수급동향!$D$576:$D$616,0),MATCH('18'!S$12,수급동향!$1:$1,0))</f>
        <v>55.522388059701498</v>
      </c>
      <c r="T19" s="279">
        <f>INDEX(수급동향!$617:$657,MATCH('18'!$E19,수급동향!$D$617:$D$657,0),MATCH('18'!T$12,수급동향!$1:$1,0))</f>
        <v>58.280254777070063</v>
      </c>
      <c r="U19" s="762">
        <f>INDEX(수급동향!$617:$657,MATCH('18'!$E19,수급동향!$D$617:$D$657,0),MATCH('18'!U$12,수급동향!$1:$1,0))</f>
        <v>57.961783439490446</v>
      </c>
      <c r="V19" s="1412" t="s">
        <v>275</v>
      </c>
      <c r="W19" s="1413"/>
      <c r="X19" s="1444"/>
      <c r="Y19" s="629"/>
    </row>
    <row r="20" spans="1:25" s="310" customFormat="1" ht="11.25" customHeight="1">
      <c r="A20" s="630"/>
      <c r="B20" s="631"/>
      <c r="C20" s="1451" t="s">
        <v>178</v>
      </c>
      <c r="D20" s="1452"/>
      <c r="E20" s="720">
        <v>8</v>
      </c>
      <c r="F20" s="275">
        <f>INDEX(수급동향!$166:$206,MATCH('18'!$E20,수급동향!$D$166:$D$206,0),MATCH('18'!F$12,수급동향!$1:$1,0))</f>
        <v>9.7222222222222214</v>
      </c>
      <c r="G20" s="764">
        <f>INDEX(수급동향!$166:$206,MATCH('18'!$E20,수급동향!$D$166:$D$206,0),MATCH('18'!G$12,수급동향!$1:$1,0))</f>
        <v>9.7222222222222214</v>
      </c>
      <c r="H20" s="278">
        <f>INDEX(수급동향!$207:$247,MATCH('18'!$E20,수급동향!$D$207:$D$247,0),MATCH('18'!H$12,수급동향!$1:$1,0))</f>
        <v>6.5656565656565684</v>
      </c>
      <c r="I20" s="766">
        <f>INDEX(수급동향!$207:$247,MATCH('18'!$E20,수급동향!$D$207:$D$247,0),MATCH('18'!I$12,수급동향!$1:$1,0))</f>
        <v>6.5656565656565684</v>
      </c>
      <c r="J20" s="277">
        <f>INDEX(수급동향!$248:$288,MATCH('18'!$E20,수급동향!$D$248:$D$288,0),MATCH('18'!J$12,수급동향!$1:$1,0))</f>
        <v>0.5494505494505455</v>
      </c>
      <c r="K20" s="255">
        <f>INDEX(수급동향!$248:$288,MATCH('18'!$E20,수급동향!$D$248:$D$288,0),MATCH('18'!K$12,수급동향!$1:$1,0))</f>
        <v>0.5494505494505455</v>
      </c>
      <c r="L20" s="277">
        <f>INDEX(수급동향!$289:$329,MATCH('18'!$E20,수급동향!$D$289:$D$329,0),MATCH('18'!L$12,수급동향!$1:$1,0))</f>
        <v>51.428571428571431</v>
      </c>
      <c r="M20" s="255">
        <f>INDEX(수급동향!$289:$329,MATCH('18'!$E20,수급동향!$D$289:$D$329,0),MATCH('18'!M$12,수급동향!$1:$1,0))</f>
        <v>51.428571428571431</v>
      </c>
      <c r="N20" s="276">
        <f>INDEX(수급동향!$494:$534,MATCH('18'!$E20,수급동향!$D$494:$D$534,0),MATCH('18'!N$12,수급동향!$1:$1,0))</f>
        <v>54.783950617283956</v>
      </c>
      <c r="O20" s="764">
        <f>INDEX(수급동향!$494:$534,MATCH('18'!$E20,수급동향!$D$494:$D$534,0),MATCH('18'!O$12,수급동향!$1:$1,0))</f>
        <v>54.012345679012348</v>
      </c>
      <c r="P20" s="278">
        <f>INDEX(수급동향!$535:$575,MATCH('18'!$E20,수급동향!$D$535:$D$575,0),MATCH('18'!P$12,수급동향!$1:$1,0))</f>
        <v>54.545454545454547</v>
      </c>
      <c r="Q20" s="764">
        <f>INDEX(수급동향!$535:$575,MATCH('18'!$E20,수급동향!$D$535:$D$575,0),MATCH('18'!Q$12,수급동향!$1:$1,0))</f>
        <v>53.535353535353536</v>
      </c>
      <c r="R20" s="277">
        <f>INDEX(수급동향!$576:$616,MATCH('18'!$E20,수급동향!$D$576:$D$616,0),MATCH('18'!R$12,수급동향!$1:$1,0))</f>
        <v>51.64835164835165</v>
      </c>
      <c r="S20" s="764">
        <f>INDEX(수급동향!$576:$616,MATCH('18'!$E20,수급동향!$D$576:$D$616,0),MATCH('18'!S$12,수급동향!$1:$1,0))</f>
        <v>51.098901098901102</v>
      </c>
      <c r="T20" s="277">
        <f>INDEX(수급동향!$617:$657,MATCH('18'!$E20,수급동향!$D$617:$D$657,0),MATCH('18'!T$12,수급동향!$1:$1,0))</f>
        <v>64.285714285714292</v>
      </c>
      <c r="U20" s="764">
        <f>INDEX(수급동향!$617:$657,MATCH('18'!$E20,수급동향!$D$617:$D$657,0),MATCH('18'!U$12,수급동향!$1:$1,0))</f>
        <v>64.285714285714292</v>
      </c>
      <c r="V20" s="1491" t="s">
        <v>300</v>
      </c>
      <c r="W20" s="1428"/>
      <c r="X20" s="632"/>
      <c r="Y20" s="633"/>
    </row>
    <row r="21" spans="1:25" s="310" customFormat="1" ht="11.25" customHeight="1">
      <c r="A21" s="630"/>
      <c r="B21" s="631"/>
      <c r="C21" s="1453" t="s">
        <v>179</v>
      </c>
      <c r="D21" s="1454"/>
      <c r="E21" s="714">
        <v>9</v>
      </c>
      <c r="F21" s="277">
        <f>INDEX(수급동향!$166:$206,MATCH('18'!$E21,수급동향!$D$166:$D$206,0),MATCH('18'!F$12,수급동향!$1:$1,0))</f>
        <v>28.891377379619261</v>
      </c>
      <c r="G21" s="766">
        <f>INDEX(수급동향!$166:$206,MATCH('18'!$E21,수급동향!$D$166:$D$206,0),MATCH('18'!G$12,수급동향!$1:$1,0))</f>
        <v>31.187010078387459</v>
      </c>
      <c r="H21" s="278">
        <f>INDEX(수급동향!$207:$247,MATCH('18'!$E21,수급동향!$D$207:$D$247,0),MATCH('18'!H$12,수급동향!$1:$1,0))</f>
        <v>28.488372093023251</v>
      </c>
      <c r="I21" s="766">
        <f>INDEX(수급동향!$207:$247,MATCH('18'!$E21,수급동향!$D$207:$D$247,0),MATCH('18'!I$12,수급동향!$1:$1,0))</f>
        <v>32.267441860465112</v>
      </c>
      <c r="J21" s="277">
        <f>INDEX(수급동향!$248:$288,MATCH('18'!$E21,수급동향!$D$248:$D$288,0),MATCH('18'!J$12,수급동향!$1:$1,0))</f>
        <v>26.369863013698627</v>
      </c>
      <c r="K21" s="255">
        <f>INDEX(수급동향!$248:$288,MATCH('18'!$E21,수급동향!$D$248:$D$288,0),MATCH('18'!K$12,수급동향!$1:$1,0))</f>
        <v>26.027397260273972</v>
      </c>
      <c r="L21" s="277">
        <f>INDEX(수급동향!$289:$329,MATCH('18'!$E21,수급동향!$D$289:$D$329,0),MATCH('18'!L$12,수급동향!$1:$1,0))</f>
        <v>39.830508474576263</v>
      </c>
      <c r="M21" s="255">
        <f>INDEX(수급동향!$289:$329,MATCH('18'!$E21,수급동향!$D$289:$D$329,0),MATCH('18'!M$12,수급동향!$1:$1,0))</f>
        <v>31.35593220338983</v>
      </c>
      <c r="N21" s="278">
        <f>INDEX(수급동향!$494:$534,MATCH('18'!$E21,수급동향!$D$494:$D$534,0),MATCH('18'!N$12,수급동향!$1:$1,0))</f>
        <v>54.983202687569992</v>
      </c>
      <c r="O21" s="766">
        <f>INDEX(수급동향!$494:$534,MATCH('18'!$E21,수급동향!$D$494:$D$534,0),MATCH('18'!O$12,수급동향!$1:$1,0))</f>
        <v>53.807390817469212</v>
      </c>
      <c r="P21" s="278">
        <f>INDEX(수급동향!$535:$575,MATCH('18'!$E21,수급동향!$D$535:$D$575,0),MATCH('18'!P$12,수급동향!$1:$1,0))</f>
        <v>57.267441860465127</v>
      </c>
      <c r="Q21" s="766">
        <f>INDEX(수급동향!$535:$575,MATCH('18'!$E21,수급동향!$D$535:$D$575,0),MATCH('18'!Q$12,수급동향!$1:$1,0))</f>
        <v>56.104651162790695</v>
      </c>
      <c r="R21" s="277">
        <f>INDEX(수급동향!$576:$616,MATCH('18'!$E21,수급동향!$D$576:$D$616,0),MATCH('18'!R$12,수급동향!$1:$1,0))</f>
        <v>49.31506849315069</v>
      </c>
      <c r="S21" s="766">
        <f>INDEX(수급동향!$576:$616,MATCH('18'!$E21,수급동향!$D$576:$D$616,0),MATCH('18'!S$12,수급동향!$1:$1,0))</f>
        <v>47.945205479452049</v>
      </c>
      <c r="T21" s="277">
        <f>INDEX(수급동향!$617:$657,MATCH('18'!$E21,수급동향!$D$617:$D$657,0),MATCH('18'!T$12,수급동향!$1:$1,0))</f>
        <v>42.372881355932208</v>
      </c>
      <c r="U21" s="766">
        <f>INDEX(수급동향!$617:$657,MATCH('18'!$E21,수급동향!$D$617:$D$657,0),MATCH('18'!U$12,수급동향!$1:$1,0))</f>
        <v>41.52542372881355</v>
      </c>
      <c r="V21" s="1489" t="s">
        <v>301</v>
      </c>
      <c r="W21" s="1490"/>
      <c r="X21" s="632"/>
      <c r="Y21" s="631"/>
    </row>
    <row r="22" spans="1:25" s="310" customFormat="1" ht="11.25" customHeight="1">
      <c r="A22" s="630"/>
      <c r="B22" s="631"/>
      <c r="C22" s="1455" t="s">
        <v>180</v>
      </c>
      <c r="D22" s="1456"/>
      <c r="E22" s="720">
        <v>10</v>
      </c>
      <c r="F22" s="277">
        <f>INDEX(수급동향!$166:$206,MATCH('18'!$E22,수급동향!$D$166:$D$206,0),MATCH('18'!F$12,수급동향!$1:$1,0))</f>
        <v>23.393316195372755</v>
      </c>
      <c r="G22" s="766">
        <f>INDEX(수급동향!$166:$206,MATCH('18'!$E22,수급동향!$D$166:$D$206,0),MATCH('18'!G$12,수급동향!$1:$1,0))</f>
        <v>23.650385604113115</v>
      </c>
      <c r="H22" s="278">
        <f>INDEX(수급동향!$207:$247,MATCH('18'!$E22,수급동향!$D$207:$D$247,0),MATCH('18'!H$12,수급동향!$1:$1,0))</f>
        <v>22.368421052631582</v>
      </c>
      <c r="I22" s="766">
        <f>INDEX(수급동향!$207:$247,MATCH('18'!$E22,수급동향!$D$207:$D$247,0),MATCH('18'!I$12,수급동향!$1:$1,0))</f>
        <v>22.807017543859647</v>
      </c>
      <c r="J22" s="277">
        <f>INDEX(수급동향!$248:$288,MATCH('18'!$E22,수급동향!$D$248:$D$288,0),MATCH('18'!J$12,수급동향!$1:$1,0))</f>
        <v>19.897959183673464</v>
      </c>
      <c r="K22" s="255">
        <f>INDEX(수급동향!$248:$288,MATCH('18'!$E22,수급동향!$D$248:$D$288,0),MATCH('18'!K$12,수급동향!$1:$1,0))</f>
        <v>19.897959183673464</v>
      </c>
      <c r="L22" s="277">
        <f>INDEX(수급동향!$289:$329,MATCH('18'!$E22,수급동향!$D$289:$D$329,0),MATCH('18'!L$12,수급동향!$1:$1,0))</f>
        <v>32.539682539682538</v>
      </c>
      <c r="M22" s="255">
        <f>INDEX(수급동향!$289:$329,MATCH('18'!$E22,수급동향!$D$289:$D$329,0),MATCH('18'!M$12,수급동향!$1:$1,0))</f>
        <v>32.539682539682538</v>
      </c>
      <c r="N22" s="278">
        <f>INDEX(수급동향!$494:$534,MATCH('18'!$E22,수급동향!$D$494:$D$534,0),MATCH('18'!N$12,수급동향!$1:$1,0))</f>
        <v>63.624678663239067</v>
      </c>
      <c r="O22" s="766">
        <f>INDEX(수급동향!$494:$534,MATCH('18'!$E22,수급동향!$D$494:$D$534,0),MATCH('18'!O$12,수급동향!$1:$1,0))</f>
        <v>63.36760925449871</v>
      </c>
      <c r="P22" s="278">
        <f>INDEX(수급동향!$535:$575,MATCH('18'!$E22,수급동향!$D$535:$D$575,0),MATCH('18'!P$12,수급동향!$1:$1,0))</f>
        <v>58.771929824561397</v>
      </c>
      <c r="Q22" s="766">
        <f>INDEX(수급동향!$535:$575,MATCH('18'!$E22,수급동향!$D$535:$D$575,0),MATCH('18'!Q$12,수급동향!$1:$1,0))</f>
        <v>58.333333333333329</v>
      </c>
      <c r="R22" s="277">
        <f>INDEX(수급동향!$576:$616,MATCH('18'!$E22,수급동향!$D$576:$D$616,0),MATCH('18'!R$12,수급동향!$1:$1,0))</f>
        <v>70.91836734693878</v>
      </c>
      <c r="S22" s="766">
        <f>INDEX(수급동향!$576:$616,MATCH('18'!$E22,수급동향!$D$576:$D$616,0),MATCH('18'!S$12,수급동향!$1:$1,0))</f>
        <v>70.91836734693878</v>
      </c>
      <c r="T22" s="277">
        <f>INDEX(수급동향!$617:$657,MATCH('18'!$E22,수급동향!$D$617:$D$657,0),MATCH('18'!T$12,수급동향!$1:$1,0))</f>
        <v>69.841269841269835</v>
      </c>
      <c r="U22" s="766">
        <f>INDEX(수급동향!$617:$657,MATCH('18'!$E22,수급동향!$D$617:$D$657,0),MATCH('18'!U$12,수급동향!$1:$1,0))</f>
        <v>69.841269841269835</v>
      </c>
      <c r="V22" s="1425" t="s">
        <v>302</v>
      </c>
      <c r="W22" s="1426"/>
      <c r="X22" s="634"/>
      <c r="Y22" s="631"/>
    </row>
    <row r="23" spans="1:25" s="310" customFormat="1" ht="13.5" customHeight="1">
      <c r="A23" s="630"/>
      <c r="B23" s="1471" t="s">
        <v>175</v>
      </c>
      <c r="C23" s="1472"/>
      <c r="D23" s="1472"/>
      <c r="E23" s="714">
        <v>11</v>
      </c>
      <c r="F23" s="279">
        <f>INDEX(수급동향!$166:$206,MATCH('18'!$E23,수급동향!$D$166:$D$206,0),MATCH('18'!F$12,수급동향!$1:$1,0))</f>
        <v>23.537604456824511</v>
      </c>
      <c r="G23" s="769">
        <f>INDEX(수급동향!$166:$206,MATCH('18'!$E23,수급동향!$D$166:$D$206,0),MATCH('18'!G$12,수급동향!$1:$1,0))</f>
        <v>27.889972144846794</v>
      </c>
      <c r="H23" s="280">
        <f>INDEX(수급동향!$207:$247,MATCH('18'!$E23,수급동향!$D$207:$D$247,0),MATCH('18'!H$12,수급동향!$1:$1,0))</f>
        <v>23.970037453183526</v>
      </c>
      <c r="I23" s="769">
        <f>INDEX(수급동향!$207:$247,MATCH('18'!$E23,수급동향!$D$207:$D$247,0),MATCH('18'!I$12,수급동향!$1:$1,0))</f>
        <v>29.58801498127341</v>
      </c>
      <c r="J23" s="279">
        <f>INDEX(수급동향!$248:$288,MATCH('18'!$E23,수급동향!$D$248:$D$288,0),MATCH('18'!J$12,수급동향!$1:$1,0))</f>
        <v>24.285714285714285</v>
      </c>
      <c r="K23" s="269">
        <f>INDEX(수급동향!$248:$288,MATCH('18'!$E23,수급동향!$D$248:$D$288,0),MATCH('18'!K$12,수급동향!$1:$1,0))</f>
        <v>24.464285714285712</v>
      </c>
      <c r="L23" s="279">
        <f>INDEX(수급동향!$289:$329,MATCH('18'!$E23,수급동향!$D$289:$D$329,0),MATCH('18'!L$12,수급동향!$1:$1,0))</f>
        <v>15.909090909090907</v>
      </c>
      <c r="M23" s="269">
        <f>INDEX(수급동향!$289:$329,MATCH('18'!$E23,수급동향!$D$289:$D$329,0),MATCH('18'!M$12,수급동향!$1:$1,0))</f>
        <v>18.18181818181818</v>
      </c>
      <c r="N23" s="280">
        <f>INDEX(수급동향!$494:$534,MATCH('18'!$E23,수급동향!$D$494:$D$534,0),MATCH('18'!N$12,수급동향!$1:$1,0))</f>
        <v>50</v>
      </c>
      <c r="O23" s="769">
        <f>INDEX(수급동향!$494:$534,MATCH('18'!$E23,수급동향!$D$494:$D$534,0),MATCH('18'!O$12,수급동향!$1:$1,0))</f>
        <v>49.930362116991631</v>
      </c>
      <c r="P23" s="280">
        <f>INDEX(수급동향!$535:$575,MATCH('18'!$E23,수급동향!$D$535:$D$575,0),MATCH('18'!P$12,수급동향!$1:$1,0))</f>
        <v>51.966292134831463</v>
      </c>
      <c r="Q23" s="769">
        <f>INDEX(수급동향!$535:$575,MATCH('18'!$E23,수급동향!$D$535:$D$575,0),MATCH('18'!Q$12,수급동향!$1:$1,0))</f>
        <v>52.153558052434455</v>
      </c>
      <c r="R23" s="279">
        <f>INDEX(수급동향!$576:$616,MATCH('18'!$E23,수급동향!$D$576:$D$616,0),MATCH('18'!R$12,수급동향!$1:$1,0))</f>
        <v>47.678571428571431</v>
      </c>
      <c r="S23" s="769">
        <f>INDEX(수급동향!$576:$616,MATCH('18'!$E23,수급동향!$D$576:$D$616,0),MATCH('18'!S$12,수급동향!$1:$1,0))</f>
        <v>46.785714285714285</v>
      </c>
      <c r="T23" s="279">
        <f>INDEX(수급동향!$617:$657,MATCH('18'!$E23,수급동향!$D$617:$D$657,0),MATCH('18'!T$12,수급동향!$1:$1,0))</f>
        <v>33.522727272727273</v>
      </c>
      <c r="U23" s="769">
        <f>INDEX(수급동향!$617:$657,MATCH('18'!$E23,수급동향!$D$617:$D$657,0),MATCH('18'!U$12,수급동향!$1:$1,0))</f>
        <v>32.954545454545453</v>
      </c>
      <c r="V23" s="1433" t="s">
        <v>276</v>
      </c>
      <c r="W23" s="1434"/>
      <c r="X23" s="1435"/>
      <c r="Y23" s="635"/>
    </row>
    <row r="24" spans="1:25" s="310" customFormat="1" ht="11.25" customHeight="1">
      <c r="A24" s="630"/>
      <c r="B24" s="631"/>
      <c r="C24" s="1451" t="s">
        <v>176</v>
      </c>
      <c r="D24" s="1452"/>
      <c r="E24" s="720">
        <v>12</v>
      </c>
      <c r="F24" s="277">
        <f>INDEX(수급동향!$166:$206,MATCH('18'!$E24,수급동향!$D$166:$D$206,0),MATCH('18'!F$12,수급동향!$1:$1,0))</f>
        <v>18.668252080856131</v>
      </c>
      <c r="G24" s="766">
        <f>INDEX(수급동향!$166:$206,MATCH('18'!$E24,수급동향!$D$166:$D$206,0),MATCH('18'!G$12,수급동향!$1:$1,0))</f>
        <v>21.521997621878718</v>
      </c>
      <c r="H24" s="278">
        <f>INDEX(수급동향!$207:$247,MATCH('18'!$E24,수급동향!$D$207:$D$247,0),MATCH('18'!H$12,수급동향!$1:$1,0))</f>
        <v>21.172638436482078</v>
      </c>
      <c r="I24" s="766">
        <f>INDEX(수급동향!$207:$247,MATCH('18'!$E24,수급동향!$D$207:$D$247,0),MATCH('18'!I$12,수급동향!$1:$1,0))</f>
        <v>24.755700325732899</v>
      </c>
      <c r="J24" s="277">
        <f>INDEX(수급동향!$248:$288,MATCH('18'!$E24,수급동향!$D$248:$D$288,0),MATCH('18'!J$12,수급동향!$1:$1,0))</f>
        <v>15.47619047619048</v>
      </c>
      <c r="K24" s="255">
        <f>INDEX(수급동향!$248:$288,MATCH('18'!$E24,수급동향!$D$248:$D$288,0),MATCH('18'!K$12,수급동향!$1:$1,0))</f>
        <v>15.773809523809527</v>
      </c>
      <c r="L24" s="277">
        <f>INDEX(수급동향!$289:$329,MATCH('18'!$E24,수급동향!$D$289:$D$329,0),MATCH('18'!L$12,수급동향!$1:$1,0))</f>
        <v>1.6949152542372863</v>
      </c>
      <c r="M24" s="255">
        <f>INDEX(수급동향!$289:$329,MATCH('18'!$E24,수급동향!$D$289:$D$329,0),MATCH('18'!M$12,수급동향!$1:$1,0))</f>
        <v>4.2372881355932153</v>
      </c>
      <c r="N24" s="278">
        <f>INDEX(수급동향!$494:$534,MATCH('18'!$E24,수급동향!$D$494:$D$534,0),MATCH('18'!N$12,수급동향!$1:$1,0))</f>
        <v>49.048751486325799</v>
      </c>
      <c r="O24" s="766">
        <f>INDEX(수급동향!$494:$534,MATCH('18'!$E24,수급동향!$D$494:$D$534,0),MATCH('18'!O$12,수급동향!$1:$1,0))</f>
        <v>46.789536266349586</v>
      </c>
      <c r="P24" s="278">
        <f>INDEX(수급동향!$535:$575,MATCH('18'!$E24,수급동향!$D$535:$D$575,0),MATCH('18'!P$12,수급동향!$1:$1,0))</f>
        <v>53.420195439739416</v>
      </c>
      <c r="Q24" s="766">
        <f>INDEX(수급동향!$535:$575,MATCH('18'!$E24,수급동향!$D$535:$D$575,0),MATCH('18'!Q$12,수급동향!$1:$1,0))</f>
        <v>50.325732899022803</v>
      </c>
      <c r="R24" s="277">
        <f>INDEX(수급동향!$576:$616,MATCH('18'!$E24,수급동향!$D$576:$D$616,0),MATCH('18'!R$12,수급동향!$1:$1,0))</f>
        <v>41.36904761904762</v>
      </c>
      <c r="S24" s="766">
        <f>INDEX(수급동향!$576:$616,MATCH('18'!$E24,수급동향!$D$576:$D$616,0),MATCH('18'!S$12,수급동향!$1:$1,0))</f>
        <v>41.36904761904762</v>
      </c>
      <c r="T24" s="277">
        <f>INDEX(수급동향!$617:$657,MATCH('18'!$E24,수급동향!$D$617:$D$657,0),MATCH('18'!T$12,수급동향!$1:$1,0))</f>
        <v>25.423728813559315</v>
      </c>
      <c r="U24" s="766">
        <f>INDEX(수급동향!$617:$657,MATCH('18'!$E24,수급동향!$D$617:$D$657,0),MATCH('18'!U$12,수급동향!$1:$1,0))</f>
        <v>25.423728813559315</v>
      </c>
      <c r="V24" s="1427" t="s">
        <v>303</v>
      </c>
      <c r="W24" s="1428"/>
      <c r="X24" s="632"/>
      <c r="Y24" s="631"/>
    </row>
    <row r="25" spans="1:25" s="310" customFormat="1" ht="11.25" customHeight="1">
      <c r="A25" s="630"/>
      <c r="B25" s="636"/>
      <c r="C25" s="1455" t="s">
        <v>177</v>
      </c>
      <c r="D25" s="1456"/>
      <c r="E25" s="714">
        <v>13</v>
      </c>
      <c r="F25" s="254">
        <f>INDEX(수급동향!$166:$206,MATCH('18'!$E25,수급동향!$D$166:$D$206,0),MATCH('18'!F$12,수급동향!$1:$1,0))</f>
        <v>30.420168067226893</v>
      </c>
      <c r="G25" s="768">
        <f>INDEX(수급동향!$166:$206,MATCH('18'!$E25,수급동향!$D$166:$D$206,0),MATCH('18'!G$12,수급동향!$1:$1,0))</f>
        <v>36.890756302521012</v>
      </c>
      <c r="H25" s="278">
        <f>INDEX(수급동향!$207:$247,MATCH('18'!$E25,수급동향!$D$207:$D$247,0),MATCH('18'!H$12,수급동향!$1:$1,0))</f>
        <v>27.753303964757713</v>
      </c>
      <c r="I25" s="766">
        <f>INDEX(수급동향!$207:$247,MATCH('18'!$E25,수급동향!$D$207:$D$247,0),MATCH('18'!I$12,수급동향!$1:$1,0))</f>
        <v>36.123348017621147</v>
      </c>
      <c r="J25" s="277">
        <f>INDEX(수급동향!$248:$288,MATCH('18'!$E25,수급동향!$D$248:$D$288,0),MATCH('18'!J$12,수급동향!$1:$1,0))</f>
        <v>37.5</v>
      </c>
      <c r="K25" s="255">
        <f>INDEX(수급동향!$248:$288,MATCH('18'!$E25,수급동향!$D$248:$D$288,0),MATCH('18'!K$12,수급동향!$1:$1,0))</f>
        <v>37.5</v>
      </c>
      <c r="L25" s="277">
        <f>INDEX(수급동향!$289:$329,MATCH('18'!$E25,수급동향!$D$289:$D$329,0),MATCH('18'!L$12,수급동향!$1:$1,0))</f>
        <v>44.827586206896555</v>
      </c>
      <c r="M25" s="255">
        <f>INDEX(수급동향!$289:$329,MATCH('18'!$E25,수급동향!$D$289:$D$329,0),MATCH('18'!M$12,수급동향!$1:$1,0))</f>
        <v>46.551724137931025</v>
      </c>
      <c r="N25" s="259">
        <f>INDEX(수급동향!$494:$534,MATCH('18'!$E25,수급동향!$D$494:$D$534,0),MATCH('18'!N$12,수급동향!$1:$1,0))</f>
        <v>51.344537815126053</v>
      </c>
      <c r="O25" s="768">
        <f>INDEX(수급동향!$494:$534,MATCH('18'!$E25,수급동향!$D$494:$D$534,0),MATCH('18'!O$12,수급동향!$1:$1,0))</f>
        <v>54.36974789915967</v>
      </c>
      <c r="P25" s="278">
        <f>INDEX(수급동향!$535:$575,MATCH('18'!$E25,수급동향!$D$535:$D$575,0),MATCH('18'!P$12,수급동향!$1:$1,0))</f>
        <v>50</v>
      </c>
      <c r="Q25" s="768">
        <f>INDEX(수급동향!$535:$575,MATCH('18'!$E25,수급동향!$D$535:$D$575,0),MATCH('18'!Q$12,수급동향!$1:$1,0))</f>
        <v>54.625550660792946</v>
      </c>
      <c r="R25" s="277">
        <f>INDEX(수급동향!$576:$616,MATCH('18'!$E25,수급동향!$D$576:$D$616,0),MATCH('18'!R$12,수급동향!$1:$1,0))</f>
        <v>57.142857142857146</v>
      </c>
      <c r="S25" s="768">
        <f>INDEX(수급동향!$576:$616,MATCH('18'!$E25,수급동향!$D$576:$D$616,0),MATCH('18'!S$12,수급동향!$1:$1,0))</f>
        <v>54.910714285714292</v>
      </c>
      <c r="T25" s="277">
        <f>INDEX(수급동향!$617:$657,MATCH('18'!$E25,수급동향!$D$617:$D$657,0),MATCH('18'!T$12,수급동향!$1:$1,0))</f>
        <v>49.999999999999993</v>
      </c>
      <c r="U25" s="768">
        <f>INDEX(수급동향!$617:$657,MATCH('18'!$E25,수급동향!$D$617:$D$657,0),MATCH('18'!U$12,수급동향!$1:$1,0))</f>
        <v>48.275862068965523</v>
      </c>
      <c r="V25" s="1425" t="s">
        <v>304</v>
      </c>
      <c r="W25" s="1426"/>
      <c r="X25" s="634"/>
      <c r="Y25" s="637"/>
    </row>
    <row r="26" spans="1:25" s="310" customFormat="1" ht="13.5" customHeight="1">
      <c r="A26" s="1458" t="s">
        <v>191</v>
      </c>
      <c r="B26" s="1458"/>
      <c r="C26" s="1458"/>
      <c r="D26" s="1458"/>
      <c r="E26" s="720">
        <v>14</v>
      </c>
      <c r="F26" s="277">
        <f>INDEX(수급동향!$166:$206,MATCH('18'!$E26,수급동향!$D$166:$D$206,0),MATCH('18'!F$12,수급동향!$1:$1,0))</f>
        <v>54.466473602138556</v>
      </c>
      <c r="G26" s="766">
        <f>INDEX(수급동향!$166:$206,MATCH('18'!$E26,수급동향!$D$166:$D$206,0),MATCH('18'!G$12,수급동향!$1:$1,0))</f>
        <v>55.335263978614385</v>
      </c>
      <c r="H26" s="266">
        <f>INDEX(수급동향!$207:$247,MATCH('18'!$E26,수급동향!$D$207:$D$247,0),MATCH('18'!H$12,수급동향!$1:$1,0))</f>
        <v>55.258519388954156</v>
      </c>
      <c r="I26" s="760">
        <f>INDEX(수급동향!$207:$247,MATCH('18'!$E26,수급동향!$D$207:$D$247,0),MATCH('18'!I$12,수급동향!$1:$1,0))</f>
        <v>56.198589894242069</v>
      </c>
      <c r="J26" s="261">
        <f>INDEX(수급동향!$248:$288,MATCH('18'!$E26,수급동향!$D$248:$D$288,0),MATCH('18'!J$12,수급동향!$1:$1,0))</f>
        <v>54.695767195767196</v>
      </c>
      <c r="K26" s="262">
        <f>INDEX(수급동향!$248:$288,MATCH('18'!$E26,수급동향!$D$248:$D$288,0),MATCH('18'!K$12,수급동향!$1:$1,0))</f>
        <v>55.820105820105823</v>
      </c>
      <c r="L26" s="261">
        <f>INDEX(수급동향!$289:$329,MATCH('18'!$E26,수급동향!$D$289:$D$329,0),MATCH('18'!L$12,수급동향!$1:$1,0))</f>
        <v>45.744680851063833</v>
      </c>
      <c r="M26" s="262">
        <f>INDEX(수급동향!$289:$329,MATCH('18'!$E26,수급동향!$D$289:$D$329,0),MATCH('18'!M$12,수급동향!$1:$1,0))</f>
        <v>45.288753799392097</v>
      </c>
      <c r="N26" s="278">
        <f>INDEX(수급동향!$494:$534,MATCH('18'!$E26,수급동향!$D$494:$D$534,0),MATCH('18'!N$12,수급동향!$1:$1,0))</f>
        <v>69.61461349966585</v>
      </c>
      <c r="O26" s="766">
        <f>INDEX(수급동향!$494:$534,MATCH('18'!$E26,수급동향!$D$494:$D$534,0),MATCH('18'!O$12,수급동향!$1:$1,0))</f>
        <v>68.734684785030069</v>
      </c>
      <c r="P26" s="266">
        <f>INDEX(수급동향!$535:$575,MATCH('18'!$E26,수급동향!$D$535:$D$575,0),MATCH('18'!P$12,수급동향!$1:$1,0))</f>
        <v>70.740305522914213</v>
      </c>
      <c r="Q26" s="766">
        <f>INDEX(수급동향!$535:$575,MATCH('18'!$E26,수급동향!$D$535:$D$575,0),MATCH('18'!Q$12,수급동향!$1:$1,0))</f>
        <v>69.800235017626321</v>
      </c>
      <c r="R26" s="261">
        <f>INDEX(수급동향!$576:$616,MATCH('18'!$E26,수급동향!$D$576:$D$616,0),MATCH('18'!R$12,수급동향!$1:$1,0))</f>
        <v>68.915343915343925</v>
      </c>
      <c r="S26" s="766">
        <f>INDEX(수급동향!$576:$616,MATCH('18'!$E26,수급동향!$D$576:$D$616,0),MATCH('18'!S$12,수급동향!$1:$1,0))</f>
        <v>67.989417989417973</v>
      </c>
      <c r="T26" s="261">
        <f>INDEX(수급동향!$617:$657,MATCH('18'!$E26,수급동향!$D$617:$D$657,0),MATCH('18'!T$12,수급동향!$1:$1,0))</f>
        <v>59.574468085106389</v>
      </c>
      <c r="U26" s="766">
        <f>INDEX(수급동향!$617:$657,MATCH('18'!$E26,수급동향!$D$617:$D$657,0),MATCH('18'!U$12,수급동향!$1:$1,0))</f>
        <v>59.422492401215813</v>
      </c>
      <c r="V26" s="1445" t="s">
        <v>284</v>
      </c>
      <c r="W26" s="1446"/>
      <c r="X26" s="1446"/>
      <c r="Y26" s="1446"/>
    </row>
    <row r="27" spans="1:25" s="310" customFormat="1" ht="11.25" customHeight="1">
      <c r="A27" s="638"/>
      <c r="B27" s="1471" t="s">
        <v>1396</v>
      </c>
      <c r="C27" s="1472"/>
      <c r="D27" s="1472"/>
      <c r="E27" s="714">
        <v>15</v>
      </c>
      <c r="F27" s="268">
        <f>INDEX(수급동향!$166:$206,MATCH('18'!$E27,수급동향!$D$166:$D$206,0),MATCH('18'!F$12,수급동향!$1:$1,0))</f>
        <v>40.983606557377051</v>
      </c>
      <c r="G27" s="762">
        <f>INDEX(수급동향!$166:$206,MATCH('18'!$E27,수급동향!$D$166:$D$206,0),MATCH('18'!G$12,수급동향!$1:$1,0))</f>
        <v>45.460277427490539</v>
      </c>
      <c r="H27" s="278">
        <f>INDEX(수급동향!$207:$247,MATCH('18'!$E27,수급동향!$D$207:$D$247,0),MATCH('18'!H$12,수급동향!$1:$1,0))</f>
        <v>37.947882736156352</v>
      </c>
      <c r="I27" s="766">
        <f>INDEX(수급동향!$207:$247,MATCH('18'!$E27,수급동향!$D$207:$D$247,0),MATCH('18'!I$12,수급동향!$1:$1,0))</f>
        <v>43.322475570032566</v>
      </c>
      <c r="J27" s="277">
        <f>INDEX(수급동향!$248:$288,MATCH('18'!$E27,수급동향!$D$248:$D$288,0),MATCH('18'!J$12,수급동향!$1:$1,0))</f>
        <v>51.623376623376622</v>
      </c>
      <c r="K27" s="255">
        <f>INDEX(수급동향!$248:$288,MATCH('18'!$E27,수급동향!$D$248:$D$288,0),MATCH('18'!K$12,수급동향!$1:$1,0))</f>
        <v>53.246753246753258</v>
      </c>
      <c r="L27" s="277">
        <f>INDEX(수급동향!$289:$329,MATCH('18'!$E27,수급동향!$D$289:$D$329,0),MATCH('18'!L$12,수급동향!$1:$1,0))</f>
        <v>50</v>
      </c>
      <c r="M27" s="255">
        <f>INDEX(수급동향!$289:$329,MATCH('18'!$E27,수급동향!$D$289:$D$329,0),MATCH('18'!M$12,수급동향!$1:$1,0))</f>
        <v>50</v>
      </c>
      <c r="N27" s="273">
        <f>INDEX(수급동향!$494:$534,MATCH('18'!$E27,수급동향!$D$494:$D$534,0),MATCH('18'!N$12,수급동향!$1:$1,0))</f>
        <v>56.116015132408577</v>
      </c>
      <c r="O27" s="762">
        <f>INDEX(수급동향!$494:$534,MATCH('18'!$E27,수급동향!$D$494:$D$534,0),MATCH('18'!O$12,수급동향!$1:$1,0))</f>
        <v>56.431273644388391</v>
      </c>
      <c r="P27" s="278">
        <f>INDEX(수급동향!$535:$575,MATCH('18'!$E27,수급동향!$D$535:$D$575,0),MATCH('18'!P$12,수급동향!$1:$1,0))</f>
        <v>54.397394136807826</v>
      </c>
      <c r="Q27" s="762">
        <f>INDEX(수급동향!$535:$575,MATCH('18'!$E27,수급동향!$D$535:$D$575,0),MATCH('18'!Q$12,수급동향!$1:$1,0))</f>
        <v>54.397394136807812</v>
      </c>
      <c r="R27" s="277">
        <f>INDEX(수급동향!$576:$616,MATCH('18'!$E27,수급동향!$D$576:$D$616,0),MATCH('18'!R$12,수급동향!$1:$1,0))</f>
        <v>62.012987012987011</v>
      </c>
      <c r="S27" s="762">
        <f>INDEX(수급동향!$576:$616,MATCH('18'!$E27,수급동향!$D$576:$D$616,0),MATCH('18'!S$12,수급동향!$1:$1,0))</f>
        <v>63.311688311688314</v>
      </c>
      <c r="T27" s="277">
        <f>INDEX(수급동향!$617:$657,MATCH('18'!$E27,수급동향!$D$617:$D$657,0),MATCH('18'!T$12,수급동향!$1:$1,0))</f>
        <v>62</v>
      </c>
      <c r="U27" s="762">
        <f>INDEX(수급동향!$617:$657,MATCH('18'!$E27,수급동향!$D$617:$D$657,0),MATCH('18'!U$12,수급동향!$1:$1,0))</f>
        <v>64</v>
      </c>
      <c r="V27" s="1433" t="s">
        <v>1400</v>
      </c>
      <c r="W27" s="1434"/>
      <c r="X27" s="1435"/>
      <c r="Y27" s="639"/>
    </row>
    <row r="28" spans="1:25" s="310" customFormat="1" ht="11.25" customHeight="1">
      <c r="A28" s="638"/>
      <c r="B28" s="1473" t="s">
        <v>773</v>
      </c>
      <c r="C28" s="1454"/>
      <c r="D28" s="1454"/>
      <c r="E28" s="720">
        <v>16</v>
      </c>
      <c r="F28" s="277">
        <f>INDEX(수급동향!$166:$206,MATCH('18'!$E28,수급동향!$D$166:$D$206,0),MATCH('18'!F$12,수급동향!$1:$1,0))</f>
        <v>63.847900113507386</v>
      </c>
      <c r="G28" s="766">
        <f>INDEX(수급동향!$166:$206,MATCH('18'!$E28,수급동향!$D$166:$D$206,0),MATCH('18'!G$12,수급동향!$1:$1,0))</f>
        <v>64.074914869466525</v>
      </c>
      <c r="H28" s="278">
        <f>INDEX(수급동향!$207:$247,MATCH('18'!$E28,수급동향!$D$207:$D$247,0),MATCH('18'!H$12,수급동향!$1:$1,0))</f>
        <v>65.472779369627517</v>
      </c>
      <c r="I28" s="766">
        <f>INDEX(수급동향!$207:$247,MATCH('18'!$E28,수급동향!$D$207:$D$247,0),MATCH('18'!I$12,수급동향!$1:$1,0))</f>
        <v>65.186246418338129</v>
      </c>
      <c r="J28" s="277">
        <f>INDEX(수급동향!$248:$288,MATCH('18'!$E28,수급동향!$D$248:$D$288,0),MATCH('18'!J$12,수급동향!$1:$1,0))</f>
        <v>62.406015037593988</v>
      </c>
      <c r="K28" s="255">
        <f>INDEX(수급동향!$248:$288,MATCH('18'!$E28,수급동향!$D$248:$D$288,0),MATCH('18'!K$12,수급동향!$1:$1,0))</f>
        <v>65.413533834586474</v>
      </c>
      <c r="L28" s="277">
        <f>INDEX(수급동향!$289:$329,MATCH('18'!$E28,수급동향!$D$289:$D$329,0),MATCH('18'!L$12,수급동향!$1:$1,0))</f>
        <v>45</v>
      </c>
      <c r="M28" s="255">
        <f>INDEX(수급동향!$289:$329,MATCH('18'!$E28,수급동향!$D$289:$D$329,0),MATCH('18'!M$12,수급동향!$1:$1,0))</f>
        <v>45</v>
      </c>
      <c r="N28" s="278">
        <f>INDEX(수급동향!$494:$534,MATCH('18'!$E28,수급동향!$D$494:$D$534,0),MATCH('18'!N$12,수급동향!$1:$1,0))</f>
        <v>72.928490351872881</v>
      </c>
      <c r="O28" s="766">
        <f>INDEX(수급동향!$494:$534,MATCH('18'!$E28,수급동향!$D$494:$D$534,0),MATCH('18'!O$12,수급동향!$1:$1,0))</f>
        <v>72.304199772985243</v>
      </c>
      <c r="P28" s="278">
        <f>INDEX(수급동향!$535:$575,MATCH('18'!$E28,수급동향!$D$535:$D$575,0),MATCH('18'!P$12,수급동향!$1:$1,0))</f>
        <v>74.641833810888258</v>
      </c>
      <c r="Q28" s="766">
        <f>INDEX(수급동향!$535:$575,MATCH('18'!$E28,수급동향!$D$535:$D$575,0),MATCH('18'!Q$12,수급동향!$1:$1,0))</f>
        <v>73.925501432664745</v>
      </c>
      <c r="R28" s="277">
        <f>INDEX(수급동향!$576:$616,MATCH('18'!$E28,수급동향!$D$576:$D$616,0),MATCH('18'!R$12,수급동향!$1:$1,0))</f>
        <v>69.172932330827066</v>
      </c>
      <c r="S28" s="766">
        <f>INDEX(수급동향!$576:$616,MATCH('18'!$E28,수급동향!$D$576:$D$616,0),MATCH('18'!S$12,수급동향!$1:$1,0))</f>
        <v>68.796992481203006</v>
      </c>
      <c r="T28" s="277">
        <f>INDEX(수급동향!$617:$657,MATCH('18'!$E28,수급동향!$D$617:$D$657,0),MATCH('18'!T$12,수급동향!$1:$1,0))</f>
        <v>59</v>
      </c>
      <c r="U28" s="766">
        <f>INDEX(수급동향!$617:$657,MATCH('18'!$E28,수급동향!$D$617:$D$657,0),MATCH('18'!U$12,수급동향!$1:$1,0))</f>
        <v>59</v>
      </c>
      <c r="V28" s="1436" t="s">
        <v>1401</v>
      </c>
      <c r="W28" s="1437"/>
      <c r="X28" s="1438"/>
      <c r="Y28" s="639"/>
    </row>
    <row r="29" spans="1:25" s="310" customFormat="1" ht="11.25" customHeight="1">
      <c r="A29" s="638"/>
      <c r="B29" s="1473" t="s">
        <v>181</v>
      </c>
      <c r="C29" s="1454"/>
      <c r="D29" s="1454"/>
      <c r="E29" s="714">
        <v>17</v>
      </c>
      <c r="F29" s="277">
        <f>INDEX(수급동향!$166:$206,MATCH('18'!$E29,수급동향!$D$166:$D$206,0),MATCH('18'!F$12,수급동향!$1:$1,0))</f>
        <v>55.193014705882348</v>
      </c>
      <c r="G29" s="766">
        <f>INDEX(수급동향!$166:$206,MATCH('18'!$E29,수급동향!$D$166:$D$206,0),MATCH('18'!G$12,수급동향!$1:$1,0))</f>
        <v>58.272058823529413</v>
      </c>
      <c r="H29" s="278">
        <f>INDEX(수급동향!$207:$247,MATCH('18'!$E29,수급동향!$D$207:$D$247,0),MATCH('18'!H$12,수급동향!$1:$1,0))</f>
        <v>56.818181818181813</v>
      </c>
      <c r="I29" s="766">
        <f>INDEX(수급동향!$207:$247,MATCH('18'!$E29,수급동향!$D$207:$D$247,0),MATCH('18'!I$12,수급동향!$1:$1,0))</f>
        <v>59.772727272727273</v>
      </c>
      <c r="J29" s="277">
        <f>INDEX(수급동향!$248:$288,MATCH('18'!$E29,수급동향!$D$248:$D$288,0),MATCH('18'!J$12,수급동향!$1:$1,0))</f>
        <v>57.518796992481199</v>
      </c>
      <c r="K29" s="255">
        <f>INDEX(수급동향!$248:$288,MATCH('18'!$E29,수급동향!$D$248:$D$288,0),MATCH('18'!K$12,수급동향!$1:$1,0))</f>
        <v>63.157894736842096</v>
      </c>
      <c r="L29" s="277">
        <f>INDEX(수급동향!$289:$329,MATCH('18'!$E29,수급동향!$D$289:$D$329,0),MATCH('18'!L$12,수급동향!$1:$1,0))</f>
        <v>31.999999999999996</v>
      </c>
      <c r="M29" s="255">
        <f>INDEX(수급동향!$289:$329,MATCH('18'!$E29,수급동향!$D$289:$D$329,0),MATCH('18'!M$12,수급동향!$1:$1,0))</f>
        <v>31.999999999999996</v>
      </c>
      <c r="N29" s="278">
        <f>INDEX(수급동향!$494:$534,MATCH('18'!$E29,수급동향!$D$494:$D$534,0),MATCH('18'!N$12,수급동향!$1:$1,0))</f>
        <v>61.167279411764703</v>
      </c>
      <c r="O29" s="766">
        <f>INDEX(수급동향!$494:$534,MATCH('18'!$E29,수급동향!$D$494:$D$534,0),MATCH('18'!O$12,수급동향!$1:$1,0))</f>
        <v>64.797794117647044</v>
      </c>
      <c r="P29" s="278">
        <f>INDEX(수급동향!$535:$575,MATCH('18'!$E29,수급동향!$D$535:$D$575,0),MATCH('18'!P$12,수급동향!$1:$1,0))</f>
        <v>62.954545454545453</v>
      </c>
      <c r="Q29" s="766">
        <f>INDEX(수급동향!$535:$575,MATCH('18'!$E29,수급동향!$D$535:$D$575,0),MATCH('18'!Q$12,수급동향!$1:$1,0))</f>
        <v>66.931818181818173</v>
      </c>
      <c r="R29" s="277">
        <f>INDEX(수급동향!$576:$616,MATCH('18'!$E29,수급동향!$D$576:$D$616,0),MATCH('18'!R$12,수급동향!$1:$1,0))</f>
        <v>64.661654135338338</v>
      </c>
      <c r="S29" s="766">
        <f>INDEX(수급동향!$576:$616,MATCH('18'!$E29,수급동향!$D$576:$D$616,0),MATCH('18'!S$12,수급동향!$1:$1,0))</f>
        <v>68.045112781954884</v>
      </c>
      <c r="T29" s="277">
        <f>INDEX(수급동향!$617:$657,MATCH('18'!$E29,수급동향!$D$617:$D$657,0),MATCH('18'!T$12,수급동향!$1:$1,0))</f>
        <v>34</v>
      </c>
      <c r="U29" s="766">
        <f>INDEX(수급동향!$617:$657,MATCH('18'!$E29,수급동향!$D$617:$D$657,0),MATCH('18'!U$12,수급동향!$1:$1,0))</f>
        <v>34</v>
      </c>
      <c r="V29" s="1436" t="s">
        <v>1395</v>
      </c>
      <c r="W29" s="1437"/>
      <c r="X29" s="1438"/>
      <c r="Y29" s="639"/>
    </row>
    <row r="30" spans="1:25" s="310" customFormat="1" ht="11.25" customHeight="1">
      <c r="A30" s="638"/>
      <c r="B30" s="1473" t="s">
        <v>1397</v>
      </c>
      <c r="C30" s="1454"/>
      <c r="D30" s="1454"/>
      <c r="E30" s="720">
        <v>18</v>
      </c>
      <c r="F30" s="277">
        <f>INDEX(수급동향!$166:$206,MATCH('18'!$E30,수급동향!$D$166:$D$206,0),MATCH('18'!F$12,수급동향!$1:$1,0))</f>
        <v>58.985200845665965</v>
      </c>
      <c r="G30" s="766">
        <f>INDEX(수급동향!$166:$206,MATCH('18'!$E30,수급동향!$D$166:$D$206,0),MATCH('18'!G$12,수급동향!$1:$1,0))</f>
        <v>50.317124735729394</v>
      </c>
      <c r="H30" s="278">
        <f>INDEX(수급동향!$207:$247,MATCH('18'!$E30,수급동향!$D$207:$D$247,0),MATCH('18'!H$12,수급동향!$1:$1,0))</f>
        <v>61.144578313253014</v>
      </c>
      <c r="I30" s="766">
        <f>INDEX(수급동향!$207:$247,MATCH('18'!$E30,수급동향!$D$207:$D$247,0),MATCH('18'!I$12,수급동향!$1:$1,0))</f>
        <v>53.313253012048186</v>
      </c>
      <c r="J30" s="277">
        <f>INDEX(수급동향!$248:$288,MATCH('18'!$E30,수급동향!$D$248:$D$288,0),MATCH('18'!J$12,수급동향!$1:$1,0))</f>
        <v>52.232142857142861</v>
      </c>
      <c r="K30" s="255">
        <f>INDEX(수급동향!$248:$288,MATCH('18'!$E30,수급동향!$D$248:$D$288,0),MATCH('18'!K$12,수급동향!$1:$1,0))</f>
        <v>41.517857142857146</v>
      </c>
      <c r="L30" s="277">
        <f>INDEX(수급동향!$289:$329,MATCH('18'!$E30,수급동향!$D$289:$D$329,0),MATCH('18'!L$12,수급동향!$1:$1,0))</f>
        <v>60.34482758620689</v>
      </c>
      <c r="M30" s="255">
        <f>INDEX(수급동향!$289:$329,MATCH('18'!$E30,수급동향!$D$289:$D$329,0),MATCH('18'!M$12,수급동향!$1:$1,0))</f>
        <v>49.999999999999993</v>
      </c>
      <c r="N30" s="278">
        <f>INDEX(수급동향!$494:$534,MATCH('18'!$E30,수급동향!$D$494:$D$534,0),MATCH('18'!N$12,수급동향!$1:$1,0))</f>
        <v>74.207188160676537</v>
      </c>
      <c r="O30" s="766">
        <f>INDEX(수급동향!$494:$534,MATCH('18'!$E30,수급동향!$D$494:$D$534,0),MATCH('18'!O$12,수급동향!$1:$1,0))</f>
        <v>68.181818181818187</v>
      </c>
      <c r="P30" s="278">
        <f>INDEX(수급동향!$535:$575,MATCH('18'!$E30,수급동향!$D$535:$D$575,0),MATCH('18'!P$12,수급동향!$1:$1,0))</f>
        <v>78.313253012048193</v>
      </c>
      <c r="Q30" s="766">
        <f>INDEX(수급동향!$535:$575,MATCH('18'!$E30,수급동향!$D$535:$D$575,0),MATCH('18'!Q$12,수급동향!$1:$1,0))</f>
        <v>72.590361445783131</v>
      </c>
      <c r="R30" s="277">
        <f>INDEX(수급동향!$576:$616,MATCH('18'!$E30,수급동향!$D$576:$D$616,0),MATCH('18'!R$12,수급동향!$1:$1,0))</f>
        <v>62.946428571428569</v>
      </c>
      <c r="S30" s="766">
        <f>INDEX(수급동향!$576:$616,MATCH('18'!$E30,수급동향!$D$576:$D$616,0),MATCH('18'!S$12,수급동향!$1:$1,0))</f>
        <v>54.464285714285715</v>
      </c>
      <c r="T30" s="277">
        <f>INDEX(수급동향!$617:$657,MATCH('18'!$E30,수급동향!$D$617:$D$657,0),MATCH('18'!T$12,수급동향!$1:$1,0))</f>
        <v>70.689655172413794</v>
      </c>
      <c r="U30" s="766">
        <f>INDEX(수급동향!$617:$657,MATCH('18'!$E30,수급동향!$D$617:$D$657,0),MATCH('18'!U$12,수급동향!$1:$1,0))</f>
        <v>70.689655172413794</v>
      </c>
      <c r="V30" s="1436" t="s">
        <v>1399</v>
      </c>
      <c r="W30" s="1437"/>
      <c r="X30" s="1438"/>
      <c r="Y30" s="639"/>
    </row>
    <row r="31" spans="1:25" s="310" customFormat="1" ht="11.25" customHeight="1">
      <c r="A31" s="638" t="s">
        <v>162</v>
      </c>
      <c r="B31" s="1473" t="s">
        <v>1398</v>
      </c>
      <c r="C31" s="1454"/>
      <c r="D31" s="1454"/>
      <c r="E31" s="714">
        <v>19</v>
      </c>
      <c r="F31" s="277">
        <f>INDEX(수급동향!$166:$206,MATCH('18'!$E31,수급동향!$D$166:$D$206,0),MATCH('18'!F$12,수급동향!$1:$1,0))</f>
        <v>45.766129032258064</v>
      </c>
      <c r="G31" s="766">
        <f>INDEX(수급동향!$166:$206,MATCH('18'!$E31,수급동향!$D$166:$D$206,0),MATCH('18'!G$12,수급동향!$1:$1,0))</f>
        <v>45.362903225806448</v>
      </c>
      <c r="H31" s="278">
        <f>INDEX(수급동향!$207:$247,MATCH('18'!$E31,수급동향!$D$207:$D$247,0),MATCH('18'!H$12,수급동향!$1:$1,0))</f>
        <v>47.727272727272734</v>
      </c>
      <c r="I31" s="766">
        <f>INDEX(수급동향!$207:$247,MATCH('18'!$E31,수급동향!$D$207:$D$247,0),MATCH('18'!I$12,수급동향!$1:$1,0))</f>
        <v>46.969696969696969</v>
      </c>
      <c r="J31" s="277">
        <f>INDEX(수급동향!$248:$288,MATCH('18'!$E31,수급동향!$D$248:$D$288,0),MATCH('18'!J$12,수급동향!$1:$1,0))</f>
        <v>50</v>
      </c>
      <c r="K31" s="255">
        <f>INDEX(수급동향!$248:$288,MATCH('18'!$E31,수급동향!$D$248:$D$288,0),MATCH('18'!K$12,수급동향!$1:$1,0))</f>
        <v>50</v>
      </c>
      <c r="L31" s="277">
        <f>INDEX(수급동향!$289:$329,MATCH('18'!$E31,수급동향!$D$289:$D$329,0),MATCH('18'!L$12,수급동향!$1:$1,0))</f>
        <v>37.5</v>
      </c>
      <c r="M31" s="255">
        <f>INDEX(수급동향!$289:$329,MATCH('18'!$E31,수급동향!$D$289:$D$329,0),MATCH('18'!M$12,수급동향!$1:$1,0))</f>
        <v>37.5</v>
      </c>
      <c r="N31" s="278">
        <f>INDEX(수급동향!$494:$534,MATCH('18'!$E31,수급동향!$D$494:$D$534,0),MATCH('18'!N$12,수급동향!$1:$1,0))</f>
        <v>71.572580645161295</v>
      </c>
      <c r="O31" s="766">
        <f>INDEX(수급동향!$494:$534,MATCH('18'!$E31,수급동향!$D$494:$D$534,0),MATCH('18'!O$12,수급동향!$1:$1,0))</f>
        <v>71.370967741935488</v>
      </c>
      <c r="P31" s="278">
        <f>INDEX(수급동향!$535:$575,MATCH('18'!$E31,수급동향!$D$535:$D$575,0),MATCH('18'!P$12,수급동향!$1:$1,0))</f>
        <v>71.969696969696969</v>
      </c>
      <c r="Q31" s="766">
        <f>INDEX(수급동향!$535:$575,MATCH('18'!$E31,수급동향!$D$535:$D$575,0),MATCH('18'!Q$12,수급동향!$1:$1,0))</f>
        <v>71.969696969696969</v>
      </c>
      <c r="R31" s="277">
        <f>INDEX(수급동향!$576:$616,MATCH('18'!$E31,수급동향!$D$576:$D$616,0),MATCH('18'!R$12,수급동향!$1:$1,0))</f>
        <v>75.892857142857153</v>
      </c>
      <c r="S31" s="766">
        <f>INDEX(수급동향!$576:$616,MATCH('18'!$E31,수급동향!$D$576:$D$616,0),MATCH('18'!S$12,수급동향!$1:$1,0))</f>
        <v>75</v>
      </c>
      <c r="T31" s="277">
        <f>INDEX(수급동향!$617:$657,MATCH('18'!$E31,수급동향!$D$617:$D$657,0),MATCH('18'!T$12,수급동향!$1:$1,0))</f>
        <v>66.666666666666671</v>
      </c>
      <c r="U31" s="766">
        <f>INDEX(수급동향!$617:$657,MATCH('18'!$E31,수급동향!$D$617:$D$657,0),MATCH('18'!U$12,수급동향!$1:$1,0))</f>
        <v>66.666666666666671</v>
      </c>
      <c r="V31" s="1436" t="s">
        <v>1402</v>
      </c>
      <c r="W31" s="1437"/>
      <c r="X31" s="1438"/>
      <c r="Y31" s="639"/>
    </row>
    <row r="32" spans="1:25" s="310" customFormat="1" ht="11.25" customHeight="1">
      <c r="A32" s="638"/>
      <c r="B32" s="1473" t="s">
        <v>1388</v>
      </c>
      <c r="C32" s="1454"/>
      <c r="D32" s="1454"/>
      <c r="E32" s="720">
        <v>20</v>
      </c>
      <c r="F32" s="277">
        <f>INDEX(수급동향!$166:$206,MATCH('18'!$E32,수급동향!$D$166:$D$206,0),MATCH('18'!F$12,수급동향!$1:$1,0))</f>
        <v>43.853820598006635</v>
      </c>
      <c r="G32" s="766">
        <f>INDEX(수급동향!$166:$206,MATCH('18'!$E32,수급동향!$D$166:$D$206,0),MATCH('18'!G$12,수급동향!$1:$1,0))</f>
        <v>47.425249169435219</v>
      </c>
      <c r="H32" s="278">
        <f>INDEX(수급동향!$207:$247,MATCH('18'!$E32,수급동향!$D$207:$D$247,0),MATCH('18'!H$12,수급동향!$1:$1,0))</f>
        <v>45.922746781115876</v>
      </c>
      <c r="I32" s="766">
        <f>INDEX(수급동향!$207:$247,MATCH('18'!$E32,수급동향!$D$207:$D$247,0),MATCH('18'!I$12,수급동향!$1:$1,0))</f>
        <v>48.497854077253223</v>
      </c>
      <c r="J32" s="277">
        <f>INDEX(수급동향!$248:$288,MATCH('18'!$E32,수급동향!$D$248:$D$288,0),MATCH('18'!J$12,수급동향!$1:$1,0))</f>
        <v>34.065934065934066</v>
      </c>
      <c r="K32" s="255">
        <f>INDEX(수급동향!$248:$288,MATCH('18'!$E32,수급동향!$D$248:$D$288,0),MATCH('18'!K$12,수급동향!$1:$1,0))</f>
        <v>41.758241758241766</v>
      </c>
      <c r="L32" s="277">
        <f>INDEX(수급동향!$289:$329,MATCH('18'!$E32,수급동향!$D$289:$D$329,0),MATCH('18'!L$12,수급동향!$1:$1,0))</f>
        <v>42.222222222222214</v>
      </c>
      <c r="M32" s="255">
        <f>INDEX(수급동향!$289:$329,MATCH('18'!$E32,수급동향!$D$289:$D$329,0),MATCH('18'!M$12,수급동향!$1:$1,0))</f>
        <v>47.777777777777779</v>
      </c>
      <c r="N32" s="278">
        <f>INDEX(수급동향!$494:$534,MATCH('18'!$E32,수급동향!$D$494:$D$534,0),MATCH('18'!N$12,수급동향!$1:$1,0))</f>
        <v>74.501661129568106</v>
      </c>
      <c r="O32" s="766">
        <f>INDEX(수급동향!$494:$534,MATCH('18'!$E32,수급동향!$D$494:$D$534,0),MATCH('18'!O$12,수급동향!$1:$1,0))</f>
        <v>67.774086378737536</v>
      </c>
      <c r="P32" s="278">
        <f>INDEX(수급동향!$535:$575,MATCH('18'!$E32,수급동향!$D$535:$D$575,0),MATCH('18'!P$12,수급동향!$1:$1,0))</f>
        <v>77.038626609442062</v>
      </c>
      <c r="Q32" s="766">
        <f>INDEX(수급동향!$535:$575,MATCH('18'!$E32,수급동향!$D$535:$D$575,0),MATCH('18'!Q$12,수급동향!$1:$1,0))</f>
        <v>68.884120171673814</v>
      </c>
      <c r="R32" s="277">
        <f>INDEX(수급동향!$576:$616,MATCH('18'!$E32,수급동향!$D$576:$D$616,0),MATCH('18'!R$12,수급동향!$1:$1,0))</f>
        <v>68.131868131868117</v>
      </c>
      <c r="S32" s="766">
        <f>INDEX(수급동향!$576:$616,MATCH('18'!$E32,수급동향!$D$576:$D$616,0),MATCH('18'!S$12,수급동향!$1:$1,0))</f>
        <v>65.934065934065941</v>
      </c>
      <c r="T32" s="277">
        <f>INDEX(수급동향!$617:$657,MATCH('18'!$E32,수급동향!$D$617:$D$657,0),MATCH('18'!T$12,수급동향!$1:$1,0))</f>
        <v>61.111111111111114</v>
      </c>
      <c r="U32" s="766">
        <f>INDEX(수급동향!$617:$657,MATCH('18'!$E32,수급동향!$D$617:$D$657,0),MATCH('18'!U$12,수급동향!$1:$1,0))</f>
        <v>60.000000000000007</v>
      </c>
      <c r="V32" s="1436" t="s">
        <v>1404</v>
      </c>
      <c r="W32" s="1437"/>
      <c r="X32" s="1438"/>
      <c r="Y32" s="639"/>
    </row>
    <row r="33" spans="1:25" s="310" customFormat="1" ht="11.25" customHeight="1">
      <c r="A33" s="640"/>
      <c r="B33" s="1470" t="s">
        <v>1389</v>
      </c>
      <c r="C33" s="1456"/>
      <c r="D33" s="1456"/>
      <c r="E33" s="714">
        <v>21</v>
      </c>
      <c r="F33" s="254">
        <f>INDEX(수급동향!$166:$206,MATCH('18'!$E33,수급동향!$D$166:$D$206,0),MATCH('18'!F$12,수급동향!$1:$1,0))</f>
        <v>74.381188118811892</v>
      </c>
      <c r="G33" s="768">
        <f>INDEX(수급동향!$166:$206,MATCH('18'!$E33,수급동향!$D$166:$D$206,0),MATCH('18'!G$12,수급동향!$1:$1,0))</f>
        <v>71.534653465346537</v>
      </c>
      <c r="H33" s="259">
        <f>INDEX(수급동향!$207:$247,MATCH('18'!$E33,수급동향!$D$207:$D$247,0),MATCH('18'!H$12,수급동향!$1:$1,0))</f>
        <v>74.822695035460995</v>
      </c>
      <c r="I33" s="768">
        <f>INDEX(수급동향!$207:$247,MATCH('18'!$E33,수급동향!$D$207:$D$247,0),MATCH('18'!I$12,수급동향!$1:$1,0))</f>
        <v>71.276595744680861</v>
      </c>
      <c r="J33" s="254">
        <f>INDEX(수급동향!$248:$288,MATCH('18'!$E33,수급동향!$D$248:$D$288,0),MATCH('18'!J$12,수급동향!$1:$1,0))</f>
        <v>74.025974025974023</v>
      </c>
      <c r="K33" s="281">
        <f>INDEX(수급동향!$248:$288,MATCH('18'!$E33,수급동향!$D$248:$D$288,0),MATCH('18'!K$12,수급동향!$1:$1,0))</f>
        <v>73.376623376623371</v>
      </c>
      <c r="L33" s="254">
        <f>INDEX(수급동향!$289:$329,MATCH('18'!$E33,수급동향!$D$289:$D$329,0),MATCH('18'!L$12,수급동향!$1:$1,0))</f>
        <v>72.222222222222214</v>
      </c>
      <c r="M33" s="281">
        <f>INDEX(수급동향!$289:$329,MATCH('18'!$E33,수급동향!$D$289:$D$329,0),MATCH('18'!M$12,수급동향!$1:$1,0))</f>
        <v>70</v>
      </c>
      <c r="N33" s="259">
        <f>INDEX(수급동향!$494:$534,MATCH('18'!$E33,수급동향!$D$494:$D$534,0),MATCH('18'!N$12,수급동향!$1:$1,0))</f>
        <v>97.772277227722782</v>
      </c>
      <c r="O33" s="768">
        <f>INDEX(수급동향!$494:$534,MATCH('18'!$E33,수급동향!$D$494:$D$534,0),MATCH('18'!O$12,수급동향!$1:$1,0))</f>
        <v>96.163366336633658</v>
      </c>
      <c r="P33" s="259">
        <f>INDEX(수급동향!$535:$575,MATCH('18'!$E33,수급동향!$D$535:$D$575,0),MATCH('18'!P$12,수급동향!$1:$1,0))</f>
        <v>101.06382978723404</v>
      </c>
      <c r="Q33" s="768">
        <f>INDEX(수급동향!$535:$575,MATCH('18'!$E33,수급동향!$D$535:$D$575,0),MATCH('18'!Q$12,수급동향!$1:$1,0))</f>
        <v>99.290780141843982</v>
      </c>
      <c r="R33" s="254">
        <f>INDEX(수급동향!$576:$616,MATCH('18'!$E33,수급동향!$D$576:$D$616,0),MATCH('18'!R$12,수급동향!$1:$1,0))</f>
        <v>94.15584415584415</v>
      </c>
      <c r="S33" s="768">
        <f>INDEX(수급동향!$576:$616,MATCH('18'!$E33,수급동향!$D$576:$D$616,0),MATCH('18'!S$12,수급동향!$1:$1,0))</f>
        <v>92.857142857142861</v>
      </c>
      <c r="T33" s="254">
        <f>INDEX(수급동향!$617:$657,MATCH('18'!$E33,수급동향!$D$617:$D$657,0),MATCH('18'!T$12,수급동향!$1:$1,0))</f>
        <v>83.333333333333329</v>
      </c>
      <c r="U33" s="768">
        <f>INDEX(수급동향!$617:$657,MATCH('18'!$E33,수급동향!$D$617:$D$657,0),MATCH('18'!U$12,수급동향!$1:$1,0))</f>
        <v>82.222222222222229</v>
      </c>
      <c r="V33" s="1441" t="s">
        <v>1403</v>
      </c>
      <c r="W33" s="1439"/>
      <c r="X33" s="1440"/>
      <c r="Y33" s="642"/>
    </row>
    <row r="34" spans="1:25" s="310" customFormat="1" ht="13.5" customHeight="1">
      <c r="A34" s="1476" t="s">
        <v>185</v>
      </c>
      <c r="B34" s="1476"/>
      <c r="C34" s="1476"/>
      <c r="D34" s="1476"/>
      <c r="E34" s="720">
        <v>22</v>
      </c>
      <c r="F34" s="261">
        <f>INDEX(수급동향!$166:$206,MATCH('18'!$E34,수급동향!$D$166:$D$206,0),MATCH('18'!F$12,수급동향!$1:$1,0))</f>
        <v>26.72594142259414</v>
      </c>
      <c r="G34" s="760">
        <f>INDEX(수급동향!$166:$206,MATCH('18'!$E34,수급동향!$D$166:$D$206,0),MATCH('18'!G$12,수급동향!$1:$1,0))</f>
        <v>35.40794979079498</v>
      </c>
      <c r="H34" s="278">
        <f>INDEX(수급동향!$207:$247,MATCH('18'!$E34,수급동향!$D$207:$D$247,0),MATCH('18'!H$12,수급동향!$1:$1,0))</f>
        <v>26.345609065155809</v>
      </c>
      <c r="I34" s="766">
        <f>INDEX(수급동향!$207:$247,MATCH('18'!$E34,수급동향!$D$207:$D$247,0),MATCH('18'!I$12,수급동향!$1:$1,0))</f>
        <v>35.552407932011327</v>
      </c>
      <c r="J34" s="277">
        <f>INDEX(수급동향!$248:$288,MATCH('18'!$E34,수급동향!$D$248:$D$288,0),MATCH('18'!J$12,수급동향!$1:$1,0))</f>
        <v>26.708074534161486</v>
      </c>
      <c r="K34" s="255">
        <f>INDEX(수급동향!$248:$288,MATCH('18'!$E34,수급동향!$D$248:$D$288,0),MATCH('18'!K$12,수급동향!$1:$1,0))</f>
        <v>31.05590062111801</v>
      </c>
      <c r="L34" s="277">
        <f>INDEX(수급동향!$289:$329,MATCH('18'!$E34,수급동향!$D$289:$D$329,0),MATCH('18'!L$12,수급동향!$1:$1,0))</f>
        <v>29.775280898876407</v>
      </c>
      <c r="M34" s="255">
        <f>INDEX(수급동향!$289:$329,MATCH('18'!$E34,수급동향!$D$289:$D$329,0),MATCH('18'!M$12,수급동향!$1:$1,0))</f>
        <v>42.134831460674157</v>
      </c>
      <c r="N34" s="266">
        <f>INDEX(수급동향!$494:$534,MATCH('18'!$E34,수급동향!$D$494:$D$534,0),MATCH('18'!N$12,수급동향!$1:$1,0))</f>
        <v>40.794979079497914</v>
      </c>
      <c r="O34" s="760">
        <f>INDEX(수급동향!$494:$534,MATCH('18'!$E34,수급동향!$D$494:$D$534,0),MATCH('18'!O$12,수급동향!$1:$1,0))</f>
        <v>48.274058577405867</v>
      </c>
      <c r="P34" s="278">
        <f>INDEX(수급동향!$535:$575,MATCH('18'!$E34,수급동향!$D$535:$D$575,0),MATCH('18'!P$12,수급동향!$1:$1,0))</f>
        <v>39.660056657223798</v>
      </c>
      <c r="Q34" s="760">
        <f>INDEX(수급동향!$535:$575,MATCH('18'!$E34,수급동향!$D$535:$D$575,0),MATCH('18'!Q$12,수급동향!$1:$1,0))</f>
        <v>46.742209631728038</v>
      </c>
      <c r="R34" s="277">
        <f>INDEX(수급동향!$576:$616,MATCH('18'!$E34,수급동향!$D$576:$D$616,0),MATCH('18'!R$12,수급동향!$1:$1,0))</f>
        <v>43.16770186335404</v>
      </c>
      <c r="S34" s="760">
        <f>INDEX(수급동향!$576:$616,MATCH('18'!$E34,수급동향!$D$576:$D$616,0),MATCH('18'!S$12,수급동향!$1:$1,0))</f>
        <v>52.173913043478251</v>
      </c>
      <c r="T34" s="277">
        <f>INDEX(수급동향!$617:$657,MATCH('18'!$E34,수급동향!$D$617:$D$657,0),MATCH('18'!T$12,수급동향!$1:$1,0))</f>
        <v>45.50561797752809</v>
      </c>
      <c r="U34" s="760">
        <f>INDEX(수급동향!$617:$657,MATCH('18'!$E34,수급동향!$D$617:$D$657,0),MATCH('18'!U$12,수급동향!$1:$1,0))</f>
        <v>53.370786516853926</v>
      </c>
      <c r="V34" s="1374" t="s">
        <v>285</v>
      </c>
      <c r="W34" s="1375"/>
      <c r="X34" s="1375"/>
      <c r="Y34" s="1375"/>
    </row>
    <row r="35" spans="1:25" s="310" customFormat="1" ht="13.5" customHeight="1">
      <c r="A35" s="1373" t="s">
        <v>186</v>
      </c>
      <c r="B35" s="1373"/>
      <c r="C35" s="1373"/>
      <c r="D35" s="1373"/>
      <c r="E35" s="714">
        <v>23</v>
      </c>
      <c r="F35" s="261">
        <f>INDEX(수급동향!$166:$206,MATCH('18'!$E35,수급동향!$D$166:$D$206,0),MATCH('18'!F$12,수급동향!$1:$1,0))</f>
        <v>50.846354166666664</v>
      </c>
      <c r="G35" s="760">
        <f>INDEX(수급동향!$166:$206,MATCH('18'!$E35,수급동향!$D$166:$D$206,0),MATCH('18'!G$12,수급동향!$1:$1,0))</f>
        <v>52.506510416666657</v>
      </c>
      <c r="H35" s="273">
        <f>INDEX(수급동향!$207:$247,MATCH('18'!$E35,수급동향!$D$207:$D$247,0),MATCH('18'!H$12,수급동향!$1:$1,0))</f>
        <v>50.65789473684211</v>
      </c>
      <c r="I35" s="762">
        <f>INDEX(수급동향!$207:$247,MATCH('18'!$E35,수급동향!$D$207:$D$247,0),MATCH('18'!I$12,수급동향!$1:$1,0))</f>
        <v>52.467105263157897</v>
      </c>
      <c r="J35" s="268">
        <f>INDEX(수급동향!$248:$288,MATCH('18'!$E35,수급동향!$D$248:$D$288,0),MATCH('18'!J$12,수급동향!$1:$1,0))</f>
        <v>48.333333333333329</v>
      </c>
      <c r="K35" s="285">
        <f>INDEX(수급동향!$248:$288,MATCH('18'!$E35,수급동향!$D$248:$D$288,0),MATCH('18'!K$12,수급동향!$1:$1,0))</f>
        <v>48.095238095238095</v>
      </c>
      <c r="L35" s="268">
        <f>INDEX(수급동향!$289:$329,MATCH('18'!$E35,수급동향!$D$289:$D$329,0),MATCH('18'!L$12,수급동향!$1:$1,0))</f>
        <v>57.727272727272734</v>
      </c>
      <c r="M35" s="285">
        <f>INDEX(수급동향!$289:$329,MATCH('18'!$E35,수급동향!$D$289:$D$329,0),MATCH('18'!M$12,수급동향!$1:$1,0))</f>
        <v>61.363636363636367</v>
      </c>
      <c r="N35" s="266">
        <f>INDEX(수급동향!$494:$534,MATCH('18'!$E35,수급동향!$D$494:$D$534,0),MATCH('18'!N$12,수급동향!$1:$1,0))</f>
        <v>56.087239583333336</v>
      </c>
      <c r="O35" s="760">
        <f>INDEX(수급동향!$494:$534,MATCH('18'!$E35,수급동향!$D$494:$D$534,0),MATCH('18'!O$12,수급동향!$1:$1,0))</f>
        <v>57.356770833333329</v>
      </c>
      <c r="P35" s="273">
        <f>INDEX(수급동향!$535:$575,MATCH('18'!$E35,수급동향!$D$535:$D$575,0),MATCH('18'!P$12,수급동향!$1:$1,0))</f>
        <v>55.756578947368425</v>
      </c>
      <c r="Q35" s="760">
        <f>INDEX(수급동향!$535:$575,MATCH('18'!$E35,수급동향!$D$535:$D$575,0),MATCH('18'!Q$12,수급동향!$1:$1,0))</f>
        <v>57.319078947368418</v>
      </c>
      <c r="R35" s="268">
        <f>INDEX(수급동향!$576:$616,MATCH('18'!$E35,수급동향!$D$576:$D$616,0),MATCH('18'!R$12,수급동향!$1:$1,0))</f>
        <v>52.38095238095238</v>
      </c>
      <c r="S35" s="760">
        <f>INDEX(수급동향!$576:$616,MATCH('18'!$E35,수급동향!$D$576:$D$616,0),MATCH('18'!S$12,수급동향!$1:$1,0))</f>
        <v>52.857142857142854</v>
      </c>
      <c r="T35" s="268">
        <f>INDEX(수급동향!$617:$657,MATCH('18'!$E35,수급동향!$D$617:$D$657,0),MATCH('18'!T$12,수급동향!$1:$1,0))</f>
        <v>66.818181818181827</v>
      </c>
      <c r="U35" s="760">
        <f>INDEX(수급동향!$617:$657,MATCH('18'!$E35,수급동향!$D$617:$D$657,0),MATCH('18'!U$12,수급동향!$1:$1,0))</f>
        <v>66.36363636363636</v>
      </c>
      <c r="V35" s="1418" t="s">
        <v>286</v>
      </c>
      <c r="W35" s="1400"/>
      <c r="X35" s="1400"/>
      <c r="Y35" s="1400"/>
    </row>
    <row r="36" spans="1:25" s="310" customFormat="1" ht="11.25" customHeight="1">
      <c r="A36" s="630"/>
      <c r="B36" s="1471" t="s">
        <v>1390</v>
      </c>
      <c r="C36" s="1472"/>
      <c r="D36" s="1472"/>
      <c r="E36" s="720">
        <v>24</v>
      </c>
      <c r="F36" s="277">
        <f>INDEX(수급동향!$166:$206,MATCH('18'!$E36,수급동향!$D$166:$D$206,0),MATCH('18'!F$12,수급동향!$1:$1,0))</f>
        <v>30.746705710102489</v>
      </c>
      <c r="G36" s="766">
        <f>INDEX(수급동향!$166:$206,MATCH('18'!$E36,수급동향!$D$166:$D$206,0),MATCH('18'!G$12,수급동향!$1:$1,0))</f>
        <v>33.30893118594436</v>
      </c>
      <c r="H36" s="273">
        <f>INDEX(수급동향!$207:$247,MATCH('18'!$E36,수급동향!$D$207:$D$247,0),MATCH('18'!H$12,수급동향!$1:$1,0))</f>
        <v>32.777777777777779</v>
      </c>
      <c r="I36" s="762">
        <f>INDEX(수급동향!$207:$247,MATCH('18'!$E36,수급동향!$D$207:$D$247,0),MATCH('18'!I$12,수급동향!$1:$1,0))</f>
        <v>36.111111111111114</v>
      </c>
      <c r="J36" s="268">
        <f>INDEX(수급동향!$248:$288,MATCH('18'!$E36,수급동향!$D$248:$D$288,0),MATCH('18'!J$12,수급동향!$1:$1,0))</f>
        <v>20.918367346938773</v>
      </c>
      <c r="K36" s="285">
        <f>INDEX(수급동향!$248:$288,MATCH('18'!$E36,수급동향!$D$248:$D$288,0),MATCH('18'!K$12,수급동향!$1:$1,0))</f>
        <v>20.408163265306126</v>
      </c>
      <c r="L36" s="268">
        <f>INDEX(수급동향!$289:$329,MATCH('18'!$E36,수급동향!$D$289:$D$329,0),MATCH('18'!L$12,수급동향!$1:$1,0))</f>
        <v>27.777777777777771</v>
      </c>
      <c r="M36" s="285">
        <f>INDEX(수급동향!$289:$329,MATCH('18'!$E36,수급동향!$D$289:$D$329,0),MATCH('18'!M$12,수급동향!$1:$1,0))</f>
        <v>27.777777777777771</v>
      </c>
      <c r="N36" s="278">
        <f>INDEX(수급동향!$494:$534,MATCH('18'!$E36,수급동향!$D$494:$D$534,0),MATCH('18'!N$12,수급동향!$1:$1,0))</f>
        <v>39.019033674963396</v>
      </c>
      <c r="O36" s="766">
        <f>INDEX(수급동향!$494:$534,MATCH('18'!$E36,수급동향!$D$494:$D$534,0),MATCH('18'!O$12,수급동향!$1:$1,0))</f>
        <v>40.483162518301611</v>
      </c>
      <c r="P36" s="273">
        <f>INDEX(수급동향!$535:$575,MATCH('18'!$E36,수급동향!$D$535:$D$575,0),MATCH('18'!P$12,수급동향!$1:$1,0))</f>
        <v>40.370370370370367</v>
      </c>
      <c r="Q36" s="766">
        <f>INDEX(수급동향!$535:$575,MATCH('18'!$E36,수급동향!$D$535:$D$575,0),MATCH('18'!Q$12,수급동향!$1:$1,0))</f>
        <v>42.222222222222221</v>
      </c>
      <c r="R36" s="268">
        <f>INDEX(수급동향!$576:$616,MATCH('18'!$E36,수급동향!$D$576:$D$616,0),MATCH('18'!R$12,수급동향!$1:$1,0))</f>
        <v>31.632653061224488</v>
      </c>
      <c r="S36" s="766">
        <f>INDEX(수급동향!$576:$616,MATCH('18'!$E36,수급동향!$D$576:$D$616,0),MATCH('18'!S$12,수급동향!$1:$1,0))</f>
        <v>31.632653061224488</v>
      </c>
      <c r="T36" s="268">
        <f>INDEX(수급동향!$617:$657,MATCH('18'!$E36,수급동향!$D$617:$D$657,0),MATCH('18'!T$12,수급동향!$1:$1,0))</f>
        <v>38.888888888888893</v>
      </c>
      <c r="U36" s="766">
        <f>INDEX(수급동향!$617:$657,MATCH('18'!$E36,수급동향!$D$617:$D$657,0),MATCH('18'!U$12,수급동향!$1:$1,0))</f>
        <v>38.888888888888893</v>
      </c>
      <c r="V36" s="1433" t="s">
        <v>1393</v>
      </c>
      <c r="W36" s="1434"/>
      <c r="X36" s="1435"/>
      <c r="Y36" s="639"/>
    </row>
    <row r="37" spans="1:25" s="310" customFormat="1" ht="11.25" customHeight="1">
      <c r="A37" s="630"/>
      <c r="B37" s="1473" t="s">
        <v>1391</v>
      </c>
      <c r="C37" s="1454"/>
      <c r="D37" s="1454"/>
      <c r="E37" s="714">
        <v>25</v>
      </c>
      <c r="F37" s="277">
        <f>INDEX(수급동향!$166:$206,MATCH('18'!$E37,수급동향!$D$166:$D$206,0),MATCH('18'!F$12,수급동향!$1:$1,0))</f>
        <v>73.630136986301366</v>
      </c>
      <c r="G37" s="766">
        <f>INDEX(수급동향!$166:$206,MATCH('18'!$E37,수급동향!$D$166:$D$206,0),MATCH('18'!G$12,수급동향!$1:$1,0))</f>
        <v>75</v>
      </c>
      <c r="H37" s="278">
        <f>INDEX(수급동향!$207:$247,MATCH('18'!$E37,수급동향!$D$207:$D$247,0),MATCH('18'!H$12,수급동향!$1:$1,0))</f>
        <v>69.705882352941174</v>
      </c>
      <c r="I37" s="766">
        <f>INDEX(수급동향!$207:$247,MATCH('18'!$E37,수급동향!$D$207:$D$247,0),MATCH('18'!I$12,수급동향!$1:$1,0))</f>
        <v>70.294117647058826</v>
      </c>
      <c r="J37" s="277">
        <f>INDEX(수급동향!$248:$288,MATCH('18'!$E37,수급동향!$D$248:$D$288,0),MATCH('18'!J$12,수급동향!$1:$1,0))</f>
        <v>94.444444444444443</v>
      </c>
      <c r="K37" s="255">
        <f>INDEX(수급동향!$248:$288,MATCH('18'!$E37,수급동향!$D$248:$D$288,0),MATCH('18'!K$12,수급동향!$1:$1,0))</f>
        <v>94.444444444444443</v>
      </c>
      <c r="L37" s="277">
        <f>INDEX(수급동향!$289:$329,MATCH('18'!$E37,수급동향!$D$289:$D$329,0),MATCH('18'!L$12,수급동향!$1:$1,0))</f>
        <v>74.285714285714292</v>
      </c>
      <c r="M37" s="255">
        <f>INDEX(수급동향!$289:$329,MATCH('18'!$E37,수급동향!$D$289:$D$329,0),MATCH('18'!M$12,수급동향!$1:$1,0))</f>
        <v>85.714285714285708</v>
      </c>
      <c r="N37" s="278">
        <f>INDEX(수급동향!$494:$534,MATCH('18'!$E37,수급동향!$D$494:$D$534,0),MATCH('18'!N$12,수급동향!$1:$1,0))</f>
        <v>78.995433789954333</v>
      </c>
      <c r="O37" s="766">
        <f>INDEX(수급동향!$494:$534,MATCH('18'!$E37,수급동향!$D$494:$D$534,0),MATCH('18'!O$12,수급동향!$1:$1,0))</f>
        <v>80.251141552511399</v>
      </c>
      <c r="P37" s="278">
        <f>INDEX(수급동향!$535:$575,MATCH('18'!$E37,수급동향!$D$535:$D$575,0),MATCH('18'!P$12,수급동향!$1:$1,0))</f>
        <v>75.588235294117638</v>
      </c>
      <c r="Q37" s="766">
        <f>INDEX(수급동향!$535:$575,MATCH('18'!$E37,수급동향!$D$535:$D$575,0),MATCH('18'!Q$12,수급동향!$1:$1,0))</f>
        <v>77.058823529411768</v>
      </c>
      <c r="R37" s="277">
        <f>INDEX(수급동향!$576:$616,MATCH('18'!$E37,수급동향!$D$576:$D$616,0),MATCH('18'!R$12,수급동향!$1:$1,0))</f>
        <v>92.063492063492063</v>
      </c>
      <c r="S37" s="766">
        <f>INDEX(수급동향!$576:$616,MATCH('18'!$E37,수급동향!$D$576:$D$616,0),MATCH('18'!S$12,수급동향!$1:$1,0))</f>
        <v>93.650793650793645</v>
      </c>
      <c r="T37" s="277">
        <f>INDEX(수급동향!$617:$657,MATCH('18'!$E37,수급동향!$D$617:$D$657,0),MATCH('18'!T$12,수급동향!$1:$1,0))</f>
        <v>88.571428571428569</v>
      </c>
      <c r="U37" s="766">
        <f>INDEX(수급동향!$617:$657,MATCH('18'!$E37,수급동향!$D$617:$D$657,0),MATCH('18'!U$12,수급동향!$1:$1,0))</f>
        <v>87.142857142857139</v>
      </c>
      <c r="V37" s="1436" t="s">
        <v>1394</v>
      </c>
      <c r="W37" s="1437"/>
      <c r="X37" s="1438"/>
      <c r="Y37" s="639"/>
    </row>
    <row r="38" spans="1:25" s="310" customFormat="1" ht="11.25" customHeight="1">
      <c r="A38" s="630"/>
      <c r="B38" s="1470" t="s">
        <v>187</v>
      </c>
      <c r="C38" s="1456"/>
      <c r="D38" s="1456"/>
      <c r="E38" s="720">
        <v>26</v>
      </c>
      <c r="F38" s="277">
        <f>INDEX(수급동향!$166:$206,MATCH('18'!$E38,수급동향!$D$166:$D$206,0),MATCH('18'!F$12,수급동향!$1:$1,0))</f>
        <v>59.879518072289152</v>
      </c>
      <c r="G38" s="766">
        <f>INDEX(수급동향!$166:$206,MATCH('18'!$E38,수급동향!$D$166:$D$206,0),MATCH('18'!G$12,수급동향!$1:$1,0))</f>
        <v>60.361445783132524</v>
      </c>
      <c r="H38" s="278">
        <f>INDEX(수급동향!$207:$247,MATCH('18'!$E38,수급동향!$D$207:$D$247,0),MATCH('18'!H$12,수급동향!$1:$1,0))</f>
        <v>60.119047619047613</v>
      </c>
      <c r="I38" s="766">
        <f>INDEX(수급동향!$207:$247,MATCH('18'!$E38,수급동향!$D$207:$D$247,0),MATCH('18'!I$12,수급동향!$1:$1,0))</f>
        <v>60.714285714285708</v>
      </c>
      <c r="J38" s="277">
        <f>INDEX(수급동향!$248:$288,MATCH('18'!$E38,수급동향!$D$248:$D$288,0),MATCH('18'!J$12,수급동향!$1:$1,0))</f>
        <v>43.877551020408163</v>
      </c>
      <c r="K38" s="255">
        <f>INDEX(수급동향!$248:$288,MATCH('18'!$E38,수급동향!$D$248:$D$288,0),MATCH('18'!K$12,수급동향!$1:$1,0))</f>
        <v>43.877551020408163</v>
      </c>
      <c r="L38" s="277">
        <f>INDEX(수급동향!$289:$329,MATCH('18'!$E38,수급동향!$D$289:$D$329,0),MATCH('18'!L$12,수급동향!$1:$1,0))</f>
        <v>83.333333333333329</v>
      </c>
      <c r="M38" s="255">
        <f>INDEX(수급동향!$289:$329,MATCH('18'!$E38,수급동향!$D$289:$D$329,0),MATCH('18'!M$12,수급동향!$1:$1,0))</f>
        <v>83.333333333333329</v>
      </c>
      <c r="N38" s="278">
        <f>INDEX(수급동향!$494:$534,MATCH('18'!$E38,수급동향!$D$494:$D$534,0),MATCH('18'!N$12,수급동향!$1:$1,0))</f>
        <v>60</v>
      </c>
      <c r="O38" s="766">
        <f>INDEX(수급동향!$494:$534,MATCH('18'!$E38,수급동향!$D$494:$D$534,0),MATCH('18'!O$12,수급동향!$1:$1,0))</f>
        <v>60.963855421686752</v>
      </c>
      <c r="P38" s="278">
        <f>INDEX(수급동향!$535:$575,MATCH('18'!$E38,수급동향!$D$535:$D$575,0),MATCH('18'!P$12,수급동향!$1:$1,0))</f>
        <v>60.416666666666664</v>
      </c>
      <c r="Q38" s="766">
        <f>INDEX(수급동향!$535:$575,MATCH('18'!$E38,수급동향!$D$535:$D$575,0),MATCH('18'!Q$12,수급동향!$1:$1,0))</f>
        <v>61.607142857142854</v>
      </c>
      <c r="R38" s="277">
        <f>INDEX(수급동향!$576:$616,MATCH('18'!$E38,수급동향!$D$576:$D$616,0),MATCH('18'!R$12,수급동향!$1:$1,0))</f>
        <v>42.857142857142854</v>
      </c>
      <c r="S38" s="766">
        <f>INDEX(수급동향!$576:$616,MATCH('18'!$E38,수급동향!$D$576:$D$616,0),MATCH('18'!S$12,수급동향!$1:$1,0))</f>
        <v>42.857142857142854</v>
      </c>
      <c r="T38" s="277">
        <f>INDEX(수급동향!$617:$657,MATCH('18'!$E38,수급동향!$D$617:$D$657,0),MATCH('18'!T$12,수급동향!$1:$1,0))</f>
        <v>83.333333333333329</v>
      </c>
      <c r="U38" s="766">
        <f>INDEX(수급동향!$617:$657,MATCH('18'!$E38,수급동향!$D$617:$D$657,0),MATCH('18'!U$12,수급동향!$1:$1,0))</f>
        <v>83.333333333333329</v>
      </c>
      <c r="V38" s="1425" t="s">
        <v>306</v>
      </c>
      <c r="W38" s="1439"/>
      <c r="X38" s="1440"/>
      <c r="Y38" s="639"/>
    </row>
    <row r="39" spans="1:25" s="310" customFormat="1" ht="12.6" customHeight="1">
      <c r="A39" s="1476" t="s">
        <v>790</v>
      </c>
      <c r="B39" s="1476"/>
      <c r="C39" s="1476"/>
      <c r="D39" s="1476"/>
      <c r="E39" s="714">
        <v>27</v>
      </c>
      <c r="F39" s="261">
        <f>INDEX(수급동향!$166:$206,MATCH('18'!$E39,수급동향!$D$166:$D$206,0),MATCH('18'!F$12,수급동향!$1:$1,0))</f>
        <v>16.754850088183421</v>
      </c>
      <c r="G39" s="760">
        <f>INDEX(수급동향!$166:$206,MATCH('18'!$E39,수급동향!$D$166:$D$206,0),MATCH('18'!G$12,수급동향!$1:$1,0))</f>
        <v>19.135802469135797</v>
      </c>
      <c r="H39" s="266">
        <f>INDEX(수급동향!$207:$247,MATCH('18'!$E39,수급동향!$D$207:$D$247,0),MATCH('18'!H$12,수급동향!$1:$1,0))</f>
        <v>16.589861751152078</v>
      </c>
      <c r="I39" s="760">
        <f>INDEX(수급동향!$207:$247,MATCH('18'!$E39,수급동향!$D$207:$D$247,0),MATCH('18'!I$12,수급동향!$1:$1,0))</f>
        <v>20.506912442396313</v>
      </c>
      <c r="J39" s="261">
        <f>INDEX(수급동향!$248:$288,MATCH('18'!$E39,수급동향!$D$248:$D$288,0),MATCH('18'!J$12,수급동향!$1:$1,0))</f>
        <v>13.690476190476192</v>
      </c>
      <c r="K39" s="262">
        <f>INDEX(수급동향!$248:$288,MATCH('18'!$E39,수급동향!$D$248:$D$288,0),MATCH('18'!K$12,수급동향!$1:$1,0))</f>
        <v>13.690476190476192</v>
      </c>
      <c r="L39" s="261">
        <f>INDEX(수급동향!$289:$329,MATCH('18'!$E39,수급동향!$D$289:$D$329,0),MATCH('18'!L$12,수급동향!$1:$1,0))</f>
        <v>23.469387755102037</v>
      </c>
      <c r="M39" s="262">
        <f>INDEX(수급동향!$289:$329,MATCH('18'!$E39,수급동향!$D$289:$D$329,0),MATCH('18'!M$12,수급동향!$1:$1,0))</f>
        <v>16.326530612244902</v>
      </c>
      <c r="N39" s="266">
        <f>INDEX(수급동향!$494:$534,MATCH('18'!$E39,수급동향!$D$494:$D$534,0),MATCH('18'!N$12,수급동향!$1:$1,0))</f>
        <v>17.724867724867728</v>
      </c>
      <c r="O39" s="760">
        <f>INDEX(수급동향!$494:$534,MATCH('18'!$E39,수급동향!$D$494:$D$534,0),MATCH('18'!O$12,수급동향!$1:$1,0))</f>
        <v>21.957671957671963</v>
      </c>
      <c r="P39" s="266">
        <f>INDEX(수급동향!$535:$575,MATCH('18'!$E39,수급동향!$D$535:$D$575,0),MATCH('18'!P$12,수급동향!$1:$1,0))</f>
        <v>19.815668202764982</v>
      </c>
      <c r="Q39" s="760">
        <f>INDEX(수급동향!$535:$575,MATCH('18'!$E39,수급동향!$D$535:$D$575,0),MATCH('18'!Q$12,수급동향!$1:$1,0))</f>
        <v>24.654377880184335</v>
      </c>
      <c r="R39" s="261">
        <f>INDEX(수급동향!$576:$616,MATCH('18'!$E39,수급동향!$D$576:$D$616,0),MATCH('18'!R$12,수급동향!$1:$1,0))</f>
        <v>13.095238095238098</v>
      </c>
      <c r="S39" s="760">
        <f>INDEX(수급동향!$576:$616,MATCH('18'!$E39,수급동향!$D$576:$D$616,0),MATCH('18'!S$12,수급동향!$1:$1,0))</f>
        <v>14.285714285714286</v>
      </c>
      <c r="T39" s="261">
        <f>INDEX(수급동향!$617:$657,MATCH('18'!$E39,수급동향!$D$617:$D$657,0),MATCH('18'!T$12,수급동향!$1:$1,0))</f>
        <v>7.1428571428571486</v>
      </c>
      <c r="U39" s="760">
        <f>INDEX(수급동향!$617:$657,MATCH('18'!$E39,수급동향!$D$617:$D$657,0),MATCH('18'!U$12,수급동향!$1:$1,0))</f>
        <v>11.224489795918364</v>
      </c>
      <c r="V39" s="1374" t="s">
        <v>278</v>
      </c>
      <c r="W39" s="1375"/>
      <c r="X39" s="1375"/>
      <c r="Y39" s="1375"/>
    </row>
    <row r="40" spans="1:25" s="310" customFormat="1" ht="12.6" customHeight="1">
      <c r="A40" s="1476" t="s">
        <v>789</v>
      </c>
      <c r="B40" s="1476"/>
      <c r="C40" s="1476"/>
      <c r="D40" s="1476"/>
      <c r="E40" s="720">
        <v>28</v>
      </c>
      <c r="F40" s="261">
        <f>INDEX(수급동향!$166:$206,MATCH('18'!$E40,수급동향!$D$166:$D$206,0),MATCH('18'!F$12,수급동향!$1:$1,0))</f>
        <v>63.974591651542653</v>
      </c>
      <c r="G40" s="760">
        <f>INDEX(수급동향!$166:$206,MATCH('18'!$E40,수급동향!$D$166:$D$206,0),MATCH('18'!G$12,수급동향!$1:$1,0))</f>
        <v>66.696914700544454</v>
      </c>
      <c r="H40" s="266">
        <f>INDEX(수급동향!$207:$247,MATCH('18'!$E40,수급동향!$D$207:$D$247,0),MATCH('18'!H$12,수급동향!$1:$1,0))</f>
        <v>68.260869565217391</v>
      </c>
      <c r="I40" s="760">
        <f>INDEX(수급동향!$207:$247,MATCH('18'!$E40,수급동향!$D$207:$D$247,0),MATCH('18'!I$12,수급동향!$1:$1,0))</f>
        <v>70.869565217391298</v>
      </c>
      <c r="J40" s="261">
        <f>INDEX(수급동향!$248:$288,MATCH('18'!$E40,수급동향!$D$248:$D$288,0),MATCH('18'!J$12,수급동향!$1:$1,0))</f>
        <v>53.571428571428562</v>
      </c>
      <c r="K40" s="262">
        <f>INDEX(수급동향!$248:$288,MATCH('18'!$E40,수급동향!$D$248:$D$288,0),MATCH('18'!K$12,수급동향!$1:$1,0))</f>
        <v>61.904761904761898</v>
      </c>
      <c r="L40" s="261">
        <f>INDEX(수급동향!$289:$329,MATCH('18'!$E40,수급동향!$D$289:$D$329,0),MATCH('18'!L$12,수급동향!$1:$1,0))</f>
        <v>32.65306122448979</v>
      </c>
      <c r="M40" s="262">
        <f>INDEX(수급동향!$289:$329,MATCH('18'!$E40,수급동향!$D$289:$D$329,0),MATCH('18'!M$12,수급동향!$1:$1,0))</f>
        <v>31.632653061224488</v>
      </c>
      <c r="N40" s="266">
        <f>INDEX(수급동향!$494:$534,MATCH('18'!$E40,수급동향!$D$494:$D$534,0),MATCH('18'!N$12,수급동향!$1:$1,0))</f>
        <v>59.255898366606175</v>
      </c>
      <c r="O40" s="760">
        <f>INDEX(수급동향!$494:$534,MATCH('18'!$E40,수급동향!$D$494:$D$534,0),MATCH('18'!O$12,수급동향!$1:$1,0))</f>
        <v>60.526315789473678</v>
      </c>
      <c r="P40" s="266">
        <f>INDEX(수급동향!$535:$575,MATCH('18'!$E40,수급동향!$D$535:$D$575,0),MATCH('18'!P$12,수급동향!$1:$1,0))</f>
        <v>62.608695652173921</v>
      </c>
      <c r="Q40" s="760">
        <f>INDEX(수급동향!$535:$575,MATCH('18'!$E40,수급동향!$D$535:$D$575,0),MATCH('18'!Q$12,수급동향!$1:$1,0))</f>
        <v>63.478260869565219</v>
      </c>
      <c r="R40" s="261">
        <f>INDEX(수급동향!$576:$616,MATCH('18'!$E40,수급동향!$D$576:$D$616,0),MATCH('18'!R$12,수급동향!$1:$1,0))</f>
        <v>53.571428571428562</v>
      </c>
      <c r="S40" s="760">
        <f>INDEX(수급동향!$576:$616,MATCH('18'!$E40,수급동향!$D$576:$D$616,0),MATCH('18'!S$12,수급동향!$1:$1,0))</f>
        <v>61.904761904761898</v>
      </c>
      <c r="T40" s="261">
        <f>INDEX(수급동향!$617:$657,MATCH('18'!$E40,수급동향!$D$617:$D$657,0),MATCH('18'!T$12,수급동향!$1:$1,0))</f>
        <v>32.65306122448979</v>
      </c>
      <c r="U40" s="760">
        <f>INDEX(수급동향!$617:$657,MATCH('18'!$E40,수급동향!$D$617:$D$657,0),MATCH('18'!U$12,수급동향!$1:$1,0))</f>
        <v>31.632653061224488</v>
      </c>
      <c r="V40" s="1374" t="s">
        <v>277</v>
      </c>
      <c r="W40" s="1375"/>
      <c r="X40" s="1375"/>
      <c r="Y40" s="1375"/>
    </row>
    <row r="41" spans="1:25" s="310" customFormat="1" ht="12.6" customHeight="1">
      <c r="A41" s="1476" t="s">
        <v>791</v>
      </c>
      <c r="B41" s="1476"/>
      <c r="C41" s="1476"/>
      <c r="D41" s="1476"/>
      <c r="E41" s="714">
        <v>29</v>
      </c>
      <c r="F41" s="261">
        <f>INDEX(수급동향!$166:$206,MATCH('18'!$E41,수급동향!$D$166:$D$206,0),MATCH('18'!F$12,수급동향!$1:$1,0))</f>
        <v>67.603911980440103</v>
      </c>
      <c r="G41" s="760">
        <f>INDEX(수급동향!$166:$206,MATCH('18'!$E41,수급동향!$D$166:$D$206,0),MATCH('18'!G$12,수급동향!$1:$1,0))</f>
        <v>72.066014669926645</v>
      </c>
      <c r="H41" s="266">
        <f>INDEX(수급동향!$207:$247,MATCH('18'!$E41,수급동향!$D$207:$D$247,0),MATCH('18'!H$12,수급동향!$1:$1,0))</f>
        <v>70.467836257309955</v>
      </c>
      <c r="I41" s="760">
        <f>INDEX(수급동향!$207:$247,MATCH('18'!$E41,수급동향!$D$207:$D$247,0),MATCH('18'!I$12,수급동향!$1:$1,0))</f>
        <v>75.438596491228054</v>
      </c>
      <c r="J41" s="261">
        <f>INDEX(수급동향!$248:$288,MATCH('18'!$E41,수급동향!$D$248:$D$288,0),MATCH('18'!J$12,수급동향!$1:$1,0))</f>
        <v>57.142857142857139</v>
      </c>
      <c r="K41" s="262">
        <f>INDEX(수급동향!$248:$288,MATCH('18'!$E41,수급동향!$D$248:$D$288,0),MATCH('18'!K$12,수급동향!$1:$1,0))</f>
        <v>57.738095238095234</v>
      </c>
      <c r="L41" s="261">
        <f>INDEX(수급동향!$289:$329,MATCH('18'!$E41,수급동향!$D$289:$D$329,0),MATCH('18'!L$12,수급동향!$1:$1,0))</f>
        <v>46</v>
      </c>
      <c r="M41" s="262">
        <f>INDEX(수급동향!$289:$329,MATCH('18'!$E41,수급동향!$D$289:$D$329,0),MATCH('18'!M$12,수급동향!$1:$1,0))</f>
        <v>50</v>
      </c>
      <c r="N41" s="266">
        <f>INDEX(수급동향!$494:$534,MATCH('18'!$E41,수급동향!$D$494:$D$534,0),MATCH('18'!N$12,수급동향!$1:$1,0))</f>
        <v>67.542787286063557</v>
      </c>
      <c r="O41" s="760">
        <f>INDEX(수급동향!$494:$534,MATCH('18'!$E41,수급동향!$D$494:$D$534,0),MATCH('18'!O$12,수급동향!$1:$1,0))</f>
        <v>71.088019559902193</v>
      </c>
      <c r="P41" s="266">
        <f>INDEX(수급동향!$535:$575,MATCH('18'!$E41,수급동향!$D$535:$D$575,0),MATCH('18'!P$12,수급동향!$1:$1,0))</f>
        <v>70.175438596491219</v>
      </c>
      <c r="Q41" s="760">
        <f>INDEX(수급동향!$535:$575,MATCH('18'!$E41,수급동향!$D$535:$D$575,0),MATCH('18'!Q$12,수급동향!$1:$1,0))</f>
        <v>74.26900584795321</v>
      </c>
      <c r="R41" s="261">
        <f>INDEX(수급동향!$576:$616,MATCH('18'!$E41,수급동향!$D$576:$D$616,0),MATCH('18'!R$12,수급동향!$1:$1,0))</f>
        <v>59.523809523809518</v>
      </c>
      <c r="S41" s="760">
        <f>INDEX(수급동향!$576:$616,MATCH('18'!$E41,수급동향!$D$576:$D$616,0),MATCH('18'!S$12,수급동향!$1:$1,0))</f>
        <v>58.928571428571423</v>
      </c>
      <c r="T41" s="261">
        <f>INDEX(수급동향!$617:$657,MATCH('18'!$E41,수급동향!$D$617:$D$657,0),MATCH('18'!T$12,수급동향!$1:$1,0))</f>
        <v>45</v>
      </c>
      <c r="U41" s="760">
        <f>INDEX(수급동향!$617:$657,MATCH('18'!$E41,수급동향!$D$617:$D$657,0),MATCH('18'!U$12,수급동향!$1:$1,0))</f>
        <v>48</v>
      </c>
      <c r="V41" s="1374" t="s">
        <v>280</v>
      </c>
      <c r="W41" s="1375"/>
      <c r="X41" s="1375"/>
      <c r="Y41" s="1375"/>
    </row>
    <row r="42" spans="1:25" s="310" customFormat="1" ht="12.6" customHeight="1">
      <c r="A42" s="1476" t="s">
        <v>792</v>
      </c>
      <c r="B42" s="1476"/>
      <c r="C42" s="1476"/>
      <c r="D42" s="1476"/>
      <c r="E42" s="720">
        <v>30</v>
      </c>
      <c r="F42" s="261">
        <f>INDEX(수급동향!$166:$206,MATCH('18'!$E42,수급동향!$D$166:$D$206,0),MATCH('18'!F$12,수급동향!$1:$1,0))</f>
        <v>49.617590822179736</v>
      </c>
      <c r="G42" s="760">
        <f>INDEX(수급동향!$166:$206,MATCH('18'!$E42,수급동향!$D$166:$D$206,0),MATCH('18'!G$12,수급동향!$1:$1,0))</f>
        <v>69.598470363288712</v>
      </c>
      <c r="H42" s="266">
        <f>INDEX(수급동향!$207:$247,MATCH('18'!$E42,수급동향!$D$207:$D$247,0),MATCH('18'!H$12,수급동향!$1:$1,0))</f>
        <v>51.010101010101003</v>
      </c>
      <c r="I42" s="760">
        <f>INDEX(수급동향!$207:$247,MATCH('18'!$E42,수급동향!$D$207:$D$247,0),MATCH('18'!I$12,수급동향!$1:$1,0))</f>
        <v>73.232323232323225</v>
      </c>
      <c r="J42" s="261">
        <f>INDEX(수급동향!$248:$288,MATCH('18'!$E42,수급동향!$D$248:$D$288,0),MATCH('18'!J$12,수급동향!$1:$1,0))</f>
        <v>44.155844155844164</v>
      </c>
      <c r="K42" s="262">
        <f>INDEX(수급동향!$248:$288,MATCH('18'!$E42,수급동향!$D$248:$D$288,0),MATCH('18'!K$12,수급동향!$1:$1,0))</f>
        <v>48.701298701298711</v>
      </c>
      <c r="L42" s="261">
        <f>INDEX(수급동향!$289:$329,MATCH('18'!$E42,수급동향!$D$289:$D$329,0),MATCH('18'!L$12,수급동향!$1:$1,0))</f>
        <v>47</v>
      </c>
      <c r="M42" s="262">
        <f>INDEX(수급동향!$289:$329,MATCH('18'!$E42,수급동향!$D$289:$D$329,0),MATCH('18'!M$12,수급동향!$1:$1,0))</f>
        <v>73</v>
      </c>
      <c r="N42" s="266">
        <f>INDEX(수급동향!$494:$534,MATCH('18'!$E42,수급동향!$D$494:$D$534,0),MATCH('18'!N$12,수급동향!$1:$1,0))</f>
        <v>49.808795411089854</v>
      </c>
      <c r="O42" s="760">
        <f>INDEX(수급동향!$494:$534,MATCH('18'!$E42,수급동향!$D$494:$D$534,0),MATCH('18'!O$12,수급동향!$1:$1,0))</f>
        <v>65.200764818355637</v>
      </c>
      <c r="P42" s="266">
        <f>INDEX(수급동향!$535:$575,MATCH('18'!$E42,수급동향!$D$535:$D$575,0),MATCH('18'!P$12,수급동향!$1:$1,0))</f>
        <v>47.72727272727272</v>
      </c>
      <c r="Q42" s="760">
        <f>INDEX(수급동향!$535:$575,MATCH('18'!$E42,수급동향!$D$535:$D$575,0),MATCH('18'!Q$12,수급동향!$1:$1,0))</f>
        <v>67.171717171717162</v>
      </c>
      <c r="R42" s="261">
        <f>INDEX(수급동향!$576:$616,MATCH('18'!$E42,수급동향!$D$576:$D$616,0),MATCH('18'!R$12,수급동향!$1:$1,0))</f>
        <v>46.753246753246756</v>
      </c>
      <c r="S42" s="760">
        <f>INDEX(수급동향!$576:$616,MATCH('18'!$E42,수급동향!$D$576:$D$616,0),MATCH('18'!S$12,수급동향!$1:$1,0))</f>
        <v>50.649350649350644</v>
      </c>
      <c r="T42" s="261">
        <f>INDEX(수급동향!$617:$657,MATCH('18'!$E42,수급동향!$D$617:$D$657,0),MATCH('18'!T$12,수급동향!$1:$1,0))</f>
        <v>71</v>
      </c>
      <c r="U42" s="760">
        <f>INDEX(수급동향!$617:$657,MATCH('18'!$E42,수급동향!$D$617:$D$657,0),MATCH('18'!U$12,수급동향!$1:$1,0))</f>
        <v>72</v>
      </c>
      <c r="V42" s="1374" t="s">
        <v>279</v>
      </c>
      <c r="W42" s="1375"/>
      <c r="X42" s="1375"/>
      <c r="Y42" s="1375"/>
    </row>
    <row r="43" spans="1:25" s="310" customFormat="1" ht="12.6" customHeight="1">
      <c r="A43" s="1476" t="s">
        <v>1372</v>
      </c>
      <c r="B43" s="1476"/>
      <c r="C43" s="1476"/>
      <c r="D43" s="1476"/>
      <c r="E43" s="714">
        <v>31</v>
      </c>
      <c r="F43" s="261">
        <f>INDEX(수급동향!$166:$206,MATCH('18'!$E43,수급동향!$D$166:$D$206,0),MATCH('18'!F$12,수급동향!$1:$1,0))</f>
        <v>106.66666666666667</v>
      </c>
      <c r="G43" s="760">
        <f>INDEX(수급동향!$166:$206,MATCH('18'!$E43,수급동향!$D$166:$D$206,0),MATCH('18'!G$12,수급동향!$1:$1,0))</f>
        <v>106.66666666666667</v>
      </c>
      <c r="H43" s="266">
        <f>INDEX(수급동향!$207:$247,MATCH('18'!$E43,수급동향!$D$207:$D$247,0),MATCH('18'!H$12,수급동향!$1:$1,0))</f>
        <v>106.75675675675676</v>
      </c>
      <c r="I43" s="760">
        <f>INDEX(수급동향!$207:$247,MATCH('18'!$E43,수급동향!$D$207:$D$247,0),MATCH('18'!I$12,수급동향!$1:$1,0))</f>
        <v>106.75675675675676</v>
      </c>
      <c r="J43" s="261">
        <f>INDEX(수급동향!$248:$288,MATCH('18'!$E43,수급동향!$D$248:$D$288,0),MATCH('18'!J$12,수급동향!$1:$1,0))</f>
        <v>111.9047619047619</v>
      </c>
      <c r="K43" s="262">
        <f>INDEX(수급동향!$248:$288,MATCH('18'!$E43,수급동향!$D$248:$D$288,0),MATCH('18'!K$12,수급동향!$1:$1,0))</f>
        <v>111.9047619047619</v>
      </c>
      <c r="L43" s="261">
        <f>INDEX(수급동향!$289:$329,MATCH('18'!$E43,수급동향!$D$289:$D$329,0),MATCH('18'!L$12,수급동향!$1:$1,0))</f>
        <v>102</v>
      </c>
      <c r="M43" s="262">
        <f>INDEX(수급동향!$289:$329,MATCH('18'!$E43,수급동향!$D$289:$D$329,0),MATCH('18'!M$12,수급동향!$1:$1,0))</f>
        <v>102</v>
      </c>
      <c r="N43" s="266">
        <f>INDEX(수급동향!$494:$534,MATCH('18'!$E43,수급동향!$D$494:$D$534,0),MATCH('18'!N$12,수급동향!$1:$1,0))</f>
        <v>104.16666666666667</v>
      </c>
      <c r="O43" s="760">
        <f>INDEX(수급동향!$494:$534,MATCH('18'!$E43,수급동향!$D$494:$D$534,0),MATCH('18'!O$12,수급동향!$1:$1,0))</f>
        <v>105.83333333333334</v>
      </c>
      <c r="P43" s="266">
        <f>INDEX(수급동향!$535:$575,MATCH('18'!$E43,수급동향!$D$535:$D$575,0),MATCH('18'!P$12,수급동향!$1:$1,0))</f>
        <v>104.05405405405405</v>
      </c>
      <c r="Q43" s="760">
        <f>INDEX(수급동향!$535:$575,MATCH('18'!$E43,수급동향!$D$535:$D$575,0),MATCH('18'!Q$12,수급동향!$1:$1,0))</f>
        <v>106.75675675675676</v>
      </c>
      <c r="R43" s="261">
        <f>INDEX(수급동향!$576:$616,MATCH('18'!$E43,수급동향!$D$576:$D$616,0),MATCH('18'!R$12,수급동향!$1:$1,0))</f>
        <v>107.14285714285714</v>
      </c>
      <c r="S43" s="760">
        <f>INDEX(수급동향!$576:$616,MATCH('18'!$E43,수급동향!$D$576:$D$616,0),MATCH('18'!S$12,수급동향!$1:$1,0))</f>
        <v>107.14285714285714</v>
      </c>
      <c r="T43" s="261">
        <f>INDEX(수급동향!$617:$657,MATCH('18'!$E43,수급동향!$D$617:$D$657,0),MATCH('18'!T$12,수급동향!$1:$1,0))</f>
        <v>102</v>
      </c>
      <c r="U43" s="760">
        <f>INDEX(수급동향!$617:$657,MATCH('18'!$E43,수급동향!$D$617:$D$657,0),MATCH('18'!U$12,수급동향!$1:$1,0))</f>
        <v>102</v>
      </c>
      <c r="V43" s="1374" t="s">
        <v>1376</v>
      </c>
      <c r="W43" s="1375"/>
      <c r="X43" s="1375"/>
      <c r="Y43" s="1375"/>
    </row>
    <row r="44" spans="1:25" s="310" customFormat="1" ht="12.6" customHeight="1">
      <c r="A44" s="1474" t="s">
        <v>793</v>
      </c>
      <c r="B44" s="1474"/>
      <c r="C44" s="1474"/>
      <c r="D44" s="1474"/>
      <c r="E44" s="720">
        <v>32</v>
      </c>
      <c r="F44" s="261">
        <f>INDEX(수급동향!$166:$206,MATCH('18'!$E44,수급동향!$D$166:$D$206,0),MATCH('18'!F$12,수급동향!$1:$1,0))</f>
        <v>39.504563233376786</v>
      </c>
      <c r="G44" s="760">
        <f>INDEX(수급동향!$166:$206,MATCH('18'!$E44,수급동향!$D$166:$D$206,0),MATCH('18'!G$12,수급동향!$1:$1,0))</f>
        <v>50.130378096479802</v>
      </c>
      <c r="H44" s="266">
        <f>INDEX(수급동향!$207:$247,MATCH('18'!$E44,수급동향!$D$207:$D$247,0),MATCH('18'!H$12,수급동향!$1:$1,0))</f>
        <v>40.405904059040594</v>
      </c>
      <c r="I44" s="760">
        <f>INDEX(수급동향!$207:$247,MATCH('18'!$E44,수급동향!$D$207:$D$247,0),MATCH('18'!I$12,수급동향!$1:$1,0))</f>
        <v>51.107011070110701</v>
      </c>
      <c r="J44" s="261">
        <f>INDEX(수급동향!$248:$288,MATCH('18'!$E44,수급동향!$D$248:$D$288,0),MATCH('18'!J$12,수급동향!$1:$1,0))</f>
        <v>30</v>
      </c>
      <c r="K44" s="262">
        <f>INDEX(수급동향!$248:$288,MATCH('18'!$E44,수급동향!$D$248:$D$288,0),MATCH('18'!K$12,수급동향!$1:$1,0))</f>
        <v>45</v>
      </c>
      <c r="L44" s="261">
        <f>INDEX(수급동향!$289:$329,MATCH('18'!$E44,수급동향!$D$289:$D$329,0),MATCH('18'!L$12,수급동향!$1:$1,0))</f>
        <v>40.645161290322584</v>
      </c>
      <c r="M44" s="262">
        <f>INDEX(수급동향!$289:$329,MATCH('18'!$E44,수급동향!$D$289:$D$329,0),MATCH('18'!M$12,수급동향!$1:$1,0))</f>
        <v>49.032258064516135</v>
      </c>
      <c r="N44" s="266">
        <f>INDEX(수급동향!$494:$534,MATCH('18'!$E44,수급동향!$D$494:$D$534,0),MATCH('18'!N$12,수급동향!$1:$1,0))</f>
        <v>48.500651890482388</v>
      </c>
      <c r="O44" s="760">
        <f>INDEX(수급동향!$494:$534,MATCH('18'!$E44,수급동향!$D$494:$D$534,0),MATCH('18'!O$12,수급동향!$1:$1,0))</f>
        <v>57.692307692307693</v>
      </c>
      <c r="P44" s="266">
        <f>INDEX(수급동향!$535:$575,MATCH('18'!$E44,수급동향!$D$535:$D$575,0),MATCH('18'!P$12,수급동향!$1:$1,0))</f>
        <v>48.70848708487086</v>
      </c>
      <c r="Q44" s="760">
        <f>INDEX(수급동향!$535:$575,MATCH('18'!$E44,수급동향!$D$535:$D$575,0),MATCH('18'!Q$12,수급동향!$1:$1,0))</f>
        <v>59.040590405904062</v>
      </c>
      <c r="R44" s="261">
        <f>INDEX(수급동향!$576:$616,MATCH('18'!$E44,수급동향!$D$576:$D$616,0),MATCH('18'!R$12,수급동향!$1:$1,0))</f>
        <v>47.142857142857139</v>
      </c>
      <c r="S44" s="760">
        <f>INDEX(수급동향!$576:$616,MATCH('18'!$E44,수급동향!$D$576:$D$616,0),MATCH('18'!S$12,수급동향!$1:$1,0))</f>
        <v>56.428571428571423</v>
      </c>
      <c r="T44" s="261">
        <f>INDEX(수급동향!$617:$657,MATCH('18'!$E44,수급동향!$D$617:$D$657,0),MATCH('18'!T$12,수급동향!$1:$1,0))</f>
        <v>48.387096774193552</v>
      </c>
      <c r="U44" s="760">
        <f>INDEX(수급동향!$617:$657,MATCH('18'!$E44,수급동향!$D$617:$D$657,0),MATCH('18'!U$12,수급동향!$1:$1,0))</f>
        <v>53.548387096774199</v>
      </c>
      <c r="V44" s="1422" t="s">
        <v>281</v>
      </c>
      <c r="W44" s="1421"/>
      <c r="X44" s="1421"/>
      <c r="Y44" s="1421"/>
    </row>
    <row r="45" spans="1:25" s="310" customFormat="1" ht="12.6" customHeight="1">
      <c r="A45" s="1474" t="s">
        <v>794</v>
      </c>
      <c r="B45" s="1474"/>
      <c r="C45" s="1474"/>
      <c r="D45" s="1474"/>
      <c r="E45" s="714">
        <v>33</v>
      </c>
      <c r="F45" s="261">
        <f>INDEX(수급동향!$166:$206,MATCH('18'!$E45,수급동향!$D$166:$D$206,0),MATCH('18'!F$12,수급동향!$1:$1,0))</f>
        <v>68.187830687830683</v>
      </c>
      <c r="G45" s="760">
        <f>INDEX(수급동향!$166:$206,MATCH('18'!$E45,수급동향!$D$166:$D$206,0),MATCH('18'!G$12,수급동향!$1:$1,0))</f>
        <v>69.973544973544975</v>
      </c>
      <c r="H45" s="266">
        <f>INDEX(수급동향!$207:$247,MATCH('18'!$E45,수급동향!$D$207:$D$247,0),MATCH('18'!H$12,수급동향!$1:$1,0))</f>
        <v>69.927536231884062</v>
      </c>
      <c r="I45" s="760">
        <f>INDEX(수급동향!$207:$247,MATCH('18'!$E45,수급동향!$D$207:$D$247,0),MATCH('18'!I$12,수급동향!$1:$1,0))</f>
        <v>72.644927536231876</v>
      </c>
      <c r="J45" s="261">
        <f>INDEX(수급동향!$248:$288,MATCH('18'!$E45,수급동향!$D$248:$D$288,0),MATCH('18'!J$12,수급동향!$1:$1,0))</f>
        <v>82.142857142857153</v>
      </c>
      <c r="K45" s="262">
        <f>INDEX(수급동향!$248:$288,MATCH('18'!$E45,수급동향!$D$248:$D$288,0),MATCH('18'!K$12,수급동향!$1:$1,0))</f>
        <v>82.142857142857153</v>
      </c>
      <c r="L45" s="261">
        <f>INDEX(수급동향!$289:$329,MATCH('18'!$E45,수급동향!$D$289:$D$329,0),MATCH('18'!L$12,수급동향!$1:$1,0))</f>
        <v>53.731343283582092</v>
      </c>
      <c r="M45" s="262">
        <f>INDEX(수급동향!$289:$329,MATCH('18'!$E45,수급동향!$D$289:$D$329,0),MATCH('18'!M$12,수급동향!$1:$1,0))</f>
        <v>52.611940298507463</v>
      </c>
      <c r="N45" s="266">
        <f>INDEX(수급동향!$494:$534,MATCH('18'!$E45,수급동향!$D$494:$D$534,0),MATCH('18'!N$12,수급동향!$1:$1,0))</f>
        <v>64.94708994708995</v>
      </c>
      <c r="O45" s="760">
        <f>INDEX(수급동향!$494:$534,MATCH('18'!$E45,수급동향!$D$494:$D$534,0),MATCH('18'!O$12,수급동향!$1:$1,0))</f>
        <v>66.203703703703709</v>
      </c>
      <c r="P45" s="266">
        <f>INDEX(수급동향!$535:$575,MATCH('18'!$E45,수급동향!$D$535:$D$575,0),MATCH('18'!P$12,수급동향!$1:$1,0))</f>
        <v>66.123188405797094</v>
      </c>
      <c r="Q45" s="760">
        <f>INDEX(수급동향!$535:$575,MATCH('18'!$E45,수급동향!$D$535:$D$575,0),MATCH('18'!Q$12,수급동향!$1:$1,0))</f>
        <v>67.934782608695642</v>
      </c>
      <c r="R45" s="261">
        <f>INDEX(수급동향!$576:$616,MATCH('18'!$E45,수급동향!$D$576:$D$616,0),MATCH('18'!R$12,수급동향!$1:$1,0))</f>
        <v>81.428571428571431</v>
      </c>
      <c r="S45" s="760">
        <f>INDEX(수급동향!$576:$616,MATCH('18'!$E45,수급동향!$D$576:$D$616,0),MATCH('18'!S$12,수급동향!$1:$1,0))</f>
        <v>80.714285714285722</v>
      </c>
      <c r="T45" s="261">
        <f>INDEX(수급동향!$617:$657,MATCH('18'!$E45,수급동향!$D$617:$D$657,0),MATCH('18'!T$12,수급동향!$1:$1,0))</f>
        <v>51.492537313432834</v>
      </c>
      <c r="U45" s="760">
        <f>INDEX(수급동향!$617:$657,MATCH('18'!$E45,수급동향!$D$617:$D$657,0),MATCH('18'!U$12,수급동향!$1:$1,0))</f>
        <v>51.492537313432834</v>
      </c>
      <c r="V45" s="1422" t="s">
        <v>282</v>
      </c>
      <c r="W45" s="1421"/>
      <c r="X45" s="1421"/>
      <c r="Y45" s="1421"/>
    </row>
    <row r="46" spans="1:25" s="310" customFormat="1" ht="12.6" customHeight="1">
      <c r="A46" s="1474" t="s">
        <v>795</v>
      </c>
      <c r="B46" s="1474"/>
      <c r="C46" s="1474"/>
      <c r="D46" s="1474"/>
      <c r="E46" s="720">
        <v>34</v>
      </c>
      <c r="F46" s="261">
        <f>INDEX(수급동향!$166:$206,MATCH('18'!$E46,수급동향!$D$166:$D$206,0),MATCH('18'!F$12,수급동향!$1:$1,0))</f>
        <v>36.59574468085107</v>
      </c>
      <c r="G46" s="760">
        <f>INDEX(수급동향!$166:$206,MATCH('18'!$E46,수급동향!$D$166:$D$206,0),MATCH('18'!G$12,수급동향!$1:$1,0))</f>
        <v>41.59574468085107</v>
      </c>
      <c r="H46" s="266">
        <f>INDEX(수급동향!$207:$247,MATCH('18'!$E46,수급동향!$D$207:$D$247,0),MATCH('18'!H$12,수급동향!$1:$1,0))</f>
        <v>37.393767705382437</v>
      </c>
      <c r="I46" s="760">
        <f>INDEX(수급동향!$207:$247,MATCH('18'!$E46,수급동향!$D$207:$D$247,0),MATCH('18'!I$12,수급동향!$1:$1,0))</f>
        <v>43.626062322946183</v>
      </c>
      <c r="J46" s="261">
        <f>INDEX(수급동향!$248:$288,MATCH('18'!$E46,수급동향!$D$248:$D$288,0),MATCH('18'!J$12,수급동향!$1:$1,0))</f>
        <v>32.467532467532465</v>
      </c>
      <c r="K46" s="262">
        <f>INDEX(수급동향!$248:$288,MATCH('18'!$E46,수급동향!$D$248:$D$288,0),MATCH('18'!K$12,수급동향!$1:$1,0))</f>
        <v>35.714285714285715</v>
      </c>
      <c r="L46" s="261">
        <f>INDEX(수급동향!$289:$329,MATCH('18'!$E46,수급동향!$D$289:$D$329,0),MATCH('18'!L$12,수급동향!$1:$1,0))</f>
        <v>35.031847133757957</v>
      </c>
      <c r="M46" s="262">
        <f>INDEX(수급동향!$289:$329,MATCH('18'!$E46,수급동향!$D$289:$D$329,0),MATCH('18'!M$12,수급동향!$1:$1,0))</f>
        <v>35.350318471337573</v>
      </c>
      <c r="N46" s="266">
        <f>INDEX(수급동향!$494:$534,MATCH('18'!$E46,수급동향!$D$494:$D$534,0),MATCH('18'!N$12,수급동향!$1:$1,0))</f>
        <v>33.88297872340425</v>
      </c>
      <c r="O46" s="760">
        <f>INDEX(수급동향!$494:$534,MATCH('18'!$E46,수급동향!$D$494:$D$534,0),MATCH('18'!O$12,수급동향!$1:$1,0))</f>
        <v>38.138297872340424</v>
      </c>
      <c r="P46" s="266">
        <f>INDEX(수급동향!$535:$575,MATCH('18'!$E46,수급동향!$D$535:$D$575,0),MATCH('18'!P$12,수급동향!$1:$1,0))</f>
        <v>33.569405099150146</v>
      </c>
      <c r="Q46" s="760">
        <f>INDEX(수급동향!$535:$575,MATCH('18'!$E46,수급동향!$D$535:$D$575,0),MATCH('18'!Q$12,수급동향!$1:$1,0))</f>
        <v>38.526912181303118</v>
      </c>
      <c r="R46" s="261">
        <f>INDEX(수급동향!$576:$616,MATCH('18'!$E46,수급동향!$D$576:$D$616,0),MATCH('18'!R$12,수급동향!$1:$1,0))</f>
        <v>37.662337662337656</v>
      </c>
      <c r="S46" s="760">
        <f>INDEX(수급동향!$576:$616,MATCH('18'!$E46,수급동향!$D$576:$D$616,0),MATCH('18'!S$12,수급동향!$1:$1,0))</f>
        <v>45.454545454545446</v>
      </c>
      <c r="T46" s="261">
        <f>INDEX(수급동향!$617:$657,MATCH('18'!$E46,수급동향!$D$617:$D$657,0),MATCH('18'!T$12,수급동향!$1:$1,0))</f>
        <v>33.439490445859875</v>
      </c>
      <c r="U46" s="760">
        <f>INDEX(수급동향!$617:$657,MATCH('18'!$E46,수급동향!$D$617:$D$657,0),MATCH('18'!U$12,수급동향!$1:$1,0))</f>
        <v>32.802547770700635</v>
      </c>
      <c r="V46" s="1422" t="s">
        <v>283</v>
      </c>
      <c r="W46" s="1421"/>
      <c r="X46" s="1421"/>
      <c r="Y46" s="1421"/>
    </row>
    <row r="47" spans="1:25" s="310" customFormat="1" ht="12.6" customHeight="1">
      <c r="A47" s="1474" t="s">
        <v>796</v>
      </c>
      <c r="B47" s="1474"/>
      <c r="C47" s="1474"/>
      <c r="D47" s="1474"/>
      <c r="E47" s="714">
        <v>35</v>
      </c>
      <c r="F47" s="261">
        <f>INDEX(수급동향!$166:$206,MATCH('18'!$E47,수급동향!$D$166:$D$206,0),MATCH('18'!F$12,수급동향!$1:$1,0))</f>
        <v>52.731893265565432</v>
      </c>
      <c r="G47" s="760">
        <f>INDEX(수급동향!$166:$206,MATCH('18'!$E47,수급동향!$D$166:$D$206,0),MATCH('18'!G$12,수급동향!$1:$1,0))</f>
        <v>56.289707750952992</v>
      </c>
      <c r="H47" s="266">
        <f>INDEX(수급동향!$207:$247,MATCH('18'!$E47,수급동향!$D$207:$D$247,0),MATCH('18'!H$12,수급동향!$1:$1,0))</f>
        <v>55.376344086021504</v>
      </c>
      <c r="I47" s="760">
        <f>INDEX(수급동향!$207:$247,MATCH('18'!$E47,수급동향!$D$207:$D$247,0),MATCH('18'!I$12,수급동향!$1:$1,0))</f>
        <v>59.139784946236553</v>
      </c>
      <c r="J47" s="261">
        <f>INDEX(수급동향!$248:$288,MATCH('18'!$E47,수급동향!$D$248:$D$288,0),MATCH('18'!J$12,수급동향!$1:$1,0))</f>
        <v>52.678571428571438</v>
      </c>
      <c r="K47" s="262">
        <f>INDEX(수급동향!$248:$288,MATCH('18'!$E47,수급동향!$D$248:$D$288,0),MATCH('18'!K$12,수급동향!$1:$1,0))</f>
        <v>51.785714285714292</v>
      </c>
      <c r="L47" s="261">
        <f>INDEX(수급동향!$289:$329,MATCH('18'!$E47,수급동향!$D$289:$D$329,0),MATCH('18'!L$12,수급동향!$1:$1,0))</f>
        <v>44.21965317919075</v>
      </c>
      <c r="M47" s="262">
        <f>INDEX(수급동향!$289:$329,MATCH('18'!$E47,수급동향!$D$289:$D$329,0),MATCH('18'!M$12,수급동향!$1:$1,0))</f>
        <v>48.554913294797686</v>
      </c>
      <c r="N47" s="266">
        <f>INDEX(수급동향!$494:$534,MATCH('18'!$E47,수급동향!$D$494:$D$534,0),MATCH('18'!N$12,수급동향!$1:$1,0))</f>
        <v>56.22617534942821</v>
      </c>
      <c r="O47" s="760">
        <f>INDEX(수급동향!$494:$534,MATCH('18'!$E47,수급동향!$D$494:$D$534,0),MATCH('18'!O$12,수급동향!$1:$1,0))</f>
        <v>61.181702668360863</v>
      </c>
      <c r="P47" s="266">
        <f>INDEX(수급동향!$535:$575,MATCH('18'!$E47,수급동향!$D$535:$D$575,0),MATCH('18'!P$12,수급동향!$1:$1,0))</f>
        <v>59.498207885304666</v>
      </c>
      <c r="Q47" s="760">
        <f>INDEX(수급동향!$535:$575,MATCH('18'!$E47,수급동향!$D$535:$D$575,0),MATCH('18'!Q$12,수급동향!$1:$1,0))</f>
        <v>64.695340501792117</v>
      </c>
      <c r="R47" s="261">
        <f>INDEX(수급동향!$576:$616,MATCH('18'!$E47,수급동향!$D$576:$D$616,0),MATCH('18'!R$12,수급동향!$1:$1,0))</f>
        <v>53.571428571428577</v>
      </c>
      <c r="S47" s="760">
        <f>INDEX(수급동향!$576:$616,MATCH('18'!$E47,수급동향!$D$576:$D$616,0),MATCH('18'!S$12,수급동향!$1:$1,0))</f>
        <v>53.571428571428577</v>
      </c>
      <c r="T47" s="261">
        <f>INDEX(수급동향!$617:$657,MATCH('18'!$E47,수급동향!$D$617:$D$657,0),MATCH('18'!T$12,수급동향!$1:$1,0))</f>
        <v>46.531791907514446</v>
      </c>
      <c r="U47" s="760">
        <f>INDEX(수급동향!$617:$657,MATCH('18'!$E47,수급동향!$D$617:$D$657,0),MATCH('18'!U$12,수급동향!$1:$1,0))</f>
        <v>52.312138728323703</v>
      </c>
      <c r="V47" s="1422" t="s">
        <v>287</v>
      </c>
      <c r="W47" s="1421"/>
      <c r="X47" s="1421"/>
      <c r="Y47" s="1421"/>
    </row>
    <row r="48" spans="1:25" s="310" customFormat="1" ht="12.6" customHeight="1">
      <c r="A48" s="1474" t="s">
        <v>797</v>
      </c>
      <c r="B48" s="1474"/>
      <c r="C48" s="1474"/>
      <c r="D48" s="1474"/>
      <c r="E48" s="720">
        <v>36</v>
      </c>
      <c r="F48" s="261">
        <f>INDEX(수급동향!$166:$206,MATCH('18'!$E48,수급동향!$D$166:$D$206,0),MATCH('18'!F$12,수급동향!$1:$1,0))</f>
        <v>76.156812339331623</v>
      </c>
      <c r="G48" s="760">
        <f>INDEX(수급동향!$166:$206,MATCH('18'!$E48,수급동향!$D$166:$D$206,0),MATCH('18'!G$12,수급동향!$1:$1,0))</f>
        <v>77.763496143958861</v>
      </c>
      <c r="H48" s="266">
        <f>INDEX(수급동향!$207:$247,MATCH('18'!$E48,수급동향!$D$207:$D$247,0),MATCH('18'!H$12,수급동향!$1:$1,0))</f>
        <v>80.038022813688215</v>
      </c>
      <c r="I48" s="760">
        <f>INDEX(수급동향!$207:$247,MATCH('18'!$E48,수급동향!$D$207:$D$247,0),MATCH('18'!I$12,수급동향!$1:$1,0))</f>
        <v>82.50950570342205</v>
      </c>
      <c r="J48" s="261">
        <f>INDEX(수급동향!$248:$288,MATCH('18'!$E48,수급동향!$D$248:$D$288,0),MATCH('18'!J$12,수급동향!$1:$1,0))</f>
        <v>79.591836734693885</v>
      </c>
      <c r="K48" s="262">
        <f>INDEX(수급동향!$248:$288,MATCH('18'!$E48,수급동향!$D$248:$D$288,0),MATCH('18'!K$12,수급동향!$1:$1,0))</f>
        <v>79.591836734693885</v>
      </c>
      <c r="L48" s="261">
        <f>INDEX(수급동향!$289:$329,MATCH('18'!$E48,수급동향!$D$289:$D$329,0),MATCH('18'!L$12,수급동향!$1:$1,0))</f>
        <v>65.270935960591132</v>
      </c>
      <c r="M48" s="262">
        <f>INDEX(수급동향!$289:$329,MATCH('18'!$E48,수급동향!$D$289:$D$329,0),MATCH('18'!M$12,수급동향!$1:$1,0))</f>
        <v>65.024630541871915</v>
      </c>
      <c r="N48" s="266">
        <f>INDEX(수급동향!$494:$534,MATCH('18'!$E48,수급동향!$D$494:$D$534,0),MATCH('18'!N$12,수급동향!$1:$1,0))</f>
        <v>77.056555269922882</v>
      </c>
      <c r="O48" s="760">
        <f>INDEX(수급동향!$494:$534,MATCH('18'!$E48,수급동향!$D$494:$D$534,0),MATCH('18'!O$12,수급동향!$1:$1,0))</f>
        <v>79.434447300771211</v>
      </c>
      <c r="P48" s="266">
        <f>INDEX(수급동향!$535:$575,MATCH('18'!$E48,수급동향!$D$535:$D$575,0),MATCH('18'!P$12,수급동향!$1:$1,0))</f>
        <v>82.319391634980988</v>
      </c>
      <c r="Q48" s="760">
        <f>INDEX(수급동향!$535:$575,MATCH('18'!$E48,수급동향!$D$535:$D$575,0),MATCH('18'!Q$12,수급동향!$1:$1,0))</f>
        <v>85.741444866920148</v>
      </c>
      <c r="R48" s="261">
        <f>INDEX(수급동향!$576:$616,MATCH('18'!$E48,수급동향!$D$576:$D$616,0),MATCH('18'!R$12,수급동향!$1:$1,0))</f>
        <v>79.591836734693885</v>
      </c>
      <c r="S48" s="760">
        <f>INDEX(수급동향!$576:$616,MATCH('18'!$E48,수급동향!$D$576:$D$616,0),MATCH('18'!S$12,수급동향!$1:$1,0))</f>
        <v>79.591836734693885</v>
      </c>
      <c r="T48" s="261">
        <f>INDEX(수급동향!$617:$657,MATCH('18'!$E48,수급동향!$D$617:$D$657,0),MATCH('18'!T$12,수급동향!$1:$1,0))</f>
        <v>62.807881773399018</v>
      </c>
      <c r="U48" s="760">
        <f>INDEX(수급동향!$617:$657,MATCH('18'!$E48,수급동향!$D$617:$D$657,0),MATCH('18'!U$12,수급동향!$1:$1,0))</f>
        <v>63.054187192118235</v>
      </c>
      <c r="V48" s="1420" t="s">
        <v>288</v>
      </c>
      <c r="W48" s="1421"/>
      <c r="X48" s="1421"/>
      <c r="Y48" s="1421"/>
    </row>
    <row r="49" spans="1:25" s="310" customFormat="1" ht="12.6" customHeight="1">
      <c r="A49" s="1475" t="s">
        <v>798</v>
      </c>
      <c r="B49" s="1475"/>
      <c r="C49" s="1475"/>
      <c r="D49" s="1475"/>
      <c r="E49" s="714">
        <v>37</v>
      </c>
      <c r="F49" s="261">
        <f>INDEX(수급동향!$166:$206,MATCH('18'!$E49,수급동향!$D$166:$D$206,0),MATCH('18'!F$12,수급동향!$1:$1,0))</f>
        <v>78.885630498533729</v>
      </c>
      <c r="G49" s="760">
        <f>INDEX(수급동향!$166:$206,MATCH('18'!$E49,수급동향!$D$166:$D$206,0),MATCH('18'!G$12,수급동향!$1:$1,0))</f>
        <v>86.754643206256119</v>
      </c>
      <c r="H49" s="266">
        <f>INDEX(수급동향!$207:$247,MATCH('18'!$E49,수급동향!$D$207:$D$247,0),MATCH('18'!H$12,수급동향!$1:$1,0))</f>
        <v>83.15789473684211</v>
      </c>
      <c r="I49" s="760">
        <f>INDEX(수급동향!$207:$247,MATCH('18'!$E49,수급동향!$D$207:$D$247,0),MATCH('18'!I$12,수급동향!$1:$1,0))</f>
        <v>89.999999999999986</v>
      </c>
      <c r="J49" s="261">
        <f>INDEX(수급동향!$248:$288,MATCH('18'!$E49,수급동향!$D$248:$D$288,0),MATCH('18'!J$12,수급동향!$1:$1,0))</f>
        <v>85.714285714285722</v>
      </c>
      <c r="K49" s="262">
        <f>INDEX(수급동향!$248:$288,MATCH('18'!$E49,수급동향!$D$248:$D$288,0),MATCH('18'!K$12,수급동향!$1:$1,0))</f>
        <v>97.023809523809533</v>
      </c>
      <c r="L49" s="261">
        <f>INDEX(수급동향!$289:$329,MATCH('18'!$E49,수급동향!$D$289:$D$329,0),MATCH('18'!L$12,수급동향!$1:$1,0))</f>
        <v>57.541899441340782</v>
      </c>
      <c r="M49" s="262">
        <f>INDEX(수급동향!$289:$329,MATCH('18'!$E49,수급동향!$D$289:$D$329,0),MATCH('18'!M$12,수급동향!$1:$1,0))</f>
        <v>68.156424581005581</v>
      </c>
      <c r="N49" s="266">
        <f>INDEX(수급동향!$494:$534,MATCH('18'!$E49,수급동향!$D$494:$D$534,0),MATCH('18'!N$12,수급동향!$1:$1,0))</f>
        <v>75.855327468230698</v>
      </c>
      <c r="O49" s="760">
        <f>INDEX(수급동향!$494:$534,MATCH('18'!$E49,수급동향!$D$494:$D$534,0),MATCH('18'!O$12,수급동향!$1:$1,0))</f>
        <v>80.449657869012711</v>
      </c>
      <c r="P49" s="266">
        <f>INDEX(수급동향!$535:$575,MATCH('18'!$E49,수급동향!$D$535:$D$575,0),MATCH('18'!P$12,수급동향!$1:$1,0))</f>
        <v>79.342105263157904</v>
      </c>
      <c r="Q49" s="760">
        <f>INDEX(수급동향!$535:$575,MATCH('18'!$E49,수급동향!$D$535:$D$575,0),MATCH('18'!Q$12,수급동향!$1:$1,0))</f>
        <v>84.210526315789465</v>
      </c>
      <c r="R49" s="261">
        <f>INDEX(수급동향!$576:$616,MATCH('18'!$E49,수급동향!$D$576:$D$616,0),MATCH('18'!R$12,수급동향!$1:$1,0))</f>
        <v>82.738095238095241</v>
      </c>
      <c r="S49" s="760">
        <f>INDEX(수급동향!$576:$616,MATCH('18'!$E49,수급동향!$D$576:$D$616,0),MATCH('18'!S$12,수급동향!$1:$1,0))</f>
        <v>86.30952380952381</v>
      </c>
      <c r="T49" s="261">
        <f>INDEX(수급동향!$617:$657,MATCH('18'!$E49,수급동향!$D$617:$D$657,0),MATCH('18'!T$12,수급동향!$1:$1,0))</f>
        <v>57.821229050279335</v>
      </c>
      <c r="U49" s="760">
        <f>INDEX(수급동향!$617:$657,MATCH('18'!$E49,수급동향!$D$617:$D$657,0),MATCH('18'!U$12,수급동향!$1:$1,0))</f>
        <v>61.731843575418992</v>
      </c>
      <c r="V49" s="1422" t="s">
        <v>289</v>
      </c>
      <c r="W49" s="1421"/>
      <c r="X49" s="1421"/>
      <c r="Y49" s="1421"/>
    </row>
    <row r="50" spans="1:25" s="310" customFormat="1" ht="12.6" customHeight="1">
      <c r="A50" s="1476" t="s">
        <v>799</v>
      </c>
      <c r="B50" s="1476"/>
      <c r="C50" s="1476"/>
      <c r="D50" s="1476"/>
      <c r="E50" s="720">
        <v>38</v>
      </c>
      <c r="F50" s="261">
        <f>INDEX(수급동향!$166:$206,MATCH('18'!$E50,수급동향!$D$166:$D$206,0),MATCH('18'!F$12,수급동향!$1:$1,0))</f>
        <v>52.420016406890895</v>
      </c>
      <c r="G50" s="760">
        <f>INDEX(수급동향!$166:$206,MATCH('18'!$E50,수급동향!$D$166:$D$206,0),MATCH('18'!G$12,수급동향!$1:$1,0))</f>
        <v>57.506152584085314</v>
      </c>
      <c r="H50" s="266">
        <f>INDEX(수급동향!$207:$247,MATCH('18'!$E50,수급동향!$D$207:$D$247,0),MATCH('18'!H$12,수급동향!$1:$1,0))</f>
        <v>52.721774193548384</v>
      </c>
      <c r="I50" s="760">
        <f>INDEX(수급동향!$207:$247,MATCH('18'!$E50,수급동향!$D$207:$D$247,0),MATCH('18'!I$12,수급동향!$1:$1,0))</f>
        <v>58.16532258064516</v>
      </c>
      <c r="J50" s="261">
        <f>INDEX(수급동향!$248:$288,MATCH('18'!$E50,수급동향!$D$248:$D$288,0),MATCH('18'!J$12,수급동향!$1:$1,0))</f>
        <v>54.591836734693871</v>
      </c>
      <c r="K50" s="262">
        <f>INDEX(수급동향!$248:$288,MATCH('18'!$E50,수급동향!$D$248:$D$288,0),MATCH('18'!K$12,수급동향!$1:$1,0))</f>
        <v>55.612244897959187</v>
      </c>
      <c r="L50" s="261">
        <f>INDEX(수급동향!$289:$329,MATCH('18'!$E50,수급동향!$D$289:$D$329,0),MATCH('18'!L$12,수급동향!$1:$1,0))</f>
        <v>48.44961240310078</v>
      </c>
      <c r="M50" s="262">
        <f>INDEX(수급동향!$289:$329,MATCH('18'!$E50,수급동향!$D$289:$D$329,0),MATCH('18'!M$12,수급동향!$1:$1,0))</f>
        <v>53.875968992248062</v>
      </c>
      <c r="N50" s="266">
        <f>INDEX(수급동향!$494:$534,MATCH('18'!$E50,수급동향!$D$494:$D$534,0),MATCH('18'!N$12,수급동향!$1:$1,0))</f>
        <v>62.059064807219023</v>
      </c>
      <c r="O50" s="760">
        <f>INDEX(수급동향!$494:$534,MATCH('18'!$E50,수급동향!$D$494:$D$534,0),MATCH('18'!O$12,수급동향!$1:$1,0))</f>
        <v>65.914684167350288</v>
      </c>
      <c r="P50" s="266">
        <f>INDEX(수급동향!$535:$575,MATCH('18'!$E50,수급동향!$D$535:$D$575,0),MATCH('18'!P$12,수급동향!$1:$1,0))</f>
        <v>62.701612903225808</v>
      </c>
      <c r="Q50" s="760">
        <f>INDEX(수급동향!$535:$575,MATCH('18'!$E50,수급동향!$D$535:$D$575,0),MATCH('18'!Q$12,수급동향!$1:$1,0))</f>
        <v>66.834677419354833</v>
      </c>
      <c r="R50" s="261">
        <f>INDEX(수급동향!$576:$616,MATCH('18'!$E50,수급동향!$D$576:$D$616,0),MATCH('18'!R$12,수급동향!$1:$1,0))</f>
        <v>60.714285714285708</v>
      </c>
      <c r="S50" s="760">
        <f>INDEX(수급동향!$576:$616,MATCH('18'!$E50,수급동향!$D$576:$D$616,0),MATCH('18'!S$12,수급동향!$1:$1,0))</f>
        <v>66.836734693877546</v>
      </c>
      <c r="T50" s="261">
        <f>INDEX(수급동향!$617:$657,MATCH('18'!$E50,수급동향!$D$617:$D$657,0),MATCH('18'!T$12,수급동향!$1:$1,0))</f>
        <v>58.139534883720941</v>
      </c>
      <c r="U50" s="760">
        <f>INDEX(수급동향!$617:$657,MATCH('18'!$E50,수급동향!$D$617:$D$657,0),MATCH('18'!U$12,수급동향!$1:$1,0))</f>
        <v>58.139534883720941</v>
      </c>
      <c r="V50" s="1374" t="s">
        <v>290</v>
      </c>
      <c r="W50" s="1375"/>
      <c r="X50" s="1375"/>
      <c r="Y50" s="1375"/>
    </row>
    <row r="51" spans="1:25" s="310" customFormat="1" ht="12.6" customHeight="1">
      <c r="A51" s="1373" t="s">
        <v>188</v>
      </c>
      <c r="B51" s="1373"/>
      <c r="C51" s="1373"/>
      <c r="D51" s="1373"/>
      <c r="E51" s="714">
        <v>39</v>
      </c>
      <c r="F51" s="268">
        <f>INDEX(수급동향!$166:$206,MATCH('18'!$E51,수급동향!$D$166:$D$206,0),MATCH('18'!F$12,수급동향!$1:$1,0))</f>
        <v>22.549019607843139</v>
      </c>
      <c r="G51" s="762">
        <f>INDEX(수급동향!$166:$206,MATCH('18'!$E51,수급동향!$D$166:$D$206,0),MATCH('18'!G$12,수급동향!$1:$1,0))</f>
        <v>21.732026143790851</v>
      </c>
      <c r="H51" s="273">
        <f>INDEX(수급동향!$207:$247,MATCH('18'!$E51,수급동향!$D$207:$D$247,0),MATCH('18'!H$12,수급동향!$1:$1,0))</f>
        <v>26.153846153846153</v>
      </c>
      <c r="I51" s="762">
        <f>INDEX(수급동향!$207:$247,MATCH('18'!$E51,수급동향!$D$207:$D$247,0),MATCH('18'!I$12,수급동향!$1:$1,0))</f>
        <v>25.384615384615387</v>
      </c>
      <c r="J51" s="268">
        <f>INDEX(수급동향!$248:$288,MATCH('18'!$E51,수급동향!$D$248:$D$288,0),MATCH('18'!J$12,수급동향!$1:$1,0))</f>
        <v>15.934065934065929</v>
      </c>
      <c r="K51" s="285">
        <f>INDEX(수급동향!$248:$288,MATCH('18'!$E51,수급동향!$D$248:$D$288,0),MATCH('18'!K$12,수급동향!$1:$1,0))</f>
        <v>14.835164835164838</v>
      </c>
      <c r="L51" s="268">
        <f>INDEX(수급동향!$289:$329,MATCH('18'!$E51,수급동향!$D$289:$D$329,0),MATCH('18'!L$12,수급동향!$1:$1,0))</f>
        <v>24.117647058823525</v>
      </c>
      <c r="M51" s="285">
        <f>INDEX(수급동향!$289:$329,MATCH('18'!$E51,수급동향!$D$289:$D$329,0),MATCH('18'!M$12,수급동향!$1:$1,0))</f>
        <v>23.529411764705884</v>
      </c>
      <c r="N51" s="273">
        <f>INDEX(수급동향!$494:$534,MATCH('18'!$E51,수급동향!$D$494:$D$534,0),MATCH('18'!N$12,수급동향!$1:$1,0))</f>
        <v>26.143790849673202</v>
      </c>
      <c r="O51" s="762">
        <f>INDEX(수급동향!$494:$534,MATCH('18'!$E51,수급동향!$D$494:$D$534,0),MATCH('18'!O$12,수급동향!$1:$1,0))</f>
        <v>25.163398692810457</v>
      </c>
      <c r="P51" s="273">
        <f>INDEX(수급동향!$535:$575,MATCH('18'!$E51,수급동향!$D$535:$D$575,0),MATCH('18'!P$12,수급동향!$1:$1,0))</f>
        <v>36.92307692307692</v>
      </c>
      <c r="Q51" s="762">
        <f>INDEX(수급동향!$535:$575,MATCH('18'!$E51,수급동향!$D$535:$D$575,0),MATCH('18'!Q$12,수급동향!$1:$1,0))</f>
        <v>36.15384615384616</v>
      </c>
      <c r="R51" s="268">
        <f>INDEX(수급동향!$576:$616,MATCH('18'!$E51,수급동향!$D$576:$D$616,0),MATCH('18'!R$12,수급동향!$1:$1,0))</f>
        <v>15.384615384615383</v>
      </c>
      <c r="S51" s="762">
        <f>INDEX(수급동향!$576:$616,MATCH('18'!$E51,수급동향!$D$576:$D$616,0),MATCH('18'!S$12,수급동향!$1:$1,0))</f>
        <v>13.736263736263743</v>
      </c>
      <c r="T51" s="268">
        <f>INDEX(수급동향!$617:$657,MATCH('18'!$E51,수급동향!$D$617:$D$657,0),MATCH('18'!T$12,수급동향!$1:$1,0))</f>
        <v>21.176470588235293</v>
      </c>
      <c r="U51" s="762">
        <f>INDEX(수급동향!$617:$657,MATCH('18'!$E51,수급동향!$D$617:$D$657,0),MATCH('18'!U$12,수급동향!$1:$1,0))</f>
        <v>20.588235294117652</v>
      </c>
      <c r="V51" s="1418" t="s">
        <v>291</v>
      </c>
      <c r="W51" s="1400"/>
      <c r="X51" s="1400"/>
      <c r="Y51" s="1400"/>
    </row>
    <row r="52" spans="1:25" s="310" customFormat="1" ht="12.6" customHeight="1">
      <c r="A52" s="1476" t="s">
        <v>1542</v>
      </c>
      <c r="B52" s="1476"/>
      <c r="C52" s="1476"/>
      <c r="D52" s="1476"/>
      <c r="E52" s="720">
        <v>40</v>
      </c>
      <c r="F52" s="268">
        <f>INDEX(수급동향!$166:$206,MATCH('18'!$E52,수급동향!$D$166:$D$206,0),MATCH('18'!F$12,수급동향!$1:$1,0))</f>
        <v>46.384568773985045</v>
      </c>
      <c r="G52" s="762">
        <f>INDEX(수급동향!$166:$206,MATCH('18'!$E52,수급동향!$D$166:$D$206,0),MATCH('18'!G$12,수급동향!$1:$1,0))</f>
        <v>51.999596041203809</v>
      </c>
      <c r="H52" s="273">
        <f>INDEX(수급동향!$207:$247,MATCH('18'!$E52,수급동향!$D$207:$D$247,0),MATCH('18'!H$12,수급동향!$1:$1,0))</f>
        <v>48.049281314168383</v>
      </c>
      <c r="I52" s="762">
        <f>INDEX(수급동향!$207:$247,MATCH('18'!$E52,수급동향!$D$207:$D$247,0),MATCH('18'!I$12,수급동향!$1:$1,0))</f>
        <v>54.158110882956883</v>
      </c>
      <c r="J52" s="268">
        <f>INDEX(수급동향!$248:$288,MATCH('18'!$E52,수급동향!$D$248:$D$288,0),MATCH('18'!J$12,수급동향!$1:$1,0))</f>
        <v>39.589665653495445</v>
      </c>
      <c r="K52" s="285">
        <f>INDEX(수급동향!$248:$288,MATCH('18'!$E52,수급동향!$D$248:$D$288,0),MATCH('18'!K$12,수급동향!$1:$1,0))</f>
        <v>41.717325227963528</v>
      </c>
      <c r="L52" s="268">
        <f>INDEX(수급동향!$289:$329,MATCH('18'!$E52,수급동향!$D$289:$D$329,0),MATCH('18'!L$12,수급동향!$1:$1,0))</f>
        <v>41.309823677581868</v>
      </c>
      <c r="M52" s="285">
        <f>INDEX(수급동향!$289:$329,MATCH('18'!$E52,수급동향!$D$289:$D$329,0),MATCH('18'!M$12,수급동향!$1:$1,0))</f>
        <v>47.858942065491185</v>
      </c>
      <c r="N52" s="273">
        <f>INDEX(수급동향!$494:$534,MATCH('18'!$E52,수급동향!$D$494:$D$534,0),MATCH('18'!N$12,수급동향!$1:$1,0))</f>
        <v>50.323167036962225</v>
      </c>
      <c r="O52" s="762">
        <f>INDEX(수급동향!$494:$534,MATCH('18'!$E52,수급동향!$D$494:$D$534,0),MATCH('18'!O$12,수급동향!$1:$1,0))</f>
        <v>54.998990103009497</v>
      </c>
      <c r="P52" s="273">
        <f>INDEX(수급동향!$535:$575,MATCH('18'!$E52,수급동향!$D$535:$D$575,0),MATCH('18'!P$12,수급동향!$1:$1,0))</f>
        <v>51.360369609856264</v>
      </c>
      <c r="Q52" s="762">
        <f>INDEX(수급동향!$535:$575,MATCH('18'!$E52,수급동향!$D$535:$D$575,0),MATCH('18'!Q$12,수급동향!$1:$1,0))</f>
        <v>56.468172484599592</v>
      </c>
      <c r="R52" s="268">
        <f>INDEX(수급동향!$576:$616,MATCH('18'!$E52,수급동향!$D$576:$D$616,0),MATCH('18'!R$12,수급동향!$1:$1,0))</f>
        <v>45.440729483282674</v>
      </c>
      <c r="S52" s="762">
        <f>INDEX(수급동향!$576:$616,MATCH('18'!$E52,수급동향!$D$576:$D$616,0),MATCH('18'!S$12,수급동향!$1:$1,0))</f>
        <v>48.860182370820674</v>
      </c>
      <c r="T52" s="268">
        <f>INDEX(수급동향!$617:$657,MATCH('18'!$E52,수급동향!$D$617:$D$657,0),MATCH('18'!T$12,수급동향!$1:$1,0))</f>
        <v>48.236775818639799</v>
      </c>
      <c r="U52" s="762">
        <f>INDEX(수급동향!$617:$657,MATCH('18'!$E52,수급동향!$D$617:$D$657,0),MATCH('18'!U$12,수급동향!$1:$1,0))</f>
        <v>50.755667506297229</v>
      </c>
      <c r="V52" s="1374" t="s">
        <v>1543</v>
      </c>
      <c r="W52" s="1375"/>
      <c r="X52" s="1375"/>
      <c r="Y52" s="1375"/>
    </row>
    <row r="53" spans="1:25" s="310" customFormat="1" ht="12.6" customHeight="1" thickBot="1">
      <c r="A53" s="1477" t="s">
        <v>1544</v>
      </c>
      <c r="B53" s="1477"/>
      <c r="C53" s="1477"/>
      <c r="D53" s="1477"/>
      <c r="E53" s="714">
        <v>41</v>
      </c>
      <c r="F53" s="290">
        <f>INDEX(수급동향!$166:$206,MATCH('18'!$E53,수급동향!$D$166:$D$206,0),MATCH('18'!F$12,수급동향!$1:$1,0))</f>
        <v>55.399909624943518</v>
      </c>
      <c r="G53" s="776">
        <f>INDEX(수급동향!$166:$206,MATCH('18'!$E53,수급동향!$D$166:$D$206,0),MATCH('18'!G$12,수급동향!$1:$1,0))</f>
        <v>58.666967916854944</v>
      </c>
      <c r="H53" s="295">
        <f>INDEX(수급동향!$207:$247,MATCH('18'!$E53,수급동향!$D$207:$D$247,0),MATCH('18'!H$12,수급동향!$1:$1,0))</f>
        <v>57.148102815177481</v>
      </c>
      <c r="I53" s="776">
        <f>INDEX(수급동향!$207:$247,MATCH('18'!$E53,수급동향!$D$207:$D$247,0),MATCH('18'!I$12,수급동향!$1:$1,0))</f>
        <v>60.673194614443084</v>
      </c>
      <c r="J53" s="290">
        <f>INDEX(수급동향!$248:$288,MATCH('18'!$E53,수급동향!$D$248:$D$288,0),MATCH('18'!J$12,수급동향!$1:$1,0))</f>
        <v>53.700962250185036</v>
      </c>
      <c r="K53" s="291">
        <f>INDEX(수급동향!$248:$288,MATCH('18'!$E53,수급동향!$D$248:$D$288,0),MATCH('18'!K$12,수급동향!$1:$1,0))</f>
        <v>55.958549222797934</v>
      </c>
      <c r="L53" s="290">
        <f>INDEX(수급동향!$289:$329,MATCH('18'!$E53,수급동향!$D$289:$D$329,0),MATCH('18'!L$12,수급동향!$1:$1,0))</f>
        <v>47.636010362694293</v>
      </c>
      <c r="M53" s="291">
        <f>INDEX(수급동향!$289:$329,MATCH('18'!$E53,수급동향!$D$289:$D$329,0),MATCH('18'!M$12,수급동향!$1:$1,0))</f>
        <v>50.420984455958546</v>
      </c>
      <c r="N53" s="295">
        <f>INDEX(수급동향!$494:$534,MATCH('18'!$E53,수급동향!$D$494:$D$534,0),MATCH('18'!N$12,수급동향!$1:$1,0))</f>
        <v>62.910076818798011</v>
      </c>
      <c r="O53" s="776">
        <f>INDEX(수급동향!$494:$534,MATCH('18'!$E53,수급동향!$D$494:$D$534,0),MATCH('18'!O$12,수급동향!$1:$1,0))</f>
        <v>64.979665612291001</v>
      </c>
      <c r="P53" s="295">
        <f>INDEX(수급동향!$535:$575,MATCH('18'!$E53,수급동향!$D$535:$D$575,0),MATCH('18'!P$12,수급동향!$1:$1,0))</f>
        <v>65.018359853121183</v>
      </c>
      <c r="Q53" s="776">
        <f>INDEX(수급동향!$535:$575,MATCH('18'!$E53,수급동향!$D$535:$D$575,0),MATCH('18'!Q$12,수급동향!$1:$1,0))</f>
        <v>67.380660954712368</v>
      </c>
      <c r="R53" s="290">
        <f>INDEX(수급동향!$576:$616,MATCH('18'!$E53,수급동향!$D$576:$D$616,0),MATCH('18'!R$12,수급동향!$1:$1,0))</f>
        <v>63.064396743153218</v>
      </c>
      <c r="S53" s="776">
        <f>INDEX(수급동향!$576:$616,MATCH('18'!$E53,수급동향!$D$576:$D$616,0),MATCH('18'!S$12,수급동향!$1:$1,0))</f>
        <v>63.989637305699489</v>
      </c>
      <c r="T53" s="290">
        <f>INDEX(수급동향!$617:$657,MATCH('18'!$E53,수급동향!$D$617:$D$657,0),MATCH('18'!T$12,수급동향!$1:$1,0))</f>
        <v>51.619170984455955</v>
      </c>
      <c r="U53" s="776">
        <f>INDEX(수급동향!$617:$657,MATCH('18'!$E53,수급동향!$D$617:$D$657,0),MATCH('18'!U$12,수급동향!$1:$1,0))</f>
        <v>53.141191709844556</v>
      </c>
      <c r="V53" s="1485" t="s">
        <v>1564</v>
      </c>
      <c r="W53" s="1486"/>
      <c r="X53" s="1486"/>
      <c r="Y53" s="1486"/>
    </row>
    <row r="54" spans="1:25" s="310" customFormat="1" ht="22.5" customHeight="1">
      <c r="A54" s="1559" t="s">
        <v>1866</v>
      </c>
      <c r="B54" s="1559"/>
      <c r="C54" s="1559"/>
      <c r="D54" s="1559"/>
      <c r="E54" s="1559"/>
      <c r="F54" s="1559"/>
      <c r="G54" s="1559"/>
      <c r="H54" s="1559"/>
      <c r="I54" s="1559"/>
      <c r="J54" s="1559"/>
      <c r="K54" s="1559"/>
      <c r="L54" s="1559"/>
      <c r="M54" s="1559"/>
      <c r="N54" s="1559"/>
      <c r="O54" s="1559"/>
      <c r="P54" s="1559"/>
      <c r="Q54" s="1559"/>
      <c r="R54" s="1559"/>
      <c r="S54" s="1559"/>
      <c r="T54" s="645"/>
      <c r="U54" s="645"/>
      <c r="V54" s="648"/>
      <c r="W54" s="648"/>
      <c r="X54" s="648"/>
      <c r="Y54" s="648"/>
    </row>
    <row r="55" spans="1:25" ht="3" customHeight="1">
      <c r="A55" s="311"/>
      <c r="B55" s="312"/>
      <c r="C55" s="312"/>
      <c r="D55" s="312"/>
      <c r="E55" s="312"/>
      <c r="F55" s="758"/>
      <c r="G55" s="758"/>
      <c r="H55" s="311"/>
      <c r="I55" s="311"/>
      <c r="J55" s="311"/>
      <c r="K55" s="311"/>
      <c r="L55" s="315"/>
      <c r="M55" s="315"/>
      <c r="N55" s="315"/>
      <c r="O55" s="315"/>
      <c r="P55" s="311"/>
      <c r="Q55" s="311"/>
      <c r="R55" s="311"/>
      <c r="S55" s="311"/>
      <c r="T55" s="311"/>
      <c r="U55" s="311"/>
      <c r="V55" s="312"/>
      <c r="W55" s="312"/>
      <c r="X55" s="312"/>
      <c r="Y55" s="319"/>
    </row>
    <row r="56" spans="1:25" s="500" customFormat="1" ht="15" customHeight="1">
      <c r="A56" s="1385">
        <f>'17'!X56+1</f>
        <v>49</v>
      </c>
      <c r="B56" s="1385"/>
      <c r="C56" s="520"/>
      <c r="D56" s="520"/>
      <c r="E56" s="520"/>
      <c r="F56" s="819"/>
      <c r="G56" s="819"/>
      <c r="H56" s="820"/>
      <c r="I56" s="820"/>
      <c r="J56" s="820"/>
      <c r="K56" s="1597">
        <f>'17'!K56:M56</f>
        <v>41487</v>
      </c>
      <c r="L56" s="1597"/>
      <c r="M56" s="1597"/>
      <c r="N56" s="1363">
        <f>K56</f>
        <v>41487</v>
      </c>
      <c r="O56" s="1363"/>
      <c r="P56" s="1363"/>
      <c r="Q56" s="1363"/>
      <c r="R56" s="1363"/>
      <c r="S56" s="506"/>
      <c r="T56" s="821"/>
      <c r="U56" s="821"/>
      <c r="X56" s="1355">
        <f>A56+1</f>
        <v>50</v>
      </c>
      <c r="Y56" s="1355"/>
    </row>
    <row r="57" spans="1:25" ht="14.1" customHeight="1"/>
    <row r="58" spans="1:25" ht="14.1" customHeight="1"/>
    <row r="59" spans="1:25" ht="14.1" customHeight="1"/>
    <row r="60" spans="1:25" ht="14.1" customHeight="1"/>
    <row r="61" spans="1:25" ht="14.1" customHeight="1"/>
    <row r="62" spans="1:25" ht="14.1" customHeight="1"/>
  </sheetData>
  <mergeCells count="107">
    <mergeCell ref="A53:D53"/>
    <mergeCell ref="V53:Y53"/>
    <mergeCell ref="A43:D43"/>
    <mergeCell ref="V43:Y43"/>
    <mergeCell ref="K56:M56"/>
    <mergeCell ref="A56:B56"/>
    <mergeCell ref="A48:D48"/>
    <mergeCell ref="V48:Y48"/>
    <mergeCell ref="A49:D49"/>
    <mergeCell ref="V49:Y49"/>
    <mergeCell ref="A50:D50"/>
    <mergeCell ref="V50:Y50"/>
    <mergeCell ref="V51:Y51"/>
    <mergeCell ref="V52:Y52"/>
    <mergeCell ref="A51:D51"/>
    <mergeCell ref="A52:D52"/>
    <mergeCell ref="X56:Y56"/>
    <mergeCell ref="N56:R56"/>
    <mergeCell ref="A54:S54"/>
    <mergeCell ref="A42:D42"/>
    <mergeCell ref="V42:Y42"/>
    <mergeCell ref="A44:D44"/>
    <mergeCell ref="V44:Y44"/>
    <mergeCell ref="A45:D45"/>
    <mergeCell ref="V45:Y45"/>
    <mergeCell ref="A46:D46"/>
    <mergeCell ref="V46:Y46"/>
    <mergeCell ref="A47:D47"/>
    <mergeCell ref="V47:Y47"/>
    <mergeCell ref="B37:D37"/>
    <mergeCell ref="V37:X37"/>
    <mergeCell ref="B38:D38"/>
    <mergeCell ref="V38:X38"/>
    <mergeCell ref="A39:D39"/>
    <mergeCell ref="V39:Y39"/>
    <mergeCell ref="A40:D40"/>
    <mergeCell ref="V40:Y40"/>
    <mergeCell ref="A41:D41"/>
    <mergeCell ref="V41:Y41"/>
    <mergeCell ref="B32:D32"/>
    <mergeCell ref="V32:X32"/>
    <mergeCell ref="B33:D33"/>
    <mergeCell ref="V33:X33"/>
    <mergeCell ref="A34:D34"/>
    <mergeCell ref="V34:Y34"/>
    <mergeCell ref="A35:D35"/>
    <mergeCell ref="V35:Y35"/>
    <mergeCell ref="B36:D36"/>
    <mergeCell ref="V36:X36"/>
    <mergeCell ref="B27:D27"/>
    <mergeCell ref="V27:X27"/>
    <mergeCell ref="B28:D28"/>
    <mergeCell ref="V28:X28"/>
    <mergeCell ref="B29:D29"/>
    <mergeCell ref="V29:X29"/>
    <mergeCell ref="B30:D30"/>
    <mergeCell ref="V30:X30"/>
    <mergeCell ref="B31:D31"/>
    <mergeCell ref="V31:X31"/>
    <mergeCell ref="C22:D22"/>
    <mergeCell ref="V22:W22"/>
    <mergeCell ref="B23:D23"/>
    <mergeCell ref="V23:X23"/>
    <mergeCell ref="C24:D24"/>
    <mergeCell ref="V24:W24"/>
    <mergeCell ref="C25:D25"/>
    <mergeCell ref="V25:W25"/>
    <mergeCell ref="A26:D26"/>
    <mergeCell ref="V26:Y26"/>
    <mergeCell ref="A17:D17"/>
    <mergeCell ref="V17:Y17"/>
    <mergeCell ref="A18:D18"/>
    <mergeCell ref="V18:Y18"/>
    <mergeCell ref="B19:D19"/>
    <mergeCell ref="V19:X19"/>
    <mergeCell ref="C20:D20"/>
    <mergeCell ref="V20:W20"/>
    <mergeCell ref="C21:D21"/>
    <mergeCell ref="V21:W21"/>
    <mergeCell ref="A13:D13"/>
    <mergeCell ref="V13:Y13"/>
    <mergeCell ref="R10:S11"/>
    <mergeCell ref="T10:U11"/>
    <mergeCell ref="A11:D12"/>
    <mergeCell ref="V11:Y12"/>
    <mergeCell ref="A14:D14"/>
    <mergeCell ref="V14:Y14"/>
    <mergeCell ref="A16:D16"/>
    <mergeCell ref="V16:Y16"/>
    <mergeCell ref="A15:D15"/>
    <mergeCell ref="V15:Y15"/>
    <mergeCell ref="A6:D6"/>
    <mergeCell ref="F6:L9"/>
    <mergeCell ref="B7:D7"/>
    <mergeCell ref="A1:L1"/>
    <mergeCell ref="N1:Y1"/>
    <mergeCell ref="A3:L4"/>
    <mergeCell ref="C5:L5"/>
    <mergeCell ref="P5:W5"/>
    <mergeCell ref="A10:B10"/>
    <mergeCell ref="N6:U9"/>
    <mergeCell ref="F10:G11"/>
    <mergeCell ref="H10:I11"/>
    <mergeCell ref="J10:K11"/>
    <mergeCell ref="L10:M11"/>
    <mergeCell ref="N10:O11"/>
    <mergeCell ref="P10:Q11"/>
  </mergeCells>
  <phoneticPr fontId="16" type="noConversion"/>
  <printOptions horizontalCentered="1"/>
  <pageMargins left="0.51181102362204722" right="0.51181102362204722" top="0.59055118110236227" bottom="0.39370078740157483" header="0.59055118110236227" footer="0.19685039370078741"/>
  <pageSetup paperSize="9" pageOrder="overThenDown" orientation="portrait" r:id="rId1"/>
  <headerFooter scaleWithDoc="0" alignWithMargins="0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>
  <sheetPr codeName="Sheet46">
    <tabColor theme="1"/>
  </sheetPr>
  <dimension ref="A1:T657"/>
  <sheetViews>
    <sheetView workbookViewId="0">
      <selection activeCell="W13" sqref="W13"/>
    </sheetView>
  </sheetViews>
  <sheetFormatPr defaultRowHeight="13.5"/>
  <cols>
    <col min="1" max="5" width="9.140625" style="11"/>
    <col min="6" max="6" width="13.85546875" style="11" customWidth="1"/>
    <col min="7" max="9" width="6.85546875" style="17" bestFit="1" customWidth="1"/>
    <col min="10" max="16384" width="9.140625" style="17"/>
  </cols>
  <sheetData>
    <row r="1" spans="1:20" s="11" customFormat="1">
      <c r="A1" s="11" t="s">
        <v>508</v>
      </c>
      <c r="B1" s="11" t="s">
        <v>509</v>
      </c>
      <c r="C1" s="11" t="s">
        <v>510</v>
      </c>
      <c r="D1" s="11" t="s">
        <v>513</v>
      </c>
      <c r="E1" s="11" t="s">
        <v>514</v>
      </c>
      <c r="G1" s="16">
        <v>41091</v>
      </c>
      <c r="H1" s="16">
        <f t="shared" ref="H1:K1" si="0">DATE(YEAR(G1),MONTH(G1)+1,1)</f>
        <v>41122</v>
      </c>
      <c r="I1" s="16">
        <f t="shared" si="0"/>
        <v>41153</v>
      </c>
      <c r="J1" s="16">
        <f t="shared" si="0"/>
        <v>41183</v>
      </c>
      <c r="K1" s="16">
        <f t="shared" si="0"/>
        <v>41214</v>
      </c>
      <c r="L1" s="16">
        <f t="shared" ref="L1" si="1">DATE(YEAR(K1),MONTH(K1)+1,1)</f>
        <v>41244</v>
      </c>
      <c r="M1" s="16">
        <f t="shared" ref="M1" si="2">DATE(YEAR(L1),MONTH(L1)+1,1)</f>
        <v>41275</v>
      </c>
      <c r="N1" s="16">
        <f t="shared" ref="N1:T1" si="3">DATE(YEAR(M1),MONTH(M1)+1,1)</f>
        <v>41306</v>
      </c>
      <c r="O1" s="16">
        <f t="shared" si="3"/>
        <v>41334</v>
      </c>
      <c r="P1" s="16">
        <f t="shared" si="3"/>
        <v>41365</v>
      </c>
      <c r="Q1" s="16">
        <f t="shared" si="3"/>
        <v>41395</v>
      </c>
      <c r="R1" s="16">
        <f t="shared" si="3"/>
        <v>41426</v>
      </c>
      <c r="S1" s="16">
        <f t="shared" si="3"/>
        <v>41456</v>
      </c>
      <c r="T1" s="16">
        <f t="shared" si="3"/>
        <v>41487</v>
      </c>
    </row>
    <row r="2" spans="1:20">
      <c r="A2" s="11" t="s">
        <v>516</v>
      </c>
      <c r="D2" s="11">
        <v>1</v>
      </c>
      <c r="E2" s="11" t="s">
        <v>517</v>
      </c>
      <c r="F2" s="11" t="s">
        <v>1891</v>
      </c>
      <c r="G2" s="17">
        <v>81.63015127803861</v>
      </c>
      <c r="H2" s="17">
        <v>84.267083985393839</v>
      </c>
      <c r="I2" s="17">
        <v>85.159102764736559</v>
      </c>
      <c r="J2" s="17">
        <v>85.453834115805947</v>
      </c>
      <c r="K2" s="17">
        <v>86.554512258737603</v>
      </c>
      <c r="L2" s="17">
        <v>86.471078252720375</v>
      </c>
      <c r="M2" s="17">
        <v>86.104024574373923</v>
      </c>
      <c r="N2" s="17">
        <v>87.214932833489527</v>
      </c>
      <c r="O2" s="17">
        <v>88.628196448101662</v>
      </c>
      <c r="P2" s="17">
        <v>92.339970809007511</v>
      </c>
      <c r="Q2" s="17">
        <v>93.340457696919145</v>
      </c>
      <c r="R2" s="17">
        <v>92.102382317677112</v>
      </c>
      <c r="S2" s="17">
        <v>90.413494629262701</v>
      </c>
      <c r="T2" s="17">
        <v>89.563562415267498</v>
      </c>
    </row>
    <row r="3" spans="1:20">
      <c r="A3" s="11" t="s">
        <v>521</v>
      </c>
      <c r="D3" s="11">
        <v>2</v>
      </c>
      <c r="E3" s="11" t="s">
        <v>517</v>
      </c>
      <c r="F3" s="11" t="s">
        <v>1891</v>
      </c>
      <c r="G3" s="17">
        <v>71.047372751851427</v>
      </c>
      <c r="H3" s="17">
        <v>73.874456330081117</v>
      </c>
      <c r="I3" s="17">
        <v>73.421887857058891</v>
      </c>
      <c r="J3" s="17">
        <v>73.051604560949812</v>
      </c>
      <c r="K3" s="17">
        <v>74.861878453038685</v>
      </c>
      <c r="L3" s="17">
        <v>74.591512871752684</v>
      </c>
      <c r="M3" s="17">
        <v>74.115434348183854</v>
      </c>
      <c r="N3" s="17">
        <v>74.882435927580531</v>
      </c>
      <c r="O3" s="17">
        <v>76.391012822020954</v>
      </c>
      <c r="P3" s="17">
        <v>82.188714807397815</v>
      </c>
      <c r="Q3" s="17">
        <v>84.279656025444694</v>
      </c>
      <c r="R3" s="17">
        <v>83.12522087407234</v>
      </c>
      <c r="S3" s="17">
        <v>80.805938494167549</v>
      </c>
      <c r="T3" s="17">
        <v>79.651231294921644</v>
      </c>
    </row>
    <row r="4" spans="1:20">
      <c r="A4" s="11" t="s">
        <v>1382</v>
      </c>
      <c r="D4" s="11">
        <v>3</v>
      </c>
      <c r="E4" s="11" t="s">
        <v>517</v>
      </c>
      <c r="F4" s="11" t="s">
        <v>1891</v>
      </c>
      <c r="G4" s="17">
        <v>90.073150145362462</v>
      </c>
      <c r="H4" s="17">
        <v>92.558379442933514</v>
      </c>
      <c r="I4" s="17">
        <v>94.523117321579278</v>
      </c>
      <c r="J4" s="17">
        <v>95.348401012848171</v>
      </c>
      <c r="K4" s="17">
        <v>95.882959767420033</v>
      </c>
      <c r="L4" s="17">
        <v>95.9158878504673</v>
      </c>
      <c r="M4" s="17">
        <v>95.635514018691595</v>
      </c>
      <c r="N4" s="17">
        <v>97.018691588785046</v>
      </c>
      <c r="O4" s="17">
        <v>98.350467289719631</v>
      </c>
      <c r="P4" s="17">
        <v>100.3973819541842</v>
      </c>
      <c r="Q4" s="17">
        <v>100.5330091640172</v>
      </c>
      <c r="R4" s="17">
        <v>99.228539367869828</v>
      </c>
      <c r="S4" s="17">
        <v>98.040407819661397</v>
      </c>
      <c r="T4" s="17">
        <v>97.432419792348711</v>
      </c>
    </row>
    <row r="5" spans="1:20">
      <c r="A5" s="11" t="s">
        <v>522</v>
      </c>
      <c r="D5" s="11">
        <v>4</v>
      </c>
      <c r="E5" s="11" t="s">
        <v>517</v>
      </c>
      <c r="F5" s="11" t="s">
        <v>1891</v>
      </c>
      <c r="G5" s="17">
        <v>82.712034025519159</v>
      </c>
      <c r="H5" s="17">
        <v>86.915186389792339</v>
      </c>
      <c r="I5" s="17">
        <v>90.142606955216408</v>
      </c>
      <c r="J5" s="17">
        <v>91.931448586439828</v>
      </c>
      <c r="K5" s="17">
        <v>91.243432574430827</v>
      </c>
      <c r="L5" s="17">
        <v>92.219164373279952</v>
      </c>
      <c r="M5" s="17">
        <v>92.106579934951199</v>
      </c>
      <c r="N5" s="17">
        <v>92.406805103827878</v>
      </c>
      <c r="O5" s="17">
        <v>93.857893420065039</v>
      </c>
      <c r="P5" s="17">
        <v>97.159659659659653</v>
      </c>
      <c r="Q5" s="17">
        <v>98.748748748748739</v>
      </c>
      <c r="R5" s="17">
        <v>97.610110110110099</v>
      </c>
      <c r="S5" s="17">
        <v>95.35669586983731</v>
      </c>
      <c r="T5" s="17">
        <v>95.193992490613269</v>
      </c>
    </row>
    <row r="6" spans="1:20">
      <c r="A6" s="11" t="s">
        <v>853</v>
      </c>
      <c r="D6" s="11">
        <v>5</v>
      </c>
      <c r="E6" s="11" t="s">
        <v>517</v>
      </c>
      <c r="F6" s="11" t="s">
        <v>1891</v>
      </c>
      <c r="G6" s="17">
        <v>94.486948694869483</v>
      </c>
      <c r="H6" s="17">
        <v>95.942094209420944</v>
      </c>
      <c r="I6" s="17">
        <v>97.149714971497147</v>
      </c>
      <c r="J6" s="17">
        <v>97.397239723972405</v>
      </c>
      <c r="K6" s="17">
        <v>98.664866486648677</v>
      </c>
      <c r="L6" s="17">
        <v>97.934072611271461</v>
      </c>
      <c r="M6" s="17">
        <v>97.425186085371394</v>
      </c>
      <c r="N6" s="17">
        <v>99.582257329485032</v>
      </c>
      <c r="O6" s="17">
        <v>100.88105726872247</v>
      </c>
      <c r="P6" s="17">
        <v>102.23438212494301</v>
      </c>
      <c r="Q6" s="17">
        <v>101.4898145332928</v>
      </c>
      <c r="R6" s="17">
        <v>100.13681970203709</v>
      </c>
      <c r="S6" s="17">
        <v>99.589416058394164</v>
      </c>
      <c r="T6" s="17">
        <v>98.715024330900249</v>
      </c>
    </row>
    <row r="7" spans="1:20">
      <c r="A7" s="11" t="s">
        <v>524</v>
      </c>
      <c r="B7" s="11" t="s">
        <v>525</v>
      </c>
      <c r="D7" s="11">
        <v>6</v>
      </c>
      <c r="E7" s="11" t="s">
        <v>517</v>
      </c>
      <c r="F7" s="11" t="s">
        <v>1891</v>
      </c>
      <c r="G7" s="17">
        <v>68.741830065359466</v>
      </c>
      <c r="H7" s="17">
        <v>72.091503267973863</v>
      </c>
      <c r="I7" s="17">
        <v>71.356209150326805</v>
      </c>
      <c r="J7" s="17">
        <v>70.163398692810446</v>
      </c>
      <c r="K7" s="17">
        <v>72.222222222222229</v>
      </c>
      <c r="L7" s="17">
        <v>71.797385620915023</v>
      </c>
      <c r="M7" s="17">
        <v>70.898692810457504</v>
      </c>
      <c r="N7" s="17">
        <v>71.820856489048708</v>
      </c>
      <c r="O7" s="17">
        <v>73.166339227242958</v>
      </c>
      <c r="P7" s="17">
        <v>79.953992770292473</v>
      </c>
      <c r="Q7" s="17">
        <v>81.827144265527437</v>
      </c>
      <c r="R7" s="17">
        <v>79.888268156424587</v>
      </c>
      <c r="S7" s="17">
        <v>76.479289940828409</v>
      </c>
      <c r="T7" s="17">
        <v>76.265614727153178</v>
      </c>
    </row>
    <row r="8" spans="1:20">
      <c r="A8" s="11" t="s">
        <v>524</v>
      </c>
      <c r="B8" s="11" t="s">
        <v>525</v>
      </c>
      <c r="C8" s="11" t="s">
        <v>526</v>
      </c>
      <c r="D8" s="11">
        <v>7</v>
      </c>
      <c r="E8" s="11" t="s">
        <v>517</v>
      </c>
      <c r="F8" s="11" t="s">
        <v>1891</v>
      </c>
      <c r="G8" s="17">
        <v>70.372670807453417</v>
      </c>
      <c r="H8" s="17">
        <v>72.546583850931682</v>
      </c>
      <c r="I8" s="17">
        <v>75.124223602484463</v>
      </c>
      <c r="J8" s="17">
        <v>70.993788819875775</v>
      </c>
      <c r="K8" s="17">
        <v>76.304347826086968</v>
      </c>
      <c r="L8" s="17">
        <v>75.434782608695656</v>
      </c>
      <c r="M8" s="17">
        <v>72.453416149068332</v>
      </c>
      <c r="N8" s="17">
        <v>73.850931677018636</v>
      </c>
      <c r="O8" s="17">
        <v>74.564676616915435</v>
      </c>
      <c r="P8" s="17">
        <v>75.513378967019293</v>
      </c>
      <c r="Q8" s="17">
        <v>76.602364654635977</v>
      </c>
      <c r="R8" s="17">
        <v>76.415681393901679</v>
      </c>
      <c r="S8" s="17">
        <v>76.774595267745951</v>
      </c>
      <c r="T8" s="17">
        <v>76.867995018679949</v>
      </c>
    </row>
    <row r="9" spans="1:20">
      <c r="A9" s="11" t="s">
        <v>524</v>
      </c>
      <c r="B9" s="11" t="s">
        <v>525</v>
      </c>
      <c r="C9" s="11" t="s">
        <v>527</v>
      </c>
      <c r="D9" s="11">
        <v>8</v>
      </c>
      <c r="E9" s="11" t="s">
        <v>517</v>
      </c>
      <c r="F9" s="11" t="s">
        <v>1891</v>
      </c>
      <c r="G9" s="17">
        <v>54.475308641975317</v>
      </c>
      <c r="H9" s="17">
        <v>56.944444444444443</v>
      </c>
      <c r="I9" s="17">
        <v>62.345679012345677</v>
      </c>
      <c r="J9" s="17">
        <v>55.864197530864196</v>
      </c>
      <c r="K9" s="17">
        <v>58.487654320987652</v>
      </c>
      <c r="L9" s="17">
        <v>59.25925925925926</v>
      </c>
      <c r="M9" s="17">
        <v>59.876543209876544</v>
      </c>
      <c r="N9" s="17">
        <v>59.876543209876544</v>
      </c>
      <c r="O9" s="17">
        <v>59.876543209876544</v>
      </c>
      <c r="P9" s="17">
        <v>59.876543209876544</v>
      </c>
      <c r="Q9" s="17">
        <v>59.876543209876544</v>
      </c>
      <c r="R9" s="17">
        <v>59.567901234567906</v>
      </c>
      <c r="S9" s="17">
        <v>62.962962962962962</v>
      </c>
      <c r="T9" s="17">
        <v>62.962962962962962</v>
      </c>
    </row>
    <row r="10" spans="1:20">
      <c r="A10" s="11" t="s">
        <v>524</v>
      </c>
      <c r="B10" s="11" t="s">
        <v>525</v>
      </c>
      <c r="C10" s="11" t="s">
        <v>528</v>
      </c>
      <c r="D10" s="11">
        <v>9</v>
      </c>
      <c r="E10" s="11" t="s">
        <v>517</v>
      </c>
      <c r="F10" s="11" t="s">
        <v>1891</v>
      </c>
      <c r="G10" s="17">
        <v>78.435754189944134</v>
      </c>
      <c r="H10" s="17">
        <v>81.508379888268152</v>
      </c>
      <c r="I10" s="17">
        <v>83.184357541899445</v>
      </c>
      <c r="J10" s="17">
        <v>79.217877094972067</v>
      </c>
      <c r="K10" s="17">
        <v>87.597765363128488</v>
      </c>
      <c r="L10" s="17">
        <v>84.74860335195531</v>
      </c>
      <c r="M10" s="17">
        <v>82.513966480446939</v>
      </c>
      <c r="N10" s="17">
        <v>84.581005586592184</v>
      </c>
      <c r="O10" s="17">
        <v>84.916201117318451</v>
      </c>
      <c r="P10" s="17">
        <v>86.96868008948546</v>
      </c>
      <c r="Q10" s="17">
        <v>88.534675615212521</v>
      </c>
      <c r="R10" s="17">
        <v>88.087248322147659</v>
      </c>
      <c r="S10" s="17">
        <v>87.625979843225082</v>
      </c>
      <c r="T10" s="17">
        <v>88.129899216125423</v>
      </c>
    </row>
    <row r="11" spans="1:20">
      <c r="A11" s="11" t="s">
        <v>524</v>
      </c>
      <c r="B11" s="11" t="s">
        <v>525</v>
      </c>
      <c r="C11" s="11" t="s">
        <v>529</v>
      </c>
      <c r="D11" s="11">
        <v>10</v>
      </c>
      <c r="E11" s="11" t="s">
        <v>517</v>
      </c>
      <c r="F11" s="11" t="s">
        <v>1891</v>
      </c>
      <c r="G11" s="17">
        <v>65.089514066496164</v>
      </c>
      <c r="H11" s="17">
        <v>64.961636828644501</v>
      </c>
      <c r="I11" s="17">
        <v>67.26342710997443</v>
      </c>
      <c r="J11" s="17">
        <v>64.705882352941174</v>
      </c>
      <c r="K11" s="17">
        <v>65.217391304347828</v>
      </c>
      <c r="L11" s="17">
        <v>67.519181585677742</v>
      </c>
      <c r="M11" s="17">
        <v>59.846547314578011</v>
      </c>
      <c r="N11" s="17">
        <v>60.869565217391305</v>
      </c>
      <c r="O11" s="17">
        <v>62.982005141388171</v>
      </c>
      <c r="P11" s="17">
        <v>62.210796915167087</v>
      </c>
      <c r="Q11" s="17">
        <v>63.110539845758353</v>
      </c>
      <c r="R11" s="17">
        <v>63.624678663239081</v>
      </c>
      <c r="S11" s="17">
        <v>63.367609254498717</v>
      </c>
      <c r="T11" s="17">
        <v>62.59640102827764</v>
      </c>
    </row>
    <row r="12" spans="1:20">
      <c r="A12" s="11" t="s">
        <v>524</v>
      </c>
      <c r="B12" s="11" t="s">
        <v>525</v>
      </c>
      <c r="C12" s="11" t="s">
        <v>530</v>
      </c>
      <c r="D12" s="11">
        <v>11</v>
      </c>
      <c r="E12" s="11" t="s">
        <v>517</v>
      </c>
      <c r="F12" s="11" t="s">
        <v>1891</v>
      </c>
      <c r="G12" s="17">
        <v>66.931034482758619</v>
      </c>
      <c r="H12" s="17">
        <v>71.58620689655173</v>
      </c>
      <c r="I12" s="17">
        <v>67.172413793103445</v>
      </c>
      <c r="J12" s="17">
        <v>69.241379310344826</v>
      </c>
      <c r="K12" s="17">
        <v>67.689655172413794</v>
      </c>
      <c r="L12" s="17">
        <v>67.758620689655189</v>
      </c>
      <c r="M12" s="17">
        <v>69.172413793103459</v>
      </c>
      <c r="N12" s="17">
        <v>69.565217391304344</v>
      </c>
      <c r="O12" s="17">
        <v>71.611341632088511</v>
      </c>
      <c r="P12" s="17">
        <v>84.923398328690823</v>
      </c>
      <c r="Q12" s="17">
        <v>87.674094707520894</v>
      </c>
      <c r="R12" s="17">
        <v>83.774373259052936</v>
      </c>
      <c r="S12" s="17">
        <v>76.149025069637901</v>
      </c>
      <c r="T12" s="17">
        <v>75.591922005571035</v>
      </c>
    </row>
    <row r="13" spans="1:20">
      <c r="A13" s="11" t="s">
        <v>524</v>
      </c>
      <c r="B13" s="11" t="s">
        <v>525</v>
      </c>
      <c r="C13" s="11" t="s">
        <v>531</v>
      </c>
      <c r="D13" s="11">
        <v>12</v>
      </c>
      <c r="E13" s="11" t="s">
        <v>517</v>
      </c>
      <c r="F13" s="11" t="s">
        <v>1891</v>
      </c>
      <c r="G13" s="17">
        <v>70.071258907363415</v>
      </c>
      <c r="H13" s="17">
        <v>77.969121140142519</v>
      </c>
      <c r="I13" s="17">
        <v>71.852731591448929</v>
      </c>
      <c r="J13" s="17">
        <v>68.052256532066508</v>
      </c>
      <c r="K13" s="17">
        <v>72.446555819477425</v>
      </c>
      <c r="L13" s="17">
        <v>71.437054631828971</v>
      </c>
      <c r="M13" s="17">
        <v>70.13064133016627</v>
      </c>
      <c r="N13" s="17">
        <v>70.249406175771966</v>
      </c>
      <c r="O13" s="17">
        <v>73.900118906064208</v>
      </c>
      <c r="P13" s="17">
        <v>89.833531510107022</v>
      </c>
      <c r="Q13" s="17">
        <v>89.536266349583826</v>
      </c>
      <c r="R13" s="17">
        <v>85.790725326991677</v>
      </c>
      <c r="S13" s="17">
        <v>79.310344827586206</v>
      </c>
      <c r="T13" s="17">
        <v>77.407847800237803</v>
      </c>
    </row>
    <row r="14" spans="1:20">
      <c r="A14" s="11" t="s">
        <v>524</v>
      </c>
      <c r="B14" s="11" t="s">
        <v>525</v>
      </c>
      <c r="C14" s="11" t="s">
        <v>532</v>
      </c>
      <c r="D14" s="11">
        <v>13</v>
      </c>
      <c r="E14" s="11" t="s">
        <v>517</v>
      </c>
      <c r="F14" s="11" t="s">
        <v>1891</v>
      </c>
      <c r="G14" s="17">
        <v>62.582236842105267</v>
      </c>
      <c r="H14" s="17">
        <v>62.746710526315788</v>
      </c>
      <c r="I14" s="17">
        <v>60.69078947368422</v>
      </c>
      <c r="J14" s="17">
        <v>70.888157894736835</v>
      </c>
      <c r="K14" s="17">
        <v>61.101973684210535</v>
      </c>
      <c r="L14" s="17">
        <v>62.66447368421052</v>
      </c>
      <c r="M14" s="17">
        <v>67.845394736842096</v>
      </c>
      <c r="N14" s="17">
        <v>68.616144975288293</v>
      </c>
      <c r="O14" s="17">
        <v>68.429752066115697</v>
      </c>
      <c r="P14" s="17">
        <v>77.983193277310932</v>
      </c>
      <c r="Q14" s="17">
        <v>85.042016806722685</v>
      </c>
      <c r="R14" s="17">
        <v>80.924369747899163</v>
      </c>
      <c r="S14" s="17">
        <v>71.680672268907557</v>
      </c>
      <c r="T14" s="17">
        <v>73.025210084033617</v>
      </c>
    </row>
    <row r="15" spans="1:20">
      <c r="A15" s="11" t="s">
        <v>524</v>
      </c>
      <c r="B15" s="11" t="s">
        <v>533</v>
      </c>
      <c r="D15" s="11">
        <v>14</v>
      </c>
      <c r="E15" s="11" t="s">
        <v>517</v>
      </c>
      <c r="F15" s="11" t="s">
        <v>1891</v>
      </c>
      <c r="G15" s="17">
        <v>75.100222717149236</v>
      </c>
      <c r="H15" s="17">
        <v>76.915367483296222</v>
      </c>
      <c r="I15" s="17">
        <v>77.082405345211583</v>
      </c>
      <c r="J15" s="17">
        <v>77.63919821826282</v>
      </c>
      <c r="K15" s="17">
        <v>79.498886414253903</v>
      </c>
      <c r="L15" s="17">
        <v>79.532293986636972</v>
      </c>
      <c r="M15" s="17">
        <v>79.175946547884195</v>
      </c>
      <c r="N15" s="17">
        <v>79.699331848552347</v>
      </c>
      <c r="O15" s="17">
        <v>81.492204899777278</v>
      </c>
      <c r="P15" s="17">
        <v>87.538975501113583</v>
      </c>
      <c r="Q15" s="17">
        <v>89.576837416481069</v>
      </c>
      <c r="R15" s="17">
        <v>88.374164810690431</v>
      </c>
      <c r="S15" s="17">
        <v>86.611717531744247</v>
      </c>
      <c r="T15" s="17">
        <v>85.186010247271099</v>
      </c>
    </row>
    <row r="16" spans="1:20">
      <c r="A16" s="11" t="s">
        <v>524</v>
      </c>
      <c r="B16" s="11" t="s">
        <v>533</v>
      </c>
      <c r="C16" s="11" t="s">
        <v>534</v>
      </c>
      <c r="D16" s="11">
        <v>15</v>
      </c>
      <c r="E16" s="11" t="s">
        <v>517</v>
      </c>
      <c r="F16" s="11" t="s">
        <v>1891</v>
      </c>
      <c r="G16" s="17">
        <v>71.878940731399751</v>
      </c>
      <c r="H16" s="17">
        <v>76.860025220680967</v>
      </c>
      <c r="I16" s="17">
        <v>78.877679697351823</v>
      </c>
      <c r="J16" s="17">
        <v>82.912988650693563</v>
      </c>
      <c r="K16" s="17">
        <v>84.36317780580076</v>
      </c>
      <c r="L16" s="17">
        <v>85.11979823455232</v>
      </c>
      <c r="M16" s="17">
        <v>78.814627994955856</v>
      </c>
      <c r="N16" s="17">
        <v>82.660781841109696</v>
      </c>
      <c r="O16" s="17">
        <v>87.767969735182845</v>
      </c>
      <c r="P16" s="17">
        <v>90.479192938209323</v>
      </c>
      <c r="Q16" s="17">
        <v>88.776796973518273</v>
      </c>
      <c r="R16" s="17">
        <v>88.146279949558647</v>
      </c>
      <c r="S16" s="17">
        <v>87.452711223203025</v>
      </c>
      <c r="T16" s="17">
        <v>86.191677175283729</v>
      </c>
    </row>
    <row r="17" spans="1:20">
      <c r="A17" s="11" t="s">
        <v>524</v>
      </c>
      <c r="B17" s="11" t="s">
        <v>533</v>
      </c>
      <c r="C17" s="11" t="s">
        <v>535</v>
      </c>
      <c r="D17" s="11">
        <v>16</v>
      </c>
      <c r="E17" s="11" t="s">
        <v>517</v>
      </c>
      <c r="F17" s="11" t="s">
        <v>1891</v>
      </c>
      <c r="G17" s="17">
        <v>71.339387060158913</v>
      </c>
      <c r="H17" s="17">
        <v>73.836549375709424</v>
      </c>
      <c r="I17" s="17">
        <v>71.679909194097618</v>
      </c>
      <c r="J17" s="17">
        <v>70.88535754824062</v>
      </c>
      <c r="K17" s="17">
        <v>75.879682179341643</v>
      </c>
      <c r="L17" s="17">
        <v>79.568671963677644</v>
      </c>
      <c r="M17" s="17">
        <v>82.69012485811578</v>
      </c>
      <c r="N17" s="17">
        <v>84.052213393870602</v>
      </c>
      <c r="O17" s="17">
        <v>83.711691259931897</v>
      </c>
      <c r="P17" s="17">
        <v>91.146424517593644</v>
      </c>
      <c r="Q17" s="17">
        <v>91.770715096481268</v>
      </c>
      <c r="R17" s="17">
        <v>91.543700340522136</v>
      </c>
      <c r="S17" s="17">
        <v>90.238365493757087</v>
      </c>
      <c r="T17" s="17">
        <v>89.443813847900117</v>
      </c>
    </row>
    <row r="18" spans="1:20">
      <c r="A18" s="11" t="s">
        <v>524</v>
      </c>
      <c r="B18" s="11" t="s">
        <v>533</v>
      </c>
      <c r="C18" s="11" t="s">
        <v>536</v>
      </c>
      <c r="D18" s="11">
        <v>17</v>
      </c>
      <c r="E18" s="11" t="s">
        <v>517</v>
      </c>
      <c r="F18" s="11" t="s">
        <v>1891</v>
      </c>
      <c r="G18" s="17">
        <v>72.931985294117652</v>
      </c>
      <c r="H18" s="17">
        <v>75.367647058823536</v>
      </c>
      <c r="I18" s="17">
        <v>81.204044117647058</v>
      </c>
      <c r="J18" s="17">
        <v>79.45772058823529</v>
      </c>
      <c r="K18" s="17">
        <v>80.00919117647058</v>
      </c>
      <c r="L18" s="17">
        <v>79.963235294117638</v>
      </c>
      <c r="M18" s="17">
        <v>80.422794117647072</v>
      </c>
      <c r="N18" s="17">
        <v>81.341911764705884</v>
      </c>
      <c r="O18" s="17">
        <v>82.628676470588246</v>
      </c>
      <c r="P18" s="17">
        <v>90.303308823529406</v>
      </c>
      <c r="Q18" s="17">
        <v>93.795955882352942</v>
      </c>
      <c r="R18" s="17">
        <v>91.63602941176471</v>
      </c>
      <c r="S18" s="17">
        <v>92.371323529411768</v>
      </c>
      <c r="T18" s="17">
        <v>89.935661764705884</v>
      </c>
    </row>
    <row r="19" spans="1:20">
      <c r="A19" s="11" t="s">
        <v>524</v>
      </c>
      <c r="B19" s="11" t="s">
        <v>533</v>
      </c>
      <c r="C19" s="11" t="s">
        <v>537</v>
      </c>
      <c r="D19" s="11">
        <v>18</v>
      </c>
      <c r="E19" s="11" t="s">
        <v>517</v>
      </c>
      <c r="F19" s="11" t="s">
        <v>1891</v>
      </c>
      <c r="G19" s="17">
        <v>72.151898734177223</v>
      </c>
      <c r="H19" s="17">
        <v>84.177215189873422</v>
      </c>
      <c r="I19" s="17">
        <v>71.729957805907162</v>
      </c>
      <c r="J19" s="17">
        <v>79.324894514767934</v>
      </c>
      <c r="K19" s="17">
        <v>79.008438818565395</v>
      </c>
      <c r="L19" s="17">
        <v>72.89029535864978</v>
      </c>
      <c r="M19" s="17">
        <v>73.523206751054843</v>
      </c>
      <c r="N19" s="17">
        <v>73.417721518987335</v>
      </c>
      <c r="O19" s="17">
        <v>77.004219409282697</v>
      </c>
      <c r="P19" s="17">
        <v>85.654008438818565</v>
      </c>
      <c r="Q19" s="17">
        <v>89.978902953586498</v>
      </c>
      <c r="R19" s="17">
        <v>89.767932489451482</v>
      </c>
      <c r="S19" s="17">
        <v>89.534883720930239</v>
      </c>
      <c r="T19" s="17">
        <v>86.997885835095133</v>
      </c>
    </row>
    <row r="20" spans="1:20">
      <c r="A20" s="11" t="s">
        <v>524</v>
      </c>
      <c r="B20" s="11" t="s">
        <v>533</v>
      </c>
      <c r="C20" s="11" t="s">
        <v>538</v>
      </c>
      <c r="D20" s="11">
        <v>19</v>
      </c>
      <c r="E20" s="11" t="s">
        <v>517</v>
      </c>
      <c r="F20" s="11" t="s">
        <v>1891</v>
      </c>
      <c r="G20" s="17">
        <v>85.483870967741936</v>
      </c>
      <c r="H20" s="17">
        <v>74.596774193548384</v>
      </c>
      <c r="I20" s="17">
        <v>77.620967741935488</v>
      </c>
      <c r="J20" s="17">
        <v>75.604838709677423</v>
      </c>
      <c r="K20" s="17">
        <v>77.016129032258064</v>
      </c>
      <c r="L20" s="17">
        <v>76.814516129032256</v>
      </c>
      <c r="M20" s="17">
        <v>78.629032258064512</v>
      </c>
      <c r="N20" s="17">
        <v>88.104838709677423</v>
      </c>
      <c r="O20" s="17">
        <v>87.096774193548384</v>
      </c>
      <c r="P20" s="17">
        <v>88.911290322580655</v>
      </c>
      <c r="Q20" s="17">
        <v>81.854838709677409</v>
      </c>
      <c r="R20" s="17">
        <v>82.661290322580641</v>
      </c>
      <c r="S20" s="17">
        <v>83.467741935483872</v>
      </c>
      <c r="T20" s="17">
        <v>81.854838709677409</v>
      </c>
    </row>
    <row r="21" spans="1:20">
      <c r="A21" s="11" t="s">
        <v>524</v>
      </c>
      <c r="B21" s="11" t="s">
        <v>533</v>
      </c>
      <c r="C21" s="11" t="s">
        <v>539</v>
      </c>
      <c r="D21" s="11">
        <v>20</v>
      </c>
      <c r="E21" s="11" t="s">
        <v>517</v>
      </c>
      <c r="F21" s="11" t="s">
        <v>1891</v>
      </c>
      <c r="G21" s="17">
        <v>77.574750830564781</v>
      </c>
      <c r="H21" s="17">
        <v>79.2358803986711</v>
      </c>
      <c r="I21" s="17">
        <v>73.17275747508306</v>
      </c>
      <c r="J21" s="17">
        <v>80.149501661129577</v>
      </c>
      <c r="K21" s="17">
        <v>78.571428571428569</v>
      </c>
      <c r="L21" s="17">
        <v>77.740863787375417</v>
      </c>
      <c r="M21" s="17">
        <v>75.830564784053152</v>
      </c>
      <c r="N21" s="17">
        <v>66.528239202657801</v>
      </c>
      <c r="O21" s="17">
        <v>66.860465116279073</v>
      </c>
      <c r="P21" s="17">
        <v>67.441860465116292</v>
      </c>
      <c r="Q21" s="17">
        <v>74.418604651162795</v>
      </c>
      <c r="R21" s="17">
        <v>74.750830564784067</v>
      </c>
      <c r="S21" s="17">
        <v>74.003322259136226</v>
      </c>
      <c r="T21" s="17">
        <v>73.588039867109629</v>
      </c>
    </row>
    <row r="22" spans="1:20">
      <c r="A22" s="11" t="s">
        <v>524</v>
      </c>
      <c r="B22" s="11" t="s">
        <v>533</v>
      </c>
      <c r="C22" s="11" t="s">
        <v>540</v>
      </c>
      <c r="D22" s="11">
        <v>21</v>
      </c>
      <c r="E22" s="11" t="s">
        <v>517</v>
      </c>
      <c r="F22" s="11" t="s">
        <v>1891</v>
      </c>
      <c r="G22" s="17">
        <v>88.861386138613867</v>
      </c>
      <c r="H22" s="17">
        <v>77.351485148514854</v>
      </c>
      <c r="I22" s="17">
        <v>86.014851485148512</v>
      </c>
      <c r="J22" s="17">
        <v>72.648514851485146</v>
      </c>
      <c r="K22" s="17">
        <v>79.950495049504951</v>
      </c>
      <c r="L22" s="17">
        <v>79.455445544554451</v>
      </c>
      <c r="M22" s="17">
        <v>80.816831683168317</v>
      </c>
      <c r="N22" s="17">
        <v>81.806930693069305</v>
      </c>
      <c r="O22" s="17">
        <v>84.900990099009903</v>
      </c>
      <c r="P22" s="17">
        <v>97.772277227722782</v>
      </c>
      <c r="Q22" s="17">
        <v>101.85643564356435</v>
      </c>
      <c r="R22" s="17">
        <v>95.297029702970292</v>
      </c>
      <c r="S22" s="17">
        <v>78.836633663366328</v>
      </c>
      <c r="T22" s="17">
        <v>78.341584158415841</v>
      </c>
    </row>
    <row r="23" spans="1:20">
      <c r="A23" s="11" t="s">
        <v>524</v>
      </c>
      <c r="B23" s="11" t="s">
        <v>541</v>
      </c>
      <c r="D23" s="11">
        <v>22</v>
      </c>
      <c r="E23" s="11" t="s">
        <v>517</v>
      </c>
      <c r="F23" s="11" t="s">
        <v>1891</v>
      </c>
      <c r="G23" s="17">
        <v>59.404388714733543</v>
      </c>
      <c r="H23" s="17">
        <v>65.308254963427373</v>
      </c>
      <c r="I23" s="17">
        <v>62.852664576802511</v>
      </c>
      <c r="J23" s="17">
        <v>60.762800417972819</v>
      </c>
      <c r="K23" s="17">
        <v>61.546499477533956</v>
      </c>
      <c r="L23" s="17">
        <v>60.344827586206897</v>
      </c>
      <c r="M23" s="17">
        <v>60.658307210031339</v>
      </c>
      <c r="N23" s="17">
        <v>62.068965517241374</v>
      </c>
      <c r="O23" s="17">
        <v>62.748171368861023</v>
      </c>
      <c r="P23" s="17">
        <v>64.173640167364013</v>
      </c>
      <c r="Q23" s="17">
        <v>67.207112970711279</v>
      </c>
      <c r="R23" s="17">
        <v>68.776150627615067</v>
      </c>
      <c r="S23" s="17">
        <v>67.311715481171547</v>
      </c>
      <c r="T23" s="17">
        <v>64.43514644351464</v>
      </c>
    </row>
    <row r="24" spans="1:20">
      <c r="A24" s="11" t="s">
        <v>524</v>
      </c>
      <c r="B24" s="11" t="s">
        <v>542</v>
      </c>
      <c r="D24" s="11">
        <v>23</v>
      </c>
      <c r="E24" s="11" t="s">
        <v>517</v>
      </c>
      <c r="F24" s="11" t="s">
        <v>1891</v>
      </c>
      <c r="G24" s="17">
        <v>64.94140625</v>
      </c>
      <c r="H24" s="17">
        <v>72.4609375</v>
      </c>
      <c r="I24" s="17">
        <v>74.804687499999986</v>
      </c>
      <c r="J24" s="17">
        <v>77.832031249999986</v>
      </c>
      <c r="K24" s="17">
        <v>74.8046875</v>
      </c>
      <c r="L24" s="17">
        <v>74.90234375</v>
      </c>
      <c r="M24" s="17">
        <v>76.399739583333329</v>
      </c>
      <c r="N24" s="17">
        <v>77.604166666666671</v>
      </c>
      <c r="O24" s="17">
        <v>81.217447916666657</v>
      </c>
      <c r="P24" s="17">
        <v>86.263020833333329</v>
      </c>
      <c r="Q24" s="17">
        <v>90.559895833333329</v>
      </c>
      <c r="R24" s="17">
        <v>87.98828125</v>
      </c>
      <c r="S24" s="17">
        <v>84.27734375</v>
      </c>
      <c r="T24" s="17">
        <v>86.979166666666671</v>
      </c>
    </row>
    <row r="25" spans="1:20">
      <c r="A25" s="11" t="s">
        <v>524</v>
      </c>
      <c r="B25" s="11" t="s">
        <v>542</v>
      </c>
      <c r="C25" s="11" t="s">
        <v>543</v>
      </c>
      <c r="D25" s="11">
        <v>24</v>
      </c>
      <c r="E25" s="11" t="s">
        <v>517</v>
      </c>
      <c r="F25" s="11" t="s">
        <v>1891</v>
      </c>
      <c r="G25" s="17">
        <v>54.758418740849201</v>
      </c>
      <c r="H25" s="17">
        <v>68.448023426061496</v>
      </c>
      <c r="I25" s="17">
        <v>66.544655929721813</v>
      </c>
      <c r="J25" s="17">
        <v>71.303074670571021</v>
      </c>
      <c r="K25" s="17">
        <v>65.446559297218158</v>
      </c>
      <c r="L25" s="17">
        <v>63.909224011713036</v>
      </c>
      <c r="M25" s="17">
        <v>66.032210834553439</v>
      </c>
      <c r="N25" s="17">
        <v>66.471449487554892</v>
      </c>
      <c r="O25" s="17">
        <v>76.061493411420216</v>
      </c>
      <c r="P25" s="17">
        <v>80.087847730600302</v>
      </c>
      <c r="Q25" s="17">
        <v>86.603221083455338</v>
      </c>
      <c r="R25" s="17">
        <v>79.941434846266461</v>
      </c>
      <c r="S25" s="17">
        <v>78.404099560761352</v>
      </c>
      <c r="T25" s="17">
        <v>85.505124450951683</v>
      </c>
    </row>
    <row r="26" spans="1:20">
      <c r="A26" s="11" t="s">
        <v>524</v>
      </c>
      <c r="B26" s="11" t="s">
        <v>542</v>
      </c>
      <c r="C26" s="11" t="s">
        <v>544</v>
      </c>
      <c r="D26" s="11">
        <v>25</v>
      </c>
      <c r="E26" s="11" t="s">
        <v>517</v>
      </c>
      <c r="F26" s="11" t="s">
        <v>1891</v>
      </c>
      <c r="G26" s="17">
        <v>54.794520547945204</v>
      </c>
      <c r="H26" s="17">
        <v>61.643835616438359</v>
      </c>
      <c r="I26" s="17">
        <v>76.94063926940639</v>
      </c>
      <c r="J26" s="17">
        <v>78.538812785388117</v>
      </c>
      <c r="K26" s="17">
        <v>78.538812785388117</v>
      </c>
      <c r="L26" s="17">
        <v>78.538812785388131</v>
      </c>
      <c r="M26" s="17">
        <v>77.968036529680376</v>
      </c>
      <c r="N26" s="17">
        <v>80.251141552511413</v>
      </c>
      <c r="O26" s="17">
        <v>79.566210045662103</v>
      </c>
      <c r="P26" s="17">
        <v>89.041095890410972</v>
      </c>
      <c r="Q26" s="17">
        <v>92.808219178082183</v>
      </c>
      <c r="R26" s="17">
        <v>91.438356164383563</v>
      </c>
      <c r="S26" s="17">
        <v>84.132420091324207</v>
      </c>
      <c r="T26" s="17">
        <v>82.762557077625573</v>
      </c>
    </row>
    <row r="27" spans="1:20">
      <c r="A27" s="11" t="s">
        <v>524</v>
      </c>
      <c r="B27" s="11" t="s">
        <v>542</v>
      </c>
      <c r="C27" s="11" t="s">
        <v>545</v>
      </c>
      <c r="D27" s="11">
        <v>26</v>
      </c>
      <c r="E27" s="11" t="s">
        <v>517</v>
      </c>
      <c r="F27" s="11" t="s">
        <v>1891</v>
      </c>
      <c r="G27" s="17">
        <v>92.409638554216869</v>
      </c>
      <c r="H27" s="17">
        <v>90.481927710843379</v>
      </c>
      <c r="I27" s="17">
        <v>86.144578313253007</v>
      </c>
      <c r="J27" s="17">
        <v>87.831325301204814</v>
      </c>
      <c r="K27" s="17">
        <v>86.265060240963862</v>
      </c>
      <c r="L27" s="17">
        <v>89.156626506024097</v>
      </c>
      <c r="M27" s="17">
        <v>91.807228915662648</v>
      </c>
      <c r="N27" s="17">
        <v>93.132530120481931</v>
      </c>
      <c r="O27" s="17">
        <v>91.445783132530124</v>
      </c>
      <c r="P27" s="17">
        <v>93.493975903614455</v>
      </c>
      <c r="Q27" s="17">
        <v>94.698795180722882</v>
      </c>
      <c r="R27" s="17">
        <v>97.590361445783131</v>
      </c>
      <c r="S27" s="17">
        <v>94.096385542168676</v>
      </c>
      <c r="T27" s="17">
        <v>93.855421686746993</v>
      </c>
    </row>
    <row r="28" spans="1:20">
      <c r="A28" s="11" t="s">
        <v>524</v>
      </c>
      <c r="B28" s="11" t="s">
        <v>546</v>
      </c>
      <c r="D28" s="11">
        <v>27</v>
      </c>
      <c r="E28" s="11" t="s">
        <v>517</v>
      </c>
      <c r="F28" s="11" t="s">
        <v>1891</v>
      </c>
      <c r="G28" s="17">
        <v>82.74647887323944</v>
      </c>
      <c r="H28" s="17">
        <v>90.66901408450704</v>
      </c>
      <c r="I28" s="17">
        <v>98.239436619718305</v>
      </c>
      <c r="J28" s="17">
        <v>100.35211267605634</v>
      </c>
      <c r="K28" s="17">
        <v>100.88028169014085</v>
      </c>
      <c r="L28" s="17">
        <v>97.007042253521121</v>
      </c>
      <c r="M28" s="17">
        <v>96.742957746478879</v>
      </c>
      <c r="N28" s="17">
        <v>97.623239436619713</v>
      </c>
      <c r="O28" s="17">
        <v>98.41549295774648</v>
      </c>
      <c r="P28" s="17">
        <v>102.11640211640213</v>
      </c>
      <c r="Q28" s="17">
        <v>99.029982363315696</v>
      </c>
      <c r="R28" s="17">
        <v>96.825396825396822</v>
      </c>
      <c r="S28" s="17">
        <v>90.917107583774253</v>
      </c>
      <c r="T28" s="17">
        <v>85.714285714285708</v>
      </c>
    </row>
    <row r="29" spans="1:20">
      <c r="A29" s="11" t="s">
        <v>524</v>
      </c>
      <c r="B29" s="11" t="s">
        <v>547</v>
      </c>
      <c r="D29" s="11">
        <v>28</v>
      </c>
      <c r="E29" s="11" t="s">
        <v>517</v>
      </c>
      <c r="F29" s="11" t="s">
        <v>1891</v>
      </c>
      <c r="G29" s="17">
        <v>92.844202898550733</v>
      </c>
      <c r="H29" s="17">
        <v>97.101449275362327</v>
      </c>
      <c r="I29" s="17">
        <v>99.184782608695656</v>
      </c>
      <c r="J29" s="17">
        <v>100</v>
      </c>
      <c r="K29" s="17">
        <v>99.637681159420282</v>
      </c>
      <c r="L29" s="17">
        <v>99.094202898550733</v>
      </c>
      <c r="M29" s="17">
        <v>99.094202898550719</v>
      </c>
      <c r="N29" s="17">
        <v>99.637681159420282</v>
      </c>
      <c r="O29" s="17">
        <v>100.81521739130436</v>
      </c>
      <c r="P29" s="17">
        <v>98.822463768115938</v>
      </c>
      <c r="Q29" s="17">
        <v>99.184782608695656</v>
      </c>
      <c r="R29" s="17">
        <v>99.637681159420296</v>
      </c>
      <c r="S29" s="17">
        <v>100</v>
      </c>
      <c r="T29" s="17">
        <v>99.183303085299443</v>
      </c>
    </row>
    <row r="30" spans="1:20">
      <c r="A30" s="11" t="s">
        <v>524</v>
      </c>
      <c r="B30" s="11" t="s">
        <v>548</v>
      </c>
      <c r="D30" s="11">
        <v>29</v>
      </c>
      <c r="E30" s="11" t="s">
        <v>517</v>
      </c>
      <c r="F30" s="11" t="s">
        <v>1891</v>
      </c>
      <c r="G30" s="17">
        <v>102.20048899755501</v>
      </c>
      <c r="H30" s="17">
        <v>101.71149144254279</v>
      </c>
      <c r="I30" s="17">
        <v>103.91198044009781</v>
      </c>
      <c r="J30" s="17">
        <v>103.54523227383862</v>
      </c>
      <c r="K30" s="17">
        <v>105.01222493887532</v>
      </c>
      <c r="L30" s="17">
        <v>114.119804400978</v>
      </c>
      <c r="M30" s="17">
        <v>110.14669926650367</v>
      </c>
      <c r="N30" s="17">
        <v>109.22982885085574</v>
      </c>
      <c r="O30" s="17">
        <v>109.47432762836186</v>
      </c>
      <c r="P30" s="17">
        <v>113.38630806845967</v>
      </c>
      <c r="Q30" s="17">
        <v>115.2200488997555</v>
      </c>
      <c r="R30" s="17">
        <v>114.48655256723717</v>
      </c>
      <c r="S30" s="17">
        <v>114.30317848410758</v>
      </c>
      <c r="T30" s="17">
        <v>114.42542787286064</v>
      </c>
    </row>
    <row r="31" spans="1:20">
      <c r="A31" s="11" t="s">
        <v>524</v>
      </c>
      <c r="B31" s="11" t="s">
        <v>549</v>
      </c>
      <c r="D31" s="11">
        <v>30</v>
      </c>
      <c r="E31" s="11" t="s">
        <v>517</v>
      </c>
      <c r="F31" s="11" t="s">
        <v>1891</v>
      </c>
      <c r="G31" s="17">
        <v>93.690248565965589</v>
      </c>
      <c r="H31" s="17">
        <v>91.395793499043975</v>
      </c>
      <c r="I31" s="17">
        <v>95.315487571701723</v>
      </c>
      <c r="J31" s="17">
        <v>97.514340344168261</v>
      </c>
      <c r="K31" s="17">
        <v>98.661567877629068</v>
      </c>
      <c r="L31" s="17">
        <v>96.367112810707454</v>
      </c>
      <c r="M31" s="17">
        <v>97.609942638623338</v>
      </c>
      <c r="N31" s="17">
        <v>96.271510516252391</v>
      </c>
      <c r="O31" s="17">
        <v>94.263862332695993</v>
      </c>
      <c r="P31" s="17">
        <v>96.653919694072655</v>
      </c>
      <c r="Q31" s="17">
        <v>96.271510516252377</v>
      </c>
      <c r="R31" s="17">
        <v>98.183556405353741</v>
      </c>
      <c r="S31" s="17">
        <v>98.183556405353727</v>
      </c>
      <c r="T31" s="17">
        <v>95.315487571701723</v>
      </c>
    </row>
    <row r="32" spans="1:20">
      <c r="A32" s="11" t="s">
        <v>524</v>
      </c>
      <c r="B32" s="11" t="s">
        <v>1383</v>
      </c>
      <c r="D32" s="11">
        <v>31</v>
      </c>
      <c r="E32" s="11" t="s">
        <v>517</v>
      </c>
      <c r="F32" s="11" t="s">
        <v>1891</v>
      </c>
      <c r="L32" s="17">
        <v>108.33333333333333</v>
      </c>
      <c r="M32" s="17">
        <v>115</v>
      </c>
      <c r="N32" s="17">
        <v>110</v>
      </c>
      <c r="O32" s="17">
        <v>109.16666666666667</v>
      </c>
      <c r="P32" s="17">
        <v>107.5</v>
      </c>
      <c r="Q32" s="17">
        <v>107.5</v>
      </c>
      <c r="R32" s="17">
        <v>103.33333333333333</v>
      </c>
      <c r="S32" s="17">
        <v>102.5</v>
      </c>
      <c r="T32" s="17">
        <v>101.66666666666666</v>
      </c>
    </row>
    <row r="33" spans="1:20">
      <c r="A33" s="11" t="s">
        <v>524</v>
      </c>
      <c r="B33" s="11" t="s">
        <v>550</v>
      </c>
      <c r="D33" s="11">
        <v>32</v>
      </c>
      <c r="E33" s="11" t="s">
        <v>517</v>
      </c>
      <c r="F33" s="11" t="s">
        <v>1891</v>
      </c>
      <c r="G33" s="17">
        <v>94.784876140808336</v>
      </c>
      <c r="H33" s="17">
        <v>97.392438070404168</v>
      </c>
      <c r="I33" s="17">
        <v>99.152542372881356</v>
      </c>
      <c r="J33" s="17">
        <v>98.891786179921766</v>
      </c>
      <c r="K33" s="17">
        <v>100.65189048239895</v>
      </c>
      <c r="L33" s="17">
        <v>91.003911342894384</v>
      </c>
      <c r="M33" s="17">
        <v>93.285528031290752</v>
      </c>
      <c r="N33" s="17">
        <v>93.089960886571049</v>
      </c>
      <c r="O33" s="17">
        <v>94.78487614080835</v>
      </c>
      <c r="P33" s="17">
        <v>96.740547588005228</v>
      </c>
      <c r="Q33" s="17">
        <v>95.045632333767927</v>
      </c>
      <c r="R33" s="17">
        <v>92.633637548891784</v>
      </c>
      <c r="S33" s="17">
        <v>94.458930899608859</v>
      </c>
      <c r="T33" s="17">
        <v>95.89308996088657</v>
      </c>
    </row>
    <row r="34" spans="1:20">
      <c r="A34" s="11" t="s">
        <v>524</v>
      </c>
      <c r="B34" s="11" t="s">
        <v>551</v>
      </c>
      <c r="D34" s="11">
        <v>33</v>
      </c>
      <c r="E34" s="11" t="s">
        <v>517</v>
      </c>
      <c r="F34" s="11" t="s">
        <v>1891</v>
      </c>
      <c r="G34" s="17">
        <v>97.831800262812095</v>
      </c>
      <c r="H34" s="17">
        <v>98.291721419185293</v>
      </c>
      <c r="I34" s="17">
        <v>98.751642575558463</v>
      </c>
      <c r="J34" s="17">
        <v>99.342969776609735</v>
      </c>
      <c r="K34" s="17">
        <v>99.014454664914595</v>
      </c>
      <c r="L34" s="17">
        <v>102.31175693527079</v>
      </c>
      <c r="M34" s="17">
        <v>101.25495376486128</v>
      </c>
      <c r="N34" s="17">
        <v>101.98150594451783</v>
      </c>
      <c r="O34" s="17">
        <v>101.98150594451783</v>
      </c>
      <c r="P34" s="17">
        <v>103.04232804232805</v>
      </c>
      <c r="Q34" s="17">
        <v>101.12433862433862</v>
      </c>
      <c r="R34" s="17">
        <v>101.25661375661375</v>
      </c>
      <c r="S34" s="17">
        <v>100.7936507936508</v>
      </c>
      <c r="T34" s="17">
        <v>101.12433862433863</v>
      </c>
    </row>
    <row r="35" spans="1:20">
      <c r="A35" s="11" t="s">
        <v>524</v>
      </c>
      <c r="B35" s="11" t="s">
        <v>552</v>
      </c>
      <c r="D35" s="11">
        <v>34</v>
      </c>
      <c r="E35" s="11" t="s">
        <v>517</v>
      </c>
      <c r="F35" s="11" t="s">
        <v>1891</v>
      </c>
      <c r="G35" s="17">
        <v>89.793915603532866</v>
      </c>
      <c r="H35" s="17">
        <v>96.074582924435717</v>
      </c>
      <c r="I35" s="17">
        <v>98.675171736997058</v>
      </c>
      <c r="J35" s="17">
        <v>97.154072620215899</v>
      </c>
      <c r="K35" s="17">
        <v>99.460255152109909</v>
      </c>
      <c r="L35" s="17">
        <v>96.489361702127667</v>
      </c>
      <c r="M35" s="17">
        <v>100.53191489361701</v>
      </c>
      <c r="N35" s="17">
        <v>101.27659574468085</v>
      </c>
      <c r="O35" s="17">
        <v>102.55319148936169</v>
      </c>
      <c r="P35" s="17">
        <v>103.35106382978722</v>
      </c>
      <c r="Q35" s="17">
        <v>104.57446808510639</v>
      </c>
      <c r="R35" s="17">
        <v>104.14893617021276</v>
      </c>
      <c r="S35" s="17">
        <v>100.47872340425532</v>
      </c>
      <c r="T35" s="17">
        <v>99.946808510638292</v>
      </c>
    </row>
    <row r="36" spans="1:20">
      <c r="A36" s="11" t="s">
        <v>524</v>
      </c>
      <c r="B36" s="11" t="s">
        <v>553</v>
      </c>
      <c r="D36" s="11">
        <v>35</v>
      </c>
      <c r="E36" s="11" t="s">
        <v>517</v>
      </c>
      <c r="F36" s="11" t="s">
        <v>1891</v>
      </c>
      <c r="G36" s="17">
        <v>89.733840304182507</v>
      </c>
      <c r="H36" s="17">
        <v>95.817490494296578</v>
      </c>
      <c r="I36" s="17">
        <v>89.733840304182507</v>
      </c>
      <c r="J36" s="17">
        <v>91.254752851711032</v>
      </c>
      <c r="K36" s="17">
        <v>91.698352344740172</v>
      </c>
      <c r="L36" s="17">
        <v>89.670468948035492</v>
      </c>
      <c r="M36" s="17">
        <v>86.058301647655256</v>
      </c>
      <c r="N36" s="17">
        <v>100.82382762991128</v>
      </c>
      <c r="O36" s="17">
        <v>98.415716096324459</v>
      </c>
      <c r="P36" s="17">
        <v>102.35069885641677</v>
      </c>
      <c r="Q36" s="17">
        <v>98.411689961880555</v>
      </c>
      <c r="R36" s="17">
        <v>94.726810673443453</v>
      </c>
      <c r="S36" s="17">
        <v>95.298602287166446</v>
      </c>
      <c r="T36" s="17">
        <v>94.536213468869121</v>
      </c>
    </row>
    <row r="37" spans="1:20">
      <c r="A37" s="11" t="s">
        <v>524</v>
      </c>
      <c r="B37" s="11" t="s">
        <v>554</v>
      </c>
      <c r="D37" s="11">
        <v>36</v>
      </c>
      <c r="E37" s="11" t="s">
        <v>517</v>
      </c>
      <c r="F37" s="11" t="s">
        <v>1891</v>
      </c>
      <c r="G37" s="17">
        <v>97.884615384615373</v>
      </c>
      <c r="H37" s="17">
        <v>99.551282051282044</v>
      </c>
      <c r="I37" s="17">
        <v>98.461538461538467</v>
      </c>
      <c r="J37" s="17">
        <v>97.948717948717942</v>
      </c>
      <c r="K37" s="17">
        <v>97.051282051282044</v>
      </c>
      <c r="L37" s="17">
        <v>98.653846153846146</v>
      </c>
      <c r="M37" s="17">
        <v>97.179487179487168</v>
      </c>
      <c r="N37" s="17">
        <v>99.102564102564102</v>
      </c>
      <c r="O37" s="17">
        <v>97.628205128205124</v>
      </c>
      <c r="P37" s="17">
        <v>97.692307692307693</v>
      </c>
      <c r="Q37" s="17">
        <v>97.756410256410263</v>
      </c>
      <c r="R37" s="17">
        <v>94.743589743589752</v>
      </c>
      <c r="S37" s="17">
        <v>94.344473007712082</v>
      </c>
      <c r="T37" s="17">
        <v>93.508997429305921</v>
      </c>
    </row>
    <row r="38" spans="1:20">
      <c r="A38" s="11" t="s">
        <v>524</v>
      </c>
      <c r="B38" s="11" t="s">
        <v>555</v>
      </c>
      <c r="D38" s="11">
        <v>37</v>
      </c>
      <c r="E38" s="11" t="s">
        <v>517</v>
      </c>
      <c r="F38" s="11" t="s">
        <v>1891</v>
      </c>
      <c r="G38" s="17">
        <v>100</v>
      </c>
      <c r="H38" s="17">
        <v>97.4609375</v>
      </c>
      <c r="I38" s="17">
        <v>101.904296875</v>
      </c>
      <c r="J38" s="17">
        <v>100.537109375</v>
      </c>
      <c r="K38" s="17">
        <v>103.759765625</v>
      </c>
      <c r="L38" s="17">
        <v>108.7890625</v>
      </c>
      <c r="M38" s="17">
        <v>106.8359375</v>
      </c>
      <c r="N38" s="17">
        <v>106.4453125</v>
      </c>
      <c r="O38" s="17">
        <v>109.130859375</v>
      </c>
      <c r="P38" s="17">
        <v>108.16226783968719</v>
      </c>
      <c r="Q38" s="17">
        <v>109.72629521016619</v>
      </c>
      <c r="R38" s="17">
        <v>110.4594330400782</v>
      </c>
      <c r="S38" s="17">
        <v>112.41446725317692</v>
      </c>
      <c r="T38" s="17">
        <v>109.09090909090909</v>
      </c>
    </row>
    <row r="39" spans="1:20">
      <c r="A39" s="11" t="s">
        <v>524</v>
      </c>
      <c r="B39" s="11" t="s">
        <v>556</v>
      </c>
      <c r="D39" s="11">
        <v>38</v>
      </c>
      <c r="E39" s="11" t="s">
        <v>517</v>
      </c>
      <c r="F39" s="11" t="s">
        <v>1891</v>
      </c>
      <c r="G39" s="17">
        <v>90.942622950819683</v>
      </c>
      <c r="H39" s="17">
        <v>90.081967213114751</v>
      </c>
      <c r="I39" s="17">
        <v>95.6967213114754</v>
      </c>
      <c r="J39" s="17">
        <v>97.622950819672127</v>
      </c>
      <c r="K39" s="17">
        <v>98.688524590163937</v>
      </c>
      <c r="L39" s="17">
        <v>97.78688524590163</v>
      </c>
      <c r="M39" s="17">
        <v>96.147540983606561</v>
      </c>
      <c r="N39" s="17">
        <v>96.721311475409834</v>
      </c>
      <c r="O39" s="17">
        <v>101.9672131147541</v>
      </c>
      <c r="P39" s="17">
        <v>104.67213114754099</v>
      </c>
      <c r="Q39" s="17">
        <v>103.24036095159967</v>
      </c>
      <c r="R39" s="17">
        <v>101.39458572600492</v>
      </c>
      <c r="S39" s="17">
        <v>98.564397046759638</v>
      </c>
      <c r="T39" s="17">
        <v>97.415914684167348</v>
      </c>
    </row>
    <row r="40" spans="1:20">
      <c r="A40" s="11" t="s">
        <v>524</v>
      </c>
      <c r="B40" s="11" t="s">
        <v>557</v>
      </c>
      <c r="D40" s="11">
        <v>39</v>
      </c>
      <c r="E40" s="11" t="s">
        <v>517</v>
      </c>
      <c r="F40" s="11" t="s">
        <v>1891</v>
      </c>
      <c r="G40" s="17">
        <v>100.32679738562091</v>
      </c>
      <c r="H40" s="17">
        <v>95.424836601307177</v>
      </c>
      <c r="I40" s="17">
        <v>88.725490196078425</v>
      </c>
      <c r="J40" s="17">
        <v>92.647058823529406</v>
      </c>
      <c r="K40" s="17">
        <v>95.098039215686285</v>
      </c>
      <c r="L40" s="17">
        <v>92.647058823529406</v>
      </c>
      <c r="M40" s="17">
        <v>92.320261437908499</v>
      </c>
      <c r="N40" s="17">
        <v>91.17647058823529</v>
      </c>
      <c r="O40" s="17">
        <v>91.013071895424829</v>
      </c>
      <c r="P40" s="17">
        <v>92.320261437908513</v>
      </c>
      <c r="Q40" s="17">
        <v>91.993464052287592</v>
      </c>
      <c r="R40" s="17">
        <v>91.993464052287592</v>
      </c>
      <c r="S40" s="17">
        <v>92.320261437908513</v>
      </c>
      <c r="T40" s="17">
        <v>90.522875816993476</v>
      </c>
    </row>
    <row r="41" spans="1:20">
      <c r="A41" s="11" t="s">
        <v>655</v>
      </c>
      <c r="D41" s="11">
        <v>40</v>
      </c>
      <c r="E41" s="11" t="s">
        <v>517</v>
      </c>
      <c r="F41" s="11" t="s">
        <v>1891</v>
      </c>
      <c r="G41" s="17">
        <v>78.209527654420668</v>
      </c>
      <c r="H41" s="17">
        <v>82.741219216794505</v>
      </c>
      <c r="I41" s="17">
        <v>84.870811465482433</v>
      </c>
      <c r="J41" s="17">
        <v>85.910375454178435</v>
      </c>
      <c r="K41" s="17">
        <v>85.506661283811056</v>
      </c>
      <c r="L41" s="17">
        <v>86.061768268066203</v>
      </c>
      <c r="M41" s="17">
        <v>86.031489705288649</v>
      </c>
      <c r="N41" s="17">
        <v>86.546225272507058</v>
      </c>
      <c r="O41" s="17">
        <v>87.848203471941872</v>
      </c>
      <c r="P41" s="17">
        <v>90.791599353796443</v>
      </c>
      <c r="Q41" s="17">
        <v>92.659531502423263</v>
      </c>
      <c r="R41" s="17">
        <v>92.043618739903067</v>
      </c>
      <c r="S41" s="17">
        <v>89.941425974550597</v>
      </c>
      <c r="T41" s="17">
        <v>89.25469602100587</v>
      </c>
    </row>
    <row r="42" spans="1:20">
      <c r="A42" s="11" t="s">
        <v>523</v>
      </c>
      <c r="D42" s="11">
        <v>41</v>
      </c>
      <c r="E42" s="11" t="s">
        <v>517</v>
      </c>
      <c r="F42" s="11" t="s">
        <v>1891</v>
      </c>
      <c r="G42" s="17">
        <v>86.684295446396561</v>
      </c>
      <c r="H42" s="17">
        <v>88.284331301541783</v>
      </c>
      <c r="I42" s="17">
        <v>89.073144496235201</v>
      </c>
      <c r="J42" s="17">
        <v>89.445141627823588</v>
      </c>
      <c r="K42" s="17">
        <v>90.951057726783802</v>
      </c>
      <c r="L42" s="17">
        <v>90.472320057798242</v>
      </c>
      <c r="M42" s="17">
        <v>90.025286733495889</v>
      </c>
      <c r="N42" s="17">
        <v>91.519913302627998</v>
      </c>
      <c r="O42" s="17">
        <v>93.019055359884405</v>
      </c>
      <c r="P42" s="17">
        <v>96.273376095401574</v>
      </c>
      <c r="Q42" s="17">
        <v>96.6570292735815</v>
      </c>
      <c r="R42" s="17">
        <v>95.365016263100827</v>
      </c>
      <c r="S42" s="17">
        <v>94.324446452779029</v>
      </c>
      <c r="T42" s="17">
        <v>93.226389516493455</v>
      </c>
    </row>
    <row r="43" spans="1:20">
      <c r="A43" s="11" t="s">
        <v>516</v>
      </c>
      <c r="D43" s="11">
        <v>1</v>
      </c>
      <c r="E43" s="11" t="s">
        <v>518</v>
      </c>
      <c r="F43" s="11" t="s">
        <v>1891</v>
      </c>
      <c r="G43" s="17">
        <v>80.51639916259596</v>
      </c>
      <c r="H43" s="17">
        <v>82.889043963712496</v>
      </c>
      <c r="I43" s="17">
        <v>84.054431263084425</v>
      </c>
      <c r="J43" s="17">
        <v>84.626657362177255</v>
      </c>
      <c r="K43" s="17">
        <v>86.092114445219821</v>
      </c>
      <c r="L43" s="17">
        <v>85.789033068229386</v>
      </c>
      <c r="M43" s="17">
        <v>85.265801590623695</v>
      </c>
      <c r="N43" s="17">
        <v>86.486675038370308</v>
      </c>
      <c r="O43" s="17">
        <v>88.082612336031247</v>
      </c>
      <c r="P43" s="17">
        <v>92.410277894148862</v>
      </c>
      <c r="Q43" s="17">
        <v>93.715961457896938</v>
      </c>
      <c r="R43" s="17">
        <v>92.20779220779221</v>
      </c>
      <c r="S43" s="17">
        <v>90.064236838430389</v>
      </c>
      <c r="T43" s="17">
        <v>89.289205418237671</v>
      </c>
    </row>
    <row r="44" spans="1:20">
      <c r="A44" s="11" t="s">
        <v>521</v>
      </c>
      <c r="D44" s="11">
        <v>2</v>
      </c>
      <c r="E44" s="11" t="s">
        <v>518</v>
      </c>
      <c r="F44" s="11" t="s">
        <v>1891</v>
      </c>
      <c r="G44" s="17">
        <v>69.543147208121823</v>
      </c>
      <c r="H44" s="17">
        <v>71.922588832487307</v>
      </c>
      <c r="I44" s="17">
        <v>71.795685279187808</v>
      </c>
      <c r="J44" s="17">
        <v>71.430837563451774</v>
      </c>
      <c r="K44" s="17">
        <v>73.826142131979694</v>
      </c>
      <c r="L44" s="17">
        <v>73.58819796954316</v>
      </c>
      <c r="M44" s="17">
        <v>72.810913705583758</v>
      </c>
      <c r="N44" s="17">
        <v>73.540609137055839</v>
      </c>
      <c r="O44" s="17">
        <v>75.452237384957158</v>
      </c>
      <c r="P44" s="17">
        <v>81.897647806738718</v>
      </c>
      <c r="Q44" s="17">
        <v>84.583598219961843</v>
      </c>
      <c r="R44" s="17">
        <v>83.28035600762874</v>
      </c>
      <c r="S44" s="17">
        <v>80.403687221869035</v>
      </c>
      <c r="T44" s="17">
        <v>79.036872218690391</v>
      </c>
    </row>
    <row r="45" spans="1:20">
      <c r="A45" s="11" t="s">
        <v>1382</v>
      </c>
      <c r="D45" s="11">
        <v>3</v>
      </c>
      <c r="E45" s="11" t="s">
        <v>518</v>
      </c>
      <c r="F45" s="11" t="s">
        <v>1891</v>
      </c>
      <c r="G45" s="17">
        <v>89.135310241714436</v>
      </c>
      <c r="H45" s="17">
        <v>91.502616496386736</v>
      </c>
      <c r="I45" s="17">
        <v>93.683030152005983</v>
      </c>
      <c r="J45" s="17">
        <v>94.991278345377523</v>
      </c>
      <c r="K45" s="17">
        <v>95.7263892349863</v>
      </c>
      <c r="L45" s="17">
        <v>95.36737235367373</v>
      </c>
      <c r="M45" s="17">
        <v>95.043586550435847</v>
      </c>
      <c r="N45" s="17">
        <v>96.650062266500626</v>
      </c>
      <c r="O45" s="17">
        <v>97.995018679950192</v>
      </c>
      <c r="P45" s="17">
        <v>100.64757160647572</v>
      </c>
      <c r="Q45" s="17">
        <v>100.8717310087173</v>
      </c>
      <c r="R45" s="17">
        <v>99.202988792029885</v>
      </c>
      <c r="S45" s="17">
        <v>97.633872976338722</v>
      </c>
      <c r="T45" s="17">
        <v>97.322540473225402</v>
      </c>
    </row>
    <row r="46" spans="1:20">
      <c r="A46" s="11" t="s">
        <v>522</v>
      </c>
      <c r="D46" s="11">
        <v>4</v>
      </c>
      <c r="E46" s="11" t="s">
        <v>518</v>
      </c>
      <c r="F46" s="11" t="s">
        <v>1891</v>
      </c>
      <c r="G46" s="17">
        <v>81.191222570532915</v>
      </c>
      <c r="H46" s="17">
        <v>85.64263322884014</v>
      </c>
      <c r="I46" s="17">
        <v>89.341692789968647</v>
      </c>
      <c r="J46" s="17">
        <v>91.097178683385579</v>
      </c>
      <c r="K46" s="17">
        <v>90.721003134796234</v>
      </c>
      <c r="L46" s="17">
        <v>91.630094043887155</v>
      </c>
      <c r="M46" s="17">
        <v>91.755485893416932</v>
      </c>
      <c r="N46" s="17">
        <v>91.692789968652036</v>
      </c>
      <c r="O46" s="17">
        <v>93.134796238244505</v>
      </c>
      <c r="P46" s="17">
        <v>97.17868338557993</v>
      </c>
      <c r="Q46" s="17">
        <v>98.996865203761757</v>
      </c>
      <c r="R46" s="17">
        <v>97.680250783699066</v>
      </c>
      <c r="S46" s="17">
        <v>94.984326018808773</v>
      </c>
      <c r="T46" s="17">
        <v>95.172413793103445</v>
      </c>
    </row>
    <row r="47" spans="1:20">
      <c r="A47" s="11" t="s">
        <v>853</v>
      </c>
      <c r="D47" s="11">
        <v>5</v>
      </c>
      <c r="E47" s="11" t="s">
        <v>518</v>
      </c>
      <c r="F47" s="11" t="s">
        <v>1891</v>
      </c>
      <c r="G47" s="17">
        <v>94.375516956162116</v>
      </c>
      <c r="H47" s="17">
        <v>95.368072787427622</v>
      </c>
      <c r="I47" s="17">
        <v>96.546732837055401</v>
      </c>
      <c r="J47" s="17">
        <v>97.559966914805614</v>
      </c>
      <c r="K47" s="17">
        <v>99.028122415219187</v>
      </c>
      <c r="L47" s="17">
        <v>97.587075115400751</v>
      </c>
      <c r="M47" s="17">
        <v>96.915652538816616</v>
      </c>
      <c r="N47" s="17">
        <v>99.727234578262681</v>
      </c>
      <c r="O47" s="17">
        <v>101.04909777591271</v>
      </c>
      <c r="P47" s="17">
        <v>102.8535459504826</v>
      </c>
      <c r="Q47" s="17">
        <v>102.0142677297524</v>
      </c>
      <c r="R47" s="17">
        <v>100.1888375996643</v>
      </c>
      <c r="S47" s="17">
        <v>99.370541334452369</v>
      </c>
      <c r="T47" s="17">
        <v>98.741082668904738</v>
      </c>
    </row>
    <row r="48" spans="1:20">
      <c r="A48" s="11" t="s">
        <v>524</v>
      </c>
      <c r="B48" s="11" t="s">
        <v>525</v>
      </c>
      <c r="D48" s="11">
        <v>6</v>
      </c>
      <c r="E48" s="11" t="s">
        <v>518</v>
      </c>
      <c r="F48" s="11" t="s">
        <v>1891</v>
      </c>
      <c r="G48" s="17">
        <v>68.413855970829545</v>
      </c>
      <c r="H48" s="17">
        <v>70.601640838650866</v>
      </c>
      <c r="I48" s="17">
        <v>69.963536918869636</v>
      </c>
      <c r="J48" s="17">
        <v>68.960802187784864</v>
      </c>
      <c r="K48" s="17">
        <v>72.743846855059246</v>
      </c>
      <c r="L48" s="17">
        <v>71.376481312670919</v>
      </c>
      <c r="M48" s="17">
        <v>70.191431175934369</v>
      </c>
      <c r="N48" s="17">
        <v>71.376481312670933</v>
      </c>
      <c r="O48" s="17">
        <v>72.992700729927009</v>
      </c>
      <c r="P48" s="17">
        <v>81.209899175068756</v>
      </c>
      <c r="Q48" s="17">
        <v>83.318056828597619</v>
      </c>
      <c r="R48" s="17">
        <v>80.934922089825847</v>
      </c>
      <c r="S48" s="17">
        <v>76.351970669110926</v>
      </c>
      <c r="T48" s="17">
        <v>76.168652612282315</v>
      </c>
    </row>
    <row r="49" spans="1:20">
      <c r="A49" s="11" t="s">
        <v>524</v>
      </c>
      <c r="B49" s="11" t="s">
        <v>525</v>
      </c>
      <c r="C49" s="11" t="s">
        <v>526</v>
      </c>
      <c r="D49" s="11">
        <v>7</v>
      </c>
      <c r="E49" s="11" t="s">
        <v>518</v>
      </c>
      <c r="F49" s="11" t="s">
        <v>1891</v>
      </c>
      <c r="G49" s="17">
        <v>72.980251346499102</v>
      </c>
      <c r="H49" s="17">
        <v>73.249551166965901</v>
      </c>
      <c r="I49" s="17">
        <v>74.68581687612209</v>
      </c>
      <c r="J49" s="17">
        <v>70.825852782764812</v>
      </c>
      <c r="K49" s="17">
        <v>78.994614003590655</v>
      </c>
      <c r="L49" s="17">
        <v>77.289048473967696</v>
      </c>
      <c r="M49" s="17">
        <v>73.339317773788139</v>
      </c>
      <c r="N49" s="17">
        <v>75.134649910233392</v>
      </c>
      <c r="O49" s="17">
        <v>75.852782764811494</v>
      </c>
      <c r="P49" s="17">
        <v>77.19928186714543</v>
      </c>
      <c r="Q49" s="17">
        <v>78.4560143626571</v>
      </c>
      <c r="R49" s="17">
        <v>78.276481149012568</v>
      </c>
      <c r="S49" s="17">
        <v>77.737881508078985</v>
      </c>
      <c r="T49" s="17">
        <v>78.007181328545784</v>
      </c>
    </row>
    <row r="50" spans="1:20">
      <c r="A50" s="11" t="s">
        <v>524</v>
      </c>
      <c r="B50" s="11" t="s">
        <v>525</v>
      </c>
      <c r="C50" s="11" t="s">
        <v>527</v>
      </c>
      <c r="D50" s="11">
        <v>8</v>
      </c>
      <c r="E50" s="11" t="s">
        <v>518</v>
      </c>
      <c r="F50" s="11" t="s">
        <v>1891</v>
      </c>
      <c r="G50" s="17">
        <v>52.525252525252526</v>
      </c>
      <c r="H50" s="17">
        <v>57.070707070707073</v>
      </c>
      <c r="I50" s="17">
        <v>59.595959595959599</v>
      </c>
      <c r="J50" s="17">
        <v>55.050505050505052</v>
      </c>
      <c r="K50" s="17">
        <v>62.626262626262623</v>
      </c>
      <c r="L50" s="17">
        <v>61.616161616161619</v>
      </c>
      <c r="M50" s="17">
        <v>62.626262626262623</v>
      </c>
      <c r="N50" s="17">
        <v>62.626262626262623</v>
      </c>
      <c r="O50" s="17">
        <v>62.626262626262623</v>
      </c>
      <c r="P50" s="17">
        <v>62.626262626262623</v>
      </c>
      <c r="Q50" s="17">
        <v>62.626262626262623</v>
      </c>
      <c r="R50" s="17">
        <v>62.121212121212125</v>
      </c>
      <c r="S50" s="17">
        <v>62.121212121212125</v>
      </c>
      <c r="T50" s="17">
        <v>62.121212121212125</v>
      </c>
    </row>
    <row r="51" spans="1:20">
      <c r="A51" s="11" t="s">
        <v>524</v>
      </c>
      <c r="B51" s="11" t="s">
        <v>525</v>
      </c>
      <c r="C51" s="11" t="s">
        <v>528</v>
      </c>
      <c r="D51" s="11">
        <v>9</v>
      </c>
      <c r="E51" s="11" t="s">
        <v>518</v>
      </c>
      <c r="F51" s="11" t="s">
        <v>1891</v>
      </c>
      <c r="G51" s="17">
        <v>77.906976744186053</v>
      </c>
      <c r="H51" s="17">
        <v>79.941860465116264</v>
      </c>
      <c r="I51" s="17">
        <v>81.831395348837205</v>
      </c>
      <c r="J51" s="17">
        <v>76.598837209302317</v>
      </c>
      <c r="K51" s="17">
        <v>87.063953488372078</v>
      </c>
      <c r="L51" s="17">
        <v>83.430232558139537</v>
      </c>
      <c r="M51" s="17">
        <v>80.813953488372093</v>
      </c>
      <c r="N51" s="17">
        <v>83.575581395348834</v>
      </c>
      <c r="O51" s="17">
        <v>84.302325581395351</v>
      </c>
      <c r="P51" s="17">
        <v>86.918604651162795</v>
      </c>
      <c r="Q51" s="17">
        <v>88.517441860465112</v>
      </c>
      <c r="R51" s="17">
        <v>88.081395348837219</v>
      </c>
      <c r="S51" s="17">
        <v>87.354651162790702</v>
      </c>
      <c r="T51" s="17">
        <v>88.226744186046503</v>
      </c>
    </row>
    <row r="52" spans="1:20">
      <c r="A52" s="11" t="s">
        <v>524</v>
      </c>
      <c r="B52" s="11" t="s">
        <v>525</v>
      </c>
      <c r="C52" s="11" t="s">
        <v>529</v>
      </c>
      <c r="D52" s="11">
        <v>10</v>
      </c>
      <c r="E52" s="11" t="s">
        <v>518</v>
      </c>
      <c r="F52" s="11" t="s">
        <v>1891</v>
      </c>
      <c r="G52" s="17">
        <v>75.877192982456151</v>
      </c>
      <c r="H52" s="17">
        <v>67.10526315789474</v>
      </c>
      <c r="I52" s="17">
        <v>66.228070175438603</v>
      </c>
      <c r="J52" s="17">
        <v>67.10526315789474</v>
      </c>
      <c r="K52" s="17">
        <v>68.859649122807014</v>
      </c>
      <c r="L52" s="17">
        <v>72.368421052631589</v>
      </c>
      <c r="M52" s="17">
        <v>60.087719298245609</v>
      </c>
      <c r="N52" s="17">
        <v>60.526315789473678</v>
      </c>
      <c r="O52" s="17">
        <v>61.842105263157904</v>
      </c>
      <c r="P52" s="17">
        <v>60.526315789473692</v>
      </c>
      <c r="Q52" s="17">
        <v>61.842105263157904</v>
      </c>
      <c r="R52" s="17">
        <v>62.719298245614034</v>
      </c>
      <c r="S52" s="17">
        <v>62.280701754385959</v>
      </c>
      <c r="T52" s="17">
        <v>60.96491228070176</v>
      </c>
    </row>
    <row r="53" spans="1:20">
      <c r="A53" s="11" t="s">
        <v>524</v>
      </c>
      <c r="B53" s="11" t="s">
        <v>525</v>
      </c>
      <c r="C53" s="11" t="s">
        <v>530</v>
      </c>
      <c r="D53" s="11">
        <v>11</v>
      </c>
      <c r="E53" s="11" t="s">
        <v>518</v>
      </c>
      <c r="F53" s="11" t="s">
        <v>1891</v>
      </c>
      <c r="G53" s="17">
        <v>63.703703703703709</v>
      </c>
      <c r="H53" s="17">
        <v>67.870370370370367</v>
      </c>
      <c r="I53" s="17">
        <v>65.092592592592595</v>
      </c>
      <c r="J53" s="17">
        <v>67.037037037037038</v>
      </c>
      <c r="K53" s="17">
        <v>66.296296296296291</v>
      </c>
      <c r="L53" s="17">
        <v>65.277777777777771</v>
      </c>
      <c r="M53" s="17">
        <v>66.944444444444443</v>
      </c>
      <c r="N53" s="17">
        <v>67.5</v>
      </c>
      <c r="O53" s="17">
        <v>70.037105751391465</v>
      </c>
      <c r="P53" s="17">
        <v>85.393258426966298</v>
      </c>
      <c r="Q53" s="17">
        <v>88.389513108614238</v>
      </c>
      <c r="R53" s="17">
        <v>83.707865168539328</v>
      </c>
      <c r="S53" s="17">
        <v>74.906367041198507</v>
      </c>
      <c r="T53" s="17">
        <v>74.250936329588015</v>
      </c>
    </row>
    <row r="54" spans="1:20">
      <c r="A54" s="11" t="s">
        <v>524</v>
      </c>
      <c r="B54" s="11" t="s">
        <v>525</v>
      </c>
      <c r="C54" s="11" t="s">
        <v>531</v>
      </c>
      <c r="D54" s="11">
        <v>12</v>
      </c>
      <c r="E54" s="11" t="s">
        <v>518</v>
      </c>
      <c r="F54" s="11" t="s">
        <v>1891</v>
      </c>
      <c r="G54" s="17">
        <v>68.078175895765469</v>
      </c>
      <c r="H54" s="17">
        <v>74.267100977198695</v>
      </c>
      <c r="I54" s="17">
        <v>70.032573289902274</v>
      </c>
      <c r="J54" s="17">
        <v>66.612377850162872</v>
      </c>
      <c r="K54" s="17">
        <v>71.498371335504885</v>
      </c>
      <c r="L54" s="17">
        <v>69.869706840390876</v>
      </c>
      <c r="M54" s="17">
        <v>68.241042345276867</v>
      </c>
      <c r="N54" s="17">
        <v>68.241042345276881</v>
      </c>
      <c r="O54" s="17">
        <v>72.638436482084686</v>
      </c>
      <c r="P54" s="17">
        <v>91.368078175895761</v>
      </c>
      <c r="Q54" s="17">
        <v>91.368078175895775</v>
      </c>
      <c r="R54" s="17">
        <v>86.644951140065146</v>
      </c>
      <c r="S54" s="17">
        <v>78.990228013029324</v>
      </c>
      <c r="T54" s="17">
        <v>76.54723127035831</v>
      </c>
    </row>
    <row r="55" spans="1:20">
      <c r="A55" s="11" t="s">
        <v>524</v>
      </c>
      <c r="B55" s="11" t="s">
        <v>525</v>
      </c>
      <c r="C55" s="11" t="s">
        <v>532</v>
      </c>
      <c r="D55" s="11">
        <v>13</v>
      </c>
      <c r="E55" s="11" t="s">
        <v>518</v>
      </c>
      <c r="F55" s="11" t="s">
        <v>1891</v>
      </c>
      <c r="G55" s="17">
        <v>57.939914163090123</v>
      </c>
      <c r="H55" s="17">
        <v>59.442060085836914</v>
      </c>
      <c r="I55" s="17">
        <v>58.583690987124463</v>
      </c>
      <c r="J55" s="17">
        <v>67.596566523605148</v>
      </c>
      <c r="K55" s="17">
        <v>59.442060085836907</v>
      </c>
      <c r="L55" s="17">
        <v>59.227467811158796</v>
      </c>
      <c r="M55" s="17">
        <v>65.236051502145926</v>
      </c>
      <c r="N55" s="17">
        <v>66.523605150214593</v>
      </c>
      <c r="O55" s="17">
        <v>66.59482758620689</v>
      </c>
      <c r="P55" s="17">
        <v>77.312775330396477</v>
      </c>
      <c r="Q55" s="17">
        <v>84.36123348017621</v>
      </c>
      <c r="R55" s="17">
        <v>79.735682819383271</v>
      </c>
      <c r="S55" s="17">
        <v>69.383259911894271</v>
      </c>
      <c r="T55" s="17">
        <v>71.145374449339201</v>
      </c>
    </row>
    <row r="56" spans="1:20">
      <c r="A56" s="11" t="s">
        <v>524</v>
      </c>
      <c r="B56" s="11" t="s">
        <v>533</v>
      </c>
      <c r="D56" s="11">
        <v>14</v>
      </c>
      <c r="E56" s="11" t="s">
        <v>518</v>
      </c>
      <c r="F56" s="11" t="s">
        <v>1891</v>
      </c>
      <c r="G56" s="17">
        <v>72.914218566392478</v>
      </c>
      <c r="H56" s="17">
        <v>74.706227967097533</v>
      </c>
      <c r="I56" s="17">
        <v>75</v>
      </c>
      <c r="J56" s="17">
        <v>75.293772032902453</v>
      </c>
      <c r="K56" s="17">
        <v>76.997649823736779</v>
      </c>
      <c r="L56" s="17">
        <v>77.643948296122218</v>
      </c>
      <c r="M56" s="17">
        <v>76.968272620446527</v>
      </c>
      <c r="N56" s="17">
        <v>77.262044653348994</v>
      </c>
      <c r="O56" s="17">
        <v>79.55346650998824</v>
      </c>
      <c r="P56" s="17">
        <v>86.016451233842545</v>
      </c>
      <c r="Q56" s="17">
        <v>88.777908343125731</v>
      </c>
      <c r="R56" s="17">
        <v>87.544065804935371</v>
      </c>
      <c r="S56" s="17">
        <v>85.575793184488845</v>
      </c>
      <c r="T56" s="17">
        <v>84.136310223266761</v>
      </c>
    </row>
    <row r="57" spans="1:20">
      <c r="A57" s="11" t="s">
        <v>524</v>
      </c>
      <c r="B57" s="11" t="s">
        <v>533</v>
      </c>
      <c r="C57" s="11" t="s">
        <v>534</v>
      </c>
      <c r="D57" s="11">
        <v>15</v>
      </c>
      <c r="E57" s="11" t="s">
        <v>518</v>
      </c>
      <c r="F57" s="11" t="s">
        <v>1891</v>
      </c>
      <c r="G57" s="17">
        <v>70.358306188925084</v>
      </c>
      <c r="H57" s="17">
        <v>74.429967426710107</v>
      </c>
      <c r="I57" s="17">
        <v>76.710097719869708</v>
      </c>
      <c r="J57" s="17">
        <v>80.781758957654716</v>
      </c>
      <c r="K57" s="17">
        <v>83.713355048859938</v>
      </c>
      <c r="L57" s="17">
        <v>83.55048859934854</v>
      </c>
      <c r="M57" s="17">
        <v>76.384364820846912</v>
      </c>
      <c r="N57" s="17">
        <v>79.804560260586328</v>
      </c>
      <c r="O57" s="17">
        <v>86.156351791530952</v>
      </c>
      <c r="P57" s="17">
        <v>89.250814332247572</v>
      </c>
      <c r="Q57" s="17">
        <v>87.296416938110738</v>
      </c>
      <c r="R57" s="17">
        <v>86.644951140065146</v>
      </c>
      <c r="S57" s="17">
        <v>85.667752442996729</v>
      </c>
      <c r="T57" s="17">
        <v>84.201954397394132</v>
      </c>
    </row>
    <row r="58" spans="1:20">
      <c r="A58" s="11" t="s">
        <v>524</v>
      </c>
      <c r="B58" s="11" t="s">
        <v>533</v>
      </c>
      <c r="C58" s="11" t="s">
        <v>535</v>
      </c>
      <c r="D58" s="11">
        <v>16</v>
      </c>
      <c r="E58" s="11" t="s">
        <v>518</v>
      </c>
      <c r="F58" s="11" t="s">
        <v>1891</v>
      </c>
      <c r="G58" s="17">
        <v>69.197707736389674</v>
      </c>
      <c r="H58" s="17">
        <v>72.779369627507151</v>
      </c>
      <c r="I58" s="17">
        <v>71.203438395415475</v>
      </c>
      <c r="J58" s="17">
        <v>68.624641833810884</v>
      </c>
      <c r="K58" s="17">
        <v>73.92550143266476</v>
      </c>
      <c r="L58" s="17">
        <v>77.936962750716333</v>
      </c>
      <c r="M58" s="17">
        <v>80.51575931232091</v>
      </c>
      <c r="N58" s="17">
        <v>81.805157593123212</v>
      </c>
      <c r="O58" s="17">
        <v>82.664756446991404</v>
      </c>
      <c r="P58" s="17">
        <v>89.684813753581665</v>
      </c>
      <c r="Q58" s="17">
        <v>90.544412607449871</v>
      </c>
      <c r="R58" s="17">
        <v>90.401146131805149</v>
      </c>
      <c r="S58" s="17">
        <v>88.395415472779376</v>
      </c>
      <c r="T58" s="17">
        <v>87.822349570200572</v>
      </c>
    </row>
    <row r="59" spans="1:20">
      <c r="A59" s="11" t="s">
        <v>524</v>
      </c>
      <c r="B59" s="11" t="s">
        <v>533</v>
      </c>
      <c r="C59" s="11" t="s">
        <v>536</v>
      </c>
      <c r="D59" s="11">
        <v>17</v>
      </c>
      <c r="E59" s="11" t="s">
        <v>518</v>
      </c>
      <c r="F59" s="11" t="s">
        <v>1891</v>
      </c>
      <c r="G59" s="17">
        <v>70.568181818181827</v>
      </c>
      <c r="H59" s="17">
        <v>72.954545454545453</v>
      </c>
      <c r="I59" s="17">
        <v>78.52272727272728</v>
      </c>
      <c r="J59" s="17">
        <v>76.590909090909093</v>
      </c>
      <c r="K59" s="17">
        <v>77.272727272727266</v>
      </c>
      <c r="L59" s="17">
        <v>78.181818181818187</v>
      </c>
      <c r="M59" s="17">
        <v>78.63636363636364</v>
      </c>
      <c r="N59" s="17">
        <v>80.340909090909093</v>
      </c>
      <c r="O59" s="17">
        <v>81.13636363636364</v>
      </c>
      <c r="P59" s="17">
        <v>89.659090909090892</v>
      </c>
      <c r="Q59" s="17">
        <v>93.181818181818173</v>
      </c>
      <c r="R59" s="17">
        <v>90.568181818181827</v>
      </c>
      <c r="S59" s="17">
        <v>91.590909090909093</v>
      </c>
      <c r="T59" s="17">
        <v>88.749999999999986</v>
      </c>
    </row>
    <row r="60" spans="1:20">
      <c r="A60" s="11" t="s">
        <v>524</v>
      </c>
      <c r="B60" s="11" t="s">
        <v>533</v>
      </c>
      <c r="C60" s="11" t="s">
        <v>537</v>
      </c>
      <c r="D60" s="11">
        <v>18</v>
      </c>
      <c r="E60" s="11" t="s">
        <v>518</v>
      </c>
      <c r="F60" s="11" t="s">
        <v>1891</v>
      </c>
      <c r="G60" s="17">
        <v>69.578313253012055</v>
      </c>
      <c r="H60" s="17">
        <v>81.626506024096386</v>
      </c>
      <c r="I60" s="17">
        <v>67.168674698795186</v>
      </c>
      <c r="J60" s="17">
        <v>76.807228915662648</v>
      </c>
      <c r="K60" s="17">
        <v>72.590361445783131</v>
      </c>
      <c r="L60" s="17">
        <v>68.97590361445782</v>
      </c>
      <c r="M60" s="17">
        <v>69.879518072289144</v>
      </c>
      <c r="N60" s="17">
        <v>69.578313253012041</v>
      </c>
      <c r="O60" s="17">
        <v>74.397590361445779</v>
      </c>
      <c r="P60" s="17">
        <v>85.843373493975903</v>
      </c>
      <c r="Q60" s="17">
        <v>90.060240963855406</v>
      </c>
      <c r="R60" s="17">
        <v>89.156626506024097</v>
      </c>
      <c r="S60" s="17">
        <v>88.253012048192772</v>
      </c>
      <c r="T60" s="17">
        <v>85.542168674698786</v>
      </c>
    </row>
    <row r="61" spans="1:20">
      <c r="A61" s="11" t="s">
        <v>524</v>
      </c>
      <c r="B61" s="11" t="s">
        <v>533</v>
      </c>
      <c r="C61" s="11" t="s">
        <v>538</v>
      </c>
      <c r="D61" s="11">
        <v>19</v>
      </c>
      <c r="E61" s="11" t="s">
        <v>518</v>
      </c>
      <c r="F61" s="11" t="s">
        <v>1891</v>
      </c>
      <c r="G61" s="17">
        <v>87.878787878787875</v>
      </c>
      <c r="H61" s="17">
        <v>76.515151515151516</v>
      </c>
      <c r="I61" s="17">
        <v>81.818181818181813</v>
      </c>
      <c r="J61" s="17">
        <v>78.030303030303031</v>
      </c>
      <c r="K61" s="17">
        <v>78.787878787878782</v>
      </c>
      <c r="L61" s="17">
        <v>79.545454545454547</v>
      </c>
      <c r="M61" s="17">
        <v>81.818181818181813</v>
      </c>
      <c r="N61" s="17">
        <v>90.151515151515142</v>
      </c>
      <c r="O61" s="17">
        <v>88.63636363636364</v>
      </c>
      <c r="P61" s="17">
        <v>90.909090909090907</v>
      </c>
      <c r="Q61" s="17">
        <v>93.181818181818173</v>
      </c>
      <c r="R61" s="17">
        <v>89.393939393939391</v>
      </c>
      <c r="S61" s="17">
        <v>90.909090909090907</v>
      </c>
      <c r="T61" s="17">
        <v>87.878787878787875</v>
      </c>
    </row>
    <row r="62" spans="1:20">
      <c r="A62" s="11" t="s">
        <v>524</v>
      </c>
      <c r="B62" s="11" t="s">
        <v>533</v>
      </c>
      <c r="C62" s="11" t="s">
        <v>539</v>
      </c>
      <c r="D62" s="11">
        <v>20</v>
      </c>
      <c r="E62" s="11" t="s">
        <v>518</v>
      </c>
      <c r="F62" s="11" t="s">
        <v>1891</v>
      </c>
      <c r="G62" s="17">
        <v>74.678111587982826</v>
      </c>
      <c r="H62" s="17">
        <v>77.253218884120173</v>
      </c>
      <c r="I62" s="17">
        <v>70.386266094420606</v>
      </c>
      <c r="J62" s="17">
        <v>75.965665236051493</v>
      </c>
      <c r="K62" s="17">
        <v>74.248927038626604</v>
      </c>
      <c r="L62" s="17">
        <v>74.678111587982841</v>
      </c>
      <c r="M62" s="17">
        <v>72.532188841201716</v>
      </c>
      <c r="N62" s="17">
        <v>62.017167381974247</v>
      </c>
      <c r="O62" s="17">
        <v>62.446351931330469</v>
      </c>
      <c r="P62" s="17">
        <v>63.090128755364802</v>
      </c>
      <c r="Q62" s="17">
        <v>70.815450643776828</v>
      </c>
      <c r="R62" s="17">
        <v>72.532188841201716</v>
      </c>
      <c r="S62" s="17">
        <v>71.459227467811161</v>
      </c>
      <c r="T62" s="17">
        <v>71.030042918454939</v>
      </c>
    </row>
    <row r="63" spans="1:20">
      <c r="A63" s="11" t="s">
        <v>524</v>
      </c>
      <c r="B63" s="11" t="s">
        <v>533</v>
      </c>
      <c r="C63" s="11" t="s">
        <v>540</v>
      </c>
      <c r="D63" s="11">
        <v>21</v>
      </c>
      <c r="E63" s="11" t="s">
        <v>518</v>
      </c>
      <c r="F63" s="11" t="s">
        <v>1891</v>
      </c>
      <c r="G63" s="17">
        <v>89.00709219858156</v>
      </c>
      <c r="H63" s="17">
        <v>72.340425531914889</v>
      </c>
      <c r="I63" s="17">
        <v>83.333333333333329</v>
      </c>
      <c r="J63" s="17">
        <v>71.63120567375887</v>
      </c>
      <c r="K63" s="17">
        <v>78.01418439716312</v>
      </c>
      <c r="L63" s="17">
        <v>76.59574468085107</v>
      </c>
      <c r="M63" s="17">
        <v>77.659574468085111</v>
      </c>
      <c r="N63" s="17">
        <v>79.078014184397162</v>
      </c>
      <c r="O63" s="17">
        <v>82.624113475177296</v>
      </c>
      <c r="P63" s="17">
        <v>94.326241134751768</v>
      </c>
      <c r="Q63" s="17">
        <v>100</v>
      </c>
      <c r="R63" s="17">
        <v>95.035460992907801</v>
      </c>
      <c r="S63" s="17">
        <v>77.304964539007088</v>
      </c>
      <c r="T63" s="17">
        <v>78.723404255319153</v>
      </c>
    </row>
    <row r="64" spans="1:20">
      <c r="A64" s="11" t="s">
        <v>524</v>
      </c>
      <c r="B64" s="11" t="s">
        <v>541</v>
      </c>
      <c r="D64" s="11">
        <v>22</v>
      </c>
      <c r="E64" s="11" t="s">
        <v>518</v>
      </c>
      <c r="F64" s="11" t="s">
        <v>1891</v>
      </c>
      <c r="G64" s="17">
        <v>56.798866855524075</v>
      </c>
      <c r="H64" s="17">
        <v>62.606232294617563</v>
      </c>
      <c r="I64" s="17">
        <v>62.039660056657219</v>
      </c>
      <c r="J64" s="17">
        <v>60.481586402266281</v>
      </c>
      <c r="K64" s="17">
        <v>61.89801699716714</v>
      </c>
      <c r="L64" s="17">
        <v>60.906515580736539</v>
      </c>
      <c r="M64" s="17">
        <v>60.906515580736546</v>
      </c>
      <c r="N64" s="17">
        <v>62.322946175637398</v>
      </c>
      <c r="O64" s="17">
        <v>63.314447592067992</v>
      </c>
      <c r="P64" s="17">
        <v>64.164305949008494</v>
      </c>
      <c r="Q64" s="17">
        <v>68.271954674220964</v>
      </c>
      <c r="R64" s="17">
        <v>69.971671388101996</v>
      </c>
      <c r="S64" s="17">
        <v>67.988668555240793</v>
      </c>
      <c r="T64" s="17">
        <v>63.314447592067992</v>
      </c>
    </row>
    <row r="65" spans="1:20">
      <c r="A65" s="11" t="s">
        <v>524</v>
      </c>
      <c r="B65" s="11" t="s">
        <v>542</v>
      </c>
      <c r="D65" s="11">
        <v>23</v>
      </c>
      <c r="E65" s="11" t="s">
        <v>518</v>
      </c>
      <c r="F65" s="11" t="s">
        <v>1891</v>
      </c>
      <c r="G65" s="17">
        <v>62.253289473684212</v>
      </c>
      <c r="H65" s="17">
        <v>69.736842105263165</v>
      </c>
      <c r="I65" s="17">
        <v>72.039473684210535</v>
      </c>
      <c r="J65" s="17">
        <v>75.16447368421052</v>
      </c>
      <c r="K65" s="17">
        <v>72.69736842105263</v>
      </c>
      <c r="L65" s="17">
        <v>72.03947368421052</v>
      </c>
      <c r="M65" s="17">
        <v>74.342105263157876</v>
      </c>
      <c r="N65" s="17">
        <v>75.246710526315795</v>
      </c>
      <c r="O65" s="17">
        <v>78.78289473684211</v>
      </c>
      <c r="P65" s="17">
        <v>84.786184210526315</v>
      </c>
      <c r="Q65" s="17">
        <v>89.638157894736835</v>
      </c>
      <c r="R65" s="17">
        <v>86.67763157894737</v>
      </c>
      <c r="S65" s="17">
        <v>82.483552631578945</v>
      </c>
      <c r="T65" s="17">
        <v>85.77302631578948</v>
      </c>
    </row>
    <row r="66" spans="1:20">
      <c r="A66" s="11" t="s">
        <v>524</v>
      </c>
      <c r="B66" s="11" t="s">
        <v>542</v>
      </c>
      <c r="C66" s="11" t="s">
        <v>543</v>
      </c>
      <c r="D66" s="11">
        <v>24</v>
      </c>
      <c r="E66" s="11" t="s">
        <v>518</v>
      </c>
      <c r="F66" s="11" t="s">
        <v>1891</v>
      </c>
      <c r="G66" s="17">
        <v>51.481481481481481</v>
      </c>
      <c r="H66" s="17">
        <v>67.777777777777771</v>
      </c>
      <c r="I66" s="17">
        <v>65.740740740740733</v>
      </c>
      <c r="J66" s="17">
        <v>70.18518518518519</v>
      </c>
      <c r="K66" s="17">
        <v>65.18518518518519</v>
      </c>
      <c r="L66" s="17">
        <v>62.962962962962962</v>
      </c>
      <c r="M66" s="17">
        <v>65.740740740740733</v>
      </c>
      <c r="N66" s="17">
        <v>65.370370370370381</v>
      </c>
      <c r="O66" s="17">
        <v>75.555555555555557</v>
      </c>
      <c r="P66" s="17">
        <v>79.259259259259252</v>
      </c>
      <c r="Q66" s="17">
        <v>86.1111111111111</v>
      </c>
      <c r="R66" s="17">
        <v>78.518518518518505</v>
      </c>
      <c r="S66" s="17">
        <v>77.407407407407405</v>
      </c>
      <c r="T66" s="17">
        <v>85.555555555555557</v>
      </c>
    </row>
    <row r="67" spans="1:20">
      <c r="A67" s="11" t="s">
        <v>524</v>
      </c>
      <c r="B67" s="11" t="s">
        <v>542</v>
      </c>
      <c r="C67" s="11" t="s">
        <v>544</v>
      </c>
      <c r="D67" s="11">
        <v>25</v>
      </c>
      <c r="E67" s="11" t="s">
        <v>518</v>
      </c>
      <c r="F67" s="11" t="s">
        <v>1891</v>
      </c>
      <c r="G67" s="17">
        <v>51.176470588235297</v>
      </c>
      <c r="H67" s="17">
        <v>56.17647058823529</v>
      </c>
      <c r="I67" s="17">
        <v>71.470588235294116</v>
      </c>
      <c r="J67" s="17">
        <v>73.529411764705884</v>
      </c>
      <c r="K67" s="17">
        <v>74.117647058823536</v>
      </c>
      <c r="L67" s="17">
        <v>72.058823529411768</v>
      </c>
      <c r="M67" s="17">
        <v>72.941176470588232</v>
      </c>
      <c r="N67" s="17">
        <v>76.176470588235304</v>
      </c>
      <c r="O67" s="17">
        <v>75</v>
      </c>
      <c r="P67" s="17">
        <v>86.764705882352942</v>
      </c>
      <c r="Q67" s="17">
        <v>91.764705882352942</v>
      </c>
      <c r="R67" s="17">
        <v>89.705882352941174</v>
      </c>
      <c r="S67" s="17">
        <v>80.588235294117638</v>
      </c>
      <c r="T67" s="17">
        <v>79.705882352941174</v>
      </c>
    </row>
    <row r="68" spans="1:20">
      <c r="A68" s="11" t="s">
        <v>524</v>
      </c>
      <c r="B68" s="11" t="s">
        <v>542</v>
      </c>
      <c r="C68" s="11" t="s">
        <v>545</v>
      </c>
      <c r="D68" s="11">
        <v>26</v>
      </c>
      <c r="E68" s="11" t="s">
        <v>518</v>
      </c>
      <c r="F68" s="11" t="s">
        <v>1891</v>
      </c>
      <c r="G68" s="17">
        <v>90.773809523809533</v>
      </c>
      <c r="H68" s="17">
        <v>86.607142857142847</v>
      </c>
      <c r="I68" s="17">
        <v>82.738095238095241</v>
      </c>
      <c r="J68" s="17">
        <v>84.821428571428569</v>
      </c>
      <c r="K68" s="17">
        <v>83.333333333333343</v>
      </c>
      <c r="L68" s="17">
        <v>86.607142857142861</v>
      </c>
      <c r="M68" s="17">
        <v>89.583333333333329</v>
      </c>
      <c r="N68" s="17">
        <v>90.178571428571431</v>
      </c>
      <c r="O68" s="17">
        <v>87.797619047619051</v>
      </c>
      <c r="P68" s="17">
        <v>91.666666666666671</v>
      </c>
      <c r="Q68" s="17">
        <v>93.154761904761898</v>
      </c>
      <c r="R68" s="17">
        <v>96.726190476190482</v>
      </c>
      <c r="S68" s="17">
        <v>92.55952380952381</v>
      </c>
      <c r="T68" s="17">
        <v>92.261904761904759</v>
      </c>
    </row>
    <row r="69" spans="1:20">
      <c r="A69" s="11" t="s">
        <v>524</v>
      </c>
      <c r="B69" s="11" t="s">
        <v>546</v>
      </c>
      <c r="D69" s="11">
        <v>27</v>
      </c>
      <c r="E69" s="11" t="s">
        <v>518</v>
      </c>
      <c r="F69" s="11" t="s">
        <v>1891</v>
      </c>
      <c r="G69" s="17">
        <v>79.953917050691246</v>
      </c>
      <c r="H69" s="17">
        <v>88.709677419354833</v>
      </c>
      <c r="I69" s="17">
        <v>98.617511520737324</v>
      </c>
      <c r="J69" s="17">
        <v>100.46082949308756</v>
      </c>
      <c r="K69" s="17">
        <v>101.38248847926268</v>
      </c>
      <c r="L69" s="17">
        <v>97.695852534562206</v>
      </c>
      <c r="M69" s="17">
        <v>97.926267281105993</v>
      </c>
      <c r="N69" s="17">
        <v>97.695852534562221</v>
      </c>
      <c r="O69" s="17">
        <v>99.539170506912441</v>
      </c>
      <c r="P69" s="17">
        <v>103.91705069124424</v>
      </c>
      <c r="Q69" s="17">
        <v>100</v>
      </c>
      <c r="R69" s="17">
        <v>97.465437788018434</v>
      </c>
      <c r="S69" s="17">
        <v>89.170506912442391</v>
      </c>
      <c r="T69" s="17">
        <v>85.483870967741936</v>
      </c>
    </row>
    <row r="70" spans="1:20">
      <c r="A70" s="11" t="s">
        <v>524</v>
      </c>
      <c r="B70" s="11" t="s">
        <v>547</v>
      </c>
      <c r="D70" s="11">
        <v>28</v>
      </c>
      <c r="E70" s="11" t="s">
        <v>518</v>
      </c>
      <c r="F70" s="11" t="s">
        <v>1891</v>
      </c>
      <c r="G70" s="17">
        <v>91.956521739130423</v>
      </c>
      <c r="H70" s="17">
        <v>96.956521739130437</v>
      </c>
      <c r="I70" s="17">
        <v>99.130434782608702</v>
      </c>
      <c r="J70" s="17">
        <v>100</v>
      </c>
      <c r="K70" s="17">
        <v>99.565217391304358</v>
      </c>
      <c r="L70" s="17">
        <v>98.913043478260875</v>
      </c>
      <c r="M70" s="17">
        <v>98.913043478260875</v>
      </c>
      <c r="N70" s="17">
        <v>99.565217391304358</v>
      </c>
      <c r="O70" s="17">
        <v>100.8695652173913</v>
      </c>
      <c r="P70" s="17">
        <v>99.130434782608702</v>
      </c>
      <c r="Q70" s="17">
        <v>99.130434782608702</v>
      </c>
      <c r="R70" s="17">
        <v>99.565217391304344</v>
      </c>
      <c r="S70" s="17">
        <v>100</v>
      </c>
      <c r="T70" s="17">
        <v>99.130434782608702</v>
      </c>
    </row>
    <row r="71" spans="1:20">
      <c r="A71" s="11" t="s">
        <v>524</v>
      </c>
      <c r="B71" s="11" t="s">
        <v>548</v>
      </c>
      <c r="D71" s="11">
        <v>29</v>
      </c>
      <c r="E71" s="11" t="s">
        <v>518</v>
      </c>
      <c r="F71" s="11" t="s">
        <v>1891</v>
      </c>
      <c r="G71" s="17">
        <v>102.63157894736842</v>
      </c>
      <c r="H71" s="17">
        <v>102.046783625731</v>
      </c>
      <c r="I71" s="17">
        <v>104.67836257309942</v>
      </c>
      <c r="J71" s="17">
        <v>104.23976608187134</v>
      </c>
      <c r="K71" s="17">
        <v>105.70175438596492</v>
      </c>
      <c r="L71" s="17">
        <v>115.20467836257311</v>
      </c>
      <c r="M71" s="17">
        <v>110.67251461988305</v>
      </c>
      <c r="N71" s="17">
        <v>109.79532163742689</v>
      </c>
      <c r="O71" s="17">
        <v>109.79532163742689</v>
      </c>
      <c r="P71" s="17">
        <v>114.47368421052632</v>
      </c>
      <c r="Q71" s="17">
        <v>116.95906432748538</v>
      </c>
      <c r="R71" s="17">
        <v>115.93567251461988</v>
      </c>
      <c r="S71" s="17">
        <v>115.64327485380117</v>
      </c>
      <c r="T71" s="17">
        <v>115.78947368421052</v>
      </c>
    </row>
    <row r="72" spans="1:20">
      <c r="A72" s="11" t="s">
        <v>524</v>
      </c>
      <c r="B72" s="11" t="s">
        <v>549</v>
      </c>
      <c r="D72" s="11">
        <v>30</v>
      </c>
      <c r="E72" s="11" t="s">
        <v>518</v>
      </c>
      <c r="F72" s="11" t="s">
        <v>1891</v>
      </c>
      <c r="G72" s="17">
        <v>91.161616161616152</v>
      </c>
      <c r="H72" s="17">
        <v>89.646464646464651</v>
      </c>
      <c r="I72" s="17">
        <v>94.444444444444443</v>
      </c>
      <c r="J72" s="17">
        <v>96.717171717171709</v>
      </c>
      <c r="K72" s="17">
        <v>98.232323232323225</v>
      </c>
      <c r="L72" s="17">
        <v>95.959595959595958</v>
      </c>
      <c r="M72" s="17">
        <v>97.474747474747474</v>
      </c>
      <c r="N72" s="17">
        <v>95.202020202020208</v>
      </c>
      <c r="O72" s="17">
        <v>92.424242424242422</v>
      </c>
      <c r="P72" s="17">
        <v>95.707070707070699</v>
      </c>
      <c r="Q72" s="17">
        <v>95.454545454545453</v>
      </c>
      <c r="R72" s="17">
        <v>97.979797979797979</v>
      </c>
      <c r="S72" s="17">
        <v>98.232323232323239</v>
      </c>
      <c r="T72" s="17">
        <v>94.444444444444443</v>
      </c>
    </row>
    <row r="73" spans="1:20">
      <c r="A73" s="11" t="s">
        <v>1384</v>
      </c>
      <c r="B73" s="11" t="s">
        <v>1383</v>
      </c>
      <c r="D73" s="11">
        <v>31</v>
      </c>
      <c r="E73" s="11" t="s">
        <v>518</v>
      </c>
      <c r="F73" s="11" t="s">
        <v>1891</v>
      </c>
      <c r="L73" s="17">
        <v>113.51351351351352</v>
      </c>
      <c r="M73" s="17">
        <v>116.21621621621622</v>
      </c>
      <c r="N73" s="17">
        <v>112.16216216216216</v>
      </c>
      <c r="O73" s="17">
        <v>110.81081081081081</v>
      </c>
      <c r="P73" s="17">
        <v>108.10810810810811</v>
      </c>
      <c r="Q73" s="17">
        <v>108.10810810810811</v>
      </c>
      <c r="R73" s="17">
        <v>101.35135135135135</v>
      </c>
      <c r="S73" s="17">
        <v>100</v>
      </c>
      <c r="T73" s="17">
        <v>98.648648648648646</v>
      </c>
    </row>
    <row r="74" spans="1:20">
      <c r="A74" s="11" t="s">
        <v>524</v>
      </c>
      <c r="B74" s="11" t="s">
        <v>550</v>
      </c>
      <c r="D74" s="11">
        <v>32</v>
      </c>
      <c r="E74" s="11" t="s">
        <v>518</v>
      </c>
      <c r="F74" s="11" t="s">
        <v>1891</v>
      </c>
      <c r="G74" s="17">
        <v>93.357933579335793</v>
      </c>
      <c r="H74" s="17">
        <v>96.494464944649451</v>
      </c>
      <c r="I74" s="17">
        <v>99.077490774907744</v>
      </c>
      <c r="J74" s="17">
        <v>98.708487084870853</v>
      </c>
      <c r="K74" s="17">
        <v>100.92250922509226</v>
      </c>
      <c r="L74" s="17">
        <v>90.59040590405904</v>
      </c>
      <c r="M74" s="17">
        <v>92.250922509225092</v>
      </c>
      <c r="N74" s="17">
        <v>91.697416974169727</v>
      </c>
      <c r="O74" s="17">
        <v>92.619926199261997</v>
      </c>
      <c r="P74" s="17">
        <v>94.833948339483385</v>
      </c>
      <c r="Q74" s="17">
        <v>93.542435424354252</v>
      </c>
      <c r="R74" s="17">
        <v>90.959409594095945</v>
      </c>
      <c r="S74" s="17">
        <v>92.066420664206632</v>
      </c>
      <c r="T74" s="17">
        <v>94.280442804428048</v>
      </c>
    </row>
    <row r="75" spans="1:20">
      <c r="A75" s="11" t="s">
        <v>524</v>
      </c>
      <c r="B75" s="11" t="s">
        <v>551</v>
      </c>
      <c r="D75" s="11">
        <v>33</v>
      </c>
      <c r="E75" s="11" t="s">
        <v>518</v>
      </c>
      <c r="F75" s="11" t="s">
        <v>1891</v>
      </c>
      <c r="G75" s="17">
        <v>97.302158273381295</v>
      </c>
      <c r="H75" s="17">
        <v>97.661870503597129</v>
      </c>
      <c r="I75" s="17">
        <v>98.201438848920859</v>
      </c>
      <c r="J75" s="17">
        <v>99.100719424460436</v>
      </c>
      <c r="K75" s="17">
        <v>98.561151079136692</v>
      </c>
      <c r="L75" s="17">
        <v>102.53623188405797</v>
      </c>
      <c r="M75" s="17">
        <v>101.63043478260869</v>
      </c>
      <c r="N75" s="17">
        <v>102.71739130434783</v>
      </c>
      <c r="O75" s="17">
        <v>102.53623188405797</v>
      </c>
      <c r="P75" s="17">
        <v>103.07971014492753</v>
      </c>
      <c r="Q75" s="17">
        <v>101.44927536231884</v>
      </c>
      <c r="R75" s="17">
        <v>101.6304347826087</v>
      </c>
      <c r="S75" s="17">
        <v>100.90579710144927</v>
      </c>
      <c r="T75" s="17">
        <v>101.44927536231884</v>
      </c>
    </row>
    <row r="76" spans="1:20">
      <c r="A76" s="11" t="s">
        <v>524</v>
      </c>
      <c r="B76" s="11" t="s">
        <v>552</v>
      </c>
      <c r="D76" s="11">
        <v>34</v>
      </c>
      <c r="E76" s="11" t="s">
        <v>518</v>
      </c>
      <c r="F76" s="11" t="s">
        <v>1891</v>
      </c>
      <c r="G76" s="17">
        <v>88.989637305699489</v>
      </c>
      <c r="H76" s="17">
        <v>94.948186528497416</v>
      </c>
      <c r="I76" s="17">
        <v>98.704663212435236</v>
      </c>
      <c r="J76" s="17">
        <v>97.538860103626945</v>
      </c>
      <c r="K76" s="17">
        <v>100.25906735751296</v>
      </c>
      <c r="L76" s="17">
        <v>96.31728045325778</v>
      </c>
      <c r="M76" s="17">
        <v>100.70821529745042</v>
      </c>
      <c r="N76" s="17">
        <v>101.69971671388102</v>
      </c>
      <c r="O76" s="17">
        <v>102.8328611898017</v>
      </c>
      <c r="P76" s="17">
        <v>103.96600566572238</v>
      </c>
      <c r="Q76" s="17">
        <v>105.52407932011332</v>
      </c>
      <c r="R76" s="17">
        <v>104.6742209631728</v>
      </c>
      <c r="S76" s="17">
        <v>100</v>
      </c>
      <c r="T76" s="17">
        <v>100.28328611898017</v>
      </c>
    </row>
    <row r="77" spans="1:20">
      <c r="A77" s="11" t="s">
        <v>524</v>
      </c>
      <c r="B77" s="11" t="s">
        <v>553</v>
      </c>
      <c r="D77" s="11">
        <v>35</v>
      </c>
      <c r="E77" s="11" t="s">
        <v>518</v>
      </c>
      <c r="F77" s="11" t="s">
        <v>1891</v>
      </c>
      <c r="G77" s="17">
        <v>86.200716845878148</v>
      </c>
      <c r="H77" s="17">
        <v>94.444444444444443</v>
      </c>
      <c r="I77" s="17">
        <v>85.663082437275975</v>
      </c>
      <c r="J77" s="17">
        <v>87.634408602150543</v>
      </c>
      <c r="K77" s="17">
        <v>88.888888888888886</v>
      </c>
      <c r="L77" s="17">
        <v>86.200716845878134</v>
      </c>
      <c r="M77" s="17">
        <v>81.003584229390682</v>
      </c>
      <c r="N77" s="17">
        <v>101.25448028673834</v>
      </c>
      <c r="O77" s="17">
        <v>98.028673835125446</v>
      </c>
      <c r="P77" s="17">
        <v>102.15053763440859</v>
      </c>
      <c r="Q77" s="17">
        <v>96.774193548387103</v>
      </c>
      <c r="R77" s="17">
        <v>93.010752688172047</v>
      </c>
      <c r="S77" s="17">
        <v>93.906810035842298</v>
      </c>
      <c r="T77" s="17">
        <v>92.293906810035836</v>
      </c>
    </row>
    <row r="78" spans="1:20">
      <c r="A78" s="11" t="s">
        <v>524</v>
      </c>
      <c r="B78" s="11" t="s">
        <v>554</v>
      </c>
      <c r="D78" s="11">
        <v>36</v>
      </c>
      <c r="E78" s="11" t="s">
        <v>518</v>
      </c>
      <c r="F78" s="11" t="s">
        <v>1891</v>
      </c>
      <c r="G78" s="17">
        <v>102.09125475285173</v>
      </c>
      <c r="H78" s="17">
        <v>104.37262357414448</v>
      </c>
      <c r="I78" s="17">
        <v>101.33079847908745</v>
      </c>
      <c r="J78" s="17">
        <v>101.71102661596959</v>
      </c>
      <c r="K78" s="17">
        <v>99.619771863117862</v>
      </c>
      <c r="L78" s="17">
        <v>99.809885931558938</v>
      </c>
      <c r="M78" s="17">
        <v>99.619771863117876</v>
      </c>
      <c r="N78" s="17">
        <v>102.09125475285171</v>
      </c>
      <c r="O78" s="17">
        <v>100.38022813688212</v>
      </c>
      <c r="P78" s="17">
        <v>100.5703422053232</v>
      </c>
      <c r="Q78" s="17">
        <v>101.14068441064639</v>
      </c>
      <c r="R78" s="17">
        <v>96.577946768060826</v>
      </c>
      <c r="S78" s="17">
        <v>96.197718631178702</v>
      </c>
      <c r="T78" s="17">
        <v>95.057034220532316</v>
      </c>
    </row>
    <row r="79" spans="1:20">
      <c r="A79" s="11" t="s">
        <v>524</v>
      </c>
      <c r="B79" s="11" t="s">
        <v>555</v>
      </c>
      <c r="D79" s="11">
        <v>37</v>
      </c>
      <c r="E79" s="11" t="s">
        <v>518</v>
      </c>
      <c r="F79" s="11" t="s">
        <v>1891</v>
      </c>
      <c r="G79" s="17">
        <v>103.28947368421052</v>
      </c>
      <c r="H79" s="17">
        <v>97.894736842105274</v>
      </c>
      <c r="I79" s="17">
        <v>100.92105263157896</v>
      </c>
      <c r="J79" s="17">
        <v>100.92105263157896</v>
      </c>
      <c r="K79" s="17">
        <v>105.65789473684211</v>
      </c>
      <c r="L79" s="17">
        <v>108.55263157894737</v>
      </c>
      <c r="M79" s="17">
        <v>106.84210526315789</v>
      </c>
      <c r="N79" s="17">
        <v>106.8421052631579</v>
      </c>
      <c r="O79" s="17">
        <v>109.60526315789474</v>
      </c>
      <c r="P79" s="17">
        <v>110.39473684210526</v>
      </c>
      <c r="Q79" s="17">
        <v>111.71052631578947</v>
      </c>
      <c r="R79" s="17">
        <v>111.31578947368422</v>
      </c>
      <c r="S79" s="17">
        <v>113.28947368421053</v>
      </c>
      <c r="T79" s="17">
        <v>111.05263157894738</v>
      </c>
    </row>
    <row r="80" spans="1:20">
      <c r="A80" s="11" t="s">
        <v>524</v>
      </c>
      <c r="B80" s="11" t="s">
        <v>556</v>
      </c>
      <c r="D80" s="11">
        <v>38</v>
      </c>
      <c r="E80" s="11" t="s">
        <v>518</v>
      </c>
      <c r="F80" s="11" t="s">
        <v>1891</v>
      </c>
      <c r="G80" s="17">
        <v>90.322580645161295</v>
      </c>
      <c r="H80" s="17">
        <v>87.903225806451601</v>
      </c>
      <c r="I80" s="17">
        <v>94.959677419354833</v>
      </c>
      <c r="J80" s="17">
        <v>97.883064516129039</v>
      </c>
      <c r="K80" s="17">
        <v>98.588709677419359</v>
      </c>
      <c r="L80" s="17">
        <v>97.983870967741936</v>
      </c>
      <c r="M80" s="17">
        <v>95.665322580645167</v>
      </c>
      <c r="N80" s="17">
        <v>95.766129032258064</v>
      </c>
      <c r="O80" s="17">
        <v>101.61290322580645</v>
      </c>
      <c r="P80" s="17">
        <v>104.53629032258064</v>
      </c>
      <c r="Q80" s="17">
        <v>102.82258064516128</v>
      </c>
      <c r="R80" s="17">
        <v>100.80645161290322</v>
      </c>
      <c r="S80" s="17">
        <v>98.084677419354847</v>
      </c>
      <c r="T80" s="17">
        <v>96.975806451612897</v>
      </c>
    </row>
    <row r="81" spans="1:20">
      <c r="A81" s="11" t="s">
        <v>524</v>
      </c>
      <c r="B81" s="11" t="s">
        <v>557</v>
      </c>
      <c r="D81" s="11">
        <v>39</v>
      </c>
      <c r="E81" s="11" t="s">
        <v>518</v>
      </c>
      <c r="F81" s="11" t="s">
        <v>1891</v>
      </c>
      <c r="G81" s="17">
        <v>100.76923076923076</v>
      </c>
      <c r="H81" s="17">
        <v>93.07692307692308</v>
      </c>
      <c r="I81" s="17">
        <v>80.000000000000014</v>
      </c>
      <c r="J81" s="17">
        <v>90</v>
      </c>
      <c r="K81" s="17">
        <v>91.538461538461533</v>
      </c>
      <c r="L81" s="17">
        <v>85.384615384615387</v>
      </c>
      <c r="M81" s="17">
        <v>84.615384615384613</v>
      </c>
      <c r="N81" s="17">
        <v>82.307692307692321</v>
      </c>
      <c r="O81" s="17">
        <v>81.538461538461547</v>
      </c>
      <c r="P81" s="17">
        <v>84.615384615384627</v>
      </c>
      <c r="Q81" s="17">
        <v>83.846153846153854</v>
      </c>
      <c r="R81" s="17">
        <v>83.846153846153854</v>
      </c>
      <c r="S81" s="17">
        <v>84.615384615384627</v>
      </c>
      <c r="T81" s="17">
        <v>81.538461538461533</v>
      </c>
    </row>
    <row r="82" spans="1:20">
      <c r="A82" s="11" t="s">
        <v>655</v>
      </c>
      <c r="D82" s="11">
        <v>40</v>
      </c>
      <c r="E82" s="11" t="s">
        <v>518</v>
      </c>
      <c r="F82" s="11" t="s">
        <v>1891</v>
      </c>
      <c r="G82" s="17">
        <v>76.771047227926076</v>
      </c>
      <c r="H82" s="17">
        <v>81.468172484599577</v>
      </c>
      <c r="I82" s="17">
        <v>84.394250513347018</v>
      </c>
      <c r="J82" s="17">
        <v>85.549281314168383</v>
      </c>
      <c r="K82" s="17">
        <v>85.49794661190964</v>
      </c>
      <c r="L82" s="17">
        <v>86.062628336755651</v>
      </c>
      <c r="M82" s="17">
        <v>86.165297741273108</v>
      </c>
      <c r="N82" s="17">
        <v>86.370636550308021</v>
      </c>
      <c r="O82" s="17">
        <v>87.73100616016427</v>
      </c>
      <c r="P82" s="17">
        <v>91.19609856262835</v>
      </c>
      <c r="Q82" s="17">
        <v>93.429158110882952</v>
      </c>
      <c r="R82" s="17">
        <v>92.659137577002056</v>
      </c>
      <c r="S82" s="17">
        <v>90.092402464065714</v>
      </c>
      <c r="T82" s="17">
        <v>89.399383983572903</v>
      </c>
    </row>
    <row r="83" spans="1:20">
      <c r="A83" s="11" t="s">
        <v>523</v>
      </c>
      <c r="D83" s="11">
        <v>41</v>
      </c>
      <c r="E83" s="11" t="s">
        <v>518</v>
      </c>
      <c r="F83" s="11" t="s">
        <v>1891</v>
      </c>
      <c r="G83" s="17">
        <v>85.509708737864074</v>
      </c>
      <c r="H83" s="17">
        <v>86.832524271844648</v>
      </c>
      <c r="I83" s="17">
        <v>87.645631067961162</v>
      </c>
      <c r="J83" s="17">
        <v>88.361650485436897</v>
      </c>
      <c r="K83" s="17">
        <v>89.927184466019426</v>
      </c>
      <c r="L83" s="17">
        <v>89.277845777233779</v>
      </c>
      <c r="M83" s="17">
        <v>88.604651162790702</v>
      </c>
      <c r="N83" s="17">
        <v>90.367197062423486</v>
      </c>
      <c r="O83" s="17">
        <v>92.093023255813947</v>
      </c>
      <c r="P83" s="17">
        <v>95.838433292533665</v>
      </c>
      <c r="Q83" s="17">
        <v>96.499388004895962</v>
      </c>
      <c r="R83" s="17">
        <v>94.920440636474908</v>
      </c>
      <c r="S83" s="17">
        <v>93.623011015911871</v>
      </c>
      <c r="T83" s="17">
        <v>92.656058751529997</v>
      </c>
    </row>
    <row r="84" spans="1:20">
      <c r="A84" s="11" t="s">
        <v>516</v>
      </c>
      <c r="D84" s="11">
        <v>1</v>
      </c>
      <c r="E84" s="11" t="s">
        <v>519</v>
      </c>
      <c r="F84" s="11" t="s">
        <v>1891</v>
      </c>
      <c r="G84" s="17">
        <v>81.923809523809524</v>
      </c>
      <c r="H84" s="17">
        <v>85.276190476190493</v>
      </c>
      <c r="I84" s="17">
        <v>85.35238095238094</v>
      </c>
      <c r="J84" s="17">
        <v>85.371428571428581</v>
      </c>
      <c r="K84" s="17">
        <v>85.523809523809518</v>
      </c>
      <c r="L84" s="17">
        <v>84.977324263038554</v>
      </c>
      <c r="M84" s="17">
        <v>85.506424792139072</v>
      </c>
      <c r="N84" s="17">
        <v>86.054421768707485</v>
      </c>
      <c r="O84" s="17">
        <v>86.753590325018891</v>
      </c>
      <c r="P84" s="17">
        <v>89.773156899810971</v>
      </c>
      <c r="Q84" s="17">
        <v>90.378071833648391</v>
      </c>
      <c r="R84" s="17">
        <v>89.527410207939511</v>
      </c>
      <c r="S84" s="17">
        <v>89.168241965973536</v>
      </c>
      <c r="T84" s="17">
        <v>87.958412098298666</v>
      </c>
    </row>
    <row r="85" spans="1:20">
      <c r="A85" s="11" t="s">
        <v>521</v>
      </c>
      <c r="D85" s="11">
        <v>2</v>
      </c>
      <c r="E85" s="11" t="s">
        <v>519</v>
      </c>
      <c r="F85" s="11" t="s">
        <v>1891</v>
      </c>
      <c r="G85" s="17">
        <v>75.766470971950426</v>
      </c>
      <c r="H85" s="17">
        <v>78.408349641226351</v>
      </c>
      <c r="I85" s="17">
        <v>77.266797129810826</v>
      </c>
      <c r="J85" s="17">
        <v>77.299412915851278</v>
      </c>
      <c r="K85" s="17">
        <v>77.592954990215262</v>
      </c>
      <c r="L85" s="17">
        <v>76.418786692759298</v>
      </c>
      <c r="M85" s="17">
        <v>76.647097195042406</v>
      </c>
      <c r="N85" s="17">
        <v>77.658186562296152</v>
      </c>
      <c r="O85" s="17">
        <v>77.723418134377042</v>
      </c>
      <c r="P85" s="17">
        <v>81.723237597911208</v>
      </c>
      <c r="Q85" s="17">
        <v>82.800261096605738</v>
      </c>
      <c r="R85" s="17">
        <v>82.147519582245437</v>
      </c>
      <c r="S85" s="17">
        <v>81.233681462140993</v>
      </c>
      <c r="T85" s="17">
        <v>80.319843342036563</v>
      </c>
    </row>
    <row r="86" spans="1:20">
      <c r="A86" s="11" t="s">
        <v>1385</v>
      </c>
      <c r="D86" s="11">
        <v>3</v>
      </c>
      <c r="E86" s="11" t="s">
        <v>519</v>
      </c>
      <c r="F86" s="11" t="s">
        <v>1891</v>
      </c>
      <c r="G86" s="17">
        <v>90.567765567765562</v>
      </c>
      <c r="H86" s="17">
        <v>94.917582417582409</v>
      </c>
      <c r="I86" s="17">
        <v>96.703296703296701</v>
      </c>
      <c r="J86" s="17">
        <v>96.703296703296701</v>
      </c>
      <c r="K86" s="17">
        <v>96.657509157509153</v>
      </c>
      <c r="L86" s="17">
        <v>96.7654986522911</v>
      </c>
      <c r="M86" s="17">
        <v>97.70889487870619</v>
      </c>
      <c r="N86" s="17">
        <v>97.61904761904762</v>
      </c>
      <c r="O86" s="17">
        <v>99.191374663072779</v>
      </c>
      <c r="P86" s="17">
        <v>100.85354896675652</v>
      </c>
      <c r="Q86" s="17">
        <v>100.80862533692722</v>
      </c>
      <c r="R86" s="17">
        <v>99.685534591194966</v>
      </c>
      <c r="S86" s="17">
        <v>100.08984725965858</v>
      </c>
      <c r="T86" s="17">
        <v>98.472596585804126</v>
      </c>
    </row>
    <row r="87" spans="1:20">
      <c r="A87" s="11" t="s">
        <v>522</v>
      </c>
      <c r="D87" s="11">
        <v>4</v>
      </c>
      <c r="E87" s="11" t="s">
        <v>519</v>
      </c>
      <c r="F87" s="11" t="s">
        <v>1891</v>
      </c>
      <c r="G87" s="17">
        <v>85.010060362173036</v>
      </c>
      <c r="H87" s="17">
        <v>89.336016096579485</v>
      </c>
      <c r="I87" s="17">
        <v>92.857142857142861</v>
      </c>
      <c r="J87" s="17">
        <v>94.668008048289735</v>
      </c>
      <c r="K87" s="17">
        <v>93.460764587525148</v>
      </c>
      <c r="L87" s="17">
        <v>93.863179074446677</v>
      </c>
      <c r="M87" s="17">
        <v>94.164989939637834</v>
      </c>
      <c r="N87" s="17">
        <v>94.768611670020121</v>
      </c>
      <c r="O87" s="17">
        <v>97.183098591549296</v>
      </c>
      <c r="P87" s="17">
        <v>97.786720321931597</v>
      </c>
      <c r="Q87" s="17">
        <v>98.289738430583512</v>
      </c>
      <c r="R87" s="17">
        <v>97.384305835010068</v>
      </c>
      <c r="S87" s="17">
        <v>97.887323943661968</v>
      </c>
      <c r="T87" s="17">
        <v>97.183098591549296</v>
      </c>
    </row>
    <row r="88" spans="1:20">
      <c r="A88" s="11" t="s">
        <v>853</v>
      </c>
      <c r="D88" s="11">
        <v>5</v>
      </c>
      <c r="E88" s="11" t="s">
        <v>519</v>
      </c>
      <c r="F88" s="11" t="s">
        <v>1891</v>
      </c>
      <c r="G88" s="17">
        <v>95.210084033613441</v>
      </c>
      <c r="H88" s="17">
        <v>99.579831932773118</v>
      </c>
      <c r="I88" s="17">
        <v>99.915966386554615</v>
      </c>
      <c r="J88" s="17">
        <v>98.403361344537814</v>
      </c>
      <c r="K88" s="17">
        <v>99.327731092436977</v>
      </c>
      <c r="L88" s="17">
        <v>99.075630252100851</v>
      </c>
      <c r="M88" s="17">
        <v>99.747899159663874</v>
      </c>
      <c r="N88" s="17">
        <v>99.495798319327733</v>
      </c>
      <c r="O88" s="17">
        <v>100.4201680672269</v>
      </c>
      <c r="P88" s="17">
        <v>103.02521008403362</v>
      </c>
      <c r="Q88" s="17">
        <v>102.52100840336134</v>
      </c>
      <c r="R88" s="17">
        <v>101.17647058823529</v>
      </c>
      <c r="S88" s="17">
        <v>101.5126050420168</v>
      </c>
      <c r="T88" s="17">
        <v>99.075630252100837</v>
      </c>
    </row>
    <row r="89" spans="1:20">
      <c r="A89" s="11" t="s">
        <v>524</v>
      </c>
      <c r="B89" s="11" t="s">
        <v>525</v>
      </c>
      <c r="D89" s="11">
        <v>6</v>
      </c>
      <c r="E89" s="11" t="s">
        <v>519</v>
      </c>
      <c r="F89" s="11" t="s">
        <v>1891</v>
      </c>
      <c r="G89" s="17">
        <v>71.834415584415581</v>
      </c>
      <c r="H89" s="17">
        <v>76.379870129870127</v>
      </c>
      <c r="I89" s="17">
        <v>75.73051948051949</v>
      </c>
      <c r="J89" s="17">
        <v>73.05194805194806</v>
      </c>
      <c r="K89" s="17">
        <v>70.779220779220765</v>
      </c>
      <c r="L89" s="17">
        <v>71.996753246753244</v>
      </c>
      <c r="M89" s="17">
        <v>71.672077922077918</v>
      </c>
      <c r="N89" s="17">
        <v>72.240259740259745</v>
      </c>
      <c r="O89" s="17">
        <v>72.321428571428584</v>
      </c>
      <c r="P89" s="17">
        <v>74.715447154471548</v>
      </c>
      <c r="Q89" s="17">
        <v>76.097560975609753</v>
      </c>
      <c r="R89" s="17">
        <v>75.040650406504056</v>
      </c>
      <c r="S89" s="17">
        <v>74.634146341463421</v>
      </c>
      <c r="T89" s="17">
        <v>74.308943089430898</v>
      </c>
    </row>
    <row r="90" spans="1:20">
      <c r="A90" s="11" t="s">
        <v>524</v>
      </c>
      <c r="B90" s="11" t="s">
        <v>525</v>
      </c>
      <c r="C90" s="11" t="s">
        <v>526</v>
      </c>
      <c r="D90" s="11">
        <v>7</v>
      </c>
      <c r="E90" s="11" t="s">
        <v>519</v>
      </c>
      <c r="F90" s="11" t="s">
        <v>1891</v>
      </c>
      <c r="G90" s="17">
        <v>65.178571428571431</v>
      </c>
      <c r="H90" s="17">
        <v>70.535714285714278</v>
      </c>
      <c r="I90" s="17">
        <v>76.785714285714278</v>
      </c>
      <c r="J90" s="17">
        <v>71.13095238095238</v>
      </c>
      <c r="K90" s="17">
        <v>70.386904761904773</v>
      </c>
      <c r="L90" s="17">
        <v>69.196428571428584</v>
      </c>
      <c r="M90" s="17">
        <v>68.601190476190482</v>
      </c>
      <c r="N90" s="17">
        <v>68.898809523809533</v>
      </c>
      <c r="O90" s="17">
        <v>69.345238095238102</v>
      </c>
      <c r="P90" s="17">
        <v>69.402985074626869</v>
      </c>
      <c r="Q90" s="17">
        <v>70.298507462686572</v>
      </c>
      <c r="R90" s="17">
        <v>70</v>
      </c>
      <c r="S90" s="17">
        <v>72.238805970149258</v>
      </c>
      <c r="T90" s="17">
        <v>71.791044776119406</v>
      </c>
    </row>
    <row r="91" spans="1:20">
      <c r="A91" s="11" t="s">
        <v>524</v>
      </c>
      <c r="B91" s="11" t="s">
        <v>525</v>
      </c>
      <c r="C91" s="11" t="s">
        <v>527</v>
      </c>
      <c r="D91" s="11">
        <v>8</v>
      </c>
      <c r="E91" s="11" t="s">
        <v>519</v>
      </c>
      <c r="F91" s="11" t="s">
        <v>1891</v>
      </c>
      <c r="G91" s="17">
        <v>53.846153846153847</v>
      </c>
      <c r="H91" s="17">
        <v>53.846153846153847</v>
      </c>
      <c r="I91" s="17">
        <v>64.835164835164832</v>
      </c>
      <c r="J91" s="17">
        <v>57.142857142857146</v>
      </c>
      <c r="K91" s="17">
        <v>50</v>
      </c>
      <c r="L91" s="17">
        <v>50.549450549450547</v>
      </c>
      <c r="M91" s="17">
        <v>50.549450549450547</v>
      </c>
      <c r="N91" s="17">
        <v>50.549450549450547</v>
      </c>
      <c r="O91" s="17">
        <v>50.549450549450547</v>
      </c>
      <c r="P91" s="17">
        <v>50.549450549450547</v>
      </c>
      <c r="Q91" s="17">
        <v>50.549450549450547</v>
      </c>
      <c r="R91" s="17">
        <v>50.549450549450547</v>
      </c>
      <c r="S91" s="17">
        <v>57.692307692307693</v>
      </c>
      <c r="T91" s="17">
        <v>57.692307692307693</v>
      </c>
    </row>
    <row r="92" spans="1:20">
      <c r="A92" s="11" t="s">
        <v>524</v>
      </c>
      <c r="B92" s="11" t="s">
        <v>525</v>
      </c>
      <c r="C92" s="11" t="s">
        <v>528</v>
      </c>
      <c r="D92" s="11">
        <v>9</v>
      </c>
      <c r="E92" s="11" t="s">
        <v>519</v>
      </c>
      <c r="F92" s="11" t="s">
        <v>1891</v>
      </c>
      <c r="G92" s="17">
        <v>82.312925170068027</v>
      </c>
      <c r="H92" s="17">
        <v>89.795918367346943</v>
      </c>
      <c r="I92" s="17">
        <v>91.156462585034006</v>
      </c>
      <c r="J92" s="17">
        <v>88.095238095238102</v>
      </c>
      <c r="K92" s="17">
        <v>90.136054421768705</v>
      </c>
      <c r="L92" s="17">
        <v>89.45578231292518</v>
      </c>
      <c r="M92" s="17">
        <v>88.095238095238102</v>
      </c>
      <c r="N92" s="17">
        <v>87.755102040816325</v>
      </c>
      <c r="O92" s="17">
        <v>86.394557823129247</v>
      </c>
      <c r="P92" s="17">
        <v>86.643835616438352</v>
      </c>
      <c r="Q92" s="17">
        <v>88.698630136986296</v>
      </c>
      <c r="R92" s="17">
        <v>88.013698630136986</v>
      </c>
      <c r="S92" s="17">
        <v>88.698630136986296</v>
      </c>
      <c r="T92" s="17">
        <v>87.671232876712324</v>
      </c>
    </row>
    <row r="93" spans="1:20">
      <c r="A93" s="11" t="s">
        <v>524</v>
      </c>
      <c r="B93" s="11" t="s">
        <v>525</v>
      </c>
      <c r="C93" s="11" t="s">
        <v>529</v>
      </c>
      <c r="D93" s="11">
        <v>10</v>
      </c>
      <c r="E93" s="11" t="s">
        <v>519</v>
      </c>
      <c r="F93" s="11" t="s">
        <v>1891</v>
      </c>
      <c r="G93" s="17">
        <v>50</v>
      </c>
      <c r="H93" s="17">
        <v>57.142857142857146</v>
      </c>
      <c r="I93" s="17">
        <v>66.326530612244895</v>
      </c>
      <c r="J93" s="17">
        <v>58.673469387755105</v>
      </c>
      <c r="K93" s="17">
        <v>59.693877551020414</v>
      </c>
      <c r="L93" s="17">
        <v>56.122448979591837</v>
      </c>
      <c r="M93" s="17">
        <v>56.122448979591837</v>
      </c>
      <c r="N93" s="17">
        <v>57.653061224489797</v>
      </c>
      <c r="O93" s="17">
        <v>61.224489795918366</v>
      </c>
      <c r="P93" s="17">
        <v>61.224489795918366</v>
      </c>
      <c r="Q93" s="17">
        <v>61.224489795918366</v>
      </c>
      <c r="R93" s="17">
        <v>61.224489795918366</v>
      </c>
      <c r="S93" s="17">
        <v>61.224489795918366</v>
      </c>
      <c r="T93" s="17">
        <v>61.224489795918366</v>
      </c>
    </row>
    <row r="94" spans="1:20">
      <c r="A94" s="11" t="s">
        <v>524</v>
      </c>
      <c r="B94" s="11" t="s">
        <v>525</v>
      </c>
      <c r="C94" s="11" t="s">
        <v>530</v>
      </c>
      <c r="D94" s="11">
        <v>11</v>
      </c>
      <c r="E94" s="11" t="s">
        <v>519</v>
      </c>
      <c r="F94" s="11" t="s">
        <v>1891</v>
      </c>
      <c r="G94" s="17">
        <v>79.821428571428584</v>
      </c>
      <c r="H94" s="17">
        <v>83.392857142857139</v>
      </c>
      <c r="I94" s="17">
        <v>74.464285714285722</v>
      </c>
      <c r="J94" s="17">
        <v>75.357142857142847</v>
      </c>
      <c r="K94" s="17">
        <v>71.25</v>
      </c>
      <c r="L94" s="17">
        <v>75.357142857142861</v>
      </c>
      <c r="M94" s="17">
        <v>75.357142857142861</v>
      </c>
      <c r="N94" s="17">
        <v>76.250000000000014</v>
      </c>
      <c r="O94" s="17">
        <v>75.892857142857139</v>
      </c>
      <c r="P94" s="17">
        <v>81.071428571428569</v>
      </c>
      <c r="Q94" s="17">
        <v>83.035714285714278</v>
      </c>
      <c r="R94" s="17">
        <v>81.071428571428584</v>
      </c>
      <c r="S94" s="17">
        <v>77.5</v>
      </c>
      <c r="T94" s="17">
        <v>77.321428571428569</v>
      </c>
    </row>
    <row r="95" spans="1:20">
      <c r="A95" s="11" t="s">
        <v>524</v>
      </c>
      <c r="B95" s="11" t="s">
        <v>525</v>
      </c>
      <c r="C95" s="11" t="s">
        <v>531</v>
      </c>
      <c r="D95" s="11">
        <v>12</v>
      </c>
      <c r="E95" s="11" t="s">
        <v>519</v>
      </c>
      <c r="F95" s="11" t="s">
        <v>1891</v>
      </c>
      <c r="G95" s="17">
        <v>80.059523809523796</v>
      </c>
      <c r="H95" s="17">
        <v>91.666666666666671</v>
      </c>
      <c r="I95" s="17">
        <v>77.38095238095238</v>
      </c>
      <c r="J95" s="17">
        <v>70.833333333333343</v>
      </c>
      <c r="K95" s="17">
        <v>75.892857142857153</v>
      </c>
      <c r="L95" s="17">
        <v>76.488095238095241</v>
      </c>
      <c r="M95" s="17">
        <v>75.892857142857153</v>
      </c>
      <c r="N95" s="17">
        <v>76.488095238095241</v>
      </c>
      <c r="O95" s="17">
        <v>78.273809523809518</v>
      </c>
      <c r="P95" s="17">
        <v>82.738095238095241</v>
      </c>
      <c r="Q95" s="17">
        <v>81.25</v>
      </c>
      <c r="R95" s="17">
        <v>80.05952380952381</v>
      </c>
      <c r="S95" s="17">
        <v>75.892857142857153</v>
      </c>
      <c r="T95" s="17">
        <v>75.595238095238088</v>
      </c>
    </row>
    <row r="96" spans="1:20">
      <c r="A96" s="11" t="s">
        <v>524</v>
      </c>
      <c r="B96" s="11" t="s">
        <v>525</v>
      </c>
      <c r="C96" s="11" t="s">
        <v>532</v>
      </c>
      <c r="D96" s="11">
        <v>13</v>
      </c>
      <c r="E96" s="11" t="s">
        <v>519</v>
      </c>
      <c r="F96" s="11" t="s">
        <v>1891</v>
      </c>
      <c r="G96" s="17">
        <v>79.464285714285722</v>
      </c>
      <c r="H96" s="17">
        <v>70.982142857142861</v>
      </c>
      <c r="I96" s="17">
        <v>70.089285714285722</v>
      </c>
      <c r="J96" s="17">
        <v>82.142857142857139</v>
      </c>
      <c r="K96" s="17">
        <v>64.285714285714292</v>
      </c>
      <c r="L96" s="17">
        <v>73.660714285714292</v>
      </c>
      <c r="M96" s="17">
        <v>74.553571428571431</v>
      </c>
      <c r="N96" s="17">
        <v>75.892857142857139</v>
      </c>
      <c r="O96" s="17">
        <v>72.321428571428569</v>
      </c>
      <c r="P96" s="17">
        <v>78.571428571428569</v>
      </c>
      <c r="Q96" s="17">
        <v>85.714285714285708</v>
      </c>
      <c r="R96" s="17">
        <v>82.589285714285708</v>
      </c>
      <c r="S96" s="17">
        <v>79.910714285714292</v>
      </c>
      <c r="T96" s="17">
        <v>79.910714285714292</v>
      </c>
    </row>
    <row r="97" spans="1:20">
      <c r="A97" s="11" t="s">
        <v>524</v>
      </c>
      <c r="B97" s="11" t="s">
        <v>533</v>
      </c>
      <c r="D97" s="11">
        <v>14</v>
      </c>
      <c r="E97" s="11" t="s">
        <v>519</v>
      </c>
      <c r="F97" s="11" t="s">
        <v>1891</v>
      </c>
      <c r="G97" s="17">
        <v>81.216931216931215</v>
      </c>
      <c r="H97" s="17">
        <v>83.068783068783077</v>
      </c>
      <c r="I97" s="17">
        <v>82.738095238095227</v>
      </c>
      <c r="J97" s="17">
        <v>85.449735449735442</v>
      </c>
      <c r="K97" s="17">
        <v>88.161375661375658</v>
      </c>
      <c r="L97" s="17">
        <v>85.648148148148152</v>
      </c>
      <c r="M97" s="17">
        <v>85.912698412698404</v>
      </c>
      <c r="N97" s="17">
        <v>87.169312169312178</v>
      </c>
      <c r="O97" s="17">
        <v>87.301587301587304</v>
      </c>
      <c r="P97" s="17">
        <v>92.592592592592595</v>
      </c>
      <c r="Q97" s="17">
        <v>93.650793650793659</v>
      </c>
      <c r="R97" s="17">
        <v>92.791005291005291</v>
      </c>
      <c r="S97" s="17">
        <v>91.203703703703695</v>
      </c>
      <c r="T97" s="17">
        <v>89.219576719576722</v>
      </c>
    </row>
    <row r="98" spans="1:20">
      <c r="A98" s="11" t="s">
        <v>524</v>
      </c>
      <c r="B98" s="11" t="s">
        <v>533</v>
      </c>
      <c r="C98" s="11" t="s">
        <v>534</v>
      </c>
      <c r="D98" s="11">
        <v>15</v>
      </c>
      <c r="E98" s="11" t="s">
        <v>519</v>
      </c>
      <c r="F98" s="11" t="s">
        <v>1891</v>
      </c>
      <c r="G98" s="17">
        <v>75.324675324675312</v>
      </c>
      <c r="H98" s="17">
        <v>83.441558441558442</v>
      </c>
      <c r="I98" s="17">
        <v>84.090909090909093</v>
      </c>
      <c r="J98" s="17">
        <v>89.610389610389603</v>
      </c>
      <c r="K98" s="17">
        <v>86.038961038961034</v>
      </c>
      <c r="L98" s="17">
        <v>89.935064935064929</v>
      </c>
      <c r="M98" s="17">
        <v>87.012987012987011</v>
      </c>
      <c r="N98" s="17">
        <v>93.181818181818187</v>
      </c>
      <c r="O98" s="17">
        <v>94.155844155844164</v>
      </c>
      <c r="P98" s="17">
        <v>95.779220779220779</v>
      </c>
      <c r="Q98" s="17">
        <v>94.805194805194802</v>
      </c>
      <c r="R98" s="17">
        <v>94.15584415584415</v>
      </c>
      <c r="S98" s="17">
        <v>94.480519480519476</v>
      </c>
      <c r="T98" s="17">
        <v>93.831168831168839</v>
      </c>
    </row>
    <row r="99" spans="1:20">
      <c r="A99" s="11" t="s">
        <v>524</v>
      </c>
      <c r="B99" s="11" t="s">
        <v>533</v>
      </c>
      <c r="C99" s="11" t="s">
        <v>535</v>
      </c>
      <c r="D99" s="11">
        <v>16</v>
      </c>
      <c r="E99" s="11" t="s">
        <v>519</v>
      </c>
      <c r="F99" s="11" t="s">
        <v>1891</v>
      </c>
      <c r="G99" s="17">
        <v>79.699248120300751</v>
      </c>
      <c r="H99" s="17">
        <v>80.075187969924812</v>
      </c>
      <c r="I99" s="17">
        <v>74.812030075187963</v>
      </c>
      <c r="J99" s="17">
        <v>81.203007518796994</v>
      </c>
      <c r="K99" s="17">
        <v>86.090225563909783</v>
      </c>
      <c r="L99" s="17">
        <v>85.714285714285708</v>
      </c>
      <c r="M99" s="17">
        <v>90.977443609022558</v>
      </c>
      <c r="N99" s="17">
        <v>92.857142857142861</v>
      </c>
      <c r="O99" s="17">
        <v>87.969924812030072</v>
      </c>
      <c r="P99" s="17">
        <v>98.496240601503757</v>
      </c>
      <c r="Q99" s="17">
        <v>99.624060150375939</v>
      </c>
      <c r="R99" s="17">
        <v>97.368421052631575</v>
      </c>
      <c r="S99" s="17">
        <v>99.248120300751879</v>
      </c>
      <c r="T99" s="17">
        <v>97.744360902255636</v>
      </c>
    </row>
    <row r="100" spans="1:20">
      <c r="A100" s="11" t="s">
        <v>524</v>
      </c>
      <c r="B100" s="11" t="s">
        <v>533</v>
      </c>
      <c r="C100" s="11" t="s">
        <v>536</v>
      </c>
      <c r="D100" s="11">
        <v>17</v>
      </c>
      <c r="E100" s="11" t="s">
        <v>519</v>
      </c>
      <c r="F100" s="11" t="s">
        <v>1891</v>
      </c>
      <c r="G100" s="17">
        <v>84.58646616541354</v>
      </c>
      <c r="H100" s="17">
        <v>83.082706766917298</v>
      </c>
      <c r="I100" s="17">
        <v>89.849624060150376</v>
      </c>
      <c r="J100" s="17">
        <v>88.721804511278194</v>
      </c>
      <c r="K100" s="17">
        <v>90.977443609022558</v>
      </c>
      <c r="L100" s="17">
        <v>86.090225563909783</v>
      </c>
      <c r="M100" s="17">
        <v>86.842105263157904</v>
      </c>
      <c r="N100" s="17">
        <v>83.458646616541358</v>
      </c>
      <c r="O100" s="17">
        <v>87.593984962406012</v>
      </c>
      <c r="P100" s="17">
        <v>93.233082706766922</v>
      </c>
      <c r="Q100" s="17">
        <v>98.120300751879711</v>
      </c>
      <c r="R100" s="17">
        <v>97.74436090225565</v>
      </c>
      <c r="S100" s="17">
        <v>96.992481203007529</v>
      </c>
      <c r="T100" s="17">
        <v>95.488721804511286</v>
      </c>
    </row>
    <row r="101" spans="1:20">
      <c r="A101" s="11" t="s">
        <v>524</v>
      </c>
      <c r="B101" s="11" t="s">
        <v>533</v>
      </c>
      <c r="C101" s="11" t="s">
        <v>537</v>
      </c>
      <c r="D101" s="11">
        <v>18</v>
      </c>
      <c r="E101" s="11" t="s">
        <v>519</v>
      </c>
      <c r="F101" s="11" t="s">
        <v>1891</v>
      </c>
      <c r="G101" s="17">
        <v>77.232142857142847</v>
      </c>
      <c r="H101" s="17">
        <v>91.964285714285708</v>
      </c>
      <c r="I101" s="17">
        <v>84.375</v>
      </c>
      <c r="J101" s="17">
        <v>86.607142857142861</v>
      </c>
      <c r="K101" s="17">
        <v>96.875</v>
      </c>
      <c r="L101" s="17">
        <v>85.267857142857139</v>
      </c>
      <c r="M101" s="17">
        <v>85.267857142857139</v>
      </c>
      <c r="N101" s="17">
        <v>84.821428571428569</v>
      </c>
      <c r="O101" s="17">
        <v>85.714285714285708</v>
      </c>
      <c r="P101" s="17">
        <v>88.392857142857139</v>
      </c>
      <c r="Q101" s="17">
        <v>92.857142857142847</v>
      </c>
      <c r="R101" s="17">
        <v>94.642857142857139</v>
      </c>
      <c r="S101" s="17">
        <v>95.535714285714278</v>
      </c>
      <c r="T101" s="17">
        <v>92.410714285714292</v>
      </c>
    </row>
    <row r="102" spans="1:20">
      <c r="A102" s="11" t="s">
        <v>524</v>
      </c>
      <c r="B102" s="11" t="s">
        <v>533</v>
      </c>
      <c r="C102" s="11" t="s">
        <v>538</v>
      </c>
      <c r="D102" s="11">
        <v>19</v>
      </c>
      <c r="E102" s="11" t="s">
        <v>519</v>
      </c>
      <c r="F102" s="11" t="s">
        <v>1891</v>
      </c>
      <c r="G102" s="17">
        <v>81.25</v>
      </c>
      <c r="H102" s="17">
        <v>71.428571428571431</v>
      </c>
      <c r="I102" s="17">
        <v>75</v>
      </c>
      <c r="J102" s="17">
        <v>75</v>
      </c>
      <c r="K102" s="17">
        <v>75</v>
      </c>
      <c r="L102" s="17">
        <v>75</v>
      </c>
      <c r="M102" s="17">
        <v>75</v>
      </c>
      <c r="N102" s="17">
        <v>91.071428571428569</v>
      </c>
      <c r="O102" s="17">
        <v>86.607142857142861</v>
      </c>
      <c r="P102" s="17">
        <v>87.5</v>
      </c>
      <c r="Q102" s="17">
        <v>75</v>
      </c>
      <c r="R102" s="17">
        <v>75</v>
      </c>
      <c r="S102" s="17">
        <v>75</v>
      </c>
      <c r="T102" s="17">
        <v>75</v>
      </c>
    </row>
    <row r="103" spans="1:20">
      <c r="A103" s="11" t="s">
        <v>524</v>
      </c>
      <c r="B103" s="11" t="s">
        <v>533</v>
      </c>
      <c r="C103" s="11" t="s">
        <v>539</v>
      </c>
      <c r="D103" s="11">
        <v>20</v>
      </c>
      <c r="E103" s="11" t="s">
        <v>519</v>
      </c>
      <c r="F103" s="11" t="s">
        <v>1891</v>
      </c>
      <c r="G103" s="17">
        <v>90.109890109890117</v>
      </c>
      <c r="H103" s="17">
        <v>80.769230769230759</v>
      </c>
      <c r="I103" s="17">
        <v>77.472527472527474</v>
      </c>
      <c r="J103" s="17">
        <v>92.307692307692307</v>
      </c>
      <c r="K103" s="17">
        <v>90.109890109890117</v>
      </c>
      <c r="L103" s="17">
        <v>85.164835164835154</v>
      </c>
      <c r="M103" s="17">
        <v>83.516483516483518</v>
      </c>
      <c r="N103" s="17">
        <v>76.373626373626379</v>
      </c>
      <c r="O103" s="17">
        <v>75.824175824175811</v>
      </c>
      <c r="P103" s="17">
        <v>76.373626373626365</v>
      </c>
      <c r="Q103" s="17">
        <v>80.219780219780219</v>
      </c>
      <c r="R103" s="17">
        <v>76.373626373626365</v>
      </c>
      <c r="S103" s="17">
        <v>74.175824175824175</v>
      </c>
      <c r="T103" s="17">
        <v>75.27472527472527</v>
      </c>
    </row>
    <row r="104" spans="1:20">
      <c r="A104" s="11" t="s">
        <v>524</v>
      </c>
      <c r="B104" s="11" t="s">
        <v>533</v>
      </c>
      <c r="C104" s="11" t="s">
        <v>540</v>
      </c>
      <c r="D104" s="11">
        <v>21</v>
      </c>
      <c r="E104" s="11" t="s">
        <v>519</v>
      </c>
      <c r="F104" s="11" t="s">
        <v>1891</v>
      </c>
      <c r="G104" s="17">
        <v>85.064935064935071</v>
      </c>
      <c r="H104" s="17">
        <v>85.714285714285708</v>
      </c>
      <c r="I104" s="17">
        <v>90.909090909090907</v>
      </c>
      <c r="J104" s="17">
        <v>76.623376623376629</v>
      </c>
      <c r="K104" s="17">
        <v>85.714285714285708</v>
      </c>
      <c r="L104" s="17">
        <v>85.064935064935057</v>
      </c>
      <c r="M104" s="17">
        <v>85.064935064935057</v>
      </c>
      <c r="N104" s="17">
        <v>85.064935064935057</v>
      </c>
      <c r="O104" s="17">
        <v>88.311688311688314</v>
      </c>
      <c r="P104" s="17">
        <v>103.8961038961039</v>
      </c>
      <c r="Q104" s="17">
        <v>103.89610389610388</v>
      </c>
      <c r="R104" s="17">
        <v>103.24675324675323</v>
      </c>
      <c r="S104" s="17">
        <v>86.36363636363636</v>
      </c>
      <c r="T104" s="17">
        <v>76.623376623376615</v>
      </c>
    </row>
    <row r="105" spans="1:20">
      <c r="A105" s="11" t="s">
        <v>524</v>
      </c>
      <c r="B105" s="11" t="s">
        <v>541</v>
      </c>
      <c r="D105" s="11">
        <v>22</v>
      </c>
      <c r="E105" s="11" t="s">
        <v>519</v>
      </c>
      <c r="F105" s="11" t="s">
        <v>1891</v>
      </c>
      <c r="G105" s="17">
        <v>65.217391304347814</v>
      </c>
      <c r="H105" s="17">
        <v>64.285714285714292</v>
      </c>
      <c r="I105" s="17">
        <v>57.453416149068318</v>
      </c>
      <c r="J105" s="17">
        <v>55.279503105590067</v>
      </c>
      <c r="K105" s="17">
        <v>54.037267080745345</v>
      </c>
      <c r="L105" s="17">
        <v>50</v>
      </c>
      <c r="M105" s="17">
        <v>52.173913043478258</v>
      </c>
      <c r="N105" s="17">
        <v>53.726708074534166</v>
      </c>
      <c r="O105" s="17">
        <v>53.41614906832298</v>
      </c>
      <c r="P105" s="17">
        <v>57.453416149068318</v>
      </c>
      <c r="Q105" s="17">
        <v>57.453416149068325</v>
      </c>
      <c r="R105" s="17">
        <v>59.316770186335397</v>
      </c>
      <c r="S105" s="17">
        <v>59.62732919254659</v>
      </c>
      <c r="T105" s="17">
        <v>61.490683229813662</v>
      </c>
    </row>
    <row r="106" spans="1:20">
      <c r="A106" s="11" t="s">
        <v>524</v>
      </c>
      <c r="B106" s="11" t="s">
        <v>542</v>
      </c>
      <c r="D106" s="11">
        <v>23</v>
      </c>
      <c r="E106" s="11" t="s">
        <v>519</v>
      </c>
      <c r="F106" s="11" t="s">
        <v>1891</v>
      </c>
      <c r="G106" s="17">
        <v>69.285714285714278</v>
      </c>
      <c r="H106" s="17">
        <v>78.333333333333343</v>
      </c>
      <c r="I106" s="17">
        <v>84.285714285714292</v>
      </c>
      <c r="J106" s="17">
        <v>87.38095238095238</v>
      </c>
      <c r="K106" s="17">
        <v>83.80952380952381</v>
      </c>
      <c r="L106" s="17">
        <v>83.571428571428569</v>
      </c>
      <c r="M106" s="17">
        <v>85.000000000000014</v>
      </c>
      <c r="N106" s="17">
        <v>85.476190476190482</v>
      </c>
      <c r="O106" s="17">
        <v>89.285714285714292</v>
      </c>
      <c r="P106" s="17">
        <v>91.428571428571431</v>
      </c>
      <c r="Q106" s="17">
        <v>93.095238095238088</v>
      </c>
      <c r="R106" s="17">
        <v>90</v>
      </c>
      <c r="S106" s="17">
        <v>90.952380952380935</v>
      </c>
      <c r="T106" s="17">
        <v>93.571428571428569</v>
      </c>
    </row>
    <row r="107" spans="1:20">
      <c r="A107" s="11" t="s">
        <v>524</v>
      </c>
      <c r="B107" s="11" t="s">
        <v>542</v>
      </c>
      <c r="C107" s="11" t="s">
        <v>543</v>
      </c>
      <c r="D107" s="11">
        <v>24</v>
      </c>
      <c r="E107" s="11" t="s">
        <v>519</v>
      </c>
      <c r="F107" s="11" t="s">
        <v>1891</v>
      </c>
      <c r="G107" s="17">
        <v>67.346938775510196</v>
      </c>
      <c r="H107" s="17">
        <v>72.959183673469397</v>
      </c>
      <c r="I107" s="17">
        <v>70.91836734693878</v>
      </c>
      <c r="J107" s="17">
        <v>77.040816326530617</v>
      </c>
      <c r="K107" s="17">
        <v>69.897959183673478</v>
      </c>
      <c r="L107" s="17">
        <v>69.387755102040813</v>
      </c>
      <c r="M107" s="17">
        <v>71.428571428571431</v>
      </c>
      <c r="N107" s="17">
        <v>74.489795918367335</v>
      </c>
      <c r="O107" s="17">
        <v>81.632653061224488</v>
      </c>
      <c r="P107" s="17">
        <v>84.183673469387756</v>
      </c>
      <c r="Q107" s="17">
        <v>88.265306122448976</v>
      </c>
      <c r="R107" s="17">
        <v>81.122448979591837</v>
      </c>
      <c r="S107" s="17">
        <v>83.163265306122454</v>
      </c>
      <c r="T107" s="17">
        <v>88.775510204081641</v>
      </c>
    </row>
    <row r="108" spans="1:20">
      <c r="A108" s="11" t="s">
        <v>524</v>
      </c>
      <c r="B108" s="11" t="s">
        <v>542</v>
      </c>
      <c r="C108" s="11" t="s">
        <v>544</v>
      </c>
      <c r="D108" s="11">
        <v>25</v>
      </c>
      <c r="E108" s="11" t="s">
        <v>519</v>
      </c>
      <c r="F108" s="11" t="s">
        <v>1891</v>
      </c>
      <c r="G108" s="17">
        <v>49.206349206349209</v>
      </c>
      <c r="H108" s="17">
        <v>69.841269841269849</v>
      </c>
      <c r="I108" s="17">
        <v>92.857142857142861</v>
      </c>
      <c r="J108" s="17">
        <v>92.857142857142861</v>
      </c>
      <c r="K108" s="17">
        <v>92.857142857142861</v>
      </c>
      <c r="L108" s="17">
        <v>92.857142857142861</v>
      </c>
      <c r="M108" s="17">
        <v>92.857142857142861</v>
      </c>
      <c r="N108" s="17">
        <v>89.682539682539684</v>
      </c>
      <c r="O108" s="17">
        <v>91.26984126984128</v>
      </c>
      <c r="P108" s="17">
        <v>94.444444444444443</v>
      </c>
      <c r="Q108" s="17">
        <v>93.650793650793659</v>
      </c>
      <c r="R108" s="17">
        <v>94.444444444444443</v>
      </c>
      <c r="S108" s="17">
        <v>94.444444444444443</v>
      </c>
      <c r="T108" s="17">
        <v>94.444444444444443</v>
      </c>
    </row>
    <row r="109" spans="1:20">
      <c r="A109" s="11" t="s">
        <v>524</v>
      </c>
      <c r="B109" s="11" t="s">
        <v>542</v>
      </c>
      <c r="C109" s="11" t="s">
        <v>545</v>
      </c>
      <c r="D109" s="11">
        <v>26</v>
      </c>
      <c r="E109" s="11" t="s">
        <v>519</v>
      </c>
      <c r="F109" s="11" t="s">
        <v>1891</v>
      </c>
      <c r="G109" s="17">
        <v>98.979591836734699</v>
      </c>
      <c r="H109" s="17">
        <v>100</v>
      </c>
      <c r="I109" s="17">
        <v>100</v>
      </c>
      <c r="J109" s="17">
        <v>101.0204081632653</v>
      </c>
      <c r="K109" s="17">
        <v>100</v>
      </c>
      <c r="L109" s="17">
        <v>100</v>
      </c>
      <c r="M109" s="17">
        <v>102.04081632653062</v>
      </c>
      <c r="N109" s="17">
        <v>102.04081632653062</v>
      </c>
      <c r="O109" s="17">
        <v>102.04081632653062</v>
      </c>
      <c r="P109" s="17">
        <v>102.04081632653062</v>
      </c>
      <c r="Q109" s="17">
        <v>102.04081632653062</v>
      </c>
      <c r="R109" s="17">
        <v>102.04081632653062</v>
      </c>
      <c r="S109" s="17">
        <v>102.04081632653062</v>
      </c>
      <c r="T109" s="17">
        <v>102.04081632653062</v>
      </c>
    </row>
    <row r="110" spans="1:20">
      <c r="A110" s="11" t="s">
        <v>524</v>
      </c>
      <c r="B110" s="11" t="s">
        <v>546</v>
      </c>
      <c r="D110" s="11">
        <v>27</v>
      </c>
      <c r="E110" s="11" t="s">
        <v>519</v>
      </c>
      <c r="F110" s="11" t="s">
        <v>1891</v>
      </c>
      <c r="G110" s="17">
        <v>92.261904761904759</v>
      </c>
      <c r="H110" s="17">
        <v>95.833333333333329</v>
      </c>
      <c r="I110" s="17">
        <v>100</v>
      </c>
      <c r="J110" s="17">
        <v>100</v>
      </c>
      <c r="K110" s="17">
        <v>99.404761904761898</v>
      </c>
      <c r="L110" s="17">
        <v>98.80952380952381</v>
      </c>
      <c r="M110" s="17">
        <v>97.023809523809518</v>
      </c>
      <c r="N110" s="17">
        <v>98.214285714285708</v>
      </c>
      <c r="O110" s="17">
        <v>100</v>
      </c>
      <c r="P110" s="17">
        <v>102.97619047619047</v>
      </c>
      <c r="Q110" s="17">
        <v>99.404761904761898</v>
      </c>
      <c r="R110" s="17">
        <v>100.5952380952381</v>
      </c>
      <c r="S110" s="17">
        <v>101.19047619047619</v>
      </c>
      <c r="T110" s="17">
        <v>90.476190476190482</v>
      </c>
    </row>
    <row r="111" spans="1:20">
      <c r="A111" s="11" t="s">
        <v>524</v>
      </c>
      <c r="B111" s="11" t="s">
        <v>547</v>
      </c>
      <c r="D111" s="11">
        <v>28</v>
      </c>
      <c r="E111" s="11" t="s">
        <v>519</v>
      </c>
      <c r="F111" s="11" t="s">
        <v>1891</v>
      </c>
      <c r="G111" s="17">
        <v>92.857142857142861</v>
      </c>
      <c r="H111" s="17">
        <v>100</v>
      </c>
      <c r="I111" s="17">
        <v>100</v>
      </c>
      <c r="J111" s="17">
        <v>100</v>
      </c>
      <c r="K111" s="17">
        <v>100</v>
      </c>
      <c r="L111" s="17">
        <v>100</v>
      </c>
      <c r="M111" s="17">
        <v>100</v>
      </c>
      <c r="N111" s="17">
        <v>100</v>
      </c>
      <c r="O111" s="17">
        <v>100</v>
      </c>
      <c r="P111" s="17">
        <v>91.666666666666671</v>
      </c>
      <c r="Q111" s="17">
        <v>100</v>
      </c>
      <c r="R111" s="17">
        <v>100</v>
      </c>
      <c r="S111" s="17">
        <v>100</v>
      </c>
      <c r="T111" s="17">
        <v>100</v>
      </c>
    </row>
    <row r="112" spans="1:20">
      <c r="A112" s="11" t="s">
        <v>524</v>
      </c>
      <c r="B112" s="11" t="s">
        <v>548</v>
      </c>
      <c r="D112" s="11">
        <v>29</v>
      </c>
      <c r="E112" s="11" t="s">
        <v>519</v>
      </c>
      <c r="F112" s="11" t="s">
        <v>1891</v>
      </c>
      <c r="G112" s="17">
        <v>100</v>
      </c>
      <c r="H112" s="17">
        <v>100</v>
      </c>
      <c r="I112" s="17">
        <v>100</v>
      </c>
      <c r="J112" s="17">
        <v>100</v>
      </c>
      <c r="K112" s="17">
        <v>102.38095238095238</v>
      </c>
      <c r="L112" s="17">
        <v>109.52380952380952</v>
      </c>
      <c r="M112" s="17">
        <v>108.92857142857143</v>
      </c>
      <c r="N112" s="17">
        <v>107.73809523809524</v>
      </c>
      <c r="O112" s="17">
        <v>110.11904761904762</v>
      </c>
      <c r="P112" s="17">
        <v>110.11904761904762</v>
      </c>
      <c r="Q112" s="17">
        <v>109.52380952380952</v>
      </c>
      <c r="R112" s="17">
        <v>110.71428571428571</v>
      </c>
      <c r="S112" s="17">
        <v>111.30952380952381</v>
      </c>
      <c r="T112" s="17">
        <v>111.30952380952381</v>
      </c>
    </row>
    <row r="113" spans="1:20">
      <c r="A113" s="11" t="s">
        <v>524</v>
      </c>
      <c r="B113" s="11" t="s">
        <v>549</v>
      </c>
      <c r="D113" s="11">
        <v>30</v>
      </c>
      <c r="E113" s="11" t="s">
        <v>519</v>
      </c>
      <c r="F113" s="11" t="s">
        <v>1891</v>
      </c>
      <c r="G113" s="17">
        <v>99.350649350649348</v>
      </c>
      <c r="H113" s="17">
        <v>94.805194805194802</v>
      </c>
      <c r="I113" s="17">
        <v>96.753246753246756</v>
      </c>
      <c r="J113" s="17">
        <v>100</v>
      </c>
      <c r="K113" s="17">
        <v>100</v>
      </c>
      <c r="L113" s="17">
        <v>96.103896103896105</v>
      </c>
      <c r="M113" s="17">
        <v>96.753246753246756</v>
      </c>
      <c r="N113" s="17">
        <v>99.350649350649348</v>
      </c>
      <c r="O113" s="17">
        <v>100</v>
      </c>
      <c r="P113" s="17">
        <v>99.350649350649348</v>
      </c>
      <c r="Q113" s="17">
        <v>98.05194805194806</v>
      </c>
      <c r="R113" s="17">
        <v>98.051948051948045</v>
      </c>
      <c r="S113" s="17">
        <v>97.402597402597408</v>
      </c>
      <c r="T113" s="17">
        <v>97.402597402597408</v>
      </c>
    </row>
    <row r="114" spans="1:20">
      <c r="A114" s="11" t="s">
        <v>1384</v>
      </c>
      <c r="B114" s="11" t="s">
        <v>1383</v>
      </c>
      <c r="D114" s="11">
        <v>31</v>
      </c>
      <c r="E114" s="11" t="s">
        <v>519</v>
      </c>
      <c r="F114" s="11" t="s">
        <v>1891</v>
      </c>
      <c r="L114" s="17">
        <v>100</v>
      </c>
      <c r="M114" s="17">
        <v>123.80952380952381</v>
      </c>
      <c r="N114" s="17">
        <v>111.9047619047619</v>
      </c>
      <c r="O114" s="17">
        <v>111.9047619047619</v>
      </c>
      <c r="P114" s="17">
        <v>111.9047619047619</v>
      </c>
      <c r="Q114" s="17">
        <v>111.9047619047619</v>
      </c>
      <c r="R114" s="17">
        <v>111.9047619047619</v>
      </c>
      <c r="S114" s="17">
        <v>111.9047619047619</v>
      </c>
      <c r="T114" s="17">
        <v>111.9047619047619</v>
      </c>
    </row>
    <row r="115" spans="1:20">
      <c r="A115" s="11" t="s">
        <v>524</v>
      </c>
      <c r="B115" s="11" t="s">
        <v>550</v>
      </c>
      <c r="D115" s="11">
        <v>32</v>
      </c>
      <c r="E115" s="11" t="s">
        <v>519</v>
      </c>
      <c r="F115" s="11" t="s">
        <v>1891</v>
      </c>
      <c r="G115" s="17">
        <v>98.571428571428569</v>
      </c>
      <c r="H115" s="17">
        <v>100</v>
      </c>
      <c r="I115" s="17">
        <v>99.285714285714292</v>
      </c>
      <c r="J115" s="17">
        <v>100.71428571428571</v>
      </c>
      <c r="K115" s="17">
        <v>100.71428571428571</v>
      </c>
      <c r="L115" s="17">
        <v>97.857142857142861</v>
      </c>
      <c r="M115" s="17">
        <v>99.285714285714278</v>
      </c>
      <c r="N115" s="17">
        <v>94.285714285714278</v>
      </c>
      <c r="O115" s="17">
        <v>98.571428571428569</v>
      </c>
      <c r="P115" s="17">
        <v>102.14285714285714</v>
      </c>
      <c r="Q115" s="17">
        <v>96.428571428571416</v>
      </c>
      <c r="R115" s="17">
        <v>95.714285714285722</v>
      </c>
      <c r="S115" s="17">
        <v>98.571428571428569</v>
      </c>
      <c r="T115" s="17">
        <v>98.571428571428569</v>
      </c>
    </row>
    <row r="116" spans="1:20">
      <c r="A116" s="11" t="s">
        <v>524</v>
      </c>
      <c r="B116" s="11" t="s">
        <v>551</v>
      </c>
      <c r="D116" s="11">
        <v>33</v>
      </c>
      <c r="E116" s="11" t="s">
        <v>519</v>
      </c>
      <c r="F116" s="11" t="s">
        <v>1891</v>
      </c>
      <c r="G116" s="17">
        <v>100</v>
      </c>
      <c r="H116" s="17">
        <v>100</v>
      </c>
      <c r="I116" s="17">
        <v>100</v>
      </c>
      <c r="J116" s="17">
        <v>100</v>
      </c>
      <c r="K116" s="17">
        <v>100.71428571428571</v>
      </c>
      <c r="L116" s="17">
        <v>102.14285714285714</v>
      </c>
      <c r="M116" s="17">
        <v>100</v>
      </c>
      <c r="N116" s="17">
        <v>99.285714285714292</v>
      </c>
      <c r="O116" s="17">
        <v>99.285714285714292</v>
      </c>
      <c r="P116" s="17">
        <v>104.28571428571429</v>
      </c>
      <c r="Q116" s="17">
        <v>100</v>
      </c>
      <c r="R116" s="17">
        <v>100</v>
      </c>
      <c r="S116" s="17">
        <v>100.71428571428571</v>
      </c>
      <c r="T116" s="17">
        <v>96.428571428571431</v>
      </c>
    </row>
    <row r="117" spans="1:20">
      <c r="A117" s="11" t="s">
        <v>524</v>
      </c>
      <c r="B117" s="11" t="s">
        <v>552</v>
      </c>
      <c r="D117" s="11">
        <v>34</v>
      </c>
      <c r="E117" s="11" t="s">
        <v>519</v>
      </c>
      <c r="F117" s="11" t="s">
        <v>1891</v>
      </c>
      <c r="G117" s="17">
        <v>86.36363636363636</v>
      </c>
      <c r="H117" s="17">
        <v>100.64935064935065</v>
      </c>
      <c r="I117" s="17">
        <v>97.402597402597408</v>
      </c>
      <c r="J117" s="17">
        <v>97.402597402597408</v>
      </c>
      <c r="K117" s="17">
        <v>92.857142857142861</v>
      </c>
      <c r="L117" s="17">
        <v>91.558441558441558</v>
      </c>
      <c r="M117" s="17">
        <v>100</v>
      </c>
      <c r="N117" s="17">
        <v>100</v>
      </c>
      <c r="O117" s="17">
        <v>101.94805194805195</v>
      </c>
      <c r="P117" s="17">
        <v>106.49350649350649</v>
      </c>
      <c r="Q117" s="17">
        <v>105.84415584415584</v>
      </c>
      <c r="R117" s="17">
        <v>106.49350649350649</v>
      </c>
      <c r="S117" s="17">
        <v>105.84415584415584</v>
      </c>
      <c r="T117" s="17">
        <v>96.103896103896105</v>
      </c>
    </row>
    <row r="118" spans="1:20">
      <c r="A118" s="11" t="s">
        <v>524</v>
      </c>
      <c r="B118" s="11" t="s">
        <v>553</v>
      </c>
      <c r="D118" s="11">
        <v>35</v>
      </c>
      <c r="E118" s="11" t="s">
        <v>519</v>
      </c>
      <c r="F118" s="11" t="s">
        <v>1891</v>
      </c>
      <c r="G118" s="17">
        <v>94.642857142857139</v>
      </c>
      <c r="H118" s="17">
        <v>97.321428571428569</v>
      </c>
      <c r="I118" s="17">
        <v>98.214285714285722</v>
      </c>
      <c r="J118" s="17">
        <v>100</v>
      </c>
      <c r="K118" s="17">
        <v>102.67857142857143</v>
      </c>
      <c r="L118" s="17">
        <v>97.321428571428569</v>
      </c>
      <c r="M118" s="17">
        <v>97.321428571428569</v>
      </c>
      <c r="N118" s="17">
        <v>101.78571428571428</v>
      </c>
      <c r="O118" s="17">
        <v>93.75</v>
      </c>
      <c r="P118" s="17">
        <v>104.46428571428571</v>
      </c>
      <c r="Q118" s="17">
        <v>104.46428571428571</v>
      </c>
      <c r="R118" s="17">
        <v>94.642857142857139</v>
      </c>
      <c r="S118" s="17">
        <v>95.535714285714278</v>
      </c>
      <c r="T118" s="17">
        <v>97.321428571428569</v>
      </c>
    </row>
    <row r="119" spans="1:20">
      <c r="A119" s="11" t="s">
        <v>524</v>
      </c>
      <c r="B119" s="11" t="s">
        <v>554</v>
      </c>
      <c r="D119" s="11">
        <v>36</v>
      </c>
      <c r="E119" s="11" t="s">
        <v>519</v>
      </c>
      <c r="F119" s="11" t="s">
        <v>1891</v>
      </c>
      <c r="G119" s="17">
        <v>94.897959183673464</v>
      </c>
      <c r="H119" s="17">
        <v>96.938775510204081</v>
      </c>
      <c r="I119" s="17">
        <v>95.91836734693878</v>
      </c>
      <c r="J119" s="17">
        <v>96.938775510204081</v>
      </c>
      <c r="K119" s="17">
        <v>98.979591836734699</v>
      </c>
      <c r="L119" s="17">
        <v>103.06122448979592</v>
      </c>
      <c r="M119" s="17">
        <v>100</v>
      </c>
      <c r="N119" s="17">
        <v>100</v>
      </c>
      <c r="O119" s="17">
        <v>100</v>
      </c>
      <c r="P119" s="17">
        <v>100</v>
      </c>
      <c r="Q119" s="17">
        <v>100</v>
      </c>
      <c r="R119" s="17">
        <v>100</v>
      </c>
      <c r="S119" s="17">
        <v>100</v>
      </c>
      <c r="T119" s="17">
        <v>100</v>
      </c>
    </row>
    <row r="120" spans="1:20">
      <c r="A120" s="11" t="s">
        <v>524</v>
      </c>
      <c r="B120" s="11" t="s">
        <v>555</v>
      </c>
      <c r="D120" s="11">
        <v>37</v>
      </c>
      <c r="E120" s="11" t="s">
        <v>519</v>
      </c>
      <c r="F120" s="11" t="s">
        <v>1891</v>
      </c>
      <c r="G120" s="17">
        <v>95.238095238095241</v>
      </c>
      <c r="H120" s="17">
        <v>105.95238095238095</v>
      </c>
      <c r="I120" s="17">
        <v>114.88095238095238</v>
      </c>
      <c r="J120" s="17">
        <v>106.54761904761905</v>
      </c>
      <c r="K120" s="17">
        <v>102.97619047619047</v>
      </c>
      <c r="L120" s="17">
        <v>109.52380952380952</v>
      </c>
      <c r="M120" s="17">
        <v>107.14285714285714</v>
      </c>
      <c r="N120" s="17">
        <v>105.95238095238095</v>
      </c>
      <c r="O120" s="17">
        <v>108.33333333333333</v>
      </c>
      <c r="P120" s="17">
        <v>107.14285714285714</v>
      </c>
      <c r="Q120" s="17">
        <v>113.69047619047619</v>
      </c>
      <c r="R120" s="17">
        <v>113.69047619047619</v>
      </c>
      <c r="S120" s="17">
        <v>119.64285714285714</v>
      </c>
      <c r="T120" s="17">
        <v>114.28571428571428</v>
      </c>
    </row>
    <row r="121" spans="1:20">
      <c r="A121" s="11" t="s">
        <v>524</v>
      </c>
      <c r="B121" s="11" t="s">
        <v>556</v>
      </c>
      <c r="D121" s="11">
        <v>38</v>
      </c>
      <c r="E121" s="11" t="s">
        <v>519</v>
      </c>
      <c r="F121" s="11" t="s">
        <v>1891</v>
      </c>
      <c r="G121" s="17">
        <v>92.857142857142861</v>
      </c>
      <c r="H121" s="17">
        <v>98.979591836734684</v>
      </c>
      <c r="I121" s="17">
        <v>100</v>
      </c>
      <c r="J121" s="17">
        <v>96.938775510204081</v>
      </c>
      <c r="K121" s="17">
        <v>100.51020408163266</v>
      </c>
      <c r="L121" s="17">
        <v>96.428571428571431</v>
      </c>
      <c r="M121" s="17">
        <v>97.959183673469383</v>
      </c>
      <c r="N121" s="17">
        <v>99.489795918367349</v>
      </c>
      <c r="O121" s="17">
        <v>103.06122448979592</v>
      </c>
      <c r="P121" s="17">
        <v>104.08163265306123</v>
      </c>
      <c r="Q121" s="17">
        <v>102.55102040816327</v>
      </c>
      <c r="R121" s="17">
        <v>100</v>
      </c>
      <c r="S121" s="17">
        <v>94.387755102040813</v>
      </c>
      <c r="T121" s="17">
        <v>94.897959183673464</v>
      </c>
    </row>
    <row r="122" spans="1:20">
      <c r="A122" s="11" t="s">
        <v>524</v>
      </c>
      <c r="B122" s="11" t="s">
        <v>557</v>
      </c>
      <c r="D122" s="11">
        <v>39</v>
      </c>
      <c r="E122" s="11" t="s">
        <v>519</v>
      </c>
      <c r="F122" s="11" t="s">
        <v>1891</v>
      </c>
      <c r="G122" s="17">
        <v>99.450549450549445</v>
      </c>
      <c r="H122" s="17">
        <v>95.604395604395606</v>
      </c>
      <c r="I122" s="17">
        <v>91.758241758241752</v>
      </c>
      <c r="J122" s="17">
        <v>90.109890109890102</v>
      </c>
      <c r="K122" s="17">
        <v>96.153846153846146</v>
      </c>
      <c r="L122" s="17">
        <v>96.153846153846146</v>
      </c>
      <c r="M122" s="17">
        <v>96.153846153846146</v>
      </c>
      <c r="N122" s="17">
        <v>95.604395604395606</v>
      </c>
      <c r="O122" s="17">
        <v>95.604395604395606</v>
      </c>
      <c r="P122" s="17">
        <v>95.604395604395606</v>
      </c>
      <c r="Q122" s="17">
        <v>96.15384615384616</v>
      </c>
      <c r="R122" s="17">
        <v>96.15384615384616</v>
      </c>
      <c r="S122" s="17">
        <v>96.15384615384616</v>
      </c>
      <c r="T122" s="17">
        <v>95.054945054945051</v>
      </c>
    </row>
    <row r="123" spans="1:20">
      <c r="A123" s="11" t="s">
        <v>655</v>
      </c>
      <c r="D123" s="11">
        <v>40</v>
      </c>
      <c r="E123" s="11" t="s">
        <v>519</v>
      </c>
      <c r="F123" s="11" t="s">
        <v>1891</v>
      </c>
      <c r="G123" s="17">
        <v>80.167173252279625</v>
      </c>
      <c r="H123" s="17">
        <v>83.20668693009118</v>
      </c>
      <c r="I123" s="17">
        <v>84.19452887537993</v>
      </c>
      <c r="J123" s="17">
        <v>85.030395136778111</v>
      </c>
      <c r="K123" s="17">
        <v>83.8145896656535</v>
      </c>
      <c r="L123" s="17">
        <v>83.130699088145903</v>
      </c>
      <c r="M123" s="17">
        <v>83.890577507598778</v>
      </c>
      <c r="N123" s="17">
        <v>84.726443768996958</v>
      </c>
      <c r="O123" s="17">
        <v>86.474164133738597</v>
      </c>
      <c r="P123" s="17">
        <v>87.917933130699097</v>
      </c>
      <c r="Q123" s="17">
        <v>88.297872340425542</v>
      </c>
      <c r="R123" s="17">
        <v>88.069908814589667</v>
      </c>
      <c r="S123" s="17">
        <v>88.525835866261403</v>
      </c>
      <c r="T123" s="17">
        <v>88.449848024316111</v>
      </c>
    </row>
    <row r="124" spans="1:20">
      <c r="A124" s="11" t="s">
        <v>523</v>
      </c>
      <c r="D124" s="11">
        <v>41</v>
      </c>
      <c r="E124" s="11" t="s">
        <v>519</v>
      </c>
      <c r="F124" s="11" t="s">
        <v>1891</v>
      </c>
      <c r="G124" s="17">
        <v>87.379718726868987</v>
      </c>
      <c r="H124" s="17">
        <v>90.340488527017015</v>
      </c>
      <c r="I124" s="17">
        <v>90.303478904515174</v>
      </c>
      <c r="J124" s="17">
        <v>91.154700222057727</v>
      </c>
      <c r="K124" s="17">
        <v>93.079200592153953</v>
      </c>
      <c r="L124" s="17">
        <v>91.561806069578097</v>
      </c>
      <c r="M124" s="17">
        <v>92.005921539600308</v>
      </c>
      <c r="N124" s="17">
        <v>92.5980754996299</v>
      </c>
      <c r="O124" s="17">
        <v>93.079200592153967</v>
      </c>
      <c r="P124" s="17">
        <v>97.187268689859366</v>
      </c>
      <c r="Q124" s="17">
        <v>97.55736491487788</v>
      </c>
      <c r="R124" s="17">
        <v>96.484085862324207</v>
      </c>
      <c r="S124" s="17">
        <v>95.743893412287193</v>
      </c>
      <c r="T124" s="17">
        <v>93.56032568467802</v>
      </c>
    </row>
    <row r="125" spans="1:20">
      <c r="A125" s="11" t="s">
        <v>516</v>
      </c>
      <c r="D125" s="11">
        <v>1</v>
      </c>
      <c r="E125" s="11" t="s">
        <v>520</v>
      </c>
      <c r="F125" s="11" t="s">
        <v>1891</v>
      </c>
      <c r="G125" s="17">
        <v>88.487584650112879</v>
      </c>
      <c r="H125" s="17">
        <v>91.986455981941305</v>
      </c>
      <c r="I125" s="17">
        <v>92.076749435665917</v>
      </c>
      <c r="J125" s="17">
        <v>90.902934537246054</v>
      </c>
      <c r="K125" s="17">
        <v>90.767494356659142</v>
      </c>
      <c r="L125" s="17">
        <v>92.635832959137858</v>
      </c>
      <c r="M125" s="17">
        <v>92.209250112258644</v>
      </c>
      <c r="N125" s="17">
        <v>93.283917340521114</v>
      </c>
      <c r="O125" s="17">
        <v>94.376968061178587</v>
      </c>
      <c r="P125" s="17">
        <v>94.948128101037426</v>
      </c>
      <c r="Q125" s="17">
        <v>94.449458483754512</v>
      </c>
      <c r="R125" s="17">
        <v>94.494584837545133</v>
      </c>
      <c r="S125" s="17">
        <v>94.16553595658074</v>
      </c>
      <c r="T125" s="17">
        <v>93.260967887833559</v>
      </c>
    </row>
    <row r="126" spans="1:20">
      <c r="A126" s="11" t="s">
        <v>521</v>
      </c>
      <c r="D126" s="11">
        <v>2</v>
      </c>
      <c r="E126" s="11" t="s">
        <v>520</v>
      </c>
      <c r="F126" s="11" t="s">
        <v>1891</v>
      </c>
      <c r="G126" s="17">
        <v>74.402985074626855</v>
      </c>
      <c r="H126" s="17">
        <v>81.865671641791039</v>
      </c>
      <c r="I126" s="17">
        <v>79.925373134328368</v>
      </c>
      <c r="J126" s="17">
        <v>78.582089552238799</v>
      </c>
      <c r="K126" s="17">
        <v>78.358208955223873</v>
      </c>
      <c r="L126" s="17">
        <v>79.850746268656721</v>
      </c>
      <c r="M126" s="17">
        <v>80.597014925373131</v>
      </c>
      <c r="N126" s="17">
        <v>81.165919282511211</v>
      </c>
      <c r="O126" s="17">
        <v>82.207207207207205</v>
      </c>
      <c r="P126" s="17">
        <v>86.015037593984957</v>
      </c>
      <c r="Q126" s="17">
        <v>84.812030075187963</v>
      </c>
      <c r="R126" s="17">
        <v>83.909774436090217</v>
      </c>
      <c r="S126" s="17">
        <v>83.634992458521879</v>
      </c>
      <c r="T126" s="17">
        <v>83.9366515837104</v>
      </c>
    </row>
    <row r="127" spans="1:20">
      <c r="A127" s="11" t="s">
        <v>1382</v>
      </c>
      <c r="D127" s="11">
        <v>3</v>
      </c>
      <c r="E127" s="11" t="s">
        <v>520</v>
      </c>
      <c r="F127" s="11" t="s">
        <v>1891</v>
      </c>
      <c r="G127" s="17">
        <v>94.595469255663431</v>
      </c>
      <c r="H127" s="17">
        <v>96.375404530744333</v>
      </c>
      <c r="I127" s="17">
        <v>97.346278317152112</v>
      </c>
      <c r="J127" s="17">
        <v>96.245954692556637</v>
      </c>
      <c r="K127" s="17">
        <v>96.148867313915858</v>
      </c>
      <c r="L127" s="17">
        <v>98.137443802183682</v>
      </c>
      <c r="M127" s="17">
        <v>97.206165703275531</v>
      </c>
      <c r="N127" s="17">
        <v>98.490687219010908</v>
      </c>
      <c r="O127" s="17">
        <v>99.582530507385997</v>
      </c>
      <c r="P127" s="17">
        <v>98.775773195876297</v>
      </c>
      <c r="Q127" s="17">
        <v>98.581560283687935</v>
      </c>
      <c r="R127" s="17">
        <v>99.032882011605409</v>
      </c>
      <c r="S127" s="17">
        <v>98.675710594315248</v>
      </c>
      <c r="T127" s="17">
        <v>97.254521963824288</v>
      </c>
    </row>
    <row r="128" spans="1:20">
      <c r="A128" s="11" t="s">
        <v>522</v>
      </c>
      <c r="D128" s="11">
        <v>4</v>
      </c>
      <c r="E128" s="11" t="s">
        <v>520</v>
      </c>
      <c r="F128" s="11" t="s">
        <v>1891</v>
      </c>
      <c r="G128" s="17">
        <v>94.677419354838705</v>
      </c>
      <c r="H128" s="17">
        <v>96.129032258064527</v>
      </c>
      <c r="I128" s="17">
        <v>94.032258064516128</v>
      </c>
      <c r="J128" s="17">
        <v>96.129032258064512</v>
      </c>
      <c r="K128" s="17">
        <v>93.064516129032256</v>
      </c>
      <c r="L128" s="17">
        <v>95.645161290322562</v>
      </c>
      <c r="M128" s="17">
        <v>92.419354838709666</v>
      </c>
      <c r="N128" s="17">
        <v>95.967741935483858</v>
      </c>
      <c r="O128" s="17">
        <v>95.967741935483872</v>
      </c>
      <c r="P128" s="17">
        <v>95.954692556634299</v>
      </c>
      <c r="Q128" s="17">
        <v>96.925566343042078</v>
      </c>
      <c r="R128" s="17">
        <v>97.249190938511319</v>
      </c>
      <c r="S128" s="17">
        <v>95.129870129870127</v>
      </c>
      <c r="T128" s="17">
        <v>92.20779220779221</v>
      </c>
    </row>
    <row r="129" spans="1:20">
      <c r="A129" s="11" t="s">
        <v>853</v>
      </c>
      <c r="D129" s="11">
        <v>5</v>
      </c>
      <c r="E129" s="11" t="s">
        <v>520</v>
      </c>
      <c r="F129" s="11" t="s">
        <v>1891</v>
      </c>
      <c r="G129" s="17">
        <v>94.574898785425106</v>
      </c>
      <c r="H129" s="17">
        <v>96.437246963562757</v>
      </c>
      <c r="I129" s="17">
        <v>98.178137651821871</v>
      </c>
      <c r="J129" s="17">
        <v>96.275303643724712</v>
      </c>
      <c r="K129" s="17">
        <v>96.923076923076934</v>
      </c>
      <c r="L129" s="17">
        <v>98.731587561374795</v>
      </c>
      <c r="M129" s="17">
        <v>98.281505728314229</v>
      </c>
      <c r="N129" s="17">
        <v>99.058919803600659</v>
      </c>
      <c r="O129" s="17">
        <v>100.45008183306055</v>
      </c>
      <c r="P129" s="17">
        <v>99.425287356321846</v>
      </c>
      <c r="Q129" s="17">
        <v>98.93179950698439</v>
      </c>
      <c r="R129" s="17">
        <v>99.424815119145435</v>
      </c>
      <c r="S129" s="17">
        <v>99.506172839506178</v>
      </c>
      <c r="T129" s="17">
        <v>98.436213991769563</v>
      </c>
    </row>
    <row r="130" spans="1:20">
      <c r="A130" s="11" t="s">
        <v>524</v>
      </c>
      <c r="B130" s="11" t="s">
        <v>525</v>
      </c>
      <c r="D130" s="11">
        <v>6</v>
      </c>
      <c r="E130" s="11" t="s">
        <v>520</v>
      </c>
      <c r="F130" s="11" t="s">
        <v>1891</v>
      </c>
      <c r="G130" s="17">
        <v>63.999999999999993</v>
      </c>
      <c r="H130" s="17">
        <v>74.599999999999994</v>
      </c>
      <c r="I130" s="17">
        <v>72.8</v>
      </c>
      <c r="J130" s="17">
        <v>73.599999999999994</v>
      </c>
      <c r="K130" s="17">
        <v>71.199999999999989</v>
      </c>
      <c r="L130" s="17">
        <v>75</v>
      </c>
      <c r="M130" s="17">
        <v>75.199999999999989</v>
      </c>
      <c r="N130" s="17">
        <v>74.698795180722882</v>
      </c>
      <c r="O130" s="17">
        <v>76.829268292682926</v>
      </c>
      <c r="P130" s="17">
        <v>81.910569105691053</v>
      </c>
      <c r="Q130" s="17">
        <v>82.926829268292678</v>
      </c>
      <c r="R130" s="17">
        <v>82.723577235772353</v>
      </c>
      <c r="S130" s="17">
        <v>82.244897959183675</v>
      </c>
      <c r="T130" s="17">
        <v>82.040816326530617</v>
      </c>
    </row>
    <row r="131" spans="1:20">
      <c r="A131" s="11" t="s">
        <v>524</v>
      </c>
      <c r="B131" s="11" t="s">
        <v>525</v>
      </c>
      <c r="C131" s="11" t="s">
        <v>526</v>
      </c>
      <c r="D131" s="11">
        <v>7</v>
      </c>
      <c r="E131" s="11" t="s">
        <v>520</v>
      </c>
      <c r="F131" s="11" t="s">
        <v>1891</v>
      </c>
      <c r="G131" s="17">
        <v>63.125</v>
      </c>
      <c r="H131" s="17">
        <v>71.875</v>
      </c>
      <c r="I131" s="17">
        <v>74.6875</v>
      </c>
      <c r="J131" s="17">
        <v>71.875</v>
      </c>
      <c r="K131" s="17">
        <v>70</v>
      </c>
      <c r="L131" s="17">
        <v>75.625</v>
      </c>
      <c r="M131" s="17">
        <v>74.375</v>
      </c>
      <c r="N131" s="17">
        <v>75.3125</v>
      </c>
      <c r="O131" s="17">
        <v>76.582278481012665</v>
      </c>
      <c r="P131" s="17">
        <v>76.582278481012665</v>
      </c>
      <c r="Q131" s="17">
        <v>76.898734177215189</v>
      </c>
      <c r="R131" s="17">
        <v>76.898734177215189</v>
      </c>
      <c r="S131" s="17">
        <v>79.617834394904449</v>
      </c>
      <c r="T131" s="17">
        <v>79.617834394904449</v>
      </c>
    </row>
    <row r="132" spans="1:20">
      <c r="A132" s="11" t="s">
        <v>524</v>
      </c>
      <c r="B132" s="11" t="s">
        <v>525</v>
      </c>
      <c r="C132" s="11" t="s">
        <v>527</v>
      </c>
      <c r="D132" s="11">
        <v>8</v>
      </c>
      <c r="E132" s="11" t="s">
        <v>520</v>
      </c>
      <c r="F132" s="11" t="s">
        <v>1891</v>
      </c>
      <c r="G132" s="17">
        <v>67.142857142857139</v>
      </c>
      <c r="H132" s="17">
        <v>64.285714285714278</v>
      </c>
      <c r="I132" s="17">
        <v>71.428571428571431</v>
      </c>
      <c r="J132" s="17">
        <v>57.142857142857146</v>
      </c>
      <c r="K132" s="17">
        <v>57.142857142857146</v>
      </c>
      <c r="L132" s="17">
        <v>68.571428571428569</v>
      </c>
      <c r="M132" s="17">
        <v>68.571428571428569</v>
      </c>
      <c r="N132" s="17">
        <v>68.571428571428569</v>
      </c>
      <c r="O132" s="17">
        <v>68.571428571428569</v>
      </c>
      <c r="P132" s="17">
        <v>68.571428571428569</v>
      </c>
      <c r="Q132" s="17">
        <v>68.571428571428569</v>
      </c>
      <c r="R132" s="17">
        <v>68.571428571428569</v>
      </c>
      <c r="S132" s="17">
        <v>81.428571428571431</v>
      </c>
      <c r="T132" s="17">
        <v>81.428571428571431</v>
      </c>
    </row>
    <row r="133" spans="1:20">
      <c r="A133" s="11" t="s">
        <v>524</v>
      </c>
      <c r="B133" s="11" t="s">
        <v>525</v>
      </c>
      <c r="C133" s="11" t="s">
        <v>528</v>
      </c>
      <c r="D133" s="11">
        <v>9</v>
      </c>
      <c r="E133" s="11" t="s">
        <v>520</v>
      </c>
      <c r="F133" s="11" t="s">
        <v>1891</v>
      </c>
      <c r="G133" s="17">
        <v>75</v>
      </c>
      <c r="H133" s="17">
        <v>79.166666666666671</v>
      </c>
      <c r="I133" s="17">
        <v>79.166666666666671</v>
      </c>
      <c r="J133" s="17">
        <v>87.5</v>
      </c>
      <c r="K133" s="17">
        <v>87.5</v>
      </c>
      <c r="L133" s="17">
        <v>88.333333333333329</v>
      </c>
      <c r="M133" s="17">
        <v>88.333333333333329</v>
      </c>
      <c r="N133" s="17">
        <v>88.333333333333329</v>
      </c>
      <c r="O133" s="17">
        <v>88.333333333333329</v>
      </c>
      <c r="P133" s="17">
        <v>88.333333333333329</v>
      </c>
      <c r="Q133" s="17">
        <v>88.333333333333329</v>
      </c>
      <c r="R133" s="17">
        <v>88.333333333333329</v>
      </c>
      <c r="S133" s="17">
        <v>88.13559322033899</v>
      </c>
      <c r="T133" s="17">
        <v>88.13559322033899</v>
      </c>
    </row>
    <row r="134" spans="1:20">
      <c r="A134" s="11" t="s">
        <v>524</v>
      </c>
      <c r="B134" s="11" t="s">
        <v>525</v>
      </c>
      <c r="C134" s="11" t="s">
        <v>529</v>
      </c>
      <c r="D134" s="11">
        <v>10</v>
      </c>
      <c r="E134" s="11" t="s">
        <v>520</v>
      </c>
      <c r="F134" s="11" t="s">
        <v>1891</v>
      </c>
      <c r="G134" s="17">
        <v>50</v>
      </c>
      <c r="H134" s="17">
        <v>69.230769230769226</v>
      </c>
      <c r="I134" s="17">
        <v>72.307692307692307</v>
      </c>
      <c r="J134" s="17">
        <v>65.384615384615387</v>
      </c>
      <c r="K134" s="17">
        <v>60.769230769230774</v>
      </c>
      <c r="L134" s="17">
        <v>67.692307692307693</v>
      </c>
      <c r="M134" s="17">
        <v>64.615384615384613</v>
      </c>
      <c r="N134" s="17">
        <v>66.923076923076934</v>
      </c>
      <c r="O134" s="17">
        <v>69.841269841269849</v>
      </c>
      <c r="P134" s="17">
        <v>69.841269841269835</v>
      </c>
      <c r="Q134" s="17">
        <v>70.634920634920633</v>
      </c>
      <c r="R134" s="17">
        <v>70.634920634920633</v>
      </c>
      <c r="S134" s="17">
        <v>70.634920634920633</v>
      </c>
      <c r="T134" s="17">
        <v>70.634920634920633</v>
      </c>
    </row>
    <row r="135" spans="1:20">
      <c r="A135" s="11" t="s">
        <v>524</v>
      </c>
      <c r="B135" s="11" t="s">
        <v>525</v>
      </c>
      <c r="C135" s="11" t="s">
        <v>530</v>
      </c>
      <c r="D135" s="11">
        <v>11</v>
      </c>
      <c r="E135" s="11" t="s">
        <v>520</v>
      </c>
      <c r="F135" s="11" t="s">
        <v>1891</v>
      </c>
      <c r="G135" s="17">
        <v>65.555555555555557</v>
      </c>
      <c r="H135" s="17">
        <v>79.444444444444457</v>
      </c>
      <c r="I135" s="17">
        <v>69.444444444444443</v>
      </c>
      <c r="J135" s="17">
        <v>76.666666666666657</v>
      </c>
      <c r="K135" s="17">
        <v>73.333333333333329</v>
      </c>
      <c r="L135" s="17">
        <v>73.888888888888886</v>
      </c>
      <c r="M135" s="17">
        <v>76.666666666666671</v>
      </c>
      <c r="N135" s="17">
        <v>73.595505617977523</v>
      </c>
      <c r="O135" s="17">
        <v>77.27272727272728</v>
      </c>
      <c r="P135" s="17">
        <v>91.47727272727272</v>
      </c>
      <c r="Q135" s="17">
        <v>93.75</v>
      </c>
      <c r="R135" s="17">
        <v>93.181818181818187</v>
      </c>
      <c r="S135" s="17">
        <v>86.931818181818187</v>
      </c>
      <c r="T135" s="17">
        <v>86.36363636363636</v>
      </c>
    </row>
    <row r="136" spans="1:20">
      <c r="A136" s="11" t="s">
        <v>524</v>
      </c>
      <c r="B136" s="11" t="s">
        <v>525</v>
      </c>
      <c r="C136" s="11" t="s">
        <v>531</v>
      </c>
      <c r="D136" s="11">
        <v>12</v>
      </c>
      <c r="E136" s="11" t="s">
        <v>520</v>
      </c>
      <c r="F136" s="11" t="s">
        <v>1891</v>
      </c>
      <c r="G136" s="17">
        <v>62.499999999999993</v>
      </c>
      <c r="H136" s="17">
        <v>77.5</v>
      </c>
      <c r="I136" s="17">
        <v>75</v>
      </c>
      <c r="J136" s="17">
        <v>75</v>
      </c>
      <c r="K136" s="17">
        <v>72.5</v>
      </c>
      <c r="L136" s="17">
        <v>73.333333333333329</v>
      </c>
      <c r="M136" s="17">
        <v>73.333333333333329</v>
      </c>
      <c r="N136" s="17">
        <v>73.333333333333329</v>
      </c>
      <c r="O136" s="17">
        <v>74.576271186440678</v>
      </c>
      <c r="P136" s="17">
        <v>94.067796610169495</v>
      </c>
      <c r="Q136" s="17">
        <v>94.067796610169495</v>
      </c>
      <c r="R136" s="17">
        <v>93.220338983050851</v>
      </c>
      <c r="S136" s="17">
        <v>92.372881355932208</v>
      </c>
      <c r="T136" s="17">
        <v>91.525423728813564</v>
      </c>
    </row>
    <row r="137" spans="1:20">
      <c r="A137" s="11" t="s">
        <v>524</v>
      </c>
      <c r="B137" s="11" t="s">
        <v>525</v>
      </c>
      <c r="C137" s="11" t="s">
        <v>532</v>
      </c>
      <c r="D137" s="11">
        <v>13</v>
      </c>
      <c r="E137" s="11" t="s">
        <v>520</v>
      </c>
      <c r="F137" s="11" t="s">
        <v>1891</v>
      </c>
      <c r="G137" s="17">
        <v>71.666666666666657</v>
      </c>
      <c r="H137" s="17">
        <v>83.333333333333329</v>
      </c>
      <c r="I137" s="17">
        <v>58.333333333333329</v>
      </c>
      <c r="J137" s="17">
        <v>80</v>
      </c>
      <c r="K137" s="17">
        <v>75</v>
      </c>
      <c r="L137" s="17">
        <v>75</v>
      </c>
      <c r="M137" s="17">
        <v>83.333333333333329</v>
      </c>
      <c r="N137" s="17">
        <v>74.137931034482762</v>
      </c>
      <c r="O137" s="17">
        <v>82.758620689655174</v>
      </c>
      <c r="P137" s="17">
        <v>86.206896551724142</v>
      </c>
      <c r="Q137" s="17">
        <v>93.103448275862064</v>
      </c>
      <c r="R137" s="17">
        <v>93.103448275862064</v>
      </c>
      <c r="S137" s="17">
        <v>75.862068965517238</v>
      </c>
      <c r="T137" s="17">
        <v>75.862068965517238</v>
      </c>
    </row>
    <row r="138" spans="1:20">
      <c r="A138" s="11" t="s">
        <v>524</v>
      </c>
      <c r="B138" s="11" t="s">
        <v>533</v>
      </c>
      <c r="D138" s="11">
        <v>14</v>
      </c>
      <c r="E138" s="11" t="s">
        <v>520</v>
      </c>
      <c r="F138" s="11" t="s">
        <v>1891</v>
      </c>
      <c r="G138" s="17">
        <v>83.636363636363654</v>
      </c>
      <c r="H138" s="17">
        <v>85.606060606060609</v>
      </c>
      <c r="I138" s="17">
        <v>85.606060606060595</v>
      </c>
      <c r="J138" s="17">
        <v>83.939393939393938</v>
      </c>
      <c r="K138" s="17">
        <v>85.454545454545453</v>
      </c>
      <c r="L138" s="17">
        <v>85</v>
      </c>
      <c r="M138" s="17">
        <v>86.515151515151516</v>
      </c>
      <c r="N138" s="17">
        <v>87.72727272727272</v>
      </c>
      <c r="O138" s="17">
        <v>88.181818181818173</v>
      </c>
      <c r="P138" s="17">
        <v>91.666666666666657</v>
      </c>
      <c r="Q138" s="17">
        <v>88.484848484848484</v>
      </c>
      <c r="R138" s="17">
        <v>86.818181818181813</v>
      </c>
      <c r="S138" s="17">
        <v>86.778115501519764</v>
      </c>
      <c r="T138" s="17">
        <v>86.778115501519764</v>
      </c>
    </row>
    <row r="139" spans="1:20">
      <c r="A139" s="11" t="s">
        <v>524</v>
      </c>
      <c r="B139" s="11" t="s">
        <v>533</v>
      </c>
      <c r="C139" s="11" t="s">
        <v>534</v>
      </c>
      <c r="D139" s="11">
        <v>15</v>
      </c>
      <c r="E139" s="11" t="s">
        <v>520</v>
      </c>
      <c r="F139" s="11" t="s">
        <v>1891</v>
      </c>
      <c r="G139" s="17">
        <v>88</v>
      </c>
      <c r="H139" s="17">
        <v>96</v>
      </c>
      <c r="I139" s="17">
        <v>100</v>
      </c>
      <c r="J139" s="17">
        <v>94</v>
      </c>
      <c r="K139" s="17">
        <v>90</v>
      </c>
      <c r="L139" s="17">
        <v>94</v>
      </c>
      <c r="M139" s="17">
        <v>88</v>
      </c>
      <c r="N139" s="17">
        <v>88</v>
      </c>
      <c r="O139" s="17">
        <v>88</v>
      </c>
      <c r="P139" s="17">
        <v>88</v>
      </c>
      <c r="Q139" s="17">
        <v>88</v>
      </c>
      <c r="R139" s="17">
        <v>88</v>
      </c>
      <c r="S139" s="17">
        <v>88</v>
      </c>
      <c r="T139" s="17">
        <v>88</v>
      </c>
    </row>
    <row r="140" spans="1:20">
      <c r="A140" s="11" t="s">
        <v>524</v>
      </c>
      <c r="B140" s="11" t="s">
        <v>533</v>
      </c>
      <c r="C140" s="11" t="s">
        <v>535</v>
      </c>
      <c r="D140" s="11">
        <v>16</v>
      </c>
      <c r="E140" s="11" t="s">
        <v>520</v>
      </c>
      <c r="F140" s="11" t="s">
        <v>1891</v>
      </c>
      <c r="G140" s="17">
        <v>79</v>
      </c>
      <c r="H140" s="17">
        <v>72</v>
      </c>
      <c r="I140" s="17">
        <v>70</v>
      </c>
      <c r="J140" s="17">
        <v>75</v>
      </c>
      <c r="K140" s="17">
        <v>76</v>
      </c>
      <c r="L140" s="17">
        <v>86</v>
      </c>
      <c r="M140" s="17">
        <v>91</v>
      </c>
      <c r="N140" s="17">
        <v>92</v>
      </c>
      <c r="O140" s="17">
        <v>87</v>
      </c>
      <c r="P140" s="17">
        <v>92</v>
      </c>
      <c r="Q140" s="17">
        <v>88</v>
      </c>
      <c r="R140" s="17">
        <v>92</v>
      </c>
      <c r="S140" s="17">
        <v>92</v>
      </c>
      <c r="T140" s="17">
        <v>90</v>
      </c>
    </row>
    <row r="141" spans="1:20">
      <c r="A141" s="11" t="s">
        <v>524</v>
      </c>
      <c r="B141" s="11" t="s">
        <v>533</v>
      </c>
      <c r="C141" s="11" t="s">
        <v>536</v>
      </c>
      <c r="D141" s="11">
        <v>17</v>
      </c>
      <c r="E141" s="11" t="s">
        <v>520</v>
      </c>
      <c r="F141" s="11" t="s">
        <v>1891</v>
      </c>
      <c r="G141" s="17">
        <v>80</v>
      </c>
      <c r="H141" s="17">
        <v>90</v>
      </c>
      <c r="I141" s="17">
        <v>97.333333333333329</v>
      </c>
      <c r="J141" s="17">
        <v>96.666666666666671</v>
      </c>
      <c r="K141" s="17">
        <v>92.666666666666671</v>
      </c>
      <c r="L141" s="17">
        <v>90</v>
      </c>
      <c r="M141" s="17">
        <v>90</v>
      </c>
      <c r="N141" s="17">
        <v>89.333333333333329</v>
      </c>
      <c r="O141" s="17">
        <v>91.333333333333329</v>
      </c>
      <c r="P141" s="17">
        <v>92.666666666666671</v>
      </c>
      <c r="Q141" s="17">
        <v>93.333333333333343</v>
      </c>
      <c r="R141" s="17">
        <v>93.333333333333343</v>
      </c>
      <c r="S141" s="17">
        <v>93.333333333333343</v>
      </c>
      <c r="T141" s="17">
        <v>94</v>
      </c>
    </row>
    <row r="142" spans="1:20">
      <c r="A142" s="11" t="s">
        <v>524</v>
      </c>
      <c r="B142" s="11" t="s">
        <v>533</v>
      </c>
      <c r="C142" s="11" t="s">
        <v>537</v>
      </c>
      <c r="D142" s="11">
        <v>18</v>
      </c>
      <c r="E142" s="11" t="s">
        <v>520</v>
      </c>
      <c r="F142" s="11" t="s">
        <v>1891</v>
      </c>
      <c r="G142" s="17">
        <v>81.666666666666671</v>
      </c>
      <c r="H142" s="17">
        <v>83.333333333333329</v>
      </c>
      <c r="I142" s="17">
        <v>75</v>
      </c>
      <c r="J142" s="17">
        <v>80</v>
      </c>
      <c r="K142" s="17">
        <v>83.333333333333329</v>
      </c>
      <c r="L142" s="17">
        <v>70</v>
      </c>
      <c r="M142" s="17">
        <v>70</v>
      </c>
      <c r="N142" s="17">
        <v>73.333333333333329</v>
      </c>
      <c r="O142" s="17">
        <v>73.333333333333329</v>
      </c>
      <c r="P142" s="17">
        <v>73.333333333333329</v>
      </c>
      <c r="Q142" s="17">
        <v>78.333333333333329</v>
      </c>
      <c r="R142" s="17">
        <v>78.333333333333329</v>
      </c>
      <c r="S142" s="17">
        <v>81.034482758620697</v>
      </c>
      <c r="T142" s="17">
        <v>82.758620689655174</v>
      </c>
    </row>
    <row r="143" spans="1:20">
      <c r="A143" s="11" t="s">
        <v>524</v>
      </c>
      <c r="B143" s="11" t="s">
        <v>533</v>
      </c>
      <c r="C143" s="11" t="s">
        <v>538</v>
      </c>
      <c r="D143" s="11">
        <v>19</v>
      </c>
      <c r="E143" s="11" t="s">
        <v>520</v>
      </c>
      <c r="F143" s="11" t="s">
        <v>1891</v>
      </c>
      <c r="G143" s="17">
        <v>84.166666666666657</v>
      </c>
      <c r="H143" s="17">
        <v>73.333333333333329</v>
      </c>
      <c r="I143" s="17">
        <v>70.833333333333329</v>
      </c>
      <c r="J143" s="17">
        <v>70.833333333333329</v>
      </c>
      <c r="K143" s="17">
        <v>75</v>
      </c>
      <c r="L143" s="17">
        <v>72.5</v>
      </c>
      <c r="M143" s="17">
        <v>75</v>
      </c>
      <c r="N143" s="17">
        <v>80.833333333333329</v>
      </c>
      <c r="O143" s="17">
        <v>84.166666666666671</v>
      </c>
      <c r="P143" s="17">
        <v>85.833333333333329</v>
      </c>
      <c r="Q143" s="17">
        <v>63.333333333333336</v>
      </c>
      <c r="R143" s="17">
        <v>75</v>
      </c>
      <c r="S143" s="17">
        <v>75</v>
      </c>
      <c r="T143" s="17">
        <v>75</v>
      </c>
    </row>
    <row r="144" spans="1:20">
      <c r="A144" s="11" t="s">
        <v>524</v>
      </c>
      <c r="B144" s="11" t="s">
        <v>533</v>
      </c>
      <c r="C144" s="11" t="s">
        <v>539</v>
      </c>
      <c r="D144" s="11">
        <v>20</v>
      </c>
      <c r="E144" s="11" t="s">
        <v>520</v>
      </c>
      <c r="F144" s="11" t="s">
        <v>1891</v>
      </c>
      <c r="G144" s="17">
        <v>82.222222222222214</v>
      </c>
      <c r="H144" s="17">
        <v>96.666666666666657</v>
      </c>
      <c r="I144" s="17">
        <v>93.333333333333329</v>
      </c>
      <c r="J144" s="17">
        <v>98.888888888888886</v>
      </c>
      <c r="K144" s="17">
        <v>100</v>
      </c>
      <c r="L144" s="17">
        <v>94.444444444444443</v>
      </c>
      <c r="M144" s="17">
        <v>94.444444444444443</v>
      </c>
      <c r="N144" s="17">
        <v>93.333333333333329</v>
      </c>
      <c r="O144" s="17">
        <v>94.444444444444443</v>
      </c>
      <c r="P144" s="17">
        <v>94.444444444444443</v>
      </c>
      <c r="Q144" s="17">
        <v>100</v>
      </c>
      <c r="R144" s="17">
        <v>94.444444444444443</v>
      </c>
      <c r="S144" s="17">
        <v>100</v>
      </c>
      <c r="T144" s="17">
        <v>96.666666666666671</v>
      </c>
    </row>
    <row r="145" spans="1:20">
      <c r="A145" s="11" t="s">
        <v>524</v>
      </c>
      <c r="B145" s="11" t="s">
        <v>533</v>
      </c>
      <c r="C145" s="11" t="s">
        <v>540</v>
      </c>
      <c r="D145" s="11">
        <v>21</v>
      </c>
      <c r="E145" s="11" t="s">
        <v>520</v>
      </c>
      <c r="F145" s="11" t="s">
        <v>1891</v>
      </c>
      <c r="G145" s="17">
        <v>94.444444444444443</v>
      </c>
      <c r="H145" s="17">
        <v>94.444444444444443</v>
      </c>
      <c r="I145" s="17">
        <v>94.444444444444443</v>
      </c>
      <c r="J145" s="17">
        <v>72.222222222222229</v>
      </c>
      <c r="K145" s="17">
        <v>82.222222222222229</v>
      </c>
      <c r="L145" s="17">
        <v>87.777777777777771</v>
      </c>
      <c r="M145" s="17">
        <v>93.333333333333329</v>
      </c>
      <c r="N145" s="17">
        <v>93.333333333333329</v>
      </c>
      <c r="O145" s="17">
        <v>93.333333333333329</v>
      </c>
      <c r="P145" s="17">
        <v>108.88888888888889</v>
      </c>
      <c r="Q145" s="17">
        <v>110</v>
      </c>
      <c r="R145" s="17">
        <v>83.333333333333329</v>
      </c>
      <c r="S145" s="17">
        <v>75.555555555555557</v>
      </c>
      <c r="T145" s="17">
        <v>78.888888888888886</v>
      </c>
    </row>
    <row r="146" spans="1:20">
      <c r="A146" s="11" t="s">
        <v>524</v>
      </c>
      <c r="B146" s="11" t="s">
        <v>541</v>
      </c>
      <c r="D146" s="11">
        <v>22</v>
      </c>
      <c r="E146" s="11" t="s">
        <v>520</v>
      </c>
      <c r="F146" s="11" t="s">
        <v>1891</v>
      </c>
      <c r="G146" s="17">
        <v>69.444444444444443</v>
      </c>
      <c r="H146" s="17">
        <v>88.333333333333329</v>
      </c>
      <c r="I146" s="17">
        <v>78.888888888888886</v>
      </c>
      <c r="J146" s="17">
        <v>72.777777777777771</v>
      </c>
      <c r="K146" s="17">
        <v>72.222222222222229</v>
      </c>
      <c r="L146" s="17">
        <v>74.444444444444443</v>
      </c>
      <c r="M146" s="17">
        <v>73.8888888888889</v>
      </c>
      <c r="N146" s="17">
        <v>75</v>
      </c>
      <c r="O146" s="17">
        <v>75</v>
      </c>
      <c r="P146" s="17">
        <v>76.404494382022477</v>
      </c>
      <c r="Q146" s="17">
        <v>76.404494382022477</v>
      </c>
      <c r="R146" s="17">
        <v>76.404494382022477</v>
      </c>
      <c r="S146" s="17">
        <v>75.842696629213478</v>
      </c>
      <c r="T146" s="17">
        <v>78.651685393258418</v>
      </c>
    </row>
    <row r="147" spans="1:20">
      <c r="A147" s="11" t="s">
        <v>524</v>
      </c>
      <c r="B147" s="11" t="s">
        <v>542</v>
      </c>
      <c r="D147" s="11">
        <v>23</v>
      </c>
      <c r="E147" s="11" t="s">
        <v>520</v>
      </c>
      <c r="F147" s="11" t="s">
        <v>1891</v>
      </c>
      <c r="G147" s="17">
        <v>86.36363636363636</v>
      </c>
      <c r="H147" s="17">
        <v>91.36363636363636</v>
      </c>
      <c r="I147" s="17">
        <v>87.272727272727266</v>
      </c>
      <c r="J147" s="17">
        <v>89.090909090909093</v>
      </c>
      <c r="K147" s="17">
        <v>80.909090909090907</v>
      </c>
      <c r="L147" s="17">
        <v>90</v>
      </c>
      <c r="M147" s="17">
        <v>82.72727272727272</v>
      </c>
      <c r="N147" s="17">
        <v>88.63636363636364</v>
      </c>
      <c r="O147" s="17">
        <v>92.72727272727272</v>
      </c>
      <c r="P147" s="17">
        <v>92.727272727272734</v>
      </c>
      <c r="Q147" s="17">
        <v>95.909090909090907</v>
      </c>
      <c r="R147" s="17">
        <v>98.63636363636364</v>
      </c>
      <c r="S147" s="17">
        <v>91.36363636363636</v>
      </c>
      <c r="T147" s="17">
        <v>87.72727272727272</v>
      </c>
    </row>
    <row r="148" spans="1:20">
      <c r="A148" s="11" t="s">
        <v>524</v>
      </c>
      <c r="B148" s="11" t="s">
        <v>542</v>
      </c>
      <c r="C148" s="11" t="s">
        <v>543</v>
      </c>
      <c r="D148" s="11">
        <v>24</v>
      </c>
      <c r="E148" s="11" t="s">
        <v>520</v>
      </c>
      <c r="F148" s="11" t="s">
        <v>1891</v>
      </c>
      <c r="G148" s="17">
        <v>66.666666666666657</v>
      </c>
      <c r="H148" s="17">
        <v>66.666666666666657</v>
      </c>
      <c r="I148" s="17">
        <v>66.666666666666657</v>
      </c>
      <c r="J148" s="17">
        <v>72.222222222222229</v>
      </c>
      <c r="K148" s="17">
        <v>58.888888888888893</v>
      </c>
      <c r="L148" s="17">
        <v>63.333333333333336</v>
      </c>
      <c r="M148" s="17">
        <v>57.777777777777779</v>
      </c>
      <c r="N148" s="17">
        <v>62.222222222222229</v>
      </c>
      <c r="O148" s="17">
        <v>70</v>
      </c>
      <c r="P148" s="17">
        <v>81.111111111111114</v>
      </c>
      <c r="Q148" s="17">
        <v>88.8888888888889</v>
      </c>
      <c r="R148" s="17">
        <v>94.444444444444443</v>
      </c>
      <c r="S148" s="17">
        <v>80</v>
      </c>
      <c r="T148" s="17">
        <v>77.777777777777771</v>
      </c>
    </row>
    <row r="149" spans="1:20">
      <c r="A149" s="11" t="s">
        <v>524</v>
      </c>
      <c r="B149" s="11" t="s">
        <v>542</v>
      </c>
      <c r="C149" s="11" t="s">
        <v>544</v>
      </c>
      <c r="D149" s="11">
        <v>25</v>
      </c>
      <c r="E149" s="11" t="s">
        <v>520</v>
      </c>
      <c r="F149" s="11" t="s">
        <v>1891</v>
      </c>
      <c r="G149" s="17">
        <v>100</v>
      </c>
      <c r="H149" s="17">
        <v>100</v>
      </c>
      <c r="I149" s="17">
        <v>101.42857142857143</v>
      </c>
      <c r="J149" s="17">
        <v>101.42857142857143</v>
      </c>
      <c r="K149" s="17">
        <v>95.714285714285708</v>
      </c>
      <c r="L149" s="17">
        <v>115.71428571428571</v>
      </c>
      <c r="M149" s="17">
        <v>100</v>
      </c>
      <c r="N149" s="17">
        <v>102.85714285714286</v>
      </c>
      <c r="O149" s="17">
        <v>102.85714285714285</v>
      </c>
      <c r="P149" s="17">
        <v>101.42857142857143</v>
      </c>
      <c r="Q149" s="17">
        <v>101.42857142857143</v>
      </c>
      <c r="R149" s="17">
        <v>102.85714285714286</v>
      </c>
      <c r="S149" s="17">
        <v>100</v>
      </c>
      <c r="T149" s="17">
        <v>91.428571428571431</v>
      </c>
    </row>
    <row r="150" spans="1:20">
      <c r="A150" s="11" t="s">
        <v>524</v>
      </c>
      <c r="B150" s="11" t="s">
        <v>542</v>
      </c>
      <c r="C150" s="11" t="s">
        <v>545</v>
      </c>
      <c r="D150" s="11">
        <v>26</v>
      </c>
      <c r="E150" s="11" t="s">
        <v>520</v>
      </c>
      <c r="F150" s="11" t="s">
        <v>1891</v>
      </c>
      <c r="G150" s="17">
        <v>100</v>
      </c>
      <c r="H150" s="17">
        <v>118.33333333333333</v>
      </c>
      <c r="I150" s="17">
        <v>101.66666666666667</v>
      </c>
      <c r="J150" s="17">
        <v>100</v>
      </c>
      <c r="K150" s="17">
        <v>96.666666666666671</v>
      </c>
      <c r="L150" s="17">
        <v>100</v>
      </c>
      <c r="M150" s="17">
        <v>100</v>
      </c>
      <c r="N150" s="17">
        <v>111.66666666666667</v>
      </c>
      <c r="O150" s="17">
        <v>115</v>
      </c>
      <c r="P150" s="17">
        <v>100</v>
      </c>
      <c r="Q150" s="17">
        <v>100</v>
      </c>
      <c r="R150" s="17">
        <v>100</v>
      </c>
      <c r="S150" s="17">
        <v>98.333333333333329</v>
      </c>
      <c r="T150" s="17">
        <v>98.333333333333329</v>
      </c>
    </row>
    <row r="151" spans="1:20">
      <c r="A151" s="11" t="s">
        <v>524</v>
      </c>
      <c r="B151" s="11" t="s">
        <v>546</v>
      </c>
      <c r="D151" s="11">
        <v>27</v>
      </c>
      <c r="E151" s="11" t="s">
        <v>520</v>
      </c>
      <c r="F151" s="11" t="s">
        <v>1891</v>
      </c>
      <c r="G151" s="17">
        <v>91</v>
      </c>
      <c r="H151" s="17">
        <v>99</v>
      </c>
      <c r="I151" s="17">
        <v>92</v>
      </c>
      <c r="J151" s="17">
        <v>100</v>
      </c>
      <c r="K151" s="17">
        <v>99</v>
      </c>
      <c r="L151" s="17">
        <v>88</v>
      </c>
      <c r="M151" s="17">
        <v>86</v>
      </c>
      <c r="N151" s="17">
        <v>96</v>
      </c>
      <c r="O151" s="17">
        <v>86</v>
      </c>
      <c r="P151" s="17">
        <v>84.693877551020407</v>
      </c>
      <c r="Q151" s="17">
        <v>89.795918367346943</v>
      </c>
      <c r="R151" s="17">
        <v>84.693877551020407</v>
      </c>
      <c r="S151" s="17">
        <v>88.775510204081627</v>
      </c>
      <c r="T151" s="17">
        <v>79.591836734693885</v>
      </c>
    </row>
    <row r="152" spans="1:20">
      <c r="A152" s="11" t="s">
        <v>524</v>
      </c>
      <c r="B152" s="11" t="s">
        <v>547</v>
      </c>
      <c r="D152" s="11">
        <v>28</v>
      </c>
      <c r="E152" s="11" t="s">
        <v>520</v>
      </c>
      <c r="F152" s="11" t="s">
        <v>1891</v>
      </c>
      <c r="G152" s="17">
        <v>101</v>
      </c>
      <c r="H152" s="17">
        <v>96</v>
      </c>
      <c r="I152" s="17">
        <v>99</v>
      </c>
      <c r="J152" s="17">
        <v>100</v>
      </c>
      <c r="K152" s="17">
        <v>100</v>
      </c>
      <c r="L152" s="17">
        <v>100</v>
      </c>
      <c r="M152" s="17">
        <v>100</v>
      </c>
      <c r="N152" s="17">
        <v>100</v>
      </c>
      <c r="O152" s="17">
        <v>101</v>
      </c>
      <c r="P152" s="17">
        <v>102</v>
      </c>
      <c r="Q152" s="17">
        <v>99</v>
      </c>
      <c r="R152" s="17">
        <v>100</v>
      </c>
      <c r="S152" s="17">
        <v>100</v>
      </c>
      <c r="T152" s="17">
        <v>98.979591836734699</v>
      </c>
    </row>
    <row r="153" spans="1:20">
      <c r="A153" s="11" t="s">
        <v>524</v>
      </c>
      <c r="B153" s="11" t="s">
        <v>548</v>
      </c>
      <c r="D153" s="11">
        <v>29</v>
      </c>
      <c r="E153" s="11" t="s">
        <v>520</v>
      </c>
      <c r="F153" s="11" t="s">
        <v>1891</v>
      </c>
      <c r="G153" s="17">
        <v>100</v>
      </c>
      <c r="H153" s="17">
        <v>100</v>
      </c>
      <c r="I153" s="17">
        <v>100</v>
      </c>
      <c r="J153" s="17">
        <v>100</v>
      </c>
      <c r="K153" s="17">
        <v>100</v>
      </c>
      <c r="L153" s="17">
        <v>107</v>
      </c>
      <c r="M153" s="17">
        <v>105</v>
      </c>
      <c r="N153" s="17">
        <v>104</v>
      </c>
      <c r="O153" s="17">
        <v>104</v>
      </c>
      <c r="P153" s="17">
        <v>104</v>
      </c>
      <c r="Q153" s="17">
        <v>101</v>
      </c>
      <c r="R153" s="17">
        <v>101</v>
      </c>
      <c r="S153" s="17">
        <v>101</v>
      </c>
      <c r="T153" s="17">
        <v>101</v>
      </c>
    </row>
    <row r="154" spans="1:20">
      <c r="A154" s="11" t="s">
        <v>524</v>
      </c>
      <c r="B154" s="11" t="s">
        <v>549</v>
      </c>
      <c r="D154" s="11">
        <v>30</v>
      </c>
      <c r="E154" s="11" t="s">
        <v>520</v>
      </c>
      <c r="F154" s="11" t="s">
        <v>1891</v>
      </c>
      <c r="G154" s="17">
        <v>105</v>
      </c>
      <c r="H154" s="17">
        <v>100</v>
      </c>
      <c r="I154" s="17">
        <v>100</v>
      </c>
      <c r="J154" s="17">
        <v>100</v>
      </c>
      <c r="K154" s="17">
        <v>100</v>
      </c>
      <c r="L154" s="17">
        <v>100</v>
      </c>
      <c r="M154" s="17">
        <v>100</v>
      </c>
      <c r="N154" s="17">
        <v>100</v>
      </c>
      <c r="O154" s="17">
        <v>100</v>
      </c>
      <c r="P154" s="17">
        <v>100</v>
      </c>
      <c r="Q154" s="17">
        <v>100</v>
      </c>
      <c r="R154" s="17">
        <v>100</v>
      </c>
      <c r="S154" s="17">
        <v>99</v>
      </c>
      <c r="T154" s="17">
        <v>99</v>
      </c>
    </row>
    <row r="155" spans="1:20">
      <c r="A155" s="11" t="s">
        <v>1384</v>
      </c>
      <c r="B155" s="11" t="s">
        <v>1383</v>
      </c>
      <c r="D155" s="11">
        <v>31</v>
      </c>
      <c r="E155" s="11" t="s">
        <v>520</v>
      </c>
      <c r="F155" s="11" t="s">
        <v>1891</v>
      </c>
      <c r="L155" s="17">
        <v>100</v>
      </c>
      <c r="M155" s="17">
        <v>104</v>
      </c>
      <c r="N155" s="17">
        <v>102</v>
      </c>
      <c r="O155" s="17">
        <v>102</v>
      </c>
      <c r="P155" s="17">
        <v>102</v>
      </c>
      <c r="Q155" s="17">
        <v>102</v>
      </c>
      <c r="R155" s="17">
        <v>102</v>
      </c>
      <c r="S155" s="17">
        <v>102</v>
      </c>
      <c r="T155" s="17">
        <v>102</v>
      </c>
    </row>
    <row r="156" spans="1:20">
      <c r="A156" s="11" t="s">
        <v>524</v>
      </c>
      <c r="B156" s="11" t="s">
        <v>550</v>
      </c>
      <c r="D156" s="11">
        <v>32</v>
      </c>
      <c r="E156" s="11" t="s">
        <v>520</v>
      </c>
      <c r="F156" s="11" t="s">
        <v>1891</v>
      </c>
      <c r="G156" s="17">
        <v>98.064516129032256</v>
      </c>
      <c r="H156" s="17">
        <v>99.354838709677423</v>
      </c>
      <c r="I156" s="17">
        <v>99.354838709677423</v>
      </c>
      <c r="J156" s="17">
        <v>98.709677419354833</v>
      </c>
      <c r="K156" s="17">
        <v>99.677419354838705</v>
      </c>
      <c r="L156" s="17">
        <v>89.354838709677409</v>
      </c>
      <c r="M156" s="17">
        <v>94.193548387096769</v>
      </c>
      <c r="N156" s="17">
        <v>97.419354838709666</v>
      </c>
      <c r="O156" s="17">
        <v>100.64516129032258</v>
      </c>
      <c r="P156" s="17">
        <v>100.96774193548387</v>
      </c>
      <c r="Q156" s="17">
        <v>99.677419354838705</v>
      </c>
      <c r="R156" s="17">
        <v>97.096774193548384</v>
      </c>
      <c r="S156" s="17">
        <v>100.96774193548387</v>
      </c>
      <c r="T156" s="17">
        <v>100.32258064516128</v>
      </c>
    </row>
    <row r="157" spans="1:20">
      <c r="A157" s="11" t="s">
        <v>524</v>
      </c>
      <c r="B157" s="11" t="s">
        <v>551</v>
      </c>
      <c r="D157" s="11">
        <v>33</v>
      </c>
      <c r="E157" s="11" t="s">
        <v>520</v>
      </c>
      <c r="F157" s="11" t="s">
        <v>1891</v>
      </c>
      <c r="G157" s="17">
        <v>98.888888888888886</v>
      </c>
      <c r="H157" s="17">
        <v>100</v>
      </c>
      <c r="I157" s="17">
        <v>100.37037037037037</v>
      </c>
      <c r="J157" s="17">
        <v>100</v>
      </c>
      <c r="K157" s="17">
        <v>100</v>
      </c>
      <c r="L157" s="17">
        <v>101.48148148148148</v>
      </c>
      <c r="M157" s="17">
        <v>100.37037037037037</v>
      </c>
      <c r="N157" s="17">
        <v>100.37037037037037</v>
      </c>
      <c r="O157" s="17">
        <v>101.11111111111111</v>
      </c>
      <c r="P157" s="17">
        <v>102.23880597014926</v>
      </c>
      <c r="Q157" s="17">
        <v>100.3731343283582</v>
      </c>
      <c r="R157" s="17">
        <v>100.3731343283582</v>
      </c>
      <c r="S157" s="17">
        <v>100.3731343283582</v>
      </c>
      <c r="T157" s="17">
        <v>102.23880597014926</v>
      </c>
    </row>
    <row r="158" spans="1:20">
      <c r="A158" s="11" t="s">
        <v>524</v>
      </c>
      <c r="B158" s="11" t="s">
        <v>552</v>
      </c>
      <c r="D158" s="11">
        <v>34</v>
      </c>
      <c r="E158" s="11" t="s">
        <v>520</v>
      </c>
      <c r="F158" s="11" t="s">
        <v>1891</v>
      </c>
      <c r="G158" s="17">
        <v>95</v>
      </c>
      <c r="H158" s="17">
        <v>99.117647058823536</v>
      </c>
      <c r="I158" s="17">
        <v>99.117647058823522</v>
      </c>
      <c r="J158" s="17">
        <v>95.294117647058826</v>
      </c>
      <c r="K158" s="17">
        <v>98.823529411764696</v>
      </c>
      <c r="L158" s="17">
        <v>99.681528662420376</v>
      </c>
      <c r="M158" s="17">
        <v>100</v>
      </c>
      <c r="N158" s="17">
        <v>100</v>
      </c>
      <c r="O158" s="17">
        <v>101.59235668789809</v>
      </c>
      <c r="P158" s="17">
        <v>99.044585987261144</v>
      </c>
      <c r="Q158" s="17">
        <v>99.681528662420376</v>
      </c>
      <c r="R158" s="17">
        <v>100.63694267515923</v>
      </c>
      <c r="S158" s="17">
        <v>100</v>
      </c>
      <c r="T158" s="17">
        <v>100.31847133757961</v>
      </c>
    </row>
    <row r="159" spans="1:20">
      <c r="A159" s="11" t="s">
        <v>524</v>
      </c>
      <c r="B159" s="11" t="s">
        <v>553</v>
      </c>
      <c r="D159" s="11">
        <v>35</v>
      </c>
      <c r="E159" s="11" t="s">
        <v>520</v>
      </c>
      <c r="F159" s="11" t="s">
        <v>1891</v>
      </c>
      <c r="G159" s="17">
        <v>99.428571428571431</v>
      </c>
      <c r="H159" s="17">
        <v>99.714285714285722</v>
      </c>
      <c r="I159" s="17">
        <v>100</v>
      </c>
      <c r="J159" s="17">
        <v>100</v>
      </c>
      <c r="K159" s="17">
        <v>97.142857142857153</v>
      </c>
      <c r="L159" s="17">
        <v>98.285714285714292</v>
      </c>
      <c r="M159" s="17">
        <v>98.571428571428569</v>
      </c>
      <c r="N159" s="17">
        <v>99.142857142857139</v>
      </c>
      <c r="O159" s="17">
        <v>101.14285714285714</v>
      </c>
      <c r="P159" s="17">
        <v>102.3121387283237</v>
      </c>
      <c r="Q159" s="17">
        <v>101.73410404624278</v>
      </c>
      <c r="R159" s="17">
        <v>100.28901734104046</v>
      </c>
      <c r="S159" s="17">
        <v>99.710982658959537</v>
      </c>
      <c r="T159" s="17">
        <v>100.86705202312139</v>
      </c>
    </row>
    <row r="160" spans="1:20">
      <c r="A160" s="11" t="s">
        <v>524</v>
      </c>
      <c r="B160" s="11" t="s">
        <v>554</v>
      </c>
      <c r="D160" s="11">
        <v>36</v>
      </c>
      <c r="E160" s="11" t="s">
        <v>520</v>
      </c>
      <c r="F160" s="11" t="s">
        <v>1891</v>
      </c>
      <c r="G160" s="17">
        <v>87.804878048780495</v>
      </c>
      <c r="H160" s="17">
        <v>87.804878048780495</v>
      </c>
      <c r="I160" s="17">
        <v>91.707317073170728</v>
      </c>
      <c r="J160" s="17">
        <v>88.536585365853668</v>
      </c>
      <c r="K160" s="17">
        <v>90</v>
      </c>
      <c r="L160" s="17">
        <v>94.634146341463406</v>
      </c>
      <c r="M160" s="17">
        <v>90.243902439024382</v>
      </c>
      <c r="N160" s="17">
        <v>91.219512195121951</v>
      </c>
      <c r="O160" s="17">
        <v>90</v>
      </c>
      <c r="P160" s="17">
        <v>89.756097560975604</v>
      </c>
      <c r="Q160" s="17">
        <v>88.536585365853668</v>
      </c>
      <c r="R160" s="17">
        <v>88.780487804878049</v>
      </c>
      <c r="S160" s="17">
        <v>88.177339901477836</v>
      </c>
      <c r="T160" s="17">
        <v>87.931034482758619</v>
      </c>
    </row>
    <row r="161" spans="1:20">
      <c r="A161" s="11" t="s">
        <v>524</v>
      </c>
      <c r="B161" s="11" t="s">
        <v>555</v>
      </c>
      <c r="D161" s="11">
        <v>37</v>
      </c>
      <c r="E161" s="11" t="s">
        <v>520</v>
      </c>
      <c r="F161" s="11" t="s">
        <v>1891</v>
      </c>
      <c r="G161" s="17">
        <v>88.333333333333343</v>
      </c>
      <c r="H161" s="17">
        <v>91.666666666666671</v>
      </c>
      <c r="I161" s="17">
        <v>100</v>
      </c>
      <c r="J161" s="17">
        <v>96.111111111111114</v>
      </c>
      <c r="K161" s="17">
        <v>96.111111111111114</v>
      </c>
      <c r="L161" s="17">
        <v>109.44444444444446</v>
      </c>
      <c r="M161" s="17">
        <v>106.66666666666667</v>
      </c>
      <c r="N161" s="17">
        <v>105</v>
      </c>
      <c r="O161" s="17">
        <v>107.5</v>
      </c>
      <c r="P161" s="17">
        <v>99.162011173184354</v>
      </c>
      <c r="Q161" s="17">
        <v>99.441340782122907</v>
      </c>
      <c r="R161" s="17">
        <v>105.3072625698324</v>
      </c>
      <c r="S161" s="17">
        <v>105.3072625698324</v>
      </c>
      <c r="T161" s="17">
        <v>98.324022346368722</v>
      </c>
    </row>
    <row r="162" spans="1:20">
      <c r="A162" s="11" t="s">
        <v>524</v>
      </c>
      <c r="B162" s="11" t="s">
        <v>556</v>
      </c>
      <c r="D162" s="11">
        <v>38</v>
      </c>
      <c r="E162" s="11" t="s">
        <v>520</v>
      </c>
      <c r="F162" s="11" t="s">
        <v>1891</v>
      </c>
      <c r="G162" s="17">
        <v>94.230769230769226</v>
      </c>
      <c r="H162" s="17">
        <v>100</v>
      </c>
      <c r="I162" s="17">
        <v>98.07692307692308</v>
      </c>
      <c r="J162" s="17">
        <v>96.15384615384616</v>
      </c>
      <c r="K162" s="17">
        <v>98.07692307692308</v>
      </c>
      <c r="L162" s="17">
        <v>97.307692307692307</v>
      </c>
      <c r="M162" s="17">
        <v>98.461538461538467</v>
      </c>
      <c r="N162" s="17">
        <v>101.92307692307692</v>
      </c>
      <c r="O162" s="17">
        <v>103.84615384615384</v>
      </c>
      <c r="P162" s="17">
        <v>106.15384615384616</v>
      </c>
      <c r="Q162" s="17">
        <v>106.97674418604652</v>
      </c>
      <c r="R162" s="17">
        <v>106.97674418604652</v>
      </c>
      <c r="S162" s="17">
        <v>105.42635658914729</v>
      </c>
      <c r="T162" s="17">
        <v>102.71317829457364</v>
      </c>
    </row>
    <row r="163" spans="1:20">
      <c r="A163" s="11" t="s">
        <v>524</v>
      </c>
      <c r="B163" s="11" t="s">
        <v>557</v>
      </c>
      <c r="D163" s="11">
        <v>39</v>
      </c>
      <c r="E163" s="11" t="s">
        <v>520</v>
      </c>
      <c r="F163" s="11" t="s">
        <v>1891</v>
      </c>
      <c r="G163" s="17">
        <v>100.58823529411765</v>
      </c>
      <c r="H163" s="17">
        <v>98.82352941176471</v>
      </c>
      <c r="I163" s="17">
        <v>98.82352941176471</v>
      </c>
      <c r="J163" s="17">
        <v>99.411764705882348</v>
      </c>
      <c r="K163" s="17">
        <v>99.411764705882348</v>
      </c>
      <c r="L163" s="17">
        <v>100</v>
      </c>
      <c r="M163" s="17">
        <v>100</v>
      </c>
      <c r="N163" s="17">
        <v>100</v>
      </c>
      <c r="O163" s="17">
        <v>100.58823529411764</v>
      </c>
      <c r="P163" s="17">
        <v>100.58823529411764</v>
      </c>
      <c r="Q163" s="17">
        <v>100</v>
      </c>
      <c r="R163" s="17">
        <v>100</v>
      </c>
      <c r="S163" s="17">
        <v>100</v>
      </c>
      <c r="T163" s="17">
        <v>99.411764705882348</v>
      </c>
    </row>
    <row r="164" spans="1:20">
      <c r="A164" s="11" t="s">
        <v>655</v>
      </c>
      <c r="D164" s="11">
        <v>40</v>
      </c>
      <c r="E164" s="11" t="s">
        <v>520</v>
      </c>
      <c r="F164" s="11" t="s">
        <v>1891</v>
      </c>
      <c r="G164" s="17">
        <v>89</v>
      </c>
      <c r="H164" s="17">
        <v>94.375</v>
      </c>
      <c r="I164" s="17">
        <v>90.625</v>
      </c>
      <c r="J164" s="17">
        <v>90.875</v>
      </c>
      <c r="K164" s="17">
        <v>88.375</v>
      </c>
      <c r="L164" s="17">
        <v>90.875</v>
      </c>
      <c r="M164" s="17">
        <v>88.25</v>
      </c>
      <c r="N164" s="17">
        <v>91.25</v>
      </c>
      <c r="O164" s="17">
        <v>91.25</v>
      </c>
      <c r="P164" s="17">
        <v>91.582914572864325</v>
      </c>
      <c r="Q164" s="17">
        <v>92.336683417085425</v>
      </c>
      <c r="R164" s="17">
        <v>92.587939698492463</v>
      </c>
      <c r="S164" s="17">
        <v>90.806045340050389</v>
      </c>
      <c r="T164" s="17">
        <v>89.168765743073052</v>
      </c>
    </row>
    <row r="165" spans="1:20">
      <c r="A165" s="11" t="s">
        <v>523</v>
      </c>
      <c r="D165" s="11">
        <v>41</v>
      </c>
      <c r="E165" s="11" t="s">
        <v>520</v>
      </c>
      <c r="F165" s="11" t="s">
        <v>1891</v>
      </c>
      <c r="G165" s="17">
        <v>92.268370607028757</v>
      </c>
      <c r="H165" s="17">
        <v>94.153354632587863</v>
      </c>
      <c r="I165" s="17">
        <v>95.527156549520768</v>
      </c>
      <c r="J165" s="17">
        <v>93.674121405750796</v>
      </c>
      <c r="K165" s="17">
        <v>94.50479233226838</v>
      </c>
      <c r="L165" s="17">
        <v>95.8118556701031</v>
      </c>
      <c r="M165" s="17">
        <v>95.779639175257728</v>
      </c>
      <c r="N165" s="17">
        <v>96.649484536082468</v>
      </c>
      <c r="O165" s="17">
        <v>97.841494845360828</v>
      </c>
      <c r="P165" s="17">
        <v>97.771317829457359</v>
      </c>
      <c r="Q165" s="17">
        <v>96.703296703296715</v>
      </c>
      <c r="R165" s="17">
        <v>96.735617323852622</v>
      </c>
      <c r="S165" s="17">
        <v>96.7940414507772</v>
      </c>
      <c r="T165" s="17">
        <v>95.952072538860094</v>
      </c>
    </row>
    <row r="166" spans="1:20">
      <c r="A166" s="11" t="s">
        <v>516</v>
      </c>
      <c r="D166" s="11">
        <v>1</v>
      </c>
      <c r="E166" s="11" t="s">
        <v>517</v>
      </c>
      <c r="F166" s="11" t="s">
        <v>1430</v>
      </c>
      <c r="G166" s="17">
        <v>49.457485654668758</v>
      </c>
      <c r="H166" s="17">
        <v>49.663536776212837</v>
      </c>
      <c r="I166" s="17">
        <v>52.902973395931141</v>
      </c>
      <c r="J166" s="17">
        <v>53.455920709441841</v>
      </c>
      <c r="K166" s="17">
        <v>54.217527386541455</v>
      </c>
      <c r="L166" s="17">
        <v>52.246576768886349</v>
      </c>
      <c r="M166" s="17">
        <v>48.974332274691527</v>
      </c>
      <c r="N166" s="17">
        <v>47.571071540143706</v>
      </c>
      <c r="O166" s="17">
        <v>50.820269777615749</v>
      </c>
      <c r="P166" s="17">
        <v>54.190992493744787</v>
      </c>
      <c r="Q166" s="17">
        <v>55.549184173486935</v>
      </c>
      <c r="R166" s="17">
        <v>54.806338945941718</v>
      </c>
      <c r="S166" s="17">
        <v>52.124830534988014</v>
      </c>
      <c r="T166" s="17">
        <v>48.352278652622793</v>
      </c>
    </row>
    <row r="167" spans="1:20">
      <c r="A167" s="11" t="s">
        <v>521</v>
      </c>
      <c r="D167" s="11">
        <v>2</v>
      </c>
      <c r="E167" s="11" t="s">
        <v>517</v>
      </c>
      <c r="F167" s="11" t="s">
        <v>1430</v>
      </c>
      <c r="G167" s="17">
        <v>36.434700834606794</v>
      </c>
      <c r="H167" s="17">
        <v>39.890678264958268</v>
      </c>
      <c r="I167" s="17">
        <v>43.329023157399789</v>
      </c>
      <c r="J167" s="17">
        <v>43.97554954743152</v>
      </c>
      <c r="K167" s="17">
        <v>45.280357352768313</v>
      </c>
      <c r="L167" s="17">
        <v>42.782414482191143</v>
      </c>
      <c r="M167" s="17">
        <v>40.343246737980486</v>
      </c>
      <c r="N167" s="17">
        <v>37.78509287561721</v>
      </c>
      <c r="O167" s="17">
        <v>40.136454534760617</v>
      </c>
      <c r="P167" s="17">
        <v>44.174814465779242</v>
      </c>
      <c r="Q167" s="17">
        <v>46.342325362233481</v>
      </c>
      <c r="R167" s="17">
        <v>45.14077040876429</v>
      </c>
      <c r="S167" s="17">
        <v>42.712383645575585</v>
      </c>
      <c r="T167" s="17">
        <v>40.285141981854601</v>
      </c>
    </row>
    <row r="168" spans="1:20">
      <c r="A168" s="11" t="s">
        <v>1385</v>
      </c>
      <c r="D168" s="11">
        <v>3</v>
      </c>
      <c r="E168" s="11" t="s">
        <v>517</v>
      </c>
      <c r="F168" s="11" t="s">
        <v>1430</v>
      </c>
      <c r="G168" s="17">
        <v>59.847134952639976</v>
      </c>
      <c r="H168" s="17">
        <v>57.46037700459533</v>
      </c>
      <c r="I168" s="17">
        <v>60.541123511206976</v>
      </c>
      <c r="J168" s="17">
        <v>61.019412923192334</v>
      </c>
      <c r="K168" s="17">
        <v>61.347650754947018</v>
      </c>
      <c r="L168" s="17">
        <v>59.771028037383175</v>
      </c>
      <c r="M168" s="17">
        <v>55.836448598130829</v>
      </c>
      <c r="N168" s="17">
        <v>55.350467289719631</v>
      </c>
      <c r="O168" s="17">
        <v>59.308411214953274</v>
      </c>
      <c r="P168" s="17">
        <v>62.14118747078075</v>
      </c>
      <c r="Q168" s="17">
        <v>62.857677202169448</v>
      </c>
      <c r="R168" s="17">
        <v>62.478960164578275</v>
      </c>
      <c r="S168" s="17">
        <v>59.596857169581888</v>
      </c>
      <c r="T168" s="17">
        <v>54.756337105976996</v>
      </c>
    </row>
    <row r="169" spans="1:20">
      <c r="A169" s="11" t="s">
        <v>522</v>
      </c>
      <c r="D169" s="11">
        <v>4</v>
      </c>
      <c r="E169" s="11" t="s">
        <v>517</v>
      </c>
      <c r="F169" s="11" t="s">
        <v>1430</v>
      </c>
      <c r="G169" s="17">
        <v>60.745559169377032</v>
      </c>
      <c r="H169" s="17">
        <v>55.178884163122341</v>
      </c>
      <c r="I169" s="17">
        <v>57.130347760820626</v>
      </c>
      <c r="J169" s="17">
        <v>59.294470853139849</v>
      </c>
      <c r="K169" s="17">
        <v>57.230422817112839</v>
      </c>
      <c r="L169" s="17">
        <v>56.905178884163121</v>
      </c>
      <c r="M169" s="17">
        <v>52.489367025268947</v>
      </c>
      <c r="N169" s="17">
        <v>53.327495621716281</v>
      </c>
      <c r="O169" s="17">
        <v>57.743307480610454</v>
      </c>
      <c r="P169" s="17">
        <v>61.486486486486477</v>
      </c>
      <c r="Q169" s="17">
        <v>62.612612612612615</v>
      </c>
      <c r="R169" s="17">
        <v>60.785785785785784</v>
      </c>
      <c r="S169" s="17">
        <v>55.969962453066337</v>
      </c>
      <c r="T169" s="17">
        <v>51.088861076345445</v>
      </c>
    </row>
    <row r="170" spans="1:20">
      <c r="A170" s="11" t="s">
        <v>853</v>
      </c>
      <c r="D170" s="11">
        <v>5</v>
      </c>
      <c r="E170" s="11" t="s">
        <v>517</v>
      </c>
      <c r="F170" s="11" t="s">
        <v>1430</v>
      </c>
      <c r="G170" s="17">
        <v>59.308430843084302</v>
      </c>
      <c r="H170" s="17">
        <v>58.828382838283822</v>
      </c>
      <c r="I170" s="17">
        <v>62.586258625862584</v>
      </c>
      <c r="J170" s="17">
        <v>62.053705370537052</v>
      </c>
      <c r="K170" s="17">
        <v>63.816381638163818</v>
      </c>
      <c r="L170" s="17">
        <v>60.625854473644232</v>
      </c>
      <c r="M170" s="17">
        <v>56.790217226188673</v>
      </c>
      <c r="N170" s="17">
        <v>55.582561142336324</v>
      </c>
      <c r="O170" s="17">
        <v>59.349840498253073</v>
      </c>
      <c r="P170" s="17">
        <v>61.711506307949527</v>
      </c>
      <c r="Q170" s="17">
        <v>62.192155670416547</v>
      </c>
      <c r="R170" s="17">
        <v>62.701429005776838</v>
      </c>
      <c r="S170" s="17">
        <v>60.941301703163028</v>
      </c>
      <c r="T170" s="17">
        <v>56.037104622871041</v>
      </c>
    </row>
    <row r="171" spans="1:20">
      <c r="A171" s="11" t="s">
        <v>524</v>
      </c>
      <c r="B171" s="11" t="s">
        <v>525</v>
      </c>
      <c r="D171" s="11">
        <v>6</v>
      </c>
      <c r="E171" s="11" t="s">
        <v>517</v>
      </c>
      <c r="F171" s="11" t="s">
        <v>1430</v>
      </c>
      <c r="G171" s="17">
        <v>29.411764705882355</v>
      </c>
      <c r="H171" s="17">
        <v>30.424836601307192</v>
      </c>
      <c r="I171" s="17">
        <v>33.300653594771241</v>
      </c>
      <c r="J171" s="17">
        <v>33.153594771241835</v>
      </c>
      <c r="K171" s="17">
        <v>32.33660130718954</v>
      </c>
      <c r="L171" s="17">
        <v>31.895424836601304</v>
      </c>
      <c r="M171" s="17">
        <v>27.222222222222221</v>
      </c>
      <c r="N171" s="17">
        <v>25.498528931023209</v>
      </c>
      <c r="O171" s="17">
        <v>29.158480681074007</v>
      </c>
      <c r="P171" s="17">
        <v>34.801183043049626</v>
      </c>
      <c r="Q171" s="17">
        <v>36.11567532040749</v>
      </c>
      <c r="R171" s="17">
        <v>32.106473874465983</v>
      </c>
      <c r="S171" s="17">
        <v>26.380670611439843</v>
      </c>
      <c r="T171" s="17">
        <v>23.619329388560157</v>
      </c>
    </row>
    <row r="172" spans="1:20">
      <c r="A172" s="11" t="s">
        <v>524</v>
      </c>
      <c r="B172" s="11" t="s">
        <v>525</v>
      </c>
      <c r="C172" s="11" t="s">
        <v>526</v>
      </c>
      <c r="D172" s="11">
        <v>7</v>
      </c>
      <c r="E172" s="11" t="s">
        <v>517</v>
      </c>
      <c r="F172" s="11" t="s">
        <v>1430</v>
      </c>
      <c r="G172" s="17">
        <v>27.018633540372672</v>
      </c>
      <c r="H172" s="17">
        <v>32.950310559006212</v>
      </c>
      <c r="I172" s="17">
        <v>37.080745341614907</v>
      </c>
      <c r="J172" s="17">
        <v>33.04347826086957</v>
      </c>
      <c r="K172" s="17">
        <v>31.614906832298139</v>
      </c>
      <c r="L172" s="17">
        <v>34.565217391304351</v>
      </c>
      <c r="M172" s="17">
        <v>31.366459627329192</v>
      </c>
      <c r="N172" s="17">
        <v>28.260869565217391</v>
      </c>
      <c r="O172" s="17">
        <v>28.451492537313428</v>
      </c>
      <c r="P172" s="17">
        <v>28.686994399502176</v>
      </c>
      <c r="Q172" s="17">
        <v>28.562538892345991</v>
      </c>
      <c r="R172" s="17">
        <v>27.78469197261979</v>
      </c>
      <c r="S172" s="17">
        <v>25.031133250311335</v>
      </c>
      <c r="T172" s="17">
        <v>23.692403486924036</v>
      </c>
    </row>
    <row r="173" spans="1:20">
      <c r="A173" s="11" t="s">
        <v>524</v>
      </c>
      <c r="B173" s="11" t="s">
        <v>525</v>
      </c>
      <c r="C173" s="11" t="s">
        <v>527</v>
      </c>
      <c r="D173" s="11">
        <v>8</v>
      </c>
      <c r="E173" s="11" t="s">
        <v>517</v>
      </c>
      <c r="F173" s="11" t="s">
        <v>1430</v>
      </c>
      <c r="G173" s="17">
        <v>8.9506172839506224</v>
      </c>
      <c r="H173" s="17">
        <v>22.530864197530867</v>
      </c>
      <c r="I173" s="17">
        <v>29.012345679012352</v>
      </c>
      <c r="J173" s="17">
        <v>11.72839506172839</v>
      </c>
      <c r="K173" s="17">
        <v>6.1728395061728412</v>
      </c>
      <c r="L173" s="17">
        <v>4.7839506172839501</v>
      </c>
      <c r="M173" s="17">
        <v>4.7839506172839501</v>
      </c>
      <c r="N173" s="17">
        <v>4.7839506172839501</v>
      </c>
      <c r="O173" s="17">
        <v>4.7839506172839501</v>
      </c>
      <c r="P173" s="17">
        <v>4.7839506172839501</v>
      </c>
      <c r="Q173" s="17">
        <v>4.7839506172839501</v>
      </c>
      <c r="R173" s="17">
        <v>5.8641975308641969</v>
      </c>
      <c r="S173" s="17">
        <v>9.7222222222222214</v>
      </c>
      <c r="T173" s="17">
        <v>9.7222222222222214</v>
      </c>
    </row>
    <row r="174" spans="1:20">
      <c r="A174" s="11" t="s">
        <v>524</v>
      </c>
      <c r="B174" s="11" t="s">
        <v>525</v>
      </c>
      <c r="C174" s="11" t="s">
        <v>528</v>
      </c>
      <c r="D174" s="11">
        <v>9</v>
      </c>
      <c r="E174" s="11" t="s">
        <v>517</v>
      </c>
      <c r="F174" s="11" t="s">
        <v>1430</v>
      </c>
      <c r="G174" s="17">
        <v>37.709497206703908</v>
      </c>
      <c r="H174" s="17">
        <v>46.424581005586596</v>
      </c>
      <c r="I174" s="17">
        <v>47.039106145251388</v>
      </c>
      <c r="J174" s="17">
        <v>46.424581005586596</v>
      </c>
      <c r="K174" s="17">
        <v>45.47486033519553</v>
      </c>
      <c r="L174" s="17">
        <v>49.720670391061461</v>
      </c>
      <c r="M174" s="17">
        <v>46.256983240223462</v>
      </c>
      <c r="N174" s="17">
        <v>40.726256983240219</v>
      </c>
      <c r="O174" s="17">
        <v>39.385474860335201</v>
      </c>
      <c r="P174" s="17">
        <v>39.876957494407158</v>
      </c>
      <c r="Q174" s="17">
        <v>39.541387024608504</v>
      </c>
      <c r="R174" s="17">
        <v>37.416107382550337</v>
      </c>
      <c r="S174" s="17">
        <v>31.187010078387459</v>
      </c>
      <c r="T174" s="17">
        <v>28.891377379619261</v>
      </c>
    </row>
    <row r="175" spans="1:20">
      <c r="A175" s="11" t="s">
        <v>524</v>
      </c>
      <c r="B175" s="11" t="s">
        <v>525</v>
      </c>
      <c r="C175" s="11" t="s">
        <v>529</v>
      </c>
      <c r="D175" s="11">
        <v>10</v>
      </c>
      <c r="E175" s="11" t="s">
        <v>517</v>
      </c>
      <c r="F175" s="11" t="s">
        <v>1430</v>
      </c>
      <c r="G175" s="17">
        <v>17.519181585677757</v>
      </c>
      <c r="H175" s="17">
        <v>10.741687979539645</v>
      </c>
      <c r="I175" s="17">
        <v>20.971867007672635</v>
      </c>
      <c r="J175" s="17">
        <v>20.076726342710998</v>
      </c>
      <c r="K175" s="17">
        <v>20.971867007672628</v>
      </c>
      <c r="L175" s="17">
        <v>24.552429667519185</v>
      </c>
      <c r="M175" s="17">
        <v>19.309462915601024</v>
      </c>
      <c r="N175" s="17">
        <v>19.181585677749361</v>
      </c>
      <c r="O175" s="17">
        <v>23.007712082262213</v>
      </c>
      <c r="P175" s="17">
        <v>22.879177377892034</v>
      </c>
      <c r="Q175" s="17">
        <v>23.136246786632395</v>
      </c>
      <c r="R175" s="17">
        <v>23.907455012853468</v>
      </c>
      <c r="S175" s="17">
        <v>23.650385604113115</v>
      </c>
      <c r="T175" s="17">
        <v>23.393316195372755</v>
      </c>
    </row>
    <row r="176" spans="1:20">
      <c r="A176" s="11" t="s">
        <v>524</v>
      </c>
      <c r="B176" s="11" t="s">
        <v>525</v>
      </c>
      <c r="C176" s="11" t="s">
        <v>530</v>
      </c>
      <c r="D176" s="11">
        <v>11</v>
      </c>
      <c r="E176" s="11" t="s">
        <v>517</v>
      </c>
      <c r="F176" s="11" t="s">
        <v>1430</v>
      </c>
      <c r="G176" s="17">
        <v>32.068965517241381</v>
      </c>
      <c r="H176" s="17">
        <v>27.620689655172416</v>
      </c>
      <c r="I176" s="17">
        <v>29.103448275862068</v>
      </c>
      <c r="J176" s="17">
        <v>33.275862068965523</v>
      </c>
      <c r="K176" s="17">
        <v>33.137931034482762</v>
      </c>
      <c r="L176" s="17">
        <v>28.931034482758623</v>
      </c>
      <c r="M176" s="17">
        <v>22.620689655172413</v>
      </c>
      <c r="N176" s="17">
        <v>22.429261559696346</v>
      </c>
      <c r="O176" s="17">
        <v>29.94467496542185</v>
      </c>
      <c r="P176" s="17">
        <v>41.643454038997213</v>
      </c>
      <c r="Q176" s="17">
        <v>44.568245125348184</v>
      </c>
      <c r="R176" s="17">
        <v>36.942896935933142</v>
      </c>
      <c r="S176" s="17">
        <v>27.889972144846794</v>
      </c>
      <c r="T176" s="17">
        <v>23.537604456824511</v>
      </c>
    </row>
    <row r="177" spans="1:20">
      <c r="A177" s="11" t="s">
        <v>524</v>
      </c>
      <c r="B177" s="11" t="s">
        <v>525</v>
      </c>
      <c r="C177" s="11" t="s">
        <v>531</v>
      </c>
      <c r="D177" s="11">
        <v>12</v>
      </c>
      <c r="E177" s="11" t="s">
        <v>517</v>
      </c>
      <c r="F177" s="11" t="s">
        <v>1430</v>
      </c>
      <c r="G177" s="17">
        <v>22.327790973871732</v>
      </c>
      <c r="H177" s="17">
        <v>18.88361045130641</v>
      </c>
      <c r="I177" s="17">
        <v>26.187648456057008</v>
      </c>
      <c r="J177" s="17">
        <v>26.009501187648457</v>
      </c>
      <c r="K177" s="17">
        <v>28.503562945368174</v>
      </c>
      <c r="L177" s="17">
        <v>24.228028503562943</v>
      </c>
      <c r="M177" s="17">
        <v>13.836104513064132</v>
      </c>
      <c r="N177" s="17">
        <v>13.717339667458429</v>
      </c>
      <c r="O177" s="17">
        <v>19.143876337693225</v>
      </c>
      <c r="P177" s="17">
        <v>32.401902497027351</v>
      </c>
      <c r="Q177" s="17">
        <v>35.612366230677765</v>
      </c>
      <c r="R177" s="17">
        <v>32.104637336504162</v>
      </c>
      <c r="S177" s="17">
        <v>21.521997621878718</v>
      </c>
      <c r="T177" s="17">
        <v>18.668252080856131</v>
      </c>
    </row>
    <row r="178" spans="1:20">
      <c r="A178" s="11" t="s">
        <v>524</v>
      </c>
      <c r="B178" s="11" t="s">
        <v>525</v>
      </c>
      <c r="C178" s="11" t="s">
        <v>532</v>
      </c>
      <c r="D178" s="11">
        <v>13</v>
      </c>
      <c r="E178" s="11" t="s">
        <v>517</v>
      </c>
      <c r="F178" s="11" t="s">
        <v>1430</v>
      </c>
      <c r="G178" s="17">
        <v>45.559210526315788</v>
      </c>
      <c r="H178" s="17">
        <v>39.720394736842103</v>
      </c>
      <c r="I178" s="17">
        <v>33.141447368421055</v>
      </c>
      <c r="J178" s="17">
        <v>43.338815789473685</v>
      </c>
      <c r="K178" s="17">
        <v>39.555921052631582</v>
      </c>
      <c r="L178" s="17">
        <v>35.444078947368425</v>
      </c>
      <c r="M178" s="17">
        <v>34.786184210526315</v>
      </c>
      <c r="N178" s="17">
        <v>34.514003294892916</v>
      </c>
      <c r="O178" s="17">
        <v>44.958677685950413</v>
      </c>
      <c r="P178" s="17">
        <v>54.705882352941188</v>
      </c>
      <c r="Q178" s="17">
        <v>57.226890756302517</v>
      </c>
      <c r="R178" s="17">
        <v>43.78151260504201</v>
      </c>
      <c r="S178" s="17">
        <v>36.890756302521012</v>
      </c>
      <c r="T178" s="17">
        <v>30.420168067226893</v>
      </c>
    </row>
    <row r="179" spans="1:20">
      <c r="A179" s="11" t="s">
        <v>524</v>
      </c>
      <c r="B179" s="11" t="s">
        <v>533</v>
      </c>
      <c r="D179" s="11">
        <v>14</v>
      </c>
      <c r="E179" s="11" t="s">
        <v>517</v>
      </c>
      <c r="F179" s="11" t="s">
        <v>1430</v>
      </c>
      <c r="G179" s="17">
        <v>41.681514476614701</v>
      </c>
      <c r="H179" s="17">
        <v>47.048997772828507</v>
      </c>
      <c r="I179" s="17">
        <v>51.213808463251674</v>
      </c>
      <c r="J179" s="17">
        <v>51.993318485523389</v>
      </c>
      <c r="K179" s="17">
        <v>55.768374164810695</v>
      </c>
      <c r="L179" s="17">
        <v>52.071269487750563</v>
      </c>
      <c r="M179" s="17">
        <v>51.180400890868597</v>
      </c>
      <c r="N179" s="17">
        <v>47.706013363028944</v>
      </c>
      <c r="O179" s="17">
        <v>49.420935412026715</v>
      </c>
      <c r="P179" s="17">
        <v>52.550111358574604</v>
      </c>
      <c r="Q179" s="17">
        <v>55.668151447661479</v>
      </c>
      <c r="R179" s="17">
        <v>55.902004454342986</v>
      </c>
      <c r="S179" s="17">
        <v>55.335263978614385</v>
      </c>
      <c r="T179" s="17">
        <v>54.466473602138556</v>
      </c>
    </row>
    <row r="180" spans="1:20">
      <c r="A180" s="11" t="s">
        <v>524</v>
      </c>
      <c r="B180" s="11" t="s">
        <v>533</v>
      </c>
      <c r="C180" s="11" t="s">
        <v>534</v>
      </c>
      <c r="D180" s="11">
        <v>15</v>
      </c>
      <c r="E180" s="11" t="s">
        <v>517</v>
      </c>
      <c r="F180" s="11" t="s">
        <v>1430</v>
      </c>
      <c r="G180" s="17">
        <v>23.833543505674651</v>
      </c>
      <c r="H180" s="17">
        <v>30.264817150063053</v>
      </c>
      <c r="I180" s="17">
        <v>36.065573770491795</v>
      </c>
      <c r="J180" s="17">
        <v>35.308953341740228</v>
      </c>
      <c r="K180" s="17">
        <v>46.658259773013881</v>
      </c>
      <c r="L180" s="17">
        <v>43.064312736443888</v>
      </c>
      <c r="M180" s="17">
        <v>35.687263556116015</v>
      </c>
      <c r="N180" s="17">
        <v>33.543505674653211</v>
      </c>
      <c r="O180" s="17">
        <v>37.200504413619171</v>
      </c>
      <c r="P180" s="17">
        <v>43.316519546027749</v>
      </c>
      <c r="Q180" s="17">
        <v>44.514501891551078</v>
      </c>
      <c r="R180" s="17">
        <v>45.018915510718791</v>
      </c>
      <c r="S180" s="17">
        <v>45.460277427490539</v>
      </c>
      <c r="T180" s="17">
        <v>40.983606557377051</v>
      </c>
    </row>
    <row r="181" spans="1:20">
      <c r="A181" s="11" t="s">
        <v>524</v>
      </c>
      <c r="B181" s="11" t="s">
        <v>533</v>
      </c>
      <c r="C181" s="11" t="s">
        <v>535</v>
      </c>
      <c r="D181" s="11">
        <v>16</v>
      </c>
      <c r="E181" s="11" t="s">
        <v>517</v>
      </c>
      <c r="F181" s="11" t="s">
        <v>1430</v>
      </c>
      <c r="G181" s="17">
        <v>40.29511918274688</v>
      </c>
      <c r="H181" s="17">
        <v>53.91600454029512</v>
      </c>
      <c r="I181" s="17">
        <v>54.597048808172538</v>
      </c>
      <c r="J181" s="17">
        <v>57.83200908059024</v>
      </c>
      <c r="K181" s="17">
        <v>60.896708286038589</v>
      </c>
      <c r="L181" s="17">
        <v>62.769580022701469</v>
      </c>
      <c r="M181" s="17">
        <v>63.56413166855846</v>
      </c>
      <c r="N181" s="17">
        <v>57.888762769580019</v>
      </c>
      <c r="O181" s="17">
        <v>59.591373439273553</v>
      </c>
      <c r="P181" s="17">
        <v>62.826333711691255</v>
      </c>
      <c r="Q181" s="17">
        <v>64.812712826333708</v>
      </c>
      <c r="R181" s="17">
        <v>64.52894438138479</v>
      </c>
      <c r="S181" s="17">
        <v>64.074914869466525</v>
      </c>
      <c r="T181" s="17">
        <v>63.847900113507386</v>
      </c>
    </row>
    <row r="182" spans="1:20">
      <c r="A182" s="11" t="s">
        <v>524</v>
      </c>
      <c r="B182" s="11" t="s">
        <v>533</v>
      </c>
      <c r="C182" s="11" t="s">
        <v>536</v>
      </c>
      <c r="D182" s="11">
        <v>17</v>
      </c>
      <c r="E182" s="11" t="s">
        <v>517</v>
      </c>
      <c r="F182" s="11" t="s">
        <v>1430</v>
      </c>
      <c r="G182" s="17">
        <v>52.987132352941181</v>
      </c>
      <c r="H182" s="17">
        <v>56.755514705882348</v>
      </c>
      <c r="I182" s="17">
        <v>63.097426470588239</v>
      </c>
      <c r="J182" s="17">
        <v>57.169117647058819</v>
      </c>
      <c r="K182" s="17">
        <v>56.112132352941181</v>
      </c>
      <c r="L182" s="17">
        <v>52.803308823529413</v>
      </c>
      <c r="M182" s="17">
        <v>54.963235294117645</v>
      </c>
      <c r="N182" s="17">
        <v>50.919117647058819</v>
      </c>
      <c r="O182" s="17">
        <v>50.367647058823529</v>
      </c>
      <c r="P182" s="17">
        <v>53.492647058823536</v>
      </c>
      <c r="Q182" s="17">
        <v>57.904411764705877</v>
      </c>
      <c r="R182" s="17">
        <v>57.536764705882348</v>
      </c>
      <c r="S182" s="17">
        <v>58.272058823529413</v>
      </c>
      <c r="T182" s="17">
        <v>55.193014705882348</v>
      </c>
    </row>
    <row r="183" spans="1:20">
      <c r="A183" s="11" t="s">
        <v>524</v>
      </c>
      <c r="B183" s="11" t="s">
        <v>533</v>
      </c>
      <c r="C183" s="11" t="s">
        <v>537</v>
      </c>
      <c r="D183" s="11">
        <v>18</v>
      </c>
      <c r="E183" s="11" t="s">
        <v>517</v>
      </c>
      <c r="F183" s="11" t="s">
        <v>1430</v>
      </c>
      <c r="G183" s="17">
        <v>20.886075949367083</v>
      </c>
      <c r="H183" s="17">
        <v>34.915611814345986</v>
      </c>
      <c r="I183" s="17">
        <v>40.084388185654007</v>
      </c>
      <c r="J183" s="17">
        <v>44.092827004219401</v>
      </c>
      <c r="K183" s="17">
        <v>48.52320675105485</v>
      </c>
      <c r="L183" s="17">
        <v>47.468354430379748</v>
      </c>
      <c r="M183" s="17">
        <v>45.780590717299582</v>
      </c>
      <c r="N183" s="17">
        <v>43.248945147679329</v>
      </c>
      <c r="O183" s="17">
        <v>45.675105485232066</v>
      </c>
      <c r="P183" s="17">
        <v>49.789029535864977</v>
      </c>
      <c r="Q183" s="17">
        <v>53.0590717299578</v>
      </c>
      <c r="R183" s="17">
        <v>52.742616033755276</v>
      </c>
      <c r="S183" s="17">
        <v>50.317124735729394</v>
      </c>
      <c r="T183" s="17">
        <v>58.985200845665965</v>
      </c>
    </row>
    <row r="184" spans="1:20">
      <c r="A184" s="11" t="s">
        <v>524</v>
      </c>
      <c r="B184" s="11" t="s">
        <v>533</v>
      </c>
      <c r="C184" s="11" t="s">
        <v>538</v>
      </c>
      <c r="D184" s="11">
        <v>19</v>
      </c>
      <c r="E184" s="11" t="s">
        <v>517</v>
      </c>
      <c r="F184" s="11" t="s">
        <v>1430</v>
      </c>
      <c r="G184" s="17">
        <v>34.475806451612904</v>
      </c>
      <c r="H184" s="17">
        <v>37.096774193548384</v>
      </c>
      <c r="I184" s="17">
        <v>44.758064516129032</v>
      </c>
      <c r="J184" s="17">
        <v>43.548387096774199</v>
      </c>
      <c r="K184" s="17">
        <v>43.75</v>
      </c>
      <c r="L184" s="17">
        <v>43.951612903225808</v>
      </c>
      <c r="M184" s="17">
        <v>44.354838709677423</v>
      </c>
      <c r="N184" s="17">
        <v>49.193548387096776</v>
      </c>
      <c r="O184" s="17">
        <v>47.782258064516128</v>
      </c>
      <c r="P184" s="17">
        <v>41.733870967741936</v>
      </c>
      <c r="Q184" s="17">
        <v>45.362903225806448</v>
      </c>
      <c r="R184" s="17">
        <v>46.572580645161295</v>
      </c>
      <c r="S184" s="17">
        <v>45.362903225806448</v>
      </c>
      <c r="T184" s="17">
        <v>45.766129032258064</v>
      </c>
    </row>
    <row r="185" spans="1:20">
      <c r="A185" s="11" t="s">
        <v>524</v>
      </c>
      <c r="B185" s="11" t="s">
        <v>533</v>
      </c>
      <c r="C185" s="11" t="s">
        <v>539</v>
      </c>
      <c r="D185" s="11">
        <v>20</v>
      </c>
      <c r="E185" s="11" t="s">
        <v>517</v>
      </c>
      <c r="F185" s="11" t="s">
        <v>1430</v>
      </c>
      <c r="G185" s="17">
        <v>53.239202657807304</v>
      </c>
      <c r="H185" s="17">
        <v>52.657807308970092</v>
      </c>
      <c r="I185" s="17">
        <v>50.747508305647841</v>
      </c>
      <c r="J185" s="17">
        <v>61.794019933554829</v>
      </c>
      <c r="K185" s="17">
        <v>59.966777408637874</v>
      </c>
      <c r="L185" s="17">
        <v>47.508305647840537</v>
      </c>
      <c r="M185" s="17">
        <v>45.764119601328908</v>
      </c>
      <c r="N185" s="17">
        <v>39.534883720930239</v>
      </c>
      <c r="O185" s="17">
        <v>42.35880398671096</v>
      </c>
      <c r="P185" s="17">
        <v>42.857142857142861</v>
      </c>
      <c r="Q185" s="17">
        <v>47.757475083056484</v>
      </c>
      <c r="R185" s="17">
        <v>49.418604651162788</v>
      </c>
      <c r="S185" s="17">
        <v>47.425249169435219</v>
      </c>
      <c r="T185" s="17">
        <v>43.853820598006635</v>
      </c>
    </row>
    <row r="186" spans="1:20">
      <c r="A186" s="11" t="s">
        <v>524</v>
      </c>
      <c r="B186" s="11" t="s">
        <v>533</v>
      </c>
      <c r="C186" s="11" t="s">
        <v>540</v>
      </c>
      <c r="D186" s="11">
        <v>21</v>
      </c>
      <c r="E186" s="11" t="s">
        <v>517</v>
      </c>
      <c r="F186" s="11" t="s">
        <v>1430</v>
      </c>
      <c r="G186" s="17">
        <v>60.89108910891089</v>
      </c>
      <c r="H186" s="17">
        <v>50.866336633663366</v>
      </c>
      <c r="I186" s="17">
        <v>59.28217821782178</v>
      </c>
      <c r="J186" s="17">
        <v>57.920792079207921</v>
      </c>
      <c r="K186" s="17">
        <v>71.163366336633658</v>
      </c>
      <c r="L186" s="17">
        <v>61.633663366336634</v>
      </c>
      <c r="M186" s="17">
        <v>62.995049504950494</v>
      </c>
      <c r="N186" s="17">
        <v>61.138613861386133</v>
      </c>
      <c r="O186" s="17">
        <v>64.603960396039597</v>
      </c>
      <c r="P186" s="17">
        <v>70.049504950495049</v>
      </c>
      <c r="Q186" s="17">
        <v>72.772277227722768</v>
      </c>
      <c r="R186" s="17">
        <v>73.143564356435647</v>
      </c>
      <c r="S186" s="17">
        <v>71.534653465346537</v>
      </c>
      <c r="T186" s="17">
        <v>74.381188118811892</v>
      </c>
    </row>
    <row r="187" spans="1:20">
      <c r="A187" s="11" t="s">
        <v>524</v>
      </c>
      <c r="B187" s="11" t="s">
        <v>541</v>
      </c>
      <c r="D187" s="11">
        <v>22</v>
      </c>
      <c r="E187" s="11" t="s">
        <v>517</v>
      </c>
      <c r="F187" s="11" t="s">
        <v>1430</v>
      </c>
      <c r="G187" s="17">
        <v>34.273772204806683</v>
      </c>
      <c r="H187" s="17">
        <v>36.572622779519335</v>
      </c>
      <c r="I187" s="17">
        <v>38.401253918495293</v>
      </c>
      <c r="J187" s="17">
        <v>40.96133751306165</v>
      </c>
      <c r="K187" s="17">
        <v>37.460815047021939</v>
      </c>
      <c r="L187" s="17">
        <v>34.012539184952971</v>
      </c>
      <c r="M187" s="17">
        <v>31.452455590386624</v>
      </c>
      <c r="N187" s="17">
        <v>30.512016718913273</v>
      </c>
      <c r="O187" s="17">
        <v>31.609195402298852</v>
      </c>
      <c r="P187" s="17">
        <v>34.675732217573227</v>
      </c>
      <c r="Q187" s="17">
        <v>35.094142259414227</v>
      </c>
      <c r="R187" s="17">
        <v>36.087866108786613</v>
      </c>
      <c r="S187" s="17">
        <v>35.40794979079498</v>
      </c>
      <c r="T187" s="17">
        <v>26.72594142259414</v>
      </c>
    </row>
    <row r="188" spans="1:20">
      <c r="A188" s="11" t="s">
        <v>524</v>
      </c>
      <c r="B188" s="11" t="s">
        <v>542</v>
      </c>
      <c r="D188" s="11">
        <v>23</v>
      </c>
      <c r="E188" s="11" t="s">
        <v>517</v>
      </c>
      <c r="F188" s="11" t="s">
        <v>1430</v>
      </c>
      <c r="G188" s="17">
        <v>41.50390625</v>
      </c>
      <c r="H188" s="17">
        <v>47.526041666666671</v>
      </c>
      <c r="I188" s="17">
        <v>48.502604166666664</v>
      </c>
      <c r="J188" s="17">
        <v>52.897135416666664</v>
      </c>
      <c r="K188" s="17">
        <v>52.083333333333336</v>
      </c>
      <c r="L188" s="17">
        <v>51.5625</v>
      </c>
      <c r="M188" s="17">
        <v>45.703125000000007</v>
      </c>
      <c r="N188" s="17">
        <v>49.804687500000007</v>
      </c>
      <c r="O188" s="17">
        <v>53.678385416666679</v>
      </c>
      <c r="P188" s="17">
        <v>57.096354166666671</v>
      </c>
      <c r="Q188" s="17">
        <v>59.47265625</v>
      </c>
      <c r="R188" s="17">
        <v>56.640625000000007</v>
      </c>
      <c r="S188" s="17">
        <v>52.506510416666657</v>
      </c>
      <c r="T188" s="17">
        <v>50.846354166666664</v>
      </c>
    </row>
    <row r="189" spans="1:20">
      <c r="A189" s="11" t="s">
        <v>524</v>
      </c>
      <c r="B189" s="11" t="s">
        <v>542</v>
      </c>
      <c r="C189" s="11" t="s">
        <v>543</v>
      </c>
      <c r="D189" s="11">
        <v>24</v>
      </c>
      <c r="E189" s="11" t="s">
        <v>517</v>
      </c>
      <c r="F189" s="11" t="s">
        <v>1430</v>
      </c>
      <c r="G189" s="17">
        <v>23.279648609077597</v>
      </c>
      <c r="H189" s="17">
        <v>30.234260614934112</v>
      </c>
      <c r="I189" s="17">
        <v>29.355783308931187</v>
      </c>
      <c r="J189" s="17">
        <v>33.16251830161054</v>
      </c>
      <c r="K189" s="17">
        <v>32.576866764275252</v>
      </c>
      <c r="L189" s="17">
        <v>35.57833089311859</v>
      </c>
      <c r="M189" s="17">
        <v>30.161054172767201</v>
      </c>
      <c r="N189" s="17">
        <v>29.428989751098094</v>
      </c>
      <c r="O189" s="17">
        <v>40.336749633967784</v>
      </c>
      <c r="P189" s="17">
        <v>39.311859443631036</v>
      </c>
      <c r="Q189" s="17">
        <v>41.36163982430454</v>
      </c>
      <c r="R189" s="17">
        <v>36.163982430453885</v>
      </c>
      <c r="S189" s="17">
        <v>33.30893118594436</v>
      </c>
      <c r="T189" s="17">
        <v>30.746705710102489</v>
      </c>
    </row>
    <row r="190" spans="1:20">
      <c r="A190" s="11" t="s">
        <v>524</v>
      </c>
      <c r="B190" s="11" t="s">
        <v>542</v>
      </c>
      <c r="C190" s="11" t="s">
        <v>544</v>
      </c>
      <c r="D190" s="11">
        <v>25</v>
      </c>
      <c r="E190" s="11" t="s">
        <v>517</v>
      </c>
      <c r="F190" s="11" t="s">
        <v>1430</v>
      </c>
      <c r="G190" s="17">
        <v>41.780821917808218</v>
      </c>
      <c r="H190" s="17">
        <v>55.821917808219183</v>
      </c>
      <c r="I190" s="17">
        <v>71.232876712328775</v>
      </c>
      <c r="J190" s="17">
        <v>79.908675799086765</v>
      </c>
      <c r="K190" s="17">
        <v>78.881278538812793</v>
      </c>
      <c r="L190" s="17">
        <v>69.178082191780831</v>
      </c>
      <c r="M190" s="17">
        <v>60.502283105022833</v>
      </c>
      <c r="N190" s="17">
        <v>71.689497716894977</v>
      </c>
      <c r="O190" s="17">
        <v>72.260273972602747</v>
      </c>
      <c r="P190" s="17">
        <v>81.963470319634695</v>
      </c>
      <c r="Q190" s="17">
        <v>85.958904109589028</v>
      </c>
      <c r="R190" s="17">
        <v>80.707762557077615</v>
      </c>
      <c r="S190" s="17">
        <v>75</v>
      </c>
      <c r="T190" s="17">
        <v>73.630136986301366</v>
      </c>
    </row>
    <row r="191" spans="1:20">
      <c r="A191" s="11" t="s">
        <v>524</v>
      </c>
      <c r="B191" s="11" t="s">
        <v>542</v>
      </c>
      <c r="C191" s="11" t="s">
        <v>545</v>
      </c>
      <c r="D191" s="11">
        <v>26</v>
      </c>
      <c r="E191" s="11" t="s">
        <v>517</v>
      </c>
      <c r="F191" s="11" t="s">
        <v>1430</v>
      </c>
      <c r="G191" s="17">
        <v>71.204819277108427</v>
      </c>
      <c r="H191" s="17">
        <v>67.228915662650607</v>
      </c>
      <c r="I191" s="17">
        <v>56.024096385542165</v>
      </c>
      <c r="J191" s="17">
        <v>56.867469879518069</v>
      </c>
      <c r="K191" s="17">
        <v>55.90361445783131</v>
      </c>
      <c r="L191" s="17">
        <v>59.277108433734945</v>
      </c>
      <c r="M191" s="17">
        <v>55.662650602409641</v>
      </c>
      <c r="N191" s="17">
        <v>60.240963855421676</v>
      </c>
      <c r="O191" s="17">
        <v>56.024096385542165</v>
      </c>
      <c r="P191" s="17">
        <v>60.120481927710848</v>
      </c>
      <c r="Q191" s="17">
        <v>61.325301204819269</v>
      </c>
      <c r="R191" s="17">
        <v>64.939759036144594</v>
      </c>
      <c r="S191" s="17">
        <v>60.361445783132524</v>
      </c>
      <c r="T191" s="17">
        <v>59.879518072289152</v>
      </c>
    </row>
    <row r="192" spans="1:20">
      <c r="A192" s="11" t="s">
        <v>524</v>
      </c>
      <c r="B192" s="11" t="s">
        <v>546</v>
      </c>
      <c r="D192" s="11">
        <v>27</v>
      </c>
      <c r="E192" s="11" t="s">
        <v>517</v>
      </c>
      <c r="F192" s="11" t="s">
        <v>1430</v>
      </c>
      <c r="G192" s="17">
        <v>48.943661971830991</v>
      </c>
      <c r="H192" s="17">
        <v>26.1443661971831</v>
      </c>
      <c r="I192" s="17">
        <v>31.60211267605634</v>
      </c>
      <c r="J192" s="17">
        <v>32.394366197183096</v>
      </c>
      <c r="K192" s="17">
        <v>27.904929577464785</v>
      </c>
      <c r="L192" s="17">
        <v>30.1056338028169</v>
      </c>
      <c r="M192" s="17">
        <v>30.193661971830984</v>
      </c>
      <c r="N192" s="17">
        <v>31.778169014084504</v>
      </c>
      <c r="O192" s="17">
        <v>36.179577464788736</v>
      </c>
      <c r="P192" s="17">
        <v>41.622574955908284</v>
      </c>
      <c r="Q192" s="17">
        <v>43.915343915343911</v>
      </c>
      <c r="R192" s="17">
        <v>39.241622574955912</v>
      </c>
      <c r="S192" s="17">
        <v>19.135802469135797</v>
      </c>
      <c r="T192" s="17">
        <v>16.754850088183421</v>
      </c>
    </row>
    <row r="193" spans="1:20">
      <c r="A193" s="11" t="s">
        <v>524</v>
      </c>
      <c r="B193" s="11" t="s">
        <v>547</v>
      </c>
      <c r="D193" s="11">
        <v>28</v>
      </c>
      <c r="E193" s="11" t="s">
        <v>517</v>
      </c>
      <c r="F193" s="11" t="s">
        <v>1430</v>
      </c>
      <c r="G193" s="17">
        <v>75.543478260869563</v>
      </c>
      <c r="H193" s="17">
        <v>68.568840579710155</v>
      </c>
      <c r="I193" s="17">
        <v>70.108695652173907</v>
      </c>
      <c r="J193" s="17">
        <v>76.90217391304347</v>
      </c>
      <c r="K193" s="17">
        <v>67.663043478260875</v>
      </c>
      <c r="L193" s="17">
        <v>62.95289855072464</v>
      </c>
      <c r="M193" s="17">
        <v>63.134057971014492</v>
      </c>
      <c r="N193" s="17">
        <v>61.775362318840571</v>
      </c>
      <c r="O193" s="17">
        <v>69.927536231884048</v>
      </c>
      <c r="P193" s="17">
        <v>72.373188405797109</v>
      </c>
      <c r="Q193" s="17">
        <v>71.467391304347828</v>
      </c>
      <c r="R193" s="17">
        <v>71.195652173913047</v>
      </c>
      <c r="S193" s="17">
        <v>66.696914700544454</v>
      </c>
      <c r="T193" s="17">
        <v>63.974591651542653</v>
      </c>
    </row>
    <row r="194" spans="1:20">
      <c r="A194" s="11" t="s">
        <v>524</v>
      </c>
      <c r="B194" s="11" t="s">
        <v>548</v>
      </c>
      <c r="D194" s="11">
        <v>29</v>
      </c>
      <c r="E194" s="11" t="s">
        <v>517</v>
      </c>
      <c r="F194" s="11" t="s">
        <v>1430</v>
      </c>
      <c r="G194" s="17">
        <v>88.814180929095357</v>
      </c>
      <c r="H194" s="17">
        <v>77.995110024449872</v>
      </c>
      <c r="I194" s="17">
        <v>79.767726161369183</v>
      </c>
      <c r="J194" s="17">
        <v>80.806845965770179</v>
      </c>
      <c r="K194" s="17">
        <v>77.995110024449886</v>
      </c>
      <c r="L194" s="17">
        <v>79.095354523227371</v>
      </c>
      <c r="M194" s="17">
        <v>69.559902200489006</v>
      </c>
      <c r="N194" s="17">
        <v>68.643031784841085</v>
      </c>
      <c r="O194" s="17">
        <v>71.699266503667488</v>
      </c>
      <c r="P194" s="17">
        <v>74.205378973105127</v>
      </c>
      <c r="Q194" s="17">
        <v>71.699266503667474</v>
      </c>
      <c r="R194" s="17">
        <v>72.493887530562347</v>
      </c>
      <c r="S194" s="17">
        <v>72.066014669926645</v>
      </c>
      <c r="T194" s="17">
        <v>67.603911980440103</v>
      </c>
    </row>
    <row r="195" spans="1:20">
      <c r="A195" s="11" t="s">
        <v>524</v>
      </c>
      <c r="B195" s="11" t="s">
        <v>549</v>
      </c>
      <c r="D195" s="11">
        <v>30</v>
      </c>
      <c r="E195" s="11" t="s">
        <v>517</v>
      </c>
      <c r="F195" s="11" t="s">
        <v>1430</v>
      </c>
      <c r="G195" s="17">
        <v>70.554493307839394</v>
      </c>
      <c r="H195" s="17">
        <v>59.36902485659656</v>
      </c>
      <c r="I195" s="17">
        <v>61.089866156787771</v>
      </c>
      <c r="J195" s="17">
        <v>55.066921606118555</v>
      </c>
      <c r="K195" s="17">
        <v>60.7074569789675</v>
      </c>
      <c r="L195" s="17">
        <v>60.611854684512423</v>
      </c>
      <c r="M195" s="17">
        <v>58.699808795411087</v>
      </c>
      <c r="N195" s="17">
        <v>54.20650095602295</v>
      </c>
      <c r="O195" s="17">
        <v>58.413001912045893</v>
      </c>
      <c r="P195" s="17">
        <v>64.531548757170171</v>
      </c>
      <c r="Q195" s="17">
        <v>68.546845124282981</v>
      </c>
      <c r="R195" s="17">
        <v>67.017208413001924</v>
      </c>
      <c r="S195" s="17">
        <v>69.598470363288712</v>
      </c>
      <c r="T195" s="17">
        <v>49.617590822179736</v>
      </c>
    </row>
    <row r="196" spans="1:20">
      <c r="A196" s="11" t="s">
        <v>1384</v>
      </c>
      <c r="B196" s="11" t="s">
        <v>1383</v>
      </c>
      <c r="D196" s="11">
        <v>31</v>
      </c>
      <c r="E196" s="11" t="s">
        <v>517</v>
      </c>
      <c r="F196" s="11" t="s">
        <v>1430</v>
      </c>
      <c r="L196" s="17">
        <v>108.33333333333333</v>
      </c>
      <c r="M196" s="17">
        <v>115</v>
      </c>
      <c r="N196" s="17">
        <v>110</v>
      </c>
      <c r="O196" s="17">
        <v>109.16666666666667</v>
      </c>
      <c r="P196" s="17">
        <v>107.5</v>
      </c>
      <c r="Q196" s="17">
        <v>107.5</v>
      </c>
      <c r="R196" s="17">
        <v>106.66666666666667</v>
      </c>
      <c r="S196" s="17">
        <v>106.66666666666667</v>
      </c>
      <c r="T196" s="17">
        <v>106.66666666666667</v>
      </c>
    </row>
    <row r="197" spans="1:20">
      <c r="A197" s="11" t="s">
        <v>524</v>
      </c>
      <c r="B197" s="11" t="s">
        <v>550</v>
      </c>
      <c r="D197" s="11">
        <v>32</v>
      </c>
      <c r="E197" s="11" t="s">
        <v>517</v>
      </c>
      <c r="F197" s="11" t="s">
        <v>1430</v>
      </c>
      <c r="G197" s="17">
        <v>74.250325945241201</v>
      </c>
      <c r="H197" s="17">
        <v>61.082138200782268</v>
      </c>
      <c r="I197" s="17">
        <v>65.3194263363755</v>
      </c>
      <c r="J197" s="17">
        <v>71.251629726206005</v>
      </c>
      <c r="K197" s="17">
        <v>70.208604954367672</v>
      </c>
      <c r="L197" s="17">
        <v>58.083441981747065</v>
      </c>
      <c r="M197" s="17">
        <v>54.693611473272497</v>
      </c>
      <c r="N197" s="17">
        <v>51.694915254237294</v>
      </c>
      <c r="O197" s="17">
        <v>53.650586701434158</v>
      </c>
      <c r="P197" s="17">
        <v>55.47588005215124</v>
      </c>
      <c r="Q197" s="17">
        <v>56.453715775749664</v>
      </c>
      <c r="R197" s="17">
        <v>54.954367666232073</v>
      </c>
      <c r="S197" s="17">
        <v>50.130378096479802</v>
      </c>
      <c r="T197" s="17">
        <v>39.504563233376786</v>
      </c>
    </row>
    <row r="198" spans="1:20">
      <c r="A198" s="11" t="s">
        <v>524</v>
      </c>
      <c r="B198" s="11" t="s">
        <v>551</v>
      </c>
      <c r="D198" s="11">
        <v>33</v>
      </c>
      <c r="E198" s="11" t="s">
        <v>517</v>
      </c>
      <c r="F198" s="11" t="s">
        <v>1430</v>
      </c>
      <c r="G198" s="17">
        <v>66.491458607095936</v>
      </c>
      <c r="H198" s="17">
        <v>62.877792378449406</v>
      </c>
      <c r="I198" s="17">
        <v>68.856767411300922</v>
      </c>
      <c r="J198" s="17">
        <v>65.177398160315377</v>
      </c>
      <c r="K198" s="17">
        <v>67.411300919842319</v>
      </c>
      <c r="L198" s="17">
        <v>67.569352708058119</v>
      </c>
      <c r="M198" s="17">
        <v>64.398943196829592</v>
      </c>
      <c r="N198" s="17">
        <v>65.191545574636734</v>
      </c>
      <c r="O198" s="17">
        <v>69.881109643328926</v>
      </c>
      <c r="P198" s="17">
        <v>72.288359788359784</v>
      </c>
      <c r="Q198" s="17">
        <v>73.082010582010582</v>
      </c>
      <c r="R198" s="17">
        <v>72.420634920634924</v>
      </c>
      <c r="S198" s="17">
        <v>69.973544973544975</v>
      </c>
      <c r="T198" s="17">
        <v>68.187830687830683</v>
      </c>
    </row>
    <row r="199" spans="1:20">
      <c r="A199" s="11" t="s">
        <v>524</v>
      </c>
      <c r="B199" s="11" t="s">
        <v>552</v>
      </c>
      <c r="D199" s="11">
        <v>34</v>
      </c>
      <c r="E199" s="11" t="s">
        <v>517</v>
      </c>
      <c r="F199" s="11" t="s">
        <v>1430</v>
      </c>
      <c r="G199" s="17">
        <v>56.52600588812561</v>
      </c>
      <c r="H199" s="17">
        <v>50.588812561334649</v>
      </c>
      <c r="I199" s="17">
        <v>62.80667320902846</v>
      </c>
      <c r="J199" s="17">
        <v>63.49362119725221</v>
      </c>
      <c r="K199" s="17">
        <v>62.315996074582927</v>
      </c>
      <c r="L199" s="17">
        <v>49.255319148936167</v>
      </c>
      <c r="M199" s="17">
        <v>45.957446808510632</v>
      </c>
      <c r="N199" s="17">
        <v>41.648936170212771</v>
      </c>
      <c r="O199" s="17">
        <v>46.329787234042556</v>
      </c>
      <c r="P199" s="17">
        <v>45.319148936170215</v>
      </c>
      <c r="Q199" s="17">
        <v>45.851063829787222</v>
      </c>
      <c r="R199" s="17">
        <v>45.319148936170222</v>
      </c>
      <c r="S199" s="17">
        <v>41.59574468085107</v>
      </c>
      <c r="T199" s="17">
        <v>36.59574468085107</v>
      </c>
    </row>
    <row r="200" spans="1:20">
      <c r="A200" s="11" t="s">
        <v>524</v>
      </c>
      <c r="B200" s="11" t="s">
        <v>553</v>
      </c>
      <c r="D200" s="11">
        <v>35</v>
      </c>
      <c r="E200" s="11" t="s">
        <v>517</v>
      </c>
      <c r="F200" s="11" t="s">
        <v>1430</v>
      </c>
      <c r="G200" s="17">
        <v>49.049429657794676</v>
      </c>
      <c r="H200" s="17">
        <v>59.188846641318122</v>
      </c>
      <c r="I200" s="17">
        <v>54.309252217997475</v>
      </c>
      <c r="J200" s="17">
        <v>56.527249683143211</v>
      </c>
      <c r="K200" s="17">
        <v>57.097591888466411</v>
      </c>
      <c r="L200" s="17">
        <v>53.422053231939159</v>
      </c>
      <c r="M200" s="17">
        <v>46.577946768060833</v>
      </c>
      <c r="N200" s="17">
        <v>47.401774397972119</v>
      </c>
      <c r="O200" s="17">
        <v>49.683143219264892</v>
      </c>
      <c r="P200" s="17">
        <v>57.369758576874204</v>
      </c>
      <c r="Q200" s="17">
        <v>57.369758576874204</v>
      </c>
      <c r="R200" s="17">
        <v>59.466327827191868</v>
      </c>
      <c r="S200" s="17">
        <v>56.289707750952992</v>
      </c>
      <c r="T200" s="17">
        <v>52.731893265565432</v>
      </c>
    </row>
    <row r="201" spans="1:20">
      <c r="A201" s="11" t="s">
        <v>524</v>
      </c>
      <c r="B201" s="11" t="s">
        <v>554</v>
      </c>
      <c r="D201" s="11">
        <v>36</v>
      </c>
      <c r="E201" s="11" t="s">
        <v>517</v>
      </c>
      <c r="F201" s="11" t="s">
        <v>1430</v>
      </c>
      <c r="G201" s="17">
        <v>71.346153846153854</v>
      </c>
      <c r="H201" s="17">
        <v>90.705128205128204</v>
      </c>
      <c r="I201" s="17">
        <v>91.79487179487181</v>
      </c>
      <c r="J201" s="17">
        <v>89.679487179487182</v>
      </c>
      <c r="K201" s="17">
        <v>89.807692307692307</v>
      </c>
      <c r="L201" s="17">
        <v>93.205128205128204</v>
      </c>
      <c r="M201" s="17">
        <v>88.333333333333329</v>
      </c>
      <c r="N201" s="17">
        <v>80.320512820512818</v>
      </c>
      <c r="O201" s="17">
        <v>79.358974358974365</v>
      </c>
      <c r="P201" s="17">
        <v>77.5</v>
      </c>
      <c r="Q201" s="17">
        <v>76.730769230769226</v>
      </c>
      <c r="R201" s="17">
        <v>77.051282051282044</v>
      </c>
      <c r="S201" s="17">
        <v>77.763496143958861</v>
      </c>
      <c r="T201" s="17">
        <v>76.156812339331623</v>
      </c>
    </row>
    <row r="202" spans="1:20">
      <c r="A202" s="11" t="s">
        <v>524</v>
      </c>
      <c r="B202" s="11" t="s">
        <v>555</v>
      </c>
      <c r="D202" s="11">
        <v>37</v>
      </c>
      <c r="E202" s="11" t="s">
        <v>517</v>
      </c>
      <c r="F202" s="11" t="s">
        <v>1430</v>
      </c>
      <c r="G202" s="17">
        <v>71.630859375</v>
      </c>
      <c r="H202" s="17">
        <v>69.23828125</v>
      </c>
      <c r="I202" s="17">
        <v>78.3203125</v>
      </c>
      <c r="J202" s="17">
        <v>72.16796875</v>
      </c>
      <c r="K202" s="17">
        <v>70.60546875</v>
      </c>
      <c r="L202" s="17">
        <v>73.974609375</v>
      </c>
      <c r="M202" s="17">
        <v>71.19140625</v>
      </c>
      <c r="N202" s="17">
        <v>74.0234375</v>
      </c>
      <c r="O202" s="17">
        <v>76.171875</v>
      </c>
      <c r="P202" s="17">
        <v>77.2238514173998</v>
      </c>
      <c r="Q202" s="17">
        <v>77.859237536656906</v>
      </c>
      <c r="R202" s="17">
        <v>80.058651026392965</v>
      </c>
      <c r="S202" s="17">
        <v>86.754643206256119</v>
      </c>
      <c r="T202" s="17">
        <v>78.885630498533729</v>
      </c>
    </row>
    <row r="203" spans="1:20">
      <c r="A203" s="11" t="s">
        <v>524</v>
      </c>
      <c r="B203" s="11" t="s">
        <v>556</v>
      </c>
      <c r="D203" s="11">
        <v>38</v>
      </c>
      <c r="E203" s="11" t="s">
        <v>517</v>
      </c>
      <c r="F203" s="11" t="s">
        <v>1430</v>
      </c>
      <c r="G203" s="17">
        <v>42.950819672131146</v>
      </c>
      <c r="H203" s="17">
        <v>39.0983606557377</v>
      </c>
      <c r="I203" s="17">
        <v>41.106557377049185</v>
      </c>
      <c r="J203" s="17">
        <v>43.483606557377044</v>
      </c>
      <c r="K203" s="17">
        <v>54.303278688524593</v>
      </c>
      <c r="L203" s="17">
        <v>52.049180327868854</v>
      </c>
      <c r="M203" s="17">
        <v>47.540983606557376</v>
      </c>
      <c r="N203" s="17">
        <v>47.950819672131146</v>
      </c>
      <c r="O203" s="17">
        <v>57.827868852459019</v>
      </c>
      <c r="P203" s="17">
        <v>62.909836065573771</v>
      </c>
      <c r="Q203" s="17">
        <v>62.838392124692369</v>
      </c>
      <c r="R203" s="17">
        <v>63.658736669401151</v>
      </c>
      <c r="S203" s="17">
        <v>57.506152584085314</v>
      </c>
      <c r="T203" s="17">
        <v>52.420016406890895</v>
      </c>
    </row>
    <row r="204" spans="1:20">
      <c r="A204" s="11" t="s">
        <v>524</v>
      </c>
      <c r="B204" s="11" t="s">
        <v>557</v>
      </c>
      <c r="D204" s="11">
        <v>39</v>
      </c>
      <c r="E204" s="11" t="s">
        <v>517</v>
      </c>
      <c r="F204" s="11" t="s">
        <v>1430</v>
      </c>
      <c r="G204" s="17">
        <v>33.006535947712422</v>
      </c>
      <c r="H204" s="17">
        <v>32.189542483660134</v>
      </c>
      <c r="I204" s="17">
        <v>19.281045751633982</v>
      </c>
      <c r="J204" s="17">
        <v>10.457516339869274</v>
      </c>
      <c r="K204" s="17">
        <v>10.130718954248362</v>
      </c>
      <c r="L204" s="17">
        <v>9.8039215686274481</v>
      </c>
      <c r="M204" s="17">
        <v>11.111111111111114</v>
      </c>
      <c r="N204" s="17">
        <v>11.111111111111114</v>
      </c>
      <c r="O204" s="17">
        <v>11.274509803921571</v>
      </c>
      <c r="P204" s="17">
        <v>15.849673202614381</v>
      </c>
      <c r="Q204" s="17">
        <v>20.261437908496728</v>
      </c>
      <c r="R204" s="17">
        <v>21.405228758169937</v>
      </c>
      <c r="S204" s="17">
        <v>21.732026143790851</v>
      </c>
      <c r="T204" s="17">
        <v>22.549019607843139</v>
      </c>
    </row>
    <row r="205" spans="1:20">
      <c r="A205" s="11" t="s">
        <v>655</v>
      </c>
      <c r="D205" s="11">
        <v>40</v>
      </c>
      <c r="E205" s="11" t="s">
        <v>517</v>
      </c>
      <c r="F205" s="11" t="s">
        <v>1430</v>
      </c>
      <c r="G205" s="17">
        <v>55.631812676624953</v>
      </c>
      <c r="H205" s="17">
        <v>51.584578118691965</v>
      </c>
      <c r="I205" s="17">
        <v>53.512313282196203</v>
      </c>
      <c r="J205" s="17">
        <v>55.75292692773516</v>
      </c>
      <c r="K205" s="17">
        <v>53.411384739604358</v>
      </c>
      <c r="L205" s="17">
        <v>52.482842147759385</v>
      </c>
      <c r="M205" s="17">
        <v>48.425514735567205</v>
      </c>
      <c r="N205" s="17">
        <v>48.920064594267245</v>
      </c>
      <c r="O205" s="17">
        <v>52.694792087202259</v>
      </c>
      <c r="P205" s="17">
        <v>56.310581583198704</v>
      </c>
      <c r="Q205" s="17">
        <v>57.300080775444258</v>
      </c>
      <c r="R205" s="17">
        <v>56.017770597738298</v>
      </c>
      <c r="S205" s="17">
        <v>51.999596041203809</v>
      </c>
      <c r="T205" s="17">
        <v>46.384568773985045</v>
      </c>
    </row>
    <row r="206" spans="1:20">
      <c r="A206" s="11" t="s">
        <v>523</v>
      </c>
      <c r="D206" s="11">
        <v>41</v>
      </c>
      <c r="E206" s="11" t="s">
        <v>517</v>
      </c>
      <c r="F206" s="11" t="s">
        <v>1430</v>
      </c>
      <c r="G206" s="17">
        <v>52.214055216923619</v>
      </c>
      <c r="H206" s="17">
        <v>54.087486554320542</v>
      </c>
      <c r="I206" s="17">
        <v>58.009143062029402</v>
      </c>
      <c r="J206" s="17">
        <v>58.004661168877739</v>
      </c>
      <c r="K206" s="17">
        <v>60.577267837934748</v>
      </c>
      <c r="L206" s="17">
        <v>57.157048676961971</v>
      </c>
      <c r="M206" s="17">
        <v>54.515488124266234</v>
      </c>
      <c r="N206" s="17">
        <v>52.388693217736844</v>
      </c>
      <c r="O206" s="17">
        <v>55.323760498509884</v>
      </c>
      <c r="P206" s="17">
        <v>57.995302195320264</v>
      </c>
      <c r="Q206" s="17">
        <v>59.545536682327437</v>
      </c>
      <c r="R206" s="17">
        <v>59.943079147090714</v>
      </c>
      <c r="S206" s="17">
        <v>58.666967916854944</v>
      </c>
      <c r="T206" s="17">
        <v>55.399909624943518</v>
      </c>
    </row>
    <row r="207" spans="1:20">
      <c r="A207" s="11" t="s">
        <v>516</v>
      </c>
      <c r="D207" s="11">
        <v>1</v>
      </c>
      <c r="E207" s="11" t="s">
        <v>518</v>
      </c>
      <c r="F207" s="11" t="s">
        <v>1430</v>
      </c>
      <c r="G207" s="17">
        <v>51.353803210048852</v>
      </c>
      <c r="H207" s="17">
        <v>51.430565247732034</v>
      </c>
      <c r="I207" s="17">
        <v>54.138171667829724</v>
      </c>
      <c r="J207" s="17">
        <v>55.101186322400565</v>
      </c>
      <c r="K207" s="17">
        <v>56.385205861828332</v>
      </c>
      <c r="L207" s="17">
        <v>54.116087623831454</v>
      </c>
      <c r="M207" s="17">
        <v>50.551137156411336</v>
      </c>
      <c r="N207" s="17">
        <v>49.295381610157662</v>
      </c>
      <c r="O207" s="17">
        <v>53.028188668713362</v>
      </c>
      <c r="P207" s="17">
        <v>57.303449238933105</v>
      </c>
      <c r="Q207" s="17">
        <v>58.427593911464882</v>
      </c>
      <c r="R207" s="17">
        <v>57.289484708839545</v>
      </c>
      <c r="S207" s="17">
        <v>54.105571847507328</v>
      </c>
      <c r="T207" s="17">
        <v>49.825443373830474</v>
      </c>
    </row>
    <row r="208" spans="1:20">
      <c r="A208" s="11" t="s">
        <v>521</v>
      </c>
      <c r="D208" s="11">
        <v>2</v>
      </c>
      <c r="E208" s="11" t="s">
        <v>518</v>
      </c>
      <c r="F208" s="11" t="s">
        <v>1430</v>
      </c>
      <c r="G208" s="17">
        <v>37.309644670050758</v>
      </c>
      <c r="H208" s="17">
        <v>40.720177664974621</v>
      </c>
      <c r="I208" s="17">
        <v>43.147208121827411</v>
      </c>
      <c r="J208" s="17">
        <v>43.781725888324871</v>
      </c>
      <c r="K208" s="17">
        <v>46.129441624365484</v>
      </c>
      <c r="L208" s="17">
        <v>43.512055837563452</v>
      </c>
      <c r="M208" s="17">
        <v>41.132614213197968</v>
      </c>
      <c r="N208" s="17">
        <v>38.324873096446701</v>
      </c>
      <c r="O208" s="17">
        <v>41.177403998730561</v>
      </c>
      <c r="P208" s="17">
        <v>46.29688493324857</v>
      </c>
      <c r="Q208" s="17">
        <v>48.267641449459639</v>
      </c>
      <c r="R208" s="17">
        <v>46.773680864589963</v>
      </c>
      <c r="S208" s="17">
        <v>43.976478067387156</v>
      </c>
      <c r="T208" s="17">
        <v>41.052129688493324</v>
      </c>
    </row>
    <row r="209" spans="1:20">
      <c r="A209" s="11" t="s">
        <v>1382</v>
      </c>
      <c r="D209" s="11">
        <v>3</v>
      </c>
      <c r="E209" s="11" t="s">
        <v>518</v>
      </c>
      <c r="F209" s="11" t="s">
        <v>1430</v>
      </c>
      <c r="G209" s="17">
        <v>62.384749563917261</v>
      </c>
      <c r="H209" s="17">
        <v>59.843010216795413</v>
      </c>
      <c r="I209" s="17">
        <v>62.770994268626957</v>
      </c>
      <c r="J209" s="17">
        <v>63.992025915773738</v>
      </c>
      <c r="K209" s="17">
        <v>64.440568153501118</v>
      </c>
      <c r="L209" s="17">
        <v>62.440846824408474</v>
      </c>
      <c r="M209" s="17">
        <v>57.945205479452049</v>
      </c>
      <c r="N209" s="17">
        <v>57.907845579078462</v>
      </c>
      <c r="O209" s="17">
        <v>62.328767123287683</v>
      </c>
      <c r="P209" s="17">
        <v>65.9277708592777</v>
      </c>
      <c r="Q209" s="17">
        <v>66.388542963885428</v>
      </c>
      <c r="R209" s="17">
        <v>65.529265255292657</v>
      </c>
      <c r="S209" s="17">
        <v>62.04234122042341</v>
      </c>
      <c r="T209" s="17">
        <v>56.699875466998748</v>
      </c>
    </row>
    <row r="210" spans="1:20">
      <c r="A210" s="11" t="s">
        <v>522</v>
      </c>
      <c r="D210" s="11">
        <v>4</v>
      </c>
      <c r="E210" s="11" t="s">
        <v>518</v>
      </c>
      <c r="F210" s="11" t="s">
        <v>1430</v>
      </c>
      <c r="G210" s="17">
        <v>62.695924764890279</v>
      </c>
      <c r="H210" s="17">
        <v>57.115987460815049</v>
      </c>
      <c r="I210" s="17">
        <v>58.902821316614421</v>
      </c>
      <c r="J210" s="17">
        <v>61.5987460815047</v>
      </c>
      <c r="K210" s="17">
        <v>59.310344827586206</v>
      </c>
      <c r="L210" s="17">
        <v>58.213166144200621</v>
      </c>
      <c r="M210" s="17">
        <v>53.479623824451416</v>
      </c>
      <c r="N210" s="17">
        <v>54.827586206896548</v>
      </c>
      <c r="O210" s="17">
        <v>59.310344827586206</v>
      </c>
      <c r="P210" s="17">
        <v>64.388714733542315</v>
      </c>
      <c r="Q210" s="17">
        <v>65.423197492163013</v>
      </c>
      <c r="R210" s="17">
        <v>63.291536050156736</v>
      </c>
      <c r="S210" s="17">
        <v>58.275862068965523</v>
      </c>
      <c r="T210" s="17">
        <v>52.852664576802518</v>
      </c>
    </row>
    <row r="211" spans="1:20">
      <c r="A211" s="11" t="s">
        <v>853</v>
      </c>
      <c r="D211" s="11">
        <v>5</v>
      </c>
      <c r="E211" s="11" t="s">
        <v>518</v>
      </c>
      <c r="F211" s="11" t="s">
        <v>1430</v>
      </c>
      <c r="G211" s="17">
        <v>62.179487179487168</v>
      </c>
      <c r="H211" s="17">
        <v>61.641852770885023</v>
      </c>
      <c r="I211" s="17">
        <v>65.322580645161295</v>
      </c>
      <c r="J211" s="17">
        <v>65.570719602977661</v>
      </c>
      <c r="K211" s="17">
        <v>67.824648469809745</v>
      </c>
      <c r="L211" s="17">
        <v>64.477549307595467</v>
      </c>
      <c r="M211" s="17">
        <v>60.029374737725547</v>
      </c>
      <c r="N211" s="17">
        <v>59.127150650440619</v>
      </c>
      <c r="O211" s="17">
        <v>63.596307175828791</v>
      </c>
      <c r="P211" s="17">
        <v>66.302979437683589</v>
      </c>
      <c r="Q211" s="17">
        <v>66.386907259756612</v>
      </c>
      <c r="R211" s="17">
        <v>66.386907259756626</v>
      </c>
      <c r="S211" s="17">
        <v>63.869072597566102</v>
      </c>
      <c r="T211" s="17">
        <v>58.497691984892981</v>
      </c>
    </row>
    <row r="212" spans="1:20">
      <c r="A212" s="11" t="s">
        <v>524</v>
      </c>
      <c r="B212" s="11" t="s">
        <v>525</v>
      </c>
      <c r="D212" s="11">
        <v>6</v>
      </c>
      <c r="E212" s="11" t="s">
        <v>518</v>
      </c>
      <c r="F212" s="11" t="s">
        <v>1430</v>
      </c>
      <c r="G212" s="17">
        <v>30.628988149498635</v>
      </c>
      <c r="H212" s="17">
        <v>32.771194165907019</v>
      </c>
      <c r="I212" s="17">
        <v>33.135824977210575</v>
      </c>
      <c r="J212" s="17">
        <v>33.865086599817687</v>
      </c>
      <c r="K212" s="17">
        <v>35.050136736554244</v>
      </c>
      <c r="L212" s="17">
        <v>33.226982680036464</v>
      </c>
      <c r="M212" s="17">
        <v>29.261622607110297</v>
      </c>
      <c r="N212" s="17">
        <v>27.620783956244303</v>
      </c>
      <c r="O212" s="17">
        <v>32.116788321167888</v>
      </c>
      <c r="P212" s="17">
        <v>38.955087076076993</v>
      </c>
      <c r="Q212" s="17">
        <v>39.184234647112739</v>
      </c>
      <c r="R212" s="17">
        <v>33.959670027497701</v>
      </c>
      <c r="S212" s="17">
        <v>27.63519706691109</v>
      </c>
      <c r="T212" s="17">
        <v>23.648029330889088</v>
      </c>
    </row>
    <row r="213" spans="1:20">
      <c r="A213" s="11" t="s">
        <v>524</v>
      </c>
      <c r="B213" s="11" t="s">
        <v>525</v>
      </c>
      <c r="C213" s="11" t="s">
        <v>526</v>
      </c>
      <c r="D213" s="11">
        <v>7</v>
      </c>
      <c r="E213" s="11" t="s">
        <v>518</v>
      </c>
      <c r="F213" s="11" t="s">
        <v>1430</v>
      </c>
      <c r="G213" s="17">
        <v>30.520646319569117</v>
      </c>
      <c r="H213" s="17">
        <v>36.714542190305202</v>
      </c>
      <c r="I213" s="17">
        <v>38.061041292639139</v>
      </c>
      <c r="J213" s="17">
        <v>35.368043087971266</v>
      </c>
      <c r="K213" s="17">
        <v>35.368043087971273</v>
      </c>
      <c r="L213" s="17">
        <v>36.71454219030521</v>
      </c>
      <c r="M213" s="17">
        <v>33.752244165170552</v>
      </c>
      <c r="N213" s="17">
        <v>30.969479353680427</v>
      </c>
      <c r="O213" s="17">
        <v>30.70017953321365</v>
      </c>
      <c r="P213" s="17">
        <v>31.597845601436269</v>
      </c>
      <c r="Q213" s="17">
        <v>31.328545780969481</v>
      </c>
      <c r="R213" s="17">
        <v>30.251346499102333</v>
      </c>
      <c r="S213" s="17">
        <v>25.763016157989227</v>
      </c>
      <c r="T213" s="17">
        <v>23.339317773788146</v>
      </c>
    </row>
    <row r="214" spans="1:20">
      <c r="A214" s="11" t="s">
        <v>524</v>
      </c>
      <c r="B214" s="11" t="s">
        <v>525</v>
      </c>
      <c r="C214" s="11" t="s">
        <v>527</v>
      </c>
      <c r="D214" s="11">
        <v>8</v>
      </c>
      <c r="E214" s="11" t="s">
        <v>518</v>
      </c>
      <c r="F214" s="11" t="s">
        <v>1430</v>
      </c>
      <c r="G214" s="17">
        <v>6.5656565656565693</v>
      </c>
      <c r="H214" s="17">
        <v>28.787878787878785</v>
      </c>
      <c r="I214" s="17">
        <v>28.787878787878789</v>
      </c>
      <c r="J214" s="17">
        <v>10.101010101010106</v>
      </c>
      <c r="K214" s="17">
        <v>7.5757575757575788</v>
      </c>
      <c r="L214" s="17">
        <v>3.0303030303030312</v>
      </c>
      <c r="M214" s="17">
        <v>3.0303030303030312</v>
      </c>
      <c r="N214" s="17">
        <v>3.0303030303030312</v>
      </c>
      <c r="O214" s="17">
        <v>3.0303030303030312</v>
      </c>
      <c r="P214" s="17">
        <v>3.0303030303030312</v>
      </c>
      <c r="Q214" s="17">
        <v>3.0303030303030312</v>
      </c>
      <c r="R214" s="17">
        <v>4.5454545454545476</v>
      </c>
      <c r="S214" s="17">
        <v>6.5656565656565684</v>
      </c>
      <c r="T214" s="17">
        <v>6.5656565656565684</v>
      </c>
    </row>
    <row r="215" spans="1:20">
      <c r="A215" s="11" t="s">
        <v>524</v>
      </c>
      <c r="B215" s="11" t="s">
        <v>525</v>
      </c>
      <c r="C215" s="11" t="s">
        <v>528</v>
      </c>
      <c r="D215" s="11">
        <v>9</v>
      </c>
      <c r="E215" s="11" t="s">
        <v>518</v>
      </c>
      <c r="F215" s="11" t="s">
        <v>1430</v>
      </c>
      <c r="G215" s="17">
        <v>37.790697674418603</v>
      </c>
      <c r="H215" s="17">
        <v>45.058139534883722</v>
      </c>
      <c r="I215" s="17">
        <v>45.930232558139537</v>
      </c>
      <c r="J215" s="17">
        <v>47.529069767441861</v>
      </c>
      <c r="K215" s="17">
        <v>47.529069767441854</v>
      </c>
      <c r="L215" s="17">
        <v>50.581395348837212</v>
      </c>
      <c r="M215" s="17">
        <v>48.401162790697676</v>
      </c>
      <c r="N215" s="17">
        <v>43.604651162790702</v>
      </c>
      <c r="O215" s="17">
        <v>42.151162790697676</v>
      </c>
      <c r="P215" s="17">
        <v>43.168604651162795</v>
      </c>
      <c r="Q215" s="17">
        <v>42.587209302325583</v>
      </c>
      <c r="R215" s="17">
        <v>39.970930232558139</v>
      </c>
      <c r="S215" s="17">
        <v>32.267441860465112</v>
      </c>
      <c r="T215" s="17">
        <v>28.488372093023251</v>
      </c>
    </row>
    <row r="216" spans="1:20">
      <c r="A216" s="11" t="s">
        <v>524</v>
      </c>
      <c r="B216" s="11" t="s">
        <v>525</v>
      </c>
      <c r="C216" s="11" t="s">
        <v>529</v>
      </c>
      <c r="D216" s="11">
        <v>10</v>
      </c>
      <c r="E216" s="11" t="s">
        <v>518</v>
      </c>
      <c r="F216" s="11" t="s">
        <v>1430</v>
      </c>
      <c r="G216" s="17">
        <v>29.385964912280706</v>
      </c>
      <c r="H216" s="17">
        <v>18.421052631578945</v>
      </c>
      <c r="I216" s="17">
        <v>22.368421052631579</v>
      </c>
      <c r="J216" s="17">
        <v>20.614035087719294</v>
      </c>
      <c r="K216" s="17">
        <v>22.807017543859644</v>
      </c>
      <c r="L216" s="17">
        <v>24.122807017543863</v>
      </c>
      <c r="M216" s="17">
        <v>16.228070175438596</v>
      </c>
      <c r="N216" s="17">
        <v>17.105263157894743</v>
      </c>
      <c r="O216" s="17">
        <v>20.17543859649123</v>
      </c>
      <c r="P216" s="17">
        <v>21.491228070175438</v>
      </c>
      <c r="Q216" s="17">
        <v>21.92982456140351</v>
      </c>
      <c r="R216" s="17">
        <v>23.245614035087723</v>
      </c>
      <c r="S216" s="17">
        <v>22.807017543859647</v>
      </c>
      <c r="T216" s="17">
        <v>22.368421052631582</v>
      </c>
    </row>
    <row r="217" spans="1:20">
      <c r="A217" s="11" t="s">
        <v>524</v>
      </c>
      <c r="B217" s="11" t="s">
        <v>525</v>
      </c>
      <c r="C217" s="11" t="s">
        <v>530</v>
      </c>
      <c r="D217" s="11">
        <v>11</v>
      </c>
      <c r="E217" s="11" t="s">
        <v>518</v>
      </c>
      <c r="F217" s="11" t="s">
        <v>1430</v>
      </c>
      <c r="G217" s="17">
        <v>30.740740740740744</v>
      </c>
      <c r="H217" s="17">
        <v>28.703703703703706</v>
      </c>
      <c r="I217" s="17">
        <v>28.055555555555557</v>
      </c>
      <c r="J217" s="17">
        <v>32.314814814814817</v>
      </c>
      <c r="K217" s="17">
        <v>34.722222222222214</v>
      </c>
      <c r="L217" s="17">
        <v>29.62962962962963</v>
      </c>
      <c r="M217" s="17">
        <v>24.629629629629633</v>
      </c>
      <c r="N217" s="17">
        <v>24.166666666666671</v>
      </c>
      <c r="O217" s="17">
        <v>33.580705009276443</v>
      </c>
      <c r="P217" s="17">
        <v>46.629213483146067</v>
      </c>
      <c r="Q217" s="17">
        <v>47.378277153558045</v>
      </c>
      <c r="R217" s="17">
        <v>37.827715355805246</v>
      </c>
      <c r="S217" s="17">
        <v>29.58801498127341</v>
      </c>
      <c r="T217" s="17">
        <v>23.970037453183526</v>
      </c>
    </row>
    <row r="218" spans="1:20">
      <c r="A218" s="11" t="s">
        <v>524</v>
      </c>
      <c r="B218" s="11" t="s">
        <v>525</v>
      </c>
      <c r="C218" s="11" t="s">
        <v>531</v>
      </c>
      <c r="D218" s="11">
        <v>12</v>
      </c>
      <c r="E218" s="11" t="s">
        <v>518</v>
      </c>
      <c r="F218" s="11" t="s">
        <v>1430</v>
      </c>
      <c r="G218" s="17">
        <v>19.869706840390887</v>
      </c>
      <c r="H218" s="17">
        <v>19.54397394136808</v>
      </c>
      <c r="I218" s="17">
        <v>23.452768729641694</v>
      </c>
      <c r="J218" s="17">
        <v>24.755700325732903</v>
      </c>
      <c r="K218" s="17">
        <v>31.270358306188928</v>
      </c>
      <c r="L218" s="17">
        <v>25.5700325732899</v>
      </c>
      <c r="M218" s="17">
        <v>16.612377850162861</v>
      </c>
      <c r="N218" s="17">
        <v>16.44951140065146</v>
      </c>
      <c r="O218" s="17">
        <v>23.289902280130292</v>
      </c>
      <c r="P218" s="17">
        <v>39.576547231270361</v>
      </c>
      <c r="Q218" s="17">
        <v>38.925081433224761</v>
      </c>
      <c r="R218" s="17">
        <v>34.039087947882742</v>
      </c>
      <c r="S218" s="17">
        <v>24.755700325732899</v>
      </c>
      <c r="T218" s="17">
        <v>21.172638436482078</v>
      </c>
    </row>
    <row r="219" spans="1:20">
      <c r="A219" s="11" t="s">
        <v>524</v>
      </c>
      <c r="B219" s="11" t="s">
        <v>525</v>
      </c>
      <c r="C219" s="11" t="s">
        <v>532</v>
      </c>
      <c r="D219" s="11">
        <v>13</v>
      </c>
      <c r="E219" s="11" t="s">
        <v>518</v>
      </c>
      <c r="F219" s="11" t="s">
        <v>1430</v>
      </c>
      <c r="G219" s="17">
        <v>45.064377682403432</v>
      </c>
      <c r="H219" s="17">
        <v>40.772532188841204</v>
      </c>
      <c r="I219" s="17">
        <v>34.12017167381974</v>
      </c>
      <c r="J219" s="17">
        <v>42.274678111587988</v>
      </c>
      <c r="K219" s="17">
        <v>39.27038626609442</v>
      </c>
      <c r="L219" s="17">
        <v>34.978540772532185</v>
      </c>
      <c r="M219" s="17">
        <v>35.193133047210296</v>
      </c>
      <c r="N219" s="17">
        <v>34.334763948497852</v>
      </c>
      <c r="O219" s="17">
        <v>47.198275862068968</v>
      </c>
      <c r="P219" s="17">
        <v>56.167400881057262</v>
      </c>
      <c r="Q219" s="17">
        <v>58.810572687224678</v>
      </c>
      <c r="R219" s="17">
        <v>42.951541850220266</v>
      </c>
      <c r="S219" s="17">
        <v>36.123348017621147</v>
      </c>
      <c r="T219" s="17">
        <v>27.753303964757713</v>
      </c>
    </row>
    <row r="220" spans="1:20">
      <c r="A220" s="11" t="s">
        <v>524</v>
      </c>
      <c r="B220" s="11" t="s">
        <v>533</v>
      </c>
      <c r="D220" s="11">
        <v>14</v>
      </c>
      <c r="E220" s="11" t="s">
        <v>518</v>
      </c>
      <c r="F220" s="11" t="s">
        <v>1430</v>
      </c>
      <c r="G220" s="17">
        <v>41.92126909518214</v>
      </c>
      <c r="H220" s="17">
        <v>46.445358401880142</v>
      </c>
      <c r="I220" s="17">
        <v>50.851938895417163</v>
      </c>
      <c r="J220" s="17">
        <v>51.321974148061095</v>
      </c>
      <c r="K220" s="17">
        <v>55.317273795534675</v>
      </c>
      <c r="L220" s="17">
        <v>52.52643948296123</v>
      </c>
      <c r="M220" s="17">
        <v>51.116333725029378</v>
      </c>
      <c r="N220" s="17">
        <v>47.062279670975315</v>
      </c>
      <c r="O220" s="17">
        <v>49.177438307873096</v>
      </c>
      <c r="P220" s="17">
        <v>53.378378378378386</v>
      </c>
      <c r="Q220" s="17">
        <v>56.756756756756751</v>
      </c>
      <c r="R220" s="17">
        <v>56.962397179788496</v>
      </c>
      <c r="S220" s="17">
        <v>56.198589894242069</v>
      </c>
      <c r="T220" s="17">
        <v>55.258519388954156</v>
      </c>
    </row>
    <row r="221" spans="1:20">
      <c r="A221" s="11" t="s">
        <v>524</v>
      </c>
      <c r="B221" s="11" t="s">
        <v>533</v>
      </c>
      <c r="C221" s="11" t="s">
        <v>534</v>
      </c>
      <c r="D221" s="11">
        <v>15</v>
      </c>
      <c r="E221" s="11" t="s">
        <v>518</v>
      </c>
      <c r="F221" s="11" t="s">
        <v>1430</v>
      </c>
      <c r="G221" s="17">
        <v>22.801302931596091</v>
      </c>
      <c r="H221" s="17">
        <v>26.872964169381106</v>
      </c>
      <c r="I221" s="17">
        <v>33.061889250814325</v>
      </c>
      <c r="J221" s="17">
        <v>32.084690553745929</v>
      </c>
      <c r="K221" s="17">
        <v>44.136807817589577</v>
      </c>
      <c r="L221" s="17">
        <v>40.390879478827365</v>
      </c>
      <c r="M221" s="17">
        <v>31.10749185667752</v>
      </c>
      <c r="N221" s="17">
        <v>29.153094462540714</v>
      </c>
      <c r="O221" s="17">
        <v>33.713355048859938</v>
      </c>
      <c r="P221" s="17">
        <v>41.856677524429962</v>
      </c>
      <c r="Q221" s="17">
        <v>42.671009771986974</v>
      </c>
      <c r="R221" s="17">
        <v>42.99674267100977</v>
      </c>
      <c r="S221" s="17">
        <v>43.322475570032566</v>
      </c>
      <c r="T221" s="17">
        <v>37.947882736156352</v>
      </c>
    </row>
    <row r="222" spans="1:20">
      <c r="A222" s="11" t="s">
        <v>524</v>
      </c>
      <c r="B222" s="11" t="s">
        <v>533</v>
      </c>
      <c r="C222" s="11" t="s">
        <v>535</v>
      </c>
      <c r="D222" s="11">
        <v>16</v>
      </c>
      <c r="E222" s="11" t="s">
        <v>518</v>
      </c>
      <c r="F222" s="11" t="s">
        <v>1430</v>
      </c>
      <c r="G222" s="17">
        <v>42.263610315186256</v>
      </c>
      <c r="H222" s="17">
        <v>58.882521489971332</v>
      </c>
      <c r="I222" s="17">
        <v>56.446991404011456</v>
      </c>
      <c r="J222" s="17">
        <v>58.882521489971346</v>
      </c>
      <c r="K222" s="17">
        <v>63.753581661891111</v>
      </c>
      <c r="L222" s="17">
        <v>65.042979942693407</v>
      </c>
      <c r="M222" s="17">
        <v>65.186246418338115</v>
      </c>
      <c r="N222" s="17">
        <v>60.02865329512894</v>
      </c>
      <c r="O222" s="17">
        <v>61.891117478510026</v>
      </c>
      <c r="P222" s="17">
        <v>65.042979942693407</v>
      </c>
      <c r="Q222" s="17">
        <v>67.048710601719208</v>
      </c>
      <c r="R222" s="17">
        <v>66.189111747851001</v>
      </c>
      <c r="S222" s="17">
        <v>65.186246418338129</v>
      </c>
      <c r="T222" s="17">
        <v>65.472779369627517</v>
      </c>
    </row>
    <row r="223" spans="1:20">
      <c r="A223" s="11" t="s">
        <v>524</v>
      </c>
      <c r="B223" s="11" t="s">
        <v>533</v>
      </c>
      <c r="C223" s="11" t="s">
        <v>536</v>
      </c>
      <c r="D223" s="11">
        <v>17</v>
      </c>
      <c r="E223" s="11" t="s">
        <v>518</v>
      </c>
      <c r="F223" s="11" t="s">
        <v>1430</v>
      </c>
      <c r="G223" s="17">
        <v>52.272727272727266</v>
      </c>
      <c r="H223" s="17">
        <v>55.113636363636367</v>
      </c>
      <c r="I223" s="17">
        <v>61.81818181818182</v>
      </c>
      <c r="J223" s="17">
        <v>57.159090909090907</v>
      </c>
      <c r="K223" s="17">
        <v>55.340909090909093</v>
      </c>
      <c r="L223" s="17">
        <v>52.613636363636367</v>
      </c>
      <c r="M223" s="17">
        <v>54.54545454545454</v>
      </c>
      <c r="N223" s="17">
        <v>50.909090909090907</v>
      </c>
      <c r="O223" s="17">
        <v>50.56818181818182</v>
      </c>
      <c r="P223" s="17">
        <v>54.54545454545454</v>
      </c>
      <c r="Q223" s="17">
        <v>59.090909090909086</v>
      </c>
      <c r="R223" s="17">
        <v>58.86363636363636</v>
      </c>
      <c r="S223" s="17">
        <v>59.772727272727273</v>
      </c>
      <c r="T223" s="17">
        <v>56.818181818181813</v>
      </c>
    </row>
    <row r="224" spans="1:20">
      <c r="A224" s="11" t="s">
        <v>524</v>
      </c>
      <c r="B224" s="11" t="s">
        <v>533</v>
      </c>
      <c r="C224" s="11" t="s">
        <v>537</v>
      </c>
      <c r="D224" s="11">
        <v>18</v>
      </c>
      <c r="E224" s="11" t="s">
        <v>518</v>
      </c>
      <c r="F224" s="11" t="s">
        <v>1430</v>
      </c>
      <c r="G224" s="17">
        <v>23.192771084337345</v>
      </c>
      <c r="H224" s="17">
        <v>36.445783132530117</v>
      </c>
      <c r="I224" s="17">
        <v>41.867469879518076</v>
      </c>
      <c r="J224" s="17">
        <v>42.46987951807229</v>
      </c>
      <c r="K224" s="17">
        <v>48.493975903614462</v>
      </c>
      <c r="L224" s="17">
        <v>49.397590361445786</v>
      </c>
      <c r="M224" s="17">
        <v>47.891566265060234</v>
      </c>
      <c r="N224" s="17">
        <v>45.180722891566262</v>
      </c>
      <c r="O224" s="17">
        <v>47.891566265060234</v>
      </c>
      <c r="P224" s="17">
        <v>53.313253012048193</v>
      </c>
      <c r="Q224" s="17">
        <v>57.228915662650614</v>
      </c>
      <c r="R224" s="17">
        <v>56.927710843373497</v>
      </c>
      <c r="S224" s="17">
        <v>53.313253012048186</v>
      </c>
      <c r="T224" s="17">
        <v>61.144578313253014</v>
      </c>
    </row>
    <row r="225" spans="1:20">
      <c r="A225" s="11" t="s">
        <v>524</v>
      </c>
      <c r="B225" s="11" t="s">
        <v>533</v>
      </c>
      <c r="C225" s="11" t="s">
        <v>538</v>
      </c>
      <c r="D225" s="11">
        <v>19</v>
      </c>
      <c r="E225" s="11" t="s">
        <v>518</v>
      </c>
      <c r="F225" s="11" t="s">
        <v>1430</v>
      </c>
      <c r="G225" s="17">
        <v>28.030303030303031</v>
      </c>
      <c r="H225" s="17">
        <v>31.818181818181817</v>
      </c>
      <c r="I225" s="17">
        <v>43.939393939393938</v>
      </c>
      <c r="J225" s="17">
        <v>41.666666666666664</v>
      </c>
      <c r="K225" s="17">
        <v>42.424242424242422</v>
      </c>
      <c r="L225" s="17">
        <v>41.666666666666664</v>
      </c>
      <c r="M225" s="17">
        <v>43.18181818181818</v>
      </c>
      <c r="N225" s="17">
        <v>44.696969696969695</v>
      </c>
      <c r="O225" s="17">
        <v>42.424242424242422</v>
      </c>
      <c r="P225" s="17">
        <v>40.151515151515156</v>
      </c>
      <c r="Q225" s="17">
        <v>46.969696969696969</v>
      </c>
      <c r="R225" s="17">
        <v>49.242424242424249</v>
      </c>
      <c r="S225" s="17">
        <v>46.969696969696969</v>
      </c>
      <c r="T225" s="17">
        <v>47.727272727272734</v>
      </c>
    </row>
    <row r="226" spans="1:20">
      <c r="A226" s="11" t="s">
        <v>524</v>
      </c>
      <c r="B226" s="11" t="s">
        <v>533</v>
      </c>
      <c r="C226" s="11" t="s">
        <v>539</v>
      </c>
      <c r="D226" s="11">
        <v>20</v>
      </c>
      <c r="E226" s="11" t="s">
        <v>518</v>
      </c>
      <c r="F226" s="11" t="s">
        <v>1430</v>
      </c>
      <c r="G226" s="17">
        <v>53.862660944206013</v>
      </c>
      <c r="H226" s="17">
        <v>49.570815450643778</v>
      </c>
      <c r="I226" s="17">
        <v>50.64377682403434</v>
      </c>
      <c r="J226" s="17">
        <v>61.802575107296136</v>
      </c>
      <c r="K226" s="17">
        <v>58.798283261802581</v>
      </c>
      <c r="L226" s="17">
        <v>49.999999999999993</v>
      </c>
      <c r="M226" s="17">
        <v>48.068669527896986</v>
      </c>
      <c r="N226" s="17">
        <v>38.626609442060087</v>
      </c>
      <c r="O226" s="17">
        <v>42.274678111587981</v>
      </c>
      <c r="P226" s="17">
        <v>42.918454935622321</v>
      </c>
      <c r="Q226" s="17">
        <v>47.854077253218875</v>
      </c>
      <c r="R226" s="17">
        <v>50.429184549356222</v>
      </c>
      <c r="S226" s="17">
        <v>48.497854077253223</v>
      </c>
      <c r="T226" s="17">
        <v>45.922746781115876</v>
      </c>
    </row>
    <row r="227" spans="1:20">
      <c r="A227" s="11" t="s">
        <v>524</v>
      </c>
      <c r="B227" s="11" t="s">
        <v>533</v>
      </c>
      <c r="C227" s="11" t="s">
        <v>540</v>
      </c>
      <c r="D227" s="11">
        <v>21</v>
      </c>
      <c r="E227" s="11" t="s">
        <v>518</v>
      </c>
      <c r="F227" s="11" t="s">
        <v>1430</v>
      </c>
      <c r="G227" s="17">
        <v>59.219858156028366</v>
      </c>
      <c r="H227" s="17">
        <v>44.680851063829792</v>
      </c>
      <c r="I227" s="17">
        <v>55.673758865248232</v>
      </c>
      <c r="J227" s="17">
        <v>53.900709219858157</v>
      </c>
      <c r="K227" s="17">
        <v>67.021276595744681</v>
      </c>
      <c r="L227" s="17">
        <v>60.638297872340431</v>
      </c>
      <c r="M227" s="17">
        <v>61.702127659574472</v>
      </c>
      <c r="N227" s="17">
        <v>59.219858156028373</v>
      </c>
      <c r="O227" s="17">
        <v>63.120567375886523</v>
      </c>
      <c r="P227" s="17">
        <v>69.503546099290773</v>
      </c>
      <c r="Q227" s="17">
        <v>73.404255319148945</v>
      </c>
      <c r="R227" s="17">
        <v>73.049645390070935</v>
      </c>
      <c r="S227" s="17">
        <v>71.276595744680861</v>
      </c>
      <c r="T227" s="17">
        <v>74.822695035460995</v>
      </c>
    </row>
    <row r="228" spans="1:20">
      <c r="A228" s="11" t="s">
        <v>524</v>
      </c>
      <c r="B228" s="11" t="s">
        <v>541</v>
      </c>
      <c r="D228" s="11">
        <v>22</v>
      </c>
      <c r="E228" s="11" t="s">
        <v>518</v>
      </c>
      <c r="F228" s="11" t="s">
        <v>1430</v>
      </c>
      <c r="G228" s="17">
        <v>35.835694050991506</v>
      </c>
      <c r="H228" s="17">
        <v>37.818696883852695</v>
      </c>
      <c r="I228" s="17">
        <v>37.110481586402265</v>
      </c>
      <c r="J228" s="17">
        <v>38.243626062322939</v>
      </c>
      <c r="K228" s="17">
        <v>36.260623229461757</v>
      </c>
      <c r="L228" s="17">
        <v>32.011331444759207</v>
      </c>
      <c r="M228" s="17">
        <v>29.886685552407933</v>
      </c>
      <c r="N228" s="17">
        <v>29.461756373937682</v>
      </c>
      <c r="O228" s="17">
        <v>30.736543909348445</v>
      </c>
      <c r="P228" s="17">
        <v>34.844192634560912</v>
      </c>
      <c r="Q228" s="17">
        <v>35.410764872521241</v>
      </c>
      <c r="R228" s="17">
        <v>37.252124645892351</v>
      </c>
      <c r="S228" s="17">
        <v>35.552407932011327</v>
      </c>
      <c r="T228" s="17">
        <v>26.345609065155809</v>
      </c>
    </row>
    <row r="229" spans="1:20">
      <c r="A229" s="11" t="s">
        <v>524</v>
      </c>
      <c r="B229" s="11" t="s">
        <v>542</v>
      </c>
      <c r="D229" s="11">
        <v>23</v>
      </c>
      <c r="E229" s="11" t="s">
        <v>518</v>
      </c>
      <c r="F229" s="11" t="s">
        <v>1430</v>
      </c>
      <c r="G229" s="17">
        <v>39.391447368421048</v>
      </c>
      <c r="H229" s="17">
        <v>46.299342105263165</v>
      </c>
      <c r="I229" s="17">
        <v>47.450657894736842</v>
      </c>
      <c r="J229" s="17">
        <v>51.562499999999993</v>
      </c>
      <c r="K229" s="17">
        <v>51.233552631578945</v>
      </c>
      <c r="L229" s="17">
        <v>50</v>
      </c>
      <c r="M229" s="17">
        <v>43.503289473684212</v>
      </c>
      <c r="N229" s="17">
        <v>48.684210526315773</v>
      </c>
      <c r="O229" s="17">
        <v>52.055921052631582</v>
      </c>
      <c r="P229" s="17">
        <v>56.25</v>
      </c>
      <c r="Q229" s="17">
        <v>59.046052631578945</v>
      </c>
      <c r="R229" s="17">
        <v>56.003289473684205</v>
      </c>
      <c r="S229" s="17">
        <v>52.467105263157897</v>
      </c>
      <c r="T229" s="17">
        <v>50.65789473684211</v>
      </c>
    </row>
    <row r="230" spans="1:20">
      <c r="A230" s="11" t="s">
        <v>524</v>
      </c>
      <c r="B230" s="11" t="s">
        <v>542</v>
      </c>
      <c r="C230" s="11" t="s">
        <v>543</v>
      </c>
      <c r="D230" s="11">
        <v>24</v>
      </c>
      <c r="E230" s="11" t="s">
        <v>518</v>
      </c>
      <c r="F230" s="11" t="s">
        <v>1430</v>
      </c>
      <c r="G230" s="17">
        <v>22.037037037037038</v>
      </c>
      <c r="H230" s="17">
        <v>31.666666666666671</v>
      </c>
      <c r="I230" s="17">
        <v>30.185185185185187</v>
      </c>
      <c r="J230" s="17">
        <v>33.333333333333329</v>
      </c>
      <c r="K230" s="17">
        <v>32.962962962962962</v>
      </c>
      <c r="L230" s="17">
        <v>36.666666666666671</v>
      </c>
      <c r="M230" s="17">
        <v>31.851851851851851</v>
      </c>
      <c r="N230" s="17">
        <v>30.555555555555557</v>
      </c>
      <c r="O230" s="17">
        <v>41.296296296296298</v>
      </c>
      <c r="P230" s="17">
        <v>40.370370370370374</v>
      </c>
      <c r="Q230" s="17">
        <v>42.407407407407398</v>
      </c>
      <c r="R230" s="17">
        <v>36.851851851851848</v>
      </c>
      <c r="S230" s="17">
        <v>36.111111111111114</v>
      </c>
      <c r="T230" s="17">
        <v>32.777777777777779</v>
      </c>
    </row>
    <row r="231" spans="1:20">
      <c r="A231" s="11" t="s">
        <v>524</v>
      </c>
      <c r="B231" s="11" t="s">
        <v>542</v>
      </c>
      <c r="C231" s="11" t="s">
        <v>544</v>
      </c>
      <c r="D231" s="11">
        <v>25</v>
      </c>
      <c r="E231" s="11" t="s">
        <v>518</v>
      </c>
      <c r="F231" s="11" t="s">
        <v>1430</v>
      </c>
      <c r="G231" s="17">
        <v>34.705882352941174</v>
      </c>
      <c r="H231" s="17">
        <v>48.823529411764696</v>
      </c>
      <c r="I231" s="17">
        <v>64.117647058823536</v>
      </c>
      <c r="J231" s="17">
        <v>75.588235294117652</v>
      </c>
      <c r="K231" s="17">
        <v>75.882352941176464</v>
      </c>
      <c r="L231" s="17">
        <v>61.764705882352942</v>
      </c>
      <c r="M231" s="17">
        <v>50.588235294117645</v>
      </c>
      <c r="N231" s="17">
        <v>65.588235294117652</v>
      </c>
      <c r="O231" s="17">
        <v>65.882352941176464</v>
      </c>
      <c r="P231" s="17">
        <v>77.352941176470594</v>
      </c>
      <c r="Q231" s="17">
        <v>82.64705882352942</v>
      </c>
      <c r="R231" s="17">
        <v>76.176470588235304</v>
      </c>
      <c r="S231" s="17">
        <v>70.294117647058826</v>
      </c>
      <c r="T231" s="17">
        <v>69.705882352941174</v>
      </c>
    </row>
    <row r="232" spans="1:20">
      <c r="A232" s="11" t="s">
        <v>524</v>
      </c>
      <c r="B232" s="11" t="s">
        <v>542</v>
      </c>
      <c r="C232" s="11" t="s">
        <v>545</v>
      </c>
      <c r="D232" s="11">
        <v>26</v>
      </c>
      <c r="E232" s="11" t="s">
        <v>518</v>
      </c>
      <c r="F232" s="11" t="s">
        <v>1430</v>
      </c>
      <c r="G232" s="17">
        <v>72.023809523809518</v>
      </c>
      <c r="H232" s="17">
        <v>67.261904761904759</v>
      </c>
      <c r="I232" s="17">
        <v>58.333333333333336</v>
      </c>
      <c r="J232" s="17">
        <v>56.547619047619058</v>
      </c>
      <c r="K232" s="17">
        <v>55.654761904761898</v>
      </c>
      <c r="L232" s="17">
        <v>59.523809523809518</v>
      </c>
      <c r="M232" s="17">
        <v>55.059523809523796</v>
      </c>
      <c r="N232" s="17">
        <v>60.714285714285708</v>
      </c>
      <c r="O232" s="17">
        <v>55.357142857142854</v>
      </c>
      <c r="P232" s="17">
        <v>60.416666666666671</v>
      </c>
      <c r="Q232" s="17">
        <v>61.904761904761905</v>
      </c>
      <c r="R232" s="17">
        <v>66.36904761904762</v>
      </c>
      <c r="S232" s="17">
        <v>60.714285714285708</v>
      </c>
      <c r="T232" s="17">
        <v>60.119047619047613</v>
      </c>
    </row>
    <row r="233" spans="1:20">
      <c r="A233" s="11" t="s">
        <v>524</v>
      </c>
      <c r="B233" s="11" t="s">
        <v>546</v>
      </c>
      <c r="D233" s="11">
        <v>27</v>
      </c>
      <c r="E233" s="11" t="s">
        <v>518</v>
      </c>
      <c r="F233" s="11" t="s">
        <v>1430</v>
      </c>
      <c r="G233" s="17">
        <v>53.456221198156683</v>
      </c>
      <c r="H233" s="17">
        <v>28.110599078341011</v>
      </c>
      <c r="I233" s="17">
        <v>31.797235023041473</v>
      </c>
      <c r="J233" s="17">
        <v>35.944700460829495</v>
      </c>
      <c r="K233" s="17">
        <v>29.49308755760368</v>
      </c>
      <c r="L233" s="17">
        <v>32.718894009216591</v>
      </c>
      <c r="M233" s="17">
        <v>33.870967741935488</v>
      </c>
      <c r="N233" s="17">
        <v>35.714285714285715</v>
      </c>
      <c r="O233" s="17">
        <v>40.322580645161288</v>
      </c>
      <c r="P233" s="17">
        <v>47.695852534562206</v>
      </c>
      <c r="Q233" s="17">
        <v>49.539170506912441</v>
      </c>
      <c r="R233" s="17">
        <v>43.548387096774192</v>
      </c>
      <c r="S233" s="17">
        <v>20.506912442396313</v>
      </c>
      <c r="T233" s="17">
        <v>16.589861751152078</v>
      </c>
    </row>
    <row r="234" spans="1:20">
      <c r="A234" s="11" t="s">
        <v>524</v>
      </c>
      <c r="B234" s="11" t="s">
        <v>547</v>
      </c>
      <c r="D234" s="11">
        <v>28</v>
      </c>
      <c r="E234" s="11" t="s">
        <v>518</v>
      </c>
      <c r="F234" s="11" t="s">
        <v>1430</v>
      </c>
      <c r="G234" s="17">
        <v>79.782608695652172</v>
      </c>
      <c r="H234" s="17">
        <v>73.695652173913032</v>
      </c>
      <c r="I234" s="17">
        <v>75.217391304347828</v>
      </c>
      <c r="J234" s="17">
        <v>82.608695652173907</v>
      </c>
      <c r="K234" s="17">
        <v>72.173913043478265</v>
      </c>
      <c r="L234" s="17">
        <v>65.869565217391312</v>
      </c>
      <c r="M234" s="17">
        <v>66.521739130434781</v>
      </c>
      <c r="N234" s="17">
        <v>66.086956521739125</v>
      </c>
      <c r="O234" s="17">
        <v>75.869565217391298</v>
      </c>
      <c r="P234" s="17">
        <v>79.347826086956516</v>
      </c>
      <c r="Q234" s="17">
        <v>77.608695652173907</v>
      </c>
      <c r="R234" s="17">
        <v>76.304347826086968</v>
      </c>
      <c r="S234" s="17">
        <v>70.869565217391298</v>
      </c>
      <c r="T234" s="17">
        <v>68.260869565217391</v>
      </c>
    </row>
    <row r="235" spans="1:20">
      <c r="A235" s="11" t="s">
        <v>524</v>
      </c>
      <c r="B235" s="11" t="s">
        <v>548</v>
      </c>
      <c r="D235" s="11">
        <v>29</v>
      </c>
      <c r="E235" s="11" t="s">
        <v>518</v>
      </c>
      <c r="F235" s="11" t="s">
        <v>1430</v>
      </c>
      <c r="G235" s="17">
        <v>89.327485380116954</v>
      </c>
      <c r="H235" s="17">
        <v>78.654970760233923</v>
      </c>
      <c r="I235" s="17">
        <v>81.725146198830402</v>
      </c>
      <c r="J235" s="17">
        <v>82.456140350877178</v>
      </c>
      <c r="K235" s="17">
        <v>80.701754385964918</v>
      </c>
      <c r="L235" s="17">
        <v>81.140350877192986</v>
      </c>
      <c r="M235" s="17">
        <v>71.052631578947356</v>
      </c>
      <c r="N235" s="17">
        <v>70.760233918128648</v>
      </c>
      <c r="O235" s="17">
        <v>73.391812865497073</v>
      </c>
      <c r="P235" s="17">
        <v>77.923976608187132</v>
      </c>
      <c r="Q235" s="17">
        <v>75</v>
      </c>
      <c r="R235" s="17">
        <v>75.877192982456151</v>
      </c>
      <c r="S235" s="17">
        <v>75.438596491228054</v>
      </c>
      <c r="T235" s="17">
        <v>70.467836257309955</v>
      </c>
    </row>
    <row r="236" spans="1:20">
      <c r="A236" s="11" t="s">
        <v>524</v>
      </c>
      <c r="B236" s="11" t="s">
        <v>549</v>
      </c>
      <c r="D236" s="11">
        <v>30</v>
      </c>
      <c r="E236" s="11" t="s">
        <v>518</v>
      </c>
      <c r="F236" s="11" t="s">
        <v>1430</v>
      </c>
      <c r="G236" s="17">
        <v>78.535353535353522</v>
      </c>
      <c r="H236" s="17">
        <v>65.656565656565647</v>
      </c>
      <c r="I236" s="17">
        <v>65.404040404040401</v>
      </c>
      <c r="J236" s="17">
        <v>60.101010101010097</v>
      </c>
      <c r="K236" s="17">
        <v>64.898989898989896</v>
      </c>
      <c r="L236" s="17">
        <v>62.878787878787875</v>
      </c>
      <c r="M236" s="17">
        <v>60.101010101010097</v>
      </c>
      <c r="N236" s="17">
        <v>54.040404040404034</v>
      </c>
      <c r="O236" s="17">
        <v>58.838383838383834</v>
      </c>
      <c r="P236" s="17">
        <v>66.919191919191917</v>
      </c>
      <c r="Q236" s="17">
        <v>71.717171717171709</v>
      </c>
      <c r="R236" s="17">
        <v>70.454545454545453</v>
      </c>
      <c r="S236" s="17">
        <v>73.232323232323225</v>
      </c>
      <c r="T236" s="17">
        <v>51.010101010101003</v>
      </c>
    </row>
    <row r="237" spans="1:20">
      <c r="A237" s="11" t="s">
        <v>1384</v>
      </c>
      <c r="B237" s="11" t="s">
        <v>1383</v>
      </c>
      <c r="D237" s="11">
        <v>31</v>
      </c>
      <c r="E237" s="11" t="s">
        <v>518</v>
      </c>
      <c r="F237" s="11" t="s">
        <v>1430</v>
      </c>
      <c r="L237" s="17">
        <v>113.51351351351352</v>
      </c>
      <c r="M237" s="17">
        <v>116.21621621621622</v>
      </c>
      <c r="N237" s="17">
        <v>112.16216216216216</v>
      </c>
      <c r="O237" s="17">
        <v>110.81081081081081</v>
      </c>
      <c r="P237" s="17">
        <v>108.10810810810811</v>
      </c>
      <c r="Q237" s="17">
        <v>108.10810810810811</v>
      </c>
      <c r="R237" s="17">
        <v>106.75675675675676</v>
      </c>
      <c r="S237" s="17">
        <v>106.75675675675676</v>
      </c>
      <c r="T237" s="17">
        <v>106.75675675675676</v>
      </c>
    </row>
    <row r="238" spans="1:20">
      <c r="A238" s="11" t="s">
        <v>524</v>
      </c>
      <c r="B238" s="11" t="s">
        <v>550</v>
      </c>
      <c r="D238" s="11">
        <v>32</v>
      </c>
      <c r="E238" s="11" t="s">
        <v>518</v>
      </c>
      <c r="F238" s="11" t="s">
        <v>1430</v>
      </c>
      <c r="G238" s="17">
        <v>79.704797047970473</v>
      </c>
      <c r="H238" s="17">
        <v>64.575645756457561</v>
      </c>
      <c r="I238" s="17">
        <v>69.188191881918812</v>
      </c>
      <c r="J238" s="17">
        <v>74.723247232472318</v>
      </c>
      <c r="K238" s="17">
        <v>74.169741697416967</v>
      </c>
      <c r="L238" s="17">
        <v>62.177121771217706</v>
      </c>
      <c r="M238" s="17">
        <v>58.671586715867157</v>
      </c>
      <c r="N238" s="17">
        <v>55.904059040590404</v>
      </c>
      <c r="O238" s="17">
        <v>57.195571955719558</v>
      </c>
      <c r="P238" s="17">
        <v>58.302583025830259</v>
      </c>
      <c r="Q238" s="17">
        <v>60.147601476014763</v>
      </c>
      <c r="R238" s="17">
        <v>58.487084870848705</v>
      </c>
      <c r="S238" s="17">
        <v>51.107011070110701</v>
      </c>
      <c r="T238" s="17">
        <v>40.405904059040594</v>
      </c>
    </row>
    <row r="239" spans="1:20">
      <c r="A239" s="11" t="s">
        <v>524</v>
      </c>
      <c r="B239" s="11" t="s">
        <v>551</v>
      </c>
      <c r="D239" s="11">
        <v>33</v>
      </c>
      <c r="E239" s="11" t="s">
        <v>518</v>
      </c>
      <c r="F239" s="11" t="s">
        <v>1430</v>
      </c>
      <c r="G239" s="17">
        <v>67.266187050359704</v>
      </c>
      <c r="H239" s="17">
        <v>62.949640287769789</v>
      </c>
      <c r="I239" s="17">
        <v>70.683453237410077</v>
      </c>
      <c r="J239" s="17">
        <v>66.366906474820141</v>
      </c>
      <c r="K239" s="17">
        <v>69.7841726618705</v>
      </c>
      <c r="L239" s="17">
        <v>70.289855072463766</v>
      </c>
      <c r="M239" s="17">
        <v>64.855072463768124</v>
      </c>
      <c r="N239" s="17">
        <v>65.94202898550725</v>
      </c>
      <c r="O239" s="17">
        <v>72.101449275362327</v>
      </c>
      <c r="P239" s="17">
        <v>75.724637681159422</v>
      </c>
      <c r="Q239" s="17">
        <v>76.268115942028984</v>
      </c>
      <c r="R239" s="17">
        <v>75.905797101449267</v>
      </c>
      <c r="S239" s="17">
        <v>72.644927536231876</v>
      </c>
      <c r="T239" s="17">
        <v>69.927536231884062</v>
      </c>
    </row>
    <row r="240" spans="1:20">
      <c r="A240" s="11" t="s">
        <v>524</v>
      </c>
      <c r="B240" s="11" t="s">
        <v>552</v>
      </c>
      <c r="D240" s="11">
        <v>34</v>
      </c>
      <c r="E240" s="11" t="s">
        <v>518</v>
      </c>
      <c r="F240" s="11" t="s">
        <v>1430</v>
      </c>
      <c r="G240" s="17">
        <v>59.326424870466319</v>
      </c>
      <c r="H240" s="17">
        <v>52.072538860103634</v>
      </c>
      <c r="I240" s="17">
        <v>66.580310880829018</v>
      </c>
      <c r="J240" s="17">
        <v>68.52331606217615</v>
      </c>
      <c r="K240" s="17">
        <v>65.025906735751292</v>
      </c>
      <c r="L240" s="17">
        <v>52.549575070821525</v>
      </c>
      <c r="M240" s="17">
        <v>48.725212464589248</v>
      </c>
      <c r="N240" s="17">
        <v>44.334277620396591</v>
      </c>
      <c r="O240" s="17">
        <v>49.150141643059484</v>
      </c>
      <c r="P240" s="17">
        <v>49.008498583569413</v>
      </c>
      <c r="Q240" s="17">
        <v>50.424929178470258</v>
      </c>
      <c r="R240" s="17">
        <v>46.317280453257787</v>
      </c>
      <c r="S240" s="17">
        <v>43.626062322946183</v>
      </c>
      <c r="T240" s="17">
        <v>37.393767705382437</v>
      </c>
    </row>
    <row r="241" spans="1:20">
      <c r="A241" s="11" t="s">
        <v>524</v>
      </c>
      <c r="B241" s="11" t="s">
        <v>553</v>
      </c>
      <c r="D241" s="11">
        <v>35</v>
      </c>
      <c r="E241" s="11" t="s">
        <v>518</v>
      </c>
      <c r="F241" s="11" t="s">
        <v>1430</v>
      </c>
      <c r="G241" s="17">
        <v>56.451612903225808</v>
      </c>
      <c r="H241" s="17">
        <v>66.129032258064512</v>
      </c>
      <c r="I241" s="17">
        <v>58.602150537634408</v>
      </c>
      <c r="J241" s="17">
        <v>62.186379928315418</v>
      </c>
      <c r="K241" s="17">
        <v>63.799283154121866</v>
      </c>
      <c r="L241" s="17">
        <v>57.88530465949821</v>
      </c>
      <c r="M241" s="17">
        <v>50</v>
      </c>
      <c r="N241" s="17">
        <v>52.508960573476699</v>
      </c>
      <c r="O241" s="17">
        <v>54.301075268817208</v>
      </c>
      <c r="P241" s="17">
        <v>62.186379928315404</v>
      </c>
      <c r="Q241" s="17">
        <v>58.781362007168461</v>
      </c>
      <c r="R241" s="17">
        <v>63.620071684587813</v>
      </c>
      <c r="S241" s="17">
        <v>59.139784946236553</v>
      </c>
      <c r="T241" s="17">
        <v>55.376344086021504</v>
      </c>
    </row>
    <row r="242" spans="1:20">
      <c r="A242" s="11" t="s">
        <v>524</v>
      </c>
      <c r="B242" s="11" t="s">
        <v>554</v>
      </c>
      <c r="D242" s="11">
        <v>36</v>
      </c>
      <c r="E242" s="11" t="s">
        <v>518</v>
      </c>
      <c r="F242" s="11" t="s">
        <v>1430</v>
      </c>
      <c r="G242" s="17">
        <v>72.053231939163496</v>
      </c>
      <c r="H242" s="17">
        <v>96.958174904942965</v>
      </c>
      <c r="I242" s="17">
        <v>96.958174904942965</v>
      </c>
      <c r="J242" s="17">
        <v>95.437262357414454</v>
      </c>
      <c r="K242" s="17">
        <v>92.395437262357405</v>
      </c>
      <c r="L242" s="17">
        <v>94.676806083650192</v>
      </c>
      <c r="M242" s="17">
        <v>91.444866920152094</v>
      </c>
      <c r="N242" s="17">
        <v>86.882129277566534</v>
      </c>
      <c r="O242" s="17">
        <v>85.931558935361224</v>
      </c>
      <c r="P242" s="17">
        <v>82.509505703422036</v>
      </c>
      <c r="Q242" s="17">
        <v>81.368821292775664</v>
      </c>
      <c r="R242" s="17">
        <v>81.558935361216726</v>
      </c>
      <c r="S242" s="17">
        <v>82.50950570342205</v>
      </c>
      <c r="T242" s="17">
        <v>80.038022813688215</v>
      </c>
    </row>
    <row r="243" spans="1:20">
      <c r="A243" s="11" t="s">
        <v>524</v>
      </c>
      <c r="B243" s="11" t="s">
        <v>555</v>
      </c>
      <c r="D243" s="11">
        <v>37</v>
      </c>
      <c r="E243" s="11" t="s">
        <v>518</v>
      </c>
      <c r="F243" s="11" t="s">
        <v>1430</v>
      </c>
      <c r="G243" s="17">
        <v>76.84210526315789</v>
      </c>
      <c r="H243" s="17">
        <v>74.868421052631575</v>
      </c>
      <c r="I243" s="17">
        <v>81.44736842105263</v>
      </c>
      <c r="J243" s="17">
        <v>76.578947368421055</v>
      </c>
      <c r="K243" s="17">
        <v>78.947368421052644</v>
      </c>
      <c r="L243" s="17">
        <v>80.65789473684211</v>
      </c>
      <c r="M243" s="17">
        <v>76.315789473684191</v>
      </c>
      <c r="N243" s="17">
        <v>77.368421052631575</v>
      </c>
      <c r="O243" s="17">
        <v>81.578947368421055</v>
      </c>
      <c r="P243" s="17">
        <v>83.815789473684205</v>
      </c>
      <c r="Q243" s="17">
        <v>83.947368421052616</v>
      </c>
      <c r="R243" s="17">
        <v>84.473684210526315</v>
      </c>
      <c r="S243" s="17">
        <v>89.999999999999986</v>
      </c>
      <c r="T243" s="17">
        <v>83.15789473684211</v>
      </c>
    </row>
    <row r="244" spans="1:20">
      <c r="A244" s="11" t="s">
        <v>524</v>
      </c>
      <c r="B244" s="11" t="s">
        <v>556</v>
      </c>
      <c r="D244" s="11">
        <v>38</v>
      </c>
      <c r="E244" s="11" t="s">
        <v>518</v>
      </c>
      <c r="F244" s="11" t="s">
        <v>1430</v>
      </c>
      <c r="G244" s="17">
        <v>42.641129032258064</v>
      </c>
      <c r="H244" s="17">
        <v>39.516129032258071</v>
      </c>
      <c r="I244" s="17">
        <v>40.221774193548391</v>
      </c>
      <c r="J244" s="17">
        <v>43.24596774193548</v>
      </c>
      <c r="K244" s="17">
        <v>54.334677419354847</v>
      </c>
      <c r="L244" s="17">
        <v>54.032258064516128</v>
      </c>
      <c r="M244" s="17">
        <v>49.395161290322577</v>
      </c>
      <c r="N244" s="17">
        <v>49.294354838709673</v>
      </c>
      <c r="O244" s="17">
        <v>59.475806451612911</v>
      </c>
      <c r="P244" s="17">
        <v>64.314516129032256</v>
      </c>
      <c r="Q244" s="17">
        <v>64.314516129032256</v>
      </c>
      <c r="R244" s="17">
        <v>64.818548387096769</v>
      </c>
      <c r="S244" s="17">
        <v>58.16532258064516</v>
      </c>
      <c r="T244" s="17">
        <v>52.721774193548384</v>
      </c>
    </row>
    <row r="245" spans="1:20">
      <c r="A245" s="11" t="s">
        <v>524</v>
      </c>
      <c r="B245" s="11" t="s">
        <v>557</v>
      </c>
      <c r="D245" s="11">
        <v>39</v>
      </c>
      <c r="E245" s="11" t="s">
        <v>518</v>
      </c>
      <c r="F245" s="11" t="s">
        <v>1430</v>
      </c>
      <c r="G245" s="17">
        <v>32.307692307692307</v>
      </c>
      <c r="H245" s="17">
        <v>30</v>
      </c>
      <c r="I245" s="17">
        <v>16.92307692307692</v>
      </c>
      <c r="J245" s="17">
        <v>6.1538461538461524</v>
      </c>
      <c r="K245" s="17">
        <v>5.3846153846153886</v>
      </c>
      <c r="L245" s="17">
        <v>5.3846153846153886</v>
      </c>
      <c r="M245" s="17">
        <v>8.4615384615384581</v>
      </c>
      <c r="N245" s="17">
        <v>8.4615384615384581</v>
      </c>
      <c r="O245" s="17">
        <v>8.4615384615384581</v>
      </c>
      <c r="P245" s="17">
        <v>18.461538461538467</v>
      </c>
      <c r="Q245" s="17">
        <v>22.307692307692307</v>
      </c>
      <c r="R245" s="17">
        <v>24.615384615384617</v>
      </c>
      <c r="S245" s="17">
        <v>25.384615384615387</v>
      </c>
      <c r="T245" s="17">
        <v>26.153846153846153</v>
      </c>
    </row>
    <row r="246" spans="1:20">
      <c r="A246" s="11" t="s">
        <v>655</v>
      </c>
      <c r="D246" s="11">
        <v>40</v>
      </c>
      <c r="E246" s="11" t="s">
        <v>518</v>
      </c>
      <c r="F246" s="11" t="s">
        <v>1430</v>
      </c>
      <c r="G246" s="17">
        <v>57.828542094455848</v>
      </c>
      <c r="H246" s="17">
        <v>53.619096509240237</v>
      </c>
      <c r="I246" s="17">
        <v>54.95379876796715</v>
      </c>
      <c r="J246" s="17">
        <v>57.366529774127315</v>
      </c>
      <c r="K246" s="17">
        <v>55.133470225872685</v>
      </c>
      <c r="L246" s="17">
        <v>53.465092402464073</v>
      </c>
      <c r="M246" s="17">
        <v>49.204312114989733</v>
      </c>
      <c r="N246" s="17">
        <v>50.231006160164284</v>
      </c>
      <c r="O246" s="17">
        <v>54.132443531827512</v>
      </c>
      <c r="P246" s="17">
        <v>59.034907597535927</v>
      </c>
      <c r="Q246" s="17">
        <v>59.984599589322393</v>
      </c>
      <c r="R246" s="17">
        <v>58.572895277207394</v>
      </c>
      <c r="S246" s="17">
        <v>54.158110882956883</v>
      </c>
      <c r="T246" s="17">
        <v>48.049281314168383</v>
      </c>
    </row>
    <row r="247" spans="1:20">
      <c r="A247" s="11" t="s">
        <v>523</v>
      </c>
      <c r="D247" s="11">
        <v>41</v>
      </c>
      <c r="E247" s="11" t="s">
        <v>518</v>
      </c>
      <c r="F247" s="11" t="s">
        <v>1430</v>
      </c>
      <c r="G247" s="17">
        <v>53.810679611650478</v>
      </c>
      <c r="H247" s="17">
        <v>55.364077669902919</v>
      </c>
      <c r="I247" s="17">
        <v>59.344660194174757</v>
      </c>
      <c r="J247" s="17">
        <v>59.684466019417485</v>
      </c>
      <c r="K247" s="17">
        <v>62.657766990291258</v>
      </c>
      <c r="L247" s="17">
        <v>59.498164014687895</v>
      </c>
      <c r="M247" s="17">
        <v>56.31578947368422</v>
      </c>
      <c r="N247" s="17">
        <v>54.100367197062432</v>
      </c>
      <c r="O247" s="17">
        <v>57.588739290085684</v>
      </c>
      <c r="P247" s="17">
        <v>60.917992656058743</v>
      </c>
      <c r="Q247" s="17">
        <v>62.374541003671972</v>
      </c>
      <c r="R247" s="17">
        <v>62.460220318237447</v>
      </c>
      <c r="S247" s="17">
        <v>60.673194614443084</v>
      </c>
      <c r="T247" s="17">
        <v>57.148102815177481</v>
      </c>
    </row>
    <row r="248" spans="1:20">
      <c r="A248" s="11" t="s">
        <v>516</v>
      </c>
      <c r="D248" s="11">
        <v>1</v>
      </c>
      <c r="E248" s="11" t="s">
        <v>519</v>
      </c>
      <c r="F248" s="11" t="s">
        <v>1430</v>
      </c>
      <c r="G248" s="17">
        <v>40.799999999999997</v>
      </c>
      <c r="H248" s="17">
        <v>43.885714285714286</v>
      </c>
      <c r="I248" s="17">
        <v>47.009523809523806</v>
      </c>
      <c r="J248" s="17">
        <v>48.019047619047619</v>
      </c>
      <c r="K248" s="17">
        <v>47.028571428571432</v>
      </c>
      <c r="L248" s="17">
        <v>44.59561602418745</v>
      </c>
      <c r="M248" s="17">
        <v>42.535903250188959</v>
      </c>
      <c r="N248" s="17">
        <v>40.268329554043845</v>
      </c>
      <c r="O248" s="17">
        <v>42.252456538170826</v>
      </c>
      <c r="P248" s="17">
        <v>43.364839319470704</v>
      </c>
      <c r="Q248" s="17">
        <v>45.689981096408317</v>
      </c>
      <c r="R248" s="17">
        <v>46.635160680529296</v>
      </c>
      <c r="S248" s="17">
        <v>44.631379962192817</v>
      </c>
      <c r="T248" s="17">
        <v>42.948960302457465</v>
      </c>
    </row>
    <row r="249" spans="1:20">
      <c r="A249" s="11" t="s">
        <v>521</v>
      </c>
      <c r="D249" s="11">
        <v>2</v>
      </c>
      <c r="E249" s="11" t="s">
        <v>519</v>
      </c>
      <c r="F249" s="11" t="s">
        <v>1430</v>
      </c>
      <c r="G249" s="17">
        <v>34.181343770384863</v>
      </c>
      <c r="H249" s="17">
        <v>37.899543378995439</v>
      </c>
      <c r="I249" s="17">
        <v>43.574690150032616</v>
      </c>
      <c r="J249" s="17">
        <v>44.911937377690805</v>
      </c>
      <c r="K249" s="17">
        <v>43.215916503587742</v>
      </c>
      <c r="L249" s="17">
        <v>39.660795825179385</v>
      </c>
      <c r="M249" s="17">
        <v>36.725375081539468</v>
      </c>
      <c r="N249" s="17">
        <v>34.213959556425309</v>
      </c>
      <c r="O249" s="17">
        <v>35.290280495759944</v>
      </c>
      <c r="P249" s="17">
        <v>36.879895561357706</v>
      </c>
      <c r="Q249" s="17">
        <v>40.43733681462141</v>
      </c>
      <c r="R249" s="17">
        <v>40.828981723237604</v>
      </c>
      <c r="S249" s="17">
        <v>39.066579634464759</v>
      </c>
      <c r="T249" s="17">
        <v>38.054830287206265</v>
      </c>
    </row>
    <row r="250" spans="1:20">
      <c r="A250" s="11" t="s">
        <v>1382</v>
      </c>
      <c r="D250" s="11">
        <v>3</v>
      </c>
      <c r="E250" s="11" t="s">
        <v>519</v>
      </c>
      <c r="F250" s="11" t="s">
        <v>1430</v>
      </c>
      <c r="G250" s="17">
        <v>50.091575091575088</v>
      </c>
      <c r="H250" s="17">
        <v>52.289377289377285</v>
      </c>
      <c r="I250" s="17">
        <v>51.831501831501832</v>
      </c>
      <c r="J250" s="17">
        <v>52.38095238095238</v>
      </c>
      <c r="K250" s="17">
        <v>52.38095238095238</v>
      </c>
      <c r="L250" s="17">
        <v>51.392632524707984</v>
      </c>
      <c r="M250" s="17">
        <v>50.539083557951479</v>
      </c>
      <c r="N250" s="17">
        <v>48.607367475292008</v>
      </c>
      <c r="O250" s="17">
        <v>51.841868823000901</v>
      </c>
      <c r="P250" s="17">
        <v>52.291105121293796</v>
      </c>
      <c r="Q250" s="17">
        <v>52.920035938903865</v>
      </c>
      <c r="R250" s="17">
        <v>54.627133872416898</v>
      </c>
      <c r="S250" s="17">
        <v>52.291105121293796</v>
      </c>
      <c r="T250" s="17">
        <v>49.685534591194973</v>
      </c>
    </row>
    <row r="251" spans="1:20">
      <c r="A251" s="11" t="s">
        <v>522</v>
      </c>
      <c r="D251" s="11">
        <v>4</v>
      </c>
      <c r="E251" s="11" t="s">
        <v>519</v>
      </c>
      <c r="F251" s="11" t="s">
        <v>1430</v>
      </c>
      <c r="G251" s="17">
        <v>48.390342052313883</v>
      </c>
      <c r="H251" s="17">
        <v>48.692152917505034</v>
      </c>
      <c r="I251" s="17">
        <v>49.69818913480885</v>
      </c>
      <c r="J251" s="17">
        <v>52.313883299798789</v>
      </c>
      <c r="K251" s="17">
        <v>52.112676056338024</v>
      </c>
      <c r="L251" s="17">
        <v>50.603621730382294</v>
      </c>
      <c r="M251" s="17">
        <v>49.396378269617706</v>
      </c>
      <c r="N251" s="17">
        <v>48.993963782696177</v>
      </c>
      <c r="O251" s="17">
        <v>51.509054325955738</v>
      </c>
      <c r="P251" s="17">
        <v>49.899396378269621</v>
      </c>
      <c r="Q251" s="17">
        <v>49.798792756539235</v>
      </c>
      <c r="R251" s="17">
        <v>48.993963782696177</v>
      </c>
      <c r="S251" s="17">
        <v>45.17102615694165</v>
      </c>
      <c r="T251" s="17">
        <v>43.762575452716298</v>
      </c>
    </row>
    <row r="252" spans="1:20">
      <c r="A252" s="11" t="s">
        <v>853</v>
      </c>
      <c r="D252" s="11">
        <v>5</v>
      </c>
      <c r="E252" s="11" t="s">
        <v>519</v>
      </c>
      <c r="F252" s="11" t="s">
        <v>1430</v>
      </c>
      <c r="G252" s="17">
        <v>51.512605042016801</v>
      </c>
      <c r="H252" s="17">
        <v>55.294117647058826</v>
      </c>
      <c r="I252" s="17">
        <v>53.613445378151269</v>
      </c>
      <c r="J252" s="17">
        <v>52.436974789915965</v>
      </c>
      <c r="K252" s="17">
        <v>52.605042016806728</v>
      </c>
      <c r="L252" s="17">
        <v>50.336134453781511</v>
      </c>
      <c r="M252" s="17">
        <v>48.907563025210088</v>
      </c>
      <c r="N252" s="17">
        <v>46.050420168067234</v>
      </c>
      <c r="O252" s="17">
        <v>50.000000000000007</v>
      </c>
      <c r="P252" s="17">
        <v>52.184873949579824</v>
      </c>
      <c r="Q252" s="17">
        <v>53.445378151260499</v>
      </c>
      <c r="R252" s="17">
        <v>57.310924369747902</v>
      </c>
      <c r="S252" s="17">
        <v>56.134453781512605</v>
      </c>
      <c r="T252" s="17">
        <v>52.436974789915965</v>
      </c>
    </row>
    <row r="253" spans="1:20">
      <c r="A253" s="11" t="s">
        <v>524</v>
      </c>
      <c r="B253" s="11" t="s">
        <v>525</v>
      </c>
      <c r="D253" s="11">
        <v>6</v>
      </c>
      <c r="E253" s="11" t="s">
        <v>519</v>
      </c>
      <c r="F253" s="11" t="s">
        <v>1430</v>
      </c>
      <c r="G253" s="17">
        <v>27.11038961038961</v>
      </c>
      <c r="H253" s="17">
        <v>24.188311688311693</v>
      </c>
      <c r="I253" s="17">
        <v>33.603896103896105</v>
      </c>
      <c r="J253" s="17">
        <v>30.600649350649356</v>
      </c>
      <c r="K253" s="17">
        <v>25.081168831168831</v>
      </c>
      <c r="L253" s="17">
        <v>24.918831168831169</v>
      </c>
      <c r="M253" s="17">
        <v>17.045454545454554</v>
      </c>
      <c r="N253" s="17">
        <v>15.097402597402601</v>
      </c>
      <c r="O253" s="17">
        <v>16.63961038961039</v>
      </c>
      <c r="P253" s="17">
        <v>19.918699186991873</v>
      </c>
      <c r="Q253" s="17">
        <v>25.528455284552848</v>
      </c>
      <c r="R253" s="17">
        <v>25.447154471544714</v>
      </c>
      <c r="S253" s="17">
        <v>20.569105691056912</v>
      </c>
      <c r="T253" s="17">
        <v>20.569105691056905</v>
      </c>
    </row>
    <row r="254" spans="1:20">
      <c r="A254" s="11" t="s">
        <v>524</v>
      </c>
      <c r="B254" s="11" t="s">
        <v>525</v>
      </c>
      <c r="C254" s="11" t="s">
        <v>526</v>
      </c>
      <c r="D254" s="11">
        <v>7</v>
      </c>
      <c r="E254" s="11" t="s">
        <v>519</v>
      </c>
      <c r="F254" s="11" t="s">
        <v>1430</v>
      </c>
      <c r="G254" s="17">
        <v>19.196428571428566</v>
      </c>
      <c r="H254" s="17">
        <v>24.999999999999993</v>
      </c>
      <c r="I254" s="17">
        <v>36.904761904761905</v>
      </c>
      <c r="J254" s="17">
        <v>29.31547619047619</v>
      </c>
      <c r="K254" s="17">
        <v>24.553571428571434</v>
      </c>
      <c r="L254" s="17">
        <v>26.488095238095237</v>
      </c>
      <c r="M254" s="17">
        <v>21.577380952380949</v>
      </c>
      <c r="N254" s="17">
        <v>17.410714285714281</v>
      </c>
      <c r="O254" s="17">
        <v>18.452380952380949</v>
      </c>
      <c r="P254" s="17">
        <v>17.46268656716418</v>
      </c>
      <c r="Q254" s="17">
        <v>18.35820895522388</v>
      </c>
      <c r="R254" s="17">
        <v>18.208955223880601</v>
      </c>
      <c r="S254" s="17">
        <v>17.313432835820898</v>
      </c>
      <c r="T254" s="17">
        <v>17.462686567164177</v>
      </c>
    </row>
    <row r="255" spans="1:20">
      <c r="A255" s="11" t="s">
        <v>524</v>
      </c>
      <c r="B255" s="11" t="s">
        <v>525</v>
      </c>
      <c r="C255" s="11" t="s">
        <v>527</v>
      </c>
      <c r="D255" s="11">
        <v>8</v>
      </c>
      <c r="E255" s="11" t="s">
        <v>519</v>
      </c>
      <c r="F255" s="11" t="s">
        <v>1430</v>
      </c>
      <c r="G255" s="17">
        <v>0.5494505494505455</v>
      </c>
      <c r="H255" s="17">
        <v>1.0989010989011052</v>
      </c>
      <c r="I255" s="17">
        <v>23.07692307692308</v>
      </c>
      <c r="J255" s="17">
        <v>14.285714285714292</v>
      </c>
      <c r="K255" s="17">
        <v>0</v>
      </c>
      <c r="L255" s="17">
        <v>0.5494505494505455</v>
      </c>
      <c r="M255" s="17">
        <v>0.5494505494505455</v>
      </c>
      <c r="N255" s="17">
        <v>0.5494505494505455</v>
      </c>
      <c r="O255" s="17">
        <v>0.5494505494505455</v>
      </c>
      <c r="P255" s="17">
        <v>0.5494505494505455</v>
      </c>
      <c r="Q255" s="17">
        <v>0.5494505494505455</v>
      </c>
      <c r="R255" s="17">
        <v>1.0989010989011052</v>
      </c>
      <c r="S255" s="17">
        <v>0.5494505494505455</v>
      </c>
      <c r="T255" s="17">
        <v>0.5494505494505455</v>
      </c>
    </row>
    <row r="256" spans="1:20">
      <c r="A256" s="11" t="s">
        <v>524</v>
      </c>
      <c r="B256" s="11" t="s">
        <v>525</v>
      </c>
      <c r="C256" s="11" t="s">
        <v>528</v>
      </c>
      <c r="D256" s="11">
        <v>9</v>
      </c>
      <c r="E256" s="11" t="s">
        <v>519</v>
      </c>
      <c r="F256" s="11" t="s">
        <v>1430</v>
      </c>
      <c r="G256" s="17">
        <v>42.517006802721092</v>
      </c>
      <c r="H256" s="17">
        <v>56.4625850340136</v>
      </c>
      <c r="I256" s="17">
        <v>57.142857142857146</v>
      </c>
      <c r="J256" s="17">
        <v>46.598639455782312</v>
      </c>
      <c r="K256" s="17">
        <v>44.217687074829932</v>
      </c>
      <c r="L256" s="17">
        <v>49.65986394557823</v>
      </c>
      <c r="M256" s="17">
        <v>38.775510204081627</v>
      </c>
      <c r="N256" s="17">
        <v>29.251700680272108</v>
      </c>
      <c r="O256" s="17">
        <v>28.2312925170068</v>
      </c>
      <c r="P256" s="17">
        <v>26.369863013698634</v>
      </c>
      <c r="Q256" s="17">
        <v>28.424657534246577</v>
      </c>
      <c r="R256" s="17">
        <v>27.739726027397264</v>
      </c>
      <c r="S256" s="17">
        <v>26.027397260273972</v>
      </c>
      <c r="T256" s="17">
        <v>26.369863013698627</v>
      </c>
    </row>
    <row r="257" spans="1:20">
      <c r="A257" s="11" t="s">
        <v>524</v>
      </c>
      <c r="B257" s="11" t="s">
        <v>525</v>
      </c>
      <c r="C257" s="11" t="s">
        <v>529</v>
      </c>
      <c r="D257" s="11">
        <v>10</v>
      </c>
      <c r="E257" s="11" t="s">
        <v>519</v>
      </c>
      <c r="F257" s="11" t="s">
        <v>1430</v>
      </c>
      <c r="G257" s="17">
        <v>1.5306122448979596</v>
      </c>
      <c r="H257" s="17">
        <v>0</v>
      </c>
      <c r="I257" s="17">
        <v>19.387755102040821</v>
      </c>
      <c r="J257" s="17">
        <v>17.3469387755102</v>
      </c>
      <c r="K257" s="17">
        <v>17.857142857142858</v>
      </c>
      <c r="L257" s="17">
        <v>15.816326530612251</v>
      </c>
      <c r="M257" s="17">
        <v>15.30612244897959</v>
      </c>
      <c r="N257" s="17">
        <v>15.30612244897959</v>
      </c>
      <c r="O257" s="17">
        <v>20.408163265306115</v>
      </c>
      <c r="P257" s="17">
        <v>19.897959183673464</v>
      </c>
      <c r="Q257" s="17">
        <v>19.897959183673464</v>
      </c>
      <c r="R257" s="17">
        <v>19.897959183673464</v>
      </c>
      <c r="S257" s="17">
        <v>19.897959183673464</v>
      </c>
      <c r="T257" s="17">
        <v>19.897959183673464</v>
      </c>
    </row>
    <row r="258" spans="1:20">
      <c r="A258" s="11" t="s">
        <v>524</v>
      </c>
      <c r="B258" s="11" t="s">
        <v>525</v>
      </c>
      <c r="C258" s="11" t="s">
        <v>530</v>
      </c>
      <c r="D258" s="11">
        <v>11</v>
      </c>
      <c r="E258" s="11" t="s">
        <v>519</v>
      </c>
      <c r="F258" s="11" t="s">
        <v>1430</v>
      </c>
      <c r="G258" s="17">
        <v>36.607142857142854</v>
      </c>
      <c r="H258" s="17">
        <v>23.214285714285719</v>
      </c>
      <c r="I258" s="17">
        <v>29.642857142857142</v>
      </c>
      <c r="J258" s="17">
        <v>32.142857142857146</v>
      </c>
      <c r="K258" s="17">
        <v>25.714285714285712</v>
      </c>
      <c r="L258" s="17">
        <v>23.035714285714288</v>
      </c>
      <c r="M258" s="17">
        <v>11.607142857142858</v>
      </c>
      <c r="N258" s="17">
        <v>12.321428571428569</v>
      </c>
      <c r="O258" s="17">
        <v>14.464285714285721</v>
      </c>
      <c r="P258" s="17">
        <v>22.857142857142858</v>
      </c>
      <c r="Q258" s="17">
        <v>34.107142857142861</v>
      </c>
      <c r="R258" s="17">
        <v>34.107142857142854</v>
      </c>
      <c r="S258" s="17">
        <v>24.464285714285712</v>
      </c>
      <c r="T258" s="17">
        <v>24.285714285714285</v>
      </c>
    </row>
    <row r="259" spans="1:20">
      <c r="A259" s="11" t="s">
        <v>524</v>
      </c>
      <c r="B259" s="11" t="s">
        <v>525</v>
      </c>
      <c r="C259" s="11" t="s">
        <v>531</v>
      </c>
      <c r="D259" s="11">
        <v>12</v>
      </c>
      <c r="E259" s="11" t="s">
        <v>519</v>
      </c>
      <c r="F259" s="11" t="s">
        <v>1430</v>
      </c>
      <c r="G259" s="17">
        <v>30.059523809523807</v>
      </c>
      <c r="H259" s="17">
        <v>15.476190476190474</v>
      </c>
      <c r="I259" s="17">
        <v>30.05952380952381</v>
      </c>
      <c r="J259" s="17">
        <v>22.916666666666668</v>
      </c>
      <c r="K259" s="17">
        <v>17.55952380952381</v>
      </c>
      <c r="L259" s="17">
        <v>17.55952380952381</v>
      </c>
      <c r="M259" s="17">
        <v>1.1904761904761891</v>
      </c>
      <c r="N259" s="17">
        <v>1.1904761904761891</v>
      </c>
      <c r="O259" s="17">
        <v>3.5714285714285672</v>
      </c>
      <c r="P259" s="17">
        <v>8.9285714285714324</v>
      </c>
      <c r="Q259" s="17">
        <v>27.380952380952383</v>
      </c>
      <c r="R259" s="17">
        <v>28.86904761904762</v>
      </c>
      <c r="S259" s="17">
        <v>15.773809523809527</v>
      </c>
      <c r="T259" s="17">
        <v>15.47619047619048</v>
      </c>
    </row>
    <row r="260" spans="1:20">
      <c r="A260" s="11" t="s">
        <v>524</v>
      </c>
      <c r="B260" s="11" t="s">
        <v>525</v>
      </c>
      <c r="C260" s="11" t="s">
        <v>532</v>
      </c>
      <c r="D260" s="11">
        <v>13</v>
      </c>
      <c r="E260" s="11" t="s">
        <v>519</v>
      </c>
      <c r="F260" s="11" t="s">
        <v>1430</v>
      </c>
      <c r="G260" s="17">
        <v>46.428571428571431</v>
      </c>
      <c r="H260" s="17">
        <v>34.821428571428569</v>
      </c>
      <c r="I260" s="17">
        <v>29.017857142857139</v>
      </c>
      <c r="J260" s="17">
        <v>45.982142857142861</v>
      </c>
      <c r="K260" s="17">
        <v>37.946428571428569</v>
      </c>
      <c r="L260" s="17">
        <v>31.250000000000004</v>
      </c>
      <c r="M260" s="17">
        <v>27.232142857142861</v>
      </c>
      <c r="N260" s="17">
        <v>29.017857142857139</v>
      </c>
      <c r="O260" s="17">
        <v>30.803571428571427</v>
      </c>
      <c r="P260" s="17">
        <v>43.75</v>
      </c>
      <c r="Q260" s="17">
        <v>44.196428571428569</v>
      </c>
      <c r="R260" s="17">
        <v>41.964285714285715</v>
      </c>
      <c r="S260" s="17">
        <v>37.5</v>
      </c>
      <c r="T260" s="17">
        <v>37.5</v>
      </c>
    </row>
    <row r="261" spans="1:20">
      <c r="A261" s="11" t="s">
        <v>524</v>
      </c>
      <c r="B261" s="11" t="s">
        <v>533</v>
      </c>
      <c r="D261" s="11">
        <v>14</v>
      </c>
      <c r="E261" s="11" t="s">
        <v>519</v>
      </c>
      <c r="F261" s="11" t="s">
        <v>1430</v>
      </c>
      <c r="G261" s="17">
        <v>40.343915343915342</v>
      </c>
      <c r="H261" s="17">
        <v>49.074074074074069</v>
      </c>
      <c r="I261" s="17">
        <v>52.976190476190474</v>
      </c>
      <c r="J261" s="17">
        <v>56.216931216931208</v>
      </c>
      <c r="K261" s="17">
        <v>57.738095238095234</v>
      </c>
      <c r="L261" s="17">
        <v>52.645502645502638</v>
      </c>
      <c r="M261" s="17">
        <v>53.439153439153444</v>
      </c>
      <c r="N261" s="17">
        <v>50.859788359788354</v>
      </c>
      <c r="O261" s="17">
        <v>51.785714285714292</v>
      </c>
      <c r="P261" s="17">
        <v>52.248677248677247</v>
      </c>
      <c r="Q261" s="17">
        <v>55.092592592592595</v>
      </c>
      <c r="R261" s="17">
        <v>55.82010582010583</v>
      </c>
      <c r="S261" s="17">
        <v>55.820105820105823</v>
      </c>
      <c r="T261" s="17">
        <v>54.695767195767196</v>
      </c>
    </row>
    <row r="262" spans="1:20">
      <c r="A262" s="11" t="s">
        <v>524</v>
      </c>
      <c r="B262" s="11" t="s">
        <v>533</v>
      </c>
      <c r="C262" s="11" t="s">
        <v>534</v>
      </c>
      <c r="D262" s="11">
        <v>15</v>
      </c>
      <c r="E262" s="11" t="s">
        <v>519</v>
      </c>
      <c r="F262" s="11" t="s">
        <v>1430</v>
      </c>
      <c r="G262" s="17">
        <v>24.350649350649356</v>
      </c>
      <c r="H262" s="17">
        <v>40.259740259740262</v>
      </c>
      <c r="I262" s="17">
        <v>45.779220779220779</v>
      </c>
      <c r="J262" s="17">
        <v>46.753246753246756</v>
      </c>
      <c r="K262" s="17">
        <v>54.870129870129873</v>
      </c>
      <c r="L262" s="17">
        <v>52.272727272727266</v>
      </c>
      <c r="M262" s="17">
        <v>51.298701298701296</v>
      </c>
      <c r="N262" s="17">
        <v>48.376623376623385</v>
      </c>
      <c r="O262" s="17">
        <v>49.025974025974023</v>
      </c>
      <c r="P262" s="17">
        <v>47.727272727272734</v>
      </c>
      <c r="Q262" s="17">
        <v>50.649350649350644</v>
      </c>
      <c r="R262" s="17">
        <v>51.948051948051948</v>
      </c>
      <c r="S262" s="17">
        <v>53.246753246753258</v>
      </c>
      <c r="T262" s="17">
        <v>51.623376623376622</v>
      </c>
    </row>
    <row r="263" spans="1:20">
      <c r="A263" s="11" t="s">
        <v>524</v>
      </c>
      <c r="B263" s="11" t="s">
        <v>533</v>
      </c>
      <c r="C263" s="11" t="s">
        <v>535</v>
      </c>
      <c r="D263" s="11">
        <v>16</v>
      </c>
      <c r="E263" s="11" t="s">
        <v>519</v>
      </c>
      <c r="F263" s="11" t="s">
        <v>1430</v>
      </c>
      <c r="G263" s="17">
        <v>31.578947368421048</v>
      </c>
      <c r="H263" s="17">
        <v>39.849624060150376</v>
      </c>
      <c r="I263" s="17">
        <v>51.50375939849625</v>
      </c>
      <c r="J263" s="17">
        <v>56.390977443609025</v>
      </c>
      <c r="K263" s="17">
        <v>51.879699248120311</v>
      </c>
      <c r="L263" s="17">
        <v>57.518796992481199</v>
      </c>
      <c r="M263" s="17">
        <v>60.526315789473685</v>
      </c>
      <c r="N263" s="17">
        <v>53.759398496240593</v>
      </c>
      <c r="O263" s="17">
        <v>55.26315789473685</v>
      </c>
      <c r="P263" s="17">
        <v>60.150375939849624</v>
      </c>
      <c r="Q263" s="17">
        <v>60.902255639097746</v>
      </c>
      <c r="R263" s="17">
        <v>63.53383458646617</v>
      </c>
      <c r="S263" s="17">
        <v>65.413533834586474</v>
      </c>
      <c r="T263" s="17">
        <v>62.406015037593988</v>
      </c>
    </row>
    <row r="264" spans="1:20">
      <c r="A264" s="11" t="s">
        <v>524</v>
      </c>
      <c r="B264" s="11" t="s">
        <v>533</v>
      </c>
      <c r="C264" s="11" t="s">
        <v>536</v>
      </c>
      <c r="D264" s="11">
        <v>17</v>
      </c>
      <c r="E264" s="11" t="s">
        <v>519</v>
      </c>
      <c r="F264" s="11" t="s">
        <v>1430</v>
      </c>
      <c r="G264" s="17">
        <v>65.78947368421052</v>
      </c>
      <c r="H264" s="17">
        <v>68.045112781954884</v>
      </c>
      <c r="I264" s="17">
        <v>68.045112781954884</v>
      </c>
      <c r="J264" s="17">
        <v>58.646616541353382</v>
      </c>
      <c r="K264" s="17">
        <v>60.902255639097746</v>
      </c>
      <c r="L264" s="17">
        <v>55.63909774436091</v>
      </c>
      <c r="M264" s="17">
        <v>61.654135338345867</v>
      </c>
      <c r="N264" s="17">
        <v>54.511278195488728</v>
      </c>
      <c r="O264" s="17">
        <v>55.639097744360903</v>
      </c>
      <c r="P264" s="17">
        <v>57.518796992481199</v>
      </c>
      <c r="Q264" s="17">
        <v>64.285714285714292</v>
      </c>
      <c r="R264" s="17">
        <v>62.406015037593988</v>
      </c>
      <c r="S264" s="17">
        <v>63.157894736842096</v>
      </c>
      <c r="T264" s="17">
        <v>57.518796992481199</v>
      </c>
    </row>
    <row r="265" spans="1:20">
      <c r="A265" s="11" t="s">
        <v>524</v>
      </c>
      <c r="B265" s="11" t="s">
        <v>533</v>
      </c>
      <c r="C265" s="11" t="s">
        <v>537</v>
      </c>
      <c r="D265" s="11">
        <v>18</v>
      </c>
      <c r="E265" s="11" t="s">
        <v>519</v>
      </c>
      <c r="F265" s="11" t="s">
        <v>1430</v>
      </c>
      <c r="G265" s="17">
        <v>19.642857142857146</v>
      </c>
      <c r="H265" s="17">
        <v>35.267857142857146</v>
      </c>
      <c r="I265" s="17">
        <v>41.071428571428569</v>
      </c>
      <c r="J265" s="17">
        <v>50</v>
      </c>
      <c r="K265" s="17">
        <v>48.214285714285708</v>
      </c>
      <c r="L265" s="17">
        <v>42.857142857142854</v>
      </c>
      <c r="M265" s="17">
        <v>40.178571428571431</v>
      </c>
      <c r="N265" s="17">
        <v>36.607142857142861</v>
      </c>
      <c r="O265" s="17">
        <v>38.839285714285715</v>
      </c>
      <c r="P265" s="17">
        <v>40.178571428571431</v>
      </c>
      <c r="Q265" s="17">
        <v>41.964285714285715</v>
      </c>
      <c r="R265" s="17">
        <v>41.517857142857146</v>
      </c>
      <c r="S265" s="17">
        <v>41.517857142857146</v>
      </c>
      <c r="T265" s="17">
        <v>52.232142857142861</v>
      </c>
    </row>
    <row r="266" spans="1:20">
      <c r="A266" s="11" t="s">
        <v>524</v>
      </c>
      <c r="B266" s="11" t="s">
        <v>533</v>
      </c>
      <c r="C266" s="11" t="s">
        <v>538</v>
      </c>
      <c r="D266" s="11">
        <v>19</v>
      </c>
      <c r="E266" s="11" t="s">
        <v>519</v>
      </c>
      <c r="F266" s="11" t="s">
        <v>1430</v>
      </c>
      <c r="G266" s="17">
        <v>43.749999999999993</v>
      </c>
      <c r="H266" s="17">
        <v>47.321428571428569</v>
      </c>
      <c r="I266" s="17">
        <v>50</v>
      </c>
      <c r="J266" s="17">
        <v>50</v>
      </c>
      <c r="K266" s="17">
        <v>50</v>
      </c>
      <c r="L266" s="17">
        <v>50</v>
      </c>
      <c r="M266" s="17">
        <v>50</v>
      </c>
      <c r="N266" s="17">
        <v>66.071428571428569</v>
      </c>
      <c r="O266" s="17">
        <v>61.607142857142861</v>
      </c>
      <c r="P266" s="17">
        <v>50</v>
      </c>
      <c r="Q266" s="17">
        <v>50</v>
      </c>
      <c r="R266" s="17">
        <v>50</v>
      </c>
      <c r="S266" s="17">
        <v>50</v>
      </c>
      <c r="T266" s="17">
        <v>50</v>
      </c>
    </row>
    <row r="267" spans="1:20">
      <c r="A267" s="11" t="s">
        <v>524</v>
      </c>
      <c r="B267" s="11" t="s">
        <v>533</v>
      </c>
      <c r="C267" s="11" t="s">
        <v>539</v>
      </c>
      <c r="D267" s="11">
        <v>20</v>
      </c>
      <c r="E267" s="11" t="s">
        <v>519</v>
      </c>
      <c r="F267" s="11" t="s">
        <v>1430</v>
      </c>
      <c r="G267" s="17">
        <v>46.703296703296701</v>
      </c>
      <c r="H267" s="17">
        <v>54.945054945054949</v>
      </c>
      <c r="I267" s="17">
        <v>48.901098901098891</v>
      </c>
      <c r="J267" s="17">
        <v>70.329670329670336</v>
      </c>
      <c r="K267" s="17">
        <v>66.483516483516482</v>
      </c>
      <c r="L267" s="17">
        <v>44.505494505494504</v>
      </c>
      <c r="M267" s="17">
        <v>42.857142857142861</v>
      </c>
      <c r="N267" s="17">
        <v>41.758241758241759</v>
      </c>
      <c r="O267" s="17">
        <v>41.208791208791212</v>
      </c>
      <c r="P267" s="17">
        <v>40.659340659340664</v>
      </c>
      <c r="Q267" s="17">
        <v>46.703296703296708</v>
      </c>
      <c r="R267" s="17">
        <v>47.252747252747255</v>
      </c>
      <c r="S267" s="17">
        <v>41.758241758241766</v>
      </c>
      <c r="T267" s="17">
        <v>34.065934065934066</v>
      </c>
    </row>
    <row r="268" spans="1:20">
      <c r="A268" s="11" t="s">
        <v>524</v>
      </c>
      <c r="B268" s="11" t="s">
        <v>533</v>
      </c>
      <c r="C268" s="11" t="s">
        <v>540</v>
      </c>
      <c r="D268" s="11">
        <v>21</v>
      </c>
      <c r="E268" s="11" t="s">
        <v>519</v>
      </c>
      <c r="F268" s="11" t="s">
        <v>1430</v>
      </c>
      <c r="G268" s="17">
        <v>63.636363636363626</v>
      </c>
      <c r="H268" s="17">
        <v>64.285714285714292</v>
      </c>
      <c r="I268" s="17">
        <v>68.181818181818173</v>
      </c>
      <c r="J268" s="17">
        <v>67.532467532467521</v>
      </c>
      <c r="K268" s="17">
        <v>77.272727272727266</v>
      </c>
      <c r="L268" s="17">
        <v>65.584415584415581</v>
      </c>
      <c r="M268" s="17">
        <v>65.584415584415581</v>
      </c>
      <c r="N268" s="17">
        <v>64.935064935064929</v>
      </c>
      <c r="O268" s="17">
        <v>68.831168831168839</v>
      </c>
      <c r="P268" s="17">
        <v>71.428571428571416</v>
      </c>
      <c r="Q268" s="17">
        <v>70.779220779220779</v>
      </c>
      <c r="R268" s="17">
        <v>74.025974025974023</v>
      </c>
      <c r="S268" s="17">
        <v>73.376623376623371</v>
      </c>
      <c r="T268" s="17">
        <v>74.025974025974023</v>
      </c>
    </row>
    <row r="269" spans="1:20">
      <c r="A269" s="11" t="s">
        <v>524</v>
      </c>
      <c r="B269" s="11" t="s">
        <v>541</v>
      </c>
      <c r="D269" s="11">
        <v>22</v>
      </c>
      <c r="E269" s="11" t="s">
        <v>519</v>
      </c>
      <c r="F269" s="11" t="s">
        <v>1430</v>
      </c>
      <c r="G269" s="17">
        <v>32.298136645962728</v>
      </c>
      <c r="H269" s="17">
        <v>37.888198757763973</v>
      </c>
      <c r="I269" s="17">
        <v>37.577639751552795</v>
      </c>
      <c r="J269" s="17">
        <v>46.583850931677027</v>
      </c>
      <c r="K269" s="17">
        <v>44.409937888198769</v>
      </c>
      <c r="L269" s="17">
        <v>35.093167701863351</v>
      </c>
      <c r="M269" s="17">
        <v>33.540372670807457</v>
      </c>
      <c r="N269" s="17">
        <v>29.19254658385093</v>
      </c>
      <c r="O269" s="17">
        <v>29.19254658385093</v>
      </c>
      <c r="P269" s="17">
        <v>29.503105590062116</v>
      </c>
      <c r="Q269" s="17">
        <v>28.571428571428573</v>
      </c>
      <c r="R269" s="17">
        <v>29.192546583850934</v>
      </c>
      <c r="S269" s="17">
        <v>31.05590062111801</v>
      </c>
      <c r="T269" s="17">
        <v>26.708074534161486</v>
      </c>
    </row>
    <row r="270" spans="1:20">
      <c r="A270" s="11" t="s">
        <v>524</v>
      </c>
      <c r="B270" s="11" t="s">
        <v>542</v>
      </c>
      <c r="D270" s="11">
        <v>23</v>
      </c>
      <c r="E270" s="11" t="s">
        <v>519</v>
      </c>
      <c r="F270" s="11" t="s">
        <v>1430</v>
      </c>
      <c r="G270" s="17">
        <v>42.142857142857146</v>
      </c>
      <c r="H270" s="17">
        <v>47.38095238095238</v>
      </c>
      <c r="I270" s="17">
        <v>48.80952380952381</v>
      </c>
      <c r="J270" s="17">
        <v>55</v>
      </c>
      <c r="K270" s="17">
        <v>55.238095238095241</v>
      </c>
      <c r="L270" s="17">
        <v>53.571428571428569</v>
      </c>
      <c r="M270" s="17">
        <v>51.428571428571416</v>
      </c>
      <c r="N270" s="17">
        <v>51.428571428571438</v>
      </c>
      <c r="O270" s="17">
        <v>55.238095238095241</v>
      </c>
      <c r="P270" s="17">
        <v>56.19047619047619</v>
      </c>
      <c r="Q270" s="17">
        <v>55.714285714285708</v>
      </c>
      <c r="R270" s="17">
        <v>53.095238095238095</v>
      </c>
      <c r="S270" s="17">
        <v>48.095238095238095</v>
      </c>
      <c r="T270" s="17">
        <v>48.333333333333329</v>
      </c>
    </row>
    <row r="271" spans="1:20">
      <c r="A271" s="11" t="s">
        <v>524</v>
      </c>
      <c r="B271" s="11" t="s">
        <v>542</v>
      </c>
      <c r="C271" s="11" t="s">
        <v>543</v>
      </c>
      <c r="D271" s="11">
        <v>24</v>
      </c>
      <c r="E271" s="11" t="s">
        <v>519</v>
      </c>
      <c r="F271" s="11" t="s">
        <v>1430</v>
      </c>
      <c r="G271" s="17">
        <v>29.591836734693878</v>
      </c>
      <c r="H271" s="17">
        <v>28.571428571428569</v>
      </c>
      <c r="I271" s="17">
        <v>30.612244897959183</v>
      </c>
      <c r="J271" s="17">
        <v>37.244897959183675</v>
      </c>
      <c r="K271" s="17">
        <v>37.244897959183675</v>
      </c>
      <c r="L271" s="17">
        <v>34.183673469387756</v>
      </c>
      <c r="M271" s="17">
        <v>29.081632653061224</v>
      </c>
      <c r="N271" s="17">
        <v>31.122448979591834</v>
      </c>
      <c r="O271" s="17">
        <v>37.755102040816325</v>
      </c>
      <c r="P271" s="17">
        <v>35.714285714285715</v>
      </c>
      <c r="Q271" s="17">
        <v>35.204081632653065</v>
      </c>
      <c r="R271" s="17">
        <v>31.122448979591837</v>
      </c>
      <c r="S271" s="17">
        <v>20.408163265306126</v>
      </c>
      <c r="T271" s="17">
        <v>20.918367346938773</v>
      </c>
    </row>
    <row r="272" spans="1:20">
      <c r="A272" s="11" t="s">
        <v>524</v>
      </c>
      <c r="B272" s="11" t="s">
        <v>542</v>
      </c>
      <c r="C272" s="11" t="s">
        <v>544</v>
      </c>
      <c r="D272" s="11">
        <v>25</v>
      </c>
      <c r="E272" s="11" t="s">
        <v>519</v>
      </c>
      <c r="F272" s="11" t="s">
        <v>1430</v>
      </c>
      <c r="G272" s="17">
        <v>49.206349206349209</v>
      </c>
      <c r="H272" s="17">
        <v>69.047619047619051</v>
      </c>
      <c r="I272" s="17">
        <v>92.857142857142861</v>
      </c>
      <c r="J272" s="17">
        <v>92.063492063492063</v>
      </c>
      <c r="K272" s="17">
        <v>92.857142857142861</v>
      </c>
      <c r="L272" s="17">
        <v>92.063492063492063</v>
      </c>
      <c r="M272" s="17">
        <v>92.857142857142861</v>
      </c>
      <c r="N272" s="17">
        <v>89.682539682539684</v>
      </c>
      <c r="O272" s="17">
        <v>91.26984126984128</v>
      </c>
      <c r="P272" s="17">
        <v>97.61904761904762</v>
      </c>
      <c r="Q272" s="17">
        <v>96.825396825396822</v>
      </c>
      <c r="R272" s="17">
        <v>94.444444444444443</v>
      </c>
      <c r="S272" s="17">
        <v>94.444444444444443</v>
      </c>
      <c r="T272" s="17">
        <v>94.444444444444443</v>
      </c>
    </row>
    <row r="273" spans="1:20">
      <c r="A273" s="11" t="s">
        <v>524</v>
      </c>
      <c r="B273" s="11" t="s">
        <v>542</v>
      </c>
      <c r="C273" s="11" t="s">
        <v>545</v>
      </c>
      <c r="D273" s="11">
        <v>26</v>
      </c>
      <c r="E273" s="11" t="s">
        <v>519</v>
      </c>
      <c r="F273" s="11" t="s">
        <v>1430</v>
      </c>
      <c r="G273" s="17">
        <v>58.163265306122447</v>
      </c>
      <c r="H273" s="17">
        <v>57.142857142857146</v>
      </c>
      <c r="I273" s="17">
        <v>28.571428571428573</v>
      </c>
      <c r="J273" s="17">
        <v>42.857142857142854</v>
      </c>
      <c r="K273" s="17">
        <v>42.857142857142854</v>
      </c>
      <c r="L273" s="17">
        <v>42.857142857142854</v>
      </c>
      <c r="M273" s="17">
        <v>42.857142857142854</v>
      </c>
      <c r="N273" s="17">
        <v>42.857142857142854</v>
      </c>
      <c r="O273" s="17">
        <v>43.877551020408163</v>
      </c>
      <c r="P273" s="17">
        <v>43.877551020408163</v>
      </c>
      <c r="Q273" s="17">
        <v>43.877551020408163</v>
      </c>
      <c r="R273" s="17">
        <v>43.877551020408163</v>
      </c>
      <c r="S273" s="17">
        <v>43.877551020408163</v>
      </c>
      <c r="T273" s="17">
        <v>43.877551020408163</v>
      </c>
    </row>
    <row r="274" spans="1:20">
      <c r="A274" s="11" t="s">
        <v>524</v>
      </c>
      <c r="B274" s="11" t="s">
        <v>546</v>
      </c>
      <c r="D274" s="11">
        <v>27</v>
      </c>
      <c r="E274" s="11" t="s">
        <v>519</v>
      </c>
      <c r="F274" s="11" t="s">
        <v>1430</v>
      </c>
      <c r="G274" s="17">
        <v>29.166666666666664</v>
      </c>
      <c r="H274" s="17">
        <v>20.238095238095237</v>
      </c>
      <c r="I274" s="17">
        <v>23.214285714285715</v>
      </c>
      <c r="J274" s="17">
        <v>21.428571428571427</v>
      </c>
      <c r="K274" s="17">
        <v>24.404761904761905</v>
      </c>
      <c r="L274" s="17">
        <v>20.833333333333332</v>
      </c>
      <c r="M274" s="17">
        <v>17.857142857142858</v>
      </c>
      <c r="N274" s="17">
        <v>19.047619047619047</v>
      </c>
      <c r="O274" s="17">
        <v>23.80952380952381</v>
      </c>
      <c r="P274" s="17">
        <v>26.19047619047619</v>
      </c>
      <c r="Q274" s="17">
        <v>22.619047619047617</v>
      </c>
      <c r="R274" s="17">
        <v>22.61904761904762</v>
      </c>
      <c r="S274" s="17">
        <v>13.690476190476192</v>
      </c>
      <c r="T274" s="17">
        <v>13.690476190476192</v>
      </c>
    </row>
    <row r="275" spans="1:20">
      <c r="A275" s="11" t="s">
        <v>524</v>
      </c>
      <c r="B275" s="11" t="s">
        <v>547</v>
      </c>
      <c r="D275" s="11">
        <v>28</v>
      </c>
      <c r="E275" s="11" t="s">
        <v>519</v>
      </c>
      <c r="F275" s="11" t="s">
        <v>1430</v>
      </c>
      <c r="G275" s="17">
        <v>51.190476190476183</v>
      </c>
      <c r="H275" s="17">
        <v>49.999999999999993</v>
      </c>
      <c r="I275" s="17">
        <v>51.19047619047619</v>
      </c>
      <c r="J275" s="17">
        <v>60.714285714285715</v>
      </c>
      <c r="K275" s="17">
        <v>63.095238095238088</v>
      </c>
      <c r="L275" s="17">
        <v>55.952380952380942</v>
      </c>
      <c r="M275" s="17">
        <v>54.761904761904752</v>
      </c>
      <c r="N275" s="17">
        <v>53.571428571428562</v>
      </c>
      <c r="O275" s="17">
        <v>54.761904761904752</v>
      </c>
      <c r="P275" s="17">
        <v>47.619047619047606</v>
      </c>
      <c r="Q275" s="17">
        <v>55.952380952380942</v>
      </c>
      <c r="R275" s="17">
        <v>64.285714285714278</v>
      </c>
      <c r="S275" s="17">
        <v>61.904761904761898</v>
      </c>
      <c r="T275" s="17">
        <v>53.571428571428562</v>
      </c>
    </row>
    <row r="276" spans="1:20">
      <c r="A276" s="11" t="s">
        <v>524</v>
      </c>
      <c r="B276" s="11" t="s">
        <v>548</v>
      </c>
      <c r="D276" s="11">
        <v>29</v>
      </c>
      <c r="E276" s="11" t="s">
        <v>519</v>
      </c>
      <c r="F276" s="11" t="s">
        <v>1430</v>
      </c>
      <c r="G276" s="17">
        <v>83.333333333333329</v>
      </c>
      <c r="H276" s="17">
        <v>82.738095238095241</v>
      </c>
      <c r="I276" s="17">
        <v>75.595238095238088</v>
      </c>
      <c r="J276" s="17">
        <v>82.738095238095241</v>
      </c>
      <c r="K276" s="17">
        <v>69.047619047619037</v>
      </c>
      <c r="L276" s="17">
        <v>74.404761904761898</v>
      </c>
      <c r="M276" s="17">
        <v>75.595238095238088</v>
      </c>
      <c r="N276" s="17">
        <v>71.428571428571431</v>
      </c>
      <c r="O276" s="17">
        <v>69.047619047619037</v>
      </c>
      <c r="P276" s="17">
        <v>58.333333333333329</v>
      </c>
      <c r="Q276" s="17">
        <v>57.738095238095234</v>
      </c>
      <c r="R276" s="17">
        <v>58.333333333333329</v>
      </c>
      <c r="S276" s="17">
        <v>57.738095238095234</v>
      </c>
      <c r="T276" s="17">
        <v>57.142857142857139</v>
      </c>
    </row>
    <row r="277" spans="1:20">
      <c r="A277" s="11" t="s">
        <v>524</v>
      </c>
      <c r="B277" s="11" t="s">
        <v>549</v>
      </c>
      <c r="D277" s="11">
        <v>30</v>
      </c>
      <c r="E277" s="11" t="s">
        <v>519</v>
      </c>
      <c r="F277" s="11" t="s">
        <v>1430</v>
      </c>
      <c r="G277" s="17">
        <v>46.753246753246749</v>
      </c>
      <c r="H277" s="17">
        <v>45.454545454545453</v>
      </c>
      <c r="I277" s="17">
        <v>51.94805194805194</v>
      </c>
      <c r="J277" s="17">
        <v>40.909090909090907</v>
      </c>
      <c r="K277" s="17">
        <v>49.350649350649348</v>
      </c>
      <c r="L277" s="17">
        <v>46.103896103896105</v>
      </c>
      <c r="M277" s="17">
        <v>46.753246753246749</v>
      </c>
      <c r="N277" s="17">
        <v>48.051948051948052</v>
      </c>
      <c r="O277" s="17">
        <v>50.649350649350644</v>
      </c>
      <c r="P277" s="17">
        <v>50.649350649350652</v>
      </c>
      <c r="Q277" s="17">
        <v>51.298701298701303</v>
      </c>
      <c r="R277" s="17">
        <v>48.05194805194806</v>
      </c>
      <c r="S277" s="17">
        <v>48.701298701298711</v>
      </c>
      <c r="T277" s="17">
        <v>44.155844155844164</v>
      </c>
    </row>
    <row r="278" spans="1:20">
      <c r="A278" s="11" t="s">
        <v>1384</v>
      </c>
      <c r="B278" s="11" t="s">
        <v>1383</v>
      </c>
      <c r="D278" s="11">
        <v>31</v>
      </c>
      <c r="E278" s="11" t="s">
        <v>519</v>
      </c>
      <c r="F278" s="11" t="s">
        <v>1430</v>
      </c>
      <c r="L278" s="17">
        <v>100</v>
      </c>
      <c r="M278" s="17">
        <v>123.80952380952381</v>
      </c>
      <c r="N278" s="17">
        <v>111.9047619047619</v>
      </c>
      <c r="O278" s="17">
        <v>111.9047619047619</v>
      </c>
      <c r="P278" s="17">
        <v>111.9047619047619</v>
      </c>
      <c r="Q278" s="17">
        <v>111.9047619047619</v>
      </c>
      <c r="R278" s="17">
        <v>111.9047619047619</v>
      </c>
      <c r="S278" s="17">
        <v>111.9047619047619</v>
      </c>
      <c r="T278" s="17">
        <v>111.9047619047619</v>
      </c>
    </row>
    <row r="279" spans="1:20">
      <c r="A279" s="11" t="s">
        <v>524</v>
      </c>
      <c r="B279" s="11" t="s">
        <v>550</v>
      </c>
      <c r="D279" s="11">
        <v>32</v>
      </c>
      <c r="E279" s="11" t="s">
        <v>519</v>
      </c>
      <c r="F279" s="11" t="s">
        <v>1430</v>
      </c>
      <c r="G279" s="17">
        <v>64.999999999999986</v>
      </c>
      <c r="H279" s="17">
        <v>53.571428571428562</v>
      </c>
      <c r="I279" s="17">
        <v>59.285714285714285</v>
      </c>
      <c r="J279" s="17">
        <v>67.142857142857139</v>
      </c>
      <c r="K279" s="17">
        <v>64.285714285714278</v>
      </c>
      <c r="L279" s="17">
        <v>50</v>
      </c>
      <c r="M279" s="17">
        <v>41.428571428571431</v>
      </c>
      <c r="N279" s="17">
        <v>34.285714285714292</v>
      </c>
      <c r="O279" s="17">
        <v>41.428571428571431</v>
      </c>
      <c r="P279" s="17">
        <v>45</v>
      </c>
      <c r="Q279" s="17">
        <v>45</v>
      </c>
      <c r="R279" s="17">
        <v>45</v>
      </c>
      <c r="S279" s="17">
        <v>45</v>
      </c>
      <c r="T279" s="17">
        <v>30</v>
      </c>
    </row>
    <row r="280" spans="1:20">
      <c r="A280" s="11" t="s">
        <v>524</v>
      </c>
      <c r="B280" s="11" t="s">
        <v>551</v>
      </c>
      <c r="D280" s="11">
        <v>33</v>
      </c>
      <c r="E280" s="11" t="s">
        <v>519</v>
      </c>
      <c r="F280" s="11" t="s">
        <v>1430</v>
      </c>
      <c r="G280" s="17">
        <v>80</v>
      </c>
      <c r="H280" s="17">
        <v>80</v>
      </c>
      <c r="I280" s="17">
        <v>81.428571428571431</v>
      </c>
      <c r="J280" s="17">
        <v>80</v>
      </c>
      <c r="K280" s="17">
        <v>78.571428571428569</v>
      </c>
      <c r="L280" s="17">
        <v>79.285714285714292</v>
      </c>
      <c r="M280" s="17">
        <v>81.428571428571431</v>
      </c>
      <c r="N280" s="17">
        <v>81.428571428571431</v>
      </c>
      <c r="O280" s="17">
        <v>82.857142857142847</v>
      </c>
      <c r="P280" s="17">
        <v>80.714285714285722</v>
      </c>
      <c r="Q280" s="17">
        <v>85</v>
      </c>
      <c r="R280" s="17">
        <v>82.142857142857153</v>
      </c>
      <c r="S280" s="17">
        <v>82.142857142857153</v>
      </c>
      <c r="T280" s="17">
        <v>82.142857142857153</v>
      </c>
    </row>
    <row r="281" spans="1:20">
      <c r="A281" s="11" t="s">
        <v>524</v>
      </c>
      <c r="B281" s="11" t="s">
        <v>552</v>
      </c>
      <c r="D281" s="11">
        <v>34</v>
      </c>
      <c r="E281" s="11" t="s">
        <v>519</v>
      </c>
      <c r="F281" s="11" t="s">
        <v>1430</v>
      </c>
      <c r="G281" s="17">
        <v>51.94805194805194</v>
      </c>
      <c r="H281" s="17">
        <v>54.545454545454554</v>
      </c>
      <c r="I281" s="17">
        <v>39.61038961038961</v>
      </c>
      <c r="J281" s="17">
        <v>49.350649350649348</v>
      </c>
      <c r="K281" s="17">
        <v>50</v>
      </c>
      <c r="L281" s="17">
        <v>37.662337662337656</v>
      </c>
      <c r="M281" s="17">
        <v>32.467532467532465</v>
      </c>
      <c r="N281" s="17">
        <v>25.324675324675326</v>
      </c>
      <c r="O281" s="17">
        <v>34.415584415584419</v>
      </c>
      <c r="P281" s="17">
        <v>32.467532467532465</v>
      </c>
      <c r="Q281" s="17">
        <v>29.220779220779225</v>
      </c>
      <c r="R281" s="17">
        <v>45.454545454545453</v>
      </c>
      <c r="S281" s="17">
        <v>35.714285714285715</v>
      </c>
      <c r="T281" s="17">
        <v>32.467532467532465</v>
      </c>
    </row>
    <row r="282" spans="1:20">
      <c r="A282" s="11" t="s">
        <v>524</v>
      </c>
      <c r="B282" s="11" t="s">
        <v>553</v>
      </c>
      <c r="D282" s="11">
        <v>35</v>
      </c>
      <c r="E282" s="11" t="s">
        <v>519</v>
      </c>
      <c r="F282" s="11" t="s">
        <v>1430</v>
      </c>
      <c r="G282" s="17">
        <v>36.607142857142861</v>
      </c>
      <c r="H282" s="17">
        <v>42.857142857142861</v>
      </c>
      <c r="I282" s="17">
        <v>44.642857142857139</v>
      </c>
      <c r="J282" s="17">
        <v>42.857142857142854</v>
      </c>
      <c r="K282" s="17">
        <v>43.75</v>
      </c>
      <c r="L282" s="17">
        <v>47.321428571428569</v>
      </c>
      <c r="M282" s="17">
        <v>50.000000000000007</v>
      </c>
      <c r="N282" s="17">
        <v>48.214285714285715</v>
      </c>
      <c r="O282" s="17">
        <v>49.107142857142861</v>
      </c>
      <c r="P282" s="17">
        <v>50.000000000000007</v>
      </c>
      <c r="Q282" s="17">
        <v>51.785714285714292</v>
      </c>
      <c r="R282" s="17">
        <v>50</v>
      </c>
      <c r="S282" s="17">
        <v>51.785714285714292</v>
      </c>
      <c r="T282" s="17">
        <v>52.678571428571438</v>
      </c>
    </row>
    <row r="283" spans="1:20">
      <c r="A283" s="11" t="s">
        <v>524</v>
      </c>
      <c r="B283" s="11" t="s">
        <v>554</v>
      </c>
      <c r="D283" s="11">
        <v>36</v>
      </c>
      <c r="E283" s="11" t="s">
        <v>519</v>
      </c>
      <c r="F283" s="11" t="s">
        <v>1430</v>
      </c>
      <c r="G283" s="17">
        <v>52.040816326530617</v>
      </c>
      <c r="H283" s="17">
        <v>81.632653061224488</v>
      </c>
      <c r="I283" s="17">
        <v>88.775510204081627</v>
      </c>
      <c r="J283" s="17">
        <v>80.612244897959172</v>
      </c>
      <c r="K283" s="17">
        <v>91.836734693877546</v>
      </c>
      <c r="L283" s="17">
        <v>102.04081632653062</v>
      </c>
      <c r="M283" s="17">
        <v>91.836734693877546</v>
      </c>
      <c r="N283" s="17">
        <v>76.530612244897952</v>
      </c>
      <c r="O283" s="17">
        <v>75.510204081632651</v>
      </c>
      <c r="P283" s="17">
        <v>76.530612244897966</v>
      </c>
      <c r="Q283" s="17">
        <v>78.571428571428584</v>
      </c>
      <c r="R283" s="17">
        <v>80.612244897959187</v>
      </c>
      <c r="S283" s="17">
        <v>79.591836734693885</v>
      </c>
      <c r="T283" s="17">
        <v>79.591836734693885</v>
      </c>
    </row>
    <row r="284" spans="1:20">
      <c r="A284" s="11" t="s">
        <v>524</v>
      </c>
      <c r="B284" s="11" t="s">
        <v>555</v>
      </c>
      <c r="D284" s="11">
        <v>37</v>
      </c>
      <c r="E284" s="11" t="s">
        <v>519</v>
      </c>
      <c r="F284" s="11" t="s">
        <v>1430</v>
      </c>
      <c r="G284" s="17">
        <v>52.380952380952387</v>
      </c>
      <c r="H284" s="17">
        <v>59.523809523809533</v>
      </c>
      <c r="I284" s="17">
        <v>67.261904761904745</v>
      </c>
      <c r="J284" s="17">
        <v>58.333333333333343</v>
      </c>
      <c r="K284" s="17">
        <v>45.833333333333329</v>
      </c>
      <c r="L284" s="17">
        <v>56.547619047619044</v>
      </c>
      <c r="M284" s="17">
        <v>64.88095238095238</v>
      </c>
      <c r="N284" s="17">
        <v>65.476190476190467</v>
      </c>
      <c r="O284" s="17">
        <v>67.261904761904759</v>
      </c>
      <c r="P284" s="17">
        <v>69.642857142857153</v>
      </c>
      <c r="Q284" s="17">
        <v>73.80952380952381</v>
      </c>
      <c r="R284" s="17">
        <v>83.333333333333343</v>
      </c>
      <c r="S284" s="17">
        <v>97.023809523809533</v>
      </c>
      <c r="T284" s="17">
        <v>85.714285714285722</v>
      </c>
    </row>
    <row r="285" spans="1:20">
      <c r="A285" s="11" t="s">
        <v>524</v>
      </c>
      <c r="B285" s="11" t="s">
        <v>556</v>
      </c>
      <c r="D285" s="11">
        <v>38</v>
      </c>
      <c r="E285" s="11" t="s">
        <v>519</v>
      </c>
      <c r="F285" s="11" t="s">
        <v>1430</v>
      </c>
      <c r="G285" s="17">
        <v>46.428571428571431</v>
      </c>
      <c r="H285" s="17">
        <v>47.959183673469383</v>
      </c>
      <c r="I285" s="17">
        <v>47.959183673469397</v>
      </c>
      <c r="J285" s="17">
        <v>47.95918367346939</v>
      </c>
      <c r="K285" s="17">
        <v>56.122448979591844</v>
      </c>
      <c r="L285" s="17">
        <v>45.408163265306129</v>
      </c>
      <c r="M285" s="17">
        <v>41.836734693877546</v>
      </c>
      <c r="N285" s="17">
        <v>43.367346938775512</v>
      </c>
      <c r="O285" s="17">
        <v>52.551020408163268</v>
      </c>
      <c r="P285" s="17">
        <v>63.265306122448976</v>
      </c>
      <c r="Q285" s="17">
        <v>63.265306122448976</v>
      </c>
      <c r="R285" s="17">
        <v>67.34693877551021</v>
      </c>
      <c r="S285" s="17">
        <v>55.612244897959187</v>
      </c>
      <c r="T285" s="17">
        <v>54.591836734693871</v>
      </c>
    </row>
    <row r="286" spans="1:20">
      <c r="A286" s="11" t="s">
        <v>524</v>
      </c>
      <c r="B286" s="11" t="s">
        <v>557</v>
      </c>
      <c r="D286" s="11">
        <v>39</v>
      </c>
      <c r="E286" s="11" t="s">
        <v>519</v>
      </c>
      <c r="F286" s="11" t="s">
        <v>1430</v>
      </c>
      <c r="G286" s="17">
        <v>32.417582417582423</v>
      </c>
      <c r="H286" s="17">
        <v>35.714285714285715</v>
      </c>
      <c r="I286" s="17">
        <v>19.780219780219781</v>
      </c>
      <c r="J286" s="17">
        <v>12.637362637362633</v>
      </c>
      <c r="K286" s="17">
        <v>12.637362637362633</v>
      </c>
      <c r="L286" s="17">
        <v>12.637362637362633</v>
      </c>
      <c r="M286" s="17">
        <v>12.637362637362633</v>
      </c>
      <c r="N286" s="17">
        <v>12.637362637362633</v>
      </c>
      <c r="O286" s="17">
        <v>12.637362637362633</v>
      </c>
      <c r="P286" s="17">
        <v>12.637362637362633</v>
      </c>
      <c r="Q286" s="17">
        <v>14.285714285714288</v>
      </c>
      <c r="R286" s="17">
        <v>14.835164835164838</v>
      </c>
      <c r="S286" s="17">
        <v>14.835164835164838</v>
      </c>
      <c r="T286" s="17">
        <v>15.934065934065929</v>
      </c>
    </row>
    <row r="287" spans="1:20">
      <c r="A287" s="11" t="s">
        <v>655</v>
      </c>
      <c r="D287" s="11">
        <v>40</v>
      </c>
      <c r="E287" s="11" t="s">
        <v>519</v>
      </c>
      <c r="F287" s="11" t="s">
        <v>1430</v>
      </c>
      <c r="G287" s="17">
        <v>44.452887537993931</v>
      </c>
      <c r="H287" s="17">
        <v>46.048632218844986</v>
      </c>
      <c r="I287" s="17">
        <v>46.732522796352583</v>
      </c>
      <c r="J287" s="17">
        <v>50.911854103343472</v>
      </c>
      <c r="K287" s="17">
        <v>50.227963525835861</v>
      </c>
      <c r="L287" s="17">
        <v>46.808510638297875</v>
      </c>
      <c r="M287" s="17">
        <v>45.516717325227965</v>
      </c>
      <c r="N287" s="17">
        <v>44.148936170212764</v>
      </c>
      <c r="O287" s="17">
        <v>46.048632218844986</v>
      </c>
      <c r="P287" s="17">
        <v>44.908814589665653</v>
      </c>
      <c r="Q287" s="17">
        <v>44.6048632218845</v>
      </c>
      <c r="R287" s="17">
        <v>44.148936170212764</v>
      </c>
      <c r="S287" s="17">
        <v>41.717325227963528</v>
      </c>
      <c r="T287" s="17">
        <v>39.589665653495445</v>
      </c>
    </row>
    <row r="288" spans="1:20">
      <c r="A288" s="11" t="s">
        <v>523</v>
      </c>
      <c r="D288" s="11">
        <v>41</v>
      </c>
      <c r="E288" s="11" t="s">
        <v>519</v>
      </c>
      <c r="F288" s="11" t="s">
        <v>1430</v>
      </c>
      <c r="G288" s="17">
        <v>45.262768319763133</v>
      </c>
      <c r="H288" s="17">
        <v>51.813471502590666</v>
      </c>
      <c r="I288" s="17">
        <v>53.256846780162846</v>
      </c>
      <c r="J288" s="17">
        <v>54.55218356772761</v>
      </c>
      <c r="K288" s="17">
        <v>55.477424130273867</v>
      </c>
      <c r="L288" s="17">
        <v>51.628423390081416</v>
      </c>
      <c r="M288" s="17">
        <v>51.443375277572173</v>
      </c>
      <c r="N288" s="17">
        <v>48.741672834937077</v>
      </c>
      <c r="O288" s="17">
        <v>50.999259807549961</v>
      </c>
      <c r="P288" s="17">
        <v>52.220577350111036</v>
      </c>
      <c r="Q288" s="17">
        <v>54.36713545521836</v>
      </c>
      <c r="R288" s="17">
        <v>56.476683937823829</v>
      </c>
      <c r="S288" s="17">
        <v>55.958549222797934</v>
      </c>
      <c r="T288" s="17">
        <v>53.700962250185036</v>
      </c>
    </row>
    <row r="289" spans="1:20">
      <c r="A289" s="11" t="s">
        <v>516</v>
      </c>
      <c r="D289" s="11">
        <v>1</v>
      </c>
      <c r="E289" s="11" t="s">
        <v>520</v>
      </c>
      <c r="F289" s="11" t="s">
        <v>1430</v>
      </c>
      <c r="G289" s="17">
        <v>47.449209932279906</v>
      </c>
      <c r="H289" s="17">
        <v>45.079006772009031</v>
      </c>
      <c r="I289" s="17">
        <v>51.896162528216713</v>
      </c>
      <c r="J289" s="17">
        <v>49.255079006772007</v>
      </c>
      <c r="K289" s="17">
        <v>48.713318284424375</v>
      </c>
      <c r="L289" s="17">
        <v>49.303996407723389</v>
      </c>
      <c r="M289" s="17">
        <v>46.475078581050738</v>
      </c>
      <c r="N289" s="17">
        <v>45.148247978436665</v>
      </c>
      <c r="O289" s="17">
        <v>46.783625730994146</v>
      </c>
      <c r="P289" s="17">
        <v>47.000451059990979</v>
      </c>
      <c r="Q289" s="17">
        <v>48.713898916967516</v>
      </c>
      <c r="R289" s="17">
        <v>48.510830324909755</v>
      </c>
      <c r="S289" s="17">
        <v>48.258706467661696</v>
      </c>
      <c r="T289" s="17">
        <v>45.273631840796021</v>
      </c>
    </row>
    <row r="290" spans="1:20">
      <c r="A290" s="11" t="s">
        <v>521</v>
      </c>
      <c r="D290" s="11">
        <v>2</v>
      </c>
      <c r="E290" s="11" t="s">
        <v>520</v>
      </c>
      <c r="F290" s="11" t="s">
        <v>1430</v>
      </c>
      <c r="G290" s="17">
        <v>33.358208955223887</v>
      </c>
      <c r="H290" s="17">
        <v>36.64179104477612</v>
      </c>
      <c r="I290" s="17">
        <v>44.477611940298509</v>
      </c>
      <c r="J290" s="17">
        <v>43.656716417910452</v>
      </c>
      <c r="K290" s="17">
        <v>42.014925373134332</v>
      </c>
      <c r="L290" s="17">
        <v>43.059701492537314</v>
      </c>
      <c r="M290" s="17">
        <v>41.194029850746276</v>
      </c>
      <c r="N290" s="17">
        <v>40.881913303437969</v>
      </c>
      <c r="O290" s="17">
        <v>41.441441441441441</v>
      </c>
      <c r="P290" s="17">
        <v>40.902255639097746</v>
      </c>
      <c r="Q290" s="17">
        <v>41.729323308270679</v>
      </c>
      <c r="R290" s="17">
        <v>39.624060150375939</v>
      </c>
      <c r="S290" s="17">
        <v>39.140271493212673</v>
      </c>
      <c r="T290" s="17">
        <v>38.159879336349924</v>
      </c>
    </row>
    <row r="291" spans="1:20">
      <c r="A291" s="11" t="s">
        <v>1382</v>
      </c>
      <c r="D291" s="11">
        <v>3</v>
      </c>
      <c r="E291" s="11" t="s">
        <v>520</v>
      </c>
      <c r="F291" s="11" t="s">
        <v>1430</v>
      </c>
      <c r="G291" s="17">
        <v>53.559870550161811</v>
      </c>
      <c r="H291" s="17">
        <v>48.737864077669904</v>
      </c>
      <c r="I291" s="17">
        <v>55.113268608414238</v>
      </c>
      <c r="J291" s="17">
        <v>51.682847896440123</v>
      </c>
      <c r="K291" s="17">
        <v>51.618122977346282</v>
      </c>
      <c r="L291" s="17">
        <v>51.991008349389851</v>
      </c>
      <c r="M291" s="17">
        <v>48.747591522157997</v>
      </c>
      <c r="N291" s="17">
        <v>46.981374438021838</v>
      </c>
      <c r="O291" s="17">
        <v>49.068721901091841</v>
      </c>
      <c r="P291" s="17">
        <v>49.613402061855673</v>
      </c>
      <c r="Q291" s="17">
        <v>51.708575112830431</v>
      </c>
      <c r="R291" s="17">
        <v>52.321083172146999</v>
      </c>
      <c r="S291" s="17">
        <v>52.164082687338507</v>
      </c>
      <c r="T291" s="17">
        <v>48.320413436692505</v>
      </c>
    </row>
    <row r="292" spans="1:20">
      <c r="A292" s="11" t="s">
        <v>522</v>
      </c>
      <c r="D292" s="11">
        <v>4</v>
      </c>
      <c r="E292" s="11" t="s">
        <v>520</v>
      </c>
      <c r="F292" s="11" t="s">
        <v>1430</v>
      </c>
      <c r="G292" s="17">
        <v>60.483870967741936</v>
      </c>
      <c r="H292" s="17">
        <v>45.645161290322584</v>
      </c>
      <c r="I292" s="17">
        <v>50.806451612903224</v>
      </c>
      <c r="J292" s="17">
        <v>46.774193548387103</v>
      </c>
      <c r="K292" s="17">
        <v>44.032258064516128</v>
      </c>
      <c r="L292" s="17">
        <v>53.548387096774192</v>
      </c>
      <c r="M292" s="17">
        <v>47.258064516129032</v>
      </c>
      <c r="N292" s="17">
        <v>44.838709677419359</v>
      </c>
      <c r="O292" s="17">
        <v>51.612903225806456</v>
      </c>
      <c r="P292" s="17">
        <v>50.16181229773462</v>
      </c>
      <c r="Q292" s="17">
        <v>54.207119741100321</v>
      </c>
      <c r="R292" s="17">
        <v>53.883495145631066</v>
      </c>
      <c r="S292" s="17">
        <v>49.512987012987004</v>
      </c>
      <c r="T292" s="17">
        <v>44.642857142857139</v>
      </c>
    </row>
    <row r="293" spans="1:20">
      <c r="A293" s="11" t="s">
        <v>853</v>
      </c>
      <c r="D293" s="11">
        <v>5</v>
      </c>
      <c r="E293" s="11" t="s">
        <v>520</v>
      </c>
      <c r="F293" s="11" t="s">
        <v>1430</v>
      </c>
      <c r="G293" s="17">
        <v>51.821862348178144</v>
      </c>
      <c r="H293" s="17">
        <v>49.514170040485837</v>
      </c>
      <c r="I293" s="17">
        <v>56.194331983805668</v>
      </c>
      <c r="J293" s="17">
        <v>52.914979757085028</v>
      </c>
      <c r="K293" s="17">
        <v>53.522267206477729</v>
      </c>
      <c r="L293" s="17">
        <v>50.613747954173476</v>
      </c>
      <c r="M293" s="17">
        <v>47.995090016366611</v>
      </c>
      <c r="N293" s="17">
        <v>46.399345335515548</v>
      </c>
      <c r="O293" s="17">
        <v>47.340425531914896</v>
      </c>
      <c r="P293" s="17">
        <v>48.399014778325117</v>
      </c>
      <c r="Q293" s="17">
        <v>50.041084634346753</v>
      </c>
      <c r="R293" s="17">
        <v>50.903861955628606</v>
      </c>
      <c r="S293" s="17">
        <v>51.810699588477377</v>
      </c>
      <c r="T293" s="17">
        <v>48.148148148148152</v>
      </c>
    </row>
    <row r="294" spans="1:20">
      <c r="A294" s="11" t="s">
        <v>524</v>
      </c>
      <c r="B294" s="11" t="s">
        <v>525</v>
      </c>
      <c r="D294" s="11">
        <v>6</v>
      </c>
      <c r="E294" s="11" t="s">
        <v>520</v>
      </c>
      <c r="F294" s="11" t="s">
        <v>1430</v>
      </c>
      <c r="G294" s="17">
        <v>24.399999999999995</v>
      </c>
      <c r="H294" s="17">
        <v>25.200000000000006</v>
      </c>
      <c r="I294" s="17">
        <v>34.000000000000007</v>
      </c>
      <c r="J294" s="17">
        <v>33.200000000000003</v>
      </c>
      <c r="K294" s="17">
        <v>26.4</v>
      </c>
      <c r="L294" s="17">
        <v>37.4</v>
      </c>
      <c r="M294" s="17">
        <v>34.400000000000006</v>
      </c>
      <c r="N294" s="17">
        <v>32.53012048192771</v>
      </c>
      <c r="O294" s="17">
        <v>34.146341463414636</v>
      </c>
      <c r="P294" s="17">
        <v>35.162601626016261</v>
      </c>
      <c r="Q294" s="17">
        <v>35.365853658536587</v>
      </c>
      <c r="R294" s="17">
        <v>32.31707317073171</v>
      </c>
      <c r="S294" s="17">
        <v>29.795918367346935</v>
      </c>
      <c r="T294" s="17">
        <v>31.020408163265305</v>
      </c>
    </row>
    <row r="295" spans="1:20">
      <c r="A295" s="11" t="s">
        <v>524</v>
      </c>
      <c r="B295" s="11" t="s">
        <v>525</v>
      </c>
      <c r="C295" s="11" t="s">
        <v>526</v>
      </c>
      <c r="D295" s="11">
        <v>7</v>
      </c>
      <c r="E295" s="11" t="s">
        <v>520</v>
      </c>
      <c r="F295" s="11" t="s">
        <v>1430</v>
      </c>
      <c r="G295" s="17">
        <v>19.0625</v>
      </c>
      <c r="H295" s="17">
        <v>23.4375</v>
      </c>
      <c r="I295" s="17">
        <v>30.625</v>
      </c>
      <c r="J295" s="17">
        <v>24.6875</v>
      </c>
      <c r="K295" s="17">
        <v>20.3125</v>
      </c>
      <c r="L295" s="17">
        <v>36.5625</v>
      </c>
      <c r="M295" s="17">
        <v>35.3125</v>
      </c>
      <c r="N295" s="17">
        <v>32.1875</v>
      </c>
      <c r="O295" s="17">
        <v>33.860759493670884</v>
      </c>
      <c r="P295" s="17">
        <v>31.962025316455698</v>
      </c>
      <c r="Q295" s="17">
        <v>30.696202531645572</v>
      </c>
      <c r="R295" s="17">
        <v>30.696202531645572</v>
      </c>
      <c r="S295" s="17">
        <v>36.30573248407643</v>
      </c>
      <c r="T295" s="17">
        <v>39.490445859872608</v>
      </c>
    </row>
    <row r="296" spans="1:20">
      <c r="A296" s="11" t="s">
        <v>524</v>
      </c>
      <c r="B296" s="11" t="s">
        <v>525</v>
      </c>
      <c r="C296" s="11" t="s">
        <v>527</v>
      </c>
      <c r="D296" s="11">
        <v>8</v>
      </c>
      <c r="E296" s="11" t="s">
        <v>520</v>
      </c>
      <c r="F296" s="11" t="s">
        <v>1430</v>
      </c>
      <c r="G296" s="17">
        <v>44.285714285714292</v>
      </c>
      <c r="H296" s="17">
        <v>42.857142857142861</v>
      </c>
      <c r="I296" s="17">
        <v>45.714285714285715</v>
      </c>
      <c r="J296" s="17">
        <v>14.285714285714292</v>
      </c>
      <c r="K296" s="17">
        <v>14.285714285714292</v>
      </c>
      <c r="L296" s="17">
        <v>25.714285714285722</v>
      </c>
      <c r="M296" s="17">
        <v>25.714285714285722</v>
      </c>
      <c r="N296" s="17">
        <v>25.714285714285722</v>
      </c>
      <c r="O296" s="17">
        <v>25.714285714285722</v>
      </c>
      <c r="P296" s="17">
        <v>25.714285714285722</v>
      </c>
      <c r="Q296" s="17">
        <v>25.714285714285722</v>
      </c>
      <c r="R296" s="17">
        <v>25.714285714285722</v>
      </c>
      <c r="S296" s="17">
        <v>51.428571428571431</v>
      </c>
      <c r="T296" s="17">
        <v>51.428571428571431</v>
      </c>
    </row>
    <row r="297" spans="1:20">
      <c r="A297" s="11" t="s">
        <v>524</v>
      </c>
      <c r="B297" s="11" t="s">
        <v>525</v>
      </c>
      <c r="C297" s="11" t="s">
        <v>528</v>
      </c>
      <c r="D297" s="11">
        <v>9</v>
      </c>
      <c r="E297" s="11" t="s">
        <v>520</v>
      </c>
      <c r="F297" s="11" t="s">
        <v>1430</v>
      </c>
      <c r="G297" s="17">
        <v>24.999999999999993</v>
      </c>
      <c r="H297" s="17">
        <v>37.5</v>
      </c>
      <c r="I297" s="17">
        <v>35</v>
      </c>
      <c r="J297" s="17">
        <v>33.333333333333329</v>
      </c>
      <c r="K297" s="17">
        <v>24.999999999999993</v>
      </c>
      <c r="L297" s="17">
        <v>40</v>
      </c>
      <c r="M297" s="17">
        <v>40</v>
      </c>
      <c r="N297" s="17">
        <v>35.833333333333329</v>
      </c>
      <c r="O297" s="17">
        <v>35</v>
      </c>
      <c r="P297" s="17">
        <v>35</v>
      </c>
      <c r="Q297" s="17">
        <v>31.666666666666668</v>
      </c>
      <c r="R297" s="17">
        <v>31.666666666666668</v>
      </c>
      <c r="S297" s="17">
        <v>31.35593220338983</v>
      </c>
      <c r="T297" s="17">
        <v>39.830508474576263</v>
      </c>
    </row>
    <row r="298" spans="1:20">
      <c r="A298" s="11" t="s">
        <v>524</v>
      </c>
      <c r="B298" s="11" t="s">
        <v>525</v>
      </c>
      <c r="C298" s="11" t="s">
        <v>529</v>
      </c>
      <c r="D298" s="11">
        <v>10</v>
      </c>
      <c r="E298" s="11" t="s">
        <v>520</v>
      </c>
      <c r="F298" s="11" t="s">
        <v>1430</v>
      </c>
      <c r="G298" s="17">
        <v>0</v>
      </c>
      <c r="H298" s="17">
        <v>0</v>
      </c>
      <c r="I298" s="17">
        <v>18.461538461538467</v>
      </c>
      <c r="J298" s="17">
        <v>22.307692307692307</v>
      </c>
      <c r="K298" s="17">
        <v>19.23076923076923</v>
      </c>
      <c r="L298" s="17">
        <v>39.230769230769234</v>
      </c>
      <c r="M298" s="17">
        <v>36.153846153846153</v>
      </c>
      <c r="N298" s="17">
        <v>32.307692307692307</v>
      </c>
      <c r="O298" s="17">
        <v>37.301587301587304</v>
      </c>
      <c r="P298" s="17">
        <v>32.539682539682538</v>
      </c>
      <c r="Q298" s="17">
        <v>32.539682539682538</v>
      </c>
      <c r="R298" s="17">
        <v>32.539682539682538</v>
      </c>
      <c r="S298" s="17">
        <v>32.539682539682538</v>
      </c>
      <c r="T298" s="17">
        <v>32.539682539682538</v>
      </c>
    </row>
    <row r="299" spans="1:20">
      <c r="A299" s="11" t="s">
        <v>524</v>
      </c>
      <c r="B299" s="11" t="s">
        <v>525</v>
      </c>
      <c r="C299" s="11" t="s">
        <v>530</v>
      </c>
      <c r="D299" s="11">
        <v>11</v>
      </c>
      <c r="E299" s="11" t="s">
        <v>520</v>
      </c>
      <c r="F299" s="11" t="s">
        <v>1430</v>
      </c>
      <c r="G299" s="17">
        <v>33.888888888888886</v>
      </c>
      <c r="H299" s="17">
        <v>28.333333333333336</v>
      </c>
      <c r="I299" s="17">
        <v>40</v>
      </c>
      <c r="J299" s="17">
        <v>48.333333333333329</v>
      </c>
      <c r="K299" s="17">
        <v>37.222222222222214</v>
      </c>
      <c r="L299" s="17">
        <v>38.888888888888886</v>
      </c>
      <c r="M299" s="17">
        <v>32.777777777777779</v>
      </c>
      <c r="N299" s="17">
        <v>33.146067415730329</v>
      </c>
      <c r="O299" s="17">
        <v>34.659090909090907</v>
      </c>
      <c r="P299" s="17">
        <v>40.909090909090907</v>
      </c>
      <c r="Q299" s="17">
        <v>43.75</v>
      </c>
      <c r="R299" s="17">
        <v>35.227272727272727</v>
      </c>
      <c r="S299" s="17">
        <v>18.18181818181818</v>
      </c>
      <c r="T299" s="17">
        <v>15.909090909090907</v>
      </c>
    </row>
    <row r="300" spans="1:20">
      <c r="A300" s="11" t="s">
        <v>524</v>
      </c>
      <c r="B300" s="11" t="s">
        <v>525</v>
      </c>
      <c r="C300" s="11" t="s">
        <v>531</v>
      </c>
      <c r="D300" s="11">
        <v>12</v>
      </c>
      <c r="E300" s="11" t="s">
        <v>520</v>
      </c>
      <c r="F300" s="11" t="s">
        <v>1430</v>
      </c>
      <c r="G300" s="17">
        <v>25.833333333333336</v>
      </c>
      <c r="H300" s="17">
        <v>21.666666666666668</v>
      </c>
      <c r="I300" s="17">
        <v>43.333333333333329</v>
      </c>
      <c r="J300" s="17">
        <v>47.5</v>
      </c>
      <c r="K300" s="17">
        <v>30.833333333333336</v>
      </c>
      <c r="L300" s="17">
        <v>29.166666666666664</v>
      </c>
      <c r="M300" s="17">
        <v>20.833333333333332</v>
      </c>
      <c r="N300" s="17">
        <v>20.833333333333332</v>
      </c>
      <c r="O300" s="17">
        <v>20.338983050847457</v>
      </c>
      <c r="P300" s="17">
        <v>24.576271186440678</v>
      </c>
      <c r="Q300" s="17">
        <v>24.576271186440678</v>
      </c>
      <c r="R300" s="17">
        <v>21.1864406779661</v>
      </c>
      <c r="S300" s="17">
        <v>4.2372881355932153</v>
      </c>
      <c r="T300" s="17">
        <v>1.6949152542372863</v>
      </c>
    </row>
    <row r="301" spans="1:20">
      <c r="A301" s="11" t="s">
        <v>524</v>
      </c>
      <c r="B301" s="11" t="s">
        <v>525</v>
      </c>
      <c r="C301" s="11" t="s">
        <v>532</v>
      </c>
      <c r="D301" s="11">
        <v>13</v>
      </c>
      <c r="E301" s="11" t="s">
        <v>520</v>
      </c>
      <c r="F301" s="11" t="s">
        <v>1430</v>
      </c>
      <c r="G301" s="17">
        <v>49.999999999999986</v>
      </c>
      <c r="H301" s="17">
        <v>41.666666666666664</v>
      </c>
      <c r="I301" s="17">
        <v>33.333333333333329</v>
      </c>
      <c r="J301" s="17">
        <v>49.999999999999993</v>
      </c>
      <c r="K301" s="17">
        <v>49.999999999999993</v>
      </c>
      <c r="L301" s="17">
        <v>58.333333333333329</v>
      </c>
      <c r="M301" s="17">
        <v>56.666666666666671</v>
      </c>
      <c r="N301" s="17">
        <v>58.620689655172413</v>
      </c>
      <c r="O301" s="17">
        <v>63.793103448275858</v>
      </c>
      <c r="P301" s="17">
        <v>74.137931034482762</v>
      </c>
      <c r="Q301" s="17">
        <v>82.758620689655174</v>
      </c>
      <c r="R301" s="17">
        <v>63.793103448275858</v>
      </c>
      <c r="S301" s="17">
        <v>46.551724137931025</v>
      </c>
      <c r="T301" s="17">
        <v>44.827586206896555</v>
      </c>
    </row>
    <row r="302" spans="1:20">
      <c r="A302" s="11" t="s">
        <v>524</v>
      </c>
      <c r="B302" s="11" t="s">
        <v>533</v>
      </c>
      <c r="D302" s="11">
        <v>14</v>
      </c>
      <c r="E302" s="11" t="s">
        <v>520</v>
      </c>
      <c r="F302" s="11" t="s">
        <v>1430</v>
      </c>
      <c r="G302" s="17">
        <v>42.272727272727266</v>
      </c>
      <c r="H302" s="17">
        <v>48.63636363636364</v>
      </c>
      <c r="I302" s="17">
        <v>50.909090909090907</v>
      </c>
      <c r="J302" s="17">
        <v>49.242424242424249</v>
      </c>
      <c r="K302" s="17">
        <v>55.909090909090907</v>
      </c>
      <c r="L302" s="17">
        <v>46.060606060606055</v>
      </c>
      <c r="M302" s="17">
        <v>46.666666666666664</v>
      </c>
      <c r="N302" s="17">
        <v>47.121212121212125</v>
      </c>
      <c r="O302" s="17">
        <v>46.515151515151508</v>
      </c>
      <c r="P302" s="17">
        <v>44.696969696969695</v>
      </c>
      <c r="Q302" s="17">
        <v>45.757575757575765</v>
      </c>
      <c r="R302" s="17">
        <v>45.151515151515149</v>
      </c>
      <c r="S302" s="17">
        <v>45.288753799392097</v>
      </c>
      <c r="T302" s="17">
        <v>45.744680851063833</v>
      </c>
    </row>
    <row r="303" spans="1:20">
      <c r="A303" s="11" t="s">
        <v>524</v>
      </c>
      <c r="B303" s="11" t="s">
        <v>533</v>
      </c>
      <c r="C303" s="11" t="s">
        <v>534</v>
      </c>
      <c r="D303" s="11">
        <v>15</v>
      </c>
      <c r="E303" s="11" t="s">
        <v>520</v>
      </c>
      <c r="F303" s="11" t="s">
        <v>1430</v>
      </c>
      <c r="G303" s="17">
        <v>46</v>
      </c>
      <c r="H303" s="17">
        <v>52</v>
      </c>
      <c r="I303" s="17">
        <v>50</v>
      </c>
      <c r="J303" s="17">
        <v>44</v>
      </c>
      <c r="K303" s="17">
        <v>58</v>
      </c>
      <c r="L303" s="17">
        <v>52</v>
      </c>
      <c r="M303" s="17">
        <v>52</v>
      </c>
      <c r="N303" s="17">
        <v>50</v>
      </c>
      <c r="O303" s="17">
        <v>50</v>
      </c>
      <c r="P303" s="17">
        <v>52</v>
      </c>
      <c r="Q303" s="17">
        <v>52</v>
      </c>
      <c r="R303" s="17">
        <v>52</v>
      </c>
      <c r="S303" s="17">
        <v>50</v>
      </c>
      <c r="T303" s="17">
        <v>50</v>
      </c>
    </row>
    <row r="304" spans="1:20">
      <c r="A304" s="11" t="s">
        <v>524</v>
      </c>
      <c r="B304" s="11" t="s">
        <v>533</v>
      </c>
      <c r="C304" s="11" t="s">
        <v>535</v>
      </c>
      <c r="D304" s="11">
        <v>16</v>
      </c>
      <c r="E304" s="11" t="s">
        <v>520</v>
      </c>
      <c r="F304" s="11" t="s">
        <v>1430</v>
      </c>
      <c r="G304" s="17">
        <v>36</v>
      </c>
      <c r="H304" s="17">
        <v>22</v>
      </c>
      <c r="I304" s="17">
        <v>37</v>
      </c>
      <c r="J304" s="17">
        <v>47</v>
      </c>
      <c r="K304" s="17">
        <v>45</v>
      </c>
      <c r="L304" s="17">
        <v>45</v>
      </c>
      <c r="M304" s="17">
        <v>49</v>
      </c>
      <c r="N304" s="17">
        <v>39</v>
      </c>
      <c r="O304" s="17">
        <v>39</v>
      </c>
      <c r="P304" s="17">
        <v>39</v>
      </c>
      <c r="Q304" s="17">
        <v>44</v>
      </c>
      <c r="R304" s="17">
        <v>44</v>
      </c>
      <c r="S304" s="17">
        <v>45</v>
      </c>
      <c r="T304" s="17">
        <v>45</v>
      </c>
    </row>
    <row r="305" spans="1:20">
      <c r="A305" s="11" t="s">
        <v>524</v>
      </c>
      <c r="B305" s="11" t="s">
        <v>533</v>
      </c>
      <c r="C305" s="11" t="s">
        <v>536</v>
      </c>
      <c r="D305" s="11">
        <v>17</v>
      </c>
      <c r="E305" s="11" t="s">
        <v>520</v>
      </c>
      <c r="F305" s="11" t="s">
        <v>1430</v>
      </c>
      <c r="G305" s="17">
        <v>38.666666666666664</v>
      </c>
      <c r="H305" s="17">
        <v>56.000000000000007</v>
      </c>
      <c r="I305" s="17">
        <v>69.333333333333329</v>
      </c>
      <c r="J305" s="17">
        <v>54.666666666666664</v>
      </c>
      <c r="K305" s="17">
        <v>56.666666666666657</v>
      </c>
      <c r="L305" s="17">
        <v>50</v>
      </c>
      <c r="M305" s="17">
        <v>48</v>
      </c>
      <c r="N305" s="17">
        <v>44.666666666666657</v>
      </c>
      <c r="O305" s="17">
        <v>38.666666666666671</v>
      </c>
      <c r="P305" s="17">
        <v>34</v>
      </c>
      <c r="Q305" s="17">
        <v>32.666666666666671</v>
      </c>
      <c r="R305" s="17">
        <v>33.333333333333329</v>
      </c>
      <c r="S305" s="17">
        <v>31.999999999999996</v>
      </c>
      <c r="T305" s="17">
        <v>31.999999999999996</v>
      </c>
    </row>
    <row r="306" spans="1:20">
      <c r="A306" s="11" t="s">
        <v>524</v>
      </c>
      <c r="B306" s="11" t="s">
        <v>533</v>
      </c>
      <c r="C306" s="11" t="s">
        <v>537</v>
      </c>
      <c r="D306" s="11">
        <v>18</v>
      </c>
      <c r="E306" s="11" t="s">
        <v>520</v>
      </c>
      <c r="F306" s="11" t="s">
        <v>1430</v>
      </c>
      <c r="G306" s="17">
        <v>0</v>
      </c>
      <c r="H306" s="17">
        <v>16.666666666666671</v>
      </c>
      <c r="I306" s="17">
        <v>16.666666666666671</v>
      </c>
      <c r="J306" s="17">
        <v>40</v>
      </c>
      <c r="K306" s="17">
        <v>49.999999999999993</v>
      </c>
      <c r="L306" s="17">
        <v>43.333333333333329</v>
      </c>
      <c r="M306" s="17">
        <v>43.333333333333329</v>
      </c>
      <c r="N306" s="17">
        <v>46.666666666666657</v>
      </c>
      <c r="O306" s="17">
        <v>46.666666666666657</v>
      </c>
      <c r="P306" s="17">
        <v>46.666666666666657</v>
      </c>
      <c r="Q306" s="17">
        <v>48.333333333333329</v>
      </c>
      <c r="R306" s="17">
        <v>48.333333333333329</v>
      </c>
      <c r="S306" s="17">
        <v>49.999999999999993</v>
      </c>
      <c r="T306" s="17">
        <v>60.34482758620689</v>
      </c>
    </row>
    <row r="307" spans="1:20">
      <c r="A307" s="11" t="s">
        <v>524</v>
      </c>
      <c r="B307" s="11" t="s">
        <v>533</v>
      </c>
      <c r="C307" s="11" t="s">
        <v>538</v>
      </c>
      <c r="D307" s="11">
        <v>19</v>
      </c>
      <c r="E307" s="11" t="s">
        <v>520</v>
      </c>
      <c r="F307" s="11" t="s">
        <v>1430</v>
      </c>
      <c r="G307" s="17">
        <v>40</v>
      </c>
      <c r="H307" s="17">
        <v>39.166666666666664</v>
      </c>
      <c r="I307" s="17">
        <v>41.666666666666664</v>
      </c>
      <c r="J307" s="17">
        <v>41.666666666666664</v>
      </c>
      <c r="K307" s="17">
        <v>40.833333333333336</v>
      </c>
      <c r="L307" s="17">
        <v>43.333333333333336</v>
      </c>
      <c r="M307" s="17">
        <v>41.666666666666664</v>
      </c>
      <c r="N307" s="17">
        <v>43.333333333333336</v>
      </c>
      <c r="O307" s="17">
        <v>46.666666666666664</v>
      </c>
      <c r="P307" s="17">
        <v>37.5</v>
      </c>
      <c r="Q307" s="17">
        <v>37.5</v>
      </c>
      <c r="R307" s="17">
        <v>37.5</v>
      </c>
      <c r="S307" s="17">
        <v>37.5</v>
      </c>
      <c r="T307" s="17">
        <v>37.5</v>
      </c>
    </row>
    <row r="308" spans="1:20">
      <c r="A308" s="11" t="s">
        <v>524</v>
      </c>
      <c r="B308" s="11" t="s">
        <v>533</v>
      </c>
      <c r="C308" s="11" t="s">
        <v>539</v>
      </c>
      <c r="D308" s="11">
        <v>20</v>
      </c>
      <c r="E308" s="11" t="s">
        <v>520</v>
      </c>
      <c r="F308" s="11" t="s">
        <v>1430</v>
      </c>
      <c r="G308" s="17">
        <v>60</v>
      </c>
      <c r="H308" s="17">
        <v>80</v>
      </c>
      <c r="I308" s="17">
        <v>55.55555555555555</v>
      </c>
      <c r="J308" s="17">
        <v>44.444444444444436</v>
      </c>
      <c r="K308" s="17">
        <v>58.888888888888886</v>
      </c>
      <c r="L308" s="17">
        <v>27.777777777777779</v>
      </c>
      <c r="M308" s="17">
        <v>27.777777777777779</v>
      </c>
      <c r="N308" s="17">
        <v>44.444444444444443</v>
      </c>
      <c r="O308" s="17">
        <v>45.55555555555555</v>
      </c>
      <c r="P308" s="17">
        <v>46.666666666666664</v>
      </c>
      <c r="Q308" s="17">
        <v>48.888888888888886</v>
      </c>
      <c r="R308" s="17">
        <v>43.333333333333329</v>
      </c>
      <c r="S308" s="17">
        <v>47.777777777777779</v>
      </c>
      <c r="T308" s="17">
        <v>42.222222222222214</v>
      </c>
    </row>
    <row r="309" spans="1:20">
      <c r="A309" s="11" t="s">
        <v>524</v>
      </c>
      <c r="B309" s="11" t="s">
        <v>533</v>
      </c>
      <c r="C309" s="11" t="s">
        <v>540</v>
      </c>
      <c r="D309" s="11">
        <v>21</v>
      </c>
      <c r="E309" s="11" t="s">
        <v>520</v>
      </c>
      <c r="F309" s="11" t="s">
        <v>1430</v>
      </c>
      <c r="G309" s="17">
        <v>66.666666666666657</v>
      </c>
      <c r="H309" s="17">
        <v>66.666666666666657</v>
      </c>
      <c r="I309" s="17">
        <v>66.666666666666657</v>
      </c>
      <c r="J309" s="17">
        <v>66.666666666666657</v>
      </c>
      <c r="K309" s="17">
        <v>86.666666666666671</v>
      </c>
      <c r="L309" s="17">
        <v>61.111111111111107</v>
      </c>
      <c r="M309" s="17">
        <v>66.666666666666657</v>
      </c>
      <c r="N309" s="17">
        <v>66.666666666666657</v>
      </c>
      <c r="O309" s="17">
        <v>66.666666666666657</v>
      </c>
      <c r="P309" s="17">
        <v>71.111111111111114</v>
      </c>
      <c r="Q309" s="17">
        <v>72.222222222222214</v>
      </c>
      <c r="R309" s="17">
        <v>72.222222222222214</v>
      </c>
      <c r="S309" s="17">
        <v>70</v>
      </c>
      <c r="T309" s="17">
        <v>72.222222222222214</v>
      </c>
    </row>
    <row r="310" spans="1:20">
      <c r="A310" s="11" t="s">
        <v>524</v>
      </c>
      <c r="B310" s="11" t="s">
        <v>541</v>
      </c>
      <c r="D310" s="11">
        <v>22</v>
      </c>
      <c r="E310" s="11" t="s">
        <v>520</v>
      </c>
      <c r="F310" s="11" t="s">
        <v>1430</v>
      </c>
      <c r="G310" s="17">
        <v>25.555555555555557</v>
      </c>
      <c r="H310" s="17">
        <v>24.444444444444443</v>
      </c>
      <c r="I310" s="17">
        <v>50</v>
      </c>
      <c r="J310" s="17">
        <v>52.222222222222229</v>
      </c>
      <c r="K310" s="17">
        <v>34.444444444444443</v>
      </c>
      <c r="L310" s="17">
        <v>47.777777777777779</v>
      </c>
      <c r="M310" s="17">
        <v>40</v>
      </c>
      <c r="N310" s="17">
        <v>41.111111111111114</v>
      </c>
      <c r="O310" s="17">
        <v>42.777777777777771</v>
      </c>
      <c r="P310" s="17">
        <v>42.696629213483142</v>
      </c>
      <c r="Q310" s="17">
        <v>44.382022471910112</v>
      </c>
      <c r="R310" s="17">
        <v>39.325842696629209</v>
      </c>
      <c r="S310" s="17">
        <v>42.134831460674157</v>
      </c>
      <c r="T310" s="17">
        <v>29.775280898876407</v>
      </c>
    </row>
    <row r="311" spans="1:20">
      <c r="A311" s="11" t="s">
        <v>524</v>
      </c>
      <c r="B311" s="11" t="s">
        <v>542</v>
      </c>
      <c r="D311" s="11">
        <v>23</v>
      </c>
      <c r="E311" s="11" t="s">
        <v>520</v>
      </c>
      <c r="F311" s="11" t="s">
        <v>1430</v>
      </c>
      <c r="G311" s="17">
        <v>63.63636363636364</v>
      </c>
      <c r="H311" s="17">
        <v>61.36363636363636</v>
      </c>
      <c r="I311" s="17">
        <v>59.54545454545454</v>
      </c>
      <c r="J311" s="17">
        <v>63.63636363636364</v>
      </c>
      <c r="K311" s="17">
        <v>55.45454545454546</v>
      </c>
      <c r="L311" s="17">
        <v>65</v>
      </c>
      <c r="M311" s="17">
        <v>59.090909090909093</v>
      </c>
      <c r="N311" s="17">
        <v>59.090909090909093</v>
      </c>
      <c r="O311" s="17">
        <v>68.63636363636364</v>
      </c>
      <c r="P311" s="17">
        <v>68.181818181818187</v>
      </c>
      <c r="Q311" s="17">
        <v>71.363636363636374</v>
      </c>
      <c r="R311" s="17">
        <v>70.454545454545453</v>
      </c>
      <c r="S311" s="17">
        <v>61.363636363636367</v>
      </c>
      <c r="T311" s="17">
        <v>57.727272727272734</v>
      </c>
    </row>
    <row r="312" spans="1:20">
      <c r="A312" s="11" t="s">
        <v>524</v>
      </c>
      <c r="B312" s="11" t="s">
        <v>542</v>
      </c>
      <c r="C312" s="11" t="s">
        <v>543</v>
      </c>
      <c r="D312" s="11">
        <v>24</v>
      </c>
      <c r="E312" s="11" t="s">
        <v>520</v>
      </c>
      <c r="F312" s="11" t="s">
        <v>1430</v>
      </c>
      <c r="G312" s="17">
        <v>24.444444444444446</v>
      </c>
      <c r="H312" s="17">
        <v>16.666666666666671</v>
      </c>
      <c r="I312" s="17">
        <v>16.666666666666671</v>
      </c>
      <c r="J312" s="17">
        <v>22.222222222222218</v>
      </c>
      <c r="K312" s="17">
        <v>17.777777777777771</v>
      </c>
      <c r="L312" s="17">
        <v>25.555555555555557</v>
      </c>
      <c r="M312" s="17">
        <v>12.222222222222221</v>
      </c>
      <c r="N312" s="17">
        <v>12.222222222222221</v>
      </c>
      <c r="O312" s="17">
        <v>34.444444444444443</v>
      </c>
      <c r="P312" s="17">
        <v>34.444444444444443</v>
      </c>
      <c r="Q312" s="17">
        <v>42.222222222222221</v>
      </c>
      <c r="R312" s="17">
        <v>38.888888888888886</v>
      </c>
      <c r="S312" s="17">
        <v>27.777777777777771</v>
      </c>
      <c r="T312" s="17">
        <v>27.777777777777771</v>
      </c>
    </row>
    <row r="313" spans="1:20">
      <c r="A313" s="11" t="s">
        <v>524</v>
      </c>
      <c r="B313" s="11" t="s">
        <v>542</v>
      </c>
      <c r="C313" s="11" t="s">
        <v>544</v>
      </c>
      <c r="D313" s="11">
        <v>25</v>
      </c>
      <c r="E313" s="11" t="s">
        <v>520</v>
      </c>
      <c r="F313" s="11" t="s">
        <v>1430</v>
      </c>
      <c r="G313" s="17">
        <v>97.142857142857139</v>
      </c>
      <c r="H313" s="17">
        <v>100</v>
      </c>
      <c r="I313" s="17">
        <v>101.42857142857143</v>
      </c>
      <c r="J313" s="17">
        <v>100</v>
      </c>
      <c r="K313" s="17">
        <v>82.857142857142861</v>
      </c>
      <c r="L313" s="17">
        <v>100</v>
      </c>
      <c r="M313" s="17">
        <v>98.571428571428569</v>
      </c>
      <c r="N313" s="17">
        <v>98.571428571428569</v>
      </c>
      <c r="O313" s="17">
        <v>100</v>
      </c>
      <c r="P313" s="17">
        <v>98.571428571428569</v>
      </c>
      <c r="Q313" s="17">
        <v>98.571428571428569</v>
      </c>
      <c r="R313" s="17">
        <v>100</v>
      </c>
      <c r="S313" s="17">
        <v>85.714285714285708</v>
      </c>
      <c r="T313" s="17">
        <v>74.285714285714292</v>
      </c>
    </row>
    <row r="314" spans="1:20">
      <c r="A314" s="11" t="s">
        <v>524</v>
      </c>
      <c r="B314" s="11" t="s">
        <v>542</v>
      </c>
      <c r="C314" s="11" t="s">
        <v>545</v>
      </c>
      <c r="D314" s="11">
        <v>26</v>
      </c>
      <c r="E314" s="11" t="s">
        <v>520</v>
      </c>
      <c r="F314" s="11" t="s">
        <v>1430</v>
      </c>
      <c r="G314" s="17">
        <v>83.333333333333329</v>
      </c>
      <c r="H314" s="17">
        <v>83.333333333333329</v>
      </c>
      <c r="I314" s="17">
        <v>75</v>
      </c>
      <c r="J314" s="17">
        <v>83.333333333333329</v>
      </c>
      <c r="K314" s="17">
        <v>80</v>
      </c>
      <c r="L314" s="17">
        <v>83.333333333333329</v>
      </c>
      <c r="M314" s="17">
        <v>83.333333333333329</v>
      </c>
      <c r="N314" s="17">
        <v>83.333333333333329</v>
      </c>
      <c r="O314" s="17">
        <v>83.333333333333329</v>
      </c>
      <c r="P314" s="17">
        <v>83.333333333333329</v>
      </c>
      <c r="Q314" s="17">
        <v>83.333333333333329</v>
      </c>
      <c r="R314" s="17">
        <v>83.333333333333329</v>
      </c>
      <c r="S314" s="17">
        <v>83.333333333333329</v>
      </c>
      <c r="T314" s="17">
        <v>83.333333333333329</v>
      </c>
    </row>
    <row r="315" spans="1:20">
      <c r="A315" s="11" t="s">
        <v>524</v>
      </c>
      <c r="B315" s="11" t="s">
        <v>546</v>
      </c>
      <c r="D315" s="11">
        <v>27</v>
      </c>
      <c r="E315" s="11" t="s">
        <v>520</v>
      </c>
      <c r="F315" s="11" t="s">
        <v>1430</v>
      </c>
      <c r="G315" s="17">
        <v>43</v>
      </c>
      <c r="H315" s="17">
        <v>19</v>
      </c>
      <c r="I315" s="17">
        <v>44</v>
      </c>
      <c r="J315" s="17">
        <v>20</v>
      </c>
      <c r="K315" s="17">
        <v>20</v>
      </c>
      <c r="L315" s="17">
        <v>23</v>
      </c>
      <c r="M315" s="17">
        <v>19</v>
      </c>
      <c r="N315" s="17">
        <v>19</v>
      </c>
      <c r="O315" s="17">
        <v>21</v>
      </c>
      <c r="P315" s="17">
        <v>14.285714285714292</v>
      </c>
      <c r="Q315" s="17">
        <v>30.612244897959183</v>
      </c>
      <c r="R315" s="17">
        <v>29.591836734693878</v>
      </c>
      <c r="S315" s="17">
        <v>16.326530612244902</v>
      </c>
      <c r="T315" s="17">
        <v>23.469387755102037</v>
      </c>
    </row>
    <row r="316" spans="1:20">
      <c r="A316" s="11" t="s">
        <v>524</v>
      </c>
      <c r="B316" s="11" t="s">
        <v>547</v>
      </c>
      <c r="D316" s="11">
        <v>28</v>
      </c>
      <c r="E316" s="11" t="s">
        <v>520</v>
      </c>
      <c r="F316" s="11" t="s">
        <v>1430</v>
      </c>
      <c r="G316" s="17">
        <v>57</v>
      </c>
      <c r="H316" s="17">
        <v>37</v>
      </c>
      <c r="I316" s="17">
        <v>39</v>
      </c>
      <c r="J316" s="17">
        <v>38</v>
      </c>
      <c r="K316" s="17">
        <v>30</v>
      </c>
      <c r="L316" s="17">
        <v>42</v>
      </c>
      <c r="M316" s="17">
        <v>39</v>
      </c>
      <c r="N316" s="17">
        <v>29</v>
      </c>
      <c r="O316" s="17">
        <v>28</v>
      </c>
      <c r="P316" s="17">
        <v>29</v>
      </c>
      <c r="Q316" s="17">
        <v>28</v>
      </c>
      <c r="R316" s="17">
        <v>30</v>
      </c>
      <c r="S316" s="17">
        <v>31.632653061224488</v>
      </c>
      <c r="T316" s="17">
        <v>32.65306122448979</v>
      </c>
    </row>
    <row r="317" spans="1:20">
      <c r="A317" s="11" t="s">
        <v>524</v>
      </c>
      <c r="B317" s="11" t="s">
        <v>548</v>
      </c>
      <c r="D317" s="11">
        <v>29</v>
      </c>
      <c r="E317" s="11" t="s">
        <v>520</v>
      </c>
      <c r="F317" s="11" t="s">
        <v>1430</v>
      </c>
      <c r="G317" s="17">
        <v>91</v>
      </c>
      <c r="H317" s="17">
        <v>61</v>
      </c>
      <c r="I317" s="17">
        <v>60</v>
      </c>
      <c r="J317" s="17">
        <v>55</v>
      </c>
      <c r="K317" s="17">
        <v>56</v>
      </c>
      <c r="L317" s="17">
        <v>59</v>
      </c>
      <c r="M317" s="17">
        <v>39</v>
      </c>
      <c r="N317" s="17">
        <v>35</v>
      </c>
      <c r="O317" s="17">
        <v>53</v>
      </c>
      <c r="P317" s="17">
        <v>50</v>
      </c>
      <c r="Q317" s="17">
        <v>50</v>
      </c>
      <c r="R317" s="17">
        <v>50</v>
      </c>
      <c r="S317" s="17">
        <v>50</v>
      </c>
      <c r="T317" s="17">
        <v>46</v>
      </c>
    </row>
    <row r="318" spans="1:20">
      <c r="A318" s="11" t="s">
        <v>524</v>
      </c>
      <c r="B318" s="11" t="s">
        <v>549</v>
      </c>
      <c r="D318" s="11">
        <v>30</v>
      </c>
      <c r="E318" s="11" t="s">
        <v>520</v>
      </c>
      <c r="F318" s="11" t="s">
        <v>1430</v>
      </c>
      <c r="G318" s="17">
        <v>44</v>
      </c>
      <c r="H318" s="17">
        <v>31</v>
      </c>
      <c r="I318" s="17">
        <v>41</v>
      </c>
      <c r="J318" s="17">
        <v>37</v>
      </c>
      <c r="K318" s="17">
        <v>45</v>
      </c>
      <c r="L318" s="17">
        <v>65</v>
      </c>
      <c r="M318" s="17">
        <v>66</v>
      </c>
      <c r="N318" s="17">
        <v>65</v>
      </c>
      <c r="O318" s="17">
        <v>67</v>
      </c>
      <c r="P318" s="17">
        <v>67</v>
      </c>
      <c r="Q318" s="17">
        <v>70</v>
      </c>
      <c r="R318" s="17">
        <v>69</v>
      </c>
      <c r="S318" s="17">
        <v>73</v>
      </c>
      <c r="T318" s="17">
        <v>47</v>
      </c>
    </row>
    <row r="319" spans="1:20">
      <c r="A319" s="11" t="s">
        <v>1384</v>
      </c>
      <c r="B319" s="11" t="s">
        <v>1383</v>
      </c>
      <c r="D319" s="11">
        <v>31</v>
      </c>
      <c r="E319" s="11" t="s">
        <v>520</v>
      </c>
      <c r="F319" s="11" t="s">
        <v>1430</v>
      </c>
      <c r="L319" s="17">
        <v>100</v>
      </c>
      <c r="M319" s="17">
        <v>104</v>
      </c>
      <c r="N319" s="17">
        <v>102</v>
      </c>
      <c r="O319" s="17">
        <v>102</v>
      </c>
      <c r="P319" s="17">
        <v>102</v>
      </c>
      <c r="Q319" s="17">
        <v>102</v>
      </c>
      <c r="R319" s="17">
        <v>102</v>
      </c>
      <c r="S319" s="17">
        <v>102</v>
      </c>
      <c r="T319" s="17">
        <v>102</v>
      </c>
    </row>
    <row r="320" spans="1:20">
      <c r="A320" s="11" t="s">
        <v>524</v>
      </c>
      <c r="B320" s="11" t="s">
        <v>550</v>
      </c>
      <c r="D320" s="11">
        <v>32</v>
      </c>
      <c r="E320" s="11" t="s">
        <v>520</v>
      </c>
      <c r="F320" s="11" t="s">
        <v>1430</v>
      </c>
      <c r="G320" s="17">
        <v>59.354838709677423</v>
      </c>
      <c r="H320" s="17">
        <v>52.258064516129039</v>
      </c>
      <c r="I320" s="17">
        <v>54.516129032258064</v>
      </c>
      <c r="J320" s="17">
        <v>60.967741935483879</v>
      </c>
      <c r="K320" s="17">
        <v>59.032258064516121</v>
      </c>
      <c r="L320" s="17">
        <v>47.41935483870968</v>
      </c>
      <c r="M320" s="17">
        <v>46.774193548387096</v>
      </c>
      <c r="N320" s="17">
        <v>44.838709677419359</v>
      </c>
      <c r="O320" s="17">
        <v>46.774193548387096</v>
      </c>
      <c r="P320" s="17">
        <v>50.322580645161288</v>
      </c>
      <c r="Q320" s="17">
        <v>48.709677419354833</v>
      </c>
      <c r="R320" s="17">
        <v>47.096774193548391</v>
      </c>
      <c r="S320" s="17">
        <v>49.032258064516135</v>
      </c>
      <c r="T320" s="17">
        <v>40.645161290322584</v>
      </c>
    </row>
    <row r="321" spans="1:20">
      <c r="A321" s="11" t="s">
        <v>524</v>
      </c>
      <c r="B321" s="11" t="s">
        <v>551</v>
      </c>
      <c r="D321" s="11">
        <v>33</v>
      </c>
      <c r="E321" s="11" t="s">
        <v>520</v>
      </c>
      <c r="F321" s="11" t="s">
        <v>1430</v>
      </c>
      <c r="G321" s="17">
        <v>56.296296296296298</v>
      </c>
      <c r="H321" s="17">
        <v>53.703703703703702</v>
      </c>
      <c r="I321" s="17">
        <v>54.814814814814817</v>
      </c>
      <c r="J321" s="17">
        <v>52.592592592592595</v>
      </c>
      <c r="K321" s="17">
        <v>51.851851851851855</v>
      </c>
      <c r="L321" s="17">
        <v>50.370370370370374</v>
      </c>
      <c r="M321" s="17">
        <v>53.703703703703702</v>
      </c>
      <c r="N321" s="17">
        <v>53.703703703703702</v>
      </c>
      <c r="O321" s="17">
        <v>54.074074074074076</v>
      </c>
      <c r="P321" s="17">
        <v>53.731343283582092</v>
      </c>
      <c r="Q321" s="17">
        <v>53.731343283582092</v>
      </c>
      <c r="R321" s="17">
        <v>52.985074626865675</v>
      </c>
      <c r="S321" s="17">
        <v>52.611940298507463</v>
      </c>
      <c r="T321" s="17">
        <v>53.731343283582092</v>
      </c>
    </row>
    <row r="322" spans="1:20">
      <c r="A322" s="11" t="s">
        <v>524</v>
      </c>
      <c r="B322" s="11" t="s">
        <v>552</v>
      </c>
      <c r="D322" s="11">
        <v>34</v>
      </c>
      <c r="E322" s="11" t="s">
        <v>520</v>
      </c>
      <c r="F322" s="11" t="s">
        <v>1430</v>
      </c>
      <c r="G322" s="17">
        <v>45.882352941176464</v>
      </c>
      <c r="H322" s="17">
        <v>42.058823529411761</v>
      </c>
      <c r="I322" s="17">
        <v>56.176470588235297</v>
      </c>
      <c r="J322" s="17">
        <v>47.058823529411768</v>
      </c>
      <c r="K322" s="17">
        <v>55.588235294117652</v>
      </c>
      <c r="L322" s="17">
        <v>40.127388535031855</v>
      </c>
      <c r="M322" s="17">
        <v>40.127388535031855</v>
      </c>
      <c r="N322" s="17">
        <v>37.579617834394909</v>
      </c>
      <c r="O322" s="17">
        <v>39.490445859872615</v>
      </c>
      <c r="P322" s="17">
        <v>35.031847133757964</v>
      </c>
      <c r="Q322" s="17">
        <v>33.439490445859875</v>
      </c>
      <c r="R322" s="17">
        <v>40.764331210191074</v>
      </c>
      <c r="S322" s="17">
        <v>35.350318471337573</v>
      </c>
      <c r="T322" s="17">
        <v>35.031847133757957</v>
      </c>
    </row>
    <row r="323" spans="1:20">
      <c r="A323" s="11" t="s">
        <v>524</v>
      </c>
      <c r="B323" s="11" t="s">
        <v>553</v>
      </c>
      <c r="D323" s="11">
        <v>35</v>
      </c>
      <c r="E323" s="11" t="s">
        <v>520</v>
      </c>
      <c r="F323" s="11" t="s">
        <v>1430</v>
      </c>
      <c r="G323" s="17">
        <v>29.428571428571427</v>
      </c>
      <c r="H323" s="17">
        <v>42.285714285714285</v>
      </c>
      <c r="I323" s="17">
        <v>43.714285714285708</v>
      </c>
      <c r="J323" s="17">
        <v>42.857142857142861</v>
      </c>
      <c r="K323" s="17">
        <v>40</v>
      </c>
      <c r="L323" s="17">
        <v>41.142857142857146</v>
      </c>
      <c r="M323" s="17">
        <v>34.571428571428577</v>
      </c>
      <c r="N323" s="17">
        <v>30.857142857142854</v>
      </c>
      <c r="O323" s="17">
        <v>35.142857142857139</v>
      </c>
      <c r="P323" s="17">
        <v>44.219653179190757</v>
      </c>
      <c r="Q323" s="17">
        <v>54.624277456647398</v>
      </c>
      <c r="R323" s="17">
        <v>49.132947976878611</v>
      </c>
      <c r="S323" s="17">
        <v>48.554913294797686</v>
      </c>
      <c r="T323" s="17">
        <v>44.21965317919075</v>
      </c>
    </row>
    <row r="324" spans="1:20">
      <c r="A324" s="11" t="s">
        <v>524</v>
      </c>
      <c r="B324" s="11" t="s">
        <v>554</v>
      </c>
      <c r="D324" s="11">
        <v>36</v>
      </c>
      <c r="E324" s="11" t="s">
        <v>520</v>
      </c>
      <c r="F324" s="11" t="s">
        <v>1430</v>
      </c>
      <c r="G324" s="17">
        <v>74.146341463414629</v>
      </c>
      <c r="H324" s="17">
        <v>76.829268292682926</v>
      </c>
      <c r="I324" s="17">
        <v>79.268292682926827</v>
      </c>
      <c r="J324" s="17">
        <v>77.073170731707307</v>
      </c>
      <c r="K324" s="17">
        <v>82.682926829268297</v>
      </c>
      <c r="L324" s="17">
        <v>87.317073170731703</v>
      </c>
      <c r="M324" s="17">
        <v>79.512195121951223</v>
      </c>
      <c r="N324" s="17">
        <v>64.390243902439025</v>
      </c>
      <c r="O324" s="17">
        <v>63.414634146341463</v>
      </c>
      <c r="P324" s="17">
        <v>64.878048780487802</v>
      </c>
      <c r="Q324" s="17">
        <v>64.390243902439025</v>
      </c>
      <c r="R324" s="17">
        <v>64.634146341463406</v>
      </c>
      <c r="S324" s="17">
        <v>65.024630541871915</v>
      </c>
      <c r="T324" s="17">
        <v>65.270935960591132</v>
      </c>
    </row>
    <row r="325" spans="1:20">
      <c r="A325" s="11" t="s">
        <v>524</v>
      </c>
      <c r="B325" s="11" t="s">
        <v>555</v>
      </c>
      <c r="D325" s="11">
        <v>37</v>
      </c>
      <c r="E325" s="11" t="s">
        <v>520</v>
      </c>
      <c r="F325" s="11" t="s">
        <v>1430</v>
      </c>
      <c r="G325" s="17">
        <v>58.611111111111107</v>
      </c>
      <c r="H325" s="17">
        <v>50</v>
      </c>
      <c r="I325" s="17">
        <v>70.277777777777786</v>
      </c>
      <c r="J325" s="17">
        <v>60</v>
      </c>
      <c r="K325" s="17">
        <v>46.944444444444443</v>
      </c>
      <c r="L325" s="17">
        <v>53.888888888888886</v>
      </c>
      <c r="M325" s="17">
        <v>52.5</v>
      </c>
      <c r="N325" s="17">
        <v>63.888888888888893</v>
      </c>
      <c r="O325" s="17">
        <v>57.500000000000007</v>
      </c>
      <c r="P325" s="17">
        <v>52.793296089385478</v>
      </c>
      <c r="Q325" s="17">
        <v>53.910614525139671</v>
      </c>
      <c r="R325" s="17">
        <v>59.77653631284916</v>
      </c>
      <c r="S325" s="17">
        <v>68.156424581005581</v>
      </c>
      <c r="T325" s="17">
        <v>57.541899441340782</v>
      </c>
    </row>
    <row r="326" spans="1:20">
      <c r="A326" s="11" t="s">
        <v>524</v>
      </c>
      <c r="B326" s="11" t="s">
        <v>556</v>
      </c>
      <c r="D326" s="11">
        <v>38</v>
      </c>
      <c r="E326" s="11" t="s">
        <v>520</v>
      </c>
      <c r="F326" s="11" t="s">
        <v>1430</v>
      </c>
      <c r="G326" s="17">
        <v>42.692307692307693</v>
      </c>
      <c r="H326" s="17">
        <v>29.230769230769234</v>
      </c>
      <c r="I326" s="17">
        <v>42.692307692307686</v>
      </c>
      <c r="J326" s="17">
        <v>41.92307692307692</v>
      </c>
      <c r="K326" s="17">
        <v>52.692307692307693</v>
      </c>
      <c r="L326" s="17">
        <v>41.92307692307692</v>
      </c>
      <c r="M326" s="17">
        <v>37.692307692307693</v>
      </c>
      <c r="N326" s="17">
        <v>41.153846153846146</v>
      </c>
      <c r="O326" s="17">
        <v>49.230769230769226</v>
      </c>
      <c r="P326" s="17">
        <v>51.92307692307692</v>
      </c>
      <c r="Q326" s="17">
        <v>51.162790697674424</v>
      </c>
      <c r="R326" s="17">
        <v>51.937984496124031</v>
      </c>
      <c r="S326" s="17">
        <v>53.875968992248062</v>
      </c>
      <c r="T326" s="17">
        <v>48.44961240310078</v>
      </c>
    </row>
    <row r="327" spans="1:20">
      <c r="A327" s="11" t="s">
        <v>524</v>
      </c>
      <c r="B327" s="11" t="s">
        <v>557</v>
      </c>
      <c r="D327" s="11">
        <v>39</v>
      </c>
      <c r="E327" s="11" t="s">
        <v>520</v>
      </c>
      <c r="F327" s="11" t="s">
        <v>1430</v>
      </c>
      <c r="G327" s="17">
        <v>34.705882352941174</v>
      </c>
      <c r="H327" s="17">
        <v>31.764705882352949</v>
      </c>
      <c r="I327" s="17">
        <v>22.352941176470587</v>
      </c>
      <c r="J327" s="17">
        <v>14.70588235294117</v>
      </c>
      <c r="K327" s="17">
        <v>14.70588235294117</v>
      </c>
      <c r="L327" s="17">
        <v>13.529411764705884</v>
      </c>
      <c r="M327" s="17">
        <v>13.529411764705884</v>
      </c>
      <c r="N327" s="17">
        <v>13.529411764705884</v>
      </c>
      <c r="O327" s="17">
        <v>14.117647058823531</v>
      </c>
      <c r="P327" s="17">
        <v>15.294117647058821</v>
      </c>
      <c r="Q327" s="17">
        <v>23.529411764705884</v>
      </c>
      <c r="R327" s="17">
        <v>23.529411764705884</v>
      </c>
      <c r="S327" s="17">
        <v>23.529411764705884</v>
      </c>
      <c r="T327" s="17">
        <v>24.117647058823525</v>
      </c>
    </row>
    <row r="328" spans="1:20">
      <c r="A328" s="11" t="s">
        <v>655</v>
      </c>
      <c r="D328" s="11">
        <v>40</v>
      </c>
      <c r="E328" s="11" t="s">
        <v>520</v>
      </c>
      <c r="F328" s="11" t="s">
        <v>1430</v>
      </c>
      <c r="G328" s="17">
        <v>52.625</v>
      </c>
      <c r="H328" s="17">
        <v>40.875</v>
      </c>
      <c r="I328" s="17">
        <v>50.625</v>
      </c>
      <c r="J328" s="17">
        <v>48</v>
      </c>
      <c r="K328" s="17">
        <v>41.875</v>
      </c>
      <c r="L328" s="17">
        <v>52.25</v>
      </c>
      <c r="M328" s="17">
        <v>45.625</v>
      </c>
      <c r="N328" s="17">
        <v>44</v>
      </c>
      <c r="O328" s="17">
        <v>49.625</v>
      </c>
      <c r="P328" s="17">
        <v>48.492462311557787</v>
      </c>
      <c r="Q328" s="17">
        <v>52.010050251256281</v>
      </c>
      <c r="R328" s="17">
        <v>50.628140703517587</v>
      </c>
      <c r="S328" s="17">
        <v>47.858942065491185</v>
      </c>
      <c r="T328" s="17">
        <v>41.309823677581868</v>
      </c>
    </row>
    <row r="329" spans="1:20">
      <c r="A329" s="11" t="s">
        <v>523</v>
      </c>
      <c r="D329" s="11">
        <v>41</v>
      </c>
      <c r="E329" s="11" t="s">
        <v>520</v>
      </c>
      <c r="F329" s="11" t="s">
        <v>1430</v>
      </c>
      <c r="G329" s="17">
        <v>49.808306709265175</v>
      </c>
      <c r="H329" s="17">
        <v>49.329073482428115</v>
      </c>
      <c r="I329" s="17">
        <v>55.079872204472849</v>
      </c>
      <c r="J329" s="17">
        <v>52.140575079872207</v>
      </c>
      <c r="K329" s="17">
        <v>54.025559105431313</v>
      </c>
      <c r="L329" s="17">
        <v>49.645618556701038</v>
      </c>
      <c r="M329" s="17">
        <v>47.712628865979383</v>
      </c>
      <c r="N329" s="17">
        <v>46.552835051546396</v>
      </c>
      <c r="O329" s="17">
        <v>47.164948453608247</v>
      </c>
      <c r="P329" s="17">
        <v>47.609819121447025</v>
      </c>
      <c r="Q329" s="17">
        <v>49.1273432449903</v>
      </c>
      <c r="R329" s="17">
        <v>49.676793794440862</v>
      </c>
      <c r="S329" s="17">
        <v>50.420984455958546</v>
      </c>
      <c r="T329" s="17">
        <v>47.636010362694293</v>
      </c>
    </row>
    <row r="330" spans="1:20">
      <c r="A330" s="11" t="s">
        <v>516</v>
      </c>
      <c r="D330" s="11">
        <v>1</v>
      </c>
      <c r="E330" s="11" t="s">
        <v>517</v>
      </c>
      <c r="F330" s="11" t="s">
        <v>1431</v>
      </c>
      <c r="G330" s="17">
        <v>102.24047991653626</v>
      </c>
      <c r="H330" s="17">
        <v>103.14293166405844</v>
      </c>
      <c r="I330" s="17">
        <v>107.20396452790818</v>
      </c>
      <c r="J330" s="17">
        <v>109.20709441836203</v>
      </c>
      <c r="K330" s="17">
        <v>109.98174230568597</v>
      </c>
      <c r="L330" s="17">
        <v>106.07851304212006</v>
      </c>
      <c r="M330" s="17">
        <v>105.47977299942728</v>
      </c>
      <c r="N330" s="17">
        <v>106.84421534936999</v>
      </c>
      <c r="O330" s="17">
        <v>108.83287328784959</v>
      </c>
      <c r="P330" s="17">
        <v>110.38625938281902</v>
      </c>
      <c r="Q330" s="17">
        <v>109.1122347912214</v>
      </c>
      <c r="R330" s="17">
        <v>107.02184225616432</v>
      </c>
      <c r="S330" s="17">
        <v>107.18270935446866</v>
      </c>
      <c r="T330" s="17">
        <v>109.0572531025133</v>
      </c>
    </row>
    <row r="331" spans="1:20">
      <c r="A331" s="11" t="s">
        <v>521</v>
      </c>
      <c r="D331" s="11">
        <v>2</v>
      </c>
      <c r="E331" s="11" t="s">
        <v>517</v>
      </c>
      <c r="F331" s="11" t="s">
        <v>1431</v>
      </c>
      <c r="G331" s="17">
        <v>102.80945104031973</v>
      </c>
      <c r="H331" s="17">
        <v>103.73809803691078</v>
      </c>
      <c r="I331" s="17">
        <v>108.88679910661807</v>
      </c>
      <c r="J331" s="17">
        <v>111.27306923709885</v>
      </c>
      <c r="K331" s="17">
        <v>113.33019865992712</v>
      </c>
      <c r="L331" s="17">
        <v>107.01775008816269</v>
      </c>
      <c r="M331" s="17">
        <v>106.98248501234278</v>
      </c>
      <c r="N331" s="17">
        <v>107.741594168822</v>
      </c>
      <c r="O331" s="17">
        <v>109.95765204093637</v>
      </c>
      <c r="P331" s="17">
        <v>111.11438331959006</v>
      </c>
      <c r="Q331" s="17">
        <v>109.61832960301567</v>
      </c>
      <c r="R331" s="17">
        <v>107.44492873129933</v>
      </c>
      <c r="S331" s="17">
        <v>108.06527630493696</v>
      </c>
      <c r="T331" s="17">
        <v>112.64875692235184</v>
      </c>
    </row>
    <row r="332" spans="1:20">
      <c r="A332" s="11" t="s">
        <v>1382</v>
      </c>
      <c r="D332" s="11">
        <v>3</v>
      </c>
      <c r="E332" s="11" t="s">
        <v>517</v>
      </c>
      <c r="F332" s="11" t="s">
        <v>1431</v>
      </c>
      <c r="G332" s="17">
        <v>101.78655162712182</v>
      </c>
      <c r="H332" s="17">
        <v>102.66810466097722</v>
      </c>
      <c r="I332" s="17">
        <v>105.86138985276189</v>
      </c>
      <c r="J332" s="17">
        <v>107.55884835412172</v>
      </c>
      <c r="K332" s="17">
        <v>107.31032542436462</v>
      </c>
      <c r="L332" s="17">
        <v>105.33177570093457</v>
      </c>
      <c r="M332" s="17">
        <v>104.28504672897196</v>
      </c>
      <c r="N332" s="17">
        <v>106.13084112149534</v>
      </c>
      <c r="O332" s="17">
        <v>107.9392523364486</v>
      </c>
      <c r="P332" s="17">
        <v>109.80832164562881</v>
      </c>
      <c r="Q332" s="17">
        <v>108.71049186459696</v>
      </c>
      <c r="R332" s="17">
        <v>106.68599214512811</v>
      </c>
      <c r="S332" s="17">
        <v>106.48208773734916</v>
      </c>
      <c r="T332" s="17">
        <v>106.20615470956879</v>
      </c>
    </row>
    <row r="333" spans="1:20">
      <c r="A333" s="11" t="s">
        <v>522</v>
      </c>
      <c r="D333" s="11">
        <v>4</v>
      </c>
      <c r="E333" s="11" t="s">
        <v>517</v>
      </c>
      <c r="F333" s="11" t="s">
        <v>1431</v>
      </c>
      <c r="G333" s="17">
        <v>97.297973480110088</v>
      </c>
      <c r="H333" s="17">
        <v>98.136102076557421</v>
      </c>
      <c r="I333" s="17">
        <v>103.44008006004503</v>
      </c>
      <c r="J333" s="17">
        <v>106.76757568176133</v>
      </c>
      <c r="K333" s="17">
        <v>106.81761320990744</v>
      </c>
      <c r="L333" s="17">
        <v>105.15386539904928</v>
      </c>
      <c r="M333" s="17">
        <v>104.17813360020016</v>
      </c>
      <c r="N333" s="17">
        <v>106.19214410808107</v>
      </c>
      <c r="O333" s="17">
        <v>107.55566675006254</v>
      </c>
      <c r="P333" s="17">
        <v>109.95995995995996</v>
      </c>
      <c r="Q333" s="17">
        <v>108.48348348348348</v>
      </c>
      <c r="R333" s="17">
        <v>106.08108108108108</v>
      </c>
      <c r="S333" s="17">
        <v>105.90738423028786</v>
      </c>
      <c r="T333" s="17">
        <v>105.73216520650813</v>
      </c>
    </row>
    <row r="334" spans="1:20">
      <c r="A334" s="11" t="s">
        <v>853</v>
      </c>
      <c r="D334" s="11">
        <v>5</v>
      </c>
      <c r="E334" s="11" t="s">
        <v>517</v>
      </c>
      <c r="F334" s="11" t="s">
        <v>1431</v>
      </c>
      <c r="G334" s="17">
        <v>104.47794779477948</v>
      </c>
      <c r="H334" s="17">
        <v>105.38553855385538</v>
      </c>
      <c r="I334" s="17">
        <v>107.31323132313231</v>
      </c>
      <c r="J334" s="17">
        <v>108.03330333033304</v>
      </c>
      <c r="K334" s="17">
        <v>107.60576057605761</v>
      </c>
      <c r="L334" s="17">
        <v>105.27874829105271</v>
      </c>
      <c r="M334" s="17">
        <v>104.04830624335409</v>
      </c>
      <c r="N334" s="17">
        <v>106.00789913413337</v>
      </c>
      <c r="O334" s="17">
        <v>108.11939845055446</v>
      </c>
      <c r="P334" s="17">
        <v>109.78872169022647</v>
      </c>
      <c r="Q334" s="17">
        <v>108.90088172696868</v>
      </c>
      <c r="R334" s="17">
        <v>107.06901793858316</v>
      </c>
      <c r="S334" s="17">
        <v>106.88868613138686</v>
      </c>
      <c r="T334" s="17">
        <v>106.59215328467153</v>
      </c>
    </row>
    <row r="335" spans="1:20">
      <c r="A335" s="11" t="s">
        <v>524</v>
      </c>
      <c r="B335" s="11" t="s">
        <v>525</v>
      </c>
      <c r="D335" s="11">
        <v>6</v>
      </c>
      <c r="E335" s="11" t="s">
        <v>517</v>
      </c>
      <c r="F335" s="11" t="s">
        <v>1431</v>
      </c>
      <c r="G335" s="17">
        <v>105.09803921568627</v>
      </c>
      <c r="H335" s="17">
        <v>105.5392156862745</v>
      </c>
      <c r="I335" s="17">
        <v>111.48692810457517</v>
      </c>
      <c r="J335" s="17">
        <v>111.30718954248366</v>
      </c>
      <c r="K335" s="17">
        <v>117.79411764705881</v>
      </c>
      <c r="L335" s="17">
        <v>111.14379084967321</v>
      </c>
      <c r="M335" s="17">
        <v>110.22875816993464</v>
      </c>
      <c r="N335" s="17">
        <v>112.22621771820856</v>
      </c>
      <c r="O335" s="17">
        <v>115.91355599214145</v>
      </c>
      <c r="P335" s="17">
        <v>115.29740387775222</v>
      </c>
      <c r="Q335" s="17">
        <v>113.73644429838974</v>
      </c>
      <c r="R335" s="17">
        <v>112.22477817942818</v>
      </c>
      <c r="S335" s="17">
        <v>112.36028928336621</v>
      </c>
      <c r="T335" s="17">
        <v>116.28862590401052</v>
      </c>
    </row>
    <row r="336" spans="1:20">
      <c r="A336" s="11" t="s">
        <v>524</v>
      </c>
      <c r="B336" s="11" t="s">
        <v>525</v>
      </c>
      <c r="C336" s="11" t="s">
        <v>526</v>
      </c>
      <c r="D336" s="11">
        <v>7</v>
      </c>
      <c r="E336" s="11" t="s">
        <v>517</v>
      </c>
      <c r="F336" s="11" t="s">
        <v>1431</v>
      </c>
      <c r="G336" s="17">
        <v>118.01242236024845</v>
      </c>
      <c r="H336" s="17">
        <v>113.7888198757764</v>
      </c>
      <c r="I336" s="17">
        <v>116.98757763975155</v>
      </c>
      <c r="J336" s="17">
        <v>112.54658385093168</v>
      </c>
      <c r="K336" s="17">
        <v>118.04347826086956</v>
      </c>
      <c r="L336" s="17">
        <v>117.88819875776397</v>
      </c>
      <c r="M336" s="17">
        <v>118.01242236024844</v>
      </c>
      <c r="N336" s="17">
        <v>118.38509316770185</v>
      </c>
      <c r="O336" s="17">
        <v>119.1542288557214</v>
      </c>
      <c r="P336" s="17">
        <v>118.82389545737399</v>
      </c>
      <c r="Q336" s="17">
        <v>117.70379589296826</v>
      </c>
      <c r="R336" s="17">
        <v>117.76602364654636</v>
      </c>
      <c r="S336" s="17">
        <v>116.22042341220424</v>
      </c>
      <c r="T336" s="17">
        <v>118.96014943960149</v>
      </c>
    </row>
    <row r="337" spans="1:20">
      <c r="A337" s="11" t="s">
        <v>524</v>
      </c>
      <c r="B337" s="11" t="s">
        <v>525</v>
      </c>
      <c r="C337" s="11" t="s">
        <v>527</v>
      </c>
      <c r="D337" s="11">
        <v>8</v>
      </c>
      <c r="E337" s="11" t="s">
        <v>517</v>
      </c>
      <c r="F337" s="11" t="s">
        <v>1431</v>
      </c>
      <c r="G337" s="17">
        <v>132.71604938271605</v>
      </c>
      <c r="H337" s="17">
        <v>127.00617283950616</v>
      </c>
      <c r="I337" s="17">
        <v>133.48765432098764</v>
      </c>
      <c r="J337" s="17">
        <v>135.18518518518519</v>
      </c>
      <c r="K337" s="17">
        <v>136.88271604938271</v>
      </c>
      <c r="L337" s="17">
        <v>139.81481481481481</v>
      </c>
      <c r="M337" s="17">
        <v>139.81481481481481</v>
      </c>
      <c r="N337" s="17">
        <v>139.81481481481481</v>
      </c>
      <c r="O337" s="17">
        <v>138.88888888888889</v>
      </c>
      <c r="P337" s="17">
        <v>138.88888888888889</v>
      </c>
      <c r="Q337" s="17">
        <v>138.88888888888889</v>
      </c>
      <c r="R337" s="17">
        <v>138.27160493827159</v>
      </c>
      <c r="S337" s="17">
        <v>135.03086419753086</v>
      </c>
      <c r="T337" s="17">
        <v>134.72222222222223</v>
      </c>
    </row>
    <row r="338" spans="1:20">
      <c r="A338" s="11" t="s">
        <v>524</v>
      </c>
      <c r="B338" s="11" t="s">
        <v>525</v>
      </c>
      <c r="C338" s="11" t="s">
        <v>528</v>
      </c>
      <c r="D338" s="11">
        <v>9</v>
      </c>
      <c r="E338" s="11" t="s">
        <v>517</v>
      </c>
      <c r="F338" s="11" t="s">
        <v>1431</v>
      </c>
      <c r="G338" s="17">
        <v>107.09497206703911</v>
      </c>
      <c r="H338" s="17">
        <v>103.68715083798882</v>
      </c>
      <c r="I338" s="17">
        <v>107.48603351955306</v>
      </c>
      <c r="J338" s="17">
        <v>99.55307262569832</v>
      </c>
      <c r="K338" s="17">
        <v>103.79888268156424</v>
      </c>
      <c r="L338" s="17">
        <v>103.12849162011175</v>
      </c>
      <c r="M338" s="17">
        <v>102.3463687150838</v>
      </c>
      <c r="N338" s="17">
        <v>104.30167597765363</v>
      </c>
      <c r="O338" s="17">
        <v>106.08938547486034</v>
      </c>
      <c r="P338" s="17">
        <v>105.98434004474272</v>
      </c>
      <c r="Q338" s="17">
        <v>104.41834451901566</v>
      </c>
      <c r="R338" s="17">
        <v>104.30648769574944</v>
      </c>
      <c r="S338" s="17">
        <v>103.91937290033594</v>
      </c>
      <c r="T338" s="17">
        <v>108.84658454647256</v>
      </c>
    </row>
    <row r="339" spans="1:20">
      <c r="A339" s="11" t="s">
        <v>524</v>
      </c>
      <c r="B339" s="11" t="s">
        <v>525</v>
      </c>
      <c r="C339" s="11" t="s">
        <v>529</v>
      </c>
      <c r="D339" s="11">
        <v>10</v>
      </c>
      <c r="E339" s="11" t="s">
        <v>517</v>
      </c>
      <c r="F339" s="11" t="s">
        <v>1431</v>
      </c>
      <c r="G339" s="17">
        <v>130.81841432225065</v>
      </c>
      <c r="H339" s="17">
        <v>125.95907928388746</v>
      </c>
      <c r="I339" s="17">
        <v>125.06393861892583</v>
      </c>
      <c r="J339" s="17">
        <v>123.52941176470588</v>
      </c>
      <c r="K339" s="17">
        <v>135.03836317135548</v>
      </c>
      <c r="L339" s="17">
        <v>133.50383631713555</v>
      </c>
      <c r="M339" s="17">
        <v>135.80562659846547</v>
      </c>
      <c r="N339" s="17">
        <v>132.86445012787723</v>
      </c>
      <c r="O339" s="17">
        <v>132.77634961439588</v>
      </c>
      <c r="P339" s="17">
        <v>131.61953727506426</v>
      </c>
      <c r="Q339" s="17">
        <v>130.59125964010283</v>
      </c>
      <c r="R339" s="17">
        <v>131.61953727506426</v>
      </c>
      <c r="S339" s="17">
        <v>128.79177377892032</v>
      </c>
      <c r="T339" s="17">
        <v>129.04884318766068</v>
      </c>
    </row>
    <row r="340" spans="1:20">
      <c r="A340" s="11" t="s">
        <v>524</v>
      </c>
      <c r="B340" s="11" t="s">
        <v>525</v>
      </c>
      <c r="C340" s="11" t="s">
        <v>530</v>
      </c>
      <c r="D340" s="11">
        <v>11</v>
      </c>
      <c r="E340" s="11" t="s">
        <v>517</v>
      </c>
      <c r="F340" s="11" t="s">
        <v>1431</v>
      </c>
      <c r="G340" s="17">
        <v>90.758620689655174</v>
      </c>
      <c r="H340" s="17">
        <v>96.379310344827587</v>
      </c>
      <c r="I340" s="17">
        <v>105.37931034482757</v>
      </c>
      <c r="J340" s="17">
        <v>109.93103448275862</v>
      </c>
      <c r="K340" s="17">
        <v>117.51724137931035</v>
      </c>
      <c r="L340" s="17">
        <v>103.6551724137931</v>
      </c>
      <c r="M340" s="17">
        <v>101.58620689655173</v>
      </c>
      <c r="N340" s="17">
        <v>105.3830227743271</v>
      </c>
      <c r="O340" s="17">
        <v>112.30982019363762</v>
      </c>
      <c r="P340" s="17">
        <v>111.35097493036211</v>
      </c>
      <c r="Q340" s="17">
        <v>109.2966573816156</v>
      </c>
      <c r="R340" s="17">
        <v>106.02367688022284</v>
      </c>
      <c r="S340" s="17">
        <v>108.04317548746516</v>
      </c>
      <c r="T340" s="17">
        <v>113.30083565459611</v>
      </c>
    </row>
    <row r="341" spans="1:20">
      <c r="A341" s="11" t="s">
        <v>524</v>
      </c>
      <c r="B341" s="11" t="s">
        <v>525</v>
      </c>
      <c r="C341" s="11" t="s">
        <v>531</v>
      </c>
      <c r="D341" s="11">
        <v>12</v>
      </c>
      <c r="E341" s="11" t="s">
        <v>517</v>
      </c>
      <c r="F341" s="11" t="s">
        <v>1431</v>
      </c>
      <c r="G341" s="17">
        <v>88.717339667458432</v>
      </c>
      <c r="H341" s="17">
        <v>99.40617577197149</v>
      </c>
      <c r="I341" s="17">
        <v>102.43467933491686</v>
      </c>
      <c r="J341" s="17">
        <v>105.40380047505937</v>
      </c>
      <c r="K341" s="17">
        <v>109.91686460807601</v>
      </c>
      <c r="L341" s="17">
        <v>101.90023752969121</v>
      </c>
      <c r="M341" s="17">
        <v>100.83135391923992</v>
      </c>
      <c r="N341" s="17">
        <v>101.95961995249405</v>
      </c>
      <c r="O341" s="17">
        <v>108.79904875148632</v>
      </c>
      <c r="P341" s="17">
        <v>107.84780023781212</v>
      </c>
      <c r="Q341" s="17">
        <v>107.31272294887039</v>
      </c>
      <c r="R341" s="17">
        <v>102.97265160523187</v>
      </c>
      <c r="S341" s="17">
        <v>97.027348394768126</v>
      </c>
      <c r="T341" s="17">
        <v>102.91319857312723</v>
      </c>
    </row>
    <row r="342" spans="1:20">
      <c r="A342" s="11" t="s">
        <v>524</v>
      </c>
      <c r="B342" s="11" t="s">
        <v>525</v>
      </c>
      <c r="C342" s="11" t="s">
        <v>532</v>
      </c>
      <c r="D342" s="11">
        <v>13</v>
      </c>
      <c r="E342" s="11" t="s">
        <v>517</v>
      </c>
      <c r="F342" s="11" t="s">
        <v>1431</v>
      </c>
      <c r="G342" s="17">
        <v>93.585526315789465</v>
      </c>
      <c r="H342" s="17">
        <v>92.1875</v>
      </c>
      <c r="I342" s="17">
        <v>109.45723684210527</v>
      </c>
      <c r="J342" s="17">
        <v>116.20065789473685</v>
      </c>
      <c r="K342" s="17">
        <v>128.04276315789474</v>
      </c>
      <c r="L342" s="17">
        <v>106.08552631578947</v>
      </c>
      <c r="M342" s="17">
        <v>102.63157894736842</v>
      </c>
      <c r="N342" s="17">
        <v>110.1317957166392</v>
      </c>
      <c r="O342" s="17">
        <v>117.19008264462811</v>
      </c>
      <c r="P342" s="17">
        <v>116.30252100840336</v>
      </c>
      <c r="Q342" s="17">
        <v>112.10084033613445</v>
      </c>
      <c r="R342" s="17">
        <v>110.33613445378151</v>
      </c>
      <c r="S342" s="17">
        <v>123.61344537815127</v>
      </c>
      <c r="T342" s="17">
        <v>127.98319327731092</v>
      </c>
    </row>
    <row r="343" spans="1:20">
      <c r="A343" s="11" t="s">
        <v>524</v>
      </c>
      <c r="B343" s="11" t="s">
        <v>533</v>
      </c>
      <c r="D343" s="11">
        <v>14</v>
      </c>
      <c r="E343" s="11" t="s">
        <v>517</v>
      </c>
      <c r="F343" s="11" t="s">
        <v>1431</v>
      </c>
      <c r="G343" s="17">
        <v>99.977728285077959</v>
      </c>
      <c r="H343" s="17">
        <v>100.63474387527839</v>
      </c>
      <c r="I343" s="17">
        <v>105.00000000000001</v>
      </c>
      <c r="J343" s="17">
        <v>110.42316258351893</v>
      </c>
      <c r="K343" s="17">
        <v>109.09799554565701</v>
      </c>
      <c r="L343" s="17">
        <v>105</v>
      </c>
      <c r="M343" s="17">
        <v>105.52338530066815</v>
      </c>
      <c r="N343" s="17">
        <v>105.31180400890869</v>
      </c>
      <c r="O343" s="17">
        <v>106.61469933184856</v>
      </c>
      <c r="P343" s="17">
        <v>108.49665924276169</v>
      </c>
      <c r="Q343" s="17">
        <v>107.26057906458797</v>
      </c>
      <c r="R343" s="17">
        <v>104.38752783964365</v>
      </c>
      <c r="S343" s="17">
        <v>104.83403876141679</v>
      </c>
      <c r="T343" s="17">
        <v>109.59010915571398</v>
      </c>
    </row>
    <row r="344" spans="1:20">
      <c r="A344" s="11" t="s">
        <v>524</v>
      </c>
      <c r="B344" s="11" t="s">
        <v>533</v>
      </c>
      <c r="C344" s="11" t="s">
        <v>534</v>
      </c>
      <c r="D344" s="11">
        <v>15</v>
      </c>
      <c r="E344" s="11" t="s">
        <v>517</v>
      </c>
      <c r="F344" s="11" t="s">
        <v>1431</v>
      </c>
      <c r="G344" s="17">
        <v>89.533417402269848</v>
      </c>
      <c r="H344" s="17">
        <v>96.279949558638066</v>
      </c>
      <c r="I344" s="17">
        <v>99.495586380832279</v>
      </c>
      <c r="J344" s="17">
        <v>102.20680958385877</v>
      </c>
      <c r="K344" s="17">
        <v>99.243379571248411</v>
      </c>
      <c r="L344" s="17">
        <v>102.08070617906684</v>
      </c>
      <c r="M344" s="17">
        <v>98.549810844892804</v>
      </c>
      <c r="N344" s="17">
        <v>101.38713745271122</v>
      </c>
      <c r="O344" s="17">
        <v>109.6469104665826</v>
      </c>
      <c r="P344" s="17">
        <v>110.40353089533417</v>
      </c>
      <c r="Q344" s="17">
        <v>110.78184110970997</v>
      </c>
      <c r="R344" s="17">
        <v>108.51197982345523</v>
      </c>
      <c r="S344" s="17">
        <v>108.32282471626735</v>
      </c>
      <c r="T344" s="17">
        <v>110.08827238335435</v>
      </c>
    </row>
    <row r="345" spans="1:20">
      <c r="A345" s="11" t="s">
        <v>524</v>
      </c>
      <c r="B345" s="11" t="s">
        <v>533</v>
      </c>
      <c r="C345" s="11" t="s">
        <v>535</v>
      </c>
      <c r="D345" s="11">
        <v>16</v>
      </c>
      <c r="E345" s="11" t="s">
        <v>517</v>
      </c>
      <c r="F345" s="11" t="s">
        <v>1431</v>
      </c>
      <c r="G345" s="17">
        <v>99.886492622020427</v>
      </c>
      <c r="H345" s="17">
        <v>99.318955732122589</v>
      </c>
      <c r="I345" s="17">
        <v>106.24290578887627</v>
      </c>
      <c r="J345" s="17">
        <v>113.90465380249717</v>
      </c>
      <c r="K345" s="17">
        <v>109.87514188422247</v>
      </c>
      <c r="L345" s="17">
        <v>100.11350737797957</v>
      </c>
      <c r="M345" s="17">
        <v>100.51078320090807</v>
      </c>
      <c r="N345" s="17">
        <v>100.05675368898979</v>
      </c>
      <c r="O345" s="17">
        <v>100.7377979568672</v>
      </c>
      <c r="P345" s="17">
        <v>103.17820658342792</v>
      </c>
      <c r="Q345" s="17">
        <v>102.21339387060159</v>
      </c>
      <c r="R345" s="17">
        <v>101.4755959137344</v>
      </c>
      <c r="S345" s="17">
        <v>101.92962542565267</v>
      </c>
      <c r="T345" s="17">
        <v>105.78887627695801</v>
      </c>
    </row>
    <row r="346" spans="1:20">
      <c r="A346" s="11" t="s">
        <v>524</v>
      </c>
      <c r="B346" s="11" t="s">
        <v>533</v>
      </c>
      <c r="C346" s="11" t="s">
        <v>536</v>
      </c>
      <c r="D346" s="11">
        <v>17</v>
      </c>
      <c r="E346" s="11" t="s">
        <v>517</v>
      </c>
      <c r="F346" s="11" t="s">
        <v>1431</v>
      </c>
      <c r="G346" s="17">
        <v>97.518382352941174</v>
      </c>
      <c r="H346" s="17">
        <v>99.31066176470587</v>
      </c>
      <c r="I346" s="17">
        <v>112.68382352941177</v>
      </c>
      <c r="J346" s="17">
        <v>118.06066176470587</v>
      </c>
      <c r="K346" s="17">
        <v>114.52205882352942</v>
      </c>
      <c r="L346" s="17">
        <v>108.18014705882354</v>
      </c>
      <c r="M346" s="17">
        <v>111.39705882352941</v>
      </c>
      <c r="N346" s="17">
        <v>112.04044117647059</v>
      </c>
      <c r="O346" s="17">
        <v>108.91544117647059</v>
      </c>
      <c r="P346" s="17">
        <v>111.81066176470588</v>
      </c>
      <c r="Q346" s="17">
        <v>109.60477941176471</v>
      </c>
      <c r="R346" s="17">
        <v>106.47977941176471</v>
      </c>
      <c r="S346" s="17">
        <v>107.99632352941177</v>
      </c>
      <c r="T346" s="17">
        <v>115.80882352941177</v>
      </c>
    </row>
    <row r="347" spans="1:20">
      <c r="A347" s="11" t="s">
        <v>524</v>
      </c>
      <c r="B347" s="11" t="s">
        <v>533</v>
      </c>
      <c r="C347" s="11" t="s">
        <v>537</v>
      </c>
      <c r="D347" s="11">
        <v>18</v>
      </c>
      <c r="E347" s="11" t="s">
        <v>517</v>
      </c>
      <c r="F347" s="11" t="s">
        <v>1431</v>
      </c>
      <c r="G347" s="17">
        <v>109.28270042194093</v>
      </c>
      <c r="H347" s="17">
        <v>109.81012658227847</v>
      </c>
      <c r="I347" s="17">
        <v>103.37552742616033</v>
      </c>
      <c r="J347" s="17">
        <v>110.33755274261604</v>
      </c>
      <c r="K347" s="17">
        <v>113.08016877637131</v>
      </c>
      <c r="L347" s="17">
        <v>109.28270042194093</v>
      </c>
      <c r="M347" s="17">
        <v>113.71308016877637</v>
      </c>
      <c r="N347" s="17">
        <v>115.71729957805907</v>
      </c>
      <c r="O347" s="17">
        <v>117.19409282700421</v>
      </c>
      <c r="P347" s="17">
        <v>116.56118143459915</v>
      </c>
      <c r="Q347" s="17">
        <v>116.35021097046413</v>
      </c>
      <c r="R347" s="17">
        <v>107.27848101265823</v>
      </c>
      <c r="S347" s="17">
        <v>107.08245243128964</v>
      </c>
      <c r="T347" s="17">
        <v>106.23678646934461</v>
      </c>
    </row>
    <row r="348" spans="1:20">
      <c r="A348" s="11" t="s">
        <v>524</v>
      </c>
      <c r="B348" s="11" t="s">
        <v>533</v>
      </c>
      <c r="C348" s="11" t="s">
        <v>538</v>
      </c>
      <c r="D348" s="11">
        <v>19</v>
      </c>
      <c r="E348" s="11" t="s">
        <v>517</v>
      </c>
      <c r="F348" s="11" t="s">
        <v>1431</v>
      </c>
      <c r="G348" s="17">
        <v>103.83064516129032</v>
      </c>
      <c r="H348" s="17">
        <v>87.903225806451616</v>
      </c>
      <c r="I348" s="17">
        <v>94.959677419354847</v>
      </c>
      <c r="J348" s="17">
        <v>102.8225806451613</v>
      </c>
      <c r="K348" s="17">
        <v>108.46774193548387</v>
      </c>
      <c r="L348" s="17">
        <v>105.24193548387098</v>
      </c>
      <c r="M348" s="17">
        <v>105.24193548387098</v>
      </c>
      <c r="N348" s="17">
        <v>114.71774193548387</v>
      </c>
      <c r="O348" s="17">
        <v>115.7258064516129</v>
      </c>
      <c r="P348" s="17">
        <v>115.9274193548387</v>
      </c>
      <c r="Q348" s="17">
        <v>103.02419354838709</v>
      </c>
      <c r="R348" s="17">
        <v>105.64516129032258</v>
      </c>
      <c r="S348" s="17">
        <v>106.45161290322581</v>
      </c>
      <c r="T348" s="17">
        <v>106.85483870967742</v>
      </c>
    </row>
    <row r="349" spans="1:20">
      <c r="A349" s="11" t="s">
        <v>524</v>
      </c>
      <c r="B349" s="11" t="s">
        <v>533</v>
      </c>
      <c r="C349" s="11" t="s">
        <v>539</v>
      </c>
      <c r="D349" s="11">
        <v>20</v>
      </c>
      <c r="E349" s="11" t="s">
        <v>517</v>
      </c>
      <c r="F349" s="11" t="s">
        <v>1431</v>
      </c>
      <c r="G349" s="17">
        <v>101.07973421926911</v>
      </c>
      <c r="H349" s="17">
        <v>99.418604651162795</v>
      </c>
      <c r="I349" s="17">
        <v>94.019933554817271</v>
      </c>
      <c r="J349" s="17">
        <v>100.74750830564784</v>
      </c>
      <c r="K349" s="17">
        <v>103.23920265780731</v>
      </c>
      <c r="L349" s="17">
        <v>103.57142857142857</v>
      </c>
      <c r="M349" s="17">
        <v>104.2358803986711</v>
      </c>
      <c r="N349" s="17">
        <v>93.355481727574755</v>
      </c>
      <c r="O349" s="17">
        <v>94.102990033222596</v>
      </c>
      <c r="P349" s="17">
        <v>96.677740863787378</v>
      </c>
      <c r="Q349" s="17">
        <v>99.169435215946848</v>
      </c>
      <c r="R349" s="17">
        <v>96.179401993355484</v>
      </c>
      <c r="S349" s="17">
        <v>96.179401993355498</v>
      </c>
      <c r="T349" s="17">
        <v>104.98338870431894</v>
      </c>
    </row>
    <row r="350" spans="1:20">
      <c r="A350" s="11" t="s">
        <v>524</v>
      </c>
      <c r="B350" s="11" t="s">
        <v>533</v>
      </c>
      <c r="C350" s="11" t="s">
        <v>540</v>
      </c>
      <c r="D350" s="11">
        <v>21</v>
      </c>
      <c r="E350" s="11" t="s">
        <v>517</v>
      </c>
      <c r="F350" s="11" t="s">
        <v>1431</v>
      </c>
      <c r="G350" s="17">
        <v>112.37623762376238</v>
      </c>
      <c r="H350" s="17">
        <v>114.48019801980197</v>
      </c>
      <c r="I350" s="17">
        <v>116.83168316831683</v>
      </c>
      <c r="J350" s="17">
        <v>117.57425742574257</v>
      </c>
      <c r="K350" s="17">
        <v>116.58415841584159</v>
      </c>
      <c r="L350" s="17">
        <v>109.77722772277228</v>
      </c>
      <c r="M350" s="17">
        <v>106.8069306930693</v>
      </c>
      <c r="N350" s="17">
        <v>106.18811881188118</v>
      </c>
      <c r="O350" s="17">
        <v>107.92079207920793</v>
      </c>
      <c r="P350" s="17">
        <v>111.01485148514851</v>
      </c>
      <c r="Q350" s="17">
        <v>109.03465346534654</v>
      </c>
      <c r="R350" s="17">
        <v>105.07425742574257</v>
      </c>
      <c r="S350" s="17">
        <v>105.07425742574257</v>
      </c>
      <c r="T350" s="17">
        <v>112.62376237623764</v>
      </c>
    </row>
    <row r="351" spans="1:20">
      <c r="A351" s="11" t="s">
        <v>524</v>
      </c>
      <c r="B351" s="11" t="s">
        <v>541</v>
      </c>
      <c r="D351" s="11">
        <v>22</v>
      </c>
      <c r="E351" s="11" t="s">
        <v>517</v>
      </c>
      <c r="F351" s="11" t="s">
        <v>1431</v>
      </c>
      <c r="G351" s="17">
        <v>108.77742946708464</v>
      </c>
      <c r="H351" s="17">
        <v>112.53918495297805</v>
      </c>
      <c r="I351" s="17">
        <v>118.80877742946709</v>
      </c>
      <c r="J351" s="17">
        <v>115.15151515151514</v>
      </c>
      <c r="K351" s="17">
        <v>118.91327063740857</v>
      </c>
      <c r="L351" s="17">
        <v>103.29153605015674</v>
      </c>
      <c r="M351" s="17">
        <v>103.44827586206895</v>
      </c>
      <c r="N351" s="17">
        <v>104.80668756530825</v>
      </c>
      <c r="O351" s="17">
        <v>106.6353187042842</v>
      </c>
      <c r="P351" s="17">
        <v>110.09414225941423</v>
      </c>
      <c r="Q351" s="17">
        <v>107.5836820083682</v>
      </c>
      <c r="R351" s="17">
        <v>106.58995815899581</v>
      </c>
      <c r="S351" s="17">
        <v>109.57112970711296</v>
      </c>
      <c r="T351" s="17">
        <v>115.42887029288703</v>
      </c>
    </row>
    <row r="352" spans="1:20">
      <c r="A352" s="11" t="s">
        <v>524</v>
      </c>
      <c r="B352" s="11" t="s">
        <v>542</v>
      </c>
      <c r="D352" s="11">
        <v>23</v>
      </c>
      <c r="E352" s="11" t="s">
        <v>517</v>
      </c>
      <c r="F352" s="11" t="s">
        <v>1431</v>
      </c>
      <c r="G352" s="17">
        <v>95.21484375</v>
      </c>
      <c r="H352" s="17">
        <v>97.200520833333343</v>
      </c>
      <c r="I352" s="17">
        <v>103.02734375</v>
      </c>
      <c r="J352" s="17">
        <v>106.51041666666666</v>
      </c>
      <c r="K352" s="17">
        <v>106.34765625</v>
      </c>
      <c r="L352" s="17">
        <v>101.30208333333333</v>
      </c>
      <c r="M352" s="17">
        <v>102.76692708333333</v>
      </c>
      <c r="N352" s="17">
        <v>106.47786458333333</v>
      </c>
      <c r="O352" s="17">
        <v>107.64973958333333</v>
      </c>
      <c r="P352" s="17">
        <v>108.72395833333333</v>
      </c>
      <c r="Q352" s="17">
        <v>107.94270833333334</v>
      </c>
      <c r="R352" s="17">
        <v>102.5390625</v>
      </c>
      <c r="S352" s="17">
        <v>100.94401041666666</v>
      </c>
      <c r="T352" s="17">
        <v>98.860677083333343</v>
      </c>
    </row>
    <row r="353" spans="1:20">
      <c r="A353" s="11" t="s">
        <v>524</v>
      </c>
      <c r="B353" s="11" t="s">
        <v>542</v>
      </c>
      <c r="C353" s="11" t="s">
        <v>543</v>
      </c>
      <c r="D353" s="11">
        <v>24</v>
      </c>
      <c r="E353" s="11" t="s">
        <v>517</v>
      </c>
      <c r="F353" s="11" t="s">
        <v>1431</v>
      </c>
      <c r="G353" s="17">
        <v>102.48901903367498</v>
      </c>
      <c r="H353" s="17">
        <v>102.56222547584187</v>
      </c>
      <c r="I353" s="17">
        <v>108.56515373352855</v>
      </c>
      <c r="J353" s="17">
        <v>108.41874084919473</v>
      </c>
      <c r="K353" s="17">
        <v>106.22254758418741</v>
      </c>
      <c r="L353" s="17">
        <v>104.53879941434846</v>
      </c>
      <c r="M353" s="17">
        <v>103.87994143484627</v>
      </c>
      <c r="N353" s="17">
        <v>105.34407027818447</v>
      </c>
      <c r="O353" s="17">
        <v>111.42020497803806</v>
      </c>
      <c r="P353" s="17">
        <v>108.71156661786236</v>
      </c>
      <c r="Q353" s="17">
        <v>109.22401171303075</v>
      </c>
      <c r="R353" s="17">
        <v>103.87994143484627</v>
      </c>
      <c r="S353" s="17">
        <v>103.14787701317715</v>
      </c>
      <c r="T353" s="17">
        <v>104.46559297218155</v>
      </c>
    </row>
    <row r="354" spans="1:20">
      <c r="A354" s="11" t="s">
        <v>524</v>
      </c>
      <c r="B354" s="11" t="s">
        <v>542</v>
      </c>
      <c r="C354" s="11" t="s">
        <v>544</v>
      </c>
      <c r="D354" s="11">
        <v>25</v>
      </c>
      <c r="E354" s="11" t="s">
        <v>517</v>
      </c>
      <c r="F354" s="11" t="s">
        <v>1431</v>
      </c>
      <c r="G354" s="17">
        <v>82.534246575342465</v>
      </c>
      <c r="H354" s="17">
        <v>91.780821917808225</v>
      </c>
      <c r="I354" s="17">
        <v>102.96803652968036</v>
      </c>
      <c r="J354" s="17">
        <v>107.64840182648402</v>
      </c>
      <c r="K354" s="17">
        <v>108.10502283105022</v>
      </c>
      <c r="L354" s="17">
        <v>98.858447488584474</v>
      </c>
      <c r="M354" s="17">
        <v>96.118721461187207</v>
      </c>
      <c r="N354" s="17">
        <v>104.10958904109589</v>
      </c>
      <c r="O354" s="17">
        <v>104.68036529680366</v>
      </c>
      <c r="P354" s="17">
        <v>107.1917808219178</v>
      </c>
      <c r="Q354" s="17">
        <v>108.9041095890411</v>
      </c>
      <c r="R354" s="17">
        <v>99.543378995433784</v>
      </c>
      <c r="S354" s="17">
        <v>97.831050228310502</v>
      </c>
      <c r="T354" s="17">
        <v>91.438356164383563</v>
      </c>
    </row>
    <row r="355" spans="1:20">
      <c r="A355" s="11" t="s">
        <v>524</v>
      </c>
      <c r="B355" s="11" t="s">
        <v>542</v>
      </c>
      <c r="C355" s="11" t="s">
        <v>545</v>
      </c>
      <c r="D355" s="11">
        <v>26</v>
      </c>
      <c r="E355" s="11" t="s">
        <v>517</v>
      </c>
      <c r="F355" s="11" t="s">
        <v>1431</v>
      </c>
      <c r="G355" s="17">
        <v>96.626506024096386</v>
      </c>
      <c r="H355" s="17">
        <v>94.096385542168676</v>
      </c>
      <c r="I355" s="17">
        <v>93.975903614457835</v>
      </c>
      <c r="J355" s="17">
        <v>102.16867469879517</v>
      </c>
      <c r="K355" s="17">
        <v>104.6987951807229</v>
      </c>
      <c r="L355" s="17">
        <v>98.554216867469876</v>
      </c>
      <c r="M355" s="17">
        <v>107.95180722891567</v>
      </c>
      <c r="N355" s="17">
        <v>110.8433734939759</v>
      </c>
      <c r="O355" s="17">
        <v>104.57831325301206</v>
      </c>
      <c r="P355" s="17">
        <v>110.36144578313252</v>
      </c>
      <c r="Q355" s="17">
        <v>104.81927710843374</v>
      </c>
      <c r="R355" s="17">
        <v>103.49397590361446</v>
      </c>
      <c r="S355" s="17">
        <v>100.60240963855421</v>
      </c>
      <c r="T355" s="17">
        <v>97.46987951807229</v>
      </c>
    </row>
    <row r="356" spans="1:20">
      <c r="A356" s="11" t="s">
        <v>524</v>
      </c>
      <c r="B356" s="11" t="s">
        <v>546</v>
      </c>
      <c r="D356" s="11">
        <v>27</v>
      </c>
      <c r="E356" s="11" t="s">
        <v>517</v>
      </c>
      <c r="F356" s="11" t="s">
        <v>1431</v>
      </c>
      <c r="G356" s="17">
        <v>82.658450704225359</v>
      </c>
      <c r="H356" s="17">
        <v>89.260563380281695</v>
      </c>
      <c r="I356" s="17">
        <v>106.25</v>
      </c>
      <c r="J356" s="17">
        <v>112.14788732394365</v>
      </c>
      <c r="K356" s="17">
        <v>108.36267605633802</v>
      </c>
      <c r="L356" s="17">
        <v>100</v>
      </c>
      <c r="M356" s="17">
        <v>100.26408450704226</v>
      </c>
      <c r="N356" s="17">
        <v>103.78521126760563</v>
      </c>
      <c r="O356" s="17">
        <v>107.83450704225352</v>
      </c>
      <c r="P356" s="17">
        <v>114.37389770723104</v>
      </c>
      <c r="Q356" s="17">
        <v>109.61199294532628</v>
      </c>
      <c r="R356" s="17">
        <v>108.28924162257495</v>
      </c>
      <c r="S356" s="17">
        <v>111.02292768959435</v>
      </c>
      <c r="T356" s="17">
        <v>118.16578483245149</v>
      </c>
    </row>
    <row r="357" spans="1:20">
      <c r="A357" s="11" t="s">
        <v>524</v>
      </c>
      <c r="B357" s="11" t="s">
        <v>547</v>
      </c>
      <c r="D357" s="11">
        <v>28</v>
      </c>
      <c r="E357" s="11" t="s">
        <v>517</v>
      </c>
      <c r="F357" s="11" t="s">
        <v>1431</v>
      </c>
      <c r="G357" s="17">
        <v>104.16666666666666</v>
      </c>
      <c r="H357" s="17">
        <v>100.54347826086956</v>
      </c>
      <c r="I357" s="17">
        <v>100</v>
      </c>
      <c r="J357" s="17">
        <v>100</v>
      </c>
      <c r="K357" s="17">
        <v>103.80434782608695</v>
      </c>
      <c r="L357" s="17">
        <v>101.08695652173913</v>
      </c>
      <c r="M357" s="17">
        <v>99.818840579710141</v>
      </c>
      <c r="N357" s="17">
        <v>99.818840579710155</v>
      </c>
      <c r="O357" s="17">
        <v>100.36231884057972</v>
      </c>
      <c r="P357" s="17">
        <v>99.094202898550719</v>
      </c>
      <c r="Q357" s="17">
        <v>98.731884057971016</v>
      </c>
      <c r="R357" s="17">
        <v>99.456521739130437</v>
      </c>
      <c r="S357" s="17">
        <v>99.818511796733205</v>
      </c>
      <c r="T357" s="17">
        <v>99.001814882032662</v>
      </c>
    </row>
    <row r="358" spans="1:20">
      <c r="A358" s="11" t="s">
        <v>524</v>
      </c>
      <c r="B358" s="11" t="s">
        <v>548</v>
      </c>
      <c r="D358" s="11">
        <v>29</v>
      </c>
      <c r="E358" s="11" t="s">
        <v>517</v>
      </c>
      <c r="F358" s="11" t="s">
        <v>1431</v>
      </c>
      <c r="G358" s="17">
        <v>105.8679706601467</v>
      </c>
      <c r="H358" s="17">
        <v>107.02933985330073</v>
      </c>
      <c r="I358" s="17">
        <v>108.06845965770171</v>
      </c>
      <c r="J358" s="17">
        <v>112.4083129584352</v>
      </c>
      <c r="K358" s="17">
        <v>112.4083129584352</v>
      </c>
      <c r="L358" s="17">
        <v>120.04889975550122</v>
      </c>
      <c r="M358" s="17">
        <v>113.26405867970661</v>
      </c>
      <c r="N358" s="17">
        <v>113.87530562347187</v>
      </c>
      <c r="O358" s="17">
        <v>114.42542787286062</v>
      </c>
      <c r="P358" s="17">
        <v>119.00977995110024</v>
      </c>
      <c r="Q358" s="17">
        <v>118.76528117359413</v>
      </c>
      <c r="R358" s="17">
        <v>118.15403422982885</v>
      </c>
      <c r="S358" s="17">
        <v>118.45965770171149</v>
      </c>
      <c r="T358" s="17">
        <v>118.70415647921762</v>
      </c>
    </row>
    <row r="359" spans="1:20">
      <c r="A359" s="11" t="s">
        <v>524</v>
      </c>
      <c r="B359" s="11" t="s">
        <v>549</v>
      </c>
      <c r="D359" s="11">
        <v>30</v>
      </c>
      <c r="E359" s="11" t="s">
        <v>517</v>
      </c>
      <c r="F359" s="11" t="s">
        <v>1431</v>
      </c>
      <c r="G359" s="17">
        <v>98.661567877629068</v>
      </c>
      <c r="H359" s="17">
        <v>94.072657743785854</v>
      </c>
      <c r="I359" s="17">
        <v>97.992351816443588</v>
      </c>
      <c r="J359" s="17">
        <v>100</v>
      </c>
      <c r="K359" s="17">
        <v>100.95602294455067</v>
      </c>
      <c r="L359" s="17">
        <v>103.05927342256214</v>
      </c>
      <c r="M359" s="17">
        <v>102.96367112810708</v>
      </c>
      <c r="N359" s="17">
        <v>102.67686424474188</v>
      </c>
      <c r="O359" s="17">
        <v>103.82409177820267</v>
      </c>
      <c r="P359" s="17">
        <v>106.11854684512429</v>
      </c>
      <c r="Q359" s="17">
        <v>103.05927342256214</v>
      </c>
      <c r="R359" s="17">
        <v>102.19885277246654</v>
      </c>
      <c r="S359" s="17">
        <v>101.7208413001912</v>
      </c>
      <c r="T359" s="17">
        <v>99.235181644359471</v>
      </c>
    </row>
    <row r="360" spans="1:20">
      <c r="A360" s="11" t="s">
        <v>1384</v>
      </c>
      <c r="B360" s="11" t="s">
        <v>1383</v>
      </c>
      <c r="D360" s="11">
        <v>31</v>
      </c>
      <c r="E360" s="11" t="s">
        <v>517</v>
      </c>
      <c r="F360" s="11" t="s">
        <v>1431</v>
      </c>
      <c r="L360" s="17">
        <v>114.16666666666667</v>
      </c>
      <c r="M360" s="17">
        <v>120.83333333333333</v>
      </c>
      <c r="N360" s="17">
        <v>110.83333333333333</v>
      </c>
      <c r="O360" s="17">
        <v>110.83333333333334</v>
      </c>
      <c r="P360" s="17">
        <v>105.83333333333334</v>
      </c>
      <c r="Q360" s="17">
        <v>105.83333333333334</v>
      </c>
      <c r="R360" s="17">
        <v>105.83333333333334</v>
      </c>
      <c r="S360" s="17">
        <v>103.33333333333334</v>
      </c>
      <c r="T360" s="17">
        <v>100.83333333333333</v>
      </c>
    </row>
    <row r="361" spans="1:20">
      <c r="A361" s="11" t="s">
        <v>524</v>
      </c>
      <c r="B361" s="11" t="s">
        <v>550</v>
      </c>
      <c r="D361" s="11">
        <v>32</v>
      </c>
      <c r="E361" s="11" t="s">
        <v>517</v>
      </c>
      <c r="F361" s="11" t="s">
        <v>1431</v>
      </c>
      <c r="G361" s="17">
        <v>104.82398956975227</v>
      </c>
      <c r="H361" s="17">
        <v>102.67275097783572</v>
      </c>
      <c r="I361" s="17">
        <v>103.58539765319426</v>
      </c>
      <c r="J361" s="17">
        <v>104.10691003911343</v>
      </c>
      <c r="K361" s="17">
        <v>104.82398956975227</v>
      </c>
      <c r="L361" s="17">
        <v>105.47588005215124</v>
      </c>
      <c r="M361" s="17">
        <v>107.10560625814864</v>
      </c>
      <c r="N361" s="17">
        <v>104.95436766623207</v>
      </c>
      <c r="O361" s="17">
        <v>105.93220338983052</v>
      </c>
      <c r="P361" s="17">
        <v>105.73663624511083</v>
      </c>
      <c r="Q361" s="17">
        <v>103.91134289439375</v>
      </c>
      <c r="R361" s="17">
        <v>101.95567144719686</v>
      </c>
      <c r="S361" s="17">
        <v>103.78096479791395</v>
      </c>
      <c r="T361" s="17">
        <v>104.95436766623207</v>
      </c>
    </row>
    <row r="362" spans="1:20">
      <c r="A362" s="11" t="s">
        <v>524</v>
      </c>
      <c r="B362" s="11" t="s">
        <v>551</v>
      </c>
      <c r="D362" s="11">
        <v>33</v>
      </c>
      <c r="E362" s="11" t="s">
        <v>517</v>
      </c>
      <c r="F362" s="11" t="s">
        <v>1431</v>
      </c>
      <c r="G362" s="17">
        <v>103.15374507227332</v>
      </c>
      <c r="H362" s="17">
        <v>106.70170827858081</v>
      </c>
      <c r="I362" s="17">
        <v>106.17608409986859</v>
      </c>
      <c r="J362" s="17">
        <v>108.14717477003941</v>
      </c>
      <c r="K362" s="17">
        <v>108.21287779237845</v>
      </c>
      <c r="L362" s="17">
        <v>103.89696169088506</v>
      </c>
      <c r="M362" s="17">
        <v>103.96301188903567</v>
      </c>
      <c r="N362" s="17">
        <v>105.9445178335535</v>
      </c>
      <c r="O362" s="17">
        <v>103.96301188903567</v>
      </c>
      <c r="P362" s="17">
        <v>105.0925925925926</v>
      </c>
      <c r="Q362" s="17">
        <v>103.10846560846561</v>
      </c>
      <c r="R362" s="17">
        <v>103.24074074074073</v>
      </c>
      <c r="S362" s="17">
        <v>102.97619047619048</v>
      </c>
      <c r="T362" s="17">
        <v>102.84391534391534</v>
      </c>
    </row>
    <row r="363" spans="1:20">
      <c r="A363" s="11" t="s">
        <v>524</v>
      </c>
      <c r="B363" s="11" t="s">
        <v>552</v>
      </c>
      <c r="D363" s="11">
        <v>34</v>
      </c>
      <c r="E363" s="11" t="s">
        <v>517</v>
      </c>
      <c r="F363" s="11" t="s">
        <v>1431</v>
      </c>
      <c r="G363" s="17">
        <v>106.57507360157017</v>
      </c>
      <c r="H363" s="17">
        <v>115.89793915603533</v>
      </c>
      <c r="I363" s="17">
        <v>114.62217860647694</v>
      </c>
      <c r="J363" s="17">
        <v>113.19921491658489</v>
      </c>
      <c r="K363" s="17">
        <v>111.3837095191364</v>
      </c>
      <c r="L363" s="17">
        <v>104.73404255319149</v>
      </c>
      <c r="M363" s="17">
        <v>106.32978723404256</v>
      </c>
      <c r="N363" s="17">
        <v>106.70212765957447</v>
      </c>
      <c r="O363" s="17">
        <v>104.62765957446808</v>
      </c>
      <c r="P363" s="17">
        <v>104.68085106382979</v>
      </c>
      <c r="Q363" s="17">
        <v>105.1595744680851</v>
      </c>
      <c r="R363" s="17">
        <v>103.40425531914893</v>
      </c>
      <c r="S363" s="17">
        <v>104.46808510638299</v>
      </c>
      <c r="T363" s="17">
        <v>106.17021276595746</v>
      </c>
    </row>
    <row r="364" spans="1:20">
      <c r="A364" s="11" t="s">
        <v>524</v>
      </c>
      <c r="B364" s="11" t="s">
        <v>553</v>
      </c>
      <c r="D364" s="11">
        <v>35</v>
      </c>
      <c r="E364" s="11" t="s">
        <v>517</v>
      </c>
      <c r="F364" s="11" t="s">
        <v>1431</v>
      </c>
      <c r="G364" s="17">
        <v>94.043092522179975</v>
      </c>
      <c r="H364" s="17">
        <v>96.451204055766794</v>
      </c>
      <c r="I364" s="17">
        <v>99.112801013941692</v>
      </c>
      <c r="J364" s="17">
        <v>108.61850443599494</v>
      </c>
      <c r="K364" s="17">
        <v>104.75285171102662</v>
      </c>
      <c r="L364" s="17">
        <v>101.26742712294043</v>
      </c>
      <c r="M364" s="17">
        <v>94.423320659062099</v>
      </c>
      <c r="N364" s="17">
        <v>105.95690747782004</v>
      </c>
      <c r="O364" s="17">
        <v>105.70342205323193</v>
      </c>
      <c r="P364" s="17">
        <v>110.86404066073698</v>
      </c>
      <c r="Q364" s="17">
        <v>105.20965692503177</v>
      </c>
      <c r="R364" s="17">
        <v>101.01651842439644</v>
      </c>
      <c r="S364" s="17">
        <v>102.73189326556545</v>
      </c>
      <c r="T364" s="17">
        <v>101.90597204574333</v>
      </c>
    </row>
    <row r="365" spans="1:20">
      <c r="A365" s="11" t="s">
        <v>524</v>
      </c>
      <c r="B365" s="11" t="s">
        <v>554</v>
      </c>
      <c r="D365" s="11">
        <v>36</v>
      </c>
      <c r="E365" s="11" t="s">
        <v>517</v>
      </c>
      <c r="F365" s="11" t="s">
        <v>1431</v>
      </c>
      <c r="G365" s="17">
        <v>100.06410256410255</v>
      </c>
      <c r="H365" s="17">
        <v>98.84615384615384</v>
      </c>
      <c r="I365" s="17">
        <v>99.038461538461533</v>
      </c>
      <c r="J365" s="17">
        <v>98.012820512820511</v>
      </c>
      <c r="K365" s="17">
        <v>97.051282051282044</v>
      </c>
      <c r="L365" s="17">
        <v>98.525641025641022</v>
      </c>
      <c r="M365" s="17">
        <v>97.051282051282044</v>
      </c>
      <c r="N365" s="17">
        <v>99.807692307692321</v>
      </c>
      <c r="O365" s="17">
        <v>100.32051282051283</v>
      </c>
      <c r="P365" s="17">
        <v>100.57692307692308</v>
      </c>
      <c r="Q365" s="17">
        <v>100.19230769230769</v>
      </c>
      <c r="R365" s="17">
        <v>99.551282051282058</v>
      </c>
      <c r="S365" s="17">
        <v>98.457583547557846</v>
      </c>
      <c r="T365" s="17">
        <v>98.26478149100258</v>
      </c>
    </row>
    <row r="366" spans="1:20">
      <c r="A366" s="11" t="s">
        <v>524</v>
      </c>
      <c r="B366" s="11" t="s">
        <v>555</v>
      </c>
      <c r="D366" s="11">
        <v>37</v>
      </c>
      <c r="E366" s="11" t="s">
        <v>517</v>
      </c>
      <c r="F366" s="11" t="s">
        <v>1431</v>
      </c>
      <c r="G366" s="17">
        <v>116.50390625</v>
      </c>
      <c r="H366" s="17">
        <v>116.015625</v>
      </c>
      <c r="I366" s="17">
        <v>117.822265625</v>
      </c>
      <c r="J366" s="17">
        <v>113.916015625</v>
      </c>
      <c r="K366" s="17">
        <v>119.23828125</v>
      </c>
      <c r="L366" s="17">
        <v>118.84765625</v>
      </c>
      <c r="M366" s="17">
        <v>115.380859375</v>
      </c>
      <c r="N366" s="17">
        <v>115.283203125</v>
      </c>
      <c r="O366" s="17">
        <v>118.896484375</v>
      </c>
      <c r="P366" s="17">
        <v>116.37341153470184</v>
      </c>
      <c r="Q366" s="17">
        <v>117.10654936461387</v>
      </c>
      <c r="R366" s="17">
        <v>117.3998044965787</v>
      </c>
      <c r="S366" s="17">
        <v>118.27956989247311</v>
      </c>
      <c r="T366" s="17">
        <v>115.68914956011729</v>
      </c>
    </row>
    <row r="367" spans="1:20">
      <c r="A367" s="11" t="s">
        <v>524</v>
      </c>
      <c r="B367" s="11" t="s">
        <v>556</v>
      </c>
      <c r="D367" s="11">
        <v>38</v>
      </c>
      <c r="E367" s="11" t="s">
        <v>517</v>
      </c>
      <c r="F367" s="11" t="s">
        <v>1431</v>
      </c>
      <c r="G367" s="17">
        <v>101.31147540983606</v>
      </c>
      <c r="H367" s="17">
        <v>98.23770491803279</v>
      </c>
      <c r="I367" s="17">
        <v>106.39344262295081</v>
      </c>
      <c r="J367" s="17">
        <v>107.1311475409836</v>
      </c>
      <c r="K367" s="17">
        <v>104.8360655737705</v>
      </c>
      <c r="L367" s="17">
        <v>102.29508196721312</v>
      </c>
      <c r="M367" s="17">
        <v>102.29508196721312</v>
      </c>
      <c r="N367" s="17">
        <v>103.97540983606558</v>
      </c>
      <c r="O367" s="17">
        <v>113.93442622950819</v>
      </c>
      <c r="P367" s="17">
        <v>121.68032786885246</v>
      </c>
      <c r="Q367" s="17">
        <v>121.8211648892535</v>
      </c>
      <c r="R367" s="17">
        <v>117.30926989335521</v>
      </c>
      <c r="S367" s="17">
        <v>113.37161607875308</v>
      </c>
      <c r="T367" s="17">
        <v>112.75635767022149</v>
      </c>
    </row>
    <row r="368" spans="1:20">
      <c r="A368" s="11" t="s">
        <v>524</v>
      </c>
      <c r="B368" s="11" t="s">
        <v>557</v>
      </c>
      <c r="D368" s="11">
        <v>39</v>
      </c>
      <c r="E368" s="11" t="s">
        <v>517</v>
      </c>
      <c r="F368" s="11" t="s">
        <v>1431</v>
      </c>
      <c r="G368" s="17">
        <v>110.45751633986927</v>
      </c>
      <c r="H368" s="17">
        <v>106.53594771241831</v>
      </c>
      <c r="I368" s="17">
        <v>105.88235294117648</v>
      </c>
      <c r="J368" s="17">
        <v>108.33333333333333</v>
      </c>
      <c r="K368" s="17">
        <v>106.86274509803921</v>
      </c>
      <c r="L368" s="17">
        <v>103.92156862745098</v>
      </c>
      <c r="M368" s="17">
        <v>101.30718954248366</v>
      </c>
      <c r="N368" s="17">
        <v>99.673202614379079</v>
      </c>
      <c r="O368" s="17">
        <v>101.47058823529412</v>
      </c>
      <c r="P368" s="17">
        <v>98.52941176470587</v>
      </c>
      <c r="Q368" s="17">
        <v>100</v>
      </c>
      <c r="R368" s="17">
        <v>100</v>
      </c>
      <c r="S368" s="17">
        <v>100</v>
      </c>
      <c r="T368" s="17">
        <v>99.509803921568633</v>
      </c>
    </row>
    <row r="369" spans="1:20">
      <c r="A369" s="11" t="s">
        <v>655</v>
      </c>
      <c r="D369" s="11">
        <v>40</v>
      </c>
      <c r="E369" s="11" t="s">
        <v>517</v>
      </c>
      <c r="F369" s="11" t="s">
        <v>1431</v>
      </c>
      <c r="G369" s="17">
        <v>99.515542995559144</v>
      </c>
      <c r="H369" s="17">
        <v>100.91844973758579</v>
      </c>
      <c r="I369" s="17">
        <v>106.40896245458215</v>
      </c>
      <c r="J369" s="17">
        <v>108.38716188938233</v>
      </c>
      <c r="K369" s="17">
        <v>109.15421881308035</v>
      </c>
      <c r="L369" s="17">
        <v>104.79410577311263</v>
      </c>
      <c r="M369" s="17">
        <v>104.0371417036738</v>
      </c>
      <c r="N369" s="17">
        <v>105.9245054501413</v>
      </c>
      <c r="O369" s="17">
        <v>107.37787646346386</v>
      </c>
      <c r="P369" s="17">
        <v>109.98586429725363</v>
      </c>
      <c r="Q369" s="17">
        <v>108.30977382875606</v>
      </c>
      <c r="R369" s="17">
        <v>106.17932148626818</v>
      </c>
      <c r="S369" s="17">
        <v>106.61482528782065</v>
      </c>
      <c r="T369" s="17">
        <v>107.60452433851748</v>
      </c>
    </row>
    <row r="370" spans="1:20">
      <c r="A370" s="11" t="s">
        <v>523</v>
      </c>
      <c r="D370" s="11">
        <v>41</v>
      </c>
      <c r="E370" s="11" t="s">
        <v>517</v>
      </c>
      <c r="F370" s="11" t="s">
        <v>1431</v>
      </c>
      <c r="G370" s="17">
        <v>102.66672642524202</v>
      </c>
      <c r="H370" s="17">
        <v>103.47346719254213</v>
      </c>
      <c r="I370" s="17">
        <v>106.38221584797419</v>
      </c>
      <c r="J370" s="17">
        <v>108.9951595553962</v>
      </c>
      <c r="K370" s="17">
        <v>108.20634636070277</v>
      </c>
      <c r="L370" s="17">
        <v>105.16571841416058</v>
      </c>
      <c r="M370" s="17">
        <v>104.64643727986996</v>
      </c>
      <c r="N370" s="17">
        <v>105.72563894156958</v>
      </c>
      <c r="O370" s="17">
        <v>107.50925675065474</v>
      </c>
      <c r="P370" s="17">
        <v>109.26461288282592</v>
      </c>
      <c r="Q370" s="17">
        <v>108.23545355981207</v>
      </c>
      <c r="R370" s="17">
        <v>105.98120708348392</v>
      </c>
      <c r="S370" s="17">
        <v>106.05512878445549</v>
      </c>
      <c r="T370" s="17">
        <v>107.80840488025305</v>
      </c>
    </row>
    <row r="371" spans="1:20">
      <c r="A371" s="11" t="s">
        <v>516</v>
      </c>
      <c r="D371" s="11">
        <v>1</v>
      </c>
      <c r="E371" s="11" t="s">
        <v>518</v>
      </c>
      <c r="F371" s="11" t="s">
        <v>1431</v>
      </c>
      <c r="G371" s="17">
        <v>102.19120725750176</v>
      </c>
      <c r="H371" s="17">
        <v>103.16817864619679</v>
      </c>
      <c r="I371" s="17">
        <v>108.27634333565946</v>
      </c>
      <c r="J371" s="17">
        <v>110.53733426378227</v>
      </c>
      <c r="K371" s="17">
        <v>111.06769016050245</v>
      </c>
      <c r="L371" s="17">
        <v>106.65550439514442</v>
      </c>
      <c r="M371" s="17">
        <v>106.01367378261476</v>
      </c>
      <c r="N371" s="17">
        <v>107.54150969722339</v>
      </c>
      <c r="O371" s="17">
        <v>109.99162712810494</v>
      </c>
      <c r="P371" s="17">
        <v>111.8349392542941</v>
      </c>
      <c r="Q371" s="17">
        <v>110.45943304007821</v>
      </c>
      <c r="R371" s="17">
        <v>108.12037424940651</v>
      </c>
      <c r="S371" s="17">
        <v>108.42061164641811</v>
      </c>
      <c r="T371" s="17">
        <v>110.54322022063957</v>
      </c>
    </row>
    <row r="372" spans="1:20">
      <c r="A372" s="11" t="s">
        <v>521</v>
      </c>
      <c r="D372" s="11">
        <v>2</v>
      </c>
      <c r="E372" s="11" t="s">
        <v>518</v>
      </c>
      <c r="F372" s="11" t="s">
        <v>1431</v>
      </c>
      <c r="G372" s="17">
        <v>101.80837563451777</v>
      </c>
      <c r="H372" s="17">
        <v>103.10913705583756</v>
      </c>
      <c r="I372" s="17">
        <v>109.53362944162437</v>
      </c>
      <c r="J372" s="17">
        <v>111.77030456852792</v>
      </c>
      <c r="K372" s="17">
        <v>113.56281725888324</v>
      </c>
      <c r="L372" s="17">
        <v>106.64657360406092</v>
      </c>
      <c r="M372" s="17">
        <v>106.61484771573605</v>
      </c>
      <c r="N372" s="17">
        <v>107.31281725888324</v>
      </c>
      <c r="O372" s="17">
        <v>110.33005395112663</v>
      </c>
      <c r="P372" s="17">
        <v>111.42720915448187</v>
      </c>
      <c r="Q372" s="17">
        <v>110.15575333757153</v>
      </c>
      <c r="R372" s="17">
        <v>107.73998728544183</v>
      </c>
      <c r="S372" s="17">
        <v>108.69357914812461</v>
      </c>
      <c r="T372" s="17">
        <v>114.16083916083916</v>
      </c>
    </row>
    <row r="373" spans="1:20">
      <c r="A373" s="11" t="s">
        <v>1382</v>
      </c>
      <c r="D373" s="11">
        <v>3</v>
      </c>
      <c r="E373" s="11" t="s">
        <v>518</v>
      </c>
      <c r="F373" s="11" t="s">
        <v>1431</v>
      </c>
      <c r="G373" s="17">
        <v>102.49190132070771</v>
      </c>
      <c r="H373" s="17">
        <v>103.21455270371294</v>
      </c>
      <c r="I373" s="17">
        <v>107.28881136307001</v>
      </c>
      <c r="J373" s="17">
        <v>109.56890107151757</v>
      </c>
      <c r="K373" s="17">
        <v>109.10789932718664</v>
      </c>
      <c r="L373" s="17">
        <v>106.66251556662515</v>
      </c>
      <c r="M373" s="17">
        <v>105.54171855541718</v>
      </c>
      <c r="N373" s="17">
        <v>107.72104607721045</v>
      </c>
      <c r="O373" s="17">
        <v>109.72602739726028</v>
      </c>
      <c r="P373" s="17">
        <v>112.15442092154423</v>
      </c>
      <c r="Q373" s="17">
        <v>110.69738480697384</v>
      </c>
      <c r="R373" s="17">
        <v>108.4184308841843</v>
      </c>
      <c r="S373" s="17">
        <v>108.20672478206724</v>
      </c>
      <c r="T373" s="17">
        <v>107.70859277708593</v>
      </c>
    </row>
    <row r="374" spans="1:20">
      <c r="A374" s="11" t="s">
        <v>522</v>
      </c>
      <c r="D374" s="11">
        <v>4</v>
      </c>
      <c r="E374" s="11" t="s">
        <v>518</v>
      </c>
      <c r="F374" s="11" t="s">
        <v>1431</v>
      </c>
      <c r="G374" s="17">
        <v>97.241379310344826</v>
      </c>
      <c r="H374" s="17">
        <v>98.213166144200628</v>
      </c>
      <c r="I374" s="17">
        <v>104.35736677115987</v>
      </c>
      <c r="J374" s="17">
        <v>107.96238244514106</v>
      </c>
      <c r="K374" s="17">
        <v>108.15047021943575</v>
      </c>
      <c r="L374" s="17">
        <v>106.08150470219435</v>
      </c>
      <c r="M374" s="17">
        <v>105.45454545454545</v>
      </c>
      <c r="N374" s="17">
        <v>107.49216300940439</v>
      </c>
      <c r="O374" s="17">
        <v>109.12225705329153</v>
      </c>
      <c r="P374" s="17">
        <v>112.00626959247649</v>
      </c>
      <c r="Q374" s="17">
        <v>109.96865203761755</v>
      </c>
      <c r="R374" s="17">
        <v>107.30407523510972</v>
      </c>
      <c r="S374" s="17">
        <v>107.27272727272727</v>
      </c>
      <c r="T374" s="17">
        <v>106.83385579937304</v>
      </c>
    </row>
    <row r="375" spans="1:20">
      <c r="A375" s="11" t="s">
        <v>853</v>
      </c>
      <c r="D375" s="11">
        <v>5</v>
      </c>
      <c r="E375" s="11" t="s">
        <v>518</v>
      </c>
      <c r="F375" s="11" t="s">
        <v>1431</v>
      </c>
      <c r="G375" s="17">
        <v>105.95533498759305</v>
      </c>
      <c r="H375" s="17">
        <v>106.5136476426799</v>
      </c>
      <c r="I375" s="17">
        <v>109.22249793217536</v>
      </c>
      <c r="J375" s="17">
        <v>110.62861869313483</v>
      </c>
      <c r="K375" s="17">
        <v>109.7394540942928</v>
      </c>
      <c r="L375" s="17">
        <v>106.79815358791438</v>
      </c>
      <c r="M375" s="17">
        <v>105.28745279060008</v>
      </c>
      <c r="N375" s="17">
        <v>107.76332354175409</v>
      </c>
      <c r="O375" s="17">
        <v>110.05035669324381</v>
      </c>
      <c r="P375" s="17">
        <v>112.33738984473352</v>
      </c>
      <c r="Q375" s="17">
        <v>111.24632815778432</v>
      </c>
      <c r="R375" s="17">
        <v>109.19009651699538</v>
      </c>
      <c r="S375" s="17">
        <v>108.91733109525808</v>
      </c>
      <c r="T375" s="17">
        <v>108.43474611833823</v>
      </c>
    </row>
    <row r="376" spans="1:20">
      <c r="A376" s="11" t="s">
        <v>524</v>
      </c>
      <c r="B376" s="11" t="s">
        <v>525</v>
      </c>
      <c r="D376" s="11">
        <v>6</v>
      </c>
      <c r="E376" s="11" t="s">
        <v>518</v>
      </c>
      <c r="F376" s="11" t="s">
        <v>1431</v>
      </c>
      <c r="G376" s="17">
        <v>102.46125797629901</v>
      </c>
      <c r="H376" s="17">
        <v>101.68641750227894</v>
      </c>
      <c r="I376" s="17">
        <v>110.84776663628078</v>
      </c>
      <c r="J376" s="17">
        <v>109.29808568824065</v>
      </c>
      <c r="K376" s="17">
        <v>116.95533272561532</v>
      </c>
      <c r="L376" s="17">
        <v>109.25250683682772</v>
      </c>
      <c r="M376" s="17">
        <v>107.74840474020056</v>
      </c>
      <c r="N376" s="17">
        <v>110.39197812215133</v>
      </c>
      <c r="O376" s="17">
        <v>115.19160583941606</v>
      </c>
      <c r="P376" s="17">
        <v>114.34463794683776</v>
      </c>
      <c r="Q376" s="17">
        <v>112.51145737855178</v>
      </c>
      <c r="R376" s="17">
        <v>111.18240146654446</v>
      </c>
      <c r="S376" s="17">
        <v>112.14482126489459</v>
      </c>
      <c r="T376" s="17">
        <v>117.27772685609533</v>
      </c>
    </row>
    <row r="377" spans="1:20">
      <c r="A377" s="11" t="s">
        <v>524</v>
      </c>
      <c r="B377" s="11" t="s">
        <v>525</v>
      </c>
      <c r="C377" s="11" t="s">
        <v>526</v>
      </c>
      <c r="D377" s="11">
        <v>7</v>
      </c>
      <c r="E377" s="11" t="s">
        <v>518</v>
      </c>
      <c r="F377" s="11" t="s">
        <v>1431</v>
      </c>
      <c r="G377" s="17">
        <v>112.38779174147217</v>
      </c>
      <c r="H377" s="17">
        <v>108.25852782764812</v>
      </c>
      <c r="I377" s="17">
        <v>116.15798922800718</v>
      </c>
      <c r="J377" s="17">
        <v>109.15619389587074</v>
      </c>
      <c r="K377" s="17">
        <v>115.35008976660681</v>
      </c>
      <c r="L377" s="17">
        <v>114.90125673249551</v>
      </c>
      <c r="M377" s="17">
        <v>114.99102333931776</v>
      </c>
      <c r="N377" s="17">
        <v>115.70915619389586</v>
      </c>
      <c r="O377" s="17">
        <v>116.69658886894075</v>
      </c>
      <c r="P377" s="17">
        <v>116.69658886894076</v>
      </c>
      <c r="Q377" s="17">
        <v>115.08078994614003</v>
      </c>
      <c r="R377" s="17">
        <v>115.35008976660683</v>
      </c>
      <c r="S377" s="17">
        <v>114.45242369838421</v>
      </c>
      <c r="T377" s="17">
        <v>118.13285457809695</v>
      </c>
    </row>
    <row r="378" spans="1:20">
      <c r="A378" s="11" t="s">
        <v>524</v>
      </c>
      <c r="B378" s="11" t="s">
        <v>525</v>
      </c>
      <c r="C378" s="11" t="s">
        <v>527</v>
      </c>
      <c r="D378" s="11">
        <v>8</v>
      </c>
      <c r="E378" s="11" t="s">
        <v>518</v>
      </c>
      <c r="F378" s="11" t="s">
        <v>1431</v>
      </c>
      <c r="G378" s="17">
        <v>129.79797979797979</v>
      </c>
      <c r="H378" s="17">
        <v>120.20202020202021</v>
      </c>
      <c r="I378" s="17">
        <v>135.85858585858585</v>
      </c>
      <c r="J378" s="17">
        <v>131.31313131313132</v>
      </c>
      <c r="K378" s="17">
        <v>129.79797979797979</v>
      </c>
      <c r="L378" s="17">
        <v>136.36363636363637</v>
      </c>
      <c r="M378" s="17">
        <v>136.36363636363637</v>
      </c>
      <c r="N378" s="17">
        <v>136.36363636363637</v>
      </c>
      <c r="O378" s="17">
        <v>134.84848484848484</v>
      </c>
      <c r="P378" s="17">
        <v>134.84848484848484</v>
      </c>
      <c r="Q378" s="17">
        <v>134.84848484848484</v>
      </c>
      <c r="R378" s="17">
        <v>134.34343434343435</v>
      </c>
      <c r="S378" s="17">
        <v>134.84848484848484</v>
      </c>
      <c r="T378" s="17">
        <v>134.34343434343435</v>
      </c>
    </row>
    <row r="379" spans="1:20">
      <c r="A379" s="11" t="s">
        <v>524</v>
      </c>
      <c r="B379" s="11" t="s">
        <v>525</v>
      </c>
      <c r="C379" s="11" t="s">
        <v>528</v>
      </c>
      <c r="D379" s="11">
        <v>9</v>
      </c>
      <c r="E379" s="11" t="s">
        <v>518</v>
      </c>
      <c r="F379" s="11" t="s">
        <v>1431</v>
      </c>
      <c r="G379" s="17">
        <v>103.19767441860465</v>
      </c>
      <c r="H379" s="17">
        <v>99.70930232558139</v>
      </c>
      <c r="I379" s="17">
        <v>106.25</v>
      </c>
      <c r="J379" s="17">
        <v>97.819767441860463</v>
      </c>
      <c r="K379" s="17">
        <v>101.88953488372094</v>
      </c>
      <c r="L379" s="17">
        <v>101.74418604651163</v>
      </c>
      <c r="M379" s="17">
        <v>100.58139534883722</v>
      </c>
      <c r="N379" s="17">
        <v>102.90697674418604</v>
      </c>
      <c r="O379" s="17">
        <v>104.79651162790698</v>
      </c>
      <c r="P379" s="17">
        <v>105.37790697674419</v>
      </c>
      <c r="Q379" s="17">
        <v>103.34302325581396</v>
      </c>
      <c r="R379" s="17">
        <v>103.34302325581395</v>
      </c>
      <c r="S379" s="17">
        <v>102.90697674418604</v>
      </c>
      <c r="T379" s="17">
        <v>108.86627906976743</v>
      </c>
    </row>
    <row r="380" spans="1:20">
      <c r="A380" s="11" t="s">
        <v>524</v>
      </c>
      <c r="B380" s="11" t="s">
        <v>525</v>
      </c>
      <c r="C380" s="11" t="s">
        <v>529</v>
      </c>
      <c r="D380" s="11">
        <v>10</v>
      </c>
      <c r="E380" s="11" t="s">
        <v>518</v>
      </c>
      <c r="F380" s="11" t="s">
        <v>1431</v>
      </c>
      <c r="G380" s="17">
        <v>125</v>
      </c>
      <c r="H380" s="17">
        <v>123.68421052631579</v>
      </c>
      <c r="I380" s="17">
        <v>128.94736842105263</v>
      </c>
      <c r="J380" s="17">
        <v>124.12280701754385</v>
      </c>
      <c r="K380" s="17">
        <v>143.42105263157896</v>
      </c>
      <c r="L380" s="17">
        <v>135.96491228070175</v>
      </c>
      <c r="M380" s="17">
        <v>139.91228070175438</v>
      </c>
      <c r="N380" s="17">
        <v>136.40350877192984</v>
      </c>
      <c r="O380" s="17">
        <v>136.84210526315789</v>
      </c>
      <c r="P380" s="17">
        <v>135.08771929824562</v>
      </c>
      <c r="Q380" s="17">
        <v>133.33333333333334</v>
      </c>
      <c r="R380" s="17">
        <v>135.08771929824562</v>
      </c>
      <c r="S380" s="17">
        <v>131.57894736842104</v>
      </c>
      <c r="T380" s="17">
        <v>132.01754385964912</v>
      </c>
    </row>
    <row r="381" spans="1:20">
      <c r="A381" s="11" t="s">
        <v>524</v>
      </c>
      <c r="B381" s="11" t="s">
        <v>525</v>
      </c>
      <c r="C381" s="11" t="s">
        <v>530</v>
      </c>
      <c r="D381" s="11">
        <v>11</v>
      </c>
      <c r="E381" s="11" t="s">
        <v>518</v>
      </c>
      <c r="F381" s="11" t="s">
        <v>1431</v>
      </c>
      <c r="G381" s="17">
        <v>92.222222222222214</v>
      </c>
      <c r="H381" s="17">
        <v>94.907407407407405</v>
      </c>
      <c r="I381" s="17">
        <v>105.37037037037038</v>
      </c>
      <c r="J381" s="17">
        <v>109.44444444444444</v>
      </c>
      <c r="K381" s="17">
        <v>118.6111111111111</v>
      </c>
      <c r="L381" s="17">
        <v>103.42592592592592</v>
      </c>
      <c r="M381" s="17">
        <v>100.27777777777779</v>
      </c>
      <c r="N381" s="17">
        <v>104.9074074074074</v>
      </c>
      <c r="O381" s="17">
        <v>113.63636363636364</v>
      </c>
      <c r="P381" s="17">
        <v>111.89138576779025</v>
      </c>
      <c r="Q381" s="17">
        <v>109.8314606741573</v>
      </c>
      <c r="R381" s="17">
        <v>106.83520599250936</v>
      </c>
      <c r="S381" s="17">
        <v>109.73782771535579</v>
      </c>
      <c r="T381" s="17">
        <v>116.38576779026218</v>
      </c>
    </row>
    <row r="382" spans="1:20">
      <c r="A382" s="11" t="s">
        <v>524</v>
      </c>
      <c r="B382" s="11" t="s">
        <v>525</v>
      </c>
      <c r="C382" s="11" t="s">
        <v>531</v>
      </c>
      <c r="D382" s="11">
        <v>12</v>
      </c>
      <c r="E382" s="11" t="s">
        <v>518</v>
      </c>
      <c r="F382" s="11" t="s">
        <v>1431</v>
      </c>
      <c r="G382" s="17">
        <v>91.530944625407159</v>
      </c>
      <c r="H382" s="17">
        <v>98.534201954397389</v>
      </c>
      <c r="I382" s="17">
        <v>103.42019543973942</v>
      </c>
      <c r="J382" s="17">
        <v>105.53745928338762</v>
      </c>
      <c r="K382" s="17">
        <v>111.72638436482085</v>
      </c>
      <c r="L382" s="17">
        <v>101.30293159609121</v>
      </c>
      <c r="M382" s="17">
        <v>98.697068403908787</v>
      </c>
      <c r="N382" s="17">
        <v>100.65146579804559</v>
      </c>
      <c r="O382" s="17">
        <v>109.28338762214983</v>
      </c>
      <c r="P382" s="17">
        <v>108.14332247557003</v>
      </c>
      <c r="Q382" s="17">
        <v>108.46905537459284</v>
      </c>
      <c r="R382" s="17">
        <v>103.58306188925081</v>
      </c>
      <c r="S382" s="17">
        <v>96.742671009771982</v>
      </c>
      <c r="T382" s="17">
        <v>104.88599348534203</v>
      </c>
    </row>
    <row r="383" spans="1:20">
      <c r="A383" s="11" t="s">
        <v>524</v>
      </c>
      <c r="B383" s="11" t="s">
        <v>525</v>
      </c>
      <c r="C383" s="11" t="s">
        <v>532</v>
      </c>
      <c r="D383" s="11">
        <v>13</v>
      </c>
      <c r="E383" s="11" t="s">
        <v>518</v>
      </c>
      <c r="F383" s="11" t="s">
        <v>1431</v>
      </c>
      <c r="G383" s="17">
        <v>93.133047210300433</v>
      </c>
      <c r="H383" s="17">
        <v>90.128755364806864</v>
      </c>
      <c r="I383" s="17">
        <v>107.93991416309012</v>
      </c>
      <c r="J383" s="17">
        <v>114.59227467811159</v>
      </c>
      <c r="K383" s="17">
        <v>127.6824034334764</v>
      </c>
      <c r="L383" s="17">
        <v>106.22317596566525</v>
      </c>
      <c r="M383" s="17">
        <v>102.36051502145924</v>
      </c>
      <c r="N383" s="17">
        <v>110.51502145922746</v>
      </c>
      <c r="O383" s="17">
        <v>119.39655172413794</v>
      </c>
      <c r="P383" s="17">
        <v>116.96035242290748</v>
      </c>
      <c r="Q383" s="17">
        <v>111.67400881057269</v>
      </c>
      <c r="R383" s="17">
        <v>111.23348017621146</v>
      </c>
      <c r="S383" s="17">
        <v>127.31277533039648</v>
      </c>
      <c r="T383" s="17">
        <v>131.93832599118943</v>
      </c>
    </row>
    <row r="384" spans="1:20">
      <c r="A384" s="11" t="s">
        <v>524</v>
      </c>
      <c r="B384" s="11" t="s">
        <v>533</v>
      </c>
      <c r="D384" s="11">
        <v>14</v>
      </c>
      <c r="E384" s="11" t="s">
        <v>518</v>
      </c>
      <c r="F384" s="11" t="s">
        <v>1431</v>
      </c>
      <c r="G384" s="17">
        <v>99.67685076380728</v>
      </c>
      <c r="H384" s="17">
        <v>101.52761457109284</v>
      </c>
      <c r="I384" s="17">
        <v>106.02232667450059</v>
      </c>
      <c r="J384" s="17">
        <v>112.13278495887191</v>
      </c>
      <c r="K384" s="17">
        <v>109.54759106933021</v>
      </c>
      <c r="L384" s="17">
        <v>105.25851938895416</v>
      </c>
      <c r="M384" s="17">
        <v>105.99294947121035</v>
      </c>
      <c r="N384" s="17">
        <v>105.40540540540542</v>
      </c>
      <c r="O384" s="17">
        <v>106.99177438307873</v>
      </c>
      <c r="P384" s="17">
        <v>109.25381903642773</v>
      </c>
      <c r="Q384" s="17">
        <v>108.37250293772031</v>
      </c>
      <c r="R384" s="17">
        <v>105.08225616921268</v>
      </c>
      <c r="S384" s="17">
        <v>105.55229142185664</v>
      </c>
      <c r="T384" s="17">
        <v>111.10458284371329</v>
      </c>
    </row>
    <row r="385" spans="1:20">
      <c r="A385" s="11" t="s">
        <v>524</v>
      </c>
      <c r="B385" s="11" t="s">
        <v>533</v>
      </c>
      <c r="C385" s="11" t="s">
        <v>534</v>
      </c>
      <c r="D385" s="11">
        <v>15</v>
      </c>
      <c r="E385" s="11" t="s">
        <v>518</v>
      </c>
      <c r="F385" s="11" t="s">
        <v>1431</v>
      </c>
      <c r="G385" s="17">
        <v>87.296416938110752</v>
      </c>
      <c r="H385" s="17">
        <v>95.276872964169371</v>
      </c>
      <c r="I385" s="17">
        <v>97.719869706840385</v>
      </c>
      <c r="J385" s="17">
        <v>100.48859934853421</v>
      </c>
      <c r="K385" s="17">
        <v>96.905537459283394</v>
      </c>
      <c r="L385" s="17">
        <v>101.14006514657981</v>
      </c>
      <c r="M385" s="17">
        <v>96.90553745928338</v>
      </c>
      <c r="N385" s="17">
        <v>100.3257328990228</v>
      </c>
      <c r="O385" s="17">
        <v>111.07491856677524</v>
      </c>
      <c r="P385" s="17">
        <v>111.40065146579803</v>
      </c>
      <c r="Q385" s="17">
        <v>111.88925081433226</v>
      </c>
      <c r="R385" s="17">
        <v>110.26058631921825</v>
      </c>
      <c r="S385" s="17">
        <v>109.44625407166123</v>
      </c>
      <c r="T385" s="17">
        <v>111.40065146579803</v>
      </c>
    </row>
    <row r="386" spans="1:20">
      <c r="A386" s="11" t="s">
        <v>524</v>
      </c>
      <c r="B386" s="11" t="s">
        <v>533</v>
      </c>
      <c r="C386" s="11" t="s">
        <v>535</v>
      </c>
      <c r="D386" s="11">
        <v>16</v>
      </c>
      <c r="E386" s="11" t="s">
        <v>518</v>
      </c>
      <c r="F386" s="11" t="s">
        <v>1431</v>
      </c>
      <c r="G386" s="17">
        <v>101.86246418338108</v>
      </c>
      <c r="H386" s="17">
        <v>101.00286532951289</v>
      </c>
      <c r="I386" s="17">
        <v>107.73638968481376</v>
      </c>
      <c r="J386" s="17">
        <v>116.189111747851</v>
      </c>
      <c r="K386" s="17">
        <v>112.89398280802293</v>
      </c>
      <c r="L386" s="17">
        <v>101.2893982808023</v>
      </c>
      <c r="M386" s="17">
        <v>102.0057306590258</v>
      </c>
      <c r="N386" s="17">
        <v>101.00286532951289</v>
      </c>
      <c r="O386" s="17">
        <v>100.85959885386819</v>
      </c>
      <c r="P386" s="17">
        <v>104.72779369627507</v>
      </c>
      <c r="Q386" s="17">
        <v>103.43839541547278</v>
      </c>
      <c r="R386" s="17">
        <v>102.57879656160458</v>
      </c>
      <c r="S386" s="17">
        <v>102.43553008595988</v>
      </c>
      <c r="T386" s="17">
        <v>107.59312320916905</v>
      </c>
    </row>
    <row r="387" spans="1:20">
      <c r="A387" s="11" t="s">
        <v>524</v>
      </c>
      <c r="B387" s="11" t="s">
        <v>533</v>
      </c>
      <c r="C387" s="11" t="s">
        <v>536</v>
      </c>
      <c r="D387" s="11">
        <v>17</v>
      </c>
      <c r="E387" s="11" t="s">
        <v>518</v>
      </c>
      <c r="F387" s="11" t="s">
        <v>1431</v>
      </c>
      <c r="G387" s="17">
        <v>98.295454545454547</v>
      </c>
      <c r="H387" s="17">
        <v>100.11363636363637</v>
      </c>
      <c r="I387" s="17">
        <v>114.20454545454545</v>
      </c>
      <c r="J387" s="17">
        <v>120.68181818181819</v>
      </c>
      <c r="K387" s="17">
        <v>116.13636363636364</v>
      </c>
      <c r="L387" s="17">
        <v>109.09090909090908</v>
      </c>
      <c r="M387" s="17">
        <v>112.72727272727272</v>
      </c>
      <c r="N387" s="17">
        <v>113.75</v>
      </c>
      <c r="O387" s="17">
        <v>110.34090909090909</v>
      </c>
      <c r="P387" s="17">
        <v>113.75000000000001</v>
      </c>
      <c r="Q387" s="17">
        <v>110.90909090909091</v>
      </c>
      <c r="R387" s="17">
        <v>107.27272727272727</v>
      </c>
      <c r="S387" s="17">
        <v>109.20454545454545</v>
      </c>
      <c r="T387" s="17">
        <v>118.52272727272727</v>
      </c>
    </row>
    <row r="388" spans="1:20">
      <c r="A388" s="11" t="s">
        <v>524</v>
      </c>
      <c r="B388" s="11" t="s">
        <v>533</v>
      </c>
      <c r="C388" s="11" t="s">
        <v>537</v>
      </c>
      <c r="D388" s="11">
        <v>18</v>
      </c>
      <c r="E388" s="11" t="s">
        <v>518</v>
      </c>
      <c r="F388" s="11" t="s">
        <v>1431</v>
      </c>
      <c r="G388" s="17">
        <v>109.93975903614457</v>
      </c>
      <c r="H388" s="17">
        <v>110.8433734939759</v>
      </c>
      <c r="I388" s="17">
        <v>104.51807228915662</v>
      </c>
      <c r="J388" s="17">
        <v>113.25301204819277</v>
      </c>
      <c r="K388" s="17">
        <v>112.65060240963855</v>
      </c>
      <c r="L388" s="17">
        <v>109.93975903614458</v>
      </c>
      <c r="M388" s="17">
        <v>114.75903614457832</v>
      </c>
      <c r="N388" s="17">
        <v>117.16867469879519</v>
      </c>
      <c r="O388" s="17">
        <v>118.67469879518072</v>
      </c>
      <c r="P388" s="17">
        <v>118.37349397590361</v>
      </c>
      <c r="Q388" s="17">
        <v>118.07228915662651</v>
      </c>
      <c r="R388" s="17">
        <v>107.22891566265061</v>
      </c>
      <c r="S388" s="17">
        <v>106.92771084337349</v>
      </c>
      <c r="T388" s="17">
        <v>108.73493975903614</v>
      </c>
    </row>
    <row r="389" spans="1:20">
      <c r="A389" s="11" t="s">
        <v>524</v>
      </c>
      <c r="B389" s="11" t="s">
        <v>533</v>
      </c>
      <c r="C389" s="11" t="s">
        <v>538</v>
      </c>
      <c r="D389" s="11">
        <v>19</v>
      </c>
      <c r="E389" s="11" t="s">
        <v>518</v>
      </c>
      <c r="F389" s="11" t="s">
        <v>1431</v>
      </c>
      <c r="G389" s="17">
        <v>96.969696969696969</v>
      </c>
      <c r="H389" s="17">
        <v>99.242424242424235</v>
      </c>
      <c r="I389" s="17">
        <v>107.57575757575758</v>
      </c>
      <c r="J389" s="17">
        <v>115.90909090909091</v>
      </c>
      <c r="K389" s="17">
        <v>115.90909090909091</v>
      </c>
      <c r="L389" s="17">
        <v>109.84848484848484</v>
      </c>
      <c r="M389" s="17">
        <v>109.84848484848484</v>
      </c>
      <c r="N389" s="17">
        <v>118.18181818181819</v>
      </c>
      <c r="O389" s="17">
        <v>120.45454545454545</v>
      </c>
      <c r="P389" s="17">
        <v>117.42424242424242</v>
      </c>
      <c r="Q389" s="17">
        <v>109.84848484848484</v>
      </c>
      <c r="R389" s="17">
        <v>110.60606060606061</v>
      </c>
      <c r="S389" s="17">
        <v>112.12121212121212</v>
      </c>
      <c r="T389" s="17">
        <v>112.87878787878788</v>
      </c>
    </row>
    <row r="390" spans="1:20">
      <c r="A390" s="11" t="s">
        <v>524</v>
      </c>
      <c r="B390" s="11" t="s">
        <v>533</v>
      </c>
      <c r="C390" s="11" t="s">
        <v>539</v>
      </c>
      <c r="D390" s="11">
        <v>20</v>
      </c>
      <c r="E390" s="11" t="s">
        <v>518</v>
      </c>
      <c r="F390" s="11" t="s">
        <v>1431</v>
      </c>
      <c r="G390" s="17">
        <v>102.14592274678111</v>
      </c>
      <c r="H390" s="17">
        <v>100.00000000000001</v>
      </c>
      <c r="I390" s="17">
        <v>93.776824034334766</v>
      </c>
      <c r="J390" s="17">
        <v>100.64377682403433</v>
      </c>
      <c r="K390" s="17">
        <v>101.07296137339056</v>
      </c>
      <c r="L390" s="17">
        <v>102.14592274678111</v>
      </c>
      <c r="M390" s="17">
        <v>102.78969957081546</v>
      </c>
      <c r="N390" s="17">
        <v>90.557939914163072</v>
      </c>
      <c r="O390" s="17">
        <v>91.630901287553655</v>
      </c>
      <c r="P390" s="17">
        <v>94.849785407725335</v>
      </c>
      <c r="Q390" s="17">
        <v>97.639484978540764</v>
      </c>
      <c r="R390" s="17">
        <v>94.849785407725321</v>
      </c>
      <c r="S390" s="17">
        <v>94.63519313304721</v>
      </c>
      <c r="T390" s="17">
        <v>104.50643776824036</v>
      </c>
    </row>
    <row r="391" spans="1:20">
      <c r="A391" s="11" t="s">
        <v>524</v>
      </c>
      <c r="B391" s="11" t="s">
        <v>533</v>
      </c>
      <c r="C391" s="11" t="s">
        <v>540</v>
      </c>
      <c r="D391" s="11">
        <v>21</v>
      </c>
      <c r="E391" s="11" t="s">
        <v>518</v>
      </c>
      <c r="F391" s="11" t="s">
        <v>1431</v>
      </c>
      <c r="G391" s="17">
        <v>110.63829787234042</v>
      </c>
      <c r="H391" s="17">
        <v>113.47517730496455</v>
      </c>
      <c r="I391" s="17">
        <v>115.60283687943263</v>
      </c>
      <c r="J391" s="17">
        <v>116.66666666666667</v>
      </c>
      <c r="K391" s="17">
        <v>115.60283687943263</v>
      </c>
      <c r="L391" s="17">
        <v>109.57446808510637</v>
      </c>
      <c r="M391" s="17">
        <v>107.80141843971631</v>
      </c>
      <c r="N391" s="17">
        <v>106.02836879432624</v>
      </c>
      <c r="O391" s="17">
        <v>108.15602836879434</v>
      </c>
      <c r="P391" s="17">
        <v>110.99290780141844</v>
      </c>
      <c r="Q391" s="17">
        <v>110.63829787234042</v>
      </c>
      <c r="R391" s="17">
        <v>104.9645390070922</v>
      </c>
      <c r="S391" s="17">
        <v>106.73758865248227</v>
      </c>
      <c r="T391" s="17">
        <v>108.86524822695037</v>
      </c>
    </row>
    <row r="392" spans="1:20">
      <c r="A392" s="11" t="s">
        <v>524</v>
      </c>
      <c r="B392" s="11" t="s">
        <v>541</v>
      </c>
      <c r="D392" s="11">
        <v>22</v>
      </c>
      <c r="E392" s="11" t="s">
        <v>518</v>
      </c>
      <c r="F392" s="11" t="s">
        <v>1431</v>
      </c>
      <c r="G392" s="17">
        <v>110.05665722379604</v>
      </c>
      <c r="H392" s="17">
        <v>115.15580736543909</v>
      </c>
      <c r="I392" s="17">
        <v>122.37960339943344</v>
      </c>
      <c r="J392" s="17">
        <v>117.70538243626062</v>
      </c>
      <c r="K392" s="17">
        <v>122.37960339943342</v>
      </c>
      <c r="L392" s="17">
        <v>105.24079320113314</v>
      </c>
      <c r="M392" s="17">
        <v>106.09065155807365</v>
      </c>
      <c r="N392" s="17">
        <v>106.94050991501416</v>
      </c>
      <c r="O392" s="17">
        <v>111.3314447592068</v>
      </c>
      <c r="P392" s="17">
        <v>112.88951841359774</v>
      </c>
      <c r="Q392" s="17">
        <v>111.47308781869688</v>
      </c>
      <c r="R392" s="17">
        <v>109.91501416430596</v>
      </c>
      <c r="S392" s="17">
        <v>113.17280453257791</v>
      </c>
      <c r="T392" s="17">
        <v>119.26345609065156</v>
      </c>
    </row>
    <row r="393" spans="1:20">
      <c r="A393" s="11" t="s">
        <v>524</v>
      </c>
      <c r="B393" s="11" t="s">
        <v>542</v>
      </c>
      <c r="D393" s="11">
        <v>23</v>
      </c>
      <c r="E393" s="11" t="s">
        <v>518</v>
      </c>
      <c r="F393" s="11" t="s">
        <v>1431</v>
      </c>
      <c r="G393" s="17">
        <v>94.654605263157904</v>
      </c>
      <c r="H393" s="17">
        <v>96.463815789473699</v>
      </c>
      <c r="I393" s="17">
        <v>103.86513157894737</v>
      </c>
      <c r="J393" s="17">
        <v>107.31907894736842</v>
      </c>
      <c r="K393" s="17">
        <v>107.73026315789474</v>
      </c>
      <c r="L393" s="17">
        <v>101.48026315789474</v>
      </c>
      <c r="M393" s="17">
        <v>104.19407894736844</v>
      </c>
      <c r="N393" s="17">
        <v>108.05921052631581</v>
      </c>
      <c r="O393" s="17">
        <v>109.29276315789475</v>
      </c>
      <c r="P393" s="17">
        <v>110.19736842105263</v>
      </c>
      <c r="Q393" s="17">
        <v>108.88157894736842</v>
      </c>
      <c r="R393" s="17">
        <v>102.96052631578948</v>
      </c>
      <c r="S393" s="17">
        <v>101.48026315789474</v>
      </c>
      <c r="T393" s="17">
        <v>98.4375</v>
      </c>
    </row>
    <row r="394" spans="1:20">
      <c r="A394" s="11" t="s">
        <v>524</v>
      </c>
      <c r="B394" s="11" t="s">
        <v>542</v>
      </c>
      <c r="C394" s="11" t="s">
        <v>543</v>
      </c>
      <c r="D394" s="11">
        <v>24</v>
      </c>
      <c r="E394" s="11" t="s">
        <v>518</v>
      </c>
      <c r="F394" s="11" t="s">
        <v>1431</v>
      </c>
      <c r="G394" s="17">
        <v>101.85185185185186</v>
      </c>
      <c r="H394" s="17">
        <v>103.33333333333333</v>
      </c>
      <c r="I394" s="17">
        <v>110.92592592592592</v>
      </c>
      <c r="J394" s="17">
        <v>109.25925925925927</v>
      </c>
      <c r="K394" s="17">
        <v>107.59259259259258</v>
      </c>
      <c r="L394" s="17">
        <v>105.55555555555556</v>
      </c>
      <c r="M394" s="17">
        <v>106.11111111111111</v>
      </c>
      <c r="N394" s="17">
        <v>106.66666666666666</v>
      </c>
      <c r="O394" s="17">
        <v>113.5185185185185</v>
      </c>
      <c r="P394" s="17">
        <v>109.44444444444443</v>
      </c>
      <c r="Q394" s="17">
        <v>109.44444444444444</v>
      </c>
      <c r="R394" s="17">
        <v>104.44444444444444</v>
      </c>
      <c r="S394" s="17">
        <v>104.62962962962963</v>
      </c>
      <c r="T394" s="17">
        <v>105.18518518518519</v>
      </c>
    </row>
    <row r="395" spans="1:20">
      <c r="A395" s="11" t="s">
        <v>524</v>
      </c>
      <c r="B395" s="11" t="s">
        <v>542</v>
      </c>
      <c r="C395" s="11" t="s">
        <v>544</v>
      </c>
      <c r="D395" s="11">
        <v>25</v>
      </c>
      <c r="E395" s="11" t="s">
        <v>518</v>
      </c>
      <c r="F395" s="11" t="s">
        <v>1431</v>
      </c>
      <c r="G395" s="17">
        <v>82.058823529411754</v>
      </c>
      <c r="H395" s="17">
        <v>89.705882352941174</v>
      </c>
      <c r="I395" s="17">
        <v>103.82352941176471</v>
      </c>
      <c r="J395" s="17">
        <v>109.11764705882352</v>
      </c>
      <c r="K395" s="17">
        <v>109.70588235294117</v>
      </c>
      <c r="L395" s="17">
        <v>98.235294117647058</v>
      </c>
      <c r="M395" s="17">
        <v>95.294117647058826</v>
      </c>
      <c r="N395" s="17">
        <v>105</v>
      </c>
      <c r="O395" s="17">
        <v>106.1764705882353</v>
      </c>
      <c r="P395" s="17">
        <v>108.8235294117647</v>
      </c>
      <c r="Q395" s="17">
        <v>110.88235294117646</v>
      </c>
      <c r="R395" s="17">
        <v>99.411764705882348</v>
      </c>
      <c r="S395" s="17">
        <v>97.35294117647058</v>
      </c>
      <c r="T395" s="17">
        <v>89.411764705882348</v>
      </c>
    </row>
    <row r="396" spans="1:20">
      <c r="A396" s="11" t="s">
        <v>524</v>
      </c>
      <c r="B396" s="11" t="s">
        <v>542</v>
      </c>
      <c r="C396" s="11" t="s">
        <v>545</v>
      </c>
      <c r="D396" s="11">
        <v>26</v>
      </c>
      <c r="E396" s="11" t="s">
        <v>518</v>
      </c>
      <c r="F396" s="11" t="s">
        <v>1431</v>
      </c>
      <c r="G396" s="17">
        <v>95.833333333333329</v>
      </c>
      <c r="H396" s="17">
        <v>92.261904761904759</v>
      </c>
      <c r="I396" s="17">
        <v>92.55952380952381</v>
      </c>
      <c r="J396" s="17">
        <v>102.38095238095238</v>
      </c>
      <c r="K396" s="17">
        <v>105.95238095238095</v>
      </c>
      <c r="L396" s="17">
        <v>98.214285714285708</v>
      </c>
      <c r="M396" s="17">
        <v>110.11904761904762</v>
      </c>
      <c r="N396" s="17">
        <v>113.39285714285715</v>
      </c>
      <c r="O396" s="17">
        <v>105.65476190476191</v>
      </c>
      <c r="P396" s="17">
        <v>112.79761904761904</v>
      </c>
      <c r="Q396" s="17">
        <v>105.95238095238096</v>
      </c>
      <c r="R396" s="17">
        <v>104.16666666666666</v>
      </c>
      <c r="S396" s="17">
        <v>100.5952380952381</v>
      </c>
      <c r="T396" s="17">
        <v>96.726190476190482</v>
      </c>
    </row>
    <row r="397" spans="1:20">
      <c r="A397" s="11" t="s">
        <v>524</v>
      </c>
      <c r="B397" s="11" t="s">
        <v>546</v>
      </c>
      <c r="D397" s="11">
        <v>27</v>
      </c>
      <c r="E397" s="11" t="s">
        <v>518</v>
      </c>
      <c r="F397" s="11" t="s">
        <v>1431</v>
      </c>
      <c r="G397" s="17">
        <v>79.953917050691231</v>
      </c>
      <c r="H397" s="17">
        <v>87.788018433179715</v>
      </c>
      <c r="I397" s="17">
        <v>108.52534562211981</v>
      </c>
      <c r="J397" s="17">
        <v>115.89861751152074</v>
      </c>
      <c r="K397" s="17">
        <v>111.29032258064517</v>
      </c>
      <c r="L397" s="17">
        <v>101.38248847926268</v>
      </c>
      <c r="M397" s="17">
        <v>102.07373271889401</v>
      </c>
      <c r="N397" s="17">
        <v>105.2995391705069</v>
      </c>
      <c r="O397" s="17">
        <v>111.05990783410138</v>
      </c>
      <c r="P397" s="17">
        <v>119.35483870967741</v>
      </c>
      <c r="Q397" s="17">
        <v>113.1336405529954</v>
      </c>
      <c r="R397" s="17">
        <v>111.75115207373273</v>
      </c>
      <c r="S397" s="17">
        <v>114.74654377880184</v>
      </c>
      <c r="T397" s="17">
        <v>123.50230414746544</v>
      </c>
    </row>
    <row r="398" spans="1:20">
      <c r="A398" s="11" t="s">
        <v>524</v>
      </c>
      <c r="B398" s="11" t="s">
        <v>547</v>
      </c>
      <c r="D398" s="11">
        <v>28</v>
      </c>
      <c r="E398" s="11" t="s">
        <v>518</v>
      </c>
      <c r="F398" s="11" t="s">
        <v>1431</v>
      </c>
      <c r="G398" s="17">
        <v>105</v>
      </c>
      <c r="H398" s="17">
        <v>101.52173913043478</v>
      </c>
      <c r="I398" s="17">
        <v>100</v>
      </c>
      <c r="J398" s="17">
        <v>100</v>
      </c>
      <c r="K398" s="17">
        <v>104.56521739130434</v>
      </c>
      <c r="L398" s="17">
        <v>101.30434782608695</v>
      </c>
      <c r="M398" s="17">
        <v>99.782608695652172</v>
      </c>
      <c r="N398" s="17">
        <v>99.782608695652172</v>
      </c>
      <c r="O398" s="17">
        <v>100.43478260869564</v>
      </c>
      <c r="P398" s="17">
        <v>99.565217391304344</v>
      </c>
      <c r="Q398" s="17">
        <v>98.478260869565219</v>
      </c>
      <c r="R398" s="17">
        <v>99.34782608695653</v>
      </c>
      <c r="S398" s="17">
        <v>99.782608695652172</v>
      </c>
      <c r="T398" s="17">
        <v>98.913043478260875</v>
      </c>
    </row>
    <row r="399" spans="1:20">
      <c r="A399" s="11" t="s">
        <v>524</v>
      </c>
      <c r="B399" s="11" t="s">
        <v>548</v>
      </c>
      <c r="D399" s="11">
        <v>29</v>
      </c>
      <c r="E399" s="11" t="s">
        <v>518</v>
      </c>
      <c r="F399" s="11" t="s">
        <v>1431</v>
      </c>
      <c r="G399" s="17">
        <v>107.01754385964912</v>
      </c>
      <c r="H399" s="17">
        <v>108.91812865497076</v>
      </c>
      <c r="I399" s="17">
        <v>109.21052631578947</v>
      </c>
      <c r="J399" s="17">
        <v>114.03508771929825</v>
      </c>
      <c r="K399" s="17">
        <v>113.30409356725146</v>
      </c>
      <c r="L399" s="17">
        <v>121.6374269005848</v>
      </c>
      <c r="M399" s="17">
        <v>114.47368421052632</v>
      </c>
      <c r="N399" s="17">
        <v>115.49707602339181</v>
      </c>
      <c r="O399" s="17">
        <v>115.93567251461988</v>
      </c>
      <c r="P399" s="17">
        <v>121.34502923976608</v>
      </c>
      <c r="Q399" s="17">
        <v>121.05263157894737</v>
      </c>
      <c r="R399" s="17">
        <v>120.17543859649122</v>
      </c>
      <c r="S399" s="17">
        <v>120.46783625730994</v>
      </c>
      <c r="T399" s="17">
        <v>120.76023391812865</v>
      </c>
    </row>
    <row r="400" spans="1:20">
      <c r="A400" s="11" t="s">
        <v>524</v>
      </c>
      <c r="B400" s="11" t="s">
        <v>549</v>
      </c>
      <c r="D400" s="11">
        <v>30</v>
      </c>
      <c r="E400" s="11" t="s">
        <v>518</v>
      </c>
      <c r="F400" s="11" t="s">
        <v>1431</v>
      </c>
      <c r="G400" s="17">
        <v>98.232323232323239</v>
      </c>
      <c r="H400" s="17">
        <v>92.676767676767682</v>
      </c>
      <c r="I400" s="17">
        <v>97.979797979797979</v>
      </c>
      <c r="J400" s="17">
        <v>100</v>
      </c>
      <c r="K400" s="17">
        <v>101.26262626262627</v>
      </c>
      <c r="L400" s="17">
        <v>104.04040404040404</v>
      </c>
      <c r="M400" s="17">
        <v>104.04040404040404</v>
      </c>
      <c r="N400" s="17">
        <v>103.28282828282828</v>
      </c>
      <c r="O400" s="17">
        <v>104.79797979797979</v>
      </c>
      <c r="P400" s="17">
        <v>107.82828282828282</v>
      </c>
      <c r="Q400" s="17">
        <v>104.04040404040404</v>
      </c>
      <c r="R400" s="17">
        <v>102.77777777777779</v>
      </c>
      <c r="S400" s="17">
        <v>102.77777777777779</v>
      </c>
      <c r="T400" s="17">
        <v>99.494949494949495</v>
      </c>
    </row>
    <row r="401" spans="1:20">
      <c r="A401" s="11" t="s">
        <v>1384</v>
      </c>
      <c r="B401" s="11" t="s">
        <v>1383</v>
      </c>
      <c r="D401" s="11">
        <v>31</v>
      </c>
      <c r="E401" s="11" t="s">
        <v>518</v>
      </c>
      <c r="F401" s="11" t="s">
        <v>1431</v>
      </c>
      <c r="L401" s="17">
        <v>122.97297297297297</v>
      </c>
      <c r="M401" s="17">
        <v>125.67567567567568</v>
      </c>
      <c r="N401" s="17">
        <v>114.86486486486487</v>
      </c>
      <c r="O401" s="17">
        <v>114.86486486486487</v>
      </c>
      <c r="P401" s="17">
        <v>106.75675675675676</v>
      </c>
      <c r="Q401" s="17">
        <v>106.75675675675676</v>
      </c>
      <c r="R401" s="17">
        <v>106.75675675675676</v>
      </c>
      <c r="S401" s="17">
        <v>102.70270270270271</v>
      </c>
      <c r="T401" s="17">
        <v>98.648648648648646</v>
      </c>
    </row>
    <row r="402" spans="1:20">
      <c r="A402" s="11" t="s">
        <v>524</v>
      </c>
      <c r="B402" s="11" t="s">
        <v>550</v>
      </c>
      <c r="D402" s="11">
        <v>32</v>
      </c>
      <c r="E402" s="11" t="s">
        <v>518</v>
      </c>
      <c r="F402" s="11" t="s">
        <v>1431</v>
      </c>
      <c r="G402" s="17">
        <v>106.64206642066421</v>
      </c>
      <c r="H402" s="17">
        <v>104.24354243542436</v>
      </c>
      <c r="I402" s="17">
        <v>105.16605166051662</v>
      </c>
      <c r="J402" s="17">
        <v>105.53505535055351</v>
      </c>
      <c r="K402" s="17">
        <v>106.64206642066421</v>
      </c>
      <c r="L402" s="17">
        <v>107.56457564575646</v>
      </c>
      <c r="M402" s="17">
        <v>109.9630996309963</v>
      </c>
      <c r="N402" s="17">
        <v>106.64206642066421</v>
      </c>
      <c r="O402" s="17">
        <v>107.56457564575646</v>
      </c>
      <c r="P402" s="17">
        <v>107.380073800738</v>
      </c>
      <c r="Q402" s="17">
        <v>105.35055350553506</v>
      </c>
      <c r="R402" s="17">
        <v>103.3210332103321</v>
      </c>
      <c r="S402" s="17">
        <v>104.98154981549816</v>
      </c>
      <c r="T402" s="17">
        <v>106.64206642066421</v>
      </c>
    </row>
    <row r="403" spans="1:20">
      <c r="A403" s="11" t="s">
        <v>524</v>
      </c>
      <c r="B403" s="11" t="s">
        <v>551</v>
      </c>
      <c r="D403" s="11">
        <v>33</v>
      </c>
      <c r="E403" s="11" t="s">
        <v>518</v>
      </c>
      <c r="F403" s="11" t="s">
        <v>1431</v>
      </c>
      <c r="G403" s="17">
        <v>104.49640287769785</v>
      </c>
      <c r="H403" s="17">
        <v>106.65467625899279</v>
      </c>
      <c r="I403" s="17">
        <v>106.29496402877697</v>
      </c>
      <c r="J403" s="17">
        <v>108.99280575539569</v>
      </c>
      <c r="K403" s="17">
        <v>108.99280575539568</v>
      </c>
      <c r="L403" s="17">
        <v>105.43478260869566</v>
      </c>
      <c r="M403" s="17">
        <v>105.43478260869564</v>
      </c>
      <c r="N403" s="17">
        <v>107.97101449275362</v>
      </c>
      <c r="O403" s="17">
        <v>105.43478260869566</v>
      </c>
      <c r="P403" s="17">
        <v>106.5217391304348</v>
      </c>
      <c r="Q403" s="17">
        <v>104.16666666666667</v>
      </c>
      <c r="R403" s="17">
        <v>104.34782608695653</v>
      </c>
      <c r="S403" s="17">
        <v>103.98550724637681</v>
      </c>
      <c r="T403" s="17">
        <v>103.80434782608695</v>
      </c>
    </row>
    <row r="404" spans="1:20">
      <c r="A404" s="11" t="s">
        <v>524</v>
      </c>
      <c r="B404" s="11" t="s">
        <v>552</v>
      </c>
      <c r="D404" s="11">
        <v>34</v>
      </c>
      <c r="E404" s="11" t="s">
        <v>518</v>
      </c>
      <c r="F404" s="11" t="s">
        <v>1431</v>
      </c>
      <c r="G404" s="17">
        <v>107.90155440414507</v>
      </c>
      <c r="H404" s="17">
        <v>117.35751295336787</v>
      </c>
      <c r="I404" s="17">
        <v>117.61658031088082</v>
      </c>
      <c r="J404" s="17">
        <v>115.5440414507772</v>
      </c>
      <c r="K404" s="17">
        <v>113.60103626943005</v>
      </c>
      <c r="L404" s="17">
        <v>105.94900849858357</v>
      </c>
      <c r="M404" s="17">
        <v>108.21529745042493</v>
      </c>
      <c r="N404" s="17">
        <v>108.35694050991501</v>
      </c>
      <c r="O404" s="17">
        <v>104.95750708215297</v>
      </c>
      <c r="P404" s="17">
        <v>105.52407932011332</v>
      </c>
      <c r="Q404" s="17">
        <v>106.09065155807366</v>
      </c>
      <c r="R404" s="17">
        <v>103.68271954674222</v>
      </c>
      <c r="S404" s="17">
        <v>104.95750708215297</v>
      </c>
      <c r="T404" s="17">
        <v>108.07365439093485</v>
      </c>
    </row>
    <row r="405" spans="1:20">
      <c r="A405" s="11" t="s">
        <v>524</v>
      </c>
      <c r="B405" s="11" t="s">
        <v>553</v>
      </c>
      <c r="D405" s="11">
        <v>35</v>
      </c>
      <c r="E405" s="11" t="s">
        <v>518</v>
      </c>
      <c r="F405" s="11" t="s">
        <v>1431</v>
      </c>
      <c r="G405" s="17">
        <v>91.218637992831546</v>
      </c>
      <c r="H405" s="17">
        <v>94.982078853046602</v>
      </c>
      <c r="I405" s="17">
        <v>100</v>
      </c>
      <c r="J405" s="17">
        <v>112.72401433691756</v>
      </c>
      <c r="K405" s="17">
        <v>106.98924731182797</v>
      </c>
      <c r="L405" s="17">
        <v>102.5089605734767</v>
      </c>
      <c r="M405" s="17">
        <v>93.727598566308245</v>
      </c>
      <c r="N405" s="17">
        <v>107.52688172043011</v>
      </c>
      <c r="O405" s="17">
        <v>107.34767025089606</v>
      </c>
      <c r="P405" s="17">
        <v>111.29032258064517</v>
      </c>
      <c r="Q405" s="17">
        <v>103.76344086021506</v>
      </c>
      <c r="R405" s="17">
        <v>101.7921146953405</v>
      </c>
      <c r="S405" s="17">
        <v>103.76344086021506</v>
      </c>
      <c r="T405" s="17">
        <v>101.4336917562724</v>
      </c>
    </row>
    <row r="406" spans="1:20">
      <c r="A406" s="11" t="s">
        <v>524</v>
      </c>
      <c r="B406" s="11" t="s">
        <v>554</v>
      </c>
      <c r="D406" s="11">
        <v>36</v>
      </c>
      <c r="E406" s="11" t="s">
        <v>518</v>
      </c>
      <c r="F406" s="11" t="s">
        <v>1431</v>
      </c>
      <c r="G406" s="17">
        <v>105.13307984790875</v>
      </c>
      <c r="H406" s="17">
        <v>103.42205323193916</v>
      </c>
      <c r="I406" s="17">
        <v>102.09125475285171</v>
      </c>
      <c r="J406" s="17">
        <v>101.71102661596959</v>
      </c>
      <c r="K406" s="17">
        <v>99.619771863117862</v>
      </c>
      <c r="L406" s="17">
        <v>100</v>
      </c>
      <c r="M406" s="17">
        <v>99.619771863117876</v>
      </c>
      <c r="N406" s="17">
        <v>103.42205323193916</v>
      </c>
      <c r="O406" s="17">
        <v>104.56273764258556</v>
      </c>
      <c r="P406" s="17">
        <v>104.56273764258555</v>
      </c>
      <c r="Q406" s="17">
        <v>104.18250950570342</v>
      </c>
      <c r="R406" s="17">
        <v>103.42205323193916</v>
      </c>
      <c r="S406" s="17">
        <v>102.09125475285171</v>
      </c>
      <c r="T406" s="17">
        <v>101.71102661596959</v>
      </c>
    </row>
    <row r="407" spans="1:20">
      <c r="A407" s="11" t="s">
        <v>524</v>
      </c>
      <c r="B407" s="11" t="s">
        <v>555</v>
      </c>
      <c r="D407" s="11">
        <v>37</v>
      </c>
      <c r="E407" s="11" t="s">
        <v>518</v>
      </c>
      <c r="F407" s="11" t="s">
        <v>1431</v>
      </c>
      <c r="G407" s="17">
        <v>121.18421052631578</v>
      </c>
      <c r="H407" s="17">
        <v>118.55263157894736</v>
      </c>
      <c r="I407" s="17">
        <v>119.73684210526316</v>
      </c>
      <c r="J407" s="17">
        <v>116.97368421052632</v>
      </c>
      <c r="K407" s="17">
        <v>122.23684210526316</v>
      </c>
      <c r="L407" s="17">
        <v>121.05263157894737</v>
      </c>
      <c r="M407" s="17">
        <v>116.57894736842105</v>
      </c>
      <c r="N407" s="17">
        <v>117.10526315789474</v>
      </c>
      <c r="O407" s="17">
        <v>120.26315789473685</v>
      </c>
      <c r="P407" s="17">
        <v>119.07894736842105</v>
      </c>
      <c r="Q407" s="17">
        <v>119.73684210526316</v>
      </c>
      <c r="R407" s="17">
        <v>118.94736842105263</v>
      </c>
      <c r="S407" s="17">
        <v>120.78947368421053</v>
      </c>
      <c r="T407" s="17">
        <v>117.50000000000001</v>
      </c>
    </row>
    <row r="408" spans="1:20">
      <c r="A408" s="11" t="s">
        <v>524</v>
      </c>
      <c r="B408" s="11" t="s">
        <v>556</v>
      </c>
      <c r="D408" s="11">
        <v>38</v>
      </c>
      <c r="E408" s="11" t="s">
        <v>518</v>
      </c>
      <c r="F408" s="11" t="s">
        <v>1431</v>
      </c>
      <c r="G408" s="17">
        <v>101.31048387096774</v>
      </c>
      <c r="H408" s="17">
        <v>97.379032258064512</v>
      </c>
      <c r="I408" s="17">
        <v>107.25806451612904</v>
      </c>
      <c r="J408" s="17">
        <v>108.46774193548387</v>
      </c>
      <c r="K408" s="17">
        <v>105.74596774193549</v>
      </c>
      <c r="L408" s="17">
        <v>102.72177419354838</v>
      </c>
      <c r="M408" s="17">
        <v>101.91532258064517</v>
      </c>
      <c r="N408" s="17">
        <v>104.53629032258064</v>
      </c>
      <c r="O408" s="17">
        <v>115.42338709677419</v>
      </c>
      <c r="P408" s="17">
        <v>125.10080645161291</v>
      </c>
      <c r="Q408" s="17">
        <v>125.3024193548387</v>
      </c>
      <c r="R408" s="17">
        <v>120.26209677419354</v>
      </c>
      <c r="S408" s="17">
        <v>115.52419354838709</v>
      </c>
      <c r="T408" s="17">
        <v>114.31451612903226</v>
      </c>
    </row>
    <row r="409" spans="1:20">
      <c r="A409" s="11" t="s">
        <v>524</v>
      </c>
      <c r="B409" s="11" t="s">
        <v>557</v>
      </c>
      <c r="D409" s="11">
        <v>39</v>
      </c>
      <c r="E409" s="11" t="s">
        <v>518</v>
      </c>
      <c r="F409" s="11" t="s">
        <v>1431</v>
      </c>
      <c r="G409" s="17">
        <v>110.76923076923077</v>
      </c>
      <c r="H409" s="17">
        <v>112.30769230769231</v>
      </c>
      <c r="I409" s="17">
        <v>110.76923076923077</v>
      </c>
      <c r="J409" s="17">
        <v>116.15384615384616</v>
      </c>
      <c r="K409" s="17">
        <v>113.07692307692308</v>
      </c>
      <c r="L409" s="17">
        <v>107.69230769230769</v>
      </c>
      <c r="M409" s="17">
        <v>101.53846153846155</v>
      </c>
      <c r="N409" s="17">
        <v>96.923076923076934</v>
      </c>
      <c r="O409" s="17">
        <v>100.76923076923076</v>
      </c>
      <c r="P409" s="17">
        <v>93.846153846153854</v>
      </c>
      <c r="Q409" s="17">
        <v>97.692307692307693</v>
      </c>
      <c r="R409" s="17">
        <v>97.692307692307693</v>
      </c>
      <c r="S409" s="17">
        <v>97.692307692307693</v>
      </c>
      <c r="T409" s="17">
        <v>96.923076923076934</v>
      </c>
    </row>
    <row r="410" spans="1:20">
      <c r="A410" s="11" t="s">
        <v>655</v>
      </c>
      <c r="D410" s="11">
        <v>40</v>
      </c>
      <c r="E410" s="11" t="s">
        <v>518</v>
      </c>
      <c r="F410" s="11" t="s">
        <v>1431</v>
      </c>
      <c r="G410" s="17">
        <v>99.563655030800817</v>
      </c>
      <c r="H410" s="17">
        <v>101.28336755646818</v>
      </c>
      <c r="I410" s="17">
        <v>107.62320328542094</v>
      </c>
      <c r="J410" s="17">
        <v>109.72792607802874</v>
      </c>
      <c r="K410" s="17">
        <v>110.72895277207391</v>
      </c>
      <c r="L410" s="17">
        <v>105.92915811088297</v>
      </c>
      <c r="M410" s="17">
        <v>105.56981519507187</v>
      </c>
      <c r="N410" s="17">
        <v>107.39219712525667</v>
      </c>
      <c r="O410" s="17">
        <v>109.52258726899383</v>
      </c>
      <c r="P410" s="17">
        <v>112.16632443531827</v>
      </c>
      <c r="Q410" s="17">
        <v>110.24127310061601</v>
      </c>
      <c r="R410" s="17">
        <v>107.77720739219713</v>
      </c>
      <c r="S410" s="17">
        <v>108.34188911704312</v>
      </c>
      <c r="T410" s="17">
        <v>109.08624229979466</v>
      </c>
    </row>
    <row r="411" spans="1:20">
      <c r="A411" s="11" t="s">
        <v>523</v>
      </c>
      <c r="D411" s="11">
        <v>41</v>
      </c>
      <c r="E411" s="11" t="s">
        <v>518</v>
      </c>
      <c r="F411" s="11" t="s">
        <v>1431</v>
      </c>
      <c r="G411" s="17">
        <v>103.3616504854369</v>
      </c>
      <c r="H411" s="17">
        <v>104.45388349514563</v>
      </c>
      <c r="I411" s="17">
        <v>107.90048543689319</v>
      </c>
      <c r="J411" s="17">
        <v>111.25</v>
      </c>
      <c r="K411" s="17">
        <v>109.66019417475727</v>
      </c>
      <c r="L411" s="17">
        <v>106.15667074663402</v>
      </c>
      <c r="M411" s="17">
        <v>105.58139534883721</v>
      </c>
      <c r="N411" s="17">
        <v>106.78090575275398</v>
      </c>
      <c r="O411" s="17">
        <v>108.77600979192167</v>
      </c>
      <c r="P411" s="17">
        <v>111.05263157894737</v>
      </c>
      <c r="Q411" s="17">
        <v>110.04895960832314</v>
      </c>
      <c r="R411" s="17">
        <v>107.47858017135863</v>
      </c>
      <c r="S411" s="17">
        <v>107.515299877601</v>
      </c>
      <c r="T411" s="17">
        <v>109.54712362301102</v>
      </c>
    </row>
    <row r="412" spans="1:20">
      <c r="A412" s="11" t="s">
        <v>516</v>
      </c>
      <c r="D412" s="11">
        <v>1</v>
      </c>
      <c r="E412" s="11" t="s">
        <v>519</v>
      </c>
      <c r="F412" s="11" t="s">
        <v>1431</v>
      </c>
      <c r="G412" s="17">
        <v>104.95238095238096</v>
      </c>
      <c r="H412" s="17">
        <v>105.65714285714287</v>
      </c>
      <c r="I412" s="17">
        <v>106.34285714285714</v>
      </c>
      <c r="J412" s="17">
        <v>108.38095238095238</v>
      </c>
      <c r="K412" s="17">
        <v>109.80952380952381</v>
      </c>
      <c r="L412" s="17">
        <v>106.68934240362812</v>
      </c>
      <c r="M412" s="17">
        <v>106.08465608465607</v>
      </c>
      <c r="N412" s="17">
        <v>107.10506424792139</v>
      </c>
      <c r="O412" s="17">
        <v>107.67195767195768</v>
      </c>
      <c r="P412" s="17">
        <v>109.64083175803403</v>
      </c>
      <c r="Q412" s="17">
        <v>107.88279773156901</v>
      </c>
      <c r="R412" s="17">
        <v>106.33270321361059</v>
      </c>
      <c r="S412" s="17">
        <v>105.97353497164461</v>
      </c>
      <c r="T412" s="17">
        <v>107.06994328922495</v>
      </c>
    </row>
    <row r="413" spans="1:20">
      <c r="A413" s="11" t="s">
        <v>521</v>
      </c>
      <c r="D413" s="11">
        <v>2</v>
      </c>
      <c r="E413" s="11" t="s">
        <v>519</v>
      </c>
      <c r="F413" s="11" t="s">
        <v>1431</v>
      </c>
      <c r="G413" s="17">
        <v>106.03392041748207</v>
      </c>
      <c r="H413" s="17">
        <v>107.17547292889758</v>
      </c>
      <c r="I413" s="17">
        <v>107.5668623613829</v>
      </c>
      <c r="J413" s="17">
        <v>111.05675146771037</v>
      </c>
      <c r="K413" s="17">
        <v>112.85061969993477</v>
      </c>
      <c r="L413" s="17">
        <v>108.44748858447487</v>
      </c>
      <c r="M413" s="17">
        <v>108.3170254403131</v>
      </c>
      <c r="N413" s="17">
        <v>109.29549902152641</v>
      </c>
      <c r="O413" s="17">
        <v>109.26288323548597</v>
      </c>
      <c r="P413" s="17">
        <v>111.52088772845951</v>
      </c>
      <c r="Q413" s="17">
        <v>109.26892950391645</v>
      </c>
      <c r="R413" s="17">
        <v>107.40861618798955</v>
      </c>
      <c r="S413" s="17">
        <v>107.40861618798955</v>
      </c>
      <c r="T413" s="17">
        <v>109.30156657963447</v>
      </c>
    </row>
    <row r="414" spans="1:20">
      <c r="A414" s="11" t="s">
        <v>1382</v>
      </c>
      <c r="D414" s="11">
        <v>3</v>
      </c>
      <c r="E414" s="11" t="s">
        <v>519</v>
      </c>
      <c r="F414" s="11" t="s">
        <v>1431</v>
      </c>
      <c r="G414" s="17">
        <v>103.43406593406593</v>
      </c>
      <c r="H414" s="17">
        <v>103.52564102564102</v>
      </c>
      <c r="I414" s="17">
        <v>104.62454212454213</v>
      </c>
      <c r="J414" s="17">
        <v>104.62454212454212</v>
      </c>
      <c r="K414" s="17">
        <v>105.54029304029304</v>
      </c>
      <c r="L414" s="17">
        <v>104.26774483378256</v>
      </c>
      <c r="M414" s="17">
        <v>103.00988319856243</v>
      </c>
      <c r="N414" s="17">
        <v>104.08805031446541</v>
      </c>
      <c r="O414" s="17">
        <v>105.4806828391734</v>
      </c>
      <c r="P414" s="17">
        <v>107.05300988319857</v>
      </c>
      <c r="Q414" s="17">
        <v>105.9748427672956</v>
      </c>
      <c r="R414" s="17">
        <v>104.85175202156334</v>
      </c>
      <c r="S414" s="17">
        <v>103.99820305480682</v>
      </c>
      <c r="T414" s="17">
        <v>103.99820305480682</v>
      </c>
    </row>
    <row r="415" spans="1:20">
      <c r="A415" s="11" t="s">
        <v>522</v>
      </c>
      <c r="D415" s="11">
        <v>4</v>
      </c>
      <c r="E415" s="11" t="s">
        <v>519</v>
      </c>
      <c r="F415" s="11" t="s">
        <v>1431</v>
      </c>
      <c r="G415" s="17">
        <v>97.585513078470825</v>
      </c>
      <c r="H415" s="17">
        <v>98.893360160965798</v>
      </c>
      <c r="I415" s="17">
        <v>101.7102615694165</v>
      </c>
      <c r="J415" s="17">
        <v>104.52716297786719</v>
      </c>
      <c r="K415" s="17">
        <v>105.73440643863178</v>
      </c>
      <c r="L415" s="17">
        <v>104.12474849094568</v>
      </c>
      <c r="M415" s="17">
        <v>102.31388329979879</v>
      </c>
      <c r="N415" s="17">
        <v>103.52112676056338</v>
      </c>
      <c r="O415" s="17">
        <v>104.72837022132796</v>
      </c>
      <c r="P415" s="17">
        <v>105.03018108651912</v>
      </c>
      <c r="Q415" s="17">
        <v>104.52716297786719</v>
      </c>
      <c r="R415" s="17">
        <v>103.31991951710262</v>
      </c>
      <c r="S415" s="17">
        <v>102.91750503018109</v>
      </c>
      <c r="T415" s="17">
        <v>103.11871227364186</v>
      </c>
    </row>
    <row r="416" spans="1:20">
      <c r="A416" s="11" t="s">
        <v>853</v>
      </c>
      <c r="D416" s="11">
        <v>5</v>
      </c>
      <c r="E416" s="11" t="s">
        <v>519</v>
      </c>
      <c r="F416" s="11" t="s">
        <v>1431</v>
      </c>
      <c r="G416" s="17">
        <v>108.31932773109243</v>
      </c>
      <c r="H416" s="17">
        <v>107.39495798319328</v>
      </c>
      <c r="I416" s="17">
        <v>107.05882352941175</v>
      </c>
      <c r="J416" s="17">
        <v>104.70588235294117</v>
      </c>
      <c r="K416" s="17">
        <v>105.3781512605042</v>
      </c>
      <c r="L416" s="17">
        <v>104.53781512605042</v>
      </c>
      <c r="M416" s="17">
        <v>102.85714285714285</v>
      </c>
      <c r="N416" s="17">
        <v>104.45378151260505</v>
      </c>
      <c r="O416" s="17">
        <v>106.05042016806723</v>
      </c>
      <c r="P416" s="17">
        <v>108.73949579831933</v>
      </c>
      <c r="Q416" s="17">
        <v>107.14285714285714</v>
      </c>
      <c r="R416" s="17">
        <v>106.05042016806723</v>
      </c>
      <c r="S416" s="17">
        <v>104.78991596638654</v>
      </c>
      <c r="T416" s="17">
        <v>104.62184873949579</v>
      </c>
    </row>
    <row r="417" spans="1:20">
      <c r="A417" s="11" t="s">
        <v>524</v>
      </c>
      <c r="B417" s="11" t="s">
        <v>525</v>
      </c>
      <c r="D417" s="11">
        <v>6</v>
      </c>
      <c r="E417" s="11" t="s">
        <v>519</v>
      </c>
      <c r="F417" s="11" t="s">
        <v>1431</v>
      </c>
      <c r="G417" s="17">
        <v>111.93181818181817</v>
      </c>
      <c r="H417" s="17">
        <v>116.72077922077922</v>
      </c>
      <c r="I417" s="17">
        <v>113.47402597402598</v>
      </c>
      <c r="J417" s="17">
        <v>116.96428571428572</v>
      </c>
      <c r="K417" s="17">
        <v>119.96753246753246</v>
      </c>
      <c r="L417" s="17">
        <v>115.42207792207792</v>
      </c>
      <c r="M417" s="17">
        <v>115.50324675324676</v>
      </c>
      <c r="N417" s="17">
        <v>116.88311688311688</v>
      </c>
      <c r="O417" s="17">
        <v>117.69480519480518</v>
      </c>
      <c r="P417" s="17">
        <v>118.29268292682926</v>
      </c>
      <c r="Q417" s="17">
        <v>117.15447154471545</v>
      </c>
      <c r="R417" s="17">
        <v>115.36585365853658</v>
      </c>
      <c r="S417" s="17">
        <v>113.57723577235772</v>
      </c>
      <c r="T417" s="17">
        <v>114.79674796747967</v>
      </c>
    </row>
    <row r="418" spans="1:20">
      <c r="A418" s="11" t="s">
        <v>524</v>
      </c>
      <c r="B418" s="11" t="s">
        <v>525</v>
      </c>
      <c r="C418" s="11" t="s">
        <v>526</v>
      </c>
      <c r="D418" s="11">
        <v>7</v>
      </c>
      <c r="E418" s="11" t="s">
        <v>519</v>
      </c>
      <c r="F418" s="11" t="s">
        <v>1431</v>
      </c>
      <c r="G418" s="17">
        <v>130.80357142857144</v>
      </c>
      <c r="H418" s="17">
        <v>127.97619047619047</v>
      </c>
      <c r="I418" s="17">
        <v>120.98214285714286</v>
      </c>
      <c r="J418" s="17">
        <v>119.94047619047619</v>
      </c>
      <c r="K418" s="17">
        <v>124.85119047619048</v>
      </c>
      <c r="L418" s="17">
        <v>123.95833333333333</v>
      </c>
      <c r="M418" s="17">
        <v>124.25595238095238</v>
      </c>
      <c r="N418" s="17">
        <v>124.4047619047619</v>
      </c>
      <c r="O418" s="17">
        <v>125.29761904761905</v>
      </c>
      <c r="P418" s="17">
        <v>123.88059701492537</v>
      </c>
      <c r="Q418" s="17">
        <v>123.88059701492537</v>
      </c>
      <c r="R418" s="17">
        <v>123.28358208955224</v>
      </c>
      <c r="S418" s="17">
        <v>120.29850746268656</v>
      </c>
      <c r="T418" s="17">
        <v>121.19402985074626</v>
      </c>
    </row>
    <row r="419" spans="1:20">
      <c r="A419" s="11" t="s">
        <v>524</v>
      </c>
      <c r="B419" s="11" t="s">
        <v>525</v>
      </c>
      <c r="C419" s="11" t="s">
        <v>527</v>
      </c>
      <c r="D419" s="11">
        <v>8</v>
      </c>
      <c r="E419" s="11" t="s">
        <v>519</v>
      </c>
      <c r="F419" s="11" t="s">
        <v>1431</v>
      </c>
      <c r="G419" s="17">
        <v>143.4065934065934</v>
      </c>
      <c r="H419" s="17">
        <v>143.95604395604397</v>
      </c>
      <c r="I419" s="17">
        <v>133.5164835164835</v>
      </c>
      <c r="J419" s="17">
        <v>140.65934065934067</v>
      </c>
      <c r="K419" s="17">
        <v>150</v>
      </c>
      <c r="L419" s="17">
        <v>150</v>
      </c>
      <c r="M419" s="17">
        <v>150</v>
      </c>
      <c r="N419" s="17">
        <v>150</v>
      </c>
      <c r="O419" s="17">
        <v>150</v>
      </c>
      <c r="P419" s="17">
        <v>150</v>
      </c>
      <c r="Q419" s="17">
        <v>150</v>
      </c>
      <c r="R419" s="17">
        <v>148.90109890109889</v>
      </c>
      <c r="S419" s="17">
        <v>141.20879120879121</v>
      </c>
      <c r="T419" s="17">
        <v>141.20879120879121</v>
      </c>
    </row>
    <row r="420" spans="1:20">
      <c r="A420" s="11" t="s">
        <v>524</v>
      </c>
      <c r="B420" s="11" t="s">
        <v>525</v>
      </c>
      <c r="C420" s="11" t="s">
        <v>528</v>
      </c>
      <c r="D420" s="11">
        <v>9</v>
      </c>
      <c r="E420" s="11" t="s">
        <v>519</v>
      </c>
      <c r="F420" s="11" t="s">
        <v>1431</v>
      </c>
      <c r="G420" s="17">
        <v>118.36734693877551</v>
      </c>
      <c r="H420" s="17">
        <v>113.60544217687075</v>
      </c>
      <c r="I420" s="17">
        <v>110.20408163265306</v>
      </c>
      <c r="J420" s="17">
        <v>102.38095238095238</v>
      </c>
      <c r="K420" s="17">
        <v>107.48299319727892</v>
      </c>
      <c r="L420" s="17">
        <v>106.80272108843538</v>
      </c>
      <c r="M420" s="17">
        <v>107.48299319727892</v>
      </c>
      <c r="N420" s="17">
        <v>108.50340136054422</v>
      </c>
      <c r="O420" s="17">
        <v>110.54421768707483</v>
      </c>
      <c r="P420" s="17">
        <v>107.1917808219178</v>
      </c>
      <c r="Q420" s="17">
        <v>107.1917808219178</v>
      </c>
      <c r="R420" s="17">
        <v>106.50684931506849</v>
      </c>
      <c r="S420" s="17">
        <v>106.16438356164383</v>
      </c>
      <c r="T420" s="17">
        <v>108.21917808219177</v>
      </c>
    </row>
    <row r="421" spans="1:20">
      <c r="A421" s="11" t="s">
        <v>524</v>
      </c>
      <c r="B421" s="11" t="s">
        <v>525</v>
      </c>
      <c r="C421" s="11" t="s">
        <v>529</v>
      </c>
      <c r="D421" s="11">
        <v>10</v>
      </c>
      <c r="E421" s="11" t="s">
        <v>519</v>
      </c>
      <c r="F421" s="11" t="s">
        <v>1431</v>
      </c>
      <c r="G421" s="17">
        <v>137.75510204081633</v>
      </c>
      <c r="H421" s="17">
        <v>134.69387755102042</v>
      </c>
      <c r="I421" s="17">
        <v>125.51020408163265</v>
      </c>
      <c r="J421" s="17">
        <v>127.04081632653062</v>
      </c>
      <c r="K421" s="17">
        <v>127.55102040816327</v>
      </c>
      <c r="L421" s="17">
        <v>125.51020408163265</v>
      </c>
      <c r="M421" s="17">
        <v>125.51020408163265</v>
      </c>
      <c r="N421" s="17">
        <v>124.48979591836735</v>
      </c>
      <c r="O421" s="17">
        <v>124.48979591836735</v>
      </c>
      <c r="P421" s="17">
        <v>124.48979591836735</v>
      </c>
      <c r="Q421" s="17">
        <v>124.48979591836735</v>
      </c>
      <c r="R421" s="17">
        <v>124.48979591836735</v>
      </c>
      <c r="S421" s="17">
        <v>121.93877551020408</v>
      </c>
      <c r="T421" s="17">
        <v>121.93877551020408</v>
      </c>
    </row>
    <row r="422" spans="1:20">
      <c r="A422" s="11" t="s">
        <v>524</v>
      </c>
      <c r="B422" s="11" t="s">
        <v>525</v>
      </c>
      <c r="C422" s="11" t="s">
        <v>530</v>
      </c>
      <c r="D422" s="11">
        <v>11</v>
      </c>
      <c r="E422" s="11" t="s">
        <v>519</v>
      </c>
      <c r="F422" s="11" t="s">
        <v>1431</v>
      </c>
      <c r="G422" s="17">
        <v>89.285714285714292</v>
      </c>
      <c r="H422" s="17">
        <v>103.21428571428571</v>
      </c>
      <c r="I422" s="17">
        <v>104.46428571428571</v>
      </c>
      <c r="J422" s="17">
        <v>113.39285714285714</v>
      </c>
      <c r="K422" s="17">
        <v>114.10714285714286</v>
      </c>
      <c r="L422" s="17">
        <v>105.17857142857142</v>
      </c>
      <c r="M422" s="17">
        <v>105</v>
      </c>
      <c r="N422" s="17">
        <v>107.85714285714286</v>
      </c>
      <c r="O422" s="17">
        <v>108.57142857142857</v>
      </c>
      <c r="P422" s="17">
        <v>111.60714285714286</v>
      </c>
      <c r="Q422" s="17">
        <v>109.10714285714285</v>
      </c>
      <c r="R422" s="17">
        <v>105.89285714285714</v>
      </c>
      <c r="S422" s="17">
        <v>105.53571428571429</v>
      </c>
      <c r="T422" s="17">
        <v>107.14285714285715</v>
      </c>
    </row>
    <row r="423" spans="1:20">
      <c r="A423" s="11" t="s">
        <v>524</v>
      </c>
      <c r="B423" s="11" t="s">
        <v>525</v>
      </c>
      <c r="C423" s="11" t="s">
        <v>531</v>
      </c>
      <c r="D423" s="11">
        <v>12</v>
      </c>
      <c r="E423" s="11" t="s">
        <v>519</v>
      </c>
      <c r="F423" s="11" t="s">
        <v>1431</v>
      </c>
      <c r="G423" s="17">
        <v>81.845238095238088</v>
      </c>
      <c r="H423" s="17">
        <v>103.27380952380952</v>
      </c>
      <c r="I423" s="17">
        <v>93.75</v>
      </c>
      <c r="J423" s="17">
        <v>105.35714285714285</v>
      </c>
      <c r="K423" s="17">
        <v>100</v>
      </c>
      <c r="L423" s="17">
        <v>104.46428571428569</v>
      </c>
      <c r="M423" s="17">
        <v>106.84523809523809</v>
      </c>
      <c r="N423" s="17">
        <v>105.35714285714286</v>
      </c>
      <c r="O423" s="17">
        <v>107.73809523809523</v>
      </c>
      <c r="P423" s="17">
        <v>108.63095238095238</v>
      </c>
      <c r="Q423" s="17">
        <v>104.76190476190476</v>
      </c>
      <c r="R423" s="17">
        <v>102.08333333333333</v>
      </c>
      <c r="S423" s="17">
        <v>97.916666666666657</v>
      </c>
      <c r="T423" s="17">
        <v>97.916666666666671</v>
      </c>
    </row>
    <row r="424" spans="1:20">
      <c r="A424" s="11" t="s">
        <v>524</v>
      </c>
      <c r="B424" s="11" t="s">
        <v>525</v>
      </c>
      <c r="C424" s="11" t="s">
        <v>532</v>
      </c>
      <c r="D424" s="11">
        <v>13</v>
      </c>
      <c r="E424" s="11" t="s">
        <v>519</v>
      </c>
      <c r="F424" s="11" t="s">
        <v>1431</v>
      </c>
      <c r="G424" s="17">
        <v>100.44642857142857</v>
      </c>
      <c r="H424" s="17">
        <v>103.125</v>
      </c>
      <c r="I424" s="17">
        <v>120.53571428571429</v>
      </c>
      <c r="J424" s="17">
        <v>125.44642857142857</v>
      </c>
      <c r="K424" s="17">
        <v>135.26785714285714</v>
      </c>
      <c r="L424" s="17">
        <v>106.25</v>
      </c>
      <c r="M424" s="17">
        <v>102.23214285714285</v>
      </c>
      <c r="N424" s="17">
        <v>111.60714285714286</v>
      </c>
      <c r="O424" s="17">
        <v>109.82142857142857</v>
      </c>
      <c r="P424" s="17">
        <v>116.07142857142856</v>
      </c>
      <c r="Q424" s="17">
        <v>115.625</v>
      </c>
      <c r="R424" s="17">
        <v>111.60714285714286</v>
      </c>
      <c r="S424" s="17">
        <v>116.96428571428571</v>
      </c>
      <c r="T424" s="17">
        <v>120.98214285714286</v>
      </c>
    </row>
    <row r="425" spans="1:20">
      <c r="A425" s="11" t="s">
        <v>524</v>
      </c>
      <c r="B425" s="11" t="s">
        <v>533</v>
      </c>
      <c r="D425" s="11">
        <v>14</v>
      </c>
      <c r="E425" s="11" t="s">
        <v>519</v>
      </c>
      <c r="F425" s="11" t="s">
        <v>1431</v>
      </c>
      <c r="G425" s="17">
        <v>99.80158730158729</v>
      </c>
      <c r="H425" s="17">
        <v>99.074074074074076</v>
      </c>
      <c r="I425" s="17">
        <v>102.77777777777779</v>
      </c>
      <c r="J425" s="17">
        <v>107.53968253968253</v>
      </c>
      <c r="K425" s="17">
        <v>108.7962962962963</v>
      </c>
      <c r="L425" s="17">
        <v>105.22486772486774</v>
      </c>
      <c r="M425" s="17">
        <v>105.22486772486774</v>
      </c>
      <c r="N425" s="17">
        <v>105.95238095238096</v>
      </c>
      <c r="O425" s="17">
        <v>106.54761904761905</v>
      </c>
      <c r="P425" s="17">
        <v>107.4074074074074</v>
      </c>
      <c r="Q425" s="17">
        <v>105.6878306878307</v>
      </c>
      <c r="R425" s="17">
        <v>103.24074074074075</v>
      </c>
      <c r="S425" s="17">
        <v>103.76984126984128</v>
      </c>
      <c r="T425" s="17">
        <v>105.68783068783068</v>
      </c>
    </row>
    <row r="426" spans="1:20">
      <c r="A426" s="11" t="s">
        <v>524</v>
      </c>
      <c r="B426" s="11" t="s">
        <v>533</v>
      </c>
      <c r="C426" s="11" t="s">
        <v>534</v>
      </c>
      <c r="D426" s="11">
        <v>15</v>
      </c>
      <c r="E426" s="11" t="s">
        <v>519</v>
      </c>
      <c r="F426" s="11" t="s">
        <v>1431</v>
      </c>
      <c r="G426" s="17">
        <v>95.779220779220779</v>
      </c>
      <c r="H426" s="17">
        <v>100.64935064935065</v>
      </c>
      <c r="I426" s="17">
        <v>106.4935064935065</v>
      </c>
      <c r="J426" s="17">
        <v>109.74025974025975</v>
      </c>
      <c r="K426" s="17">
        <v>107.46753246753248</v>
      </c>
      <c r="L426" s="17">
        <v>106.16883116883116</v>
      </c>
      <c r="M426" s="17">
        <v>105.19480519480518</v>
      </c>
      <c r="N426" s="17">
        <v>106.49350649350649</v>
      </c>
      <c r="O426" s="17">
        <v>105.51948051948052</v>
      </c>
      <c r="P426" s="17">
        <v>108.44155844155844</v>
      </c>
      <c r="Q426" s="17">
        <v>108.44155844155844</v>
      </c>
      <c r="R426" s="17">
        <v>103.24675324675324</v>
      </c>
      <c r="S426" s="17">
        <v>105.1948051948052</v>
      </c>
      <c r="T426" s="17">
        <v>106.49350649350649</v>
      </c>
    </row>
    <row r="427" spans="1:20">
      <c r="A427" s="11" t="s">
        <v>524</v>
      </c>
      <c r="B427" s="11" t="s">
        <v>533</v>
      </c>
      <c r="C427" s="11" t="s">
        <v>535</v>
      </c>
      <c r="D427" s="11">
        <v>16</v>
      </c>
      <c r="E427" s="11" t="s">
        <v>519</v>
      </c>
      <c r="F427" s="11" t="s">
        <v>1431</v>
      </c>
      <c r="G427" s="17">
        <v>92.10526315789474</v>
      </c>
      <c r="H427" s="17">
        <v>93.984962406015029</v>
      </c>
      <c r="I427" s="17">
        <v>99.624060150375939</v>
      </c>
      <c r="J427" s="17">
        <v>107.5187969924812</v>
      </c>
      <c r="K427" s="17">
        <v>99.624060150375954</v>
      </c>
      <c r="L427" s="17">
        <v>98.120300751879697</v>
      </c>
      <c r="M427" s="17">
        <v>96.616541353383454</v>
      </c>
      <c r="N427" s="17">
        <v>98.872180451127818</v>
      </c>
      <c r="O427" s="17">
        <v>102.25563909774436</v>
      </c>
      <c r="P427" s="17">
        <v>100</v>
      </c>
      <c r="Q427" s="17">
        <v>101.8796992481203</v>
      </c>
      <c r="R427" s="17">
        <v>99.624060150375939</v>
      </c>
      <c r="S427" s="17">
        <v>103.38345864661655</v>
      </c>
      <c r="T427" s="17">
        <v>101.12781954887218</v>
      </c>
    </row>
    <row r="428" spans="1:20">
      <c r="A428" s="11" t="s">
        <v>524</v>
      </c>
      <c r="B428" s="11" t="s">
        <v>533</v>
      </c>
      <c r="C428" s="11" t="s">
        <v>536</v>
      </c>
      <c r="D428" s="11">
        <v>17</v>
      </c>
      <c r="E428" s="11" t="s">
        <v>519</v>
      </c>
      <c r="F428" s="11" t="s">
        <v>1431</v>
      </c>
      <c r="G428" s="17">
        <v>95.488721804511286</v>
      </c>
      <c r="H428" s="17">
        <v>97.368421052631575</v>
      </c>
      <c r="I428" s="17">
        <v>108.27067669172932</v>
      </c>
      <c r="J428" s="17">
        <v>111.65413533834587</v>
      </c>
      <c r="K428" s="17">
        <v>110.15037593984962</v>
      </c>
      <c r="L428" s="17">
        <v>103.75939849624059</v>
      </c>
      <c r="M428" s="17">
        <v>106.01503759398496</v>
      </c>
      <c r="N428" s="17">
        <v>104.51127819548871</v>
      </c>
      <c r="O428" s="17">
        <v>105.26315789473684</v>
      </c>
      <c r="P428" s="17">
        <v>104.88721804511277</v>
      </c>
      <c r="Q428" s="17">
        <v>106.01503759398496</v>
      </c>
      <c r="R428" s="17">
        <v>104.88721804511277</v>
      </c>
      <c r="S428" s="17">
        <v>104.51127819548873</v>
      </c>
      <c r="T428" s="17">
        <v>106.01503759398496</v>
      </c>
    </row>
    <row r="429" spans="1:20">
      <c r="A429" s="11" t="s">
        <v>524</v>
      </c>
      <c r="B429" s="11" t="s">
        <v>533</v>
      </c>
      <c r="C429" s="11" t="s">
        <v>537</v>
      </c>
      <c r="D429" s="11">
        <v>18</v>
      </c>
      <c r="E429" s="11" t="s">
        <v>519</v>
      </c>
      <c r="F429" s="11" t="s">
        <v>1431</v>
      </c>
      <c r="G429" s="17">
        <v>105.80357142857143</v>
      </c>
      <c r="H429" s="17">
        <v>109.375</v>
      </c>
      <c r="I429" s="17">
        <v>100.89285714285714</v>
      </c>
      <c r="J429" s="17">
        <v>100.44642857142857</v>
      </c>
      <c r="K429" s="17">
        <v>112.05357142857143</v>
      </c>
      <c r="L429" s="17">
        <v>105.80357142857143</v>
      </c>
      <c r="M429" s="17">
        <v>110.26785714285715</v>
      </c>
      <c r="N429" s="17">
        <v>109.375</v>
      </c>
      <c r="O429" s="17">
        <v>111.16071428571429</v>
      </c>
      <c r="P429" s="17">
        <v>109.375</v>
      </c>
      <c r="Q429" s="17">
        <v>109.375</v>
      </c>
      <c r="R429" s="17">
        <v>107.14285714285714</v>
      </c>
      <c r="S429" s="17">
        <v>107.14285714285714</v>
      </c>
      <c r="T429" s="17">
        <v>100.44642857142857</v>
      </c>
    </row>
    <row r="430" spans="1:20">
      <c r="A430" s="11" t="s">
        <v>524</v>
      </c>
      <c r="B430" s="11" t="s">
        <v>533</v>
      </c>
      <c r="C430" s="11" t="s">
        <v>538</v>
      </c>
      <c r="D430" s="11">
        <v>19</v>
      </c>
      <c r="E430" s="11" t="s">
        <v>519</v>
      </c>
      <c r="F430" s="11" t="s">
        <v>1431</v>
      </c>
      <c r="G430" s="17">
        <v>108.92857142857143</v>
      </c>
      <c r="H430" s="17">
        <v>75</v>
      </c>
      <c r="I430" s="17">
        <v>86.607142857142847</v>
      </c>
      <c r="J430" s="17">
        <v>100</v>
      </c>
      <c r="K430" s="17">
        <v>100</v>
      </c>
      <c r="L430" s="17">
        <v>100</v>
      </c>
      <c r="M430" s="17">
        <v>100</v>
      </c>
      <c r="N430" s="17">
        <v>116.07142857142857</v>
      </c>
      <c r="O430" s="17">
        <v>111.60714285714286</v>
      </c>
      <c r="P430" s="17">
        <v>117.85714285714286</v>
      </c>
      <c r="Q430" s="17">
        <v>100</v>
      </c>
      <c r="R430" s="17">
        <v>100</v>
      </c>
      <c r="S430" s="17">
        <v>100</v>
      </c>
      <c r="T430" s="17">
        <v>100</v>
      </c>
    </row>
    <row r="431" spans="1:20">
      <c r="A431" s="11" t="s">
        <v>524</v>
      </c>
      <c r="B431" s="11" t="s">
        <v>533</v>
      </c>
      <c r="C431" s="11" t="s">
        <v>539</v>
      </c>
      <c r="D431" s="11">
        <v>20</v>
      </c>
      <c r="E431" s="11" t="s">
        <v>519</v>
      </c>
      <c r="F431" s="11" t="s">
        <v>1431</v>
      </c>
      <c r="G431" s="17">
        <v>100</v>
      </c>
      <c r="H431" s="17">
        <v>96.15384615384616</v>
      </c>
      <c r="I431" s="17">
        <v>92.307692307692292</v>
      </c>
      <c r="J431" s="17">
        <v>102.19780219780219</v>
      </c>
      <c r="K431" s="17">
        <v>115.93406593406593</v>
      </c>
      <c r="L431" s="17">
        <v>112.63736263736264</v>
      </c>
      <c r="M431" s="17">
        <v>113.73626373626374</v>
      </c>
      <c r="N431" s="17">
        <v>104.94505494505495</v>
      </c>
      <c r="O431" s="17">
        <v>104.39560439560439</v>
      </c>
      <c r="P431" s="17">
        <v>104.94505494505493</v>
      </c>
      <c r="Q431" s="17">
        <v>106.5934065934066</v>
      </c>
      <c r="R431" s="17">
        <v>100</v>
      </c>
      <c r="S431" s="17">
        <v>100.54945054945054</v>
      </c>
      <c r="T431" s="17">
        <v>106.5934065934066</v>
      </c>
    </row>
    <row r="432" spans="1:20">
      <c r="A432" s="11" t="s">
        <v>524</v>
      </c>
      <c r="B432" s="11" t="s">
        <v>533</v>
      </c>
      <c r="C432" s="11" t="s">
        <v>540</v>
      </c>
      <c r="D432" s="11">
        <v>21</v>
      </c>
      <c r="E432" s="11" t="s">
        <v>519</v>
      </c>
      <c r="F432" s="11" t="s">
        <v>1431</v>
      </c>
      <c r="G432" s="17">
        <v>112.98701298701299</v>
      </c>
      <c r="H432" s="17">
        <v>113.63636363636364</v>
      </c>
      <c r="I432" s="17">
        <v>118.18181818181819</v>
      </c>
      <c r="J432" s="17">
        <v>118.18181818181819</v>
      </c>
      <c r="K432" s="17">
        <v>118.18181818181819</v>
      </c>
      <c r="L432" s="17">
        <v>112.33766233766234</v>
      </c>
      <c r="M432" s="17">
        <v>105.19480519480518</v>
      </c>
      <c r="N432" s="17">
        <v>108.44155844155844</v>
      </c>
      <c r="O432" s="17">
        <v>110.38961038961038</v>
      </c>
      <c r="P432" s="17">
        <v>114.93506493506493</v>
      </c>
      <c r="Q432" s="17">
        <v>103.8961038961039</v>
      </c>
      <c r="R432" s="17">
        <v>107.14285714285714</v>
      </c>
      <c r="S432" s="17">
        <v>101.94805194805195</v>
      </c>
      <c r="T432" s="17">
        <v>122.07792207792207</v>
      </c>
    </row>
    <row r="433" spans="1:20">
      <c r="A433" s="11" t="s">
        <v>524</v>
      </c>
      <c r="B433" s="11" t="s">
        <v>541</v>
      </c>
      <c r="D433" s="11">
        <v>22</v>
      </c>
      <c r="E433" s="11" t="s">
        <v>519</v>
      </c>
      <c r="F433" s="11" t="s">
        <v>1431</v>
      </c>
      <c r="G433" s="17">
        <v>112.73291925465838</v>
      </c>
      <c r="H433" s="17">
        <v>108.69565217391305</v>
      </c>
      <c r="I433" s="17">
        <v>107.45341614906832</v>
      </c>
      <c r="J433" s="17">
        <v>104.96894409937887</v>
      </c>
      <c r="K433" s="17">
        <v>104.65838509316769</v>
      </c>
      <c r="L433" s="17">
        <v>96.894409937888199</v>
      </c>
      <c r="M433" s="17">
        <v>95.341614906832291</v>
      </c>
      <c r="N433" s="17">
        <v>95.962732919254648</v>
      </c>
      <c r="O433" s="17">
        <v>89.751552795031046</v>
      </c>
      <c r="P433" s="17">
        <v>104.96894409937889</v>
      </c>
      <c r="Q433" s="17">
        <v>95.962732919254663</v>
      </c>
      <c r="R433" s="17">
        <v>96.58385093167702</v>
      </c>
      <c r="S433" s="17">
        <v>100.93167701863355</v>
      </c>
      <c r="T433" s="17">
        <v>105.27950310559005</v>
      </c>
    </row>
    <row r="434" spans="1:20">
      <c r="A434" s="11" t="s">
        <v>524</v>
      </c>
      <c r="B434" s="11" t="s">
        <v>542</v>
      </c>
      <c r="D434" s="11">
        <v>23</v>
      </c>
      <c r="E434" s="11" t="s">
        <v>519</v>
      </c>
      <c r="F434" s="11" t="s">
        <v>1431</v>
      </c>
      <c r="G434" s="17">
        <v>97.61904761904762</v>
      </c>
      <c r="H434" s="17">
        <v>101.66666666666667</v>
      </c>
      <c r="I434" s="17">
        <v>102.85714285714285</v>
      </c>
      <c r="J434" s="17">
        <v>106.9047619047619</v>
      </c>
      <c r="K434" s="17">
        <v>106.66666666666666</v>
      </c>
      <c r="L434" s="17">
        <v>102.85714285714285</v>
      </c>
      <c r="M434" s="17">
        <v>101.19047619047619</v>
      </c>
      <c r="N434" s="17">
        <v>103.33333333333333</v>
      </c>
      <c r="O434" s="17">
        <v>105</v>
      </c>
      <c r="P434" s="17">
        <v>105.71428571428571</v>
      </c>
      <c r="Q434" s="17">
        <v>105.71428571428572</v>
      </c>
      <c r="R434" s="17">
        <v>101.42857142857143</v>
      </c>
      <c r="S434" s="17">
        <v>100.95238095238095</v>
      </c>
      <c r="T434" s="17">
        <v>100.47619047619048</v>
      </c>
    </row>
    <row r="435" spans="1:20">
      <c r="A435" s="11" t="s">
        <v>524</v>
      </c>
      <c r="B435" s="11" t="s">
        <v>542</v>
      </c>
      <c r="C435" s="11" t="s">
        <v>543</v>
      </c>
      <c r="D435" s="11">
        <v>24</v>
      </c>
      <c r="E435" s="11" t="s">
        <v>519</v>
      </c>
      <c r="F435" s="11" t="s">
        <v>1431</v>
      </c>
      <c r="G435" s="17">
        <v>109.18367346938774</v>
      </c>
      <c r="H435" s="17">
        <v>105.6122448979592</v>
      </c>
      <c r="I435" s="17">
        <v>106.12244897959184</v>
      </c>
      <c r="J435" s="17">
        <v>111.73469387755102</v>
      </c>
      <c r="K435" s="17">
        <v>111.73469387755102</v>
      </c>
      <c r="L435" s="17">
        <v>106.12244897959184</v>
      </c>
      <c r="M435" s="17">
        <v>103.57142857142857</v>
      </c>
      <c r="N435" s="17">
        <v>106.63265306122449</v>
      </c>
      <c r="O435" s="17">
        <v>111.22448979591837</v>
      </c>
      <c r="P435" s="17">
        <v>109.69387755102041</v>
      </c>
      <c r="Q435" s="17">
        <v>110.20408163265306</v>
      </c>
      <c r="R435" s="17">
        <v>102.55102040816327</v>
      </c>
      <c r="S435" s="17">
        <v>102.04081632653062</v>
      </c>
      <c r="T435" s="17">
        <v>103.06122448979593</v>
      </c>
    </row>
    <row r="436" spans="1:20">
      <c r="A436" s="11" t="s">
        <v>524</v>
      </c>
      <c r="B436" s="11" t="s">
        <v>542</v>
      </c>
      <c r="C436" s="11" t="s">
        <v>544</v>
      </c>
      <c r="D436" s="11">
        <v>25</v>
      </c>
      <c r="E436" s="11" t="s">
        <v>519</v>
      </c>
      <c r="F436" s="11" t="s">
        <v>1431</v>
      </c>
      <c r="G436" s="17">
        <v>77.777777777777771</v>
      </c>
      <c r="H436" s="17">
        <v>98.412698412698418</v>
      </c>
      <c r="I436" s="17">
        <v>100</v>
      </c>
      <c r="J436" s="17">
        <v>103.96825396825396</v>
      </c>
      <c r="K436" s="17">
        <v>103.96825396825396</v>
      </c>
      <c r="L436" s="17">
        <v>100</v>
      </c>
      <c r="M436" s="17">
        <v>98.412698412698418</v>
      </c>
      <c r="N436" s="17">
        <v>100.7936507936508</v>
      </c>
      <c r="O436" s="17">
        <v>99.206349206349202</v>
      </c>
      <c r="P436" s="17">
        <v>103.96825396825398</v>
      </c>
      <c r="Q436" s="17">
        <v>103.17460317460318</v>
      </c>
      <c r="R436" s="17">
        <v>100</v>
      </c>
      <c r="S436" s="17">
        <v>99.206349206349202</v>
      </c>
      <c r="T436" s="17">
        <v>96.031746031746025</v>
      </c>
    </row>
    <row r="437" spans="1:20">
      <c r="A437" s="11" t="s">
        <v>524</v>
      </c>
      <c r="B437" s="11" t="s">
        <v>542</v>
      </c>
      <c r="C437" s="11" t="s">
        <v>545</v>
      </c>
      <c r="D437" s="11">
        <v>26</v>
      </c>
      <c r="E437" s="11" t="s">
        <v>519</v>
      </c>
      <c r="F437" s="11" t="s">
        <v>1431</v>
      </c>
      <c r="G437" s="17">
        <v>100</v>
      </c>
      <c r="H437" s="17">
        <v>97.959183673469383</v>
      </c>
      <c r="I437" s="17">
        <v>100</v>
      </c>
      <c r="J437" s="17">
        <v>101.0204081632653</v>
      </c>
      <c r="K437" s="17">
        <v>100</v>
      </c>
      <c r="L437" s="17">
        <v>100</v>
      </c>
      <c r="M437" s="17">
        <v>100</v>
      </c>
      <c r="N437" s="17">
        <v>100</v>
      </c>
      <c r="O437" s="17">
        <v>100</v>
      </c>
      <c r="P437" s="17">
        <v>100</v>
      </c>
      <c r="Q437" s="17">
        <v>100</v>
      </c>
      <c r="R437" s="17">
        <v>101.0204081632653</v>
      </c>
      <c r="S437" s="17">
        <v>101.0204081632653</v>
      </c>
      <c r="T437" s="17">
        <v>101.0204081632653</v>
      </c>
    </row>
    <row r="438" spans="1:20">
      <c r="A438" s="11" t="s">
        <v>524</v>
      </c>
      <c r="B438" s="11" t="s">
        <v>546</v>
      </c>
      <c r="D438" s="11">
        <v>27</v>
      </c>
      <c r="E438" s="11" t="s">
        <v>519</v>
      </c>
      <c r="F438" s="11" t="s">
        <v>1431</v>
      </c>
      <c r="G438" s="17">
        <v>91.666666666666671</v>
      </c>
      <c r="H438" s="17">
        <v>93.452380952380949</v>
      </c>
      <c r="I438" s="17">
        <v>101.78571428571429</v>
      </c>
      <c r="J438" s="17">
        <v>100</v>
      </c>
      <c r="K438" s="17">
        <v>101.78571428571429</v>
      </c>
      <c r="L438" s="17">
        <v>98.80952380952381</v>
      </c>
      <c r="M438" s="17">
        <v>98.80952380952381</v>
      </c>
      <c r="N438" s="17">
        <v>100.59523809523809</v>
      </c>
      <c r="O438" s="17">
        <v>102.97619047619048</v>
      </c>
      <c r="P438" s="17">
        <v>106.54761904761905</v>
      </c>
      <c r="Q438" s="17">
        <v>101.78571428571428</v>
      </c>
      <c r="R438" s="17">
        <v>102.97619047619048</v>
      </c>
      <c r="S438" s="17">
        <v>103.57142857142857</v>
      </c>
      <c r="T438" s="17">
        <v>105.95238095238095</v>
      </c>
    </row>
    <row r="439" spans="1:20">
      <c r="A439" s="11" t="s">
        <v>524</v>
      </c>
      <c r="B439" s="11" t="s">
        <v>547</v>
      </c>
      <c r="D439" s="11">
        <v>28</v>
      </c>
      <c r="E439" s="11" t="s">
        <v>519</v>
      </c>
      <c r="F439" s="11" t="s">
        <v>1431</v>
      </c>
      <c r="G439" s="17">
        <v>100</v>
      </c>
      <c r="H439" s="17">
        <v>100</v>
      </c>
      <c r="I439" s="17">
        <v>100</v>
      </c>
      <c r="J439" s="17">
        <v>100</v>
      </c>
      <c r="K439" s="17">
        <v>100</v>
      </c>
      <c r="L439" s="17">
        <v>100</v>
      </c>
      <c r="M439" s="17">
        <v>100</v>
      </c>
      <c r="N439" s="17">
        <v>100</v>
      </c>
      <c r="O439" s="17">
        <v>100</v>
      </c>
      <c r="P439" s="17">
        <v>91.666666666666671</v>
      </c>
      <c r="Q439" s="17">
        <v>100</v>
      </c>
      <c r="R439" s="17">
        <v>100</v>
      </c>
      <c r="S439" s="17">
        <v>100</v>
      </c>
      <c r="T439" s="17">
        <v>100</v>
      </c>
    </row>
    <row r="440" spans="1:20">
      <c r="A440" s="11" t="s">
        <v>524</v>
      </c>
      <c r="B440" s="11" t="s">
        <v>548</v>
      </c>
      <c r="D440" s="11">
        <v>29</v>
      </c>
      <c r="E440" s="11" t="s">
        <v>519</v>
      </c>
      <c r="F440" s="11" t="s">
        <v>1431</v>
      </c>
      <c r="G440" s="17">
        <v>100</v>
      </c>
      <c r="H440" s="17">
        <v>98.80952380952381</v>
      </c>
      <c r="I440" s="17">
        <v>103.57142857142857</v>
      </c>
      <c r="J440" s="17">
        <v>109.52380952380952</v>
      </c>
      <c r="K440" s="17">
        <v>115.47619047619048</v>
      </c>
      <c r="L440" s="17">
        <v>118.45238095238095</v>
      </c>
      <c r="M440" s="17">
        <v>112.5</v>
      </c>
      <c r="N440" s="17">
        <v>110.71428571428571</v>
      </c>
      <c r="O440" s="17">
        <v>111.30952380952381</v>
      </c>
      <c r="P440" s="17">
        <v>111.9047619047619</v>
      </c>
      <c r="Q440" s="17">
        <v>110.71428571428571</v>
      </c>
      <c r="R440" s="17">
        <v>111.9047619047619</v>
      </c>
      <c r="S440" s="17">
        <v>112.5</v>
      </c>
      <c r="T440" s="17">
        <v>112.5</v>
      </c>
    </row>
    <row r="441" spans="1:20">
      <c r="A441" s="11" t="s">
        <v>524</v>
      </c>
      <c r="B441" s="11" t="s">
        <v>549</v>
      </c>
      <c r="D441" s="11">
        <v>30</v>
      </c>
      <c r="E441" s="11" t="s">
        <v>519</v>
      </c>
      <c r="F441" s="11" t="s">
        <v>1431</v>
      </c>
      <c r="G441" s="17">
        <v>100</v>
      </c>
      <c r="H441" s="17">
        <v>96.753246753246756</v>
      </c>
      <c r="I441" s="17">
        <v>97.402597402597408</v>
      </c>
      <c r="J441" s="17">
        <v>100</v>
      </c>
      <c r="K441" s="17">
        <v>100</v>
      </c>
      <c r="L441" s="17">
        <v>100</v>
      </c>
      <c r="M441" s="17">
        <v>99.350649350649348</v>
      </c>
      <c r="N441" s="17">
        <v>101.2987012987013</v>
      </c>
      <c r="O441" s="17">
        <v>101.2987012987013</v>
      </c>
      <c r="P441" s="17">
        <v>101.2987012987013</v>
      </c>
      <c r="Q441" s="17">
        <v>100</v>
      </c>
      <c r="R441" s="17">
        <v>101.2987012987013</v>
      </c>
      <c r="S441" s="17">
        <v>98.701298701298697</v>
      </c>
      <c r="T441" s="17">
        <v>98.701298701298711</v>
      </c>
    </row>
    <row r="442" spans="1:20">
      <c r="A442" s="11" t="s">
        <v>1384</v>
      </c>
      <c r="B442" s="11" t="s">
        <v>1383</v>
      </c>
      <c r="D442" s="11">
        <v>31</v>
      </c>
      <c r="E442" s="11" t="s">
        <v>519</v>
      </c>
      <c r="F442" s="11" t="s">
        <v>1431</v>
      </c>
      <c r="L442" s="17">
        <v>100</v>
      </c>
      <c r="M442" s="17">
        <v>123.80952380952381</v>
      </c>
      <c r="N442" s="17">
        <v>107.14285714285714</v>
      </c>
      <c r="O442" s="17">
        <v>107.14285714285714</v>
      </c>
      <c r="P442" s="17">
        <v>107.14285714285714</v>
      </c>
      <c r="Q442" s="17">
        <v>107.14285714285714</v>
      </c>
      <c r="R442" s="17">
        <v>107.14285714285714</v>
      </c>
      <c r="S442" s="17">
        <v>107.14285714285714</v>
      </c>
      <c r="T442" s="17">
        <v>107.14285714285714</v>
      </c>
    </row>
    <row r="443" spans="1:20">
      <c r="A443" s="11" t="s">
        <v>524</v>
      </c>
      <c r="B443" s="11" t="s">
        <v>550</v>
      </c>
      <c r="D443" s="11">
        <v>32</v>
      </c>
      <c r="E443" s="11" t="s">
        <v>519</v>
      </c>
      <c r="F443" s="11" t="s">
        <v>1431</v>
      </c>
      <c r="G443" s="17">
        <v>105</v>
      </c>
      <c r="H443" s="17">
        <v>100</v>
      </c>
      <c r="I443" s="17">
        <v>100</v>
      </c>
      <c r="J443" s="17">
        <v>102.85714285714286</v>
      </c>
      <c r="K443" s="17">
        <v>102.14285714285714</v>
      </c>
      <c r="L443" s="17">
        <v>102.14285714285714</v>
      </c>
      <c r="M443" s="17">
        <v>101.42857142857143</v>
      </c>
      <c r="N443" s="17">
        <v>101.42857142857143</v>
      </c>
      <c r="O443" s="17">
        <v>103.57142857142858</v>
      </c>
      <c r="P443" s="17">
        <v>103.57142857142858</v>
      </c>
      <c r="Q443" s="17">
        <v>100</v>
      </c>
      <c r="R443" s="17">
        <v>100</v>
      </c>
      <c r="S443" s="17">
        <v>101.42857142857143</v>
      </c>
      <c r="T443" s="17">
        <v>101.42857142857143</v>
      </c>
    </row>
    <row r="444" spans="1:20">
      <c r="A444" s="11" t="s">
        <v>524</v>
      </c>
      <c r="B444" s="11" t="s">
        <v>551</v>
      </c>
      <c r="D444" s="11">
        <v>33</v>
      </c>
      <c r="E444" s="11" t="s">
        <v>519</v>
      </c>
      <c r="F444" s="11" t="s">
        <v>1431</v>
      </c>
      <c r="G444" s="17">
        <v>100</v>
      </c>
      <c r="H444" s="17">
        <v>102.85714285714286</v>
      </c>
      <c r="I444" s="17">
        <v>101.42857142857143</v>
      </c>
      <c r="J444" s="17">
        <v>101.42857142857143</v>
      </c>
      <c r="K444" s="17">
        <v>101.42857142857143</v>
      </c>
      <c r="L444" s="17">
        <v>99.285714285714292</v>
      </c>
      <c r="M444" s="17">
        <v>100</v>
      </c>
      <c r="N444" s="17">
        <v>100.71428571428571</v>
      </c>
      <c r="O444" s="17">
        <v>99.285714285714292</v>
      </c>
      <c r="P444" s="17">
        <v>100</v>
      </c>
      <c r="Q444" s="17">
        <v>100</v>
      </c>
      <c r="R444" s="17">
        <v>100</v>
      </c>
      <c r="S444" s="17">
        <v>100</v>
      </c>
      <c r="T444" s="17">
        <v>100</v>
      </c>
    </row>
    <row r="445" spans="1:20">
      <c r="A445" s="11" t="s">
        <v>524</v>
      </c>
      <c r="B445" s="11" t="s">
        <v>552</v>
      </c>
      <c r="D445" s="11">
        <v>34</v>
      </c>
      <c r="E445" s="11" t="s">
        <v>519</v>
      </c>
      <c r="F445" s="11" t="s">
        <v>1431</v>
      </c>
      <c r="G445" s="17">
        <v>111.68831168831169</v>
      </c>
      <c r="H445" s="17">
        <v>109.74025974025973</v>
      </c>
      <c r="I445" s="17">
        <v>108.44155844155844</v>
      </c>
      <c r="J445" s="17">
        <v>103.8961038961039</v>
      </c>
      <c r="K445" s="17">
        <v>104.54545454545455</v>
      </c>
      <c r="L445" s="17">
        <v>103.8961038961039</v>
      </c>
      <c r="M445" s="17">
        <v>101.94805194805195</v>
      </c>
      <c r="N445" s="17">
        <v>105.1948051948052</v>
      </c>
      <c r="O445" s="17">
        <v>105.1948051948052</v>
      </c>
      <c r="P445" s="17">
        <v>107.14285714285714</v>
      </c>
      <c r="Q445" s="17">
        <v>107.14285714285714</v>
      </c>
      <c r="R445" s="17">
        <v>106.49350649350649</v>
      </c>
      <c r="S445" s="17">
        <v>106.49350649350649</v>
      </c>
      <c r="T445" s="17">
        <v>101.29870129870129</v>
      </c>
    </row>
    <row r="446" spans="1:20">
      <c r="A446" s="11" t="s">
        <v>524</v>
      </c>
      <c r="B446" s="11" t="s">
        <v>553</v>
      </c>
      <c r="D446" s="11">
        <v>35</v>
      </c>
      <c r="E446" s="11" t="s">
        <v>519</v>
      </c>
      <c r="F446" s="11" t="s">
        <v>1431</v>
      </c>
      <c r="G446" s="17">
        <v>103.57142857142857</v>
      </c>
      <c r="H446" s="17">
        <v>100</v>
      </c>
      <c r="I446" s="17">
        <v>102.67857142857143</v>
      </c>
      <c r="J446" s="17">
        <v>99.107142857142861</v>
      </c>
      <c r="K446" s="17">
        <v>105.35714285714286</v>
      </c>
      <c r="L446" s="17">
        <v>103.57142857142857</v>
      </c>
      <c r="M446" s="17">
        <v>93.75</v>
      </c>
      <c r="N446" s="17">
        <v>102.67857142857143</v>
      </c>
      <c r="O446" s="17">
        <v>103.57142857142857</v>
      </c>
      <c r="P446" s="17">
        <v>122.32142857142858</v>
      </c>
      <c r="Q446" s="17">
        <v>108.92857142857143</v>
      </c>
      <c r="R446" s="17">
        <v>101.78571428571428</v>
      </c>
      <c r="S446" s="17">
        <v>102.67857142857143</v>
      </c>
      <c r="T446" s="17">
        <v>109.82142857142857</v>
      </c>
    </row>
    <row r="447" spans="1:20">
      <c r="A447" s="11" t="s">
        <v>524</v>
      </c>
      <c r="B447" s="11" t="s">
        <v>554</v>
      </c>
      <c r="D447" s="11">
        <v>36</v>
      </c>
      <c r="E447" s="11" t="s">
        <v>519</v>
      </c>
      <c r="F447" s="11" t="s">
        <v>1431</v>
      </c>
      <c r="G447" s="17">
        <v>94.897959183673464</v>
      </c>
      <c r="H447" s="17">
        <v>95.91836734693878</v>
      </c>
      <c r="I447" s="17">
        <v>95.91836734693878</v>
      </c>
      <c r="J447" s="17">
        <v>96.938775510204081</v>
      </c>
      <c r="K447" s="17">
        <v>98.979591836734699</v>
      </c>
      <c r="L447" s="17">
        <v>103.06122448979592</v>
      </c>
      <c r="M447" s="17">
        <v>100</v>
      </c>
      <c r="N447" s="17">
        <v>100</v>
      </c>
      <c r="O447" s="17">
        <v>100</v>
      </c>
      <c r="P447" s="17">
        <v>100</v>
      </c>
      <c r="Q447" s="17">
        <v>100</v>
      </c>
      <c r="R447" s="17">
        <v>100</v>
      </c>
      <c r="S447" s="17">
        <v>100</v>
      </c>
      <c r="T447" s="17">
        <v>100</v>
      </c>
    </row>
    <row r="448" spans="1:20">
      <c r="A448" s="11" t="s">
        <v>524</v>
      </c>
      <c r="B448" s="11" t="s">
        <v>555</v>
      </c>
      <c r="D448" s="11">
        <v>37</v>
      </c>
      <c r="E448" s="11" t="s">
        <v>519</v>
      </c>
      <c r="F448" s="11" t="s">
        <v>1431</v>
      </c>
      <c r="G448" s="17">
        <v>124.40476190476191</v>
      </c>
      <c r="H448" s="17">
        <v>136.9047619047619</v>
      </c>
      <c r="I448" s="17">
        <v>136.9047619047619</v>
      </c>
      <c r="J448" s="17">
        <v>125.5952380952381</v>
      </c>
      <c r="K448" s="17">
        <v>120.23809523809524</v>
      </c>
      <c r="L448" s="17">
        <v>118.45238095238095</v>
      </c>
      <c r="M448" s="17">
        <v>116.66666666666667</v>
      </c>
      <c r="N448" s="17">
        <v>115.47619047619048</v>
      </c>
      <c r="O448" s="17">
        <v>121.42857142857143</v>
      </c>
      <c r="P448" s="17">
        <v>118.45238095238095</v>
      </c>
      <c r="Q448" s="17">
        <v>120.83333333333333</v>
      </c>
      <c r="R448" s="17">
        <v>119.04761904761904</v>
      </c>
      <c r="S448" s="17">
        <v>115.47619047619048</v>
      </c>
      <c r="T448" s="17">
        <v>116.66666666666666</v>
      </c>
    </row>
    <row r="449" spans="1:20">
      <c r="A449" s="11" t="s">
        <v>524</v>
      </c>
      <c r="B449" s="11" t="s">
        <v>556</v>
      </c>
      <c r="D449" s="11">
        <v>38</v>
      </c>
      <c r="E449" s="11" t="s">
        <v>519</v>
      </c>
      <c r="F449" s="11" t="s">
        <v>1431</v>
      </c>
      <c r="G449" s="17">
        <v>106.12244897959184</v>
      </c>
      <c r="H449" s="17">
        <v>102.04081632653062</v>
      </c>
      <c r="I449" s="17">
        <v>100.51020408163265</v>
      </c>
      <c r="J449" s="17">
        <v>98.979591836734699</v>
      </c>
      <c r="K449" s="17">
        <v>103.57142857142857</v>
      </c>
      <c r="L449" s="17">
        <v>101.0204081632653</v>
      </c>
      <c r="M449" s="17">
        <v>101.0204081632653</v>
      </c>
      <c r="N449" s="17">
        <v>103.57142857142857</v>
      </c>
      <c r="O449" s="17">
        <v>107.14285714285714</v>
      </c>
      <c r="P449" s="17">
        <v>113.26530612244898</v>
      </c>
      <c r="Q449" s="17">
        <v>111.73469387755102</v>
      </c>
      <c r="R449" s="17">
        <v>111.22448979591837</v>
      </c>
      <c r="S449" s="17">
        <v>105.10204081632652</v>
      </c>
      <c r="T449" s="17">
        <v>103.57142857142857</v>
      </c>
    </row>
    <row r="450" spans="1:20">
      <c r="A450" s="11" t="s">
        <v>524</v>
      </c>
      <c r="B450" s="11" t="s">
        <v>557</v>
      </c>
      <c r="D450" s="11">
        <v>39</v>
      </c>
      <c r="E450" s="11" t="s">
        <v>519</v>
      </c>
      <c r="F450" s="11" t="s">
        <v>1431</v>
      </c>
      <c r="G450" s="17">
        <v>112.08791208791209</v>
      </c>
      <c r="H450" s="17">
        <v>103.84615384615384</v>
      </c>
      <c r="I450" s="17">
        <v>103.84615384615384</v>
      </c>
      <c r="J450" s="17">
        <v>103.84615384615384</v>
      </c>
      <c r="K450" s="17">
        <v>103.2967032967033</v>
      </c>
      <c r="L450" s="17">
        <v>103.2967032967033</v>
      </c>
      <c r="M450" s="17">
        <v>103.2967032967033</v>
      </c>
      <c r="N450" s="17">
        <v>103.2967032967033</v>
      </c>
      <c r="O450" s="17">
        <v>103.2967032967033</v>
      </c>
      <c r="P450" s="17">
        <v>103.29670329670328</v>
      </c>
      <c r="Q450" s="17">
        <v>103.29670329670328</v>
      </c>
      <c r="R450" s="17">
        <v>103.29670329670328</v>
      </c>
      <c r="S450" s="17">
        <v>103.29670329670328</v>
      </c>
      <c r="T450" s="17">
        <v>102.74725274725274</v>
      </c>
    </row>
    <row r="451" spans="1:20">
      <c r="A451" s="11" t="s">
        <v>655</v>
      </c>
      <c r="D451" s="11">
        <v>40</v>
      </c>
      <c r="E451" s="11" t="s">
        <v>519</v>
      </c>
      <c r="F451" s="11" t="s">
        <v>1431</v>
      </c>
      <c r="G451" s="17">
        <v>101.29179331306992</v>
      </c>
      <c r="H451" s="17">
        <v>101.29179331306992</v>
      </c>
      <c r="I451" s="17">
        <v>103.11550151975683</v>
      </c>
      <c r="J451" s="17">
        <v>104.63525835866261</v>
      </c>
      <c r="K451" s="17">
        <v>105.47112462006079</v>
      </c>
      <c r="L451" s="17">
        <v>102.35562310030396</v>
      </c>
      <c r="M451" s="17">
        <v>100.60790273556232</v>
      </c>
      <c r="N451" s="17">
        <v>101.67173252279636</v>
      </c>
      <c r="O451" s="17">
        <v>101.06382978723404</v>
      </c>
      <c r="P451" s="17">
        <v>105.01519756838906</v>
      </c>
      <c r="Q451" s="17">
        <v>102.43161094224924</v>
      </c>
      <c r="R451" s="17">
        <v>101.67173252279635</v>
      </c>
      <c r="S451" s="17">
        <v>102.43161094224924</v>
      </c>
      <c r="T451" s="17">
        <v>103.64741641337386</v>
      </c>
    </row>
    <row r="452" spans="1:20">
      <c r="A452" s="11" t="s">
        <v>523</v>
      </c>
      <c r="D452" s="11">
        <v>41</v>
      </c>
      <c r="E452" s="11" t="s">
        <v>519</v>
      </c>
      <c r="F452" s="11" t="s">
        <v>1431</v>
      </c>
      <c r="G452" s="17">
        <v>103.55292376017765</v>
      </c>
      <c r="H452" s="17">
        <v>102.73871206513694</v>
      </c>
      <c r="I452" s="17">
        <v>104.66321243523316</v>
      </c>
      <c r="J452" s="17">
        <v>106.29163582531459</v>
      </c>
      <c r="K452" s="17">
        <v>107.29089563286455</v>
      </c>
      <c r="L452" s="17">
        <v>104.92227979274612</v>
      </c>
      <c r="M452" s="17">
        <v>104.18208734270911</v>
      </c>
      <c r="N452" s="17">
        <v>105.29237601776462</v>
      </c>
      <c r="O452" s="17">
        <v>106.32864544781644</v>
      </c>
      <c r="P452" s="17">
        <v>107.99407846039971</v>
      </c>
      <c r="Q452" s="17">
        <v>106.32864544781643</v>
      </c>
      <c r="R452" s="17">
        <v>104.47816432272391</v>
      </c>
      <c r="S452" s="17">
        <v>104.21909696521095</v>
      </c>
      <c r="T452" s="17">
        <v>105.21835677276093</v>
      </c>
    </row>
    <row r="453" spans="1:20">
      <c r="A453" s="11" t="s">
        <v>516</v>
      </c>
      <c r="D453" s="11">
        <v>1</v>
      </c>
      <c r="E453" s="11" t="s">
        <v>520</v>
      </c>
      <c r="F453" s="11" t="s">
        <v>1431</v>
      </c>
      <c r="G453" s="17">
        <v>99.345372460496606</v>
      </c>
      <c r="H453" s="17">
        <v>100</v>
      </c>
      <c r="I453" s="17">
        <v>101.28668171557563</v>
      </c>
      <c r="J453" s="17">
        <v>101.58013544018058</v>
      </c>
      <c r="K453" s="17">
        <v>103.16027088036118</v>
      </c>
      <c r="L453" s="17">
        <v>101.63897620116748</v>
      </c>
      <c r="M453" s="17">
        <v>101.32465199820386</v>
      </c>
      <c r="N453" s="17">
        <v>102.04402515723271</v>
      </c>
      <c r="O453" s="17">
        <v>102.74403958614485</v>
      </c>
      <c r="P453" s="17">
        <v>101.9170049616599</v>
      </c>
      <c r="Q453" s="17">
        <v>101.87274368231047</v>
      </c>
      <c r="R453" s="17">
        <v>100.74458483754512</v>
      </c>
      <c r="S453" s="17">
        <v>100.61058344640435</v>
      </c>
      <c r="T453" s="17">
        <v>101.80913613749435</v>
      </c>
    </row>
    <row r="454" spans="1:20">
      <c r="A454" s="11" t="s">
        <v>521</v>
      </c>
      <c r="D454" s="11">
        <v>2</v>
      </c>
      <c r="E454" s="11" t="s">
        <v>520</v>
      </c>
      <c r="F454" s="11" t="s">
        <v>1431</v>
      </c>
      <c r="G454" s="17">
        <v>104.85074626865672</v>
      </c>
      <c r="H454" s="17">
        <v>101.79104477611941</v>
      </c>
      <c r="I454" s="17">
        <v>105.82089552238807</v>
      </c>
      <c r="J454" s="17">
        <v>107.08955223880596</v>
      </c>
      <c r="K454" s="17">
        <v>112.23880597014926</v>
      </c>
      <c r="L454" s="17">
        <v>107.23880597014926</v>
      </c>
      <c r="M454" s="17">
        <v>107.38805970149254</v>
      </c>
      <c r="N454" s="17">
        <v>108.22122571001495</v>
      </c>
      <c r="O454" s="17">
        <v>108.03303303303304</v>
      </c>
      <c r="P454" s="17">
        <v>107.21804511278195</v>
      </c>
      <c r="Q454" s="17">
        <v>105.33834586466165</v>
      </c>
      <c r="R454" s="17">
        <v>104.73684210526315</v>
      </c>
      <c r="S454" s="17">
        <v>103.61990950226244</v>
      </c>
      <c r="T454" s="17">
        <v>106.03318250377073</v>
      </c>
    </row>
    <row r="455" spans="1:20">
      <c r="A455" s="11" t="s">
        <v>1382</v>
      </c>
      <c r="D455" s="11">
        <v>3</v>
      </c>
      <c r="E455" s="11" t="s">
        <v>520</v>
      </c>
      <c r="F455" s="11" t="s">
        <v>1431</v>
      </c>
      <c r="G455" s="17">
        <v>96.957928802588995</v>
      </c>
      <c r="H455" s="17">
        <v>99.223300970873794</v>
      </c>
      <c r="I455" s="17">
        <v>99.320388349514559</v>
      </c>
      <c r="J455" s="17">
        <v>99.190938511326877</v>
      </c>
      <c r="K455" s="17">
        <v>99.22330097087378</v>
      </c>
      <c r="L455" s="17">
        <v>99.229287090558771</v>
      </c>
      <c r="M455" s="17">
        <v>98.715478484264608</v>
      </c>
      <c r="N455" s="17">
        <v>99.389852280025693</v>
      </c>
      <c r="O455" s="17">
        <v>100.48169556840077</v>
      </c>
      <c r="P455" s="17">
        <v>99.645618556701024</v>
      </c>
      <c r="Q455" s="17">
        <v>100.38684719535783</v>
      </c>
      <c r="R455" s="17">
        <v>99.032882011605409</v>
      </c>
      <c r="S455" s="17">
        <v>99.321705426356601</v>
      </c>
      <c r="T455" s="17">
        <v>100.00000000000001</v>
      </c>
    </row>
    <row r="456" spans="1:20">
      <c r="A456" s="11" t="s">
        <v>522</v>
      </c>
      <c r="D456" s="11">
        <v>4</v>
      </c>
      <c r="E456" s="11" t="s">
        <v>520</v>
      </c>
      <c r="F456" s="11" t="s">
        <v>1431</v>
      </c>
      <c r="G456" s="17">
        <v>97.41935483870968</v>
      </c>
      <c r="H456" s="17">
        <v>96.129032258064512</v>
      </c>
      <c r="I456" s="17">
        <v>96.774193548387103</v>
      </c>
      <c r="J456" s="17">
        <v>98.064516129032256</v>
      </c>
      <c r="K456" s="17">
        <v>94.838709677419359</v>
      </c>
      <c r="L456" s="17">
        <v>97.258064516129025</v>
      </c>
      <c r="M456" s="17">
        <v>94.032258064516142</v>
      </c>
      <c r="N456" s="17">
        <v>97.096774193548384</v>
      </c>
      <c r="O456" s="17">
        <v>95.967741935483858</v>
      </c>
      <c r="P456" s="17">
        <v>96.763754045307437</v>
      </c>
      <c r="Q456" s="17">
        <v>99.514563106796118</v>
      </c>
      <c r="R456" s="17">
        <v>97.896440129449843</v>
      </c>
      <c r="S456" s="17">
        <v>96.590909090909093</v>
      </c>
      <c r="T456" s="17">
        <v>98.538961038961034</v>
      </c>
    </row>
    <row r="457" spans="1:20">
      <c r="A457" s="11" t="s">
        <v>853</v>
      </c>
      <c r="D457" s="11">
        <v>5</v>
      </c>
      <c r="E457" s="11" t="s">
        <v>520</v>
      </c>
      <c r="F457" s="11" t="s">
        <v>1431</v>
      </c>
      <c r="G457" s="17">
        <v>96.842105263157904</v>
      </c>
      <c r="H457" s="17">
        <v>100</v>
      </c>
      <c r="I457" s="17">
        <v>99.959514170040492</v>
      </c>
      <c r="J457" s="17">
        <v>99.473684210526315</v>
      </c>
      <c r="K457" s="17">
        <v>100.32388663967612</v>
      </c>
      <c r="L457" s="17">
        <v>99.713584288052374</v>
      </c>
      <c r="M457" s="17">
        <v>99.795417348608837</v>
      </c>
      <c r="N457" s="17">
        <v>99.918166939443537</v>
      </c>
      <c r="O457" s="17">
        <v>101.59574468085107</v>
      </c>
      <c r="P457" s="17">
        <v>100.32840722495895</v>
      </c>
      <c r="Q457" s="17">
        <v>100.57518488085456</v>
      </c>
      <c r="R457" s="17">
        <v>99.260476581758425</v>
      </c>
      <c r="S457" s="17">
        <v>99.958847736625529</v>
      </c>
      <c r="T457" s="17">
        <v>100.32921810699588</v>
      </c>
    </row>
    <row r="458" spans="1:20">
      <c r="A458" s="11" t="s">
        <v>524</v>
      </c>
      <c r="B458" s="11" t="s">
        <v>525</v>
      </c>
      <c r="D458" s="11">
        <v>6</v>
      </c>
      <c r="E458" s="11" t="s">
        <v>520</v>
      </c>
      <c r="F458" s="11" t="s">
        <v>1431</v>
      </c>
      <c r="G458" s="17">
        <v>111.4</v>
      </c>
      <c r="H458" s="17">
        <v>111.8</v>
      </c>
      <c r="I458" s="17">
        <v>112.2</v>
      </c>
      <c r="J458" s="17">
        <v>115</v>
      </c>
      <c r="K458" s="17">
        <v>119.8</v>
      </c>
      <c r="L458" s="17">
        <v>117.2</v>
      </c>
      <c r="M458" s="17">
        <v>119</v>
      </c>
      <c r="N458" s="17">
        <v>116.86746987951807</v>
      </c>
      <c r="O458" s="17">
        <v>117.88617886178862</v>
      </c>
      <c r="P458" s="17">
        <v>116.26016260162602</v>
      </c>
      <c r="Q458" s="17">
        <v>116.0569105691057</v>
      </c>
      <c r="R458" s="17">
        <v>113.6178861788618</v>
      </c>
      <c r="S458" s="17">
        <v>111.22448979591837</v>
      </c>
      <c r="T458" s="17">
        <v>111.22448979591837</v>
      </c>
    </row>
    <row r="459" spans="1:20">
      <c r="A459" s="11" t="s">
        <v>524</v>
      </c>
      <c r="B459" s="11" t="s">
        <v>525</v>
      </c>
      <c r="C459" s="11" t="s">
        <v>526</v>
      </c>
      <c r="D459" s="11">
        <v>7</v>
      </c>
      <c r="E459" s="11" t="s">
        <v>520</v>
      </c>
      <c r="F459" s="11" t="s">
        <v>1431</v>
      </c>
      <c r="G459" s="17">
        <v>130.3125</v>
      </c>
      <c r="H459" s="17">
        <v>122.5</v>
      </c>
      <c r="I459" s="17">
        <v>114.375</v>
      </c>
      <c r="J459" s="17">
        <v>120.625</v>
      </c>
      <c r="K459" s="17">
        <v>122.5</v>
      </c>
      <c r="L459" s="17">
        <v>125.9375</v>
      </c>
      <c r="M459" s="17">
        <v>125.9375</v>
      </c>
      <c r="N459" s="17">
        <v>124.375</v>
      </c>
      <c r="O459" s="17">
        <v>123.41772151898735</v>
      </c>
      <c r="P459" s="17">
        <v>123.10126582278481</v>
      </c>
      <c r="Q459" s="17">
        <v>123.10126582278481</v>
      </c>
      <c r="R459" s="17">
        <v>123.10126582278481</v>
      </c>
      <c r="S459" s="17">
        <v>120.06369426751593</v>
      </c>
      <c r="T459" s="17">
        <v>120.06369426751593</v>
      </c>
    </row>
    <row r="460" spans="1:20">
      <c r="A460" s="11" t="s">
        <v>524</v>
      </c>
      <c r="B460" s="11" t="s">
        <v>525</v>
      </c>
      <c r="C460" s="11" t="s">
        <v>527</v>
      </c>
      <c r="D460" s="11">
        <v>8</v>
      </c>
      <c r="E460" s="11" t="s">
        <v>520</v>
      </c>
      <c r="F460" s="11" t="s">
        <v>1431</v>
      </c>
      <c r="G460" s="17">
        <v>121.42857142857143</v>
      </c>
      <c r="H460" s="17">
        <v>121.42857142857143</v>
      </c>
      <c r="I460" s="17">
        <v>120</v>
      </c>
      <c r="J460" s="17">
        <v>142.85714285714286</v>
      </c>
      <c r="K460" s="17">
        <v>142.85714285714286</v>
      </c>
      <c r="L460" s="17">
        <v>132.85714285714286</v>
      </c>
      <c r="M460" s="17">
        <v>132.85714285714286</v>
      </c>
      <c r="N460" s="17">
        <v>132.85714285714286</v>
      </c>
      <c r="O460" s="17">
        <v>132.85714285714286</v>
      </c>
      <c r="P460" s="17">
        <v>132.85714285714286</v>
      </c>
      <c r="Q460" s="17">
        <v>132.85714285714286</v>
      </c>
      <c r="R460" s="17">
        <v>132.85714285714286</v>
      </c>
      <c r="S460" s="17">
        <v>120</v>
      </c>
      <c r="T460" s="17">
        <v>120</v>
      </c>
    </row>
    <row r="461" spans="1:20">
      <c r="A461" s="11" t="s">
        <v>524</v>
      </c>
      <c r="B461" s="11" t="s">
        <v>525</v>
      </c>
      <c r="C461" s="11" t="s">
        <v>528</v>
      </c>
      <c r="D461" s="11">
        <v>9</v>
      </c>
      <c r="E461" s="11" t="s">
        <v>520</v>
      </c>
      <c r="F461" s="11" t="s">
        <v>1431</v>
      </c>
      <c r="G461" s="17">
        <v>124.16666666666667</v>
      </c>
      <c r="H461" s="17">
        <v>125</v>
      </c>
      <c r="I461" s="17">
        <v>115</v>
      </c>
      <c r="J461" s="17">
        <v>112.5</v>
      </c>
      <c r="K461" s="17">
        <v>116.66666666666667</v>
      </c>
      <c r="L461" s="17">
        <v>110</v>
      </c>
      <c r="M461" s="17">
        <v>110</v>
      </c>
      <c r="N461" s="17">
        <v>110</v>
      </c>
      <c r="O461" s="17">
        <v>110</v>
      </c>
      <c r="P461" s="17">
        <v>110</v>
      </c>
      <c r="Q461" s="17">
        <v>110</v>
      </c>
      <c r="R461" s="17">
        <v>110</v>
      </c>
      <c r="S461" s="17">
        <v>110.16949152542372</v>
      </c>
      <c r="T461" s="17">
        <v>110.16949152542372</v>
      </c>
    </row>
    <row r="462" spans="1:20">
      <c r="A462" s="11" t="s">
        <v>524</v>
      </c>
      <c r="B462" s="11" t="s">
        <v>525</v>
      </c>
      <c r="C462" s="11" t="s">
        <v>529</v>
      </c>
      <c r="D462" s="11">
        <v>10</v>
      </c>
      <c r="E462" s="11" t="s">
        <v>520</v>
      </c>
      <c r="F462" s="11" t="s">
        <v>1431</v>
      </c>
      <c r="G462" s="17">
        <v>140.76923076923077</v>
      </c>
      <c r="H462" s="17">
        <v>120.76923076923077</v>
      </c>
      <c r="I462" s="17">
        <v>110.76923076923077</v>
      </c>
      <c r="J462" s="17">
        <v>116.15384615384616</v>
      </c>
      <c r="K462" s="17">
        <v>116.92307692307692</v>
      </c>
      <c r="L462" s="17">
        <v>136.92307692307691</v>
      </c>
      <c r="M462" s="17">
        <v>136.92307692307691</v>
      </c>
      <c r="N462" s="17">
        <v>133.07692307692309</v>
      </c>
      <c r="O462" s="17">
        <v>130.95238095238096</v>
      </c>
      <c r="P462" s="17">
        <v>130.15873015873018</v>
      </c>
      <c r="Q462" s="17">
        <v>130.15873015873018</v>
      </c>
      <c r="R462" s="17">
        <v>130.15873015873018</v>
      </c>
      <c r="S462" s="17">
        <v>129.36507936507937</v>
      </c>
      <c r="T462" s="17">
        <v>129.36507936507937</v>
      </c>
    </row>
    <row r="463" spans="1:20">
      <c r="A463" s="11" t="s">
        <v>524</v>
      </c>
      <c r="B463" s="11" t="s">
        <v>525</v>
      </c>
      <c r="C463" s="11" t="s">
        <v>530</v>
      </c>
      <c r="D463" s="11">
        <v>11</v>
      </c>
      <c r="E463" s="11" t="s">
        <v>520</v>
      </c>
      <c r="F463" s="11" t="s">
        <v>1431</v>
      </c>
      <c r="G463" s="17">
        <v>77.777777777777771</v>
      </c>
      <c r="H463" s="17">
        <v>92.777777777777786</v>
      </c>
      <c r="I463" s="17">
        <v>108.33333333333333</v>
      </c>
      <c r="J463" s="17">
        <v>105</v>
      </c>
      <c r="K463" s="17">
        <v>115</v>
      </c>
      <c r="L463" s="17">
        <v>101.66666666666667</v>
      </c>
      <c r="M463" s="17">
        <v>106.66666666666667</v>
      </c>
      <c r="N463" s="17">
        <v>103.37078651685393</v>
      </c>
      <c r="O463" s="17">
        <v>107.95454545454545</v>
      </c>
      <c r="P463" s="17">
        <v>103.97727272727273</v>
      </c>
      <c r="Q463" s="17">
        <v>103.40909090909091</v>
      </c>
      <c r="R463" s="17">
        <v>96.590909090909079</v>
      </c>
      <c r="S463" s="17">
        <v>95.454545454545453</v>
      </c>
      <c r="T463" s="17">
        <v>95.454545454545453</v>
      </c>
    </row>
    <row r="464" spans="1:20">
      <c r="A464" s="11" t="s">
        <v>524</v>
      </c>
      <c r="B464" s="11" t="s">
        <v>525</v>
      </c>
      <c r="C464" s="11" t="s">
        <v>531</v>
      </c>
      <c r="D464" s="11">
        <v>12</v>
      </c>
      <c r="E464" s="11" t="s">
        <v>520</v>
      </c>
      <c r="F464" s="11" t="s">
        <v>1431</v>
      </c>
      <c r="G464" s="17">
        <v>79.166666666666671</v>
      </c>
      <c r="H464" s="17">
        <v>97.5</v>
      </c>
      <c r="I464" s="17">
        <v>116.66666666666667</v>
      </c>
      <c r="J464" s="17">
        <v>104.16666666666667</v>
      </c>
      <c r="K464" s="17">
        <v>119.16666666666667</v>
      </c>
      <c r="L464" s="17">
        <v>100.83333333333334</v>
      </c>
      <c r="M464" s="17">
        <v>105.83333333333333</v>
      </c>
      <c r="N464" s="17">
        <v>105.83333333333333</v>
      </c>
      <c r="O464" s="17">
        <v>106.77966101694915</v>
      </c>
      <c r="P464" s="17">
        <v>102.54237288135593</v>
      </c>
      <c r="Q464" s="17">
        <v>102.54237288135593</v>
      </c>
      <c r="R464" s="17">
        <v>99.152542372881356</v>
      </c>
      <c r="S464" s="17">
        <v>97.457627118644069</v>
      </c>
      <c r="T464" s="17">
        <v>96.610169491525426</v>
      </c>
    </row>
    <row r="465" spans="1:20">
      <c r="A465" s="11" t="s">
        <v>524</v>
      </c>
      <c r="B465" s="11" t="s">
        <v>525</v>
      </c>
      <c r="C465" s="11" t="s">
        <v>532</v>
      </c>
      <c r="D465" s="11">
        <v>13</v>
      </c>
      <c r="E465" s="11" t="s">
        <v>520</v>
      </c>
      <c r="F465" s="11" t="s">
        <v>1431</v>
      </c>
      <c r="G465" s="17">
        <v>75</v>
      </c>
      <c r="H465" s="17">
        <v>83.333333333333329</v>
      </c>
      <c r="I465" s="17">
        <v>91.666666666666657</v>
      </c>
      <c r="J465" s="17">
        <v>106.66666666666667</v>
      </c>
      <c r="K465" s="17">
        <v>106.66666666666667</v>
      </c>
      <c r="L465" s="17">
        <v>103.33333333333333</v>
      </c>
      <c r="M465" s="17">
        <v>108.33333333333333</v>
      </c>
      <c r="N465" s="17">
        <v>98.275862068965523</v>
      </c>
      <c r="O465" s="17">
        <v>110.3448275862069</v>
      </c>
      <c r="P465" s="17">
        <v>106.89655172413794</v>
      </c>
      <c r="Q465" s="17">
        <v>105.17241379310344</v>
      </c>
      <c r="R465" s="17">
        <v>91.379310344827587</v>
      </c>
      <c r="S465" s="17">
        <v>91.379310344827587</v>
      </c>
      <c r="T465" s="17">
        <v>93.103448275862064</v>
      </c>
    </row>
    <row r="466" spans="1:20">
      <c r="A466" s="11" t="s">
        <v>524</v>
      </c>
      <c r="B466" s="11" t="s">
        <v>533</v>
      </c>
      <c r="D466" s="11">
        <v>14</v>
      </c>
      <c r="E466" s="11" t="s">
        <v>520</v>
      </c>
      <c r="F466" s="11" t="s">
        <v>1431</v>
      </c>
      <c r="G466" s="17">
        <v>103.48484848484848</v>
      </c>
      <c r="H466" s="17">
        <v>95.000000000000014</v>
      </c>
      <c r="I466" s="17">
        <v>99.545454545454547</v>
      </c>
      <c r="J466" s="17">
        <v>99.393939393939391</v>
      </c>
      <c r="K466" s="17">
        <v>105.15151515151516</v>
      </c>
      <c r="L466" s="17">
        <v>101.81818181818183</v>
      </c>
      <c r="M466" s="17">
        <v>101.36363636363637</v>
      </c>
      <c r="N466" s="17">
        <v>102.87878787878789</v>
      </c>
      <c r="O466" s="17">
        <v>102.87878787878788</v>
      </c>
      <c r="P466" s="17">
        <v>103.18181818181819</v>
      </c>
      <c r="Q466" s="17">
        <v>99.393939393939391</v>
      </c>
      <c r="R466" s="17">
        <v>99.848484848484858</v>
      </c>
      <c r="S466" s="17">
        <v>99.848024316109431</v>
      </c>
      <c r="T466" s="17">
        <v>102.88753799392097</v>
      </c>
    </row>
    <row r="467" spans="1:20">
      <c r="A467" s="11" t="s">
        <v>524</v>
      </c>
      <c r="B467" s="11" t="s">
        <v>533</v>
      </c>
      <c r="C467" s="11" t="s">
        <v>534</v>
      </c>
      <c r="D467" s="11">
        <v>15</v>
      </c>
      <c r="E467" s="11" t="s">
        <v>520</v>
      </c>
      <c r="F467" s="11" t="s">
        <v>1431</v>
      </c>
      <c r="G467" s="17">
        <v>106</v>
      </c>
      <c r="H467" s="17">
        <v>94</v>
      </c>
      <c r="I467" s="17">
        <v>100</v>
      </c>
      <c r="J467" s="17">
        <v>98</v>
      </c>
      <c r="K467" s="17">
        <v>106</v>
      </c>
      <c r="L467" s="17">
        <v>100</v>
      </c>
      <c r="M467" s="17">
        <v>98</v>
      </c>
      <c r="N467" s="17">
        <v>96</v>
      </c>
      <c r="O467" s="17">
        <v>100</v>
      </c>
      <c r="P467" s="17">
        <v>98</v>
      </c>
      <c r="Q467" s="17">
        <v>98</v>
      </c>
      <c r="R467" s="17">
        <v>98</v>
      </c>
      <c r="S467" s="17">
        <v>100</v>
      </c>
      <c r="T467" s="17">
        <v>100</v>
      </c>
    </row>
    <row r="468" spans="1:20">
      <c r="A468" s="11" t="s">
        <v>524</v>
      </c>
      <c r="B468" s="11" t="s">
        <v>533</v>
      </c>
      <c r="C468" s="11" t="s">
        <v>535</v>
      </c>
      <c r="D468" s="11">
        <v>16</v>
      </c>
      <c r="E468" s="11" t="s">
        <v>520</v>
      </c>
      <c r="F468" s="11" t="s">
        <v>1431</v>
      </c>
      <c r="G468" s="17">
        <v>93</v>
      </c>
      <c r="H468" s="17">
        <v>90</v>
      </c>
      <c r="I468" s="17">
        <v>103</v>
      </c>
      <c r="J468" s="17">
        <v>99</v>
      </c>
      <c r="K468" s="17">
        <v>95</v>
      </c>
      <c r="L468" s="17">
        <v>89</v>
      </c>
      <c r="M468" s="17">
        <v>90</v>
      </c>
      <c r="N468" s="17">
        <v>90</v>
      </c>
      <c r="O468" s="17">
        <v>95</v>
      </c>
      <c r="P468" s="17">
        <v>90</v>
      </c>
      <c r="Q468" s="17">
        <v>86</v>
      </c>
      <c r="R468" s="17">
        <v>91</v>
      </c>
      <c r="S468" s="17">
        <v>91</v>
      </c>
      <c r="T468" s="17">
        <v>93</v>
      </c>
    </row>
    <row r="469" spans="1:20">
      <c r="A469" s="11" t="s">
        <v>524</v>
      </c>
      <c r="B469" s="11" t="s">
        <v>533</v>
      </c>
      <c r="C469" s="11" t="s">
        <v>536</v>
      </c>
      <c r="D469" s="11">
        <v>17</v>
      </c>
      <c r="E469" s="11" t="s">
        <v>520</v>
      </c>
      <c r="F469" s="11" t="s">
        <v>1431</v>
      </c>
      <c r="G469" s="17">
        <v>92</v>
      </c>
      <c r="H469" s="17">
        <v>93.333333333333343</v>
      </c>
      <c r="I469" s="17">
        <v>102.66666666666666</v>
      </c>
      <c r="J469" s="17">
        <v>98.666666666666657</v>
      </c>
      <c r="K469" s="17">
        <v>103.33333333333333</v>
      </c>
      <c r="L469" s="17">
        <v>105.33333333333333</v>
      </c>
      <c r="M469" s="17">
        <v>105.33333333333333</v>
      </c>
      <c r="N469" s="17">
        <v>105.33333333333333</v>
      </c>
      <c r="O469" s="17">
        <v>98.666666666666671</v>
      </c>
      <c r="P469" s="17">
        <v>101.33333333333333</v>
      </c>
      <c r="Q469" s="17">
        <v>100.66666666666667</v>
      </c>
      <c r="R469" s="17">
        <v>100</v>
      </c>
      <c r="S469" s="17">
        <v>100</v>
      </c>
      <c r="T469" s="17">
        <v>101.33333333333333</v>
      </c>
    </row>
    <row r="470" spans="1:20">
      <c r="A470" s="11" t="s">
        <v>524</v>
      </c>
      <c r="B470" s="11" t="s">
        <v>533</v>
      </c>
      <c r="C470" s="11" t="s">
        <v>537</v>
      </c>
      <c r="D470" s="11">
        <v>18</v>
      </c>
      <c r="E470" s="11" t="s">
        <v>520</v>
      </c>
      <c r="F470" s="11" t="s">
        <v>1431</v>
      </c>
      <c r="G470" s="17">
        <v>115</v>
      </c>
      <c r="H470" s="17">
        <v>100</v>
      </c>
      <c r="I470" s="17">
        <v>100</v>
      </c>
      <c r="J470" s="17">
        <v>115</v>
      </c>
      <c r="K470" s="17">
        <v>121.66666666666667</v>
      </c>
      <c r="L470" s="17">
        <v>115</v>
      </c>
      <c r="M470" s="17">
        <v>115</v>
      </c>
      <c r="N470" s="17">
        <v>123.33333333333333</v>
      </c>
      <c r="O470" s="17">
        <v>123.33333333333333</v>
      </c>
      <c r="P470" s="17">
        <v>123.33333333333333</v>
      </c>
      <c r="Q470" s="17">
        <v>123.33333333333333</v>
      </c>
      <c r="R470" s="17">
        <v>108.33333333333333</v>
      </c>
      <c r="S470" s="17">
        <v>108.62068965517241</v>
      </c>
      <c r="T470" s="17">
        <v>100</v>
      </c>
    </row>
    <row r="471" spans="1:20">
      <c r="A471" s="11" t="s">
        <v>524</v>
      </c>
      <c r="B471" s="11" t="s">
        <v>533</v>
      </c>
      <c r="C471" s="11" t="s">
        <v>538</v>
      </c>
      <c r="D471" s="11">
        <v>19</v>
      </c>
      <c r="E471" s="11" t="s">
        <v>520</v>
      </c>
      <c r="F471" s="11" t="s">
        <v>1431</v>
      </c>
      <c r="G471" s="17">
        <v>114.16666666666667</v>
      </c>
      <c r="H471" s="17">
        <v>75</v>
      </c>
      <c r="I471" s="17">
        <v>75</v>
      </c>
      <c r="J471" s="17">
        <v>76.666666666666671</v>
      </c>
      <c r="K471" s="17">
        <v>100</v>
      </c>
      <c r="L471" s="17">
        <v>100</v>
      </c>
      <c r="M471" s="17">
        <v>100</v>
      </c>
      <c r="N471" s="17">
        <v>105.83333333333333</v>
      </c>
      <c r="O471" s="17">
        <v>109.16666666666667</v>
      </c>
      <c r="P471" s="17">
        <v>110.83333333333333</v>
      </c>
      <c r="Q471" s="17">
        <v>90.833333333333329</v>
      </c>
      <c r="R471" s="17">
        <v>100</v>
      </c>
      <c r="S471" s="17">
        <v>100</v>
      </c>
      <c r="T471" s="17">
        <v>100</v>
      </c>
    </row>
    <row r="472" spans="1:20">
      <c r="A472" s="11" t="s">
        <v>524</v>
      </c>
      <c r="B472" s="11" t="s">
        <v>533</v>
      </c>
      <c r="C472" s="11" t="s">
        <v>539</v>
      </c>
      <c r="D472" s="11">
        <v>20</v>
      </c>
      <c r="E472" s="11" t="s">
        <v>520</v>
      </c>
      <c r="F472" s="11" t="s">
        <v>1431</v>
      </c>
      <c r="G472" s="17">
        <v>92.222222222222229</v>
      </c>
      <c r="H472" s="17">
        <v>100</v>
      </c>
      <c r="I472" s="17">
        <v>100</v>
      </c>
      <c r="J472" s="17">
        <v>98.888888888888886</v>
      </c>
      <c r="K472" s="17">
        <v>100</v>
      </c>
      <c r="L472" s="17">
        <v>100</v>
      </c>
      <c r="M472" s="17">
        <v>100</v>
      </c>
      <c r="N472" s="17">
        <v>98.888888888888886</v>
      </c>
      <c r="O472" s="17">
        <v>98.888888888888886</v>
      </c>
      <c r="P472" s="17">
        <v>98.888888888888886</v>
      </c>
      <c r="Q472" s="17">
        <v>100</v>
      </c>
      <c r="R472" s="17">
        <v>102.22222222222223</v>
      </c>
      <c r="S472" s="17">
        <v>103.33333333333333</v>
      </c>
      <c r="T472" s="17">
        <v>106.66666666666667</v>
      </c>
    </row>
    <row r="473" spans="1:20">
      <c r="A473" s="11" t="s">
        <v>524</v>
      </c>
      <c r="B473" s="11" t="s">
        <v>533</v>
      </c>
      <c r="C473" s="11" t="s">
        <v>540</v>
      </c>
      <c r="D473" s="11">
        <v>21</v>
      </c>
      <c r="E473" s="11" t="s">
        <v>520</v>
      </c>
      <c r="F473" s="11" t="s">
        <v>1431</v>
      </c>
      <c r="G473" s="17">
        <v>122.22222222222223</v>
      </c>
      <c r="H473" s="17">
        <v>122.22222222222223</v>
      </c>
      <c r="I473" s="17">
        <v>122.22222222222223</v>
      </c>
      <c r="J473" s="17">
        <v>122.22222222222223</v>
      </c>
      <c r="K473" s="17">
        <v>120</v>
      </c>
      <c r="L473" s="17">
        <v>106.66666666666667</v>
      </c>
      <c r="M473" s="17">
        <v>103.33333333333333</v>
      </c>
      <c r="N473" s="17">
        <v>103.33333333333333</v>
      </c>
      <c r="O473" s="17">
        <v>102.22222222222223</v>
      </c>
      <c r="P473" s="17">
        <v>104.44444444444444</v>
      </c>
      <c r="Q473" s="17">
        <v>107.77777777777777</v>
      </c>
      <c r="R473" s="17">
        <v>102.22222222222223</v>
      </c>
      <c r="S473" s="17">
        <v>100</v>
      </c>
      <c r="T473" s="17">
        <v>120</v>
      </c>
    </row>
    <row r="474" spans="1:20">
      <c r="A474" s="11" t="s">
        <v>524</v>
      </c>
      <c r="B474" s="11" t="s">
        <v>541</v>
      </c>
      <c r="D474" s="11">
        <v>22</v>
      </c>
      <c r="E474" s="11" t="s">
        <v>520</v>
      </c>
      <c r="F474" s="11" t="s">
        <v>1431</v>
      </c>
      <c r="G474" s="17">
        <v>91.666666666666657</v>
      </c>
      <c r="H474" s="17">
        <v>98.888888888888886</v>
      </c>
      <c r="I474" s="17">
        <v>111.1111111111111</v>
      </c>
      <c r="J474" s="17">
        <v>113.33333333333333</v>
      </c>
      <c r="K474" s="17">
        <v>117.22222222222221</v>
      </c>
      <c r="L474" s="17">
        <v>99.444444444444443</v>
      </c>
      <c r="M474" s="17">
        <v>97.222222222222229</v>
      </c>
      <c r="N474" s="17">
        <v>103.88888888888889</v>
      </c>
      <c r="O474" s="17">
        <v>100</v>
      </c>
      <c r="P474" s="17">
        <v>97.19101123595506</v>
      </c>
      <c r="Q474" s="17">
        <v>97.752808988764045</v>
      </c>
      <c r="R474" s="17">
        <v>98.31460674157303</v>
      </c>
      <c r="S474" s="17">
        <v>96.62921348314606</v>
      </c>
      <c r="T474" s="17">
        <v>103.37078651685393</v>
      </c>
    </row>
    <row r="475" spans="1:20">
      <c r="A475" s="11" t="s">
        <v>524</v>
      </c>
      <c r="B475" s="11" t="s">
        <v>542</v>
      </c>
      <c r="D475" s="11">
        <v>23</v>
      </c>
      <c r="E475" s="11" t="s">
        <v>520</v>
      </c>
      <c r="F475" s="11" t="s">
        <v>1431</v>
      </c>
      <c r="G475" s="17">
        <v>96.818181818181827</v>
      </c>
      <c r="H475" s="17">
        <v>96.818181818181827</v>
      </c>
      <c r="I475" s="17">
        <v>94.090909090909093</v>
      </c>
      <c r="J475" s="17">
        <v>96.818181818181813</v>
      </c>
      <c r="K475" s="17">
        <v>90.454545454545453</v>
      </c>
      <c r="L475" s="17">
        <v>96.36363636363636</v>
      </c>
      <c r="M475" s="17">
        <v>90</v>
      </c>
      <c r="N475" s="17">
        <v>95</v>
      </c>
      <c r="O475" s="17">
        <v>94.545454545454547</v>
      </c>
      <c r="P475" s="17">
        <v>98.181818181818173</v>
      </c>
      <c r="Q475" s="17">
        <v>101.81818181818183</v>
      </c>
      <c r="R475" s="17">
        <v>100</v>
      </c>
      <c r="S475" s="17">
        <v>95</v>
      </c>
      <c r="T475" s="17">
        <v>100.45454545454547</v>
      </c>
    </row>
    <row r="476" spans="1:20">
      <c r="A476" s="11" t="s">
        <v>524</v>
      </c>
      <c r="B476" s="11" t="s">
        <v>542</v>
      </c>
      <c r="C476" s="11" t="s">
        <v>543</v>
      </c>
      <c r="D476" s="11">
        <v>24</v>
      </c>
      <c r="E476" s="11" t="s">
        <v>520</v>
      </c>
      <c r="F476" s="11" t="s">
        <v>1431</v>
      </c>
      <c r="G476" s="17">
        <v>95.555555555555557</v>
      </c>
      <c r="H476" s="17">
        <v>86.666666666666671</v>
      </c>
      <c r="I476" s="17">
        <v>85.555555555555557</v>
      </c>
      <c r="J476" s="17">
        <v>91.111111111111114</v>
      </c>
      <c r="K476" s="17">
        <v>77.777777777777786</v>
      </c>
      <c r="L476" s="17">
        <v>88.888888888888886</v>
      </c>
      <c r="M476" s="17">
        <v>77.777777777777771</v>
      </c>
      <c r="N476" s="17">
        <v>86.666666666666657</v>
      </c>
      <c r="O476" s="17">
        <v>86.666666666666671</v>
      </c>
      <c r="P476" s="17">
        <v>97.777777777777786</v>
      </c>
      <c r="Q476" s="17">
        <v>104.44444444444444</v>
      </c>
      <c r="R476" s="17">
        <v>100</v>
      </c>
      <c r="S476" s="17">
        <v>87.777777777777786</v>
      </c>
      <c r="T476" s="17">
        <v>98.888888888888886</v>
      </c>
    </row>
    <row r="477" spans="1:20">
      <c r="A477" s="11" t="s">
        <v>524</v>
      </c>
      <c r="B477" s="11" t="s">
        <v>542</v>
      </c>
      <c r="C477" s="11" t="s">
        <v>544</v>
      </c>
      <c r="D477" s="11">
        <v>25</v>
      </c>
      <c r="E477" s="11" t="s">
        <v>520</v>
      </c>
      <c r="F477" s="11" t="s">
        <v>1431</v>
      </c>
      <c r="G477" s="17">
        <v>95.714285714285708</v>
      </c>
      <c r="H477" s="17">
        <v>100</v>
      </c>
      <c r="I477" s="17">
        <v>100</v>
      </c>
      <c r="J477" s="17">
        <v>100</v>
      </c>
      <c r="K477" s="17">
        <v>100</v>
      </c>
      <c r="L477" s="17">
        <v>102.85714285714286</v>
      </c>
      <c r="M477" s="17">
        <v>100</v>
      </c>
      <c r="N477" s="17">
        <v>101.42857142857143</v>
      </c>
      <c r="O477" s="17">
        <v>100</v>
      </c>
      <c r="P477" s="17">
        <v>97.142857142857139</v>
      </c>
      <c r="Q477" s="17">
        <v>100</v>
      </c>
      <c r="R477" s="17">
        <v>100</v>
      </c>
      <c r="S477" s="17">
        <v>100</v>
      </c>
      <c r="T477" s="17">
        <v>102.85714285714286</v>
      </c>
    </row>
    <row r="478" spans="1:20">
      <c r="A478" s="11" t="s">
        <v>524</v>
      </c>
      <c r="B478" s="11" t="s">
        <v>542</v>
      </c>
      <c r="C478" s="11" t="s">
        <v>545</v>
      </c>
      <c r="D478" s="11">
        <v>26</v>
      </c>
      <c r="E478" s="11" t="s">
        <v>520</v>
      </c>
      <c r="F478" s="11" t="s">
        <v>1431</v>
      </c>
      <c r="G478" s="17">
        <v>100</v>
      </c>
      <c r="H478" s="17">
        <v>108.33333333333333</v>
      </c>
      <c r="I478" s="17">
        <v>100</v>
      </c>
      <c r="J478" s="17">
        <v>101.66666666666667</v>
      </c>
      <c r="K478" s="17">
        <v>98.333333333333329</v>
      </c>
      <c r="L478" s="17">
        <v>100</v>
      </c>
      <c r="M478" s="17">
        <v>96.666666666666671</v>
      </c>
      <c r="N478" s="17">
        <v>100</v>
      </c>
      <c r="O478" s="17">
        <v>100</v>
      </c>
      <c r="P478" s="17">
        <v>100</v>
      </c>
      <c r="Q478" s="17">
        <v>100</v>
      </c>
      <c r="R478" s="17">
        <v>100</v>
      </c>
      <c r="S478" s="17">
        <v>100</v>
      </c>
      <c r="T478" s="17">
        <v>100</v>
      </c>
    </row>
    <row r="479" spans="1:20">
      <c r="A479" s="11" t="s">
        <v>524</v>
      </c>
      <c r="B479" s="11" t="s">
        <v>546</v>
      </c>
      <c r="D479" s="11">
        <v>27</v>
      </c>
      <c r="E479" s="11" t="s">
        <v>520</v>
      </c>
      <c r="F479" s="11" t="s">
        <v>1431</v>
      </c>
      <c r="G479" s="17">
        <v>91</v>
      </c>
      <c r="H479" s="17">
        <v>95</v>
      </c>
      <c r="I479" s="17">
        <v>94</v>
      </c>
      <c r="J479" s="17">
        <v>100</v>
      </c>
      <c r="K479" s="17">
        <v>94</v>
      </c>
      <c r="L479" s="17">
        <v>90</v>
      </c>
      <c r="M479" s="17">
        <v>87</v>
      </c>
      <c r="N479" s="17">
        <v>96</v>
      </c>
      <c r="O479" s="17">
        <v>88</v>
      </c>
      <c r="P479" s="17">
        <v>83.673469387755105</v>
      </c>
      <c r="Q479" s="17">
        <v>91.836734693877546</v>
      </c>
      <c r="R479" s="17">
        <v>86.734693877551024</v>
      </c>
      <c r="S479" s="17">
        <v>90.816326530612244</v>
      </c>
      <c r="T479" s="17">
        <v>91.836734693877546</v>
      </c>
    </row>
    <row r="480" spans="1:20">
      <c r="A480" s="11" t="s">
        <v>524</v>
      </c>
      <c r="B480" s="11" t="s">
        <v>547</v>
      </c>
      <c r="D480" s="11">
        <v>28</v>
      </c>
      <c r="E480" s="11" t="s">
        <v>520</v>
      </c>
      <c r="F480" s="11" t="s">
        <v>1431</v>
      </c>
      <c r="G480" s="17">
        <v>100</v>
      </c>
      <c r="H480" s="17">
        <v>92</v>
      </c>
      <c r="I480" s="17">
        <v>100</v>
      </c>
      <c r="J480" s="17">
        <v>100</v>
      </c>
      <c r="K480" s="17">
        <v>100</v>
      </c>
      <c r="L480" s="17">
        <v>100</v>
      </c>
      <c r="M480" s="17">
        <v>100</v>
      </c>
      <c r="N480" s="17">
        <v>100</v>
      </c>
      <c r="O480" s="17">
        <v>100</v>
      </c>
      <c r="P480" s="17">
        <v>101</v>
      </c>
      <c r="Q480" s="17">
        <v>100</v>
      </c>
      <c r="R480" s="17">
        <v>100</v>
      </c>
      <c r="S480" s="17">
        <v>100</v>
      </c>
      <c r="T480" s="17">
        <v>98.979591836734699</v>
      </c>
    </row>
    <row r="481" spans="1:20">
      <c r="A481" s="11" t="s">
        <v>524</v>
      </c>
      <c r="B481" s="11" t="s">
        <v>548</v>
      </c>
      <c r="D481" s="11">
        <v>29</v>
      </c>
      <c r="E481" s="11" t="s">
        <v>520</v>
      </c>
      <c r="F481" s="11" t="s">
        <v>1431</v>
      </c>
      <c r="G481" s="17">
        <v>100</v>
      </c>
      <c r="H481" s="17">
        <v>95</v>
      </c>
      <c r="I481" s="17">
        <v>100</v>
      </c>
      <c r="J481" s="17">
        <v>95</v>
      </c>
      <c r="K481" s="17">
        <v>95</v>
      </c>
      <c r="L481" s="17">
        <v>101</v>
      </c>
      <c r="M481" s="17">
        <v>98</v>
      </c>
      <c r="N481" s="17">
        <v>97</v>
      </c>
      <c r="O481" s="17">
        <v>99</v>
      </c>
      <c r="P481" s="17">
        <v>99</v>
      </c>
      <c r="Q481" s="17">
        <v>101</v>
      </c>
      <c r="R481" s="17">
        <v>101</v>
      </c>
      <c r="S481" s="17">
        <v>101</v>
      </c>
      <c r="T481" s="17">
        <v>101</v>
      </c>
    </row>
    <row r="482" spans="1:20">
      <c r="A482" s="11" t="s">
        <v>524</v>
      </c>
      <c r="B482" s="11" t="s">
        <v>549</v>
      </c>
      <c r="D482" s="11">
        <v>30</v>
      </c>
      <c r="E482" s="11" t="s">
        <v>520</v>
      </c>
      <c r="F482" s="11" t="s">
        <v>1431</v>
      </c>
      <c r="G482" s="17">
        <v>100</v>
      </c>
      <c r="H482" s="17">
        <v>101</v>
      </c>
      <c r="I482" s="17">
        <v>99</v>
      </c>
      <c r="J482" s="17">
        <v>100</v>
      </c>
      <c r="K482" s="17">
        <v>100</v>
      </c>
      <c r="L482" s="17">
        <v>100</v>
      </c>
      <c r="M482" s="17">
        <v>100</v>
      </c>
      <c r="N482" s="17">
        <v>100</v>
      </c>
      <c r="O482" s="17">
        <v>100</v>
      </c>
      <c r="P482" s="17">
        <v>100</v>
      </c>
      <c r="Q482" s="17">
        <v>100</v>
      </c>
      <c r="R482" s="17">
        <v>99</v>
      </c>
      <c r="S482" s="17">
        <v>98</v>
      </c>
      <c r="T482" s="17">
        <v>98</v>
      </c>
    </row>
    <row r="483" spans="1:20">
      <c r="A483" s="11" t="s">
        <v>1384</v>
      </c>
      <c r="B483" s="11" t="s">
        <v>1383</v>
      </c>
      <c r="D483" s="11">
        <v>31</v>
      </c>
      <c r="E483" s="11" t="s">
        <v>520</v>
      </c>
      <c r="F483" s="11" t="s">
        <v>1431</v>
      </c>
      <c r="L483" s="17">
        <v>100</v>
      </c>
      <c r="M483" s="17">
        <v>104</v>
      </c>
      <c r="N483" s="17">
        <v>102</v>
      </c>
      <c r="O483" s="17">
        <v>102</v>
      </c>
      <c r="P483" s="17">
        <v>102</v>
      </c>
      <c r="Q483" s="17">
        <v>102</v>
      </c>
      <c r="R483" s="17">
        <v>102</v>
      </c>
      <c r="S483" s="17">
        <v>102</v>
      </c>
      <c r="T483" s="17">
        <v>102</v>
      </c>
    </row>
    <row r="484" spans="1:20">
      <c r="A484" s="11" t="s">
        <v>524</v>
      </c>
      <c r="B484" s="11" t="s">
        <v>550</v>
      </c>
      <c r="D484" s="11">
        <v>32</v>
      </c>
      <c r="E484" s="11" t="s">
        <v>520</v>
      </c>
      <c r="F484" s="11" t="s">
        <v>1431</v>
      </c>
      <c r="G484" s="17">
        <v>98.387096774193552</v>
      </c>
      <c r="H484" s="17">
        <v>98.387096774193552</v>
      </c>
      <c r="I484" s="17">
        <v>99.677419354838719</v>
      </c>
      <c r="J484" s="17">
        <v>99.677419354838705</v>
      </c>
      <c r="K484" s="17">
        <v>99.677419354838705</v>
      </c>
      <c r="L484" s="17">
        <v>99.677419354838705</v>
      </c>
      <c r="M484" s="17">
        <v>99.677419354838705</v>
      </c>
      <c r="N484" s="17">
        <v>100.64516129032258</v>
      </c>
      <c r="O484" s="17">
        <v>101.29032258064517</v>
      </c>
      <c r="P484" s="17">
        <v>100.96774193548387</v>
      </c>
      <c r="Q484" s="17">
        <v>100.64516129032258</v>
      </c>
      <c r="R484" s="17">
        <v>98.064516129032256</v>
      </c>
      <c r="S484" s="17">
        <v>100.64516129032258</v>
      </c>
      <c r="T484" s="17">
        <v>100.64516129032258</v>
      </c>
    </row>
    <row r="485" spans="1:20">
      <c r="A485" s="11" t="s">
        <v>524</v>
      </c>
      <c r="B485" s="11" t="s">
        <v>551</v>
      </c>
      <c r="D485" s="11">
        <v>33</v>
      </c>
      <c r="E485" s="11" t="s">
        <v>520</v>
      </c>
      <c r="F485" s="11" t="s">
        <v>1431</v>
      </c>
      <c r="G485" s="17">
        <v>99.259259259259252</v>
      </c>
      <c r="H485" s="17">
        <v>108.88888888888889</v>
      </c>
      <c r="I485" s="17">
        <v>108.14814814814815</v>
      </c>
      <c r="J485" s="17">
        <v>108.14814814814815</v>
      </c>
      <c r="K485" s="17">
        <v>108.51851851851852</v>
      </c>
      <c r="L485" s="17">
        <v>100</v>
      </c>
      <c r="M485" s="17">
        <v>100</v>
      </c>
      <c r="N485" s="17">
        <v>100.37037037037037</v>
      </c>
      <c r="O485" s="17">
        <v>100.37037037037037</v>
      </c>
      <c r="P485" s="17">
        <v>101.86567164179104</v>
      </c>
      <c r="Q485" s="17">
        <v>100.3731343283582</v>
      </c>
      <c r="R485" s="17">
        <v>100.3731343283582</v>
      </c>
      <c r="S485" s="17">
        <v>100.3731343283582</v>
      </c>
      <c r="T485" s="17">
        <v>100.3731343283582</v>
      </c>
    </row>
    <row r="486" spans="1:20">
      <c r="A486" s="11" t="s">
        <v>524</v>
      </c>
      <c r="B486" s="11" t="s">
        <v>552</v>
      </c>
      <c r="D486" s="11">
        <v>34</v>
      </c>
      <c r="E486" s="11" t="s">
        <v>520</v>
      </c>
      <c r="F486" s="11" t="s">
        <v>1431</v>
      </c>
      <c r="G486" s="17">
        <v>98.235294117647072</v>
      </c>
      <c r="H486" s="17">
        <v>112.05882352941177</v>
      </c>
      <c r="I486" s="17">
        <v>103.82352941176471</v>
      </c>
      <c r="J486" s="17">
        <v>106.76470588235294</v>
      </c>
      <c r="K486" s="17">
        <v>104.41176470588235</v>
      </c>
      <c r="L486" s="17">
        <v>99.681528662420376</v>
      </c>
      <c r="M486" s="17">
        <v>100</v>
      </c>
      <c r="N486" s="17">
        <v>100</v>
      </c>
      <c r="O486" s="17">
        <v>102.86624203821655</v>
      </c>
      <c r="P486" s="17">
        <v>99.681528662420391</v>
      </c>
      <c r="Q486" s="17">
        <v>100</v>
      </c>
      <c r="R486" s="17">
        <v>100.63694267515923</v>
      </c>
      <c r="S486" s="17">
        <v>101.27388535031847</v>
      </c>
      <c r="T486" s="17">
        <v>100</v>
      </c>
    </row>
    <row r="487" spans="1:20">
      <c r="A487" s="11" t="s">
        <v>524</v>
      </c>
      <c r="B487" s="11" t="s">
        <v>553</v>
      </c>
      <c r="D487" s="11">
        <v>35</v>
      </c>
      <c r="E487" s="11" t="s">
        <v>520</v>
      </c>
      <c r="F487" s="11" t="s">
        <v>1431</v>
      </c>
      <c r="G487" s="17">
        <v>100</v>
      </c>
      <c r="H487" s="17">
        <v>100</v>
      </c>
      <c r="I487" s="17">
        <v>95.142857142857139</v>
      </c>
      <c r="J487" s="17">
        <v>98.571428571428569</v>
      </c>
      <c r="K487" s="17">
        <v>97.428571428571431</v>
      </c>
      <c r="L487" s="17">
        <v>96.571428571428584</v>
      </c>
      <c r="M487" s="17">
        <v>96.857142857142861</v>
      </c>
      <c r="N487" s="17">
        <v>102</v>
      </c>
      <c r="O487" s="17">
        <v>101.14285714285714</v>
      </c>
      <c r="P487" s="17">
        <v>105.78034682080924</v>
      </c>
      <c r="Q487" s="17">
        <v>108.67052023121387</v>
      </c>
      <c r="R487" s="17">
        <v>98.265895953757223</v>
      </c>
      <c r="S487" s="17">
        <v>99.421965317919074</v>
      </c>
      <c r="T487" s="17">
        <v>100.86705202312139</v>
      </c>
    </row>
    <row r="488" spans="1:20">
      <c r="A488" s="11" t="s">
        <v>524</v>
      </c>
      <c r="B488" s="11" t="s">
        <v>554</v>
      </c>
      <c r="D488" s="11">
        <v>36</v>
      </c>
      <c r="E488" s="11" t="s">
        <v>520</v>
      </c>
      <c r="F488" s="11" t="s">
        <v>1431</v>
      </c>
      <c r="G488" s="17">
        <v>88.292682926829272</v>
      </c>
      <c r="H488" s="17">
        <v>87.804878048780495</v>
      </c>
      <c r="I488" s="17">
        <v>91.951219512195124</v>
      </c>
      <c r="J488" s="17">
        <v>88.780487804878049</v>
      </c>
      <c r="K488" s="17">
        <v>90</v>
      </c>
      <c r="L488" s="17">
        <v>93.658536585365852</v>
      </c>
      <c r="M488" s="17">
        <v>89.756097560975604</v>
      </c>
      <c r="N488" s="17">
        <v>90.487804878048777</v>
      </c>
      <c r="O488" s="17">
        <v>89.512195121951223</v>
      </c>
      <c r="P488" s="17">
        <v>90.487804878048777</v>
      </c>
      <c r="Q488" s="17">
        <v>90</v>
      </c>
      <c r="R488" s="17">
        <v>89.512195121951223</v>
      </c>
      <c r="S488" s="17">
        <v>88.669950738916256</v>
      </c>
      <c r="T488" s="17">
        <v>88.916256157635473</v>
      </c>
    </row>
    <row r="489" spans="1:20">
      <c r="A489" s="11" t="s">
        <v>524</v>
      </c>
      <c r="B489" s="11" t="s">
        <v>555</v>
      </c>
      <c r="D489" s="11">
        <v>37</v>
      </c>
      <c r="E489" s="11" t="s">
        <v>520</v>
      </c>
      <c r="F489" s="11" t="s">
        <v>1431</v>
      </c>
      <c r="G489" s="17">
        <v>93.055555555555571</v>
      </c>
      <c r="H489" s="17">
        <v>95.555555555555543</v>
      </c>
      <c r="I489" s="17">
        <v>100.83333333333333</v>
      </c>
      <c r="J489" s="17">
        <v>95.555555555555557</v>
      </c>
      <c r="K489" s="17">
        <v>106.11111111111111</v>
      </c>
      <c r="L489" s="17">
        <v>109.72222222222223</v>
      </c>
      <c r="M489" s="17">
        <v>109.72222222222223</v>
      </c>
      <c r="N489" s="17">
        <v>107.5</v>
      </c>
      <c r="O489" s="17">
        <v>111.94444444444444</v>
      </c>
      <c r="P489" s="17">
        <v>103.91061452513966</v>
      </c>
      <c r="Q489" s="17">
        <v>104.18994413407822</v>
      </c>
      <c r="R489" s="17">
        <v>110.05586592178771</v>
      </c>
      <c r="S489" s="17">
        <v>108.93854748603353</v>
      </c>
      <c r="T489" s="17">
        <v>107.54189944134079</v>
      </c>
    </row>
    <row r="490" spans="1:20">
      <c r="A490" s="11" t="s">
        <v>524</v>
      </c>
      <c r="B490" s="11" t="s">
        <v>556</v>
      </c>
      <c r="D490" s="11">
        <v>38</v>
      </c>
      <c r="E490" s="11" t="s">
        <v>520</v>
      </c>
      <c r="F490" s="11" t="s">
        <v>1431</v>
      </c>
      <c r="G490" s="17">
        <v>97.692307692307693</v>
      </c>
      <c r="H490" s="17">
        <v>101.92307692307692</v>
      </c>
      <c r="I490" s="17">
        <v>104.23076923076923</v>
      </c>
      <c r="J490" s="17">
        <v>103.07692307692308</v>
      </c>
      <c r="K490" s="17">
        <v>98.84615384615384</v>
      </c>
      <c r="L490" s="17">
        <v>100</v>
      </c>
      <c r="M490" s="17">
        <v>106.15384615384616</v>
      </c>
      <c r="N490" s="17">
        <v>100</v>
      </c>
      <c r="O490" s="17">
        <v>107.69230769230769</v>
      </c>
      <c r="P490" s="17">
        <v>101.92307692307692</v>
      </c>
      <c r="Q490" s="17">
        <v>102.71317829457364</v>
      </c>
      <c r="R490" s="17">
        <v>99.224806201550393</v>
      </c>
      <c r="S490" s="17">
        <v>103.10077519379846</v>
      </c>
      <c r="T490" s="17">
        <v>107.75193798449612</v>
      </c>
    </row>
    <row r="491" spans="1:20">
      <c r="A491" s="11" t="s">
        <v>524</v>
      </c>
      <c r="B491" s="11" t="s">
        <v>557</v>
      </c>
      <c r="D491" s="11">
        <v>39</v>
      </c>
      <c r="E491" s="11" t="s">
        <v>520</v>
      </c>
      <c r="F491" s="11" t="s">
        <v>1431</v>
      </c>
      <c r="G491" s="17">
        <v>108.23529411764706</v>
      </c>
      <c r="H491" s="17">
        <v>100.58823529411765</v>
      </c>
      <c r="I491" s="17">
        <v>100.58823529411765</v>
      </c>
      <c r="J491" s="17">
        <v>101.17647058823529</v>
      </c>
      <c r="K491" s="17">
        <v>101.17647058823529</v>
      </c>
      <c r="L491" s="17">
        <v>98.82352941176471</v>
      </c>
      <c r="M491" s="17">
        <v>98.82352941176471</v>
      </c>
      <c r="N491" s="17">
        <v>100</v>
      </c>
      <c r="O491" s="17">
        <v>100.58823529411765</v>
      </c>
      <c r="P491" s="17">
        <v>100.58823529411765</v>
      </c>
      <c r="Q491" s="17">
        <v>100</v>
      </c>
      <c r="R491" s="17">
        <v>100</v>
      </c>
      <c r="S491" s="17">
        <v>100</v>
      </c>
      <c r="T491" s="17">
        <v>100</v>
      </c>
    </row>
    <row r="492" spans="1:20">
      <c r="A492" s="11" t="s">
        <v>655</v>
      </c>
      <c r="D492" s="11">
        <v>40</v>
      </c>
      <c r="E492" s="11" t="s">
        <v>520</v>
      </c>
      <c r="F492" s="11" t="s">
        <v>1431</v>
      </c>
      <c r="G492" s="17">
        <v>96.125</v>
      </c>
      <c r="H492" s="17">
        <v>96.75</v>
      </c>
      <c r="I492" s="17">
        <v>100</v>
      </c>
      <c r="J492" s="17">
        <v>101.5</v>
      </c>
      <c r="K492" s="17">
        <v>99.875</v>
      </c>
      <c r="L492" s="17">
        <v>97.75</v>
      </c>
      <c r="M492" s="17">
        <v>94.75</v>
      </c>
      <c r="N492" s="17">
        <v>98.625</v>
      </c>
      <c r="O492" s="17">
        <v>96.875</v>
      </c>
      <c r="P492" s="17">
        <v>96.859296482412063</v>
      </c>
      <c r="Q492" s="17">
        <v>99.120603015075375</v>
      </c>
      <c r="R492" s="17">
        <v>97.989949748743726</v>
      </c>
      <c r="S492" s="17">
        <v>96.599496221662463</v>
      </c>
      <c r="T492" s="17">
        <v>99.622166246851393</v>
      </c>
    </row>
    <row r="493" spans="1:20">
      <c r="A493" s="11" t="s">
        <v>523</v>
      </c>
      <c r="D493" s="11">
        <v>41</v>
      </c>
      <c r="E493" s="11" t="s">
        <v>520</v>
      </c>
      <c r="F493" s="11" t="s">
        <v>1431</v>
      </c>
      <c r="G493" s="17">
        <v>98.242811501597444</v>
      </c>
      <c r="H493" s="17">
        <v>98.945686900958464</v>
      </c>
      <c r="I493" s="17">
        <v>99.872204472843435</v>
      </c>
      <c r="J493" s="17">
        <v>99.456869009584651</v>
      </c>
      <c r="K493" s="17">
        <v>101.34185303514377</v>
      </c>
      <c r="L493" s="17">
        <v>100.1610824742268</v>
      </c>
      <c r="M493" s="17">
        <v>100.12886597938144</v>
      </c>
      <c r="N493" s="17">
        <v>100.54768041237114</v>
      </c>
      <c r="O493" s="17">
        <v>101.86855670103091</v>
      </c>
      <c r="P493" s="17">
        <v>100.93669250645996</v>
      </c>
      <c r="Q493" s="17">
        <v>100.32320620555915</v>
      </c>
      <c r="R493" s="17">
        <v>99.38590820943763</v>
      </c>
      <c r="S493" s="17">
        <v>99.935233160621763</v>
      </c>
      <c r="T493" s="17">
        <v>100.87435233160622</v>
      </c>
    </row>
    <row r="494" spans="1:20">
      <c r="A494" s="11" t="s">
        <v>516</v>
      </c>
      <c r="D494" s="11">
        <v>1</v>
      </c>
      <c r="E494" s="11" t="s">
        <v>517</v>
      </c>
      <c r="F494" s="11" t="s">
        <v>1432</v>
      </c>
      <c r="G494" s="17">
        <v>59.48878455920709</v>
      </c>
      <c r="H494" s="17">
        <v>59.363588941053727</v>
      </c>
      <c r="I494" s="17">
        <v>65.320813771518004</v>
      </c>
      <c r="J494" s="17">
        <v>66.444966092853406</v>
      </c>
      <c r="K494" s="17">
        <v>66.379760041731885</v>
      </c>
      <c r="L494" s="17">
        <v>63.315457905971769</v>
      </c>
      <c r="M494" s="17">
        <v>61.092310095277767</v>
      </c>
      <c r="N494" s="17">
        <v>61.157971467249823</v>
      </c>
      <c r="O494" s="17">
        <v>63.754491953544083</v>
      </c>
      <c r="P494" s="17">
        <v>65.09330692243536</v>
      </c>
      <c r="Q494" s="17">
        <v>64.742219673669382</v>
      </c>
      <c r="R494" s="17">
        <v>62.943752280665173</v>
      </c>
      <c r="S494" s="17">
        <v>60.793617686932933</v>
      </c>
      <c r="T494" s="17">
        <v>58.460214829492124</v>
      </c>
    </row>
    <row r="495" spans="1:20">
      <c r="A495" s="11" t="s">
        <v>521</v>
      </c>
      <c r="D495" s="11">
        <v>2</v>
      </c>
      <c r="E495" s="11" t="s">
        <v>517</v>
      </c>
      <c r="F495" s="11" t="s">
        <v>1432</v>
      </c>
      <c r="G495" s="17">
        <v>54.978253203244378</v>
      </c>
      <c r="H495" s="17">
        <v>58.951451745621242</v>
      </c>
      <c r="I495" s="17">
        <v>65.916304220054073</v>
      </c>
      <c r="J495" s="17">
        <v>69.066650993299632</v>
      </c>
      <c r="K495" s="17">
        <v>68.437757141177855</v>
      </c>
      <c r="L495" s="17">
        <v>63.494769013753377</v>
      </c>
      <c r="M495" s="17">
        <v>62.319266486422947</v>
      </c>
      <c r="N495" s="17">
        <v>62.332471196802267</v>
      </c>
      <c r="O495" s="17">
        <v>64.557110928126107</v>
      </c>
      <c r="P495" s="17">
        <v>64.648368476852383</v>
      </c>
      <c r="Q495" s="17">
        <v>63.617622805984219</v>
      </c>
      <c r="R495" s="17">
        <v>61.609141241606785</v>
      </c>
      <c r="S495" s="17">
        <v>60.869565217391305</v>
      </c>
      <c r="T495" s="17">
        <v>60.669258866501707</v>
      </c>
    </row>
    <row r="496" spans="1:20">
      <c r="A496" s="11" t="s">
        <v>1382</v>
      </c>
      <c r="D496" s="11">
        <v>3</v>
      </c>
      <c r="E496" s="11" t="s">
        <v>517</v>
      </c>
      <c r="F496" s="11" t="s">
        <v>1432</v>
      </c>
      <c r="G496" s="17">
        <v>63.087311263246754</v>
      </c>
      <c r="H496" s="17">
        <v>59.69239426052706</v>
      </c>
      <c r="I496" s="17">
        <v>64.845728219075298</v>
      </c>
      <c r="J496" s="17">
        <v>64.35337147144331</v>
      </c>
      <c r="K496" s="17">
        <v>64.737878645784491</v>
      </c>
      <c r="L496" s="17">
        <v>63.17289719626168</v>
      </c>
      <c r="M496" s="17">
        <v>60.116822429906534</v>
      </c>
      <c r="N496" s="17">
        <v>60.224299065420567</v>
      </c>
      <c r="O496" s="17">
        <v>63.116822429906541</v>
      </c>
      <c r="P496" s="17">
        <v>65.446470313230478</v>
      </c>
      <c r="Q496" s="17">
        <v>65.634935477838042</v>
      </c>
      <c r="R496" s="17">
        <v>64.003179352908163</v>
      </c>
      <c r="S496" s="17">
        <v>60.7333270975587</v>
      </c>
      <c r="T496" s="17">
        <v>56.70657562435693</v>
      </c>
    </row>
    <row r="497" spans="1:20">
      <c r="A497" s="11" t="s">
        <v>522</v>
      </c>
      <c r="D497" s="11">
        <v>4</v>
      </c>
      <c r="E497" s="11" t="s">
        <v>517</v>
      </c>
      <c r="F497" s="11" t="s">
        <v>1432</v>
      </c>
      <c r="G497" s="17">
        <v>67.087815861896431</v>
      </c>
      <c r="H497" s="17">
        <v>60.570427820865653</v>
      </c>
      <c r="I497" s="17">
        <v>66.675006254691013</v>
      </c>
      <c r="J497" s="17">
        <v>66.287215411558662</v>
      </c>
      <c r="K497" s="17">
        <v>63.610207655741817</v>
      </c>
      <c r="L497" s="17">
        <v>61.095821866399803</v>
      </c>
      <c r="M497" s="17">
        <v>57.167875906930206</v>
      </c>
      <c r="N497" s="17">
        <v>58.268701526144625</v>
      </c>
      <c r="O497" s="17">
        <v>62.809607205404056</v>
      </c>
      <c r="P497" s="17">
        <v>66.103603603603602</v>
      </c>
      <c r="Q497" s="17">
        <v>66.241241241241227</v>
      </c>
      <c r="R497" s="17">
        <v>62.149649649649646</v>
      </c>
      <c r="S497" s="17">
        <v>56.608260325406761</v>
      </c>
      <c r="T497" s="17">
        <v>52.60325406758448</v>
      </c>
    </row>
    <row r="498" spans="1:20">
      <c r="A498" s="11" t="s">
        <v>853</v>
      </c>
      <c r="D498" s="11">
        <v>5</v>
      </c>
      <c r="E498" s="11" t="s">
        <v>517</v>
      </c>
      <c r="F498" s="11" t="s">
        <v>1432</v>
      </c>
      <c r="G498" s="17">
        <v>60.688568856885695</v>
      </c>
      <c r="H498" s="17">
        <v>59.165916591659169</v>
      </c>
      <c r="I498" s="17">
        <v>63.748874887488753</v>
      </c>
      <c r="J498" s="17">
        <v>63.193819381938205</v>
      </c>
      <c r="K498" s="17">
        <v>65.41404140414042</v>
      </c>
      <c r="L498" s="17">
        <v>63.504481239556434</v>
      </c>
      <c r="M498" s="17">
        <v>60.800546863132304</v>
      </c>
      <c r="N498" s="17">
        <v>60.489138690566612</v>
      </c>
      <c r="O498" s="17">
        <v>62.433540938781704</v>
      </c>
      <c r="P498" s="17">
        <v>64.310685514515882</v>
      </c>
      <c r="Q498" s="17">
        <v>64.533292794162364</v>
      </c>
      <c r="R498" s="17">
        <v>64.366068713894791</v>
      </c>
      <c r="S498" s="17">
        <v>62.416362530413629</v>
      </c>
      <c r="T498" s="17">
        <v>58.333333333333329</v>
      </c>
    </row>
    <row r="499" spans="1:20">
      <c r="A499" s="11" t="s">
        <v>524</v>
      </c>
      <c r="B499" s="11" t="s">
        <v>525</v>
      </c>
      <c r="D499" s="11">
        <v>6</v>
      </c>
      <c r="E499" s="11" t="s">
        <v>517</v>
      </c>
      <c r="F499" s="11" t="s">
        <v>1432</v>
      </c>
      <c r="G499" s="17">
        <v>44.575163398692816</v>
      </c>
      <c r="H499" s="17">
        <v>51.454248366013069</v>
      </c>
      <c r="I499" s="17">
        <v>61.666666666666657</v>
      </c>
      <c r="J499" s="17">
        <v>63.970588235294109</v>
      </c>
      <c r="K499" s="17">
        <v>61.209150326797385</v>
      </c>
      <c r="L499" s="17">
        <v>54.869281045751634</v>
      </c>
      <c r="M499" s="17">
        <v>54.37908496732026</v>
      </c>
      <c r="N499" s="17">
        <v>59.169663288656423</v>
      </c>
      <c r="O499" s="17">
        <v>61.640471512770148</v>
      </c>
      <c r="P499" s="17">
        <v>61.189615511008874</v>
      </c>
      <c r="Q499" s="17">
        <v>57.525468287873814</v>
      </c>
      <c r="R499" s="17">
        <v>54.009201445941514</v>
      </c>
      <c r="S499" s="17">
        <v>53.221564760026297</v>
      </c>
      <c r="T499" s="17">
        <v>53.7146614069691</v>
      </c>
    </row>
    <row r="500" spans="1:20">
      <c r="A500" s="11" t="s">
        <v>524</v>
      </c>
      <c r="B500" s="11" t="s">
        <v>525</v>
      </c>
      <c r="C500" s="11" t="s">
        <v>526</v>
      </c>
      <c r="D500" s="11">
        <v>7</v>
      </c>
      <c r="E500" s="11" t="s">
        <v>517</v>
      </c>
      <c r="F500" s="11" t="s">
        <v>1432</v>
      </c>
      <c r="G500" s="17">
        <v>51.925465838509311</v>
      </c>
      <c r="H500" s="17">
        <v>58.695652173913039</v>
      </c>
      <c r="I500" s="17">
        <v>63.167701863354033</v>
      </c>
      <c r="J500" s="17">
        <v>66.086956521739125</v>
      </c>
      <c r="K500" s="17">
        <v>63.757763975155278</v>
      </c>
      <c r="L500" s="17">
        <v>62.857142857142854</v>
      </c>
      <c r="M500" s="17">
        <v>63.540372670807457</v>
      </c>
      <c r="N500" s="17">
        <v>64.347826086956516</v>
      </c>
      <c r="O500" s="17">
        <v>63.868159203980099</v>
      </c>
      <c r="P500" s="17">
        <v>62.258867454884879</v>
      </c>
      <c r="Q500" s="17">
        <v>59.178593652769138</v>
      </c>
      <c r="R500" s="17">
        <v>55.880522713130055</v>
      </c>
      <c r="S500" s="17">
        <v>56.164383561643824</v>
      </c>
      <c r="T500" s="17">
        <v>57.036114570361143</v>
      </c>
    </row>
    <row r="501" spans="1:20">
      <c r="A501" s="11" t="s">
        <v>524</v>
      </c>
      <c r="B501" s="11" t="s">
        <v>525</v>
      </c>
      <c r="C501" s="11" t="s">
        <v>527</v>
      </c>
      <c r="D501" s="11">
        <v>8</v>
      </c>
      <c r="E501" s="11" t="s">
        <v>517</v>
      </c>
      <c r="F501" s="11" t="s">
        <v>1432</v>
      </c>
      <c r="G501" s="17">
        <v>54.47530864197531</v>
      </c>
      <c r="H501" s="17">
        <v>55.092592592592595</v>
      </c>
      <c r="I501" s="17">
        <v>59.413580246913575</v>
      </c>
      <c r="J501" s="17">
        <v>56.172839506172842</v>
      </c>
      <c r="K501" s="17">
        <v>52.777777777777779</v>
      </c>
      <c r="L501" s="17">
        <v>50.617283950617285</v>
      </c>
      <c r="M501" s="17">
        <v>51.543209876543209</v>
      </c>
      <c r="N501" s="17">
        <v>51.543209876543209</v>
      </c>
      <c r="O501" s="17">
        <v>51.543209876543209</v>
      </c>
      <c r="P501" s="17">
        <v>51.543209876543209</v>
      </c>
      <c r="Q501" s="17">
        <v>51.543209876543209</v>
      </c>
      <c r="R501" s="17">
        <v>51.851851851851855</v>
      </c>
      <c r="S501" s="17">
        <v>54.012345679012348</v>
      </c>
      <c r="T501" s="17">
        <v>54.783950617283956</v>
      </c>
    </row>
    <row r="502" spans="1:20">
      <c r="A502" s="11" t="s">
        <v>524</v>
      </c>
      <c r="B502" s="11" t="s">
        <v>525</v>
      </c>
      <c r="C502" s="11" t="s">
        <v>528</v>
      </c>
      <c r="D502" s="11">
        <v>9</v>
      </c>
      <c r="E502" s="11" t="s">
        <v>517</v>
      </c>
      <c r="F502" s="11" t="s">
        <v>1432</v>
      </c>
      <c r="G502" s="17">
        <v>57.262569832402235</v>
      </c>
      <c r="H502" s="17">
        <v>64.245810055865917</v>
      </c>
      <c r="I502" s="17">
        <v>66.033519553072637</v>
      </c>
      <c r="J502" s="17">
        <v>68.659217877094974</v>
      </c>
      <c r="K502" s="17">
        <v>68.379888268156407</v>
      </c>
      <c r="L502" s="17">
        <v>67.932960893854755</v>
      </c>
      <c r="M502" s="17">
        <v>68.715083798882688</v>
      </c>
      <c r="N502" s="17">
        <v>68.994413407821213</v>
      </c>
      <c r="O502" s="17">
        <v>67.039106145251395</v>
      </c>
      <c r="P502" s="17">
        <v>64.876957494407165</v>
      </c>
      <c r="Q502" s="17">
        <v>59.340044742729319</v>
      </c>
      <c r="R502" s="17">
        <v>53.411633109619693</v>
      </c>
      <c r="S502" s="17">
        <v>53.807390817469212</v>
      </c>
      <c r="T502" s="17">
        <v>54.983202687569992</v>
      </c>
    </row>
    <row r="503" spans="1:20">
      <c r="A503" s="11" t="s">
        <v>524</v>
      </c>
      <c r="B503" s="11" t="s">
        <v>525</v>
      </c>
      <c r="C503" s="11" t="s">
        <v>529</v>
      </c>
      <c r="D503" s="11">
        <v>10</v>
      </c>
      <c r="E503" s="11" t="s">
        <v>517</v>
      </c>
      <c r="F503" s="11" t="s">
        <v>1432</v>
      </c>
      <c r="G503" s="17">
        <v>37.595907928388748</v>
      </c>
      <c r="H503" s="17">
        <v>48.976982097186692</v>
      </c>
      <c r="I503" s="17">
        <v>59.71867007672634</v>
      </c>
      <c r="J503" s="17">
        <v>68.414322250639373</v>
      </c>
      <c r="K503" s="17">
        <v>62.276214833759589</v>
      </c>
      <c r="L503" s="17">
        <v>61.381074168797952</v>
      </c>
      <c r="M503" s="17">
        <v>61.636828644501279</v>
      </c>
      <c r="N503" s="17">
        <v>64.322250639386183</v>
      </c>
      <c r="O503" s="17">
        <v>66.838046272493571</v>
      </c>
      <c r="P503" s="17">
        <v>65.167095115681235</v>
      </c>
      <c r="Q503" s="17">
        <v>65.167095115681235</v>
      </c>
      <c r="R503" s="17">
        <v>64.910025706940885</v>
      </c>
      <c r="S503" s="17">
        <v>63.36760925449871</v>
      </c>
      <c r="T503" s="17">
        <v>63.624678663239067</v>
      </c>
    </row>
    <row r="504" spans="1:20">
      <c r="A504" s="11" t="s">
        <v>524</v>
      </c>
      <c r="B504" s="11" t="s">
        <v>525</v>
      </c>
      <c r="C504" s="11" t="s">
        <v>530</v>
      </c>
      <c r="D504" s="11">
        <v>11</v>
      </c>
      <c r="E504" s="11" t="s">
        <v>517</v>
      </c>
      <c r="F504" s="11" t="s">
        <v>1432</v>
      </c>
      <c r="G504" s="17">
        <v>36.413793103448278</v>
      </c>
      <c r="H504" s="17">
        <v>43.413793103448278</v>
      </c>
      <c r="I504" s="17">
        <v>60.000000000000007</v>
      </c>
      <c r="J504" s="17">
        <v>61.620689655172406</v>
      </c>
      <c r="K504" s="17">
        <v>58.379310344827587</v>
      </c>
      <c r="L504" s="17">
        <v>46.000000000000007</v>
      </c>
      <c r="M504" s="17">
        <v>44.206896551724142</v>
      </c>
      <c r="N504" s="17">
        <v>53.41614906832298</v>
      </c>
      <c r="O504" s="17">
        <v>59.163208852005532</v>
      </c>
      <c r="P504" s="17">
        <v>59.99303621169917</v>
      </c>
      <c r="Q504" s="17">
        <v>55.675487465181057</v>
      </c>
      <c r="R504" s="17">
        <v>51.915041782729809</v>
      </c>
      <c r="S504" s="17">
        <v>49.930362116991631</v>
      </c>
      <c r="T504" s="17">
        <v>50</v>
      </c>
    </row>
    <row r="505" spans="1:20">
      <c r="A505" s="11" t="s">
        <v>524</v>
      </c>
      <c r="B505" s="11" t="s">
        <v>525</v>
      </c>
      <c r="C505" s="11" t="s">
        <v>531</v>
      </c>
      <c r="D505" s="11">
        <v>12</v>
      </c>
      <c r="E505" s="11" t="s">
        <v>517</v>
      </c>
      <c r="F505" s="11" t="s">
        <v>1432</v>
      </c>
      <c r="G505" s="17">
        <v>27.494061757719717</v>
      </c>
      <c r="H505" s="17">
        <v>34.976247030878866</v>
      </c>
      <c r="I505" s="17">
        <v>51.959619952494066</v>
      </c>
      <c r="J505" s="17">
        <v>55.047505938242281</v>
      </c>
      <c r="K505" s="17">
        <v>50</v>
      </c>
      <c r="L505" s="17">
        <v>39.489311163895479</v>
      </c>
      <c r="M505" s="17">
        <v>38.242280285035633</v>
      </c>
      <c r="N505" s="17">
        <v>42.992874109263653</v>
      </c>
      <c r="O505" s="17">
        <v>51.070154577883471</v>
      </c>
      <c r="P505" s="17">
        <v>53.567181926278252</v>
      </c>
      <c r="Q505" s="17">
        <v>52.14030915576695</v>
      </c>
      <c r="R505" s="17">
        <v>49.940546967895365</v>
      </c>
      <c r="S505" s="17">
        <v>46.789536266349586</v>
      </c>
      <c r="T505" s="17">
        <v>49.048751486325799</v>
      </c>
    </row>
    <row r="506" spans="1:20">
      <c r="A506" s="11" t="s">
        <v>524</v>
      </c>
      <c r="B506" s="11" t="s">
        <v>525</v>
      </c>
      <c r="C506" s="11" t="s">
        <v>532</v>
      </c>
      <c r="D506" s="11">
        <v>13</v>
      </c>
      <c r="E506" s="11" t="s">
        <v>517</v>
      </c>
      <c r="F506" s="11" t="s">
        <v>1432</v>
      </c>
      <c r="G506" s="17">
        <v>48.766447368421048</v>
      </c>
      <c r="H506" s="17">
        <v>55.098684210526315</v>
      </c>
      <c r="I506" s="17">
        <v>71.134868421052616</v>
      </c>
      <c r="J506" s="17">
        <v>70.723684210526315</v>
      </c>
      <c r="K506" s="17">
        <v>69.983552631578945</v>
      </c>
      <c r="L506" s="17">
        <v>55.016447368421048</v>
      </c>
      <c r="M506" s="17">
        <v>52.467105263157897</v>
      </c>
      <c r="N506" s="17">
        <v>67.87479406919276</v>
      </c>
      <c r="O506" s="17">
        <v>70.413223140495859</v>
      </c>
      <c r="P506" s="17">
        <v>69.075630252100837</v>
      </c>
      <c r="Q506" s="17">
        <v>60.672268907563016</v>
      </c>
      <c r="R506" s="17">
        <v>54.705882352941174</v>
      </c>
      <c r="S506" s="17">
        <v>54.36974789915967</v>
      </c>
      <c r="T506" s="17">
        <v>51.344537815126053</v>
      </c>
    </row>
    <row r="507" spans="1:20">
      <c r="A507" s="11" t="s">
        <v>524</v>
      </c>
      <c r="B507" s="11" t="s">
        <v>533</v>
      </c>
      <c r="D507" s="11">
        <v>14</v>
      </c>
      <c r="E507" s="11" t="s">
        <v>517</v>
      </c>
      <c r="F507" s="11" t="s">
        <v>1432</v>
      </c>
      <c r="G507" s="17">
        <v>59.988864142538986</v>
      </c>
      <c r="H507" s="17">
        <v>64.443207126948778</v>
      </c>
      <c r="I507" s="17">
        <v>68.463251670378625</v>
      </c>
      <c r="J507" s="17">
        <v>73.919821826280611</v>
      </c>
      <c r="K507" s="17">
        <v>74.610244988864153</v>
      </c>
      <c r="L507" s="17">
        <v>70.556792873051236</v>
      </c>
      <c r="M507" s="17">
        <v>69.74387527839643</v>
      </c>
      <c r="N507" s="17">
        <v>66.714922048997792</v>
      </c>
      <c r="O507" s="17">
        <v>68.819599109131417</v>
      </c>
      <c r="P507" s="17">
        <v>69.187082405345222</v>
      </c>
      <c r="Q507" s="17">
        <v>70.011135857461028</v>
      </c>
      <c r="R507" s="17">
        <v>69.053452115812917</v>
      </c>
      <c r="S507" s="17">
        <v>68.734684785030069</v>
      </c>
      <c r="T507" s="17">
        <v>69.61461349966585</v>
      </c>
    </row>
    <row r="508" spans="1:20">
      <c r="A508" s="11" t="s">
        <v>524</v>
      </c>
      <c r="B508" s="11" t="s">
        <v>533</v>
      </c>
      <c r="C508" s="11" t="s">
        <v>534</v>
      </c>
      <c r="D508" s="11">
        <v>15</v>
      </c>
      <c r="E508" s="11" t="s">
        <v>517</v>
      </c>
      <c r="F508" s="11" t="s">
        <v>1432</v>
      </c>
      <c r="G508" s="17">
        <v>30.264817150063049</v>
      </c>
      <c r="H508" s="17">
        <v>43.379571248423701</v>
      </c>
      <c r="I508" s="17">
        <v>46.343001261034047</v>
      </c>
      <c r="J508" s="17">
        <v>51.954602774274903</v>
      </c>
      <c r="K508" s="17">
        <v>56.746532156368218</v>
      </c>
      <c r="L508" s="17">
        <v>50.630517023959648</v>
      </c>
      <c r="M508" s="17">
        <v>46.027742749054227</v>
      </c>
      <c r="N508" s="17">
        <v>46.595208070617907</v>
      </c>
      <c r="O508" s="17">
        <v>51.071878940731395</v>
      </c>
      <c r="P508" s="17">
        <v>56.557377049180332</v>
      </c>
      <c r="Q508" s="17">
        <v>56.116015132408577</v>
      </c>
      <c r="R508" s="17">
        <v>57.124842370743998</v>
      </c>
      <c r="S508" s="17">
        <v>56.431273644388391</v>
      </c>
      <c r="T508" s="17">
        <v>56.116015132408577</v>
      </c>
    </row>
    <row r="509" spans="1:20">
      <c r="A509" s="11" t="s">
        <v>524</v>
      </c>
      <c r="B509" s="11" t="s">
        <v>533</v>
      </c>
      <c r="C509" s="11" t="s">
        <v>535</v>
      </c>
      <c r="D509" s="11">
        <v>16</v>
      </c>
      <c r="E509" s="11" t="s">
        <v>517</v>
      </c>
      <c r="F509" s="11" t="s">
        <v>1432</v>
      </c>
      <c r="G509" s="17">
        <v>69.863791146424518</v>
      </c>
      <c r="H509" s="17">
        <v>68.842224744608387</v>
      </c>
      <c r="I509" s="17">
        <v>73.723041997729851</v>
      </c>
      <c r="J509" s="17">
        <v>85.925085130533475</v>
      </c>
      <c r="K509" s="17">
        <v>86.889897843359819</v>
      </c>
      <c r="L509" s="17">
        <v>81.498297389330304</v>
      </c>
      <c r="M509" s="17">
        <v>79.171396140749152</v>
      </c>
      <c r="N509" s="17">
        <v>73.723041997729865</v>
      </c>
      <c r="O509" s="17">
        <v>74.290578887627689</v>
      </c>
      <c r="P509" s="17">
        <v>72.304199772985257</v>
      </c>
      <c r="Q509" s="17">
        <v>73.269012485811572</v>
      </c>
      <c r="R509" s="17">
        <v>72.871736662883094</v>
      </c>
      <c r="S509" s="17">
        <v>72.304199772985243</v>
      </c>
      <c r="T509" s="17">
        <v>72.928490351872881</v>
      </c>
    </row>
    <row r="510" spans="1:20">
      <c r="A510" s="11" t="s">
        <v>524</v>
      </c>
      <c r="B510" s="11" t="s">
        <v>533</v>
      </c>
      <c r="C510" s="11" t="s">
        <v>536</v>
      </c>
      <c r="D510" s="11">
        <v>17</v>
      </c>
      <c r="E510" s="11" t="s">
        <v>517</v>
      </c>
      <c r="F510" s="11" t="s">
        <v>1432</v>
      </c>
      <c r="G510" s="17">
        <v>72.334558823529406</v>
      </c>
      <c r="H510" s="17">
        <v>71.277573529411754</v>
      </c>
      <c r="I510" s="17">
        <v>78.814338235294116</v>
      </c>
      <c r="J510" s="17">
        <v>76.01102941176471</v>
      </c>
      <c r="K510" s="17">
        <v>73.575367647058826</v>
      </c>
      <c r="L510" s="17">
        <v>70.358455882352942</v>
      </c>
      <c r="M510" s="17">
        <v>72.931985294117652</v>
      </c>
      <c r="N510" s="17">
        <v>68.612132352941188</v>
      </c>
      <c r="O510" s="17">
        <v>68.474264705882348</v>
      </c>
      <c r="P510" s="17">
        <v>67.371323529411768</v>
      </c>
      <c r="Q510" s="17">
        <v>67.003676470588246</v>
      </c>
      <c r="R510" s="17">
        <v>65.487132352941174</v>
      </c>
      <c r="S510" s="17">
        <v>64.797794117647044</v>
      </c>
      <c r="T510" s="17">
        <v>61.167279411764703</v>
      </c>
    </row>
    <row r="511" spans="1:20">
      <c r="A511" s="11" t="s">
        <v>524</v>
      </c>
      <c r="B511" s="11" t="s">
        <v>533</v>
      </c>
      <c r="C511" s="11" t="s">
        <v>537</v>
      </c>
      <c r="D511" s="11">
        <v>18</v>
      </c>
      <c r="E511" s="11" t="s">
        <v>517</v>
      </c>
      <c r="F511" s="11" t="s">
        <v>1432</v>
      </c>
      <c r="G511" s="17">
        <v>28.481012658227847</v>
      </c>
      <c r="H511" s="17">
        <v>44.725738396624472</v>
      </c>
      <c r="I511" s="17">
        <v>62.447257383966253</v>
      </c>
      <c r="J511" s="17">
        <v>67.194092827004226</v>
      </c>
      <c r="K511" s="17">
        <v>66.77215189873418</v>
      </c>
      <c r="L511" s="17">
        <v>66.244725738396625</v>
      </c>
      <c r="M511" s="17">
        <v>66.983122362869196</v>
      </c>
      <c r="N511" s="17">
        <v>68.776371308016877</v>
      </c>
      <c r="O511" s="17">
        <v>71.202531645569621</v>
      </c>
      <c r="P511" s="17">
        <v>71.097046413502113</v>
      </c>
      <c r="Q511" s="17">
        <v>71.097046413502099</v>
      </c>
      <c r="R511" s="17">
        <v>68.354430379746844</v>
      </c>
      <c r="S511" s="17">
        <v>68.181818181818187</v>
      </c>
      <c r="T511" s="17">
        <v>74.207188160676537</v>
      </c>
    </row>
    <row r="512" spans="1:20">
      <c r="A512" s="11" t="s">
        <v>524</v>
      </c>
      <c r="B512" s="11" t="s">
        <v>533</v>
      </c>
      <c r="C512" s="11" t="s">
        <v>538</v>
      </c>
      <c r="D512" s="11">
        <v>19</v>
      </c>
      <c r="E512" s="11" t="s">
        <v>517</v>
      </c>
      <c r="F512" s="11" t="s">
        <v>1432</v>
      </c>
      <c r="G512" s="17">
        <v>41.733870967741936</v>
      </c>
      <c r="H512" s="17">
        <v>45.362903225806456</v>
      </c>
      <c r="I512" s="17">
        <v>51.008064516129032</v>
      </c>
      <c r="J512" s="17">
        <v>58.870967741935488</v>
      </c>
      <c r="K512" s="17">
        <v>63.508064516129032</v>
      </c>
      <c r="L512" s="17">
        <v>64.516129032258064</v>
      </c>
      <c r="M512" s="17">
        <v>64.516129032258064</v>
      </c>
      <c r="N512" s="17">
        <v>73.991935483870975</v>
      </c>
      <c r="O512" s="17">
        <v>75.806451612903231</v>
      </c>
      <c r="P512" s="17">
        <v>68.951612903225808</v>
      </c>
      <c r="Q512" s="17">
        <v>70.967741935483872</v>
      </c>
      <c r="R512" s="17">
        <v>71.370967741935488</v>
      </c>
      <c r="S512" s="17">
        <v>71.370967741935488</v>
      </c>
      <c r="T512" s="17">
        <v>71.572580645161295</v>
      </c>
    </row>
    <row r="513" spans="1:20">
      <c r="A513" s="11" t="s">
        <v>524</v>
      </c>
      <c r="B513" s="11" t="s">
        <v>533</v>
      </c>
      <c r="C513" s="11" t="s">
        <v>539</v>
      </c>
      <c r="D513" s="11">
        <v>20</v>
      </c>
      <c r="E513" s="11" t="s">
        <v>517</v>
      </c>
      <c r="F513" s="11" t="s">
        <v>1432</v>
      </c>
      <c r="G513" s="17">
        <v>76.827242524916954</v>
      </c>
      <c r="H513" s="17">
        <v>82.641196013289033</v>
      </c>
      <c r="I513" s="17">
        <v>70.182724252491695</v>
      </c>
      <c r="J513" s="17">
        <v>83.139534883720927</v>
      </c>
      <c r="K513" s="17">
        <v>80.481727574750821</v>
      </c>
      <c r="L513" s="17">
        <v>71.096345514950158</v>
      </c>
      <c r="M513" s="17">
        <v>70.847176079734226</v>
      </c>
      <c r="N513" s="17">
        <v>59.966777408637874</v>
      </c>
      <c r="O513" s="17">
        <v>65.11627906976743</v>
      </c>
      <c r="P513" s="17">
        <v>66.943521594684384</v>
      </c>
      <c r="Q513" s="17">
        <v>71.179401993355469</v>
      </c>
      <c r="R513" s="17">
        <v>67.774086378737536</v>
      </c>
      <c r="S513" s="17">
        <v>67.774086378737536</v>
      </c>
      <c r="T513" s="17">
        <v>74.501661129568106</v>
      </c>
    </row>
    <row r="514" spans="1:20">
      <c r="A514" s="11" t="s">
        <v>524</v>
      </c>
      <c r="B514" s="11" t="s">
        <v>533</v>
      </c>
      <c r="C514" s="11" t="s">
        <v>540</v>
      </c>
      <c r="D514" s="11">
        <v>21</v>
      </c>
      <c r="E514" s="11" t="s">
        <v>517</v>
      </c>
      <c r="F514" s="11" t="s">
        <v>1432</v>
      </c>
      <c r="G514" s="17">
        <v>86.633663366336634</v>
      </c>
      <c r="H514" s="17">
        <v>85.519801980198025</v>
      </c>
      <c r="I514" s="17">
        <v>87.747524752475258</v>
      </c>
      <c r="J514" s="17">
        <v>88.613861386138623</v>
      </c>
      <c r="K514" s="17">
        <v>92.945544554455438</v>
      </c>
      <c r="L514" s="17">
        <v>94.306930693069319</v>
      </c>
      <c r="M514" s="17">
        <v>91.955445544554465</v>
      </c>
      <c r="N514" s="17">
        <v>88.985148514851474</v>
      </c>
      <c r="O514" s="17">
        <v>91.089108910891085</v>
      </c>
      <c r="P514" s="17">
        <v>93.316831683168317</v>
      </c>
      <c r="Q514" s="17">
        <v>94.678217821782169</v>
      </c>
      <c r="R514" s="17">
        <v>95.049504950495049</v>
      </c>
      <c r="S514" s="17">
        <v>96.163366336633658</v>
      </c>
      <c r="T514" s="17">
        <v>97.772277227722782</v>
      </c>
    </row>
    <row r="515" spans="1:20">
      <c r="A515" s="11" t="s">
        <v>524</v>
      </c>
      <c r="B515" s="11" t="s">
        <v>541</v>
      </c>
      <c r="D515" s="11">
        <v>22</v>
      </c>
      <c r="E515" s="11" t="s">
        <v>517</v>
      </c>
      <c r="F515" s="11" t="s">
        <v>1432</v>
      </c>
      <c r="G515" s="17">
        <v>64.733542319749219</v>
      </c>
      <c r="H515" s="17">
        <v>57.157784743991634</v>
      </c>
      <c r="I515" s="17">
        <v>67.554858934169289</v>
      </c>
      <c r="J515" s="17">
        <v>62.591431556948798</v>
      </c>
      <c r="K515" s="17">
        <v>62.591431556948798</v>
      </c>
      <c r="L515" s="17">
        <v>57.941483803552771</v>
      </c>
      <c r="M515" s="17">
        <v>52.873563218390792</v>
      </c>
      <c r="N515" s="17">
        <v>51.880877742946709</v>
      </c>
      <c r="O515" s="17">
        <v>53.866248693834905</v>
      </c>
      <c r="P515" s="17">
        <v>54.341004184100413</v>
      </c>
      <c r="Q515" s="17">
        <v>52.981171548117153</v>
      </c>
      <c r="R515" s="17">
        <v>50.836820083681999</v>
      </c>
      <c r="S515" s="17">
        <v>48.274058577405867</v>
      </c>
      <c r="T515" s="17">
        <v>40.794979079497914</v>
      </c>
    </row>
    <row r="516" spans="1:20">
      <c r="A516" s="11" t="s">
        <v>524</v>
      </c>
      <c r="B516" s="11" t="s">
        <v>542</v>
      </c>
      <c r="D516" s="11">
        <v>23</v>
      </c>
      <c r="E516" s="11" t="s">
        <v>517</v>
      </c>
      <c r="F516" s="11" t="s">
        <v>1432</v>
      </c>
      <c r="G516" s="17">
        <v>57.975260416666671</v>
      </c>
      <c r="H516" s="17">
        <v>60.872395833333321</v>
      </c>
      <c r="I516" s="17">
        <v>68.619791666666671</v>
      </c>
      <c r="J516" s="17">
        <v>66.829427083333329</v>
      </c>
      <c r="K516" s="17">
        <v>68.5546875</v>
      </c>
      <c r="L516" s="17">
        <v>66.080729166666671</v>
      </c>
      <c r="M516" s="17">
        <v>59.472656250000007</v>
      </c>
      <c r="N516" s="17">
        <v>60.449218749999993</v>
      </c>
      <c r="O516" s="17">
        <v>65.234375</v>
      </c>
      <c r="P516" s="17">
        <v>68.424479166666671</v>
      </c>
      <c r="Q516" s="17">
        <v>70.084635416666657</v>
      </c>
      <c r="R516" s="17">
        <v>61.23046875</v>
      </c>
      <c r="S516" s="17">
        <v>57.356770833333329</v>
      </c>
      <c r="T516" s="17">
        <v>56.087239583333336</v>
      </c>
    </row>
    <row r="517" spans="1:20">
      <c r="A517" s="11" t="s">
        <v>524</v>
      </c>
      <c r="B517" s="11" t="s">
        <v>542</v>
      </c>
      <c r="C517" s="11" t="s">
        <v>543</v>
      </c>
      <c r="D517" s="11">
        <v>24</v>
      </c>
      <c r="E517" s="11" t="s">
        <v>517</v>
      </c>
      <c r="F517" s="11" t="s">
        <v>1432</v>
      </c>
      <c r="G517" s="17">
        <v>43.92386530014641</v>
      </c>
      <c r="H517" s="17">
        <v>39.53147877013177</v>
      </c>
      <c r="I517" s="17">
        <v>53.367496339677885</v>
      </c>
      <c r="J517" s="17">
        <v>46.486090775988288</v>
      </c>
      <c r="K517" s="17">
        <v>44.070278184480244</v>
      </c>
      <c r="L517" s="17">
        <v>52.269399707174223</v>
      </c>
      <c r="M517" s="17">
        <v>43.63103953147877</v>
      </c>
      <c r="N517" s="17">
        <v>39.897510980966324</v>
      </c>
      <c r="O517" s="17">
        <v>51.830161054172763</v>
      </c>
      <c r="P517" s="17">
        <v>51.97657393850659</v>
      </c>
      <c r="Q517" s="17">
        <v>56.002928257686669</v>
      </c>
      <c r="R517" s="17">
        <v>44.289897510980964</v>
      </c>
      <c r="S517" s="17">
        <v>40.483162518301611</v>
      </c>
      <c r="T517" s="17">
        <v>39.019033674963396</v>
      </c>
    </row>
    <row r="518" spans="1:20">
      <c r="A518" s="11" t="s">
        <v>524</v>
      </c>
      <c r="B518" s="11" t="s">
        <v>542</v>
      </c>
      <c r="C518" s="11" t="s">
        <v>544</v>
      </c>
      <c r="D518" s="11">
        <v>25</v>
      </c>
      <c r="E518" s="11" t="s">
        <v>517</v>
      </c>
      <c r="F518" s="11" t="s">
        <v>1432</v>
      </c>
      <c r="G518" s="17">
        <v>66.780821917808211</v>
      </c>
      <c r="H518" s="17">
        <v>86.073059360730596</v>
      </c>
      <c r="I518" s="17">
        <v>97.716894977168948</v>
      </c>
      <c r="J518" s="17">
        <v>101.25570776255707</v>
      </c>
      <c r="K518" s="17">
        <v>104.45205479452054</v>
      </c>
      <c r="L518" s="17">
        <v>87.100456621004568</v>
      </c>
      <c r="M518" s="17">
        <v>75.799086757990864</v>
      </c>
      <c r="N518" s="17">
        <v>86.301369863013704</v>
      </c>
      <c r="O518" s="17">
        <v>88.013698630137</v>
      </c>
      <c r="P518" s="17">
        <v>92.808219178082197</v>
      </c>
      <c r="Q518" s="17">
        <v>94.748858447488587</v>
      </c>
      <c r="R518" s="17">
        <v>82.876712328767127</v>
      </c>
      <c r="S518" s="17">
        <v>80.251141552511399</v>
      </c>
      <c r="T518" s="17">
        <v>78.995433789954333</v>
      </c>
    </row>
    <row r="519" spans="1:20">
      <c r="A519" s="11" t="s">
        <v>524</v>
      </c>
      <c r="B519" s="11" t="s">
        <v>542</v>
      </c>
      <c r="C519" s="11" t="s">
        <v>545</v>
      </c>
      <c r="D519" s="11">
        <v>26</v>
      </c>
      <c r="E519" s="11" t="s">
        <v>517</v>
      </c>
      <c r="F519" s="11" t="s">
        <v>1432</v>
      </c>
      <c r="G519" s="17">
        <v>71.807228915662648</v>
      </c>
      <c r="H519" s="17">
        <v>69.397590361445779</v>
      </c>
      <c r="I519" s="17">
        <v>63.01204819277109</v>
      </c>
      <c r="J519" s="17">
        <v>63.975903614457842</v>
      </c>
      <c r="K519" s="17">
        <v>70.963855421686759</v>
      </c>
      <c r="L519" s="17">
        <v>66.6265060240964</v>
      </c>
      <c r="M519" s="17">
        <v>68.313253012048179</v>
      </c>
      <c r="N519" s="17">
        <v>66.98795180722891</v>
      </c>
      <c r="O519" s="17">
        <v>63.25301204819278</v>
      </c>
      <c r="P519" s="17">
        <v>69.759036144578303</v>
      </c>
      <c r="Q519" s="17">
        <v>67.228915662650593</v>
      </c>
      <c r="R519" s="17">
        <v>66.265060240963848</v>
      </c>
      <c r="S519" s="17">
        <v>60.963855421686752</v>
      </c>
      <c r="T519" s="17">
        <v>60</v>
      </c>
    </row>
    <row r="520" spans="1:20">
      <c r="A520" s="11" t="s">
        <v>524</v>
      </c>
      <c r="B520" s="11" t="s">
        <v>546</v>
      </c>
      <c r="D520" s="11">
        <v>27</v>
      </c>
      <c r="E520" s="11" t="s">
        <v>517</v>
      </c>
      <c r="F520" s="11" t="s">
        <v>1432</v>
      </c>
      <c r="G520" s="17">
        <v>50.968309859154928</v>
      </c>
      <c r="H520" s="17">
        <v>27.992957746478876</v>
      </c>
      <c r="I520" s="17">
        <v>42.25352112676056</v>
      </c>
      <c r="J520" s="17">
        <v>51.760563380281688</v>
      </c>
      <c r="K520" s="17">
        <v>37.235915492957744</v>
      </c>
      <c r="L520" s="17">
        <v>30.017605633802816</v>
      </c>
      <c r="M520" s="17">
        <v>29.75352112676056</v>
      </c>
      <c r="N520" s="17">
        <v>35.299295774647888</v>
      </c>
      <c r="O520" s="17">
        <v>38.292253521126767</v>
      </c>
      <c r="P520" s="17">
        <v>47.178130511463841</v>
      </c>
      <c r="Q520" s="17">
        <v>46.73721340388007</v>
      </c>
      <c r="R520" s="17">
        <v>44.797178130511469</v>
      </c>
      <c r="S520" s="17">
        <v>21.957671957671963</v>
      </c>
      <c r="T520" s="17">
        <v>17.724867724867728</v>
      </c>
    </row>
    <row r="521" spans="1:20">
      <c r="A521" s="11" t="s">
        <v>524</v>
      </c>
      <c r="B521" s="11" t="s">
        <v>547</v>
      </c>
      <c r="D521" s="11">
        <v>28</v>
      </c>
      <c r="E521" s="11" t="s">
        <v>517</v>
      </c>
      <c r="F521" s="11" t="s">
        <v>1432</v>
      </c>
      <c r="G521" s="17">
        <v>75.452898550724626</v>
      </c>
      <c r="H521" s="17">
        <v>68.75</v>
      </c>
      <c r="I521" s="17">
        <v>71.467391304347828</v>
      </c>
      <c r="J521" s="17">
        <v>77.083333333333343</v>
      </c>
      <c r="K521" s="17">
        <v>63.949275362318836</v>
      </c>
      <c r="L521" s="17">
        <v>57.518115942028984</v>
      </c>
      <c r="M521" s="17">
        <v>59.420289855072461</v>
      </c>
      <c r="N521" s="17">
        <v>56.159420289855063</v>
      </c>
      <c r="O521" s="17">
        <v>65.126811594202891</v>
      </c>
      <c r="P521" s="17">
        <v>68.478260869565219</v>
      </c>
      <c r="Q521" s="17">
        <v>67.753623188405797</v>
      </c>
      <c r="R521" s="17">
        <v>65.760869565217391</v>
      </c>
      <c r="S521" s="17">
        <v>60.526315789473678</v>
      </c>
      <c r="T521" s="17">
        <v>59.255898366606175</v>
      </c>
    </row>
    <row r="522" spans="1:20">
      <c r="A522" s="11" t="s">
        <v>524</v>
      </c>
      <c r="B522" s="11" t="s">
        <v>548</v>
      </c>
      <c r="D522" s="11">
        <v>29</v>
      </c>
      <c r="E522" s="11" t="s">
        <v>517</v>
      </c>
      <c r="F522" s="11" t="s">
        <v>1432</v>
      </c>
      <c r="G522" s="17">
        <v>90.464547677261621</v>
      </c>
      <c r="H522" s="17">
        <v>77.933985330073355</v>
      </c>
      <c r="I522" s="17">
        <v>78.606356968215152</v>
      </c>
      <c r="J522" s="17">
        <v>75.366748166259185</v>
      </c>
      <c r="K522" s="17">
        <v>74.877750611246952</v>
      </c>
      <c r="L522" s="17">
        <v>76.772616136919311</v>
      </c>
      <c r="M522" s="17">
        <v>70.782396088019553</v>
      </c>
      <c r="N522" s="17">
        <v>72.982885085574566</v>
      </c>
      <c r="O522" s="17">
        <v>75.611246943765281</v>
      </c>
      <c r="P522" s="17">
        <v>75.672371638141811</v>
      </c>
      <c r="Q522" s="17">
        <v>72.738386308068456</v>
      </c>
      <c r="R522" s="17">
        <v>72.066014669926659</v>
      </c>
      <c r="S522" s="17">
        <v>71.088019559902193</v>
      </c>
      <c r="T522" s="17">
        <v>67.542787286063557</v>
      </c>
    </row>
    <row r="523" spans="1:20">
      <c r="A523" s="11" t="s">
        <v>524</v>
      </c>
      <c r="B523" s="11" t="s">
        <v>549</v>
      </c>
      <c r="D523" s="11">
        <v>30</v>
      </c>
      <c r="E523" s="11" t="s">
        <v>517</v>
      </c>
      <c r="F523" s="11" t="s">
        <v>1432</v>
      </c>
      <c r="G523" s="17">
        <v>65.96558317399618</v>
      </c>
      <c r="H523" s="17">
        <v>59.273422562141498</v>
      </c>
      <c r="I523" s="17">
        <v>63.766730401529642</v>
      </c>
      <c r="J523" s="17">
        <v>54.875717017208409</v>
      </c>
      <c r="K523" s="17">
        <v>59.751434034416825</v>
      </c>
      <c r="L523" s="17">
        <v>59.464627151051623</v>
      </c>
      <c r="M523" s="17">
        <v>56.500956022944557</v>
      </c>
      <c r="N523" s="17">
        <v>56.022944550669216</v>
      </c>
      <c r="O523" s="17">
        <v>59.847036328871894</v>
      </c>
      <c r="P523" s="17">
        <v>62.332695984703633</v>
      </c>
      <c r="Q523" s="17">
        <v>64.340344168260046</v>
      </c>
      <c r="R523" s="17">
        <v>64.340344168260032</v>
      </c>
      <c r="S523" s="17">
        <v>65.200764818355637</v>
      </c>
      <c r="T523" s="17">
        <v>49.808795411089854</v>
      </c>
    </row>
    <row r="524" spans="1:20">
      <c r="A524" s="11" t="s">
        <v>1384</v>
      </c>
      <c r="B524" s="11" t="s">
        <v>1383</v>
      </c>
      <c r="D524" s="11">
        <v>31</v>
      </c>
      <c r="E524" s="11" t="s">
        <v>517</v>
      </c>
      <c r="F524" s="11" t="s">
        <v>1432</v>
      </c>
      <c r="L524" s="17">
        <v>114.16666666666667</v>
      </c>
      <c r="M524" s="17">
        <v>120.83333333333333</v>
      </c>
      <c r="N524" s="17">
        <v>110.83333333333333</v>
      </c>
      <c r="O524" s="17">
        <v>110.83333333333334</v>
      </c>
      <c r="P524" s="17">
        <v>105.83333333333334</v>
      </c>
      <c r="Q524" s="17">
        <v>105.83333333333334</v>
      </c>
      <c r="R524" s="17">
        <v>105.83333333333334</v>
      </c>
      <c r="S524" s="17">
        <v>105.83333333333334</v>
      </c>
      <c r="T524" s="17">
        <v>104.16666666666667</v>
      </c>
    </row>
    <row r="525" spans="1:20">
      <c r="A525" s="11" t="s">
        <v>524</v>
      </c>
      <c r="B525" s="11" t="s">
        <v>550</v>
      </c>
      <c r="D525" s="11">
        <v>32</v>
      </c>
      <c r="E525" s="11" t="s">
        <v>517</v>
      </c>
      <c r="F525" s="11" t="s">
        <v>1432</v>
      </c>
      <c r="G525" s="17">
        <v>79.530638852672752</v>
      </c>
      <c r="H525" s="17">
        <v>71.903520208604945</v>
      </c>
      <c r="I525" s="17">
        <v>75.55410691003911</v>
      </c>
      <c r="J525" s="17">
        <v>74.706649282920466</v>
      </c>
      <c r="K525" s="17">
        <v>73.402868318122557</v>
      </c>
      <c r="L525" s="17">
        <v>67.861799217731416</v>
      </c>
      <c r="M525" s="17">
        <v>62.385919165580177</v>
      </c>
      <c r="N525" s="17">
        <v>57.627118644067792</v>
      </c>
      <c r="O525" s="17">
        <v>61.212516297262056</v>
      </c>
      <c r="P525" s="17">
        <v>62.516297262059965</v>
      </c>
      <c r="Q525" s="17">
        <v>59.45241199478486</v>
      </c>
      <c r="R525" s="17">
        <v>57.822685788787481</v>
      </c>
      <c r="S525" s="17">
        <v>57.692307692307693</v>
      </c>
      <c r="T525" s="17">
        <v>48.500651890482388</v>
      </c>
    </row>
    <row r="526" spans="1:20">
      <c r="A526" s="11" t="s">
        <v>524</v>
      </c>
      <c r="B526" s="11" t="s">
        <v>551</v>
      </c>
      <c r="D526" s="11">
        <v>33</v>
      </c>
      <c r="E526" s="11" t="s">
        <v>517</v>
      </c>
      <c r="F526" s="11" t="s">
        <v>1432</v>
      </c>
      <c r="G526" s="17">
        <v>59.264126149802891</v>
      </c>
      <c r="H526" s="17">
        <v>52.365308804204993</v>
      </c>
      <c r="I526" s="17">
        <v>53.942181340341655</v>
      </c>
      <c r="J526" s="17">
        <v>50.788436268068331</v>
      </c>
      <c r="K526" s="17">
        <v>66.754270696452039</v>
      </c>
      <c r="L526" s="17">
        <v>66.182298546895623</v>
      </c>
      <c r="M526" s="17">
        <v>63.87054161162483</v>
      </c>
      <c r="N526" s="17">
        <v>65.521796565389693</v>
      </c>
      <c r="O526" s="17">
        <v>67.899603698811092</v>
      </c>
      <c r="P526" s="17">
        <v>67.923280423280417</v>
      </c>
      <c r="Q526" s="17">
        <v>68.518518518518519</v>
      </c>
      <c r="R526" s="17">
        <v>68.187830687830697</v>
      </c>
      <c r="S526" s="17">
        <v>66.203703703703709</v>
      </c>
      <c r="T526" s="17">
        <v>64.94708994708995</v>
      </c>
    </row>
    <row r="527" spans="1:20">
      <c r="A527" s="11" t="s">
        <v>524</v>
      </c>
      <c r="B527" s="11" t="s">
        <v>552</v>
      </c>
      <c r="D527" s="11">
        <v>34</v>
      </c>
      <c r="E527" s="11" t="s">
        <v>517</v>
      </c>
      <c r="F527" s="11" t="s">
        <v>1432</v>
      </c>
      <c r="G527" s="17">
        <v>63.788027477919528</v>
      </c>
      <c r="H527" s="17">
        <v>55.053974484789009</v>
      </c>
      <c r="I527" s="17">
        <v>65.79980372914622</v>
      </c>
      <c r="J527" s="17">
        <v>68.792934249263993</v>
      </c>
      <c r="K527" s="17">
        <v>65.456329735034359</v>
      </c>
      <c r="L527" s="17">
        <v>53.404255319148938</v>
      </c>
      <c r="M527" s="17">
        <v>47.553191489361701</v>
      </c>
      <c r="N527" s="17">
        <v>43.138297872340416</v>
      </c>
      <c r="O527" s="17">
        <v>48.244680851063833</v>
      </c>
      <c r="P527" s="17">
        <v>46.808510638297875</v>
      </c>
      <c r="Q527" s="17">
        <v>48.138297872340431</v>
      </c>
      <c r="R527" s="17">
        <v>46.11702127659575</v>
      </c>
      <c r="S527" s="17">
        <v>38.138297872340424</v>
      </c>
      <c r="T527" s="17">
        <v>33.88297872340425</v>
      </c>
    </row>
    <row r="528" spans="1:20">
      <c r="A528" s="11" t="s">
        <v>524</v>
      </c>
      <c r="B528" s="11" t="s">
        <v>553</v>
      </c>
      <c r="D528" s="11">
        <v>35</v>
      </c>
      <c r="E528" s="11" t="s">
        <v>517</v>
      </c>
      <c r="F528" s="11" t="s">
        <v>1432</v>
      </c>
      <c r="G528" s="17">
        <v>48.922686945500637</v>
      </c>
      <c r="H528" s="17">
        <v>57.28770595690748</v>
      </c>
      <c r="I528" s="17">
        <v>56.463878326996195</v>
      </c>
      <c r="J528" s="17">
        <v>57.541191381495565</v>
      </c>
      <c r="K528" s="17">
        <v>57.667934093789611</v>
      </c>
      <c r="L528" s="17">
        <v>55.386565272496824</v>
      </c>
      <c r="M528" s="17">
        <v>50.063371356147023</v>
      </c>
      <c r="N528" s="17">
        <v>51.330798479087449</v>
      </c>
      <c r="O528" s="17">
        <v>51.71102661596958</v>
      </c>
      <c r="P528" s="17">
        <v>57.87801778907243</v>
      </c>
      <c r="Q528" s="17">
        <v>58.703939008894537</v>
      </c>
      <c r="R528" s="17">
        <v>62.198221092757308</v>
      </c>
      <c r="S528" s="17">
        <v>61.181702668360863</v>
      </c>
      <c r="T528" s="17">
        <v>56.22617534942821</v>
      </c>
    </row>
    <row r="529" spans="1:20">
      <c r="A529" s="11" t="s">
        <v>524</v>
      </c>
      <c r="B529" s="11" t="s">
        <v>554</v>
      </c>
      <c r="D529" s="11">
        <v>36</v>
      </c>
      <c r="E529" s="11" t="s">
        <v>517</v>
      </c>
      <c r="F529" s="11" t="s">
        <v>1432</v>
      </c>
      <c r="G529" s="17">
        <v>75</v>
      </c>
      <c r="H529" s="17">
        <v>90.320512820512832</v>
      </c>
      <c r="I529" s="17">
        <v>90.705128205128204</v>
      </c>
      <c r="J529" s="17">
        <v>86.666666666666671</v>
      </c>
      <c r="K529" s="17">
        <v>90.256410256410263</v>
      </c>
      <c r="L529" s="17">
        <v>92.564102564102569</v>
      </c>
      <c r="M529" s="17">
        <v>89.679487179487182</v>
      </c>
      <c r="N529" s="17">
        <v>83.653846153846146</v>
      </c>
      <c r="O529" s="17">
        <v>83.205128205128219</v>
      </c>
      <c r="P529" s="17">
        <v>84.615384615384613</v>
      </c>
      <c r="Q529" s="17">
        <v>83.012820512820511</v>
      </c>
      <c r="R529" s="17">
        <v>80.769230769230774</v>
      </c>
      <c r="S529" s="17">
        <v>79.434447300771211</v>
      </c>
      <c r="T529" s="17">
        <v>77.056555269922882</v>
      </c>
    </row>
    <row r="530" spans="1:20">
      <c r="A530" s="11" t="s">
        <v>524</v>
      </c>
      <c r="B530" s="11" t="s">
        <v>555</v>
      </c>
      <c r="D530" s="11">
        <v>37</v>
      </c>
      <c r="E530" s="11" t="s">
        <v>517</v>
      </c>
      <c r="F530" s="11" t="s">
        <v>1432</v>
      </c>
      <c r="G530" s="17">
        <v>69.7265625</v>
      </c>
      <c r="H530" s="17">
        <v>64.892578125</v>
      </c>
      <c r="I530" s="17">
        <v>72.900390625</v>
      </c>
      <c r="J530" s="17">
        <v>68.06640625</v>
      </c>
      <c r="K530" s="17">
        <v>67.1875</v>
      </c>
      <c r="L530" s="17">
        <v>67.919921875</v>
      </c>
      <c r="M530" s="17">
        <v>69.43359375</v>
      </c>
      <c r="N530" s="17">
        <v>72.998046875</v>
      </c>
      <c r="O530" s="17">
        <v>71.142578125</v>
      </c>
      <c r="P530" s="17">
        <v>71.554252199413497</v>
      </c>
      <c r="Q530" s="17">
        <v>72.531769305962854</v>
      </c>
      <c r="R530" s="17">
        <v>75.268817204301087</v>
      </c>
      <c r="S530" s="17">
        <v>80.449657869012711</v>
      </c>
      <c r="T530" s="17">
        <v>75.855327468230698</v>
      </c>
    </row>
    <row r="531" spans="1:20">
      <c r="A531" s="11" t="s">
        <v>524</v>
      </c>
      <c r="B531" s="11" t="s">
        <v>556</v>
      </c>
      <c r="D531" s="11">
        <v>38</v>
      </c>
      <c r="E531" s="11" t="s">
        <v>517</v>
      </c>
      <c r="F531" s="11" t="s">
        <v>1432</v>
      </c>
      <c r="G531" s="17">
        <v>45.16393442622951</v>
      </c>
      <c r="H531" s="17">
        <v>42.540983606557376</v>
      </c>
      <c r="I531" s="17">
        <v>51.557377049180317</v>
      </c>
      <c r="J531" s="17">
        <v>56.762295081967217</v>
      </c>
      <c r="K531" s="17">
        <v>60.901639344262307</v>
      </c>
      <c r="L531" s="17">
        <v>62.909836065573764</v>
      </c>
      <c r="M531" s="17">
        <v>60.000000000000007</v>
      </c>
      <c r="N531" s="17">
        <v>63.729508196721312</v>
      </c>
      <c r="O531" s="17">
        <v>67.950819672131161</v>
      </c>
      <c r="P531" s="17">
        <v>72.049180327868854</v>
      </c>
      <c r="Q531" s="17">
        <v>73.0926989335521</v>
      </c>
      <c r="R531" s="17">
        <v>71.780147662018052</v>
      </c>
      <c r="S531" s="17">
        <v>65.914684167350288</v>
      </c>
      <c r="T531" s="17">
        <v>62.059064807219023</v>
      </c>
    </row>
    <row r="532" spans="1:20">
      <c r="A532" s="11" t="s">
        <v>524</v>
      </c>
      <c r="B532" s="11" t="s">
        <v>557</v>
      </c>
      <c r="D532" s="11">
        <v>39</v>
      </c>
      <c r="E532" s="11" t="s">
        <v>517</v>
      </c>
      <c r="F532" s="11" t="s">
        <v>1432</v>
      </c>
      <c r="G532" s="17">
        <v>32.189542483660134</v>
      </c>
      <c r="H532" s="17">
        <v>30.392156862745097</v>
      </c>
      <c r="I532" s="17">
        <v>19.771241830065353</v>
      </c>
      <c r="J532" s="17">
        <v>10.620915032679738</v>
      </c>
      <c r="K532" s="17">
        <v>10.620915032679738</v>
      </c>
      <c r="L532" s="17">
        <v>11.437908496732025</v>
      </c>
      <c r="M532" s="17">
        <v>18.300653594771241</v>
      </c>
      <c r="N532" s="17">
        <v>18.300653594771241</v>
      </c>
      <c r="O532" s="17">
        <v>19.117647058823525</v>
      </c>
      <c r="P532" s="17">
        <v>23.36601307189542</v>
      </c>
      <c r="Q532" s="17">
        <v>24.836601307189536</v>
      </c>
      <c r="R532" s="17">
        <v>25.163398692810457</v>
      </c>
      <c r="S532" s="17">
        <v>25.163398692810457</v>
      </c>
      <c r="T532" s="17">
        <v>26.143790849673202</v>
      </c>
    </row>
    <row r="533" spans="1:20">
      <c r="A533" s="11" t="s">
        <v>655</v>
      </c>
      <c r="D533" s="11">
        <v>40</v>
      </c>
      <c r="E533" s="11" t="s">
        <v>517</v>
      </c>
      <c r="F533" s="11" t="s">
        <v>1432</v>
      </c>
      <c r="G533" s="17">
        <v>66.633023819136042</v>
      </c>
      <c r="H533" s="17">
        <v>59.911182882519171</v>
      </c>
      <c r="I533" s="17">
        <v>66.844973758578917</v>
      </c>
      <c r="J533" s="17">
        <v>65.573274121921671</v>
      </c>
      <c r="K533" s="17">
        <v>63.413403310456189</v>
      </c>
      <c r="L533" s="17">
        <v>60.486475575292687</v>
      </c>
      <c r="M533" s="17">
        <v>56.338312474767861</v>
      </c>
      <c r="N533" s="17">
        <v>57.034719418651591</v>
      </c>
      <c r="O533" s="17">
        <v>61.081953976584579</v>
      </c>
      <c r="P533" s="17">
        <v>63.832794830371554</v>
      </c>
      <c r="Q533" s="17">
        <v>63.68134087237479</v>
      </c>
      <c r="R533" s="17">
        <v>59.965670436187395</v>
      </c>
      <c r="S533" s="17">
        <v>54.998990103009497</v>
      </c>
      <c r="T533" s="17">
        <v>50.323167036962225</v>
      </c>
    </row>
    <row r="534" spans="1:20">
      <c r="A534" s="11" t="s">
        <v>523</v>
      </c>
      <c r="D534" s="11">
        <v>41</v>
      </c>
      <c r="E534" s="11" t="s">
        <v>517</v>
      </c>
      <c r="F534" s="11" t="s">
        <v>1432</v>
      </c>
      <c r="G534" s="17">
        <v>60.406955898171383</v>
      </c>
      <c r="H534" s="17">
        <v>61.289888849049831</v>
      </c>
      <c r="I534" s="17">
        <v>65.646288992470431</v>
      </c>
      <c r="J534" s="17">
        <v>67.510756543564</v>
      </c>
      <c r="K534" s="17">
        <v>69.115274291860871</v>
      </c>
      <c r="L534" s="17">
        <v>66.364128962340828</v>
      </c>
      <c r="M534" s="17">
        <v>64.426984557030622</v>
      </c>
      <c r="N534" s="17">
        <v>63.013636774135279</v>
      </c>
      <c r="O534" s="17">
        <v>65.023028989433755</v>
      </c>
      <c r="P534" s="17">
        <v>66.288734303008397</v>
      </c>
      <c r="Q534" s="17">
        <v>66.755511384170575</v>
      </c>
      <c r="R534" s="17">
        <v>66.267618359233822</v>
      </c>
      <c r="S534" s="17">
        <v>64.979665612291001</v>
      </c>
      <c r="T534" s="17">
        <v>62.910076818798011</v>
      </c>
    </row>
    <row r="535" spans="1:20">
      <c r="A535" s="11" t="s">
        <v>516</v>
      </c>
      <c r="D535" s="11">
        <v>1</v>
      </c>
      <c r="E535" s="11" t="s">
        <v>518</v>
      </c>
      <c r="F535" s="11" t="s">
        <v>1432</v>
      </c>
      <c r="G535" s="17">
        <v>61.437543614794137</v>
      </c>
      <c r="H535" s="17">
        <v>61.793440334961623</v>
      </c>
      <c r="I535" s="17">
        <v>66.845778087927428</v>
      </c>
      <c r="J535" s="17">
        <v>68.939288206559652</v>
      </c>
      <c r="K535" s="17">
        <v>68.925331472435445</v>
      </c>
      <c r="L535" s="17">
        <v>65.278359146086231</v>
      </c>
      <c r="M535" s="17">
        <v>62.934282126412732</v>
      </c>
      <c r="N535" s="17">
        <v>63.017999162829625</v>
      </c>
      <c r="O535" s="17">
        <v>66.313145408875243</v>
      </c>
      <c r="P535" s="17">
        <v>68.300516687613467</v>
      </c>
      <c r="Q535" s="17">
        <v>67.581343387795002</v>
      </c>
      <c r="R535" s="17">
        <v>65.08867476609413</v>
      </c>
      <c r="S535" s="17">
        <v>62.602988409440016</v>
      </c>
      <c r="T535" s="17">
        <v>59.914816366429278</v>
      </c>
    </row>
    <row r="536" spans="1:20">
      <c r="A536" s="11" t="s">
        <v>521</v>
      </c>
      <c r="D536" s="11">
        <v>2</v>
      </c>
      <c r="E536" s="11" t="s">
        <v>518</v>
      </c>
      <c r="F536" s="11" t="s">
        <v>1432</v>
      </c>
      <c r="G536" s="17">
        <v>55.329949238578678</v>
      </c>
      <c r="H536" s="17">
        <v>60.43781725888325</v>
      </c>
      <c r="I536" s="17">
        <v>65.307741116751274</v>
      </c>
      <c r="J536" s="17">
        <v>69.876269035532985</v>
      </c>
      <c r="K536" s="17">
        <v>69.654187817258887</v>
      </c>
      <c r="L536" s="17">
        <v>63.975253807106597</v>
      </c>
      <c r="M536" s="17">
        <v>63.007614213197968</v>
      </c>
      <c r="N536" s="17">
        <v>62.611040609137056</v>
      </c>
      <c r="O536" s="17">
        <v>65.820374484290696</v>
      </c>
      <c r="P536" s="17">
        <v>66.43356643356644</v>
      </c>
      <c r="Q536" s="17">
        <v>65.321042593769874</v>
      </c>
      <c r="R536" s="17">
        <v>62.460267005721555</v>
      </c>
      <c r="S536" s="17">
        <v>61.792752701843604</v>
      </c>
      <c r="T536" s="17">
        <v>61.649713922441187</v>
      </c>
    </row>
    <row r="537" spans="1:20">
      <c r="A537" s="11" t="s">
        <v>1382</v>
      </c>
      <c r="D537" s="11">
        <v>3</v>
      </c>
      <c r="E537" s="11" t="s">
        <v>518</v>
      </c>
      <c r="F537" s="11" t="s">
        <v>1432</v>
      </c>
      <c r="G537" s="17">
        <v>66.234737104410669</v>
      </c>
      <c r="H537" s="17">
        <v>62.858210814851738</v>
      </c>
      <c r="I537" s="17">
        <v>68.053825068527289</v>
      </c>
      <c r="J537" s="17">
        <v>68.203339147769753</v>
      </c>
      <c r="K537" s="17">
        <v>68.352853227012204</v>
      </c>
      <c r="L537" s="17">
        <v>66.301369863013704</v>
      </c>
      <c r="M537" s="17">
        <v>62.87671232876712</v>
      </c>
      <c r="N537" s="17">
        <v>63.337484433374847</v>
      </c>
      <c r="O537" s="17">
        <v>66.699875466998762</v>
      </c>
      <c r="P537" s="17">
        <v>69.763387297633884</v>
      </c>
      <c r="Q537" s="17">
        <v>69.352428393524278</v>
      </c>
      <c r="R537" s="17">
        <v>67.148194271481941</v>
      </c>
      <c r="S537" s="17">
        <v>63.237858032378576</v>
      </c>
      <c r="T537" s="17">
        <v>58.55541718555417</v>
      </c>
    </row>
    <row r="538" spans="1:20">
      <c r="A538" s="11" t="s">
        <v>522</v>
      </c>
      <c r="D538" s="11">
        <v>4</v>
      </c>
      <c r="E538" s="11" t="s">
        <v>518</v>
      </c>
      <c r="F538" s="11" t="s">
        <v>1432</v>
      </c>
      <c r="G538" s="17">
        <v>69.655172413793096</v>
      </c>
      <c r="H538" s="17">
        <v>62.445141065830725</v>
      </c>
      <c r="I538" s="17">
        <v>69.122257053291548</v>
      </c>
      <c r="J538" s="17">
        <v>69.498432601880864</v>
      </c>
      <c r="K538" s="17">
        <v>66.112852664576806</v>
      </c>
      <c r="L538" s="17">
        <v>62.852664576802503</v>
      </c>
      <c r="M538" s="17">
        <v>58.840125391849533</v>
      </c>
      <c r="N538" s="17">
        <v>60.313479623824456</v>
      </c>
      <c r="O538" s="17">
        <v>65.015673981191227</v>
      </c>
      <c r="P538" s="17">
        <v>69.310344827586206</v>
      </c>
      <c r="Q538" s="17">
        <v>69.090909090909093</v>
      </c>
      <c r="R538" s="17">
        <v>64.482758620689651</v>
      </c>
      <c r="S538" s="17">
        <v>58.620689655172406</v>
      </c>
      <c r="T538" s="17">
        <v>53.949843260188089</v>
      </c>
    </row>
    <row r="539" spans="1:20">
      <c r="A539" s="11" t="s">
        <v>853</v>
      </c>
      <c r="D539" s="11">
        <v>5</v>
      </c>
      <c r="E539" s="11" t="s">
        <v>518</v>
      </c>
      <c r="F539" s="11" t="s">
        <v>1432</v>
      </c>
      <c r="G539" s="17">
        <v>63.978494623655919</v>
      </c>
      <c r="H539" s="17">
        <v>63.130686517783289</v>
      </c>
      <c r="I539" s="17">
        <v>67.349048800661706</v>
      </c>
      <c r="J539" s="17">
        <v>67.349048800661706</v>
      </c>
      <c r="K539" s="17">
        <v>69.830438378825477</v>
      </c>
      <c r="L539" s="17">
        <v>67.729752412924881</v>
      </c>
      <c r="M539" s="17">
        <v>64.603441040705007</v>
      </c>
      <c r="N539" s="17">
        <v>64.561477129668489</v>
      </c>
      <c r="O539" s="17">
        <v>67.079311791858999</v>
      </c>
      <c r="P539" s="17">
        <v>69.492236676458248</v>
      </c>
      <c r="Q539" s="17">
        <v>68.946705832983639</v>
      </c>
      <c r="R539" s="17">
        <v>68.317247167435994</v>
      </c>
      <c r="S539" s="17">
        <v>65.652538816617707</v>
      </c>
      <c r="T539" s="17">
        <v>60.931598825010497</v>
      </c>
    </row>
    <row r="540" spans="1:20">
      <c r="A540" s="11" t="s">
        <v>524</v>
      </c>
      <c r="B540" s="11" t="s">
        <v>525</v>
      </c>
      <c r="D540" s="11">
        <v>6</v>
      </c>
      <c r="E540" s="11" t="s">
        <v>518</v>
      </c>
      <c r="F540" s="11" t="s">
        <v>1432</v>
      </c>
      <c r="G540" s="17">
        <v>44.530537830446669</v>
      </c>
      <c r="H540" s="17">
        <v>52.233363719234283</v>
      </c>
      <c r="I540" s="17">
        <v>60.5742935278031</v>
      </c>
      <c r="J540" s="17">
        <v>65.268915223336379</v>
      </c>
      <c r="K540" s="17">
        <v>63.673655423883318</v>
      </c>
      <c r="L540" s="17">
        <v>55.69735642661805</v>
      </c>
      <c r="M540" s="17">
        <v>55.834092980856887</v>
      </c>
      <c r="N540" s="17">
        <v>61.166818596171375</v>
      </c>
      <c r="O540" s="17">
        <v>64.37043795620437</v>
      </c>
      <c r="P540" s="17">
        <v>63.473877176901929</v>
      </c>
      <c r="Q540" s="17">
        <v>59.165902841429883</v>
      </c>
      <c r="R540" s="17">
        <v>54.0788267644363</v>
      </c>
      <c r="S540" s="17">
        <v>54.170485792850585</v>
      </c>
      <c r="T540" s="17">
        <v>54.582951420714942</v>
      </c>
    </row>
    <row r="541" spans="1:20">
      <c r="A541" s="11" t="s">
        <v>524</v>
      </c>
      <c r="B541" s="11" t="s">
        <v>525</v>
      </c>
      <c r="C541" s="11" t="s">
        <v>526</v>
      </c>
      <c r="D541" s="11">
        <v>7</v>
      </c>
      <c r="E541" s="11" t="s">
        <v>518</v>
      </c>
      <c r="F541" s="11" t="s">
        <v>1432</v>
      </c>
      <c r="G541" s="17">
        <v>52.692998204667859</v>
      </c>
      <c r="H541" s="17">
        <v>59.335727109515261</v>
      </c>
      <c r="I541" s="17">
        <v>62.298025134649912</v>
      </c>
      <c r="J541" s="17">
        <v>67.953321364452421</v>
      </c>
      <c r="K541" s="17">
        <v>65.798922800718131</v>
      </c>
      <c r="L541" s="17">
        <v>64.452423698384194</v>
      </c>
      <c r="M541" s="17">
        <v>65.978456014362663</v>
      </c>
      <c r="N541" s="17">
        <v>66.606822262118484</v>
      </c>
      <c r="O541" s="17">
        <v>65.978456014362649</v>
      </c>
      <c r="P541" s="17">
        <v>64.272890484739676</v>
      </c>
      <c r="Q541" s="17">
        <v>60.412926391382413</v>
      </c>
      <c r="R541" s="17">
        <v>55.834829443447049</v>
      </c>
      <c r="S541" s="17">
        <v>56.104129263913833</v>
      </c>
      <c r="T541" s="17">
        <v>57.091561938958705</v>
      </c>
    </row>
    <row r="542" spans="1:20">
      <c r="A542" s="11" t="s">
        <v>524</v>
      </c>
      <c r="B542" s="11" t="s">
        <v>525</v>
      </c>
      <c r="C542" s="11" t="s">
        <v>527</v>
      </c>
      <c r="D542" s="11">
        <v>8</v>
      </c>
      <c r="E542" s="11" t="s">
        <v>518</v>
      </c>
      <c r="F542" s="11" t="s">
        <v>1432</v>
      </c>
      <c r="G542" s="17">
        <v>57.575757575757578</v>
      </c>
      <c r="H542" s="17">
        <v>59.090909090909086</v>
      </c>
      <c r="I542" s="17">
        <v>59.090909090909086</v>
      </c>
      <c r="J542" s="17">
        <v>55.555555555555557</v>
      </c>
      <c r="K542" s="17">
        <v>53.030303030303031</v>
      </c>
      <c r="L542" s="17">
        <v>51.01010101010101</v>
      </c>
      <c r="M542" s="17">
        <v>52.525252525252526</v>
      </c>
      <c r="N542" s="17">
        <v>52.525252525252526</v>
      </c>
      <c r="O542" s="17">
        <v>52.525252525252526</v>
      </c>
      <c r="P542" s="17">
        <v>52.525252525252526</v>
      </c>
      <c r="Q542" s="17">
        <v>52.525252525252526</v>
      </c>
      <c r="R542" s="17">
        <v>53.030303030303031</v>
      </c>
      <c r="S542" s="17">
        <v>53.535353535353536</v>
      </c>
      <c r="T542" s="17">
        <v>54.545454545454547</v>
      </c>
    </row>
    <row r="543" spans="1:20">
      <c r="A543" s="11" t="s">
        <v>524</v>
      </c>
      <c r="B543" s="11" t="s">
        <v>525</v>
      </c>
      <c r="C543" s="11" t="s">
        <v>528</v>
      </c>
      <c r="D543" s="11">
        <v>9</v>
      </c>
      <c r="E543" s="11" t="s">
        <v>518</v>
      </c>
      <c r="F543" s="11" t="s">
        <v>1432</v>
      </c>
      <c r="G543" s="17">
        <v>56.831395348837212</v>
      </c>
      <c r="H543" s="17">
        <v>61.918604651162788</v>
      </c>
      <c r="I543" s="17">
        <v>65.697674418604663</v>
      </c>
      <c r="J543" s="17">
        <v>71.511627906976742</v>
      </c>
      <c r="K543" s="17">
        <v>72.238372093023258</v>
      </c>
      <c r="L543" s="17">
        <v>70.639534883720941</v>
      </c>
      <c r="M543" s="17">
        <v>72.529069767441854</v>
      </c>
      <c r="N543" s="17">
        <v>73.54651162790698</v>
      </c>
      <c r="O543" s="17">
        <v>71.511627906976756</v>
      </c>
      <c r="P543" s="17">
        <v>69.04069767441861</v>
      </c>
      <c r="Q543" s="17">
        <v>62.790697674418603</v>
      </c>
      <c r="R543" s="17">
        <v>55.377906976744185</v>
      </c>
      <c r="S543" s="17">
        <v>56.104651162790695</v>
      </c>
      <c r="T543" s="17">
        <v>57.267441860465127</v>
      </c>
    </row>
    <row r="544" spans="1:20">
      <c r="A544" s="11" t="s">
        <v>524</v>
      </c>
      <c r="B544" s="11" t="s">
        <v>525</v>
      </c>
      <c r="C544" s="11" t="s">
        <v>529</v>
      </c>
      <c r="D544" s="11">
        <v>10</v>
      </c>
      <c r="E544" s="11" t="s">
        <v>518</v>
      </c>
      <c r="F544" s="11" t="s">
        <v>1432</v>
      </c>
      <c r="G544" s="17">
        <v>35.964912280701753</v>
      </c>
      <c r="H544" s="17">
        <v>51.754385964912274</v>
      </c>
      <c r="I544" s="17">
        <v>54.824561403508767</v>
      </c>
      <c r="J544" s="17">
        <v>67.982456140350877</v>
      </c>
      <c r="K544" s="17">
        <v>57.456140350877192</v>
      </c>
      <c r="L544" s="17">
        <v>57.456140350877192</v>
      </c>
      <c r="M544" s="17">
        <v>57.89473684210526</v>
      </c>
      <c r="N544" s="17">
        <v>57.89473684210526</v>
      </c>
      <c r="O544" s="17">
        <v>60.964912280701753</v>
      </c>
      <c r="P544" s="17">
        <v>60.087719298245617</v>
      </c>
      <c r="Q544" s="17">
        <v>60.087719298245617</v>
      </c>
      <c r="R544" s="17">
        <v>59.649122807017534</v>
      </c>
      <c r="S544" s="17">
        <v>58.333333333333329</v>
      </c>
      <c r="T544" s="17">
        <v>58.771929824561397</v>
      </c>
    </row>
    <row r="545" spans="1:20">
      <c r="A545" s="11" t="s">
        <v>524</v>
      </c>
      <c r="B545" s="11" t="s">
        <v>525</v>
      </c>
      <c r="C545" s="11" t="s">
        <v>530</v>
      </c>
      <c r="D545" s="11">
        <v>11</v>
      </c>
      <c r="E545" s="11" t="s">
        <v>518</v>
      </c>
      <c r="F545" s="11" t="s">
        <v>1432</v>
      </c>
      <c r="G545" s="17">
        <v>36.111111111111107</v>
      </c>
      <c r="H545" s="17">
        <v>44.907407407407405</v>
      </c>
      <c r="I545" s="17">
        <v>58.796296296296291</v>
      </c>
      <c r="J545" s="17">
        <v>62.5</v>
      </c>
      <c r="K545" s="17">
        <v>61.481481481481488</v>
      </c>
      <c r="L545" s="17">
        <v>46.666666666666664</v>
      </c>
      <c r="M545" s="17">
        <v>45.370370370370374</v>
      </c>
      <c r="N545" s="17">
        <v>55.555555555555564</v>
      </c>
      <c r="O545" s="17">
        <v>62.708719851576987</v>
      </c>
      <c r="P545" s="17">
        <v>62.640449438202239</v>
      </c>
      <c r="Q545" s="17">
        <v>57.86516853932585</v>
      </c>
      <c r="R545" s="17">
        <v>52.247191011235955</v>
      </c>
      <c r="S545" s="17">
        <v>52.153558052434455</v>
      </c>
      <c r="T545" s="17">
        <v>51.966292134831463</v>
      </c>
    </row>
    <row r="546" spans="1:20">
      <c r="A546" s="11" t="s">
        <v>524</v>
      </c>
      <c r="B546" s="11" t="s">
        <v>525</v>
      </c>
      <c r="C546" s="11" t="s">
        <v>531</v>
      </c>
      <c r="D546" s="11">
        <v>12</v>
      </c>
      <c r="E546" s="11" t="s">
        <v>518</v>
      </c>
      <c r="F546" s="11" t="s">
        <v>1432</v>
      </c>
      <c r="G546" s="17">
        <v>26.872964169381103</v>
      </c>
      <c r="H546" s="17">
        <v>35.342019543973947</v>
      </c>
      <c r="I546" s="17">
        <v>50.325732899022796</v>
      </c>
      <c r="J546" s="17">
        <v>56.188925081433226</v>
      </c>
      <c r="K546" s="17">
        <v>53.90879478827361</v>
      </c>
      <c r="L546" s="17">
        <v>39.576547231270361</v>
      </c>
      <c r="M546" s="17">
        <v>38.11074918566775</v>
      </c>
      <c r="N546" s="17">
        <v>44.625407166123779</v>
      </c>
      <c r="O546" s="17">
        <v>54.397394136807819</v>
      </c>
      <c r="P546" s="17">
        <v>56.514657980456029</v>
      </c>
      <c r="Q546" s="17">
        <v>53.908794788273624</v>
      </c>
      <c r="R546" s="17">
        <v>50.97719869706841</v>
      </c>
      <c r="S546" s="17">
        <v>50.325732899022803</v>
      </c>
      <c r="T546" s="17">
        <v>53.420195439739416</v>
      </c>
    </row>
    <row r="547" spans="1:20">
      <c r="A547" s="11" t="s">
        <v>524</v>
      </c>
      <c r="B547" s="11" t="s">
        <v>525</v>
      </c>
      <c r="C547" s="11" t="s">
        <v>532</v>
      </c>
      <c r="D547" s="11">
        <v>13</v>
      </c>
      <c r="E547" s="11" t="s">
        <v>518</v>
      </c>
      <c r="F547" s="11" t="s">
        <v>1432</v>
      </c>
      <c r="G547" s="17">
        <v>48.283261802575105</v>
      </c>
      <c r="H547" s="17">
        <v>57.510729613733901</v>
      </c>
      <c r="I547" s="17">
        <v>69.957081545064383</v>
      </c>
      <c r="J547" s="17">
        <v>70.815450643776828</v>
      </c>
      <c r="K547" s="17">
        <v>71.459227467811161</v>
      </c>
      <c r="L547" s="17">
        <v>56.008583690987123</v>
      </c>
      <c r="M547" s="17">
        <v>54.935622317596561</v>
      </c>
      <c r="N547" s="17">
        <v>69.957081545064369</v>
      </c>
      <c r="O547" s="17">
        <v>73.706896551724142</v>
      </c>
      <c r="P547" s="17">
        <v>70.925110132158594</v>
      </c>
      <c r="Q547" s="17">
        <v>63.215859030837009</v>
      </c>
      <c r="R547" s="17">
        <v>53.964757709251103</v>
      </c>
      <c r="S547" s="17">
        <v>54.625550660792946</v>
      </c>
      <c r="T547" s="17">
        <v>50</v>
      </c>
    </row>
    <row r="548" spans="1:20">
      <c r="A548" s="11" t="s">
        <v>524</v>
      </c>
      <c r="B548" s="11" t="s">
        <v>533</v>
      </c>
      <c r="D548" s="11">
        <v>14</v>
      </c>
      <c r="E548" s="11" t="s">
        <v>518</v>
      </c>
      <c r="F548" s="11" t="s">
        <v>1432</v>
      </c>
      <c r="G548" s="17">
        <v>60.047003525264394</v>
      </c>
      <c r="H548" s="17">
        <v>65.716803760282019</v>
      </c>
      <c r="I548" s="17">
        <v>68.537015276145709</v>
      </c>
      <c r="J548" s="17">
        <v>75.058754406580476</v>
      </c>
      <c r="K548" s="17">
        <v>75.470035252643953</v>
      </c>
      <c r="L548" s="17">
        <v>71.269095182138656</v>
      </c>
      <c r="M548" s="17">
        <v>70.299647473560526</v>
      </c>
      <c r="N548" s="17">
        <v>66.53936545240893</v>
      </c>
      <c r="O548" s="17">
        <v>69.418331374853125</v>
      </c>
      <c r="P548" s="17">
        <v>70.945945945945951</v>
      </c>
      <c r="Q548" s="17">
        <v>71.768507638072862</v>
      </c>
      <c r="R548" s="17">
        <v>70.211515863689769</v>
      </c>
      <c r="S548" s="17">
        <v>69.800235017626321</v>
      </c>
      <c r="T548" s="17">
        <v>70.740305522914213</v>
      </c>
    </row>
    <row r="549" spans="1:20">
      <c r="A549" s="11" t="s">
        <v>524</v>
      </c>
      <c r="B549" s="11" t="s">
        <v>533</v>
      </c>
      <c r="C549" s="11" t="s">
        <v>534</v>
      </c>
      <c r="D549" s="11">
        <v>15</v>
      </c>
      <c r="E549" s="11" t="s">
        <v>518</v>
      </c>
      <c r="F549" s="11" t="s">
        <v>1432</v>
      </c>
      <c r="G549" s="17">
        <v>28.664495114006517</v>
      </c>
      <c r="H549" s="17">
        <v>41.042345276872965</v>
      </c>
      <c r="I549" s="17">
        <v>42.345276872964163</v>
      </c>
      <c r="J549" s="17">
        <v>50.162866449511398</v>
      </c>
      <c r="K549" s="17">
        <v>54.88599348534202</v>
      </c>
      <c r="L549" s="17">
        <v>48.371335504885991</v>
      </c>
      <c r="M549" s="17">
        <v>42.508143322475568</v>
      </c>
      <c r="N549" s="17">
        <v>43.159609120521175</v>
      </c>
      <c r="O549" s="17">
        <v>48.697068403908801</v>
      </c>
      <c r="P549" s="17">
        <v>55.374592833876228</v>
      </c>
      <c r="Q549" s="17">
        <v>54.88599348534202</v>
      </c>
      <c r="R549" s="17">
        <v>55.863192182410423</v>
      </c>
      <c r="S549" s="17">
        <v>54.397394136807812</v>
      </c>
      <c r="T549" s="17">
        <v>54.397394136807826</v>
      </c>
    </row>
    <row r="550" spans="1:20">
      <c r="A550" s="11" t="s">
        <v>524</v>
      </c>
      <c r="B550" s="11" t="s">
        <v>533</v>
      </c>
      <c r="C550" s="11" t="s">
        <v>535</v>
      </c>
      <c r="D550" s="11">
        <v>16</v>
      </c>
      <c r="E550" s="11" t="s">
        <v>518</v>
      </c>
      <c r="F550" s="11" t="s">
        <v>1432</v>
      </c>
      <c r="G550" s="17">
        <v>71.060171919770767</v>
      </c>
      <c r="H550" s="17">
        <v>73.782234957020066</v>
      </c>
      <c r="I550" s="17">
        <v>76.934097421203447</v>
      </c>
      <c r="J550" s="17">
        <v>88.252148997134654</v>
      </c>
      <c r="K550" s="17">
        <v>90.687679083094565</v>
      </c>
      <c r="L550" s="17">
        <v>83.667621776504305</v>
      </c>
      <c r="M550" s="17">
        <v>80.659025787965618</v>
      </c>
      <c r="N550" s="17">
        <v>75.644699140401144</v>
      </c>
      <c r="O550" s="17">
        <v>75.931232091690546</v>
      </c>
      <c r="P550" s="17">
        <v>75.931232091690532</v>
      </c>
      <c r="Q550" s="17">
        <v>76.361031518624642</v>
      </c>
      <c r="R550" s="17">
        <v>74.498567335243564</v>
      </c>
      <c r="S550" s="17">
        <v>73.925501432664745</v>
      </c>
      <c r="T550" s="17">
        <v>74.641833810888258</v>
      </c>
    </row>
    <row r="551" spans="1:20">
      <c r="A551" s="11" t="s">
        <v>524</v>
      </c>
      <c r="B551" s="11" t="s">
        <v>533</v>
      </c>
      <c r="C551" s="11" t="s">
        <v>536</v>
      </c>
      <c r="D551" s="11">
        <v>17</v>
      </c>
      <c r="E551" s="11" t="s">
        <v>518</v>
      </c>
      <c r="F551" s="11" t="s">
        <v>1432</v>
      </c>
      <c r="G551" s="17">
        <v>70.681818181818173</v>
      </c>
      <c r="H551" s="17">
        <v>71.818181818181813</v>
      </c>
      <c r="I551" s="17">
        <v>78.068181818181813</v>
      </c>
      <c r="J551" s="17">
        <v>77.386363636363626</v>
      </c>
      <c r="K551" s="17">
        <v>74.431818181818173</v>
      </c>
      <c r="L551" s="17">
        <v>71.477272727272734</v>
      </c>
      <c r="M551" s="17">
        <v>73.86363636363636</v>
      </c>
      <c r="N551" s="17">
        <v>69.090909090909093</v>
      </c>
      <c r="O551" s="17">
        <v>70.340909090909093</v>
      </c>
      <c r="P551" s="17">
        <v>69.659090909090907</v>
      </c>
      <c r="Q551" s="17">
        <v>69.659090909090907</v>
      </c>
      <c r="R551" s="17">
        <v>67.727272727272734</v>
      </c>
      <c r="S551" s="17">
        <v>66.931818181818173</v>
      </c>
      <c r="T551" s="17">
        <v>62.954545454545453</v>
      </c>
    </row>
    <row r="552" spans="1:20">
      <c r="A552" s="11" t="s">
        <v>524</v>
      </c>
      <c r="B552" s="11" t="s">
        <v>533</v>
      </c>
      <c r="C552" s="11" t="s">
        <v>537</v>
      </c>
      <c r="D552" s="11">
        <v>18</v>
      </c>
      <c r="E552" s="11" t="s">
        <v>518</v>
      </c>
      <c r="F552" s="11" t="s">
        <v>1432</v>
      </c>
      <c r="G552" s="17">
        <v>29.819277108433734</v>
      </c>
      <c r="H552" s="17">
        <v>46.686746987951807</v>
      </c>
      <c r="I552" s="17">
        <v>62.349397590361448</v>
      </c>
      <c r="J552" s="17">
        <v>70.180722891566276</v>
      </c>
      <c r="K552" s="17">
        <v>68.975903614457835</v>
      </c>
      <c r="L552" s="17">
        <v>69.277108433734938</v>
      </c>
      <c r="M552" s="17">
        <v>71.385542168674704</v>
      </c>
      <c r="N552" s="17">
        <v>73.192771084337352</v>
      </c>
      <c r="O552" s="17">
        <v>76.204819277108442</v>
      </c>
      <c r="P552" s="17">
        <v>75.903614457831324</v>
      </c>
      <c r="Q552" s="17">
        <v>75.602409638554221</v>
      </c>
      <c r="R552" s="17">
        <v>72.590361445783131</v>
      </c>
      <c r="S552" s="17">
        <v>72.590361445783131</v>
      </c>
      <c r="T552" s="17">
        <v>78.313253012048193</v>
      </c>
    </row>
    <row r="553" spans="1:20">
      <c r="A553" s="11" t="s">
        <v>524</v>
      </c>
      <c r="B553" s="11" t="s">
        <v>533</v>
      </c>
      <c r="C553" s="11" t="s">
        <v>538</v>
      </c>
      <c r="D553" s="11">
        <v>19</v>
      </c>
      <c r="E553" s="11" t="s">
        <v>518</v>
      </c>
      <c r="F553" s="11" t="s">
        <v>1432</v>
      </c>
      <c r="G553" s="17">
        <v>34.848484848484851</v>
      </c>
      <c r="H553" s="17">
        <v>44.696969696969695</v>
      </c>
      <c r="I553" s="17">
        <v>50.757575757575765</v>
      </c>
      <c r="J553" s="17">
        <v>59.090909090909093</v>
      </c>
      <c r="K553" s="17">
        <v>57.575757575757578</v>
      </c>
      <c r="L553" s="17">
        <v>59.090909090909093</v>
      </c>
      <c r="M553" s="17">
        <v>59.090909090909093</v>
      </c>
      <c r="N553" s="17">
        <v>67.424242424242422</v>
      </c>
      <c r="O553" s="17">
        <v>71.212121212121204</v>
      </c>
      <c r="P553" s="17">
        <v>67.424242424242436</v>
      </c>
      <c r="Q553" s="17">
        <v>71.212121212121204</v>
      </c>
      <c r="R553" s="17">
        <v>71.969696969696969</v>
      </c>
      <c r="S553" s="17">
        <v>71.969696969696969</v>
      </c>
      <c r="T553" s="17">
        <v>71.969696969696969</v>
      </c>
    </row>
    <row r="554" spans="1:20">
      <c r="A554" s="11" t="s">
        <v>524</v>
      </c>
      <c r="B554" s="11" t="s">
        <v>533</v>
      </c>
      <c r="C554" s="11" t="s">
        <v>539</v>
      </c>
      <c r="D554" s="11">
        <v>20</v>
      </c>
      <c r="E554" s="11" t="s">
        <v>518</v>
      </c>
      <c r="F554" s="11" t="s">
        <v>1432</v>
      </c>
      <c r="G554" s="17">
        <v>76.394849785407715</v>
      </c>
      <c r="H554" s="17">
        <v>81.545064377682394</v>
      </c>
      <c r="I554" s="17">
        <v>69.957081545064383</v>
      </c>
      <c r="J554" s="17">
        <v>82.832618025751074</v>
      </c>
      <c r="K554" s="17">
        <v>81.330472103004297</v>
      </c>
      <c r="L554" s="17">
        <v>73.175965665236049</v>
      </c>
      <c r="M554" s="17">
        <v>72.746781115879827</v>
      </c>
      <c r="N554" s="17">
        <v>59.656652360515025</v>
      </c>
      <c r="O554" s="17">
        <v>66.309012875536467</v>
      </c>
      <c r="P554" s="17">
        <v>68.669527896995703</v>
      </c>
      <c r="Q554" s="17">
        <v>72.961373390557938</v>
      </c>
      <c r="R554" s="17">
        <v>68.884120171673814</v>
      </c>
      <c r="S554" s="17">
        <v>68.884120171673814</v>
      </c>
      <c r="T554" s="17">
        <v>77.038626609442062</v>
      </c>
    </row>
    <row r="555" spans="1:20">
      <c r="A555" s="11" t="s">
        <v>524</v>
      </c>
      <c r="B555" s="11" t="s">
        <v>533</v>
      </c>
      <c r="C555" s="11" t="s">
        <v>540</v>
      </c>
      <c r="D555" s="11">
        <v>21</v>
      </c>
      <c r="E555" s="11" t="s">
        <v>518</v>
      </c>
      <c r="F555" s="11" t="s">
        <v>1432</v>
      </c>
      <c r="G555" s="17">
        <v>88.297872340425528</v>
      </c>
      <c r="H555" s="17">
        <v>86.524822695035454</v>
      </c>
      <c r="I555" s="17">
        <v>88.297872340425528</v>
      </c>
      <c r="J555" s="17">
        <v>89.716312056737578</v>
      </c>
      <c r="K555" s="17">
        <v>92.198581560283685</v>
      </c>
      <c r="L555" s="17">
        <v>94.680851063829792</v>
      </c>
      <c r="M555" s="17">
        <v>93.971631205673759</v>
      </c>
      <c r="N555" s="17">
        <v>90.070921985815602</v>
      </c>
      <c r="O555" s="17">
        <v>91.843971631205676</v>
      </c>
      <c r="P555" s="17">
        <v>96.099290780141843</v>
      </c>
      <c r="Q555" s="17">
        <v>97.517730496453908</v>
      </c>
      <c r="R555" s="17">
        <v>97.163120567375884</v>
      </c>
      <c r="S555" s="17">
        <v>99.290780141843982</v>
      </c>
      <c r="T555" s="17">
        <v>101.06382978723404</v>
      </c>
    </row>
    <row r="556" spans="1:20">
      <c r="A556" s="11" t="s">
        <v>524</v>
      </c>
      <c r="B556" s="11" t="s">
        <v>541</v>
      </c>
      <c r="D556" s="11">
        <v>22</v>
      </c>
      <c r="E556" s="11" t="s">
        <v>518</v>
      </c>
      <c r="F556" s="11" t="s">
        <v>1432</v>
      </c>
      <c r="G556" s="17">
        <v>66.147308781869683</v>
      </c>
      <c r="H556" s="17">
        <v>60.481586402266295</v>
      </c>
      <c r="I556" s="17">
        <v>64.447592067988651</v>
      </c>
      <c r="J556" s="17">
        <v>59.206798866855529</v>
      </c>
      <c r="K556" s="17">
        <v>60.198300283286116</v>
      </c>
      <c r="L556" s="17">
        <v>54.532577903682721</v>
      </c>
      <c r="M556" s="17">
        <v>50.141643059490086</v>
      </c>
      <c r="N556" s="17">
        <v>48.158640226628897</v>
      </c>
      <c r="O556" s="17">
        <v>52.974504249291783</v>
      </c>
      <c r="P556" s="17">
        <v>53.824362606232292</v>
      </c>
      <c r="Q556" s="17">
        <v>53.257790368271948</v>
      </c>
      <c r="R556" s="17">
        <v>50.991501416430594</v>
      </c>
      <c r="S556" s="17">
        <v>46.742209631728038</v>
      </c>
      <c r="T556" s="17">
        <v>39.660056657223798</v>
      </c>
    </row>
    <row r="557" spans="1:20">
      <c r="A557" s="11" t="s">
        <v>524</v>
      </c>
      <c r="B557" s="11" t="s">
        <v>542</v>
      </c>
      <c r="D557" s="11">
        <v>23</v>
      </c>
      <c r="E557" s="11" t="s">
        <v>518</v>
      </c>
      <c r="F557" s="11" t="s">
        <v>1432</v>
      </c>
      <c r="G557" s="17">
        <v>58.059210526315788</v>
      </c>
      <c r="H557" s="17">
        <v>59.868421052631568</v>
      </c>
      <c r="I557" s="17">
        <v>68.83223684210526</v>
      </c>
      <c r="J557" s="17">
        <v>67.26973684210526</v>
      </c>
      <c r="K557" s="17">
        <v>69.901315789473685</v>
      </c>
      <c r="L557" s="17">
        <v>66.61184210526315</v>
      </c>
      <c r="M557" s="17">
        <v>59.53947368421052</v>
      </c>
      <c r="N557" s="17">
        <v>60.27960526315789</v>
      </c>
      <c r="O557" s="17">
        <v>64.88486842105263</v>
      </c>
      <c r="P557" s="17">
        <v>68.58552631578948</v>
      </c>
      <c r="Q557" s="17">
        <v>70.23026315789474</v>
      </c>
      <c r="R557" s="17">
        <v>60.855263157894733</v>
      </c>
      <c r="S557" s="17">
        <v>57.319078947368418</v>
      </c>
      <c r="T557" s="17">
        <v>55.756578947368425</v>
      </c>
    </row>
    <row r="558" spans="1:20">
      <c r="A558" s="11" t="s">
        <v>524</v>
      </c>
      <c r="B558" s="11" t="s">
        <v>542</v>
      </c>
      <c r="C558" s="11" t="s">
        <v>543</v>
      </c>
      <c r="D558" s="11">
        <v>24</v>
      </c>
      <c r="E558" s="11" t="s">
        <v>518</v>
      </c>
      <c r="F558" s="11" t="s">
        <v>1432</v>
      </c>
      <c r="G558" s="17">
        <v>44.629629629629633</v>
      </c>
      <c r="H558" s="17">
        <v>39.444444444444443</v>
      </c>
      <c r="I558" s="17">
        <v>52.222222222222221</v>
      </c>
      <c r="J558" s="17">
        <v>47.222222222222214</v>
      </c>
      <c r="K558" s="17">
        <v>44.629629629629626</v>
      </c>
      <c r="L558" s="17">
        <v>54.25925925925926</v>
      </c>
      <c r="M558" s="17">
        <v>45.925925925925924</v>
      </c>
      <c r="N558" s="17">
        <v>40.55555555555555</v>
      </c>
      <c r="O558" s="17">
        <v>52.407407407407412</v>
      </c>
      <c r="P558" s="17">
        <v>51.666666666666671</v>
      </c>
      <c r="Q558" s="17">
        <v>55.740740740740726</v>
      </c>
      <c r="R558" s="17">
        <v>44.629629629629633</v>
      </c>
      <c r="S558" s="17">
        <v>42.222222222222221</v>
      </c>
      <c r="T558" s="17">
        <v>40.370370370370367</v>
      </c>
    </row>
    <row r="559" spans="1:20">
      <c r="A559" s="11" t="s">
        <v>524</v>
      </c>
      <c r="B559" s="11" t="s">
        <v>542</v>
      </c>
      <c r="C559" s="11" t="s">
        <v>544</v>
      </c>
      <c r="D559" s="11">
        <v>25</v>
      </c>
      <c r="E559" s="11" t="s">
        <v>518</v>
      </c>
      <c r="F559" s="11" t="s">
        <v>1432</v>
      </c>
      <c r="G559" s="17">
        <v>64.705882352941188</v>
      </c>
      <c r="H559" s="17">
        <v>82.352941176470594</v>
      </c>
      <c r="I559" s="17">
        <v>97.058823529411768</v>
      </c>
      <c r="J559" s="17">
        <v>100.88235294117646</v>
      </c>
      <c r="K559" s="17">
        <v>105.88235294117646</v>
      </c>
      <c r="L559" s="17">
        <v>84.117647058823536</v>
      </c>
      <c r="M559" s="17">
        <v>69.705882352941188</v>
      </c>
      <c r="N559" s="17">
        <v>82.941176470588232</v>
      </c>
      <c r="O559" s="17">
        <v>85.588235294117638</v>
      </c>
      <c r="P559" s="17">
        <v>91.764705882352928</v>
      </c>
      <c r="Q559" s="17">
        <v>94.117647058823522</v>
      </c>
      <c r="R559" s="17">
        <v>79.411764705882348</v>
      </c>
      <c r="S559" s="17">
        <v>77.058823529411768</v>
      </c>
      <c r="T559" s="17">
        <v>75.588235294117638</v>
      </c>
    </row>
    <row r="560" spans="1:20">
      <c r="A560" s="11" t="s">
        <v>524</v>
      </c>
      <c r="B560" s="11" t="s">
        <v>542</v>
      </c>
      <c r="C560" s="11" t="s">
        <v>545</v>
      </c>
      <c r="D560" s="11">
        <v>26</v>
      </c>
      <c r="E560" s="11" t="s">
        <v>518</v>
      </c>
      <c r="F560" s="11" t="s">
        <v>1432</v>
      </c>
      <c r="G560" s="17">
        <v>72.916666666666671</v>
      </c>
      <c r="H560" s="17">
        <v>69.94047619047619</v>
      </c>
      <c r="I560" s="17">
        <v>66.964285714285722</v>
      </c>
      <c r="J560" s="17">
        <v>65.476190476190482</v>
      </c>
      <c r="K560" s="17">
        <v>74.107142857142861</v>
      </c>
      <c r="L560" s="17">
        <v>68.750000000000014</v>
      </c>
      <c r="M560" s="17">
        <v>71.13095238095238</v>
      </c>
      <c r="N560" s="17">
        <v>69.047619047619037</v>
      </c>
      <c r="O560" s="17">
        <v>63.988095238095241</v>
      </c>
      <c r="P560" s="17">
        <v>72.321428571428569</v>
      </c>
      <c r="Q560" s="17">
        <v>69.345238095238088</v>
      </c>
      <c r="R560" s="17">
        <v>68.154761904761912</v>
      </c>
      <c r="S560" s="17">
        <v>61.607142857142854</v>
      </c>
      <c r="T560" s="17">
        <v>60.416666666666664</v>
      </c>
    </row>
    <row r="561" spans="1:20">
      <c r="A561" s="11" t="s">
        <v>524</v>
      </c>
      <c r="B561" s="11" t="s">
        <v>546</v>
      </c>
      <c r="D561" s="11">
        <v>27</v>
      </c>
      <c r="E561" s="11" t="s">
        <v>518</v>
      </c>
      <c r="F561" s="11" t="s">
        <v>1432</v>
      </c>
      <c r="G561" s="17">
        <v>55.069124423963125</v>
      </c>
      <c r="H561" s="17">
        <v>30.645161290322584</v>
      </c>
      <c r="I561" s="17">
        <v>45.622119815668206</v>
      </c>
      <c r="J561" s="17">
        <v>60.599078341013822</v>
      </c>
      <c r="K561" s="17">
        <v>39.170506912442399</v>
      </c>
      <c r="L561" s="17">
        <v>32.94930875576037</v>
      </c>
      <c r="M561" s="17">
        <v>33.640552995391708</v>
      </c>
      <c r="N561" s="17">
        <v>40.322580645161281</v>
      </c>
      <c r="O561" s="17">
        <v>43.778801843317972</v>
      </c>
      <c r="P561" s="17">
        <v>54.838709677419352</v>
      </c>
      <c r="Q561" s="17">
        <v>53.456221198156683</v>
      </c>
      <c r="R561" s="17">
        <v>50.460829493087559</v>
      </c>
      <c r="S561" s="17">
        <v>24.654377880184335</v>
      </c>
      <c r="T561" s="17">
        <v>19.815668202764982</v>
      </c>
    </row>
    <row r="562" spans="1:20">
      <c r="A562" s="11" t="s">
        <v>524</v>
      </c>
      <c r="B562" s="11" t="s">
        <v>547</v>
      </c>
      <c r="D562" s="11">
        <v>28</v>
      </c>
      <c r="E562" s="11" t="s">
        <v>518</v>
      </c>
      <c r="F562" s="11" t="s">
        <v>1432</v>
      </c>
      <c r="G562" s="17">
        <v>78.695652173913047</v>
      </c>
      <c r="H562" s="17">
        <v>73.043478260869563</v>
      </c>
      <c r="I562" s="17">
        <v>76.739130434782595</v>
      </c>
      <c r="J562" s="17">
        <v>82.391304347826079</v>
      </c>
      <c r="K562" s="17">
        <v>67.608695652173907</v>
      </c>
      <c r="L562" s="17">
        <v>59.782608695652172</v>
      </c>
      <c r="M562" s="17">
        <v>61.95652173913043</v>
      </c>
      <c r="N562" s="17">
        <v>59.999999999999993</v>
      </c>
      <c r="O562" s="17">
        <v>70.217391304347814</v>
      </c>
      <c r="P562" s="17">
        <v>74.782608695652172</v>
      </c>
      <c r="Q562" s="17">
        <v>73.260869565217391</v>
      </c>
      <c r="R562" s="17">
        <v>69.782608695652172</v>
      </c>
      <c r="S562" s="17">
        <v>63.478260869565219</v>
      </c>
      <c r="T562" s="17">
        <v>62.608695652173921</v>
      </c>
    </row>
    <row r="563" spans="1:20">
      <c r="A563" s="11" t="s">
        <v>524</v>
      </c>
      <c r="B563" s="11" t="s">
        <v>548</v>
      </c>
      <c r="D563" s="11">
        <v>29</v>
      </c>
      <c r="E563" s="11" t="s">
        <v>518</v>
      </c>
      <c r="F563" s="11" t="s">
        <v>1432</v>
      </c>
      <c r="G563" s="17">
        <v>91.228070175438589</v>
      </c>
      <c r="H563" s="17">
        <v>78.654970760233908</v>
      </c>
      <c r="I563" s="17">
        <v>79.532163742690045</v>
      </c>
      <c r="J563" s="17">
        <v>75.877192982456137</v>
      </c>
      <c r="K563" s="17">
        <v>77.192982456140356</v>
      </c>
      <c r="L563" s="17">
        <v>78.216374269005854</v>
      </c>
      <c r="M563" s="17">
        <v>72.368421052631561</v>
      </c>
      <c r="N563" s="17">
        <v>75.730994152046776</v>
      </c>
      <c r="O563" s="17">
        <v>78.070175438596479</v>
      </c>
      <c r="P563" s="17">
        <v>79.385964912280699</v>
      </c>
      <c r="Q563" s="17">
        <v>76.023391812865498</v>
      </c>
      <c r="R563" s="17">
        <v>75.292397660818708</v>
      </c>
      <c r="S563" s="17">
        <v>74.26900584795321</v>
      </c>
      <c r="T563" s="17">
        <v>70.175438596491219</v>
      </c>
    </row>
    <row r="564" spans="1:20">
      <c r="A564" s="11" t="s">
        <v>524</v>
      </c>
      <c r="B564" s="11" t="s">
        <v>549</v>
      </c>
      <c r="D564" s="11">
        <v>30</v>
      </c>
      <c r="E564" s="11" t="s">
        <v>518</v>
      </c>
      <c r="F564" s="11" t="s">
        <v>1432</v>
      </c>
      <c r="G564" s="17">
        <v>73.484848484848484</v>
      </c>
      <c r="H564" s="17">
        <v>64.898989898989896</v>
      </c>
      <c r="I564" s="17">
        <v>68.939393939393938</v>
      </c>
      <c r="J564" s="17">
        <v>60.101010101010097</v>
      </c>
      <c r="K564" s="17">
        <v>63.131313131313128</v>
      </c>
      <c r="L564" s="17">
        <v>61.111111111111107</v>
      </c>
      <c r="M564" s="17">
        <v>57.323232323232318</v>
      </c>
      <c r="N564" s="17">
        <v>56.060606060606055</v>
      </c>
      <c r="O564" s="17">
        <v>60.101010101010097</v>
      </c>
      <c r="P564" s="17">
        <v>63.636363636363633</v>
      </c>
      <c r="Q564" s="17">
        <v>65.909090909090907</v>
      </c>
      <c r="R564" s="17">
        <v>66.161616161616166</v>
      </c>
      <c r="S564" s="17">
        <v>67.171717171717162</v>
      </c>
      <c r="T564" s="17">
        <v>47.72727272727272</v>
      </c>
    </row>
    <row r="565" spans="1:20">
      <c r="A565" s="11" t="s">
        <v>1384</v>
      </c>
      <c r="B565" s="11" t="s">
        <v>1383</v>
      </c>
      <c r="D565" s="11">
        <v>31</v>
      </c>
      <c r="E565" s="11" t="s">
        <v>518</v>
      </c>
      <c r="F565" s="11" t="s">
        <v>1432</v>
      </c>
      <c r="L565" s="17">
        <v>122.97297297297297</v>
      </c>
      <c r="M565" s="17">
        <v>125.67567567567568</v>
      </c>
      <c r="N565" s="17">
        <v>114.86486486486487</v>
      </c>
      <c r="O565" s="17">
        <v>114.86486486486487</v>
      </c>
      <c r="P565" s="17">
        <v>106.75675675675676</v>
      </c>
      <c r="Q565" s="17">
        <v>106.75675675675676</v>
      </c>
      <c r="R565" s="17">
        <v>106.75675675675676</v>
      </c>
      <c r="S565" s="17">
        <v>106.75675675675676</v>
      </c>
      <c r="T565" s="17">
        <v>104.05405405405405</v>
      </c>
    </row>
    <row r="566" spans="1:20">
      <c r="A566" s="11" t="s">
        <v>524</v>
      </c>
      <c r="B566" s="11" t="s">
        <v>550</v>
      </c>
      <c r="D566" s="11">
        <v>32</v>
      </c>
      <c r="E566" s="11" t="s">
        <v>518</v>
      </c>
      <c r="F566" s="11" t="s">
        <v>1432</v>
      </c>
      <c r="G566" s="17">
        <v>84.870848708487088</v>
      </c>
      <c r="H566" s="17">
        <v>78.782287822878232</v>
      </c>
      <c r="I566" s="17">
        <v>80.258302583025838</v>
      </c>
      <c r="J566" s="17">
        <v>79.520295202952013</v>
      </c>
      <c r="K566" s="17">
        <v>77.306273062730625</v>
      </c>
      <c r="L566" s="17">
        <v>72.878228782287835</v>
      </c>
      <c r="M566" s="17">
        <v>67.712177121771219</v>
      </c>
      <c r="N566" s="17">
        <v>61.808118081180815</v>
      </c>
      <c r="O566" s="17">
        <v>66.420664206642059</v>
      </c>
      <c r="P566" s="17">
        <v>66.974169741697409</v>
      </c>
      <c r="Q566" s="17">
        <v>61.808118081180815</v>
      </c>
      <c r="R566" s="17">
        <v>60.88560885608856</v>
      </c>
      <c r="S566" s="17">
        <v>59.040590405904062</v>
      </c>
      <c r="T566" s="17">
        <v>48.70848708487086</v>
      </c>
    </row>
    <row r="567" spans="1:20">
      <c r="A567" s="11" t="s">
        <v>524</v>
      </c>
      <c r="B567" s="11" t="s">
        <v>551</v>
      </c>
      <c r="D567" s="11">
        <v>33</v>
      </c>
      <c r="E567" s="11" t="s">
        <v>518</v>
      </c>
      <c r="F567" s="11" t="s">
        <v>1432</v>
      </c>
      <c r="G567" s="17">
        <v>61.690647482014391</v>
      </c>
      <c r="H567" s="17">
        <v>52.877697841726622</v>
      </c>
      <c r="I567" s="17">
        <v>54.856115107913666</v>
      </c>
      <c r="J567" s="17">
        <v>50.899280575539571</v>
      </c>
      <c r="K567" s="17">
        <v>68.884892086330936</v>
      </c>
      <c r="L567" s="17">
        <v>68.659420289855078</v>
      </c>
      <c r="M567" s="17">
        <v>64.673913043478251</v>
      </c>
      <c r="N567" s="17">
        <v>66.84782608695653</v>
      </c>
      <c r="O567" s="17">
        <v>69.746376811594203</v>
      </c>
      <c r="P567" s="17">
        <v>70.108695652173907</v>
      </c>
      <c r="Q567" s="17">
        <v>70.65217391304347</v>
      </c>
      <c r="R567" s="17">
        <v>70.65217391304347</v>
      </c>
      <c r="S567" s="17">
        <v>67.934782608695642</v>
      </c>
      <c r="T567" s="17">
        <v>66.123188405797094</v>
      </c>
    </row>
    <row r="568" spans="1:20">
      <c r="A568" s="11" t="s">
        <v>524</v>
      </c>
      <c r="B568" s="11" t="s">
        <v>552</v>
      </c>
      <c r="D568" s="11">
        <v>34</v>
      </c>
      <c r="E568" s="11" t="s">
        <v>518</v>
      </c>
      <c r="F568" s="11" t="s">
        <v>1432</v>
      </c>
      <c r="G568" s="17">
        <v>68.393782383419705</v>
      </c>
      <c r="H568" s="17">
        <v>58.549222797927463</v>
      </c>
      <c r="I568" s="17">
        <v>69.30051813471502</v>
      </c>
      <c r="J568" s="17">
        <v>73.186528497409341</v>
      </c>
      <c r="K568" s="17">
        <v>67.487046632124361</v>
      </c>
      <c r="L568" s="17">
        <v>55.807365439093488</v>
      </c>
      <c r="M568" s="17">
        <v>49.575070821529742</v>
      </c>
      <c r="N568" s="17">
        <v>44.900849858356942</v>
      </c>
      <c r="O568" s="17">
        <v>50.141643059490086</v>
      </c>
      <c r="P568" s="17">
        <v>50.283286118980172</v>
      </c>
      <c r="Q568" s="17">
        <v>51.699716713881024</v>
      </c>
      <c r="R568" s="17">
        <v>46.175637393767708</v>
      </c>
      <c r="S568" s="17">
        <v>38.526912181303118</v>
      </c>
      <c r="T568" s="17">
        <v>33.569405099150146</v>
      </c>
    </row>
    <row r="569" spans="1:20">
      <c r="A569" s="11" t="s">
        <v>524</v>
      </c>
      <c r="B569" s="11" t="s">
        <v>553</v>
      </c>
      <c r="D569" s="11">
        <v>35</v>
      </c>
      <c r="E569" s="11" t="s">
        <v>518</v>
      </c>
      <c r="F569" s="11" t="s">
        <v>1432</v>
      </c>
      <c r="G569" s="17">
        <v>55.913978494623656</v>
      </c>
      <c r="H569" s="17">
        <v>63.440860215053767</v>
      </c>
      <c r="I569" s="17">
        <v>62.365591397849471</v>
      </c>
      <c r="J569" s="17">
        <v>63.440860215053767</v>
      </c>
      <c r="K569" s="17">
        <v>64.157706093189958</v>
      </c>
      <c r="L569" s="17">
        <v>60.394265232974909</v>
      </c>
      <c r="M569" s="17">
        <v>54.3010752688172</v>
      </c>
      <c r="N569" s="17">
        <v>56.451612903225808</v>
      </c>
      <c r="O569" s="17">
        <v>56.630824372759861</v>
      </c>
      <c r="P569" s="17">
        <v>62.724014336917563</v>
      </c>
      <c r="Q569" s="17">
        <v>60.394265232974917</v>
      </c>
      <c r="R569" s="17">
        <v>66.666666666666657</v>
      </c>
      <c r="S569" s="17">
        <v>64.695340501792117</v>
      </c>
      <c r="T569" s="17">
        <v>59.498207885304666</v>
      </c>
    </row>
    <row r="570" spans="1:20">
      <c r="A570" s="11" t="s">
        <v>524</v>
      </c>
      <c r="B570" s="11" t="s">
        <v>554</v>
      </c>
      <c r="D570" s="11">
        <v>36</v>
      </c>
      <c r="E570" s="11" t="s">
        <v>518</v>
      </c>
      <c r="F570" s="11" t="s">
        <v>1432</v>
      </c>
      <c r="G570" s="17">
        <v>75.475285171102655</v>
      </c>
      <c r="H570" s="17">
        <v>96.387832699619779</v>
      </c>
      <c r="I570" s="17">
        <v>95.43726235741444</v>
      </c>
      <c r="J570" s="17">
        <v>91.06463878326997</v>
      </c>
      <c r="K570" s="17">
        <v>93.155893536121667</v>
      </c>
      <c r="L570" s="17">
        <v>94.296577946768068</v>
      </c>
      <c r="M570" s="17">
        <v>93.155893536121667</v>
      </c>
      <c r="N570" s="17">
        <v>90.114068441064632</v>
      </c>
      <c r="O570" s="17">
        <v>89.923954372623584</v>
      </c>
      <c r="P570" s="17">
        <v>92.015209125475295</v>
      </c>
      <c r="Q570" s="17">
        <v>90.49429657794677</v>
      </c>
      <c r="R570" s="17">
        <v>87.452471482889734</v>
      </c>
      <c r="S570" s="17">
        <v>85.741444866920148</v>
      </c>
      <c r="T570" s="17">
        <v>82.319391634980988</v>
      </c>
    </row>
    <row r="571" spans="1:20">
      <c r="A571" s="11" t="s">
        <v>524</v>
      </c>
      <c r="B571" s="11" t="s">
        <v>555</v>
      </c>
      <c r="D571" s="11">
        <v>37</v>
      </c>
      <c r="E571" s="11" t="s">
        <v>518</v>
      </c>
      <c r="F571" s="11" t="s">
        <v>1432</v>
      </c>
      <c r="G571" s="17">
        <v>74.868421052631575</v>
      </c>
      <c r="H571" s="17">
        <v>73.28947368421052</v>
      </c>
      <c r="I571" s="17">
        <v>78.815789473684205</v>
      </c>
      <c r="J571" s="17">
        <v>74.078947368421055</v>
      </c>
      <c r="K571" s="17">
        <v>76.710526315789465</v>
      </c>
      <c r="L571" s="17">
        <v>75.263157894736835</v>
      </c>
      <c r="M571" s="17">
        <v>74.999999999999986</v>
      </c>
      <c r="N571" s="17">
        <v>76.842105263157904</v>
      </c>
      <c r="O571" s="17">
        <v>75.921052631578945</v>
      </c>
      <c r="P571" s="17">
        <v>76.973684210526315</v>
      </c>
      <c r="Q571" s="17">
        <v>77.5</v>
      </c>
      <c r="R571" s="17">
        <v>78.94736842105263</v>
      </c>
      <c r="S571" s="17">
        <v>84.210526315789465</v>
      </c>
      <c r="T571" s="17">
        <v>79.342105263157904</v>
      </c>
    </row>
    <row r="572" spans="1:20">
      <c r="A572" s="11" t="s">
        <v>524</v>
      </c>
      <c r="B572" s="11" t="s">
        <v>556</v>
      </c>
      <c r="D572" s="11">
        <v>38</v>
      </c>
      <c r="E572" s="11" t="s">
        <v>518</v>
      </c>
      <c r="F572" s="11" t="s">
        <v>1432</v>
      </c>
      <c r="G572" s="17">
        <v>44.95967741935484</v>
      </c>
      <c r="H572" s="17">
        <v>43.145161290322577</v>
      </c>
      <c r="I572" s="17">
        <v>51.612903225806463</v>
      </c>
      <c r="J572" s="17">
        <v>57.762096774193552</v>
      </c>
      <c r="K572" s="17">
        <v>61.895161290322577</v>
      </c>
      <c r="L572" s="17">
        <v>64.516129032258064</v>
      </c>
      <c r="M572" s="17">
        <v>61.189516129032263</v>
      </c>
      <c r="N572" s="17">
        <v>65.322580645161281</v>
      </c>
      <c r="O572" s="17">
        <v>70.06048387096773</v>
      </c>
      <c r="P572" s="17">
        <v>74.495967741935488</v>
      </c>
      <c r="Q572" s="17">
        <v>75.403225806451616</v>
      </c>
      <c r="R572" s="17">
        <v>73.689516129032256</v>
      </c>
      <c r="S572" s="17">
        <v>66.834677419354833</v>
      </c>
      <c r="T572" s="17">
        <v>62.701612903225808</v>
      </c>
    </row>
    <row r="573" spans="1:20">
      <c r="A573" s="11" t="s">
        <v>524</v>
      </c>
      <c r="B573" s="11" t="s">
        <v>557</v>
      </c>
      <c r="D573" s="11">
        <v>39</v>
      </c>
      <c r="E573" s="11" t="s">
        <v>518</v>
      </c>
      <c r="F573" s="11" t="s">
        <v>1432</v>
      </c>
      <c r="G573" s="17">
        <v>30</v>
      </c>
      <c r="H573" s="17">
        <v>26.153846153846153</v>
      </c>
      <c r="I573" s="17">
        <v>16.153846153846153</v>
      </c>
      <c r="J573" s="17">
        <v>6.9230769230769162</v>
      </c>
      <c r="K573" s="17">
        <v>6.9230769230769162</v>
      </c>
      <c r="L573" s="17">
        <v>11.538461538461544</v>
      </c>
      <c r="M573" s="17">
        <v>26.923076923076927</v>
      </c>
      <c r="N573" s="17">
        <v>26.923076923076927</v>
      </c>
      <c r="O573" s="17">
        <v>28.461538461538456</v>
      </c>
      <c r="P573" s="17">
        <v>37.692307692307693</v>
      </c>
      <c r="Q573" s="17">
        <v>35.384615384615387</v>
      </c>
      <c r="R573" s="17">
        <v>36.15384615384616</v>
      </c>
      <c r="S573" s="17">
        <v>36.15384615384616</v>
      </c>
      <c r="T573" s="17">
        <v>36.92307692307692</v>
      </c>
    </row>
    <row r="574" spans="1:20">
      <c r="A574" s="11" t="s">
        <v>655</v>
      </c>
      <c r="D574" s="11">
        <v>40</v>
      </c>
      <c r="E574" s="11" t="s">
        <v>518</v>
      </c>
      <c r="F574" s="11" t="s">
        <v>1432</v>
      </c>
      <c r="G574" s="17">
        <v>69.01950718685832</v>
      </c>
      <c r="H574" s="17">
        <v>62.089322381930188</v>
      </c>
      <c r="I574" s="17">
        <v>68.275154004106781</v>
      </c>
      <c r="J574" s="17">
        <v>67.633470225872685</v>
      </c>
      <c r="K574" s="17">
        <v>65.041067761806985</v>
      </c>
      <c r="L574" s="17">
        <v>61.344969199178635</v>
      </c>
      <c r="M574" s="17">
        <v>57.263860369609858</v>
      </c>
      <c r="N574" s="17">
        <v>58.110882956878854</v>
      </c>
      <c r="O574" s="17">
        <v>62.833675564681727</v>
      </c>
      <c r="P574" s="17">
        <v>66.504106776180706</v>
      </c>
      <c r="Q574" s="17">
        <v>66.221765913757707</v>
      </c>
      <c r="R574" s="17">
        <v>62.037987679671467</v>
      </c>
      <c r="S574" s="17">
        <v>56.468172484599592</v>
      </c>
      <c r="T574" s="17">
        <v>51.360369609856264</v>
      </c>
    </row>
    <row r="575" spans="1:20">
      <c r="A575" s="11" t="s">
        <v>523</v>
      </c>
      <c r="D575" s="11">
        <v>41</v>
      </c>
      <c r="E575" s="11" t="s">
        <v>518</v>
      </c>
      <c r="F575" s="11" t="s">
        <v>1432</v>
      </c>
      <c r="G575" s="17">
        <v>62.354368932038831</v>
      </c>
      <c r="H575" s="17">
        <v>64.199029126213588</v>
      </c>
      <c r="I575" s="17">
        <v>67.839805825242721</v>
      </c>
      <c r="J575" s="17">
        <v>70.533980582524265</v>
      </c>
      <c r="K575" s="17">
        <v>72.160194174757279</v>
      </c>
      <c r="L575" s="17">
        <v>69.20440636474909</v>
      </c>
      <c r="M575" s="17">
        <v>66.976744186046517</v>
      </c>
      <c r="N575" s="17">
        <v>65.385556915544669</v>
      </c>
      <c r="O575" s="17">
        <v>68.053855569155445</v>
      </c>
      <c r="P575" s="17">
        <v>70.097919216646261</v>
      </c>
      <c r="Q575" s="17">
        <v>70.122399020807833</v>
      </c>
      <c r="R575" s="17">
        <v>69.106487148102815</v>
      </c>
      <c r="S575" s="17">
        <v>67.380660954712368</v>
      </c>
      <c r="T575" s="17">
        <v>65.018359853121183</v>
      </c>
    </row>
    <row r="576" spans="1:20">
      <c r="A576" s="11" t="s">
        <v>516</v>
      </c>
      <c r="D576" s="11">
        <v>1</v>
      </c>
      <c r="E576" s="11" t="s">
        <v>519</v>
      </c>
      <c r="F576" s="11" t="s">
        <v>1432</v>
      </c>
      <c r="G576" s="17">
        <v>53.961904761904755</v>
      </c>
      <c r="H576" s="17">
        <v>54.4</v>
      </c>
      <c r="I576" s="17">
        <v>63.676190476190484</v>
      </c>
      <c r="J576" s="17">
        <v>62.38095238095238</v>
      </c>
      <c r="K576" s="17">
        <v>62.057142857142857</v>
      </c>
      <c r="L576" s="17">
        <v>60.071806500377932</v>
      </c>
      <c r="M576" s="17">
        <v>58.654572940287217</v>
      </c>
      <c r="N576" s="17">
        <v>58.824640967498119</v>
      </c>
      <c r="O576" s="17">
        <v>59.882842025699176</v>
      </c>
      <c r="P576" s="17">
        <v>58.922495274102076</v>
      </c>
      <c r="Q576" s="17">
        <v>58.67674858223063</v>
      </c>
      <c r="R576" s="17">
        <v>59.130434782608695</v>
      </c>
      <c r="S576" s="17">
        <v>57.67485822306238</v>
      </c>
      <c r="T576" s="17">
        <v>56.540642722117205</v>
      </c>
    </row>
    <row r="577" spans="1:20">
      <c r="A577" s="11" t="s">
        <v>521</v>
      </c>
      <c r="D577" s="11">
        <v>2</v>
      </c>
      <c r="E577" s="11" t="s">
        <v>519</v>
      </c>
      <c r="F577" s="11" t="s">
        <v>1432</v>
      </c>
      <c r="G577" s="17">
        <v>53.294194390084797</v>
      </c>
      <c r="H577" s="17">
        <v>55.870841487279847</v>
      </c>
      <c r="I577" s="17">
        <v>69.504240052185253</v>
      </c>
      <c r="J577" s="17">
        <v>68.949771689497723</v>
      </c>
      <c r="K577" s="17">
        <v>66.666666666666671</v>
      </c>
      <c r="L577" s="17">
        <v>63.013698630136993</v>
      </c>
      <c r="M577" s="17">
        <v>61.154598825831712</v>
      </c>
      <c r="N577" s="17">
        <v>62.165688193085451</v>
      </c>
      <c r="O577" s="17">
        <v>62.198303979125896</v>
      </c>
      <c r="P577" s="17">
        <v>60.737597911227155</v>
      </c>
      <c r="Q577" s="17">
        <v>59.693211488250654</v>
      </c>
      <c r="R577" s="17">
        <v>60.541775456919062</v>
      </c>
      <c r="S577" s="17">
        <v>59.725848563968675</v>
      </c>
      <c r="T577" s="17">
        <v>59.562663185378582</v>
      </c>
    </row>
    <row r="578" spans="1:20">
      <c r="A578" s="11" t="s">
        <v>1382</v>
      </c>
      <c r="D578" s="11">
        <v>3</v>
      </c>
      <c r="E578" s="11" t="s">
        <v>519</v>
      </c>
      <c r="F578" s="11" t="s">
        <v>1432</v>
      </c>
      <c r="G578" s="17">
        <v>54.899267399267401</v>
      </c>
      <c r="H578" s="17">
        <v>52.335164835164832</v>
      </c>
      <c r="I578" s="17">
        <v>55.494505494505496</v>
      </c>
      <c r="J578" s="17">
        <v>53.159340659340657</v>
      </c>
      <c r="K578" s="17">
        <v>55.586080586080584</v>
      </c>
      <c r="L578" s="17">
        <v>56.019766397124883</v>
      </c>
      <c r="M578" s="17">
        <v>55.211141060197662</v>
      </c>
      <c r="N578" s="17">
        <v>54.222821203953274</v>
      </c>
      <c r="O578" s="17">
        <v>56.693620844564236</v>
      </c>
      <c r="P578" s="17">
        <v>56.424079065588494</v>
      </c>
      <c r="Q578" s="17">
        <v>57.277628032345014</v>
      </c>
      <c r="R578" s="17">
        <v>57.18778077268643</v>
      </c>
      <c r="S578" s="17">
        <v>54.85175202156335</v>
      </c>
      <c r="T578" s="17">
        <v>52.380952380952387</v>
      </c>
    </row>
    <row r="579" spans="1:20">
      <c r="A579" s="11" t="s">
        <v>522</v>
      </c>
      <c r="D579" s="11">
        <v>4</v>
      </c>
      <c r="E579" s="11" t="s">
        <v>519</v>
      </c>
      <c r="F579" s="11" t="s">
        <v>1432</v>
      </c>
      <c r="G579" s="17">
        <v>55.734406438631787</v>
      </c>
      <c r="H579" s="17">
        <v>54.929577464788728</v>
      </c>
      <c r="I579" s="17">
        <v>59.557344064386321</v>
      </c>
      <c r="J579" s="17">
        <v>56.338028169014088</v>
      </c>
      <c r="K579" s="17">
        <v>55.935613682092558</v>
      </c>
      <c r="L579" s="17">
        <v>54.627766599597585</v>
      </c>
      <c r="M579" s="17">
        <v>53.018108651911476</v>
      </c>
      <c r="N579" s="17">
        <v>52.917505030181097</v>
      </c>
      <c r="O579" s="17">
        <v>55.935613682092558</v>
      </c>
      <c r="P579" s="17">
        <v>54.225352112676063</v>
      </c>
      <c r="Q579" s="17">
        <v>54.426559356136828</v>
      </c>
      <c r="R579" s="17">
        <v>51.307847082494973</v>
      </c>
      <c r="S579" s="17">
        <v>47.78672032193159</v>
      </c>
      <c r="T579" s="17">
        <v>46.177062374245473</v>
      </c>
    </row>
    <row r="580" spans="1:20">
      <c r="A580" s="11" t="s">
        <v>853</v>
      </c>
      <c r="D580" s="11">
        <v>5</v>
      </c>
      <c r="E580" s="11" t="s">
        <v>519</v>
      </c>
      <c r="F580" s="11" t="s">
        <v>1432</v>
      </c>
      <c r="G580" s="17">
        <v>54.2016806722689</v>
      </c>
      <c r="H580" s="17">
        <v>50.168067226890756</v>
      </c>
      <c r="I580" s="17">
        <v>52.100840336134468</v>
      </c>
      <c r="J580" s="17">
        <v>50.504201680672267</v>
      </c>
      <c r="K580" s="17">
        <v>55.294117647058812</v>
      </c>
      <c r="L580" s="17">
        <v>55.630252100840345</v>
      </c>
      <c r="M580" s="17">
        <v>54.621848739495803</v>
      </c>
      <c r="N580" s="17">
        <v>53.445378151260499</v>
      </c>
      <c r="O580" s="17">
        <v>55.54621848739496</v>
      </c>
      <c r="P580" s="17">
        <v>56.470588235294123</v>
      </c>
      <c r="Q580" s="17">
        <v>57.899159663865547</v>
      </c>
      <c r="R580" s="17">
        <v>60.336134453781504</v>
      </c>
      <c r="S580" s="17">
        <v>58.907563025210081</v>
      </c>
      <c r="T580" s="17">
        <v>55.630252100840323</v>
      </c>
    </row>
    <row r="581" spans="1:20">
      <c r="A581" s="11" t="s">
        <v>524</v>
      </c>
      <c r="B581" s="11" t="s">
        <v>525</v>
      </c>
      <c r="D581" s="11">
        <v>6</v>
      </c>
      <c r="E581" s="11" t="s">
        <v>519</v>
      </c>
      <c r="F581" s="11" t="s">
        <v>1432</v>
      </c>
      <c r="G581" s="17">
        <v>45.129870129870127</v>
      </c>
      <c r="H581" s="17">
        <v>50.081168831168831</v>
      </c>
      <c r="I581" s="17">
        <v>66.47727272727272</v>
      </c>
      <c r="J581" s="17">
        <v>61.769480519480524</v>
      </c>
      <c r="K581" s="17">
        <v>56.655844155844164</v>
      </c>
      <c r="L581" s="17">
        <v>53.409090909090899</v>
      </c>
      <c r="M581" s="17">
        <v>50.811688311688314</v>
      </c>
      <c r="N581" s="17">
        <v>54.301948051948052</v>
      </c>
      <c r="O581" s="17">
        <v>55.51948051948051</v>
      </c>
      <c r="P581" s="17">
        <v>56.09756097560976</v>
      </c>
      <c r="Q581" s="17">
        <v>53.658536585365852</v>
      </c>
      <c r="R581" s="17">
        <v>54.552845528455293</v>
      </c>
      <c r="S581" s="17">
        <v>51.544715447154474</v>
      </c>
      <c r="T581" s="17">
        <v>52.35772357723576</v>
      </c>
    </row>
    <row r="582" spans="1:20">
      <c r="A582" s="11" t="s">
        <v>524</v>
      </c>
      <c r="B582" s="11" t="s">
        <v>525</v>
      </c>
      <c r="C582" s="11" t="s">
        <v>526</v>
      </c>
      <c r="D582" s="11">
        <v>7</v>
      </c>
      <c r="E582" s="11" t="s">
        <v>519</v>
      </c>
      <c r="F582" s="11" t="s">
        <v>1432</v>
      </c>
      <c r="G582" s="17">
        <v>51.190476190476197</v>
      </c>
      <c r="H582" s="17">
        <v>59.226190476190467</v>
      </c>
      <c r="I582" s="17">
        <v>65.922619047619051</v>
      </c>
      <c r="J582" s="17">
        <v>62.351190476190482</v>
      </c>
      <c r="K582" s="17">
        <v>61.011904761904766</v>
      </c>
      <c r="L582" s="17">
        <v>60.56547619047619</v>
      </c>
      <c r="M582" s="17">
        <v>58.779761904761905</v>
      </c>
      <c r="N582" s="17">
        <v>58.482142857142861</v>
      </c>
      <c r="O582" s="17">
        <v>59.226190476190474</v>
      </c>
      <c r="P582" s="17">
        <v>58.358208955223887</v>
      </c>
      <c r="Q582" s="17">
        <v>57.164179104477611</v>
      </c>
      <c r="R582" s="17">
        <v>56.567164179104481</v>
      </c>
      <c r="S582" s="17">
        <v>55.522388059701498</v>
      </c>
      <c r="T582" s="17">
        <v>56.268656716417908</v>
      </c>
    </row>
    <row r="583" spans="1:20">
      <c r="A583" s="11" t="s">
        <v>524</v>
      </c>
      <c r="B583" s="11" t="s">
        <v>525</v>
      </c>
      <c r="C583" s="11" t="s">
        <v>527</v>
      </c>
      <c r="D583" s="11">
        <v>8</v>
      </c>
      <c r="E583" s="11" t="s">
        <v>519</v>
      </c>
      <c r="F583" s="11" t="s">
        <v>1432</v>
      </c>
      <c r="G583" s="17">
        <v>49.450549450549453</v>
      </c>
      <c r="H583" s="17">
        <v>48.35164835164835</v>
      </c>
      <c r="I583" s="17">
        <v>60.989010989010993</v>
      </c>
      <c r="J583" s="17">
        <v>57.142857142857146</v>
      </c>
      <c r="K583" s="17">
        <v>50.549450549450547</v>
      </c>
      <c r="L583" s="17">
        <v>50.549450549450547</v>
      </c>
      <c r="M583" s="17">
        <v>50.549450549450547</v>
      </c>
      <c r="N583" s="17">
        <v>50.549450549450547</v>
      </c>
      <c r="O583" s="17">
        <v>50.549450549450547</v>
      </c>
      <c r="P583" s="17">
        <v>50.549450549450547</v>
      </c>
      <c r="Q583" s="17">
        <v>50.549450549450547</v>
      </c>
      <c r="R583" s="17">
        <v>50.549450549450547</v>
      </c>
      <c r="S583" s="17">
        <v>51.098901098901102</v>
      </c>
      <c r="T583" s="17">
        <v>51.64835164835165</v>
      </c>
    </row>
    <row r="584" spans="1:20">
      <c r="A584" s="11" t="s">
        <v>524</v>
      </c>
      <c r="B584" s="11" t="s">
        <v>525</v>
      </c>
      <c r="C584" s="11" t="s">
        <v>528</v>
      </c>
      <c r="D584" s="11">
        <v>9</v>
      </c>
      <c r="E584" s="11" t="s">
        <v>519</v>
      </c>
      <c r="F584" s="11" t="s">
        <v>1432</v>
      </c>
      <c r="G584" s="17">
        <v>59.183673469387756</v>
      </c>
      <c r="H584" s="17">
        <v>72.448979591836732</v>
      </c>
      <c r="I584" s="17">
        <v>69.047619047619051</v>
      </c>
      <c r="J584" s="17">
        <v>61.224489795918366</v>
      </c>
      <c r="K584" s="17">
        <v>61.904761904761912</v>
      </c>
      <c r="L584" s="17">
        <v>62.585034013605444</v>
      </c>
      <c r="M584" s="17">
        <v>58.503401360544217</v>
      </c>
      <c r="N584" s="17">
        <v>55.442176870748298</v>
      </c>
      <c r="O584" s="17">
        <v>54.761904761904759</v>
      </c>
      <c r="P584" s="17">
        <v>53.082191780821915</v>
      </c>
      <c r="Q584" s="17">
        <v>50.342465753424655</v>
      </c>
      <c r="R584" s="17">
        <v>48.972602739726028</v>
      </c>
      <c r="S584" s="17">
        <v>47.945205479452049</v>
      </c>
      <c r="T584" s="17">
        <v>49.31506849315069</v>
      </c>
    </row>
    <row r="585" spans="1:20">
      <c r="A585" s="11" t="s">
        <v>524</v>
      </c>
      <c r="B585" s="11" t="s">
        <v>525</v>
      </c>
      <c r="C585" s="11" t="s">
        <v>529</v>
      </c>
      <c r="D585" s="11">
        <v>10</v>
      </c>
      <c r="E585" s="11" t="s">
        <v>519</v>
      </c>
      <c r="F585" s="11" t="s">
        <v>1432</v>
      </c>
      <c r="G585" s="17">
        <v>40.816326530612244</v>
      </c>
      <c r="H585" s="17">
        <v>49.489795918367349</v>
      </c>
      <c r="I585" s="17">
        <v>65.816326530612244</v>
      </c>
      <c r="J585" s="17">
        <v>68.877551020408163</v>
      </c>
      <c r="K585" s="17">
        <v>69.387755102040813</v>
      </c>
      <c r="L585" s="17">
        <v>66.83673469387756</v>
      </c>
      <c r="M585" s="17">
        <v>66.83673469387756</v>
      </c>
      <c r="N585" s="17">
        <v>70.408163265306115</v>
      </c>
      <c r="O585" s="17">
        <v>73.979591836734699</v>
      </c>
      <c r="P585" s="17">
        <v>73.469387755102048</v>
      </c>
      <c r="Q585" s="17">
        <v>73.469387755102048</v>
      </c>
      <c r="R585" s="17">
        <v>73.469387755102048</v>
      </c>
      <c r="S585" s="17">
        <v>70.91836734693878</v>
      </c>
      <c r="T585" s="17">
        <v>70.91836734693878</v>
      </c>
    </row>
    <row r="586" spans="1:20">
      <c r="A586" s="11" t="s">
        <v>524</v>
      </c>
      <c r="B586" s="11" t="s">
        <v>525</v>
      </c>
      <c r="C586" s="11" t="s">
        <v>530</v>
      </c>
      <c r="D586" s="11">
        <v>11</v>
      </c>
      <c r="E586" s="11" t="s">
        <v>519</v>
      </c>
      <c r="F586" s="11" t="s">
        <v>1432</v>
      </c>
      <c r="G586" s="17">
        <v>37.857142857142854</v>
      </c>
      <c r="H586" s="17">
        <v>39.107142857142854</v>
      </c>
      <c r="I586" s="17">
        <v>67.142857142857139</v>
      </c>
      <c r="J586" s="17">
        <v>61.071428571428569</v>
      </c>
      <c r="K586" s="17">
        <v>51.428571428571431</v>
      </c>
      <c r="L586" s="17">
        <v>44.821428571428577</v>
      </c>
      <c r="M586" s="17">
        <v>41.249999999999993</v>
      </c>
      <c r="N586" s="17">
        <v>49.285714285714285</v>
      </c>
      <c r="O586" s="17">
        <v>51.071428571428569</v>
      </c>
      <c r="P586" s="17">
        <v>53.392857142857153</v>
      </c>
      <c r="Q586" s="17">
        <v>49.464285714285715</v>
      </c>
      <c r="R586" s="17">
        <v>52.142857142857139</v>
      </c>
      <c r="S586" s="17">
        <v>46.785714285714285</v>
      </c>
      <c r="T586" s="17">
        <v>47.678571428571431</v>
      </c>
    </row>
    <row r="587" spans="1:20">
      <c r="A587" s="11" t="s">
        <v>524</v>
      </c>
      <c r="B587" s="11" t="s">
        <v>525</v>
      </c>
      <c r="C587" s="11" t="s">
        <v>531</v>
      </c>
      <c r="D587" s="11">
        <v>12</v>
      </c>
      <c r="E587" s="11" t="s">
        <v>519</v>
      </c>
      <c r="F587" s="11" t="s">
        <v>1432</v>
      </c>
      <c r="G587" s="17">
        <v>29.464285714285712</v>
      </c>
      <c r="H587" s="17">
        <v>34.226190476190474</v>
      </c>
      <c r="I587" s="17">
        <v>57.44047619047619</v>
      </c>
      <c r="J587" s="17">
        <v>51.190476190476183</v>
      </c>
      <c r="K587" s="17">
        <v>39.583333333333336</v>
      </c>
      <c r="L587" s="17">
        <v>41.666666666666664</v>
      </c>
      <c r="M587" s="17">
        <v>40.773809523809526</v>
      </c>
      <c r="N587" s="17">
        <v>40.773809523809526</v>
      </c>
      <c r="O587" s="17">
        <v>45.238095238095241</v>
      </c>
      <c r="P587" s="17">
        <v>47.321428571428577</v>
      </c>
      <c r="Q587" s="17">
        <v>49.702380952380949</v>
      </c>
      <c r="R587" s="17">
        <v>50.297619047619051</v>
      </c>
      <c r="S587" s="17">
        <v>41.36904761904762</v>
      </c>
      <c r="T587" s="17">
        <v>41.36904761904762</v>
      </c>
    </row>
    <row r="588" spans="1:20">
      <c r="A588" s="11" t="s">
        <v>524</v>
      </c>
      <c r="B588" s="11" t="s">
        <v>525</v>
      </c>
      <c r="C588" s="11" t="s">
        <v>532</v>
      </c>
      <c r="D588" s="11">
        <v>13</v>
      </c>
      <c r="E588" s="11" t="s">
        <v>519</v>
      </c>
      <c r="F588" s="11" t="s">
        <v>1432</v>
      </c>
      <c r="G588" s="17">
        <v>50.446428571428569</v>
      </c>
      <c r="H588" s="17">
        <v>46.428571428571431</v>
      </c>
      <c r="I588" s="17">
        <v>81.696428571428569</v>
      </c>
      <c r="J588" s="17">
        <v>75.892857142857139</v>
      </c>
      <c r="K588" s="17">
        <v>69.196428571428569</v>
      </c>
      <c r="L588" s="17">
        <v>49.553571428571423</v>
      </c>
      <c r="M588" s="17">
        <v>41.964285714285715</v>
      </c>
      <c r="N588" s="17">
        <v>62.053571428571431</v>
      </c>
      <c r="O588" s="17">
        <v>59.821428571428569</v>
      </c>
      <c r="P588" s="17">
        <v>62.5</v>
      </c>
      <c r="Q588" s="17">
        <v>49.107142857142861</v>
      </c>
      <c r="R588" s="17">
        <v>54.910714285714292</v>
      </c>
      <c r="S588" s="17">
        <v>54.910714285714292</v>
      </c>
      <c r="T588" s="17">
        <v>57.142857142857146</v>
      </c>
    </row>
    <row r="589" spans="1:20">
      <c r="A589" s="11" t="s">
        <v>524</v>
      </c>
      <c r="B589" s="11" t="s">
        <v>533</v>
      </c>
      <c r="D589" s="11">
        <v>14</v>
      </c>
      <c r="E589" s="11" t="s">
        <v>519</v>
      </c>
      <c r="F589" s="11" t="s">
        <v>1432</v>
      </c>
      <c r="G589" s="17">
        <v>58.068783068783077</v>
      </c>
      <c r="H589" s="17">
        <v>60.780423280423278</v>
      </c>
      <c r="I589" s="17">
        <v>70.436507936507937</v>
      </c>
      <c r="J589" s="17">
        <v>74.404761904761898</v>
      </c>
      <c r="K589" s="17">
        <v>73.412698412698404</v>
      </c>
      <c r="L589" s="17">
        <v>70.105820105820115</v>
      </c>
      <c r="M589" s="17">
        <v>69.708994708994709</v>
      </c>
      <c r="N589" s="17">
        <v>68.650793650793659</v>
      </c>
      <c r="O589" s="17">
        <v>69.179894179894177</v>
      </c>
      <c r="P589" s="17">
        <v>65.740740740740748</v>
      </c>
      <c r="Q589" s="17">
        <v>66.798941798941797</v>
      </c>
      <c r="R589" s="17">
        <v>67.923280423280431</v>
      </c>
      <c r="S589" s="17">
        <v>67.989417989417973</v>
      </c>
      <c r="T589" s="17">
        <v>68.915343915343925</v>
      </c>
    </row>
    <row r="590" spans="1:20">
      <c r="A590" s="11" t="s">
        <v>524</v>
      </c>
      <c r="B590" s="11" t="s">
        <v>533</v>
      </c>
      <c r="C590" s="11" t="s">
        <v>534</v>
      </c>
      <c r="D590" s="11">
        <v>15</v>
      </c>
      <c r="E590" s="11" t="s">
        <v>519</v>
      </c>
      <c r="F590" s="11" t="s">
        <v>1432</v>
      </c>
      <c r="G590" s="17">
        <v>33.116883116883116</v>
      </c>
      <c r="H590" s="17">
        <v>50.97402597402597</v>
      </c>
      <c r="I590" s="17">
        <v>60.064935064935064</v>
      </c>
      <c r="J590" s="17">
        <v>58.441558441558449</v>
      </c>
      <c r="K590" s="17">
        <v>62.662337662337656</v>
      </c>
      <c r="L590" s="17">
        <v>58.441558441558435</v>
      </c>
      <c r="M590" s="17">
        <v>57.79220779220779</v>
      </c>
      <c r="N590" s="17">
        <v>57.79220779220779</v>
      </c>
      <c r="O590" s="17">
        <v>59.090909090909093</v>
      </c>
      <c r="P590" s="17">
        <v>60.389610389610397</v>
      </c>
      <c r="Q590" s="17">
        <v>60.064935064935071</v>
      </c>
      <c r="R590" s="17">
        <v>61.363636363636367</v>
      </c>
      <c r="S590" s="17">
        <v>63.311688311688314</v>
      </c>
      <c r="T590" s="17">
        <v>62.012987012987011</v>
      </c>
    </row>
    <row r="591" spans="1:20">
      <c r="A591" s="11" t="s">
        <v>524</v>
      </c>
      <c r="B591" s="11" t="s">
        <v>533</v>
      </c>
      <c r="C591" s="11" t="s">
        <v>535</v>
      </c>
      <c r="D591" s="11">
        <v>16</v>
      </c>
      <c r="E591" s="11" t="s">
        <v>519</v>
      </c>
      <c r="F591" s="11" t="s">
        <v>1432</v>
      </c>
      <c r="G591" s="17">
        <v>67.293233082706763</v>
      </c>
      <c r="H591" s="17">
        <v>52.631578947368425</v>
      </c>
      <c r="I591" s="17">
        <v>67.669172932330824</v>
      </c>
      <c r="J591" s="17">
        <v>82.330827067669162</v>
      </c>
      <c r="K591" s="17">
        <v>77.443609022556402</v>
      </c>
      <c r="L591" s="17">
        <v>78.94736842105263</v>
      </c>
      <c r="M591" s="17">
        <v>77.067669172932327</v>
      </c>
      <c r="N591" s="17">
        <v>71.05263157894737</v>
      </c>
      <c r="O591" s="17">
        <v>73.308270676691734</v>
      </c>
      <c r="P591" s="17">
        <v>60.150375939849624</v>
      </c>
      <c r="Q591" s="17">
        <v>62.406015037593988</v>
      </c>
      <c r="R591" s="17">
        <v>69.548872180451127</v>
      </c>
      <c r="S591" s="17">
        <v>68.796992481203006</v>
      </c>
      <c r="T591" s="17">
        <v>69.172932330827066</v>
      </c>
    </row>
    <row r="592" spans="1:20">
      <c r="A592" s="11" t="s">
        <v>524</v>
      </c>
      <c r="B592" s="11" t="s">
        <v>533</v>
      </c>
      <c r="C592" s="11" t="s">
        <v>536</v>
      </c>
      <c r="D592" s="11">
        <v>17</v>
      </c>
      <c r="E592" s="11" t="s">
        <v>519</v>
      </c>
      <c r="F592" s="11" t="s">
        <v>1432</v>
      </c>
      <c r="G592" s="17">
        <v>76.315789473684205</v>
      </c>
      <c r="H592" s="17">
        <v>72.180451127819552</v>
      </c>
      <c r="I592" s="17">
        <v>84.962406015037587</v>
      </c>
      <c r="J592" s="17">
        <v>75.563909774436098</v>
      </c>
      <c r="K592" s="17">
        <v>73.308270676691734</v>
      </c>
      <c r="L592" s="17">
        <v>68.421052631578945</v>
      </c>
      <c r="M592" s="17">
        <v>75.187969924812037</v>
      </c>
      <c r="N592" s="17">
        <v>72.556390977443613</v>
      </c>
      <c r="O592" s="17">
        <v>69.924812030075188</v>
      </c>
      <c r="P592" s="17">
        <v>68.796992481203006</v>
      </c>
      <c r="Q592" s="17">
        <v>67.669172932330824</v>
      </c>
      <c r="R592" s="17">
        <v>67.669172932330824</v>
      </c>
      <c r="S592" s="17">
        <v>68.045112781954884</v>
      </c>
      <c r="T592" s="17">
        <v>64.661654135338338</v>
      </c>
    </row>
    <row r="593" spans="1:20">
      <c r="A593" s="11" t="s">
        <v>524</v>
      </c>
      <c r="B593" s="11" t="s">
        <v>533</v>
      </c>
      <c r="C593" s="11" t="s">
        <v>537</v>
      </c>
      <c r="D593" s="11">
        <v>18</v>
      </c>
      <c r="E593" s="11" t="s">
        <v>519</v>
      </c>
      <c r="F593" s="11" t="s">
        <v>1432</v>
      </c>
      <c r="G593" s="17">
        <v>29.910714285714278</v>
      </c>
      <c r="H593" s="17">
        <v>42.410714285714292</v>
      </c>
      <c r="I593" s="17">
        <v>63.839285714285715</v>
      </c>
      <c r="J593" s="17">
        <v>61.160714285714278</v>
      </c>
      <c r="K593" s="17">
        <v>58.035714285714278</v>
      </c>
      <c r="L593" s="17">
        <v>58.035714285714278</v>
      </c>
      <c r="M593" s="17">
        <v>54.910714285714278</v>
      </c>
      <c r="N593" s="17">
        <v>54.910714285714278</v>
      </c>
      <c r="O593" s="17">
        <v>56.25</v>
      </c>
      <c r="P593" s="17">
        <v>56.696428571428569</v>
      </c>
      <c r="Q593" s="17">
        <v>57.589285714285708</v>
      </c>
      <c r="R593" s="17">
        <v>54.910714285714285</v>
      </c>
      <c r="S593" s="17">
        <v>54.464285714285715</v>
      </c>
      <c r="T593" s="17">
        <v>62.946428571428569</v>
      </c>
    </row>
    <row r="594" spans="1:20">
      <c r="A594" s="11" t="s">
        <v>524</v>
      </c>
      <c r="B594" s="11" t="s">
        <v>533</v>
      </c>
      <c r="C594" s="11" t="s">
        <v>538</v>
      </c>
      <c r="D594" s="11">
        <v>19</v>
      </c>
      <c r="E594" s="11" t="s">
        <v>519</v>
      </c>
      <c r="F594" s="11" t="s">
        <v>1432</v>
      </c>
      <c r="G594" s="17">
        <v>50.892857142857139</v>
      </c>
      <c r="H594" s="17">
        <v>50.892857142857139</v>
      </c>
      <c r="I594" s="17">
        <v>61.607142857142847</v>
      </c>
      <c r="J594" s="17">
        <v>75</v>
      </c>
      <c r="K594" s="17">
        <v>75</v>
      </c>
      <c r="L594" s="17">
        <v>75</v>
      </c>
      <c r="M594" s="17">
        <v>75</v>
      </c>
      <c r="N594" s="17">
        <v>91.071428571428569</v>
      </c>
      <c r="O594" s="17">
        <v>86.607142857142861</v>
      </c>
      <c r="P594" s="17">
        <v>75</v>
      </c>
      <c r="Q594" s="17">
        <v>75</v>
      </c>
      <c r="R594" s="17">
        <v>75</v>
      </c>
      <c r="S594" s="17">
        <v>75</v>
      </c>
      <c r="T594" s="17">
        <v>75.892857142857153</v>
      </c>
    </row>
    <row r="595" spans="1:20">
      <c r="A595" s="11" t="s">
        <v>524</v>
      </c>
      <c r="B595" s="11" t="s">
        <v>533</v>
      </c>
      <c r="C595" s="11" t="s">
        <v>539</v>
      </c>
      <c r="D595" s="11">
        <v>20</v>
      </c>
      <c r="E595" s="11" t="s">
        <v>519</v>
      </c>
      <c r="F595" s="11" t="s">
        <v>1432</v>
      </c>
      <c r="G595" s="17">
        <v>75.824175824175825</v>
      </c>
      <c r="H595" s="17">
        <v>79.670329670329664</v>
      </c>
      <c r="I595" s="17">
        <v>67.032967032967036</v>
      </c>
      <c r="J595" s="17">
        <v>90.109890109890117</v>
      </c>
      <c r="K595" s="17">
        <v>84.065934065934073</v>
      </c>
      <c r="L595" s="17">
        <v>67.032967032967022</v>
      </c>
      <c r="M595" s="17">
        <v>67.582417582417577</v>
      </c>
      <c r="N595" s="17">
        <v>62.637362637362635</v>
      </c>
      <c r="O595" s="17">
        <v>62.637362637362635</v>
      </c>
      <c r="P595" s="17">
        <v>62.087912087912088</v>
      </c>
      <c r="Q595" s="17">
        <v>69.230769230769226</v>
      </c>
      <c r="R595" s="17">
        <v>66.483516483516496</v>
      </c>
      <c r="S595" s="17">
        <v>65.934065934065941</v>
      </c>
      <c r="T595" s="17">
        <v>68.131868131868117</v>
      </c>
    </row>
    <row r="596" spans="1:20">
      <c r="A596" s="11" t="s">
        <v>524</v>
      </c>
      <c r="B596" s="11" t="s">
        <v>533</v>
      </c>
      <c r="C596" s="11" t="s">
        <v>540</v>
      </c>
      <c r="D596" s="11">
        <v>21</v>
      </c>
      <c r="E596" s="11" t="s">
        <v>519</v>
      </c>
      <c r="F596" s="11" t="s">
        <v>1432</v>
      </c>
      <c r="G596" s="17">
        <v>85.714285714285708</v>
      </c>
      <c r="H596" s="17">
        <v>86.36363636363636</v>
      </c>
      <c r="I596" s="17">
        <v>90.909090909090907</v>
      </c>
      <c r="J596" s="17">
        <v>90.909090909090907</v>
      </c>
      <c r="K596" s="17">
        <v>96.753246753246756</v>
      </c>
      <c r="L596" s="17">
        <v>98.701298701298697</v>
      </c>
      <c r="M596" s="17">
        <v>91.558441558441558</v>
      </c>
      <c r="N596" s="17">
        <v>90.259740259740255</v>
      </c>
      <c r="O596" s="17">
        <v>94.805194805194802</v>
      </c>
      <c r="P596" s="17">
        <v>91.558441558441558</v>
      </c>
      <c r="Q596" s="17">
        <v>90.909090909090907</v>
      </c>
      <c r="R596" s="17">
        <v>94.15584415584415</v>
      </c>
      <c r="S596" s="17">
        <v>92.857142857142861</v>
      </c>
      <c r="T596" s="17">
        <v>94.15584415584415</v>
      </c>
    </row>
    <row r="597" spans="1:20">
      <c r="A597" s="11" t="s">
        <v>524</v>
      </c>
      <c r="B597" s="11" t="s">
        <v>541</v>
      </c>
      <c r="D597" s="11">
        <v>22</v>
      </c>
      <c r="E597" s="11" t="s">
        <v>519</v>
      </c>
      <c r="F597" s="11" t="s">
        <v>1432</v>
      </c>
      <c r="G597" s="17">
        <v>62.11180124223602</v>
      </c>
      <c r="H597" s="17">
        <v>54.968944099378888</v>
      </c>
      <c r="I597" s="17">
        <v>76.708074534161483</v>
      </c>
      <c r="J597" s="17">
        <v>70.807453416149059</v>
      </c>
      <c r="K597" s="17">
        <v>73.291925465838503</v>
      </c>
      <c r="L597" s="17">
        <v>66.459627329192543</v>
      </c>
      <c r="M597" s="17">
        <v>60.559006211180119</v>
      </c>
      <c r="N597" s="17">
        <v>61.801242236024848</v>
      </c>
      <c r="O597" s="17">
        <v>54.968944099378874</v>
      </c>
      <c r="P597" s="17">
        <v>54.968944099378888</v>
      </c>
      <c r="Q597" s="17">
        <v>49.378881987577643</v>
      </c>
      <c r="R597" s="17">
        <v>48.757763975155271</v>
      </c>
      <c r="S597" s="17">
        <v>52.173913043478251</v>
      </c>
      <c r="T597" s="17">
        <v>43.16770186335404</v>
      </c>
    </row>
    <row r="598" spans="1:20">
      <c r="A598" s="11" t="s">
        <v>524</v>
      </c>
      <c r="B598" s="11" t="s">
        <v>542</v>
      </c>
      <c r="D598" s="11">
        <v>23</v>
      </c>
      <c r="E598" s="11" t="s">
        <v>519</v>
      </c>
      <c r="F598" s="11" t="s">
        <v>1432</v>
      </c>
      <c r="G598" s="17">
        <v>56.428571428571431</v>
      </c>
      <c r="H598" s="17">
        <v>61.428571428571431</v>
      </c>
      <c r="I598" s="17">
        <v>68.571428571428569</v>
      </c>
      <c r="J598" s="17">
        <v>63.333333333333343</v>
      </c>
      <c r="K598" s="17">
        <v>63.571428571428569</v>
      </c>
      <c r="L598" s="17">
        <v>64.047619047619051</v>
      </c>
      <c r="M598" s="17">
        <v>59.523809523809518</v>
      </c>
      <c r="N598" s="17">
        <v>60.714285714285722</v>
      </c>
      <c r="O598" s="17">
        <v>64.523809523809518</v>
      </c>
      <c r="P598" s="17">
        <v>64.523809523809518</v>
      </c>
      <c r="Q598" s="17">
        <v>65</v>
      </c>
      <c r="R598" s="17">
        <v>56.904761904761905</v>
      </c>
      <c r="S598" s="17">
        <v>52.857142857142854</v>
      </c>
      <c r="T598" s="17">
        <v>52.38095238095238</v>
      </c>
    </row>
    <row r="599" spans="1:20">
      <c r="A599" s="11" t="s">
        <v>524</v>
      </c>
      <c r="B599" s="11" t="s">
        <v>542</v>
      </c>
      <c r="C599" s="11" t="s">
        <v>543</v>
      </c>
      <c r="D599" s="11">
        <v>24</v>
      </c>
      <c r="E599" s="11" t="s">
        <v>519</v>
      </c>
      <c r="F599" s="11" t="s">
        <v>1432</v>
      </c>
      <c r="G599" s="17">
        <v>42.346938775510203</v>
      </c>
      <c r="H599" s="17">
        <v>39.795918367346935</v>
      </c>
      <c r="I599" s="17">
        <v>68.367346938775512</v>
      </c>
      <c r="J599" s="17">
        <v>47.959183673469383</v>
      </c>
      <c r="K599" s="17">
        <v>47.95918367346939</v>
      </c>
      <c r="L599" s="17">
        <v>52.551020408163268</v>
      </c>
      <c r="M599" s="17">
        <v>43.367346938775498</v>
      </c>
      <c r="N599" s="17">
        <v>45.408163265306115</v>
      </c>
      <c r="O599" s="17">
        <v>53.061224489795919</v>
      </c>
      <c r="P599" s="17">
        <v>53.061224489795919</v>
      </c>
      <c r="Q599" s="17">
        <v>55.102040816326529</v>
      </c>
      <c r="R599" s="17">
        <v>39.795918367346943</v>
      </c>
      <c r="S599" s="17">
        <v>31.632653061224488</v>
      </c>
      <c r="T599" s="17">
        <v>31.632653061224488</v>
      </c>
    </row>
    <row r="600" spans="1:20">
      <c r="A600" s="11" t="s">
        <v>524</v>
      </c>
      <c r="B600" s="11" t="s">
        <v>542</v>
      </c>
      <c r="C600" s="11" t="s">
        <v>544</v>
      </c>
      <c r="D600" s="11">
        <v>25</v>
      </c>
      <c r="E600" s="11" t="s">
        <v>519</v>
      </c>
      <c r="F600" s="11" t="s">
        <v>1432</v>
      </c>
      <c r="G600" s="17">
        <v>77.777777777777771</v>
      </c>
      <c r="H600" s="17">
        <v>98.412698412698418</v>
      </c>
      <c r="I600" s="17">
        <v>100</v>
      </c>
      <c r="J600" s="17">
        <v>103.96825396825396</v>
      </c>
      <c r="K600" s="17">
        <v>103.96825396825396</v>
      </c>
      <c r="L600" s="17">
        <v>98.412698412698418</v>
      </c>
      <c r="M600" s="17">
        <v>97.619047619047635</v>
      </c>
      <c r="N600" s="17">
        <v>98.412698412698418</v>
      </c>
      <c r="O600" s="17">
        <v>96.825396825396837</v>
      </c>
      <c r="P600" s="17">
        <v>98.412698412698418</v>
      </c>
      <c r="Q600" s="17">
        <v>97.619047619047635</v>
      </c>
      <c r="R600" s="17">
        <v>94.444444444444443</v>
      </c>
      <c r="S600" s="17">
        <v>93.650793650793645</v>
      </c>
      <c r="T600" s="17">
        <v>92.063492063492063</v>
      </c>
    </row>
    <row r="601" spans="1:20">
      <c r="A601" s="11" t="s">
        <v>524</v>
      </c>
      <c r="B601" s="11" t="s">
        <v>542</v>
      </c>
      <c r="C601" s="11" t="s">
        <v>545</v>
      </c>
      <c r="D601" s="11">
        <v>26</v>
      </c>
      <c r="E601" s="11" t="s">
        <v>519</v>
      </c>
      <c r="F601" s="11" t="s">
        <v>1432</v>
      </c>
      <c r="G601" s="17">
        <v>57.142857142857146</v>
      </c>
      <c r="H601" s="17">
        <v>57.142857142857146</v>
      </c>
      <c r="I601" s="17">
        <v>28.571428571428573</v>
      </c>
      <c r="J601" s="17">
        <v>41.836734693877546</v>
      </c>
      <c r="K601" s="17">
        <v>42.857142857142854</v>
      </c>
      <c r="L601" s="17">
        <v>42.857142857142854</v>
      </c>
      <c r="M601" s="17">
        <v>42.857142857142854</v>
      </c>
      <c r="N601" s="17">
        <v>42.857142857142854</v>
      </c>
      <c r="O601" s="17">
        <v>45.918367346938773</v>
      </c>
      <c r="P601" s="17">
        <v>43.877551020408163</v>
      </c>
      <c r="Q601" s="17">
        <v>42.857142857142854</v>
      </c>
      <c r="R601" s="17">
        <v>42.857142857142854</v>
      </c>
      <c r="S601" s="17">
        <v>42.857142857142854</v>
      </c>
      <c r="T601" s="17">
        <v>42.857142857142854</v>
      </c>
    </row>
    <row r="602" spans="1:20">
      <c r="A602" s="11" t="s">
        <v>524</v>
      </c>
      <c r="B602" s="11" t="s">
        <v>546</v>
      </c>
      <c r="D602" s="11">
        <v>27</v>
      </c>
      <c r="E602" s="11" t="s">
        <v>519</v>
      </c>
      <c r="F602" s="11" t="s">
        <v>1432</v>
      </c>
      <c r="G602" s="17">
        <v>34.523809523809518</v>
      </c>
      <c r="H602" s="17">
        <v>20.833333333333332</v>
      </c>
      <c r="I602" s="17">
        <v>25.595238095238095</v>
      </c>
      <c r="J602" s="17">
        <v>25</v>
      </c>
      <c r="K602" s="17">
        <v>26.785714285714285</v>
      </c>
      <c r="L602" s="17">
        <v>20.833333333333332</v>
      </c>
      <c r="M602" s="17">
        <v>17.857142857142858</v>
      </c>
      <c r="N602" s="17">
        <v>19.047619047619047</v>
      </c>
      <c r="O602" s="17">
        <v>20.833333333333336</v>
      </c>
      <c r="P602" s="17">
        <v>26.785714285714285</v>
      </c>
      <c r="Q602" s="17">
        <v>22.619047619047617</v>
      </c>
      <c r="R602" s="17">
        <v>23.214285714285715</v>
      </c>
      <c r="S602" s="17">
        <v>14.285714285714286</v>
      </c>
      <c r="T602" s="17">
        <v>13.095238095238098</v>
      </c>
    </row>
    <row r="603" spans="1:20">
      <c r="A603" s="11" t="s">
        <v>524</v>
      </c>
      <c r="B603" s="11" t="s">
        <v>547</v>
      </c>
      <c r="D603" s="11">
        <v>28</v>
      </c>
      <c r="E603" s="11" t="s">
        <v>519</v>
      </c>
      <c r="F603" s="11" t="s">
        <v>1432</v>
      </c>
      <c r="G603" s="17">
        <v>59.523809523809511</v>
      </c>
      <c r="H603" s="17">
        <v>49.999999999999993</v>
      </c>
      <c r="I603" s="17">
        <v>51.19047619047619</v>
      </c>
      <c r="J603" s="17">
        <v>60.714285714285715</v>
      </c>
      <c r="K603" s="17">
        <v>64.285714285714278</v>
      </c>
      <c r="L603" s="17">
        <v>48.809523809523803</v>
      </c>
      <c r="M603" s="17">
        <v>54.761904761904752</v>
      </c>
      <c r="N603" s="17">
        <v>46.428571428571416</v>
      </c>
      <c r="O603" s="17">
        <v>54.761904761904752</v>
      </c>
      <c r="P603" s="17">
        <v>47.619047619047606</v>
      </c>
      <c r="Q603" s="17">
        <v>55.952380952380942</v>
      </c>
      <c r="R603" s="17">
        <v>64.285714285714278</v>
      </c>
      <c r="S603" s="17">
        <v>61.904761904761898</v>
      </c>
      <c r="T603" s="17">
        <v>53.571428571428562</v>
      </c>
    </row>
    <row r="604" spans="1:20">
      <c r="A604" s="11" t="s">
        <v>524</v>
      </c>
      <c r="B604" s="11" t="s">
        <v>548</v>
      </c>
      <c r="D604" s="11">
        <v>29</v>
      </c>
      <c r="E604" s="11" t="s">
        <v>519</v>
      </c>
      <c r="F604" s="11" t="s">
        <v>1432</v>
      </c>
      <c r="G604" s="17">
        <v>83.928571428571431</v>
      </c>
      <c r="H604" s="17">
        <v>82.142857142857153</v>
      </c>
      <c r="I604" s="17">
        <v>82.142857142857139</v>
      </c>
      <c r="J604" s="17">
        <v>83.333333333333329</v>
      </c>
      <c r="K604" s="17">
        <v>67.857142857142847</v>
      </c>
      <c r="L604" s="17">
        <v>73.80952380952381</v>
      </c>
      <c r="M604" s="17">
        <v>76.785714285714278</v>
      </c>
      <c r="N604" s="17">
        <v>73.214285714285708</v>
      </c>
      <c r="O604" s="17">
        <v>72.023809523809518</v>
      </c>
      <c r="P604" s="17">
        <v>60.714285714285708</v>
      </c>
      <c r="Q604" s="17">
        <v>60.119047619047613</v>
      </c>
      <c r="R604" s="17">
        <v>60.119047619047613</v>
      </c>
      <c r="S604" s="17">
        <v>58.928571428571423</v>
      </c>
      <c r="T604" s="17">
        <v>59.523809523809518</v>
      </c>
    </row>
    <row r="605" spans="1:20">
      <c r="A605" s="11" t="s">
        <v>524</v>
      </c>
      <c r="B605" s="11" t="s">
        <v>549</v>
      </c>
      <c r="D605" s="11">
        <v>30</v>
      </c>
      <c r="E605" s="11" t="s">
        <v>519</v>
      </c>
      <c r="F605" s="11" t="s">
        <v>1432</v>
      </c>
      <c r="G605" s="17">
        <v>44.155844155844164</v>
      </c>
      <c r="H605" s="17">
        <v>47.402597402597401</v>
      </c>
      <c r="I605" s="17">
        <v>51.94805194805194</v>
      </c>
      <c r="J605" s="17">
        <v>39.61038961038961</v>
      </c>
      <c r="K605" s="17">
        <v>49.350649350649348</v>
      </c>
      <c r="L605" s="17">
        <v>48.051948051948052</v>
      </c>
      <c r="M605" s="17">
        <v>46.753246753246756</v>
      </c>
      <c r="N605" s="17">
        <v>50</v>
      </c>
      <c r="O605" s="17">
        <v>53.896103896103895</v>
      </c>
      <c r="P605" s="17">
        <v>52.597402597402592</v>
      </c>
      <c r="Q605" s="17">
        <v>53.246753246753244</v>
      </c>
      <c r="R605" s="17">
        <v>50</v>
      </c>
      <c r="S605" s="17">
        <v>50.649350649350644</v>
      </c>
      <c r="T605" s="17">
        <v>46.753246753246756</v>
      </c>
    </row>
    <row r="606" spans="1:20">
      <c r="A606" s="11" t="s">
        <v>1384</v>
      </c>
      <c r="B606" s="11" t="s">
        <v>1383</v>
      </c>
      <c r="D606" s="11">
        <v>31</v>
      </c>
      <c r="E606" s="11" t="s">
        <v>519</v>
      </c>
      <c r="F606" s="11" t="s">
        <v>1432</v>
      </c>
      <c r="L606" s="17">
        <v>100</v>
      </c>
      <c r="M606" s="17">
        <v>123.80952380952381</v>
      </c>
      <c r="N606" s="17">
        <v>107.14285714285714</v>
      </c>
      <c r="O606" s="17">
        <v>107.14285714285714</v>
      </c>
      <c r="P606" s="17">
        <v>107.14285714285714</v>
      </c>
      <c r="Q606" s="17">
        <v>107.14285714285714</v>
      </c>
      <c r="R606" s="17">
        <v>107.14285714285714</v>
      </c>
      <c r="S606" s="17">
        <v>107.14285714285714</v>
      </c>
      <c r="T606" s="17">
        <v>107.14285714285714</v>
      </c>
    </row>
    <row r="607" spans="1:20">
      <c r="A607" s="11" t="s">
        <v>524</v>
      </c>
      <c r="B607" s="11" t="s">
        <v>550</v>
      </c>
      <c r="D607" s="11">
        <v>32</v>
      </c>
      <c r="E607" s="11" t="s">
        <v>519</v>
      </c>
      <c r="F607" s="11" t="s">
        <v>1432</v>
      </c>
      <c r="G607" s="17">
        <v>81.428571428571416</v>
      </c>
      <c r="H607" s="17">
        <v>54.285714285714278</v>
      </c>
      <c r="I607" s="17">
        <v>66.428571428571431</v>
      </c>
      <c r="J607" s="17">
        <v>75</v>
      </c>
      <c r="K607" s="17">
        <v>70.714285714285708</v>
      </c>
      <c r="L607" s="17">
        <v>60.000000000000007</v>
      </c>
      <c r="M607" s="17">
        <v>52.857142857142861</v>
      </c>
      <c r="N607" s="17">
        <v>47.857142857142854</v>
      </c>
      <c r="O607" s="17">
        <v>52.857142857142861</v>
      </c>
      <c r="P607" s="17">
        <v>52.142857142857132</v>
      </c>
      <c r="Q607" s="17">
        <v>57.857142857142854</v>
      </c>
      <c r="R607" s="17">
        <v>52.857142857142847</v>
      </c>
      <c r="S607" s="17">
        <v>56.428571428571423</v>
      </c>
      <c r="T607" s="17">
        <v>47.142857142857139</v>
      </c>
    </row>
    <row r="608" spans="1:20">
      <c r="A608" s="11" t="s">
        <v>524</v>
      </c>
      <c r="B608" s="11" t="s">
        <v>551</v>
      </c>
      <c r="D608" s="11">
        <v>33</v>
      </c>
      <c r="E608" s="11" t="s">
        <v>519</v>
      </c>
      <c r="F608" s="11" t="s">
        <v>1432</v>
      </c>
      <c r="G608" s="17">
        <v>60</v>
      </c>
      <c r="H608" s="17">
        <v>60</v>
      </c>
      <c r="I608" s="17">
        <v>60</v>
      </c>
      <c r="J608" s="17">
        <v>60</v>
      </c>
      <c r="K608" s="17">
        <v>78.571428571428569</v>
      </c>
      <c r="L608" s="17">
        <v>78.571428571428569</v>
      </c>
      <c r="M608" s="17">
        <v>80</v>
      </c>
      <c r="N608" s="17">
        <v>80.714285714285722</v>
      </c>
      <c r="O608" s="17">
        <v>83.571428571428569</v>
      </c>
      <c r="P608" s="17">
        <v>82.142857142857153</v>
      </c>
      <c r="Q608" s="17">
        <v>84.285714285714278</v>
      </c>
      <c r="R608" s="17">
        <v>80.714285714285722</v>
      </c>
      <c r="S608" s="17">
        <v>80.714285714285722</v>
      </c>
      <c r="T608" s="17">
        <v>81.428571428571431</v>
      </c>
    </row>
    <row r="609" spans="1:20">
      <c r="A609" s="11" t="s">
        <v>524</v>
      </c>
      <c r="B609" s="11" t="s">
        <v>552</v>
      </c>
      <c r="D609" s="11">
        <v>34</v>
      </c>
      <c r="E609" s="11" t="s">
        <v>519</v>
      </c>
      <c r="F609" s="11" t="s">
        <v>1432</v>
      </c>
      <c r="G609" s="17">
        <v>59.090909090909086</v>
      </c>
      <c r="H609" s="17">
        <v>52.597402597402592</v>
      </c>
      <c r="I609" s="17">
        <v>46.753246753246756</v>
      </c>
      <c r="J609" s="17">
        <v>53.896103896103888</v>
      </c>
      <c r="K609" s="17">
        <v>62.987012987012989</v>
      </c>
      <c r="L609" s="17">
        <v>59.740259740259745</v>
      </c>
      <c r="M609" s="17">
        <v>46.103896103896105</v>
      </c>
      <c r="N609" s="17">
        <v>40.909090909090907</v>
      </c>
      <c r="O609" s="17">
        <v>49.350649350649348</v>
      </c>
      <c r="P609" s="17">
        <v>39.610389610389618</v>
      </c>
      <c r="Q609" s="17">
        <v>39.610389610389618</v>
      </c>
      <c r="R609" s="17">
        <v>55.194805194805198</v>
      </c>
      <c r="S609" s="17">
        <v>45.454545454545446</v>
      </c>
      <c r="T609" s="17">
        <v>37.662337662337656</v>
      </c>
    </row>
    <row r="610" spans="1:20">
      <c r="A610" s="11" t="s">
        <v>524</v>
      </c>
      <c r="B610" s="11" t="s">
        <v>553</v>
      </c>
      <c r="D610" s="11">
        <v>35</v>
      </c>
      <c r="E610" s="11" t="s">
        <v>519</v>
      </c>
      <c r="F610" s="11" t="s">
        <v>1432</v>
      </c>
      <c r="G610" s="17">
        <v>36.607142857142861</v>
      </c>
      <c r="H610" s="17">
        <v>42.857142857142861</v>
      </c>
      <c r="I610" s="17">
        <v>44.642857142857139</v>
      </c>
      <c r="J610" s="17">
        <v>45.535714285714285</v>
      </c>
      <c r="K610" s="17">
        <v>47.321428571428569</v>
      </c>
      <c r="L610" s="17">
        <v>50</v>
      </c>
      <c r="M610" s="17">
        <v>49.107142857142861</v>
      </c>
      <c r="N610" s="17">
        <v>50.892857142857146</v>
      </c>
      <c r="O610" s="17">
        <v>49.107142857142861</v>
      </c>
      <c r="P610" s="17">
        <v>50.892857142857146</v>
      </c>
      <c r="Q610" s="17">
        <v>52.678571428571431</v>
      </c>
      <c r="R610" s="17">
        <v>52.678571428571431</v>
      </c>
      <c r="S610" s="17">
        <v>53.571428571428577</v>
      </c>
      <c r="T610" s="17">
        <v>53.571428571428577</v>
      </c>
    </row>
    <row r="611" spans="1:20">
      <c r="A611" s="11" t="s">
        <v>524</v>
      </c>
      <c r="B611" s="11" t="s">
        <v>554</v>
      </c>
      <c r="D611" s="11">
        <v>36</v>
      </c>
      <c r="E611" s="11" t="s">
        <v>519</v>
      </c>
      <c r="F611" s="11" t="s">
        <v>1432</v>
      </c>
      <c r="G611" s="17">
        <v>74.489795918367335</v>
      </c>
      <c r="H611" s="17">
        <v>81.632653061224488</v>
      </c>
      <c r="I611" s="17">
        <v>88.775510204081627</v>
      </c>
      <c r="J611" s="17">
        <v>80.612244897959172</v>
      </c>
      <c r="K611" s="17">
        <v>91.836734693877546</v>
      </c>
      <c r="L611" s="17">
        <v>102.04081632653062</v>
      </c>
      <c r="M611" s="17">
        <v>98.979591836734699</v>
      </c>
      <c r="N611" s="17">
        <v>91.836734693877546</v>
      </c>
      <c r="O611" s="17">
        <v>89.795918367346943</v>
      </c>
      <c r="P611" s="17">
        <v>86.734693877551024</v>
      </c>
      <c r="Q611" s="17">
        <v>85.714285714285722</v>
      </c>
      <c r="R611" s="17">
        <v>84.693877551020407</v>
      </c>
      <c r="S611" s="17">
        <v>79.591836734693885</v>
      </c>
      <c r="T611" s="17">
        <v>79.591836734693885</v>
      </c>
    </row>
    <row r="612" spans="1:20">
      <c r="A612" s="11" t="s">
        <v>524</v>
      </c>
      <c r="B612" s="11" t="s">
        <v>555</v>
      </c>
      <c r="D612" s="11">
        <v>37</v>
      </c>
      <c r="E612" s="11" t="s">
        <v>519</v>
      </c>
      <c r="F612" s="11" t="s">
        <v>1432</v>
      </c>
      <c r="G612" s="17">
        <v>50.595238095238095</v>
      </c>
      <c r="H612" s="17">
        <v>39.285714285714285</v>
      </c>
      <c r="I612" s="17">
        <v>51.785714285714285</v>
      </c>
      <c r="J612" s="17">
        <v>42.857142857142854</v>
      </c>
      <c r="K612" s="17">
        <v>39.88095238095238</v>
      </c>
      <c r="L612" s="17">
        <v>50.595238095238102</v>
      </c>
      <c r="M612" s="17">
        <v>60.119047619047613</v>
      </c>
      <c r="N612" s="17">
        <v>62.5</v>
      </c>
      <c r="O612" s="17">
        <v>64.285714285714278</v>
      </c>
      <c r="P612" s="17">
        <v>67.857142857142861</v>
      </c>
      <c r="Q612" s="17">
        <v>72.023809523809533</v>
      </c>
      <c r="R612" s="17">
        <v>80.357142857142861</v>
      </c>
      <c r="S612" s="17">
        <v>86.30952380952381</v>
      </c>
      <c r="T612" s="17">
        <v>82.738095238095241</v>
      </c>
    </row>
    <row r="613" spans="1:20">
      <c r="A613" s="11" t="s">
        <v>524</v>
      </c>
      <c r="B613" s="11" t="s">
        <v>556</v>
      </c>
      <c r="D613" s="11">
        <v>38</v>
      </c>
      <c r="E613" s="11" t="s">
        <v>519</v>
      </c>
      <c r="F613" s="11" t="s">
        <v>1432</v>
      </c>
      <c r="G613" s="17">
        <v>48.469387755102034</v>
      </c>
      <c r="H613" s="17">
        <v>50.000000000000007</v>
      </c>
      <c r="I613" s="17">
        <v>54.081632653061227</v>
      </c>
      <c r="J613" s="17">
        <v>53.571428571428584</v>
      </c>
      <c r="K613" s="17">
        <v>61.224489795918373</v>
      </c>
      <c r="L613" s="17">
        <v>57.653061224489804</v>
      </c>
      <c r="M613" s="17">
        <v>59.183673469387749</v>
      </c>
      <c r="N613" s="17">
        <v>59.693877551020407</v>
      </c>
      <c r="O613" s="17">
        <v>60.714285714285715</v>
      </c>
      <c r="P613" s="17">
        <v>72.959183673469397</v>
      </c>
      <c r="Q613" s="17">
        <v>71.428571428571416</v>
      </c>
      <c r="R613" s="17">
        <v>73.469387755102034</v>
      </c>
      <c r="S613" s="17">
        <v>66.836734693877546</v>
      </c>
      <c r="T613" s="17">
        <v>60.714285714285708</v>
      </c>
    </row>
    <row r="614" spans="1:20">
      <c r="A614" s="11" t="s">
        <v>524</v>
      </c>
      <c r="B614" s="11" t="s">
        <v>557</v>
      </c>
      <c r="D614" s="11">
        <v>39</v>
      </c>
      <c r="E614" s="11" t="s">
        <v>519</v>
      </c>
      <c r="F614" s="11" t="s">
        <v>1432</v>
      </c>
      <c r="G614" s="17">
        <v>34.065934065934066</v>
      </c>
      <c r="H614" s="17">
        <v>35.164835164835161</v>
      </c>
      <c r="I614" s="17">
        <v>22.527472527472529</v>
      </c>
      <c r="J614" s="17">
        <v>12.087912087912088</v>
      </c>
      <c r="K614" s="17">
        <v>12.087912087912088</v>
      </c>
      <c r="L614" s="17">
        <v>12.087912087912088</v>
      </c>
      <c r="M614" s="17">
        <v>13.186813186813183</v>
      </c>
      <c r="N614" s="17">
        <v>13.186813186813183</v>
      </c>
      <c r="O614" s="17">
        <v>13.186813186813183</v>
      </c>
      <c r="P614" s="17">
        <v>13.186813186813183</v>
      </c>
      <c r="Q614" s="17">
        <v>13.736263736263743</v>
      </c>
      <c r="R614" s="17">
        <v>13.736263736263743</v>
      </c>
      <c r="S614" s="17">
        <v>13.736263736263743</v>
      </c>
      <c r="T614" s="17">
        <v>15.384615384615383</v>
      </c>
    </row>
    <row r="615" spans="1:20">
      <c r="A615" s="11" t="s">
        <v>655</v>
      </c>
      <c r="D615" s="11">
        <v>40</v>
      </c>
      <c r="E615" s="11" t="s">
        <v>519</v>
      </c>
      <c r="F615" s="11" t="s">
        <v>1432</v>
      </c>
      <c r="G615" s="17">
        <v>57.294832826747715</v>
      </c>
      <c r="H615" s="17">
        <v>54.939209726443771</v>
      </c>
      <c r="I615" s="17">
        <v>63.75379939209725</v>
      </c>
      <c r="J615" s="17">
        <v>59.878419452887535</v>
      </c>
      <c r="K615" s="17">
        <v>60.182370820668694</v>
      </c>
      <c r="L615" s="17">
        <v>57.52279635258359</v>
      </c>
      <c r="M615" s="17">
        <v>54.863221884498486</v>
      </c>
      <c r="N615" s="17">
        <v>55.09118541033434</v>
      </c>
      <c r="O615" s="17">
        <v>55.699088145896667</v>
      </c>
      <c r="P615" s="17">
        <v>54.40729483282675</v>
      </c>
      <c r="Q615" s="17">
        <v>53.191489361702118</v>
      </c>
      <c r="R615" s="17">
        <v>50.683890577507597</v>
      </c>
      <c r="S615" s="17">
        <v>48.860182370820674</v>
      </c>
      <c r="T615" s="17">
        <v>45.440729483282674</v>
      </c>
    </row>
    <row r="616" spans="1:20">
      <c r="A616" s="11" t="s">
        <v>523</v>
      </c>
      <c r="D616" s="11">
        <v>41</v>
      </c>
      <c r="E616" s="11" t="s">
        <v>519</v>
      </c>
      <c r="F616" s="11" t="s">
        <v>1432</v>
      </c>
      <c r="G616" s="17">
        <v>56.365655070318276</v>
      </c>
      <c r="H616" s="17">
        <v>56.106587712805336</v>
      </c>
      <c r="I616" s="17">
        <v>62.361213915618052</v>
      </c>
      <c r="J616" s="17">
        <v>63.878608438193929</v>
      </c>
      <c r="K616" s="17">
        <v>65.433012583271648</v>
      </c>
      <c r="L616" s="17">
        <v>63.73056994818652</v>
      </c>
      <c r="M616" s="17">
        <v>63.06439674315321</v>
      </c>
      <c r="N616" s="17">
        <v>61.954108068097703</v>
      </c>
      <c r="O616" s="17">
        <v>63.17542561065877</v>
      </c>
      <c r="P616" s="17">
        <v>61.6580310880829</v>
      </c>
      <c r="Q616" s="17">
        <v>62.879348630643968</v>
      </c>
      <c r="R616" s="17">
        <v>64.581791265729095</v>
      </c>
      <c r="S616" s="17">
        <v>63.989637305699489</v>
      </c>
      <c r="T616" s="17">
        <v>63.064396743153218</v>
      </c>
    </row>
    <row r="617" spans="1:20">
      <c r="A617" s="11" t="s">
        <v>516</v>
      </c>
      <c r="D617" s="11">
        <v>1</v>
      </c>
      <c r="E617" s="11" t="s">
        <v>520</v>
      </c>
      <c r="F617" s="11" t="s">
        <v>1432</v>
      </c>
      <c r="G617" s="17">
        <v>53.431151241534998</v>
      </c>
      <c r="H617" s="17">
        <v>49.525959367945823</v>
      </c>
      <c r="I617" s="17">
        <v>57.404063205417607</v>
      </c>
      <c r="J617" s="17">
        <v>55.124153498871323</v>
      </c>
      <c r="K617" s="17">
        <v>55.033860045146724</v>
      </c>
      <c r="L617" s="17">
        <v>54.535249214189498</v>
      </c>
      <c r="M617" s="17">
        <v>52.132914234396047</v>
      </c>
      <c r="N617" s="17">
        <v>51.954177897574134</v>
      </c>
      <c r="O617" s="17">
        <v>51.866846603688707</v>
      </c>
      <c r="P617" s="17">
        <v>51.736580965268381</v>
      </c>
      <c r="Q617" s="17">
        <v>53.632671480144403</v>
      </c>
      <c r="R617" s="17">
        <v>53.632671480144417</v>
      </c>
      <c r="S617" s="17">
        <v>52.804161013116243</v>
      </c>
      <c r="T617" s="17">
        <v>51.334237901402084</v>
      </c>
    </row>
    <row r="618" spans="1:20">
      <c r="A618" s="11" t="s">
        <v>521</v>
      </c>
      <c r="D618" s="11">
        <v>2</v>
      </c>
      <c r="E618" s="11" t="s">
        <v>520</v>
      </c>
      <c r="F618" s="11" t="s">
        <v>1432</v>
      </c>
      <c r="G618" s="17">
        <v>55.522388059701498</v>
      </c>
      <c r="H618" s="17">
        <v>52.014925373134325</v>
      </c>
      <c r="I618" s="17">
        <v>63.432835820895527</v>
      </c>
      <c r="J618" s="17">
        <v>61.71641791044776</v>
      </c>
      <c r="K618" s="17">
        <v>61.044776119402982</v>
      </c>
      <c r="L618" s="17">
        <v>60.074626865671647</v>
      </c>
      <c r="M618" s="17">
        <v>58.507462686567166</v>
      </c>
      <c r="N618" s="17">
        <v>60.089686098654703</v>
      </c>
      <c r="O618" s="17">
        <v>58.033033033033028</v>
      </c>
      <c r="P618" s="17">
        <v>56.766917293233078</v>
      </c>
      <c r="Q618" s="17">
        <v>56.541353383458642</v>
      </c>
      <c r="R618" s="17">
        <v>56.015037593984971</v>
      </c>
      <c r="S618" s="17">
        <v>54.751131221719461</v>
      </c>
      <c r="T618" s="17">
        <v>53.921568627450966</v>
      </c>
    </row>
    <row r="619" spans="1:20">
      <c r="A619" s="11" t="s">
        <v>1382</v>
      </c>
      <c r="D619" s="11">
        <v>3</v>
      </c>
      <c r="E619" s="11" t="s">
        <v>520</v>
      </c>
      <c r="F619" s="11" t="s">
        <v>1432</v>
      </c>
      <c r="G619" s="17">
        <v>52.524271844660191</v>
      </c>
      <c r="H619" s="17">
        <v>48.446601941747574</v>
      </c>
      <c r="I619" s="17">
        <v>54.789644012944983</v>
      </c>
      <c r="J619" s="17">
        <v>52.265372168284784</v>
      </c>
      <c r="K619" s="17">
        <v>52.427184466019419</v>
      </c>
      <c r="L619" s="17">
        <v>52.151573538856773</v>
      </c>
      <c r="M619" s="17">
        <v>49.389852280025686</v>
      </c>
      <c r="N619" s="17">
        <v>48.458574181117534</v>
      </c>
      <c r="O619" s="17">
        <v>49.229287090558763</v>
      </c>
      <c r="P619" s="17">
        <v>49.581185567010309</v>
      </c>
      <c r="Q619" s="17">
        <v>52.385557704706628</v>
      </c>
      <c r="R619" s="17">
        <v>52.611218568665386</v>
      </c>
      <c r="S619" s="17">
        <v>51.970284237726091</v>
      </c>
      <c r="T619" s="17">
        <v>50.226098191214469</v>
      </c>
    </row>
    <row r="620" spans="1:20">
      <c r="A620" s="11" t="s">
        <v>522</v>
      </c>
      <c r="D620" s="11">
        <v>4</v>
      </c>
      <c r="E620" s="11" t="s">
        <v>520</v>
      </c>
      <c r="F620" s="11" t="s">
        <v>1432</v>
      </c>
      <c r="G620" s="17">
        <v>58.87096774193548</v>
      </c>
      <c r="H620" s="17">
        <v>50.322580645161295</v>
      </c>
      <c r="I620" s="17">
        <v>52.903225806451616</v>
      </c>
      <c r="J620" s="17">
        <v>49.193548387096776</v>
      </c>
      <c r="K620" s="17">
        <v>50.161290322580641</v>
      </c>
      <c r="L620" s="17">
        <v>53.387096774193544</v>
      </c>
      <c r="M620" s="17">
        <v>46.612903225806456</v>
      </c>
      <c r="N620" s="17">
        <v>45.806451612903231</v>
      </c>
      <c r="O620" s="17">
        <v>51.12903225806452</v>
      </c>
      <c r="P620" s="17">
        <v>52.103559870550157</v>
      </c>
      <c r="Q620" s="17">
        <v>55.825242718446596</v>
      </c>
      <c r="R620" s="17">
        <v>55.501618122977348</v>
      </c>
      <c r="S620" s="17">
        <v>50</v>
      </c>
      <c r="T620" s="17">
        <v>49.025974025974023</v>
      </c>
    </row>
    <row r="621" spans="1:20">
      <c r="A621" s="11" t="s">
        <v>853</v>
      </c>
      <c r="D621" s="11">
        <v>5</v>
      </c>
      <c r="E621" s="11" t="s">
        <v>520</v>
      </c>
      <c r="F621" s="11" t="s">
        <v>1432</v>
      </c>
      <c r="G621" s="17">
        <v>50.931174089068826</v>
      </c>
      <c r="H621" s="17">
        <v>47.97570850202429</v>
      </c>
      <c r="I621" s="17">
        <v>55.263157894736842</v>
      </c>
      <c r="J621" s="17">
        <v>53.036437246963565</v>
      </c>
      <c r="K621" s="17">
        <v>52.995951417004044</v>
      </c>
      <c r="L621" s="17">
        <v>50.859247135842885</v>
      </c>
      <c r="M621" s="17">
        <v>48.97708674304419</v>
      </c>
      <c r="N621" s="17">
        <v>48.036006546644842</v>
      </c>
      <c r="O621" s="17">
        <v>47.667757774140753</v>
      </c>
      <c r="P621" s="17">
        <v>47.86535303776683</v>
      </c>
      <c r="Q621" s="17">
        <v>50.493015612161052</v>
      </c>
      <c r="R621" s="17">
        <v>50.862777321281847</v>
      </c>
      <c r="S621" s="17">
        <v>51.440329218106996</v>
      </c>
      <c r="T621" s="17">
        <v>49.465020576131685</v>
      </c>
    </row>
    <row r="622" spans="1:20">
      <c r="A622" s="11" t="s">
        <v>524</v>
      </c>
      <c r="B622" s="11" t="s">
        <v>525</v>
      </c>
      <c r="D622" s="11">
        <v>6</v>
      </c>
      <c r="E622" s="11" t="s">
        <v>520</v>
      </c>
      <c r="F622" s="11" t="s">
        <v>1432</v>
      </c>
      <c r="G622" s="17">
        <v>43.6</v>
      </c>
      <c r="H622" s="17">
        <v>48</v>
      </c>
      <c r="I622" s="17">
        <v>59.400000000000006</v>
      </c>
      <c r="J622" s="17">
        <v>58</v>
      </c>
      <c r="K622" s="17">
        <v>50.8</v>
      </c>
      <c r="L622" s="17">
        <v>51.2</v>
      </c>
      <c r="M622" s="17">
        <v>50.4</v>
      </c>
      <c r="N622" s="17">
        <v>53.614457831325311</v>
      </c>
      <c r="O622" s="17">
        <v>52.642276422764226</v>
      </c>
      <c r="P622" s="17">
        <v>53.658536585365852</v>
      </c>
      <c r="Q622" s="17">
        <v>52.642276422764226</v>
      </c>
      <c r="R622" s="17">
        <v>52.032520325203251</v>
      </c>
      <c r="S622" s="17">
        <v>48.979591836734699</v>
      </c>
      <c r="T622" s="17">
        <v>49.387755102040828</v>
      </c>
    </row>
    <row r="623" spans="1:20">
      <c r="A623" s="11" t="s">
        <v>524</v>
      </c>
      <c r="B623" s="11" t="s">
        <v>525</v>
      </c>
      <c r="C623" s="11" t="s">
        <v>526</v>
      </c>
      <c r="D623" s="11">
        <v>7</v>
      </c>
      <c r="E623" s="11" t="s">
        <v>520</v>
      </c>
      <c r="F623" s="11" t="s">
        <v>1432</v>
      </c>
      <c r="G623" s="17">
        <v>48.125</v>
      </c>
      <c r="H623" s="17">
        <v>53.125</v>
      </c>
      <c r="I623" s="17">
        <v>63.4375</v>
      </c>
      <c r="J623" s="17">
        <v>60.9375</v>
      </c>
      <c r="K623" s="17">
        <v>55.3125</v>
      </c>
      <c r="L623" s="17">
        <v>56.5625</v>
      </c>
      <c r="M623" s="17">
        <v>56.5625</v>
      </c>
      <c r="N623" s="17">
        <v>60.9375</v>
      </c>
      <c r="O623" s="17">
        <v>58.860759493670891</v>
      </c>
      <c r="P623" s="17">
        <v>56.329113924050638</v>
      </c>
      <c r="Q623" s="17">
        <v>54.746835443037966</v>
      </c>
      <c r="R623" s="17">
        <v>54.746835443037966</v>
      </c>
      <c r="S623" s="17">
        <v>57.961783439490446</v>
      </c>
      <c r="T623" s="17">
        <v>58.280254777070063</v>
      </c>
    </row>
    <row r="624" spans="1:20">
      <c r="A624" s="11" t="s">
        <v>524</v>
      </c>
      <c r="B624" s="11" t="s">
        <v>525</v>
      </c>
      <c r="C624" s="11" t="s">
        <v>527</v>
      </c>
      <c r="D624" s="11">
        <v>8</v>
      </c>
      <c r="E624" s="11" t="s">
        <v>520</v>
      </c>
      <c r="F624" s="11" t="s">
        <v>1432</v>
      </c>
      <c r="G624" s="17">
        <v>50</v>
      </c>
      <c r="H624" s="17">
        <v>50</v>
      </c>
      <c r="I624" s="17">
        <v>57.142857142857146</v>
      </c>
      <c r="J624" s="17">
        <v>57.142857142857146</v>
      </c>
      <c r="K624" s="17">
        <v>57.142857142857146</v>
      </c>
      <c r="L624" s="17">
        <v>48.571428571428562</v>
      </c>
      <c r="M624" s="17">
        <v>48.571428571428562</v>
      </c>
      <c r="N624" s="17">
        <v>48.571428571428562</v>
      </c>
      <c r="O624" s="17">
        <v>48.571428571428562</v>
      </c>
      <c r="P624" s="17">
        <v>48.571428571428562</v>
      </c>
      <c r="Q624" s="17">
        <v>48.571428571428562</v>
      </c>
      <c r="R624" s="17">
        <v>48.571428571428562</v>
      </c>
      <c r="S624" s="17">
        <v>64.285714285714292</v>
      </c>
      <c r="T624" s="17">
        <v>64.285714285714292</v>
      </c>
    </row>
    <row r="625" spans="1:20">
      <c r="A625" s="11" t="s">
        <v>524</v>
      </c>
      <c r="B625" s="11" t="s">
        <v>525</v>
      </c>
      <c r="C625" s="11" t="s">
        <v>528</v>
      </c>
      <c r="D625" s="11">
        <v>9</v>
      </c>
      <c r="E625" s="11" t="s">
        <v>520</v>
      </c>
      <c r="F625" s="11" t="s">
        <v>1432</v>
      </c>
      <c r="G625" s="17">
        <v>57.5</v>
      </c>
      <c r="H625" s="17">
        <v>70.833333333333329</v>
      </c>
      <c r="I625" s="17">
        <v>62.5</v>
      </c>
      <c r="J625" s="17">
        <v>54.166666666666657</v>
      </c>
      <c r="K625" s="17">
        <v>40</v>
      </c>
      <c r="L625" s="17">
        <v>50</v>
      </c>
      <c r="M625" s="17">
        <v>50</v>
      </c>
      <c r="N625" s="17">
        <v>50</v>
      </c>
      <c r="O625" s="17">
        <v>45.833333333333329</v>
      </c>
      <c r="P625" s="17">
        <v>45.833333333333329</v>
      </c>
      <c r="Q625" s="17">
        <v>41.666666666666657</v>
      </c>
      <c r="R625" s="17">
        <v>41.666666666666657</v>
      </c>
      <c r="S625" s="17">
        <v>41.52542372881355</v>
      </c>
      <c r="T625" s="17">
        <v>42.372881355932208</v>
      </c>
    </row>
    <row r="626" spans="1:20">
      <c r="A626" s="11" t="s">
        <v>524</v>
      </c>
      <c r="B626" s="11" t="s">
        <v>525</v>
      </c>
      <c r="C626" s="11" t="s">
        <v>529</v>
      </c>
      <c r="D626" s="11">
        <v>10</v>
      </c>
      <c r="E626" s="11" t="s">
        <v>520</v>
      </c>
      <c r="F626" s="11" t="s">
        <v>1432</v>
      </c>
      <c r="G626" s="17">
        <v>38.46153846153846</v>
      </c>
      <c r="H626" s="17">
        <v>38.46153846153846</v>
      </c>
      <c r="I626" s="17">
        <v>67.692307692307693</v>
      </c>
      <c r="J626" s="17">
        <v>69.230769230769226</v>
      </c>
      <c r="K626" s="17">
        <v>68.461538461538453</v>
      </c>
      <c r="L626" s="17">
        <v>66.923076923076934</v>
      </c>
      <c r="M626" s="17">
        <v>66.923076923076934</v>
      </c>
      <c r="N626" s="17">
        <v>77.692307692307693</v>
      </c>
      <c r="O626" s="17">
        <v>76.984126984126988</v>
      </c>
      <c r="P626" s="17">
        <v>70.634920634920633</v>
      </c>
      <c r="Q626" s="17">
        <v>70.634920634920633</v>
      </c>
      <c r="R626" s="17">
        <v>70.634920634920633</v>
      </c>
      <c r="S626" s="17">
        <v>69.841269841269835</v>
      </c>
      <c r="T626" s="17">
        <v>69.841269841269835</v>
      </c>
    </row>
    <row r="627" spans="1:20">
      <c r="A627" s="11" t="s">
        <v>524</v>
      </c>
      <c r="B627" s="11" t="s">
        <v>525</v>
      </c>
      <c r="C627" s="11" t="s">
        <v>530</v>
      </c>
      <c r="D627" s="11">
        <v>11</v>
      </c>
      <c r="E627" s="11" t="s">
        <v>520</v>
      </c>
      <c r="F627" s="11" t="s">
        <v>1432</v>
      </c>
      <c r="G627" s="17">
        <v>35.555555555555557</v>
      </c>
      <c r="H627" s="17">
        <v>38.888888888888886</v>
      </c>
      <c r="I627" s="17">
        <v>52.222222222222229</v>
      </c>
      <c r="J627" s="17">
        <v>52.777777777777771</v>
      </c>
      <c r="K627" s="17">
        <v>42.777777777777771</v>
      </c>
      <c r="L627" s="17">
        <v>41.666666666666671</v>
      </c>
      <c r="M627" s="17">
        <v>39.444444444444436</v>
      </c>
      <c r="N627" s="17">
        <v>40.449438202247194</v>
      </c>
      <c r="O627" s="17">
        <v>41.477272727272727</v>
      </c>
      <c r="P627" s="17">
        <v>48.863636363636374</v>
      </c>
      <c r="Q627" s="17">
        <v>48.863636363636374</v>
      </c>
      <c r="R627" s="17">
        <v>47.159090909090914</v>
      </c>
      <c r="S627" s="17">
        <v>32.954545454545453</v>
      </c>
      <c r="T627" s="17">
        <v>33.522727272727273</v>
      </c>
    </row>
    <row r="628" spans="1:20">
      <c r="A628" s="11" t="s">
        <v>524</v>
      </c>
      <c r="B628" s="11" t="s">
        <v>525</v>
      </c>
      <c r="C628" s="11" t="s">
        <v>531</v>
      </c>
      <c r="D628" s="11">
        <v>12</v>
      </c>
      <c r="E628" s="11" t="s">
        <v>520</v>
      </c>
      <c r="F628" s="11" t="s">
        <v>1432</v>
      </c>
      <c r="G628" s="17">
        <v>28.333333333333336</v>
      </c>
      <c r="H628" s="17">
        <v>33.333333333333329</v>
      </c>
      <c r="I628" s="17">
        <v>53.333333333333329</v>
      </c>
      <c r="J628" s="17">
        <v>54.166666666666657</v>
      </c>
      <c r="K628" s="17">
        <v>39.166666666666664</v>
      </c>
      <c r="L628" s="17">
        <v>32.5</v>
      </c>
      <c r="M628" s="17">
        <v>32.5</v>
      </c>
      <c r="N628" s="17">
        <v>32.5</v>
      </c>
      <c r="O628" s="17">
        <v>33.050847457627114</v>
      </c>
      <c r="P628" s="17">
        <v>40.677966101694906</v>
      </c>
      <c r="Q628" s="17">
        <v>40.677966101694906</v>
      </c>
      <c r="R628" s="17">
        <v>38.13559322033899</v>
      </c>
      <c r="S628" s="17">
        <v>25.423728813559315</v>
      </c>
      <c r="T628" s="17">
        <v>25.423728813559315</v>
      </c>
    </row>
    <row r="629" spans="1:20">
      <c r="A629" s="11" t="s">
        <v>524</v>
      </c>
      <c r="B629" s="11" t="s">
        <v>525</v>
      </c>
      <c r="C629" s="11" t="s">
        <v>532</v>
      </c>
      <c r="D629" s="11">
        <v>13</v>
      </c>
      <c r="E629" s="11" t="s">
        <v>520</v>
      </c>
      <c r="F629" s="11" t="s">
        <v>1432</v>
      </c>
      <c r="G629" s="17">
        <v>49.999999999999986</v>
      </c>
      <c r="H629" s="17">
        <v>49.999999999999986</v>
      </c>
      <c r="I629" s="17">
        <v>49.999999999999986</v>
      </c>
      <c r="J629" s="17">
        <v>49.999999999999993</v>
      </c>
      <c r="K629" s="17">
        <v>49.999999999999993</v>
      </c>
      <c r="L629" s="17">
        <v>60</v>
      </c>
      <c r="M629" s="17">
        <v>53.333333333333329</v>
      </c>
      <c r="N629" s="17">
        <v>56.896551724137936</v>
      </c>
      <c r="O629" s="17">
        <v>58.620689655172413</v>
      </c>
      <c r="P629" s="17">
        <v>65.517241379310349</v>
      </c>
      <c r="Q629" s="17">
        <v>65.517241379310349</v>
      </c>
      <c r="R629" s="17">
        <v>65.517241379310349</v>
      </c>
      <c r="S629" s="17">
        <v>48.275862068965523</v>
      </c>
      <c r="T629" s="17">
        <v>49.999999999999993</v>
      </c>
    </row>
    <row r="630" spans="1:20">
      <c r="A630" s="11" t="s">
        <v>524</v>
      </c>
      <c r="B630" s="11" t="s">
        <v>533</v>
      </c>
      <c r="D630" s="11">
        <v>14</v>
      </c>
      <c r="E630" s="11" t="s">
        <v>520</v>
      </c>
      <c r="F630" s="11" t="s">
        <v>1432</v>
      </c>
      <c r="G630" s="17">
        <v>63.787878787878796</v>
      </c>
      <c r="H630" s="17">
        <v>59.696969696969695</v>
      </c>
      <c r="I630" s="17">
        <v>63.18181818181818</v>
      </c>
      <c r="J630" s="17">
        <v>61.060606060606062</v>
      </c>
      <c r="K630" s="17">
        <v>68.484848484848484</v>
      </c>
      <c r="L630" s="17">
        <v>64.242424242424235</v>
      </c>
      <c r="M630" s="17">
        <v>64.090909090909093</v>
      </c>
      <c r="N630" s="17">
        <v>64.090909090909093</v>
      </c>
      <c r="O630" s="17">
        <v>61.818181818181813</v>
      </c>
      <c r="P630" s="17">
        <v>58.939393939393931</v>
      </c>
      <c r="Q630" s="17">
        <v>59.242424242424249</v>
      </c>
      <c r="R630" s="17">
        <v>59.696969696969695</v>
      </c>
      <c r="S630" s="17">
        <v>59.422492401215813</v>
      </c>
      <c r="T630" s="17">
        <v>59.574468085106389</v>
      </c>
    </row>
    <row r="631" spans="1:20">
      <c r="A631" s="11" t="s">
        <v>524</v>
      </c>
      <c r="B631" s="11" t="s">
        <v>533</v>
      </c>
      <c r="C631" s="11" t="s">
        <v>534</v>
      </c>
      <c r="D631" s="11">
        <v>15</v>
      </c>
      <c r="E631" s="11" t="s">
        <v>520</v>
      </c>
      <c r="F631" s="11" t="s">
        <v>1432</v>
      </c>
      <c r="G631" s="17">
        <v>52</v>
      </c>
      <c r="H631" s="17">
        <v>54</v>
      </c>
      <c r="I631" s="17">
        <v>60</v>
      </c>
      <c r="J631" s="17">
        <v>56</v>
      </c>
      <c r="K631" s="17">
        <v>66</v>
      </c>
      <c r="L631" s="17">
        <v>58</v>
      </c>
      <c r="M631" s="17">
        <v>60</v>
      </c>
      <c r="N631" s="17">
        <v>62</v>
      </c>
      <c r="O631" s="17">
        <v>60</v>
      </c>
      <c r="P631" s="17">
        <v>62</v>
      </c>
      <c r="Q631" s="17">
        <v>62</v>
      </c>
      <c r="R631" s="17">
        <v>62</v>
      </c>
      <c r="S631" s="17">
        <v>64</v>
      </c>
      <c r="T631" s="17">
        <v>62</v>
      </c>
    </row>
    <row r="632" spans="1:20">
      <c r="A632" s="11" t="s">
        <v>524</v>
      </c>
      <c r="B632" s="11" t="s">
        <v>533</v>
      </c>
      <c r="C632" s="11" t="s">
        <v>535</v>
      </c>
      <c r="D632" s="11">
        <v>16</v>
      </c>
      <c r="E632" s="11" t="s">
        <v>520</v>
      </c>
      <c r="F632" s="11" t="s">
        <v>1432</v>
      </c>
      <c r="G632" s="17">
        <v>60</v>
      </c>
      <c r="H632" s="17">
        <v>43</v>
      </c>
      <c r="I632" s="17">
        <v>45</v>
      </c>
      <c r="J632" s="17">
        <v>63</v>
      </c>
      <c r="K632" s="17">
        <v>59</v>
      </c>
      <c r="L632" s="17">
        <v>58</v>
      </c>
      <c r="M632" s="17">
        <v>64</v>
      </c>
      <c r="N632" s="17">
        <v>54</v>
      </c>
      <c r="O632" s="17">
        <v>54</v>
      </c>
      <c r="P632" s="17">
        <v>54</v>
      </c>
      <c r="Q632" s="17">
        <v>59</v>
      </c>
      <c r="R632" s="17">
        <v>59</v>
      </c>
      <c r="S632" s="17">
        <v>59</v>
      </c>
      <c r="T632" s="17">
        <v>59</v>
      </c>
    </row>
    <row r="633" spans="1:20">
      <c r="A633" s="11" t="s">
        <v>524</v>
      </c>
      <c r="B633" s="11" t="s">
        <v>533</v>
      </c>
      <c r="C633" s="11" t="s">
        <v>536</v>
      </c>
      <c r="D633" s="11">
        <v>17</v>
      </c>
      <c r="E633" s="11" t="s">
        <v>520</v>
      </c>
      <c r="F633" s="11" t="s">
        <v>1432</v>
      </c>
      <c r="G633" s="17">
        <v>84.666666666666657</v>
      </c>
      <c r="H633" s="17">
        <v>63.333333333333336</v>
      </c>
      <c r="I633" s="17">
        <v>76.666666666666657</v>
      </c>
      <c r="J633" s="17">
        <v>60.666666666666657</v>
      </c>
      <c r="K633" s="17">
        <v>64</v>
      </c>
      <c r="L633" s="17">
        <v>60.666666666666671</v>
      </c>
      <c r="M633" s="17">
        <v>58</v>
      </c>
      <c r="N633" s="17">
        <v>56</v>
      </c>
      <c r="O633" s="17">
        <v>44</v>
      </c>
      <c r="P633" s="17">
        <v>38</v>
      </c>
      <c r="Q633" s="17">
        <v>34.666666666666671</v>
      </c>
      <c r="R633" s="17">
        <v>35.333333333333329</v>
      </c>
      <c r="S633" s="17">
        <v>34</v>
      </c>
      <c r="T633" s="17">
        <v>34</v>
      </c>
    </row>
    <row r="634" spans="1:20">
      <c r="A634" s="11" t="s">
        <v>524</v>
      </c>
      <c r="B634" s="11" t="s">
        <v>533</v>
      </c>
      <c r="C634" s="11" t="s">
        <v>537</v>
      </c>
      <c r="D634" s="11">
        <v>18</v>
      </c>
      <c r="E634" s="11" t="s">
        <v>520</v>
      </c>
      <c r="F634" s="11" t="s">
        <v>1432</v>
      </c>
      <c r="G634" s="17">
        <v>8.3333333333333375</v>
      </c>
      <c r="H634" s="17">
        <v>31.666666666666664</v>
      </c>
      <c r="I634" s="17">
        <v>58.333333333333321</v>
      </c>
      <c r="J634" s="17">
        <v>56.666666666666657</v>
      </c>
      <c r="K634" s="17">
        <v>75</v>
      </c>
      <c r="L634" s="17">
        <v>63.333333333333329</v>
      </c>
      <c r="M634" s="17">
        <v>63.333333333333329</v>
      </c>
      <c r="N634" s="17">
        <v>71.666666666666657</v>
      </c>
      <c r="O634" s="17">
        <v>71.666666666666657</v>
      </c>
      <c r="P634" s="17">
        <v>71.666666666666657</v>
      </c>
      <c r="Q634" s="17">
        <v>71.666666666666657</v>
      </c>
      <c r="R634" s="17">
        <v>71.666666666666657</v>
      </c>
      <c r="S634" s="17">
        <v>70.689655172413794</v>
      </c>
      <c r="T634" s="17">
        <v>70.689655172413794</v>
      </c>
    </row>
    <row r="635" spans="1:20">
      <c r="A635" s="11" t="s">
        <v>524</v>
      </c>
      <c r="B635" s="11" t="s">
        <v>533</v>
      </c>
      <c r="C635" s="11" t="s">
        <v>538</v>
      </c>
      <c r="D635" s="11">
        <v>19</v>
      </c>
      <c r="E635" s="11" t="s">
        <v>520</v>
      </c>
      <c r="F635" s="11" t="s">
        <v>1432</v>
      </c>
      <c r="G635" s="17">
        <v>48.333333333333343</v>
      </c>
      <c r="H635" s="17">
        <v>41.666666666666664</v>
      </c>
      <c r="I635" s="17">
        <v>41.666666666666664</v>
      </c>
      <c r="J635" s="17">
        <v>43.333333333333329</v>
      </c>
      <c r="K635" s="17">
        <v>65.833333333333329</v>
      </c>
      <c r="L635" s="17">
        <v>66.666666666666671</v>
      </c>
      <c r="M635" s="17">
        <v>66.666666666666671</v>
      </c>
      <c r="N635" s="17">
        <v>72.5</v>
      </c>
      <c r="O635" s="17">
        <v>75.833333333333343</v>
      </c>
      <c r="P635" s="17">
        <v>66.666666666666671</v>
      </c>
      <c r="Q635" s="17">
        <v>66.666666666666671</v>
      </c>
      <c r="R635" s="17">
        <v>66.666666666666671</v>
      </c>
      <c r="S635" s="17">
        <v>66.666666666666671</v>
      </c>
      <c r="T635" s="17">
        <v>66.666666666666671</v>
      </c>
    </row>
    <row r="636" spans="1:20">
      <c r="A636" s="11" t="s">
        <v>524</v>
      </c>
      <c r="B636" s="11" t="s">
        <v>533</v>
      </c>
      <c r="C636" s="11" t="s">
        <v>539</v>
      </c>
      <c r="D636" s="11">
        <v>20</v>
      </c>
      <c r="E636" s="11" t="s">
        <v>520</v>
      </c>
      <c r="F636" s="11" t="s">
        <v>1432</v>
      </c>
      <c r="G636" s="17">
        <v>83.333333333333343</v>
      </c>
      <c r="H636" s="17">
        <v>100</v>
      </c>
      <c r="I636" s="17">
        <v>78.888888888888886</v>
      </c>
      <c r="J636" s="17">
        <v>72.222222222222229</v>
      </c>
      <c r="K636" s="17">
        <v>64.444444444444443</v>
      </c>
      <c r="L636" s="17">
        <v>57.777777777777779</v>
      </c>
      <c r="M636" s="17">
        <v>57.777777777777779</v>
      </c>
      <c r="N636" s="17">
        <v>57.777777777777779</v>
      </c>
      <c r="O636" s="17">
        <v>57.777777777777779</v>
      </c>
      <c r="P636" s="17">
        <v>58.888888888888893</v>
      </c>
      <c r="Q636" s="17">
        <v>56.666666666666671</v>
      </c>
      <c r="R636" s="17">
        <v>58.888888888888893</v>
      </c>
      <c r="S636" s="17">
        <v>60.000000000000007</v>
      </c>
      <c r="T636" s="17">
        <v>61.111111111111114</v>
      </c>
    </row>
    <row r="637" spans="1:20">
      <c r="A637" s="11" t="s">
        <v>524</v>
      </c>
      <c r="B637" s="11" t="s">
        <v>533</v>
      </c>
      <c r="C637" s="11" t="s">
        <v>540</v>
      </c>
      <c r="D637" s="11">
        <v>21</v>
      </c>
      <c r="E637" s="11" t="s">
        <v>520</v>
      </c>
      <c r="F637" s="11" t="s">
        <v>1432</v>
      </c>
      <c r="G637" s="17">
        <v>77.777777777777771</v>
      </c>
      <c r="H637" s="17">
        <v>77.777777777777771</v>
      </c>
      <c r="I637" s="17">
        <v>78.888888888888886</v>
      </c>
      <c r="J637" s="17">
        <v>77.777777777777771</v>
      </c>
      <c r="K637" s="17">
        <v>91.111111111111114</v>
      </c>
      <c r="L637" s="17">
        <v>84.444444444444443</v>
      </c>
      <c r="M637" s="17">
        <v>80</v>
      </c>
      <c r="N637" s="17">
        <v>80</v>
      </c>
      <c r="O637" s="17">
        <v>80</v>
      </c>
      <c r="P637" s="17">
        <v>78.888888888888886</v>
      </c>
      <c r="Q637" s="17">
        <v>83.333333333333329</v>
      </c>
      <c r="R637" s="17">
        <v>83.333333333333329</v>
      </c>
      <c r="S637" s="17">
        <v>82.222222222222229</v>
      </c>
      <c r="T637" s="17">
        <v>83.333333333333329</v>
      </c>
    </row>
    <row r="638" spans="1:20">
      <c r="A638" s="11" t="s">
        <v>524</v>
      </c>
      <c r="B638" s="11" t="s">
        <v>541</v>
      </c>
      <c r="D638" s="11">
        <v>22</v>
      </c>
      <c r="E638" s="11" t="s">
        <v>520</v>
      </c>
      <c r="F638" s="11" t="s">
        <v>1432</v>
      </c>
      <c r="G638" s="17">
        <v>58.333333333333336</v>
      </c>
      <c r="H638" s="17">
        <v>35</v>
      </c>
      <c r="I638" s="17">
        <v>75.555555555555543</v>
      </c>
      <c r="J638" s="17">
        <v>74.444444444444443</v>
      </c>
      <c r="K638" s="17">
        <v>62.222222222222221</v>
      </c>
      <c r="L638" s="17">
        <v>69.444444444444443</v>
      </c>
      <c r="M638" s="17">
        <v>60.555555555555557</v>
      </c>
      <c r="N638" s="17">
        <v>63.333333333333343</v>
      </c>
      <c r="O638" s="17">
        <v>58.888888888888893</v>
      </c>
      <c r="P638" s="17">
        <v>57.303370786516858</v>
      </c>
      <c r="Q638" s="17">
        <v>57.303370786516851</v>
      </c>
      <c r="R638" s="17">
        <v>53.370786516853926</v>
      </c>
      <c r="S638" s="17">
        <v>53.370786516853926</v>
      </c>
      <c r="T638" s="17">
        <v>45.50561797752809</v>
      </c>
    </row>
    <row r="639" spans="1:20">
      <c r="A639" s="11" t="s">
        <v>524</v>
      </c>
      <c r="B639" s="11" t="s">
        <v>542</v>
      </c>
      <c r="D639" s="11">
        <v>23</v>
      </c>
      <c r="E639" s="11" t="s">
        <v>520</v>
      </c>
      <c r="F639" s="11" t="s">
        <v>1432</v>
      </c>
      <c r="G639" s="17">
        <v>60</v>
      </c>
      <c r="H639" s="17">
        <v>70.909090909090921</v>
      </c>
      <c r="I639" s="17">
        <v>66.363636363636374</v>
      </c>
      <c r="J639" s="17">
        <v>68.63636363636364</v>
      </c>
      <c r="K639" s="17">
        <v>63.181818181818187</v>
      </c>
      <c r="L639" s="17">
        <v>64.090909090909093</v>
      </c>
      <c r="M639" s="17">
        <v>58.63636363636364</v>
      </c>
      <c r="N639" s="17">
        <v>61.818181818181813</v>
      </c>
      <c r="O639" s="17">
        <v>70.454545454545453</v>
      </c>
      <c r="P639" s="17">
        <v>74.090909090909108</v>
      </c>
      <c r="Q639" s="17">
        <v>78.181818181818187</v>
      </c>
      <c r="R639" s="17">
        <v>73.63636363636364</v>
      </c>
      <c r="S639" s="17">
        <v>66.36363636363636</v>
      </c>
      <c r="T639" s="17">
        <v>66.818181818181827</v>
      </c>
    </row>
    <row r="640" spans="1:20">
      <c r="A640" s="11" t="s">
        <v>524</v>
      </c>
      <c r="B640" s="11" t="s">
        <v>542</v>
      </c>
      <c r="C640" s="11" t="s">
        <v>543</v>
      </c>
      <c r="D640" s="11">
        <v>24</v>
      </c>
      <c r="E640" s="11" t="s">
        <v>520</v>
      </c>
      <c r="F640" s="11" t="s">
        <v>1432</v>
      </c>
      <c r="G640" s="17">
        <v>38.888888888888886</v>
      </c>
      <c r="H640" s="17">
        <v>40</v>
      </c>
      <c r="I640" s="17">
        <v>34.444444444444443</v>
      </c>
      <c r="J640" s="17">
        <v>34.444444444444443</v>
      </c>
      <c r="K640" s="17">
        <v>28.888888888888886</v>
      </c>
      <c r="L640" s="17">
        <v>27.777777777777786</v>
      </c>
      <c r="M640" s="17">
        <v>16.666666666666671</v>
      </c>
      <c r="N640" s="17">
        <v>20.000000000000004</v>
      </c>
      <c r="O640" s="17">
        <v>42.222222222222221</v>
      </c>
      <c r="P640" s="17">
        <v>53.333333333333336</v>
      </c>
      <c r="Q640" s="17">
        <v>61.111111111111107</v>
      </c>
      <c r="R640" s="17">
        <v>50</v>
      </c>
      <c r="S640" s="17">
        <v>38.888888888888893</v>
      </c>
      <c r="T640" s="17">
        <v>38.888888888888893</v>
      </c>
    </row>
    <row r="641" spans="1:20">
      <c r="A641" s="11" t="s">
        <v>524</v>
      </c>
      <c r="B641" s="11" t="s">
        <v>542</v>
      </c>
      <c r="C641" s="11" t="s">
        <v>544</v>
      </c>
      <c r="D641" s="11">
        <v>25</v>
      </c>
      <c r="E641" s="11" t="s">
        <v>520</v>
      </c>
      <c r="F641" s="11" t="s">
        <v>1432</v>
      </c>
      <c r="G641" s="17">
        <v>67.142857142857139</v>
      </c>
      <c r="H641" s="17">
        <v>100</v>
      </c>
      <c r="I641" s="17">
        <v>100</v>
      </c>
      <c r="J641" s="17">
        <v>100</v>
      </c>
      <c r="K641" s="17">
        <v>91.428571428571431</v>
      </c>
      <c r="L641" s="17">
        <v>95.714285714285708</v>
      </c>
      <c r="M641" s="17">
        <v>95.714285714285708</v>
      </c>
      <c r="N641" s="17">
        <v>97.142857142857139</v>
      </c>
      <c r="O641" s="17">
        <v>95.714285714285722</v>
      </c>
      <c r="P641" s="17">
        <v>92.857142857142861</v>
      </c>
      <c r="Q641" s="17">
        <v>95.714285714285708</v>
      </c>
      <c r="R641" s="17">
        <v>95.714285714285708</v>
      </c>
      <c r="S641" s="17">
        <v>87.142857142857139</v>
      </c>
      <c r="T641" s="17">
        <v>88.571428571428569</v>
      </c>
    </row>
    <row r="642" spans="1:20">
      <c r="A642" s="11" t="s">
        <v>524</v>
      </c>
      <c r="B642" s="11" t="s">
        <v>542</v>
      </c>
      <c r="C642" s="11" t="s">
        <v>545</v>
      </c>
      <c r="D642" s="11">
        <v>26</v>
      </c>
      <c r="E642" s="11" t="s">
        <v>520</v>
      </c>
      <c r="F642" s="11" t="s">
        <v>1432</v>
      </c>
      <c r="G642" s="17">
        <v>83.333333333333329</v>
      </c>
      <c r="H642" s="17">
        <v>83.333333333333329</v>
      </c>
      <c r="I642" s="17">
        <v>75</v>
      </c>
      <c r="J642" s="17">
        <v>83.333333333333329</v>
      </c>
      <c r="K642" s="17">
        <v>81.666666666666657</v>
      </c>
      <c r="L642" s="17">
        <v>81.666666666666657</v>
      </c>
      <c r="M642" s="17">
        <v>78.333333333333329</v>
      </c>
      <c r="N642" s="17">
        <v>83.333333333333329</v>
      </c>
      <c r="O642" s="17">
        <v>83.333333333333329</v>
      </c>
      <c r="P642" s="17">
        <v>83.333333333333329</v>
      </c>
      <c r="Q642" s="17">
        <v>83.333333333333329</v>
      </c>
      <c r="R642" s="17">
        <v>83.333333333333329</v>
      </c>
      <c r="S642" s="17">
        <v>83.333333333333329</v>
      </c>
      <c r="T642" s="17">
        <v>83.333333333333329</v>
      </c>
    </row>
    <row r="643" spans="1:20">
      <c r="A643" s="11" t="s">
        <v>524</v>
      </c>
      <c r="B643" s="11" t="s">
        <v>546</v>
      </c>
      <c r="D643" s="11">
        <v>27</v>
      </c>
      <c r="E643" s="11" t="s">
        <v>520</v>
      </c>
      <c r="F643" s="11" t="s">
        <v>1432</v>
      </c>
      <c r="G643" s="17">
        <v>43</v>
      </c>
      <c r="H643" s="17">
        <v>17</v>
      </c>
      <c r="I643" s="17">
        <v>41</v>
      </c>
      <c r="J643" s="17">
        <v>20</v>
      </c>
      <c r="K643" s="17">
        <v>38</v>
      </c>
      <c r="L643" s="17">
        <v>20</v>
      </c>
      <c r="M643" s="17">
        <v>16</v>
      </c>
      <c r="N643" s="17">
        <v>19</v>
      </c>
      <c r="O643" s="17">
        <v>20</v>
      </c>
      <c r="P643" s="17">
        <v>14.285714285714292</v>
      </c>
      <c r="Q643" s="17">
        <v>28.571428571428577</v>
      </c>
      <c r="R643" s="17">
        <v>31.632653061224492</v>
      </c>
      <c r="S643" s="17">
        <v>11.224489795918364</v>
      </c>
      <c r="T643" s="17">
        <v>7.1428571428571486</v>
      </c>
    </row>
    <row r="644" spans="1:20">
      <c r="A644" s="11" t="s">
        <v>524</v>
      </c>
      <c r="B644" s="11" t="s">
        <v>547</v>
      </c>
      <c r="D644" s="11">
        <v>28</v>
      </c>
      <c r="E644" s="11" t="s">
        <v>520</v>
      </c>
      <c r="F644" s="11" t="s">
        <v>1432</v>
      </c>
      <c r="G644" s="17">
        <v>59</v>
      </c>
      <c r="H644" s="17">
        <v>45</v>
      </c>
      <c r="I644" s="17">
        <v>40</v>
      </c>
      <c r="J644" s="17">
        <v>42</v>
      </c>
      <c r="K644" s="17">
        <v>30</v>
      </c>
      <c r="L644" s="17">
        <v>44</v>
      </c>
      <c r="M644" s="17">
        <v>40</v>
      </c>
      <c r="N644" s="17">
        <v>29</v>
      </c>
      <c r="O644" s="17">
        <v>27</v>
      </c>
      <c r="P644" s="17">
        <v>28</v>
      </c>
      <c r="Q644" s="17">
        <v>27</v>
      </c>
      <c r="R644" s="17">
        <v>30</v>
      </c>
      <c r="S644" s="17">
        <v>31.632653061224488</v>
      </c>
      <c r="T644" s="17">
        <v>32.65306122448979</v>
      </c>
    </row>
    <row r="645" spans="1:20">
      <c r="A645" s="11" t="s">
        <v>524</v>
      </c>
      <c r="B645" s="11" t="s">
        <v>548</v>
      </c>
      <c r="D645" s="11">
        <v>29</v>
      </c>
      <c r="E645" s="11" t="s">
        <v>520</v>
      </c>
      <c r="F645" s="11" t="s">
        <v>1432</v>
      </c>
      <c r="G645" s="17">
        <v>91</v>
      </c>
      <c r="H645" s="17">
        <v>61</v>
      </c>
      <c r="I645" s="17">
        <v>60</v>
      </c>
      <c r="J645" s="17">
        <v>55</v>
      </c>
      <c r="K645" s="17">
        <v>55</v>
      </c>
      <c r="L645" s="17">
        <v>62</v>
      </c>
      <c r="M645" s="17">
        <v>39</v>
      </c>
      <c r="N645" s="17">
        <v>35</v>
      </c>
      <c r="O645" s="17">
        <v>48</v>
      </c>
      <c r="P645" s="17">
        <v>50</v>
      </c>
      <c r="Q645" s="17">
        <v>49</v>
      </c>
      <c r="R645" s="17">
        <v>48</v>
      </c>
      <c r="S645" s="17">
        <v>48</v>
      </c>
      <c r="T645" s="17">
        <v>45</v>
      </c>
    </row>
    <row r="646" spans="1:20">
      <c r="A646" s="11" t="s">
        <v>524</v>
      </c>
      <c r="B646" s="11" t="s">
        <v>549</v>
      </c>
      <c r="D646" s="11">
        <v>30</v>
      </c>
      <c r="E646" s="11" t="s">
        <v>520</v>
      </c>
      <c r="F646" s="11" t="s">
        <v>1432</v>
      </c>
      <c r="G646" s="17">
        <v>40</v>
      </c>
      <c r="H646" s="17">
        <v>33</v>
      </c>
      <c r="I646" s="17">
        <v>41</v>
      </c>
      <c r="J646" s="17">
        <v>37</v>
      </c>
      <c r="K646" s="17">
        <v>49</v>
      </c>
      <c r="L646" s="17">
        <v>64</v>
      </c>
      <c r="M646" s="17">
        <v>65</v>
      </c>
      <c r="N646" s="17">
        <v>65</v>
      </c>
      <c r="O646" s="17">
        <v>67</v>
      </c>
      <c r="P646" s="17">
        <v>67</v>
      </c>
      <c r="Q646" s="17">
        <v>69</v>
      </c>
      <c r="R646" s="17">
        <v>72</v>
      </c>
      <c r="S646" s="17">
        <v>72</v>
      </c>
      <c r="T646" s="17">
        <v>71</v>
      </c>
    </row>
    <row r="647" spans="1:20">
      <c r="A647" s="11" t="s">
        <v>1384</v>
      </c>
      <c r="B647" s="11" t="s">
        <v>1383</v>
      </c>
      <c r="D647" s="11">
        <v>31</v>
      </c>
      <c r="E647" s="11" t="s">
        <v>520</v>
      </c>
      <c r="F647" s="11" t="s">
        <v>1432</v>
      </c>
      <c r="L647" s="17">
        <v>100</v>
      </c>
      <c r="M647" s="17">
        <v>104</v>
      </c>
      <c r="N647" s="17">
        <v>102</v>
      </c>
      <c r="O647" s="17">
        <v>102</v>
      </c>
      <c r="P647" s="17">
        <v>102</v>
      </c>
      <c r="Q647" s="17">
        <v>102</v>
      </c>
      <c r="R647" s="17">
        <v>102</v>
      </c>
      <c r="S647" s="17">
        <v>102</v>
      </c>
      <c r="T647" s="17">
        <v>102</v>
      </c>
    </row>
    <row r="648" spans="1:20">
      <c r="A648" s="11" t="s">
        <v>524</v>
      </c>
      <c r="B648" s="11" t="s">
        <v>550</v>
      </c>
      <c r="D648" s="11">
        <v>32</v>
      </c>
      <c r="E648" s="11" t="s">
        <v>520</v>
      </c>
      <c r="F648" s="11" t="s">
        <v>1432</v>
      </c>
      <c r="G648" s="17">
        <v>60</v>
      </c>
      <c r="H648" s="17">
        <v>55.806451612903217</v>
      </c>
      <c r="I648" s="17">
        <v>63.225806451612897</v>
      </c>
      <c r="J648" s="17">
        <v>57.741935483870975</v>
      </c>
      <c r="K648" s="17">
        <v>60.967741935483865</v>
      </c>
      <c r="L648" s="17">
        <v>53.870967741935473</v>
      </c>
      <c r="M648" s="17">
        <v>48.064516129032263</v>
      </c>
      <c r="N648" s="17">
        <v>47.419354838709673</v>
      </c>
      <c r="O648" s="17">
        <v>46.774193548387096</v>
      </c>
      <c r="P648" s="17">
        <v>51.612903225806448</v>
      </c>
      <c r="Q648" s="17">
        <v>51.935483870967744</v>
      </c>
      <c r="R648" s="17">
        <v>49.354838709677416</v>
      </c>
      <c r="S648" s="17">
        <v>53.548387096774199</v>
      </c>
      <c r="T648" s="17">
        <v>48.387096774193552</v>
      </c>
    </row>
    <row r="649" spans="1:20">
      <c r="A649" s="11" t="s">
        <v>524</v>
      </c>
      <c r="B649" s="11" t="s">
        <v>551</v>
      </c>
      <c r="D649" s="11">
        <v>33</v>
      </c>
      <c r="E649" s="11" t="s">
        <v>520</v>
      </c>
      <c r="F649" s="11" t="s">
        <v>1432</v>
      </c>
      <c r="G649" s="17">
        <v>48.888888888888886</v>
      </c>
      <c r="H649" s="17">
        <v>46.296296296296291</v>
      </c>
      <c r="I649" s="17">
        <v>47.037037037037031</v>
      </c>
      <c r="J649" s="17">
        <v>45.55555555555555</v>
      </c>
      <c r="K649" s="17">
        <v>51.851851851851855</v>
      </c>
      <c r="L649" s="17">
        <v>49.629629629629633</v>
      </c>
      <c r="M649" s="17">
        <v>52.222222222222221</v>
      </c>
      <c r="N649" s="17">
        <v>52.222222222222221</v>
      </c>
      <c r="O649" s="17">
        <v>52.222222222222221</v>
      </c>
      <c r="P649" s="17">
        <v>51.492537313432834</v>
      </c>
      <c r="Q649" s="17">
        <v>51.492537313432834</v>
      </c>
      <c r="R649" s="17">
        <v>51.492537313432834</v>
      </c>
      <c r="S649" s="17">
        <v>51.492537313432834</v>
      </c>
      <c r="T649" s="17">
        <v>51.492537313432834</v>
      </c>
    </row>
    <row r="650" spans="1:20">
      <c r="A650" s="11" t="s">
        <v>524</v>
      </c>
      <c r="B650" s="11" t="s">
        <v>552</v>
      </c>
      <c r="D650" s="11">
        <v>34</v>
      </c>
      <c r="E650" s="11" t="s">
        <v>520</v>
      </c>
      <c r="F650" s="11" t="s">
        <v>1432</v>
      </c>
      <c r="G650" s="17">
        <v>45.000000000000007</v>
      </c>
      <c r="H650" s="17">
        <v>40.294117647058826</v>
      </c>
      <c r="I650" s="17">
        <v>58.529411764705891</v>
      </c>
      <c r="J650" s="17">
        <v>55.588235294117652</v>
      </c>
      <c r="K650" s="17">
        <v>57.352941176470587</v>
      </c>
      <c r="L650" s="17">
        <v>39.490445859872608</v>
      </c>
      <c r="M650" s="17">
        <v>39.171974522292999</v>
      </c>
      <c r="N650" s="17">
        <v>36.305732484076437</v>
      </c>
      <c r="O650" s="17">
        <v>39.171974522292999</v>
      </c>
      <c r="P650" s="17">
        <v>34.713375796178347</v>
      </c>
      <c r="Q650" s="17">
        <v>36.30573248407643</v>
      </c>
      <c r="R650" s="17">
        <v>41.401273885350307</v>
      </c>
      <c r="S650" s="17">
        <v>32.802547770700635</v>
      </c>
      <c r="T650" s="17">
        <v>33.439490445859875</v>
      </c>
    </row>
    <row r="651" spans="1:20">
      <c r="A651" s="11" t="s">
        <v>524</v>
      </c>
      <c r="B651" s="11" t="s">
        <v>553</v>
      </c>
      <c r="D651" s="11">
        <v>35</v>
      </c>
      <c r="E651" s="11" t="s">
        <v>520</v>
      </c>
      <c r="F651" s="11" t="s">
        <v>1432</v>
      </c>
      <c r="G651" s="17">
        <v>30.571428571428573</v>
      </c>
      <c r="H651" s="17">
        <v>42.285714285714285</v>
      </c>
      <c r="I651" s="17">
        <v>41.428571428571423</v>
      </c>
      <c r="J651" s="17">
        <v>42.571428571428577</v>
      </c>
      <c r="K651" s="17">
        <v>40.285714285714285</v>
      </c>
      <c r="L651" s="17">
        <v>41.142857142857139</v>
      </c>
      <c r="M651" s="17">
        <v>36.857142857142854</v>
      </c>
      <c r="N651" s="17">
        <v>35.142857142857146</v>
      </c>
      <c r="O651" s="17">
        <v>36.857142857142854</v>
      </c>
      <c r="P651" s="17">
        <v>44.50867052023122</v>
      </c>
      <c r="Q651" s="17">
        <v>55.202312138728324</v>
      </c>
      <c r="R651" s="17">
        <v>50.867052023121389</v>
      </c>
      <c r="S651" s="17">
        <v>52.312138728323703</v>
      </c>
      <c r="T651" s="17">
        <v>46.531791907514446</v>
      </c>
    </row>
    <row r="652" spans="1:20">
      <c r="A652" s="11" t="s">
        <v>524</v>
      </c>
      <c r="B652" s="11" t="s">
        <v>554</v>
      </c>
      <c r="D652" s="11">
        <v>36</v>
      </c>
      <c r="E652" s="11" t="s">
        <v>520</v>
      </c>
      <c r="F652" s="11" t="s">
        <v>1432</v>
      </c>
      <c r="G652" s="17">
        <v>73.902439024390247</v>
      </c>
      <c r="H652" s="17">
        <v>76.829268292682926</v>
      </c>
      <c r="I652" s="17">
        <v>79.024390243902445</v>
      </c>
      <c r="J652" s="17">
        <v>76.829268292682926</v>
      </c>
      <c r="K652" s="17">
        <v>82.439024390243901</v>
      </c>
      <c r="L652" s="17">
        <v>85.853658536585357</v>
      </c>
      <c r="M652" s="17">
        <v>78.536585365853654</v>
      </c>
      <c r="N652" s="17">
        <v>65.121951219512198</v>
      </c>
      <c r="O652" s="17">
        <v>64.390243902439025</v>
      </c>
      <c r="P652" s="17">
        <v>65.121951219512198</v>
      </c>
      <c r="Q652" s="17">
        <v>63.170731707317074</v>
      </c>
      <c r="R652" s="17">
        <v>62.682926829268297</v>
      </c>
      <c r="S652" s="17">
        <v>63.054187192118235</v>
      </c>
      <c r="T652" s="17">
        <v>62.807881773399018</v>
      </c>
    </row>
    <row r="653" spans="1:20">
      <c r="A653" s="11" t="s">
        <v>524</v>
      </c>
      <c r="B653" s="11" t="s">
        <v>555</v>
      </c>
      <c r="D653" s="11">
        <v>37</v>
      </c>
      <c r="E653" s="11" t="s">
        <v>520</v>
      </c>
      <c r="F653" s="11" t="s">
        <v>1432</v>
      </c>
      <c r="G653" s="17">
        <v>56.94444444444445</v>
      </c>
      <c r="H653" s="17">
        <v>41.388888888888893</v>
      </c>
      <c r="I653" s="17">
        <v>57.777777777777771</v>
      </c>
      <c r="J653" s="17">
        <v>54.444444444444436</v>
      </c>
      <c r="K653" s="17">
        <v>39.722222222222221</v>
      </c>
      <c r="L653" s="17">
        <v>45</v>
      </c>
      <c r="M653" s="17">
        <v>50.277777777777779</v>
      </c>
      <c r="N653" s="17">
        <v>61.666666666666671</v>
      </c>
      <c r="O653" s="17">
        <v>54.166666666666664</v>
      </c>
      <c r="P653" s="17">
        <v>50.279329608938546</v>
      </c>
      <c r="Q653" s="17">
        <v>51.675977653631286</v>
      </c>
      <c r="R653" s="17">
        <v>57.262569832402242</v>
      </c>
      <c r="S653" s="17">
        <v>61.731843575418992</v>
      </c>
      <c r="T653" s="17">
        <v>57.821229050279335</v>
      </c>
    </row>
    <row r="654" spans="1:20">
      <c r="A654" s="11" t="s">
        <v>524</v>
      </c>
      <c r="B654" s="11" t="s">
        <v>556</v>
      </c>
      <c r="D654" s="11">
        <v>38</v>
      </c>
      <c r="E654" s="11" t="s">
        <v>520</v>
      </c>
      <c r="F654" s="11" t="s">
        <v>1432</v>
      </c>
      <c r="G654" s="17">
        <v>44.230769230769234</v>
      </c>
      <c r="H654" s="17">
        <v>32.307692307692307</v>
      </c>
      <c r="I654" s="17">
        <v>49.230769230769241</v>
      </c>
      <c r="J654" s="17">
        <v>51.53846153846154</v>
      </c>
      <c r="K654" s="17">
        <v>53.07692307692308</v>
      </c>
      <c r="L654" s="17">
        <v>54.615384615384627</v>
      </c>
      <c r="M654" s="17">
        <v>51.538461538461533</v>
      </c>
      <c r="N654" s="17">
        <v>54.61538461538462</v>
      </c>
      <c r="O654" s="17">
        <v>57.307692307692314</v>
      </c>
      <c r="P654" s="17">
        <v>52.692307692307693</v>
      </c>
      <c r="Q654" s="17">
        <v>56.589147286821699</v>
      </c>
      <c r="R654" s="17">
        <v>55.813953488372093</v>
      </c>
      <c r="S654" s="17">
        <v>58.139534883720941</v>
      </c>
      <c r="T654" s="17">
        <v>58.139534883720941</v>
      </c>
    </row>
    <row r="655" spans="1:20">
      <c r="A655" s="11" t="s">
        <v>524</v>
      </c>
      <c r="B655" s="11" t="s">
        <v>557</v>
      </c>
      <c r="D655" s="11">
        <v>39</v>
      </c>
      <c r="E655" s="11" t="s">
        <v>520</v>
      </c>
      <c r="F655" s="11" t="s">
        <v>1432</v>
      </c>
      <c r="G655" s="17">
        <v>33.529411764705884</v>
      </c>
      <c r="H655" s="17">
        <v>31.764705882352949</v>
      </c>
      <c r="I655" s="17">
        <v>22.352941176470587</v>
      </c>
      <c r="J655" s="17">
        <v>14.70588235294117</v>
      </c>
      <c r="K655" s="17">
        <v>14.70588235294117</v>
      </c>
      <c r="L655" s="17">
        <v>10.588235294117652</v>
      </c>
      <c r="M655" s="17">
        <v>10.588235294117652</v>
      </c>
      <c r="N655" s="17">
        <v>10.588235294117652</v>
      </c>
      <c r="O655" s="17">
        <v>11.176470588235297</v>
      </c>
      <c r="P655" s="17">
        <v>12.352941176470587</v>
      </c>
      <c r="Q655" s="17">
        <v>20.588235294117652</v>
      </c>
      <c r="R655" s="17">
        <v>20.588235294117652</v>
      </c>
      <c r="S655" s="17">
        <v>20.588235294117652</v>
      </c>
      <c r="T655" s="17">
        <v>21.176470588235293</v>
      </c>
    </row>
    <row r="656" spans="1:20">
      <c r="A656" s="11" t="s">
        <v>655</v>
      </c>
      <c r="D656" s="11">
        <v>40</v>
      </c>
      <c r="E656" s="11" t="s">
        <v>520</v>
      </c>
      <c r="F656" s="11" t="s">
        <v>1432</v>
      </c>
      <c r="G656" s="17">
        <v>58.75</v>
      </c>
      <c r="H656" s="17">
        <v>46.875</v>
      </c>
      <c r="I656" s="17">
        <v>58</v>
      </c>
      <c r="J656" s="17">
        <v>54.875</v>
      </c>
      <c r="K656" s="17">
        <v>52.875</v>
      </c>
      <c r="L656" s="17">
        <v>57</v>
      </c>
      <c r="M656" s="17">
        <v>49.75</v>
      </c>
      <c r="N656" s="17">
        <v>49.75</v>
      </c>
      <c r="O656" s="17">
        <v>52.875</v>
      </c>
      <c r="P656" s="17">
        <v>53.266331658291449</v>
      </c>
      <c r="Q656" s="17">
        <v>56.155778894472355</v>
      </c>
      <c r="R656" s="17">
        <v>55.025125628140707</v>
      </c>
      <c r="S656" s="17">
        <v>50.755667506297229</v>
      </c>
      <c r="T656" s="17">
        <v>48.236775818639799</v>
      </c>
    </row>
    <row r="657" spans="1:20">
      <c r="A657" s="11" t="s">
        <v>523</v>
      </c>
      <c r="D657" s="11">
        <v>41</v>
      </c>
      <c r="E657" s="11" t="s">
        <v>520</v>
      </c>
      <c r="F657" s="11" t="s">
        <v>1432</v>
      </c>
      <c r="G657" s="17">
        <v>53.642172523961669</v>
      </c>
      <c r="H657" s="17">
        <v>50.447284345047919</v>
      </c>
      <c r="I657" s="17">
        <v>56.932907348242821</v>
      </c>
      <c r="J657" s="17">
        <v>54.728434504792325</v>
      </c>
      <c r="K657" s="17">
        <v>56.261980830670929</v>
      </c>
      <c r="L657" s="17">
        <v>53.704896907216487</v>
      </c>
      <c r="M657" s="17">
        <v>52.190721649484544</v>
      </c>
      <c r="N657" s="17">
        <v>51.449742268041241</v>
      </c>
      <c r="O657" s="17">
        <v>50.676546391752588</v>
      </c>
      <c r="P657" s="17">
        <v>50.226098191214469</v>
      </c>
      <c r="Q657" s="17">
        <v>52.359405300581777</v>
      </c>
      <c r="R657" s="17">
        <v>52.747252747252745</v>
      </c>
      <c r="S657" s="17">
        <v>53.141191709844556</v>
      </c>
      <c r="T657" s="17">
        <v>51.619170984455955</v>
      </c>
    </row>
  </sheetData>
  <sortState ref="A2:I593">
    <sortCondition ref="E2:E593"/>
    <sortCondition ref="D2:D593"/>
  </sortState>
  <phoneticPr fontId="16" type="noConversion"/>
  <pageMargins left="0.75" right="0.75" top="1" bottom="1" header="0.5" footer="0.5"/>
  <headerFooter alignWithMargins="0">
    <oddHeader>&amp;A</oddHeader>
    <oddFooter>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>
  <sheetPr codeName="Sheet26"/>
  <dimension ref="A1:S56"/>
  <sheetViews>
    <sheetView showGridLines="0" view="pageLayout" zoomScaleSheetLayoutView="100" workbookViewId="0">
      <selection activeCell="F6" sqref="F6:I12"/>
    </sheetView>
  </sheetViews>
  <sheetFormatPr defaultColWidth="9.140625" defaultRowHeight="12.75"/>
  <cols>
    <col min="1" max="1" width="2.140625" style="297" customWidth="1"/>
    <col min="2" max="3" width="2" style="297" customWidth="1"/>
    <col min="4" max="4" width="19.5703125" style="297" customWidth="1"/>
    <col min="5" max="5" width="7.28515625" style="297" hidden="1" customWidth="1"/>
    <col min="6" max="6" width="15.7109375" style="500" customWidth="1"/>
    <col min="7" max="8" width="15.7109375" style="297" customWidth="1"/>
    <col min="9" max="10" width="15.7109375" style="329" customWidth="1"/>
    <col min="11" max="13" width="15.7109375" style="297" customWidth="1"/>
    <col min="14" max="14" width="19.85546875" style="297" customWidth="1"/>
    <col min="15" max="16" width="2" style="297" customWidth="1"/>
    <col min="17" max="17" width="2" style="329" customWidth="1"/>
    <col min="18" max="16384" width="9.140625" style="297"/>
  </cols>
  <sheetData>
    <row r="1" spans="1:17" ht="16.5" customHeight="1">
      <c r="A1" s="1450" t="s">
        <v>1773</v>
      </c>
      <c r="B1" s="1450"/>
      <c r="C1" s="1450"/>
      <c r="D1" s="1450"/>
      <c r="E1" s="1450"/>
      <c r="F1" s="1450"/>
      <c r="G1" s="1450"/>
      <c r="H1" s="1450"/>
      <c r="I1" s="1450"/>
      <c r="J1" s="1429"/>
      <c r="K1" s="1429"/>
      <c r="L1" s="1429"/>
      <c r="M1" s="1429"/>
      <c r="N1" s="1429"/>
      <c r="O1" s="1429"/>
      <c r="P1" s="1429"/>
      <c r="Q1" s="1429"/>
    </row>
    <row r="2" spans="1:17" ht="3" customHeight="1">
      <c r="A2" s="298"/>
      <c r="B2" s="299"/>
      <c r="C2" s="299"/>
      <c r="D2" s="299"/>
      <c r="E2" s="299"/>
      <c r="F2" s="697"/>
      <c r="G2" s="298"/>
      <c r="H2" s="298"/>
      <c r="I2" s="302"/>
      <c r="J2" s="302"/>
      <c r="K2" s="298"/>
      <c r="L2" s="804"/>
      <c r="M2" s="804"/>
      <c r="N2" s="299"/>
      <c r="O2" s="299"/>
      <c r="P2" s="299"/>
      <c r="Q2" s="305"/>
    </row>
    <row r="3" spans="1:17" ht="6.75" customHeight="1">
      <c r="A3" s="1608" t="s">
        <v>1861</v>
      </c>
      <c r="B3" s="1467"/>
      <c r="C3" s="1467"/>
      <c r="D3" s="1467"/>
      <c r="E3" s="1467"/>
      <c r="F3" s="1467"/>
      <c r="G3" s="1467"/>
      <c r="H3" s="1467"/>
      <c r="I3" s="1467"/>
      <c r="J3" s="542"/>
      <c r="K3" s="698"/>
      <c r="L3" s="698"/>
      <c r="M3" s="698"/>
      <c r="N3" s="544"/>
      <c r="O3" s="544"/>
      <c r="P3" s="544"/>
      <c r="Q3" s="545"/>
    </row>
    <row r="4" spans="1:17" s="306" customFormat="1" ht="18" customHeight="1">
      <c r="A4" s="1467"/>
      <c r="B4" s="1467"/>
      <c r="C4" s="1467"/>
      <c r="D4" s="1467"/>
      <c r="E4" s="1467"/>
      <c r="F4" s="1467"/>
      <c r="G4" s="1467"/>
      <c r="H4" s="1467"/>
      <c r="I4" s="1467"/>
      <c r="J4" s="549"/>
      <c r="K4" s="806"/>
      <c r="L4" s="806"/>
      <c r="M4" s="806"/>
      <c r="N4" s="551"/>
      <c r="O4" s="551"/>
      <c r="P4" s="551"/>
      <c r="Q4" s="547"/>
    </row>
    <row r="5" spans="1:17" s="811" customFormat="1" ht="15.95" customHeight="1" thickBot="1">
      <c r="A5" s="807"/>
      <c r="B5" s="808"/>
      <c r="C5" s="1356" t="s">
        <v>1840</v>
      </c>
      <c r="D5" s="1356"/>
      <c r="E5" s="1356"/>
      <c r="F5" s="1356"/>
      <c r="G5" s="650"/>
      <c r="H5" s="650"/>
      <c r="I5" s="650"/>
      <c r="J5" s="810"/>
      <c r="K5" s="844"/>
      <c r="L5" s="844"/>
      <c r="M5" s="844"/>
      <c r="N5" s="1619" t="s">
        <v>1948</v>
      </c>
      <c r="O5" s="1580"/>
      <c r="P5" s="1580"/>
      <c r="Q5" s="1580"/>
    </row>
    <row r="6" spans="1:17" s="308" customFormat="1" ht="12.75" customHeight="1">
      <c r="A6" s="1506" t="s">
        <v>163</v>
      </c>
      <c r="B6" s="1506"/>
      <c r="C6" s="1506"/>
      <c r="D6" s="1506"/>
      <c r="E6" s="711"/>
      <c r="F6" s="1614" t="s">
        <v>1694</v>
      </c>
      <c r="G6" s="1508"/>
      <c r="H6" s="1508"/>
      <c r="I6" s="1508"/>
      <c r="J6" s="1507" t="s">
        <v>263</v>
      </c>
      <c r="K6" s="1508"/>
      <c r="L6" s="1508"/>
      <c r="M6" s="1605"/>
      <c r="N6" s="656" t="s">
        <v>167</v>
      </c>
      <c r="O6" s="657"/>
      <c r="P6" s="657"/>
      <c r="Q6" s="657"/>
    </row>
    <row r="7" spans="1:17" s="308" customFormat="1" ht="9" customHeight="1">
      <c r="A7" s="658"/>
      <c r="B7" s="1503" t="s">
        <v>11</v>
      </c>
      <c r="C7" s="1503"/>
      <c r="D7" s="1503"/>
      <c r="E7" s="712"/>
      <c r="F7" s="1615"/>
      <c r="G7" s="1606"/>
      <c r="H7" s="1606"/>
      <c r="I7" s="1606"/>
      <c r="J7" s="1606"/>
      <c r="K7" s="1606"/>
      <c r="L7" s="1606"/>
      <c r="M7" s="1607"/>
      <c r="N7" s="664" t="s">
        <v>169</v>
      </c>
      <c r="O7" s="665"/>
      <c r="P7" s="665"/>
      <c r="Q7" s="665"/>
    </row>
    <row r="8" spans="1:17" s="308" customFormat="1" ht="11.25" customHeight="1">
      <c r="A8" s="666"/>
      <c r="B8" s="667"/>
      <c r="C8" s="667"/>
      <c r="D8" s="667"/>
      <c r="E8" s="667"/>
      <c r="F8" s="1616" t="s">
        <v>1699</v>
      </c>
      <c r="G8" s="1617"/>
      <c r="H8" s="1617"/>
      <c r="I8" s="1617"/>
      <c r="J8" s="1609" t="s">
        <v>1695</v>
      </c>
      <c r="K8" s="1610"/>
      <c r="L8" s="1610"/>
      <c r="M8" s="1611"/>
      <c r="N8" s="673"/>
      <c r="O8" s="667"/>
      <c r="P8" s="667"/>
      <c r="Q8" s="667"/>
    </row>
    <row r="9" spans="1:17" s="308" customFormat="1" ht="9" customHeight="1">
      <c r="A9" s="674"/>
      <c r="B9" s="675"/>
      <c r="C9" s="675"/>
      <c r="D9" s="675"/>
      <c r="E9" s="675"/>
      <c r="F9" s="1618"/>
      <c r="G9" s="1617"/>
      <c r="H9" s="1617"/>
      <c r="I9" s="1617"/>
      <c r="J9" s="1612"/>
      <c r="K9" s="1612"/>
      <c r="L9" s="1612"/>
      <c r="M9" s="1613"/>
      <c r="N9" s="681"/>
      <c r="O9" s="675"/>
      <c r="P9" s="675"/>
      <c r="Q9" s="675"/>
    </row>
    <row r="10" spans="1:17" s="308" customFormat="1" ht="11.25" customHeight="1">
      <c r="A10" s="1499"/>
      <c r="B10" s="1499"/>
      <c r="C10" s="682"/>
      <c r="D10" s="682"/>
      <c r="E10" s="682"/>
      <c r="F10" s="1598" t="s">
        <v>2006</v>
      </c>
      <c r="G10" s="1598" t="s">
        <v>2007</v>
      </c>
      <c r="H10" s="1598" t="s">
        <v>2008</v>
      </c>
      <c r="I10" s="1586" t="s">
        <v>2009</v>
      </c>
      <c r="J10" s="1587" t="s">
        <v>2006</v>
      </c>
      <c r="K10" s="1598" t="s">
        <v>2007</v>
      </c>
      <c r="L10" s="1598" t="s">
        <v>2008</v>
      </c>
      <c r="M10" s="1598" t="s">
        <v>2009</v>
      </c>
      <c r="N10" s="688"/>
      <c r="O10" s="682"/>
      <c r="P10" s="682"/>
      <c r="Q10" s="682"/>
    </row>
    <row r="11" spans="1:17" s="308" customFormat="1" ht="11.25" customHeight="1">
      <c r="A11" s="1499" t="s">
        <v>8</v>
      </c>
      <c r="B11" s="1499"/>
      <c r="C11" s="682"/>
      <c r="D11" s="682"/>
      <c r="E11" s="682"/>
      <c r="F11" s="1599"/>
      <c r="G11" s="1599"/>
      <c r="H11" s="1599"/>
      <c r="I11" s="1601"/>
      <c r="J11" s="1603"/>
      <c r="K11" s="1599"/>
      <c r="L11" s="1599"/>
      <c r="M11" s="1599"/>
      <c r="N11" s="688"/>
      <c r="O11" s="682"/>
      <c r="P11" s="682"/>
      <c r="Q11" s="682"/>
    </row>
    <row r="12" spans="1:17" s="309" customFormat="1" ht="24.75" customHeight="1">
      <c r="A12" s="1500" t="s">
        <v>9</v>
      </c>
      <c r="B12" s="1500"/>
      <c r="C12" s="1500"/>
      <c r="D12" s="1500"/>
      <c r="E12" s="713"/>
      <c r="F12" s="1600"/>
      <c r="G12" s="1600"/>
      <c r="H12" s="1600"/>
      <c r="I12" s="1602"/>
      <c r="J12" s="1604"/>
      <c r="K12" s="1600"/>
      <c r="L12" s="1600"/>
      <c r="M12" s="1600"/>
      <c r="N12" s="1501" t="s">
        <v>170</v>
      </c>
      <c r="O12" s="1502"/>
      <c r="P12" s="1502"/>
      <c r="Q12" s="1502"/>
    </row>
    <row r="13" spans="1:17" s="310" customFormat="1" ht="13.7" customHeight="1">
      <c r="A13" s="1459" t="s">
        <v>845</v>
      </c>
      <c r="B13" s="1459"/>
      <c r="C13" s="1459"/>
      <c r="D13" s="1459"/>
      <c r="E13" s="714">
        <v>1</v>
      </c>
      <c r="F13" s="823">
        <f>INDEX(중위!$J$2:$XFD$270,MATCH($E13,중위!$F$2:$F$270,0),COUNT(중위!$J$2:$XFD$2))</f>
        <v>210059.77279187794</v>
      </c>
      <c r="G13" s="824">
        <f>INDEX(중위단위!$J$2:$XFD$270,MATCH($E13,중위단위!$F$2:$F$270,0),COUNT(중위단위!$J$2:$XFD$2))</f>
        <v>2432.5660789486878</v>
      </c>
      <c r="H13" s="825">
        <f>INDEX(중위!$J$271:$XFD$539,MATCH($E13,중위!$F$271:$F$539,0),COUNT(중위!$J$2:$XFD$2))</f>
        <v>125813.93306064712</v>
      </c>
      <c r="I13" s="826">
        <f>INDEX(중위단위!$J$271:$XFD$539,MATCH($E13,중위단위!$F$271:$F$539,0),COUNT(중위단위!$J$2:$XFD$2))</f>
        <v>1517.8850352945135</v>
      </c>
      <c r="J13" s="827">
        <f>INDEX(평균!$J$2:$XFD$270,MATCH($E13,평균!$F$2:$F$270,0),COUNT(평균!$J$2:$XFD$2))</f>
        <v>229071.53021662944</v>
      </c>
      <c r="K13" s="824">
        <f>INDEX(평균단위!$J$2:$XFD$270,MATCH($E13,평균단위!$F$2:$F$270,0),COUNT(평균단위!$J$2:$XFD$2))</f>
        <v>2489.1475569261852</v>
      </c>
      <c r="L13" s="825">
        <f>INDEX(평균!$J$271:$XFD$539,MATCH($E13,평균!$F$271:$F$539,0),COUNT(평균!$J$2:$XFD$2))</f>
        <v>132971.29445797694</v>
      </c>
      <c r="M13" s="825">
        <f>INDEX(평균단위!$J$271:$XFD$539,MATCH($E13,평균단위!$F$271:$F$539,0),COUNT(평균단위!$J$2:$XFD$2))</f>
        <v>1538.9580742095727</v>
      </c>
      <c r="N13" s="1423" t="s">
        <v>861</v>
      </c>
      <c r="O13" s="1424"/>
      <c r="P13" s="1424"/>
      <c r="Q13" s="1424"/>
    </row>
    <row r="14" spans="1:17" s="310" customFormat="1" ht="13.7" customHeight="1">
      <c r="A14" s="1460" t="s">
        <v>846</v>
      </c>
      <c r="B14" s="1460"/>
      <c r="C14" s="1460"/>
      <c r="D14" s="1460"/>
      <c r="E14" s="720">
        <v>2</v>
      </c>
      <c r="F14" s="823">
        <f>INDEX(중위!$J$2:$XFD$270,MATCH($E14,중위!$F$2:$F$270,0),COUNT(중위!$J$2:$XFD$2))</f>
        <v>296063.68805047119</v>
      </c>
      <c r="G14" s="827">
        <f>INDEX(중위단위!$J$2:$XFD$270,MATCH($E14,중위단위!$F$2:$F$270,0),COUNT(중위단위!$J$2:$XFD$2))</f>
        <v>3481.286083306562</v>
      </c>
      <c r="H14" s="823">
        <f>INDEX(중위!$J$271:$XFD$539,MATCH($E14,중위!$F$271:$F$539,0),COUNT(중위!$J$2:$XFD$2))</f>
        <v>168979.20114310962</v>
      </c>
      <c r="I14" s="828">
        <f>INDEX(중위단위!$J$271:$XFD$539,MATCH($E14,중위단위!$F$271:$F$539,0),COUNT(중위단위!$J$2:$XFD$2))</f>
        <v>2065.6041603089684</v>
      </c>
      <c r="J14" s="827">
        <f>INDEX(평균!$J$2:$XFD$270,MATCH($E14,평균!$F$2:$F$270,0),COUNT(평균!$J$2:$XFD$2))</f>
        <v>316987.16316929145</v>
      </c>
      <c r="K14" s="827">
        <f>INDEX(평균단위!$J$2:$XFD$270,MATCH($E14,평균단위!$F$2:$F$270,0),COUNT(평균단위!$J$2:$XFD$2))</f>
        <v>3558.6174638625498</v>
      </c>
      <c r="L14" s="823">
        <f>INDEX(평균!$J$271:$XFD$539,MATCH($E14,평균!$F$271:$F$539,0),COUNT(평균!$J$2:$XFD$2))</f>
        <v>176390.22667426118</v>
      </c>
      <c r="M14" s="823">
        <f>INDEX(평균단위!$J$271:$XFD$539,MATCH($E14,평균단위!$F$271:$F$539,0),COUNT(평균단위!$J$2:$XFD$2))</f>
        <v>2092.0303962402795</v>
      </c>
      <c r="N14" s="1423" t="s">
        <v>862</v>
      </c>
      <c r="O14" s="1424"/>
      <c r="P14" s="1424"/>
      <c r="Q14" s="1424"/>
    </row>
    <row r="15" spans="1:17" s="310" customFormat="1" ht="13.7" customHeight="1">
      <c r="A15" s="1460" t="s">
        <v>1373</v>
      </c>
      <c r="B15" s="1460"/>
      <c r="C15" s="1460"/>
      <c r="D15" s="1460"/>
      <c r="E15" s="714">
        <v>3</v>
      </c>
      <c r="F15" s="823">
        <f>INDEX(중위!$J$2:$XFD$270,MATCH($E15,중위!$F$2:$F$270,0),COUNT(중위!$J$2:$XFD$2))</f>
        <v>129897.34866201381</v>
      </c>
      <c r="G15" s="827">
        <f>INDEX(중위단위!$J$2:$XFD$270,MATCH($E15,중위단위!$F$2:$F$270,0),COUNT(중위단위!$J$2:$XFD$2))</f>
        <v>1455.0764201344778</v>
      </c>
      <c r="H15" s="823">
        <f>INDEX(중위!$J$271:$XFD$539,MATCH($E15,중위!$F$271:$F$539,0),COUNT(중위!$J$2:$XFD$2))</f>
        <v>85580.502788297861</v>
      </c>
      <c r="I15" s="828">
        <f>INDEX(중위단위!$J$271:$XFD$539,MATCH($E15,중위단위!$F$271:$F$539,0),COUNT(중위단위!$J$2:$XFD$2))</f>
        <v>1007.367663248942</v>
      </c>
      <c r="J15" s="827">
        <f>INDEX(평균!$J$2:$XFD$270,MATCH($E15,평균!$F$2:$F$270,0),COUNT(평균!$J$2:$XFD$2))</f>
        <v>147127.23459698822</v>
      </c>
      <c r="K15" s="827">
        <f>INDEX(평균단위!$J$2:$XFD$270,MATCH($E15,평균단위!$F$2:$F$270,0),COUNT(평균단위!$J$2:$XFD$2))</f>
        <v>1492.3173542989475</v>
      </c>
      <c r="L15" s="823">
        <f>INDEX(평균!$J$271:$XFD$539,MATCH($E15,평균!$F$271:$F$539,0),COUNT(평균!$J$2:$XFD$2))</f>
        <v>92501.429230069829</v>
      </c>
      <c r="M15" s="823">
        <f>INDEX(평균단위!$J$271:$XFD$539,MATCH($E15,평균단위!$F$271:$F$539,0),COUNT(평균단위!$J$2:$XFD$2))</f>
        <v>1023.4511008373991</v>
      </c>
      <c r="N15" s="1423" t="s">
        <v>1375</v>
      </c>
      <c r="O15" s="1424"/>
      <c r="P15" s="1424"/>
      <c r="Q15" s="1424"/>
    </row>
    <row r="16" spans="1:17" s="310" customFormat="1" ht="13.7" customHeight="1">
      <c r="A16" s="1378" t="s">
        <v>1539</v>
      </c>
      <c r="B16" s="1378"/>
      <c r="C16" s="1378"/>
      <c r="D16" s="1378"/>
      <c r="E16" s="720">
        <v>4</v>
      </c>
      <c r="F16" s="823">
        <f>INDEX(중위!$J$2:$XFD$270,MATCH($E16,중위!$F$2:$F$270,0),COUNT(중위!$J$2:$XFD$2))</f>
        <v>160894.97303815436</v>
      </c>
      <c r="G16" s="827">
        <f>INDEX(중위단위!$J$2:$XFD$270,MATCH($E16,중위단위!$F$2:$F$270,0),COUNT(중위단위!$J$2:$XFD$2))</f>
        <v>1920.8653399050299</v>
      </c>
      <c r="H16" s="823">
        <f>INDEX(중위!$J$271:$XFD$539,MATCH($E16,중위!$F$271:$F$539,0),COUNT(중위!$J$2:$XFD$2))</f>
        <v>112264.42275241899</v>
      </c>
      <c r="I16" s="828">
        <f>INDEX(중위단위!$J$271:$XFD$539,MATCH($E16,중위단위!$F$271:$F$539,0),COUNT(중위단위!$J$2:$XFD$2))</f>
        <v>1360.1101111625665</v>
      </c>
      <c r="J16" s="827">
        <f>INDEX(평균!$J$2:$XFD$270,MATCH($E16,평균!$F$2:$F$270,0),COUNT(평균!$J$2:$XFD$2))</f>
        <v>179432.54505101647</v>
      </c>
      <c r="K16" s="827">
        <f>INDEX(평균단위!$J$2:$XFD$270,MATCH($E16,평균단위!$F$2:$F$270,0),COUNT(평균단위!$J$2:$XFD$2))</f>
        <v>1964.9292667784987</v>
      </c>
      <c r="L16" s="823">
        <f>INDEX(평균!$J$271:$XFD$539,MATCH($E16,평균!$F$271:$F$539,0),COUNT(평균!$J$2:$XFD$2))</f>
        <v>119357.62141967681</v>
      </c>
      <c r="M16" s="823">
        <f>INDEX(평균단위!$J$271:$XFD$539,MATCH($E16,평균단위!$F$271:$F$539,0),COUNT(평균단위!$J$2:$XFD$2))</f>
        <v>1378.9997332392204</v>
      </c>
      <c r="N16" s="1406" t="s">
        <v>1553</v>
      </c>
      <c r="O16" s="1407"/>
      <c r="P16" s="1407"/>
      <c r="Q16" s="1407"/>
    </row>
    <row r="17" spans="1:17" s="310" customFormat="1" ht="13.7" customHeight="1">
      <c r="A17" s="1378" t="s">
        <v>1562</v>
      </c>
      <c r="B17" s="1378"/>
      <c r="C17" s="1378"/>
      <c r="D17" s="1378"/>
      <c r="E17" s="714">
        <v>5</v>
      </c>
      <c r="F17" s="823">
        <f>INDEX(중위!$J$2:$XFD$270,MATCH($E17,중위!$F$2:$F$270,0),COUNT(중위!$J$2:$XFD$2))</f>
        <v>109550.54837442144</v>
      </c>
      <c r="G17" s="827">
        <f>INDEX(중위단위!$J$2:$XFD$270,MATCH($E17,중위단위!$F$2:$F$270,0),COUNT(중위단위!$J$2:$XFD$2))</f>
        <v>1152.0750323133293</v>
      </c>
      <c r="H17" s="823">
        <f>INDEX(중위!$J$271:$XFD$539,MATCH($E17,중위!$F$271:$F$539,0),COUNT(중위!$J$2:$XFD$2))</f>
        <v>68212.524800853236</v>
      </c>
      <c r="I17" s="828">
        <f>INDEX(중위단위!$J$271:$XFD$539,MATCH($E17,중위단위!$F$271:$F$539,0),COUNT(중위단위!$J$2:$XFD$2))</f>
        <v>778.92944282087649</v>
      </c>
      <c r="J17" s="827">
        <f>INDEX(평균!$J$2:$XFD$270,MATCH($E17,평균!$F$2:$F$270,0),COUNT(평균!$J$2:$XFD$2))</f>
        <v>125836.4800247586</v>
      </c>
      <c r="K17" s="827">
        <f>INDEX(평균단위!$J$2:$XFD$270,MATCH($E17,평균단위!$F$2:$F$270,0),COUNT(평균단위!$J$2:$XFD$2))</f>
        <v>1184.5345954897934</v>
      </c>
      <c r="L17" s="823">
        <f>INDEX(평균!$J$271:$XFD$539,MATCH($E17,평균!$F$271:$F$539,0),COUNT(평균!$J$2:$XFD$2))</f>
        <v>75039.170474522645</v>
      </c>
      <c r="M17" s="823">
        <f>INDEX(평균단위!$J$271:$XFD$539,MATCH($E17,평균단위!$F$271:$F$539,0),COUNT(평균단위!$J$2:$XFD$2))</f>
        <v>792.76888432548856</v>
      </c>
      <c r="N17" s="1406" t="s">
        <v>1830</v>
      </c>
      <c r="O17" s="1407"/>
      <c r="P17" s="1407"/>
      <c r="Q17" s="1407"/>
    </row>
    <row r="18" spans="1:17" s="310" customFormat="1" ht="13.5" customHeight="1">
      <c r="A18" s="1414" t="s">
        <v>173</v>
      </c>
      <c r="B18" s="1414"/>
      <c r="C18" s="1414"/>
      <c r="D18" s="1414"/>
      <c r="E18" s="720">
        <v>6</v>
      </c>
      <c r="F18" s="823">
        <f>INDEX(중위!$J$2:$XFD$270,MATCH($E18,중위!$F$2:$F$270,0),COUNT(중위!$J$2:$XFD$2))</f>
        <v>410801.82938734069</v>
      </c>
      <c r="G18" s="824">
        <f>INDEX(중위단위!$J$2:$XFD$270,MATCH($E18,중위단위!$F$2:$F$270,0),COUNT(중위단위!$J$2:$XFD$2))</f>
        <v>4928.1918697683759</v>
      </c>
      <c r="H18" s="825">
        <f>INDEX(중위!$J$271:$XFD$539,MATCH($E18,중위!$F$271:$F$539,0),COUNT(중위!$J$2:$XFD$2))</f>
        <v>225875.00253810411</v>
      </c>
      <c r="I18" s="826">
        <f>INDEX(중위단위!$J$271:$XFD$539,MATCH($E18,중위단위!$F$271:$F$539,0),COUNT(중위단위!$J$2:$XFD$2))</f>
        <v>2788.2816847682325</v>
      </c>
      <c r="J18" s="827">
        <f>INDEX(평균!$J$2:$XFD$270,MATCH($E18,평균!$F$2:$F$270,0),COUNT(평균!$J$2:$XFD$2))</f>
        <v>445221.95296493301</v>
      </c>
      <c r="K18" s="824">
        <f>INDEX(평균단위!$J$2:$XFD$270,MATCH($E18,평균단위!$F$2:$F$270,0),COUNT(평균단위!$J$2:$XFD$2))</f>
        <v>5043.924054744436</v>
      </c>
      <c r="L18" s="825">
        <f>INDEX(평균!$J$271:$XFD$539,MATCH($E18,평균!$F$271:$F$539,0),COUNT(평균!$J$2:$XFD$2))</f>
        <v>241106.84196486053</v>
      </c>
      <c r="M18" s="825">
        <f>INDEX(평균단위!$J$271:$XFD$539,MATCH($E18,평균단위!$F$271:$F$539,0),COUNT(평균단위!$J$2:$XFD$2))</f>
        <v>2838.5684499486606</v>
      </c>
      <c r="N18" s="1412" t="s">
        <v>305</v>
      </c>
      <c r="O18" s="1413"/>
      <c r="P18" s="1413"/>
      <c r="Q18" s="1413"/>
    </row>
    <row r="19" spans="1:17" s="310" customFormat="1" ht="13.5" customHeight="1">
      <c r="A19" s="628"/>
      <c r="B19" s="1484" t="s">
        <v>174</v>
      </c>
      <c r="C19" s="1414"/>
      <c r="D19" s="1414"/>
      <c r="E19" s="714">
        <v>7</v>
      </c>
      <c r="F19" s="829">
        <f>INDEX(중위!$J$2:$XFD$270,MATCH($E19,중위!$F$2:$F$270,0),COUNT(중위!$J$2:$XFD$2))</f>
        <v>333827.86604819912</v>
      </c>
      <c r="G19" s="830">
        <f>INDEX(중위단위!$J$2:$XFD$270,MATCH($E19,중위단위!$F$2:$F$270,0),COUNT(중위단위!$J$2:$XFD$2))</f>
        <v>4208.6344534059554</v>
      </c>
      <c r="H19" s="831">
        <f>INDEX(중위!$J$271:$XFD$539,MATCH($E19,중위!$F$271:$F$539,0),COUNT(중위!$J$2:$XFD$2))</f>
        <v>190030.26928445706</v>
      </c>
      <c r="I19" s="832">
        <f>INDEX(중위단위!$J$271:$XFD$539,MATCH($E19,중위단위!$F$271:$F$539,0),COUNT(중위단위!$J$2:$XFD$2))</f>
        <v>2459.0586670483699</v>
      </c>
      <c r="J19" s="833">
        <f>INDEX(평균!$J$2:$XFD$270,MATCH($E19,평균!$F$2:$F$270,0),COUNT(평균!$J$2:$XFD$2))</f>
        <v>362776.31671233109</v>
      </c>
      <c r="K19" s="830">
        <f>INDEX(평균단위!$J$2:$XFD$270,MATCH($E19,평균단위!$F$2:$F$270,0),COUNT(평균단위!$J$2:$XFD$2))</f>
        <v>4305.5709162054718</v>
      </c>
      <c r="L19" s="831">
        <f>INDEX(평균!$J$271:$XFD$539,MATCH($E19,평균!$F$271:$F$539,0),COUNT(평균!$J$2:$XFD$2))</f>
        <v>201804.277504739</v>
      </c>
      <c r="M19" s="831">
        <f>INDEX(평균단위!$J$271:$XFD$539,MATCH($E19,평균단위!$F$271:$F$539,0),COUNT(평균단위!$J$2:$XFD$2))</f>
        <v>2489.1260787940269</v>
      </c>
      <c r="N19" s="1412" t="s">
        <v>275</v>
      </c>
      <c r="O19" s="1413"/>
      <c r="P19" s="1444"/>
      <c r="Q19" s="629"/>
    </row>
    <row r="20" spans="1:17" s="310" customFormat="1" ht="11.25" customHeight="1">
      <c r="A20" s="630"/>
      <c r="B20" s="631"/>
      <c r="C20" s="1451" t="s">
        <v>178</v>
      </c>
      <c r="D20" s="1452"/>
      <c r="E20" s="720">
        <v>8</v>
      </c>
      <c r="F20" s="834">
        <f>INDEX(중위!$J$2:$XFD$270,MATCH($E20,중위!$F$2:$F$270,0),COUNT(중위!$J$2:$XFD$2))</f>
        <v>471588.11343169754</v>
      </c>
      <c r="G20" s="824">
        <f>INDEX(중위단위!$J$2:$XFD$270,MATCH($E20,중위단위!$F$2:$F$270,0),COUNT(중위단위!$J$2:$XFD$2))</f>
        <v>5589.216939705263</v>
      </c>
      <c r="H20" s="825">
        <f>INDEX(중위!$J$271:$XFD$539,MATCH($E20,중위!$F$271:$F$539,0),COUNT(중위!$J$2:$XFD$2))</f>
        <v>215173.79953653456</v>
      </c>
      <c r="I20" s="826">
        <f>INDEX(중위단위!$J$271:$XFD$539,MATCH($E20,중위단위!$F$271:$F$539,0),COUNT(중위단위!$J$2:$XFD$2))</f>
        <v>2588.1976525515056</v>
      </c>
      <c r="J20" s="835">
        <f>INDEX(평균!$J$2:$XFD$270,MATCH($E20,평균!$F$2:$F$270,0),COUNT(평균!$J$2:$XFD$2))</f>
        <v>553628.51977129537</v>
      </c>
      <c r="K20" s="824">
        <f>INDEX(평균단위!$J$2:$XFD$270,MATCH($E20,평균단위!$F$2:$F$270,0),COUNT(평균단위!$J$2:$XFD$2))</f>
        <v>5725.2743277984246</v>
      </c>
      <c r="L20" s="825">
        <f>INDEX(평균!$J$271:$XFD$539,MATCH($E20,평균!$F$271:$F$539,0),COUNT(평균!$J$2:$XFD$2))</f>
        <v>248234.33592125215</v>
      </c>
      <c r="M20" s="825">
        <f>INDEX(평균단위!$J$271:$XFD$539,MATCH($E20,평균단위!$F$271:$F$539,0),COUNT(평균단위!$J$2:$XFD$2))</f>
        <v>2596.9197392604165</v>
      </c>
      <c r="N20" s="1491" t="s">
        <v>300</v>
      </c>
      <c r="O20" s="1428"/>
      <c r="P20" s="632"/>
      <c r="Q20" s="633"/>
    </row>
    <row r="21" spans="1:17" s="310" customFormat="1" ht="11.25" customHeight="1">
      <c r="A21" s="630"/>
      <c r="B21" s="631"/>
      <c r="C21" s="1453" t="s">
        <v>179</v>
      </c>
      <c r="D21" s="1454"/>
      <c r="E21" s="714">
        <v>9</v>
      </c>
      <c r="F21" s="825">
        <f>INDEX(중위!$J$2:$XFD$270,MATCH($E21,중위!$F$2:$F$270,0),COUNT(중위!$J$2:$XFD$2))</f>
        <v>317615.54436849133</v>
      </c>
      <c r="G21" s="824">
        <f>INDEX(중위단위!$J$2:$XFD$270,MATCH($E21,중위단위!$F$2:$F$270,0),COUNT(중위단위!$J$2:$XFD$2))</f>
        <v>3921.1417256888508</v>
      </c>
      <c r="H21" s="825">
        <f>INDEX(중위!$J$271:$XFD$539,MATCH($E21,중위!$F$271:$F$539,0),COUNT(중위!$J$2:$XFD$2))</f>
        <v>188804.61533745579</v>
      </c>
      <c r="I21" s="826">
        <f>INDEX(중위단위!$J$271:$XFD$539,MATCH($E21,중위단위!$F$271:$F$539,0),COUNT(중위단위!$J$2:$XFD$2))</f>
        <v>2425.5721635380473</v>
      </c>
      <c r="J21" s="824">
        <f>INDEX(평균!$J$2:$XFD$270,MATCH($E21,평균!$F$2:$F$270,0),COUNT(평균!$J$2:$XFD$2))</f>
        <v>335429.0013061621</v>
      </c>
      <c r="K21" s="824">
        <f>INDEX(평균단위!$J$2:$XFD$270,MATCH($E21,평균단위!$F$2:$F$270,0),COUNT(평균단위!$J$2:$XFD$2))</f>
        <v>3998.6256206720905</v>
      </c>
      <c r="L21" s="825">
        <f>INDEX(평균!$J$271:$XFD$539,MATCH($E21,평균!$F$271:$F$539,0),COUNT(평균!$J$2:$XFD$2))</f>
        <v>196968.56226741677</v>
      </c>
      <c r="M21" s="825">
        <f>INDEX(평균단위!$J$271:$XFD$539,MATCH($E21,평균단위!$F$271:$F$539,0),COUNT(평균단위!$J$2:$XFD$2))</f>
        <v>2452.235222533649</v>
      </c>
      <c r="N21" s="1489" t="s">
        <v>301</v>
      </c>
      <c r="O21" s="1490"/>
      <c r="P21" s="632"/>
      <c r="Q21" s="631"/>
    </row>
    <row r="22" spans="1:17" s="310" customFormat="1" ht="11.25" customHeight="1">
      <c r="A22" s="630"/>
      <c r="B22" s="631"/>
      <c r="C22" s="1455" t="s">
        <v>180</v>
      </c>
      <c r="D22" s="1456"/>
      <c r="E22" s="720">
        <v>10</v>
      </c>
      <c r="F22" s="825">
        <f>INDEX(중위!$J$2:$XFD$270,MATCH($E22,중위!$F$2:$F$270,0),COUNT(중위!$J$2:$XFD$2))</f>
        <v>308027.04555705911</v>
      </c>
      <c r="G22" s="824">
        <f>INDEX(중위단위!$J$2:$XFD$270,MATCH($E22,중위단위!$F$2:$F$270,0),COUNT(중위단위!$J$2:$XFD$2))</f>
        <v>4273.839886205159</v>
      </c>
      <c r="H22" s="825">
        <f>INDEX(중위!$J$271:$XFD$539,MATCH($E22,중위!$F$271:$F$539,0),COUNT(중위!$J$2:$XFD$2))</f>
        <v>180832.15336039694</v>
      </c>
      <c r="I22" s="826">
        <f>INDEX(중위단위!$J$271:$XFD$539,MATCH($E22,중위단위!$F$271:$F$539,0),COUNT(중위단위!$J$2:$XFD$2))</f>
        <v>2482.2364894432776</v>
      </c>
      <c r="J22" s="824">
        <f>INDEX(평균!$J$2:$XFD$270,MATCH($E22,평균!$F$2:$F$270,0),COUNT(평균!$J$2:$XFD$2))</f>
        <v>339687.94274817221</v>
      </c>
      <c r="K22" s="824">
        <f>INDEX(평균단위!$J$2:$XFD$270,MATCH($E22,평균단위!$F$2:$F$270,0),COUNT(평균단위!$J$2:$XFD$2))</f>
        <v>4401.904198710019</v>
      </c>
      <c r="L22" s="825">
        <f>INDEX(평균!$J$271:$XFD$539,MATCH($E22,평균!$F$271:$F$539,0),COUNT(평균!$J$2:$XFD$2))</f>
        <v>191481.04909021597</v>
      </c>
      <c r="M22" s="825">
        <f>INDEX(평균단위!$J$271:$XFD$539,MATCH($E22,평균단위!$F$271:$F$539,0),COUNT(평균단위!$J$2:$XFD$2))</f>
        <v>2531.6237656757507</v>
      </c>
      <c r="N22" s="1425" t="s">
        <v>302</v>
      </c>
      <c r="O22" s="1426"/>
      <c r="P22" s="634"/>
      <c r="Q22" s="631"/>
    </row>
    <row r="23" spans="1:17" s="310" customFormat="1" ht="13.5" customHeight="1">
      <c r="A23" s="630"/>
      <c r="B23" s="1471" t="s">
        <v>175</v>
      </c>
      <c r="C23" s="1472"/>
      <c r="D23" s="1472"/>
      <c r="E23" s="714">
        <v>11</v>
      </c>
      <c r="F23" s="831">
        <f>INDEX(중위!$J$2:$XFD$270,MATCH($E23,중위!$F$2:$F$270,0),COUNT(중위!$J$2:$XFD$2))</f>
        <v>484988.25112657802</v>
      </c>
      <c r="G23" s="830">
        <f>INDEX(중위단위!$J$2:$XFD$270,MATCH($E23,중위단위!$F$2:$F$270,0),COUNT(중위단위!$J$2:$XFD$2))</f>
        <v>5621.6911731713208</v>
      </c>
      <c r="H23" s="831">
        <f>INDEX(중위!$J$271:$XFD$539,MATCH($E23,중위!$F$271:$F$539,0),COUNT(중위!$J$2:$XFD$2))</f>
        <v>260421.65159876525</v>
      </c>
      <c r="I23" s="832">
        <f>INDEX(중위단위!$J$271:$XFD$539,MATCH($E23,중위단위!$F$271:$F$539,0),COUNT(중위단위!$J$2:$XFD$2))</f>
        <v>3105.582192359615</v>
      </c>
      <c r="J23" s="830">
        <f>INDEX(평균!$J$2:$XFD$270,MATCH($E23,평균!$F$2:$F$270,0),COUNT(평균!$J$2:$XFD$2))</f>
        <v>524681.89599329303</v>
      </c>
      <c r="K23" s="830">
        <f>INDEX(평균단위!$J$2:$XFD$270,MATCH($E23,평균단위!$F$2:$F$270,0),COUNT(평균단위!$J$2:$XFD$2))</f>
        <v>5755.5384104559034</v>
      </c>
      <c r="L23" s="831">
        <f>INDEX(평균!$J$271:$XFD$539,MATCH($E23,평균!$F$271:$F$539,0),COUNT(평균!$J$2:$XFD$2))</f>
        <v>278986.10004107148</v>
      </c>
      <c r="M23" s="831">
        <f>INDEX(평균단위!$J$271:$XFD$539,MATCH($E23,평균단위!$F$271:$F$539,0),COUNT(평균단위!$J$2:$XFD$2))</f>
        <v>3175.3560856043418</v>
      </c>
      <c r="N23" s="1433" t="s">
        <v>276</v>
      </c>
      <c r="O23" s="1434"/>
      <c r="P23" s="1435"/>
      <c r="Q23" s="635"/>
    </row>
    <row r="24" spans="1:17" s="310" customFormat="1" ht="11.25" customHeight="1">
      <c r="A24" s="630"/>
      <c r="B24" s="631"/>
      <c r="C24" s="1451" t="s">
        <v>176</v>
      </c>
      <c r="D24" s="1452"/>
      <c r="E24" s="720">
        <v>12</v>
      </c>
      <c r="F24" s="825">
        <f>INDEX(중위!$J$2:$XFD$270,MATCH($E24,중위!$F$2:$F$270,0),COUNT(중위!$J$2:$XFD$2))</f>
        <v>379863.34850312537</v>
      </c>
      <c r="G24" s="824">
        <f>INDEX(중위단위!$J$2:$XFD$270,MATCH($E24,중위단위!$F$2:$F$270,0),COUNT(중위단위!$J$2:$XFD$2))</f>
        <v>4389.8740278290543</v>
      </c>
      <c r="H24" s="825">
        <f>INDEX(중위!$J$271:$XFD$539,MATCH($E24,중위!$F$271:$F$539,0),COUNT(중위!$J$2:$XFD$2))</f>
        <v>219824.05554337098</v>
      </c>
      <c r="I24" s="826">
        <f>INDEX(중위단위!$J$271:$XFD$539,MATCH($E24,중위단위!$F$271:$F$539,0),COUNT(중위단위!$J$2:$XFD$2))</f>
        <v>2660.1585073073252</v>
      </c>
      <c r="J24" s="824">
        <f>INDEX(평균!$J$2:$XFD$270,MATCH($E24,평균!$F$2:$F$270,0),COUNT(평균!$J$2:$XFD$2))</f>
        <v>409354.74749877991</v>
      </c>
      <c r="K24" s="824">
        <f>INDEX(평균단위!$J$2:$XFD$270,MATCH($E24,평균단위!$F$2:$F$270,0),COUNT(평균단위!$J$2:$XFD$2))</f>
        <v>4447.4085018856149</v>
      </c>
      <c r="L24" s="825">
        <f>INDEX(평균!$J$271:$XFD$539,MATCH($E24,평균!$F$271:$F$539,0),COUNT(평균!$J$2:$XFD$2))</f>
        <v>234025.32093137366</v>
      </c>
      <c r="M24" s="825">
        <f>INDEX(평균단위!$J$271:$XFD$539,MATCH($E24,평균단위!$F$271:$F$539,0),COUNT(평균단위!$J$2:$XFD$2))</f>
        <v>2660.6822713065849</v>
      </c>
      <c r="N24" s="1427" t="s">
        <v>303</v>
      </c>
      <c r="O24" s="1428"/>
      <c r="P24" s="632"/>
      <c r="Q24" s="631"/>
    </row>
    <row r="25" spans="1:17" s="310" customFormat="1" ht="11.25" customHeight="1">
      <c r="A25" s="630"/>
      <c r="B25" s="636"/>
      <c r="C25" s="1455" t="s">
        <v>177</v>
      </c>
      <c r="D25" s="1456"/>
      <c r="E25" s="714">
        <v>13</v>
      </c>
      <c r="F25" s="836">
        <f>INDEX(중위!$J$2:$XFD$270,MATCH($E25,중위!$F$2:$F$270,0),COUNT(중위!$J$2:$XFD$2))</f>
        <v>618461.68193394563</v>
      </c>
      <c r="G25" s="824">
        <f>INDEX(중위단위!$J$2:$XFD$270,MATCH($E25,중위단위!$F$2:$F$270,0),COUNT(중위단위!$J$2:$XFD$2))</f>
        <v>7185.6865388087936</v>
      </c>
      <c r="H25" s="825">
        <f>INDEX(중위!$J$271:$XFD$539,MATCH($E25,중위!$F$271:$F$539,0),COUNT(중위!$J$2:$XFD$2))</f>
        <v>311967.00662710128</v>
      </c>
      <c r="I25" s="826">
        <f>INDEX(중위단위!$J$271:$XFD$539,MATCH($E25,중위단위!$F$271:$F$539,0),COUNT(중위단위!$J$2:$XFD$2))</f>
        <v>3671.1211457676536</v>
      </c>
      <c r="J25" s="837">
        <f>INDEX(평균!$J$2:$XFD$270,MATCH($E25,평균!$F$2:$F$270,0),COUNT(평균!$J$2:$XFD$2))</f>
        <v>671108.7633734236</v>
      </c>
      <c r="K25" s="824">
        <f>INDEX(평균단위!$J$2:$XFD$270,MATCH($E25,평균단위!$F$2:$F$270,0),COUNT(평균단위!$J$2:$XFD$2))</f>
        <v>7416.4254360925079</v>
      </c>
      <c r="L25" s="825">
        <f>INDEX(평균!$J$271:$XFD$539,MATCH($E25,평균!$F$271:$F$539,0),COUNT(평균!$J$2:$XFD$2))</f>
        <v>336071.23676684673</v>
      </c>
      <c r="M25" s="825">
        <f>INDEX(평균단위!$J$271:$XFD$539,MATCH($E25,평균단위!$F$271:$F$539,0),COUNT(평균단위!$J$2:$XFD$2))</f>
        <v>3828.81951840385</v>
      </c>
      <c r="N25" s="1425" t="s">
        <v>304</v>
      </c>
      <c r="O25" s="1426"/>
      <c r="P25" s="634"/>
      <c r="Q25" s="637"/>
    </row>
    <row r="26" spans="1:17" s="310" customFormat="1" ht="13.5" customHeight="1">
      <c r="A26" s="1458" t="s">
        <v>191</v>
      </c>
      <c r="B26" s="1458"/>
      <c r="C26" s="1458"/>
      <c r="D26" s="1458"/>
      <c r="E26" s="720">
        <v>14</v>
      </c>
      <c r="F26" s="825">
        <f>INDEX(중위!$J$2:$XFD$270,MATCH($E26,중위!$F$2:$F$270,0),COUNT(중위!$J$2:$XFD$2))</f>
        <v>239782.60116456688</v>
      </c>
      <c r="G26" s="827">
        <f>INDEX(중위단위!$J$2:$XFD$270,MATCH($E26,중위단위!$F$2:$F$270,0),COUNT(중위단위!$J$2:$XFD$2))</f>
        <v>2710.391723552365</v>
      </c>
      <c r="H26" s="823">
        <f>INDEX(중위!$J$271:$XFD$539,MATCH($E26,중위!$F$271:$F$539,0),COUNT(중위!$J$2:$XFD$2))</f>
        <v>141834.57808951553</v>
      </c>
      <c r="I26" s="828">
        <f>INDEX(중위단위!$J$271:$XFD$539,MATCH($E26,중위단위!$F$271:$F$539,0),COUNT(중위단위!$J$2:$XFD$2))</f>
        <v>1702.3634349766517</v>
      </c>
      <c r="J26" s="824">
        <f>INDEX(평균!$J$2:$XFD$270,MATCH($E26,평균!$F$2:$F$270,0),COUNT(평균!$J$2:$XFD$2))</f>
        <v>254368.43344598016</v>
      </c>
      <c r="K26" s="827">
        <f>INDEX(평균단위!$J$2:$XFD$270,MATCH($E26,평균단위!$F$2:$F$270,0),COUNT(평균단위!$J$2:$XFD$2))</f>
        <v>2773.4227144827942</v>
      </c>
      <c r="L26" s="823">
        <f>INDEX(평균!$J$271:$XFD$539,MATCH($E26,평균!$F$271:$F$539,0),COUNT(평균!$J$2:$XFD$2))</f>
        <v>145475.02138035852</v>
      </c>
      <c r="M26" s="823">
        <f>INDEX(평균단위!$J$271:$XFD$539,MATCH($E26,평균단위!$F$271:$F$539,0),COUNT(평균단위!$J$2:$XFD$2))</f>
        <v>1714.9548928126271</v>
      </c>
      <c r="N26" s="1445" t="s">
        <v>284</v>
      </c>
      <c r="O26" s="1446"/>
      <c r="P26" s="1446"/>
      <c r="Q26" s="1446"/>
    </row>
    <row r="27" spans="1:17" s="310" customFormat="1" ht="11.25" customHeight="1">
      <c r="A27" s="638"/>
      <c r="B27" s="1471" t="s">
        <v>1396</v>
      </c>
      <c r="C27" s="1472"/>
      <c r="D27" s="1472"/>
      <c r="E27" s="714">
        <v>15</v>
      </c>
      <c r="F27" s="829">
        <f>INDEX(중위!$J$2:$XFD$270,MATCH($E27,중위!$F$2:$F$270,0),COUNT(중위!$J$2:$XFD$2))</f>
        <v>344880.0016226687</v>
      </c>
      <c r="G27" s="824">
        <f>INDEX(중위단위!$J$2:$XFD$270,MATCH($E27,중위단위!$F$2:$F$270,0),COUNT(중위단위!$J$2:$XFD$2))</f>
        <v>4006.5219705672894</v>
      </c>
      <c r="H27" s="825">
        <f>INDEX(중위!$J$271:$XFD$539,MATCH($E27,중위!$F$271:$F$539,0),COUNT(중위!$J$2:$XFD$2))</f>
        <v>205983.84937577965</v>
      </c>
      <c r="I27" s="826">
        <f>INDEX(중위단위!$J$271:$XFD$539,MATCH($E27,중위단위!$F$271:$F$539,0),COUNT(중위단위!$J$2:$XFD$2))</f>
        <v>2542.3123660942579</v>
      </c>
      <c r="J27" s="833">
        <f>INDEX(평균!$J$2:$XFD$270,MATCH($E27,평균!$F$2:$F$270,0),COUNT(평균!$J$2:$XFD$2))</f>
        <v>355853.82765114203</v>
      </c>
      <c r="K27" s="824">
        <f>INDEX(평균단위!$J$2:$XFD$270,MATCH($E27,평균단위!$F$2:$F$270,0),COUNT(평균단위!$J$2:$XFD$2))</f>
        <v>4103.0248321107592</v>
      </c>
      <c r="L27" s="825">
        <f>INDEX(평균!$J$271:$XFD$539,MATCH($E27,평균!$F$271:$F$539,0),COUNT(평균!$J$2:$XFD$2))</f>
        <v>205499.85429807461</v>
      </c>
      <c r="M27" s="825">
        <f>INDEX(평균단위!$J$271:$XFD$539,MATCH($E27,평균단위!$F$271:$F$539,0),COUNT(평균단위!$J$2:$XFD$2))</f>
        <v>2522.5937608533218</v>
      </c>
      <c r="N27" s="1433" t="s">
        <v>1400</v>
      </c>
      <c r="O27" s="1434"/>
      <c r="P27" s="1435"/>
      <c r="Q27" s="639"/>
    </row>
    <row r="28" spans="1:17" s="310" customFormat="1" ht="11.25" customHeight="1">
      <c r="A28" s="638"/>
      <c r="B28" s="1473" t="s">
        <v>773</v>
      </c>
      <c r="C28" s="1454"/>
      <c r="D28" s="1454"/>
      <c r="E28" s="720">
        <v>16</v>
      </c>
      <c r="F28" s="825">
        <f>INDEX(중위!$J$2:$XFD$270,MATCH($E28,중위!$F$2:$F$270,0),COUNT(중위!$J$2:$XFD$2))</f>
        <v>239616.38566460091</v>
      </c>
      <c r="G28" s="824">
        <f>INDEX(중위단위!$J$2:$XFD$270,MATCH($E28,중위단위!$F$2:$F$270,0),COUNT(중위단위!$J$2:$XFD$2))</f>
        <v>2730.4827131991633</v>
      </c>
      <c r="H28" s="825">
        <f>INDEX(중위!$J$271:$XFD$539,MATCH($E28,중위!$F$271:$F$539,0),COUNT(중위!$J$2:$XFD$2))</f>
        <v>148297.11782049263</v>
      </c>
      <c r="I28" s="826">
        <f>INDEX(중위단위!$J$271:$XFD$539,MATCH($E28,중위단위!$F$271:$F$539,0),COUNT(중위단위!$J$2:$XFD$2))</f>
        <v>1742.7899698512713</v>
      </c>
      <c r="J28" s="824">
        <f>INDEX(평균!$J$2:$XFD$270,MATCH($E28,평균!$F$2:$F$270,0),COUNT(평균!$J$2:$XFD$2))</f>
        <v>261072.72236269814</v>
      </c>
      <c r="K28" s="824">
        <f>INDEX(평균단위!$J$2:$XFD$270,MATCH($E28,평균단위!$F$2:$F$270,0),COUNT(평균단위!$J$2:$XFD$2))</f>
        <v>2760.126133254319</v>
      </c>
      <c r="L28" s="825">
        <f>INDEX(평균!$J$271:$XFD$539,MATCH($E28,평균!$F$271:$F$539,0),COUNT(평균!$J$2:$XFD$2))</f>
        <v>154094.13628275672</v>
      </c>
      <c r="M28" s="825">
        <f>INDEX(평균단위!$J$271:$XFD$539,MATCH($E28,평균단위!$F$271:$F$539,0),COUNT(평균단위!$J$2:$XFD$2))</f>
        <v>1741.4588058962493</v>
      </c>
      <c r="N28" s="1436" t="s">
        <v>1401</v>
      </c>
      <c r="O28" s="1437"/>
      <c r="P28" s="1438"/>
      <c r="Q28" s="639"/>
    </row>
    <row r="29" spans="1:17" s="310" customFormat="1" ht="11.25" customHeight="1">
      <c r="A29" s="638"/>
      <c r="B29" s="1473" t="s">
        <v>181</v>
      </c>
      <c r="C29" s="1454"/>
      <c r="D29" s="1454"/>
      <c r="E29" s="714">
        <v>17</v>
      </c>
      <c r="F29" s="825">
        <f>INDEX(중위!$J$2:$XFD$270,MATCH($E29,중위!$F$2:$F$270,0),COUNT(중위!$J$2:$XFD$2))</f>
        <v>206028.36745381253</v>
      </c>
      <c r="G29" s="824">
        <f>INDEX(중위단위!$J$2:$XFD$270,MATCH($E29,중위단위!$F$2:$F$270,0),COUNT(중위단위!$J$2:$XFD$2))</f>
        <v>2568.5467336390789</v>
      </c>
      <c r="H29" s="825">
        <f>INDEX(중위!$J$271:$XFD$539,MATCH($E29,중위!$F$271:$F$539,0),COUNT(중위!$J$2:$XFD$2))</f>
        <v>130600.51521720598</v>
      </c>
      <c r="I29" s="826">
        <f>INDEX(중위단위!$J$271:$XFD$539,MATCH($E29,중위단위!$F$271:$F$539,0),COUNT(중위단위!$J$2:$XFD$2))</f>
        <v>1651.9249185705266</v>
      </c>
      <c r="J29" s="824">
        <f>INDEX(평균!$J$2:$XFD$270,MATCH($E29,평균!$F$2:$F$270,0),COUNT(평균!$J$2:$XFD$2))</f>
        <v>217058.60328794352</v>
      </c>
      <c r="K29" s="824">
        <f>INDEX(평균단위!$J$2:$XFD$270,MATCH($E29,평균단위!$F$2:$F$270,0),COUNT(평균단위!$J$2:$XFD$2))</f>
        <v>2656.4826680212523</v>
      </c>
      <c r="L29" s="825">
        <f>INDEX(평균!$J$271:$XFD$539,MATCH($E29,평균!$F$271:$F$539,0),COUNT(평균!$J$2:$XFD$2))</f>
        <v>132060.47505881693</v>
      </c>
      <c r="M29" s="825">
        <f>INDEX(평균단위!$J$271:$XFD$539,MATCH($E29,평균단위!$F$271:$F$539,0),COUNT(평균단위!$J$2:$XFD$2))</f>
        <v>1693.4520419871506</v>
      </c>
      <c r="N29" s="1436" t="s">
        <v>1395</v>
      </c>
      <c r="O29" s="1437"/>
      <c r="P29" s="1438"/>
      <c r="Q29" s="639"/>
    </row>
    <row r="30" spans="1:17" s="310" customFormat="1" ht="11.25" customHeight="1">
      <c r="A30" s="638"/>
      <c r="B30" s="1473" t="s">
        <v>1397</v>
      </c>
      <c r="C30" s="1454"/>
      <c r="D30" s="1454"/>
      <c r="E30" s="720">
        <v>18</v>
      </c>
      <c r="F30" s="825">
        <f>INDEX(중위!$J$2:$XFD$270,MATCH($E30,중위!$F$2:$F$270,0),COUNT(중위!$J$2:$XFD$2))</f>
        <v>245058.70999796168</v>
      </c>
      <c r="G30" s="824">
        <f>INDEX(중위단위!$J$2:$XFD$270,MATCH($E30,중위단위!$F$2:$F$270,0),COUNT(중위단위!$J$2:$XFD$2))</f>
        <v>2554.3593279502784</v>
      </c>
      <c r="H30" s="825">
        <f>INDEX(중위!$J$271:$XFD$539,MATCH($E30,중위!$F$271:$F$539,0),COUNT(중위!$J$2:$XFD$2))</f>
        <v>129460.0552894415</v>
      </c>
      <c r="I30" s="826">
        <f>INDEX(중위단위!$J$271:$XFD$539,MATCH($E30,중위단위!$F$271:$F$539,0),COUNT(중위단위!$J$2:$XFD$2))</f>
        <v>1508.0603361368201</v>
      </c>
      <c r="J30" s="824">
        <f>INDEX(평균!$J$2:$XFD$270,MATCH($E30,평균!$F$2:$F$270,0),COUNT(평균!$J$2:$XFD$2))</f>
        <v>264513.07596281474</v>
      </c>
      <c r="K30" s="824">
        <f>INDEX(평균단위!$J$2:$XFD$270,MATCH($E30,평균단위!$F$2:$F$270,0),COUNT(평균단위!$J$2:$XFD$2))</f>
        <v>2591.2067841675603</v>
      </c>
      <c r="L30" s="825">
        <f>INDEX(평균!$J$271:$XFD$539,MATCH($E30,평균!$F$271:$F$539,0),COUNT(평균!$J$2:$XFD$2))</f>
        <v>139663.77919594554</v>
      </c>
      <c r="M30" s="825">
        <f>INDEX(평균단위!$J$271:$XFD$539,MATCH($E30,평균단위!$F$271:$F$539,0),COUNT(평균단위!$J$2:$XFD$2))</f>
        <v>1539.0652581500358</v>
      </c>
      <c r="N30" s="1436" t="s">
        <v>1399</v>
      </c>
      <c r="O30" s="1437"/>
      <c r="P30" s="1438"/>
      <c r="Q30" s="639"/>
    </row>
    <row r="31" spans="1:17" s="310" customFormat="1" ht="11.25" customHeight="1">
      <c r="A31" s="638" t="s">
        <v>162</v>
      </c>
      <c r="B31" s="1473" t="s">
        <v>1398</v>
      </c>
      <c r="C31" s="1454"/>
      <c r="D31" s="1454"/>
      <c r="E31" s="714">
        <v>19</v>
      </c>
      <c r="F31" s="825">
        <f>INDEX(중위!$J$2:$XFD$270,MATCH($E31,중위!$F$2:$F$270,0),COUNT(중위!$J$2:$XFD$2))</f>
        <v>173072.61682398853</v>
      </c>
      <c r="G31" s="824">
        <f>INDEX(중위단위!$J$2:$XFD$270,MATCH($E31,중위단위!$F$2:$F$270,0),COUNT(중위단위!$J$2:$XFD$2))</f>
        <v>1244.9798821411414</v>
      </c>
      <c r="H31" s="825">
        <f>INDEX(중위!$J$271:$XFD$539,MATCH($E31,중위!$F$271:$F$539,0),COUNT(중위!$J$2:$XFD$2))</f>
        <v>77880.735299022708</v>
      </c>
      <c r="I31" s="826">
        <f>INDEX(중위단위!$J$271:$XFD$539,MATCH($E31,중위단위!$F$271:$F$539,0),COUNT(중위단위!$J$2:$XFD$2))</f>
        <v>663.88626272920146</v>
      </c>
      <c r="J31" s="824">
        <f>INDEX(평균!$J$2:$XFD$270,MATCH($E31,평균!$F$2:$F$270,0),COUNT(평균!$J$2:$XFD$2))</f>
        <v>186158.19059872476</v>
      </c>
      <c r="K31" s="824">
        <f>INDEX(평균단위!$J$2:$XFD$270,MATCH($E31,평균단위!$F$2:$F$270,0),COUNT(평균단위!$J$2:$XFD$2))</f>
        <v>1256.1437007475488</v>
      </c>
      <c r="L31" s="825">
        <f>INDEX(평균!$J$271:$XFD$539,MATCH($E31,평균!$F$271:$F$539,0),COUNT(평균!$J$2:$XFD$2))</f>
        <v>85609.358904669207</v>
      </c>
      <c r="M31" s="825">
        <f>INDEX(평균단위!$J$271:$XFD$539,MATCH($E31,평균단위!$F$271:$F$539,0),COUNT(평균단위!$J$2:$XFD$2))</f>
        <v>706.41829534451233</v>
      </c>
      <c r="N31" s="1436" t="s">
        <v>1402</v>
      </c>
      <c r="O31" s="1437"/>
      <c r="P31" s="1438"/>
      <c r="Q31" s="639"/>
    </row>
    <row r="32" spans="1:17" s="310" customFormat="1" ht="11.25" customHeight="1">
      <c r="A32" s="638"/>
      <c r="B32" s="1473" t="s">
        <v>1388</v>
      </c>
      <c r="C32" s="1454"/>
      <c r="D32" s="1454"/>
      <c r="E32" s="720">
        <v>20</v>
      </c>
      <c r="F32" s="825">
        <f>INDEX(중위!$J$2:$XFD$270,MATCH($E32,중위!$F$2:$F$270,0),COUNT(중위!$J$2:$XFD$2))</f>
        <v>246112.06069923015</v>
      </c>
      <c r="G32" s="824">
        <f>INDEX(중위단위!$J$2:$XFD$270,MATCH($E32,중위단위!$F$2:$F$270,0),COUNT(중위단위!$J$2:$XFD$2))</f>
        <v>2462.9473404510286</v>
      </c>
      <c r="H32" s="825">
        <f>INDEX(중위!$J$271:$XFD$539,MATCH($E32,중위!$F$271:$F$539,0),COUNT(중위!$J$2:$XFD$2))</f>
        <v>138977.47667030976</v>
      </c>
      <c r="I32" s="826">
        <f>INDEX(중위단위!$J$271:$XFD$539,MATCH($E32,중위단위!$F$271:$F$539,0),COUNT(중위단위!$J$2:$XFD$2))</f>
        <v>1532.1877856237043</v>
      </c>
      <c r="J32" s="824">
        <f>INDEX(평균!$J$2:$XFD$270,MATCH($E32,평균!$F$2:$F$270,0),COUNT(평균!$J$2:$XFD$2))</f>
        <v>257659.24329828349</v>
      </c>
      <c r="K32" s="824">
        <f>INDEX(평균단위!$J$2:$XFD$270,MATCH($E32,평균단위!$F$2:$F$270,0),COUNT(평균단위!$J$2:$XFD$2))</f>
        <v>2534.3094864912741</v>
      </c>
      <c r="L32" s="825">
        <f>INDEX(평균!$J$271:$XFD$539,MATCH($E32,평균!$F$271:$F$539,0),COUNT(평균!$J$2:$XFD$2))</f>
        <v>141825.21430899741</v>
      </c>
      <c r="M32" s="825">
        <f>INDEX(평균단위!$J$271:$XFD$539,MATCH($E32,평균단위!$F$271:$F$539,0),COUNT(평균단위!$J$2:$XFD$2))</f>
        <v>1526.7434733552786</v>
      </c>
      <c r="N32" s="1436" t="s">
        <v>1404</v>
      </c>
      <c r="O32" s="1437"/>
      <c r="P32" s="1438"/>
      <c r="Q32" s="639"/>
    </row>
    <row r="33" spans="1:17" s="310" customFormat="1" ht="11.25" customHeight="1">
      <c r="A33" s="640"/>
      <c r="B33" s="1470" t="s">
        <v>1389</v>
      </c>
      <c r="C33" s="1456"/>
      <c r="D33" s="1456"/>
      <c r="E33" s="714">
        <v>21</v>
      </c>
      <c r="F33" s="836">
        <f>INDEX(중위!$J$2:$XFD$270,MATCH($E33,중위!$F$2:$F$270,0),COUNT(중위!$J$2:$XFD$2))</f>
        <v>153682.30380928141</v>
      </c>
      <c r="G33" s="837">
        <f>INDEX(중위단위!$J$2:$XFD$270,MATCH($E33,중위단위!$F$2:$F$270,0),COUNT(중위단위!$J$2:$XFD$2))</f>
        <v>1836.4344859666271</v>
      </c>
      <c r="H33" s="836">
        <f>INDEX(중위!$J$271:$XFD$539,MATCH($E33,중위!$F$271:$F$539,0),COUNT(중위!$J$2:$XFD$2))</f>
        <v>85543.986171205572</v>
      </c>
      <c r="I33" s="838">
        <f>INDEX(중위단위!$J$271:$XFD$539,MATCH($E33,중위단위!$F$271:$F$539,0),COUNT(중위단위!$J$2:$XFD$2))</f>
        <v>1113.1750556653249</v>
      </c>
      <c r="J33" s="837">
        <f>INDEX(평균!$J$2:$XFD$270,MATCH($E33,평균!$F$2:$F$270,0),COUNT(평균!$J$2:$XFD$2))</f>
        <v>171561.33045954106</v>
      </c>
      <c r="K33" s="837">
        <f>INDEX(평균단위!$J$2:$XFD$270,MATCH($E33,평균단위!$F$2:$F$270,0),COUNT(평균단위!$J$2:$XFD$2))</f>
        <v>1868.4277319472753</v>
      </c>
      <c r="L33" s="836">
        <f>INDEX(평균!$J$271:$XFD$539,MATCH($E33,평균!$F$271:$F$539,0),COUNT(평균!$J$2:$XFD$2))</f>
        <v>90870.116908934957</v>
      </c>
      <c r="M33" s="836">
        <f>INDEX(평균단위!$J$271:$XFD$539,MATCH($E33,평균단위!$F$271:$F$539,0),COUNT(평균단위!$J$2:$XFD$2))</f>
        <v>1117.657977331002</v>
      </c>
      <c r="N33" s="1441" t="s">
        <v>1403</v>
      </c>
      <c r="O33" s="1439"/>
      <c r="P33" s="1440"/>
      <c r="Q33" s="642"/>
    </row>
    <row r="34" spans="1:17" s="310" customFormat="1" ht="13.5" customHeight="1">
      <c r="A34" s="1476" t="s">
        <v>185</v>
      </c>
      <c r="B34" s="1476"/>
      <c r="C34" s="1476"/>
      <c r="D34" s="1476"/>
      <c r="E34" s="720">
        <v>22</v>
      </c>
      <c r="F34" s="823">
        <f>INDEX(중위!$J$2:$XFD$270,MATCH($E34,중위!$F$2:$F$270,0),COUNT(중위!$J$2:$XFD$2))</f>
        <v>176679.40370350503</v>
      </c>
      <c r="G34" s="824">
        <f>INDEX(중위단위!$J$2:$XFD$270,MATCH($E34,중위단위!$F$2:$F$270,0),COUNT(중위단위!$J$2:$XFD$2))</f>
        <v>2196.4438093193908</v>
      </c>
      <c r="H34" s="825">
        <f>INDEX(중위!$J$271:$XFD$539,MATCH($E34,중위!$F$271:$F$539,0),COUNT(중위!$J$2:$XFD$2))</f>
        <v>107024.00950504513</v>
      </c>
      <c r="I34" s="826">
        <f>INDEX(중위단위!$J$271:$XFD$539,MATCH($E34,중위단위!$F$271:$F$539,0),COUNT(중위단위!$J$2:$XFD$2))</f>
        <v>1345.2471847652178</v>
      </c>
      <c r="J34" s="827">
        <f>INDEX(평균!$J$2:$XFD$270,MATCH($E34,평균!$F$2:$F$270,0),COUNT(평균!$J$2:$XFD$2))</f>
        <v>182539.79454543462</v>
      </c>
      <c r="K34" s="824">
        <f>INDEX(평균단위!$J$2:$XFD$270,MATCH($E34,평균단위!$F$2:$F$270,0),COUNT(평균단위!$J$2:$XFD$2))</f>
        <v>2217.4551917699328</v>
      </c>
      <c r="L34" s="825">
        <f>INDEX(평균!$J$271:$XFD$539,MATCH($E34,평균!$F$271:$F$539,0),COUNT(평균!$J$2:$XFD$2))</f>
        <v>106060.62739314618</v>
      </c>
      <c r="M34" s="825">
        <f>INDEX(평균단위!$J$271:$XFD$539,MATCH($E34,평균단위!$F$271:$F$539,0),COUNT(평균단위!$J$2:$XFD$2))</f>
        <v>1354.5339122434227</v>
      </c>
      <c r="N34" s="1374" t="s">
        <v>285</v>
      </c>
      <c r="O34" s="1375"/>
      <c r="P34" s="1375"/>
      <c r="Q34" s="1375"/>
    </row>
    <row r="35" spans="1:17" s="310" customFormat="1" ht="13.5" customHeight="1">
      <c r="A35" s="1373" t="s">
        <v>186</v>
      </c>
      <c r="B35" s="1373"/>
      <c r="C35" s="1373"/>
      <c r="D35" s="1373"/>
      <c r="E35" s="714">
        <v>23</v>
      </c>
      <c r="F35" s="823">
        <f>INDEX(중위!$J$2:$XFD$270,MATCH($E35,중위!$F$2:$F$270,0),COUNT(중위!$J$2:$XFD$2))</f>
        <v>167495.6350815015</v>
      </c>
      <c r="G35" s="833">
        <f>INDEX(중위단위!$J$2:$XFD$270,MATCH($E35,중위단위!$F$2:$F$270,0),COUNT(중위단위!$J$2:$XFD$2))</f>
        <v>2071.9832264507727</v>
      </c>
      <c r="H35" s="829">
        <f>INDEX(중위!$J$271:$XFD$539,MATCH($E35,중위!$F$271:$F$539,0),COUNT(중위!$J$2:$XFD$2))</f>
        <v>116552.09100596463</v>
      </c>
      <c r="I35" s="839">
        <f>INDEX(중위단위!$J$271:$XFD$539,MATCH($E35,중위단위!$F$271:$F$539,0),COUNT(중위단위!$J$2:$XFD$2))</f>
        <v>1431.3383571490581</v>
      </c>
      <c r="J35" s="827">
        <f>INDEX(평균!$J$2:$XFD$270,MATCH($E35,평균!$F$2:$F$270,0),COUNT(평균!$J$2:$XFD$2))</f>
        <v>187544.08034141327</v>
      </c>
      <c r="K35" s="833">
        <f>INDEX(평균단위!$J$2:$XFD$270,MATCH($E35,평균단위!$F$2:$F$270,0),COUNT(평균단위!$J$2:$XFD$2))</f>
        <v>2107.713836100917</v>
      </c>
      <c r="L35" s="829">
        <f>INDEX(평균!$J$271:$XFD$539,MATCH($E35,평균!$F$271:$F$539,0),COUNT(평균!$J$2:$XFD$2))</f>
        <v>122990.87555652476</v>
      </c>
      <c r="M35" s="829">
        <f>INDEX(평균단위!$J$271:$XFD$539,MATCH($E35,평균단위!$F$271:$F$539,0),COUNT(평균단위!$J$2:$XFD$2))</f>
        <v>1449.5147406311517</v>
      </c>
      <c r="N35" s="1418" t="s">
        <v>286</v>
      </c>
      <c r="O35" s="1400"/>
      <c r="P35" s="1400"/>
      <c r="Q35" s="1400"/>
    </row>
    <row r="36" spans="1:17" s="310" customFormat="1" ht="11.25" customHeight="1">
      <c r="A36" s="630"/>
      <c r="B36" s="1471" t="s">
        <v>1390</v>
      </c>
      <c r="C36" s="1472"/>
      <c r="D36" s="1472"/>
      <c r="E36" s="720">
        <v>24</v>
      </c>
      <c r="F36" s="825">
        <f>INDEX(중위!$J$2:$XFD$270,MATCH($E36,중위!$F$2:$F$270,0),COUNT(중위!$J$2:$XFD$2))</f>
        <v>161266.54901177288</v>
      </c>
      <c r="G36" s="833">
        <f>INDEX(중위단위!$J$2:$XFD$270,MATCH($E36,중위단위!$F$2:$F$270,0),COUNT(중위단위!$J$2:$XFD$2))</f>
        <v>2010.3585180445032</v>
      </c>
      <c r="H36" s="829">
        <f>INDEX(중위!$J$271:$XFD$539,MATCH($E36,중위!$F$271:$F$539,0),COUNT(중위!$J$2:$XFD$2))</f>
        <v>110555.68652987127</v>
      </c>
      <c r="I36" s="839">
        <f>INDEX(중위단위!$J$271:$XFD$539,MATCH($E36,중위단위!$F$271:$F$539,0),COUNT(중위단위!$J$2:$XFD$2))</f>
        <v>1355.5895675145398</v>
      </c>
      <c r="J36" s="824">
        <f>INDEX(평균!$J$2:$XFD$270,MATCH($E36,평균!$F$2:$F$270,0),COUNT(평균!$J$2:$XFD$2))</f>
        <v>179660.12117490981</v>
      </c>
      <c r="K36" s="833">
        <f>INDEX(평균단위!$J$2:$XFD$270,MATCH($E36,평균단위!$F$2:$F$270,0),COUNT(평균단위!$J$2:$XFD$2))</f>
        <v>2042.465597074576</v>
      </c>
      <c r="L36" s="829">
        <f>INDEX(평균!$J$271:$XFD$539,MATCH($E36,평균!$F$271:$F$539,0),COUNT(평균!$J$2:$XFD$2))</f>
        <v>117355.58257024018</v>
      </c>
      <c r="M36" s="829">
        <f>INDEX(평균단위!$J$271:$XFD$539,MATCH($E36,평균단위!$F$271:$F$539,0),COUNT(평균단위!$J$2:$XFD$2))</f>
        <v>1386.4648283765712</v>
      </c>
      <c r="N36" s="1433" t="s">
        <v>1393</v>
      </c>
      <c r="O36" s="1434"/>
      <c r="P36" s="1435"/>
      <c r="Q36" s="639"/>
    </row>
    <row r="37" spans="1:17" s="310" customFormat="1" ht="11.25" customHeight="1">
      <c r="A37" s="630"/>
      <c r="B37" s="1473" t="s">
        <v>1391</v>
      </c>
      <c r="C37" s="1454"/>
      <c r="D37" s="1454"/>
      <c r="E37" s="714">
        <v>25</v>
      </c>
      <c r="F37" s="825">
        <f>INDEX(중위!$J$2:$XFD$270,MATCH($E37,중위!$F$2:$F$270,0),COUNT(중위!$J$2:$XFD$2))</f>
        <v>187215.60288392717</v>
      </c>
      <c r="G37" s="824">
        <f>INDEX(중위단위!$J$2:$XFD$270,MATCH($E37,중위단위!$F$2:$F$270,0),COUNT(중위단위!$J$2:$XFD$2))</f>
        <v>2268.8279508949818</v>
      </c>
      <c r="H37" s="825">
        <f>INDEX(중위!$J$271:$XFD$539,MATCH($E37,중위!$F$271:$F$539,0),COUNT(중위!$J$2:$XFD$2))</f>
        <v>127016.05973849136</v>
      </c>
      <c r="I37" s="826">
        <f>INDEX(중위단위!$J$271:$XFD$539,MATCH($E37,중위단위!$F$271:$F$539,0),COUNT(중위단위!$J$2:$XFD$2))</f>
        <v>1580.614925601215</v>
      </c>
      <c r="J37" s="824">
        <f>INDEX(평균!$J$2:$XFD$270,MATCH($E37,평균!$F$2:$F$270,0),COUNT(평균!$J$2:$XFD$2))</f>
        <v>214560.69244413893</v>
      </c>
      <c r="K37" s="824">
        <f>INDEX(평균단위!$J$2:$XFD$270,MATCH($E37,평균단위!$F$2:$F$270,0),COUNT(평균단위!$J$2:$XFD$2))</f>
        <v>2298.5760310113201</v>
      </c>
      <c r="L37" s="825">
        <f>INDEX(평균!$J$271:$XFD$539,MATCH($E37,평균!$F$271:$F$539,0),COUNT(평균!$J$2:$XFD$2))</f>
        <v>136878.97446219943</v>
      </c>
      <c r="M37" s="825">
        <f>INDEX(평균단위!$J$271:$XFD$539,MATCH($E37,평균단위!$F$271:$F$539,0),COUNT(평균단위!$J$2:$XFD$2))</f>
        <v>1560.1812048099619</v>
      </c>
      <c r="N37" s="1436" t="s">
        <v>1394</v>
      </c>
      <c r="O37" s="1437"/>
      <c r="P37" s="1438"/>
      <c r="Q37" s="639"/>
    </row>
    <row r="38" spans="1:17" s="310" customFormat="1" ht="11.25" customHeight="1">
      <c r="A38" s="630"/>
      <c r="B38" s="1470" t="s">
        <v>187</v>
      </c>
      <c r="C38" s="1456"/>
      <c r="D38" s="1456"/>
      <c r="E38" s="720">
        <v>26</v>
      </c>
      <c r="F38" s="825">
        <f>INDEX(중위!$J$2:$XFD$270,MATCH($E38,중위!$F$2:$F$270,0),COUNT(중위!$J$2:$XFD$2))</f>
        <v>154383.12036784313</v>
      </c>
      <c r="G38" s="824">
        <f>INDEX(중위단위!$J$2:$XFD$270,MATCH($E38,중위단위!$F$2:$F$270,0),COUNT(중위단위!$J$2:$XFD$2))</f>
        <v>1940.1509075043616</v>
      </c>
      <c r="H38" s="825">
        <f>INDEX(중위!$J$271:$XFD$539,MATCH($E38,중위!$F$271:$F$539,0),COUNT(중위!$J$2:$XFD$2))</f>
        <v>114175.56698649982</v>
      </c>
      <c r="I38" s="826">
        <f>INDEX(중위단위!$J$271:$XFD$539,MATCH($E38,중위단위!$F$271:$F$539,0),COUNT(중위단위!$J$2:$XFD$2))</f>
        <v>1380.7609912029773</v>
      </c>
      <c r="J38" s="824">
        <f>INDEX(평균!$J$2:$XFD$270,MATCH($E38,평균!$F$2:$F$270,0),COUNT(평균!$J$2:$XFD$2))</f>
        <v>168473.24291782299</v>
      </c>
      <c r="K38" s="824">
        <f>INDEX(평균단위!$J$2:$XFD$270,MATCH($E38,평균단위!$F$2:$F$270,0),COUNT(평균단위!$J$2:$XFD$2))</f>
        <v>1989.2454292710988</v>
      </c>
      <c r="L38" s="825">
        <f>INDEX(평균!$J$271:$XFD$539,MATCH($E38,평균!$F$271:$F$539,0),COUNT(평균!$J$2:$XFD$2))</f>
        <v>115881.41510306005</v>
      </c>
      <c r="M38" s="825">
        <f>INDEX(평균단위!$J$271:$XFD$539,MATCH($E38,평균단위!$F$271:$F$539,0),COUNT(평균단위!$J$2:$XFD$2))</f>
        <v>1423.7545913028657</v>
      </c>
      <c r="N38" s="1425" t="s">
        <v>306</v>
      </c>
      <c r="O38" s="1439"/>
      <c r="P38" s="1440"/>
      <c r="Q38" s="639"/>
    </row>
    <row r="39" spans="1:17" s="310" customFormat="1" ht="12.6" customHeight="1">
      <c r="A39" s="1476" t="s">
        <v>790</v>
      </c>
      <c r="B39" s="1476"/>
      <c r="C39" s="1476"/>
      <c r="D39" s="1476"/>
      <c r="E39" s="714">
        <v>27</v>
      </c>
      <c r="F39" s="823">
        <f>INDEX(중위!$J$2:$XFD$270,MATCH($E39,중위!$F$2:$F$270,0),COUNT(중위!$J$2:$XFD$2))</f>
        <v>175937.23386015772</v>
      </c>
      <c r="G39" s="827">
        <f>INDEX(중위단위!$J$2:$XFD$270,MATCH($E39,중위단위!$F$2:$F$270,0),COUNT(중위단위!$J$2:$XFD$2))</f>
        <v>1986.2773711631987</v>
      </c>
      <c r="H39" s="823">
        <f>INDEX(중위!$J$271:$XFD$539,MATCH($E39,중위!$F$271:$F$539,0),COUNT(중위!$J$2:$XFD$2))</f>
        <v>116938.06319295074</v>
      </c>
      <c r="I39" s="828">
        <f>INDEX(중위단위!$J$271:$XFD$539,MATCH($E39,중위단위!$F$271:$F$539,0),COUNT(중위단위!$J$2:$XFD$2))</f>
        <v>1355.6340164751196</v>
      </c>
      <c r="J39" s="827">
        <f>INDEX(평균!$J$2:$XFD$270,MATCH($E39,평균!$F$2:$F$270,0),COUNT(평균!$J$2:$XFD$2))</f>
        <v>188445.59333777821</v>
      </c>
      <c r="K39" s="827">
        <f>INDEX(평균단위!$J$2:$XFD$270,MATCH($E39,평균단위!$F$2:$F$270,0),COUNT(평균단위!$J$2:$XFD$2))</f>
        <v>2028.2790554004964</v>
      </c>
      <c r="L39" s="823">
        <f>INDEX(평균!$J$271:$XFD$539,MATCH($E39,평균!$F$271:$F$539,0),COUNT(평균!$J$2:$XFD$2))</f>
        <v>120936.24198428879</v>
      </c>
      <c r="M39" s="823">
        <f>INDEX(평균단위!$J$271:$XFD$539,MATCH($E39,평균단위!$F$271:$F$539,0),COUNT(평균단위!$J$2:$XFD$2))</f>
        <v>1374.4794798380017</v>
      </c>
      <c r="N39" s="1374" t="s">
        <v>278</v>
      </c>
      <c r="O39" s="1375"/>
      <c r="P39" s="1375"/>
      <c r="Q39" s="1375"/>
    </row>
    <row r="40" spans="1:17" s="310" customFormat="1" ht="12.6" customHeight="1">
      <c r="A40" s="1476" t="s">
        <v>789</v>
      </c>
      <c r="B40" s="1476"/>
      <c r="C40" s="1476"/>
      <c r="D40" s="1476"/>
      <c r="E40" s="720">
        <v>28</v>
      </c>
      <c r="F40" s="823">
        <f>INDEX(중위!$J$2:$XFD$270,MATCH($E40,중위!$F$2:$F$270,0),COUNT(중위!$J$2:$XFD$2))</f>
        <v>120114.50309058072</v>
      </c>
      <c r="G40" s="827">
        <f>INDEX(중위단위!$J$2:$XFD$270,MATCH($E40,중위단위!$F$2:$F$270,0),COUNT(중위단위!$J$2:$XFD$2))</f>
        <v>1445.8869750325</v>
      </c>
      <c r="H40" s="823">
        <f>INDEX(중위!$J$271:$XFD$539,MATCH($E40,중위!$F$271:$F$539,0),COUNT(중위!$J$2:$XFD$2))</f>
        <v>88673.933558873658</v>
      </c>
      <c r="I40" s="828">
        <f>INDEX(중위단위!$J$271:$XFD$539,MATCH($E40,중위단위!$F$271:$F$539,0),COUNT(중위단위!$J$2:$XFD$2))</f>
        <v>1097.1458114119025</v>
      </c>
      <c r="J40" s="827">
        <f>INDEX(평균!$J$2:$XFD$270,MATCH($E40,평균!$F$2:$F$270,0),COUNT(평균!$J$2:$XFD$2))</f>
        <v>136150.93666606583</v>
      </c>
      <c r="K40" s="827">
        <f>INDEX(평균단위!$J$2:$XFD$270,MATCH($E40,평균단위!$F$2:$F$270,0),COUNT(평균단위!$J$2:$XFD$2))</f>
        <v>1490.3767276321282</v>
      </c>
      <c r="L40" s="823">
        <f>INDEX(평균!$J$271:$XFD$539,MATCH($E40,평균!$F$271:$F$539,0),COUNT(평균!$J$2:$XFD$2))</f>
        <v>98710.793064826386</v>
      </c>
      <c r="M40" s="823">
        <f>INDEX(평균단위!$J$271:$XFD$539,MATCH($E40,평균단위!$F$271:$F$539,0),COUNT(평균단위!$J$2:$XFD$2))</f>
        <v>1127.528478306665</v>
      </c>
      <c r="N40" s="1374" t="s">
        <v>277</v>
      </c>
      <c r="O40" s="1375"/>
      <c r="P40" s="1375"/>
      <c r="Q40" s="1375"/>
    </row>
    <row r="41" spans="1:17" s="310" customFormat="1" ht="12.6" customHeight="1">
      <c r="A41" s="1476" t="s">
        <v>791</v>
      </c>
      <c r="B41" s="1476"/>
      <c r="C41" s="1476"/>
      <c r="D41" s="1476"/>
      <c r="E41" s="714">
        <v>29</v>
      </c>
      <c r="F41" s="823">
        <f>INDEX(중위!$J$2:$XFD$270,MATCH($E41,중위!$F$2:$F$270,0),COUNT(중위!$J$2:$XFD$2))</f>
        <v>160607.11632802692</v>
      </c>
      <c r="G41" s="827">
        <f>INDEX(중위단위!$J$2:$XFD$270,MATCH($E41,중위단위!$F$2:$F$270,0),COUNT(중위단위!$J$2:$XFD$2))</f>
        <v>1894.5949081930121</v>
      </c>
      <c r="H41" s="823">
        <f>INDEX(중위!$J$271:$XFD$539,MATCH($E41,중위!$F$271:$F$539,0),COUNT(중위!$J$2:$XFD$2))</f>
        <v>114298.51934908367</v>
      </c>
      <c r="I41" s="828">
        <f>INDEX(중위단위!$J$271:$XFD$539,MATCH($E41,중위단위!$F$271:$F$539,0),COUNT(중위단위!$J$2:$XFD$2))</f>
        <v>1375.0767736164362</v>
      </c>
      <c r="J41" s="827">
        <f>INDEX(평균!$J$2:$XFD$270,MATCH($E41,평균!$F$2:$F$270,0),COUNT(평균!$J$2:$XFD$2))</f>
        <v>175511.89991828211</v>
      </c>
      <c r="K41" s="827">
        <f>INDEX(평균단위!$J$2:$XFD$270,MATCH($E41,평균단위!$F$2:$F$270,0),COUNT(평균단위!$J$2:$XFD$2))</f>
        <v>1928.877999493855</v>
      </c>
      <c r="L41" s="823">
        <f>INDEX(평균!$J$271:$XFD$539,MATCH($E41,평균!$F$271:$F$539,0),COUNT(평균!$J$2:$XFD$2))</f>
        <v>119391.70523919526</v>
      </c>
      <c r="M41" s="823">
        <f>INDEX(평균단위!$J$271:$XFD$539,MATCH($E41,평균단위!$F$271:$F$539,0),COUNT(평균단위!$J$2:$XFD$2))</f>
        <v>1378.4187546142141</v>
      </c>
      <c r="N41" s="1374" t="s">
        <v>280</v>
      </c>
      <c r="O41" s="1375"/>
      <c r="P41" s="1375"/>
      <c r="Q41" s="1375"/>
    </row>
    <row r="42" spans="1:17" s="310" customFormat="1" ht="12.6" customHeight="1">
      <c r="A42" s="1476" t="s">
        <v>792</v>
      </c>
      <c r="B42" s="1476"/>
      <c r="C42" s="1476"/>
      <c r="D42" s="1476"/>
      <c r="E42" s="720">
        <v>30</v>
      </c>
      <c r="F42" s="823">
        <f>INDEX(중위!$J$2:$XFD$270,MATCH($E42,중위!$F$2:$F$270,0),COUNT(중위!$J$2:$XFD$2))</f>
        <v>175906.40081548007</v>
      </c>
      <c r="G42" s="827">
        <f>INDEX(중위단위!$J$2:$XFD$270,MATCH($E42,중위단위!$F$2:$F$270,0),COUNT(중위단위!$J$2:$XFD$2))</f>
        <v>2048.4960407613207</v>
      </c>
      <c r="H42" s="823">
        <f>INDEX(중위!$J$271:$XFD$539,MATCH($E42,중위!$F$271:$F$539,0),COUNT(중위!$J$2:$XFD$2))</f>
        <v>120359.2811824461</v>
      </c>
      <c r="I42" s="828">
        <f>INDEX(중위단위!$J$271:$XFD$539,MATCH($E42,중위단위!$F$271:$F$539,0),COUNT(중위단위!$J$2:$XFD$2))</f>
        <v>1466.0694111792434</v>
      </c>
      <c r="J42" s="827">
        <f>INDEX(평균!$J$2:$XFD$270,MATCH($E42,평균!$F$2:$F$270,0),COUNT(평균!$J$2:$XFD$2))</f>
        <v>208555.92247512221</v>
      </c>
      <c r="K42" s="827">
        <f>INDEX(평균단위!$J$2:$XFD$270,MATCH($E42,평균단위!$F$2:$F$270,0),COUNT(평균단위!$J$2:$XFD$2))</f>
        <v>2142.0246257195804</v>
      </c>
      <c r="L42" s="823">
        <f>INDEX(평균!$J$271:$XFD$539,MATCH($E42,평균!$F$271:$F$539,0),COUNT(평균!$J$2:$XFD$2))</f>
        <v>133805.9826188563</v>
      </c>
      <c r="M42" s="823">
        <f>INDEX(평균단위!$J$271:$XFD$539,MATCH($E42,평균단위!$F$271:$F$539,0),COUNT(평균단위!$J$2:$XFD$2))</f>
        <v>1503.2955858524861</v>
      </c>
      <c r="N42" s="1374" t="s">
        <v>279</v>
      </c>
      <c r="O42" s="1375"/>
      <c r="P42" s="1375"/>
      <c r="Q42" s="1375"/>
    </row>
    <row r="43" spans="1:17" s="310" customFormat="1" ht="12.6" customHeight="1">
      <c r="A43" s="1476" t="s">
        <v>1372</v>
      </c>
      <c r="B43" s="1476"/>
      <c r="C43" s="1476"/>
      <c r="D43" s="1476"/>
      <c r="E43" s="714">
        <v>31</v>
      </c>
      <c r="F43" s="823">
        <f>INDEX(중위!$J$2:$XFD$270,MATCH($E43,중위!$F$2:$F$270,0),COUNT(중위!$J$2:$XFD$2))</f>
        <v>127696.97333653615</v>
      </c>
      <c r="G43" s="827">
        <f>INDEX(중위단위!$J$2:$XFD$270,MATCH($E43,중위단위!$F$2:$F$270,0),COUNT(중위단위!$J$2:$XFD$2))</f>
        <v>1099.350592816513</v>
      </c>
      <c r="H43" s="823">
        <f>INDEX(중위!$J$271:$XFD$539,MATCH($E43,중위!$F$271:$F$539,0),COUNT(중위!$J$2:$XFD$2))</f>
        <v>66350.597525822726</v>
      </c>
      <c r="I43" s="828">
        <f>INDEX(중위단위!$J$271:$XFD$539,MATCH($E43,중위단위!$F$271:$F$539,0),COUNT(중위단위!$J$2:$XFD$2))</f>
        <v>617.34745989851729</v>
      </c>
      <c r="J43" s="827">
        <f>INDEX(평균!$J$2:$XFD$270,MATCH($E43,평균!$F$2:$F$270,0),COUNT(평균!$J$2:$XFD$2))</f>
        <v>154906.37706123473</v>
      </c>
      <c r="K43" s="827">
        <f>INDEX(평균단위!$J$2:$XFD$270,MATCH($E43,평균단위!$F$2:$F$270,0),COUNT(평균단위!$J$2:$XFD$2))</f>
        <v>1171.7369170987372</v>
      </c>
      <c r="L43" s="823">
        <f>INDEX(평균!$J$271:$XFD$539,MATCH($E43,평균!$F$271:$F$539,0),COUNT(평균!$J$2:$XFD$2))</f>
        <v>71047.085132368215</v>
      </c>
      <c r="M43" s="823">
        <f>INDEX(평균단위!$J$271:$XFD$539,MATCH($E43,평균단위!$F$271:$F$539,0),COUNT(평균단위!$J$2:$XFD$2))</f>
        <v>680.54150511983721</v>
      </c>
      <c r="N43" s="1374" t="s">
        <v>1376</v>
      </c>
      <c r="O43" s="1375"/>
      <c r="P43" s="1375"/>
      <c r="Q43" s="1375"/>
    </row>
    <row r="44" spans="1:17" s="310" customFormat="1" ht="12.6" customHeight="1">
      <c r="A44" s="1474" t="s">
        <v>793</v>
      </c>
      <c r="B44" s="1474"/>
      <c r="C44" s="1474"/>
      <c r="D44" s="1474"/>
      <c r="E44" s="720">
        <v>32</v>
      </c>
      <c r="F44" s="823">
        <f>INDEX(중위!$J$2:$XFD$270,MATCH($E44,중위!$F$2:$F$270,0),COUNT(중위!$J$2:$XFD$2))</f>
        <v>104213.23831344661</v>
      </c>
      <c r="G44" s="827">
        <f>INDEX(중위단위!$J$2:$XFD$270,MATCH($E44,중위단위!$F$2:$F$270,0),COUNT(중위단위!$J$2:$XFD$2))</f>
        <v>1021.4133536101248</v>
      </c>
      <c r="H44" s="823">
        <f>INDEX(중위!$J$271:$XFD$539,MATCH($E44,중위!$F$271:$F$539,0),COUNT(중위!$J$2:$XFD$2))</f>
        <v>60646.215750506526</v>
      </c>
      <c r="I44" s="828">
        <f>INDEX(중위단위!$J$271:$XFD$539,MATCH($E44,중위단위!$F$271:$F$539,0),COUNT(중위단위!$J$2:$XFD$2))</f>
        <v>690.99380968575542</v>
      </c>
      <c r="J44" s="827">
        <f>INDEX(평균!$J$2:$XFD$270,MATCH($E44,평균!$F$2:$F$270,0),COUNT(평균!$J$2:$XFD$2))</f>
        <v>115013.06483212118</v>
      </c>
      <c r="K44" s="827">
        <f>INDEX(평균단위!$J$2:$XFD$270,MATCH($E44,평균단위!$F$2:$F$270,0),COUNT(평균단위!$J$2:$XFD$2))</f>
        <v>1064.9722223590902</v>
      </c>
      <c r="L44" s="823">
        <f>INDEX(평균!$J$271:$XFD$539,MATCH($E44,평균!$F$271:$F$539,0),COUNT(평균!$J$2:$XFD$2))</f>
        <v>64813.907219003057</v>
      </c>
      <c r="M44" s="823">
        <f>INDEX(평균단위!$J$271:$XFD$539,MATCH($E44,평균단위!$F$271:$F$539,0),COUNT(평균단위!$J$2:$XFD$2))</f>
        <v>701.02266006290347</v>
      </c>
      <c r="N44" s="1422" t="s">
        <v>281</v>
      </c>
      <c r="O44" s="1421"/>
      <c r="P44" s="1421"/>
      <c r="Q44" s="1421"/>
    </row>
    <row r="45" spans="1:17" s="310" customFormat="1" ht="12.6" customHeight="1">
      <c r="A45" s="1474" t="s">
        <v>794</v>
      </c>
      <c r="B45" s="1474"/>
      <c r="C45" s="1474"/>
      <c r="D45" s="1474"/>
      <c r="E45" s="714">
        <v>33</v>
      </c>
      <c r="F45" s="823">
        <f>INDEX(중위!$J$2:$XFD$270,MATCH($E45,중위!$F$2:$F$270,0),COUNT(중위!$J$2:$XFD$2))</f>
        <v>116770.30187874046</v>
      </c>
      <c r="G45" s="827">
        <f>INDEX(중위단위!$J$2:$XFD$270,MATCH($E45,중위단위!$F$2:$F$270,0),COUNT(중위단위!$J$2:$XFD$2))</f>
        <v>1295.364506531844</v>
      </c>
      <c r="H45" s="823">
        <f>INDEX(중위!$J$271:$XFD$539,MATCH($E45,중위!$F$271:$F$539,0),COUNT(중위!$J$2:$XFD$2))</f>
        <v>73276.864261255672</v>
      </c>
      <c r="I45" s="828">
        <f>INDEX(중위단위!$J$271:$XFD$539,MATCH($E45,중위단위!$F$271:$F$539,0),COUNT(중위단위!$J$2:$XFD$2))</f>
        <v>866.65454292730919</v>
      </c>
      <c r="J45" s="827">
        <f>INDEX(평균!$J$2:$XFD$270,MATCH($E45,평균!$F$2:$F$270,0),COUNT(평균!$J$2:$XFD$2))</f>
        <v>133324.48729848673</v>
      </c>
      <c r="K45" s="827">
        <f>INDEX(평균단위!$J$2:$XFD$270,MATCH($E45,평균단위!$F$2:$F$270,0),COUNT(평균단위!$J$2:$XFD$2))</f>
        <v>1284.698669851211</v>
      </c>
      <c r="L45" s="823">
        <f>INDEX(평균!$J$271:$XFD$539,MATCH($E45,평균!$F$271:$F$539,0),COUNT(평균!$J$2:$XFD$2))</f>
        <v>77579.794694005963</v>
      </c>
      <c r="M45" s="823">
        <f>INDEX(평균단위!$J$271:$XFD$539,MATCH($E45,평균단위!$F$271:$F$539,0),COUNT(평균단위!$J$2:$XFD$2))</f>
        <v>856.96209192839297</v>
      </c>
      <c r="N45" s="1422" t="s">
        <v>282</v>
      </c>
      <c r="O45" s="1421"/>
      <c r="P45" s="1421"/>
      <c r="Q45" s="1421"/>
    </row>
    <row r="46" spans="1:17" s="310" customFormat="1" ht="12.6" customHeight="1">
      <c r="A46" s="1474" t="s">
        <v>795</v>
      </c>
      <c r="B46" s="1474"/>
      <c r="C46" s="1474"/>
      <c r="D46" s="1474"/>
      <c r="E46" s="720">
        <v>34</v>
      </c>
      <c r="F46" s="823">
        <f>INDEX(중위!$J$2:$XFD$270,MATCH($E46,중위!$F$2:$F$270,0),COUNT(중위!$J$2:$XFD$2))</f>
        <v>112713.08577402224</v>
      </c>
      <c r="G46" s="827">
        <f>INDEX(중위단위!$J$2:$XFD$270,MATCH($E46,중위단위!$F$2:$F$270,0),COUNT(중위단위!$J$2:$XFD$2))</f>
        <v>1123.455701411385</v>
      </c>
      <c r="H46" s="823">
        <f>INDEX(중위!$J$271:$XFD$539,MATCH($E46,중위!$F$271:$F$539,0),COUNT(중위!$J$2:$XFD$2))</f>
        <v>68147.577370967352</v>
      </c>
      <c r="I46" s="828">
        <f>INDEX(중위단위!$J$271:$XFD$539,MATCH($E46,중위단위!$F$271:$F$539,0),COUNT(중위단위!$J$2:$XFD$2))</f>
        <v>764.86811381322184</v>
      </c>
      <c r="J46" s="827">
        <f>INDEX(평균!$J$2:$XFD$270,MATCH($E46,평균!$F$2:$F$270,0),COUNT(평균!$J$2:$XFD$2))</f>
        <v>132275.13856171031</v>
      </c>
      <c r="K46" s="827">
        <f>INDEX(평균단위!$J$2:$XFD$270,MATCH($E46,평균단위!$F$2:$F$270,0),COUNT(평균단위!$J$2:$XFD$2))</f>
        <v>1140.2436086390915</v>
      </c>
      <c r="L46" s="823">
        <f>INDEX(평균!$J$271:$XFD$539,MATCH($E46,평균!$F$271:$F$539,0),COUNT(평균!$J$2:$XFD$2))</f>
        <v>73648.739295477091</v>
      </c>
      <c r="M46" s="823">
        <f>INDEX(평균단위!$J$271:$XFD$539,MATCH($E46,평균단위!$F$271:$F$539,0),COUNT(평균단위!$J$2:$XFD$2))</f>
        <v>749.28791200600767</v>
      </c>
      <c r="N46" s="1422" t="s">
        <v>283</v>
      </c>
      <c r="O46" s="1421"/>
      <c r="P46" s="1421"/>
      <c r="Q46" s="1421"/>
    </row>
    <row r="47" spans="1:17" s="310" customFormat="1" ht="12.6" customHeight="1">
      <c r="A47" s="1474" t="s">
        <v>796</v>
      </c>
      <c r="B47" s="1474"/>
      <c r="C47" s="1474"/>
      <c r="D47" s="1474"/>
      <c r="E47" s="714">
        <v>35</v>
      </c>
      <c r="F47" s="823">
        <f>INDEX(중위!$J$2:$XFD$270,MATCH($E47,중위!$F$2:$F$270,0),COUNT(중위!$J$2:$XFD$2))</f>
        <v>89459.914542644532</v>
      </c>
      <c r="G47" s="827">
        <f>INDEX(중위단위!$J$2:$XFD$270,MATCH($E47,중위단위!$F$2:$F$270,0),COUNT(중위단위!$J$2:$XFD$2))</f>
        <v>1000.2879883982768</v>
      </c>
      <c r="H47" s="823">
        <f>INDEX(중위!$J$271:$XFD$539,MATCH($E47,중위!$F$271:$F$539,0),COUNT(중위!$J$2:$XFD$2))</f>
        <v>61094.917627852366</v>
      </c>
      <c r="I47" s="828">
        <f>INDEX(중위단위!$J$271:$XFD$539,MATCH($E47,중위단위!$F$271:$F$539,0),COUNT(중위단위!$J$2:$XFD$2))</f>
        <v>734.97491809617009</v>
      </c>
      <c r="J47" s="827">
        <f>INDEX(평균!$J$2:$XFD$270,MATCH($E47,평균!$F$2:$F$270,0),COUNT(평균!$J$2:$XFD$2))</f>
        <v>104615.19355277489</v>
      </c>
      <c r="K47" s="827">
        <f>INDEX(평균단위!$J$2:$XFD$270,MATCH($E47,평균단위!$F$2:$F$270,0),COUNT(평균단위!$J$2:$XFD$2))</f>
        <v>1047.2284381824165</v>
      </c>
      <c r="L47" s="823">
        <f>INDEX(평균!$J$271:$XFD$539,MATCH($E47,평균!$F$271:$F$539,0),COUNT(평균!$J$2:$XFD$2))</f>
        <v>69515.872059456451</v>
      </c>
      <c r="M47" s="823">
        <f>INDEX(평균단위!$J$271:$XFD$539,MATCH($E47,평균단위!$F$271:$F$539,0),COUNT(평균단위!$J$2:$XFD$2))</f>
        <v>749.26072235911693</v>
      </c>
      <c r="N47" s="1422" t="s">
        <v>287</v>
      </c>
      <c r="O47" s="1421"/>
      <c r="P47" s="1421"/>
      <c r="Q47" s="1421"/>
    </row>
    <row r="48" spans="1:17" s="310" customFormat="1" ht="12.6" customHeight="1">
      <c r="A48" s="1474" t="s">
        <v>797</v>
      </c>
      <c r="B48" s="1474"/>
      <c r="C48" s="1474"/>
      <c r="D48" s="1474"/>
      <c r="E48" s="720">
        <v>36</v>
      </c>
      <c r="F48" s="823">
        <f>INDEX(중위!$J$2:$XFD$270,MATCH($E48,중위!$F$2:$F$270,0),COUNT(중위!$J$2:$XFD$2))</f>
        <v>70044.032801930371</v>
      </c>
      <c r="G48" s="827">
        <f>INDEX(중위단위!$J$2:$XFD$270,MATCH($E48,중위단위!$F$2:$F$270,0),COUNT(중위단위!$J$2:$XFD$2))</f>
        <v>739.52237838030499</v>
      </c>
      <c r="H48" s="823">
        <f>INDEX(중위!$J$271:$XFD$539,MATCH($E48,중위!$F$271:$F$539,0),COUNT(중위!$J$2:$XFD$2))</f>
        <v>45347.972952070617</v>
      </c>
      <c r="I48" s="828">
        <f>INDEX(중위단위!$J$271:$XFD$539,MATCH($E48,중위단위!$F$271:$F$539,0),COUNT(중위단위!$J$2:$XFD$2))</f>
        <v>502.41977003734064</v>
      </c>
      <c r="J48" s="827">
        <f>INDEX(평균!$J$2:$XFD$270,MATCH($E48,평균!$F$2:$F$270,0),COUNT(평균!$J$2:$XFD$2))</f>
        <v>84372.89162447369</v>
      </c>
      <c r="K48" s="827">
        <f>INDEX(평균단위!$J$2:$XFD$270,MATCH($E48,평균단위!$F$2:$F$270,0),COUNT(평균단위!$J$2:$XFD$2))</f>
        <v>784.29967827696089</v>
      </c>
      <c r="L48" s="823">
        <f>INDEX(평균!$J$271:$XFD$539,MATCH($E48,평균!$F$271:$F$539,0),COUNT(평균!$J$2:$XFD$2))</f>
        <v>52128.879421064936</v>
      </c>
      <c r="M48" s="823">
        <f>INDEX(평균단위!$J$271:$XFD$539,MATCH($E48,평균단위!$F$271:$F$539,0),COUNT(평균단위!$J$2:$XFD$2))</f>
        <v>530.60799412613358</v>
      </c>
      <c r="N48" s="1420" t="s">
        <v>288</v>
      </c>
      <c r="O48" s="1421"/>
      <c r="P48" s="1421"/>
      <c r="Q48" s="1421"/>
    </row>
    <row r="49" spans="1:19" s="310" customFormat="1" ht="12.6" customHeight="1">
      <c r="A49" s="1475" t="s">
        <v>798</v>
      </c>
      <c r="B49" s="1475"/>
      <c r="C49" s="1475"/>
      <c r="D49" s="1475"/>
      <c r="E49" s="714">
        <v>37</v>
      </c>
      <c r="F49" s="823">
        <f>INDEX(중위!$J$2:$XFD$270,MATCH($E49,중위!$F$2:$F$270,0),COUNT(중위!$J$2:$XFD$2))</f>
        <v>100894.8321134869</v>
      </c>
      <c r="G49" s="827">
        <f>INDEX(중위단위!$J$2:$XFD$270,MATCH($E49,중위단위!$F$2:$F$270,0),COUNT(중위단위!$J$2:$XFD$2))</f>
        <v>994.71088213584608</v>
      </c>
      <c r="H49" s="823">
        <f>INDEX(중위!$J$271:$XFD$539,MATCH($E49,중위!$F$271:$F$539,0),COUNT(중위!$J$2:$XFD$2))</f>
        <v>62021.985643829037</v>
      </c>
      <c r="I49" s="828">
        <f>INDEX(중위단위!$J$271:$XFD$539,MATCH($E49,중위단위!$F$271:$F$539,0),COUNT(중위단위!$J$2:$XFD$2))</f>
        <v>671.63967667627333</v>
      </c>
      <c r="J49" s="827">
        <f>INDEX(평균!$J$2:$XFD$270,MATCH($E49,평균!$F$2:$F$270,0),COUNT(평균!$J$2:$XFD$2))</f>
        <v>118540.78720952211</v>
      </c>
      <c r="K49" s="827">
        <f>INDEX(평균단위!$J$2:$XFD$270,MATCH($E49,평균단위!$F$2:$F$270,0),COUNT(평균단위!$J$2:$XFD$2))</f>
        <v>1040.2356686287451</v>
      </c>
      <c r="L49" s="823">
        <f>INDEX(평균!$J$271:$XFD$539,MATCH($E49,평균!$F$271:$F$539,0),COUNT(평균!$J$2:$XFD$2))</f>
        <v>70808.970353503319</v>
      </c>
      <c r="M49" s="823">
        <f>INDEX(평균단위!$J$271:$XFD$539,MATCH($E49,평균단위!$F$271:$F$539,0),COUNT(평균단위!$J$2:$XFD$2))</f>
        <v>711.94828078957357</v>
      </c>
      <c r="N49" s="1422" t="s">
        <v>289</v>
      </c>
      <c r="O49" s="1421"/>
      <c r="P49" s="1421"/>
      <c r="Q49" s="1421"/>
    </row>
    <row r="50" spans="1:19" s="310" customFormat="1" ht="12.6" customHeight="1">
      <c r="A50" s="1476" t="s">
        <v>799</v>
      </c>
      <c r="B50" s="1476"/>
      <c r="C50" s="1476"/>
      <c r="D50" s="1476"/>
      <c r="E50" s="720">
        <v>38</v>
      </c>
      <c r="F50" s="823">
        <f>INDEX(중위!$J$2:$XFD$270,MATCH($E50,중위!$F$2:$F$270,0),COUNT(중위!$J$2:$XFD$2))</f>
        <v>146213.44941853196</v>
      </c>
      <c r="G50" s="827">
        <f>INDEX(중위단위!$J$2:$XFD$270,MATCH($E50,중위단위!$F$2:$F$270,0),COUNT(중위단위!$J$2:$XFD$2))</f>
        <v>1644.6591965229613</v>
      </c>
      <c r="H50" s="823">
        <f>INDEX(중위!$J$271:$XFD$539,MATCH($E50,중위!$F$271:$F$539,0),COUNT(중위!$J$2:$XFD$2))</f>
        <v>90541.744154057771</v>
      </c>
      <c r="I50" s="828">
        <f>INDEX(중위단위!$J$271:$XFD$539,MATCH($E50,중위단위!$F$271:$F$539,0),COUNT(중위단위!$J$2:$XFD$2))</f>
        <v>1077.349097519621</v>
      </c>
      <c r="J50" s="827">
        <f>INDEX(평균!$J$2:$XFD$270,MATCH($E50,평균!$F$2:$F$270,0),COUNT(평균!$J$2:$XFD$2))</f>
        <v>160528.48524427327</v>
      </c>
      <c r="K50" s="827">
        <f>INDEX(평균단위!$J$2:$XFD$270,MATCH($E50,평균단위!$F$2:$F$270,0),COUNT(평균단위!$J$2:$XFD$2))</f>
        <v>1671.4978679930653</v>
      </c>
      <c r="L50" s="823">
        <f>INDEX(평균!$J$271:$XFD$539,MATCH($E50,평균!$F$271:$F$539,0),COUNT(평균!$J$2:$XFD$2))</f>
        <v>95857.244958280906</v>
      </c>
      <c r="M50" s="823">
        <f>INDEX(평균단위!$J$271:$XFD$539,MATCH($E50,평균단위!$F$271:$F$539,0),COUNT(평균단위!$J$2:$XFD$2))</f>
        <v>1087.7330854981444</v>
      </c>
      <c r="N50" s="1374" t="s">
        <v>290</v>
      </c>
      <c r="O50" s="1375"/>
      <c r="P50" s="1375"/>
      <c r="Q50" s="1375"/>
    </row>
    <row r="51" spans="1:19" s="310" customFormat="1" ht="12.6" customHeight="1">
      <c r="A51" s="643" t="s">
        <v>188</v>
      </c>
      <c r="B51" s="643"/>
      <c r="C51" s="643"/>
      <c r="D51" s="643"/>
      <c r="E51" s="714">
        <v>39</v>
      </c>
      <c r="F51" s="823">
        <f>INDEX(중위!$J$2:$XFD$270,MATCH($E51,중위!$F$2:$F$270,0),COUNT(중위!$J$2:$XFD$2))</f>
        <v>108935.35538946059</v>
      </c>
      <c r="G51" s="827">
        <f>INDEX(중위단위!$J$2:$XFD$270,MATCH($E51,중위단위!$F$2:$F$270,0),COUNT(중위단위!$J$2:$XFD$2))</f>
        <v>936.36364713670571</v>
      </c>
      <c r="H51" s="823">
        <f>INDEX(중위!$J$271:$XFD$539,MATCH($E51,중위!$F$271:$F$539,0),COUNT(중위!$J$2:$XFD$2))</f>
        <v>68009.18725916055</v>
      </c>
      <c r="I51" s="828">
        <f>INDEX(중위단위!$J$271:$XFD$539,MATCH($E51,중위단위!$F$271:$F$539,0),COUNT(중위단위!$J$2:$XFD$2))</f>
        <v>617.14854024906617</v>
      </c>
      <c r="J51" s="827">
        <f>INDEX(평균!$J$2:$XFD$270,MATCH($E51,평균!$F$2:$F$270,0),COUNT(평균!$J$2:$XFD$2))</f>
        <v>137677.05768974856</v>
      </c>
      <c r="K51" s="827">
        <f>INDEX(평균단위!$J$2:$XFD$270,MATCH($E51,평균단위!$F$2:$F$270,0),COUNT(평균단위!$J$2:$XFD$2))</f>
        <v>998.8080925885622</v>
      </c>
      <c r="L51" s="823">
        <f>INDEX(평균!$J$271:$XFD$539,MATCH($E51,평균!$F$271:$F$539,0),COUNT(평균!$J$2:$XFD$2))</f>
        <v>85757.748009266696</v>
      </c>
      <c r="M51" s="823">
        <f>INDEX(평균단위!$J$271:$XFD$539,MATCH($E51,평균단위!$F$271:$F$539,0),COUNT(평균단위!$J$2:$XFD$2))</f>
        <v>666.31385400131717</v>
      </c>
      <c r="N51" s="1374" t="s">
        <v>291</v>
      </c>
      <c r="O51" s="1375"/>
      <c r="P51" s="1375"/>
      <c r="Q51" s="1375"/>
    </row>
    <row r="52" spans="1:19" s="310" customFormat="1" ht="12.6" customHeight="1">
      <c r="A52" s="1476" t="s">
        <v>1542</v>
      </c>
      <c r="B52" s="1476"/>
      <c r="C52" s="1476"/>
      <c r="D52" s="1476"/>
      <c r="E52" s="720">
        <v>40</v>
      </c>
      <c r="F52" s="823">
        <f>INDEX(중위!$J$2:$XFD$270,MATCH($E52,중위!$F$2:$F$270,0),COUNT(중위!$J$2:$XFD$2))</f>
        <v>164708.17697461453</v>
      </c>
      <c r="G52" s="827">
        <f>INDEX(중위단위!$J$2:$XFD$270,MATCH($E52,중위단위!$F$2:$F$270,0),COUNT(중위단위!$J$2:$XFD$2))</f>
        <v>1987.4396070834641</v>
      </c>
      <c r="H52" s="823">
        <f>INDEX(중위!$J$271:$XFD$539,MATCH($E52,중위!$F$271:$F$539,0),COUNT(중위!$J$2:$XFD$2))</f>
        <v>110998.44332957992</v>
      </c>
      <c r="I52" s="828">
        <f>INDEX(중위단위!$J$271:$XFD$539,MATCH($E52,중위단위!$F$271:$F$539,0),COUNT(중위단위!$J$2:$XFD$2))</f>
        <v>1356.5195242958432</v>
      </c>
      <c r="J52" s="827">
        <f>INDEX(평균!$J$2:$XFD$270,MATCH($E52,평균!$F$2:$F$270,0),COUNT(평균!$J$2:$XFD$2))</f>
        <v>180183.19461544382</v>
      </c>
      <c r="K52" s="827">
        <f>INDEX(평균단위!$J$2:$XFD$270,MATCH($E52,평균단위!$F$2:$F$270,0),COUNT(평균단위!$J$2:$XFD$2))</f>
        <v>2025.9344985572654</v>
      </c>
      <c r="L52" s="823">
        <f>INDEX(평균!$J$271:$XFD$539,MATCH($E52,평균!$F$271:$F$539,0),COUNT(평균!$J$2:$XFD$2))</f>
        <v>116145.33261179748</v>
      </c>
      <c r="M52" s="823">
        <f>INDEX(평균단위!$J$271:$XFD$539,MATCH($E52,평균단위!$F$271:$F$539,0),COUNT(평균단위!$J$2:$XFD$2))</f>
        <v>1373.0892783797565</v>
      </c>
      <c r="N52" s="1374" t="s">
        <v>1543</v>
      </c>
      <c r="O52" s="1375"/>
      <c r="P52" s="1375"/>
      <c r="Q52" s="1375"/>
    </row>
    <row r="53" spans="1:19" s="310" customFormat="1" ht="12.6" customHeight="1" thickBot="1">
      <c r="A53" s="1477" t="s">
        <v>1544</v>
      </c>
      <c r="B53" s="1477"/>
      <c r="C53" s="1477"/>
      <c r="D53" s="1477"/>
      <c r="E53" s="714">
        <v>41</v>
      </c>
      <c r="F53" s="840">
        <f>INDEX(중위!$J$2:$XFD$270,MATCH($E53,중위!$F$2:$F$270,0),COUNT(중위!$J$2:$XFD$2))</f>
        <v>165576.61506689191</v>
      </c>
      <c r="G53" s="841">
        <f>INDEX(중위단위!$J$2:$XFD$270,MATCH($E53,중위단위!$F$2:$F$270,0),COUNT(중위단위!$J$2:$XFD$2))</f>
        <v>1822.4657157193028</v>
      </c>
      <c r="H53" s="840">
        <f>INDEX(중위!$J$271:$XFD$539,MATCH($E53,중위!$F$271:$F$539,0),COUNT(중위!$J$2:$XFD$2))</f>
        <v>99884.866434243551</v>
      </c>
      <c r="I53" s="842">
        <f>INDEX(중위단위!$J$271:$XFD$539,MATCH($E53,중위단위!$F$271:$F$539,0),COUNT(중위단위!$J$2:$XFD$2))</f>
        <v>1176.1924308656187</v>
      </c>
      <c r="J53" s="841">
        <f>INDEX(평균!$J$2:$XFD$270,MATCH($E53,평균!$F$2:$F$270,0),COUNT(평균!$J$2:$XFD$2))</f>
        <v>181131.16086722928</v>
      </c>
      <c r="K53" s="841">
        <f>INDEX(평균단위!$J$2:$XFD$270,MATCH($E53,평균단위!$F$2:$F$270,0),COUNT(평균단위!$J$2:$XFD$2))</f>
        <v>1868.0771628869322</v>
      </c>
      <c r="L53" s="840">
        <f>INDEX(평균!$J$271:$XFD$539,MATCH($E53,평균!$F$271:$F$539,0),COUNT(평균!$J$2:$XFD$2))</f>
        <v>105340.80203023637</v>
      </c>
      <c r="M53" s="840">
        <f>INDEX(평균단위!$J$271:$XFD$539,MATCH($E53,평균단위!$F$271:$F$539,0),COUNT(평균단위!$J$2:$XFD$2))</f>
        <v>1189.4949875192874</v>
      </c>
      <c r="N53" s="1485" t="s">
        <v>1564</v>
      </c>
      <c r="O53" s="1486"/>
      <c r="P53" s="1486"/>
      <c r="Q53" s="1486"/>
    </row>
    <row r="54" spans="1:19" s="310" customFormat="1" ht="22.5" customHeight="1">
      <c r="A54" s="1559" t="s">
        <v>1869</v>
      </c>
      <c r="B54" s="1559"/>
      <c r="C54" s="1559"/>
      <c r="D54" s="1559"/>
      <c r="E54" s="1559"/>
      <c r="F54" s="1559"/>
      <c r="G54" s="1559"/>
      <c r="H54" s="1559"/>
      <c r="I54" s="1559"/>
      <c r="J54" s="757"/>
      <c r="K54" s="757"/>
      <c r="L54" s="757"/>
      <c r="M54" s="757"/>
      <c r="N54" s="757"/>
      <c r="O54" s="757"/>
      <c r="P54" s="757"/>
      <c r="Q54" s="757"/>
      <c r="R54" s="757"/>
      <c r="S54" s="757"/>
    </row>
    <row r="55" spans="1:19" ht="3" customHeight="1">
      <c r="A55" s="311"/>
      <c r="B55" s="312"/>
      <c r="C55" s="312"/>
      <c r="D55" s="312"/>
      <c r="E55" s="312"/>
      <c r="F55" s="758"/>
      <c r="G55" s="311"/>
      <c r="H55" s="311"/>
      <c r="I55" s="315"/>
      <c r="J55" s="315"/>
      <c r="K55" s="311"/>
      <c r="L55" s="311"/>
      <c r="M55" s="311"/>
      <c r="N55" s="312"/>
      <c r="O55" s="312"/>
      <c r="P55" s="312"/>
      <c r="Q55" s="319"/>
    </row>
    <row r="56" spans="1:19" s="500" customFormat="1" ht="15" customHeight="1">
      <c r="A56" s="1385">
        <f>'18'!X56+1</f>
        <v>51</v>
      </c>
      <c r="B56" s="1385"/>
      <c r="C56" s="520"/>
      <c r="D56" s="520"/>
      <c r="E56" s="520"/>
      <c r="F56" s="819"/>
      <c r="G56" s="1510">
        <f>'18'!K56</f>
        <v>41487</v>
      </c>
      <c r="H56" s="1510"/>
      <c r="I56" s="1510"/>
      <c r="J56" s="1363">
        <f>G56</f>
        <v>41487</v>
      </c>
      <c r="K56" s="1363"/>
      <c r="L56" s="1363"/>
      <c r="M56" s="843"/>
      <c r="N56" s="843"/>
      <c r="P56" s="1355">
        <f>A56+1</f>
        <v>52</v>
      </c>
      <c r="Q56" s="1355"/>
    </row>
  </sheetData>
  <mergeCells count="109">
    <mergeCell ref="B7:D7"/>
    <mergeCell ref="J6:M7"/>
    <mergeCell ref="A1:I1"/>
    <mergeCell ref="J1:Q1"/>
    <mergeCell ref="A3:I4"/>
    <mergeCell ref="A6:D6"/>
    <mergeCell ref="A13:D13"/>
    <mergeCell ref="N13:Q13"/>
    <mergeCell ref="J8:M9"/>
    <mergeCell ref="F6:I7"/>
    <mergeCell ref="F8:I9"/>
    <mergeCell ref="C5:F5"/>
    <mergeCell ref="N5:Q5"/>
    <mergeCell ref="A14:D14"/>
    <mergeCell ref="N14:Q14"/>
    <mergeCell ref="A16:D16"/>
    <mergeCell ref="N16:Q16"/>
    <mergeCell ref="A11:B11"/>
    <mergeCell ref="A12:D12"/>
    <mergeCell ref="N12:Q12"/>
    <mergeCell ref="G10:G12"/>
    <mergeCell ref="H10:H12"/>
    <mergeCell ref="I10:I12"/>
    <mergeCell ref="A10:B10"/>
    <mergeCell ref="J10:J12"/>
    <mergeCell ref="K10:K12"/>
    <mergeCell ref="L10:L12"/>
    <mergeCell ref="M10:M12"/>
    <mergeCell ref="F10:F12"/>
    <mergeCell ref="A15:D15"/>
    <mergeCell ref="N15:Q15"/>
    <mergeCell ref="C20:D20"/>
    <mergeCell ref="N20:O20"/>
    <mergeCell ref="C21:D21"/>
    <mergeCell ref="N21:O21"/>
    <mergeCell ref="C22:D22"/>
    <mergeCell ref="N22:O22"/>
    <mergeCell ref="A17:D17"/>
    <mergeCell ref="N17:Q17"/>
    <mergeCell ref="A18:D18"/>
    <mergeCell ref="N18:Q18"/>
    <mergeCell ref="B19:D19"/>
    <mergeCell ref="N19:P19"/>
    <mergeCell ref="A26:D26"/>
    <mergeCell ref="N26:Q26"/>
    <mergeCell ref="B27:D27"/>
    <mergeCell ref="N27:P27"/>
    <mergeCell ref="B28:D28"/>
    <mergeCell ref="N28:P28"/>
    <mergeCell ref="B23:D23"/>
    <mergeCell ref="N23:P23"/>
    <mergeCell ref="C24:D24"/>
    <mergeCell ref="N24:O24"/>
    <mergeCell ref="C25:D25"/>
    <mergeCell ref="N25:O25"/>
    <mergeCell ref="B32:D32"/>
    <mergeCell ref="N32:P32"/>
    <mergeCell ref="B33:D33"/>
    <mergeCell ref="N33:P33"/>
    <mergeCell ref="A34:D34"/>
    <mergeCell ref="N34:Q34"/>
    <mergeCell ref="B29:D29"/>
    <mergeCell ref="N29:P29"/>
    <mergeCell ref="B30:D30"/>
    <mergeCell ref="N30:P30"/>
    <mergeCell ref="B31:D31"/>
    <mergeCell ref="N31:P31"/>
    <mergeCell ref="B38:D38"/>
    <mergeCell ref="N38:P38"/>
    <mergeCell ref="A39:D39"/>
    <mergeCell ref="N39:Q39"/>
    <mergeCell ref="A40:D40"/>
    <mergeCell ref="N40:Q40"/>
    <mergeCell ref="A35:D35"/>
    <mergeCell ref="N35:Q35"/>
    <mergeCell ref="B36:D36"/>
    <mergeCell ref="N36:P36"/>
    <mergeCell ref="B37:D37"/>
    <mergeCell ref="N37:P37"/>
    <mergeCell ref="A45:D45"/>
    <mergeCell ref="N45:Q45"/>
    <mergeCell ref="A46:D46"/>
    <mergeCell ref="N46:Q46"/>
    <mergeCell ref="A47:D47"/>
    <mergeCell ref="N47:Q47"/>
    <mergeCell ref="A41:D41"/>
    <mergeCell ref="N41:Q41"/>
    <mergeCell ref="A42:D42"/>
    <mergeCell ref="N42:Q42"/>
    <mergeCell ref="A44:D44"/>
    <mergeCell ref="N44:Q44"/>
    <mergeCell ref="A43:D43"/>
    <mergeCell ref="N43:Q43"/>
    <mergeCell ref="A53:D53"/>
    <mergeCell ref="N53:Q53"/>
    <mergeCell ref="A56:B56"/>
    <mergeCell ref="A48:D48"/>
    <mergeCell ref="N48:Q48"/>
    <mergeCell ref="A49:D49"/>
    <mergeCell ref="N49:Q49"/>
    <mergeCell ref="A50:D50"/>
    <mergeCell ref="N50:Q50"/>
    <mergeCell ref="A52:D52"/>
    <mergeCell ref="N52:Q52"/>
    <mergeCell ref="N51:Q51"/>
    <mergeCell ref="P56:Q56"/>
    <mergeCell ref="G56:I56"/>
    <mergeCell ref="J56:L56"/>
    <mergeCell ref="A54:I54"/>
  </mergeCells>
  <phoneticPr fontId="16" type="noConversion"/>
  <printOptions horizontalCentered="1"/>
  <pageMargins left="0.51181102362204722" right="0.51181102362204722" top="0.59055118110236227" bottom="0.39370078740157483" header="0.59055118110236227" footer="0.19685039370078741"/>
  <pageSetup paperSize="9" pageOrder="overThenDown" orientation="portrait" r:id="rId1"/>
  <headerFooter scaleWithDoc="0" alignWithMargins="0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>
  <sheetPr codeName="Sheet27"/>
  <dimension ref="A1:Q343"/>
  <sheetViews>
    <sheetView showGridLines="0" view="pageLayout" zoomScaleSheetLayoutView="100" workbookViewId="0">
      <selection activeCell="F6" sqref="F6:I12"/>
    </sheetView>
  </sheetViews>
  <sheetFormatPr defaultColWidth="9.140625" defaultRowHeight="12.75"/>
  <cols>
    <col min="1" max="1" width="2.140625" style="297" customWidth="1"/>
    <col min="2" max="3" width="2" style="297" customWidth="1"/>
    <col min="4" max="4" width="19.5703125" style="297" customWidth="1"/>
    <col min="5" max="5" width="6.5703125" style="297" hidden="1" customWidth="1"/>
    <col min="6" max="6" width="15.7109375" style="500" customWidth="1"/>
    <col min="7" max="8" width="15.7109375" style="297" customWidth="1"/>
    <col min="9" max="10" width="15.7109375" style="329" customWidth="1"/>
    <col min="11" max="13" width="15.7109375" style="297" customWidth="1"/>
    <col min="14" max="14" width="19.85546875" style="297" customWidth="1"/>
    <col min="15" max="16" width="2" style="297" customWidth="1"/>
    <col min="17" max="17" width="2" style="329" customWidth="1"/>
    <col min="18" max="16384" width="9.140625" style="297"/>
  </cols>
  <sheetData>
    <row r="1" spans="1:17" ht="16.5" customHeight="1">
      <c r="A1" s="1450" t="s">
        <v>1773</v>
      </c>
      <c r="B1" s="1450"/>
      <c r="C1" s="1450"/>
      <c r="D1" s="1450"/>
      <c r="E1" s="1450"/>
      <c r="F1" s="1450"/>
      <c r="G1" s="1450"/>
      <c r="H1" s="1450"/>
      <c r="I1" s="1450"/>
      <c r="J1" s="1429"/>
      <c r="K1" s="1429"/>
      <c r="L1" s="1429"/>
      <c r="M1" s="1429"/>
      <c r="N1" s="1429"/>
      <c r="O1" s="1429"/>
      <c r="P1" s="1429"/>
      <c r="Q1" s="1429"/>
    </row>
    <row r="2" spans="1:17" ht="3" customHeight="1">
      <c r="A2" s="298"/>
      <c r="B2" s="299"/>
      <c r="C2" s="299"/>
      <c r="D2" s="299"/>
      <c r="E2" s="299"/>
      <c r="F2" s="697"/>
      <c r="G2" s="298"/>
      <c r="H2" s="298"/>
      <c r="I2" s="302"/>
      <c r="J2" s="302"/>
      <c r="K2" s="298"/>
      <c r="L2" s="804"/>
      <c r="M2" s="804"/>
      <c r="N2" s="299"/>
      <c r="O2" s="299"/>
      <c r="P2" s="299"/>
      <c r="Q2" s="305"/>
    </row>
    <row r="3" spans="1:17" ht="6.75" customHeight="1">
      <c r="A3" s="1608" t="s">
        <v>1799</v>
      </c>
      <c r="B3" s="1467"/>
      <c r="C3" s="1467"/>
      <c r="D3" s="1467"/>
      <c r="E3" s="1467"/>
      <c r="F3" s="1467"/>
      <c r="G3" s="1467"/>
      <c r="H3" s="1467"/>
      <c r="I3" s="1467"/>
      <c r="J3" s="542"/>
      <c r="K3" s="698"/>
      <c r="L3" s="698"/>
      <c r="M3" s="698"/>
      <c r="N3" s="544"/>
      <c r="O3" s="544"/>
      <c r="P3" s="544"/>
      <c r="Q3" s="545"/>
    </row>
    <row r="4" spans="1:17" s="306" customFormat="1" ht="18" customHeight="1">
      <c r="A4" s="1467"/>
      <c r="B4" s="1467"/>
      <c r="C4" s="1467"/>
      <c r="D4" s="1467"/>
      <c r="E4" s="1467"/>
      <c r="F4" s="1467"/>
      <c r="G4" s="1467"/>
      <c r="H4" s="1467"/>
      <c r="I4" s="1467"/>
      <c r="J4" s="549"/>
      <c r="K4" s="806"/>
      <c r="L4" s="806"/>
      <c r="M4" s="806"/>
      <c r="N4" s="551"/>
      <c r="O4" s="551"/>
      <c r="P4" s="551"/>
      <c r="Q4" s="547"/>
    </row>
    <row r="5" spans="1:17" s="811" customFormat="1" ht="15.95" customHeight="1" thickBot="1">
      <c r="A5" s="807"/>
      <c r="B5" s="808"/>
      <c r="C5" s="1356" t="s">
        <v>1839</v>
      </c>
      <c r="D5" s="1356"/>
      <c r="E5" s="1356"/>
      <c r="F5" s="1356"/>
      <c r="G5" s="844"/>
      <c r="H5" s="844"/>
      <c r="I5" s="844"/>
      <c r="J5" s="810"/>
      <c r="K5" s="844"/>
      <c r="L5" s="844"/>
      <c r="M5" s="844"/>
      <c r="N5" s="1619" t="s">
        <v>1948</v>
      </c>
      <c r="O5" s="1580"/>
      <c r="P5" s="1580"/>
      <c r="Q5" s="1580"/>
    </row>
    <row r="6" spans="1:17" s="308" customFormat="1" ht="12.75" customHeight="1">
      <c r="A6" s="1506" t="s">
        <v>163</v>
      </c>
      <c r="B6" s="1506"/>
      <c r="C6" s="1506"/>
      <c r="D6" s="1506"/>
      <c r="E6" s="711"/>
      <c r="F6" s="1614" t="s">
        <v>1694</v>
      </c>
      <c r="G6" s="1508"/>
      <c r="H6" s="1508"/>
      <c r="I6" s="1508"/>
      <c r="J6" s="1507" t="s">
        <v>263</v>
      </c>
      <c r="K6" s="1508"/>
      <c r="L6" s="1508"/>
      <c r="M6" s="1605"/>
      <c r="N6" s="656" t="s">
        <v>167</v>
      </c>
      <c r="O6" s="657"/>
      <c r="P6" s="657"/>
      <c r="Q6" s="657"/>
    </row>
    <row r="7" spans="1:17" s="308" customFormat="1" ht="9" customHeight="1">
      <c r="A7" s="658"/>
      <c r="B7" s="1503" t="s">
        <v>11</v>
      </c>
      <c r="C7" s="1503"/>
      <c r="D7" s="1503"/>
      <c r="E7" s="712"/>
      <c r="F7" s="1615"/>
      <c r="G7" s="1606"/>
      <c r="H7" s="1606"/>
      <c r="I7" s="1606"/>
      <c r="J7" s="1606"/>
      <c r="K7" s="1606"/>
      <c r="L7" s="1606"/>
      <c r="M7" s="1607"/>
      <c r="N7" s="664" t="s">
        <v>169</v>
      </c>
      <c r="O7" s="665"/>
      <c r="P7" s="665"/>
      <c r="Q7" s="665"/>
    </row>
    <row r="8" spans="1:17" s="308" customFormat="1" ht="11.25" customHeight="1">
      <c r="A8" s="666"/>
      <c r="B8" s="667"/>
      <c r="C8" s="667"/>
      <c r="D8" s="667"/>
      <c r="E8" s="667"/>
      <c r="F8" s="1616" t="s">
        <v>1699</v>
      </c>
      <c r="G8" s="1617"/>
      <c r="H8" s="1617"/>
      <c r="I8" s="1617"/>
      <c r="J8" s="1609" t="s">
        <v>1695</v>
      </c>
      <c r="K8" s="1610"/>
      <c r="L8" s="1610"/>
      <c r="M8" s="1611"/>
      <c r="N8" s="673"/>
      <c r="O8" s="667"/>
      <c r="P8" s="667"/>
      <c r="Q8" s="667"/>
    </row>
    <row r="9" spans="1:17" s="308" customFormat="1" ht="9" customHeight="1">
      <c r="A9" s="674"/>
      <c r="B9" s="675"/>
      <c r="C9" s="675"/>
      <c r="D9" s="675"/>
      <c r="E9" s="675"/>
      <c r="F9" s="1618"/>
      <c r="G9" s="1617"/>
      <c r="H9" s="1617"/>
      <c r="I9" s="1617"/>
      <c r="J9" s="1612"/>
      <c r="K9" s="1612"/>
      <c r="L9" s="1612"/>
      <c r="M9" s="1613"/>
      <c r="N9" s="681"/>
      <c r="O9" s="675"/>
      <c r="P9" s="675"/>
      <c r="Q9" s="675"/>
    </row>
    <row r="10" spans="1:17" s="308" customFormat="1" ht="11.25" customHeight="1">
      <c r="A10" s="1499"/>
      <c r="B10" s="1499"/>
      <c r="C10" s="682"/>
      <c r="D10" s="682"/>
      <c r="E10" s="682"/>
      <c r="F10" s="1598" t="s">
        <v>2006</v>
      </c>
      <c r="G10" s="1598" t="s">
        <v>2007</v>
      </c>
      <c r="H10" s="1598" t="s">
        <v>2008</v>
      </c>
      <c r="I10" s="1586" t="s">
        <v>2009</v>
      </c>
      <c r="J10" s="1587" t="s">
        <v>2006</v>
      </c>
      <c r="K10" s="1598" t="s">
        <v>2007</v>
      </c>
      <c r="L10" s="1598" t="s">
        <v>2008</v>
      </c>
      <c r="M10" s="1598" t="s">
        <v>2009</v>
      </c>
      <c r="N10" s="688"/>
      <c r="O10" s="682"/>
      <c r="P10" s="682"/>
      <c r="Q10" s="682"/>
    </row>
    <row r="11" spans="1:17" s="308" customFormat="1" ht="11.25" customHeight="1">
      <c r="A11" s="1499" t="s">
        <v>8</v>
      </c>
      <c r="B11" s="1499"/>
      <c r="C11" s="682"/>
      <c r="D11" s="682"/>
      <c r="E11" s="682"/>
      <c r="F11" s="1599"/>
      <c r="G11" s="1599"/>
      <c r="H11" s="1599"/>
      <c r="I11" s="1601"/>
      <c r="J11" s="1603"/>
      <c r="K11" s="1599"/>
      <c r="L11" s="1599"/>
      <c r="M11" s="1599"/>
      <c r="N11" s="688"/>
      <c r="O11" s="682"/>
      <c r="P11" s="682"/>
      <c r="Q11" s="682"/>
    </row>
    <row r="12" spans="1:17" s="309" customFormat="1" ht="24.75" customHeight="1">
      <c r="A12" s="1500" t="s">
        <v>9</v>
      </c>
      <c r="B12" s="1500"/>
      <c r="C12" s="1500"/>
      <c r="D12" s="1500"/>
      <c r="E12" s="713"/>
      <c r="F12" s="1600"/>
      <c r="G12" s="1600"/>
      <c r="H12" s="1600"/>
      <c r="I12" s="1602"/>
      <c r="J12" s="1604"/>
      <c r="K12" s="1600"/>
      <c r="L12" s="1600"/>
      <c r="M12" s="1600"/>
      <c r="N12" s="1501" t="s">
        <v>170</v>
      </c>
      <c r="O12" s="1502"/>
      <c r="P12" s="1502"/>
      <c r="Q12" s="1502"/>
    </row>
    <row r="13" spans="1:17" s="310" customFormat="1" ht="13.7" customHeight="1">
      <c r="A13" s="1459" t="s">
        <v>845</v>
      </c>
      <c r="B13" s="1459"/>
      <c r="C13" s="1459"/>
      <c r="D13" s="1459"/>
      <c r="E13" s="714">
        <v>1</v>
      </c>
      <c r="F13" s="823">
        <f>INDEX(중위!$J$540:$XFD$808,MATCH($E13,중위!$F$540:$F$808,0),COUNT(중위!$J$2:$XFD$2))</f>
        <v>229719.57001279105</v>
      </c>
      <c r="G13" s="824">
        <f>INDEX(중위단위!$J$540:$XFD$808,MATCH($E13,중위단위!$F$540:$F$808,0),COUNT(중위단위!$J$2:$XFD$2))</f>
        <v>2985.9960398002186</v>
      </c>
      <c r="H13" s="825">
        <f>INDEX(중위!$J$809:$XFD$1077,MATCH($E13,중위!$F$809:$F$1077,0),COUNT(중위!$J$2:$XFD$2))</f>
        <v>151041.5591609673</v>
      </c>
      <c r="I13" s="826">
        <f>INDEX(중위단위!$J$809:$XFD$1077,MATCH($E13,중위단위!$F$809:$F$1077,0),COUNT(중위단위!$J$2:$XFD$2))</f>
        <v>1945.0358895769953</v>
      </c>
      <c r="J13" s="827">
        <f>INDEX(평균!$J$540:$XFD$808,MATCH($E13,평균!$F$540:$F$808,0),COUNT(평균!$J$2:$XFD$2))</f>
        <v>248058.38820924656</v>
      </c>
      <c r="K13" s="824">
        <f>INDEX(평균단위!$J$540:$XFD$808,MATCH($E13,평균단위!$F$540:$F$808,0),COUNT(평균단위!$J$2:$XFD$2))</f>
        <v>3042.2821725333456</v>
      </c>
      <c r="L13" s="825">
        <f>INDEX(평균!$J$809:$XFD$1077,MATCH($E13,평균!$F$809:$F$1077,0),COUNT(평균!$J$2:$XFD$2))</f>
        <v>157077.57045584737</v>
      </c>
      <c r="M13" s="825">
        <f>INDEX(평균단위!$J$809:$XFD$1077,MATCH($E13,평균단위!$F$809:$F$1077,0),COUNT(평균단위!$J$2:$XFD$2))</f>
        <v>1964.5835871013135</v>
      </c>
      <c r="N13" s="1423" t="s">
        <v>861</v>
      </c>
      <c r="O13" s="1424"/>
      <c r="P13" s="1424"/>
      <c r="Q13" s="1424"/>
    </row>
    <row r="14" spans="1:17" s="310" customFormat="1" ht="13.7" customHeight="1">
      <c r="A14" s="1460" t="s">
        <v>846</v>
      </c>
      <c r="B14" s="1460"/>
      <c r="C14" s="1460"/>
      <c r="D14" s="1460"/>
      <c r="E14" s="720">
        <v>2</v>
      </c>
      <c r="F14" s="823">
        <f>INDEX(중위!$J$540:$XFD$808,MATCH($E14,중위!$F$540:$F$808,0),COUNT(중위!$J$2:$XFD$2))</f>
        <v>308927.22287461127</v>
      </c>
      <c r="G14" s="827">
        <f>INDEX(중위단위!$J$540:$XFD$808,MATCH($E14,중위단위!$F$540:$F$808,0),COUNT(중위단위!$J$2:$XFD$2))</f>
        <v>3921.4746507002178</v>
      </c>
      <c r="H14" s="823">
        <f>INDEX(중위!$J$809:$XFD$1077,MATCH($E14,중위!$F$809:$F$1077,0),COUNT(중위!$J$2:$XFD$2))</f>
        <v>189861.28751024167</v>
      </c>
      <c r="I14" s="828">
        <f>INDEX(중위단위!$J$809:$XFD$1077,MATCH($E14,중위단위!$F$809:$F$1077,0),COUNT(중위단위!$J$2:$XFD$2))</f>
        <v>2401.0914466046597</v>
      </c>
      <c r="J14" s="827">
        <f>INDEX(평균!$J$540:$XFD$808,MATCH($E14,평균!$F$540:$F$808,0),COUNT(평균!$J$2:$XFD$2))</f>
        <v>331695.30049749208</v>
      </c>
      <c r="K14" s="827">
        <f>INDEX(평균단위!$J$540:$XFD$808,MATCH($E14,평균단위!$F$540:$F$808,0),COUNT(평균단위!$J$2:$XFD$2))</f>
        <v>4004.570792671253</v>
      </c>
      <c r="L14" s="823">
        <f>INDEX(평균!$J$809:$XFD$1077,MATCH($E14,평균!$F$809:$F$1077,0),COUNT(평균!$J$2:$XFD$2))</f>
        <v>197151.24884121536</v>
      </c>
      <c r="M14" s="823">
        <f>INDEX(평균단위!$J$809:$XFD$1077,MATCH($E14,평균단위!$F$809:$F$1077,0),COUNT(평균단위!$J$2:$XFD$2))</f>
        <v>2434.8688283094734</v>
      </c>
      <c r="N14" s="1423" t="s">
        <v>862</v>
      </c>
      <c r="O14" s="1424"/>
      <c r="P14" s="1424"/>
      <c r="Q14" s="1424"/>
    </row>
    <row r="15" spans="1:17" s="310" customFormat="1" ht="13.7" customHeight="1">
      <c r="A15" s="1460" t="s">
        <v>1373</v>
      </c>
      <c r="B15" s="1460"/>
      <c r="C15" s="1460"/>
      <c r="D15" s="1460"/>
      <c r="E15" s="714">
        <v>3</v>
      </c>
      <c r="F15" s="823">
        <f>INDEX(중위!$J$540:$XFD$808,MATCH($E15,중위!$F$540:$F$808,0),COUNT(중위!$J$2:$XFD$2))</f>
        <v>150178.51950839732</v>
      </c>
      <c r="G15" s="827">
        <f>INDEX(중위단위!$J$540:$XFD$808,MATCH($E15,중위단위!$F$540:$F$808,0),COUNT(중위단위!$J$2:$XFD$2))</f>
        <v>2046.5798502410432</v>
      </c>
      <c r="H15" s="823">
        <f>INDEX(중위!$J$809:$XFD$1077,MATCH($E15,중위!$F$809:$F$1077,0),COUNT(중위!$J$2:$XFD$2))</f>
        <v>112058.43238427617</v>
      </c>
      <c r="I15" s="828">
        <f>INDEX(중위단위!$J$809:$XFD$1077,MATCH($E15,중위단위!$F$809:$F$1077,0),COUNT(중위단위!$J$2:$XFD$2))</f>
        <v>1487.0607219801261</v>
      </c>
      <c r="J15" s="827">
        <f>INDEX(평균!$J$540:$XFD$808,MATCH($E15,평균!$F$540:$F$808,0),COUNT(평균!$J$2:$XFD$2))</f>
        <v>164069.43481914324</v>
      </c>
      <c r="K15" s="827">
        <f>INDEX(평균단위!$J$540:$XFD$808,MATCH($E15,평균단위!$F$540:$F$808,0),COUNT(평균단위!$J$2:$XFD$2))</f>
        <v>2075.9431261318414</v>
      </c>
      <c r="L15" s="823">
        <f>INDEX(평균!$J$809:$XFD$1077,MATCH($E15,평균!$F$809:$F$1077,0),COUNT(평균!$J$2:$XFD$2))</f>
        <v>116835.21556738653</v>
      </c>
      <c r="M15" s="823">
        <f>INDEX(평균단위!$J$809:$XFD$1077,MATCH($E15,평균단위!$F$809:$F$1077,0),COUNT(평균단위!$J$2:$XFD$2))</f>
        <v>1492.3188403139434</v>
      </c>
      <c r="N15" s="1423" t="s">
        <v>1375</v>
      </c>
      <c r="O15" s="1424"/>
      <c r="P15" s="1424"/>
      <c r="Q15" s="1424"/>
    </row>
    <row r="16" spans="1:17" s="310" customFormat="1" ht="13.7" customHeight="1">
      <c r="A16" s="1378" t="s">
        <v>1539</v>
      </c>
      <c r="B16" s="1378"/>
      <c r="C16" s="1378"/>
      <c r="D16" s="1378"/>
      <c r="E16" s="720">
        <v>4</v>
      </c>
      <c r="F16" s="823">
        <f>INDEX(중위!$J$540:$XFD$808,MATCH($E16,중위!$F$540:$F$808,0),COUNT(중위!$J$2:$XFD$2))</f>
        <v>173993.626158767</v>
      </c>
      <c r="G16" s="827">
        <f>INDEX(중위단위!$J$540:$XFD$808,MATCH($E16,중위단위!$F$540:$F$808,0),COUNT(중위단위!$J$2:$XFD$2))</f>
        <v>2286.9620842869949</v>
      </c>
      <c r="H16" s="823">
        <f>INDEX(중위!$J$809:$XFD$1077,MATCH($E16,중위!$F$809:$F$1077,0),COUNT(중위!$J$2:$XFD$2))</f>
        <v>130473.96462446151</v>
      </c>
      <c r="I16" s="828">
        <f>INDEX(중위단위!$J$809:$XFD$1077,MATCH($E16,중위단위!$F$809:$F$1077,0),COUNT(중위단위!$J$2:$XFD$2))</f>
        <v>1674.8245739553611</v>
      </c>
      <c r="J16" s="827">
        <f>INDEX(평균!$J$540:$XFD$808,MATCH($E16,평균!$F$540:$F$808,0),COUNT(평균!$J$2:$XFD$2))</f>
        <v>190658.06448555485</v>
      </c>
      <c r="K16" s="827">
        <f>INDEX(평균단위!$J$540:$XFD$808,MATCH($E16,평균단위!$F$540:$F$808,0),COUNT(평균단위!$J$2:$XFD$2))</f>
        <v>2329.8971248980279</v>
      </c>
      <c r="L16" s="823">
        <f>INDEX(평균!$J$809:$XFD$1077,MATCH($E16,평균!$F$809:$F$1077,0),COUNT(평균!$J$2:$XFD$2))</f>
        <v>136166.99440973013</v>
      </c>
      <c r="M16" s="823">
        <f>INDEX(평균단위!$J$809:$XFD$1077,MATCH($E16,평균단위!$F$809:$F$1077,0),COUNT(평균단위!$J$2:$XFD$2))</f>
        <v>1688.4971913426155</v>
      </c>
      <c r="N16" s="1406" t="s">
        <v>1553</v>
      </c>
      <c r="O16" s="1407"/>
      <c r="P16" s="1407"/>
      <c r="Q16" s="1407"/>
    </row>
    <row r="17" spans="1:17" s="310" customFormat="1" ht="13.7" customHeight="1">
      <c r="A17" s="1378" t="s">
        <v>1541</v>
      </c>
      <c r="B17" s="1378"/>
      <c r="C17" s="1378"/>
      <c r="D17" s="1378"/>
      <c r="E17" s="714">
        <v>5</v>
      </c>
      <c r="F17" s="823">
        <f>INDEX(중위!$J$540:$XFD$808,MATCH($E17,중위!$F$540:$F$808,0),COUNT(중위!$J$2:$XFD$2))</f>
        <v>128881.42547822774</v>
      </c>
      <c r="G17" s="827">
        <f>INDEX(중위단위!$J$540:$XFD$808,MATCH($E17,중위단위!$F$540:$F$808,0),COUNT(중위단위!$J$2:$XFD$2))</f>
        <v>1831.3146071463536</v>
      </c>
      <c r="H17" s="823">
        <f>INDEX(중위!$J$809:$XFD$1077,MATCH($E17,중위!$F$809:$F$1077,0),COUNT(중위!$J$2:$XFD$2))</f>
        <v>95644.274370891682</v>
      </c>
      <c r="I17" s="828">
        <f>INDEX(중위단위!$J$809:$XFD$1077,MATCH($E17,중위단위!$F$809:$F$1077,0),COUNT(중위단위!$J$2:$XFD$2))</f>
        <v>1320.5153921104991</v>
      </c>
      <c r="J17" s="827">
        <f>INDEX(평균!$J$540:$XFD$808,MATCH($E17,평균!$F$540:$F$808,0),COUNT(평균!$J$2:$XFD$2))</f>
        <v>140290.11175017961</v>
      </c>
      <c r="K17" s="827">
        <f>INDEX(평균단위!$J$540:$XFD$808,MATCH($E17,평균단위!$F$540:$F$808,0),COUNT(평균단위!$J$2:$XFD$2))</f>
        <v>1848.4858016833628</v>
      </c>
      <c r="L17" s="823">
        <f>INDEX(평균!$J$809:$XFD$1077,MATCH($E17,평균!$F$809:$F$1077,0),COUNT(평균!$J$2:$XFD$2))</f>
        <v>99646.871876295772</v>
      </c>
      <c r="M17" s="823">
        <f>INDEX(평균단위!$J$809:$XFD$1077,MATCH($E17,평균단위!$F$809:$F$1077,0),COUNT(평균단위!$J$2:$XFD$2))</f>
        <v>1317.792137971526</v>
      </c>
      <c r="N17" s="1406" t="s">
        <v>1830</v>
      </c>
      <c r="O17" s="1407"/>
      <c r="P17" s="1407"/>
      <c r="Q17" s="1407"/>
    </row>
    <row r="18" spans="1:17" s="310" customFormat="1" ht="13.5" customHeight="1">
      <c r="A18" s="1414" t="s">
        <v>173</v>
      </c>
      <c r="B18" s="1414"/>
      <c r="C18" s="1414"/>
      <c r="D18" s="1414"/>
      <c r="E18" s="720">
        <v>6</v>
      </c>
      <c r="F18" s="823">
        <f>INDEX(중위!$J$540:$XFD$808,MATCH($E18,중위!$F$540:$F$808,0),COUNT(중위!$J$2:$XFD$2))</f>
        <v>449931.34454460687</v>
      </c>
      <c r="G18" s="824">
        <f>INDEX(중위단위!$J$540:$XFD$808,MATCH($E18,중위단위!$F$540:$F$808,0),COUNT(중위단위!$J$2:$XFD$2))</f>
        <v>5626.6960049678128</v>
      </c>
      <c r="H18" s="825">
        <f>INDEX(중위!$J$809:$XFD$1077,MATCH($E18,중위!$F$809:$F$1077,0),COUNT(중위!$J$2:$XFD$2))</f>
        <v>262513.23381282581</v>
      </c>
      <c r="I18" s="826">
        <f>INDEX(중위단위!$J$809:$XFD$1077,MATCH($E18,중위단위!$F$809:$F$1077,0),COUNT(중위단위!$J$2:$XFD$2))</f>
        <v>3275.7283983459147</v>
      </c>
      <c r="J18" s="827">
        <f>INDEX(평균!$J$540:$XFD$808,MATCH($E18,평균!$F$540:$F$808,0),COUNT(평균!$J$2:$XFD$2))</f>
        <v>488116.12795540399</v>
      </c>
      <c r="K18" s="824">
        <f>INDEX(평균단위!$J$540:$XFD$808,MATCH($E18,평균단위!$F$540:$F$808,0),COUNT(평균단위!$J$2:$XFD$2))</f>
        <v>5742.2989180728409</v>
      </c>
      <c r="L18" s="825">
        <f>INDEX(평균!$J$809:$XFD$1077,MATCH($E18,평균!$F$809:$F$1077,0),COUNT(평균!$J$2:$XFD$2))</f>
        <v>279766.09365906875</v>
      </c>
      <c r="M18" s="825">
        <f>INDEX(평균단위!$J$809:$XFD$1077,MATCH($E18,평균단위!$F$809:$F$1077,0),COUNT(평균단위!$J$2:$XFD$2))</f>
        <v>3351.6482863321862</v>
      </c>
      <c r="N18" s="1412" t="s">
        <v>305</v>
      </c>
      <c r="O18" s="1413"/>
      <c r="P18" s="1413"/>
      <c r="Q18" s="1413"/>
    </row>
    <row r="19" spans="1:17" s="310" customFormat="1" ht="13.5" customHeight="1">
      <c r="A19" s="628"/>
      <c r="B19" s="1484" t="s">
        <v>174</v>
      </c>
      <c r="C19" s="1414"/>
      <c r="D19" s="1414"/>
      <c r="E19" s="714">
        <v>7</v>
      </c>
      <c r="F19" s="829">
        <f>INDEX(중위!$J$540:$XFD$808,MATCH($E19,중위!$F$540:$F$808,0),COUNT(중위!$J$2:$XFD$2))</f>
        <v>350264.43542746583</v>
      </c>
      <c r="G19" s="830">
        <f>INDEX(중위단위!$J$540:$XFD$808,MATCH($E19,중위단위!$F$540:$F$808,0),COUNT(중위단위!$J$2:$XFD$2))</f>
        <v>4604.6675292230457</v>
      </c>
      <c r="H19" s="831">
        <f>INDEX(중위!$J$809:$XFD$1077,MATCH($E19,중위!$F$809:$F$1077,0),COUNT(중위!$J$2:$XFD$2))</f>
        <v>220168.39371041226</v>
      </c>
      <c r="I19" s="832">
        <f>INDEX(중위단위!$J$809:$XFD$1077,MATCH($E19,중위단위!$F$809:$F$1077,0),COUNT(중위단위!$J$2:$XFD$2))</f>
        <v>2894.5177454120853</v>
      </c>
      <c r="J19" s="833">
        <f>INDEX(평균!$J$540:$XFD$808,MATCH($E19,평균!$F$540:$F$808,0),COUNT(평균!$J$2:$XFD$2))</f>
        <v>376683.05484180711</v>
      </c>
      <c r="K19" s="830">
        <f>INDEX(평균단위!$J$540:$XFD$808,MATCH($E19,평균단위!$F$540:$F$808,0),COUNT(평균단위!$J$2:$XFD$2))</f>
        <v>4641.2365726117805</v>
      </c>
      <c r="L19" s="831">
        <f>INDEX(평균!$J$809:$XFD$1077,MATCH($E19,평균!$F$809:$F$1077,0),COUNT(평균!$J$2:$XFD$2))</f>
        <v>233257.5114600404</v>
      </c>
      <c r="M19" s="831">
        <f>INDEX(평균단위!$J$809:$XFD$1077,MATCH($E19,평균단위!$F$809:$F$1077,0),COUNT(평균단위!$J$2:$XFD$2))</f>
        <v>2940.9217255620906</v>
      </c>
      <c r="N19" s="1412" t="s">
        <v>275</v>
      </c>
      <c r="O19" s="1413"/>
      <c r="P19" s="1444"/>
      <c r="Q19" s="629"/>
    </row>
    <row r="20" spans="1:17" s="310" customFormat="1" ht="11.25" customHeight="1">
      <c r="A20" s="630"/>
      <c r="B20" s="631"/>
      <c r="C20" s="1451" t="s">
        <v>178</v>
      </c>
      <c r="D20" s="1452"/>
      <c r="E20" s="720">
        <v>8</v>
      </c>
      <c r="F20" s="834">
        <f>INDEX(중위!$J$540:$XFD$808,MATCH($E20,중위!$F$540:$F$808,0),COUNT(중위!$J$2:$XFD$2))</f>
        <v>587685.62948305719</v>
      </c>
      <c r="G20" s="824">
        <f>INDEX(중위단위!$J$540:$XFD$808,MATCH($E20,중위단위!$F$540:$F$808,0),COUNT(중위단위!$J$2:$XFD$2))</f>
        <v>6765.2695581465914</v>
      </c>
      <c r="H20" s="825">
        <f>INDEX(중위!$J$809:$XFD$1077,MATCH($E20,중위!$F$809:$F$1077,0),COUNT(중위!$J$2:$XFD$2))</f>
        <v>305333.78679198615</v>
      </c>
      <c r="I20" s="826">
        <f>INDEX(중위단위!$J$809:$XFD$1077,MATCH($E20,중위단위!$F$809:$F$1077,0),COUNT(중위단위!$J$2:$XFD$2))</f>
        <v>3578.5598987263938</v>
      </c>
      <c r="J20" s="835">
        <f>INDEX(평균!$J$540:$XFD$808,MATCH($E20,평균!$F$540:$F$808,0),COUNT(평균!$J$2:$XFD$2))</f>
        <v>643276.62939888658</v>
      </c>
      <c r="K20" s="824">
        <f>INDEX(평균단위!$J$540:$XFD$808,MATCH($E20,평균단위!$F$540:$F$808,0),COUNT(평균단위!$J$2:$XFD$2))</f>
        <v>6710.3218579007926</v>
      </c>
      <c r="L20" s="825">
        <f>INDEX(평균!$J$809:$XFD$1077,MATCH($E20,평균!$F$809:$F$1077,0),COUNT(평균!$J$2:$XFD$2))</f>
        <v>342951.20095443213</v>
      </c>
      <c r="M20" s="825">
        <f>INDEX(평균단위!$J$809:$XFD$1077,MATCH($E20,평균단위!$F$809:$F$1077,0),COUNT(평균단위!$J$2:$XFD$2))</f>
        <v>3671.0690942903029</v>
      </c>
      <c r="N20" s="1491" t="s">
        <v>300</v>
      </c>
      <c r="O20" s="1428"/>
      <c r="P20" s="632"/>
      <c r="Q20" s="633"/>
    </row>
    <row r="21" spans="1:17" s="310" customFormat="1" ht="11.25" customHeight="1">
      <c r="A21" s="630"/>
      <c r="B21" s="631"/>
      <c r="C21" s="1453" t="s">
        <v>179</v>
      </c>
      <c r="D21" s="1454"/>
      <c r="E21" s="714">
        <v>9</v>
      </c>
      <c r="F21" s="825">
        <f>INDEX(중위!$J$540:$XFD$808,MATCH($E21,중위!$F$540:$F$808,0),COUNT(중위!$J$2:$XFD$2))</f>
        <v>314110.64553979895</v>
      </c>
      <c r="G21" s="824">
        <f>INDEX(중위단위!$J$540:$XFD$808,MATCH($E21,중위단위!$F$540:$F$808,0),COUNT(중위단위!$J$2:$XFD$2))</f>
        <v>4246.4346011933931</v>
      </c>
      <c r="H21" s="825">
        <f>INDEX(중위!$J$809:$XFD$1077,MATCH($E21,중위!$F$809:$F$1077,0),COUNT(중위!$J$2:$XFD$2))</f>
        <v>202824.28912549195</v>
      </c>
      <c r="I21" s="826">
        <f>INDEX(중위단위!$J$809:$XFD$1077,MATCH($E21,중위단위!$F$809:$F$1077,0),COUNT(중위단위!$J$2:$XFD$2))</f>
        <v>2759.011616441268</v>
      </c>
      <c r="J21" s="824">
        <f>INDEX(평균!$J$540:$XFD$808,MATCH($E21,평균!$F$540:$F$808,0),COUNT(평균!$J$2:$XFD$2))</f>
        <v>334113.44739769812</v>
      </c>
      <c r="K21" s="824">
        <f>INDEX(평균단위!$J$540:$XFD$808,MATCH($E21,평균단위!$F$540:$F$808,0),COUNT(평균단위!$J$2:$XFD$2))</f>
        <v>4304.2564818746923</v>
      </c>
      <c r="L21" s="825">
        <f>INDEX(평균!$J$809:$XFD$1077,MATCH($E21,평균!$F$809:$F$1077,0),COUNT(평균!$J$2:$XFD$2))</f>
        <v>213799.03071270289</v>
      </c>
      <c r="M21" s="825">
        <f>INDEX(평균단위!$J$809:$XFD$1077,MATCH($E21,평균단위!$F$809:$F$1077,0),COUNT(평균단위!$J$2:$XFD$2))</f>
        <v>2798.56883838673</v>
      </c>
      <c r="N21" s="1489" t="s">
        <v>301</v>
      </c>
      <c r="O21" s="1490"/>
      <c r="P21" s="632"/>
      <c r="Q21" s="631"/>
    </row>
    <row r="22" spans="1:17" s="310" customFormat="1" ht="11.25" customHeight="1">
      <c r="A22" s="630"/>
      <c r="B22" s="631"/>
      <c r="C22" s="1455" t="s">
        <v>180</v>
      </c>
      <c r="D22" s="1456"/>
      <c r="E22" s="720">
        <v>10</v>
      </c>
      <c r="F22" s="825">
        <f>INDEX(중위!$J$540:$XFD$808,MATCH($E22,중위!$F$540:$F$808,0),COUNT(중위!$J$2:$XFD$2))</f>
        <v>370717.76462763688</v>
      </c>
      <c r="G22" s="824">
        <f>INDEX(중위단위!$J$540:$XFD$808,MATCH($E22,중위단위!$F$540:$F$808,0),COUNT(중위단위!$J$2:$XFD$2))</f>
        <v>4899.9509971208126</v>
      </c>
      <c r="H22" s="825">
        <f>INDEX(중위!$J$809:$XFD$1077,MATCH($E22,중위!$F$809:$F$1077,0),COUNT(중위!$J$2:$XFD$2))</f>
        <v>243847.92544211191</v>
      </c>
      <c r="I22" s="826">
        <f>INDEX(중위단위!$J$809:$XFD$1077,MATCH($E22,중위단위!$F$809:$F$1077,0),COUNT(중위단위!$J$2:$XFD$2))</f>
        <v>3070.5147512105141</v>
      </c>
      <c r="J22" s="824">
        <f>INDEX(평균!$J$540:$XFD$808,MATCH($E22,평균!$F$540:$F$808,0),COUNT(평균!$J$2:$XFD$2))</f>
        <v>407020.98841014068</v>
      </c>
      <c r="K22" s="824">
        <f>INDEX(평균단위!$J$540:$XFD$808,MATCH($E22,평균단위!$F$540:$F$808,0),COUNT(평균단위!$J$2:$XFD$2))</f>
        <v>4901.3061286208649</v>
      </c>
      <c r="L22" s="825">
        <f>INDEX(평균!$J$809:$XFD$1077,MATCH($E22,평균!$F$809:$F$1077,0),COUNT(평균!$J$2:$XFD$2))</f>
        <v>252996.45819831279</v>
      </c>
      <c r="M22" s="825">
        <f>INDEX(평균단위!$J$809:$XFD$1077,MATCH($E22,평균단위!$F$809:$F$1077,0),COUNT(평균단위!$J$2:$XFD$2))</f>
        <v>3120.2406563776494</v>
      </c>
      <c r="N22" s="1425" t="s">
        <v>302</v>
      </c>
      <c r="O22" s="1426"/>
      <c r="P22" s="634"/>
      <c r="Q22" s="631"/>
    </row>
    <row r="23" spans="1:17" s="310" customFormat="1" ht="13.5" customHeight="1">
      <c r="A23" s="630"/>
      <c r="B23" s="1471" t="s">
        <v>175</v>
      </c>
      <c r="C23" s="1472"/>
      <c r="D23" s="1472"/>
      <c r="E23" s="714">
        <v>11</v>
      </c>
      <c r="F23" s="831">
        <f>INDEX(중위!$J$540:$XFD$808,MATCH($E23,중위!$F$540:$F$808,0),COUNT(중위!$J$2:$XFD$2))</f>
        <v>534131.03340687137</v>
      </c>
      <c r="G23" s="830">
        <f>INDEX(중위단위!$J$540:$XFD$808,MATCH($E23,중위단위!$F$540:$F$808,0),COUNT(중위단위!$J$2:$XFD$2))</f>
        <v>6490.1167775026752</v>
      </c>
      <c r="H23" s="831">
        <f>INDEX(중위!$J$809:$XFD$1077,MATCH($E23,중위!$F$809:$F$1077,0),COUNT(중위!$J$2:$XFD$2))</f>
        <v>298286.61530050723</v>
      </c>
      <c r="I23" s="832">
        <f>INDEX(중위단위!$J$809:$XFD$1077,MATCH($E23,중위단위!$F$809:$F$1077,0),COUNT(중위단위!$J$2:$XFD$2))</f>
        <v>3597.7793042316762</v>
      </c>
      <c r="J23" s="830">
        <f>INDEX(평균!$J$540:$XFD$808,MATCH($E23,평균!$F$540:$F$808,0),COUNT(평균!$J$2:$XFD$2))</f>
        <v>582256.00013808766</v>
      </c>
      <c r="K23" s="830">
        <f>INDEX(평균단위!$J$540:$XFD$808,MATCH($E23,평균단위!$F$540:$F$808,0),COUNT(평균단위!$J$2:$XFD$2))</f>
        <v>6672.488363366193</v>
      </c>
      <c r="L23" s="831">
        <f>INDEX(평균!$J$809:$XFD$1077,MATCH($E23,평균!$F$809:$F$1077,0),COUNT(평균!$J$2:$XFD$2))</f>
        <v>319057.04975745309</v>
      </c>
      <c r="M23" s="831">
        <f>INDEX(평균단위!$J$809:$XFD$1077,MATCH($E23,평균단위!$F$809:$F$1077,0),COUNT(평균단위!$J$2:$XFD$2))</f>
        <v>3698.634552191636</v>
      </c>
      <c r="N23" s="1433" t="s">
        <v>276</v>
      </c>
      <c r="O23" s="1434"/>
      <c r="P23" s="1435"/>
      <c r="Q23" s="635"/>
    </row>
    <row r="24" spans="1:17" s="310" customFormat="1" ht="11.25" customHeight="1">
      <c r="A24" s="630"/>
      <c r="B24" s="631"/>
      <c r="C24" s="1451" t="s">
        <v>176</v>
      </c>
      <c r="D24" s="1452"/>
      <c r="E24" s="720">
        <v>12</v>
      </c>
      <c r="F24" s="825">
        <f>INDEX(중위!$J$540:$XFD$808,MATCH($E24,중위!$F$540:$F$808,0),COUNT(중위!$J$2:$XFD$2))</f>
        <v>382076.06037332985</v>
      </c>
      <c r="G24" s="824">
        <f>INDEX(중위단위!$J$540:$XFD$808,MATCH($E24,중위단위!$F$540:$F$808,0),COUNT(중위단위!$J$2:$XFD$2))</f>
        <v>4852.2077197841063</v>
      </c>
      <c r="H24" s="825">
        <f>INDEX(중위!$J$809:$XFD$1077,MATCH($E24,중위!$F$809:$F$1077,0),COUNT(중위!$J$2:$XFD$2))</f>
        <v>242615.58164615912</v>
      </c>
      <c r="I24" s="826">
        <f>INDEX(중위단위!$J$809:$XFD$1077,MATCH($E24,중위단위!$F$809:$F$1077,0),COUNT(중위단위!$J$2:$XFD$2))</f>
        <v>3110.6056141030581</v>
      </c>
      <c r="J24" s="824">
        <f>INDEX(평균!$J$540:$XFD$808,MATCH($E24,평균!$F$540:$F$808,0),COUNT(평균!$J$2:$XFD$2))</f>
        <v>410219.7857134057</v>
      </c>
      <c r="K24" s="824">
        <f>INDEX(평균단위!$J$540:$XFD$808,MATCH($E24,평균단위!$F$540:$F$808,0),COUNT(평균단위!$J$2:$XFD$2))</f>
        <v>4914.0507862018712</v>
      </c>
      <c r="L24" s="825">
        <f>INDEX(평균!$J$809:$XFD$1077,MATCH($E24,평균!$F$809:$F$1077,0),COUNT(평균!$J$2:$XFD$2))</f>
        <v>252637.40633341984</v>
      </c>
      <c r="M24" s="825">
        <f>INDEX(평균단위!$J$809:$XFD$1077,MATCH($E24,평균단위!$F$809:$F$1077,0),COUNT(평균단위!$J$2:$XFD$2))</f>
        <v>3100.8945969175634</v>
      </c>
      <c r="N24" s="1427" t="s">
        <v>303</v>
      </c>
      <c r="O24" s="1428"/>
      <c r="P24" s="632"/>
      <c r="Q24" s="631"/>
    </row>
    <row r="25" spans="1:17" s="310" customFormat="1" ht="11.25" customHeight="1">
      <c r="A25" s="630"/>
      <c r="B25" s="636"/>
      <c r="C25" s="1455" t="s">
        <v>177</v>
      </c>
      <c r="D25" s="1456"/>
      <c r="E25" s="714">
        <v>13</v>
      </c>
      <c r="F25" s="836">
        <f>INDEX(중위!$J$540:$XFD$808,MATCH($E25,중위!$F$540:$F$808,0),COUNT(중위!$J$2:$XFD$2))</f>
        <v>690452.70747004147</v>
      </c>
      <c r="G25" s="824">
        <f>INDEX(중위단위!$J$540:$XFD$808,MATCH($E25,중위단위!$F$540:$F$808,0),COUNT(중위단위!$J$2:$XFD$2))</f>
        <v>8173.9859779484705</v>
      </c>
      <c r="H25" s="825">
        <f>INDEX(중위!$J$809:$XFD$1077,MATCH($E25,중위!$F$809:$F$1077,0),COUNT(중위!$J$2:$XFD$2))</f>
        <v>355519.792249972</v>
      </c>
      <c r="I25" s="826">
        <f>INDEX(중위단위!$J$809:$XFD$1077,MATCH($E25,중위단위!$F$809:$F$1077,0),COUNT(중위단위!$J$2:$XFD$2))</f>
        <v>4098.6232114127897</v>
      </c>
      <c r="J25" s="837">
        <f>INDEX(평균!$J$540:$XFD$808,MATCH($E25,평균!$F$540:$F$808,0),COUNT(평균!$J$2:$XFD$2))</f>
        <v>759119.59428324283</v>
      </c>
      <c r="K25" s="824">
        <f>INDEX(평균단위!$J$540:$XFD$808,MATCH($E25,평균단위!$F$540:$F$808,0),COUNT(평균단위!$J$2:$XFD$2))</f>
        <v>8480.2681440201013</v>
      </c>
      <c r="L25" s="825">
        <f>INDEX(평균!$J$809:$XFD$1077,MATCH($E25,평균!$F$809:$F$1077,0),COUNT(평균!$J$2:$XFD$2))</f>
        <v>387340.44518729788</v>
      </c>
      <c r="M25" s="825">
        <f>INDEX(평균단위!$J$809:$XFD$1077,MATCH($E25,평균단위!$F$809:$F$1077,0),COUNT(평균단위!$J$2:$XFD$2))</f>
        <v>4313.1472419033744</v>
      </c>
      <c r="N25" s="1425" t="s">
        <v>304</v>
      </c>
      <c r="O25" s="1426"/>
      <c r="P25" s="634"/>
      <c r="Q25" s="637"/>
    </row>
    <row r="26" spans="1:17" s="310" customFormat="1" ht="13.5" customHeight="1">
      <c r="A26" s="1458" t="s">
        <v>191</v>
      </c>
      <c r="B26" s="1458"/>
      <c r="C26" s="1458"/>
      <c r="D26" s="1458"/>
      <c r="E26" s="720">
        <v>14</v>
      </c>
      <c r="F26" s="825">
        <f>INDEX(중위!$J$540:$XFD$808,MATCH($E26,중위!$F$540:$F$808,0),COUNT(중위!$J$2:$XFD$2))</f>
        <v>244247.14654688048</v>
      </c>
      <c r="G26" s="827">
        <f>INDEX(중위단위!$J$540:$XFD$808,MATCH($E26,중위단위!$F$540:$F$808,0),COUNT(중위단위!$J$2:$XFD$2))</f>
        <v>3136.7675887420728</v>
      </c>
      <c r="H26" s="823">
        <f>INDEX(중위!$J$809:$XFD$1077,MATCH($E26,중위!$F$809:$F$1077,0),COUNT(중위!$J$2:$XFD$2))</f>
        <v>158098.66490752753</v>
      </c>
      <c r="I26" s="828">
        <f>INDEX(중위단위!$J$809:$XFD$1077,MATCH($E26,중위단위!$F$809:$F$1077,0),COUNT(중위단위!$J$2:$XFD$2))</f>
        <v>2023.5443661281217</v>
      </c>
      <c r="J26" s="824">
        <f>INDEX(평균!$J$540:$XFD$808,MATCH($E26,평균!$F$540:$F$808,0),COUNT(평균!$J$2:$XFD$2))</f>
        <v>260116.14957445097</v>
      </c>
      <c r="K26" s="827">
        <f>INDEX(평균단위!$J$540:$XFD$808,MATCH($E26,평균단위!$F$540:$F$808,0),COUNT(평균단위!$J$2:$XFD$2))</f>
        <v>3204.2597901571089</v>
      </c>
      <c r="L26" s="823">
        <f>INDEX(평균!$J$809:$XFD$1077,MATCH($E26,평균!$F$809:$F$1077,0),COUNT(평균!$J$2:$XFD$2))</f>
        <v>160766.62985420425</v>
      </c>
      <c r="M26" s="823">
        <f>INDEX(평균단위!$J$809:$XFD$1077,MATCH($E26,평균단위!$F$809:$F$1077,0),COUNT(평균단위!$J$2:$XFD$2))</f>
        <v>2032.2129996993783</v>
      </c>
      <c r="N26" s="1445" t="s">
        <v>284</v>
      </c>
      <c r="O26" s="1446"/>
      <c r="P26" s="1446"/>
      <c r="Q26" s="1446"/>
    </row>
    <row r="27" spans="1:17" s="310" customFormat="1" ht="11.25" customHeight="1">
      <c r="A27" s="638"/>
      <c r="B27" s="1471" t="s">
        <v>1396</v>
      </c>
      <c r="C27" s="1472"/>
      <c r="D27" s="1472"/>
      <c r="E27" s="714">
        <v>15</v>
      </c>
      <c r="F27" s="829">
        <f>INDEX(중위!$J$540:$XFD$808,MATCH($E27,중위!$F$540:$F$808,0),COUNT(중위!$J$2:$XFD$2))</f>
        <v>354983.42010367993</v>
      </c>
      <c r="G27" s="824">
        <f>INDEX(중위단위!$J$540:$XFD$808,MATCH($E27,중위단위!$F$540:$F$808,0),COUNT(중위단위!$J$2:$XFD$2))</f>
        <v>4380.777966873301</v>
      </c>
      <c r="H27" s="825">
        <f>INDEX(중위!$J$809:$XFD$1077,MATCH($E27,중위!$F$809:$F$1077,0),COUNT(중위!$J$2:$XFD$2))</f>
        <v>224199.43937280876</v>
      </c>
      <c r="I27" s="826">
        <f>INDEX(중위단위!$J$809:$XFD$1077,MATCH($E27,중위단위!$F$809:$F$1077,0),COUNT(중위단위!$J$2:$XFD$2))</f>
        <v>2875.3298675505594</v>
      </c>
      <c r="J27" s="833">
        <f>INDEX(평균!$J$540:$XFD$808,MATCH($E27,평균!$F$540:$F$808,0),COUNT(평균!$J$2:$XFD$2))</f>
        <v>361355.0739919921</v>
      </c>
      <c r="K27" s="824">
        <f>INDEX(평균단위!$J$540:$XFD$808,MATCH($E27,평균단위!$F$540:$F$808,0),COUNT(평균단위!$J$2:$XFD$2))</f>
        <v>4512.9494242380333</v>
      </c>
      <c r="L27" s="825">
        <f>INDEX(평균!$J$809:$XFD$1077,MATCH($E27,평균!$F$809:$F$1077,0),COUNT(평균!$J$2:$XFD$2))</f>
        <v>223291.3099189752</v>
      </c>
      <c r="M27" s="825">
        <f>INDEX(평균단위!$J$809:$XFD$1077,MATCH($E27,평균단위!$F$809:$F$1077,0),COUNT(평균단위!$J$2:$XFD$2))</f>
        <v>2844.8349684809168</v>
      </c>
      <c r="N27" s="1433" t="s">
        <v>1400</v>
      </c>
      <c r="O27" s="1434"/>
      <c r="P27" s="1435"/>
      <c r="Q27" s="639"/>
    </row>
    <row r="28" spans="1:17" s="310" customFormat="1" ht="11.25" customHeight="1">
      <c r="A28" s="638"/>
      <c r="B28" s="1473" t="s">
        <v>773</v>
      </c>
      <c r="C28" s="1454"/>
      <c r="D28" s="1454"/>
      <c r="E28" s="720">
        <v>16</v>
      </c>
      <c r="F28" s="825">
        <f>INDEX(중위!$J$540:$XFD$808,MATCH($E28,중위!$F$540:$F$808,0),COUNT(중위!$J$2:$XFD$2))</f>
        <v>255691.56214501802</v>
      </c>
      <c r="G28" s="824">
        <f>INDEX(중위단위!$J$540:$XFD$808,MATCH($E28,중위단위!$F$540:$F$808,0),COUNT(중위단위!$J$2:$XFD$2))</f>
        <v>3151.2896914173698</v>
      </c>
      <c r="H28" s="825">
        <f>INDEX(중위!$J$809:$XFD$1077,MATCH($E28,중위!$F$809:$F$1077,0),COUNT(중위!$J$2:$XFD$2))</f>
        <v>166974.18151932873</v>
      </c>
      <c r="I28" s="826">
        <f>INDEX(중위단위!$J$809:$XFD$1077,MATCH($E28,중위단위!$F$809:$F$1077,0),COUNT(중위단위!$J$2:$XFD$2))</f>
        <v>2036.900676054777</v>
      </c>
      <c r="J28" s="824">
        <f>INDEX(평균!$J$540:$XFD$808,MATCH($E28,평균!$F$540:$F$808,0),COUNT(평균!$J$2:$XFD$2))</f>
        <v>278698.31256413041</v>
      </c>
      <c r="K28" s="824">
        <f>INDEX(평균단위!$J$540:$XFD$808,MATCH($E28,평균단위!$F$540:$F$808,0),COUNT(평균단위!$J$2:$XFD$2))</f>
        <v>3176.7618258216739</v>
      </c>
      <c r="L28" s="825">
        <f>INDEX(평균!$J$809:$XFD$1077,MATCH($E28,평균!$F$809:$F$1077,0),COUNT(평균!$J$2:$XFD$2))</f>
        <v>171377.06682108427</v>
      </c>
      <c r="M28" s="825">
        <f>INDEX(평균단위!$J$809:$XFD$1077,MATCH($E28,평균단위!$F$809:$F$1077,0),COUNT(평균단위!$J$2:$XFD$2))</f>
        <v>2026.7123859253861</v>
      </c>
      <c r="N28" s="1436" t="s">
        <v>1401</v>
      </c>
      <c r="O28" s="1437"/>
      <c r="P28" s="1438"/>
      <c r="Q28" s="639"/>
    </row>
    <row r="29" spans="1:17" s="310" customFormat="1" ht="11.25" customHeight="1">
      <c r="A29" s="638"/>
      <c r="B29" s="1473" t="s">
        <v>181</v>
      </c>
      <c r="C29" s="1454"/>
      <c r="D29" s="1454"/>
      <c r="E29" s="714">
        <v>17</v>
      </c>
      <c r="F29" s="825">
        <f>INDEX(중위!$J$540:$XFD$808,MATCH($E29,중위!$F$540:$F$808,0),COUNT(중위!$J$2:$XFD$2))</f>
        <v>211113.23706932299</v>
      </c>
      <c r="G29" s="824">
        <f>INDEX(중위단위!$J$540:$XFD$808,MATCH($E29,중위단위!$F$540:$F$808,0),COUNT(중위단위!$J$2:$XFD$2))</f>
        <v>2929.3832764336557</v>
      </c>
      <c r="H29" s="825">
        <f>INDEX(중위!$J$809:$XFD$1077,MATCH($E29,중위!$F$809:$F$1077,0),COUNT(중위!$J$2:$XFD$2))</f>
        <v>145554.79676744592</v>
      </c>
      <c r="I29" s="826">
        <f>INDEX(중위단위!$J$809:$XFD$1077,MATCH($E29,중위단위!$F$809:$F$1077,0),COUNT(중위단위!$J$2:$XFD$2))</f>
        <v>1918.6043049067885</v>
      </c>
      <c r="J29" s="824">
        <f>INDEX(평균!$J$540:$XFD$808,MATCH($E29,평균!$F$540:$F$808,0),COUNT(평균!$J$2:$XFD$2))</f>
        <v>226793.97109719206</v>
      </c>
      <c r="K29" s="824">
        <f>INDEX(평균단위!$J$540:$XFD$808,MATCH($E29,평균단위!$F$540:$F$808,0),COUNT(평균단위!$J$2:$XFD$2))</f>
        <v>3017.6869074171595</v>
      </c>
      <c r="L29" s="825">
        <f>INDEX(평균!$J$809:$XFD$1077,MATCH($E29,평균!$F$809:$F$1077,0),COUNT(평균!$J$2:$XFD$2))</f>
        <v>145980.69267668171</v>
      </c>
      <c r="M29" s="825">
        <f>INDEX(평균단위!$J$809:$XFD$1077,MATCH($E29,평균단위!$F$809:$F$1077,0),COUNT(평균단위!$J$2:$XFD$2))</f>
        <v>1968.1192306601038</v>
      </c>
      <c r="N29" s="1436" t="s">
        <v>1395</v>
      </c>
      <c r="O29" s="1437"/>
      <c r="P29" s="1438"/>
      <c r="Q29" s="639"/>
    </row>
    <row r="30" spans="1:17" s="310" customFormat="1" ht="11.25" customHeight="1">
      <c r="A30" s="638"/>
      <c r="B30" s="1473" t="s">
        <v>1397</v>
      </c>
      <c r="C30" s="1454"/>
      <c r="D30" s="1454"/>
      <c r="E30" s="720">
        <v>18</v>
      </c>
      <c r="F30" s="825">
        <f>INDEX(중위!$J$540:$XFD$808,MATCH($E30,중위!$F$540:$F$808,0),COUNT(중위!$J$2:$XFD$2))</f>
        <v>222180.21590341063</v>
      </c>
      <c r="G30" s="824">
        <f>INDEX(중위단위!$J$540:$XFD$808,MATCH($E30,중위단위!$F$540:$F$808,0),COUNT(중위단위!$J$2:$XFD$2))</f>
        <v>2843.8681782417671</v>
      </c>
      <c r="H30" s="825">
        <f>INDEX(중위!$J$809:$XFD$1077,MATCH($E30,중위!$F$809:$F$1077,0),COUNT(중위!$J$2:$XFD$2))</f>
        <v>135669.81966393662</v>
      </c>
      <c r="I30" s="826">
        <f>INDEX(중위단위!$J$809:$XFD$1077,MATCH($E30,중위단위!$F$809:$F$1077,0),COUNT(중위단위!$J$2:$XFD$2))</f>
        <v>1744.5169462941458</v>
      </c>
      <c r="J30" s="824">
        <f>INDEX(평균!$J$540:$XFD$808,MATCH($E30,평균!$F$540:$F$808,0),COUNT(평균!$J$2:$XFD$2))</f>
        <v>240564.77188267923</v>
      </c>
      <c r="K30" s="824">
        <f>INDEX(평균단위!$J$540:$XFD$808,MATCH($E30,평균단위!$F$540:$F$808,0),COUNT(평균단위!$J$2:$XFD$2))</f>
        <v>2887.9562308496506</v>
      </c>
      <c r="L30" s="825">
        <f>INDEX(평균!$J$809:$XFD$1077,MATCH($E30,평균!$F$809:$F$1077,0),COUNT(평균!$J$2:$XFD$2))</f>
        <v>145767.9487180775</v>
      </c>
      <c r="M30" s="825">
        <f>INDEX(평균단위!$J$809:$XFD$1077,MATCH($E30,평균단위!$F$809:$F$1077,0),COUNT(평균단위!$J$2:$XFD$2))</f>
        <v>1786.5034023568069</v>
      </c>
      <c r="N30" s="1436" t="s">
        <v>1399</v>
      </c>
      <c r="O30" s="1437"/>
      <c r="P30" s="1438"/>
      <c r="Q30" s="639"/>
    </row>
    <row r="31" spans="1:17" s="310" customFormat="1" ht="11.25" customHeight="1">
      <c r="A31" s="638" t="s">
        <v>162</v>
      </c>
      <c r="B31" s="1473" t="s">
        <v>1398</v>
      </c>
      <c r="C31" s="1454"/>
      <c r="D31" s="1454"/>
      <c r="E31" s="714">
        <v>19</v>
      </c>
      <c r="F31" s="825">
        <f>INDEX(중위!$J$540:$XFD$808,MATCH($E31,중위!$F$540:$F$808,0),COUNT(중위!$J$2:$XFD$2))</f>
        <v>151093.9558704088</v>
      </c>
      <c r="G31" s="824">
        <f>INDEX(중위단위!$J$540:$XFD$808,MATCH($E31,중위단위!$F$540:$F$808,0),COUNT(중위단위!$J$2:$XFD$2))</f>
        <v>2178.821455158522</v>
      </c>
      <c r="H31" s="825">
        <f>INDEX(중위!$J$809:$XFD$1077,MATCH($E31,중위!$F$809:$F$1077,0),COUNT(중위!$J$2:$XFD$2))</f>
        <v>93067.41945672773</v>
      </c>
      <c r="I31" s="826">
        <f>INDEX(중위단위!$J$809:$XFD$1077,MATCH($E31,중위단위!$F$809:$F$1077,0),COUNT(중위단위!$J$2:$XFD$2))</f>
        <v>1291.9390595897466</v>
      </c>
      <c r="J31" s="824">
        <f>INDEX(평균!$J$540:$XFD$808,MATCH($E31,평균!$F$540:$F$808,0),COUNT(평균!$J$2:$XFD$2))</f>
        <v>165007.82860472333</v>
      </c>
      <c r="K31" s="824">
        <f>INDEX(평균단위!$J$540:$XFD$808,MATCH($E31,평균단위!$F$540:$F$808,0),COUNT(평균단위!$J$2:$XFD$2))</f>
        <v>2157.0372935212608</v>
      </c>
      <c r="L31" s="825">
        <f>INDEX(평균!$J$809:$XFD$1077,MATCH($E31,평균!$F$809:$F$1077,0),COUNT(평균!$J$2:$XFD$2))</f>
        <v>98819.183182447159</v>
      </c>
      <c r="M31" s="825">
        <f>INDEX(평균단위!$J$809:$XFD$1077,MATCH($E31,평균단위!$F$809:$F$1077,0),COUNT(평균단위!$J$2:$XFD$2))</f>
        <v>1319.4671601924426</v>
      </c>
      <c r="N31" s="1436" t="s">
        <v>1402</v>
      </c>
      <c r="O31" s="1437"/>
      <c r="P31" s="1438"/>
      <c r="Q31" s="639"/>
    </row>
    <row r="32" spans="1:17" s="310" customFormat="1" ht="11.25" customHeight="1">
      <c r="A32" s="638"/>
      <c r="B32" s="1473" t="s">
        <v>1388</v>
      </c>
      <c r="C32" s="1454"/>
      <c r="D32" s="1454"/>
      <c r="E32" s="720">
        <v>20</v>
      </c>
      <c r="F32" s="825">
        <f>INDEX(중위!$J$540:$XFD$808,MATCH($E32,중위!$F$540:$F$808,0),COUNT(중위!$J$2:$XFD$2))</f>
        <v>224633.37021013399</v>
      </c>
      <c r="G32" s="824">
        <f>INDEX(중위단위!$J$540:$XFD$808,MATCH($E32,중위단위!$F$540:$F$808,0),COUNT(중위단위!$J$2:$XFD$2))</f>
        <v>2772.4707812219472</v>
      </c>
      <c r="H32" s="825">
        <f>INDEX(중위!$J$809:$XFD$1077,MATCH($E32,중위!$F$809:$F$1077,0),COUNT(중위!$J$2:$XFD$2))</f>
        <v>142262.93849651053</v>
      </c>
      <c r="I32" s="826">
        <f>INDEX(중위단위!$J$809:$XFD$1077,MATCH($E32,중위단위!$F$809:$F$1077,0),COUNT(중위단위!$J$2:$XFD$2))</f>
        <v>1779.2084806949101</v>
      </c>
      <c r="J32" s="824">
        <f>INDEX(평균!$J$540:$XFD$808,MATCH($E32,평균!$F$540:$F$808,0),COUNT(평균!$J$2:$XFD$2))</f>
        <v>244221.18989673167</v>
      </c>
      <c r="K32" s="824">
        <f>INDEX(평균단위!$J$540:$XFD$808,MATCH($E32,평균단위!$F$540:$F$808,0),COUNT(평균단위!$J$2:$XFD$2))</f>
        <v>2840.1481253082679</v>
      </c>
      <c r="L32" s="825">
        <f>INDEX(평균!$J$809:$XFD$1077,MATCH($E32,평균!$F$809:$F$1077,0),COUNT(평균!$J$2:$XFD$2))</f>
        <v>145218.24555562518</v>
      </c>
      <c r="M32" s="825">
        <f>INDEX(평균단위!$J$809:$XFD$1077,MATCH($E32,평균단위!$F$809:$F$1077,0),COUNT(평균단위!$J$2:$XFD$2))</f>
        <v>1765.7140012072489</v>
      </c>
      <c r="N32" s="1436" t="s">
        <v>1404</v>
      </c>
      <c r="O32" s="1437"/>
      <c r="P32" s="1438"/>
      <c r="Q32" s="639"/>
    </row>
    <row r="33" spans="1:17" s="310" customFormat="1" ht="11.25" customHeight="1">
      <c r="A33" s="640"/>
      <c r="B33" s="1470" t="s">
        <v>1389</v>
      </c>
      <c r="C33" s="1456"/>
      <c r="D33" s="1456"/>
      <c r="E33" s="714">
        <v>21</v>
      </c>
      <c r="F33" s="836">
        <f>INDEX(중위!$J$540:$XFD$808,MATCH($E33,중위!$F$540:$F$808,0),COUNT(중위!$J$2:$XFD$2))</f>
        <v>163927.56146638573</v>
      </c>
      <c r="G33" s="837">
        <f>INDEX(중위단위!$J$540:$XFD$808,MATCH($E33,중위단위!$F$540:$F$808,0),COUNT(중위단위!$J$2:$XFD$2))</f>
        <v>2298.3978315730119</v>
      </c>
      <c r="H33" s="836">
        <f>INDEX(중위!$J$809:$XFD$1077,MATCH($E33,중위!$F$809:$F$1077,0),COUNT(중위!$J$2:$XFD$2))</f>
        <v>102345.60402707299</v>
      </c>
      <c r="I33" s="838">
        <f>INDEX(중위단위!$J$809:$XFD$1077,MATCH($E33,중위단위!$F$809:$F$1077,0),COUNT(중위단위!$J$2:$XFD$2))</f>
        <v>1425.9909011711475</v>
      </c>
      <c r="J33" s="837">
        <f>INDEX(평균!$J$540:$XFD$808,MATCH($E33,평균!$F$540:$F$808,0),COUNT(평균!$J$2:$XFD$2))</f>
        <v>172311.7141460767</v>
      </c>
      <c r="K33" s="837">
        <f>INDEX(평균단위!$J$540:$XFD$808,MATCH($E33,평균단위!$F$540:$F$808,0),COUNT(평균단위!$J$2:$XFD$2))</f>
        <v>2311.6037902323155</v>
      </c>
      <c r="L33" s="836">
        <f>INDEX(평균!$J$809:$XFD$1077,MATCH($E33,평균!$F$809:$F$1077,0),COUNT(평균!$J$2:$XFD$2))</f>
        <v>104989.54811970846</v>
      </c>
      <c r="M33" s="836">
        <f>INDEX(평균단위!$J$809:$XFD$1077,MATCH($E33,평균단위!$F$809:$F$1077,0),COUNT(평균단위!$J$2:$XFD$2))</f>
        <v>1428.57626104883</v>
      </c>
      <c r="N33" s="1441" t="s">
        <v>1403</v>
      </c>
      <c r="O33" s="1439"/>
      <c r="P33" s="1440"/>
      <c r="Q33" s="642"/>
    </row>
    <row r="34" spans="1:17" s="310" customFormat="1" ht="13.5" customHeight="1">
      <c r="A34" s="1476" t="s">
        <v>185</v>
      </c>
      <c r="B34" s="1476"/>
      <c r="C34" s="1476"/>
      <c r="D34" s="1476"/>
      <c r="E34" s="720">
        <v>22</v>
      </c>
      <c r="F34" s="823">
        <f>INDEX(중위!$J$540:$XFD$808,MATCH($E34,중위!$F$540:$F$808,0),COUNT(중위!$J$2:$XFD$2))</f>
        <v>189317.74819463058</v>
      </c>
      <c r="G34" s="824">
        <f>INDEX(중위단위!$J$540:$XFD$808,MATCH($E34,중위단위!$F$540:$F$808,0),COUNT(중위단위!$J$2:$XFD$2))</f>
        <v>2485.8005162451636</v>
      </c>
      <c r="H34" s="825">
        <f>INDEX(중위!$J$809:$XFD$1077,MATCH($E34,중위!$F$809:$F$1077,0),COUNT(중위!$J$2:$XFD$2))</f>
        <v>121481.06664464867</v>
      </c>
      <c r="I34" s="826">
        <f>INDEX(중위단위!$J$809:$XFD$1077,MATCH($E34,중위단위!$F$809:$F$1077,0),COUNT(중위단위!$J$2:$XFD$2))</f>
        <v>1557.0047462961702</v>
      </c>
      <c r="J34" s="827">
        <f>INDEX(평균!$J$540:$XFD$808,MATCH($E34,평균!$F$540:$F$808,0),COUNT(평균!$J$2:$XFD$2))</f>
        <v>198262.43128493763</v>
      </c>
      <c r="K34" s="824">
        <f>INDEX(평균단위!$J$540:$XFD$808,MATCH($E34,평균단위!$F$540:$F$808,0),COUNT(평균단위!$J$2:$XFD$2))</f>
        <v>2544.3135172262937</v>
      </c>
      <c r="L34" s="825">
        <f>INDEX(평균!$J$809:$XFD$1077,MATCH($E34,평균!$F$809:$F$1077,0),COUNT(평균!$J$2:$XFD$2))</f>
        <v>120543.96050253921</v>
      </c>
      <c r="M34" s="825">
        <f>INDEX(평균단위!$J$809:$XFD$1077,MATCH($E34,평균단위!$F$809:$F$1077,0),COUNT(평균단위!$J$2:$XFD$2))</f>
        <v>1579.9821359441694</v>
      </c>
      <c r="N34" s="1374" t="s">
        <v>285</v>
      </c>
      <c r="O34" s="1375"/>
      <c r="P34" s="1375"/>
      <c r="Q34" s="1375"/>
    </row>
    <row r="35" spans="1:17" s="310" customFormat="1" ht="13.5" customHeight="1">
      <c r="A35" s="1373" t="s">
        <v>186</v>
      </c>
      <c r="B35" s="1373"/>
      <c r="C35" s="1373"/>
      <c r="D35" s="1373"/>
      <c r="E35" s="714">
        <v>23</v>
      </c>
      <c r="F35" s="823">
        <f>INDEX(중위!$J$540:$XFD$808,MATCH($E35,중위!$F$540:$F$808,0),COUNT(중위!$J$2:$XFD$2))</f>
        <v>192305.78441282862</v>
      </c>
      <c r="G35" s="833">
        <f>INDEX(중위단위!$J$540:$XFD$808,MATCH($E35,중위단위!$F$540:$F$808,0),COUNT(중위단위!$J$2:$XFD$2))</f>
        <v>2533.6354766926852</v>
      </c>
      <c r="H35" s="829">
        <f>INDEX(중위!$J$809:$XFD$1077,MATCH($E35,중위!$F$809:$F$1077,0),COUNT(중위!$J$2:$XFD$2))</f>
        <v>143018.97728506863</v>
      </c>
      <c r="I35" s="839">
        <f>INDEX(중위단위!$J$809:$XFD$1077,MATCH($E35,중위단위!$F$809:$F$1077,0),COUNT(중위단위!$J$2:$XFD$2))</f>
        <v>1804.2960892795106</v>
      </c>
      <c r="J35" s="827">
        <f>INDEX(평균!$J$540:$XFD$808,MATCH($E35,평균!$F$540:$F$808,0),COUNT(평균!$J$2:$XFD$2))</f>
        <v>210402.69884932481</v>
      </c>
      <c r="K35" s="833">
        <f>INDEX(평균단위!$J$540:$XFD$808,MATCH($E35,평균단위!$F$540:$F$808,0),COUNT(평균단위!$J$2:$XFD$2))</f>
        <v>2549.1069151474226</v>
      </c>
      <c r="L35" s="829">
        <f>INDEX(평균!$J$809:$XFD$1077,MATCH($E35,평균!$F$809:$F$1077,0),COUNT(평균!$J$2:$XFD$2))</f>
        <v>145987.66582380104</v>
      </c>
      <c r="M35" s="829">
        <f>INDEX(평균단위!$J$809:$XFD$1077,MATCH($E35,평균단위!$F$809:$F$1077,0),COUNT(평균단위!$J$2:$XFD$2))</f>
        <v>1804.4318385855497</v>
      </c>
      <c r="N35" s="1418" t="s">
        <v>286</v>
      </c>
      <c r="O35" s="1400"/>
      <c r="P35" s="1400"/>
      <c r="Q35" s="1400"/>
    </row>
    <row r="36" spans="1:17" s="310" customFormat="1" ht="11.25" customHeight="1">
      <c r="A36" s="630"/>
      <c r="B36" s="1471" t="s">
        <v>1390</v>
      </c>
      <c r="C36" s="1472"/>
      <c r="D36" s="1472"/>
      <c r="E36" s="720">
        <v>24</v>
      </c>
      <c r="F36" s="825">
        <f>INDEX(중위!$J$540:$XFD$808,MATCH($E36,중위!$F$540:$F$808,0),COUNT(중위!$J$2:$XFD$2))</f>
        <v>200809.99166474541</v>
      </c>
      <c r="G36" s="833">
        <f>INDEX(중위단위!$J$540:$XFD$808,MATCH($E36,중위단위!$F$540:$F$808,0),COUNT(중위단위!$J$2:$XFD$2))</f>
        <v>2627.7593181649804</v>
      </c>
      <c r="H36" s="829">
        <f>INDEX(중위!$J$809:$XFD$1077,MATCH($E36,중위!$F$809:$F$1077,0),COUNT(중위!$J$2:$XFD$2))</f>
        <v>147102.86280525653</v>
      </c>
      <c r="I36" s="839">
        <f>INDEX(중위단위!$J$809:$XFD$1077,MATCH($E36,중위단위!$F$809:$F$1077,0),COUNT(중위단위!$J$2:$XFD$2))</f>
        <v>1837.9843471573781</v>
      </c>
      <c r="J36" s="824">
        <f>INDEX(평균!$J$540:$XFD$808,MATCH($E36,평균!$F$540:$F$808,0),COUNT(평균!$J$2:$XFD$2))</f>
        <v>218780.89873151376</v>
      </c>
      <c r="K36" s="833">
        <f>INDEX(평균단위!$J$540:$XFD$808,MATCH($E36,평균단위!$F$540:$F$808,0),COUNT(평균단위!$J$2:$XFD$2))</f>
        <v>2623.4866064375738</v>
      </c>
      <c r="L36" s="829">
        <f>INDEX(평균!$J$809:$XFD$1077,MATCH($E36,평균!$F$809:$F$1077,0),COUNT(평균!$J$2:$XFD$2))</f>
        <v>150876.42605477793</v>
      </c>
      <c r="M36" s="829">
        <f>INDEX(평균단위!$J$809:$XFD$1077,MATCH($E36,평균단위!$F$809:$F$1077,0),COUNT(평균단위!$J$2:$XFD$2))</f>
        <v>1841.2860992590245</v>
      </c>
      <c r="N36" s="1433" t="s">
        <v>1393</v>
      </c>
      <c r="O36" s="1434"/>
      <c r="P36" s="1435"/>
      <c r="Q36" s="639"/>
    </row>
    <row r="37" spans="1:17" s="310" customFormat="1" ht="11.25" customHeight="1">
      <c r="A37" s="630"/>
      <c r="B37" s="1473" t="s">
        <v>1391</v>
      </c>
      <c r="C37" s="1454"/>
      <c r="D37" s="1454"/>
      <c r="E37" s="714">
        <v>25</v>
      </c>
      <c r="F37" s="825">
        <f>INDEX(중위!$J$540:$XFD$808,MATCH($E37,중위!$F$540:$F$808,0),COUNT(중위!$J$2:$XFD$2))</f>
        <v>207716.61918811681</v>
      </c>
      <c r="G37" s="824">
        <f>INDEX(중위단위!$J$540:$XFD$808,MATCH($E37,중위단위!$F$540:$F$808,0),COUNT(중위단위!$J$2:$XFD$2))</f>
        <v>2706.3018940132511</v>
      </c>
      <c r="H37" s="825">
        <f>INDEX(중위!$J$809:$XFD$1077,MATCH($E37,중위!$F$809:$F$1077,0),COUNT(중위!$J$2:$XFD$2))</f>
        <v>150949.1606470648</v>
      </c>
      <c r="I37" s="826">
        <f>INDEX(중위단위!$J$809:$XFD$1077,MATCH($E37,중위단위!$F$809:$F$1077,0),COUNT(중위단위!$J$2:$XFD$2))</f>
        <v>1921.9419075843107</v>
      </c>
      <c r="J37" s="824">
        <f>INDEX(평균!$J$540:$XFD$808,MATCH($E37,평균!$F$540:$F$808,0),COUNT(평균!$J$2:$XFD$2))</f>
        <v>231720.16100294786</v>
      </c>
      <c r="K37" s="824">
        <f>INDEX(평균단위!$J$540:$XFD$808,MATCH($E37,평균단위!$F$540:$F$808,0),COUNT(평균단위!$J$2:$XFD$2))</f>
        <v>2703.475122227117</v>
      </c>
      <c r="L37" s="825">
        <f>INDEX(평균!$J$809:$XFD$1077,MATCH($E37,평균!$F$809:$F$1077,0),COUNT(평균!$J$2:$XFD$2))</f>
        <v>157462.28752680551</v>
      </c>
      <c r="M37" s="825">
        <f>INDEX(평균단위!$J$809:$XFD$1077,MATCH($E37,평균단위!$F$809:$F$1077,0),COUNT(평균단위!$J$2:$XFD$2))</f>
        <v>1876.5199740441199</v>
      </c>
      <c r="N37" s="1436" t="s">
        <v>1394</v>
      </c>
      <c r="O37" s="1437"/>
      <c r="P37" s="1438"/>
      <c r="Q37" s="639"/>
    </row>
    <row r="38" spans="1:17" s="310" customFormat="1" ht="11.25" customHeight="1">
      <c r="A38" s="630"/>
      <c r="B38" s="1470" t="s">
        <v>187</v>
      </c>
      <c r="C38" s="1456"/>
      <c r="D38" s="1456"/>
      <c r="E38" s="720">
        <v>26</v>
      </c>
      <c r="F38" s="825">
        <f>INDEX(중위!$J$540:$XFD$808,MATCH($E38,중위!$F$540:$F$808,0),COUNT(중위!$J$2:$XFD$2))</f>
        <v>164254.68456771574</v>
      </c>
      <c r="G38" s="824">
        <f>INDEX(중위단위!$J$540:$XFD$808,MATCH($E38,중위단위!$F$540:$F$808,0),COUNT(중위단위!$J$2:$XFD$2))</f>
        <v>2220.8270690586396</v>
      </c>
      <c r="H38" s="825">
        <f>INDEX(중위!$J$809:$XFD$1077,MATCH($E38,중위!$F$809:$F$1077,0),COUNT(중위!$J$2:$XFD$2))</f>
        <v>128958.03024203837</v>
      </c>
      <c r="I38" s="826">
        <f>INDEX(중위단위!$J$809:$XFD$1077,MATCH($E38,중위단위!$F$809:$F$1077,0),COUNT(중위단위!$J$2:$XFD$2))</f>
        <v>1630.0946109110441</v>
      </c>
      <c r="J38" s="824">
        <f>INDEX(평균!$J$540:$XFD$808,MATCH($E38,평균!$F$540:$F$808,0),COUNT(평균!$J$2:$XFD$2))</f>
        <v>175929.53660488722</v>
      </c>
      <c r="K38" s="824">
        <f>INDEX(평균단위!$J$540:$XFD$808,MATCH($E38,평균단위!$F$540:$F$808,0),COUNT(평균단위!$J$2:$XFD$2))</f>
        <v>2281.9411692801195</v>
      </c>
      <c r="L38" s="825">
        <f>INDEX(평균!$J$809:$XFD$1077,MATCH($E38,평균!$F$809:$F$1077,0),COUNT(평균!$J$2:$XFD$2))</f>
        <v>126947.02431752194</v>
      </c>
      <c r="M38" s="825">
        <f>INDEX(평균단위!$J$809:$XFD$1077,MATCH($E38,평균단위!$F$809:$F$1077,0),COUNT(평균단위!$J$2:$XFD$2))</f>
        <v>1676.9577889372044</v>
      </c>
      <c r="N38" s="1425" t="s">
        <v>306</v>
      </c>
      <c r="O38" s="1439"/>
      <c r="P38" s="1440"/>
      <c r="Q38" s="639"/>
    </row>
    <row r="39" spans="1:17" s="310" customFormat="1" ht="12.6" customHeight="1">
      <c r="A39" s="1476" t="s">
        <v>790</v>
      </c>
      <c r="B39" s="1476"/>
      <c r="C39" s="1476"/>
      <c r="D39" s="1476"/>
      <c r="E39" s="714">
        <v>27</v>
      </c>
      <c r="F39" s="823">
        <f>INDEX(중위!$J$540:$XFD$808,MATCH($E39,중위!$F$540:$F$808,0),COUNT(중위!$J$2:$XFD$2))</f>
        <v>187123.90581248267</v>
      </c>
      <c r="G39" s="827">
        <f>INDEX(중위단위!$J$540:$XFD$808,MATCH($E39,중위단위!$F$540:$F$808,0),COUNT(중위단위!$J$2:$XFD$2))</f>
        <v>2353.8715854843954</v>
      </c>
      <c r="H39" s="823">
        <f>INDEX(중위!$J$809:$XFD$1077,MATCH($E39,중위!$F$809:$F$1077,0),COUNT(중위!$J$2:$XFD$2))</f>
        <v>132297.86045572977</v>
      </c>
      <c r="I39" s="828">
        <f>INDEX(중위단위!$J$809:$XFD$1077,MATCH($E39,중위단위!$F$809:$F$1077,0),COUNT(중위단위!$J$2:$XFD$2))</f>
        <v>1646.1855221422015</v>
      </c>
      <c r="J39" s="827">
        <f>INDEX(평균!$J$540:$XFD$808,MATCH($E39,평균!$F$540:$F$808,0),COUNT(평균!$J$2:$XFD$2))</f>
        <v>197619.10386918444</v>
      </c>
      <c r="K39" s="827">
        <f>INDEX(평균단위!$J$540:$XFD$808,MATCH($E39,평균단위!$F$540:$F$808,0),COUNT(평균단위!$J$2:$XFD$2))</f>
        <v>2409.9992535260212</v>
      </c>
      <c r="L39" s="823">
        <f>INDEX(평균!$J$809:$XFD$1077,MATCH($E39,평균!$F$809:$F$1077,0),COUNT(평균!$J$2:$XFD$2))</f>
        <v>136063.19096819821</v>
      </c>
      <c r="M39" s="823">
        <f>INDEX(평균단위!$J$809:$XFD$1077,MATCH($E39,평균단위!$F$809:$F$1077,0),COUNT(평균단위!$J$2:$XFD$2))</f>
        <v>1679.8536431110867</v>
      </c>
      <c r="N39" s="1374" t="s">
        <v>278</v>
      </c>
      <c r="O39" s="1375"/>
      <c r="P39" s="1375"/>
      <c r="Q39" s="1375"/>
    </row>
    <row r="40" spans="1:17" s="310" customFormat="1" ht="12.6" customHeight="1">
      <c r="A40" s="1476" t="s">
        <v>789</v>
      </c>
      <c r="B40" s="1476"/>
      <c r="C40" s="1476"/>
      <c r="D40" s="1476"/>
      <c r="E40" s="720">
        <v>28</v>
      </c>
      <c r="F40" s="823">
        <f>INDEX(중위!$J$540:$XFD$808,MATCH($E40,중위!$F$540:$F$808,0),COUNT(중위!$J$2:$XFD$2))</f>
        <v>125719.73291395672</v>
      </c>
      <c r="G40" s="827">
        <f>INDEX(중위단위!$J$540:$XFD$808,MATCH($E40,중위단위!$F$540:$F$808,0),COUNT(중위단위!$J$2:$XFD$2))</f>
        <v>1721.0606724114684</v>
      </c>
      <c r="H40" s="823">
        <f>INDEX(중위!$J$809:$XFD$1077,MATCH($E40,중위!$F$809:$F$1077,0),COUNT(중위!$J$2:$XFD$2))</f>
        <v>98973.353036037952</v>
      </c>
      <c r="I40" s="828">
        <f>INDEX(중위단위!$J$809:$XFD$1077,MATCH($E40,중위단위!$F$809:$F$1077,0),COUNT(중위단위!$J$2:$XFD$2))</f>
        <v>1335.4697233311783</v>
      </c>
      <c r="J40" s="827">
        <f>INDEX(평균!$J$540:$XFD$808,MATCH($E40,평균!$F$540:$F$808,0),COUNT(평균!$J$2:$XFD$2))</f>
        <v>141049.8382843759</v>
      </c>
      <c r="K40" s="827">
        <f>INDEX(평균단위!$J$540:$XFD$808,MATCH($E40,평균단위!$F$540:$F$808,0),COUNT(평균단위!$J$2:$XFD$2))</f>
        <v>1765.8691693975936</v>
      </c>
      <c r="L40" s="823">
        <f>INDEX(평균!$J$809:$XFD$1077,MATCH($E40,평균!$F$809:$F$1077,0),COUNT(평균!$J$2:$XFD$2))</f>
        <v>108810.15556664497</v>
      </c>
      <c r="M40" s="823">
        <f>INDEX(평균단위!$J$809:$XFD$1077,MATCH($E40,평균단위!$F$809:$F$1077,0),COUNT(평균단위!$J$2:$XFD$2))</f>
        <v>1369.3570371720177</v>
      </c>
      <c r="N40" s="1374" t="s">
        <v>277</v>
      </c>
      <c r="O40" s="1375"/>
      <c r="P40" s="1375"/>
      <c r="Q40" s="1375"/>
    </row>
    <row r="41" spans="1:17" s="310" customFormat="1" ht="12.6" customHeight="1">
      <c r="A41" s="1476" t="s">
        <v>791</v>
      </c>
      <c r="B41" s="1476"/>
      <c r="C41" s="1476"/>
      <c r="D41" s="1476"/>
      <c r="E41" s="714">
        <v>29</v>
      </c>
      <c r="F41" s="823">
        <f>INDEX(중위!$J$540:$XFD$808,MATCH($E41,중위!$F$540:$F$808,0),COUNT(중위!$J$2:$XFD$2))</f>
        <v>175066.07007528809</v>
      </c>
      <c r="G41" s="827">
        <f>INDEX(중위단위!$J$540:$XFD$808,MATCH($E41,중위단위!$F$540:$F$808,0),COUNT(중위단위!$J$2:$XFD$2))</f>
        <v>2235.8375245906013</v>
      </c>
      <c r="H41" s="823">
        <f>INDEX(중위!$J$809:$XFD$1077,MATCH($E41,중위!$F$809:$F$1077,0),COUNT(중위!$J$2:$XFD$2))</f>
        <v>133555.28562963172</v>
      </c>
      <c r="I41" s="828">
        <f>INDEX(중위단위!$J$809:$XFD$1077,MATCH($E41,중위단위!$F$809:$F$1077,0),COUNT(중위단위!$J$2:$XFD$2))</f>
        <v>1691.9450384184993</v>
      </c>
      <c r="J41" s="827">
        <f>INDEX(평균!$J$540:$XFD$808,MATCH($E41,평균!$F$540:$F$808,0),COUNT(평균!$J$2:$XFD$2))</f>
        <v>189281.85124469953</v>
      </c>
      <c r="K41" s="827">
        <f>INDEX(평균단위!$J$540:$XFD$808,MATCH($E41,평균단위!$F$540:$F$808,0),COUNT(평균단위!$J$2:$XFD$2))</f>
        <v>2274.7360452333646</v>
      </c>
      <c r="L41" s="823">
        <f>INDEX(평균!$J$809:$XFD$1077,MATCH($E41,평균!$F$809:$F$1077,0),COUNT(평균!$J$2:$XFD$2))</f>
        <v>138353.8114198613</v>
      </c>
      <c r="M41" s="823">
        <f>INDEX(평균단위!$J$809:$XFD$1077,MATCH($E41,평균단위!$F$809:$F$1077,0),COUNT(평균단위!$J$2:$XFD$2))</f>
        <v>1684.7838199147754</v>
      </c>
      <c r="N41" s="1374" t="s">
        <v>280</v>
      </c>
      <c r="O41" s="1375"/>
      <c r="P41" s="1375"/>
      <c r="Q41" s="1375"/>
    </row>
    <row r="42" spans="1:17" s="310" customFormat="1" ht="12.6" customHeight="1">
      <c r="A42" s="1476" t="s">
        <v>792</v>
      </c>
      <c r="B42" s="1476"/>
      <c r="C42" s="1476"/>
      <c r="D42" s="1476"/>
      <c r="E42" s="720">
        <v>30</v>
      </c>
      <c r="F42" s="823">
        <f>INDEX(중위!$J$540:$XFD$808,MATCH($E42,중위!$F$540:$F$808,0),COUNT(중위!$J$2:$XFD$2))</f>
        <v>171239.89001262389</v>
      </c>
      <c r="G42" s="827">
        <f>INDEX(중위단위!$J$540:$XFD$808,MATCH($E42,중위단위!$F$540:$F$808,0),COUNT(중위단위!$J$2:$XFD$2))</f>
        <v>2409.3118323807212</v>
      </c>
      <c r="H42" s="823">
        <f>INDEX(중위!$J$809:$XFD$1077,MATCH($E42,중위!$F$809:$F$1077,0),COUNT(중위!$J$2:$XFD$2))</f>
        <v>131125.41172715006</v>
      </c>
      <c r="I42" s="828">
        <f>INDEX(중위단위!$J$809:$XFD$1077,MATCH($E42,중위단위!$F$809:$F$1077,0),COUNT(중위단위!$J$2:$XFD$2))</f>
        <v>1796.012856883098</v>
      </c>
      <c r="J42" s="827">
        <f>INDEX(평균!$J$540:$XFD$808,MATCH($E42,평균!$F$540:$F$808,0),COUNT(평균!$J$2:$XFD$2))</f>
        <v>198991.13294454213</v>
      </c>
      <c r="K42" s="827">
        <f>INDEX(평균단위!$J$540:$XFD$808,MATCH($E42,평균단위!$F$540:$F$808,0),COUNT(평균단위!$J$2:$XFD$2))</f>
        <v>2519.5925127857131</v>
      </c>
      <c r="L42" s="823">
        <f>INDEX(평균!$J$809:$XFD$1077,MATCH($E42,평균!$F$809:$F$1077,0),COUNT(평균!$J$2:$XFD$2))</f>
        <v>143109.45202963994</v>
      </c>
      <c r="M42" s="823">
        <f>INDEX(평균단위!$J$809:$XFD$1077,MATCH($E42,평균단위!$F$809:$F$1077,0),COUNT(평균단위!$J$2:$XFD$2))</f>
        <v>1835.3734026973568</v>
      </c>
      <c r="N42" s="1374" t="s">
        <v>279</v>
      </c>
      <c r="O42" s="1375"/>
      <c r="P42" s="1375"/>
      <c r="Q42" s="1375"/>
    </row>
    <row r="43" spans="1:17" s="310" customFormat="1" ht="12.6" customHeight="1">
      <c r="A43" s="1476" t="s">
        <v>1372</v>
      </c>
      <c r="B43" s="1476"/>
      <c r="C43" s="1476"/>
      <c r="D43" s="1476"/>
      <c r="E43" s="714">
        <v>31</v>
      </c>
      <c r="F43" s="823">
        <f>INDEX(중위!$J$540:$XFD$808,MATCH($E43,중위!$F$540:$F$808,0),COUNT(중위!$J$2:$XFD$2))</f>
        <v>137000</v>
      </c>
      <c r="G43" s="827">
        <f>INDEX(중위단위!$J$540:$XFD$808,MATCH($E43,중위단위!$F$540:$F$808,0),COUNT(중위단위!$J$2:$XFD$2))</f>
        <v>1954.160168686919</v>
      </c>
      <c r="H43" s="823">
        <f>INDEX(중위!$J$809:$XFD$1077,MATCH($E43,중위!$F$809:$F$1077,0),COUNT(중위!$J$2:$XFD$2))</f>
        <v>94500</v>
      </c>
      <c r="I43" s="828">
        <f>INDEX(중위단위!$J$809:$XFD$1077,MATCH($E43,중위단위!$F$809:$F$1077,0),COUNT(중위단위!$J$2:$XFD$2))</f>
        <v>1197.7092782588084</v>
      </c>
      <c r="J43" s="827">
        <f>INDEX(평균!$J$540:$XFD$808,MATCH($E43,평균!$F$540:$F$808,0),COUNT(평균!$J$2:$XFD$2))</f>
        <v>149621.6216216216</v>
      </c>
      <c r="K43" s="827">
        <f>INDEX(평균단위!$J$540:$XFD$808,MATCH($E43,평균단위!$F$540:$F$808,0),COUNT(평균단위!$J$2:$XFD$2))</f>
        <v>1983.5189211443358</v>
      </c>
      <c r="L43" s="823">
        <f>INDEX(평균!$J$809:$XFD$1077,MATCH($E43,평균!$F$809:$F$1077,0),COUNT(평균!$J$2:$XFD$2))</f>
        <v>92635.135135135133</v>
      </c>
      <c r="M43" s="823">
        <f>INDEX(평균단위!$J$809:$XFD$1077,MATCH($E43,평균단위!$F$809:$F$1077,0),COUNT(평균단위!$J$2:$XFD$2))</f>
        <v>1260.2964396212067</v>
      </c>
      <c r="N43" s="1374" t="s">
        <v>1376</v>
      </c>
      <c r="O43" s="1375"/>
      <c r="P43" s="1375"/>
      <c r="Q43" s="1375"/>
    </row>
    <row r="44" spans="1:17" s="310" customFormat="1" ht="12.6" customHeight="1">
      <c r="A44" s="1474" t="s">
        <v>793</v>
      </c>
      <c r="B44" s="1474"/>
      <c r="C44" s="1474"/>
      <c r="D44" s="1474"/>
      <c r="E44" s="720">
        <v>32</v>
      </c>
      <c r="F44" s="823">
        <f>INDEX(중위!$J$540:$XFD$808,MATCH($E44,중위!$F$540:$F$808,0),COUNT(중위!$J$2:$XFD$2))</f>
        <v>105252.83671006342</v>
      </c>
      <c r="G44" s="827">
        <f>INDEX(중위단위!$J$540:$XFD$808,MATCH($E44,중위단위!$F$540:$F$808,0),COUNT(중위단위!$J$2:$XFD$2))</f>
        <v>1517.4742100141434</v>
      </c>
      <c r="H44" s="823">
        <f>INDEX(중위!$J$809:$XFD$1077,MATCH($E44,중위!$F$809:$F$1077,0),COUNT(중위!$J$2:$XFD$2))</f>
        <v>77577.886654854534</v>
      </c>
      <c r="I44" s="828">
        <f>INDEX(중위단위!$J$809:$XFD$1077,MATCH($E44,중위단위!$F$809:$F$1077,0),COUNT(중위단위!$J$2:$XFD$2))</f>
        <v>1120.7375080001489</v>
      </c>
      <c r="J44" s="827">
        <f>INDEX(평균!$J$540:$XFD$808,MATCH($E44,평균!$F$540:$F$808,0),COUNT(평균!$J$2:$XFD$2))</f>
        <v>115596.66054803548</v>
      </c>
      <c r="K44" s="827">
        <f>INDEX(평균단위!$J$540:$XFD$808,MATCH($E44,평균단위!$F$540:$F$808,0),COUNT(평균단위!$J$2:$XFD$2))</f>
        <v>1566.1207838580356</v>
      </c>
      <c r="L44" s="823">
        <f>INDEX(평균!$J$809:$XFD$1077,MATCH($E44,평균!$F$809:$F$1077,0),COUNT(평균!$J$2:$XFD$2))</f>
        <v>82086.225988774138</v>
      </c>
      <c r="M44" s="823">
        <f>INDEX(평균단위!$J$809:$XFD$1077,MATCH($E44,평균단위!$F$809:$F$1077,0),COUNT(평균단위!$J$2:$XFD$2))</f>
        <v>1122.3237573775866</v>
      </c>
      <c r="N44" s="1422" t="s">
        <v>281</v>
      </c>
      <c r="O44" s="1421"/>
      <c r="P44" s="1421"/>
      <c r="Q44" s="1421"/>
    </row>
    <row r="45" spans="1:17" s="310" customFormat="1" ht="12.6" customHeight="1">
      <c r="A45" s="1474" t="s">
        <v>794</v>
      </c>
      <c r="B45" s="1474"/>
      <c r="C45" s="1474"/>
      <c r="D45" s="1474"/>
      <c r="E45" s="714">
        <v>33</v>
      </c>
      <c r="F45" s="823">
        <f>INDEX(중위!$J$540:$XFD$808,MATCH($E45,중위!$F$540:$F$808,0),COUNT(중위!$J$2:$XFD$2))</f>
        <v>126209.73129660604</v>
      </c>
      <c r="G45" s="827">
        <f>INDEX(중위단위!$J$540:$XFD$808,MATCH($E45,중위단위!$F$540:$F$808,0),COUNT(중위단위!$J$2:$XFD$2))</f>
        <v>1868.1757418102309</v>
      </c>
      <c r="H45" s="823">
        <f>INDEX(중위!$J$809:$XFD$1077,MATCH($E45,중위!$F$809:$F$1077,0),COUNT(중위!$J$2:$XFD$2))</f>
        <v>97314.900210816078</v>
      </c>
      <c r="I45" s="828">
        <f>INDEX(중위단위!$J$809:$XFD$1077,MATCH($E45,중위단위!$F$809:$F$1077,0),COUNT(중위단위!$J$2:$XFD$2))</f>
        <v>1332.4566920308685</v>
      </c>
      <c r="J45" s="827">
        <f>INDEX(평균!$J$540:$XFD$808,MATCH($E45,평균!$F$540:$F$808,0),COUNT(평균!$J$2:$XFD$2))</f>
        <v>135393.03490417328</v>
      </c>
      <c r="K45" s="827">
        <f>INDEX(평균단위!$J$540:$XFD$808,MATCH($E45,평균단위!$F$540:$F$808,0),COUNT(평균단위!$J$2:$XFD$2))</f>
        <v>1807.438581912184</v>
      </c>
      <c r="L45" s="823">
        <f>INDEX(평균!$J$809:$XFD$1077,MATCH($E45,평균!$F$809:$F$1077,0),COUNT(평균!$J$2:$XFD$2))</f>
        <v>96162.195051048577</v>
      </c>
      <c r="M45" s="823">
        <f>INDEX(평균단위!$J$809:$XFD$1077,MATCH($E45,평균단위!$F$809:$F$1077,0),COUNT(평균단위!$J$2:$XFD$2))</f>
        <v>1289.4863019994684</v>
      </c>
      <c r="N45" s="1422" t="s">
        <v>282</v>
      </c>
      <c r="O45" s="1421"/>
      <c r="P45" s="1421"/>
      <c r="Q45" s="1421"/>
    </row>
    <row r="46" spans="1:17" s="310" customFormat="1" ht="12.6" customHeight="1">
      <c r="A46" s="1474" t="s">
        <v>795</v>
      </c>
      <c r="B46" s="1474"/>
      <c r="C46" s="1474"/>
      <c r="D46" s="1474"/>
      <c r="E46" s="720">
        <v>34</v>
      </c>
      <c r="F46" s="823">
        <f>INDEX(중위!$J$540:$XFD$808,MATCH($E46,중위!$F$540:$F$808,0),COUNT(중위!$J$2:$XFD$2))</f>
        <v>133022.2864745011</v>
      </c>
      <c r="G46" s="827">
        <f>INDEX(중위단위!$J$540:$XFD$808,MATCH($E46,중위단위!$F$540:$F$808,0),COUNT(중위단위!$J$2:$XFD$2))</f>
        <v>1928.8047427569873</v>
      </c>
      <c r="H46" s="823">
        <f>INDEX(중위!$J$809:$XFD$1077,MATCH($E46,중위!$F$809:$F$1077,0),COUNT(중위!$J$2:$XFD$2))</f>
        <v>100423.84035476718</v>
      </c>
      <c r="I46" s="828">
        <f>INDEX(중위단위!$J$809:$XFD$1077,MATCH($E46,중위단위!$F$809:$F$1077,0),COUNT(중위단위!$J$2:$XFD$2))</f>
        <v>1406.6540019785334</v>
      </c>
      <c r="J46" s="827">
        <f>INDEX(평균!$J$540:$XFD$808,MATCH($E46,평균!$F$540:$F$808,0),COUNT(평균!$J$2:$XFD$2))</f>
        <v>143512.1082166438</v>
      </c>
      <c r="K46" s="827">
        <f>INDEX(평균단위!$J$540:$XFD$808,MATCH($E46,평균단위!$F$540:$F$808,0),COUNT(평균단위!$J$2:$XFD$2))</f>
        <v>1885.507909288302</v>
      </c>
      <c r="L46" s="823">
        <f>INDEX(평균!$J$809:$XFD$1077,MATCH($E46,평균!$F$809:$F$1077,0),COUNT(평균!$J$2:$XFD$2))</f>
        <v>100853.91037628338</v>
      </c>
      <c r="M46" s="823">
        <f>INDEX(평균단위!$J$809:$XFD$1077,MATCH($E46,평균단위!$F$809:$F$1077,0),COUNT(평균단위!$J$2:$XFD$2))</f>
        <v>1333.5490793001829</v>
      </c>
      <c r="N46" s="1422" t="s">
        <v>283</v>
      </c>
      <c r="O46" s="1421"/>
      <c r="P46" s="1421"/>
      <c r="Q46" s="1421"/>
    </row>
    <row r="47" spans="1:17" s="310" customFormat="1" ht="12.6" customHeight="1">
      <c r="A47" s="1474" t="s">
        <v>796</v>
      </c>
      <c r="B47" s="1474"/>
      <c r="C47" s="1474"/>
      <c r="D47" s="1474"/>
      <c r="E47" s="714">
        <v>35</v>
      </c>
      <c r="F47" s="823">
        <f>INDEX(중위!$J$540:$XFD$808,MATCH($E47,중위!$F$540:$F$808,0),COUNT(중위!$J$2:$XFD$2))</f>
        <v>120752.88826311637</v>
      </c>
      <c r="G47" s="827">
        <f>INDEX(중위단위!$J$540:$XFD$808,MATCH($E47,중위단위!$F$540:$F$808,0),COUNT(중위단위!$J$2:$XFD$2))</f>
        <v>1663.6401681402176</v>
      </c>
      <c r="H47" s="823">
        <f>INDEX(중위!$J$809:$XFD$1077,MATCH($E47,중위!$F$809:$F$1077,0),COUNT(중위!$J$2:$XFD$2))</f>
        <v>92938.532068534667</v>
      </c>
      <c r="I47" s="828">
        <f>INDEX(중위단위!$J$809:$XFD$1077,MATCH($E47,중위단위!$F$809:$F$1077,0),COUNT(중위단위!$J$2:$XFD$2))</f>
        <v>1288.2582850667206</v>
      </c>
      <c r="J47" s="827">
        <f>INDEX(평균!$J$540:$XFD$808,MATCH($E47,평균!$F$540:$F$808,0),COUNT(평균!$J$2:$XFD$2))</f>
        <v>133136.70452516206</v>
      </c>
      <c r="K47" s="827">
        <f>INDEX(평균단위!$J$540:$XFD$808,MATCH($E47,평균단위!$F$540:$F$808,0),COUNT(평균단위!$J$2:$XFD$2))</f>
        <v>1708.6277408719345</v>
      </c>
      <c r="L47" s="823">
        <f>INDEX(평균!$J$809:$XFD$1077,MATCH($E47,평균!$F$809:$F$1077,0),COUNT(평균!$J$2:$XFD$2))</f>
        <v>99908.253674510022</v>
      </c>
      <c r="M47" s="823">
        <f>INDEX(평균단위!$J$809:$XFD$1077,MATCH($E47,평균단위!$F$809:$F$1077,0),COUNT(평균단위!$J$2:$XFD$2))</f>
        <v>1286.9727328299482</v>
      </c>
      <c r="N47" s="1422" t="s">
        <v>287</v>
      </c>
      <c r="O47" s="1421"/>
      <c r="P47" s="1421"/>
      <c r="Q47" s="1421"/>
    </row>
    <row r="48" spans="1:17" s="310" customFormat="1" ht="12.6" customHeight="1">
      <c r="A48" s="1474" t="s">
        <v>797</v>
      </c>
      <c r="B48" s="1474"/>
      <c r="C48" s="1474"/>
      <c r="D48" s="1474"/>
      <c r="E48" s="720">
        <v>36</v>
      </c>
      <c r="F48" s="823">
        <f>INDEX(중위!$J$540:$XFD$808,MATCH($E48,중위!$F$540:$F$808,0),COUNT(중위!$J$2:$XFD$2))</f>
        <v>101982.83928993509</v>
      </c>
      <c r="G48" s="827">
        <f>INDEX(중위단위!$J$540:$XFD$808,MATCH($E48,중위단위!$F$540:$F$808,0),COUNT(중위단위!$J$2:$XFD$2))</f>
        <v>1431.9921167196997</v>
      </c>
      <c r="H48" s="823">
        <f>INDEX(중위!$J$809:$XFD$1077,MATCH($E48,중위!$F$809:$F$1077,0),COUNT(중위!$J$2:$XFD$2))</f>
        <v>75408.041866920408</v>
      </c>
      <c r="I48" s="828">
        <f>INDEX(중위단위!$J$809:$XFD$1077,MATCH($E48,중위단위!$F$809:$F$1077,0),COUNT(중위단위!$J$2:$XFD$2))</f>
        <v>1028.2797185012591</v>
      </c>
      <c r="J48" s="827">
        <f>INDEX(평균!$J$540:$XFD$808,MATCH($E48,평균!$F$540:$F$808,0),COUNT(평균!$J$2:$XFD$2))</f>
        <v>110041.4461441092</v>
      </c>
      <c r="K48" s="827">
        <f>INDEX(평균단위!$J$540:$XFD$808,MATCH($E48,평균단위!$F$540:$F$808,0),COUNT(평균단위!$J$2:$XFD$2))</f>
        <v>1468.0668207009696</v>
      </c>
      <c r="L48" s="823">
        <f>INDEX(평균!$J$809:$XFD$1077,MATCH($E48,평균!$F$809:$F$1077,0),COUNT(평균!$J$2:$XFD$2))</f>
        <v>78759.315153954245</v>
      </c>
      <c r="M48" s="823">
        <f>INDEX(평균단위!$J$809:$XFD$1077,MATCH($E48,평균단위!$F$809:$F$1077,0),COUNT(평균단위!$J$2:$XFD$2))</f>
        <v>1055.2673936318408</v>
      </c>
      <c r="N48" s="1420" t="s">
        <v>288</v>
      </c>
      <c r="O48" s="1421"/>
      <c r="P48" s="1421"/>
      <c r="Q48" s="1421"/>
    </row>
    <row r="49" spans="1:17" s="310" customFormat="1" ht="12.6" customHeight="1">
      <c r="A49" s="1475" t="s">
        <v>798</v>
      </c>
      <c r="B49" s="1475"/>
      <c r="C49" s="1475"/>
      <c r="D49" s="1475"/>
      <c r="E49" s="714">
        <v>37</v>
      </c>
      <c r="F49" s="823">
        <f>INDEX(중위!$J$540:$XFD$808,MATCH($E49,중위!$F$540:$F$808,0),COUNT(중위!$J$2:$XFD$2))</f>
        <v>110093.99724132277</v>
      </c>
      <c r="G49" s="827">
        <f>INDEX(중위단위!$J$540:$XFD$808,MATCH($E49,중위단위!$F$540:$F$808,0),COUNT(중위단위!$J$2:$XFD$2))</f>
        <v>1572.5998236143203</v>
      </c>
      <c r="H49" s="823">
        <f>INDEX(중위!$J$809:$XFD$1077,MATCH($E49,중위!$F$809:$F$1077,0),COUNT(중위!$J$2:$XFD$2))</f>
        <v>85755.406948820979</v>
      </c>
      <c r="I49" s="828">
        <f>INDEX(중위단위!$J$809:$XFD$1077,MATCH($E49,중위단위!$F$809:$F$1077,0),COUNT(중위단위!$J$2:$XFD$2))</f>
        <v>1169.9663290964072</v>
      </c>
      <c r="J49" s="827">
        <f>INDEX(평균!$J$540:$XFD$808,MATCH($E49,평균!$F$540:$F$808,0),COUNT(평균!$J$2:$XFD$2))</f>
        <v>121328.2861422377</v>
      </c>
      <c r="K49" s="827">
        <f>INDEX(평균단위!$J$540:$XFD$808,MATCH($E49,평균단위!$F$540:$F$808,0),COUNT(평균단위!$J$2:$XFD$2))</f>
        <v>1601.9993361632251</v>
      </c>
      <c r="L49" s="823">
        <f>INDEX(평균!$J$809:$XFD$1077,MATCH($E49,평균!$F$809:$F$1077,0),COUNT(평균!$J$2:$XFD$2))</f>
        <v>90737.667678856858</v>
      </c>
      <c r="M49" s="823">
        <f>INDEX(평균단위!$J$809:$XFD$1077,MATCH($E49,평균단위!$F$809:$F$1077,0),COUNT(평균단위!$J$2:$XFD$2))</f>
        <v>1198.0418785903712</v>
      </c>
      <c r="N49" s="1422" t="s">
        <v>289</v>
      </c>
      <c r="O49" s="1421"/>
      <c r="P49" s="1421"/>
      <c r="Q49" s="1421"/>
    </row>
    <row r="50" spans="1:17" s="310" customFormat="1" ht="12.6" customHeight="1">
      <c r="A50" s="1476" t="s">
        <v>799</v>
      </c>
      <c r="B50" s="1476"/>
      <c r="C50" s="1476"/>
      <c r="D50" s="1476"/>
      <c r="E50" s="720">
        <v>38</v>
      </c>
      <c r="F50" s="823">
        <f>INDEX(중위!$J$540:$XFD$808,MATCH($E50,중위!$F$540:$F$808,0),COUNT(중위!$J$2:$XFD$2))</f>
        <v>165349.05246923628</v>
      </c>
      <c r="G50" s="827">
        <f>INDEX(중위단위!$J$540:$XFD$808,MATCH($E50,중위단위!$F$540:$F$808,0),COUNT(중위단위!$J$2:$XFD$2))</f>
        <v>2296.6943624985443</v>
      </c>
      <c r="H50" s="823">
        <f>INDEX(중위!$J$809:$XFD$1077,MATCH($E50,중위!$F$809:$F$1077,0),COUNT(중위!$J$2:$XFD$2))</f>
        <v>116054.50631551533</v>
      </c>
      <c r="I50" s="828">
        <f>INDEX(중위단위!$J$809:$XFD$1077,MATCH($E50,중위단위!$F$809:$F$1077,0),COUNT(중위단위!$J$2:$XFD$2))</f>
        <v>1577.198849829733</v>
      </c>
      <c r="J50" s="827">
        <f>INDEX(평균!$J$540:$XFD$808,MATCH($E50,평균!$F$540:$F$808,0),COUNT(평균!$J$2:$XFD$2))</f>
        <v>177534.76945343742</v>
      </c>
      <c r="K50" s="827">
        <f>INDEX(평균단위!$J$540:$XFD$808,MATCH($E50,평균단위!$F$540:$F$808,0),COUNT(평균단위!$J$2:$XFD$2))</f>
        <v>2329.9374432667737</v>
      </c>
      <c r="L50" s="823">
        <f>INDEX(평균!$J$809:$XFD$1077,MATCH($E50,평균!$F$809:$F$1077,0),COUNT(평균!$J$2:$XFD$2))</f>
        <v>120511.16127728761</v>
      </c>
      <c r="M50" s="823">
        <f>INDEX(평균단위!$J$809:$XFD$1077,MATCH($E50,평균단위!$F$809:$F$1077,0),COUNT(평균단위!$J$2:$XFD$2))</f>
        <v>1585.9211954947409</v>
      </c>
      <c r="N50" s="1374" t="s">
        <v>290</v>
      </c>
      <c r="O50" s="1375"/>
      <c r="P50" s="1375"/>
      <c r="Q50" s="1375"/>
    </row>
    <row r="51" spans="1:17" s="310" customFormat="1" ht="12.6" customHeight="1">
      <c r="A51" s="1373" t="s">
        <v>188</v>
      </c>
      <c r="B51" s="1373"/>
      <c r="C51" s="1373"/>
      <c r="D51" s="1373"/>
      <c r="E51" s="714">
        <v>39</v>
      </c>
      <c r="F51" s="829">
        <f>INDEX(중위!$J$540:$XFD$808,MATCH($E51,중위!$F$540:$F$808,0),COUNT(중위!$J$2:$XFD$2))</f>
        <v>108089.04247178114</v>
      </c>
      <c r="G51" s="833">
        <f>INDEX(중위단위!$J$540:$XFD$808,MATCH($E51,중위단위!$F$540:$F$808,0),COUNT(중위단위!$J$2:$XFD$2))</f>
        <v>1713.8607538929218</v>
      </c>
      <c r="H51" s="829">
        <f>INDEX(중위!$J$809:$XFD$1077,MATCH($E51,중위!$F$809:$F$1077,0),COUNT(중위!$J$2:$XFD$2))</f>
        <v>76228.513009374408</v>
      </c>
      <c r="I51" s="839">
        <f>INDEX(중위단위!$J$809:$XFD$1077,MATCH($E51,중위단위!$F$809:$F$1077,0),COUNT(중위단위!$J$2:$XFD$2))</f>
        <v>1174.4659556610411</v>
      </c>
      <c r="J51" s="833">
        <f>INDEX(평균!$J$540:$XFD$808,MATCH($E51,평균!$F$540:$F$808,0),COUNT(평균!$J$2:$XFD$2))</f>
        <v>142200.59307442128</v>
      </c>
      <c r="K51" s="833">
        <f>INDEX(평균단위!$J$540:$XFD$808,MATCH($E51,평균단위!$F$540:$F$808,0),COUNT(평균단위!$J$2:$XFD$2))</f>
        <v>1880.2427391580522</v>
      </c>
      <c r="L51" s="829">
        <f>INDEX(평균!$J$809:$XFD$1077,MATCH($E51,평균!$F$809:$F$1077,0),COUNT(평균!$J$2:$XFD$2))</f>
        <v>100698.02432083413</v>
      </c>
      <c r="M51" s="829">
        <f>INDEX(평균단위!$J$809:$XFD$1077,MATCH($E51,평균단위!$F$809:$F$1077,0),COUNT(평균단위!$J$2:$XFD$2))</f>
        <v>1334.7061643186726</v>
      </c>
      <c r="N51" s="1418" t="s">
        <v>291</v>
      </c>
      <c r="O51" s="1400"/>
      <c r="P51" s="1400"/>
      <c r="Q51" s="1400"/>
    </row>
    <row r="52" spans="1:17" s="310" customFormat="1" ht="12.6" customHeight="1">
      <c r="A52" s="1476" t="s">
        <v>1542</v>
      </c>
      <c r="B52" s="1476"/>
      <c r="C52" s="1476"/>
      <c r="D52" s="1476"/>
      <c r="E52" s="720">
        <v>40</v>
      </c>
      <c r="F52" s="823">
        <f>INDEX(중위!$J$540:$XFD$808,MATCH($E52,중위!$F$540:$F$808,0),COUNT(중위!$J$2:$XFD$2))</f>
        <v>177169.97003230228</v>
      </c>
      <c r="G52" s="827">
        <f>INDEX(중위단위!$J$540:$XFD$808,MATCH($E52,중위단위!$F$540:$F$808,0),COUNT(중위단위!$J$2:$XFD$2))</f>
        <v>2328.1767935992534</v>
      </c>
      <c r="H52" s="823">
        <f>INDEX(중위!$J$809:$XFD$1077,MATCH($E52,중위!$F$809:$F$1077,0),COUNT(중위!$J$2:$XFD$2))</f>
        <v>128609.94028840783</v>
      </c>
      <c r="I52" s="828">
        <f>INDEX(중위단위!$J$809:$XFD$1077,MATCH($E52,중위단위!$F$809:$F$1077,0),COUNT(중위단위!$J$2:$XFD$2))</f>
        <v>1650.4031887112069</v>
      </c>
      <c r="J52" s="827">
        <f>INDEX(평균!$J$540:$XFD$808,MATCH($E52,평균!$F$540:$F$808,0),COUNT(평균!$J$2:$XFD$2))</f>
        <v>192234.27771583362</v>
      </c>
      <c r="K52" s="827">
        <f>INDEX(평균단위!$J$540:$XFD$808,MATCH($E52,평균단위!$F$540:$F$808,0),COUNT(평균단위!$J$2:$XFD$2))</f>
        <v>2374.3407930288031</v>
      </c>
      <c r="L52" s="823">
        <f>INDEX(평균!$J$809:$XFD$1077,MATCH($E52,평균!$F$809:$F$1077,0),COUNT(평균!$J$2:$XFD$2))</f>
        <v>132928.69286651592</v>
      </c>
      <c r="M52" s="823">
        <f>INDEX(평균단위!$J$809:$XFD$1077,MATCH($E52,평균단위!$F$809:$F$1077,0),COUNT(평균단위!$J$2:$XFD$2))</f>
        <v>1666.0044749185015</v>
      </c>
      <c r="N52" s="1374" t="s">
        <v>1543</v>
      </c>
      <c r="O52" s="1375"/>
      <c r="P52" s="1375"/>
      <c r="Q52" s="1375"/>
    </row>
    <row r="53" spans="1:17" s="310" customFormat="1" ht="12.6" customHeight="1" thickBot="1">
      <c r="A53" s="1477" t="s">
        <v>1544</v>
      </c>
      <c r="B53" s="1477"/>
      <c r="C53" s="1477"/>
      <c r="D53" s="1477"/>
      <c r="E53" s="714">
        <v>41</v>
      </c>
      <c r="F53" s="840">
        <f>INDEX(중위!$J$540:$XFD$808,MATCH($E53,중위!$F$540:$F$808,0),COUNT(중위!$J$2:$XFD$2))</f>
        <v>186974.02626740033</v>
      </c>
      <c r="G53" s="841">
        <f>INDEX(중위단위!$J$540:$XFD$808,MATCH($E53,중위단위!$F$540:$F$808,0),COUNT(중위단위!$J$2:$XFD$2))</f>
        <v>2488.6776280366353</v>
      </c>
      <c r="H53" s="840">
        <f>INDEX(중위!$J$809:$XFD$1077,MATCH($E53,중위!$F$809:$F$1077,0),COUNT(중위!$J$2:$XFD$2))</f>
        <v>127093.28663699458</v>
      </c>
      <c r="I53" s="842">
        <f>INDEX(중위단위!$J$809:$XFD$1077,MATCH($E53,중위단위!$F$809:$F$1077,0),COUNT(중위단위!$J$2:$XFD$2))</f>
        <v>1674.5268016740342</v>
      </c>
      <c r="J53" s="841">
        <f>INDEX(평균!$J$540:$XFD$808,MATCH($E53,평균!$F$540:$F$808,0),COUNT(평균!$J$2:$XFD$2))</f>
        <v>200628.71246270224</v>
      </c>
      <c r="K53" s="841">
        <f>INDEX(평균단위!$J$540:$XFD$808,MATCH($E53,평균단위!$F$540:$F$808,0),COUNT(평균단위!$J$2:$XFD$2))</f>
        <v>2531.188049310977</v>
      </c>
      <c r="L53" s="840">
        <f>INDEX(평균!$J$809:$XFD$1077,MATCH($E53,평균!$F$809:$F$1077,0),COUNT(평균!$J$2:$XFD$2))</f>
        <v>130423.82769689489</v>
      </c>
      <c r="M53" s="840">
        <f>INDEX(평균단위!$J$809:$XFD$1077,MATCH($E53,평균단위!$F$809:$F$1077,0),COUNT(평균단위!$J$2:$XFD$2))</f>
        <v>1677.5399515453262</v>
      </c>
      <c r="N53" s="1485" t="s">
        <v>1545</v>
      </c>
      <c r="O53" s="1486"/>
      <c r="P53" s="1486"/>
      <c r="Q53" s="1486"/>
    </row>
    <row r="54" spans="1:17" s="310" customFormat="1" ht="22.5" customHeight="1">
      <c r="A54" s="1559" t="s">
        <v>1869</v>
      </c>
      <c r="B54" s="1559"/>
      <c r="C54" s="1559"/>
      <c r="D54" s="1559"/>
      <c r="E54" s="1559"/>
      <c r="F54" s="1559"/>
      <c r="G54" s="1559"/>
      <c r="H54" s="1559"/>
      <c r="I54" s="1559"/>
      <c r="J54" s="645"/>
      <c r="K54" s="645"/>
      <c r="L54" s="845"/>
      <c r="M54" s="645"/>
      <c r="N54" s="648"/>
      <c r="O54" s="648"/>
      <c r="P54" s="648"/>
      <c r="Q54" s="648"/>
    </row>
    <row r="55" spans="1:17" ht="3" customHeight="1">
      <c r="A55" s="311"/>
      <c r="B55" s="312"/>
      <c r="C55" s="312"/>
      <c r="D55" s="312"/>
      <c r="E55" s="312"/>
      <c r="F55" s="758"/>
      <c r="G55" s="311"/>
      <c r="H55" s="311"/>
      <c r="I55" s="315"/>
      <c r="J55" s="315"/>
      <c r="K55" s="311"/>
      <c r="L55" s="311"/>
      <c r="M55" s="311"/>
      <c r="N55" s="312"/>
      <c r="O55" s="312"/>
      <c r="P55" s="312"/>
      <c r="Q55" s="319"/>
    </row>
    <row r="56" spans="1:17" s="500" customFormat="1" ht="15" customHeight="1">
      <c r="A56" s="1385">
        <f>'19'!P56+1</f>
        <v>53</v>
      </c>
      <c r="B56" s="1385"/>
      <c r="C56" s="520"/>
      <c r="D56" s="520"/>
      <c r="E56" s="520"/>
      <c r="F56" s="819"/>
      <c r="G56" s="1510">
        <f>'19'!G56:I56</f>
        <v>41487</v>
      </c>
      <c r="H56" s="1510"/>
      <c r="I56" s="1510"/>
      <c r="J56" s="1363">
        <f>G56</f>
        <v>41487</v>
      </c>
      <c r="K56" s="1363"/>
      <c r="L56" s="1363"/>
      <c r="M56" s="821"/>
      <c r="P56" s="1355">
        <f>A56+1</f>
        <v>54</v>
      </c>
      <c r="Q56" s="1355"/>
    </row>
    <row r="57" spans="1:17" ht="14.1" customHeight="1">
      <c r="A57" s="326" t="s">
        <v>189</v>
      </c>
      <c r="B57" s="326"/>
      <c r="C57" s="326"/>
      <c r="D57" s="326"/>
      <c r="E57" s="353">
        <v>42</v>
      </c>
      <c r="F57" s="825">
        <f>INDEX(중위!$J$540:$XFD$808,MATCH($E57,중위!$F$540:$F$808,0),COUNT(중위!$J$2:$XFD$2))</f>
        <v>449931.34454460687</v>
      </c>
      <c r="G57" s="837">
        <f>INDEX(중위단위!$J$540:$XFD$808,MATCH($E57,중위단위!$F$540:$F$808,0),COUNT(중위단위!$J$2:$XFD$2))</f>
        <v>5626.6960049678128</v>
      </c>
      <c r="H57" s="836">
        <f>INDEX(중위!$J$809:$XFD$1077,MATCH($E57,중위!$F$809:$F$1077,0),COUNT(중위!$J$2:$XFD$2))</f>
        <v>262513.23381282581</v>
      </c>
      <c r="I57" s="838">
        <f>INDEX(중위단위!$J$809:$XFD$1077,MATCH($E57,중위단위!$F$809:$F$1077,0),COUNT(중위단위!$J$2:$XFD$2))</f>
        <v>3275.7283983459147</v>
      </c>
      <c r="J57" s="824">
        <f>INDEX(평균!$J$540:$XFD$808,MATCH($E57,평균!$F$540:$F$808,0),COUNT(평균!$J$2:$XFD$2))</f>
        <v>488116.12795540399</v>
      </c>
      <c r="K57" s="837">
        <f>INDEX(평균단위!$J$540:$XFD$808,MATCH($E57,평균단위!$F$540:$F$808,0),COUNT(평균단위!$J$2:$XFD$2))</f>
        <v>5742.2989180728409</v>
      </c>
      <c r="L57" s="836">
        <f>INDEX(평균!$J$809:$XFD$1077,MATCH($E57,평균!$F$809:$F$1077,0),COUNT(평균!$J$2:$XFD$2))</f>
        <v>279766.09365906875</v>
      </c>
      <c r="M57" s="836">
        <f>INDEX(평균단위!$J$809:$XFD$1077,MATCH($E57,평균단위!$F$809:$F$1077,0),COUNT(평균단위!$J$2:$XFD$2))</f>
        <v>3351.6482863321862</v>
      </c>
      <c r="N57" s="1432" t="s">
        <v>294</v>
      </c>
      <c r="O57" s="1417"/>
      <c r="P57" s="1417"/>
      <c r="Q57" s="1417"/>
    </row>
    <row r="58" spans="1:17" ht="14.1" customHeight="1">
      <c r="A58" s="516" t="s">
        <v>171</v>
      </c>
      <c r="B58" s="519" t="s">
        <v>172</v>
      </c>
      <c r="C58" s="516"/>
      <c r="D58" s="328"/>
      <c r="E58" s="328">
        <v>43</v>
      </c>
      <c r="F58" s="823">
        <f>INDEX(중위!$J$540:$XFD$808,MATCH($E58,중위!$F$540:$F$808,0),COUNT(중위!$J$2:$XFD$2))</f>
        <v>350264.43542746583</v>
      </c>
      <c r="G58" s="824">
        <f>INDEX(중위단위!$J$540:$XFD$808,MATCH($E58,중위단위!$F$540:$F$808,0),COUNT(중위단위!$J$2:$XFD$2))</f>
        <v>4604.6675292230457</v>
      </c>
      <c r="H58" s="825">
        <f>INDEX(중위!$J$809:$XFD$1077,MATCH($E58,중위!$F$809:$F$1077,0),COUNT(중위!$J$2:$XFD$2))</f>
        <v>220168.39371041226</v>
      </c>
      <c r="I58" s="826">
        <f>INDEX(중위단위!$J$809:$XFD$1077,MATCH($E58,중위단위!$F$809:$F$1077,0),COUNT(중위단위!$J$2:$XFD$2))</f>
        <v>2894.5177454120853</v>
      </c>
      <c r="J58" s="827">
        <f>INDEX(평균!$J$540:$XFD$808,MATCH($E58,평균!$F$540:$F$808,0),COUNT(평균!$J$2:$XFD$2))</f>
        <v>376683.05484180711</v>
      </c>
      <c r="K58" s="824">
        <f>INDEX(평균단위!$J$540:$XFD$808,MATCH($E58,평균단위!$F$540:$F$808,0),COUNT(평균단위!$J$2:$XFD$2))</f>
        <v>4641.2365726117805</v>
      </c>
      <c r="L58" s="825">
        <f>INDEX(평균!$J$809:$XFD$1077,MATCH($E58,평균!$F$809:$F$1077,0),COUNT(평균!$J$2:$XFD$2))</f>
        <v>233257.5114600404</v>
      </c>
      <c r="M58" s="825">
        <f>INDEX(평균단위!$J$809:$XFD$1077,MATCH($E58,평균단위!$F$809:$F$1077,0),COUNT(평균단위!$J$2:$XFD$2))</f>
        <v>2940.9217255620906</v>
      </c>
      <c r="N58" s="1430" t="s">
        <v>296</v>
      </c>
      <c r="O58" s="1431"/>
      <c r="P58" s="1431"/>
    </row>
    <row r="59" spans="1:17" ht="14.1" customHeight="1">
      <c r="A59" s="330"/>
      <c r="B59" s="331" t="s">
        <v>160</v>
      </c>
      <c r="C59" s="332"/>
      <c r="D59" s="332"/>
      <c r="E59" s="353">
        <v>44</v>
      </c>
      <c r="F59" s="825">
        <f>INDEX(중위!$J$540:$XFD$808,MATCH($E59,중위!$F$540:$F$808,0),COUNT(중위!$J$2:$XFD$2))</f>
        <v>587685.62948305719</v>
      </c>
      <c r="G59" s="833">
        <f>INDEX(중위단위!$J$540:$XFD$808,MATCH($E59,중위단위!$F$540:$F$808,0),COUNT(중위단위!$J$2:$XFD$2))</f>
        <v>6765.2695581465914</v>
      </c>
      <c r="H59" s="829">
        <f>INDEX(중위!$J$809:$XFD$1077,MATCH($E59,중위!$F$809:$F$1077,0),COUNT(중위!$J$2:$XFD$2))</f>
        <v>305333.78679198615</v>
      </c>
      <c r="I59" s="839">
        <f>INDEX(중위단위!$J$809:$XFD$1077,MATCH($E59,중위단위!$F$809:$F$1077,0),COUNT(중위단위!$J$2:$XFD$2))</f>
        <v>3578.5598987263938</v>
      </c>
      <c r="J59" s="824">
        <f>INDEX(평균!$J$540:$XFD$808,MATCH($E59,평균!$F$540:$F$808,0),COUNT(평균!$J$2:$XFD$2))</f>
        <v>643276.62939888658</v>
      </c>
      <c r="K59" s="833">
        <f>INDEX(평균단위!$J$540:$XFD$808,MATCH($E59,평균단위!$F$540:$F$808,0),COUNT(평균단위!$J$2:$XFD$2))</f>
        <v>6710.3218579007926</v>
      </c>
      <c r="L59" s="829">
        <f>INDEX(평균!$J$809:$XFD$1077,MATCH($E59,평균!$F$809:$F$1077,0),COUNT(평균!$J$2:$XFD$2))</f>
        <v>342951.20095443213</v>
      </c>
      <c r="M59" s="829">
        <f>INDEX(평균단위!$J$809:$XFD$1077,MATCH($E59,평균단위!$F$809:$F$1077,0),COUNT(평균단위!$J$2:$XFD$2))</f>
        <v>3671.0690942903029</v>
      </c>
      <c r="N59" s="1418" t="s">
        <v>307</v>
      </c>
      <c r="O59" s="1400"/>
      <c r="P59" s="1401"/>
    </row>
    <row r="60" spans="1:17" ht="14.1" customHeight="1">
      <c r="A60" s="330"/>
      <c r="B60" s="333"/>
      <c r="C60" s="1369" t="s">
        <v>17</v>
      </c>
      <c r="D60" s="1370"/>
      <c r="E60" s="328">
        <v>45</v>
      </c>
      <c r="F60" s="831">
        <f>INDEX(중위!$J$540:$XFD$808,MATCH($E60,중위!$F$540:$F$808,0),COUNT(중위!$J$2:$XFD$2))</f>
        <v>434000</v>
      </c>
      <c r="G60" s="830">
        <f>INDEX(중위단위!$J$540:$XFD$808,MATCH($E60,중위단위!$F$540:$F$808,0),COUNT(중위단위!$J$2:$XFD$2))</f>
        <v>5685.5197048202226</v>
      </c>
      <c r="H60" s="831">
        <f>INDEX(중위!$J$809:$XFD$1077,MATCH($E60,중위!$F$809:$F$1077,0),COUNT(중위!$J$2:$XFD$2))</f>
        <v>263500</v>
      </c>
      <c r="I60" s="832">
        <f>INDEX(중위단위!$J$809:$XFD$1077,MATCH($E60,중위단위!$F$809:$F$1077,0),COUNT(중위단위!$J$2:$XFD$2))</f>
        <v>3373.1667820449093</v>
      </c>
      <c r="J60" s="830">
        <f>INDEX(평균!$J$540:$XFD$808,MATCH($E60,평균!$F$540:$F$808,0),COUNT(평균!$J$2:$XFD$2))</f>
        <v>495378.04878048779</v>
      </c>
      <c r="K60" s="830">
        <f>INDEX(평균단위!$J$540:$XFD$808,MATCH($E60,평균단위!$F$540:$F$808,0),COUNT(평균단위!$J$2:$XFD$2))</f>
        <v>5683.8089618908671</v>
      </c>
      <c r="L60" s="831">
        <f>INDEX(평균!$J$809:$XFD$1077,MATCH($E60,평균!$F$809:$F$1077,0),COUNT(평균!$J$2:$XFD$2))</f>
        <v>294695.12195121951</v>
      </c>
      <c r="M60" s="831">
        <f>INDEX(평균단위!$J$809:$XFD$1077,MATCH($E60,평균단위!$F$809:$F$1077,0),COUNT(평균단위!$J$2:$XFD$2))</f>
        <v>3400.4960393182564</v>
      </c>
      <c r="N60" s="1408" t="s">
        <v>308</v>
      </c>
      <c r="O60" s="1362"/>
      <c r="P60" s="334"/>
    </row>
    <row r="61" spans="1:17" ht="14.1" customHeight="1">
      <c r="A61" s="330"/>
      <c r="B61" s="333"/>
      <c r="C61" s="1366" t="s">
        <v>18</v>
      </c>
      <c r="D61" s="1367"/>
      <c r="E61" s="353">
        <v>46</v>
      </c>
      <c r="F61" s="846">
        <f>INDEX(중위!$J$540:$XFD$808,MATCH($E61,중위!$F$540:$F$808,0),COUNT(중위!$J$2:$XFD$2))</f>
        <v>465000</v>
      </c>
      <c r="G61" s="847">
        <f>INDEX(중위단위!$J$540:$XFD$808,MATCH($E61,중위단위!$F$540:$F$808,0),COUNT(중위단위!$J$2:$XFD$2))</f>
        <v>5713.8929751652677</v>
      </c>
      <c r="H61" s="846">
        <f>INDEX(중위!$J$809:$XFD$1077,MATCH($E61,중위!$F$809:$F$1077,0),COUNT(중위!$J$2:$XFD$2))</f>
        <v>306500</v>
      </c>
      <c r="I61" s="848">
        <f>INDEX(중위단위!$J$809:$XFD$1077,MATCH($E61,중위단위!$F$809:$F$1077,0),COUNT(중위단위!$J$2:$XFD$2))</f>
        <v>3743.0362116991646</v>
      </c>
      <c r="J61" s="847">
        <f>INDEX(평균!$J$540:$XFD$808,MATCH($E61,평균!$F$540:$F$808,0),COUNT(평균!$J$2:$XFD$2))</f>
        <v>485860</v>
      </c>
      <c r="K61" s="847">
        <f>INDEX(평균단위!$J$540:$XFD$808,MATCH($E61,평균단위!$F$540:$F$808,0),COUNT(평균단위!$J$2:$XFD$2))</f>
        <v>5452.1793882712745</v>
      </c>
      <c r="L61" s="846">
        <f>INDEX(평균!$J$809:$XFD$1077,MATCH($E61,평균!$F$809:$F$1077,0),COUNT(평균!$J$2:$XFD$2))</f>
        <v>317680</v>
      </c>
      <c r="M61" s="846">
        <f>INDEX(평균단위!$J$809:$XFD$1077,MATCH($E61,평균단위!$F$809:$F$1077,0),COUNT(평균단위!$J$2:$XFD$2))</f>
        <v>3586.5381171254662</v>
      </c>
      <c r="N61" s="1353" t="s">
        <v>309</v>
      </c>
      <c r="O61" s="1354"/>
      <c r="P61" s="334"/>
    </row>
    <row r="62" spans="1:17" ht="14.1" customHeight="1">
      <c r="A62" s="330"/>
      <c r="B62" s="341"/>
      <c r="C62" s="1380" t="s">
        <v>19</v>
      </c>
      <c r="D62" s="1381"/>
      <c r="E62" s="328">
        <v>47</v>
      </c>
      <c r="F62" s="849">
        <f>INDEX(중위!$J$540:$XFD$808,MATCH($E62,중위!$F$540:$F$808,0),COUNT(중위!$J$2:$XFD$2))</f>
        <v>705000</v>
      </c>
      <c r="G62" s="850">
        <f>INDEX(중위단위!$J$540:$XFD$808,MATCH($E62,중위단위!$F$540:$F$808,0),COUNT(중위단위!$J$2:$XFD$2))</f>
        <v>7684.1226124359782</v>
      </c>
      <c r="H62" s="849">
        <f>INDEX(중위!$J$809:$XFD$1077,MATCH($E62,중위!$F$809:$F$1077,0),COUNT(중위!$J$2:$XFD$2))</f>
        <v>320000</v>
      </c>
      <c r="I62" s="851">
        <f>INDEX(중위단위!$J$809:$XFD$1077,MATCH($E62,중위단위!$F$809:$F$1077,0),COUNT(중위단위!$J$2:$XFD$2))</f>
        <v>3571.2547132315231</v>
      </c>
      <c r="J62" s="850">
        <f>INDEX(평균!$J$540:$XFD$808,MATCH($E62,평균!$F$540:$F$808,0),COUNT(평균!$J$2:$XFD$2))</f>
        <v>775833.33333333337</v>
      </c>
      <c r="K62" s="850">
        <f>INDEX(평균단위!$J$540:$XFD$808,MATCH($E62,평균단위!$F$540:$F$808,0),COUNT(평균단위!$J$2:$XFD$2))</f>
        <v>7713.0707051316467</v>
      </c>
      <c r="L62" s="849">
        <f>INDEX(평균!$J$809:$XFD$1077,MATCH($E62,평균!$F$809:$F$1077,0),COUNT(평균!$J$2:$XFD$2))</f>
        <v>373166.66666666669</v>
      </c>
      <c r="M62" s="849">
        <f>INDEX(평균단위!$J$809:$XFD$1077,MATCH($E62,평균단위!$F$809:$F$1077,0),COUNT(평균단위!$J$2:$XFD$2))</f>
        <v>3811.9279236942421</v>
      </c>
      <c r="N62" s="1359" t="s">
        <v>310</v>
      </c>
      <c r="O62" s="1360"/>
      <c r="P62" s="348"/>
    </row>
    <row r="63" spans="1:17" ht="14.1" customHeight="1">
      <c r="A63" s="330"/>
      <c r="B63" s="333" t="s">
        <v>20</v>
      </c>
      <c r="C63" s="349"/>
      <c r="D63" s="349"/>
      <c r="E63" s="353">
        <v>48</v>
      </c>
      <c r="F63" s="829">
        <f>INDEX(중위!$J$540:$XFD$808,MATCH($E63,중위!$F$540:$F$808,0),COUNT(중위!$J$2:$XFD$2))</f>
        <v>314110.64553979895</v>
      </c>
      <c r="G63" s="833">
        <f>INDEX(중위단위!$J$540:$XFD$808,MATCH($E63,중위단위!$F$540:$F$808,0),COUNT(중위단위!$J$2:$XFD$2))</f>
        <v>4246.4346011933931</v>
      </c>
      <c r="H63" s="829">
        <f>INDEX(중위!$J$809:$XFD$1077,MATCH($E63,중위!$F$809:$F$1077,0),COUNT(중위!$J$2:$XFD$2))</f>
        <v>202824.28912549195</v>
      </c>
      <c r="I63" s="839">
        <f>INDEX(중위단위!$J$809:$XFD$1077,MATCH($E63,중위단위!$F$809:$F$1077,0),COUNT(중위단위!$J$2:$XFD$2))</f>
        <v>2759.011616441268</v>
      </c>
      <c r="J63" s="833">
        <f>INDEX(평균!$J$540:$XFD$808,MATCH($E63,평균!$F$540:$F$808,0),COUNT(평균!$J$2:$XFD$2))</f>
        <v>334113.44739769812</v>
      </c>
      <c r="K63" s="833">
        <f>INDEX(평균단위!$J$540:$XFD$808,MATCH($E63,평균단위!$F$540:$F$808,0),COUNT(평균단위!$J$2:$XFD$2))</f>
        <v>4304.2564818746923</v>
      </c>
      <c r="L63" s="829">
        <f>INDEX(평균!$J$809:$XFD$1077,MATCH($E63,평균!$F$809:$F$1077,0),COUNT(평균!$J$2:$XFD$2))</f>
        <v>213799.03071270289</v>
      </c>
      <c r="M63" s="829">
        <f>INDEX(평균단위!$J$809:$XFD$1077,MATCH($E63,평균단위!$F$809:$F$1077,0),COUNT(평균단위!$J$2:$XFD$2))</f>
        <v>2798.56883838673</v>
      </c>
      <c r="N63" s="1418" t="s">
        <v>311</v>
      </c>
      <c r="O63" s="1400"/>
      <c r="P63" s="1401"/>
    </row>
    <row r="64" spans="1:17" ht="14.1" customHeight="1">
      <c r="A64" s="349"/>
      <c r="B64" s="333"/>
      <c r="C64" s="1369" t="s">
        <v>21</v>
      </c>
      <c r="D64" s="1370"/>
      <c r="E64" s="328">
        <v>49</v>
      </c>
      <c r="F64" s="831">
        <f>INDEX(중위!$J$540:$XFD$808,MATCH($E64,중위!$F$540:$F$808,0),COUNT(중위!$J$2:$XFD$2))</f>
        <v>434500</v>
      </c>
      <c r="G64" s="830">
        <f>INDEX(중위단위!$J$540:$XFD$808,MATCH($E64,중위단위!$F$540:$F$808,0),COUNT(중위단위!$J$2:$XFD$2))</f>
        <v>5278.3097497181388</v>
      </c>
      <c r="H64" s="831">
        <f>INDEX(중위!$J$809:$XFD$1077,MATCH($E64,중위!$F$809:$F$1077,0),COUNT(중위!$J$2:$XFD$2))</f>
        <v>280000</v>
      </c>
      <c r="I64" s="832">
        <f>INDEX(중위단위!$J$809:$XFD$1077,MATCH($E64,중위단위!$F$809:$F$1077,0),COUNT(중위단위!$J$2:$XFD$2))</f>
        <v>3542.9063151914752</v>
      </c>
      <c r="J64" s="830">
        <f>INDEX(평균!$J$540:$XFD$808,MATCH($E64,평균!$F$540:$F$808,0),COUNT(평균!$J$2:$XFD$2))</f>
        <v>435025.641025641</v>
      </c>
      <c r="K64" s="830">
        <f>INDEX(평균단위!$J$540:$XFD$808,MATCH($E64,평균단위!$F$540:$F$808,0),COUNT(평균단위!$J$2:$XFD$2))</f>
        <v>5270.7347061742366</v>
      </c>
      <c r="L64" s="831">
        <f>INDEX(평균!$J$809:$XFD$1077,MATCH($E64,평균!$F$809:$F$1077,0),COUNT(평균!$J$2:$XFD$2))</f>
        <v>293307.69230769231</v>
      </c>
      <c r="M64" s="831">
        <f>INDEX(평균단위!$J$809:$XFD$1077,MATCH($E64,평균단위!$F$809:$F$1077,0),COUNT(평균단위!$J$2:$XFD$2))</f>
        <v>3592.5262065805241</v>
      </c>
      <c r="N64" s="1408" t="s">
        <v>312</v>
      </c>
      <c r="O64" s="1362"/>
      <c r="P64" s="350"/>
      <c r="Q64" s="351"/>
    </row>
    <row r="65" spans="1:17" ht="14.1" customHeight="1">
      <c r="A65" s="522"/>
      <c r="B65" s="333"/>
      <c r="C65" s="1366" t="s">
        <v>22</v>
      </c>
      <c r="D65" s="1367"/>
      <c r="E65" s="353">
        <v>50</v>
      </c>
      <c r="F65" s="846">
        <f>INDEX(중위!$J$540:$XFD$808,MATCH($E65,중위!$F$540:$F$808,0),COUNT(중위!$J$2:$XFD$2))</f>
        <v>507500</v>
      </c>
      <c r="G65" s="847">
        <f>INDEX(중위단위!$J$540:$XFD$808,MATCH($E65,중위단위!$F$540:$F$808,0),COUNT(중위단위!$J$2:$XFD$2))</f>
        <v>6302.2400534938151</v>
      </c>
      <c r="H65" s="846">
        <f>INDEX(중위!$J$809:$XFD$1077,MATCH($E65,중위!$F$809:$F$1077,0),COUNT(중위!$J$2:$XFD$2))</f>
        <v>320000</v>
      </c>
      <c r="I65" s="848">
        <f>INDEX(중위단위!$J$809:$XFD$1077,MATCH($E65,중위단위!$F$809:$F$1077,0),COUNT(중위단위!$J$2:$XFD$2))</f>
        <v>3977.9380069503259</v>
      </c>
      <c r="J65" s="847">
        <f>INDEX(평균!$J$540:$XFD$808,MATCH($E65,평균!$F$540:$F$808,0),COUNT(평균!$J$2:$XFD$2))</f>
        <v>602030.30303030298</v>
      </c>
      <c r="K65" s="847">
        <f>INDEX(평균단위!$J$540:$XFD$808,MATCH($E65,평균단위!$F$540:$F$808,0),COUNT(평균단위!$J$2:$XFD$2))</f>
        <v>6367.7685910990258</v>
      </c>
      <c r="L65" s="846">
        <f>INDEX(평균!$J$809:$XFD$1077,MATCH($E65,평균!$F$809:$F$1077,0),COUNT(평균!$J$2:$XFD$2))</f>
        <v>355939.39393939392</v>
      </c>
      <c r="M65" s="846">
        <f>INDEX(평균단위!$J$809:$XFD$1077,MATCH($E65,평균단위!$F$809:$F$1077,0),COUNT(평균단위!$J$2:$XFD$2))</f>
        <v>3947.6009814870713</v>
      </c>
      <c r="N65" s="1353" t="s">
        <v>313</v>
      </c>
      <c r="O65" s="1354"/>
      <c r="P65" s="350"/>
      <c r="Q65" s="351"/>
    </row>
    <row r="66" spans="1:17" ht="14.1" customHeight="1">
      <c r="A66" s="522"/>
      <c r="B66" s="333"/>
      <c r="C66" s="1366" t="s">
        <v>23</v>
      </c>
      <c r="D66" s="1367"/>
      <c r="E66" s="328">
        <v>51</v>
      </c>
      <c r="F66" s="846">
        <f>INDEX(중위!$J$540:$XFD$808,MATCH($E66,중위!$F$540:$F$808,0),COUNT(중위!$J$2:$XFD$2))</f>
        <v>330500</v>
      </c>
      <c r="G66" s="847">
        <f>INDEX(중위단위!$J$540:$XFD$808,MATCH($E66,중위단위!$F$540:$F$808,0),COUNT(중위단위!$J$2:$XFD$2))</f>
        <v>4260.9916200163561</v>
      </c>
      <c r="H66" s="846">
        <f>INDEX(중위!$J$809:$XFD$1077,MATCH($E66,중위!$F$809:$F$1077,0),COUNT(중위!$J$2:$XFD$2))</f>
        <v>220000</v>
      </c>
      <c r="I66" s="848">
        <f>INDEX(중위단위!$J$809:$XFD$1077,MATCH($E66,중위단위!$F$809:$F$1077,0),COUNT(중위단위!$J$2:$XFD$2))</f>
        <v>2835.1373666538334</v>
      </c>
      <c r="J66" s="847">
        <f>INDEX(평균!$J$540:$XFD$808,MATCH($E66,평균!$F$540:$F$808,0),COUNT(평균!$J$2:$XFD$2))</f>
        <v>348474.358974359</v>
      </c>
      <c r="K66" s="847">
        <f>INDEX(평균단위!$J$540:$XFD$808,MATCH($E66,평균단위!$F$540:$F$808,0),COUNT(평균단위!$J$2:$XFD$2))</f>
        <v>4301.213015804552</v>
      </c>
      <c r="L66" s="846">
        <f>INDEX(평균!$J$809:$XFD$1077,MATCH($E66,평균!$F$809:$F$1077,0),COUNT(평균!$J$2:$XFD$2))</f>
        <v>231730.76923076922</v>
      </c>
      <c r="M66" s="846">
        <f>INDEX(평균단위!$J$809:$XFD$1077,MATCH($E66,평균단위!$F$809:$F$1077,0),COUNT(평균단위!$J$2:$XFD$2))</f>
        <v>2884.0907755221519</v>
      </c>
      <c r="N66" s="1353" t="s">
        <v>314</v>
      </c>
      <c r="O66" s="1354"/>
      <c r="P66" s="350"/>
      <c r="Q66" s="351"/>
    </row>
    <row r="67" spans="1:17" ht="14.1" customHeight="1">
      <c r="A67" s="522"/>
      <c r="B67" s="333"/>
      <c r="C67" s="1366" t="s">
        <v>24</v>
      </c>
      <c r="D67" s="1367"/>
      <c r="E67" s="353">
        <v>52</v>
      </c>
      <c r="F67" s="846">
        <f>INDEX(중위!$J$540:$XFD$808,MATCH($E67,중위!$F$540:$F$808,0),COUNT(중위!$J$2:$XFD$2))</f>
        <v>295000</v>
      </c>
      <c r="G67" s="847">
        <f>INDEX(중위단위!$J$540:$XFD$808,MATCH($E67,중위단위!$F$540:$F$808,0),COUNT(중위단위!$J$2:$XFD$2))</f>
        <v>3822.1207877678507</v>
      </c>
      <c r="H67" s="846">
        <f>INDEX(중위!$J$809:$XFD$1077,MATCH($E67,중위!$F$809:$F$1077,0),COUNT(중위!$J$2:$XFD$2))</f>
        <v>190000</v>
      </c>
      <c r="I67" s="848">
        <f>INDEX(중위단위!$J$809:$XFD$1077,MATCH($E67,중위단위!$F$809:$F$1077,0),COUNT(중위단위!$J$2:$XFD$2))</f>
        <v>2643.097643097643</v>
      </c>
      <c r="J67" s="847">
        <f>INDEX(평균!$J$540:$XFD$808,MATCH($E67,평균!$F$540:$F$808,0),COUNT(평균!$J$2:$XFD$2))</f>
        <v>296797.29729729728</v>
      </c>
      <c r="K67" s="847">
        <f>INDEX(평균단위!$J$540:$XFD$808,MATCH($E67,평균단위!$F$540:$F$808,0),COUNT(평균단위!$J$2:$XFD$2))</f>
        <v>3934.9937353502478</v>
      </c>
      <c r="L67" s="846">
        <f>INDEX(평균!$J$809:$XFD$1077,MATCH($E67,평균!$F$809:$F$1077,0),COUNT(평균!$J$2:$XFD$2))</f>
        <v>198013.51351351352</v>
      </c>
      <c r="M67" s="846">
        <f>INDEX(평균단위!$J$809:$XFD$1077,MATCH($E67,평균단위!$F$809:$F$1077,0),COUNT(평균단위!$J$2:$XFD$2))</f>
        <v>2666.7868213302031</v>
      </c>
      <c r="N67" s="1353" t="s">
        <v>315</v>
      </c>
      <c r="O67" s="1354"/>
      <c r="P67" s="350"/>
      <c r="Q67" s="351"/>
    </row>
    <row r="68" spans="1:17" ht="14.1" customHeight="1">
      <c r="A68" s="522"/>
      <c r="B68" s="333"/>
      <c r="C68" s="1366" t="s">
        <v>25</v>
      </c>
      <c r="D68" s="1367"/>
      <c r="E68" s="328">
        <v>53</v>
      </c>
      <c r="F68" s="846">
        <f>INDEX(중위!$J$540:$XFD$808,MATCH($E68,중위!$F$540:$F$808,0),COUNT(중위!$J$2:$XFD$2))</f>
        <v>347500</v>
      </c>
      <c r="G68" s="847">
        <f>INDEX(중위단위!$J$540:$XFD$808,MATCH($E68,중위단위!$F$540:$F$808,0),COUNT(중위단위!$J$2:$XFD$2))</f>
        <v>4327.7409239123353</v>
      </c>
      <c r="H68" s="846">
        <f>INDEX(중위!$J$809:$XFD$1077,MATCH($E68,중위!$F$809:$F$1077,0),COUNT(중위!$J$2:$XFD$2))</f>
        <v>231500</v>
      </c>
      <c r="I68" s="848">
        <f>INDEX(중위단위!$J$809:$XFD$1077,MATCH($E68,중위단위!$F$809:$F$1077,0),COUNT(중위단위!$J$2:$XFD$2))</f>
        <v>2833.7261737188996</v>
      </c>
      <c r="J68" s="847">
        <f>INDEX(평균!$J$540:$XFD$808,MATCH($E68,평균!$F$540:$F$808,0),COUNT(평균!$J$2:$XFD$2))</f>
        <v>356712.76595744683</v>
      </c>
      <c r="K68" s="847">
        <f>INDEX(평균단위!$J$540:$XFD$808,MATCH($E68,평균단위!$F$540:$F$808,0),COUNT(평균단위!$J$2:$XFD$2))</f>
        <v>4348.1173730702767</v>
      </c>
      <c r="L68" s="846">
        <f>INDEX(평균!$J$809:$XFD$1077,MATCH($E68,평균!$F$809:$F$1077,0),COUNT(평균!$J$2:$XFD$2))</f>
        <v>231468.08510638299</v>
      </c>
      <c r="M68" s="846">
        <f>INDEX(평균단위!$J$809:$XFD$1077,MATCH($E68,평균단위!$F$809:$F$1077,0),COUNT(평균단위!$J$2:$XFD$2))</f>
        <v>2885.4003883237588</v>
      </c>
      <c r="N68" s="1353" t="s">
        <v>316</v>
      </c>
      <c r="O68" s="1354"/>
      <c r="P68" s="350"/>
      <c r="Q68" s="351"/>
    </row>
    <row r="69" spans="1:17" ht="14.1" customHeight="1">
      <c r="A69" s="522"/>
      <c r="B69" s="333"/>
      <c r="C69" s="1366" t="s">
        <v>26</v>
      </c>
      <c r="D69" s="1367"/>
      <c r="E69" s="353">
        <v>54</v>
      </c>
      <c r="F69" s="846">
        <f>INDEX(중위!$J$540:$XFD$808,MATCH($E69,중위!$F$540:$F$808,0),COUNT(중위!$J$2:$XFD$2))</f>
        <v>320000</v>
      </c>
      <c r="G69" s="847">
        <f>INDEX(중위단위!$J$540:$XFD$808,MATCH($E69,중위단위!$F$540:$F$808,0),COUNT(중위단위!$J$2:$XFD$2))</f>
        <v>3867.6023671449093</v>
      </c>
      <c r="H69" s="846">
        <f>INDEX(중위!$J$809:$XFD$1077,MATCH($E69,중위!$F$809:$F$1077,0),COUNT(중위!$J$2:$XFD$2))</f>
        <v>195000</v>
      </c>
      <c r="I69" s="848">
        <f>INDEX(중위단위!$J$809:$XFD$1077,MATCH($E69,중위단위!$F$809:$F$1077,0),COUNT(중위단위!$J$2:$XFD$2))</f>
        <v>2380.6443630154372</v>
      </c>
      <c r="J69" s="847">
        <f>INDEX(평균!$J$540:$XFD$808,MATCH($E69,평균!$F$540:$F$808,0),COUNT(평균!$J$2:$XFD$2))</f>
        <v>318016.66666666669</v>
      </c>
      <c r="K69" s="847">
        <f>INDEX(평균단위!$J$540:$XFD$808,MATCH($E69,평균단위!$F$540:$F$808,0),COUNT(평균단위!$J$2:$XFD$2))</f>
        <v>3970.5835178373441</v>
      </c>
      <c r="L69" s="846">
        <f>INDEX(평균!$J$809:$XFD$1077,MATCH($E69,평균!$F$809:$F$1077,0),COUNT(평균!$J$2:$XFD$2))</f>
        <v>195033.33333333334</v>
      </c>
      <c r="M69" s="846">
        <f>INDEX(평균단위!$J$809:$XFD$1077,MATCH($E69,평균단위!$F$809:$F$1077,0),COUNT(평균단위!$J$2:$XFD$2))</f>
        <v>2474.7258561208137</v>
      </c>
      <c r="N69" s="1353" t="s">
        <v>317</v>
      </c>
      <c r="O69" s="1354"/>
      <c r="P69" s="350"/>
      <c r="Q69" s="351"/>
    </row>
    <row r="70" spans="1:17" ht="14.1" customHeight="1">
      <c r="A70" s="522"/>
      <c r="B70" s="333"/>
      <c r="C70" s="1366" t="s">
        <v>27</v>
      </c>
      <c r="D70" s="1367"/>
      <c r="E70" s="328">
        <v>55</v>
      </c>
      <c r="F70" s="846">
        <f>INDEX(중위!$J$540:$XFD$808,MATCH($E70,중위!$F$540:$F$808,0),COUNT(중위!$J$2:$XFD$2))</f>
        <v>260000</v>
      </c>
      <c r="G70" s="847">
        <f>INDEX(중위단위!$J$540:$XFD$808,MATCH($E70,중위단위!$F$540:$F$808,0),COUNT(중위단위!$J$2:$XFD$2))</f>
        <v>3410.1760456848951</v>
      </c>
      <c r="H70" s="846">
        <f>INDEX(중위!$J$809:$XFD$1077,MATCH($E70,중위!$F$809:$F$1077,0),COUNT(중위!$J$2:$XFD$2))</f>
        <v>169000</v>
      </c>
      <c r="I70" s="848">
        <f>INDEX(중위단위!$J$809:$XFD$1077,MATCH($E70,중위단위!$F$809:$F$1077,0),COUNT(중위단위!$J$2:$XFD$2))</f>
        <v>2251.1893106448524</v>
      </c>
      <c r="J70" s="847">
        <f>INDEX(평균!$J$540:$XFD$808,MATCH($E70,평균!$F$540:$F$808,0),COUNT(평균!$J$2:$XFD$2))</f>
        <v>281781.25</v>
      </c>
      <c r="K70" s="847">
        <f>INDEX(평균단위!$J$540:$XFD$808,MATCH($E70,평균단위!$F$540:$F$808,0),COUNT(평균단위!$J$2:$XFD$2))</f>
        <v>3621.0146560294338</v>
      </c>
      <c r="L70" s="846">
        <f>INDEX(평균!$J$809:$XFD$1077,MATCH($E70,평균!$F$809:$F$1077,0),COUNT(평균!$J$2:$XFD$2))</f>
        <v>176000</v>
      </c>
      <c r="M70" s="846">
        <f>INDEX(평균단위!$J$809:$XFD$1077,MATCH($E70,평균단위!$F$809:$F$1077,0),COUNT(평균단위!$J$2:$XFD$2))</f>
        <v>2309.4420037242294</v>
      </c>
      <c r="N70" s="1353" t="s">
        <v>318</v>
      </c>
      <c r="O70" s="1354"/>
      <c r="P70" s="350"/>
      <c r="Q70" s="351"/>
    </row>
    <row r="71" spans="1:17" ht="14.1" customHeight="1">
      <c r="A71" s="522"/>
      <c r="B71" s="333"/>
      <c r="C71" s="1380" t="s">
        <v>28</v>
      </c>
      <c r="D71" s="1381"/>
      <c r="E71" s="353">
        <v>56</v>
      </c>
      <c r="F71" s="849">
        <f>INDEX(중위!$J$540:$XFD$808,MATCH($E71,중위!$F$540:$F$808,0),COUNT(중위!$J$2:$XFD$2))</f>
        <v>240000</v>
      </c>
      <c r="G71" s="850">
        <f>INDEX(중위단위!$J$540:$XFD$808,MATCH($E71,중위단위!$F$540:$F$808,0),COUNT(중위단위!$J$2:$XFD$2))</f>
        <v>3977.0457994757062</v>
      </c>
      <c r="H71" s="849">
        <f>INDEX(중위!$J$809:$XFD$1077,MATCH($E71,중위!$F$809:$F$1077,0),COUNT(중위!$J$2:$XFD$2))</f>
        <v>153000</v>
      </c>
      <c r="I71" s="851">
        <f>INDEX(중위단위!$J$809:$XFD$1077,MATCH($E71,중위단위!$F$809:$F$1077,0),COUNT(중위단위!$J$2:$XFD$2))</f>
        <v>2499.5690398207207</v>
      </c>
      <c r="J71" s="850">
        <f>INDEX(평균!$J$540:$XFD$808,MATCH($E71,평균!$F$540:$F$808,0),COUNT(평균!$J$2:$XFD$2))</f>
        <v>264225.35211267608</v>
      </c>
      <c r="K71" s="850">
        <f>INDEX(평균단위!$J$540:$XFD$808,MATCH($E71,평균단위!$F$540:$F$808,0),COUNT(평균단위!$J$2:$XFD$2))</f>
        <v>3985.5928597068719</v>
      </c>
      <c r="L71" s="849">
        <f>INDEX(평균!$J$809:$XFD$1077,MATCH($E71,평균!$F$809:$F$1077,0),COUNT(평균!$J$2:$XFD$2))</f>
        <v>167126.76056338029</v>
      </c>
      <c r="M71" s="849">
        <f>INDEX(평균단위!$J$809:$XFD$1077,MATCH($E71,평균단위!$F$809:$F$1077,0),COUNT(평균단위!$J$2:$XFD$2))</f>
        <v>2529.1625600519324</v>
      </c>
      <c r="N71" s="1359" t="s">
        <v>319</v>
      </c>
      <c r="O71" s="1360"/>
      <c r="P71" s="350"/>
      <c r="Q71" s="351"/>
    </row>
    <row r="72" spans="1:17" ht="14.1" customHeight="1">
      <c r="A72" s="349"/>
      <c r="B72" s="331" t="s">
        <v>29</v>
      </c>
      <c r="C72" s="332"/>
      <c r="D72" s="332"/>
      <c r="E72" s="328">
        <v>57</v>
      </c>
      <c r="F72" s="825">
        <f>INDEX(중위!$J$540:$XFD$808,MATCH($E72,중위!$F$540:$F$808,0),COUNT(중위!$J$2:$XFD$2))</f>
        <v>370717.76462763688</v>
      </c>
      <c r="G72" s="824">
        <f>INDEX(중위단위!$J$540:$XFD$808,MATCH($E72,중위단위!$F$540:$F$808,0),COUNT(중위단위!$J$2:$XFD$2))</f>
        <v>4899.9509971208126</v>
      </c>
      <c r="H72" s="825">
        <f>INDEX(중위!$J$809:$XFD$1077,MATCH($E72,중위!$F$809:$F$1077,0),COUNT(중위!$J$2:$XFD$2))</f>
        <v>243847.92544211191</v>
      </c>
      <c r="I72" s="826">
        <f>INDEX(중위단위!$J$809:$XFD$1077,MATCH($E72,중위단위!$F$809:$F$1077,0),COUNT(중위단위!$J$2:$XFD$2))</f>
        <v>3070.5147512105141</v>
      </c>
      <c r="J72" s="824">
        <f>INDEX(평균!$J$540:$XFD$808,MATCH($E72,평균!$F$540:$F$808,0),COUNT(평균!$J$2:$XFD$2))</f>
        <v>407020.98841014068</v>
      </c>
      <c r="K72" s="824">
        <f>INDEX(평균단위!$J$540:$XFD$808,MATCH($E72,평균단위!$F$540:$F$808,0),COUNT(평균단위!$J$2:$XFD$2))</f>
        <v>4901.3061286208649</v>
      </c>
      <c r="L72" s="825">
        <f>INDEX(평균!$J$809:$XFD$1077,MATCH($E72,평균!$F$809:$F$1077,0),COUNT(평균!$J$2:$XFD$2))</f>
        <v>252996.45819831279</v>
      </c>
      <c r="M72" s="825">
        <f>INDEX(평균단위!$J$809:$XFD$1077,MATCH($E72,평균단위!$F$809:$F$1077,0),COUNT(평균단위!$J$2:$XFD$2))</f>
        <v>3120.2406563776494</v>
      </c>
      <c r="N72" s="1418" t="s">
        <v>320</v>
      </c>
      <c r="O72" s="1400"/>
      <c r="P72" s="1401"/>
      <c r="Q72" s="351"/>
    </row>
    <row r="73" spans="1:17" ht="14.1" customHeight="1">
      <c r="A73" s="349"/>
      <c r="B73" s="333"/>
      <c r="C73" s="1369" t="s">
        <v>12</v>
      </c>
      <c r="D73" s="1370"/>
      <c r="E73" s="353">
        <v>58</v>
      </c>
      <c r="F73" s="831">
        <f>INDEX(중위!$J$540:$XFD$808,MATCH($E73,중위!$F$540:$F$808,0),COUNT(중위!$J$2:$XFD$2))</f>
        <v>301500</v>
      </c>
      <c r="G73" s="830">
        <f>INDEX(중위단위!$J$540:$XFD$808,MATCH($E73,중위단위!$F$540:$F$808,0),COUNT(중위단위!$J$2:$XFD$2))</f>
        <v>3796.6609491652371</v>
      </c>
      <c r="H73" s="831">
        <f>INDEX(중위!$J$809:$XFD$1077,MATCH($E73,중위!$F$809:$F$1077,0),COUNT(중위!$J$2:$XFD$2))</f>
        <v>189500</v>
      </c>
      <c r="I73" s="832">
        <f>INDEX(중위단위!$J$809:$XFD$1077,MATCH($E73,중위단위!$F$809:$F$1077,0),COUNT(중위단위!$J$2:$XFD$2))</f>
        <v>2306.4627445524648</v>
      </c>
      <c r="J73" s="830">
        <f>INDEX(평균!$J$540:$XFD$808,MATCH($E73,평균!$F$540:$F$808,0),COUNT(평균!$J$2:$XFD$2))</f>
        <v>337351.35135135136</v>
      </c>
      <c r="K73" s="830">
        <f>INDEX(평균단위!$J$540:$XFD$808,MATCH($E73,평균단위!$F$540:$F$808,0),COUNT(평균단위!$J$2:$XFD$2))</f>
        <v>3928.9757978772654</v>
      </c>
      <c r="L73" s="831">
        <f>INDEX(평균!$J$809:$XFD$1077,MATCH($E73,평균!$F$809:$F$1077,0),COUNT(평균!$J$2:$XFD$2))</f>
        <v>199905.40540540541</v>
      </c>
      <c r="M73" s="831">
        <f>INDEX(평균단위!$J$809:$XFD$1077,MATCH($E73,평균단위!$F$809:$F$1077,0),COUNT(평균단위!$J$2:$XFD$2))</f>
        <v>2393.2121633382385</v>
      </c>
      <c r="N73" s="1408" t="s">
        <v>321</v>
      </c>
      <c r="O73" s="1362"/>
      <c r="P73" s="350"/>
      <c r="Q73" s="351"/>
    </row>
    <row r="74" spans="1:17" ht="14.1" customHeight="1">
      <c r="A74" s="330"/>
      <c r="B74" s="333"/>
      <c r="C74" s="1366" t="s">
        <v>13</v>
      </c>
      <c r="D74" s="1367"/>
      <c r="E74" s="328">
        <v>59</v>
      </c>
      <c r="F74" s="846">
        <f>INDEX(중위!$J$540:$XFD$808,MATCH($E74,중위!$F$540:$F$808,0),COUNT(중위!$J$2:$XFD$2))</f>
        <v>334500</v>
      </c>
      <c r="G74" s="847">
        <f>INDEX(중위단위!$J$540:$XFD$808,MATCH($E74,중위단위!$F$540:$F$808,0),COUNT(중위단위!$J$2:$XFD$2))</f>
        <v>4412.2117158712681</v>
      </c>
      <c r="H74" s="846">
        <f>INDEX(중위!$J$809:$XFD$1077,MATCH($E74,중위!$F$809:$F$1077,0),COUNT(중위!$J$2:$XFD$2))</f>
        <v>225000</v>
      </c>
      <c r="I74" s="848">
        <f>INDEX(중위단위!$J$809:$XFD$1077,MATCH($E74,중위단위!$F$809:$F$1077,0),COUNT(중위단위!$J$2:$XFD$2))</f>
        <v>3049.9400553970813</v>
      </c>
      <c r="J74" s="847">
        <f>INDEX(평균!$J$540:$XFD$808,MATCH($E74,평균!$F$540:$F$808,0),COUNT(평균!$J$2:$XFD$2))</f>
        <v>354571.42857142858</v>
      </c>
      <c r="K74" s="847">
        <f>INDEX(평균단위!$J$540:$XFD$808,MATCH($E74,평균단위!$F$540:$F$808,0),COUNT(평균단위!$J$2:$XFD$2))</f>
        <v>4384.1216104402092</v>
      </c>
      <c r="L74" s="846">
        <f>INDEX(평균!$J$809:$XFD$1077,MATCH($E74,평균!$F$809:$F$1077,0),COUNT(평균!$J$2:$XFD$2))</f>
        <v>247371.42857142858</v>
      </c>
      <c r="M74" s="846">
        <f>INDEX(평균단위!$J$809:$XFD$1077,MATCH($E74,평균단위!$F$809:$F$1077,0),COUNT(평균단위!$J$2:$XFD$2))</f>
        <v>3092.2506884286258</v>
      </c>
      <c r="N74" s="1353" t="s">
        <v>322</v>
      </c>
      <c r="O74" s="1354"/>
      <c r="P74" s="350"/>
      <c r="Q74" s="351"/>
    </row>
    <row r="75" spans="1:17" ht="14.1" customHeight="1">
      <c r="A75" s="330"/>
      <c r="B75" s="341"/>
      <c r="C75" s="1380" t="s">
        <v>14</v>
      </c>
      <c r="D75" s="1381"/>
      <c r="E75" s="353">
        <v>60</v>
      </c>
      <c r="F75" s="849">
        <f>INDEX(중위!$J$540:$XFD$808,MATCH($E75,중위!$F$540:$F$808,0),COUNT(중위!$J$2:$XFD$2))</f>
        <v>447000</v>
      </c>
      <c r="G75" s="850">
        <f>INDEX(중위단위!$J$540:$XFD$808,MATCH($E75,중위단위!$F$540:$F$808,0),COUNT(중위단위!$J$2:$XFD$2))</f>
        <v>6057.5466935890963</v>
      </c>
      <c r="H75" s="849">
        <f>INDEX(중위!$J$809:$XFD$1077,MATCH($E75,중위!$F$809:$F$1077,0),COUNT(중위!$J$2:$XFD$2))</f>
        <v>297500</v>
      </c>
      <c r="I75" s="851">
        <f>INDEX(중위단위!$J$809:$XFD$1077,MATCH($E75,중위단위!$F$809:$F$1077,0),COUNT(중위단위!$J$2:$XFD$2))</f>
        <v>3665.6786351031769</v>
      </c>
      <c r="J75" s="850">
        <f>INDEX(평균!$J$540:$XFD$808,MATCH($E75,평균!$F$540:$F$808,0),COUNT(평균!$J$2:$XFD$2))</f>
        <v>494214.28571428574</v>
      </c>
      <c r="K75" s="850">
        <f>INDEX(평균단위!$J$540:$XFD$808,MATCH($E75,평균단위!$F$540:$F$808,0),COUNT(평균단위!$J$2:$XFD$2))</f>
        <v>5978.3546157683204</v>
      </c>
      <c r="L75" s="849">
        <f>INDEX(평균!$J$809:$XFD$1077,MATCH($E75,평균!$F$809:$F$1077,0),COUNT(평균!$J$2:$XFD$2))</f>
        <v>297083.33333333331</v>
      </c>
      <c r="M75" s="849">
        <f>INDEX(평균단위!$J$809:$XFD$1077,MATCH($E75,평균단위!$F$809:$F$1077,0),COUNT(평균단위!$J$2:$XFD$2))</f>
        <v>3692.0412324256508</v>
      </c>
      <c r="N75" s="1359" t="s">
        <v>323</v>
      </c>
      <c r="O75" s="1360"/>
      <c r="P75" s="352"/>
      <c r="Q75" s="351"/>
    </row>
    <row r="76" spans="1:17" ht="14.1" customHeight="1">
      <c r="B76" s="516" t="s">
        <v>190</v>
      </c>
      <c r="C76" s="516"/>
      <c r="D76" s="349"/>
      <c r="E76" s="328">
        <v>61</v>
      </c>
      <c r="F76" s="823">
        <f>INDEX(중위!$J$540:$XFD$808,MATCH($E76,중위!$F$540:$F$808,0),COUNT(중위!$J$2:$XFD$2))</f>
        <v>534131.03340687137</v>
      </c>
      <c r="G76" s="827">
        <f>INDEX(중위단위!$J$540:$XFD$808,MATCH($E76,중위단위!$F$540:$F$808,0),COUNT(중위단위!$J$2:$XFD$2))</f>
        <v>6490.1167775026752</v>
      </c>
      <c r="H76" s="823">
        <f>INDEX(중위!$J$809:$XFD$1077,MATCH($E76,중위!$F$809:$F$1077,0),COUNT(중위!$J$2:$XFD$2))</f>
        <v>298286.61530050723</v>
      </c>
      <c r="I76" s="828">
        <f>INDEX(중위단위!$J$809:$XFD$1077,MATCH($E76,중위단위!$F$809:$F$1077,0),COUNT(중위단위!$J$2:$XFD$2))</f>
        <v>3597.7793042316762</v>
      </c>
      <c r="J76" s="827">
        <f>INDEX(평균!$J$540:$XFD$808,MATCH($E76,평균!$F$540:$F$808,0),COUNT(평균!$J$2:$XFD$2))</f>
        <v>582256.00013808766</v>
      </c>
      <c r="K76" s="827">
        <f>INDEX(평균단위!$J$540:$XFD$808,MATCH($E76,평균단위!$F$540:$F$808,0),COUNT(평균단위!$J$2:$XFD$2))</f>
        <v>6672.488363366193</v>
      </c>
      <c r="L76" s="823">
        <f>INDEX(평균!$J$809:$XFD$1077,MATCH($E76,평균!$F$809:$F$1077,0),COUNT(평균!$J$2:$XFD$2))</f>
        <v>319057.04975745309</v>
      </c>
      <c r="M76" s="823">
        <f>INDEX(평균단위!$J$809:$XFD$1077,MATCH($E76,평균단위!$F$809:$F$1077,0),COUNT(평균단위!$J$2:$XFD$2))</f>
        <v>3698.634552191636</v>
      </c>
      <c r="N76" s="1430" t="s">
        <v>324</v>
      </c>
      <c r="O76" s="1431"/>
      <c r="P76" s="1431"/>
      <c r="Q76" s="353"/>
    </row>
    <row r="77" spans="1:17" ht="14.1" customHeight="1">
      <c r="A77" s="349"/>
      <c r="B77" s="331" t="s">
        <v>30</v>
      </c>
      <c r="C77" s="332"/>
      <c r="D77" s="332"/>
      <c r="E77" s="353">
        <v>62</v>
      </c>
      <c r="F77" s="825">
        <f>INDEX(중위!$J$540:$XFD$808,MATCH($E77,중위!$F$540:$F$808,0),COUNT(중위!$J$2:$XFD$2))</f>
        <v>382076.06037332985</v>
      </c>
      <c r="G77" s="824">
        <f>INDEX(중위단위!$J$540:$XFD$808,MATCH($E77,중위단위!$F$540:$F$808,0),COUNT(중위단위!$J$2:$XFD$2))</f>
        <v>4852.2077197841063</v>
      </c>
      <c r="H77" s="825">
        <f>INDEX(중위!$J$809:$XFD$1077,MATCH($E77,중위!$F$809:$F$1077,0),COUNT(중위!$J$2:$XFD$2))</f>
        <v>242615.58164615912</v>
      </c>
      <c r="I77" s="826">
        <f>INDEX(중위단위!$J$809:$XFD$1077,MATCH($E77,중위단위!$F$809:$F$1077,0),COUNT(중위단위!$J$2:$XFD$2))</f>
        <v>3110.6056141030581</v>
      </c>
      <c r="J77" s="824">
        <f>INDEX(평균!$J$540:$XFD$808,MATCH($E77,평균!$F$540:$F$808,0),COUNT(평균!$J$2:$XFD$2))</f>
        <v>410219.7857134057</v>
      </c>
      <c r="K77" s="824">
        <f>INDEX(평균단위!$J$540:$XFD$808,MATCH($E77,평균단위!$F$540:$F$808,0),COUNT(평균단위!$J$2:$XFD$2))</f>
        <v>4914.0507862018712</v>
      </c>
      <c r="L77" s="825">
        <f>INDEX(평균!$J$809:$XFD$1077,MATCH($E77,평균!$F$809:$F$1077,0),COUNT(평균!$J$2:$XFD$2))</f>
        <v>252637.40633341984</v>
      </c>
      <c r="M77" s="825">
        <f>INDEX(평균단위!$J$809:$XFD$1077,MATCH($E77,평균단위!$F$809:$F$1077,0),COUNT(평균단위!$J$2:$XFD$2))</f>
        <v>3100.8945969175634</v>
      </c>
      <c r="N77" s="1418" t="s">
        <v>325</v>
      </c>
      <c r="O77" s="1400"/>
      <c r="P77" s="1401"/>
      <c r="Q77" s="351"/>
    </row>
    <row r="78" spans="1:17" ht="14.1" customHeight="1">
      <c r="A78" s="349"/>
      <c r="B78" s="333"/>
      <c r="C78" s="1369" t="s">
        <v>31</v>
      </c>
      <c r="D78" s="1370"/>
      <c r="E78" s="328">
        <v>63</v>
      </c>
      <c r="F78" s="831">
        <f>INDEX(중위!$J$540:$XFD$808,MATCH($E78,중위!$F$540:$F$808,0),COUNT(중위!$J$2:$XFD$2))</f>
        <v>485000</v>
      </c>
      <c r="G78" s="830">
        <f>INDEX(중위단위!$J$540:$XFD$808,MATCH($E78,중위단위!$F$540:$F$808,0),COUNT(중위단위!$J$2:$XFD$2))</f>
        <v>6269.9068066532982</v>
      </c>
      <c r="H78" s="831">
        <f>INDEX(중위!$J$809:$XFD$1077,MATCH($E78,중위!$F$809:$F$1077,0),COUNT(중위!$J$2:$XFD$2))</f>
        <v>270000</v>
      </c>
      <c r="I78" s="832">
        <f>INDEX(중위단위!$J$809:$XFD$1077,MATCH($E78,중위단위!$F$809:$F$1077,0),COUNT(중위단위!$J$2:$XFD$2))</f>
        <v>3632.1496005411768</v>
      </c>
      <c r="J78" s="830">
        <f>INDEX(평균!$J$540:$XFD$808,MATCH($E78,평균!$F$540:$F$808,0),COUNT(평균!$J$2:$XFD$2))</f>
        <v>521656.86274509801</v>
      </c>
      <c r="K78" s="830">
        <f>INDEX(평균단위!$J$540:$XFD$808,MATCH($E78,평균단위!$F$540:$F$808,0),COUNT(평균단위!$J$2:$XFD$2))</f>
        <v>6109.7969367896794</v>
      </c>
      <c r="L78" s="831">
        <f>INDEX(평균!$J$809:$XFD$1077,MATCH($E78,평균!$F$809:$F$1077,0),COUNT(평균!$J$2:$XFD$2))</f>
        <v>285401.96078431373</v>
      </c>
      <c r="M78" s="831">
        <f>INDEX(평균단위!$J$809:$XFD$1077,MATCH($E78,평균단위!$F$809:$F$1077,0),COUNT(평균단위!$J$2:$XFD$2))</f>
        <v>3414.0578230711362</v>
      </c>
      <c r="N78" s="1408" t="s">
        <v>326</v>
      </c>
      <c r="O78" s="1362"/>
      <c r="P78" s="350"/>
      <c r="Q78" s="351"/>
    </row>
    <row r="79" spans="1:17" ht="14.1" customHeight="1">
      <c r="A79" s="349"/>
      <c r="B79" s="333"/>
      <c r="C79" s="1366" t="s">
        <v>15</v>
      </c>
      <c r="D79" s="1367"/>
      <c r="E79" s="353">
        <v>64</v>
      </c>
      <c r="F79" s="846">
        <f>INDEX(중위!$J$540:$XFD$808,MATCH($E79,중위!$F$540:$F$808,0),COUNT(중위!$J$2:$XFD$2))</f>
        <v>340000</v>
      </c>
      <c r="G79" s="847">
        <f>INDEX(중위단위!$J$540:$XFD$808,MATCH($E79,중위단위!$F$540:$F$808,0),COUNT(중위단위!$J$2:$XFD$2))</f>
        <v>4448.6289278568911</v>
      </c>
      <c r="H79" s="846">
        <f>INDEX(중위!$J$809:$XFD$1077,MATCH($E79,중위!$F$809:$F$1077,0),COUNT(중위!$J$2:$XFD$2))</f>
        <v>220000</v>
      </c>
      <c r="I79" s="848">
        <f>INDEX(중위단위!$J$809:$XFD$1077,MATCH($E79,중위단위!$F$809:$F$1077,0),COUNT(중위단위!$J$2:$XFD$2))</f>
        <v>2943.7387361565889</v>
      </c>
      <c r="J79" s="847">
        <f>INDEX(평균!$J$540:$XFD$808,MATCH($E79,평균!$F$540:$F$808,0),COUNT(평균!$J$2:$XFD$2))</f>
        <v>357215.68627450982</v>
      </c>
      <c r="K79" s="847">
        <f>INDEX(평균단위!$J$540:$XFD$808,MATCH($E79,평균단위!$F$540:$F$808,0),COUNT(평균단위!$J$2:$XFD$2))</f>
        <v>4587.0173959895874</v>
      </c>
      <c r="L79" s="846">
        <f>INDEX(평균!$J$809:$XFD$1077,MATCH($E79,평균!$F$809:$F$1077,0),COUNT(평균!$J$2:$XFD$2))</f>
        <v>225656.86274509804</v>
      </c>
      <c r="M79" s="846">
        <f>INDEX(평균단위!$J$809:$XFD$1077,MATCH($E79,평균단위!$F$809:$F$1077,0),COUNT(평균단위!$J$2:$XFD$2))</f>
        <v>2968.0539773931037</v>
      </c>
      <c r="N79" s="1353" t="s">
        <v>327</v>
      </c>
      <c r="O79" s="1354"/>
      <c r="P79" s="350"/>
      <c r="Q79" s="351"/>
    </row>
    <row r="80" spans="1:17" ht="14.1" customHeight="1">
      <c r="A80" s="349"/>
      <c r="B80" s="333"/>
      <c r="C80" s="1366" t="s">
        <v>32</v>
      </c>
      <c r="D80" s="1367"/>
      <c r="E80" s="328">
        <v>65</v>
      </c>
      <c r="F80" s="846">
        <f>INDEX(중위!$J$540:$XFD$808,MATCH($E80,중위!$F$540:$F$808,0),COUNT(중위!$J$2:$XFD$2))</f>
        <v>316500</v>
      </c>
      <c r="G80" s="847">
        <f>INDEX(중위단위!$J$540:$XFD$808,MATCH($E80,중위단위!$F$540:$F$808,0),COUNT(중위단위!$J$2:$XFD$2))</f>
        <v>4003.3361134278562</v>
      </c>
      <c r="H80" s="846">
        <f>INDEX(중위!$J$809:$XFD$1077,MATCH($E80,중위!$F$809:$F$1077,0),COUNT(중위!$J$2:$XFD$2))</f>
        <v>201000</v>
      </c>
      <c r="I80" s="848">
        <f>INDEX(중위단위!$J$809:$XFD$1077,MATCH($E80,중위단위!$F$809:$F$1077,0),COUNT(중위단위!$J$2:$XFD$2))</f>
        <v>2651.113937317667</v>
      </c>
      <c r="J80" s="847">
        <f>INDEX(평균!$J$540:$XFD$808,MATCH($E80,평균!$F$540:$F$808,0),COUNT(평균!$J$2:$XFD$2))</f>
        <v>332416.66666666669</v>
      </c>
      <c r="K80" s="847">
        <f>INDEX(평균단위!$J$540:$XFD$808,MATCH($E80,평균단위!$F$540:$F$808,0),COUNT(평균단위!$J$2:$XFD$2))</f>
        <v>4249.5612257967668</v>
      </c>
      <c r="L80" s="846">
        <f>INDEX(평균!$J$809:$XFD$1077,MATCH($E80,평균!$F$809:$F$1077,0),COUNT(평균!$J$2:$XFD$2))</f>
        <v>212489.58333333334</v>
      </c>
      <c r="M80" s="846">
        <f>INDEX(평균단위!$J$809:$XFD$1077,MATCH($E80,평균단위!$F$809:$F$1077,0),COUNT(평균단위!$J$2:$XFD$2))</f>
        <v>2775.5338775057626</v>
      </c>
      <c r="N80" s="1353" t="s">
        <v>328</v>
      </c>
      <c r="O80" s="1354"/>
      <c r="P80" s="350"/>
      <c r="Q80" s="351"/>
    </row>
    <row r="81" spans="1:17" ht="14.1" customHeight="1">
      <c r="A81" s="349"/>
      <c r="B81" s="333"/>
      <c r="C81" s="1366" t="s">
        <v>33</v>
      </c>
      <c r="D81" s="1367"/>
      <c r="E81" s="353">
        <v>66</v>
      </c>
      <c r="F81" s="846">
        <f>INDEX(중위!$J$540:$XFD$808,MATCH($E81,중위!$F$540:$F$808,0),COUNT(중위!$J$2:$XFD$2))</f>
        <v>268000</v>
      </c>
      <c r="G81" s="847">
        <f>INDEX(중위단위!$J$540:$XFD$808,MATCH($E81,중위단위!$F$540:$F$808,0),COUNT(중위단위!$J$2:$XFD$2))</f>
        <v>3505.0196296529325</v>
      </c>
      <c r="H81" s="846">
        <f>INDEX(중위!$J$809:$XFD$1077,MATCH($E81,중위!$F$809:$F$1077,0),COUNT(중위!$J$2:$XFD$2))</f>
        <v>174500</v>
      </c>
      <c r="I81" s="848">
        <f>INDEX(중위단위!$J$809:$XFD$1077,MATCH($E81,중위단위!$F$809:$F$1077,0),COUNT(중위단위!$J$2:$XFD$2))</f>
        <v>2265.5054725197128</v>
      </c>
      <c r="J81" s="847">
        <f>INDEX(평균!$J$540:$XFD$808,MATCH($E81,평균!$F$540:$F$808,0),COUNT(평균!$J$2:$XFD$2))</f>
        <v>266706.89655172412</v>
      </c>
      <c r="K81" s="847">
        <f>INDEX(평균단위!$J$540:$XFD$808,MATCH($E81,평균단위!$F$540:$F$808,0),COUNT(평균단위!$J$2:$XFD$2))</f>
        <v>3477.3708361573945</v>
      </c>
      <c r="L81" s="846">
        <f>INDEX(평균!$J$809:$XFD$1077,MATCH($E81,평균!$F$809:$F$1077,0),COUNT(평균!$J$2:$XFD$2))</f>
        <v>167586.20689655171</v>
      </c>
      <c r="M81" s="846">
        <f>INDEX(평균단위!$J$809:$XFD$1077,MATCH($E81,평균단위!$F$809:$F$1077,0),COUNT(평균단위!$J$2:$XFD$2))</f>
        <v>2214.756917725349</v>
      </c>
      <c r="N81" s="1353" t="s">
        <v>329</v>
      </c>
      <c r="O81" s="1354"/>
      <c r="P81" s="350"/>
      <c r="Q81" s="351"/>
    </row>
    <row r="82" spans="1:17" ht="14.1" customHeight="1">
      <c r="A82" s="349"/>
      <c r="B82" s="333"/>
      <c r="C82" s="1366" t="s">
        <v>34</v>
      </c>
      <c r="D82" s="1367"/>
      <c r="E82" s="328">
        <v>67</v>
      </c>
      <c r="F82" s="846">
        <f>INDEX(중위!$J$540:$XFD$808,MATCH($E82,중위!$F$540:$F$808,0),COUNT(중위!$J$2:$XFD$2))</f>
        <v>402500</v>
      </c>
      <c r="G82" s="847">
        <f>INDEX(중위단위!$J$540:$XFD$808,MATCH($E82,중위단위!$F$540:$F$808,0),COUNT(중위단위!$J$2:$XFD$2))</f>
        <v>5127.2984441301269</v>
      </c>
      <c r="H82" s="846">
        <f>INDEX(중위!$J$809:$XFD$1077,MATCH($E82,중위!$F$809:$F$1077,0),COUNT(중위!$J$2:$XFD$2))</f>
        <v>269000</v>
      </c>
      <c r="I82" s="848">
        <f>INDEX(중위단위!$J$809:$XFD$1077,MATCH($E82,중위단위!$F$809:$F$1077,0),COUNT(중위단위!$J$2:$XFD$2))</f>
        <v>3294.3114300841225</v>
      </c>
      <c r="J82" s="847">
        <f>INDEX(평균!$J$540:$XFD$808,MATCH($E82,평균!$F$540:$F$808,0),COUNT(평균!$J$2:$XFD$2))</f>
        <v>480606.38297872338</v>
      </c>
      <c r="K82" s="847">
        <f>INDEX(평균단위!$J$540:$XFD$808,MATCH($E82,평균단위!$F$540:$F$808,0),COUNT(평균단위!$J$2:$XFD$2))</f>
        <v>5256.9453203544808</v>
      </c>
      <c r="L82" s="846">
        <f>INDEX(평균!$J$809:$XFD$1077,MATCH($E82,평균!$F$809:$F$1077,0),COUNT(평균!$J$2:$XFD$2))</f>
        <v>294085.10638297873</v>
      </c>
      <c r="M82" s="846">
        <f>INDEX(평균단위!$J$809:$XFD$1077,MATCH($E82,평균단위!$F$809:$F$1077,0),COUNT(평균단위!$J$2:$XFD$2))</f>
        <v>3337.3011540795696</v>
      </c>
      <c r="N82" s="1353" t="s">
        <v>330</v>
      </c>
      <c r="O82" s="1354"/>
      <c r="P82" s="350"/>
      <c r="Q82" s="351"/>
    </row>
    <row r="83" spans="1:17" ht="14.1" customHeight="1">
      <c r="A83" s="349"/>
      <c r="B83" s="333"/>
      <c r="C83" s="1366" t="s">
        <v>16</v>
      </c>
      <c r="D83" s="1367"/>
      <c r="E83" s="353">
        <v>68</v>
      </c>
      <c r="F83" s="846">
        <f>INDEX(중위!$J$540:$XFD$808,MATCH($E83,중위!$F$540:$F$808,0),COUNT(중위!$J$2:$XFD$2))</f>
        <v>430000</v>
      </c>
      <c r="G83" s="847">
        <f>INDEX(중위단위!$J$540:$XFD$808,MATCH($E83,중위단위!$F$540:$F$808,0),COUNT(중위단위!$J$2:$XFD$2))</f>
        <v>5066.1542877654847</v>
      </c>
      <c r="H83" s="846">
        <f>INDEX(중위!$J$809:$XFD$1077,MATCH($E83,중위!$F$809:$F$1077,0),COUNT(중위!$J$2:$XFD$2))</f>
        <v>301000</v>
      </c>
      <c r="I83" s="848">
        <f>INDEX(중위단위!$J$809:$XFD$1077,MATCH($E83,중위단위!$F$809:$F$1077,0),COUNT(중위단위!$J$2:$XFD$2))</f>
        <v>3536.8167807168406</v>
      </c>
      <c r="J83" s="847">
        <f>INDEX(평균!$J$540:$XFD$808,MATCH($E83,평균!$F$540:$F$808,0),COUNT(평균!$J$2:$XFD$2))</f>
        <v>451109.75609756098</v>
      </c>
      <c r="K83" s="847">
        <f>INDEX(평균단위!$J$540:$XFD$808,MATCH($E83,평균단위!$F$540:$F$808,0),COUNT(평균단위!$J$2:$XFD$2))</f>
        <v>5156.9837822439331</v>
      </c>
      <c r="L83" s="846">
        <f>INDEX(평균!$J$809:$XFD$1077,MATCH($E83,평균!$F$809:$F$1077,0),COUNT(평균!$J$2:$XFD$2))</f>
        <v>305817.07317073172</v>
      </c>
      <c r="M83" s="846">
        <f>INDEX(평균단위!$J$809:$XFD$1077,MATCH($E83,평균단위!$F$809:$F$1077,0),COUNT(평균단위!$J$2:$XFD$2))</f>
        <v>3561.0024557162451</v>
      </c>
      <c r="N83" s="1353" t="s">
        <v>331</v>
      </c>
      <c r="O83" s="1354"/>
      <c r="P83" s="350"/>
      <c r="Q83" s="351"/>
    </row>
    <row r="84" spans="1:17" ht="14.1" customHeight="1">
      <c r="A84" s="349"/>
      <c r="B84" s="341"/>
      <c r="C84" s="1380" t="s">
        <v>35</v>
      </c>
      <c r="D84" s="1381"/>
      <c r="E84" s="328">
        <v>69</v>
      </c>
      <c r="F84" s="849">
        <f>INDEX(중위!$J$540:$XFD$808,MATCH($E84,중위!$F$540:$F$808,0),COUNT(중위!$J$2:$XFD$2))</f>
        <v>360000</v>
      </c>
      <c r="G84" s="850">
        <f>INDEX(중위단위!$J$540:$XFD$808,MATCH($E84,중위단위!$F$540:$F$808,0),COUNT(중위단위!$J$2:$XFD$2))</f>
        <v>4524.5669848002826</v>
      </c>
      <c r="H84" s="849">
        <f>INDEX(중위!$J$809:$XFD$1077,MATCH($E84,중위!$F$809:$F$1077,0),COUNT(중위!$J$2:$XFD$2))</f>
        <v>237500</v>
      </c>
      <c r="I84" s="851">
        <f>INDEX(중위단위!$J$809:$XFD$1077,MATCH($E84,중위단위!$F$809:$F$1077,0),COUNT(중위단위!$J$2:$XFD$2))</f>
        <v>2966.4508534432016</v>
      </c>
      <c r="J84" s="850">
        <f>INDEX(평균!$J$540:$XFD$808,MATCH($E84,평균!$F$540:$F$808,0),COUNT(평균!$J$2:$XFD$2))</f>
        <v>364925</v>
      </c>
      <c r="K84" s="850">
        <f>INDEX(평균단위!$J$540:$XFD$808,MATCH($E84,평균단위!$F$540:$F$808,0),COUNT(평균단위!$J$2:$XFD$2))</f>
        <v>4482.5085052488939</v>
      </c>
      <c r="L84" s="849">
        <f>INDEX(평균!$J$809:$XFD$1077,MATCH($E84,평균!$F$809:$F$1077,0),COUNT(평균!$J$2:$XFD$2))</f>
        <v>237000</v>
      </c>
      <c r="M84" s="849">
        <f>INDEX(평균단위!$J$809:$XFD$1077,MATCH($E84,평균단위!$F$809:$F$1077,0),COUNT(평균단위!$J$2:$XFD$2))</f>
        <v>2966.2969574461272</v>
      </c>
      <c r="N84" s="1359" t="s">
        <v>332</v>
      </c>
      <c r="O84" s="1360"/>
      <c r="P84" s="352"/>
      <c r="Q84" s="351"/>
    </row>
    <row r="85" spans="1:17" ht="14.1" customHeight="1">
      <c r="A85" s="349"/>
      <c r="B85" s="333" t="s">
        <v>36</v>
      </c>
      <c r="C85" s="349"/>
      <c r="D85" s="349"/>
      <c r="E85" s="353">
        <v>70</v>
      </c>
      <c r="F85" s="829">
        <f>INDEX(중위!$J$540:$XFD$808,MATCH($E85,중위!$F$540:$F$808,0),COUNT(중위!$J$2:$XFD$2))</f>
        <v>690452.70747004147</v>
      </c>
      <c r="G85" s="833">
        <f>INDEX(중위단위!$J$540:$XFD$808,MATCH($E85,중위단위!$F$540:$F$808,0),COUNT(중위단위!$J$2:$XFD$2))</f>
        <v>8173.9859779484705</v>
      </c>
      <c r="H85" s="829">
        <f>INDEX(중위!$J$809:$XFD$1077,MATCH($E85,중위!$F$809:$F$1077,0),COUNT(중위!$J$2:$XFD$2))</f>
        <v>355519.792249972</v>
      </c>
      <c r="I85" s="839">
        <f>INDEX(중위단위!$J$809:$XFD$1077,MATCH($E85,중위단위!$F$809:$F$1077,0),COUNT(중위단위!$J$2:$XFD$2))</f>
        <v>4098.6232114127897</v>
      </c>
      <c r="J85" s="833">
        <f>INDEX(평균!$J$540:$XFD$808,MATCH($E85,평균!$F$540:$F$808,0),COUNT(평균!$J$2:$XFD$2))</f>
        <v>759119.59428324283</v>
      </c>
      <c r="K85" s="833">
        <f>INDEX(평균단위!$J$540:$XFD$808,MATCH($E85,평균단위!$F$540:$F$808,0),COUNT(평균단위!$J$2:$XFD$2))</f>
        <v>8480.2681440201013</v>
      </c>
      <c r="L85" s="829">
        <f>INDEX(평균!$J$809:$XFD$1077,MATCH($E85,평균!$F$809:$F$1077,0),COUNT(평균!$J$2:$XFD$2))</f>
        <v>387340.44518729788</v>
      </c>
      <c r="M85" s="829">
        <f>INDEX(평균단위!$J$809:$XFD$1077,MATCH($E85,평균단위!$F$809:$F$1077,0),COUNT(평균단위!$J$2:$XFD$2))</f>
        <v>4313.1472419033744</v>
      </c>
      <c r="N85" s="1418" t="s">
        <v>333</v>
      </c>
      <c r="O85" s="1400"/>
      <c r="P85" s="1401"/>
      <c r="Q85" s="351"/>
    </row>
    <row r="86" spans="1:17" ht="14.1" customHeight="1">
      <c r="A86" s="349"/>
      <c r="B86" s="333"/>
      <c r="C86" s="1369" t="s">
        <v>37</v>
      </c>
      <c r="D86" s="1370"/>
      <c r="E86" s="328">
        <v>71</v>
      </c>
      <c r="F86" s="831">
        <f>INDEX(중위!$J$540:$XFD$808,MATCH($E86,중위!$F$540:$F$808,0),COUNT(중위!$J$2:$XFD$2))</f>
        <v>796500</v>
      </c>
      <c r="G86" s="830">
        <f>INDEX(중위단위!$J$540:$XFD$808,MATCH($E86,중위단위!$F$540:$F$808,0),COUNT(중위단위!$J$2:$XFD$2))</f>
        <v>8115.3643863933748</v>
      </c>
      <c r="H86" s="831">
        <f>INDEX(중위!$J$809:$XFD$1077,MATCH($E86,중위!$F$809:$F$1077,0),COUNT(중위!$J$2:$XFD$2))</f>
        <v>417500</v>
      </c>
      <c r="I86" s="832">
        <f>INDEX(중위단위!$J$809:$XFD$1077,MATCH($E86,중위단위!$F$809:$F$1077,0),COUNT(중위단위!$J$2:$XFD$2))</f>
        <v>4247.6178743161618</v>
      </c>
      <c r="J86" s="830">
        <f>INDEX(평균!$J$540:$XFD$808,MATCH($E86,평균!$F$540:$F$808,0),COUNT(평균!$J$2:$XFD$2))</f>
        <v>885273.58490566036</v>
      </c>
      <c r="K86" s="830">
        <f>INDEX(평균단위!$J$540:$XFD$808,MATCH($E86,평균단위!$F$540:$F$808,0),COUNT(평균단위!$J$2:$XFD$2))</f>
        <v>8806.5878369077454</v>
      </c>
      <c r="L86" s="831">
        <f>INDEX(평균!$J$809:$XFD$1077,MATCH($E86,평균!$F$809:$F$1077,0),COUNT(평균!$J$2:$XFD$2))</f>
        <v>451018.86792452831</v>
      </c>
      <c r="M86" s="831">
        <f>INDEX(평균단위!$J$809:$XFD$1077,MATCH($E86,평균단위!$F$809:$F$1077,0),COUNT(평균단위!$J$2:$XFD$2))</f>
        <v>4605.673113910404</v>
      </c>
      <c r="N86" s="1408" t="s">
        <v>334</v>
      </c>
      <c r="O86" s="1362"/>
      <c r="P86" s="350"/>
      <c r="Q86" s="351"/>
    </row>
    <row r="87" spans="1:17" ht="14.1" customHeight="1">
      <c r="A87" s="349"/>
      <c r="B87" s="333"/>
      <c r="C87" s="1366" t="s">
        <v>38</v>
      </c>
      <c r="D87" s="1367"/>
      <c r="E87" s="353">
        <v>72</v>
      </c>
      <c r="F87" s="846">
        <f>INDEX(중위!$J$540:$XFD$808,MATCH($E87,중위!$F$540:$F$808,0),COUNT(중위!$J$2:$XFD$2))</f>
        <v>772500</v>
      </c>
      <c r="G87" s="847">
        <f>INDEX(중위단위!$J$540:$XFD$808,MATCH($E87,중위단위!$F$540:$F$808,0),COUNT(중위단위!$J$2:$XFD$2))</f>
        <v>9769.2507793754157</v>
      </c>
      <c r="H87" s="846">
        <f>INDEX(중위!$J$809:$XFD$1077,MATCH($E87,중위!$F$809:$F$1077,0),COUNT(중위!$J$2:$XFD$2))</f>
        <v>392000</v>
      </c>
      <c r="I87" s="848">
        <f>INDEX(중위단위!$J$809:$XFD$1077,MATCH($E87,중위단위!$F$809:$F$1077,0),COUNT(중위단위!$J$2:$XFD$2))</f>
        <v>4697.2015897139518</v>
      </c>
      <c r="J87" s="847">
        <f>INDEX(평균!$J$540:$XFD$808,MATCH($E87,평균!$F$540:$F$808,0),COUNT(평균!$J$2:$XFD$2))</f>
        <v>901153.84615384613</v>
      </c>
      <c r="K87" s="847">
        <f>INDEX(평균단위!$J$540:$XFD$808,MATCH($E87,평균단위!$F$540:$F$808,0),COUNT(평균단위!$J$2:$XFD$2))</f>
        <v>10151.171174905341</v>
      </c>
      <c r="L87" s="846">
        <f>INDEX(평균!$J$809:$XFD$1077,MATCH($E87,평균!$F$809:$F$1077,0),COUNT(평균!$J$2:$XFD$2))</f>
        <v>439584.61538461538</v>
      </c>
      <c r="M87" s="846">
        <f>INDEX(평균단위!$J$809:$XFD$1077,MATCH($E87,평균단위!$F$809:$F$1077,0),COUNT(평균단위!$J$2:$XFD$2))</f>
        <v>4800.8293944378156</v>
      </c>
      <c r="N87" s="1353" t="s">
        <v>335</v>
      </c>
      <c r="O87" s="1354"/>
      <c r="P87" s="350"/>
      <c r="Q87" s="351"/>
    </row>
    <row r="88" spans="1:17" ht="14.1" customHeight="1">
      <c r="A88" s="349"/>
      <c r="B88" s="333"/>
      <c r="C88" s="1366" t="s">
        <v>39</v>
      </c>
      <c r="D88" s="1367"/>
      <c r="E88" s="328">
        <v>73</v>
      </c>
      <c r="F88" s="846">
        <f>INDEX(중위!$J$540:$XFD$808,MATCH($E88,중위!$F$540:$F$808,0),COUNT(중위!$J$2:$XFD$2))</f>
        <v>686500</v>
      </c>
      <c r="G88" s="847">
        <f>INDEX(중위단위!$J$540:$XFD$808,MATCH($E88,중위단위!$F$540:$F$808,0),COUNT(중위단위!$J$2:$XFD$2))</f>
        <v>7978.5680264196853</v>
      </c>
      <c r="H88" s="846">
        <f>INDEX(중위!$J$809:$XFD$1077,MATCH($E88,중위!$F$809:$F$1077,0),COUNT(중위!$J$2:$XFD$2))</f>
        <v>355000</v>
      </c>
      <c r="I88" s="848">
        <f>INDEX(중위단위!$J$809:$XFD$1077,MATCH($E88,중위단위!$F$809:$F$1077,0),COUNT(중위단위!$J$2:$XFD$2))</f>
        <v>4077.3342110625226</v>
      </c>
      <c r="J88" s="847">
        <f>INDEX(평균!$J$540:$XFD$808,MATCH($E88,평균!$F$540:$F$808,0),COUNT(평균!$J$2:$XFD$2))</f>
        <v>713000</v>
      </c>
      <c r="K88" s="847">
        <f>INDEX(평균단위!$J$540:$XFD$808,MATCH($E88,평균단위!$F$540:$F$808,0),COUNT(평균단위!$J$2:$XFD$2))</f>
        <v>7892.0322433330739</v>
      </c>
      <c r="L88" s="846">
        <f>INDEX(평균!$J$809:$XFD$1077,MATCH($E88,평균!$F$809:$F$1077,0),COUNT(평균!$J$2:$XFD$2))</f>
        <v>387637.93103448278</v>
      </c>
      <c r="M88" s="846">
        <f>INDEX(평균단위!$J$809:$XFD$1077,MATCH($E88,평균단위!$F$809:$F$1077,0),COUNT(평균단위!$J$2:$XFD$2))</f>
        <v>4390.3359793894751</v>
      </c>
      <c r="N88" s="1353" t="s">
        <v>336</v>
      </c>
      <c r="O88" s="1354"/>
      <c r="P88" s="350"/>
      <c r="Q88" s="351"/>
    </row>
    <row r="89" spans="1:17" ht="14.1" customHeight="1" thickBot="1">
      <c r="A89" s="354"/>
      <c r="B89" s="355"/>
      <c r="C89" s="1497" t="s">
        <v>40</v>
      </c>
      <c r="D89" s="1498"/>
      <c r="E89" s="353">
        <v>74</v>
      </c>
      <c r="F89" s="852">
        <f>INDEX(중위!$J$540:$XFD$808,MATCH($E89,중위!$F$540:$F$808,0),COUNT(중위!$J$2:$XFD$2))</f>
        <v>440000</v>
      </c>
      <c r="G89" s="853">
        <f>INDEX(중위단위!$J$540:$XFD$808,MATCH($E89,중위단위!$F$540:$F$808,0),COUNT(중위단위!$J$2:$XFD$2))</f>
        <v>5888.8721870123682</v>
      </c>
      <c r="H89" s="852">
        <f>INDEX(중위!$J$809:$XFD$1077,MATCH($E89,중위!$F$809:$F$1077,0),COUNT(중위!$J$2:$XFD$2))</f>
        <v>225500</v>
      </c>
      <c r="I89" s="854">
        <f>INDEX(중위단위!$J$809:$XFD$1077,MATCH($E89,중위단위!$F$809:$F$1077,0),COUNT(중위단위!$J$2:$XFD$2))</f>
        <v>2971.5737632658597</v>
      </c>
      <c r="J89" s="853">
        <f>INDEX(평균!$J$540:$XFD$808,MATCH($E89,평균!$F$540:$F$808,0),COUNT(평균!$J$2:$XFD$2))</f>
        <v>447529.4117647059</v>
      </c>
      <c r="K89" s="853">
        <f>INDEX(평균단위!$J$540:$XFD$808,MATCH($E89,평균단위!$F$540:$F$808,0),COUNT(평균단위!$J$2:$XFD$2))</f>
        <v>6198.320528722501</v>
      </c>
      <c r="L89" s="852">
        <f>INDEX(평균!$J$809:$XFD$1077,MATCH($E89,평균!$F$809:$F$1077,0),COUNT(평균!$J$2:$XFD$2))</f>
        <v>228186.27450980392</v>
      </c>
      <c r="M89" s="852">
        <f>INDEX(평균단위!$J$809:$XFD$1077,MATCH($E89,평균단위!$F$809:$F$1077,0),COUNT(평균단위!$J$2:$XFD$2))</f>
        <v>3063.8606460032797</v>
      </c>
      <c r="N89" s="1409" t="s">
        <v>337</v>
      </c>
      <c r="O89" s="1410"/>
      <c r="P89" s="362"/>
      <c r="Q89" s="363"/>
    </row>
    <row r="90" spans="1:17" ht="14.1" customHeight="1"/>
    <row r="91" spans="1:17" ht="14.1" customHeight="1"/>
    <row r="92" spans="1:17" ht="14.1" customHeight="1"/>
    <row r="93" spans="1:17" s="227" customFormat="1" ht="14.1" customHeight="1">
      <c r="I93" s="246"/>
      <c r="J93" s="246"/>
    </row>
    <row r="94" spans="1:17" ht="11.1" customHeight="1"/>
    <row r="95" spans="1:17" ht="3" customHeight="1">
      <c r="A95" s="311"/>
      <c r="B95" s="312"/>
      <c r="C95" s="312"/>
      <c r="D95" s="312"/>
      <c r="E95" s="312"/>
      <c r="F95" s="758"/>
      <c r="G95" s="311"/>
      <c r="H95" s="311"/>
      <c r="I95" s="315"/>
      <c r="J95" s="315"/>
      <c r="K95" s="311"/>
      <c r="L95" s="311"/>
      <c r="M95" s="311"/>
      <c r="N95" s="312"/>
      <c r="O95" s="312"/>
      <c r="P95" s="312"/>
      <c r="Q95" s="319"/>
    </row>
    <row r="96" spans="1:17" s="500" customFormat="1" ht="15" customHeight="1">
      <c r="A96" s="1385">
        <f>P56+1</f>
        <v>55</v>
      </c>
      <c r="B96" s="1385"/>
      <c r="C96" s="520"/>
      <c r="D96" s="520"/>
      <c r="E96" s="520"/>
      <c r="F96" s="819"/>
      <c r="G96" s="1510">
        <f>G56</f>
        <v>41487</v>
      </c>
      <c r="H96" s="1510"/>
      <c r="I96" s="1510"/>
      <c r="J96" s="1363">
        <f>G96</f>
        <v>41487</v>
      </c>
      <c r="K96" s="1363"/>
      <c r="L96" s="1363"/>
      <c r="M96" s="821"/>
      <c r="P96" s="1355">
        <f>A96+1</f>
        <v>56</v>
      </c>
      <c r="Q96" s="1355"/>
    </row>
    <row r="97" spans="1:17" ht="14.1" customHeight="1">
      <c r="A97" s="353" t="s">
        <v>196</v>
      </c>
      <c r="B97" s="353"/>
      <c r="C97" s="353"/>
      <c r="D97" s="353"/>
      <c r="E97" s="353">
        <v>75</v>
      </c>
      <c r="F97" s="825">
        <f>INDEX(중위!$J$540:$XFD$808,MATCH($E97,중위!$F$540:$F$808,0),COUNT(중위!$J$2:$XFD$2))</f>
        <v>308927.22287461127</v>
      </c>
      <c r="G97" s="824">
        <f>INDEX(중위단위!$J$540:$XFD$808,MATCH($E97,중위단위!$F$540:$F$808,0),COUNT(중위단위!$J$2:$XFD$2))</f>
        <v>3921.4746507002178</v>
      </c>
      <c r="H97" s="825">
        <f>INDEX(중위!$J$809:$XFD$1077,MATCH($E97,중위!$F$809:$F$1077,0),COUNT(중위!$J$2:$XFD$2))</f>
        <v>189861.28751024167</v>
      </c>
      <c r="I97" s="826">
        <f>INDEX(중위단위!$J$809:$XFD$1077,MATCH($E97,중위단위!$F$809:$F$1077,0),COUNT(중위단위!$J$2:$XFD$2))</f>
        <v>2401.0914466046597</v>
      </c>
      <c r="J97" s="824">
        <f>INDEX(평균!$J$540:$XFD$808,MATCH($E97,평균!$F$540:$F$808,0),COUNT(평균!$J$2:$XFD$2))</f>
        <v>331695.30049749208</v>
      </c>
      <c r="K97" s="824">
        <f>INDEX(평균단위!$J$540:$XFD$808,MATCH($E97,평균단위!$F$540:$F$808,0),COUNT(평균단위!$J$2:$XFD$2))</f>
        <v>4004.570792671253</v>
      </c>
      <c r="L97" s="825">
        <f>INDEX(평균!$J$809:$XFD$1077,MATCH($E97,평균!$F$809:$F$1077,0),COUNT(평균!$J$2:$XFD$2))</f>
        <v>197151.24884121536</v>
      </c>
      <c r="M97" s="825">
        <f>INDEX(평균단위!$J$809:$XFD$1077,MATCH($E97,평균단위!$F$809:$F$1077,0),COUNT(평균단위!$J$2:$XFD$2))</f>
        <v>2434.8688283094734</v>
      </c>
      <c r="N97" s="1417" t="s">
        <v>338</v>
      </c>
      <c r="O97" s="1417"/>
      <c r="P97" s="1417"/>
      <c r="Q97" s="1417"/>
    </row>
    <row r="98" spans="1:17" ht="14.1" customHeight="1">
      <c r="A98" s="370"/>
      <c r="B98" s="530" t="s">
        <v>197</v>
      </c>
      <c r="C98" s="530"/>
      <c r="D98" s="371"/>
      <c r="E98" s="371">
        <v>76</v>
      </c>
      <c r="F98" s="823">
        <f>INDEX(중위!$J$540:$XFD$808,MATCH($E98,중위!$F$540:$F$808,0),COUNT(중위!$J$2:$XFD$2))</f>
        <v>244247.14654688048</v>
      </c>
      <c r="G98" s="827">
        <f>INDEX(중위단위!$J$540:$XFD$808,MATCH($E98,중위단위!$F$540:$F$808,0),COUNT(중위단위!$J$2:$XFD$2))</f>
        <v>3136.7675887420728</v>
      </c>
      <c r="H98" s="823">
        <f>INDEX(중위!$J$809:$XFD$1077,MATCH($E98,중위!$F$809:$F$1077,0),COUNT(중위!$J$2:$XFD$2))</f>
        <v>158098.66490752753</v>
      </c>
      <c r="I98" s="828">
        <f>INDEX(중위단위!$J$809:$XFD$1077,MATCH($E98,중위단위!$F$809:$F$1077,0),COUNT(중위단위!$J$2:$XFD$2))</f>
        <v>2023.5443661281217</v>
      </c>
      <c r="J98" s="827">
        <f>INDEX(평균!$J$540:$XFD$808,MATCH($E98,평균!$F$540:$F$808,0),COUNT(평균!$J$2:$XFD$2))</f>
        <v>260116.14957445097</v>
      </c>
      <c r="K98" s="827">
        <f>INDEX(평균단위!$J$540:$XFD$808,MATCH($E98,평균단위!$F$540:$F$808,0),COUNT(평균단위!$J$2:$XFD$2))</f>
        <v>3204.2597901571089</v>
      </c>
      <c r="L98" s="823">
        <f>INDEX(평균!$J$809:$XFD$1077,MATCH($E98,평균!$F$809:$F$1077,0),COUNT(평균!$J$2:$XFD$2))</f>
        <v>160766.62985420425</v>
      </c>
      <c r="M98" s="823">
        <f>INDEX(평균단위!$J$809:$XFD$1077,MATCH($E98,평균단위!$F$809:$F$1077,0),COUNT(평균단위!$J$2:$XFD$2))</f>
        <v>2032.2129996993783</v>
      </c>
      <c r="N98" s="1388" t="s">
        <v>339</v>
      </c>
      <c r="O98" s="1388"/>
      <c r="P98" s="1388"/>
      <c r="Q98" s="373"/>
    </row>
    <row r="99" spans="1:17" ht="14.1" customHeight="1">
      <c r="A99" s="330"/>
      <c r="B99" s="374" t="s">
        <v>182</v>
      </c>
      <c r="C99" s="529"/>
      <c r="D99" s="529"/>
      <c r="E99" s="353">
        <v>77</v>
      </c>
      <c r="F99" s="825">
        <f>INDEX(중위!$J$540:$XFD$808,MATCH($E99,중위!$F$540:$F$808,0),COUNT(중위!$J$2:$XFD$2))</f>
        <v>354983.42010367993</v>
      </c>
      <c r="G99" s="824">
        <f>INDEX(중위단위!$J$540:$XFD$808,MATCH($E99,중위단위!$F$540:$F$808,0),COUNT(중위단위!$J$2:$XFD$2))</f>
        <v>4380.777966873301</v>
      </c>
      <c r="H99" s="825">
        <f>INDEX(중위!$J$809:$XFD$1077,MATCH($E99,중위!$F$809:$F$1077,0),COUNT(중위!$J$2:$XFD$2))</f>
        <v>224199.43937280876</v>
      </c>
      <c r="I99" s="826">
        <f>INDEX(중위단위!$J$809:$XFD$1077,MATCH($E99,중위단위!$F$809:$F$1077,0),COUNT(중위단위!$J$2:$XFD$2))</f>
        <v>2875.3298675505594</v>
      </c>
      <c r="J99" s="824">
        <f>INDEX(평균!$J$540:$XFD$808,MATCH($E99,평균!$F$540:$F$808,0),COUNT(평균!$J$2:$XFD$2))</f>
        <v>361355.0739919921</v>
      </c>
      <c r="K99" s="824">
        <f>INDEX(평균단위!$J$540:$XFD$808,MATCH($E99,평균단위!$F$540:$F$808,0),COUNT(평균단위!$J$2:$XFD$2))</f>
        <v>4512.9494242380333</v>
      </c>
      <c r="L99" s="825">
        <f>INDEX(평균!$J$809:$XFD$1077,MATCH($E99,평균!$F$809:$F$1077,0),COUNT(평균!$J$2:$XFD$2))</f>
        <v>223291.3099189752</v>
      </c>
      <c r="M99" s="825">
        <f>INDEX(평균단위!$J$809:$XFD$1077,MATCH($E99,평균단위!$F$809:$F$1077,0),COUNT(평균단위!$J$2:$XFD$2))</f>
        <v>2844.8349684809168</v>
      </c>
      <c r="N99" s="1400" t="s">
        <v>340</v>
      </c>
      <c r="O99" s="1400"/>
      <c r="P99" s="1401"/>
      <c r="Q99" s="351"/>
    </row>
    <row r="100" spans="1:17" ht="14.1" customHeight="1">
      <c r="A100" s="330"/>
      <c r="B100" s="375"/>
      <c r="C100" s="1404" t="s">
        <v>41</v>
      </c>
      <c r="D100" s="1373"/>
      <c r="E100" s="371">
        <v>78</v>
      </c>
      <c r="F100" s="831">
        <f>INDEX(중위!$J$540:$XFD$808,MATCH($E100,중위!$F$540:$F$808,0),COUNT(중위!$J$2:$XFD$2))</f>
        <v>555000</v>
      </c>
      <c r="G100" s="830">
        <f>INDEX(중위단위!$J$540:$XFD$808,MATCH($E100,중위단위!$F$540:$F$808,0),COUNT(중위단위!$J$2:$XFD$2))</f>
        <v>7886.6622776462336</v>
      </c>
      <c r="H100" s="831">
        <f>INDEX(중위!$J$809:$XFD$1077,MATCH($E100,중위!$F$809:$F$1077,0),COUNT(중위!$J$2:$XFD$2))</f>
        <v>300000</v>
      </c>
      <c r="I100" s="832">
        <f>INDEX(중위단위!$J$809:$XFD$1077,MATCH($E100,중위단위!$F$809:$F$1077,0),COUNT(중위단위!$J$2:$XFD$2))</f>
        <v>3665.8653846153843</v>
      </c>
      <c r="J100" s="830">
        <f>INDEX(평균!$J$540:$XFD$808,MATCH($E100,평균!$F$540:$F$808,0),COUNT(평균!$J$2:$XFD$2))</f>
        <v>590500</v>
      </c>
      <c r="K100" s="830">
        <f>INDEX(평균단위!$J$540:$XFD$808,MATCH($E100,평균단위!$F$540:$F$808,0),COUNT(평균단위!$J$2:$XFD$2))</f>
        <v>8500.1536501556002</v>
      </c>
      <c r="L100" s="831">
        <f>INDEX(평균!$J$809:$XFD$1077,MATCH($E100,평균!$F$809:$F$1077,0),COUNT(평균!$J$2:$XFD$2))</f>
        <v>293000</v>
      </c>
      <c r="M100" s="831">
        <f>INDEX(평균단위!$J$809:$XFD$1077,MATCH($E100,평균단위!$F$809:$F$1077,0),COUNT(평균단위!$J$2:$XFD$2))</f>
        <v>3884.2005413216266</v>
      </c>
      <c r="N100" s="1400" t="s">
        <v>341</v>
      </c>
      <c r="O100" s="1401"/>
      <c r="P100" s="350"/>
      <c r="Q100" s="351"/>
    </row>
    <row r="101" spans="1:17" ht="14.1" customHeight="1">
      <c r="A101" s="330"/>
      <c r="B101" s="375"/>
      <c r="C101" s="1396" t="s">
        <v>42</v>
      </c>
      <c r="D101" s="1397"/>
      <c r="E101" s="353">
        <v>79</v>
      </c>
      <c r="F101" s="846">
        <f>INDEX(중위!$J$540:$XFD$808,MATCH($E101,중위!$F$540:$F$808,0),COUNT(중위!$J$2:$XFD$2))</f>
        <v>285826.52914327331</v>
      </c>
      <c r="G101" s="847">
        <f>INDEX(중위단위!$J$540:$XFD$808,MATCH($E101,중위단위!$F$540:$F$808,0),COUNT(중위단위!$J$2:$XFD$2))</f>
        <v>3925.7946837641052</v>
      </c>
      <c r="H101" s="846">
        <f>INDEX(중위!$J$809:$XFD$1077,MATCH($E101,중위!$F$809:$F$1077,0),COUNT(중위!$J$2:$XFD$2))</f>
        <v>191344.49440676099</v>
      </c>
      <c r="I101" s="848">
        <f>INDEX(중위단위!$J$809:$XFD$1077,MATCH($E101,중위단위!$F$809:$F$1077,0),COUNT(중위단위!$J$2:$XFD$2))</f>
        <v>2713.2287178728452</v>
      </c>
      <c r="J101" s="847">
        <f>INDEX(평균!$J$540:$XFD$808,MATCH($E101,평균!$F$540:$F$808,0),COUNT(평균!$J$2:$XFD$2))</f>
        <v>293545.22986291943</v>
      </c>
      <c r="K101" s="847">
        <f>INDEX(평균단위!$J$540:$XFD$808,MATCH($E101,평균단위!$F$540:$F$808,0),COUNT(평균단위!$J$2:$XFD$2))</f>
        <v>3951.9434706594375</v>
      </c>
      <c r="L101" s="846">
        <f>INDEX(평균!$J$809:$XFD$1077,MATCH($E101,평균!$F$809:$F$1077,0),COUNT(평균!$J$2:$XFD$2))</f>
        <v>190100.88731226604</v>
      </c>
      <c r="M101" s="846">
        <f>INDEX(평균단위!$J$809:$XFD$1077,MATCH($E101,평균단위!$F$809:$F$1077,0),COUNT(평균단위!$J$2:$XFD$2))</f>
        <v>2601.6349154656655</v>
      </c>
      <c r="N101" s="1357" t="s">
        <v>342</v>
      </c>
      <c r="O101" s="1358"/>
      <c r="P101" s="350"/>
      <c r="Q101" s="351"/>
    </row>
    <row r="102" spans="1:17" ht="14.1" customHeight="1">
      <c r="A102" s="330"/>
      <c r="B102" s="375"/>
      <c r="C102" s="521"/>
      <c r="D102" s="376" t="s">
        <v>43</v>
      </c>
      <c r="E102" s="371">
        <v>80</v>
      </c>
      <c r="F102" s="834">
        <f>INDEX(중위!$J$540:$XFD$808,MATCH($E102,중위!$F$540:$F$808,0),COUNT(중위!$J$2:$XFD$2))</f>
        <v>261500</v>
      </c>
      <c r="G102" s="835">
        <f>INDEX(중위단위!$J$540:$XFD$808,MATCH($E102,중위단위!$F$540:$F$808,0),COUNT(중위단위!$J$2:$XFD$2))</f>
        <v>3367.1776051608131</v>
      </c>
      <c r="H102" s="834">
        <f>INDEX(중위!$J$809:$XFD$1077,MATCH($E102,중위!$F$809:$F$1077,0),COUNT(중위!$J$2:$XFD$2))</f>
        <v>172500</v>
      </c>
      <c r="I102" s="855">
        <f>INDEX(중위단위!$J$809:$XFD$1077,MATCH($E102,중위단위!$F$809:$F$1077,0),COUNT(중위단위!$J$2:$XFD$2))</f>
        <v>2237.2691161704456</v>
      </c>
      <c r="J102" s="835">
        <f>INDEX(평균!$J$540:$XFD$808,MATCH($E102,평균!$F$540:$F$808,0),COUNT(평균!$J$2:$XFD$2))</f>
        <v>261223.68421052632</v>
      </c>
      <c r="K102" s="835">
        <f>INDEX(평균단위!$J$540:$XFD$808,MATCH($E102,평균단위!$F$540:$F$808,0),COUNT(평균단위!$J$2:$XFD$2))</f>
        <v>3498.3765802535499</v>
      </c>
      <c r="L102" s="834">
        <f>INDEX(평균!$J$809:$XFD$1077,MATCH($E102,평균!$F$809:$F$1077,0),COUNT(평균!$J$2:$XFD$2))</f>
        <v>171300</v>
      </c>
      <c r="M102" s="834">
        <f>INDEX(평균단위!$J$809:$XFD$1077,MATCH($E102,평균단위!$F$809:$F$1077,0),COUNT(평균단위!$J$2:$XFD$2))</f>
        <v>2302.0355608333325</v>
      </c>
      <c r="N102" s="381" t="s">
        <v>343</v>
      </c>
      <c r="O102" s="508"/>
      <c r="P102" s="350"/>
      <c r="Q102" s="351"/>
    </row>
    <row r="103" spans="1:17" ht="14.1" customHeight="1">
      <c r="A103" s="330"/>
      <c r="B103" s="375"/>
      <c r="C103" s="382"/>
      <c r="D103" s="383" t="s">
        <v>44</v>
      </c>
      <c r="E103" s="353">
        <v>81</v>
      </c>
      <c r="F103" s="856">
        <f>INDEX(중위!$J$540:$XFD$808,MATCH($E103,중위!$F$540:$F$808,0),COUNT(중위!$J$2:$XFD$2))</f>
        <v>297000</v>
      </c>
      <c r="G103" s="857">
        <f>INDEX(중위단위!$J$540:$XFD$808,MATCH($E103,중위단위!$F$540:$F$808,0),COUNT(중위단위!$J$2:$XFD$2))</f>
        <v>4182.37430558696</v>
      </c>
      <c r="H103" s="856">
        <f>INDEX(중위!$J$809:$XFD$1077,MATCH($E103,중위!$F$809:$F$1077,0),COUNT(중위!$J$2:$XFD$2))</f>
        <v>200000</v>
      </c>
      <c r="I103" s="858">
        <f>INDEX(중위단위!$J$809:$XFD$1077,MATCH($E103,중위단위!$F$809:$F$1077,0),COUNT(중위단위!$J$2:$XFD$2))</f>
        <v>2931.8427547245246</v>
      </c>
      <c r="J103" s="857">
        <f>INDEX(평균!$J$540:$XFD$808,MATCH($E103,평균!$F$540:$F$808,0),COUNT(평균!$J$2:$XFD$2))</f>
        <v>308390.90909090912</v>
      </c>
      <c r="K103" s="857">
        <f>INDEX(평균단위!$J$540:$XFD$808,MATCH($E103,평균단위!$F$540:$F$808,0),COUNT(평균단위!$J$2:$XFD$2))</f>
        <v>4160.272262723377</v>
      </c>
      <c r="L103" s="856">
        <f>INDEX(평균!$J$809:$XFD$1077,MATCH($E103,평균!$F$809:$F$1077,0),COUNT(평균!$J$2:$XFD$2))</f>
        <v>198736.36363636365</v>
      </c>
      <c r="M103" s="856">
        <f>INDEX(평균단위!$J$809:$XFD$1077,MATCH($E103,평균단위!$F$809:$F$1077,0),COUNT(평균단위!$J$2:$XFD$2))</f>
        <v>2739.2445447704758</v>
      </c>
      <c r="N103" s="390" t="s">
        <v>344</v>
      </c>
      <c r="O103" s="538"/>
      <c r="P103" s="350"/>
      <c r="Q103" s="351"/>
    </row>
    <row r="104" spans="1:17" ht="14.1" customHeight="1">
      <c r="A104" s="349"/>
      <c r="B104" s="375"/>
      <c r="C104" s="1392" t="s">
        <v>45</v>
      </c>
      <c r="D104" s="1393"/>
      <c r="E104" s="371">
        <v>82</v>
      </c>
      <c r="F104" s="846">
        <f>INDEX(중위!$J$540:$XFD$808,MATCH($E104,중위!$F$540:$F$808,0),COUNT(중위!$J$2:$XFD$2))</f>
        <v>453993.03638237901</v>
      </c>
      <c r="G104" s="847">
        <f>INDEX(중위단위!$J$540:$XFD$808,MATCH($E104,중위단위!$F$540:$F$808,0),COUNT(중위단위!$J$2:$XFD$2))</f>
        <v>5028.7427858639821</v>
      </c>
      <c r="H104" s="846">
        <f>INDEX(중위!$J$809:$XFD$1077,MATCH($E104,중위!$F$809:$F$1077,0),COUNT(중위!$J$2:$XFD$2))</f>
        <v>267533.21414926363</v>
      </c>
      <c r="I104" s="848">
        <f>INDEX(중위단위!$J$809:$XFD$1077,MATCH($E104,중위단위!$F$809:$F$1077,0),COUNT(중위단위!$J$2:$XFD$2))</f>
        <v>3166.8337017946474</v>
      </c>
      <c r="J104" s="847">
        <f>INDEX(평균!$J$540:$XFD$808,MATCH($E104,평균!$F$540:$F$808,0),COUNT(평균!$J$2:$XFD$2))</f>
        <v>455151.30165534577</v>
      </c>
      <c r="K104" s="847">
        <f>INDEX(평균단위!$J$540:$XFD$808,MATCH($E104,평균단위!$F$540:$F$808,0),COUNT(평균단위!$J$2:$XFD$2))</f>
        <v>5206.9986575397052</v>
      </c>
      <c r="L104" s="846">
        <f>INDEX(평균!$J$809:$XFD$1077,MATCH($E104,평균!$F$809:$F$1077,0),COUNT(평균!$J$2:$XFD$2))</f>
        <v>268517.94330891944</v>
      </c>
      <c r="M104" s="846">
        <f>INDEX(평균단위!$J$809:$XFD$1077,MATCH($E104,평균단위!$F$809:$F$1077,0),COUNT(평균단위!$J$2:$XFD$2))</f>
        <v>3157.9132173717539</v>
      </c>
      <c r="N104" s="1364" t="s">
        <v>345</v>
      </c>
      <c r="O104" s="1365"/>
      <c r="P104" s="350"/>
      <c r="Q104" s="351"/>
    </row>
    <row r="105" spans="1:17" ht="14.1" customHeight="1">
      <c r="A105" s="522"/>
      <c r="B105" s="375"/>
      <c r="C105" s="521"/>
      <c r="D105" s="376" t="s">
        <v>46</v>
      </c>
      <c r="E105" s="353">
        <v>83</v>
      </c>
      <c r="F105" s="834">
        <f>INDEX(중위!$J$540:$XFD$808,MATCH($E105,중위!$F$540:$F$808,0),COUNT(중위!$J$2:$XFD$2))</f>
        <v>294000</v>
      </c>
      <c r="G105" s="835">
        <f>INDEX(중위단위!$J$540:$XFD$808,MATCH($E105,중위단위!$F$540:$F$808,0),COUNT(중위단위!$J$2:$XFD$2))</f>
        <v>3836.2387122104437</v>
      </c>
      <c r="H105" s="834">
        <f>INDEX(중위!$J$809:$XFD$1077,MATCH($E105,중위!$F$809:$F$1077,0),COUNT(중위!$J$2:$XFD$2))</f>
        <v>160000</v>
      </c>
      <c r="I105" s="855">
        <f>INDEX(중위단위!$J$809:$XFD$1077,MATCH($E105,중위단위!$F$809:$F$1077,0),COUNT(중위단위!$J$2:$XFD$2))</f>
        <v>2164.4227531131537</v>
      </c>
      <c r="J105" s="835">
        <f>INDEX(평균!$J$540:$XFD$808,MATCH($E105,평균!$F$540:$F$808,0),COUNT(평균!$J$2:$XFD$2))</f>
        <v>293738.09523809527</v>
      </c>
      <c r="K105" s="835">
        <f>INDEX(평균단위!$J$540:$XFD$808,MATCH($E105,평균단위!$F$540:$F$808,0),COUNT(평균단위!$J$2:$XFD$2))</f>
        <v>4107.6557060533132</v>
      </c>
      <c r="L105" s="834">
        <f>INDEX(평균!$J$809:$XFD$1077,MATCH($E105,평균!$F$809:$F$1077,0),COUNT(평균!$J$2:$XFD$2))</f>
        <v>153857.14285714287</v>
      </c>
      <c r="M105" s="834">
        <f>INDEX(평균단위!$J$809:$XFD$1077,MATCH($E105,평균단위!$F$809:$F$1077,0),COUNT(평균단위!$J$2:$XFD$2))</f>
        <v>2095.587590278461</v>
      </c>
      <c r="N105" s="381" t="s">
        <v>346</v>
      </c>
      <c r="O105" s="508"/>
      <c r="P105" s="350"/>
      <c r="Q105" s="351"/>
    </row>
    <row r="106" spans="1:17" ht="14.1" customHeight="1">
      <c r="A106" s="522"/>
      <c r="B106" s="375"/>
      <c r="C106" s="521"/>
      <c r="D106" s="391" t="s">
        <v>47</v>
      </c>
      <c r="E106" s="371">
        <v>84</v>
      </c>
      <c r="F106" s="825">
        <f>INDEX(중위!$J$540:$XFD$808,MATCH($E106,중위!$F$540:$F$808,0),COUNT(중위!$J$2:$XFD$2))</f>
        <v>240500</v>
      </c>
      <c r="G106" s="824">
        <f>INDEX(중위단위!$J$540:$XFD$808,MATCH($E106,중위단위!$F$540:$F$808,0),COUNT(중위단위!$J$2:$XFD$2))</f>
        <v>3479.4066059825009</v>
      </c>
      <c r="H106" s="825">
        <f>INDEX(중위!$J$809:$XFD$1077,MATCH($E106,중위!$F$809:$F$1077,0),COUNT(중위!$J$2:$XFD$2))</f>
        <v>125000</v>
      </c>
      <c r="I106" s="826">
        <f>INDEX(중위단위!$J$809:$XFD$1077,MATCH($E106,중위단위!$F$809:$F$1077,0),COUNT(중위단위!$J$2:$XFD$2))</f>
        <v>2300.9203681472591</v>
      </c>
      <c r="J106" s="824">
        <f>INDEX(평균!$J$540:$XFD$808,MATCH($E106,평균!$F$540:$F$808,0),COUNT(평균!$J$2:$XFD$2))</f>
        <v>248981.48148148149</v>
      </c>
      <c r="K106" s="824">
        <f>INDEX(평균단위!$J$540:$XFD$808,MATCH($E106,평균단위!$F$540:$F$808,0),COUNT(평균단위!$J$2:$XFD$2))</f>
        <v>3718.6851365513021</v>
      </c>
      <c r="L106" s="825">
        <f>INDEX(평균!$J$809:$XFD$1077,MATCH($E106,평균!$F$809:$F$1077,0),COUNT(평균!$J$2:$XFD$2))</f>
        <v>153870.37037037036</v>
      </c>
      <c r="M106" s="825">
        <f>INDEX(평균단위!$J$809:$XFD$1077,MATCH($E106,평균단위!$F$809:$F$1077,0),COUNT(평균단위!$J$2:$XFD$2))</f>
        <v>2298.1292563445945</v>
      </c>
      <c r="N106" s="392" t="s">
        <v>347</v>
      </c>
      <c r="O106" s="508"/>
      <c r="P106" s="350"/>
      <c r="Q106" s="351"/>
    </row>
    <row r="107" spans="1:17" ht="14.1" customHeight="1">
      <c r="A107" s="522"/>
      <c r="B107" s="375"/>
      <c r="C107" s="521"/>
      <c r="D107" s="391" t="s">
        <v>48</v>
      </c>
      <c r="E107" s="353">
        <v>85</v>
      </c>
      <c r="F107" s="856">
        <f>INDEX(중위!$J$540:$XFD$808,MATCH($E107,중위!$F$540:$F$808,0),COUNT(중위!$J$2:$XFD$2))</f>
        <v>510000</v>
      </c>
      <c r="G107" s="857">
        <f>INDEX(중위단위!$J$540:$XFD$808,MATCH($E107,중위단위!$F$540:$F$808,0),COUNT(중위단위!$J$2:$XFD$2))</f>
        <v>5438.4792581784041</v>
      </c>
      <c r="H107" s="856">
        <f>INDEX(중위!$J$809:$XFD$1077,MATCH($E107,중위!$F$809:$F$1077,0),COUNT(중위!$J$2:$XFD$2))</f>
        <v>305000</v>
      </c>
      <c r="I107" s="858">
        <f>INDEX(중위단위!$J$809:$XFD$1077,MATCH($E107,중위단위!$F$809:$F$1077,0),COUNT(중위단위!$J$2:$XFD$2))</f>
        <v>3430.9997112184928</v>
      </c>
      <c r="J107" s="857">
        <f>INDEX(평균!$J$540:$XFD$808,MATCH($E107,평균!$F$540:$F$808,0),COUNT(평균!$J$2:$XFD$2))</f>
        <v>509960.31746031746</v>
      </c>
      <c r="K107" s="857">
        <f>INDEX(평균단위!$J$540:$XFD$808,MATCH($E107,평균단위!$F$540:$F$808,0),COUNT(평균단위!$J$2:$XFD$2))</f>
        <v>5595.7613673510295</v>
      </c>
      <c r="L107" s="856">
        <f>INDEX(평균!$J$809:$XFD$1077,MATCH($E107,평균!$F$809:$F$1077,0),COUNT(평균!$J$2:$XFD$2))</f>
        <v>301603.17460317462</v>
      </c>
      <c r="M107" s="856">
        <f>INDEX(평균단위!$J$809:$XFD$1077,MATCH($E107,평균단위!$F$809:$F$1077,0),COUNT(평균단위!$J$2:$XFD$2))</f>
        <v>3427.2243790440875</v>
      </c>
      <c r="N107" s="392" t="s">
        <v>348</v>
      </c>
      <c r="O107" s="508"/>
      <c r="P107" s="350"/>
      <c r="Q107" s="351"/>
    </row>
    <row r="108" spans="1:17" ht="14.1" customHeight="1">
      <c r="A108" s="522"/>
      <c r="B108" s="375"/>
      <c r="C108" s="1366" t="s">
        <v>49</v>
      </c>
      <c r="D108" s="1367"/>
      <c r="E108" s="371">
        <v>86</v>
      </c>
      <c r="F108" s="846">
        <f>INDEX(중위!$J$540:$XFD$808,MATCH($E108,중위!$F$540:$F$808,0),COUNT(중위!$J$2:$XFD$2))</f>
        <v>257500</v>
      </c>
      <c r="G108" s="847">
        <f>INDEX(중위단위!$J$540:$XFD$808,MATCH($E108,중위단위!$F$540:$F$808,0),COUNT(중위단위!$J$2:$XFD$2))</f>
        <v>3456.8584070796464</v>
      </c>
      <c r="H108" s="846">
        <f>INDEX(중위!$J$809:$XFD$1077,MATCH($E108,중위!$F$809:$F$1077,0),COUNT(중위!$J$2:$XFD$2))</f>
        <v>185000</v>
      </c>
      <c r="I108" s="848">
        <f>INDEX(중위단위!$J$809:$XFD$1077,MATCH($E108,중위단위!$F$809:$F$1077,0),COUNT(중위단위!$J$2:$XFD$2))</f>
        <v>2504.8970923402185</v>
      </c>
      <c r="J108" s="847">
        <f>INDEX(평균!$J$540:$XFD$808,MATCH($E108,평균!$F$540:$F$808,0),COUNT(평균!$J$2:$XFD$2))</f>
        <v>264302.08333333331</v>
      </c>
      <c r="K108" s="847">
        <f>INDEX(평균단위!$J$540:$XFD$808,MATCH($E108,평균단위!$F$540:$F$808,0),COUNT(평균단위!$J$2:$XFD$2))</f>
        <v>3595.6474452121288</v>
      </c>
      <c r="L108" s="846">
        <f>INDEX(평균!$J$809:$XFD$1077,MATCH($E108,평균!$F$809:$F$1077,0),COUNT(평균!$J$2:$XFD$2))</f>
        <v>176500</v>
      </c>
      <c r="M108" s="846">
        <f>INDEX(평균단위!$J$809:$XFD$1077,MATCH($E108,평균단위!$F$809:$F$1077,0),COUNT(평균단위!$J$2:$XFD$2))</f>
        <v>2480.4577196692658</v>
      </c>
      <c r="N108" s="1368" t="s">
        <v>349</v>
      </c>
      <c r="O108" s="1354"/>
      <c r="P108" s="350"/>
      <c r="Q108" s="351"/>
    </row>
    <row r="109" spans="1:17" ht="14.1" customHeight="1">
      <c r="A109" s="522"/>
      <c r="B109" s="375"/>
      <c r="C109" s="1392" t="s">
        <v>50</v>
      </c>
      <c r="D109" s="1393"/>
      <c r="E109" s="353">
        <v>87</v>
      </c>
      <c r="F109" s="849">
        <f>INDEX(중위!$J$540:$XFD$808,MATCH($E109,중위!$F$540:$F$808,0),COUNT(중위!$J$2:$XFD$2))</f>
        <v>280000</v>
      </c>
      <c r="G109" s="850">
        <f>INDEX(중위단위!$J$540:$XFD$808,MATCH($E109,중위단위!$F$540:$F$808,0),COUNT(중위단위!$J$2:$XFD$2))</f>
        <v>3519.2525845257032</v>
      </c>
      <c r="H109" s="849">
        <f>INDEX(중위!$J$809:$XFD$1077,MATCH($E109,중위!$F$809:$F$1077,0),COUNT(중위!$J$2:$XFD$2))</f>
        <v>200000</v>
      </c>
      <c r="I109" s="851">
        <f>INDEX(중위단위!$J$809:$XFD$1077,MATCH($E109,중위단위!$F$809:$F$1077,0),COUNT(중위단위!$J$2:$XFD$2))</f>
        <v>2571.4900890087983</v>
      </c>
      <c r="J109" s="850">
        <f>INDEX(평균!$J$540:$XFD$808,MATCH($E109,평균!$F$540:$F$808,0),COUNT(평균!$J$2:$XFD$2))</f>
        <v>292062.5</v>
      </c>
      <c r="K109" s="850">
        <f>INDEX(평균단위!$J$540:$XFD$808,MATCH($E109,평균단위!$F$540:$F$808,0),COUNT(평균단위!$J$2:$XFD$2))</f>
        <v>3632.9946052118362</v>
      </c>
      <c r="L109" s="849">
        <f>INDEX(평균!$J$809:$XFD$1077,MATCH($E109,평균!$F$809:$F$1077,0),COUNT(평균!$J$2:$XFD$2))</f>
        <v>210718.75</v>
      </c>
      <c r="M109" s="849">
        <f>INDEX(평균단위!$J$809:$XFD$1077,MATCH($E109,평균단위!$F$809:$F$1077,0),COUNT(평균단위!$J$2:$XFD$2))</f>
        <v>2647.0994705535427</v>
      </c>
      <c r="N109" s="1364" t="s">
        <v>350</v>
      </c>
      <c r="O109" s="1365"/>
      <c r="P109" s="350"/>
      <c r="Q109" s="351"/>
    </row>
    <row r="110" spans="1:17" ht="14.1" customHeight="1">
      <c r="A110" s="522"/>
      <c r="B110" s="374" t="s">
        <v>183</v>
      </c>
      <c r="C110" s="529"/>
      <c r="D110" s="529"/>
      <c r="E110" s="371">
        <v>88</v>
      </c>
      <c r="F110" s="825">
        <f>INDEX(중위!$J$540:$XFD$808,MATCH($E110,중위!$F$540:$F$808,0),COUNT(중위!$J$2:$XFD$2))</f>
        <v>255691.56214501802</v>
      </c>
      <c r="G110" s="824">
        <f>INDEX(중위단위!$J$540:$XFD$808,MATCH($E110,중위단위!$F$540:$F$808,0),COUNT(중위단위!$J$2:$XFD$2))</f>
        <v>3151.2896914173698</v>
      </c>
      <c r="H110" s="825">
        <f>INDEX(중위!$J$809:$XFD$1077,MATCH($E110,중위!$F$809:$F$1077,0),COUNT(중위!$J$2:$XFD$2))</f>
        <v>166974.18151932873</v>
      </c>
      <c r="I110" s="826">
        <f>INDEX(중위단위!$J$809:$XFD$1077,MATCH($E110,중위단위!$F$809:$F$1077,0),COUNT(중위단위!$J$2:$XFD$2))</f>
        <v>2036.900676054777</v>
      </c>
      <c r="J110" s="824">
        <f>INDEX(평균!$J$540:$XFD$808,MATCH($E110,평균!$F$540:$F$808,0),COUNT(평균!$J$2:$XFD$2))</f>
        <v>278698.31256413041</v>
      </c>
      <c r="K110" s="824">
        <f>INDEX(평균단위!$J$540:$XFD$808,MATCH($E110,평균단위!$F$540:$F$808,0),COUNT(평균단위!$J$2:$XFD$2))</f>
        <v>3176.7618258216739</v>
      </c>
      <c r="L110" s="825">
        <f>INDEX(평균!$J$809:$XFD$1077,MATCH($E110,평균!$F$809:$F$1077,0),COUNT(평균!$J$2:$XFD$2))</f>
        <v>171377.06682108427</v>
      </c>
      <c r="M110" s="825">
        <f>INDEX(평균단위!$J$809:$XFD$1077,MATCH($E110,평균단위!$F$809:$F$1077,0),COUNT(평균단위!$J$2:$XFD$2))</f>
        <v>2026.7123859253861</v>
      </c>
      <c r="N110" s="1400" t="s">
        <v>351</v>
      </c>
      <c r="O110" s="1400"/>
      <c r="P110" s="1401"/>
      <c r="Q110" s="351"/>
    </row>
    <row r="111" spans="1:17" ht="14.1" customHeight="1">
      <c r="A111" s="522"/>
      <c r="B111" s="375"/>
      <c r="C111" s="1404" t="s">
        <v>51</v>
      </c>
      <c r="D111" s="1373"/>
      <c r="E111" s="353">
        <v>89</v>
      </c>
      <c r="F111" s="831">
        <f>INDEX(중위!$J$540:$XFD$808,MATCH($E111,중위!$F$540:$F$808,0),COUNT(중위!$J$2:$XFD$2))</f>
        <v>127500</v>
      </c>
      <c r="G111" s="830">
        <f>INDEX(중위단위!$J$540:$XFD$808,MATCH($E111,중위단위!$F$540:$F$808,0),COUNT(중위단위!$J$2:$XFD$2))</f>
        <v>2020.6658061441412</v>
      </c>
      <c r="H111" s="831">
        <f>INDEX(중위!$J$809:$XFD$1077,MATCH($E111,중위!$F$809:$F$1077,0),COUNT(중위!$J$2:$XFD$2))</f>
        <v>90500</v>
      </c>
      <c r="I111" s="832">
        <f>INDEX(중위단위!$J$809:$XFD$1077,MATCH($E111,중위단위!$F$809:$F$1077,0),COUNT(중위단위!$J$2:$XFD$2))</f>
        <v>1366.0536678439489</v>
      </c>
      <c r="J111" s="830">
        <f>INDEX(평균!$J$540:$XFD$808,MATCH($E111,평균!$F$540:$F$808,0),COUNT(평균!$J$2:$XFD$2))</f>
        <v>149986.48648648648</v>
      </c>
      <c r="K111" s="830">
        <f>INDEX(평균단위!$J$540:$XFD$808,MATCH($E111,평균단위!$F$540:$F$808,0),COUNT(평균단위!$J$2:$XFD$2))</f>
        <v>2100.0858817756839</v>
      </c>
      <c r="L111" s="831">
        <f>INDEX(평균!$J$809:$XFD$1077,MATCH($E111,평균!$F$809:$F$1077,0),COUNT(평균!$J$2:$XFD$2))</f>
        <v>93500</v>
      </c>
      <c r="M111" s="831">
        <f>INDEX(평균단위!$J$809:$XFD$1077,MATCH($E111,평균단위!$F$809:$F$1077,0),COUNT(평균단위!$J$2:$XFD$2))</f>
        <v>1314.3786679687771</v>
      </c>
      <c r="N111" s="1400" t="s">
        <v>352</v>
      </c>
      <c r="O111" s="1401"/>
      <c r="P111" s="350"/>
      <c r="Q111" s="351"/>
    </row>
    <row r="112" spans="1:17" ht="14.1" customHeight="1">
      <c r="A112" s="349"/>
      <c r="B112" s="375"/>
      <c r="C112" s="1396" t="s">
        <v>52</v>
      </c>
      <c r="D112" s="1397"/>
      <c r="E112" s="371">
        <v>90</v>
      </c>
      <c r="F112" s="846">
        <f>INDEX(중위!$J$540:$XFD$808,MATCH($E112,중위!$F$540:$F$808,0),COUNT(중위!$J$2:$XFD$2))</f>
        <v>310293.01525598136</v>
      </c>
      <c r="G112" s="847">
        <f>INDEX(중위단위!$J$540:$XFD$808,MATCH($E112,중위단위!$F$540:$F$808,0),COUNT(중위단위!$J$2:$XFD$2))</f>
        <v>3403.1160019232725</v>
      </c>
      <c r="H112" s="846">
        <f>INDEX(중위!$J$809:$XFD$1077,MATCH($E112,중위!$F$809:$F$1077,0),COUNT(중위!$J$2:$XFD$2))</f>
        <v>188117.93186755283</v>
      </c>
      <c r="I112" s="848">
        <f>INDEX(중위단위!$J$809:$XFD$1077,MATCH($E112,중위단위!$F$809:$F$1077,0),COUNT(중위단위!$J$2:$XFD$2))</f>
        <v>2095.0247319668692</v>
      </c>
      <c r="J112" s="847">
        <f>INDEX(평균!$J$540:$XFD$808,MATCH($E112,평균!$F$540:$F$808,0),COUNT(평균!$J$2:$XFD$2))</f>
        <v>333462.47733685136</v>
      </c>
      <c r="K112" s="847">
        <f>INDEX(평균단위!$J$540:$XFD$808,MATCH($E112,평균단위!$F$540:$F$808,0),COUNT(평균단위!$J$2:$XFD$2))</f>
        <v>3444.3698478023343</v>
      </c>
      <c r="L112" s="846">
        <f>INDEX(평균!$J$809:$XFD$1077,MATCH($E112,평균!$F$809:$F$1077,0),COUNT(평균!$J$2:$XFD$2))</f>
        <v>194023.57289281761</v>
      </c>
      <c r="M112" s="846">
        <f>INDEX(평균단위!$J$809:$XFD$1077,MATCH($E112,평균단위!$F$809:$F$1077,0),COUNT(평균단위!$J$2:$XFD$2))</f>
        <v>2079.9068922570718</v>
      </c>
      <c r="N112" s="1357" t="s">
        <v>353</v>
      </c>
      <c r="O112" s="1358"/>
      <c r="P112" s="350"/>
      <c r="Q112" s="351"/>
    </row>
    <row r="113" spans="1:17" ht="14.1" customHeight="1">
      <c r="A113" s="349"/>
      <c r="B113" s="375"/>
      <c r="C113" s="521"/>
      <c r="D113" s="376" t="s">
        <v>53</v>
      </c>
      <c r="E113" s="353">
        <v>91</v>
      </c>
      <c r="F113" s="834">
        <f>INDEX(중위!$J$540:$XFD$808,MATCH($E113,중위!$F$540:$F$808,0),COUNT(중위!$J$2:$XFD$2))</f>
        <v>182500</v>
      </c>
      <c r="G113" s="835">
        <f>INDEX(중위단위!$J$540:$XFD$808,MATCH($E113,중위단위!$F$540:$F$808,0),COUNT(중위단위!$J$2:$XFD$2))</f>
        <v>2357.6597657384455</v>
      </c>
      <c r="H113" s="834">
        <f>INDEX(중위!$J$809:$XFD$1077,MATCH($E113,중위!$F$809:$F$1077,0),COUNT(중위!$J$2:$XFD$2))</f>
        <v>115000</v>
      </c>
      <c r="I113" s="855">
        <f>INDEX(중위단위!$J$809:$XFD$1077,MATCH($E113,중위단위!$F$809:$F$1077,0),COUNT(중위단위!$J$2:$XFD$2))</f>
        <v>1473.6240116356414</v>
      </c>
      <c r="J113" s="835">
        <f>INDEX(평균!$J$540:$XFD$808,MATCH($E113,평균!$F$540:$F$808,0),COUNT(평균!$J$2:$XFD$2))</f>
        <v>183879.31034482759</v>
      </c>
      <c r="K113" s="835">
        <f>INDEX(평균단위!$J$540:$XFD$808,MATCH($E113,평균단위!$F$540:$F$808,0),COUNT(평균단위!$J$2:$XFD$2))</f>
        <v>2428.9717185854524</v>
      </c>
      <c r="L113" s="834">
        <f>INDEX(평균!$J$809:$XFD$1077,MATCH($E113,평균!$F$809:$F$1077,0),COUNT(평균!$J$2:$XFD$2))</f>
        <v>115172.41379310345</v>
      </c>
      <c r="M113" s="834">
        <f>INDEX(평균단위!$J$809:$XFD$1077,MATCH($E113,평균단위!$F$809:$F$1077,0),COUNT(평균단위!$J$2:$XFD$2))</f>
        <v>1523.9836284248124</v>
      </c>
      <c r="N113" s="381" t="s">
        <v>354</v>
      </c>
      <c r="O113" s="508"/>
      <c r="P113" s="350"/>
      <c r="Q113" s="351"/>
    </row>
    <row r="114" spans="1:17" ht="14.1" customHeight="1">
      <c r="A114" s="330"/>
      <c r="B114" s="375"/>
      <c r="C114" s="521"/>
      <c r="D114" s="391" t="s">
        <v>201</v>
      </c>
      <c r="E114" s="371">
        <v>92</v>
      </c>
      <c r="F114" s="825">
        <f>INDEX(중위!$J$540:$XFD$808,MATCH($E114,중위!$F$540:$F$808,0),COUNT(중위!$J$2:$XFD$2))</f>
        <v>295500</v>
      </c>
      <c r="G114" s="824">
        <f>INDEX(중위단위!$J$540:$XFD$808,MATCH($E114,중위단위!$F$540:$F$808,0),COUNT(중위단위!$J$2:$XFD$2))</f>
        <v>3360.5503526864563</v>
      </c>
      <c r="H114" s="825">
        <f>INDEX(중위!$J$809:$XFD$1077,MATCH($E114,중위!$F$809:$F$1077,0),COUNT(중위!$J$2:$XFD$2))</f>
        <v>173000</v>
      </c>
      <c r="I114" s="826">
        <f>INDEX(중위단위!$J$809:$XFD$1077,MATCH($E114,중위단위!$F$809:$F$1077,0),COUNT(중위단위!$J$2:$XFD$2))</f>
        <v>1919.0842579147143</v>
      </c>
      <c r="J114" s="824">
        <f>INDEX(평균!$J$540:$XFD$808,MATCH($E114,평균!$F$540:$F$808,0),COUNT(평균!$J$2:$XFD$2))</f>
        <v>325877.19298245612</v>
      </c>
      <c r="K114" s="824">
        <f>INDEX(평균단위!$J$540:$XFD$808,MATCH($E114,평균단위!$F$540:$F$808,0),COUNT(평균단위!$J$2:$XFD$2))</f>
        <v>3398.8463948076837</v>
      </c>
      <c r="L114" s="825">
        <f>INDEX(평균!$J$809:$XFD$1077,MATCH($E114,평균!$F$809:$F$1077,0),COUNT(평균!$J$2:$XFD$2))</f>
        <v>176842.10526315789</v>
      </c>
      <c r="M114" s="825">
        <f>INDEX(평균단위!$J$809:$XFD$1077,MATCH($E114,평균단위!$F$809:$F$1077,0),COUNT(평균단위!$J$2:$XFD$2))</f>
        <v>1916.6903897258144</v>
      </c>
      <c r="N114" s="392" t="s">
        <v>355</v>
      </c>
      <c r="O114" s="508"/>
      <c r="P114" s="350"/>
      <c r="Q114" s="351"/>
    </row>
    <row r="115" spans="1:17" ht="14.1" customHeight="1">
      <c r="A115" s="330"/>
      <c r="B115" s="375"/>
      <c r="C115" s="521"/>
      <c r="D115" s="391" t="s">
        <v>202</v>
      </c>
      <c r="E115" s="353">
        <v>93</v>
      </c>
      <c r="F115" s="856">
        <f>INDEX(중위!$J$540:$XFD$808,MATCH($E115,중위!$F$540:$F$808,0),COUNT(중위!$J$2:$XFD$2))</f>
        <v>355000</v>
      </c>
      <c r="G115" s="857">
        <f>INDEX(중위단위!$J$540:$XFD$808,MATCH($E115,중위단위!$F$540:$F$808,0),COUNT(중위단위!$J$2:$XFD$2))</f>
        <v>3694.5468625835306</v>
      </c>
      <c r="H115" s="856">
        <f>INDEX(중위!$J$809:$XFD$1077,MATCH($E115,중위!$F$809:$F$1077,0),COUNT(중위!$J$2:$XFD$2))</f>
        <v>220000</v>
      </c>
      <c r="I115" s="858">
        <f>INDEX(중위단위!$J$809:$XFD$1077,MATCH($E115,중위단위!$F$809:$F$1077,0),COUNT(중위단위!$J$2:$XFD$2))</f>
        <v>2410.9306178476745</v>
      </c>
      <c r="J115" s="857">
        <f>INDEX(평균!$J$540:$XFD$808,MATCH($E115,평균!$F$540:$F$808,0),COUNT(평균!$J$2:$XFD$2))</f>
        <v>376576.27118644066</v>
      </c>
      <c r="K115" s="857">
        <f>INDEX(평균단위!$J$540:$XFD$808,MATCH($E115,평균단위!$F$540:$F$808,0),COUNT(평균단위!$J$2:$XFD$2))</f>
        <v>3731.3825008709878</v>
      </c>
      <c r="L115" s="856">
        <f>INDEX(평균!$J$809:$XFD$1077,MATCH($E115,평균!$F$809:$F$1077,0),COUNT(평균!$J$2:$XFD$2))</f>
        <v>229237.28813559323</v>
      </c>
      <c r="M115" s="856">
        <f>INDEX(평균단위!$J$809:$XFD$1077,MATCH($E115,평균단위!$F$809:$F$1077,0),COUNT(평균단위!$J$2:$XFD$2))</f>
        <v>2368.0334423625718</v>
      </c>
      <c r="N115" s="392" t="s">
        <v>356</v>
      </c>
      <c r="O115" s="508"/>
      <c r="P115" s="350"/>
      <c r="Q115" s="351"/>
    </row>
    <row r="116" spans="1:17" ht="14.1" customHeight="1">
      <c r="A116" s="516" t="s">
        <v>54</v>
      </c>
      <c r="B116" s="393"/>
      <c r="C116" s="1396" t="s">
        <v>55</v>
      </c>
      <c r="D116" s="1397"/>
      <c r="E116" s="371">
        <v>94</v>
      </c>
      <c r="F116" s="846">
        <f>INDEX(중위!$J$540:$XFD$808,MATCH($E116,중위!$F$540:$F$808,0),COUNT(중위!$J$2:$XFD$2))</f>
        <v>216872.41210339335</v>
      </c>
      <c r="G116" s="847">
        <f>INDEX(중위단위!$J$540:$XFD$808,MATCH($E116,중위단위!$F$540:$F$808,0),COUNT(중위단위!$J$2:$XFD$2))</f>
        <v>3044.8227111532251</v>
      </c>
      <c r="H116" s="846">
        <f>INDEX(중위!$J$809:$XFD$1077,MATCH($E116,중위!$F$809:$F$1077,0),COUNT(중위!$J$2:$XFD$2))</f>
        <v>155552.12289191067</v>
      </c>
      <c r="I116" s="848">
        <f>INDEX(중위단위!$J$809:$XFD$1077,MATCH($E116,중위단위!$F$809:$F$1077,0),COUNT(중위단위!$J$2:$XFD$2))</f>
        <v>2067.4732978786228</v>
      </c>
      <c r="J116" s="847">
        <f>INDEX(평균!$J$540:$XFD$808,MATCH($E116,평균!$F$540:$F$808,0),COUNT(평균!$J$2:$XFD$2))</f>
        <v>239782.08271052563</v>
      </c>
      <c r="K116" s="847">
        <f>INDEX(평균단위!$J$540:$XFD$808,MATCH($E116,평균단위!$F$540:$F$808,0),COUNT(평균단위!$J$2:$XFD$2))</f>
        <v>3046.8316611323271</v>
      </c>
      <c r="L116" s="846">
        <f>INDEX(평균!$J$809:$XFD$1077,MATCH($E116,평균!$F$809:$F$1077,0),COUNT(평균!$J$2:$XFD$2))</f>
        <v>158600.68783632456</v>
      </c>
      <c r="M116" s="846">
        <f>INDEX(평균단위!$J$809:$XFD$1077,MATCH($E116,평균단위!$F$809:$F$1077,0),COUNT(평균단위!$J$2:$XFD$2))</f>
        <v>2067.9284057846803</v>
      </c>
      <c r="N116" s="1357" t="s">
        <v>357</v>
      </c>
      <c r="O116" s="1358"/>
      <c r="P116" s="350"/>
      <c r="Q116" s="351"/>
    </row>
    <row r="117" spans="1:17" ht="14.1" customHeight="1">
      <c r="A117" s="349"/>
      <c r="B117" s="375"/>
      <c r="C117" s="521"/>
      <c r="D117" s="376" t="s">
        <v>203</v>
      </c>
      <c r="E117" s="353">
        <v>95</v>
      </c>
      <c r="F117" s="834">
        <f>INDEX(중위!$J$540:$XFD$808,MATCH($E117,중위!$F$540:$F$808,0),COUNT(중위!$J$2:$XFD$2))</f>
        <v>205000</v>
      </c>
      <c r="G117" s="835">
        <f>INDEX(중위단위!$J$540:$XFD$808,MATCH($E117,중위단위!$F$540:$F$808,0),COUNT(중위단위!$J$2:$XFD$2))</f>
        <v>3029.6053972893774</v>
      </c>
      <c r="H117" s="834">
        <f>INDEX(중위!$J$809:$XFD$1077,MATCH($E117,중위!$F$809:$F$1077,0),COUNT(중위!$J$2:$XFD$2))</f>
        <v>154500</v>
      </c>
      <c r="I117" s="855">
        <f>INDEX(중위단위!$J$809:$XFD$1077,MATCH($E117,중위단위!$F$809:$F$1077,0),COUNT(중위단위!$J$2:$XFD$2))</f>
        <v>1950.8236060292422</v>
      </c>
      <c r="J117" s="835">
        <f>INDEX(평균!$J$540:$XFD$808,MATCH($E117,평균!$F$540:$F$808,0),COUNT(평균!$J$2:$XFD$2))</f>
        <v>228569.76744186046</v>
      </c>
      <c r="K117" s="835">
        <f>INDEX(평균단위!$J$540:$XFD$808,MATCH($E117,평균단위!$F$540:$F$808,0),COUNT(평균단위!$J$2:$XFD$2))</f>
        <v>2882.0142607410498</v>
      </c>
      <c r="L117" s="834">
        <f>INDEX(평균!$J$809:$XFD$1077,MATCH($E117,평균!$F$809:$F$1077,0),COUNT(평균!$J$2:$XFD$2))</f>
        <v>155401.16279069768</v>
      </c>
      <c r="M117" s="834">
        <f>INDEX(평균단위!$J$809:$XFD$1077,MATCH($E117,평균단위!$F$809:$F$1077,0),COUNT(평균단위!$J$2:$XFD$2))</f>
        <v>2014.7985453397359</v>
      </c>
      <c r="N117" s="381" t="s">
        <v>358</v>
      </c>
      <c r="O117" s="508"/>
      <c r="P117" s="350"/>
      <c r="Q117" s="351"/>
    </row>
    <row r="118" spans="1:17" ht="14.1" customHeight="1">
      <c r="A118" s="349"/>
      <c r="B118" s="375"/>
      <c r="C118" s="521"/>
      <c r="D118" s="391" t="s">
        <v>56</v>
      </c>
      <c r="E118" s="371">
        <v>96</v>
      </c>
      <c r="F118" s="825">
        <f>INDEX(중위!$J$540:$XFD$808,MATCH($E118,중위!$F$540:$F$808,0),COUNT(중위!$J$2:$XFD$2))</f>
        <v>199000</v>
      </c>
      <c r="G118" s="824">
        <f>INDEX(중위단위!$J$540:$XFD$808,MATCH($E118,중위단위!$F$540:$F$808,0),COUNT(중위단위!$J$2:$XFD$2))</f>
        <v>2554.5941491553358</v>
      </c>
      <c r="H118" s="825">
        <f>INDEX(중위!$J$809:$XFD$1077,MATCH($E118,중위!$F$809:$F$1077,0),COUNT(중위!$J$2:$XFD$2))</f>
        <v>137000</v>
      </c>
      <c r="I118" s="826">
        <f>INDEX(중위단위!$J$809:$XFD$1077,MATCH($E118,중위단위!$F$809:$F$1077,0),COUNT(중위단위!$J$2:$XFD$2))</f>
        <v>1725.8676478338602</v>
      </c>
      <c r="J118" s="824">
        <f>INDEX(평균!$J$540:$XFD$808,MATCH($E118,평균!$F$540:$F$808,0),COUNT(평균!$J$2:$XFD$2))</f>
        <v>212333.33333333334</v>
      </c>
      <c r="K118" s="824">
        <f>INDEX(평균단위!$J$540:$XFD$808,MATCH($E118,평균단위!$F$540:$F$808,0),COUNT(평균단위!$J$2:$XFD$2))</f>
        <v>2597.924066776146</v>
      </c>
      <c r="L118" s="825">
        <f>INDEX(평균!$J$809:$XFD$1077,MATCH($E118,평균!$F$809:$F$1077,0),COUNT(평균!$J$2:$XFD$2))</f>
        <v>138404.76190476189</v>
      </c>
      <c r="M118" s="825">
        <f>INDEX(평균단위!$J$809:$XFD$1077,MATCH($E118,평균단위!$F$809:$F$1077,0),COUNT(평균단위!$J$2:$XFD$2))</f>
        <v>1751.0698375488857</v>
      </c>
      <c r="N118" s="392" t="s">
        <v>359</v>
      </c>
      <c r="O118" s="508"/>
      <c r="P118" s="350"/>
      <c r="Q118" s="351"/>
    </row>
    <row r="119" spans="1:17" ht="14.1" customHeight="1">
      <c r="A119" s="349"/>
      <c r="B119" s="375"/>
      <c r="C119" s="521"/>
      <c r="D119" s="391" t="s">
        <v>57</v>
      </c>
      <c r="E119" s="353">
        <v>97</v>
      </c>
      <c r="F119" s="825">
        <f>INDEX(중위!$J$540:$XFD$808,MATCH($E119,중위!$F$540:$F$808,0),COUNT(중위!$J$2:$XFD$2))</f>
        <v>235000</v>
      </c>
      <c r="G119" s="824">
        <f>INDEX(중위단위!$J$540:$XFD$808,MATCH($E119,중위단위!$F$540:$F$808,0),COUNT(중위단위!$J$2:$XFD$2))</f>
        <v>3167.7225741913971</v>
      </c>
      <c r="H119" s="825">
        <f>INDEX(중위!$J$809:$XFD$1077,MATCH($E119,중위!$F$809:$F$1077,0),COUNT(중위!$J$2:$XFD$2))</f>
        <v>170000</v>
      </c>
      <c r="I119" s="826">
        <f>INDEX(중위단위!$J$809:$XFD$1077,MATCH($E119,중위단위!$F$809:$F$1077,0),COUNT(중위단위!$J$2:$XFD$2))</f>
        <v>2202.6431718061676</v>
      </c>
      <c r="J119" s="824">
        <f>INDEX(평균!$J$540:$XFD$808,MATCH($E119,평균!$F$540:$F$808,0),COUNT(평균!$J$2:$XFD$2))</f>
        <v>248250</v>
      </c>
      <c r="K119" s="824">
        <f>INDEX(평균단위!$J$540:$XFD$808,MATCH($E119,평균단위!$F$540:$F$808,0),COUNT(평균단위!$J$2:$XFD$2))</f>
        <v>3203.4647841682886</v>
      </c>
      <c r="L119" s="825">
        <f>INDEX(평균!$J$809:$XFD$1077,MATCH($E119,평균!$F$809:$F$1077,0),COUNT(평균!$J$2:$XFD$2))</f>
        <v>165226.5625</v>
      </c>
      <c r="M119" s="825">
        <f>INDEX(평균단위!$J$809:$XFD$1077,MATCH($E119,평균단위!$F$809:$F$1077,0),COUNT(평균단위!$J$2:$XFD$2))</f>
        <v>2160.9880591103097</v>
      </c>
      <c r="N119" s="392" t="s">
        <v>360</v>
      </c>
      <c r="O119" s="508"/>
      <c r="P119" s="350"/>
      <c r="Q119" s="351"/>
    </row>
    <row r="120" spans="1:17" ht="14.1" customHeight="1">
      <c r="A120" s="349"/>
      <c r="B120" s="394"/>
      <c r="C120" s="395"/>
      <c r="D120" s="396" t="s">
        <v>204</v>
      </c>
      <c r="E120" s="371">
        <v>98</v>
      </c>
      <c r="F120" s="836">
        <f>INDEX(중위!$J$540:$XFD$808,MATCH($E120,중위!$F$540:$F$808,0),COUNT(중위!$J$2:$XFD$2))</f>
        <v>232000</v>
      </c>
      <c r="G120" s="837">
        <f>INDEX(중위단위!$J$540:$XFD$808,MATCH($E120,중위단위!$F$540:$F$808,0),COUNT(중위단위!$J$2:$XFD$2))</f>
        <v>3387.4261659457716</v>
      </c>
      <c r="H120" s="836">
        <f>INDEX(중위!$J$809:$XFD$1077,MATCH($E120,중위!$F$809:$F$1077,0),COUNT(중위!$J$2:$XFD$2))</f>
        <v>165000</v>
      </c>
      <c r="I120" s="838">
        <f>INDEX(중위단위!$J$809:$XFD$1077,MATCH($E120,중위단위!$F$809:$F$1077,0),COUNT(중위단위!$J$2:$XFD$2))</f>
        <v>2361.742548170896</v>
      </c>
      <c r="J120" s="837">
        <f>INDEX(평균!$J$540:$XFD$808,MATCH($E120,평균!$F$540:$F$808,0),COUNT(평균!$J$2:$XFD$2))</f>
        <v>265670</v>
      </c>
      <c r="K120" s="837">
        <f>INDEX(평균단위!$J$540:$XFD$808,MATCH($E120,평균단위!$F$540:$F$808,0),COUNT(평균단위!$J$2:$XFD$2))</f>
        <v>3449.948618321293</v>
      </c>
      <c r="L120" s="836">
        <f>INDEX(평균!$J$809:$XFD$1077,MATCH($E120,평균!$F$809:$F$1077,0),COUNT(평균!$J$2:$XFD$2))</f>
        <v>173920</v>
      </c>
      <c r="M120" s="836">
        <f>INDEX(평균단위!$J$809:$XFD$1077,MATCH($E120,평균단위!$F$809:$F$1077,0),COUNT(평균단위!$J$2:$XFD$2))</f>
        <v>2314.6372565702191</v>
      </c>
      <c r="N120" s="397" t="s">
        <v>361</v>
      </c>
      <c r="O120" s="398"/>
      <c r="P120" s="352"/>
      <c r="Q120" s="351"/>
    </row>
    <row r="121" spans="1:17" ht="14.1" customHeight="1">
      <c r="A121" s="349"/>
      <c r="B121" s="375" t="s">
        <v>200</v>
      </c>
      <c r="C121" s="521"/>
      <c r="D121" s="521"/>
      <c r="E121" s="353">
        <v>99</v>
      </c>
      <c r="F121" s="825">
        <f>INDEX(중위!$J$540:$XFD$808,MATCH($E121,중위!$F$540:$F$808,0),COUNT(중위!$J$2:$XFD$2))</f>
        <v>211113.23706932299</v>
      </c>
      <c r="G121" s="824">
        <f>INDEX(중위단위!$J$540:$XFD$808,MATCH($E121,중위단위!$F$540:$F$808,0),COUNT(중위단위!$J$2:$XFD$2))</f>
        <v>2929.3832764336557</v>
      </c>
      <c r="H121" s="825">
        <f>INDEX(중위!$J$809:$XFD$1077,MATCH($E121,중위!$F$809:$F$1077,0),COUNT(중위!$J$2:$XFD$2))</f>
        <v>145554.79676744592</v>
      </c>
      <c r="I121" s="826">
        <f>INDEX(중위단위!$J$809:$XFD$1077,MATCH($E121,중위단위!$F$809:$F$1077,0),COUNT(중위단위!$J$2:$XFD$2))</f>
        <v>1918.6043049067885</v>
      </c>
      <c r="J121" s="824">
        <f>INDEX(평균!$J$540:$XFD$808,MATCH($E121,평균!$F$540:$F$808,0),COUNT(평균!$J$2:$XFD$2))</f>
        <v>226793.97109719206</v>
      </c>
      <c r="K121" s="824">
        <f>INDEX(평균단위!$J$540:$XFD$808,MATCH($E121,평균단위!$F$540:$F$808,0),COUNT(평균단위!$J$2:$XFD$2))</f>
        <v>3017.6869074171595</v>
      </c>
      <c r="L121" s="825">
        <f>INDEX(평균!$J$809:$XFD$1077,MATCH($E121,평균!$F$809:$F$1077,0),COUNT(평균!$J$2:$XFD$2))</f>
        <v>145980.69267668171</v>
      </c>
      <c r="M121" s="825">
        <f>INDEX(평균단위!$J$809:$XFD$1077,MATCH($E121,평균단위!$F$809:$F$1077,0),COUNT(평균단위!$J$2:$XFD$2))</f>
        <v>1968.1192306601038</v>
      </c>
      <c r="N121" s="1400" t="s">
        <v>362</v>
      </c>
      <c r="O121" s="1400"/>
      <c r="P121" s="1401"/>
      <c r="Q121" s="351"/>
    </row>
    <row r="122" spans="1:17" ht="14.1" customHeight="1">
      <c r="A122" s="349"/>
      <c r="B122" s="375"/>
      <c r="C122" s="1404" t="s">
        <v>58</v>
      </c>
      <c r="D122" s="1373"/>
      <c r="E122" s="371">
        <v>100</v>
      </c>
      <c r="F122" s="831">
        <f>INDEX(중위!$J$540:$XFD$808,MATCH($E122,중위!$F$540:$F$808,0),COUNT(중위!$J$2:$XFD$2))</f>
        <v>226406.13830021513</v>
      </c>
      <c r="G122" s="830">
        <f>INDEX(중위단위!$J$540:$XFD$808,MATCH($E122,중위단위!$F$540:$F$808,0),COUNT(중위단위!$J$2:$XFD$2))</f>
        <v>3222.9413728851632</v>
      </c>
      <c r="H122" s="831">
        <f>INDEX(중위!$J$809:$XFD$1077,MATCH($E122,중위!$F$809:$F$1077,0),COUNT(중위!$J$2:$XFD$2))</f>
        <v>154625.26469143332</v>
      </c>
      <c r="I122" s="832">
        <f>INDEX(중위단위!$J$809:$XFD$1077,MATCH($E122,중위단위!$F$809:$F$1077,0),COUNT(중위단위!$J$2:$XFD$2))</f>
        <v>2087.8935589201383</v>
      </c>
      <c r="J122" s="830">
        <f>INDEX(평균!$J$540:$XFD$808,MATCH($E122,평균!$F$540:$F$808,0),COUNT(평균!$J$2:$XFD$2))</f>
        <v>243273.64804039447</v>
      </c>
      <c r="K122" s="830">
        <f>INDEX(평균단위!$J$540:$XFD$808,MATCH($E122,평균단위!$F$540:$F$808,0),COUNT(평균단위!$J$2:$XFD$2))</f>
        <v>3244.6019832700999</v>
      </c>
      <c r="L122" s="831">
        <f>INDEX(평균!$J$809:$XFD$1077,MATCH($E122,평균!$F$809:$F$1077,0),COUNT(평균!$J$2:$XFD$2))</f>
        <v>156150.75888604624</v>
      </c>
      <c r="M122" s="831">
        <f>INDEX(평균단위!$J$809:$XFD$1077,MATCH($E122,평균단위!$F$809:$F$1077,0),COUNT(평균단위!$J$2:$XFD$2))</f>
        <v>2118.9723002465867</v>
      </c>
      <c r="N122" s="1400" t="s">
        <v>363</v>
      </c>
      <c r="O122" s="1401"/>
      <c r="P122" s="350"/>
      <c r="Q122" s="351"/>
    </row>
    <row r="123" spans="1:17" ht="14.1" customHeight="1">
      <c r="A123" s="349"/>
      <c r="B123" s="375"/>
      <c r="C123" s="521"/>
      <c r="D123" s="376" t="s">
        <v>59</v>
      </c>
      <c r="E123" s="353">
        <v>101</v>
      </c>
      <c r="F123" s="834">
        <f>INDEX(중위!$J$540:$XFD$808,MATCH($E123,중위!$F$540:$F$808,0),COUNT(중위!$J$2:$XFD$2))</f>
        <v>252500</v>
      </c>
      <c r="G123" s="835">
        <f>INDEX(중위단위!$J$540:$XFD$808,MATCH($E123,중위단위!$F$540:$F$808,0),COUNT(중위단위!$J$2:$XFD$2))</f>
        <v>3470.1617501931973</v>
      </c>
      <c r="H123" s="834">
        <f>INDEX(중위!$J$809:$XFD$1077,MATCH($E123,중위!$F$809:$F$1077,0),COUNT(중위!$J$2:$XFD$2))</f>
        <v>177000</v>
      </c>
      <c r="I123" s="855">
        <f>INDEX(중위단위!$J$809:$XFD$1077,MATCH($E123,중위단위!$F$809:$F$1077,0),COUNT(중위단위!$J$2:$XFD$2))</f>
        <v>2379.0244867674642</v>
      </c>
      <c r="J123" s="835">
        <f>INDEX(평균!$J$540:$XFD$808,MATCH($E123,평균!$F$540:$F$808,0),COUNT(평균!$J$2:$XFD$2))</f>
        <v>266330</v>
      </c>
      <c r="K123" s="835">
        <f>INDEX(평균단위!$J$540:$XFD$808,MATCH($E123,평균단위!$F$540:$F$808,0),COUNT(평균단위!$J$2:$XFD$2))</f>
        <v>3482.0015250733372</v>
      </c>
      <c r="L123" s="834">
        <f>INDEX(평균!$J$809:$XFD$1077,MATCH($E123,평균!$F$809:$F$1077,0),COUNT(평균!$J$2:$XFD$2))</f>
        <v>172150</v>
      </c>
      <c r="M123" s="834">
        <f>INDEX(평균단위!$J$809:$XFD$1077,MATCH($E123,평균단위!$F$809:$F$1077,0),COUNT(평균단위!$J$2:$XFD$2))</f>
        <v>2322.4583403947945</v>
      </c>
      <c r="N123" s="381" t="s">
        <v>364</v>
      </c>
      <c r="O123" s="508"/>
      <c r="P123" s="350"/>
      <c r="Q123" s="351"/>
    </row>
    <row r="124" spans="1:17" ht="14.1" customHeight="1">
      <c r="A124" s="349"/>
      <c r="B124" s="375"/>
      <c r="C124" s="521"/>
      <c r="D124" s="391" t="s">
        <v>60</v>
      </c>
      <c r="E124" s="371">
        <v>102</v>
      </c>
      <c r="F124" s="825">
        <f>INDEX(중위!$J$540:$XFD$808,MATCH($E124,중위!$F$540:$F$808,0),COUNT(중위!$J$2:$XFD$2))</f>
        <v>226500</v>
      </c>
      <c r="G124" s="824">
        <f>INDEX(중위단위!$J$540:$XFD$808,MATCH($E124,중위단위!$F$540:$F$808,0),COUNT(중위단위!$J$2:$XFD$2))</f>
        <v>3099.6374766550289</v>
      </c>
      <c r="H124" s="825">
        <f>INDEX(중위!$J$809:$XFD$1077,MATCH($E124,중위!$F$809:$F$1077,0),COUNT(중위!$J$2:$XFD$2))</f>
        <v>151500</v>
      </c>
      <c r="I124" s="826">
        <f>INDEX(중위단위!$J$809:$XFD$1077,MATCH($E124,중위단위!$F$809:$F$1077,0),COUNT(중위단위!$J$2:$XFD$2))</f>
        <v>1874.0928979523069</v>
      </c>
      <c r="J124" s="824">
        <f>INDEX(평균!$J$540:$XFD$808,MATCH($E124,평균!$F$540:$F$808,0),COUNT(평균!$J$2:$XFD$2))</f>
        <v>232671.42857142858</v>
      </c>
      <c r="K124" s="824">
        <f>INDEX(평균단위!$J$540:$XFD$808,MATCH($E124,평균단위!$F$540:$F$808,0),COUNT(평균단위!$J$2:$XFD$2))</f>
        <v>3047.1444563922728</v>
      </c>
      <c r="L124" s="825">
        <f>INDEX(평균!$J$809:$XFD$1077,MATCH($E124,평균!$F$809:$F$1077,0),COUNT(평균!$J$2:$XFD$2))</f>
        <v>150664.28571428571</v>
      </c>
      <c r="M124" s="825">
        <f>INDEX(평균단위!$J$809:$XFD$1077,MATCH($E124,평균단위!$F$809:$F$1077,0),COUNT(평균단위!$J$2:$XFD$2))</f>
        <v>1984.0054763477308</v>
      </c>
      <c r="N124" s="392" t="s">
        <v>365</v>
      </c>
      <c r="O124" s="508"/>
      <c r="P124" s="350"/>
      <c r="Q124" s="351"/>
    </row>
    <row r="125" spans="1:17" ht="14.1" customHeight="1">
      <c r="A125" s="349"/>
      <c r="B125" s="375"/>
      <c r="C125" s="521"/>
      <c r="D125" s="391" t="s">
        <v>206</v>
      </c>
      <c r="E125" s="353">
        <v>103</v>
      </c>
      <c r="F125" s="856">
        <f>INDEX(중위!$J$540:$XFD$808,MATCH($E125,중위!$F$540:$F$808,0),COUNT(중위!$J$2:$XFD$2))</f>
        <v>124000</v>
      </c>
      <c r="G125" s="857">
        <f>INDEX(중위단위!$J$540:$XFD$808,MATCH($E125,중위단위!$F$540:$F$808,0),COUNT(중위단위!$J$2:$XFD$2))</f>
        <v>2492.3312883435583</v>
      </c>
      <c r="H125" s="856">
        <f>INDEX(중위!$J$809:$XFD$1077,MATCH($E125,중위!$F$809:$F$1077,0),COUNT(중위!$J$2:$XFD$2))</f>
        <v>73000</v>
      </c>
      <c r="I125" s="858">
        <f>INDEX(중위단위!$J$809:$XFD$1077,MATCH($E125,중위단위!$F$809:$F$1077,0),COUNT(중위단위!$J$2:$XFD$2))</f>
        <v>1359.8610287376334</v>
      </c>
      <c r="J125" s="857">
        <f>INDEX(평균!$J$540:$XFD$808,MATCH($E125,평균!$F$540:$F$808,0),COUNT(평균!$J$2:$XFD$2))</f>
        <v>173403.84615384616</v>
      </c>
      <c r="K125" s="857">
        <f>INDEX(평균단위!$J$540:$XFD$808,MATCH($E125,평균단위!$F$540:$F$808,0),COUNT(평균단위!$J$2:$XFD$2))</f>
        <v>2695.5351477902582</v>
      </c>
      <c r="L125" s="856">
        <f>INDEX(평균!$J$809:$XFD$1077,MATCH($E125,평균!$F$809:$F$1077,0),COUNT(평균!$J$2:$XFD$2))</f>
        <v>104057.69230769231</v>
      </c>
      <c r="M125" s="856">
        <f>INDEX(평균단위!$J$809:$XFD$1077,MATCH($E125,평균단위!$F$809:$F$1077,0),COUNT(평균단위!$J$2:$XFD$2))</f>
        <v>1582.1974234511083</v>
      </c>
      <c r="N125" s="392" t="s">
        <v>366</v>
      </c>
      <c r="O125" s="508"/>
      <c r="P125" s="350"/>
      <c r="Q125" s="351"/>
    </row>
    <row r="126" spans="1:17" ht="14.1" customHeight="1">
      <c r="A126" s="349"/>
      <c r="B126" s="375"/>
      <c r="C126" s="1396" t="s">
        <v>208</v>
      </c>
      <c r="D126" s="1397"/>
      <c r="E126" s="371">
        <v>104</v>
      </c>
      <c r="F126" s="846">
        <f>INDEX(중위!$J$540:$XFD$808,MATCH($E126,중위!$F$540:$F$808,0),COUNT(중위!$J$2:$XFD$2))</f>
        <v>222003.88458515774</v>
      </c>
      <c r="G126" s="847">
        <f>INDEX(중위단위!$J$540:$XFD$808,MATCH($E126,중위단위!$F$540:$F$808,0),COUNT(중위단위!$J$2:$XFD$2))</f>
        <v>3040.0227663405003</v>
      </c>
      <c r="H126" s="846">
        <f>INDEX(중위!$J$809:$XFD$1077,MATCH($E126,중위!$F$809:$F$1077,0),COUNT(중위!$J$2:$XFD$2))</f>
        <v>148172.84158527001</v>
      </c>
      <c r="I126" s="848">
        <f>INDEX(중위단위!$J$809:$XFD$1077,MATCH($E126,중위단위!$F$809:$F$1077,0),COUNT(중위단위!$J$2:$XFD$2))</f>
        <v>1924.8599995746752</v>
      </c>
      <c r="J126" s="847">
        <f>INDEX(평균!$J$540:$XFD$808,MATCH($E126,평균!$F$540:$F$808,0),COUNT(평균!$J$2:$XFD$2))</f>
        <v>223952.03204788922</v>
      </c>
      <c r="K126" s="847">
        <f>INDEX(평균단위!$J$540:$XFD$808,MATCH($E126,평균단위!$F$540:$F$808,0),COUNT(평균단위!$J$2:$XFD$2))</f>
        <v>3056.274576722893</v>
      </c>
      <c r="L126" s="846">
        <f>INDEX(평균!$J$809:$XFD$1077,MATCH($E126,평균!$F$809:$F$1077,0),COUNT(평균!$J$2:$XFD$2))</f>
        <v>142855.59548792962</v>
      </c>
      <c r="M126" s="846">
        <f>INDEX(평균단위!$J$809:$XFD$1077,MATCH($E126,평균단위!$F$809:$F$1077,0),COUNT(평균단위!$J$2:$XFD$2))</f>
        <v>1947.9832415276733</v>
      </c>
      <c r="N126" s="1357" t="s">
        <v>367</v>
      </c>
      <c r="O126" s="1358"/>
      <c r="P126" s="350"/>
      <c r="Q126" s="351"/>
    </row>
    <row r="127" spans="1:17" ht="14.1" customHeight="1">
      <c r="A127" s="349"/>
      <c r="B127" s="375"/>
      <c r="C127" s="521"/>
      <c r="D127" s="376" t="s">
        <v>209</v>
      </c>
      <c r="E127" s="353">
        <v>105</v>
      </c>
      <c r="F127" s="834">
        <f>INDEX(중위!$J$540:$XFD$808,MATCH($E127,중위!$F$540:$F$808,0),COUNT(중위!$J$2:$XFD$2))</f>
        <v>201000</v>
      </c>
      <c r="G127" s="835">
        <f>INDEX(중위단위!$J$540:$XFD$808,MATCH($E127,중위단위!$F$540:$F$808,0),COUNT(중위단위!$J$2:$XFD$2))</f>
        <v>2896.6652041648631</v>
      </c>
      <c r="H127" s="834">
        <f>INDEX(중위!$J$809:$XFD$1077,MATCH($E127,중위!$F$809:$F$1077,0),COUNT(중위!$J$2:$XFD$2))</f>
        <v>138500</v>
      </c>
      <c r="I127" s="855">
        <f>INDEX(중위단위!$J$809:$XFD$1077,MATCH($E127,중위단위!$F$809:$F$1077,0),COUNT(중위단위!$J$2:$XFD$2))</f>
        <v>1886.6856593023037</v>
      </c>
      <c r="J127" s="835">
        <f>INDEX(평균!$J$540:$XFD$808,MATCH($E127,평균!$F$540:$F$808,0),COUNT(평균!$J$2:$XFD$2))</f>
        <v>215153.84615384616</v>
      </c>
      <c r="K127" s="835">
        <f>INDEX(평균단위!$J$540:$XFD$808,MATCH($E127,평균단위!$F$540:$F$808,0),COUNT(평균단위!$J$2:$XFD$2))</f>
        <v>2878.6550793159208</v>
      </c>
      <c r="L127" s="834">
        <f>INDEX(평균!$J$809:$XFD$1077,MATCH($E127,평균!$F$809:$F$1077,0),COUNT(평균!$J$2:$XFD$2))</f>
        <v>137410.25641025641</v>
      </c>
      <c r="M127" s="834">
        <f>INDEX(평균단위!$J$809:$XFD$1077,MATCH($E127,평균단위!$F$809:$F$1077,0),COUNT(평균단위!$J$2:$XFD$2))</f>
        <v>1849.8780347276402</v>
      </c>
      <c r="N127" s="381" t="s">
        <v>368</v>
      </c>
      <c r="O127" s="508"/>
      <c r="P127" s="350"/>
      <c r="Q127" s="351"/>
    </row>
    <row r="128" spans="1:17" ht="14.1" customHeight="1">
      <c r="A128" s="349"/>
      <c r="B128" s="375"/>
      <c r="C128" s="521"/>
      <c r="D128" s="391" t="s">
        <v>210</v>
      </c>
      <c r="E128" s="371">
        <v>106</v>
      </c>
      <c r="F128" s="856">
        <f>INDEX(중위!$J$540:$XFD$808,MATCH($E128,중위!$F$540:$F$808,0),COUNT(중위!$J$2:$XFD$2))</f>
        <v>239000</v>
      </c>
      <c r="G128" s="857">
        <f>INDEX(중위단위!$J$540:$XFD$808,MATCH($E128,중위단위!$F$540:$F$808,0),COUNT(중위단위!$J$2:$XFD$2))</f>
        <v>3156.0261495455916</v>
      </c>
      <c r="H128" s="856">
        <f>INDEX(중위!$J$809:$XFD$1077,MATCH($E128,중위!$F$809:$F$1077,0),COUNT(중위!$J$2:$XFD$2))</f>
        <v>156000</v>
      </c>
      <c r="I128" s="858">
        <f>INDEX(중위단위!$J$809:$XFD$1077,MATCH($E128,중위단위!$F$809:$F$1077,0),COUNT(중위단위!$J$2:$XFD$2))</f>
        <v>1955.7502613509737</v>
      </c>
      <c r="J128" s="857">
        <f>INDEX(평균!$J$540:$XFD$808,MATCH($E128,평균!$F$540:$F$808,0),COUNT(평균!$J$2:$XFD$2))</f>
        <v>231071.42857142858</v>
      </c>
      <c r="K128" s="857">
        <f>INDEX(평균단위!$J$540:$XFD$808,MATCH($E128,평균단위!$F$540:$F$808,0),COUNT(평균단위!$J$2:$XFD$2))</f>
        <v>3200.0023460131711</v>
      </c>
      <c r="L128" s="856">
        <f>INDEX(평균!$J$809:$XFD$1077,MATCH($E128,평균!$F$809:$F$1077,0),COUNT(평균!$J$2:$XFD$2))</f>
        <v>147261.90476190476</v>
      </c>
      <c r="M128" s="856">
        <f>INDEX(평균단위!$J$809:$XFD$1077,MATCH($E128,평균단위!$F$809:$F$1077,0),COUNT(평균단위!$J$2:$XFD$2))</f>
        <v>2027.3689099648632</v>
      </c>
      <c r="N128" s="392" t="s">
        <v>369</v>
      </c>
      <c r="O128" s="508"/>
      <c r="P128" s="350"/>
      <c r="Q128" s="351"/>
    </row>
    <row r="129" spans="1:17" ht="14.1" customHeight="1" thickBot="1">
      <c r="A129" s="399"/>
      <c r="B129" s="400"/>
      <c r="C129" s="1394" t="s">
        <v>61</v>
      </c>
      <c r="D129" s="1494"/>
      <c r="E129" s="353">
        <v>107</v>
      </c>
      <c r="F129" s="852">
        <f>INDEX(중위!$J$540:$XFD$808,MATCH($E129,중위!$F$540:$F$808,0),COUNT(중위!$J$2:$XFD$2))</f>
        <v>163000</v>
      </c>
      <c r="G129" s="853">
        <f>INDEX(중위단위!$J$540:$XFD$808,MATCH($E129,중위단위!$F$540:$F$808,0),COUNT(중위단위!$J$2:$XFD$2))</f>
        <v>2606.5402646135381</v>
      </c>
      <c r="H129" s="852">
        <f>INDEX(중위!$J$809:$XFD$1077,MATCH($E129,중위!$F$809:$F$1077,0),COUNT(중위!$J$2:$XFD$2))</f>
        <v>115000</v>
      </c>
      <c r="I129" s="854">
        <f>INDEX(중위단위!$J$809:$XFD$1077,MATCH($E129,중위단위!$F$809:$F$1077,0),COUNT(중위단위!$J$2:$XFD$2))</f>
        <v>1615.593252549256</v>
      </c>
      <c r="J129" s="853">
        <f>INDEX(평균!$J$540:$XFD$808,MATCH($E129,평균!$F$540:$F$808,0),COUNT(평균!$J$2:$XFD$2))</f>
        <v>179111.11111111112</v>
      </c>
      <c r="K129" s="853">
        <f>INDEX(평균단위!$J$540:$XFD$808,MATCH($E129,평균단위!$F$540:$F$808,0),COUNT(평균단위!$J$2:$XFD$2))</f>
        <v>2608.4473490962155</v>
      </c>
      <c r="L129" s="852">
        <f>INDEX(평균!$J$809:$XFD$1077,MATCH($E129,평균!$F$809:$F$1077,0),COUNT(평균!$J$2:$XFD$2))</f>
        <v>112572.22222222222</v>
      </c>
      <c r="M129" s="852">
        <f>INDEX(평균단위!$J$809:$XFD$1077,MATCH($E129,평균단위!$F$809:$F$1077,0),COUNT(평균단위!$J$2:$XFD$2))</f>
        <v>1669.8810998264821</v>
      </c>
      <c r="N129" s="1371" t="s">
        <v>370</v>
      </c>
      <c r="O129" s="1372"/>
      <c r="P129" s="362"/>
      <c r="Q129" s="363"/>
    </row>
    <row r="130" spans="1:17" s="329" customFormat="1" ht="14.1" customHeight="1">
      <c r="D130" s="349"/>
      <c r="E130" s="349"/>
      <c r="F130" s="325"/>
    </row>
    <row r="131" spans="1:17" s="329" customFormat="1" ht="14.1" customHeight="1">
      <c r="D131" s="349"/>
      <c r="E131" s="349"/>
      <c r="F131" s="325"/>
    </row>
    <row r="132" spans="1:17" s="329" customFormat="1" ht="14.1" customHeight="1">
      <c r="D132" s="522"/>
      <c r="E132" s="522"/>
      <c r="F132" s="325"/>
    </row>
    <row r="133" spans="1:17" s="329" customFormat="1" ht="14.1" customHeight="1">
      <c r="D133" s="522"/>
      <c r="E133" s="522"/>
      <c r="F133" s="325"/>
    </row>
    <row r="134" spans="1:17" s="329" customFormat="1" ht="11.1" customHeight="1">
      <c r="D134" s="522"/>
      <c r="E134" s="522"/>
      <c r="F134" s="325"/>
    </row>
    <row r="135" spans="1:17" ht="3" customHeight="1">
      <c r="A135" s="311"/>
      <c r="B135" s="312"/>
      <c r="C135" s="312"/>
      <c r="D135" s="312"/>
      <c r="E135" s="312"/>
      <c r="F135" s="758"/>
      <c r="G135" s="311"/>
      <c r="H135" s="311"/>
      <c r="I135" s="315"/>
      <c r="J135" s="315"/>
      <c r="K135" s="311"/>
      <c r="L135" s="311"/>
      <c r="M135" s="311"/>
      <c r="N135" s="312"/>
      <c r="O135" s="312"/>
      <c r="P135" s="312"/>
      <c r="Q135" s="319"/>
    </row>
    <row r="136" spans="1:17" s="500" customFormat="1" ht="15" customHeight="1">
      <c r="A136" s="1385">
        <f>P96+1</f>
        <v>57</v>
      </c>
      <c r="B136" s="1385"/>
      <c r="C136" s="520"/>
      <c r="D136" s="520"/>
      <c r="E136" s="520"/>
      <c r="F136" s="819"/>
      <c r="G136" s="1510">
        <f>G96</f>
        <v>41487</v>
      </c>
      <c r="H136" s="1510"/>
      <c r="I136" s="1510"/>
      <c r="J136" s="1363">
        <f>G136</f>
        <v>41487</v>
      </c>
      <c r="K136" s="1363"/>
      <c r="L136" s="1363"/>
      <c r="M136" s="821"/>
      <c r="P136" s="1355">
        <f>A136+1</f>
        <v>58</v>
      </c>
      <c r="Q136" s="1355"/>
    </row>
    <row r="137" spans="1:17" ht="14.1" customHeight="1">
      <c r="A137" s="402"/>
      <c r="B137" s="403"/>
      <c r="C137" s="404" t="s">
        <v>62</v>
      </c>
      <c r="D137" s="405"/>
      <c r="E137" s="405">
        <v>108</v>
      </c>
      <c r="F137" s="856">
        <f>INDEX(중위!$J$540:$XFD$808,MATCH($E137,중위!$F$540:$F$808,0),COUNT(중위!$J$2:$XFD$2))</f>
        <v>283000</v>
      </c>
      <c r="G137" s="857">
        <f>INDEX(중위단위!$J$540:$XFD$808,MATCH($E137,중위단위!$F$540:$F$808,0),COUNT(중위단위!$J$2:$XFD$2))</f>
        <v>3779.7787608361778</v>
      </c>
      <c r="H137" s="856">
        <f>INDEX(중위!$J$809:$XFD$1077,MATCH($E137,중위!$F$809:$F$1077,0),COUNT(중위!$J$2:$XFD$2))</f>
        <v>185000</v>
      </c>
      <c r="I137" s="858">
        <f>INDEX(중위단위!$J$809:$XFD$1077,MATCH($E137,중위단위!$F$809:$F$1077,0),COUNT(중위단위!$J$2:$XFD$2))</f>
        <v>2531.1260090299629</v>
      </c>
      <c r="J137" s="857">
        <f>INDEX(평균!$J$540:$XFD$808,MATCH($E137,평균!$F$540:$F$808,0),COUNT(평균!$J$2:$XFD$2))</f>
        <v>294791.66666666669</v>
      </c>
      <c r="K137" s="857">
        <f>INDEX(평균단위!$J$540:$XFD$808,MATCH($E137,평균단위!$F$540:$F$808,0),COUNT(평균단위!$J$2:$XFD$2))</f>
        <v>4237.7049720624645</v>
      </c>
      <c r="L137" s="856">
        <f>INDEX(평균!$J$809:$XFD$1077,MATCH($E137,평균!$F$809:$F$1077,0),COUNT(평균!$J$2:$XFD$2))</f>
        <v>187375</v>
      </c>
      <c r="M137" s="856">
        <f>INDEX(평균단위!$J$809:$XFD$1077,MATCH($E137,평균단위!$F$809:$F$1077,0),COUNT(평균단위!$J$2:$XFD$2))</f>
        <v>2693.4792946721677</v>
      </c>
      <c r="N137" s="1495" t="s">
        <v>371</v>
      </c>
      <c r="O137" s="1496"/>
      <c r="P137" s="407"/>
    </row>
    <row r="138" spans="1:17" ht="14.1" customHeight="1">
      <c r="A138" s="516"/>
      <c r="B138" s="393"/>
      <c r="C138" s="509" t="s">
        <v>63</v>
      </c>
      <c r="D138" s="408"/>
      <c r="E138" s="408">
        <v>109</v>
      </c>
      <c r="F138" s="846">
        <f>INDEX(중위!$J$540:$XFD$808,MATCH($E138,중위!$F$540:$F$808,0),COUNT(중위!$J$2:$XFD$2))</f>
        <v>220000</v>
      </c>
      <c r="G138" s="847">
        <f>INDEX(중위단위!$J$540:$XFD$808,MATCH($E138,중위단위!$F$540:$F$808,0),COUNT(중위단위!$J$2:$XFD$2))</f>
        <v>2721.8253896705291</v>
      </c>
      <c r="H138" s="846">
        <f>INDEX(중위!$J$809:$XFD$1077,MATCH($E138,중위!$F$809:$F$1077,0),COUNT(중위!$J$2:$XFD$2))</f>
        <v>160000</v>
      </c>
      <c r="I138" s="848">
        <f>INDEX(중위단위!$J$809:$XFD$1077,MATCH($E138,중위단위!$F$809:$F$1077,0),COUNT(중위단위!$J$2:$XFD$2))</f>
        <v>1903.9502627744805</v>
      </c>
      <c r="J138" s="847">
        <f>INDEX(평균!$J$540:$XFD$808,MATCH($E138,평균!$F$540:$F$808,0),COUNT(평균!$J$2:$XFD$2))</f>
        <v>253885.24590163934</v>
      </c>
      <c r="K138" s="847">
        <f>INDEX(평균단위!$J$540:$XFD$808,MATCH($E138,평균단위!$F$540:$F$808,0),COUNT(평균단위!$J$2:$XFD$2))</f>
        <v>2943.8484797475062</v>
      </c>
      <c r="L138" s="846">
        <f>INDEX(평균!$J$809:$XFD$1077,MATCH($E138,평균!$F$809:$F$1077,0),COUNT(평균!$J$2:$XFD$2))</f>
        <v>167967.21311475409</v>
      </c>
      <c r="M138" s="846">
        <f>INDEX(평균단위!$J$809:$XFD$1077,MATCH($E138,평균단위!$F$809:$F$1077,0),COUNT(평균단위!$J$2:$XFD$2))</f>
        <v>2020.6158915786325</v>
      </c>
      <c r="N138" s="1368" t="s">
        <v>372</v>
      </c>
      <c r="O138" s="1354"/>
      <c r="P138" s="407"/>
    </row>
    <row r="139" spans="1:17" ht="14.1" customHeight="1">
      <c r="A139" s="330"/>
      <c r="B139" s="375"/>
      <c r="C139" s="509" t="s">
        <v>64</v>
      </c>
      <c r="D139" s="510"/>
      <c r="E139" s="405">
        <v>110</v>
      </c>
      <c r="F139" s="846">
        <f>INDEX(중위!$J$540:$XFD$808,MATCH($E139,중위!$F$540:$F$808,0),COUNT(중위!$J$2:$XFD$2))</f>
        <v>202500</v>
      </c>
      <c r="G139" s="847">
        <f>INDEX(중위단위!$J$540:$XFD$808,MATCH($E139,중위단위!$F$540:$F$808,0),COUNT(중위단위!$J$2:$XFD$2))</f>
        <v>2685.08266679399</v>
      </c>
      <c r="H139" s="846">
        <f>INDEX(중위!$J$809:$XFD$1077,MATCH($E139,중위!$F$809:$F$1077,0),COUNT(중위!$J$2:$XFD$2))</f>
        <v>145500</v>
      </c>
      <c r="I139" s="848">
        <f>INDEX(중위단위!$J$809:$XFD$1077,MATCH($E139,중위단위!$F$809:$F$1077,0),COUNT(중위단위!$J$2:$XFD$2))</f>
        <v>1776.2592462683569</v>
      </c>
      <c r="J139" s="847">
        <f>INDEX(평균!$J$540:$XFD$808,MATCH($E139,평균!$F$540:$F$808,0),COUNT(평균!$J$2:$XFD$2))</f>
        <v>213028.57142857142</v>
      </c>
      <c r="K139" s="847">
        <f>INDEX(평균단위!$J$540:$XFD$808,MATCH($E139,평균단위!$F$540:$F$808,0),COUNT(평균단위!$J$2:$XFD$2))</f>
        <v>2619.5501746921618</v>
      </c>
      <c r="L139" s="846">
        <f>INDEX(평균!$J$809:$XFD$1077,MATCH($E139,평균!$F$809:$F$1077,0),COUNT(평균!$J$2:$XFD$2))</f>
        <v>140842.85714285713</v>
      </c>
      <c r="M139" s="846">
        <f>INDEX(평균단위!$J$809:$XFD$1077,MATCH($E139,평균단위!$F$809:$F$1077,0),COUNT(평균단위!$J$2:$XFD$2))</f>
        <v>1781.1407403199805</v>
      </c>
      <c r="N139" s="1353" t="s">
        <v>373</v>
      </c>
      <c r="O139" s="1354"/>
      <c r="P139" s="407"/>
    </row>
    <row r="140" spans="1:17" ht="14.1" customHeight="1">
      <c r="A140" s="330"/>
      <c r="B140" s="394"/>
      <c r="C140" s="517" t="s">
        <v>65</v>
      </c>
      <c r="D140" s="518"/>
      <c r="E140" s="408">
        <v>111</v>
      </c>
      <c r="F140" s="849">
        <f>INDEX(중위!$J$540:$XFD$808,MATCH($E140,중위!$F$540:$F$808,0),COUNT(중위!$J$2:$XFD$2))</f>
        <v>159000</v>
      </c>
      <c r="G140" s="850">
        <f>INDEX(중위단위!$J$540:$XFD$808,MATCH($E140,중위단위!$F$540:$F$808,0),COUNT(중위단위!$J$2:$XFD$2))</f>
        <v>2343.7131954586139</v>
      </c>
      <c r="H140" s="849">
        <f>INDEX(중위!$J$809:$XFD$1077,MATCH($E140,중위!$F$809:$F$1077,0),COUNT(중위!$J$2:$XFD$2))</f>
        <v>110000</v>
      </c>
      <c r="I140" s="851">
        <f>INDEX(중위단위!$J$809:$XFD$1077,MATCH($E140,중위단위!$F$809:$F$1077,0),COUNT(중위단위!$J$2:$XFD$2))</f>
        <v>1550.6082700029779</v>
      </c>
      <c r="J140" s="850">
        <f>INDEX(평균!$J$540:$XFD$808,MATCH($E140,평균!$F$540:$F$808,0),COUNT(평균!$J$2:$XFD$2))</f>
        <v>172343</v>
      </c>
      <c r="K140" s="850">
        <f>INDEX(평균단위!$J$540:$XFD$808,MATCH($E140,평균단위!$F$540:$F$808,0),COUNT(평균단위!$J$2:$XFD$2))</f>
        <v>2335.6562384828021</v>
      </c>
      <c r="L140" s="849">
        <f>INDEX(평균!$J$809:$XFD$1077,MATCH($E140,평균!$F$809:$F$1077,0),COUNT(평균!$J$2:$XFD$2))</f>
        <v>110558</v>
      </c>
      <c r="M140" s="849">
        <f>INDEX(평균단위!$J$809:$XFD$1077,MATCH($E140,평균단위!$F$809:$F$1077,0),COUNT(평균단위!$J$2:$XFD$2))</f>
        <v>1502.3953248523917</v>
      </c>
      <c r="N140" s="1359" t="s">
        <v>374</v>
      </c>
      <c r="O140" s="1360"/>
      <c r="P140" s="410"/>
    </row>
    <row r="141" spans="1:17" ht="14.1" customHeight="1">
      <c r="A141" s="330"/>
      <c r="B141" s="529" t="s">
        <v>184</v>
      </c>
      <c r="C141" s="514"/>
      <c r="D141" s="514"/>
      <c r="E141" s="405">
        <v>112</v>
      </c>
      <c r="F141" s="829">
        <f>INDEX(중위!$J$540:$XFD$808,MATCH($E141,중위!$F$540:$F$808,0),COUNT(중위!$J$2:$XFD$2))</f>
        <v>222180.21590341063</v>
      </c>
      <c r="G141" s="833">
        <f>INDEX(중위단위!$J$540:$XFD$808,MATCH($E141,중위단위!$F$540:$F$808,0),COUNT(중위단위!$J$2:$XFD$2))</f>
        <v>2843.8681782417671</v>
      </c>
      <c r="H141" s="829">
        <f>INDEX(중위!$J$809:$XFD$1077,MATCH($E141,중위!$F$809:$F$1077,0),COUNT(중위!$J$2:$XFD$2))</f>
        <v>135669.81966393662</v>
      </c>
      <c r="I141" s="839">
        <f>INDEX(중위단위!$J$809:$XFD$1077,MATCH($E141,중위단위!$F$809:$F$1077,0),COUNT(중위단위!$J$2:$XFD$2))</f>
        <v>1744.5169462941458</v>
      </c>
      <c r="J141" s="833">
        <f>INDEX(평균!$J$540:$XFD$808,MATCH($E141,평균!$F$540:$F$808,0),COUNT(평균!$J$2:$XFD$2))</f>
        <v>240564.77188267923</v>
      </c>
      <c r="K141" s="833">
        <f>INDEX(평균단위!$J$540:$XFD$808,MATCH($E141,평균단위!$F$540:$F$808,0),COUNT(평균단위!$J$2:$XFD$2))</f>
        <v>2887.9562308496506</v>
      </c>
      <c r="L141" s="829">
        <f>INDEX(평균!$J$809:$XFD$1077,MATCH($E141,평균!$F$809:$F$1077,0),COUNT(평균!$J$2:$XFD$2))</f>
        <v>145767.9487180775</v>
      </c>
      <c r="M141" s="829">
        <f>INDEX(평균단위!$J$809:$XFD$1077,MATCH($E141,평균단위!$F$809:$F$1077,0),COUNT(평균단위!$J$2:$XFD$2))</f>
        <v>1786.5034023568069</v>
      </c>
      <c r="N141" s="1400" t="s">
        <v>375</v>
      </c>
      <c r="O141" s="1400"/>
      <c r="P141" s="1401"/>
    </row>
    <row r="142" spans="1:17" ht="14.1" customHeight="1">
      <c r="A142" s="330"/>
      <c r="B142" s="521"/>
      <c r="C142" s="529" t="s">
        <v>212</v>
      </c>
      <c r="D142" s="514"/>
      <c r="E142" s="408">
        <v>113</v>
      </c>
      <c r="F142" s="829">
        <f>INDEX(중위!$J$540:$XFD$808,MATCH($E142,중위!$F$540:$F$808,0),COUNT(중위!$J$2:$XFD$2))</f>
        <v>208500</v>
      </c>
      <c r="G142" s="833">
        <f>INDEX(중위단위!$J$540:$XFD$808,MATCH($E142,중위단위!$F$540:$F$808,0),COUNT(중위단위!$J$2:$XFD$2))</f>
        <v>2561.6032328716492</v>
      </c>
      <c r="H142" s="829">
        <f>INDEX(중위!$J$809:$XFD$1077,MATCH($E142,중위!$F$809:$F$1077,0),COUNT(중위!$J$2:$XFD$2))</f>
        <v>119500</v>
      </c>
      <c r="I142" s="839">
        <f>INDEX(중위단위!$J$809:$XFD$1077,MATCH($E142,중위단위!$F$809:$F$1077,0),COUNT(중위단위!$J$2:$XFD$2))</f>
        <v>1455.6535402217514</v>
      </c>
      <c r="J142" s="833">
        <f>INDEX(평균!$J$540:$XFD$808,MATCH($E142,평균!$F$540:$F$808,0),COUNT(평균!$J$2:$XFD$2))</f>
        <v>218143.93939393939</v>
      </c>
      <c r="K142" s="833">
        <f>INDEX(평균단위!$J$540:$XFD$808,MATCH($E142,평균단위!$F$540:$F$808,0),COUNT(평균단위!$J$2:$XFD$2))</f>
        <v>2549.7930999467567</v>
      </c>
      <c r="L142" s="829">
        <f>INDEX(평균!$J$809:$XFD$1077,MATCH($E142,평균!$F$809:$F$1077,0),COUNT(평균!$J$2:$XFD$2))</f>
        <v>129871.21212121213</v>
      </c>
      <c r="M142" s="829">
        <f>INDEX(평균단위!$J$809:$XFD$1077,MATCH($E142,평균단위!$F$809:$F$1077,0),COUNT(평균단위!$J$2:$XFD$2))</f>
        <v>1536.6956681017198</v>
      </c>
      <c r="N142" s="1400" t="s">
        <v>376</v>
      </c>
      <c r="O142" s="1401"/>
      <c r="P142" s="334"/>
    </row>
    <row r="143" spans="1:17" ht="14.1" customHeight="1">
      <c r="A143" s="330"/>
      <c r="B143" s="521"/>
      <c r="C143" s="509" t="s">
        <v>66</v>
      </c>
      <c r="D143" s="510"/>
      <c r="E143" s="405">
        <v>114</v>
      </c>
      <c r="F143" s="846">
        <f>INDEX(중위!$J$540:$XFD$808,MATCH($E143,중위!$F$540:$F$808,0),COUNT(중위!$J$2:$XFD$2))</f>
        <v>260000</v>
      </c>
      <c r="G143" s="847">
        <f>INDEX(중위단위!$J$540:$XFD$808,MATCH($E143,중위단위!$F$540:$F$808,0),COUNT(중위단위!$J$2:$XFD$2))</f>
        <v>3640.839451335064</v>
      </c>
      <c r="H143" s="846">
        <f>INDEX(중위!$J$809:$XFD$1077,MATCH($E143,중위!$F$809:$F$1077,0),COUNT(중위!$J$2:$XFD$2))</f>
        <v>175000</v>
      </c>
      <c r="I143" s="848">
        <f>INDEX(중위단위!$J$809:$XFD$1077,MATCH($E143,중위단위!$F$809:$F$1077,0),COUNT(중위단위!$J$2:$XFD$2))</f>
        <v>2524.9626278252663</v>
      </c>
      <c r="J143" s="847">
        <f>INDEX(평균!$J$540:$XFD$808,MATCH($E143,평균!$F$540:$F$808,0),COUNT(평균!$J$2:$XFD$2))</f>
        <v>283444.44444444444</v>
      </c>
      <c r="K143" s="847">
        <f>INDEX(평균단위!$J$540:$XFD$808,MATCH($E143,평균단위!$F$540:$F$808,0),COUNT(평균단위!$J$2:$XFD$2))</f>
        <v>3723.8618056054911</v>
      </c>
      <c r="L143" s="846">
        <f>INDEX(평균!$J$809:$XFD$1077,MATCH($E143,평균!$F$809:$F$1077,0),COUNT(평균!$J$2:$XFD$2))</f>
        <v>185027.77777777778</v>
      </c>
      <c r="M143" s="846">
        <f>INDEX(평균단위!$J$809:$XFD$1077,MATCH($E143,평균단위!$F$809:$F$1077,0),COUNT(평균단위!$J$2:$XFD$2))</f>
        <v>2471.7290955558137</v>
      </c>
      <c r="N143" s="511"/>
      <c r="O143" s="502" t="s">
        <v>377</v>
      </c>
      <c r="P143" s="334"/>
    </row>
    <row r="144" spans="1:17" ht="14.1" customHeight="1">
      <c r="A144" s="349"/>
      <c r="B144" s="521"/>
      <c r="C144" s="509" t="s">
        <v>67</v>
      </c>
      <c r="D144" s="510"/>
      <c r="E144" s="408">
        <v>115</v>
      </c>
      <c r="F144" s="846">
        <f>INDEX(중위!$J$540:$XFD$808,MATCH($E144,중위!$F$540:$F$808,0),COUNT(중위!$J$2:$XFD$2))</f>
        <v>256500</v>
      </c>
      <c r="G144" s="847">
        <f>INDEX(중위단위!$J$540:$XFD$808,MATCH($E144,중위단위!$F$540:$F$808,0),COUNT(중위단위!$J$2:$XFD$2))</f>
        <v>3515.5449143904189</v>
      </c>
      <c r="H144" s="846">
        <f>INDEX(중위!$J$809:$XFD$1077,MATCH($E144,중위!$F$809:$F$1077,0),COUNT(중위!$J$2:$XFD$2))</f>
        <v>186000</v>
      </c>
      <c r="I144" s="848">
        <f>INDEX(중위단위!$J$809:$XFD$1077,MATCH($E144,중위단위!$F$809:$F$1077,0),COUNT(중위단위!$J$2:$XFD$2))</f>
        <v>2562.6380263302381</v>
      </c>
      <c r="J144" s="847">
        <f>INDEX(평균!$J$540:$XFD$808,MATCH($E144,평균!$F$540:$F$808,0),COUNT(평균!$J$2:$XFD$2))</f>
        <v>276810.3448275862</v>
      </c>
      <c r="K144" s="847">
        <f>INDEX(평균단위!$J$540:$XFD$808,MATCH($E144,평균단위!$F$540:$F$808,0),COUNT(평균단위!$J$2:$XFD$2))</f>
        <v>3604.8193120318028</v>
      </c>
      <c r="L144" s="846">
        <f>INDEX(평균!$J$809:$XFD$1077,MATCH($E144,평균!$F$809:$F$1077,0),COUNT(평균!$J$2:$XFD$2))</f>
        <v>189431.03448275861</v>
      </c>
      <c r="M144" s="846">
        <f>INDEX(평균단위!$J$809:$XFD$1077,MATCH($E144,평균단위!$F$809:$F$1077,0),COUNT(평균단위!$J$2:$XFD$2))</f>
        <v>2508.2147947415206</v>
      </c>
      <c r="N144" s="511"/>
      <c r="O144" s="502" t="s">
        <v>378</v>
      </c>
      <c r="P144" s="334"/>
    </row>
    <row r="145" spans="1:17" ht="14.1" customHeight="1">
      <c r="A145" s="522"/>
      <c r="B145" s="521"/>
      <c r="C145" s="517" t="s">
        <v>68</v>
      </c>
      <c r="D145" s="518"/>
      <c r="E145" s="405">
        <v>116</v>
      </c>
      <c r="F145" s="849">
        <f>INDEX(중위!$J$540:$XFD$808,MATCH($E145,중위!$F$540:$F$808,0),COUNT(중위!$J$2:$XFD$2))</f>
        <v>209500</v>
      </c>
      <c r="G145" s="850">
        <f>INDEX(중위단위!$J$540:$XFD$808,MATCH($E145,중위단위!$F$540:$F$808,0),COUNT(중위단위!$J$2:$XFD$2))</f>
        <v>2588.4387538827996</v>
      </c>
      <c r="H145" s="849">
        <f>INDEX(중위!$J$809:$XFD$1077,MATCH($E145,중위!$F$809:$F$1077,0),COUNT(중위!$J$2:$XFD$2))</f>
        <v>120000</v>
      </c>
      <c r="I145" s="851">
        <f>INDEX(중위단위!$J$809:$XFD$1077,MATCH($E145,중위단위!$F$809:$F$1077,0),COUNT(중위단위!$J$2:$XFD$2))</f>
        <v>1434.6486358362754</v>
      </c>
      <c r="J145" s="850">
        <f>INDEX(평균!$J$540:$XFD$808,MATCH($E145,평균!$F$540:$F$808,0),COUNT(평균!$J$2:$XFD$2))</f>
        <v>253385.71428571429</v>
      </c>
      <c r="K145" s="850">
        <f>INDEX(평균단위!$J$540:$XFD$808,MATCH($E145,평균단위!$F$540:$F$808,0),COUNT(평균단위!$J$2:$XFD$2))</f>
        <v>2766.9392774819803</v>
      </c>
      <c r="L145" s="849">
        <f>INDEX(평균!$J$809:$XFD$1077,MATCH($E145,평균!$F$809:$F$1077,0),COUNT(평균!$J$2:$XFD$2))</f>
        <v>133557.14285714287</v>
      </c>
      <c r="M145" s="849">
        <f>INDEX(평균단위!$J$809:$XFD$1077,MATCH($E145,평균단위!$F$809:$F$1077,0),COUNT(평균단위!$J$2:$XFD$2))</f>
        <v>1498.1622918364108</v>
      </c>
      <c r="N145" s="859"/>
      <c r="O145" s="505" t="s">
        <v>379</v>
      </c>
      <c r="P145" s="334"/>
    </row>
    <row r="146" spans="1:17" ht="14.1" customHeight="1">
      <c r="A146" s="522"/>
      <c r="B146" s="529" t="s">
        <v>69</v>
      </c>
      <c r="C146" s="514"/>
      <c r="D146" s="514"/>
      <c r="E146" s="408">
        <v>117</v>
      </c>
      <c r="F146" s="829">
        <f>INDEX(중위!$J$540:$XFD$808,MATCH($E146,중위!$F$540:$F$808,0),COUNT(중위!$J$2:$XFD$2))</f>
        <v>151093.9558704088</v>
      </c>
      <c r="G146" s="833">
        <f>INDEX(중위단위!$J$540:$XFD$808,MATCH($E146,중위단위!$F$540:$F$808,0),COUNT(중위단위!$J$2:$XFD$2))</f>
        <v>2178.821455158522</v>
      </c>
      <c r="H146" s="829">
        <f>INDEX(중위!$J$809:$XFD$1077,MATCH($E146,중위!$F$809:$F$1077,0),COUNT(중위!$J$2:$XFD$2))</f>
        <v>93067.41945672773</v>
      </c>
      <c r="I146" s="839">
        <f>INDEX(중위단위!$J$809:$XFD$1077,MATCH($E146,중위단위!$F$809:$F$1077,0),COUNT(중위단위!$J$2:$XFD$2))</f>
        <v>1291.9390595897466</v>
      </c>
      <c r="J146" s="833">
        <f>INDEX(평균!$J$540:$XFD$808,MATCH($E146,평균!$F$540:$F$808,0),COUNT(평균!$J$2:$XFD$2))</f>
        <v>165007.82860472333</v>
      </c>
      <c r="K146" s="833">
        <f>INDEX(평균단위!$J$540:$XFD$808,MATCH($E146,평균단위!$F$540:$F$808,0),COUNT(평균단위!$J$2:$XFD$2))</f>
        <v>2157.0372935212608</v>
      </c>
      <c r="L146" s="829">
        <f>INDEX(평균!$J$809:$XFD$1077,MATCH($E146,평균!$F$809:$F$1077,0),COUNT(평균!$J$2:$XFD$2))</f>
        <v>98819.183182447159</v>
      </c>
      <c r="M146" s="829">
        <f>INDEX(평균단위!$J$809:$XFD$1077,MATCH($E146,평균단위!$F$809:$F$1077,0),COUNT(평균단위!$J$2:$XFD$2))</f>
        <v>1319.4671601924426</v>
      </c>
      <c r="N146" s="1400" t="s">
        <v>380</v>
      </c>
      <c r="O146" s="1400"/>
      <c r="P146" s="1401"/>
    </row>
    <row r="147" spans="1:17" ht="14.1" customHeight="1">
      <c r="A147" s="522"/>
      <c r="B147" s="521"/>
      <c r="C147" s="411" t="s">
        <v>70</v>
      </c>
      <c r="D147" s="411"/>
      <c r="E147" s="405">
        <v>118</v>
      </c>
      <c r="F147" s="831">
        <f>INDEX(중위!$J$540:$XFD$808,MATCH($E147,중위!$F$540:$F$808,0),COUNT(중위!$J$2:$XFD$2))</f>
        <v>138000</v>
      </c>
      <c r="G147" s="831">
        <f>INDEX(중위단위!$J$540:$XFD$808,MATCH($E147,중위단위!$F$540:$F$808,0),COUNT(중위단위!$J$2:$XFD$2))</f>
        <v>2122.530619131534</v>
      </c>
      <c r="H147" s="831">
        <f>INDEX(중위!$J$809:$XFD$1077,MATCH($E147,중위!$F$809:$F$1077,0),COUNT(중위!$J$2:$XFD$2))</f>
        <v>90100</v>
      </c>
      <c r="I147" s="832">
        <f>INDEX(중위단위!$J$809:$XFD$1077,MATCH($E147,중위단위!$F$809:$F$1077,0),COUNT(중위단위!$J$2:$XFD$2))</f>
        <v>1284.9621702421623</v>
      </c>
      <c r="J147" s="830">
        <f>INDEX(평균!$J$540:$XFD$808,MATCH($E147,평균!$F$540:$F$808,0),COUNT(평균!$J$2:$XFD$2))</f>
        <v>156478.78787878787</v>
      </c>
      <c r="K147" s="831">
        <f>INDEX(평균단위!$J$540:$XFD$808,MATCH($E147,평균단위!$F$540:$F$808,0),COUNT(평균단위!$J$2:$XFD$2))</f>
        <v>2115.8253365746568</v>
      </c>
      <c r="L147" s="831">
        <f>INDEX(평균!$J$809:$XFD$1077,MATCH($E147,평균!$F$809:$F$1077,0),COUNT(평균!$J$2:$XFD$2))</f>
        <v>98060.606060606064</v>
      </c>
      <c r="M147" s="831">
        <f>INDEX(평균단위!$J$809:$XFD$1077,MATCH($E147,평균단위!$F$809:$F$1077,0),COUNT(평균단위!$J$2:$XFD$2))</f>
        <v>1343.2226692856359</v>
      </c>
      <c r="N147" s="1492" t="s">
        <v>381</v>
      </c>
      <c r="O147" s="1492"/>
      <c r="P147" s="334"/>
    </row>
    <row r="148" spans="1:17" ht="14.1" customHeight="1">
      <c r="A148" s="522"/>
      <c r="B148" s="521"/>
      <c r="C148" s="412" t="s">
        <v>71</v>
      </c>
      <c r="D148" s="412"/>
      <c r="E148" s="408">
        <v>119</v>
      </c>
      <c r="F148" s="849">
        <f>INDEX(중위!$J$540:$XFD$808,MATCH($E148,중위!$F$540:$F$808,0),COUNT(중위!$J$2:$XFD$2))</f>
        <v>144500</v>
      </c>
      <c r="G148" s="849">
        <f>INDEX(중위단위!$J$540:$XFD$808,MATCH($E148,중위단위!$F$540:$F$808,0),COUNT(중위단위!$J$2:$XFD$2))</f>
        <v>1982.9884285525663</v>
      </c>
      <c r="H148" s="849">
        <f>INDEX(중위!$J$809:$XFD$1077,MATCH($E148,중위!$F$809:$F$1077,0),COUNT(중위!$J$2:$XFD$2))</f>
        <v>88500</v>
      </c>
      <c r="I148" s="851">
        <f>INDEX(중위단위!$J$809:$XFD$1077,MATCH($E148,중위단위!$F$809:$F$1077,0),COUNT(중위단위!$J$2:$XFD$2))</f>
        <v>1177.3640977045179</v>
      </c>
      <c r="J148" s="850">
        <f>INDEX(평균!$J$540:$XFD$808,MATCH($E148,평균!$F$540:$F$808,0),COUNT(평균!$J$2:$XFD$2))</f>
        <v>158979.16666666666</v>
      </c>
      <c r="K148" s="849">
        <f>INDEX(평균단위!$J$540:$XFD$808,MATCH($E148,평균단위!$F$540:$F$808,0),COUNT(평균단위!$J$2:$XFD$2))</f>
        <v>1935.8084727480471</v>
      </c>
      <c r="L148" s="849">
        <f>INDEX(평균!$J$809:$XFD$1077,MATCH($E148,평균!$F$809:$F$1077,0),COUNT(평균!$J$2:$XFD$2))</f>
        <v>91895.833333333328</v>
      </c>
      <c r="M148" s="849">
        <f>INDEX(평균단위!$J$809:$XFD$1077,MATCH($E148,평균단위!$F$809:$F$1077,0),COUNT(평균단위!$J$2:$XFD$2))</f>
        <v>1160.8033305428944</v>
      </c>
      <c r="N148" s="1359" t="s">
        <v>382</v>
      </c>
      <c r="O148" s="1360"/>
      <c r="P148" s="334"/>
    </row>
    <row r="149" spans="1:17" ht="14.1" customHeight="1">
      <c r="A149" s="522"/>
      <c r="B149" s="529" t="s">
        <v>213</v>
      </c>
      <c r="C149" s="514"/>
      <c r="D149" s="514"/>
      <c r="E149" s="405">
        <v>120</v>
      </c>
      <c r="F149" s="829">
        <f>INDEX(중위!$J$540:$XFD$808,MATCH($E149,중위!$F$540:$F$808,0),COUNT(중위!$J$2:$XFD$2))</f>
        <v>224633.37021013399</v>
      </c>
      <c r="G149" s="833">
        <f>INDEX(중위단위!$J$540:$XFD$808,MATCH($E149,중위단위!$F$540:$F$808,0),COUNT(중위단위!$J$2:$XFD$2))</f>
        <v>2772.4707812219472</v>
      </c>
      <c r="H149" s="829">
        <f>INDEX(중위!$J$809:$XFD$1077,MATCH($E149,중위!$F$809:$F$1077,0),COUNT(중위!$J$2:$XFD$2))</f>
        <v>142262.93849651053</v>
      </c>
      <c r="I149" s="839">
        <f>INDEX(중위단위!$J$809:$XFD$1077,MATCH($E149,중위단위!$F$809:$F$1077,0),COUNT(중위단위!$J$2:$XFD$2))</f>
        <v>1779.2084806949101</v>
      </c>
      <c r="J149" s="833">
        <f>INDEX(평균!$J$540:$XFD$808,MATCH($E149,평균!$F$540:$F$808,0),COUNT(평균!$J$2:$XFD$2))</f>
        <v>244221.18989673167</v>
      </c>
      <c r="K149" s="833">
        <f>INDEX(평균단위!$J$540:$XFD$808,MATCH($E149,평균단위!$F$540:$F$808,0),COUNT(평균단위!$J$2:$XFD$2))</f>
        <v>2840.1481253082679</v>
      </c>
      <c r="L149" s="829">
        <f>INDEX(평균!$J$809:$XFD$1077,MATCH($E149,평균!$F$809:$F$1077,0),COUNT(평균!$J$2:$XFD$2))</f>
        <v>145218.24555562518</v>
      </c>
      <c r="M149" s="829">
        <f>INDEX(평균단위!$J$809:$XFD$1077,MATCH($E149,평균단위!$F$809:$F$1077,0),COUNT(평균단위!$J$2:$XFD$2))</f>
        <v>1765.7140012072489</v>
      </c>
      <c r="N149" s="1400" t="s">
        <v>383</v>
      </c>
      <c r="O149" s="1400"/>
      <c r="P149" s="1401"/>
    </row>
    <row r="150" spans="1:17" ht="14.1" customHeight="1">
      <c r="A150" s="522"/>
      <c r="B150" s="521"/>
      <c r="C150" s="411" t="s">
        <v>72</v>
      </c>
      <c r="D150" s="411"/>
      <c r="E150" s="408">
        <v>121</v>
      </c>
      <c r="F150" s="831">
        <f>INDEX(중위!$J$540:$XFD$808,MATCH($E150,중위!$F$540:$F$808,0),COUNT(중위!$J$2:$XFD$2))</f>
        <v>200000</v>
      </c>
      <c r="G150" s="831">
        <f>INDEX(중위단위!$J$540:$XFD$808,MATCH($E150,중위단위!$F$540:$F$808,0),COUNT(중위단위!$J$2:$XFD$2))</f>
        <v>2278.2482495834661</v>
      </c>
      <c r="H150" s="831">
        <f>INDEX(중위!$J$809:$XFD$1077,MATCH($E150,중위!$F$809:$F$1077,0),COUNT(중위!$J$2:$XFD$2))</f>
        <v>119000</v>
      </c>
      <c r="I150" s="832">
        <f>INDEX(중위단위!$J$809:$XFD$1077,MATCH($E150,중위단위!$F$809:$F$1077,0),COUNT(중위단위!$J$2:$XFD$2))</f>
        <v>1438.4413477370724</v>
      </c>
      <c r="J150" s="830">
        <f>INDEX(평균!$J$540:$XFD$808,MATCH($E150,평균!$F$540:$F$808,0),COUNT(평균!$J$2:$XFD$2))</f>
        <v>225207.31707317074</v>
      </c>
      <c r="K150" s="831">
        <f>INDEX(평균단위!$J$540:$XFD$808,MATCH($E150,평균단위!$F$540:$F$808,0),COUNT(평균단위!$J$2:$XFD$2))</f>
        <v>2396.9418761537358</v>
      </c>
      <c r="L150" s="831">
        <f>INDEX(평균!$J$809:$XFD$1077,MATCH($E150,평균!$F$809:$F$1077,0),COUNT(평균!$J$2:$XFD$2))</f>
        <v>129353.65853658537</v>
      </c>
      <c r="M150" s="831">
        <f>INDEX(평균단위!$J$809:$XFD$1077,MATCH($E150,평균단위!$F$809:$F$1077,0),COUNT(평균단위!$J$2:$XFD$2))</f>
        <v>1423.2779078399371</v>
      </c>
      <c r="N150" s="1492" t="s">
        <v>384</v>
      </c>
      <c r="O150" s="1492"/>
      <c r="P150" s="334"/>
    </row>
    <row r="151" spans="1:17" ht="14.1" customHeight="1">
      <c r="A151" s="522"/>
      <c r="B151" s="521"/>
      <c r="C151" s="414" t="s">
        <v>73</v>
      </c>
      <c r="D151" s="414"/>
      <c r="E151" s="405">
        <v>122</v>
      </c>
      <c r="F151" s="834">
        <f>INDEX(중위!$J$540:$XFD$808,MATCH($E151,중위!$F$540:$F$808,0),COUNT(중위!$J$2:$XFD$2))</f>
        <v>241683.93563824892</v>
      </c>
      <c r="G151" s="834">
        <f>INDEX(중위단위!$J$540:$XFD$808,MATCH($E151,중위단위!$F$540:$F$808,0),COUNT(중위단위!$J$2:$XFD$2))</f>
        <v>3065.4996585774256</v>
      </c>
      <c r="H151" s="834">
        <f>INDEX(중위!$J$809:$XFD$1077,MATCH($E151,중위!$F$809:$F$1077,0),COUNT(중위!$J$2:$XFD$2))</f>
        <v>156809.90581955394</v>
      </c>
      <c r="I151" s="855">
        <f>INDEX(중위단위!$J$809:$XFD$1077,MATCH($E151,중위단위!$F$809:$F$1077,0),COUNT(중위단위!$J$2:$XFD$2))</f>
        <v>1992.8770999350736</v>
      </c>
      <c r="J151" s="835">
        <f>INDEX(평균!$J$540:$XFD$808,MATCH($E151,평균!$F$540:$F$808,0),COUNT(평균!$J$2:$XFD$2))</f>
        <v>259985.71859806846</v>
      </c>
      <c r="K151" s="834">
        <f>INDEX(평균단위!$J$540:$XFD$808,MATCH($E151,평균단위!$F$540:$F$808,0),COUNT(평균단위!$J$2:$XFD$2))</f>
        <v>3097.4788089031185</v>
      </c>
      <c r="L151" s="834">
        <f>INDEX(평균!$J$809:$XFD$1077,MATCH($E151,평균!$F$809:$F$1077,0),COUNT(평균!$J$2:$XFD$2))</f>
        <v>157953.55549206582</v>
      </c>
      <c r="M151" s="834">
        <f>INDEX(평균단위!$J$809:$XFD$1077,MATCH($E151,평균단위!$F$809:$F$1077,0),COUNT(평균단위!$J$2:$XFD$2))</f>
        <v>1977.8192590369472</v>
      </c>
      <c r="N151" s="1399" t="s">
        <v>385</v>
      </c>
      <c r="O151" s="1358"/>
      <c r="P151" s="334"/>
    </row>
    <row r="152" spans="1:17" ht="14.1" customHeight="1">
      <c r="A152" s="349"/>
      <c r="B152" s="521"/>
      <c r="C152" s="521"/>
      <c r="D152" s="416" t="s">
        <v>74</v>
      </c>
      <c r="E152" s="408">
        <v>123</v>
      </c>
      <c r="F152" s="834">
        <f>INDEX(중위!$J$540:$XFD$808,MATCH($E152,중위!$F$540:$F$808,0),COUNT(중위!$J$2:$XFD$2))</f>
        <v>223500</v>
      </c>
      <c r="G152" s="834">
        <f>INDEX(중위단위!$J$540:$XFD$808,MATCH($E152,중위단위!$F$540:$F$808,0),COUNT(중위단위!$J$2:$XFD$2))</f>
        <v>2942.734643625638</v>
      </c>
      <c r="H152" s="834">
        <f>INDEX(중위!$J$809:$XFD$1077,MATCH($E152,중위!$F$809:$F$1077,0),COUNT(중위!$J$2:$XFD$2))</f>
        <v>150000</v>
      </c>
      <c r="I152" s="855">
        <f>INDEX(중위단위!$J$809:$XFD$1077,MATCH($E152,중위단위!$F$809:$F$1077,0),COUNT(중위단위!$J$2:$XFD$2))</f>
        <v>2110.2617481248008</v>
      </c>
      <c r="J152" s="835">
        <f>INDEX(평균!$J$540:$XFD$808,MATCH($E152,평균!$F$540:$F$808,0),COUNT(평균!$J$2:$XFD$2))</f>
        <v>229905.66037735849</v>
      </c>
      <c r="K152" s="834">
        <f>INDEX(평균단위!$J$540:$XFD$808,MATCH($E152,평균단위!$F$540:$F$808,0),COUNT(평균단위!$J$2:$XFD$2))</f>
        <v>2984.6558824951599</v>
      </c>
      <c r="L152" s="834">
        <f>INDEX(평균!$J$809:$XFD$1077,MATCH($E152,평균!$F$809:$F$1077,0),COUNT(평균!$J$2:$XFD$2))</f>
        <v>156273.58490566039</v>
      </c>
      <c r="M152" s="834">
        <f>INDEX(평균단위!$J$809:$XFD$1077,MATCH($E152,평균단위!$F$809:$F$1077,0),COUNT(평균단위!$J$2:$XFD$2))</f>
        <v>2080.6919395986329</v>
      </c>
      <c r="N152" s="417" t="s">
        <v>386</v>
      </c>
      <c r="O152" s="350"/>
      <c r="P152" s="350"/>
      <c r="Q152" s="351"/>
    </row>
    <row r="153" spans="1:17" ht="14.1" customHeight="1">
      <c r="A153" s="349"/>
      <c r="B153" s="521"/>
      <c r="C153" s="521"/>
      <c r="D153" s="418" t="s">
        <v>75</v>
      </c>
      <c r="E153" s="405">
        <v>124</v>
      </c>
      <c r="F153" s="825">
        <f>INDEX(중위!$J$540:$XFD$808,MATCH($E153,중위!$F$540:$F$808,0),COUNT(중위!$J$2:$XFD$2))</f>
        <v>273500</v>
      </c>
      <c r="G153" s="825">
        <f>INDEX(중위단위!$J$540:$XFD$808,MATCH($E153,중위단위!$F$540:$F$808,0),COUNT(중위단위!$J$2:$XFD$2))</f>
        <v>3256.7787332671942</v>
      </c>
      <c r="H153" s="825">
        <f>INDEX(중위!$J$809:$XFD$1077,MATCH($E153,중위!$F$809:$F$1077,0),COUNT(중위!$J$2:$XFD$2))</f>
        <v>170000</v>
      </c>
      <c r="I153" s="826">
        <f>INDEX(중위단위!$J$809:$XFD$1077,MATCH($E153,중위단위!$F$809:$F$1077,0),COUNT(중위단위!$J$2:$XFD$2))</f>
        <v>1917.8054953000724</v>
      </c>
      <c r="J153" s="824">
        <f>INDEX(평균!$J$540:$XFD$808,MATCH($E153,평균!$F$540:$F$808,0),COUNT(평균!$J$2:$XFD$2))</f>
        <v>308317.07317073172</v>
      </c>
      <c r="K153" s="825">
        <f>INDEX(평균단위!$J$540:$XFD$808,MATCH($E153,평균단위!$F$540:$F$808,0),COUNT(평균단위!$J$2:$XFD$2))</f>
        <v>3294.172526484263</v>
      </c>
      <c r="L153" s="825">
        <f>INDEX(평균!$J$809:$XFD$1077,MATCH($E153,평균!$F$809:$F$1077,0),COUNT(평균!$J$2:$XFD$2))</f>
        <v>168560.9756097561</v>
      </c>
      <c r="M153" s="825">
        <f>INDEX(평균단위!$J$809:$XFD$1077,MATCH($E153,평균단위!$F$809:$F$1077,0),COUNT(평균단위!$J$2:$XFD$2))</f>
        <v>1935.6195848329548</v>
      </c>
      <c r="N153" s="419" t="s">
        <v>387</v>
      </c>
      <c r="O153" s="350"/>
      <c r="P153" s="350"/>
      <c r="Q153" s="351"/>
    </row>
    <row r="154" spans="1:17" ht="14.1" customHeight="1">
      <c r="A154" s="330"/>
      <c r="B154" s="521"/>
      <c r="C154" s="382"/>
      <c r="D154" s="420" t="s">
        <v>76</v>
      </c>
      <c r="E154" s="408">
        <v>125</v>
      </c>
      <c r="F154" s="856">
        <f>INDEX(중위!$J$540:$XFD$808,MATCH($E154,중위!$F$540:$F$808,0),COUNT(중위!$J$2:$XFD$2))</f>
        <v>239000</v>
      </c>
      <c r="G154" s="856">
        <f>INDEX(중위단위!$J$540:$XFD$808,MATCH($E154,중위단위!$F$540:$F$808,0),COUNT(중위단위!$J$2:$XFD$2))</f>
        <v>3062.2261944879929</v>
      </c>
      <c r="H154" s="856">
        <f>INDEX(중위!$J$809:$XFD$1077,MATCH($E154,중위!$F$809:$F$1077,0),COUNT(중위!$J$2:$XFD$2))</f>
        <v>155000</v>
      </c>
      <c r="I154" s="858">
        <f>INDEX(중위단위!$J$809:$XFD$1077,MATCH($E154,중위단위!$F$809:$F$1077,0),COUNT(중위단위!$J$2:$XFD$2))</f>
        <v>1927.9460967506229</v>
      </c>
      <c r="J154" s="857">
        <f>INDEX(평균!$J$540:$XFD$808,MATCH($E154,평균!$F$540:$F$808,0),COUNT(평균!$J$2:$XFD$2))</f>
        <v>258259.61538461538</v>
      </c>
      <c r="K154" s="856">
        <f>INDEX(평균단위!$J$540:$XFD$808,MATCH($E154,평균단위!$F$540:$F$808,0),COUNT(평균단위!$J$2:$XFD$2))</f>
        <v>3081.2745674557032</v>
      </c>
      <c r="L154" s="856">
        <f>INDEX(평균!$J$809:$XFD$1077,MATCH($E154,평균!$F$809:$F$1077,0),COUNT(평균!$J$2:$XFD$2))</f>
        <v>152865.38461538462</v>
      </c>
      <c r="M154" s="856">
        <f>INDEX(평균단위!$J$809:$XFD$1077,MATCH($E154,평균단위!$F$809:$F$1077,0),COUNT(평균단위!$J$2:$XFD$2))</f>
        <v>1906.0243668182907</v>
      </c>
      <c r="N154" s="422" t="s">
        <v>388</v>
      </c>
      <c r="O154" s="423"/>
      <c r="P154" s="350"/>
      <c r="Q154" s="351"/>
    </row>
    <row r="155" spans="1:17" ht="14.1" customHeight="1">
      <c r="A155" s="330"/>
      <c r="B155" s="521"/>
      <c r="C155" s="414" t="s">
        <v>77</v>
      </c>
      <c r="D155" s="414"/>
      <c r="E155" s="405">
        <v>126</v>
      </c>
      <c r="F155" s="834">
        <f>INDEX(중위!$J$540:$XFD$808,MATCH($E155,중위!$F$540:$F$808,0),COUNT(중위!$J$2:$XFD$2))</f>
        <v>193500</v>
      </c>
      <c r="G155" s="834">
        <f>INDEX(중위단위!$J$540:$XFD$808,MATCH($E155,중위단위!$F$540:$F$808,0),COUNT(중위단위!$J$2:$XFD$2))</f>
        <v>2294.1727189558005</v>
      </c>
      <c r="H155" s="834">
        <f>INDEX(중위!$J$809:$XFD$1077,MATCH($E155,중위!$F$809:$F$1077,0),COUNT(중위!$J$2:$XFD$2))</f>
        <v>117500</v>
      </c>
      <c r="I155" s="855">
        <f>INDEX(중위단위!$J$809:$XFD$1077,MATCH($E155,중위단위!$F$809:$F$1077,0),COUNT(중위단위!$J$2:$XFD$2))</f>
        <v>1414.7463597971459</v>
      </c>
      <c r="J155" s="835">
        <f>INDEX(평균!$J$540:$XFD$808,MATCH($E155,평균!$F$540:$F$808,0),COUNT(평균!$J$2:$XFD$2))</f>
        <v>212423.91304347827</v>
      </c>
      <c r="K155" s="834">
        <f>INDEX(평균단위!$J$540:$XFD$808,MATCH($E155,평균단위!$F$540:$F$808,0),COUNT(평균단위!$J$2:$XFD$2))</f>
        <v>2427.4796014518683</v>
      </c>
      <c r="L155" s="834">
        <f>INDEX(평균!$J$809:$XFD$1077,MATCH($E155,평균!$F$809:$F$1077,0),COUNT(평균!$J$2:$XFD$2))</f>
        <v>119934.78260869565</v>
      </c>
      <c r="M155" s="834">
        <f>INDEX(평균단위!$J$809:$XFD$1077,MATCH($E155,평균단위!$F$809:$F$1077,0),COUNT(평균단위!$J$2:$XFD$2))</f>
        <v>1407.2516025355599</v>
      </c>
      <c r="N155" s="1493" t="s">
        <v>389</v>
      </c>
      <c r="O155" s="1493"/>
      <c r="P155" s="350"/>
      <c r="Q155" s="351"/>
    </row>
    <row r="156" spans="1:17" ht="14.1" customHeight="1">
      <c r="A156" s="516"/>
      <c r="B156" s="529" t="s">
        <v>214</v>
      </c>
      <c r="C156" s="514"/>
      <c r="D156" s="514"/>
      <c r="E156" s="408">
        <v>127</v>
      </c>
      <c r="F156" s="829">
        <f>INDEX(중위!$J$540:$XFD$808,MATCH($E156,중위!$F$540:$F$808,0),COUNT(중위!$J$2:$XFD$2))</f>
        <v>163927.56146638573</v>
      </c>
      <c r="G156" s="833">
        <f>INDEX(중위단위!$J$540:$XFD$808,MATCH($E156,중위단위!$F$540:$F$808,0),COUNT(중위단위!$J$2:$XFD$2))</f>
        <v>2298.3978315730119</v>
      </c>
      <c r="H156" s="829">
        <f>INDEX(중위!$J$809:$XFD$1077,MATCH($E156,중위!$F$809:$F$1077,0),COUNT(중위!$J$2:$XFD$2))</f>
        <v>102345.60402707299</v>
      </c>
      <c r="I156" s="839">
        <f>INDEX(중위단위!$J$809:$XFD$1077,MATCH($E156,중위단위!$F$809:$F$1077,0),COUNT(중위단위!$J$2:$XFD$2))</f>
        <v>1425.9909011711475</v>
      </c>
      <c r="J156" s="833">
        <f>INDEX(평균!$J$540:$XFD$808,MATCH($E156,평균!$F$540:$F$808,0),COUNT(평균!$J$2:$XFD$2))</f>
        <v>172311.7141460767</v>
      </c>
      <c r="K156" s="833">
        <f>INDEX(평균단위!$J$540:$XFD$808,MATCH($E156,평균단위!$F$540:$F$808,0),COUNT(평균단위!$J$2:$XFD$2))</f>
        <v>2311.6037902323155</v>
      </c>
      <c r="L156" s="829">
        <f>INDEX(평균!$J$809:$XFD$1077,MATCH($E156,평균!$F$809:$F$1077,0),COUNT(평균!$J$2:$XFD$2))</f>
        <v>104989.54811970846</v>
      </c>
      <c r="M156" s="829">
        <f>INDEX(평균단위!$J$809:$XFD$1077,MATCH($E156,평균단위!$F$809:$F$1077,0),COUNT(평균단위!$J$2:$XFD$2))</f>
        <v>1428.57626104883</v>
      </c>
      <c r="N156" s="1400" t="s">
        <v>390</v>
      </c>
      <c r="O156" s="1400"/>
      <c r="P156" s="1401"/>
      <c r="Q156" s="351"/>
    </row>
    <row r="157" spans="1:17" ht="14.1" customHeight="1">
      <c r="A157" s="349"/>
      <c r="B157" s="521"/>
      <c r="C157" s="512" t="s">
        <v>78</v>
      </c>
      <c r="D157" s="513"/>
      <c r="E157" s="405">
        <v>128</v>
      </c>
      <c r="F157" s="831">
        <f>INDEX(중위!$J$540:$XFD$808,MATCH($E157,중위!$F$540:$F$808,0),COUNT(중위!$J$2:$XFD$2))</f>
        <v>137500</v>
      </c>
      <c r="G157" s="830">
        <f>INDEX(중위단위!$J$540:$XFD$808,MATCH($E157,중위단위!$F$540:$F$808,0),COUNT(중위단위!$J$2:$XFD$2))</f>
        <v>1770.8753218491261</v>
      </c>
      <c r="H157" s="831">
        <f>INDEX(중위!$J$809:$XFD$1077,MATCH($E157,중위!$F$809:$F$1077,0),COUNT(중위!$J$2:$XFD$2))</f>
        <v>70500</v>
      </c>
      <c r="I157" s="832">
        <f>INDEX(중위단위!$J$809:$XFD$1077,MATCH($E157,중위단위!$F$809:$F$1077,0),COUNT(중위단위!$J$2:$XFD$2))</f>
        <v>1016.6768431737848</v>
      </c>
      <c r="J157" s="830">
        <f>INDEX(평균!$J$540:$XFD$808,MATCH($E157,평균!$F$540:$F$808,0),COUNT(평균!$J$2:$XFD$2))</f>
        <v>133217.39130434784</v>
      </c>
      <c r="K157" s="830">
        <f>INDEX(평균단위!$J$540:$XFD$808,MATCH($E157,평균단위!$F$540:$F$808,0),COUNT(평균단위!$J$2:$XFD$2))</f>
        <v>1810.7069994246567</v>
      </c>
      <c r="L157" s="831">
        <f>INDEX(평균!$J$809:$XFD$1077,MATCH($E157,평균!$F$809:$F$1077,0),COUNT(평균!$J$2:$XFD$2))</f>
        <v>74282.608695652176</v>
      </c>
      <c r="M157" s="831">
        <f>INDEX(평균단위!$J$809:$XFD$1077,MATCH($E157,평균단위!$F$809:$F$1077,0),COUNT(평균단위!$J$2:$XFD$2))</f>
        <v>1026.9435965068772</v>
      </c>
      <c r="N157" s="1361" t="s">
        <v>391</v>
      </c>
      <c r="O157" s="1362"/>
      <c r="P157" s="350"/>
      <c r="Q157" s="351"/>
    </row>
    <row r="158" spans="1:17" ht="14.1" customHeight="1">
      <c r="A158" s="349"/>
      <c r="B158" s="521"/>
      <c r="C158" s="509" t="s">
        <v>79</v>
      </c>
      <c r="D158" s="510"/>
      <c r="E158" s="408">
        <v>129</v>
      </c>
      <c r="F158" s="846">
        <f>INDEX(중위!$J$540:$XFD$808,MATCH($E158,중위!$F$540:$F$808,0),COUNT(중위!$J$2:$XFD$2))</f>
        <v>119000</v>
      </c>
      <c r="G158" s="847">
        <f>INDEX(중위단위!$J$540:$XFD$808,MATCH($E158,중위단위!$F$540:$F$808,0),COUNT(중위단위!$J$2:$XFD$2))</f>
        <v>1913.9012242525064</v>
      </c>
      <c r="H158" s="846">
        <f>INDEX(중위!$J$809:$XFD$1077,MATCH($E158,중위!$F$809:$F$1077,0),COUNT(중위!$J$2:$XFD$2))</f>
        <v>75000</v>
      </c>
      <c r="I158" s="848">
        <f>INDEX(중위단위!$J$809:$XFD$1077,MATCH($E158,중위단위!$F$809:$F$1077,0),COUNT(중위단위!$J$2:$XFD$2))</f>
        <v>1154.5693054054423</v>
      </c>
      <c r="J158" s="847">
        <f>INDEX(평균!$J$540:$XFD$808,MATCH($E158,평균!$F$540:$F$808,0),COUNT(평균!$J$2:$XFD$2))</f>
        <v>128576.92307692308</v>
      </c>
      <c r="K158" s="847">
        <f>INDEX(평균단위!$J$540:$XFD$808,MATCH($E158,평균단위!$F$540:$F$808,0),COUNT(평균단위!$J$2:$XFD$2))</f>
        <v>1816.6250851039404</v>
      </c>
      <c r="L158" s="846">
        <f>INDEX(평균!$J$809:$XFD$1077,MATCH($E158,평균!$F$809:$F$1077,0),COUNT(평균!$J$2:$XFD$2))</f>
        <v>76057.692307692312</v>
      </c>
      <c r="M158" s="846">
        <f>INDEX(평균단위!$J$809:$XFD$1077,MATCH($E158,평균단위!$F$809:$F$1077,0),COUNT(평균단위!$J$2:$XFD$2))</f>
        <v>1081.3016048798142</v>
      </c>
      <c r="N158" s="1353" t="s">
        <v>392</v>
      </c>
      <c r="O158" s="1354"/>
      <c r="P158" s="350"/>
      <c r="Q158" s="351"/>
    </row>
    <row r="159" spans="1:17" ht="14.1" customHeight="1">
      <c r="A159" s="349"/>
      <c r="B159" s="521"/>
      <c r="C159" s="509" t="s">
        <v>80</v>
      </c>
      <c r="D159" s="510"/>
      <c r="E159" s="405">
        <v>130</v>
      </c>
      <c r="F159" s="846">
        <f>INDEX(중위!$J$540:$XFD$808,MATCH($E159,중위!$F$540:$F$808,0),COUNT(중위!$J$2:$XFD$2))</f>
        <v>149000</v>
      </c>
      <c r="G159" s="847">
        <f>INDEX(중위단위!$J$540:$XFD$808,MATCH($E159,중위단위!$F$540:$F$808,0),COUNT(중위단위!$J$2:$XFD$2))</f>
        <v>1970.2341571691372</v>
      </c>
      <c r="H159" s="846">
        <f>INDEX(중위!$J$809:$XFD$1077,MATCH($E159,중위!$F$809:$F$1077,0),COUNT(중위!$J$2:$XFD$2))</f>
        <v>81000</v>
      </c>
      <c r="I159" s="848">
        <f>INDEX(중위단위!$J$809:$XFD$1077,MATCH($E159,중위단위!$F$809:$F$1077,0),COUNT(중위단위!$J$2:$XFD$2))</f>
        <v>1063.2503231546716</v>
      </c>
      <c r="J159" s="847">
        <f>INDEX(평균!$J$540:$XFD$808,MATCH($E159,평균!$F$540:$F$808,0),COUNT(평균!$J$2:$XFD$2))</f>
        <v>150407.89473684211</v>
      </c>
      <c r="K159" s="847">
        <f>INDEX(평균단위!$J$540:$XFD$808,MATCH($E159,평균단위!$F$540:$F$808,0),COUNT(평균단위!$J$2:$XFD$2))</f>
        <v>1967.7238800363059</v>
      </c>
      <c r="L159" s="846">
        <f>INDEX(평균!$J$809:$XFD$1077,MATCH($E159,평균!$F$809:$F$1077,0),COUNT(평균!$J$2:$XFD$2))</f>
        <v>82677.631578947374</v>
      </c>
      <c r="M159" s="846">
        <f>INDEX(평균단위!$J$809:$XFD$1077,MATCH($E159,평균단위!$F$809:$F$1077,0),COUNT(평균단위!$J$2:$XFD$2))</f>
        <v>1105.6966196360008</v>
      </c>
      <c r="N159" s="1353" t="s">
        <v>393</v>
      </c>
      <c r="O159" s="1354"/>
      <c r="P159" s="350"/>
      <c r="Q159" s="351"/>
    </row>
    <row r="160" spans="1:17" ht="14.1" customHeight="1">
      <c r="A160" s="349"/>
      <c r="B160" s="521"/>
      <c r="C160" s="524" t="s">
        <v>81</v>
      </c>
      <c r="D160" s="525"/>
      <c r="E160" s="408">
        <v>131</v>
      </c>
      <c r="F160" s="834">
        <f>INDEX(중위!$J$540:$XFD$808,MATCH($E160,중위!$F$540:$F$808,0),COUNT(중위!$J$2:$XFD$2))</f>
        <v>185000</v>
      </c>
      <c r="G160" s="835">
        <f>INDEX(중위단위!$J$540:$XFD$808,MATCH($E160,중위단위!$F$540:$F$808,0),COUNT(중위단위!$J$2:$XFD$2))</f>
        <v>2622.2737492973583</v>
      </c>
      <c r="H160" s="834">
        <f>INDEX(중위!$J$809:$XFD$1077,MATCH($E160,중위!$F$809:$F$1077,0),COUNT(중위!$J$2:$XFD$2))</f>
        <v>123500</v>
      </c>
      <c r="I160" s="855">
        <f>INDEX(중위단위!$J$809:$XFD$1077,MATCH($E160,중위단위!$F$809:$F$1077,0),COUNT(중위단위!$J$2:$XFD$2))</f>
        <v>1721.4290635642433</v>
      </c>
      <c r="J160" s="835">
        <f>INDEX(평균!$J$540:$XFD$808,MATCH($E160,평균!$F$540:$F$808,0),COUNT(평균!$J$2:$XFD$2))</f>
        <v>198490.74074074073</v>
      </c>
      <c r="K160" s="835">
        <f>INDEX(평균단위!$J$540:$XFD$808,MATCH($E160,평균단위!$F$540:$F$808,0),COUNT(평균단위!$J$2:$XFD$2))</f>
        <v>2662.1150035483802</v>
      </c>
      <c r="L160" s="834">
        <f>INDEX(평균!$J$809:$XFD$1077,MATCH($E160,평균!$F$809:$F$1077,0),COUNT(평균!$J$2:$XFD$2))</f>
        <v>126740.74074074074</v>
      </c>
      <c r="M160" s="834">
        <f>INDEX(평균단위!$J$809:$XFD$1077,MATCH($E160,평균단위!$F$809:$F$1077,0),COUNT(평균단위!$J$2:$XFD$2))</f>
        <v>1720.6893612275014</v>
      </c>
      <c r="N160" s="1359" t="s">
        <v>394</v>
      </c>
      <c r="O160" s="1360"/>
      <c r="P160" s="350"/>
      <c r="Q160" s="351"/>
    </row>
    <row r="161" spans="1:17" ht="14.1" customHeight="1">
      <c r="A161" s="370"/>
      <c r="B161" s="1414" t="s">
        <v>215</v>
      </c>
      <c r="C161" s="1414"/>
      <c r="D161" s="1415"/>
      <c r="E161" s="405">
        <v>132</v>
      </c>
      <c r="F161" s="829">
        <f>INDEX(중위!$J$540:$XFD$808,MATCH($E161,중위!$F$540:$F$808,0),COUNT(중위!$J$2:$XFD$2))</f>
        <v>189317.74819463058</v>
      </c>
      <c r="G161" s="833">
        <f>INDEX(중위단위!$J$540:$XFD$808,MATCH($E161,중위단위!$F$540:$F$808,0),COUNT(중위단위!$J$2:$XFD$2))</f>
        <v>2485.8005162451636</v>
      </c>
      <c r="H161" s="829">
        <f>INDEX(중위!$J$809:$XFD$1077,MATCH($E161,중위!$F$809:$F$1077,0),COUNT(중위!$J$2:$XFD$2))</f>
        <v>121481.06664464867</v>
      </c>
      <c r="I161" s="839">
        <f>INDEX(중위단위!$J$809:$XFD$1077,MATCH($E161,중위단위!$F$809:$F$1077,0),COUNT(중위단위!$J$2:$XFD$2))</f>
        <v>1557.0047462961702</v>
      </c>
      <c r="J161" s="833">
        <f>INDEX(평균!$J$540:$XFD$808,MATCH($E161,평균!$F$540:$F$808,0),COUNT(평균!$J$2:$XFD$2))</f>
        <v>198262.43128493763</v>
      </c>
      <c r="K161" s="833">
        <f>INDEX(평균단위!$J$540:$XFD$808,MATCH($E161,평균단위!$F$540:$F$808,0),COUNT(평균단위!$J$2:$XFD$2))</f>
        <v>2544.3135172262937</v>
      </c>
      <c r="L161" s="829">
        <f>INDEX(평균!$J$809:$XFD$1077,MATCH($E161,평균!$F$809:$F$1077,0),COUNT(평균!$J$2:$XFD$2))</f>
        <v>120543.96050253921</v>
      </c>
      <c r="M161" s="829">
        <f>INDEX(평균단위!$J$809:$XFD$1077,MATCH($E161,평균단위!$F$809:$F$1077,0),COUNT(평균단위!$J$2:$XFD$2))</f>
        <v>1579.9821359441694</v>
      </c>
      <c r="N161" s="1412" t="s">
        <v>395</v>
      </c>
      <c r="O161" s="1413"/>
      <c r="P161" s="1413"/>
      <c r="Q161" s="424"/>
    </row>
    <row r="162" spans="1:17" ht="14.1" customHeight="1">
      <c r="A162" s="349"/>
      <c r="B162" s="425"/>
      <c r="C162" s="512" t="s">
        <v>18</v>
      </c>
      <c r="D162" s="513"/>
      <c r="E162" s="408">
        <v>133</v>
      </c>
      <c r="F162" s="831">
        <f>INDEX(중위!$J$540:$XFD$808,MATCH($E162,중위!$F$540:$F$808,0),COUNT(중위!$J$2:$XFD$2))</f>
        <v>168000</v>
      </c>
      <c r="G162" s="830">
        <f>INDEX(중위단위!$J$540:$XFD$808,MATCH($E162,중위단위!$F$540:$F$808,0),COUNT(중위단위!$J$2:$XFD$2))</f>
        <v>2117.7234559271487</v>
      </c>
      <c r="H162" s="831">
        <f>INDEX(중위!$J$809:$XFD$1077,MATCH($E162,중위!$F$809:$F$1077,0),COUNT(중위!$J$2:$XFD$2))</f>
        <v>96000</v>
      </c>
      <c r="I162" s="832">
        <f>INDEX(중위단위!$J$809:$XFD$1077,MATCH($E162,중위단위!$F$809:$F$1077,0),COUNT(중위단위!$J$2:$XFD$2))</f>
        <v>1300.5169501529581</v>
      </c>
      <c r="J162" s="830">
        <f>INDEX(평균!$J$540:$XFD$808,MATCH($E162,평균!$F$540:$F$808,0),COUNT(평균!$J$2:$XFD$2))</f>
        <v>176437.5</v>
      </c>
      <c r="K162" s="830">
        <f>INDEX(평균단위!$J$540:$XFD$808,MATCH($E162,평균단위!$F$540:$F$808,0),COUNT(평균단위!$J$2:$XFD$2))</f>
        <v>2176.9902739038739</v>
      </c>
      <c r="L162" s="831">
        <f>INDEX(평균!$J$809:$XFD$1077,MATCH($E162,평균!$F$809:$F$1077,0),COUNT(평균!$J$2:$XFD$2))</f>
        <v>93437.5</v>
      </c>
      <c r="M162" s="831">
        <f>INDEX(평균단위!$J$809:$XFD$1077,MATCH($E162,평균단위!$F$809:$F$1077,0),COUNT(평균단위!$J$2:$XFD$2))</f>
        <v>1174.44761539716</v>
      </c>
      <c r="N162" s="1408" t="s">
        <v>396</v>
      </c>
      <c r="O162" s="1362"/>
      <c r="P162" s="351"/>
      <c r="Q162" s="351"/>
    </row>
    <row r="163" spans="1:17" ht="14.1" customHeight="1">
      <c r="A163" s="349"/>
      <c r="B163" s="425"/>
      <c r="C163" s="509" t="s">
        <v>82</v>
      </c>
      <c r="D163" s="510"/>
      <c r="E163" s="405">
        <v>134</v>
      </c>
      <c r="F163" s="846">
        <f>INDEX(중위!$J$540:$XFD$808,MATCH($E163,중위!$F$540:$F$808,0),COUNT(중위!$J$2:$XFD$2))</f>
        <v>163500</v>
      </c>
      <c r="G163" s="847">
        <f>INDEX(중위단위!$J$540:$XFD$808,MATCH($E163,중위단위!$F$540:$F$808,0),COUNT(중위단위!$J$2:$XFD$2))</f>
        <v>2533.8685398896137</v>
      </c>
      <c r="H163" s="846">
        <f>INDEX(중위!$J$809:$XFD$1077,MATCH($E163,중위!$F$809:$F$1077,0),COUNT(중위!$J$2:$XFD$2))</f>
        <v>109000</v>
      </c>
      <c r="I163" s="848">
        <f>INDEX(중위단위!$J$809:$XFD$1077,MATCH($E163,중위단위!$F$809:$F$1077,0),COUNT(중위단위!$J$2:$XFD$2))</f>
        <v>1459.9227653762832</v>
      </c>
      <c r="J163" s="847">
        <f>INDEX(평균!$J$540:$XFD$808,MATCH($E163,평균!$F$540:$F$808,0),COUNT(평균!$J$2:$XFD$2))</f>
        <v>159260.86956521738</v>
      </c>
      <c r="K163" s="847">
        <f>INDEX(평균단위!$J$540:$XFD$808,MATCH($E163,평균단위!$F$540:$F$808,0),COUNT(평균단위!$J$2:$XFD$2))</f>
        <v>2399.958687616499</v>
      </c>
      <c r="L163" s="846">
        <f>INDEX(평균!$J$809:$XFD$1077,MATCH($E163,평균!$F$809:$F$1077,0),COUNT(평균!$J$2:$XFD$2))</f>
        <v>98826.086956521744</v>
      </c>
      <c r="M163" s="846">
        <f>INDEX(평균단위!$J$809:$XFD$1077,MATCH($E163,평균단위!$F$809:$F$1077,0),COUNT(평균단위!$J$2:$XFD$2))</f>
        <v>1512.2144875474712</v>
      </c>
      <c r="N163" s="1353" t="s">
        <v>397</v>
      </c>
      <c r="O163" s="1354"/>
      <c r="P163" s="351"/>
      <c r="Q163" s="351"/>
    </row>
    <row r="164" spans="1:17" ht="14.1" customHeight="1">
      <c r="A164" s="349"/>
      <c r="B164" s="425"/>
      <c r="C164" s="509" t="s">
        <v>83</v>
      </c>
      <c r="D164" s="510"/>
      <c r="E164" s="408">
        <v>135</v>
      </c>
      <c r="F164" s="846">
        <f>INDEX(중위!$J$540:$XFD$808,MATCH($E164,중위!$F$540:$F$808,0),COUNT(중위!$J$2:$XFD$2))</f>
        <v>180000</v>
      </c>
      <c r="G164" s="847">
        <f>INDEX(중위단위!$J$540:$XFD$808,MATCH($E164,중위단위!$F$540:$F$808,0),COUNT(중위단위!$J$2:$XFD$2))</f>
        <v>2328.0985919543009</v>
      </c>
      <c r="H164" s="846">
        <f>INDEX(중위!$J$809:$XFD$1077,MATCH($E164,중위!$F$809:$F$1077,0),COUNT(중위!$J$2:$XFD$2))</f>
        <v>119000</v>
      </c>
      <c r="I164" s="848">
        <f>INDEX(중위단위!$J$809:$XFD$1077,MATCH($E164,중위단위!$F$809:$F$1077,0),COUNT(중위단위!$J$2:$XFD$2))</f>
        <v>1506.9545838031027</v>
      </c>
      <c r="J164" s="847">
        <f>INDEX(평균!$J$540:$XFD$808,MATCH($E164,평균!$F$540:$F$808,0),COUNT(평균!$J$2:$XFD$2))</f>
        <v>180833.33333333334</v>
      </c>
      <c r="K164" s="847">
        <f>INDEX(평균단위!$J$540:$XFD$808,MATCH($E164,평균단위!$F$540:$F$808,0),COUNT(평균단위!$J$2:$XFD$2))</f>
        <v>2416.2131306804317</v>
      </c>
      <c r="L164" s="846">
        <f>INDEX(평균!$J$809:$XFD$1077,MATCH($E164,평균!$F$809:$F$1077,0),COUNT(평균!$J$2:$XFD$2))</f>
        <v>115166.66666666667</v>
      </c>
      <c r="M164" s="846">
        <f>INDEX(평균단위!$J$809:$XFD$1077,MATCH($E164,평균단위!$F$809:$F$1077,0),COUNT(평균단위!$J$2:$XFD$2))</f>
        <v>1553.2793273930281</v>
      </c>
      <c r="N164" s="1353" t="s">
        <v>398</v>
      </c>
      <c r="O164" s="1354"/>
      <c r="P164" s="351"/>
      <c r="Q164" s="351"/>
    </row>
    <row r="165" spans="1:17" ht="14.1" customHeight="1">
      <c r="A165" s="349"/>
      <c r="B165" s="425"/>
      <c r="C165" s="509" t="s">
        <v>84</v>
      </c>
      <c r="D165" s="510"/>
      <c r="E165" s="405">
        <v>136</v>
      </c>
      <c r="F165" s="846">
        <f>INDEX(중위!$J$540:$XFD$808,MATCH($E165,중위!$F$540:$F$808,0),COUNT(중위!$J$2:$XFD$2))</f>
        <v>200000</v>
      </c>
      <c r="G165" s="847">
        <f>INDEX(중위단위!$J$540:$XFD$808,MATCH($E165,중위단위!$F$540:$F$808,0),COUNT(중위단위!$J$2:$XFD$2))</f>
        <v>2567.9257786613653</v>
      </c>
      <c r="H165" s="846">
        <f>INDEX(중위!$J$809:$XFD$1077,MATCH($E165,중위!$F$809:$F$1077,0),COUNT(중위!$J$2:$XFD$2))</f>
        <v>133500</v>
      </c>
      <c r="I165" s="848">
        <f>INDEX(중위단위!$J$809:$XFD$1077,MATCH($E165,중위단위!$F$809:$F$1077,0),COUNT(중위단위!$J$2:$XFD$2))</f>
        <v>1650.2625547174257</v>
      </c>
      <c r="J165" s="847">
        <f>INDEX(평균!$J$540:$XFD$808,MATCH($E165,평균!$F$540:$F$808,0),COUNT(평균!$J$2:$XFD$2))</f>
        <v>236572.91666666666</v>
      </c>
      <c r="K165" s="847">
        <f>INDEX(평균단위!$J$540:$XFD$808,MATCH($E165,평균단위!$F$540:$F$808,0),COUNT(평균단위!$J$2:$XFD$2))</f>
        <v>2766.1030782770067</v>
      </c>
      <c r="L165" s="846">
        <f>INDEX(평균!$J$809:$XFD$1077,MATCH($E165,평균!$F$809:$F$1077,0),COUNT(평균!$J$2:$XFD$2))</f>
        <v>139364.58333333334</v>
      </c>
      <c r="M165" s="846">
        <f>INDEX(평균단위!$J$809:$XFD$1077,MATCH($E165,평균단위!$F$809:$F$1077,0),COUNT(평균단위!$J$2:$XFD$2))</f>
        <v>1726.13233347046</v>
      </c>
      <c r="N165" s="1353" t="s">
        <v>399</v>
      </c>
      <c r="O165" s="1354"/>
      <c r="P165" s="351"/>
      <c r="Q165" s="351"/>
    </row>
    <row r="166" spans="1:17" ht="14.1" customHeight="1">
      <c r="A166" s="349"/>
      <c r="B166" s="425"/>
      <c r="C166" s="509" t="s">
        <v>85</v>
      </c>
      <c r="D166" s="510"/>
      <c r="E166" s="408">
        <v>137</v>
      </c>
      <c r="F166" s="846">
        <f>INDEX(중위!$J$540:$XFD$808,MATCH($E166,중위!$F$540:$F$808,0),COUNT(중위!$J$2:$XFD$2))</f>
        <v>224000</v>
      </c>
      <c r="G166" s="847">
        <f>INDEX(중위단위!$J$540:$XFD$808,MATCH($E166,중위단위!$F$540:$F$808,0),COUNT(중위단위!$J$2:$XFD$2))</f>
        <v>2726.8662658683911</v>
      </c>
      <c r="H166" s="846">
        <f>INDEX(중위!$J$809:$XFD$1077,MATCH($E166,중위!$F$809:$F$1077,0),COUNT(중위!$J$2:$XFD$2))</f>
        <v>141000</v>
      </c>
      <c r="I166" s="848">
        <f>INDEX(중위단위!$J$809:$XFD$1077,MATCH($E166,중위단위!$F$809:$F$1077,0),COUNT(중위단위!$J$2:$XFD$2))</f>
        <v>1729.100150345258</v>
      </c>
      <c r="J166" s="847">
        <f>INDEX(평균!$J$540:$XFD$808,MATCH($E166,평균!$F$540:$F$808,0),COUNT(평균!$J$2:$XFD$2))</f>
        <v>227893.51851851851</v>
      </c>
      <c r="K166" s="847">
        <f>INDEX(평균단위!$J$540:$XFD$808,MATCH($E166,평균단위!$F$540:$F$808,0),COUNT(평균단위!$J$2:$XFD$2))</f>
        <v>2776.9246962658794</v>
      </c>
      <c r="L166" s="846">
        <f>INDEX(평균!$J$809:$XFD$1077,MATCH($E166,평균!$F$809:$F$1077,0),COUNT(평균!$J$2:$XFD$2))</f>
        <v>139888.88888888888</v>
      </c>
      <c r="M166" s="846">
        <f>INDEX(평균단위!$J$809:$XFD$1077,MATCH($E166,평균단위!$F$809:$F$1077,0),COUNT(평균단위!$J$2:$XFD$2))</f>
        <v>1735.836800868926</v>
      </c>
      <c r="N166" s="1353" t="s">
        <v>400</v>
      </c>
      <c r="O166" s="1354"/>
      <c r="P166" s="351"/>
      <c r="Q166" s="351"/>
    </row>
    <row r="167" spans="1:17" ht="14.1" customHeight="1">
      <c r="A167" s="349"/>
      <c r="B167" s="425"/>
      <c r="C167" s="509" t="s">
        <v>86</v>
      </c>
      <c r="D167" s="510"/>
      <c r="E167" s="405">
        <v>138</v>
      </c>
      <c r="F167" s="846">
        <f>INDEX(중위!$J$540:$XFD$808,MATCH($E167,중위!$F$540:$F$808,0),COUNT(중위!$J$2:$XFD$2))</f>
        <v>190000</v>
      </c>
      <c r="G167" s="847">
        <f>INDEX(중위단위!$J$540:$XFD$808,MATCH($E167,중위단위!$F$540:$F$808,0),COUNT(중위단위!$J$2:$XFD$2))</f>
        <v>2654.0956507582687</v>
      </c>
      <c r="H167" s="846">
        <f>INDEX(중위!$J$809:$XFD$1077,MATCH($E167,중위!$F$809:$F$1077,0),COUNT(중위!$J$2:$XFD$2))</f>
        <v>135000</v>
      </c>
      <c r="I167" s="848">
        <f>INDEX(중위단위!$J$809:$XFD$1077,MATCH($E167,중위단위!$F$809:$F$1077,0),COUNT(중위단위!$J$2:$XFD$2))</f>
        <v>1764.7474058213134</v>
      </c>
      <c r="J167" s="847">
        <f>INDEX(평균!$J$540:$XFD$808,MATCH($E167,평균!$F$540:$F$808,0),COUNT(평균!$J$2:$XFD$2))</f>
        <v>205912.28070175438</v>
      </c>
      <c r="K167" s="847">
        <f>INDEX(평균단위!$J$540:$XFD$808,MATCH($E167,평균단위!$F$540:$F$808,0),COUNT(평균단위!$J$2:$XFD$2))</f>
        <v>2674.5975458369867</v>
      </c>
      <c r="L167" s="846">
        <f>INDEX(평균!$J$809:$XFD$1077,MATCH($E167,평균!$F$809:$F$1077,0),COUNT(평균!$J$2:$XFD$2))</f>
        <v>133214.91228070174</v>
      </c>
      <c r="M167" s="846">
        <f>INDEX(평균단위!$J$809:$XFD$1077,MATCH($E167,평균단위!$F$809:$F$1077,0),COUNT(평균단위!$J$2:$XFD$2))</f>
        <v>1754.7962945258437</v>
      </c>
      <c r="N167" s="1353" t="s">
        <v>401</v>
      </c>
      <c r="O167" s="1354"/>
      <c r="P167" s="351"/>
      <c r="Q167" s="351"/>
    </row>
    <row r="168" spans="1:17" ht="14.1" customHeight="1">
      <c r="A168" s="349"/>
      <c r="B168" s="425"/>
      <c r="C168" s="509" t="s">
        <v>87</v>
      </c>
      <c r="D168" s="510"/>
      <c r="E168" s="408">
        <v>139</v>
      </c>
      <c r="F168" s="846">
        <f>INDEX(중위!$J$540:$XFD$808,MATCH($E168,중위!$F$540:$F$808,0),COUNT(중위!$J$2:$XFD$2))</f>
        <v>166000</v>
      </c>
      <c r="G168" s="847">
        <f>INDEX(중위단위!$J$540:$XFD$808,MATCH($E168,중위단위!$F$540:$F$808,0),COUNT(중위단위!$J$2:$XFD$2))</f>
        <v>2359.2289746504021</v>
      </c>
      <c r="H168" s="846">
        <f>INDEX(중위!$J$809:$XFD$1077,MATCH($E168,중위!$F$809:$F$1077,0),COUNT(중위!$J$2:$XFD$2))</f>
        <v>111000</v>
      </c>
      <c r="I168" s="848">
        <f>INDEX(중위단위!$J$809:$XFD$1077,MATCH($E168,중위단위!$F$809:$F$1077,0),COUNT(중위단위!$J$2:$XFD$2))</f>
        <v>1494.1260956355886</v>
      </c>
      <c r="J168" s="847">
        <f>INDEX(평균!$J$540:$XFD$808,MATCH($E168,평균!$F$540:$F$808,0),COUNT(평균!$J$2:$XFD$2))</f>
        <v>160430</v>
      </c>
      <c r="K168" s="847">
        <f>INDEX(평균단위!$J$540:$XFD$808,MATCH($E168,평균단위!$F$540:$F$808,0),COUNT(평균단위!$J$2:$XFD$2))</f>
        <v>2418.572441770757</v>
      </c>
      <c r="L168" s="846">
        <f>INDEX(평균!$J$809:$XFD$1077,MATCH($E168,평균!$F$809:$F$1077,0),COUNT(평균!$J$2:$XFD$2))</f>
        <v>102730</v>
      </c>
      <c r="M168" s="846">
        <f>INDEX(평균단위!$J$809:$XFD$1077,MATCH($E168,평균단위!$F$809:$F$1077,0),COUNT(평균단위!$J$2:$XFD$2))</f>
        <v>1541.3647586356412</v>
      </c>
      <c r="N168" s="1353" t="s">
        <v>402</v>
      </c>
      <c r="O168" s="1354"/>
      <c r="P168" s="351"/>
      <c r="Q168" s="351"/>
    </row>
    <row r="169" spans="1:17" ht="14.1" customHeight="1" thickBot="1">
      <c r="A169" s="399"/>
      <c r="B169" s="426"/>
      <c r="C169" s="523" t="s">
        <v>88</v>
      </c>
      <c r="D169" s="427"/>
      <c r="E169" s="405">
        <v>140</v>
      </c>
      <c r="F169" s="852">
        <f>INDEX(중위!$J$540:$XFD$808,MATCH($E169,중위!$F$540:$F$808,0),COUNT(중위!$J$2:$XFD$2))</f>
        <v>180000</v>
      </c>
      <c r="G169" s="853">
        <f>INDEX(중위단위!$J$540:$XFD$808,MATCH($E169,중위단위!$F$540:$F$808,0),COUNT(중위단위!$J$2:$XFD$2))</f>
        <v>2285.6195248350264</v>
      </c>
      <c r="H169" s="852">
        <f>INDEX(중위!$J$809:$XFD$1077,MATCH($E169,중위!$F$809:$F$1077,0),COUNT(중위!$J$2:$XFD$2))</f>
        <v>97750</v>
      </c>
      <c r="I169" s="854">
        <f>INDEX(중위단위!$J$809:$XFD$1077,MATCH($E169,중위단위!$F$809:$F$1077,0),COUNT(중위단위!$J$2:$XFD$2))</f>
        <v>1270.1395413578314</v>
      </c>
      <c r="J169" s="853">
        <f>INDEX(평균!$J$540:$XFD$808,MATCH($E169,평균!$F$540:$F$808,0),COUNT(평균!$J$2:$XFD$2))</f>
        <v>183142.45283018867</v>
      </c>
      <c r="K169" s="853">
        <f>INDEX(평균단위!$J$540:$XFD$808,MATCH($E169,평균단위!$F$540:$F$808,0),COUNT(평균단위!$J$2:$XFD$2))</f>
        <v>2299.0122787327286</v>
      </c>
      <c r="L169" s="852">
        <f>INDEX(평균!$J$809:$XFD$1077,MATCH($E169,평균!$F$809:$F$1077,0),COUNT(평균!$J$2:$XFD$2))</f>
        <v>101037.7358490566</v>
      </c>
      <c r="M169" s="852">
        <f>INDEX(평균단위!$J$809:$XFD$1077,MATCH($E169,평균단위!$F$809:$F$1077,0),COUNT(평균단위!$J$2:$XFD$2))</f>
        <v>1289.2040902533397</v>
      </c>
      <c r="N169" s="1419" t="s">
        <v>403</v>
      </c>
      <c r="O169" s="1372"/>
      <c r="P169" s="363"/>
      <c r="Q169" s="363"/>
    </row>
    <row r="170" spans="1:17" ht="14.1" customHeight="1"/>
    <row r="171" spans="1:17" ht="14.1" customHeight="1"/>
    <row r="172" spans="1:17" ht="14.1" customHeight="1"/>
    <row r="173" spans="1:17" ht="14.1" customHeight="1"/>
    <row r="174" spans="1:17" ht="11.1" customHeight="1"/>
    <row r="175" spans="1:17" ht="3" customHeight="1">
      <c r="A175" s="311"/>
      <c r="B175" s="312"/>
      <c r="C175" s="312"/>
      <c r="D175" s="312"/>
      <c r="E175" s="312"/>
      <c r="F175" s="758"/>
      <c r="G175" s="311"/>
      <c r="H175" s="311"/>
      <c r="I175" s="315"/>
      <c r="J175" s="315"/>
      <c r="K175" s="311"/>
      <c r="L175" s="311"/>
      <c r="M175" s="311"/>
      <c r="N175" s="312"/>
      <c r="O175" s="312"/>
      <c r="P175" s="312"/>
      <c r="Q175" s="319"/>
    </row>
    <row r="176" spans="1:17" s="500" customFormat="1" ht="15" customHeight="1">
      <c r="A176" s="1385">
        <f>P136+1</f>
        <v>59</v>
      </c>
      <c r="B176" s="1385"/>
      <c r="C176" s="520"/>
      <c r="D176" s="520"/>
      <c r="E176" s="520"/>
      <c r="F176" s="819"/>
      <c r="G176" s="1510">
        <f>G136</f>
        <v>41487</v>
      </c>
      <c r="H176" s="1510"/>
      <c r="I176" s="1510"/>
      <c r="J176" s="1363">
        <f>G176</f>
        <v>41487</v>
      </c>
      <c r="K176" s="1363"/>
      <c r="L176" s="1363"/>
      <c r="M176" s="821"/>
      <c r="P176" s="1355">
        <f>A176+1</f>
        <v>60</v>
      </c>
      <c r="Q176" s="1355"/>
    </row>
    <row r="177" spans="1:17" ht="14.1" customHeight="1">
      <c r="A177" s="1383" t="s">
        <v>216</v>
      </c>
      <c r="B177" s="1384"/>
      <c r="C177" s="1384"/>
      <c r="D177" s="1384"/>
      <c r="E177" s="516">
        <v>141</v>
      </c>
      <c r="F177" s="856">
        <f>INDEX(중위!$J$540:$XFD$808,MATCH($E177,중위!$F$540:$F$808,0),COUNT(중위!$J$2:$XFD$2))</f>
        <v>173993.626158767</v>
      </c>
      <c r="G177" s="856">
        <f>INDEX(중위단위!$J$540:$XFD$808,MATCH($E177,중위단위!$F$540:$F$808,0),COUNT(중위단위!$J$2:$XFD$2))</f>
        <v>2286.9620842869949</v>
      </c>
      <c r="H177" s="856">
        <f>INDEX(중위!$J$809:$XFD$1077,MATCH($E177,중위!$F$809:$F$1077,0),COUNT(중위!$J$2:$XFD$2))</f>
        <v>130473.96462446151</v>
      </c>
      <c r="I177" s="858">
        <f>INDEX(중위단위!$J$809:$XFD$1077,MATCH($E177,중위단위!$F$809:$F$1077,0),COUNT(중위단위!$J$2:$XFD$2))</f>
        <v>1674.8245739553611</v>
      </c>
      <c r="J177" s="857">
        <f>INDEX(평균!$J$540:$XFD$808,MATCH($E177,평균!$F$540:$F$808,0),COUNT(평균!$J$2:$XFD$2))</f>
        <v>190658.06448555485</v>
      </c>
      <c r="K177" s="856">
        <f>INDEX(평균단위!$J$540:$XFD$808,MATCH($E177,평균단위!$F$540:$F$808,0),COUNT(평균단위!$J$2:$XFD$2))</f>
        <v>2329.8971248980279</v>
      </c>
      <c r="L177" s="856">
        <f>INDEX(평균!$J$809:$XFD$1077,MATCH($E177,평균!$F$809:$F$1077,0),COUNT(평균!$J$2:$XFD$2))</f>
        <v>136166.99440973013</v>
      </c>
      <c r="M177" s="856">
        <f>INDEX(평균단위!$J$809:$XFD$1077,MATCH($E177,평균단위!$F$809:$F$1077,0),COUNT(평균단위!$J$2:$XFD$2))</f>
        <v>1688.4971913426155</v>
      </c>
      <c r="N177" s="1416" t="s">
        <v>404</v>
      </c>
      <c r="O177" s="1417"/>
      <c r="P177" s="1417"/>
      <c r="Q177" s="1417"/>
    </row>
    <row r="178" spans="1:17" ht="14.1" customHeight="1">
      <c r="A178" s="329"/>
      <c r="B178" s="1378" t="s">
        <v>217</v>
      </c>
      <c r="C178" s="1378"/>
      <c r="D178" s="1378"/>
      <c r="E178" s="532">
        <v>142</v>
      </c>
      <c r="F178" s="831">
        <f>INDEX(중위!$J$540:$XFD$808,MATCH($E178,중위!$F$540:$F$808,0),COUNT(중위!$J$2:$XFD$2))</f>
        <v>192305.78441282862</v>
      </c>
      <c r="G178" s="831">
        <f>INDEX(중위단위!$J$540:$XFD$808,MATCH($E178,중위단위!$F$540:$F$808,0),COUNT(중위단위!$J$2:$XFD$2))</f>
        <v>2533.6354766926852</v>
      </c>
      <c r="H178" s="831">
        <f>INDEX(중위!$J$809:$XFD$1077,MATCH($E178,중위!$F$809:$F$1077,0),COUNT(중위!$J$2:$XFD$2))</f>
        <v>143018.97728506863</v>
      </c>
      <c r="I178" s="832">
        <f>INDEX(중위단위!$J$809:$XFD$1077,MATCH($E178,중위단위!$F$809:$F$1077,0),COUNT(중위단위!$J$2:$XFD$2))</f>
        <v>1804.2960892795106</v>
      </c>
      <c r="J178" s="830">
        <f>INDEX(평균!$J$540:$XFD$808,MATCH($E178,평균!$F$540:$F$808,0),COUNT(평균!$J$2:$XFD$2))</f>
        <v>210402.69884932481</v>
      </c>
      <c r="K178" s="831">
        <f>INDEX(평균단위!$J$540:$XFD$808,MATCH($E178,평균단위!$F$540:$F$808,0),COUNT(평균단위!$J$2:$XFD$2))</f>
        <v>2549.1069151474226</v>
      </c>
      <c r="L178" s="831">
        <f>INDEX(평균!$J$809:$XFD$1077,MATCH($E178,평균!$F$809:$F$1077,0),COUNT(평균!$J$2:$XFD$2))</f>
        <v>145987.66582380104</v>
      </c>
      <c r="M178" s="831">
        <f>INDEX(평균단위!$J$809:$XFD$1077,MATCH($E178,평균단위!$F$809:$F$1077,0),COUNT(평균단위!$J$2:$XFD$2))</f>
        <v>1804.4318385855497</v>
      </c>
      <c r="N178" s="1406" t="s">
        <v>405</v>
      </c>
      <c r="O178" s="1407"/>
      <c r="P178" s="1407"/>
      <c r="Q178" s="351"/>
    </row>
    <row r="179" spans="1:17" ht="14.1" customHeight="1">
      <c r="A179" s="330"/>
      <c r="B179" s="331" t="s">
        <v>218</v>
      </c>
      <c r="C179" s="332"/>
      <c r="D179" s="332"/>
      <c r="E179" s="516">
        <v>143</v>
      </c>
      <c r="F179" s="829">
        <f>INDEX(중위!$J$540:$XFD$808,MATCH($E179,중위!$F$540:$F$808,0),COUNT(중위!$J$2:$XFD$2))</f>
        <v>200809.99166474541</v>
      </c>
      <c r="G179" s="829">
        <f>INDEX(중위단위!$J$540:$XFD$808,MATCH($E179,중위단위!$F$540:$F$808,0),COUNT(중위단위!$J$2:$XFD$2))</f>
        <v>2627.7593181649804</v>
      </c>
      <c r="H179" s="829">
        <f>INDEX(중위!$J$809:$XFD$1077,MATCH($E179,중위!$F$809:$F$1077,0),COUNT(중위!$J$2:$XFD$2))</f>
        <v>147102.86280525653</v>
      </c>
      <c r="I179" s="839">
        <f>INDEX(중위단위!$J$809:$XFD$1077,MATCH($E179,중위단위!$F$809:$F$1077,0),COUNT(중위단위!$J$2:$XFD$2))</f>
        <v>1837.9843471573781</v>
      </c>
      <c r="J179" s="833">
        <f>INDEX(평균!$J$540:$XFD$808,MATCH($E179,평균!$F$540:$F$808,0),COUNT(평균!$J$2:$XFD$2))</f>
        <v>218780.89873151376</v>
      </c>
      <c r="K179" s="829">
        <f>INDEX(평균단위!$J$540:$XFD$808,MATCH($E179,평균단위!$F$540:$F$808,0),COUNT(평균단위!$J$2:$XFD$2))</f>
        <v>2623.4866064375738</v>
      </c>
      <c r="L179" s="829">
        <f>INDEX(평균!$J$809:$XFD$1077,MATCH($E179,평균!$F$809:$F$1077,0),COUNT(평균!$J$2:$XFD$2))</f>
        <v>150876.42605477793</v>
      </c>
      <c r="M179" s="829">
        <f>INDEX(평균단위!$J$809:$XFD$1077,MATCH($E179,평균단위!$F$809:$F$1077,0),COUNT(평균단위!$J$2:$XFD$2))</f>
        <v>1841.2860992590245</v>
      </c>
      <c r="N179" s="1418" t="s">
        <v>406</v>
      </c>
      <c r="O179" s="1400"/>
      <c r="P179" s="1401"/>
      <c r="Q179" s="351"/>
    </row>
    <row r="180" spans="1:17" ht="14.1" customHeight="1">
      <c r="A180" s="330"/>
      <c r="B180" s="333"/>
      <c r="C180" s="429" t="s">
        <v>89</v>
      </c>
      <c r="D180" s="430"/>
      <c r="E180" s="532">
        <v>144</v>
      </c>
      <c r="F180" s="831">
        <f>INDEX(중위!$J$540:$XFD$808,MATCH($E180,중위!$F$540:$F$808,0),COUNT(중위!$J$2:$XFD$2))</f>
        <v>123500</v>
      </c>
      <c r="G180" s="831">
        <f>INDEX(중위단위!$J$540:$XFD$808,MATCH($E180,중위단위!$F$540:$F$808,0),COUNT(중위단위!$J$2:$XFD$2))</f>
        <v>1567.3570502065825</v>
      </c>
      <c r="H180" s="831">
        <f>INDEX(중위!$J$809:$XFD$1077,MATCH($E180,중위!$F$809:$F$1077,0),COUNT(중위!$J$2:$XFD$2))</f>
        <v>89000</v>
      </c>
      <c r="I180" s="832">
        <f>INDEX(중위단위!$J$809:$XFD$1077,MATCH($E180,중위단위!$F$809:$F$1077,0),COUNT(중위단위!$J$2:$XFD$2))</f>
        <v>1069.1912818013525</v>
      </c>
      <c r="J180" s="830">
        <f>INDEX(평균!$J$540:$XFD$808,MATCH($E180,평균!$F$540:$F$808,0),COUNT(평균!$J$2:$XFD$2))</f>
        <v>107630.43478260869</v>
      </c>
      <c r="K180" s="831">
        <f>INDEX(평균단위!$J$540:$XFD$808,MATCH($E180,평균단위!$F$540:$F$808,0),COUNT(평균단위!$J$2:$XFD$2))</f>
        <v>1541.2464869057992</v>
      </c>
      <c r="L180" s="831">
        <f>INDEX(평균!$J$809:$XFD$1077,MATCH($E180,평균!$F$809:$F$1077,0),COUNT(평균!$J$2:$XFD$2))</f>
        <v>74869.565217391311</v>
      </c>
      <c r="M180" s="831">
        <f>INDEX(평균단위!$J$809:$XFD$1077,MATCH($E180,평균단위!$F$809:$F$1077,0),COUNT(평균단위!$J$2:$XFD$2))</f>
        <v>1090.9864109389823</v>
      </c>
      <c r="N180" s="1408" t="s">
        <v>396</v>
      </c>
      <c r="O180" s="1362"/>
      <c r="P180" s="350"/>
      <c r="Q180" s="351"/>
    </row>
    <row r="181" spans="1:17" ht="14.1" customHeight="1">
      <c r="A181" s="330"/>
      <c r="B181" s="333"/>
      <c r="C181" s="431" t="s">
        <v>88</v>
      </c>
      <c r="D181" s="432"/>
      <c r="E181" s="516">
        <v>145</v>
      </c>
      <c r="F181" s="846">
        <f>INDEX(중위!$J$540:$XFD$808,MATCH($E181,중위!$F$540:$F$808,0),COUNT(중위!$J$2:$XFD$2))</f>
        <v>175500</v>
      </c>
      <c r="G181" s="846">
        <f>INDEX(중위단위!$J$540:$XFD$808,MATCH($E181,중위단위!$F$540:$F$808,0),COUNT(중위단위!$J$2:$XFD$2))</f>
        <v>2213.8406034765499</v>
      </c>
      <c r="H181" s="846">
        <f>INDEX(중위!$J$809:$XFD$1077,MATCH($E181,중위!$F$809:$F$1077,0),COUNT(중위!$J$2:$XFD$2))</f>
        <v>122500</v>
      </c>
      <c r="I181" s="848">
        <f>INDEX(중위단위!$J$809:$XFD$1077,MATCH($E181,중위단위!$F$809:$F$1077,0),COUNT(중위단위!$J$2:$XFD$2))</f>
        <v>1607.0842899311251</v>
      </c>
      <c r="J181" s="847">
        <f>INDEX(평균!$J$540:$XFD$808,MATCH($E181,평균!$F$540:$F$808,0),COUNT(평균!$J$2:$XFD$2))</f>
        <v>192083.33333333334</v>
      </c>
      <c r="K181" s="846">
        <f>INDEX(평균단위!$J$540:$XFD$808,MATCH($E181,평균단위!$F$540:$F$808,0),COUNT(평균단위!$J$2:$XFD$2))</f>
        <v>2166.1402958262338</v>
      </c>
      <c r="L181" s="846">
        <f>INDEX(평균!$J$809:$XFD$1077,MATCH($E181,평균!$F$809:$F$1077,0),COUNT(평균!$J$2:$XFD$2))</f>
        <v>139166.66666666666</v>
      </c>
      <c r="M181" s="846">
        <f>INDEX(평균단위!$J$809:$XFD$1077,MATCH($E181,평균단위!$F$809:$F$1077,0),COUNT(평균단위!$J$2:$XFD$2))</f>
        <v>1575.1185885973737</v>
      </c>
      <c r="N181" s="1353" t="s">
        <v>403</v>
      </c>
      <c r="O181" s="1354"/>
      <c r="P181" s="350"/>
      <c r="Q181" s="351"/>
    </row>
    <row r="182" spans="1:17" ht="14.1" customHeight="1">
      <c r="A182" s="330"/>
      <c r="B182" s="333"/>
      <c r="C182" s="431" t="s">
        <v>82</v>
      </c>
      <c r="D182" s="432"/>
      <c r="E182" s="532">
        <v>146</v>
      </c>
      <c r="F182" s="846">
        <f>INDEX(중위!$J$540:$XFD$808,MATCH($E182,중위!$F$540:$F$808,0),COUNT(중위!$J$2:$XFD$2))</f>
        <v>195000</v>
      </c>
      <c r="G182" s="846">
        <f>INDEX(중위단위!$J$540:$XFD$808,MATCH($E182,중위단위!$F$540:$F$808,0),COUNT(중위단위!$J$2:$XFD$2))</f>
        <v>2606.8157738462896</v>
      </c>
      <c r="H182" s="846">
        <f>INDEX(중위!$J$809:$XFD$1077,MATCH($E182,중위!$F$809:$F$1077,0),COUNT(중위!$J$2:$XFD$2))</f>
        <v>142500</v>
      </c>
      <c r="I182" s="848">
        <f>INDEX(중위단위!$J$809:$XFD$1077,MATCH($E182,중위단위!$F$809:$F$1077,0),COUNT(중위단위!$J$2:$XFD$2))</f>
        <v>1710.2434988218686</v>
      </c>
      <c r="J182" s="847">
        <f>INDEX(평균!$J$540:$XFD$808,MATCH($E182,평균!$F$540:$F$808,0),COUNT(평균!$J$2:$XFD$2))</f>
        <v>196157.40740740742</v>
      </c>
      <c r="K182" s="846">
        <f>INDEX(평균단위!$J$540:$XFD$808,MATCH($E182,평균단위!$F$540:$F$808,0),COUNT(평균단위!$J$2:$XFD$2))</f>
        <v>2385.5156877601275</v>
      </c>
      <c r="L182" s="846">
        <f>INDEX(평균!$J$809:$XFD$1077,MATCH($E182,평균!$F$809:$F$1077,0),COUNT(평균!$J$2:$XFD$2))</f>
        <v>132737.03703703705</v>
      </c>
      <c r="M182" s="846">
        <f>INDEX(평균단위!$J$809:$XFD$1077,MATCH($E182,평균단위!$F$809:$F$1077,0),COUNT(평균단위!$J$2:$XFD$2))</f>
        <v>1640.8555645734275</v>
      </c>
      <c r="N182" s="1353" t="s">
        <v>397</v>
      </c>
      <c r="O182" s="1354"/>
      <c r="P182" s="350"/>
      <c r="Q182" s="351"/>
    </row>
    <row r="183" spans="1:17" ht="14.1" customHeight="1">
      <c r="A183" s="330"/>
      <c r="B183" s="333"/>
      <c r="C183" s="431" t="s">
        <v>91</v>
      </c>
      <c r="D183" s="432"/>
      <c r="E183" s="516">
        <v>147</v>
      </c>
      <c r="F183" s="846">
        <f>INDEX(중위!$J$540:$XFD$808,MATCH($E183,중위!$F$540:$F$808,0),COUNT(중위!$J$2:$XFD$2))</f>
        <v>167500</v>
      </c>
      <c r="G183" s="846">
        <f>INDEX(중위단위!$J$540:$XFD$808,MATCH($E183,중위단위!$F$540:$F$808,0),COUNT(중위단위!$J$2:$XFD$2))</f>
        <v>2092.6063665068141</v>
      </c>
      <c r="H183" s="846">
        <f>INDEX(중위!$J$809:$XFD$1077,MATCH($E183,중위!$F$809:$F$1077,0),COUNT(중위!$J$2:$XFD$2))</f>
        <v>117000</v>
      </c>
      <c r="I183" s="848">
        <f>INDEX(중위단위!$J$809:$XFD$1077,MATCH($E183,중위단위!$F$809:$F$1077,0),COUNT(중위단위!$J$2:$XFD$2))</f>
        <v>1556.0532830366617</v>
      </c>
      <c r="J183" s="847">
        <f>INDEX(평균!$J$540:$XFD$808,MATCH($E183,평균!$F$540:$F$808,0),COUNT(평균!$J$2:$XFD$2))</f>
        <v>163586.20689655171</v>
      </c>
      <c r="K183" s="846">
        <f>INDEX(평균단위!$J$540:$XFD$808,MATCH($E183,평균단위!$F$540:$F$808,0),COUNT(평균단위!$J$2:$XFD$2))</f>
        <v>2144.9294583473584</v>
      </c>
      <c r="L183" s="846">
        <f>INDEX(평균!$J$809:$XFD$1077,MATCH($E183,평균!$F$809:$F$1077,0),COUNT(평균!$J$2:$XFD$2))</f>
        <v>110043.10344827586</v>
      </c>
      <c r="M183" s="846">
        <f>INDEX(평균단위!$J$809:$XFD$1077,MATCH($E183,평균단위!$F$809:$F$1077,0),COUNT(평균단위!$J$2:$XFD$2))</f>
        <v>1466.1255727648297</v>
      </c>
      <c r="N183" s="1353" t="s">
        <v>408</v>
      </c>
      <c r="O183" s="1354"/>
      <c r="P183" s="350"/>
      <c r="Q183" s="351"/>
    </row>
    <row r="184" spans="1:17" ht="14.1" customHeight="1">
      <c r="A184" s="349"/>
      <c r="B184" s="333"/>
      <c r="C184" s="431" t="s">
        <v>92</v>
      </c>
      <c r="D184" s="432"/>
      <c r="E184" s="532">
        <v>148</v>
      </c>
      <c r="F184" s="846">
        <f>INDEX(중위!$J$540:$XFD$808,MATCH($E184,중위!$F$540:$F$808,0),COUNT(중위!$J$2:$XFD$2))</f>
        <v>183500</v>
      </c>
      <c r="G184" s="846">
        <f>INDEX(중위단위!$J$540:$XFD$808,MATCH($E184,중위단위!$F$540:$F$808,0),COUNT(중위단위!$J$2:$XFD$2))</f>
        <v>2643.2801280138729</v>
      </c>
      <c r="H184" s="846">
        <f>INDEX(중위!$J$809:$XFD$1077,MATCH($E184,중위!$F$809:$F$1077,0),COUNT(중위!$J$2:$XFD$2))</f>
        <v>145000</v>
      </c>
      <c r="I184" s="848">
        <f>INDEX(중위단위!$J$809:$XFD$1077,MATCH($E184,중위단위!$F$809:$F$1077,0),COUNT(중위단위!$J$2:$XFD$2))</f>
        <v>1892.620040142041</v>
      </c>
      <c r="J184" s="847">
        <f>INDEX(평균!$J$540:$XFD$808,MATCH($E184,평균!$F$540:$F$808,0),COUNT(평균!$J$2:$XFD$2))</f>
        <v>190634.61538461538</v>
      </c>
      <c r="K184" s="846">
        <f>INDEX(평균단위!$J$540:$XFD$808,MATCH($E184,평균단위!$F$540:$F$808,0),COUNT(평균단위!$J$2:$XFD$2))</f>
        <v>2610.9671991001019</v>
      </c>
      <c r="L184" s="846">
        <f>INDEX(평균!$J$809:$XFD$1077,MATCH($E184,평균!$F$809:$F$1077,0),COUNT(평균!$J$2:$XFD$2))</f>
        <v>139701.92307692306</v>
      </c>
      <c r="M184" s="846">
        <f>INDEX(평균단위!$J$809:$XFD$1077,MATCH($E184,평균단위!$F$809:$F$1077,0),COUNT(평균단위!$J$2:$XFD$2))</f>
        <v>1932.2622796108897</v>
      </c>
      <c r="N184" s="1353" t="s">
        <v>409</v>
      </c>
      <c r="O184" s="1354"/>
      <c r="P184" s="350"/>
      <c r="Q184" s="351"/>
    </row>
    <row r="185" spans="1:17" ht="14.1" customHeight="1">
      <c r="A185" s="522"/>
      <c r="B185" s="333"/>
      <c r="C185" s="431" t="s">
        <v>83</v>
      </c>
      <c r="D185" s="432"/>
      <c r="E185" s="516">
        <v>149</v>
      </c>
      <c r="F185" s="846">
        <f>INDEX(중위!$J$540:$XFD$808,MATCH($E185,중위!$F$540:$F$808,0),COUNT(중위!$J$2:$XFD$2))</f>
        <v>213500</v>
      </c>
      <c r="G185" s="846">
        <f>INDEX(중위단위!$J$540:$XFD$808,MATCH($E185,중위단위!$F$540:$F$808,0),COUNT(중위단위!$J$2:$XFD$2))</f>
        <v>2664.9660291299078</v>
      </c>
      <c r="H185" s="846">
        <f>INDEX(중위!$J$809:$XFD$1077,MATCH($E185,중위!$F$809:$F$1077,0),COUNT(중위!$J$2:$XFD$2))</f>
        <v>157500</v>
      </c>
      <c r="I185" s="848">
        <f>INDEX(중위단위!$J$809:$XFD$1077,MATCH($E185,중위단위!$F$809:$F$1077,0),COUNT(중위단위!$J$2:$XFD$2))</f>
        <v>1887.9022714657153</v>
      </c>
      <c r="J185" s="847">
        <f>INDEX(평균!$J$540:$XFD$808,MATCH($E185,평균!$F$540:$F$808,0),COUNT(평균!$J$2:$XFD$2))</f>
        <v>239159.09090909091</v>
      </c>
      <c r="K185" s="846">
        <f>INDEX(평균단위!$J$540:$XFD$808,MATCH($E185,평균단위!$F$540:$F$808,0),COUNT(평균단위!$J$2:$XFD$2))</f>
        <v>2627.6277704823374</v>
      </c>
      <c r="L185" s="846">
        <f>INDEX(평균!$J$809:$XFD$1077,MATCH($E185,평균!$F$809:$F$1077,0),COUNT(평균!$J$2:$XFD$2))</f>
        <v>164136.36363636365</v>
      </c>
      <c r="M185" s="846">
        <f>INDEX(평균단위!$J$809:$XFD$1077,MATCH($E185,평균단위!$F$809:$F$1077,0),COUNT(평균단위!$J$2:$XFD$2))</f>
        <v>1841.0065465547139</v>
      </c>
      <c r="N185" s="1353" t="s">
        <v>398</v>
      </c>
      <c r="O185" s="1354"/>
      <c r="P185" s="350"/>
      <c r="Q185" s="351"/>
    </row>
    <row r="186" spans="1:17" ht="14.1" customHeight="1">
      <c r="A186" s="522"/>
      <c r="B186" s="333"/>
      <c r="C186" s="431" t="s">
        <v>93</v>
      </c>
      <c r="D186" s="432"/>
      <c r="E186" s="532">
        <v>150</v>
      </c>
      <c r="F186" s="846">
        <f>INDEX(중위!$J$540:$XFD$808,MATCH($E186,중위!$F$540:$F$808,0),COUNT(중위!$J$2:$XFD$2))</f>
        <v>218000</v>
      </c>
      <c r="G186" s="846">
        <f>INDEX(중위단위!$J$540:$XFD$808,MATCH($E186,중위단위!$F$540:$F$808,0),COUNT(중위단위!$J$2:$XFD$2))</f>
        <v>2759.5628415300544</v>
      </c>
      <c r="H186" s="846">
        <f>INDEX(중위!$J$809:$XFD$1077,MATCH($E186,중위!$F$809:$F$1077,0),COUNT(중위!$J$2:$XFD$2))</f>
        <v>158000</v>
      </c>
      <c r="I186" s="848">
        <f>INDEX(중위단위!$J$809:$XFD$1077,MATCH($E186,중위단위!$F$809:$F$1077,0),COUNT(중위단위!$J$2:$XFD$2))</f>
        <v>2000.7740334669397</v>
      </c>
      <c r="J186" s="847">
        <f>INDEX(평균!$J$540:$XFD$808,MATCH($E186,평균!$F$540:$F$808,0),COUNT(평균!$J$2:$XFD$2))</f>
        <v>254631.57894736843</v>
      </c>
      <c r="K186" s="846">
        <f>INDEX(평균단위!$J$540:$XFD$808,MATCH($E186,평균단위!$F$540:$F$808,0),COUNT(평균단위!$J$2:$XFD$2))</f>
        <v>2906.0490643082294</v>
      </c>
      <c r="L186" s="846">
        <f>INDEX(평균!$J$809:$XFD$1077,MATCH($E186,평균!$F$809:$F$1077,0),COUNT(평균!$J$2:$XFD$2))</f>
        <v>180328.94736842104</v>
      </c>
      <c r="M186" s="846">
        <f>INDEX(평균단위!$J$809:$XFD$1077,MATCH($E186,평균단위!$F$809:$F$1077,0),COUNT(평균단위!$J$2:$XFD$2))</f>
        <v>2070.148453870821</v>
      </c>
      <c r="N186" s="1353" t="s">
        <v>410</v>
      </c>
      <c r="O186" s="1354"/>
      <c r="P186" s="350"/>
      <c r="Q186" s="351"/>
    </row>
    <row r="187" spans="1:17" ht="14.1" customHeight="1">
      <c r="A187" s="522"/>
      <c r="B187" s="333"/>
      <c r="C187" s="434" t="s">
        <v>94</v>
      </c>
      <c r="D187" s="435"/>
      <c r="E187" s="516">
        <v>151</v>
      </c>
      <c r="F187" s="849">
        <f>INDEX(중위!$J$540:$XFD$808,MATCH($E187,중위!$F$540:$F$808,0),COUNT(중위!$J$2:$XFD$2))</f>
        <v>242500</v>
      </c>
      <c r="G187" s="849">
        <f>INDEX(중위단위!$J$540:$XFD$808,MATCH($E187,중위단위!$F$540:$F$808,0),COUNT(중위단위!$J$2:$XFD$2))</f>
        <v>2997.6442873969372</v>
      </c>
      <c r="H187" s="849">
        <f>INDEX(중위!$J$809:$XFD$1077,MATCH($E187,중위!$F$809:$F$1077,0),COUNT(중위!$J$2:$XFD$2))</f>
        <v>157500</v>
      </c>
      <c r="I187" s="851">
        <f>INDEX(중위단위!$J$809:$XFD$1077,MATCH($E187,중위단위!$F$809:$F$1077,0),COUNT(중위단위!$J$2:$XFD$2))</f>
        <v>1804.9265281423347</v>
      </c>
      <c r="J187" s="850">
        <f>INDEX(평균!$J$540:$XFD$808,MATCH($E187,평균!$F$540:$F$808,0),COUNT(평균!$J$2:$XFD$2))</f>
        <v>273181.81818181818</v>
      </c>
      <c r="K187" s="849">
        <f>INDEX(평균단위!$J$540:$XFD$808,MATCH($E187,평균단위!$F$540:$F$808,0),COUNT(평균단위!$J$2:$XFD$2))</f>
        <v>2965.370168509115</v>
      </c>
      <c r="L187" s="849">
        <f>INDEX(평균!$J$809:$XFD$1077,MATCH($E187,평균!$F$809:$F$1077,0),COUNT(평균!$J$2:$XFD$2))</f>
        <v>162545.45454545456</v>
      </c>
      <c r="M187" s="849">
        <f>INDEX(평균단위!$J$809:$XFD$1077,MATCH($E187,평균단위!$F$809:$F$1077,0),COUNT(평균단위!$J$2:$XFD$2))</f>
        <v>1806.3366770658527</v>
      </c>
      <c r="N187" s="1359" t="s">
        <v>411</v>
      </c>
      <c r="O187" s="1360"/>
      <c r="P187" s="350"/>
      <c r="Q187" s="351"/>
    </row>
    <row r="188" spans="1:17" ht="14.1" customHeight="1">
      <c r="A188" s="522"/>
      <c r="B188" s="331" t="s">
        <v>219</v>
      </c>
      <c r="C188" s="332"/>
      <c r="D188" s="436"/>
      <c r="E188" s="532">
        <v>152</v>
      </c>
      <c r="F188" s="829">
        <f>INDEX(중위!$J$540:$XFD$808,MATCH($E188,중위!$F$540:$F$808,0),COUNT(중위!$J$2:$XFD$2))</f>
        <v>207716.61918811681</v>
      </c>
      <c r="G188" s="829">
        <f>INDEX(중위단위!$J$540:$XFD$808,MATCH($E188,중위단위!$F$540:$F$808,0),COUNT(중위단위!$J$2:$XFD$2))</f>
        <v>2706.3018940132511</v>
      </c>
      <c r="H188" s="829">
        <f>INDEX(중위!$J$809:$XFD$1077,MATCH($E188,중위!$F$809:$F$1077,0),COUNT(중위!$J$2:$XFD$2))</f>
        <v>150949.1606470648</v>
      </c>
      <c r="I188" s="839">
        <f>INDEX(중위단위!$J$809:$XFD$1077,MATCH($E188,중위단위!$F$809:$F$1077,0),COUNT(중위단위!$J$2:$XFD$2))</f>
        <v>1921.9419075843107</v>
      </c>
      <c r="J188" s="833">
        <f>INDEX(평균!$J$540:$XFD$808,MATCH($E188,평균!$F$540:$F$808,0),COUNT(평균!$J$2:$XFD$2))</f>
        <v>231720.16100294786</v>
      </c>
      <c r="K188" s="829">
        <f>INDEX(평균단위!$J$540:$XFD$808,MATCH($E188,평균단위!$F$540:$F$808,0),COUNT(평균단위!$J$2:$XFD$2))</f>
        <v>2703.475122227117</v>
      </c>
      <c r="L188" s="829">
        <f>INDEX(평균!$J$809:$XFD$1077,MATCH($E188,평균!$F$809:$F$1077,0),COUNT(평균!$J$2:$XFD$2))</f>
        <v>157462.28752680551</v>
      </c>
      <c r="M188" s="829">
        <f>INDEX(평균단위!$J$809:$XFD$1077,MATCH($E188,평균단위!$F$809:$F$1077,0),COUNT(평균단위!$J$2:$XFD$2))</f>
        <v>1876.5199740441199</v>
      </c>
      <c r="N188" s="1418" t="s">
        <v>412</v>
      </c>
      <c r="O188" s="1400"/>
      <c r="P188" s="1401"/>
      <c r="Q188" s="351"/>
    </row>
    <row r="189" spans="1:17" ht="14.1" customHeight="1">
      <c r="A189" s="522"/>
      <c r="B189" s="333"/>
      <c r="C189" s="437" t="s">
        <v>95</v>
      </c>
      <c r="D189" s="430"/>
      <c r="E189" s="516">
        <v>153</v>
      </c>
      <c r="F189" s="831">
        <f>INDEX(중위!$J$540:$XFD$808,MATCH($E189,중위!$F$540:$F$808,0),COUNT(중위!$J$2:$XFD$2))</f>
        <v>205500</v>
      </c>
      <c r="G189" s="831">
        <f>INDEX(중위단위!$J$540:$XFD$808,MATCH($E189,중위단위!$F$540:$F$808,0),COUNT(중위단위!$J$2:$XFD$2))</f>
        <v>2813.7912008740759</v>
      </c>
      <c r="H189" s="831">
        <f>INDEX(중위!$J$809:$XFD$1077,MATCH($E189,중위!$F$809:$F$1077,0),COUNT(중위!$J$2:$XFD$2))</f>
        <v>146000</v>
      </c>
      <c r="I189" s="832">
        <f>INDEX(중위단위!$J$809:$XFD$1077,MATCH($E189,중위단위!$F$809:$F$1077,0),COUNT(중위단위!$J$2:$XFD$2))</f>
        <v>1943.9212611120474</v>
      </c>
      <c r="J189" s="830">
        <f>INDEX(평균!$J$540:$XFD$808,MATCH($E189,평균!$F$540:$F$808,0),COUNT(평균!$J$2:$XFD$2))</f>
        <v>232135.59322033898</v>
      </c>
      <c r="K189" s="831">
        <f>INDEX(평균단위!$J$540:$XFD$808,MATCH($E189,평균단위!$F$540:$F$808,0),COUNT(평균단위!$J$2:$XFD$2))</f>
        <v>2731.1387981314238</v>
      </c>
      <c r="L189" s="831">
        <f>INDEX(평균!$J$809:$XFD$1077,MATCH($E189,평균!$F$809:$F$1077,0),COUNT(평균!$J$2:$XFD$2))</f>
        <v>154661.01694915254</v>
      </c>
      <c r="M189" s="831">
        <f>INDEX(평균단위!$J$809:$XFD$1077,MATCH($E189,평균단위!$F$809:$F$1077,0),COUNT(평균단위!$J$2:$XFD$2))</f>
        <v>1863.9792912643518</v>
      </c>
      <c r="N189" s="1408" t="s">
        <v>413</v>
      </c>
      <c r="O189" s="1362"/>
      <c r="P189" s="350"/>
      <c r="Q189" s="351"/>
    </row>
    <row r="190" spans="1:17" ht="14.1" customHeight="1">
      <c r="A190" s="522"/>
      <c r="B190" s="333"/>
      <c r="C190" s="438" t="s">
        <v>96</v>
      </c>
      <c r="D190" s="432"/>
      <c r="E190" s="532">
        <v>154</v>
      </c>
      <c r="F190" s="846">
        <f>INDEX(중위!$J$540:$XFD$808,MATCH($E190,중위!$F$540:$F$808,0),COUNT(중위!$J$2:$XFD$2))</f>
        <v>206500</v>
      </c>
      <c r="G190" s="846">
        <f>INDEX(중위단위!$J$540:$XFD$808,MATCH($E190,중위단위!$F$540:$F$808,0),COUNT(중위단위!$J$2:$XFD$2))</f>
        <v>2541.3693377376903</v>
      </c>
      <c r="H190" s="846">
        <f>INDEX(중위!$J$809:$XFD$1077,MATCH($E190,중위!$F$809:$F$1077,0),COUNT(중위!$J$2:$XFD$2))</f>
        <v>167000</v>
      </c>
      <c r="I190" s="848">
        <f>INDEX(중위단위!$J$809:$XFD$1077,MATCH($E190,중위단위!$F$809:$F$1077,0),COUNT(중위단위!$J$2:$XFD$2))</f>
        <v>1888.4978057611031</v>
      </c>
      <c r="J190" s="847">
        <f>INDEX(평균!$J$540:$XFD$808,MATCH($E190,평균!$F$540:$F$808,0),COUNT(평균!$J$2:$XFD$2))</f>
        <v>247192.30769230769</v>
      </c>
      <c r="K190" s="846">
        <f>INDEX(평균단위!$J$540:$XFD$808,MATCH($E190,평균단위!$F$540:$F$808,0),COUNT(평균단위!$J$2:$XFD$2))</f>
        <v>2676.9455346204736</v>
      </c>
      <c r="L190" s="846">
        <f>INDEX(평균!$J$809:$XFD$1077,MATCH($E190,평균!$F$809:$F$1077,0),COUNT(평균!$J$2:$XFD$2))</f>
        <v>173820.51282051281</v>
      </c>
      <c r="M190" s="846">
        <f>INDEX(평균단위!$J$809:$XFD$1077,MATCH($E190,평균단위!$F$809:$F$1077,0),COUNT(평균단위!$J$2:$XFD$2))</f>
        <v>1927.8424861250573</v>
      </c>
      <c r="N190" s="1353" t="s">
        <v>414</v>
      </c>
      <c r="O190" s="1354"/>
      <c r="P190" s="350"/>
      <c r="Q190" s="351"/>
    </row>
    <row r="191" spans="1:17" ht="14.1" customHeight="1">
      <c r="A191" s="522"/>
      <c r="B191" s="333"/>
      <c r="C191" s="438" t="s">
        <v>97</v>
      </c>
      <c r="D191" s="432"/>
      <c r="E191" s="516">
        <v>155</v>
      </c>
      <c r="F191" s="846">
        <f>INDEX(중위!$J$540:$XFD$808,MATCH($E191,중위!$F$540:$F$808,0),COUNT(중위!$J$2:$XFD$2))</f>
        <v>222500</v>
      </c>
      <c r="G191" s="846">
        <f>INDEX(중위단위!$J$540:$XFD$808,MATCH($E191,중위단위!$F$540:$F$808,0),COUNT(중위단위!$J$2:$XFD$2))</f>
        <v>2782.0209120045388</v>
      </c>
      <c r="H191" s="846">
        <f>INDEX(중위!$J$809:$XFD$1077,MATCH($E191,중위!$F$809:$F$1077,0),COUNT(중위!$J$2:$XFD$2))</f>
        <v>163000</v>
      </c>
      <c r="I191" s="848">
        <f>INDEX(중위단위!$J$809:$XFD$1077,MATCH($E191,중위단위!$F$809:$F$1077,0),COUNT(중위단위!$J$2:$XFD$2))</f>
        <v>2073.3142423792347</v>
      </c>
      <c r="J191" s="847">
        <f>INDEX(평균!$J$540:$XFD$808,MATCH($E191,평균!$F$540:$F$808,0),COUNT(평균!$J$2:$XFD$2))</f>
        <v>235813.95348837209</v>
      </c>
      <c r="K191" s="846">
        <f>INDEX(평균단위!$J$540:$XFD$808,MATCH($E191,평균단위!$F$540:$F$808,0),COUNT(평균단위!$J$2:$XFD$2))</f>
        <v>2837.975863207867</v>
      </c>
      <c r="L191" s="846">
        <f>INDEX(평균!$J$809:$XFD$1077,MATCH($E191,평균!$F$809:$F$1077,0),COUNT(평균!$J$2:$XFD$2))</f>
        <v>165802.32558139536</v>
      </c>
      <c r="M191" s="846">
        <f>INDEX(평균단위!$J$809:$XFD$1077,MATCH($E191,평균단위!$F$809:$F$1077,0),COUNT(평균단위!$J$2:$XFD$2))</f>
        <v>2035.8741212075097</v>
      </c>
      <c r="N191" s="1353" t="s">
        <v>415</v>
      </c>
      <c r="O191" s="1354"/>
      <c r="P191" s="350"/>
      <c r="Q191" s="351"/>
    </row>
    <row r="192" spans="1:17" ht="14.1" customHeight="1">
      <c r="A192" s="349"/>
      <c r="B192" s="333"/>
      <c r="C192" s="434" t="s">
        <v>98</v>
      </c>
      <c r="D192" s="435"/>
      <c r="E192" s="532">
        <v>156</v>
      </c>
      <c r="F192" s="849">
        <f>INDEX(중위!$J$540:$XFD$808,MATCH($E192,중위!$F$540:$F$808,0),COUNT(중위!$J$2:$XFD$2))</f>
        <v>180500</v>
      </c>
      <c r="G192" s="849">
        <f>INDEX(중위단위!$J$540:$XFD$808,MATCH($E192,중위단위!$F$540:$F$808,0),COUNT(중위단위!$J$2:$XFD$2))</f>
        <v>2218.7814455444009</v>
      </c>
      <c r="H192" s="849">
        <f>INDEX(중위!$J$809:$XFD$1077,MATCH($E192,중위!$F$809:$F$1077,0),COUNT(중위!$J$2:$XFD$2))</f>
        <v>110000</v>
      </c>
      <c r="I192" s="851">
        <f>INDEX(중위단위!$J$809:$XFD$1077,MATCH($E192,중위단위!$F$809:$F$1077,0),COUNT(중위단위!$J$2:$XFD$2))</f>
        <v>1428.1990005414823</v>
      </c>
      <c r="J192" s="850">
        <f>INDEX(평균!$J$540:$XFD$808,MATCH($E192,평균!$F$540:$F$808,0),COUNT(평균!$J$2:$XFD$2))</f>
        <v>183758.62068965516</v>
      </c>
      <c r="K192" s="849">
        <f>INDEX(평균단위!$J$540:$XFD$808,MATCH($E192,평균단위!$F$540:$F$808,0),COUNT(평균단위!$J$2:$XFD$2))</f>
        <v>2210.350893020011</v>
      </c>
      <c r="L192" s="849">
        <f>INDEX(평균!$J$809:$XFD$1077,MATCH($E192,평균!$F$809:$F$1077,0),COUNT(평균!$J$2:$XFD$2))</f>
        <v>114051.72413793103</v>
      </c>
      <c r="M192" s="849">
        <f>INDEX(평균단위!$J$809:$XFD$1077,MATCH($E192,평균단위!$F$809:$F$1077,0),COUNT(평균단위!$J$2:$XFD$2))</f>
        <v>1376.5997661940353</v>
      </c>
      <c r="N192" s="1359" t="s">
        <v>416</v>
      </c>
      <c r="O192" s="1360"/>
      <c r="P192" s="350"/>
      <c r="Q192" s="351"/>
    </row>
    <row r="193" spans="1:17" ht="14.1" customHeight="1">
      <c r="A193" s="349"/>
      <c r="B193" s="439" t="s">
        <v>220</v>
      </c>
      <c r="C193" s="332"/>
      <c r="D193" s="332"/>
      <c r="E193" s="516">
        <v>157</v>
      </c>
      <c r="F193" s="829">
        <f>INDEX(중위!$J$540:$XFD$808,MATCH($E193,중위!$F$540:$F$808,0),COUNT(중위!$J$2:$XFD$2))</f>
        <v>164254.68456771574</v>
      </c>
      <c r="G193" s="829">
        <f>INDEX(중위단위!$J$540:$XFD$808,MATCH($E193,중위단위!$F$540:$F$808,0),COUNT(중위단위!$J$2:$XFD$2))</f>
        <v>2220.8270690586396</v>
      </c>
      <c r="H193" s="829">
        <f>INDEX(중위!$J$809:$XFD$1077,MATCH($E193,중위!$F$809:$F$1077,0),COUNT(중위!$J$2:$XFD$2))</f>
        <v>128958.03024203837</v>
      </c>
      <c r="I193" s="839">
        <f>INDEX(중위단위!$J$809:$XFD$1077,MATCH($E193,중위단위!$F$809:$F$1077,0),COUNT(중위단위!$J$2:$XFD$2))</f>
        <v>1630.0946109110441</v>
      </c>
      <c r="J193" s="833">
        <f>INDEX(평균!$J$540:$XFD$808,MATCH($E193,평균!$F$540:$F$808,0),COUNT(평균!$J$2:$XFD$2))</f>
        <v>175929.53660488722</v>
      </c>
      <c r="K193" s="829">
        <f>INDEX(평균단위!$J$540:$XFD$808,MATCH($E193,평균단위!$F$540:$F$808,0),COUNT(평균단위!$J$2:$XFD$2))</f>
        <v>2281.9411692801195</v>
      </c>
      <c r="L193" s="829">
        <f>INDEX(평균!$J$809:$XFD$1077,MATCH($E193,평균!$F$809:$F$1077,0),COUNT(평균!$J$2:$XFD$2))</f>
        <v>126947.02431752194</v>
      </c>
      <c r="M193" s="829">
        <f>INDEX(평균단위!$J$809:$XFD$1077,MATCH($E193,평균단위!$F$809:$F$1077,0),COUNT(평균단위!$J$2:$XFD$2))</f>
        <v>1676.9577889372044</v>
      </c>
      <c r="N193" s="1418" t="s">
        <v>417</v>
      </c>
      <c r="O193" s="1400"/>
      <c r="P193" s="1401"/>
      <c r="Q193" s="351"/>
    </row>
    <row r="194" spans="1:17" ht="14.1" customHeight="1">
      <c r="A194" s="330"/>
      <c r="B194" s="333"/>
      <c r="C194" s="437" t="s">
        <v>99</v>
      </c>
      <c r="D194" s="430"/>
      <c r="E194" s="532">
        <v>158</v>
      </c>
      <c r="F194" s="831">
        <f>INDEX(중위!$J$540:$XFD$808,MATCH($E194,중위!$F$540:$F$808,0),COUNT(중위!$J$2:$XFD$2))</f>
        <v>162500</v>
      </c>
      <c r="G194" s="831">
        <f>INDEX(중위단위!$J$540:$XFD$808,MATCH($E194,중위단위!$F$540:$F$808,0),COUNT(중위단위!$J$2:$XFD$2))</f>
        <v>2151.2878655735799</v>
      </c>
      <c r="H194" s="831">
        <f>INDEX(중위!$J$809:$XFD$1077,MATCH($E194,중위!$F$809:$F$1077,0),COUNT(중위!$J$2:$XFD$2))</f>
        <v>136500</v>
      </c>
      <c r="I194" s="832">
        <f>INDEX(중위단위!$J$809:$XFD$1077,MATCH($E194,중위단위!$F$809:$F$1077,0),COUNT(중위단위!$J$2:$XFD$2))</f>
        <v>1722.0034373823987</v>
      </c>
      <c r="J194" s="830">
        <f>INDEX(평균!$J$540:$XFD$808,MATCH($E194,평균!$F$540:$F$808,0),COUNT(평균!$J$2:$XFD$2))</f>
        <v>174158.51063829788</v>
      </c>
      <c r="K194" s="831">
        <f>INDEX(평균단위!$J$540:$XFD$808,MATCH($E194,평균단위!$F$540:$F$808,0),COUNT(평균단위!$J$2:$XFD$2))</f>
        <v>2370.7312391439505</v>
      </c>
      <c r="L194" s="831">
        <f>INDEX(평균!$J$809:$XFD$1077,MATCH($E194,평균!$F$809:$F$1077,0),COUNT(평균!$J$2:$XFD$2))</f>
        <v>132419.14893617021</v>
      </c>
      <c r="M194" s="831">
        <f>INDEX(평균단위!$J$809:$XFD$1077,MATCH($E194,평균단위!$F$809:$F$1077,0),COUNT(평균단위!$J$2:$XFD$2))</f>
        <v>1816.7910102527353</v>
      </c>
      <c r="N194" s="1408" t="s">
        <v>418</v>
      </c>
      <c r="O194" s="1362"/>
      <c r="P194" s="350"/>
      <c r="Q194" s="351"/>
    </row>
    <row r="195" spans="1:17" ht="14.1" customHeight="1">
      <c r="A195" s="330"/>
      <c r="B195" s="333"/>
      <c r="C195" s="438" t="s">
        <v>100</v>
      </c>
      <c r="D195" s="432"/>
      <c r="E195" s="516">
        <v>159</v>
      </c>
      <c r="F195" s="846">
        <f>INDEX(중위!$J$540:$XFD$808,MATCH($E195,중위!$F$540:$F$808,0),COUNT(중위!$J$2:$XFD$2))</f>
        <v>308500</v>
      </c>
      <c r="G195" s="846">
        <f>INDEX(중위단위!$J$540:$XFD$808,MATCH($E195,중위단위!$F$540:$F$808,0),COUNT(중위단위!$J$2:$XFD$2))</f>
        <v>3121.0143300907403</v>
      </c>
      <c r="H195" s="846">
        <f>INDEX(중위!$J$809:$XFD$1077,MATCH($E195,중위!$F$809:$F$1077,0),COUNT(중위!$J$2:$XFD$2))</f>
        <v>166000</v>
      </c>
      <c r="I195" s="848">
        <f>INDEX(중위단위!$J$809:$XFD$1077,MATCH($E195,중위단위!$F$809:$F$1077,0),COUNT(중위단위!$J$2:$XFD$2))</f>
        <v>1692.5061106975445</v>
      </c>
      <c r="J195" s="847">
        <f>INDEX(평균!$J$540:$XFD$808,MATCH($E195,평균!$F$540:$F$808,0),COUNT(평균!$J$2:$XFD$2))</f>
        <v>301775.86206896551</v>
      </c>
      <c r="K195" s="846">
        <f>INDEX(평균단위!$J$540:$XFD$808,MATCH($E195,평균단위!$F$540:$F$808,0),COUNT(평균단위!$J$2:$XFD$2))</f>
        <v>3001.1188678299923</v>
      </c>
      <c r="L195" s="846">
        <f>INDEX(평균!$J$809:$XFD$1077,MATCH($E195,평균!$F$809:$F$1077,0),COUNT(평균!$J$2:$XFD$2))</f>
        <v>167741.37931034484</v>
      </c>
      <c r="M195" s="846">
        <f>INDEX(평균단위!$J$809:$XFD$1077,MATCH($E195,평균단위!$F$809:$F$1077,0),COUNT(평균단위!$J$2:$XFD$2))</f>
        <v>1691.7936016874512</v>
      </c>
      <c r="N195" s="1353" t="s">
        <v>327</v>
      </c>
      <c r="O195" s="1354"/>
      <c r="P195" s="350"/>
      <c r="Q195" s="351"/>
    </row>
    <row r="196" spans="1:17" ht="14.1" customHeight="1">
      <c r="A196" s="516"/>
      <c r="B196" s="333"/>
      <c r="C196" s="438" t="s">
        <v>101</v>
      </c>
      <c r="D196" s="432"/>
      <c r="E196" s="532">
        <v>160</v>
      </c>
      <c r="F196" s="846">
        <f>INDEX(중위!$J$540:$XFD$808,MATCH($E196,중위!$F$540:$F$808,0),COUNT(중위!$J$2:$XFD$2))</f>
        <v>159000</v>
      </c>
      <c r="G196" s="846">
        <f>INDEX(중위단위!$J$540:$XFD$808,MATCH($E196,중위단위!$F$540:$F$808,0),COUNT(중위단위!$J$2:$XFD$2))</f>
        <v>2298.9270989749893</v>
      </c>
      <c r="H196" s="846">
        <f>INDEX(중위!$J$809:$XFD$1077,MATCH($E196,중위!$F$809:$F$1077,0),COUNT(중위!$J$2:$XFD$2))</f>
        <v>125000</v>
      </c>
      <c r="I196" s="848">
        <f>INDEX(중위단위!$J$809:$XFD$1077,MATCH($E196,중위단위!$F$809:$F$1077,0),COUNT(중위단위!$J$2:$XFD$2))</f>
        <v>1701.7985965999023</v>
      </c>
      <c r="J196" s="847">
        <f>INDEX(평균!$J$540:$XFD$808,MATCH($E196,평균!$F$540:$F$808,0),COUNT(평균!$J$2:$XFD$2))</f>
        <v>169452.38095238095</v>
      </c>
      <c r="K196" s="846">
        <f>INDEX(평균단위!$J$540:$XFD$808,MATCH($E196,평균단위!$F$540:$F$808,0),COUNT(평균단위!$J$2:$XFD$2))</f>
        <v>2299.6834497273762</v>
      </c>
      <c r="L196" s="846">
        <f>INDEX(평균!$J$809:$XFD$1077,MATCH($E196,평균!$F$809:$F$1077,0),COUNT(평균!$J$2:$XFD$2))</f>
        <v>125154.76190476191</v>
      </c>
      <c r="M196" s="846">
        <f>INDEX(평균단위!$J$809:$XFD$1077,MATCH($E196,평균단위!$F$809:$F$1077,0),COUNT(평균단위!$J$2:$XFD$2))</f>
        <v>1720.1068852911669</v>
      </c>
      <c r="N196" s="1353" t="s">
        <v>420</v>
      </c>
      <c r="O196" s="1354"/>
      <c r="P196" s="350"/>
      <c r="Q196" s="351"/>
    </row>
    <row r="197" spans="1:17" ht="14.1" customHeight="1">
      <c r="A197" s="349"/>
      <c r="B197" s="333"/>
      <c r="C197" s="440" t="s">
        <v>102</v>
      </c>
      <c r="D197" s="441"/>
      <c r="E197" s="516">
        <v>161</v>
      </c>
      <c r="F197" s="834">
        <f>INDEX(중위!$J$540:$XFD$808,MATCH($E197,중위!$F$540:$F$808,0),COUNT(중위!$J$2:$XFD$2))</f>
        <v>153000</v>
      </c>
      <c r="G197" s="834">
        <f>INDEX(중위단위!$J$540:$XFD$808,MATCH($E197,중위단위!$F$540:$F$808,0),COUNT(중위단위!$J$2:$XFD$2))</f>
        <v>2125.6525433714178</v>
      </c>
      <c r="H197" s="834">
        <f>INDEX(중위!$J$809:$XFD$1077,MATCH($E197,중위!$F$809:$F$1077,0),COUNT(중위!$J$2:$XFD$2))</f>
        <v>120500</v>
      </c>
      <c r="I197" s="855">
        <f>INDEX(중위단위!$J$809:$XFD$1077,MATCH($E197,중위단위!$F$809:$F$1077,0),COUNT(중위단위!$J$2:$XFD$2))</f>
        <v>1485.9955525248884</v>
      </c>
      <c r="J197" s="835">
        <f>INDEX(평균!$J$540:$XFD$808,MATCH($E197,평균!$F$540:$F$808,0),COUNT(평균!$J$2:$XFD$2))</f>
        <v>167690</v>
      </c>
      <c r="K197" s="834">
        <f>INDEX(평균단위!$J$540:$XFD$808,MATCH($E197,평균단위!$F$540:$F$808,0),COUNT(평균단위!$J$2:$XFD$2))</f>
        <v>2103.5870373400421</v>
      </c>
      <c r="L197" s="834">
        <f>INDEX(평균!$J$809:$XFD$1077,MATCH($E197,평균!$F$809:$F$1077,0),COUNT(평균!$J$2:$XFD$2))</f>
        <v>118430</v>
      </c>
      <c r="M197" s="834">
        <f>INDEX(평균단위!$J$809:$XFD$1077,MATCH($E197,평균단위!$F$809:$F$1077,0),COUNT(평균단위!$J$2:$XFD$2))</f>
        <v>1514.2177591005197</v>
      </c>
      <c r="N197" s="1359" t="s">
        <v>421</v>
      </c>
      <c r="O197" s="1360"/>
      <c r="P197" s="350"/>
      <c r="Q197" s="351"/>
    </row>
    <row r="198" spans="1:17" ht="14.1" customHeight="1">
      <c r="A198" s="442"/>
      <c r="B198" s="442" t="s">
        <v>221</v>
      </c>
      <c r="C198" s="332"/>
      <c r="D198" s="436"/>
      <c r="E198" s="532">
        <v>162</v>
      </c>
      <c r="F198" s="829">
        <f>INDEX(중위!$J$540:$XFD$808,MATCH($E198,중위!$F$540:$F$808,0),COUNT(중위!$J$2:$XFD$2))</f>
        <v>187123.90581248267</v>
      </c>
      <c r="G198" s="829">
        <f>INDEX(중위단위!$J$540:$XFD$808,MATCH($E198,중위단위!$F$540:$F$808,0),COUNT(중위단위!$J$2:$XFD$2))</f>
        <v>2353.8715854843954</v>
      </c>
      <c r="H198" s="829">
        <f>INDEX(중위!$J$809:$XFD$1077,MATCH($E198,중위!$F$809:$F$1077,0),COUNT(중위!$J$2:$XFD$2))</f>
        <v>132297.86045572977</v>
      </c>
      <c r="I198" s="839">
        <f>INDEX(중위단위!$J$809:$XFD$1077,MATCH($E198,중위단위!$F$809:$F$1077,0),COUNT(중위단위!$J$2:$XFD$2))</f>
        <v>1646.1855221422015</v>
      </c>
      <c r="J198" s="833">
        <f>INDEX(평균!$J$540:$XFD$808,MATCH($E198,평균!$F$540:$F$808,0),COUNT(평균!$J$2:$XFD$2))</f>
        <v>197619.10386918444</v>
      </c>
      <c r="K198" s="829">
        <f>INDEX(평균단위!$J$540:$XFD$808,MATCH($E198,평균단위!$F$540:$F$808,0),COUNT(평균단위!$J$2:$XFD$2))</f>
        <v>2409.9992535260212</v>
      </c>
      <c r="L198" s="829">
        <f>INDEX(평균!$J$809:$XFD$1077,MATCH($E198,평균!$F$809:$F$1077,0),COUNT(평균!$J$2:$XFD$2))</f>
        <v>136063.19096819821</v>
      </c>
      <c r="M198" s="829">
        <f>INDEX(평균단위!$J$809:$XFD$1077,MATCH($E198,평균단위!$F$809:$F$1077,0),COUNT(평균단위!$J$2:$XFD$2))</f>
        <v>1679.8536431110867</v>
      </c>
      <c r="N198" s="1387" t="s">
        <v>422</v>
      </c>
      <c r="O198" s="1388"/>
      <c r="P198" s="1388"/>
      <c r="Q198" s="373"/>
    </row>
    <row r="199" spans="1:17" ht="14.1" customHeight="1">
      <c r="A199" s="349"/>
      <c r="B199" s="443"/>
      <c r="C199" s="444" t="s">
        <v>82</v>
      </c>
      <c r="D199" s="445"/>
      <c r="E199" s="516">
        <v>163</v>
      </c>
      <c r="F199" s="831">
        <f>INDEX(중위!$J$540:$XFD$808,MATCH($E199,중위!$F$540:$F$808,0),COUNT(중위!$J$2:$XFD$2))</f>
        <v>137000</v>
      </c>
      <c r="G199" s="831">
        <f>INDEX(중위단위!$J$540:$XFD$808,MATCH($E199,중위단위!$F$540:$F$808,0),COUNT(중위단위!$J$2:$XFD$2))</f>
        <v>1844.8579714971622</v>
      </c>
      <c r="H199" s="831">
        <f>INDEX(중위!$J$809:$XFD$1077,MATCH($E199,중위!$F$809:$F$1077,0),COUNT(중위!$J$2:$XFD$2))</f>
        <v>100500</v>
      </c>
      <c r="I199" s="832">
        <f>INDEX(중위단위!$J$809:$XFD$1077,MATCH($E199,중위단위!$F$809:$F$1077,0),COUNT(중위단위!$J$2:$XFD$2))</f>
        <v>1356.70346338586</v>
      </c>
      <c r="J199" s="830">
        <f>INDEX(평균!$J$540:$XFD$808,MATCH($E199,평균!$F$540:$F$808,0),COUNT(평균!$J$2:$XFD$2))</f>
        <v>150114.70588235295</v>
      </c>
      <c r="K199" s="831">
        <f>INDEX(평균단위!$J$540:$XFD$808,MATCH($E199,평균단위!$F$540:$F$808,0),COUNT(평균단위!$J$2:$XFD$2))</f>
        <v>2003.9638677414546</v>
      </c>
      <c r="L199" s="831">
        <f>INDEX(평균!$J$809:$XFD$1077,MATCH($E199,평균!$F$809:$F$1077,0),COUNT(평균!$J$2:$XFD$2))</f>
        <v>104044.11764705883</v>
      </c>
      <c r="M199" s="831">
        <f>INDEX(평균단위!$J$809:$XFD$1077,MATCH($E199,평균단위!$F$809:$F$1077,0),COUNT(평균단위!$J$2:$XFD$2))</f>
        <v>1385.609585614352</v>
      </c>
      <c r="N199" s="1408" t="s">
        <v>397</v>
      </c>
      <c r="O199" s="1361"/>
      <c r="P199" s="446"/>
      <c r="Q199" s="351"/>
    </row>
    <row r="200" spans="1:17" ht="14.1" customHeight="1">
      <c r="A200" s="349"/>
      <c r="B200" s="443"/>
      <c r="C200" s="447" t="s">
        <v>18</v>
      </c>
      <c r="D200" s="448"/>
      <c r="E200" s="532">
        <v>164</v>
      </c>
      <c r="F200" s="846">
        <f>INDEX(중위!$J$540:$XFD$808,MATCH($E200,중위!$F$540:$F$808,0),COUNT(중위!$J$2:$XFD$2))</f>
        <v>176500</v>
      </c>
      <c r="G200" s="846">
        <f>INDEX(중위단위!$J$540:$XFD$808,MATCH($E200,중위단위!$F$540:$F$808,0),COUNT(중위단위!$J$2:$XFD$2))</f>
        <v>2171.7663394459405</v>
      </c>
      <c r="H200" s="846">
        <f>INDEX(중위!$J$809:$XFD$1077,MATCH($E200,중위!$F$809:$F$1077,0),COUNT(중위!$J$2:$XFD$2))</f>
        <v>120000</v>
      </c>
      <c r="I200" s="848">
        <f>INDEX(중위단위!$J$809:$XFD$1077,MATCH($E200,중위단위!$F$809:$F$1077,0),COUNT(중위단위!$J$2:$XFD$2))</f>
        <v>1495.9651276429008</v>
      </c>
      <c r="J200" s="847">
        <f>INDEX(평균!$J$540:$XFD$808,MATCH($E200,평균!$F$540:$F$808,0),COUNT(평균!$J$2:$XFD$2))</f>
        <v>187134.61538461538</v>
      </c>
      <c r="K200" s="846">
        <f>INDEX(평균단위!$J$540:$XFD$808,MATCH($E200,평균단위!$F$540:$F$808,0),COUNT(평균단위!$J$2:$XFD$2))</f>
        <v>2239.8673218447084</v>
      </c>
      <c r="L200" s="846">
        <f>INDEX(평균!$J$809:$XFD$1077,MATCH($E200,평균!$F$809:$F$1077,0),COUNT(평균!$J$2:$XFD$2))</f>
        <v>127433.33333333333</v>
      </c>
      <c r="M200" s="846">
        <f>INDEX(평균단위!$J$809:$XFD$1077,MATCH($E200,평균단위!$F$809:$F$1077,0),COUNT(평균단위!$J$2:$XFD$2))</f>
        <v>1532.8344374000217</v>
      </c>
      <c r="N200" s="1353" t="s">
        <v>396</v>
      </c>
      <c r="O200" s="1354"/>
      <c r="P200" s="446"/>
      <c r="Q200" s="351"/>
    </row>
    <row r="201" spans="1:17" ht="14.1" customHeight="1">
      <c r="A201" s="349"/>
      <c r="B201" s="443"/>
      <c r="C201" s="447" t="s">
        <v>88</v>
      </c>
      <c r="D201" s="448"/>
      <c r="E201" s="516">
        <v>165</v>
      </c>
      <c r="F201" s="846">
        <f>INDEX(중위!$J$540:$XFD$808,MATCH($E201,중위!$F$540:$F$808,0),COUNT(중위!$J$2:$XFD$2))</f>
        <v>191500</v>
      </c>
      <c r="G201" s="846">
        <f>INDEX(중위단위!$J$540:$XFD$808,MATCH($E201,중위단위!$F$540:$F$808,0),COUNT(중위단위!$J$2:$XFD$2))</f>
        <v>2566.7854685361017</v>
      </c>
      <c r="H201" s="846">
        <f>INDEX(중위!$J$809:$XFD$1077,MATCH($E201,중위!$F$809:$F$1077,0),COUNT(중위!$J$2:$XFD$2))</f>
        <v>138000</v>
      </c>
      <c r="I201" s="848">
        <f>INDEX(중위단위!$J$809:$XFD$1077,MATCH($E201,중위단위!$F$809:$F$1077,0),COUNT(중위단위!$J$2:$XFD$2))</f>
        <v>1799.2265007566841</v>
      </c>
      <c r="J201" s="847">
        <f>INDEX(평균!$J$540:$XFD$808,MATCH($E201,평균!$F$540:$F$808,0),COUNT(평균!$J$2:$XFD$2))</f>
        <v>210436.66666666666</v>
      </c>
      <c r="K201" s="846">
        <f>INDEX(평균단위!$J$540:$XFD$808,MATCH($E201,평균단위!$F$540:$F$808,0),COUNT(평균단위!$J$2:$XFD$2))</f>
        <v>2578.2134659508961</v>
      </c>
      <c r="L201" s="846">
        <f>INDEX(평균!$J$809:$XFD$1077,MATCH($E201,평균!$F$809:$F$1077,0),COUNT(평균!$J$2:$XFD$2))</f>
        <v>144426.66666666666</v>
      </c>
      <c r="M201" s="846">
        <f>INDEX(평균단위!$J$809:$XFD$1077,MATCH($E201,평균단위!$F$809:$F$1077,0),COUNT(평균단위!$J$2:$XFD$2))</f>
        <v>1808.7403946739169</v>
      </c>
      <c r="N201" s="1353" t="s">
        <v>403</v>
      </c>
      <c r="O201" s="1354"/>
      <c r="P201" s="446"/>
      <c r="Q201" s="351"/>
    </row>
    <row r="202" spans="1:17" ht="14.1" customHeight="1">
      <c r="A202" s="349"/>
      <c r="B202" s="443"/>
      <c r="C202" s="447" t="s">
        <v>104</v>
      </c>
      <c r="D202" s="448"/>
      <c r="E202" s="532">
        <v>166</v>
      </c>
      <c r="F202" s="846">
        <f>INDEX(중위!$J$540:$XFD$808,MATCH($E202,중위!$F$540:$F$808,0),COUNT(중위!$J$2:$XFD$2))</f>
        <v>249500</v>
      </c>
      <c r="G202" s="846">
        <f>INDEX(중위단위!$J$540:$XFD$808,MATCH($E202,중위단위!$F$540:$F$808,0),COUNT(중위단위!$J$2:$XFD$2))</f>
        <v>2724.4973580916239</v>
      </c>
      <c r="H202" s="846">
        <f>INDEX(중위!$J$809:$XFD$1077,MATCH($E202,중위!$F$809:$F$1077,0),COUNT(중위!$J$2:$XFD$2))</f>
        <v>173000</v>
      </c>
      <c r="I202" s="848">
        <f>INDEX(중위단위!$J$809:$XFD$1077,MATCH($E202,중위단위!$F$809:$F$1077,0),COUNT(중위단위!$J$2:$XFD$2))</f>
        <v>1926.5808223299478</v>
      </c>
      <c r="J202" s="847">
        <f>INDEX(평균!$J$540:$XFD$808,MATCH($E202,평균!$F$540:$F$808,0),COUNT(평균!$J$2:$XFD$2))</f>
        <v>246119.79166666666</v>
      </c>
      <c r="K202" s="846">
        <f>INDEX(평균단위!$J$540:$XFD$808,MATCH($E202,평균단위!$F$540:$F$808,0),COUNT(평균단위!$J$2:$XFD$2))</f>
        <v>2750.5343144990297</v>
      </c>
      <c r="L202" s="846">
        <f>INDEX(평균!$J$809:$XFD$1077,MATCH($E202,평균!$F$809:$F$1077,0),COUNT(평균!$J$2:$XFD$2))</f>
        <v>172401.04166666666</v>
      </c>
      <c r="M202" s="846">
        <f>INDEX(평균단위!$J$809:$XFD$1077,MATCH($E202,평균단위!$F$809:$F$1077,0),COUNT(평균단위!$J$2:$XFD$2))</f>
        <v>1968.7118963548558</v>
      </c>
      <c r="N202" s="1353" t="s">
        <v>423</v>
      </c>
      <c r="O202" s="1354"/>
      <c r="P202" s="446"/>
      <c r="Q202" s="351"/>
    </row>
    <row r="203" spans="1:17" ht="14.1" customHeight="1">
      <c r="A203" s="349"/>
      <c r="B203" s="443"/>
      <c r="C203" s="449" t="s">
        <v>105</v>
      </c>
      <c r="D203" s="450"/>
      <c r="E203" s="516">
        <v>167</v>
      </c>
      <c r="F203" s="834">
        <f>INDEX(중위!$J$540:$XFD$808,MATCH($E203,중위!$F$540:$F$808,0),COUNT(중위!$J$2:$XFD$2))</f>
        <v>130500</v>
      </c>
      <c r="G203" s="834">
        <f>INDEX(중위단위!$J$540:$XFD$808,MATCH($E203,중위단위!$F$540:$F$808,0),COUNT(중위단위!$J$2:$XFD$2))</f>
        <v>1863.7580513413729</v>
      </c>
      <c r="H203" s="834">
        <f>INDEX(중위!$J$809:$XFD$1077,MATCH($E203,중위!$F$809:$F$1077,0),COUNT(중위!$J$2:$XFD$2))</f>
        <v>93000</v>
      </c>
      <c r="I203" s="855">
        <f>INDEX(중위단위!$J$809:$XFD$1077,MATCH($E203,중위단위!$F$809:$F$1077,0),COUNT(중위단위!$J$2:$XFD$2))</f>
        <v>1212.5496368934696</v>
      </c>
      <c r="J203" s="835">
        <f>INDEX(평균!$J$540:$XFD$808,MATCH($E203,평균!$F$540:$F$808,0),COUNT(평균!$J$2:$XFD$2))</f>
        <v>139055.55555555556</v>
      </c>
      <c r="K203" s="834">
        <f>INDEX(평균단위!$J$540:$XFD$808,MATCH($E203,평균단위!$F$540:$F$808,0),COUNT(평균단위!$J$2:$XFD$2))</f>
        <v>1974.6569048688227</v>
      </c>
      <c r="L203" s="834">
        <f>INDEX(평균!$J$809:$XFD$1077,MATCH($E203,평균!$F$809:$F$1077,0),COUNT(평균!$J$2:$XFD$2))</f>
        <v>92827.777777777781</v>
      </c>
      <c r="M203" s="834">
        <f>INDEX(평균단위!$J$809:$XFD$1077,MATCH($E203,평균단위!$F$809:$F$1077,0),COUNT(평균단위!$J$2:$XFD$2))</f>
        <v>1299.5995653760472</v>
      </c>
      <c r="N203" s="1359" t="s">
        <v>424</v>
      </c>
      <c r="O203" s="1360"/>
      <c r="P203" s="446"/>
      <c r="Q203" s="351"/>
    </row>
    <row r="204" spans="1:17" ht="14.1" customHeight="1">
      <c r="A204" s="442"/>
      <c r="B204" s="442" t="s">
        <v>222</v>
      </c>
      <c r="C204" s="442"/>
      <c r="D204" s="436"/>
      <c r="E204" s="532">
        <v>168</v>
      </c>
      <c r="F204" s="829">
        <f>INDEX(중위!$J$540:$XFD$808,MATCH($E204,중위!$F$540:$F$808,0),COUNT(중위!$J$2:$XFD$2))</f>
        <v>125719.73291395672</v>
      </c>
      <c r="G204" s="829">
        <f>INDEX(중위단위!$J$540:$XFD$808,MATCH($E204,중위단위!$F$540:$F$808,0),COUNT(중위단위!$J$2:$XFD$2))</f>
        <v>1721.0606724114684</v>
      </c>
      <c r="H204" s="829">
        <f>INDEX(중위!$J$809:$XFD$1077,MATCH($E204,중위!$F$809:$F$1077,0),COUNT(중위!$J$2:$XFD$2))</f>
        <v>98973.353036037952</v>
      </c>
      <c r="I204" s="839">
        <f>INDEX(중위단위!$J$809:$XFD$1077,MATCH($E204,중위단위!$F$809:$F$1077,0),COUNT(중위단위!$J$2:$XFD$2))</f>
        <v>1335.4697233311783</v>
      </c>
      <c r="J204" s="833">
        <f>INDEX(평균!$J$540:$XFD$808,MATCH($E204,평균!$F$540:$F$808,0),COUNT(평균!$J$2:$XFD$2))</f>
        <v>141049.8382843759</v>
      </c>
      <c r="K204" s="829">
        <f>INDEX(평균단위!$J$540:$XFD$808,MATCH($E204,평균단위!$F$540:$F$808,0),COUNT(평균단위!$J$2:$XFD$2))</f>
        <v>1765.8691693975936</v>
      </c>
      <c r="L204" s="829">
        <f>INDEX(평균!$J$809:$XFD$1077,MATCH($E204,평균!$F$809:$F$1077,0),COUNT(평균!$J$2:$XFD$2))</f>
        <v>108810.15556664497</v>
      </c>
      <c r="M204" s="829">
        <f>INDEX(평균단위!$J$809:$XFD$1077,MATCH($E204,평균단위!$F$809:$F$1077,0),COUNT(평균단위!$J$2:$XFD$2))</f>
        <v>1369.3570371720177</v>
      </c>
      <c r="N204" s="1387" t="s">
        <v>425</v>
      </c>
      <c r="O204" s="1388"/>
      <c r="P204" s="1388"/>
      <c r="Q204" s="373"/>
    </row>
    <row r="205" spans="1:17" ht="14.1" customHeight="1">
      <c r="A205" s="349"/>
      <c r="B205" s="443"/>
      <c r="C205" s="451" t="s">
        <v>82</v>
      </c>
      <c r="D205" s="430"/>
      <c r="E205" s="516">
        <v>169</v>
      </c>
      <c r="F205" s="831">
        <f>INDEX(중위!$J$540:$XFD$808,MATCH($E205,중위!$F$540:$F$808,0),COUNT(중위!$J$2:$XFD$2))</f>
        <v>151000</v>
      </c>
      <c r="G205" s="831">
        <f>INDEX(중위단위!$J$540:$XFD$808,MATCH($E205,중위단위!$F$540:$F$808,0),COUNT(중위단위!$J$2:$XFD$2))</f>
        <v>1755.31352437348</v>
      </c>
      <c r="H205" s="831">
        <f>INDEX(중위!$J$809:$XFD$1077,MATCH($E205,중위!$F$809:$F$1077,0),COUNT(중위!$J$2:$XFD$2))</f>
        <v>100000</v>
      </c>
      <c r="I205" s="832">
        <f>INDEX(중위단위!$J$809:$XFD$1077,MATCH($E205,중위단위!$F$809:$F$1077,0),COUNT(중위단위!$J$2:$XFD$2))</f>
        <v>1183.3550065019506</v>
      </c>
      <c r="J205" s="830">
        <f>INDEX(평균!$J$540:$XFD$808,MATCH($E205,평균!$F$540:$F$808,0),COUNT(평균!$J$2:$XFD$2))</f>
        <v>158961.53846153847</v>
      </c>
      <c r="K205" s="831">
        <f>INDEX(평균단위!$J$540:$XFD$808,MATCH($E205,평균단위!$F$540:$F$808,0),COUNT(평균단위!$J$2:$XFD$2))</f>
        <v>1736.8922345263875</v>
      </c>
      <c r="L205" s="831">
        <f>INDEX(평균!$J$809:$XFD$1077,MATCH($E205,평균!$F$809:$F$1077,0),COUNT(평균!$J$2:$XFD$2))</f>
        <v>114269.23076923077</v>
      </c>
      <c r="M205" s="831">
        <f>INDEX(평균단위!$J$809:$XFD$1077,MATCH($E205,평균단위!$F$809:$F$1077,0),COUNT(평균단위!$J$2:$XFD$2))</f>
        <v>1246.3307957005577</v>
      </c>
      <c r="N205" s="1408" t="s">
        <v>397</v>
      </c>
      <c r="O205" s="1362"/>
      <c r="P205" s="452"/>
      <c r="Q205" s="351"/>
    </row>
    <row r="206" spans="1:17" ht="14.1" customHeight="1">
      <c r="A206" s="349"/>
      <c r="B206" s="443"/>
      <c r="C206" s="447" t="s">
        <v>88</v>
      </c>
      <c r="D206" s="432"/>
      <c r="E206" s="532">
        <v>170</v>
      </c>
      <c r="F206" s="846">
        <f>INDEX(중위!$J$540:$XFD$808,MATCH($E206,중위!$F$540:$F$808,0),COUNT(중위!$J$2:$XFD$2))</f>
        <v>142000</v>
      </c>
      <c r="G206" s="846">
        <f>INDEX(중위단위!$J$540:$XFD$808,MATCH($E206,중위단위!$F$540:$F$808,0),COUNT(중위단위!$J$2:$XFD$2))</f>
        <v>2013.9265738426752</v>
      </c>
      <c r="H206" s="846">
        <f>INDEX(중위!$J$809:$XFD$1077,MATCH($E206,중위!$F$809:$F$1077,0),COUNT(중위!$J$2:$XFD$2))</f>
        <v>112500</v>
      </c>
      <c r="I206" s="848">
        <f>INDEX(중위단위!$J$809:$XFD$1077,MATCH($E206,중위단위!$F$809:$F$1077,0),COUNT(중위단위!$J$2:$XFD$2))</f>
        <v>1578.9059843605892</v>
      </c>
      <c r="J206" s="847">
        <f>INDEX(평균!$J$540:$XFD$808,MATCH($E206,평균!$F$540:$F$808,0),COUNT(평균!$J$2:$XFD$2))</f>
        <v>166290.90909090909</v>
      </c>
      <c r="K206" s="846">
        <f>INDEX(평균단위!$J$540:$XFD$808,MATCH($E206,평균단위!$F$540:$F$808,0),COUNT(평균단위!$J$2:$XFD$2))</f>
        <v>2002.8544335786503</v>
      </c>
      <c r="L206" s="846">
        <f>INDEX(평균!$J$809:$XFD$1077,MATCH($E206,평균!$F$809:$F$1077,0),COUNT(평균!$J$2:$XFD$2))</f>
        <v>130781.81818181818</v>
      </c>
      <c r="M206" s="846">
        <f>INDEX(평균단위!$J$809:$XFD$1077,MATCH($E206,평균단위!$F$809:$F$1077,0),COUNT(평균단위!$J$2:$XFD$2))</f>
        <v>1583.4706335108581</v>
      </c>
      <c r="N206" s="1353" t="s">
        <v>403</v>
      </c>
      <c r="O206" s="1354"/>
      <c r="P206" s="446"/>
      <c r="Q206" s="351"/>
    </row>
    <row r="207" spans="1:17" ht="14.1" customHeight="1">
      <c r="A207" s="349"/>
      <c r="B207" s="443"/>
      <c r="C207" s="447" t="s">
        <v>83</v>
      </c>
      <c r="D207" s="432"/>
      <c r="E207" s="516">
        <v>171</v>
      </c>
      <c r="F207" s="846">
        <f>INDEX(중위!$J$540:$XFD$808,MATCH($E207,중위!$F$540:$F$808,0),COUNT(중위!$J$2:$XFD$2))</f>
        <v>135000</v>
      </c>
      <c r="G207" s="846">
        <f>INDEX(중위단위!$J$540:$XFD$808,MATCH($E207,중위단위!$F$540:$F$808,0),COUNT(중위단위!$J$2:$XFD$2))</f>
        <v>1640.8906302523324</v>
      </c>
      <c r="H207" s="846">
        <f>INDEX(중위!$J$809:$XFD$1077,MATCH($E207,중위!$F$809:$F$1077,0),COUNT(중위!$J$2:$XFD$2))</f>
        <v>105000</v>
      </c>
      <c r="I207" s="848">
        <f>INDEX(중위단위!$J$809:$XFD$1077,MATCH($E207,중위단위!$F$809:$F$1077,0),COUNT(중위단위!$J$2:$XFD$2))</f>
        <v>1240.8334760029675</v>
      </c>
      <c r="J207" s="847">
        <f>INDEX(평균!$J$540:$XFD$808,MATCH($E207,평균!$F$540:$F$808,0),COUNT(평균!$J$2:$XFD$2))</f>
        <v>144557.69230769231</v>
      </c>
      <c r="K207" s="846">
        <f>INDEX(평균단위!$J$540:$XFD$808,MATCH($E207,평균단위!$F$540:$F$808,0),COUNT(평균단위!$J$2:$XFD$2))</f>
        <v>1712.8854999806936</v>
      </c>
      <c r="L207" s="846">
        <f>INDEX(평균!$J$809:$XFD$1077,MATCH($E207,평균!$F$809:$F$1077,0),COUNT(평균!$J$2:$XFD$2))</f>
        <v>109846.15384615384</v>
      </c>
      <c r="M207" s="846">
        <f>INDEX(평균단위!$J$809:$XFD$1077,MATCH($E207,평균단위!$F$809:$F$1077,0),COUNT(평균단위!$J$2:$XFD$2))</f>
        <v>1306.0596940223625</v>
      </c>
      <c r="N207" s="1353" t="s">
        <v>398</v>
      </c>
      <c r="O207" s="1354"/>
      <c r="P207" s="446"/>
      <c r="Q207" s="351"/>
    </row>
    <row r="208" spans="1:17" ht="14.1" customHeight="1">
      <c r="A208" s="349"/>
      <c r="B208" s="443"/>
      <c r="C208" s="447" t="s">
        <v>106</v>
      </c>
      <c r="D208" s="432"/>
      <c r="E208" s="532">
        <v>172</v>
      </c>
      <c r="F208" s="846">
        <f>INDEX(중위!$J$540:$XFD$808,MATCH($E208,중위!$F$540:$F$808,0),COUNT(중위!$J$2:$XFD$2))</f>
        <v>112000</v>
      </c>
      <c r="G208" s="846">
        <f>INDEX(중위단위!$J$540:$XFD$808,MATCH($E208,중위단위!$F$540:$F$808,0),COUNT(중위단위!$J$2:$XFD$2))</f>
        <v>1657.5401506604917</v>
      </c>
      <c r="H208" s="846">
        <f>INDEX(중위!$J$809:$XFD$1077,MATCH($E208,중위!$F$809:$F$1077,0),COUNT(중위!$J$2:$XFD$2))</f>
        <v>88000</v>
      </c>
      <c r="I208" s="848">
        <f>INDEX(중위단위!$J$809:$XFD$1077,MATCH($E208,중위단위!$F$809:$F$1077,0),COUNT(중위단위!$J$2:$XFD$2))</f>
        <v>1252.1932982539415</v>
      </c>
      <c r="J208" s="847">
        <f>INDEX(평균!$J$540:$XFD$808,MATCH($E208,평균!$F$540:$F$808,0),COUNT(평균!$J$2:$XFD$2))</f>
        <v>127026.78571428571</v>
      </c>
      <c r="K208" s="846">
        <f>INDEX(평균단위!$J$540:$XFD$808,MATCH($E208,평균단위!$F$540:$F$808,0),COUNT(평균단위!$J$2:$XFD$2))</f>
        <v>1652.0845717610141</v>
      </c>
      <c r="L208" s="846">
        <f>INDEX(평균!$J$809:$XFD$1077,MATCH($E208,평균!$F$809:$F$1077,0),COUNT(평균!$J$2:$XFD$2))</f>
        <v>94008.928571428565</v>
      </c>
      <c r="M208" s="846">
        <f>INDEX(평균단위!$J$809:$XFD$1077,MATCH($E208,평균단위!$F$809:$F$1077,0),COUNT(평균단위!$J$2:$XFD$2))</f>
        <v>1235.6728098814915</v>
      </c>
      <c r="N208" s="1353" t="s">
        <v>418</v>
      </c>
      <c r="O208" s="1354"/>
      <c r="P208" s="446"/>
      <c r="Q208" s="351"/>
    </row>
    <row r="209" spans="1:17" ht="14.1" customHeight="1" thickBot="1">
      <c r="A209" s="399"/>
      <c r="B209" s="453"/>
      <c r="C209" s="454" t="s">
        <v>107</v>
      </c>
      <c r="D209" s="455"/>
      <c r="E209" s="516">
        <v>173</v>
      </c>
      <c r="F209" s="852">
        <f>INDEX(중위!$J$540:$XFD$808,MATCH($E209,중위!$F$540:$F$808,0),COUNT(중위!$J$2:$XFD$2))</f>
        <v>118000</v>
      </c>
      <c r="G209" s="852">
        <f>INDEX(중위단위!$J$540:$XFD$808,MATCH($E209,중위단위!$F$540:$F$808,0),COUNT(중위단위!$J$2:$XFD$2))</f>
        <v>1561.5615615615616</v>
      </c>
      <c r="H209" s="852">
        <f>INDEX(중위!$J$809:$XFD$1077,MATCH($E209,중위!$F$809:$F$1077,0),COUNT(중위!$J$2:$XFD$2))</f>
        <v>96000</v>
      </c>
      <c r="I209" s="854">
        <f>INDEX(중위단위!$J$809:$XFD$1077,MATCH($E209,중위단위!$F$809:$F$1077,0),COUNT(중위단위!$J$2:$XFD$2))</f>
        <v>1280.6990510726382</v>
      </c>
      <c r="J209" s="853">
        <f>INDEX(평균!$J$540:$XFD$808,MATCH($E209,평균!$F$540:$F$808,0),COUNT(평균!$J$2:$XFD$2))</f>
        <v>129555.55555555556</v>
      </c>
      <c r="K209" s="852">
        <f>INDEX(평균단위!$J$540:$XFD$808,MATCH($E209,평균단위!$F$540:$F$808,0),COUNT(평균단위!$J$2:$XFD$2))</f>
        <v>1712.0726558131885</v>
      </c>
      <c r="L209" s="852">
        <f>INDEX(평균!$J$809:$XFD$1077,MATCH($E209,평균!$F$809:$F$1077,0),COUNT(평균!$J$2:$XFD$2))</f>
        <v>104435.18518518518</v>
      </c>
      <c r="M209" s="852">
        <f>INDEX(평균단위!$J$809:$XFD$1077,MATCH($E209,평균단위!$F$809:$F$1077,0),COUNT(평균단위!$J$2:$XFD$2))</f>
        <v>1379.6549809883381</v>
      </c>
      <c r="N209" s="1409" t="s">
        <v>427</v>
      </c>
      <c r="O209" s="1410"/>
      <c r="P209" s="457"/>
      <c r="Q209" s="363"/>
    </row>
    <row r="210" spans="1:17" ht="14.1" customHeight="1"/>
    <row r="211" spans="1:17" ht="14.1" customHeight="1"/>
    <row r="212" spans="1:17" ht="14.1" customHeight="1"/>
    <row r="213" spans="1:17" ht="14.1" customHeight="1"/>
    <row r="214" spans="1:17" ht="11.1" customHeight="1"/>
    <row r="215" spans="1:17" ht="3" customHeight="1">
      <c r="A215" s="311"/>
      <c r="B215" s="312"/>
      <c r="C215" s="312"/>
      <c r="D215" s="312"/>
      <c r="E215" s="312"/>
      <c r="F215" s="758"/>
      <c r="G215" s="311"/>
      <c r="H215" s="311"/>
      <c r="I215" s="315"/>
      <c r="J215" s="315"/>
      <c r="K215" s="311"/>
      <c r="L215" s="311"/>
      <c r="M215" s="311"/>
      <c r="N215" s="312"/>
      <c r="O215" s="312"/>
      <c r="P215" s="312"/>
      <c r="Q215" s="319"/>
    </row>
    <row r="216" spans="1:17" s="500" customFormat="1" ht="15" customHeight="1">
      <c r="A216" s="1385">
        <f>P176+1</f>
        <v>61</v>
      </c>
      <c r="B216" s="1385"/>
      <c r="C216" s="520"/>
      <c r="D216" s="520"/>
      <c r="E216" s="520"/>
      <c r="F216" s="819"/>
      <c r="G216" s="1510">
        <f>G176</f>
        <v>41487</v>
      </c>
      <c r="H216" s="1510"/>
      <c r="I216" s="1510"/>
      <c r="J216" s="1363">
        <f>G216</f>
        <v>41487</v>
      </c>
      <c r="K216" s="1363"/>
      <c r="L216" s="1363"/>
      <c r="M216" s="821"/>
      <c r="P216" s="1355">
        <f>A216+1</f>
        <v>62</v>
      </c>
      <c r="Q216" s="1355"/>
    </row>
    <row r="217" spans="1:17" ht="14.1" customHeight="1">
      <c r="A217" s="353"/>
      <c r="B217" s="353" t="s">
        <v>223</v>
      </c>
      <c r="C217" s="353"/>
      <c r="D217" s="353"/>
      <c r="E217" s="353">
        <v>174</v>
      </c>
      <c r="F217" s="825">
        <f>INDEX(중위!$J$540:$XFD$808,MATCH($E217,중위!$F$540:$F$808,0),COUNT(중위!$J$2:$XFD$2))</f>
        <v>175066.07007528809</v>
      </c>
      <c r="G217" s="825">
        <f>INDEX(중위단위!$J$540:$XFD$808,MATCH($E217,중위단위!$F$540:$F$808,0),COUNT(중위단위!$J$2:$XFD$2))</f>
        <v>2235.8375245906013</v>
      </c>
      <c r="H217" s="825">
        <f>INDEX(중위!$J$809:$XFD$1077,MATCH($E217,중위!$F$809:$F$1077,0),COUNT(중위!$J$2:$XFD$2))</f>
        <v>133555.28562963172</v>
      </c>
      <c r="I217" s="826">
        <f>INDEX(중위단위!$J$809:$XFD$1077,MATCH($E217,중위단위!$F$809:$F$1077,0),COUNT(중위단위!$J$2:$XFD$2))</f>
        <v>1691.9450384184993</v>
      </c>
      <c r="J217" s="824">
        <f>INDEX(평균!$J$540:$XFD$808,MATCH($E217,평균!$F$540:$F$808,0),COUNT(평균!$J$2:$XFD$2))</f>
        <v>189281.85124469953</v>
      </c>
      <c r="K217" s="825">
        <f>INDEX(평균단위!$J$540:$XFD$808,MATCH($E217,평균단위!$F$540:$F$808,0),COUNT(평균단위!$J$2:$XFD$2))</f>
        <v>2274.7360452333646</v>
      </c>
      <c r="L217" s="825">
        <f>INDEX(평균!$J$809:$XFD$1077,MATCH($E217,평균!$F$809:$F$1077,0),COUNT(평균!$J$2:$XFD$2))</f>
        <v>138353.8114198613</v>
      </c>
      <c r="M217" s="825">
        <f>INDEX(평균단위!$J$809:$XFD$1077,MATCH($E217,평균단위!$F$809:$F$1077,0),COUNT(평균단위!$J$2:$XFD$2))</f>
        <v>1684.7838199147754</v>
      </c>
      <c r="N217" s="1411" t="s">
        <v>428</v>
      </c>
      <c r="O217" s="1398"/>
      <c r="P217" s="1398"/>
      <c r="Q217" s="526"/>
    </row>
    <row r="218" spans="1:17" ht="14.1" customHeight="1">
      <c r="A218" s="516"/>
      <c r="B218" s="519"/>
      <c r="C218" s="458" t="s">
        <v>18</v>
      </c>
      <c r="D218" s="430"/>
      <c r="E218" s="430">
        <v>175</v>
      </c>
      <c r="F218" s="831">
        <f>INDEX(중위!$J$540:$XFD$808,MATCH($E218,중위!$F$540:$F$808,0),COUNT(중위!$J$2:$XFD$2))</f>
        <v>212500</v>
      </c>
      <c r="G218" s="831">
        <f>INDEX(중위단위!$J$540:$XFD$808,MATCH($E218,중위단위!$F$540:$F$808,0),COUNT(중위단위!$J$2:$XFD$2))</f>
        <v>2169.7527540437295</v>
      </c>
      <c r="H218" s="831">
        <f>INDEX(중위!$J$809:$XFD$1077,MATCH($E218,중위!$F$809:$F$1077,0),COUNT(중위!$J$2:$XFD$2))</f>
        <v>155500</v>
      </c>
      <c r="I218" s="832">
        <f>INDEX(중위단위!$J$809:$XFD$1077,MATCH($E218,중위단위!$F$809:$F$1077,0),COUNT(중위단위!$J$2:$XFD$2))</f>
        <v>1642.663302481124</v>
      </c>
      <c r="J218" s="830">
        <f>INDEX(평균!$J$540:$XFD$808,MATCH($E218,평균!$F$540:$F$808,0),COUNT(평균!$J$2:$XFD$2))</f>
        <v>208239.13043478262</v>
      </c>
      <c r="K218" s="831">
        <f>INDEX(평균단위!$J$540:$XFD$808,MATCH($E218,평균단위!$F$540:$F$808,0),COUNT(평균단위!$J$2:$XFD$2))</f>
        <v>2267.8802160325176</v>
      </c>
      <c r="L218" s="831">
        <f>INDEX(평균!$J$809:$XFD$1077,MATCH($E218,평균!$F$809:$F$1077,0),COUNT(평균!$J$2:$XFD$2))</f>
        <v>145728.26086956522</v>
      </c>
      <c r="M218" s="831">
        <f>INDEX(평균단위!$J$809:$XFD$1077,MATCH($E218,평균단위!$F$809:$F$1077,0),COUNT(평균단위!$J$2:$XFD$2))</f>
        <v>1604.7423212839913</v>
      </c>
      <c r="N218" s="1408" t="s">
        <v>396</v>
      </c>
      <c r="O218" s="1362"/>
      <c r="P218" s="351"/>
      <c r="Q218" s="351"/>
    </row>
    <row r="219" spans="1:17" ht="14.1" customHeight="1">
      <c r="A219" s="330"/>
      <c r="B219" s="443"/>
      <c r="C219" s="431" t="s">
        <v>82</v>
      </c>
      <c r="D219" s="432"/>
      <c r="E219" s="353">
        <v>176</v>
      </c>
      <c r="F219" s="846">
        <f>INDEX(중위!$J$540:$XFD$808,MATCH($E219,중위!$F$540:$F$808,0),COUNT(중위!$J$2:$XFD$2))</f>
        <v>148500</v>
      </c>
      <c r="G219" s="846">
        <f>INDEX(중위단위!$J$540:$XFD$808,MATCH($E219,중위단위!$F$540:$F$808,0),COUNT(중위단위!$J$2:$XFD$2))</f>
        <v>1935.4079651744219</v>
      </c>
      <c r="H219" s="846">
        <f>INDEX(중위!$J$809:$XFD$1077,MATCH($E219,중위!$F$809:$F$1077,0),COUNT(중위!$J$2:$XFD$2))</f>
        <v>116500</v>
      </c>
      <c r="I219" s="848">
        <f>INDEX(중위단위!$J$809:$XFD$1077,MATCH($E219,중위단위!$F$809:$F$1077,0),COUNT(중위단위!$J$2:$XFD$2))</f>
        <v>1469.9496817722224</v>
      </c>
      <c r="J219" s="847">
        <f>INDEX(평균!$J$540:$XFD$808,MATCH($E219,평균!$F$540:$F$808,0),COUNT(평균!$J$2:$XFD$2))</f>
        <v>153309.52380952382</v>
      </c>
      <c r="K219" s="846">
        <f>INDEX(평균단위!$J$540:$XFD$808,MATCH($E219,평균단위!$F$540:$F$808,0),COUNT(평균단위!$J$2:$XFD$2))</f>
        <v>1982.7140821343366</v>
      </c>
      <c r="L219" s="846">
        <f>INDEX(평균!$J$809:$XFD$1077,MATCH($E219,평균!$F$809:$F$1077,0),COUNT(평균!$J$2:$XFD$2))</f>
        <v>110626.19047619047</v>
      </c>
      <c r="M219" s="846">
        <f>INDEX(평균단위!$J$809:$XFD$1077,MATCH($E219,평균단위!$F$809:$F$1077,0),COUNT(평균단위!$J$2:$XFD$2))</f>
        <v>1428.7909661805102</v>
      </c>
      <c r="N219" s="1353" t="s">
        <v>397</v>
      </c>
      <c r="O219" s="1354"/>
      <c r="P219" s="351"/>
      <c r="Q219" s="351"/>
    </row>
    <row r="220" spans="1:17" ht="14.1" customHeight="1">
      <c r="A220" s="330"/>
      <c r="B220" s="443"/>
      <c r="C220" s="431" t="s">
        <v>88</v>
      </c>
      <c r="D220" s="432"/>
      <c r="E220" s="430">
        <v>177</v>
      </c>
      <c r="F220" s="846">
        <f>INDEX(중위!$J$540:$XFD$808,MATCH($E220,중위!$F$540:$F$808,0),COUNT(중위!$J$2:$XFD$2))</f>
        <v>138500</v>
      </c>
      <c r="G220" s="846">
        <f>INDEX(중위단위!$J$540:$XFD$808,MATCH($E220,중위단위!$F$540:$F$808,0),COUNT(중위단위!$J$2:$XFD$2))</f>
        <v>1889.6395918894423</v>
      </c>
      <c r="H220" s="846">
        <f>INDEX(중위!$J$809:$XFD$1077,MATCH($E220,중위!$F$809:$F$1077,0),COUNT(중위!$J$2:$XFD$2))</f>
        <v>92500</v>
      </c>
      <c r="I220" s="848">
        <f>INDEX(중위단위!$J$809:$XFD$1077,MATCH($E220,중위단위!$F$809:$F$1077,0),COUNT(중위단위!$J$2:$XFD$2))</f>
        <v>1327.9457402469541</v>
      </c>
      <c r="J220" s="847">
        <f>INDEX(평균!$J$540:$XFD$808,MATCH($E220,평균!$F$540:$F$808,0),COUNT(평균!$J$2:$XFD$2))</f>
        <v>158593.75</v>
      </c>
      <c r="K220" s="846">
        <f>INDEX(평균단위!$J$540:$XFD$808,MATCH($E220,평균단위!$F$540:$F$808,0),COUNT(평균단위!$J$2:$XFD$2))</f>
        <v>1995.6267261188345</v>
      </c>
      <c r="L220" s="846">
        <f>INDEX(평균!$J$809:$XFD$1077,MATCH($E220,평균!$F$809:$F$1077,0),COUNT(평균!$J$2:$XFD$2))</f>
        <v>106134.375</v>
      </c>
      <c r="M220" s="846">
        <f>INDEX(평균단위!$J$809:$XFD$1077,MATCH($E220,평균단위!$F$809:$F$1077,0),COUNT(평균단위!$J$2:$XFD$2))</f>
        <v>1356.1361614461741</v>
      </c>
      <c r="N220" s="1353" t="s">
        <v>403</v>
      </c>
      <c r="O220" s="1354"/>
      <c r="P220" s="351"/>
      <c r="Q220" s="351"/>
    </row>
    <row r="221" spans="1:17" ht="14.1" customHeight="1">
      <c r="A221" s="330"/>
      <c r="B221" s="443"/>
      <c r="C221" s="431" t="s">
        <v>83</v>
      </c>
      <c r="D221" s="432"/>
      <c r="E221" s="353">
        <v>178</v>
      </c>
      <c r="F221" s="846">
        <f>INDEX(중위!$J$540:$XFD$808,MATCH($E221,중위!$F$540:$F$808,0),COUNT(중위!$J$2:$XFD$2))</f>
        <v>159000</v>
      </c>
      <c r="G221" s="846">
        <f>INDEX(중위단위!$J$540:$XFD$808,MATCH($E221,중위단위!$F$540:$F$808,0),COUNT(중위단위!$J$2:$XFD$2))</f>
        <v>1823.3524958249945</v>
      </c>
      <c r="H221" s="846">
        <f>INDEX(중위!$J$809:$XFD$1077,MATCH($E221,중위!$F$809:$F$1077,0),COUNT(중위!$J$2:$XFD$2))</f>
        <v>112000</v>
      </c>
      <c r="I221" s="848">
        <f>INDEX(중위단위!$J$809:$XFD$1077,MATCH($E221,중위단위!$F$809:$F$1077,0),COUNT(중위단위!$J$2:$XFD$2))</f>
        <v>1212.7775315308056</v>
      </c>
      <c r="J221" s="847">
        <f>INDEX(평균!$J$540:$XFD$808,MATCH($E221,평균!$F$540:$F$808,0),COUNT(평균!$J$2:$XFD$2))</f>
        <v>166961.53846153847</v>
      </c>
      <c r="K221" s="846">
        <f>INDEX(평균단위!$J$540:$XFD$808,MATCH($E221,평균단위!$F$540:$F$808,0),COUNT(평균단위!$J$2:$XFD$2))</f>
        <v>1953.1525104396865</v>
      </c>
      <c r="L221" s="846">
        <f>INDEX(평균!$J$809:$XFD$1077,MATCH($E221,평균!$F$809:$F$1077,0),COUNT(평균!$J$2:$XFD$2))</f>
        <v>116211.53846153847</v>
      </c>
      <c r="M221" s="846">
        <f>INDEX(평균단위!$J$809:$XFD$1077,MATCH($E221,평균단위!$F$809:$F$1077,0),COUNT(평균단위!$J$2:$XFD$2))</f>
        <v>1358.4507609027294</v>
      </c>
      <c r="N221" s="1353" t="s">
        <v>398</v>
      </c>
      <c r="O221" s="1354"/>
      <c r="P221" s="351"/>
      <c r="Q221" s="351"/>
    </row>
    <row r="222" spans="1:17" ht="14.1" customHeight="1">
      <c r="A222" s="330"/>
      <c r="B222" s="443"/>
      <c r="C222" s="431" t="s">
        <v>108</v>
      </c>
      <c r="D222" s="432"/>
      <c r="E222" s="430">
        <v>179</v>
      </c>
      <c r="F222" s="846">
        <f>INDEX(중위!$J$540:$XFD$808,MATCH($E222,중위!$F$540:$F$808,0),COUNT(중위!$J$2:$XFD$2))</f>
        <v>170000</v>
      </c>
      <c r="G222" s="846">
        <f>INDEX(중위단위!$J$540:$XFD$808,MATCH($E222,중위단위!$F$540:$F$808,0),COUNT(중위단위!$J$2:$XFD$2))</f>
        <v>2381.3481593423057</v>
      </c>
      <c r="H222" s="846">
        <f>INDEX(중위!$J$809:$XFD$1077,MATCH($E222,중위!$F$809:$F$1077,0),COUNT(중위!$J$2:$XFD$2))</f>
        <v>132000</v>
      </c>
      <c r="I222" s="848">
        <f>INDEX(중위단위!$J$809:$XFD$1077,MATCH($E222,중위단위!$F$809:$F$1077,0),COUNT(중위단위!$J$2:$XFD$2))</f>
        <v>1811.0799267841999</v>
      </c>
      <c r="J222" s="847">
        <f>INDEX(평균!$J$540:$XFD$808,MATCH($E222,평균!$F$540:$F$808,0),COUNT(평균!$J$2:$XFD$2))</f>
        <v>176842.10526315789</v>
      </c>
      <c r="K222" s="846">
        <f>INDEX(평균단위!$J$540:$XFD$808,MATCH($E222,평균단위!$F$540:$F$808,0),COUNT(평균단위!$J$2:$XFD$2))</f>
        <v>2352.4546329478849</v>
      </c>
      <c r="L222" s="846">
        <f>INDEX(평균!$J$809:$XFD$1077,MATCH($E222,평균!$F$809:$F$1077,0),COUNT(평균!$J$2:$XFD$2))</f>
        <v>131872.80701754385</v>
      </c>
      <c r="M222" s="846">
        <f>INDEX(평균단위!$J$809:$XFD$1077,MATCH($E222,평균단위!$F$809:$F$1077,0),COUNT(평균단위!$J$2:$XFD$2))</f>
        <v>1766.8180052661544</v>
      </c>
      <c r="N222" s="1353" t="s">
        <v>418</v>
      </c>
      <c r="O222" s="1354"/>
      <c r="P222" s="351"/>
      <c r="Q222" s="351"/>
    </row>
    <row r="223" spans="1:17" ht="14.1" customHeight="1">
      <c r="A223" s="330"/>
      <c r="B223" s="443"/>
      <c r="C223" s="431" t="s">
        <v>109</v>
      </c>
      <c r="D223" s="432"/>
      <c r="E223" s="353">
        <v>180</v>
      </c>
      <c r="F223" s="846">
        <f>INDEX(중위!$J$540:$XFD$808,MATCH($E223,중위!$F$540:$F$808,0),COUNT(중위!$J$2:$XFD$2))</f>
        <v>221000</v>
      </c>
      <c r="G223" s="846">
        <f>INDEX(중위단위!$J$540:$XFD$808,MATCH($E223,중위단위!$F$540:$F$808,0),COUNT(중위단위!$J$2:$XFD$2))</f>
        <v>2486.864892736573</v>
      </c>
      <c r="H223" s="846">
        <f>INDEX(중위!$J$809:$XFD$1077,MATCH($E223,중위!$F$809:$F$1077,0),COUNT(중위!$J$2:$XFD$2))</f>
        <v>160000</v>
      </c>
      <c r="I223" s="848">
        <f>INDEX(중위단위!$J$809:$XFD$1077,MATCH($E223,중위단위!$F$809:$F$1077,0),COUNT(중위단위!$J$2:$XFD$2))</f>
        <v>1824.1249310801891</v>
      </c>
      <c r="J223" s="847">
        <f>INDEX(평균!$J$540:$XFD$808,MATCH($E223,평균!$F$540:$F$808,0),COUNT(평균!$J$2:$XFD$2))</f>
        <v>244347.45762711865</v>
      </c>
      <c r="K223" s="846">
        <f>INDEX(평균단위!$J$540:$XFD$808,MATCH($E223,평균단위!$F$540:$F$808,0),COUNT(평균단위!$J$2:$XFD$2))</f>
        <v>2525.4213194993208</v>
      </c>
      <c r="L223" s="846">
        <f>INDEX(평균!$J$809:$XFD$1077,MATCH($E223,평균!$F$809:$F$1077,0),COUNT(평균!$J$2:$XFD$2))</f>
        <v>175923.72881355931</v>
      </c>
      <c r="M223" s="846">
        <f>INDEX(평균단위!$J$809:$XFD$1077,MATCH($E223,평균단위!$F$809:$F$1077,0),COUNT(평균단위!$J$2:$XFD$2))</f>
        <v>1853.4007110083498</v>
      </c>
      <c r="N223" s="1353" t="s">
        <v>429</v>
      </c>
      <c r="O223" s="1354"/>
      <c r="P223" s="351"/>
      <c r="Q223" s="351"/>
    </row>
    <row r="224" spans="1:17" ht="14.1" customHeight="1">
      <c r="A224" s="349"/>
      <c r="B224" s="443"/>
      <c r="C224" s="431" t="s">
        <v>110</v>
      </c>
      <c r="D224" s="432"/>
      <c r="E224" s="430">
        <v>181</v>
      </c>
      <c r="F224" s="846">
        <f>INDEX(중위!$J$540:$XFD$808,MATCH($E224,중위!$F$540:$F$808,0),COUNT(중위!$J$2:$XFD$2))</f>
        <v>171000</v>
      </c>
      <c r="G224" s="846">
        <f>INDEX(중위단위!$J$540:$XFD$808,MATCH($E224,중위단위!$F$540:$F$808,0),COUNT(중위단위!$J$2:$XFD$2))</f>
        <v>2247.7463694777225</v>
      </c>
      <c r="H224" s="846">
        <f>INDEX(중위!$J$809:$XFD$1077,MATCH($E224,중위!$F$809:$F$1077,0),COUNT(중위!$J$2:$XFD$2))</f>
        <v>135000</v>
      </c>
      <c r="I224" s="848">
        <f>INDEX(중위단위!$J$809:$XFD$1077,MATCH($E224,중위단위!$F$809:$F$1077,0),COUNT(중위단위!$J$2:$XFD$2))</f>
        <v>1737.0377045772752</v>
      </c>
      <c r="J224" s="847">
        <f>INDEX(평균!$J$540:$XFD$808,MATCH($E224,평균!$F$540:$F$808,0),COUNT(평균!$J$2:$XFD$2))</f>
        <v>189658.82352941178</v>
      </c>
      <c r="K224" s="846">
        <f>INDEX(평균단위!$J$540:$XFD$808,MATCH($E224,평균단위!$F$540:$F$808,0),COUNT(평균단위!$J$2:$XFD$2))</f>
        <v>2322.3434291831418</v>
      </c>
      <c r="L224" s="846">
        <f>INDEX(평균!$J$809:$XFD$1077,MATCH($E224,평균!$F$809:$F$1077,0),COUNT(평균!$J$2:$XFD$2))</f>
        <v>139897.0588235294</v>
      </c>
      <c r="M224" s="846">
        <f>INDEX(평균단위!$J$809:$XFD$1077,MATCH($E224,평균단위!$F$809:$F$1077,0),COUNT(평균단위!$J$2:$XFD$2))</f>
        <v>1741.3004364932387</v>
      </c>
      <c r="N224" s="1353" t="s">
        <v>430</v>
      </c>
      <c r="O224" s="1354"/>
      <c r="P224" s="351"/>
      <c r="Q224" s="351"/>
    </row>
    <row r="225" spans="1:17" ht="14.1" customHeight="1">
      <c r="A225" s="522"/>
      <c r="B225" s="443"/>
      <c r="C225" s="460" t="s">
        <v>111</v>
      </c>
      <c r="D225" s="441"/>
      <c r="E225" s="353">
        <v>182</v>
      </c>
      <c r="F225" s="834">
        <f>INDEX(중위!$J$540:$XFD$808,MATCH($E225,중위!$F$540:$F$808,0),COUNT(중위!$J$2:$XFD$2))</f>
        <v>133000</v>
      </c>
      <c r="G225" s="834">
        <f>INDEX(중위단위!$J$540:$XFD$808,MATCH($E225,중위단위!$F$540:$F$808,0),COUNT(중위단위!$J$2:$XFD$2))</f>
        <v>1926.7251600663978</v>
      </c>
      <c r="H225" s="834">
        <f>INDEX(중위!$J$809:$XFD$1077,MATCH($E225,중위!$F$809:$F$1077,0),COUNT(중위!$J$2:$XFD$2))</f>
        <v>109500</v>
      </c>
      <c r="I225" s="855">
        <f>INDEX(중위단위!$J$809:$XFD$1077,MATCH($E225,중위단위!$F$809:$F$1077,0),COUNT(중위단위!$J$2:$XFD$2))</f>
        <v>1567.4476548887433</v>
      </c>
      <c r="J225" s="835">
        <f>INDEX(평균!$J$540:$XFD$808,MATCH($E225,평균!$F$540:$F$808,0),COUNT(평균!$J$2:$XFD$2))</f>
        <v>142992.85714285713</v>
      </c>
      <c r="K225" s="834">
        <f>INDEX(평균단위!$J$540:$XFD$808,MATCH($E225,평균단위!$F$540:$F$808,0),COUNT(평균단위!$J$2:$XFD$2))</f>
        <v>1912.3630762344276</v>
      </c>
      <c r="L225" s="834">
        <f>INDEX(평균!$J$809:$XFD$1077,MATCH($E225,평균!$F$809:$F$1077,0),COUNT(평균!$J$2:$XFD$2))</f>
        <v>111428.57142857143</v>
      </c>
      <c r="M225" s="834">
        <f>INDEX(평균단위!$J$809:$XFD$1077,MATCH($E225,평균단위!$F$809:$F$1077,0),COUNT(평균단위!$J$2:$XFD$2))</f>
        <v>1494.9073394293694</v>
      </c>
      <c r="N225" s="1359" t="s">
        <v>431</v>
      </c>
      <c r="O225" s="1360"/>
      <c r="P225" s="351"/>
      <c r="Q225" s="351"/>
    </row>
    <row r="226" spans="1:17" ht="14.1" customHeight="1">
      <c r="A226" s="530"/>
      <c r="B226" s="530" t="s">
        <v>224</v>
      </c>
      <c r="C226" s="332"/>
      <c r="D226" s="436"/>
      <c r="E226" s="430">
        <v>183</v>
      </c>
      <c r="F226" s="829">
        <f>INDEX(중위!$J$540:$XFD$808,MATCH($E226,중위!$F$540:$F$808,0),COUNT(중위!$J$2:$XFD$2))</f>
        <v>171239.89001262389</v>
      </c>
      <c r="G226" s="829">
        <f>INDEX(중위단위!$J$540:$XFD$808,MATCH($E226,중위단위!$F$540:$F$808,0),COUNT(중위단위!$J$2:$XFD$2))</f>
        <v>2409.3118323807212</v>
      </c>
      <c r="H226" s="829">
        <f>INDEX(중위!$J$809:$XFD$1077,MATCH($E226,중위!$F$809:$F$1077,0),COUNT(중위!$J$2:$XFD$2))</f>
        <v>131125.41172715006</v>
      </c>
      <c r="I226" s="839">
        <f>INDEX(중위단위!$J$809:$XFD$1077,MATCH($E226,중위단위!$F$809:$F$1077,0),COUNT(중위단위!$J$2:$XFD$2))</f>
        <v>1796.012856883098</v>
      </c>
      <c r="J226" s="833">
        <f>INDEX(평균!$J$540:$XFD$808,MATCH($E226,평균!$F$540:$F$808,0),COUNT(평균!$J$2:$XFD$2))</f>
        <v>198991.13294454213</v>
      </c>
      <c r="K226" s="829">
        <f>INDEX(평균단위!$J$540:$XFD$808,MATCH($E226,평균단위!$F$540:$F$808,0),COUNT(평균단위!$J$2:$XFD$2))</f>
        <v>2519.5925127857131</v>
      </c>
      <c r="L226" s="829">
        <f>INDEX(평균!$J$809:$XFD$1077,MATCH($E226,평균!$F$809:$F$1077,0),COUNT(평균!$J$2:$XFD$2))</f>
        <v>143109.45202963994</v>
      </c>
      <c r="M226" s="829">
        <f>INDEX(평균단위!$J$809:$XFD$1077,MATCH($E226,평균단위!$F$809:$F$1077,0),COUNT(평균단위!$J$2:$XFD$2))</f>
        <v>1835.3734026973568</v>
      </c>
      <c r="N226" s="1387" t="s">
        <v>432</v>
      </c>
      <c r="O226" s="1388"/>
      <c r="P226" s="1388"/>
      <c r="Q226" s="373"/>
    </row>
    <row r="227" spans="1:17" ht="14.1" customHeight="1">
      <c r="A227" s="522"/>
      <c r="B227" s="349"/>
      <c r="C227" s="429" t="s">
        <v>18</v>
      </c>
      <c r="D227" s="430"/>
      <c r="E227" s="353">
        <v>184</v>
      </c>
      <c r="F227" s="831">
        <f>INDEX(중위!$J$540:$XFD$808,MATCH($E227,중위!$F$540:$F$808,0),COUNT(중위!$J$2:$XFD$2))</f>
        <v>187000</v>
      </c>
      <c r="G227" s="831">
        <f>INDEX(중위단위!$J$540:$XFD$808,MATCH($E227,중위단위!$F$540:$F$808,0),COUNT(중위단위!$J$2:$XFD$2))</f>
        <v>2302.85178738787</v>
      </c>
      <c r="H227" s="831">
        <f>INDEX(중위!$J$809:$XFD$1077,MATCH($E227,중위!$F$809:$F$1077,0),COUNT(중위!$J$2:$XFD$2))</f>
        <v>144000</v>
      </c>
      <c r="I227" s="832">
        <f>INDEX(중위단위!$J$809:$XFD$1077,MATCH($E227,중위단위!$F$809:$F$1077,0),COUNT(중위단위!$J$2:$XFD$2))</f>
        <v>1786.9780608634112</v>
      </c>
      <c r="J227" s="830">
        <f>INDEX(평균!$J$540:$XFD$808,MATCH($E227,평균!$F$540:$F$808,0),COUNT(평균!$J$2:$XFD$2))</f>
        <v>234571.42857142858</v>
      </c>
      <c r="K227" s="831">
        <f>INDEX(평균단위!$J$540:$XFD$808,MATCH($E227,평균단위!$F$540:$F$808,0),COUNT(평균단위!$J$2:$XFD$2))</f>
        <v>2687.4460093285475</v>
      </c>
      <c r="L227" s="831">
        <f>INDEX(평균!$J$809:$XFD$1077,MATCH($E227,평균!$F$809:$F$1077,0),COUNT(평균!$J$2:$XFD$2))</f>
        <v>166157.14285714287</v>
      </c>
      <c r="M227" s="831">
        <f>INDEX(평균단위!$J$809:$XFD$1077,MATCH($E227,평균단위!$F$809:$F$1077,0),COUNT(평균단위!$J$2:$XFD$2))</f>
        <v>1945.0917562865041</v>
      </c>
      <c r="N227" s="1408" t="s">
        <v>396</v>
      </c>
      <c r="O227" s="1362"/>
      <c r="P227" s="351"/>
      <c r="Q227" s="351"/>
    </row>
    <row r="228" spans="1:17" ht="14.1" customHeight="1">
      <c r="A228" s="522"/>
      <c r="B228" s="349"/>
      <c r="C228" s="431" t="s">
        <v>83</v>
      </c>
      <c r="D228" s="432"/>
      <c r="E228" s="430">
        <v>185</v>
      </c>
      <c r="F228" s="846">
        <f>INDEX(중위!$J$540:$XFD$808,MATCH($E228,중위!$F$540:$F$808,0),COUNT(중위!$J$2:$XFD$2))</f>
        <v>188000</v>
      </c>
      <c r="G228" s="846">
        <f>INDEX(중위단위!$J$540:$XFD$808,MATCH($E228,중위단위!$F$540:$F$808,0),COUNT(중위단위!$J$2:$XFD$2))</f>
        <v>2683.4316574562554</v>
      </c>
      <c r="H228" s="846">
        <f>INDEX(중위!$J$809:$XFD$1077,MATCH($E228,중위!$F$809:$F$1077,0),COUNT(중위!$J$2:$XFD$2))</f>
        <v>146500</v>
      </c>
      <c r="I228" s="848">
        <f>INDEX(중위단위!$J$809:$XFD$1077,MATCH($E228,중위단위!$F$809:$F$1077,0),COUNT(중위단위!$J$2:$XFD$2))</f>
        <v>2007.894351749288</v>
      </c>
      <c r="J228" s="847">
        <f>INDEX(평균!$J$540:$XFD$808,MATCH($E228,평균!$F$540:$F$808,0),COUNT(평균!$J$2:$XFD$2))</f>
        <v>226800</v>
      </c>
      <c r="K228" s="846">
        <f>INDEX(평균단위!$J$540:$XFD$808,MATCH($E228,평균단위!$F$540:$F$808,0),COUNT(평균단위!$J$2:$XFD$2))</f>
        <v>2769.8875396235821</v>
      </c>
      <c r="L228" s="846">
        <f>INDEX(평균!$J$809:$XFD$1077,MATCH($E228,평균!$F$809:$F$1077,0),COUNT(평균!$J$2:$XFD$2))</f>
        <v>164420</v>
      </c>
      <c r="M228" s="846">
        <f>INDEX(평균단위!$J$809:$XFD$1077,MATCH($E228,평균단위!$F$809:$F$1077,0),COUNT(평균단위!$J$2:$XFD$2))</f>
        <v>2025.493443335024</v>
      </c>
      <c r="N228" s="1353" t="s">
        <v>398</v>
      </c>
      <c r="O228" s="1354"/>
      <c r="P228" s="351"/>
      <c r="Q228" s="351"/>
    </row>
    <row r="229" spans="1:17" ht="14.1" customHeight="1">
      <c r="A229" s="522"/>
      <c r="B229" s="349"/>
      <c r="C229" s="431" t="s">
        <v>82</v>
      </c>
      <c r="D229" s="432"/>
      <c r="E229" s="353">
        <v>186</v>
      </c>
      <c r="F229" s="846">
        <f>INDEX(중위!$J$540:$XFD$808,MATCH($E229,중위!$F$540:$F$808,0),COUNT(중위!$J$2:$XFD$2))</f>
        <v>156500</v>
      </c>
      <c r="G229" s="846">
        <f>INDEX(중위단위!$J$540:$XFD$808,MATCH($E229,중위단위!$F$540:$F$808,0),COUNT(중위단위!$J$2:$XFD$2))</f>
        <v>2356.3213116448042</v>
      </c>
      <c r="H229" s="846">
        <f>INDEX(중위!$J$809:$XFD$1077,MATCH($E229,중위!$F$809:$F$1077,0),COUNT(중위!$J$2:$XFD$2))</f>
        <v>120000</v>
      </c>
      <c r="I229" s="848">
        <f>INDEX(중위단위!$J$809:$XFD$1077,MATCH($E229,중위단위!$F$809:$F$1077,0),COUNT(중위단위!$J$2:$XFD$2))</f>
        <v>1822.7482715795427</v>
      </c>
      <c r="J229" s="847">
        <f>INDEX(평균!$J$540:$XFD$808,MATCH($E229,평균!$F$540:$F$808,0),COUNT(평균!$J$2:$XFD$2))</f>
        <v>162833.33333333334</v>
      </c>
      <c r="K229" s="846">
        <f>INDEX(평균단위!$J$540:$XFD$808,MATCH($E229,평균단위!$F$540:$F$808,0),COUNT(평균단위!$J$2:$XFD$2))</f>
        <v>2408.8451564825486</v>
      </c>
      <c r="L229" s="846">
        <f>INDEX(평균!$J$809:$XFD$1077,MATCH($E229,평균!$F$809:$F$1077,0),COUNT(평균!$J$2:$XFD$2))</f>
        <v>123212.12121212122</v>
      </c>
      <c r="M229" s="846">
        <f>INDEX(평균단위!$J$809:$XFD$1077,MATCH($E229,평균단위!$F$809:$F$1077,0),COUNT(평균단위!$J$2:$XFD$2))</f>
        <v>1833.9557333325981</v>
      </c>
      <c r="N229" s="1353" t="s">
        <v>397</v>
      </c>
      <c r="O229" s="1354"/>
      <c r="P229" s="351"/>
      <c r="Q229" s="351"/>
    </row>
    <row r="230" spans="1:17" ht="14.1" customHeight="1">
      <c r="A230" s="522"/>
      <c r="B230" s="349"/>
      <c r="C230" s="431" t="s">
        <v>108</v>
      </c>
      <c r="D230" s="432"/>
      <c r="E230" s="430">
        <v>187</v>
      </c>
      <c r="F230" s="846">
        <f>INDEX(중위!$J$540:$XFD$808,MATCH($E230,중위!$F$540:$F$808,0),COUNT(중위!$J$2:$XFD$2))</f>
        <v>183000</v>
      </c>
      <c r="G230" s="846">
        <f>INDEX(중위단위!$J$540:$XFD$808,MATCH($E230,중위단위!$F$540:$F$808,0),COUNT(중위단위!$J$2:$XFD$2))</f>
        <v>2535.2473316302949</v>
      </c>
      <c r="H230" s="846">
        <f>INDEX(중위!$J$809:$XFD$1077,MATCH($E230,중위!$F$809:$F$1077,0),COUNT(중위!$J$2:$XFD$2))</f>
        <v>138000</v>
      </c>
      <c r="I230" s="848">
        <f>INDEX(중위단위!$J$809:$XFD$1077,MATCH($E230,중위단위!$F$809:$F$1077,0),COUNT(중위단위!$J$2:$XFD$2))</f>
        <v>1806.8401620129032</v>
      </c>
      <c r="J230" s="847">
        <f>INDEX(평균!$J$540:$XFD$808,MATCH($E230,평균!$F$540:$F$808,0),COUNT(평균!$J$2:$XFD$2))</f>
        <v>184069.44444444444</v>
      </c>
      <c r="K230" s="846">
        <f>INDEX(평균단위!$J$540:$XFD$808,MATCH($E230,평균단위!$F$540:$F$808,0),COUNT(평균단위!$J$2:$XFD$2))</f>
        <v>2443.2952448807405</v>
      </c>
      <c r="L230" s="846">
        <f>INDEX(평균!$J$809:$XFD$1077,MATCH($E230,평균!$F$809:$F$1077,0),COUNT(평균!$J$2:$XFD$2))</f>
        <v>129708.33333333333</v>
      </c>
      <c r="M230" s="846">
        <f>INDEX(평균단위!$J$809:$XFD$1077,MATCH($E230,평균단위!$F$809:$F$1077,0),COUNT(평균단위!$J$2:$XFD$2))</f>
        <v>1746.3255823910049</v>
      </c>
      <c r="N230" s="1353" t="s">
        <v>418</v>
      </c>
      <c r="O230" s="1354"/>
      <c r="P230" s="351"/>
      <c r="Q230" s="351"/>
    </row>
    <row r="231" spans="1:17" ht="14.1" customHeight="1">
      <c r="A231" s="522"/>
      <c r="B231" s="461"/>
      <c r="C231" s="434" t="s">
        <v>112</v>
      </c>
      <c r="D231" s="435"/>
      <c r="E231" s="353">
        <v>188</v>
      </c>
      <c r="F231" s="849">
        <f>INDEX(중위!$J$540:$XFD$808,MATCH($E231,중위!$F$540:$F$808,0),COUNT(중위!$J$2:$XFD$2))</f>
        <v>126000</v>
      </c>
      <c r="G231" s="849">
        <f>INDEX(중위단위!$J$540:$XFD$808,MATCH($E231,중위단위!$F$540:$F$808,0),COUNT(중위단위!$J$2:$XFD$2))</f>
        <v>1904.8618980299636</v>
      </c>
      <c r="H231" s="849">
        <f>INDEX(중위!$J$809:$XFD$1077,MATCH($E231,중위!$F$809:$F$1077,0),COUNT(중위!$J$2:$XFD$2))</f>
        <v>93000</v>
      </c>
      <c r="I231" s="851">
        <f>INDEX(중위단위!$J$809:$XFD$1077,MATCH($E231,중위단위!$F$809:$F$1077,0),COUNT(중위단위!$J$2:$XFD$2))</f>
        <v>1367.9206033946095</v>
      </c>
      <c r="J231" s="850">
        <f>INDEX(평균!$J$540:$XFD$808,MATCH($E231,평균!$F$540:$F$808,0),COUNT(평균!$J$2:$XFD$2))</f>
        <v>161522.72727272726</v>
      </c>
      <c r="K231" s="849">
        <f>INDEX(평균단위!$J$540:$XFD$808,MATCH($E231,평균단위!$F$540:$F$808,0),COUNT(평균단위!$J$2:$XFD$2))</f>
        <v>2069.8133072369255</v>
      </c>
      <c r="L231" s="849">
        <f>INDEX(평균!$J$809:$XFD$1077,MATCH($E231,평균!$F$809:$F$1077,0),COUNT(평균!$J$2:$XFD$2))</f>
        <v>113318.18181818182</v>
      </c>
      <c r="M231" s="849">
        <f>INDEX(평균단위!$J$809:$XFD$1077,MATCH($E231,평균단위!$F$809:$F$1077,0),COUNT(평균단위!$J$2:$XFD$2))</f>
        <v>1468.255962879228</v>
      </c>
      <c r="N231" s="1359" t="s">
        <v>433</v>
      </c>
      <c r="O231" s="1360"/>
      <c r="P231" s="351"/>
      <c r="Q231" s="351"/>
    </row>
    <row r="232" spans="1:17" ht="14.1" customHeight="1">
      <c r="A232" s="1378" t="s">
        <v>226</v>
      </c>
      <c r="B232" s="1378"/>
      <c r="C232" s="1378"/>
      <c r="D232" s="1378"/>
      <c r="E232" s="430">
        <v>189</v>
      </c>
      <c r="F232" s="831">
        <f>INDEX(중위!$J$540:$XFD$808,MATCH($E232,중위!$F$540:$F$808,0),COUNT(중위!$J$2:$XFD$2))</f>
        <v>177169.97003230228</v>
      </c>
      <c r="G232" s="831">
        <f>INDEX(중위단위!$J$540:$XFD$808,MATCH($E232,중위단위!$F$540:$F$808,0),COUNT(중위단위!$J$2:$XFD$2))</f>
        <v>2328.1767935992534</v>
      </c>
      <c r="H232" s="831">
        <f>INDEX(중위!$J$809:$XFD$1077,MATCH($E232,중위!$F$809:$F$1077,0),COUNT(중위!$J$2:$XFD$2))</f>
        <v>128609.94028840783</v>
      </c>
      <c r="I232" s="832">
        <f>INDEX(중위단위!$J$809:$XFD$1077,MATCH($E232,중위단위!$F$809:$F$1077,0),COUNT(중위단위!$J$2:$XFD$2))</f>
        <v>1650.4031887112069</v>
      </c>
      <c r="J232" s="830">
        <f>INDEX(평균!$J$540:$XFD$808,MATCH($E232,평균!$F$540:$F$808,0),COUNT(평균!$J$2:$XFD$2))</f>
        <v>192234.27771583362</v>
      </c>
      <c r="K232" s="831">
        <f>INDEX(평균단위!$J$540:$XFD$808,MATCH($E232,평균단위!$F$540:$F$808,0),COUNT(평균단위!$J$2:$XFD$2))</f>
        <v>2374.3407930288031</v>
      </c>
      <c r="L232" s="831">
        <f>INDEX(평균!$J$809:$XFD$1077,MATCH($E232,평균!$F$809:$F$1077,0),COUNT(평균!$J$2:$XFD$2))</f>
        <v>132928.69286651592</v>
      </c>
      <c r="M232" s="831">
        <f>INDEX(평균단위!$J$809:$XFD$1077,MATCH($E232,평균단위!$F$809:$F$1077,0),COUNT(평균단위!$J$2:$XFD$2))</f>
        <v>1666.0044749185015</v>
      </c>
      <c r="N232" s="1406" t="s">
        <v>450</v>
      </c>
      <c r="O232" s="1407"/>
      <c r="P232" s="1407"/>
      <c r="Q232" s="1407"/>
    </row>
    <row r="233" spans="1:17" ht="14.1" customHeight="1">
      <c r="A233" s="515"/>
      <c r="B233" s="1378" t="s">
        <v>1377</v>
      </c>
      <c r="C233" s="1378"/>
      <c r="D233" s="1378"/>
      <c r="E233" s="353">
        <v>190</v>
      </c>
      <c r="F233" s="831">
        <f>INDEX(중위!$J$540:$XFD$808,MATCH($E233,중위!$F$540:$F$808,0),COUNT(중위!$J$2:$XFD$2))</f>
        <v>137000</v>
      </c>
      <c r="G233" s="831">
        <f>INDEX(중위단위!$J$540:$XFD$808,MATCH($E233,중위단위!$F$540:$F$808,0),COUNT(중위단위!$J$2:$XFD$2))</f>
        <v>1954.160168686919</v>
      </c>
      <c r="H233" s="831">
        <f>INDEX(중위!$J$809:$XFD$1077,MATCH($E233,중위!$F$809:$F$1077,0),COUNT(중위!$J$2:$XFD$2))</f>
        <v>94500</v>
      </c>
      <c r="I233" s="832">
        <f>INDEX(중위단위!$J$809:$XFD$1077,MATCH($E233,중위단위!$F$809:$F$1077,0),COUNT(중위단위!$J$2:$XFD$2))</f>
        <v>1197.7092782588084</v>
      </c>
      <c r="J233" s="830">
        <f>INDEX(평균!$J$540:$XFD$808,MATCH($E233,평균!$F$540:$F$808,0),COUNT(평균!$J$2:$XFD$2))</f>
        <v>149621.6216216216</v>
      </c>
      <c r="K233" s="831">
        <f>INDEX(평균단위!$J$540:$XFD$808,MATCH($E233,평균단위!$F$540:$F$808,0),COUNT(평균단위!$J$2:$XFD$2))</f>
        <v>1983.5189211443358</v>
      </c>
      <c r="L233" s="831">
        <f>INDEX(평균!$J$809:$XFD$1077,MATCH($E233,평균!$F$809:$F$1077,0),COUNT(평균!$J$2:$XFD$2))</f>
        <v>92635.135135135133</v>
      </c>
      <c r="M233" s="831">
        <f>INDEX(평균단위!$J$809:$XFD$1077,MATCH($E233,평균단위!$F$809:$F$1077,0),COUNT(평균단위!$J$2:$XFD$2))</f>
        <v>1260.2964396212067</v>
      </c>
      <c r="N233" s="1406" t="s">
        <v>1378</v>
      </c>
      <c r="O233" s="1407"/>
      <c r="P233" s="1407"/>
      <c r="Q233" s="531"/>
    </row>
    <row r="234" spans="1:17" ht="14.1" customHeight="1">
      <c r="A234" s="1378" t="s">
        <v>1566</v>
      </c>
      <c r="B234" s="1378"/>
      <c r="C234" s="1378"/>
      <c r="D234" s="1378"/>
      <c r="E234" s="430">
        <v>191</v>
      </c>
      <c r="F234" s="831">
        <f>INDEX(중위!$J$540:$XFD$808,MATCH($E234,중위!$F$540:$F$808,0),COUNT(중위!$J$2:$XFD$2))</f>
        <v>128881.42547822774</v>
      </c>
      <c r="G234" s="831">
        <f>INDEX(중위단위!$J$540:$XFD$808,MATCH($E234,중위단위!$F$540:$F$808,0),COUNT(중위단위!$J$2:$XFD$2))</f>
        <v>1831.3146071463536</v>
      </c>
      <c r="H234" s="831">
        <f>INDEX(중위!$J$809:$XFD$1077,MATCH($E234,중위!$F$809:$F$1077,0),COUNT(중위!$J$2:$XFD$2))</f>
        <v>95644.274370891682</v>
      </c>
      <c r="I234" s="832">
        <f>INDEX(중위단위!$J$809:$XFD$1077,MATCH($E234,중위단위!$F$809:$F$1077,0),COUNT(중위단위!$J$2:$XFD$2))</f>
        <v>1320.5153921104991</v>
      </c>
      <c r="J234" s="830">
        <f>INDEX(평균!$J$540:$XFD$808,MATCH($E234,평균!$F$540:$F$808,0),COUNT(평균!$J$2:$XFD$2))</f>
        <v>140290.11175017961</v>
      </c>
      <c r="K234" s="831">
        <f>INDEX(평균단위!$J$540:$XFD$808,MATCH($E234,평균단위!$F$540:$F$808,0),COUNT(평균단위!$J$2:$XFD$2))</f>
        <v>1848.4858016833628</v>
      </c>
      <c r="L234" s="831">
        <f>INDEX(평균!$J$809:$XFD$1077,MATCH($E234,평균!$F$809:$F$1077,0),COUNT(평균!$J$2:$XFD$2))</f>
        <v>99646.871876295772</v>
      </c>
      <c r="M234" s="831">
        <f>INDEX(평균단위!$J$809:$XFD$1077,MATCH($E234,평균단위!$F$809:$F$1077,0),COUNT(평균단위!$J$2:$XFD$2))</f>
        <v>1317.792137971526</v>
      </c>
      <c r="N234" s="1406" t="s">
        <v>1549</v>
      </c>
      <c r="O234" s="1407"/>
      <c r="P234" s="1407"/>
      <c r="Q234" s="1407"/>
    </row>
    <row r="235" spans="1:17" ht="14.1" customHeight="1">
      <c r="A235" s="516"/>
      <c r="B235" s="516" t="s">
        <v>227</v>
      </c>
      <c r="C235" s="353"/>
      <c r="D235" s="465"/>
      <c r="E235" s="353">
        <v>192</v>
      </c>
      <c r="F235" s="829">
        <f>INDEX(중위!$J$540:$XFD$808,MATCH($E235,중위!$F$540:$F$808,0),COUNT(중위!$J$2:$XFD$2))</f>
        <v>105252.83671006342</v>
      </c>
      <c r="G235" s="829">
        <f>INDEX(중위단위!$J$540:$XFD$808,MATCH($E235,중위단위!$F$540:$F$808,0),COUNT(중위단위!$J$2:$XFD$2))</f>
        <v>1517.4742100141434</v>
      </c>
      <c r="H235" s="829">
        <f>INDEX(중위!$J$809:$XFD$1077,MATCH($E235,중위!$F$809:$F$1077,0),COUNT(중위!$J$2:$XFD$2))</f>
        <v>77577.886654854534</v>
      </c>
      <c r="I235" s="839">
        <f>INDEX(중위단위!$J$809:$XFD$1077,MATCH($E235,중위단위!$F$809:$F$1077,0),COUNT(중위단위!$J$2:$XFD$2))</f>
        <v>1120.7375080001489</v>
      </c>
      <c r="J235" s="833">
        <f>INDEX(평균!$J$540:$XFD$808,MATCH($E235,평균!$F$540:$F$808,0),COUNT(평균!$J$2:$XFD$2))</f>
        <v>115596.66054803548</v>
      </c>
      <c r="K235" s="829">
        <f>INDEX(평균단위!$J$540:$XFD$808,MATCH($E235,평균단위!$F$540:$F$808,0),COUNT(평균단위!$J$2:$XFD$2))</f>
        <v>1566.1207838580356</v>
      </c>
      <c r="L235" s="829">
        <f>INDEX(평균!$J$809:$XFD$1077,MATCH($E235,평균!$F$809:$F$1077,0),COUNT(평균!$J$2:$XFD$2))</f>
        <v>82086.225988774138</v>
      </c>
      <c r="M235" s="829">
        <f>INDEX(평균단위!$J$809:$XFD$1077,MATCH($E235,평균단위!$F$809:$F$1077,0),COUNT(평균단위!$J$2:$XFD$2))</f>
        <v>1122.3237573775866</v>
      </c>
      <c r="N235" s="1387" t="s">
        <v>434</v>
      </c>
      <c r="O235" s="1388"/>
      <c r="P235" s="1388"/>
      <c r="Q235" s="351"/>
    </row>
    <row r="236" spans="1:17" ht="14.1" customHeight="1">
      <c r="A236" s="330"/>
      <c r="B236" s="466"/>
      <c r="C236" s="437" t="s">
        <v>115</v>
      </c>
      <c r="D236" s="467"/>
      <c r="E236" s="430">
        <v>193</v>
      </c>
      <c r="F236" s="831">
        <f>INDEX(중위!$J$540:$XFD$808,MATCH($E236,중위!$F$540:$F$808,0),COUNT(중위!$J$2:$XFD$2))</f>
        <v>135000</v>
      </c>
      <c r="G236" s="831">
        <f>INDEX(중위단위!$J$540:$XFD$808,MATCH($E236,중위단위!$F$540:$F$808,0),COUNT(중위단위!$J$2:$XFD$2))</f>
        <v>1809.6095019682562</v>
      </c>
      <c r="H236" s="831">
        <f>INDEX(중위!$J$809:$XFD$1077,MATCH($E236,중위!$F$809:$F$1077,0),COUNT(중위!$J$2:$XFD$2))</f>
        <v>100000</v>
      </c>
      <c r="I236" s="832">
        <f>INDEX(중위단위!$J$809:$XFD$1077,MATCH($E236,중위단위!$F$809:$F$1077,0),COUNT(중위단위!$J$2:$XFD$2))</f>
        <v>1379.9480020588812</v>
      </c>
      <c r="J236" s="830">
        <f>INDEX(평균!$J$540:$XFD$808,MATCH($E236,평균!$F$540:$F$808,0),COUNT(평균!$J$2:$XFD$2))</f>
        <v>146154.76190476189</v>
      </c>
      <c r="K236" s="831">
        <f>INDEX(평균단위!$J$540:$XFD$808,MATCH($E236,평균단위!$F$540:$F$808,0),COUNT(평균단위!$J$2:$XFD$2))</f>
        <v>1887.943104136202</v>
      </c>
      <c r="L236" s="831">
        <f>INDEX(평균!$J$809:$XFD$1077,MATCH($E236,평균!$F$809:$F$1077,0),COUNT(평균!$J$2:$XFD$2))</f>
        <v>106511.90476190476</v>
      </c>
      <c r="M236" s="831">
        <f>INDEX(평균단위!$J$809:$XFD$1077,MATCH($E236,평균단위!$F$809:$F$1077,0),COUNT(평균단위!$J$2:$XFD$2))</f>
        <v>1390.0501749673142</v>
      </c>
      <c r="N236" s="1408" t="s">
        <v>435</v>
      </c>
      <c r="O236" s="1362"/>
      <c r="P236" s="351"/>
      <c r="Q236" s="351"/>
    </row>
    <row r="237" spans="1:17" ht="14.1" customHeight="1">
      <c r="A237" s="516"/>
      <c r="B237" s="466"/>
      <c r="C237" s="468" t="s">
        <v>116</v>
      </c>
      <c r="D237" s="469"/>
      <c r="E237" s="353">
        <v>194</v>
      </c>
      <c r="F237" s="846">
        <f>INDEX(중위!$J$540:$XFD$808,MATCH($E237,중위!$F$540:$F$808,0),COUNT(중위!$J$2:$XFD$2))</f>
        <v>116000</v>
      </c>
      <c r="G237" s="846">
        <f>INDEX(중위단위!$J$540:$XFD$808,MATCH($E237,중위단위!$F$540:$F$808,0),COUNT(중위단위!$J$2:$XFD$2))</f>
        <v>1582.7381283638747</v>
      </c>
      <c r="H237" s="846">
        <f>INDEX(중위!$J$809:$XFD$1077,MATCH($E237,중위!$F$809:$F$1077,0),COUNT(중위!$J$2:$XFD$2))</f>
        <v>81500</v>
      </c>
      <c r="I237" s="848">
        <f>INDEX(중위단위!$J$809:$XFD$1077,MATCH($E237,중위단위!$F$809:$F$1077,0),COUNT(중위단위!$J$2:$XFD$2))</f>
        <v>1108.2693947144076</v>
      </c>
      <c r="J237" s="847">
        <f>INDEX(평균!$J$540:$XFD$808,MATCH($E237,평균!$F$540:$F$808,0),COUNT(평균!$J$2:$XFD$2))</f>
        <v>126846.80851063829</v>
      </c>
      <c r="K237" s="846">
        <f>INDEX(평균단위!$J$540:$XFD$808,MATCH($E237,평균단위!$F$540:$F$808,0),COUNT(평균단위!$J$2:$XFD$2))</f>
        <v>1648.965611544075</v>
      </c>
      <c r="L237" s="846">
        <f>INDEX(평균!$J$809:$XFD$1077,MATCH($E237,평균!$F$809:$F$1077,0),COUNT(평균!$J$2:$XFD$2))</f>
        <v>86356.382978723399</v>
      </c>
      <c r="M237" s="846">
        <f>INDEX(평균단위!$J$809:$XFD$1077,MATCH($E237,평균단위!$F$809:$F$1077,0),COUNT(평균단위!$J$2:$XFD$2))</f>
        <v>1136.2293148542747</v>
      </c>
      <c r="N237" s="1353" t="s">
        <v>436</v>
      </c>
      <c r="O237" s="1354"/>
      <c r="P237" s="351"/>
      <c r="Q237" s="351"/>
    </row>
    <row r="238" spans="1:17" ht="14.1" customHeight="1">
      <c r="A238" s="349"/>
      <c r="B238" s="466"/>
      <c r="C238" s="468" t="s">
        <v>117</v>
      </c>
      <c r="D238" s="469"/>
      <c r="E238" s="430">
        <v>195</v>
      </c>
      <c r="F238" s="846">
        <f>INDEX(중위!$J$540:$XFD$808,MATCH($E238,중위!$F$540:$F$808,0),COUNT(중위!$J$2:$XFD$2))</f>
        <v>96000</v>
      </c>
      <c r="G238" s="846">
        <f>INDEX(중위단위!$J$540:$XFD$808,MATCH($E238,중위단위!$F$540:$F$808,0),COUNT(중위단위!$J$2:$XFD$2))</f>
        <v>1413.2541725717606</v>
      </c>
      <c r="H238" s="846">
        <f>INDEX(중위!$J$809:$XFD$1077,MATCH($E238,중위!$F$809:$F$1077,0),COUNT(중위!$J$2:$XFD$2))</f>
        <v>75000</v>
      </c>
      <c r="I238" s="848">
        <f>INDEX(중위단위!$J$809:$XFD$1077,MATCH($E238,중위단위!$F$809:$F$1077,0),COUNT(중위단위!$J$2:$XFD$2))</f>
        <v>1097.5790163851802</v>
      </c>
      <c r="J238" s="847">
        <f>INDEX(평균!$J$540:$XFD$808,MATCH($E238,평균!$F$540:$F$808,0),COUNT(평균!$J$2:$XFD$2))</f>
        <v>103023.61111111111</v>
      </c>
      <c r="K238" s="846">
        <f>INDEX(평균단위!$J$540:$XFD$808,MATCH($E238,평균단위!$F$540:$F$808,0),COUNT(평균단위!$J$2:$XFD$2))</f>
        <v>1429.6781858760924</v>
      </c>
      <c r="L238" s="846">
        <f>INDEX(평균!$J$809:$XFD$1077,MATCH($E238,평균!$F$809:$F$1077,0),COUNT(평균!$J$2:$XFD$2))</f>
        <v>75522.222222222219</v>
      </c>
      <c r="M238" s="846">
        <f>INDEX(평균단위!$J$809:$XFD$1077,MATCH($E238,평균단위!$F$809:$F$1077,0),COUNT(평균단위!$J$2:$XFD$2))</f>
        <v>1053.1290403133444</v>
      </c>
      <c r="N238" s="1353" t="s">
        <v>437</v>
      </c>
      <c r="O238" s="1354"/>
      <c r="P238" s="351"/>
      <c r="Q238" s="351"/>
    </row>
    <row r="239" spans="1:17" ht="14.1" customHeight="1">
      <c r="A239" s="353"/>
      <c r="B239" s="466"/>
      <c r="C239" s="438" t="s">
        <v>118</v>
      </c>
      <c r="D239" s="469"/>
      <c r="E239" s="353">
        <v>196</v>
      </c>
      <c r="F239" s="846">
        <f>INDEX(중위!$J$540:$XFD$808,MATCH($E239,중위!$F$540:$F$808,0),COUNT(중위!$J$2:$XFD$2))</f>
        <v>78000</v>
      </c>
      <c r="G239" s="846">
        <f>INDEX(중위단위!$J$540:$XFD$808,MATCH($E239,중위단위!$F$540:$F$808,0),COUNT(중위단위!$J$2:$XFD$2))</f>
        <v>1200.5985943053531</v>
      </c>
      <c r="H239" s="846">
        <f>INDEX(중위!$J$809:$XFD$1077,MATCH($E239,중위!$F$809:$F$1077,0),COUNT(중위!$J$2:$XFD$2))</f>
        <v>58000</v>
      </c>
      <c r="I239" s="848">
        <f>INDEX(중위단위!$J$809:$XFD$1077,MATCH($E239,중위단위!$F$809:$F$1077,0),COUNT(중위단위!$J$2:$XFD$2))</f>
        <v>877.84518944852289</v>
      </c>
      <c r="J239" s="847">
        <f>INDEX(평균!$J$540:$XFD$808,MATCH($E239,평균!$F$540:$F$808,0),COUNT(평균!$J$2:$XFD$2))</f>
        <v>82851.724137931029</v>
      </c>
      <c r="K239" s="846">
        <f>INDEX(평균단위!$J$540:$XFD$808,MATCH($E239,평균단위!$F$540:$F$808,0),COUNT(평균단위!$J$2:$XFD$2))</f>
        <v>1179.1577866517614</v>
      </c>
      <c r="L239" s="846">
        <f>INDEX(평균!$J$809:$XFD$1077,MATCH($E239,평균!$F$809:$F$1077,0),COUNT(평균!$J$2:$XFD$2))</f>
        <v>59339.65517241379</v>
      </c>
      <c r="M239" s="846">
        <f>INDEX(평균단위!$J$809:$XFD$1077,MATCH($E239,평균단위!$F$809:$F$1077,0),COUNT(평균단위!$J$2:$XFD$2))</f>
        <v>848.58355703712971</v>
      </c>
      <c r="N239" s="1353" t="s">
        <v>438</v>
      </c>
      <c r="O239" s="1354"/>
      <c r="P239" s="351"/>
      <c r="Q239" s="351"/>
    </row>
    <row r="240" spans="1:17" ht="14.1" customHeight="1">
      <c r="A240" s="349"/>
      <c r="B240" s="466"/>
      <c r="C240" s="438" t="s">
        <v>119</v>
      </c>
      <c r="D240" s="470"/>
      <c r="E240" s="430">
        <v>197</v>
      </c>
      <c r="F240" s="846">
        <f>INDEX(중위!$J$540:$XFD$808,MATCH($E240,중위!$F$540:$F$808,0),COUNT(중위!$J$2:$XFD$2))</f>
        <v>79000</v>
      </c>
      <c r="G240" s="846">
        <f>INDEX(중위단위!$J$540:$XFD$808,MATCH($E240,중위단위!$F$540:$F$808,0),COUNT(중위단위!$J$2:$XFD$2))</f>
        <v>1297.1698113207547</v>
      </c>
      <c r="H240" s="846">
        <f>INDEX(중위!$J$809:$XFD$1077,MATCH($E240,중위!$F$809:$F$1077,0),COUNT(중위!$J$2:$XFD$2))</f>
        <v>57000</v>
      </c>
      <c r="I240" s="848">
        <f>INDEX(중위단위!$J$809:$XFD$1077,MATCH($E240,중위단위!$F$809:$F$1077,0),COUNT(중위단위!$J$2:$XFD$2))</f>
        <v>941.47552752050649</v>
      </c>
      <c r="J240" s="847">
        <f>INDEX(평균!$J$540:$XFD$808,MATCH($E240,평균!$F$540:$F$808,0),COUNT(평균!$J$2:$XFD$2))</f>
        <v>81016.666666666672</v>
      </c>
      <c r="K240" s="846">
        <f>INDEX(평균단위!$J$540:$XFD$808,MATCH($E240,평균단위!$F$540:$F$808,0),COUNT(평균단위!$J$2:$XFD$2))</f>
        <v>1234.4127802513901</v>
      </c>
      <c r="L240" s="846">
        <f>INDEX(평균!$J$809:$XFD$1077,MATCH($E240,평균!$F$809:$F$1077,0),COUNT(평균!$J$2:$XFD$2))</f>
        <v>58616.666666666664</v>
      </c>
      <c r="M240" s="846">
        <f>INDEX(평균단위!$J$809:$XFD$1077,MATCH($E240,평균단위!$F$809:$F$1077,0),COUNT(평균단위!$J$2:$XFD$2))</f>
        <v>897.60656727574747</v>
      </c>
      <c r="N240" s="1353" t="s">
        <v>439</v>
      </c>
      <c r="O240" s="1354"/>
      <c r="P240" s="351"/>
      <c r="Q240" s="351"/>
    </row>
    <row r="241" spans="1:17" ht="14.1" customHeight="1">
      <c r="A241" s="349"/>
      <c r="B241" s="466"/>
      <c r="C241" s="438" t="s">
        <v>120</v>
      </c>
      <c r="D241" s="470"/>
      <c r="E241" s="353">
        <v>198</v>
      </c>
      <c r="F241" s="846">
        <f>INDEX(중위!$J$540:$XFD$808,MATCH($E241,중위!$F$540:$F$808,0),COUNT(중위!$J$2:$XFD$2))</f>
        <v>78000</v>
      </c>
      <c r="G241" s="846">
        <f>INDEX(중위단위!$J$540:$XFD$808,MATCH($E241,중위단위!$F$540:$F$808,0),COUNT(중위단위!$J$2:$XFD$2))</f>
        <v>1271.7536813922356</v>
      </c>
      <c r="H241" s="846">
        <f>INDEX(중위!$J$809:$XFD$1077,MATCH($E241,중위!$F$809:$F$1077,0),COUNT(중위!$J$2:$XFD$2))</f>
        <v>61250</v>
      </c>
      <c r="I241" s="848">
        <f>INDEX(중위단위!$J$809:$XFD$1077,MATCH($E241,중위단위!$F$809:$F$1077,0),COUNT(중위단위!$J$2:$XFD$2))</f>
        <v>965.94221000915979</v>
      </c>
      <c r="J241" s="847">
        <f>INDEX(평균!$J$540:$XFD$808,MATCH($E241,평균!$F$540:$F$808,0),COUNT(평균!$J$2:$XFD$2))</f>
        <v>90931.481481481474</v>
      </c>
      <c r="K241" s="846">
        <f>INDEX(평균단위!$J$540:$XFD$808,MATCH($E241,평균단위!$F$540:$F$808,0),COUNT(평균단위!$J$2:$XFD$2))</f>
        <v>1314.7409821839044</v>
      </c>
      <c r="L241" s="846">
        <f>INDEX(평균!$J$809:$XFD$1077,MATCH($E241,평균!$F$809:$F$1077,0),COUNT(평균!$J$2:$XFD$2))</f>
        <v>65725.925925925927</v>
      </c>
      <c r="M241" s="846">
        <f>INDEX(평균단위!$J$809:$XFD$1077,MATCH($E241,평균단위!$F$809:$F$1077,0),COUNT(평균단위!$J$2:$XFD$2))</f>
        <v>960.5720635755664</v>
      </c>
      <c r="N241" s="1353" t="s">
        <v>440</v>
      </c>
      <c r="O241" s="1354"/>
      <c r="P241" s="351"/>
      <c r="Q241" s="351"/>
    </row>
    <row r="242" spans="1:17" ht="14.1" customHeight="1">
      <c r="A242" s="349"/>
      <c r="B242" s="466"/>
      <c r="C242" s="440" t="s">
        <v>121</v>
      </c>
      <c r="D242" s="471"/>
      <c r="E242" s="430">
        <v>199</v>
      </c>
      <c r="F242" s="834">
        <f>INDEX(중위!$J$540:$XFD$808,MATCH($E242,중위!$F$540:$F$808,0),COUNT(중위!$J$2:$XFD$2))</f>
        <v>72000</v>
      </c>
      <c r="G242" s="834">
        <f>INDEX(중위단위!$J$540:$XFD$808,MATCH($E242,중위단위!$F$540:$F$808,0),COUNT(중위단위!$J$2:$XFD$2))</f>
        <v>1230.6254726356901</v>
      </c>
      <c r="H242" s="834">
        <f>INDEX(중위!$J$809:$XFD$1077,MATCH($E242,중위!$F$809:$F$1077,0),COUNT(중위!$J$2:$XFD$2))</f>
        <v>54500</v>
      </c>
      <c r="I242" s="855">
        <f>INDEX(중위단위!$J$809:$XFD$1077,MATCH($E242,중위단위!$F$809:$F$1077,0),COUNT(중위단위!$J$2:$XFD$2))</f>
        <v>881.74906427728604</v>
      </c>
      <c r="J242" s="835">
        <f>INDEX(평균!$J$540:$XFD$808,MATCH($E242,평균!$F$540:$F$808,0),COUNT(평균!$J$2:$XFD$2))</f>
        <v>75295.833333333328</v>
      </c>
      <c r="K242" s="834">
        <f>INDEX(평균단위!$J$540:$XFD$808,MATCH($E242,평균단위!$F$540:$F$808,0),COUNT(평균단위!$J$2:$XFD$2))</f>
        <v>1204.4894607987706</v>
      </c>
      <c r="L242" s="834">
        <f>INDEX(평균!$J$809:$XFD$1077,MATCH($E242,평균!$F$809:$F$1077,0),COUNT(평균!$J$2:$XFD$2))</f>
        <v>54845.833333333336</v>
      </c>
      <c r="M242" s="834">
        <f>INDEX(평균단위!$J$809:$XFD$1077,MATCH($E242,평균단위!$F$809:$F$1077,0),COUNT(평균단위!$J$2:$XFD$2))</f>
        <v>873.51856293082858</v>
      </c>
      <c r="N242" s="1359" t="s">
        <v>441</v>
      </c>
      <c r="O242" s="1360"/>
      <c r="P242" s="351"/>
      <c r="Q242" s="351"/>
    </row>
    <row r="243" spans="1:17" ht="14.1" customHeight="1">
      <c r="A243" s="442"/>
      <c r="B243" s="442" t="s">
        <v>225</v>
      </c>
      <c r="C243" s="332"/>
      <c r="D243" s="332"/>
      <c r="E243" s="353">
        <v>200</v>
      </c>
      <c r="F243" s="829">
        <f>INDEX(중위!$J$540:$XFD$808,MATCH($E243,중위!$F$540:$F$808,0),COUNT(중위!$J$2:$XFD$2))</f>
        <v>126209.73129660604</v>
      </c>
      <c r="G243" s="829">
        <f>INDEX(중위단위!$J$540:$XFD$808,MATCH($E243,중위단위!$F$540:$F$808,0),COUNT(중위단위!$J$2:$XFD$2))</f>
        <v>1868.1757418102309</v>
      </c>
      <c r="H243" s="829">
        <f>INDEX(중위!$J$809:$XFD$1077,MATCH($E243,중위!$F$809:$F$1077,0),COUNT(중위!$J$2:$XFD$2))</f>
        <v>97314.900210816078</v>
      </c>
      <c r="I243" s="839">
        <f>INDEX(중위단위!$J$809:$XFD$1077,MATCH($E243,중위단위!$F$809:$F$1077,0),COUNT(중위단위!$J$2:$XFD$2))</f>
        <v>1332.4566920308685</v>
      </c>
      <c r="J243" s="833">
        <f>INDEX(평균!$J$540:$XFD$808,MATCH($E243,평균!$F$540:$F$808,0),COUNT(평균!$J$2:$XFD$2))</f>
        <v>135393.03490417328</v>
      </c>
      <c r="K243" s="829">
        <f>INDEX(평균단위!$J$540:$XFD$808,MATCH($E243,평균단위!$F$540:$F$808,0),COUNT(평균단위!$J$2:$XFD$2))</f>
        <v>1807.438581912184</v>
      </c>
      <c r="L243" s="829">
        <f>INDEX(평균!$J$809:$XFD$1077,MATCH($E243,평균!$F$809:$F$1077,0),COUNT(평균!$J$2:$XFD$2))</f>
        <v>96162.195051048577</v>
      </c>
      <c r="M243" s="829">
        <f>INDEX(평균단위!$J$809:$XFD$1077,MATCH($E243,평균단위!$F$809:$F$1077,0),COUNT(평균단위!$J$2:$XFD$2))</f>
        <v>1289.4863019994684</v>
      </c>
      <c r="N243" s="1387" t="s">
        <v>442</v>
      </c>
      <c r="O243" s="1388"/>
      <c r="P243" s="1388"/>
      <c r="Q243" s="1388"/>
    </row>
    <row r="244" spans="1:17" ht="14.1" customHeight="1">
      <c r="A244" s="349"/>
      <c r="B244" s="466"/>
      <c r="C244" s="529" t="s">
        <v>126</v>
      </c>
      <c r="D244" s="513"/>
      <c r="E244" s="430">
        <v>201</v>
      </c>
      <c r="F244" s="831">
        <f>INDEX(중위!$J$540:$XFD$808,MATCH($E244,중위!$F$540:$F$808,0),COUNT(중위!$J$2:$XFD$2))</f>
        <v>141337.52110398619</v>
      </c>
      <c r="G244" s="831">
        <f>INDEX(중위단위!$J$540:$XFD$808,MATCH($E244,중위단위!$F$540:$F$808,0),COUNT(중위단위!$J$2:$XFD$2))</f>
        <v>2064.3406598180673</v>
      </c>
      <c r="H244" s="831">
        <f>INDEX(중위!$J$809:$XFD$1077,MATCH($E244,중위!$F$809:$F$1077,0),COUNT(중위!$J$2:$XFD$2))</f>
        <v>112410.93364827482</v>
      </c>
      <c r="I244" s="832">
        <f>INDEX(중위단위!$J$809:$XFD$1077,MATCH($E244,중위단위!$F$809:$F$1077,0),COUNT(중위단위!$J$2:$XFD$2))</f>
        <v>1524.4345924305919</v>
      </c>
      <c r="J244" s="830">
        <f>INDEX(평균!$J$540:$XFD$808,MATCH($E244,평균!$F$540:$F$808,0),COUNT(평균!$J$2:$XFD$2))</f>
        <v>153859.34374859638</v>
      </c>
      <c r="K244" s="831">
        <f>INDEX(평균단위!$J$540:$XFD$808,MATCH($E244,평균단위!$F$540:$F$808,0),COUNT(평균단위!$J$2:$XFD$2))</f>
        <v>2012.8978898106475</v>
      </c>
      <c r="L244" s="831">
        <f>INDEX(평균!$J$809:$XFD$1077,MATCH($E244,평균!$F$809:$F$1077,0),COUNT(평균!$J$2:$XFD$2))</f>
        <v>112372.11313252337</v>
      </c>
      <c r="M244" s="831">
        <f>INDEX(평균단위!$J$809:$XFD$1077,MATCH($E244,평균단위!$F$809:$F$1077,0),COUNT(평균단위!$J$2:$XFD$2))</f>
        <v>1481.3582789171555</v>
      </c>
      <c r="N244" s="1408" t="s">
        <v>443</v>
      </c>
      <c r="O244" s="1401"/>
      <c r="P244" s="351"/>
      <c r="Q244" s="351"/>
    </row>
    <row r="245" spans="1:17" ht="14.1" customHeight="1">
      <c r="A245" s="353"/>
      <c r="B245" s="466"/>
      <c r="C245" s="472"/>
      <c r="D245" s="376" t="s">
        <v>113</v>
      </c>
      <c r="E245" s="353">
        <v>202</v>
      </c>
      <c r="F245" s="834">
        <f>INDEX(중위!$J$540:$XFD$808,MATCH($E245,중위!$F$540:$F$808,0),COUNT(중위!$J$2:$XFD$2))</f>
        <v>130500</v>
      </c>
      <c r="G245" s="834">
        <f>INDEX(중위단위!$J$540:$XFD$808,MATCH($E245,중위단위!$F$540:$F$808,0),COUNT(중위단위!$J$2:$XFD$2))</f>
        <v>1858.0946187018833</v>
      </c>
      <c r="H245" s="834">
        <f>INDEX(중위!$J$809:$XFD$1077,MATCH($E245,중위!$F$809:$F$1077,0),COUNT(중위!$J$2:$XFD$2))</f>
        <v>99800</v>
      </c>
      <c r="I245" s="855">
        <f>INDEX(중위단위!$J$809:$XFD$1077,MATCH($E245,중위단위!$F$809:$F$1077,0),COUNT(중위단위!$J$2:$XFD$2))</f>
        <v>1383.8147564693923</v>
      </c>
      <c r="J245" s="835">
        <f>INDEX(평균!$J$540:$XFD$808,MATCH($E245,평균!$F$540:$F$808,0),COUNT(평균!$J$2:$XFD$2))</f>
        <v>132664.63414634147</v>
      </c>
      <c r="K245" s="834">
        <f>INDEX(평균단위!$J$540:$XFD$808,MATCH($E245,평균단위!$F$540:$F$808,0),COUNT(평균단위!$J$2:$XFD$2))</f>
        <v>1779.1325357186147</v>
      </c>
      <c r="L245" s="834">
        <f>INDEX(평균!$J$809:$XFD$1077,MATCH($E245,평균!$F$809:$F$1077,0),COUNT(평균!$J$2:$XFD$2))</f>
        <v>97443.902439024387</v>
      </c>
      <c r="M245" s="834">
        <f>INDEX(평균단위!$J$809:$XFD$1077,MATCH($E245,평균단위!$F$809:$F$1077,0),COUNT(평균단위!$J$2:$XFD$2))</f>
        <v>1315.3151369242128</v>
      </c>
      <c r="N245" s="417" t="s">
        <v>444</v>
      </c>
      <c r="O245" s="473"/>
      <c r="P245" s="351"/>
      <c r="Q245" s="351"/>
    </row>
    <row r="246" spans="1:17" ht="14.1" customHeight="1">
      <c r="A246" s="349"/>
      <c r="B246" s="466"/>
      <c r="C246" s="474"/>
      <c r="D246" s="383" t="s">
        <v>114</v>
      </c>
      <c r="E246" s="430">
        <v>203</v>
      </c>
      <c r="F246" s="856">
        <f>INDEX(중위!$J$540:$XFD$808,MATCH($E246,중위!$F$540:$F$808,0),COUNT(중위!$J$2:$XFD$2))</f>
        <v>147000</v>
      </c>
      <c r="G246" s="856">
        <f>INDEX(중위단위!$J$540:$XFD$808,MATCH($E246,중위단위!$F$540:$F$808,0),COUNT(중위단위!$J$2:$XFD$2))</f>
        <v>2172.101820696198</v>
      </c>
      <c r="H246" s="856">
        <f>INDEX(중위!$J$809:$XFD$1077,MATCH($E246,중위!$F$809:$F$1077,0),COUNT(중위!$J$2:$XFD$2))</f>
        <v>119000</v>
      </c>
      <c r="I246" s="858">
        <f>INDEX(중위단위!$J$809:$XFD$1077,MATCH($E246,중위단위!$F$809:$F$1077,0),COUNT(중위단위!$J$2:$XFD$2))</f>
        <v>1597.9068233818512</v>
      </c>
      <c r="J246" s="857">
        <f>INDEX(평균!$J$540:$XFD$808,MATCH($E246,평균!$F$540:$F$808,0),COUNT(평균!$J$2:$XFD$2))</f>
        <v>164933.33333333334</v>
      </c>
      <c r="K246" s="856">
        <f>INDEX(평균단위!$J$540:$XFD$808,MATCH($E246,평균단위!$F$540:$F$808,0),COUNT(평균단위!$J$2:$XFD$2))</f>
        <v>2135.0375720741927</v>
      </c>
      <c r="L246" s="856">
        <f>INDEX(평균!$J$809:$XFD$1077,MATCH($E246,평균!$F$809:$F$1077,0),COUNT(평균!$J$2:$XFD$2))</f>
        <v>120171.9298245614</v>
      </c>
      <c r="M246" s="856">
        <f>INDEX(평균단위!$J$809:$XFD$1077,MATCH($E246,평균단위!$F$809:$F$1077,0),COUNT(평균단위!$J$2:$XFD$2))</f>
        <v>1568.1138919712369</v>
      </c>
      <c r="N246" s="422" t="s">
        <v>445</v>
      </c>
      <c r="O246" s="475"/>
      <c r="P246" s="351"/>
      <c r="Q246" s="351"/>
    </row>
    <row r="247" spans="1:17" ht="14.1" customHeight="1">
      <c r="A247" s="349"/>
      <c r="B247" s="466"/>
      <c r="C247" s="509" t="s">
        <v>122</v>
      </c>
      <c r="D247" s="510"/>
      <c r="E247" s="353">
        <v>204</v>
      </c>
      <c r="F247" s="846">
        <f>INDEX(중위!$J$540:$XFD$808,MATCH($E247,중위!$F$540:$F$808,0),COUNT(중위!$J$2:$XFD$2))</f>
        <v>110000</v>
      </c>
      <c r="G247" s="846">
        <f>INDEX(중위단위!$J$540:$XFD$808,MATCH($E247,중위단위!$F$540:$F$808,0),COUNT(중위단위!$J$2:$XFD$2))</f>
        <v>1712.2030256979547</v>
      </c>
      <c r="H247" s="846">
        <f>INDEX(중위!$J$809:$XFD$1077,MATCH($E247,중위!$F$809:$F$1077,0),COUNT(중위!$J$2:$XFD$2))</f>
        <v>87500</v>
      </c>
      <c r="I247" s="848">
        <f>INDEX(중위단위!$J$809:$XFD$1077,MATCH($E247,중위단위!$F$809:$F$1077,0),COUNT(중위단위!$J$2:$XFD$2))</f>
        <v>1221.2226671236162</v>
      </c>
      <c r="J247" s="847">
        <f>INDEX(평균!$J$540:$XFD$808,MATCH($E247,평균!$F$540:$F$808,0),COUNT(평균!$J$2:$XFD$2))</f>
        <v>117928.57142857143</v>
      </c>
      <c r="K247" s="846">
        <f>INDEX(평균단위!$J$540:$XFD$808,MATCH($E247,평균단위!$F$540:$F$808,0),COUNT(평균단위!$J$2:$XFD$2))</f>
        <v>1620.0260421126088</v>
      </c>
      <c r="L247" s="846">
        <f>INDEX(평균!$J$809:$XFD$1077,MATCH($E247,평균!$F$809:$F$1077,0),COUNT(평균!$J$2:$XFD$2))</f>
        <v>87914.28571428571</v>
      </c>
      <c r="M247" s="846">
        <f>INDEX(평균단위!$J$809:$XFD$1077,MATCH($E247,평균단위!$F$809:$F$1077,0),COUNT(평균단위!$J$2:$XFD$2))</f>
        <v>1204.3306938392132</v>
      </c>
      <c r="N247" s="1353" t="s">
        <v>446</v>
      </c>
      <c r="O247" s="1354"/>
      <c r="P247" s="351"/>
      <c r="Q247" s="351"/>
    </row>
    <row r="248" spans="1:17" ht="14.1" customHeight="1">
      <c r="A248" s="349"/>
      <c r="B248" s="466"/>
      <c r="C248" s="509" t="s">
        <v>123</v>
      </c>
      <c r="D248" s="510"/>
      <c r="E248" s="430">
        <v>205</v>
      </c>
      <c r="F248" s="846">
        <f>INDEX(중위!$J$540:$XFD$808,MATCH($E248,중위!$F$540:$F$808,0),COUNT(중위!$J$2:$XFD$2))</f>
        <v>88000</v>
      </c>
      <c r="G248" s="846">
        <f>INDEX(중위단위!$J$540:$XFD$808,MATCH($E248,중위단위!$F$540:$F$808,0),COUNT(중위단위!$J$2:$XFD$2))</f>
        <v>1384.7180513847181</v>
      </c>
      <c r="H248" s="846">
        <f>INDEX(중위!$J$809:$XFD$1077,MATCH($E248,중위!$F$809:$F$1077,0),COUNT(중위!$J$2:$XFD$2))</f>
        <v>56500</v>
      </c>
      <c r="I248" s="848">
        <f>INDEX(중위단위!$J$809:$XFD$1077,MATCH($E248,중위단위!$F$809:$F$1077,0),COUNT(중위단위!$J$2:$XFD$2))</f>
        <v>906.16634703287991</v>
      </c>
      <c r="J248" s="847">
        <f>INDEX(평균!$J$540:$XFD$808,MATCH($E248,평균!$F$540:$F$808,0),COUNT(평균!$J$2:$XFD$2))</f>
        <v>102806.12244897959</v>
      </c>
      <c r="K248" s="846">
        <f>INDEX(평균단위!$J$540:$XFD$808,MATCH($E248,평균단위!$F$540:$F$808,0),COUNT(평균단위!$J$2:$XFD$2))</f>
        <v>1425.1657260676923</v>
      </c>
      <c r="L248" s="846">
        <f>INDEX(평균!$J$809:$XFD$1077,MATCH($E248,평균!$F$809:$F$1077,0),COUNT(평균!$J$2:$XFD$2))</f>
        <v>65602.040816326524</v>
      </c>
      <c r="M248" s="846">
        <f>INDEX(평균단위!$J$809:$XFD$1077,MATCH($E248,평균단위!$F$809:$F$1077,0),COUNT(평균단위!$J$2:$XFD$2))</f>
        <v>914.77603049633842</v>
      </c>
      <c r="N248" s="1353" t="s">
        <v>447</v>
      </c>
      <c r="O248" s="1354"/>
      <c r="P248" s="351"/>
      <c r="Q248" s="351"/>
    </row>
    <row r="249" spans="1:17" ht="14.1" customHeight="1" thickBot="1">
      <c r="A249" s="476"/>
      <c r="B249" s="477"/>
      <c r="C249" s="539" t="s">
        <v>124</v>
      </c>
      <c r="D249" s="540"/>
      <c r="E249" s="860">
        <v>206</v>
      </c>
      <c r="F249" s="852">
        <f>INDEX(중위!$J$540:$XFD$808,MATCH($E249,중위!$F$540:$F$808,0),COUNT(중위!$J$2:$XFD$2))</f>
        <v>160000</v>
      </c>
      <c r="G249" s="852">
        <f>INDEX(중위단위!$J$540:$XFD$808,MATCH($E249,중위단위!$F$540:$F$808,0),COUNT(중위단위!$J$2:$XFD$2))</f>
        <v>2248.6461031316226</v>
      </c>
      <c r="H249" s="852">
        <f>INDEX(중위!$J$809:$XFD$1077,MATCH($E249,중위!$F$809:$F$1077,0),COUNT(중위!$J$2:$XFD$2))</f>
        <v>120000</v>
      </c>
      <c r="I249" s="854">
        <f>INDEX(중위단위!$J$809:$XFD$1077,MATCH($E249,중위단위!$F$809:$F$1077,0),COUNT(중위단위!$J$2:$XFD$2))</f>
        <v>1445.8439516957908</v>
      </c>
      <c r="J249" s="853">
        <f>INDEX(평균!$J$540:$XFD$808,MATCH($E249,평균!$F$540:$F$808,0),COUNT(평균!$J$2:$XFD$2))</f>
        <v>146350</v>
      </c>
      <c r="K249" s="852">
        <f>INDEX(평균단위!$J$540:$XFD$808,MATCH($E249,평균단위!$F$540:$F$808,0),COUNT(평균단위!$J$2:$XFD$2))</f>
        <v>1869.8897356373445</v>
      </c>
      <c r="L249" s="852">
        <f>INDEX(평균!$J$809:$XFD$1077,MATCH($E249,평균!$F$809:$F$1077,0),COUNT(평균!$J$2:$XFD$2))</f>
        <v>94438.23529411765</v>
      </c>
      <c r="M249" s="852">
        <f>INDEX(평균단위!$J$809:$XFD$1077,MATCH($E249,평균단위!$F$809:$F$1077,0),COUNT(평균단위!$J$2:$XFD$2))</f>
        <v>1207.3743555614192</v>
      </c>
      <c r="N249" s="1409" t="s">
        <v>448</v>
      </c>
      <c r="O249" s="1410"/>
      <c r="P249" s="363"/>
      <c r="Q249" s="363"/>
    </row>
    <row r="250" spans="1:17" ht="14.1" customHeight="1"/>
    <row r="251" spans="1:17" ht="14.1" customHeight="1"/>
    <row r="252" spans="1:17" ht="14.1" customHeight="1"/>
    <row r="253" spans="1:17" ht="14.1" customHeight="1"/>
    <row r="254" spans="1:17" ht="11.1" customHeight="1"/>
    <row r="255" spans="1:17" ht="3" customHeight="1">
      <c r="A255" s="311"/>
      <c r="B255" s="312"/>
      <c r="C255" s="312"/>
      <c r="D255" s="312"/>
      <c r="E255" s="312"/>
      <c r="F255" s="758"/>
      <c r="G255" s="311"/>
      <c r="H255" s="311"/>
      <c r="I255" s="315"/>
      <c r="J255" s="315"/>
      <c r="K255" s="311"/>
      <c r="L255" s="311"/>
      <c r="M255" s="311"/>
      <c r="N255" s="312"/>
      <c r="O255" s="312"/>
      <c r="P255" s="312"/>
      <c r="Q255" s="319"/>
    </row>
    <row r="256" spans="1:17" s="500" customFormat="1" ht="15" customHeight="1" thickBot="1">
      <c r="A256" s="1385">
        <f>P216+1</f>
        <v>63</v>
      </c>
      <c r="B256" s="1385"/>
      <c r="C256" s="520"/>
      <c r="D256" s="520"/>
      <c r="E256" s="520"/>
      <c r="F256" s="819"/>
      <c r="G256" s="1510">
        <f>G216</f>
        <v>41487</v>
      </c>
      <c r="H256" s="1510"/>
      <c r="I256" s="1510"/>
      <c r="J256" s="1363">
        <f>G256</f>
        <v>41487</v>
      </c>
      <c r="K256" s="1363"/>
      <c r="L256" s="1363"/>
      <c r="M256" s="821"/>
      <c r="P256" s="1355">
        <f>A256+1</f>
        <v>64</v>
      </c>
      <c r="Q256" s="1355"/>
    </row>
    <row r="257" spans="1:17" ht="14.1" customHeight="1">
      <c r="A257" s="861"/>
      <c r="B257" s="862"/>
      <c r="C257" s="863" t="s">
        <v>840</v>
      </c>
      <c r="D257" s="864"/>
      <c r="E257" s="862">
        <v>207</v>
      </c>
      <c r="F257" s="865">
        <f>INDEX(중위!$J$540:$XFD$808,MATCH($E257,중위!$F$540:$F$808,0),COUNT(중위!$J$2:$XFD$2))</f>
        <v>69150</v>
      </c>
      <c r="G257" s="865">
        <f>INDEX(중위단위!$J$540:$XFD$808,MATCH($E257,중위단위!$F$540:$F$808,0),COUNT(중위단위!$J$2:$XFD$2))</f>
        <v>1276.0671793877732</v>
      </c>
      <c r="H257" s="865">
        <f>INDEX(중위!$J$809:$XFD$1077,MATCH($E257,중위!$F$809:$F$1077,0),COUNT(중위!$J$2:$XFD$2))</f>
        <v>41500</v>
      </c>
      <c r="I257" s="866">
        <f>INDEX(중위단위!$J$809:$XFD$1077,MATCH($E257,중위단위!$F$809:$F$1077,0),COUNT(중위단위!$J$2:$XFD$2))</f>
        <v>771.19001377240079</v>
      </c>
      <c r="J257" s="867">
        <f>INDEX(평균!$J$540:$XFD$808,MATCH($E257,평균!$F$540:$F$808,0),COUNT(평균!$J$2:$XFD$2))</f>
        <v>78042.1875</v>
      </c>
      <c r="K257" s="865">
        <f>INDEX(평균단위!$J$540:$XFD$808,MATCH($E257,평균단위!$F$540:$F$808,0),COUNT(평균단위!$J$2:$XFD$2))</f>
        <v>1256.3884360578786</v>
      </c>
      <c r="L257" s="865">
        <f>INDEX(평균!$J$809:$XFD$1077,MATCH($E257,평균!$F$809:$F$1077,0),COUNT(평균!$J$2:$XFD$2))</f>
        <v>45793.75</v>
      </c>
      <c r="M257" s="865">
        <f>INDEX(평균단위!$J$809:$XFD$1077,MATCH($E257,평균단위!$F$809:$F$1077,0),COUNT(평균단위!$J$2:$XFD$2))</f>
        <v>745.9972144032065</v>
      </c>
      <c r="N257" s="1620" t="s">
        <v>841</v>
      </c>
      <c r="O257" s="1621"/>
      <c r="P257" s="868"/>
      <c r="Q257" s="868"/>
    </row>
    <row r="258" spans="1:17" ht="14.1" customHeight="1" thickBot="1">
      <c r="A258" s="329"/>
      <c r="B258" s="1379" t="s">
        <v>230</v>
      </c>
      <c r="C258" s="1379"/>
      <c r="D258" s="1382"/>
      <c r="E258" s="519">
        <v>208</v>
      </c>
      <c r="F258" s="825">
        <f>INDEX(중위!$J$540:$XFD$808,MATCH($E258,중위!$F$540:$F$808,0),COUNT(중위!$J$2:$XFD$2))</f>
        <v>133022.2864745011</v>
      </c>
      <c r="G258" s="825">
        <f>INDEX(중위단위!$J$540:$XFD$808,MATCH($E258,중위단위!$F$540:$F$808,0),COUNT(중위단위!$J$2:$XFD$2))</f>
        <v>1928.8047427569873</v>
      </c>
      <c r="H258" s="825">
        <f>INDEX(중위!$J$809:$XFD$1077,MATCH($E258,중위!$F$809:$F$1077,0),COUNT(중위!$J$2:$XFD$2))</f>
        <v>100423.84035476718</v>
      </c>
      <c r="I258" s="826">
        <f>INDEX(중위단위!$J$809:$XFD$1077,MATCH($E258,중위단위!$F$809:$F$1077,0),COUNT(중위단위!$J$2:$XFD$2))</f>
        <v>1406.6540019785334</v>
      </c>
      <c r="J258" s="824">
        <f>INDEX(평균!$J$540:$XFD$808,MATCH($E258,평균!$F$540:$F$808,0),COUNT(평균!$J$2:$XFD$2))</f>
        <v>143512.1082166438</v>
      </c>
      <c r="K258" s="825">
        <f>INDEX(평균단위!$J$540:$XFD$808,MATCH($E258,평균단위!$F$540:$F$808,0),COUNT(평균단위!$J$2:$XFD$2))</f>
        <v>1885.507909288302</v>
      </c>
      <c r="L258" s="825">
        <f>INDEX(평균!$J$809:$XFD$1077,MATCH($E258,평균!$F$809:$F$1077,0),COUNT(평균!$J$2:$XFD$2))</f>
        <v>100853.91037628338</v>
      </c>
      <c r="M258" s="825">
        <f>INDEX(평균단위!$J$809:$XFD$1077,MATCH($E258,평균단위!$F$809:$F$1077,0),COUNT(평균단위!$J$2:$XFD$2))</f>
        <v>1333.5490793001829</v>
      </c>
      <c r="N258" s="1398" t="s">
        <v>451</v>
      </c>
      <c r="O258" s="1398"/>
      <c r="P258" s="1398"/>
    </row>
    <row r="259" spans="1:17" ht="14.1" customHeight="1">
      <c r="A259" s="516"/>
      <c r="B259" s="522"/>
      <c r="C259" s="529" t="s">
        <v>131</v>
      </c>
      <c r="D259" s="514"/>
      <c r="E259" s="862">
        <v>209</v>
      </c>
      <c r="F259" s="829">
        <f>INDEX(중위!$J$540:$XFD$808,MATCH($E259,중위!$F$540:$F$808,0),COUNT(중위!$J$2:$XFD$2))</f>
        <v>160881.10269711274</v>
      </c>
      <c r="G259" s="829">
        <f>INDEX(중위단위!$J$540:$XFD$808,MATCH($E259,중위단위!$F$540:$F$808,0),COUNT(중위단위!$J$2:$XFD$2))</f>
        <v>2229.009203535069</v>
      </c>
      <c r="H259" s="829">
        <f>INDEX(중위!$J$809:$XFD$1077,MATCH($E259,중위!$F$809:$F$1077,0),COUNT(중위!$J$2:$XFD$2))</f>
        <v>128373.83450369455</v>
      </c>
      <c r="I259" s="839">
        <f>INDEX(중위단위!$J$809:$XFD$1077,MATCH($E259,중위단위!$F$809:$F$1077,0),COUNT(중위단위!$J$2:$XFD$2))</f>
        <v>1699.7251651854604</v>
      </c>
      <c r="J259" s="833">
        <f>INDEX(평균!$J$540:$XFD$808,MATCH($E259,평균!$F$540:$F$808,0),COUNT(평균!$J$2:$XFD$2))</f>
        <v>162602.89791090324</v>
      </c>
      <c r="K259" s="829">
        <f>INDEX(평균단위!$J$540:$XFD$808,MATCH($E259,평균단위!$F$540:$F$808,0),COUNT(평균단위!$J$2:$XFD$2))</f>
        <v>2125.698778616555</v>
      </c>
      <c r="L259" s="829">
        <f>INDEX(평균!$J$809:$XFD$1077,MATCH($E259,평균!$F$809:$F$1077,0),COUNT(평균!$J$2:$XFD$2))</f>
        <v>119445.30673035148</v>
      </c>
      <c r="M259" s="829">
        <f>INDEX(평균단위!$J$809:$XFD$1077,MATCH($E259,평균단위!$F$809:$F$1077,0),COUNT(평균단위!$J$2:$XFD$2))</f>
        <v>1575.9446000850971</v>
      </c>
      <c r="N259" s="534" t="s">
        <v>452</v>
      </c>
      <c r="O259" s="527"/>
      <c r="P259" s="351"/>
    </row>
    <row r="260" spans="1:17" ht="14.1" customHeight="1" thickBot="1">
      <c r="A260" s="330"/>
      <c r="B260" s="349"/>
      <c r="C260" s="333"/>
      <c r="D260" s="487" t="s">
        <v>127</v>
      </c>
      <c r="E260" s="519">
        <v>210</v>
      </c>
      <c r="F260" s="834">
        <f>INDEX(중위!$J$540:$XFD$808,MATCH($E260,중위!$F$540:$F$808,0),COUNT(중위!$J$2:$XFD$2))</f>
        <v>157000</v>
      </c>
      <c r="G260" s="834">
        <f>INDEX(중위단위!$J$540:$XFD$808,MATCH($E260,중위단위!$F$540:$F$808,0),COUNT(중위단위!$J$2:$XFD$2))</f>
        <v>2106.5217442470775</v>
      </c>
      <c r="H260" s="834">
        <f>INDEX(중위!$J$809:$XFD$1077,MATCH($E260,중위!$F$809:$F$1077,0),COUNT(중위!$J$2:$XFD$2))</f>
        <v>123000</v>
      </c>
      <c r="I260" s="855">
        <f>INDEX(중위단위!$J$809:$XFD$1077,MATCH($E260,중위단위!$F$809:$F$1077,0),COUNT(중위단위!$J$2:$XFD$2))</f>
        <v>1531.1968219222722</v>
      </c>
      <c r="J260" s="835">
        <f>INDEX(평균!$J$540:$XFD$808,MATCH($E260,평균!$F$540:$F$808,0),COUNT(평균!$J$2:$XFD$2))</f>
        <v>157298.80952380953</v>
      </c>
      <c r="K260" s="834">
        <f>INDEX(평균단위!$J$540:$XFD$808,MATCH($E260,평균단위!$F$540:$F$808,0),COUNT(평균단위!$J$2:$XFD$2))</f>
        <v>2010.7813188978291</v>
      </c>
      <c r="L260" s="834">
        <f>INDEX(평균!$J$809:$XFD$1077,MATCH($E260,평균!$F$809:$F$1077,0),COUNT(평균!$J$2:$XFD$2))</f>
        <v>110872.61904761905</v>
      </c>
      <c r="M260" s="834">
        <f>INDEX(평균단위!$J$809:$XFD$1077,MATCH($E260,평균단위!$F$809:$F$1077,0),COUNT(평균단위!$J$2:$XFD$2))</f>
        <v>1443.1876037472971</v>
      </c>
      <c r="N260" s="417" t="s">
        <v>453</v>
      </c>
      <c r="O260" s="350"/>
      <c r="P260" s="351"/>
    </row>
    <row r="261" spans="1:17" ht="14.1" customHeight="1">
      <c r="A261" s="330"/>
      <c r="B261" s="349"/>
      <c r="C261" s="333"/>
      <c r="D261" s="465" t="s">
        <v>128</v>
      </c>
      <c r="E261" s="862">
        <v>211</v>
      </c>
      <c r="F261" s="825">
        <f>INDEX(중위!$J$540:$XFD$808,MATCH($E261,중위!$F$540:$F$808,0),COUNT(중위!$J$2:$XFD$2))</f>
        <v>163500</v>
      </c>
      <c r="G261" s="825">
        <f>INDEX(중위단위!$J$540:$XFD$808,MATCH($E261,중위단위!$F$540:$F$808,0),COUNT(중위단위!$J$2:$XFD$2))</f>
        <v>2311.661506707946</v>
      </c>
      <c r="H261" s="825">
        <f>INDEX(중위!$J$809:$XFD$1077,MATCH($E261,중위!$F$809:$F$1077,0),COUNT(중위!$J$2:$XFD$2))</f>
        <v>132000</v>
      </c>
      <c r="I261" s="826">
        <f>INDEX(중위단위!$J$809:$XFD$1077,MATCH($E261,중위단위!$F$809:$F$1077,0),COUNT(중위단위!$J$2:$XFD$2))</f>
        <v>1813.4450170101395</v>
      </c>
      <c r="J261" s="824">
        <f>INDEX(평균!$J$540:$XFD$808,MATCH($E261,평균!$F$540:$F$808,0),COUNT(평균!$J$2:$XFD$2))</f>
        <v>166182</v>
      </c>
      <c r="K261" s="825">
        <f>INDEX(평균단위!$J$540:$XFD$808,MATCH($E261,평균단위!$F$540:$F$808,0),COUNT(평균단위!$J$2:$XFD$2))</f>
        <v>2203.2429841682188</v>
      </c>
      <c r="L261" s="825">
        <f>INDEX(평균!$J$809:$XFD$1077,MATCH($E261,평균!$F$809:$F$1077,0),COUNT(평균!$J$2:$XFD$2))</f>
        <v>125230</v>
      </c>
      <c r="M261" s="825">
        <f>INDEX(평균단위!$J$809:$XFD$1077,MATCH($E261,평균단위!$F$809:$F$1077,0),COUNT(평균단위!$J$2:$XFD$2))</f>
        <v>1665.5265995274528</v>
      </c>
      <c r="N261" s="419" t="s">
        <v>454</v>
      </c>
      <c r="O261" s="350"/>
      <c r="P261" s="351"/>
    </row>
    <row r="262" spans="1:17" ht="14.1" customHeight="1" thickBot="1">
      <c r="A262" s="330"/>
      <c r="B262" s="349"/>
      <c r="C262" s="1366" t="s">
        <v>132</v>
      </c>
      <c r="D262" s="1367"/>
      <c r="E262" s="519">
        <v>212</v>
      </c>
      <c r="F262" s="846">
        <f>INDEX(중위!$J$540:$XFD$808,MATCH($E262,중위!$F$540:$F$808,0),COUNT(중위!$J$2:$XFD$2))</f>
        <v>95000</v>
      </c>
      <c r="G262" s="846">
        <f>INDEX(중위단위!$J$540:$XFD$808,MATCH($E262,중위단위!$F$540:$F$808,0),COUNT(중위단위!$J$2:$XFD$2))</f>
        <v>1547.5486507254996</v>
      </c>
      <c r="H262" s="846">
        <f>INDEX(중위!$J$809:$XFD$1077,MATCH($E262,중위!$F$809:$F$1077,0),COUNT(중위!$J$2:$XFD$2))</f>
        <v>70500</v>
      </c>
      <c r="I262" s="848">
        <f>INDEX(중위단위!$J$809:$XFD$1077,MATCH($E262,중위단위!$F$809:$F$1077,0),COUNT(중위단위!$J$2:$XFD$2))</f>
        <v>1102.5666938933728</v>
      </c>
      <c r="J262" s="847">
        <f>INDEX(평균!$J$540:$XFD$808,MATCH($E262,평균!$F$540:$F$808,0),COUNT(평균!$J$2:$XFD$2))</f>
        <v>123785.41666666667</v>
      </c>
      <c r="K262" s="846">
        <f>INDEX(평균단위!$J$540:$XFD$808,MATCH($E262,평균단위!$F$540:$F$808,0),COUNT(평균단위!$J$2:$XFD$2))</f>
        <v>1649.7673573110394</v>
      </c>
      <c r="L262" s="846">
        <f>INDEX(평균!$J$809:$XFD$1077,MATCH($E262,평균!$F$809:$F$1077,0),COUNT(평균!$J$2:$XFD$2))</f>
        <v>80995.833333333328</v>
      </c>
      <c r="M262" s="846">
        <f>INDEX(평균단위!$J$809:$XFD$1077,MATCH($E262,평균단위!$F$809:$F$1077,0),COUNT(평균단위!$J$2:$XFD$2))</f>
        <v>1068.5933019574488</v>
      </c>
      <c r="N262" s="1353" t="s">
        <v>455</v>
      </c>
      <c r="O262" s="1354"/>
      <c r="P262" s="351"/>
    </row>
    <row r="263" spans="1:17" ht="14.1" customHeight="1">
      <c r="A263" s="330"/>
      <c r="B263" s="349"/>
      <c r="C263" s="1366" t="s">
        <v>133</v>
      </c>
      <c r="D263" s="1367"/>
      <c r="E263" s="862">
        <v>213</v>
      </c>
      <c r="F263" s="846">
        <f>INDEX(중위!$J$540:$XFD$808,MATCH($E263,중위!$F$540:$F$808,0),COUNT(중위!$J$2:$XFD$2))</f>
        <v>110500</v>
      </c>
      <c r="G263" s="846">
        <f>INDEX(중위단위!$J$540:$XFD$808,MATCH($E263,중위단위!$F$540:$F$808,0),COUNT(중위단위!$J$2:$XFD$2))</f>
        <v>1721.7057579381085</v>
      </c>
      <c r="H263" s="846">
        <f>INDEX(중위!$J$809:$XFD$1077,MATCH($E263,중위!$F$809:$F$1077,0),COUNT(중위!$J$2:$XFD$2))</f>
        <v>84500</v>
      </c>
      <c r="I263" s="848">
        <f>INDEX(중위단위!$J$809:$XFD$1077,MATCH($E263,중위단위!$F$809:$F$1077,0),COUNT(중위단위!$J$2:$XFD$2))</f>
        <v>1263.3293561971764</v>
      </c>
      <c r="J263" s="847">
        <f>INDEX(평균!$J$540:$XFD$808,MATCH($E263,평균!$F$540:$F$808,0),COUNT(평균!$J$2:$XFD$2))</f>
        <v>116500</v>
      </c>
      <c r="K263" s="846">
        <f>INDEX(평균단위!$J$540:$XFD$808,MATCH($E263,평균단위!$F$540:$F$808,0),COUNT(평균단위!$J$2:$XFD$2))</f>
        <v>1699.8850648471575</v>
      </c>
      <c r="L263" s="846">
        <f>INDEX(평균!$J$809:$XFD$1077,MATCH($E263,평균!$F$809:$F$1077,0),COUNT(평균!$J$2:$XFD$2))</f>
        <v>87943.478260869568</v>
      </c>
      <c r="M263" s="846">
        <f>INDEX(평균단위!$J$809:$XFD$1077,MATCH($E263,평균단위!$F$809:$F$1077,0),COUNT(평균단위!$J$2:$XFD$2))</f>
        <v>1283.1476431663509</v>
      </c>
      <c r="N263" s="1353" t="s">
        <v>456</v>
      </c>
      <c r="O263" s="1354"/>
      <c r="P263" s="351"/>
    </row>
    <row r="264" spans="1:17" ht="14.1" customHeight="1" thickBot="1">
      <c r="A264" s="330"/>
      <c r="B264" s="349"/>
      <c r="C264" s="1366" t="s">
        <v>134</v>
      </c>
      <c r="D264" s="1367"/>
      <c r="E264" s="519">
        <v>214</v>
      </c>
      <c r="F264" s="846">
        <f>INDEX(중위!$J$540:$XFD$808,MATCH($E264,중위!$F$540:$F$808,0),COUNT(중위!$J$2:$XFD$2))</f>
        <v>114500</v>
      </c>
      <c r="G264" s="846">
        <f>INDEX(중위단위!$J$540:$XFD$808,MATCH($E264,중위단위!$F$540:$F$808,0),COUNT(중위단위!$J$2:$XFD$2))</f>
        <v>1915.1437981361255</v>
      </c>
      <c r="H264" s="846">
        <f>INDEX(중위!$J$809:$XFD$1077,MATCH($E264,중위!$F$809:$F$1077,0),COUNT(중위!$J$2:$XFD$2))</f>
        <v>79500</v>
      </c>
      <c r="I264" s="848">
        <f>INDEX(중위단위!$J$809:$XFD$1077,MATCH($E264,중위단위!$F$809:$F$1077,0),COUNT(중위단위!$J$2:$XFD$2))</f>
        <v>1291.3856324860099</v>
      </c>
      <c r="J264" s="847">
        <f>INDEX(평균!$J$540:$XFD$808,MATCH($E264,평균!$F$540:$F$808,0),COUNT(평균!$J$2:$XFD$2))</f>
        <v>130562.22222222222</v>
      </c>
      <c r="K264" s="846">
        <f>INDEX(평균단위!$J$540:$XFD$808,MATCH($E264,평균단위!$F$540:$F$808,0),COUNT(평균단위!$J$2:$XFD$2))</f>
        <v>1807.4351429100236</v>
      </c>
      <c r="L264" s="846">
        <f>INDEX(평균!$J$809:$XFD$1077,MATCH($E264,평균!$F$809:$F$1077,0),COUNT(평균!$J$2:$XFD$2))</f>
        <v>87241.111111111109</v>
      </c>
      <c r="M264" s="846">
        <f>INDEX(평균단위!$J$809:$XFD$1077,MATCH($E264,평균단위!$F$809:$F$1077,0),COUNT(평균단위!$J$2:$XFD$2))</f>
        <v>1200.1911603405924</v>
      </c>
      <c r="N264" s="1353" t="s">
        <v>457</v>
      </c>
      <c r="O264" s="1354"/>
      <c r="P264" s="351"/>
    </row>
    <row r="265" spans="1:17" ht="14.1" customHeight="1">
      <c r="A265" s="349"/>
      <c r="B265" s="349"/>
      <c r="C265" s="1366" t="s">
        <v>135</v>
      </c>
      <c r="D265" s="1367"/>
      <c r="E265" s="862">
        <v>215</v>
      </c>
      <c r="F265" s="846">
        <f>INDEX(중위!$J$540:$XFD$808,MATCH($E265,중위!$F$540:$F$808,0),COUNT(중위!$J$2:$XFD$2))</f>
        <v>126000</v>
      </c>
      <c r="G265" s="846">
        <f>INDEX(중위단위!$J$540:$XFD$808,MATCH($E265,중위단위!$F$540:$F$808,0),COUNT(중위단위!$J$2:$XFD$2))</f>
        <v>1548.236334890199</v>
      </c>
      <c r="H265" s="846">
        <f>INDEX(중위!$J$809:$XFD$1077,MATCH($E265,중위!$F$809:$F$1077,0),COUNT(중위!$J$2:$XFD$2))</f>
        <v>92750</v>
      </c>
      <c r="I265" s="848">
        <f>INDEX(중위단위!$J$809:$XFD$1077,MATCH($E265,중위단위!$F$809:$F$1077,0),COUNT(중위단위!$J$2:$XFD$2))</f>
        <v>1130.3890259587727</v>
      </c>
      <c r="J265" s="847">
        <f>INDEX(평균!$J$540:$XFD$808,MATCH($E265,평균!$F$540:$F$808,0),COUNT(평균!$J$2:$XFD$2))</f>
        <v>137379.62962962964</v>
      </c>
      <c r="K265" s="846">
        <f>INDEX(평균단위!$J$540:$XFD$808,MATCH($E265,평균단위!$F$540:$F$808,0),COUNT(평균단위!$J$2:$XFD$2))</f>
        <v>1630.0120015464458</v>
      </c>
      <c r="L265" s="846">
        <f>INDEX(평균!$J$809:$XFD$1077,MATCH($E265,평균!$F$809:$F$1077,0),COUNT(평균!$J$2:$XFD$2))</f>
        <v>102059.25925925926</v>
      </c>
      <c r="M265" s="846">
        <f>INDEX(평균단위!$J$809:$XFD$1077,MATCH($E265,평균단위!$F$809:$F$1077,0),COUNT(평균단위!$J$2:$XFD$2))</f>
        <v>1213.2837822501187</v>
      </c>
      <c r="N265" s="1353" t="s">
        <v>458</v>
      </c>
      <c r="O265" s="1354"/>
      <c r="P265" s="351"/>
    </row>
    <row r="266" spans="1:17" ht="14.1" customHeight="1" thickBot="1">
      <c r="A266" s="522"/>
      <c r="B266" s="349"/>
      <c r="C266" s="1366" t="s">
        <v>136</v>
      </c>
      <c r="D266" s="1367"/>
      <c r="E266" s="519">
        <v>216</v>
      </c>
      <c r="F266" s="846">
        <f>INDEX(중위!$J$540:$XFD$808,MATCH($E266,중위!$F$540:$F$808,0),COUNT(중위!$J$2:$XFD$2))</f>
        <v>101500</v>
      </c>
      <c r="G266" s="846">
        <f>INDEX(중위단위!$J$540:$XFD$808,MATCH($E266,중위단위!$F$540:$F$808,0),COUNT(중위단위!$J$2:$XFD$2))</f>
        <v>1551.661190215407</v>
      </c>
      <c r="H266" s="846">
        <f>INDEX(중위!$J$809:$XFD$1077,MATCH($E266,중위!$F$809:$F$1077,0),COUNT(중위!$J$2:$XFD$2))</f>
        <v>78000</v>
      </c>
      <c r="I266" s="848">
        <f>INDEX(중위단위!$J$809:$XFD$1077,MATCH($E266,중위단위!$F$809:$F$1077,0),COUNT(중위단위!$J$2:$XFD$2))</f>
        <v>1202.0568543643849</v>
      </c>
      <c r="J266" s="847">
        <f>INDEX(평균!$J$540:$XFD$808,MATCH($E266,평균!$F$540:$F$808,0),COUNT(평균!$J$2:$XFD$2))</f>
        <v>111257.69230769231</v>
      </c>
      <c r="K266" s="846">
        <f>INDEX(평균단위!$J$540:$XFD$808,MATCH($E266,평균단위!$F$540:$F$808,0),COUNT(평균단위!$J$2:$XFD$2))</f>
        <v>1519.5478794135902</v>
      </c>
      <c r="L266" s="846">
        <f>INDEX(평균!$J$809:$XFD$1077,MATCH($E266,평균!$F$809:$F$1077,0),COUNT(평균!$J$2:$XFD$2))</f>
        <v>79828.846153846156</v>
      </c>
      <c r="M266" s="846">
        <f>INDEX(평균단위!$J$809:$XFD$1077,MATCH($E266,평균단위!$F$809:$F$1077,0),COUNT(평균단위!$J$2:$XFD$2))</f>
        <v>1108.8379374730814</v>
      </c>
      <c r="N266" s="1353" t="s">
        <v>459</v>
      </c>
      <c r="O266" s="1354"/>
      <c r="P266" s="351"/>
    </row>
    <row r="267" spans="1:17" ht="14.1" customHeight="1" thickBot="1">
      <c r="A267" s="516"/>
      <c r="B267" s="349"/>
      <c r="C267" s="1366" t="s">
        <v>137</v>
      </c>
      <c r="D267" s="1367"/>
      <c r="E267" s="862">
        <v>217</v>
      </c>
      <c r="F267" s="846">
        <f>INDEX(중위!$J$540:$XFD$808,MATCH($E267,중위!$F$540:$F$808,0),COUNT(중위!$J$2:$XFD$2))</f>
        <v>132000</v>
      </c>
      <c r="G267" s="846">
        <f>INDEX(중위단위!$J$540:$XFD$808,MATCH($E267,중위단위!$F$540:$F$808,0),COUNT(중위단위!$J$2:$XFD$2))</f>
        <v>1555.4115359688919</v>
      </c>
      <c r="H267" s="846">
        <f>INDEX(중위!$J$809:$XFD$1077,MATCH($E267,중위!$F$809:$F$1077,0),COUNT(중위!$J$2:$XFD$2))</f>
        <v>114000</v>
      </c>
      <c r="I267" s="848">
        <f>INDEX(중위단위!$J$809:$XFD$1077,MATCH($E267,중위단위!$F$809:$F$1077,0),COUNT(중위단위!$J$2:$XFD$2))</f>
        <v>1330.2793157438991</v>
      </c>
      <c r="J267" s="847">
        <f>INDEX(평균!$J$540:$XFD$808,MATCH($E267,평균!$F$540:$F$808,0),COUNT(평균!$J$2:$XFD$2))</f>
        <v>146265.21739130435</v>
      </c>
      <c r="K267" s="846">
        <f>INDEX(평균단위!$J$540:$XFD$808,MATCH($E267,평균단위!$F$540:$F$808,0),COUNT(평균단위!$J$2:$XFD$2))</f>
        <v>1757.5282749592773</v>
      </c>
      <c r="L267" s="846">
        <f>INDEX(평균!$J$809:$XFD$1077,MATCH($E267,평균!$F$809:$F$1077,0),COUNT(평균!$J$2:$XFD$2))</f>
        <v>106141.30434782608</v>
      </c>
      <c r="M267" s="846">
        <f>INDEX(평균단위!$J$809:$XFD$1077,MATCH($E267,평균단위!$F$809:$F$1077,0),COUNT(평균단위!$J$2:$XFD$2))</f>
        <v>1331.0010131016365</v>
      </c>
      <c r="N267" s="1353" t="s">
        <v>460</v>
      </c>
      <c r="O267" s="1354"/>
      <c r="P267" s="351"/>
    </row>
    <row r="268" spans="1:17" ht="14.1" customHeight="1">
      <c r="A268" s="522"/>
      <c r="B268" s="349"/>
      <c r="C268" s="1366" t="s">
        <v>138</v>
      </c>
      <c r="D268" s="1367"/>
      <c r="E268" s="862">
        <v>219</v>
      </c>
      <c r="F268" s="846">
        <f>INDEX(중위!$J$540:$XFD$808,MATCH($E268,중위!$F$540:$F$808,0),COUNT(중위!$J$2:$XFD$2))</f>
        <v>110000</v>
      </c>
      <c r="G268" s="846">
        <f>INDEX(중위단위!$J$540:$XFD$808,MATCH($E268,중위단위!$F$540:$F$808,0),COUNT(중위단위!$J$2:$XFD$2))</f>
        <v>1850.7712944332661</v>
      </c>
      <c r="H268" s="846">
        <f>INDEX(중위!$J$809:$XFD$1077,MATCH($E268,중위!$F$809:$F$1077,0),COUNT(중위!$J$2:$XFD$2))</f>
        <v>68250</v>
      </c>
      <c r="I268" s="848">
        <f>INDEX(중위단위!$J$809:$XFD$1077,MATCH($E268,중위단위!$F$809:$F$1077,0),COUNT(중위단위!$J$2:$XFD$2))</f>
        <v>1251.3037967395753</v>
      </c>
      <c r="J268" s="847">
        <f>INDEX(평균!$J$540:$XFD$808,MATCH($E268,평균!$F$540:$F$808,0),COUNT(평균!$J$2:$XFD$2))</f>
        <v>131609.52380952382</v>
      </c>
      <c r="K268" s="846">
        <f>INDEX(평균단위!$J$540:$XFD$808,MATCH($E268,평균단위!$F$540:$F$808,0),COUNT(평균단위!$J$2:$XFD$2))</f>
        <v>1711.644782143821</v>
      </c>
      <c r="L268" s="846">
        <f>INDEX(평균!$J$809:$XFD$1077,MATCH($E268,평균!$F$809:$F$1077,0),COUNT(평균!$J$2:$XFD$2))</f>
        <v>88214.28571428571</v>
      </c>
      <c r="M268" s="846">
        <f>INDEX(평균단위!$J$809:$XFD$1077,MATCH($E268,평균단위!$F$809:$F$1077,0),COUNT(평균단위!$J$2:$XFD$2))</f>
        <v>1146.035796294816</v>
      </c>
      <c r="N268" s="1353" t="s">
        <v>461</v>
      </c>
      <c r="O268" s="1354"/>
      <c r="P268" s="351"/>
    </row>
    <row r="269" spans="1:17" ht="14.1" customHeight="1" thickBot="1">
      <c r="A269" s="522"/>
      <c r="B269" s="349"/>
      <c r="C269" s="1366" t="s">
        <v>139</v>
      </c>
      <c r="D269" s="1367"/>
      <c r="E269" s="519">
        <v>220</v>
      </c>
      <c r="F269" s="846">
        <f>INDEX(중위!$J$540:$XFD$808,MATCH($E269,중위!$F$540:$F$808,0),COUNT(중위!$J$2:$XFD$2))</f>
        <v>87000</v>
      </c>
      <c r="G269" s="846">
        <f>INDEX(중위단위!$J$540:$XFD$808,MATCH($E269,중위단위!$F$540:$F$808,0),COUNT(중위단위!$J$2:$XFD$2))</f>
        <v>1247.8662664076758</v>
      </c>
      <c r="H269" s="846">
        <f>INDEX(중위!$J$809:$XFD$1077,MATCH($E269,중위!$F$809:$F$1077,0),COUNT(중위!$J$2:$XFD$2))</f>
        <v>51250</v>
      </c>
      <c r="I269" s="848">
        <f>INDEX(중위단위!$J$809:$XFD$1077,MATCH($E269,중위단위!$F$809:$F$1077,0),COUNT(중위단위!$J$2:$XFD$2))</f>
        <v>837.05941029164546</v>
      </c>
      <c r="J269" s="847">
        <f>INDEX(평균!$J$540:$XFD$808,MATCH($E269,평균!$F$540:$F$808,0),COUNT(평균!$J$2:$XFD$2))</f>
        <v>106543.18181818182</v>
      </c>
      <c r="K269" s="846">
        <f>INDEX(평균단위!$J$540:$XFD$808,MATCH($E269,평균단위!$F$540:$F$808,0),COUNT(평균단위!$J$2:$XFD$2))</f>
        <v>1353.4267160800391</v>
      </c>
      <c r="L269" s="846">
        <f>INDEX(평균!$J$809:$XFD$1077,MATCH($E269,평균!$F$809:$F$1077,0),COUNT(평균!$J$2:$XFD$2))</f>
        <v>66393.181818181823</v>
      </c>
      <c r="M269" s="846">
        <f>INDEX(평균단위!$J$809:$XFD$1077,MATCH($E269,평균단위!$F$809:$F$1077,0),COUNT(평균단위!$J$2:$XFD$2))</f>
        <v>856.84322704686065</v>
      </c>
      <c r="N269" s="1353" t="s">
        <v>462</v>
      </c>
      <c r="O269" s="1354"/>
      <c r="P269" s="507"/>
    </row>
    <row r="270" spans="1:17" ht="14.1" customHeight="1">
      <c r="A270" s="488"/>
      <c r="B270" s="461"/>
      <c r="C270" s="1380" t="s">
        <v>234</v>
      </c>
      <c r="D270" s="1381"/>
      <c r="E270" s="862">
        <v>221</v>
      </c>
      <c r="F270" s="849">
        <f>INDEX(중위!$J$540:$XFD$808,MATCH($E270,중위!$F$540:$F$808,0),COUNT(중위!$J$2:$XFD$2))</f>
        <v>101000</v>
      </c>
      <c r="G270" s="849">
        <f>INDEX(중위단위!$J$540:$XFD$808,MATCH($E270,중위단위!$F$540:$F$808,0),COUNT(중위단위!$J$2:$XFD$2))</f>
        <v>1565.4332979080141</v>
      </c>
      <c r="H270" s="849">
        <f>INDEX(중위!$J$809:$XFD$1077,MATCH($E270,중위!$F$809:$F$1077,0),COUNT(중위!$J$2:$XFD$2))</f>
        <v>67500</v>
      </c>
      <c r="I270" s="851">
        <f>INDEX(중위단위!$J$809:$XFD$1077,MATCH($E270,중위단위!$F$809:$F$1077,0),COUNT(중위단위!$J$2:$XFD$2))</f>
        <v>1043.2663417239767</v>
      </c>
      <c r="J270" s="850">
        <f>INDEX(평균!$J$540:$XFD$808,MATCH($E270,평균!$F$540:$F$808,0),COUNT(평균!$J$2:$XFD$2))</f>
        <v>131867.1875</v>
      </c>
      <c r="K270" s="849">
        <f>INDEX(평균단위!$J$540:$XFD$808,MATCH($E270,평균단위!$F$540:$F$808,0),COUNT(평균단위!$J$2:$XFD$2))</f>
        <v>1678.3592063547442</v>
      </c>
      <c r="L270" s="849">
        <f>INDEX(평균!$J$809:$XFD$1077,MATCH($E270,평균!$F$809:$F$1077,0),COUNT(평균!$J$2:$XFD$2))</f>
        <v>77742.1875</v>
      </c>
      <c r="M270" s="849">
        <f>INDEX(평균단위!$J$809:$XFD$1077,MATCH($E270,평균단위!$F$809:$F$1077,0),COUNT(평균단위!$J$2:$XFD$2))</f>
        <v>1012.8559148875496</v>
      </c>
      <c r="N270" s="1359" t="s">
        <v>463</v>
      </c>
      <c r="O270" s="1360"/>
      <c r="P270" s="533"/>
      <c r="Q270" s="489"/>
    </row>
    <row r="271" spans="1:17" ht="14.1" customHeight="1" thickBot="1">
      <c r="A271" s="329"/>
      <c r="B271" s="1379" t="s">
        <v>231</v>
      </c>
      <c r="C271" s="1379"/>
      <c r="D271" s="1379"/>
      <c r="E271" s="519">
        <v>222</v>
      </c>
      <c r="F271" s="825">
        <f>INDEX(중위!$J$540:$XFD$808,MATCH($E271,중위!$F$540:$F$808,0),COUNT(중위!$J$2:$XFD$2))</f>
        <v>120752.88826311637</v>
      </c>
      <c r="G271" s="825">
        <f>INDEX(중위단위!$J$540:$XFD$808,MATCH($E271,중위단위!$F$540:$F$808,0),COUNT(중위단위!$J$2:$XFD$2))</f>
        <v>1663.6401681402176</v>
      </c>
      <c r="H271" s="825">
        <f>INDEX(중위!$J$809:$XFD$1077,MATCH($E271,중위!$F$809:$F$1077,0),COUNT(중위!$J$2:$XFD$2))</f>
        <v>92938.532068534667</v>
      </c>
      <c r="I271" s="826">
        <f>INDEX(중위단위!$J$809:$XFD$1077,MATCH($E271,중위단위!$F$809:$F$1077,0),COUNT(중위단위!$J$2:$XFD$2))</f>
        <v>1288.2582850667206</v>
      </c>
      <c r="J271" s="824">
        <f>INDEX(평균!$J$540:$XFD$808,MATCH($E271,평균!$F$540:$F$808,0),COUNT(평균!$J$2:$XFD$2))</f>
        <v>133136.70452516206</v>
      </c>
      <c r="K271" s="825">
        <f>INDEX(평균단위!$J$540:$XFD$808,MATCH($E271,평균단위!$F$540:$F$808,0),COUNT(평균단위!$J$2:$XFD$2))</f>
        <v>1708.6277408719345</v>
      </c>
      <c r="L271" s="825">
        <f>INDEX(평균!$J$809:$XFD$1077,MATCH($E271,평균!$F$809:$F$1077,0),COUNT(평균!$J$2:$XFD$2))</f>
        <v>99908.253674510022</v>
      </c>
      <c r="M271" s="825">
        <f>INDEX(평균단위!$J$809:$XFD$1077,MATCH($E271,평균단위!$F$809:$F$1077,0),COUNT(평균단위!$J$2:$XFD$2))</f>
        <v>1286.9727328299482</v>
      </c>
      <c r="N271" s="1387" t="s">
        <v>464</v>
      </c>
      <c r="O271" s="1388"/>
      <c r="P271" s="1388"/>
    </row>
    <row r="272" spans="1:17" ht="14.1" customHeight="1">
      <c r="A272" s="353"/>
      <c r="B272" s="443"/>
      <c r="C272" s="1373" t="s">
        <v>140</v>
      </c>
      <c r="D272" s="1373"/>
      <c r="E272" s="862">
        <v>223</v>
      </c>
      <c r="F272" s="829">
        <f>INDEX(중위!$J$540:$XFD$808,MATCH($E272,중위!$F$540:$F$808,0),COUNT(중위!$J$2:$XFD$2))</f>
        <v>142027.05247149512</v>
      </c>
      <c r="G272" s="829">
        <f>INDEX(중위단위!$J$540:$XFD$808,MATCH($E272,중위단위!$F$540:$F$808,0),COUNT(중위단위!$J$2:$XFD$2))</f>
        <v>1933.4201207769497</v>
      </c>
      <c r="H272" s="829">
        <f>INDEX(중위!$J$809:$XFD$1077,MATCH($E272,중위!$F$809:$F$1077,0),COUNT(중위!$J$2:$XFD$2))</f>
        <v>114529.0520369819</v>
      </c>
      <c r="I272" s="839">
        <f>INDEX(중위단위!$J$809:$XFD$1077,MATCH($E272,중위단위!$F$809:$F$1077,0),COUNT(중위단위!$J$2:$XFD$2))</f>
        <v>1580.1097671582702</v>
      </c>
      <c r="J272" s="833">
        <f>INDEX(평균!$J$540:$XFD$808,MATCH($E272,평균!$F$540:$F$808,0),COUNT(평균!$J$2:$XFD$2))</f>
        <v>157449.9605094943</v>
      </c>
      <c r="K272" s="829">
        <f>INDEX(평균단위!$J$540:$XFD$808,MATCH($E272,평균단위!$F$540:$F$808,0),COUNT(평균단위!$J$2:$XFD$2))</f>
        <v>1947.5409192399059</v>
      </c>
      <c r="L272" s="829">
        <f>INDEX(평균!$J$809:$XFD$1077,MATCH($E272,평균!$F$809:$F$1077,0),COUNT(평균!$J$2:$XFD$2))</f>
        <v>122580.58052613365</v>
      </c>
      <c r="M272" s="829">
        <f>INDEX(평균단위!$J$809:$XFD$1077,MATCH($E272,평균단위!$F$809:$F$1077,0),COUNT(평균단위!$J$2:$XFD$2))</f>
        <v>1529.1666385836461</v>
      </c>
      <c r="N272" s="1400" t="s">
        <v>465</v>
      </c>
      <c r="O272" s="1401"/>
      <c r="P272" s="351"/>
    </row>
    <row r="273" spans="1:17" ht="14.1" customHeight="1" thickBot="1">
      <c r="A273" s="353"/>
      <c r="B273" s="443"/>
      <c r="C273" s="349"/>
      <c r="D273" s="487" t="s">
        <v>129</v>
      </c>
      <c r="E273" s="519">
        <v>224</v>
      </c>
      <c r="F273" s="834">
        <f>INDEX(중위!$J$540:$XFD$808,MATCH($E273,중위!$F$540:$F$808,0),COUNT(중위!$J$2:$XFD$2))</f>
        <v>143500</v>
      </c>
      <c r="G273" s="834">
        <f>INDEX(중위단위!$J$540:$XFD$808,MATCH($E273,중위단위!$F$540:$F$808,0),COUNT(중위단위!$J$2:$XFD$2))</f>
        <v>2031.5993735286295</v>
      </c>
      <c r="H273" s="834">
        <f>INDEX(중위!$J$809:$XFD$1077,MATCH($E273,중위!$F$809:$F$1077,0),COUNT(중위!$J$2:$XFD$2))</f>
        <v>120000</v>
      </c>
      <c r="I273" s="855">
        <f>INDEX(중위단위!$J$809:$XFD$1077,MATCH($E273,중위단위!$F$809:$F$1077,0),COUNT(중위단위!$J$2:$XFD$2))</f>
        <v>1659.318257241739</v>
      </c>
      <c r="J273" s="835">
        <f>INDEX(평균!$J$540:$XFD$808,MATCH($E273,평균!$F$540:$F$808,0),COUNT(평균!$J$2:$XFD$2))</f>
        <v>164374.52830188681</v>
      </c>
      <c r="K273" s="834">
        <f>INDEX(평균단위!$J$540:$XFD$808,MATCH($E273,평균단위!$F$540:$F$808,0),COUNT(평균단위!$J$2:$XFD$2))</f>
        <v>2014.795130170276</v>
      </c>
      <c r="L273" s="834">
        <f>INDEX(평균!$J$809:$XFD$1077,MATCH($E273,평균!$F$809:$F$1077,0),COUNT(평균!$J$2:$XFD$2))</f>
        <v>129401.88679245283</v>
      </c>
      <c r="M273" s="834">
        <f>INDEX(평균단위!$J$809:$XFD$1077,MATCH($E273,평균단위!$F$809:$F$1077,0),COUNT(평균단위!$J$2:$XFD$2))</f>
        <v>1597.2622343116609</v>
      </c>
      <c r="N273" s="381" t="s">
        <v>466</v>
      </c>
      <c r="O273" s="350"/>
      <c r="P273" s="351"/>
    </row>
    <row r="274" spans="1:17" ht="14.1" customHeight="1">
      <c r="A274" s="516"/>
      <c r="B274" s="443"/>
      <c r="C274" s="349"/>
      <c r="D274" s="465" t="s">
        <v>130</v>
      </c>
      <c r="E274" s="862">
        <v>225</v>
      </c>
      <c r="F274" s="825">
        <f>INDEX(중위!$J$540:$XFD$808,MATCH($E274,중위!$F$540:$F$808,0),COUNT(중위!$J$2:$XFD$2))</f>
        <v>140000</v>
      </c>
      <c r="G274" s="825">
        <f>INDEX(중위단위!$J$540:$XFD$808,MATCH($E274,중위단위!$F$540:$F$808,0),COUNT(중위단위!$J$2:$XFD$2))</f>
        <v>1798.3070274124846</v>
      </c>
      <c r="H274" s="825">
        <f>INDEX(중위!$J$809:$XFD$1077,MATCH($E274,중위!$F$809:$F$1077,0),COUNT(중위!$J$2:$XFD$2))</f>
        <v>107000</v>
      </c>
      <c r="I274" s="826">
        <f>INDEX(중위단위!$J$809:$XFD$1077,MATCH($E274,중위단위!$F$809:$F$1077,0),COUNT(중위단위!$J$2:$XFD$2))</f>
        <v>1471.104006613582</v>
      </c>
      <c r="J274" s="824">
        <f>INDEX(평균!$J$540:$XFD$808,MATCH($E274,평균!$F$540:$F$808,0),COUNT(평균!$J$2:$XFD$2))</f>
        <v>147920.45454545456</v>
      </c>
      <c r="K274" s="825">
        <f>INDEX(평균단위!$J$540:$XFD$808,MATCH($E274,평균단위!$F$540:$F$808,0),COUNT(평균단위!$J$2:$XFD$2))</f>
        <v>1854.9864922514287</v>
      </c>
      <c r="L274" s="825">
        <f>INDEX(평균!$J$809:$XFD$1077,MATCH($E274,평균!$F$809:$F$1077,0),COUNT(평균!$J$2:$XFD$2))</f>
        <v>113193.18181818182</v>
      </c>
      <c r="M274" s="825">
        <f>INDEX(평균단위!$J$809:$XFD$1077,MATCH($E274,평균단위!$F$809:$F$1077,0),COUNT(평균단위!$J$2:$XFD$2))</f>
        <v>1435.4543080714263</v>
      </c>
      <c r="N274" s="392" t="s">
        <v>467</v>
      </c>
      <c r="O274" s="350"/>
      <c r="P274" s="351"/>
    </row>
    <row r="275" spans="1:17" ht="14.1" customHeight="1" thickBot="1">
      <c r="A275" s="330"/>
      <c r="B275" s="443"/>
      <c r="C275" s="1367" t="s">
        <v>141</v>
      </c>
      <c r="D275" s="1367"/>
      <c r="E275" s="519">
        <v>226</v>
      </c>
      <c r="F275" s="846">
        <f>INDEX(중위!$J$540:$XFD$808,MATCH($E275,중위!$F$540:$F$808,0),COUNT(중위!$J$2:$XFD$2))</f>
        <v>119000</v>
      </c>
      <c r="G275" s="846">
        <f>INDEX(중위단위!$J$540:$XFD$808,MATCH($E275,중위단위!$F$540:$F$808,0),COUNT(중위단위!$J$2:$XFD$2))</f>
        <v>1533.6741498110691</v>
      </c>
      <c r="H275" s="846">
        <f>INDEX(중위!$J$809:$XFD$1077,MATCH($E275,중위!$F$809:$F$1077,0),COUNT(중위!$J$2:$XFD$2))</f>
        <v>84500</v>
      </c>
      <c r="I275" s="848">
        <f>INDEX(중위단위!$J$809:$XFD$1077,MATCH($E275,중위단위!$F$809:$F$1077,0),COUNT(중위단위!$J$2:$XFD$2))</f>
        <v>1114.4483325213118</v>
      </c>
      <c r="J275" s="847">
        <f>INDEX(평균!$J$540:$XFD$808,MATCH($E275,평균!$F$540:$F$808,0),COUNT(평균!$J$2:$XFD$2))</f>
        <v>128470.93023255814</v>
      </c>
      <c r="K275" s="846">
        <f>INDEX(평균단위!$J$540:$XFD$808,MATCH($E275,평균단위!$F$540:$F$808,0),COUNT(평균단위!$J$2:$XFD$2))</f>
        <v>1624.1807812305901</v>
      </c>
      <c r="L275" s="846">
        <f>INDEX(평균!$J$809:$XFD$1077,MATCH($E275,평균!$F$809:$F$1077,0),COUNT(평균!$J$2:$XFD$2))</f>
        <v>91690.69767441861</v>
      </c>
      <c r="M275" s="846">
        <f>INDEX(평균단위!$J$809:$XFD$1077,MATCH($E275,평균단위!$F$809:$F$1077,0),COUNT(평균단위!$J$2:$XFD$2))</f>
        <v>1162.2833912044389</v>
      </c>
      <c r="N275" s="1368" t="s">
        <v>468</v>
      </c>
      <c r="O275" s="1354"/>
      <c r="P275" s="351"/>
    </row>
    <row r="276" spans="1:17" ht="14.1" customHeight="1">
      <c r="A276" s="516"/>
      <c r="B276" s="443"/>
      <c r="C276" s="1367" t="s">
        <v>142</v>
      </c>
      <c r="D276" s="1367"/>
      <c r="E276" s="862">
        <v>227</v>
      </c>
      <c r="F276" s="846">
        <f>INDEX(중위!$J$540:$XFD$808,MATCH($E276,중위!$F$540:$F$808,0),COUNT(중위!$J$2:$XFD$2))</f>
        <v>87500</v>
      </c>
      <c r="G276" s="846">
        <f>INDEX(중위단위!$J$540:$XFD$808,MATCH($E276,중위단위!$F$540:$F$808,0),COUNT(중위단위!$J$2:$XFD$2))</f>
        <v>1359.6070713696993</v>
      </c>
      <c r="H276" s="846">
        <f>INDEX(중위!$J$809:$XFD$1077,MATCH($E276,중위!$F$809:$F$1077,0),COUNT(중위!$J$2:$XFD$2))</f>
        <v>67000</v>
      </c>
      <c r="I276" s="848">
        <f>INDEX(중위단위!$J$809:$XFD$1077,MATCH($E276,중위단위!$F$809:$F$1077,0),COUNT(중위단위!$J$2:$XFD$2))</f>
        <v>1006.603368744537</v>
      </c>
      <c r="J276" s="847">
        <f>INDEX(평균!$J$540:$XFD$808,MATCH($E276,평균!$F$540:$F$808,0),COUNT(평균!$J$2:$XFD$2))</f>
        <v>102184.88372093023</v>
      </c>
      <c r="K276" s="846">
        <f>INDEX(평균단위!$J$540:$XFD$808,MATCH($E276,평균단위!$F$540:$F$808,0),COUNT(평균단위!$J$2:$XFD$2))</f>
        <v>1433.2911163638707</v>
      </c>
      <c r="L276" s="846">
        <f>INDEX(평균!$J$809:$XFD$1077,MATCH($E276,평균!$F$809:$F$1077,0),COUNT(평균!$J$2:$XFD$2))</f>
        <v>75760.465116279069</v>
      </c>
      <c r="M276" s="846">
        <f>INDEX(평균단위!$J$809:$XFD$1077,MATCH($E276,평균단위!$F$809:$F$1077,0),COUNT(평균단위!$J$2:$XFD$2))</f>
        <v>1061.2818920640336</v>
      </c>
      <c r="N276" s="1368" t="s">
        <v>469</v>
      </c>
      <c r="O276" s="1354"/>
      <c r="P276" s="351"/>
    </row>
    <row r="277" spans="1:17" ht="14.1" customHeight="1" thickBot="1">
      <c r="A277" s="349"/>
      <c r="B277" s="443"/>
      <c r="C277" s="1367" t="s">
        <v>143</v>
      </c>
      <c r="D277" s="1367"/>
      <c r="E277" s="519">
        <v>228</v>
      </c>
      <c r="F277" s="846">
        <f>INDEX(중위!$J$540:$XFD$808,MATCH($E277,중위!$F$540:$F$808,0),COUNT(중위!$J$2:$XFD$2))</f>
        <v>82600</v>
      </c>
      <c r="G277" s="846">
        <f>INDEX(중위단위!$J$540:$XFD$808,MATCH($E277,중위단위!$F$540:$F$808,0),COUNT(중위단위!$J$2:$XFD$2))</f>
        <v>1284.8382318585468</v>
      </c>
      <c r="H277" s="846">
        <f>INDEX(중위!$J$809:$XFD$1077,MATCH($E277,중위!$F$809:$F$1077,0),COUNT(중위!$J$2:$XFD$2))</f>
        <v>61800</v>
      </c>
      <c r="I277" s="848">
        <f>INDEX(중위단위!$J$809:$XFD$1077,MATCH($E277,중위단위!$F$809:$F$1077,0),COUNT(중위단위!$J$2:$XFD$2))</f>
        <v>934.54701890686761</v>
      </c>
      <c r="J277" s="847">
        <f>INDEX(평균!$J$540:$XFD$808,MATCH($E277,평균!$F$540:$F$808,0),COUNT(평균!$J$2:$XFD$2))</f>
        <v>88356.25</v>
      </c>
      <c r="K277" s="846">
        <f>INDEX(평균단위!$J$540:$XFD$808,MATCH($E277,평균단위!$F$540:$F$808,0),COUNT(평균단위!$J$2:$XFD$2))</f>
        <v>1292.2070939510447</v>
      </c>
      <c r="L277" s="846">
        <f>INDEX(평균!$J$809:$XFD$1077,MATCH($E277,평균!$F$809:$F$1077,0),COUNT(평균!$J$2:$XFD$2))</f>
        <v>62850</v>
      </c>
      <c r="M277" s="846">
        <f>INDEX(평균단위!$J$809:$XFD$1077,MATCH($E277,평균단위!$F$809:$F$1077,0),COUNT(평균단위!$J$2:$XFD$2))</f>
        <v>923.99248574076762</v>
      </c>
      <c r="N277" s="1353" t="s">
        <v>470</v>
      </c>
      <c r="O277" s="1354"/>
      <c r="P277" s="351"/>
    </row>
    <row r="278" spans="1:17" ht="14.1" customHeight="1">
      <c r="A278" s="353"/>
      <c r="B278" s="443"/>
      <c r="C278" s="1367" t="s">
        <v>144</v>
      </c>
      <c r="D278" s="1367"/>
      <c r="E278" s="862">
        <v>229</v>
      </c>
      <c r="F278" s="846">
        <f>INDEX(중위!$J$540:$XFD$808,MATCH($E278,중위!$F$540:$F$808,0),COUNT(중위!$J$2:$XFD$2))</f>
        <v>92500</v>
      </c>
      <c r="G278" s="846">
        <f>INDEX(중위단위!$J$540:$XFD$808,MATCH($E278,중위단위!$F$540:$F$808,0),COUNT(중위단위!$J$2:$XFD$2))</f>
        <v>1195.7818691449643</v>
      </c>
      <c r="H278" s="846">
        <f>INDEX(중위!$J$809:$XFD$1077,MATCH($E278,중위!$F$809:$F$1077,0),COUNT(중위!$J$2:$XFD$2))</f>
        <v>61500</v>
      </c>
      <c r="I278" s="848">
        <f>INDEX(중위단위!$J$809:$XFD$1077,MATCH($E278,중위단위!$F$809:$F$1077,0),COUNT(중위단위!$J$2:$XFD$2))</f>
        <v>831.44368858654582</v>
      </c>
      <c r="J278" s="847">
        <f>INDEX(평균!$J$540:$XFD$808,MATCH($E278,평균!$F$540:$F$808,0),COUNT(평균!$J$2:$XFD$2))</f>
        <v>94125</v>
      </c>
      <c r="K278" s="846">
        <f>INDEX(평균단위!$J$540:$XFD$808,MATCH($E278,평균단위!$F$540:$F$808,0),COUNT(평균단위!$J$2:$XFD$2))</f>
        <v>1311.4954940327191</v>
      </c>
      <c r="L278" s="846">
        <f>INDEX(평균!$J$809:$XFD$1077,MATCH($E278,평균!$F$809:$F$1077,0),COUNT(평균!$J$2:$XFD$2))</f>
        <v>65314.583333333336</v>
      </c>
      <c r="M278" s="846">
        <f>INDEX(평균단위!$J$809:$XFD$1077,MATCH($E278,평균단위!$F$809:$F$1077,0),COUNT(평균단위!$J$2:$XFD$2))</f>
        <v>908.06458216458134</v>
      </c>
      <c r="N278" s="1353" t="s">
        <v>471</v>
      </c>
      <c r="O278" s="1354"/>
      <c r="P278" s="351"/>
    </row>
    <row r="279" spans="1:17" ht="14.1" customHeight="1" thickBot="1">
      <c r="A279" s="461"/>
      <c r="B279" s="490"/>
      <c r="C279" s="1381" t="s">
        <v>145</v>
      </c>
      <c r="D279" s="1381"/>
      <c r="E279" s="519">
        <v>230</v>
      </c>
      <c r="F279" s="849">
        <f>INDEX(중위!$J$540:$XFD$808,MATCH($E279,중위!$F$540:$F$808,0),COUNT(중위!$J$2:$XFD$2))</f>
        <v>64700</v>
      </c>
      <c r="G279" s="849">
        <f>INDEX(중위단위!$J$540:$XFD$808,MATCH($E279,중위단위!$F$540:$F$808,0),COUNT(중위단위!$J$2:$XFD$2))</f>
        <v>1053.872053872054</v>
      </c>
      <c r="H279" s="849">
        <f>INDEX(중위!$J$809:$XFD$1077,MATCH($E279,중위!$F$809:$F$1077,0),COUNT(중위!$J$2:$XFD$2))</f>
        <v>40450</v>
      </c>
      <c r="I279" s="851">
        <f>INDEX(중위단위!$J$809:$XFD$1077,MATCH($E279,중위단위!$F$809:$F$1077,0),COUNT(중위단위!$J$2:$XFD$2))</f>
        <v>654.88215488215496</v>
      </c>
      <c r="J279" s="850">
        <f>INDEX(평균!$J$540:$XFD$808,MATCH($E279,평균!$F$540:$F$808,0),COUNT(평균!$J$2:$XFD$2))</f>
        <v>80540.38461538461</v>
      </c>
      <c r="K279" s="849">
        <f>INDEX(평균단위!$J$540:$XFD$808,MATCH($E279,평균단위!$F$540:$F$808,0),COUNT(평균단위!$J$2:$XFD$2))</f>
        <v>1150.8218478995766</v>
      </c>
      <c r="L279" s="849">
        <f>INDEX(평균!$J$809:$XFD$1077,MATCH($E279,평균!$F$809:$F$1077,0),COUNT(평균!$J$2:$XFD$2))</f>
        <v>51490.384615384617</v>
      </c>
      <c r="M279" s="849">
        <f>INDEX(평균단위!$J$809:$XFD$1077,MATCH($E279,평균단위!$F$809:$F$1077,0),COUNT(평균단위!$J$2:$XFD$2))</f>
        <v>739.29949376604259</v>
      </c>
      <c r="N279" s="1359" t="s">
        <v>472</v>
      </c>
      <c r="O279" s="1360"/>
      <c r="P279" s="533"/>
      <c r="Q279" s="489"/>
    </row>
    <row r="280" spans="1:17" ht="14.1" customHeight="1">
      <c r="A280" s="329"/>
      <c r="B280" s="1379" t="s">
        <v>232</v>
      </c>
      <c r="C280" s="1379"/>
      <c r="D280" s="1379"/>
      <c r="E280" s="862">
        <v>231</v>
      </c>
      <c r="F280" s="825">
        <f>INDEX(중위!$J$540:$XFD$808,MATCH($E280,중위!$F$540:$F$808,0),COUNT(중위!$J$2:$XFD$2))</f>
        <v>101982.83928993509</v>
      </c>
      <c r="G280" s="825">
        <f>INDEX(중위단위!$J$540:$XFD$808,MATCH($E280,중위단위!$F$540:$F$808,0),COUNT(중위단위!$J$2:$XFD$2))</f>
        <v>1431.9921167196997</v>
      </c>
      <c r="H280" s="825">
        <f>INDEX(중위!$J$809:$XFD$1077,MATCH($E280,중위!$F$809:$F$1077,0),COUNT(중위!$J$2:$XFD$2))</f>
        <v>75408.041866920408</v>
      </c>
      <c r="I280" s="826">
        <f>INDEX(중위단위!$J$809:$XFD$1077,MATCH($E280,중위단위!$F$809:$F$1077,0),COUNT(중위단위!$J$2:$XFD$2))</f>
        <v>1028.2797185012591</v>
      </c>
      <c r="J280" s="824">
        <f>INDEX(평균!$J$540:$XFD$808,MATCH($E280,평균!$F$540:$F$808,0),COUNT(평균!$J$2:$XFD$2))</f>
        <v>110041.4461441092</v>
      </c>
      <c r="K280" s="825">
        <f>INDEX(평균단위!$J$540:$XFD$808,MATCH($E280,평균단위!$F$540:$F$808,0),COUNT(평균단위!$J$2:$XFD$2))</f>
        <v>1468.0668207009696</v>
      </c>
      <c r="L280" s="825">
        <f>INDEX(평균!$J$809:$XFD$1077,MATCH($E280,평균!$F$809:$F$1077,0),COUNT(평균!$J$2:$XFD$2))</f>
        <v>78759.315153954245</v>
      </c>
      <c r="M280" s="825">
        <f>INDEX(평균단위!$J$809:$XFD$1077,MATCH($E280,평균단위!$F$809:$F$1077,0),COUNT(평균단위!$J$2:$XFD$2))</f>
        <v>1055.2673936318408</v>
      </c>
      <c r="N280" s="1387" t="s">
        <v>473</v>
      </c>
      <c r="O280" s="1388"/>
      <c r="P280" s="1388"/>
    </row>
    <row r="281" spans="1:17" ht="14.1" customHeight="1" thickBot="1">
      <c r="A281" s="349"/>
      <c r="B281" s="349"/>
      <c r="C281" s="1404" t="s">
        <v>146</v>
      </c>
      <c r="D281" s="1373"/>
      <c r="E281" s="519">
        <v>232</v>
      </c>
      <c r="F281" s="831">
        <f>INDEX(중위!$J$540:$XFD$808,MATCH($E281,중위!$F$540:$F$808,0),COUNT(중위!$J$2:$XFD$2))</f>
        <v>100000</v>
      </c>
      <c r="G281" s="831">
        <f>INDEX(중위단위!$J$540:$XFD$808,MATCH($E281,중위단위!$F$540:$F$808,0),COUNT(중위단위!$J$2:$XFD$2))</f>
        <v>1481.8748667152281</v>
      </c>
      <c r="H281" s="831">
        <f>INDEX(중위!$J$809:$XFD$1077,MATCH($E281,중위!$F$809:$F$1077,0),COUNT(중위!$J$2:$XFD$2))</f>
        <v>81000</v>
      </c>
      <c r="I281" s="832">
        <f>INDEX(중위단위!$J$809:$XFD$1077,MATCH($E281,중위단위!$F$809:$F$1077,0),COUNT(중위단위!$J$2:$XFD$2))</f>
        <v>1179.5344515369047</v>
      </c>
      <c r="J281" s="830">
        <f>INDEX(평균!$J$540:$XFD$808,MATCH($E281,평균!$F$540:$F$808,0),COUNT(평균!$J$2:$XFD$2))</f>
        <v>117292.68292682926</v>
      </c>
      <c r="K281" s="831">
        <f>INDEX(평균단위!$J$540:$XFD$808,MATCH($E281,평균단위!$F$540:$F$808,0),COUNT(평균단위!$J$2:$XFD$2))</f>
        <v>1505.2244220018058</v>
      </c>
      <c r="L281" s="831">
        <f>INDEX(평균!$J$809:$XFD$1077,MATCH($E281,평균!$F$809:$F$1077,0),COUNT(평균!$J$2:$XFD$2))</f>
        <v>90707.317073170736</v>
      </c>
      <c r="M281" s="831">
        <f>INDEX(평균단위!$J$809:$XFD$1077,MATCH($E281,평균단위!$F$809:$F$1077,0),COUNT(평균단위!$J$2:$XFD$2))</f>
        <v>1178.9643543346392</v>
      </c>
      <c r="N281" s="1361" t="s">
        <v>474</v>
      </c>
      <c r="O281" s="1362"/>
      <c r="P281" s="351"/>
    </row>
    <row r="282" spans="1:17" ht="14.1" customHeight="1">
      <c r="A282" s="349"/>
      <c r="B282" s="349"/>
      <c r="C282" s="1392" t="s">
        <v>147</v>
      </c>
      <c r="D282" s="1393"/>
      <c r="E282" s="862">
        <v>233</v>
      </c>
      <c r="F282" s="846">
        <f>INDEX(중위!$J$540:$XFD$808,MATCH($E282,중위!$F$540:$F$808,0),COUNT(중위!$J$2:$XFD$2))</f>
        <v>96500</v>
      </c>
      <c r="G282" s="846">
        <f>INDEX(중위단위!$J$540:$XFD$808,MATCH($E282,중위단위!$F$540:$F$808,0),COUNT(중위단위!$J$2:$XFD$2))</f>
        <v>1309.507704718028</v>
      </c>
      <c r="H282" s="846">
        <f>INDEX(중위!$J$809:$XFD$1077,MATCH($E282,중위!$F$809:$F$1077,0),COUNT(중위!$J$2:$XFD$2))</f>
        <v>65000</v>
      </c>
      <c r="I282" s="848">
        <f>INDEX(중위단위!$J$809:$XFD$1077,MATCH($E282,중위단위!$F$809:$F$1077,0),COUNT(중위단위!$J$2:$XFD$2))</f>
        <v>850.08828444599078</v>
      </c>
      <c r="J282" s="847">
        <f>INDEX(평균!$J$540:$XFD$808,MATCH($E282,평균!$F$540:$F$808,0),COUNT(평균!$J$2:$XFD$2))</f>
        <v>108130.26315789473</v>
      </c>
      <c r="K282" s="846">
        <f>INDEX(평균단위!$J$540:$XFD$808,MATCH($E282,평균단위!$F$540:$F$808,0),COUNT(평균단위!$J$2:$XFD$2))</f>
        <v>1438.1106784371093</v>
      </c>
      <c r="L282" s="846">
        <f>INDEX(평균!$J$809:$XFD$1077,MATCH($E282,평균!$F$809:$F$1077,0),COUNT(평균!$J$2:$XFD$2))</f>
        <v>71372.368421052626</v>
      </c>
      <c r="M282" s="846">
        <f>INDEX(평균단위!$J$809:$XFD$1077,MATCH($E282,평균단위!$F$809:$F$1077,0),COUNT(평균단위!$J$2:$XFD$2))</f>
        <v>949.16060102930123</v>
      </c>
      <c r="N282" s="1353" t="s">
        <v>475</v>
      </c>
      <c r="O282" s="1354"/>
      <c r="P282" s="351"/>
    </row>
    <row r="283" spans="1:17" ht="14.1" customHeight="1" thickBot="1">
      <c r="A283" s="349"/>
      <c r="B283" s="522"/>
      <c r="C283" s="1392" t="s">
        <v>148</v>
      </c>
      <c r="D283" s="1393"/>
      <c r="E283" s="519">
        <v>234</v>
      </c>
      <c r="F283" s="846">
        <f>INDEX(중위!$J$540:$XFD$808,MATCH($E283,중위!$F$540:$F$808,0),COUNT(중위!$J$2:$XFD$2))</f>
        <v>119000</v>
      </c>
      <c r="G283" s="846">
        <f>INDEX(중위단위!$J$540:$XFD$808,MATCH($E283,중위단위!$F$540:$F$808,0),COUNT(중위단위!$J$2:$XFD$2))</f>
        <v>1606.3773738852012</v>
      </c>
      <c r="H283" s="846">
        <f>INDEX(중위!$J$809:$XFD$1077,MATCH($E283,중위!$F$809:$F$1077,0),COUNT(중위!$J$2:$XFD$2))</f>
        <v>90000</v>
      </c>
      <c r="I283" s="848">
        <f>INDEX(중위단위!$J$809:$XFD$1077,MATCH($E283,중위단위!$F$809:$F$1077,0),COUNT(중위단위!$J$2:$XFD$2))</f>
        <v>1189.1394745535674</v>
      </c>
      <c r="J283" s="847">
        <f>INDEX(평균!$J$540:$XFD$808,MATCH($E283,평균!$F$540:$F$808,0),COUNT(평균!$J$2:$XFD$2))</f>
        <v>119278.94736842105</v>
      </c>
      <c r="K283" s="846">
        <f>INDEX(평균단위!$J$540:$XFD$808,MATCH($E283,평균단위!$F$540:$F$808,0),COUNT(평균단위!$J$2:$XFD$2))</f>
        <v>1577.1180798138753</v>
      </c>
      <c r="L283" s="846">
        <f>INDEX(평균!$J$809:$XFD$1077,MATCH($E283,평균!$F$809:$F$1077,0),COUNT(평균!$J$2:$XFD$2))</f>
        <v>88977.631578947374</v>
      </c>
      <c r="M283" s="846">
        <f>INDEX(평균단위!$J$809:$XFD$1077,MATCH($E283,평균단위!$F$809:$F$1077,0),COUNT(평균단위!$J$2:$XFD$2))</f>
        <v>1184.360349715995</v>
      </c>
      <c r="N283" s="1353" t="s">
        <v>476</v>
      </c>
      <c r="O283" s="1354"/>
      <c r="P283" s="351"/>
    </row>
    <row r="284" spans="1:17" ht="14.1" customHeight="1">
      <c r="A284" s="353"/>
      <c r="B284" s="522"/>
      <c r="C284" s="1392" t="s">
        <v>149</v>
      </c>
      <c r="D284" s="1393"/>
      <c r="E284" s="862">
        <v>235</v>
      </c>
      <c r="F284" s="846">
        <f>INDEX(중위!$J$540:$XFD$808,MATCH($E284,중위!$F$540:$F$808,0),COUNT(중위!$J$2:$XFD$2))</f>
        <v>60000</v>
      </c>
      <c r="G284" s="846">
        <f>INDEX(중위단위!$J$540:$XFD$808,MATCH($E284,중위단위!$F$540:$F$808,0),COUNT(중위단위!$J$2:$XFD$2))</f>
        <v>1200.9908181762344</v>
      </c>
      <c r="H284" s="846">
        <f>INDEX(중위!$J$809:$XFD$1077,MATCH($E284,중위!$F$809:$F$1077,0),COUNT(중위!$J$2:$XFD$2))</f>
        <v>37000</v>
      </c>
      <c r="I284" s="848">
        <f>INDEX(중위단위!$J$809:$XFD$1077,MATCH($E284,중위단위!$F$809:$F$1077,0),COUNT(중위단위!$J$2:$XFD$2))</f>
        <v>739.06434383260614</v>
      </c>
      <c r="J284" s="847">
        <f>INDEX(평균!$J$540:$XFD$808,MATCH($E284,평균!$F$540:$F$808,0),COUNT(평균!$J$2:$XFD$2))</f>
        <v>75383.333333333328</v>
      </c>
      <c r="K284" s="846">
        <f>INDEX(평균단위!$J$540:$XFD$808,MATCH($E284,평균단위!$F$540:$F$808,0),COUNT(평균단위!$J$2:$XFD$2))</f>
        <v>1259.8835275106717</v>
      </c>
      <c r="L284" s="846">
        <f>INDEX(평균!$J$809:$XFD$1077,MATCH($E284,평균!$F$809:$F$1077,0),COUNT(평균!$J$2:$XFD$2))</f>
        <v>43905</v>
      </c>
      <c r="M284" s="846">
        <f>INDEX(평균단위!$J$809:$XFD$1077,MATCH($E284,평균단위!$F$809:$F$1077,0),COUNT(평균단위!$J$2:$XFD$2))</f>
        <v>730.04843341654043</v>
      </c>
      <c r="N284" s="1353" t="s">
        <v>477</v>
      </c>
      <c r="O284" s="1354"/>
      <c r="P284" s="351"/>
    </row>
    <row r="285" spans="1:17" ht="14.1" customHeight="1" thickBot="1">
      <c r="A285" s="349"/>
      <c r="B285" s="522"/>
      <c r="C285" s="1392" t="s">
        <v>150</v>
      </c>
      <c r="D285" s="1393"/>
      <c r="E285" s="519">
        <v>236</v>
      </c>
      <c r="F285" s="846">
        <f>INDEX(중위!$J$540:$XFD$808,MATCH($E285,중위!$F$540:$F$808,0),COUNT(중위!$J$2:$XFD$2))</f>
        <v>77000</v>
      </c>
      <c r="G285" s="846">
        <f>INDEX(중위단위!$J$540:$XFD$808,MATCH($E285,중위단위!$F$540:$F$808,0),COUNT(중위단위!$J$2:$XFD$2))</f>
        <v>1147.3139806473141</v>
      </c>
      <c r="H285" s="846">
        <f>INDEX(중위!$J$809:$XFD$1077,MATCH($E285,중위!$F$809:$F$1077,0),COUNT(중위!$J$2:$XFD$2))</f>
        <v>60000</v>
      </c>
      <c r="I285" s="848">
        <f>INDEX(중위단위!$J$809:$XFD$1077,MATCH($E285,중위단위!$F$809:$F$1077,0),COUNT(중위단위!$J$2:$XFD$2))</f>
        <v>802.61395489640847</v>
      </c>
      <c r="J285" s="847">
        <f>INDEX(평균!$J$540:$XFD$808,MATCH($E285,평균!$F$540:$F$808,0),COUNT(평균!$J$2:$XFD$2))</f>
        <v>85816.037735849051</v>
      </c>
      <c r="K285" s="846">
        <f>INDEX(평균단위!$J$540:$XFD$808,MATCH($E285,평균단위!$F$540:$F$808,0),COUNT(평균단위!$J$2:$XFD$2))</f>
        <v>1253.372446664544</v>
      </c>
      <c r="L285" s="846">
        <f>INDEX(평균!$J$809:$XFD$1077,MATCH($E285,평균!$F$809:$F$1077,0),COUNT(평균!$J$2:$XFD$2))</f>
        <v>60666.981132075474</v>
      </c>
      <c r="M285" s="846">
        <f>INDEX(평균단위!$J$809:$XFD$1077,MATCH($E285,평균단위!$F$809:$F$1077,0),COUNT(평균단위!$J$2:$XFD$2))</f>
        <v>892.14252325307064</v>
      </c>
      <c r="N285" s="1353" t="s">
        <v>478</v>
      </c>
      <c r="O285" s="1354"/>
      <c r="P285" s="351"/>
    </row>
    <row r="286" spans="1:17" ht="14.1" customHeight="1">
      <c r="A286" s="461"/>
      <c r="B286" s="488"/>
      <c r="C286" s="395" t="s">
        <v>842</v>
      </c>
      <c r="D286" s="488"/>
      <c r="E286" s="862">
        <v>237</v>
      </c>
      <c r="F286" s="849">
        <f>INDEX(중위!$J$540:$XFD$808,MATCH($E286,중위!$F$540:$F$808,0),COUNT(중위!$J$2:$XFD$2))</f>
        <v>176000</v>
      </c>
      <c r="G286" s="849">
        <f>INDEX(중위단위!$J$540:$XFD$808,MATCH($E286,중위단위!$F$540:$F$808,0),COUNT(중위단위!$J$2:$XFD$2))</f>
        <v>2088.4809977644427</v>
      </c>
      <c r="H286" s="849">
        <f>INDEX(중위!$J$809:$XFD$1077,MATCH($E286,중위!$F$809:$F$1077,0),COUNT(중위!$J$2:$XFD$2))</f>
        <v>127000</v>
      </c>
      <c r="I286" s="851">
        <f>INDEX(중위단위!$J$809:$XFD$1077,MATCH($E286,중위단위!$F$809:$F$1077,0),COUNT(중위단위!$J$2:$XFD$2))</f>
        <v>1500.4403143473842</v>
      </c>
      <c r="J286" s="850">
        <f>INDEX(평균!$J$540:$XFD$808,MATCH($E286,평균!$F$540:$F$808,0),COUNT(평균!$J$2:$XFD$2))</f>
        <v>146177.77777777778</v>
      </c>
      <c r="K286" s="849">
        <f>INDEX(평균단위!$J$540:$XFD$808,MATCH($E286,평균단위!$F$540:$F$808,0),COUNT(평균단위!$J$2:$XFD$2))</f>
        <v>1810.7562966971748</v>
      </c>
      <c r="L286" s="849">
        <f>INDEX(평균!$J$809:$XFD$1077,MATCH($E286,평균!$F$809:$F$1077,0),COUNT(평균!$J$2:$XFD$2))</f>
        <v>103481.48148148147</v>
      </c>
      <c r="M286" s="849">
        <f>INDEX(평균단위!$J$809:$XFD$1077,MATCH($E286,평균단위!$F$809:$F$1077,0),COUNT(평균단위!$J$2:$XFD$2))</f>
        <v>1286.8087310174578</v>
      </c>
      <c r="N286" s="1359" t="s">
        <v>843</v>
      </c>
      <c r="O286" s="1360"/>
      <c r="P286" s="497"/>
      <c r="Q286" s="489"/>
    </row>
    <row r="287" spans="1:17" ht="14.1" customHeight="1" thickBot="1">
      <c r="A287" s="329"/>
      <c r="B287" s="1379" t="s">
        <v>233</v>
      </c>
      <c r="C287" s="1379"/>
      <c r="D287" s="1379"/>
      <c r="E287" s="519">
        <v>238</v>
      </c>
      <c r="F287" s="825">
        <f>INDEX(중위!$J$540:$XFD$808,MATCH($E287,중위!$F$540:$F$808,0),COUNT(중위!$J$2:$XFD$2))</f>
        <v>110093.99724132277</v>
      </c>
      <c r="G287" s="825">
        <f>INDEX(중위단위!$J$540:$XFD$808,MATCH($E287,중위단위!$F$540:$F$808,0),COUNT(중위단위!$J$2:$XFD$2))</f>
        <v>1572.5998236143203</v>
      </c>
      <c r="H287" s="825">
        <f>INDEX(중위!$J$809:$XFD$1077,MATCH($E287,중위!$F$809:$F$1077,0),COUNT(중위!$J$2:$XFD$2))</f>
        <v>85755.406948820979</v>
      </c>
      <c r="I287" s="826">
        <f>INDEX(중위단위!$J$809:$XFD$1077,MATCH($E287,중위단위!$F$809:$F$1077,0),COUNT(중위단위!$J$2:$XFD$2))</f>
        <v>1169.9663290964072</v>
      </c>
      <c r="J287" s="824">
        <f>INDEX(평균!$J$540:$XFD$808,MATCH($E287,평균!$F$540:$F$808,0),COUNT(평균!$J$2:$XFD$2))</f>
        <v>121328.2861422377</v>
      </c>
      <c r="K287" s="825">
        <f>INDEX(평균단위!$J$540:$XFD$808,MATCH($E287,평균단위!$F$540:$F$808,0),COUNT(평균단위!$J$2:$XFD$2))</f>
        <v>1601.9993361632251</v>
      </c>
      <c r="L287" s="825">
        <f>INDEX(평균!$J$809:$XFD$1077,MATCH($E287,평균!$F$809:$F$1077,0),COUNT(평균!$J$2:$XFD$2))</f>
        <v>90737.667678856858</v>
      </c>
      <c r="M287" s="825">
        <f>INDEX(평균단위!$J$809:$XFD$1077,MATCH($E287,평균단위!$F$809:$F$1077,0),COUNT(평균단위!$J$2:$XFD$2))</f>
        <v>1198.0418785903712</v>
      </c>
      <c r="N287" s="1411" t="s">
        <v>480</v>
      </c>
      <c r="O287" s="1398"/>
      <c r="P287" s="1398"/>
    </row>
    <row r="288" spans="1:17" ht="14.1" customHeight="1">
      <c r="A288" s="349"/>
      <c r="B288" s="522"/>
      <c r="C288" s="1369" t="s">
        <v>152</v>
      </c>
      <c r="D288" s="1370"/>
      <c r="E288" s="862">
        <v>239</v>
      </c>
      <c r="F288" s="831">
        <f>INDEX(중위!$J$540:$XFD$808,MATCH($E288,중위!$F$540:$F$808,0),COUNT(중위!$J$2:$XFD$2))</f>
        <v>101500</v>
      </c>
      <c r="G288" s="831">
        <f>INDEX(중위단위!$J$540:$XFD$808,MATCH($E288,중위단위!$F$540:$F$808,0),COUNT(중위단위!$J$2:$XFD$2))</f>
        <v>1425.3918340514888</v>
      </c>
      <c r="H288" s="831">
        <f>INDEX(중위!$J$809:$XFD$1077,MATCH($E288,중위!$F$809:$F$1077,0),COUNT(중위!$J$2:$XFD$2))</f>
        <v>80000</v>
      </c>
      <c r="I288" s="832">
        <f>INDEX(중위단위!$J$809:$XFD$1077,MATCH($E288,중위단위!$F$809:$F$1077,0),COUNT(중위단위!$J$2:$XFD$2))</f>
        <v>1039.2334301880146</v>
      </c>
      <c r="J288" s="830">
        <f>INDEX(평균!$J$540:$XFD$808,MATCH($E288,평균!$F$540:$F$808,0),COUNT(평균!$J$2:$XFD$2))</f>
        <v>115545.71428571429</v>
      </c>
      <c r="K288" s="831">
        <f>INDEX(평균단위!$J$540:$XFD$808,MATCH($E288,평균단위!$F$540:$F$808,0),COUNT(평균단위!$J$2:$XFD$2))</f>
        <v>1511.6203005757613</v>
      </c>
      <c r="L288" s="831">
        <f>INDEX(평균!$J$809:$XFD$1077,MATCH($E288,평균!$F$809:$F$1077,0),COUNT(평균!$J$2:$XFD$2))</f>
        <v>85231.428571428565</v>
      </c>
      <c r="M288" s="831">
        <f>INDEX(평균단위!$J$809:$XFD$1077,MATCH($E288,평균단위!$F$809:$F$1077,0),COUNT(평균단위!$J$2:$XFD$2))</f>
        <v>1112.2753580243552</v>
      </c>
      <c r="N288" s="1361" t="s">
        <v>481</v>
      </c>
      <c r="O288" s="1362"/>
      <c r="P288" s="351"/>
    </row>
    <row r="289" spans="1:17" ht="14.1" customHeight="1" thickBot="1">
      <c r="A289" s="399"/>
      <c r="B289" s="491"/>
      <c r="C289" s="1394" t="s">
        <v>153</v>
      </c>
      <c r="D289" s="1395"/>
      <c r="E289" s="519">
        <v>240</v>
      </c>
      <c r="F289" s="852">
        <f>INDEX(중위!$J$540:$XFD$808,MATCH($E289,중위!$F$540:$F$808,0),COUNT(중위!$J$2:$XFD$2))</f>
        <v>104000</v>
      </c>
      <c r="G289" s="852">
        <f>INDEX(중위단위!$J$540:$XFD$808,MATCH($E289,중위단위!$F$540:$F$808,0),COUNT(중위단위!$J$2:$XFD$2))</f>
        <v>1604.6354463808943</v>
      </c>
      <c r="H289" s="852">
        <f>INDEX(중위!$J$809:$XFD$1077,MATCH($E289,중위!$F$809:$F$1077,0),COUNT(중위!$J$2:$XFD$2))</f>
        <v>83000</v>
      </c>
      <c r="I289" s="854">
        <f>INDEX(중위단위!$J$809:$XFD$1077,MATCH($E289,중위단위!$F$809:$F$1077,0),COUNT(중위단위!$J$2:$XFD$2))</f>
        <v>1154.2031591181703</v>
      </c>
      <c r="J289" s="853">
        <f>INDEX(평균!$J$540:$XFD$808,MATCH($E289,평균!$F$540:$F$808,0),COUNT(평균!$J$2:$XFD$2))</f>
        <v>130324.52830188679</v>
      </c>
      <c r="K289" s="852">
        <f>INDEX(평균단위!$J$540:$XFD$808,MATCH($E289,평균단위!$F$540:$F$808,0),COUNT(평균단위!$J$2:$XFD$2))</f>
        <v>1708.9768161388356</v>
      </c>
      <c r="L289" s="852">
        <f>INDEX(평균!$J$809:$XFD$1077,MATCH($E289,평균!$F$809:$F$1077,0),COUNT(평균!$J$2:$XFD$2))</f>
        <v>97445.283018867922</v>
      </c>
      <c r="M289" s="852">
        <f>INDEX(평균단위!$J$809:$XFD$1077,MATCH($E289,평균단위!$F$809:$F$1077,0),COUNT(평균단위!$J$2:$XFD$2))</f>
        <v>1278.5574279372827</v>
      </c>
      <c r="N289" s="1371" t="s">
        <v>482</v>
      </c>
      <c r="O289" s="1372"/>
      <c r="P289" s="492"/>
      <c r="Q289" s="492"/>
    </row>
    <row r="290" spans="1:17" ht="14.1" customHeight="1"/>
    <row r="291" spans="1:17" ht="14.1" customHeight="1"/>
    <row r="292" spans="1:17" ht="14.1" customHeight="1"/>
    <row r="293" spans="1:17" ht="14.1" customHeight="1"/>
    <row r="294" spans="1:17" ht="11.1" customHeight="1"/>
    <row r="295" spans="1:17" ht="3" customHeight="1">
      <c r="A295" s="311"/>
      <c r="B295" s="312"/>
      <c r="C295" s="312"/>
      <c r="D295" s="312"/>
      <c r="E295" s="312"/>
      <c r="F295" s="758"/>
      <c r="G295" s="311"/>
      <c r="H295" s="311"/>
      <c r="I295" s="315"/>
      <c r="J295" s="315"/>
      <c r="K295" s="311"/>
      <c r="L295" s="311"/>
      <c r="M295" s="311"/>
      <c r="N295" s="312"/>
      <c r="O295" s="312"/>
      <c r="P295" s="312"/>
      <c r="Q295" s="319"/>
    </row>
    <row r="296" spans="1:17" s="500" customFormat="1" ht="15" customHeight="1">
      <c r="A296" s="1385">
        <f>P256+1</f>
        <v>65</v>
      </c>
      <c r="B296" s="1385"/>
      <c r="C296" s="520"/>
      <c r="D296" s="520"/>
      <c r="E296" s="520"/>
      <c r="F296" s="819"/>
      <c r="G296" s="1510">
        <f>G256</f>
        <v>41487</v>
      </c>
      <c r="H296" s="1510"/>
      <c r="I296" s="1510"/>
      <c r="J296" s="1363">
        <f>G296</f>
        <v>41487</v>
      </c>
      <c r="K296" s="1363"/>
      <c r="L296" s="1363"/>
      <c r="M296" s="821"/>
      <c r="P296" s="1355">
        <f>A296+1</f>
        <v>66</v>
      </c>
      <c r="Q296" s="1355"/>
    </row>
    <row r="297" spans="1:17" ht="14.1" customHeight="1">
      <c r="A297" s="516"/>
      <c r="B297" s="522"/>
      <c r="C297" s="1392" t="s">
        <v>254</v>
      </c>
      <c r="D297" s="1393"/>
      <c r="E297" s="522">
        <v>241</v>
      </c>
      <c r="F297" s="825">
        <f>INDEX(중위!$J$540:$XFD$808,MATCH($E297,중위!$F$540:$F$808,0),COUNT(중위!$J$2:$XFD$2))</f>
        <v>128632.04871627479</v>
      </c>
      <c r="G297" s="825">
        <f>INDEX(중위단위!$J$540:$XFD$808,MATCH($E297,중위단위!$F$540:$F$808,0),COUNT(중위단위!$J$2:$XFD$2))</f>
        <v>1610.1585965388808</v>
      </c>
      <c r="H297" s="825">
        <f>INDEX(중위!$J$809:$XFD$1077,MATCH($E297,중위!$F$809:$F$1077,0),COUNT(중위!$J$2:$XFD$2))</f>
        <v>105428.99645758195</v>
      </c>
      <c r="I297" s="826">
        <f>INDEX(중위단위!$J$809:$XFD$1077,MATCH($E297,중위단위!$F$809:$F$1077,0),COUNT(중위단위!$J$2:$XFD$2))</f>
        <v>1269.8816742862748</v>
      </c>
      <c r="J297" s="824">
        <f>INDEX(평균!$J$540:$XFD$808,MATCH($E297,평균!$F$540:$F$808,0),COUNT(평균!$J$2:$XFD$2))</f>
        <v>132488.52320796711</v>
      </c>
      <c r="K297" s="825">
        <f>INDEX(평균단위!$J$540:$XFD$808,MATCH($E297,평균단위!$F$540:$F$808,0),COUNT(평균단위!$J$2:$XFD$2))</f>
        <v>1666.5452798463527</v>
      </c>
      <c r="L297" s="825">
        <f>INDEX(평균!$J$809:$XFD$1077,MATCH($E297,평균!$F$809:$F$1077,0),COUNT(평균!$J$2:$XFD$2))</f>
        <v>104535.77457419918</v>
      </c>
      <c r="M297" s="825">
        <f>INDEX(평균단위!$J$809:$XFD$1077,MATCH($E297,평균단위!$F$809:$F$1077,0),COUNT(평균단위!$J$2:$XFD$2))</f>
        <v>1311.6920867168926</v>
      </c>
      <c r="N297" s="1364" t="s">
        <v>483</v>
      </c>
      <c r="O297" s="1365"/>
      <c r="P297" s="351"/>
    </row>
    <row r="298" spans="1:17" ht="14.1" customHeight="1">
      <c r="A298" s="516"/>
      <c r="B298" s="522"/>
      <c r="C298" s="521"/>
      <c r="D298" s="376" t="s">
        <v>83</v>
      </c>
      <c r="E298" s="525">
        <v>242</v>
      </c>
      <c r="F298" s="834">
        <f>INDEX(중위!$J$540:$XFD$808,MATCH($E298,중위!$F$540:$F$808,0),COUNT(중위!$J$2:$XFD$2))</f>
        <v>116000</v>
      </c>
      <c r="G298" s="834">
        <f>INDEX(중위단위!$J$540:$XFD$808,MATCH($E298,중위단위!$F$540:$F$808,0),COUNT(중위단위!$J$2:$XFD$2))</f>
        <v>1471.9376484586619</v>
      </c>
      <c r="H298" s="834">
        <f>INDEX(중위!$J$809:$XFD$1077,MATCH($E298,중위!$F$809:$F$1077,0),COUNT(중위!$J$2:$XFD$2))</f>
        <v>94000</v>
      </c>
      <c r="I298" s="855">
        <f>INDEX(중위단위!$J$809:$XFD$1077,MATCH($E298,중위단위!$F$809:$F$1077,0),COUNT(중위단위!$J$2:$XFD$2))</f>
        <v>1140.8585169219464</v>
      </c>
      <c r="J298" s="835">
        <f>INDEX(평균!$J$540:$XFD$808,MATCH($E298,평균!$F$540:$F$808,0),COUNT(평균!$J$2:$XFD$2))</f>
        <v>128990.78947368421</v>
      </c>
      <c r="K298" s="834">
        <f>INDEX(평균단위!$J$540:$XFD$808,MATCH($E298,평균단위!$F$540:$F$808,0),COUNT(평균단위!$J$2:$XFD$2))</f>
        <v>1568.2794268745818</v>
      </c>
      <c r="L298" s="834">
        <f>INDEX(평균!$J$809:$XFD$1077,MATCH($E298,평균!$F$809:$F$1077,0),COUNT(평균!$J$2:$XFD$2))</f>
        <v>101761.84210526316</v>
      </c>
      <c r="M298" s="834">
        <f>INDEX(평균단위!$J$809:$XFD$1077,MATCH($E298,평균단위!$F$809:$F$1077,0),COUNT(평균단위!$J$2:$XFD$2))</f>
        <v>1242.9404135939672</v>
      </c>
      <c r="N298" s="381" t="s">
        <v>398</v>
      </c>
      <c r="O298" s="350"/>
      <c r="P298" s="351"/>
    </row>
    <row r="299" spans="1:17" ht="14.1" customHeight="1">
      <c r="A299" s="522"/>
      <c r="B299" s="522"/>
      <c r="C299" s="521"/>
      <c r="D299" s="391" t="s">
        <v>106</v>
      </c>
      <c r="E299" s="522">
        <v>243</v>
      </c>
      <c r="F299" s="825">
        <f>INDEX(중위!$J$540:$XFD$808,MATCH($E299,중위!$F$540:$F$808,0),COUNT(중위!$J$2:$XFD$2))</f>
        <v>137000</v>
      </c>
      <c r="G299" s="825">
        <f>INDEX(중위단위!$J$540:$XFD$808,MATCH($E299,중위단위!$F$540:$F$808,0),COUNT(중위단위!$J$2:$XFD$2))</f>
        <v>1701.7214289743997</v>
      </c>
      <c r="H299" s="825">
        <f>INDEX(중위!$J$809:$XFD$1077,MATCH($E299,중위!$F$809:$F$1077,0),COUNT(중위!$J$2:$XFD$2))</f>
        <v>113000</v>
      </c>
      <c r="I299" s="826">
        <f>INDEX(중위단위!$J$809:$XFD$1077,MATCH($E299,중위단위!$F$809:$F$1077,0),COUNT(중위단위!$J$2:$XFD$2))</f>
        <v>1355.3515390364091</v>
      </c>
      <c r="J299" s="824">
        <f>INDEX(평균!$J$540:$XFD$808,MATCH($E299,평균!$F$540:$F$808,0),COUNT(평균!$J$2:$XFD$2))</f>
        <v>134805.55555555556</v>
      </c>
      <c r="K299" s="825">
        <f>INDEX(평균단위!$J$540:$XFD$808,MATCH($E299,평균단위!$F$540:$F$808,0),COUNT(평균단위!$J$2:$XFD$2))</f>
        <v>1731.6403320418115</v>
      </c>
      <c r="L299" s="825">
        <f>INDEX(평균!$J$809:$XFD$1077,MATCH($E299,평균!$F$809:$F$1077,0),COUNT(평균!$J$2:$XFD$2))</f>
        <v>106373.33333333333</v>
      </c>
      <c r="M299" s="825">
        <f>INDEX(평균단위!$J$809:$XFD$1077,MATCH($E299,평균단위!$F$809:$F$1077,0),COUNT(평균단위!$J$2:$XFD$2))</f>
        <v>1357.2358195102936</v>
      </c>
      <c r="N299" s="392" t="s">
        <v>418</v>
      </c>
      <c r="O299" s="350"/>
      <c r="P299" s="351"/>
    </row>
    <row r="300" spans="1:17" ht="14.1" customHeight="1">
      <c r="A300" s="522"/>
      <c r="B300" s="522"/>
      <c r="C300" s="1366" t="s">
        <v>253</v>
      </c>
      <c r="D300" s="1367"/>
      <c r="E300" s="525">
        <v>244</v>
      </c>
      <c r="F300" s="846">
        <f>INDEX(중위!$J$540:$XFD$808,MATCH($E300,중위!$F$540:$F$808,0),COUNT(중위!$J$2:$XFD$2))</f>
        <v>116000</v>
      </c>
      <c r="G300" s="846">
        <f>INDEX(중위단위!$J$540:$XFD$808,MATCH($E300,중위단위!$F$540:$F$808,0),COUNT(중위단위!$J$2:$XFD$2))</f>
        <v>1723.2666633196491</v>
      </c>
      <c r="H300" s="846">
        <f>INDEX(중위!$J$809:$XFD$1077,MATCH($E300,중위!$F$809:$F$1077,0),COUNT(중위!$J$2:$XFD$2))</f>
        <v>91000</v>
      </c>
      <c r="I300" s="848">
        <f>INDEX(중위단위!$J$809:$XFD$1077,MATCH($E300,중위단위!$F$809:$F$1077,0),COUNT(중위단위!$J$2:$XFD$2))</f>
        <v>1356.2538005905142</v>
      </c>
      <c r="J300" s="847">
        <f>INDEX(평균!$J$540:$XFD$808,MATCH($E300,평균!$F$540:$F$808,0),COUNT(평균!$J$2:$XFD$2))</f>
        <v>114979.16666666667</v>
      </c>
      <c r="K300" s="846">
        <f>INDEX(평균단위!$J$540:$XFD$808,MATCH($E300,평균단위!$F$540:$F$808,0),COUNT(평균단위!$J$2:$XFD$2))</f>
        <v>1586.3012693519988</v>
      </c>
      <c r="L300" s="846">
        <f>INDEX(평균!$J$809:$XFD$1077,MATCH($E300,평균!$F$809:$F$1077,0),COUNT(평균!$J$2:$XFD$2))</f>
        <v>89687.5</v>
      </c>
      <c r="M300" s="846">
        <f>INDEX(평균단위!$J$809:$XFD$1077,MATCH($E300,평균단위!$F$809:$F$1077,0),COUNT(평균단위!$J$2:$XFD$2))</f>
        <v>1238.8162231777394</v>
      </c>
      <c r="N300" s="1368" t="s">
        <v>484</v>
      </c>
      <c r="O300" s="1354"/>
      <c r="P300" s="351"/>
    </row>
    <row r="301" spans="1:17" ht="14.1" customHeight="1">
      <c r="A301" s="522"/>
      <c r="B301" s="522"/>
      <c r="C301" s="1366" t="s">
        <v>252</v>
      </c>
      <c r="D301" s="1367"/>
      <c r="E301" s="522">
        <v>245</v>
      </c>
      <c r="F301" s="846">
        <f>INDEX(중위!$J$540:$XFD$808,MATCH($E301,중위!$F$540:$F$808,0),COUNT(중위!$J$2:$XFD$2))</f>
        <v>99750</v>
      </c>
      <c r="G301" s="846">
        <f>INDEX(중위단위!$J$540:$XFD$808,MATCH($E301,중위단위!$F$540:$F$808,0),COUNT(중위단위!$J$2:$XFD$2))</f>
        <v>1519.4622726898708</v>
      </c>
      <c r="H301" s="846">
        <f>INDEX(중위!$J$809:$XFD$1077,MATCH($E301,중위!$F$809:$F$1077,0),COUNT(중위!$J$2:$XFD$2))</f>
        <v>79000</v>
      </c>
      <c r="I301" s="848">
        <f>INDEX(중위단위!$J$809:$XFD$1077,MATCH($E301,중위단위!$F$809:$F$1077,0),COUNT(중위단위!$J$2:$XFD$2))</f>
        <v>1144.7811447811448</v>
      </c>
      <c r="J301" s="847">
        <f>INDEX(평균!$J$540:$XFD$808,MATCH($E301,평균!$F$540:$F$808,0),COUNT(평균!$J$2:$XFD$2))</f>
        <v>106156.89655172414</v>
      </c>
      <c r="K301" s="846">
        <f>INDEX(평균단위!$J$540:$XFD$808,MATCH($E301,평균단위!$F$540:$F$808,0),COUNT(평균단위!$J$2:$XFD$2))</f>
        <v>1535.7721967860014</v>
      </c>
      <c r="L301" s="846">
        <f>INDEX(평균!$J$809:$XFD$1077,MATCH($E301,평균!$F$809:$F$1077,0),COUNT(평균!$J$2:$XFD$2))</f>
        <v>78241.379310344826</v>
      </c>
      <c r="M301" s="846">
        <f>INDEX(평균단위!$J$809:$XFD$1077,MATCH($E301,평균단위!$F$809:$F$1077,0),COUNT(평균단위!$J$2:$XFD$2))</f>
        <v>1144.7347311714864</v>
      </c>
      <c r="N301" s="1353" t="s">
        <v>485</v>
      </c>
      <c r="O301" s="1354"/>
      <c r="P301" s="351"/>
    </row>
    <row r="302" spans="1:17" ht="14.1" customHeight="1">
      <c r="A302" s="522"/>
      <c r="B302" s="522"/>
      <c r="C302" s="1366" t="s">
        <v>251</v>
      </c>
      <c r="D302" s="1367"/>
      <c r="E302" s="525">
        <v>246</v>
      </c>
      <c r="F302" s="846">
        <f>INDEX(중위!$J$540:$XFD$808,MATCH($E302,중위!$F$540:$F$808,0),COUNT(중위!$J$2:$XFD$2))</f>
        <v>97000</v>
      </c>
      <c r="G302" s="846">
        <f>INDEX(중위단위!$J$540:$XFD$808,MATCH($E302,중위단위!$F$540:$F$808,0),COUNT(중위단위!$J$2:$XFD$2))</f>
        <v>1297.5818890046708</v>
      </c>
      <c r="H302" s="846">
        <f>INDEX(중위!$J$809:$XFD$1077,MATCH($E302,중위!$F$809:$F$1077,0),COUNT(중위!$J$2:$XFD$2))</f>
        <v>68000</v>
      </c>
      <c r="I302" s="848">
        <f>INDEX(중위단위!$J$809:$XFD$1077,MATCH($E302,중위단위!$F$809:$F$1077,0),COUNT(중위단위!$J$2:$XFD$2))</f>
        <v>933.90895568881797</v>
      </c>
      <c r="J302" s="847">
        <f>INDEX(평균!$J$540:$XFD$808,MATCH($E302,평균!$F$540:$F$808,0),COUNT(평균!$J$2:$XFD$2))</f>
        <v>99107.142857142855</v>
      </c>
      <c r="K302" s="846">
        <f>INDEX(평균단위!$J$540:$XFD$808,MATCH($E302,평균단위!$F$540:$F$808,0),COUNT(평균단위!$J$2:$XFD$2))</f>
        <v>1331.9627382726389</v>
      </c>
      <c r="L302" s="846">
        <f>INDEX(평균!$J$809:$XFD$1077,MATCH($E302,평균!$F$809:$F$1077,0),COUNT(평균!$J$2:$XFD$2))</f>
        <v>67988.095238095237</v>
      </c>
      <c r="M302" s="846">
        <f>INDEX(평균단위!$J$809:$XFD$1077,MATCH($E302,평균단위!$F$809:$F$1077,0),COUNT(평균단위!$J$2:$XFD$2))</f>
        <v>916.00342538794962</v>
      </c>
      <c r="N302" s="1353" t="s">
        <v>486</v>
      </c>
      <c r="O302" s="1354"/>
      <c r="P302" s="351"/>
    </row>
    <row r="303" spans="1:17" ht="14.1" customHeight="1">
      <c r="A303" s="522"/>
      <c r="B303" s="522"/>
      <c r="C303" s="1366" t="s">
        <v>250</v>
      </c>
      <c r="D303" s="1367"/>
      <c r="E303" s="522">
        <v>247</v>
      </c>
      <c r="F303" s="846">
        <f>INDEX(중위!$J$540:$XFD$808,MATCH($E303,중위!$F$540:$F$808,0),COUNT(중위!$J$2:$XFD$2))</f>
        <v>77250</v>
      </c>
      <c r="G303" s="846">
        <f>INDEX(중위단위!$J$540:$XFD$808,MATCH($E303,중위단위!$F$540:$F$808,0),COUNT(중위단위!$J$2:$XFD$2))</f>
        <v>1389.1256386236032</v>
      </c>
      <c r="H303" s="846">
        <f>INDEX(중위!$J$809:$XFD$1077,MATCH($E303,중위!$F$809:$F$1077,0),COUNT(중위!$J$2:$XFD$2))</f>
        <v>52750</v>
      </c>
      <c r="I303" s="848">
        <f>INDEX(중위단위!$J$809:$XFD$1077,MATCH($E303,중위단위!$F$809:$F$1077,0),COUNT(중위단위!$J$2:$XFD$2))</f>
        <v>943.35400028488584</v>
      </c>
      <c r="J303" s="847">
        <f>INDEX(평균!$J$540:$XFD$808,MATCH($E303,평균!$F$540:$F$808,0),COUNT(평균!$J$2:$XFD$2))</f>
        <v>82287.5</v>
      </c>
      <c r="K303" s="846">
        <f>INDEX(평균단위!$J$540:$XFD$808,MATCH($E303,평균단위!$F$540:$F$808,0),COUNT(평균단위!$J$2:$XFD$2))</f>
        <v>1307.7793133539342</v>
      </c>
      <c r="L303" s="846">
        <f>INDEX(평균!$J$809:$XFD$1077,MATCH($E303,평균!$F$809:$F$1077,0),COUNT(평균!$J$2:$XFD$2))</f>
        <v>54862.5</v>
      </c>
      <c r="M303" s="846">
        <f>INDEX(평균단위!$J$809:$XFD$1077,MATCH($E303,평균단위!$F$809:$F$1077,0),COUNT(평균단위!$J$2:$XFD$2))</f>
        <v>872.93694471086042</v>
      </c>
      <c r="N303" s="1353" t="s">
        <v>487</v>
      </c>
      <c r="O303" s="1354"/>
      <c r="P303" s="351"/>
    </row>
    <row r="304" spans="1:17" ht="14.1" customHeight="1">
      <c r="A304" s="522"/>
      <c r="B304" s="522"/>
      <c r="C304" s="1366" t="s">
        <v>248</v>
      </c>
      <c r="D304" s="1367"/>
      <c r="E304" s="525">
        <v>248</v>
      </c>
      <c r="F304" s="846">
        <f>INDEX(중위!$J$540:$XFD$808,MATCH($E304,중위!$F$540:$F$808,0),COUNT(중위!$J$2:$XFD$2))</f>
        <v>82500</v>
      </c>
      <c r="G304" s="846">
        <f>INDEX(중위단위!$J$540:$XFD$808,MATCH($E304,중위단위!$F$540:$F$808,0),COUNT(중위단위!$J$2:$XFD$2))</f>
        <v>1273.6845191802909</v>
      </c>
      <c r="H304" s="846">
        <f>INDEX(중위!$J$809:$XFD$1077,MATCH($E304,중위!$F$809:$F$1077,0),COUNT(중위!$J$2:$XFD$2))</f>
        <v>58500</v>
      </c>
      <c r="I304" s="848">
        <f>INDEX(중위단위!$J$809:$XFD$1077,MATCH($E304,중위단위!$F$809:$F$1077,0),COUNT(중위단위!$J$2:$XFD$2))</f>
        <v>906.04518719487328</v>
      </c>
      <c r="J304" s="847">
        <f>INDEX(평균!$J$540:$XFD$808,MATCH($E304,평균!$F$540:$F$808,0),COUNT(평균!$J$2:$XFD$2))</f>
        <v>86735.294117647063</v>
      </c>
      <c r="K304" s="846">
        <f>INDEX(평균단위!$J$540:$XFD$808,MATCH($E304,평균단위!$F$540:$F$808,0),COUNT(평균단위!$J$2:$XFD$2))</f>
        <v>1259.9273287710378</v>
      </c>
      <c r="L304" s="846">
        <f>INDEX(평균!$J$809:$XFD$1077,MATCH($E304,평균!$F$809:$F$1077,0),COUNT(평균!$J$2:$XFD$2))</f>
        <v>60838.23529411765</v>
      </c>
      <c r="M304" s="846">
        <f>INDEX(평균단위!$J$809:$XFD$1077,MATCH($E304,평균단위!$F$809:$F$1077,0),COUNT(평균단위!$J$2:$XFD$2))</f>
        <v>888.42899872078453</v>
      </c>
      <c r="N304" s="1353" t="s">
        <v>488</v>
      </c>
      <c r="O304" s="1354"/>
      <c r="P304" s="351"/>
    </row>
    <row r="305" spans="1:17" ht="14.1" customHeight="1">
      <c r="A305" s="522"/>
      <c r="B305" s="522"/>
      <c r="C305" s="1366" t="s">
        <v>249</v>
      </c>
      <c r="D305" s="1367"/>
      <c r="E305" s="522">
        <v>249</v>
      </c>
      <c r="F305" s="846">
        <f>INDEX(중위!$J$540:$XFD$808,MATCH($E305,중위!$F$540:$F$808,0),COUNT(중위!$J$2:$XFD$2))</f>
        <v>89350</v>
      </c>
      <c r="G305" s="846">
        <f>INDEX(중위단위!$J$540:$XFD$808,MATCH($E305,중위단위!$F$540:$F$808,0),COUNT(중위단위!$J$2:$XFD$2))</f>
        <v>1366.367741445365</v>
      </c>
      <c r="H305" s="846">
        <f>INDEX(중위!$J$809:$XFD$1077,MATCH($E305,중위!$F$809:$F$1077,0),COUNT(중위!$J$2:$XFD$2))</f>
        <v>55050</v>
      </c>
      <c r="I305" s="848">
        <f>INDEX(중위단위!$J$809:$XFD$1077,MATCH($E305,중위단위!$F$809:$F$1077,0),COUNT(중위단위!$J$2:$XFD$2))</f>
        <v>905.83933140848251</v>
      </c>
      <c r="J305" s="847">
        <f>INDEX(평균!$J$540:$XFD$808,MATCH($E305,평균!$F$540:$F$808,0),COUNT(평균!$J$2:$XFD$2))</f>
        <v>91558.333333333328</v>
      </c>
      <c r="K305" s="846">
        <f>INDEX(평균단위!$J$540:$XFD$808,MATCH($E305,평균단위!$F$540:$F$808,0),COUNT(평균단위!$J$2:$XFD$2))</f>
        <v>1340.1845811337846</v>
      </c>
      <c r="L305" s="846">
        <f>INDEX(평균!$J$809:$XFD$1077,MATCH($E305,평균!$F$809:$F$1077,0),COUNT(평균!$J$2:$XFD$2))</f>
        <v>58594.444444444445</v>
      </c>
      <c r="M305" s="846">
        <f>INDEX(평균단위!$J$809:$XFD$1077,MATCH($E305,평균단위!$F$809:$F$1077,0),COUNT(평균단위!$J$2:$XFD$2))</f>
        <v>853.96387107219834</v>
      </c>
      <c r="N305" s="1353" t="s">
        <v>489</v>
      </c>
      <c r="O305" s="1354"/>
      <c r="P305" s="351"/>
    </row>
    <row r="306" spans="1:17" ht="14.1" customHeight="1">
      <c r="A306" s="522"/>
      <c r="B306" s="522"/>
      <c r="C306" s="1396" t="s">
        <v>247</v>
      </c>
      <c r="D306" s="1397"/>
      <c r="E306" s="525">
        <v>250</v>
      </c>
      <c r="F306" s="834">
        <f>INDEX(중위!$J$540:$XFD$808,MATCH($E306,중위!$F$540:$F$808,0),COUNT(중위!$J$2:$XFD$2))</f>
        <v>123500</v>
      </c>
      <c r="G306" s="834">
        <f>INDEX(중위단위!$J$540:$XFD$808,MATCH($E306,중위단위!$F$540:$F$808,0),COUNT(중위단위!$J$2:$XFD$2))</f>
        <v>1807.2289156626507</v>
      </c>
      <c r="H306" s="834">
        <f>INDEX(중위!$J$809:$XFD$1077,MATCH($E306,중위!$F$809:$F$1077,0),COUNT(중위!$J$2:$XFD$2))</f>
        <v>85750</v>
      </c>
      <c r="I306" s="855">
        <f>INDEX(중위단위!$J$809:$XFD$1077,MATCH($E306,중위단위!$F$809:$F$1077,0),COUNT(중위단위!$J$2:$XFD$2))</f>
        <v>1272.4739821336921</v>
      </c>
      <c r="J306" s="835">
        <f>INDEX(평균!$J$540:$XFD$808,MATCH($E306,평균!$F$540:$F$808,0),COUNT(평균!$J$2:$XFD$2))</f>
        <v>135619.51219512196</v>
      </c>
      <c r="K306" s="834">
        <f>INDEX(평균단위!$J$540:$XFD$808,MATCH($E306,평균단위!$F$540:$F$808,0),COUNT(평균단위!$J$2:$XFD$2))</f>
        <v>1764.5941421356504</v>
      </c>
      <c r="L306" s="834">
        <f>INDEX(평균!$J$809:$XFD$1077,MATCH($E306,평균!$F$809:$F$1077,0),COUNT(평균!$J$2:$XFD$2))</f>
        <v>94989.024390243896</v>
      </c>
      <c r="M306" s="834">
        <f>INDEX(평균단위!$J$809:$XFD$1077,MATCH($E306,평균단위!$F$809:$F$1077,0),COUNT(평균단위!$J$2:$XFD$2))</f>
        <v>1247.5714701223828</v>
      </c>
      <c r="N306" s="1399" t="s">
        <v>490</v>
      </c>
      <c r="O306" s="1358"/>
      <c r="P306" s="351"/>
    </row>
    <row r="307" spans="1:17" ht="14.1" customHeight="1">
      <c r="A307" s="522"/>
      <c r="B307" s="522"/>
      <c r="C307" s="1396" t="s">
        <v>902</v>
      </c>
      <c r="D307" s="1397"/>
      <c r="E307" s="522">
        <v>251</v>
      </c>
      <c r="F307" s="834">
        <f>INDEX(중위!$J$540:$XFD$808,MATCH($E307,중위!$F$540:$F$808,0),COUNT(중위!$J$2:$XFD$2))</f>
        <v>91000</v>
      </c>
      <c r="G307" s="834">
        <f>INDEX(중위단위!$J$540:$XFD$808,MATCH($E307,중위단위!$F$540:$F$808,0),COUNT(중위단위!$J$2:$XFD$2))</f>
        <v>1534.144447371677</v>
      </c>
      <c r="H307" s="834">
        <f>INDEX(중위!$J$809:$XFD$1077,MATCH($E307,중위!$F$809:$F$1077,0),COUNT(중위!$J$2:$XFD$2))</f>
        <v>76500</v>
      </c>
      <c r="I307" s="855">
        <f>INDEX(중위단위!$J$809:$XFD$1077,MATCH($E307,중위단위!$F$809:$F$1077,0),COUNT(중위단위!$J$2:$XFD$2))</f>
        <v>1243.8883011755306</v>
      </c>
      <c r="J307" s="835">
        <f>INDEX(평균!$J$540:$XFD$808,MATCH($E307,평균!$F$540:$F$808,0),COUNT(평균!$J$2:$XFD$2))</f>
        <v>101789.58333333333</v>
      </c>
      <c r="K307" s="834">
        <f>INDEX(평균단위!$J$540:$XFD$808,MATCH($E307,평균단위!$F$540:$F$808,0),COUNT(평균단위!$J$2:$XFD$2))</f>
        <v>1390.9087777012983</v>
      </c>
      <c r="L307" s="834">
        <f>INDEX(평균!$J$809:$XFD$1077,MATCH($E307,평균!$F$809:$F$1077,0),COUNT(평균!$J$2:$XFD$2))</f>
        <v>79789.583333333328</v>
      </c>
      <c r="M307" s="834">
        <f>INDEX(평균단위!$J$809:$XFD$1077,MATCH($E307,평균단위!$F$809:$F$1077,0),COUNT(평균단위!$J$2:$XFD$2))</f>
        <v>1097.4989234502752</v>
      </c>
      <c r="N307" s="1359" t="s">
        <v>903</v>
      </c>
      <c r="O307" s="1360"/>
      <c r="P307" s="351"/>
    </row>
    <row r="308" spans="1:17" ht="14.1" customHeight="1">
      <c r="A308" s="494"/>
      <c r="B308" s="1405" t="s">
        <v>236</v>
      </c>
      <c r="C308" s="1405"/>
      <c r="D308" s="1405"/>
      <c r="E308" s="525">
        <v>252</v>
      </c>
      <c r="F308" s="829">
        <f>INDEX(중위!$J$540:$XFD$808,MATCH($E308,중위!$F$540:$F$808,0),COUNT(중위!$J$2:$XFD$2))</f>
        <v>165349.05246923628</v>
      </c>
      <c r="G308" s="829">
        <f>INDEX(중위단위!$J$540:$XFD$808,MATCH($E308,중위단위!$F$540:$F$808,0),COUNT(중위단위!$J$2:$XFD$2))</f>
        <v>2296.6943624985443</v>
      </c>
      <c r="H308" s="829">
        <f>INDEX(중위!$J$809:$XFD$1077,MATCH($E308,중위!$F$809:$F$1077,0),COUNT(중위!$J$2:$XFD$2))</f>
        <v>116054.50631551533</v>
      </c>
      <c r="I308" s="839">
        <f>INDEX(중위단위!$J$809:$XFD$1077,MATCH($E308,중위단위!$F$809:$F$1077,0),COUNT(중위단위!$J$2:$XFD$2))</f>
        <v>1577.198849829733</v>
      </c>
      <c r="J308" s="833">
        <f>INDEX(평균!$J$540:$XFD$808,MATCH($E308,평균!$F$540:$F$808,0),COUNT(평균!$J$2:$XFD$2))</f>
        <v>177534.76945343742</v>
      </c>
      <c r="K308" s="829">
        <f>INDEX(평균단위!$J$540:$XFD$808,MATCH($E308,평균단위!$F$540:$F$808,0),COUNT(평균단위!$J$2:$XFD$2))</f>
        <v>2329.9374432667737</v>
      </c>
      <c r="L308" s="829">
        <f>INDEX(평균!$J$809:$XFD$1077,MATCH($E308,평균!$F$809:$F$1077,0),COUNT(평균!$J$2:$XFD$2))</f>
        <v>120511.16127728761</v>
      </c>
      <c r="M308" s="829">
        <f>INDEX(평균단위!$J$809:$XFD$1077,MATCH($E308,평균단위!$F$809:$F$1077,0),COUNT(평균단위!$J$2:$XFD$2))</f>
        <v>1585.9211954947409</v>
      </c>
      <c r="N308" s="1388" t="s">
        <v>491</v>
      </c>
      <c r="O308" s="1388"/>
      <c r="P308" s="1388"/>
      <c r="Q308" s="370"/>
    </row>
    <row r="309" spans="1:17" ht="14.1" customHeight="1">
      <c r="A309" s="522"/>
      <c r="B309" s="522"/>
      <c r="C309" s="1404" t="s">
        <v>154</v>
      </c>
      <c r="D309" s="1373"/>
      <c r="E309" s="522">
        <v>253</v>
      </c>
      <c r="F309" s="829">
        <f>INDEX(중위!$J$540:$XFD$808,MATCH($E309,중위!$F$540:$F$808,0),COUNT(중위!$J$2:$XFD$2))</f>
        <v>212468.77702169254</v>
      </c>
      <c r="G309" s="829">
        <f>INDEX(중위단위!$J$540:$XFD$808,MATCH($E309,중위단위!$F$540:$F$808,0),COUNT(중위단위!$J$2:$XFD$2))</f>
        <v>2898.2633519822862</v>
      </c>
      <c r="H309" s="829">
        <f>INDEX(중위!$J$809:$XFD$1077,MATCH($E309,중위!$F$809:$F$1077,0),COUNT(중위!$J$2:$XFD$2))</f>
        <v>141417.84599850693</v>
      </c>
      <c r="I309" s="839">
        <f>INDEX(중위단위!$J$809:$XFD$1077,MATCH($E309,중위단위!$F$809:$F$1077,0),COUNT(중위단위!$J$2:$XFD$2))</f>
        <v>1860.3905032272303</v>
      </c>
      <c r="J309" s="833">
        <f>INDEX(평균!$J$540:$XFD$808,MATCH($E309,평균!$F$540:$F$808,0),COUNT(평균!$J$2:$XFD$2))</f>
        <v>220957.61934442451</v>
      </c>
      <c r="K309" s="829">
        <f>INDEX(평균단위!$J$540:$XFD$808,MATCH($E309,평균단위!$F$540:$F$808,0),COUNT(평균단위!$J$2:$XFD$2))</f>
        <v>2917.3808612473917</v>
      </c>
      <c r="L309" s="829">
        <f>INDEX(평균!$J$809:$XFD$1077,MATCH($E309,평균!$F$809:$F$1077,0),COUNT(평균!$J$2:$XFD$2))</f>
        <v>142319.46177494107</v>
      </c>
      <c r="M309" s="829">
        <f>INDEX(평균단위!$J$809:$XFD$1077,MATCH($E309,평균단위!$F$809:$F$1077,0),COUNT(평균단위!$J$2:$XFD$2))</f>
        <v>1873.7847835305249</v>
      </c>
      <c r="N309" s="1400" t="s">
        <v>492</v>
      </c>
      <c r="O309" s="1401"/>
      <c r="P309" s="351"/>
    </row>
    <row r="310" spans="1:17" ht="14.1" customHeight="1">
      <c r="A310" s="522"/>
      <c r="B310" s="522"/>
      <c r="C310" s="521"/>
      <c r="D310" s="376" t="s">
        <v>155</v>
      </c>
      <c r="E310" s="525">
        <v>254</v>
      </c>
      <c r="F310" s="834">
        <f>INDEX(중위!$J$540:$XFD$808,MATCH($E310,중위!$F$540:$F$808,0),COUNT(중위!$J$2:$XFD$2))</f>
        <v>213000</v>
      </c>
      <c r="G310" s="834">
        <f>INDEX(중위단위!$J$540:$XFD$808,MATCH($E310,중위단위!$F$540:$F$808,0),COUNT(중위단위!$J$2:$XFD$2))</f>
        <v>3316.8309213793927</v>
      </c>
      <c r="H310" s="834">
        <f>INDEX(중위!$J$809:$XFD$1077,MATCH($E310,중위!$F$809:$F$1077,0),COUNT(중위!$J$2:$XFD$2))</f>
        <v>109000</v>
      </c>
      <c r="I310" s="855">
        <f>INDEX(중위단위!$J$809:$XFD$1077,MATCH($E310,중위단위!$F$809:$F$1077,0),COUNT(중위단위!$J$2:$XFD$2))</f>
        <v>1773.6546949687418</v>
      </c>
      <c r="J310" s="835">
        <f>INDEX(평균!$J$540:$XFD$808,MATCH($E310,평균!$F$540:$F$808,0),COUNT(평균!$J$2:$XFD$2))</f>
        <v>220458.33333333334</v>
      </c>
      <c r="K310" s="834">
        <f>INDEX(평균단위!$J$540:$XFD$808,MATCH($E310,평균단위!$F$540:$F$808,0),COUNT(평균단위!$J$2:$XFD$2))</f>
        <v>3145.9676171578549</v>
      </c>
      <c r="L310" s="834">
        <f>INDEX(평균!$J$809:$XFD$1077,MATCH($E310,평균!$F$809:$F$1077,0),COUNT(평균!$J$2:$XFD$2))</f>
        <v>128597.22222222222</v>
      </c>
      <c r="M310" s="834">
        <f>INDEX(평균단위!$J$809:$XFD$1077,MATCH($E310,평균단위!$F$809:$F$1077,0),COUNT(평균단위!$J$2:$XFD$2))</f>
        <v>1790.1898864122054</v>
      </c>
      <c r="N310" s="381" t="s">
        <v>493</v>
      </c>
      <c r="O310" s="350"/>
      <c r="P310" s="351"/>
    </row>
    <row r="311" spans="1:17" ht="14.1" customHeight="1">
      <c r="A311" s="522"/>
      <c r="B311" s="522"/>
      <c r="C311" s="521"/>
      <c r="D311" s="391" t="s">
        <v>156</v>
      </c>
      <c r="E311" s="522">
        <v>255</v>
      </c>
      <c r="F311" s="825">
        <f>INDEX(중위!$J$540:$XFD$808,MATCH($E311,중위!$F$540:$F$808,0),COUNT(중위!$J$2:$XFD$2))</f>
        <v>239000</v>
      </c>
      <c r="G311" s="825">
        <f>INDEX(중위단위!$J$540:$XFD$808,MATCH($E311,중위단위!$F$540:$F$808,0),COUNT(중위단위!$J$2:$XFD$2))</f>
        <v>3354.8911364521632</v>
      </c>
      <c r="H311" s="825">
        <f>INDEX(중위!$J$809:$XFD$1077,MATCH($E311,중위!$F$809:$F$1077,0),COUNT(중위!$J$2:$XFD$2))</f>
        <v>164000</v>
      </c>
      <c r="I311" s="826">
        <f>INDEX(중위단위!$J$809:$XFD$1077,MATCH($E311,중위단위!$F$809:$F$1077,0),COUNT(중위단위!$J$2:$XFD$2))</f>
        <v>2036.8518865993262</v>
      </c>
      <c r="J311" s="824">
        <f>INDEX(평균!$J$540:$XFD$808,MATCH($E311,평균!$F$540:$F$808,0),COUNT(평균!$J$2:$XFD$2))</f>
        <v>251354.16666666666</v>
      </c>
      <c r="K311" s="825">
        <f>INDEX(평균단위!$J$540:$XFD$808,MATCH($E311,평균단위!$F$540:$F$808,0),COUNT(평균단위!$J$2:$XFD$2))</f>
        <v>3406.6858115023128</v>
      </c>
      <c r="L311" s="825">
        <f>INDEX(평균!$J$809:$XFD$1077,MATCH($E311,평균!$F$809:$F$1077,0),COUNT(평균!$J$2:$XFD$2))</f>
        <v>155572.91666666666</v>
      </c>
      <c r="M311" s="825">
        <f>INDEX(평균단위!$J$809:$XFD$1077,MATCH($E311,평균단위!$F$809:$F$1077,0),COUNT(평균단위!$J$2:$XFD$2))</f>
        <v>2097.6389933982286</v>
      </c>
      <c r="N311" s="392" t="s">
        <v>494</v>
      </c>
      <c r="O311" s="350"/>
      <c r="P311" s="351"/>
    </row>
    <row r="312" spans="1:17" ht="14.1" customHeight="1">
      <c r="A312" s="522"/>
      <c r="B312" s="522"/>
      <c r="C312" s="521"/>
      <c r="D312" s="495" t="s">
        <v>159</v>
      </c>
      <c r="E312" s="525">
        <v>256</v>
      </c>
      <c r="F312" s="825">
        <f>INDEX(중위!$J$540:$XFD$808,MATCH($E312,중위!$F$540:$F$808,0),COUNT(중위!$J$2:$XFD$2))</f>
        <v>182500</v>
      </c>
      <c r="G312" s="825">
        <f>INDEX(중위단위!$J$540:$XFD$808,MATCH($E312,중위단위!$F$540:$F$808,0),COUNT(중위단위!$J$2:$XFD$2))</f>
        <v>2428.3101357220353</v>
      </c>
      <c r="H312" s="825">
        <f>INDEX(중위!$J$809:$XFD$1077,MATCH($E312,중위!$F$809:$F$1077,0),COUNT(중위!$J$2:$XFD$2))</f>
        <v>134500</v>
      </c>
      <c r="I312" s="826">
        <f>INDEX(중위단위!$J$809:$XFD$1077,MATCH($E312,중위단위!$F$809:$F$1077,0),COUNT(중위단위!$J$2:$XFD$2))</f>
        <v>1818.3213206332248</v>
      </c>
      <c r="J312" s="824">
        <f>INDEX(평균!$J$540:$XFD$808,MATCH($E312,평균!$F$540:$F$808,0),COUNT(평균!$J$2:$XFD$2))</f>
        <v>189287.87878787878</v>
      </c>
      <c r="K312" s="825">
        <f>INDEX(평균단위!$J$540:$XFD$808,MATCH($E312,평균단위!$F$540:$F$808,0),COUNT(평균단위!$J$2:$XFD$2))</f>
        <v>2412.7885733112339</v>
      </c>
      <c r="L312" s="825">
        <f>INDEX(평균!$J$809:$XFD$1077,MATCH($E312,평균!$F$809:$F$1077,0),COUNT(평균!$J$2:$XFD$2))</f>
        <v>132471.21212121213</v>
      </c>
      <c r="M312" s="825">
        <f>INDEX(평균단위!$J$809:$XFD$1077,MATCH($E312,평균단위!$F$809:$F$1077,0),COUNT(평균단위!$J$2:$XFD$2))</f>
        <v>1708.105257356269</v>
      </c>
      <c r="N312" s="496" t="s">
        <v>495</v>
      </c>
      <c r="O312" s="350"/>
      <c r="P312" s="351"/>
    </row>
    <row r="313" spans="1:17" ht="14.1" customHeight="1">
      <c r="A313" s="522"/>
      <c r="B313" s="522"/>
      <c r="C313" s="521"/>
      <c r="D313" s="391" t="s">
        <v>158</v>
      </c>
      <c r="E313" s="522">
        <v>257</v>
      </c>
      <c r="F313" s="825">
        <f>INDEX(중위!$J$540:$XFD$808,MATCH($E313,중위!$F$540:$F$808,0),COUNT(중위!$J$2:$XFD$2))</f>
        <v>201000</v>
      </c>
      <c r="G313" s="825">
        <f>INDEX(중위단위!$J$540:$XFD$808,MATCH($E313,중위단위!$F$540:$F$808,0),COUNT(중위단위!$J$2:$XFD$2))</f>
        <v>2547.0912402836293</v>
      </c>
      <c r="H313" s="825">
        <f>INDEX(중위!$J$809:$XFD$1077,MATCH($E313,중위!$F$809:$F$1077,0),COUNT(중위!$J$2:$XFD$2))</f>
        <v>135000</v>
      </c>
      <c r="I313" s="826">
        <f>INDEX(중위단위!$J$809:$XFD$1077,MATCH($E313,중위단위!$F$809:$F$1077,0),COUNT(중위단위!$J$2:$XFD$2))</f>
        <v>1759.5587921180786</v>
      </c>
      <c r="J313" s="824">
        <f>INDEX(평균!$J$540:$XFD$808,MATCH($E313,평균!$F$540:$F$808,0),COUNT(평균!$J$2:$XFD$2))</f>
        <v>203077.02702702704</v>
      </c>
      <c r="K313" s="825">
        <f>INDEX(평균단위!$J$540:$XFD$808,MATCH($E313,평균단위!$F$540:$F$808,0),COUNT(평균단위!$J$2:$XFD$2))</f>
        <v>2567.7242072039944</v>
      </c>
      <c r="L313" s="825">
        <f>INDEX(평균!$J$809:$XFD$1077,MATCH($E313,평균!$F$809:$F$1077,0),COUNT(평균!$J$2:$XFD$2))</f>
        <v>139113.51351351352</v>
      </c>
      <c r="M313" s="825">
        <f>INDEX(평균단위!$J$809:$XFD$1077,MATCH($E313,평균단위!$F$809:$F$1077,0),COUNT(평균단위!$J$2:$XFD$2))</f>
        <v>1780.1442388200085</v>
      </c>
      <c r="N313" s="392" t="s">
        <v>496</v>
      </c>
      <c r="O313" s="350"/>
      <c r="P313" s="351"/>
    </row>
    <row r="314" spans="1:17" ht="14.1" customHeight="1">
      <c r="A314" s="522"/>
      <c r="B314" s="522"/>
      <c r="C314" s="521"/>
      <c r="D314" s="391" t="s">
        <v>157</v>
      </c>
      <c r="E314" s="525">
        <v>258</v>
      </c>
      <c r="F314" s="825">
        <f>INDEX(중위!$J$540:$XFD$808,MATCH($E314,중위!$F$540:$F$808,0),COUNT(중위!$J$2:$XFD$2))</f>
        <v>200000</v>
      </c>
      <c r="G314" s="825">
        <f>INDEX(중위단위!$J$540:$XFD$808,MATCH($E314,중위단위!$F$540:$F$808,0),COUNT(중위단위!$J$2:$XFD$2))</f>
        <v>2379.370318737715</v>
      </c>
      <c r="H314" s="825">
        <f>INDEX(중위!$J$809:$XFD$1077,MATCH($E314,중위!$F$809:$F$1077,0),COUNT(중위!$J$2:$XFD$2))</f>
        <v>143500</v>
      </c>
      <c r="I314" s="826">
        <f>INDEX(중위단위!$J$809:$XFD$1077,MATCH($E314,중위단위!$F$809:$F$1077,0),COUNT(중위단위!$J$2:$XFD$2))</f>
        <v>1743.5496246547664</v>
      </c>
      <c r="J314" s="824">
        <f>INDEX(평균!$J$540:$XFD$808,MATCH($E314,평균!$F$540:$F$808,0),COUNT(평균!$J$2:$XFD$2))</f>
        <v>211640.625</v>
      </c>
      <c r="K314" s="825">
        <f>INDEX(평균단위!$J$540:$XFD$808,MATCH($E314,평균단위!$F$540:$F$808,0),COUNT(평균단위!$J$2:$XFD$2))</f>
        <v>2577.0473759846991</v>
      </c>
      <c r="L314" s="825">
        <f>INDEX(평균!$J$809:$XFD$1077,MATCH($E314,평균!$F$809:$F$1077,0),COUNT(평균!$J$2:$XFD$2))</f>
        <v>143000</v>
      </c>
      <c r="M314" s="825">
        <f>INDEX(평균단위!$J$809:$XFD$1077,MATCH($E314,평균단위!$F$809:$F$1077,0),COUNT(평균단위!$J$2:$XFD$2))</f>
        <v>1769.9925184878769</v>
      </c>
      <c r="N314" s="392" t="s">
        <v>497</v>
      </c>
      <c r="O314" s="350"/>
      <c r="P314" s="351"/>
    </row>
    <row r="315" spans="1:17" ht="14.1" customHeight="1">
      <c r="A315" s="522"/>
      <c r="C315" s="1366" t="s">
        <v>246</v>
      </c>
      <c r="D315" s="1367"/>
      <c r="E315" s="522">
        <v>259</v>
      </c>
      <c r="F315" s="846">
        <f>INDEX(중위!$J$540:$XFD$808,MATCH($E315,중위!$F$540:$F$808,0),COUNT(중위!$J$2:$XFD$2))</f>
        <v>139500</v>
      </c>
      <c r="G315" s="846">
        <f>INDEX(중위단위!$J$540:$XFD$808,MATCH($E315,중위단위!$F$540:$F$808,0),COUNT(중위단위!$J$2:$XFD$2))</f>
        <v>1906.332479330958</v>
      </c>
      <c r="H315" s="846">
        <f>INDEX(중위!$J$809:$XFD$1077,MATCH($E315,중위!$F$809:$F$1077,0),COUNT(중위!$J$2:$XFD$2))</f>
        <v>118000</v>
      </c>
      <c r="I315" s="848">
        <f>INDEX(중위단위!$J$809:$XFD$1077,MATCH($E315,중위단위!$F$809:$F$1077,0),COUNT(중위단위!$J$2:$XFD$2))</f>
        <v>1519.8634902725139</v>
      </c>
      <c r="J315" s="847">
        <f>INDEX(평균!$J$540:$XFD$808,MATCH($E315,평균!$F$540:$F$808,0),COUNT(평균!$J$2:$XFD$2))</f>
        <v>154778.40909090909</v>
      </c>
      <c r="K315" s="846">
        <f>INDEX(평균단위!$J$540:$XFD$808,MATCH($E315,평균단위!$F$540:$F$808,0),COUNT(평균단위!$J$2:$XFD$2))</f>
        <v>1947.3480120583017</v>
      </c>
      <c r="L315" s="846">
        <f>INDEX(평균!$J$809:$XFD$1077,MATCH($E315,평균!$F$809:$F$1077,0),COUNT(평균!$J$2:$XFD$2))</f>
        <v>118482.95454545454</v>
      </c>
      <c r="M315" s="846">
        <f>INDEX(평균단위!$J$809:$XFD$1077,MATCH($E315,평균단위!$F$809:$F$1077,0),COUNT(평균단위!$J$2:$XFD$2))</f>
        <v>1506.5381210998266</v>
      </c>
      <c r="N315" s="1368" t="s">
        <v>498</v>
      </c>
      <c r="O315" s="1354"/>
      <c r="P315" s="351"/>
    </row>
    <row r="316" spans="1:17" ht="14.1" customHeight="1">
      <c r="A316" s="522"/>
      <c r="B316" s="522"/>
      <c r="C316" s="1366" t="s">
        <v>245</v>
      </c>
      <c r="D316" s="1367"/>
      <c r="E316" s="525">
        <v>260</v>
      </c>
      <c r="F316" s="846">
        <f>INDEX(중위!$J$540:$XFD$808,MATCH($E316,중위!$F$540:$F$808,0),COUNT(중위!$J$2:$XFD$2))</f>
        <v>130000</v>
      </c>
      <c r="G316" s="846">
        <f>INDEX(중위단위!$J$540:$XFD$808,MATCH($E316,중위단위!$F$540:$F$808,0),COUNT(중위단위!$J$2:$XFD$2))</f>
        <v>1810.5757075825422</v>
      </c>
      <c r="H316" s="846">
        <f>INDEX(중위!$J$809:$XFD$1077,MATCH($E316,중위!$F$809:$F$1077,0),COUNT(중위!$J$2:$XFD$2))</f>
        <v>92000</v>
      </c>
      <c r="I316" s="848">
        <f>INDEX(중위단위!$J$809:$XFD$1077,MATCH($E316,중위단위!$F$809:$F$1077,0),COUNT(중위단위!$J$2:$XFD$2))</f>
        <v>1294.7650845104445</v>
      </c>
      <c r="J316" s="847">
        <f>INDEX(평균!$J$540:$XFD$808,MATCH($E316,평균!$F$540:$F$808,0),COUNT(평균!$J$2:$XFD$2))</f>
        <v>144241.37931034484</v>
      </c>
      <c r="K316" s="846">
        <f>INDEX(평균단위!$J$540:$XFD$808,MATCH($E316,평균단위!$F$540:$F$808,0),COUNT(평균단위!$J$2:$XFD$2))</f>
        <v>1876.124493051213</v>
      </c>
      <c r="L316" s="846">
        <f>INDEX(평균!$J$809:$XFD$1077,MATCH($E316,평균!$F$809:$F$1077,0),COUNT(평균!$J$2:$XFD$2))</f>
        <v>99465.517241379304</v>
      </c>
      <c r="M316" s="846">
        <f>INDEX(평균단위!$J$809:$XFD$1077,MATCH($E316,평균단위!$F$809:$F$1077,0),COUNT(평균단위!$J$2:$XFD$2))</f>
        <v>1305.496217795431</v>
      </c>
      <c r="N316" s="1353" t="s">
        <v>499</v>
      </c>
      <c r="O316" s="1354"/>
      <c r="P316" s="351"/>
    </row>
    <row r="317" spans="1:17" ht="14.1" customHeight="1">
      <c r="A317" s="516"/>
      <c r="B317" s="522"/>
      <c r="C317" s="1366" t="s">
        <v>244</v>
      </c>
      <c r="D317" s="1367"/>
      <c r="E317" s="522">
        <v>261</v>
      </c>
      <c r="F317" s="846">
        <f>INDEX(중위!$J$540:$XFD$808,MATCH($E317,중위!$F$540:$F$808,0),COUNT(중위!$J$2:$XFD$2))</f>
        <v>76200</v>
      </c>
      <c r="G317" s="846">
        <f>INDEX(중위단위!$J$540:$XFD$808,MATCH($E317,중위단위!$F$540:$F$808,0),COUNT(중위단위!$J$2:$XFD$2))</f>
        <v>1335.4517533066369</v>
      </c>
      <c r="H317" s="846">
        <f>INDEX(중위!$J$809:$XFD$1077,MATCH($E317,중위!$F$809:$F$1077,0),COUNT(중위!$J$2:$XFD$2))</f>
        <v>54400</v>
      </c>
      <c r="I317" s="848">
        <f>INDEX(중위단위!$J$809:$XFD$1077,MATCH($E317,중위단위!$F$809:$F$1077,0),COUNT(중위단위!$J$2:$XFD$2))</f>
        <v>942.13555405356851</v>
      </c>
      <c r="J317" s="847">
        <f>INDEX(평균!$J$540:$XFD$808,MATCH($E317,평균!$F$540:$F$808,0),COUNT(평균!$J$2:$XFD$2))</f>
        <v>99476.923076923078</v>
      </c>
      <c r="K317" s="846">
        <f>INDEX(평균단위!$J$540:$XFD$808,MATCH($E317,평균단위!$F$540:$F$808,0),COUNT(평균단위!$J$2:$XFD$2))</f>
        <v>1387.202335856352</v>
      </c>
      <c r="L317" s="846">
        <f>INDEX(평균!$J$809:$XFD$1077,MATCH($E317,평균!$F$809:$F$1077,0),COUNT(평균!$J$2:$XFD$2))</f>
        <v>68776.923076923078</v>
      </c>
      <c r="M317" s="846">
        <f>INDEX(평균단위!$J$809:$XFD$1077,MATCH($E317,평균단위!$F$809:$F$1077,0),COUNT(평균단위!$J$2:$XFD$2))</f>
        <v>961.03183906548838</v>
      </c>
      <c r="N317" s="1353" t="s">
        <v>500</v>
      </c>
      <c r="O317" s="1354"/>
      <c r="P317" s="351"/>
    </row>
    <row r="318" spans="1:17" ht="14.1" customHeight="1">
      <c r="A318" s="522"/>
      <c r="B318" s="522"/>
      <c r="C318" s="1366" t="s">
        <v>243</v>
      </c>
      <c r="D318" s="1367"/>
      <c r="E318" s="525">
        <v>262</v>
      </c>
      <c r="F318" s="846">
        <f>INDEX(중위!$J$540:$XFD$808,MATCH($E318,중위!$F$540:$F$808,0),COUNT(중위!$J$2:$XFD$2))</f>
        <v>156000</v>
      </c>
      <c r="G318" s="846">
        <f>INDEX(중위단위!$J$540:$XFD$808,MATCH($E318,중위단위!$F$540:$F$808,0),COUNT(중위단위!$J$2:$XFD$2))</f>
        <v>2136.4649794972875</v>
      </c>
      <c r="H318" s="846">
        <f>INDEX(중위!$J$809:$XFD$1077,MATCH($E318,중위!$F$809:$F$1077,0),COUNT(중위!$J$2:$XFD$2))</f>
        <v>111000</v>
      </c>
      <c r="I318" s="848">
        <f>INDEX(중위단위!$J$809:$XFD$1077,MATCH($E318,중위단위!$F$809:$F$1077,0),COUNT(중위단위!$J$2:$XFD$2))</f>
        <v>1527.9096416301713</v>
      </c>
      <c r="J318" s="847">
        <f>INDEX(평균!$J$540:$XFD$808,MATCH($E318,평균!$F$540:$F$808,0),COUNT(평균!$J$2:$XFD$2))</f>
        <v>166464.91228070174</v>
      </c>
      <c r="K318" s="846">
        <f>INDEX(평균단위!$J$540:$XFD$808,MATCH($E318,평균단위!$F$540:$F$808,0),COUNT(평균단위!$J$2:$XFD$2))</f>
        <v>2135.2021183944362</v>
      </c>
      <c r="L318" s="846">
        <f>INDEX(평균!$J$809:$XFD$1077,MATCH($E318,평균!$F$809:$F$1077,0),COUNT(평균!$J$2:$XFD$2))</f>
        <v>112057.01754385965</v>
      </c>
      <c r="M318" s="846">
        <f>INDEX(평균단위!$J$809:$XFD$1077,MATCH($E318,평균단위!$F$809:$F$1077,0),COUNT(평균단위!$J$2:$XFD$2))</f>
        <v>1459.7233385330774</v>
      </c>
      <c r="N318" s="1353" t="s">
        <v>501</v>
      </c>
      <c r="O318" s="1354"/>
      <c r="P318" s="351"/>
    </row>
    <row r="319" spans="1:17" ht="14.1" customHeight="1">
      <c r="A319" s="516"/>
      <c r="B319" s="522"/>
      <c r="C319" s="1366" t="s">
        <v>242</v>
      </c>
      <c r="D319" s="1367"/>
      <c r="E319" s="522">
        <v>263</v>
      </c>
      <c r="F319" s="846">
        <f>INDEX(중위!$J$540:$XFD$808,MATCH($E319,중위!$F$540:$F$808,0),COUNT(중위!$J$2:$XFD$2))</f>
        <v>84000</v>
      </c>
      <c r="G319" s="846">
        <f>INDEX(중위단위!$J$540:$XFD$808,MATCH($E319,중위단위!$F$540:$F$808,0),COUNT(중위단위!$J$2:$XFD$2))</f>
        <v>1251.3737652791624</v>
      </c>
      <c r="H319" s="846">
        <f>INDEX(중위!$J$809:$XFD$1077,MATCH($E319,중위!$F$809:$F$1077,0),COUNT(중위!$J$2:$XFD$2))</f>
        <v>58500</v>
      </c>
      <c r="I319" s="848">
        <f>INDEX(중위단위!$J$809:$XFD$1077,MATCH($E319,중위단위!$F$809:$F$1077,0),COUNT(중위단위!$J$2:$XFD$2))</f>
        <v>834.07658269026103</v>
      </c>
      <c r="J319" s="847">
        <f>INDEX(평균!$J$540:$XFD$808,MATCH($E319,평균!$F$540:$F$808,0),COUNT(평균!$J$2:$XFD$2))</f>
        <v>103435.89743589744</v>
      </c>
      <c r="K319" s="846">
        <f>INDEX(평균단위!$J$540:$XFD$808,MATCH($E319,평균단위!$F$540:$F$808,0),COUNT(평균단위!$J$2:$XFD$2))</f>
        <v>1383.421758276527</v>
      </c>
      <c r="L319" s="846">
        <f>INDEX(평균!$J$809:$XFD$1077,MATCH($E319,평균!$F$809:$F$1077,0),COUNT(평균!$J$2:$XFD$2))</f>
        <v>67666.666666666672</v>
      </c>
      <c r="M319" s="846">
        <f>INDEX(평균단위!$J$809:$XFD$1077,MATCH($E319,평균단위!$F$809:$F$1077,0),COUNT(평균단위!$J$2:$XFD$2))</f>
        <v>914.72957664786895</v>
      </c>
      <c r="N319" s="1353" t="s">
        <v>502</v>
      </c>
      <c r="O319" s="1354"/>
      <c r="P319" s="351"/>
    </row>
    <row r="320" spans="1:17" ht="14.1" customHeight="1">
      <c r="A320" s="522"/>
      <c r="B320" s="522"/>
      <c r="C320" s="1366" t="s">
        <v>241</v>
      </c>
      <c r="D320" s="1367"/>
      <c r="E320" s="525">
        <v>264</v>
      </c>
      <c r="F320" s="846">
        <f>INDEX(중위!$J$540:$XFD$808,MATCH($E320,중위!$F$540:$F$808,0),COUNT(중위!$J$2:$XFD$2))</f>
        <v>160500</v>
      </c>
      <c r="G320" s="846">
        <f>INDEX(중위단위!$J$540:$XFD$808,MATCH($E320,중위단위!$F$540:$F$808,0),COUNT(중위단위!$J$2:$XFD$2))</f>
        <v>2302.066885812284</v>
      </c>
      <c r="H320" s="846">
        <f>INDEX(중위!$J$809:$XFD$1077,MATCH($E320,중위!$F$809:$F$1077,0),COUNT(중위!$J$2:$XFD$2))</f>
        <v>121000</v>
      </c>
      <c r="I320" s="848">
        <f>INDEX(중위단위!$J$809:$XFD$1077,MATCH($E320,중위단위!$F$809:$F$1077,0),COUNT(중위단위!$J$2:$XFD$2))</f>
        <v>1750.4376094023505</v>
      </c>
      <c r="J320" s="847">
        <f>INDEX(평균!$J$540:$XFD$808,MATCH($E320,평균!$F$540:$F$808,0),COUNT(평균!$J$2:$XFD$2))</f>
        <v>175796.34146341463</v>
      </c>
      <c r="K320" s="846">
        <f>INDEX(평균단위!$J$540:$XFD$808,MATCH($E320,평균단위!$F$540:$F$808,0),COUNT(평균단위!$J$2:$XFD$2))</f>
        <v>2365.0316037813027</v>
      </c>
      <c r="L320" s="846">
        <f>INDEX(평균!$J$809:$XFD$1077,MATCH($E320,평균!$F$809:$F$1077,0),COUNT(평균!$J$2:$XFD$2))</f>
        <v>131991.46341463414</v>
      </c>
      <c r="M320" s="846">
        <f>INDEX(평균단위!$J$809:$XFD$1077,MATCH($E320,평균단위!$F$809:$F$1077,0),COUNT(평균단위!$J$2:$XFD$2))</f>
        <v>1780.6709923591197</v>
      </c>
      <c r="N320" s="1353" t="s">
        <v>503</v>
      </c>
      <c r="O320" s="1354"/>
      <c r="P320" s="351"/>
    </row>
    <row r="321" spans="1:17" ht="14.1" customHeight="1">
      <c r="A321" s="488"/>
      <c r="B321" s="488"/>
      <c r="C321" s="1380" t="s">
        <v>240</v>
      </c>
      <c r="D321" s="1381"/>
      <c r="E321" s="522">
        <v>265</v>
      </c>
      <c r="F321" s="849">
        <f>INDEX(중위!$J$540:$XFD$808,MATCH($E321,중위!$F$540:$F$808,0),COUNT(중위!$J$2:$XFD$2))</f>
        <v>105500</v>
      </c>
      <c r="G321" s="849">
        <f>INDEX(중위단위!$J$540:$XFD$808,MATCH($E321,중위단위!$F$540:$F$808,0),COUNT(중위단위!$J$2:$XFD$2))</f>
        <v>1610.145320212262</v>
      </c>
      <c r="H321" s="849">
        <f>INDEX(중위!$J$809:$XFD$1077,MATCH($E321,중위!$F$809:$F$1077,0),COUNT(중위!$J$2:$XFD$2))</f>
        <v>72500</v>
      </c>
      <c r="I321" s="851">
        <f>INDEX(중위단위!$J$809:$XFD$1077,MATCH($E321,중위단위!$F$809:$F$1077,0),COUNT(중위단위!$J$2:$XFD$2))</f>
        <v>1099.4651833866653</v>
      </c>
      <c r="J321" s="850">
        <f>INDEX(평균!$J$540:$XFD$808,MATCH($E321,평균!$F$540:$F$808,0),COUNT(평균!$J$2:$XFD$2))</f>
        <v>124031.91489361702</v>
      </c>
      <c r="K321" s="849">
        <f>INDEX(평균단위!$J$540:$XFD$808,MATCH($E321,평균단위!$F$540:$F$808,0),COUNT(평균단위!$J$2:$XFD$2))</f>
        <v>1697.8511618657365</v>
      </c>
      <c r="L321" s="849">
        <f>INDEX(평균!$J$809:$XFD$1077,MATCH($E321,평균!$F$809:$F$1077,0),COUNT(평균!$J$2:$XFD$2))</f>
        <v>87765.957446808505</v>
      </c>
      <c r="M321" s="849">
        <f>INDEX(평균단위!$J$809:$XFD$1077,MATCH($E321,평균단위!$F$809:$F$1077,0),COUNT(평균단위!$J$2:$XFD$2))</f>
        <v>1196.7453558811712</v>
      </c>
      <c r="N321" s="1359" t="s">
        <v>504</v>
      </c>
      <c r="O321" s="1360"/>
      <c r="P321" s="497"/>
      <c r="Q321" s="489"/>
    </row>
    <row r="322" spans="1:17" ht="14.1" customHeight="1">
      <c r="A322" s="498"/>
      <c r="B322" s="1379" t="s">
        <v>237</v>
      </c>
      <c r="C322" s="1379"/>
      <c r="D322" s="1379"/>
      <c r="E322" s="525">
        <v>266</v>
      </c>
      <c r="F322" s="825">
        <f>INDEX(중위!$J$540:$XFD$808,MATCH($E322,중위!$F$540:$F$808,0),COUNT(중위!$J$2:$XFD$2))</f>
        <v>108089.04247178114</v>
      </c>
      <c r="G322" s="825">
        <f>INDEX(중위단위!$J$540:$XFD$808,MATCH($E322,중위단위!$F$540:$F$808,0),COUNT(중위단위!$J$2:$XFD$2))</f>
        <v>1713.8607538929218</v>
      </c>
      <c r="H322" s="825">
        <f>INDEX(중위!$J$809:$XFD$1077,MATCH($E322,중위!$F$809:$F$1077,0),COUNT(중위!$J$2:$XFD$2))</f>
        <v>76228.513009374408</v>
      </c>
      <c r="I322" s="826">
        <f>INDEX(중위단위!$J$809:$XFD$1077,MATCH($E322,중위단위!$F$809:$F$1077,0),COUNT(중위단위!$J$2:$XFD$2))</f>
        <v>1174.4659556610411</v>
      </c>
      <c r="J322" s="824">
        <f>INDEX(평균!$J$540:$XFD$808,MATCH($E322,평균!$F$540:$F$808,0),COUNT(평균!$J$2:$XFD$2))</f>
        <v>142200.59307442128</v>
      </c>
      <c r="K322" s="825">
        <f>INDEX(평균단위!$J$540:$XFD$808,MATCH($E322,평균단위!$F$540:$F$808,0),COUNT(평균단위!$J$2:$XFD$2))</f>
        <v>1880.2427391580522</v>
      </c>
      <c r="L322" s="825">
        <f>INDEX(평균!$J$809:$XFD$1077,MATCH($E322,평균!$F$809:$F$1077,0),COUNT(평균!$J$2:$XFD$2))</f>
        <v>100698.02432083413</v>
      </c>
      <c r="M322" s="825">
        <f>INDEX(평균단위!$J$809:$XFD$1077,MATCH($E322,평균단위!$F$809:$F$1077,0),COUNT(평균단위!$J$2:$XFD$2))</f>
        <v>1334.7061643186726</v>
      </c>
      <c r="N322" s="1398" t="s">
        <v>505</v>
      </c>
      <c r="O322" s="1398"/>
      <c r="P322" s="1398"/>
    </row>
    <row r="323" spans="1:17" ht="14.1" customHeight="1">
      <c r="A323" s="522"/>
      <c r="B323" s="522"/>
      <c r="C323" s="1369" t="s">
        <v>239</v>
      </c>
      <c r="D323" s="1370"/>
      <c r="E323" s="522">
        <v>267</v>
      </c>
      <c r="F323" s="831">
        <f>INDEX(중위!$J$540:$XFD$808,MATCH($E323,중위!$F$540:$F$808,0),COUNT(중위!$J$2:$XFD$2))</f>
        <v>113000</v>
      </c>
      <c r="G323" s="831">
        <f>INDEX(중위단위!$J$540:$XFD$808,MATCH($E323,중위단위!$F$540:$F$808,0),COUNT(중위단위!$J$2:$XFD$2))</f>
        <v>1813.1520969084752</v>
      </c>
      <c r="H323" s="831">
        <f>INDEX(중위!$J$809:$XFD$1077,MATCH($E323,중위!$F$809:$F$1077,0),COUNT(중위!$J$2:$XFD$2))</f>
        <v>80000</v>
      </c>
      <c r="I323" s="832">
        <f>INDEX(중위단위!$J$809:$XFD$1077,MATCH($E323,중위단위!$F$809:$F$1077,0),COUNT(중위단위!$J$2:$XFD$2))</f>
        <v>1243.6622708558191</v>
      </c>
      <c r="J323" s="830">
        <f>INDEX(평균!$J$540:$XFD$808,MATCH($E323,평균!$F$540:$F$808,0),COUNT(평균!$J$2:$XFD$2))</f>
        <v>153081.42857142858</v>
      </c>
      <c r="K323" s="831">
        <f>INDEX(평균단위!$J$540:$XFD$808,MATCH($E323,평균단위!$F$540:$F$808,0),COUNT(평균단위!$J$2:$XFD$2))</f>
        <v>1982.1570054305967</v>
      </c>
      <c r="L323" s="831">
        <f>INDEX(평균!$J$809:$XFD$1077,MATCH($E323,평균!$F$809:$F$1077,0),COUNT(평균!$J$2:$XFD$2))</f>
        <v>109051.42857142857</v>
      </c>
      <c r="M323" s="831">
        <f>INDEX(평균단위!$J$809:$XFD$1077,MATCH($E323,평균단위!$F$809:$F$1077,0),COUNT(평균단위!$J$2:$XFD$2))</f>
        <v>1417.613996959308</v>
      </c>
      <c r="N323" s="1361" t="s">
        <v>506</v>
      </c>
      <c r="O323" s="1362"/>
      <c r="P323" s="351"/>
    </row>
    <row r="324" spans="1:17" ht="14.1" customHeight="1">
      <c r="A324" s="522"/>
      <c r="B324" s="522"/>
      <c r="C324" s="1396" t="s">
        <v>238</v>
      </c>
      <c r="D324" s="1397"/>
      <c r="E324" s="525">
        <v>268</v>
      </c>
      <c r="F324" s="834">
        <f>INDEX(중위!$J$540:$XFD$808,MATCH($E324,중위!$F$540:$F$808,0),COUNT(중위!$J$2:$XFD$2))</f>
        <v>82400</v>
      </c>
      <c r="G324" s="834">
        <f>INDEX(중위단위!$J$540:$XFD$808,MATCH($E324,중위단위!$F$540:$F$808,0),COUNT(중위단위!$J$2:$XFD$2))</f>
        <v>1194.4713042489052</v>
      </c>
      <c r="H324" s="834">
        <f>INDEX(중위!$J$809:$XFD$1077,MATCH($E324,중위!$F$809:$F$1077,0),COUNT(중위!$J$2:$XFD$2))</f>
        <v>56500</v>
      </c>
      <c r="I324" s="855">
        <f>INDEX(중위단위!$J$809:$XFD$1077,MATCH($E324,중위단위!$F$809:$F$1077,0),COUNT(중위단위!$J$2:$XFD$2))</f>
        <v>812.50251579921905</v>
      </c>
      <c r="J324" s="835">
        <f>INDEX(평균!$J$540:$XFD$808,MATCH($E324,평균!$F$540:$F$808,0),COUNT(평균!$J$2:$XFD$2))</f>
        <v>85283.333333333328</v>
      </c>
      <c r="K324" s="834">
        <f>INDEX(평균단위!$J$540:$XFD$808,MATCH($E324,평균단위!$F$540:$F$808,0),COUNT(평균단위!$J$2:$XFD$2))</f>
        <v>1347.1328721490124</v>
      </c>
      <c r="L324" s="834">
        <f>INDEX(평균!$J$809:$XFD$1077,MATCH($E324,평균!$F$809:$F$1077,0),COUNT(평균!$J$2:$XFD$2))</f>
        <v>57001.666666666664</v>
      </c>
      <c r="M324" s="834">
        <f>INDEX(평균단위!$J$809:$XFD$1077,MATCH($E324,평균단위!$F$809:$F$1077,0),COUNT(평균단위!$J$2:$XFD$2))</f>
        <v>901.0182690944863</v>
      </c>
      <c r="N324" s="1357" t="s">
        <v>507</v>
      </c>
      <c r="O324" s="1358"/>
      <c r="P324" s="351"/>
    </row>
    <row r="325" spans="1:17" ht="14.1" customHeight="1" thickBot="1">
      <c r="A325" s="1389" t="s">
        <v>1567</v>
      </c>
      <c r="B325" s="1389"/>
      <c r="C325" s="1389"/>
      <c r="D325" s="1389"/>
      <c r="E325" s="522">
        <v>269</v>
      </c>
      <c r="F325" s="840">
        <f>INDEX(중위!$J$540:$XFD$808,MATCH($E325,중위!$F$540:$F$808,0),COUNT(중위!$J$2:$XFD$2))</f>
        <v>186974.02626740033</v>
      </c>
      <c r="G325" s="840">
        <f>INDEX(중위단위!$J$540:$XFD$808,MATCH($E325,중위단위!$F$540:$F$808,0),COUNT(중위단위!$J$2:$XFD$2))</f>
        <v>2488.6776280366353</v>
      </c>
      <c r="H325" s="840">
        <f>INDEX(중위!$J$809:$XFD$1077,MATCH($E325,중위!$F$809:$F$1077,0),COUNT(중위!$J$2:$XFD$2))</f>
        <v>127093.28663699458</v>
      </c>
      <c r="I325" s="842">
        <f>INDEX(중위단위!$J$809:$XFD$1077,MATCH($E325,중위단위!$F$809:$F$1077,0),COUNT(중위단위!$J$2:$XFD$2))</f>
        <v>1674.5268016740342</v>
      </c>
      <c r="J325" s="841">
        <f>INDEX(평균!$J$540:$XFD$808,MATCH($E325,평균!$F$540:$F$808,0),COUNT(평균!$J$2:$XFD$2))</f>
        <v>200628.71246270224</v>
      </c>
      <c r="K325" s="840">
        <f>INDEX(평균단위!$J$540:$XFD$808,MATCH($E325,평균단위!$F$540:$F$808,0),COUNT(평균단위!$J$2:$XFD$2))</f>
        <v>2531.188049310977</v>
      </c>
      <c r="L325" s="840">
        <f>INDEX(평균!$J$809:$XFD$1077,MATCH($E325,평균!$F$809:$F$1077,0),COUNT(평균!$J$2:$XFD$2))</f>
        <v>130423.82769689489</v>
      </c>
      <c r="M325" s="840">
        <f>INDEX(평균단위!$J$809:$XFD$1077,MATCH($E325,평균단위!$F$809:$F$1077,0),COUNT(평균단위!$J$2:$XFD$2))</f>
        <v>1677.5399515453262</v>
      </c>
      <c r="N325" s="1390" t="s">
        <v>1568</v>
      </c>
      <c r="O325" s="1391"/>
      <c r="P325" s="1391"/>
      <c r="Q325" s="1391"/>
    </row>
    <row r="326" spans="1:17" ht="14.1" customHeight="1"/>
    <row r="327" spans="1:17" ht="14.1" customHeight="1"/>
    <row r="328" spans="1:17" ht="14.1" customHeight="1"/>
    <row r="329" spans="1:17" ht="14.1" customHeight="1"/>
    <row r="330" spans="1:17" ht="14.1" customHeight="1"/>
    <row r="331" spans="1:17" ht="14.1" customHeight="1"/>
    <row r="332" spans="1:17" ht="14.1" customHeight="1"/>
    <row r="333" spans="1:17" ht="14.1" customHeight="1"/>
    <row r="334" spans="1:17" ht="11.1" customHeight="1"/>
    <row r="335" spans="1:17" ht="3" customHeight="1">
      <c r="A335" s="311"/>
      <c r="B335" s="312"/>
      <c r="C335" s="312"/>
      <c r="D335" s="312"/>
      <c r="E335" s="312"/>
      <c r="F335" s="758"/>
      <c r="G335" s="311"/>
      <c r="H335" s="311"/>
      <c r="I335" s="315"/>
      <c r="J335" s="315"/>
      <c r="K335" s="311"/>
      <c r="L335" s="311"/>
      <c r="M335" s="311"/>
      <c r="N335" s="312"/>
      <c r="O335" s="312"/>
      <c r="P335" s="312"/>
      <c r="Q335" s="319"/>
    </row>
    <row r="336" spans="1:17" s="500" customFormat="1" ht="15" customHeight="1">
      <c r="A336" s="1385">
        <f>P296+1</f>
        <v>67</v>
      </c>
      <c r="B336" s="1385"/>
      <c r="C336" s="520"/>
      <c r="D336" s="520"/>
      <c r="E336" s="520"/>
      <c r="F336" s="819"/>
      <c r="G336" s="1510">
        <f>G296</f>
        <v>41487</v>
      </c>
      <c r="H336" s="1510"/>
      <c r="I336" s="1510"/>
      <c r="J336" s="1363">
        <f>G336</f>
        <v>41487</v>
      </c>
      <c r="K336" s="1363"/>
      <c r="L336" s="1363"/>
      <c r="M336" s="821"/>
      <c r="P336" s="1355">
        <f>A336+1</f>
        <v>68</v>
      </c>
      <c r="Q336" s="1355"/>
    </row>
    <row r="337" ht="14.1" customHeight="1"/>
    <row r="338" ht="14.1" customHeight="1"/>
    <row r="339" ht="14.1" customHeight="1"/>
    <row r="340" ht="14.1" customHeight="1"/>
    <row r="341" ht="14.1" customHeight="1"/>
    <row r="342" ht="14.1" customHeight="1"/>
    <row r="343" ht="14.1" customHeight="1"/>
  </sheetData>
  <mergeCells count="418">
    <mergeCell ref="C323:D323"/>
    <mergeCell ref="N323:O323"/>
    <mergeCell ref="C324:D324"/>
    <mergeCell ref="N324:O324"/>
    <mergeCell ref="A336:B336"/>
    <mergeCell ref="P336:Q336"/>
    <mergeCell ref="C320:D320"/>
    <mergeCell ref="N320:O320"/>
    <mergeCell ref="C321:D321"/>
    <mergeCell ref="N321:O321"/>
    <mergeCell ref="B322:D322"/>
    <mergeCell ref="N322:P322"/>
    <mergeCell ref="A325:D325"/>
    <mergeCell ref="N325:Q325"/>
    <mergeCell ref="G336:I336"/>
    <mergeCell ref="J336:L336"/>
    <mergeCell ref="C317:D317"/>
    <mergeCell ref="N317:O317"/>
    <mergeCell ref="C318:D318"/>
    <mergeCell ref="N318:O318"/>
    <mergeCell ref="C319:D319"/>
    <mergeCell ref="N319:O319"/>
    <mergeCell ref="C309:D309"/>
    <mergeCell ref="N309:O309"/>
    <mergeCell ref="C315:D315"/>
    <mergeCell ref="N315:O315"/>
    <mergeCell ref="C316:D316"/>
    <mergeCell ref="N316:O316"/>
    <mergeCell ref="C305:D305"/>
    <mergeCell ref="N305:O305"/>
    <mergeCell ref="C306:D306"/>
    <mergeCell ref="N306:O306"/>
    <mergeCell ref="B308:D308"/>
    <mergeCell ref="N308:P308"/>
    <mergeCell ref="C302:D302"/>
    <mergeCell ref="N302:O302"/>
    <mergeCell ref="C303:D303"/>
    <mergeCell ref="N303:O303"/>
    <mergeCell ref="C304:D304"/>
    <mergeCell ref="N304:O304"/>
    <mergeCell ref="C307:D307"/>
    <mergeCell ref="N307:O307"/>
    <mergeCell ref="C297:D297"/>
    <mergeCell ref="N297:O297"/>
    <mergeCell ref="C300:D300"/>
    <mergeCell ref="N300:O300"/>
    <mergeCell ref="C301:D301"/>
    <mergeCell ref="N301:O301"/>
    <mergeCell ref="C288:D288"/>
    <mergeCell ref="N288:O288"/>
    <mergeCell ref="C289:D289"/>
    <mergeCell ref="N289:O289"/>
    <mergeCell ref="A296:B296"/>
    <mergeCell ref="P296:Q296"/>
    <mergeCell ref="C285:D285"/>
    <mergeCell ref="N285:O285"/>
    <mergeCell ref="B287:D287"/>
    <mergeCell ref="N287:P287"/>
    <mergeCell ref="C282:D282"/>
    <mergeCell ref="N282:O282"/>
    <mergeCell ref="C283:D283"/>
    <mergeCell ref="N283:O283"/>
    <mergeCell ref="C284:D284"/>
    <mergeCell ref="N284:O284"/>
    <mergeCell ref="N286:O286"/>
    <mergeCell ref="G296:I296"/>
    <mergeCell ref="J296:L296"/>
    <mergeCell ref="C279:D279"/>
    <mergeCell ref="N279:O279"/>
    <mergeCell ref="B280:D280"/>
    <mergeCell ref="N280:P280"/>
    <mergeCell ref="C281:D281"/>
    <mergeCell ref="N281:O281"/>
    <mergeCell ref="C276:D276"/>
    <mergeCell ref="N276:O276"/>
    <mergeCell ref="C277:D277"/>
    <mergeCell ref="N277:O277"/>
    <mergeCell ref="C278:D278"/>
    <mergeCell ref="N278:O278"/>
    <mergeCell ref="B271:D271"/>
    <mergeCell ref="N271:P271"/>
    <mergeCell ref="C272:D272"/>
    <mergeCell ref="N272:O272"/>
    <mergeCell ref="C275:D275"/>
    <mergeCell ref="N275:O275"/>
    <mergeCell ref="C268:D268"/>
    <mergeCell ref="N268:O268"/>
    <mergeCell ref="C269:D269"/>
    <mergeCell ref="N269:O269"/>
    <mergeCell ref="C270:D270"/>
    <mergeCell ref="N270:O270"/>
    <mergeCell ref="C266:D266"/>
    <mergeCell ref="N266:O266"/>
    <mergeCell ref="C267:D267"/>
    <mergeCell ref="N267:O267"/>
    <mergeCell ref="C263:D263"/>
    <mergeCell ref="N263:O263"/>
    <mergeCell ref="C264:D264"/>
    <mergeCell ref="N264:O264"/>
    <mergeCell ref="C265:D265"/>
    <mergeCell ref="N265:O265"/>
    <mergeCell ref="A256:B256"/>
    <mergeCell ref="P256:Q256"/>
    <mergeCell ref="B258:D258"/>
    <mergeCell ref="N258:P258"/>
    <mergeCell ref="C262:D262"/>
    <mergeCell ref="N262:O262"/>
    <mergeCell ref="N243:Q243"/>
    <mergeCell ref="N244:O244"/>
    <mergeCell ref="N247:O247"/>
    <mergeCell ref="N248:O248"/>
    <mergeCell ref="N249:O249"/>
    <mergeCell ref="G256:I256"/>
    <mergeCell ref="J256:L256"/>
    <mergeCell ref="N257:O257"/>
    <mergeCell ref="N237:O237"/>
    <mergeCell ref="N238:O238"/>
    <mergeCell ref="N239:O239"/>
    <mergeCell ref="N240:O240"/>
    <mergeCell ref="N241:O241"/>
    <mergeCell ref="N242:O242"/>
    <mergeCell ref="A232:D232"/>
    <mergeCell ref="N232:Q232"/>
    <mergeCell ref="A234:D234"/>
    <mergeCell ref="N234:Q234"/>
    <mergeCell ref="N235:P235"/>
    <mergeCell ref="N236:O236"/>
    <mergeCell ref="B233:D233"/>
    <mergeCell ref="N233:P233"/>
    <mergeCell ref="N226:P226"/>
    <mergeCell ref="N227:O227"/>
    <mergeCell ref="N228:O228"/>
    <mergeCell ref="N229:O229"/>
    <mergeCell ref="N230:O230"/>
    <mergeCell ref="N231:O231"/>
    <mergeCell ref="N220:O220"/>
    <mergeCell ref="N221:O221"/>
    <mergeCell ref="N222:O222"/>
    <mergeCell ref="N223:O223"/>
    <mergeCell ref="N224:O224"/>
    <mergeCell ref="N225:O225"/>
    <mergeCell ref="N209:O209"/>
    <mergeCell ref="A216:B216"/>
    <mergeCell ref="P216:Q216"/>
    <mergeCell ref="N217:P217"/>
    <mergeCell ref="N218:O218"/>
    <mergeCell ref="N219:O219"/>
    <mergeCell ref="N203:O203"/>
    <mergeCell ref="N204:P204"/>
    <mergeCell ref="N205:O205"/>
    <mergeCell ref="N206:O206"/>
    <mergeCell ref="N207:O207"/>
    <mergeCell ref="N208:O208"/>
    <mergeCell ref="G216:I216"/>
    <mergeCell ref="J216:L216"/>
    <mergeCell ref="N197:O197"/>
    <mergeCell ref="N198:P198"/>
    <mergeCell ref="N199:O199"/>
    <mergeCell ref="N200:O200"/>
    <mergeCell ref="N201:O201"/>
    <mergeCell ref="N202:O202"/>
    <mergeCell ref="N191:O191"/>
    <mergeCell ref="N192:O192"/>
    <mergeCell ref="N193:P193"/>
    <mergeCell ref="N194:O194"/>
    <mergeCell ref="N195:O195"/>
    <mergeCell ref="N196:O196"/>
    <mergeCell ref="N185:O185"/>
    <mergeCell ref="N186:O186"/>
    <mergeCell ref="N187:O187"/>
    <mergeCell ref="N188:P188"/>
    <mergeCell ref="N189:O189"/>
    <mergeCell ref="N190:O190"/>
    <mergeCell ref="N179:P179"/>
    <mergeCell ref="N180:O180"/>
    <mergeCell ref="N181:O181"/>
    <mergeCell ref="N182:O182"/>
    <mergeCell ref="N183:O183"/>
    <mergeCell ref="N184:O184"/>
    <mergeCell ref="N168:O168"/>
    <mergeCell ref="N169:O169"/>
    <mergeCell ref="A176:B176"/>
    <mergeCell ref="A177:D177"/>
    <mergeCell ref="N177:Q177"/>
    <mergeCell ref="B178:D178"/>
    <mergeCell ref="N178:P178"/>
    <mergeCell ref="N162:O162"/>
    <mergeCell ref="N163:O163"/>
    <mergeCell ref="N164:O164"/>
    <mergeCell ref="N165:O165"/>
    <mergeCell ref="N166:O166"/>
    <mergeCell ref="N167:O167"/>
    <mergeCell ref="P176:Q176"/>
    <mergeCell ref="G176:I176"/>
    <mergeCell ref="J176:L176"/>
    <mergeCell ref="N156:P156"/>
    <mergeCell ref="N157:O157"/>
    <mergeCell ref="N158:O158"/>
    <mergeCell ref="N159:O159"/>
    <mergeCell ref="N160:O160"/>
    <mergeCell ref="B161:D161"/>
    <mergeCell ref="N161:P161"/>
    <mergeCell ref="N147:O147"/>
    <mergeCell ref="N148:O148"/>
    <mergeCell ref="N149:P149"/>
    <mergeCell ref="N150:O150"/>
    <mergeCell ref="N151:O151"/>
    <mergeCell ref="N155:O155"/>
    <mergeCell ref="N138:O138"/>
    <mergeCell ref="N139:O139"/>
    <mergeCell ref="N140:O140"/>
    <mergeCell ref="N141:P141"/>
    <mergeCell ref="N142:O142"/>
    <mergeCell ref="N146:P146"/>
    <mergeCell ref="C126:D126"/>
    <mergeCell ref="N126:O126"/>
    <mergeCell ref="C129:D129"/>
    <mergeCell ref="N129:O129"/>
    <mergeCell ref="A136:B136"/>
    <mergeCell ref="N137:O137"/>
    <mergeCell ref="C112:D112"/>
    <mergeCell ref="N112:O112"/>
    <mergeCell ref="C116:D116"/>
    <mergeCell ref="N116:O116"/>
    <mergeCell ref="N121:P121"/>
    <mergeCell ref="C122:D122"/>
    <mergeCell ref="N122:O122"/>
    <mergeCell ref="P136:Q136"/>
    <mergeCell ref="G136:I136"/>
    <mergeCell ref="J136:L136"/>
    <mergeCell ref="C108:D108"/>
    <mergeCell ref="N108:O108"/>
    <mergeCell ref="C109:D109"/>
    <mergeCell ref="N109:O109"/>
    <mergeCell ref="N110:P110"/>
    <mergeCell ref="C111:D111"/>
    <mergeCell ref="N111:O111"/>
    <mergeCell ref="C100:D100"/>
    <mergeCell ref="N100:O100"/>
    <mergeCell ref="C101:D101"/>
    <mergeCell ref="N101:O101"/>
    <mergeCell ref="C104:D104"/>
    <mergeCell ref="N104:O104"/>
    <mergeCell ref="C89:D89"/>
    <mergeCell ref="N89:O89"/>
    <mergeCell ref="A96:B96"/>
    <mergeCell ref="N97:Q97"/>
    <mergeCell ref="N98:P98"/>
    <mergeCell ref="N99:P99"/>
    <mergeCell ref="N85:P85"/>
    <mergeCell ref="C86:D86"/>
    <mergeCell ref="N86:O86"/>
    <mergeCell ref="C87:D87"/>
    <mergeCell ref="N87:O87"/>
    <mergeCell ref="C88:D88"/>
    <mergeCell ref="N88:O88"/>
    <mergeCell ref="P96:Q96"/>
    <mergeCell ref="G96:I96"/>
    <mergeCell ref="J96:L96"/>
    <mergeCell ref="C82:D82"/>
    <mergeCell ref="N82:O82"/>
    <mergeCell ref="C83:D83"/>
    <mergeCell ref="N83:O83"/>
    <mergeCell ref="C84:D84"/>
    <mergeCell ref="N84:O84"/>
    <mergeCell ref="C79:D79"/>
    <mergeCell ref="N79:O79"/>
    <mergeCell ref="C80:D80"/>
    <mergeCell ref="N80:O80"/>
    <mergeCell ref="C81:D81"/>
    <mergeCell ref="N81:O81"/>
    <mergeCell ref="C75:D75"/>
    <mergeCell ref="N75:O75"/>
    <mergeCell ref="N76:P76"/>
    <mergeCell ref="N77:P77"/>
    <mergeCell ref="C78:D78"/>
    <mergeCell ref="N78:O78"/>
    <mergeCell ref="C71:D71"/>
    <mergeCell ref="N71:O71"/>
    <mergeCell ref="N72:P72"/>
    <mergeCell ref="C73:D73"/>
    <mergeCell ref="N73:O73"/>
    <mergeCell ref="C74:D74"/>
    <mergeCell ref="N74:O74"/>
    <mergeCell ref="C68:D68"/>
    <mergeCell ref="N68:O68"/>
    <mergeCell ref="C69:D69"/>
    <mergeCell ref="N69:O69"/>
    <mergeCell ref="C70:D70"/>
    <mergeCell ref="N70:O70"/>
    <mergeCell ref="C65:D65"/>
    <mergeCell ref="N65:O65"/>
    <mergeCell ref="C66:D66"/>
    <mergeCell ref="N66:O66"/>
    <mergeCell ref="C67:D67"/>
    <mergeCell ref="N67:O67"/>
    <mergeCell ref="C61:D61"/>
    <mergeCell ref="N61:O61"/>
    <mergeCell ref="C62:D62"/>
    <mergeCell ref="N62:O62"/>
    <mergeCell ref="N63:P63"/>
    <mergeCell ref="C64:D64"/>
    <mergeCell ref="N64:O64"/>
    <mergeCell ref="A54:I54"/>
    <mergeCell ref="A56:B56"/>
    <mergeCell ref="N57:Q57"/>
    <mergeCell ref="N58:P58"/>
    <mergeCell ref="N59:P59"/>
    <mergeCell ref="C60:D60"/>
    <mergeCell ref="N60:O60"/>
    <mergeCell ref="P56:Q56"/>
    <mergeCell ref="G56:I56"/>
    <mergeCell ref="J56:L56"/>
    <mergeCell ref="A49:D49"/>
    <mergeCell ref="N49:Q49"/>
    <mergeCell ref="A50:D50"/>
    <mergeCell ref="N50:Q50"/>
    <mergeCell ref="A53:D53"/>
    <mergeCell ref="N53:Q53"/>
    <mergeCell ref="A46:D46"/>
    <mergeCell ref="N46:Q46"/>
    <mergeCell ref="A47:D47"/>
    <mergeCell ref="N47:Q47"/>
    <mergeCell ref="A48:D48"/>
    <mergeCell ref="N48:Q48"/>
    <mergeCell ref="A51:D51"/>
    <mergeCell ref="N51:Q51"/>
    <mergeCell ref="A52:D52"/>
    <mergeCell ref="N52:Q52"/>
    <mergeCell ref="A42:D42"/>
    <mergeCell ref="N42:Q42"/>
    <mergeCell ref="A44:D44"/>
    <mergeCell ref="N44:Q44"/>
    <mergeCell ref="A45:D45"/>
    <mergeCell ref="N45:Q45"/>
    <mergeCell ref="A39:D39"/>
    <mergeCell ref="N39:Q39"/>
    <mergeCell ref="A40:D40"/>
    <mergeCell ref="N40:Q40"/>
    <mergeCell ref="A41:D41"/>
    <mergeCell ref="N41:Q41"/>
    <mergeCell ref="A43:D43"/>
    <mergeCell ref="N43:Q43"/>
    <mergeCell ref="B36:D36"/>
    <mergeCell ref="N36:P36"/>
    <mergeCell ref="B37:D37"/>
    <mergeCell ref="N37:P37"/>
    <mergeCell ref="B38:D38"/>
    <mergeCell ref="N38:P38"/>
    <mergeCell ref="B33:D33"/>
    <mergeCell ref="N33:P33"/>
    <mergeCell ref="A34:D34"/>
    <mergeCell ref="N34:Q34"/>
    <mergeCell ref="A35:D35"/>
    <mergeCell ref="N35:Q35"/>
    <mergeCell ref="B30:D30"/>
    <mergeCell ref="N30:P30"/>
    <mergeCell ref="B31:D31"/>
    <mergeCell ref="N31:P31"/>
    <mergeCell ref="B32:D32"/>
    <mergeCell ref="N32:P32"/>
    <mergeCell ref="B27:D27"/>
    <mergeCell ref="N27:P27"/>
    <mergeCell ref="B28:D28"/>
    <mergeCell ref="N28:P28"/>
    <mergeCell ref="B29:D29"/>
    <mergeCell ref="N29:P29"/>
    <mergeCell ref="C24:D24"/>
    <mergeCell ref="N24:O24"/>
    <mergeCell ref="C25:D25"/>
    <mergeCell ref="N25:O25"/>
    <mergeCell ref="A26:D26"/>
    <mergeCell ref="N26:Q26"/>
    <mergeCell ref="C21:D21"/>
    <mergeCell ref="N21:O21"/>
    <mergeCell ref="C22:D22"/>
    <mergeCell ref="N22:O22"/>
    <mergeCell ref="B23:D23"/>
    <mergeCell ref="N23:P23"/>
    <mergeCell ref="A18:D18"/>
    <mergeCell ref="N18:Q18"/>
    <mergeCell ref="B19:D19"/>
    <mergeCell ref="N19:P19"/>
    <mergeCell ref="C20:D20"/>
    <mergeCell ref="N20:O20"/>
    <mergeCell ref="A14:D14"/>
    <mergeCell ref="N14:Q14"/>
    <mergeCell ref="A16:D16"/>
    <mergeCell ref="N16:Q16"/>
    <mergeCell ref="A17:D17"/>
    <mergeCell ref="N17:Q17"/>
    <mergeCell ref="A15:D15"/>
    <mergeCell ref="N15:Q15"/>
    <mergeCell ref="M10:M12"/>
    <mergeCell ref="A11:B11"/>
    <mergeCell ref="A12:D12"/>
    <mergeCell ref="N12:Q12"/>
    <mergeCell ref="A13:D13"/>
    <mergeCell ref="N13:Q13"/>
    <mergeCell ref="F8:I9"/>
    <mergeCell ref="J8:M9"/>
    <mergeCell ref="A10:B10"/>
    <mergeCell ref="F10:F12"/>
    <mergeCell ref="G10:G12"/>
    <mergeCell ref="H10:H12"/>
    <mergeCell ref="I10:I12"/>
    <mergeCell ref="J10:J12"/>
    <mergeCell ref="K10:K12"/>
    <mergeCell ref="L10:L12"/>
    <mergeCell ref="A1:I1"/>
    <mergeCell ref="J1:Q1"/>
    <mergeCell ref="A3:I4"/>
    <mergeCell ref="A6:D6"/>
    <mergeCell ref="F6:I7"/>
    <mergeCell ref="J6:M7"/>
    <mergeCell ref="B7:D7"/>
    <mergeCell ref="C5:F5"/>
    <mergeCell ref="N5:Q5"/>
  </mergeCells>
  <phoneticPr fontId="16" type="noConversion"/>
  <printOptions horizontalCentered="1"/>
  <pageMargins left="0.51181102362204722" right="0.51181102362204722" top="0.59055118110236227" bottom="0.39370078740157483" header="0.59055118110236227" footer="0.19685039370078741"/>
  <pageSetup paperSize="9" pageOrder="overThenDown" orientation="portrait" r:id="rId1"/>
  <headerFooter scaleWithDoc="0" alignWithMargins="0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>
  <sheetPr codeName="Sheet28"/>
  <dimension ref="A1:Q56"/>
  <sheetViews>
    <sheetView showGridLines="0" view="pageLayout" zoomScaleSheetLayoutView="100" workbookViewId="0">
      <selection activeCell="F6" sqref="F6:I12"/>
    </sheetView>
  </sheetViews>
  <sheetFormatPr defaultColWidth="9.140625" defaultRowHeight="12.75"/>
  <cols>
    <col min="1" max="1" width="2.140625" style="297" customWidth="1"/>
    <col min="2" max="3" width="2" style="297" customWidth="1"/>
    <col min="4" max="4" width="19.5703125" style="297" customWidth="1"/>
    <col min="5" max="5" width="6.7109375" style="297" hidden="1" customWidth="1"/>
    <col min="6" max="6" width="15.7109375" style="500" customWidth="1"/>
    <col min="7" max="8" width="15.7109375" style="297" customWidth="1"/>
    <col min="9" max="10" width="15.7109375" style="329" customWidth="1"/>
    <col min="11" max="13" width="15.7109375" style="297" customWidth="1"/>
    <col min="14" max="14" width="19.85546875" style="297" customWidth="1"/>
    <col min="15" max="16" width="2" style="297" customWidth="1"/>
    <col min="17" max="17" width="2" style="329" customWidth="1"/>
    <col min="18" max="16384" width="9.140625" style="297"/>
  </cols>
  <sheetData>
    <row r="1" spans="1:17" ht="16.5" customHeight="1">
      <c r="A1" s="1450" t="s">
        <v>1773</v>
      </c>
      <c r="B1" s="1450"/>
      <c r="C1" s="1450"/>
      <c r="D1" s="1450"/>
      <c r="E1" s="1450"/>
      <c r="F1" s="1450"/>
      <c r="G1" s="1450"/>
      <c r="H1" s="1450"/>
      <c r="I1" s="1450"/>
      <c r="J1" s="1429"/>
      <c r="K1" s="1429"/>
      <c r="L1" s="1429"/>
      <c r="M1" s="1429"/>
      <c r="N1" s="1429"/>
      <c r="O1" s="1429"/>
      <c r="P1" s="1429"/>
      <c r="Q1" s="1429"/>
    </row>
    <row r="2" spans="1:17" ht="3" customHeight="1">
      <c r="A2" s="298"/>
      <c r="B2" s="299"/>
      <c r="C2" s="299"/>
      <c r="D2" s="299"/>
      <c r="E2" s="299"/>
      <c r="F2" s="697"/>
      <c r="G2" s="298"/>
      <c r="H2" s="298"/>
      <c r="I2" s="302"/>
      <c r="J2" s="302"/>
      <c r="K2" s="298"/>
      <c r="L2" s="804"/>
      <c r="M2" s="804"/>
      <c r="N2" s="299"/>
      <c r="O2" s="299"/>
      <c r="P2" s="299"/>
      <c r="Q2" s="305"/>
    </row>
    <row r="3" spans="1:17" ht="6.75" customHeight="1">
      <c r="A3" s="1608" t="s">
        <v>1799</v>
      </c>
      <c r="B3" s="1467"/>
      <c r="C3" s="1467"/>
      <c r="D3" s="1467"/>
      <c r="E3" s="1467"/>
      <c r="F3" s="1467"/>
      <c r="G3" s="1467"/>
      <c r="H3" s="1467"/>
      <c r="I3" s="1467"/>
      <c r="J3" s="542"/>
      <c r="K3" s="698"/>
      <c r="L3" s="698"/>
      <c r="M3" s="698"/>
      <c r="N3" s="544"/>
      <c r="O3" s="544"/>
      <c r="P3" s="544"/>
      <c r="Q3" s="545"/>
    </row>
    <row r="4" spans="1:17" s="306" customFormat="1" ht="18" customHeight="1">
      <c r="A4" s="1467"/>
      <c r="B4" s="1467"/>
      <c r="C4" s="1467"/>
      <c r="D4" s="1467"/>
      <c r="E4" s="1467"/>
      <c r="F4" s="1467"/>
      <c r="G4" s="1467"/>
      <c r="H4" s="1467"/>
      <c r="I4" s="1467"/>
      <c r="J4" s="549"/>
      <c r="K4" s="806"/>
      <c r="L4" s="806"/>
      <c r="M4" s="806"/>
      <c r="N4" s="551"/>
      <c r="O4" s="551"/>
      <c r="P4" s="551"/>
      <c r="Q4" s="547"/>
    </row>
    <row r="5" spans="1:17" s="811" customFormat="1" ht="15.95" customHeight="1" thickBot="1">
      <c r="A5" s="807"/>
      <c r="B5" s="808"/>
      <c r="C5" s="1356" t="s">
        <v>1838</v>
      </c>
      <c r="D5" s="1356"/>
      <c r="E5" s="1356"/>
      <c r="F5" s="1356"/>
      <c r="G5" s="844"/>
      <c r="H5" s="844"/>
      <c r="I5" s="844"/>
      <c r="J5" s="810"/>
      <c r="K5" s="844"/>
      <c r="L5" s="844"/>
      <c r="M5" s="844"/>
      <c r="N5" s="1619" t="s">
        <v>1948</v>
      </c>
      <c r="O5" s="1580"/>
      <c r="P5" s="1580"/>
      <c r="Q5" s="1580"/>
    </row>
    <row r="6" spans="1:17" s="308" customFormat="1" ht="12.75" customHeight="1">
      <c r="A6" s="1506" t="s">
        <v>163</v>
      </c>
      <c r="B6" s="1506"/>
      <c r="C6" s="1506"/>
      <c r="D6" s="1506"/>
      <c r="E6" s="711"/>
      <c r="F6" s="1614" t="s">
        <v>1694</v>
      </c>
      <c r="G6" s="1508"/>
      <c r="H6" s="1508"/>
      <c r="I6" s="1508"/>
      <c r="J6" s="1507" t="s">
        <v>263</v>
      </c>
      <c r="K6" s="1508"/>
      <c r="L6" s="1508"/>
      <c r="M6" s="1605"/>
      <c r="N6" s="656" t="s">
        <v>167</v>
      </c>
      <c r="O6" s="657"/>
      <c r="P6" s="657"/>
      <c r="Q6" s="657"/>
    </row>
    <row r="7" spans="1:17" s="308" customFormat="1" ht="9" customHeight="1">
      <c r="A7" s="658"/>
      <c r="B7" s="1503" t="s">
        <v>11</v>
      </c>
      <c r="C7" s="1503"/>
      <c r="D7" s="1503"/>
      <c r="E7" s="712"/>
      <c r="F7" s="1615"/>
      <c r="G7" s="1606"/>
      <c r="H7" s="1606"/>
      <c r="I7" s="1606"/>
      <c r="J7" s="1606"/>
      <c r="K7" s="1606"/>
      <c r="L7" s="1606"/>
      <c r="M7" s="1607"/>
      <c r="N7" s="664" t="s">
        <v>169</v>
      </c>
      <c r="O7" s="665"/>
      <c r="P7" s="665"/>
      <c r="Q7" s="665"/>
    </row>
    <row r="8" spans="1:17" s="308" customFormat="1" ht="11.25" customHeight="1">
      <c r="A8" s="666"/>
      <c r="B8" s="667"/>
      <c r="C8" s="667"/>
      <c r="D8" s="667"/>
      <c r="E8" s="667"/>
      <c r="F8" s="1616" t="s">
        <v>1699</v>
      </c>
      <c r="G8" s="1617"/>
      <c r="H8" s="1617"/>
      <c r="I8" s="1617"/>
      <c r="J8" s="1609" t="s">
        <v>1695</v>
      </c>
      <c r="K8" s="1610"/>
      <c r="L8" s="1610"/>
      <c r="M8" s="1611"/>
      <c r="N8" s="673"/>
      <c r="O8" s="667"/>
      <c r="P8" s="667"/>
      <c r="Q8" s="667"/>
    </row>
    <row r="9" spans="1:17" s="308" customFormat="1" ht="9" customHeight="1">
      <c r="A9" s="674"/>
      <c r="B9" s="675"/>
      <c r="C9" s="675"/>
      <c r="D9" s="675"/>
      <c r="E9" s="675"/>
      <c r="F9" s="1618"/>
      <c r="G9" s="1617"/>
      <c r="H9" s="1617"/>
      <c r="I9" s="1617"/>
      <c r="J9" s="1612"/>
      <c r="K9" s="1612"/>
      <c r="L9" s="1612"/>
      <c r="M9" s="1613"/>
      <c r="N9" s="681"/>
      <c r="O9" s="675"/>
      <c r="P9" s="675"/>
      <c r="Q9" s="675"/>
    </row>
    <row r="10" spans="1:17" s="308" customFormat="1" ht="11.25" customHeight="1">
      <c r="A10" s="1499"/>
      <c r="B10" s="1499"/>
      <c r="C10" s="682"/>
      <c r="D10" s="682"/>
      <c r="E10" s="682"/>
      <c r="F10" s="1598" t="s">
        <v>2006</v>
      </c>
      <c r="G10" s="1598" t="s">
        <v>2007</v>
      </c>
      <c r="H10" s="1598" t="s">
        <v>2008</v>
      </c>
      <c r="I10" s="1586" t="s">
        <v>2009</v>
      </c>
      <c r="J10" s="1587" t="s">
        <v>2006</v>
      </c>
      <c r="K10" s="1598" t="s">
        <v>2007</v>
      </c>
      <c r="L10" s="1598" t="s">
        <v>2008</v>
      </c>
      <c r="M10" s="1598" t="s">
        <v>2009</v>
      </c>
      <c r="N10" s="688"/>
      <c r="O10" s="682"/>
      <c r="P10" s="682"/>
      <c r="Q10" s="682"/>
    </row>
    <row r="11" spans="1:17" s="308" customFormat="1" ht="11.25" customHeight="1">
      <c r="A11" s="1499" t="s">
        <v>8</v>
      </c>
      <c r="B11" s="1499"/>
      <c r="C11" s="682"/>
      <c r="D11" s="682"/>
      <c r="E11" s="682"/>
      <c r="F11" s="1599"/>
      <c r="G11" s="1599"/>
      <c r="H11" s="1599"/>
      <c r="I11" s="1601"/>
      <c r="J11" s="1603"/>
      <c r="K11" s="1599"/>
      <c r="L11" s="1599"/>
      <c r="M11" s="1599"/>
      <c r="N11" s="688"/>
      <c r="O11" s="682"/>
      <c r="P11" s="682"/>
      <c r="Q11" s="682"/>
    </row>
    <row r="12" spans="1:17" s="309" customFormat="1" ht="24.75" customHeight="1">
      <c r="A12" s="1500" t="s">
        <v>9</v>
      </c>
      <c r="B12" s="1500"/>
      <c r="C12" s="1500"/>
      <c r="D12" s="1500"/>
      <c r="E12" s="713"/>
      <c r="F12" s="1600"/>
      <c r="G12" s="1600"/>
      <c r="H12" s="1600"/>
      <c r="I12" s="1602"/>
      <c r="J12" s="1604"/>
      <c r="K12" s="1600"/>
      <c r="L12" s="1600"/>
      <c r="M12" s="1600"/>
      <c r="N12" s="1501" t="s">
        <v>170</v>
      </c>
      <c r="O12" s="1502"/>
      <c r="P12" s="1502"/>
      <c r="Q12" s="1502"/>
    </row>
    <row r="13" spans="1:17" s="310" customFormat="1" ht="13.7" customHeight="1">
      <c r="A13" s="1459" t="s">
        <v>845</v>
      </c>
      <c r="B13" s="1459"/>
      <c r="C13" s="1459"/>
      <c r="D13" s="1459"/>
      <c r="E13" s="714">
        <v>1</v>
      </c>
      <c r="F13" s="823">
        <f>INDEX(중위!$J$1078:$XFD$1118,MATCH($E13,중위!$F$1078:$F$1118,0),COUNT(중위!$J$2:$XFD$2))</f>
        <v>126515.14416177588</v>
      </c>
      <c r="G13" s="824">
        <f>INDEX(중위단위!$J$1078:$XFD$1118,MATCH($E13,중위단위!$F$1078:$F$1118,0),COUNT(중위단위!$J$2:$XFD$2))</f>
        <v>2322.9853494151471</v>
      </c>
      <c r="H13" s="825">
        <f>INDEX(중위!$J$1119:$XFD$1159,MATCH($E13,중위!$F$1119:$F$1159,0),COUNT(중위!$J$2:$XFD$2))</f>
        <v>77800.36646277945</v>
      </c>
      <c r="I13" s="826">
        <f>INDEX(중위단위!$J$1119:$XFD$1159,MATCH($E13,중위단위!$F$1119:$F$1159,0),COUNT(중위단위!$J$2:$XFD$2))</f>
        <v>1421.5695667624757</v>
      </c>
      <c r="J13" s="827">
        <f>INDEX(평균!$J$1078:$XFD$1118,MATCH($E13,평균!$F$1078:$F$1118,0),COUNT(평균!$J$2:$XFD$2))</f>
        <v>140040.08921887059</v>
      </c>
      <c r="K13" s="824">
        <f>INDEX(평균단위!$J$1078:$XFD$1118,MATCH($E13,평균단위!$F$1078:$F$1118,0),COUNT(평균단위!$J$2:$XFD$2))</f>
        <v>2436.4811742935358</v>
      </c>
      <c r="L13" s="825">
        <f>INDEX(평균!$J$1119:$XFD$1159,MATCH($E13,평균!$F$1119:$F$1159,0),COUNT(평균!$J$2:$XFD$2))</f>
        <v>83445.871470547514</v>
      </c>
      <c r="M13" s="825">
        <f>INDEX(평균단위!$J$1119:$XFD$1159,MATCH($E13,평균단위!$F$1119:$F$1159,0),COUNT(평균단위!$J$2:$XFD$2))</f>
        <v>1457.0425438093901</v>
      </c>
      <c r="N13" s="1423" t="s">
        <v>861</v>
      </c>
      <c r="O13" s="1424"/>
      <c r="P13" s="1424"/>
      <c r="Q13" s="1424"/>
    </row>
    <row r="14" spans="1:17" s="310" customFormat="1" ht="13.7" customHeight="1">
      <c r="A14" s="1460" t="s">
        <v>846</v>
      </c>
      <c r="B14" s="1460"/>
      <c r="C14" s="1460"/>
      <c r="D14" s="1460"/>
      <c r="E14" s="720">
        <v>2</v>
      </c>
      <c r="F14" s="823">
        <f>INDEX(중위!$J$1078:$XFD$1118,MATCH($E14,중위!$F$1078:$F$1118,0),COUNT(중위!$J$2:$XFD$2))</f>
        <v>150291.69849475517</v>
      </c>
      <c r="G14" s="827">
        <f>INDEX(중위단위!$J$1078:$XFD$1118,MATCH($E14,중위단위!$F$1078:$F$1118,0),COUNT(중위단위!$J$2:$XFD$2))</f>
        <v>2820.3393890414995</v>
      </c>
      <c r="H14" s="823">
        <f>INDEX(중위!$J$1119:$XFD$1159,MATCH($E14,중위!$F$1119:$F$1159,0),COUNT(중위!$J$2:$XFD$2))</f>
        <v>90285.367282220628</v>
      </c>
      <c r="I14" s="828">
        <f>INDEX(중위단위!$J$1119:$XFD$1159,MATCH($E14,중위단위!$F$1119:$F$1159,0),COUNT(중위단위!$J$2:$XFD$2))</f>
        <v>1690.6300732157258</v>
      </c>
      <c r="J14" s="827">
        <f>INDEX(평균!$J$1078:$XFD$1118,MATCH($E14,평균!$F$1078:$F$1118,0),COUNT(평균!$J$2:$XFD$2))</f>
        <v>167489.68257106215</v>
      </c>
      <c r="K14" s="827">
        <f>INDEX(평균단위!$J$1078:$XFD$1118,MATCH($E14,평균단위!$F$1078:$F$1118,0),COUNT(평균단위!$J$2:$XFD$2))</f>
        <v>2959.5835608452494</v>
      </c>
      <c r="L14" s="823">
        <f>INDEX(평균!$J$1119:$XFD$1159,MATCH($E14,평균!$F$1119:$F$1159,0),COUNT(평균!$J$2:$XFD$2))</f>
        <v>97219.405091523673</v>
      </c>
      <c r="M14" s="823">
        <f>INDEX(평균단위!$J$1119:$XFD$1159,MATCH($E14,평균단위!$F$1119:$F$1159,0),COUNT(평균단위!$J$2:$XFD$2))</f>
        <v>1726.8642949349071</v>
      </c>
      <c r="N14" s="1423" t="s">
        <v>862</v>
      </c>
      <c r="O14" s="1424"/>
      <c r="P14" s="1424"/>
      <c r="Q14" s="1424"/>
    </row>
    <row r="15" spans="1:17" s="310" customFormat="1" ht="13.7" customHeight="1">
      <c r="A15" s="1460" t="s">
        <v>1373</v>
      </c>
      <c r="B15" s="1460"/>
      <c r="C15" s="1460"/>
      <c r="D15" s="1460"/>
      <c r="E15" s="714">
        <v>3</v>
      </c>
      <c r="F15" s="823">
        <f>INDEX(중위!$J$1078:$XFD$1118,MATCH($E15,중위!$F$1078:$F$1118,0),COUNT(중위!$J$2:$XFD$2))</f>
        <v>70093.143967749813</v>
      </c>
      <c r="G15" s="827">
        <f>INDEX(중위단위!$J$1078:$XFD$1118,MATCH($E15,중위단위!$F$1078:$F$1118,0),COUNT(중위단위!$J$2:$XFD$2))</f>
        <v>1142.7592608361676</v>
      </c>
      <c r="H15" s="823">
        <f>INDEX(중위!$J$1119:$XFD$1159,MATCH($E15,중위!$F$1119:$F$1159,0),COUNT(중위!$J$2:$XFD$2))</f>
        <v>48173.335195265339</v>
      </c>
      <c r="I15" s="828">
        <f>INDEX(중위단위!$J$1119:$XFD$1159,MATCH($E15,중위단위!$F$1119:$F$1159,0),COUNT(중위단위!$J$2:$XFD$2))</f>
        <v>783.08630570167122</v>
      </c>
      <c r="J15" s="827">
        <f>INDEX(평균!$J$1078:$XFD$1118,MATCH($E15,평균!$F$1078:$F$1118,0),COUNT(평균!$J$2:$XFD$2))</f>
        <v>74901.930856913241</v>
      </c>
      <c r="K15" s="827">
        <f>INDEX(평균단위!$J$1078:$XFD$1118,MATCH($E15,평균단위!$F$1078:$F$1118,0),COUNT(평균단위!$J$2:$XFD$2))</f>
        <v>1195.1540020641235</v>
      </c>
      <c r="L15" s="823">
        <f>INDEX(평균!$J$1119:$XFD$1159,MATCH($E15,평균!$F$1119:$F$1159,0),COUNT(평균!$J$2:$XFD$2))</f>
        <v>50761.139034055537</v>
      </c>
      <c r="M15" s="823">
        <f>INDEX(평균단위!$J$1119:$XFD$1159,MATCH($E15,평균단위!$F$1119:$F$1159,0),COUNT(평균단위!$J$2:$XFD$2))</f>
        <v>816.75284156098326</v>
      </c>
      <c r="N15" s="1423" t="s">
        <v>1375</v>
      </c>
      <c r="O15" s="1424"/>
      <c r="P15" s="1424"/>
      <c r="Q15" s="1424"/>
    </row>
    <row r="16" spans="1:17" s="310" customFormat="1" ht="13.7" customHeight="1">
      <c r="A16" s="1378" t="s">
        <v>1539</v>
      </c>
      <c r="B16" s="1378"/>
      <c r="C16" s="1378"/>
      <c r="D16" s="1378"/>
      <c r="E16" s="720">
        <v>4</v>
      </c>
      <c r="F16" s="823">
        <f>INDEX(중위!$J$1078:$XFD$1118,MATCH($E16,중위!$F$1078:$F$1118,0),COUNT(중위!$J$2:$XFD$2))</f>
        <v>81430.368092226156</v>
      </c>
      <c r="G16" s="827">
        <f>INDEX(중위단위!$J$1078:$XFD$1118,MATCH($E16,중위단위!$F$1078:$F$1118,0),COUNT(중위단위!$J$2:$XFD$2))</f>
        <v>1359.8122045200905</v>
      </c>
      <c r="H16" s="823">
        <f>INDEX(중위!$J$1119:$XFD$1159,MATCH($E16,중위!$F$1119:$F$1159,0),COUNT(중위!$J$2:$XFD$2))</f>
        <v>56899.445830673707</v>
      </c>
      <c r="I16" s="828">
        <f>INDEX(중위단위!$J$1119:$XFD$1159,MATCH($E16,중위단위!$F$1119:$F$1159,0),COUNT(중위단위!$J$2:$XFD$2))</f>
        <v>941.72547211989558</v>
      </c>
      <c r="J16" s="827">
        <f>INDEX(평균!$J$1078:$XFD$1118,MATCH($E16,평균!$F$1078:$F$1118,0),COUNT(평균!$J$2:$XFD$2))</f>
        <v>85842.481129830965</v>
      </c>
      <c r="K16" s="827">
        <f>INDEX(평균단위!$J$1078:$XFD$1118,MATCH($E16,평균단위!$F$1078:$F$1118,0),COUNT(평균단위!$J$2:$XFD$2))</f>
        <v>1412.2332289379738</v>
      </c>
      <c r="L16" s="823">
        <f>INDEX(평균!$J$1119:$XFD$1159,MATCH($E16,평균!$F$1119:$F$1159,0),COUNT(평균!$J$2:$XFD$2))</f>
        <v>59207.53476783981</v>
      </c>
      <c r="M16" s="823">
        <f>INDEX(평균단위!$J$1119:$XFD$1159,MATCH($E16,평균단위!$F$1119:$F$1159,0),COUNT(평균단위!$J$2:$XFD$2))</f>
        <v>981.11763831614041</v>
      </c>
      <c r="N16" s="1406" t="s">
        <v>1553</v>
      </c>
      <c r="O16" s="1407"/>
      <c r="P16" s="1407"/>
      <c r="Q16" s="1407"/>
    </row>
    <row r="17" spans="1:17" s="310" customFormat="1" ht="13.7" customHeight="1">
      <c r="A17" s="1378" t="s">
        <v>1562</v>
      </c>
      <c r="B17" s="1378"/>
      <c r="C17" s="1378"/>
      <c r="D17" s="1378"/>
      <c r="E17" s="714">
        <v>5</v>
      </c>
      <c r="F17" s="823">
        <f>INDEX(중위!$J$1078:$XFD$1118,MATCH($E17,중위!$F$1078:$F$1118,0),COUNT(중위!$J$2:$XFD$2))</f>
        <v>58435.7566840086</v>
      </c>
      <c r="G17" s="827">
        <f>INDEX(중위단위!$J$1078:$XFD$1118,MATCH($E17,중위단위!$F$1078:$F$1118,0),COUNT(중위단위!$J$2:$XFD$2))</f>
        <v>918.35079846984843</v>
      </c>
      <c r="H17" s="823">
        <f>INDEX(중위!$J$1119:$XFD$1159,MATCH($E17,중위!$F$1119:$F$1159,0),COUNT(중위!$J$2:$XFD$2))</f>
        <v>39207.816758063331</v>
      </c>
      <c r="I17" s="828">
        <f>INDEX(중위단위!$J$1119:$XFD$1159,MATCH($E17,중위단위!$F$1119:$F$1159,0),COUNT(중위단위!$J$2:$XFD$2))</f>
        <v>619.11266443357192</v>
      </c>
      <c r="J17" s="827">
        <f>INDEX(평균!$J$1078:$XFD$1118,MATCH($E17,평균!$F$1078:$F$1118,0),COUNT(평균!$J$2:$XFD$2))</f>
        <v>63659.436716481257</v>
      </c>
      <c r="K17" s="827">
        <f>INDEX(평균단위!$J$1078:$XFD$1118,MATCH($E17,평균단위!$F$1078:$F$1118,0),COUNT(평균단위!$J$2:$XFD$2))</f>
        <v>970.80271939797979</v>
      </c>
      <c r="L17" s="823">
        <f>INDEX(평균!$J$1119:$XFD$1159,MATCH($E17,평균!$F$1119:$F$1159,0),COUNT(평균!$J$2:$XFD$2))</f>
        <v>42083.964169682826</v>
      </c>
      <c r="M17" s="823">
        <f>INDEX(평균단위!$J$1119:$XFD$1159,MATCH($E17,평균단위!$F$1119:$F$1159,0),COUNT(평균단위!$J$2:$XFD$2))</f>
        <v>646.97866025414714</v>
      </c>
      <c r="N17" s="1406" t="s">
        <v>1830</v>
      </c>
      <c r="O17" s="1407"/>
      <c r="P17" s="1407"/>
      <c r="Q17" s="1407"/>
    </row>
    <row r="18" spans="1:17" s="310" customFormat="1" ht="13.5" customHeight="1">
      <c r="A18" s="1414" t="s">
        <v>173</v>
      </c>
      <c r="B18" s="1414"/>
      <c r="C18" s="1414"/>
      <c r="D18" s="1414"/>
      <c r="E18" s="720">
        <v>6</v>
      </c>
      <c r="F18" s="823">
        <f>INDEX(중위!$J$1078:$XFD$1118,MATCH($E18,중위!$F$1078:$F$1118,0),COUNT(중위!$J$2:$XFD$2))</f>
        <v>206159.47434251223</v>
      </c>
      <c r="G18" s="824">
        <f>INDEX(중위단위!$J$1078:$XFD$1118,MATCH($E18,중위단위!$F$1078:$F$1118,0),COUNT(중위단위!$J$2:$XFD$2))</f>
        <v>3747.6049818424945</v>
      </c>
      <c r="H18" s="825">
        <f>INDEX(중위!$J$1119:$XFD$1159,MATCH($E18,중위!$F$1119:$F$1159,0),COUNT(중위!$J$2:$XFD$2))</f>
        <v>123244.42861442457</v>
      </c>
      <c r="I18" s="826">
        <f>INDEX(중위단위!$J$1119:$XFD$1159,MATCH($E18,중위단위!$F$1119:$F$1159,0),COUNT(중위단위!$J$2:$XFD$2))</f>
        <v>2242.8425224201987</v>
      </c>
      <c r="J18" s="827">
        <f>INDEX(평균!$J$1078:$XFD$1118,MATCH($E18,평균!$F$1078:$F$1118,0),COUNT(평균!$J$2:$XFD$2))</f>
        <v>223905.48861913601</v>
      </c>
      <c r="K18" s="824">
        <f>INDEX(평균단위!$J$1078:$XFD$1118,MATCH($E18,평균단위!$F$1078:$F$1118,0),COUNT(평균단위!$J$2:$XFD$2))</f>
        <v>3970.9686975850896</v>
      </c>
      <c r="L18" s="825">
        <f>INDEX(평균!$J$1119:$XFD$1159,MATCH($E18,평균!$F$1119:$F$1159,0),COUNT(평균!$J$2:$XFD$2))</f>
        <v>127962.38504985298</v>
      </c>
      <c r="M18" s="825">
        <f>INDEX(평균단위!$J$1119:$XFD$1159,MATCH($E18,평균단위!$F$1119:$F$1159,0),COUNT(평균단위!$J$2:$XFD$2))</f>
        <v>2261.5174052717348</v>
      </c>
      <c r="N18" s="1412" t="s">
        <v>305</v>
      </c>
      <c r="O18" s="1413"/>
      <c r="P18" s="1413"/>
      <c r="Q18" s="1413"/>
    </row>
    <row r="19" spans="1:17" s="310" customFormat="1" ht="13.5" customHeight="1">
      <c r="A19" s="628"/>
      <c r="B19" s="1484" t="s">
        <v>174</v>
      </c>
      <c r="C19" s="1414"/>
      <c r="D19" s="1414"/>
      <c r="E19" s="714">
        <v>7</v>
      </c>
      <c r="F19" s="829">
        <f>INDEX(중위!$J$1078:$XFD$1118,MATCH($E19,중위!$F$1078:$F$1118,0),COUNT(중위!$J$2:$XFD$2))</f>
        <v>195506.99089237917</v>
      </c>
      <c r="G19" s="830">
        <f>INDEX(중위단위!$J$1078:$XFD$1118,MATCH($E19,중위단위!$F$1078:$F$1118,0),COUNT(중위단위!$J$2:$XFD$2))</f>
        <v>3387.7066455915769</v>
      </c>
      <c r="H19" s="831">
        <f>INDEX(중위!$J$1119:$XFD$1159,MATCH($E19,중위!$F$1119:$F$1159,0),COUNT(중위!$J$2:$XFD$2))</f>
        <v>115285.49786530781</v>
      </c>
      <c r="I19" s="832">
        <f>INDEX(중위단위!$J$1119:$XFD$1159,MATCH($E19,중위단위!$F$1119:$F$1159,0),COUNT(중위단위!$J$2:$XFD$2))</f>
        <v>2043.5556408369644</v>
      </c>
      <c r="J19" s="833">
        <f>INDEX(평균!$J$1078:$XFD$1118,MATCH($E19,평균!$F$1078:$F$1118,0),COUNT(평균!$J$2:$XFD$2))</f>
        <v>207102.99978922229</v>
      </c>
      <c r="K19" s="830">
        <f>INDEX(평균단위!$J$1078:$XFD$1118,MATCH($E19,평균단위!$F$1078:$F$1118,0),COUNT(평균단위!$J$2:$XFD$2))</f>
        <v>3725.0621092948909</v>
      </c>
      <c r="L19" s="831">
        <f>INDEX(평균!$J$1119:$XFD$1159,MATCH($E19,평균!$F$1119:$F$1159,0),COUNT(평균!$J$2:$XFD$2))</f>
        <v>115477.89395424238</v>
      </c>
      <c r="M19" s="831">
        <f>INDEX(평균단위!$J$1119:$XFD$1159,MATCH($E19,평균단위!$F$1119:$F$1159,0),COUNT(평균단위!$J$2:$XFD$2))</f>
        <v>2061.6097867660569</v>
      </c>
      <c r="N19" s="1412" t="s">
        <v>275</v>
      </c>
      <c r="O19" s="1413"/>
      <c r="P19" s="1444"/>
      <c r="Q19" s="629"/>
    </row>
    <row r="20" spans="1:17" s="310" customFormat="1" ht="11.25" customHeight="1">
      <c r="A20" s="630"/>
      <c r="B20" s="631"/>
      <c r="C20" s="1451" t="s">
        <v>178</v>
      </c>
      <c r="D20" s="1452"/>
      <c r="E20" s="720">
        <v>8</v>
      </c>
      <c r="F20" s="834">
        <f>INDEX(중위!$J$1078:$XFD$1118,MATCH($E20,중위!$F$1078:$F$1118,0),COUNT(중위!$J$2:$XFD$2))</f>
        <v>259000</v>
      </c>
      <c r="G20" s="824">
        <f>INDEX(중위단위!$J$1078:$XFD$1118,MATCH($E20,중위단위!$F$1078:$F$1118,0),COUNT(중위단위!$J$2:$XFD$2))</f>
        <v>4039.4279087746422</v>
      </c>
      <c r="H20" s="825">
        <f>INDEX(중위!$J$1119:$XFD$1159,MATCH($E20,중위!$F$1119:$F$1159,0),COUNT(중위!$J$2:$XFD$2))</f>
        <v>112000</v>
      </c>
      <c r="I20" s="826">
        <f>INDEX(중위단위!$J$1119:$XFD$1159,MATCH($E20,중위단위!$F$1119:$F$1159,0),COUNT(중위단위!$J$2:$XFD$2))</f>
        <v>1858.5298196948684</v>
      </c>
      <c r="J20" s="835">
        <f>INDEX(평균!$J$1078:$XFD$1118,MATCH($E20,평균!$F$1078:$F$1118,0),COUNT(평균!$J$2:$XFD$2))</f>
        <v>288797.80219780217</v>
      </c>
      <c r="K20" s="824">
        <f>INDEX(평균단위!$J$1078:$XFD$1118,MATCH($E20,평균단위!$F$1078:$F$1118,0),COUNT(평균단위!$J$2:$XFD$2))</f>
        <v>4908.8895673429488</v>
      </c>
      <c r="L20" s="825">
        <f>INDEX(평균!$J$1119:$XFD$1159,MATCH($E20,평균!$F$1119:$F$1159,0),COUNT(평균!$J$2:$XFD$2))</f>
        <v>115279.12087912088</v>
      </c>
      <c r="M20" s="825">
        <f>INDEX(평균단위!$J$1119:$XFD$1159,MATCH($E20,평균단위!$F$1119:$F$1159,0),COUNT(평균단위!$J$2:$XFD$2))</f>
        <v>1875.3465541662717</v>
      </c>
      <c r="N20" s="1491" t="s">
        <v>300</v>
      </c>
      <c r="O20" s="1428"/>
      <c r="P20" s="632"/>
      <c r="Q20" s="633"/>
    </row>
    <row r="21" spans="1:17" s="310" customFormat="1" ht="11.25" customHeight="1">
      <c r="A21" s="630"/>
      <c r="B21" s="631"/>
      <c r="C21" s="1453" t="s">
        <v>179</v>
      </c>
      <c r="D21" s="1454"/>
      <c r="E21" s="714">
        <v>9</v>
      </c>
      <c r="F21" s="825">
        <f>INDEX(중위!$J$1078:$XFD$1118,MATCH($E21,중위!$F$1078:$F$1118,0),COUNT(중위!$J$2:$XFD$2))</f>
        <v>190000</v>
      </c>
      <c r="G21" s="824">
        <f>INDEX(중위단위!$J$1078:$XFD$1118,MATCH($E21,중위단위!$F$1078:$F$1118,0),COUNT(중위단위!$J$2:$XFD$2))</f>
        <v>3252.4798243702348</v>
      </c>
      <c r="H21" s="825">
        <f>INDEX(중위!$J$1119:$XFD$1159,MATCH($E21,중위!$F$1119:$F$1159,0),COUNT(중위!$J$2:$XFD$2))</f>
        <v>120000</v>
      </c>
      <c r="I21" s="826">
        <f>INDEX(중위단위!$J$1119:$XFD$1159,MATCH($E21,중위단위!$F$1119:$F$1159,0),COUNT(중위단위!$J$2:$XFD$2))</f>
        <v>2067.3825514192044</v>
      </c>
      <c r="J21" s="824">
        <f>INDEX(평균!$J$1078:$XFD$1118,MATCH($E21,평균!$F$1078:$F$1118,0),COUNT(평균!$J$2:$XFD$2))</f>
        <v>196100.68493150684</v>
      </c>
      <c r="K21" s="824">
        <f>INDEX(평균단위!$J$1078:$XFD$1118,MATCH($E21,평균단위!$F$1078:$F$1118,0),COUNT(평균단위!$J$2:$XFD$2))</f>
        <v>3484.2826985613774</v>
      </c>
      <c r="L21" s="825">
        <f>INDEX(평균!$J$1119:$XFD$1159,MATCH($E21,평균!$F$1119:$F$1159,0),COUNT(평균!$J$2:$XFD$2))</f>
        <v>118134.24657534246</v>
      </c>
      <c r="M21" s="825">
        <f>INDEX(평균단위!$J$1119:$XFD$1159,MATCH($E21,평균단위!$F$1119:$F$1159,0),COUNT(평균단위!$J$2:$XFD$2))</f>
        <v>2081.8973599335927</v>
      </c>
      <c r="N21" s="1489" t="s">
        <v>301</v>
      </c>
      <c r="O21" s="1490"/>
      <c r="P21" s="632"/>
      <c r="Q21" s="631"/>
    </row>
    <row r="22" spans="1:17" s="310" customFormat="1" ht="11.25" customHeight="1">
      <c r="A22" s="630"/>
      <c r="B22" s="631"/>
      <c r="C22" s="1455" t="s">
        <v>180</v>
      </c>
      <c r="D22" s="1456"/>
      <c r="E22" s="720">
        <v>10</v>
      </c>
      <c r="F22" s="825">
        <f>INDEX(중위!$J$1078:$XFD$1118,MATCH($E22,중위!$F$1078:$F$1118,0),COUNT(중위!$J$2:$XFD$2))</f>
        <v>181500</v>
      </c>
      <c r="G22" s="824">
        <f>INDEX(중위단위!$J$1078:$XFD$1118,MATCH($E22,중위단위!$F$1078:$F$1118,0),COUNT(중위단위!$J$2:$XFD$2))</f>
        <v>3350.7187869798563</v>
      </c>
      <c r="H22" s="825">
        <f>INDEX(중위!$J$1119:$XFD$1159,MATCH($E22,중위!$F$1119:$F$1159,0),COUNT(중위!$J$2:$XFD$2))</f>
        <v>110000</v>
      </c>
      <c r="I22" s="826">
        <f>INDEX(중위단위!$J$1119:$XFD$1159,MATCH($E22,중위단위!$F$1119:$F$1159,0),COUNT(중위단위!$J$2:$XFD$2))</f>
        <v>2073.8186338935393</v>
      </c>
      <c r="J22" s="824">
        <f>INDEX(평균!$J$1078:$XFD$1118,MATCH($E22,평균!$F$1078:$F$1118,0),COUNT(평균!$J$2:$XFD$2))</f>
        <v>194394.89795918367</v>
      </c>
      <c r="K22" s="824">
        <f>INDEX(평균단위!$J$1078:$XFD$1118,MATCH($E22,평균단위!$F$1078:$F$1118,0),COUNT(평균단위!$J$2:$XFD$2))</f>
        <v>3651.2873262053272</v>
      </c>
      <c r="L22" s="825">
        <f>INDEX(평균!$J$1119:$XFD$1159,MATCH($E22,평균!$F$1119:$F$1159,0),COUNT(평균!$J$2:$XFD$2))</f>
        <v>111940.81632653061</v>
      </c>
      <c r="M22" s="825">
        <f>INDEX(평균단위!$J$1119:$XFD$1159,MATCH($E22,평균단위!$F$1119:$F$1159,0),COUNT(평균단위!$J$2:$XFD$2))</f>
        <v>2097.0938031715468</v>
      </c>
      <c r="N22" s="1425" t="s">
        <v>302</v>
      </c>
      <c r="O22" s="1426"/>
      <c r="P22" s="634"/>
      <c r="Q22" s="631"/>
    </row>
    <row r="23" spans="1:17" s="310" customFormat="1" ht="13.5" customHeight="1">
      <c r="A23" s="630"/>
      <c r="B23" s="1471" t="s">
        <v>175</v>
      </c>
      <c r="C23" s="1472"/>
      <c r="D23" s="1472"/>
      <c r="E23" s="714">
        <v>11</v>
      </c>
      <c r="F23" s="831">
        <f>INDEX(중위!$J$1078:$XFD$1118,MATCH($E23,중위!$F$1078:$F$1118,0),COUNT(중위!$J$2:$XFD$2))</f>
        <v>217034.0357901493</v>
      </c>
      <c r="G23" s="830">
        <f>INDEX(중위단위!$J$1078:$XFD$1118,MATCH($E23,중위단위!$F$1078:$F$1118,0),COUNT(중위단위!$J$2:$XFD$2))</f>
        <v>4115.0063104419842</v>
      </c>
      <c r="H23" s="831">
        <f>INDEX(중위!$J$1119:$XFD$1159,MATCH($E23,중위!$F$1119:$F$1159,0),COUNT(중위!$J$2:$XFD$2))</f>
        <v>131369.2834329202</v>
      </c>
      <c r="I23" s="832">
        <f>INDEX(중위단위!$J$1119:$XFD$1159,MATCH($E23,중위단위!$F$1119:$F$1159,0),COUNT(중위단위!$J$2:$XFD$2))</f>
        <v>2446.2840437921736</v>
      </c>
      <c r="J23" s="830">
        <f>INDEX(평균!$J$1078:$XFD$1118,MATCH($E23,평균!$F$1078:$F$1118,0),COUNT(평균!$J$2:$XFD$2))</f>
        <v>241058.26788506869</v>
      </c>
      <c r="K23" s="830">
        <f>INDEX(평균단위!$J$1078:$XFD$1118,MATCH($E23,평균단위!$F$1078:$F$1118,0),COUNT(평균단위!$J$2:$XFD$2))</f>
        <v>4222.0018315259967</v>
      </c>
      <c r="L23" s="831">
        <f>INDEX(평균!$J$1119:$XFD$1159,MATCH($E23,평균!$F$1119:$F$1159,0),COUNT(평균!$J$2:$XFD$2))</f>
        <v>140707.14698233924</v>
      </c>
      <c r="M23" s="831">
        <f>INDEX(평균단위!$J$1119:$XFD$1159,MATCH($E23,평균단위!$F$1119:$F$1159,0),COUNT(평균단위!$J$2:$XFD$2))</f>
        <v>2465.5926043994677</v>
      </c>
      <c r="N23" s="1433" t="s">
        <v>276</v>
      </c>
      <c r="O23" s="1434"/>
      <c r="P23" s="1435"/>
      <c r="Q23" s="635"/>
    </row>
    <row r="24" spans="1:17" s="310" customFormat="1" ht="11.25" customHeight="1">
      <c r="A24" s="630"/>
      <c r="B24" s="631"/>
      <c r="C24" s="1451" t="s">
        <v>176</v>
      </c>
      <c r="D24" s="1452"/>
      <c r="E24" s="720">
        <v>12</v>
      </c>
      <c r="F24" s="825">
        <f>INDEX(중위!$J$1078:$XFD$1118,MATCH($E24,중위!$F$1078:$F$1118,0),COUNT(중위!$J$2:$XFD$2))</f>
        <v>199000</v>
      </c>
      <c r="G24" s="824">
        <f>INDEX(중위단위!$J$1078:$XFD$1118,MATCH($E24,중위단위!$F$1078:$F$1118,0),COUNT(중위단위!$J$2:$XFD$2))</f>
        <v>3502.5598291574925</v>
      </c>
      <c r="H24" s="825">
        <f>INDEX(중위!$J$1119:$XFD$1159,MATCH($E24,중위!$F$1119:$F$1159,0),COUNT(중위!$J$2:$XFD$2))</f>
        <v>120000</v>
      </c>
      <c r="I24" s="826">
        <f>INDEX(중위단위!$J$1119:$XFD$1159,MATCH($E24,중위단위!$F$1119:$F$1159,0),COUNT(중위단위!$J$2:$XFD$2))</f>
        <v>2140.0547070190846</v>
      </c>
      <c r="J24" s="824">
        <f>INDEX(평균!$J$1078:$XFD$1118,MATCH($E24,평균!$F$1078:$F$1118,0),COUNT(평균!$J$2:$XFD$2))</f>
        <v>211898.80952380953</v>
      </c>
      <c r="K24" s="824">
        <f>INDEX(평균단위!$J$1078:$XFD$1118,MATCH($E24,평균단위!$F$1078:$F$1118,0),COUNT(평균단위!$J$2:$XFD$2))</f>
        <v>3688.648402126752</v>
      </c>
      <c r="L24" s="825">
        <f>INDEX(평균!$J$1119:$XFD$1159,MATCH($E24,평균!$F$1119:$F$1159,0),COUNT(평균!$J$2:$XFD$2))</f>
        <v>126011.90476190476</v>
      </c>
      <c r="M24" s="825">
        <f>INDEX(평균단위!$J$1119:$XFD$1159,MATCH($E24,평균단위!$F$1119:$F$1159,0),COUNT(평균단위!$J$2:$XFD$2))</f>
        <v>2175.9806975794163</v>
      </c>
      <c r="N24" s="1427" t="s">
        <v>303</v>
      </c>
      <c r="O24" s="1428"/>
      <c r="P24" s="632"/>
      <c r="Q24" s="631"/>
    </row>
    <row r="25" spans="1:17" s="310" customFormat="1" ht="11.25" customHeight="1">
      <c r="A25" s="630"/>
      <c r="B25" s="636"/>
      <c r="C25" s="1455" t="s">
        <v>177</v>
      </c>
      <c r="D25" s="1456"/>
      <c r="E25" s="714">
        <v>13</v>
      </c>
      <c r="F25" s="836">
        <f>INDEX(중위!$J$1078:$XFD$1118,MATCH($E25,중위!$F$1078:$F$1118,0),COUNT(중위!$J$2:$XFD$2))</f>
        <v>245000</v>
      </c>
      <c r="G25" s="824">
        <f>INDEX(중위단위!$J$1078:$XFD$1118,MATCH($E25,중위단위!$F$1078:$F$1118,0),COUNT(중위단위!$J$2:$XFD$2))</f>
        <v>5064.7469328603283</v>
      </c>
      <c r="H25" s="825">
        <f>INDEX(중위!$J$1119:$XFD$1159,MATCH($E25,중위!$F$1119:$F$1159,0),COUNT(중위!$J$2:$XFD$2))</f>
        <v>149000</v>
      </c>
      <c r="I25" s="826">
        <f>INDEX(중위단위!$J$1119:$XFD$1159,MATCH($E25,중위단위!$F$1119:$F$1159,0),COUNT(중위단위!$J$2:$XFD$2))</f>
        <v>2921.163808469164</v>
      </c>
      <c r="J25" s="837">
        <f>INDEX(평균!$J$1078:$XFD$1118,MATCH($E25,평균!$F$1078:$F$1118,0),COUNT(평균!$J$2:$XFD$2))</f>
        <v>286276.78571428574</v>
      </c>
      <c r="K25" s="824">
        <f>INDEX(평균단위!$J$1078:$XFD$1118,MATCH($E25,평균단위!$F$1078:$F$1118,0),COUNT(평균단위!$J$2:$XFD$2))</f>
        <v>5049.0902931075025</v>
      </c>
      <c r="L25" s="825">
        <f>INDEX(평균!$J$1119:$XFD$1159,MATCH($E25,평균!$F$1119:$F$1159,0),COUNT(평균!$J$2:$XFD$2))</f>
        <v>163495.53571428571</v>
      </c>
      <c r="M25" s="825">
        <f>INDEX(평균단위!$J$1119:$XFD$1159,MATCH($E25,평균단위!$F$1119:$F$1159,0),COUNT(평균단위!$J$2:$XFD$2))</f>
        <v>2914.7031814839511</v>
      </c>
      <c r="N25" s="1425" t="s">
        <v>304</v>
      </c>
      <c r="O25" s="1426"/>
      <c r="P25" s="634"/>
      <c r="Q25" s="637"/>
    </row>
    <row r="26" spans="1:17" s="310" customFormat="1" ht="13.5" customHeight="1">
      <c r="A26" s="1458" t="s">
        <v>191</v>
      </c>
      <c r="B26" s="1458"/>
      <c r="C26" s="1458"/>
      <c r="D26" s="1458"/>
      <c r="E26" s="720">
        <v>14</v>
      </c>
      <c r="F26" s="825">
        <f>INDEX(중위!$J$1078:$XFD$1118,MATCH($E26,중위!$F$1078:$F$1118,0),COUNT(중위!$J$2:$XFD$2))</f>
        <v>113251.50648019694</v>
      </c>
      <c r="G26" s="827">
        <f>INDEX(중위단위!$J$1078:$XFD$1118,MATCH($E26,중위단위!$F$1078:$F$1118,0),COUNT(중위단위!$J$2:$XFD$2))</f>
        <v>2156.4004365437277</v>
      </c>
      <c r="H26" s="823">
        <f>INDEX(중위!$J$1119:$XFD$1159,MATCH($E26,중위!$F$1119:$F$1159,0),COUNT(중위!$J$2:$XFD$2))</f>
        <v>67824.387858738337</v>
      </c>
      <c r="I26" s="828">
        <f>INDEX(중위단위!$J$1119:$XFD$1159,MATCH($E26,중위단위!$F$1119:$F$1159,0),COUNT(중위단위!$J$2:$XFD$2))</f>
        <v>1312.8348721351401</v>
      </c>
      <c r="J26" s="824">
        <f>INDEX(평균!$J$1078:$XFD$1118,MATCH($E26,평균!$F$1078:$F$1118,0),COUNT(평균!$J$2:$XFD$2))</f>
        <v>135519.09080371514</v>
      </c>
      <c r="K26" s="827">
        <f>INDEX(평균단위!$J$1078:$XFD$1118,MATCH($E26,평균단위!$F$1078:$F$1118,0),COUNT(평균단위!$J$2:$XFD$2))</f>
        <v>2281.7842673813352</v>
      </c>
      <c r="L26" s="823">
        <f>INDEX(평균!$J$1119:$XFD$1159,MATCH($E26,평균!$F$1119:$F$1159,0),COUNT(평균!$J$2:$XFD$2))</f>
        <v>79634.104577311417</v>
      </c>
      <c r="M26" s="823">
        <f>INDEX(평균단위!$J$1119:$XFD$1159,MATCH($E26,평균단위!$F$1119:$F$1159,0),COUNT(평균단위!$J$2:$XFD$2))</f>
        <v>1369.819571584454</v>
      </c>
      <c r="N26" s="1445" t="s">
        <v>284</v>
      </c>
      <c r="O26" s="1446"/>
      <c r="P26" s="1446"/>
      <c r="Q26" s="1446"/>
    </row>
    <row r="27" spans="1:17" s="310" customFormat="1" ht="11.25" customHeight="1">
      <c r="A27" s="638"/>
      <c r="B27" s="1471" t="s">
        <v>1396</v>
      </c>
      <c r="C27" s="1472"/>
      <c r="D27" s="1472"/>
      <c r="E27" s="714">
        <v>15</v>
      </c>
      <c r="F27" s="829">
        <f>INDEX(중위!$J$1078:$XFD$1118,MATCH($E27,중위!$F$1078:$F$1118,0),COUNT(중위!$J$2:$XFD$2))</f>
        <v>172000</v>
      </c>
      <c r="G27" s="824">
        <f>INDEX(중위단위!$J$1078:$XFD$1118,MATCH($E27,중위단위!$F$1078:$F$1118,0),COUNT(중위단위!$J$2:$XFD$2))</f>
        <v>3105.6092990255383</v>
      </c>
      <c r="H27" s="825">
        <f>INDEX(중위!$J$1119:$XFD$1159,MATCH($E27,중위!$F$1119:$F$1159,0),COUNT(중위!$J$2:$XFD$2))</f>
        <v>107500</v>
      </c>
      <c r="I27" s="826">
        <f>INDEX(중위단위!$J$1119:$XFD$1159,MATCH($E27,중위단위!$F$1119:$F$1159,0),COUNT(중위단위!$J$2:$XFD$2))</f>
        <v>1888.6094235705348</v>
      </c>
      <c r="J27" s="833">
        <f>INDEX(평균!$J$1078:$XFD$1118,MATCH($E27,평균!$F$1078:$F$1118,0),COUNT(평균!$J$2:$XFD$2))</f>
        <v>228786.36363636365</v>
      </c>
      <c r="K27" s="824">
        <f>INDEX(평균단위!$J$1078:$XFD$1118,MATCH($E27,평균단위!$F$1078:$F$1118,0),COUNT(평균단위!$J$2:$XFD$2))</f>
        <v>3408.5610747746414</v>
      </c>
      <c r="L27" s="825">
        <f>INDEX(평균!$J$1119:$XFD$1159,MATCH($E27,평균!$F$1119:$F$1159,0),COUNT(평균!$J$2:$XFD$2))</f>
        <v>133409.09090909091</v>
      </c>
      <c r="M27" s="825">
        <f>INDEX(평균단위!$J$1119:$XFD$1159,MATCH($E27,평균단위!$F$1119:$F$1159,0),COUNT(평균단위!$J$2:$XFD$2))</f>
        <v>2016.1649539764992</v>
      </c>
      <c r="N27" s="1433" t="s">
        <v>1400</v>
      </c>
      <c r="O27" s="1434"/>
      <c r="P27" s="1435"/>
      <c r="Q27" s="639"/>
    </row>
    <row r="28" spans="1:17" s="310" customFormat="1" ht="11.25" customHeight="1">
      <c r="A28" s="638"/>
      <c r="B28" s="1473" t="s">
        <v>773</v>
      </c>
      <c r="C28" s="1454"/>
      <c r="D28" s="1454"/>
      <c r="E28" s="720">
        <v>16</v>
      </c>
      <c r="F28" s="825">
        <f>INDEX(중위!$J$1078:$XFD$1118,MATCH($E28,중위!$F$1078:$F$1118,0),COUNT(중위!$J$2:$XFD$2))</f>
        <v>90000</v>
      </c>
      <c r="G28" s="824">
        <f>INDEX(중위단위!$J$1078:$XFD$1118,MATCH($E28,중위단위!$F$1078:$F$1118,0),COUNT(중위단위!$J$2:$XFD$2))</f>
        <v>1866.1874481614598</v>
      </c>
      <c r="H28" s="825">
        <f>INDEX(중위!$J$1119:$XFD$1159,MATCH($E28,중위!$F$1119:$F$1159,0),COUNT(중위!$J$2:$XFD$2))</f>
        <v>56000</v>
      </c>
      <c r="I28" s="826">
        <f>INDEX(중위단위!$J$1119:$XFD$1159,MATCH($E28,중위단위!$F$1119:$F$1159,0),COUNT(중위단위!$J$2:$XFD$2))</f>
        <v>1181.1023622047244</v>
      </c>
      <c r="J28" s="824">
        <f>INDEX(평균!$J$1078:$XFD$1118,MATCH($E28,평균!$F$1078:$F$1118,0),COUNT(평균!$J$2:$XFD$2))</f>
        <v>147606.3909774436</v>
      </c>
      <c r="K28" s="824">
        <f>INDEX(평균단위!$J$1078:$XFD$1118,MATCH($E28,평균단위!$F$1078:$F$1118,0),COUNT(평균단위!$J$2:$XFD$2))</f>
        <v>1964.3029753263802</v>
      </c>
      <c r="L28" s="825">
        <f>INDEX(평균!$J$1119:$XFD$1159,MATCH($E28,평균!$F$1119:$F$1159,0),COUNT(평균!$J$2:$XFD$2))</f>
        <v>81632.330827067664</v>
      </c>
      <c r="M28" s="825">
        <f>INDEX(평균단위!$J$1119:$XFD$1159,MATCH($E28,평균단위!$F$1119:$F$1159,0),COUNT(평균단위!$J$2:$XFD$2))</f>
        <v>1186.415284698262</v>
      </c>
      <c r="N28" s="1436" t="s">
        <v>1401</v>
      </c>
      <c r="O28" s="1437"/>
      <c r="P28" s="1438"/>
      <c r="Q28" s="639"/>
    </row>
    <row r="29" spans="1:17" s="310" customFormat="1" ht="11.25" customHeight="1">
      <c r="A29" s="638"/>
      <c r="B29" s="1473" t="s">
        <v>181</v>
      </c>
      <c r="C29" s="1454"/>
      <c r="D29" s="1454"/>
      <c r="E29" s="714">
        <v>17</v>
      </c>
      <c r="F29" s="825">
        <f>INDEX(중위!$J$1078:$XFD$1118,MATCH($E29,중위!$F$1078:$F$1118,0),COUNT(중위!$J$2:$XFD$2))</f>
        <v>105000</v>
      </c>
      <c r="G29" s="824">
        <f>INDEX(중위단위!$J$1078:$XFD$1118,MATCH($E29,중위단위!$F$1078:$F$1118,0),COUNT(중위단위!$J$2:$XFD$2))</f>
        <v>2049.02962206333</v>
      </c>
      <c r="H29" s="825">
        <f>INDEX(중위!$J$1119:$XFD$1159,MATCH($E29,중위!$F$1119:$F$1159,0),COUNT(중위!$J$2:$XFD$2))</f>
        <v>63000</v>
      </c>
      <c r="I29" s="826">
        <f>INDEX(중위단위!$J$1119:$XFD$1159,MATCH($E29,중위단위!$F$1119:$F$1159,0),COUNT(중위단위!$J$2:$XFD$2))</f>
        <v>1286.449399656947</v>
      </c>
      <c r="J29" s="824">
        <f>INDEX(평균!$J$1078:$XFD$1118,MATCH($E29,평균!$F$1078:$F$1118,0),COUNT(평균!$J$2:$XFD$2))</f>
        <v>104826.31578947368</v>
      </c>
      <c r="K29" s="824">
        <f>INDEX(평균단위!$J$1078:$XFD$1118,MATCH($E29,평균단위!$F$1078:$F$1118,0),COUNT(평균단위!$J$2:$XFD$2))</f>
        <v>2109.2209756372708</v>
      </c>
      <c r="L29" s="825">
        <f>INDEX(평균!$J$1119:$XFD$1159,MATCH($E29,평균!$F$1119:$F$1159,0),COUNT(평균!$J$2:$XFD$2))</f>
        <v>65797.744360902259</v>
      </c>
      <c r="M29" s="825">
        <f>INDEX(평균단위!$J$1119:$XFD$1159,MATCH($E29,평균단위!$F$1119:$F$1159,0),COUNT(평균단위!$J$2:$XFD$2))</f>
        <v>1314.7652833834106</v>
      </c>
      <c r="N29" s="1436" t="s">
        <v>1395</v>
      </c>
      <c r="O29" s="1437"/>
      <c r="P29" s="1438"/>
      <c r="Q29" s="639"/>
    </row>
    <row r="30" spans="1:17" s="310" customFormat="1" ht="11.25" customHeight="1">
      <c r="A30" s="638"/>
      <c r="B30" s="1473" t="s">
        <v>1397</v>
      </c>
      <c r="C30" s="1454"/>
      <c r="D30" s="1454"/>
      <c r="E30" s="720">
        <v>18</v>
      </c>
      <c r="F30" s="825">
        <f>INDEX(중위!$J$1078:$XFD$1118,MATCH($E30,중위!$F$1078:$F$1118,0),COUNT(중위!$J$2:$XFD$2))</f>
        <v>125000</v>
      </c>
      <c r="G30" s="824">
        <f>INDEX(중위단위!$J$1078:$XFD$1118,MATCH($E30,중위단위!$F$1078:$F$1118,0),COUNT(중위단위!$J$2:$XFD$2))</f>
        <v>2236.4408116586374</v>
      </c>
      <c r="H30" s="825">
        <f>INDEX(중위!$J$1119:$XFD$1159,MATCH($E30,중위!$F$1119:$F$1159,0),COUNT(중위!$J$2:$XFD$2))</f>
        <v>70500</v>
      </c>
      <c r="I30" s="826">
        <f>INDEX(중위단위!$J$1119:$XFD$1159,MATCH($E30,중위단위!$F$1119:$F$1159,0),COUNT(중위단위!$J$2:$XFD$2))</f>
        <v>1283.5180244886792</v>
      </c>
      <c r="J30" s="824">
        <f>INDEX(평균!$J$1078:$XFD$1118,MATCH($E30,평균!$F$1078:$F$1118,0),COUNT(평균!$J$2:$XFD$2))</f>
        <v>132625.89285714287</v>
      </c>
      <c r="K30" s="824">
        <f>INDEX(평균단위!$J$1078:$XFD$1118,MATCH($E30,평균단위!$F$1078:$F$1118,0),COUNT(평균단위!$J$2:$XFD$2))</f>
        <v>2381.6268616812185</v>
      </c>
      <c r="L30" s="825">
        <f>INDEX(평균!$J$1119:$XFD$1159,MATCH($E30,평균!$F$1119:$F$1159,0),COUNT(평균!$J$2:$XFD$2))</f>
        <v>75595.53571428571</v>
      </c>
      <c r="M30" s="825">
        <f>INDEX(평균단위!$J$1119:$XFD$1159,MATCH($E30,평균단위!$F$1119:$F$1159,0),COUNT(평균단위!$J$2:$XFD$2))</f>
        <v>1363.3734525749635</v>
      </c>
      <c r="N30" s="1436" t="s">
        <v>1399</v>
      </c>
      <c r="O30" s="1437"/>
      <c r="P30" s="1438"/>
      <c r="Q30" s="639"/>
    </row>
    <row r="31" spans="1:17" s="310" customFormat="1" ht="11.25" customHeight="1">
      <c r="A31" s="638" t="s">
        <v>162</v>
      </c>
      <c r="B31" s="1473" t="s">
        <v>1398</v>
      </c>
      <c r="C31" s="1454"/>
      <c r="D31" s="1454"/>
      <c r="E31" s="714">
        <v>19</v>
      </c>
      <c r="F31" s="825">
        <f>INDEX(중위!$J$1078:$XFD$1118,MATCH($E31,중위!$F$1078:$F$1118,0),COUNT(중위!$J$2:$XFD$2))</f>
        <v>68825</v>
      </c>
      <c r="G31" s="824">
        <f>INDEX(중위단위!$J$1078:$XFD$1118,MATCH($E31,중위단위!$F$1078:$F$1118,0),COUNT(중위단위!$J$2:$XFD$2))</f>
        <v>1269.211648473221</v>
      </c>
      <c r="H31" s="825">
        <f>INDEX(중위!$J$1119:$XFD$1159,MATCH($E31,중위!$F$1119:$F$1159,0),COUNT(중위!$J$2:$XFD$2))</f>
        <v>43850</v>
      </c>
      <c r="I31" s="826">
        <f>INDEX(중위단위!$J$1119:$XFD$1159,MATCH($E31,중위단위!$F$1119:$F$1159,0),COUNT(중위단위!$J$2:$XFD$2))</f>
        <v>767.44380209673113</v>
      </c>
      <c r="J31" s="824">
        <f>INDEX(평균!$J$1078:$XFD$1118,MATCH($E31,평균!$F$1078:$F$1118,0),COUNT(평균!$J$2:$XFD$2))</f>
        <v>80826.78571428571</v>
      </c>
      <c r="K31" s="824">
        <f>INDEX(평균단위!$J$1078:$XFD$1118,MATCH($E31,평균단위!$F$1078:$F$1118,0),COUNT(평균단위!$J$2:$XFD$2))</f>
        <v>1364.5761025312147</v>
      </c>
      <c r="L31" s="825">
        <f>INDEX(평균!$J$1119:$XFD$1159,MATCH($E31,평균!$F$1119:$F$1159,0),COUNT(평균!$J$2:$XFD$2))</f>
        <v>46970.535714285717</v>
      </c>
      <c r="M31" s="825">
        <f>INDEX(평균단위!$J$1119:$XFD$1159,MATCH($E31,평균단위!$F$1119:$F$1159,0),COUNT(평균단위!$J$2:$XFD$2))</f>
        <v>801.40405871126791</v>
      </c>
      <c r="N31" s="1436" t="s">
        <v>1402</v>
      </c>
      <c r="O31" s="1437"/>
      <c r="P31" s="1438"/>
      <c r="Q31" s="639"/>
    </row>
    <row r="32" spans="1:17" s="310" customFormat="1" ht="11.25" customHeight="1">
      <c r="A32" s="638"/>
      <c r="B32" s="1473" t="s">
        <v>1388</v>
      </c>
      <c r="C32" s="1454"/>
      <c r="D32" s="1454"/>
      <c r="E32" s="720">
        <v>20</v>
      </c>
      <c r="F32" s="825">
        <f>INDEX(중위!$J$1078:$XFD$1118,MATCH($E32,중위!$F$1078:$F$1118,0),COUNT(중위!$J$2:$XFD$2))</f>
        <v>103000</v>
      </c>
      <c r="G32" s="824">
        <f>INDEX(중위단위!$J$1078:$XFD$1118,MATCH($E32,중위단위!$F$1078:$F$1118,0),COUNT(중위단위!$J$2:$XFD$2))</f>
        <v>2116.224386966745</v>
      </c>
      <c r="H32" s="825">
        <f>INDEX(중위!$J$1119:$XFD$1159,MATCH($E32,중위!$F$1119:$F$1159,0),COUNT(중위!$J$2:$XFD$2))</f>
        <v>53000</v>
      </c>
      <c r="I32" s="826">
        <f>INDEX(중위단위!$J$1119:$XFD$1159,MATCH($E32,중위단위!$F$1119:$F$1159,0),COUNT(중위단위!$J$2:$XFD$2))</f>
        <v>1106.6843736166445</v>
      </c>
      <c r="J32" s="824">
        <f>INDEX(평균!$J$1078:$XFD$1118,MATCH($E32,평균!$F$1078:$F$1118,0),COUNT(평균!$J$2:$XFD$2))</f>
        <v>144310.989010989</v>
      </c>
      <c r="K32" s="824">
        <f>INDEX(평균단위!$J$1078:$XFD$1118,MATCH($E32,평균단위!$F$1078:$F$1118,0),COUNT(평균단위!$J$2:$XFD$2))</f>
        <v>2170.7342476501763</v>
      </c>
      <c r="L32" s="825">
        <f>INDEX(평균!$J$1119:$XFD$1159,MATCH($E32,평균!$F$1119:$F$1159,0),COUNT(평균!$J$2:$XFD$2))</f>
        <v>76008.791208791212</v>
      </c>
      <c r="M32" s="825">
        <f>INDEX(평균단위!$J$1119:$XFD$1159,MATCH($E32,평균단위!$F$1119:$F$1159,0),COUNT(평균단위!$J$2:$XFD$2))</f>
        <v>1192.1081073657808</v>
      </c>
      <c r="N32" s="1436" t="s">
        <v>1404</v>
      </c>
      <c r="O32" s="1437"/>
      <c r="P32" s="1438"/>
      <c r="Q32" s="639"/>
    </row>
    <row r="33" spans="1:17" s="310" customFormat="1" ht="11.25" customHeight="1">
      <c r="A33" s="640"/>
      <c r="B33" s="1470" t="s">
        <v>1389</v>
      </c>
      <c r="C33" s="1456"/>
      <c r="D33" s="1456"/>
      <c r="E33" s="714">
        <v>21</v>
      </c>
      <c r="F33" s="836">
        <f>INDEX(중위!$J$1078:$XFD$1118,MATCH($E33,중위!$F$1078:$F$1118,0),COUNT(중위!$J$2:$XFD$2))</f>
        <v>72000</v>
      </c>
      <c r="G33" s="837">
        <f>INDEX(중위단위!$J$1078:$XFD$1118,MATCH($E33,중위단위!$F$1078:$F$1118,0),COUNT(중위단위!$J$2:$XFD$2))</f>
        <v>1282.7365045430251</v>
      </c>
      <c r="H33" s="836">
        <f>INDEX(중위!$J$1119:$XFD$1159,MATCH($E33,중위!$F$1119:$F$1159,0),COUNT(중위!$J$2:$XFD$2))</f>
        <v>43500</v>
      </c>
      <c r="I33" s="838">
        <f>INDEX(중위단위!$J$1119:$XFD$1159,MATCH($E33,중위단위!$F$1119:$F$1159,0),COUNT(중위단위!$J$2:$XFD$2))</f>
        <v>816.60763478945296</v>
      </c>
      <c r="J33" s="837">
        <f>INDEX(평균!$J$1078:$XFD$1118,MATCH($E33,평균!$F$1078:$F$1118,0),COUNT(평균!$J$2:$XFD$2))</f>
        <v>79418.181818181823</v>
      </c>
      <c r="K33" s="837">
        <f>INDEX(평균단위!$J$1078:$XFD$1118,MATCH($E33,평균단위!$F$1078:$F$1118,0),COUNT(평균단위!$J$2:$XFD$2))</f>
        <v>1467.1319431964209</v>
      </c>
      <c r="L33" s="836">
        <f>INDEX(평균!$J$1119:$XFD$1159,MATCH($E33,평균!$F$1119:$F$1159,0),COUNT(평균!$J$2:$XFD$2))</f>
        <v>48750.64935064935</v>
      </c>
      <c r="M33" s="836">
        <f>INDEX(평균단위!$J$1119:$XFD$1159,MATCH($E33,평균단위!$F$1119:$F$1159,0),COUNT(평균단위!$J$2:$XFD$2))</f>
        <v>905.32576244191819</v>
      </c>
      <c r="N33" s="1441" t="s">
        <v>1403</v>
      </c>
      <c r="O33" s="1439"/>
      <c r="P33" s="1440"/>
      <c r="Q33" s="642"/>
    </row>
    <row r="34" spans="1:17" s="310" customFormat="1" ht="13.5" customHeight="1">
      <c r="A34" s="1476" t="s">
        <v>185</v>
      </c>
      <c r="B34" s="1476"/>
      <c r="C34" s="1476"/>
      <c r="D34" s="1476"/>
      <c r="E34" s="720">
        <v>22</v>
      </c>
      <c r="F34" s="823">
        <f>INDEX(중위!$J$1078:$XFD$1118,MATCH($E34,중위!$F$1078:$F$1118,0),COUNT(중위!$J$2:$XFD$2))</f>
        <v>81400</v>
      </c>
      <c r="G34" s="824">
        <f>INDEX(중위단위!$J$1078:$XFD$1118,MATCH($E34,중위단위!$F$1078:$F$1118,0),COUNT(중위단위!$J$2:$XFD$2))</f>
        <v>1786.4321608040202</v>
      </c>
      <c r="H34" s="825">
        <f>INDEX(중위!$J$1119:$XFD$1159,MATCH($E34,중위!$F$1119:$F$1159,0),COUNT(중위!$J$2:$XFD$2))</f>
        <v>51000</v>
      </c>
      <c r="I34" s="826">
        <f>INDEX(중위단위!$J$1119:$XFD$1159,MATCH($E34,중위단위!$F$1119:$F$1159,0),COUNT(중위단위!$J$2:$XFD$2))</f>
        <v>1035.7045516489507</v>
      </c>
      <c r="J34" s="827">
        <f>INDEX(평균!$J$1078:$XFD$1118,MATCH($E34,평균!$F$1078:$F$1118,0),COUNT(평균!$J$2:$XFD$2))</f>
        <v>85819.254658385093</v>
      </c>
      <c r="K34" s="824">
        <f>INDEX(평균단위!$J$1078:$XFD$1118,MATCH($E34,평균단위!$F$1078:$F$1118,0),COUNT(평균단위!$J$2:$XFD$2))</f>
        <v>1728.5825224194741</v>
      </c>
      <c r="L34" s="825">
        <f>INDEX(평균!$J$1119:$XFD$1159,MATCH($E34,평균!$F$1119:$F$1159,0),COUNT(평균!$J$2:$XFD$2))</f>
        <v>53078.260869565216</v>
      </c>
      <c r="M34" s="825">
        <f>INDEX(평균단위!$J$1119:$XFD$1159,MATCH($E34,평균단위!$F$1119:$F$1159,0),COUNT(평균단위!$J$2:$XFD$2))</f>
        <v>1073.3001861274502</v>
      </c>
      <c r="N34" s="1374" t="s">
        <v>285</v>
      </c>
      <c r="O34" s="1375"/>
      <c r="P34" s="1375"/>
      <c r="Q34" s="1375"/>
    </row>
    <row r="35" spans="1:17" s="310" customFormat="1" ht="13.5" customHeight="1">
      <c r="A35" s="1373" t="s">
        <v>186</v>
      </c>
      <c r="B35" s="1373"/>
      <c r="C35" s="1373"/>
      <c r="D35" s="1373"/>
      <c r="E35" s="714">
        <v>23</v>
      </c>
      <c r="F35" s="823">
        <f>INDEX(중위!$J$1078:$XFD$1118,MATCH($E35,중위!$F$1078:$F$1118,0),COUNT(중위!$J$2:$XFD$2))</f>
        <v>92455.750319068262</v>
      </c>
      <c r="G35" s="833">
        <f>INDEX(중위단위!$J$1078:$XFD$1118,MATCH($E35,중위단위!$F$1078:$F$1118,0),COUNT(중위단위!$J$2:$XFD$2))</f>
        <v>1503.7256760077853</v>
      </c>
      <c r="H35" s="829">
        <f>INDEX(중위!$J$1119:$XFD$1159,MATCH($E35,중위!$F$1119:$F$1159,0),COUNT(중위!$J$2:$XFD$2))</f>
        <v>65067.352689113453</v>
      </c>
      <c r="I35" s="839">
        <f>INDEX(중위단위!$J$1119:$XFD$1159,MATCH($E35,중위단위!$F$1119:$F$1159,0),COUNT(중위단위!$J$2:$XFD$2))</f>
        <v>1050.3052410838407</v>
      </c>
      <c r="J35" s="827">
        <f>INDEX(평균!$J$1078:$XFD$1118,MATCH($E35,평균!$F$1078:$F$1118,0),COUNT(평균!$J$2:$XFD$2))</f>
        <v>94787.52257056575</v>
      </c>
      <c r="K35" s="833">
        <f>INDEX(평균단위!$J$1078:$XFD$1118,MATCH($E35,평균단위!$F$1078:$F$1118,0),COUNT(평균단위!$J$2:$XFD$2))</f>
        <v>1581.4270589453968</v>
      </c>
      <c r="L35" s="829">
        <f>INDEX(평균!$J$1119:$XFD$1159,MATCH($E35,평균!$F$1119:$F$1159,0),COUNT(평균!$J$2:$XFD$2))</f>
        <v>65830.620592884312</v>
      </c>
      <c r="M35" s="829">
        <f>INDEX(평균단위!$J$1119:$XFD$1159,MATCH($E35,평균단위!$F$1119:$F$1159,0),COUNT(평균단위!$J$2:$XFD$2))</f>
        <v>1109.979533657915</v>
      </c>
      <c r="N35" s="1418" t="s">
        <v>286</v>
      </c>
      <c r="O35" s="1400"/>
      <c r="P35" s="1400"/>
      <c r="Q35" s="1400"/>
    </row>
    <row r="36" spans="1:17" s="310" customFormat="1" ht="11.25" customHeight="1">
      <c r="A36" s="630"/>
      <c r="B36" s="1471" t="s">
        <v>1390</v>
      </c>
      <c r="C36" s="1472"/>
      <c r="D36" s="1472"/>
      <c r="E36" s="720">
        <v>24</v>
      </c>
      <c r="F36" s="825">
        <f>INDEX(중위!$J$1078:$XFD$1118,MATCH($E36,중위!$F$1078:$F$1118,0),COUNT(중위!$J$2:$XFD$2))</f>
        <v>85250</v>
      </c>
      <c r="G36" s="833">
        <f>INDEX(중위단위!$J$1078:$XFD$1118,MATCH($E36,중위단위!$F$1078:$F$1118,0),COUNT(중위단위!$J$2:$XFD$2))</f>
        <v>1459.3998547766523</v>
      </c>
      <c r="H36" s="829">
        <f>INDEX(중위!$J$1119:$XFD$1159,MATCH($E36,중위!$F$1119:$F$1159,0),COUNT(중위!$J$2:$XFD$2))</f>
        <v>59750</v>
      </c>
      <c r="I36" s="839">
        <f>INDEX(중위단위!$J$1119:$XFD$1159,MATCH($E36,중위단위!$F$1119:$F$1159,0),COUNT(중위단위!$J$2:$XFD$2))</f>
        <v>1021.2211979903929</v>
      </c>
      <c r="J36" s="824">
        <f>INDEX(평균!$J$1078:$XFD$1118,MATCH($E36,평균!$F$1078:$F$1118,0),COUNT(평균!$J$2:$XFD$2))</f>
        <v>87647.959183673476</v>
      </c>
      <c r="K36" s="833">
        <f>INDEX(평균단위!$J$1078:$XFD$1118,MATCH($E36,평균단위!$F$1078:$F$1118,0),COUNT(평균단위!$J$2:$XFD$2))</f>
        <v>1548.7345687317043</v>
      </c>
      <c r="L36" s="829">
        <f>INDEX(평균!$J$1119:$XFD$1159,MATCH($E36,평균!$F$1119:$F$1159,0),COUNT(평균!$J$2:$XFD$2))</f>
        <v>60819.387755102041</v>
      </c>
      <c r="M36" s="829">
        <f>INDEX(평균단위!$J$1119:$XFD$1159,MATCH($E36,평균단위!$F$1119:$F$1159,0),COUNT(평균단위!$J$2:$XFD$2))</f>
        <v>1085.2791223540028</v>
      </c>
      <c r="N36" s="1433" t="s">
        <v>1393</v>
      </c>
      <c r="O36" s="1434"/>
      <c r="P36" s="1435"/>
      <c r="Q36" s="639"/>
    </row>
    <row r="37" spans="1:17" s="310" customFormat="1" ht="11.25" customHeight="1">
      <c r="A37" s="630"/>
      <c r="B37" s="1473" t="s">
        <v>1391</v>
      </c>
      <c r="C37" s="1454"/>
      <c r="D37" s="1454"/>
      <c r="E37" s="714">
        <v>25</v>
      </c>
      <c r="F37" s="825">
        <f>INDEX(중위!$J$1078:$XFD$1118,MATCH($E37,중위!$F$1078:$F$1118,0),COUNT(중위!$J$2:$XFD$2))</f>
        <v>98800</v>
      </c>
      <c r="G37" s="824">
        <f>INDEX(중위단위!$J$1078:$XFD$1118,MATCH($E37,중위단위!$F$1078:$F$1118,0),COUNT(중위단위!$J$2:$XFD$2))</f>
        <v>1541.0162736632346</v>
      </c>
      <c r="H37" s="825">
        <f>INDEX(중위!$J$1119:$XFD$1159,MATCH($E37,중위!$F$1119:$F$1159,0),COUNT(중위!$J$2:$XFD$2))</f>
        <v>70000</v>
      </c>
      <c r="I37" s="826">
        <f>INDEX(중위단위!$J$1119:$XFD$1159,MATCH($E37,중위단위!$F$1119:$F$1159,0),COUNT(중위단위!$J$2:$XFD$2))</f>
        <v>1060.9357997823722</v>
      </c>
      <c r="J37" s="824">
        <f>INDEX(평균!$J$1078:$XFD$1118,MATCH($E37,평균!$F$1078:$F$1118,0),COUNT(평균!$J$2:$XFD$2))</f>
        <v>105130.15873015873</v>
      </c>
      <c r="K37" s="824">
        <f>INDEX(평균단위!$J$1078:$XFD$1118,MATCH($E37,평균단위!$F$1078:$F$1118,0),COUNT(평균단위!$J$2:$XFD$2))</f>
        <v>1617.562637464345</v>
      </c>
      <c r="L37" s="825">
        <f>INDEX(평균!$J$1119:$XFD$1159,MATCH($E37,평균!$F$1119:$F$1159,0),COUNT(평균!$J$2:$XFD$2))</f>
        <v>71465.079365079364</v>
      </c>
      <c r="M37" s="825">
        <f>INDEX(평균단위!$J$1119:$XFD$1159,MATCH($E37,평균단위!$F$1119:$F$1159,0),COUNT(평균단위!$J$2:$XFD$2))</f>
        <v>1112.5557022022888</v>
      </c>
      <c r="N37" s="1436" t="s">
        <v>1394</v>
      </c>
      <c r="O37" s="1437"/>
      <c r="P37" s="1438"/>
      <c r="Q37" s="639"/>
    </row>
    <row r="38" spans="1:17" s="310" customFormat="1" ht="11.25" customHeight="1">
      <c r="A38" s="630"/>
      <c r="B38" s="1470" t="s">
        <v>187</v>
      </c>
      <c r="C38" s="1456"/>
      <c r="D38" s="1456"/>
      <c r="E38" s="720">
        <v>26</v>
      </c>
      <c r="F38" s="825">
        <f>INDEX(중위!$J$1078:$XFD$1118,MATCH($E38,중위!$F$1078:$F$1118,0),COUNT(중위!$J$2:$XFD$2))</f>
        <v>101000</v>
      </c>
      <c r="G38" s="824">
        <f>INDEX(중위단위!$J$1078:$XFD$1118,MATCH($E38,중위단위!$F$1078:$F$1118,0),COUNT(중위단위!$J$2:$XFD$2))</f>
        <v>1558.8604192796988</v>
      </c>
      <c r="H38" s="825">
        <f>INDEX(중위!$J$1119:$XFD$1159,MATCH($E38,중위!$F$1119:$F$1159,0),COUNT(중위!$J$2:$XFD$2))</f>
        <v>71000</v>
      </c>
      <c r="I38" s="826">
        <f>INDEX(중위단위!$J$1119:$XFD$1159,MATCH($E38,중위단위!$F$1119:$F$1159,0),COUNT(중위단위!$J$2:$XFD$2))</f>
        <v>1107.0110701107012</v>
      </c>
      <c r="J38" s="824">
        <f>INDEX(평균!$J$1078:$XFD$1118,MATCH($E38,평균!$F$1078:$F$1118,0),COUNT(평균!$J$2:$XFD$2))</f>
        <v>97234.693877551021</v>
      </c>
      <c r="K38" s="824">
        <f>INDEX(평균단위!$J$1078:$XFD$1118,MATCH($E38,평균단위!$F$1078:$F$1118,0),COUNT(평균단위!$J$2:$XFD$2))</f>
        <v>1609.2850678635571</v>
      </c>
      <c r="L38" s="825">
        <f>INDEX(평균!$J$1119:$XFD$1159,MATCH($E38,평균!$F$1119:$F$1159,0),COUNT(평균!$J$2:$XFD$2))</f>
        <v>69959.183673469393</v>
      </c>
      <c r="M38" s="825">
        <f>INDEX(평균단위!$J$1119:$XFD$1159,MATCH($E38,평균단위!$F$1119:$F$1159,0),COUNT(평균단위!$J$2:$XFD$2))</f>
        <v>1167.7110779072757</v>
      </c>
      <c r="N38" s="1425" t="s">
        <v>306</v>
      </c>
      <c r="O38" s="1439"/>
      <c r="P38" s="1440"/>
      <c r="Q38" s="639"/>
    </row>
    <row r="39" spans="1:17" s="310" customFormat="1" ht="12.6" customHeight="1">
      <c r="A39" s="1476" t="s">
        <v>790</v>
      </c>
      <c r="B39" s="1476"/>
      <c r="C39" s="1476"/>
      <c r="D39" s="1476"/>
      <c r="E39" s="714">
        <v>27</v>
      </c>
      <c r="F39" s="823">
        <f>INDEX(중위!$J$1078:$XFD$1118,MATCH($E39,중위!$F$1078:$F$1118,0),COUNT(중위!$J$2:$XFD$2))</f>
        <v>54850</v>
      </c>
      <c r="G39" s="827">
        <f>INDEX(중위단위!$J$1078:$XFD$1118,MATCH($E39,중위단위!$F$1078:$F$1118,0),COUNT(중위단위!$J$2:$XFD$2))</f>
        <v>1124.4205774673178</v>
      </c>
      <c r="H39" s="823">
        <f>INDEX(중위!$J$1119:$XFD$1159,MATCH($E39,중위!$F$1119:$F$1159,0),COUNT(중위!$J$2:$XFD$2))</f>
        <v>35100</v>
      </c>
      <c r="I39" s="828">
        <f>INDEX(중위단위!$J$1119:$XFD$1159,MATCH($E39,중위단위!$F$1119:$F$1159,0),COUNT(중위단위!$J$2:$XFD$2))</f>
        <v>733.78146972219486</v>
      </c>
      <c r="J39" s="827">
        <f>INDEX(평균!$J$1078:$XFD$1118,MATCH($E39,평균!$F$1078:$F$1118,0),COUNT(평균!$J$2:$XFD$2))</f>
        <v>66257.738095238092</v>
      </c>
      <c r="K39" s="827">
        <f>INDEX(평균단위!$J$1078:$XFD$1118,MATCH($E39,평균단위!$F$1078:$F$1118,0),COUNT(평균단위!$J$2:$XFD$2))</f>
        <v>1167.5104387855083</v>
      </c>
      <c r="L39" s="823">
        <f>INDEX(평균!$J$1119:$XFD$1159,MATCH($E39,평균!$F$1119:$F$1159,0),COUNT(평균!$J$2:$XFD$2))</f>
        <v>42445.238095238092</v>
      </c>
      <c r="M39" s="823">
        <f>INDEX(평균단위!$J$1119:$XFD$1159,MATCH($E39,평균단위!$F$1119:$F$1159,0),COUNT(평균단위!$J$2:$XFD$2))</f>
        <v>755.05076360403575</v>
      </c>
      <c r="N39" s="1374" t="s">
        <v>278</v>
      </c>
      <c r="O39" s="1375"/>
      <c r="P39" s="1375"/>
      <c r="Q39" s="1375"/>
    </row>
    <row r="40" spans="1:17" s="310" customFormat="1" ht="12.6" customHeight="1">
      <c r="A40" s="1476" t="s">
        <v>789</v>
      </c>
      <c r="B40" s="1476"/>
      <c r="C40" s="1476"/>
      <c r="D40" s="1476"/>
      <c r="E40" s="720">
        <v>28</v>
      </c>
      <c r="F40" s="823">
        <f>INDEX(중위!$J$1078:$XFD$1118,MATCH($E40,중위!$F$1078:$F$1118,0),COUNT(중위!$J$2:$XFD$2))</f>
        <v>46850</v>
      </c>
      <c r="G40" s="827">
        <f>INDEX(중위단위!$J$1078:$XFD$1118,MATCH($E40,중위단위!$F$1078:$F$1118,0),COUNT(중위단위!$J$2:$XFD$2))</f>
        <v>947.51400223394421</v>
      </c>
      <c r="H40" s="823">
        <f>INDEX(중위!$J$1119:$XFD$1159,MATCH($E40,중위!$F$1119:$F$1159,0),COUNT(중위!$J$2:$XFD$2))</f>
        <v>34000</v>
      </c>
      <c r="I40" s="828">
        <f>INDEX(중위단위!$J$1119:$XFD$1159,MATCH($E40,중위단위!$F$1119:$F$1159,0),COUNT(중위단위!$J$2:$XFD$2))</f>
        <v>708.1917076846612</v>
      </c>
      <c r="J40" s="827">
        <f>INDEX(평균!$J$1078:$XFD$1118,MATCH($E40,평균!$F$1078:$F$1118,0),COUNT(평균!$J$2:$XFD$2))</f>
        <v>52630.952380952382</v>
      </c>
      <c r="K40" s="827">
        <f>INDEX(평균단위!$J$1078:$XFD$1118,MATCH($E40,평균단위!$F$1078:$F$1118,0),COUNT(평균단위!$J$2:$XFD$2))</f>
        <v>922.07423860723566</v>
      </c>
      <c r="L40" s="823">
        <f>INDEX(평균!$J$1119:$XFD$1159,MATCH($E40,평균!$F$1119:$F$1159,0),COUNT(평균!$J$2:$XFD$2))</f>
        <v>39030.952380952382</v>
      </c>
      <c r="M40" s="823">
        <f>INDEX(평균단위!$J$1119:$XFD$1159,MATCH($E40,평균단위!$F$1119:$F$1159,0),COUNT(평균단위!$J$2:$XFD$2))</f>
        <v>685.07598990556676</v>
      </c>
      <c r="N40" s="1374" t="s">
        <v>277</v>
      </c>
      <c r="O40" s="1375"/>
      <c r="P40" s="1375"/>
      <c r="Q40" s="1375"/>
    </row>
    <row r="41" spans="1:17" s="310" customFormat="1" ht="12.6" customHeight="1">
      <c r="A41" s="1476" t="s">
        <v>791</v>
      </c>
      <c r="B41" s="1476"/>
      <c r="C41" s="1476"/>
      <c r="D41" s="1476"/>
      <c r="E41" s="714">
        <v>29</v>
      </c>
      <c r="F41" s="823">
        <f>INDEX(중위!$J$1078:$XFD$1118,MATCH($E41,중위!$F$1078:$F$1118,0),COUNT(중위!$J$2:$XFD$2))</f>
        <v>76500</v>
      </c>
      <c r="G41" s="827">
        <f>INDEX(중위단위!$J$1078:$XFD$1118,MATCH($E41,중위단위!$F$1078:$F$1118,0),COUNT(중위단위!$J$2:$XFD$2))</f>
        <v>1189.1957676214997</v>
      </c>
      <c r="H41" s="823">
        <f>INDEX(중위!$J$1119:$XFD$1159,MATCH($E41,중위!$F$1119:$F$1159,0),COUNT(중위!$J$2:$XFD$2))</f>
        <v>54000</v>
      </c>
      <c r="I41" s="828">
        <f>INDEX(중위단위!$J$1119:$XFD$1159,MATCH($E41,중위단위!$F$1119:$F$1159,0),COUNT(중위단위!$J$2:$XFD$2))</f>
        <v>816.02559423163768</v>
      </c>
      <c r="J41" s="827">
        <f>INDEX(평균!$J$1078:$XFD$1118,MATCH($E41,평균!$F$1078:$F$1118,0),COUNT(평균!$J$2:$XFD$2))</f>
        <v>78989.28571428571</v>
      </c>
      <c r="K41" s="827">
        <f>INDEX(평균단위!$J$1078:$XFD$1118,MATCH($E41,평균단위!$F$1078:$F$1118,0),COUNT(평균단위!$J$2:$XFD$2))</f>
        <v>1205.7382512134234</v>
      </c>
      <c r="L41" s="823">
        <f>INDEX(평균!$J$1119:$XFD$1159,MATCH($E41,평균!$F$1119:$F$1159,0),COUNT(평균!$J$2:$XFD$2))</f>
        <v>55096.428571428572</v>
      </c>
      <c r="M41" s="823">
        <f>INDEX(평균단위!$J$1119:$XFD$1159,MATCH($E41,평균단위!$F$1119:$F$1159,0),COUNT(평균단위!$J$2:$XFD$2))</f>
        <v>843.9440955058011</v>
      </c>
      <c r="N41" s="1374" t="s">
        <v>280</v>
      </c>
      <c r="O41" s="1375"/>
      <c r="P41" s="1375"/>
      <c r="Q41" s="1375"/>
    </row>
    <row r="42" spans="1:17" s="310" customFormat="1" ht="12.6" customHeight="1">
      <c r="A42" s="1476" t="s">
        <v>792</v>
      </c>
      <c r="B42" s="1476"/>
      <c r="C42" s="1476"/>
      <c r="D42" s="1476"/>
      <c r="E42" s="720">
        <v>30</v>
      </c>
      <c r="F42" s="823">
        <f>INDEX(중위!$J$1078:$XFD$1118,MATCH($E42,중위!$F$1078:$F$1118,0),COUNT(중위!$J$2:$XFD$2))</f>
        <v>83900</v>
      </c>
      <c r="G42" s="827">
        <f>INDEX(중위단위!$J$1078:$XFD$1118,MATCH($E42,중위단위!$F$1078:$F$1118,0),COUNT(중위단위!$J$2:$XFD$2))</f>
        <v>1437.8442171518489</v>
      </c>
      <c r="H42" s="823">
        <f>INDEX(중위!$J$1119:$XFD$1159,MATCH($E42,중위!$F$1119:$F$1159,0),COUNT(중위!$J$2:$XFD$2))</f>
        <v>59000</v>
      </c>
      <c r="I42" s="828">
        <f>INDEX(중위단위!$J$1119:$XFD$1159,MATCH($E42,중위단위!$F$1119:$F$1159,0),COUNT(중위단위!$J$2:$XFD$2))</f>
        <v>1004.7497259773475</v>
      </c>
      <c r="J42" s="827">
        <f>INDEX(평균!$J$1078:$XFD$1118,MATCH($E42,평균!$F$1078:$F$1118,0),COUNT(평균!$J$2:$XFD$2))</f>
        <v>92980.519480519477</v>
      </c>
      <c r="K42" s="827">
        <f>INDEX(평균단위!$J$1078:$XFD$1118,MATCH($E42,평균단위!$F$1078:$F$1118,0),COUNT(평균단위!$J$2:$XFD$2))</f>
        <v>1474.1648663650299</v>
      </c>
      <c r="L42" s="823">
        <f>INDEX(평균!$J$1119:$XFD$1159,MATCH($E42,평균!$F$1119:$F$1159,0),COUNT(평균!$J$2:$XFD$2))</f>
        <v>63863.63636363636</v>
      </c>
      <c r="M42" s="823">
        <f>INDEX(평균단위!$J$1119:$XFD$1159,MATCH($E42,평균단위!$F$1119:$F$1159,0),COUNT(평균단위!$J$2:$XFD$2))</f>
        <v>1010.8582680452641</v>
      </c>
      <c r="N42" s="1374" t="s">
        <v>279</v>
      </c>
      <c r="O42" s="1375"/>
      <c r="P42" s="1375"/>
      <c r="Q42" s="1375"/>
    </row>
    <row r="43" spans="1:17" s="310" customFormat="1" ht="12.6" customHeight="1">
      <c r="A43" s="1476" t="s">
        <v>1372</v>
      </c>
      <c r="B43" s="1476"/>
      <c r="C43" s="1476"/>
      <c r="D43" s="1476"/>
      <c r="E43" s="714">
        <v>31</v>
      </c>
      <c r="F43" s="823">
        <f>INDEX(중위!$J$1078:$XFD$1118,MATCH($E43,중위!$F$1078:$F$1118,0),COUNT(중위!$J$2:$XFD$2))</f>
        <v>48200</v>
      </c>
      <c r="G43" s="827">
        <f>INDEX(중위단위!$J$1078:$XFD$1118,MATCH($E43,중위단위!$F$1078:$F$1118,0),COUNT(중위단위!$J$2:$XFD$2))</f>
        <v>954.64448405624876</v>
      </c>
      <c r="H43" s="823">
        <f>INDEX(중위!$J$1119:$XFD$1159,MATCH($E43,중위!$F$1119:$F$1159,0),COUNT(중위!$J$2:$XFD$2))</f>
        <v>30000</v>
      </c>
      <c r="I43" s="828">
        <f>INDEX(중위단위!$J$1119:$XFD$1159,MATCH($E43,중위단위!$F$1119:$F$1159,0),COUNT(중위단위!$J$2:$XFD$2))</f>
        <v>637.77470416474569</v>
      </c>
      <c r="J43" s="827">
        <f>INDEX(평균!$J$1078:$XFD$1118,MATCH($E43,평균!$F$1078:$F$1118,0),COUNT(평균!$J$2:$XFD$2))</f>
        <v>52452.380952380954</v>
      </c>
      <c r="K43" s="827">
        <f>INDEX(평균단위!$J$1078:$XFD$1118,MATCH($E43,평균단위!$F$1078:$F$1118,0),COUNT(평균단위!$J$2:$XFD$2))</f>
        <v>991.11976162534609</v>
      </c>
      <c r="L43" s="823">
        <f>INDEX(평균!$J$1119:$XFD$1159,MATCH($E43,평균!$F$1119:$F$1159,0),COUNT(평균!$J$2:$XFD$2))</f>
        <v>32990.476190476191</v>
      </c>
      <c r="M43" s="823">
        <f>INDEX(평균단위!$J$1119:$XFD$1159,MATCH($E43,평균단위!$F$1119:$F$1159,0),COUNT(평균단위!$J$2:$XFD$2))</f>
        <v>644.03021905003311</v>
      </c>
      <c r="N43" s="1374" t="s">
        <v>1376</v>
      </c>
      <c r="O43" s="1375"/>
      <c r="P43" s="1375"/>
      <c r="Q43" s="1375"/>
    </row>
    <row r="44" spans="1:17" s="310" customFormat="1" ht="12.6" customHeight="1">
      <c r="A44" s="1474" t="s">
        <v>793</v>
      </c>
      <c r="B44" s="1474"/>
      <c r="C44" s="1474"/>
      <c r="D44" s="1474"/>
      <c r="E44" s="720">
        <v>32</v>
      </c>
      <c r="F44" s="823">
        <f>INDEX(중위!$J$1078:$XFD$1118,MATCH($E44,중위!$F$1078:$F$1118,0),COUNT(중위!$J$2:$XFD$2))</f>
        <v>42700</v>
      </c>
      <c r="G44" s="827">
        <f>INDEX(중위단위!$J$1078:$XFD$1118,MATCH($E44,중위단위!$F$1078:$F$1118,0),COUNT(중위단위!$J$2:$XFD$2))</f>
        <v>781.9946283297952</v>
      </c>
      <c r="H44" s="823">
        <f>INDEX(중위!$J$1119:$XFD$1159,MATCH($E44,중위!$F$1119:$F$1159,0),COUNT(중위!$J$2:$XFD$2))</f>
        <v>29900</v>
      </c>
      <c r="I44" s="828">
        <f>INDEX(중위단위!$J$1119:$XFD$1159,MATCH($E44,중위단위!$F$1119:$F$1159,0),COUNT(중위단위!$J$2:$XFD$2))</f>
        <v>527.89113288299404</v>
      </c>
      <c r="J44" s="827">
        <f>INDEX(평균!$J$1078:$XFD$1118,MATCH($E44,평균!$F$1078:$F$1118,0),COUNT(평균!$J$2:$XFD$2))</f>
        <v>52280</v>
      </c>
      <c r="K44" s="827">
        <f>INDEX(평균단위!$J$1078:$XFD$1118,MATCH($E44,평균단위!$F$1078:$F$1118,0),COUNT(평균단위!$J$2:$XFD$2))</f>
        <v>867.69911377313406</v>
      </c>
      <c r="L44" s="823">
        <f>INDEX(평균!$J$1119:$XFD$1159,MATCH($E44,평균!$F$1119:$F$1159,0),COUNT(평균!$J$2:$XFD$2))</f>
        <v>32871.428571428572</v>
      </c>
      <c r="M44" s="823">
        <f>INDEX(평균단위!$J$1119:$XFD$1159,MATCH($E44,평균단위!$F$1119:$F$1159,0),COUNT(평균단위!$J$2:$XFD$2))</f>
        <v>555.8258435088801</v>
      </c>
      <c r="N44" s="1422" t="s">
        <v>281</v>
      </c>
      <c r="O44" s="1421"/>
      <c r="P44" s="1421"/>
      <c r="Q44" s="1421"/>
    </row>
    <row r="45" spans="1:17" s="310" customFormat="1" ht="12.6" customHeight="1">
      <c r="A45" s="1474" t="s">
        <v>794</v>
      </c>
      <c r="B45" s="1474"/>
      <c r="C45" s="1474"/>
      <c r="D45" s="1474"/>
      <c r="E45" s="714">
        <v>33</v>
      </c>
      <c r="F45" s="823">
        <f>INDEX(중위!$J$1078:$XFD$1118,MATCH($E45,중위!$F$1078:$F$1118,0),COUNT(중위!$J$2:$XFD$2))</f>
        <v>47700</v>
      </c>
      <c r="G45" s="827">
        <f>INDEX(중위단위!$J$1078:$XFD$1118,MATCH($E45,중위단위!$F$1078:$F$1118,0),COUNT(중위단위!$J$2:$XFD$2))</f>
        <v>837.94134401521001</v>
      </c>
      <c r="H45" s="823">
        <f>INDEX(중위!$J$1119:$XFD$1159,MATCH($E45,중위!$F$1119:$F$1159,0),COUNT(중위!$J$2:$XFD$2))</f>
        <v>30200</v>
      </c>
      <c r="I45" s="828">
        <f>INDEX(중위단위!$J$1119:$XFD$1159,MATCH($E45,중위단위!$F$1119:$F$1159,0),COUNT(중위단위!$J$2:$XFD$2))</f>
        <v>552.5449429340498</v>
      </c>
      <c r="J45" s="827">
        <f>INDEX(평균!$J$1078:$XFD$1118,MATCH($E45,평균!$F$1078:$F$1118,0),COUNT(평균!$J$2:$XFD$2))</f>
        <v>56127.142857142855</v>
      </c>
      <c r="K45" s="827">
        <f>INDEX(평균단위!$J$1078:$XFD$1118,MATCH($E45,평균단위!$F$1078:$F$1118,0),COUNT(평균단위!$J$2:$XFD$2))</f>
        <v>894.74982065707741</v>
      </c>
      <c r="L45" s="823">
        <f>INDEX(평균!$J$1119:$XFD$1159,MATCH($E45,평균!$F$1119:$F$1159,0),COUNT(평균!$J$2:$XFD$2))</f>
        <v>36912.142857142855</v>
      </c>
      <c r="M45" s="823">
        <f>INDEX(평균단위!$J$1119:$XFD$1159,MATCH($E45,평균단위!$F$1119:$F$1159,0),COUNT(평균단위!$J$2:$XFD$2))</f>
        <v>591.83440198940934</v>
      </c>
      <c r="N45" s="1422" t="s">
        <v>282</v>
      </c>
      <c r="O45" s="1421"/>
      <c r="P45" s="1421"/>
      <c r="Q45" s="1421"/>
    </row>
    <row r="46" spans="1:17" s="310" customFormat="1" ht="12.6" customHeight="1">
      <c r="A46" s="1474" t="s">
        <v>795</v>
      </c>
      <c r="B46" s="1474"/>
      <c r="C46" s="1474"/>
      <c r="D46" s="1474"/>
      <c r="E46" s="720">
        <v>34</v>
      </c>
      <c r="F46" s="823">
        <f>INDEX(중위!$J$1078:$XFD$1118,MATCH($E46,중위!$F$1078:$F$1118,0),COUNT(중위!$J$2:$XFD$2))</f>
        <v>59500</v>
      </c>
      <c r="G46" s="827">
        <f>INDEX(중위단위!$J$1078:$XFD$1118,MATCH($E46,중위단위!$F$1078:$F$1118,0),COUNT(중위단위!$J$2:$XFD$2))</f>
        <v>913.20553780617672</v>
      </c>
      <c r="H46" s="823">
        <f>INDEX(중위!$J$1119:$XFD$1159,MATCH($E46,중위!$F$1119:$F$1159,0),COUNT(중위!$J$2:$XFD$2))</f>
        <v>36700</v>
      </c>
      <c r="I46" s="828">
        <f>INDEX(중위단위!$J$1119:$XFD$1159,MATCH($E46,중위단위!$F$1119:$F$1159,0),COUNT(중위단위!$J$2:$XFD$2))</f>
        <v>574.40791799222347</v>
      </c>
      <c r="J46" s="827">
        <f>INDEX(평균!$J$1078:$XFD$1118,MATCH($E46,평균!$F$1078:$F$1118,0),COUNT(평균!$J$2:$XFD$2))</f>
        <v>61338.961038961039</v>
      </c>
      <c r="K46" s="827">
        <f>INDEX(평균단위!$J$1078:$XFD$1118,MATCH($E46,평균단위!$F$1078:$F$1118,0),COUNT(평균단위!$J$2:$XFD$2))</f>
        <v>978.28935511075974</v>
      </c>
      <c r="L46" s="823">
        <f>INDEX(평균!$J$1119:$XFD$1159,MATCH($E46,평균!$F$1119:$F$1159,0),COUNT(평균!$J$2:$XFD$2))</f>
        <v>37614.935064935067</v>
      </c>
      <c r="M46" s="823">
        <f>INDEX(평균단위!$J$1119:$XFD$1159,MATCH($E46,평균단위!$F$1119:$F$1159,0),COUNT(평균단위!$J$2:$XFD$2))</f>
        <v>605.1176369072906</v>
      </c>
      <c r="N46" s="1422" t="s">
        <v>283</v>
      </c>
      <c r="O46" s="1421"/>
      <c r="P46" s="1421"/>
      <c r="Q46" s="1421"/>
    </row>
    <row r="47" spans="1:17" s="310" customFormat="1" ht="12.6" customHeight="1">
      <c r="A47" s="1474" t="s">
        <v>796</v>
      </c>
      <c r="B47" s="1474"/>
      <c r="C47" s="1474"/>
      <c r="D47" s="1474"/>
      <c r="E47" s="714">
        <v>35</v>
      </c>
      <c r="F47" s="823">
        <f>INDEX(중위!$J$1078:$XFD$1118,MATCH($E47,중위!$F$1078:$F$1118,0),COUNT(중위!$J$2:$XFD$2))</f>
        <v>34950</v>
      </c>
      <c r="G47" s="827">
        <f>INDEX(중위단위!$J$1078:$XFD$1118,MATCH($E47,중위단위!$F$1078:$F$1118,0),COUNT(중위단위!$J$2:$XFD$2))</f>
        <v>673.72699317143758</v>
      </c>
      <c r="H47" s="823">
        <f>INDEX(중위!$J$1119:$XFD$1159,MATCH($E47,중위!$F$1119:$F$1159,0),COUNT(중위!$J$2:$XFD$2))</f>
        <v>22000</v>
      </c>
      <c r="I47" s="828">
        <f>INDEX(중위단위!$J$1119:$XFD$1159,MATCH($E47,중위단위!$F$1119:$F$1159,0),COUNT(중위단위!$J$2:$XFD$2))</f>
        <v>419.58303362978046</v>
      </c>
      <c r="J47" s="827">
        <f>INDEX(평균!$J$1078:$XFD$1118,MATCH($E47,평균!$F$1078:$F$1118,0),COUNT(평균!$J$2:$XFD$2))</f>
        <v>41708.928571428572</v>
      </c>
      <c r="K47" s="827">
        <f>INDEX(평균단위!$J$1078:$XFD$1118,MATCH($E47,평균단위!$F$1078:$F$1118,0),COUNT(평균단위!$J$2:$XFD$2))</f>
        <v>732.71692720972601</v>
      </c>
      <c r="L47" s="823">
        <f>INDEX(평균!$J$1119:$XFD$1159,MATCH($E47,평균!$F$1119:$F$1159,0),COUNT(평균!$J$2:$XFD$2))</f>
        <v>27089.285714285714</v>
      </c>
      <c r="M47" s="823">
        <f>INDEX(평균단위!$J$1119:$XFD$1159,MATCH($E47,평균단위!$F$1119:$F$1159,0),COUNT(평균단위!$J$2:$XFD$2))</f>
        <v>474.15025439474493</v>
      </c>
      <c r="N47" s="1422" t="s">
        <v>287</v>
      </c>
      <c r="O47" s="1421"/>
      <c r="P47" s="1421"/>
      <c r="Q47" s="1421"/>
    </row>
    <row r="48" spans="1:17" s="310" customFormat="1" ht="12.6" customHeight="1">
      <c r="A48" s="1474" t="s">
        <v>797</v>
      </c>
      <c r="B48" s="1474"/>
      <c r="C48" s="1474"/>
      <c r="D48" s="1474"/>
      <c r="E48" s="720">
        <v>36</v>
      </c>
      <c r="F48" s="823">
        <f>INDEX(중위!$J$1078:$XFD$1118,MATCH($E48,중위!$F$1078:$F$1118,0),COUNT(중위!$J$2:$XFD$2))</f>
        <v>39000</v>
      </c>
      <c r="G48" s="827">
        <f>INDEX(중위단위!$J$1078:$XFD$1118,MATCH($E48,중위단위!$F$1078:$F$1118,0),COUNT(중위단위!$J$2:$XFD$2))</f>
        <v>627.2401433691756</v>
      </c>
      <c r="H48" s="823">
        <f>INDEX(중위!$J$1119:$XFD$1159,MATCH($E48,중위!$F$1119:$F$1159,0),COUNT(중위!$J$2:$XFD$2))</f>
        <v>25300</v>
      </c>
      <c r="I48" s="828">
        <f>INDEX(중위단위!$J$1119:$XFD$1159,MATCH($E48,중위단위!$F$1119:$F$1159,0),COUNT(중위단위!$J$2:$XFD$2))</f>
        <v>447.78085078361647</v>
      </c>
      <c r="J48" s="827">
        <f>INDEX(평균!$J$1078:$XFD$1118,MATCH($E48,평균!$F$1078:$F$1118,0),COUNT(평균!$J$2:$XFD$2))</f>
        <v>45495.918367346938</v>
      </c>
      <c r="K48" s="827">
        <f>INDEX(평균단위!$J$1078:$XFD$1118,MATCH($E48,평균단위!$F$1078:$F$1118,0),COUNT(평균단위!$J$2:$XFD$2))</f>
        <v>690.65203957095127</v>
      </c>
      <c r="L48" s="823">
        <f>INDEX(평균!$J$1119:$XFD$1159,MATCH($E48,평균!$F$1119:$F$1159,0),COUNT(평균!$J$2:$XFD$2))</f>
        <v>30289.795918367348</v>
      </c>
      <c r="M48" s="823">
        <f>INDEX(평균단위!$J$1119:$XFD$1159,MATCH($E48,평균단위!$F$1119:$F$1159,0),COUNT(평균단위!$J$2:$XFD$2))</f>
        <v>461.64721056969438</v>
      </c>
      <c r="N48" s="1420" t="s">
        <v>288</v>
      </c>
      <c r="O48" s="1421"/>
      <c r="P48" s="1421"/>
      <c r="Q48" s="1421"/>
    </row>
    <row r="49" spans="1:17" s="310" customFormat="1" ht="12.6" customHeight="1">
      <c r="A49" s="1475" t="s">
        <v>798</v>
      </c>
      <c r="B49" s="1475"/>
      <c r="C49" s="1475"/>
      <c r="D49" s="1475"/>
      <c r="E49" s="714">
        <v>37</v>
      </c>
      <c r="F49" s="823">
        <f>INDEX(중위!$J$1078:$XFD$1118,MATCH($E49,중위!$F$1078:$F$1118,0),COUNT(중위!$J$2:$XFD$2))</f>
        <v>50850</v>
      </c>
      <c r="G49" s="827">
        <f>INDEX(중위단위!$J$1078:$XFD$1118,MATCH($E49,중위단위!$F$1078:$F$1118,0),COUNT(중위단위!$J$2:$XFD$2))</f>
        <v>918.57490061478836</v>
      </c>
      <c r="H49" s="823">
        <f>INDEX(중위!$J$1119:$XFD$1159,MATCH($E49,중위!$F$1119:$F$1159,0),COUNT(중위!$J$2:$XFD$2))</f>
        <v>37500</v>
      </c>
      <c r="I49" s="828">
        <f>INDEX(중위단위!$J$1119:$XFD$1159,MATCH($E49,중위단위!$F$1119:$F$1159,0),COUNT(중위단위!$J$2:$XFD$2))</f>
        <v>676.56079476630475</v>
      </c>
      <c r="J49" s="827">
        <f>INDEX(평균!$J$1078:$XFD$1118,MATCH($E49,평균!$F$1078:$F$1118,0),COUNT(평균!$J$2:$XFD$2))</f>
        <v>57282.142857142855</v>
      </c>
      <c r="K49" s="827">
        <f>INDEX(평균단위!$J$1078:$XFD$1118,MATCH($E49,평균단위!$F$1078:$F$1118,0),COUNT(평균단위!$J$2:$XFD$2))</f>
        <v>942.44241535236108</v>
      </c>
      <c r="L49" s="823">
        <f>INDEX(평균!$J$1119:$XFD$1159,MATCH($E49,평균!$F$1119:$F$1159,0),COUNT(평균!$J$2:$XFD$2))</f>
        <v>41547.619047619046</v>
      </c>
      <c r="M49" s="823">
        <f>INDEX(평균단위!$J$1119:$XFD$1159,MATCH($E49,평균단위!$F$1119:$F$1159,0),COUNT(평균단위!$J$2:$XFD$2))</f>
        <v>688.16504296908238</v>
      </c>
      <c r="N49" s="1422" t="s">
        <v>289</v>
      </c>
      <c r="O49" s="1421"/>
      <c r="P49" s="1421"/>
      <c r="Q49" s="1421"/>
    </row>
    <row r="50" spans="1:17" s="310" customFormat="1" ht="12.6" customHeight="1">
      <c r="A50" s="1476" t="s">
        <v>799</v>
      </c>
      <c r="B50" s="1476"/>
      <c r="C50" s="1476"/>
      <c r="D50" s="1476"/>
      <c r="E50" s="720">
        <v>38</v>
      </c>
      <c r="F50" s="823">
        <f>INDEX(중위!$J$1078:$XFD$1118,MATCH($E50,중위!$F$1078:$F$1118,0),COUNT(중위!$J$2:$XFD$2))</f>
        <v>78550</v>
      </c>
      <c r="G50" s="827">
        <f>INDEX(중위단위!$J$1078:$XFD$1118,MATCH($E50,중위단위!$F$1078:$F$1118,0),COUNT(중위단위!$J$2:$XFD$2))</f>
        <v>1101.6048087282745</v>
      </c>
      <c r="H50" s="823">
        <f>INDEX(중위!$J$1119:$XFD$1159,MATCH($E50,중위!$F$1119:$F$1159,0),COUNT(중위!$J$2:$XFD$2))</f>
        <v>53050</v>
      </c>
      <c r="I50" s="828">
        <f>INDEX(중위단위!$J$1119:$XFD$1159,MATCH($E50,중위단위!$F$1119:$F$1159,0),COUNT(중위단위!$J$2:$XFD$2))</f>
        <v>727.15706000710145</v>
      </c>
      <c r="J50" s="827">
        <f>INDEX(평균!$J$1078:$XFD$1118,MATCH($E50,평균!$F$1078:$F$1118,0),COUNT(평균!$J$2:$XFD$2))</f>
        <v>77783.673469387752</v>
      </c>
      <c r="K50" s="827">
        <f>INDEX(평균단위!$J$1078:$XFD$1118,MATCH($E50,평균단위!$F$1078:$F$1118,0),COUNT(평균단위!$J$2:$XFD$2))</f>
        <v>1103.9038436180047</v>
      </c>
      <c r="L50" s="823">
        <f>INDEX(평균!$J$1119:$XFD$1159,MATCH($E50,평균!$F$1119:$F$1159,0),COUNT(평균!$J$2:$XFD$2))</f>
        <v>51744.897959183676</v>
      </c>
      <c r="M50" s="823">
        <f>INDEX(평균단위!$J$1119:$XFD$1159,MATCH($E50,평균단위!$F$1119:$F$1159,0),COUNT(평균단위!$J$2:$XFD$2))</f>
        <v>739.09483557849785</v>
      </c>
      <c r="N50" s="1374" t="s">
        <v>290</v>
      </c>
      <c r="O50" s="1375"/>
      <c r="P50" s="1375"/>
      <c r="Q50" s="1375"/>
    </row>
    <row r="51" spans="1:17" s="310" customFormat="1" ht="12.6" customHeight="1">
      <c r="A51" s="1373" t="s">
        <v>188</v>
      </c>
      <c r="B51" s="1373"/>
      <c r="C51" s="1373"/>
      <c r="D51" s="1373"/>
      <c r="E51" s="714">
        <v>39</v>
      </c>
      <c r="F51" s="829">
        <f>INDEX(중위!$J$1078:$XFD$1118,MATCH($E51,중위!$F$1078:$F$1118,0),COUNT(중위!$J$2:$XFD$2))</f>
        <v>90000</v>
      </c>
      <c r="G51" s="833">
        <f>INDEX(중위단위!$J$1078:$XFD$1118,MATCH($E51,중위단위!$F$1078:$F$1118,0),COUNT(중위단위!$J$2:$XFD$2))</f>
        <v>1167.6396997497914</v>
      </c>
      <c r="H51" s="829">
        <f>INDEX(중위!$J$1119:$XFD$1159,MATCH($E51,중위!$F$1119:$F$1159,0),COUNT(중위!$J$2:$XFD$2))</f>
        <v>60000</v>
      </c>
      <c r="I51" s="839">
        <f>INDEX(중위단위!$J$1119:$XFD$1159,MATCH($E51,중위단위!$F$1119:$F$1159,0),COUNT(중위단위!$J$2:$XFD$2))</f>
        <v>782.62570925454895</v>
      </c>
      <c r="J51" s="833">
        <f>INDEX(평균!$J$1078:$XFD$1118,MATCH($E51,평균!$F$1078:$F$1118,0),COUNT(평균!$J$2:$XFD$2))</f>
        <v>99014.28571428571</v>
      </c>
      <c r="K51" s="833">
        <f>INDEX(평균단위!$J$1078:$XFD$1118,MATCH($E51,평균단위!$F$1078:$F$1118,0),COUNT(평균단위!$J$2:$XFD$2))</f>
        <v>1291.762276597638</v>
      </c>
      <c r="L51" s="829">
        <f>INDEX(평균!$J$1119:$XFD$1159,MATCH($E51,평균!$F$1119:$F$1159,0),COUNT(평균!$J$2:$XFD$2))</f>
        <v>63997.802197802201</v>
      </c>
      <c r="M51" s="829">
        <f>INDEX(평균단위!$J$1119:$XFD$1159,MATCH($E51,평균단위!$F$1119:$F$1159,0),COUNT(평균단위!$J$2:$XFD$2))</f>
        <v>841.0969804823942</v>
      </c>
      <c r="N51" s="1418" t="s">
        <v>291</v>
      </c>
      <c r="O51" s="1400"/>
      <c r="P51" s="1400"/>
      <c r="Q51" s="1400"/>
    </row>
    <row r="52" spans="1:17" s="310" customFormat="1" ht="12.6" customHeight="1">
      <c r="A52" s="1476" t="s">
        <v>1542</v>
      </c>
      <c r="B52" s="1476"/>
      <c r="C52" s="1476"/>
      <c r="D52" s="1476"/>
      <c r="E52" s="720">
        <v>40</v>
      </c>
      <c r="F52" s="823">
        <f>INDEX(중위!$J$1078:$XFD$1118,MATCH($E52,중위!$F$1078:$F$1118,0),COUNT(중위!$J$2:$XFD$2))</f>
        <v>81416.998424668287</v>
      </c>
      <c r="G52" s="827">
        <f>INDEX(중위단위!$J$1078:$XFD$1118,MATCH($E52,중위단위!$F$1078:$F$1118,0),COUNT(중위단위!$J$2:$XFD$2))</f>
        <v>1547.6332552002473</v>
      </c>
      <c r="H52" s="823">
        <f>INDEX(중위!$J$1119:$XFD$1159,MATCH($E52,중위!$F$1119:$F$1159,0),COUNT(중위!$J$2:$XFD$2))</f>
        <v>54302.192471971546</v>
      </c>
      <c r="I52" s="828">
        <f>INDEX(중위단위!$J$1119:$XFD$1159,MATCH($E52,중위단위!$F$1119:$F$1159,0),COUNT(중위단위!$J$2:$XFD$2))</f>
        <v>983.10011763074374</v>
      </c>
      <c r="J52" s="827">
        <f>INDEX(평균!$J$1078:$XFD$1118,MATCH($E52,평균!$F$1078:$F$1118,0),COUNT(평균!$J$2:$XFD$2))</f>
        <v>85832.255587855485</v>
      </c>
      <c r="K52" s="827">
        <f>INDEX(평균단위!$J$1078:$XFD$1118,MATCH($E52,평균단위!$F$1078:$F$1118,0),COUNT(평균단위!$J$2:$XFD$2))</f>
        <v>1551.5072029010591</v>
      </c>
      <c r="L52" s="823">
        <f>INDEX(평균!$J$1119:$XFD$1159,MATCH($E52,평균!$F$1119:$F$1159,0),COUNT(평균!$J$2:$XFD$2))</f>
        <v>56509.098732385741</v>
      </c>
      <c r="M52" s="823">
        <f>INDEX(평균단위!$J$1119:$XFD$1159,MATCH($E52,평균단위!$F$1119:$F$1159,0),COUNT(평균단위!$J$2:$XFD$2))</f>
        <v>1021.7013539376643</v>
      </c>
      <c r="N52" s="1374" t="s">
        <v>1543</v>
      </c>
      <c r="O52" s="1375"/>
      <c r="P52" s="1375"/>
      <c r="Q52" s="1375"/>
    </row>
    <row r="53" spans="1:17" s="310" customFormat="1" ht="12.6" customHeight="1" thickBot="1">
      <c r="A53" s="1477" t="s">
        <v>1561</v>
      </c>
      <c r="B53" s="1477"/>
      <c r="C53" s="1477"/>
      <c r="D53" s="1477"/>
      <c r="E53" s="714">
        <v>41</v>
      </c>
      <c r="F53" s="840">
        <f>INDEX(중위!$J$1078:$XFD$1118,MATCH($E53,중위!$F$1078:$F$1118,0),COUNT(중위!$J$2:$XFD$2))</f>
        <v>93810.334748278314</v>
      </c>
      <c r="G53" s="841">
        <f>INDEX(중위단위!$J$1078:$XFD$1118,MATCH($E53,중위단위!$F$1078:$F$1118,0),COUNT(중위단위!$J$2:$XFD$2))</f>
        <v>1717.3088302822794</v>
      </c>
      <c r="H53" s="840">
        <f>INDEX(중위!$J$1119:$XFD$1159,MATCH($E53,중위!$F$1119:$F$1159,0),COUNT(중위!$J$2:$XFD$2))</f>
        <v>57675.120992638331</v>
      </c>
      <c r="I53" s="842">
        <f>INDEX(중위단위!$J$1119:$XFD$1159,MATCH($E53,중위단위!$F$1119:$F$1159,0),COUNT(중위단위!$J$2:$XFD$2))</f>
        <v>1066.7965961958821</v>
      </c>
      <c r="J53" s="841">
        <f>INDEX(평균!$J$1078:$XFD$1118,MATCH($E53,평균!$F$1078:$F$1118,0),COUNT(평균!$J$2:$XFD$2))</f>
        <v>110033.0602212542</v>
      </c>
      <c r="K53" s="841">
        <f>INDEX(평균단위!$J$1078:$XFD$1118,MATCH($E53,평균단위!$F$1078:$F$1118,0),COUNT(평균단위!$J$2:$XFD$2))</f>
        <v>1816.8263400249682</v>
      </c>
      <c r="L53" s="840">
        <f>INDEX(평균!$J$1119:$XFD$1159,MATCH($E53,평균!$F$1119:$F$1159,0),COUNT(평균!$J$2:$XFD$2))</f>
        <v>66316.422507164374</v>
      </c>
      <c r="M53" s="840">
        <f>INDEX(평균단위!$J$1119:$XFD$1159,MATCH($E53,평균단위!$F$1119:$F$1159,0),COUNT(평균단위!$J$2:$XFD$2))</f>
        <v>1113.4539404605641</v>
      </c>
      <c r="N53" s="1485" t="s">
        <v>1545</v>
      </c>
      <c r="O53" s="1486"/>
      <c r="P53" s="1486"/>
      <c r="Q53" s="1486"/>
    </row>
    <row r="54" spans="1:17" s="310" customFormat="1" ht="22.5" customHeight="1">
      <c r="A54" s="1559" t="s">
        <v>1869</v>
      </c>
      <c r="B54" s="1559"/>
      <c r="C54" s="1559"/>
      <c r="D54" s="1559"/>
      <c r="E54" s="1559"/>
      <c r="F54" s="1559"/>
      <c r="G54" s="1559"/>
      <c r="H54" s="1559"/>
      <c r="I54" s="1559"/>
      <c r="J54" s="645"/>
      <c r="K54" s="645"/>
      <c r="L54" s="845"/>
      <c r="M54" s="645"/>
      <c r="N54" s="648"/>
      <c r="O54" s="648"/>
      <c r="P54" s="648"/>
      <c r="Q54" s="648"/>
    </row>
    <row r="55" spans="1:17" ht="3" customHeight="1">
      <c r="A55" s="311"/>
      <c r="B55" s="312"/>
      <c r="C55" s="312"/>
      <c r="D55" s="312"/>
      <c r="E55" s="312"/>
      <c r="F55" s="758"/>
      <c r="G55" s="311"/>
      <c r="H55" s="311"/>
      <c r="I55" s="315"/>
      <c r="J55" s="315"/>
      <c r="K55" s="311"/>
      <c r="L55" s="311"/>
      <c r="M55" s="311"/>
      <c r="N55" s="312"/>
      <c r="O55" s="312"/>
      <c r="P55" s="312"/>
      <c r="Q55" s="319"/>
    </row>
    <row r="56" spans="1:17" s="500" customFormat="1" ht="15" customHeight="1">
      <c r="A56" s="1385">
        <f>'20'!P336+1</f>
        <v>69</v>
      </c>
      <c r="B56" s="1385"/>
      <c r="C56" s="520"/>
      <c r="D56" s="520"/>
      <c r="E56" s="520"/>
      <c r="F56" s="819"/>
      <c r="G56" s="1510">
        <f>'20'!G336</f>
        <v>41487</v>
      </c>
      <c r="H56" s="1510"/>
      <c r="I56" s="1510"/>
      <c r="J56" s="1363">
        <f>G56</f>
        <v>41487</v>
      </c>
      <c r="K56" s="1363"/>
      <c r="L56" s="1363"/>
      <c r="M56" s="821"/>
      <c r="P56" s="1355">
        <f>A56+1</f>
        <v>70</v>
      </c>
      <c r="Q56" s="1355"/>
    </row>
  </sheetData>
  <mergeCells count="110">
    <mergeCell ref="A54:I54"/>
    <mergeCell ref="A51:D51"/>
    <mergeCell ref="N51:Q51"/>
    <mergeCell ref="A52:D52"/>
    <mergeCell ref="N52:Q52"/>
    <mergeCell ref="A56:B56"/>
    <mergeCell ref="A49:D49"/>
    <mergeCell ref="N49:Q49"/>
    <mergeCell ref="A50:D50"/>
    <mergeCell ref="N50:Q50"/>
    <mergeCell ref="A53:D53"/>
    <mergeCell ref="N53:Q53"/>
    <mergeCell ref="P56:Q56"/>
    <mergeCell ref="G56:I56"/>
    <mergeCell ref="J56:L56"/>
    <mergeCell ref="N47:Q47"/>
    <mergeCell ref="A48:D48"/>
    <mergeCell ref="N48:Q48"/>
    <mergeCell ref="B38:D38"/>
    <mergeCell ref="N38:P38"/>
    <mergeCell ref="A39:D39"/>
    <mergeCell ref="N39:Q39"/>
    <mergeCell ref="A40:D40"/>
    <mergeCell ref="N40:Q40"/>
    <mergeCell ref="A41:D41"/>
    <mergeCell ref="N41:Q41"/>
    <mergeCell ref="A42:D42"/>
    <mergeCell ref="N42:Q42"/>
    <mergeCell ref="A43:D43"/>
    <mergeCell ref="N43:Q43"/>
    <mergeCell ref="A44:D44"/>
    <mergeCell ref="N44:Q44"/>
    <mergeCell ref="A45:D45"/>
    <mergeCell ref="N45:Q45"/>
    <mergeCell ref="A46:D46"/>
    <mergeCell ref="N46:Q46"/>
    <mergeCell ref="A47:D47"/>
    <mergeCell ref="B33:D33"/>
    <mergeCell ref="N33:P33"/>
    <mergeCell ref="A34:D34"/>
    <mergeCell ref="N34:Q34"/>
    <mergeCell ref="A35:D35"/>
    <mergeCell ref="N35:Q35"/>
    <mergeCell ref="B36:D36"/>
    <mergeCell ref="N36:P36"/>
    <mergeCell ref="B37:D37"/>
    <mergeCell ref="N37:P37"/>
    <mergeCell ref="B28:D28"/>
    <mergeCell ref="N28:P28"/>
    <mergeCell ref="B29:D29"/>
    <mergeCell ref="N29:P29"/>
    <mergeCell ref="B30:D30"/>
    <mergeCell ref="N30:P30"/>
    <mergeCell ref="B31:D31"/>
    <mergeCell ref="N31:P31"/>
    <mergeCell ref="B32:D32"/>
    <mergeCell ref="N32:P32"/>
    <mergeCell ref="B23:D23"/>
    <mergeCell ref="N23:P23"/>
    <mergeCell ref="C24:D24"/>
    <mergeCell ref="N24:O24"/>
    <mergeCell ref="C25:D25"/>
    <mergeCell ref="N25:O25"/>
    <mergeCell ref="A26:D26"/>
    <mergeCell ref="N26:Q26"/>
    <mergeCell ref="B27:D27"/>
    <mergeCell ref="N27:P27"/>
    <mergeCell ref="A18:D18"/>
    <mergeCell ref="N18:Q18"/>
    <mergeCell ref="B19:D19"/>
    <mergeCell ref="N19:P19"/>
    <mergeCell ref="C20:D20"/>
    <mergeCell ref="N20:O20"/>
    <mergeCell ref="C21:D21"/>
    <mergeCell ref="N21:O21"/>
    <mergeCell ref="C22:D22"/>
    <mergeCell ref="N22:O22"/>
    <mergeCell ref="N12:Q12"/>
    <mergeCell ref="A13:D13"/>
    <mergeCell ref="N13:Q13"/>
    <mergeCell ref="A14:D14"/>
    <mergeCell ref="N14:Q14"/>
    <mergeCell ref="A16:D16"/>
    <mergeCell ref="N16:Q16"/>
    <mergeCell ref="A17:D17"/>
    <mergeCell ref="N17:Q17"/>
    <mergeCell ref="A15:D15"/>
    <mergeCell ref="N15:Q15"/>
    <mergeCell ref="A6:D6"/>
    <mergeCell ref="F6:I7"/>
    <mergeCell ref="J6:M7"/>
    <mergeCell ref="B7:D7"/>
    <mergeCell ref="A1:I1"/>
    <mergeCell ref="J1:Q1"/>
    <mergeCell ref="A3:I4"/>
    <mergeCell ref="C5:F5"/>
    <mergeCell ref="N5:Q5"/>
    <mergeCell ref="F8:I9"/>
    <mergeCell ref="J8:M9"/>
    <mergeCell ref="A10:B10"/>
    <mergeCell ref="F10:F12"/>
    <mergeCell ref="G10:G12"/>
    <mergeCell ref="H10:H12"/>
    <mergeCell ref="I10:I12"/>
    <mergeCell ref="J10:J12"/>
    <mergeCell ref="K10:K12"/>
    <mergeCell ref="L10:L12"/>
    <mergeCell ref="M10:M12"/>
    <mergeCell ref="A11:B11"/>
    <mergeCell ref="A12:D12"/>
  </mergeCells>
  <phoneticPr fontId="16" type="noConversion"/>
  <printOptions horizontalCentered="1"/>
  <pageMargins left="0.51181102362204722" right="0.51181102362204722" top="0.59055118110236227" bottom="0.39370078740157483" header="0.59055118110236227" footer="0.19685039370078741"/>
  <pageSetup paperSize="9" pageOrder="overThenDown" orientation="portrait" r:id="rId1"/>
  <headerFooter scaleWithDoc="0" alignWithMargins="0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>
  <sheetPr codeName="Sheet29"/>
  <dimension ref="A1:Q56"/>
  <sheetViews>
    <sheetView showGridLines="0" view="pageLayout" topLeftCell="A10" zoomScaleSheetLayoutView="100" workbookViewId="0">
      <selection activeCell="N43" sqref="N43:Q44"/>
    </sheetView>
  </sheetViews>
  <sheetFormatPr defaultColWidth="9.140625" defaultRowHeight="12.75"/>
  <cols>
    <col min="1" max="1" width="2.140625" style="297" customWidth="1"/>
    <col min="2" max="3" width="2" style="297" customWidth="1"/>
    <col min="4" max="4" width="19.5703125" style="297" customWidth="1"/>
    <col min="5" max="5" width="8.140625" style="297" hidden="1" customWidth="1"/>
    <col min="6" max="6" width="15.7109375" style="500" customWidth="1"/>
    <col min="7" max="8" width="15.7109375" style="297" customWidth="1"/>
    <col min="9" max="10" width="15.7109375" style="329" customWidth="1"/>
    <col min="11" max="13" width="15.7109375" style="297" customWidth="1"/>
    <col min="14" max="14" width="19.85546875" style="297" customWidth="1"/>
    <col min="15" max="16" width="2" style="297" customWidth="1"/>
    <col min="17" max="17" width="2" style="329" customWidth="1"/>
    <col min="18" max="18" width="0.5703125" style="297" customWidth="1"/>
    <col min="19" max="16384" width="9.140625" style="297"/>
  </cols>
  <sheetData>
    <row r="1" spans="1:17" ht="16.5" customHeight="1">
      <c r="A1" s="1450" t="s">
        <v>1773</v>
      </c>
      <c r="B1" s="1450"/>
      <c r="C1" s="1450"/>
      <c r="D1" s="1450"/>
      <c r="E1" s="1450"/>
      <c r="F1" s="1450"/>
      <c r="G1" s="1450"/>
      <c r="H1" s="1450"/>
      <c r="I1" s="1450"/>
      <c r="J1" s="1429"/>
      <c r="K1" s="1429"/>
      <c r="L1" s="1429"/>
      <c r="M1" s="1429"/>
      <c r="N1" s="1429"/>
      <c r="O1" s="1429"/>
      <c r="P1" s="1429"/>
      <c r="Q1" s="1429"/>
    </row>
    <row r="2" spans="1:17" ht="3" customHeight="1">
      <c r="A2" s="298"/>
      <c r="B2" s="299"/>
      <c r="C2" s="299"/>
      <c r="D2" s="299"/>
      <c r="E2" s="299"/>
      <c r="F2" s="697"/>
      <c r="G2" s="298"/>
      <c r="H2" s="298"/>
      <c r="I2" s="302"/>
      <c r="J2" s="302"/>
      <c r="K2" s="298"/>
      <c r="L2" s="804"/>
      <c r="M2" s="804"/>
      <c r="N2" s="299"/>
      <c r="O2" s="299"/>
      <c r="P2" s="299"/>
      <c r="Q2" s="305"/>
    </row>
    <row r="3" spans="1:17" ht="6.75" customHeight="1">
      <c r="A3" s="1608" t="s">
        <v>1799</v>
      </c>
      <c r="B3" s="1467"/>
      <c r="C3" s="1467"/>
      <c r="D3" s="1467"/>
      <c r="E3" s="1467"/>
      <c r="F3" s="1467"/>
      <c r="G3" s="1467"/>
      <c r="H3" s="1467"/>
      <c r="I3" s="1467"/>
      <c r="J3" s="542"/>
      <c r="K3" s="698"/>
      <c r="L3" s="698"/>
      <c r="M3" s="698"/>
      <c r="N3" s="544"/>
      <c r="O3" s="544"/>
      <c r="P3" s="544"/>
      <c r="Q3" s="545"/>
    </row>
    <row r="4" spans="1:17" s="306" customFormat="1" ht="18" customHeight="1">
      <c r="A4" s="1467"/>
      <c r="B4" s="1467"/>
      <c r="C4" s="1467"/>
      <c r="D4" s="1467"/>
      <c r="E4" s="1467"/>
      <c r="F4" s="1467"/>
      <c r="G4" s="1467"/>
      <c r="H4" s="1467"/>
      <c r="I4" s="1467"/>
      <c r="J4" s="549"/>
      <c r="K4" s="806"/>
      <c r="L4" s="806"/>
      <c r="M4" s="806"/>
      <c r="N4" s="551"/>
      <c r="O4" s="551"/>
      <c r="P4" s="551"/>
      <c r="Q4" s="547"/>
    </row>
    <row r="5" spans="1:17" s="811" customFormat="1" ht="15.95" customHeight="1" thickBot="1">
      <c r="A5" s="807"/>
      <c r="B5" s="808"/>
      <c r="C5" s="1356" t="s">
        <v>1837</v>
      </c>
      <c r="D5" s="1356"/>
      <c r="E5" s="1356"/>
      <c r="F5" s="1356"/>
      <c r="G5" s="844"/>
      <c r="H5" s="844"/>
      <c r="I5" s="844"/>
      <c r="J5" s="810"/>
      <c r="K5" s="844"/>
      <c r="L5" s="844"/>
      <c r="M5" s="844"/>
      <c r="N5" s="1619" t="s">
        <v>1948</v>
      </c>
      <c r="O5" s="1580"/>
      <c r="P5" s="1580"/>
      <c r="Q5" s="1580"/>
    </row>
    <row r="6" spans="1:17" s="308" customFormat="1" ht="12.75" customHeight="1">
      <c r="A6" s="1506" t="s">
        <v>163</v>
      </c>
      <c r="B6" s="1506"/>
      <c r="C6" s="1506"/>
      <c r="D6" s="1506"/>
      <c r="E6" s="711"/>
      <c r="F6" s="1614" t="s">
        <v>1694</v>
      </c>
      <c r="G6" s="1508"/>
      <c r="H6" s="1508"/>
      <c r="I6" s="1508"/>
      <c r="J6" s="1507" t="s">
        <v>263</v>
      </c>
      <c r="K6" s="1508"/>
      <c r="L6" s="1508"/>
      <c r="M6" s="1605"/>
      <c r="N6" s="656" t="s">
        <v>167</v>
      </c>
      <c r="O6" s="657"/>
      <c r="P6" s="657"/>
      <c r="Q6" s="657"/>
    </row>
    <row r="7" spans="1:17" s="308" customFormat="1" ht="9" customHeight="1">
      <c r="A7" s="658"/>
      <c r="B7" s="1503" t="s">
        <v>11</v>
      </c>
      <c r="C7" s="1503"/>
      <c r="D7" s="1503"/>
      <c r="E7" s="712"/>
      <c r="F7" s="1615"/>
      <c r="G7" s="1606"/>
      <c r="H7" s="1606"/>
      <c r="I7" s="1606"/>
      <c r="J7" s="1606"/>
      <c r="K7" s="1606"/>
      <c r="L7" s="1606"/>
      <c r="M7" s="1607"/>
      <c r="N7" s="664" t="s">
        <v>169</v>
      </c>
      <c r="O7" s="665"/>
      <c r="P7" s="665"/>
      <c r="Q7" s="665"/>
    </row>
    <row r="8" spans="1:17" s="308" customFormat="1" ht="11.25" customHeight="1">
      <c r="A8" s="666"/>
      <c r="B8" s="667"/>
      <c r="C8" s="667"/>
      <c r="D8" s="667"/>
      <c r="E8" s="667"/>
      <c r="F8" s="1616" t="s">
        <v>1712</v>
      </c>
      <c r="G8" s="1617"/>
      <c r="H8" s="1617"/>
      <c r="I8" s="1617"/>
      <c r="J8" s="1609" t="s">
        <v>1695</v>
      </c>
      <c r="K8" s="1610"/>
      <c r="L8" s="1610"/>
      <c r="M8" s="1611"/>
      <c r="N8" s="673"/>
      <c r="O8" s="667"/>
      <c r="P8" s="667"/>
      <c r="Q8" s="667"/>
    </row>
    <row r="9" spans="1:17" s="308" customFormat="1" ht="9" customHeight="1">
      <c r="A9" s="674"/>
      <c r="B9" s="675"/>
      <c r="C9" s="675"/>
      <c r="D9" s="675"/>
      <c r="E9" s="675"/>
      <c r="F9" s="1618"/>
      <c r="G9" s="1617"/>
      <c r="H9" s="1617"/>
      <c r="I9" s="1617"/>
      <c r="J9" s="1612"/>
      <c r="K9" s="1612"/>
      <c r="L9" s="1612"/>
      <c r="M9" s="1613"/>
      <c r="N9" s="681"/>
      <c r="O9" s="675"/>
      <c r="P9" s="675"/>
      <c r="Q9" s="675"/>
    </row>
    <row r="10" spans="1:17" s="308" customFormat="1" ht="11.25" customHeight="1">
      <c r="A10" s="1499"/>
      <c r="B10" s="1499"/>
      <c r="C10" s="682"/>
      <c r="D10" s="682"/>
      <c r="E10" s="682"/>
      <c r="F10" s="1598" t="s">
        <v>2006</v>
      </c>
      <c r="G10" s="1598" t="s">
        <v>2007</v>
      </c>
      <c r="H10" s="1598" t="s">
        <v>2008</v>
      </c>
      <c r="I10" s="1586" t="s">
        <v>2009</v>
      </c>
      <c r="J10" s="1587" t="s">
        <v>2006</v>
      </c>
      <c r="K10" s="1598" t="s">
        <v>2007</v>
      </c>
      <c r="L10" s="1598" t="s">
        <v>2008</v>
      </c>
      <c r="M10" s="1598" t="s">
        <v>2009</v>
      </c>
      <c r="N10" s="688"/>
      <c r="O10" s="682"/>
      <c r="P10" s="682"/>
      <c r="Q10" s="682"/>
    </row>
    <row r="11" spans="1:17" s="308" customFormat="1" ht="11.25" customHeight="1">
      <c r="A11" s="1499" t="s">
        <v>8</v>
      </c>
      <c r="B11" s="1499"/>
      <c r="C11" s="682"/>
      <c r="D11" s="682"/>
      <c r="E11" s="682"/>
      <c r="F11" s="1599"/>
      <c r="G11" s="1599"/>
      <c r="H11" s="1599"/>
      <c r="I11" s="1601"/>
      <c r="J11" s="1603"/>
      <c r="K11" s="1599"/>
      <c r="L11" s="1599"/>
      <c r="M11" s="1599"/>
      <c r="N11" s="688"/>
      <c r="O11" s="682"/>
      <c r="P11" s="682"/>
      <c r="Q11" s="682"/>
    </row>
    <row r="12" spans="1:17" s="309" customFormat="1" ht="24.75" customHeight="1">
      <c r="A12" s="1500" t="s">
        <v>9</v>
      </c>
      <c r="B12" s="1500"/>
      <c r="C12" s="1500"/>
      <c r="D12" s="1500"/>
      <c r="E12" s="713"/>
      <c r="F12" s="1600"/>
      <c r="G12" s="1600"/>
      <c r="H12" s="1600"/>
      <c r="I12" s="1602"/>
      <c r="J12" s="1604"/>
      <c r="K12" s="1600"/>
      <c r="L12" s="1600"/>
      <c r="M12" s="1600"/>
      <c r="N12" s="1501" t="s">
        <v>170</v>
      </c>
      <c r="O12" s="1502"/>
      <c r="P12" s="1502"/>
      <c r="Q12" s="1502"/>
    </row>
    <row r="13" spans="1:17" s="310" customFormat="1" ht="13.7" customHeight="1">
      <c r="A13" s="1459" t="s">
        <v>845</v>
      </c>
      <c r="B13" s="1459"/>
      <c r="C13" s="1459"/>
      <c r="D13" s="1459"/>
      <c r="E13" s="714">
        <v>1</v>
      </c>
      <c r="F13" s="823">
        <f>INDEX(중위!$J$1160:$XFD$1200,MATCH($E13,중위!$F$1160:$F$1200,0),COUNT(중위!$J$2:$XFD$2))</f>
        <v>183554.52988362443</v>
      </c>
      <c r="G13" s="824">
        <f>INDEX(중위단위!$J$1160:$XFD$1200,MATCH($E13,중위단위!$F$1160:$F$1200,0),COUNT(중위단위!$J$2:$XFD$2))</f>
        <v>939.70890048534932</v>
      </c>
      <c r="H13" s="825">
        <f>INDEX(중위!$J$1201:$XFD$1241,MATCH($E13,중위!$F$1201:$F$1241,0),COUNT(중위!$J$2:$XFD$2))</f>
        <v>75856.090581691751</v>
      </c>
      <c r="I13" s="826">
        <f>INDEX(중위단위!$J$1201:$XFD$1241,MATCH($E13,중위단위!$F$1201:$F$1241,0),COUNT(중위단위!$J$2:$XFD$2))</f>
        <v>399.31077046316312</v>
      </c>
      <c r="J13" s="827">
        <f>INDEX(평균!$J$1160:$XFD$1200,MATCH($E13,평균!$F$1160:$F$1200,0),COUNT(평균!$J$2:$XFD$2))</f>
        <v>225898.58260507762</v>
      </c>
      <c r="K13" s="824">
        <f>INDEX(평균단위!$J$1160:$XFD$1200,MATCH($E13,평균단위!$F$1160:$F$1200,0),COUNT(평균단위!$J$2:$XFD$2))</f>
        <v>1037.694281465157</v>
      </c>
      <c r="L13" s="825">
        <f>INDEX(평균!$J$1201:$XFD$1241,MATCH($E13,평균!$F$1201:$F$1241,0),COUNT(평균!$J$2:$XFD$2))</f>
        <v>95802.867200170323</v>
      </c>
      <c r="M13" s="825">
        <f>INDEX(평균단위!$J$1201:$XFD$1241,MATCH($E13,평균단위!$F$1201:$F$1241,0),COUNT(평균단위!$J$2:$XFD$2))</f>
        <v>465.10388187366078</v>
      </c>
      <c r="N13" s="1423" t="s">
        <v>861</v>
      </c>
      <c r="O13" s="1424"/>
      <c r="P13" s="1424"/>
      <c r="Q13" s="1424"/>
    </row>
    <row r="14" spans="1:17" s="310" customFormat="1" ht="13.7" customHeight="1">
      <c r="A14" s="1460" t="s">
        <v>846</v>
      </c>
      <c r="B14" s="1460"/>
      <c r="C14" s="1460"/>
      <c r="D14" s="1460"/>
      <c r="E14" s="720">
        <v>2</v>
      </c>
      <c r="F14" s="823">
        <f>INDEX(중위!$J$1160:$XFD$1200,MATCH($E14,중위!$F$1160:$F$1200,0),COUNT(중위!$J$2:$XFD$2))</f>
        <v>425720.64351472945</v>
      </c>
      <c r="G14" s="827">
        <f>INDEX(중위단위!$J$1160:$XFD$1200,MATCH($E14,중위단위!$F$1160:$F$1200,0),COUNT(중위단위!$J$2:$XFD$2))</f>
        <v>2436.2707530324678</v>
      </c>
      <c r="H14" s="823">
        <f>INDEX(중위!$J$1201:$XFD$1241,MATCH($E14,중위!$F$1201:$F$1241,0),COUNT(중위!$J$2:$XFD$2))</f>
        <v>176174.09814471332</v>
      </c>
      <c r="I14" s="828">
        <f>INDEX(중위단위!$J$1201:$XFD$1241,MATCH($E14,중위단위!$F$1201:$F$1241,0),COUNT(중위단위!$J$2:$XFD$2))</f>
        <v>1028.3621746450851</v>
      </c>
      <c r="J14" s="827">
        <f>INDEX(평균!$J$1160:$XFD$1200,MATCH($E14,평균!$F$1160:$F$1200,0),COUNT(평균!$J$2:$XFD$2))</f>
        <v>511724.58815241518</v>
      </c>
      <c r="K14" s="827">
        <f>INDEX(평균단위!$J$1160:$XFD$1200,MATCH($E14,평균단위!$F$1160:$F$1200,0),COUNT(평균단위!$J$2:$XFD$2))</f>
        <v>2585.9365345800693</v>
      </c>
      <c r="L14" s="823">
        <f>INDEX(평균!$J$1201:$XFD$1241,MATCH($E14,평균!$F$1201:$F$1241,0),COUNT(평균!$J$2:$XFD$2))</f>
        <v>214608.5347699296</v>
      </c>
      <c r="M14" s="823">
        <f>INDEX(평균단위!$J$1201:$XFD$1241,MATCH($E14,평균단위!$F$1201:$F$1241,0),COUNT(평균단위!$J$2:$XFD$2))</f>
        <v>1150.9892970903948</v>
      </c>
      <c r="N14" s="1423" t="s">
        <v>862</v>
      </c>
      <c r="O14" s="1424"/>
      <c r="P14" s="1424"/>
      <c r="Q14" s="1424"/>
    </row>
    <row r="15" spans="1:17" s="310" customFormat="1" ht="13.7" customHeight="1">
      <c r="A15" s="1460" t="s">
        <v>1373</v>
      </c>
      <c r="B15" s="1460"/>
      <c r="C15" s="1460"/>
      <c r="D15" s="1460"/>
      <c r="E15" s="714">
        <v>3</v>
      </c>
      <c r="F15" s="823">
        <f>INDEX(중위!$J$1160:$XFD$1200,MATCH($E15,중위!$F$1160:$F$1200,0),COUNT(중위!$J$2:$XFD$2))</f>
        <v>104434.80335382641</v>
      </c>
      <c r="G15" s="827">
        <f>INDEX(중위단위!$J$1160:$XFD$1200,MATCH($E15,중위단위!$F$1160:$F$1200,0),COUNT(중위단위!$J$2:$XFD$2))</f>
        <v>450.75707013625333</v>
      </c>
      <c r="H15" s="823">
        <f>INDEX(중위!$J$1201:$XFD$1241,MATCH($E15,중위!$F$1201:$F$1241,0),COUNT(중위!$J$2:$XFD$2))</f>
        <v>43080.516801409576</v>
      </c>
      <c r="I15" s="828">
        <f>INDEX(중위단위!$J$1201:$XFD$1241,MATCH($E15,중위단위!$F$1201:$F$1241,0),COUNT(중위단위!$J$2:$XFD$2))</f>
        <v>193.78913770543141</v>
      </c>
      <c r="J15" s="827">
        <f>INDEX(평균!$J$1160:$XFD$1200,MATCH($E15,평균!$F$1160:$F$1200,0),COUNT(평균!$J$2:$XFD$2))</f>
        <v>132514.4379164495</v>
      </c>
      <c r="K15" s="827">
        <f>INDEX(평균단위!$J$1160:$XFD$1200,MATCH($E15,평균단위!$F$1160:$F$1200,0),COUNT(평균단위!$J$2:$XFD$2))</f>
        <v>531.85759840663923</v>
      </c>
      <c r="L15" s="823">
        <f>INDEX(평균!$J$1201:$XFD$1241,MATCH($E15,평균!$F$1201:$F$1241,0),COUNT(평균!$J$2:$XFD$2))</f>
        <v>56987.06515683241</v>
      </c>
      <c r="M15" s="823">
        <f>INDEX(평균단위!$J$1201:$XFD$1241,MATCH($E15,평균단위!$F$1201:$F$1241,0),COUNT(평균단위!$J$2:$XFD$2))</f>
        <v>241.0136255242908</v>
      </c>
      <c r="N15" s="1423" t="s">
        <v>1375</v>
      </c>
      <c r="O15" s="1424"/>
      <c r="P15" s="1424"/>
      <c r="Q15" s="1424"/>
    </row>
    <row r="16" spans="1:17" s="310" customFormat="1" ht="13.7" customHeight="1">
      <c r="A16" s="1378" t="s">
        <v>1539</v>
      </c>
      <c r="B16" s="1378"/>
      <c r="C16" s="1378"/>
      <c r="D16" s="1378"/>
      <c r="E16" s="720">
        <v>4</v>
      </c>
      <c r="F16" s="823">
        <f>INDEX(중위!$J$1160:$XFD$1200,MATCH($E16,중위!$F$1160:$F$1200,0),COUNT(중위!$J$2:$XFD$2))</f>
        <v>156004.58346544657</v>
      </c>
      <c r="G16" s="827">
        <f>INDEX(중위단위!$J$1160:$XFD$1200,MATCH($E16,중위단위!$F$1160:$F$1200,0),COUNT(중위단위!$J$2:$XFD$2))</f>
        <v>828.72937186813056</v>
      </c>
      <c r="H16" s="823">
        <f>INDEX(중위!$J$1201:$XFD$1241,MATCH($E16,중위!$F$1201:$F$1241,0),COUNT(중위!$J$2:$XFD$2))</f>
        <v>71179.858977132302</v>
      </c>
      <c r="I16" s="828">
        <f>INDEX(중위단위!$J$1201:$XFD$1241,MATCH($E16,중위단위!$F$1201:$F$1241,0),COUNT(중위단위!$J$2:$XFD$2))</f>
        <v>417.43224249275625</v>
      </c>
      <c r="J16" s="827">
        <f>INDEX(평균!$J$1160:$XFD$1200,MATCH($E16,평균!$F$1160:$F$1200,0),COUNT(평균!$J$2:$XFD$2))</f>
        <v>189369.72795257918</v>
      </c>
      <c r="K16" s="827">
        <f>INDEX(평균단위!$J$1160:$XFD$1200,MATCH($E16,평균단위!$F$1160:$F$1200,0),COUNT(평균단위!$J$2:$XFD$2))</f>
        <v>896.6928947732606</v>
      </c>
      <c r="L16" s="823">
        <f>INDEX(평균!$J$1201:$XFD$1241,MATCH($E16,평균!$F$1201:$F$1241,0),COUNT(평균!$J$2:$XFD$2))</f>
        <v>87221.162849720131</v>
      </c>
      <c r="M16" s="823">
        <f>INDEX(평균단위!$J$1201:$XFD$1241,MATCH($E16,평균단위!$F$1201:$F$1241,0),COUNT(평균단위!$J$2:$XFD$2))</f>
        <v>438.81753688160444</v>
      </c>
      <c r="N16" s="1406" t="s">
        <v>1553</v>
      </c>
      <c r="O16" s="1407"/>
      <c r="P16" s="1407"/>
      <c r="Q16" s="1407"/>
    </row>
    <row r="17" spans="1:17" s="310" customFormat="1" ht="13.7" customHeight="1">
      <c r="A17" s="1378" t="s">
        <v>1562</v>
      </c>
      <c r="B17" s="1378"/>
      <c r="C17" s="1378"/>
      <c r="D17" s="1378"/>
      <c r="E17" s="714">
        <v>5</v>
      </c>
      <c r="F17" s="823">
        <f>INDEX(중위!$J$1160:$XFD$1200,MATCH($E17,중위!$F$1160:$F$1200,0),COUNT(중위!$J$2:$XFD$2))</f>
        <v>90178.871536119812</v>
      </c>
      <c r="G17" s="827">
        <f>INDEX(중위단위!$J$1160:$XFD$1200,MATCH($E17,중위단위!$F$1160:$F$1200,0),COUNT(중위단위!$J$2:$XFD$2))</f>
        <v>347.99693422082822</v>
      </c>
      <c r="H17" s="823">
        <f>INDEX(중위!$J$1201:$XFD$1241,MATCH($E17,중위!$F$1201:$F$1241,0),COUNT(중위!$J$2:$XFD$2))</f>
        <v>35383.135879636568</v>
      </c>
      <c r="I17" s="828">
        <f>INDEX(중위단위!$J$1201:$XFD$1241,MATCH($E17,중위단위!$F$1201:$F$1241,0),COUNT(중위단위!$J$2:$XFD$2))</f>
        <v>133.22984682926108</v>
      </c>
      <c r="J17" s="827">
        <f>INDEX(평균!$J$1160:$XFD$1200,MATCH($E17,평균!$F$1160:$F$1200,0),COUNT(평균!$J$2:$XFD$2))</f>
        <v>116716.90844966219</v>
      </c>
      <c r="K17" s="827">
        <f>INDEX(평균단위!$J$1160:$XFD$1200,MATCH($E17,평균단위!$F$1160:$F$1200,0),COUNT(평균단위!$J$2:$XFD$2))</f>
        <v>432.46811736961229</v>
      </c>
      <c r="L17" s="823">
        <f>INDEX(평균!$J$1201:$XFD$1241,MATCH($E17,평균!$F$1201:$F$1241,0),COUNT(평균!$J$2:$XFD$2))</f>
        <v>48728.574936685975</v>
      </c>
      <c r="M17" s="823">
        <f>INDEX(평균단위!$J$1201:$XFD$1241,MATCH($E17,평균단위!$F$1201:$F$1241,0),COUNT(평균단위!$J$2:$XFD$2))</f>
        <v>187.3702624242953</v>
      </c>
      <c r="N17" s="1406" t="s">
        <v>1830</v>
      </c>
      <c r="O17" s="1407"/>
      <c r="P17" s="1407"/>
      <c r="Q17" s="1407"/>
    </row>
    <row r="18" spans="1:17" s="310" customFormat="1" ht="13.5" customHeight="1">
      <c r="A18" s="1414" t="s">
        <v>173</v>
      </c>
      <c r="B18" s="1414"/>
      <c r="C18" s="1414"/>
      <c r="D18" s="1414"/>
      <c r="E18" s="720">
        <v>6</v>
      </c>
      <c r="F18" s="823">
        <f>INDEX(중위!$J$1160:$XFD$1200,MATCH($E18,중위!$F$1160:$F$1200,0),COUNT(중위!$J$2:$XFD$2))</f>
        <v>579814.7963959747</v>
      </c>
      <c r="G18" s="824">
        <f>INDEX(중위단위!$J$1160:$XFD$1200,MATCH($E18,중위단위!$F$1160:$F$1200,0),COUNT(중위단위!$J$2:$XFD$2))</f>
        <v>4216.4279983003544</v>
      </c>
      <c r="H18" s="825">
        <f>INDEX(중위!$J$1201:$XFD$1241,MATCH($E18,중위!$F$1201:$F$1241,0),COUNT(중위!$J$2:$XFD$2))</f>
        <v>242895.07518137142</v>
      </c>
      <c r="I18" s="826">
        <f>INDEX(중위단위!$J$1201:$XFD$1241,MATCH($E18,중위단위!$F$1201:$F$1241,0),COUNT(중위단위!$J$2:$XFD$2))</f>
        <v>1842.8562401165905</v>
      </c>
      <c r="J18" s="827">
        <f>INDEX(평균!$J$1160:$XFD$1200,MATCH($E18,평균!$F$1160:$F$1200,0),COUNT(평균!$J$2:$XFD$2))</f>
        <v>684810.63446980133</v>
      </c>
      <c r="K18" s="824">
        <f>INDEX(평균단위!$J$1160:$XFD$1200,MATCH($E18,평균단위!$F$1160:$F$1200,0),COUNT(평균단위!$J$2:$XFD$2))</f>
        <v>4321.0939420119821</v>
      </c>
      <c r="L18" s="825">
        <f>INDEX(평균!$J$1201:$XFD$1241,MATCH($E18,평균!$F$1201:$F$1241,0),COUNT(평균!$J$2:$XFD$2))</f>
        <v>286886.24783351365</v>
      </c>
      <c r="M18" s="825">
        <f>INDEX(평균단위!$J$1201:$XFD$1241,MATCH($E18,평균단위!$F$1201:$F$1241,0),COUNT(평균단위!$J$2:$XFD$2))</f>
        <v>1873.902703601605</v>
      </c>
      <c r="N18" s="1412" t="s">
        <v>305</v>
      </c>
      <c r="O18" s="1413"/>
      <c r="P18" s="1413"/>
      <c r="Q18" s="1413"/>
    </row>
    <row r="19" spans="1:17" s="310" customFormat="1" ht="13.5" customHeight="1">
      <c r="A19" s="628"/>
      <c r="B19" s="1484" t="s">
        <v>174</v>
      </c>
      <c r="C19" s="1414"/>
      <c r="D19" s="1414"/>
      <c r="E19" s="714">
        <v>7</v>
      </c>
      <c r="F19" s="829">
        <f>INDEX(중위!$J$1160:$XFD$1200,MATCH($E19,중위!$F$1160:$F$1200,0),COUNT(중위!$J$2:$XFD$2))</f>
        <v>479051.40815924713</v>
      </c>
      <c r="G19" s="830">
        <f>INDEX(중위단위!$J$1160:$XFD$1200,MATCH($E19,중위단위!$F$1160:$F$1200,0),COUNT(중위단위!$J$2:$XFD$2))</f>
        <v>4125.0685379520937</v>
      </c>
      <c r="H19" s="831">
        <f>INDEX(중위!$J$1201:$XFD$1241,MATCH($E19,중위!$F$1201:$F$1241,0),COUNT(중위!$J$2:$XFD$2))</f>
        <v>210418.85153352539</v>
      </c>
      <c r="I19" s="832">
        <f>INDEX(중위단위!$J$1201:$XFD$1241,MATCH($E19,중위단위!$F$1201:$F$1241,0),COUNT(중위단위!$J$2:$XFD$2))</f>
        <v>1877.2278624203743</v>
      </c>
      <c r="J19" s="833">
        <f>INDEX(평균!$J$1160:$XFD$1200,MATCH($E19,평균!$F$1160:$F$1200,0),COUNT(평균!$J$2:$XFD$2))</f>
        <v>580682.74388997047</v>
      </c>
      <c r="K19" s="830">
        <f>INDEX(평균단위!$J$1160:$XFD$1200,MATCH($E19,평균단위!$F$1160:$F$1200,0),COUNT(평균단위!$J$2:$XFD$2))</f>
        <v>4253.5003660180209</v>
      </c>
      <c r="L19" s="831">
        <f>INDEX(평균!$J$1201:$XFD$1241,MATCH($E19,평균!$F$1201:$F$1241,0),COUNT(평균!$J$2:$XFD$2))</f>
        <v>246111.28965235091</v>
      </c>
      <c r="M19" s="831">
        <f>INDEX(평균단위!$J$1201:$XFD$1241,MATCH($E19,평균단위!$F$1201:$F$1241,0),COUNT(평균단위!$J$2:$XFD$2))</f>
        <v>1858.0999085630099</v>
      </c>
      <c r="N19" s="1412" t="s">
        <v>275</v>
      </c>
      <c r="O19" s="1413"/>
      <c r="P19" s="1444"/>
      <c r="Q19" s="629"/>
    </row>
    <row r="20" spans="1:17" s="310" customFormat="1" ht="11.25" customHeight="1">
      <c r="A20" s="630"/>
      <c r="B20" s="631"/>
      <c r="C20" s="1451" t="s">
        <v>178</v>
      </c>
      <c r="D20" s="1452"/>
      <c r="E20" s="720">
        <v>8</v>
      </c>
      <c r="F20" s="834">
        <f>INDEX(중위!$J$1160:$XFD$1200,MATCH($E20,중위!$F$1160:$F$1200,0),COUNT(중위!$J$2:$XFD$2))</f>
        <v>512000</v>
      </c>
      <c r="G20" s="824">
        <f>INDEX(중위단위!$J$1160:$XFD$1200,MATCH($E20,중위단위!$F$1160:$F$1200,0),COUNT(중위단위!$J$2:$XFD$2))</f>
        <v>4884.7262247838617</v>
      </c>
      <c r="H20" s="825">
        <f>INDEX(중위!$J$1201:$XFD$1241,MATCH($E20,중위!$F$1201:$F$1241,0),COUNT(중위!$J$2:$XFD$2))</f>
        <v>190000</v>
      </c>
      <c r="I20" s="826">
        <f>INDEX(중위단위!$J$1201:$XFD$1241,MATCH($E20,중위단위!$F$1201:$F$1241,0),COUNT(중위단위!$J$2:$XFD$2))</f>
        <v>1987.3417721518988</v>
      </c>
      <c r="J20" s="835">
        <f>INDEX(평균!$J$1160:$XFD$1200,MATCH($E20,평균!$F$1160:$F$1200,0),COUNT(평균!$J$2:$XFD$2))</f>
        <v>786228.57142857148</v>
      </c>
      <c r="K20" s="824">
        <f>INDEX(평균단위!$J$1160:$XFD$1200,MATCH($E20,평균단위!$F$1160:$F$1200,0),COUNT(평균단위!$J$2:$XFD$2))</f>
        <v>4968.7513008311207</v>
      </c>
      <c r="L20" s="825">
        <f>INDEX(평균!$J$1201:$XFD$1241,MATCH($E20,평균!$F$1201:$F$1241,0),COUNT(평균!$J$2:$XFD$2))</f>
        <v>300628.57142857142</v>
      </c>
      <c r="M20" s="825">
        <f>INDEX(평균단위!$J$1201:$XFD$1241,MATCH($E20,평균단위!$F$1201:$F$1241,0),COUNT(평균단위!$J$2:$XFD$2))</f>
        <v>1930.4714950086382</v>
      </c>
      <c r="N20" s="1491" t="s">
        <v>300</v>
      </c>
      <c r="O20" s="1428"/>
      <c r="P20" s="632"/>
      <c r="Q20" s="633"/>
    </row>
    <row r="21" spans="1:17" s="310" customFormat="1" ht="11.25" customHeight="1">
      <c r="A21" s="630"/>
      <c r="B21" s="631"/>
      <c r="C21" s="1453" t="s">
        <v>179</v>
      </c>
      <c r="D21" s="1454"/>
      <c r="E21" s="714">
        <v>9</v>
      </c>
      <c r="F21" s="825">
        <f>INDEX(중위!$J$1160:$XFD$1200,MATCH($E21,중위!$F$1160:$F$1200,0),COUNT(중위!$J$2:$XFD$2))</f>
        <v>459000</v>
      </c>
      <c r="G21" s="824">
        <f>INDEX(중위단위!$J$1160:$XFD$1200,MATCH($E21,중위단위!$F$1160:$F$1200,0),COUNT(중위단위!$J$2:$XFD$2))</f>
        <v>3793.5483870967741</v>
      </c>
      <c r="H21" s="825">
        <f>INDEX(중위!$J$1201:$XFD$1241,MATCH($E21,중위!$F$1201:$F$1241,0),COUNT(중위!$J$2:$XFD$2))</f>
        <v>210000</v>
      </c>
      <c r="I21" s="826">
        <f>INDEX(중위단위!$J$1201:$XFD$1241,MATCH($E21,중위단위!$F$1201:$F$1241,0),COUNT(중위단위!$J$2:$XFD$2))</f>
        <v>1721.2121212121212</v>
      </c>
      <c r="J21" s="824">
        <f>INDEX(평균!$J$1160:$XFD$1200,MATCH($E21,평균!$F$1160:$F$1200,0),COUNT(평균!$J$2:$XFD$2))</f>
        <v>526288.13559322036</v>
      </c>
      <c r="K21" s="824">
        <f>INDEX(평균단위!$J$1160:$XFD$1200,MATCH($E21,평균단위!$F$1160:$F$1200,0),COUNT(평균단위!$J$2:$XFD$2))</f>
        <v>3955.2507892901031</v>
      </c>
      <c r="L21" s="825">
        <f>INDEX(평균!$J$1201:$XFD$1241,MATCH($E21,평균!$F$1201:$F$1241,0),COUNT(평균!$J$2:$XFD$2))</f>
        <v>224372.88135593222</v>
      </c>
      <c r="M21" s="825">
        <f>INDEX(평균단위!$J$1201:$XFD$1241,MATCH($E21,평균단위!$F$1201:$F$1241,0),COUNT(평균단위!$J$2:$XFD$2))</f>
        <v>1754.8698571148841</v>
      </c>
      <c r="N21" s="1489" t="s">
        <v>301</v>
      </c>
      <c r="O21" s="1490"/>
      <c r="P21" s="632"/>
      <c r="Q21" s="631"/>
    </row>
    <row r="22" spans="1:17" s="310" customFormat="1" ht="11.25" customHeight="1">
      <c r="A22" s="630"/>
      <c r="B22" s="631"/>
      <c r="C22" s="1455" t="s">
        <v>180</v>
      </c>
      <c r="D22" s="1456"/>
      <c r="E22" s="720">
        <v>10</v>
      </c>
      <c r="F22" s="825">
        <f>INDEX(중위!$J$1160:$XFD$1200,MATCH($E22,중위!$F$1160:$F$1200,0),COUNT(중위!$J$2:$XFD$2))</f>
        <v>511000</v>
      </c>
      <c r="G22" s="824">
        <f>INDEX(중위단위!$J$1160:$XFD$1200,MATCH($E22,중위단위!$F$1160:$F$1200,0),COUNT(중위단위!$J$2:$XFD$2))</f>
        <v>4511.6279069767443</v>
      </c>
      <c r="H22" s="825">
        <f>INDEX(중위!$J$1201:$XFD$1241,MATCH($E22,중위!$F$1201:$F$1241,0),COUNT(중위!$J$2:$XFD$2))</f>
        <v>225000</v>
      </c>
      <c r="I22" s="826">
        <f>INDEX(중위단위!$J$1201:$XFD$1241,MATCH($E22,중위단위!$F$1201:$F$1241,0),COUNT(중위단위!$J$2:$XFD$2))</f>
        <v>2222.2222222222222</v>
      </c>
      <c r="J22" s="824">
        <f>INDEX(평균!$J$1160:$XFD$1200,MATCH($E22,평균!$F$1160:$F$1200,0),COUNT(평균!$J$2:$XFD$2))</f>
        <v>590776.19047619053</v>
      </c>
      <c r="K22" s="824">
        <f>INDEX(평균단위!$J$1160:$XFD$1200,MATCH($E22,평균단위!$F$1160:$F$1200,0),COUNT(평균단위!$J$2:$XFD$2))</f>
        <v>4580.282811139663</v>
      </c>
      <c r="L22" s="825">
        <f>INDEX(평균!$J$1201:$XFD$1241,MATCH($E22,평균!$F$1201:$F$1241,0),COUNT(평균!$J$2:$XFD$2))</f>
        <v>268357.14285714284</v>
      </c>
      <c r="M22" s="825">
        <f>INDEX(평균단위!$J$1201:$XFD$1241,MATCH($E22,평균단위!$F$1201:$F$1241,0),COUNT(평균단위!$J$2:$XFD$2))</f>
        <v>2086.6913093678918</v>
      </c>
      <c r="N22" s="1425" t="s">
        <v>302</v>
      </c>
      <c r="O22" s="1426"/>
      <c r="P22" s="634"/>
      <c r="Q22" s="631"/>
    </row>
    <row r="23" spans="1:17" s="310" customFormat="1" ht="13.5" customHeight="1">
      <c r="A23" s="630"/>
      <c r="B23" s="1471" t="s">
        <v>175</v>
      </c>
      <c r="C23" s="1472"/>
      <c r="D23" s="1472"/>
      <c r="E23" s="714">
        <v>11</v>
      </c>
      <c r="F23" s="831">
        <f>INDEX(중위!$J$1160:$XFD$1200,MATCH($E23,중위!$F$1160:$F$1200,0),COUNT(중위!$J$2:$XFD$2))</f>
        <v>735247.74230337737</v>
      </c>
      <c r="G23" s="830">
        <f>INDEX(중위단위!$J$1160:$XFD$1200,MATCH($E23,중위단위!$F$1160:$F$1200,0),COUNT(중위단위!$J$2:$XFD$2))</f>
        <v>4357.35487965015</v>
      </c>
      <c r="H23" s="831">
        <f>INDEX(중위!$J$1201:$XFD$1241,MATCH($E23,중위!$F$1201:$F$1241,0),COUNT(중위!$J$2:$XFD$2))</f>
        <v>292991.39688974014</v>
      </c>
      <c r="I23" s="832">
        <f>INDEX(중위단위!$J$1201:$XFD$1241,MATCH($E23,중위단위!$F$1201:$F$1241,0),COUNT(중위단위!$J$2:$XFD$2))</f>
        <v>1789.8361640375447</v>
      </c>
      <c r="J23" s="830">
        <f>INDEX(평균!$J$1160:$XFD$1200,MATCH($E23,평균!$F$1160:$F$1200,0),COUNT(평균!$J$2:$XFD$2))</f>
        <v>845433.50620097923</v>
      </c>
      <c r="K23" s="830">
        <f>INDEX(평균단위!$J$1160:$XFD$1200,MATCH($E23,평균단위!$F$1160:$F$1200,0),COUNT(평균단위!$J$2:$XFD$2))</f>
        <v>4425.3606684987353</v>
      </c>
      <c r="L23" s="831">
        <f>INDEX(평균!$J$1201:$XFD$1241,MATCH($E23,평균!$F$1201:$F$1241,0),COUNT(평균!$J$2:$XFD$2))</f>
        <v>349783.81390641798</v>
      </c>
      <c r="M23" s="831">
        <f>INDEX(평균단위!$J$1201:$XFD$1241,MATCH($E23,평균단위!$F$1201:$F$1241,0),COUNT(평균단위!$J$2:$XFD$2))</f>
        <v>1898.2793649009368</v>
      </c>
      <c r="N23" s="1433" t="s">
        <v>276</v>
      </c>
      <c r="O23" s="1434"/>
      <c r="P23" s="1435"/>
      <c r="Q23" s="635"/>
    </row>
    <row r="24" spans="1:17" s="310" customFormat="1" ht="11.25" customHeight="1">
      <c r="A24" s="630"/>
      <c r="B24" s="631"/>
      <c r="C24" s="1451" t="s">
        <v>176</v>
      </c>
      <c r="D24" s="1452"/>
      <c r="E24" s="720">
        <v>12</v>
      </c>
      <c r="F24" s="825">
        <f>INDEX(중위!$J$1160:$XFD$1200,MATCH($E24,중위!$F$1160:$F$1200,0),COUNT(중위!$J$2:$XFD$2))</f>
        <v>505000</v>
      </c>
      <c r="G24" s="824">
        <f>INDEX(중위단위!$J$1160:$XFD$1200,MATCH($E24,중위단위!$F$1160:$F$1200,0),COUNT(중위단위!$J$2:$XFD$2))</f>
        <v>4384.8580441640379</v>
      </c>
      <c r="H24" s="825">
        <f>INDEX(중위!$J$1201:$XFD$1241,MATCH($E24,중위!$F$1201:$F$1241,0),COUNT(중위!$J$2:$XFD$2))</f>
        <v>245000</v>
      </c>
      <c r="I24" s="826">
        <f>INDEX(중위단위!$J$1201:$XFD$1241,MATCH($E24,중위단위!$F$1201:$F$1241,0),COUNT(중위단위!$J$2:$XFD$2))</f>
        <v>1944.4444444444443</v>
      </c>
      <c r="J24" s="824">
        <f>INDEX(평균!$J$1160:$XFD$1200,MATCH($E24,평균!$F$1160:$F$1200,0),COUNT(평균!$J$2:$XFD$2))</f>
        <v>668738.98305084743</v>
      </c>
      <c r="K24" s="824">
        <f>INDEX(평균단위!$J$1160:$XFD$1200,MATCH($E24,평균단위!$F$1160:$F$1200,0),COUNT(평균단위!$J$2:$XFD$2))</f>
        <v>4364.6365409181008</v>
      </c>
      <c r="L24" s="825">
        <f>INDEX(평균!$J$1201:$XFD$1241,MATCH($E24,평균!$F$1201:$F$1241,0),COUNT(평균!$J$2:$XFD$2))</f>
        <v>307894.9152542373</v>
      </c>
      <c r="M24" s="825">
        <f>INDEX(평균단위!$J$1201:$XFD$1241,MATCH($E24,평균단위!$F$1201:$F$1241,0),COUNT(평균단위!$J$2:$XFD$2))</f>
        <v>1963.3689972753896</v>
      </c>
      <c r="N24" s="1427" t="s">
        <v>303</v>
      </c>
      <c r="O24" s="1428"/>
      <c r="P24" s="632"/>
      <c r="Q24" s="631"/>
    </row>
    <row r="25" spans="1:17" s="310" customFormat="1" ht="11.25" customHeight="1">
      <c r="A25" s="630"/>
      <c r="B25" s="636"/>
      <c r="C25" s="1455" t="s">
        <v>177</v>
      </c>
      <c r="D25" s="1456"/>
      <c r="E25" s="714">
        <v>13</v>
      </c>
      <c r="F25" s="836">
        <f>INDEX(중위!$J$1160:$XFD$1200,MATCH($E25,중위!$F$1160:$F$1200,0),COUNT(중위!$J$2:$XFD$2))</f>
        <v>1335000</v>
      </c>
      <c r="G25" s="824">
        <f>INDEX(중위단위!$J$1160:$XFD$1200,MATCH($E25,중위단위!$F$1160:$F$1200,0),COUNT(중위단위!$J$2:$XFD$2))</f>
        <v>4285.7142857142853</v>
      </c>
      <c r="H25" s="825">
        <f>INDEX(중위!$J$1201:$XFD$1241,MATCH($E25,중위!$F$1201:$F$1241,0),COUNT(중위!$J$2:$XFD$2))</f>
        <v>418000</v>
      </c>
      <c r="I25" s="826">
        <f>INDEX(중위단위!$J$1201:$XFD$1241,MATCH($E25,중위단위!$F$1201:$F$1241,0),COUNT(중위단위!$J$2:$XFD$2))</f>
        <v>1387.1105420401195</v>
      </c>
      <c r="J25" s="837">
        <f>INDEX(평균!$J$1160:$XFD$1200,MATCH($E25,평균!$F$1160:$F$1200,0),COUNT(평균!$J$2:$XFD$2))</f>
        <v>1305689.6551724137</v>
      </c>
      <c r="K25" s="824">
        <f>INDEX(평균단위!$J$1160:$XFD$1200,MATCH($E25,평균단위!$F$1160:$F$1200,0),COUNT(평균단위!$J$2:$XFD$2))</f>
        <v>4583.5356510145521</v>
      </c>
      <c r="L25" s="825">
        <f>INDEX(평균!$J$1201:$XFD$1241,MATCH($E25,평균!$F$1201:$F$1241,0),COUNT(평균!$J$2:$XFD$2))</f>
        <v>458896.55172413791</v>
      </c>
      <c r="M25" s="825">
        <f>INDEX(평균단위!$J$1201:$XFD$1241,MATCH($E25,평균단위!$F$1201:$F$1241,0),COUNT(평균단위!$J$2:$XFD$2))</f>
        <v>1728.7330597832745</v>
      </c>
      <c r="N25" s="1425" t="s">
        <v>304</v>
      </c>
      <c r="O25" s="1426"/>
      <c r="P25" s="634"/>
      <c r="Q25" s="637"/>
    </row>
    <row r="26" spans="1:17" s="310" customFormat="1" ht="13.5" customHeight="1">
      <c r="A26" s="1458" t="s">
        <v>191</v>
      </c>
      <c r="B26" s="1458"/>
      <c r="C26" s="1458"/>
      <c r="D26" s="1458"/>
      <c r="E26" s="720">
        <v>14</v>
      </c>
      <c r="F26" s="825">
        <f>INDEX(중위!$J$1160:$XFD$1200,MATCH($E26,중위!$F$1160:$F$1200,0),COUNT(중위!$J$2:$XFD$2))</f>
        <v>344778.01901081827</v>
      </c>
      <c r="G26" s="827">
        <f>INDEX(중위단위!$J$1160:$XFD$1200,MATCH($E26,중위단위!$F$1160:$F$1200,0),COUNT(중위단위!$J$2:$XFD$2))</f>
        <v>1226.3598451028433</v>
      </c>
      <c r="H26" s="823">
        <f>INDEX(중위!$J$1201:$XFD$1241,MATCH($E26,중위!$F$1201:$F$1241,0),COUNT(중위!$J$2:$XFD$2))</f>
        <v>139247.53351190675</v>
      </c>
      <c r="I26" s="828">
        <f>INDEX(중위단위!$J$1201:$XFD$1241,MATCH($E26,중위단위!$F$1201:$F$1241,0),COUNT(중위단위!$J$2:$XFD$2))</f>
        <v>472.05741455063185</v>
      </c>
      <c r="J26" s="824">
        <f>INDEX(평균!$J$1160:$XFD$1200,MATCH($E26,평균!$F$1160:$F$1200,0),COUNT(평균!$J$2:$XFD$2))</f>
        <v>414014.63428103336</v>
      </c>
      <c r="K26" s="827">
        <f>INDEX(평균단위!$J$1160:$XFD$1200,MATCH($E26,평균단위!$F$1160:$F$1200,0),COUNT(평균단위!$J$2:$XFD$2))</f>
        <v>1440.9551632065829</v>
      </c>
      <c r="L26" s="823">
        <f>INDEX(평균!$J$1201:$XFD$1241,MATCH($E26,평균!$F$1201:$F$1241,0),COUNT(평균!$J$2:$XFD$2))</f>
        <v>170789.08771703174</v>
      </c>
      <c r="M26" s="823">
        <f>INDEX(평균단위!$J$1201:$XFD$1241,MATCH($E26,평균단위!$F$1201:$F$1241,0),COUNT(평균단위!$J$2:$XFD$2))</f>
        <v>655.9708279765573</v>
      </c>
      <c r="N26" s="1445" t="s">
        <v>284</v>
      </c>
      <c r="O26" s="1446"/>
      <c r="P26" s="1446"/>
      <c r="Q26" s="1446"/>
    </row>
    <row r="27" spans="1:17" s="310" customFormat="1" ht="11.25" customHeight="1">
      <c r="A27" s="638"/>
      <c r="B27" s="1471" t="s">
        <v>1396</v>
      </c>
      <c r="C27" s="1472"/>
      <c r="D27" s="1472"/>
      <c r="E27" s="714">
        <v>15</v>
      </c>
      <c r="F27" s="829">
        <f>INDEX(중위!$J$1160:$XFD$1200,MATCH($E27,중위!$F$1160:$F$1200,0),COUNT(중위!$J$2:$XFD$2))</f>
        <v>709000</v>
      </c>
      <c r="G27" s="824">
        <f>INDEX(중위단위!$J$1160:$XFD$1200,MATCH($E27,중위단위!$F$1160:$F$1200,0),COUNT(중위단위!$J$2:$XFD$2))</f>
        <v>3440.2852049910871</v>
      </c>
      <c r="H27" s="825">
        <f>INDEX(중위!$J$1201:$XFD$1241,MATCH($E27,중위!$F$1201:$F$1241,0),COUNT(중위!$J$2:$XFD$2))</f>
        <v>310000</v>
      </c>
      <c r="I27" s="826">
        <f>INDEX(중위단위!$J$1201:$XFD$1241,MATCH($E27,중위단위!$F$1201:$F$1241,0),COUNT(중위단위!$J$2:$XFD$2))</f>
        <v>1468.6825053995681</v>
      </c>
      <c r="J27" s="833">
        <f>INDEX(평균!$J$1160:$XFD$1200,MATCH($E27,평균!$F$1160:$F$1200,0),COUNT(평균!$J$2:$XFD$2))</f>
        <v>759160</v>
      </c>
      <c r="K27" s="824">
        <f>INDEX(평균단위!$J$1160:$XFD$1200,MATCH($E27,평균단위!$F$1160:$F$1200,0),COUNT(평균단위!$J$2:$XFD$2))</f>
        <v>3395.2914739206858</v>
      </c>
      <c r="L27" s="825">
        <f>INDEX(평균!$J$1201:$XFD$1241,MATCH($E27,평균!$F$1201:$F$1241,0),COUNT(평균!$J$2:$XFD$2))</f>
        <v>332040</v>
      </c>
      <c r="M27" s="825">
        <f>INDEX(평균단위!$J$1201:$XFD$1241,MATCH($E27,평균단위!$F$1201:$F$1241,0),COUNT(평균단위!$J$2:$XFD$2))</f>
        <v>1617.4357467521713</v>
      </c>
      <c r="N27" s="1433" t="s">
        <v>1400</v>
      </c>
      <c r="O27" s="1434"/>
      <c r="P27" s="1435"/>
      <c r="Q27" s="639"/>
    </row>
    <row r="28" spans="1:17" s="310" customFormat="1" ht="11.25" customHeight="1">
      <c r="A28" s="638"/>
      <c r="B28" s="1473" t="s">
        <v>773</v>
      </c>
      <c r="C28" s="1454"/>
      <c r="D28" s="1454"/>
      <c r="E28" s="720">
        <v>16</v>
      </c>
      <c r="F28" s="825">
        <f>INDEX(중위!$J$1160:$XFD$1200,MATCH($E28,중위!$F$1160:$F$1200,0),COUNT(중위!$J$2:$XFD$2))</f>
        <v>277000</v>
      </c>
      <c r="G28" s="824">
        <f>INDEX(중위단위!$J$1160:$XFD$1200,MATCH($E28,중위단위!$F$1160:$F$1200,0),COUNT(중위단위!$J$2:$XFD$2))</f>
        <v>1045.7231893402106</v>
      </c>
      <c r="H28" s="825">
        <f>INDEX(중위!$J$1201:$XFD$1241,MATCH($E28,중위!$F$1201:$F$1241,0),COUNT(중위!$J$2:$XFD$2))</f>
        <v>117500</v>
      </c>
      <c r="I28" s="826">
        <f>INDEX(중위단위!$J$1201:$XFD$1241,MATCH($E28,중위단위!$F$1201:$F$1241,0),COUNT(중위단위!$J$2:$XFD$2))</f>
        <v>459.09567371831525</v>
      </c>
      <c r="J28" s="824">
        <f>INDEX(평균!$J$1160:$XFD$1200,MATCH($E28,평균!$F$1160:$F$1200,0),COUNT(평균!$J$2:$XFD$2))</f>
        <v>375686</v>
      </c>
      <c r="K28" s="824">
        <f>INDEX(평균단위!$J$1160:$XFD$1200,MATCH($E28,평균단위!$F$1160:$F$1200,0),COUNT(평균단위!$J$2:$XFD$2))</f>
        <v>1335.1325132686502</v>
      </c>
      <c r="L28" s="825">
        <f>INDEX(평균!$J$1201:$XFD$1241,MATCH($E28,평균!$F$1201:$F$1241,0),COUNT(평균!$J$2:$XFD$2))</f>
        <v>177458</v>
      </c>
      <c r="M28" s="825">
        <f>INDEX(평균단위!$J$1201:$XFD$1241,MATCH($E28,평균단위!$F$1201:$F$1241,0),COUNT(평균단위!$J$2:$XFD$2))</f>
        <v>695.79880304315418</v>
      </c>
      <c r="N28" s="1436" t="s">
        <v>1401</v>
      </c>
      <c r="O28" s="1437"/>
      <c r="P28" s="1438"/>
      <c r="Q28" s="639"/>
    </row>
    <row r="29" spans="1:17" s="310" customFormat="1" ht="11.25" customHeight="1">
      <c r="A29" s="638"/>
      <c r="B29" s="1473" t="s">
        <v>181</v>
      </c>
      <c r="C29" s="1454"/>
      <c r="D29" s="1454"/>
      <c r="E29" s="714">
        <v>17</v>
      </c>
      <c r="F29" s="825">
        <f>INDEX(중위!$J$1160:$XFD$1200,MATCH($E29,중위!$F$1160:$F$1200,0),COUNT(중위!$J$2:$XFD$2))</f>
        <v>280000</v>
      </c>
      <c r="G29" s="824">
        <f>INDEX(중위단위!$J$1160:$XFD$1200,MATCH($E29,중위단위!$F$1160:$F$1200,0),COUNT(중위단위!$J$2:$XFD$2))</f>
        <v>849.46236559139788</v>
      </c>
      <c r="H29" s="825">
        <f>INDEX(중위!$J$1201:$XFD$1241,MATCH($E29,중위!$F$1201:$F$1241,0),COUNT(중위!$J$2:$XFD$2))</f>
        <v>118000</v>
      </c>
      <c r="I29" s="826">
        <f>INDEX(중위단위!$J$1201:$XFD$1241,MATCH($E29,중위단위!$F$1201:$F$1241,0),COUNT(중위단위!$J$2:$XFD$2))</f>
        <v>306.82881197380732</v>
      </c>
      <c r="J29" s="824">
        <f>INDEX(평균!$J$1160:$XFD$1200,MATCH($E29,평균!$F$1160:$F$1200,0),COUNT(평균!$J$2:$XFD$2))</f>
        <v>347438.66666666669</v>
      </c>
      <c r="K29" s="824">
        <f>INDEX(평균단위!$J$1160:$XFD$1200,MATCH($E29,평균단위!$F$1160:$F$1200,0),COUNT(평균단위!$J$2:$XFD$2))</f>
        <v>1248.0151938154784</v>
      </c>
      <c r="L29" s="825">
        <f>INDEX(평균!$J$1201:$XFD$1241,MATCH($E29,평균!$F$1201:$F$1241,0),COUNT(평균!$J$2:$XFD$2))</f>
        <v>160265.33333333334</v>
      </c>
      <c r="M29" s="825">
        <f>INDEX(평균단위!$J$1201:$XFD$1241,MATCH($E29,평균단위!$F$1201:$F$1241,0),COUNT(평균단위!$J$2:$XFD$2))</f>
        <v>596.66927267121855</v>
      </c>
      <c r="N29" s="1436" t="s">
        <v>1395</v>
      </c>
      <c r="O29" s="1437"/>
      <c r="P29" s="1438"/>
      <c r="Q29" s="639"/>
    </row>
    <row r="30" spans="1:17" s="310" customFormat="1" ht="11.25" customHeight="1">
      <c r="A30" s="638"/>
      <c r="B30" s="1473" t="s">
        <v>1397</v>
      </c>
      <c r="C30" s="1454"/>
      <c r="D30" s="1454"/>
      <c r="E30" s="720">
        <v>18</v>
      </c>
      <c r="F30" s="825">
        <f>INDEX(중위!$J$1160:$XFD$1200,MATCH($E30,중위!$F$1160:$F$1200,0),COUNT(중위!$J$2:$XFD$2))</f>
        <v>500000</v>
      </c>
      <c r="G30" s="824">
        <f>INDEX(중위단위!$J$1160:$XFD$1200,MATCH($E30,중위단위!$F$1160:$F$1200,0),COUNT(중위단위!$J$2:$XFD$2))</f>
        <v>1822.4299065420562</v>
      </c>
      <c r="H30" s="825">
        <f>INDEX(중위!$J$1201:$XFD$1241,MATCH($E30,중위!$F$1201:$F$1241,0),COUNT(중위!$J$2:$XFD$2))</f>
        <v>167000</v>
      </c>
      <c r="I30" s="826">
        <f>INDEX(중위단위!$J$1201:$XFD$1241,MATCH($E30,중위단위!$F$1201:$F$1241,0),COUNT(중위단위!$J$2:$XFD$2))</f>
        <v>487.42746615087043</v>
      </c>
      <c r="J30" s="824">
        <f>INDEX(평균!$J$1160:$XFD$1200,MATCH($E30,평균!$F$1160:$F$1200,0),COUNT(평균!$J$2:$XFD$2))</f>
        <v>673089.6551724138</v>
      </c>
      <c r="K30" s="824">
        <f>INDEX(평균단위!$J$1160:$XFD$1200,MATCH($E30,평균단위!$F$1160:$F$1200,0),COUNT(평균단위!$J$2:$XFD$2))</f>
        <v>1932.9858712962027</v>
      </c>
      <c r="L30" s="825">
        <f>INDEX(평균!$J$1201:$XFD$1241,MATCH($E30,평균!$F$1201:$F$1241,0),COUNT(평균!$J$2:$XFD$2))</f>
        <v>212024.13793103449</v>
      </c>
      <c r="M30" s="825">
        <f>INDEX(평균단위!$J$1201:$XFD$1241,MATCH($E30,평균단위!$F$1201:$F$1241,0),COUNT(평균단위!$J$2:$XFD$2))</f>
        <v>725.09746005224315</v>
      </c>
      <c r="N30" s="1436" t="s">
        <v>1399</v>
      </c>
      <c r="O30" s="1437"/>
      <c r="P30" s="1438"/>
      <c r="Q30" s="639"/>
    </row>
    <row r="31" spans="1:17" s="310" customFormat="1" ht="11.25" customHeight="1">
      <c r="A31" s="638" t="s">
        <v>162</v>
      </c>
      <c r="B31" s="1473" t="s">
        <v>1398</v>
      </c>
      <c r="C31" s="1454"/>
      <c r="D31" s="1454"/>
      <c r="E31" s="714">
        <v>19</v>
      </c>
      <c r="F31" s="825">
        <f>INDEX(중위!$J$1160:$XFD$1200,MATCH($E31,중위!$F$1160:$F$1200,0),COUNT(중위!$J$2:$XFD$2))</f>
        <v>161500</v>
      </c>
      <c r="G31" s="824">
        <f>INDEX(중위단위!$J$1160:$XFD$1200,MATCH($E31,중위단위!$F$1160:$F$1200,0),COUNT(중위단위!$J$2:$XFD$2))</f>
        <v>422.22938144329896</v>
      </c>
      <c r="H31" s="825">
        <f>INDEX(중위!$J$1201:$XFD$1241,MATCH($E31,중위!$F$1201:$F$1241,0),COUNT(중위!$J$2:$XFD$2))</f>
        <v>61000</v>
      </c>
      <c r="I31" s="826">
        <f>INDEX(중위단위!$J$1201:$XFD$1241,MATCH($E31,중위단위!$F$1201:$F$1241,0),COUNT(중위단위!$J$2:$XFD$2))</f>
        <v>190.93358395989975</v>
      </c>
      <c r="J31" s="824">
        <f>INDEX(평균!$J$1160:$XFD$1200,MATCH($E31,평균!$F$1160:$F$1200,0),COUNT(평균!$J$2:$XFD$2))</f>
        <v>213468.33333333334</v>
      </c>
      <c r="K31" s="824">
        <f>INDEX(평균단위!$J$1160:$XFD$1200,MATCH($E31,평균단위!$F$1160:$F$1200,0),COUNT(평균단위!$J$2:$XFD$2))</f>
        <v>602.17577475866187</v>
      </c>
      <c r="L31" s="825">
        <f>INDEX(평균!$J$1201:$XFD$1241,MATCH($E31,평균!$F$1201:$F$1241,0),COUNT(평균!$J$2:$XFD$2))</f>
        <v>84988.333333333328</v>
      </c>
      <c r="M31" s="825">
        <f>INDEX(평균단위!$J$1201:$XFD$1241,MATCH($E31,평균단위!$F$1201:$F$1241,0),COUNT(평균단위!$J$2:$XFD$2))</f>
        <v>269.54644349596879</v>
      </c>
      <c r="N31" s="1436" t="s">
        <v>1402</v>
      </c>
      <c r="O31" s="1437"/>
      <c r="P31" s="1438"/>
      <c r="Q31" s="639"/>
    </row>
    <row r="32" spans="1:17" s="310" customFormat="1" ht="11.25" customHeight="1">
      <c r="A32" s="638"/>
      <c r="B32" s="1473" t="s">
        <v>1388</v>
      </c>
      <c r="C32" s="1454"/>
      <c r="D32" s="1454"/>
      <c r="E32" s="720">
        <v>20</v>
      </c>
      <c r="F32" s="825">
        <f>INDEX(중위!$J$1160:$XFD$1200,MATCH($E32,중위!$F$1160:$F$1200,0),COUNT(중위!$J$2:$XFD$2))</f>
        <v>496000</v>
      </c>
      <c r="G32" s="824">
        <f>INDEX(중위단위!$J$1160:$XFD$1200,MATCH($E32,중위단위!$F$1160:$F$1200,0),COUNT(중위단위!$J$2:$XFD$2))</f>
        <v>1289.5069532237674</v>
      </c>
      <c r="H32" s="825">
        <f>INDEX(중위!$J$1201:$XFD$1241,MATCH($E32,중위!$F$1201:$F$1241,0),COUNT(중위!$J$2:$XFD$2))</f>
        <v>198000</v>
      </c>
      <c r="I32" s="826">
        <f>INDEX(중위단위!$J$1201:$XFD$1241,MATCH($E32,중위단위!$F$1201:$F$1241,0),COUNT(중위단위!$J$2:$XFD$2))</f>
        <v>506.39386189258312</v>
      </c>
      <c r="J32" s="824">
        <f>INDEX(평균!$J$1160:$XFD$1200,MATCH($E32,평균!$F$1160:$F$1200,0),COUNT(평균!$J$2:$XFD$2))</f>
        <v>492577.77777777775</v>
      </c>
      <c r="K32" s="824">
        <f>INDEX(평균단위!$J$1160:$XFD$1200,MATCH($E32,평균단위!$F$1160:$F$1200,0),COUNT(평균단위!$J$2:$XFD$2))</f>
        <v>1502.9504336449986</v>
      </c>
      <c r="L32" s="825">
        <f>INDEX(평균!$J$1201:$XFD$1241,MATCH($E32,평균!$F$1201:$F$1241,0),COUNT(평균!$J$2:$XFD$2))</f>
        <v>197666.66666666666</v>
      </c>
      <c r="M32" s="825">
        <f>INDEX(평균단위!$J$1201:$XFD$1241,MATCH($E32,평균단위!$F$1201:$F$1241,0),COUNT(평균단위!$J$2:$XFD$2))</f>
        <v>619.90331056270156</v>
      </c>
      <c r="N32" s="1436" t="s">
        <v>1404</v>
      </c>
      <c r="O32" s="1437"/>
      <c r="P32" s="1438"/>
      <c r="Q32" s="639"/>
    </row>
    <row r="33" spans="1:17" s="310" customFormat="1" ht="11.25" customHeight="1">
      <c r="A33" s="640"/>
      <c r="B33" s="1470" t="s">
        <v>1389</v>
      </c>
      <c r="C33" s="1456"/>
      <c r="D33" s="1456"/>
      <c r="E33" s="714">
        <v>21</v>
      </c>
      <c r="F33" s="836">
        <f>INDEX(중위!$J$1160:$XFD$1200,MATCH($E33,중위!$F$1160:$F$1200,0),COUNT(중위!$J$2:$XFD$2))</f>
        <v>178000</v>
      </c>
      <c r="G33" s="837">
        <f>INDEX(중위단위!$J$1160:$XFD$1200,MATCH($E33,중위단위!$F$1160:$F$1200,0),COUNT(중위단위!$J$2:$XFD$2))</f>
        <v>544.87179487179492</v>
      </c>
      <c r="H33" s="836">
        <f>INDEX(중위!$J$1201:$XFD$1241,MATCH($E33,중위!$F$1201:$F$1241,0),COUNT(중위!$J$2:$XFD$2))</f>
        <v>63000</v>
      </c>
      <c r="I33" s="838">
        <f>INDEX(중위단위!$J$1201:$XFD$1241,MATCH($E33,중위단위!$F$1201:$F$1241,0),COUNT(중위단위!$J$2:$XFD$2))</f>
        <v>137.87375415282392</v>
      </c>
      <c r="J33" s="837">
        <f>INDEX(평균!$J$1160:$XFD$1200,MATCH($E33,평균!$F$1160:$F$1200,0),COUNT(평균!$J$2:$XFD$2))</f>
        <v>246768.88888888888</v>
      </c>
      <c r="K33" s="837">
        <f>INDEX(평균단위!$J$1160:$XFD$1200,MATCH($E33,평균단위!$F$1160:$F$1200,0),COUNT(평균단위!$J$2:$XFD$2))</f>
        <v>661.42428762905786</v>
      </c>
      <c r="L33" s="836">
        <f>INDEX(평균!$J$1201:$XFD$1241,MATCH($E33,평균!$F$1201:$F$1241,0),COUNT(평균!$J$2:$XFD$2))</f>
        <v>73946.666666666672</v>
      </c>
      <c r="M33" s="836">
        <f>INDEX(평균단위!$J$1201:$XFD$1241,MATCH($E33,평균단위!$F$1201:$F$1241,0),COUNT(평균단위!$J$2:$XFD$2))</f>
        <v>229.57546025603696</v>
      </c>
      <c r="N33" s="1441" t="s">
        <v>1403</v>
      </c>
      <c r="O33" s="1439"/>
      <c r="P33" s="1440"/>
      <c r="Q33" s="642"/>
    </row>
    <row r="34" spans="1:17" s="310" customFormat="1" ht="13.5" customHeight="1">
      <c r="A34" s="1476" t="s">
        <v>185</v>
      </c>
      <c r="B34" s="1476"/>
      <c r="C34" s="1476"/>
      <c r="D34" s="1476"/>
      <c r="E34" s="720">
        <v>22</v>
      </c>
      <c r="F34" s="823">
        <f>INDEX(중위!$J$1160:$XFD$1200,MATCH($E34,중위!$F$1160:$F$1200,0),COUNT(중위!$J$2:$XFD$2))</f>
        <v>230000</v>
      </c>
      <c r="G34" s="824">
        <f>INDEX(중위단위!$J$1160:$XFD$1200,MATCH($E34,중위단위!$F$1160:$F$1200,0),COUNT(중위단위!$J$2:$XFD$2))</f>
        <v>1428.5714285714287</v>
      </c>
      <c r="H34" s="825">
        <f>INDEX(중위!$J$1201:$XFD$1241,MATCH($E34,중위!$F$1201:$F$1241,0),COUNT(중위!$J$2:$XFD$2))</f>
        <v>100000</v>
      </c>
      <c r="I34" s="826">
        <f>INDEX(중위단위!$J$1201:$XFD$1241,MATCH($E34,중위단위!$F$1201:$F$1241,0),COUNT(중위단위!$J$2:$XFD$2))</f>
        <v>579.71014492753625</v>
      </c>
      <c r="J34" s="827">
        <f>INDEX(평균!$J$1160:$XFD$1200,MATCH($E34,평균!$F$1160:$F$1200,0),COUNT(평균!$J$2:$XFD$2))</f>
        <v>322852.80898876407</v>
      </c>
      <c r="K34" s="824">
        <f>INDEX(평균단위!$J$1160:$XFD$1200,MATCH($E34,평균단위!$F$1160:$F$1200,0),COUNT(평균단위!$J$2:$XFD$2))</f>
        <v>1447.083285069644</v>
      </c>
      <c r="L34" s="825">
        <f>INDEX(평균!$J$1201:$XFD$1241,MATCH($E34,평균!$F$1201:$F$1241,0),COUNT(평균!$J$2:$XFD$2))</f>
        <v>149500</v>
      </c>
      <c r="M34" s="825">
        <f>INDEX(평균단위!$J$1201:$XFD$1241,MATCH($E34,평균단위!$F$1201:$F$1241,0),COUNT(평균단위!$J$2:$XFD$2))</f>
        <v>758.5470499175392</v>
      </c>
      <c r="N34" s="1374" t="s">
        <v>285</v>
      </c>
      <c r="O34" s="1375"/>
      <c r="P34" s="1375"/>
      <c r="Q34" s="1375"/>
    </row>
    <row r="35" spans="1:17" s="310" customFormat="1" ht="13.5" customHeight="1">
      <c r="A35" s="1373" t="s">
        <v>186</v>
      </c>
      <c r="B35" s="1373"/>
      <c r="C35" s="1373"/>
      <c r="D35" s="1373"/>
      <c r="E35" s="714">
        <v>23</v>
      </c>
      <c r="F35" s="823">
        <f>INDEX(중위!$J$1160:$XFD$1200,MATCH($E35,중위!$F$1160:$F$1200,0),COUNT(중위!$J$2:$XFD$2))</f>
        <v>144363.91668953013</v>
      </c>
      <c r="G35" s="833">
        <f>INDEX(중위단위!$J$1160:$XFD$1200,MATCH($E35,중위단위!$F$1160:$F$1200,0),COUNT(중위단위!$J$2:$XFD$2))</f>
        <v>948.7606790250311</v>
      </c>
      <c r="H35" s="829">
        <f>INDEX(중위!$J$1201:$XFD$1241,MATCH($E35,중위!$F$1201:$F$1241,0),COUNT(중위!$J$2:$XFD$2))</f>
        <v>66276.031539645235</v>
      </c>
      <c r="I35" s="839">
        <f>INDEX(중위단위!$J$1201:$XFD$1241,MATCH($E35,중위단위!$F$1201:$F$1241,0),COUNT(중위단위!$J$2:$XFD$2))</f>
        <v>507.93780981724495</v>
      </c>
      <c r="J35" s="827">
        <f>INDEX(평균!$J$1160:$XFD$1200,MATCH($E35,평균!$F$1160:$F$1200,0),COUNT(평균!$J$2:$XFD$2))</f>
        <v>176533.32716445957</v>
      </c>
      <c r="K35" s="833">
        <f>INDEX(평균단위!$J$1160:$XFD$1200,MATCH($E35,평균단위!$F$1160:$F$1200,0),COUNT(평균단위!$J$2:$XFD$2))</f>
        <v>1044.2178223423425</v>
      </c>
      <c r="L35" s="829">
        <f>INDEX(평균!$J$1201:$XFD$1241,MATCH($E35,평균!$F$1201:$F$1241,0),COUNT(평균!$J$2:$XFD$2))</f>
        <v>84120.789269340647</v>
      </c>
      <c r="M35" s="829">
        <f>INDEX(평균단위!$J$1201:$XFD$1241,MATCH($E35,평균단위!$F$1201:$F$1241,0),COUNT(평균단위!$J$2:$XFD$2))</f>
        <v>536.64379382522623</v>
      </c>
      <c r="N35" s="1418" t="s">
        <v>286</v>
      </c>
      <c r="O35" s="1400"/>
      <c r="P35" s="1400"/>
      <c r="Q35" s="1400"/>
    </row>
    <row r="36" spans="1:17" s="310" customFormat="1" ht="11.25" customHeight="1">
      <c r="A36" s="630"/>
      <c r="B36" s="1471" t="s">
        <v>1390</v>
      </c>
      <c r="C36" s="1472"/>
      <c r="D36" s="1472"/>
      <c r="E36" s="720">
        <v>24</v>
      </c>
      <c r="F36" s="825">
        <f>INDEX(중위!$J$1160:$XFD$1200,MATCH($E36,중위!$F$1160:$F$1200,0),COUNT(중위!$J$2:$XFD$2))</f>
        <v>122000</v>
      </c>
      <c r="G36" s="833">
        <f>INDEX(중위단위!$J$1160:$XFD$1200,MATCH($E36,중위단위!$F$1160:$F$1200,0),COUNT(중위단위!$J$2:$XFD$2))</f>
        <v>1020</v>
      </c>
      <c r="H36" s="829">
        <f>INDEX(중위!$J$1201:$XFD$1241,MATCH($E36,중위!$F$1201:$F$1241,0),COUNT(중위!$J$2:$XFD$2))</f>
        <v>60500</v>
      </c>
      <c r="I36" s="839">
        <f>INDEX(중위단위!$J$1201:$XFD$1241,MATCH($E36,중위단위!$F$1201:$F$1241,0),COUNT(중위단위!$J$2:$XFD$2))</f>
        <v>537.38701725554643</v>
      </c>
      <c r="J36" s="824">
        <f>INDEX(평균!$J$1160:$XFD$1200,MATCH($E36,평균!$F$1160:$F$1200,0),COUNT(평균!$J$2:$XFD$2))</f>
        <v>149437.77777777778</v>
      </c>
      <c r="K36" s="833">
        <f>INDEX(평균단위!$J$1160:$XFD$1200,MATCH($E36,평균단위!$F$1160:$F$1200,0),COUNT(평균단위!$J$2:$XFD$2))</f>
        <v>1151.2882181250795</v>
      </c>
      <c r="L36" s="829">
        <f>INDEX(평균!$J$1201:$XFD$1241,MATCH($E36,평균!$F$1201:$F$1241,0),COUNT(평균!$J$2:$XFD$2))</f>
        <v>77588.888888888891</v>
      </c>
      <c r="M36" s="829">
        <f>INDEX(평균단위!$J$1201:$XFD$1241,MATCH($E36,평균단위!$F$1201:$F$1241,0),COUNT(평균단위!$J$2:$XFD$2))</f>
        <v>601.91398169600131</v>
      </c>
      <c r="N36" s="1433" t="s">
        <v>1393</v>
      </c>
      <c r="O36" s="1434"/>
      <c r="P36" s="1435"/>
      <c r="Q36" s="639"/>
    </row>
    <row r="37" spans="1:17" s="310" customFormat="1" ht="11.25" customHeight="1">
      <c r="A37" s="630"/>
      <c r="B37" s="1473" t="s">
        <v>1391</v>
      </c>
      <c r="C37" s="1454"/>
      <c r="D37" s="1454"/>
      <c r="E37" s="714">
        <v>25</v>
      </c>
      <c r="F37" s="825">
        <f>INDEX(중위!$J$1160:$XFD$1200,MATCH($E37,중위!$F$1160:$F$1200,0),COUNT(중위!$J$2:$XFD$2))</f>
        <v>191000</v>
      </c>
      <c r="G37" s="824">
        <f>INDEX(중위단위!$J$1160:$XFD$1200,MATCH($E37,중위단위!$F$1160:$F$1200,0),COUNT(중위단위!$J$2:$XFD$2))</f>
        <v>981.64405426975259</v>
      </c>
      <c r="H37" s="825">
        <f>INDEX(중위!$J$1201:$XFD$1241,MATCH($E37,중위!$F$1201:$F$1241,0),COUNT(중위!$J$2:$XFD$2))</f>
        <v>78000</v>
      </c>
      <c r="I37" s="826">
        <f>INDEX(중위단위!$J$1201:$XFD$1241,MATCH($E37,중위단위!$F$1201:$F$1241,0),COUNT(중위단위!$J$2:$XFD$2))</f>
        <v>589.83050847457628</v>
      </c>
      <c r="J37" s="824">
        <f>INDEX(평균!$J$1160:$XFD$1200,MATCH($E37,평균!$F$1160:$F$1200,0),COUNT(평균!$J$2:$XFD$2))</f>
        <v>234445.71428571429</v>
      </c>
      <c r="K37" s="824">
        <f>INDEX(평균단위!$J$1160:$XFD$1200,MATCH($E37,평균단위!$F$1160:$F$1200,0),COUNT(평균단위!$J$2:$XFD$2))</f>
        <v>1011.9760744186615</v>
      </c>
      <c r="L37" s="825">
        <f>INDEX(평균!$J$1201:$XFD$1241,MATCH($E37,평균!$F$1201:$F$1241,0),COUNT(평균!$J$2:$XFD$2))</f>
        <v>97277.142857142855</v>
      </c>
      <c r="M37" s="825">
        <f>INDEX(평균단위!$J$1201:$XFD$1241,MATCH($E37,평균단위!$F$1201:$F$1241,0),COUNT(평균단위!$J$2:$XFD$2))</f>
        <v>522.1187718522209</v>
      </c>
      <c r="N37" s="1436" t="s">
        <v>1394</v>
      </c>
      <c r="O37" s="1437"/>
      <c r="P37" s="1438"/>
      <c r="Q37" s="639"/>
    </row>
    <row r="38" spans="1:17" s="310" customFormat="1" ht="11.25" customHeight="1">
      <c r="A38" s="630"/>
      <c r="B38" s="1470" t="s">
        <v>187</v>
      </c>
      <c r="C38" s="1456"/>
      <c r="D38" s="1456"/>
      <c r="E38" s="720">
        <v>26</v>
      </c>
      <c r="F38" s="825">
        <f>INDEX(중위!$J$1160:$XFD$1200,MATCH($E38,중위!$F$1160:$F$1200,0),COUNT(중위!$J$2:$XFD$2))</f>
        <v>151500</v>
      </c>
      <c r="G38" s="824">
        <f>INDEX(중위단위!$J$1160:$XFD$1200,MATCH($E38,중위단위!$F$1160:$F$1200,0),COUNT(중위단위!$J$2:$XFD$2))</f>
        <v>710.69553201289727</v>
      </c>
      <c r="H38" s="825">
        <f>INDEX(중위!$J$1201:$XFD$1241,MATCH($E38,중위!$F$1201:$F$1241,0),COUNT(중위!$J$2:$XFD$2))</f>
        <v>68500</v>
      </c>
      <c r="I38" s="826">
        <f>INDEX(중위단위!$J$1201:$XFD$1241,MATCH($E38,중위단위!$F$1201:$F$1241,0),COUNT(중위단위!$J$2:$XFD$2))</f>
        <v>328.46804358432263</v>
      </c>
      <c r="J38" s="824">
        <f>INDEX(평균!$J$1160:$XFD$1200,MATCH($E38,평균!$F$1160:$F$1200,0),COUNT(평균!$J$2:$XFD$2))</f>
        <v>183506.66666666666</v>
      </c>
      <c r="K38" s="824">
        <f>INDEX(평균단위!$J$1160:$XFD$1200,MATCH($E38,평균단위!$F$1160:$F$1200,0),COUNT(평균단위!$J$2:$XFD$2))</f>
        <v>783.33276222068105</v>
      </c>
      <c r="L38" s="825">
        <f>INDEX(평균!$J$1201:$XFD$1241,MATCH($E38,평균!$F$1201:$F$1241,0),COUNT(평균!$J$2:$XFD$2))</f>
        <v>86756.666666666672</v>
      </c>
      <c r="M38" s="825">
        <f>INDEX(평균단위!$J$1201:$XFD$1241,MATCH($E38,평균단위!$F$1201:$F$1241,0),COUNT(평균단위!$J$2:$XFD$2))</f>
        <v>371.52031508288076</v>
      </c>
      <c r="N38" s="1425" t="s">
        <v>306</v>
      </c>
      <c r="O38" s="1439"/>
      <c r="P38" s="1440"/>
      <c r="Q38" s="639"/>
    </row>
    <row r="39" spans="1:17" s="310" customFormat="1" ht="12.6" customHeight="1">
      <c r="A39" s="1476" t="s">
        <v>790</v>
      </c>
      <c r="B39" s="1476"/>
      <c r="C39" s="1476"/>
      <c r="D39" s="1476"/>
      <c r="E39" s="714">
        <v>27</v>
      </c>
      <c r="F39" s="823">
        <f>INDEX(중위!$J$1160:$XFD$1200,MATCH($E39,중위!$F$1160:$F$1200,0),COUNT(중위!$J$2:$XFD$2))</f>
        <v>199000</v>
      </c>
      <c r="G39" s="827">
        <f>INDEX(중위단위!$J$1160:$XFD$1200,MATCH($E39,중위단위!$F$1160:$F$1200,0),COUNT(중위단위!$J$2:$XFD$2))</f>
        <v>828.43137254901956</v>
      </c>
      <c r="H39" s="823">
        <f>INDEX(중위!$J$1201:$XFD$1241,MATCH($E39,중위!$F$1201:$F$1241,0),COUNT(중위!$J$2:$XFD$2))</f>
        <v>93000</v>
      </c>
      <c r="I39" s="828">
        <f>INDEX(중위단위!$J$1201:$XFD$1241,MATCH($E39,중위단위!$F$1201:$F$1241,0),COUNT(중위단위!$J$2:$XFD$2))</f>
        <v>452.48868778280541</v>
      </c>
      <c r="J39" s="827">
        <f>INDEX(평균!$J$1160:$XFD$1200,MATCH($E39,평균!$F$1160:$F$1200,0),COUNT(평균!$J$2:$XFD$2))</f>
        <v>230506.12244897959</v>
      </c>
      <c r="K39" s="827">
        <f>INDEX(평균단위!$J$1160:$XFD$1200,MATCH($E39,평균단위!$F$1160:$F$1200,0),COUNT(평균단위!$J$2:$XFD$2))</f>
        <v>947.16307645687255</v>
      </c>
      <c r="L39" s="823">
        <f>INDEX(평균!$J$1201:$XFD$1241,MATCH($E39,평균!$F$1201:$F$1241,0),COUNT(평균!$J$2:$XFD$2))</f>
        <v>107075.51020408163</v>
      </c>
      <c r="M39" s="823">
        <f>INDEX(평균단위!$J$1201:$XFD$1241,MATCH($E39,평균단위!$F$1201:$F$1241,0),COUNT(평균단위!$J$2:$XFD$2))</f>
        <v>458.01495504420024</v>
      </c>
      <c r="N39" s="1374" t="s">
        <v>278</v>
      </c>
      <c r="O39" s="1375"/>
      <c r="P39" s="1375"/>
      <c r="Q39" s="1375"/>
    </row>
    <row r="40" spans="1:17" s="310" customFormat="1" ht="12.6" customHeight="1">
      <c r="A40" s="1476" t="s">
        <v>789</v>
      </c>
      <c r="B40" s="1476"/>
      <c r="C40" s="1476"/>
      <c r="D40" s="1476"/>
      <c r="E40" s="720">
        <v>28</v>
      </c>
      <c r="F40" s="823">
        <f>INDEX(중위!$J$1160:$XFD$1200,MATCH($E40,중위!$F$1160:$F$1200,0),COUNT(중위!$J$2:$XFD$2))</f>
        <v>108000</v>
      </c>
      <c r="G40" s="827">
        <f>INDEX(중위단위!$J$1160:$XFD$1200,MATCH($E40,중위단위!$F$1160:$F$1200,0),COUNT(중위단위!$J$2:$XFD$2))</f>
        <v>467.43295019157085</v>
      </c>
      <c r="H40" s="823">
        <f>INDEX(중위!$J$1201:$XFD$1241,MATCH($E40,중위!$F$1201:$F$1241,0),COUNT(중위!$J$2:$XFD$2))</f>
        <v>58000</v>
      </c>
      <c r="I40" s="828">
        <f>INDEX(중위단위!$J$1201:$XFD$1241,MATCH($E40,중위단위!$F$1201:$F$1241,0),COUNT(중위단위!$J$2:$XFD$2))</f>
        <v>238</v>
      </c>
      <c r="J40" s="827">
        <f>INDEX(평균!$J$1160:$XFD$1200,MATCH($E40,평균!$F$1160:$F$1200,0),COUNT(평균!$J$2:$XFD$2))</f>
        <v>125812.24489795919</v>
      </c>
      <c r="K40" s="827">
        <f>INDEX(평균단위!$J$1160:$XFD$1200,MATCH($E40,평균단위!$F$1160:$F$1200,0),COUNT(평균단위!$J$2:$XFD$2))</f>
        <v>518.28368134240463</v>
      </c>
      <c r="L40" s="823">
        <f>INDEX(평균!$J$1201:$XFD$1241,MATCH($E40,평균!$F$1201:$F$1241,0),COUNT(평균!$J$2:$XFD$2))</f>
        <v>65651.020408163269</v>
      </c>
      <c r="M40" s="823">
        <f>INDEX(평균단위!$J$1201:$XFD$1241,MATCH($E40,평균단위!$F$1201:$F$1241,0),COUNT(평균단위!$J$2:$XFD$2))</f>
        <v>270.85203683445525</v>
      </c>
      <c r="N40" s="1374" t="s">
        <v>277</v>
      </c>
      <c r="O40" s="1375"/>
      <c r="P40" s="1375"/>
      <c r="Q40" s="1375"/>
    </row>
    <row r="41" spans="1:17" s="310" customFormat="1" ht="12.6" customHeight="1">
      <c r="A41" s="1476" t="s">
        <v>791</v>
      </c>
      <c r="B41" s="1476"/>
      <c r="C41" s="1476"/>
      <c r="D41" s="1476"/>
      <c r="E41" s="714">
        <v>29</v>
      </c>
      <c r="F41" s="823">
        <f>INDEX(중위!$J$1160:$XFD$1200,MATCH($E41,중위!$F$1160:$F$1200,0),COUNT(중위!$J$2:$XFD$2))</f>
        <v>146000</v>
      </c>
      <c r="G41" s="827">
        <f>INDEX(중위단위!$J$1160:$XFD$1200,MATCH($E41,중위단위!$F$1160:$F$1200,0),COUNT(중위단위!$J$2:$XFD$2))</f>
        <v>793.71123832890339</v>
      </c>
      <c r="H41" s="823">
        <f>INDEX(중위!$J$1201:$XFD$1241,MATCH($E41,중위!$F$1201:$F$1241,0),COUNT(중위!$J$2:$XFD$2))</f>
        <v>63000</v>
      </c>
      <c r="I41" s="828">
        <f>INDEX(중위단위!$J$1201:$XFD$1241,MATCH($E41,중위단위!$F$1201:$F$1241,0),COUNT(중위단위!$J$2:$XFD$2))</f>
        <v>361.4026073266009</v>
      </c>
      <c r="J41" s="827">
        <f>INDEX(평균!$J$1160:$XFD$1200,MATCH($E41,평균!$F$1160:$F$1200,0),COUNT(평균!$J$2:$XFD$2))</f>
        <v>184820</v>
      </c>
      <c r="K41" s="827">
        <f>INDEX(평균단위!$J$1160:$XFD$1200,MATCH($E41,평균단위!$F$1160:$F$1200,0),COUNT(평균단위!$J$2:$XFD$2))</f>
        <v>847.20437006158318</v>
      </c>
      <c r="L41" s="823">
        <f>INDEX(평균!$J$1201:$XFD$1241,MATCH($E41,평균!$F$1201:$F$1241,0),COUNT(평균!$J$2:$XFD$2))</f>
        <v>77470</v>
      </c>
      <c r="M41" s="823">
        <f>INDEX(평균단위!$J$1201:$XFD$1241,MATCH($E41,평균단위!$F$1201:$F$1241,0),COUNT(평균단위!$J$2:$XFD$2))</f>
        <v>380.54560306960144</v>
      </c>
      <c r="N41" s="1374" t="s">
        <v>280</v>
      </c>
      <c r="O41" s="1375"/>
      <c r="P41" s="1375"/>
      <c r="Q41" s="1375"/>
    </row>
    <row r="42" spans="1:17" s="310" customFormat="1" ht="12.6" customHeight="1">
      <c r="A42" s="1476" t="s">
        <v>792</v>
      </c>
      <c r="B42" s="1476"/>
      <c r="C42" s="1476"/>
      <c r="D42" s="1476"/>
      <c r="E42" s="720">
        <v>30</v>
      </c>
      <c r="F42" s="823">
        <f>INDEX(중위!$J$1160:$XFD$1200,MATCH($E42,중위!$F$1160:$F$1200,0),COUNT(중위!$J$2:$XFD$2))</f>
        <v>234000</v>
      </c>
      <c r="G42" s="827">
        <f>INDEX(중위단위!$J$1160:$XFD$1200,MATCH($E42,중위단위!$F$1160:$F$1200,0),COUNT(중위단위!$J$2:$XFD$2))</f>
        <v>976.64583628474134</v>
      </c>
      <c r="H42" s="823">
        <f>INDEX(중위!$J$1201:$XFD$1241,MATCH($E42,중위!$F$1201:$F$1241,0),COUNT(중위!$J$2:$XFD$2))</f>
        <v>99500</v>
      </c>
      <c r="I42" s="828">
        <f>INDEX(중위단위!$J$1201:$XFD$1241,MATCH($E42,중위단위!$F$1201:$F$1241,0),COUNT(중위단위!$J$2:$XFD$2))</f>
        <v>431.09111834482621</v>
      </c>
      <c r="J42" s="827">
        <f>INDEX(평균!$J$1160:$XFD$1200,MATCH($E42,평균!$F$1160:$F$1200,0),COUNT(평균!$J$2:$XFD$2))</f>
        <v>281846</v>
      </c>
      <c r="K42" s="827">
        <f>INDEX(평균단위!$J$1160:$XFD$1200,MATCH($E42,평균단위!$F$1160:$F$1200,0),COUNT(평균단위!$J$2:$XFD$2))</f>
        <v>942.9655108156901</v>
      </c>
      <c r="L42" s="823">
        <f>INDEX(평균!$J$1201:$XFD$1241,MATCH($E42,평균!$F$1201:$F$1241,0),COUNT(평균!$J$2:$XFD$2))</f>
        <v>126686</v>
      </c>
      <c r="M42" s="823">
        <f>INDEX(평균단위!$J$1201:$XFD$1241,MATCH($E42,평균단위!$F$1201:$F$1241,0),COUNT(평균단위!$J$2:$XFD$2))</f>
        <v>435.67923070196406</v>
      </c>
      <c r="N42" s="1374" t="s">
        <v>279</v>
      </c>
      <c r="O42" s="1375"/>
      <c r="P42" s="1375"/>
      <c r="Q42" s="1375"/>
    </row>
    <row r="43" spans="1:17" s="310" customFormat="1" ht="12.6" customHeight="1">
      <c r="A43" s="1476" t="s">
        <v>1372</v>
      </c>
      <c r="B43" s="1476"/>
      <c r="C43" s="1476"/>
      <c r="D43" s="1476"/>
      <c r="E43" s="714">
        <v>31</v>
      </c>
      <c r="F43" s="823">
        <f>INDEX(중위!$J$1160:$XFD$1200,MATCH($E43,중위!$F$1160:$F$1200,0),COUNT(중위!$J$2:$XFD$2))</f>
        <v>127000</v>
      </c>
      <c r="G43" s="827">
        <f>INDEX(중위단위!$J$1160:$XFD$1200,MATCH($E43,중위단위!$F$1160:$F$1200,0),COUNT(중위단위!$J$2:$XFD$2))</f>
        <v>364.12315930388218</v>
      </c>
      <c r="H43" s="823">
        <f>INDEX(중위!$J$1201:$XFD$1241,MATCH($E43,중위!$F$1201:$F$1241,0),COUNT(중위!$J$2:$XFD$2))</f>
        <v>45100</v>
      </c>
      <c r="I43" s="828">
        <f>INDEX(중위단위!$J$1201:$XFD$1241,MATCH($E43,중위단위!$F$1201:$F$1241,0),COUNT(중위단위!$J$2:$XFD$2))</f>
        <v>107.04960835509138</v>
      </c>
      <c r="J43" s="827">
        <f>INDEX(평균!$J$1160:$XFD$1200,MATCH($E43,평균!$F$1160:$F$1200,0),COUNT(평균!$J$2:$XFD$2))</f>
        <v>169140</v>
      </c>
      <c r="K43" s="827">
        <f>INDEX(평균단위!$J$1160:$XFD$1200,MATCH($E43,평균단위!$F$1160:$F$1200,0),COUNT(평균단위!$J$2:$XFD$2))</f>
        <v>477.56699336476305</v>
      </c>
      <c r="L43" s="823">
        <f>INDEX(평균!$J$1201:$XFD$1241,MATCH($E43,평균!$F$1201:$F$1241,0),COUNT(평균!$J$2:$XFD$2))</f>
        <v>55704</v>
      </c>
      <c r="M43" s="823">
        <f>INDEX(평균단위!$J$1201:$XFD$1241,MATCH($E43,평균단위!$F$1201:$F$1241,0),COUNT(평균단위!$J$2:$XFD$2))</f>
        <v>176.11283546765236</v>
      </c>
      <c r="N43" s="1374" t="s">
        <v>1376</v>
      </c>
      <c r="O43" s="1375"/>
      <c r="P43" s="1375"/>
      <c r="Q43" s="1375"/>
    </row>
    <row r="44" spans="1:17" s="310" customFormat="1" ht="12.6" customHeight="1">
      <c r="A44" s="1474" t="s">
        <v>793</v>
      </c>
      <c r="B44" s="1474"/>
      <c r="C44" s="1474"/>
      <c r="D44" s="1474"/>
      <c r="E44" s="720">
        <v>32</v>
      </c>
      <c r="F44" s="823">
        <f>INDEX(중위!$J$1160:$XFD$1200,MATCH($E44,중위!$F$1160:$F$1200,0),COUNT(중위!$J$2:$XFD$2))</f>
        <v>97500</v>
      </c>
      <c r="G44" s="827">
        <f>INDEX(중위단위!$J$1160:$XFD$1200,MATCH($E44,중위단위!$F$1160:$F$1200,0),COUNT(중위단위!$J$2:$XFD$2))</f>
        <v>444.44444444444446</v>
      </c>
      <c r="H44" s="823">
        <f>INDEX(중위!$J$1201:$XFD$1241,MATCH($E44,중위!$F$1201:$F$1241,0),COUNT(중위!$J$2:$XFD$2))</f>
        <v>41000</v>
      </c>
      <c r="I44" s="828">
        <f>INDEX(중위단위!$J$1201:$XFD$1241,MATCH($E44,중위단위!$F$1201:$F$1241,0),COUNT(중위단위!$J$2:$XFD$2))</f>
        <v>180.85106382978722</v>
      </c>
      <c r="J44" s="827">
        <f>INDEX(평균!$J$1160:$XFD$1200,MATCH($E44,평균!$F$1160:$F$1200,0),COUNT(평균!$J$2:$XFD$2))</f>
        <v>116226.45161290323</v>
      </c>
      <c r="K44" s="827">
        <f>INDEX(평균단위!$J$1160:$XFD$1200,MATCH($E44,평균단위!$F$1160:$F$1200,0),COUNT(평균단위!$J$2:$XFD$2))</f>
        <v>461.59109009002918</v>
      </c>
      <c r="L44" s="823">
        <f>INDEX(평균!$J$1201:$XFD$1241,MATCH($E44,평균!$F$1201:$F$1241,0),COUNT(평균!$J$2:$XFD$2))</f>
        <v>45191.612903225803</v>
      </c>
      <c r="M44" s="823">
        <f>INDEX(평균단위!$J$1201:$XFD$1241,MATCH($E44,평균단위!$F$1201:$F$1241,0),COUNT(평균단위!$J$2:$XFD$2))</f>
        <v>196.85655876713153</v>
      </c>
      <c r="N44" s="1422" t="s">
        <v>281</v>
      </c>
      <c r="O44" s="1421"/>
      <c r="P44" s="1421"/>
      <c r="Q44" s="1421"/>
    </row>
    <row r="45" spans="1:17" s="310" customFormat="1" ht="12.6" customHeight="1">
      <c r="A45" s="1474" t="s">
        <v>794</v>
      </c>
      <c r="B45" s="1474"/>
      <c r="C45" s="1474"/>
      <c r="D45" s="1474"/>
      <c r="E45" s="714">
        <v>33</v>
      </c>
      <c r="F45" s="823">
        <f>INDEX(중위!$J$1160:$XFD$1200,MATCH($E45,중위!$F$1160:$F$1200,0),COUNT(중위!$J$2:$XFD$2))</f>
        <v>107000</v>
      </c>
      <c r="G45" s="827">
        <f>INDEX(중위단위!$J$1160:$XFD$1200,MATCH($E45,중위단위!$F$1160:$F$1200,0),COUNT(중위단위!$J$2:$XFD$2))</f>
        <v>409.20773969965342</v>
      </c>
      <c r="H45" s="823">
        <f>INDEX(중위!$J$1201:$XFD$1241,MATCH($E45,중위!$F$1201:$F$1241,0),COUNT(중위!$J$2:$XFD$2))</f>
        <v>32300</v>
      </c>
      <c r="I45" s="828">
        <f>INDEX(중위단위!$J$1201:$XFD$1241,MATCH($E45,중위단위!$F$1201:$F$1241,0),COUNT(중위단위!$J$2:$XFD$2))</f>
        <v>135.33190353035178</v>
      </c>
      <c r="J45" s="827">
        <f>INDEX(평균!$J$1160:$XFD$1200,MATCH($E45,평균!$F$1160:$F$1200,0),COUNT(평균!$J$2:$XFD$2))</f>
        <v>140447.76119402985</v>
      </c>
      <c r="K45" s="827">
        <f>INDEX(평균단위!$J$1160:$XFD$1200,MATCH($E45,평균단위!$F$1160:$F$1200,0),COUNT(평균단위!$J$2:$XFD$2))</f>
        <v>492.38817480823838</v>
      </c>
      <c r="L45" s="823">
        <f>INDEX(평균!$J$1201:$XFD$1241,MATCH($E45,평균!$F$1201:$F$1241,0),COUNT(평균!$J$2:$XFD$2))</f>
        <v>53822.388059701494</v>
      </c>
      <c r="M45" s="823">
        <f>INDEX(평균단위!$J$1201:$XFD$1241,MATCH($E45,평균단위!$F$1201:$F$1241,0),COUNT(평균단위!$J$2:$XFD$2))</f>
        <v>200.83486146164967</v>
      </c>
      <c r="N45" s="1422" t="s">
        <v>282</v>
      </c>
      <c r="O45" s="1421"/>
      <c r="P45" s="1421"/>
      <c r="Q45" s="1421"/>
    </row>
    <row r="46" spans="1:17" s="310" customFormat="1" ht="12.6" customHeight="1">
      <c r="A46" s="1474" t="s">
        <v>795</v>
      </c>
      <c r="B46" s="1474"/>
      <c r="C46" s="1474"/>
      <c r="D46" s="1474"/>
      <c r="E46" s="720">
        <v>34</v>
      </c>
      <c r="F46" s="823">
        <f>INDEX(중위!$J$1160:$XFD$1200,MATCH($E46,중위!$F$1160:$F$1200,0),COUNT(중위!$J$2:$XFD$2))</f>
        <v>91000</v>
      </c>
      <c r="G46" s="827">
        <f>INDEX(중위단위!$J$1160:$XFD$1200,MATCH($E46,중위단위!$F$1160:$F$1200,0),COUNT(중위단위!$J$2:$XFD$2))</f>
        <v>198.00569800569801</v>
      </c>
      <c r="H46" s="823">
        <f>INDEX(중위!$J$1201:$XFD$1241,MATCH($E46,중위!$F$1201:$F$1241,0),COUNT(중위!$J$2:$XFD$2))</f>
        <v>30300</v>
      </c>
      <c r="I46" s="828">
        <f>INDEX(중위단위!$J$1201:$XFD$1241,MATCH($E46,중위단위!$F$1201:$F$1241,0),COUNT(중위단위!$J$2:$XFD$2))</f>
        <v>62.264150943396224</v>
      </c>
      <c r="J46" s="827">
        <f>INDEX(평균!$J$1160:$XFD$1200,MATCH($E46,평균!$F$1160:$F$1200,0),COUNT(평균!$J$2:$XFD$2))</f>
        <v>119282.8025477707</v>
      </c>
      <c r="K46" s="827">
        <f>INDEX(평균단위!$J$1160:$XFD$1200,MATCH($E46,평균단위!$F$1160:$F$1200,0),COUNT(평균단위!$J$2:$XFD$2))</f>
        <v>323.68840235779413</v>
      </c>
      <c r="L46" s="823">
        <f>INDEX(평균!$J$1201:$XFD$1241,MATCH($E46,평균!$F$1201:$F$1241,0),COUNT(평균!$J$2:$XFD$2))</f>
        <v>43588.535031847132</v>
      </c>
      <c r="M46" s="823">
        <f>INDEX(평균단위!$J$1201:$XFD$1241,MATCH($E46,평균단위!$F$1201:$F$1241,0),COUNT(평균단위!$J$2:$XFD$2))</f>
        <v>123.75381129802679</v>
      </c>
      <c r="N46" s="1422" t="s">
        <v>283</v>
      </c>
      <c r="O46" s="1421"/>
      <c r="P46" s="1421"/>
      <c r="Q46" s="1421"/>
    </row>
    <row r="47" spans="1:17" s="310" customFormat="1" ht="12.6" customHeight="1">
      <c r="A47" s="1474" t="s">
        <v>796</v>
      </c>
      <c r="B47" s="1474"/>
      <c r="C47" s="1474"/>
      <c r="D47" s="1474"/>
      <c r="E47" s="714">
        <v>35</v>
      </c>
      <c r="F47" s="823">
        <f>INDEX(중위!$J$1160:$XFD$1200,MATCH($E47,중위!$F$1160:$F$1200,0),COUNT(중위!$J$2:$XFD$2))</f>
        <v>56300</v>
      </c>
      <c r="G47" s="827">
        <f>INDEX(중위단위!$J$1160:$XFD$1200,MATCH($E47,중위단위!$F$1160:$F$1200,0),COUNT(중위단위!$J$2:$XFD$2))</f>
        <v>269.14893617021278</v>
      </c>
      <c r="H47" s="823">
        <f>INDEX(중위!$J$1201:$XFD$1241,MATCH($E47,중위!$F$1201:$F$1241,0),COUNT(중위!$J$2:$XFD$2))</f>
        <v>26700</v>
      </c>
      <c r="I47" s="828">
        <f>INDEX(중위단위!$J$1201:$XFD$1241,MATCH($E47,중위단위!$F$1201:$F$1241,0),COUNT(중위단위!$J$2:$XFD$2))</f>
        <v>131.35593220338984</v>
      </c>
      <c r="J47" s="827">
        <f>INDEX(평균!$J$1160:$XFD$1200,MATCH($E47,평균!$F$1160:$F$1200,0),COUNT(평균!$J$2:$XFD$2))</f>
        <v>74448.554913294793</v>
      </c>
      <c r="K47" s="827">
        <f>INDEX(평균단위!$J$1160:$XFD$1200,MATCH($E47,평균단위!$F$1160:$F$1200,0),COUNT(평균단위!$J$2:$XFD$2))</f>
        <v>305.84921402358822</v>
      </c>
      <c r="L47" s="823">
        <f>INDEX(평균!$J$1201:$XFD$1241,MATCH($E47,평균!$F$1201:$F$1241,0),COUNT(평균!$J$2:$XFD$2))</f>
        <v>37210.404624277457</v>
      </c>
      <c r="M47" s="823">
        <f>INDEX(평균단위!$J$1201:$XFD$1241,MATCH($E47,평균단위!$F$1201:$F$1241,0),COUNT(평균단위!$J$2:$XFD$2))</f>
        <v>153.31537006879034</v>
      </c>
      <c r="N47" s="1422" t="s">
        <v>287</v>
      </c>
      <c r="O47" s="1421"/>
      <c r="P47" s="1421"/>
      <c r="Q47" s="1421"/>
    </row>
    <row r="48" spans="1:17" s="310" customFormat="1" ht="12.6" customHeight="1">
      <c r="A48" s="1474" t="s">
        <v>797</v>
      </c>
      <c r="B48" s="1474"/>
      <c r="C48" s="1474"/>
      <c r="D48" s="1474"/>
      <c r="E48" s="720">
        <v>36</v>
      </c>
      <c r="F48" s="823">
        <f>INDEX(중위!$J$1160:$XFD$1200,MATCH($E48,중위!$F$1160:$F$1200,0),COUNT(중위!$J$2:$XFD$2))</f>
        <v>51000</v>
      </c>
      <c r="G48" s="827">
        <f>INDEX(중위단위!$J$1160:$XFD$1200,MATCH($E48,중위단위!$F$1160:$F$1200,0),COUNT(중위단위!$J$2:$XFD$2))</f>
        <v>231.31313131313132</v>
      </c>
      <c r="H48" s="823">
        <f>INDEX(중위!$J$1201:$XFD$1241,MATCH($E48,중위!$F$1201:$F$1241,0),COUNT(중위!$J$2:$XFD$2))</f>
        <v>24500</v>
      </c>
      <c r="I48" s="828">
        <f>INDEX(중위단위!$J$1201:$XFD$1241,MATCH($E48,중위단위!$F$1201:$F$1241,0),COUNT(중위단위!$J$2:$XFD$2))</f>
        <v>114</v>
      </c>
      <c r="J48" s="827">
        <f>INDEX(평균!$J$1160:$XFD$1200,MATCH($E48,평균!$F$1160:$F$1200,0),COUNT(평균!$J$2:$XFD$2))</f>
        <v>72609.359605911333</v>
      </c>
      <c r="K48" s="827">
        <f>INDEX(평균단위!$J$1160:$XFD$1200,MATCH($E48,평균단위!$F$1160:$F$1200,0),COUNT(평균단위!$J$2:$XFD$2))</f>
        <v>293.59210483702446</v>
      </c>
      <c r="L48" s="823">
        <f>INDEX(평균!$J$1201:$XFD$1241,MATCH($E48,평균!$F$1201:$F$1241,0),COUNT(평균!$J$2:$XFD$2))</f>
        <v>35518.226600985225</v>
      </c>
      <c r="M48" s="823">
        <f>INDEX(평균단위!$J$1201:$XFD$1241,MATCH($E48,평균단위!$F$1201:$F$1241,0),COUNT(평균단위!$J$2:$XFD$2))</f>
        <v>144.62816894365025</v>
      </c>
      <c r="N48" s="1420" t="s">
        <v>288</v>
      </c>
      <c r="O48" s="1421"/>
      <c r="P48" s="1421"/>
      <c r="Q48" s="1421"/>
    </row>
    <row r="49" spans="1:17" s="310" customFormat="1" ht="12.6" customHeight="1">
      <c r="A49" s="1475" t="s">
        <v>798</v>
      </c>
      <c r="B49" s="1475"/>
      <c r="C49" s="1475"/>
      <c r="D49" s="1475"/>
      <c r="E49" s="714">
        <v>37</v>
      </c>
      <c r="F49" s="823">
        <f>INDEX(중위!$J$1160:$XFD$1200,MATCH($E49,중위!$F$1160:$F$1200,0),COUNT(중위!$J$2:$XFD$2))</f>
        <v>99000</v>
      </c>
      <c r="G49" s="827">
        <f>INDEX(중위단위!$J$1160:$XFD$1200,MATCH($E49,중위단위!$F$1160:$F$1200,0),COUNT(중위단위!$J$2:$XFD$2))</f>
        <v>382.58064516129031</v>
      </c>
      <c r="H49" s="823">
        <f>INDEX(중위!$J$1201:$XFD$1241,MATCH($E49,중위!$F$1201:$F$1241,0),COUNT(중위!$J$2:$XFD$2))</f>
        <v>39000</v>
      </c>
      <c r="I49" s="828">
        <f>INDEX(중위단위!$J$1201:$XFD$1241,MATCH($E49,중위단위!$F$1201:$F$1241,0),COUNT(중위단위!$J$2:$XFD$2))</f>
        <v>138.48797250859107</v>
      </c>
      <c r="J49" s="827">
        <f>INDEX(평균!$J$1160:$XFD$1200,MATCH($E49,평균!$F$1160:$F$1200,0),COUNT(평균!$J$2:$XFD$2))</f>
        <v>134563.687150838</v>
      </c>
      <c r="K49" s="827">
        <f>INDEX(평균단위!$J$1160:$XFD$1200,MATCH($E49,평균단위!$F$1160:$F$1200,0),COUNT(평균단위!$J$2:$XFD$2))</f>
        <v>521.09730961923378</v>
      </c>
      <c r="L49" s="823">
        <f>INDEX(평균!$J$1201:$XFD$1241,MATCH($E49,평균!$F$1201:$F$1241,0),COUNT(평균!$J$2:$XFD$2))</f>
        <v>54807.821229050278</v>
      </c>
      <c r="M49" s="823">
        <f>INDEX(평균단위!$J$1201:$XFD$1241,MATCH($E49,평균단위!$F$1201:$F$1241,0),COUNT(평균단위!$J$2:$XFD$2))</f>
        <v>220.84401417321533</v>
      </c>
      <c r="N49" s="1422" t="s">
        <v>289</v>
      </c>
      <c r="O49" s="1421"/>
      <c r="P49" s="1421"/>
      <c r="Q49" s="1421"/>
    </row>
    <row r="50" spans="1:17" s="310" customFormat="1" ht="12.6" customHeight="1">
      <c r="A50" s="1476" t="s">
        <v>799</v>
      </c>
      <c r="B50" s="1476"/>
      <c r="C50" s="1476"/>
      <c r="D50" s="1476"/>
      <c r="E50" s="720">
        <v>38</v>
      </c>
      <c r="F50" s="823">
        <f>INDEX(중위!$J$1160:$XFD$1200,MATCH($E50,중위!$F$1160:$F$1200,0),COUNT(중위!$J$2:$XFD$2))</f>
        <v>125000</v>
      </c>
      <c r="G50" s="827">
        <f>INDEX(중위단위!$J$1160:$XFD$1200,MATCH($E50,중위단위!$F$1160:$F$1200,0),COUNT(중위단위!$J$2:$XFD$2))</f>
        <v>501.47058823529414</v>
      </c>
      <c r="H50" s="823">
        <f>INDEX(중위!$J$1201:$XFD$1241,MATCH($E50,중위!$F$1201:$F$1241,0),COUNT(중위!$J$2:$XFD$2))</f>
        <v>45000</v>
      </c>
      <c r="I50" s="828">
        <f>INDEX(중위단위!$J$1201:$XFD$1241,MATCH($E50,중위단위!$F$1201:$F$1241,0),COUNT(중위단위!$J$2:$XFD$2))</f>
        <v>160.55363321799308</v>
      </c>
      <c r="J50" s="827">
        <f>INDEX(평균!$J$1160:$XFD$1200,MATCH($E50,평균!$F$1160:$F$1200,0),COUNT(평균!$J$2:$XFD$2))</f>
        <v>150671.31782945737</v>
      </c>
      <c r="K50" s="827">
        <f>INDEX(평균단위!$J$1160:$XFD$1200,MATCH($E50,평균단위!$F$1160:$F$1200,0),COUNT(평균단위!$J$2:$XFD$2))</f>
        <v>603.09725578376072</v>
      </c>
      <c r="L50" s="823">
        <f>INDEX(평균!$J$1201:$XFD$1241,MATCH($E50,평균!$F$1201:$F$1241,0),COUNT(평균!$J$2:$XFD$2))</f>
        <v>59836.43410852713</v>
      </c>
      <c r="M50" s="823">
        <f>INDEX(평균단위!$J$1201:$XFD$1241,MATCH($E50,평균단위!$F$1201:$F$1241,0),COUNT(평균단위!$J$2:$XFD$2))</f>
        <v>244.75715285098633</v>
      </c>
      <c r="N50" s="1374" t="s">
        <v>290</v>
      </c>
      <c r="O50" s="1375"/>
      <c r="P50" s="1375"/>
      <c r="Q50" s="1375"/>
    </row>
    <row r="51" spans="1:17" s="310" customFormat="1" ht="12.6" customHeight="1">
      <c r="A51" s="1373" t="s">
        <v>188</v>
      </c>
      <c r="B51" s="1373"/>
      <c r="C51" s="1373"/>
      <c r="D51" s="1373"/>
      <c r="E51" s="714">
        <v>39</v>
      </c>
      <c r="F51" s="829">
        <f>INDEX(중위!$J$1160:$XFD$1200,MATCH($E51,중위!$F$1160:$F$1200,0),COUNT(중위!$J$2:$XFD$2))</f>
        <v>113000</v>
      </c>
      <c r="G51" s="833">
        <f>INDEX(중위단위!$J$1160:$XFD$1200,MATCH($E51,중위단위!$F$1160:$F$1200,0),COUNT(중위단위!$J$2:$XFD$2))</f>
        <v>361.88811188811189</v>
      </c>
      <c r="H51" s="829">
        <f>INDEX(중위!$J$1201:$XFD$1241,MATCH($E51,중위!$F$1201:$F$1241,0),COUNT(중위!$J$2:$XFD$2))</f>
        <v>62000</v>
      </c>
      <c r="I51" s="839">
        <f>INDEX(중위단위!$J$1201:$XFD$1241,MATCH($E51,중위단위!$F$1201:$F$1241,0),COUNT(중위단위!$J$2:$XFD$2))</f>
        <v>189.9641577060932</v>
      </c>
      <c r="J51" s="833">
        <f>INDEX(평균!$J$1160:$XFD$1200,MATCH($E51,평균!$F$1160:$F$1200,0),COUNT(평균!$J$2:$XFD$2))</f>
        <v>146487.0588235294</v>
      </c>
      <c r="K51" s="833">
        <f>INDEX(평균단위!$J$1160:$XFD$1200,MATCH($E51,평균단위!$F$1160:$F$1200,0),COUNT(평균단위!$J$2:$XFD$2))</f>
        <v>378.01755751316387</v>
      </c>
      <c r="L51" s="829">
        <f>INDEX(평균!$J$1201:$XFD$1241,MATCH($E51,평균!$F$1201:$F$1241,0),COUNT(평균!$J$2:$XFD$2))</f>
        <v>81594.117647058825</v>
      </c>
      <c r="M51" s="829">
        <f>INDEX(평균단위!$J$1201:$XFD$1241,MATCH($E51,평균단위!$F$1201:$F$1241,0),COUNT(평균단위!$J$2:$XFD$2))</f>
        <v>216.96435166958511</v>
      </c>
      <c r="N51" s="1418" t="s">
        <v>291</v>
      </c>
      <c r="O51" s="1400"/>
      <c r="P51" s="1400"/>
      <c r="Q51" s="1400"/>
    </row>
    <row r="52" spans="1:17" s="310" customFormat="1" ht="12.6" customHeight="1">
      <c r="A52" s="1476" t="s">
        <v>1542</v>
      </c>
      <c r="B52" s="1476"/>
      <c r="C52" s="1476"/>
      <c r="D52" s="1476"/>
      <c r="E52" s="720">
        <v>40</v>
      </c>
      <c r="F52" s="823">
        <f>INDEX(중위!$J$1160:$XFD$1200,MATCH($E52,중위!$F$1160:$F$1200,0),COUNT(중위!$J$2:$XFD$2))</f>
        <v>166528.47049942045</v>
      </c>
      <c r="G52" s="827">
        <f>INDEX(중위단위!$J$1160:$XFD$1200,MATCH($E52,중위단위!$F$1160:$F$1200,0),COUNT(중위단위!$J$2:$XFD$2))</f>
        <v>914.04100789391396</v>
      </c>
      <c r="H52" s="823">
        <f>INDEX(중위!$J$1201:$XFD$1241,MATCH($E52,중위!$F$1201:$F$1241,0),COUNT(중위!$J$2:$XFD$2))</f>
        <v>75278.760269028207</v>
      </c>
      <c r="I52" s="828">
        <f>INDEX(중위단위!$J$1201:$XFD$1241,MATCH($E52,중위단위!$F$1201:$F$1241,0),COUNT(중위단위!$J$2:$XFD$2))</f>
        <v>440.51197355334671</v>
      </c>
      <c r="J52" s="827">
        <f>INDEX(평균!$J$1160:$XFD$1200,MATCH($E52,평균!$F$1160:$F$1200,0),COUNT(평균!$J$2:$XFD$2))</f>
        <v>208354.15876682583</v>
      </c>
      <c r="K52" s="827">
        <f>INDEX(평균단위!$J$1160:$XFD$1200,MATCH($E52,평균단위!$F$1160:$F$1200,0),COUNT(평균단위!$J$2:$XFD$2))</f>
        <v>974.97134178165254</v>
      </c>
      <c r="L52" s="823">
        <f>INDEX(평균!$J$1201:$XFD$1241,MATCH($E52,평균!$F$1201:$F$1241,0),COUNT(평균!$J$2:$XFD$2))</f>
        <v>96078.67696981084</v>
      </c>
      <c r="M52" s="823">
        <f>INDEX(평균단위!$J$1201:$XFD$1241,MATCH($E52,평균단위!$F$1201:$F$1241,0),COUNT(평균단위!$J$2:$XFD$2))</f>
        <v>484.29058689202515</v>
      </c>
      <c r="N52" s="1374" t="s">
        <v>1543</v>
      </c>
      <c r="O52" s="1375"/>
      <c r="P52" s="1375"/>
      <c r="Q52" s="1375"/>
    </row>
    <row r="53" spans="1:17" s="310" customFormat="1" ht="12.6" customHeight="1" thickBot="1">
      <c r="A53" s="1477" t="s">
        <v>1544</v>
      </c>
      <c r="B53" s="1477"/>
      <c r="C53" s="1477"/>
      <c r="D53" s="1477"/>
      <c r="E53" s="714">
        <v>41</v>
      </c>
      <c r="F53" s="840">
        <f>INDEX(중위!$J$1160:$XFD$1200,MATCH($E53,중위!$F$1160:$F$1200,0),COUNT(중위!$J$2:$XFD$2))</f>
        <v>133800.85070195753</v>
      </c>
      <c r="G53" s="841">
        <f>INDEX(중위단위!$J$1160:$XFD$1200,MATCH($E53,중위단위!$F$1160:$F$1200,0),COUNT(중위단위!$J$2:$XFD$2))</f>
        <v>498.49205165773014</v>
      </c>
      <c r="H53" s="840">
        <f>INDEX(중위!$J$1201:$XFD$1241,MATCH($E53,중위!$F$1201:$F$1241,0),COUNT(중위!$J$2:$XFD$2))</f>
        <v>53178.8380040415</v>
      </c>
      <c r="I53" s="842">
        <f>INDEX(중위단위!$J$1201:$XFD$1241,MATCH($E53,중위단위!$F$1201:$F$1241,0),COUNT(중위단위!$J$2:$XFD$2))</f>
        <v>191.28317986888544</v>
      </c>
      <c r="J53" s="841">
        <f>INDEX(평균!$J$1160:$XFD$1200,MATCH($E53,평균!$F$1160:$F$1200,0),COUNT(평균!$J$2:$XFD$2))</f>
        <v>167654.68782127544</v>
      </c>
      <c r="K53" s="841">
        <f>INDEX(평균단위!$J$1160:$XFD$1200,MATCH($E53,평균단위!$F$1160:$F$1200,0),COUNT(평균단위!$J$2:$XFD$2))</f>
        <v>605.25817318427062</v>
      </c>
      <c r="L53" s="840">
        <f>INDEX(평균!$J$1201:$XFD$1241,MATCH($E53,평균!$F$1201:$F$1241,0),COUNT(평균!$J$2:$XFD$2))</f>
        <v>69641.925190558497</v>
      </c>
      <c r="M53" s="840">
        <f>INDEX(평균단위!$J$1201:$XFD$1241,MATCH($E53,평균단위!$F$1201:$F$1241,0),COUNT(평균단위!$J$2:$XFD$2))</f>
        <v>267.65837143947556</v>
      </c>
      <c r="N53" s="1485" t="s">
        <v>1545</v>
      </c>
      <c r="O53" s="1486"/>
      <c r="P53" s="1486"/>
      <c r="Q53" s="1486"/>
    </row>
    <row r="54" spans="1:17" s="310" customFormat="1" ht="22.5" customHeight="1">
      <c r="A54" s="1559" t="s">
        <v>1869</v>
      </c>
      <c r="B54" s="1559"/>
      <c r="C54" s="1559"/>
      <c r="D54" s="1559"/>
      <c r="E54" s="1559"/>
      <c r="F54" s="1559"/>
      <c r="G54" s="1559"/>
      <c r="H54" s="1559"/>
      <c r="I54" s="1559"/>
      <c r="J54" s="645"/>
      <c r="K54" s="645"/>
      <c r="L54" s="845"/>
      <c r="M54" s="645"/>
      <c r="N54" s="648"/>
      <c r="O54" s="648"/>
      <c r="P54" s="648"/>
      <c r="Q54" s="648"/>
    </row>
    <row r="55" spans="1:17" ht="3" customHeight="1">
      <c r="A55" s="311"/>
      <c r="B55" s="312"/>
      <c r="C55" s="312"/>
      <c r="D55" s="312"/>
      <c r="E55" s="312"/>
      <c r="F55" s="758"/>
      <c r="G55" s="311"/>
      <c r="H55" s="311"/>
      <c r="I55" s="315"/>
      <c r="J55" s="315"/>
      <c r="K55" s="311"/>
      <c r="L55" s="311"/>
      <c r="M55" s="311"/>
      <c r="N55" s="312"/>
      <c r="O55" s="312"/>
      <c r="P55" s="312"/>
      <c r="Q55" s="319"/>
    </row>
    <row r="56" spans="1:17" s="500" customFormat="1" ht="15" customHeight="1">
      <c r="A56" s="1385">
        <f>'21'!P56+1</f>
        <v>71</v>
      </c>
      <c r="B56" s="1385"/>
      <c r="C56" s="520"/>
      <c r="D56" s="520"/>
      <c r="E56" s="520"/>
      <c r="F56" s="819"/>
      <c r="G56" s="1510">
        <f>'20'!G336</f>
        <v>41487</v>
      </c>
      <c r="H56" s="1510"/>
      <c r="I56" s="1510"/>
      <c r="J56" s="1363">
        <f>G56</f>
        <v>41487</v>
      </c>
      <c r="K56" s="1363"/>
      <c r="L56" s="1363"/>
      <c r="M56" s="821"/>
      <c r="P56" s="1355">
        <f>A56+1</f>
        <v>72</v>
      </c>
      <c r="Q56" s="1355"/>
    </row>
  </sheetData>
  <mergeCells count="110">
    <mergeCell ref="A54:I54"/>
    <mergeCell ref="A51:D51"/>
    <mergeCell ref="N51:Q51"/>
    <mergeCell ref="A52:D52"/>
    <mergeCell ref="N52:Q52"/>
    <mergeCell ref="A56:B56"/>
    <mergeCell ref="A49:D49"/>
    <mergeCell ref="N49:Q49"/>
    <mergeCell ref="A50:D50"/>
    <mergeCell ref="N50:Q50"/>
    <mergeCell ref="A53:D53"/>
    <mergeCell ref="N53:Q53"/>
    <mergeCell ref="P56:Q56"/>
    <mergeCell ref="G56:I56"/>
    <mergeCell ref="J56:L56"/>
    <mergeCell ref="N47:Q47"/>
    <mergeCell ref="A48:D48"/>
    <mergeCell ref="N48:Q48"/>
    <mergeCell ref="B38:D38"/>
    <mergeCell ref="N38:P38"/>
    <mergeCell ref="A39:D39"/>
    <mergeCell ref="N39:Q39"/>
    <mergeCell ref="A40:D40"/>
    <mergeCell ref="N40:Q40"/>
    <mergeCell ref="A41:D41"/>
    <mergeCell ref="N41:Q41"/>
    <mergeCell ref="A42:D42"/>
    <mergeCell ref="N42:Q42"/>
    <mergeCell ref="A43:D43"/>
    <mergeCell ref="N43:Q43"/>
    <mergeCell ref="A44:D44"/>
    <mergeCell ref="N44:Q44"/>
    <mergeCell ref="A45:D45"/>
    <mergeCell ref="N45:Q45"/>
    <mergeCell ref="A46:D46"/>
    <mergeCell ref="N46:Q46"/>
    <mergeCell ref="A47:D47"/>
    <mergeCell ref="B33:D33"/>
    <mergeCell ref="N33:P33"/>
    <mergeCell ref="A34:D34"/>
    <mergeCell ref="N34:Q34"/>
    <mergeCell ref="A35:D35"/>
    <mergeCell ref="N35:Q35"/>
    <mergeCell ref="B36:D36"/>
    <mergeCell ref="N36:P36"/>
    <mergeCell ref="B37:D37"/>
    <mergeCell ref="N37:P37"/>
    <mergeCell ref="B28:D28"/>
    <mergeCell ref="N28:P28"/>
    <mergeCell ref="B29:D29"/>
    <mergeCell ref="N29:P29"/>
    <mergeCell ref="B30:D30"/>
    <mergeCell ref="N30:P30"/>
    <mergeCell ref="B31:D31"/>
    <mergeCell ref="N31:P31"/>
    <mergeCell ref="B32:D32"/>
    <mergeCell ref="N32:P32"/>
    <mergeCell ref="B23:D23"/>
    <mergeCell ref="N23:P23"/>
    <mergeCell ref="C24:D24"/>
    <mergeCell ref="N24:O24"/>
    <mergeCell ref="C25:D25"/>
    <mergeCell ref="N25:O25"/>
    <mergeCell ref="A26:D26"/>
    <mergeCell ref="N26:Q26"/>
    <mergeCell ref="B27:D27"/>
    <mergeCell ref="N27:P27"/>
    <mergeCell ref="A18:D18"/>
    <mergeCell ref="N18:Q18"/>
    <mergeCell ref="B19:D19"/>
    <mergeCell ref="N19:P19"/>
    <mergeCell ref="C20:D20"/>
    <mergeCell ref="N20:O20"/>
    <mergeCell ref="C21:D21"/>
    <mergeCell ref="N21:O21"/>
    <mergeCell ref="C22:D22"/>
    <mergeCell ref="N22:O22"/>
    <mergeCell ref="N12:Q12"/>
    <mergeCell ref="A13:D13"/>
    <mergeCell ref="N13:Q13"/>
    <mergeCell ref="A14:D14"/>
    <mergeCell ref="N14:Q14"/>
    <mergeCell ref="A16:D16"/>
    <mergeCell ref="N16:Q16"/>
    <mergeCell ref="A17:D17"/>
    <mergeCell ref="N17:Q17"/>
    <mergeCell ref="A15:D15"/>
    <mergeCell ref="N15:Q15"/>
    <mergeCell ref="F8:I9"/>
    <mergeCell ref="J8:M9"/>
    <mergeCell ref="A10:B10"/>
    <mergeCell ref="F10:F12"/>
    <mergeCell ref="G10:G12"/>
    <mergeCell ref="H10:H12"/>
    <mergeCell ref="I10:I12"/>
    <mergeCell ref="J10:J12"/>
    <mergeCell ref="K10:K12"/>
    <mergeCell ref="L10:L12"/>
    <mergeCell ref="M10:M12"/>
    <mergeCell ref="A11:B11"/>
    <mergeCell ref="A12:D12"/>
    <mergeCell ref="A6:D6"/>
    <mergeCell ref="F6:I7"/>
    <mergeCell ref="J6:M7"/>
    <mergeCell ref="B7:D7"/>
    <mergeCell ref="A1:I1"/>
    <mergeCell ref="J1:Q1"/>
    <mergeCell ref="A3:I4"/>
    <mergeCell ref="C5:F5"/>
    <mergeCell ref="N5:Q5"/>
  </mergeCells>
  <phoneticPr fontId="16" type="noConversion"/>
  <printOptions horizontalCentered="1"/>
  <pageMargins left="0.51181102362204722" right="0.51181102362204722" top="0.59055118110236227" bottom="0.39370078740157483" header="0.59055118110236227" footer="0.19685039370078741"/>
  <pageSetup paperSize="9" pageOrder="overThenDown" orientation="portrait" r:id="rId1"/>
  <headerFooter scaleWithDoc="0" alignWithMargins="0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>
  <sheetPr codeName="Sheet42">
    <tabColor theme="1"/>
  </sheetPr>
  <dimension ref="A1:AC1241"/>
  <sheetViews>
    <sheetView workbookViewId="0">
      <pane ySplit="1" topLeftCell="A2" activePane="bottomLeft" state="frozen"/>
      <selection activeCell="F7" sqref="F7:F12"/>
      <selection pane="bottomLeft" activeCell="F7" sqref="F7:F12"/>
    </sheetView>
  </sheetViews>
  <sheetFormatPr defaultRowHeight="12"/>
  <cols>
    <col min="1" max="7" width="9.140625" style="1"/>
    <col min="8" max="8" width="19.7109375" style="1" customWidth="1"/>
    <col min="9" max="9" width="9.140625" style="1"/>
    <col min="10" max="16" width="13.140625" style="14" hidden="1" customWidth="1"/>
    <col min="17" max="21" width="11.85546875" style="14" hidden="1" customWidth="1"/>
    <col min="22" max="23" width="13" style="1" bestFit="1" customWidth="1"/>
    <col min="24" max="24" width="11.42578125" style="1" customWidth="1"/>
    <col min="25" max="25" width="13" style="1" bestFit="1" customWidth="1"/>
    <col min="26" max="16384" width="9.140625" style="1"/>
  </cols>
  <sheetData>
    <row r="1" spans="1:29">
      <c r="A1" s="1" t="s">
        <v>508</v>
      </c>
      <c r="B1" s="1" t="s">
        <v>509</v>
      </c>
      <c r="C1" s="1" t="s">
        <v>510</v>
      </c>
      <c r="D1" s="1" t="s">
        <v>511</v>
      </c>
      <c r="E1" s="1" t="s">
        <v>512</v>
      </c>
      <c r="F1" s="1" t="s">
        <v>513</v>
      </c>
      <c r="G1" s="1" t="s">
        <v>514</v>
      </c>
      <c r="I1" s="1" t="s">
        <v>515</v>
      </c>
      <c r="J1" s="8">
        <v>40909</v>
      </c>
      <c r="K1" s="8">
        <f t="shared" ref="K1:AC1" si="0">DATE(YEAR(J1),MONTH(J1)+1,1)</f>
        <v>40940</v>
      </c>
      <c r="L1" s="8">
        <f t="shared" si="0"/>
        <v>40969</v>
      </c>
      <c r="M1" s="8">
        <f t="shared" si="0"/>
        <v>41000</v>
      </c>
      <c r="N1" s="8">
        <f t="shared" si="0"/>
        <v>41030</v>
      </c>
      <c r="O1" s="8">
        <f t="shared" si="0"/>
        <v>41061</v>
      </c>
      <c r="P1" s="8">
        <f t="shared" si="0"/>
        <v>41091</v>
      </c>
      <c r="Q1" s="8">
        <f t="shared" si="0"/>
        <v>41122</v>
      </c>
      <c r="R1" s="8">
        <f t="shared" si="0"/>
        <v>41153</v>
      </c>
      <c r="S1" s="8">
        <f t="shared" si="0"/>
        <v>41183</v>
      </c>
      <c r="T1" s="8">
        <f t="shared" si="0"/>
        <v>41214</v>
      </c>
      <c r="U1" s="8">
        <f t="shared" si="0"/>
        <v>41244</v>
      </c>
      <c r="V1" s="8">
        <f t="shared" si="0"/>
        <v>41275</v>
      </c>
      <c r="W1" s="8">
        <f t="shared" si="0"/>
        <v>41306</v>
      </c>
      <c r="X1" s="8">
        <f t="shared" si="0"/>
        <v>41334</v>
      </c>
      <c r="Y1" s="8">
        <f t="shared" si="0"/>
        <v>41365</v>
      </c>
      <c r="Z1" s="8">
        <f t="shared" si="0"/>
        <v>41395</v>
      </c>
      <c r="AA1" s="8">
        <f t="shared" si="0"/>
        <v>41426</v>
      </c>
      <c r="AB1" s="8">
        <f t="shared" si="0"/>
        <v>41456</v>
      </c>
      <c r="AC1" s="8">
        <f t="shared" si="0"/>
        <v>41487</v>
      </c>
    </row>
    <row r="2" spans="1:29" s="14" customFormat="1">
      <c r="A2" s="1" t="s">
        <v>516</v>
      </c>
      <c r="B2" s="1"/>
      <c r="C2" s="1"/>
      <c r="D2" s="1"/>
      <c r="E2" s="1"/>
      <c r="F2" s="1">
        <v>1</v>
      </c>
      <c r="G2" s="1" t="s">
        <v>836</v>
      </c>
      <c r="H2" s="1" t="str">
        <f>F2&amp;G2&amp;I2</f>
        <v>1종합평균매매가격</v>
      </c>
      <c r="I2" s="1" t="s">
        <v>1386</v>
      </c>
      <c r="J2" s="13">
        <v>241107.73768785704</v>
      </c>
      <c r="K2" s="13">
        <v>240842.96907863586</v>
      </c>
      <c r="L2" s="13">
        <v>240485.55110654907</v>
      </c>
      <c r="M2" s="13">
        <v>239724.60734385537</v>
      </c>
      <c r="N2" s="13">
        <v>239185.62372123936</v>
      </c>
      <c r="O2" s="13">
        <v>238248.80151797042</v>
      </c>
      <c r="P2" s="13">
        <v>237240.18667794811</v>
      </c>
      <c r="Q2" s="14">
        <v>236057.91198559938</v>
      </c>
      <c r="R2" s="14">
        <v>235049.91855816668</v>
      </c>
      <c r="S2" s="14">
        <v>234198.24861125019</v>
      </c>
      <c r="T2" s="14">
        <v>233521.88718767156</v>
      </c>
      <c r="U2" s="14">
        <v>231416.0154798961</v>
      </c>
      <c r="V2" s="14">
        <v>230467.11846903616</v>
      </c>
      <c r="W2" s="14">
        <v>229869.50444378972</v>
      </c>
      <c r="X2" s="14">
        <v>229875.05461979384</v>
      </c>
      <c r="Y2" s="14">
        <v>229924.31834736333</v>
      </c>
      <c r="Z2" s="14">
        <v>230307.39975120017</v>
      </c>
      <c r="AA2" s="14">
        <v>230149.85557164249</v>
      </c>
      <c r="AB2" s="14">
        <v>229578.18588886171</v>
      </c>
      <c r="AC2" s="14">
        <v>229071.53021662944</v>
      </c>
    </row>
    <row r="3" spans="1:29" s="14" customFormat="1">
      <c r="A3" s="1" t="s">
        <v>521</v>
      </c>
      <c r="B3" s="1"/>
      <c r="C3" s="1"/>
      <c r="D3" s="1"/>
      <c r="E3" s="1"/>
      <c r="F3" s="1">
        <v>2</v>
      </c>
      <c r="G3" s="1" t="s">
        <v>836</v>
      </c>
      <c r="H3" s="1" t="str">
        <f t="shared" ref="H3:H68" si="1">F3&amp;G3&amp;I3</f>
        <v>2종합평균매매가격</v>
      </c>
      <c r="I3" s="1" t="s">
        <v>1386</v>
      </c>
      <c r="J3" s="13">
        <v>343420.10644185689</v>
      </c>
      <c r="K3" s="13">
        <v>342793.231753762</v>
      </c>
      <c r="L3" s="13">
        <v>341757.84864945128</v>
      </c>
      <c r="M3" s="13">
        <v>340010.98813183326</v>
      </c>
      <c r="N3" s="13">
        <v>338819.55938547506</v>
      </c>
      <c r="O3" s="13">
        <v>337044.07746602461</v>
      </c>
      <c r="P3" s="13">
        <v>335183.04104141437</v>
      </c>
      <c r="Q3" s="14">
        <v>332959.41259726713</v>
      </c>
      <c r="R3" s="14">
        <v>330939.96113194374</v>
      </c>
      <c r="S3" s="14">
        <v>329153.40021206241</v>
      </c>
      <c r="T3" s="14">
        <v>327713.97156022268</v>
      </c>
      <c r="U3" s="14">
        <v>322524.0660721286</v>
      </c>
      <c r="V3" s="14">
        <v>320611.40095065552</v>
      </c>
      <c r="W3" s="14">
        <v>319418.3738759025</v>
      </c>
      <c r="X3" s="14">
        <v>319390.54292870936</v>
      </c>
      <c r="Y3" s="14">
        <v>319465.63066165301</v>
      </c>
      <c r="Z3" s="14">
        <v>319958.94538353279</v>
      </c>
      <c r="AA3" s="14">
        <v>319424.58385798009</v>
      </c>
      <c r="AB3" s="14">
        <v>318058.87765129207</v>
      </c>
      <c r="AC3" s="14">
        <v>316987.16316929145</v>
      </c>
    </row>
    <row r="4" spans="1:29" s="14" customFormat="1">
      <c r="A4" s="1" t="s">
        <v>1382</v>
      </c>
      <c r="B4" s="1"/>
      <c r="C4" s="1"/>
      <c r="D4" s="1"/>
      <c r="E4" s="1"/>
      <c r="F4" s="1">
        <v>3</v>
      </c>
      <c r="G4" s="1" t="s">
        <v>836</v>
      </c>
      <c r="H4" s="1" t="str">
        <f t="shared" si="1"/>
        <v>3종합평균매매가격</v>
      </c>
      <c r="I4" s="1" t="s">
        <v>1386</v>
      </c>
      <c r="J4" s="13">
        <v>146377.18085665302</v>
      </c>
      <c r="K4" s="13">
        <v>146447.68461871447</v>
      </c>
      <c r="L4" s="13">
        <v>146717.99147862825</v>
      </c>
      <c r="M4" s="13">
        <v>146869.90355458512</v>
      </c>
      <c r="N4" s="13">
        <v>146935.01590420195</v>
      </c>
      <c r="O4" s="13">
        <v>146774.70491725297</v>
      </c>
      <c r="P4" s="13">
        <v>146555.34334490844</v>
      </c>
      <c r="Q4" s="14">
        <v>146337.25335444446</v>
      </c>
      <c r="R4" s="14">
        <v>146265.76432337804</v>
      </c>
      <c r="S4" s="14">
        <v>146279.70567570068</v>
      </c>
      <c r="T4" s="14">
        <v>146309.86472773144</v>
      </c>
      <c r="U4" s="14">
        <v>146395.0677189308</v>
      </c>
      <c r="V4" s="14">
        <v>146345.54763089493</v>
      </c>
      <c r="W4" s="14">
        <v>146303.5659723735</v>
      </c>
      <c r="X4" s="14">
        <v>146340.26701499283</v>
      </c>
      <c r="Y4" s="14">
        <v>146464.76149694982</v>
      </c>
      <c r="Z4" s="14">
        <v>146745.0967645481</v>
      </c>
      <c r="AA4" s="14">
        <v>146938.77603590337</v>
      </c>
      <c r="AB4" s="14">
        <v>147107.21094502037</v>
      </c>
      <c r="AC4" s="14">
        <v>147127.23459698822</v>
      </c>
    </row>
    <row r="5" spans="1:29" s="14" customFormat="1">
      <c r="A5" s="1" t="s">
        <v>522</v>
      </c>
      <c r="B5" s="1"/>
      <c r="C5" s="1"/>
      <c r="D5" s="1"/>
      <c r="E5" s="1"/>
      <c r="F5" s="1">
        <v>4</v>
      </c>
      <c r="G5" s="1" t="s">
        <v>836</v>
      </c>
      <c r="H5" s="1" t="str">
        <f t="shared" si="1"/>
        <v>4종합평균매매가격</v>
      </c>
      <c r="I5" s="1" t="s">
        <v>1386</v>
      </c>
      <c r="J5" s="13">
        <v>179831.42149305169</v>
      </c>
      <c r="K5" s="13">
        <v>179753.75020338045</v>
      </c>
      <c r="L5" s="13">
        <v>179954.06918915661</v>
      </c>
      <c r="M5" s="13">
        <v>180016.51684053676</v>
      </c>
      <c r="N5" s="13">
        <v>180036.40375874448</v>
      </c>
      <c r="O5" s="13">
        <v>179706.6720684873</v>
      </c>
      <c r="P5" s="13">
        <v>179285.61966174227</v>
      </c>
      <c r="Q5" s="14">
        <v>178810.26089989938</v>
      </c>
      <c r="R5" s="14">
        <v>178627.02267140179</v>
      </c>
      <c r="S5" s="14">
        <v>178620.98655244618</v>
      </c>
      <c r="T5" s="14">
        <v>178703.49087137778</v>
      </c>
      <c r="U5" s="14">
        <v>178457.56937190227</v>
      </c>
      <c r="V5" s="14">
        <v>178423.06867487557</v>
      </c>
      <c r="W5" s="14">
        <v>178334.92318327032</v>
      </c>
      <c r="X5" s="14">
        <v>178327.21725204773</v>
      </c>
      <c r="Y5" s="14">
        <v>178411.50177416747</v>
      </c>
      <c r="Z5" s="14">
        <v>178759.758659527</v>
      </c>
      <c r="AA5" s="14">
        <v>179069.4119766806</v>
      </c>
      <c r="AB5" s="14">
        <v>179374.74101419331</v>
      </c>
      <c r="AC5" s="14">
        <v>179432.54505101647</v>
      </c>
    </row>
    <row r="6" spans="1:29" s="14" customFormat="1">
      <c r="A6" s="1" t="s">
        <v>853</v>
      </c>
      <c r="B6" s="1"/>
      <c r="C6" s="1"/>
      <c r="D6" s="1"/>
      <c r="E6" s="1"/>
      <c r="F6" s="1">
        <v>5</v>
      </c>
      <c r="G6" s="1" t="s">
        <v>836</v>
      </c>
      <c r="H6" s="1" t="str">
        <f t="shared" si="1"/>
        <v>5종합평균매매가격</v>
      </c>
      <c r="I6" s="1" t="s">
        <v>1386</v>
      </c>
      <c r="J6" s="13">
        <v>124615.3423556741</v>
      </c>
      <c r="K6" s="13">
        <v>124782.23334650951</v>
      </c>
      <c r="L6" s="13">
        <v>125098.06701513396</v>
      </c>
      <c r="M6" s="13">
        <v>125308.17531142579</v>
      </c>
      <c r="N6" s="13">
        <v>125402.70660811012</v>
      </c>
      <c r="O6" s="13">
        <v>125352.60305417927</v>
      </c>
      <c r="P6" s="13">
        <v>125264.44049522915</v>
      </c>
      <c r="Q6" s="14">
        <v>125213.70272521883</v>
      </c>
      <c r="R6" s="14">
        <v>125214.906062619</v>
      </c>
      <c r="S6" s="14">
        <v>125241.84267340053</v>
      </c>
      <c r="T6" s="14">
        <v>125237.95135624308</v>
      </c>
      <c r="U6" s="14">
        <v>125297.93387710283</v>
      </c>
      <c r="V6" s="14">
        <v>125232.28423435224</v>
      </c>
      <c r="W6" s="14">
        <v>125212.32909452781</v>
      </c>
      <c r="X6" s="14">
        <v>125269.82597639741</v>
      </c>
      <c r="Y6" s="14">
        <v>125415.61293316048</v>
      </c>
      <c r="Z6" s="14">
        <v>125645.50045318184</v>
      </c>
      <c r="AA6" s="14">
        <v>125759.08285959583</v>
      </c>
      <c r="AB6" s="14">
        <v>125838.68030038434</v>
      </c>
      <c r="AC6" s="14">
        <v>125836.4800247586</v>
      </c>
    </row>
    <row r="7" spans="1:29" s="14" customFormat="1">
      <c r="A7" s="1" t="s">
        <v>524</v>
      </c>
      <c r="B7" s="1" t="s">
        <v>525</v>
      </c>
      <c r="C7" s="1"/>
      <c r="D7" s="1"/>
      <c r="E7" s="1"/>
      <c r="F7" s="1">
        <v>6</v>
      </c>
      <c r="G7" s="1" t="s">
        <v>836</v>
      </c>
      <c r="H7" s="1" t="str">
        <f t="shared" si="1"/>
        <v>6종합평균매매가격</v>
      </c>
      <c r="I7" s="1" t="s">
        <v>1386</v>
      </c>
      <c r="J7" s="13">
        <v>484415.23652163194</v>
      </c>
      <c r="K7" s="13">
        <v>483186.85781515267</v>
      </c>
      <c r="L7" s="13">
        <v>481342.52053243195</v>
      </c>
      <c r="M7" s="13">
        <v>477813.51839574624</v>
      </c>
      <c r="N7" s="13">
        <v>475972.36250656826</v>
      </c>
      <c r="O7" s="13">
        <v>473092.20111717429</v>
      </c>
      <c r="P7" s="13">
        <v>470287.8097088043</v>
      </c>
      <c r="Q7" s="14">
        <v>466852.79046964576</v>
      </c>
      <c r="R7" s="14">
        <v>464112.09999893379</v>
      </c>
      <c r="S7" s="14">
        <v>461764.94803362514</v>
      </c>
      <c r="T7" s="14">
        <v>459986.73912003404</v>
      </c>
      <c r="U7" s="14">
        <v>452119.74197418476</v>
      </c>
      <c r="V7" s="14">
        <v>449525.44408416626</v>
      </c>
      <c r="W7" s="14">
        <v>448105.76663382811</v>
      </c>
      <c r="X7" s="14">
        <v>449333.65437528968</v>
      </c>
      <c r="Y7" s="14">
        <v>449776.95148348552</v>
      </c>
      <c r="Z7" s="14">
        <v>450617.29278737935</v>
      </c>
      <c r="AA7" s="14">
        <v>449323.95441086311</v>
      </c>
      <c r="AB7" s="14">
        <v>447127.86312985688</v>
      </c>
      <c r="AC7" s="14">
        <v>445221.95296493301</v>
      </c>
    </row>
    <row r="8" spans="1:29" s="14" customFormat="1">
      <c r="A8" s="1" t="s">
        <v>524</v>
      </c>
      <c r="B8" s="1" t="s">
        <v>525</v>
      </c>
      <c r="C8" s="1" t="s">
        <v>526</v>
      </c>
      <c r="D8" s="1"/>
      <c r="E8" s="1"/>
      <c r="F8" s="1">
        <v>7</v>
      </c>
      <c r="G8" s="1" t="s">
        <v>836</v>
      </c>
      <c r="H8" s="1" t="str">
        <f t="shared" si="1"/>
        <v>7종합평균매매가격</v>
      </c>
      <c r="I8" s="1" t="s">
        <v>1386</v>
      </c>
      <c r="J8" s="13">
        <v>386181.63937999541</v>
      </c>
      <c r="K8" s="13">
        <v>385886.19602295902</v>
      </c>
      <c r="L8" s="13">
        <v>384911.50398874976</v>
      </c>
      <c r="M8" s="13">
        <v>383655.08708555024</v>
      </c>
      <c r="N8" s="13">
        <v>382589.00617773074</v>
      </c>
      <c r="O8" s="13">
        <v>381440.15652775508</v>
      </c>
      <c r="P8" s="13">
        <v>380431.46674237237</v>
      </c>
      <c r="Q8" s="14">
        <v>379150.52019925398</v>
      </c>
      <c r="R8" s="14">
        <v>377845.47144624568</v>
      </c>
      <c r="S8" s="14">
        <v>376354.06558491947</v>
      </c>
      <c r="T8" s="14">
        <v>374769.17276105721</v>
      </c>
      <c r="U8" s="14">
        <v>370277.13057217427</v>
      </c>
      <c r="V8" s="14">
        <v>368940.46163949219</v>
      </c>
      <c r="W8" s="14">
        <v>367772.55894005363</v>
      </c>
      <c r="X8" s="14">
        <v>367141.51903807296</v>
      </c>
      <c r="Y8" s="14">
        <v>366278.30968334607</v>
      </c>
      <c r="Z8" s="14">
        <v>366450.84322423756</v>
      </c>
      <c r="AA8" s="14">
        <v>365660.51220430102</v>
      </c>
      <c r="AB8" s="14">
        <v>364454.25984483678</v>
      </c>
      <c r="AC8" s="14">
        <v>362776.31671233109</v>
      </c>
    </row>
    <row r="9" spans="1:29" s="14" customFormat="1">
      <c r="A9" s="1" t="s">
        <v>524</v>
      </c>
      <c r="B9" s="1" t="s">
        <v>525</v>
      </c>
      <c r="C9" s="1" t="s">
        <v>527</v>
      </c>
      <c r="D9" s="1"/>
      <c r="E9" s="1"/>
      <c r="F9" s="1">
        <v>8</v>
      </c>
      <c r="G9" s="1" t="s">
        <v>836</v>
      </c>
      <c r="H9" s="1" t="str">
        <f t="shared" si="1"/>
        <v>8종합평균매매가격</v>
      </c>
      <c r="I9" s="1" t="s">
        <v>1386</v>
      </c>
      <c r="J9" s="13">
        <v>583680.03302223166</v>
      </c>
      <c r="K9" s="13">
        <v>583483.21890513366</v>
      </c>
      <c r="L9" s="13">
        <v>581628.13072881266</v>
      </c>
      <c r="M9" s="13">
        <v>581259.96752471302</v>
      </c>
      <c r="N9" s="13">
        <v>580812.81135456264</v>
      </c>
      <c r="O9" s="13">
        <v>579580.83107568149</v>
      </c>
      <c r="P9" s="13">
        <v>578438.58041844575</v>
      </c>
      <c r="Q9" s="14">
        <v>575856.28938323364</v>
      </c>
      <c r="R9" s="14">
        <v>573902.4754439923</v>
      </c>
      <c r="S9" s="14">
        <v>571320.44006258855</v>
      </c>
      <c r="T9" s="14">
        <v>568679.28193047002</v>
      </c>
      <c r="U9" s="14">
        <v>564110.0312223403</v>
      </c>
      <c r="V9" s="14">
        <v>563256.27043554361</v>
      </c>
      <c r="W9" s="14">
        <v>562864.12283365149</v>
      </c>
      <c r="X9" s="14">
        <v>562017.16460409213</v>
      </c>
      <c r="Y9" s="14">
        <v>559509.91069668415</v>
      </c>
      <c r="Z9" s="14">
        <v>558746.25180999527</v>
      </c>
      <c r="AA9" s="14">
        <v>557048.80712919717</v>
      </c>
      <c r="AB9" s="14">
        <v>555532.20516526175</v>
      </c>
      <c r="AC9" s="14">
        <v>553628.51977129537</v>
      </c>
    </row>
    <row r="10" spans="1:29" s="14" customFormat="1">
      <c r="A10" s="1" t="s">
        <v>524</v>
      </c>
      <c r="B10" s="1" t="s">
        <v>525</v>
      </c>
      <c r="C10" s="1" t="s">
        <v>528</v>
      </c>
      <c r="D10" s="1"/>
      <c r="E10" s="1"/>
      <c r="F10" s="1">
        <v>9</v>
      </c>
      <c r="G10" s="1" t="s">
        <v>836</v>
      </c>
      <c r="H10" s="1" t="str">
        <f t="shared" si="1"/>
        <v>9종합평균매매가격</v>
      </c>
      <c r="I10" s="1" t="s">
        <v>1386</v>
      </c>
      <c r="J10" s="13">
        <v>359450.67196803878</v>
      </c>
      <c r="K10" s="13">
        <v>359225.7396518013</v>
      </c>
      <c r="L10" s="13">
        <v>358369.82208603952</v>
      </c>
      <c r="M10" s="13">
        <v>356535.18429345329</v>
      </c>
      <c r="N10" s="13">
        <v>355193.53205166146</v>
      </c>
      <c r="O10" s="13">
        <v>353912.57785205875</v>
      </c>
      <c r="P10" s="13">
        <v>352718.43306167965</v>
      </c>
      <c r="Q10" s="14">
        <v>351458.63671630161</v>
      </c>
      <c r="R10" s="14">
        <v>350431.22848745092</v>
      </c>
      <c r="S10" s="14">
        <v>349229.26160827826</v>
      </c>
      <c r="T10" s="14">
        <v>347354.48348967457</v>
      </c>
      <c r="U10" s="14">
        <v>343352.51632874215</v>
      </c>
      <c r="V10" s="14">
        <v>341519.18990606273</v>
      </c>
      <c r="W10" s="14">
        <v>339907.38922097703</v>
      </c>
      <c r="X10" s="14">
        <v>339596.36711793032</v>
      </c>
      <c r="Y10" s="14">
        <v>339115.69524039468</v>
      </c>
      <c r="Z10" s="14">
        <v>339527.24552037049</v>
      </c>
      <c r="AA10" s="14">
        <v>338690.27454064443</v>
      </c>
      <c r="AB10" s="14">
        <v>337210.88487359433</v>
      </c>
      <c r="AC10" s="14">
        <v>335429.0013061621</v>
      </c>
    </row>
    <row r="11" spans="1:29" s="14" customFormat="1">
      <c r="A11" s="1" t="s">
        <v>524</v>
      </c>
      <c r="B11" s="1" t="s">
        <v>525</v>
      </c>
      <c r="C11" s="1" t="s">
        <v>529</v>
      </c>
      <c r="D11" s="1"/>
      <c r="E11" s="1"/>
      <c r="F11" s="1">
        <v>10</v>
      </c>
      <c r="G11" s="1" t="s">
        <v>836</v>
      </c>
      <c r="H11" s="1" t="str">
        <f t="shared" si="1"/>
        <v>10종합평균매매가격</v>
      </c>
      <c r="I11" s="1" t="s">
        <v>1386</v>
      </c>
      <c r="J11" s="13">
        <v>357784.60818352911</v>
      </c>
      <c r="K11" s="13">
        <v>357250.53937552421</v>
      </c>
      <c r="L11" s="13">
        <v>356403.46479068999</v>
      </c>
      <c r="M11" s="13">
        <v>356245.11946231115</v>
      </c>
      <c r="N11" s="13">
        <v>355603.38534885948</v>
      </c>
      <c r="O11" s="13">
        <v>354850.16763936897</v>
      </c>
      <c r="P11" s="13">
        <v>354405.41645105957</v>
      </c>
      <c r="Q11" s="14">
        <v>353726.3817016969</v>
      </c>
      <c r="R11" s="14">
        <v>352006.54829948465</v>
      </c>
      <c r="S11" s="14">
        <v>350292.37657954474</v>
      </c>
      <c r="T11" s="14">
        <v>350017.83559806272</v>
      </c>
      <c r="U11" s="14">
        <v>344627.71975831722</v>
      </c>
      <c r="V11" s="14">
        <v>344339.64846146735</v>
      </c>
      <c r="W11" s="14">
        <v>343939.6114591927</v>
      </c>
      <c r="X11" s="14">
        <v>342586.05111595115</v>
      </c>
      <c r="Y11" s="14">
        <v>341540.77741248149</v>
      </c>
      <c r="Z11" s="14">
        <v>341554.97830440325</v>
      </c>
      <c r="AA11" s="14">
        <v>341331.79520165513</v>
      </c>
      <c r="AB11" s="14">
        <v>340985.62230198208</v>
      </c>
      <c r="AC11" s="14">
        <v>339687.94274817221</v>
      </c>
    </row>
    <row r="12" spans="1:29" s="14" customFormat="1">
      <c r="A12" s="1" t="s">
        <v>524</v>
      </c>
      <c r="B12" s="1" t="s">
        <v>525</v>
      </c>
      <c r="C12" s="1" t="s">
        <v>530</v>
      </c>
      <c r="D12" s="1"/>
      <c r="E12" s="1"/>
      <c r="F12" s="1">
        <v>11</v>
      </c>
      <c r="G12" s="1" t="s">
        <v>836</v>
      </c>
      <c r="H12" s="1" t="str">
        <f t="shared" si="1"/>
        <v>11종합평균매매가격</v>
      </c>
      <c r="I12" s="1" t="s">
        <v>1386</v>
      </c>
      <c r="J12" s="13">
        <v>576750.27557870676</v>
      </c>
      <c r="K12" s="13">
        <v>574644.98078205995</v>
      </c>
      <c r="L12" s="13">
        <v>571983.2171775552</v>
      </c>
      <c r="M12" s="13">
        <v>566318.09000421932</v>
      </c>
      <c r="N12" s="13">
        <v>563748.39947151497</v>
      </c>
      <c r="O12" s="13">
        <v>559240.88510176877</v>
      </c>
      <c r="P12" s="13">
        <v>554748.61719983711</v>
      </c>
      <c r="Q12" s="14">
        <v>549288.86922928633</v>
      </c>
      <c r="R12" s="14">
        <v>545198.74192704889</v>
      </c>
      <c r="S12" s="14">
        <v>542047.22819312674</v>
      </c>
      <c r="T12" s="14">
        <v>540087.31109399733</v>
      </c>
      <c r="U12" s="14">
        <v>530515.38645596884</v>
      </c>
      <c r="V12" s="14">
        <v>526716.4271928533</v>
      </c>
      <c r="W12" s="14">
        <v>525055.57899389323</v>
      </c>
      <c r="X12" s="14">
        <v>528064.101885629</v>
      </c>
      <c r="Y12" s="14">
        <v>530251.76642768038</v>
      </c>
      <c r="Z12" s="14">
        <v>531735.73144792789</v>
      </c>
      <c r="AA12" s="14">
        <v>529957.60166566423</v>
      </c>
      <c r="AB12" s="14">
        <v>526807.51757329772</v>
      </c>
      <c r="AC12" s="14">
        <v>524681.89599329303</v>
      </c>
    </row>
    <row r="13" spans="1:29" s="14" customFormat="1">
      <c r="A13" s="1" t="s">
        <v>524</v>
      </c>
      <c r="B13" s="1" t="s">
        <v>525</v>
      </c>
      <c r="C13" s="1" t="s">
        <v>531</v>
      </c>
      <c r="D13" s="1"/>
      <c r="E13" s="1"/>
      <c r="F13" s="1">
        <v>12</v>
      </c>
      <c r="G13" s="1" t="s">
        <v>836</v>
      </c>
      <c r="H13" s="1" t="str">
        <f t="shared" si="1"/>
        <v>12종합평균매매가격</v>
      </c>
      <c r="I13" s="1" t="s">
        <v>1386</v>
      </c>
      <c r="J13" s="13">
        <v>437329.02001415315</v>
      </c>
      <c r="K13" s="13">
        <v>437025.08806335751</v>
      </c>
      <c r="L13" s="13">
        <v>435809.71958439436</v>
      </c>
      <c r="M13" s="13">
        <v>433937.47069379018</v>
      </c>
      <c r="N13" s="13">
        <v>431537.27978360851</v>
      </c>
      <c r="O13" s="13">
        <v>429350.41927587229</v>
      </c>
      <c r="P13" s="13">
        <v>426662.81963662029</v>
      </c>
      <c r="Q13" s="14">
        <v>422986.01528448187</v>
      </c>
      <c r="R13" s="14">
        <v>420867.50213462301</v>
      </c>
      <c r="S13" s="14">
        <v>419289.76060177933</v>
      </c>
      <c r="T13" s="14">
        <v>417376.29315484746</v>
      </c>
      <c r="U13" s="14">
        <v>410085.83652858261</v>
      </c>
      <c r="V13" s="14">
        <v>407427.74001090042</v>
      </c>
      <c r="W13" s="14">
        <v>405904.50051827548</v>
      </c>
      <c r="X13" s="14">
        <v>411036.66945524281</v>
      </c>
      <c r="Y13" s="14">
        <v>412638.81931475713</v>
      </c>
      <c r="Z13" s="14">
        <v>413132.28425841918</v>
      </c>
      <c r="AA13" s="14">
        <v>412424.31728156644</v>
      </c>
      <c r="AB13" s="14">
        <v>410625.41792627028</v>
      </c>
      <c r="AC13" s="14">
        <v>409354.74749877991</v>
      </c>
    </row>
    <row r="14" spans="1:29" s="14" customFormat="1">
      <c r="A14" s="1" t="s">
        <v>524</v>
      </c>
      <c r="B14" s="1" t="s">
        <v>525</v>
      </c>
      <c r="C14" s="1" t="s">
        <v>532</v>
      </c>
      <c r="D14" s="1"/>
      <c r="E14" s="1"/>
      <c r="F14" s="1">
        <v>13</v>
      </c>
      <c r="G14" s="1" t="s">
        <v>836</v>
      </c>
      <c r="H14" s="1" t="str">
        <f t="shared" si="1"/>
        <v>13종합평균매매가격</v>
      </c>
      <c r="I14" s="1" t="s">
        <v>1386</v>
      </c>
      <c r="J14" s="13">
        <v>751882.95574302273</v>
      </c>
      <c r="K14" s="13">
        <v>747514.89619171282</v>
      </c>
      <c r="L14" s="13">
        <v>743036.25714818749</v>
      </c>
      <c r="M14" s="13">
        <v>732606.74210227025</v>
      </c>
      <c r="N14" s="13">
        <v>729824.13623568043</v>
      </c>
      <c r="O14" s="13">
        <v>722401.55465511512</v>
      </c>
      <c r="P14" s="13">
        <v>715642.36993070319</v>
      </c>
      <c r="Q14" s="14">
        <v>707942.99434232607</v>
      </c>
      <c r="R14" s="14">
        <v>701376.24273084837</v>
      </c>
      <c r="S14" s="14">
        <v>696247.85005958693</v>
      </c>
      <c r="T14" s="14">
        <v>694229.58567295747</v>
      </c>
      <c r="U14" s="14">
        <v>681310.7620436413</v>
      </c>
      <c r="V14" s="14">
        <v>676083.27609172463</v>
      </c>
      <c r="W14" s="14">
        <v>674250.12170571589</v>
      </c>
      <c r="X14" s="14">
        <v>674599.52976061101</v>
      </c>
      <c r="Y14" s="14">
        <v>679580.83277418453</v>
      </c>
      <c r="Z14" s="14">
        <v>682322.40127503045</v>
      </c>
      <c r="AA14" s="14">
        <v>679185.5230174195</v>
      </c>
      <c r="AB14" s="14">
        <v>674319.88668185787</v>
      </c>
      <c r="AC14" s="14">
        <v>671108.7633734236</v>
      </c>
    </row>
    <row r="15" spans="1:29" s="14" customFormat="1">
      <c r="A15" s="1" t="s">
        <v>524</v>
      </c>
      <c r="B15" s="1" t="s">
        <v>533</v>
      </c>
      <c r="C15" s="1"/>
      <c r="D15" s="1"/>
      <c r="E15" s="1"/>
      <c r="F15" s="1">
        <v>14</v>
      </c>
      <c r="G15" s="1" t="s">
        <v>836</v>
      </c>
      <c r="H15" s="1" t="str">
        <f t="shared" si="1"/>
        <v>14종합평균매매가격</v>
      </c>
      <c r="I15" s="1" t="s">
        <v>1386</v>
      </c>
      <c r="J15" s="13">
        <v>273864.51819938136</v>
      </c>
      <c r="K15" s="13">
        <v>273625.00306733238</v>
      </c>
      <c r="L15" s="13">
        <v>273043.38473088096</v>
      </c>
      <c r="M15" s="13">
        <v>272285.67283900647</v>
      </c>
      <c r="N15" s="13">
        <v>271462.09066392848</v>
      </c>
      <c r="O15" s="13">
        <v>270263.15909799142</v>
      </c>
      <c r="P15" s="13">
        <v>268886.12659101945</v>
      </c>
      <c r="Q15" s="14">
        <v>267268.2308135776</v>
      </c>
      <c r="R15" s="14">
        <v>265510.77720675844</v>
      </c>
      <c r="S15" s="14">
        <v>263930.55054518022</v>
      </c>
      <c r="T15" s="14">
        <v>262541.51550273504</v>
      </c>
      <c r="U15" s="14">
        <v>259473.14931352553</v>
      </c>
      <c r="V15" s="14">
        <v>257899.87518990197</v>
      </c>
      <c r="W15" s="14">
        <v>256822.21205572973</v>
      </c>
      <c r="X15" s="14">
        <v>256014.45050623288</v>
      </c>
      <c r="Y15" s="14">
        <v>255819.33109526936</v>
      </c>
      <c r="Z15" s="14">
        <v>256140.12551297789</v>
      </c>
      <c r="AA15" s="14">
        <v>256061.37118493643</v>
      </c>
      <c r="AB15" s="14">
        <v>255020.38859122829</v>
      </c>
      <c r="AC15" s="14">
        <v>254368.43344598016</v>
      </c>
    </row>
    <row r="16" spans="1:29" s="14" customFormat="1">
      <c r="A16" s="1" t="s">
        <v>524</v>
      </c>
      <c r="B16" s="1" t="s">
        <v>533</v>
      </c>
      <c r="C16" s="1" t="s">
        <v>534</v>
      </c>
      <c r="D16" s="1"/>
      <c r="E16" s="1"/>
      <c r="F16" s="1">
        <v>15</v>
      </c>
      <c r="G16" s="1" t="s">
        <v>836</v>
      </c>
      <c r="H16" s="1" t="str">
        <f t="shared" si="1"/>
        <v>15종합평균매매가격</v>
      </c>
      <c r="I16" s="1" t="s">
        <v>1386</v>
      </c>
      <c r="J16" s="13">
        <v>384639.10626858106</v>
      </c>
      <c r="K16" s="13">
        <v>384156.5824194841</v>
      </c>
      <c r="L16" s="13">
        <v>383423.9441597212</v>
      </c>
      <c r="M16" s="13">
        <v>382362.10234080435</v>
      </c>
      <c r="N16" s="13">
        <v>381241.38967416686</v>
      </c>
      <c r="O16" s="13">
        <v>379451.84526968474</v>
      </c>
      <c r="P16" s="13">
        <v>377127.51105625718</v>
      </c>
      <c r="Q16" s="14">
        <v>374494.15474638034</v>
      </c>
      <c r="R16" s="14">
        <v>371083.03678651637</v>
      </c>
      <c r="S16" s="14">
        <v>367566.60006114375</v>
      </c>
      <c r="T16" s="14">
        <v>364568.10487947345</v>
      </c>
      <c r="U16" s="14">
        <v>362576.70242205443</v>
      </c>
      <c r="V16" s="14">
        <v>359434.52164723875</v>
      </c>
      <c r="W16" s="14">
        <v>357408.83235369017</v>
      </c>
      <c r="X16" s="14">
        <v>356407.31143314438</v>
      </c>
      <c r="Y16" s="14">
        <v>357027.37913074309</v>
      </c>
      <c r="Z16" s="14">
        <v>357526.10385946877</v>
      </c>
      <c r="AA16" s="14">
        <v>357866.3657327689</v>
      </c>
      <c r="AB16" s="14">
        <v>356849.04763466737</v>
      </c>
      <c r="AC16" s="14">
        <v>355853.82765114203</v>
      </c>
    </row>
    <row r="17" spans="1:29" s="14" customFormat="1">
      <c r="A17" s="1" t="s">
        <v>524</v>
      </c>
      <c r="B17" s="1" t="s">
        <v>533</v>
      </c>
      <c r="C17" s="1" t="s">
        <v>535</v>
      </c>
      <c r="D17" s="1"/>
      <c r="E17" s="1"/>
      <c r="F17" s="1">
        <v>16</v>
      </c>
      <c r="G17" s="1" t="s">
        <v>836</v>
      </c>
      <c r="H17" s="1" t="str">
        <f t="shared" si="1"/>
        <v>16종합평균매매가격</v>
      </c>
      <c r="I17" s="1" t="s">
        <v>1386</v>
      </c>
      <c r="J17" s="13">
        <v>279727.13857209135</v>
      </c>
      <c r="K17" s="13">
        <v>279597.60871455068</v>
      </c>
      <c r="L17" s="13">
        <v>278804.1175484889</v>
      </c>
      <c r="M17" s="13">
        <v>277955.438061636</v>
      </c>
      <c r="N17" s="13">
        <v>277084.34906023659</v>
      </c>
      <c r="O17" s="13">
        <v>275847.35820101027</v>
      </c>
      <c r="P17" s="13">
        <v>275211.19804248703</v>
      </c>
      <c r="Q17" s="14">
        <v>273702.91292496258</v>
      </c>
      <c r="R17" s="14">
        <v>271380.35160118091</v>
      </c>
      <c r="S17" s="14">
        <v>269521.13654972042</v>
      </c>
      <c r="T17" s="14">
        <v>267768.36293121631</v>
      </c>
      <c r="U17" s="14">
        <v>265028.62783213606</v>
      </c>
      <c r="V17" s="14">
        <v>263589.43656332075</v>
      </c>
      <c r="W17" s="14">
        <v>262712.93238793738</v>
      </c>
      <c r="X17" s="14">
        <v>262009.64349625108</v>
      </c>
      <c r="Y17" s="14">
        <v>261938.95219662774</v>
      </c>
      <c r="Z17" s="14">
        <v>262186.70960940555</v>
      </c>
      <c r="AA17" s="14">
        <v>262428.32124349847</v>
      </c>
      <c r="AB17" s="14">
        <v>261909.29797772362</v>
      </c>
      <c r="AC17" s="14">
        <v>261072.72236269814</v>
      </c>
    </row>
    <row r="18" spans="1:29" s="14" customFormat="1">
      <c r="A18" s="1" t="s">
        <v>524</v>
      </c>
      <c r="B18" s="1" t="s">
        <v>533</v>
      </c>
      <c r="C18" s="1" t="s">
        <v>536</v>
      </c>
      <c r="D18" s="1"/>
      <c r="E18" s="1"/>
      <c r="F18" s="1">
        <v>17</v>
      </c>
      <c r="G18" s="1" t="s">
        <v>836</v>
      </c>
      <c r="H18" s="1" t="str">
        <f t="shared" si="1"/>
        <v>17종합평균매매가격</v>
      </c>
      <c r="I18" s="1" t="s">
        <v>1386</v>
      </c>
      <c r="J18" s="13">
        <v>227918.51743710611</v>
      </c>
      <c r="K18" s="13">
        <v>227565.15895470261</v>
      </c>
      <c r="L18" s="13">
        <v>227378.59297476654</v>
      </c>
      <c r="M18" s="13">
        <v>227088.53399701655</v>
      </c>
      <c r="N18" s="13">
        <v>226589.49439145811</v>
      </c>
      <c r="O18" s="13">
        <v>225923.56343870587</v>
      </c>
      <c r="P18" s="13">
        <v>225080.2781583601</v>
      </c>
      <c r="Q18" s="14">
        <v>224394.00010168497</v>
      </c>
      <c r="R18" s="14">
        <v>223563.42006523229</v>
      </c>
      <c r="S18" s="14">
        <v>222788.88002712981</v>
      </c>
      <c r="T18" s="14">
        <v>222394.93527379708</v>
      </c>
      <c r="U18" s="14">
        <v>219857.87238024166</v>
      </c>
      <c r="V18" s="14">
        <v>218882.07723945155</v>
      </c>
      <c r="W18" s="14">
        <v>218191.89286226974</v>
      </c>
      <c r="X18" s="14">
        <v>217331.90608007365</v>
      </c>
      <c r="Y18" s="14">
        <v>217483.3679635202</v>
      </c>
      <c r="Z18" s="14">
        <v>218013.86993291651</v>
      </c>
      <c r="AA18" s="14">
        <v>218081.53938119623</v>
      </c>
      <c r="AB18" s="14">
        <v>217661.18861497109</v>
      </c>
      <c r="AC18" s="14">
        <v>217058.60328794352</v>
      </c>
    </row>
    <row r="19" spans="1:29" s="14" customFormat="1">
      <c r="A19" s="1" t="s">
        <v>524</v>
      </c>
      <c r="B19" s="1" t="s">
        <v>533</v>
      </c>
      <c r="C19" s="1" t="s">
        <v>537</v>
      </c>
      <c r="D19" s="1"/>
      <c r="E19" s="1"/>
      <c r="F19" s="1">
        <v>18</v>
      </c>
      <c r="G19" s="1" t="s">
        <v>836</v>
      </c>
      <c r="H19" s="1" t="str">
        <f t="shared" si="1"/>
        <v>18종합평균매매가격</v>
      </c>
      <c r="I19" s="1" t="s">
        <v>1386</v>
      </c>
      <c r="J19" s="13">
        <v>292011.39312150958</v>
      </c>
      <c r="K19" s="13">
        <v>291673.7897860799</v>
      </c>
      <c r="L19" s="13">
        <v>291000.93070826808</v>
      </c>
      <c r="M19" s="13">
        <v>289898.27481001127</v>
      </c>
      <c r="N19" s="13">
        <v>288671.88291511091</v>
      </c>
      <c r="O19" s="13">
        <v>287211.58106553199</v>
      </c>
      <c r="P19" s="13">
        <v>285324.05259836663</v>
      </c>
      <c r="Q19" s="14">
        <v>283031.28391725867</v>
      </c>
      <c r="R19" s="14">
        <v>281790.35164037271</v>
      </c>
      <c r="S19" s="14">
        <v>281221.74041833438</v>
      </c>
      <c r="T19" s="14">
        <v>279956.53007334383</v>
      </c>
      <c r="U19" s="14">
        <v>272894.90500029206</v>
      </c>
      <c r="V19" s="14">
        <v>271344.75232269015</v>
      </c>
      <c r="W19" s="14">
        <v>270220.27102023928</v>
      </c>
      <c r="X19" s="14">
        <v>269504.98427065869</v>
      </c>
      <c r="Y19" s="14">
        <v>269740.15848094068</v>
      </c>
      <c r="Z19" s="14">
        <v>270102.9751926483</v>
      </c>
      <c r="AA19" s="14">
        <v>269865.84849093104</v>
      </c>
      <c r="AB19" s="14">
        <v>265045.90331725584</v>
      </c>
      <c r="AC19" s="14">
        <v>264513.07596281474</v>
      </c>
    </row>
    <row r="20" spans="1:29" s="14" customFormat="1">
      <c r="A20" s="1" t="s">
        <v>524</v>
      </c>
      <c r="B20" s="1" t="s">
        <v>533</v>
      </c>
      <c r="C20" s="1" t="s">
        <v>538</v>
      </c>
      <c r="D20" s="1"/>
      <c r="E20" s="1"/>
      <c r="F20" s="1">
        <v>19</v>
      </c>
      <c r="G20" s="1" t="s">
        <v>836</v>
      </c>
      <c r="H20" s="1" t="str">
        <f t="shared" si="1"/>
        <v>19종합평균매매가격</v>
      </c>
      <c r="I20" s="1" t="s">
        <v>1386</v>
      </c>
      <c r="J20" s="13">
        <v>188843.83666049092</v>
      </c>
      <c r="K20" s="13">
        <v>188813.13163386297</v>
      </c>
      <c r="L20" s="13">
        <v>188712.96681246482</v>
      </c>
      <c r="M20" s="13">
        <v>188487.19614452971</v>
      </c>
      <c r="N20" s="13">
        <v>188354.38520600891</v>
      </c>
      <c r="O20" s="13">
        <v>188166.77001400187</v>
      </c>
      <c r="P20" s="13">
        <v>188018.73564236084</v>
      </c>
      <c r="Q20" s="14">
        <v>187787.25534789226</v>
      </c>
      <c r="R20" s="14">
        <v>187768.29338121333</v>
      </c>
      <c r="S20" s="14">
        <v>186809.20699086451</v>
      </c>
      <c r="T20" s="14">
        <v>186093.06781984563</v>
      </c>
      <c r="U20" s="14">
        <v>185441.62470367237</v>
      </c>
      <c r="V20" s="14">
        <v>185157.93549316443</v>
      </c>
      <c r="W20" s="14">
        <v>185268.01199002514</v>
      </c>
      <c r="X20" s="14">
        <v>185312.91853536459</v>
      </c>
      <c r="Y20" s="14">
        <v>185757.75974594516</v>
      </c>
      <c r="Z20" s="14">
        <v>186117.71960002879</v>
      </c>
      <c r="AA20" s="14">
        <v>186266.40575566184</v>
      </c>
      <c r="AB20" s="14">
        <v>186236.6573262453</v>
      </c>
      <c r="AC20" s="14">
        <v>186158.19059872476</v>
      </c>
    </row>
    <row r="21" spans="1:29" s="14" customFormat="1">
      <c r="A21" s="1" t="s">
        <v>524</v>
      </c>
      <c r="B21" s="1" t="s">
        <v>533</v>
      </c>
      <c r="C21" s="1" t="s">
        <v>539</v>
      </c>
      <c r="D21" s="1"/>
      <c r="E21" s="1"/>
      <c r="F21" s="1">
        <v>20</v>
      </c>
      <c r="G21" s="1" t="s">
        <v>836</v>
      </c>
      <c r="H21" s="1" t="str">
        <f t="shared" si="1"/>
        <v>20종합평균매매가격</v>
      </c>
      <c r="I21" s="1" t="s">
        <v>1386</v>
      </c>
      <c r="J21" s="13">
        <v>285596.05188205821</v>
      </c>
      <c r="K21" s="13">
        <v>285581.73178075993</v>
      </c>
      <c r="L21" s="13">
        <v>284379.97437744919</v>
      </c>
      <c r="M21" s="13">
        <v>282982.96738016681</v>
      </c>
      <c r="N21" s="13">
        <v>281754.42646758247</v>
      </c>
      <c r="O21" s="13">
        <v>279483.96068239911</v>
      </c>
      <c r="P21" s="13">
        <v>277607.22493911965</v>
      </c>
      <c r="Q21" s="14">
        <v>274637.68154873588</v>
      </c>
      <c r="R21" s="14">
        <v>272447.30844472809</v>
      </c>
      <c r="S21" s="14">
        <v>270792.0657352577</v>
      </c>
      <c r="T21" s="14">
        <v>269399.67190574569</v>
      </c>
      <c r="U21" s="14">
        <v>266009.24839257775</v>
      </c>
      <c r="V21" s="14">
        <v>264462.44366117136</v>
      </c>
      <c r="W21" s="14">
        <v>263007.34496504703</v>
      </c>
      <c r="X21" s="14">
        <v>262094.01440991383</v>
      </c>
      <c r="Y21" s="14">
        <v>259726.13281998632</v>
      </c>
      <c r="Z21" s="14">
        <v>259613.8613436626</v>
      </c>
      <c r="AA21" s="14">
        <v>258436.90265960648</v>
      </c>
      <c r="AB21" s="14">
        <v>257953.2669667101</v>
      </c>
      <c r="AC21" s="14">
        <v>257659.24329828349</v>
      </c>
    </row>
    <row r="22" spans="1:29" s="14" customFormat="1">
      <c r="A22" s="1" t="s">
        <v>524</v>
      </c>
      <c r="B22" s="1" t="s">
        <v>533</v>
      </c>
      <c r="C22" s="1" t="s">
        <v>540</v>
      </c>
      <c r="D22" s="1"/>
      <c r="E22" s="1"/>
      <c r="F22" s="1">
        <v>21</v>
      </c>
      <c r="G22" s="1" t="s">
        <v>836</v>
      </c>
      <c r="H22" s="1" t="str">
        <f t="shared" si="1"/>
        <v>21종합평균매매가격</v>
      </c>
      <c r="I22" s="1" t="s">
        <v>1386</v>
      </c>
      <c r="J22" s="13">
        <v>185203.19557155427</v>
      </c>
      <c r="K22" s="13">
        <v>185244.19854974636</v>
      </c>
      <c r="L22" s="13">
        <v>185056.69510646645</v>
      </c>
      <c r="M22" s="13">
        <v>184819.49415915654</v>
      </c>
      <c r="N22" s="13">
        <v>184487.94479512383</v>
      </c>
      <c r="O22" s="13">
        <v>184453.40881925807</v>
      </c>
      <c r="P22" s="13">
        <v>182411.82588825948</v>
      </c>
      <c r="Q22" s="14">
        <v>181965.12256533734</v>
      </c>
      <c r="R22" s="14">
        <v>181002.88595822841</v>
      </c>
      <c r="S22" s="14">
        <v>179852.30730854694</v>
      </c>
      <c r="T22" s="14">
        <v>178764.75958677704</v>
      </c>
      <c r="U22" s="14">
        <v>176901.33252221163</v>
      </c>
      <c r="V22" s="14">
        <v>175476.61661922562</v>
      </c>
      <c r="W22" s="14">
        <v>174679.70340738568</v>
      </c>
      <c r="X22" s="14">
        <v>173840.85982051748</v>
      </c>
      <c r="Y22" s="14">
        <v>173377.10274056977</v>
      </c>
      <c r="Z22" s="14">
        <v>173457.41834200342</v>
      </c>
      <c r="AA22" s="14">
        <v>173267.39426992004</v>
      </c>
      <c r="AB22" s="14">
        <v>172312.12688934972</v>
      </c>
      <c r="AC22" s="14">
        <v>171561.33045954106</v>
      </c>
    </row>
    <row r="23" spans="1:29" s="14" customFormat="1">
      <c r="A23" s="1" t="s">
        <v>524</v>
      </c>
      <c r="B23" s="1" t="s">
        <v>541</v>
      </c>
      <c r="C23" s="1"/>
      <c r="D23" s="1"/>
      <c r="E23" s="1"/>
      <c r="F23" s="1">
        <v>22</v>
      </c>
      <c r="G23" s="1" t="s">
        <v>836</v>
      </c>
      <c r="H23" s="1" t="str">
        <f t="shared" si="1"/>
        <v>22종합평균매매가격</v>
      </c>
      <c r="I23" s="1" t="s">
        <v>1386</v>
      </c>
      <c r="J23" s="13">
        <v>193693.04331071835</v>
      </c>
      <c r="K23" s="13">
        <v>193373.51349458256</v>
      </c>
      <c r="L23" s="13">
        <v>192997.17967745653</v>
      </c>
      <c r="M23" s="13">
        <v>192740.62908628592</v>
      </c>
      <c r="N23" s="13">
        <v>192066.1072684681</v>
      </c>
      <c r="O23" s="13">
        <v>191348.19371537308</v>
      </c>
      <c r="P23" s="13">
        <v>190420.81091880478</v>
      </c>
      <c r="Q23" s="14">
        <v>189453.8632830868</v>
      </c>
      <c r="R23" s="14">
        <v>188543.34625364564</v>
      </c>
      <c r="S23" s="14">
        <v>187608.86708525644</v>
      </c>
      <c r="T23" s="14">
        <v>186956.08107716712</v>
      </c>
      <c r="U23" s="14">
        <v>184667.50120202216</v>
      </c>
      <c r="V23" s="14">
        <v>183451.91224751147</v>
      </c>
      <c r="W23" s="14">
        <v>182481.60548815597</v>
      </c>
      <c r="X23" s="14">
        <v>181727.71010818958</v>
      </c>
      <c r="Y23" s="14">
        <v>182890.09535825643</v>
      </c>
      <c r="Z23" s="14">
        <v>183030.62040884726</v>
      </c>
      <c r="AA23" s="14">
        <v>182985.38959443721</v>
      </c>
      <c r="AB23" s="14">
        <v>182781.67331027109</v>
      </c>
      <c r="AC23" s="14">
        <v>182539.79454543462</v>
      </c>
    </row>
    <row r="24" spans="1:29" s="14" customFormat="1">
      <c r="A24" s="1" t="s">
        <v>524</v>
      </c>
      <c r="B24" s="1" t="s">
        <v>542</v>
      </c>
      <c r="C24" s="1"/>
      <c r="D24" s="1"/>
      <c r="E24" s="1"/>
      <c r="F24" s="1">
        <v>23</v>
      </c>
      <c r="G24" s="1" t="s">
        <v>836</v>
      </c>
      <c r="H24" s="1" t="str">
        <f t="shared" si="1"/>
        <v>23종합평균매매가격</v>
      </c>
      <c r="I24" s="1" t="s">
        <v>1386</v>
      </c>
      <c r="J24" s="13">
        <v>195295.25263327884</v>
      </c>
      <c r="K24" s="13">
        <v>194821.03899400416</v>
      </c>
      <c r="L24" s="13">
        <v>194529.57725379214</v>
      </c>
      <c r="M24" s="13">
        <v>194035.74451806844</v>
      </c>
      <c r="N24" s="13">
        <v>193541.69485802104</v>
      </c>
      <c r="O24" s="13">
        <v>192639.81735888842</v>
      </c>
      <c r="P24" s="13">
        <v>191966.54569243308</v>
      </c>
      <c r="Q24" s="14">
        <v>191125.3672159531</v>
      </c>
      <c r="R24" s="14">
        <v>190751.67877233139</v>
      </c>
      <c r="S24" s="14">
        <v>190572.51162406334</v>
      </c>
      <c r="T24" s="14">
        <v>190348.17114520111</v>
      </c>
      <c r="U24" s="14">
        <v>188976.59445548171</v>
      </c>
      <c r="V24" s="14">
        <v>188481.09299796869</v>
      </c>
      <c r="W24" s="14">
        <v>188184.58277607648</v>
      </c>
      <c r="X24" s="14">
        <v>187981.9168176355</v>
      </c>
      <c r="Y24" s="14">
        <v>188004.36327566093</v>
      </c>
      <c r="Z24" s="14">
        <v>188071.16598691294</v>
      </c>
      <c r="AA24" s="14">
        <v>187966.31370709054</v>
      </c>
      <c r="AB24" s="14">
        <v>187724.63363458333</v>
      </c>
      <c r="AC24" s="14">
        <v>187544.08034141327</v>
      </c>
    </row>
    <row r="25" spans="1:29" s="14" customFormat="1">
      <c r="A25" s="1" t="s">
        <v>524</v>
      </c>
      <c r="B25" s="1" t="s">
        <v>542</v>
      </c>
      <c r="C25" s="1" t="s">
        <v>543</v>
      </c>
      <c r="D25" s="1"/>
      <c r="E25" s="1"/>
      <c r="F25" s="1">
        <v>24</v>
      </c>
      <c r="G25" s="1" t="s">
        <v>836</v>
      </c>
      <c r="H25" s="1" t="str">
        <f t="shared" si="1"/>
        <v>24종합평균매매가격</v>
      </c>
      <c r="I25" s="1" t="s">
        <v>1386</v>
      </c>
      <c r="J25" s="13">
        <v>185506.22077023692</v>
      </c>
      <c r="K25" s="13">
        <v>185520.3170630252</v>
      </c>
      <c r="L25" s="13">
        <v>185608.89127600371</v>
      </c>
      <c r="M25" s="13">
        <v>185470.91432023273</v>
      </c>
      <c r="N25" s="13">
        <v>185222.94975292595</v>
      </c>
      <c r="O25" s="13">
        <v>184652.31299439896</v>
      </c>
      <c r="P25" s="13">
        <v>184373.66224241705</v>
      </c>
      <c r="Q25" s="14">
        <v>183858.04479510238</v>
      </c>
      <c r="R25" s="14">
        <v>183674.95782291022</v>
      </c>
      <c r="S25" s="14">
        <v>183624.97027900181</v>
      </c>
      <c r="T25" s="14">
        <v>183416.42225859567</v>
      </c>
      <c r="U25" s="14">
        <v>181174.18472584549</v>
      </c>
      <c r="V25" s="14">
        <v>180802.35044450709</v>
      </c>
      <c r="W25" s="14">
        <v>180670.80767127921</v>
      </c>
      <c r="X25" s="14">
        <v>180550.15149545055</v>
      </c>
      <c r="Y25" s="14">
        <v>180363.31433911633</v>
      </c>
      <c r="Z25" s="14">
        <v>180354.92051516299</v>
      </c>
      <c r="AA25" s="14">
        <v>180136.96468613096</v>
      </c>
      <c r="AB25" s="14">
        <v>179798.67205034252</v>
      </c>
      <c r="AC25" s="14">
        <v>179660.12117490981</v>
      </c>
    </row>
    <row r="26" spans="1:29" s="14" customFormat="1">
      <c r="A26" s="1" t="s">
        <v>524</v>
      </c>
      <c r="B26" s="1" t="s">
        <v>542</v>
      </c>
      <c r="C26" s="1" t="s">
        <v>544</v>
      </c>
      <c r="D26" s="1"/>
      <c r="E26" s="1"/>
      <c r="F26" s="1">
        <v>25</v>
      </c>
      <c r="G26" s="1" t="s">
        <v>836</v>
      </c>
      <c r="H26" s="1" t="str">
        <f t="shared" si="1"/>
        <v>25종합평균매매가격</v>
      </c>
      <c r="I26" s="1" t="s">
        <v>1386</v>
      </c>
      <c r="J26" s="13">
        <v>224813.42222186271</v>
      </c>
      <c r="K26" s="13">
        <v>223771.92123808103</v>
      </c>
      <c r="L26" s="13">
        <v>223522.43862187443</v>
      </c>
      <c r="M26" s="13">
        <v>222923.10337088205</v>
      </c>
      <c r="N26" s="13">
        <v>222383.56163659666</v>
      </c>
      <c r="O26" s="13">
        <v>221260.25075445138</v>
      </c>
      <c r="P26" s="13">
        <v>220233.3765574015</v>
      </c>
      <c r="Q26" s="14">
        <v>219043.99978784501</v>
      </c>
      <c r="R26" s="14">
        <v>218769.39194671344</v>
      </c>
      <c r="S26" s="14">
        <v>218598.54185388412</v>
      </c>
      <c r="T26" s="14">
        <v>218523.76461494021</v>
      </c>
      <c r="U26" s="14">
        <v>216615.58014745408</v>
      </c>
      <c r="V26" s="14">
        <v>216075.79085163883</v>
      </c>
      <c r="W26" s="14">
        <v>215434.24861227107</v>
      </c>
      <c r="X26" s="14">
        <v>214968.69313141733</v>
      </c>
      <c r="Y26" s="14">
        <v>215044.21303983574</v>
      </c>
      <c r="Z26" s="14">
        <v>215066.02121498965</v>
      </c>
      <c r="AA26" s="14">
        <v>215009.46588804727</v>
      </c>
      <c r="AB26" s="14">
        <v>214783.29700164005</v>
      </c>
      <c r="AC26" s="14">
        <v>214560.69244413893</v>
      </c>
    </row>
    <row r="27" spans="1:29" s="14" customFormat="1">
      <c r="A27" s="1" t="s">
        <v>524</v>
      </c>
      <c r="B27" s="1" t="s">
        <v>542</v>
      </c>
      <c r="C27" s="1" t="s">
        <v>545</v>
      </c>
      <c r="D27" s="1"/>
      <c r="E27" s="1"/>
      <c r="F27" s="1">
        <v>26</v>
      </c>
      <c r="G27" s="1" t="s">
        <v>836</v>
      </c>
      <c r="H27" s="1" t="str">
        <f t="shared" si="1"/>
        <v>26종합평균매매가격</v>
      </c>
      <c r="I27" s="1" t="s">
        <v>1386</v>
      </c>
      <c r="J27" s="13">
        <v>177239.26718564989</v>
      </c>
      <c r="K27" s="13">
        <v>176613.42221659821</v>
      </c>
      <c r="L27" s="13">
        <v>175641.87516226698</v>
      </c>
      <c r="M27" s="13">
        <v>174679.57939940464</v>
      </c>
      <c r="N27" s="13">
        <v>173829.64228146934</v>
      </c>
      <c r="O27" s="13">
        <v>172634.9667229286</v>
      </c>
      <c r="P27" s="13">
        <v>171717.27009801663</v>
      </c>
      <c r="Q27" s="14">
        <v>170740.10007086259</v>
      </c>
      <c r="R27" s="14">
        <v>169934.61416228098</v>
      </c>
      <c r="S27" s="14">
        <v>169531.1962242708</v>
      </c>
      <c r="T27" s="14">
        <v>169106.74640017294</v>
      </c>
      <c r="U27" s="14">
        <v>169018.40206367007</v>
      </c>
      <c r="V27" s="14">
        <v>168365.63164666228</v>
      </c>
      <c r="W27" s="14">
        <v>168203.24453189137</v>
      </c>
      <c r="X27" s="14">
        <v>168177.13844439382</v>
      </c>
      <c r="Y27" s="14">
        <v>168492.04268440176</v>
      </c>
      <c r="Z27" s="14">
        <v>168740.97609312422</v>
      </c>
      <c r="AA27" s="14">
        <v>168770.58730601458</v>
      </c>
      <c r="AB27" s="14">
        <v>168674.72729639494</v>
      </c>
      <c r="AC27" s="14">
        <v>168473.24291782299</v>
      </c>
    </row>
    <row r="28" spans="1:29" s="14" customFormat="1">
      <c r="A28" s="1" t="s">
        <v>524</v>
      </c>
      <c r="B28" s="1" t="s">
        <v>546</v>
      </c>
      <c r="C28" s="1"/>
      <c r="D28" s="1"/>
      <c r="E28" s="1"/>
      <c r="F28" s="1">
        <v>27</v>
      </c>
      <c r="G28" s="1" t="s">
        <v>836</v>
      </c>
      <c r="H28" s="1" t="str">
        <f t="shared" si="1"/>
        <v>27종합평균매매가격</v>
      </c>
      <c r="I28" s="1" t="s">
        <v>1386</v>
      </c>
      <c r="J28" s="13">
        <v>197016.69981463152</v>
      </c>
      <c r="K28" s="13">
        <v>196065.1861194275</v>
      </c>
      <c r="L28" s="13">
        <v>195745.80875689446</v>
      </c>
      <c r="M28" s="13">
        <v>195304.49903369008</v>
      </c>
      <c r="N28" s="13">
        <v>194895.03162472163</v>
      </c>
      <c r="O28" s="13">
        <v>193672.7531285882</v>
      </c>
      <c r="P28" s="13">
        <v>192688.18434374096</v>
      </c>
      <c r="Q28" s="14">
        <v>191281.55145834567</v>
      </c>
      <c r="R28" s="14">
        <v>190992.02473468598</v>
      </c>
      <c r="S28" s="14">
        <v>191101.45272400332</v>
      </c>
      <c r="T28" s="14">
        <v>191361.16111809528</v>
      </c>
      <c r="U28" s="14">
        <v>191124.51817293896</v>
      </c>
      <c r="V28" s="14">
        <v>191138.93897759254</v>
      </c>
      <c r="W28" s="14">
        <v>190958.51097715797</v>
      </c>
      <c r="X28" s="14">
        <v>191027.31015865126</v>
      </c>
      <c r="Y28" s="14">
        <v>189247.70170027198</v>
      </c>
      <c r="Z28" s="14">
        <v>189389.32744713002</v>
      </c>
      <c r="AA28" s="14">
        <v>189383.69866040084</v>
      </c>
      <c r="AB28" s="14">
        <v>188903.83805521132</v>
      </c>
      <c r="AC28" s="14">
        <v>188445.59333777821</v>
      </c>
    </row>
    <row r="29" spans="1:29" s="14" customFormat="1">
      <c r="A29" s="1" t="s">
        <v>524</v>
      </c>
      <c r="B29" s="1" t="s">
        <v>547</v>
      </c>
      <c r="C29" s="1"/>
      <c r="D29" s="1"/>
      <c r="E29" s="1"/>
      <c r="F29" s="1">
        <v>28</v>
      </c>
      <c r="G29" s="1" t="s">
        <v>836</v>
      </c>
      <c r="H29" s="1" t="str">
        <f t="shared" si="1"/>
        <v>28종합평균매매가격</v>
      </c>
      <c r="I29" s="1" t="s">
        <v>1386</v>
      </c>
      <c r="J29" s="13">
        <v>132796.02758158903</v>
      </c>
      <c r="K29" s="13">
        <v>132770.12978403905</v>
      </c>
      <c r="L29" s="13">
        <v>133363.72611845323</v>
      </c>
      <c r="M29" s="13">
        <v>133665.75700514577</v>
      </c>
      <c r="N29" s="13">
        <v>134271.67178752273</v>
      </c>
      <c r="O29" s="13">
        <v>134835.22335269293</v>
      </c>
      <c r="P29" s="13">
        <v>135087.87390570104</v>
      </c>
      <c r="Q29" s="14">
        <v>135023.09292227947</v>
      </c>
      <c r="R29" s="14">
        <v>134990.40380254746</v>
      </c>
      <c r="S29" s="14">
        <v>135005.01429542116</v>
      </c>
      <c r="T29" s="14">
        <v>135122.53210748066</v>
      </c>
      <c r="U29" s="14">
        <v>135517.59332377461</v>
      </c>
      <c r="V29" s="14">
        <v>135522.17019022678</v>
      </c>
      <c r="W29" s="14">
        <v>135622.64403463164</v>
      </c>
      <c r="X29" s="14">
        <v>135732.54835604652</v>
      </c>
      <c r="Y29" s="14">
        <v>135971.04765155644</v>
      </c>
      <c r="Z29" s="14">
        <v>136110.44337741035</v>
      </c>
      <c r="AA29" s="14">
        <v>136170.30276284638</v>
      </c>
      <c r="AB29" s="14">
        <v>136230.97575357952</v>
      </c>
      <c r="AC29" s="14">
        <v>136150.93666606583</v>
      </c>
    </row>
    <row r="30" spans="1:29" s="14" customFormat="1">
      <c r="A30" s="1" t="s">
        <v>524</v>
      </c>
      <c r="B30" s="1" t="s">
        <v>548</v>
      </c>
      <c r="C30" s="1"/>
      <c r="D30" s="1"/>
      <c r="E30" s="1"/>
      <c r="F30" s="1">
        <v>29</v>
      </c>
      <c r="G30" s="1" t="s">
        <v>836</v>
      </c>
      <c r="H30" s="1" t="str">
        <f t="shared" si="1"/>
        <v>29종합평균매매가격</v>
      </c>
      <c r="I30" s="1" t="s">
        <v>1386</v>
      </c>
      <c r="J30" s="13">
        <v>163724.26304482011</v>
      </c>
      <c r="K30" s="13">
        <v>164236.28375343501</v>
      </c>
      <c r="L30" s="13">
        <v>164923.77588234781</v>
      </c>
      <c r="M30" s="13">
        <v>165525.58769534811</v>
      </c>
      <c r="N30" s="13">
        <v>165797.06003018879</v>
      </c>
      <c r="O30" s="13">
        <v>165886.59057484954</v>
      </c>
      <c r="P30" s="13">
        <v>165916.96307992827</v>
      </c>
      <c r="Q30" s="14">
        <v>166278.16124223461</v>
      </c>
      <c r="R30" s="14">
        <v>166441.43756482803</v>
      </c>
      <c r="S30" s="14">
        <v>166701.03634153606</v>
      </c>
      <c r="T30" s="14">
        <v>166944.7035249816</v>
      </c>
      <c r="U30" s="14">
        <v>167472.42487553298</v>
      </c>
      <c r="V30" s="14">
        <v>168209.70285545202</v>
      </c>
      <c r="W30" s="14">
        <v>168510.19740718717</v>
      </c>
      <c r="X30" s="14">
        <v>168798.41796385686</v>
      </c>
      <c r="Y30" s="14">
        <v>170028.21807887466</v>
      </c>
      <c r="Z30" s="14">
        <v>171216.12611672634</v>
      </c>
      <c r="AA30" s="14">
        <v>172586.20026333642</v>
      </c>
      <c r="AB30" s="14">
        <v>174473.6907044985</v>
      </c>
      <c r="AC30" s="14">
        <v>175511.89991828211</v>
      </c>
    </row>
    <row r="31" spans="1:29" s="14" customFormat="1">
      <c r="A31" s="1" t="s">
        <v>524</v>
      </c>
      <c r="B31" s="1" t="s">
        <v>549</v>
      </c>
      <c r="C31" s="1"/>
      <c r="D31" s="1"/>
      <c r="E31" s="1"/>
      <c r="F31" s="1">
        <v>30</v>
      </c>
      <c r="G31" s="1" t="s">
        <v>836</v>
      </c>
      <c r="H31" s="1" t="str">
        <f t="shared" si="1"/>
        <v>30종합평균매매가격</v>
      </c>
      <c r="I31" s="1" t="s">
        <v>1386</v>
      </c>
      <c r="J31" s="13">
        <v>206601.27364924503</v>
      </c>
      <c r="K31" s="13">
        <v>207684.01171452081</v>
      </c>
      <c r="L31" s="13">
        <v>208612.12792860685</v>
      </c>
      <c r="M31" s="13">
        <v>209700.66555873098</v>
      </c>
      <c r="N31" s="13">
        <v>210618.71612842113</v>
      </c>
      <c r="O31" s="13">
        <v>211211.58231306227</v>
      </c>
      <c r="P31" s="13">
        <v>210471.253509817</v>
      </c>
      <c r="Q31" s="14">
        <v>210108.59742288737</v>
      </c>
      <c r="R31" s="14">
        <v>209752.90318600027</v>
      </c>
      <c r="S31" s="14">
        <v>209574.07794633371</v>
      </c>
      <c r="T31" s="14">
        <v>210036.00446037599</v>
      </c>
      <c r="U31" s="14">
        <v>208756.44681821085</v>
      </c>
      <c r="V31" s="14">
        <v>208528.83334021876</v>
      </c>
      <c r="W31" s="14">
        <v>208190.46167524965</v>
      </c>
      <c r="X31" s="14">
        <v>207948.24030492047</v>
      </c>
      <c r="Y31" s="14">
        <v>208198.64213693552</v>
      </c>
      <c r="Z31" s="14">
        <v>208316.32987275725</v>
      </c>
      <c r="AA31" s="14">
        <v>208581.99310240796</v>
      </c>
      <c r="AB31" s="14">
        <v>208837.164531938</v>
      </c>
      <c r="AC31" s="14">
        <v>208555.92247512221</v>
      </c>
    </row>
    <row r="32" spans="1:29" s="14" customFormat="1">
      <c r="A32" s="1" t="s">
        <v>1384</v>
      </c>
      <c r="B32" s="1" t="s">
        <v>1383</v>
      </c>
      <c r="C32" s="1"/>
      <c r="D32" s="1"/>
      <c r="E32" s="1"/>
      <c r="F32" s="1">
        <v>31</v>
      </c>
      <c r="G32" s="1" t="s">
        <v>836</v>
      </c>
      <c r="H32" s="1" t="str">
        <f t="shared" si="1"/>
        <v>31종합평균매매가격</v>
      </c>
      <c r="I32" s="1" t="s">
        <v>1386</v>
      </c>
      <c r="J32" s="13"/>
      <c r="K32" s="13"/>
      <c r="L32" s="13"/>
      <c r="M32" s="13"/>
      <c r="N32" s="13"/>
      <c r="O32" s="13"/>
      <c r="P32" s="13"/>
      <c r="U32" s="14">
        <v>150161.91860095572</v>
      </c>
      <c r="V32" s="14">
        <v>150849.28650958018</v>
      </c>
      <c r="W32" s="14">
        <v>151784.42762712267</v>
      </c>
      <c r="X32" s="14">
        <v>152807.24451416862</v>
      </c>
      <c r="Y32" s="14">
        <v>153534.9139848472</v>
      </c>
      <c r="Z32" s="14">
        <v>154500.51439861671</v>
      </c>
      <c r="AA32" s="14">
        <v>155153.34588584676</v>
      </c>
      <c r="AB32" s="14">
        <v>155192.06965280024</v>
      </c>
      <c r="AC32" s="14">
        <v>154906.37706123473</v>
      </c>
    </row>
    <row r="33" spans="1:29" s="14" customFormat="1">
      <c r="A33" s="1" t="s">
        <v>524</v>
      </c>
      <c r="B33" s="1" t="s">
        <v>550</v>
      </c>
      <c r="C33" s="1"/>
      <c r="D33" s="1"/>
      <c r="E33" s="1"/>
      <c r="F33" s="1">
        <v>32</v>
      </c>
      <c r="G33" s="1" t="s">
        <v>836</v>
      </c>
      <c r="H33" s="1" t="str">
        <f t="shared" si="1"/>
        <v>32종합평균매매가격</v>
      </c>
      <c r="I33" s="1" t="s">
        <v>1386</v>
      </c>
      <c r="J33" s="13">
        <v>115389.69312733618</v>
      </c>
      <c r="K33" s="13">
        <v>115694.54375729429</v>
      </c>
      <c r="L33" s="13">
        <v>115928.18521619093</v>
      </c>
      <c r="M33" s="13">
        <v>116121.86862543382</v>
      </c>
      <c r="N33" s="13">
        <v>116129.39564594305</v>
      </c>
      <c r="O33" s="13">
        <v>116145.45475222182</v>
      </c>
      <c r="P33" s="13">
        <v>116113.51525598732</v>
      </c>
      <c r="Q33" s="14">
        <v>115953.50718159879</v>
      </c>
      <c r="R33" s="14">
        <v>115913.73208212493</v>
      </c>
      <c r="S33" s="14">
        <v>115869.49353316131</v>
      </c>
      <c r="T33" s="14">
        <v>115788.46701862177</v>
      </c>
      <c r="U33" s="14">
        <v>115996.3581703564</v>
      </c>
      <c r="V33" s="14">
        <v>115956.53435187404</v>
      </c>
      <c r="W33" s="14">
        <v>115828.74155738066</v>
      </c>
      <c r="X33" s="14">
        <v>115566.54718578182</v>
      </c>
      <c r="Y33" s="14">
        <v>115374.0580972633</v>
      </c>
      <c r="Z33" s="14">
        <v>115409.87303200614</v>
      </c>
      <c r="AA33" s="14">
        <v>115244.40524212513</v>
      </c>
      <c r="AB33" s="14">
        <v>115138.91685051848</v>
      </c>
      <c r="AC33" s="14">
        <v>115013.06483212118</v>
      </c>
    </row>
    <row r="34" spans="1:29" s="14" customFormat="1">
      <c r="A34" s="1" t="s">
        <v>524</v>
      </c>
      <c r="B34" s="1" t="s">
        <v>551</v>
      </c>
      <c r="C34" s="1"/>
      <c r="D34" s="1"/>
      <c r="E34" s="1"/>
      <c r="F34" s="1">
        <v>33</v>
      </c>
      <c r="G34" s="1" t="s">
        <v>836</v>
      </c>
      <c r="H34" s="1" t="str">
        <f t="shared" si="1"/>
        <v>33종합평균매매가격</v>
      </c>
      <c r="I34" s="1" t="s">
        <v>1386</v>
      </c>
      <c r="J34" s="13">
        <v>131106.84730631273</v>
      </c>
      <c r="K34" s="13">
        <v>131254.47208827312</v>
      </c>
      <c r="L34" s="13">
        <v>131610.7118794602</v>
      </c>
      <c r="M34" s="13">
        <v>132070.20330229742</v>
      </c>
      <c r="N34" s="13">
        <v>132427.26426276611</v>
      </c>
      <c r="O34" s="13">
        <v>132562.90432670913</v>
      </c>
      <c r="P34" s="13">
        <v>132814.52255361382</v>
      </c>
      <c r="Q34" s="14">
        <v>132723.45124554596</v>
      </c>
      <c r="R34" s="14">
        <v>132572.81612916454</v>
      </c>
      <c r="S34" s="14">
        <v>132612.37589624146</v>
      </c>
      <c r="T34" s="14">
        <v>132717.61391600108</v>
      </c>
      <c r="U34" s="14">
        <v>132752.4018276984</v>
      </c>
      <c r="V34" s="14">
        <v>132616.1802369667</v>
      </c>
      <c r="W34" s="14">
        <v>132639.70104434059</v>
      </c>
      <c r="X34" s="14">
        <v>132652.17491049593</v>
      </c>
      <c r="Y34" s="14">
        <v>133021.0273537563</v>
      </c>
      <c r="Z34" s="14">
        <v>133118.47385995818</v>
      </c>
      <c r="AA34" s="14">
        <v>133251.03804075823</v>
      </c>
      <c r="AB34" s="14">
        <v>133298.70689747654</v>
      </c>
      <c r="AC34" s="14">
        <v>133324.48729848673</v>
      </c>
    </row>
    <row r="35" spans="1:29" s="14" customFormat="1">
      <c r="A35" s="1" t="s">
        <v>524</v>
      </c>
      <c r="B35" s="1" t="s">
        <v>552</v>
      </c>
      <c r="C35" s="1"/>
      <c r="D35" s="1"/>
      <c r="E35" s="1"/>
      <c r="F35" s="1">
        <v>34</v>
      </c>
      <c r="G35" s="1" t="s">
        <v>836</v>
      </c>
      <c r="H35" s="1" t="str">
        <f t="shared" si="1"/>
        <v>34종합평균매매가격</v>
      </c>
      <c r="I35" s="1" t="s">
        <v>1386</v>
      </c>
      <c r="J35" s="13">
        <v>125765.35893940376</v>
      </c>
      <c r="K35" s="13">
        <v>125897.1856607159</v>
      </c>
      <c r="L35" s="13">
        <v>126313.57143122899</v>
      </c>
      <c r="M35" s="13">
        <v>126685.84804025978</v>
      </c>
      <c r="N35" s="13">
        <v>126997.27347433267</v>
      </c>
      <c r="O35" s="13">
        <v>127222.26690839026</v>
      </c>
      <c r="P35" s="13">
        <v>127420.60226968843</v>
      </c>
      <c r="Q35" s="14">
        <v>127693.43741159198</v>
      </c>
      <c r="R35" s="14">
        <v>128004.66335200392</v>
      </c>
      <c r="S35" s="14">
        <v>128284.34496525615</v>
      </c>
      <c r="T35" s="14">
        <v>128555.30693187747</v>
      </c>
      <c r="U35" s="14">
        <v>130818.04057887674</v>
      </c>
      <c r="V35" s="14">
        <v>131093.09371258592</v>
      </c>
      <c r="W35" s="14">
        <v>131176.50174789602</v>
      </c>
      <c r="X35" s="14">
        <v>131347.08795083663</v>
      </c>
      <c r="Y35" s="14">
        <v>131525.86711205143</v>
      </c>
      <c r="Z35" s="14">
        <v>131839.71848216548</v>
      </c>
      <c r="AA35" s="14">
        <v>132085.17115190296</v>
      </c>
      <c r="AB35" s="14">
        <v>132185.16888028468</v>
      </c>
      <c r="AC35" s="14">
        <v>132275.13856171031</v>
      </c>
    </row>
    <row r="36" spans="1:29" s="14" customFormat="1">
      <c r="A36" s="1" t="s">
        <v>524</v>
      </c>
      <c r="B36" s="1" t="s">
        <v>553</v>
      </c>
      <c r="C36" s="1"/>
      <c r="D36" s="1"/>
      <c r="E36" s="1"/>
      <c r="F36" s="1">
        <v>35</v>
      </c>
      <c r="G36" s="1" t="s">
        <v>836</v>
      </c>
      <c r="H36" s="1" t="str">
        <f t="shared" si="1"/>
        <v>35종합평균매매가격</v>
      </c>
      <c r="I36" s="1" t="s">
        <v>1386</v>
      </c>
      <c r="J36" s="13">
        <v>108240.35799675529</v>
      </c>
      <c r="K36" s="13">
        <v>108433.931873283</v>
      </c>
      <c r="L36" s="13">
        <v>109023.52609470671</v>
      </c>
      <c r="M36" s="13">
        <v>109248.94262827701</v>
      </c>
      <c r="N36" s="13">
        <v>109043.26300152148</v>
      </c>
      <c r="O36" s="13">
        <v>108738.80983796621</v>
      </c>
      <c r="P36" s="13">
        <v>108395.65009025864</v>
      </c>
      <c r="Q36" s="14">
        <v>108176.77693011666</v>
      </c>
      <c r="R36" s="14">
        <v>107570.0380519255</v>
      </c>
      <c r="S36" s="14">
        <v>107169.2121075636</v>
      </c>
      <c r="T36" s="14">
        <v>106627.75513496922</v>
      </c>
      <c r="U36" s="14">
        <v>105859.61424241528</v>
      </c>
      <c r="V36" s="14">
        <v>105317.31787586441</v>
      </c>
      <c r="W36" s="14">
        <v>105224.37204592236</v>
      </c>
      <c r="X36" s="14">
        <v>105105.62109200895</v>
      </c>
      <c r="Y36" s="14">
        <v>105230.31211196361</v>
      </c>
      <c r="Z36" s="14">
        <v>105187.51126289064</v>
      </c>
      <c r="AA36" s="14">
        <v>104965.4517224288</v>
      </c>
      <c r="AB36" s="14">
        <v>104749.5827146891</v>
      </c>
      <c r="AC36" s="14">
        <v>104615.19355277489</v>
      </c>
    </row>
    <row r="37" spans="1:29" s="14" customFormat="1">
      <c r="A37" s="1" t="s">
        <v>524</v>
      </c>
      <c r="B37" s="1" t="s">
        <v>554</v>
      </c>
      <c r="C37" s="1"/>
      <c r="D37" s="1"/>
      <c r="E37" s="1"/>
      <c r="F37" s="1">
        <v>36</v>
      </c>
      <c r="G37" s="1" t="s">
        <v>836</v>
      </c>
      <c r="H37" s="1" t="str">
        <f t="shared" si="1"/>
        <v>36종합평균매매가격</v>
      </c>
      <c r="I37" s="1" t="s">
        <v>1386</v>
      </c>
      <c r="J37" s="13">
        <v>84837.971474132952</v>
      </c>
      <c r="K37" s="13">
        <v>84928.516911652579</v>
      </c>
      <c r="L37" s="13">
        <v>84926.776349856998</v>
      </c>
      <c r="M37" s="13">
        <v>85284.071227366672</v>
      </c>
      <c r="N37" s="13">
        <v>85381.627003462054</v>
      </c>
      <c r="O37" s="13">
        <v>85521.6013266019</v>
      </c>
      <c r="P37" s="13">
        <v>85424.043158390705</v>
      </c>
      <c r="Q37" s="14">
        <v>85489.63565075559</v>
      </c>
      <c r="R37" s="14">
        <v>85579.890530279241</v>
      </c>
      <c r="S37" s="14">
        <v>85599.246389546664</v>
      </c>
      <c r="T37" s="14">
        <v>85380.265136550166</v>
      </c>
      <c r="U37" s="14">
        <v>85570.132449316676</v>
      </c>
      <c r="V37" s="14">
        <v>85532.773834610125</v>
      </c>
      <c r="W37" s="14">
        <v>85391.026195668674</v>
      </c>
      <c r="X37" s="14">
        <v>85239.972918101077</v>
      </c>
      <c r="Y37" s="14">
        <v>85098.833240341875</v>
      </c>
      <c r="Z37" s="14">
        <v>85004.421963660032</v>
      </c>
      <c r="AA37" s="14">
        <v>84935.678506328841</v>
      </c>
      <c r="AB37" s="14">
        <v>84525.285739830957</v>
      </c>
      <c r="AC37" s="14">
        <v>84372.89162447369</v>
      </c>
    </row>
    <row r="38" spans="1:29" s="14" customFormat="1">
      <c r="A38" s="1" t="s">
        <v>524</v>
      </c>
      <c r="B38" s="1" t="s">
        <v>555</v>
      </c>
      <c r="C38" s="1"/>
      <c r="D38" s="1"/>
      <c r="E38" s="1"/>
      <c r="F38" s="1">
        <v>37</v>
      </c>
      <c r="G38" s="1" t="s">
        <v>836</v>
      </c>
      <c r="H38" s="1" t="str">
        <f t="shared" si="1"/>
        <v>37종합평균매매가격</v>
      </c>
      <c r="I38" s="1" t="s">
        <v>1386</v>
      </c>
      <c r="J38" s="13">
        <v>112199.15291583339</v>
      </c>
      <c r="K38" s="13">
        <v>112346.85888912833</v>
      </c>
      <c r="L38" s="13">
        <v>112737.52609336958</v>
      </c>
      <c r="M38" s="13">
        <v>113018.94667366867</v>
      </c>
      <c r="N38" s="13">
        <v>113319.15947817318</v>
      </c>
      <c r="O38" s="13">
        <v>113508.12049487566</v>
      </c>
      <c r="P38" s="13">
        <v>113750.74654644149</v>
      </c>
      <c r="Q38" s="14">
        <v>114060.88199734963</v>
      </c>
      <c r="R38" s="14">
        <v>114477.16151657233</v>
      </c>
      <c r="S38" s="14">
        <v>114777.27073652028</v>
      </c>
      <c r="T38" s="14">
        <v>115113.37263546308</v>
      </c>
      <c r="U38" s="14">
        <v>115200.36594522155</v>
      </c>
      <c r="V38" s="14">
        <v>115633.07024094168</v>
      </c>
      <c r="W38" s="14">
        <v>115927.2860483065</v>
      </c>
      <c r="X38" s="14">
        <v>116349.56339373789</v>
      </c>
      <c r="Y38" s="14">
        <v>116487.70093361336</v>
      </c>
      <c r="Z38" s="14">
        <v>117004.45167839652</v>
      </c>
      <c r="AA38" s="14">
        <v>117493.52497172935</v>
      </c>
      <c r="AB38" s="14">
        <v>118247.7182230636</v>
      </c>
      <c r="AC38" s="14">
        <v>118540.78720952211</v>
      </c>
    </row>
    <row r="39" spans="1:29" s="14" customFormat="1">
      <c r="A39" s="1" t="s">
        <v>524</v>
      </c>
      <c r="B39" s="1" t="s">
        <v>556</v>
      </c>
      <c r="C39" s="1"/>
      <c r="D39" s="1"/>
      <c r="E39" s="1"/>
      <c r="F39" s="1">
        <v>38</v>
      </c>
      <c r="G39" s="1" t="s">
        <v>836</v>
      </c>
      <c r="H39" s="1" t="str">
        <f t="shared" si="1"/>
        <v>38종합평균매매가격</v>
      </c>
      <c r="I39" s="1" t="s">
        <v>1386</v>
      </c>
      <c r="J39" s="13">
        <v>163485.50158370531</v>
      </c>
      <c r="K39" s="13">
        <v>163352.98188076873</v>
      </c>
      <c r="L39" s="13">
        <v>163553.70019802242</v>
      </c>
      <c r="M39" s="13">
        <v>163323.13050884605</v>
      </c>
      <c r="N39" s="13">
        <v>163026.58583654754</v>
      </c>
      <c r="O39" s="13">
        <v>162489.51364446501</v>
      </c>
      <c r="P39" s="13">
        <v>161834.20380117942</v>
      </c>
      <c r="Q39" s="14">
        <v>161329.79306575499</v>
      </c>
      <c r="R39" s="14">
        <v>161160.36754727067</v>
      </c>
      <c r="S39" s="14">
        <v>161058.61198957189</v>
      </c>
      <c r="T39" s="14">
        <v>160974.59343534289</v>
      </c>
      <c r="U39" s="14">
        <v>160299.32688407874</v>
      </c>
      <c r="V39" s="14">
        <v>159867.28550083525</v>
      </c>
      <c r="W39" s="14">
        <v>159630.53708985442</v>
      </c>
      <c r="X39" s="14">
        <v>159679.89622218345</v>
      </c>
      <c r="Y39" s="14">
        <v>160042.7199482877</v>
      </c>
      <c r="Z39" s="14">
        <v>160493.08319173282</v>
      </c>
      <c r="AA39" s="14">
        <v>160620.83181177516</v>
      </c>
      <c r="AB39" s="14">
        <v>160634.19572756236</v>
      </c>
      <c r="AC39" s="14">
        <v>160528.48524427327</v>
      </c>
    </row>
    <row r="40" spans="1:29" s="14" customFormat="1">
      <c r="A40" s="1" t="s">
        <v>524</v>
      </c>
      <c r="B40" s="1" t="s">
        <v>557</v>
      </c>
      <c r="C40" s="1"/>
      <c r="D40" s="1"/>
      <c r="E40" s="1"/>
      <c r="F40" s="1">
        <v>39</v>
      </c>
      <c r="G40" s="1" t="s">
        <v>836</v>
      </c>
      <c r="H40" s="1" t="str">
        <f t="shared" si="1"/>
        <v>39종합평균매매가격</v>
      </c>
      <c r="I40" s="1" t="s">
        <v>1386</v>
      </c>
      <c r="J40" s="13">
        <v>135150.31095578958</v>
      </c>
      <c r="K40" s="13">
        <v>136908.96548331535</v>
      </c>
      <c r="L40" s="13">
        <v>137099.82901467351</v>
      </c>
      <c r="M40" s="13">
        <v>137614.38014484089</v>
      </c>
      <c r="N40" s="13">
        <v>138439.43207831879</v>
      </c>
      <c r="O40" s="13">
        <v>138448.65098598623</v>
      </c>
      <c r="P40" s="13">
        <v>138499.14667167846</v>
      </c>
      <c r="Q40" s="14">
        <v>138495.80333088717</v>
      </c>
      <c r="R40" s="14">
        <v>138489.49448857637</v>
      </c>
      <c r="S40" s="14">
        <v>138482.63980545188</v>
      </c>
      <c r="T40" s="14">
        <v>138442.83453279192</v>
      </c>
      <c r="U40" s="14">
        <v>138044.90752060863</v>
      </c>
      <c r="V40" s="14">
        <v>137938.33543366744</v>
      </c>
      <c r="W40" s="14">
        <v>137896.50433088202</v>
      </c>
      <c r="X40" s="14">
        <v>137878.54012082648</v>
      </c>
      <c r="Y40" s="14">
        <v>137850.5878357467</v>
      </c>
      <c r="Z40" s="14">
        <v>137832.13569157396</v>
      </c>
      <c r="AA40" s="14">
        <v>137843.14308645559</v>
      </c>
      <c r="AB40" s="14">
        <v>137808.2442320429</v>
      </c>
      <c r="AC40" s="14">
        <v>137677.05768974856</v>
      </c>
    </row>
    <row r="41" spans="1:29" s="14" customFormat="1">
      <c r="A41" s="1" t="s">
        <v>655</v>
      </c>
      <c r="B41" s="1"/>
      <c r="C41" s="1"/>
      <c r="D41" s="1"/>
      <c r="E41" s="1"/>
      <c r="F41" s="1">
        <v>40</v>
      </c>
      <c r="G41" s="1" t="s">
        <v>836</v>
      </c>
      <c r="H41" s="1" t="str">
        <f t="shared" si="1"/>
        <v>40종합평균매매가격</v>
      </c>
      <c r="I41" s="1" t="s">
        <v>1386</v>
      </c>
      <c r="J41" s="13">
        <v>183130.06841040743</v>
      </c>
      <c r="K41" s="13">
        <v>182994.84210349128</v>
      </c>
      <c r="L41" s="13">
        <v>183057.93515598931</v>
      </c>
      <c r="M41" s="13">
        <v>183044.47086984341</v>
      </c>
      <c r="N41" s="13">
        <v>182899.10950277792</v>
      </c>
      <c r="O41" s="13">
        <v>182477.00226497903</v>
      </c>
      <c r="P41" s="13">
        <v>181935.45853322718</v>
      </c>
      <c r="Q41" s="14">
        <v>181343.11648149622</v>
      </c>
      <c r="R41" s="14">
        <v>180986.80788602805</v>
      </c>
      <c r="S41" s="14">
        <v>180759.83039071402</v>
      </c>
      <c r="T41" s="14">
        <v>180667.35784167933</v>
      </c>
      <c r="U41" s="14">
        <v>179957.76516621391</v>
      </c>
      <c r="V41" s="14">
        <v>179637.93707992433</v>
      </c>
      <c r="W41" s="14">
        <v>179336.67900351348</v>
      </c>
      <c r="X41" s="14">
        <v>179148.70856965415</v>
      </c>
      <c r="Y41" s="14">
        <v>179493.44074597603</v>
      </c>
      <c r="Z41" s="14">
        <v>179791.51375921111</v>
      </c>
      <c r="AA41" s="14">
        <v>180015.43414141395</v>
      </c>
      <c r="AB41" s="14">
        <v>180197.78797217921</v>
      </c>
      <c r="AC41" s="14">
        <v>180183.19461544382</v>
      </c>
    </row>
    <row r="42" spans="1:29" s="14" customFormat="1">
      <c r="A42" s="1" t="s">
        <v>523</v>
      </c>
      <c r="B42" s="1"/>
      <c r="C42" s="1"/>
      <c r="D42" s="1"/>
      <c r="E42" s="1"/>
      <c r="F42" s="1">
        <v>41</v>
      </c>
      <c r="G42" s="1" t="s">
        <v>836</v>
      </c>
      <c r="H42" s="1" t="str">
        <f t="shared" si="1"/>
        <v>41종합평균매매가격</v>
      </c>
      <c r="I42" s="1" t="s">
        <v>1386</v>
      </c>
      <c r="J42" s="13">
        <v>188229.89244527541</v>
      </c>
      <c r="K42" s="13">
        <v>188223.56075320614</v>
      </c>
      <c r="L42" s="13">
        <v>188156.87300952003</v>
      </c>
      <c r="M42" s="13">
        <v>187954.46682799465</v>
      </c>
      <c r="N42" s="13">
        <v>187657.67016519647</v>
      </c>
      <c r="O42" s="13">
        <v>187117.90107910463</v>
      </c>
      <c r="P42" s="13">
        <v>186480.38284429279</v>
      </c>
      <c r="Q42" s="14">
        <v>185761.67454112213</v>
      </c>
      <c r="R42" s="14">
        <v>185013.28465875392</v>
      </c>
      <c r="S42" s="14">
        <v>184355.19927250431</v>
      </c>
      <c r="T42" s="14">
        <v>183760.91745975113</v>
      </c>
      <c r="U42" s="14">
        <v>183020.35633350784</v>
      </c>
      <c r="V42" s="14">
        <v>182306.12388872844</v>
      </c>
      <c r="W42" s="14">
        <v>181831.14084016031</v>
      </c>
      <c r="X42" s="14">
        <v>181516.40196636636</v>
      </c>
      <c r="Y42" s="14">
        <v>181515.53038181842</v>
      </c>
      <c r="Z42" s="14">
        <v>181784.5262150662</v>
      </c>
      <c r="AA42" s="14">
        <v>181815.36500743791</v>
      </c>
      <c r="AB42" s="14">
        <v>181412.88687311337</v>
      </c>
      <c r="AC42" s="14">
        <v>181131.16086722928</v>
      </c>
    </row>
    <row r="43" spans="1:29" s="14" customFormat="1">
      <c r="A43" s="1" t="s">
        <v>524</v>
      </c>
      <c r="B43" s="1" t="s">
        <v>525</v>
      </c>
      <c r="C43" s="1"/>
      <c r="D43" s="1"/>
      <c r="E43" s="1"/>
      <c r="F43" s="1">
        <v>42</v>
      </c>
      <c r="G43" s="1" t="s">
        <v>836</v>
      </c>
      <c r="H43" s="1" t="str">
        <f t="shared" si="1"/>
        <v>42종합평균매매가격</v>
      </c>
      <c r="I43" s="1" t="s">
        <v>1386</v>
      </c>
      <c r="J43" s="13">
        <v>484415.23652163194</v>
      </c>
      <c r="K43" s="13">
        <v>483186.85781515267</v>
      </c>
      <c r="L43" s="13">
        <v>481342.52053243195</v>
      </c>
      <c r="M43" s="13">
        <v>477813.51839574624</v>
      </c>
      <c r="N43" s="13">
        <v>475972.36250656826</v>
      </c>
      <c r="O43" s="13">
        <v>473092.20111717429</v>
      </c>
      <c r="P43" s="13">
        <v>470287.8097088043</v>
      </c>
      <c r="Q43" s="14">
        <v>466852.79046964576</v>
      </c>
      <c r="R43" s="14">
        <v>464112.09999893379</v>
      </c>
      <c r="S43" s="14">
        <v>461764.94803362514</v>
      </c>
      <c r="T43" s="14">
        <v>459986.73912003404</v>
      </c>
      <c r="U43" s="14">
        <v>452119.74197418476</v>
      </c>
      <c r="V43" s="14">
        <v>449525.44408416626</v>
      </c>
      <c r="W43" s="14">
        <v>448105.76663382811</v>
      </c>
      <c r="X43" s="14">
        <v>449333.65437528968</v>
      </c>
      <c r="Y43" s="14">
        <v>449776.95148348552</v>
      </c>
      <c r="Z43" s="14">
        <v>450617.29278737935</v>
      </c>
      <c r="AA43" s="14">
        <v>449323.95441086311</v>
      </c>
      <c r="AB43" s="14">
        <v>447127.86312985688</v>
      </c>
      <c r="AC43" s="14">
        <v>445221.95296493301</v>
      </c>
    </row>
    <row r="44" spans="1:29" s="14" customFormat="1">
      <c r="A44" s="1" t="s">
        <v>524</v>
      </c>
      <c r="B44" s="1" t="s">
        <v>525</v>
      </c>
      <c r="C44" s="1" t="s">
        <v>526</v>
      </c>
      <c r="D44" s="1"/>
      <c r="E44" s="1"/>
      <c r="F44" s="1">
        <v>43</v>
      </c>
      <c r="G44" s="1" t="s">
        <v>836</v>
      </c>
      <c r="H44" s="1" t="str">
        <f t="shared" si="1"/>
        <v>43종합평균매매가격</v>
      </c>
      <c r="I44" s="1" t="s">
        <v>1386</v>
      </c>
      <c r="J44" s="13">
        <v>386181.63937999541</v>
      </c>
      <c r="K44" s="13">
        <v>385886.19602295902</v>
      </c>
      <c r="L44" s="13">
        <v>384911.50398874976</v>
      </c>
      <c r="M44" s="13">
        <v>383655.08708555024</v>
      </c>
      <c r="N44" s="13">
        <v>382589.00617773074</v>
      </c>
      <c r="O44" s="13">
        <v>381440.15652775508</v>
      </c>
      <c r="P44" s="13">
        <v>380431.46674237237</v>
      </c>
      <c r="Q44" s="14">
        <v>379150.52019925398</v>
      </c>
      <c r="R44" s="14">
        <v>377845.47144624568</v>
      </c>
      <c r="S44" s="14">
        <v>376354.06558491947</v>
      </c>
      <c r="T44" s="14">
        <v>374769.17276105721</v>
      </c>
      <c r="U44" s="14">
        <v>370277.13057217427</v>
      </c>
      <c r="V44" s="14">
        <v>368940.46163949219</v>
      </c>
      <c r="W44" s="14">
        <v>367772.55894005363</v>
      </c>
      <c r="X44" s="14">
        <v>367141.51903807296</v>
      </c>
      <c r="Y44" s="14">
        <v>366278.30968334607</v>
      </c>
      <c r="Z44" s="14">
        <v>366450.84322423756</v>
      </c>
      <c r="AA44" s="14">
        <v>365660.51220430102</v>
      </c>
      <c r="AB44" s="14">
        <v>364454.25984483678</v>
      </c>
      <c r="AC44" s="14">
        <v>362776.31671233109</v>
      </c>
    </row>
    <row r="45" spans="1:29" s="14" customFormat="1">
      <c r="A45" s="1" t="s">
        <v>524</v>
      </c>
      <c r="B45" s="1" t="s">
        <v>525</v>
      </c>
      <c r="C45" s="1" t="s">
        <v>527</v>
      </c>
      <c r="D45" s="1"/>
      <c r="E45" s="1"/>
      <c r="F45" s="1">
        <v>44</v>
      </c>
      <c r="G45" s="1" t="s">
        <v>836</v>
      </c>
      <c r="H45" s="1" t="str">
        <f t="shared" si="1"/>
        <v>44종합평균매매가격</v>
      </c>
      <c r="I45" s="1" t="s">
        <v>1386</v>
      </c>
      <c r="J45" s="13">
        <v>583680.03302223166</v>
      </c>
      <c r="K45" s="13">
        <v>583483.21890513366</v>
      </c>
      <c r="L45" s="13">
        <v>581628.13072881266</v>
      </c>
      <c r="M45" s="13">
        <v>581259.96752471302</v>
      </c>
      <c r="N45" s="13">
        <v>580812.81135456264</v>
      </c>
      <c r="O45" s="13">
        <v>579580.83107568149</v>
      </c>
      <c r="P45" s="13">
        <v>578438.58041844575</v>
      </c>
      <c r="Q45" s="14">
        <v>575856.28938323364</v>
      </c>
      <c r="R45" s="14">
        <v>573902.4754439923</v>
      </c>
      <c r="S45" s="14">
        <v>571320.44006258855</v>
      </c>
      <c r="T45" s="14">
        <v>568679.28193047002</v>
      </c>
      <c r="U45" s="14">
        <v>564110.0312223403</v>
      </c>
      <c r="V45" s="14">
        <v>563256.27043554361</v>
      </c>
      <c r="W45" s="14">
        <v>562864.12283365149</v>
      </c>
      <c r="X45" s="14">
        <v>562017.16460409213</v>
      </c>
      <c r="Y45" s="14">
        <v>559509.91069668415</v>
      </c>
      <c r="Z45" s="14">
        <v>558746.25180999527</v>
      </c>
      <c r="AA45" s="14">
        <v>557048.80712919717</v>
      </c>
      <c r="AB45" s="14">
        <v>555532.20516526175</v>
      </c>
      <c r="AC45" s="14">
        <v>553628.51977129537</v>
      </c>
    </row>
    <row r="46" spans="1:29" s="14" customFormat="1">
      <c r="A46" s="1" t="s">
        <v>524</v>
      </c>
      <c r="B46" s="1" t="s">
        <v>525</v>
      </c>
      <c r="C46" s="1"/>
      <c r="D46" s="1" t="s">
        <v>558</v>
      </c>
      <c r="E46" s="1"/>
      <c r="F46" s="1">
        <v>45</v>
      </c>
      <c r="G46" s="1" t="s">
        <v>836</v>
      </c>
      <c r="H46" s="1" t="str">
        <f t="shared" si="1"/>
        <v>45종합평균매매가격</v>
      </c>
      <c r="I46" s="1" t="s">
        <v>1386</v>
      </c>
      <c r="J46" s="13">
        <v>562744.90824030398</v>
      </c>
      <c r="K46" s="13">
        <v>562744.90824030398</v>
      </c>
      <c r="L46" s="13">
        <v>562744.90824030398</v>
      </c>
      <c r="M46" s="13">
        <v>562726.62652042054</v>
      </c>
      <c r="N46" s="13">
        <v>562561.98144322366</v>
      </c>
      <c r="O46" s="13">
        <v>563352.48161072226</v>
      </c>
      <c r="P46" s="13">
        <v>563168.34037745045</v>
      </c>
      <c r="Q46" s="14">
        <v>561841.72304719151</v>
      </c>
      <c r="R46" s="14">
        <v>561795.59826937818</v>
      </c>
      <c r="S46" s="14">
        <v>561317.93969918578</v>
      </c>
      <c r="T46" s="14">
        <v>561267.05464221339</v>
      </c>
      <c r="U46" s="14">
        <v>554050.24476846738</v>
      </c>
      <c r="V46" s="14">
        <v>554050.24476846738</v>
      </c>
      <c r="W46" s="14">
        <v>554050.24476846738</v>
      </c>
      <c r="X46" s="14">
        <v>554596.87453682953</v>
      </c>
      <c r="Y46" s="14">
        <v>554808.03878817067</v>
      </c>
      <c r="Z46" s="14">
        <v>554740.39463672799</v>
      </c>
      <c r="AA46" s="14">
        <v>553726.89328428044</v>
      </c>
      <c r="AB46" s="14">
        <v>553231.92653358146</v>
      </c>
      <c r="AC46" s="14">
        <v>552581.30550468212</v>
      </c>
    </row>
    <row r="47" spans="1:29" s="14" customFormat="1">
      <c r="A47" s="1" t="s">
        <v>524</v>
      </c>
      <c r="B47" s="1" t="s">
        <v>525</v>
      </c>
      <c r="C47" s="1"/>
      <c r="D47" s="1" t="s">
        <v>559</v>
      </c>
      <c r="E47" s="1"/>
      <c r="F47" s="1">
        <v>46</v>
      </c>
      <c r="G47" s="1" t="s">
        <v>836</v>
      </c>
      <c r="H47" s="1" t="str">
        <f t="shared" si="1"/>
        <v>46종합평균매매가격</v>
      </c>
      <c r="I47" s="1" t="s">
        <v>1386</v>
      </c>
      <c r="J47" s="13">
        <v>461966.39203930105</v>
      </c>
      <c r="K47" s="13">
        <v>461919.33793108462</v>
      </c>
      <c r="L47" s="13">
        <v>457708.14666801138</v>
      </c>
      <c r="M47" s="13">
        <v>457450.08429326187</v>
      </c>
      <c r="N47" s="13">
        <v>455812.60132732999</v>
      </c>
      <c r="O47" s="13">
        <v>450391.96806079691</v>
      </c>
      <c r="P47" s="13">
        <v>447756.93800067669</v>
      </c>
      <c r="Q47" s="14">
        <v>445263.07026520575</v>
      </c>
      <c r="R47" s="14">
        <v>441502.36027379439</v>
      </c>
      <c r="S47" s="14">
        <v>439912.98453530436</v>
      </c>
      <c r="T47" s="14">
        <v>437955.53363350075</v>
      </c>
      <c r="U47" s="14">
        <v>436748.74462898495</v>
      </c>
      <c r="V47" s="14">
        <v>435877.27669382608</v>
      </c>
      <c r="W47" s="14">
        <v>436018.2899067601</v>
      </c>
      <c r="X47" s="14">
        <v>434405.95625409053</v>
      </c>
      <c r="Y47" s="14">
        <v>434968.36436586455</v>
      </c>
      <c r="Z47" s="14">
        <v>436046.10820757493</v>
      </c>
      <c r="AA47" s="14">
        <v>436418.50901571702</v>
      </c>
      <c r="AB47" s="14">
        <v>433698.69151166209</v>
      </c>
      <c r="AC47" s="14">
        <v>431815.03030532977</v>
      </c>
    </row>
    <row r="48" spans="1:29" s="14" customFormat="1">
      <c r="A48" s="1" t="s">
        <v>524</v>
      </c>
      <c r="B48" s="1" t="s">
        <v>525</v>
      </c>
      <c r="C48" s="1"/>
      <c r="D48" s="1" t="s">
        <v>560</v>
      </c>
      <c r="E48" s="1"/>
      <c r="F48" s="1">
        <v>47</v>
      </c>
      <c r="G48" s="1" t="s">
        <v>836</v>
      </c>
      <c r="H48" s="1" t="str">
        <f t="shared" si="1"/>
        <v>47종합평균매매가격</v>
      </c>
      <c r="I48" s="1" t="s">
        <v>1386</v>
      </c>
      <c r="J48" s="13">
        <v>651155.72061270452</v>
      </c>
      <c r="K48" s="13">
        <v>650761.90795279993</v>
      </c>
      <c r="L48" s="13">
        <v>648706.92189111607</v>
      </c>
      <c r="M48" s="13">
        <v>648057.21191921458</v>
      </c>
      <c r="N48" s="13">
        <v>647945.29286418005</v>
      </c>
      <c r="O48" s="13">
        <v>647207.78915563144</v>
      </c>
      <c r="P48" s="13">
        <v>646083.63301735837</v>
      </c>
      <c r="Q48" s="14">
        <v>642625.79594627279</v>
      </c>
      <c r="R48" s="14">
        <v>640195.50871783786</v>
      </c>
      <c r="S48" s="14">
        <v>635774.77350366605</v>
      </c>
      <c r="T48" s="14">
        <v>631107.03053416219</v>
      </c>
      <c r="U48" s="14">
        <v>630696.78299990657</v>
      </c>
      <c r="V48" s="14">
        <v>629287.78134689352</v>
      </c>
      <c r="W48" s="14">
        <v>628385.82632424531</v>
      </c>
      <c r="X48" s="14">
        <v>626979.19363373844</v>
      </c>
      <c r="Y48" s="14">
        <v>621232.66390936752</v>
      </c>
      <c r="Z48" s="14">
        <v>619142.85105490952</v>
      </c>
      <c r="AA48" s="14">
        <v>616019.69779833429</v>
      </c>
      <c r="AB48" s="14">
        <v>614395.03262700292</v>
      </c>
      <c r="AC48" s="14">
        <v>611654.76313249802</v>
      </c>
    </row>
    <row r="49" spans="1:29" s="14" customFormat="1">
      <c r="A49" s="1" t="s">
        <v>524</v>
      </c>
      <c r="B49" s="1" t="s">
        <v>525</v>
      </c>
      <c r="C49" s="1" t="s">
        <v>528</v>
      </c>
      <c r="D49" s="1"/>
      <c r="E49" s="1"/>
      <c r="F49" s="1">
        <v>48</v>
      </c>
      <c r="G49" s="1" t="s">
        <v>836</v>
      </c>
      <c r="H49" s="1" t="str">
        <f t="shared" si="1"/>
        <v>48종합평균매매가격</v>
      </c>
      <c r="I49" s="1" t="s">
        <v>1386</v>
      </c>
      <c r="J49" s="13">
        <v>359450.67196803878</v>
      </c>
      <c r="K49" s="13">
        <v>359225.7396518013</v>
      </c>
      <c r="L49" s="13">
        <v>358369.82208603952</v>
      </c>
      <c r="M49" s="13">
        <v>356535.18429345329</v>
      </c>
      <c r="N49" s="13">
        <v>355193.53205166146</v>
      </c>
      <c r="O49" s="13">
        <v>353912.57785205875</v>
      </c>
      <c r="P49" s="13">
        <v>352718.43306167965</v>
      </c>
      <c r="Q49" s="14">
        <v>351458.63671630161</v>
      </c>
      <c r="R49" s="14">
        <v>350431.22848745092</v>
      </c>
      <c r="S49" s="14">
        <v>349229.26160827826</v>
      </c>
      <c r="T49" s="14">
        <v>347354.48348967457</v>
      </c>
      <c r="U49" s="14">
        <v>343352.51632874215</v>
      </c>
      <c r="V49" s="14">
        <v>341519.18990606273</v>
      </c>
      <c r="W49" s="14">
        <v>339907.38922097703</v>
      </c>
      <c r="X49" s="14">
        <v>339596.36711793032</v>
      </c>
      <c r="Y49" s="14">
        <v>339115.69524039468</v>
      </c>
      <c r="Z49" s="14">
        <v>339527.24552037049</v>
      </c>
      <c r="AA49" s="14">
        <v>338690.27454064443</v>
      </c>
      <c r="AB49" s="14">
        <v>337210.88487359433</v>
      </c>
      <c r="AC49" s="14">
        <v>335429.0013061621</v>
      </c>
    </row>
    <row r="50" spans="1:29" s="14" customFormat="1">
      <c r="A50" s="1" t="s">
        <v>524</v>
      </c>
      <c r="B50" s="1" t="s">
        <v>525</v>
      </c>
      <c r="C50" s="1"/>
      <c r="D50" s="1" t="s">
        <v>561</v>
      </c>
      <c r="E50" s="1"/>
      <c r="F50" s="1">
        <v>49</v>
      </c>
      <c r="G50" s="1" t="s">
        <v>836</v>
      </c>
      <c r="H50" s="1" t="str">
        <f t="shared" si="1"/>
        <v>49종합평균매매가격</v>
      </c>
      <c r="I50" s="1" t="s">
        <v>1386</v>
      </c>
      <c r="J50" s="13">
        <v>455371.07378216635</v>
      </c>
      <c r="K50" s="13">
        <v>454783.99098826153</v>
      </c>
      <c r="L50" s="13">
        <v>453081.39930025674</v>
      </c>
      <c r="M50" s="13">
        <v>449843.05473549245</v>
      </c>
      <c r="N50" s="13">
        <v>448732.55019638111</v>
      </c>
      <c r="O50" s="13">
        <v>447878.56569499767</v>
      </c>
      <c r="P50" s="13">
        <v>447265.67301662028</v>
      </c>
      <c r="Q50" s="14">
        <v>444021.29497943335</v>
      </c>
      <c r="R50" s="14">
        <v>441504.4248656772</v>
      </c>
      <c r="S50" s="14">
        <v>438874.32208662748</v>
      </c>
      <c r="T50" s="14">
        <v>435421.18058543227</v>
      </c>
      <c r="U50" s="14">
        <v>431798.73956661316</v>
      </c>
      <c r="V50" s="14">
        <v>429885.7506688069</v>
      </c>
      <c r="W50" s="14">
        <v>426789.32570893521</v>
      </c>
      <c r="X50" s="14">
        <v>425111.11704119848</v>
      </c>
      <c r="Y50" s="14">
        <v>423193.83313269127</v>
      </c>
      <c r="Z50" s="14">
        <v>425569.46936864633</v>
      </c>
      <c r="AA50" s="14">
        <v>426164.64332530764</v>
      </c>
      <c r="AB50" s="14">
        <v>424996.62847779557</v>
      </c>
      <c r="AC50" s="14">
        <v>423566.48040395929</v>
      </c>
    </row>
    <row r="51" spans="1:29" s="14" customFormat="1">
      <c r="A51" s="1" t="s">
        <v>524</v>
      </c>
      <c r="B51" s="1" t="s">
        <v>525</v>
      </c>
      <c r="C51" s="1"/>
      <c r="D51" s="1" t="s">
        <v>562</v>
      </c>
      <c r="E51" s="1"/>
      <c r="F51" s="1">
        <v>50</v>
      </c>
      <c r="G51" s="1" t="s">
        <v>836</v>
      </c>
      <c r="H51" s="1" t="str">
        <f t="shared" si="1"/>
        <v>50종합평균매매가격</v>
      </c>
      <c r="I51" s="1" t="s">
        <v>1386</v>
      </c>
      <c r="J51" s="13">
        <v>497720.43143656285</v>
      </c>
      <c r="K51" s="13">
        <v>497720.43143656285</v>
      </c>
      <c r="L51" s="13">
        <v>497280.76975779556</v>
      </c>
      <c r="M51" s="13">
        <v>496349.05548926705</v>
      </c>
      <c r="N51" s="13">
        <v>495390.88938083517</v>
      </c>
      <c r="O51" s="13">
        <v>494026.18609532161</v>
      </c>
      <c r="P51" s="13">
        <v>493095.56403648813</v>
      </c>
      <c r="Q51" s="14">
        <v>492351.82742077153</v>
      </c>
      <c r="R51" s="14">
        <v>491131.9770823014</v>
      </c>
      <c r="S51" s="14">
        <v>490146.86095045361</v>
      </c>
      <c r="T51" s="14">
        <v>486017.84518178069</v>
      </c>
      <c r="U51" s="14">
        <v>478365.76730513957</v>
      </c>
      <c r="V51" s="14">
        <v>474390.79321568203</v>
      </c>
      <c r="W51" s="14">
        <v>472650.7402426211</v>
      </c>
      <c r="X51" s="14">
        <v>472841.20616160904</v>
      </c>
      <c r="Y51" s="14">
        <v>475217.94858763478</v>
      </c>
      <c r="Z51" s="14">
        <v>476046.36728131532</v>
      </c>
      <c r="AA51" s="14">
        <v>470018.83140065288</v>
      </c>
      <c r="AB51" s="14">
        <v>463234.88006610842</v>
      </c>
      <c r="AC51" s="14">
        <v>456916.67979134613</v>
      </c>
    </row>
    <row r="52" spans="1:29" s="14" customFormat="1">
      <c r="A52" s="1" t="s">
        <v>524</v>
      </c>
      <c r="B52" s="1" t="s">
        <v>525</v>
      </c>
      <c r="C52" s="1"/>
      <c r="D52" s="1" t="s">
        <v>563</v>
      </c>
      <c r="E52" s="1"/>
      <c r="F52" s="1">
        <v>51</v>
      </c>
      <c r="G52" s="1" t="s">
        <v>836</v>
      </c>
      <c r="H52" s="1" t="str">
        <f t="shared" si="1"/>
        <v>51종합평균매매가격</v>
      </c>
      <c r="I52" s="1" t="s">
        <v>1386</v>
      </c>
      <c r="J52" s="13">
        <v>502413.33041861415</v>
      </c>
      <c r="K52" s="13">
        <v>502347.32478380535</v>
      </c>
      <c r="L52" s="13">
        <v>502107.87318562274</v>
      </c>
      <c r="M52" s="13">
        <v>500729.60893633065</v>
      </c>
      <c r="N52" s="13">
        <v>499322.00449537562</v>
      </c>
      <c r="O52" s="13">
        <v>498705.79194857244</v>
      </c>
      <c r="P52" s="13">
        <v>498415.46508430952</v>
      </c>
      <c r="Q52" s="14">
        <v>497723.65943702933</v>
      </c>
      <c r="R52" s="14">
        <v>496559.4964485399</v>
      </c>
      <c r="S52" s="14">
        <v>494880.06435110414</v>
      </c>
      <c r="T52" s="14">
        <v>493217.97587213403</v>
      </c>
      <c r="U52" s="14">
        <v>476164.47117790679</v>
      </c>
      <c r="V52" s="14">
        <v>472954.84888008813</v>
      </c>
      <c r="W52" s="14">
        <v>471180.31820977497</v>
      </c>
      <c r="X52" s="14">
        <v>470375.10504906025</v>
      </c>
      <c r="Y52" s="14">
        <v>469162.2650708282</v>
      </c>
      <c r="Z52" s="14">
        <v>470470.04544278927</v>
      </c>
      <c r="AA52" s="14">
        <v>470117.06371497287</v>
      </c>
      <c r="AB52" s="14">
        <v>468603.53245256416</v>
      </c>
      <c r="AC52" s="14">
        <v>467608.99499014171</v>
      </c>
    </row>
    <row r="53" spans="1:29" s="14" customFormat="1">
      <c r="A53" s="1" t="s">
        <v>524</v>
      </c>
      <c r="B53" s="1" t="s">
        <v>525</v>
      </c>
      <c r="C53" s="1"/>
      <c r="D53" s="1" t="s">
        <v>564</v>
      </c>
      <c r="E53" s="1"/>
      <c r="F53" s="1">
        <v>52</v>
      </c>
      <c r="G53" s="1" t="s">
        <v>836</v>
      </c>
      <c r="H53" s="1" t="str">
        <f t="shared" si="1"/>
        <v>52종합평균매매가격</v>
      </c>
      <c r="I53" s="1" t="s">
        <v>1386</v>
      </c>
      <c r="J53" s="13">
        <v>331440.09967250912</v>
      </c>
      <c r="K53" s="13">
        <v>331633.59964499349</v>
      </c>
      <c r="L53" s="13">
        <v>333033.93349506019</v>
      </c>
      <c r="M53" s="13">
        <v>330307.21155094571</v>
      </c>
      <c r="N53" s="13">
        <v>328953.35987381404</v>
      </c>
      <c r="O53" s="13">
        <v>326980.00464549731</v>
      </c>
      <c r="P53" s="13">
        <v>326042.84169121832</v>
      </c>
      <c r="Q53" s="14">
        <v>325816.83247121639</v>
      </c>
      <c r="R53" s="14">
        <v>325310.26394286467</v>
      </c>
      <c r="S53" s="14">
        <v>325209.64166539413</v>
      </c>
      <c r="T53" s="14">
        <v>323803.02336113405</v>
      </c>
      <c r="U53" s="14">
        <v>319035.61374275578</v>
      </c>
      <c r="V53" s="14">
        <v>317368.64364368666</v>
      </c>
      <c r="W53" s="14">
        <v>315993.40064260701</v>
      </c>
      <c r="X53" s="14">
        <v>318857.7021472411</v>
      </c>
      <c r="Y53" s="14">
        <v>319117.80052457313</v>
      </c>
      <c r="Z53" s="14">
        <v>319725.10159882333</v>
      </c>
      <c r="AA53" s="14">
        <v>320383.88514680893</v>
      </c>
      <c r="AB53" s="14">
        <v>319816.14536059956</v>
      </c>
      <c r="AC53" s="14">
        <v>319634.93714363402</v>
      </c>
    </row>
    <row r="54" spans="1:29" s="14" customFormat="1">
      <c r="A54" s="1" t="s">
        <v>524</v>
      </c>
      <c r="B54" s="1" t="s">
        <v>525</v>
      </c>
      <c r="C54" s="1"/>
      <c r="D54" s="1" t="s">
        <v>565</v>
      </c>
      <c r="E54" s="1"/>
      <c r="F54" s="1">
        <v>53</v>
      </c>
      <c r="G54" s="1" t="s">
        <v>836</v>
      </c>
      <c r="H54" s="1" t="str">
        <f t="shared" si="1"/>
        <v>53종합평균매매가격</v>
      </c>
      <c r="I54" s="1" t="s">
        <v>1386</v>
      </c>
      <c r="J54" s="13">
        <v>366572.25635817519</v>
      </c>
      <c r="K54" s="13">
        <v>366043.22049966227</v>
      </c>
      <c r="L54" s="13">
        <v>363633.05378325918</v>
      </c>
      <c r="M54" s="13">
        <v>362278.53916069679</v>
      </c>
      <c r="N54" s="13">
        <v>361463.00391143572</v>
      </c>
      <c r="O54" s="13">
        <v>361069.38614510855</v>
      </c>
      <c r="P54" s="13">
        <v>360287.47322773817</v>
      </c>
      <c r="Q54" s="14">
        <v>359173.89101623598</v>
      </c>
      <c r="R54" s="14">
        <v>358818.01741928264</v>
      </c>
      <c r="S54" s="14">
        <v>358510.67204009567</v>
      </c>
      <c r="T54" s="14">
        <v>358133.23034635728</v>
      </c>
      <c r="U54" s="14">
        <v>356642.47021296178</v>
      </c>
      <c r="V54" s="14">
        <v>356498.47032544122</v>
      </c>
      <c r="W54" s="14">
        <v>355484.93265558523</v>
      </c>
      <c r="X54" s="14">
        <v>354208.3182012763</v>
      </c>
      <c r="Y54" s="14">
        <v>351927.05376690842</v>
      </c>
      <c r="Z54" s="14">
        <v>351097.68524930521</v>
      </c>
      <c r="AA54" s="14">
        <v>350126.98933510162</v>
      </c>
      <c r="AB54" s="14">
        <v>349987.86257862579</v>
      </c>
      <c r="AC54" s="14">
        <v>349304.01761233172</v>
      </c>
    </row>
    <row r="55" spans="1:29" s="14" customFormat="1">
      <c r="A55" s="1" t="s">
        <v>524</v>
      </c>
      <c r="B55" s="1" t="s">
        <v>525</v>
      </c>
      <c r="C55" s="1"/>
      <c r="D55" s="1" t="s">
        <v>566</v>
      </c>
      <c r="E55" s="1"/>
      <c r="F55" s="1">
        <v>54</v>
      </c>
      <c r="G55" s="1" t="s">
        <v>836</v>
      </c>
      <c r="H55" s="1" t="str">
        <f t="shared" si="1"/>
        <v>54종합평균매매가격</v>
      </c>
      <c r="I55" s="1" t="s">
        <v>1386</v>
      </c>
      <c r="J55" s="13">
        <v>232828.35274954015</v>
      </c>
      <c r="K55" s="13">
        <v>232757.99827547945</v>
      </c>
      <c r="L55" s="13">
        <v>231763.16166196062</v>
      </c>
      <c r="M55" s="13">
        <v>229768.35548631742</v>
      </c>
      <c r="N55" s="13">
        <v>229441.43358008188</v>
      </c>
      <c r="O55" s="13">
        <v>229984.61273285633</v>
      </c>
      <c r="P55" s="13">
        <v>229671.5353232862</v>
      </c>
      <c r="Q55" s="14">
        <v>229292.78359196757</v>
      </c>
      <c r="R55" s="14">
        <v>228530.59997701805</v>
      </c>
      <c r="S55" s="14">
        <v>228509.52407267547</v>
      </c>
      <c r="T55" s="14">
        <v>227402.54950102061</v>
      </c>
      <c r="U55" s="14">
        <v>222955.60012865643</v>
      </c>
      <c r="V55" s="14">
        <v>221916.04669922221</v>
      </c>
      <c r="W55" s="14">
        <v>221323.62236783997</v>
      </c>
      <c r="X55" s="14">
        <v>220445.60411087939</v>
      </c>
      <c r="Y55" s="14">
        <v>219880.23247502814</v>
      </c>
      <c r="Z55" s="14">
        <v>220050.99262012402</v>
      </c>
      <c r="AA55" s="14">
        <v>219576.1757130349</v>
      </c>
      <c r="AB55" s="14">
        <v>218779.1567642907</v>
      </c>
      <c r="AC55" s="14">
        <v>217997.3506730212</v>
      </c>
    </row>
    <row r="56" spans="1:29" s="14" customFormat="1">
      <c r="A56" s="1" t="s">
        <v>524</v>
      </c>
      <c r="B56" s="1" t="s">
        <v>525</v>
      </c>
      <c r="C56" s="1"/>
      <c r="D56" s="1" t="s">
        <v>567</v>
      </c>
      <c r="E56" s="1"/>
      <c r="F56" s="1">
        <v>55</v>
      </c>
      <c r="G56" s="1" t="s">
        <v>836</v>
      </c>
      <c r="H56" s="1" t="str">
        <f t="shared" si="1"/>
        <v>55종합평균매매가격</v>
      </c>
      <c r="I56" s="1" t="s">
        <v>1386</v>
      </c>
      <c r="J56" s="13">
        <v>280506.51629805169</v>
      </c>
      <c r="K56" s="13">
        <v>280287.13181325333</v>
      </c>
      <c r="L56" s="13">
        <v>279933.88867525291</v>
      </c>
      <c r="M56" s="13">
        <v>279495.11970565619</v>
      </c>
      <c r="N56" s="13">
        <v>278133.42290345958</v>
      </c>
      <c r="O56" s="13">
        <v>276395.24676676816</v>
      </c>
      <c r="P56" s="13">
        <v>274312.07975195569</v>
      </c>
      <c r="Q56" s="14">
        <v>272145.80868549022</v>
      </c>
      <c r="R56" s="14">
        <v>270878.86172142503</v>
      </c>
      <c r="S56" s="14">
        <v>266712.72909611679</v>
      </c>
      <c r="T56" s="14">
        <v>263813.91855527594</v>
      </c>
      <c r="U56" s="14">
        <v>259869.88378968934</v>
      </c>
      <c r="V56" s="14">
        <v>257334.67940521255</v>
      </c>
      <c r="W56" s="14">
        <v>253881.26699787786</v>
      </c>
      <c r="X56" s="14">
        <v>253122.56989662143</v>
      </c>
      <c r="Y56" s="14">
        <v>253129.74010199145</v>
      </c>
      <c r="Z56" s="14">
        <v>252829.36039965472</v>
      </c>
      <c r="AA56" s="14">
        <v>252040.36194002818</v>
      </c>
      <c r="AB56" s="14">
        <v>250551.23454502266</v>
      </c>
      <c r="AC56" s="14">
        <v>249279.12165019318</v>
      </c>
    </row>
    <row r="57" spans="1:29" s="14" customFormat="1">
      <c r="A57" s="1" t="s">
        <v>524</v>
      </c>
      <c r="B57" s="1" t="s">
        <v>525</v>
      </c>
      <c r="C57" s="1"/>
      <c r="D57" s="1" t="s">
        <v>568</v>
      </c>
      <c r="E57" s="1"/>
      <c r="F57" s="1">
        <v>56</v>
      </c>
      <c r="G57" s="1" t="s">
        <v>836</v>
      </c>
      <c r="H57" s="1" t="str">
        <f t="shared" si="1"/>
        <v>56종합평균매매가격</v>
      </c>
      <c r="I57" s="1" t="s">
        <v>1386</v>
      </c>
      <c r="J57" s="13">
        <v>275923.69008143974</v>
      </c>
      <c r="K57" s="13">
        <v>275616.91790250287</v>
      </c>
      <c r="L57" s="13">
        <v>274351.48266438826</v>
      </c>
      <c r="M57" s="13">
        <v>271867.4519057984</v>
      </c>
      <c r="N57" s="13">
        <v>269509.55103037209</v>
      </c>
      <c r="O57" s="13">
        <v>267006.34701059869</v>
      </c>
      <c r="P57" s="13">
        <v>264666.10180984734</v>
      </c>
      <c r="Q57" s="14">
        <v>263264.99786398682</v>
      </c>
      <c r="R57" s="14">
        <v>262306.33480480907</v>
      </c>
      <c r="S57" s="14">
        <v>261840.81412616718</v>
      </c>
      <c r="T57" s="14">
        <v>260525.26191590211</v>
      </c>
      <c r="U57" s="14">
        <v>258573.66594634499</v>
      </c>
      <c r="V57" s="14">
        <v>257226.50698749776</v>
      </c>
      <c r="W57" s="14">
        <v>256527.46277787376</v>
      </c>
      <c r="X57" s="14">
        <v>256364.88279903965</v>
      </c>
      <c r="Y57" s="14">
        <v>256357.54486433315</v>
      </c>
      <c r="Z57" s="14">
        <v>256521.5623144322</v>
      </c>
      <c r="AA57" s="14">
        <v>256382.8252847064</v>
      </c>
      <c r="AB57" s="14">
        <v>255530.63887716673</v>
      </c>
      <c r="AC57" s="14">
        <v>252931.14310233007</v>
      </c>
    </row>
    <row r="58" spans="1:29" s="14" customFormat="1">
      <c r="A58" s="1" t="s">
        <v>524</v>
      </c>
      <c r="B58" s="1" t="s">
        <v>525</v>
      </c>
      <c r="C58" s="1" t="s">
        <v>529</v>
      </c>
      <c r="D58" s="1"/>
      <c r="E58" s="1"/>
      <c r="F58" s="1">
        <v>57</v>
      </c>
      <c r="G58" s="1" t="s">
        <v>836</v>
      </c>
      <c r="H58" s="1" t="str">
        <f t="shared" si="1"/>
        <v>57종합평균매매가격</v>
      </c>
      <c r="I58" s="1" t="s">
        <v>1386</v>
      </c>
      <c r="J58" s="13">
        <v>357784.60818352911</v>
      </c>
      <c r="K58" s="13">
        <v>357250.53937552421</v>
      </c>
      <c r="L58" s="13">
        <v>356403.46479068999</v>
      </c>
      <c r="M58" s="13">
        <v>356245.11946231115</v>
      </c>
      <c r="N58" s="13">
        <v>355603.38534885948</v>
      </c>
      <c r="O58" s="13">
        <v>354850.16763936897</v>
      </c>
      <c r="P58" s="13">
        <v>354405.41645105957</v>
      </c>
      <c r="Q58" s="14">
        <v>353726.3817016969</v>
      </c>
      <c r="R58" s="14">
        <v>352006.54829948465</v>
      </c>
      <c r="S58" s="14">
        <v>350292.37657954474</v>
      </c>
      <c r="T58" s="14">
        <v>350017.83559806272</v>
      </c>
      <c r="U58" s="14">
        <v>344627.71975831722</v>
      </c>
      <c r="V58" s="14">
        <v>344339.64846146735</v>
      </c>
      <c r="W58" s="14">
        <v>343939.6114591927</v>
      </c>
      <c r="X58" s="14">
        <v>342586.05111595115</v>
      </c>
      <c r="Y58" s="14">
        <v>341540.77741248149</v>
      </c>
      <c r="Z58" s="14">
        <v>341554.97830440325</v>
      </c>
      <c r="AA58" s="14">
        <v>341331.79520165513</v>
      </c>
      <c r="AB58" s="14">
        <v>340985.62230198208</v>
      </c>
      <c r="AC58" s="14">
        <v>339687.94274817221</v>
      </c>
    </row>
    <row r="59" spans="1:29" s="14" customFormat="1">
      <c r="A59" s="1" t="s">
        <v>524</v>
      </c>
      <c r="B59" s="1" t="s">
        <v>525</v>
      </c>
      <c r="C59" s="1"/>
      <c r="D59" s="1" t="s">
        <v>569</v>
      </c>
      <c r="E59" s="1"/>
      <c r="F59" s="1">
        <v>58</v>
      </c>
      <c r="G59" s="1" t="s">
        <v>836</v>
      </c>
      <c r="H59" s="1" t="str">
        <f t="shared" si="1"/>
        <v>58종합평균매매가격</v>
      </c>
      <c r="I59" s="1" t="s">
        <v>1386</v>
      </c>
      <c r="J59" s="13">
        <v>292937.32627547585</v>
      </c>
      <c r="K59" s="13">
        <v>292474.73384832387</v>
      </c>
      <c r="L59" s="13">
        <v>291050.87523324019</v>
      </c>
      <c r="M59" s="13">
        <v>290958.3567478098</v>
      </c>
      <c r="N59" s="13">
        <v>290171.94962165144</v>
      </c>
      <c r="O59" s="13">
        <v>289871.26454400265</v>
      </c>
      <c r="P59" s="13">
        <v>289778.74605857226</v>
      </c>
      <c r="Q59" s="14">
        <v>289547.44984499627</v>
      </c>
      <c r="R59" s="14">
        <v>289459.55728383741</v>
      </c>
      <c r="S59" s="14">
        <v>289340.00126748468</v>
      </c>
      <c r="T59" s="14">
        <v>289247.48278205429</v>
      </c>
      <c r="U59" s="14">
        <v>291456.92225702625</v>
      </c>
      <c r="V59" s="14">
        <v>291281.88508952741</v>
      </c>
      <c r="W59" s="14">
        <v>290756.77358703094</v>
      </c>
      <c r="X59" s="14">
        <v>290361.68969467649</v>
      </c>
      <c r="Y59" s="14">
        <v>288246.60458868934</v>
      </c>
      <c r="Z59" s="14">
        <v>288076.50780148827</v>
      </c>
      <c r="AA59" s="14">
        <v>287736.35468150675</v>
      </c>
      <c r="AB59" s="14">
        <v>287506.2653783735</v>
      </c>
      <c r="AC59" s="14">
        <v>286856.29925895069</v>
      </c>
    </row>
    <row r="60" spans="1:29" s="14" customFormat="1">
      <c r="A60" s="1" t="s">
        <v>524</v>
      </c>
      <c r="B60" s="1" t="s">
        <v>525</v>
      </c>
      <c r="C60" s="1"/>
      <c r="D60" s="1" t="s">
        <v>570</v>
      </c>
      <c r="E60" s="1"/>
      <c r="F60" s="1">
        <v>59</v>
      </c>
      <c r="G60" s="1" t="s">
        <v>836</v>
      </c>
      <c r="H60" s="1" t="str">
        <f t="shared" si="1"/>
        <v>59종합평균매매가격</v>
      </c>
      <c r="I60" s="1" t="s">
        <v>1386</v>
      </c>
      <c r="J60" s="13">
        <v>327260.32748090266</v>
      </c>
      <c r="K60" s="13">
        <v>326406.79446883354</v>
      </c>
      <c r="L60" s="13">
        <v>325758.80472182919</v>
      </c>
      <c r="M60" s="13">
        <v>325799.74905823922</v>
      </c>
      <c r="N60" s="13">
        <v>324975.868062247</v>
      </c>
      <c r="O60" s="13">
        <v>324620.25096991617</v>
      </c>
      <c r="P60" s="13">
        <v>323959.3152553481</v>
      </c>
      <c r="Q60" s="14">
        <v>322946.14175395784</v>
      </c>
      <c r="R60" s="14">
        <v>318177.2449547362</v>
      </c>
      <c r="S60" s="14">
        <v>312926.97548855375</v>
      </c>
      <c r="T60" s="14">
        <v>312450.40475453163</v>
      </c>
      <c r="U60" s="14">
        <v>309176.29649876518</v>
      </c>
      <c r="V60" s="14">
        <v>308843.60403558932</v>
      </c>
      <c r="W60" s="14">
        <v>308210.10397678829</v>
      </c>
      <c r="X60" s="14">
        <v>307634.60481102817</v>
      </c>
      <c r="Y60" s="14">
        <v>307526.69166017405</v>
      </c>
      <c r="Z60" s="14">
        <v>307558.06982808048</v>
      </c>
      <c r="AA60" s="14">
        <v>306771.68015721929</v>
      </c>
      <c r="AB60" s="14">
        <v>306170.3447303237</v>
      </c>
      <c r="AC60" s="14">
        <v>304621.42703708872</v>
      </c>
    </row>
    <row r="61" spans="1:29" s="14" customFormat="1">
      <c r="A61" s="1" t="s">
        <v>524</v>
      </c>
      <c r="B61" s="1" t="s">
        <v>525</v>
      </c>
      <c r="C61" s="1"/>
      <c r="D61" s="1" t="s">
        <v>571</v>
      </c>
      <c r="E61" s="1"/>
      <c r="F61" s="1">
        <v>60</v>
      </c>
      <c r="G61" s="1" t="s">
        <v>836</v>
      </c>
      <c r="H61" s="1" t="str">
        <f t="shared" si="1"/>
        <v>60종합평균매매가격</v>
      </c>
      <c r="I61" s="1" t="s">
        <v>1386</v>
      </c>
      <c r="J61" s="13">
        <v>441542.99998906575</v>
      </c>
      <c r="K61" s="13">
        <v>441196.28122244752</v>
      </c>
      <c r="L61" s="13">
        <v>440721.48241166101</v>
      </c>
      <c r="M61" s="13">
        <v>440344.81240306015</v>
      </c>
      <c r="N61" s="13">
        <v>439980.27023597312</v>
      </c>
      <c r="O61" s="13">
        <v>438496.35108119732</v>
      </c>
      <c r="P61" s="13">
        <v>437899.18781475996</v>
      </c>
      <c r="Q61" s="14">
        <v>437073.4117277757</v>
      </c>
      <c r="R61" s="14">
        <v>436269.06418427645</v>
      </c>
      <c r="S61" s="14">
        <v>435890.41604339395</v>
      </c>
      <c r="T61" s="14">
        <v>435608.64314790245</v>
      </c>
      <c r="U61" s="14">
        <v>425889.20499492198</v>
      </c>
      <c r="V61" s="14">
        <v>425522.26257168595</v>
      </c>
      <c r="W61" s="14">
        <v>425430.7967028087</v>
      </c>
      <c r="X61" s="14">
        <v>422503.62928497465</v>
      </c>
      <c r="Y61" s="14">
        <v>421805.07996090414</v>
      </c>
      <c r="Z61" s="14">
        <v>421991.36785367207</v>
      </c>
      <c r="AA61" s="14">
        <v>422326.61938185926</v>
      </c>
      <c r="AB61" s="14">
        <v>422063.24161924765</v>
      </c>
      <c r="AC61" s="14">
        <v>420310.10926073149</v>
      </c>
    </row>
    <row r="62" spans="1:29" s="14" customFormat="1">
      <c r="A62" s="1" t="s">
        <v>524</v>
      </c>
      <c r="B62" s="1" t="s">
        <v>525</v>
      </c>
      <c r="C62" s="1" t="s">
        <v>530</v>
      </c>
      <c r="D62" s="1"/>
      <c r="E62" s="1"/>
      <c r="F62" s="1">
        <v>61</v>
      </c>
      <c r="G62" s="1" t="s">
        <v>836</v>
      </c>
      <c r="H62" s="1" t="str">
        <f t="shared" si="1"/>
        <v>61종합평균매매가격</v>
      </c>
      <c r="I62" s="1" t="s">
        <v>1386</v>
      </c>
      <c r="J62" s="13">
        <v>576750.27557870676</v>
      </c>
      <c r="K62" s="13">
        <v>574644.98078205995</v>
      </c>
      <c r="L62" s="13">
        <v>571983.2171775552</v>
      </c>
      <c r="M62" s="13">
        <v>566318.09000421932</v>
      </c>
      <c r="N62" s="13">
        <v>563748.39947151497</v>
      </c>
      <c r="O62" s="13">
        <v>559240.88510176877</v>
      </c>
      <c r="P62" s="13">
        <v>554748.61719983711</v>
      </c>
      <c r="Q62" s="14">
        <v>549288.86922928633</v>
      </c>
      <c r="R62" s="14">
        <v>545198.74192704889</v>
      </c>
      <c r="S62" s="14">
        <v>542047.22819312674</v>
      </c>
      <c r="T62" s="14">
        <v>540087.31109399733</v>
      </c>
      <c r="U62" s="14">
        <v>530515.38645596884</v>
      </c>
      <c r="V62" s="14">
        <v>526716.4271928533</v>
      </c>
      <c r="W62" s="14">
        <v>525055.57899389323</v>
      </c>
      <c r="X62" s="14">
        <v>528064.101885629</v>
      </c>
      <c r="Y62" s="14">
        <v>530251.76642768038</v>
      </c>
      <c r="Z62" s="14">
        <v>531735.73144792789</v>
      </c>
      <c r="AA62" s="14">
        <v>529957.60166566423</v>
      </c>
      <c r="AB62" s="14">
        <v>526807.51757329772</v>
      </c>
      <c r="AC62" s="14">
        <v>524681.89599329303</v>
      </c>
    </row>
    <row r="63" spans="1:29" s="14" customFormat="1">
      <c r="A63" s="1" t="s">
        <v>524</v>
      </c>
      <c r="B63" s="1" t="s">
        <v>525</v>
      </c>
      <c r="C63" s="1" t="s">
        <v>531</v>
      </c>
      <c r="D63" s="1"/>
      <c r="E63" s="1"/>
      <c r="F63" s="1">
        <v>62</v>
      </c>
      <c r="G63" s="1" t="s">
        <v>836</v>
      </c>
      <c r="H63" s="1" t="str">
        <f t="shared" si="1"/>
        <v>62종합평균매매가격</v>
      </c>
      <c r="I63" s="1" t="s">
        <v>1386</v>
      </c>
      <c r="J63" s="13">
        <v>437329.02001415315</v>
      </c>
      <c r="K63" s="13">
        <v>437025.08806335751</v>
      </c>
      <c r="L63" s="13">
        <v>435809.71958439436</v>
      </c>
      <c r="M63" s="13">
        <v>433937.47069379018</v>
      </c>
      <c r="N63" s="13">
        <v>431537.27978360851</v>
      </c>
      <c r="O63" s="13">
        <v>429350.41927587229</v>
      </c>
      <c r="P63" s="13">
        <v>426662.81963662029</v>
      </c>
      <c r="Q63" s="14">
        <v>422986.01528448187</v>
      </c>
      <c r="R63" s="14">
        <v>420867.50213462301</v>
      </c>
      <c r="S63" s="14">
        <v>419289.76060177933</v>
      </c>
      <c r="T63" s="14">
        <v>417376.29315484746</v>
      </c>
      <c r="U63" s="14">
        <v>410085.83652858261</v>
      </c>
      <c r="V63" s="14">
        <v>407427.74001090042</v>
      </c>
      <c r="W63" s="14">
        <v>405904.50051827548</v>
      </c>
      <c r="X63" s="14">
        <v>411036.66945524281</v>
      </c>
      <c r="Y63" s="14">
        <v>412638.81931475713</v>
      </c>
      <c r="Z63" s="14">
        <v>413132.28425841918</v>
      </c>
      <c r="AA63" s="14">
        <v>412424.31728156644</v>
      </c>
      <c r="AB63" s="14">
        <v>410625.41792627028</v>
      </c>
      <c r="AC63" s="14">
        <v>409354.74749877991</v>
      </c>
    </row>
    <row r="64" spans="1:29" s="14" customFormat="1">
      <c r="A64" s="1" t="s">
        <v>524</v>
      </c>
      <c r="B64" s="1" t="s">
        <v>525</v>
      </c>
      <c r="C64" s="1"/>
      <c r="D64" s="1" t="s">
        <v>572</v>
      </c>
      <c r="E64" s="1"/>
      <c r="F64" s="1">
        <v>63</v>
      </c>
      <c r="G64" s="1" t="s">
        <v>836</v>
      </c>
      <c r="H64" s="1" t="str">
        <f t="shared" si="1"/>
        <v>63종합평균매매가격</v>
      </c>
      <c r="I64" s="1" t="s">
        <v>1386</v>
      </c>
      <c r="J64" s="13">
        <v>470860.40930951451</v>
      </c>
      <c r="K64" s="13">
        <v>470693.66940962063</v>
      </c>
      <c r="L64" s="13">
        <v>469631.32091010193</v>
      </c>
      <c r="M64" s="13">
        <v>464475.72320538398</v>
      </c>
      <c r="N64" s="13">
        <v>462641.58430655161</v>
      </c>
      <c r="O64" s="13">
        <v>458830.06150864001</v>
      </c>
      <c r="P64" s="13">
        <v>455828.74331055064</v>
      </c>
      <c r="Q64" s="14">
        <v>447463.85211137496</v>
      </c>
      <c r="R64" s="14">
        <v>445209.52866481006</v>
      </c>
      <c r="S64" s="14">
        <v>443235.32825006678</v>
      </c>
      <c r="T64" s="14">
        <v>442021.46177883953</v>
      </c>
      <c r="U64" s="14">
        <v>435214.11020997138</v>
      </c>
      <c r="V64" s="14">
        <v>431059.73447786993</v>
      </c>
      <c r="W64" s="14">
        <v>429242.9181850896</v>
      </c>
      <c r="X64" s="14">
        <v>428439.07599873742</v>
      </c>
      <c r="Y64" s="14">
        <v>430424.22061660868</v>
      </c>
      <c r="Z64" s="14">
        <v>429952.1033776211</v>
      </c>
      <c r="AA64" s="14">
        <v>428195.37730900827</v>
      </c>
      <c r="AB64" s="14">
        <v>424422.47531200713</v>
      </c>
      <c r="AC64" s="14">
        <v>422025.21255814959</v>
      </c>
    </row>
    <row r="65" spans="1:29" s="14" customFormat="1">
      <c r="A65" s="1" t="s">
        <v>524</v>
      </c>
      <c r="B65" s="1" t="s">
        <v>525</v>
      </c>
      <c r="C65" s="1"/>
      <c r="D65" s="1" t="s">
        <v>573</v>
      </c>
      <c r="E65" s="1"/>
      <c r="F65" s="1">
        <v>64</v>
      </c>
      <c r="G65" s="1" t="s">
        <v>836</v>
      </c>
      <c r="H65" s="1" t="str">
        <f t="shared" si="1"/>
        <v>64종합평균매매가격</v>
      </c>
      <c r="I65" s="1" t="s">
        <v>1386</v>
      </c>
      <c r="J65" s="13">
        <v>370777.36858239403</v>
      </c>
      <c r="K65" s="13">
        <v>370561.67483213992</v>
      </c>
      <c r="L65" s="13">
        <v>369639.46236429177</v>
      </c>
      <c r="M65" s="13">
        <v>367721.19884309947</v>
      </c>
      <c r="N65" s="13">
        <v>363274.82869719778</v>
      </c>
      <c r="O65" s="13">
        <v>361385.34177605546</v>
      </c>
      <c r="P65" s="13">
        <v>358509.8458357185</v>
      </c>
      <c r="Q65" s="14">
        <v>356488.81991240109</v>
      </c>
      <c r="R65" s="14">
        <v>355217.44784553465</v>
      </c>
      <c r="S65" s="14">
        <v>353477.95839435922</v>
      </c>
      <c r="T65" s="14">
        <v>351106.59760496544</v>
      </c>
      <c r="U65" s="14">
        <v>342293.13377527567</v>
      </c>
      <c r="V65" s="14">
        <v>338902.34886060125</v>
      </c>
      <c r="W65" s="14">
        <v>337053.68510523607</v>
      </c>
      <c r="X65" s="14">
        <v>335976.39283115213</v>
      </c>
      <c r="Y65" s="14">
        <v>337075.90309611353</v>
      </c>
      <c r="Z65" s="14">
        <v>337202.39717076143</v>
      </c>
      <c r="AA65" s="14">
        <v>336584.81300714117</v>
      </c>
      <c r="AB65" s="14">
        <v>335206.67000702274</v>
      </c>
      <c r="AC65" s="14">
        <v>334410.72839906992</v>
      </c>
    </row>
    <row r="66" spans="1:29" s="14" customFormat="1">
      <c r="A66" s="1" t="s">
        <v>524</v>
      </c>
      <c r="B66" s="1" t="s">
        <v>525</v>
      </c>
      <c r="C66" s="1"/>
      <c r="D66" s="1" t="s">
        <v>574</v>
      </c>
      <c r="E66" s="1"/>
      <c r="F66" s="1">
        <v>65</v>
      </c>
      <c r="G66" s="1" t="s">
        <v>836</v>
      </c>
      <c r="H66" s="1" t="str">
        <f t="shared" si="1"/>
        <v>65종합평균매매가격</v>
      </c>
      <c r="I66" s="1" t="s">
        <v>1386</v>
      </c>
      <c r="J66" s="13">
        <v>310570.12541836186</v>
      </c>
      <c r="K66" s="13">
        <v>310210.52670956467</v>
      </c>
      <c r="L66" s="13">
        <v>310223.73031998018</v>
      </c>
      <c r="M66" s="13">
        <v>309743.50913959718</v>
      </c>
      <c r="N66" s="13">
        <v>308310.41331526241</v>
      </c>
      <c r="O66" s="13">
        <v>306977.1686352836</v>
      </c>
      <c r="P66" s="13">
        <v>305945.24963554757</v>
      </c>
      <c r="Q66" s="14">
        <v>304452.00215145806</v>
      </c>
      <c r="R66" s="14">
        <v>303331.52152523946</v>
      </c>
      <c r="S66" s="14">
        <v>302501.04160004854</v>
      </c>
      <c r="T66" s="14">
        <v>301393.78231491637</v>
      </c>
      <c r="U66" s="14">
        <v>299141.05463850003</v>
      </c>
      <c r="V66" s="14">
        <v>296985.89201202278</v>
      </c>
      <c r="W66" s="14">
        <v>296112.8730719501</v>
      </c>
      <c r="X66" s="14">
        <v>295845.15343455737</v>
      </c>
      <c r="Y66" s="14">
        <v>296146.05886938656</v>
      </c>
      <c r="Z66" s="14">
        <v>296286.70607939345</v>
      </c>
      <c r="AA66" s="14">
        <v>295946.86619694112</v>
      </c>
      <c r="AB66" s="14">
        <v>295261.72536385752</v>
      </c>
      <c r="AC66" s="14">
        <v>294695.73945826682</v>
      </c>
    </row>
    <row r="67" spans="1:29" s="14" customFormat="1">
      <c r="A67" s="1" t="s">
        <v>524</v>
      </c>
      <c r="B67" s="1" t="s">
        <v>525</v>
      </c>
      <c r="C67" s="1"/>
      <c r="D67" s="1" t="s">
        <v>575</v>
      </c>
      <c r="E67" s="1"/>
      <c r="F67" s="1">
        <v>66</v>
      </c>
      <c r="G67" s="1" t="s">
        <v>836</v>
      </c>
      <c r="H67" s="1" t="str">
        <f t="shared" si="1"/>
        <v>66종합평균매매가격</v>
      </c>
      <c r="I67" s="1" t="s">
        <v>1386</v>
      </c>
      <c r="J67" s="13">
        <v>315784.20173629856</v>
      </c>
      <c r="K67" s="13">
        <v>316179.89994925243</v>
      </c>
      <c r="L67" s="13">
        <v>315744.63191500318</v>
      </c>
      <c r="M67" s="13">
        <v>313930.84017173207</v>
      </c>
      <c r="N67" s="13">
        <v>312273.96408203855</v>
      </c>
      <c r="O67" s="13">
        <v>311700.04109678208</v>
      </c>
      <c r="P67" s="13">
        <v>310657.95192507713</v>
      </c>
      <c r="Q67" s="14">
        <v>307501.27970003558</v>
      </c>
      <c r="R67" s="14">
        <v>306768.13037924434</v>
      </c>
      <c r="S67" s="14">
        <v>306220.63881045376</v>
      </c>
      <c r="T67" s="14">
        <v>306244.38070323103</v>
      </c>
      <c r="U67" s="14">
        <v>300513.60040909366</v>
      </c>
      <c r="V67" s="14">
        <v>299438.3229196514</v>
      </c>
      <c r="W67" s="14">
        <v>298382.53664135491</v>
      </c>
      <c r="X67" s="14">
        <v>298116.62423602957</v>
      </c>
      <c r="Y67" s="14">
        <v>298179.35624771018</v>
      </c>
      <c r="Z67" s="14">
        <v>298303.60083065077</v>
      </c>
      <c r="AA67" s="14">
        <v>297655.8185365778</v>
      </c>
      <c r="AB67" s="14">
        <v>296557.86913686898</v>
      </c>
      <c r="AC67" s="14">
        <v>294727.19334420422</v>
      </c>
    </row>
    <row r="68" spans="1:29" s="14" customFormat="1">
      <c r="A68" s="1" t="s">
        <v>524</v>
      </c>
      <c r="B68" s="1" t="s">
        <v>525</v>
      </c>
      <c r="C68" s="1"/>
      <c r="D68" s="1" t="s">
        <v>576</v>
      </c>
      <c r="E68" s="1"/>
      <c r="F68" s="1">
        <v>67</v>
      </c>
      <c r="G68" s="1" t="s">
        <v>836</v>
      </c>
      <c r="H68" s="1" t="str">
        <f t="shared" si="1"/>
        <v>67종합평균매매가격</v>
      </c>
      <c r="I68" s="1" t="s">
        <v>1386</v>
      </c>
      <c r="J68" s="13">
        <v>484233.61576607166</v>
      </c>
      <c r="K68" s="13">
        <v>483732.82495905331</v>
      </c>
      <c r="L68" s="13">
        <v>480891.05455637944</v>
      </c>
      <c r="M68" s="13">
        <v>479339.74961552676</v>
      </c>
      <c r="N68" s="13">
        <v>478585.66003766196</v>
      </c>
      <c r="O68" s="13">
        <v>475668.54460326082</v>
      </c>
      <c r="P68" s="13">
        <v>471985.34918945434</v>
      </c>
      <c r="Q68" s="14">
        <v>466863.41423638357</v>
      </c>
      <c r="R68" s="14">
        <v>463169.73506865412</v>
      </c>
      <c r="S68" s="14">
        <v>460129.08382183174</v>
      </c>
      <c r="T68" s="14">
        <v>455550.80178948067</v>
      </c>
      <c r="U68" s="14">
        <v>450181.87899495492</v>
      </c>
      <c r="V68" s="14">
        <v>446250.52529042016</v>
      </c>
      <c r="W68" s="14">
        <v>444602.78143803467</v>
      </c>
      <c r="X68" s="14">
        <v>444272.38583159685</v>
      </c>
      <c r="Y68" s="14">
        <v>446084.38452484761</v>
      </c>
      <c r="Z68" s="14">
        <v>446784.08610742231</v>
      </c>
      <c r="AA68" s="14">
        <v>443687.47523667081</v>
      </c>
      <c r="AB68" s="14">
        <v>440528.02183122537</v>
      </c>
      <c r="AC68" s="14">
        <v>438897.12529373681</v>
      </c>
    </row>
    <row r="69" spans="1:29" s="14" customFormat="1">
      <c r="A69" s="1" t="s">
        <v>524</v>
      </c>
      <c r="B69" s="1" t="s">
        <v>525</v>
      </c>
      <c r="C69" s="1"/>
      <c r="D69" s="1" t="s">
        <v>577</v>
      </c>
      <c r="E69" s="1"/>
      <c r="F69" s="1">
        <v>68</v>
      </c>
      <c r="G69" s="1" t="s">
        <v>836</v>
      </c>
      <c r="H69" s="1" t="str">
        <f t="shared" ref="H69:H132" si="2">F69&amp;G69&amp;I69</f>
        <v>68종합평균매매가격</v>
      </c>
      <c r="I69" s="1" t="s">
        <v>1386</v>
      </c>
      <c r="J69" s="13">
        <v>608221.67065161862</v>
      </c>
      <c r="K69" s="13">
        <v>607052.03056879609</v>
      </c>
      <c r="L69" s="13">
        <v>606367.79560413072</v>
      </c>
      <c r="M69" s="13">
        <v>603669.67381031986</v>
      </c>
      <c r="N69" s="13">
        <v>602667.44917862513</v>
      </c>
      <c r="O69" s="13">
        <v>601833.47375432402</v>
      </c>
      <c r="P69" s="13">
        <v>601118.36701539531</v>
      </c>
      <c r="Q69" s="14">
        <v>596800.19438076974</v>
      </c>
      <c r="R69" s="14">
        <v>594560.61083632603</v>
      </c>
      <c r="S69" s="14">
        <v>593122.48369175091</v>
      </c>
      <c r="T69" s="14">
        <v>592319.53813948482</v>
      </c>
      <c r="U69" s="14">
        <v>580645.27451306477</v>
      </c>
      <c r="V69" s="14">
        <v>579066.31694670126</v>
      </c>
      <c r="W69" s="14">
        <v>577796.82318524842</v>
      </c>
      <c r="X69" s="14">
        <v>577491.00323608378</v>
      </c>
      <c r="Y69" s="14">
        <v>582331.25619233539</v>
      </c>
      <c r="Z69" s="14">
        <v>584724.63825892832</v>
      </c>
      <c r="AA69" s="14">
        <v>585966.30520469137</v>
      </c>
      <c r="AB69" s="14">
        <v>584440.15228415362</v>
      </c>
      <c r="AC69" s="14">
        <v>583222.91772621637</v>
      </c>
    </row>
    <row r="70" spans="1:29" s="14" customFormat="1">
      <c r="A70" s="1" t="s">
        <v>524</v>
      </c>
      <c r="B70" s="1" t="s">
        <v>525</v>
      </c>
      <c r="C70" s="1"/>
      <c r="D70" s="1" t="s">
        <v>578</v>
      </c>
      <c r="E70" s="1"/>
      <c r="F70" s="1">
        <v>69</v>
      </c>
      <c r="G70" s="1" t="s">
        <v>836</v>
      </c>
      <c r="H70" s="1" t="str">
        <f t="shared" si="2"/>
        <v>69종합평균매매가격</v>
      </c>
      <c r="I70" s="1" t="s">
        <v>1386</v>
      </c>
      <c r="J70" s="13">
        <v>462855.05274133215</v>
      </c>
      <c r="K70" s="13">
        <v>462953.43361000426</v>
      </c>
      <c r="L70" s="13">
        <v>460733.20599406637</v>
      </c>
      <c r="M70" s="13">
        <v>461512.39304712927</v>
      </c>
      <c r="N70" s="13">
        <v>457355.56752300204</v>
      </c>
      <c r="O70" s="13">
        <v>454444.17982383823</v>
      </c>
      <c r="P70" s="13">
        <v>449292.17985252495</v>
      </c>
      <c r="Q70" s="14">
        <v>447995.29041216098</v>
      </c>
      <c r="R70" s="14">
        <v>444907.15219098341</v>
      </c>
      <c r="S70" s="14">
        <v>443974.94559207966</v>
      </c>
      <c r="T70" s="14">
        <v>441690.47453275888</v>
      </c>
      <c r="U70" s="14">
        <v>436589.64342912752</v>
      </c>
      <c r="V70" s="14">
        <v>435358.04112051916</v>
      </c>
      <c r="W70" s="14">
        <v>433650.22097943106</v>
      </c>
      <c r="X70" s="14">
        <v>469323.05617280793</v>
      </c>
      <c r="Y70" s="14">
        <v>470037.60887954372</v>
      </c>
      <c r="Z70" s="14">
        <v>470648.97212094429</v>
      </c>
      <c r="AA70" s="14">
        <v>470871.95595330169</v>
      </c>
      <c r="AB70" s="14">
        <v>470177.97855554632</v>
      </c>
      <c r="AC70" s="14">
        <v>469367.31946055684</v>
      </c>
    </row>
    <row r="71" spans="1:29" s="14" customFormat="1">
      <c r="A71" s="1" t="s">
        <v>524</v>
      </c>
      <c r="B71" s="1" t="s">
        <v>525</v>
      </c>
      <c r="C71" s="1" t="s">
        <v>532</v>
      </c>
      <c r="D71" s="1"/>
      <c r="E71" s="1"/>
      <c r="F71" s="1">
        <v>70</v>
      </c>
      <c r="G71" s="1" t="s">
        <v>836</v>
      </c>
      <c r="H71" s="1" t="str">
        <f t="shared" si="2"/>
        <v>70종합평균매매가격</v>
      </c>
      <c r="I71" s="1" t="s">
        <v>1386</v>
      </c>
      <c r="J71" s="13">
        <v>751882.95574302273</v>
      </c>
      <c r="K71" s="13">
        <v>747514.89619171282</v>
      </c>
      <c r="L71" s="13">
        <v>743036.25714818749</v>
      </c>
      <c r="M71" s="13">
        <v>732606.74210227025</v>
      </c>
      <c r="N71" s="13">
        <v>729824.13623568043</v>
      </c>
      <c r="O71" s="13">
        <v>722401.55465511512</v>
      </c>
      <c r="P71" s="13">
        <v>715642.36993070319</v>
      </c>
      <c r="Q71" s="14">
        <v>707942.99434232607</v>
      </c>
      <c r="R71" s="14">
        <v>701376.24273084837</v>
      </c>
      <c r="S71" s="14">
        <v>696247.85005958693</v>
      </c>
      <c r="T71" s="14">
        <v>694229.58567295747</v>
      </c>
      <c r="U71" s="14">
        <v>681310.7620436413</v>
      </c>
      <c r="V71" s="14">
        <v>676083.27609172463</v>
      </c>
      <c r="W71" s="14">
        <v>674250.12170571589</v>
      </c>
      <c r="X71" s="14">
        <v>674599.52976061101</v>
      </c>
      <c r="Y71" s="14">
        <v>679580.83277418453</v>
      </c>
      <c r="Z71" s="14">
        <v>682322.40127503045</v>
      </c>
      <c r="AA71" s="14">
        <v>679185.5230174195</v>
      </c>
      <c r="AB71" s="14">
        <v>674319.88668185787</v>
      </c>
      <c r="AC71" s="14">
        <v>671108.7633734236</v>
      </c>
    </row>
    <row r="72" spans="1:29" s="14" customFormat="1">
      <c r="A72" s="1" t="s">
        <v>524</v>
      </c>
      <c r="B72" s="1" t="s">
        <v>525</v>
      </c>
      <c r="C72" s="1"/>
      <c r="D72" s="1" t="s">
        <v>579</v>
      </c>
      <c r="E72" s="1"/>
      <c r="F72" s="1">
        <v>71</v>
      </c>
      <c r="G72" s="1" t="s">
        <v>836</v>
      </c>
      <c r="H72" s="1" t="str">
        <f t="shared" si="2"/>
        <v>71종합평균매매가격</v>
      </c>
      <c r="I72" s="1" t="s">
        <v>1386</v>
      </c>
      <c r="J72" s="13">
        <v>897486.63987009355</v>
      </c>
      <c r="K72" s="13">
        <v>889835.15875611838</v>
      </c>
      <c r="L72" s="13">
        <v>890057.88837648928</v>
      </c>
      <c r="M72" s="13">
        <v>883825.03419486037</v>
      </c>
      <c r="N72" s="13">
        <v>880565.76788005314</v>
      </c>
      <c r="O72" s="13">
        <v>874744.3481913805</v>
      </c>
      <c r="P72" s="13">
        <v>867795.31052109296</v>
      </c>
      <c r="Q72" s="14">
        <v>863993.73968649225</v>
      </c>
      <c r="R72" s="14">
        <v>862235.77565813588</v>
      </c>
      <c r="S72" s="14">
        <v>860581.75899561017</v>
      </c>
      <c r="T72" s="14">
        <v>859481.48378290178</v>
      </c>
      <c r="U72" s="14">
        <v>848422.89126696915</v>
      </c>
      <c r="V72" s="14">
        <v>843360.88611908781</v>
      </c>
      <c r="W72" s="14">
        <v>841227.93515392963</v>
      </c>
      <c r="X72" s="14">
        <v>842193.81219521014</v>
      </c>
      <c r="Y72" s="14">
        <v>841384.90222231287</v>
      </c>
      <c r="Z72" s="14">
        <v>842637.42672006798</v>
      </c>
      <c r="AA72" s="14">
        <v>841267.02734188759</v>
      </c>
      <c r="AB72" s="14">
        <v>832646.24011170003</v>
      </c>
      <c r="AC72" s="14">
        <v>827476.45238744514</v>
      </c>
    </row>
    <row r="73" spans="1:29" s="14" customFormat="1">
      <c r="A73" s="1" t="s">
        <v>524</v>
      </c>
      <c r="B73" s="1" t="s">
        <v>525</v>
      </c>
      <c r="C73" s="1"/>
      <c r="D73" s="1" t="s">
        <v>580</v>
      </c>
      <c r="E73" s="1"/>
      <c r="F73" s="1">
        <v>72</v>
      </c>
      <c r="G73" s="1" t="s">
        <v>836</v>
      </c>
      <c r="H73" s="1" t="str">
        <f t="shared" si="2"/>
        <v>72종합평균매매가격</v>
      </c>
      <c r="I73" s="1" t="s">
        <v>1386</v>
      </c>
      <c r="J73" s="13">
        <v>933649.70450023061</v>
      </c>
      <c r="K73" s="13">
        <v>931050.15725865378</v>
      </c>
      <c r="L73" s="13">
        <v>924777.58114025474</v>
      </c>
      <c r="M73" s="13">
        <v>913938.97802625271</v>
      </c>
      <c r="N73" s="13">
        <v>909195.70353151578</v>
      </c>
      <c r="O73" s="13">
        <v>900812.66323005804</v>
      </c>
      <c r="P73" s="13">
        <v>896489.06684291328</v>
      </c>
      <c r="Q73" s="14">
        <v>884361.42296875769</v>
      </c>
      <c r="R73" s="14">
        <v>872113.09501194255</v>
      </c>
      <c r="S73" s="14">
        <v>862283.84344398906</v>
      </c>
      <c r="T73" s="14">
        <v>858463.19025055959</v>
      </c>
      <c r="U73" s="14">
        <v>836813.41614393762</v>
      </c>
      <c r="V73" s="14">
        <v>824646.27584609599</v>
      </c>
      <c r="W73" s="14">
        <v>820331.6778180172</v>
      </c>
      <c r="X73" s="14">
        <v>820685.01180869131</v>
      </c>
      <c r="Y73" s="14">
        <v>825089.20539260819</v>
      </c>
      <c r="Z73" s="14">
        <v>830395.04353055172</v>
      </c>
      <c r="AA73" s="14">
        <v>825384.22768821649</v>
      </c>
      <c r="AB73" s="14">
        <v>820190.72522019525</v>
      </c>
      <c r="AC73" s="14">
        <v>815526.40301917028</v>
      </c>
    </row>
    <row r="74" spans="1:29" s="14" customFormat="1">
      <c r="A74" s="1" t="s">
        <v>524</v>
      </c>
      <c r="B74" s="1" t="s">
        <v>525</v>
      </c>
      <c r="C74" s="1"/>
      <c r="D74" s="1" t="s">
        <v>581</v>
      </c>
      <c r="E74" s="1"/>
      <c r="F74" s="1">
        <v>73</v>
      </c>
      <c r="G74" s="1" t="s">
        <v>836</v>
      </c>
      <c r="H74" s="1" t="str">
        <f t="shared" si="2"/>
        <v>73종합평균매매가격</v>
      </c>
      <c r="I74" s="1" t="s">
        <v>1386</v>
      </c>
      <c r="J74" s="13">
        <v>607322.13651838945</v>
      </c>
      <c r="K74" s="13">
        <v>601143.44079226966</v>
      </c>
      <c r="L74" s="13">
        <v>594701.83744956995</v>
      </c>
      <c r="M74" s="13">
        <v>593205.17646409688</v>
      </c>
      <c r="N74" s="13">
        <v>591087.74879593099</v>
      </c>
      <c r="O74" s="13">
        <v>582038.36843108095</v>
      </c>
      <c r="P74" s="13">
        <v>573531.50185641914</v>
      </c>
      <c r="Q74" s="14">
        <v>568394.03561268479</v>
      </c>
      <c r="R74" s="14">
        <v>564888.92354234145</v>
      </c>
      <c r="S74" s="14">
        <v>561114.65860065212</v>
      </c>
      <c r="T74" s="14">
        <v>559256.09941864677</v>
      </c>
      <c r="U74" s="14">
        <v>549770.93143191619</v>
      </c>
      <c r="V74" s="14">
        <v>549016.74912648997</v>
      </c>
      <c r="W74" s="14">
        <v>548322.81290422217</v>
      </c>
      <c r="X74" s="14">
        <v>549723.10703493119</v>
      </c>
      <c r="Y74" s="14">
        <v>557916.16865874163</v>
      </c>
      <c r="Z74" s="14">
        <v>559314.23481172731</v>
      </c>
      <c r="AA74" s="14">
        <v>555487.64731976448</v>
      </c>
      <c r="AB74" s="14">
        <v>551400.69570284733</v>
      </c>
      <c r="AC74" s="14">
        <v>549751.67473822238</v>
      </c>
    </row>
    <row r="75" spans="1:29" s="14" customFormat="1">
      <c r="A75" s="1" t="s">
        <v>524</v>
      </c>
      <c r="B75" s="1" t="s">
        <v>525</v>
      </c>
      <c r="C75" s="1"/>
      <c r="D75" s="1" t="s">
        <v>582</v>
      </c>
      <c r="E75" s="1"/>
      <c r="F75" s="1">
        <v>74</v>
      </c>
      <c r="G75" s="1" t="s">
        <v>836</v>
      </c>
      <c r="H75" s="1" t="str">
        <f t="shared" si="2"/>
        <v>74종합평균매매가격</v>
      </c>
      <c r="I75" s="1" t="s">
        <v>1386</v>
      </c>
      <c r="J75" s="13">
        <v>551854.1880951171</v>
      </c>
      <c r="K75" s="13">
        <v>551146.12586810649</v>
      </c>
      <c r="L75" s="13">
        <v>547244.9685063631</v>
      </c>
      <c r="M75" s="13">
        <v>519438.8031554225</v>
      </c>
      <c r="N75" s="13">
        <v>519003.68643571116</v>
      </c>
      <c r="O75" s="13">
        <v>513734.60868213192</v>
      </c>
      <c r="P75" s="13">
        <v>506283.91687993403</v>
      </c>
      <c r="Q75" s="14">
        <v>496997.42974052299</v>
      </c>
      <c r="R75" s="14">
        <v>488939.46450370987</v>
      </c>
      <c r="S75" s="14">
        <v>484896.50778659579</v>
      </c>
      <c r="T75" s="14">
        <v>484278.26642158785</v>
      </c>
      <c r="U75" s="14">
        <v>477516.94379937084</v>
      </c>
      <c r="V75" s="14">
        <v>475464.39590126998</v>
      </c>
      <c r="W75" s="14">
        <v>475850.35314775852</v>
      </c>
      <c r="X75" s="14">
        <v>473934.26488645258</v>
      </c>
      <c r="Y75" s="14">
        <v>474214.2263745034</v>
      </c>
      <c r="Z75" s="14">
        <v>476723.73815310124</v>
      </c>
      <c r="AA75" s="14">
        <v>475495.16826238501</v>
      </c>
      <c r="AB75" s="14">
        <v>473915.29181014386</v>
      </c>
      <c r="AC75" s="14">
        <v>472606.35352909093</v>
      </c>
    </row>
    <row r="76" spans="1:29" s="14" customFormat="1">
      <c r="A76" s="1" t="s">
        <v>521</v>
      </c>
      <c r="B76" s="1"/>
      <c r="C76" s="1"/>
      <c r="D76" s="1"/>
      <c r="E76" s="1"/>
      <c r="F76" s="1">
        <v>75</v>
      </c>
      <c r="G76" s="1" t="s">
        <v>836</v>
      </c>
      <c r="H76" s="1" t="str">
        <f t="shared" si="2"/>
        <v>75종합평균매매가격</v>
      </c>
      <c r="I76" s="1" t="s">
        <v>1386</v>
      </c>
      <c r="J76" s="13">
        <v>343420.10644185689</v>
      </c>
      <c r="K76" s="13">
        <v>342793.231753762</v>
      </c>
      <c r="L76" s="13">
        <v>341757.84864945128</v>
      </c>
      <c r="M76" s="13">
        <v>340010.98813183326</v>
      </c>
      <c r="N76" s="13">
        <v>338819.55938547506</v>
      </c>
      <c r="O76" s="13">
        <v>337044.07746602461</v>
      </c>
      <c r="P76" s="13">
        <v>335183.04104141437</v>
      </c>
      <c r="Q76" s="14">
        <v>332959.41259726713</v>
      </c>
      <c r="R76" s="14">
        <v>330939.96113194374</v>
      </c>
      <c r="S76" s="14">
        <v>329153.40021206241</v>
      </c>
      <c r="T76" s="14">
        <v>327713.97156022268</v>
      </c>
      <c r="U76" s="14">
        <v>322524.0660721286</v>
      </c>
      <c r="V76" s="14">
        <v>320611.40095065552</v>
      </c>
      <c r="W76" s="14">
        <v>319418.3738759025</v>
      </c>
      <c r="X76" s="14">
        <v>319390.54292870936</v>
      </c>
      <c r="Y76" s="14">
        <v>319465.63066165301</v>
      </c>
      <c r="Z76" s="14">
        <v>319958.94538353279</v>
      </c>
      <c r="AA76" s="14">
        <v>319424.58385798009</v>
      </c>
      <c r="AB76" s="14">
        <v>318058.87765129207</v>
      </c>
      <c r="AC76" s="14">
        <v>316987.16316929145</v>
      </c>
    </row>
    <row r="77" spans="1:29" s="14" customFormat="1">
      <c r="A77" s="1" t="s">
        <v>524</v>
      </c>
      <c r="B77" s="1" t="s">
        <v>533</v>
      </c>
      <c r="C77" s="1"/>
      <c r="D77" s="1"/>
      <c r="E77" s="1"/>
      <c r="F77" s="1">
        <v>76</v>
      </c>
      <c r="G77" s="1" t="s">
        <v>836</v>
      </c>
      <c r="H77" s="1" t="str">
        <f t="shared" si="2"/>
        <v>76종합평균매매가격</v>
      </c>
      <c r="I77" s="1" t="s">
        <v>1386</v>
      </c>
      <c r="J77" s="13">
        <v>273864.51819938136</v>
      </c>
      <c r="K77" s="13">
        <v>273625.00306733238</v>
      </c>
      <c r="L77" s="13">
        <v>273043.38473088096</v>
      </c>
      <c r="M77" s="13">
        <v>272285.67283900647</v>
      </c>
      <c r="N77" s="13">
        <v>271462.09066392848</v>
      </c>
      <c r="O77" s="13">
        <v>270263.15909799142</v>
      </c>
      <c r="P77" s="13">
        <v>268886.12659101945</v>
      </c>
      <c r="Q77" s="14">
        <v>267268.2308135776</v>
      </c>
      <c r="R77" s="14">
        <v>265510.77720675844</v>
      </c>
      <c r="S77" s="14">
        <v>263930.55054518022</v>
      </c>
      <c r="T77" s="14">
        <v>262541.51550273504</v>
      </c>
      <c r="U77" s="14">
        <v>259473.14931352553</v>
      </c>
      <c r="V77" s="14">
        <v>257899.87518990197</v>
      </c>
      <c r="W77" s="14">
        <v>256822.21205572973</v>
      </c>
      <c r="X77" s="14">
        <v>256014.45050623288</v>
      </c>
      <c r="Y77" s="14">
        <v>255819.33109526936</v>
      </c>
      <c r="Z77" s="14">
        <v>256140.12551297789</v>
      </c>
      <c r="AA77" s="14">
        <v>256061.37118493643</v>
      </c>
      <c r="AB77" s="14">
        <v>255020.38859122829</v>
      </c>
      <c r="AC77" s="14">
        <v>254368.43344598016</v>
      </c>
    </row>
    <row r="78" spans="1:29" s="14" customFormat="1">
      <c r="A78" s="1" t="s">
        <v>524</v>
      </c>
      <c r="B78" s="1" t="s">
        <v>533</v>
      </c>
      <c r="C78" s="1" t="s">
        <v>534</v>
      </c>
      <c r="D78" s="1"/>
      <c r="E78" s="1"/>
      <c r="F78" s="1">
        <v>77</v>
      </c>
      <c r="G78" s="1" t="s">
        <v>836</v>
      </c>
      <c r="H78" s="1" t="str">
        <f t="shared" si="2"/>
        <v>77종합평균매매가격</v>
      </c>
      <c r="I78" s="1" t="s">
        <v>1386</v>
      </c>
      <c r="J78" s="13">
        <v>384639.10626858106</v>
      </c>
      <c r="K78" s="13">
        <v>384156.5824194841</v>
      </c>
      <c r="L78" s="13">
        <v>383423.9441597212</v>
      </c>
      <c r="M78" s="13">
        <v>382362.10234080435</v>
      </c>
      <c r="N78" s="13">
        <v>381241.38967416686</v>
      </c>
      <c r="O78" s="13">
        <v>379451.84526968474</v>
      </c>
      <c r="P78" s="13">
        <v>377127.51105625718</v>
      </c>
      <c r="Q78" s="14">
        <v>374494.15474638034</v>
      </c>
      <c r="R78" s="14">
        <v>371083.03678651637</v>
      </c>
      <c r="S78" s="14">
        <v>367566.60006114375</v>
      </c>
      <c r="T78" s="14">
        <v>364568.10487947345</v>
      </c>
      <c r="U78" s="14">
        <v>362576.70242205443</v>
      </c>
      <c r="V78" s="14">
        <v>359434.52164723875</v>
      </c>
      <c r="W78" s="14">
        <v>357408.83235369017</v>
      </c>
      <c r="X78" s="14">
        <v>356407.31143314438</v>
      </c>
      <c r="Y78" s="14">
        <v>357027.37913074309</v>
      </c>
      <c r="Z78" s="14">
        <v>357526.10385946877</v>
      </c>
      <c r="AA78" s="14">
        <v>357866.3657327689</v>
      </c>
      <c r="AB78" s="14">
        <v>356849.04763466737</v>
      </c>
      <c r="AC78" s="14">
        <v>355853.82765114203</v>
      </c>
    </row>
    <row r="79" spans="1:29" s="14" customFormat="1">
      <c r="A79" s="1" t="s">
        <v>524</v>
      </c>
      <c r="B79" s="1" t="s">
        <v>533</v>
      </c>
      <c r="C79" s="1"/>
      <c r="D79" s="1" t="s">
        <v>583</v>
      </c>
      <c r="E79" s="1"/>
      <c r="F79" s="1">
        <v>78</v>
      </c>
      <c r="G79" s="1" t="s">
        <v>836</v>
      </c>
      <c r="H79" s="1" t="str">
        <f t="shared" si="2"/>
        <v>78종합평균매매가격</v>
      </c>
      <c r="I79" s="1" t="s">
        <v>1386</v>
      </c>
      <c r="J79" s="13">
        <v>632999.66737074661</v>
      </c>
      <c r="K79" s="13">
        <v>634496.16373476479</v>
      </c>
      <c r="L79" s="13">
        <v>630410.78443153924</v>
      </c>
      <c r="M79" s="13">
        <v>622515.21237098484</v>
      </c>
      <c r="N79" s="13">
        <v>621810.86066275288</v>
      </c>
      <c r="O79" s="13">
        <v>619734.98237153189</v>
      </c>
      <c r="P79" s="13">
        <v>613024.55069463933</v>
      </c>
      <c r="Q79" s="14">
        <v>602970.52093976131</v>
      </c>
      <c r="R79" s="14">
        <v>592105.75811235991</v>
      </c>
      <c r="S79" s="14">
        <v>579771.37748214661</v>
      </c>
      <c r="T79" s="14">
        <v>579001.4642833824</v>
      </c>
      <c r="U79" s="14">
        <v>580268.88715134992</v>
      </c>
      <c r="V79" s="14">
        <v>577363.02711525222</v>
      </c>
      <c r="W79" s="14">
        <v>575194.40185970941</v>
      </c>
      <c r="X79" s="14">
        <v>575191.58591932117</v>
      </c>
      <c r="Y79" s="14">
        <v>584231.9242359515</v>
      </c>
      <c r="Z79" s="14">
        <v>586378.49383422046</v>
      </c>
      <c r="AA79" s="14">
        <v>584561.12109089736</v>
      </c>
      <c r="AB79" s="14">
        <v>582806.41517605493</v>
      </c>
      <c r="AC79" s="14">
        <v>580343.49721014779</v>
      </c>
    </row>
    <row r="80" spans="1:29" s="14" customFormat="1">
      <c r="A80" s="1" t="s">
        <v>524</v>
      </c>
      <c r="B80" s="1" t="s">
        <v>533</v>
      </c>
      <c r="C80" s="1"/>
      <c r="D80" s="1" t="s">
        <v>584</v>
      </c>
      <c r="E80" s="1"/>
      <c r="F80" s="1">
        <v>79</v>
      </c>
      <c r="G80" s="1" t="s">
        <v>836</v>
      </c>
      <c r="H80" s="1" t="str">
        <f t="shared" si="2"/>
        <v>79종합평균매매가격</v>
      </c>
      <c r="I80" s="1" t="s">
        <v>1386</v>
      </c>
      <c r="J80" s="13">
        <v>279081.59906777227</v>
      </c>
      <c r="K80" s="13">
        <v>278896.97331632074</v>
      </c>
      <c r="L80" s="13">
        <v>278697.6143626899</v>
      </c>
      <c r="M80" s="13">
        <v>278001.13582007331</v>
      </c>
      <c r="N80" s="13">
        <v>276238.37083670124</v>
      </c>
      <c r="O80" s="13">
        <v>274121.26738657849</v>
      </c>
      <c r="P80" s="13">
        <v>272186.65865159157</v>
      </c>
      <c r="Q80" s="14">
        <v>270437.23163928516</v>
      </c>
      <c r="R80" s="14">
        <v>268457.48591675994</v>
      </c>
      <c r="S80" s="14">
        <v>266409.81811158598</v>
      </c>
      <c r="T80" s="14">
        <v>264490.94875502109</v>
      </c>
      <c r="U80" s="14">
        <v>264245.18513751792</v>
      </c>
      <c r="V80" s="14">
        <v>262339.13785087853</v>
      </c>
      <c r="W80" s="14">
        <v>260980.0344063394</v>
      </c>
      <c r="X80" s="14">
        <v>260044.47913136421</v>
      </c>
      <c r="Y80" s="14">
        <v>258977.65688109622</v>
      </c>
      <c r="Z80" s="14">
        <v>258057.39449652898</v>
      </c>
      <c r="AA80" s="14">
        <v>257452.88177683964</v>
      </c>
      <c r="AB80" s="14">
        <v>257006.53611153024</v>
      </c>
      <c r="AC80" s="14">
        <v>256814.880287718</v>
      </c>
    </row>
    <row r="81" spans="1:29" s="14" customFormat="1">
      <c r="A81" s="1" t="s">
        <v>524</v>
      </c>
      <c r="B81" s="1" t="s">
        <v>533</v>
      </c>
      <c r="C81" s="1"/>
      <c r="D81" s="1" t="s">
        <v>584</v>
      </c>
      <c r="E81" s="1" t="s">
        <v>585</v>
      </c>
      <c r="F81" s="1">
        <v>80</v>
      </c>
      <c r="G81" s="1" t="s">
        <v>836</v>
      </c>
      <c r="H81" s="1" t="str">
        <f t="shared" si="2"/>
        <v>80종합평균매매가격</v>
      </c>
      <c r="I81" s="1" t="s">
        <v>1386</v>
      </c>
      <c r="J81" s="13">
        <v>228104.56888843732</v>
      </c>
      <c r="K81" s="13">
        <v>228034.64570209308</v>
      </c>
      <c r="L81" s="13">
        <v>228189.7323714692</v>
      </c>
      <c r="M81" s="13">
        <v>228235.67486283273</v>
      </c>
      <c r="N81" s="13">
        <v>227742.60070107703</v>
      </c>
      <c r="O81" s="13">
        <v>227191.95560861615</v>
      </c>
      <c r="P81" s="13">
        <v>226946.10420646207</v>
      </c>
      <c r="Q81" s="14">
        <v>226655.43056289371</v>
      </c>
      <c r="R81" s="14">
        <v>226218.41064824219</v>
      </c>
      <c r="S81" s="14">
        <v>225309.40922576707</v>
      </c>
      <c r="T81" s="14">
        <v>224734.3402357244</v>
      </c>
      <c r="U81" s="14">
        <v>224010.75959403312</v>
      </c>
      <c r="V81" s="14">
        <v>223176.96976677535</v>
      </c>
      <c r="W81" s="14">
        <v>222967.89846007968</v>
      </c>
      <c r="X81" s="14">
        <v>221169.01409205238</v>
      </c>
      <c r="Y81" s="14">
        <v>218972.05884322492</v>
      </c>
      <c r="Z81" s="14">
        <v>217628.13214011161</v>
      </c>
      <c r="AA81" s="14">
        <v>217176.9443201877</v>
      </c>
      <c r="AB81" s="14">
        <v>216665.84719725925</v>
      </c>
      <c r="AC81" s="14">
        <v>216491.62110834624</v>
      </c>
    </row>
    <row r="82" spans="1:29" s="14" customFormat="1">
      <c r="A82" s="1" t="s">
        <v>524</v>
      </c>
      <c r="B82" s="1" t="s">
        <v>533</v>
      </c>
      <c r="C82" s="1"/>
      <c r="D82" s="1" t="s">
        <v>584</v>
      </c>
      <c r="E82" s="1" t="s">
        <v>586</v>
      </c>
      <c r="F82" s="1">
        <v>81</v>
      </c>
      <c r="G82" s="1" t="s">
        <v>836</v>
      </c>
      <c r="H82" s="1" t="str">
        <f t="shared" si="2"/>
        <v>81종합평균매매가격</v>
      </c>
      <c r="I82" s="1" t="s">
        <v>1386</v>
      </c>
      <c r="J82" s="13">
        <v>309832.70961680386</v>
      </c>
      <c r="K82" s="13">
        <v>309578.89130455651</v>
      </c>
      <c r="L82" s="13">
        <v>309165.71847243229</v>
      </c>
      <c r="M82" s="13">
        <v>308021.38584319036</v>
      </c>
      <c r="N82" s="13">
        <v>305492.69937162526</v>
      </c>
      <c r="O82" s="13">
        <v>302430.65397495421</v>
      </c>
      <c r="P82" s="13">
        <v>299477.32831491798</v>
      </c>
      <c r="Q82" s="14">
        <v>296847.93073649541</v>
      </c>
      <c r="R82" s="14">
        <v>293937.55936359626</v>
      </c>
      <c r="S82" s="14">
        <v>291203.00855072925</v>
      </c>
      <c r="T82" s="14">
        <v>288473.51226118347</v>
      </c>
      <c r="U82" s="14">
        <v>287923.9071478672</v>
      </c>
      <c r="V82" s="14">
        <v>285386.81602348783</v>
      </c>
      <c r="W82" s="14">
        <v>283350.89686884178</v>
      </c>
      <c r="X82" s="14">
        <v>282923.42712812452</v>
      </c>
      <c r="Y82" s="14">
        <v>282521.70956733916</v>
      </c>
      <c r="Z82" s="14">
        <v>281850.7816641035</v>
      </c>
      <c r="AA82" s="14">
        <v>281156.03433487844</v>
      </c>
      <c r="AB82" s="14">
        <v>280747.79612963635</v>
      </c>
      <c r="AC82" s="14">
        <v>280545.88257648371</v>
      </c>
    </row>
    <row r="83" spans="1:29" s="14" customFormat="1">
      <c r="A83" s="1" t="s">
        <v>524</v>
      </c>
      <c r="B83" s="1" t="s">
        <v>533</v>
      </c>
      <c r="C83" s="1"/>
      <c r="D83" s="1" t="s">
        <v>587</v>
      </c>
      <c r="E83" s="1"/>
      <c r="F83" s="1">
        <v>82</v>
      </c>
      <c r="G83" s="1" t="s">
        <v>836</v>
      </c>
      <c r="H83" s="1" t="str">
        <f t="shared" si="2"/>
        <v>82종합평균매매가격</v>
      </c>
      <c r="I83" s="1" t="s">
        <v>1386</v>
      </c>
      <c r="J83" s="13">
        <v>492602.64600464609</v>
      </c>
      <c r="K83" s="13">
        <v>491553.77655493963</v>
      </c>
      <c r="L83" s="13">
        <v>490517.0611951935</v>
      </c>
      <c r="M83" s="13">
        <v>489237.53970608924</v>
      </c>
      <c r="N83" s="13">
        <v>488111.79509767663</v>
      </c>
      <c r="O83" s="13">
        <v>485952.26534588804</v>
      </c>
      <c r="P83" s="13">
        <v>483321.52159403299</v>
      </c>
      <c r="Q83" s="14">
        <v>480699.81175176799</v>
      </c>
      <c r="R83" s="14">
        <v>477441.85339443572</v>
      </c>
      <c r="S83" s="14">
        <v>472768.33307604294</v>
      </c>
      <c r="T83" s="14">
        <v>468383.35940890119</v>
      </c>
      <c r="U83" s="14">
        <v>466535.78694197279</v>
      </c>
      <c r="V83" s="14">
        <v>462737.48524321319</v>
      </c>
      <c r="W83" s="14">
        <v>459766.32152276265</v>
      </c>
      <c r="X83" s="14">
        <v>458721.13170658972</v>
      </c>
      <c r="Y83" s="14">
        <v>460066.23338703497</v>
      </c>
      <c r="Z83" s="14">
        <v>461656.33648422873</v>
      </c>
      <c r="AA83" s="14">
        <v>462661.58701202931</v>
      </c>
      <c r="AB83" s="14">
        <v>461542.55158642854</v>
      </c>
      <c r="AC83" s="14">
        <v>459947.98041065049</v>
      </c>
    </row>
    <row r="84" spans="1:29" s="14" customFormat="1">
      <c r="A84" s="1" t="s">
        <v>524</v>
      </c>
      <c r="B84" s="1" t="s">
        <v>533</v>
      </c>
      <c r="C84" s="1"/>
      <c r="D84" s="1" t="s">
        <v>587</v>
      </c>
      <c r="E84" s="1" t="s">
        <v>588</v>
      </c>
      <c r="F84" s="1">
        <v>83</v>
      </c>
      <c r="G84" s="1" t="s">
        <v>836</v>
      </c>
      <c r="H84" s="1" t="str">
        <f t="shared" si="2"/>
        <v>83종합평균매매가격</v>
      </c>
      <c r="I84" s="1" t="s">
        <v>1386</v>
      </c>
      <c r="J84" s="13">
        <v>588768.51073597767</v>
      </c>
      <c r="K84" s="13">
        <v>588768.51073597767</v>
      </c>
      <c r="L84" s="13">
        <v>588734.4206815036</v>
      </c>
      <c r="M84" s="13">
        <v>588672.04492621368</v>
      </c>
      <c r="N84" s="13">
        <v>587797.22421462752</v>
      </c>
      <c r="O84" s="13">
        <v>587489.17759122129</v>
      </c>
      <c r="P84" s="13">
        <v>586149.90195121011</v>
      </c>
      <c r="Q84" s="14">
        <v>585757.95486051484</v>
      </c>
      <c r="R84" s="14">
        <v>584326.92701510747</v>
      </c>
      <c r="S84" s="14">
        <v>582861.06878232048</v>
      </c>
      <c r="T84" s="14">
        <v>582064.30815269798</v>
      </c>
      <c r="U84" s="14">
        <v>576715.41346030252</v>
      </c>
      <c r="V84" s="14">
        <v>576860.33832380502</v>
      </c>
      <c r="W84" s="14">
        <v>576970.49753829476</v>
      </c>
      <c r="X84" s="14">
        <v>576863.40525648114</v>
      </c>
      <c r="Y84" s="14">
        <v>578670.99379124958</v>
      </c>
      <c r="Z84" s="14">
        <v>579209.44221838482</v>
      </c>
      <c r="AA84" s="14">
        <v>578623.83020101604</v>
      </c>
      <c r="AB84" s="14">
        <v>578434.88524150418</v>
      </c>
      <c r="AC84" s="14">
        <v>577270.42041790311</v>
      </c>
    </row>
    <row r="85" spans="1:29" s="14" customFormat="1">
      <c r="A85" s="1" t="s">
        <v>524</v>
      </c>
      <c r="B85" s="1" t="s">
        <v>533</v>
      </c>
      <c r="C85" s="1"/>
      <c r="D85" s="1" t="s">
        <v>587</v>
      </c>
      <c r="E85" s="1" t="s">
        <v>589</v>
      </c>
      <c r="F85" s="1">
        <v>84</v>
      </c>
      <c r="G85" s="1" t="s">
        <v>836</v>
      </c>
      <c r="H85" s="1" t="str">
        <f t="shared" si="2"/>
        <v>84종합평균매매가격</v>
      </c>
      <c r="I85" s="1" t="s">
        <v>1386</v>
      </c>
      <c r="J85" s="13">
        <v>252317.39851714068</v>
      </c>
      <c r="K85" s="13">
        <v>252461.31503184646</v>
      </c>
      <c r="L85" s="13">
        <v>253239.12345820927</v>
      </c>
      <c r="M85" s="13">
        <v>253124.65046099148</v>
      </c>
      <c r="N85" s="13">
        <v>252902.73552772362</v>
      </c>
      <c r="O85" s="13">
        <v>252784.57497113178</v>
      </c>
      <c r="P85" s="13">
        <v>252438.10684198336</v>
      </c>
      <c r="Q85" s="14">
        <v>252058.07029977461</v>
      </c>
      <c r="R85" s="14">
        <v>251238.20645109413</v>
      </c>
      <c r="S85" s="14">
        <v>250839.20149719907</v>
      </c>
      <c r="T85" s="14">
        <v>250149.69475509098</v>
      </c>
      <c r="U85" s="14">
        <v>252966.74179601378</v>
      </c>
      <c r="V85" s="14">
        <v>252277.72547904725</v>
      </c>
      <c r="W85" s="14">
        <v>251511.67351783003</v>
      </c>
      <c r="X85" s="14">
        <v>252240.08799085827</v>
      </c>
      <c r="Y85" s="14">
        <v>253485.7064018315</v>
      </c>
      <c r="Z85" s="14">
        <v>253801.70260213636</v>
      </c>
      <c r="AA85" s="14">
        <v>253688.86965894146</v>
      </c>
      <c r="AB85" s="14">
        <v>253429.68083035387</v>
      </c>
      <c r="AC85" s="14">
        <v>252691.67036625536</v>
      </c>
    </row>
    <row r="86" spans="1:29" s="14" customFormat="1">
      <c r="A86" s="1" t="s">
        <v>524</v>
      </c>
      <c r="B86" s="1" t="s">
        <v>533</v>
      </c>
      <c r="C86" s="1"/>
      <c r="D86" s="1" t="s">
        <v>587</v>
      </c>
      <c r="E86" s="1" t="s">
        <v>590</v>
      </c>
      <c r="F86" s="1">
        <v>85</v>
      </c>
      <c r="G86" s="1" t="s">
        <v>836</v>
      </c>
      <c r="H86" s="1" t="str">
        <f t="shared" si="2"/>
        <v>85종합평균매매가격</v>
      </c>
      <c r="I86" s="1" t="s">
        <v>1386</v>
      </c>
      <c r="J86" s="13">
        <v>569641.65537227562</v>
      </c>
      <c r="K86" s="13">
        <v>567659.77591584378</v>
      </c>
      <c r="L86" s="13">
        <v>565417.63050628745</v>
      </c>
      <c r="M86" s="13">
        <v>563157.29169802018</v>
      </c>
      <c r="N86" s="13">
        <v>561520.75473964121</v>
      </c>
      <c r="O86" s="13">
        <v>557744.09188110672</v>
      </c>
      <c r="P86" s="13">
        <v>553585.28888241411</v>
      </c>
      <c r="Q86" s="14">
        <v>549116.84351230413</v>
      </c>
      <c r="R86" s="14">
        <v>544066.13564367511</v>
      </c>
      <c r="S86" s="14">
        <v>536247.85352815036</v>
      </c>
      <c r="T86" s="14">
        <v>528850.08811212366</v>
      </c>
      <c r="U86" s="14">
        <v>521655.48500766262</v>
      </c>
      <c r="V86" s="14">
        <v>515118.79529266391</v>
      </c>
      <c r="W86" s="14">
        <v>510106.17795933527</v>
      </c>
      <c r="X86" s="14">
        <v>507956.54123677762</v>
      </c>
      <c r="Y86" s="14">
        <v>509183.82887832366</v>
      </c>
      <c r="Z86" s="14">
        <v>511699.16461985471</v>
      </c>
      <c r="AA86" s="14">
        <v>513749.46439639229</v>
      </c>
      <c r="AB86" s="14">
        <v>511929.11937741033</v>
      </c>
      <c r="AC86" s="14">
        <v>509809.16464715847</v>
      </c>
    </row>
    <row r="87" spans="1:29" s="14" customFormat="1">
      <c r="A87" s="1" t="s">
        <v>524</v>
      </c>
      <c r="B87" s="1" t="s">
        <v>533</v>
      </c>
      <c r="C87" s="1"/>
      <c r="D87" s="1" t="s">
        <v>591</v>
      </c>
      <c r="E87" s="1"/>
      <c r="F87" s="1">
        <v>86</v>
      </c>
      <c r="G87" s="1" t="s">
        <v>836</v>
      </c>
      <c r="H87" s="1" t="str">
        <f t="shared" si="2"/>
        <v>86종합평균매매가격</v>
      </c>
      <c r="I87" s="1" t="s">
        <v>1386</v>
      </c>
      <c r="J87" s="13">
        <v>267053.35567205684</v>
      </c>
      <c r="K87" s="13">
        <v>267098.47377212491</v>
      </c>
      <c r="L87" s="13">
        <v>267098.47377212491</v>
      </c>
      <c r="M87" s="13">
        <v>267008.23757198872</v>
      </c>
      <c r="N87" s="13">
        <v>267096.11891512963</v>
      </c>
      <c r="O87" s="13">
        <v>266278.14169324841</v>
      </c>
      <c r="P87" s="13">
        <v>264130.52013000729</v>
      </c>
      <c r="Q87" s="14">
        <v>260697.87934741407</v>
      </c>
      <c r="R87" s="14">
        <v>254839.30226707854</v>
      </c>
      <c r="S87" s="14">
        <v>253224.07428464096</v>
      </c>
      <c r="T87" s="14">
        <v>251737.85620369157</v>
      </c>
      <c r="U87" s="14">
        <v>248647.60512333928</v>
      </c>
      <c r="V87" s="14">
        <v>245371.17684034226</v>
      </c>
      <c r="W87" s="14">
        <v>245146.1474253012</v>
      </c>
      <c r="X87" s="14">
        <v>244525.06623978802</v>
      </c>
      <c r="Y87" s="14">
        <v>245141.55037406579</v>
      </c>
      <c r="Z87" s="14">
        <v>245133.25423845131</v>
      </c>
      <c r="AA87" s="14">
        <v>245760.84514907934</v>
      </c>
      <c r="AB87" s="14">
        <v>244319.2468108426</v>
      </c>
      <c r="AC87" s="14">
        <v>243596.49687499375</v>
      </c>
    </row>
    <row r="88" spans="1:29" s="14" customFormat="1">
      <c r="A88" s="1" t="s">
        <v>524</v>
      </c>
      <c r="B88" s="1" t="s">
        <v>533</v>
      </c>
      <c r="C88" s="1"/>
      <c r="D88" s="1" t="s">
        <v>592</v>
      </c>
      <c r="E88" s="1"/>
      <c r="F88" s="1">
        <v>87</v>
      </c>
      <c r="G88" s="1" t="s">
        <v>836</v>
      </c>
      <c r="H88" s="1" t="str">
        <f t="shared" si="2"/>
        <v>87종합평균매매가격</v>
      </c>
      <c r="I88" s="1" t="s">
        <v>1386</v>
      </c>
      <c r="J88" s="13">
        <v>285139.55572909024</v>
      </c>
      <c r="K88" s="13">
        <v>284886.02097689494</v>
      </c>
      <c r="L88" s="13">
        <v>283846.52849289437</v>
      </c>
      <c r="M88" s="13">
        <v>283860.00626382115</v>
      </c>
      <c r="N88" s="13">
        <v>282833.19051743031</v>
      </c>
      <c r="O88" s="13">
        <v>282933.50643316109</v>
      </c>
      <c r="P88" s="13">
        <v>282627.42105493188</v>
      </c>
      <c r="Q88" s="14">
        <v>281355.74212737038</v>
      </c>
      <c r="R88" s="14">
        <v>279496.92360557854</v>
      </c>
      <c r="S88" s="14">
        <v>277220.73905555671</v>
      </c>
      <c r="T88" s="14">
        <v>274057.8231241894</v>
      </c>
      <c r="U88" s="14">
        <v>271108.71786541789</v>
      </c>
      <c r="V88" s="14">
        <v>266867.26920923695</v>
      </c>
      <c r="W88" s="14">
        <v>264221.29974705062</v>
      </c>
      <c r="X88" s="14">
        <v>261952.57914373165</v>
      </c>
      <c r="Y88" s="14">
        <v>261385.38921103498</v>
      </c>
      <c r="Z88" s="14">
        <v>261485.97847274155</v>
      </c>
      <c r="AA88" s="14">
        <v>262201.30162680364</v>
      </c>
      <c r="AB88" s="14">
        <v>260564.17109021588</v>
      </c>
      <c r="AC88" s="14">
        <v>259960.63551997644</v>
      </c>
    </row>
    <row r="89" spans="1:29" s="14" customFormat="1">
      <c r="A89" s="1" t="s">
        <v>524</v>
      </c>
      <c r="B89" s="1" t="s">
        <v>533</v>
      </c>
      <c r="C89" s="1" t="s">
        <v>535</v>
      </c>
      <c r="D89" s="1"/>
      <c r="E89" s="1"/>
      <c r="F89" s="1">
        <v>88</v>
      </c>
      <c r="G89" s="1" t="s">
        <v>836</v>
      </c>
      <c r="H89" s="1" t="str">
        <f t="shared" si="2"/>
        <v>88종합평균매매가격</v>
      </c>
      <c r="I89" s="1" t="s">
        <v>1386</v>
      </c>
      <c r="J89" s="13">
        <v>279727.13857209135</v>
      </c>
      <c r="K89" s="13">
        <v>279597.60871455068</v>
      </c>
      <c r="L89" s="13">
        <v>278804.1175484889</v>
      </c>
      <c r="M89" s="13">
        <v>277955.438061636</v>
      </c>
      <c r="N89" s="13">
        <v>277084.34906023659</v>
      </c>
      <c r="O89" s="13">
        <v>275847.35820101027</v>
      </c>
      <c r="P89" s="13">
        <v>275211.19804248703</v>
      </c>
      <c r="Q89" s="14">
        <v>273702.91292496258</v>
      </c>
      <c r="R89" s="14">
        <v>271380.35160118091</v>
      </c>
      <c r="S89" s="14">
        <v>269521.13654972042</v>
      </c>
      <c r="T89" s="14">
        <v>267768.36293121631</v>
      </c>
      <c r="U89" s="14">
        <v>265028.62783213606</v>
      </c>
      <c r="V89" s="14">
        <v>263589.43656332075</v>
      </c>
      <c r="W89" s="14">
        <v>262712.93238793738</v>
      </c>
      <c r="X89" s="14">
        <v>262009.64349625108</v>
      </c>
      <c r="Y89" s="14">
        <v>261938.95219662774</v>
      </c>
      <c r="Z89" s="14">
        <v>262186.70960940555</v>
      </c>
      <c r="AA89" s="14">
        <v>262428.32124349847</v>
      </c>
      <c r="AB89" s="14">
        <v>261909.29797772362</v>
      </c>
      <c r="AC89" s="14">
        <v>261072.72236269814</v>
      </c>
    </row>
    <row r="90" spans="1:29" s="14" customFormat="1">
      <c r="A90" s="1" t="s">
        <v>524</v>
      </c>
      <c r="B90" s="1" t="s">
        <v>533</v>
      </c>
      <c r="C90" s="1"/>
      <c r="D90" s="1" t="s">
        <v>593</v>
      </c>
      <c r="E90" s="1"/>
      <c r="F90" s="1">
        <v>89</v>
      </c>
      <c r="G90" s="1" t="s">
        <v>836</v>
      </c>
      <c r="H90" s="1" t="str">
        <f t="shared" si="2"/>
        <v>89종합평균매매가격</v>
      </c>
      <c r="I90" s="1" t="s">
        <v>1386</v>
      </c>
      <c r="J90" s="13">
        <v>150222.68669934667</v>
      </c>
      <c r="K90" s="13">
        <v>150222.68669934667</v>
      </c>
      <c r="L90" s="13">
        <v>150985.27410964385</v>
      </c>
      <c r="M90" s="13">
        <v>151384.86508421411</v>
      </c>
      <c r="N90" s="13">
        <v>151891.02367631486</v>
      </c>
      <c r="O90" s="13">
        <v>152376.24128829304</v>
      </c>
      <c r="P90" s="13">
        <v>152769.16238897538</v>
      </c>
      <c r="Q90" s="14">
        <v>153154.482257311</v>
      </c>
      <c r="R90" s="14">
        <v>153668.24208175848</v>
      </c>
      <c r="S90" s="14">
        <v>154032.15529074208</v>
      </c>
      <c r="T90" s="14">
        <v>154217.6796717926</v>
      </c>
      <c r="U90" s="14">
        <v>154636.48831917308</v>
      </c>
      <c r="V90" s="14">
        <v>154735.46398244347</v>
      </c>
      <c r="W90" s="14">
        <v>154704.90888749718</v>
      </c>
      <c r="X90" s="14">
        <v>154389.61596885821</v>
      </c>
      <c r="Y90" s="14">
        <v>154862.69322564005</v>
      </c>
      <c r="Z90" s="14">
        <v>155056.28578454081</v>
      </c>
      <c r="AA90" s="14">
        <v>155249.31742434204</v>
      </c>
      <c r="AB90" s="14">
        <v>155139.85900446482</v>
      </c>
      <c r="AC90" s="14">
        <v>155135.14105111352</v>
      </c>
    </row>
    <row r="91" spans="1:29" s="14" customFormat="1">
      <c r="A91" s="1" t="s">
        <v>524</v>
      </c>
      <c r="B91" s="1" t="s">
        <v>533</v>
      </c>
      <c r="C91" s="1"/>
      <c r="D91" s="1" t="s">
        <v>594</v>
      </c>
      <c r="E91" s="1"/>
      <c r="F91" s="1">
        <v>90</v>
      </c>
      <c r="G91" s="1" t="s">
        <v>836</v>
      </c>
      <c r="H91" s="1" t="str">
        <f t="shared" si="2"/>
        <v>90종합평균매매가격</v>
      </c>
      <c r="I91" s="1" t="s">
        <v>1386</v>
      </c>
      <c r="J91" s="13">
        <v>358146.1397047473</v>
      </c>
      <c r="K91" s="13">
        <v>358114.31982702867</v>
      </c>
      <c r="L91" s="13">
        <v>356966.8901605102</v>
      </c>
      <c r="M91" s="13">
        <v>356127.35510332632</v>
      </c>
      <c r="N91" s="13">
        <v>354962.69672744494</v>
      </c>
      <c r="O91" s="13">
        <v>353694.27860588854</v>
      </c>
      <c r="P91" s="13">
        <v>352887.29197295808</v>
      </c>
      <c r="Q91" s="14">
        <v>350086.74167881225</v>
      </c>
      <c r="R91" s="14">
        <v>346058.13778351696</v>
      </c>
      <c r="S91" s="14">
        <v>343136.94853752363</v>
      </c>
      <c r="T91" s="14">
        <v>339968.5916331737</v>
      </c>
      <c r="U91" s="14">
        <v>336721.33132197545</v>
      </c>
      <c r="V91" s="14">
        <v>334744.92602544732</v>
      </c>
      <c r="W91" s="14">
        <v>333458.43128979317</v>
      </c>
      <c r="X91" s="14">
        <v>332595.6058026916</v>
      </c>
      <c r="Y91" s="14">
        <v>332439.81255608867</v>
      </c>
      <c r="Z91" s="14">
        <v>332775.11743481481</v>
      </c>
      <c r="AA91" s="14">
        <v>333271.13572846696</v>
      </c>
      <c r="AB91" s="14">
        <v>332431.9745210429</v>
      </c>
      <c r="AC91" s="14">
        <v>331563.05109288398</v>
      </c>
    </row>
    <row r="92" spans="1:29" s="14" customFormat="1">
      <c r="A92" s="1" t="s">
        <v>524</v>
      </c>
      <c r="B92" s="1" t="s">
        <v>533</v>
      </c>
      <c r="C92" s="1"/>
      <c r="D92" s="1" t="s">
        <v>594</v>
      </c>
      <c r="E92" s="1" t="s">
        <v>595</v>
      </c>
      <c r="F92" s="1">
        <v>91</v>
      </c>
      <c r="G92" s="1" t="s">
        <v>836</v>
      </c>
      <c r="H92" s="1" t="str">
        <f t="shared" si="2"/>
        <v>91종합평균매매가격</v>
      </c>
      <c r="I92" s="1" t="s">
        <v>1386</v>
      </c>
      <c r="J92" s="13">
        <v>232166.91656019905</v>
      </c>
      <c r="K92" s="13">
        <v>232166.91656019905</v>
      </c>
      <c r="L92" s="13">
        <v>231757.25259425171</v>
      </c>
      <c r="M92" s="13">
        <v>231456.83235255699</v>
      </c>
      <c r="N92" s="13">
        <v>231340.78787087099</v>
      </c>
      <c r="O92" s="13">
        <v>231001.54332886223</v>
      </c>
      <c r="P92" s="13">
        <v>230661.44194834118</v>
      </c>
      <c r="Q92" s="14">
        <v>230259.41939313998</v>
      </c>
      <c r="R92" s="14">
        <v>229620.17223855964</v>
      </c>
      <c r="S92" s="14">
        <v>228758.1025083873</v>
      </c>
      <c r="T92" s="14">
        <v>228507.78446496977</v>
      </c>
      <c r="U92" s="14">
        <v>225520.34212940754</v>
      </c>
      <c r="V92" s="14">
        <v>224520.65342182055</v>
      </c>
      <c r="W92" s="14">
        <v>224075.05132620686</v>
      </c>
      <c r="X92" s="14">
        <v>223624.28497900211</v>
      </c>
      <c r="Y92" s="14">
        <v>224417.59326252737</v>
      </c>
      <c r="Z92" s="14">
        <v>224145.65304630384</v>
      </c>
      <c r="AA92" s="14">
        <v>224662.30344544089</v>
      </c>
      <c r="AB92" s="14">
        <v>223252.05894133571</v>
      </c>
      <c r="AC92" s="14">
        <v>223203.24599850128</v>
      </c>
    </row>
    <row r="93" spans="1:29" s="14" customFormat="1">
      <c r="A93" s="1" t="s">
        <v>524</v>
      </c>
      <c r="B93" s="1" t="s">
        <v>533</v>
      </c>
      <c r="C93" s="1"/>
      <c r="D93" s="1" t="s">
        <v>594</v>
      </c>
      <c r="E93" s="1" t="s">
        <v>596</v>
      </c>
      <c r="F93" s="1">
        <v>92</v>
      </c>
      <c r="G93" s="1" t="s">
        <v>836</v>
      </c>
      <c r="H93" s="1" t="str">
        <f t="shared" si="2"/>
        <v>92종합평균매매가격</v>
      </c>
      <c r="I93" s="1" t="s">
        <v>1386</v>
      </c>
      <c r="J93" s="13">
        <v>354960.86462354602</v>
      </c>
      <c r="K93" s="13">
        <v>354960.86462354602</v>
      </c>
      <c r="L93" s="13">
        <v>354960.86462354602</v>
      </c>
      <c r="M93" s="13">
        <v>354530.8675721098</v>
      </c>
      <c r="N93" s="13">
        <v>354226.58529786044</v>
      </c>
      <c r="O93" s="13">
        <v>354221.62379342073</v>
      </c>
      <c r="P93" s="13">
        <v>354146.910696598</v>
      </c>
      <c r="Q93" s="14">
        <v>352759.34328830964</v>
      </c>
      <c r="R93" s="14">
        <v>350196.25568743132</v>
      </c>
      <c r="S93" s="14">
        <v>348458.7549737519</v>
      </c>
      <c r="T93" s="14">
        <v>347056.09880354919</v>
      </c>
      <c r="U93" s="14">
        <v>346553.6552456115</v>
      </c>
      <c r="V93" s="14">
        <v>344732.97283463669</v>
      </c>
      <c r="W93" s="14">
        <v>343412.21685349086</v>
      </c>
      <c r="X93" s="14">
        <v>342359.55295635329</v>
      </c>
      <c r="Y93" s="14">
        <v>342283.89581397118</v>
      </c>
      <c r="Z93" s="14">
        <v>341931.15790941962</v>
      </c>
      <c r="AA93" s="14">
        <v>341034.94145883998</v>
      </c>
      <c r="AB93" s="14">
        <v>340165.37636818574</v>
      </c>
      <c r="AC93" s="14">
        <v>339330.56920230313</v>
      </c>
    </row>
    <row r="94" spans="1:29" s="14" customFormat="1">
      <c r="A94" s="1" t="s">
        <v>524</v>
      </c>
      <c r="B94" s="1" t="s">
        <v>533</v>
      </c>
      <c r="C94" s="1"/>
      <c r="D94" s="1" t="s">
        <v>594</v>
      </c>
      <c r="E94" s="1" t="s">
        <v>597</v>
      </c>
      <c r="F94" s="1">
        <v>93</v>
      </c>
      <c r="G94" s="1" t="s">
        <v>836</v>
      </c>
      <c r="H94" s="1" t="str">
        <f t="shared" si="2"/>
        <v>93종합평균매매가격</v>
      </c>
      <c r="I94" s="1" t="s">
        <v>1386</v>
      </c>
      <c r="J94" s="13">
        <v>434039.83523967012</v>
      </c>
      <c r="K94" s="13">
        <v>433958.26203939389</v>
      </c>
      <c r="L94" s="13">
        <v>431253.29993779422</v>
      </c>
      <c r="M94" s="13">
        <v>429698.5840108124</v>
      </c>
      <c r="N94" s="13">
        <v>427079.94111095701</v>
      </c>
      <c r="O94" s="13">
        <v>424029.03936990292</v>
      </c>
      <c r="P94" s="13">
        <v>422230.33644355385</v>
      </c>
      <c r="Q94" s="14">
        <v>416651.30679701985</v>
      </c>
      <c r="R94" s="14">
        <v>409220.21915279923</v>
      </c>
      <c r="S94" s="14">
        <v>403942.66399587115</v>
      </c>
      <c r="T94" s="14">
        <v>397347.99801956449</v>
      </c>
      <c r="U94" s="14">
        <v>392467.95165714744</v>
      </c>
      <c r="V94" s="14">
        <v>389767.56113312393</v>
      </c>
      <c r="W94" s="14">
        <v>388020.70690820424</v>
      </c>
      <c r="X94" s="14">
        <v>387099.80998573214</v>
      </c>
      <c r="Y94" s="14">
        <v>386309.4090204906</v>
      </c>
      <c r="Z94" s="14">
        <v>387667.15401774866</v>
      </c>
      <c r="AA94" s="14">
        <v>389498.78416413139</v>
      </c>
      <c r="AB94" s="14">
        <v>389024.22720282502</v>
      </c>
      <c r="AC94" s="14">
        <v>387640.95018492674</v>
      </c>
    </row>
    <row r="95" spans="1:29" s="14" customFormat="1">
      <c r="A95" s="1" t="s">
        <v>524</v>
      </c>
      <c r="B95" s="1" t="s">
        <v>533</v>
      </c>
      <c r="C95" s="1"/>
      <c r="D95" s="1" t="s">
        <v>598</v>
      </c>
      <c r="E95" s="1"/>
      <c r="F95" s="1">
        <v>94</v>
      </c>
      <c r="G95" s="1" t="s">
        <v>836</v>
      </c>
      <c r="H95" s="1" t="str">
        <f t="shared" si="2"/>
        <v>94종합평균매매가격</v>
      </c>
      <c r="I95" s="1" t="s">
        <v>1386</v>
      </c>
      <c r="J95" s="13">
        <v>230248.70115330859</v>
      </c>
      <c r="K95" s="13">
        <v>229998.07107004197</v>
      </c>
      <c r="L95" s="13">
        <v>229229.33589872194</v>
      </c>
      <c r="M95" s="13">
        <v>228116.68921905055</v>
      </c>
      <c r="N95" s="13">
        <v>227248.43926457237</v>
      </c>
      <c r="O95" s="13">
        <v>225689.91364766503</v>
      </c>
      <c r="P95" s="13">
        <v>225008.87658480811</v>
      </c>
      <c r="Q95" s="14">
        <v>224365.09631568191</v>
      </c>
      <c r="R95" s="14">
        <v>223115.10121461097</v>
      </c>
      <c r="S95" s="14">
        <v>221830.01868940555</v>
      </c>
      <c r="T95" s="14">
        <v>221052.04430520124</v>
      </c>
      <c r="U95" s="14">
        <v>219505.23548366342</v>
      </c>
      <c r="V95" s="14">
        <v>218270.52722707187</v>
      </c>
      <c r="W95" s="14">
        <v>217613.10674378552</v>
      </c>
      <c r="X95" s="14">
        <v>216983.76434729341</v>
      </c>
      <c r="Y95" s="14">
        <v>216887.79091741442</v>
      </c>
      <c r="Z95" s="14">
        <v>217064.45965441482</v>
      </c>
      <c r="AA95" s="14">
        <v>217078.57932781702</v>
      </c>
      <c r="AB95" s="14">
        <v>216778.86185681564</v>
      </c>
      <c r="AC95" s="14">
        <v>215812.52878329888</v>
      </c>
    </row>
    <row r="96" spans="1:29" s="14" customFormat="1">
      <c r="A96" s="1" t="s">
        <v>524</v>
      </c>
      <c r="B96" s="1" t="s">
        <v>533</v>
      </c>
      <c r="C96" s="1"/>
      <c r="D96" s="1" t="s">
        <v>598</v>
      </c>
      <c r="E96" s="1" t="s">
        <v>599</v>
      </c>
      <c r="F96" s="1">
        <v>95</v>
      </c>
      <c r="G96" s="1" t="s">
        <v>836</v>
      </c>
      <c r="H96" s="1" t="str">
        <f t="shared" si="2"/>
        <v>95종합평균매매가격</v>
      </c>
      <c r="I96" s="1" t="s">
        <v>1386</v>
      </c>
      <c r="J96" s="13">
        <v>219853.87533526932</v>
      </c>
      <c r="K96" s="13">
        <v>219571.55046136118</v>
      </c>
      <c r="L96" s="13">
        <v>218815.88851280476</v>
      </c>
      <c r="M96" s="13">
        <v>218390.50849584112</v>
      </c>
      <c r="N96" s="13">
        <v>217910.88960434639</v>
      </c>
      <c r="O96" s="13">
        <v>217158.48234715365</v>
      </c>
      <c r="P96" s="13">
        <v>216423.88690797903</v>
      </c>
      <c r="Q96" s="14">
        <v>215762.94599038456</v>
      </c>
      <c r="R96" s="14">
        <v>214548.43236258964</v>
      </c>
      <c r="S96" s="14">
        <v>214265.02376742405</v>
      </c>
      <c r="T96" s="14">
        <v>213712.0730471792</v>
      </c>
      <c r="U96" s="14">
        <v>211466.57760676483</v>
      </c>
      <c r="V96" s="14">
        <v>211048.1259249601</v>
      </c>
      <c r="W96" s="14">
        <v>210657.07629300124</v>
      </c>
      <c r="X96" s="14">
        <v>210434.31351609554</v>
      </c>
      <c r="Y96" s="14">
        <v>210317.84007837035</v>
      </c>
      <c r="Z96" s="14">
        <v>210735.23569205715</v>
      </c>
      <c r="AA96" s="14">
        <v>210485.82212693032</v>
      </c>
      <c r="AB96" s="14">
        <v>210264.63947809898</v>
      </c>
      <c r="AC96" s="14">
        <v>209754.80292897322</v>
      </c>
    </row>
    <row r="97" spans="1:29" s="14" customFormat="1">
      <c r="A97" s="1" t="s">
        <v>524</v>
      </c>
      <c r="B97" s="1" t="s">
        <v>533</v>
      </c>
      <c r="C97" s="1"/>
      <c r="D97" s="1" t="s">
        <v>598</v>
      </c>
      <c r="E97" s="1" t="s">
        <v>600</v>
      </c>
      <c r="F97" s="1">
        <v>96</v>
      </c>
      <c r="G97" s="1" t="s">
        <v>836</v>
      </c>
      <c r="H97" s="1" t="str">
        <f t="shared" si="2"/>
        <v>96종합평균매매가격</v>
      </c>
      <c r="I97" s="1" t="s">
        <v>1386</v>
      </c>
      <c r="J97" s="13">
        <v>194169.29119866784</v>
      </c>
      <c r="K97" s="13">
        <v>193758.22093358531</v>
      </c>
      <c r="L97" s="13">
        <v>191618.66496434485</v>
      </c>
      <c r="M97" s="13">
        <v>191123.68472557038</v>
      </c>
      <c r="N97" s="13">
        <v>190274.13951106646</v>
      </c>
      <c r="O97" s="13">
        <v>187433.16251800396</v>
      </c>
      <c r="P97" s="13">
        <v>187041.94462848839</v>
      </c>
      <c r="Q97" s="14">
        <v>186421.63107727919</v>
      </c>
      <c r="R97" s="14">
        <v>185053.639389335</v>
      </c>
      <c r="S97" s="14">
        <v>182729.72087721032</v>
      </c>
      <c r="T97" s="14">
        <v>182117.6829269763</v>
      </c>
      <c r="U97" s="14">
        <v>184356.18062343754</v>
      </c>
      <c r="V97" s="14">
        <v>183652.4263994408</v>
      </c>
      <c r="W97" s="14">
        <v>182706.73704953166</v>
      </c>
      <c r="X97" s="14">
        <v>182327.79246737954</v>
      </c>
      <c r="Y97" s="14">
        <v>182500.89692564422</v>
      </c>
      <c r="Z97" s="14">
        <v>182419.14091627774</v>
      </c>
      <c r="AA97" s="14">
        <v>182728.38949897265</v>
      </c>
      <c r="AB97" s="14">
        <v>182560.47519389214</v>
      </c>
      <c r="AC97" s="14">
        <v>181614.24358917272</v>
      </c>
    </row>
    <row r="98" spans="1:29" s="14" customFormat="1">
      <c r="A98" s="1" t="s">
        <v>524</v>
      </c>
      <c r="B98" s="1" t="s">
        <v>533</v>
      </c>
      <c r="C98" s="1"/>
      <c r="D98" s="1" t="s">
        <v>598</v>
      </c>
      <c r="E98" s="1" t="s">
        <v>601</v>
      </c>
      <c r="F98" s="1">
        <v>97</v>
      </c>
      <c r="G98" s="1" t="s">
        <v>836</v>
      </c>
      <c r="H98" s="1" t="str">
        <f t="shared" si="2"/>
        <v>97종합평균매매가격</v>
      </c>
      <c r="I98" s="1" t="s">
        <v>1386</v>
      </c>
      <c r="J98" s="13">
        <v>220729.3287367099</v>
      </c>
      <c r="K98" s="13">
        <v>220387.11713261844</v>
      </c>
      <c r="L98" s="13">
        <v>220288.06614457472</v>
      </c>
      <c r="M98" s="13">
        <v>220228.35500598865</v>
      </c>
      <c r="N98" s="13">
        <v>219630.61327246897</v>
      </c>
      <c r="O98" s="13">
        <v>218700.04233036769</v>
      </c>
      <c r="P98" s="13">
        <v>218113.83837381325</v>
      </c>
      <c r="Q98" s="14">
        <v>217801.15553918501</v>
      </c>
      <c r="R98" s="14">
        <v>216510.78135057594</v>
      </c>
      <c r="S98" s="14">
        <v>216256.62091113708</v>
      </c>
      <c r="T98" s="14">
        <v>216047.07527778851</v>
      </c>
      <c r="U98" s="14">
        <v>213582.36227442443</v>
      </c>
      <c r="V98" s="14">
        <v>211762.62496874679</v>
      </c>
      <c r="W98" s="14">
        <v>211505.59000850917</v>
      </c>
      <c r="X98" s="14">
        <v>210436.55055212826</v>
      </c>
      <c r="Y98" s="14">
        <v>210487.10444161418</v>
      </c>
      <c r="Z98" s="14">
        <v>210362.8253353934</v>
      </c>
      <c r="AA98" s="14">
        <v>210758.19028809576</v>
      </c>
      <c r="AB98" s="14">
        <v>210269.04990116396</v>
      </c>
      <c r="AC98" s="14">
        <v>209834.13981539552</v>
      </c>
    </row>
    <row r="99" spans="1:29" s="14" customFormat="1">
      <c r="A99" s="1" t="s">
        <v>524</v>
      </c>
      <c r="B99" s="1" t="s">
        <v>533</v>
      </c>
      <c r="C99" s="1"/>
      <c r="D99" s="1" t="s">
        <v>598</v>
      </c>
      <c r="E99" s="1" t="s">
        <v>602</v>
      </c>
      <c r="F99" s="1">
        <v>98</v>
      </c>
      <c r="G99" s="1" t="s">
        <v>836</v>
      </c>
      <c r="H99" s="1" t="str">
        <f t="shared" si="2"/>
        <v>98종합평균매매가격</v>
      </c>
      <c r="I99" s="1" t="s">
        <v>1386</v>
      </c>
      <c r="J99" s="13">
        <v>281053.86207962839</v>
      </c>
      <c r="K99" s="13">
        <v>281051.21991356742</v>
      </c>
      <c r="L99" s="13">
        <v>280980.07884983829</v>
      </c>
      <c r="M99" s="13">
        <v>277763.8315688172</v>
      </c>
      <c r="N99" s="13">
        <v>276250.84391959477</v>
      </c>
      <c r="O99" s="13">
        <v>274484.88439222821</v>
      </c>
      <c r="P99" s="13">
        <v>273529.93959331175</v>
      </c>
      <c r="Q99" s="14">
        <v>272629.72930372966</v>
      </c>
      <c r="R99" s="14">
        <v>271477.81309465086</v>
      </c>
      <c r="S99" s="14">
        <v>269246.76446409395</v>
      </c>
      <c r="T99" s="14">
        <v>267640.87820052647</v>
      </c>
      <c r="U99" s="14">
        <v>265585.57754750544</v>
      </c>
      <c r="V99" s="14">
        <v>263427.60034527408</v>
      </c>
      <c r="W99" s="14">
        <v>262476.22267756809</v>
      </c>
      <c r="X99" s="14">
        <v>261508.63568342887</v>
      </c>
      <c r="Y99" s="14">
        <v>261070.99657549438</v>
      </c>
      <c r="Z99" s="14">
        <v>261463.85472674546</v>
      </c>
      <c r="AA99" s="14">
        <v>261191.8755722635</v>
      </c>
      <c r="AB99" s="14">
        <v>260823.74202864646</v>
      </c>
      <c r="AC99" s="14">
        <v>258977.59328651699</v>
      </c>
    </row>
    <row r="100" spans="1:29" s="14" customFormat="1">
      <c r="A100" s="1" t="s">
        <v>524</v>
      </c>
      <c r="B100" s="1" t="s">
        <v>533</v>
      </c>
      <c r="C100" s="1" t="s">
        <v>536</v>
      </c>
      <c r="D100" s="1"/>
      <c r="E100" s="1"/>
      <c r="F100" s="1">
        <v>99</v>
      </c>
      <c r="G100" s="1" t="s">
        <v>836</v>
      </c>
      <c r="H100" s="1" t="str">
        <f t="shared" si="2"/>
        <v>99종합평균매매가격</v>
      </c>
      <c r="I100" s="1" t="s">
        <v>1386</v>
      </c>
      <c r="J100" s="13">
        <v>227918.51743710611</v>
      </c>
      <c r="K100" s="13">
        <v>227565.15895470261</v>
      </c>
      <c r="L100" s="13">
        <v>227378.59297476654</v>
      </c>
      <c r="M100" s="13">
        <v>227088.53399701655</v>
      </c>
      <c r="N100" s="13">
        <v>226589.49439145811</v>
      </c>
      <c r="O100" s="13">
        <v>225923.56343870587</v>
      </c>
      <c r="P100" s="13">
        <v>225080.2781583601</v>
      </c>
      <c r="Q100" s="14">
        <v>224394.00010168497</v>
      </c>
      <c r="R100" s="14">
        <v>223563.42006523229</v>
      </c>
      <c r="S100" s="14">
        <v>222788.88002712981</v>
      </c>
      <c r="T100" s="14">
        <v>222394.93527379708</v>
      </c>
      <c r="U100" s="14">
        <v>219857.87238024166</v>
      </c>
      <c r="V100" s="14">
        <v>218882.07723945155</v>
      </c>
      <c r="W100" s="14">
        <v>218191.89286226974</v>
      </c>
      <c r="X100" s="14">
        <v>217331.90608007365</v>
      </c>
      <c r="Y100" s="14">
        <v>217483.3679635202</v>
      </c>
      <c r="Z100" s="14">
        <v>218013.86993291651</v>
      </c>
      <c r="AA100" s="14">
        <v>218081.53938119623</v>
      </c>
      <c r="AB100" s="14">
        <v>217661.18861497109</v>
      </c>
      <c r="AC100" s="14">
        <v>217058.60328794352</v>
      </c>
    </row>
    <row r="101" spans="1:29" s="14" customFormat="1">
      <c r="A101" s="1" t="s">
        <v>524</v>
      </c>
      <c r="B101" s="1" t="s">
        <v>533</v>
      </c>
      <c r="C101" s="1"/>
      <c r="D101" s="1" t="s">
        <v>603</v>
      </c>
      <c r="E101" s="1"/>
      <c r="F101" s="1">
        <v>100</v>
      </c>
      <c r="G101" s="1" t="s">
        <v>836</v>
      </c>
      <c r="H101" s="1" t="str">
        <f t="shared" si="2"/>
        <v>100종합평균매매가격</v>
      </c>
      <c r="I101" s="1" t="s">
        <v>1386</v>
      </c>
      <c r="J101" s="13">
        <v>231386.51935446396</v>
      </c>
      <c r="K101" s="13">
        <v>230590.91466274086</v>
      </c>
      <c r="L101" s="13">
        <v>230222.2417293652</v>
      </c>
      <c r="M101" s="13">
        <v>229412.99623575006</v>
      </c>
      <c r="N101" s="13">
        <v>228216.96091661233</v>
      </c>
      <c r="O101" s="13">
        <v>227451.35036534892</v>
      </c>
      <c r="P101" s="13">
        <v>225869.60949766907</v>
      </c>
      <c r="Q101" s="14">
        <v>225065.92273521679</v>
      </c>
      <c r="R101" s="14">
        <v>223536.55039117741</v>
      </c>
      <c r="S101" s="14">
        <v>221957.67541154815</v>
      </c>
      <c r="T101" s="14">
        <v>220925.5638447247</v>
      </c>
      <c r="U101" s="14">
        <v>219215.76101067857</v>
      </c>
      <c r="V101" s="14">
        <v>216924.89352265655</v>
      </c>
      <c r="W101" s="14">
        <v>215531.94922140054</v>
      </c>
      <c r="X101" s="14">
        <v>214347.26285059497</v>
      </c>
      <c r="Y101" s="14">
        <v>214225.11424660584</v>
      </c>
      <c r="Z101" s="14">
        <v>214781.7466393231</v>
      </c>
      <c r="AA101" s="14">
        <v>214559.40962214381</v>
      </c>
      <c r="AB101" s="14">
        <v>214338.71486056069</v>
      </c>
      <c r="AC101" s="14">
        <v>213292.24211540906</v>
      </c>
    </row>
    <row r="102" spans="1:29" s="14" customFormat="1">
      <c r="A102" s="1" t="s">
        <v>524</v>
      </c>
      <c r="B102" s="1" t="s">
        <v>533</v>
      </c>
      <c r="C102" s="1"/>
      <c r="D102" s="1" t="s">
        <v>603</v>
      </c>
      <c r="E102" s="1" t="s">
        <v>604</v>
      </c>
      <c r="F102" s="1">
        <v>101</v>
      </c>
      <c r="G102" s="1" t="s">
        <v>836</v>
      </c>
      <c r="H102" s="1" t="str">
        <f t="shared" si="2"/>
        <v>101종합평균매매가격</v>
      </c>
      <c r="I102" s="1" t="s">
        <v>1386</v>
      </c>
      <c r="J102" s="13">
        <v>251926.79808535171</v>
      </c>
      <c r="K102" s="13">
        <v>251265.61761074263</v>
      </c>
      <c r="L102" s="13">
        <v>250727.95436765393</v>
      </c>
      <c r="M102" s="13">
        <v>249420.12485743818</v>
      </c>
      <c r="N102" s="13">
        <v>248075.96674971643</v>
      </c>
      <c r="O102" s="13">
        <v>247095.09461705462</v>
      </c>
      <c r="P102" s="13">
        <v>244917.74317195706</v>
      </c>
      <c r="Q102" s="14">
        <v>244080.07992886836</v>
      </c>
      <c r="R102" s="14">
        <v>241771.31848072313</v>
      </c>
      <c r="S102" s="14">
        <v>239899.12725467587</v>
      </c>
      <c r="T102" s="14">
        <v>238626.95330884779</v>
      </c>
      <c r="U102" s="14">
        <v>236464.76314034444</v>
      </c>
      <c r="V102" s="14">
        <v>233082.94940137546</v>
      </c>
      <c r="W102" s="14">
        <v>230953.73858921794</v>
      </c>
      <c r="X102" s="14">
        <v>229409.50132090866</v>
      </c>
      <c r="Y102" s="14">
        <v>229331.86987188933</v>
      </c>
      <c r="Z102" s="14">
        <v>230093.31547308885</v>
      </c>
      <c r="AA102" s="14">
        <v>229693.90657780602</v>
      </c>
      <c r="AB102" s="14">
        <v>229306.00032813833</v>
      </c>
      <c r="AC102" s="14">
        <v>227650.30604974637</v>
      </c>
    </row>
    <row r="103" spans="1:29" s="14" customFormat="1">
      <c r="A103" s="1" t="s">
        <v>524</v>
      </c>
      <c r="B103" s="1" t="s">
        <v>533</v>
      </c>
      <c r="C103" s="1"/>
      <c r="D103" s="1" t="s">
        <v>603</v>
      </c>
      <c r="E103" s="1" t="s">
        <v>605</v>
      </c>
      <c r="F103" s="1">
        <v>102</v>
      </c>
      <c r="G103" s="1" t="s">
        <v>836</v>
      </c>
      <c r="H103" s="1" t="str">
        <f t="shared" si="2"/>
        <v>102종합평균매매가격</v>
      </c>
      <c r="I103" s="1" t="s">
        <v>1386</v>
      </c>
      <c r="J103" s="13">
        <v>212095.1905981375</v>
      </c>
      <c r="K103" s="13">
        <v>211327.490830005</v>
      </c>
      <c r="L103" s="13">
        <v>211743.98050193393</v>
      </c>
      <c r="M103" s="13">
        <v>211552.02572493296</v>
      </c>
      <c r="N103" s="13">
        <v>210867.30092570398</v>
      </c>
      <c r="O103" s="13">
        <v>210540.00211935502</v>
      </c>
      <c r="P103" s="13">
        <v>209570.27609645083</v>
      </c>
      <c r="Q103" s="14">
        <v>208713.68477621881</v>
      </c>
      <c r="R103" s="14">
        <v>207861.13940562186</v>
      </c>
      <c r="S103" s="14">
        <v>206461.09474778417</v>
      </c>
      <c r="T103" s="14">
        <v>205576.2251764237</v>
      </c>
      <c r="U103" s="14">
        <v>204190.6362421877</v>
      </c>
      <c r="V103" s="14">
        <v>203443.18025844364</v>
      </c>
      <c r="W103" s="14">
        <v>203044.37209824863</v>
      </c>
      <c r="X103" s="14">
        <v>202354.93404583208</v>
      </c>
      <c r="Y103" s="14">
        <v>202023.16721659002</v>
      </c>
      <c r="Z103" s="14">
        <v>202233.20968809456</v>
      </c>
      <c r="AA103" s="14">
        <v>202150.63648641718</v>
      </c>
      <c r="AB103" s="14">
        <v>202230.07612632526</v>
      </c>
      <c r="AC103" s="14">
        <v>201967.91874974052</v>
      </c>
    </row>
    <row r="104" spans="1:29" s="14" customFormat="1">
      <c r="A104" s="1" t="s">
        <v>524</v>
      </c>
      <c r="B104" s="1" t="s">
        <v>533</v>
      </c>
      <c r="C104" s="1"/>
      <c r="D104" s="1" t="s">
        <v>603</v>
      </c>
      <c r="E104" s="1" t="s">
        <v>606</v>
      </c>
      <c r="F104" s="1">
        <v>103</v>
      </c>
      <c r="G104" s="1" t="s">
        <v>836</v>
      </c>
      <c r="H104" s="1" t="str">
        <f t="shared" si="2"/>
        <v>103종합평균매매가격</v>
      </c>
      <c r="I104" s="1" t="s">
        <v>1386</v>
      </c>
      <c r="J104" s="13">
        <v>185326.92307692306</v>
      </c>
      <c r="K104" s="13">
        <v>183711.53846153847</v>
      </c>
      <c r="L104" s="13">
        <v>181615.38461538462</v>
      </c>
      <c r="M104" s="13">
        <v>181423.07692307694</v>
      </c>
      <c r="N104" s="13">
        <v>179307.69230769231</v>
      </c>
      <c r="O104" s="13">
        <v>178230.76923076922</v>
      </c>
      <c r="P104" s="13">
        <v>177807.69230769231</v>
      </c>
      <c r="Q104" s="14">
        <v>177365.38461538462</v>
      </c>
      <c r="R104" s="14">
        <v>177769.23076923078</v>
      </c>
      <c r="S104" s="14">
        <v>177173.07692307694</v>
      </c>
      <c r="T104" s="14">
        <v>176942.30769230769</v>
      </c>
      <c r="U104" s="14">
        <v>176115.38461538462</v>
      </c>
      <c r="V104" s="14">
        <v>174538.46153846153</v>
      </c>
      <c r="W104" s="14">
        <v>173788.46153846153</v>
      </c>
      <c r="X104" s="14">
        <v>172884.61538461538</v>
      </c>
      <c r="Y104" s="14">
        <v>173230.76923076922</v>
      </c>
      <c r="Z104" s="14">
        <v>173846.15384615384</v>
      </c>
      <c r="AA104" s="14">
        <v>174115.38461538462</v>
      </c>
      <c r="AB104" s="14">
        <v>173788.46153846153</v>
      </c>
      <c r="AC104" s="14">
        <v>173403.84615384616</v>
      </c>
    </row>
    <row r="105" spans="1:29" s="14" customFormat="1">
      <c r="A105" s="1" t="s">
        <v>524</v>
      </c>
      <c r="B105" s="1" t="s">
        <v>533</v>
      </c>
      <c r="C105" s="1"/>
      <c r="D105" s="1" t="s">
        <v>607</v>
      </c>
      <c r="E105" s="1"/>
      <c r="F105" s="1">
        <v>104</v>
      </c>
      <c r="G105" s="1" t="s">
        <v>836</v>
      </c>
      <c r="H105" s="1" t="str">
        <f t="shared" si="2"/>
        <v>104종합평균매매가격</v>
      </c>
      <c r="I105" s="1" t="s">
        <v>1386</v>
      </c>
      <c r="J105" s="13">
        <v>199986.62757823008</v>
      </c>
      <c r="K105" s="13">
        <v>200093.73850802143</v>
      </c>
      <c r="L105" s="13">
        <v>199824.6971103058</v>
      </c>
      <c r="M105" s="13">
        <v>199816.07067433136</v>
      </c>
      <c r="N105" s="13">
        <v>199794.16808248207</v>
      </c>
      <c r="O105" s="13">
        <v>199546.57528719367</v>
      </c>
      <c r="P105" s="13">
        <v>198702.23179475224</v>
      </c>
      <c r="Q105" s="14">
        <v>197861.41826819725</v>
      </c>
      <c r="R105" s="14">
        <v>197692.40851487825</v>
      </c>
      <c r="S105" s="14">
        <v>197425.02001446232</v>
      </c>
      <c r="T105" s="14">
        <v>197356.58918431905</v>
      </c>
      <c r="U105" s="14">
        <v>193951.19373260532</v>
      </c>
      <c r="V105" s="14">
        <v>193420.80474811493</v>
      </c>
      <c r="W105" s="14">
        <v>192983.65377829972</v>
      </c>
      <c r="X105" s="14">
        <v>192146.94371692024</v>
      </c>
      <c r="Y105" s="14">
        <v>192284.38371612254</v>
      </c>
      <c r="Z105" s="14">
        <v>192920.84762725301</v>
      </c>
      <c r="AA105" s="14">
        <v>193210.40042172288</v>
      </c>
      <c r="AB105" s="14">
        <v>192936.80496161367</v>
      </c>
      <c r="AC105" s="14">
        <v>192540.32664467703</v>
      </c>
    </row>
    <row r="106" spans="1:29" s="14" customFormat="1">
      <c r="A106" s="1" t="s">
        <v>524</v>
      </c>
      <c r="B106" s="1" t="s">
        <v>533</v>
      </c>
      <c r="C106" s="1"/>
      <c r="D106" s="1" t="s">
        <v>607</v>
      </c>
      <c r="E106" s="1" t="s">
        <v>608</v>
      </c>
      <c r="F106" s="1">
        <v>105</v>
      </c>
      <c r="G106" s="1" t="s">
        <v>836</v>
      </c>
      <c r="H106" s="1" t="str">
        <f t="shared" si="2"/>
        <v>105종합평균매매가격</v>
      </c>
      <c r="I106" s="1" t="s">
        <v>1386</v>
      </c>
      <c r="J106" s="13">
        <v>169146.36115979555</v>
      </c>
      <c r="K106" s="13">
        <v>169146.36115979555</v>
      </c>
      <c r="L106" s="13">
        <v>169167.40040301872</v>
      </c>
      <c r="M106" s="13">
        <v>168881.66807357298</v>
      </c>
      <c r="N106" s="13">
        <v>168726.20732121245</v>
      </c>
      <c r="O106" s="13">
        <v>168668.02398428303</v>
      </c>
      <c r="P106" s="13">
        <v>167515.16897386688</v>
      </c>
      <c r="Q106" s="14">
        <v>166167.36317993636</v>
      </c>
      <c r="R106" s="14">
        <v>166136.17301288678</v>
      </c>
      <c r="S106" s="14">
        <v>165683.38878941702</v>
      </c>
      <c r="T106" s="14">
        <v>165794.60328395912</v>
      </c>
      <c r="U106" s="14">
        <v>163002.34411599947</v>
      </c>
      <c r="V106" s="14">
        <v>163035.82061064325</v>
      </c>
      <c r="W106" s="14">
        <v>162714.91248684551</v>
      </c>
      <c r="X106" s="14">
        <v>161766.32627404583</v>
      </c>
      <c r="Y106" s="14">
        <v>161239.22086849794</v>
      </c>
      <c r="Z106" s="14">
        <v>161744.67931140424</v>
      </c>
      <c r="AA106" s="14">
        <v>161998.02338804532</v>
      </c>
      <c r="AB106" s="14">
        <v>161961.8598723413</v>
      </c>
      <c r="AC106" s="14">
        <v>161900.25532312461</v>
      </c>
    </row>
    <row r="107" spans="1:29" s="14" customFormat="1">
      <c r="A107" s="1" t="s">
        <v>524</v>
      </c>
      <c r="B107" s="1" t="s">
        <v>533</v>
      </c>
      <c r="C107" s="1"/>
      <c r="D107" s="1" t="s">
        <v>607</v>
      </c>
      <c r="E107" s="1" t="s">
        <v>609</v>
      </c>
      <c r="F107" s="1">
        <v>106</v>
      </c>
      <c r="G107" s="1" t="s">
        <v>836</v>
      </c>
      <c r="H107" s="1" t="str">
        <f t="shared" si="2"/>
        <v>106종합평균매매가격</v>
      </c>
      <c r="I107" s="1" t="s">
        <v>1386</v>
      </c>
      <c r="J107" s="13">
        <v>229074.97960845762</v>
      </c>
      <c r="K107" s="13">
        <v>229283.11691687306</v>
      </c>
      <c r="L107" s="13">
        <v>228740.47321993281</v>
      </c>
      <c r="M107" s="13">
        <v>228993.21138015157</v>
      </c>
      <c r="N107" s="13">
        <v>229097.28003435931</v>
      </c>
      <c r="O107" s="13">
        <v>228671.03738800119</v>
      </c>
      <c r="P107" s="13">
        <v>228117.68008609625</v>
      </c>
      <c r="Q107" s="14">
        <v>227755.05858777894</v>
      </c>
      <c r="R107" s="14">
        <v>227456.05823750235</v>
      </c>
      <c r="S107" s="14">
        <v>227363.53385738668</v>
      </c>
      <c r="T107" s="14">
        <v>227125.66264776906</v>
      </c>
      <c r="U107" s="14">
        <v>223420.21345470604</v>
      </c>
      <c r="V107" s="14">
        <v>222352.92041300316</v>
      </c>
      <c r="W107" s="14">
        <v>221805.08478885415</v>
      </c>
      <c r="X107" s="14">
        <v>221074.90148221597</v>
      </c>
      <c r="Y107" s="14">
        <v>221845.11141895765</v>
      </c>
      <c r="Z107" s="14">
        <v>222606.31672676766</v>
      </c>
      <c r="AA107" s="14">
        <v>222930.34690676333</v>
      </c>
      <c r="AB107" s="14">
        <v>222430.67239237542</v>
      </c>
      <c r="AC107" s="14">
        <v>221715.33241215878</v>
      </c>
    </row>
    <row r="108" spans="1:29" s="14" customFormat="1">
      <c r="A108" s="1" t="s">
        <v>524</v>
      </c>
      <c r="B108" s="1" t="s">
        <v>533</v>
      </c>
      <c r="C108" s="1"/>
      <c r="D108" s="1" t="s">
        <v>610</v>
      </c>
      <c r="E108" s="1"/>
      <c r="F108" s="1">
        <v>107</v>
      </c>
      <c r="G108" s="1" t="s">
        <v>836</v>
      </c>
      <c r="H108" s="1" t="str">
        <f t="shared" si="2"/>
        <v>107종합평균매매가격</v>
      </c>
      <c r="I108" s="1" t="s">
        <v>1386</v>
      </c>
      <c r="J108" s="13">
        <v>185923.59286598462</v>
      </c>
      <c r="K108" s="13">
        <v>186007.50098621967</v>
      </c>
      <c r="L108" s="13">
        <v>185651.88222095714</v>
      </c>
      <c r="M108" s="13">
        <v>185556.44527919422</v>
      </c>
      <c r="N108" s="13">
        <v>184662.36151545242</v>
      </c>
      <c r="O108" s="13">
        <v>182563.41819404886</v>
      </c>
      <c r="P108" s="13">
        <v>181821.69532525615</v>
      </c>
      <c r="Q108" s="14">
        <v>181108.92079698271</v>
      </c>
      <c r="R108" s="14">
        <v>180492.07230881977</v>
      </c>
      <c r="S108" s="14">
        <v>180134.92595352055</v>
      </c>
      <c r="T108" s="14">
        <v>179376.76589661653</v>
      </c>
      <c r="U108" s="14">
        <v>178492.88528307347</v>
      </c>
      <c r="V108" s="14">
        <v>177412.37965222858</v>
      </c>
      <c r="W108" s="14">
        <v>176010.96385472268</v>
      </c>
      <c r="X108" s="14">
        <v>175493.76909164921</v>
      </c>
      <c r="Y108" s="14">
        <v>175203.2082722616</v>
      </c>
      <c r="Z108" s="14">
        <v>175470.67098721876</v>
      </c>
      <c r="AA108" s="14">
        <v>176016.56629658936</v>
      </c>
      <c r="AB108" s="14">
        <v>176080.48198066661</v>
      </c>
      <c r="AC108" s="14">
        <v>175654.26431383719</v>
      </c>
    </row>
    <row r="109" spans="1:29" s="14" customFormat="1">
      <c r="A109" s="1" t="s">
        <v>524</v>
      </c>
      <c r="B109" s="1" t="s">
        <v>533</v>
      </c>
      <c r="C109" s="1"/>
      <c r="D109" s="1" t="s">
        <v>611</v>
      </c>
      <c r="E109" s="1"/>
      <c r="F109" s="1">
        <v>108</v>
      </c>
      <c r="G109" s="1" t="s">
        <v>836</v>
      </c>
      <c r="H109" s="1" t="str">
        <f t="shared" si="2"/>
        <v>108종합평균매매가격</v>
      </c>
      <c r="I109" s="1" t="s">
        <v>1386</v>
      </c>
      <c r="J109" s="13">
        <v>290683.38023518212</v>
      </c>
      <c r="K109" s="13">
        <v>288820.90759645071</v>
      </c>
      <c r="L109" s="13">
        <v>288803.94148431765</v>
      </c>
      <c r="M109" s="13">
        <v>288601.41907837981</v>
      </c>
      <c r="N109" s="13">
        <v>287946.79538049101</v>
      </c>
      <c r="O109" s="13">
        <v>287186.00773245492</v>
      </c>
      <c r="P109" s="13">
        <v>285744.95990281849</v>
      </c>
      <c r="Q109" s="14">
        <v>285410.08805515745</v>
      </c>
      <c r="R109" s="14">
        <v>284724.02062255354</v>
      </c>
      <c r="S109" s="14">
        <v>283298.84008719953</v>
      </c>
      <c r="T109" s="14">
        <v>282869.49964974012</v>
      </c>
      <c r="U109" s="14">
        <v>280446.30981815304</v>
      </c>
      <c r="V109" s="14">
        <v>279116.14709178207</v>
      </c>
      <c r="W109" s="14">
        <v>278563.20270603261</v>
      </c>
      <c r="X109" s="14">
        <v>276477.72144659673</v>
      </c>
      <c r="Y109" s="14">
        <v>276971.98786966159</v>
      </c>
      <c r="Z109" s="14">
        <v>278516.94265276944</v>
      </c>
      <c r="AA109" s="14">
        <v>279058.36567204609</v>
      </c>
      <c r="AB109" s="14">
        <v>278288.50256521662</v>
      </c>
      <c r="AC109" s="14">
        <v>277754.13073331647</v>
      </c>
    </row>
    <row r="110" spans="1:29" s="14" customFormat="1">
      <c r="A110" s="1" t="s">
        <v>524</v>
      </c>
      <c r="B110" s="1" t="s">
        <v>533</v>
      </c>
      <c r="C110" s="1"/>
      <c r="D110" s="1" t="s">
        <v>612</v>
      </c>
      <c r="E110" s="1"/>
      <c r="F110" s="1">
        <v>109</v>
      </c>
      <c r="G110" s="1" t="s">
        <v>836</v>
      </c>
      <c r="H110" s="1" t="str">
        <f t="shared" si="2"/>
        <v>109종합평균매매가격</v>
      </c>
      <c r="I110" s="1" t="s">
        <v>1386</v>
      </c>
      <c r="J110" s="13">
        <v>295895.47250392783</v>
      </c>
      <c r="K110" s="13">
        <v>295878.32063830306</v>
      </c>
      <c r="L110" s="13">
        <v>295881.62759625528</v>
      </c>
      <c r="M110" s="13">
        <v>294714.01184269373</v>
      </c>
      <c r="N110" s="13">
        <v>293764.30080278416</v>
      </c>
      <c r="O110" s="13">
        <v>292906.25602554256</v>
      </c>
      <c r="P110" s="13">
        <v>292363.70718111057</v>
      </c>
      <c r="Q110" s="14">
        <v>290775.39287469327</v>
      </c>
      <c r="R110" s="14">
        <v>288769.49709015741</v>
      </c>
      <c r="S110" s="14">
        <v>287501.37601317751</v>
      </c>
      <c r="T110" s="14">
        <v>287121.82240492862</v>
      </c>
      <c r="U110" s="14">
        <v>285764.68048951414</v>
      </c>
      <c r="V110" s="14">
        <v>285172.53092341684</v>
      </c>
      <c r="W110" s="14">
        <v>285035.16311998619</v>
      </c>
      <c r="X110" s="14">
        <v>284252.01401910308</v>
      </c>
      <c r="Y110" s="14">
        <v>285040.96463957784</v>
      </c>
      <c r="Z110" s="14">
        <v>285507.39168370626</v>
      </c>
      <c r="AA110" s="14">
        <v>285231.3421712626</v>
      </c>
      <c r="AB110" s="14">
        <v>284267.15247427137</v>
      </c>
      <c r="AC110" s="14">
        <v>283371.80540970463</v>
      </c>
    </row>
    <row r="111" spans="1:29" s="14" customFormat="1">
      <c r="A111" s="1" t="s">
        <v>524</v>
      </c>
      <c r="B111" s="1" t="s">
        <v>533</v>
      </c>
      <c r="C111" s="1"/>
      <c r="D111" s="1" t="s">
        <v>613</v>
      </c>
      <c r="E111" s="1"/>
      <c r="F111" s="1">
        <v>110</v>
      </c>
      <c r="G111" s="1" t="s">
        <v>836</v>
      </c>
      <c r="H111" s="1" t="str">
        <f t="shared" si="2"/>
        <v>110종합평균매매가격</v>
      </c>
      <c r="I111" s="1" t="s">
        <v>1386</v>
      </c>
      <c r="J111" s="13">
        <v>202528.02525306988</v>
      </c>
      <c r="K111" s="13">
        <v>202528.02525306988</v>
      </c>
      <c r="L111" s="13">
        <v>202311.8002809883</v>
      </c>
      <c r="M111" s="13">
        <v>201603.68494010295</v>
      </c>
      <c r="N111" s="13">
        <v>200892.71270354945</v>
      </c>
      <c r="O111" s="13">
        <v>200651.09372713859</v>
      </c>
      <c r="P111" s="13">
        <v>200647.47728990295</v>
      </c>
      <c r="Q111" s="14">
        <v>200457.86579031782</v>
      </c>
      <c r="R111" s="14">
        <v>200087.39136694773</v>
      </c>
      <c r="S111" s="14">
        <v>200016.20550872563</v>
      </c>
      <c r="T111" s="14">
        <v>200005.08617287417</v>
      </c>
      <c r="U111" s="14">
        <v>201679.76888702696</v>
      </c>
      <c r="V111" s="14">
        <v>201485.90280687055</v>
      </c>
      <c r="W111" s="14">
        <v>201094.40022343249</v>
      </c>
      <c r="X111" s="14">
        <v>200804.91551459293</v>
      </c>
      <c r="Y111" s="14">
        <v>200742.86063398968</v>
      </c>
      <c r="Z111" s="14">
        <v>200630.59279430247</v>
      </c>
      <c r="AA111" s="14">
        <v>199080.70101941068</v>
      </c>
      <c r="AB111" s="14">
        <v>198041.24423963134</v>
      </c>
      <c r="AC111" s="14">
        <v>197431.76581483035</v>
      </c>
    </row>
    <row r="112" spans="1:29" s="14" customFormat="1">
      <c r="A112" s="1" t="s">
        <v>524</v>
      </c>
      <c r="B112" s="1" t="s">
        <v>533</v>
      </c>
      <c r="C112" s="1"/>
      <c r="D112" s="1" t="s">
        <v>614</v>
      </c>
      <c r="E112" s="1"/>
      <c r="F112" s="1">
        <v>111</v>
      </c>
      <c r="G112" s="1" t="s">
        <v>836</v>
      </c>
      <c r="H112" s="1" t="str">
        <f t="shared" si="2"/>
        <v>111종합평균매매가격</v>
      </c>
      <c r="I112" s="1" t="s">
        <v>1386</v>
      </c>
      <c r="J112" s="13">
        <v>179773.41698725251</v>
      </c>
      <c r="K112" s="13">
        <v>179785.03138560778</v>
      </c>
      <c r="L112" s="13">
        <v>179779.77841108438</v>
      </c>
      <c r="M112" s="13">
        <v>180720.18538374893</v>
      </c>
      <c r="N112" s="13">
        <v>181645.52320220604</v>
      </c>
      <c r="O112" s="13">
        <v>182037.5461243483</v>
      </c>
      <c r="P112" s="13">
        <v>182026.34546942997</v>
      </c>
      <c r="Q112" s="14">
        <v>182282.20235992197</v>
      </c>
      <c r="R112" s="14">
        <v>182427.68781814937</v>
      </c>
      <c r="S112" s="14">
        <v>182600.75582748072</v>
      </c>
      <c r="T112" s="14">
        <v>182911.53098243909</v>
      </c>
      <c r="U112" s="14">
        <v>181396.36414315327</v>
      </c>
      <c r="V112" s="14">
        <v>181341.8027141754</v>
      </c>
      <c r="W112" s="14">
        <v>181124.4124803289</v>
      </c>
      <c r="X112" s="14">
        <v>181015.63670466357</v>
      </c>
      <c r="Y112" s="14">
        <v>181092.04757065623</v>
      </c>
      <c r="Z112" s="14">
        <v>181217.62775032374</v>
      </c>
      <c r="AA112" s="14">
        <v>181563.42470398996</v>
      </c>
      <c r="AB112" s="14">
        <v>181310.71453541378</v>
      </c>
      <c r="AC112" s="14">
        <v>181165.54482686534</v>
      </c>
    </row>
    <row r="113" spans="1:29" s="14" customFormat="1">
      <c r="A113" s="1" t="s">
        <v>524</v>
      </c>
      <c r="B113" s="1" t="s">
        <v>533</v>
      </c>
      <c r="C113" s="1" t="s">
        <v>537</v>
      </c>
      <c r="D113" s="1"/>
      <c r="E113" s="1"/>
      <c r="F113" s="1">
        <v>112</v>
      </c>
      <c r="G113" s="1" t="s">
        <v>836</v>
      </c>
      <c r="H113" s="1" t="str">
        <f t="shared" si="2"/>
        <v>112종합평균매매가격</v>
      </c>
      <c r="I113" s="1" t="s">
        <v>1386</v>
      </c>
      <c r="J113" s="13">
        <v>292011.39312150958</v>
      </c>
      <c r="K113" s="13">
        <v>291673.7897860799</v>
      </c>
      <c r="L113" s="13">
        <v>291000.93070826808</v>
      </c>
      <c r="M113" s="13">
        <v>289898.27481001127</v>
      </c>
      <c r="N113" s="13">
        <v>288671.88291511091</v>
      </c>
      <c r="O113" s="13">
        <v>287211.58106553199</v>
      </c>
      <c r="P113" s="13">
        <v>285324.05259836663</v>
      </c>
      <c r="Q113" s="14">
        <v>283031.28391725867</v>
      </c>
      <c r="R113" s="14">
        <v>281790.35164037271</v>
      </c>
      <c r="S113" s="14">
        <v>281221.74041833438</v>
      </c>
      <c r="T113" s="14">
        <v>279956.53007334383</v>
      </c>
      <c r="U113" s="14">
        <v>272894.90500029206</v>
      </c>
      <c r="V113" s="14">
        <v>271344.75232269015</v>
      </c>
      <c r="W113" s="14">
        <v>270220.27102023928</v>
      </c>
      <c r="X113" s="14">
        <v>269504.98427065869</v>
      </c>
      <c r="Y113" s="14">
        <v>269740.15848094068</v>
      </c>
      <c r="Z113" s="14">
        <v>270102.9751926483</v>
      </c>
      <c r="AA113" s="14">
        <v>269865.84849093104</v>
      </c>
      <c r="AB113" s="14">
        <v>265045.90331725584</v>
      </c>
      <c r="AC113" s="14">
        <v>264513.07596281474</v>
      </c>
    </row>
    <row r="114" spans="1:29" s="14" customFormat="1">
      <c r="A114" s="1" t="s">
        <v>524</v>
      </c>
      <c r="B114" s="1" t="s">
        <v>533</v>
      </c>
      <c r="C114" s="1"/>
      <c r="D114" s="1" t="s">
        <v>615</v>
      </c>
      <c r="E114" s="1"/>
      <c r="F114" s="1">
        <v>113</v>
      </c>
      <c r="G114" s="1" t="s">
        <v>836</v>
      </c>
      <c r="H114" s="1" t="str">
        <f t="shared" si="2"/>
        <v>113종합평균매매가격</v>
      </c>
      <c r="I114" s="1" t="s">
        <v>1386</v>
      </c>
      <c r="J114" s="13">
        <v>254687.55839906682</v>
      </c>
      <c r="K114" s="13">
        <v>254021.55045806314</v>
      </c>
      <c r="L114" s="13">
        <v>252843.84126265542</v>
      </c>
      <c r="M114" s="13">
        <v>251016.80125725362</v>
      </c>
      <c r="N114" s="13">
        <v>249193.2973225938</v>
      </c>
      <c r="O114" s="13">
        <v>247833.6528793702</v>
      </c>
      <c r="P114" s="13">
        <v>246770.26861684915</v>
      </c>
      <c r="Q114" s="14">
        <v>244953.0549130713</v>
      </c>
      <c r="R114" s="14">
        <v>243524.192929193</v>
      </c>
      <c r="S114" s="14">
        <v>243151.89090593063</v>
      </c>
      <c r="T114" s="14">
        <v>242068.29676097288</v>
      </c>
      <c r="U114" s="14">
        <v>234652.14960957295</v>
      </c>
      <c r="V114" s="14">
        <v>233923.21153278206</v>
      </c>
      <c r="W114" s="14">
        <v>232968.75080562197</v>
      </c>
      <c r="X114" s="14">
        <v>232243.6926664534</v>
      </c>
      <c r="Y114" s="14">
        <v>232036.91619274445</v>
      </c>
      <c r="Z114" s="14">
        <v>232412.16322449452</v>
      </c>
      <c r="AA114" s="14">
        <v>232087.15583322948</v>
      </c>
      <c r="AB114" s="14">
        <v>223580.48726760386</v>
      </c>
      <c r="AC114" s="14">
        <v>223142.76249398949</v>
      </c>
    </row>
    <row r="115" spans="1:29" s="14" customFormat="1">
      <c r="A115" s="1" t="s">
        <v>524</v>
      </c>
      <c r="B115" s="1" t="s">
        <v>533</v>
      </c>
      <c r="C115" s="1"/>
      <c r="D115" s="1" t="s">
        <v>616</v>
      </c>
      <c r="E115" s="1"/>
      <c r="F115" s="1">
        <v>114</v>
      </c>
      <c r="G115" s="1" t="s">
        <v>836</v>
      </c>
      <c r="H115" s="1" t="str">
        <f t="shared" si="2"/>
        <v>114종합평균매매가격</v>
      </c>
      <c r="I115" s="1" t="s">
        <v>1386</v>
      </c>
      <c r="J115" s="13">
        <v>394219.43200198142</v>
      </c>
      <c r="K115" s="13">
        <v>394320.50388724875</v>
      </c>
      <c r="L115" s="13">
        <v>394086.47036743682</v>
      </c>
      <c r="M115" s="13">
        <v>393340.27970290097</v>
      </c>
      <c r="N115" s="13">
        <v>392782.07939474797</v>
      </c>
      <c r="O115" s="13">
        <v>392159.21215624467</v>
      </c>
      <c r="P115" s="13">
        <v>391115.89309349126</v>
      </c>
      <c r="Q115" s="14">
        <v>389661.00948094006</v>
      </c>
      <c r="R115" s="14">
        <v>387700.21490675403</v>
      </c>
      <c r="S115" s="14">
        <v>385926.8470362103</v>
      </c>
      <c r="T115" s="14">
        <v>382959.02151204343</v>
      </c>
      <c r="U115" s="14">
        <v>379083.88882236322</v>
      </c>
      <c r="V115" s="14">
        <v>373657.40323846776</v>
      </c>
      <c r="W115" s="14">
        <v>370922.71584241407</v>
      </c>
      <c r="X115" s="14">
        <v>369437.30358307064</v>
      </c>
      <c r="Y115" s="14">
        <v>369471.64344922104</v>
      </c>
      <c r="Z115" s="14">
        <v>369774.85929828766</v>
      </c>
      <c r="AA115" s="14">
        <v>370076.34215463221</v>
      </c>
      <c r="AB115" s="14">
        <v>368528.41575859179</v>
      </c>
      <c r="AC115" s="14">
        <v>368372.61818278587</v>
      </c>
    </row>
    <row r="116" spans="1:29" s="14" customFormat="1">
      <c r="A116" s="1" t="s">
        <v>524</v>
      </c>
      <c r="B116" s="1" t="s">
        <v>533</v>
      </c>
      <c r="C116" s="1"/>
      <c r="D116" s="1" t="s">
        <v>617</v>
      </c>
      <c r="E116" s="1"/>
      <c r="F116" s="1">
        <v>115</v>
      </c>
      <c r="G116" s="1" t="s">
        <v>836</v>
      </c>
      <c r="H116" s="1" t="str">
        <f t="shared" si="2"/>
        <v>115종합평균매매가격</v>
      </c>
      <c r="I116" s="1" t="s">
        <v>1386</v>
      </c>
      <c r="J116" s="13">
        <v>423785.06165407767</v>
      </c>
      <c r="K116" s="13">
        <v>423785.06165407767</v>
      </c>
      <c r="L116" s="13">
        <v>423785.06165407767</v>
      </c>
      <c r="M116" s="13">
        <v>423538.80778222351</v>
      </c>
      <c r="N116" s="13">
        <v>422245.9749549891</v>
      </c>
      <c r="O116" s="13">
        <v>416832.37727053871</v>
      </c>
      <c r="P116" s="13">
        <v>406116.61100947607</v>
      </c>
      <c r="Q116" s="14">
        <v>396728.69850770215</v>
      </c>
      <c r="R116" s="14">
        <v>395787.85401219054</v>
      </c>
      <c r="S116" s="14">
        <v>395480.03667237278</v>
      </c>
      <c r="T116" s="14">
        <v>393839.9085333097</v>
      </c>
      <c r="U116" s="14">
        <v>394677.04666720697</v>
      </c>
      <c r="V116" s="14">
        <v>391998.90315278404</v>
      </c>
      <c r="W116" s="14">
        <v>391440.14058029366</v>
      </c>
      <c r="X116" s="14">
        <v>391095.04618419462</v>
      </c>
      <c r="Y116" s="14">
        <v>393276.44715700805</v>
      </c>
      <c r="Z116" s="14">
        <v>394723.13417818805</v>
      </c>
      <c r="AA116" s="14">
        <v>394261.37904074142</v>
      </c>
      <c r="AB116" s="14">
        <v>393390.20763195178</v>
      </c>
      <c r="AC116" s="14">
        <v>391500.90812485496</v>
      </c>
    </row>
    <row r="117" spans="1:29" s="14" customFormat="1">
      <c r="A117" s="1" t="s">
        <v>524</v>
      </c>
      <c r="B117" s="1" t="s">
        <v>533</v>
      </c>
      <c r="C117" s="1"/>
      <c r="D117" s="1" t="s">
        <v>547</v>
      </c>
      <c r="E117" s="1"/>
      <c r="F117" s="1">
        <v>116</v>
      </c>
      <c r="G117" s="1" t="s">
        <v>836</v>
      </c>
      <c r="H117" s="1" t="str">
        <f t="shared" si="2"/>
        <v>116종합평균매매가격</v>
      </c>
      <c r="I117" s="1" t="s">
        <v>1386</v>
      </c>
      <c r="J117" s="13">
        <v>245897.68019088914</v>
      </c>
      <c r="K117" s="13">
        <v>245872.92349166606</v>
      </c>
      <c r="L117" s="13">
        <v>245780.39154957837</v>
      </c>
      <c r="M117" s="13">
        <v>245759.93330221644</v>
      </c>
      <c r="N117" s="13">
        <v>245514.07131297357</v>
      </c>
      <c r="O117" s="13">
        <v>245048.81134865625</v>
      </c>
      <c r="P117" s="13">
        <v>244688.46957158996</v>
      </c>
      <c r="Q117" s="14">
        <v>243956.20516220777</v>
      </c>
      <c r="R117" s="14">
        <v>243550.21544823615</v>
      </c>
      <c r="S117" s="14">
        <v>243263.81167581998</v>
      </c>
      <c r="T117" s="14">
        <v>242974.87504525765</v>
      </c>
      <c r="U117" s="14">
        <v>238231.21769414778</v>
      </c>
      <c r="V117" s="14">
        <v>237850.31606185212</v>
      </c>
      <c r="W117" s="14">
        <v>237163.54105755247</v>
      </c>
      <c r="X117" s="14">
        <v>236819.18060788943</v>
      </c>
      <c r="Y117" s="14">
        <v>237362.42549914788</v>
      </c>
      <c r="Z117" s="14">
        <v>237286.71160430904</v>
      </c>
      <c r="AA117" s="14">
        <v>236986.94104817149</v>
      </c>
      <c r="AB117" s="14">
        <v>236605.32333213463</v>
      </c>
      <c r="AC117" s="14">
        <v>236177.35912850421</v>
      </c>
    </row>
    <row r="118" spans="1:29" s="14" customFormat="1">
      <c r="A118" s="1" t="s">
        <v>524</v>
      </c>
      <c r="B118" s="1" t="s">
        <v>533</v>
      </c>
      <c r="C118" s="1" t="s">
        <v>538</v>
      </c>
      <c r="D118" s="1"/>
      <c r="E118" s="1"/>
      <c r="F118" s="1">
        <v>117</v>
      </c>
      <c r="G118" s="1" t="s">
        <v>836</v>
      </c>
      <c r="H118" s="1" t="str">
        <f t="shared" si="2"/>
        <v>117종합평균매매가격</v>
      </c>
      <c r="I118" s="1" t="s">
        <v>1386</v>
      </c>
      <c r="J118" s="13">
        <v>188843.83666049092</v>
      </c>
      <c r="K118" s="13">
        <v>188813.13163386297</v>
      </c>
      <c r="L118" s="13">
        <v>188712.96681246482</v>
      </c>
      <c r="M118" s="13">
        <v>188487.19614452971</v>
      </c>
      <c r="N118" s="13">
        <v>188354.38520600891</v>
      </c>
      <c r="O118" s="13">
        <v>188166.77001400187</v>
      </c>
      <c r="P118" s="13">
        <v>188018.73564236084</v>
      </c>
      <c r="Q118" s="14">
        <v>187787.25534789226</v>
      </c>
      <c r="R118" s="14">
        <v>187768.29338121333</v>
      </c>
      <c r="S118" s="14">
        <v>186809.20699086451</v>
      </c>
      <c r="T118" s="14">
        <v>186093.06781984563</v>
      </c>
      <c r="U118" s="14">
        <v>185441.62470367237</v>
      </c>
      <c r="V118" s="14">
        <v>185157.93549316443</v>
      </c>
      <c r="W118" s="14">
        <v>185268.01199002514</v>
      </c>
      <c r="X118" s="14">
        <v>185312.91853536459</v>
      </c>
      <c r="Y118" s="14">
        <v>185757.75974594516</v>
      </c>
      <c r="Z118" s="14">
        <v>186117.71960002879</v>
      </c>
      <c r="AA118" s="14">
        <v>186266.40575566184</v>
      </c>
      <c r="AB118" s="14">
        <v>186236.6573262453</v>
      </c>
      <c r="AC118" s="14">
        <v>186158.19059872476</v>
      </c>
    </row>
    <row r="119" spans="1:29" s="14" customFormat="1">
      <c r="A119" s="1" t="s">
        <v>524</v>
      </c>
      <c r="B119" s="1" t="s">
        <v>533</v>
      </c>
      <c r="C119" s="1"/>
      <c r="D119" s="1" t="s">
        <v>618</v>
      </c>
      <c r="E119" s="1"/>
      <c r="F119" s="1">
        <v>118</v>
      </c>
      <c r="G119" s="1" t="s">
        <v>836</v>
      </c>
      <c r="H119" s="1" t="str">
        <f t="shared" si="2"/>
        <v>118종합평균매매가격</v>
      </c>
      <c r="I119" s="1" t="s">
        <v>1386</v>
      </c>
      <c r="J119" s="13">
        <v>160636.14869520758</v>
      </c>
      <c r="K119" s="13">
        <v>160780.32789256307</v>
      </c>
      <c r="L119" s="13">
        <v>160917.95222125069</v>
      </c>
      <c r="M119" s="13">
        <v>160800.46006640492</v>
      </c>
      <c r="N119" s="13">
        <v>160874.86091219998</v>
      </c>
      <c r="O119" s="13">
        <v>160840.71320756312</v>
      </c>
      <c r="P119" s="13">
        <v>160589.87634224453</v>
      </c>
      <c r="Q119" s="14">
        <v>160137.35625684663</v>
      </c>
      <c r="R119" s="14">
        <v>160235.36826692917</v>
      </c>
      <c r="S119" s="14">
        <v>159753.34463418103</v>
      </c>
      <c r="T119" s="14">
        <v>159530.57733411662</v>
      </c>
      <c r="U119" s="14">
        <v>158827.53709361033</v>
      </c>
      <c r="V119" s="14">
        <v>158827.53709361033</v>
      </c>
      <c r="W119" s="14">
        <v>159129.58161329298</v>
      </c>
      <c r="X119" s="14">
        <v>159375.64846096007</v>
      </c>
      <c r="Y119" s="14">
        <v>160215.57343534901</v>
      </c>
      <c r="Z119" s="14">
        <v>160428.04036677859</v>
      </c>
      <c r="AA119" s="14">
        <v>160624.17821195431</v>
      </c>
      <c r="AB119" s="14">
        <v>160621.91764325759</v>
      </c>
      <c r="AC119" s="14">
        <v>160581.81999182282</v>
      </c>
    </row>
    <row r="120" spans="1:29" s="14" customFormat="1">
      <c r="A120" s="1" t="s">
        <v>524</v>
      </c>
      <c r="B120" s="1" t="s">
        <v>533</v>
      </c>
      <c r="C120" s="1"/>
      <c r="D120" s="1" t="s">
        <v>619</v>
      </c>
      <c r="E120" s="1"/>
      <c r="F120" s="1">
        <v>119</v>
      </c>
      <c r="G120" s="1" t="s">
        <v>836</v>
      </c>
      <c r="H120" s="1" t="str">
        <f t="shared" si="2"/>
        <v>119종합평균매매가격</v>
      </c>
      <c r="I120" s="1" t="s">
        <v>1386</v>
      </c>
      <c r="J120" s="13">
        <v>128437.87664307382</v>
      </c>
      <c r="K120" s="13">
        <v>128437.87664307382</v>
      </c>
      <c r="L120" s="13">
        <v>128457.57667677788</v>
      </c>
      <c r="M120" s="13">
        <v>128477.27671048196</v>
      </c>
      <c r="N120" s="13">
        <v>128487.12672733401</v>
      </c>
      <c r="O120" s="13">
        <v>128437.87664307382</v>
      </c>
      <c r="P120" s="13">
        <v>128452.65166835187</v>
      </c>
      <c r="Q120" s="14">
        <v>128492.54423660263</v>
      </c>
      <c r="R120" s="14">
        <v>128310.3189248399</v>
      </c>
      <c r="S120" s="14">
        <v>128295.05139871924</v>
      </c>
      <c r="T120" s="14">
        <v>128196.55123019885</v>
      </c>
      <c r="U120" s="14">
        <v>131587.422136245</v>
      </c>
      <c r="V120" s="14">
        <v>131690.98029320611</v>
      </c>
      <c r="W120" s="14">
        <v>131663.36478468313</v>
      </c>
      <c r="X120" s="14">
        <v>131394.11357658429</v>
      </c>
      <c r="Y120" s="14">
        <v>131672.45929675395</v>
      </c>
      <c r="Z120" s="14">
        <v>132192.32374791731</v>
      </c>
      <c r="AA120" s="14">
        <v>132388.0663464003</v>
      </c>
      <c r="AB120" s="14">
        <v>132353.18658828226</v>
      </c>
      <c r="AC120" s="14">
        <v>132311.7633254978</v>
      </c>
    </row>
    <row r="121" spans="1:29" s="14" customFormat="1">
      <c r="A121" s="1" t="s">
        <v>524</v>
      </c>
      <c r="B121" s="1" t="s">
        <v>533</v>
      </c>
      <c r="C121" s="1" t="s">
        <v>539</v>
      </c>
      <c r="D121" s="1"/>
      <c r="E121" s="1"/>
      <c r="F121" s="1">
        <v>120</v>
      </c>
      <c r="G121" s="1" t="s">
        <v>836</v>
      </c>
      <c r="H121" s="1" t="str">
        <f t="shared" si="2"/>
        <v>120종합평균매매가격</v>
      </c>
      <c r="I121" s="1" t="s">
        <v>1386</v>
      </c>
      <c r="J121" s="13">
        <v>285596.05188205821</v>
      </c>
      <c r="K121" s="13">
        <v>285581.73178075993</v>
      </c>
      <c r="L121" s="13">
        <v>284379.97437744919</v>
      </c>
      <c r="M121" s="13">
        <v>282982.96738016681</v>
      </c>
      <c r="N121" s="13">
        <v>281754.42646758247</v>
      </c>
      <c r="O121" s="13">
        <v>279483.96068239911</v>
      </c>
      <c r="P121" s="13">
        <v>277607.22493911965</v>
      </c>
      <c r="Q121" s="14">
        <v>274637.68154873588</v>
      </c>
      <c r="R121" s="14">
        <v>272447.30844472809</v>
      </c>
      <c r="S121" s="14">
        <v>270792.0657352577</v>
      </c>
      <c r="T121" s="14">
        <v>269399.67190574569</v>
      </c>
      <c r="U121" s="14">
        <v>266009.24839257775</v>
      </c>
      <c r="V121" s="14">
        <v>264462.44366117136</v>
      </c>
      <c r="W121" s="14">
        <v>263007.34496504703</v>
      </c>
      <c r="X121" s="14">
        <v>262094.01440991383</v>
      </c>
      <c r="Y121" s="14">
        <v>259726.13281998632</v>
      </c>
      <c r="Z121" s="14">
        <v>259613.8613436626</v>
      </c>
      <c r="AA121" s="14">
        <v>258436.90265960648</v>
      </c>
      <c r="AB121" s="14">
        <v>257953.2669667101</v>
      </c>
      <c r="AC121" s="14">
        <v>257659.24329828349</v>
      </c>
    </row>
    <row r="122" spans="1:29" s="14" customFormat="1">
      <c r="A122" s="1" t="s">
        <v>524</v>
      </c>
      <c r="B122" s="1" t="s">
        <v>533</v>
      </c>
      <c r="C122" s="1"/>
      <c r="D122" s="1" t="s">
        <v>620</v>
      </c>
      <c r="E122" s="1"/>
      <c r="F122" s="1">
        <v>121</v>
      </c>
      <c r="G122" s="1" t="s">
        <v>836</v>
      </c>
      <c r="H122" s="1" t="str">
        <f t="shared" si="2"/>
        <v>121종합평균매매가격</v>
      </c>
      <c r="I122" s="1" t="s">
        <v>1386</v>
      </c>
      <c r="J122" s="13">
        <v>296709.99219248444</v>
      </c>
      <c r="K122" s="13">
        <v>296709.99219248444</v>
      </c>
      <c r="L122" s="13">
        <v>294605.6932322135</v>
      </c>
      <c r="M122" s="13">
        <v>293372.80190579378</v>
      </c>
      <c r="N122" s="13">
        <v>291224.03433570347</v>
      </c>
      <c r="O122" s="13">
        <v>289897.74870267115</v>
      </c>
      <c r="P122" s="13">
        <v>288468.36604273861</v>
      </c>
      <c r="Q122" s="14">
        <v>286166.71641761513</v>
      </c>
      <c r="R122" s="14">
        <v>283744.50971819594</v>
      </c>
      <c r="S122" s="14">
        <v>281978.71202726755</v>
      </c>
      <c r="T122" s="14">
        <v>281194.24752599298</v>
      </c>
      <c r="U122" s="14">
        <v>273978.3597532452</v>
      </c>
      <c r="V122" s="14">
        <v>271782.50968205236</v>
      </c>
      <c r="W122" s="14">
        <v>270843.12413776701</v>
      </c>
      <c r="X122" s="14">
        <v>270572.84982970956</v>
      </c>
      <c r="Y122" s="14">
        <v>270484.6097693441</v>
      </c>
      <c r="Z122" s="14">
        <v>270912.43882303336</v>
      </c>
      <c r="AA122" s="14">
        <v>270444.9405233268</v>
      </c>
      <c r="AB122" s="14">
        <v>269330.68194146157</v>
      </c>
      <c r="AC122" s="14">
        <v>268210.01831840246</v>
      </c>
    </row>
    <row r="123" spans="1:29" s="14" customFormat="1">
      <c r="A123" s="1" t="s">
        <v>524</v>
      </c>
      <c r="B123" s="1" t="s">
        <v>533</v>
      </c>
      <c r="C123" s="1"/>
      <c r="D123" s="1" t="s">
        <v>621</v>
      </c>
      <c r="E123" s="1"/>
      <c r="F123" s="1">
        <v>122</v>
      </c>
      <c r="G123" s="1" t="s">
        <v>836</v>
      </c>
      <c r="H123" s="1" t="str">
        <f t="shared" si="2"/>
        <v>122종합평균매매가격</v>
      </c>
      <c r="I123" s="1" t="s">
        <v>1386</v>
      </c>
      <c r="J123" s="13">
        <v>284940.30865840788</v>
      </c>
      <c r="K123" s="13">
        <v>284916.58496985713</v>
      </c>
      <c r="L123" s="13">
        <v>284308.98689134209</v>
      </c>
      <c r="M123" s="13">
        <v>282872.57406923198</v>
      </c>
      <c r="N123" s="13">
        <v>281620.70612022717</v>
      </c>
      <c r="O123" s="13">
        <v>279757.76048616343</v>
      </c>
      <c r="P123" s="13">
        <v>277663.81917012797</v>
      </c>
      <c r="Q123" s="14">
        <v>274142.50828378164</v>
      </c>
      <c r="R123" s="14">
        <v>271549.00457331631</v>
      </c>
      <c r="S123" s="14">
        <v>270005.09660587984</v>
      </c>
      <c r="T123" s="14">
        <v>268681.8404696951</v>
      </c>
      <c r="U123" s="14">
        <v>266491.76847552101</v>
      </c>
      <c r="V123" s="14">
        <v>265000.35186816036</v>
      </c>
      <c r="W123" s="14">
        <v>263015.05462497676</v>
      </c>
      <c r="X123" s="14">
        <v>261696.77400089</v>
      </c>
      <c r="Y123" s="14">
        <v>259322.16566647982</v>
      </c>
      <c r="Z123" s="14">
        <v>258997.84335649069</v>
      </c>
      <c r="AA123" s="14">
        <v>258505.96356594106</v>
      </c>
      <c r="AB123" s="14">
        <v>258187.17672836699</v>
      </c>
      <c r="AC123" s="14">
        <v>257997.28277730313</v>
      </c>
    </row>
    <row r="124" spans="1:29" s="14" customFormat="1">
      <c r="A124" s="1" t="s">
        <v>524</v>
      </c>
      <c r="B124" s="1" t="s">
        <v>533</v>
      </c>
      <c r="C124" s="1"/>
      <c r="D124" s="1" t="s">
        <v>621</v>
      </c>
      <c r="E124" s="1" t="s">
        <v>622</v>
      </c>
      <c r="F124" s="1">
        <v>123</v>
      </c>
      <c r="G124" s="1" t="s">
        <v>836</v>
      </c>
      <c r="H124" s="1" t="str">
        <f t="shared" si="2"/>
        <v>123종합평균매매가격</v>
      </c>
      <c r="I124" s="1" t="s">
        <v>1386</v>
      </c>
      <c r="J124" s="13">
        <v>227429.05287433104</v>
      </c>
      <c r="K124" s="13">
        <v>227455.71830077964</v>
      </c>
      <c r="L124" s="13">
        <v>227110.0126586259</v>
      </c>
      <c r="M124" s="13">
        <v>226048.03870306446</v>
      </c>
      <c r="N124" s="13">
        <v>224781.10844699759</v>
      </c>
      <c r="O124" s="13">
        <v>223323.4649309098</v>
      </c>
      <c r="P124" s="13">
        <v>222800.7280823492</v>
      </c>
      <c r="Q124" s="14">
        <v>221429.09991947899</v>
      </c>
      <c r="R124" s="14">
        <v>220041.60163387476</v>
      </c>
      <c r="S124" s="14">
        <v>219493.34849665131</v>
      </c>
      <c r="T124" s="14">
        <v>217615.8993458992</v>
      </c>
      <c r="U124" s="14">
        <v>215263.44798597106</v>
      </c>
      <c r="V124" s="14">
        <v>213339.72901860179</v>
      </c>
      <c r="W124" s="14">
        <v>212234.29494739915</v>
      </c>
      <c r="X124" s="14">
        <v>211166.74681365976</v>
      </c>
      <c r="Y124" s="14">
        <v>209161.6533486642</v>
      </c>
      <c r="Z124" s="14">
        <v>209008.7315859489</v>
      </c>
      <c r="AA124" s="14">
        <v>208636.39595508817</v>
      </c>
      <c r="AB124" s="14">
        <v>208461.1558645608</v>
      </c>
      <c r="AC124" s="14">
        <v>208488.11849686713</v>
      </c>
    </row>
    <row r="125" spans="1:29" s="14" customFormat="1">
      <c r="A125" s="1" t="s">
        <v>524</v>
      </c>
      <c r="B125" s="1" t="s">
        <v>533</v>
      </c>
      <c r="C125" s="1"/>
      <c r="D125" s="1" t="s">
        <v>621</v>
      </c>
      <c r="E125" s="1" t="s">
        <v>623</v>
      </c>
      <c r="F125" s="1">
        <v>124</v>
      </c>
      <c r="G125" s="1" t="s">
        <v>836</v>
      </c>
      <c r="H125" s="1" t="str">
        <f t="shared" si="2"/>
        <v>124종합평균매매가격</v>
      </c>
      <c r="I125" s="1" t="s">
        <v>1386</v>
      </c>
      <c r="J125" s="13">
        <v>362752.32274093723</v>
      </c>
      <c r="K125" s="13">
        <v>362839.52978258341</v>
      </c>
      <c r="L125" s="13">
        <v>362492.62817101961</v>
      </c>
      <c r="M125" s="13">
        <v>361678.46882919548</v>
      </c>
      <c r="N125" s="13">
        <v>361377.4849699905</v>
      </c>
      <c r="O125" s="13">
        <v>361039.15399212419</v>
      </c>
      <c r="P125" s="13">
        <v>360028.77612321416</v>
      </c>
      <c r="Q125" s="14">
        <v>358588.05185740627</v>
      </c>
      <c r="R125" s="14">
        <v>353553.93316296587</v>
      </c>
      <c r="S125" s="14">
        <v>350950.43684714573</v>
      </c>
      <c r="T125" s="14">
        <v>350667.68628836947</v>
      </c>
      <c r="U125" s="14">
        <v>347715.72044887318</v>
      </c>
      <c r="V125" s="14">
        <v>345886.23980180256</v>
      </c>
      <c r="W125" s="14">
        <v>342646.22767888929</v>
      </c>
      <c r="X125" s="14">
        <v>340858.80931023473</v>
      </c>
      <c r="Y125" s="14">
        <v>336952.19965787354</v>
      </c>
      <c r="Z125" s="14">
        <v>336016.73592592822</v>
      </c>
      <c r="AA125" s="14">
        <v>334380.32977985521</v>
      </c>
      <c r="AB125" s="14">
        <v>333191.95923365286</v>
      </c>
      <c r="AC125" s="14">
        <v>332653.79158352502</v>
      </c>
    </row>
    <row r="126" spans="1:29" s="14" customFormat="1">
      <c r="A126" s="1" t="s">
        <v>524</v>
      </c>
      <c r="B126" s="1" t="s">
        <v>533</v>
      </c>
      <c r="C126" s="1"/>
      <c r="D126" s="1" t="s">
        <v>621</v>
      </c>
      <c r="E126" s="1" t="s">
        <v>624</v>
      </c>
      <c r="F126" s="1">
        <v>125</v>
      </c>
      <c r="G126" s="1" t="s">
        <v>836</v>
      </c>
      <c r="H126" s="1" t="str">
        <f t="shared" si="2"/>
        <v>125종합평균매매가격</v>
      </c>
      <c r="I126" s="1" t="s">
        <v>1386</v>
      </c>
      <c r="J126" s="13">
        <v>301016.46595472016</v>
      </c>
      <c r="K126" s="13">
        <v>300840.9571955424</v>
      </c>
      <c r="L126" s="13">
        <v>299687.30522472388</v>
      </c>
      <c r="M126" s="13">
        <v>297278.33755780273</v>
      </c>
      <c r="N126" s="13">
        <v>295315.29407584132</v>
      </c>
      <c r="O126" s="13">
        <v>291745.31397751812</v>
      </c>
      <c r="P126" s="13">
        <v>286744.75161807961</v>
      </c>
      <c r="Q126" s="14">
        <v>278786.86002650438</v>
      </c>
      <c r="R126" s="14">
        <v>276478.13864629157</v>
      </c>
      <c r="S126" s="14">
        <v>274434.86485840078</v>
      </c>
      <c r="T126" s="14">
        <v>273043.03641923872</v>
      </c>
      <c r="U126" s="14">
        <v>271503.17966353317</v>
      </c>
      <c r="V126" s="14">
        <v>270798.21315296396</v>
      </c>
      <c r="W126" s="14">
        <v>268624.80993448704</v>
      </c>
      <c r="X126" s="14">
        <v>267334.05615909683</v>
      </c>
      <c r="Y126" s="14">
        <v>265611.20842473075</v>
      </c>
      <c r="Z126" s="14">
        <v>265516.87592452415</v>
      </c>
      <c r="AA126" s="14">
        <v>265707.65253816039</v>
      </c>
      <c r="AB126" s="14">
        <v>265841.59849064349</v>
      </c>
      <c r="AC126" s="14">
        <v>265633.71982886142</v>
      </c>
    </row>
    <row r="127" spans="1:29" s="14" customFormat="1">
      <c r="A127" s="1" t="s">
        <v>524</v>
      </c>
      <c r="B127" s="1" t="s">
        <v>533</v>
      </c>
      <c r="C127" s="1"/>
      <c r="D127" s="1" t="s">
        <v>625</v>
      </c>
      <c r="E127" s="1"/>
      <c r="F127" s="1">
        <v>126</v>
      </c>
      <c r="G127" s="1" t="s">
        <v>836</v>
      </c>
      <c r="H127" s="1" t="str">
        <f t="shared" si="2"/>
        <v>126종합평균매매가격</v>
      </c>
      <c r="I127" s="1" t="s">
        <v>1386</v>
      </c>
      <c r="J127" s="13">
        <v>279829.9778798864</v>
      </c>
      <c r="K127" s="13">
        <v>279829.9778798864</v>
      </c>
      <c r="L127" s="13">
        <v>277721.90020550002</v>
      </c>
      <c r="M127" s="13">
        <v>276315.27987254382</v>
      </c>
      <c r="N127" s="13">
        <v>275761.42178300122</v>
      </c>
      <c r="O127" s="13">
        <v>271823.930360895</v>
      </c>
      <c r="P127" s="13">
        <v>270199.99612089864</v>
      </c>
      <c r="Q127" s="14">
        <v>268185.96670438017</v>
      </c>
      <c r="R127" s="14">
        <v>267175.08120713942</v>
      </c>
      <c r="S127" s="14">
        <v>265310.84494400705</v>
      </c>
      <c r="T127" s="14">
        <v>263336.20224156644</v>
      </c>
      <c r="U127" s="14">
        <v>258989.77807118191</v>
      </c>
      <c r="V127" s="14">
        <v>257779.11871798511</v>
      </c>
      <c r="W127" s="14">
        <v>257266.43735666681</v>
      </c>
      <c r="X127" s="14">
        <v>256890.95241598296</v>
      </c>
      <c r="Y127" s="14">
        <v>252875.19870698007</v>
      </c>
      <c r="Z127" s="14">
        <v>252896.06935080484</v>
      </c>
      <c r="AA127" s="14">
        <v>249496.7636744164</v>
      </c>
      <c r="AB127" s="14">
        <v>249063.51181978118</v>
      </c>
      <c r="AC127" s="14">
        <v>249114.05786948864</v>
      </c>
    </row>
    <row r="128" spans="1:29" s="14" customFormat="1">
      <c r="A128" s="1" t="s">
        <v>524</v>
      </c>
      <c r="B128" s="1" t="s">
        <v>533</v>
      </c>
      <c r="C128" s="1" t="s">
        <v>540</v>
      </c>
      <c r="D128" s="1"/>
      <c r="E128" s="1"/>
      <c r="F128" s="1">
        <v>127</v>
      </c>
      <c r="G128" s="1" t="s">
        <v>836</v>
      </c>
      <c r="H128" s="1" t="str">
        <f t="shared" si="2"/>
        <v>127종합평균매매가격</v>
      </c>
      <c r="I128" s="1" t="s">
        <v>1386</v>
      </c>
      <c r="J128" s="13">
        <v>185203.19557155427</v>
      </c>
      <c r="K128" s="13">
        <v>185244.19854974636</v>
      </c>
      <c r="L128" s="13">
        <v>185056.69510646645</v>
      </c>
      <c r="M128" s="13">
        <v>184819.49415915654</v>
      </c>
      <c r="N128" s="13">
        <v>184487.94479512383</v>
      </c>
      <c r="O128" s="13">
        <v>184453.40881925807</v>
      </c>
      <c r="P128" s="13">
        <v>182411.82588825948</v>
      </c>
      <c r="Q128" s="14">
        <v>181965.12256533734</v>
      </c>
      <c r="R128" s="14">
        <v>181002.88595822841</v>
      </c>
      <c r="S128" s="14">
        <v>179852.30730854694</v>
      </c>
      <c r="T128" s="14">
        <v>178764.75958677704</v>
      </c>
      <c r="U128" s="14">
        <v>176901.33252221163</v>
      </c>
      <c r="V128" s="14">
        <v>175476.61661922562</v>
      </c>
      <c r="W128" s="14">
        <v>174679.70340738568</v>
      </c>
      <c r="X128" s="14">
        <v>173840.85982051748</v>
      </c>
      <c r="Y128" s="14">
        <v>173377.10274056977</v>
      </c>
      <c r="Z128" s="14">
        <v>173457.41834200342</v>
      </c>
      <c r="AA128" s="14">
        <v>173267.39426992004</v>
      </c>
      <c r="AB128" s="14">
        <v>172312.12688934972</v>
      </c>
      <c r="AC128" s="14">
        <v>171561.33045954106</v>
      </c>
    </row>
    <row r="129" spans="1:29" s="14" customFormat="1">
      <c r="A129" s="1" t="s">
        <v>524</v>
      </c>
      <c r="B129" s="1" t="s">
        <v>533</v>
      </c>
      <c r="C129" s="1"/>
      <c r="D129" s="1" t="s">
        <v>626</v>
      </c>
      <c r="E129" s="1"/>
      <c r="F129" s="1">
        <v>128</v>
      </c>
      <c r="G129" s="1" t="s">
        <v>836</v>
      </c>
      <c r="H129" s="1" t="str">
        <f t="shared" si="2"/>
        <v>128종합평균매매가격</v>
      </c>
      <c r="I129" s="1" t="s">
        <v>1386</v>
      </c>
      <c r="J129" s="13">
        <v>119282.60904466905</v>
      </c>
      <c r="K129" s="13">
        <v>119244.39328388892</v>
      </c>
      <c r="L129" s="13">
        <v>119430.34141265097</v>
      </c>
      <c r="M129" s="13">
        <v>119491.24516670071</v>
      </c>
      <c r="N129" s="13">
        <v>119496.3315519984</v>
      </c>
      <c r="O129" s="13">
        <v>119496.3315519984</v>
      </c>
      <c r="P129" s="13">
        <v>119496.3315519984</v>
      </c>
      <c r="Q129" s="14">
        <v>119635.81010581524</v>
      </c>
      <c r="R129" s="14">
        <v>119351.03592420193</v>
      </c>
      <c r="S129" s="14">
        <v>119076.13133146556</v>
      </c>
      <c r="T129" s="14">
        <v>118475.8053320999</v>
      </c>
      <c r="U129" s="14">
        <v>117882.21960109033</v>
      </c>
      <c r="V129" s="14">
        <v>117688.20343185654</v>
      </c>
      <c r="W129" s="14">
        <v>117605.53385260695</v>
      </c>
      <c r="X129" s="14">
        <v>117143.8049277768</v>
      </c>
      <c r="Y129" s="14">
        <v>117074.70785129948</v>
      </c>
      <c r="Z129" s="14">
        <v>117318.06645506866</v>
      </c>
      <c r="AA129" s="14">
        <v>117268.92042741494</v>
      </c>
      <c r="AB129" s="14">
        <v>116953.78828811877</v>
      </c>
      <c r="AC129" s="14">
        <v>116324.92606073525</v>
      </c>
    </row>
    <row r="130" spans="1:29" s="14" customFormat="1">
      <c r="A130" s="1" t="s">
        <v>524</v>
      </c>
      <c r="B130" s="1" t="s">
        <v>533</v>
      </c>
      <c r="C130" s="1"/>
      <c r="D130" s="1" t="s">
        <v>627</v>
      </c>
      <c r="E130" s="1"/>
      <c r="F130" s="1">
        <v>129</v>
      </c>
      <c r="G130" s="1" t="s">
        <v>836</v>
      </c>
      <c r="H130" s="1" t="str">
        <f t="shared" si="2"/>
        <v>129종합평균매매가격</v>
      </c>
      <c r="I130" s="1" t="s">
        <v>1386</v>
      </c>
      <c r="J130" s="13">
        <v>145270.20107192846</v>
      </c>
      <c r="K130" s="13">
        <v>145270.20107192846</v>
      </c>
      <c r="L130" s="13">
        <v>145388.19366889214</v>
      </c>
      <c r="M130" s="13">
        <v>145416.38665502728</v>
      </c>
      <c r="N130" s="13">
        <v>144739.24145700337</v>
      </c>
      <c r="O130" s="13">
        <v>144739.24145700337</v>
      </c>
      <c r="P130" s="13">
        <v>140355.75173981106</v>
      </c>
      <c r="Q130" s="14">
        <v>139622.1208382305</v>
      </c>
      <c r="R130" s="14">
        <v>139271.6260832671</v>
      </c>
      <c r="S130" s="14">
        <v>136343.85713798032</v>
      </c>
      <c r="T130" s="14">
        <v>135166.04722727515</v>
      </c>
      <c r="U130" s="14">
        <v>134411.30495777202</v>
      </c>
      <c r="V130" s="14">
        <v>133734.49451784822</v>
      </c>
      <c r="W130" s="14">
        <v>131392.07731330965</v>
      </c>
      <c r="X130" s="14">
        <v>130656.46478240713</v>
      </c>
      <c r="Y130" s="14">
        <v>129878.1422089351</v>
      </c>
      <c r="Z130" s="14">
        <v>129684.64428872279</v>
      </c>
      <c r="AA130" s="14">
        <v>129552.89279065069</v>
      </c>
      <c r="AB130" s="14">
        <v>129154.91765872006</v>
      </c>
      <c r="AC130" s="14">
        <v>128541.95172305542</v>
      </c>
    </row>
    <row r="131" spans="1:29" s="14" customFormat="1">
      <c r="A131" s="1" t="s">
        <v>524</v>
      </c>
      <c r="B131" s="1" t="s">
        <v>533</v>
      </c>
      <c r="C131" s="1"/>
      <c r="D131" s="1" t="s">
        <v>628</v>
      </c>
      <c r="E131" s="1"/>
      <c r="F131" s="1">
        <v>130</v>
      </c>
      <c r="G131" s="1" t="s">
        <v>836</v>
      </c>
      <c r="H131" s="1" t="str">
        <f t="shared" si="2"/>
        <v>130종합평균매매가격</v>
      </c>
      <c r="I131" s="1" t="s">
        <v>1386</v>
      </c>
      <c r="J131" s="13">
        <v>200042.23933260975</v>
      </c>
      <c r="K131" s="13">
        <v>199960.70776475122</v>
      </c>
      <c r="L131" s="13">
        <v>199541.03602266853</v>
      </c>
      <c r="M131" s="13">
        <v>199278.53276442719</v>
      </c>
      <c r="N131" s="13">
        <v>199325.6689538761</v>
      </c>
      <c r="O131" s="13">
        <v>199325.6689538761</v>
      </c>
      <c r="P131" s="13">
        <v>196724.90235331035</v>
      </c>
      <c r="Q131" s="14">
        <v>196767.38080571408</v>
      </c>
      <c r="R131" s="14">
        <v>193893.98004060137</v>
      </c>
      <c r="S131" s="14">
        <v>192821.36395201756</v>
      </c>
      <c r="T131" s="14">
        <v>190304.65888913049</v>
      </c>
      <c r="U131" s="14">
        <v>188721.91031906402</v>
      </c>
      <c r="V131" s="14">
        <v>185919.65641364211</v>
      </c>
      <c r="W131" s="14">
        <v>185491.62845015584</v>
      </c>
      <c r="X131" s="14">
        <v>184961.93727842777</v>
      </c>
      <c r="Y131" s="14">
        <v>185447.51006518622</v>
      </c>
      <c r="Z131" s="14">
        <v>185395.43966864521</v>
      </c>
      <c r="AA131" s="14">
        <v>185676.20002080413</v>
      </c>
      <c r="AB131" s="14">
        <v>184836.01686852481</v>
      </c>
      <c r="AC131" s="14">
        <v>183864.9784446306</v>
      </c>
    </row>
    <row r="132" spans="1:29" s="14" customFormat="1">
      <c r="A132" s="1" t="s">
        <v>524</v>
      </c>
      <c r="B132" s="1" t="s">
        <v>533</v>
      </c>
      <c r="C132" s="1"/>
      <c r="D132" s="1" t="s">
        <v>629</v>
      </c>
      <c r="E132" s="1"/>
      <c r="F132" s="1">
        <v>131</v>
      </c>
      <c r="G132" s="1" t="s">
        <v>836</v>
      </c>
      <c r="H132" s="1" t="str">
        <f t="shared" si="2"/>
        <v>131종합평균매매가격</v>
      </c>
      <c r="I132" s="1" t="s">
        <v>1386</v>
      </c>
      <c r="J132" s="13">
        <v>212311.8738599201</v>
      </c>
      <c r="K132" s="13">
        <v>212449.65280683336</v>
      </c>
      <c r="L132" s="13">
        <v>212157.33097255713</v>
      </c>
      <c r="M132" s="13">
        <v>211755.48360509294</v>
      </c>
      <c r="N132" s="13">
        <v>211216.73559892894</v>
      </c>
      <c r="O132" s="13">
        <v>211144.4962854918</v>
      </c>
      <c r="P132" s="13">
        <v>209254.90508093758</v>
      </c>
      <c r="Q132" s="14">
        <v>208444.38146275721</v>
      </c>
      <c r="R132" s="14">
        <v>207977.84933180243</v>
      </c>
      <c r="S132" s="14">
        <v>206946.91178914291</v>
      </c>
      <c r="T132" s="14">
        <v>206381.55894316835</v>
      </c>
      <c r="U132" s="14">
        <v>203865.91923998104</v>
      </c>
      <c r="V132" s="14">
        <v>202454.67050720111</v>
      </c>
      <c r="W132" s="14">
        <v>201643.66610016281</v>
      </c>
      <c r="X132" s="14">
        <v>200494.806575789</v>
      </c>
      <c r="Y132" s="14">
        <v>199522.7505931952</v>
      </c>
      <c r="Z132" s="14">
        <v>199681.6452207866</v>
      </c>
      <c r="AA132" s="14">
        <v>199201.34142937561</v>
      </c>
      <c r="AB132" s="14">
        <v>197811.75385475959</v>
      </c>
      <c r="AC132" s="14">
        <v>197084.96581545647</v>
      </c>
    </row>
    <row r="133" spans="1:29" s="14" customFormat="1">
      <c r="A133" s="1" t="s">
        <v>524</v>
      </c>
      <c r="B133" s="1" t="s">
        <v>541</v>
      </c>
      <c r="C133" s="1"/>
      <c r="D133" s="1"/>
      <c r="E133" s="1"/>
      <c r="F133" s="1">
        <v>132</v>
      </c>
      <c r="G133" s="1" t="s">
        <v>836</v>
      </c>
      <c r="H133" s="1" t="str">
        <f t="shared" ref="H133:H198" si="3">F133&amp;G133&amp;I133</f>
        <v>132종합평균매매가격</v>
      </c>
      <c r="I133" s="1" t="s">
        <v>1386</v>
      </c>
      <c r="J133" s="13">
        <v>193693.04331071835</v>
      </c>
      <c r="K133" s="13">
        <v>193373.51349458256</v>
      </c>
      <c r="L133" s="13">
        <v>192997.17967745653</v>
      </c>
      <c r="M133" s="13">
        <v>192740.62908628592</v>
      </c>
      <c r="N133" s="13">
        <v>192066.1072684681</v>
      </c>
      <c r="O133" s="13">
        <v>191348.19371537308</v>
      </c>
      <c r="P133" s="13">
        <v>190420.81091880478</v>
      </c>
      <c r="Q133" s="14">
        <v>189453.8632830868</v>
      </c>
      <c r="R133" s="14">
        <v>188543.34625364564</v>
      </c>
      <c r="S133" s="14">
        <v>187608.86708525644</v>
      </c>
      <c r="T133" s="14">
        <v>186956.08107716712</v>
      </c>
      <c r="U133" s="14">
        <v>184667.50120202216</v>
      </c>
      <c r="V133" s="14">
        <v>183451.91224751147</v>
      </c>
      <c r="W133" s="14">
        <v>182481.60548815597</v>
      </c>
      <c r="X133" s="14">
        <v>181727.71010818958</v>
      </c>
      <c r="Y133" s="14">
        <v>182890.09535825643</v>
      </c>
      <c r="Z133" s="14">
        <v>183030.62040884726</v>
      </c>
      <c r="AA133" s="14">
        <v>182985.38959443721</v>
      </c>
      <c r="AB133" s="14">
        <v>182781.67331027109</v>
      </c>
      <c r="AC133" s="14">
        <v>182539.79454543462</v>
      </c>
    </row>
    <row r="134" spans="1:29" s="14" customFormat="1">
      <c r="A134" s="1" t="s">
        <v>524</v>
      </c>
      <c r="B134" s="1" t="s">
        <v>541</v>
      </c>
      <c r="C134" s="1"/>
      <c r="D134" s="1" t="s">
        <v>559</v>
      </c>
      <c r="E134" s="1"/>
      <c r="F134" s="1">
        <v>133</v>
      </c>
      <c r="G134" s="1" t="s">
        <v>836</v>
      </c>
      <c r="H134" s="1" t="str">
        <f t="shared" si="3"/>
        <v>133종합평균매매가격</v>
      </c>
      <c r="I134" s="1" t="s">
        <v>1386</v>
      </c>
      <c r="J134" s="13">
        <v>155298.15307464148</v>
      </c>
      <c r="K134" s="13">
        <v>154681.58884506009</v>
      </c>
      <c r="L134" s="13">
        <v>155049.51708231223</v>
      </c>
      <c r="M134" s="13">
        <v>155292.10251571503</v>
      </c>
      <c r="N134" s="13">
        <v>155115.25810214004</v>
      </c>
      <c r="O134" s="13">
        <v>155225.18685485385</v>
      </c>
      <c r="P134" s="13">
        <v>154973.52798563696</v>
      </c>
      <c r="Q134" s="14">
        <v>152584.13754089837</v>
      </c>
      <c r="R134" s="14">
        <v>149381.05809427708</v>
      </c>
      <c r="S134" s="14">
        <v>147866.3320534158</v>
      </c>
      <c r="T134" s="14">
        <v>145868.28338160325</v>
      </c>
      <c r="U134" s="14">
        <v>143409.20641417979</v>
      </c>
      <c r="V134" s="14">
        <v>141218.77716702729</v>
      </c>
      <c r="W134" s="14">
        <v>140198.34626305153</v>
      </c>
      <c r="X134" s="14">
        <v>139267.0706391439</v>
      </c>
      <c r="Y134" s="14">
        <v>138456.71890532717</v>
      </c>
      <c r="Z134" s="14">
        <v>137608.7501380686</v>
      </c>
      <c r="AA134" s="14">
        <v>137535.91943940902</v>
      </c>
      <c r="AB134" s="14">
        <v>136966.95449908712</v>
      </c>
      <c r="AC134" s="14">
        <v>136330.08644718633</v>
      </c>
    </row>
    <row r="135" spans="1:29" s="14" customFormat="1">
      <c r="A135" s="1" t="s">
        <v>524</v>
      </c>
      <c r="B135" s="1" t="s">
        <v>541</v>
      </c>
      <c r="C135" s="1"/>
      <c r="D135" s="1" t="s">
        <v>630</v>
      </c>
      <c r="E135" s="1"/>
      <c r="F135" s="1">
        <v>134</v>
      </c>
      <c r="G135" s="1" t="s">
        <v>836</v>
      </c>
      <c r="H135" s="1" t="str">
        <f t="shared" si="3"/>
        <v>134종합평균매매가격</v>
      </c>
      <c r="I135" s="1" t="s">
        <v>1386</v>
      </c>
      <c r="J135" s="13">
        <v>154385.53523834923</v>
      </c>
      <c r="K135" s="13">
        <v>154385.53523834923</v>
      </c>
      <c r="L135" s="13">
        <v>154385.53523834923</v>
      </c>
      <c r="M135" s="13">
        <v>154385.53523834923</v>
      </c>
      <c r="N135" s="13">
        <v>154385.53523834923</v>
      </c>
      <c r="O135" s="13">
        <v>153611.07200844804</v>
      </c>
      <c r="P135" s="13">
        <v>151556.83854098152</v>
      </c>
      <c r="Q135" s="14">
        <v>151301.93919494847</v>
      </c>
      <c r="R135" s="14">
        <v>150757.38150115061</v>
      </c>
      <c r="S135" s="14">
        <v>150465.38291036023</v>
      </c>
      <c r="T135" s="14">
        <v>149767.66008134492</v>
      </c>
      <c r="U135" s="14">
        <v>149246.54788617016</v>
      </c>
      <c r="V135" s="14">
        <v>148529.61321944362</v>
      </c>
      <c r="W135" s="14">
        <v>147466.86178227267</v>
      </c>
      <c r="X135" s="14">
        <v>146865.11495561121</v>
      </c>
      <c r="Y135" s="14">
        <v>147006.57413128388</v>
      </c>
      <c r="Z135" s="14">
        <v>147170.90769534916</v>
      </c>
      <c r="AA135" s="14">
        <v>146937.15543125969</v>
      </c>
      <c r="AB135" s="14">
        <v>146710.36309052794</v>
      </c>
      <c r="AC135" s="14">
        <v>146192.85774936728</v>
      </c>
    </row>
    <row r="136" spans="1:29" s="14" customFormat="1">
      <c r="A136" s="1" t="s">
        <v>524</v>
      </c>
      <c r="B136" s="1" t="s">
        <v>541</v>
      </c>
      <c r="C136" s="1"/>
      <c r="D136" s="1" t="s">
        <v>631</v>
      </c>
      <c r="E136" s="1"/>
      <c r="F136" s="1">
        <v>135</v>
      </c>
      <c r="G136" s="1" t="s">
        <v>836</v>
      </c>
      <c r="H136" s="1" t="str">
        <f t="shared" si="3"/>
        <v>135종합평균매매가격</v>
      </c>
      <c r="I136" s="1" t="s">
        <v>1386</v>
      </c>
      <c r="J136" s="13">
        <v>204653.65909674688</v>
      </c>
      <c r="K136" s="13">
        <v>204498.63908672714</v>
      </c>
      <c r="L136" s="13">
        <v>204139.01289945492</v>
      </c>
      <c r="M136" s="13">
        <v>203943.21701881418</v>
      </c>
      <c r="N136" s="13">
        <v>203631.5922661525</v>
      </c>
      <c r="O136" s="13">
        <v>202914.01683162356</v>
      </c>
      <c r="P136" s="13">
        <v>202214.48577914224</v>
      </c>
      <c r="Q136" s="14">
        <v>201992.49806304285</v>
      </c>
      <c r="R136" s="14">
        <v>201554.83993343471</v>
      </c>
      <c r="S136" s="14">
        <v>201204.58337459681</v>
      </c>
      <c r="T136" s="14">
        <v>200639.96842614221</v>
      </c>
      <c r="U136" s="14">
        <v>196317.6863004184</v>
      </c>
      <c r="V136" s="14">
        <v>195800.61391472278</v>
      </c>
      <c r="W136" s="14">
        <v>194597.65919601565</v>
      </c>
      <c r="X136" s="14">
        <v>194013.633401659</v>
      </c>
      <c r="Y136" s="14">
        <v>200384.22083312157</v>
      </c>
      <c r="Z136" s="14">
        <v>200243.97361838128</v>
      </c>
      <c r="AA136" s="14">
        <v>199894.4692336795</v>
      </c>
      <c r="AB136" s="14">
        <v>199546.29172242834</v>
      </c>
      <c r="AC136" s="14">
        <v>199298.16616128248</v>
      </c>
    </row>
    <row r="137" spans="1:29" s="14" customFormat="1">
      <c r="A137" s="1" t="s">
        <v>524</v>
      </c>
      <c r="B137" s="1" t="s">
        <v>541</v>
      </c>
      <c r="C137" s="1"/>
      <c r="D137" s="1" t="s">
        <v>632</v>
      </c>
      <c r="E137" s="1"/>
      <c r="F137" s="1">
        <v>136</v>
      </c>
      <c r="G137" s="1" t="s">
        <v>836</v>
      </c>
      <c r="H137" s="1" t="str">
        <f t="shared" si="3"/>
        <v>136종합평균매매가격</v>
      </c>
      <c r="I137" s="1" t="s">
        <v>1386</v>
      </c>
      <c r="J137" s="13">
        <v>267141.95885839366</v>
      </c>
      <c r="K137" s="13">
        <v>265911.4407582964</v>
      </c>
      <c r="L137" s="13">
        <v>265263.76306763408</v>
      </c>
      <c r="M137" s="13">
        <v>265243.38876876328</v>
      </c>
      <c r="N137" s="13">
        <v>264461.86828339961</v>
      </c>
      <c r="O137" s="13">
        <v>264403.22318436246</v>
      </c>
      <c r="P137" s="13">
        <v>262927.79538120795</v>
      </c>
      <c r="Q137" s="14">
        <v>261436.13894035586</v>
      </c>
      <c r="R137" s="14">
        <v>260542.02147193989</v>
      </c>
      <c r="S137" s="14">
        <v>259124.39927142893</v>
      </c>
      <c r="T137" s="14">
        <v>259446.14601895495</v>
      </c>
      <c r="U137" s="14">
        <v>255989.0508376467</v>
      </c>
      <c r="V137" s="14">
        <v>252309.81716719823</v>
      </c>
      <c r="W137" s="14">
        <v>250967.93775702125</v>
      </c>
      <c r="X137" s="14">
        <v>250327.42899611228</v>
      </c>
      <c r="Y137" s="14">
        <v>250915.01851363917</v>
      </c>
      <c r="Z137" s="14">
        <v>252219.06669194417</v>
      </c>
      <c r="AA137" s="14">
        <v>252328.59154959748</v>
      </c>
      <c r="AB137" s="14">
        <v>252323.1681833177</v>
      </c>
      <c r="AC137" s="14">
        <v>251939.23549970222</v>
      </c>
    </row>
    <row r="138" spans="1:29" s="14" customFormat="1">
      <c r="A138" s="1" t="s">
        <v>524</v>
      </c>
      <c r="B138" s="1" t="s">
        <v>541</v>
      </c>
      <c r="C138" s="1"/>
      <c r="D138" s="1" t="s">
        <v>633</v>
      </c>
      <c r="E138" s="1"/>
      <c r="F138" s="1">
        <v>137</v>
      </c>
      <c r="G138" s="1" t="s">
        <v>836</v>
      </c>
      <c r="H138" s="1" t="str">
        <f t="shared" si="3"/>
        <v>137종합평균매매가격</v>
      </c>
      <c r="I138" s="1" t="s">
        <v>1386</v>
      </c>
      <c r="J138" s="13">
        <v>202849.50976329783</v>
      </c>
      <c r="K138" s="13">
        <v>202849.50976329783</v>
      </c>
      <c r="L138" s="13">
        <v>202852.5868810137</v>
      </c>
      <c r="M138" s="13">
        <v>202852.5868810137</v>
      </c>
      <c r="N138" s="13">
        <v>202885.96234934725</v>
      </c>
      <c r="O138" s="13">
        <v>202885.96234934725</v>
      </c>
      <c r="P138" s="13">
        <v>202500.1323130542</v>
      </c>
      <c r="Q138" s="14">
        <v>201532.24373138181</v>
      </c>
      <c r="R138" s="14">
        <v>199733.23963912565</v>
      </c>
      <c r="S138" s="14">
        <v>198650.48528800751</v>
      </c>
      <c r="T138" s="14">
        <v>197859.41713776058</v>
      </c>
      <c r="U138" s="14">
        <v>195191.48487552721</v>
      </c>
      <c r="V138" s="14">
        <v>194573.87974558075</v>
      </c>
      <c r="W138" s="14">
        <v>193166.18517011715</v>
      </c>
      <c r="X138" s="14">
        <v>191914.67474600623</v>
      </c>
      <c r="Y138" s="14">
        <v>191908.57426651611</v>
      </c>
      <c r="Z138" s="14">
        <v>192629.68912181791</v>
      </c>
      <c r="AA138" s="14">
        <v>192447.46506153129</v>
      </c>
      <c r="AB138" s="14">
        <v>192075.80732808579</v>
      </c>
      <c r="AC138" s="14">
        <v>191451.57226404094</v>
      </c>
    </row>
    <row r="139" spans="1:29" s="14" customFormat="1">
      <c r="A139" s="1" t="s">
        <v>524</v>
      </c>
      <c r="B139" s="1" t="s">
        <v>541</v>
      </c>
      <c r="C139" s="1"/>
      <c r="D139" s="1" t="s">
        <v>634</v>
      </c>
      <c r="E139" s="1"/>
      <c r="F139" s="1">
        <v>138</v>
      </c>
      <c r="G139" s="1" t="s">
        <v>836</v>
      </c>
      <c r="H139" s="1" t="str">
        <f t="shared" si="3"/>
        <v>138종합평균매매가격</v>
      </c>
      <c r="I139" s="1" t="s">
        <v>1386</v>
      </c>
      <c r="J139" s="13">
        <v>181832.39513266209</v>
      </c>
      <c r="K139" s="13">
        <v>181782.39128529897</v>
      </c>
      <c r="L139" s="13">
        <v>181365.17942581096</v>
      </c>
      <c r="M139" s="13">
        <v>180848.23271405298</v>
      </c>
      <c r="N139" s="13">
        <v>179654.2031020076</v>
      </c>
      <c r="O139" s="13">
        <v>178827.32766337626</v>
      </c>
      <c r="P139" s="13">
        <v>177895.7001452249</v>
      </c>
      <c r="Q139" s="14">
        <v>177168.13270350316</v>
      </c>
      <c r="R139" s="14">
        <v>176670.37157635464</v>
      </c>
      <c r="S139" s="14">
        <v>175881.34470852945</v>
      </c>
      <c r="T139" s="14">
        <v>174793.24698527472</v>
      </c>
      <c r="U139" s="14">
        <v>173742.20184002235</v>
      </c>
      <c r="V139" s="14">
        <v>172339.86951763742</v>
      </c>
      <c r="W139" s="14">
        <v>171420.57180629513</v>
      </c>
      <c r="X139" s="14">
        <v>170090.46248366949</v>
      </c>
      <c r="Y139" s="14">
        <v>169690.00300350855</v>
      </c>
      <c r="Z139" s="14">
        <v>169575.87257080746</v>
      </c>
      <c r="AA139" s="14">
        <v>169452.18939020263</v>
      </c>
      <c r="AB139" s="14">
        <v>169534.49461647967</v>
      </c>
      <c r="AC139" s="14">
        <v>169234.80578633709</v>
      </c>
    </row>
    <row r="140" spans="1:29" s="14" customFormat="1">
      <c r="A140" s="1" t="s">
        <v>524</v>
      </c>
      <c r="B140" s="1" t="s">
        <v>541</v>
      </c>
      <c r="C140" s="1"/>
      <c r="D140" s="1" t="s">
        <v>635</v>
      </c>
      <c r="E140" s="1"/>
      <c r="F140" s="1">
        <v>139</v>
      </c>
      <c r="G140" s="1" t="s">
        <v>836</v>
      </c>
      <c r="H140" s="1" t="str">
        <f t="shared" si="3"/>
        <v>139종합평균매매가격</v>
      </c>
      <c r="I140" s="1" t="s">
        <v>1386</v>
      </c>
      <c r="J140" s="13">
        <v>178157.79421581718</v>
      </c>
      <c r="K140" s="13">
        <v>177925.41094007695</v>
      </c>
      <c r="L140" s="13">
        <v>177815.62043508992</v>
      </c>
      <c r="M140" s="13">
        <v>176727.7058486946</v>
      </c>
      <c r="N140" s="13">
        <v>176099.64294128865</v>
      </c>
      <c r="O140" s="13">
        <v>175634.87638980823</v>
      </c>
      <c r="P140" s="13">
        <v>174567.16944721813</v>
      </c>
      <c r="Q140" s="14">
        <v>173704.53990474695</v>
      </c>
      <c r="R140" s="14">
        <v>173208.37020789625</v>
      </c>
      <c r="S140" s="14">
        <v>172950.8644158598</v>
      </c>
      <c r="T140" s="14">
        <v>172329.0821375279</v>
      </c>
      <c r="U140" s="14">
        <v>170747.60706464713</v>
      </c>
      <c r="V140" s="14">
        <v>169893.11248120884</v>
      </c>
      <c r="W140" s="14">
        <v>169401.84457942398</v>
      </c>
      <c r="X140" s="14">
        <v>169289.91012078946</v>
      </c>
      <c r="Y140" s="14">
        <v>169822.17630057002</v>
      </c>
      <c r="Z140" s="14">
        <v>169906.87197368825</v>
      </c>
      <c r="AA140" s="14">
        <v>170426.70099139831</v>
      </c>
      <c r="AB140" s="14">
        <v>170398.51269493668</v>
      </c>
      <c r="AC140" s="14">
        <v>171058.7446671853</v>
      </c>
    </row>
    <row r="141" spans="1:29" s="14" customFormat="1">
      <c r="A141" s="1" t="s">
        <v>524</v>
      </c>
      <c r="B141" s="1" t="s">
        <v>541</v>
      </c>
      <c r="C141" s="1"/>
      <c r="D141" s="1" t="s">
        <v>636</v>
      </c>
      <c r="E141" s="1"/>
      <c r="F141" s="1">
        <v>140</v>
      </c>
      <c r="G141" s="1" t="s">
        <v>836</v>
      </c>
      <c r="H141" s="1" t="str">
        <f t="shared" si="3"/>
        <v>140종합평균매매가격</v>
      </c>
      <c r="I141" s="1" t="s">
        <v>1386</v>
      </c>
      <c r="J141" s="13">
        <v>181991.238906207</v>
      </c>
      <c r="K141" s="13">
        <v>181245.787614612</v>
      </c>
      <c r="L141" s="13">
        <v>180284.81334257976</v>
      </c>
      <c r="M141" s="13">
        <v>180371.99567604219</v>
      </c>
      <c r="N141" s="13">
        <v>178912.76224852342</v>
      </c>
      <c r="O141" s="13">
        <v>176732.25162369307</v>
      </c>
      <c r="P141" s="13">
        <v>175357.52241957057</v>
      </c>
      <c r="Q141" s="14">
        <v>173506.27893715393</v>
      </c>
      <c r="R141" s="14">
        <v>172444.90561950786</v>
      </c>
      <c r="S141" s="14">
        <v>170431.40782363343</v>
      </c>
      <c r="T141" s="14">
        <v>169853.27529604308</v>
      </c>
      <c r="U141" s="14">
        <v>168107.99412473073</v>
      </c>
      <c r="V141" s="14">
        <v>166944.33950285989</v>
      </c>
      <c r="W141" s="14">
        <v>166447.92399868293</v>
      </c>
      <c r="X141" s="14">
        <v>166209.05840455179</v>
      </c>
      <c r="Y141" s="14">
        <v>166884.85089530665</v>
      </c>
      <c r="Z141" s="14">
        <v>166722.35272612242</v>
      </c>
      <c r="AA141" s="14">
        <v>166855.13481530081</v>
      </c>
      <c r="AB141" s="14">
        <v>166405.55637652025</v>
      </c>
      <c r="AC141" s="14">
        <v>166124.3967420657</v>
      </c>
    </row>
    <row r="142" spans="1:29" s="14" customFormat="1">
      <c r="A142" s="1" t="s">
        <v>522</v>
      </c>
      <c r="B142" s="1"/>
      <c r="C142" s="1"/>
      <c r="D142" s="1"/>
      <c r="E142" s="1"/>
      <c r="F142" s="1">
        <v>141</v>
      </c>
      <c r="G142" s="1" t="s">
        <v>836</v>
      </c>
      <c r="H142" s="1" t="str">
        <f t="shared" si="3"/>
        <v>141종합평균매매가격</v>
      </c>
      <c r="I142" s="1" t="s">
        <v>1386</v>
      </c>
      <c r="J142" s="13">
        <v>179831.42149305169</v>
      </c>
      <c r="K142" s="13">
        <v>179753.75020338045</v>
      </c>
      <c r="L142" s="13">
        <v>179954.06918915661</v>
      </c>
      <c r="M142" s="13">
        <v>180016.51684053676</v>
      </c>
      <c r="N142" s="13">
        <v>180036.40375874448</v>
      </c>
      <c r="O142" s="13">
        <v>179706.6720684873</v>
      </c>
      <c r="P142" s="13">
        <v>179285.61966174227</v>
      </c>
      <c r="Q142" s="14">
        <v>178810.26089989938</v>
      </c>
      <c r="R142" s="14">
        <v>178627.02267140179</v>
      </c>
      <c r="S142" s="14">
        <v>178620.98655244618</v>
      </c>
      <c r="T142" s="14">
        <v>178703.49087137778</v>
      </c>
      <c r="U142" s="14">
        <v>178457.56937190227</v>
      </c>
      <c r="V142" s="14">
        <v>178423.06867487557</v>
      </c>
      <c r="W142" s="14">
        <v>178334.92318327032</v>
      </c>
      <c r="X142" s="14">
        <v>178327.21725204773</v>
      </c>
      <c r="Y142" s="14">
        <v>178411.50177416747</v>
      </c>
      <c r="Z142" s="14">
        <v>178759.758659527</v>
      </c>
      <c r="AA142" s="14">
        <v>179069.4119766806</v>
      </c>
      <c r="AB142" s="14">
        <v>179374.74101419331</v>
      </c>
      <c r="AC142" s="14">
        <v>179432.54505101647</v>
      </c>
    </row>
    <row r="143" spans="1:29" s="14" customFormat="1">
      <c r="A143" s="1" t="s">
        <v>524</v>
      </c>
      <c r="B143" s="1" t="s">
        <v>542</v>
      </c>
      <c r="C143" s="1"/>
      <c r="D143" s="1"/>
      <c r="E143" s="1"/>
      <c r="F143" s="1">
        <v>142</v>
      </c>
      <c r="G143" s="1" t="s">
        <v>836</v>
      </c>
      <c r="H143" s="1" t="str">
        <f t="shared" si="3"/>
        <v>142종합평균매매가격</v>
      </c>
      <c r="I143" s="1" t="s">
        <v>1386</v>
      </c>
      <c r="J143" s="13">
        <v>195295.25263327884</v>
      </c>
      <c r="K143" s="13">
        <v>194821.03899400416</v>
      </c>
      <c r="L143" s="13">
        <v>194529.57725379214</v>
      </c>
      <c r="M143" s="13">
        <v>194035.74451806844</v>
      </c>
      <c r="N143" s="13">
        <v>193541.69485802104</v>
      </c>
      <c r="O143" s="13">
        <v>192639.81735888842</v>
      </c>
      <c r="P143" s="13">
        <v>191966.54569243308</v>
      </c>
      <c r="Q143" s="14">
        <v>191125.3672159531</v>
      </c>
      <c r="R143" s="14">
        <v>190751.67877233139</v>
      </c>
      <c r="S143" s="14">
        <v>190572.51162406334</v>
      </c>
      <c r="T143" s="14">
        <v>190348.17114520111</v>
      </c>
      <c r="U143" s="14">
        <v>188976.59445548171</v>
      </c>
      <c r="V143" s="14">
        <v>188481.09299796869</v>
      </c>
      <c r="W143" s="14">
        <v>188184.58277607648</v>
      </c>
      <c r="X143" s="14">
        <v>187981.9168176355</v>
      </c>
      <c r="Y143" s="14">
        <v>188004.36327566093</v>
      </c>
      <c r="Z143" s="14">
        <v>188071.16598691294</v>
      </c>
      <c r="AA143" s="14">
        <v>187966.31370709054</v>
      </c>
      <c r="AB143" s="14">
        <v>187724.63363458333</v>
      </c>
      <c r="AC143" s="14">
        <v>187544.08034141327</v>
      </c>
    </row>
    <row r="144" spans="1:29" s="14" customFormat="1">
      <c r="A144" s="1" t="s">
        <v>524</v>
      </c>
      <c r="B144" s="1" t="s">
        <v>542</v>
      </c>
      <c r="C144" s="1" t="s">
        <v>543</v>
      </c>
      <c r="D144" s="1"/>
      <c r="E144" s="1"/>
      <c r="F144" s="1">
        <v>143</v>
      </c>
      <c r="G144" s="1" t="s">
        <v>836</v>
      </c>
      <c r="H144" s="1" t="str">
        <f t="shared" si="3"/>
        <v>143종합평균매매가격</v>
      </c>
      <c r="I144" s="1" t="s">
        <v>1386</v>
      </c>
      <c r="J144" s="13">
        <v>185506.22077023692</v>
      </c>
      <c r="K144" s="13">
        <v>185520.3170630252</v>
      </c>
      <c r="L144" s="13">
        <v>185608.89127600371</v>
      </c>
      <c r="M144" s="13">
        <v>185470.91432023273</v>
      </c>
      <c r="N144" s="13">
        <v>185222.94975292595</v>
      </c>
      <c r="O144" s="13">
        <v>184652.31299439896</v>
      </c>
      <c r="P144" s="13">
        <v>184373.66224241705</v>
      </c>
      <c r="Q144" s="14">
        <v>183858.04479510238</v>
      </c>
      <c r="R144" s="14">
        <v>183674.95782291022</v>
      </c>
      <c r="S144" s="14">
        <v>183624.97027900181</v>
      </c>
      <c r="T144" s="14">
        <v>183416.42225859567</v>
      </c>
      <c r="U144" s="14">
        <v>181174.18472584549</v>
      </c>
      <c r="V144" s="14">
        <v>180802.35044450709</v>
      </c>
      <c r="W144" s="14">
        <v>180670.80767127921</v>
      </c>
      <c r="X144" s="14">
        <v>180550.15149545055</v>
      </c>
      <c r="Y144" s="14">
        <v>180363.31433911633</v>
      </c>
      <c r="Z144" s="14">
        <v>180354.92051516299</v>
      </c>
      <c r="AA144" s="14">
        <v>180136.96468613096</v>
      </c>
      <c r="AB144" s="14">
        <v>179798.67205034252</v>
      </c>
      <c r="AC144" s="14">
        <v>179660.12117490981</v>
      </c>
    </row>
    <row r="145" spans="1:29" s="14" customFormat="1">
      <c r="A145" s="1" t="s">
        <v>524</v>
      </c>
      <c r="B145" s="1" t="s">
        <v>542</v>
      </c>
      <c r="C145" s="1"/>
      <c r="D145" s="1" t="s">
        <v>559</v>
      </c>
      <c r="E145" s="1"/>
      <c r="F145" s="1">
        <v>144</v>
      </c>
      <c r="G145" s="1" t="s">
        <v>836</v>
      </c>
      <c r="H145" s="1" t="str">
        <f t="shared" si="3"/>
        <v>144종합평균매매가격</v>
      </c>
      <c r="I145" s="1" t="s">
        <v>1386</v>
      </c>
      <c r="J145" s="13">
        <v>91193.452941064621</v>
      </c>
      <c r="K145" s="13">
        <v>91171.051250641292</v>
      </c>
      <c r="L145" s="13">
        <v>91159.850405429635</v>
      </c>
      <c r="M145" s="13">
        <v>91143.04913761215</v>
      </c>
      <c r="N145" s="13">
        <v>91119.039336499525</v>
      </c>
      <c r="O145" s="13">
        <v>91046.233842623711</v>
      </c>
      <c r="P145" s="13">
        <v>90983.236705360396</v>
      </c>
      <c r="Q145" s="14">
        <v>90891.926125158177</v>
      </c>
      <c r="R145" s="14">
        <v>90916.436794335241</v>
      </c>
      <c r="S145" s="14">
        <v>90976.65897790101</v>
      </c>
      <c r="T145" s="14">
        <v>91006.071780913495</v>
      </c>
      <c r="U145" s="14">
        <v>90298.673836471804</v>
      </c>
      <c r="V145" s="14">
        <v>90278.602771357822</v>
      </c>
      <c r="W145" s="14">
        <v>90177.103411381395</v>
      </c>
      <c r="X145" s="14">
        <v>90165.825704717354</v>
      </c>
      <c r="Y145" s="14">
        <v>90161.314622051737</v>
      </c>
      <c r="Z145" s="14">
        <v>90188.38111804545</v>
      </c>
      <c r="AA145" s="14">
        <v>90151.728571387284</v>
      </c>
      <c r="AB145" s="14">
        <v>90157.367424719312</v>
      </c>
      <c r="AC145" s="14">
        <v>90050.953381268715</v>
      </c>
    </row>
    <row r="146" spans="1:29" s="14" customFormat="1">
      <c r="A146" s="1" t="s">
        <v>524</v>
      </c>
      <c r="B146" s="1" t="s">
        <v>542</v>
      </c>
      <c r="C146" s="1"/>
      <c r="D146" s="1" t="s">
        <v>636</v>
      </c>
      <c r="E146" s="1"/>
      <c r="F146" s="1">
        <v>145</v>
      </c>
      <c r="G146" s="1" t="s">
        <v>836</v>
      </c>
      <c r="H146" s="1" t="str">
        <f t="shared" si="3"/>
        <v>145종합평균매매가격</v>
      </c>
      <c r="I146" s="1" t="s">
        <v>1386</v>
      </c>
      <c r="J146" s="13">
        <v>162338.77518637711</v>
      </c>
      <c r="K146" s="13">
        <v>162338.77518637711</v>
      </c>
      <c r="L146" s="13">
        <v>162100.11918337617</v>
      </c>
      <c r="M146" s="13">
        <v>162466.12554013502</v>
      </c>
      <c r="N146" s="13">
        <v>162068.62962794185</v>
      </c>
      <c r="O146" s="13">
        <v>161837.54836529214</v>
      </c>
      <c r="P146" s="13">
        <v>161440.09679612215</v>
      </c>
      <c r="Q146" s="14">
        <v>160985.7596416696</v>
      </c>
      <c r="R146" s="14">
        <v>160985.7596416696</v>
      </c>
      <c r="S146" s="14">
        <v>160893.60465169771</v>
      </c>
      <c r="T146" s="14">
        <v>160878.31520515645</v>
      </c>
      <c r="U146" s="14">
        <v>158637.77167109621</v>
      </c>
      <c r="V146" s="14">
        <v>158585.47889704184</v>
      </c>
      <c r="W146" s="14">
        <v>158534.10573626839</v>
      </c>
      <c r="X146" s="14">
        <v>158553.71552653878</v>
      </c>
      <c r="Y146" s="14">
        <v>158652.22428453123</v>
      </c>
      <c r="Z146" s="14">
        <v>158750.27323588321</v>
      </c>
      <c r="AA146" s="14">
        <v>158644.76807449351</v>
      </c>
      <c r="AB146" s="14">
        <v>158486.97013904937</v>
      </c>
      <c r="AC146" s="14">
        <v>158395.45778445422</v>
      </c>
    </row>
    <row r="147" spans="1:29" s="14" customFormat="1">
      <c r="A147" s="1" t="s">
        <v>524</v>
      </c>
      <c r="B147" s="1" t="s">
        <v>542</v>
      </c>
      <c r="C147" s="1"/>
      <c r="D147" s="1" t="s">
        <v>630</v>
      </c>
      <c r="E147" s="1"/>
      <c r="F147" s="1">
        <v>146</v>
      </c>
      <c r="G147" s="1" t="s">
        <v>836</v>
      </c>
      <c r="H147" s="1" t="str">
        <f t="shared" si="3"/>
        <v>146종합평균매매가격</v>
      </c>
      <c r="I147" s="1" t="s">
        <v>1386</v>
      </c>
      <c r="J147" s="13">
        <v>112036.68665161307</v>
      </c>
      <c r="K147" s="13">
        <v>112036.68665161307</v>
      </c>
      <c r="L147" s="13">
        <v>112086.86355917435</v>
      </c>
      <c r="M147" s="13">
        <v>112152.97118497014</v>
      </c>
      <c r="N147" s="13">
        <v>112500.68005361453</v>
      </c>
      <c r="O147" s="13">
        <v>112363.96225663043</v>
      </c>
      <c r="P147" s="13">
        <v>112318.45961112779</v>
      </c>
      <c r="Q147" s="14">
        <v>112377.25314327242</v>
      </c>
      <c r="R147" s="14">
        <v>112300.48208584999</v>
      </c>
      <c r="S147" s="14">
        <v>112377.84612147436</v>
      </c>
      <c r="T147" s="14">
        <v>112066.33480569367</v>
      </c>
      <c r="U147" s="14">
        <v>113448.85257564715</v>
      </c>
      <c r="V147" s="14">
        <v>113519.45925083375</v>
      </c>
      <c r="W147" s="14">
        <v>113480.93151146107</v>
      </c>
      <c r="X147" s="14">
        <v>113406.98707954593</v>
      </c>
      <c r="Y147" s="14">
        <v>113488.90133104972</v>
      </c>
      <c r="Z147" s="14">
        <v>113511.16154980079</v>
      </c>
      <c r="AA147" s="14">
        <v>113560.55995171309</v>
      </c>
      <c r="AB147" s="14">
        <v>113475.03589378187</v>
      </c>
      <c r="AC147" s="14">
        <v>113662.93987451067</v>
      </c>
    </row>
    <row r="148" spans="1:29" s="14" customFormat="1">
      <c r="A148" s="1" t="s">
        <v>524</v>
      </c>
      <c r="B148" s="1" t="s">
        <v>542</v>
      </c>
      <c r="C148" s="1"/>
      <c r="D148" s="1" t="s">
        <v>637</v>
      </c>
      <c r="E148" s="1"/>
      <c r="F148" s="1">
        <v>147</v>
      </c>
      <c r="G148" s="1" t="s">
        <v>836</v>
      </c>
      <c r="H148" s="1" t="str">
        <f t="shared" si="3"/>
        <v>147종합평균매매가격</v>
      </c>
      <c r="I148" s="1" t="s">
        <v>1386</v>
      </c>
      <c r="J148" s="13">
        <v>136807.19239537171</v>
      </c>
      <c r="K148" s="13">
        <v>136665.38619834016</v>
      </c>
      <c r="L148" s="13">
        <v>136555.0924895379</v>
      </c>
      <c r="M148" s="13">
        <v>136495.79127306456</v>
      </c>
      <c r="N148" s="13">
        <v>136234.30139147115</v>
      </c>
      <c r="O148" s="13">
        <v>136194.91078118462</v>
      </c>
      <c r="P148" s="13">
        <v>136063.34614282759</v>
      </c>
      <c r="Q148" s="14">
        <v>135774.7230573798</v>
      </c>
      <c r="R148" s="14">
        <v>135552.97599979499</v>
      </c>
      <c r="S148" s="14">
        <v>135311.12252749718</v>
      </c>
      <c r="T148" s="14">
        <v>135110.44571607935</v>
      </c>
      <c r="U148" s="14">
        <v>134440.07691028883</v>
      </c>
      <c r="V148" s="14">
        <v>134306.68002081171</v>
      </c>
      <c r="W148" s="14">
        <v>134306.68002081171</v>
      </c>
      <c r="X148" s="14">
        <v>134509.25229214877</v>
      </c>
      <c r="Y148" s="14">
        <v>134495.26945611186</v>
      </c>
      <c r="Z148" s="14">
        <v>134539.21522618545</v>
      </c>
      <c r="AA148" s="14">
        <v>134478.58383546109</v>
      </c>
      <c r="AB148" s="14">
        <v>134381.21751608339</v>
      </c>
      <c r="AC148" s="14">
        <v>134344.93277847246</v>
      </c>
    </row>
    <row r="149" spans="1:29" s="14" customFormat="1">
      <c r="A149" s="1" t="s">
        <v>524</v>
      </c>
      <c r="B149" s="1" t="s">
        <v>542</v>
      </c>
      <c r="C149" s="1"/>
      <c r="D149" s="1" t="s">
        <v>638</v>
      </c>
      <c r="E149" s="1"/>
      <c r="F149" s="1">
        <v>148</v>
      </c>
      <c r="G149" s="1" t="s">
        <v>836</v>
      </c>
      <c r="H149" s="1" t="str">
        <f t="shared" si="3"/>
        <v>148종합평균매매가격</v>
      </c>
      <c r="I149" s="1" t="s">
        <v>1386</v>
      </c>
      <c r="J149" s="13">
        <v>174292.26933042976</v>
      </c>
      <c r="K149" s="13">
        <v>174289.27668875933</v>
      </c>
      <c r="L149" s="13">
        <v>174352.34173265644</v>
      </c>
      <c r="M149" s="13">
        <v>174166.44003957705</v>
      </c>
      <c r="N149" s="13">
        <v>173610.88913741166</v>
      </c>
      <c r="O149" s="13">
        <v>172869.96498842924</v>
      </c>
      <c r="P149" s="13">
        <v>172280.21651353291</v>
      </c>
      <c r="Q149" s="14">
        <v>172058.60726755203</v>
      </c>
      <c r="R149" s="14">
        <v>171681.00154786248</v>
      </c>
      <c r="S149" s="14">
        <v>171656.10150493664</v>
      </c>
      <c r="T149" s="14">
        <v>171470.95497244401</v>
      </c>
      <c r="U149" s="14">
        <v>170166.25851396666</v>
      </c>
      <c r="V149" s="14">
        <v>169686.43697896632</v>
      </c>
      <c r="W149" s="14">
        <v>169534.30896270613</v>
      </c>
      <c r="X149" s="14">
        <v>169339.85356120631</v>
      </c>
      <c r="Y149" s="14">
        <v>169087.44343274186</v>
      </c>
      <c r="Z149" s="14">
        <v>169163.09532083475</v>
      </c>
      <c r="AA149" s="14">
        <v>169123.81855582268</v>
      </c>
      <c r="AB149" s="14">
        <v>169198.97207462383</v>
      </c>
      <c r="AC149" s="14">
        <v>169107.47219281658</v>
      </c>
    </row>
    <row r="150" spans="1:29" s="14" customFormat="1">
      <c r="A150" s="1" t="s">
        <v>524</v>
      </c>
      <c r="B150" s="1" t="s">
        <v>542</v>
      </c>
      <c r="C150" s="1"/>
      <c r="D150" s="1" t="s">
        <v>631</v>
      </c>
      <c r="E150" s="1"/>
      <c r="F150" s="1">
        <v>149</v>
      </c>
      <c r="G150" s="1" t="s">
        <v>836</v>
      </c>
      <c r="H150" s="1" t="str">
        <f t="shared" si="3"/>
        <v>149종합평균매매가격</v>
      </c>
      <c r="I150" s="1" t="s">
        <v>1386</v>
      </c>
      <c r="J150" s="13">
        <v>198683.40276877186</v>
      </c>
      <c r="K150" s="13">
        <v>198840.13706069253</v>
      </c>
      <c r="L150" s="13">
        <v>199013.36969913112</v>
      </c>
      <c r="M150" s="13">
        <v>198930.8779665413</v>
      </c>
      <c r="N150" s="13">
        <v>198934.79329158715</v>
      </c>
      <c r="O150" s="13">
        <v>198538.83297515608</v>
      </c>
      <c r="P150" s="13">
        <v>198314.01268132724</v>
      </c>
      <c r="Q150" s="14">
        <v>198165.52756266558</v>
      </c>
      <c r="R150" s="14">
        <v>198138.68742705227</v>
      </c>
      <c r="S150" s="14">
        <v>198096.6045144228</v>
      </c>
      <c r="T150" s="14">
        <v>197660.53261111214</v>
      </c>
      <c r="U150" s="14">
        <v>192141.36164689431</v>
      </c>
      <c r="V150" s="14">
        <v>191270.82069335078</v>
      </c>
      <c r="W150" s="14">
        <v>190952.60515628511</v>
      </c>
      <c r="X150" s="14">
        <v>190662.24362473033</v>
      </c>
      <c r="Y150" s="14">
        <v>190160.7681062404</v>
      </c>
      <c r="Z150" s="14">
        <v>189811.2038855633</v>
      </c>
      <c r="AA150" s="14">
        <v>189319.01303557699</v>
      </c>
      <c r="AB150" s="14">
        <v>188257.93792745308</v>
      </c>
      <c r="AC150" s="14">
        <v>188302.60959878945</v>
      </c>
    </row>
    <row r="151" spans="1:29" s="14" customFormat="1">
      <c r="A151" s="1" t="s">
        <v>524</v>
      </c>
      <c r="B151" s="1" t="s">
        <v>542</v>
      </c>
      <c r="C151" s="1"/>
      <c r="D151" s="1" t="s">
        <v>639</v>
      </c>
      <c r="E151" s="1"/>
      <c r="F151" s="1">
        <v>150</v>
      </c>
      <c r="G151" s="1" t="s">
        <v>836</v>
      </c>
      <c r="H151" s="1" t="str">
        <f t="shared" si="3"/>
        <v>150종합평균매매가격</v>
      </c>
      <c r="I151" s="1" t="s">
        <v>1386</v>
      </c>
      <c r="J151" s="13">
        <v>252495.57160592495</v>
      </c>
      <c r="K151" s="13">
        <v>252513.68805547754</v>
      </c>
      <c r="L151" s="13">
        <v>252495.57160592495</v>
      </c>
      <c r="M151" s="13">
        <v>252509.20761054431</v>
      </c>
      <c r="N151" s="13">
        <v>252358.63439600135</v>
      </c>
      <c r="O151" s="13">
        <v>251354.18299079919</v>
      </c>
      <c r="P151" s="13">
        <v>251085.88928178593</v>
      </c>
      <c r="Q151" s="14">
        <v>249092.72861067406</v>
      </c>
      <c r="R151" s="14">
        <v>249032.16317587614</v>
      </c>
      <c r="S151" s="14">
        <v>249035.08227925008</v>
      </c>
      <c r="T151" s="14">
        <v>248786.70411418422</v>
      </c>
      <c r="U151" s="14">
        <v>245155.36932504163</v>
      </c>
      <c r="V151" s="14">
        <v>244924.33741130895</v>
      </c>
      <c r="W151" s="14">
        <v>244844.67123415979</v>
      </c>
      <c r="X151" s="14">
        <v>244812.80476330011</v>
      </c>
      <c r="Y151" s="14">
        <v>244828.73799872995</v>
      </c>
      <c r="Z151" s="14">
        <v>245064.61935791004</v>
      </c>
      <c r="AA151" s="14">
        <v>244929.18685675642</v>
      </c>
      <c r="AB151" s="14">
        <v>244635.401480239</v>
      </c>
      <c r="AC151" s="14">
        <v>244353.02329318371</v>
      </c>
    </row>
    <row r="152" spans="1:29" s="14" customFormat="1">
      <c r="A152" s="1" t="s">
        <v>524</v>
      </c>
      <c r="B152" s="1" t="s">
        <v>542</v>
      </c>
      <c r="C152" s="1"/>
      <c r="D152" s="1" t="s">
        <v>640</v>
      </c>
      <c r="E152" s="1"/>
      <c r="F152" s="1">
        <v>151</v>
      </c>
      <c r="G152" s="1" t="s">
        <v>836</v>
      </c>
      <c r="H152" s="1" t="str">
        <f t="shared" si="3"/>
        <v>151종합평균매매가격</v>
      </c>
      <c r="I152" s="1" t="s">
        <v>1386</v>
      </c>
      <c r="J152" s="13">
        <v>226704.47045283491</v>
      </c>
      <c r="K152" s="13">
        <v>226704.47045283491</v>
      </c>
      <c r="L152" s="13">
        <v>227159.79662694063</v>
      </c>
      <c r="M152" s="13">
        <v>226520.57152180668</v>
      </c>
      <c r="N152" s="13">
        <v>226177.38474737143</v>
      </c>
      <c r="O152" s="13">
        <v>225373.56115139471</v>
      </c>
      <c r="P152" s="13">
        <v>225437.60296287457</v>
      </c>
      <c r="Q152" s="14">
        <v>224865.97413625225</v>
      </c>
      <c r="R152" s="14">
        <v>224623.42474477488</v>
      </c>
      <c r="S152" s="14">
        <v>224501.60617698295</v>
      </c>
      <c r="T152" s="14">
        <v>224506.58523790893</v>
      </c>
      <c r="U152" s="14">
        <v>220937.46592957494</v>
      </c>
      <c r="V152" s="14">
        <v>220684.13397538217</v>
      </c>
      <c r="W152" s="14">
        <v>220603.88272655132</v>
      </c>
      <c r="X152" s="14">
        <v>220434.00653228487</v>
      </c>
      <c r="Y152" s="14">
        <v>220161.82717330495</v>
      </c>
      <c r="Z152" s="14">
        <v>220039.97883194438</v>
      </c>
      <c r="AA152" s="14">
        <v>219352.80931407187</v>
      </c>
      <c r="AB152" s="14">
        <v>218538.70806381566</v>
      </c>
      <c r="AC152" s="14">
        <v>217949.47782967868</v>
      </c>
    </row>
    <row r="153" spans="1:29" s="14" customFormat="1">
      <c r="A153" s="1" t="s">
        <v>524</v>
      </c>
      <c r="B153" s="1" t="s">
        <v>542</v>
      </c>
      <c r="C153" s="1" t="s">
        <v>544</v>
      </c>
      <c r="D153" s="1"/>
      <c r="E153" s="1"/>
      <c r="F153" s="1">
        <v>152</v>
      </c>
      <c r="G153" s="1" t="s">
        <v>836</v>
      </c>
      <c r="H153" s="1" t="str">
        <f t="shared" si="3"/>
        <v>152종합평균매매가격</v>
      </c>
      <c r="I153" s="1" t="s">
        <v>1386</v>
      </c>
      <c r="J153" s="13">
        <v>224813.42222186271</v>
      </c>
      <c r="K153" s="13">
        <v>223771.92123808103</v>
      </c>
      <c r="L153" s="13">
        <v>223522.43862187443</v>
      </c>
      <c r="M153" s="13">
        <v>222923.10337088205</v>
      </c>
      <c r="N153" s="13">
        <v>222383.56163659666</v>
      </c>
      <c r="O153" s="13">
        <v>221260.25075445138</v>
      </c>
      <c r="P153" s="13">
        <v>220233.3765574015</v>
      </c>
      <c r="Q153" s="14">
        <v>219043.99978784501</v>
      </c>
      <c r="R153" s="14">
        <v>218769.39194671344</v>
      </c>
      <c r="S153" s="14">
        <v>218598.54185388412</v>
      </c>
      <c r="T153" s="14">
        <v>218523.76461494021</v>
      </c>
      <c r="U153" s="14">
        <v>216615.58014745408</v>
      </c>
      <c r="V153" s="14">
        <v>216075.79085163883</v>
      </c>
      <c r="W153" s="14">
        <v>215434.24861227107</v>
      </c>
      <c r="X153" s="14">
        <v>214968.69313141733</v>
      </c>
      <c r="Y153" s="14">
        <v>215044.21303983574</v>
      </c>
      <c r="Z153" s="14">
        <v>215066.02121498965</v>
      </c>
      <c r="AA153" s="14">
        <v>215009.46588804727</v>
      </c>
      <c r="AB153" s="14">
        <v>214783.29700164005</v>
      </c>
      <c r="AC153" s="14">
        <v>214560.69244413893</v>
      </c>
    </row>
    <row r="154" spans="1:29" s="14" customFormat="1">
      <c r="A154" s="1" t="s">
        <v>524</v>
      </c>
      <c r="B154" s="1" t="s">
        <v>542</v>
      </c>
      <c r="C154" s="1"/>
      <c r="D154" s="1" t="s">
        <v>641</v>
      </c>
      <c r="E154" s="1"/>
      <c r="F154" s="1">
        <v>153</v>
      </c>
      <c r="G154" s="1" t="s">
        <v>836</v>
      </c>
      <c r="H154" s="1" t="str">
        <f t="shared" si="3"/>
        <v>153종합평균매매가격</v>
      </c>
      <c r="I154" s="1" t="s">
        <v>1386</v>
      </c>
      <c r="J154" s="13">
        <v>240214.92065176679</v>
      </c>
      <c r="K154" s="13">
        <v>237441.24831205723</v>
      </c>
      <c r="L154" s="13">
        <v>236658.1576963948</v>
      </c>
      <c r="M154" s="13">
        <v>235328.18372313573</v>
      </c>
      <c r="N154" s="13">
        <v>234122.21937946457</v>
      </c>
      <c r="O154" s="13">
        <v>232917.49467883402</v>
      </c>
      <c r="P154" s="13">
        <v>231536.0058514144</v>
      </c>
      <c r="Q154" s="14">
        <v>229417.98764250294</v>
      </c>
      <c r="R154" s="14">
        <v>228825.19079491467</v>
      </c>
      <c r="S154" s="14">
        <v>228715.7127939522</v>
      </c>
      <c r="T154" s="14">
        <v>228791.21087685847</v>
      </c>
      <c r="U154" s="14">
        <v>227715.48169430127</v>
      </c>
      <c r="V154" s="14">
        <v>226462.59440409558</v>
      </c>
      <c r="W154" s="14">
        <v>225046.01403834493</v>
      </c>
      <c r="X154" s="14">
        <v>224092.65082334873</v>
      </c>
      <c r="Y154" s="14">
        <v>224151.16343586266</v>
      </c>
      <c r="Z154" s="14">
        <v>224136.55250536464</v>
      </c>
      <c r="AA154" s="14">
        <v>224019.66506138042</v>
      </c>
      <c r="AB154" s="14">
        <v>223676.1393481199</v>
      </c>
      <c r="AC154" s="14">
        <v>223285.7902173769</v>
      </c>
    </row>
    <row r="155" spans="1:29" s="14" customFormat="1">
      <c r="A155" s="1" t="s">
        <v>524</v>
      </c>
      <c r="B155" s="1" t="s">
        <v>542</v>
      </c>
      <c r="C155" s="1"/>
      <c r="D155" s="1" t="s">
        <v>642</v>
      </c>
      <c r="E155" s="1"/>
      <c r="F155" s="1">
        <v>154</v>
      </c>
      <c r="G155" s="1" t="s">
        <v>836</v>
      </c>
      <c r="H155" s="1" t="str">
        <f t="shared" si="3"/>
        <v>154종합평균매매가격</v>
      </c>
      <c r="I155" s="1" t="s">
        <v>1386</v>
      </c>
      <c r="J155" s="13">
        <v>214643.73956388389</v>
      </c>
      <c r="K155" s="13">
        <v>214643.73956388389</v>
      </c>
      <c r="L155" s="13">
        <v>214849.24433828436</v>
      </c>
      <c r="M155" s="13">
        <v>214755.41287490114</v>
      </c>
      <c r="N155" s="13">
        <v>214836.28678923674</v>
      </c>
      <c r="O155" s="13">
        <v>213890.77494995709</v>
      </c>
      <c r="P155" s="13">
        <v>213046.44395476236</v>
      </c>
      <c r="Q155" s="14">
        <v>212381.61639949089</v>
      </c>
      <c r="R155" s="14">
        <v>212276.7100091395</v>
      </c>
      <c r="S155" s="14">
        <v>212150.3927736379</v>
      </c>
      <c r="T155" s="14">
        <v>212103.12648937185</v>
      </c>
      <c r="U155" s="14">
        <v>209483.90925266099</v>
      </c>
      <c r="V155" s="14">
        <v>209366.42085046013</v>
      </c>
      <c r="W155" s="14">
        <v>209295.80085957365</v>
      </c>
      <c r="X155" s="14">
        <v>209017.05112247891</v>
      </c>
      <c r="Y155" s="14">
        <v>209107.79356843873</v>
      </c>
      <c r="Z155" s="14">
        <v>209052.92388614969</v>
      </c>
      <c r="AA155" s="14">
        <v>209037.34312127021</v>
      </c>
      <c r="AB155" s="14">
        <v>208932.90898598052</v>
      </c>
      <c r="AC155" s="14">
        <v>208841.52911760207</v>
      </c>
    </row>
    <row r="156" spans="1:29" s="14" customFormat="1">
      <c r="A156" s="1" t="s">
        <v>524</v>
      </c>
      <c r="B156" s="1" t="s">
        <v>542</v>
      </c>
      <c r="C156" s="1"/>
      <c r="D156" s="1" t="s">
        <v>643</v>
      </c>
      <c r="E156" s="1"/>
      <c r="F156" s="1">
        <v>155</v>
      </c>
      <c r="G156" s="1" t="s">
        <v>836</v>
      </c>
      <c r="H156" s="1" t="str">
        <f t="shared" si="3"/>
        <v>155종합평균매매가격</v>
      </c>
      <c r="I156" s="1" t="s">
        <v>1386</v>
      </c>
      <c r="J156" s="13">
        <v>205571.13789505712</v>
      </c>
      <c r="K156" s="13">
        <v>205602.96024435697</v>
      </c>
      <c r="L156" s="13">
        <v>205653.4135755492</v>
      </c>
      <c r="M156" s="13">
        <v>205493.33210717386</v>
      </c>
      <c r="N156" s="13">
        <v>205238.79899939816</v>
      </c>
      <c r="O156" s="13">
        <v>203875.20502625423</v>
      </c>
      <c r="P156" s="13">
        <v>202767.55043055987</v>
      </c>
      <c r="Q156" s="14">
        <v>202084.95395957175</v>
      </c>
      <c r="R156" s="14">
        <v>201836.21711050556</v>
      </c>
      <c r="S156" s="14">
        <v>201494.78259748168</v>
      </c>
      <c r="T156" s="14">
        <v>201216.74908237933</v>
      </c>
      <c r="U156" s="14">
        <v>198889.97841665859</v>
      </c>
      <c r="V156" s="14">
        <v>198763.71860565335</v>
      </c>
      <c r="W156" s="14">
        <v>198657.32617538227</v>
      </c>
      <c r="X156" s="14">
        <v>198585.45519902505</v>
      </c>
      <c r="Y156" s="14">
        <v>198763.33439382954</v>
      </c>
      <c r="Z156" s="14">
        <v>198864.97098395976</v>
      </c>
      <c r="AA156" s="14">
        <v>198972.1982006621</v>
      </c>
      <c r="AB156" s="14">
        <v>198838.92395571209</v>
      </c>
      <c r="AC156" s="14">
        <v>198702.16237337628</v>
      </c>
    </row>
    <row r="157" spans="1:29" s="14" customFormat="1">
      <c r="A157" s="1" t="s">
        <v>524</v>
      </c>
      <c r="B157" s="1" t="s">
        <v>542</v>
      </c>
      <c r="C157" s="1"/>
      <c r="D157" s="1" t="s">
        <v>644</v>
      </c>
      <c r="E157" s="1"/>
      <c r="F157" s="1">
        <v>156</v>
      </c>
      <c r="G157" s="1" t="s">
        <v>836</v>
      </c>
      <c r="H157" s="1" t="str">
        <f t="shared" si="3"/>
        <v>156종합평균매매가격</v>
      </c>
      <c r="I157" s="1" t="s">
        <v>1386</v>
      </c>
      <c r="J157" s="13">
        <v>248402.96500606049</v>
      </c>
      <c r="K157" s="13">
        <v>248797.57471316637</v>
      </c>
      <c r="L157" s="13">
        <v>248678.20657039949</v>
      </c>
      <c r="M157" s="13">
        <v>248524.74723985829</v>
      </c>
      <c r="N157" s="13">
        <v>248294.55824404655</v>
      </c>
      <c r="O157" s="13">
        <v>247841.69927979939</v>
      </c>
      <c r="P157" s="13">
        <v>248243.18692286342</v>
      </c>
      <c r="Q157" s="14">
        <v>248166.45725759282</v>
      </c>
      <c r="R157" s="14">
        <v>248815.11810787799</v>
      </c>
      <c r="S157" s="14">
        <v>248797.52980137643</v>
      </c>
      <c r="T157" s="14">
        <v>248611.18632857644</v>
      </c>
      <c r="U157" s="14">
        <v>243476.02318285304</v>
      </c>
      <c r="V157" s="14">
        <v>243625.64174857017</v>
      </c>
      <c r="W157" s="14">
        <v>243141.95109389749</v>
      </c>
      <c r="X157" s="14">
        <v>243084.66376533953</v>
      </c>
      <c r="Y157" s="14">
        <v>242866.9719168194</v>
      </c>
      <c r="Z157" s="14">
        <v>243015.91897107</v>
      </c>
      <c r="AA157" s="14">
        <v>242591.99273974122</v>
      </c>
      <c r="AB157" s="14">
        <v>242251.62343828083</v>
      </c>
      <c r="AC157" s="14">
        <v>242137.04878116498</v>
      </c>
    </row>
    <row r="158" spans="1:29" s="14" customFormat="1">
      <c r="A158" s="1" t="s">
        <v>524</v>
      </c>
      <c r="B158" s="1" t="s">
        <v>542</v>
      </c>
      <c r="C158" s="1" t="s">
        <v>545</v>
      </c>
      <c r="D158" s="1"/>
      <c r="E158" s="1"/>
      <c r="F158" s="1">
        <v>157</v>
      </c>
      <c r="G158" s="1" t="s">
        <v>836</v>
      </c>
      <c r="H158" s="1" t="str">
        <f t="shared" si="3"/>
        <v>157종합평균매매가격</v>
      </c>
      <c r="I158" s="1" t="s">
        <v>1386</v>
      </c>
      <c r="J158" s="13">
        <v>177239.26718564989</v>
      </c>
      <c r="K158" s="13">
        <v>176613.42221659821</v>
      </c>
      <c r="L158" s="13">
        <v>175641.87516226698</v>
      </c>
      <c r="M158" s="13">
        <v>174679.57939940464</v>
      </c>
      <c r="N158" s="13">
        <v>173829.64228146934</v>
      </c>
      <c r="O158" s="13">
        <v>172634.9667229286</v>
      </c>
      <c r="P158" s="13">
        <v>171717.27009801663</v>
      </c>
      <c r="Q158" s="14">
        <v>170740.10007086259</v>
      </c>
      <c r="R158" s="14">
        <v>169934.61416228098</v>
      </c>
      <c r="S158" s="14">
        <v>169531.1962242708</v>
      </c>
      <c r="T158" s="14">
        <v>169106.74640017294</v>
      </c>
      <c r="U158" s="14">
        <v>169018.40206367007</v>
      </c>
      <c r="V158" s="14">
        <v>168365.63164666228</v>
      </c>
      <c r="W158" s="14">
        <v>168203.24453189137</v>
      </c>
      <c r="X158" s="14">
        <v>168177.13844439382</v>
      </c>
      <c r="Y158" s="14">
        <v>168492.04268440176</v>
      </c>
      <c r="Z158" s="14">
        <v>168740.97609312422</v>
      </c>
      <c r="AA158" s="14">
        <v>168770.58730601458</v>
      </c>
      <c r="AB158" s="14">
        <v>168674.72729639494</v>
      </c>
      <c r="AC158" s="14">
        <v>168473.24291782299</v>
      </c>
    </row>
    <row r="159" spans="1:29" s="14" customFormat="1">
      <c r="A159" s="1" t="s">
        <v>524</v>
      </c>
      <c r="B159" s="1" t="s">
        <v>542</v>
      </c>
      <c r="C159" s="1"/>
      <c r="D159" s="1" t="s">
        <v>645</v>
      </c>
      <c r="E159" s="1"/>
      <c r="F159" s="1">
        <v>158</v>
      </c>
      <c r="G159" s="1" t="s">
        <v>836</v>
      </c>
      <c r="H159" s="1" t="str">
        <f t="shared" si="3"/>
        <v>158종합평균매매가격</v>
      </c>
      <c r="I159" s="1" t="s">
        <v>1386</v>
      </c>
      <c r="J159" s="13">
        <v>183851.06382978719</v>
      </c>
      <c r="K159" s="13">
        <v>182861.70212765958</v>
      </c>
      <c r="L159" s="13">
        <v>180457.44680851063</v>
      </c>
      <c r="M159" s="13">
        <v>179191.48936170212</v>
      </c>
      <c r="N159" s="13">
        <v>177414.89361702127</v>
      </c>
      <c r="O159" s="13">
        <v>175659.57446808511</v>
      </c>
      <c r="P159" s="13">
        <v>174521.27659574471</v>
      </c>
      <c r="Q159" s="14">
        <v>173191.48936170212</v>
      </c>
      <c r="R159" s="14">
        <v>171553.19148936169</v>
      </c>
      <c r="S159" s="14">
        <v>171174.46808510637</v>
      </c>
      <c r="T159" s="14">
        <v>171023.40425531915</v>
      </c>
      <c r="U159" s="14">
        <v>170459.57446808511</v>
      </c>
      <c r="V159" s="14">
        <v>170082.97872340426</v>
      </c>
      <c r="W159" s="14">
        <v>170242.55319148937</v>
      </c>
      <c r="X159" s="14">
        <v>170918.08510638299</v>
      </c>
      <c r="Y159" s="14">
        <v>172088.29787234042</v>
      </c>
      <c r="Z159" s="14">
        <v>172647.87234042553</v>
      </c>
      <c r="AA159" s="14">
        <v>173264.89361702127</v>
      </c>
      <c r="AB159" s="14">
        <v>173754.25531914894</v>
      </c>
      <c r="AC159" s="14">
        <v>174158.51063829788</v>
      </c>
    </row>
    <row r="160" spans="1:29" s="14" customFormat="1">
      <c r="A160" s="1" t="s">
        <v>524</v>
      </c>
      <c r="B160" s="1" t="s">
        <v>542</v>
      </c>
      <c r="C160" s="1"/>
      <c r="D160" s="1" t="s">
        <v>573</v>
      </c>
      <c r="E160" s="1"/>
      <c r="F160" s="1">
        <v>159</v>
      </c>
      <c r="G160" s="1" t="s">
        <v>836</v>
      </c>
      <c r="H160" s="1" t="str">
        <f t="shared" si="3"/>
        <v>159종합평균매매가격</v>
      </c>
      <c r="I160" s="1" t="s">
        <v>1386</v>
      </c>
      <c r="J160" s="13">
        <v>244794.57537683807</v>
      </c>
      <c r="K160" s="13">
        <v>244794.57537683807</v>
      </c>
      <c r="L160" s="13">
        <v>246530.01344532389</v>
      </c>
      <c r="M160" s="13">
        <v>246530.01344532389</v>
      </c>
      <c r="N160" s="13">
        <v>246530.01344532389</v>
      </c>
      <c r="O160" s="13">
        <v>246530.01344532389</v>
      </c>
      <c r="P160" s="13">
        <v>246530.01344532389</v>
      </c>
      <c r="Q160" s="14">
        <v>247225.3572696998</v>
      </c>
      <c r="R160" s="14">
        <v>246482.86518468297</v>
      </c>
      <c r="S160" s="14">
        <v>245412.42396012065</v>
      </c>
      <c r="T160" s="14">
        <v>244715.56131575062</v>
      </c>
      <c r="U160" s="14">
        <v>252422.62583349209</v>
      </c>
      <c r="V160" s="14">
        <v>251478.43455896364</v>
      </c>
      <c r="W160" s="14">
        <v>251162.0748714041</v>
      </c>
      <c r="X160" s="14">
        <v>250135.70946847019</v>
      </c>
      <c r="Y160" s="14">
        <v>249189.41503143456</v>
      </c>
      <c r="Z160" s="14">
        <v>248672.19060773481</v>
      </c>
      <c r="AA160" s="14">
        <v>248180.69698990285</v>
      </c>
      <c r="AB160" s="14">
        <v>246245.79919984762</v>
      </c>
      <c r="AC160" s="14">
        <v>244957.14421794628</v>
      </c>
    </row>
    <row r="161" spans="1:29" s="14" customFormat="1">
      <c r="A161" s="1" t="s">
        <v>524</v>
      </c>
      <c r="B161" s="1" t="s">
        <v>542</v>
      </c>
      <c r="C161" s="1"/>
      <c r="D161" s="1" t="s">
        <v>646</v>
      </c>
      <c r="E161" s="1"/>
      <c r="F161" s="1">
        <v>160</v>
      </c>
      <c r="G161" s="1" t="s">
        <v>836</v>
      </c>
      <c r="H161" s="1" t="str">
        <f t="shared" si="3"/>
        <v>160종합평균매매가격</v>
      </c>
      <c r="I161" s="1" t="s">
        <v>1386</v>
      </c>
      <c r="J161" s="13">
        <v>157333.26227220893</v>
      </c>
      <c r="K161" s="13">
        <v>157044.28107059008</v>
      </c>
      <c r="L161" s="13">
        <v>156849.28344103336</v>
      </c>
      <c r="M161" s="13">
        <v>156586.22137006311</v>
      </c>
      <c r="N161" s="13">
        <v>156278.38256229085</v>
      </c>
      <c r="O161" s="13">
        <v>155292.01276002653</v>
      </c>
      <c r="P161" s="13">
        <v>154579.44148797414</v>
      </c>
      <c r="Q161" s="14">
        <v>153774.33869224635</v>
      </c>
      <c r="R161" s="14">
        <v>153493.95547660041</v>
      </c>
      <c r="S161" s="14">
        <v>153308.09300091679</v>
      </c>
      <c r="T161" s="14">
        <v>153252.05324881306</v>
      </c>
      <c r="U161" s="14">
        <v>152317.10873963477</v>
      </c>
      <c r="V161" s="14">
        <v>151646.61113572423</v>
      </c>
      <c r="W161" s="14">
        <v>151355.26447068204</v>
      </c>
      <c r="X161" s="14">
        <v>151316.85757481781</v>
      </c>
      <c r="Y161" s="14">
        <v>151339.36573407467</v>
      </c>
      <c r="Z161" s="14">
        <v>151503.78122115647</v>
      </c>
      <c r="AA161" s="14">
        <v>151284.215618516</v>
      </c>
      <c r="AB161" s="14">
        <v>151123.76383197104</v>
      </c>
      <c r="AC161" s="14">
        <v>150980.35547777801</v>
      </c>
    </row>
    <row r="162" spans="1:29" s="14" customFormat="1">
      <c r="A162" s="1" t="s">
        <v>524</v>
      </c>
      <c r="B162" s="1" t="s">
        <v>542</v>
      </c>
      <c r="C162" s="1"/>
      <c r="D162" s="1" t="s">
        <v>647</v>
      </c>
      <c r="E162" s="1"/>
      <c r="F162" s="1">
        <v>161</v>
      </c>
      <c r="G162" s="1" t="s">
        <v>836</v>
      </c>
      <c r="H162" s="1" t="str">
        <f t="shared" si="3"/>
        <v>161종합평균매매가격</v>
      </c>
      <c r="I162" s="1" t="s">
        <v>1386</v>
      </c>
      <c r="J162" s="13">
        <v>175909.74871248507</v>
      </c>
      <c r="K162" s="13">
        <v>175187.05000762508</v>
      </c>
      <c r="L162" s="13">
        <v>174159.60433831913</v>
      </c>
      <c r="M162" s="13">
        <v>172773.56762353034</v>
      </c>
      <c r="N162" s="13">
        <v>172000.06729711589</v>
      </c>
      <c r="O162" s="13">
        <v>170825.58268628488</v>
      </c>
      <c r="P162" s="13">
        <v>169765.76570671386</v>
      </c>
      <c r="Q162" s="14">
        <v>168632.32998882938</v>
      </c>
      <c r="R162" s="14">
        <v>167978.57794416041</v>
      </c>
      <c r="S162" s="14">
        <v>167519.65853672966</v>
      </c>
      <c r="T162" s="14">
        <v>166728.12389829883</v>
      </c>
      <c r="U162" s="14">
        <v>165269.65568737831</v>
      </c>
      <c r="V162" s="14">
        <v>164509.51897737299</v>
      </c>
      <c r="W162" s="14">
        <v>164262.3692366028</v>
      </c>
      <c r="X162" s="14">
        <v>163985.1599859994</v>
      </c>
      <c r="Y162" s="14">
        <v>164183.55838322261</v>
      </c>
      <c r="Z162" s="14">
        <v>164427.14328007758</v>
      </c>
      <c r="AA162" s="14">
        <v>164351.19764177428</v>
      </c>
      <c r="AB162" s="14">
        <v>164248.75733755296</v>
      </c>
      <c r="AC162" s="14">
        <v>163822.45228494133</v>
      </c>
    </row>
    <row r="163" spans="1:29" s="14" customFormat="1">
      <c r="A163" s="1" t="s">
        <v>524</v>
      </c>
      <c r="B163" s="1" t="s">
        <v>546</v>
      </c>
      <c r="C163" s="1"/>
      <c r="D163" s="1"/>
      <c r="E163" s="1"/>
      <c r="F163" s="1">
        <v>162</v>
      </c>
      <c r="G163" s="1" t="s">
        <v>836</v>
      </c>
      <c r="H163" s="1" t="str">
        <f t="shared" si="3"/>
        <v>162종합평균매매가격</v>
      </c>
      <c r="I163" s="1" t="s">
        <v>1386</v>
      </c>
      <c r="J163" s="13">
        <v>197016.69981463152</v>
      </c>
      <c r="K163" s="13">
        <v>196065.1861194275</v>
      </c>
      <c r="L163" s="13">
        <v>195745.80875689446</v>
      </c>
      <c r="M163" s="13">
        <v>195304.49903369008</v>
      </c>
      <c r="N163" s="13">
        <v>194895.03162472163</v>
      </c>
      <c r="O163" s="13">
        <v>193672.7531285882</v>
      </c>
      <c r="P163" s="13">
        <v>192688.18434374096</v>
      </c>
      <c r="Q163" s="14">
        <v>191281.55145834567</v>
      </c>
      <c r="R163" s="14">
        <v>190992.02473468598</v>
      </c>
      <c r="S163" s="14">
        <v>191101.45272400332</v>
      </c>
      <c r="T163" s="14">
        <v>191361.16111809528</v>
      </c>
      <c r="U163" s="14">
        <v>191124.51817293896</v>
      </c>
      <c r="V163" s="14">
        <v>191138.93897759254</v>
      </c>
      <c r="W163" s="14">
        <v>190958.51097715797</v>
      </c>
      <c r="X163" s="14">
        <v>191027.31015865126</v>
      </c>
      <c r="Y163" s="14">
        <v>189247.70170027198</v>
      </c>
      <c r="Z163" s="14">
        <v>189389.32744713002</v>
      </c>
      <c r="AA163" s="14">
        <v>189383.69866040084</v>
      </c>
      <c r="AB163" s="14">
        <v>188903.83805521132</v>
      </c>
      <c r="AC163" s="14">
        <v>188445.59333777821</v>
      </c>
    </row>
    <row r="164" spans="1:29" s="14" customFormat="1">
      <c r="A164" s="1" t="s">
        <v>524</v>
      </c>
      <c r="B164" s="1" t="s">
        <v>546</v>
      </c>
      <c r="C164" s="1"/>
      <c r="D164" s="1" t="s">
        <v>630</v>
      </c>
      <c r="E164" s="1"/>
      <c r="F164" s="1">
        <v>163</v>
      </c>
      <c r="G164" s="1" t="s">
        <v>836</v>
      </c>
      <c r="H164" s="1" t="str">
        <f t="shared" si="3"/>
        <v>163종합평균매매가격</v>
      </c>
      <c r="I164" s="1" t="s">
        <v>1386</v>
      </c>
      <c r="J164" s="13">
        <v>180726.10997297516</v>
      </c>
      <c r="K164" s="13">
        <v>180814.68715711127</v>
      </c>
      <c r="L164" s="13">
        <v>180467.1566496453</v>
      </c>
      <c r="M164" s="13">
        <v>180442.84740130618</v>
      </c>
      <c r="N164" s="13">
        <v>180233.71482707144</v>
      </c>
      <c r="O164" s="13">
        <v>179147.19551894639</v>
      </c>
      <c r="P164" s="13">
        <v>178562.04891532962</v>
      </c>
      <c r="Q164" s="14">
        <v>178015.85338542631</v>
      </c>
      <c r="R164" s="14">
        <v>178051.54776969724</v>
      </c>
      <c r="S164" s="14">
        <v>178663.30959110113</v>
      </c>
      <c r="T164" s="14">
        <v>179461.08728053176</v>
      </c>
      <c r="U164" s="14">
        <v>177999.17611689167</v>
      </c>
      <c r="V164" s="14">
        <v>178230.10554114843</v>
      </c>
      <c r="W164" s="14">
        <v>177816.75374330385</v>
      </c>
      <c r="X164" s="14">
        <v>177767.62124929309</v>
      </c>
      <c r="Y164" s="14">
        <v>166315.21249940316</v>
      </c>
      <c r="Z164" s="14">
        <v>166571.00343952046</v>
      </c>
      <c r="AA164" s="14">
        <v>166543.91274971998</v>
      </c>
      <c r="AB164" s="14">
        <v>166544.99971351237</v>
      </c>
      <c r="AC164" s="14">
        <v>166281.52866951548</v>
      </c>
    </row>
    <row r="165" spans="1:29" s="14" customFormat="1">
      <c r="A165" s="1" t="s">
        <v>524</v>
      </c>
      <c r="B165" s="1" t="s">
        <v>546</v>
      </c>
      <c r="C165" s="1"/>
      <c r="D165" s="1" t="s">
        <v>559</v>
      </c>
      <c r="E165" s="1"/>
      <c r="F165" s="1">
        <v>164</v>
      </c>
      <c r="G165" s="1" t="s">
        <v>836</v>
      </c>
      <c r="H165" s="1" t="str">
        <f t="shared" si="3"/>
        <v>164종합평균매매가격</v>
      </c>
      <c r="I165" s="1" t="s">
        <v>1386</v>
      </c>
      <c r="J165" s="13">
        <v>184010.9485360104</v>
      </c>
      <c r="K165" s="13">
        <v>184140.86610625812</v>
      </c>
      <c r="L165" s="13">
        <v>184282.12493779144</v>
      </c>
      <c r="M165" s="13">
        <v>184335.17329615244</v>
      </c>
      <c r="N165" s="13">
        <v>184116.38123992816</v>
      </c>
      <c r="O165" s="13">
        <v>184050.31499214083</v>
      </c>
      <c r="P165" s="13">
        <v>183515.24415963696</v>
      </c>
      <c r="Q165" s="14">
        <v>183047.05718119611</v>
      </c>
      <c r="R165" s="14">
        <v>182505.62355642632</v>
      </c>
      <c r="S165" s="14">
        <v>182505.62355642632</v>
      </c>
      <c r="T165" s="14">
        <v>182468.86156762825</v>
      </c>
      <c r="U165" s="14">
        <v>181409.30536188526</v>
      </c>
      <c r="V165" s="14">
        <v>181326.41636764572</v>
      </c>
      <c r="W165" s="14">
        <v>181121.82126477704</v>
      </c>
      <c r="X165" s="14">
        <v>180911.17198724888</v>
      </c>
      <c r="Y165" s="14">
        <v>180569.62262485712</v>
      </c>
      <c r="Z165" s="14">
        <v>180550.9320598362</v>
      </c>
      <c r="AA165" s="14">
        <v>180391.79112023485</v>
      </c>
      <c r="AB165" s="14">
        <v>180066.35437720292</v>
      </c>
      <c r="AC165" s="14">
        <v>179495.48799159427</v>
      </c>
    </row>
    <row r="166" spans="1:29" s="14" customFormat="1">
      <c r="A166" s="1" t="s">
        <v>524</v>
      </c>
      <c r="B166" s="1" t="s">
        <v>546</v>
      </c>
      <c r="C166" s="1"/>
      <c r="D166" s="1" t="s">
        <v>636</v>
      </c>
      <c r="E166" s="1"/>
      <c r="F166" s="1">
        <v>165</v>
      </c>
      <c r="G166" s="1" t="s">
        <v>836</v>
      </c>
      <c r="H166" s="1" t="str">
        <f t="shared" si="3"/>
        <v>165종합평균매매가격</v>
      </c>
      <c r="I166" s="1" t="s">
        <v>1386</v>
      </c>
      <c r="J166" s="13">
        <v>210693.92648994323</v>
      </c>
      <c r="K166" s="13">
        <v>210314.88522383192</v>
      </c>
      <c r="L166" s="13">
        <v>210016.91900168065</v>
      </c>
      <c r="M166" s="13">
        <v>208771.39617648104</v>
      </c>
      <c r="N166" s="13">
        <v>207986.46048226455</v>
      </c>
      <c r="O166" s="13">
        <v>206169.56889080949</v>
      </c>
      <c r="P166" s="13">
        <v>204412.45601426327</v>
      </c>
      <c r="Q166" s="14">
        <v>201285.51436306947</v>
      </c>
      <c r="R166" s="14">
        <v>201077.43796720571</v>
      </c>
      <c r="S166" s="14">
        <v>200954.40450697514</v>
      </c>
      <c r="T166" s="14">
        <v>201011.97293865716</v>
      </c>
      <c r="U166" s="14">
        <v>200789.34008457846</v>
      </c>
      <c r="V166" s="14">
        <v>200835.22328405853</v>
      </c>
      <c r="W166" s="14">
        <v>200514.04088769809</v>
      </c>
      <c r="X166" s="14">
        <v>200489.92305923809</v>
      </c>
      <c r="Y166" s="14">
        <v>200640.51802653191</v>
      </c>
      <c r="Z166" s="14">
        <v>200486.98591390505</v>
      </c>
      <c r="AA166" s="14">
        <v>200328.16077203827</v>
      </c>
      <c r="AB166" s="14">
        <v>199754.85739486828</v>
      </c>
      <c r="AC166" s="14">
        <v>199418.85383134268</v>
      </c>
    </row>
    <row r="167" spans="1:29" s="14" customFormat="1">
      <c r="A167" s="1" t="s">
        <v>524</v>
      </c>
      <c r="B167" s="1" t="s">
        <v>546</v>
      </c>
      <c r="C167" s="1"/>
      <c r="D167" s="1" t="s">
        <v>648</v>
      </c>
      <c r="E167" s="1"/>
      <c r="F167" s="1">
        <v>166</v>
      </c>
      <c r="G167" s="1" t="s">
        <v>836</v>
      </c>
      <c r="H167" s="1" t="str">
        <f t="shared" si="3"/>
        <v>166종합평균매매가격</v>
      </c>
      <c r="I167" s="1" t="s">
        <v>1386</v>
      </c>
      <c r="J167" s="13">
        <v>262930.1035490642</v>
      </c>
      <c r="K167" s="13">
        <v>258381.91866764048</v>
      </c>
      <c r="L167" s="13">
        <v>257448.96085828051</v>
      </c>
      <c r="M167" s="13">
        <v>256993.51665574263</v>
      </c>
      <c r="N167" s="13">
        <v>256603.35035310127</v>
      </c>
      <c r="O167" s="13">
        <v>254069.18181801532</v>
      </c>
      <c r="P167" s="13">
        <v>252713.21117334731</v>
      </c>
      <c r="Q167" s="14">
        <v>251069.48888740124</v>
      </c>
      <c r="R167" s="14">
        <v>250385.70003527013</v>
      </c>
      <c r="S167" s="14">
        <v>250568.95157946378</v>
      </c>
      <c r="T167" s="14">
        <v>251103.97761410513</v>
      </c>
      <c r="U167" s="14">
        <v>250620.77531526022</v>
      </c>
      <c r="V167" s="14">
        <v>250502.22846297873</v>
      </c>
      <c r="W167" s="14">
        <v>250611.64518554421</v>
      </c>
      <c r="X167" s="14">
        <v>251217.40828982744</v>
      </c>
      <c r="Y167" s="14">
        <v>252474.24459409158</v>
      </c>
      <c r="Z167" s="14">
        <v>253068.12947689753</v>
      </c>
      <c r="AA167" s="14">
        <v>253457.95296021173</v>
      </c>
      <c r="AB167" s="14">
        <v>252322.34818975319</v>
      </c>
      <c r="AC167" s="14">
        <v>251615.97601087816</v>
      </c>
    </row>
    <row r="168" spans="1:29" s="14" customFormat="1">
      <c r="A168" s="1" t="s">
        <v>524</v>
      </c>
      <c r="B168" s="1" t="s">
        <v>546</v>
      </c>
      <c r="C168" s="1"/>
      <c r="D168" s="1" t="s">
        <v>649</v>
      </c>
      <c r="E168" s="1"/>
      <c r="F168" s="1">
        <v>167</v>
      </c>
      <c r="G168" s="1" t="s">
        <v>836</v>
      </c>
      <c r="H168" s="1" t="str">
        <f t="shared" si="3"/>
        <v>167종합평균매매가격</v>
      </c>
      <c r="I168" s="1" t="s">
        <v>1386</v>
      </c>
      <c r="J168" s="13">
        <v>120142.40569845666</v>
      </c>
      <c r="K168" s="13">
        <v>120142.40569845666</v>
      </c>
      <c r="L168" s="13">
        <v>120017.17798003783</v>
      </c>
      <c r="M168" s="13">
        <v>120006.77680165326</v>
      </c>
      <c r="N168" s="13">
        <v>119810.4668601328</v>
      </c>
      <c r="O168" s="13">
        <v>119789.08916150025</v>
      </c>
      <c r="P168" s="13">
        <v>119725.77710944027</v>
      </c>
      <c r="Q168" s="14">
        <v>119709.20893461724</v>
      </c>
      <c r="R168" s="14">
        <v>119722.05684386403</v>
      </c>
      <c r="S168" s="14">
        <v>119726.168174823</v>
      </c>
      <c r="T168" s="14">
        <v>119759.30452446907</v>
      </c>
      <c r="U168" s="14">
        <v>120816.60133378464</v>
      </c>
      <c r="V168" s="14">
        <v>120816.60133378464</v>
      </c>
      <c r="W168" s="14">
        <v>120819.03056721104</v>
      </c>
      <c r="X168" s="14">
        <v>120836.22267046721</v>
      </c>
      <c r="Y168" s="14">
        <v>121089.13303584907</v>
      </c>
      <c r="Z168" s="14">
        <v>121242.21518745822</v>
      </c>
      <c r="AA168" s="14">
        <v>121212.27898217693</v>
      </c>
      <c r="AB168" s="14">
        <v>121018.99743690144</v>
      </c>
      <c r="AC168" s="14">
        <v>120577.18761804108</v>
      </c>
    </row>
    <row r="169" spans="1:29" s="14" customFormat="1">
      <c r="A169" s="1" t="s">
        <v>524</v>
      </c>
      <c r="B169" s="1" t="s">
        <v>547</v>
      </c>
      <c r="C169" s="1"/>
      <c r="D169" s="1"/>
      <c r="E169" s="1"/>
      <c r="F169" s="1">
        <v>168</v>
      </c>
      <c r="G169" s="1" t="s">
        <v>836</v>
      </c>
      <c r="H169" s="1" t="str">
        <f t="shared" si="3"/>
        <v>168종합평균매매가격</v>
      </c>
      <c r="I169" s="1" t="s">
        <v>1386</v>
      </c>
      <c r="J169" s="13">
        <v>132796.02758158903</v>
      </c>
      <c r="K169" s="13">
        <v>132770.12978403905</v>
      </c>
      <c r="L169" s="13">
        <v>133363.72611845323</v>
      </c>
      <c r="M169" s="13">
        <v>133665.75700514577</v>
      </c>
      <c r="N169" s="13">
        <v>134271.67178752273</v>
      </c>
      <c r="O169" s="13">
        <v>134835.22335269293</v>
      </c>
      <c r="P169" s="13">
        <v>135087.87390570104</v>
      </c>
      <c r="Q169" s="14">
        <v>135023.09292227947</v>
      </c>
      <c r="R169" s="14">
        <v>134990.40380254746</v>
      </c>
      <c r="S169" s="14">
        <v>135005.01429542116</v>
      </c>
      <c r="T169" s="14">
        <v>135122.53210748066</v>
      </c>
      <c r="U169" s="14">
        <v>135517.59332377461</v>
      </c>
      <c r="V169" s="14">
        <v>135522.17019022678</v>
      </c>
      <c r="W169" s="14">
        <v>135622.64403463164</v>
      </c>
      <c r="X169" s="14">
        <v>135732.54835604652</v>
      </c>
      <c r="Y169" s="14">
        <v>135971.04765155644</v>
      </c>
      <c r="Z169" s="14">
        <v>136110.44337741035</v>
      </c>
      <c r="AA169" s="14">
        <v>136170.30276284638</v>
      </c>
      <c r="AB169" s="14">
        <v>136230.97575357952</v>
      </c>
      <c r="AC169" s="14">
        <v>136150.93666606583</v>
      </c>
    </row>
    <row r="170" spans="1:29" s="14" customFormat="1">
      <c r="A170" s="1" t="s">
        <v>524</v>
      </c>
      <c r="B170" s="1" t="s">
        <v>547</v>
      </c>
      <c r="C170" s="1"/>
      <c r="D170" s="1" t="s">
        <v>630</v>
      </c>
      <c r="E170" s="1"/>
      <c r="F170" s="1">
        <v>169</v>
      </c>
      <c r="G170" s="1" t="s">
        <v>836</v>
      </c>
      <c r="H170" s="1" t="str">
        <f t="shared" si="3"/>
        <v>169종합평균매매가격</v>
      </c>
      <c r="I170" s="1" t="s">
        <v>1386</v>
      </c>
      <c r="J170" s="13">
        <v>131044.24486383183</v>
      </c>
      <c r="K170" s="13">
        <v>131044.24486383183</v>
      </c>
      <c r="L170" s="13">
        <v>132282.47093486227</v>
      </c>
      <c r="M170" s="13">
        <v>133348.14401178533</v>
      </c>
      <c r="N170" s="13">
        <v>133842.41905558211</v>
      </c>
      <c r="O170" s="13">
        <v>135139.76019270584</v>
      </c>
      <c r="P170" s="13">
        <v>135525.89855072464</v>
      </c>
      <c r="Q170" s="14">
        <v>135340.63887561712</v>
      </c>
      <c r="R170" s="14">
        <v>135695.8632345915</v>
      </c>
      <c r="S170" s="14">
        <v>135726.7523092849</v>
      </c>
      <c r="T170" s="14">
        <v>136143.75481764611</v>
      </c>
      <c r="U170" s="14">
        <v>137315.72795807145</v>
      </c>
      <c r="V170" s="14">
        <v>137471.83896125143</v>
      </c>
      <c r="W170" s="14">
        <v>137659.17216506743</v>
      </c>
      <c r="X170" s="14">
        <v>137830.8942685654</v>
      </c>
      <c r="Y170" s="14">
        <v>137987.00527174541</v>
      </c>
      <c r="Z170" s="14">
        <v>138158.72737524338</v>
      </c>
      <c r="AA170" s="14">
        <v>138470.94938160339</v>
      </c>
      <c r="AB170" s="14">
        <v>138424.11608064937</v>
      </c>
      <c r="AC170" s="14">
        <v>138299.22727810539</v>
      </c>
    </row>
    <row r="171" spans="1:29" s="14" customFormat="1">
      <c r="A171" s="1" t="s">
        <v>524</v>
      </c>
      <c r="B171" s="1" t="s">
        <v>547</v>
      </c>
      <c r="C171" s="1"/>
      <c r="D171" s="1" t="s">
        <v>636</v>
      </c>
      <c r="E171" s="1"/>
      <c r="F171" s="1">
        <v>170</v>
      </c>
      <c r="G171" s="1" t="s">
        <v>836</v>
      </c>
      <c r="H171" s="1" t="str">
        <f t="shared" si="3"/>
        <v>170종합평균매매가격</v>
      </c>
      <c r="I171" s="1" t="s">
        <v>1386</v>
      </c>
      <c r="J171" s="13">
        <v>149393.28475568444</v>
      </c>
      <c r="K171" s="13">
        <v>149238.85418773914</v>
      </c>
      <c r="L171" s="13">
        <v>149628.07940082517</v>
      </c>
      <c r="M171" s="13">
        <v>149778.31925018184</v>
      </c>
      <c r="N171" s="13">
        <v>150613.74980238316</v>
      </c>
      <c r="O171" s="13">
        <v>151837.09103741933</v>
      </c>
      <c r="P171" s="13">
        <v>152515.01809222595</v>
      </c>
      <c r="Q171" s="14">
        <v>152424.17497756481</v>
      </c>
      <c r="R171" s="14">
        <v>152578.33443689824</v>
      </c>
      <c r="S171" s="14">
        <v>152557.91860533162</v>
      </c>
      <c r="T171" s="14">
        <v>152695.372676684</v>
      </c>
      <c r="U171" s="14">
        <v>153357.74074823814</v>
      </c>
      <c r="V171" s="14">
        <v>153307.3604570163</v>
      </c>
      <c r="W171" s="14">
        <v>153479.66540445387</v>
      </c>
      <c r="X171" s="14">
        <v>153694.34105942521</v>
      </c>
      <c r="Y171" s="14">
        <v>154439.59103114452</v>
      </c>
      <c r="Z171" s="14">
        <v>154585.58102473422</v>
      </c>
      <c r="AA171" s="14">
        <v>154632.55439323487</v>
      </c>
      <c r="AB171" s="14">
        <v>154605.71796291557</v>
      </c>
      <c r="AC171" s="14">
        <v>154418.99779112759</v>
      </c>
    </row>
    <row r="172" spans="1:29" s="14" customFormat="1">
      <c r="A172" s="1" t="s">
        <v>524</v>
      </c>
      <c r="B172" s="1" t="s">
        <v>547</v>
      </c>
      <c r="C172" s="1"/>
      <c r="D172" s="1" t="s">
        <v>631</v>
      </c>
      <c r="E172" s="1"/>
      <c r="F172" s="1">
        <v>171</v>
      </c>
      <c r="G172" s="1" t="s">
        <v>836</v>
      </c>
      <c r="H172" s="1" t="str">
        <f t="shared" si="3"/>
        <v>171종합평균매매가격</v>
      </c>
      <c r="I172" s="1" t="s">
        <v>1386</v>
      </c>
      <c r="J172" s="13">
        <v>138017.05742882215</v>
      </c>
      <c r="K172" s="13">
        <v>138017.05742882215</v>
      </c>
      <c r="L172" s="13">
        <v>138400.65472418413</v>
      </c>
      <c r="M172" s="13">
        <v>138597.93123322536</v>
      </c>
      <c r="N172" s="13">
        <v>139257.54806931279</v>
      </c>
      <c r="O172" s="13">
        <v>139304.35983377157</v>
      </c>
      <c r="P172" s="13">
        <v>139424.436024436</v>
      </c>
      <c r="Q172" s="14">
        <v>139380.11275364217</v>
      </c>
      <c r="R172" s="14">
        <v>139625.6078314902</v>
      </c>
      <c r="S172" s="14">
        <v>139906.64443899738</v>
      </c>
      <c r="T172" s="14">
        <v>140484.52442275971</v>
      </c>
      <c r="U172" s="14">
        <v>140713.97445374957</v>
      </c>
      <c r="V172" s="14">
        <v>140824.61884566589</v>
      </c>
      <c r="W172" s="14">
        <v>140892.9938824352</v>
      </c>
      <c r="X172" s="14">
        <v>140934.67230239895</v>
      </c>
      <c r="Y172" s="14">
        <v>140979.72531684759</v>
      </c>
      <c r="Z172" s="14">
        <v>141263.14518229489</v>
      </c>
      <c r="AA172" s="14">
        <v>141382.22638219123</v>
      </c>
      <c r="AB172" s="14">
        <v>141332.32675031689</v>
      </c>
      <c r="AC172" s="14">
        <v>141299.41218303834</v>
      </c>
    </row>
    <row r="173" spans="1:29" s="14" customFormat="1">
      <c r="A173" s="1" t="s">
        <v>524</v>
      </c>
      <c r="B173" s="1" t="s">
        <v>547</v>
      </c>
      <c r="C173" s="1"/>
      <c r="D173" s="1" t="s">
        <v>645</v>
      </c>
      <c r="E173" s="1"/>
      <c r="F173" s="1">
        <v>172</v>
      </c>
      <c r="G173" s="1" t="s">
        <v>836</v>
      </c>
      <c r="H173" s="1" t="str">
        <f t="shared" si="3"/>
        <v>172종합평균매매가격</v>
      </c>
      <c r="I173" s="1" t="s">
        <v>1386</v>
      </c>
      <c r="J173" s="13">
        <v>126470.67733666082</v>
      </c>
      <c r="K173" s="13">
        <v>126497.52374556272</v>
      </c>
      <c r="L173" s="13">
        <v>127107.6388177222</v>
      </c>
      <c r="M173" s="13">
        <v>127602.05349166768</v>
      </c>
      <c r="N173" s="13">
        <v>127992.74347196652</v>
      </c>
      <c r="O173" s="13">
        <v>128674.48032424836</v>
      </c>
      <c r="P173" s="13">
        <v>129101.88576065357</v>
      </c>
      <c r="Q173" s="14">
        <v>129042.35241858488</v>
      </c>
      <c r="R173" s="14">
        <v>128908.81873945921</v>
      </c>
      <c r="S173" s="14">
        <v>128803.4524151364</v>
      </c>
      <c r="T173" s="14">
        <v>128914.44281611779</v>
      </c>
      <c r="U173" s="14">
        <v>128805.2785108627</v>
      </c>
      <c r="V173" s="14">
        <v>128651.27886090116</v>
      </c>
      <c r="W173" s="14">
        <v>128678.06140872055</v>
      </c>
      <c r="X173" s="14">
        <v>128831.88422017419</v>
      </c>
      <c r="Y173" s="14">
        <v>128751.51131407201</v>
      </c>
      <c r="Z173" s="14">
        <v>128695.49210340873</v>
      </c>
      <c r="AA173" s="14">
        <v>128693.09180679719</v>
      </c>
      <c r="AB173" s="14">
        <v>128633.87635352042</v>
      </c>
      <c r="AC173" s="14">
        <v>128537.98976598088</v>
      </c>
    </row>
    <row r="174" spans="1:29" s="14" customFormat="1">
      <c r="A174" s="1" t="s">
        <v>524</v>
      </c>
      <c r="B174" s="1" t="s">
        <v>547</v>
      </c>
      <c r="C174" s="1"/>
      <c r="D174" s="1" t="s">
        <v>650</v>
      </c>
      <c r="E174" s="1"/>
      <c r="F174" s="1">
        <v>173</v>
      </c>
      <c r="G174" s="1" t="s">
        <v>836</v>
      </c>
      <c r="H174" s="1" t="str">
        <f t="shared" si="3"/>
        <v>173종합평균매매가격</v>
      </c>
      <c r="I174" s="1" t="s">
        <v>1386</v>
      </c>
      <c r="J174" s="13">
        <v>123221.40139114945</v>
      </c>
      <c r="K174" s="13">
        <v>123221.40139114945</v>
      </c>
      <c r="L174" s="13">
        <v>124016.45408275841</v>
      </c>
      <c r="M174" s="13">
        <v>124165.05661572002</v>
      </c>
      <c r="N174" s="13">
        <v>124826.33788739912</v>
      </c>
      <c r="O174" s="13">
        <v>124878.34877393568</v>
      </c>
      <c r="P174" s="13">
        <v>124596.00396130864</v>
      </c>
      <c r="Q174" s="14">
        <v>124551.42320142016</v>
      </c>
      <c r="R174" s="14">
        <v>124254.21813549697</v>
      </c>
      <c r="S174" s="14">
        <v>124283.93864208927</v>
      </c>
      <c r="T174" s="14">
        <v>124061.03484264688</v>
      </c>
      <c r="U174" s="14">
        <v>123952.96419305938</v>
      </c>
      <c r="V174" s="14">
        <v>124115.7536434979</v>
      </c>
      <c r="W174" s="14">
        <v>124248.9450120385</v>
      </c>
      <c r="X174" s="14">
        <v>124241.54549156403</v>
      </c>
      <c r="Y174" s="14">
        <v>124545.06184946059</v>
      </c>
      <c r="Z174" s="14">
        <v>124826.12097839326</v>
      </c>
      <c r="AA174" s="14">
        <v>124900.00911968043</v>
      </c>
      <c r="AB174" s="14">
        <v>125275.66477684451</v>
      </c>
      <c r="AC174" s="14">
        <v>125290.46381779348</v>
      </c>
    </row>
    <row r="175" spans="1:29" s="14" customFormat="1">
      <c r="A175" s="1" t="s">
        <v>524</v>
      </c>
      <c r="B175" s="1" t="s">
        <v>548</v>
      </c>
      <c r="C175" s="1"/>
      <c r="D175" s="1"/>
      <c r="E175" s="1"/>
      <c r="F175" s="1">
        <v>174</v>
      </c>
      <c r="G175" s="1" t="s">
        <v>836</v>
      </c>
      <c r="H175" s="1" t="str">
        <f t="shared" si="3"/>
        <v>174종합평균매매가격</v>
      </c>
      <c r="I175" s="1" t="s">
        <v>1386</v>
      </c>
      <c r="J175" s="13">
        <v>163724.26304482011</v>
      </c>
      <c r="K175" s="13">
        <v>164236.28375343501</v>
      </c>
      <c r="L175" s="13">
        <v>164923.77588234781</v>
      </c>
      <c r="M175" s="13">
        <v>165525.58769534811</v>
      </c>
      <c r="N175" s="13">
        <v>165797.06003018879</v>
      </c>
      <c r="O175" s="13">
        <v>165886.59057484954</v>
      </c>
      <c r="P175" s="13">
        <v>165916.96307992827</v>
      </c>
      <c r="Q175" s="14">
        <v>166278.16124223461</v>
      </c>
      <c r="R175" s="14">
        <v>166441.43756482803</v>
      </c>
      <c r="S175" s="14">
        <v>166701.03634153606</v>
      </c>
      <c r="T175" s="14">
        <v>166944.7035249816</v>
      </c>
      <c r="U175" s="14">
        <v>167472.42487553298</v>
      </c>
      <c r="V175" s="14">
        <v>168209.70285545202</v>
      </c>
      <c r="W175" s="14">
        <v>168510.19740718717</v>
      </c>
      <c r="X175" s="14">
        <v>168798.41796385686</v>
      </c>
      <c r="Y175" s="14">
        <v>170028.21807887466</v>
      </c>
      <c r="Z175" s="14">
        <v>171216.12611672634</v>
      </c>
      <c r="AA175" s="14">
        <v>172586.20026333642</v>
      </c>
      <c r="AB175" s="14">
        <v>174473.6907044985</v>
      </c>
      <c r="AC175" s="14">
        <v>175511.89991828211</v>
      </c>
    </row>
    <row r="176" spans="1:29" s="14" customFormat="1">
      <c r="A176" s="1" t="s">
        <v>524</v>
      </c>
      <c r="B176" s="1" t="s">
        <v>548</v>
      </c>
      <c r="C176" s="1"/>
      <c r="D176" s="1" t="s">
        <v>559</v>
      </c>
      <c r="E176" s="1"/>
      <c r="F176" s="1">
        <v>175</v>
      </c>
      <c r="G176" s="1" t="s">
        <v>836</v>
      </c>
      <c r="H176" s="1" t="str">
        <f t="shared" si="3"/>
        <v>175종합평균매매가격</v>
      </c>
      <c r="I176" s="1" t="s">
        <v>1386</v>
      </c>
      <c r="J176" s="13">
        <v>198934.78260869565</v>
      </c>
      <c r="K176" s="13">
        <v>199086.95652173914</v>
      </c>
      <c r="L176" s="13">
        <v>199202.17391304349</v>
      </c>
      <c r="M176" s="13">
        <v>199906.52173913043</v>
      </c>
      <c r="N176" s="13">
        <v>200063.04347826086</v>
      </c>
      <c r="O176" s="13">
        <v>200078.26086956522</v>
      </c>
      <c r="P176" s="13">
        <v>200132.60869565216</v>
      </c>
      <c r="Q176" s="14">
        <v>200626.08695652173</v>
      </c>
      <c r="R176" s="14">
        <v>200626.08695652173</v>
      </c>
      <c r="S176" s="14">
        <v>200797.82608695651</v>
      </c>
      <c r="T176" s="14">
        <v>201236.95652173914</v>
      </c>
      <c r="U176" s="14">
        <v>203380.4347826087</v>
      </c>
      <c r="V176" s="14">
        <v>204467.39130434784</v>
      </c>
      <c r="W176" s="14">
        <v>204750</v>
      </c>
      <c r="X176" s="14">
        <v>205021.73913043478</v>
      </c>
      <c r="Y176" s="14">
        <v>206108.69565217392</v>
      </c>
      <c r="Z176" s="14">
        <v>206652.17391304349</v>
      </c>
      <c r="AA176" s="14">
        <v>206717.39130434784</v>
      </c>
      <c r="AB176" s="14">
        <v>207326.08695652173</v>
      </c>
      <c r="AC176" s="14">
        <v>208239.13043478262</v>
      </c>
    </row>
    <row r="177" spans="1:29" s="14" customFormat="1">
      <c r="A177" s="1" t="s">
        <v>524</v>
      </c>
      <c r="B177" s="1" t="s">
        <v>548</v>
      </c>
      <c r="C177" s="1"/>
      <c r="D177" s="1" t="s">
        <v>630</v>
      </c>
      <c r="E177" s="1"/>
      <c r="F177" s="1">
        <v>176</v>
      </c>
      <c r="G177" s="1" t="s">
        <v>836</v>
      </c>
      <c r="H177" s="1" t="str">
        <f t="shared" si="3"/>
        <v>176종합평균매매가격</v>
      </c>
      <c r="I177" s="1" t="s">
        <v>1386</v>
      </c>
      <c r="J177" s="13">
        <v>121042.60321558971</v>
      </c>
      <c r="K177" s="13">
        <v>121425.7832214166</v>
      </c>
      <c r="L177" s="13">
        <v>122134.71411889646</v>
      </c>
      <c r="M177" s="13">
        <v>122561.72948963146</v>
      </c>
      <c r="N177" s="13">
        <v>122978.03922098427</v>
      </c>
      <c r="O177" s="13">
        <v>123202.0433068461</v>
      </c>
      <c r="P177" s="13">
        <v>123658.34761074591</v>
      </c>
      <c r="Q177" s="14">
        <v>123889.16908278392</v>
      </c>
      <c r="R177" s="14">
        <v>124034.33277570756</v>
      </c>
      <c r="S177" s="14">
        <v>123985.69568905159</v>
      </c>
      <c r="T177" s="14">
        <v>124143.98729835016</v>
      </c>
      <c r="U177" s="14">
        <v>125418.76464868528</v>
      </c>
      <c r="V177" s="14">
        <v>125633.79361771035</v>
      </c>
      <c r="W177" s="14">
        <v>125633.79361771035</v>
      </c>
      <c r="X177" s="14">
        <v>126010.09431350425</v>
      </c>
      <c r="Y177" s="14">
        <v>128766.10262885323</v>
      </c>
      <c r="Z177" s="14">
        <v>129909.60088115984</v>
      </c>
      <c r="AA177" s="14">
        <v>131320.47163841402</v>
      </c>
      <c r="AB177" s="14">
        <v>132108.69984149869</v>
      </c>
      <c r="AC177" s="14">
        <v>132639.48788554475</v>
      </c>
    </row>
    <row r="178" spans="1:29" s="14" customFormat="1">
      <c r="A178" s="1" t="s">
        <v>524</v>
      </c>
      <c r="B178" s="1" t="s">
        <v>548</v>
      </c>
      <c r="C178" s="1"/>
      <c r="D178" s="1" t="s">
        <v>636</v>
      </c>
      <c r="E178" s="1"/>
      <c r="F178" s="1">
        <v>177</v>
      </c>
      <c r="G178" s="1" t="s">
        <v>836</v>
      </c>
      <c r="H178" s="1" t="str">
        <f t="shared" si="3"/>
        <v>177종합평균매매가격</v>
      </c>
      <c r="I178" s="1" t="s">
        <v>1386</v>
      </c>
      <c r="J178" s="13">
        <v>119424.83733992025</v>
      </c>
      <c r="K178" s="13">
        <v>119639.94880033752</v>
      </c>
      <c r="L178" s="13">
        <v>119812.97323589053</v>
      </c>
      <c r="M178" s="13">
        <v>119958.87492208659</v>
      </c>
      <c r="N178" s="13">
        <v>119993.94744280679</v>
      </c>
      <c r="O178" s="13">
        <v>120036.03446767104</v>
      </c>
      <c r="P178" s="13">
        <v>120034.16393323262</v>
      </c>
      <c r="Q178" s="14">
        <v>120132.08641108344</v>
      </c>
      <c r="R178" s="14">
        <v>120132.08641108344</v>
      </c>
      <c r="S178" s="14">
        <v>120381.43385729256</v>
      </c>
      <c r="T178" s="14">
        <v>120664.57423753726</v>
      </c>
      <c r="U178" s="14">
        <v>123748.33476938008</v>
      </c>
      <c r="V178" s="14">
        <v>124228.25060654942</v>
      </c>
      <c r="W178" s="14">
        <v>124311.75033114319</v>
      </c>
      <c r="X178" s="14">
        <v>124372.47740357503</v>
      </c>
      <c r="Y178" s="14">
        <v>124882.66256835975</v>
      </c>
      <c r="Z178" s="14">
        <v>125357.2188233597</v>
      </c>
      <c r="AA178" s="14">
        <v>125631.16670601041</v>
      </c>
      <c r="AB178" s="14">
        <v>126196.11421489554</v>
      </c>
      <c r="AC178" s="14">
        <v>126595.37488032944</v>
      </c>
    </row>
    <row r="179" spans="1:29" s="14" customFormat="1">
      <c r="A179" s="1" t="s">
        <v>524</v>
      </c>
      <c r="B179" s="1" t="s">
        <v>548</v>
      </c>
      <c r="C179" s="1"/>
      <c r="D179" s="1" t="s">
        <v>631</v>
      </c>
      <c r="E179" s="1"/>
      <c r="F179" s="1">
        <v>178</v>
      </c>
      <c r="G179" s="1" t="s">
        <v>836</v>
      </c>
      <c r="H179" s="1" t="str">
        <f t="shared" si="3"/>
        <v>178종합평균매매가격</v>
      </c>
      <c r="I179" s="1" t="s">
        <v>1386</v>
      </c>
      <c r="J179" s="13">
        <v>178475.2365756034</v>
      </c>
      <c r="K179" s="13">
        <v>178644.70920747326</v>
      </c>
      <c r="L179" s="13">
        <v>178775.9851247058</v>
      </c>
      <c r="M179" s="13">
        <v>178984.01991657223</v>
      </c>
      <c r="N179" s="13">
        <v>179086.9140144932</v>
      </c>
      <c r="O179" s="13">
        <v>179204.93959740255</v>
      </c>
      <c r="P179" s="13">
        <v>179253.36034936539</v>
      </c>
      <c r="Q179" s="14">
        <v>179401.6489022515</v>
      </c>
      <c r="R179" s="14">
        <v>179468.22743620037</v>
      </c>
      <c r="S179" s="14">
        <v>179734.54157199585</v>
      </c>
      <c r="T179" s="14">
        <v>180006.90830178669</v>
      </c>
      <c r="U179" s="14">
        <v>180157.0034781732</v>
      </c>
      <c r="V179" s="14">
        <v>181019.38678294182</v>
      </c>
      <c r="W179" s="14">
        <v>181089.26755402974</v>
      </c>
      <c r="X179" s="14">
        <v>181142.30155045341</v>
      </c>
      <c r="Y179" s="14">
        <v>181565.46284111834</v>
      </c>
      <c r="Z179" s="14">
        <v>182179.19830893396</v>
      </c>
      <c r="AA179" s="14">
        <v>182519.48728118817</v>
      </c>
      <c r="AB179" s="14">
        <v>182993.46120682795</v>
      </c>
      <c r="AC179" s="14">
        <v>183285.13746876013</v>
      </c>
    </row>
    <row r="180" spans="1:29" s="14" customFormat="1">
      <c r="A180" s="1" t="s">
        <v>524</v>
      </c>
      <c r="B180" s="1" t="s">
        <v>548</v>
      </c>
      <c r="C180" s="1"/>
      <c r="D180" s="1" t="s">
        <v>645</v>
      </c>
      <c r="E180" s="1"/>
      <c r="F180" s="1">
        <v>179</v>
      </c>
      <c r="G180" s="1" t="s">
        <v>836</v>
      </c>
      <c r="H180" s="1" t="str">
        <f t="shared" si="3"/>
        <v>179종합평균매매가격</v>
      </c>
      <c r="I180" s="1" t="s">
        <v>1386</v>
      </c>
      <c r="J180" s="13">
        <v>143039.10090498356</v>
      </c>
      <c r="K180" s="13">
        <v>143794.10901286587</v>
      </c>
      <c r="L180" s="13">
        <v>144664.17458909741</v>
      </c>
      <c r="M180" s="13">
        <v>144805.43984870694</v>
      </c>
      <c r="N180" s="13">
        <v>145036.60118261346</v>
      </c>
      <c r="O180" s="13">
        <v>145191.64693839606</v>
      </c>
      <c r="P180" s="13">
        <v>145243.01612370863</v>
      </c>
      <c r="Q180" s="14">
        <v>145792.56377976909</v>
      </c>
      <c r="R180" s="14">
        <v>146018.05606221483</v>
      </c>
      <c r="S180" s="14">
        <v>146320.97031966932</v>
      </c>
      <c r="T180" s="14">
        <v>146505.80322008493</v>
      </c>
      <c r="U180" s="14">
        <v>147115.79781864217</v>
      </c>
      <c r="V180" s="14">
        <v>148124.71859087746</v>
      </c>
      <c r="W180" s="14">
        <v>148798.56206448801</v>
      </c>
      <c r="X180" s="14">
        <v>149572.09669698952</v>
      </c>
      <c r="Y180" s="14">
        <v>150869.96399595175</v>
      </c>
      <c r="Z180" s="14">
        <v>152117.60061517125</v>
      </c>
      <c r="AA180" s="14">
        <v>153667.83200653386</v>
      </c>
      <c r="AB180" s="14">
        <v>156806.69770895038</v>
      </c>
      <c r="AC180" s="14">
        <v>158712.90766849605</v>
      </c>
    </row>
    <row r="181" spans="1:29" s="14" customFormat="1">
      <c r="A181" s="1" t="s">
        <v>524</v>
      </c>
      <c r="B181" s="1" t="s">
        <v>548</v>
      </c>
      <c r="C181" s="1"/>
      <c r="D181" s="1" t="s">
        <v>651</v>
      </c>
      <c r="E181" s="1"/>
      <c r="F181" s="1">
        <v>180</v>
      </c>
      <c r="G181" s="1" t="s">
        <v>836</v>
      </c>
      <c r="H181" s="1" t="str">
        <f t="shared" si="3"/>
        <v>180종합평균매매가격</v>
      </c>
      <c r="I181" s="1" t="s">
        <v>1386</v>
      </c>
      <c r="J181" s="13">
        <v>222953.84747915153</v>
      </c>
      <c r="K181" s="13">
        <v>223123.71848773566</v>
      </c>
      <c r="L181" s="13">
        <v>223631.78616404496</v>
      </c>
      <c r="M181" s="13">
        <v>223825.654093163</v>
      </c>
      <c r="N181" s="13">
        <v>223680.69973819819</v>
      </c>
      <c r="O181" s="13">
        <v>223734.18054623075</v>
      </c>
      <c r="P181" s="13">
        <v>223214.54475118214</v>
      </c>
      <c r="Q181" s="14">
        <v>223361.61697327165</v>
      </c>
      <c r="R181" s="14">
        <v>223334.87656925543</v>
      </c>
      <c r="S181" s="14">
        <v>223361.61697327165</v>
      </c>
      <c r="T181" s="14">
        <v>223354.93187226763</v>
      </c>
      <c r="U181" s="14">
        <v>223706.86085938555</v>
      </c>
      <c r="V181" s="14">
        <v>224288.47039818007</v>
      </c>
      <c r="W181" s="14">
        <v>224255.04456261714</v>
      </c>
      <c r="X181" s="14">
        <v>224174.82255726619</v>
      </c>
      <c r="Y181" s="14">
        <v>225572.0224837955</v>
      </c>
      <c r="Z181" s="14">
        <v>226741.92672849711</v>
      </c>
      <c r="AA181" s="14">
        <v>228218.64230922153</v>
      </c>
      <c r="AB181" s="14">
        <v>229433.22367024355</v>
      </c>
      <c r="AC181" s="14">
        <v>230367.7343636931</v>
      </c>
    </row>
    <row r="182" spans="1:29" s="14" customFormat="1">
      <c r="A182" s="1" t="s">
        <v>524</v>
      </c>
      <c r="B182" s="1" t="s">
        <v>548</v>
      </c>
      <c r="C182" s="1"/>
      <c r="D182" s="1" t="s">
        <v>652</v>
      </c>
      <c r="E182" s="1"/>
      <c r="F182" s="1">
        <v>181</v>
      </c>
      <c r="G182" s="1" t="s">
        <v>836</v>
      </c>
      <c r="H182" s="1" t="str">
        <f t="shared" si="3"/>
        <v>181종합평균매매가격</v>
      </c>
      <c r="I182" s="1" t="s">
        <v>1386</v>
      </c>
      <c r="J182" s="13">
        <v>165237.13058343454</v>
      </c>
      <c r="K182" s="13">
        <v>166034.00485415419</v>
      </c>
      <c r="L182" s="13">
        <v>167032.09444735228</v>
      </c>
      <c r="M182" s="13">
        <v>168652.65638848316</v>
      </c>
      <c r="N182" s="13">
        <v>169165.42765833752</v>
      </c>
      <c r="O182" s="13">
        <v>169176.51460471275</v>
      </c>
      <c r="P182" s="13">
        <v>169439.82958112445</v>
      </c>
      <c r="Q182" s="14">
        <v>169952.54830272254</v>
      </c>
      <c r="R182" s="14">
        <v>170174.28723022717</v>
      </c>
      <c r="S182" s="14">
        <v>170736.03158037202</v>
      </c>
      <c r="T182" s="14">
        <v>171160.4186354565</v>
      </c>
      <c r="U182" s="14">
        <v>172459.99217512354</v>
      </c>
      <c r="V182" s="14">
        <v>173522.30857980117</v>
      </c>
      <c r="W182" s="14">
        <v>173998.51077114823</v>
      </c>
      <c r="X182" s="14">
        <v>174182.56798612833</v>
      </c>
      <c r="Y182" s="14">
        <v>174968.93412727534</v>
      </c>
      <c r="Z182" s="14">
        <v>176802.90055880341</v>
      </c>
      <c r="AA182" s="14">
        <v>179011.59132182971</v>
      </c>
      <c r="AB182" s="14">
        <v>182410.26796210223</v>
      </c>
      <c r="AC182" s="14">
        <v>183758.5480143732</v>
      </c>
    </row>
    <row r="183" spans="1:29" s="14" customFormat="1">
      <c r="A183" s="1" t="s">
        <v>524</v>
      </c>
      <c r="B183" s="1" t="s">
        <v>548</v>
      </c>
      <c r="C183" s="1"/>
      <c r="D183" s="1" t="s">
        <v>653</v>
      </c>
      <c r="E183" s="1"/>
      <c r="F183" s="1">
        <v>182</v>
      </c>
      <c r="G183" s="1" t="s">
        <v>836</v>
      </c>
      <c r="H183" s="1" t="str">
        <f t="shared" si="3"/>
        <v>182종합평균매매가격</v>
      </c>
      <c r="I183" s="1" t="s">
        <v>1386</v>
      </c>
      <c r="J183" s="13">
        <v>151490.55557649393</v>
      </c>
      <c r="K183" s="13">
        <v>152307.1096886736</v>
      </c>
      <c r="L183" s="13">
        <v>153257.88945147939</v>
      </c>
      <c r="M183" s="13">
        <v>154244.91976649233</v>
      </c>
      <c r="N183" s="13">
        <v>155221.98007832331</v>
      </c>
      <c r="O183" s="13">
        <v>155321.6801101428</v>
      </c>
      <c r="P183" s="13">
        <v>155461.26015469007</v>
      </c>
      <c r="Q183" s="14">
        <v>156079.40035197089</v>
      </c>
      <c r="R183" s="14">
        <v>156717.48055561562</v>
      </c>
      <c r="S183" s="14">
        <v>157016.58065107409</v>
      </c>
      <c r="T183" s="14">
        <v>157525.05081335347</v>
      </c>
      <c r="U183" s="14">
        <v>157519.11197315683</v>
      </c>
      <c r="V183" s="14">
        <v>157871.9416083738</v>
      </c>
      <c r="W183" s="14">
        <v>158411.26690791972</v>
      </c>
      <c r="X183" s="14">
        <v>159012.88384232944</v>
      </c>
      <c r="Y183" s="14">
        <v>160404.57966789289</v>
      </c>
      <c r="Z183" s="14">
        <v>161190.34673395412</v>
      </c>
      <c r="AA183" s="14">
        <v>161866.10880134735</v>
      </c>
      <c r="AB183" s="14">
        <v>162512.3609477315</v>
      </c>
      <c r="AC183" s="14">
        <v>162855.10973622795</v>
      </c>
    </row>
    <row r="184" spans="1:29" s="14" customFormat="1">
      <c r="A184" s="1" t="s">
        <v>524</v>
      </c>
      <c r="B184" s="1" t="s">
        <v>549</v>
      </c>
      <c r="C184" s="1"/>
      <c r="D184" s="1"/>
      <c r="E184" s="1"/>
      <c r="F184" s="1">
        <v>183</v>
      </c>
      <c r="G184" s="1" t="s">
        <v>836</v>
      </c>
      <c r="H184" s="1" t="str">
        <f t="shared" si="3"/>
        <v>183종합평균매매가격</v>
      </c>
      <c r="I184" s="1" t="s">
        <v>1386</v>
      </c>
      <c r="J184" s="13">
        <v>206601.27364924503</v>
      </c>
      <c r="K184" s="13">
        <v>207684.01171452081</v>
      </c>
      <c r="L184" s="13">
        <v>208612.12792860685</v>
      </c>
      <c r="M184" s="13">
        <v>209700.66555873098</v>
      </c>
      <c r="N184" s="13">
        <v>210618.71612842113</v>
      </c>
      <c r="O184" s="13">
        <v>211211.58231306227</v>
      </c>
      <c r="P184" s="13">
        <v>210471.253509817</v>
      </c>
      <c r="Q184" s="14">
        <v>210108.59742288737</v>
      </c>
      <c r="R184" s="14">
        <v>209752.90318600027</v>
      </c>
      <c r="S184" s="14">
        <v>209574.07794633371</v>
      </c>
      <c r="T184" s="14">
        <v>210036.00446037599</v>
      </c>
      <c r="U184" s="14">
        <v>208756.44681821085</v>
      </c>
      <c r="V184" s="14">
        <v>208528.83334021876</v>
      </c>
      <c r="W184" s="14">
        <v>208190.46167524965</v>
      </c>
      <c r="X184" s="14">
        <v>207948.24030492047</v>
      </c>
      <c r="Y184" s="14">
        <v>208198.64213693552</v>
      </c>
      <c r="Z184" s="14">
        <v>208316.32987275725</v>
      </c>
      <c r="AA184" s="14">
        <v>208581.99310240796</v>
      </c>
      <c r="AB184" s="14">
        <v>208837.164531938</v>
      </c>
      <c r="AC184" s="14">
        <v>208555.92247512221</v>
      </c>
    </row>
    <row r="185" spans="1:29" s="14" customFormat="1">
      <c r="A185" s="1" t="s">
        <v>524</v>
      </c>
      <c r="B185" s="1" t="s">
        <v>549</v>
      </c>
      <c r="C185" s="1"/>
      <c r="D185" s="1" t="s">
        <v>559</v>
      </c>
      <c r="E185" s="1"/>
      <c r="F185" s="1">
        <v>184</v>
      </c>
      <c r="G185" s="1" t="s">
        <v>836</v>
      </c>
      <c r="H185" s="1" t="str">
        <f t="shared" si="3"/>
        <v>184종합평균매매가격</v>
      </c>
      <c r="I185" s="1" t="s">
        <v>1386</v>
      </c>
      <c r="J185" s="13">
        <v>248178.08529276965</v>
      </c>
      <c r="K185" s="13">
        <v>248536.68671715341</v>
      </c>
      <c r="L185" s="13">
        <v>248791.661507529</v>
      </c>
      <c r="M185" s="13">
        <v>249221.11184534454</v>
      </c>
      <c r="N185" s="13">
        <v>249750.16273237875</v>
      </c>
      <c r="O185" s="13">
        <v>250492.41957401091</v>
      </c>
      <c r="P185" s="13">
        <v>250815.41638191661</v>
      </c>
      <c r="Q185" s="14">
        <v>250444.00308366658</v>
      </c>
      <c r="R185" s="14">
        <v>250279.54766040359</v>
      </c>
      <c r="S185" s="14">
        <v>250419.36021801102</v>
      </c>
      <c r="T185" s="14">
        <v>250190.27773562458</v>
      </c>
      <c r="U185" s="14">
        <v>248850.06568425865</v>
      </c>
      <c r="V185" s="14">
        <v>248458.83922451775</v>
      </c>
      <c r="W185" s="14">
        <v>247867.03098991484</v>
      </c>
      <c r="X185" s="14">
        <v>247677.3507621006</v>
      </c>
      <c r="Y185" s="14">
        <v>248539.65860504584</v>
      </c>
      <c r="Z185" s="14">
        <v>249075.78657919643</v>
      </c>
      <c r="AA185" s="14">
        <v>250120.45921864291</v>
      </c>
      <c r="AB185" s="14">
        <v>251204.38697411792</v>
      </c>
      <c r="AC185" s="14">
        <v>250914.15026600086</v>
      </c>
    </row>
    <row r="186" spans="1:29" s="14" customFormat="1">
      <c r="A186" s="1" t="s">
        <v>524</v>
      </c>
      <c r="B186" s="1" t="s">
        <v>549</v>
      </c>
      <c r="C186" s="1"/>
      <c r="D186" s="1" t="s">
        <v>631</v>
      </c>
      <c r="E186" s="1"/>
      <c r="F186" s="1">
        <v>185</v>
      </c>
      <c r="G186" s="1" t="s">
        <v>836</v>
      </c>
      <c r="H186" s="1" t="str">
        <f t="shared" si="3"/>
        <v>185종합평균매매가격</v>
      </c>
      <c r="I186" s="1" t="s">
        <v>1386</v>
      </c>
      <c r="J186" s="13">
        <v>229981.91045285302</v>
      </c>
      <c r="K186" s="13">
        <v>230225.42905702884</v>
      </c>
      <c r="L186" s="13">
        <v>230771.64927367418</v>
      </c>
      <c r="M186" s="13">
        <v>232001.61913879716</v>
      </c>
      <c r="N186" s="13">
        <v>232880.37554111393</v>
      </c>
      <c r="O186" s="13">
        <v>232548.77134681848</v>
      </c>
      <c r="P186" s="13">
        <v>230570.01864028853</v>
      </c>
      <c r="Q186" s="14">
        <v>230064.51010463457</v>
      </c>
      <c r="R186" s="14">
        <v>229087.15086340034</v>
      </c>
      <c r="S186" s="14">
        <v>228320.90124949865</v>
      </c>
      <c r="T186" s="14">
        <v>228987.43745975741</v>
      </c>
      <c r="U186" s="14">
        <v>227757.98558666764</v>
      </c>
      <c r="V186" s="14">
        <v>227363.46793784251</v>
      </c>
      <c r="W186" s="14">
        <v>227035.74179115685</v>
      </c>
      <c r="X186" s="14">
        <v>226630.28130020271</v>
      </c>
      <c r="Y186" s="14">
        <v>226909.66981457849</v>
      </c>
      <c r="Z186" s="14">
        <v>227102.32426994969</v>
      </c>
      <c r="AA186" s="14">
        <v>227195.80214698595</v>
      </c>
      <c r="AB186" s="14">
        <v>227218.23136401171</v>
      </c>
      <c r="AC186" s="14">
        <v>226986.74063508748</v>
      </c>
    </row>
    <row r="187" spans="1:29" s="14" customFormat="1">
      <c r="A187" s="1" t="s">
        <v>524</v>
      </c>
      <c r="B187" s="1" t="s">
        <v>549</v>
      </c>
      <c r="C187" s="1"/>
      <c r="D187" s="1" t="s">
        <v>630</v>
      </c>
      <c r="E187" s="1"/>
      <c r="F187" s="1">
        <v>186</v>
      </c>
      <c r="G187" s="1" t="s">
        <v>836</v>
      </c>
      <c r="H187" s="1" t="str">
        <f t="shared" si="3"/>
        <v>186종합평균매매가격</v>
      </c>
      <c r="I187" s="1" t="s">
        <v>1386</v>
      </c>
      <c r="J187" s="13">
        <v>151303.0303030303</v>
      </c>
      <c r="K187" s="13">
        <v>156681.81818181818</v>
      </c>
      <c r="L187" s="13">
        <v>160212.12121212119</v>
      </c>
      <c r="M187" s="13">
        <v>164303.0303030303</v>
      </c>
      <c r="N187" s="13">
        <v>167393.93939393939</v>
      </c>
      <c r="O187" s="13">
        <v>171530.30303030304</v>
      </c>
      <c r="P187" s="13">
        <v>168742.42424242425</v>
      </c>
      <c r="Q187" s="14">
        <v>167524.24242424243</v>
      </c>
      <c r="R187" s="14">
        <v>167250</v>
      </c>
      <c r="S187" s="14">
        <v>166931.81818181818</v>
      </c>
      <c r="T187" s="14">
        <v>167272.72727272726</v>
      </c>
      <c r="U187" s="14">
        <v>166075.75757575757</v>
      </c>
      <c r="V187" s="14">
        <v>165303.0303030303</v>
      </c>
      <c r="W187" s="14">
        <v>165060.60606060605</v>
      </c>
      <c r="X187" s="14">
        <v>164787.87878787878</v>
      </c>
      <c r="Y187" s="14">
        <v>164242.42424242425</v>
      </c>
      <c r="Z187" s="14">
        <v>163696.9696969697</v>
      </c>
      <c r="AA187" s="14">
        <v>163454.54545454544</v>
      </c>
      <c r="AB187" s="14">
        <v>163272.72727272726</v>
      </c>
      <c r="AC187" s="14">
        <v>162833.33333333334</v>
      </c>
    </row>
    <row r="188" spans="1:29" s="14" customFormat="1">
      <c r="A188" s="1" t="s">
        <v>524</v>
      </c>
      <c r="B188" s="1" t="s">
        <v>549</v>
      </c>
      <c r="C188" s="1"/>
      <c r="D188" s="1" t="s">
        <v>645</v>
      </c>
      <c r="E188" s="1"/>
      <c r="F188" s="1">
        <v>187</v>
      </c>
      <c r="G188" s="1" t="s">
        <v>836</v>
      </c>
      <c r="H188" s="1" t="str">
        <f t="shared" si="3"/>
        <v>187종합평균매매가격</v>
      </c>
      <c r="I188" s="1" t="s">
        <v>1386</v>
      </c>
      <c r="J188" s="13">
        <v>176402.77777777778</v>
      </c>
      <c r="K188" s="13">
        <v>178847.22222222222</v>
      </c>
      <c r="L188" s="13">
        <v>180847.22222222222</v>
      </c>
      <c r="M188" s="13">
        <v>181194.44444444444</v>
      </c>
      <c r="N188" s="13">
        <v>182180.55555555556</v>
      </c>
      <c r="O188" s="13">
        <v>182361.11111111112</v>
      </c>
      <c r="P188" s="13">
        <v>182152.77777777778</v>
      </c>
      <c r="Q188" s="14">
        <v>181965.27777777778</v>
      </c>
      <c r="R188" s="14">
        <v>181922.22222222222</v>
      </c>
      <c r="S188" s="14">
        <v>182459.72222222222</v>
      </c>
      <c r="T188" s="14">
        <v>183916.66666666666</v>
      </c>
      <c r="U188" s="14">
        <v>184506.94444444444</v>
      </c>
      <c r="V188" s="14">
        <v>185041.66666666666</v>
      </c>
      <c r="W188" s="14">
        <v>184861.11111111112</v>
      </c>
      <c r="X188" s="14">
        <v>184597.22222222222</v>
      </c>
      <c r="Y188" s="14">
        <v>184638.88888888888</v>
      </c>
      <c r="Z188" s="14">
        <v>184680.55555555556</v>
      </c>
      <c r="AA188" s="14">
        <v>184597.22222222222</v>
      </c>
      <c r="AB188" s="14">
        <v>184388.88888888888</v>
      </c>
      <c r="AC188" s="14">
        <v>184069.44444444444</v>
      </c>
    </row>
    <row r="189" spans="1:29" s="14" customFormat="1">
      <c r="A189" s="1" t="s">
        <v>524</v>
      </c>
      <c r="B189" s="1" t="s">
        <v>549</v>
      </c>
      <c r="C189" s="1"/>
      <c r="D189" s="1" t="s">
        <v>654</v>
      </c>
      <c r="E189" s="1"/>
      <c r="F189" s="1">
        <v>188</v>
      </c>
      <c r="G189" s="1" t="s">
        <v>836</v>
      </c>
      <c r="H189" s="1" t="str">
        <f t="shared" si="3"/>
        <v>188종합평균매매가격</v>
      </c>
      <c r="I189" s="1" t="s">
        <v>1386</v>
      </c>
      <c r="J189" s="13">
        <v>175460.77372838787</v>
      </c>
      <c r="K189" s="13">
        <v>175622.8007147313</v>
      </c>
      <c r="L189" s="13">
        <v>175879.34344310843</v>
      </c>
      <c r="M189" s="13">
        <v>176321.18944276505</v>
      </c>
      <c r="N189" s="13">
        <v>176557.47879784924</v>
      </c>
      <c r="O189" s="13">
        <v>176922.03951712197</v>
      </c>
      <c r="P189" s="13">
        <v>177787.22496817779</v>
      </c>
      <c r="Q189" s="14">
        <v>177976.25645224511</v>
      </c>
      <c r="R189" s="14">
        <v>178178.79018517441</v>
      </c>
      <c r="S189" s="14">
        <v>178259.80367834616</v>
      </c>
      <c r="T189" s="14">
        <v>178551.81198955036</v>
      </c>
      <c r="U189" s="14">
        <v>178359.00536477446</v>
      </c>
      <c r="V189" s="14">
        <v>178367.88211066611</v>
      </c>
      <c r="W189" s="14">
        <v>178107.5018458362</v>
      </c>
      <c r="X189" s="14">
        <v>178097.60412328917</v>
      </c>
      <c r="Y189" s="14">
        <v>178266.36377037544</v>
      </c>
      <c r="Z189" s="14">
        <v>178264.56987960663</v>
      </c>
      <c r="AA189" s="14">
        <v>178535.81641081697</v>
      </c>
      <c r="AB189" s="14">
        <v>178875.52387081657</v>
      </c>
      <c r="AC189" s="14">
        <v>178632.03876735666</v>
      </c>
    </row>
    <row r="190" spans="1:29" s="14" customFormat="1">
      <c r="A190" s="1" t="s">
        <v>655</v>
      </c>
      <c r="B190" s="1"/>
      <c r="C190" s="1"/>
      <c r="D190" s="1"/>
      <c r="E190" s="1"/>
      <c r="F190" s="1">
        <v>189</v>
      </c>
      <c r="G190" s="1" t="s">
        <v>836</v>
      </c>
      <c r="H190" s="1" t="str">
        <f t="shared" si="3"/>
        <v>189종합평균매매가격</v>
      </c>
      <c r="I190" s="1" t="s">
        <v>1386</v>
      </c>
      <c r="J190" s="13">
        <v>183130.06841040743</v>
      </c>
      <c r="K190" s="13">
        <v>182994.84210349128</v>
      </c>
      <c r="L190" s="13">
        <v>183057.93515598931</v>
      </c>
      <c r="M190" s="13">
        <v>183044.47086984341</v>
      </c>
      <c r="N190" s="13">
        <v>182899.10950277792</v>
      </c>
      <c r="O190" s="13">
        <v>182477.00226497903</v>
      </c>
      <c r="P190" s="13">
        <v>181935.45853322718</v>
      </c>
      <c r="Q190" s="14">
        <v>181343.11648149622</v>
      </c>
      <c r="R190" s="14">
        <v>180986.80788602805</v>
      </c>
      <c r="S190" s="14">
        <v>180759.83039071402</v>
      </c>
      <c r="T190" s="14">
        <v>180667.35784167933</v>
      </c>
      <c r="U190" s="14">
        <v>179957.76516621391</v>
      </c>
      <c r="V190" s="14">
        <v>179637.93707992433</v>
      </c>
      <c r="W190" s="14">
        <v>179336.67900351348</v>
      </c>
      <c r="X190" s="14">
        <v>179148.70856965415</v>
      </c>
      <c r="Y190" s="14">
        <v>179493.44074597603</v>
      </c>
      <c r="Z190" s="14">
        <v>179791.51375921111</v>
      </c>
      <c r="AA190" s="14">
        <v>180015.43414141395</v>
      </c>
      <c r="AB190" s="14">
        <v>180197.78797217921</v>
      </c>
      <c r="AC190" s="14">
        <v>180183.19461544382</v>
      </c>
    </row>
    <row r="191" spans="1:29" s="14" customFormat="1">
      <c r="A191" s="1" t="s">
        <v>1384</v>
      </c>
      <c r="B191" s="1" t="s">
        <v>1383</v>
      </c>
      <c r="C191" s="1"/>
      <c r="D191" s="1"/>
      <c r="E191" s="1"/>
      <c r="F191" s="1">
        <v>190</v>
      </c>
      <c r="G191" s="1" t="s">
        <v>836</v>
      </c>
      <c r="H191" s="1" t="str">
        <f t="shared" si="3"/>
        <v>190종합평균매매가격</v>
      </c>
      <c r="I191" s="1" t="s">
        <v>1386</v>
      </c>
      <c r="J191" s="13"/>
      <c r="K191" s="13"/>
      <c r="L191" s="13"/>
      <c r="M191" s="13"/>
      <c r="N191" s="13"/>
      <c r="O191" s="13"/>
      <c r="P191" s="13"/>
      <c r="U191" s="14">
        <v>150161.91860095572</v>
      </c>
      <c r="V191" s="14">
        <v>150849.28650958018</v>
      </c>
      <c r="W191" s="14">
        <v>151784.42762712267</v>
      </c>
      <c r="X191" s="14">
        <v>152807.24451416862</v>
      </c>
      <c r="Y191" s="14">
        <v>153534.9139848472</v>
      </c>
      <c r="Z191" s="14">
        <v>154500.51439861671</v>
      </c>
      <c r="AA191" s="14">
        <v>155153.34588584676</v>
      </c>
      <c r="AB191" s="14">
        <v>155192.06965280024</v>
      </c>
      <c r="AC191" s="14">
        <v>154906.37706123473</v>
      </c>
    </row>
    <row r="192" spans="1:29" s="14" customFormat="1">
      <c r="A192" s="1" t="s">
        <v>853</v>
      </c>
      <c r="B192" s="1"/>
      <c r="C192" s="1"/>
      <c r="D192" s="1"/>
      <c r="E192" s="1"/>
      <c r="F192" s="1">
        <v>191</v>
      </c>
      <c r="G192" s="1" t="s">
        <v>836</v>
      </c>
      <c r="H192" s="1" t="str">
        <f t="shared" si="3"/>
        <v>191종합평균매매가격</v>
      </c>
      <c r="I192" s="1" t="s">
        <v>1386</v>
      </c>
      <c r="J192" s="1">
        <v>124615.3423556741</v>
      </c>
      <c r="K192" s="13">
        <v>124782.23334650951</v>
      </c>
      <c r="L192" s="13">
        <v>125098.06701513396</v>
      </c>
      <c r="M192" s="13">
        <v>125308.17531142579</v>
      </c>
      <c r="N192" s="13">
        <v>125402.70660811012</v>
      </c>
      <c r="O192" s="13">
        <v>125352.60305417927</v>
      </c>
      <c r="P192" s="13">
        <v>125264.44049522915</v>
      </c>
      <c r="Q192" s="13">
        <v>125213.70272521883</v>
      </c>
      <c r="R192" s="14">
        <v>125214.906062619</v>
      </c>
      <c r="S192" s="14">
        <v>125241.84267340053</v>
      </c>
      <c r="T192" s="14">
        <v>125237.95135624308</v>
      </c>
      <c r="U192" s="14">
        <v>125297.93387710283</v>
      </c>
      <c r="V192" s="14">
        <v>125232.28423435224</v>
      </c>
      <c r="W192" s="14">
        <v>125212.32909452781</v>
      </c>
      <c r="X192" s="14">
        <v>125269.82597639741</v>
      </c>
      <c r="Y192" s="14">
        <v>125415.61293316048</v>
      </c>
      <c r="Z192" s="14">
        <v>125645.50045318184</v>
      </c>
      <c r="AA192" s="14">
        <v>125759.08285959583</v>
      </c>
      <c r="AB192" s="14">
        <v>125838.68030038434</v>
      </c>
      <c r="AC192" s="14">
        <v>125836.4800247586</v>
      </c>
    </row>
    <row r="193" spans="1:29" s="14" customFormat="1">
      <c r="A193" s="1" t="s">
        <v>524</v>
      </c>
      <c r="B193" s="1" t="s">
        <v>550</v>
      </c>
      <c r="C193" s="1"/>
      <c r="D193" s="1"/>
      <c r="E193" s="1"/>
      <c r="F193" s="1">
        <v>192</v>
      </c>
      <c r="G193" s="1" t="s">
        <v>836</v>
      </c>
      <c r="H193" s="1" t="str">
        <f t="shared" si="3"/>
        <v>192종합평균매매가격</v>
      </c>
      <c r="I193" s="1" t="s">
        <v>1386</v>
      </c>
      <c r="J193" s="13">
        <v>115389.69312733618</v>
      </c>
      <c r="K193" s="13">
        <v>115694.54375729429</v>
      </c>
      <c r="L193" s="13">
        <v>115928.18521619093</v>
      </c>
      <c r="M193" s="13">
        <v>116121.86862543382</v>
      </c>
      <c r="N193" s="13">
        <v>116129.39564594305</v>
      </c>
      <c r="O193" s="13">
        <v>116145.45475222182</v>
      </c>
      <c r="P193" s="13">
        <v>116113.51525598732</v>
      </c>
      <c r="Q193" s="14">
        <v>115953.50718159879</v>
      </c>
      <c r="R193" s="14">
        <v>115913.73208212493</v>
      </c>
      <c r="S193" s="14">
        <v>115869.49353316131</v>
      </c>
      <c r="T193" s="14">
        <v>115788.46701862177</v>
      </c>
      <c r="U193" s="14">
        <v>115996.3581703564</v>
      </c>
      <c r="V193" s="14">
        <v>115956.53435187404</v>
      </c>
      <c r="W193" s="14">
        <v>115828.74155738066</v>
      </c>
      <c r="X193" s="14">
        <v>115566.54718578182</v>
      </c>
      <c r="Y193" s="14">
        <v>115374.0580972633</v>
      </c>
      <c r="Z193" s="14">
        <v>115409.87303200614</v>
      </c>
      <c r="AA193" s="14">
        <v>115244.40524212513</v>
      </c>
      <c r="AB193" s="14">
        <v>115138.91685051848</v>
      </c>
      <c r="AC193" s="14">
        <v>115013.06483212118</v>
      </c>
    </row>
    <row r="194" spans="1:29" s="14" customFormat="1">
      <c r="A194" s="1" t="s">
        <v>524</v>
      </c>
      <c r="B194" s="1" t="s">
        <v>550</v>
      </c>
      <c r="C194" s="1"/>
      <c r="D194" s="1" t="s">
        <v>656</v>
      </c>
      <c r="E194" s="1"/>
      <c r="F194" s="1">
        <v>193</v>
      </c>
      <c r="G194" s="1" t="s">
        <v>836</v>
      </c>
      <c r="H194" s="1" t="str">
        <f t="shared" si="3"/>
        <v>193종합평균매매가격</v>
      </c>
      <c r="I194" s="1" t="s">
        <v>1386</v>
      </c>
      <c r="J194" s="13">
        <v>160034.53334423879</v>
      </c>
      <c r="K194" s="13">
        <v>160172.39891099127</v>
      </c>
      <c r="L194" s="13">
        <v>160475.80684236929</v>
      </c>
      <c r="M194" s="13">
        <v>160346.55428627066</v>
      </c>
      <c r="N194" s="13">
        <v>160185.58340588294</v>
      </c>
      <c r="O194" s="13">
        <v>160234.91174651656</v>
      </c>
      <c r="P194" s="13">
        <v>159638.2819718699</v>
      </c>
      <c r="Q194" s="14">
        <v>159393.51437968979</v>
      </c>
      <c r="R194" s="14">
        <v>159313.01947103755</v>
      </c>
      <c r="S194" s="14">
        <v>159425.45235441966</v>
      </c>
      <c r="T194" s="14">
        <v>159163.42599078536</v>
      </c>
      <c r="U194" s="14">
        <v>159164.1589482764</v>
      </c>
      <c r="V194" s="14">
        <v>159124.52425567352</v>
      </c>
      <c r="W194" s="14">
        <v>158887.68894440975</v>
      </c>
      <c r="X194" s="14">
        <v>157971.86315100681</v>
      </c>
      <c r="Y194" s="14">
        <v>157420.00237946521</v>
      </c>
      <c r="Z194" s="14">
        <v>157302.79878647273</v>
      </c>
      <c r="AA194" s="14">
        <v>156650.59272478509</v>
      </c>
      <c r="AB194" s="14">
        <v>156328.78891169207</v>
      </c>
      <c r="AC194" s="14">
        <v>156107.62966598259</v>
      </c>
    </row>
    <row r="195" spans="1:29" s="14" customFormat="1">
      <c r="A195" s="1" t="s">
        <v>524</v>
      </c>
      <c r="B195" s="1" t="s">
        <v>550</v>
      </c>
      <c r="C195" s="1"/>
      <c r="D195" s="1" t="s">
        <v>657</v>
      </c>
      <c r="E195" s="1"/>
      <c r="F195" s="1">
        <v>194</v>
      </c>
      <c r="G195" s="1" t="s">
        <v>836</v>
      </c>
      <c r="H195" s="1" t="str">
        <f t="shared" si="3"/>
        <v>194종합평균매매가격</v>
      </c>
      <c r="I195" s="1" t="s">
        <v>1386</v>
      </c>
      <c r="J195" s="13">
        <v>134826.71995925551</v>
      </c>
      <c r="K195" s="13">
        <v>134967.5101081109</v>
      </c>
      <c r="L195" s="13">
        <v>135316.56914595942</v>
      </c>
      <c r="M195" s="13">
        <v>135768.72109681836</v>
      </c>
      <c r="N195" s="13">
        <v>135679.46960597995</v>
      </c>
      <c r="O195" s="13">
        <v>135544.38579107603</v>
      </c>
      <c r="P195" s="13">
        <v>135730.31515243842</v>
      </c>
      <c r="Q195" s="14">
        <v>135581.06800881695</v>
      </c>
      <c r="R195" s="14">
        <v>135522.289965751</v>
      </c>
      <c r="S195" s="14">
        <v>135465.75551805593</v>
      </c>
      <c r="T195" s="14">
        <v>135332.54650531305</v>
      </c>
      <c r="U195" s="14">
        <v>135989.14335888025</v>
      </c>
      <c r="V195" s="14">
        <v>135884.87068926892</v>
      </c>
      <c r="W195" s="14">
        <v>135630.7166288624</v>
      </c>
      <c r="X195" s="14">
        <v>135593.53113150905</v>
      </c>
      <c r="Y195" s="14">
        <v>135551.47957624047</v>
      </c>
      <c r="Z195" s="14">
        <v>135701.65257304619</v>
      </c>
      <c r="AA195" s="14">
        <v>135744.26874086424</v>
      </c>
      <c r="AB195" s="14">
        <v>135817.20872817875</v>
      </c>
      <c r="AC195" s="14">
        <v>135685.14194271408</v>
      </c>
    </row>
    <row r="196" spans="1:29" s="14" customFormat="1">
      <c r="A196" s="1" t="s">
        <v>524</v>
      </c>
      <c r="B196" s="1" t="s">
        <v>550</v>
      </c>
      <c r="C196" s="1"/>
      <c r="D196" s="1" t="s">
        <v>658</v>
      </c>
      <c r="E196" s="1"/>
      <c r="F196" s="1">
        <v>195</v>
      </c>
      <c r="G196" s="1" t="s">
        <v>836</v>
      </c>
      <c r="H196" s="1" t="str">
        <f t="shared" si="3"/>
        <v>195종합평균매매가격</v>
      </c>
      <c r="I196" s="1" t="s">
        <v>1386</v>
      </c>
      <c r="J196" s="13">
        <v>101240.18323048481</v>
      </c>
      <c r="K196" s="13">
        <v>102200.21804788575</v>
      </c>
      <c r="L196" s="13">
        <v>102398.27294628297</v>
      </c>
      <c r="M196" s="13">
        <v>102939.74276298955</v>
      </c>
      <c r="N196" s="13">
        <v>103225.82206067441</v>
      </c>
      <c r="O196" s="13">
        <v>103460.55379210819</v>
      </c>
      <c r="P196" s="13">
        <v>103933.05853496342</v>
      </c>
      <c r="Q196" s="14">
        <v>103836.80056091248</v>
      </c>
      <c r="R196" s="14">
        <v>103921.09133649856</v>
      </c>
      <c r="S196" s="14">
        <v>103945.92426402619</v>
      </c>
      <c r="T196" s="14">
        <v>103945.92426402619</v>
      </c>
      <c r="U196" s="14">
        <v>104114.35185762159</v>
      </c>
      <c r="V196" s="14">
        <v>104158.1069517143</v>
      </c>
      <c r="W196" s="14">
        <v>104354.94343704995</v>
      </c>
      <c r="X196" s="14">
        <v>104593.64519635538</v>
      </c>
      <c r="Y196" s="14">
        <v>104825.90352120722</v>
      </c>
      <c r="Z196" s="14">
        <v>104937.58525898001</v>
      </c>
      <c r="AA196" s="14">
        <v>104927.32779352913</v>
      </c>
      <c r="AB196" s="14">
        <v>104813.03032136231</v>
      </c>
      <c r="AC196" s="14">
        <v>104686.90053364213</v>
      </c>
    </row>
    <row r="197" spans="1:29" s="14" customFormat="1">
      <c r="A197" s="1" t="s">
        <v>524</v>
      </c>
      <c r="B197" s="1" t="s">
        <v>550</v>
      </c>
      <c r="C197" s="1"/>
      <c r="D197" s="1" t="s">
        <v>659</v>
      </c>
      <c r="E197" s="1"/>
      <c r="F197" s="1">
        <v>196</v>
      </c>
      <c r="G197" s="1" t="s">
        <v>836</v>
      </c>
      <c r="H197" s="1" t="str">
        <f t="shared" si="3"/>
        <v>196종합평균매매가격</v>
      </c>
      <c r="I197" s="1" t="s">
        <v>1386</v>
      </c>
      <c r="J197" s="13">
        <v>73704.936365780668</v>
      </c>
      <c r="K197" s="13">
        <v>73961.264376379651</v>
      </c>
      <c r="L197" s="13">
        <v>74007.917939881707</v>
      </c>
      <c r="M197" s="13">
        <v>73960.31621314364</v>
      </c>
      <c r="N197" s="13">
        <v>74072.07951223159</v>
      </c>
      <c r="O197" s="13">
        <v>74115.330757322474</v>
      </c>
      <c r="P197" s="13">
        <v>73969.201112723065</v>
      </c>
      <c r="Q197" s="14">
        <v>73816.237936539546</v>
      </c>
      <c r="R197" s="14">
        <v>73859.046852740168</v>
      </c>
      <c r="S197" s="14">
        <v>73912.840021598313</v>
      </c>
      <c r="T197" s="14">
        <v>74136.05538274924</v>
      </c>
      <c r="U197" s="14">
        <v>73914.244559112878</v>
      </c>
      <c r="V197" s="14">
        <v>73907.210328975198</v>
      </c>
      <c r="W197" s="14">
        <v>73676.840661459966</v>
      </c>
      <c r="X197" s="14">
        <v>73699.438440599741</v>
      </c>
      <c r="Y197" s="14">
        <v>73813.90265277421</v>
      </c>
      <c r="Z197" s="14">
        <v>73890.088398679931</v>
      </c>
      <c r="AA197" s="14">
        <v>73563.545304344647</v>
      </c>
      <c r="AB197" s="14">
        <v>73491.48895631099</v>
      </c>
      <c r="AC197" s="14">
        <v>73463.471547506721</v>
      </c>
    </row>
    <row r="198" spans="1:29" s="14" customFormat="1">
      <c r="A198" s="1" t="s">
        <v>524</v>
      </c>
      <c r="B198" s="1" t="s">
        <v>550</v>
      </c>
      <c r="C198" s="1"/>
      <c r="D198" s="1" t="s">
        <v>660</v>
      </c>
      <c r="E198" s="1"/>
      <c r="F198" s="1">
        <v>197</v>
      </c>
      <c r="G198" s="1" t="s">
        <v>836</v>
      </c>
      <c r="H198" s="1" t="str">
        <f t="shared" si="3"/>
        <v>197종합평균매매가격</v>
      </c>
      <c r="I198" s="1" t="s">
        <v>1386</v>
      </c>
      <c r="J198" s="13">
        <v>62138.137466132808</v>
      </c>
      <c r="K198" s="13">
        <v>62215.791898997937</v>
      </c>
      <c r="L198" s="13">
        <v>62251.632406474149</v>
      </c>
      <c r="M198" s="13">
        <v>62278.512787081308</v>
      </c>
      <c r="N198" s="13">
        <v>62171.96220128287</v>
      </c>
      <c r="O198" s="13">
        <v>62053.464779659029</v>
      </c>
      <c r="P198" s="13">
        <v>62020.732348217949</v>
      </c>
      <c r="Q198" s="14">
        <v>61976.295815109013</v>
      </c>
      <c r="R198" s="14">
        <v>61904.17217634675</v>
      </c>
      <c r="S198" s="14">
        <v>61856.627567202682</v>
      </c>
      <c r="T198" s="14">
        <v>61880.885340089822</v>
      </c>
      <c r="U198" s="14">
        <v>62661.348042941172</v>
      </c>
      <c r="V198" s="14">
        <v>62587.845857631968</v>
      </c>
      <c r="W198" s="14">
        <v>62563.371805435359</v>
      </c>
      <c r="X198" s="14">
        <v>62525.728929480669</v>
      </c>
      <c r="Y198" s="14">
        <v>62435.025585988937</v>
      </c>
      <c r="Z198" s="14">
        <v>62326.714056836849</v>
      </c>
      <c r="AA198" s="14">
        <v>62300.37670717483</v>
      </c>
      <c r="AB198" s="14">
        <v>62260.735135507988</v>
      </c>
      <c r="AC198" s="14">
        <v>62218.633288184908</v>
      </c>
    </row>
    <row r="199" spans="1:29" s="14" customFormat="1">
      <c r="A199" s="1" t="s">
        <v>524</v>
      </c>
      <c r="B199" s="1" t="s">
        <v>550</v>
      </c>
      <c r="C199" s="1"/>
      <c r="D199" s="1" t="s">
        <v>661</v>
      </c>
      <c r="E199" s="1"/>
      <c r="F199" s="1">
        <v>198</v>
      </c>
      <c r="G199" s="1" t="s">
        <v>836</v>
      </c>
      <c r="H199" s="1" t="str">
        <f t="shared" ref="H199:H263" si="4">F199&amp;G199&amp;I199</f>
        <v>198종합평균매매가격</v>
      </c>
      <c r="I199" s="1" t="s">
        <v>1386</v>
      </c>
      <c r="J199" s="13">
        <v>85777.472959327919</v>
      </c>
      <c r="K199" s="13">
        <v>85981.063572842206</v>
      </c>
      <c r="L199" s="13">
        <v>86002.494163738433</v>
      </c>
      <c r="M199" s="13">
        <v>86095.168544771601</v>
      </c>
      <c r="N199" s="13">
        <v>86041.59206753099</v>
      </c>
      <c r="O199" s="13">
        <v>86009.446181186635</v>
      </c>
      <c r="P199" s="13">
        <v>85902.293226705428</v>
      </c>
      <c r="Q199" s="14">
        <v>85414.747283815988</v>
      </c>
      <c r="R199" s="14">
        <v>85104.003715820509</v>
      </c>
      <c r="S199" s="14">
        <v>84617.125206995435</v>
      </c>
      <c r="T199" s="14">
        <v>84622.223353124122</v>
      </c>
      <c r="U199" s="14">
        <v>84896.588754432538</v>
      </c>
      <c r="V199" s="14">
        <v>84875.895291535009</v>
      </c>
      <c r="W199" s="14">
        <v>84189.458984581928</v>
      </c>
      <c r="X199" s="14">
        <v>83730.929536616371</v>
      </c>
      <c r="Y199" s="14">
        <v>83882.059678831618</v>
      </c>
      <c r="Z199" s="14">
        <v>83959.78070605942</v>
      </c>
      <c r="AA199" s="14">
        <v>84025.536170003936</v>
      </c>
      <c r="AB199" s="14">
        <v>83887.449695720439</v>
      </c>
      <c r="AC199" s="14">
        <v>83776.327444830822</v>
      </c>
    </row>
    <row r="200" spans="1:29" s="14" customFormat="1">
      <c r="A200" s="1" t="s">
        <v>524</v>
      </c>
      <c r="B200" s="1" t="s">
        <v>550</v>
      </c>
      <c r="C200" s="1"/>
      <c r="D200" s="1" t="s">
        <v>662</v>
      </c>
      <c r="E200" s="1"/>
      <c r="F200" s="1">
        <v>199</v>
      </c>
      <c r="G200" s="1" t="s">
        <v>836</v>
      </c>
      <c r="H200" s="1" t="str">
        <f t="shared" si="4"/>
        <v>199종합평균매매가격</v>
      </c>
      <c r="I200" s="1" t="s">
        <v>1386</v>
      </c>
      <c r="J200" s="13">
        <v>94238.08351913892</v>
      </c>
      <c r="K200" s="13">
        <v>94487.971116191693</v>
      </c>
      <c r="L200" s="13">
        <v>95139.113266424451</v>
      </c>
      <c r="M200" s="13">
        <v>95118.6306765021</v>
      </c>
      <c r="N200" s="13">
        <v>95300.242973813671</v>
      </c>
      <c r="O200" s="13">
        <v>95300.242973813671</v>
      </c>
      <c r="P200" s="13">
        <v>95272.932853917198</v>
      </c>
      <c r="Q200" s="14">
        <v>95286.587913865427</v>
      </c>
      <c r="R200" s="14">
        <v>95266.105323943077</v>
      </c>
      <c r="S200" s="14">
        <v>95268.540532498067</v>
      </c>
      <c r="T200" s="14">
        <v>94994.703939549989</v>
      </c>
      <c r="U200" s="14">
        <v>95143.356625882006</v>
      </c>
      <c r="V200" s="14">
        <v>95000.372389323369</v>
      </c>
      <c r="W200" s="14">
        <v>94871.089857158149</v>
      </c>
      <c r="X200" s="14">
        <v>94969.596276823446</v>
      </c>
      <c r="Y200" s="14">
        <v>95119.355324366057</v>
      </c>
      <c r="Z200" s="14">
        <v>95160.7137649168</v>
      </c>
      <c r="AA200" s="14">
        <v>95076.845634665791</v>
      </c>
      <c r="AB200" s="14">
        <v>94931.625041090447</v>
      </c>
      <c r="AC200" s="14">
        <v>94836.94653081974</v>
      </c>
    </row>
    <row r="201" spans="1:29" s="14" customFormat="1">
      <c r="A201" s="1" t="s">
        <v>524</v>
      </c>
      <c r="B201" s="1" t="s">
        <v>551</v>
      </c>
      <c r="C201" s="1"/>
      <c r="D201" s="1"/>
      <c r="E201" s="1"/>
      <c r="F201" s="1">
        <v>200</v>
      </c>
      <c r="G201" s="1" t="s">
        <v>836</v>
      </c>
      <c r="H201" s="1" t="str">
        <f t="shared" si="4"/>
        <v>200종합평균매매가격</v>
      </c>
      <c r="I201" s="1" t="s">
        <v>1386</v>
      </c>
      <c r="J201" s="13">
        <v>131106.84730631273</v>
      </c>
      <c r="K201" s="13">
        <v>131254.47208827312</v>
      </c>
      <c r="L201" s="13">
        <v>131610.7118794602</v>
      </c>
      <c r="M201" s="13">
        <v>132070.20330229742</v>
      </c>
      <c r="N201" s="13">
        <v>132427.26426276611</v>
      </c>
      <c r="O201" s="13">
        <v>132562.90432670913</v>
      </c>
      <c r="P201" s="13">
        <v>132814.52255361382</v>
      </c>
      <c r="Q201" s="14">
        <v>132723.45124554596</v>
      </c>
      <c r="R201" s="14">
        <v>132572.81612916454</v>
      </c>
      <c r="S201" s="14">
        <v>132612.37589624146</v>
      </c>
      <c r="T201" s="14">
        <v>132717.61391600108</v>
      </c>
      <c r="U201" s="14">
        <v>132752.4018276984</v>
      </c>
      <c r="V201" s="14">
        <v>132616.1802369667</v>
      </c>
      <c r="W201" s="14">
        <v>132639.70104434059</v>
      </c>
      <c r="X201" s="14">
        <v>132652.17491049593</v>
      </c>
      <c r="Y201" s="14">
        <v>133021.0273537563</v>
      </c>
      <c r="Z201" s="14">
        <v>133118.47385995818</v>
      </c>
      <c r="AA201" s="14">
        <v>133251.03804075823</v>
      </c>
      <c r="AB201" s="14">
        <v>133298.70689747654</v>
      </c>
      <c r="AC201" s="14">
        <v>133324.48729848673</v>
      </c>
    </row>
    <row r="202" spans="1:29" s="14" customFormat="1">
      <c r="A202" s="1" t="s">
        <v>524</v>
      </c>
      <c r="B202" s="1" t="s">
        <v>551</v>
      </c>
      <c r="C202" s="1"/>
      <c r="D202" s="1" t="s">
        <v>663</v>
      </c>
      <c r="E202" s="1"/>
      <c r="F202" s="1">
        <v>201</v>
      </c>
      <c r="G202" s="1" t="s">
        <v>836</v>
      </c>
      <c r="H202" s="1" t="str">
        <f t="shared" si="4"/>
        <v>201종합평균매매가격</v>
      </c>
      <c r="I202" s="1" t="s">
        <v>1386</v>
      </c>
      <c r="J202" s="13">
        <v>156831.05731606169</v>
      </c>
      <c r="K202" s="13">
        <v>156876.62872954682</v>
      </c>
      <c r="L202" s="13">
        <v>157229.50531955334</v>
      </c>
      <c r="M202" s="13">
        <v>157477.014607636</v>
      </c>
      <c r="N202" s="13">
        <v>157678.54750941947</v>
      </c>
      <c r="O202" s="13">
        <v>157818.93774711675</v>
      </c>
      <c r="P202" s="13">
        <v>157618.50939540099</v>
      </c>
      <c r="Q202" s="14">
        <v>157198.96297616023</v>
      </c>
      <c r="R202" s="14">
        <v>156965.2933145712</v>
      </c>
      <c r="S202" s="14">
        <v>156870.67218608508</v>
      </c>
      <c r="T202" s="14">
        <v>156855.24477186793</v>
      </c>
      <c r="U202" s="14">
        <v>156663.6592678359</v>
      </c>
      <c r="V202" s="14">
        <v>156272.48583685418</v>
      </c>
      <c r="W202" s="14">
        <v>156236.08445817465</v>
      </c>
      <c r="X202" s="14">
        <v>156172.63356488166</v>
      </c>
      <c r="Y202" s="14">
        <v>156738.44616232408</v>
      </c>
      <c r="Z202" s="14">
        <v>156750.90417786568</v>
      </c>
      <c r="AA202" s="14">
        <v>156758.48355177758</v>
      </c>
      <c r="AB202" s="14">
        <v>156728.13001801708</v>
      </c>
      <c r="AC202" s="14">
        <v>156642.40582717798</v>
      </c>
    </row>
    <row r="203" spans="1:29" s="14" customFormat="1">
      <c r="A203" s="1" t="s">
        <v>524</v>
      </c>
      <c r="B203" s="1" t="s">
        <v>551</v>
      </c>
      <c r="C203" s="1"/>
      <c r="D203" s="1" t="s">
        <v>663</v>
      </c>
      <c r="E203" s="1" t="s">
        <v>664</v>
      </c>
      <c r="F203" s="1">
        <v>202</v>
      </c>
      <c r="G203" s="1" t="s">
        <v>836</v>
      </c>
      <c r="H203" s="1" t="str">
        <f t="shared" si="4"/>
        <v>202종합평균매매가격</v>
      </c>
      <c r="I203" s="1" t="s">
        <v>1386</v>
      </c>
      <c r="J203" s="13">
        <v>125087.00697855037</v>
      </c>
      <c r="K203" s="13">
        <v>125087.00697855037</v>
      </c>
      <c r="L203" s="13">
        <v>125226.84117401573</v>
      </c>
      <c r="M203" s="13">
        <v>125581.82827330627</v>
      </c>
      <c r="N203" s="13">
        <v>125566.53379712965</v>
      </c>
      <c r="O203" s="13">
        <v>125558.48407282618</v>
      </c>
      <c r="P203" s="13">
        <v>125165.6575268163</v>
      </c>
      <c r="Q203" s="14">
        <v>124795.11924485648</v>
      </c>
      <c r="R203" s="14">
        <v>124666.32365600081</v>
      </c>
      <c r="S203" s="14">
        <v>124577.77668866249</v>
      </c>
      <c r="T203" s="14">
        <v>124626.07503448338</v>
      </c>
      <c r="U203" s="14">
        <v>124854.76088793302</v>
      </c>
      <c r="V203" s="14">
        <v>124418.38528304784</v>
      </c>
      <c r="W203" s="14">
        <v>124397.29610569168</v>
      </c>
      <c r="X203" s="14">
        <v>124403.78508333974</v>
      </c>
      <c r="Y203" s="14">
        <v>124882.53060910976</v>
      </c>
      <c r="Z203" s="14">
        <v>124881.71948690376</v>
      </c>
      <c r="AA203" s="14">
        <v>124867.03018665029</v>
      </c>
      <c r="AB203" s="14">
        <v>124783.707350795</v>
      </c>
      <c r="AC203" s="14">
        <v>124742.83508718027</v>
      </c>
    </row>
    <row r="204" spans="1:29" s="14" customFormat="1">
      <c r="A204" s="1" t="s">
        <v>524</v>
      </c>
      <c r="B204" s="1" t="s">
        <v>551</v>
      </c>
      <c r="C204" s="1"/>
      <c r="D204" s="1" t="s">
        <v>663</v>
      </c>
      <c r="E204" s="1" t="s">
        <v>665</v>
      </c>
      <c r="F204" s="1">
        <v>203</v>
      </c>
      <c r="G204" s="1" t="s">
        <v>836</v>
      </c>
      <c r="H204" s="1" t="str">
        <f t="shared" si="4"/>
        <v>203종합평균매매가격</v>
      </c>
      <c r="I204" s="1" t="s">
        <v>1386</v>
      </c>
      <c r="J204" s="13">
        <v>175219.08816692227</v>
      </c>
      <c r="K204" s="13">
        <v>175291.05723754861</v>
      </c>
      <c r="L204" s="13">
        <v>175767.34057879541</v>
      </c>
      <c r="M204" s="13">
        <v>175952.59236390478</v>
      </c>
      <c r="N204" s="13">
        <v>176279.7245031154</v>
      </c>
      <c r="O204" s="13">
        <v>176506.09994344914</v>
      </c>
      <c r="P204" s="13">
        <v>176417.12000158383</v>
      </c>
      <c r="Q204" s="14">
        <v>175969.18517157997</v>
      </c>
      <c r="R204" s="14">
        <v>175674.76624629044</v>
      </c>
      <c r="S204" s="14">
        <v>175576.62660452726</v>
      </c>
      <c r="T204" s="14">
        <v>175524.28546225355</v>
      </c>
      <c r="U204" s="14">
        <v>175227.07251163447</v>
      </c>
      <c r="V204" s="14">
        <v>174862.27870008079</v>
      </c>
      <c r="W204" s="14">
        <v>174816.94124579619</v>
      </c>
      <c r="X204" s="14">
        <v>174712.67401516918</v>
      </c>
      <c r="Y204" s="14">
        <v>175329.29824437824</v>
      </c>
      <c r="Z204" s="14">
        <v>175349.5000203122</v>
      </c>
      <c r="AA204" s="14">
        <v>175370.07521055153</v>
      </c>
      <c r="AB204" s="14">
        <v>175370.63412878089</v>
      </c>
      <c r="AC204" s="14">
        <v>175258.73471961447</v>
      </c>
    </row>
    <row r="205" spans="1:29" s="14" customFormat="1">
      <c r="A205" s="1" t="s">
        <v>524</v>
      </c>
      <c r="B205" s="1" t="s">
        <v>551</v>
      </c>
      <c r="C205" s="1"/>
      <c r="D205" s="1" t="s">
        <v>666</v>
      </c>
      <c r="E205" s="1"/>
      <c r="F205" s="1">
        <v>204</v>
      </c>
      <c r="G205" s="1" t="s">
        <v>836</v>
      </c>
      <c r="H205" s="1" t="str">
        <f t="shared" si="4"/>
        <v>204종합평균매매가격</v>
      </c>
      <c r="I205" s="1" t="s">
        <v>1386</v>
      </c>
      <c r="J205" s="13">
        <v>111120.45492758774</v>
      </c>
      <c r="K205" s="13">
        <v>111289.39790780112</v>
      </c>
      <c r="L205" s="13">
        <v>111419.58658704639</v>
      </c>
      <c r="M205" s="13">
        <v>111643.85011397024</v>
      </c>
      <c r="N205" s="13">
        <v>111868.31688059559</v>
      </c>
      <c r="O205" s="13">
        <v>111947.68826756571</v>
      </c>
      <c r="P205" s="13">
        <v>112134.08290793111</v>
      </c>
      <c r="Q205" s="14">
        <v>112283.98982501452</v>
      </c>
      <c r="R205" s="14">
        <v>112435.79861502329</v>
      </c>
      <c r="S205" s="14">
        <v>112608.75698771894</v>
      </c>
      <c r="T205" s="14">
        <v>112771.30376751805</v>
      </c>
      <c r="U205" s="14">
        <v>112549.404848472</v>
      </c>
      <c r="V205" s="14">
        <v>112710.84009794465</v>
      </c>
      <c r="W205" s="14">
        <v>112840.73259203511</v>
      </c>
      <c r="X205" s="14">
        <v>113069.62346431486</v>
      </c>
      <c r="Y205" s="14">
        <v>113087.41580894434</v>
      </c>
      <c r="Z205" s="14">
        <v>113253.05835338513</v>
      </c>
      <c r="AA205" s="14">
        <v>113444.8247278432</v>
      </c>
      <c r="AB205" s="14">
        <v>113578.1147563574</v>
      </c>
      <c r="AC205" s="14">
        <v>113790.58773147904</v>
      </c>
    </row>
    <row r="206" spans="1:29" s="14" customFormat="1">
      <c r="A206" s="1" t="s">
        <v>524</v>
      </c>
      <c r="B206" s="1" t="s">
        <v>551</v>
      </c>
      <c r="C206" s="1"/>
      <c r="D206" s="1" t="s">
        <v>667</v>
      </c>
      <c r="E206" s="1"/>
      <c r="F206" s="1">
        <v>205</v>
      </c>
      <c r="G206" s="1" t="s">
        <v>836</v>
      </c>
      <c r="H206" s="1" t="str">
        <f t="shared" si="4"/>
        <v>205종합평균매매가격</v>
      </c>
      <c r="I206" s="1" t="s">
        <v>1386</v>
      </c>
      <c r="J206" s="13">
        <v>96831.081407576596</v>
      </c>
      <c r="K206" s="13">
        <v>97353.59827908744</v>
      </c>
      <c r="L206" s="13">
        <v>98316.988760935594</v>
      </c>
      <c r="M206" s="13">
        <v>98846.971190211741</v>
      </c>
      <c r="N206" s="13">
        <v>99885.017249713128</v>
      </c>
      <c r="O206" s="13">
        <v>99814.259756696032</v>
      </c>
      <c r="P206" s="13">
        <v>100029.64889915466</v>
      </c>
      <c r="Q206" s="14">
        <v>100402.49548002169</v>
      </c>
      <c r="R206" s="14">
        <v>100378.00250166965</v>
      </c>
      <c r="S206" s="14">
        <v>100541.28902401676</v>
      </c>
      <c r="T206" s="14">
        <v>101269.09069105855</v>
      </c>
      <c r="U206" s="14">
        <v>102492.45633936873</v>
      </c>
      <c r="V206" s="14">
        <v>102636.28779494444</v>
      </c>
      <c r="W206" s="14">
        <v>102564.02749494591</v>
      </c>
      <c r="X206" s="14">
        <v>102549.28604630573</v>
      </c>
      <c r="Y206" s="14">
        <v>102683.02582746766</v>
      </c>
      <c r="Z206" s="14">
        <v>102949.6789366506</v>
      </c>
      <c r="AA206" s="14">
        <v>103173.62329747516</v>
      </c>
      <c r="AB206" s="14">
        <v>103345.45637994894</v>
      </c>
      <c r="AC206" s="14">
        <v>103400.63318060413</v>
      </c>
    </row>
    <row r="207" spans="1:29" s="14" customFormat="1">
      <c r="A207" s="1" t="s">
        <v>524</v>
      </c>
      <c r="B207" s="1" t="s">
        <v>551</v>
      </c>
      <c r="C207" s="1"/>
      <c r="D207" s="1" t="s">
        <v>668</v>
      </c>
      <c r="E207" s="1"/>
      <c r="F207" s="1">
        <v>206</v>
      </c>
      <c r="G207" s="1" t="s">
        <v>836</v>
      </c>
      <c r="H207" s="1" t="str">
        <f t="shared" si="4"/>
        <v>206종합평균매매가격</v>
      </c>
      <c r="I207" s="1" t="s">
        <v>1386</v>
      </c>
      <c r="J207" s="13">
        <v>147346.68069378578</v>
      </c>
      <c r="K207" s="13">
        <v>147360.28662822198</v>
      </c>
      <c r="L207" s="13">
        <v>147734.44114176297</v>
      </c>
      <c r="M207" s="13">
        <v>147816.0767483802</v>
      </c>
      <c r="N207" s="13">
        <v>147788.86487950778</v>
      </c>
      <c r="O207" s="13">
        <v>147843.28861725263</v>
      </c>
      <c r="P207" s="13">
        <v>148041.43988555652</v>
      </c>
      <c r="Q207" s="14">
        <v>147729.15194427746</v>
      </c>
      <c r="R207" s="14">
        <v>147514.85847690722</v>
      </c>
      <c r="S207" s="14">
        <v>147477.44215720764</v>
      </c>
      <c r="T207" s="14">
        <v>147378.11883582332</v>
      </c>
      <c r="U207" s="14">
        <v>149866.40284692735</v>
      </c>
      <c r="V207" s="14">
        <v>149982.88805887048</v>
      </c>
      <c r="W207" s="14">
        <v>149994.5365800648</v>
      </c>
      <c r="X207" s="14">
        <v>149957.40691875794</v>
      </c>
      <c r="Y207" s="14">
        <v>150055.69131633494</v>
      </c>
      <c r="Z207" s="14">
        <v>150115.3899874558</v>
      </c>
      <c r="AA207" s="14">
        <v>150747.0977118593</v>
      </c>
      <c r="AB207" s="14">
        <v>150841.01391398846</v>
      </c>
      <c r="AC207" s="14">
        <v>150956.04306078231</v>
      </c>
    </row>
    <row r="208" spans="1:29" s="14" customFormat="1">
      <c r="A208" s="1" t="s">
        <v>524</v>
      </c>
      <c r="B208" s="1" t="s">
        <v>551</v>
      </c>
      <c r="C208" s="1"/>
      <c r="D208" s="1" t="s">
        <v>669</v>
      </c>
      <c r="E208" s="1"/>
      <c r="F208" s="1">
        <v>207</v>
      </c>
      <c r="G208" s="1" t="s">
        <v>836</v>
      </c>
      <c r="H208" s="1" t="str">
        <f t="shared" si="4"/>
        <v>207종합평균매매가격</v>
      </c>
      <c r="I208" s="1" t="s">
        <v>1386</v>
      </c>
      <c r="J208" s="13">
        <v>97498.270396475898</v>
      </c>
      <c r="K208" s="13">
        <v>97966.878732261452</v>
      </c>
      <c r="L208" s="13">
        <v>98241.329008518558</v>
      </c>
      <c r="M208" s="13">
        <v>101348.45375135085</v>
      </c>
      <c r="N208" s="13">
        <v>102820.40756605817</v>
      </c>
      <c r="O208" s="13">
        <v>103014.17089254638</v>
      </c>
      <c r="P208" s="13">
        <v>106637.60119702958</v>
      </c>
      <c r="Q208" s="14">
        <v>107482.44313454154</v>
      </c>
      <c r="R208" s="14">
        <v>106632.21235058269</v>
      </c>
      <c r="S208" s="14">
        <v>106767.84873931798</v>
      </c>
      <c r="T208" s="14">
        <v>106693.06833866907</v>
      </c>
      <c r="U208" s="14">
        <v>106533.16786756623</v>
      </c>
      <c r="V208" s="14">
        <v>106637.5741104731</v>
      </c>
      <c r="W208" s="14">
        <v>106651.0366612417</v>
      </c>
      <c r="X208" s="14">
        <v>106723.98775919549</v>
      </c>
      <c r="Y208" s="14">
        <v>106741.84067636724</v>
      </c>
      <c r="Z208" s="14">
        <v>107136.94283331803</v>
      </c>
      <c r="AA208" s="14">
        <v>107229.50596103354</v>
      </c>
      <c r="AB208" s="14">
        <v>107288.73914401297</v>
      </c>
      <c r="AC208" s="14">
        <v>107443.69742241238</v>
      </c>
    </row>
    <row r="209" spans="1:29" s="14" customFormat="1">
      <c r="A209" s="1" t="s">
        <v>524</v>
      </c>
      <c r="B209" s="1" t="s">
        <v>552</v>
      </c>
      <c r="C209" s="1"/>
      <c r="D209" s="1"/>
      <c r="E209" s="1"/>
      <c r="F209" s="1">
        <v>208</v>
      </c>
      <c r="G209" s="1" t="s">
        <v>836</v>
      </c>
      <c r="H209" s="1" t="str">
        <f t="shared" si="4"/>
        <v>208종합평균매매가격</v>
      </c>
      <c r="I209" s="1" t="s">
        <v>1386</v>
      </c>
      <c r="J209" s="13">
        <v>125765.35893940376</v>
      </c>
      <c r="K209" s="13">
        <v>125897.1856607159</v>
      </c>
      <c r="L209" s="13">
        <v>126313.57143122899</v>
      </c>
      <c r="M209" s="13">
        <v>126685.84804025978</v>
      </c>
      <c r="N209" s="13">
        <v>126997.27347433267</v>
      </c>
      <c r="O209" s="13">
        <v>127222.26690839026</v>
      </c>
      <c r="P209" s="13">
        <v>127420.60226968843</v>
      </c>
      <c r="Q209" s="14">
        <v>127693.43741159198</v>
      </c>
      <c r="R209" s="14">
        <v>128004.66335200392</v>
      </c>
      <c r="S209" s="14">
        <v>128284.34496525615</v>
      </c>
      <c r="T209" s="14">
        <v>128555.30693187747</v>
      </c>
      <c r="U209" s="14">
        <v>130818.04057887674</v>
      </c>
      <c r="V209" s="14">
        <v>131093.09371258592</v>
      </c>
      <c r="W209" s="14">
        <v>131176.50174789602</v>
      </c>
      <c r="X209" s="14">
        <v>131347.08795083663</v>
      </c>
      <c r="Y209" s="14">
        <v>131525.86711205143</v>
      </c>
      <c r="Z209" s="14">
        <v>131839.71848216548</v>
      </c>
      <c r="AA209" s="14">
        <v>132085.17115190296</v>
      </c>
      <c r="AB209" s="14">
        <v>132185.16888028468</v>
      </c>
      <c r="AC209" s="14">
        <v>132275.13856171031</v>
      </c>
    </row>
    <row r="210" spans="1:29" s="14" customFormat="1">
      <c r="A210" s="1" t="s">
        <v>524</v>
      </c>
      <c r="B210" s="1" t="s">
        <v>552</v>
      </c>
      <c r="C210" s="1"/>
      <c r="D210" s="1" t="s">
        <v>670</v>
      </c>
      <c r="E210" s="1"/>
      <c r="F210" s="1">
        <v>209</v>
      </c>
      <c r="G210" s="1" t="s">
        <v>836</v>
      </c>
      <c r="H210" s="1" t="str">
        <f t="shared" si="4"/>
        <v>209종합평균매매가격</v>
      </c>
      <c r="I210" s="1" t="s">
        <v>1386</v>
      </c>
      <c r="J210" s="13">
        <v>144447.15587857054</v>
      </c>
      <c r="K210" s="13">
        <v>144708.35007132357</v>
      </c>
      <c r="L210" s="13">
        <v>145745.87771076342</v>
      </c>
      <c r="M210" s="13">
        <v>146361.06163906137</v>
      </c>
      <c r="N210" s="13">
        <v>146718.62966473182</v>
      </c>
      <c r="O210" s="13">
        <v>147092.20962976813</v>
      </c>
      <c r="P210" s="13">
        <v>147375.04343998767</v>
      </c>
      <c r="Q210" s="14">
        <v>147975.24344783061</v>
      </c>
      <c r="R210" s="14">
        <v>148595.46917430311</v>
      </c>
      <c r="S210" s="14">
        <v>149089.26078317993</v>
      </c>
      <c r="T210" s="14">
        <v>149619.97573899213</v>
      </c>
      <c r="U210" s="14">
        <v>151135.92608901209</v>
      </c>
      <c r="V210" s="14">
        <v>151888.23083912701</v>
      </c>
      <c r="W210" s="14">
        <v>152047.06383394904</v>
      </c>
      <c r="X210" s="14">
        <v>152390.76743973486</v>
      </c>
      <c r="Y210" s="14">
        <v>152633.42490258493</v>
      </c>
      <c r="Z210" s="14">
        <v>153187.71267711555</v>
      </c>
      <c r="AA210" s="14">
        <v>153648.85265497686</v>
      </c>
      <c r="AB210" s="14">
        <v>154015.64201339515</v>
      </c>
      <c r="AC210" s="14">
        <v>154334.33223800952</v>
      </c>
    </row>
    <row r="211" spans="1:29" s="14" customFormat="1">
      <c r="A211" s="1" t="s">
        <v>524</v>
      </c>
      <c r="B211" s="1" t="s">
        <v>552</v>
      </c>
      <c r="C211" s="1"/>
      <c r="D211" s="1" t="s">
        <v>670</v>
      </c>
      <c r="E211" s="1" t="s">
        <v>671</v>
      </c>
      <c r="F211" s="1">
        <v>210</v>
      </c>
      <c r="G211" s="1" t="s">
        <v>836</v>
      </c>
      <c r="H211" s="1" t="str">
        <f t="shared" si="4"/>
        <v>210종합평균매매가격</v>
      </c>
      <c r="I211" s="1" t="s">
        <v>1386</v>
      </c>
      <c r="J211" s="13">
        <v>146328.60793236017</v>
      </c>
      <c r="K211" s="13">
        <v>146395.83726297034</v>
      </c>
      <c r="L211" s="13">
        <v>146308.43913317716</v>
      </c>
      <c r="M211" s="13">
        <v>146632.08739228954</v>
      </c>
      <c r="N211" s="13">
        <v>147037.25121476676</v>
      </c>
      <c r="O211" s="13">
        <v>147316.68135900362</v>
      </c>
      <c r="P211" s="13">
        <v>147479.08633020296</v>
      </c>
      <c r="Q211" s="14">
        <v>148167.56081342648</v>
      </c>
      <c r="R211" s="14">
        <v>148812.96238728362</v>
      </c>
      <c r="S211" s="14">
        <v>149602.4950775248</v>
      </c>
      <c r="T211" s="14">
        <v>150479.42589755912</v>
      </c>
      <c r="U211" s="14">
        <v>152065.69195106722</v>
      </c>
      <c r="V211" s="14">
        <v>152878.38854595117</v>
      </c>
      <c r="W211" s="14">
        <v>153007.88684314847</v>
      </c>
      <c r="X211" s="14">
        <v>153439.30062036414</v>
      </c>
      <c r="Y211" s="14">
        <v>153901.44659575791</v>
      </c>
      <c r="Z211" s="14">
        <v>154769.1690420607</v>
      </c>
      <c r="AA211" s="14">
        <v>155143.69814422121</v>
      </c>
      <c r="AB211" s="14">
        <v>155806.75232418065</v>
      </c>
      <c r="AC211" s="14">
        <v>156004.17120945489</v>
      </c>
    </row>
    <row r="212" spans="1:29" s="14" customFormat="1">
      <c r="A212" s="1" t="s">
        <v>524</v>
      </c>
      <c r="B212" s="1" t="s">
        <v>552</v>
      </c>
      <c r="C212" s="1"/>
      <c r="D212" s="1" t="s">
        <v>670</v>
      </c>
      <c r="E212" s="1" t="s">
        <v>672</v>
      </c>
      <c r="F212" s="1">
        <v>211</v>
      </c>
      <c r="G212" s="1" t="s">
        <v>836</v>
      </c>
      <c r="H212" s="1" t="str">
        <f t="shared" si="4"/>
        <v>211종합평균매매가격</v>
      </c>
      <c r="I212" s="1" t="s">
        <v>1386</v>
      </c>
      <c r="J212" s="13">
        <v>142998.89127701288</v>
      </c>
      <c r="K212" s="13">
        <v>143409.39166293826</v>
      </c>
      <c r="L212" s="13">
        <v>145312.84100773255</v>
      </c>
      <c r="M212" s="13">
        <v>146152.43713347259</v>
      </c>
      <c r="N212" s="13">
        <v>146473.36786745163</v>
      </c>
      <c r="O212" s="13">
        <v>146919.42050189886</v>
      </c>
      <c r="P212" s="13">
        <v>147294.95549161869</v>
      </c>
      <c r="Q212" s="14">
        <v>147827.20542990908</v>
      </c>
      <c r="R212" s="14">
        <v>148428.05182194259</v>
      </c>
      <c r="S212" s="14">
        <v>148694.19407961555</v>
      </c>
      <c r="T212" s="14">
        <v>148958.4062671852</v>
      </c>
      <c r="U212" s="14">
        <v>150446.36956809185</v>
      </c>
      <c r="V212" s="14">
        <v>151153.88498782757</v>
      </c>
      <c r="W212" s="14">
        <v>151334.47392450747</v>
      </c>
      <c r="X212" s="14">
        <v>151613.12769018969</v>
      </c>
      <c r="Y212" s="14">
        <v>151693.00252004759</v>
      </c>
      <c r="Z212" s="14">
        <v>152014.83293017757</v>
      </c>
      <c r="AA212" s="14">
        <v>152540.20746058537</v>
      </c>
      <c r="AB212" s="14">
        <v>152687.27339405299</v>
      </c>
      <c r="AC212" s="14">
        <v>153095.90394263002</v>
      </c>
    </row>
    <row r="213" spans="1:29" s="14" customFormat="1">
      <c r="A213" s="1" t="s">
        <v>524</v>
      </c>
      <c r="B213" s="1" t="s">
        <v>552</v>
      </c>
      <c r="C213" s="1"/>
      <c r="D213" s="1" t="s">
        <v>673</v>
      </c>
      <c r="E213" s="1"/>
      <c r="F213" s="1">
        <v>212</v>
      </c>
      <c r="G213" s="1" t="s">
        <v>836</v>
      </c>
      <c r="H213" s="1" t="str">
        <f t="shared" si="4"/>
        <v>212종합평균매매가격</v>
      </c>
      <c r="I213" s="1" t="s">
        <v>1386</v>
      </c>
      <c r="J213" s="13">
        <v>203800.01091010738</v>
      </c>
      <c r="K213" s="13">
        <v>203962.38226073189</v>
      </c>
      <c r="L213" s="13">
        <v>204043.85462959201</v>
      </c>
      <c r="M213" s="13">
        <v>205161.41852083078</v>
      </c>
      <c r="N213" s="13">
        <v>206270.70371793307</v>
      </c>
      <c r="O213" s="13">
        <v>206858.47777127192</v>
      </c>
      <c r="P213" s="13">
        <v>207325.05149638403</v>
      </c>
      <c r="Q213" s="14">
        <v>207494.83130092564</v>
      </c>
      <c r="R213" s="14">
        <v>208077.8797342293</v>
      </c>
      <c r="S213" s="14">
        <v>208297.72191755605</v>
      </c>
      <c r="T213" s="14">
        <v>208747.35510983376</v>
      </c>
      <c r="U213" s="14">
        <v>223707.00861958982</v>
      </c>
      <c r="V213" s="14">
        <v>224113.58842853952</v>
      </c>
      <c r="W213" s="14">
        <v>224150.96630306507</v>
      </c>
      <c r="X213" s="14">
        <v>224171.0935636143</v>
      </c>
      <c r="Y213" s="14">
        <v>224353.36932669918</v>
      </c>
      <c r="Z213" s="14">
        <v>224368.03010078782</v>
      </c>
      <c r="AA213" s="14">
        <v>224689.11996459667</v>
      </c>
      <c r="AB213" s="14">
        <v>224130.13702835457</v>
      </c>
      <c r="AC213" s="14">
        <v>224103.9946336874</v>
      </c>
    </row>
    <row r="214" spans="1:29" s="14" customFormat="1">
      <c r="A214" s="1" t="s">
        <v>524</v>
      </c>
      <c r="B214" s="1" t="s">
        <v>552</v>
      </c>
      <c r="C214" s="1"/>
      <c r="D214" s="1" t="s">
        <v>674</v>
      </c>
      <c r="E214" s="1"/>
      <c r="F214" s="1">
        <v>213</v>
      </c>
      <c r="G214" s="1" t="s">
        <v>836</v>
      </c>
      <c r="H214" s="1" t="str">
        <f t="shared" si="4"/>
        <v>213종합평균매매가격</v>
      </c>
      <c r="I214" s="1" t="s">
        <v>1386</v>
      </c>
      <c r="J214" s="13">
        <v>118751.00620282989</v>
      </c>
      <c r="K214" s="13">
        <v>119179.49552079695</v>
      </c>
      <c r="L214" s="13">
        <v>119741.88775062871</v>
      </c>
      <c r="M214" s="13">
        <v>120130.20619503634</v>
      </c>
      <c r="N214" s="13">
        <v>120143.32319012223</v>
      </c>
      <c r="O214" s="13">
        <v>120250.71881571459</v>
      </c>
      <c r="P214" s="13">
        <v>120504.04116385519</v>
      </c>
      <c r="Q214" s="14">
        <v>120690.68535216403</v>
      </c>
      <c r="R214" s="14">
        <v>121488.15298458129</v>
      </c>
      <c r="S214" s="14">
        <v>121856.38599220924</v>
      </c>
      <c r="T214" s="14">
        <v>122150.05691726174</v>
      </c>
      <c r="U214" s="14">
        <v>123193.51312629854</v>
      </c>
      <c r="V214" s="14">
        <v>123233.36681049151</v>
      </c>
      <c r="W214" s="14">
        <v>123319.71645957633</v>
      </c>
      <c r="X214" s="14">
        <v>123704.3376520454</v>
      </c>
      <c r="Y214" s="14">
        <v>124155.59900710874</v>
      </c>
      <c r="Z214" s="14">
        <v>124261.87549829006</v>
      </c>
      <c r="AA214" s="14">
        <v>124301.72918248303</v>
      </c>
      <c r="AB214" s="14">
        <v>124388.07883156785</v>
      </c>
      <c r="AC214" s="14">
        <v>124394.72111226668</v>
      </c>
    </row>
    <row r="215" spans="1:29" s="14" customFormat="1">
      <c r="A215" s="1" t="s">
        <v>524</v>
      </c>
      <c r="B215" s="1" t="s">
        <v>552</v>
      </c>
      <c r="C215" s="1"/>
      <c r="D215" s="1" t="s">
        <v>675</v>
      </c>
      <c r="E215" s="1"/>
      <c r="F215" s="1">
        <v>214</v>
      </c>
      <c r="G215" s="1" t="s">
        <v>836</v>
      </c>
      <c r="H215" s="1" t="str">
        <f t="shared" si="4"/>
        <v>214종합평균매매가격</v>
      </c>
      <c r="I215" s="1" t="s">
        <v>1386</v>
      </c>
      <c r="J215" s="13">
        <v>124480.28230865499</v>
      </c>
      <c r="K215" s="13">
        <v>124636.27124779529</v>
      </c>
      <c r="L215" s="13">
        <v>125056.32396837226</v>
      </c>
      <c r="M215" s="13">
        <v>125420.9101515384</v>
      </c>
      <c r="N215" s="13">
        <v>126086.33891626119</v>
      </c>
      <c r="O215" s="13">
        <v>126437.74383504948</v>
      </c>
      <c r="P215" s="13">
        <v>127209.51768155783</v>
      </c>
      <c r="Q215" s="14">
        <v>128019.91736061523</v>
      </c>
      <c r="R215" s="14">
        <v>128473.02808859413</v>
      </c>
      <c r="S215" s="14">
        <v>129142.19959011365</v>
      </c>
      <c r="T215" s="14">
        <v>129594.16705039378</v>
      </c>
      <c r="U215" s="14">
        <v>130198.70222581593</v>
      </c>
      <c r="V215" s="14">
        <v>130366.24481432168</v>
      </c>
      <c r="W215" s="14">
        <v>130581.99461574889</v>
      </c>
      <c r="X215" s="14">
        <v>130763.99633352656</v>
      </c>
      <c r="Y215" s="14">
        <v>130801.14703519996</v>
      </c>
      <c r="Z215" s="14">
        <v>131282.47106981318</v>
      </c>
      <c r="AA215" s="14">
        <v>131450.3105624766</v>
      </c>
      <c r="AB215" s="14">
        <v>131679.86516540244</v>
      </c>
      <c r="AC215" s="14">
        <v>131875.76079416496</v>
      </c>
    </row>
    <row r="216" spans="1:29" s="14" customFormat="1">
      <c r="A216" s="1" t="s">
        <v>524</v>
      </c>
      <c r="B216" s="1" t="s">
        <v>552</v>
      </c>
      <c r="C216" s="1"/>
      <c r="D216" s="1" t="s">
        <v>676</v>
      </c>
      <c r="E216" s="1"/>
      <c r="F216" s="1">
        <v>215</v>
      </c>
      <c r="G216" s="1" t="s">
        <v>836</v>
      </c>
      <c r="H216" s="1" t="str">
        <f t="shared" si="4"/>
        <v>215종합평균매매가격</v>
      </c>
      <c r="I216" s="1" t="s">
        <v>1386</v>
      </c>
      <c r="J216" s="13">
        <v>116869.16968343916</v>
      </c>
      <c r="K216" s="13">
        <v>116762.09423303264</v>
      </c>
      <c r="L216" s="13">
        <v>116953.30039447284</v>
      </c>
      <c r="M216" s="13">
        <v>116604.44939106607</v>
      </c>
      <c r="N216" s="13">
        <v>116579.80831895852</v>
      </c>
      <c r="O216" s="13">
        <v>116647.0061955179</v>
      </c>
      <c r="P216" s="13">
        <v>116545.82876623323</v>
      </c>
      <c r="Q216" s="14">
        <v>116110.90143162399</v>
      </c>
      <c r="R216" s="14">
        <v>115386.29524598623</v>
      </c>
      <c r="S216" s="14">
        <v>114878.73499168659</v>
      </c>
      <c r="T216" s="14">
        <v>113338.75561645387</v>
      </c>
      <c r="U216" s="14">
        <v>114705.99257239573</v>
      </c>
      <c r="V216" s="14">
        <v>114717.99307190179</v>
      </c>
      <c r="W216" s="14">
        <v>114725.07948613312</v>
      </c>
      <c r="X216" s="14">
        <v>114725.87660925853</v>
      </c>
      <c r="Y216" s="14">
        <v>115218.02066897496</v>
      </c>
      <c r="Z216" s="14">
        <v>115566.30039301062</v>
      </c>
      <c r="AA216" s="14">
        <v>115709.22730106486</v>
      </c>
      <c r="AB216" s="14">
        <v>115922.95808577041</v>
      </c>
      <c r="AC216" s="14">
        <v>115857.59000745756</v>
      </c>
    </row>
    <row r="217" spans="1:29" s="14" customFormat="1">
      <c r="A217" s="1" t="s">
        <v>524</v>
      </c>
      <c r="B217" s="1" t="s">
        <v>552</v>
      </c>
      <c r="C217" s="1"/>
      <c r="D217" s="1" t="s">
        <v>677</v>
      </c>
      <c r="E217" s="1"/>
      <c r="F217" s="1">
        <v>216</v>
      </c>
      <c r="G217" s="1" t="s">
        <v>836</v>
      </c>
      <c r="H217" s="1" t="str">
        <f t="shared" si="4"/>
        <v>216종합평균매매가격</v>
      </c>
      <c r="I217" s="1" t="s">
        <v>1386</v>
      </c>
      <c r="J217" s="13">
        <v>86504.619479698697</v>
      </c>
      <c r="K217" s="13">
        <v>86569.904351321617</v>
      </c>
      <c r="L217" s="13">
        <v>86661.303171593652</v>
      </c>
      <c r="M217" s="13">
        <v>86604.139816462877</v>
      </c>
      <c r="N217" s="13">
        <v>86527.980840169228</v>
      </c>
      <c r="O217" s="13">
        <v>86186.9884907737</v>
      </c>
      <c r="P217" s="13">
        <v>85975.415742317142</v>
      </c>
      <c r="Q217" s="14">
        <v>85897.073896369679</v>
      </c>
      <c r="R217" s="14">
        <v>85906.866627113108</v>
      </c>
      <c r="S217" s="14">
        <v>85913.395114275394</v>
      </c>
      <c r="T217" s="14">
        <v>85910.130870694265</v>
      </c>
      <c r="U217" s="14">
        <v>86130.216601142354</v>
      </c>
      <c r="V217" s="14">
        <v>86306.622654105769</v>
      </c>
      <c r="W217" s="14">
        <v>86367.62443438913</v>
      </c>
      <c r="X217" s="14">
        <v>86294.837178250877</v>
      </c>
      <c r="Y217" s="14">
        <v>86042.114457384465</v>
      </c>
      <c r="Z217" s="14">
        <v>86096.168310956156</v>
      </c>
      <c r="AA217" s="14">
        <v>86122.336621912313</v>
      </c>
      <c r="AB217" s="14">
        <v>86103.93739336844</v>
      </c>
      <c r="AC217" s="14">
        <v>86062.49017135227</v>
      </c>
    </row>
    <row r="218" spans="1:29" s="14" customFormat="1">
      <c r="A218" s="1" t="s">
        <v>524</v>
      </c>
      <c r="B218" s="1" t="s">
        <v>552</v>
      </c>
      <c r="C218" s="1"/>
      <c r="D218" s="1" t="s">
        <v>678</v>
      </c>
      <c r="E218" s="1"/>
      <c r="F218" s="1">
        <v>217</v>
      </c>
      <c r="G218" s="1" t="s">
        <v>836</v>
      </c>
      <c r="H218" s="1" t="str">
        <f t="shared" si="4"/>
        <v>217종합평균매매가격</v>
      </c>
      <c r="I218" s="1" t="s">
        <v>1386</v>
      </c>
      <c r="J218" s="13">
        <v>147875.72170068245</v>
      </c>
      <c r="K218" s="13">
        <v>147875.72170068245</v>
      </c>
      <c r="L218" s="13">
        <v>147294.73663131587</v>
      </c>
      <c r="M218" s="13">
        <v>147294.73663131587</v>
      </c>
      <c r="N218" s="13">
        <v>147294.73663131587</v>
      </c>
      <c r="O218" s="13">
        <v>146570.44191150556</v>
      </c>
      <c r="P218" s="13">
        <v>146326.4281823716</v>
      </c>
      <c r="Q218" s="14">
        <v>145650.98631091605</v>
      </c>
      <c r="R218" s="14">
        <v>145778.43712152768</v>
      </c>
      <c r="S218" s="14">
        <v>145778.43712152768</v>
      </c>
      <c r="T218" s="14">
        <v>145531.30312630162</v>
      </c>
      <c r="U218" s="14">
        <v>145302.00127295873</v>
      </c>
      <c r="V218" s="14">
        <v>144661.72169643492</v>
      </c>
      <c r="W218" s="14">
        <v>144269.27168576105</v>
      </c>
      <c r="X218" s="14">
        <v>143557.58695256847</v>
      </c>
      <c r="Y218" s="14">
        <v>143768.51051969922</v>
      </c>
      <c r="Z218" s="14">
        <v>143939.69955011582</v>
      </c>
      <c r="AA218" s="14">
        <v>143793.51565897357</v>
      </c>
      <c r="AB218" s="14">
        <v>143193.39231638954</v>
      </c>
      <c r="AC218" s="14">
        <v>142693.33064509754</v>
      </c>
    </row>
    <row r="219" spans="1:29" s="14" customFormat="1">
      <c r="A219" s="1" t="s">
        <v>524</v>
      </c>
      <c r="B219" s="1" t="s">
        <v>552</v>
      </c>
      <c r="C219" s="1"/>
      <c r="D219" s="1" t="s">
        <v>679</v>
      </c>
      <c r="E219" s="1"/>
      <c r="F219" s="1">
        <v>218</v>
      </c>
      <c r="G219" s="1" t="s">
        <v>836</v>
      </c>
      <c r="H219" s="1" t="str">
        <f t="shared" si="4"/>
        <v>218종합평균매매가격</v>
      </c>
      <c r="I219" s="1" t="s">
        <v>1386</v>
      </c>
      <c r="J219" s="13">
        <v>104959.56834663896</v>
      </c>
      <c r="K219" s="13">
        <v>104959.56834663896</v>
      </c>
      <c r="L219" s="13">
        <v>105940.96102231165</v>
      </c>
      <c r="M219" s="13">
        <v>105991.47388061834</v>
      </c>
      <c r="N219" s="13">
        <v>105998.69000323357</v>
      </c>
      <c r="O219" s="13">
        <v>107157.89831500023</v>
      </c>
      <c r="P219" s="13">
        <v>107316.65301253552</v>
      </c>
      <c r="Q219" s="14">
        <v>108455.69737189397</v>
      </c>
      <c r="R219" s="14">
        <v>109501.96611833046</v>
      </c>
      <c r="S219" s="14">
        <v>110245.83086244977</v>
      </c>
      <c r="T219" s="14">
        <v>113255.57517027673</v>
      </c>
    </row>
    <row r="220" spans="1:29" s="14" customFormat="1">
      <c r="A220" s="1" t="s">
        <v>524</v>
      </c>
      <c r="B220" s="1" t="s">
        <v>552</v>
      </c>
      <c r="C220" s="1"/>
      <c r="D220" s="1" t="s">
        <v>680</v>
      </c>
      <c r="E220" s="1"/>
      <c r="F220" s="1">
        <v>219</v>
      </c>
      <c r="G220" s="1" t="s">
        <v>836</v>
      </c>
      <c r="H220" s="1" t="str">
        <f t="shared" si="4"/>
        <v>219종합평균매매가격</v>
      </c>
      <c r="I220" s="1" t="s">
        <v>1386</v>
      </c>
      <c r="J220" s="13">
        <v>73288.801128349791</v>
      </c>
      <c r="K220" s="13">
        <v>73424.807576062871</v>
      </c>
      <c r="L220" s="13">
        <v>73404.685338169118</v>
      </c>
      <c r="M220" s="13">
        <v>73407.032037074343</v>
      </c>
      <c r="N220" s="13">
        <v>73626.716367788307</v>
      </c>
      <c r="O220" s="13">
        <v>73774.26825172946</v>
      </c>
      <c r="P220" s="13">
        <v>73699.421049096651</v>
      </c>
      <c r="Q220" s="14">
        <v>73720.443280274034</v>
      </c>
      <c r="R220" s="14">
        <v>73730.517831956473</v>
      </c>
      <c r="S220" s="14">
        <v>73742.607293975423</v>
      </c>
      <c r="T220" s="14">
        <v>73849.699778359864</v>
      </c>
      <c r="U220" s="14">
        <v>73659.628924162243</v>
      </c>
      <c r="V220" s="14">
        <v>73863.487830687838</v>
      </c>
      <c r="W220" s="14">
        <v>73866.944620811293</v>
      </c>
      <c r="X220" s="14">
        <v>73914.984126984127</v>
      </c>
      <c r="Y220" s="14">
        <v>73995.659964726627</v>
      </c>
      <c r="Z220" s="14">
        <v>74196.11287477953</v>
      </c>
      <c r="AA220" s="14">
        <v>74238.864197530871</v>
      </c>
      <c r="AB220" s="14">
        <v>74258.361904761914</v>
      </c>
      <c r="AC220" s="14">
        <v>74232.626455026446</v>
      </c>
    </row>
    <row r="221" spans="1:29" s="14" customFormat="1">
      <c r="A221" s="1" t="s">
        <v>524</v>
      </c>
      <c r="B221" s="1" t="s">
        <v>552</v>
      </c>
      <c r="C221" s="1"/>
      <c r="D221" s="1" t="s">
        <v>681</v>
      </c>
      <c r="E221" s="1"/>
      <c r="F221" s="1">
        <v>220</v>
      </c>
      <c r="G221" s="1" t="s">
        <v>836</v>
      </c>
      <c r="H221" s="1" t="str">
        <f t="shared" si="4"/>
        <v>220종합평균매매가격</v>
      </c>
      <c r="I221" s="1" t="s">
        <v>1386</v>
      </c>
      <c r="J221" s="13">
        <v>88813.215113029641</v>
      </c>
      <c r="K221" s="13">
        <v>89059.044093306336</v>
      </c>
      <c r="L221" s="13">
        <v>89059.044093306336</v>
      </c>
      <c r="M221" s="13">
        <v>89202.185223376146</v>
      </c>
      <c r="N221" s="13">
        <v>90039.776582969906</v>
      </c>
      <c r="O221" s="13">
        <v>90242.670223280948</v>
      </c>
      <c r="P221" s="13">
        <v>90369.022769709452</v>
      </c>
      <c r="Q221" s="14">
        <v>90366.436723090723</v>
      </c>
      <c r="R221" s="14">
        <v>90648.961844816149</v>
      </c>
      <c r="S221" s="14">
        <v>90884.926350187641</v>
      </c>
      <c r="T221" s="14">
        <v>90924.035506140746</v>
      </c>
      <c r="U221" s="14">
        <v>91094.047711297157</v>
      </c>
      <c r="V221" s="14">
        <v>91280.877927241745</v>
      </c>
      <c r="W221" s="14">
        <v>91398.894385311505</v>
      </c>
      <c r="X221" s="14">
        <v>91695.675798294644</v>
      </c>
      <c r="Y221" s="14">
        <v>91758.45826582711</v>
      </c>
      <c r="Z221" s="14">
        <v>92029.096425505399</v>
      </c>
      <c r="AA221" s="14">
        <v>92519.170670780513</v>
      </c>
      <c r="AB221" s="14">
        <v>92579.476954022612</v>
      </c>
      <c r="AC221" s="14">
        <v>92568.935020961886</v>
      </c>
    </row>
    <row r="222" spans="1:29" s="14" customFormat="1">
      <c r="A222" s="1" t="s">
        <v>524</v>
      </c>
      <c r="B222" s="1" t="s">
        <v>552</v>
      </c>
      <c r="C222" s="1"/>
      <c r="D222" s="1" t="s">
        <v>682</v>
      </c>
      <c r="E222" s="1"/>
      <c r="F222" s="1">
        <v>221</v>
      </c>
      <c r="G222" s="1" t="s">
        <v>836</v>
      </c>
      <c r="H222" s="1" t="str">
        <f t="shared" si="4"/>
        <v>221종합평균매매가격</v>
      </c>
      <c r="I222" s="1" t="s">
        <v>1386</v>
      </c>
      <c r="J222" s="13">
        <v>122688.8934100903</v>
      </c>
      <c r="K222" s="13">
        <v>122524.41045633228</v>
      </c>
      <c r="L222" s="13">
        <v>122391.06686041245</v>
      </c>
      <c r="M222" s="13">
        <v>122150.34213527733</v>
      </c>
      <c r="N222" s="13">
        <v>122058.89383990152</v>
      </c>
      <c r="O222" s="13">
        <v>121930.29807605434</v>
      </c>
      <c r="P222" s="13">
        <v>121757.94913206331</v>
      </c>
      <c r="Q222" s="14">
        <v>121316.76322505985</v>
      </c>
      <c r="R222" s="14">
        <v>121123.98227726719</v>
      </c>
      <c r="S222" s="14">
        <v>121013.42264429264</v>
      </c>
      <c r="T222" s="14">
        <v>120864.10749180026</v>
      </c>
      <c r="U222" s="14">
        <v>122081.68329690561</v>
      </c>
      <c r="V222" s="14">
        <v>121976.68244901915</v>
      </c>
      <c r="W222" s="14">
        <v>121968.84656484851</v>
      </c>
      <c r="X222" s="14">
        <v>122138.33772529555</v>
      </c>
      <c r="Y222" s="14">
        <v>122290.78704052628</v>
      </c>
      <c r="Z222" s="14">
        <v>122473.50489351622</v>
      </c>
      <c r="AA222" s="14">
        <v>122814.25515864899</v>
      </c>
      <c r="AB222" s="14">
        <v>122939.62139850126</v>
      </c>
      <c r="AC222" s="14">
        <v>123199.61518739637</v>
      </c>
    </row>
    <row r="223" spans="1:29" s="14" customFormat="1">
      <c r="A223" s="1" t="s">
        <v>524</v>
      </c>
      <c r="B223" s="1" t="s">
        <v>553</v>
      </c>
      <c r="C223" s="1"/>
      <c r="D223" s="1"/>
      <c r="E223" s="1"/>
      <c r="F223" s="1">
        <v>222</v>
      </c>
      <c r="G223" s="1" t="s">
        <v>836</v>
      </c>
      <c r="H223" s="1" t="str">
        <f t="shared" si="4"/>
        <v>222종합평균매매가격</v>
      </c>
      <c r="I223" s="1" t="s">
        <v>1386</v>
      </c>
      <c r="J223" s="13">
        <v>108240.35799675529</v>
      </c>
      <c r="K223" s="13">
        <v>108433.931873283</v>
      </c>
      <c r="L223" s="13">
        <v>109023.52609470671</v>
      </c>
      <c r="M223" s="13">
        <v>109248.94262827701</v>
      </c>
      <c r="N223" s="13">
        <v>109043.26300152148</v>
      </c>
      <c r="O223" s="13">
        <v>108738.80983796621</v>
      </c>
      <c r="P223" s="13">
        <v>108395.65009025864</v>
      </c>
      <c r="Q223" s="14">
        <v>108176.77693011666</v>
      </c>
      <c r="R223" s="14">
        <v>107570.0380519255</v>
      </c>
      <c r="S223" s="14">
        <v>107169.2121075636</v>
      </c>
      <c r="T223" s="14">
        <v>106627.75513496922</v>
      </c>
      <c r="U223" s="14">
        <v>105859.61424241528</v>
      </c>
      <c r="V223" s="14">
        <v>105317.31787586441</v>
      </c>
      <c r="W223" s="14">
        <v>105224.37204592236</v>
      </c>
      <c r="X223" s="14">
        <v>105105.62109200895</v>
      </c>
      <c r="Y223" s="14">
        <v>105230.31211196361</v>
      </c>
      <c r="Z223" s="14">
        <v>105187.51126289064</v>
      </c>
      <c r="AA223" s="14">
        <v>104965.4517224288</v>
      </c>
      <c r="AB223" s="14">
        <v>104749.5827146891</v>
      </c>
      <c r="AC223" s="14">
        <v>104615.19355277489</v>
      </c>
    </row>
    <row r="224" spans="1:29" s="14" customFormat="1">
      <c r="A224" s="1" t="s">
        <v>524</v>
      </c>
      <c r="B224" s="1" t="s">
        <v>553</v>
      </c>
      <c r="C224" s="1"/>
      <c r="D224" s="1" t="s">
        <v>683</v>
      </c>
      <c r="E224" s="1"/>
      <c r="F224" s="1">
        <v>223</v>
      </c>
      <c r="G224" s="1" t="s">
        <v>836</v>
      </c>
      <c r="H224" s="1" t="str">
        <f t="shared" si="4"/>
        <v>223종합평균매매가격</v>
      </c>
      <c r="I224" s="1" t="s">
        <v>1386</v>
      </c>
      <c r="J224" s="13">
        <v>136819.09044783449</v>
      </c>
      <c r="K224" s="13">
        <v>137028.06086742744</v>
      </c>
      <c r="L224" s="13">
        <v>137515.56152050625</v>
      </c>
      <c r="M224" s="13">
        <v>137790.59876363762</v>
      </c>
      <c r="N224" s="13">
        <v>137125.99259931236</v>
      </c>
      <c r="O224" s="13">
        <v>136559.69915996125</v>
      </c>
      <c r="P224" s="13">
        <v>136055.33503854764</v>
      </c>
      <c r="Q224" s="14">
        <v>135318.79058677802</v>
      </c>
      <c r="R224" s="14">
        <v>134183.25300814692</v>
      </c>
      <c r="S224" s="14">
        <v>133500.89776613412</v>
      </c>
      <c r="T224" s="14">
        <v>132633.82413951744</v>
      </c>
      <c r="U224" s="14">
        <v>131372.22447414405</v>
      </c>
      <c r="V224" s="14">
        <v>130657.76365941402</v>
      </c>
      <c r="W224" s="14">
        <v>130670.18574882437</v>
      </c>
      <c r="X224" s="14">
        <v>130492.04815894079</v>
      </c>
      <c r="Y224" s="14">
        <v>130441.6618968479</v>
      </c>
      <c r="Z224" s="14">
        <v>130456.24202540232</v>
      </c>
      <c r="AA224" s="14">
        <v>130369.68337500091</v>
      </c>
      <c r="AB224" s="14">
        <v>130132.62142715472</v>
      </c>
      <c r="AC224" s="14">
        <v>129975.41579500971</v>
      </c>
    </row>
    <row r="225" spans="1:29" s="14" customFormat="1">
      <c r="A225" s="1" t="s">
        <v>524</v>
      </c>
      <c r="B225" s="1" t="s">
        <v>553</v>
      </c>
      <c r="C225" s="1"/>
      <c r="D225" s="1" t="s">
        <v>683</v>
      </c>
      <c r="E225" s="1" t="s">
        <v>684</v>
      </c>
      <c r="F225" s="1">
        <v>224</v>
      </c>
      <c r="G225" s="1" t="s">
        <v>836</v>
      </c>
      <c r="H225" s="1" t="str">
        <f t="shared" si="4"/>
        <v>224종합평균매매가격</v>
      </c>
      <c r="I225" s="1" t="s">
        <v>1386</v>
      </c>
      <c r="J225" s="13">
        <v>145575.02069277427</v>
      </c>
      <c r="K225" s="13">
        <v>145575.02069277427</v>
      </c>
      <c r="L225" s="13">
        <v>145662.1267133487</v>
      </c>
      <c r="M225" s="13">
        <v>145435.29721616933</v>
      </c>
      <c r="N225" s="13">
        <v>144479.9256614506</v>
      </c>
      <c r="O225" s="13">
        <v>144109.8531797519</v>
      </c>
      <c r="P225" s="13">
        <v>143417.28692701334</v>
      </c>
      <c r="Q225" s="14">
        <v>143073.8651968202</v>
      </c>
      <c r="R225" s="14">
        <v>142609.51844425814</v>
      </c>
      <c r="S225" s="14">
        <v>141846.16502916242</v>
      </c>
      <c r="T225" s="14">
        <v>141207.93227020602</v>
      </c>
      <c r="U225" s="14">
        <v>140815.84734838325</v>
      </c>
      <c r="V225" s="14">
        <v>139986.82065916213</v>
      </c>
      <c r="W225" s="14">
        <v>140054.67327990106</v>
      </c>
      <c r="X225" s="14">
        <v>139833.11901022214</v>
      </c>
      <c r="Y225" s="14">
        <v>139791.66812643103</v>
      </c>
      <c r="Z225" s="14">
        <v>139754.02981230267</v>
      </c>
      <c r="AA225" s="14">
        <v>139637.99428618496</v>
      </c>
      <c r="AB225" s="14">
        <v>139460.13897530304</v>
      </c>
      <c r="AC225" s="14">
        <v>139284.12980852916</v>
      </c>
    </row>
    <row r="226" spans="1:29" s="14" customFormat="1">
      <c r="A226" s="1" t="s">
        <v>524</v>
      </c>
      <c r="B226" s="1" t="s">
        <v>553</v>
      </c>
      <c r="C226" s="1"/>
      <c r="D226" s="1" t="s">
        <v>683</v>
      </c>
      <c r="E226" s="1" t="s">
        <v>685</v>
      </c>
      <c r="F226" s="1">
        <v>225</v>
      </c>
      <c r="G226" s="1" t="s">
        <v>836</v>
      </c>
      <c r="H226" s="1" t="str">
        <f t="shared" si="4"/>
        <v>225종합평균매매가격</v>
      </c>
      <c r="I226" s="1" t="s">
        <v>1386</v>
      </c>
      <c r="J226" s="13">
        <v>126072.08954149444</v>
      </c>
      <c r="K226" s="13">
        <v>126537.54958879559</v>
      </c>
      <c r="L226" s="13">
        <v>127516.49333907181</v>
      </c>
      <c r="M226" s="13">
        <v>128407.52022146502</v>
      </c>
      <c r="N226" s="13">
        <v>128099.79857159749</v>
      </c>
      <c r="O226" s="13">
        <v>127292.66415353343</v>
      </c>
      <c r="P226" s="13">
        <v>127019.29872892801</v>
      </c>
      <c r="Q226" s="14">
        <v>125800.23670028214</v>
      </c>
      <c r="R226" s="14">
        <v>123840.88163860755</v>
      </c>
      <c r="S226" s="14">
        <v>123257.9432963624</v>
      </c>
      <c r="T226" s="14">
        <v>122109.99111734137</v>
      </c>
      <c r="U226" s="14">
        <v>119755.39319045973</v>
      </c>
      <c r="V226" s="14">
        <v>119181.8626577363</v>
      </c>
      <c r="W226" s="14">
        <v>119126.09829593152</v>
      </c>
      <c r="X226" s="14">
        <v>119001.36862489393</v>
      </c>
      <c r="Y226" s="14">
        <v>118939.99073558656</v>
      </c>
      <c r="Z226" s="14">
        <v>119018.80604661498</v>
      </c>
      <c r="AA226" s="14">
        <v>118968.50762139692</v>
      </c>
      <c r="AB226" s="14">
        <v>118658.61414251148</v>
      </c>
      <c r="AC226" s="14">
        <v>118524.53919783984</v>
      </c>
    </row>
    <row r="227" spans="1:29" s="14" customFormat="1">
      <c r="A227" s="1" t="s">
        <v>524</v>
      </c>
      <c r="B227" s="1" t="s">
        <v>553</v>
      </c>
      <c r="C227" s="1"/>
      <c r="D227" s="1" t="s">
        <v>686</v>
      </c>
      <c r="E227" s="1"/>
      <c r="F227" s="1">
        <v>226</v>
      </c>
      <c r="G227" s="1" t="s">
        <v>836</v>
      </c>
      <c r="H227" s="1" t="str">
        <f t="shared" si="4"/>
        <v>226종합평균매매가격</v>
      </c>
      <c r="I227" s="1" t="s">
        <v>1386</v>
      </c>
      <c r="J227" s="13">
        <v>108273.85643431995</v>
      </c>
      <c r="K227" s="13">
        <v>108713.35101954485</v>
      </c>
      <c r="L227" s="13">
        <v>109730.81230738791</v>
      </c>
      <c r="M227" s="13">
        <v>110244.34201462976</v>
      </c>
      <c r="N227" s="13">
        <v>110543.2903090874</v>
      </c>
      <c r="O227" s="13">
        <v>110285.48916954249</v>
      </c>
      <c r="P227" s="13">
        <v>109632.14210253223</v>
      </c>
      <c r="Q227" s="14">
        <v>109478.30922090021</v>
      </c>
      <c r="R227" s="14">
        <v>109241.26151491261</v>
      </c>
      <c r="S227" s="14">
        <v>108974.64668877404</v>
      </c>
      <c r="T227" s="14">
        <v>108686.48091325795</v>
      </c>
      <c r="U227" s="14">
        <v>109187.92078181231</v>
      </c>
      <c r="V227" s="14">
        <v>108583.22887535502</v>
      </c>
      <c r="W227" s="14">
        <v>108325.06626210343</v>
      </c>
      <c r="X227" s="14">
        <v>108063.86835131241</v>
      </c>
      <c r="Y227" s="14">
        <v>108139.42062778852</v>
      </c>
      <c r="Z227" s="14">
        <v>107982.46125302694</v>
      </c>
      <c r="AA227" s="14">
        <v>107699.86289338254</v>
      </c>
      <c r="AB227" s="14">
        <v>107327.89854447995</v>
      </c>
      <c r="AC227" s="14">
        <v>107204.27239543066</v>
      </c>
    </row>
    <row r="228" spans="1:29" s="14" customFormat="1">
      <c r="A228" s="1" t="s">
        <v>524</v>
      </c>
      <c r="B228" s="1" t="s">
        <v>553</v>
      </c>
      <c r="C228" s="1"/>
      <c r="D228" s="1" t="s">
        <v>687</v>
      </c>
      <c r="E228" s="1"/>
      <c r="F228" s="1">
        <v>227</v>
      </c>
      <c r="G228" s="1" t="s">
        <v>836</v>
      </c>
      <c r="H228" s="1" t="str">
        <f t="shared" si="4"/>
        <v>227종합평균매매가격</v>
      </c>
      <c r="I228" s="1" t="s">
        <v>1386</v>
      </c>
      <c r="J228" s="13">
        <v>104713.69344702359</v>
      </c>
      <c r="K228" s="13">
        <v>104713.69344702359</v>
      </c>
      <c r="L228" s="13">
        <v>105809.17915339359</v>
      </c>
      <c r="M228" s="13">
        <v>105874.60259047727</v>
      </c>
      <c r="N228" s="13">
        <v>105905.63886461052</v>
      </c>
      <c r="O228" s="13">
        <v>105635.45502946021</v>
      </c>
      <c r="P228" s="13">
        <v>105352.31771084449</v>
      </c>
      <c r="Q228" s="14">
        <v>105698.50227952469</v>
      </c>
      <c r="R228" s="14">
        <v>104807.55555964584</v>
      </c>
      <c r="S228" s="14">
        <v>104526.53854676177</v>
      </c>
      <c r="T228" s="14">
        <v>103531.13596112092</v>
      </c>
      <c r="U228" s="14">
        <v>102234.05070896258</v>
      </c>
      <c r="V228" s="14">
        <v>101458.45879080864</v>
      </c>
      <c r="W228" s="14">
        <v>101143.17084308236</v>
      </c>
      <c r="X228" s="14">
        <v>101018.90621686672</v>
      </c>
      <c r="Y228" s="14">
        <v>100820.23508362404</v>
      </c>
      <c r="Z228" s="14">
        <v>100530.20894824652</v>
      </c>
      <c r="AA228" s="14">
        <v>100015.90550825093</v>
      </c>
      <c r="AB228" s="14">
        <v>99758.864941186504</v>
      </c>
      <c r="AC228" s="14">
        <v>99580.385196517745</v>
      </c>
    </row>
    <row r="229" spans="1:29" s="14" customFormat="1">
      <c r="A229" s="1" t="s">
        <v>524</v>
      </c>
      <c r="B229" s="1" t="s">
        <v>553</v>
      </c>
      <c r="C229" s="1"/>
      <c r="D229" s="1" t="s">
        <v>688</v>
      </c>
      <c r="E229" s="1"/>
      <c r="F229" s="1">
        <v>228</v>
      </c>
      <c r="G229" s="1" t="s">
        <v>836</v>
      </c>
      <c r="H229" s="1" t="str">
        <f t="shared" si="4"/>
        <v>228종합평균매매가격</v>
      </c>
      <c r="I229" s="1" t="s">
        <v>1386</v>
      </c>
      <c r="J229" s="13">
        <v>63585.296584760443</v>
      </c>
      <c r="K229" s="13">
        <v>63705.749115488885</v>
      </c>
      <c r="L229" s="13">
        <v>64043.016201528531</v>
      </c>
      <c r="M229" s="13">
        <v>64043.016201528531</v>
      </c>
      <c r="N229" s="13">
        <v>63617.701513381187</v>
      </c>
      <c r="O229" s="13">
        <v>63557.47524801697</v>
      </c>
      <c r="P229" s="13">
        <v>63412.932211142834</v>
      </c>
      <c r="Q229" s="14">
        <v>63332.418234174249</v>
      </c>
      <c r="R229" s="14">
        <v>63425.34745306096</v>
      </c>
      <c r="S229" s="14">
        <v>63213.695149066691</v>
      </c>
      <c r="T229" s="14">
        <v>63120.920319132616</v>
      </c>
      <c r="U229" s="14">
        <v>64274.028287186862</v>
      </c>
      <c r="V229" s="14">
        <v>64033.925126852846</v>
      </c>
      <c r="W229" s="14">
        <v>63926.907107755003</v>
      </c>
      <c r="X229" s="14">
        <v>63921.537376643093</v>
      </c>
      <c r="Y229" s="14">
        <v>63912.058292380832</v>
      </c>
      <c r="Z229" s="14">
        <v>64043.243637380641</v>
      </c>
      <c r="AA229" s="14">
        <v>64003.568180910137</v>
      </c>
      <c r="AB229" s="14">
        <v>63879.97490910544</v>
      </c>
      <c r="AC229" s="14">
        <v>63762.159175356588</v>
      </c>
    </row>
    <row r="230" spans="1:29" s="14" customFormat="1">
      <c r="A230" s="1" t="s">
        <v>524</v>
      </c>
      <c r="B230" s="1" t="s">
        <v>553</v>
      </c>
      <c r="C230" s="1"/>
      <c r="D230" s="1" t="s">
        <v>689</v>
      </c>
      <c r="E230" s="1"/>
      <c r="F230" s="1">
        <v>229</v>
      </c>
      <c r="G230" s="1" t="s">
        <v>836</v>
      </c>
      <c r="H230" s="1" t="str">
        <f t="shared" si="4"/>
        <v>229종합평균매매가격</v>
      </c>
      <c r="I230" s="1" t="s">
        <v>1386</v>
      </c>
      <c r="J230" s="13">
        <v>61061.973472377802</v>
      </c>
      <c r="K230" s="13">
        <v>61061.973472377802</v>
      </c>
      <c r="L230" s="13">
        <v>61121.854673356043</v>
      </c>
      <c r="M230" s="13">
        <v>61163.926533394573</v>
      </c>
      <c r="N230" s="13">
        <v>61441.313185424428</v>
      </c>
      <c r="O230" s="13">
        <v>61557.504204463861</v>
      </c>
      <c r="P230" s="13">
        <v>62210.324524347547</v>
      </c>
      <c r="Q230" s="14">
        <v>62828.177350912374</v>
      </c>
      <c r="R230" s="14">
        <v>63144.834742425497</v>
      </c>
      <c r="S230" s="14">
        <v>63418.920149261474</v>
      </c>
      <c r="T230" s="14">
        <v>63827.925469951588</v>
      </c>
      <c r="U230" s="14">
        <v>63911.480822703168</v>
      </c>
      <c r="V230" s="14">
        <v>63904.141200850419</v>
      </c>
      <c r="W230" s="14">
        <v>63943.382278677564</v>
      </c>
      <c r="X230" s="14">
        <v>64002.470323921458</v>
      </c>
      <c r="Y230" s="14">
        <v>64111.763094214322</v>
      </c>
      <c r="Z230" s="14">
        <v>64193.377705317471</v>
      </c>
      <c r="AA230" s="14">
        <v>64120.325295016955</v>
      </c>
      <c r="AB230" s="14">
        <v>64096.107269122345</v>
      </c>
      <c r="AC230" s="14">
        <v>64134.262397878745</v>
      </c>
    </row>
    <row r="231" spans="1:29" s="14" customFormat="1">
      <c r="A231" s="1" t="s">
        <v>524</v>
      </c>
      <c r="B231" s="1" t="s">
        <v>553</v>
      </c>
      <c r="C231" s="1"/>
      <c r="D231" s="1" t="s">
        <v>690</v>
      </c>
      <c r="E231" s="1"/>
      <c r="F231" s="1">
        <v>230</v>
      </c>
      <c r="G231" s="1" t="s">
        <v>836</v>
      </c>
      <c r="H231" s="1" t="str">
        <f t="shared" si="4"/>
        <v>230종합평균매매가격</v>
      </c>
      <c r="I231" s="1" t="s">
        <v>1386</v>
      </c>
      <c r="J231" s="13">
        <v>57670.051704007768</v>
      </c>
      <c r="K231" s="13">
        <v>57727.658596236804</v>
      </c>
      <c r="L231" s="13">
        <v>57736.754421325597</v>
      </c>
      <c r="M231" s="13">
        <v>58042.980532648377</v>
      </c>
      <c r="N231" s="13">
        <v>58042.980532648377</v>
      </c>
      <c r="O231" s="13">
        <v>58021.756940774518</v>
      </c>
      <c r="P231" s="13">
        <v>57888.351506138853</v>
      </c>
      <c r="Q231" s="14">
        <v>57730.690537933071</v>
      </c>
      <c r="R231" s="14">
        <v>57663.987820615235</v>
      </c>
      <c r="S231" s="14">
        <v>57566.965686334755</v>
      </c>
      <c r="T231" s="14">
        <v>57506.326852409453</v>
      </c>
      <c r="U231" s="14">
        <v>56935.324473203589</v>
      </c>
      <c r="V231" s="14">
        <v>56820.261434378743</v>
      </c>
      <c r="W231" s="14">
        <v>56838.429282614248</v>
      </c>
      <c r="X231" s="14">
        <v>56862.653080261582</v>
      </c>
      <c r="Y231" s="14">
        <v>58669.881060600586</v>
      </c>
      <c r="Z231" s="14">
        <v>58777.597993641335</v>
      </c>
      <c r="AA231" s="14">
        <v>58706.021472632012</v>
      </c>
      <c r="AB231" s="14">
        <v>58668.533811146051</v>
      </c>
      <c r="AC231" s="14">
        <v>58613.483896365782</v>
      </c>
    </row>
    <row r="232" spans="1:29" s="14" customFormat="1">
      <c r="A232" s="1" t="s">
        <v>524</v>
      </c>
      <c r="B232" s="1" t="s">
        <v>554</v>
      </c>
      <c r="C232" s="1"/>
      <c r="D232" s="1"/>
      <c r="E232" s="1"/>
      <c r="F232" s="1">
        <v>231</v>
      </c>
      <c r="G232" s="1" t="s">
        <v>836</v>
      </c>
      <c r="H232" s="1" t="str">
        <f t="shared" si="4"/>
        <v>231종합평균매매가격</v>
      </c>
      <c r="I232" s="1" t="s">
        <v>1386</v>
      </c>
      <c r="J232" s="13">
        <v>84837.971474132952</v>
      </c>
      <c r="K232" s="13">
        <v>84928.516911652579</v>
      </c>
      <c r="L232" s="13">
        <v>84926.776349856998</v>
      </c>
      <c r="M232" s="13">
        <v>85284.071227366672</v>
      </c>
      <c r="N232" s="13">
        <v>85381.627003462054</v>
      </c>
      <c r="O232" s="13">
        <v>85521.6013266019</v>
      </c>
      <c r="P232" s="13">
        <v>85424.043158390705</v>
      </c>
      <c r="Q232" s="14">
        <v>85489.63565075559</v>
      </c>
      <c r="R232" s="14">
        <v>85579.890530279241</v>
      </c>
      <c r="S232" s="14">
        <v>85599.246389546664</v>
      </c>
      <c r="T232" s="14">
        <v>85380.265136550166</v>
      </c>
      <c r="U232" s="14">
        <v>85570.132449316676</v>
      </c>
      <c r="V232" s="14">
        <v>85532.773834610125</v>
      </c>
      <c r="W232" s="14">
        <v>85391.026195668674</v>
      </c>
      <c r="X232" s="14">
        <v>85239.972918101077</v>
      </c>
      <c r="Y232" s="14">
        <v>85098.833240341875</v>
      </c>
      <c r="Z232" s="14">
        <v>85004.421963660032</v>
      </c>
      <c r="AA232" s="14">
        <v>84935.678506328841</v>
      </c>
      <c r="AB232" s="14">
        <v>84525.285739830957</v>
      </c>
      <c r="AC232" s="14">
        <v>84372.89162447369</v>
      </c>
    </row>
    <row r="233" spans="1:29" s="14" customFormat="1">
      <c r="A233" s="1" t="s">
        <v>524</v>
      </c>
      <c r="B233" s="1" t="s">
        <v>554</v>
      </c>
      <c r="C233" s="1"/>
      <c r="D233" s="1" t="s">
        <v>691</v>
      </c>
      <c r="E233" s="1"/>
      <c r="F233" s="1">
        <v>232</v>
      </c>
      <c r="G233" s="1" t="s">
        <v>836</v>
      </c>
      <c r="H233" s="1" t="str">
        <f t="shared" si="4"/>
        <v>232종합평균매매가격</v>
      </c>
      <c r="I233" s="1" t="s">
        <v>1386</v>
      </c>
      <c r="J233" s="13">
        <v>97675.68293831464</v>
      </c>
      <c r="K233" s="13">
        <v>98504.176752020241</v>
      </c>
      <c r="L233" s="13">
        <v>98009.166785633963</v>
      </c>
      <c r="M233" s="13">
        <v>99768.800979054373</v>
      </c>
      <c r="N233" s="13">
        <v>99965.231256186467</v>
      </c>
      <c r="O233" s="13">
        <v>100744.81625890982</v>
      </c>
      <c r="P233" s="13">
        <v>100133.34064295566</v>
      </c>
      <c r="Q233" s="14">
        <v>100343.5353859399</v>
      </c>
      <c r="R233" s="14">
        <v>100507.99873181761</v>
      </c>
      <c r="S233" s="14">
        <v>100567.09778715766</v>
      </c>
      <c r="T233" s="14">
        <v>99755.88983071105</v>
      </c>
      <c r="U233" s="14">
        <v>99481.133384325512</v>
      </c>
      <c r="V233" s="14">
        <v>99188.160973416918</v>
      </c>
      <c r="W233" s="14">
        <v>98650.216293229736</v>
      </c>
      <c r="X233" s="14">
        <v>98526.241506597726</v>
      </c>
      <c r="Y233" s="14">
        <v>98243.140230448596</v>
      </c>
      <c r="Z233" s="14">
        <v>98067.983843411086</v>
      </c>
      <c r="AA233" s="14">
        <v>97960.095524339486</v>
      </c>
      <c r="AB233" s="14">
        <v>97437.072572726975</v>
      </c>
      <c r="AC233" s="14">
        <v>97169.843944907916</v>
      </c>
    </row>
    <row r="234" spans="1:29" s="14" customFormat="1">
      <c r="A234" s="1" t="s">
        <v>524</v>
      </c>
      <c r="B234" s="1" t="s">
        <v>554</v>
      </c>
      <c r="C234" s="1"/>
      <c r="D234" s="1" t="s">
        <v>692</v>
      </c>
      <c r="E234" s="1"/>
      <c r="F234" s="1">
        <v>233</v>
      </c>
      <c r="G234" s="1" t="s">
        <v>836</v>
      </c>
      <c r="H234" s="1" t="str">
        <f t="shared" si="4"/>
        <v>233종합평균매매가격</v>
      </c>
      <c r="I234" s="1" t="s">
        <v>1386</v>
      </c>
      <c r="J234" s="13">
        <v>94465.926432366323</v>
      </c>
      <c r="K234" s="13">
        <v>94574.515613652868</v>
      </c>
      <c r="L234" s="13">
        <v>94867.077150938348</v>
      </c>
      <c r="M234" s="13">
        <v>94869.478349195429</v>
      </c>
      <c r="N234" s="13">
        <v>94843.927953598599</v>
      </c>
      <c r="O234" s="13">
        <v>94891.196185452733</v>
      </c>
      <c r="P234" s="13">
        <v>94869.478349195429</v>
      </c>
      <c r="Q234" s="14">
        <v>94856.703151397014</v>
      </c>
      <c r="R234" s="14">
        <v>94850.315552497806</v>
      </c>
      <c r="S234" s="14">
        <v>94843.927953598599</v>
      </c>
      <c r="T234" s="14">
        <v>94843.927953598599</v>
      </c>
      <c r="U234" s="14">
        <v>94849.066094930386</v>
      </c>
      <c r="V234" s="14">
        <v>94835.762180374615</v>
      </c>
      <c r="W234" s="14">
        <v>94924.738434133687</v>
      </c>
      <c r="X234" s="14">
        <v>94815.046895874751</v>
      </c>
      <c r="Y234" s="14">
        <v>94869.225728353005</v>
      </c>
      <c r="Z234" s="14">
        <v>94855.5407071394</v>
      </c>
      <c r="AA234" s="14">
        <v>94768.641390097575</v>
      </c>
      <c r="AB234" s="14">
        <v>93443.502263588278</v>
      </c>
      <c r="AC234" s="14">
        <v>93373.198778586739</v>
      </c>
    </row>
    <row r="235" spans="1:29" s="14" customFormat="1">
      <c r="A235" s="1" t="s">
        <v>524</v>
      </c>
      <c r="B235" s="1" t="s">
        <v>554</v>
      </c>
      <c r="C235" s="1"/>
      <c r="D235" s="1" t="s">
        <v>693</v>
      </c>
      <c r="E235" s="1"/>
      <c r="F235" s="1">
        <v>234</v>
      </c>
      <c r="G235" s="1" t="s">
        <v>836</v>
      </c>
      <c r="H235" s="1" t="str">
        <f t="shared" si="4"/>
        <v>234종합평균매매가격</v>
      </c>
      <c r="I235" s="1" t="s">
        <v>1386</v>
      </c>
      <c r="J235" s="13">
        <v>115763.81582414337</v>
      </c>
      <c r="K235" s="13">
        <v>115790.65388790988</v>
      </c>
      <c r="L235" s="13">
        <v>115759.27988107302</v>
      </c>
      <c r="M235" s="13">
        <v>115769.34415498545</v>
      </c>
      <c r="N235" s="13">
        <v>115737.69108424045</v>
      </c>
      <c r="O235" s="13">
        <v>115687.16515333418</v>
      </c>
      <c r="P235" s="13">
        <v>115671.06231507428</v>
      </c>
      <c r="Q235" s="14">
        <v>115650.93376724941</v>
      </c>
      <c r="R235" s="14">
        <v>115669.44777925703</v>
      </c>
      <c r="S235" s="14">
        <v>115589.60453955168</v>
      </c>
      <c r="T235" s="14">
        <v>115254.12874247048</v>
      </c>
      <c r="U235" s="14">
        <v>115231.22530661305</v>
      </c>
      <c r="V235" s="14">
        <v>115206.87292327147</v>
      </c>
      <c r="W235" s="14">
        <v>114955.69548366251</v>
      </c>
      <c r="X235" s="14">
        <v>114573.71095639015</v>
      </c>
      <c r="Y235" s="14">
        <v>114347.58168250398</v>
      </c>
      <c r="Z235" s="14">
        <v>114080.19182350977</v>
      </c>
      <c r="AA235" s="14">
        <v>113906.29452146142</v>
      </c>
      <c r="AB235" s="14">
        <v>113666.94538233268</v>
      </c>
      <c r="AC235" s="14">
        <v>113480.47570417421</v>
      </c>
    </row>
    <row r="236" spans="1:29" s="14" customFormat="1">
      <c r="A236" s="1" t="s">
        <v>524</v>
      </c>
      <c r="B236" s="1" t="s">
        <v>554</v>
      </c>
      <c r="C236" s="1"/>
      <c r="D236" s="1" t="s">
        <v>694</v>
      </c>
      <c r="E236" s="1"/>
      <c r="F236" s="1">
        <v>235</v>
      </c>
      <c r="G236" s="1" t="s">
        <v>836</v>
      </c>
      <c r="H236" s="1" t="str">
        <f t="shared" si="4"/>
        <v>235종합평균매매가격</v>
      </c>
      <c r="I236" s="1" t="s">
        <v>1386</v>
      </c>
      <c r="J236" s="13">
        <v>51426.945094495648</v>
      </c>
      <c r="K236" s="13">
        <v>50778.379526730081</v>
      </c>
      <c r="L236" s="13">
        <v>50855.04313007478</v>
      </c>
      <c r="M236" s="13">
        <v>50955.977565882917</v>
      </c>
      <c r="N236" s="13">
        <v>51023.745006583056</v>
      </c>
      <c r="O236" s="13">
        <v>51154.04786832747</v>
      </c>
      <c r="P236" s="13">
        <v>51445.916567423767</v>
      </c>
      <c r="Q236" s="14">
        <v>52016.806078556423</v>
      </c>
      <c r="R236" s="14">
        <v>52055.139236002091</v>
      </c>
      <c r="S236" s="14">
        <v>52328.615740450026</v>
      </c>
      <c r="T236" s="14">
        <v>52328.615740450026</v>
      </c>
      <c r="U236" s="14">
        <v>52482.268704074813</v>
      </c>
      <c r="V236" s="14">
        <v>52421.906312625251</v>
      </c>
      <c r="W236" s="14">
        <v>52530.339846359391</v>
      </c>
      <c r="X236" s="14">
        <v>52573.571309285231</v>
      </c>
      <c r="Y236" s="14">
        <v>52669.673346693387</v>
      </c>
      <c r="Z236" s="14">
        <v>52758.648964595857</v>
      </c>
      <c r="AA236" s="14">
        <v>52774.409652638606</v>
      </c>
      <c r="AB236" s="14">
        <v>52702.337174348701</v>
      </c>
      <c r="AC236" s="14">
        <v>52660.0041750167</v>
      </c>
    </row>
    <row r="237" spans="1:29" s="14" customFormat="1">
      <c r="A237" s="1" t="s">
        <v>524</v>
      </c>
      <c r="B237" s="1" t="s">
        <v>554</v>
      </c>
      <c r="C237" s="1"/>
      <c r="D237" s="1" t="s">
        <v>695</v>
      </c>
      <c r="E237" s="1"/>
      <c r="F237" s="1">
        <v>236</v>
      </c>
      <c r="G237" s="1" t="s">
        <v>836</v>
      </c>
      <c r="H237" s="1" t="str">
        <f t="shared" si="4"/>
        <v>236종합평균매매가격</v>
      </c>
      <c r="I237" s="1" t="s">
        <v>1386</v>
      </c>
      <c r="J237" s="13">
        <v>106038.24412660392</v>
      </c>
      <c r="K237" s="13">
        <v>106090.33579583489</v>
      </c>
      <c r="L237" s="13">
        <v>106137.85351780994</v>
      </c>
      <c r="M237" s="13">
        <v>106117.01685011756</v>
      </c>
      <c r="N237" s="13">
        <v>106075.34351473278</v>
      </c>
      <c r="O237" s="13">
        <v>106055.08064614868</v>
      </c>
      <c r="P237" s="13">
        <v>106018.616477687</v>
      </c>
      <c r="Q237" s="14">
        <v>106008.19814384081</v>
      </c>
      <c r="R237" s="14">
        <v>105997.77980999459</v>
      </c>
      <c r="S237" s="14">
        <v>105947.99631034973</v>
      </c>
      <c r="T237" s="14">
        <v>105941.49625222957</v>
      </c>
      <c r="U237" s="14">
        <v>104848.40829210036</v>
      </c>
      <c r="V237" s="14">
        <v>105092.29969029549</v>
      </c>
      <c r="W237" s="14">
        <v>104921.02514218465</v>
      </c>
      <c r="X237" s="14">
        <v>104569.05029559048</v>
      </c>
      <c r="Y237" s="14">
        <v>104314.14433673845</v>
      </c>
      <c r="Z237" s="14">
        <v>104170.24871254819</v>
      </c>
      <c r="AA237" s="14">
        <v>104185.11926123223</v>
      </c>
      <c r="AB237" s="14">
        <v>103998.24563020514</v>
      </c>
      <c r="AC237" s="14">
        <v>103769.66581169504</v>
      </c>
    </row>
    <row r="238" spans="1:29" s="14" customFormat="1">
      <c r="A238" s="1" t="s">
        <v>524</v>
      </c>
      <c r="B238" s="1" t="s">
        <v>554</v>
      </c>
      <c r="C238" s="1"/>
      <c r="D238" s="1" t="s">
        <v>696</v>
      </c>
      <c r="E238" s="1"/>
      <c r="F238" s="1">
        <v>237</v>
      </c>
      <c r="G238" s="1" t="s">
        <v>836</v>
      </c>
      <c r="H238" s="1" t="str">
        <f t="shared" si="4"/>
        <v>237종합평균매매가격</v>
      </c>
      <c r="I238" s="1" t="s">
        <v>1386</v>
      </c>
      <c r="J238" s="13">
        <v>60817.059810218321</v>
      </c>
      <c r="K238" s="13">
        <v>60045.78312459209</v>
      </c>
      <c r="L238" s="13">
        <v>59495.102426374717</v>
      </c>
      <c r="M238" s="13">
        <v>59582.212584004199</v>
      </c>
      <c r="N238" s="13">
        <v>59605.783837087256</v>
      </c>
      <c r="O238" s="13">
        <v>59427.822819688794</v>
      </c>
      <c r="P238" s="13">
        <v>59506.916605199229</v>
      </c>
      <c r="Q238" s="14">
        <v>59439.254240090406</v>
      </c>
      <c r="R238" s="14">
        <v>59457.522260745951</v>
      </c>
      <c r="S238" s="14">
        <v>59507.430295384744</v>
      </c>
      <c r="T238" s="14">
        <v>59497.767973450405</v>
      </c>
      <c r="U238" s="14">
        <v>60121.049503986083</v>
      </c>
      <c r="V238" s="14">
        <v>60435.380671665989</v>
      </c>
      <c r="W238" s="14">
        <v>60307.492383493955</v>
      </c>
      <c r="X238" s="14">
        <v>60262.325342723561</v>
      </c>
      <c r="Y238" s="14">
        <v>59814.438560184608</v>
      </c>
      <c r="Z238" s="14">
        <v>59550.715820977159</v>
      </c>
      <c r="AA238" s="14">
        <v>59480.556869143598</v>
      </c>
      <c r="AB238" s="14">
        <v>59319.397992591665</v>
      </c>
      <c r="AC238" s="14">
        <v>59056.540930942145</v>
      </c>
    </row>
    <row r="239" spans="1:29" s="14" customFormat="1">
      <c r="A239" s="1" t="s">
        <v>524</v>
      </c>
      <c r="B239" s="1" t="s">
        <v>555</v>
      </c>
      <c r="C239" s="1"/>
      <c r="D239" s="1"/>
      <c r="E239" s="1"/>
      <c r="F239" s="1">
        <v>238</v>
      </c>
      <c r="G239" s="1" t="s">
        <v>836</v>
      </c>
      <c r="H239" s="1" t="str">
        <f t="shared" si="4"/>
        <v>238종합평균매매가격</v>
      </c>
      <c r="I239" s="1" t="s">
        <v>1386</v>
      </c>
      <c r="J239" s="13">
        <v>112199.15291583339</v>
      </c>
      <c r="K239" s="13">
        <v>112346.85888912833</v>
      </c>
      <c r="L239" s="13">
        <v>112737.52609336958</v>
      </c>
      <c r="M239" s="13">
        <v>113018.94667366867</v>
      </c>
      <c r="N239" s="13">
        <v>113319.15947817318</v>
      </c>
      <c r="O239" s="13">
        <v>113508.12049487566</v>
      </c>
      <c r="P239" s="13">
        <v>113750.74654644149</v>
      </c>
      <c r="Q239" s="14">
        <v>114060.88199734963</v>
      </c>
      <c r="R239" s="14">
        <v>114477.16151657233</v>
      </c>
      <c r="S239" s="14">
        <v>114777.27073652028</v>
      </c>
      <c r="T239" s="14">
        <v>115113.37263546308</v>
      </c>
      <c r="U239" s="14">
        <v>115200.36594522155</v>
      </c>
      <c r="V239" s="14">
        <v>115633.07024094168</v>
      </c>
      <c r="W239" s="14">
        <v>115927.2860483065</v>
      </c>
      <c r="X239" s="14">
        <v>116349.56339373789</v>
      </c>
      <c r="Y239" s="14">
        <v>116487.70093361336</v>
      </c>
      <c r="Z239" s="14">
        <v>117004.45167839652</v>
      </c>
      <c r="AA239" s="14">
        <v>117493.52497172935</v>
      </c>
      <c r="AB239" s="14">
        <v>118247.7182230636</v>
      </c>
      <c r="AC239" s="14">
        <v>118540.78720952211</v>
      </c>
    </row>
    <row r="240" spans="1:29" s="14" customFormat="1">
      <c r="A240" s="1" t="s">
        <v>524</v>
      </c>
      <c r="B240" s="1" t="s">
        <v>555</v>
      </c>
      <c r="C240" s="1"/>
      <c r="D240" s="1" t="s">
        <v>697</v>
      </c>
      <c r="E240" s="1"/>
      <c r="F240" s="1">
        <v>239</v>
      </c>
      <c r="G240" s="1" t="s">
        <v>836</v>
      </c>
      <c r="H240" s="1" t="str">
        <f t="shared" si="4"/>
        <v>239종합평균매매가격</v>
      </c>
      <c r="I240" s="1" t="s">
        <v>1386</v>
      </c>
      <c r="J240" s="13">
        <v>124155.60922223503</v>
      </c>
      <c r="K240" s="13">
        <v>124177.27917015245</v>
      </c>
      <c r="L240" s="13">
        <v>124428.11998189885</v>
      </c>
      <c r="M240" s="13">
        <v>124652.68880150019</v>
      </c>
      <c r="N240" s="13">
        <v>124823.15555399703</v>
      </c>
      <c r="O240" s="13">
        <v>125127.73133085194</v>
      </c>
      <c r="P240" s="13">
        <v>125203.57614856301</v>
      </c>
      <c r="Q240" s="14">
        <v>125682.40181145081</v>
      </c>
      <c r="R240" s="14">
        <v>126342.34840237319</v>
      </c>
      <c r="S240" s="14">
        <v>126812.91366252711</v>
      </c>
      <c r="T240" s="14">
        <v>127051.28308961906</v>
      </c>
      <c r="U240" s="14">
        <v>126395.48931680295</v>
      </c>
      <c r="V240" s="14">
        <v>127024.50426066313</v>
      </c>
      <c r="W240" s="14">
        <v>127307.27040670041</v>
      </c>
      <c r="X240" s="14">
        <v>127637.1528841601</v>
      </c>
      <c r="Y240" s="14">
        <v>125720.81377764596</v>
      </c>
      <c r="Z240" s="14">
        <v>126320.55428761482</v>
      </c>
      <c r="AA240" s="14">
        <v>127066.52193573861</v>
      </c>
      <c r="AB240" s="14">
        <v>127953.32854373958</v>
      </c>
      <c r="AC240" s="14">
        <v>128083.62275149873</v>
      </c>
    </row>
    <row r="241" spans="1:29" s="14" customFormat="1">
      <c r="A241" s="1" t="s">
        <v>524</v>
      </c>
      <c r="B241" s="1" t="s">
        <v>555</v>
      </c>
      <c r="C241" s="1"/>
      <c r="D241" s="1" t="s">
        <v>698</v>
      </c>
      <c r="E241" s="1"/>
      <c r="F241" s="1">
        <v>240</v>
      </c>
      <c r="G241" s="1" t="s">
        <v>836</v>
      </c>
      <c r="H241" s="1" t="str">
        <f t="shared" si="4"/>
        <v>240종합평균매매가격</v>
      </c>
      <c r="I241" s="1" t="s">
        <v>1386</v>
      </c>
      <c r="J241" s="13">
        <v>130330.85043401518</v>
      </c>
      <c r="K241" s="13">
        <v>130525.11958595247</v>
      </c>
      <c r="L241" s="13">
        <v>131828.61549148487</v>
      </c>
      <c r="M241" s="13">
        <v>132717.6894661836</v>
      </c>
      <c r="N241" s="13">
        <v>133133.04778533441</v>
      </c>
      <c r="O241" s="13">
        <v>133333.48793735381</v>
      </c>
      <c r="P241" s="13">
        <v>134165.26930523457</v>
      </c>
      <c r="Q241" s="14">
        <v>134236.09319716267</v>
      </c>
      <c r="R241" s="14">
        <v>135187.31040428934</v>
      </c>
      <c r="S241" s="14">
        <v>135301.1372211678</v>
      </c>
      <c r="T241" s="14">
        <v>135534.54694703966</v>
      </c>
      <c r="U241" s="14">
        <v>136073.1429120953</v>
      </c>
      <c r="V241" s="14">
        <v>136870.75736988601</v>
      </c>
      <c r="W241" s="14">
        <v>137917.81146568983</v>
      </c>
      <c r="X241" s="14">
        <v>138915.63324568575</v>
      </c>
      <c r="Y241" s="14">
        <v>139572.40624232302</v>
      </c>
      <c r="Z241" s="14">
        <v>140729.03122790297</v>
      </c>
      <c r="AA241" s="14">
        <v>141737.87518833193</v>
      </c>
      <c r="AB241" s="14">
        <v>143261.70727042403</v>
      </c>
      <c r="AC241" s="14">
        <v>143768.27463325832</v>
      </c>
    </row>
    <row r="242" spans="1:29" s="14" customFormat="1">
      <c r="A242" s="1" t="s">
        <v>524</v>
      </c>
      <c r="B242" s="1" t="s">
        <v>555</v>
      </c>
      <c r="C242" s="1"/>
      <c r="D242" s="1" t="s">
        <v>699</v>
      </c>
      <c r="E242" s="1"/>
      <c r="F242" s="1">
        <v>241</v>
      </c>
      <c r="G242" s="1" t="s">
        <v>836</v>
      </c>
      <c r="H242" s="1" t="str">
        <f t="shared" si="4"/>
        <v>241종합평균매매가격</v>
      </c>
      <c r="I242" s="1" t="s">
        <v>1386</v>
      </c>
      <c r="J242" s="13">
        <v>104385.33034922947</v>
      </c>
      <c r="K242" s="13">
        <v>104550.56808737881</v>
      </c>
      <c r="L242" s="13">
        <v>104830.13904616694</v>
      </c>
      <c r="M242" s="13">
        <v>105141.44457954675</v>
      </c>
      <c r="N242" s="13">
        <v>105740.34080057144</v>
      </c>
      <c r="O242" s="13">
        <v>105998.08134522683</v>
      </c>
      <c r="P242" s="13">
        <v>106325.96211329135</v>
      </c>
      <c r="Q242" s="14">
        <v>106939.94436245385</v>
      </c>
      <c r="R242" s="14">
        <v>107531.53989254894</v>
      </c>
      <c r="S242" s="14">
        <v>108010.42069101425</v>
      </c>
      <c r="T242" s="14">
        <v>108654.22159124169</v>
      </c>
      <c r="U242" s="14">
        <v>109436.34960364812</v>
      </c>
      <c r="V242" s="14">
        <v>110363.7769879699</v>
      </c>
      <c r="W242" s="14">
        <v>110575.39883973154</v>
      </c>
      <c r="X242" s="14">
        <v>111142.8190965617</v>
      </c>
      <c r="Y242" s="14">
        <v>111712.23816019429</v>
      </c>
      <c r="Z242" s="14">
        <v>112392.00571108691</v>
      </c>
      <c r="AA242" s="14">
        <v>113203.63444415582</v>
      </c>
      <c r="AB242" s="14">
        <v>114218.40856956752</v>
      </c>
      <c r="AC242" s="14">
        <v>114578.14716897286</v>
      </c>
    </row>
    <row r="243" spans="1:29" s="14" customFormat="1">
      <c r="A243" s="1" t="s">
        <v>524</v>
      </c>
      <c r="B243" s="1" t="s">
        <v>555</v>
      </c>
      <c r="C243" s="1"/>
      <c r="D243" s="1" t="s">
        <v>699</v>
      </c>
      <c r="E243" s="1" t="s">
        <v>631</v>
      </c>
      <c r="F243" s="1">
        <v>242</v>
      </c>
      <c r="G243" s="1" t="s">
        <v>836</v>
      </c>
      <c r="H243" s="1" t="str">
        <f t="shared" si="4"/>
        <v>242종합평균매매가격</v>
      </c>
      <c r="I243" s="1" t="s">
        <v>1386</v>
      </c>
      <c r="J243" s="13">
        <v>96918.315558426155</v>
      </c>
      <c r="K243" s="13">
        <v>97115.334782631529</v>
      </c>
      <c r="L243" s="13">
        <v>97418.120301774805</v>
      </c>
      <c r="M243" s="13">
        <v>97790.822443308614</v>
      </c>
      <c r="N243" s="13">
        <v>98022.275753804526</v>
      </c>
      <c r="O243" s="13">
        <v>98384.976685202972</v>
      </c>
      <c r="P243" s="13">
        <v>98610.31608401156</v>
      </c>
      <c r="Q243" s="14">
        <v>99107.94325205138</v>
      </c>
      <c r="R243" s="14">
        <v>99334.180323056004</v>
      </c>
      <c r="S243" s="14">
        <v>99607.432369664602</v>
      </c>
      <c r="T243" s="14">
        <v>99986.957452404924</v>
      </c>
      <c r="U243" s="14">
        <v>100814.32554545718</v>
      </c>
      <c r="V243" s="14">
        <v>101598.80630316242</v>
      </c>
      <c r="W243" s="14">
        <v>101771.04084123499</v>
      </c>
      <c r="X243" s="14">
        <v>102375.42902588091</v>
      </c>
      <c r="Y243" s="14">
        <v>102990.33179087262</v>
      </c>
      <c r="Z243" s="14">
        <v>103457.02790205179</v>
      </c>
      <c r="AA243" s="14">
        <v>104253.24147533326</v>
      </c>
      <c r="AB243" s="14">
        <v>105099.02040612992</v>
      </c>
      <c r="AC243" s="14">
        <v>105571.90811268588</v>
      </c>
    </row>
    <row r="244" spans="1:29" s="14" customFormat="1">
      <c r="A244" s="1" t="s">
        <v>524</v>
      </c>
      <c r="B244" s="1" t="s">
        <v>555</v>
      </c>
      <c r="C244" s="1"/>
      <c r="D244" s="1" t="s">
        <v>699</v>
      </c>
      <c r="E244" s="1" t="s">
        <v>645</v>
      </c>
      <c r="F244" s="1">
        <v>243</v>
      </c>
      <c r="G244" s="1" t="s">
        <v>836</v>
      </c>
      <c r="H244" s="1" t="str">
        <f t="shared" si="4"/>
        <v>243종합평균매매가격</v>
      </c>
      <c r="I244" s="1" t="s">
        <v>1386</v>
      </c>
      <c r="J244" s="13">
        <v>113304.34557858505</v>
      </c>
      <c r="K244" s="13">
        <v>113431.62175296537</v>
      </c>
      <c r="L244" s="13">
        <v>113683.46395760593</v>
      </c>
      <c r="M244" s="13">
        <v>113921.43398831192</v>
      </c>
      <c r="N244" s="13">
        <v>114959.22433325904</v>
      </c>
      <c r="O244" s="13">
        <v>115091.59438996608</v>
      </c>
      <c r="P244" s="13">
        <v>115541.95623777332</v>
      </c>
      <c r="Q244" s="14">
        <v>116294.91942772947</v>
      </c>
      <c r="R244" s="14">
        <v>117322.91929772428</v>
      </c>
      <c r="S244" s="14">
        <v>118047.41444419681</v>
      </c>
      <c r="T244" s="14">
        <v>119006.88098952529</v>
      </c>
      <c r="U244" s="14">
        <v>119480.95805694142</v>
      </c>
      <c r="V244" s="14">
        <v>120574.91743936379</v>
      </c>
      <c r="W244" s="14">
        <v>120832.42528510593</v>
      </c>
      <c r="X244" s="14">
        <v>121356.77811858716</v>
      </c>
      <c r="Y244" s="14">
        <v>121873.20893165635</v>
      </c>
      <c r="Z244" s="14">
        <v>122801.20348470722</v>
      </c>
      <c r="AA244" s="14">
        <v>123630.7907902952</v>
      </c>
      <c r="AB244" s="14">
        <v>124842.443345753</v>
      </c>
      <c r="AC244" s="14">
        <v>125070.36388590712</v>
      </c>
    </row>
    <row r="245" spans="1:29" s="14" customFormat="1">
      <c r="A245" s="1" t="s">
        <v>524</v>
      </c>
      <c r="B245" s="1" t="s">
        <v>555</v>
      </c>
      <c r="C245" s="1"/>
      <c r="D245" s="1" t="s">
        <v>700</v>
      </c>
      <c r="E245" s="1"/>
      <c r="F245" s="1">
        <v>244</v>
      </c>
      <c r="G245" s="1" t="s">
        <v>836</v>
      </c>
      <c r="H245" s="1" t="str">
        <f t="shared" si="4"/>
        <v>244종합평균매매가격</v>
      </c>
      <c r="I245" s="1" t="s">
        <v>1386</v>
      </c>
      <c r="J245" s="13">
        <v>134415.85188560741</v>
      </c>
      <c r="K245" s="13">
        <v>134786.92373139301</v>
      </c>
      <c r="L245" s="13">
        <v>135038.40725466114</v>
      </c>
      <c r="M245" s="13">
        <v>135115.66934499124</v>
      </c>
      <c r="N245" s="13">
        <v>135221.02674089593</v>
      </c>
      <c r="O245" s="13">
        <v>135319.36031040695</v>
      </c>
      <c r="P245" s="13">
        <v>135361.50326876884</v>
      </c>
      <c r="Q245" s="14">
        <v>135403.6462271307</v>
      </c>
      <c r="R245" s="14">
        <v>135397.08047637143</v>
      </c>
      <c r="S245" s="14">
        <v>135454.07447863772</v>
      </c>
      <c r="T245" s="14">
        <v>135475.14595781866</v>
      </c>
      <c r="U245" s="14">
        <v>135027.96427155484</v>
      </c>
      <c r="V245" s="14">
        <v>135085.8325365175</v>
      </c>
      <c r="W245" s="14">
        <v>135085.8325365175</v>
      </c>
      <c r="X245" s="14">
        <v>135541.02007975933</v>
      </c>
      <c r="Y245" s="14">
        <v>135661.344869672</v>
      </c>
      <c r="Z245" s="14">
        <v>135632.41073719069</v>
      </c>
      <c r="AA245" s="14">
        <v>135734.03468675422</v>
      </c>
      <c r="AB245" s="14">
        <v>135690.63348803224</v>
      </c>
      <c r="AC245" s="14">
        <v>135712.33408739322</v>
      </c>
    </row>
    <row r="246" spans="1:29" s="14" customFormat="1">
      <c r="A246" s="1" t="s">
        <v>524</v>
      </c>
      <c r="B246" s="1" t="s">
        <v>555</v>
      </c>
      <c r="C246" s="1"/>
      <c r="D246" s="1" t="s">
        <v>701</v>
      </c>
      <c r="E246" s="1"/>
      <c r="F246" s="1">
        <v>245</v>
      </c>
      <c r="G246" s="1" t="s">
        <v>836</v>
      </c>
      <c r="H246" s="1" t="str">
        <f t="shared" si="4"/>
        <v>245종합평균매매가격</v>
      </c>
      <c r="I246" s="1" t="s">
        <v>1386</v>
      </c>
      <c r="J246" s="13">
        <v>108963.94295421866</v>
      </c>
      <c r="K246" s="13">
        <v>108950.31507483222</v>
      </c>
      <c r="L246" s="13">
        <v>108991.19871299151</v>
      </c>
      <c r="M246" s="13">
        <v>108998.01265268475</v>
      </c>
      <c r="N246" s="13">
        <v>109122.62746632629</v>
      </c>
      <c r="O246" s="13">
        <v>109292.97595865672</v>
      </c>
      <c r="P246" s="13">
        <v>109415.62687313464</v>
      </c>
      <c r="Q246" s="14">
        <v>109585.97536546507</v>
      </c>
      <c r="R246" s="14">
        <v>109603.01021469812</v>
      </c>
      <c r="S246" s="14">
        <v>109698.40537040315</v>
      </c>
      <c r="T246" s="14">
        <v>109684.77749101672</v>
      </c>
      <c r="U246" s="14">
        <v>109511.92885204524</v>
      </c>
      <c r="V246" s="14">
        <v>109467.36760677784</v>
      </c>
      <c r="W246" s="14">
        <v>109376.10316932693</v>
      </c>
      <c r="X246" s="14">
        <v>109426.18870957238</v>
      </c>
      <c r="Y246" s="14">
        <v>109570.59037638447</v>
      </c>
      <c r="Z246" s="14">
        <v>109976.63782965436</v>
      </c>
      <c r="AA246" s="14">
        <v>110253.51244640678</v>
      </c>
      <c r="AB246" s="14">
        <v>111064.56103636289</v>
      </c>
      <c r="AC246" s="14">
        <v>111283.94049171201</v>
      </c>
    </row>
    <row r="247" spans="1:29" s="14" customFormat="1">
      <c r="A247" s="1" t="s">
        <v>524</v>
      </c>
      <c r="B247" s="1" t="s">
        <v>555</v>
      </c>
      <c r="C247" s="1"/>
      <c r="D247" s="1" t="s">
        <v>702</v>
      </c>
      <c r="E247" s="1"/>
      <c r="F247" s="1">
        <v>246</v>
      </c>
      <c r="G247" s="1" t="s">
        <v>836</v>
      </c>
      <c r="H247" s="1" t="str">
        <f t="shared" si="4"/>
        <v>246종합평균매매가격</v>
      </c>
      <c r="I247" s="1" t="s">
        <v>1386</v>
      </c>
      <c r="J247" s="13">
        <v>95763.371114190581</v>
      </c>
      <c r="K247" s="13">
        <v>95763.371114190581</v>
      </c>
      <c r="L247" s="13">
        <v>95771.33611863741</v>
      </c>
      <c r="M247" s="13">
        <v>95775.318620860809</v>
      </c>
      <c r="N247" s="13">
        <v>95926.653705350676</v>
      </c>
      <c r="O247" s="13">
        <v>95926.653705350676</v>
      </c>
      <c r="P247" s="13">
        <v>95946.566216467763</v>
      </c>
      <c r="Q247" s="14">
        <v>96070.023785393714</v>
      </c>
      <c r="R247" s="14">
        <v>96233.30637655381</v>
      </c>
      <c r="S247" s="14">
        <v>96408.536474384164</v>
      </c>
      <c r="T247" s="14">
        <v>96627.574096672121</v>
      </c>
      <c r="U247" s="14">
        <v>96800.146979642319</v>
      </c>
      <c r="V247" s="14">
        <v>96934.861877771793</v>
      </c>
      <c r="W247" s="14">
        <v>97190.485205446792</v>
      </c>
      <c r="X247" s="14">
        <v>97432.179581502598</v>
      </c>
      <c r="Y247" s="14">
        <v>97642.176334469113</v>
      </c>
      <c r="Z247" s="14">
        <v>97755.010624786781</v>
      </c>
      <c r="AA247" s="14">
        <v>97741.667125635533</v>
      </c>
      <c r="AB247" s="14">
        <v>97715.034628173555</v>
      </c>
      <c r="AC247" s="14">
        <v>97881.447149392305</v>
      </c>
    </row>
    <row r="248" spans="1:29" s="14" customFormat="1">
      <c r="A248" s="1" t="s">
        <v>524</v>
      </c>
      <c r="B248" s="1" t="s">
        <v>555</v>
      </c>
      <c r="C248" s="1"/>
      <c r="D248" s="1" t="s">
        <v>703</v>
      </c>
      <c r="E248" s="1"/>
      <c r="F248" s="1">
        <v>247</v>
      </c>
      <c r="G248" s="1" t="s">
        <v>836</v>
      </c>
      <c r="H248" s="1" t="str">
        <f t="shared" si="4"/>
        <v>247종합평균매매가격</v>
      </c>
      <c r="I248" s="1" t="s">
        <v>1386</v>
      </c>
      <c r="J248" s="13">
        <v>71095.757857921519</v>
      </c>
      <c r="K248" s="13">
        <v>71124.679248425382</v>
      </c>
      <c r="L248" s="13">
        <v>71427.30119004361</v>
      </c>
      <c r="M248" s="13">
        <v>71616.982724685076</v>
      </c>
      <c r="N248" s="13">
        <v>71764.481816254847</v>
      </c>
      <c r="O248" s="13">
        <v>71970.256440770347</v>
      </c>
      <c r="P248" s="13">
        <v>72083.049863735461</v>
      </c>
      <c r="Q248" s="14">
        <v>72341.311331153105</v>
      </c>
      <c r="R248" s="14">
        <v>72348.541678779075</v>
      </c>
      <c r="S248" s="14">
        <v>72391.923764534891</v>
      </c>
      <c r="T248" s="14">
        <v>72993.053600411818</v>
      </c>
      <c r="U248" s="14">
        <v>73879.18690155381</v>
      </c>
      <c r="V248" s="14">
        <v>73895.380067083315</v>
      </c>
      <c r="W248" s="14">
        <v>74008.732225789805</v>
      </c>
      <c r="X248" s="14">
        <v>74094.07308927241</v>
      </c>
      <c r="Y248" s="14">
        <v>74119.513646006541</v>
      </c>
      <c r="Z248" s="14">
        <v>74232.95109225389</v>
      </c>
      <c r="AA248" s="14">
        <v>74143.888681841636</v>
      </c>
      <c r="AB248" s="14">
        <v>74283.47664984806</v>
      </c>
      <c r="AC248" s="14">
        <v>74587.993449343499</v>
      </c>
    </row>
    <row r="249" spans="1:29" s="14" customFormat="1">
      <c r="A249" s="1" t="s">
        <v>524</v>
      </c>
      <c r="B249" s="1" t="s">
        <v>555</v>
      </c>
      <c r="C249" s="1"/>
      <c r="D249" s="1" t="s">
        <v>704</v>
      </c>
      <c r="E249" s="1"/>
      <c r="F249" s="1">
        <v>248</v>
      </c>
      <c r="G249" s="1" t="s">
        <v>836</v>
      </c>
      <c r="H249" s="1" t="str">
        <f t="shared" si="4"/>
        <v>248종합평균매매가격</v>
      </c>
      <c r="I249" s="1" t="s">
        <v>1386</v>
      </c>
      <c r="J249" s="13">
        <v>139263.28035573757</v>
      </c>
      <c r="K249" s="13">
        <v>139263.28035573757</v>
      </c>
      <c r="L249" s="13">
        <v>139531.39265450824</v>
      </c>
      <c r="M249" s="13">
        <v>139655.69851546802</v>
      </c>
      <c r="N249" s="13">
        <v>139758.89640977056</v>
      </c>
      <c r="O249" s="13">
        <v>139704.0803526814</v>
      </c>
      <c r="P249" s="13">
        <v>139719.69949344071</v>
      </c>
      <c r="Q249" s="14">
        <v>139747.59081622519</v>
      </c>
      <c r="R249" s="14">
        <v>139786.63866812343</v>
      </c>
      <c r="S249" s="14">
        <v>139842.42131369238</v>
      </c>
      <c r="T249" s="14">
        <v>139884.25829786909</v>
      </c>
      <c r="U249" s="14">
        <v>139315.34612090496</v>
      </c>
      <c r="V249" s="14">
        <v>139405.69184432321</v>
      </c>
      <c r="W249" s="14">
        <v>139405.69184432321</v>
      </c>
      <c r="X249" s="14">
        <v>139496.0375677415</v>
      </c>
      <c r="Y249" s="14">
        <v>139604.45243584341</v>
      </c>
      <c r="Z249" s="14">
        <v>139655.64834578041</v>
      </c>
      <c r="AA249" s="14">
        <v>139724.06669376575</v>
      </c>
      <c r="AB249" s="14">
        <v>139712.02059730998</v>
      </c>
      <c r="AC249" s="14">
        <v>139748.15888667729</v>
      </c>
    </row>
    <row r="250" spans="1:29" s="14" customFormat="1">
      <c r="A250" s="1" t="s">
        <v>524</v>
      </c>
      <c r="B250" s="1" t="s">
        <v>555</v>
      </c>
      <c r="C250" s="1"/>
      <c r="D250" s="1" t="s">
        <v>705</v>
      </c>
      <c r="E250" s="1"/>
      <c r="F250" s="1">
        <v>249</v>
      </c>
      <c r="G250" s="1" t="s">
        <v>836</v>
      </c>
      <c r="H250" s="1" t="str">
        <f t="shared" si="4"/>
        <v>249종합평균매매가격</v>
      </c>
      <c r="I250" s="1" t="s">
        <v>1386</v>
      </c>
      <c r="J250" s="13">
        <v>68831.568948943561</v>
      </c>
      <c r="K250" s="13">
        <v>68912.192960211731</v>
      </c>
      <c r="L250" s="13">
        <v>68807.910475534401</v>
      </c>
      <c r="M250" s="13">
        <v>68807.910475534401</v>
      </c>
      <c r="N250" s="13">
        <v>69066.588323664953</v>
      </c>
      <c r="O250" s="13">
        <v>69156.247695551137</v>
      </c>
      <c r="P250" s="13">
        <v>69156.247695551137</v>
      </c>
      <c r="Q250" s="14">
        <v>69197.154848044447</v>
      </c>
      <c r="R250" s="14">
        <v>69532.368710763389</v>
      </c>
      <c r="S250" s="14">
        <v>69533.338243500271</v>
      </c>
      <c r="T250" s="14">
        <v>69499.004360114835</v>
      </c>
      <c r="U250" s="14">
        <v>69887.075791932948</v>
      </c>
      <c r="V250" s="14">
        <v>70027.28385899814</v>
      </c>
      <c r="W250" s="14">
        <v>70048.74850546279</v>
      </c>
      <c r="X250" s="14">
        <v>70152.840857555144</v>
      </c>
      <c r="Y250" s="14">
        <v>70429.37717309146</v>
      </c>
      <c r="Z250" s="14">
        <v>70443.686937401217</v>
      </c>
      <c r="AA250" s="14">
        <v>70443.686937401217</v>
      </c>
      <c r="AB250" s="14">
        <v>70923.33577269291</v>
      </c>
      <c r="AC250" s="14">
        <v>70900.118841475982</v>
      </c>
    </row>
    <row r="251" spans="1:29" s="14" customFormat="1">
      <c r="A251" s="1" t="s">
        <v>524</v>
      </c>
      <c r="B251" s="1" t="s">
        <v>555</v>
      </c>
      <c r="C251" s="1"/>
      <c r="D251" s="1" t="s">
        <v>706</v>
      </c>
      <c r="E251" s="1"/>
      <c r="F251" s="1">
        <v>250</v>
      </c>
      <c r="G251" s="1" t="s">
        <v>836</v>
      </c>
      <c r="H251" s="1" t="str">
        <f t="shared" si="4"/>
        <v>250종합평균매매가격</v>
      </c>
      <c r="I251" s="1" t="s">
        <v>1386</v>
      </c>
      <c r="J251" s="13">
        <v>140010.8688527701</v>
      </c>
      <c r="K251" s="13">
        <v>140445.24373818122</v>
      </c>
      <c r="L251" s="13">
        <v>141130.52826581811</v>
      </c>
      <c r="M251" s="13">
        <v>141571.43810075926</v>
      </c>
      <c r="N251" s="13">
        <v>142108.72485685567</v>
      </c>
      <c r="O251" s="13">
        <v>142552.3022284797</v>
      </c>
      <c r="P251" s="13">
        <v>142658.45836719446</v>
      </c>
      <c r="Q251" s="14">
        <v>143084.82140654972</v>
      </c>
      <c r="R251" s="14">
        <v>143242.86292964037</v>
      </c>
      <c r="S251" s="14">
        <v>144261.33110083698</v>
      </c>
      <c r="T251" s="14">
        <v>145315.46728365708</v>
      </c>
      <c r="U251" s="14">
        <v>146432.31675059686</v>
      </c>
      <c r="V251" s="14">
        <v>146808.25847545839</v>
      </c>
      <c r="W251" s="14">
        <v>147168.20268011306</v>
      </c>
      <c r="X251" s="14">
        <v>147617.46424161523</v>
      </c>
      <c r="Y251" s="14">
        <v>148282.30868572742</v>
      </c>
      <c r="Z251" s="14">
        <v>148883.64767259036</v>
      </c>
      <c r="AA251" s="14">
        <v>149175.60241636581</v>
      </c>
      <c r="AB251" s="14">
        <v>150106.37383738786</v>
      </c>
      <c r="AC251" s="14">
        <v>150723.77713397774</v>
      </c>
    </row>
    <row r="252" spans="1:29" s="14" customFormat="1">
      <c r="A252" s="1" t="s">
        <v>524</v>
      </c>
      <c r="B252" s="1" t="s">
        <v>555</v>
      </c>
      <c r="C252" s="1"/>
      <c r="D252" s="1" t="s">
        <v>904</v>
      </c>
      <c r="E252" s="1"/>
      <c r="F252" s="1">
        <v>251</v>
      </c>
      <c r="G252" s="1" t="s">
        <v>836</v>
      </c>
      <c r="H252" s="1" t="str">
        <f t="shared" si="4"/>
        <v>251종합평균매매가격</v>
      </c>
      <c r="I252" s="1" t="s">
        <v>1386</v>
      </c>
      <c r="J252" s="13">
        <v>101452.70421737836</v>
      </c>
      <c r="K252" s="13">
        <v>101841.32904260927</v>
      </c>
      <c r="L252" s="13">
        <v>101511.22101125398</v>
      </c>
      <c r="M252" s="13">
        <v>101457.773499278</v>
      </c>
      <c r="N252" s="13">
        <v>101457.773499278</v>
      </c>
      <c r="O252" s="13">
        <v>101446.66993284282</v>
      </c>
      <c r="P252" s="13">
        <v>101446.66993284282</v>
      </c>
      <c r="Q252" s="14">
        <v>102451.54269522564</v>
      </c>
      <c r="R252" s="14">
        <v>103267.65482821058</v>
      </c>
      <c r="S252" s="14">
        <v>103549.68541566389</v>
      </c>
      <c r="T252" s="14">
        <v>103670.71428980723</v>
      </c>
      <c r="U252" s="14">
        <v>103739.53738079019</v>
      </c>
      <c r="V252" s="14">
        <v>103830.66516235241</v>
      </c>
      <c r="W252" s="14">
        <v>103896.66907924613</v>
      </c>
      <c r="X252" s="14">
        <v>104108.78014305177</v>
      </c>
      <c r="Y252" s="14">
        <v>104866.24000908264</v>
      </c>
      <c r="Z252" s="14">
        <v>105558.18107118529</v>
      </c>
      <c r="AA252" s="14">
        <v>106055.84789396003</v>
      </c>
      <c r="AB252" s="14">
        <v>106778.59078394641</v>
      </c>
      <c r="AC252" s="14">
        <v>107388.90158094912</v>
      </c>
    </row>
    <row r="253" spans="1:29" s="14" customFormat="1">
      <c r="A253" s="1" t="s">
        <v>524</v>
      </c>
      <c r="B253" s="1" t="s">
        <v>556</v>
      </c>
      <c r="C253" s="1"/>
      <c r="D253" s="1"/>
      <c r="E253" s="1"/>
      <c r="F253" s="1">
        <v>252</v>
      </c>
      <c r="G253" s="1" t="s">
        <v>836</v>
      </c>
      <c r="H253" s="1" t="str">
        <f t="shared" si="4"/>
        <v>252종합평균매매가격</v>
      </c>
      <c r="I253" s="1" t="s">
        <v>1386</v>
      </c>
      <c r="J253" s="13">
        <v>163485.50158370531</v>
      </c>
      <c r="K253" s="13">
        <v>163352.98188076873</v>
      </c>
      <c r="L253" s="13">
        <v>163553.70019802242</v>
      </c>
      <c r="M253" s="13">
        <v>163323.13050884605</v>
      </c>
      <c r="N253" s="13">
        <v>163026.58583654754</v>
      </c>
      <c r="O253" s="13">
        <v>162489.51364446501</v>
      </c>
      <c r="P253" s="13">
        <v>161834.20380117942</v>
      </c>
      <c r="Q253" s="14">
        <v>161329.79306575499</v>
      </c>
      <c r="R253" s="14">
        <v>161160.36754727067</v>
      </c>
      <c r="S253" s="14">
        <v>161058.61198957189</v>
      </c>
      <c r="T253" s="14">
        <v>160974.59343534289</v>
      </c>
      <c r="U253" s="14">
        <v>160299.32688407874</v>
      </c>
      <c r="V253" s="14">
        <v>159867.28550083525</v>
      </c>
      <c r="W253" s="14">
        <v>159630.53708985442</v>
      </c>
      <c r="X253" s="14">
        <v>159679.89622218345</v>
      </c>
      <c r="Y253" s="14">
        <v>160042.7199482877</v>
      </c>
      <c r="Z253" s="14">
        <v>160493.08319173282</v>
      </c>
      <c r="AA253" s="14">
        <v>160620.83181177516</v>
      </c>
      <c r="AB253" s="14">
        <v>160634.19572756236</v>
      </c>
      <c r="AC253" s="14">
        <v>160528.48524427327</v>
      </c>
    </row>
    <row r="254" spans="1:29" s="14" customFormat="1">
      <c r="A254" s="1" t="s">
        <v>524</v>
      </c>
      <c r="B254" s="1" t="s">
        <v>556</v>
      </c>
      <c r="C254" s="1"/>
      <c r="D254" s="1" t="s">
        <v>707</v>
      </c>
      <c r="E254" s="1"/>
      <c r="F254" s="1">
        <v>253</v>
      </c>
      <c r="G254" s="1" t="s">
        <v>836</v>
      </c>
      <c r="H254" s="1" t="str">
        <f t="shared" si="4"/>
        <v>253종합평균매매가격</v>
      </c>
      <c r="I254" s="1" t="s">
        <v>1386</v>
      </c>
      <c r="J254" s="13">
        <v>202119.04290455102</v>
      </c>
      <c r="K254" s="13">
        <v>202143.12667721487</v>
      </c>
      <c r="L254" s="13">
        <v>201987.35518126245</v>
      </c>
      <c r="M254" s="13">
        <v>201751.254608833</v>
      </c>
      <c r="N254" s="13">
        <v>201533.62746808687</v>
      </c>
      <c r="O254" s="13">
        <v>200725.18776347261</v>
      </c>
      <c r="P254" s="13">
        <v>199871.85004217687</v>
      </c>
      <c r="Q254" s="14">
        <v>199204.93477998103</v>
      </c>
      <c r="R254" s="14">
        <v>198907.00433471633</v>
      </c>
      <c r="S254" s="14">
        <v>198612.88924878158</v>
      </c>
      <c r="T254" s="14">
        <v>198267.12369118902</v>
      </c>
      <c r="U254" s="14">
        <v>198232.50143167895</v>
      </c>
      <c r="V254" s="14">
        <v>197748.13449310188</v>
      </c>
      <c r="W254" s="14">
        <v>197418.69470327464</v>
      </c>
      <c r="X254" s="14">
        <v>197424.10656782557</v>
      </c>
      <c r="Y254" s="14">
        <v>197935.00891430682</v>
      </c>
      <c r="Z254" s="14">
        <v>198812.88557518591</v>
      </c>
      <c r="AA254" s="14">
        <v>199043.05830529341</v>
      </c>
      <c r="AB254" s="14">
        <v>199254.26359833925</v>
      </c>
      <c r="AC254" s="14">
        <v>199169.12770896559</v>
      </c>
    </row>
    <row r="255" spans="1:29" s="14" customFormat="1">
      <c r="A255" s="1" t="s">
        <v>524</v>
      </c>
      <c r="B255" s="1" t="s">
        <v>556</v>
      </c>
      <c r="C255" s="1"/>
      <c r="D255" s="1" t="s">
        <v>707</v>
      </c>
      <c r="E255" s="1" t="s">
        <v>708</v>
      </c>
      <c r="F255" s="1">
        <v>254</v>
      </c>
      <c r="G255" s="1" t="s">
        <v>836</v>
      </c>
      <c r="H255" s="1" t="str">
        <f t="shared" si="4"/>
        <v>254종합평균매매가격</v>
      </c>
      <c r="I255" s="1" t="s">
        <v>1386</v>
      </c>
      <c r="J255" s="13">
        <v>193328.49706030462</v>
      </c>
      <c r="K255" s="13">
        <v>193410.60579306373</v>
      </c>
      <c r="L255" s="13">
        <v>193410.60579306373</v>
      </c>
      <c r="M255" s="13">
        <v>192855.7194896244</v>
      </c>
      <c r="N255" s="13">
        <v>194322.01272669007</v>
      </c>
      <c r="O255" s="13">
        <v>194486.23019220831</v>
      </c>
      <c r="P255" s="13">
        <v>193656.93199134112</v>
      </c>
      <c r="Q255" s="14">
        <v>192737.3141844389</v>
      </c>
      <c r="R255" s="14">
        <v>192971.01945627079</v>
      </c>
      <c r="S255" s="14">
        <v>192492.5122590856</v>
      </c>
      <c r="T255" s="14">
        <v>191811.00977718484</v>
      </c>
      <c r="U255" s="14">
        <v>191244.20332807305</v>
      </c>
      <c r="V255" s="14">
        <v>190774.26455871598</v>
      </c>
      <c r="W255" s="14">
        <v>190312.57032917219</v>
      </c>
      <c r="X255" s="14">
        <v>190477.46112543781</v>
      </c>
      <c r="Y255" s="14">
        <v>192222.32138656883</v>
      </c>
      <c r="Z255" s="14">
        <v>193505.3450277767</v>
      </c>
      <c r="AA255" s="14">
        <v>193876.34931937439</v>
      </c>
      <c r="AB255" s="14">
        <v>194419.34788884185</v>
      </c>
      <c r="AC255" s="14">
        <v>194468.81512772152</v>
      </c>
    </row>
    <row r="256" spans="1:29" s="14" customFormat="1">
      <c r="A256" s="1" t="s">
        <v>524</v>
      </c>
      <c r="B256" s="1" t="s">
        <v>556</v>
      </c>
      <c r="C256" s="1"/>
      <c r="D256" s="1" t="s">
        <v>707</v>
      </c>
      <c r="E256" s="1" t="s">
        <v>709</v>
      </c>
      <c r="F256" s="1">
        <v>255</v>
      </c>
      <c r="G256" s="1" t="s">
        <v>836</v>
      </c>
      <c r="H256" s="1" t="str">
        <f t="shared" si="4"/>
        <v>255종합평균매매가격</v>
      </c>
      <c r="I256" s="1" t="s">
        <v>1386</v>
      </c>
      <c r="J256" s="13">
        <v>267131.20464306872</v>
      </c>
      <c r="K256" s="13">
        <v>267131.20464306872</v>
      </c>
      <c r="L256" s="13">
        <v>267583.93164371047</v>
      </c>
      <c r="M256" s="13">
        <v>267181.24632824841</v>
      </c>
      <c r="N256" s="13">
        <v>266414.2266797492</v>
      </c>
      <c r="O256" s="13">
        <v>263921.41282212676</v>
      </c>
      <c r="P256" s="13">
        <v>262588.71618285944</v>
      </c>
      <c r="Q256" s="14">
        <v>261433.24787100119</v>
      </c>
      <c r="R256" s="14">
        <v>260838.80764341427</v>
      </c>
      <c r="S256" s="14">
        <v>260838.80764341427</v>
      </c>
      <c r="T256" s="14">
        <v>260455.2978191647</v>
      </c>
      <c r="U256" s="14">
        <v>260212.83542272964</v>
      </c>
      <c r="V256" s="14">
        <v>259563.04622789344</v>
      </c>
      <c r="W256" s="14">
        <v>259037.4814379524</v>
      </c>
      <c r="X256" s="14">
        <v>258996.94966793523</v>
      </c>
      <c r="Y256" s="14">
        <v>259063.83973210954</v>
      </c>
      <c r="Z256" s="14">
        <v>259006.50539138869</v>
      </c>
      <c r="AA256" s="14">
        <v>259226.28703081858</v>
      </c>
      <c r="AB256" s="14">
        <v>259565.40286172673</v>
      </c>
      <c r="AC256" s="14">
        <v>259441.17845683158</v>
      </c>
    </row>
    <row r="257" spans="1:29" s="14" customFormat="1">
      <c r="A257" s="1" t="s">
        <v>524</v>
      </c>
      <c r="B257" s="1" t="s">
        <v>556</v>
      </c>
      <c r="C257" s="1"/>
      <c r="D257" s="1" t="s">
        <v>707</v>
      </c>
      <c r="E257" s="1" t="s">
        <v>710</v>
      </c>
      <c r="F257" s="1">
        <v>256</v>
      </c>
      <c r="G257" s="1" t="s">
        <v>836</v>
      </c>
      <c r="H257" s="1" t="str">
        <f t="shared" si="4"/>
        <v>256종합평균매매가격</v>
      </c>
      <c r="I257" s="1" t="s">
        <v>1386</v>
      </c>
      <c r="J257" s="13">
        <v>144903.04728429948</v>
      </c>
      <c r="K257" s="13">
        <v>144903.04728429948</v>
      </c>
      <c r="L257" s="13">
        <v>142752.86188144778</v>
      </c>
      <c r="M257" s="13">
        <v>142777.77467428183</v>
      </c>
      <c r="N257" s="13">
        <v>142337.64866754677</v>
      </c>
      <c r="O257" s="13">
        <v>141876.82239476603</v>
      </c>
      <c r="P257" s="13">
        <v>141876.82239476603</v>
      </c>
      <c r="Q257" s="14">
        <v>141863.53557192118</v>
      </c>
      <c r="R257" s="14">
        <v>141860.21386620999</v>
      </c>
      <c r="S257" s="14">
        <v>141763.88440058497</v>
      </c>
      <c r="T257" s="14">
        <v>141634.33787784787</v>
      </c>
      <c r="U257" s="14">
        <v>141720.07070914883</v>
      </c>
      <c r="V257" s="14">
        <v>141326.26393737059</v>
      </c>
      <c r="W257" s="14">
        <v>141256.03134417094</v>
      </c>
      <c r="X257" s="14">
        <v>141381.76155102183</v>
      </c>
      <c r="Y257" s="14">
        <v>141623.92623940794</v>
      </c>
      <c r="Z257" s="14">
        <v>143509.65861128728</v>
      </c>
      <c r="AA257" s="14">
        <v>143717.80172533498</v>
      </c>
      <c r="AB257" s="14">
        <v>143767.75607270643</v>
      </c>
      <c r="AC257" s="14">
        <v>143684.49882708734</v>
      </c>
    </row>
    <row r="258" spans="1:29" s="14" customFormat="1">
      <c r="A258" s="1" t="s">
        <v>524</v>
      </c>
      <c r="B258" s="1" t="s">
        <v>556</v>
      </c>
      <c r="C258" s="1"/>
      <c r="D258" s="1" t="s">
        <v>707</v>
      </c>
      <c r="E258" s="1" t="s">
        <v>711</v>
      </c>
      <c r="F258" s="1">
        <v>257</v>
      </c>
      <c r="G258" s="1" t="s">
        <v>836</v>
      </c>
      <c r="H258" s="1" t="str">
        <f t="shared" si="4"/>
        <v>257종합평균매매가격</v>
      </c>
      <c r="I258" s="1" t="s">
        <v>1386</v>
      </c>
      <c r="J258" s="13">
        <v>189589.74095358574</v>
      </c>
      <c r="K258" s="13">
        <v>189626.44919766017</v>
      </c>
      <c r="L258" s="13">
        <v>190420.47996751196</v>
      </c>
      <c r="M258" s="13">
        <v>190328.22623461389</v>
      </c>
      <c r="N258" s="13">
        <v>190117.47293938094</v>
      </c>
      <c r="O258" s="13">
        <v>189684.74971625154</v>
      </c>
      <c r="P258" s="13">
        <v>189143.57112819469</v>
      </c>
      <c r="Q258" s="14">
        <v>188710.8367578334</v>
      </c>
      <c r="R258" s="14">
        <v>188006.42103648101</v>
      </c>
      <c r="S258" s="14">
        <v>187718.27726015865</v>
      </c>
      <c r="T258" s="14">
        <v>187326.48495342844</v>
      </c>
      <c r="U258" s="14">
        <v>187448.34524549788</v>
      </c>
      <c r="V258" s="14">
        <v>187374.62740846493</v>
      </c>
      <c r="W258" s="14">
        <v>187258.52181513805</v>
      </c>
      <c r="X258" s="14">
        <v>187116.61497884966</v>
      </c>
      <c r="Y258" s="14">
        <v>187136.8873840337</v>
      </c>
      <c r="Z258" s="14">
        <v>187545.91851598461</v>
      </c>
      <c r="AA258" s="14">
        <v>187557.89766450247</v>
      </c>
      <c r="AB258" s="14">
        <v>187466.67184117416</v>
      </c>
      <c r="AC258" s="14">
        <v>187420.59819302859</v>
      </c>
    </row>
    <row r="259" spans="1:29" s="14" customFormat="1">
      <c r="A259" s="1" t="s">
        <v>524</v>
      </c>
      <c r="B259" s="1" t="s">
        <v>556</v>
      </c>
      <c r="C259" s="1"/>
      <c r="D259" s="1" t="s">
        <v>707</v>
      </c>
      <c r="E259" s="1" t="s">
        <v>712</v>
      </c>
      <c r="F259" s="1">
        <v>258</v>
      </c>
      <c r="G259" s="1" t="s">
        <v>836</v>
      </c>
      <c r="H259" s="1" t="str">
        <f t="shared" si="4"/>
        <v>258종합평균매매가격</v>
      </c>
      <c r="I259" s="1" t="s">
        <v>1386</v>
      </c>
      <c r="J259" s="13">
        <v>195358.65087642701</v>
      </c>
      <c r="K259" s="13">
        <v>195358.65087642701</v>
      </c>
      <c r="L259" s="13">
        <v>195358.65087642701</v>
      </c>
      <c r="M259" s="13">
        <v>195306.90004365964</v>
      </c>
      <c r="N259" s="13">
        <v>193883.75214255683</v>
      </c>
      <c r="O259" s="13">
        <v>193883.75214255683</v>
      </c>
      <c r="P259" s="13">
        <v>192014.31391114221</v>
      </c>
      <c r="Q259" s="14">
        <v>191289.80225239895</v>
      </c>
      <c r="R259" s="14">
        <v>190979.29725579472</v>
      </c>
      <c r="S259" s="14">
        <v>189996.03143321458</v>
      </c>
      <c r="T259" s="14">
        <v>189996.03143321458</v>
      </c>
      <c r="U259" s="14">
        <v>192710.91429046218</v>
      </c>
      <c r="V259" s="14">
        <v>191684.60407142632</v>
      </c>
      <c r="W259" s="14">
        <v>191178.11331398005</v>
      </c>
      <c r="X259" s="14">
        <v>191071.83087008426</v>
      </c>
      <c r="Y259" s="14">
        <v>191804.90959796699</v>
      </c>
      <c r="Z259" s="14">
        <v>193111.46979326344</v>
      </c>
      <c r="AA259" s="14">
        <v>193549.66092172317</v>
      </c>
      <c r="AB259" s="14">
        <v>193743.92878056169</v>
      </c>
      <c r="AC259" s="14">
        <v>193449.04118113869</v>
      </c>
    </row>
    <row r="260" spans="1:29" s="14" customFormat="1">
      <c r="A260" s="1" t="s">
        <v>524</v>
      </c>
      <c r="B260" s="1" t="s">
        <v>556</v>
      </c>
      <c r="C260" s="1"/>
      <c r="D260" s="1" t="s">
        <v>713</v>
      </c>
      <c r="E260" s="1"/>
      <c r="F260" s="1">
        <v>259</v>
      </c>
      <c r="G260" s="1" t="s">
        <v>836</v>
      </c>
      <c r="H260" s="1" t="str">
        <f t="shared" si="4"/>
        <v>259종합평균매매가격</v>
      </c>
      <c r="I260" s="1" t="s">
        <v>1386</v>
      </c>
      <c r="J260" s="13">
        <v>163619.99598637078</v>
      </c>
      <c r="K260" s="13">
        <v>163677.29459590715</v>
      </c>
      <c r="L260" s="13">
        <v>165506.19855299129</v>
      </c>
      <c r="M260" s="13">
        <v>165512.23323039728</v>
      </c>
      <c r="N260" s="13">
        <v>165428.43903692364</v>
      </c>
      <c r="O260" s="13">
        <v>165295.67613399136</v>
      </c>
      <c r="P260" s="13">
        <v>165554.47597223936</v>
      </c>
      <c r="Q260" s="14">
        <v>164916.74318369167</v>
      </c>
      <c r="R260" s="14">
        <v>165160.03026474966</v>
      </c>
      <c r="S260" s="14">
        <v>165099.68349068955</v>
      </c>
      <c r="T260" s="14">
        <v>165425.81381977012</v>
      </c>
      <c r="U260" s="14">
        <v>164376.83813255429</v>
      </c>
      <c r="V260" s="14">
        <v>163836.67998687938</v>
      </c>
      <c r="W260" s="14">
        <v>163673.461644414</v>
      </c>
      <c r="X260" s="14">
        <v>163886.24942490761</v>
      </c>
      <c r="Y260" s="14">
        <v>164343.98304968418</v>
      </c>
      <c r="Z260" s="14">
        <v>164101.81049735314</v>
      </c>
      <c r="AA260" s="14">
        <v>164082.45511202706</v>
      </c>
      <c r="AB260" s="14">
        <v>163642.95566013982</v>
      </c>
      <c r="AC260" s="14">
        <v>163096.50273535715</v>
      </c>
    </row>
    <row r="261" spans="1:29" s="14" customFormat="1">
      <c r="A261" s="1" t="s">
        <v>524</v>
      </c>
      <c r="B261" s="1" t="s">
        <v>556</v>
      </c>
      <c r="C261" s="1"/>
      <c r="D261" s="1" t="s">
        <v>714</v>
      </c>
      <c r="E261" s="1"/>
      <c r="F261" s="1">
        <v>260</v>
      </c>
      <c r="G261" s="1" t="s">
        <v>836</v>
      </c>
      <c r="H261" s="1" t="str">
        <f t="shared" si="4"/>
        <v>260종합평균매매가격</v>
      </c>
      <c r="I261" s="1" t="s">
        <v>1386</v>
      </c>
      <c r="J261" s="13">
        <v>124352.42742404569</v>
      </c>
      <c r="K261" s="13">
        <v>124352.42742404569</v>
      </c>
      <c r="L261" s="13">
        <v>124531.72685740475</v>
      </c>
      <c r="M261" s="13">
        <v>124355.94309920959</v>
      </c>
      <c r="N261" s="13">
        <v>124849.4130049597</v>
      </c>
      <c r="O261" s="13">
        <v>124893.35894450845</v>
      </c>
      <c r="P261" s="13">
        <v>125220.31673475144</v>
      </c>
      <c r="Q261" s="14">
        <v>125360.94374130755</v>
      </c>
      <c r="R261" s="14">
        <v>125360.94374130755</v>
      </c>
      <c r="S261" s="14">
        <v>125202.73835893192</v>
      </c>
      <c r="T261" s="14">
        <v>125250.19997364459</v>
      </c>
      <c r="U261" s="14">
        <v>125184.32574449801</v>
      </c>
      <c r="V261" s="14">
        <v>125114.21827605377</v>
      </c>
      <c r="W261" s="14">
        <v>125114.21827605377</v>
      </c>
      <c r="X261" s="14">
        <v>125322.78799467532</v>
      </c>
      <c r="Y261" s="14">
        <v>125770.20739334218</v>
      </c>
      <c r="Z261" s="14">
        <v>125735.15365912007</v>
      </c>
      <c r="AA261" s="14">
        <v>125612.46558934267</v>
      </c>
      <c r="AB261" s="14">
        <v>125603.70215578715</v>
      </c>
      <c r="AC261" s="14">
        <v>125565.14304814284</v>
      </c>
    </row>
    <row r="262" spans="1:29" s="14" customFormat="1">
      <c r="A262" s="1" t="s">
        <v>524</v>
      </c>
      <c r="B262" s="1" t="s">
        <v>556</v>
      </c>
      <c r="C262" s="1"/>
      <c r="D262" s="1" t="s">
        <v>715</v>
      </c>
      <c r="E262" s="1"/>
      <c r="F262" s="1">
        <v>261</v>
      </c>
      <c r="G262" s="1" t="s">
        <v>836</v>
      </c>
      <c r="H262" s="1" t="str">
        <f t="shared" si="4"/>
        <v>261종합평균매매가격</v>
      </c>
      <c r="I262" s="1" t="s">
        <v>1386</v>
      </c>
      <c r="J262" s="13">
        <v>111810.87103663562</v>
      </c>
      <c r="K262" s="13">
        <v>111810.87103663562</v>
      </c>
      <c r="L262" s="13">
        <v>112140.88664635467</v>
      </c>
      <c r="M262" s="13">
        <v>112140.88664635467</v>
      </c>
      <c r="N262" s="13">
        <v>112140.88664635467</v>
      </c>
      <c r="O262" s="13">
        <v>112140.88664635467</v>
      </c>
      <c r="P262" s="13">
        <v>112178.68711954576</v>
      </c>
      <c r="Q262" s="14">
        <v>112130.5023446233</v>
      </c>
      <c r="R262" s="14">
        <v>112103.40057206276</v>
      </c>
      <c r="S262" s="14">
        <v>112081.45032332845</v>
      </c>
      <c r="T262" s="14">
        <v>112080.63007677141</v>
      </c>
      <c r="U262" s="14">
        <v>112374.25627861595</v>
      </c>
      <c r="V262" s="14">
        <v>112259.91283675208</v>
      </c>
      <c r="W262" s="14">
        <v>112148.4532111235</v>
      </c>
      <c r="X262" s="14">
        <v>112104.06028539545</v>
      </c>
      <c r="Y262" s="14">
        <v>112478.03295705203</v>
      </c>
      <c r="Z262" s="14">
        <v>112849.95407420475</v>
      </c>
      <c r="AA262" s="14">
        <v>112820.18649784318</v>
      </c>
      <c r="AB262" s="14">
        <v>112732.32304676445</v>
      </c>
      <c r="AC262" s="14">
        <v>112572.3753711492</v>
      </c>
    </row>
    <row r="263" spans="1:29" s="14" customFormat="1">
      <c r="A263" s="1" t="s">
        <v>524</v>
      </c>
      <c r="B263" s="1" t="s">
        <v>556</v>
      </c>
      <c r="C263" s="1"/>
      <c r="D263" s="1" t="s">
        <v>716</v>
      </c>
      <c r="E263" s="1"/>
      <c r="F263" s="1">
        <v>262</v>
      </c>
      <c r="G263" s="1" t="s">
        <v>836</v>
      </c>
      <c r="H263" s="1" t="str">
        <f t="shared" si="4"/>
        <v>262종합평균매매가격</v>
      </c>
      <c r="I263" s="1" t="s">
        <v>1386</v>
      </c>
      <c r="J263" s="13">
        <v>160926.99112381064</v>
      </c>
      <c r="K263" s="13">
        <v>159330.30440834412</v>
      </c>
      <c r="L263" s="13">
        <v>158068.09781262212</v>
      </c>
      <c r="M263" s="13">
        <v>157121.27374025341</v>
      </c>
      <c r="N263" s="13">
        <v>156548.10685105994</v>
      </c>
      <c r="O263" s="13">
        <v>156312.30750992242</v>
      </c>
      <c r="P263" s="13">
        <v>155863.59138440827</v>
      </c>
      <c r="Q263" s="14">
        <v>155380.35142978968</v>
      </c>
      <c r="R263" s="14">
        <v>155664.3126188509</v>
      </c>
      <c r="S263" s="14">
        <v>155994.52190959622</v>
      </c>
      <c r="T263" s="14">
        <v>156006.97505079073</v>
      </c>
      <c r="U263" s="14">
        <v>155291.3547532309</v>
      </c>
      <c r="V263" s="14">
        <v>155043.14699506061</v>
      </c>
      <c r="W263" s="14">
        <v>154790.95340798612</v>
      </c>
      <c r="X263" s="14">
        <v>154659.25542181334</v>
      </c>
      <c r="Y263" s="14">
        <v>154645.95378647582</v>
      </c>
      <c r="Z263" s="14">
        <v>154808.53610109273</v>
      </c>
      <c r="AA263" s="14">
        <v>154957.0925523843</v>
      </c>
      <c r="AB263" s="14">
        <v>155066.29105182769</v>
      </c>
      <c r="AC263" s="14">
        <v>155077.34129664642</v>
      </c>
    </row>
    <row r="264" spans="1:29" s="14" customFormat="1">
      <c r="A264" s="1" t="s">
        <v>524</v>
      </c>
      <c r="B264" s="1" t="s">
        <v>556</v>
      </c>
      <c r="C264" s="1"/>
      <c r="D264" s="1" t="s">
        <v>717</v>
      </c>
      <c r="E264" s="1"/>
      <c r="F264" s="1">
        <v>263</v>
      </c>
      <c r="G264" s="1" t="s">
        <v>836</v>
      </c>
      <c r="H264" s="1" t="str">
        <f t="shared" ref="H264:H329" si="5">F264&amp;G264&amp;I264</f>
        <v>263종합평균매매가격</v>
      </c>
      <c r="I264" s="1" t="s">
        <v>1386</v>
      </c>
      <c r="J264" s="13">
        <v>140625.27743334687</v>
      </c>
      <c r="K264" s="13">
        <v>141812.27370312155</v>
      </c>
      <c r="L264" s="13">
        <v>141823.06832350747</v>
      </c>
      <c r="M264" s="13">
        <v>141865.38824535365</v>
      </c>
      <c r="N264" s="13">
        <v>141907.06452471606</v>
      </c>
      <c r="O264" s="13">
        <v>141907.06452471606</v>
      </c>
      <c r="P264" s="13">
        <v>142340.59790487407</v>
      </c>
      <c r="Q264" s="14">
        <v>142636.72255282468</v>
      </c>
      <c r="R264" s="14">
        <v>141548.4452208865</v>
      </c>
      <c r="S264" s="14">
        <v>141515.50002535217</v>
      </c>
      <c r="T264" s="14">
        <v>141514.49149895823</v>
      </c>
      <c r="U264" s="14">
        <v>139246.93296617238</v>
      </c>
      <c r="V264" s="14">
        <v>139280.39346861281</v>
      </c>
      <c r="W264" s="14">
        <v>139253.62506666046</v>
      </c>
      <c r="X264" s="14">
        <v>139233.54876519617</v>
      </c>
      <c r="Y264" s="14">
        <v>139225.55987459561</v>
      </c>
      <c r="Z264" s="14">
        <v>139218.86777410749</v>
      </c>
      <c r="AA264" s="14">
        <v>139228.90592483964</v>
      </c>
      <c r="AB264" s="14">
        <v>139155.29281947066</v>
      </c>
      <c r="AC264" s="14">
        <v>139101.75601556594</v>
      </c>
    </row>
    <row r="265" spans="1:29" s="14" customFormat="1">
      <c r="A265" s="1" t="s">
        <v>524</v>
      </c>
      <c r="B265" s="1" t="s">
        <v>556</v>
      </c>
      <c r="C265" s="1"/>
      <c r="D265" s="1" t="s">
        <v>718</v>
      </c>
      <c r="E265" s="1"/>
      <c r="F265" s="1">
        <v>264</v>
      </c>
      <c r="G265" s="1" t="s">
        <v>836</v>
      </c>
      <c r="H265" s="1" t="str">
        <f t="shared" si="5"/>
        <v>264종합평균매매가격</v>
      </c>
      <c r="I265" s="1" t="s">
        <v>1386</v>
      </c>
      <c r="J265" s="13">
        <v>150736.08742372302</v>
      </c>
      <c r="K265" s="13">
        <v>151363.56883640186</v>
      </c>
      <c r="L265" s="13">
        <v>152685.20404174313</v>
      </c>
      <c r="M265" s="13">
        <v>153728.38326914725</v>
      </c>
      <c r="N265" s="13">
        <v>153438.64494714906</v>
      </c>
      <c r="O265" s="13">
        <v>152092.47631221887</v>
      </c>
      <c r="P265" s="13">
        <v>148307.19093985701</v>
      </c>
      <c r="Q265" s="14">
        <v>147851.93589690988</v>
      </c>
      <c r="R265" s="14">
        <v>147071.89922863504</v>
      </c>
      <c r="S265" s="14">
        <v>146664.60171548065</v>
      </c>
      <c r="T265" s="14">
        <v>146707.83058960186</v>
      </c>
      <c r="U265" s="14">
        <v>145924.27284194468</v>
      </c>
      <c r="V265" s="14">
        <v>144500.47641733923</v>
      </c>
      <c r="W265" s="14">
        <v>144165.32091011538</v>
      </c>
      <c r="X265" s="14">
        <v>144472.42327532708</v>
      </c>
      <c r="Y265" s="14">
        <v>145487.13643412382</v>
      </c>
      <c r="Z265" s="14">
        <v>146806.63935432804</v>
      </c>
      <c r="AA265" s="14">
        <v>147270.77421701423</v>
      </c>
      <c r="AB265" s="14">
        <v>147719.10753308624</v>
      </c>
      <c r="AC265" s="14">
        <v>147893.83734659001</v>
      </c>
    </row>
    <row r="266" spans="1:29" s="14" customFormat="1">
      <c r="A266" s="1" t="s">
        <v>524</v>
      </c>
      <c r="B266" s="1" t="s">
        <v>556</v>
      </c>
      <c r="C266" s="1"/>
      <c r="D266" s="1" t="s">
        <v>719</v>
      </c>
      <c r="E266" s="1"/>
      <c r="F266" s="1">
        <v>265</v>
      </c>
      <c r="G266" s="1" t="s">
        <v>836</v>
      </c>
      <c r="H266" s="1" t="str">
        <f t="shared" si="5"/>
        <v>265종합평균매매가격</v>
      </c>
      <c r="I266" s="1" t="s">
        <v>1386</v>
      </c>
      <c r="J266" s="13">
        <v>127913.73591398929</v>
      </c>
      <c r="K266" s="13">
        <v>127832.52473058857</v>
      </c>
      <c r="L266" s="13">
        <v>127145.84269888717</v>
      </c>
      <c r="M266" s="13">
        <v>126059.6431209023</v>
      </c>
      <c r="N266" s="13">
        <v>125037.96495767288</v>
      </c>
      <c r="O266" s="13">
        <v>124080.80820919891</v>
      </c>
      <c r="P266" s="13">
        <v>123702.96882614485</v>
      </c>
      <c r="Q266" s="14">
        <v>122941.61398176293</v>
      </c>
      <c r="R266" s="14">
        <v>122576.16365645958</v>
      </c>
      <c r="S266" s="14">
        <v>122515.25526890905</v>
      </c>
      <c r="T266" s="14">
        <v>122308.61428320227</v>
      </c>
      <c r="U266" s="14">
        <v>122266.0975113085</v>
      </c>
      <c r="V266" s="14">
        <v>122133.2577833909</v>
      </c>
      <c r="W266" s="14">
        <v>121940.31803193604</v>
      </c>
      <c r="X266" s="14">
        <v>121933.64537436039</v>
      </c>
      <c r="Y266" s="14">
        <v>122210.65561113687</v>
      </c>
      <c r="Z266" s="14">
        <v>122453.54066236825</v>
      </c>
      <c r="AA266" s="14">
        <v>122466.52808136436</v>
      </c>
      <c r="AB266" s="14">
        <v>122161.88636854087</v>
      </c>
      <c r="AC266" s="14">
        <v>121979.10134084678</v>
      </c>
    </row>
    <row r="267" spans="1:29" s="14" customFormat="1">
      <c r="A267" s="1" t="s">
        <v>524</v>
      </c>
      <c r="B267" s="1" t="s">
        <v>557</v>
      </c>
      <c r="C267" s="1"/>
      <c r="D267" s="1"/>
      <c r="E267" s="1"/>
      <c r="F267" s="1">
        <v>266</v>
      </c>
      <c r="G267" s="1" t="s">
        <v>836</v>
      </c>
      <c r="H267" s="1" t="str">
        <f t="shared" si="5"/>
        <v>266종합평균매매가격</v>
      </c>
      <c r="I267" s="1" t="s">
        <v>1386</v>
      </c>
      <c r="J267" s="13">
        <v>135150.31095578958</v>
      </c>
      <c r="K267" s="13">
        <v>136908.96548331535</v>
      </c>
      <c r="L267" s="13">
        <v>137099.82901467351</v>
      </c>
      <c r="M267" s="13">
        <v>137614.38014484089</v>
      </c>
      <c r="N267" s="13">
        <v>138439.43207831879</v>
      </c>
      <c r="O267" s="13">
        <v>138448.65098598623</v>
      </c>
      <c r="P267" s="13">
        <v>138499.14667167846</v>
      </c>
      <c r="Q267" s="14">
        <v>138495.80333088717</v>
      </c>
      <c r="R267" s="14">
        <v>138489.49448857637</v>
      </c>
      <c r="S267" s="14">
        <v>138482.63980545188</v>
      </c>
      <c r="T267" s="14">
        <v>138442.83453279192</v>
      </c>
      <c r="U267" s="14">
        <v>138044.90752060863</v>
      </c>
      <c r="V267" s="14">
        <v>137938.33543366744</v>
      </c>
      <c r="W267" s="14">
        <v>137896.50433088202</v>
      </c>
      <c r="X267" s="14">
        <v>137878.54012082648</v>
      </c>
      <c r="Y267" s="14">
        <v>137850.5878357467</v>
      </c>
      <c r="Z267" s="14">
        <v>137832.13569157396</v>
      </c>
      <c r="AA267" s="14">
        <v>137843.14308645559</v>
      </c>
      <c r="AB267" s="14">
        <v>137808.2442320429</v>
      </c>
      <c r="AC267" s="14">
        <v>137677.05768974856</v>
      </c>
    </row>
    <row r="268" spans="1:29" s="14" customFormat="1">
      <c r="A268" s="1" t="s">
        <v>524</v>
      </c>
      <c r="B268" s="1" t="s">
        <v>557</v>
      </c>
      <c r="C268" s="1"/>
      <c r="D268" s="1" t="s">
        <v>557</v>
      </c>
      <c r="E268" s="1"/>
      <c r="F268" s="1">
        <v>267</v>
      </c>
      <c r="G268" s="1" t="s">
        <v>836</v>
      </c>
      <c r="H268" s="1" t="str">
        <f t="shared" si="5"/>
        <v>267종합평균매매가격</v>
      </c>
      <c r="I268" s="1" t="s">
        <v>1386</v>
      </c>
      <c r="J268" s="13">
        <v>140208.00619904057</v>
      </c>
      <c r="K268" s="13">
        <v>142340.74963329054</v>
      </c>
      <c r="L268" s="13">
        <v>142473.84329574436</v>
      </c>
      <c r="M268" s="13">
        <v>143039.47487022428</v>
      </c>
      <c r="N268" s="13">
        <v>144062.09315664056</v>
      </c>
      <c r="O268" s="13">
        <v>144062.13814585662</v>
      </c>
      <c r="P268" s="13">
        <v>144131.75940127301</v>
      </c>
      <c r="Q268" s="14">
        <v>144136.28576402596</v>
      </c>
      <c r="R268" s="14">
        <v>144127.52952549528</v>
      </c>
      <c r="S268" s="14">
        <v>144108.92822336024</v>
      </c>
      <c r="T268" s="14">
        <v>144051.46382629013</v>
      </c>
      <c r="U268" s="14">
        <v>143524.75003281707</v>
      </c>
      <c r="V268" s="14">
        <v>143374.98787934703</v>
      </c>
      <c r="W268" s="14">
        <v>143320.21144424932</v>
      </c>
      <c r="X268" s="14">
        <v>143295.43874906193</v>
      </c>
      <c r="Y268" s="14">
        <v>143263.11646600766</v>
      </c>
      <c r="Z268" s="14">
        <v>143250.98818151196</v>
      </c>
      <c r="AA268" s="14">
        <v>143268.37752598742</v>
      </c>
      <c r="AB268" s="14">
        <v>143247.84172656303</v>
      </c>
      <c r="AC268" s="14">
        <v>143086.2754889747</v>
      </c>
    </row>
    <row r="269" spans="1:29" s="14" customFormat="1">
      <c r="A269" s="1" t="s">
        <v>524</v>
      </c>
      <c r="B269" s="1" t="s">
        <v>557</v>
      </c>
      <c r="C269" s="1"/>
      <c r="D269" s="1" t="s">
        <v>720</v>
      </c>
      <c r="E269" s="1"/>
      <c r="F269" s="1">
        <v>268</v>
      </c>
      <c r="G269" s="1" t="s">
        <v>836</v>
      </c>
      <c r="H269" s="1" t="str">
        <f t="shared" si="5"/>
        <v>268종합평균매매가격</v>
      </c>
      <c r="I269" s="1" t="s">
        <v>1386</v>
      </c>
      <c r="J269" s="13">
        <v>122112.69919234175</v>
      </c>
      <c r="K269" s="13">
        <v>122907.03584456822</v>
      </c>
      <c r="L269" s="13">
        <v>123246.81723004291</v>
      </c>
      <c r="M269" s="13">
        <v>123629.69435265918</v>
      </c>
      <c r="N269" s="13">
        <v>123945.46423507477</v>
      </c>
      <c r="O269" s="13">
        <v>123978.33146107025</v>
      </c>
      <c r="P269" s="13">
        <v>123979.52568812852</v>
      </c>
      <c r="Q269" s="14">
        <v>123955.89600453313</v>
      </c>
      <c r="R269" s="14">
        <v>123955.89600453313</v>
      </c>
      <c r="S269" s="14">
        <v>123979.32148872335</v>
      </c>
      <c r="T269" s="14">
        <v>123985.03750532042</v>
      </c>
      <c r="U269" s="14">
        <v>123586.32531701437</v>
      </c>
      <c r="V269" s="14">
        <v>123593.71036039127</v>
      </c>
      <c r="W269" s="14">
        <v>123586.03555880851</v>
      </c>
      <c r="X269" s="14">
        <v>123586.03555880851</v>
      </c>
      <c r="Y269" s="14">
        <v>123569.61352752766</v>
      </c>
      <c r="Z269" s="14">
        <v>123534.47585913033</v>
      </c>
      <c r="AA269" s="14">
        <v>123528.6444593538</v>
      </c>
      <c r="AB269" s="14">
        <v>123455.84863786958</v>
      </c>
      <c r="AC269" s="14">
        <v>123404.81901993026</v>
      </c>
    </row>
    <row r="270" spans="1:29" s="14" customFormat="1">
      <c r="A270" s="1" t="s">
        <v>523</v>
      </c>
      <c r="B270" s="1"/>
      <c r="C270" s="1"/>
      <c r="D270" s="1"/>
      <c r="E270" s="1"/>
      <c r="F270" s="1">
        <v>269</v>
      </c>
      <c r="G270" s="1" t="s">
        <v>836</v>
      </c>
      <c r="H270" s="1" t="str">
        <f t="shared" si="5"/>
        <v>269종합평균매매가격</v>
      </c>
      <c r="I270" s="1" t="s">
        <v>1386</v>
      </c>
      <c r="J270" s="13">
        <v>188229.89244527541</v>
      </c>
      <c r="K270" s="13">
        <v>188223.56075320614</v>
      </c>
      <c r="L270" s="13">
        <v>188156.87300952003</v>
      </c>
      <c r="M270" s="13">
        <v>187954.46682799465</v>
      </c>
      <c r="N270" s="13">
        <v>187657.67016519647</v>
      </c>
      <c r="O270" s="13">
        <v>187117.90107910463</v>
      </c>
      <c r="P270" s="13">
        <v>186480.38284429279</v>
      </c>
      <c r="Q270" s="14">
        <v>185761.67454112213</v>
      </c>
      <c r="R270" s="14">
        <v>185013.28465875392</v>
      </c>
      <c r="S270" s="14">
        <v>184355.19927250431</v>
      </c>
      <c r="T270" s="14">
        <v>183760.91745975113</v>
      </c>
      <c r="U270" s="14">
        <v>183020.35633350784</v>
      </c>
      <c r="V270" s="14">
        <v>182306.12388872844</v>
      </c>
      <c r="W270" s="14">
        <v>181831.14084016031</v>
      </c>
      <c r="X270" s="14">
        <v>181516.40196636636</v>
      </c>
      <c r="Y270" s="14">
        <v>181515.53038181842</v>
      </c>
      <c r="Z270" s="14">
        <v>181784.5262150662</v>
      </c>
      <c r="AA270" s="14">
        <v>181815.36500743791</v>
      </c>
      <c r="AB270" s="14">
        <v>181412.88687311337</v>
      </c>
      <c r="AC270" s="14">
        <v>181131.16086722928</v>
      </c>
    </row>
    <row r="271" spans="1:29" s="14" customFormat="1">
      <c r="A271" s="1" t="s">
        <v>516</v>
      </c>
      <c r="B271" s="1"/>
      <c r="C271" s="1"/>
      <c r="D271" s="1"/>
      <c r="E271" s="1"/>
      <c r="F271" s="1">
        <v>1</v>
      </c>
      <c r="G271" s="1" t="s">
        <v>836</v>
      </c>
      <c r="H271" s="1" t="str">
        <f t="shared" si="5"/>
        <v>1종합평균전세가격</v>
      </c>
      <c r="I271" s="1" t="s">
        <v>1387</v>
      </c>
      <c r="J271" s="13">
        <v>128688.08762400152</v>
      </c>
      <c r="K271" s="13">
        <v>128763.01489896049</v>
      </c>
      <c r="L271" s="13">
        <v>128801.9847900959</v>
      </c>
      <c r="M271" s="13">
        <v>128673.71214505858</v>
      </c>
      <c r="N271" s="13">
        <v>128555.07419161791</v>
      </c>
      <c r="O271" s="13">
        <v>128336.38796933397</v>
      </c>
      <c r="P271" s="13">
        <v>127970.69737640464</v>
      </c>
      <c r="Q271" s="14">
        <v>127751.68536896196</v>
      </c>
      <c r="R271" s="14">
        <v>128040.94995446579</v>
      </c>
      <c r="S271" s="14">
        <v>128509.06189035106</v>
      </c>
      <c r="T271" s="14">
        <v>128931.14518547595</v>
      </c>
      <c r="U271" s="14">
        <v>128853.38263967339</v>
      </c>
      <c r="V271" s="14">
        <v>129140.65935832832</v>
      </c>
      <c r="W271" s="14">
        <v>129494.78737544882</v>
      </c>
      <c r="X271" s="14">
        <v>130221.01039007315</v>
      </c>
      <c r="Y271" s="14">
        <v>130969.05677747777</v>
      </c>
      <c r="Z271" s="14">
        <v>131333.6112408133</v>
      </c>
      <c r="AA271" s="14">
        <v>131636.15056659092</v>
      </c>
      <c r="AB271" s="14">
        <v>132185.63282527679</v>
      </c>
      <c r="AC271" s="14">
        <v>132971.29445797694</v>
      </c>
    </row>
    <row r="272" spans="1:29" s="14" customFormat="1">
      <c r="A272" s="1" t="s">
        <v>521</v>
      </c>
      <c r="B272" s="1"/>
      <c r="C272" s="1"/>
      <c r="D272" s="1"/>
      <c r="E272" s="1"/>
      <c r="F272" s="1">
        <v>2</v>
      </c>
      <c r="G272" s="1" t="s">
        <v>836</v>
      </c>
      <c r="H272" s="1" t="str">
        <f t="shared" si="5"/>
        <v>2종합평균전세가격</v>
      </c>
      <c r="I272" s="1" t="s">
        <v>1387</v>
      </c>
      <c r="J272" s="13">
        <v>171840.56461061732</v>
      </c>
      <c r="K272" s="13">
        <v>171916.25686985574</v>
      </c>
      <c r="L272" s="13">
        <v>171782.27987368082</v>
      </c>
      <c r="M272" s="13">
        <v>171296.26977193405</v>
      </c>
      <c r="N272" s="13">
        <v>170888.25982072015</v>
      </c>
      <c r="O272" s="13">
        <v>170416.24910725988</v>
      </c>
      <c r="P272" s="13">
        <v>169760.49108466855</v>
      </c>
      <c r="Q272" s="14">
        <v>169383.27084854085</v>
      </c>
      <c r="R272" s="14">
        <v>169874.29979234</v>
      </c>
      <c r="S272" s="14">
        <v>170612.92985073285</v>
      </c>
      <c r="T272" s="14">
        <v>171246.9746102526</v>
      </c>
      <c r="U272" s="14">
        <v>170223.98629008047</v>
      </c>
      <c r="V272" s="14">
        <v>170582.43527719943</v>
      </c>
      <c r="W272" s="14">
        <v>171102.18140854084</v>
      </c>
      <c r="X272" s="14">
        <v>172319.02234437177</v>
      </c>
      <c r="Y272" s="14">
        <v>173402.06201401103</v>
      </c>
      <c r="Z272" s="14">
        <v>173779.69153125971</v>
      </c>
      <c r="AA272" s="14">
        <v>174117.48529580215</v>
      </c>
      <c r="AB272" s="14">
        <v>174988.05876011538</v>
      </c>
      <c r="AC272" s="14">
        <v>176390.22667426118</v>
      </c>
    </row>
    <row r="273" spans="1:29" s="14" customFormat="1">
      <c r="A273" s="1" t="s">
        <v>1382</v>
      </c>
      <c r="B273" s="1"/>
      <c r="C273" s="1"/>
      <c r="D273" s="1"/>
      <c r="E273" s="1"/>
      <c r="F273" s="1">
        <v>3</v>
      </c>
      <c r="G273" s="1" t="s">
        <v>836</v>
      </c>
      <c r="H273" s="1" t="str">
        <f t="shared" si="5"/>
        <v>3종합평균전세가격</v>
      </c>
      <c r="I273" s="1" t="s">
        <v>1387</v>
      </c>
      <c r="J273" s="13">
        <v>88733.405473921812</v>
      </c>
      <c r="K273" s="13">
        <v>88807.62445341592</v>
      </c>
      <c r="L273" s="13">
        <v>89006.725080811972</v>
      </c>
      <c r="M273" s="13">
        <v>89209.679919667251</v>
      </c>
      <c r="N273" s="13">
        <v>89358.970182670557</v>
      </c>
      <c r="O273" s="13">
        <v>89374.835954445094</v>
      </c>
      <c r="P273" s="13">
        <v>89277.717475182173</v>
      </c>
      <c r="Q273" s="14">
        <v>89205.189747021795</v>
      </c>
      <c r="R273" s="14">
        <v>89307.641630965038</v>
      </c>
      <c r="S273" s="14">
        <v>89525.28206775237</v>
      </c>
      <c r="T273" s="14">
        <v>89751.111207163398</v>
      </c>
      <c r="U273" s="14">
        <v>90246.828016488769</v>
      </c>
      <c r="V273" s="14">
        <v>90467.687621839679</v>
      </c>
      <c r="W273" s="14">
        <v>90667.262787198953</v>
      </c>
      <c r="X273" s="14">
        <v>90935.647000769197</v>
      </c>
      <c r="Y273" s="14">
        <v>91418.153162821036</v>
      </c>
      <c r="Z273" s="14">
        <v>91770.520645899305</v>
      </c>
      <c r="AA273" s="14">
        <v>92040.200057518465</v>
      </c>
      <c r="AB273" s="14">
        <v>92290.400018037602</v>
      </c>
      <c r="AC273" s="14">
        <v>92501.429230069829</v>
      </c>
    </row>
    <row r="274" spans="1:29" s="14" customFormat="1">
      <c r="A274" s="1" t="s">
        <v>522</v>
      </c>
      <c r="B274" s="1"/>
      <c r="C274" s="1"/>
      <c r="D274" s="1"/>
      <c r="E274" s="1"/>
      <c r="F274" s="1">
        <v>4</v>
      </c>
      <c r="G274" s="1" t="s">
        <v>836</v>
      </c>
      <c r="H274" s="1" t="str">
        <f t="shared" si="5"/>
        <v>4종합평균전세가격</v>
      </c>
      <c r="I274" s="1" t="s">
        <v>1387</v>
      </c>
      <c r="J274" s="13">
        <v>114830.79914788759</v>
      </c>
      <c r="K274" s="13">
        <v>114758.44720647727</v>
      </c>
      <c r="L274" s="13">
        <v>115056.18165060063</v>
      </c>
      <c r="M274" s="13">
        <v>115288.53925474211</v>
      </c>
      <c r="N274" s="13">
        <v>115504.04113529522</v>
      </c>
      <c r="O274" s="13">
        <v>115469.52589926698</v>
      </c>
      <c r="P274" s="13">
        <v>115274.32256217925</v>
      </c>
      <c r="Q274" s="14">
        <v>115043.09848275712</v>
      </c>
      <c r="R274" s="14">
        <v>115156.33970711227</v>
      </c>
      <c r="S274" s="14">
        <v>115438.59956383373</v>
      </c>
      <c r="T274" s="14">
        <v>115786.09969948033</v>
      </c>
      <c r="U274" s="14">
        <v>116086.65725767847</v>
      </c>
      <c r="V274" s="14">
        <v>116361.80148064377</v>
      </c>
      <c r="W274" s="14">
        <v>116628.75847975902</v>
      </c>
      <c r="X274" s="14">
        <v>116957.91448047</v>
      </c>
      <c r="Y274" s="14">
        <v>117660.58548945468</v>
      </c>
      <c r="Z274" s="14">
        <v>118135.2185491721</v>
      </c>
      <c r="AA274" s="14">
        <v>118563.84133669175</v>
      </c>
      <c r="AB274" s="14">
        <v>119005.09417171929</v>
      </c>
      <c r="AC274" s="14">
        <v>119357.62141967681</v>
      </c>
    </row>
    <row r="275" spans="1:29" s="14" customFormat="1">
      <c r="A275" s="1" t="s">
        <v>853</v>
      </c>
      <c r="B275" s="1"/>
      <c r="C275" s="1"/>
      <c r="D275" s="1"/>
      <c r="E275" s="1"/>
      <c r="F275" s="1">
        <v>5</v>
      </c>
      <c r="G275" s="1" t="s">
        <v>836</v>
      </c>
      <c r="H275" s="1" t="str">
        <f t="shared" si="5"/>
        <v>5종합평균전세가격</v>
      </c>
      <c r="I275" s="1" t="s">
        <v>1387</v>
      </c>
      <c r="J275" s="13">
        <v>71757.164028124316</v>
      </c>
      <c r="K275" s="13">
        <v>71926.726756242992</v>
      </c>
      <c r="L275" s="13">
        <v>72061.666513461678</v>
      </c>
      <c r="M275" s="13">
        <v>72245.494980966992</v>
      </c>
      <c r="N275" s="13">
        <v>72351.714873799094</v>
      </c>
      <c r="O275" s="13">
        <v>72400.353272734254</v>
      </c>
      <c r="P275" s="13">
        <v>72367.038568262549</v>
      </c>
      <c r="Q275" s="14">
        <v>72397.742128607206</v>
      </c>
      <c r="R275" s="14">
        <v>72493.175593387146</v>
      </c>
      <c r="S275" s="14">
        <v>72668.781377649648</v>
      </c>
      <c r="T275" s="14">
        <v>72815.464061485516</v>
      </c>
      <c r="U275" s="14">
        <v>73488.062914818904</v>
      </c>
      <c r="V275" s="14">
        <v>73667.373224372059</v>
      </c>
      <c r="W275" s="14">
        <v>73813.49094025926</v>
      </c>
      <c r="X275" s="14">
        <v>74035.069942766233</v>
      </c>
      <c r="Y275" s="14">
        <v>74370.580844296477</v>
      </c>
      <c r="Z275" s="14">
        <v>74638.100884101572</v>
      </c>
      <c r="AA275" s="14">
        <v>74802.039621512289</v>
      </c>
      <c r="AB275" s="14">
        <v>74924.274880740617</v>
      </c>
      <c r="AC275" s="14">
        <v>75039.170474522645</v>
      </c>
    </row>
    <row r="276" spans="1:29" s="14" customFormat="1">
      <c r="A276" s="1" t="s">
        <v>524</v>
      </c>
      <c r="B276" s="1" t="s">
        <v>525</v>
      </c>
      <c r="C276" s="1"/>
      <c r="D276" s="1"/>
      <c r="E276" s="1"/>
      <c r="F276" s="1">
        <v>6</v>
      </c>
      <c r="G276" s="1" t="s">
        <v>836</v>
      </c>
      <c r="H276" s="1" t="str">
        <f t="shared" si="5"/>
        <v>6종합평균전세가격</v>
      </c>
      <c r="I276" s="1" t="s">
        <v>1387</v>
      </c>
      <c r="J276" s="13">
        <v>233428.92706384443</v>
      </c>
      <c r="K276" s="13">
        <v>233397.63941236175</v>
      </c>
      <c r="L276" s="13">
        <v>233268.16707224064</v>
      </c>
      <c r="M276" s="13">
        <v>232332.822982899</v>
      </c>
      <c r="N276" s="13">
        <v>231558.2889670713</v>
      </c>
      <c r="O276" s="13">
        <v>230735.45727441317</v>
      </c>
      <c r="P276" s="13">
        <v>229678.28532626951</v>
      </c>
      <c r="Q276" s="14">
        <v>229064.53794247814</v>
      </c>
      <c r="R276" s="14">
        <v>229993.01358534323</v>
      </c>
      <c r="S276" s="14">
        <v>231324.64128686959</v>
      </c>
      <c r="T276" s="14">
        <v>232636.93520165904</v>
      </c>
      <c r="U276" s="14">
        <v>231408.55609051479</v>
      </c>
      <c r="V276" s="14">
        <v>232112.9841611796</v>
      </c>
      <c r="W276" s="14">
        <v>233238.90150277078</v>
      </c>
      <c r="X276" s="14">
        <v>235549.7261972324</v>
      </c>
      <c r="Y276" s="14">
        <v>236897.17604695424</v>
      </c>
      <c r="Z276" s="14">
        <v>237217.80513585516</v>
      </c>
      <c r="AA276" s="14">
        <v>237505.05626952343</v>
      </c>
      <c r="AB276" s="14">
        <v>238924.75547651984</v>
      </c>
      <c r="AC276" s="14">
        <v>241106.84196486053</v>
      </c>
    </row>
    <row r="277" spans="1:29" s="14" customFormat="1">
      <c r="A277" s="1" t="s">
        <v>524</v>
      </c>
      <c r="B277" s="1" t="s">
        <v>525</v>
      </c>
      <c r="C277" s="1" t="s">
        <v>526</v>
      </c>
      <c r="D277" s="1"/>
      <c r="E277" s="1"/>
      <c r="F277" s="1">
        <v>7</v>
      </c>
      <c r="G277" s="1" t="s">
        <v>836</v>
      </c>
      <c r="H277" s="1" t="str">
        <f t="shared" si="5"/>
        <v>7종합평균전세가격</v>
      </c>
      <c r="I277" s="1" t="s">
        <v>1387</v>
      </c>
      <c r="J277" s="13">
        <v>195138.03333019969</v>
      </c>
      <c r="K277" s="13">
        <v>195196.71400536041</v>
      </c>
      <c r="L277" s="13">
        <v>195354.33526260214</v>
      </c>
      <c r="M277" s="13">
        <v>194907.05473974274</v>
      </c>
      <c r="N277" s="13">
        <v>194472.15988536316</v>
      </c>
      <c r="O277" s="13">
        <v>194136.26623871372</v>
      </c>
      <c r="P277" s="13">
        <v>193708.32368150426</v>
      </c>
      <c r="Q277" s="14">
        <v>193425.6795340862</v>
      </c>
      <c r="R277" s="14">
        <v>193908.10973946209</v>
      </c>
      <c r="S277" s="14">
        <v>194794.19270277908</v>
      </c>
      <c r="T277" s="14">
        <v>195396.13835303849</v>
      </c>
      <c r="U277" s="14">
        <v>194819.54240193026</v>
      </c>
      <c r="V277" s="14">
        <v>195121.60106733529</v>
      </c>
      <c r="W277" s="14">
        <v>195947.06581774051</v>
      </c>
      <c r="X277" s="14">
        <v>197329.65064729642</v>
      </c>
      <c r="Y277" s="14">
        <v>198415.30877013624</v>
      </c>
      <c r="Z277" s="14">
        <v>199108.14405275637</v>
      </c>
      <c r="AA277" s="14">
        <v>199498.138448126</v>
      </c>
      <c r="AB277" s="14">
        <v>200416.6017334717</v>
      </c>
      <c r="AC277" s="14">
        <v>201804.277504739</v>
      </c>
    </row>
    <row r="278" spans="1:29" s="14" customFormat="1">
      <c r="A278" s="1" t="s">
        <v>524</v>
      </c>
      <c r="B278" s="1" t="s">
        <v>525</v>
      </c>
      <c r="C278" s="1" t="s">
        <v>527</v>
      </c>
      <c r="D278" s="1"/>
      <c r="E278" s="1"/>
      <c r="F278" s="1">
        <v>8</v>
      </c>
      <c r="G278" s="1" t="s">
        <v>836</v>
      </c>
      <c r="H278" s="1" t="str">
        <f t="shared" si="5"/>
        <v>8종합평균전세가격</v>
      </c>
      <c r="I278" s="1" t="s">
        <v>1387</v>
      </c>
      <c r="J278" s="13">
        <v>237154.9464804313</v>
      </c>
      <c r="K278" s="13">
        <v>237171.94544891923</v>
      </c>
      <c r="L278" s="13">
        <v>236956.1824438734</v>
      </c>
      <c r="M278" s="13">
        <v>237065.382429085</v>
      </c>
      <c r="N278" s="13">
        <v>236892.67171035119</v>
      </c>
      <c r="O278" s="13">
        <v>236316.4844685462</v>
      </c>
      <c r="P278" s="13">
        <v>236186.88499135178</v>
      </c>
      <c r="Q278" s="14">
        <v>236257.6720550379</v>
      </c>
      <c r="R278" s="14">
        <v>236714.45459250908</v>
      </c>
      <c r="S278" s="14">
        <v>237435.72322308415</v>
      </c>
      <c r="T278" s="14">
        <v>238575.84390859387</v>
      </c>
      <c r="U278" s="14">
        <v>239393.91829868787</v>
      </c>
      <c r="V278" s="14">
        <v>239887.73923115456</v>
      </c>
      <c r="W278" s="14">
        <v>240502.77244356304</v>
      </c>
      <c r="X278" s="14">
        <v>241870.8374632952</v>
      </c>
      <c r="Y278" s="14">
        <v>243928.28056624986</v>
      </c>
      <c r="Z278" s="14">
        <v>244884.89520261783</v>
      </c>
      <c r="AA278" s="14">
        <v>245746.91066042561</v>
      </c>
      <c r="AB278" s="14">
        <v>246498.86983460494</v>
      </c>
      <c r="AC278" s="14">
        <v>248234.33592125215</v>
      </c>
    </row>
    <row r="279" spans="1:29" s="14" customFormat="1">
      <c r="A279" s="1" t="s">
        <v>524</v>
      </c>
      <c r="B279" s="1" t="s">
        <v>525</v>
      </c>
      <c r="C279" s="1" t="s">
        <v>528</v>
      </c>
      <c r="D279" s="1"/>
      <c r="E279" s="1"/>
      <c r="F279" s="1">
        <v>9</v>
      </c>
      <c r="G279" s="1" t="s">
        <v>836</v>
      </c>
      <c r="H279" s="1" t="str">
        <f t="shared" si="5"/>
        <v>9종합평균전세가격</v>
      </c>
      <c r="I279" s="1" t="s">
        <v>1387</v>
      </c>
      <c r="J279" s="13">
        <v>190908.14584329666</v>
      </c>
      <c r="K279" s="13">
        <v>190883.35608106374</v>
      </c>
      <c r="L279" s="13">
        <v>191112.98531241392</v>
      </c>
      <c r="M279" s="13">
        <v>190295.42184520909</v>
      </c>
      <c r="N279" s="13">
        <v>189661.05079451579</v>
      </c>
      <c r="O279" s="13">
        <v>189335.45883738389</v>
      </c>
      <c r="P279" s="13">
        <v>188835.33457712029</v>
      </c>
      <c r="Q279" s="14">
        <v>188373.50012260882</v>
      </c>
      <c r="R279" s="14">
        <v>188772.92004789441</v>
      </c>
      <c r="S279" s="14">
        <v>189611.33310050442</v>
      </c>
      <c r="T279" s="14">
        <v>190106.38292728955</v>
      </c>
      <c r="U279" s="14">
        <v>189851.19647489305</v>
      </c>
      <c r="V279" s="14">
        <v>190175.78741326704</v>
      </c>
      <c r="W279" s="14">
        <v>191214.28062488203</v>
      </c>
      <c r="X279" s="14">
        <v>192674.22811526735</v>
      </c>
      <c r="Y279" s="14">
        <v>193440.44038778398</v>
      </c>
      <c r="Z279" s="14">
        <v>194212.07409559266</v>
      </c>
      <c r="AA279" s="14">
        <v>194450.97595500632</v>
      </c>
      <c r="AB279" s="14">
        <v>195630.59764910862</v>
      </c>
      <c r="AC279" s="14">
        <v>196968.56226741677</v>
      </c>
    </row>
    <row r="280" spans="1:29" s="14" customFormat="1">
      <c r="A280" s="1" t="s">
        <v>524</v>
      </c>
      <c r="B280" s="1" t="s">
        <v>525</v>
      </c>
      <c r="C280" s="1" t="s">
        <v>529</v>
      </c>
      <c r="D280" s="1"/>
      <c r="E280" s="1"/>
      <c r="F280" s="1">
        <v>10</v>
      </c>
      <c r="G280" s="1" t="s">
        <v>836</v>
      </c>
      <c r="H280" s="1" t="str">
        <f t="shared" si="5"/>
        <v>10종합평균전세가격</v>
      </c>
      <c r="I280" s="1" t="s">
        <v>1387</v>
      </c>
      <c r="J280" s="13">
        <v>185197.14486083254</v>
      </c>
      <c r="K280" s="13">
        <v>185500.31847968584</v>
      </c>
      <c r="L280" s="13">
        <v>185654.16049899475</v>
      </c>
      <c r="M280" s="13">
        <v>185916.31210033246</v>
      </c>
      <c r="N280" s="13">
        <v>185882.62371509412</v>
      </c>
      <c r="O280" s="13">
        <v>185640.75413981822</v>
      </c>
      <c r="P280" s="13">
        <v>185255.02881909013</v>
      </c>
      <c r="Q280" s="14">
        <v>185273.12417982047</v>
      </c>
      <c r="R280" s="14">
        <v>185990.70206930913</v>
      </c>
      <c r="S280" s="14">
        <v>187087.76993447542</v>
      </c>
      <c r="T280" s="14">
        <v>187703.47993071497</v>
      </c>
      <c r="U280" s="14">
        <v>185753.04942203153</v>
      </c>
      <c r="V280" s="14">
        <v>185902.39672593429</v>
      </c>
      <c r="W280" s="14">
        <v>186279.71652509971</v>
      </c>
      <c r="X280" s="14">
        <v>187469.09624745091</v>
      </c>
      <c r="Y280" s="14">
        <v>188903.72483797075</v>
      </c>
      <c r="Z280" s="14">
        <v>189262.69213768881</v>
      </c>
      <c r="AA280" s="14">
        <v>189811.71775125293</v>
      </c>
      <c r="AB280" s="14">
        <v>190135.76820340368</v>
      </c>
      <c r="AC280" s="14">
        <v>191481.04909021597</v>
      </c>
    </row>
    <row r="281" spans="1:29" s="14" customFormat="1">
      <c r="A281" s="1" t="s">
        <v>524</v>
      </c>
      <c r="B281" s="1" t="s">
        <v>525</v>
      </c>
      <c r="C281" s="1" t="s">
        <v>530</v>
      </c>
      <c r="D281" s="1"/>
      <c r="E281" s="1"/>
      <c r="F281" s="1">
        <v>11</v>
      </c>
      <c r="G281" s="1" t="s">
        <v>836</v>
      </c>
      <c r="H281" s="1" t="str">
        <f t="shared" si="5"/>
        <v>11종합평균전세가격</v>
      </c>
      <c r="I281" s="1" t="s">
        <v>1387</v>
      </c>
      <c r="J281" s="13">
        <v>269420.59662806365</v>
      </c>
      <c r="K281" s="13">
        <v>269304.74290961173</v>
      </c>
      <c r="L281" s="13">
        <v>268905.41586298577</v>
      </c>
      <c r="M281" s="13">
        <v>267511.31458888482</v>
      </c>
      <c r="N281" s="13">
        <v>266417.53546598437</v>
      </c>
      <c r="O281" s="13">
        <v>265137.0045257688</v>
      </c>
      <c r="P281" s="13">
        <v>263488.3860452947</v>
      </c>
      <c r="Q281" s="14">
        <v>262563.41692930541</v>
      </c>
      <c r="R281" s="14">
        <v>263911.15465856669</v>
      </c>
      <c r="S281" s="14">
        <v>265661.57381231803</v>
      </c>
      <c r="T281" s="14">
        <v>267641.56224973535</v>
      </c>
      <c r="U281" s="14">
        <v>266456.54954932234</v>
      </c>
      <c r="V281" s="14">
        <v>267546.4004248649</v>
      </c>
      <c r="W281" s="14">
        <v>268960.11618978053</v>
      </c>
      <c r="X281" s="14">
        <v>272160.08605197782</v>
      </c>
      <c r="Y281" s="14">
        <v>273985.45773687062</v>
      </c>
      <c r="Z281" s="14">
        <v>273947.35973854148</v>
      </c>
      <c r="AA281" s="14">
        <v>274135.58836365206</v>
      </c>
      <c r="AB281" s="14">
        <v>276038.37169236137</v>
      </c>
      <c r="AC281" s="14">
        <v>278986.10004107148</v>
      </c>
    </row>
    <row r="282" spans="1:29" s="14" customFormat="1">
      <c r="A282" s="1" t="s">
        <v>524</v>
      </c>
      <c r="B282" s="1" t="s">
        <v>525</v>
      </c>
      <c r="C282" s="1" t="s">
        <v>531</v>
      </c>
      <c r="D282" s="1"/>
      <c r="E282" s="1"/>
      <c r="F282" s="1">
        <v>12</v>
      </c>
      <c r="G282" s="1" t="s">
        <v>836</v>
      </c>
      <c r="H282" s="1" t="str">
        <f t="shared" si="5"/>
        <v>12종합평균전세가격</v>
      </c>
      <c r="I282" s="1" t="s">
        <v>1387</v>
      </c>
      <c r="J282" s="13">
        <v>225507.45269129224</v>
      </c>
      <c r="K282" s="13">
        <v>225844.7018639482</v>
      </c>
      <c r="L282" s="13">
        <v>226222.02100326461</v>
      </c>
      <c r="M282" s="13">
        <v>225496.82202098999</v>
      </c>
      <c r="N282" s="13">
        <v>224660.01593791327</v>
      </c>
      <c r="O282" s="13">
        <v>223993.83921951029</v>
      </c>
      <c r="P282" s="13">
        <v>223182.32448720321</v>
      </c>
      <c r="Q282" s="14">
        <v>222803.54835567673</v>
      </c>
      <c r="R282" s="14">
        <v>223659.60612313679</v>
      </c>
      <c r="S282" s="14">
        <v>224582.15840420654</v>
      </c>
      <c r="T282" s="14">
        <v>225398.11942514754</v>
      </c>
      <c r="U282" s="14">
        <v>222752.16650878219</v>
      </c>
      <c r="V282" s="14">
        <v>223196.21371822344</v>
      </c>
      <c r="W282" s="14">
        <v>224049.99034695124</v>
      </c>
      <c r="X282" s="14">
        <v>228399.31019006963</v>
      </c>
      <c r="Y282" s="14">
        <v>229625.30982913903</v>
      </c>
      <c r="Z282" s="14">
        <v>230552.1587405868</v>
      </c>
      <c r="AA282" s="14">
        <v>231331.44966858247</v>
      </c>
      <c r="AB282" s="14">
        <v>232473.65426578649</v>
      </c>
      <c r="AC282" s="14">
        <v>234025.32093137366</v>
      </c>
    </row>
    <row r="283" spans="1:29" s="14" customFormat="1">
      <c r="A283" s="1" t="s">
        <v>524</v>
      </c>
      <c r="B283" s="1" t="s">
        <v>525</v>
      </c>
      <c r="C283" s="1" t="s">
        <v>532</v>
      </c>
      <c r="D283" s="1"/>
      <c r="E283" s="1"/>
      <c r="F283" s="1">
        <v>13</v>
      </c>
      <c r="G283" s="1" t="s">
        <v>836</v>
      </c>
      <c r="H283" s="1" t="str">
        <f t="shared" si="5"/>
        <v>13종합평균전세가격</v>
      </c>
      <c r="I283" s="1" t="s">
        <v>1387</v>
      </c>
      <c r="J283" s="13">
        <v>324581.67347353301</v>
      </c>
      <c r="K283" s="13">
        <v>323896.65888080391</v>
      </c>
      <c r="L283" s="13">
        <v>322521.75513654534</v>
      </c>
      <c r="M283" s="13">
        <v>320287.41862957954</v>
      </c>
      <c r="N283" s="13">
        <v>318870.84527410613</v>
      </c>
      <c r="O283" s="13">
        <v>316818.59913881065</v>
      </c>
      <c r="P283" s="13">
        <v>314118.46077065205</v>
      </c>
      <c r="Q283" s="14">
        <v>312507.39654765354</v>
      </c>
      <c r="R283" s="14">
        <v>314472.75337053585</v>
      </c>
      <c r="S283" s="14">
        <v>317263.08959894639</v>
      </c>
      <c r="T283" s="14">
        <v>320705.25997129717</v>
      </c>
      <c r="U283" s="14">
        <v>321180.81663659017</v>
      </c>
      <c r="V283" s="14">
        <v>323079.30796993052</v>
      </c>
      <c r="W283" s="14">
        <v>325194.14926756296</v>
      </c>
      <c r="X283" s="14">
        <v>326954.9651832481</v>
      </c>
      <c r="Y283" s="14">
        <v>330307.99392580101</v>
      </c>
      <c r="Z283" s="14">
        <v>329044.73641359125</v>
      </c>
      <c r="AA283" s="14">
        <v>328482.51380004955</v>
      </c>
      <c r="AB283" s="14">
        <v>331350.97747813101</v>
      </c>
      <c r="AC283" s="14">
        <v>336071.23676684673</v>
      </c>
    </row>
    <row r="284" spans="1:29" s="14" customFormat="1">
      <c r="A284" s="1" t="s">
        <v>524</v>
      </c>
      <c r="B284" s="1" t="s">
        <v>533</v>
      </c>
      <c r="C284" s="1"/>
      <c r="D284" s="1"/>
      <c r="E284" s="1"/>
      <c r="F284" s="1">
        <v>14</v>
      </c>
      <c r="G284" s="1" t="s">
        <v>836</v>
      </c>
      <c r="H284" s="1" t="str">
        <f t="shared" si="5"/>
        <v>14종합평균전세가격</v>
      </c>
      <c r="I284" s="1" t="s">
        <v>1387</v>
      </c>
      <c r="J284" s="13">
        <v>142760.08227630836</v>
      </c>
      <c r="K284" s="13">
        <v>142941.17960540592</v>
      </c>
      <c r="L284" s="13">
        <v>142744.07683356249</v>
      </c>
      <c r="M284" s="13">
        <v>142471.38773796736</v>
      </c>
      <c r="N284" s="13">
        <v>142185.98540931827</v>
      </c>
      <c r="O284" s="13">
        <v>141856.97307323586</v>
      </c>
      <c r="P284" s="13">
        <v>141352.80821630656</v>
      </c>
      <c r="Q284" s="14">
        <v>141035.37094795378</v>
      </c>
      <c r="R284" s="14">
        <v>141220.6165392829</v>
      </c>
      <c r="S284" s="14">
        <v>141633.44416710507</v>
      </c>
      <c r="T284" s="14">
        <v>141846.5846907692</v>
      </c>
      <c r="U284" s="14">
        <v>141262.05191506038</v>
      </c>
      <c r="V284" s="14">
        <v>141441.68698690963</v>
      </c>
      <c r="W284" s="14">
        <v>141597.10509910091</v>
      </c>
      <c r="X284" s="14">
        <v>142138.14445531307</v>
      </c>
      <c r="Y284" s="14">
        <v>143136.39957409154</v>
      </c>
      <c r="Z284" s="14">
        <v>143586.86614076342</v>
      </c>
      <c r="AA284" s="14">
        <v>143960.48953360599</v>
      </c>
      <c r="AB284" s="14">
        <v>144492.87817778299</v>
      </c>
      <c r="AC284" s="14">
        <v>145475.02138035852</v>
      </c>
    </row>
    <row r="285" spans="1:29" s="14" customFormat="1">
      <c r="A285" s="1" t="s">
        <v>524</v>
      </c>
      <c r="B285" s="1" t="s">
        <v>533</v>
      </c>
      <c r="C285" s="1" t="s">
        <v>534</v>
      </c>
      <c r="D285" s="1"/>
      <c r="E285" s="1"/>
      <c r="F285" s="1">
        <v>15</v>
      </c>
      <c r="G285" s="1" t="s">
        <v>836</v>
      </c>
      <c r="H285" s="1" t="str">
        <f t="shared" si="5"/>
        <v>15종합평균전세가격</v>
      </c>
      <c r="I285" s="1" t="s">
        <v>1387</v>
      </c>
      <c r="J285" s="13">
        <v>201938.05352251796</v>
      </c>
      <c r="K285" s="13">
        <v>202205.04173368835</v>
      </c>
      <c r="L285" s="13">
        <v>201709.2144007</v>
      </c>
      <c r="M285" s="13">
        <v>201195.95330147602</v>
      </c>
      <c r="N285" s="13">
        <v>200639.85245239199</v>
      </c>
      <c r="O285" s="13">
        <v>199871.34998565543</v>
      </c>
      <c r="P285" s="13">
        <v>198439.38941866401</v>
      </c>
      <c r="Q285" s="14">
        <v>197827.87761692205</v>
      </c>
      <c r="R285" s="14">
        <v>197533.42277858386</v>
      </c>
      <c r="S285" s="14">
        <v>197668.91199426539</v>
      </c>
      <c r="T285" s="14">
        <v>197686.37084591913</v>
      </c>
      <c r="U285" s="14">
        <v>198011.95668430816</v>
      </c>
      <c r="V285" s="14">
        <v>197802.06660511292</v>
      </c>
      <c r="W285" s="14">
        <v>197884.44102886121</v>
      </c>
      <c r="X285" s="14">
        <v>198681.35132991534</v>
      </c>
      <c r="Y285" s="14">
        <v>200482.09475221491</v>
      </c>
      <c r="Z285" s="14">
        <v>201188.40026998709</v>
      </c>
      <c r="AA285" s="14">
        <v>202199.38091843296</v>
      </c>
      <c r="AB285" s="14">
        <v>203631.84756292371</v>
      </c>
      <c r="AC285" s="14">
        <v>205499.85429807461</v>
      </c>
    </row>
    <row r="286" spans="1:29" s="14" customFormat="1">
      <c r="A286" s="1" t="s">
        <v>524</v>
      </c>
      <c r="B286" s="1" t="s">
        <v>533</v>
      </c>
      <c r="C286" s="1" t="s">
        <v>535</v>
      </c>
      <c r="D286" s="1"/>
      <c r="E286" s="1"/>
      <c r="F286" s="1">
        <v>16</v>
      </c>
      <c r="G286" s="1" t="s">
        <v>836</v>
      </c>
      <c r="H286" s="1" t="str">
        <f t="shared" si="5"/>
        <v>16종합평균전세가격</v>
      </c>
      <c r="I286" s="1" t="s">
        <v>1387</v>
      </c>
      <c r="J286" s="13">
        <v>150706.12405629404</v>
      </c>
      <c r="K286" s="13">
        <v>150633.27978454484</v>
      </c>
      <c r="L286" s="13">
        <v>149938.28503364365</v>
      </c>
      <c r="M286" s="13">
        <v>149447.68714806848</v>
      </c>
      <c r="N286" s="13">
        <v>149191.30509913384</v>
      </c>
      <c r="O286" s="13">
        <v>148805.82308095819</v>
      </c>
      <c r="P286" s="13">
        <v>148642.72669065383</v>
      </c>
      <c r="Q286" s="14">
        <v>148239.68806207087</v>
      </c>
      <c r="R286" s="14">
        <v>148119.39612712566</v>
      </c>
      <c r="S286" s="14">
        <v>148816.97480017674</v>
      </c>
      <c r="T286" s="14">
        <v>149328.14714693042</v>
      </c>
      <c r="U286" s="14">
        <v>149470.77099178889</v>
      </c>
      <c r="V286" s="14">
        <v>149841.7171367936</v>
      </c>
      <c r="W286" s="14">
        <v>150119.68562034806</v>
      </c>
      <c r="X286" s="14">
        <v>150750.37495329286</v>
      </c>
      <c r="Y286" s="14">
        <v>151957.54697929946</v>
      </c>
      <c r="Z286" s="14">
        <v>152458.04138037909</v>
      </c>
      <c r="AA286" s="14">
        <v>153056.41141767631</v>
      </c>
      <c r="AB286" s="14">
        <v>153375.67244418483</v>
      </c>
      <c r="AC286" s="14">
        <v>154094.13628275672</v>
      </c>
    </row>
    <row r="287" spans="1:29" s="14" customFormat="1">
      <c r="A287" s="1" t="s">
        <v>524</v>
      </c>
      <c r="B287" s="1" t="s">
        <v>533</v>
      </c>
      <c r="C287" s="1" t="s">
        <v>536</v>
      </c>
      <c r="D287" s="1"/>
      <c r="E287" s="1"/>
      <c r="F287" s="1">
        <v>17</v>
      </c>
      <c r="G287" s="1" t="s">
        <v>836</v>
      </c>
      <c r="H287" s="1" t="str">
        <f t="shared" si="5"/>
        <v>17종합평균전세가격</v>
      </c>
      <c r="I287" s="1" t="s">
        <v>1387</v>
      </c>
      <c r="J287" s="13">
        <v>127728.46822917488</v>
      </c>
      <c r="K287" s="13">
        <v>127786.28045157721</v>
      </c>
      <c r="L287" s="13">
        <v>127635.41664039383</v>
      </c>
      <c r="M287" s="13">
        <v>127732.68692564576</v>
      </c>
      <c r="N287" s="13">
        <v>127609.213510325</v>
      </c>
      <c r="O287" s="13">
        <v>127471.52927265997</v>
      </c>
      <c r="P287" s="13">
        <v>127168.51833182723</v>
      </c>
      <c r="Q287" s="14">
        <v>126940.96088363652</v>
      </c>
      <c r="R287" s="14">
        <v>127542.91910023874</v>
      </c>
      <c r="S287" s="14">
        <v>128209.0274758123</v>
      </c>
      <c r="T287" s="14">
        <v>128570.91351393289</v>
      </c>
      <c r="U287" s="14">
        <v>128064.85228558122</v>
      </c>
      <c r="V287" s="14">
        <v>128528.82900738172</v>
      </c>
      <c r="W287" s="14">
        <v>128732.01890492832</v>
      </c>
      <c r="X287" s="14">
        <v>129369.34468612254</v>
      </c>
      <c r="Y287" s="14">
        <v>130068.05232496942</v>
      </c>
      <c r="Z287" s="14">
        <v>130506.7178847976</v>
      </c>
      <c r="AA287" s="14">
        <v>130770.4135016433</v>
      </c>
      <c r="AB287" s="14">
        <v>131158.45334468613</v>
      </c>
      <c r="AC287" s="14">
        <v>132060.47505881693</v>
      </c>
    </row>
    <row r="288" spans="1:29" s="14" customFormat="1">
      <c r="A288" s="1" t="s">
        <v>524</v>
      </c>
      <c r="B288" s="1" t="s">
        <v>533</v>
      </c>
      <c r="C288" s="1" t="s">
        <v>537</v>
      </c>
      <c r="D288" s="1"/>
      <c r="E288" s="1"/>
      <c r="F288" s="1">
        <v>18</v>
      </c>
      <c r="G288" s="1" t="s">
        <v>836</v>
      </c>
      <c r="H288" s="1" t="str">
        <f t="shared" si="5"/>
        <v>18종합평균전세가격</v>
      </c>
      <c r="I288" s="1" t="s">
        <v>1387</v>
      </c>
      <c r="J288" s="13">
        <v>140318.1288137752</v>
      </c>
      <c r="K288" s="13">
        <v>140326.63852568474</v>
      </c>
      <c r="L288" s="13">
        <v>140630.16871625691</v>
      </c>
      <c r="M288" s="13">
        <v>139951.50463572764</v>
      </c>
      <c r="N288" s="13">
        <v>138964.61305417435</v>
      </c>
      <c r="O288" s="13">
        <v>138384.33764176667</v>
      </c>
      <c r="P288" s="13">
        <v>137543.6972386518</v>
      </c>
      <c r="Q288" s="14">
        <v>137149.26459917403</v>
      </c>
      <c r="R288" s="14">
        <v>137808.30172100972</v>
      </c>
      <c r="S288" s="14">
        <v>138448.01439249507</v>
      </c>
      <c r="T288" s="14">
        <v>138680.05207737806</v>
      </c>
      <c r="U288" s="14">
        <v>136161.20708396606</v>
      </c>
      <c r="V288" s="14">
        <v>136503.35470042279</v>
      </c>
      <c r="W288" s="14">
        <v>136894.86616840112</v>
      </c>
      <c r="X288" s="14">
        <v>137484.45344224354</v>
      </c>
      <c r="Y288" s="14">
        <v>137940.26219394043</v>
      </c>
      <c r="Z288" s="14">
        <v>138171.34237548584</v>
      </c>
      <c r="AA288" s="14">
        <v>138143.06929921082</v>
      </c>
      <c r="AB288" s="14">
        <v>138831.27111945776</v>
      </c>
      <c r="AC288" s="14">
        <v>139663.77919594554</v>
      </c>
    </row>
    <row r="289" spans="1:29" s="14" customFormat="1">
      <c r="A289" s="1" t="s">
        <v>524</v>
      </c>
      <c r="B289" s="1" t="s">
        <v>533</v>
      </c>
      <c r="C289" s="1" t="s">
        <v>538</v>
      </c>
      <c r="D289" s="1"/>
      <c r="E289" s="1"/>
      <c r="F289" s="1">
        <v>19</v>
      </c>
      <c r="G289" s="1" t="s">
        <v>836</v>
      </c>
      <c r="H289" s="1" t="str">
        <f t="shared" si="5"/>
        <v>19종합평균전세가격</v>
      </c>
      <c r="I289" s="1" t="s">
        <v>1387</v>
      </c>
      <c r="J289" s="13">
        <v>81704.701823246214</v>
      </c>
      <c r="K289" s="13">
        <v>82302.733856835708</v>
      </c>
      <c r="L289" s="13">
        <v>82158.325930252118</v>
      </c>
      <c r="M289" s="13">
        <v>82196.077994587322</v>
      </c>
      <c r="N289" s="13">
        <v>82329.866925147289</v>
      </c>
      <c r="O289" s="13">
        <v>82298.420698674745</v>
      </c>
      <c r="P289" s="13">
        <v>82293.977796146151</v>
      </c>
      <c r="Q289" s="14">
        <v>82130.58041611762</v>
      </c>
      <c r="R289" s="14">
        <v>82127.729958143202</v>
      </c>
      <c r="S289" s="14">
        <v>82188.805468926381</v>
      </c>
      <c r="T289" s="14">
        <v>82197.268038454291</v>
      </c>
      <c r="U289" s="14">
        <v>82885.534203227711</v>
      </c>
      <c r="V289" s="14">
        <v>83046.720732474001</v>
      </c>
      <c r="W289" s="14">
        <v>83224.319013152781</v>
      </c>
      <c r="X289" s="14">
        <v>83500.409023929446</v>
      </c>
      <c r="Y289" s="14">
        <v>84420.758770706292</v>
      </c>
      <c r="Z289" s="14">
        <v>84916.162559339544</v>
      </c>
      <c r="AA289" s="14">
        <v>85062.756364384317</v>
      </c>
      <c r="AB289" s="14">
        <v>85391.735696045449</v>
      </c>
      <c r="AC289" s="14">
        <v>85609.358904669207</v>
      </c>
    </row>
    <row r="290" spans="1:29" s="14" customFormat="1">
      <c r="A290" s="1" t="s">
        <v>524</v>
      </c>
      <c r="B290" s="1" t="s">
        <v>533</v>
      </c>
      <c r="C290" s="1" t="s">
        <v>539</v>
      </c>
      <c r="D290" s="1"/>
      <c r="E290" s="1"/>
      <c r="F290" s="1">
        <v>20</v>
      </c>
      <c r="G290" s="1" t="s">
        <v>836</v>
      </c>
      <c r="H290" s="1" t="str">
        <f t="shared" si="5"/>
        <v>20종합평균전세가격</v>
      </c>
      <c r="I290" s="1" t="s">
        <v>1387</v>
      </c>
      <c r="J290" s="13">
        <v>141702.84275378252</v>
      </c>
      <c r="K290" s="13">
        <v>141766.5072773835</v>
      </c>
      <c r="L290" s="13">
        <v>141900.06780505745</v>
      </c>
      <c r="M290" s="13">
        <v>141579.41622577852</v>
      </c>
      <c r="N290" s="13">
        <v>141481.31124042894</v>
      </c>
      <c r="O290" s="13">
        <v>141309.19274621317</v>
      </c>
      <c r="P290" s="13">
        <v>140961.34308190772</v>
      </c>
      <c r="Q290" s="14">
        <v>140711.16823299401</v>
      </c>
      <c r="R290" s="14">
        <v>140610.35846039469</v>
      </c>
      <c r="S290" s="14">
        <v>140601.01799681457</v>
      </c>
      <c r="T290" s="14">
        <v>140493.29995060232</v>
      </c>
      <c r="U290" s="14">
        <v>139308.5660975941</v>
      </c>
      <c r="V290" s="14">
        <v>139084.10837723617</v>
      </c>
      <c r="W290" s="14">
        <v>138884.8034396978</v>
      </c>
      <c r="X290" s="14">
        <v>139033.85099834774</v>
      </c>
      <c r="Y290" s="14">
        <v>140263.29000170392</v>
      </c>
      <c r="Z290" s="14">
        <v>140518.88420114125</v>
      </c>
      <c r="AA290" s="14">
        <v>140587.92650012314</v>
      </c>
      <c r="AB290" s="14">
        <v>140853.54685005112</v>
      </c>
      <c r="AC290" s="14">
        <v>141825.21430899741</v>
      </c>
    </row>
    <row r="291" spans="1:29" s="14" customFormat="1">
      <c r="A291" s="1" t="s">
        <v>524</v>
      </c>
      <c r="B291" s="1" t="s">
        <v>533</v>
      </c>
      <c r="C291" s="1" t="s">
        <v>540</v>
      </c>
      <c r="D291" s="1"/>
      <c r="E291" s="1"/>
      <c r="F291" s="1">
        <v>21</v>
      </c>
      <c r="G291" s="1" t="s">
        <v>836</v>
      </c>
      <c r="H291" s="1" t="str">
        <f t="shared" si="5"/>
        <v>21종합평균전세가격</v>
      </c>
      <c r="I291" s="1" t="s">
        <v>1387</v>
      </c>
      <c r="J291" s="13">
        <v>87568.763076577583</v>
      </c>
      <c r="K291" s="13">
        <v>88802.535652132181</v>
      </c>
      <c r="L291" s="13">
        <v>88985.009520441483</v>
      </c>
      <c r="M291" s="13">
        <v>88908.088369800957</v>
      </c>
      <c r="N291" s="13">
        <v>88948.505966382203</v>
      </c>
      <c r="O291" s="13">
        <v>88922.100076460876</v>
      </c>
      <c r="P291" s="13">
        <v>88792.567685390037</v>
      </c>
      <c r="Q291" s="14">
        <v>88887.608878244733</v>
      </c>
      <c r="R291" s="14">
        <v>89319.965363686148</v>
      </c>
      <c r="S291" s="14">
        <v>89380.893356810688</v>
      </c>
      <c r="T291" s="14">
        <v>89423.898031838515</v>
      </c>
      <c r="U291" s="14">
        <v>89022.775441801074</v>
      </c>
      <c r="V291" s="14">
        <v>89079.598255201534</v>
      </c>
      <c r="W291" s="14">
        <v>89231.508366670314</v>
      </c>
      <c r="X291" s="14">
        <v>89451.866408942064</v>
      </c>
      <c r="Y291" s="14">
        <v>89673.694201864957</v>
      </c>
      <c r="Z291" s="14">
        <v>90125.082882141898</v>
      </c>
      <c r="AA291" s="14">
        <v>90204.443772664992</v>
      </c>
      <c r="AB291" s="14">
        <v>90229.633186609426</v>
      </c>
      <c r="AC291" s="14">
        <v>90870.116908934957</v>
      </c>
    </row>
    <row r="292" spans="1:29" s="14" customFormat="1">
      <c r="A292" s="1" t="s">
        <v>524</v>
      </c>
      <c r="B292" s="1" t="s">
        <v>541</v>
      </c>
      <c r="C292" s="1"/>
      <c r="D292" s="1"/>
      <c r="E292" s="1"/>
      <c r="F292" s="1">
        <v>22</v>
      </c>
      <c r="G292" s="1" t="s">
        <v>836</v>
      </c>
      <c r="H292" s="1" t="str">
        <f t="shared" si="5"/>
        <v>22종합평균전세가격</v>
      </c>
      <c r="I292" s="1" t="s">
        <v>1387</v>
      </c>
      <c r="J292" s="13">
        <v>101675.85665995358</v>
      </c>
      <c r="K292" s="13">
        <v>101672.69212745161</v>
      </c>
      <c r="L292" s="13">
        <v>101756.64965472643</v>
      </c>
      <c r="M292" s="13">
        <v>101778.31438961228</v>
      </c>
      <c r="N292" s="13">
        <v>101972.37999902935</v>
      </c>
      <c r="O292" s="13">
        <v>101982.87365283842</v>
      </c>
      <c r="P292" s="13">
        <v>101923.18653260051</v>
      </c>
      <c r="Q292" s="14">
        <v>102005.22076481384</v>
      </c>
      <c r="R292" s="14">
        <v>102360.76877668595</v>
      </c>
      <c r="S292" s="14">
        <v>102591.32456030986</v>
      </c>
      <c r="T292" s="14">
        <v>102820.74631713802</v>
      </c>
      <c r="U292" s="14">
        <v>102232.92735686045</v>
      </c>
      <c r="V292" s="14">
        <v>102261.18146739177</v>
      </c>
      <c r="W292" s="14">
        <v>102386.54145040267</v>
      </c>
      <c r="X292" s="14">
        <v>102957.57580342249</v>
      </c>
      <c r="Y292" s="14">
        <v>104161.68813399867</v>
      </c>
      <c r="Z292" s="14">
        <v>104436.72124082953</v>
      </c>
      <c r="AA292" s="14">
        <v>104787.28377076217</v>
      </c>
      <c r="AB292" s="14">
        <v>105334.81123099625</v>
      </c>
      <c r="AC292" s="14">
        <v>106060.62739314618</v>
      </c>
    </row>
    <row r="293" spans="1:29" s="14" customFormat="1">
      <c r="A293" s="1" t="s">
        <v>524</v>
      </c>
      <c r="B293" s="1" t="s">
        <v>542</v>
      </c>
      <c r="C293" s="1"/>
      <c r="D293" s="1"/>
      <c r="E293" s="1"/>
      <c r="F293" s="1">
        <v>23</v>
      </c>
      <c r="G293" s="1" t="s">
        <v>836</v>
      </c>
      <c r="H293" s="1" t="str">
        <f t="shared" si="5"/>
        <v>23종합평균전세가격</v>
      </c>
      <c r="I293" s="1" t="s">
        <v>1387</v>
      </c>
      <c r="J293" s="13">
        <v>123533.70934038887</v>
      </c>
      <c r="K293" s="13">
        <v>123190.2222133225</v>
      </c>
      <c r="L293" s="13">
        <v>123267.81172910063</v>
      </c>
      <c r="M293" s="13">
        <v>123337.16323298408</v>
      </c>
      <c r="N293" s="13">
        <v>123357.30410695975</v>
      </c>
      <c r="O293" s="13">
        <v>123180.80756746221</v>
      </c>
      <c r="P293" s="13">
        <v>122967.32167778633</v>
      </c>
      <c r="Q293" s="14">
        <v>122604.41625875024</v>
      </c>
      <c r="R293" s="14">
        <v>122540.11651267148</v>
      </c>
      <c r="S293" s="14">
        <v>122616.33816585186</v>
      </c>
      <c r="T293" s="14">
        <v>122719.64993684132</v>
      </c>
      <c r="U293" s="14">
        <v>122301.273885092</v>
      </c>
      <c r="V293" s="14">
        <v>122345.36239326872</v>
      </c>
      <c r="W293" s="14">
        <v>122530.58680445781</v>
      </c>
      <c r="X293" s="14">
        <v>122750.13742466606</v>
      </c>
      <c r="Y293" s="14">
        <v>122920.84475690036</v>
      </c>
      <c r="Z293" s="14">
        <v>123016.23975339129</v>
      </c>
      <c r="AA293" s="14">
        <v>123044.95208630392</v>
      </c>
      <c r="AB293" s="14">
        <v>122949.31888485198</v>
      </c>
      <c r="AC293" s="14">
        <v>122990.87555652476</v>
      </c>
    </row>
    <row r="294" spans="1:29" s="14" customFormat="1">
      <c r="A294" s="1" t="s">
        <v>524</v>
      </c>
      <c r="B294" s="1" t="s">
        <v>542</v>
      </c>
      <c r="C294" s="1" t="s">
        <v>543</v>
      </c>
      <c r="D294" s="1"/>
      <c r="E294" s="1"/>
      <c r="F294" s="1">
        <v>24</v>
      </c>
      <c r="G294" s="1" t="s">
        <v>836</v>
      </c>
      <c r="H294" s="1" t="str">
        <f t="shared" si="5"/>
        <v>24종합평균전세가격</v>
      </c>
      <c r="I294" s="1" t="s">
        <v>1387</v>
      </c>
      <c r="J294" s="13">
        <v>117873.04937605643</v>
      </c>
      <c r="K294" s="13">
        <v>117907.61773388604</v>
      </c>
      <c r="L294" s="13">
        <v>118163.27485505029</v>
      </c>
      <c r="M294" s="13">
        <v>118471.31178681327</v>
      </c>
      <c r="N294" s="13">
        <v>118549.35160921776</v>
      </c>
      <c r="O294" s="13">
        <v>118425.81258516022</v>
      </c>
      <c r="P294" s="13">
        <v>118294.66401546894</v>
      </c>
      <c r="Q294" s="14">
        <v>118072.21288636216</v>
      </c>
      <c r="R294" s="14">
        <v>118152.07532520314</v>
      </c>
      <c r="S294" s="14">
        <v>118184.00650960329</v>
      </c>
      <c r="T294" s="14">
        <v>118253.22236771941</v>
      </c>
      <c r="U294" s="14">
        <v>117387.42876257878</v>
      </c>
      <c r="V294" s="14">
        <v>117419.06428345894</v>
      </c>
      <c r="W294" s="14">
        <v>117519.00689095077</v>
      </c>
      <c r="X294" s="14">
        <v>117684.79910796149</v>
      </c>
      <c r="Y294" s="14">
        <v>117710.09204710623</v>
      </c>
      <c r="Z294" s="14">
        <v>117757.93530764764</v>
      </c>
      <c r="AA294" s="14">
        <v>117661.58873215648</v>
      </c>
      <c r="AB294" s="14">
        <v>117452.10227054683</v>
      </c>
      <c r="AC294" s="14">
        <v>117355.58257024018</v>
      </c>
    </row>
    <row r="295" spans="1:29" s="14" customFormat="1">
      <c r="A295" s="1" t="s">
        <v>524</v>
      </c>
      <c r="B295" s="1" t="s">
        <v>542</v>
      </c>
      <c r="C295" s="1" t="s">
        <v>544</v>
      </c>
      <c r="D295" s="1"/>
      <c r="E295" s="1"/>
      <c r="F295" s="1">
        <v>25</v>
      </c>
      <c r="G295" s="1" t="s">
        <v>836</v>
      </c>
      <c r="H295" s="1" t="str">
        <f t="shared" si="5"/>
        <v>25종합평균전세가격</v>
      </c>
      <c r="I295" s="1" t="s">
        <v>1387</v>
      </c>
      <c r="J295" s="13">
        <v>137479.27499752876</v>
      </c>
      <c r="K295" s="13">
        <v>136501.23585645566</v>
      </c>
      <c r="L295" s="13">
        <v>136360.60466941789</v>
      </c>
      <c r="M295" s="13">
        <v>136322.30337576597</v>
      </c>
      <c r="N295" s="13">
        <v>136369.79462068059</v>
      </c>
      <c r="O295" s="13">
        <v>136302.37846912578</v>
      </c>
      <c r="P295" s="13">
        <v>136179.48714434874</v>
      </c>
      <c r="Q295" s="14">
        <v>135842.56279825413</v>
      </c>
      <c r="R295" s="14">
        <v>135859.72402562777</v>
      </c>
      <c r="S295" s="14">
        <v>136166.24746207081</v>
      </c>
      <c r="T295" s="14">
        <v>136474.49789943051</v>
      </c>
      <c r="U295" s="14">
        <v>136222.1407238137</v>
      </c>
      <c r="V295" s="14">
        <v>136426.46112005514</v>
      </c>
      <c r="W295" s="14">
        <v>136471.44149451677</v>
      </c>
      <c r="X295" s="14">
        <v>136591.27097895058</v>
      </c>
      <c r="Y295" s="14">
        <v>136726.96614669575</v>
      </c>
      <c r="Z295" s="14">
        <v>136787.68264403232</v>
      </c>
      <c r="AA295" s="14">
        <v>136881.91067641485</v>
      </c>
      <c r="AB295" s="14">
        <v>136826.97097270249</v>
      </c>
      <c r="AC295" s="14">
        <v>136878.97446219943</v>
      </c>
    </row>
    <row r="296" spans="1:29" s="14" customFormat="1">
      <c r="A296" s="1" t="s">
        <v>524</v>
      </c>
      <c r="B296" s="1" t="s">
        <v>542</v>
      </c>
      <c r="C296" s="1" t="s">
        <v>545</v>
      </c>
      <c r="D296" s="1"/>
      <c r="E296" s="1"/>
      <c r="F296" s="1">
        <v>26</v>
      </c>
      <c r="G296" s="1" t="s">
        <v>836</v>
      </c>
      <c r="H296" s="1" t="str">
        <f t="shared" si="5"/>
        <v>26종합평균전세가격</v>
      </c>
      <c r="I296" s="1" t="s">
        <v>1387</v>
      </c>
      <c r="J296" s="13">
        <v>116724.13238505779</v>
      </c>
      <c r="K296" s="13">
        <v>116490.35809100479</v>
      </c>
      <c r="L296" s="13">
        <v>116525.85224899731</v>
      </c>
      <c r="M296" s="13">
        <v>116323.87356313469</v>
      </c>
      <c r="N296" s="13">
        <v>116216.04137495917</v>
      </c>
      <c r="O296" s="13">
        <v>115824.76395553398</v>
      </c>
      <c r="P296" s="13">
        <v>115369.18494594347</v>
      </c>
      <c r="Q296" s="14">
        <v>114742.76473998271</v>
      </c>
      <c r="R296" s="14">
        <v>114344.29224033591</v>
      </c>
      <c r="S296" s="14">
        <v>114226.34554172294</v>
      </c>
      <c r="T296" s="14">
        <v>114148.04082568346</v>
      </c>
      <c r="U296" s="14">
        <v>113924.19586746499</v>
      </c>
      <c r="V296" s="14">
        <v>113796.77504833549</v>
      </c>
      <c r="W296" s="14">
        <v>114295.85530566737</v>
      </c>
      <c r="X296" s="14">
        <v>114726.85912540685</v>
      </c>
      <c r="Y296" s="14">
        <v>115187.23178163175</v>
      </c>
      <c r="Z296" s="14">
        <v>115405.28738312842</v>
      </c>
      <c r="AA296" s="14">
        <v>115568.10741831553</v>
      </c>
      <c r="AB296" s="14">
        <v>115617.35864499696</v>
      </c>
      <c r="AC296" s="14">
        <v>115881.41510306005</v>
      </c>
    </row>
    <row r="297" spans="1:29" s="14" customFormat="1">
      <c r="A297" s="1" t="s">
        <v>524</v>
      </c>
      <c r="B297" s="1" t="s">
        <v>546</v>
      </c>
      <c r="C297" s="1"/>
      <c r="D297" s="1"/>
      <c r="E297" s="1"/>
      <c r="F297" s="1">
        <v>27</v>
      </c>
      <c r="G297" s="1" t="s">
        <v>836</v>
      </c>
      <c r="H297" s="1" t="str">
        <f t="shared" si="5"/>
        <v>27종합평균전세가격</v>
      </c>
      <c r="I297" s="1" t="s">
        <v>1387</v>
      </c>
      <c r="J297" s="13">
        <v>118224.34832011517</v>
      </c>
      <c r="K297" s="13">
        <v>117078.81342159746</v>
      </c>
      <c r="L297" s="13">
        <v>116422.58493193358</v>
      </c>
      <c r="M297" s="13">
        <v>115946.37100858471</v>
      </c>
      <c r="N297" s="13">
        <v>115365.47132959723</v>
      </c>
      <c r="O297" s="13">
        <v>114130.47223218333</v>
      </c>
      <c r="P297" s="13">
        <v>113367.74364311497</v>
      </c>
      <c r="Q297" s="14">
        <v>112453.9666686097</v>
      </c>
      <c r="R297" s="14">
        <v>112722.60067211841</v>
      </c>
      <c r="S297" s="14">
        <v>113932.5885452464</v>
      </c>
      <c r="T297" s="14">
        <v>114722.07438825299</v>
      </c>
      <c r="U297" s="14">
        <v>115529.03244944944</v>
      </c>
      <c r="V297" s="14">
        <v>115900.45094507828</v>
      </c>
      <c r="W297" s="14">
        <v>116483.20797256629</v>
      </c>
      <c r="X297" s="14">
        <v>117194.21577767869</v>
      </c>
      <c r="Y297" s="14">
        <v>118446.28051953991</v>
      </c>
      <c r="Z297" s="14">
        <v>119072.09146392875</v>
      </c>
      <c r="AA297" s="14">
        <v>119742.20665888216</v>
      </c>
      <c r="AB297" s="14">
        <v>120245.06042397785</v>
      </c>
      <c r="AC297" s="14">
        <v>120936.24198428879</v>
      </c>
    </row>
    <row r="298" spans="1:29" s="14" customFormat="1">
      <c r="A298" s="1" t="s">
        <v>524</v>
      </c>
      <c r="B298" s="1" t="s">
        <v>547</v>
      </c>
      <c r="C298" s="1"/>
      <c r="D298" s="1"/>
      <c r="E298" s="1"/>
      <c r="F298" s="1">
        <v>28</v>
      </c>
      <c r="G298" s="1" t="s">
        <v>836</v>
      </c>
      <c r="H298" s="1" t="str">
        <f t="shared" si="5"/>
        <v>28종합평균전세가격</v>
      </c>
      <c r="I298" s="1" t="s">
        <v>1387</v>
      </c>
      <c r="J298" s="13">
        <v>93475.948206536952</v>
      </c>
      <c r="K298" s="13">
        <v>93483.163732577581</v>
      </c>
      <c r="L298" s="13">
        <v>94400.525851278318</v>
      </c>
      <c r="M298" s="13">
        <v>94777.024965662291</v>
      </c>
      <c r="N298" s="13">
        <v>95641.631948567956</v>
      </c>
      <c r="O298" s="13">
        <v>96432.990701390692</v>
      </c>
      <c r="P298" s="13">
        <v>96644.775987960689</v>
      </c>
      <c r="Q298" s="14">
        <v>96628.848875520955</v>
      </c>
      <c r="R298" s="14">
        <v>96737.381934177989</v>
      </c>
      <c r="S298" s="14">
        <v>96834.822698112403</v>
      </c>
      <c r="T298" s="14">
        <v>96983.510156806806</v>
      </c>
      <c r="U298" s="14">
        <v>97483.819505363615</v>
      </c>
      <c r="V298" s="14">
        <v>97674.716466742393</v>
      </c>
      <c r="W298" s="14">
        <v>97770.69239252001</v>
      </c>
      <c r="X298" s="14">
        <v>97882.747166898393</v>
      </c>
      <c r="Y298" s="14">
        <v>98196.46595158866</v>
      </c>
      <c r="Z298" s="14">
        <v>98420.498832971803</v>
      </c>
      <c r="AA298" s="14">
        <v>98556.04938752242</v>
      </c>
      <c r="AB298" s="14">
        <v>98661.242666207094</v>
      </c>
      <c r="AC298" s="14">
        <v>98710.793064826386</v>
      </c>
    </row>
    <row r="299" spans="1:29" s="14" customFormat="1">
      <c r="A299" s="1" t="s">
        <v>524</v>
      </c>
      <c r="B299" s="1" t="s">
        <v>548</v>
      </c>
      <c r="C299" s="1"/>
      <c r="D299" s="1"/>
      <c r="E299" s="1"/>
      <c r="F299" s="1">
        <v>29</v>
      </c>
      <c r="G299" s="1" t="s">
        <v>836</v>
      </c>
      <c r="H299" s="1" t="str">
        <f t="shared" si="5"/>
        <v>29종합평균전세가격</v>
      </c>
      <c r="I299" s="1" t="s">
        <v>1387</v>
      </c>
      <c r="J299" s="13">
        <v>107087.07304820906</v>
      </c>
      <c r="K299" s="13">
        <v>107585.41887445156</v>
      </c>
      <c r="L299" s="13">
        <v>108104.04016138994</v>
      </c>
      <c r="M299" s="13">
        <v>108639.9339414804</v>
      </c>
      <c r="N299" s="13">
        <v>108961.19673985169</v>
      </c>
      <c r="O299" s="13">
        <v>109113.46226239319</v>
      </c>
      <c r="P299" s="13">
        <v>109205.63703768046</v>
      </c>
      <c r="Q299" s="14">
        <v>109531.90387824202</v>
      </c>
      <c r="R299" s="14">
        <v>109973.54696345725</v>
      </c>
      <c r="S299" s="14">
        <v>110263.49399554737</v>
      </c>
      <c r="T299" s="14">
        <v>110757.13814543969</v>
      </c>
      <c r="U299" s="14">
        <v>111462.10535925131</v>
      </c>
      <c r="V299" s="14">
        <v>112163.04407755558</v>
      </c>
      <c r="W299" s="14">
        <v>112549.91539725913</v>
      </c>
      <c r="X299" s="14">
        <v>112973.76267716523</v>
      </c>
      <c r="Y299" s="14">
        <v>114537.31794214918</v>
      </c>
      <c r="Z299" s="14">
        <v>115816.68589142778</v>
      </c>
      <c r="AA299" s="14">
        <v>116977.39461501241</v>
      </c>
      <c r="AB299" s="14">
        <v>118473.24398447873</v>
      </c>
      <c r="AC299" s="14">
        <v>119391.70523919526</v>
      </c>
    </row>
    <row r="300" spans="1:29" s="14" customFormat="1">
      <c r="A300" s="1" t="s">
        <v>524</v>
      </c>
      <c r="B300" s="1" t="s">
        <v>549</v>
      </c>
      <c r="C300" s="1"/>
      <c r="D300" s="1"/>
      <c r="E300" s="1"/>
      <c r="F300" s="1">
        <v>30</v>
      </c>
      <c r="G300" s="1" t="s">
        <v>836</v>
      </c>
      <c r="H300" s="1" t="str">
        <f t="shared" si="5"/>
        <v>30종합평균전세가격</v>
      </c>
      <c r="I300" s="1" t="s">
        <v>1387</v>
      </c>
      <c r="J300" s="13">
        <v>128287.7568300939</v>
      </c>
      <c r="K300" s="13">
        <v>129233.02482825761</v>
      </c>
      <c r="L300" s="13">
        <v>130187.35813879462</v>
      </c>
      <c r="M300" s="13">
        <v>131062.46622640964</v>
      </c>
      <c r="N300" s="13">
        <v>131841.3783495641</v>
      </c>
      <c r="O300" s="13">
        <v>132316.84901184426</v>
      </c>
      <c r="P300" s="13">
        <v>131763.85455562075</v>
      </c>
      <c r="Q300" s="14">
        <v>131406.91263973026</v>
      </c>
      <c r="R300" s="14">
        <v>131213.17831304637</v>
      </c>
      <c r="S300" s="14">
        <v>131173.09925982749</v>
      </c>
      <c r="T300" s="14">
        <v>131703.6685784662</v>
      </c>
      <c r="U300" s="14">
        <v>131699.38948596979</v>
      </c>
      <c r="V300" s="14">
        <v>131844.35093468448</v>
      </c>
      <c r="W300" s="14">
        <v>131941.97467749176</v>
      </c>
      <c r="X300" s="14">
        <v>132218.90074374722</v>
      </c>
      <c r="Y300" s="14">
        <v>132692.31300696937</v>
      </c>
      <c r="Z300" s="14">
        <v>132901.02601630235</v>
      </c>
      <c r="AA300" s="14">
        <v>133216.50768231711</v>
      </c>
      <c r="AB300" s="14">
        <v>133634.99017090787</v>
      </c>
      <c r="AC300" s="14">
        <v>133805.9826188563</v>
      </c>
    </row>
    <row r="301" spans="1:29" s="14" customFormat="1">
      <c r="A301" s="1" t="s">
        <v>1384</v>
      </c>
      <c r="B301" s="1" t="s">
        <v>1383</v>
      </c>
      <c r="C301" s="1"/>
      <c r="D301" s="1"/>
      <c r="E301" s="1"/>
      <c r="F301" s="1">
        <v>31</v>
      </c>
      <c r="G301" s="1" t="s">
        <v>836</v>
      </c>
      <c r="H301" s="1" t="str">
        <f t="shared" si="5"/>
        <v>31종합평균전세가격</v>
      </c>
      <c r="I301" s="1" t="s">
        <v>1387</v>
      </c>
      <c r="J301" s="13"/>
      <c r="K301" s="13"/>
      <c r="L301" s="13"/>
      <c r="M301" s="13"/>
      <c r="N301" s="13"/>
      <c r="O301" s="13"/>
      <c r="P301" s="13"/>
      <c r="U301" s="14">
        <v>64586.446518882563</v>
      </c>
      <c r="V301" s="14">
        <v>65499.75955984123</v>
      </c>
      <c r="W301" s="14">
        <v>66780.516055286949</v>
      </c>
      <c r="X301" s="14">
        <v>67858.308075198845</v>
      </c>
      <c r="Y301" s="14">
        <v>68616.955085339956</v>
      </c>
      <c r="Z301" s="14">
        <v>69501.087042388812</v>
      </c>
      <c r="AA301" s="14">
        <v>69925.465695758205</v>
      </c>
      <c r="AB301" s="14">
        <v>70463.111103408068</v>
      </c>
      <c r="AC301" s="14">
        <v>71047.085132368215</v>
      </c>
    </row>
    <row r="302" spans="1:29" s="14" customFormat="1">
      <c r="A302" s="1" t="s">
        <v>524</v>
      </c>
      <c r="B302" s="1" t="s">
        <v>550</v>
      </c>
      <c r="C302" s="1"/>
      <c r="D302" s="1"/>
      <c r="E302" s="1"/>
      <c r="F302" s="1">
        <v>32</v>
      </c>
      <c r="G302" s="1" t="s">
        <v>836</v>
      </c>
      <c r="H302" s="1" t="str">
        <f t="shared" si="5"/>
        <v>32종합평균전세가격</v>
      </c>
      <c r="I302" s="1" t="s">
        <v>1387</v>
      </c>
      <c r="J302" s="13">
        <v>63380.694268029431</v>
      </c>
      <c r="K302" s="13">
        <v>63648.604810080746</v>
      </c>
      <c r="L302" s="13">
        <v>64089.645085151089</v>
      </c>
      <c r="M302" s="13">
        <v>64169.7305745739</v>
      </c>
      <c r="N302" s="13">
        <v>64215.860577295643</v>
      </c>
      <c r="O302" s="13">
        <v>64225.210871898031</v>
      </c>
      <c r="P302" s="13">
        <v>64216.483870782547</v>
      </c>
      <c r="Q302" s="14">
        <v>64184.471456055799</v>
      </c>
      <c r="R302" s="14">
        <v>64236.57483853343</v>
      </c>
      <c r="S302" s="14">
        <v>64293.500694668946</v>
      </c>
      <c r="T302" s="14">
        <v>64343.565567685197</v>
      </c>
      <c r="U302" s="14">
        <v>64533.648499463154</v>
      </c>
      <c r="V302" s="14">
        <v>64541.630343505232</v>
      </c>
      <c r="W302" s="14">
        <v>64521.990046454892</v>
      </c>
      <c r="X302" s="14">
        <v>64601.832919541557</v>
      </c>
      <c r="Y302" s="14">
        <v>64664.640601123057</v>
      </c>
      <c r="Z302" s="14">
        <v>64804.102589489041</v>
      </c>
      <c r="AA302" s="14">
        <v>64877.949568665463</v>
      </c>
      <c r="AB302" s="14">
        <v>64783.221164399147</v>
      </c>
      <c r="AC302" s="14">
        <v>64813.907219003057</v>
      </c>
    </row>
    <row r="303" spans="1:29" s="14" customFormat="1">
      <c r="A303" s="1" t="s">
        <v>524</v>
      </c>
      <c r="B303" s="1" t="s">
        <v>551</v>
      </c>
      <c r="C303" s="1"/>
      <c r="D303" s="1"/>
      <c r="E303" s="1"/>
      <c r="F303" s="1">
        <v>33</v>
      </c>
      <c r="G303" s="1" t="s">
        <v>836</v>
      </c>
      <c r="H303" s="1" t="str">
        <f t="shared" si="5"/>
        <v>33종합평균전세가격</v>
      </c>
      <c r="I303" s="1" t="s">
        <v>1387</v>
      </c>
      <c r="J303" s="13">
        <v>76048.173085250179</v>
      </c>
      <c r="K303" s="13">
        <v>76092.32060004813</v>
      </c>
      <c r="L303" s="13">
        <v>75660.83831701029</v>
      </c>
      <c r="M303" s="13">
        <v>75900.416600440163</v>
      </c>
      <c r="N303" s="13">
        <v>76196.614719439633</v>
      </c>
      <c r="O303" s="13">
        <v>76413.942499094832</v>
      </c>
      <c r="P303" s="13">
        <v>76434.706051022877</v>
      </c>
      <c r="Q303" s="14">
        <v>76428.466085475331</v>
      </c>
      <c r="R303" s="14">
        <v>76408.066172355873</v>
      </c>
      <c r="S303" s="14">
        <v>76479.528997273825</v>
      </c>
      <c r="T303" s="14">
        <v>76635.068432283631</v>
      </c>
      <c r="U303" s="14">
        <v>76781.091949847993</v>
      </c>
      <c r="V303" s="14">
        <v>76833.757860457525</v>
      </c>
      <c r="W303" s="14">
        <v>76905.943834364865</v>
      </c>
      <c r="X303" s="14">
        <v>76938.779468335968</v>
      </c>
      <c r="Y303" s="14">
        <v>77266.918666695085</v>
      </c>
      <c r="Z303" s="14">
        <v>77318.824310870565</v>
      </c>
      <c r="AA303" s="14">
        <v>77380.199065765395</v>
      </c>
      <c r="AB303" s="14">
        <v>77434.426082340986</v>
      </c>
      <c r="AC303" s="14">
        <v>77579.794694005963</v>
      </c>
    </row>
    <row r="304" spans="1:29" s="14" customFormat="1">
      <c r="A304" s="1" t="s">
        <v>524</v>
      </c>
      <c r="B304" s="1" t="s">
        <v>552</v>
      </c>
      <c r="C304" s="1"/>
      <c r="D304" s="1"/>
      <c r="E304" s="1"/>
      <c r="F304" s="1">
        <v>34</v>
      </c>
      <c r="G304" s="1" t="s">
        <v>836</v>
      </c>
      <c r="H304" s="1" t="str">
        <f t="shared" si="5"/>
        <v>34종합평균전세가격</v>
      </c>
      <c r="I304" s="1" t="s">
        <v>1387</v>
      </c>
      <c r="J304" s="13">
        <v>65532.107343888252</v>
      </c>
      <c r="K304" s="13">
        <v>65809.043906496401</v>
      </c>
      <c r="L304" s="13">
        <v>66248.065867289755</v>
      </c>
      <c r="M304" s="13">
        <v>66441.954145674579</v>
      </c>
      <c r="N304" s="13">
        <v>66704.770886184022</v>
      </c>
      <c r="O304" s="13">
        <v>66892.264217067306</v>
      </c>
      <c r="P304" s="13">
        <v>67102.469954822503</v>
      </c>
      <c r="Q304" s="14">
        <v>67399.534868686911</v>
      </c>
      <c r="R304" s="14">
        <v>67574.061198825613</v>
      </c>
      <c r="S304" s="14">
        <v>67995.380649209212</v>
      </c>
      <c r="T304" s="14">
        <v>68335.08304992324</v>
      </c>
      <c r="U304" s="14">
        <v>72026.833129203253</v>
      </c>
      <c r="V304" s="14">
        <v>72313.934521140312</v>
      </c>
      <c r="W304" s="14">
        <v>72496.728068940327</v>
      </c>
      <c r="X304" s="14">
        <v>72764.943045174732</v>
      </c>
      <c r="Y304" s="14">
        <v>72957.717896260554</v>
      </c>
      <c r="Z304" s="14">
        <v>73250.963073489373</v>
      </c>
      <c r="AA304" s="14">
        <v>73449.797353618618</v>
      </c>
      <c r="AB304" s="14">
        <v>73544.98249798808</v>
      </c>
      <c r="AC304" s="14">
        <v>73648.739295477091</v>
      </c>
    </row>
    <row r="305" spans="1:29" s="14" customFormat="1">
      <c r="A305" s="1" t="s">
        <v>524</v>
      </c>
      <c r="B305" s="1" t="s">
        <v>553</v>
      </c>
      <c r="C305" s="1"/>
      <c r="D305" s="1"/>
      <c r="E305" s="1"/>
      <c r="F305" s="1">
        <v>35</v>
      </c>
      <c r="G305" s="1" t="s">
        <v>836</v>
      </c>
      <c r="H305" s="1" t="str">
        <f t="shared" si="5"/>
        <v>35종합평균전세가격</v>
      </c>
      <c r="I305" s="1" t="s">
        <v>1387</v>
      </c>
      <c r="J305" s="13">
        <v>70086.640532766323</v>
      </c>
      <c r="K305" s="13">
        <v>70152.654364402522</v>
      </c>
      <c r="L305" s="13">
        <v>70488.437737999731</v>
      </c>
      <c r="M305" s="13">
        <v>70732.566051178233</v>
      </c>
      <c r="N305" s="13">
        <v>70624.442836514907</v>
      </c>
      <c r="O305" s="13">
        <v>70516.386257353734</v>
      </c>
      <c r="P305" s="13">
        <v>70252.857151579097</v>
      </c>
      <c r="Q305" s="14">
        <v>70090.382546932116</v>
      </c>
      <c r="R305" s="14">
        <v>69865.805818731867</v>
      </c>
      <c r="S305" s="14">
        <v>69965.370235303402</v>
      </c>
      <c r="T305" s="14">
        <v>69853.233505511933</v>
      </c>
      <c r="U305" s="14">
        <v>69144.552847876999</v>
      </c>
      <c r="V305" s="14">
        <v>68918.181188572009</v>
      </c>
      <c r="W305" s="14">
        <v>68984.872551224194</v>
      </c>
      <c r="X305" s="14">
        <v>69105.127656027471</v>
      </c>
      <c r="Y305" s="14">
        <v>69378.082578940681</v>
      </c>
      <c r="Z305" s="14">
        <v>69461.351410212475</v>
      </c>
      <c r="AA305" s="14">
        <v>69402.159164459415</v>
      </c>
      <c r="AB305" s="14">
        <v>69450.324879576729</v>
      </c>
      <c r="AC305" s="14">
        <v>69515.872059456451</v>
      </c>
    </row>
    <row r="306" spans="1:29" s="14" customFormat="1">
      <c r="A306" s="1" t="s">
        <v>524</v>
      </c>
      <c r="B306" s="1" t="s">
        <v>554</v>
      </c>
      <c r="C306" s="1"/>
      <c r="D306" s="1"/>
      <c r="E306" s="1"/>
      <c r="F306" s="1">
        <v>36</v>
      </c>
      <c r="G306" s="1" t="s">
        <v>836</v>
      </c>
      <c r="H306" s="1" t="str">
        <f t="shared" si="5"/>
        <v>36종합평균전세가격</v>
      </c>
      <c r="I306" s="1" t="s">
        <v>1387</v>
      </c>
      <c r="J306" s="13">
        <v>51595.214719161217</v>
      </c>
      <c r="K306" s="13">
        <v>51693.803194294611</v>
      </c>
      <c r="L306" s="13">
        <v>51174.683240441205</v>
      </c>
      <c r="M306" s="13">
        <v>51408.443106318795</v>
      </c>
      <c r="N306" s="13">
        <v>51530.01425541583</v>
      </c>
      <c r="O306" s="13">
        <v>51709.230415601778</v>
      </c>
      <c r="P306" s="13">
        <v>51655.88124519134</v>
      </c>
      <c r="Q306" s="14">
        <v>51729.007651766231</v>
      </c>
      <c r="R306" s="14">
        <v>51755.559202501063</v>
      </c>
      <c r="S306" s="14">
        <v>51802.144667582215</v>
      </c>
      <c r="T306" s="14">
        <v>51843.617231082579</v>
      </c>
      <c r="U306" s="14">
        <v>52209.834183507359</v>
      </c>
      <c r="V306" s="14">
        <v>52198.538130305569</v>
      </c>
      <c r="W306" s="14">
        <v>52232.224180539182</v>
      </c>
      <c r="X306" s="14">
        <v>52298.818119369775</v>
      </c>
      <c r="Y306" s="14">
        <v>52375.332522107834</v>
      </c>
      <c r="Z306" s="14">
        <v>52351.876239756719</v>
      </c>
      <c r="AA306" s="14">
        <v>52338.440890668557</v>
      </c>
      <c r="AB306" s="14">
        <v>52182.527975214383</v>
      </c>
      <c r="AC306" s="14">
        <v>52128.879421064936</v>
      </c>
    </row>
    <row r="307" spans="1:29" s="14" customFormat="1">
      <c r="A307" s="1" t="s">
        <v>524</v>
      </c>
      <c r="B307" s="1" t="s">
        <v>555</v>
      </c>
      <c r="C307" s="1"/>
      <c r="D307" s="1"/>
      <c r="E307" s="1"/>
      <c r="F307" s="1">
        <v>37</v>
      </c>
      <c r="G307" s="1" t="s">
        <v>836</v>
      </c>
      <c r="H307" s="1" t="str">
        <f t="shared" si="5"/>
        <v>37종합평균전세가격</v>
      </c>
      <c r="I307" s="1" t="s">
        <v>1387</v>
      </c>
      <c r="J307" s="13">
        <v>64525.328713836279</v>
      </c>
      <c r="K307" s="13">
        <v>64708.466799778129</v>
      </c>
      <c r="L307" s="13">
        <v>65053.193342974992</v>
      </c>
      <c r="M307" s="13">
        <v>65275.006976394718</v>
      </c>
      <c r="N307" s="13">
        <v>65500.433277395423</v>
      </c>
      <c r="O307" s="13">
        <v>65667.130358143913</v>
      </c>
      <c r="P307" s="13">
        <v>65907.719391381077</v>
      </c>
      <c r="Q307" s="14">
        <v>66182.676226859985</v>
      </c>
      <c r="R307" s="14">
        <v>66638.242851893592</v>
      </c>
      <c r="S307" s="14">
        <v>67036.270240967395</v>
      </c>
      <c r="T307" s="14">
        <v>67397.678738994378</v>
      </c>
      <c r="U307" s="14">
        <v>67734.063792811037</v>
      </c>
      <c r="V307" s="14">
        <v>68154.976380724926</v>
      </c>
      <c r="W307" s="14">
        <v>68474.238841161598</v>
      </c>
      <c r="X307" s="14">
        <v>68863.113387083184</v>
      </c>
      <c r="Y307" s="14">
        <v>69205.109775281628</v>
      </c>
      <c r="Z307" s="14">
        <v>69601.881918563551</v>
      </c>
      <c r="AA307" s="14">
        <v>69962.80801762882</v>
      </c>
      <c r="AB307" s="14">
        <v>70543.36036824678</v>
      </c>
      <c r="AC307" s="14">
        <v>70808.970353503319</v>
      </c>
    </row>
    <row r="308" spans="1:29" s="14" customFormat="1">
      <c r="A308" s="1" t="s">
        <v>524</v>
      </c>
      <c r="B308" s="1" t="s">
        <v>556</v>
      </c>
      <c r="C308" s="1"/>
      <c r="D308" s="1"/>
      <c r="E308" s="1"/>
      <c r="F308" s="1">
        <v>38</v>
      </c>
      <c r="G308" s="1" t="s">
        <v>836</v>
      </c>
      <c r="H308" s="1" t="str">
        <f t="shared" si="5"/>
        <v>38종합평균전세가격</v>
      </c>
      <c r="I308" s="1" t="s">
        <v>1387</v>
      </c>
      <c r="J308" s="13">
        <v>93261.63872312945</v>
      </c>
      <c r="K308" s="13">
        <v>93273.966326010239</v>
      </c>
      <c r="L308" s="13">
        <v>93334.959245991588</v>
      </c>
      <c r="M308" s="13">
        <v>93439.972194097092</v>
      </c>
      <c r="N308" s="13">
        <v>93269.912321042502</v>
      </c>
      <c r="O308" s="13">
        <v>93090.837053532814</v>
      </c>
      <c r="P308" s="13">
        <v>92735.421013621803</v>
      </c>
      <c r="Q308" s="14">
        <v>92504.594703668292</v>
      </c>
      <c r="R308" s="14">
        <v>92548.30015400266</v>
      </c>
      <c r="S308" s="14">
        <v>92595.180323632565</v>
      </c>
      <c r="T308" s="14">
        <v>92691.450779296298</v>
      </c>
      <c r="U308" s="14">
        <v>92970.776631692061</v>
      </c>
      <c r="V308" s="14">
        <v>93354.523456380528</v>
      </c>
      <c r="W308" s="14">
        <v>93556.551922603467</v>
      </c>
      <c r="X308" s="14">
        <v>93938.690672455501</v>
      </c>
      <c r="Y308" s="14">
        <v>94711.9478876543</v>
      </c>
      <c r="Z308" s="14">
        <v>95322.137199898061</v>
      </c>
      <c r="AA308" s="14">
        <v>95638.89754456708</v>
      </c>
      <c r="AB308" s="14">
        <v>95712.21164880415</v>
      </c>
      <c r="AC308" s="14">
        <v>95857.244958280906</v>
      </c>
    </row>
    <row r="309" spans="1:29" s="14" customFormat="1">
      <c r="A309" s="1" t="s">
        <v>524</v>
      </c>
      <c r="B309" s="1" t="s">
        <v>557</v>
      </c>
      <c r="C309" s="1"/>
      <c r="D309" s="1"/>
      <c r="E309" s="1"/>
      <c r="F309" s="1">
        <v>39</v>
      </c>
      <c r="G309" s="1" t="s">
        <v>836</v>
      </c>
      <c r="H309" s="1" t="str">
        <f t="shared" si="5"/>
        <v>39종합평균전세가격</v>
      </c>
      <c r="I309" s="1" t="s">
        <v>1387</v>
      </c>
      <c r="J309" s="13">
        <v>83240.576167351013</v>
      </c>
      <c r="K309" s="13">
        <v>84343.133655551719</v>
      </c>
      <c r="L309" s="13">
        <v>84438.609499609185</v>
      </c>
      <c r="M309" s="13">
        <v>84602.124667083161</v>
      </c>
      <c r="N309" s="13">
        <v>85291.220981813414</v>
      </c>
      <c r="O309" s="13">
        <v>85275.192307413236</v>
      </c>
      <c r="P309" s="13">
        <v>85298.164545809486</v>
      </c>
      <c r="Q309" s="14">
        <v>85288.633642801855</v>
      </c>
      <c r="R309" s="14">
        <v>85286.970214133777</v>
      </c>
      <c r="S309" s="14">
        <v>85277.943556176237</v>
      </c>
      <c r="T309" s="14">
        <v>85258.905526202507</v>
      </c>
      <c r="U309" s="14">
        <v>85408.632964076518</v>
      </c>
      <c r="V309" s="14">
        <v>85576.8038743254</v>
      </c>
      <c r="W309" s="14">
        <v>85629.838844371727</v>
      </c>
      <c r="X309" s="14">
        <v>85625.767035486118</v>
      </c>
      <c r="Y309" s="14">
        <v>85735.006391228992</v>
      </c>
      <c r="Z309" s="14">
        <v>85744.227869727358</v>
      </c>
      <c r="AA309" s="14">
        <v>85747.380391430415</v>
      </c>
      <c r="AB309" s="14">
        <v>85741.0753480243</v>
      </c>
      <c r="AC309" s="14">
        <v>85757.748009266696</v>
      </c>
    </row>
    <row r="310" spans="1:29" s="14" customFormat="1">
      <c r="A310" s="1" t="s">
        <v>655</v>
      </c>
      <c r="B310" s="1"/>
      <c r="C310" s="1"/>
      <c r="D310" s="1"/>
      <c r="E310" s="1"/>
      <c r="F310" s="1">
        <v>40</v>
      </c>
      <c r="G310" s="1" t="s">
        <v>836</v>
      </c>
      <c r="H310" s="1" t="str">
        <f t="shared" si="5"/>
        <v>40종합평균전세가격</v>
      </c>
      <c r="I310" s="1" t="s">
        <v>1387</v>
      </c>
      <c r="J310" s="13">
        <v>111700.32054613328</v>
      </c>
      <c r="K310" s="13">
        <v>111644.43311631602</v>
      </c>
      <c r="L310" s="13">
        <v>111891.29511729813</v>
      </c>
      <c r="M310" s="13">
        <v>112073.51418838628</v>
      </c>
      <c r="N310" s="13">
        <v>112283.91488448695</v>
      </c>
      <c r="O310" s="13">
        <v>112260.11040349654</v>
      </c>
      <c r="P310" s="13">
        <v>112097.15582898814</v>
      </c>
      <c r="Q310" s="14">
        <v>111940.47775706818</v>
      </c>
      <c r="R310" s="14">
        <v>112111.38067124654</v>
      </c>
      <c r="S310" s="14">
        <v>112381.33652172826</v>
      </c>
      <c r="T310" s="14">
        <v>112700.73757305267</v>
      </c>
      <c r="U310" s="14">
        <v>112739.87215579834</v>
      </c>
      <c r="V310" s="14">
        <v>112955.37264700253</v>
      </c>
      <c r="W310" s="14">
        <v>113188.12262841487</v>
      </c>
      <c r="X310" s="14">
        <v>113575.71161950241</v>
      </c>
      <c r="Y310" s="14">
        <v>114399.52086032678</v>
      </c>
      <c r="Z310" s="14">
        <v>114825.93454855087</v>
      </c>
      <c r="AA310" s="14">
        <v>115235.6995332252</v>
      </c>
      <c r="AB310" s="14">
        <v>115702.62620013017</v>
      </c>
      <c r="AC310" s="14">
        <v>116145.33261179748</v>
      </c>
    </row>
    <row r="311" spans="1:29" s="14" customFormat="1">
      <c r="A311" s="1" t="s">
        <v>523</v>
      </c>
      <c r="B311" s="1"/>
      <c r="C311" s="1"/>
      <c r="D311" s="1"/>
      <c r="E311" s="1"/>
      <c r="F311" s="1">
        <v>41</v>
      </c>
      <c r="G311" s="1" t="s">
        <v>836</v>
      </c>
      <c r="H311" s="1" t="str">
        <f t="shared" si="5"/>
        <v>41종합평균전세가격</v>
      </c>
      <c r="I311" s="1" t="s">
        <v>1387</v>
      </c>
      <c r="J311" s="13">
        <v>102020.77301539903</v>
      </c>
      <c r="K311" s="13">
        <v>102195.25214220189</v>
      </c>
      <c r="L311" s="13">
        <v>102188.66524791662</v>
      </c>
      <c r="M311" s="13">
        <v>102177.91200855175</v>
      </c>
      <c r="N311" s="13">
        <v>102117.2105680915</v>
      </c>
      <c r="O311" s="13">
        <v>102004.88270732474</v>
      </c>
      <c r="P311" s="13">
        <v>101770.87730932732</v>
      </c>
      <c r="Q311" s="14">
        <v>101653.19263194663</v>
      </c>
      <c r="R311" s="14">
        <v>101786.90676387743</v>
      </c>
      <c r="S311" s="14">
        <v>102063.62373193156</v>
      </c>
      <c r="T311" s="14">
        <v>102238.63277373025</v>
      </c>
      <c r="U311" s="14">
        <v>102644.55662271511</v>
      </c>
      <c r="V311" s="14">
        <v>102824.00664560053</v>
      </c>
      <c r="W311" s="14">
        <v>102974.12540894447</v>
      </c>
      <c r="X311" s="14">
        <v>103333.13683840648</v>
      </c>
      <c r="Y311" s="14">
        <v>103953.76151124021</v>
      </c>
      <c r="Z311" s="14">
        <v>104299.98548065251</v>
      </c>
      <c r="AA311" s="14">
        <v>104554.13093935742</v>
      </c>
      <c r="AB311" s="14">
        <v>104852.81493303289</v>
      </c>
      <c r="AC311" s="14">
        <v>105340.80203023637</v>
      </c>
    </row>
    <row r="312" spans="1:29" s="14" customFormat="1">
      <c r="A312" s="1" t="s">
        <v>524</v>
      </c>
      <c r="B312" s="1" t="s">
        <v>525</v>
      </c>
      <c r="C312" s="1"/>
      <c r="D312" s="1"/>
      <c r="E312" s="1"/>
      <c r="F312" s="1">
        <v>42</v>
      </c>
      <c r="G312" s="1" t="s">
        <v>836</v>
      </c>
      <c r="H312" s="1" t="str">
        <f t="shared" si="5"/>
        <v>42종합평균전세가격</v>
      </c>
      <c r="I312" s="1" t="s">
        <v>1387</v>
      </c>
      <c r="J312" s="13">
        <v>233428.92706384443</v>
      </c>
      <c r="K312" s="13">
        <v>233397.63941236175</v>
      </c>
      <c r="L312" s="13">
        <v>233268.16707224064</v>
      </c>
      <c r="M312" s="13">
        <v>232332.822982899</v>
      </c>
      <c r="N312" s="13">
        <v>231558.2889670713</v>
      </c>
      <c r="O312" s="13">
        <v>230735.45727441317</v>
      </c>
      <c r="P312" s="13">
        <v>229678.28532626951</v>
      </c>
      <c r="Q312" s="14">
        <v>229064.53794247814</v>
      </c>
      <c r="R312" s="14">
        <v>229993.01358534323</v>
      </c>
      <c r="S312" s="14">
        <v>231324.64128686959</v>
      </c>
      <c r="T312" s="14">
        <v>232636.93520165904</v>
      </c>
      <c r="U312" s="14">
        <v>231408.55609051479</v>
      </c>
      <c r="V312" s="14">
        <v>232112.9841611796</v>
      </c>
      <c r="W312" s="14">
        <v>233238.90150277078</v>
      </c>
      <c r="X312" s="14">
        <v>235549.7261972324</v>
      </c>
      <c r="Y312" s="14">
        <v>236897.17604695424</v>
      </c>
      <c r="Z312" s="14">
        <v>237217.80513585516</v>
      </c>
      <c r="AA312" s="14">
        <v>237505.05626952343</v>
      </c>
      <c r="AB312" s="14">
        <v>238924.75547651984</v>
      </c>
      <c r="AC312" s="14">
        <v>241106.84196486053</v>
      </c>
    </row>
    <row r="313" spans="1:29" s="14" customFormat="1">
      <c r="A313" s="1" t="s">
        <v>524</v>
      </c>
      <c r="B313" s="1" t="s">
        <v>525</v>
      </c>
      <c r="C313" s="1" t="s">
        <v>526</v>
      </c>
      <c r="D313" s="1"/>
      <c r="E313" s="1"/>
      <c r="F313" s="1">
        <v>43</v>
      </c>
      <c r="G313" s="1" t="s">
        <v>836</v>
      </c>
      <c r="H313" s="1" t="str">
        <f t="shared" si="5"/>
        <v>43종합평균전세가격</v>
      </c>
      <c r="I313" s="1" t="s">
        <v>1387</v>
      </c>
      <c r="J313" s="13">
        <v>195138.03333019969</v>
      </c>
      <c r="K313" s="13">
        <v>195196.71400536041</v>
      </c>
      <c r="L313" s="13">
        <v>195354.33526260214</v>
      </c>
      <c r="M313" s="13">
        <v>194907.05473974274</v>
      </c>
      <c r="N313" s="13">
        <v>194472.15988536316</v>
      </c>
      <c r="O313" s="13">
        <v>194136.26623871372</v>
      </c>
      <c r="P313" s="13">
        <v>193708.32368150426</v>
      </c>
      <c r="Q313" s="14">
        <v>193425.6795340862</v>
      </c>
      <c r="R313" s="14">
        <v>193908.10973946209</v>
      </c>
      <c r="S313" s="14">
        <v>194794.19270277908</v>
      </c>
      <c r="T313" s="14">
        <v>195396.13835303849</v>
      </c>
      <c r="U313" s="14">
        <v>194819.54240193026</v>
      </c>
      <c r="V313" s="14">
        <v>195121.60106733529</v>
      </c>
      <c r="W313" s="14">
        <v>195947.06581774051</v>
      </c>
      <c r="X313" s="14">
        <v>197329.65064729642</v>
      </c>
      <c r="Y313" s="14">
        <v>198415.30877013624</v>
      </c>
      <c r="Z313" s="14">
        <v>199108.14405275637</v>
      </c>
      <c r="AA313" s="14">
        <v>199498.138448126</v>
      </c>
      <c r="AB313" s="14">
        <v>200416.6017334717</v>
      </c>
      <c r="AC313" s="14">
        <v>201804.277504739</v>
      </c>
    </row>
    <row r="314" spans="1:29" s="14" customFormat="1">
      <c r="A314" s="1" t="s">
        <v>524</v>
      </c>
      <c r="B314" s="1" t="s">
        <v>525</v>
      </c>
      <c r="C314" s="1" t="s">
        <v>527</v>
      </c>
      <c r="D314" s="1"/>
      <c r="E314" s="1"/>
      <c r="F314" s="1">
        <v>44</v>
      </c>
      <c r="G314" s="1" t="s">
        <v>836</v>
      </c>
      <c r="H314" s="1" t="str">
        <f t="shared" si="5"/>
        <v>44종합평균전세가격</v>
      </c>
      <c r="I314" s="1" t="s">
        <v>1387</v>
      </c>
      <c r="J314" s="13">
        <v>237154.9464804313</v>
      </c>
      <c r="K314" s="13">
        <v>237171.94544891923</v>
      </c>
      <c r="L314" s="13">
        <v>236956.1824438734</v>
      </c>
      <c r="M314" s="13">
        <v>237065.382429085</v>
      </c>
      <c r="N314" s="13">
        <v>236892.67171035119</v>
      </c>
      <c r="O314" s="13">
        <v>236316.4844685462</v>
      </c>
      <c r="P314" s="13">
        <v>236186.88499135178</v>
      </c>
      <c r="Q314" s="14">
        <v>236257.6720550379</v>
      </c>
      <c r="R314" s="14">
        <v>236714.45459250908</v>
      </c>
      <c r="S314" s="14">
        <v>237435.72322308415</v>
      </c>
      <c r="T314" s="14">
        <v>238575.84390859387</v>
      </c>
      <c r="U314" s="14">
        <v>239393.91829868787</v>
      </c>
      <c r="V314" s="14">
        <v>239887.73923115456</v>
      </c>
      <c r="W314" s="14">
        <v>240502.77244356304</v>
      </c>
      <c r="X314" s="14">
        <v>241870.8374632952</v>
      </c>
      <c r="Y314" s="14">
        <v>243928.28056624986</v>
      </c>
      <c r="Z314" s="14">
        <v>244884.89520261783</v>
      </c>
      <c r="AA314" s="14">
        <v>245746.91066042561</v>
      </c>
      <c r="AB314" s="14">
        <v>246498.86983460494</v>
      </c>
      <c r="AC314" s="14">
        <v>248234.33592125215</v>
      </c>
    </row>
    <row r="315" spans="1:29" s="14" customFormat="1">
      <c r="A315" s="1" t="s">
        <v>524</v>
      </c>
      <c r="B315" s="1" t="s">
        <v>525</v>
      </c>
      <c r="C315" s="1"/>
      <c r="D315" s="1" t="s">
        <v>558</v>
      </c>
      <c r="E315" s="1"/>
      <c r="F315" s="1">
        <v>45</v>
      </c>
      <c r="G315" s="1" t="s">
        <v>836</v>
      </c>
      <c r="H315" s="1" t="str">
        <f t="shared" si="5"/>
        <v>45종합평균전세가격</v>
      </c>
      <c r="I315" s="1" t="s">
        <v>1387</v>
      </c>
      <c r="J315" s="13">
        <v>263011.81352703815</v>
      </c>
      <c r="K315" s="13">
        <v>263011.81352703815</v>
      </c>
      <c r="L315" s="13">
        <v>263011.81352703815</v>
      </c>
      <c r="M315" s="13">
        <v>263202.63249068445</v>
      </c>
      <c r="N315" s="13">
        <v>263202.63249068445</v>
      </c>
      <c r="O315" s="13">
        <v>263735.57943888323</v>
      </c>
      <c r="P315" s="13">
        <v>263767.38259949099</v>
      </c>
      <c r="Q315" s="14">
        <v>263486.45129830646</v>
      </c>
      <c r="R315" s="14">
        <v>263623.20488891966</v>
      </c>
      <c r="S315" s="14">
        <v>263757.91442077898</v>
      </c>
      <c r="T315" s="14">
        <v>263808.79947775131</v>
      </c>
      <c r="U315" s="14">
        <v>261771.4812878088</v>
      </c>
      <c r="V315" s="14">
        <v>261822.602361453</v>
      </c>
      <c r="W315" s="14">
        <v>261873.72343509714</v>
      </c>
      <c r="X315" s="14">
        <v>263115.58128850989</v>
      </c>
      <c r="Y315" s="14">
        <v>264028.38294369617</v>
      </c>
      <c r="Z315" s="14">
        <v>264447.77427013405</v>
      </c>
      <c r="AA315" s="14">
        <v>265214.75718009641</v>
      </c>
      <c r="AB315" s="14">
        <v>265664.09304773092</v>
      </c>
      <c r="AC315" s="14">
        <v>266301.90087852383</v>
      </c>
    </row>
    <row r="316" spans="1:29" s="14" customFormat="1">
      <c r="A316" s="1" t="s">
        <v>524</v>
      </c>
      <c r="B316" s="1" t="s">
        <v>525</v>
      </c>
      <c r="C316" s="1"/>
      <c r="D316" s="1" t="s">
        <v>559</v>
      </c>
      <c r="E316" s="1"/>
      <c r="F316" s="1">
        <v>46</v>
      </c>
      <c r="G316" s="1" t="s">
        <v>836</v>
      </c>
      <c r="H316" s="1" t="str">
        <f t="shared" si="5"/>
        <v>46종합평균전세가격</v>
      </c>
      <c r="I316" s="1" t="s">
        <v>1387</v>
      </c>
      <c r="J316" s="13">
        <v>215737.94914504333</v>
      </c>
      <c r="K316" s="13">
        <v>215737.94914504333</v>
      </c>
      <c r="L316" s="13">
        <v>214606.97134528798</v>
      </c>
      <c r="M316" s="13">
        <v>214606.97134528798</v>
      </c>
      <c r="N316" s="13">
        <v>213665.88918095932</v>
      </c>
      <c r="O316" s="13">
        <v>210701.48036332405</v>
      </c>
      <c r="P316" s="13">
        <v>210259.17174608956</v>
      </c>
      <c r="Q316" s="14">
        <v>209910.97134528798</v>
      </c>
      <c r="R316" s="14">
        <v>209725.12443067954</v>
      </c>
      <c r="S316" s="14">
        <v>210252.92028212271</v>
      </c>
      <c r="T316" s="14">
        <v>212760.67459594514</v>
      </c>
      <c r="U316" s="14">
        <v>218344.23582194315</v>
      </c>
      <c r="V316" s="14">
        <v>218797.49257780265</v>
      </c>
      <c r="W316" s="14">
        <v>220006.17726009467</v>
      </c>
      <c r="X316" s="14">
        <v>222002.4396027583</v>
      </c>
      <c r="Y316" s="14">
        <v>224301.65801929295</v>
      </c>
      <c r="Z316" s="14">
        <v>225399.54660570819</v>
      </c>
      <c r="AA316" s="14">
        <v>225869.63681030477</v>
      </c>
      <c r="AB316" s="14">
        <v>226991.25840629061</v>
      </c>
      <c r="AC316" s="14">
        <v>229480.92850977453</v>
      </c>
    </row>
    <row r="317" spans="1:29" s="14" customFormat="1">
      <c r="A317" s="1" t="s">
        <v>524</v>
      </c>
      <c r="B317" s="1" t="s">
        <v>525</v>
      </c>
      <c r="C317" s="1"/>
      <c r="D317" s="1" t="s">
        <v>560</v>
      </c>
      <c r="E317" s="1"/>
      <c r="F317" s="1">
        <v>47</v>
      </c>
      <c r="G317" s="1" t="s">
        <v>836</v>
      </c>
      <c r="H317" s="1" t="str">
        <f t="shared" si="5"/>
        <v>47종합평균전세가격</v>
      </c>
      <c r="I317" s="1" t="s">
        <v>1387</v>
      </c>
      <c r="J317" s="13">
        <v>229345.07333058777</v>
      </c>
      <c r="K317" s="13">
        <v>229380.87448148822</v>
      </c>
      <c r="L317" s="13">
        <v>229423.8358625687</v>
      </c>
      <c r="M317" s="13">
        <v>229526.67619634466</v>
      </c>
      <c r="N317" s="13">
        <v>229576.79780760524</v>
      </c>
      <c r="O317" s="13">
        <v>229311.86929094212</v>
      </c>
      <c r="P317" s="13">
        <v>229212.24814732114</v>
      </c>
      <c r="Q317" s="14">
        <v>229701.64632852472</v>
      </c>
      <c r="R317" s="14">
        <v>230654.27723205378</v>
      </c>
      <c r="S317" s="14">
        <v>231851.45659165081</v>
      </c>
      <c r="T317" s="14">
        <v>233115.88850790064</v>
      </c>
      <c r="U317" s="14">
        <v>234529.91509680479</v>
      </c>
      <c r="V317" s="14">
        <v>235335.05889852656</v>
      </c>
      <c r="W317" s="14">
        <v>236042.91675468825</v>
      </c>
      <c r="X317" s="14">
        <v>237198.61341308814</v>
      </c>
      <c r="Y317" s="14">
        <v>239897.8463181479</v>
      </c>
      <c r="Z317" s="14">
        <v>241142.59234824791</v>
      </c>
      <c r="AA317" s="14">
        <v>242251.81036962839</v>
      </c>
      <c r="AB317" s="14">
        <v>243029.54184743643</v>
      </c>
      <c r="AC317" s="14">
        <v>245134.59462757554</v>
      </c>
    </row>
    <row r="318" spans="1:29" s="14" customFormat="1">
      <c r="A318" s="1" t="s">
        <v>524</v>
      </c>
      <c r="B318" s="1" t="s">
        <v>525</v>
      </c>
      <c r="C318" s="1" t="s">
        <v>528</v>
      </c>
      <c r="D318" s="1"/>
      <c r="E318" s="1"/>
      <c r="F318" s="1">
        <v>48</v>
      </c>
      <c r="G318" s="1" t="s">
        <v>836</v>
      </c>
      <c r="H318" s="1" t="str">
        <f t="shared" si="5"/>
        <v>48종합평균전세가격</v>
      </c>
      <c r="I318" s="1" t="s">
        <v>1387</v>
      </c>
      <c r="J318" s="13">
        <v>190908.14584329666</v>
      </c>
      <c r="K318" s="13">
        <v>190883.35608106374</v>
      </c>
      <c r="L318" s="13">
        <v>191112.98531241392</v>
      </c>
      <c r="M318" s="13">
        <v>190295.42184520909</v>
      </c>
      <c r="N318" s="13">
        <v>189661.05079451579</v>
      </c>
      <c r="O318" s="13">
        <v>189335.45883738389</v>
      </c>
      <c r="P318" s="13">
        <v>188835.33457712029</v>
      </c>
      <c r="Q318" s="14">
        <v>188373.50012260882</v>
      </c>
      <c r="R318" s="14">
        <v>188772.92004789441</v>
      </c>
      <c r="S318" s="14">
        <v>189611.33310050442</v>
      </c>
      <c r="T318" s="14">
        <v>190106.38292728955</v>
      </c>
      <c r="U318" s="14">
        <v>189851.19647489305</v>
      </c>
      <c r="V318" s="14">
        <v>190175.78741326704</v>
      </c>
      <c r="W318" s="14">
        <v>191214.28062488203</v>
      </c>
      <c r="X318" s="14">
        <v>192674.22811526735</v>
      </c>
      <c r="Y318" s="14">
        <v>193440.44038778398</v>
      </c>
      <c r="Z318" s="14">
        <v>194212.07409559266</v>
      </c>
      <c r="AA318" s="14">
        <v>194450.97595500632</v>
      </c>
      <c r="AB318" s="14">
        <v>195630.59764910862</v>
      </c>
      <c r="AC318" s="14">
        <v>196968.56226741677</v>
      </c>
    </row>
    <row r="319" spans="1:29" s="14" customFormat="1">
      <c r="A319" s="1" t="s">
        <v>524</v>
      </c>
      <c r="B319" s="1" t="s">
        <v>525</v>
      </c>
      <c r="C319" s="1"/>
      <c r="D319" s="1" t="s">
        <v>561</v>
      </c>
      <c r="E319" s="1"/>
      <c r="F319" s="1">
        <v>49</v>
      </c>
      <c r="G319" s="1" t="s">
        <v>836</v>
      </c>
      <c r="H319" s="1" t="str">
        <f t="shared" si="5"/>
        <v>49종합평균전세가격</v>
      </c>
      <c r="I319" s="1" t="s">
        <v>1387</v>
      </c>
      <c r="J319" s="13">
        <v>216626.29046620138</v>
      </c>
      <c r="K319" s="13">
        <v>215186.55453038047</v>
      </c>
      <c r="L319" s="13">
        <v>214980.95472712969</v>
      </c>
      <c r="M319" s="13">
        <v>214819.43454049926</v>
      </c>
      <c r="N319" s="13">
        <v>213989.69085844702</v>
      </c>
      <c r="O319" s="13">
        <v>215279.28902915402</v>
      </c>
      <c r="P319" s="13">
        <v>215165.46547333605</v>
      </c>
      <c r="Q319" s="14">
        <v>215235.88029286885</v>
      </c>
      <c r="R319" s="14">
        <v>215824.7509233334</v>
      </c>
      <c r="S319" s="14">
        <v>217276.99884416425</v>
      </c>
      <c r="T319" s="14">
        <v>217891.07624043274</v>
      </c>
      <c r="U319" s="14">
        <v>220427.65556447298</v>
      </c>
      <c r="V319" s="14">
        <v>222198.81875334404</v>
      </c>
      <c r="W319" s="14">
        <v>226063.49755885499</v>
      </c>
      <c r="X319" s="14">
        <v>229002.69141252007</v>
      </c>
      <c r="Y319" s="14">
        <v>231028.3201578384</v>
      </c>
      <c r="Z319" s="14">
        <v>231882.25494917066</v>
      </c>
      <c r="AA319" s="14">
        <v>232565.49658908503</v>
      </c>
      <c r="AB319" s="14">
        <v>234061.17743445691</v>
      </c>
      <c r="AC319" s="14">
        <v>236723.50983146069</v>
      </c>
    </row>
    <row r="320" spans="1:29" s="14" customFormat="1">
      <c r="A320" s="1" t="s">
        <v>524</v>
      </c>
      <c r="B320" s="1" t="s">
        <v>525</v>
      </c>
      <c r="C320" s="1"/>
      <c r="D320" s="1" t="s">
        <v>562</v>
      </c>
      <c r="E320" s="1"/>
      <c r="F320" s="1">
        <v>50</v>
      </c>
      <c r="G320" s="1" t="s">
        <v>836</v>
      </c>
      <c r="H320" s="1" t="str">
        <f t="shared" si="5"/>
        <v>50종합평균전세가격</v>
      </c>
      <c r="I320" s="1" t="s">
        <v>1387</v>
      </c>
      <c r="J320" s="13">
        <v>267476.85449622921</v>
      </c>
      <c r="K320" s="13">
        <v>267476.85449622921</v>
      </c>
      <c r="L320" s="13">
        <v>268169.15542985295</v>
      </c>
      <c r="M320" s="13">
        <v>268032.37465190887</v>
      </c>
      <c r="N320" s="13">
        <v>267815.09523134364</v>
      </c>
      <c r="O320" s="13">
        <v>267966.12564853736</v>
      </c>
      <c r="P320" s="13">
        <v>268060.63512318302</v>
      </c>
      <c r="Q320" s="14">
        <v>267673.3310193753</v>
      </c>
      <c r="R320" s="14">
        <v>268102.85551326594</v>
      </c>
      <c r="S320" s="14">
        <v>269120.52947289019</v>
      </c>
      <c r="T320" s="14">
        <v>270387.63454868301</v>
      </c>
      <c r="U320" s="14">
        <v>267985.90350578737</v>
      </c>
      <c r="V320" s="14">
        <v>267815.18047504203</v>
      </c>
      <c r="W320" s="14">
        <v>269266.17343907262</v>
      </c>
      <c r="X320" s="14">
        <v>269794.2878577456</v>
      </c>
      <c r="Y320" s="14">
        <v>271726.08651303657</v>
      </c>
      <c r="Z320" s="14">
        <v>274045.18563218514</v>
      </c>
      <c r="AA320" s="14">
        <v>274823.58906129299</v>
      </c>
      <c r="AB320" s="14">
        <v>278365.35104237776</v>
      </c>
      <c r="AC320" s="14">
        <v>279747.05728993914</v>
      </c>
    </row>
    <row r="321" spans="1:29" s="14" customFormat="1">
      <c r="A321" s="1" t="s">
        <v>524</v>
      </c>
      <c r="B321" s="1" t="s">
        <v>525</v>
      </c>
      <c r="C321" s="1"/>
      <c r="D321" s="1" t="s">
        <v>563</v>
      </c>
      <c r="E321" s="1"/>
      <c r="F321" s="1">
        <v>51</v>
      </c>
      <c r="G321" s="1" t="s">
        <v>836</v>
      </c>
      <c r="H321" s="1" t="str">
        <f t="shared" si="5"/>
        <v>51종합평균전세가격</v>
      </c>
      <c r="I321" s="1" t="s">
        <v>1387</v>
      </c>
      <c r="J321" s="13">
        <v>245358.46596014255</v>
      </c>
      <c r="K321" s="13">
        <v>245523.4800471646</v>
      </c>
      <c r="L321" s="13">
        <v>245426.88070248041</v>
      </c>
      <c r="M321" s="13">
        <v>244693.59139699608</v>
      </c>
      <c r="N321" s="13">
        <v>243851.1773434201</v>
      </c>
      <c r="O321" s="13">
        <v>243606.95649462737</v>
      </c>
      <c r="P321" s="13">
        <v>243470.17597439964</v>
      </c>
      <c r="Q321" s="14">
        <v>241885.53656815202</v>
      </c>
      <c r="R321" s="14">
        <v>241883.12746062296</v>
      </c>
      <c r="S321" s="14">
        <v>242946.9639774721</v>
      </c>
      <c r="T321" s="14">
        <v>243947.80134747887</v>
      </c>
      <c r="U321" s="14">
        <v>240410.4327647156</v>
      </c>
      <c r="V321" s="14">
        <v>240297.96388090786</v>
      </c>
      <c r="W321" s="14">
        <v>242050.19056493251</v>
      </c>
      <c r="X321" s="14">
        <v>243624.90851075869</v>
      </c>
      <c r="Y321" s="14">
        <v>243359.09923943921</v>
      </c>
      <c r="Z321" s="14">
        <v>244327.66350358247</v>
      </c>
      <c r="AA321" s="14">
        <v>244536.18620446345</v>
      </c>
      <c r="AB321" s="14">
        <v>245200.07798816205</v>
      </c>
      <c r="AC321" s="14">
        <v>245980.71359981608</v>
      </c>
    </row>
    <row r="322" spans="1:29" s="14" customFormat="1">
      <c r="A322" s="1" t="s">
        <v>524</v>
      </c>
      <c r="B322" s="1" t="s">
        <v>525</v>
      </c>
      <c r="C322" s="1"/>
      <c r="D322" s="1" t="s">
        <v>564</v>
      </c>
      <c r="E322" s="1"/>
      <c r="F322" s="1">
        <v>52</v>
      </c>
      <c r="G322" s="1" t="s">
        <v>836</v>
      </c>
      <c r="H322" s="1" t="str">
        <f t="shared" si="5"/>
        <v>52종합평균전세가격</v>
      </c>
      <c r="I322" s="1" t="s">
        <v>1387</v>
      </c>
      <c r="J322" s="13">
        <v>186309.67611830818</v>
      </c>
      <c r="K322" s="13">
        <v>186535.4260862066</v>
      </c>
      <c r="L322" s="13">
        <v>189692.44911334134</v>
      </c>
      <c r="M322" s="13">
        <v>187515.34470662256</v>
      </c>
      <c r="N322" s="13">
        <v>187257.99287356887</v>
      </c>
      <c r="O322" s="13">
        <v>187096.74289649856</v>
      </c>
      <c r="P322" s="13">
        <v>186554.94297354235</v>
      </c>
      <c r="Q322" s="14">
        <v>186406.59299463767</v>
      </c>
      <c r="R322" s="14">
        <v>186890.73180400385</v>
      </c>
      <c r="S322" s="14">
        <v>187652.36805775092</v>
      </c>
      <c r="T322" s="14">
        <v>187318.65324411757</v>
      </c>
      <c r="U322" s="14">
        <v>185427.84479841485</v>
      </c>
      <c r="V322" s="14">
        <v>185109.91770944837</v>
      </c>
      <c r="W322" s="14">
        <v>185380.82845873793</v>
      </c>
      <c r="X322" s="14">
        <v>188705.54966744091</v>
      </c>
      <c r="Y322" s="14">
        <v>188739.3663352002</v>
      </c>
      <c r="Z322" s="14">
        <v>189437.93469398111</v>
      </c>
      <c r="AA322" s="14">
        <v>189525.23732566091</v>
      </c>
      <c r="AB322" s="14">
        <v>191643.32535212571</v>
      </c>
      <c r="AC322" s="14">
        <v>193729.81339046636</v>
      </c>
    </row>
    <row r="323" spans="1:29" s="14" customFormat="1">
      <c r="A323" s="1" t="s">
        <v>524</v>
      </c>
      <c r="B323" s="1" t="s">
        <v>525</v>
      </c>
      <c r="C323" s="1"/>
      <c r="D323" s="1" t="s">
        <v>565</v>
      </c>
      <c r="E323" s="1"/>
      <c r="F323" s="1">
        <v>53</v>
      </c>
      <c r="G323" s="1" t="s">
        <v>836</v>
      </c>
      <c r="H323" s="1" t="str">
        <f t="shared" si="5"/>
        <v>53종합평균전세가격</v>
      </c>
      <c r="I323" s="1" t="s">
        <v>1387</v>
      </c>
      <c r="J323" s="13">
        <v>190064.47417616099</v>
      </c>
      <c r="K323" s="13">
        <v>189746.34474858147</v>
      </c>
      <c r="L323" s="13">
        <v>189789.4809421516</v>
      </c>
      <c r="M323" s="13">
        <v>189735.71175919456</v>
      </c>
      <c r="N323" s="13">
        <v>190630.93883477978</v>
      </c>
      <c r="O323" s="13">
        <v>190768.35826587456</v>
      </c>
      <c r="P323" s="13">
        <v>190283.07608821089</v>
      </c>
      <c r="Q323" s="14">
        <v>190291.07368733862</v>
      </c>
      <c r="R323" s="14">
        <v>190417.40032640134</v>
      </c>
      <c r="S323" s="14">
        <v>190390.44020542002</v>
      </c>
      <c r="T323" s="14">
        <v>190390.44020542002</v>
      </c>
      <c r="U323" s="14">
        <v>190679.89732993714</v>
      </c>
      <c r="V323" s="14">
        <v>190668.82041551248</v>
      </c>
      <c r="W323" s="14">
        <v>190934.66636170427</v>
      </c>
      <c r="X323" s="14">
        <v>191906.00054241344</v>
      </c>
      <c r="Y323" s="14">
        <v>192814.15821681434</v>
      </c>
      <c r="Z323" s="14">
        <v>194254.09529224827</v>
      </c>
      <c r="AA323" s="14">
        <v>194968.4944728672</v>
      </c>
      <c r="AB323" s="14">
        <v>195957.88546757895</v>
      </c>
      <c r="AC323" s="14">
        <v>196688.77642029212</v>
      </c>
    </row>
    <row r="324" spans="1:29" s="14" customFormat="1">
      <c r="A324" s="1" t="s">
        <v>524</v>
      </c>
      <c r="B324" s="1" t="s">
        <v>525</v>
      </c>
      <c r="C324" s="1"/>
      <c r="D324" s="1" t="s">
        <v>566</v>
      </c>
      <c r="E324" s="1"/>
      <c r="F324" s="1">
        <v>54</v>
      </c>
      <c r="G324" s="1" t="s">
        <v>836</v>
      </c>
      <c r="H324" s="1" t="str">
        <f t="shared" si="5"/>
        <v>54종합평균전세가격</v>
      </c>
      <c r="I324" s="1" t="s">
        <v>1387</v>
      </c>
      <c r="J324" s="13">
        <v>129095.92035978095</v>
      </c>
      <c r="K324" s="13">
        <v>129306.98378196305</v>
      </c>
      <c r="L324" s="13">
        <v>128051.83561441966</v>
      </c>
      <c r="M324" s="13">
        <v>128462.73009323463</v>
      </c>
      <c r="N324" s="13">
        <v>128478.67304897164</v>
      </c>
      <c r="O324" s="13">
        <v>128361.42573816233</v>
      </c>
      <c r="P324" s="13">
        <v>128292.00729456407</v>
      </c>
      <c r="Q324" s="14">
        <v>128039.66721840798</v>
      </c>
      <c r="R324" s="14">
        <v>128192.57500041665</v>
      </c>
      <c r="S324" s="14">
        <v>129288.71596900775</v>
      </c>
      <c r="T324" s="14">
        <v>130128.28950542401</v>
      </c>
      <c r="U324" s="14">
        <v>129402.05773712734</v>
      </c>
      <c r="V324" s="14">
        <v>129853.07192762564</v>
      </c>
      <c r="W324" s="14">
        <v>130392.88139357381</v>
      </c>
      <c r="X324" s="14">
        <v>131569.29897559868</v>
      </c>
      <c r="Y324" s="14">
        <v>132398.71050004978</v>
      </c>
      <c r="Z324" s="14">
        <v>132814.082135901</v>
      </c>
      <c r="AA324" s="14">
        <v>132905.22334910056</v>
      </c>
      <c r="AB324" s="14">
        <v>133510.99093533738</v>
      </c>
      <c r="AC324" s="14">
        <v>134495.36326297221</v>
      </c>
    </row>
    <row r="325" spans="1:29" s="14" customFormat="1">
      <c r="A325" s="1" t="s">
        <v>524</v>
      </c>
      <c r="B325" s="1" t="s">
        <v>525</v>
      </c>
      <c r="C325" s="1"/>
      <c r="D325" s="1" t="s">
        <v>567</v>
      </c>
      <c r="E325" s="1"/>
      <c r="F325" s="1">
        <v>55</v>
      </c>
      <c r="G325" s="1" t="s">
        <v>836</v>
      </c>
      <c r="H325" s="1" t="str">
        <f t="shared" si="5"/>
        <v>55종합평균전세가격</v>
      </c>
      <c r="I325" s="1" t="s">
        <v>1387</v>
      </c>
      <c r="J325" s="13">
        <v>155444.44700189159</v>
      </c>
      <c r="K325" s="13">
        <v>155353.66721507849</v>
      </c>
      <c r="L325" s="13">
        <v>155361.36058770277</v>
      </c>
      <c r="M325" s="13">
        <v>155430.85772210109</v>
      </c>
      <c r="N325" s="13">
        <v>155238.07906551307</v>
      </c>
      <c r="O325" s="13">
        <v>154421.31776497487</v>
      </c>
      <c r="P325" s="13">
        <v>153740.46936387656</v>
      </c>
      <c r="Q325" s="14">
        <v>152431.72743732089</v>
      </c>
      <c r="R325" s="14">
        <v>152545.39978180578</v>
      </c>
      <c r="S325" s="14">
        <v>153061.1024776453</v>
      </c>
      <c r="T325" s="14">
        <v>153238.9487807329</v>
      </c>
      <c r="U325" s="14">
        <v>153398.83065270167</v>
      </c>
      <c r="V325" s="14">
        <v>154032.2965996663</v>
      </c>
      <c r="W325" s="14">
        <v>154667.84440936535</v>
      </c>
      <c r="X325" s="14">
        <v>155159.42430016337</v>
      </c>
      <c r="Y325" s="14">
        <v>155637.12510606562</v>
      </c>
      <c r="Z325" s="14">
        <v>155770.68371129484</v>
      </c>
      <c r="AA325" s="14">
        <v>155687.73645406371</v>
      </c>
      <c r="AB325" s="14">
        <v>155906.69481231648</v>
      </c>
      <c r="AC325" s="14">
        <v>156662.43078006466</v>
      </c>
    </row>
    <row r="326" spans="1:29" s="14" customFormat="1">
      <c r="A326" s="1" t="s">
        <v>524</v>
      </c>
      <c r="B326" s="1" t="s">
        <v>525</v>
      </c>
      <c r="C326" s="1"/>
      <c r="D326" s="1" t="s">
        <v>568</v>
      </c>
      <c r="E326" s="1"/>
      <c r="F326" s="1">
        <v>56</v>
      </c>
      <c r="G326" s="1" t="s">
        <v>836</v>
      </c>
      <c r="H326" s="1" t="str">
        <f t="shared" si="5"/>
        <v>56종합평균전세가격</v>
      </c>
      <c r="I326" s="1" t="s">
        <v>1387</v>
      </c>
      <c r="J326" s="13">
        <v>160022.90280800971</v>
      </c>
      <c r="K326" s="13">
        <v>160566.14520821042</v>
      </c>
      <c r="L326" s="13">
        <v>160150.72454923342</v>
      </c>
      <c r="M326" s="13">
        <v>157868.23511063191</v>
      </c>
      <c r="N326" s="13">
        <v>155350.98426131241</v>
      </c>
      <c r="O326" s="13">
        <v>153776.62387859309</v>
      </c>
      <c r="P326" s="13">
        <v>152581.49059815149</v>
      </c>
      <c r="Q326" s="14">
        <v>152299.42836218647</v>
      </c>
      <c r="R326" s="14">
        <v>153227.41759396764</v>
      </c>
      <c r="S326" s="14">
        <v>154384.20435204208</v>
      </c>
      <c r="T326" s="14">
        <v>155081.68724698416</v>
      </c>
      <c r="U326" s="14">
        <v>154837.43992205797</v>
      </c>
      <c r="V326" s="14">
        <v>155354.82535267912</v>
      </c>
      <c r="W326" s="14">
        <v>155918.11279500855</v>
      </c>
      <c r="X326" s="14">
        <v>157074.22785388518</v>
      </c>
      <c r="Y326" s="14">
        <v>157665.6706591179</v>
      </c>
      <c r="Z326" s="14">
        <v>157537.09384667818</v>
      </c>
      <c r="AA326" s="14">
        <v>157258.85949384896</v>
      </c>
      <c r="AB326" s="14">
        <v>157805.78509868786</v>
      </c>
      <c r="AC326" s="14">
        <v>159326.29396865136</v>
      </c>
    </row>
    <row r="327" spans="1:29" s="14" customFormat="1">
      <c r="A327" s="1" t="s">
        <v>524</v>
      </c>
      <c r="B327" s="1" t="s">
        <v>525</v>
      </c>
      <c r="C327" s="1" t="s">
        <v>529</v>
      </c>
      <c r="D327" s="1"/>
      <c r="E327" s="1"/>
      <c r="F327" s="1">
        <v>57</v>
      </c>
      <c r="G327" s="1" t="s">
        <v>836</v>
      </c>
      <c r="H327" s="1" t="str">
        <f t="shared" si="5"/>
        <v>57종합평균전세가격</v>
      </c>
      <c r="I327" s="1" t="s">
        <v>1387</v>
      </c>
      <c r="J327" s="13">
        <v>185197.14486083254</v>
      </c>
      <c r="K327" s="13">
        <v>185500.31847968584</v>
      </c>
      <c r="L327" s="13">
        <v>185654.16049899475</v>
      </c>
      <c r="M327" s="13">
        <v>185916.31210033246</v>
      </c>
      <c r="N327" s="13">
        <v>185882.62371509412</v>
      </c>
      <c r="O327" s="13">
        <v>185640.75413981822</v>
      </c>
      <c r="P327" s="13">
        <v>185255.02881909013</v>
      </c>
      <c r="Q327" s="14">
        <v>185273.12417982047</v>
      </c>
      <c r="R327" s="14">
        <v>185990.70206930913</v>
      </c>
      <c r="S327" s="14">
        <v>187087.76993447542</v>
      </c>
      <c r="T327" s="14">
        <v>187703.47993071497</v>
      </c>
      <c r="U327" s="14">
        <v>185753.04942203153</v>
      </c>
      <c r="V327" s="14">
        <v>185902.39672593429</v>
      </c>
      <c r="W327" s="14">
        <v>186279.71652509971</v>
      </c>
      <c r="X327" s="14">
        <v>187469.09624745091</v>
      </c>
      <c r="Y327" s="14">
        <v>188903.72483797075</v>
      </c>
      <c r="Z327" s="14">
        <v>189262.69213768881</v>
      </c>
      <c r="AA327" s="14">
        <v>189811.71775125293</v>
      </c>
      <c r="AB327" s="14">
        <v>190135.76820340368</v>
      </c>
      <c r="AC327" s="14">
        <v>191481.04909021597</v>
      </c>
    </row>
    <row r="328" spans="1:29" s="14" customFormat="1">
      <c r="A328" s="1" t="s">
        <v>524</v>
      </c>
      <c r="B328" s="1" t="s">
        <v>525</v>
      </c>
      <c r="C328" s="1"/>
      <c r="D328" s="1" t="s">
        <v>569</v>
      </c>
      <c r="E328" s="1"/>
      <c r="F328" s="1">
        <v>58</v>
      </c>
      <c r="G328" s="1" t="s">
        <v>836</v>
      </c>
      <c r="H328" s="1" t="str">
        <f t="shared" si="5"/>
        <v>58종합평균전세가격</v>
      </c>
      <c r="I328" s="1" t="s">
        <v>1387</v>
      </c>
      <c r="J328" s="13">
        <v>147468.26733751255</v>
      </c>
      <c r="K328" s="13">
        <v>147019.5526831751</v>
      </c>
      <c r="L328" s="13">
        <v>147065.8119258903</v>
      </c>
      <c r="M328" s="13">
        <v>147464.75960662361</v>
      </c>
      <c r="N328" s="13">
        <v>147210.33377169006</v>
      </c>
      <c r="O328" s="13">
        <v>147164.07452897483</v>
      </c>
      <c r="P328" s="13">
        <v>146516.44513096206</v>
      </c>
      <c r="Q328" s="14">
        <v>146576.58214649183</v>
      </c>
      <c r="R328" s="14">
        <v>146770.87096589568</v>
      </c>
      <c r="S328" s="14">
        <v>147797.19048211127</v>
      </c>
      <c r="T328" s="14">
        <v>147787.93863356821</v>
      </c>
      <c r="U328" s="14">
        <v>149720.43115765497</v>
      </c>
      <c r="V328" s="14">
        <v>149800.44814851158</v>
      </c>
      <c r="W328" s="14">
        <v>150180.52885508045</v>
      </c>
      <c r="X328" s="14">
        <v>150550.60743779226</v>
      </c>
      <c r="Y328" s="14">
        <v>151625.68404835108</v>
      </c>
      <c r="Z328" s="14">
        <v>151915.71529939087</v>
      </c>
      <c r="AA328" s="14">
        <v>152255.69648808538</v>
      </c>
      <c r="AB328" s="14">
        <v>152605.71014145226</v>
      </c>
      <c r="AC328" s="14">
        <v>153785.75342768218</v>
      </c>
    </row>
    <row r="329" spans="1:29" s="14" customFormat="1">
      <c r="A329" s="1" t="s">
        <v>524</v>
      </c>
      <c r="B329" s="1" t="s">
        <v>525</v>
      </c>
      <c r="C329" s="1"/>
      <c r="D329" s="1" t="s">
        <v>570</v>
      </c>
      <c r="E329" s="1"/>
      <c r="F329" s="1">
        <v>59</v>
      </c>
      <c r="G329" s="1" t="s">
        <v>836</v>
      </c>
      <c r="H329" s="1" t="str">
        <f t="shared" si="5"/>
        <v>59종합평균전세가격</v>
      </c>
      <c r="I329" s="1" t="s">
        <v>1387</v>
      </c>
      <c r="J329" s="13">
        <v>171373.75767923554</v>
      </c>
      <c r="K329" s="13">
        <v>172761.31191926933</v>
      </c>
      <c r="L329" s="13">
        <v>173077.4116088454</v>
      </c>
      <c r="M329" s="13">
        <v>173163.62061509339</v>
      </c>
      <c r="N329" s="13">
        <v>173221.09328592542</v>
      </c>
      <c r="O329" s="13">
        <v>172658.38021065746</v>
      </c>
      <c r="P329" s="13">
        <v>171934.22455817417</v>
      </c>
      <c r="Q329" s="14">
        <v>172100.89530358699</v>
      </c>
      <c r="R329" s="14">
        <v>173586.43015084817</v>
      </c>
      <c r="S329" s="14">
        <v>175463.19467816644</v>
      </c>
      <c r="T329" s="14">
        <v>176831.59941190755</v>
      </c>
      <c r="U329" s="14">
        <v>175636.49119454325</v>
      </c>
      <c r="V329" s="14">
        <v>175857.47728809572</v>
      </c>
      <c r="W329" s="14">
        <v>176637.32515876283</v>
      </c>
      <c r="X329" s="14">
        <v>178593.01314938406</v>
      </c>
      <c r="Y329" s="14">
        <v>181457.90290660923</v>
      </c>
      <c r="Z329" s="14">
        <v>182252.66823530709</v>
      </c>
      <c r="AA329" s="14">
        <v>183156.84779532827</v>
      </c>
      <c r="AB329" s="14">
        <v>183319.52272844207</v>
      </c>
      <c r="AC329" s="14">
        <v>184750.69803273748</v>
      </c>
    </row>
    <row r="330" spans="1:29" s="14" customFormat="1">
      <c r="A330" s="1" t="s">
        <v>524</v>
      </c>
      <c r="B330" s="1" t="s">
        <v>525</v>
      </c>
      <c r="C330" s="1"/>
      <c r="D330" s="1" t="s">
        <v>571</v>
      </c>
      <c r="E330" s="1"/>
      <c r="F330" s="1">
        <v>60</v>
      </c>
      <c r="G330" s="1" t="s">
        <v>836</v>
      </c>
      <c r="H330" s="1" t="str">
        <f t="shared" ref="H330:H393" si="6">F330&amp;G330&amp;I330</f>
        <v>60종합평균전세가격</v>
      </c>
      <c r="I330" s="1" t="s">
        <v>1387</v>
      </c>
      <c r="J330" s="13">
        <v>230811.32562580777</v>
      </c>
      <c r="K330" s="13">
        <v>230946.48717889626</v>
      </c>
      <c r="L330" s="13">
        <v>231070.66549471571</v>
      </c>
      <c r="M330" s="13">
        <v>231346.47807319649</v>
      </c>
      <c r="N330" s="13">
        <v>231443.40402742743</v>
      </c>
      <c r="O330" s="13">
        <v>231275.92123338304</v>
      </c>
      <c r="P330" s="13">
        <v>231398.88136602985</v>
      </c>
      <c r="Q330" s="14">
        <v>231260.67308326697</v>
      </c>
      <c r="R330" s="14">
        <v>231850.81451911031</v>
      </c>
      <c r="S330" s="14">
        <v>232395.34820659013</v>
      </c>
      <c r="T330" s="14">
        <v>232989.12790517643</v>
      </c>
      <c r="U330" s="14">
        <v>229940.08329658565</v>
      </c>
      <c r="V330" s="14">
        <v>230103.1688180239</v>
      </c>
      <c r="W330" s="14">
        <v>230162.76175838732</v>
      </c>
      <c r="X330" s="14">
        <v>231577.29841622381</v>
      </c>
      <c r="Y330" s="14">
        <v>232256.53813209719</v>
      </c>
      <c r="Z330" s="14">
        <v>232343.90889296005</v>
      </c>
      <c r="AA330" s="14">
        <v>232825.48166431527</v>
      </c>
      <c r="AB330" s="14">
        <v>233249.66483760808</v>
      </c>
      <c r="AC330" s="14">
        <v>234694.07735509946</v>
      </c>
    </row>
    <row r="331" spans="1:29" s="14" customFormat="1">
      <c r="A331" s="1" t="s">
        <v>524</v>
      </c>
      <c r="B331" s="1" t="s">
        <v>525</v>
      </c>
      <c r="C331" s="1" t="s">
        <v>530</v>
      </c>
      <c r="D331" s="1"/>
      <c r="E331" s="1"/>
      <c r="F331" s="1">
        <v>61</v>
      </c>
      <c r="G331" s="1" t="s">
        <v>836</v>
      </c>
      <c r="H331" s="1" t="str">
        <f t="shared" si="6"/>
        <v>61종합평균전세가격</v>
      </c>
      <c r="I331" s="1" t="s">
        <v>1387</v>
      </c>
      <c r="J331" s="13">
        <v>269420.59662806365</v>
      </c>
      <c r="K331" s="13">
        <v>269304.74290961173</v>
      </c>
      <c r="L331" s="13">
        <v>268905.41586298577</v>
      </c>
      <c r="M331" s="13">
        <v>267511.31458888482</v>
      </c>
      <c r="N331" s="13">
        <v>266417.53546598437</v>
      </c>
      <c r="O331" s="13">
        <v>265137.0045257688</v>
      </c>
      <c r="P331" s="13">
        <v>263488.3860452947</v>
      </c>
      <c r="Q331" s="14">
        <v>262563.41692930541</v>
      </c>
      <c r="R331" s="14">
        <v>263911.15465856669</v>
      </c>
      <c r="S331" s="14">
        <v>265661.57381231803</v>
      </c>
      <c r="T331" s="14">
        <v>267641.56224973535</v>
      </c>
      <c r="U331" s="14">
        <v>266456.54954932234</v>
      </c>
      <c r="V331" s="14">
        <v>267546.4004248649</v>
      </c>
      <c r="W331" s="14">
        <v>268960.11618978053</v>
      </c>
      <c r="X331" s="14">
        <v>272160.08605197782</v>
      </c>
      <c r="Y331" s="14">
        <v>273985.45773687062</v>
      </c>
      <c r="Z331" s="14">
        <v>273947.35973854148</v>
      </c>
      <c r="AA331" s="14">
        <v>274135.58836365206</v>
      </c>
      <c r="AB331" s="14">
        <v>276038.37169236137</v>
      </c>
      <c r="AC331" s="14">
        <v>278986.10004107148</v>
      </c>
    </row>
    <row r="332" spans="1:29" s="14" customFormat="1">
      <c r="A332" s="1" t="s">
        <v>524</v>
      </c>
      <c r="B332" s="1" t="s">
        <v>525</v>
      </c>
      <c r="C332" s="1" t="s">
        <v>531</v>
      </c>
      <c r="D332" s="1"/>
      <c r="E332" s="1"/>
      <c r="F332" s="1">
        <v>62</v>
      </c>
      <c r="G332" s="1" t="s">
        <v>836</v>
      </c>
      <c r="H332" s="1" t="str">
        <f t="shared" si="6"/>
        <v>62종합평균전세가격</v>
      </c>
      <c r="I332" s="1" t="s">
        <v>1387</v>
      </c>
      <c r="J332" s="13">
        <v>225507.45269129224</v>
      </c>
      <c r="K332" s="13">
        <v>225844.7018639482</v>
      </c>
      <c r="L332" s="13">
        <v>226222.02100326461</v>
      </c>
      <c r="M332" s="13">
        <v>225496.82202098999</v>
      </c>
      <c r="N332" s="13">
        <v>224660.01593791327</v>
      </c>
      <c r="O332" s="13">
        <v>223993.83921951029</v>
      </c>
      <c r="P332" s="13">
        <v>223182.32448720321</v>
      </c>
      <c r="Q332" s="14">
        <v>222803.54835567673</v>
      </c>
      <c r="R332" s="14">
        <v>223659.60612313679</v>
      </c>
      <c r="S332" s="14">
        <v>224582.15840420654</v>
      </c>
      <c r="T332" s="14">
        <v>225398.11942514754</v>
      </c>
      <c r="U332" s="14">
        <v>222752.16650878219</v>
      </c>
      <c r="V332" s="14">
        <v>223196.21371822344</v>
      </c>
      <c r="W332" s="14">
        <v>224049.99034695124</v>
      </c>
      <c r="X332" s="14">
        <v>228399.31019006963</v>
      </c>
      <c r="Y332" s="14">
        <v>229625.30982913903</v>
      </c>
      <c r="Z332" s="14">
        <v>230552.1587405868</v>
      </c>
      <c r="AA332" s="14">
        <v>231331.44966858247</v>
      </c>
      <c r="AB332" s="14">
        <v>232473.65426578649</v>
      </c>
      <c r="AC332" s="14">
        <v>234025.32093137366</v>
      </c>
    </row>
    <row r="333" spans="1:29" s="14" customFormat="1">
      <c r="A333" s="1" t="s">
        <v>524</v>
      </c>
      <c r="B333" s="1" t="s">
        <v>525</v>
      </c>
      <c r="C333" s="1"/>
      <c r="D333" s="1" t="s">
        <v>572</v>
      </c>
      <c r="E333" s="1"/>
      <c r="F333" s="1">
        <v>63</v>
      </c>
      <c r="G333" s="1" t="s">
        <v>836</v>
      </c>
      <c r="H333" s="1" t="str">
        <f t="shared" si="6"/>
        <v>63종합평균전세가격</v>
      </c>
      <c r="I333" s="1" t="s">
        <v>1387</v>
      </c>
      <c r="J333" s="13">
        <v>223549.87182771476</v>
      </c>
      <c r="K333" s="13">
        <v>223509.85425174021</v>
      </c>
      <c r="L333" s="13">
        <v>222909.59061212232</v>
      </c>
      <c r="M333" s="13">
        <v>221422.27070506915</v>
      </c>
      <c r="N333" s="13">
        <v>221422.27070506915</v>
      </c>
      <c r="O333" s="13">
        <v>221248.86120917957</v>
      </c>
      <c r="P333" s="13">
        <v>220448.50968968906</v>
      </c>
      <c r="Q333" s="14">
        <v>220032.96359642118</v>
      </c>
      <c r="R333" s="14">
        <v>220405.44540141785</v>
      </c>
      <c r="S333" s="14">
        <v>222091.97438961742</v>
      </c>
      <c r="T333" s="14">
        <v>223279.16247686165</v>
      </c>
      <c r="U333" s="14">
        <v>220720.4870597416</v>
      </c>
      <c r="V333" s="14">
        <v>221067.76551107553</v>
      </c>
      <c r="W333" s="14">
        <v>222355.57616266079</v>
      </c>
      <c r="X333" s="14">
        <v>225128.31134107403</v>
      </c>
      <c r="Y333" s="14">
        <v>225992.24375159369</v>
      </c>
      <c r="Z333" s="14">
        <v>226413.87623229399</v>
      </c>
      <c r="AA333" s="14">
        <v>226543.03972209047</v>
      </c>
      <c r="AB333" s="14">
        <v>227250.57073118657</v>
      </c>
      <c r="AC333" s="14">
        <v>228730.0476756891</v>
      </c>
    </row>
    <row r="334" spans="1:29" s="14" customFormat="1">
      <c r="A334" s="1" t="s">
        <v>524</v>
      </c>
      <c r="B334" s="1" t="s">
        <v>525</v>
      </c>
      <c r="C334" s="1"/>
      <c r="D334" s="1" t="s">
        <v>573</v>
      </c>
      <c r="E334" s="1"/>
      <c r="F334" s="1">
        <v>64</v>
      </c>
      <c r="G334" s="1" t="s">
        <v>836</v>
      </c>
      <c r="H334" s="1" t="str">
        <f t="shared" si="6"/>
        <v>64종합평균전세가격</v>
      </c>
      <c r="I334" s="1" t="s">
        <v>1387</v>
      </c>
      <c r="J334" s="13">
        <v>198941.35179510392</v>
      </c>
      <c r="K334" s="13">
        <v>199258.01467111584</v>
      </c>
      <c r="L334" s="13">
        <v>199643.49166550383</v>
      </c>
      <c r="M334" s="13">
        <v>196046.85981792407</v>
      </c>
      <c r="N334" s="13">
        <v>193919.52824477301</v>
      </c>
      <c r="O334" s="13">
        <v>192249.36135707638</v>
      </c>
      <c r="P334" s="13">
        <v>190320.01110460414</v>
      </c>
      <c r="Q334" s="14">
        <v>189479.75823313737</v>
      </c>
      <c r="R334" s="14">
        <v>189760.09674776471</v>
      </c>
      <c r="S334" s="14">
        <v>190232.49312646248</v>
      </c>
      <c r="T334" s="14">
        <v>191277.99599985205</v>
      </c>
      <c r="U334" s="14">
        <v>187650.68361879259</v>
      </c>
      <c r="V334" s="14">
        <v>187830.92575776528</v>
      </c>
      <c r="W334" s="14">
        <v>188396.33371328129</v>
      </c>
      <c r="X334" s="14">
        <v>189413.15834518516</v>
      </c>
      <c r="Y334" s="14">
        <v>190379.3002825056</v>
      </c>
      <c r="Z334" s="14">
        <v>191246.97575969677</v>
      </c>
      <c r="AA334" s="14">
        <v>191821.35191956328</v>
      </c>
      <c r="AB334" s="14">
        <v>192608.25557092638</v>
      </c>
      <c r="AC334" s="14">
        <v>194059.09820480671</v>
      </c>
    </row>
    <row r="335" spans="1:29" s="14" customFormat="1">
      <c r="A335" s="1" t="s">
        <v>524</v>
      </c>
      <c r="B335" s="1" t="s">
        <v>525</v>
      </c>
      <c r="C335" s="1"/>
      <c r="D335" s="1" t="s">
        <v>574</v>
      </c>
      <c r="E335" s="1"/>
      <c r="F335" s="1">
        <v>65</v>
      </c>
      <c r="G335" s="1" t="s">
        <v>836</v>
      </c>
      <c r="H335" s="1" t="str">
        <f t="shared" si="6"/>
        <v>65종합평균전세가격</v>
      </c>
      <c r="I335" s="1" t="s">
        <v>1387</v>
      </c>
      <c r="J335" s="13">
        <v>178092.13912242814</v>
      </c>
      <c r="K335" s="13">
        <v>178161.93216757759</v>
      </c>
      <c r="L335" s="13">
        <v>178551.81947430302</v>
      </c>
      <c r="M335" s="13">
        <v>178060.32650671757</v>
      </c>
      <c r="N335" s="13">
        <v>176256.11195699053</v>
      </c>
      <c r="O335" s="13">
        <v>175943.47902820344</v>
      </c>
      <c r="P335" s="13">
        <v>175143.02174087722</v>
      </c>
      <c r="Q335" s="14">
        <v>174920.82906977317</v>
      </c>
      <c r="R335" s="14">
        <v>175630.72198472006</v>
      </c>
      <c r="S335" s="14">
        <v>176510.18816648875</v>
      </c>
      <c r="T335" s="14">
        <v>177067.57507145562</v>
      </c>
      <c r="U335" s="14">
        <v>176441.14075617038</v>
      </c>
      <c r="V335" s="14">
        <v>177180.95966920455</v>
      </c>
      <c r="W335" s="14">
        <v>177806.52303854172</v>
      </c>
      <c r="X335" s="14">
        <v>179229.31393495313</v>
      </c>
      <c r="Y335" s="14">
        <v>180892.96248552258</v>
      </c>
      <c r="Z335" s="14">
        <v>182419.16467709938</v>
      </c>
      <c r="AA335" s="14">
        <v>183461.29997573665</v>
      </c>
      <c r="AB335" s="14">
        <v>184521.43912386621</v>
      </c>
      <c r="AC335" s="14">
        <v>185214.02713991806</v>
      </c>
    </row>
    <row r="336" spans="1:29" s="14" customFormat="1">
      <c r="A336" s="1" t="s">
        <v>524</v>
      </c>
      <c r="B336" s="1" t="s">
        <v>525</v>
      </c>
      <c r="C336" s="1"/>
      <c r="D336" s="1" t="s">
        <v>575</v>
      </c>
      <c r="E336" s="1"/>
      <c r="F336" s="1">
        <v>66</v>
      </c>
      <c r="G336" s="1" t="s">
        <v>836</v>
      </c>
      <c r="H336" s="1" t="str">
        <f t="shared" si="6"/>
        <v>66종합평균전세가격</v>
      </c>
      <c r="I336" s="1" t="s">
        <v>1387</v>
      </c>
      <c r="J336" s="13">
        <v>161790.39738655987</v>
      </c>
      <c r="K336" s="13">
        <v>163096.20148930766</v>
      </c>
      <c r="L336" s="13">
        <v>162779.64291894456</v>
      </c>
      <c r="M336" s="13">
        <v>161070.86138833716</v>
      </c>
      <c r="N336" s="13">
        <v>160048.59999445136</v>
      </c>
      <c r="O336" s="13">
        <v>159873.82927390613</v>
      </c>
      <c r="P336" s="13">
        <v>159467.10190177598</v>
      </c>
      <c r="Q336" s="14">
        <v>156702.50901954001</v>
      </c>
      <c r="R336" s="14">
        <v>156171.32636382862</v>
      </c>
      <c r="S336" s="14">
        <v>156402.93707593641</v>
      </c>
      <c r="T336" s="14">
        <v>156542.73366899483</v>
      </c>
      <c r="U336" s="14">
        <v>155175.01172519283</v>
      </c>
      <c r="V336" s="14">
        <v>155311.99690369377</v>
      </c>
      <c r="W336" s="14">
        <v>155424.80822716511</v>
      </c>
      <c r="X336" s="14">
        <v>155299.20295163273</v>
      </c>
      <c r="Y336" s="14">
        <v>155250.00671029274</v>
      </c>
      <c r="Z336" s="14">
        <v>155420.44313592039</v>
      </c>
      <c r="AA336" s="14">
        <v>156011.44885911787</v>
      </c>
      <c r="AB336" s="14">
        <v>156907.94946691356</v>
      </c>
      <c r="AC336" s="14">
        <v>157861.82670256621</v>
      </c>
    </row>
    <row r="337" spans="1:29" s="14" customFormat="1">
      <c r="A337" s="1" t="s">
        <v>524</v>
      </c>
      <c r="B337" s="1" t="s">
        <v>525</v>
      </c>
      <c r="C337" s="1"/>
      <c r="D337" s="1" t="s">
        <v>576</v>
      </c>
      <c r="E337" s="1"/>
      <c r="F337" s="1">
        <v>67</v>
      </c>
      <c r="G337" s="1" t="s">
        <v>836</v>
      </c>
      <c r="H337" s="1" t="str">
        <f t="shared" si="6"/>
        <v>67종합평균전세가격</v>
      </c>
      <c r="I337" s="1" t="s">
        <v>1387</v>
      </c>
      <c r="J337" s="13">
        <v>235103.27119197114</v>
      </c>
      <c r="K337" s="13">
        <v>234779.23992690755</v>
      </c>
      <c r="L337" s="13">
        <v>234784.98775448775</v>
      </c>
      <c r="M337" s="13">
        <v>234994.85528678095</v>
      </c>
      <c r="N337" s="13">
        <v>234943.87808356935</v>
      </c>
      <c r="O337" s="13">
        <v>234592.73497247993</v>
      </c>
      <c r="P337" s="13">
        <v>234307.63245971649</v>
      </c>
      <c r="Q337" s="14">
        <v>234172.12536127094</v>
      </c>
      <c r="R337" s="14">
        <v>236512.16588695775</v>
      </c>
      <c r="S337" s="14">
        <v>237563.60456394849</v>
      </c>
      <c r="T337" s="14">
        <v>239187.9589564249</v>
      </c>
      <c r="U337" s="14">
        <v>238266.28371341911</v>
      </c>
      <c r="V337" s="14">
        <v>238517.1432657351</v>
      </c>
      <c r="W337" s="14">
        <v>239660.76195645944</v>
      </c>
      <c r="X337" s="14">
        <v>240380.72993942359</v>
      </c>
      <c r="Y337" s="14">
        <v>241121.18420448611</v>
      </c>
      <c r="Z337" s="14">
        <v>242069.56253791437</v>
      </c>
      <c r="AA337" s="14">
        <v>244765.35087613488</v>
      </c>
      <c r="AB337" s="14">
        <v>248448.77750450117</v>
      </c>
      <c r="AC337" s="14">
        <v>251551.5155922515</v>
      </c>
    </row>
    <row r="338" spans="1:29" s="14" customFormat="1">
      <c r="A338" s="1" t="s">
        <v>524</v>
      </c>
      <c r="B338" s="1" t="s">
        <v>525</v>
      </c>
      <c r="C338" s="1"/>
      <c r="D338" s="1" t="s">
        <v>577</v>
      </c>
      <c r="E338" s="1"/>
      <c r="F338" s="1">
        <v>68</v>
      </c>
      <c r="G338" s="1" t="s">
        <v>836</v>
      </c>
      <c r="H338" s="1" t="str">
        <f t="shared" si="6"/>
        <v>68종합평균전세가격</v>
      </c>
      <c r="I338" s="1" t="s">
        <v>1387</v>
      </c>
      <c r="J338" s="13">
        <v>314035.7672379312</v>
      </c>
      <c r="K338" s="13">
        <v>314839.63800020184</v>
      </c>
      <c r="L338" s="13">
        <v>314741.0781652375</v>
      </c>
      <c r="M338" s="13">
        <v>315330.90986545145</v>
      </c>
      <c r="N338" s="13">
        <v>314804.77576346998</v>
      </c>
      <c r="O338" s="13">
        <v>313982.95607610134</v>
      </c>
      <c r="P338" s="13">
        <v>313294.20938478841</v>
      </c>
      <c r="Q338" s="14">
        <v>313456.71462932607</v>
      </c>
      <c r="R338" s="14">
        <v>315379.31946155673</v>
      </c>
      <c r="S338" s="14">
        <v>317282.86175014969</v>
      </c>
      <c r="T338" s="14">
        <v>319826.88882949663</v>
      </c>
      <c r="U338" s="14">
        <v>316127.5598879102</v>
      </c>
      <c r="V338" s="14">
        <v>317062.98798043147</v>
      </c>
      <c r="W338" s="14">
        <v>318368.79110618384</v>
      </c>
      <c r="X338" s="14">
        <v>320175.1022013984</v>
      </c>
      <c r="Y338" s="14">
        <v>323279.67990624491</v>
      </c>
      <c r="Z338" s="14">
        <v>325193.81329822767</v>
      </c>
      <c r="AA338" s="14">
        <v>325820.00052211352</v>
      </c>
      <c r="AB338" s="14">
        <v>327003.00828563591</v>
      </c>
      <c r="AC338" s="14">
        <v>329172.55840607476</v>
      </c>
    </row>
    <row r="339" spans="1:29" s="14" customFormat="1">
      <c r="A339" s="1" t="s">
        <v>524</v>
      </c>
      <c r="B339" s="1" t="s">
        <v>525</v>
      </c>
      <c r="C339" s="1"/>
      <c r="D339" s="1" t="s">
        <v>578</v>
      </c>
      <c r="E339" s="1"/>
      <c r="F339" s="1">
        <v>69</v>
      </c>
      <c r="G339" s="1" t="s">
        <v>836</v>
      </c>
      <c r="H339" s="1" t="str">
        <f t="shared" si="6"/>
        <v>69종합평균전세가격</v>
      </c>
      <c r="I339" s="1" t="s">
        <v>1387</v>
      </c>
      <c r="J339" s="13">
        <v>245724.42400788557</v>
      </c>
      <c r="K339" s="13">
        <v>246431.92140491665</v>
      </c>
      <c r="L339" s="13">
        <v>248839.51912323915</v>
      </c>
      <c r="M339" s="13">
        <v>250875.36623796451</v>
      </c>
      <c r="N339" s="13">
        <v>250804.61522616906</v>
      </c>
      <c r="O339" s="13">
        <v>250260.19293948793</v>
      </c>
      <c r="P339" s="13">
        <v>250120.42582878811</v>
      </c>
      <c r="Q339" s="14">
        <v>250631.28782769895</v>
      </c>
      <c r="R339" s="14">
        <v>251267.18659031289</v>
      </c>
      <c r="S339" s="14">
        <v>251365.49682376653</v>
      </c>
      <c r="T339" s="14">
        <v>249830.57005960259</v>
      </c>
      <c r="U339" s="14">
        <v>247342.11553077647</v>
      </c>
      <c r="V339" s="14">
        <v>247843.15010949419</v>
      </c>
      <c r="W339" s="14">
        <v>248526.48022613302</v>
      </c>
      <c r="X339" s="14">
        <v>268634.15901680326</v>
      </c>
      <c r="Y339" s="14">
        <v>269556.56625188747</v>
      </c>
      <c r="Z339" s="14">
        <v>270035.37411266711</v>
      </c>
      <c r="AA339" s="14">
        <v>270125.41109062533</v>
      </c>
      <c r="AB339" s="14">
        <v>270181.8230432641</v>
      </c>
      <c r="AC339" s="14">
        <v>271123.87535447284</v>
      </c>
    </row>
    <row r="340" spans="1:29" s="14" customFormat="1">
      <c r="A340" s="1" t="s">
        <v>524</v>
      </c>
      <c r="B340" s="1" t="s">
        <v>525</v>
      </c>
      <c r="C340" s="1" t="s">
        <v>532</v>
      </c>
      <c r="D340" s="1"/>
      <c r="E340" s="1"/>
      <c r="F340" s="1">
        <v>70</v>
      </c>
      <c r="G340" s="1" t="s">
        <v>836</v>
      </c>
      <c r="H340" s="1" t="str">
        <f t="shared" si="6"/>
        <v>70종합평균전세가격</v>
      </c>
      <c r="I340" s="1" t="s">
        <v>1387</v>
      </c>
      <c r="J340" s="13">
        <v>324581.67347353301</v>
      </c>
      <c r="K340" s="13">
        <v>323896.65888080391</v>
      </c>
      <c r="L340" s="13">
        <v>322521.75513654534</v>
      </c>
      <c r="M340" s="13">
        <v>320287.41862957954</v>
      </c>
      <c r="N340" s="13">
        <v>318870.84527410613</v>
      </c>
      <c r="O340" s="13">
        <v>316818.59913881065</v>
      </c>
      <c r="P340" s="13">
        <v>314118.46077065205</v>
      </c>
      <c r="Q340" s="14">
        <v>312507.39654765354</v>
      </c>
      <c r="R340" s="14">
        <v>314472.75337053585</v>
      </c>
      <c r="S340" s="14">
        <v>317263.08959894639</v>
      </c>
      <c r="T340" s="14">
        <v>320705.25997129717</v>
      </c>
      <c r="U340" s="14">
        <v>321180.81663659017</v>
      </c>
      <c r="V340" s="14">
        <v>323079.30796993052</v>
      </c>
      <c r="W340" s="14">
        <v>325194.14926756296</v>
      </c>
      <c r="X340" s="14">
        <v>326954.9651832481</v>
      </c>
      <c r="Y340" s="14">
        <v>330307.99392580101</v>
      </c>
      <c r="Z340" s="14">
        <v>329044.73641359125</v>
      </c>
      <c r="AA340" s="14">
        <v>328482.51380004955</v>
      </c>
      <c r="AB340" s="14">
        <v>331350.97747813101</v>
      </c>
      <c r="AC340" s="14">
        <v>336071.23676684673</v>
      </c>
    </row>
    <row r="341" spans="1:29" s="14" customFormat="1">
      <c r="A341" s="1" t="s">
        <v>524</v>
      </c>
      <c r="B341" s="1" t="s">
        <v>525</v>
      </c>
      <c r="C341" s="1"/>
      <c r="D341" s="1" t="s">
        <v>579</v>
      </c>
      <c r="E341" s="1"/>
      <c r="F341" s="1">
        <v>71</v>
      </c>
      <c r="G341" s="1" t="s">
        <v>836</v>
      </c>
      <c r="H341" s="1" t="str">
        <f t="shared" si="6"/>
        <v>71종합평균전세가격</v>
      </c>
      <c r="I341" s="1" t="s">
        <v>1387</v>
      </c>
      <c r="J341" s="13">
        <v>377700.6739295852</v>
      </c>
      <c r="K341" s="13">
        <v>377120.84670280671</v>
      </c>
      <c r="L341" s="13">
        <v>378081.52557758125</v>
      </c>
      <c r="M341" s="13">
        <v>377097.7180501931</v>
      </c>
      <c r="N341" s="13">
        <v>376856.54554079636</v>
      </c>
      <c r="O341" s="13">
        <v>375420.43274205422</v>
      </c>
      <c r="P341" s="13">
        <v>373894.11393206613</v>
      </c>
      <c r="Q341" s="14">
        <v>373645.36659854196</v>
      </c>
      <c r="R341" s="14">
        <v>373907.42966206156</v>
      </c>
      <c r="S341" s="14">
        <v>375158.55970628944</v>
      </c>
      <c r="T341" s="14">
        <v>382700.28070256446</v>
      </c>
      <c r="U341" s="14">
        <v>386956.50425341603</v>
      </c>
      <c r="V341" s="14">
        <v>389889.79945250816</v>
      </c>
      <c r="W341" s="14">
        <v>390646.44843502378</v>
      </c>
      <c r="X341" s="14">
        <v>393409.46253698791</v>
      </c>
      <c r="Y341" s="14">
        <v>391573.83937189775</v>
      </c>
      <c r="Z341" s="14">
        <v>390271.12835419975</v>
      </c>
      <c r="AA341" s="14">
        <v>390003.36585025006</v>
      </c>
      <c r="AB341" s="14">
        <v>393205.27284318657</v>
      </c>
      <c r="AC341" s="14">
        <v>397623.62957947399</v>
      </c>
    </row>
    <row r="342" spans="1:29" s="14" customFormat="1">
      <c r="A342" s="1" t="s">
        <v>524</v>
      </c>
      <c r="B342" s="1" t="s">
        <v>525</v>
      </c>
      <c r="C342" s="1"/>
      <c r="D342" s="1" t="s">
        <v>580</v>
      </c>
      <c r="E342" s="1"/>
      <c r="F342" s="1">
        <v>72</v>
      </c>
      <c r="G342" s="1" t="s">
        <v>836</v>
      </c>
      <c r="H342" s="1" t="str">
        <f t="shared" si="6"/>
        <v>72종합평균전세가격</v>
      </c>
      <c r="I342" s="1" t="s">
        <v>1387</v>
      </c>
      <c r="J342" s="13">
        <v>397391.99635343504</v>
      </c>
      <c r="K342" s="13">
        <v>394673.9840172939</v>
      </c>
      <c r="L342" s="13">
        <v>391406.28524206975</v>
      </c>
      <c r="M342" s="13">
        <v>384699.01045722957</v>
      </c>
      <c r="N342" s="13">
        <v>381112.1008664621</v>
      </c>
      <c r="O342" s="13">
        <v>377386.10897895141</v>
      </c>
      <c r="P342" s="13">
        <v>375764.84405657736</v>
      </c>
      <c r="Q342" s="14">
        <v>373498.56237788894</v>
      </c>
      <c r="R342" s="14">
        <v>373293.59074872598</v>
      </c>
      <c r="S342" s="14">
        <v>376235.67348114378</v>
      </c>
      <c r="T342" s="14">
        <v>378830.99857859872</v>
      </c>
      <c r="U342" s="14">
        <v>379212.74660646636</v>
      </c>
      <c r="V342" s="14">
        <v>381191.05056058738</v>
      </c>
      <c r="W342" s="14">
        <v>384526.41631986172</v>
      </c>
      <c r="X342" s="14">
        <v>386829.77020747564</v>
      </c>
      <c r="Y342" s="14">
        <v>385145.41149590875</v>
      </c>
      <c r="Z342" s="14">
        <v>384190.91943625553</v>
      </c>
      <c r="AA342" s="14">
        <v>383126.7179656924</v>
      </c>
      <c r="AB342" s="14">
        <v>386434.01309194835</v>
      </c>
      <c r="AC342" s="14">
        <v>393226.04095761798</v>
      </c>
    </row>
    <row r="343" spans="1:29" s="14" customFormat="1">
      <c r="A343" s="1" t="s">
        <v>524</v>
      </c>
      <c r="B343" s="1" t="s">
        <v>525</v>
      </c>
      <c r="C343" s="1"/>
      <c r="D343" s="1" t="s">
        <v>581</v>
      </c>
      <c r="E343" s="1"/>
      <c r="F343" s="1">
        <v>73</v>
      </c>
      <c r="G343" s="1" t="s">
        <v>836</v>
      </c>
      <c r="H343" s="1" t="str">
        <f t="shared" si="6"/>
        <v>73종합평균전세가격</v>
      </c>
      <c r="I343" s="1" t="s">
        <v>1387</v>
      </c>
      <c r="J343" s="13">
        <v>282617.69911180809</v>
      </c>
      <c r="K343" s="13">
        <v>283189.46596083988</v>
      </c>
      <c r="L343" s="13">
        <v>281336.32338905509</v>
      </c>
      <c r="M343" s="13">
        <v>281181.82591842674</v>
      </c>
      <c r="N343" s="13">
        <v>280326.13013569592</v>
      </c>
      <c r="O343" s="13">
        <v>277648.10220889578</v>
      </c>
      <c r="P343" s="13">
        <v>272475.85827796598</v>
      </c>
      <c r="Q343" s="14">
        <v>270989.20969284966</v>
      </c>
      <c r="R343" s="14">
        <v>273294.30920816434</v>
      </c>
      <c r="S343" s="14">
        <v>275659.85173148836</v>
      </c>
      <c r="T343" s="14">
        <v>278551.27221529587</v>
      </c>
      <c r="U343" s="14">
        <v>278338.25321607315</v>
      </c>
      <c r="V343" s="14">
        <v>280763.41802569339</v>
      </c>
      <c r="W343" s="14">
        <v>282285.8720236345</v>
      </c>
      <c r="X343" s="14">
        <v>283354.53613048577</v>
      </c>
      <c r="Y343" s="14">
        <v>296968.16410316341</v>
      </c>
      <c r="Z343" s="14">
        <v>295438.94015276467</v>
      </c>
      <c r="AA343" s="14">
        <v>294946.86715092976</v>
      </c>
      <c r="AB343" s="14">
        <v>298050.96170078026</v>
      </c>
      <c r="AC343" s="14">
        <v>302940.42246791517</v>
      </c>
    </row>
    <row r="344" spans="1:29" s="14" customFormat="1">
      <c r="A344" s="1" t="s">
        <v>524</v>
      </c>
      <c r="B344" s="1" t="s">
        <v>525</v>
      </c>
      <c r="C344" s="1"/>
      <c r="D344" s="1" t="s">
        <v>582</v>
      </c>
      <c r="E344" s="1"/>
      <c r="F344" s="1">
        <v>74</v>
      </c>
      <c r="G344" s="1" t="s">
        <v>836</v>
      </c>
      <c r="H344" s="1" t="str">
        <f t="shared" si="6"/>
        <v>74종합평균전세가격</v>
      </c>
      <c r="I344" s="1" t="s">
        <v>1387</v>
      </c>
      <c r="J344" s="13">
        <v>225875.1954538587</v>
      </c>
      <c r="K344" s="13">
        <v>226129.55800597699</v>
      </c>
      <c r="L344" s="13">
        <v>225744.29112541617</v>
      </c>
      <c r="M344" s="13">
        <v>225530.1916833311</v>
      </c>
      <c r="N344" s="13">
        <v>225167.59472887058</v>
      </c>
      <c r="O344" s="13">
        <v>225837.39825128453</v>
      </c>
      <c r="P344" s="13">
        <v>224062.21125884601</v>
      </c>
      <c r="Q344" s="14">
        <v>221766.59037643479</v>
      </c>
      <c r="R344" s="14">
        <v>228179.6781207576</v>
      </c>
      <c r="S344" s="14">
        <v>233027.93684954548</v>
      </c>
      <c r="T344" s="14">
        <v>234176.00455586176</v>
      </c>
      <c r="U344" s="14">
        <v>231962.44468434033</v>
      </c>
      <c r="V344" s="14">
        <v>231843.97152701122</v>
      </c>
      <c r="W344" s="14">
        <v>234507.79416316102</v>
      </c>
      <c r="X344" s="14">
        <v>235471.43942724916</v>
      </c>
      <c r="Y344" s="14">
        <v>234260.13021834096</v>
      </c>
      <c r="Z344" s="14">
        <v>232974.79083435767</v>
      </c>
      <c r="AA344" s="14">
        <v>232737.72415624175</v>
      </c>
      <c r="AB344" s="14">
        <v>234265.49713947673</v>
      </c>
      <c r="AC344" s="14">
        <v>236011.14311614717</v>
      </c>
    </row>
    <row r="345" spans="1:29" s="14" customFormat="1">
      <c r="A345" s="1" t="s">
        <v>521</v>
      </c>
      <c r="B345" s="1"/>
      <c r="C345" s="1"/>
      <c r="D345" s="1"/>
      <c r="E345" s="1"/>
      <c r="F345" s="1">
        <v>75</v>
      </c>
      <c r="G345" s="1" t="s">
        <v>836</v>
      </c>
      <c r="H345" s="1" t="str">
        <f t="shared" si="6"/>
        <v>75종합평균전세가격</v>
      </c>
      <c r="I345" s="1" t="s">
        <v>1387</v>
      </c>
      <c r="J345" s="13">
        <v>171840.56461061732</v>
      </c>
      <c r="K345" s="13">
        <v>171916.25686985574</v>
      </c>
      <c r="L345" s="13">
        <v>171782.27987368082</v>
      </c>
      <c r="M345" s="13">
        <v>171296.26977193405</v>
      </c>
      <c r="N345" s="13">
        <v>170888.25982072015</v>
      </c>
      <c r="O345" s="13">
        <v>170416.24910725988</v>
      </c>
      <c r="P345" s="13">
        <v>169760.49108466855</v>
      </c>
      <c r="Q345" s="14">
        <v>169383.27084854085</v>
      </c>
      <c r="R345" s="14">
        <v>169874.29979234</v>
      </c>
      <c r="S345" s="14">
        <v>170612.92985073285</v>
      </c>
      <c r="T345" s="14">
        <v>171246.9746102526</v>
      </c>
      <c r="U345" s="14">
        <v>170223.98629008047</v>
      </c>
      <c r="V345" s="14">
        <v>170582.43527719943</v>
      </c>
      <c r="W345" s="14">
        <v>171102.18140854084</v>
      </c>
      <c r="X345" s="14">
        <v>172319.02234437177</v>
      </c>
      <c r="Y345" s="14">
        <v>173402.06201401103</v>
      </c>
      <c r="Z345" s="14">
        <v>173779.69153125971</v>
      </c>
      <c r="AA345" s="14">
        <v>174117.48529580215</v>
      </c>
      <c r="AB345" s="14">
        <v>174988.05876011538</v>
      </c>
      <c r="AC345" s="14">
        <v>176390.22667426118</v>
      </c>
    </row>
    <row r="346" spans="1:29" s="14" customFormat="1">
      <c r="A346" s="1" t="s">
        <v>524</v>
      </c>
      <c r="B346" s="1" t="s">
        <v>533</v>
      </c>
      <c r="C346" s="1"/>
      <c r="D346" s="1"/>
      <c r="E346" s="1"/>
      <c r="F346" s="1">
        <v>76</v>
      </c>
      <c r="G346" s="1" t="s">
        <v>836</v>
      </c>
      <c r="H346" s="1" t="str">
        <f t="shared" si="6"/>
        <v>76종합평균전세가격</v>
      </c>
      <c r="I346" s="1" t="s">
        <v>1387</v>
      </c>
      <c r="J346" s="13">
        <v>142760.08227630836</v>
      </c>
      <c r="K346" s="13">
        <v>142941.17960540592</v>
      </c>
      <c r="L346" s="13">
        <v>142744.07683356249</v>
      </c>
      <c r="M346" s="13">
        <v>142471.38773796736</v>
      </c>
      <c r="N346" s="13">
        <v>142185.98540931827</v>
      </c>
      <c r="O346" s="13">
        <v>141856.97307323586</v>
      </c>
      <c r="P346" s="13">
        <v>141352.80821630656</v>
      </c>
      <c r="Q346" s="14">
        <v>141035.37094795378</v>
      </c>
      <c r="R346" s="14">
        <v>141220.6165392829</v>
      </c>
      <c r="S346" s="14">
        <v>141633.44416710507</v>
      </c>
      <c r="T346" s="14">
        <v>141846.5846907692</v>
      </c>
      <c r="U346" s="14">
        <v>141262.05191506038</v>
      </c>
      <c r="V346" s="14">
        <v>141441.68698690963</v>
      </c>
      <c r="W346" s="14">
        <v>141597.10509910091</v>
      </c>
      <c r="X346" s="14">
        <v>142138.14445531307</v>
      </c>
      <c r="Y346" s="14">
        <v>143136.39957409154</v>
      </c>
      <c r="Z346" s="14">
        <v>143586.86614076342</v>
      </c>
      <c r="AA346" s="14">
        <v>143960.48953360599</v>
      </c>
      <c r="AB346" s="14">
        <v>144492.87817778299</v>
      </c>
      <c r="AC346" s="14">
        <v>145475.02138035852</v>
      </c>
    </row>
    <row r="347" spans="1:29" s="14" customFormat="1">
      <c r="A347" s="1" t="s">
        <v>524</v>
      </c>
      <c r="B347" s="1" t="s">
        <v>533</v>
      </c>
      <c r="C347" s="1" t="s">
        <v>534</v>
      </c>
      <c r="D347" s="1"/>
      <c r="E347" s="1"/>
      <c r="F347" s="1">
        <v>77</v>
      </c>
      <c r="G347" s="1" t="s">
        <v>836</v>
      </c>
      <c r="H347" s="1" t="str">
        <f t="shared" si="6"/>
        <v>77종합평균전세가격</v>
      </c>
      <c r="I347" s="1" t="s">
        <v>1387</v>
      </c>
      <c r="J347" s="13">
        <v>201938.05352251796</v>
      </c>
      <c r="K347" s="13">
        <v>202205.04173368835</v>
      </c>
      <c r="L347" s="13">
        <v>201709.2144007</v>
      </c>
      <c r="M347" s="13">
        <v>201195.95330147602</v>
      </c>
      <c r="N347" s="13">
        <v>200639.85245239199</v>
      </c>
      <c r="O347" s="13">
        <v>199871.34998565543</v>
      </c>
      <c r="P347" s="13">
        <v>198439.38941866401</v>
      </c>
      <c r="Q347" s="14">
        <v>197827.87761692205</v>
      </c>
      <c r="R347" s="14">
        <v>197533.42277858386</v>
      </c>
      <c r="S347" s="14">
        <v>197668.91199426539</v>
      </c>
      <c r="T347" s="14">
        <v>197686.37084591913</v>
      </c>
      <c r="U347" s="14">
        <v>198011.95668430816</v>
      </c>
      <c r="V347" s="14">
        <v>197802.06660511292</v>
      </c>
      <c r="W347" s="14">
        <v>197884.44102886121</v>
      </c>
      <c r="X347" s="14">
        <v>198681.35132991534</v>
      </c>
      <c r="Y347" s="14">
        <v>200482.09475221491</v>
      </c>
      <c r="Z347" s="14">
        <v>201188.40026998709</v>
      </c>
      <c r="AA347" s="14">
        <v>202199.38091843296</v>
      </c>
      <c r="AB347" s="14">
        <v>203631.84756292371</v>
      </c>
      <c r="AC347" s="14">
        <v>205499.85429807461</v>
      </c>
    </row>
    <row r="348" spans="1:29" s="14" customFormat="1">
      <c r="A348" s="1" t="s">
        <v>524</v>
      </c>
      <c r="B348" s="1" t="s">
        <v>533</v>
      </c>
      <c r="C348" s="1"/>
      <c r="D348" s="1" t="s">
        <v>583</v>
      </c>
      <c r="E348" s="1"/>
      <c r="F348" s="1">
        <v>78</v>
      </c>
      <c r="G348" s="1" t="s">
        <v>836</v>
      </c>
      <c r="H348" s="1" t="str">
        <f t="shared" si="6"/>
        <v>78종합평균전세가격</v>
      </c>
      <c r="I348" s="1" t="s">
        <v>1387</v>
      </c>
      <c r="J348" s="13">
        <v>289173.72775927879</v>
      </c>
      <c r="K348" s="13">
        <v>289773.77063933644</v>
      </c>
      <c r="L348" s="13">
        <v>287306.78122524027</v>
      </c>
      <c r="M348" s="13">
        <v>283744.64308087045</v>
      </c>
      <c r="N348" s="13">
        <v>282625.63062800752</v>
      </c>
      <c r="O348" s="13">
        <v>280361.79563329258</v>
      </c>
      <c r="P348" s="13">
        <v>273788.20251386543</v>
      </c>
      <c r="Q348" s="14">
        <v>268840.00268220936</v>
      </c>
      <c r="R348" s="14">
        <v>270245.95154024108</v>
      </c>
      <c r="S348" s="14">
        <v>276010.47032188275</v>
      </c>
      <c r="T348" s="14">
        <v>279079.26899207162</v>
      </c>
      <c r="U348" s="14">
        <v>283052.45478317729</v>
      </c>
      <c r="V348" s="14">
        <v>282914.01070552814</v>
      </c>
      <c r="W348" s="14">
        <v>285252.98912025883</v>
      </c>
      <c r="X348" s="14">
        <v>287181.760649701</v>
      </c>
      <c r="Y348" s="14">
        <v>288973.42201545427</v>
      </c>
      <c r="Z348" s="14">
        <v>288992.59387563838</v>
      </c>
      <c r="AA348" s="14">
        <v>289425.39979783259</v>
      </c>
      <c r="AB348" s="14">
        <v>296985.67259229254</v>
      </c>
      <c r="AC348" s="14">
        <v>302500.36554698105</v>
      </c>
    </row>
    <row r="349" spans="1:29" s="14" customFormat="1">
      <c r="A349" s="1" t="s">
        <v>524</v>
      </c>
      <c r="B349" s="1" t="s">
        <v>533</v>
      </c>
      <c r="C349" s="1"/>
      <c r="D349" s="1" t="s">
        <v>584</v>
      </c>
      <c r="E349" s="1"/>
      <c r="F349" s="1">
        <v>79</v>
      </c>
      <c r="G349" s="1" t="s">
        <v>836</v>
      </c>
      <c r="H349" s="1" t="str">
        <f t="shared" si="6"/>
        <v>79종합평균전세가격</v>
      </c>
      <c r="I349" s="1" t="s">
        <v>1387</v>
      </c>
      <c r="J349" s="13">
        <v>166244.95199435073</v>
      </c>
      <c r="K349" s="13">
        <v>166251.5293360535</v>
      </c>
      <c r="L349" s="13">
        <v>165727.25011936142</v>
      </c>
      <c r="M349" s="13">
        <v>165254.7440742272</v>
      </c>
      <c r="N349" s="13">
        <v>164236.26968916797</v>
      </c>
      <c r="O349" s="13">
        <v>163412.45751589426</v>
      </c>
      <c r="P349" s="13">
        <v>162017.290194598</v>
      </c>
      <c r="Q349" s="14">
        <v>161698.07440060985</v>
      </c>
      <c r="R349" s="14">
        <v>161877.20713096549</v>
      </c>
      <c r="S349" s="14">
        <v>161918.81564218338</v>
      </c>
      <c r="T349" s="14">
        <v>161960.56809518641</v>
      </c>
      <c r="U349" s="14">
        <v>162161.68698296393</v>
      </c>
      <c r="V349" s="14">
        <v>161945.31771239967</v>
      </c>
      <c r="W349" s="14">
        <v>161778.95731242807</v>
      </c>
      <c r="X349" s="14">
        <v>162014.20067817785</v>
      </c>
      <c r="Y349" s="14">
        <v>163296.8977470758</v>
      </c>
      <c r="Z349" s="14">
        <v>163572.90916768849</v>
      </c>
      <c r="AA349" s="14">
        <v>163998.15689923847</v>
      </c>
      <c r="AB349" s="14">
        <v>164848.29653844747</v>
      </c>
      <c r="AC349" s="14">
        <v>165487.30028363704</v>
      </c>
    </row>
    <row r="350" spans="1:29" s="14" customFormat="1">
      <c r="A350" s="1" t="s">
        <v>524</v>
      </c>
      <c r="B350" s="1" t="s">
        <v>533</v>
      </c>
      <c r="C350" s="1"/>
      <c r="D350" s="1" t="s">
        <v>584</v>
      </c>
      <c r="E350" s="1" t="s">
        <v>585</v>
      </c>
      <c r="F350" s="1">
        <v>80</v>
      </c>
      <c r="G350" s="1" t="s">
        <v>836</v>
      </c>
      <c r="H350" s="1" t="str">
        <f t="shared" si="6"/>
        <v>80종합평균전세가격</v>
      </c>
      <c r="I350" s="1" t="s">
        <v>1387</v>
      </c>
      <c r="J350" s="13">
        <v>139649.89433042065</v>
      </c>
      <c r="K350" s="13">
        <v>139667.3751270067</v>
      </c>
      <c r="L350" s="13">
        <v>139536.26915261123</v>
      </c>
      <c r="M350" s="13">
        <v>139912.10627921156</v>
      </c>
      <c r="N350" s="13">
        <v>140245.2508636456</v>
      </c>
      <c r="O350" s="13">
        <v>140236.51046535256</v>
      </c>
      <c r="P350" s="13">
        <v>139979.0946555578</v>
      </c>
      <c r="Q350" s="14">
        <v>140095.54384271492</v>
      </c>
      <c r="R350" s="14">
        <v>140252.87101198945</v>
      </c>
      <c r="S350" s="14">
        <v>139918.9877971957</v>
      </c>
      <c r="T350" s="14">
        <v>140360.26711034341</v>
      </c>
      <c r="U350" s="14">
        <v>140427.55774366448</v>
      </c>
      <c r="V350" s="14">
        <v>140490.43452057289</v>
      </c>
      <c r="W350" s="14">
        <v>140229.82557033838</v>
      </c>
      <c r="X350" s="14">
        <v>140029.46556808837</v>
      </c>
      <c r="Y350" s="14">
        <v>140651.49601827867</v>
      </c>
      <c r="Z350" s="14">
        <v>140480.8953984534</v>
      </c>
      <c r="AA350" s="14">
        <v>139611.56496513818</v>
      </c>
      <c r="AB350" s="14">
        <v>140622.07628083389</v>
      </c>
      <c r="AC350" s="14">
        <v>141266.71280981222</v>
      </c>
    </row>
    <row r="351" spans="1:29" s="14" customFormat="1">
      <c r="A351" s="1" t="s">
        <v>524</v>
      </c>
      <c r="B351" s="1" t="s">
        <v>533</v>
      </c>
      <c r="C351" s="1"/>
      <c r="D351" s="1" t="s">
        <v>584</v>
      </c>
      <c r="E351" s="1" t="s">
        <v>586</v>
      </c>
      <c r="F351" s="1">
        <v>81</v>
      </c>
      <c r="G351" s="1" t="s">
        <v>836</v>
      </c>
      <c r="H351" s="1" t="str">
        <f t="shared" si="6"/>
        <v>81종합평균전세가격</v>
      </c>
      <c r="I351" s="1" t="s">
        <v>1387</v>
      </c>
      <c r="J351" s="13">
        <v>182288.01208247861</v>
      </c>
      <c r="K351" s="13">
        <v>182288.01208247861</v>
      </c>
      <c r="L351" s="13">
        <v>181526.55714573673</v>
      </c>
      <c r="M351" s="13">
        <v>180542.30111113182</v>
      </c>
      <c r="N351" s="13">
        <v>178708.48334092757</v>
      </c>
      <c r="O351" s="13">
        <v>177392.99163729188</v>
      </c>
      <c r="P351" s="13">
        <v>175311.49319030173</v>
      </c>
      <c r="Q351" s="14">
        <v>174729.46918739274</v>
      </c>
      <c r="R351" s="14">
        <v>174921.7557875801</v>
      </c>
      <c r="S351" s="14">
        <v>175189.87391570216</v>
      </c>
      <c r="T351" s="14">
        <v>174990.61792626744</v>
      </c>
      <c r="U351" s="14">
        <v>174952.63397531409</v>
      </c>
      <c r="V351" s="14">
        <v>174571.92311315823</v>
      </c>
      <c r="W351" s="14">
        <v>174461.02977134404</v>
      </c>
      <c r="X351" s="14">
        <v>174952.63397531409</v>
      </c>
      <c r="Y351" s="14">
        <v>176624.14587118124</v>
      </c>
      <c r="Z351" s="14">
        <v>177162.99694239564</v>
      </c>
      <c r="AA351" s="14">
        <v>178350.12846058948</v>
      </c>
      <c r="AB351" s="14">
        <v>179105.88632860206</v>
      </c>
      <c r="AC351" s="14">
        <v>179741.5750737717</v>
      </c>
    </row>
    <row r="352" spans="1:29" s="14" customFormat="1">
      <c r="A352" s="1" t="s">
        <v>524</v>
      </c>
      <c r="B352" s="1" t="s">
        <v>533</v>
      </c>
      <c r="C352" s="1"/>
      <c r="D352" s="1" t="s">
        <v>587</v>
      </c>
      <c r="E352" s="1"/>
      <c r="F352" s="1">
        <v>82</v>
      </c>
      <c r="G352" s="1" t="s">
        <v>836</v>
      </c>
      <c r="H352" s="1" t="str">
        <f t="shared" si="6"/>
        <v>82종합평균전세가격</v>
      </c>
      <c r="I352" s="1" t="s">
        <v>1387</v>
      </c>
      <c r="J352" s="13">
        <v>235497.8255787674</v>
      </c>
      <c r="K352" s="13">
        <v>235814.77629328583</v>
      </c>
      <c r="L352" s="13">
        <v>235235.60293317208</v>
      </c>
      <c r="M352" s="13">
        <v>234693.47839664915</v>
      </c>
      <c r="N352" s="13">
        <v>234249.04776296494</v>
      </c>
      <c r="O352" s="13">
        <v>233366.74541824934</v>
      </c>
      <c r="P352" s="13">
        <v>232397.49452467461</v>
      </c>
      <c r="Q352" s="14">
        <v>232450.16257415467</v>
      </c>
      <c r="R352" s="14">
        <v>232106.08293043272</v>
      </c>
      <c r="S352" s="14">
        <v>232369.32813451884</v>
      </c>
      <c r="T352" s="14">
        <v>232876.69598685444</v>
      </c>
      <c r="U352" s="14">
        <v>234764.72322936991</v>
      </c>
      <c r="V352" s="14">
        <v>235013.65006054041</v>
      </c>
      <c r="W352" s="14">
        <v>235370.28317315975</v>
      </c>
      <c r="X352" s="14">
        <v>236141.61682486138</v>
      </c>
      <c r="Y352" s="14">
        <v>238297.83564717814</v>
      </c>
      <c r="Z352" s="14">
        <v>239030.10544518402</v>
      </c>
      <c r="AA352" s="14">
        <v>240210.68046951271</v>
      </c>
      <c r="AB352" s="14">
        <v>241803.3260652824</v>
      </c>
      <c r="AC352" s="14">
        <v>244117.34801018861</v>
      </c>
    </row>
    <row r="353" spans="1:29" s="14" customFormat="1">
      <c r="A353" s="1" t="s">
        <v>524</v>
      </c>
      <c r="B353" s="1" t="s">
        <v>533</v>
      </c>
      <c r="C353" s="1"/>
      <c r="D353" s="1" t="s">
        <v>587</v>
      </c>
      <c r="E353" s="1" t="s">
        <v>588</v>
      </c>
      <c r="F353" s="1">
        <v>83</v>
      </c>
      <c r="G353" s="1" t="s">
        <v>836</v>
      </c>
      <c r="H353" s="1" t="str">
        <f t="shared" si="6"/>
        <v>83종합평균전세가격</v>
      </c>
      <c r="I353" s="1" t="s">
        <v>1387</v>
      </c>
      <c r="J353" s="13">
        <v>227249.74581398454</v>
      </c>
      <c r="K353" s="13">
        <v>227224.8514114648</v>
      </c>
      <c r="L353" s="13">
        <v>227278.05671451805</v>
      </c>
      <c r="M353" s="13">
        <v>227128.69029939958</v>
      </c>
      <c r="N353" s="13">
        <v>226794.50887490276</v>
      </c>
      <c r="O353" s="13">
        <v>226477.12685055166</v>
      </c>
      <c r="P353" s="13">
        <v>226008.48972311741</v>
      </c>
      <c r="Q353" s="14">
        <v>225928.82763505424</v>
      </c>
      <c r="R353" s="14">
        <v>224625.09134196074</v>
      </c>
      <c r="S353" s="14">
        <v>224537.96093314158</v>
      </c>
      <c r="T353" s="14">
        <v>224556.63173503141</v>
      </c>
      <c r="U353" s="14">
        <v>223630.18480951825</v>
      </c>
      <c r="V353" s="14">
        <v>224102.42985118</v>
      </c>
      <c r="W353" s="14">
        <v>224464.90630990104</v>
      </c>
      <c r="X353" s="14">
        <v>224621.89939700798</v>
      </c>
      <c r="Y353" s="14">
        <v>225009.732816962</v>
      </c>
      <c r="Z353" s="14">
        <v>225066.86170301944</v>
      </c>
      <c r="AA353" s="14">
        <v>225035.37087643411</v>
      </c>
      <c r="AB353" s="14">
        <v>224928.76311186369</v>
      </c>
      <c r="AC353" s="14">
        <v>225898.72248394723</v>
      </c>
    </row>
    <row r="354" spans="1:29" s="14" customFormat="1">
      <c r="A354" s="1" t="s">
        <v>524</v>
      </c>
      <c r="B354" s="1" t="s">
        <v>533</v>
      </c>
      <c r="C354" s="1"/>
      <c r="D354" s="1" t="s">
        <v>587</v>
      </c>
      <c r="E354" s="1" t="s">
        <v>589</v>
      </c>
      <c r="F354" s="1">
        <v>84</v>
      </c>
      <c r="G354" s="1" t="s">
        <v>836</v>
      </c>
      <c r="H354" s="1" t="str">
        <f t="shared" si="6"/>
        <v>84종합평균전세가격</v>
      </c>
      <c r="I354" s="1" t="s">
        <v>1387</v>
      </c>
      <c r="J354" s="13">
        <v>129002.93696657674</v>
      </c>
      <c r="K354" s="13">
        <v>129068.43836291369</v>
      </c>
      <c r="L354" s="13">
        <v>129986.8405329206</v>
      </c>
      <c r="M354" s="13">
        <v>129754.37174367855</v>
      </c>
      <c r="N354" s="13">
        <v>129588.23659411057</v>
      </c>
      <c r="O354" s="13">
        <v>129480.59357237972</v>
      </c>
      <c r="P354" s="13">
        <v>129334.48195618379</v>
      </c>
      <c r="Q354" s="14">
        <v>129303.12317305889</v>
      </c>
      <c r="R354" s="14">
        <v>129032.48015365028</v>
      </c>
      <c r="S354" s="14">
        <v>129226.92494884807</v>
      </c>
      <c r="T354" s="14">
        <v>129140.57504002457</v>
      </c>
      <c r="U354" s="14">
        <v>130909.62539983254</v>
      </c>
      <c r="V354" s="14">
        <v>131213.63739599605</v>
      </c>
      <c r="W354" s="14">
        <v>132164.54365672881</v>
      </c>
      <c r="X354" s="14">
        <v>132245.84864606927</v>
      </c>
      <c r="Y354" s="14">
        <v>132400.91443148203</v>
      </c>
      <c r="Z354" s="14">
        <v>132476.50116250178</v>
      </c>
      <c r="AA354" s="14">
        <v>132756.40752927621</v>
      </c>
      <c r="AB354" s="14">
        <v>132921.21045396919</v>
      </c>
      <c r="AC354" s="14">
        <v>133594.40452054123</v>
      </c>
    </row>
    <row r="355" spans="1:29" s="14" customFormat="1">
      <c r="A355" s="1" t="s">
        <v>524</v>
      </c>
      <c r="B355" s="1" t="s">
        <v>533</v>
      </c>
      <c r="C355" s="1"/>
      <c r="D355" s="1" t="s">
        <v>587</v>
      </c>
      <c r="E355" s="1" t="s">
        <v>590</v>
      </c>
      <c r="F355" s="1">
        <v>85</v>
      </c>
      <c r="G355" s="1" t="s">
        <v>836</v>
      </c>
      <c r="H355" s="1" t="str">
        <f t="shared" si="6"/>
        <v>85종합평균전세가격</v>
      </c>
      <c r="I355" s="1" t="s">
        <v>1387</v>
      </c>
      <c r="J355" s="13">
        <v>287992.44102250959</v>
      </c>
      <c r="K355" s="13">
        <v>288549.63261711877</v>
      </c>
      <c r="L355" s="13">
        <v>287045.972232008</v>
      </c>
      <c r="M355" s="13">
        <v>286218.17469630868</v>
      </c>
      <c r="N355" s="13">
        <v>285604.56724104745</v>
      </c>
      <c r="O355" s="13">
        <v>284158.26265266899</v>
      </c>
      <c r="P355" s="13">
        <v>282625.6651055236</v>
      </c>
      <c r="Q355" s="14">
        <v>282765.14242629654</v>
      </c>
      <c r="R355" s="14">
        <v>282733.10765192256</v>
      </c>
      <c r="S355" s="14">
        <v>283154.74099683698</v>
      </c>
      <c r="T355" s="14">
        <v>284114.47767846182</v>
      </c>
      <c r="U355" s="14">
        <v>284152.34052321158</v>
      </c>
      <c r="V355" s="14">
        <v>284299.19853511057</v>
      </c>
      <c r="W355" s="14">
        <v>284393.42461393366</v>
      </c>
      <c r="X355" s="14">
        <v>285681.47421172872</v>
      </c>
      <c r="Y355" s="14">
        <v>289331.59254262224</v>
      </c>
      <c r="Z355" s="14">
        <v>290587.18698403076</v>
      </c>
      <c r="AA355" s="14">
        <v>292585.36176207988</v>
      </c>
      <c r="AB355" s="14">
        <v>295396.59748266498</v>
      </c>
      <c r="AC355" s="14">
        <v>298898.56850706175</v>
      </c>
    </row>
    <row r="356" spans="1:29" s="14" customFormat="1">
      <c r="A356" s="1" t="s">
        <v>524</v>
      </c>
      <c r="B356" s="1" t="s">
        <v>533</v>
      </c>
      <c r="C356" s="1"/>
      <c r="D356" s="1" t="s">
        <v>591</v>
      </c>
      <c r="E356" s="1"/>
      <c r="F356" s="1">
        <v>86</v>
      </c>
      <c r="G356" s="1" t="s">
        <v>836</v>
      </c>
      <c r="H356" s="1" t="str">
        <f t="shared" si="6"/>
        <v>86종합평균전세가격</v>
      </c>
      <c r="I356" s="1" t="s">
        <v>1387</v>
      </c>
      <c r="J356" s="13">
        <v>169776.35273381029</v>
      </c>
      <c r="K356" s="13">
        <v>170272.65183455928</v>
      </c>
      <c r="L356" s="13">
        <v>170272.65183455928</v>
      </c>
      <c r="M356" s="13">
        <v>170254.60459453202</v>
      </c>
      <c r="N356" s="13">
        <v>170254.60459453202</v>
      </c>
      <c r="O356" s="13">
        <v>170065.10857424606</v>
      </c>
      <c r="P356" s="13">
        <v>167861.23049135131</v>
      </c>
      <c r="Q356" s="14">
        <v>165413.71466808883</v>
      </c>
      <c r="R356" s="14">
        <v>163915.79374582827</v>
      </c>
      <c r="S356" s="14">
        <v>162577.12578445478</v>
      </c>
      <c r="T356" s="14">
        <v>160491.11918346264</v>
      </c>
      <c r="U356" s="14">
        <v>157756.58419514677</v>
      </c>
      <c r="V356" s="14">
        <v>157162.50653943853</v>
      </c>
      <c r="W356" s="14">
        <v>156928.47594779587</v>
      </c>
      <c r="X356" s="14">
        <v>157652.80032184976</v>
      </c>
      <c r="Y356" s="14">
        <v>159491.86051253285</v>
      </c>
      <c r="Z356" s="14">
        <v>160318.01799315322</v>
      </c>
      <c r="AA356" s="14">
        <v>161395.66773386326</v>
      </c>
      <c r="AB356" s="14">
        <v>161350.66185085505</v>
      </c>
      <c r="AC356" s="14">
        <v>161930.9673992827</v>
      </c>
    </row>
    <row r="357" spans="1:29" s="14" customFormat="1">
      <c r="A357" s="1" t="s">
        <v>524</v>
      </c>
      <c r="B357" s="1" t="s">
        <v>533</v>
      </c>
      <c r="C357" s="1"/>
      <c r="D357" s="1" t="s">
        <v>592</v>
      </c>
      <c r="E357" s="1"/>
      <c r="F357" s="1">
        <v>87</v>
      </c>
      <c r="G357" s="1" t="s">
        <v>836</v>
      </c>
      <c r="H357" s="1" t="str">
        <f t="shared" si="6"/>
        <v>87종합평균전세가격</v>
      </c>
      <c r="I357" s="1" t="s">
        <v>1387</v>
      </c>
      <c r="J357" s="13">
        <v>169479.55236137004</v>
      </c>
      <c r="K357" s="13">
        <v>169923.23817771176</v>
      </c>
      <c r="L357" s="13">
        <v>170001.10972336101</v>
      </c>
      <c r="M357" s="13">
        <v>169937.7260353122</v>
      </c>
      <c r="N357" s="13">
        <v>169798.28192160479</v>
      </c>
      <c r="O357" s="13">
        <v>169507.62251657559</v>
      </c>
      <c r="P357" s="13">
        <v>169101.96691306317</v>
      </c>
      <c r="Q357" s="14">
        <v>168962.16060685262</v>
      </c>
      <c r="R357" s="14">
        <v>168616.97627627896</v>
      </c>
      <c r="S357" s="14">
        <v>168710.75669647113</v>
      </c>
      <c r="T357" s="14">
        <v>168443.19848457468</v>
      </c>
      <c r="U357" s="14">
        <v>166520.98402005614</v>
      </c>
      <c r="V357" s="14">
        <v>164231.20298063447</v>
      </c>
      <c r="W357" s="14">
        <v>163263.03133670872</v>
      </c>
      <c r="X357" s="14">
        <v>166268.03771152327</v>
      </c>
      <c r="Y357" s="14">
        <v>168021.37529473304</v>
      </c>
      <c r="Z357" s="14">
        <v>170509.48636770423</v>
      </c>
      <c r="AA357" s="14">
        <v>173137.38082978837</v>
      </c>
      <c r="AB357" s="14">
        <v>176231.87596286263</v>
      </c>
      <c r="AC357" s="14">
        <v>181564.48216890809</v>
      </c>
    </row>
    <row r="358" spans="1:29" s="14" customFormat="1">
      <c r="A358" s="1" t="s">
        <v>524</v>
      </c>
      <c r="B358" s="1" t="s">
        <v>533</v>
      </c>
      <c r="C358" s="1" t="s">
        <v>535</v>
      </c>
      <c r="D358" s="1"/>
      <c r="E358" s="1"/>
      <c r="F358" s="1">
        <v>88</v>
      </c>
      <c r="G358" s="1" t="s">
        <v>836</v>
      </c>
      <c r="H358" s="1" t="str">
        <f t="shared" si="6"/>
        <v>88종합평균전세가격</v>
      </c>
      <c r="I358" s="1" t="s">
        <v>1387</v>
      </c>
      <c r="J358" s="13">
        <v>150706.12405629404</v>
      </c>
      <c r="K358" s="13">
        <v>150633.27978454484</v>
      </c>
      <c r="L358" s="13">
        <v>149938.28503364365</v>
      </c>
      <c r="M358" s="13">
        <v>149447.68714806848</v>
      </c>
      <c r="N358" s="13">
        <v>149191.30509913384</v>
      </c>
      <c r="O358" s="13">
        <v>148805.82308095819</v>
      </c>
      <c r="P358" s="13">
        <v>148642.72669065383</v>
      </c>
      <c r="Q358" s="14">
        <v>148239.68806207087</v>
      </c>
      <c r="R358" s="14">
        <v>148119.39612712566</v>
      </c>
      <c r="S358" s="14">
        <v>148816.97480017674</v>
      </c>
      <c r="T358" s="14">
        <v>149328.14714693042</v>
      </c>
      <c r="U358" s="14">
        <v>149470.77099178889</v>
      </c>
      <c r="V358" s="14">
        <v>149841.7171367936</v>
      </c>
      <c r="W358" s="14">
        <v>150119.68562034806</v>
      </c>
      <c r="X358" s="14">
        <v>150750.37495329286</v>
      </c>
      <c r="Y358" s="14">
        <v>151957.54697929946</v>
      </c>
      <c r="Z358" s="14">
        <v>152458.04138037909</v>
      </c>
      <c r="AA358" s="14">
        <v>153056.41141767631</v>
      </c>
      <c r="AB358" s="14">
        <v>153375.67244418483</v>
      </c>
      <c r="AC358" s="14">
        <v>154094.13628275672</v>
      </c>
    </row>
    <row r="359" spans="1:29" s="14" customFormat="1">
      <c r="A359" s="1" t="s">
        <v>524</v>
      </c>
      <c r="B359" s="1" t="s">
        <v>533</v>
      </c>
      <c r="C359" s="1"/>
      <c r="D359" s="1" t="s">
        <v>593</v>
      </c>
      <c r="E359" s="1"/>
      <c r="F359" s="1">
        <v>89</v>
      </c>
      <c r="G359" s="1" t="s">
        <v>836</v>
      </c>
      <c r="H359" s="1" t="str">
        <f t="shared" si="6"/>
        <v>89종합평균전세가격</v>
      </c>
      <c r="I359" s="1" t="s">
        <v>1387</v>
      </c>
      <c r="J359" s="13">
        <v>72647.416084819924</v>
      </c>
      <c r="K359" s="13">
        <v>72647.416084819924</v>
      </c>
      <c r="L359" s="13">
        <v>72904.295997043664</v>
      </c>
      <c r="M359" s="13">
        <v>73011.329293803559</v>
      </c>
      <c r="N359" s="13">
        <v>73246.802546675332</v>
      </c>
      <c r="O359" s="13">
        <v>73382.378055904512</v>
      </c>
      <c r="P359" s="13">
        <v>73519.665465221755</v>
      </c>
      <c r="Q359" s="14">
        <v>73541.072124573737</v>
      </c>
      <c r="R359" s="14">
        <v>73979.620688524112</v>
      </c>
      <c r="S359" s="14">
        <v>74232.932824189178</v>
      </c>
      <c r="T359" s="14">
        <v>74357.805003742396</v>
      </c>
      <c r="U359" s="14">
        <v>74346.461555335598</v>
      </c>
      <c r="V359" s="14">
        <v>74800.435101414201</v>
      </c>
      <c r="W359" s="14">
        <v>75115.049951456065</v>
      </c>
      <c r="X359" s="14">
        <v>75413.26356660547</v>
      </c>
      <c r="Y359" s="14">
        <v>76074.269279373126</v>
      </c>
      <c r="Z359" s="14">
        <v>76320.659808883211</v>
      </c>
      <c r="AA359" s="14">
        <v>76911.053489037149</v>
      </c>
      <c r="AB359" s="14">
        <v>77505.747222182588</v>
      </c>
      <c r="AC359" s="14">
        <v>77966.536995888149</v>
      </c>
    </row>
    <row r="360" spans="1:29" s="14" customFormat="1">
      <c r="A360" s="1" t="s">
        <v>524</v>
      </c>
      <c r="B360" s="1" t="s">
        <v>533</v>
      </c>
      <c r="C360" s="1"/>
      <c r="D360" s="1" t="s">
        <v>594</v>
      </c>
      <c r="E360" s="1"/>
      <c r="F360" s="1">
        <v>90</v>
      </c>
      <c r="G360" s="1" t="s">
        <v>836</v>
      </c>
      <c r="H360" s="1" t="str">
        <f t="shared" si="6"/>
        <v>90종합평균전세가격</v>
      </c>
      <c r="I360" s="1" t="s">
        <v>1387</v>
      </c>
      <c r="J360" s="13">
        <v>181135.23471837872</v>
      </c>
      <c r="K360" s="13">
        <v>181079.78010150429</v>
      </c>
      <c r="L360" s="13">
        <v>180446.04268225463</v>
      </c>
      <c r="M360" s="13">
        <v>180089.62206653599</v>
      </c>
      <c r="N360" s="13">
        <v>180041.90358925358</v>
      </c>
      <c r="O360" s="13">
        <v>179574.17059041248</v>
      </c>
      <c r="P360" s="13">
        <v>179344.94803827917</v>
      </c>
      <c r="Q360" s="14">
        <v>178522.63212954867</v>
      </c>
      <c r="R360" s="14">
        <v>178394.27376149694</v>
      </c>
      <c r="S360" s="14">
        <v>179234.96856863814</v>
      </c>
      <c r="T360" s="14">
        <v>179837.91667143599</v>
      </c>
      <c r="U360" s="14">
        <v>179928.09347468492</v>
      </c>
      <c r="V360" s="14">
        <v>180320.87448021231</v>
      </c>
      <c r="W360" s="14">
        <v>180624.71825011395</v>
      </c>
      <c r="X360" s="14">
        <v>181484.52121989225</v>
      </c>
      <c r="Y360" s="14">
        <v>183161.79349796809</v>
      </c>
      <c r="Z360" s="14">
        <v>183639.50890480197</v>
      </c>
      <c r="AA360" s="14">
        <v>184240.53245233657</v>
      </c>
      <c r="AB360" s="14">
        <v>184658.44915523508</v>
      </c>
      <c r="AC360" s="14">
        <v>184918.7566087149</v>
      </c>
    </row>
    <row r="361" spans="1:29" s="14" customFormat="1">
      <c r="A361" s="1" t="s">
        <v>524</v>
      </c>
      <c r="B361" s="1" t="s">
        <v>533</v>
      </c>
      <c r="C361" s="1"/>
      <c r="D361" s="1" t="s">
        <v>594</v>
      </c>
      <c r="E361" s="1" t="s">
        <v>595</v>
      </c>
      <c r="F361" s="1">
        <v>91</v>
      </c>
      <c r="G361" s="1" t="s">
        <v>836</v>
      </c>
      <c r="H361" s="1" t="str">
        <f t="shared" si="6"/>
        <v>91종합평균전세가격</v>
      </c>
      <c r="I361" s="1" t="s">
        <v>1387</v>
      </c>
      <c r="J361" s="13">
        <v>109650.56056652448</v>
      </c>
      <c r="K361" s="13">
        <v>109686.84132663409</v>
      </c>
      <c r="L361" s="13">
        <v>109755.118654292</v>
      </c>
      <c r="M361" s="13">
        <v>109755.118654292</v>
      </c>
      <c r="N361" s="13">
        <v>109953.12290449989</v>
      </c>
      <c r="O361" s="13">
        <v>109857.53464577883</v>
      </c>
      <c r="P361" s="13">
        <v>109857.53464577883</v>
      </c>
      <c r="Q361" s="14">
        <v>109810.42328969488</v>
      </c>
      <c r="R361" s="14">
        <v>109894.9265984212</v>
      </c>
      <c r="S361" s="14">
        <v>109768.35918823366</v>
      </c>
      <c r="T361" s="14">
        <v>110472.25829199418</v>
      </c>
      <c r="U361" s="14">
        <v>109878.52784092534</v>
      </c>
      <c r="V361" s="14">
        <v>109777.78203120327</v>
      </c>
      <c r="W361" s="14">
        <v>109665.16814354836</v>
      </c>
      <c r="X361" s="14">
        <v>109822.94990992118</v>
      </c>
      <c r="Y361" s="14">
        <v>109702.27055046899</v>
      </c>
      <c r="Z361" s="14">
        <v>109159.08334373844</v>
      </c>
      <c r="AA361" s="14">
        <v>109387.95618316477</v>
      </c>
      <c r="AB361" s="14">
        <v>109009.95088649799</v>
      </c>
      <c r="AC361" s="14">
        <v>109030.24585100704</v>
      </c>
    </row>
    <row r="362" spans="1:29" s="14" customFormat="1">
      <c r="A362" s="1" t="s">
        <v>524</v>
      </c>
      <c r="B362" s="1" t="s">
        <v>533</v>
      </c>
      <c r="C362" s="1"/>
      <c r="D362" s="1" t="s">
        <v>594</v>
      </c>
      <c r="E362" s="1" t="s">
        <v>596</v>
      </c>
      <c r="F362" s="1">
        <v>92</v>
      </c>
      <c r="G362" s="1" t="s">
        <v>836</v>
      </c>
      <c r="H362" s="1" t="str">
        <f t="shared" si="6"/>
        <v>92종합평균전세가격</v>
      </c>
      <c r="I362" s="1" t="s">
        <v>1387</v>
      </c>
      <c r="J362" s="13">
        <v>180916.46954198153</v>
      </c>
      <c r="K362" s="13">
        <v>180833.77780132071</v>
      </c>
      <c r="L362" s="13">
        <v>180784.16275692426</v>
      </c>
      <c r="M362" s="13">
        <v>180643.66823522883</v>
      </c>
      <c r="N362" s="13">
        <v>180643.66823522883</v>
      </c>
      <c r="O362" s="13">
        <v>180464.81070859186</v>
      </c>
      <c r="P362" s="13">
        <v>180447.95551743929</v>
      </c>
      <c r="Q362" s="14">
        <v>179545.49920573761</v>
      </c>
      <c r="R362" s="14">
        <v>179079.58840778016</v>
      </c>
      <c r="S362" s="14">
        <v>179626.1808135481</v>
      </c>
      <c r="T362" s="14">
        <v>180055.3384044508</v>
      </c>
      <c r="U362" s="14">
        <v>180131.27330916407</v>
      </c>
      <c r="V362" s="14">
        <v>179959.50977996373</v>
      </c>
      <c r="W362" s="14">
        <v>179654.67119034962</v>
      </c>
      <c r="X362" s="14">
        <v>179897.8550184503</v>
      </c>
      <c r="Y362" s="14">
        <v>180165.60256042978</v>
      </c>
      <c r="Z362" s="14">
        <v>180308.38087810364</v>
      </c>
      <c r="AA362" s="14">
        <v>180428.00752014649</v>
      </c>
      <c r="AB362" s="14">
        <v>180752.12952150346</v>
      </c>
      <c r="AC362" s="14">
        <v>181114.20283245968</v>
      </c>
    </row>
    <row r="363" spans="1:29" s="14" customFormat="1">
      <c r="A363" s="1" t="s">
        <v>524</v>
      </c>
      <c r="B363" s="1" t="s">
        <v>533</v>
      </c>
      <c r="C363" s="1"/>
      <c r="D363" s="1" t="s">
        <v>594</v>
      </c>
      <c r="E363" s="1" t="s">
        <v>597</v>
      </c>
      <c r="F363" s="1">
        <v>93</v>
      </c>
      <c r="G363" s="1" t="s">
        <v>836</v>
      </c>
      <c r="H363" s="1" t="str">
        <f t="shared" si="6"/>
        <v>93종합평균전세가격</v>
      </c>
      <c r="I363" s="1" t="s">
        <v>1387</v>
      </c>
      <c r="J363" s="13">
        <v>222633.19323034401</v>
      </c>
      <c r="K363" s="13">
        <v>222551.6200300678</v>
      </c>
      <c r="L363" s="13">
        <v>220936.47066459834</v>
      </c>
      <c r="M363" s="13">
        <v>220161.29436102996</v>
      </c>
      <c r="N363" s="13">
        <v>219924.61662975684</v>
      </c>
      <c r="O363" s="13">
        <v>218957.11229429179</v>
      </c>
      <c r="P363" s="13">
        <v>218386.09989235815</v>
      </c>
      <c r="Q363" s="14">
        <v>217195.13116832517</v>
      </c>
      <c r="R363" s="14">
        <v>217276.70436860141</v>
      </c>
      <c r="S363" s="14">
        <v>218966.00373772194</v>
      </c>
      <c r="T363" s="14">
        <v>219682.02679040091</v>
      </c>
      <c r="U363" s="14">
        <v>220843.95088980056</v>
      </c>
      <c r="V363" s="14">
        <v>222072.88037150694</v>
      </c>
      <c r="W363" s="14">
        <v>223210.3668435477</v>
      </c>
      <c r="X363" s="14">
        <v>225079.0946190432</v>
      </c>
      <c r="Y363" s="14">
        <v>229176.05443619256</v>
      </c>
      <c r="Z363" s="14">
        <v>230577.17233941721</v>
      </c>
      <c r="AA363" s="14">
        <v>231862.61878573667</v>
      </c>
      <c r="AB363" s="14">
        <v>232838.4630471369</v>
      </c>
      <c r="AC363" s="14">
        <v>233141.12326708026</v>
      </c>
    </row>
    <row r="364" spans="1:29" s="14" customFormat="1">
      <c r="A364" s="1" t="s">
        <v>524</v>
      </c>
      <c r="B364" s="1" t="s">
        <v>533</v>
      </c>
      <c r="C364" s="1"/>
      <c r="D364" s="1" t="s">
        <v>598</v>
      </c>
      <c r="E364" s="1"/>
      <c r="F364" s="1">
        <v>94</v>
      </c>
      <c r="G364" s="1" t="s">
        <v>836</v>
      </c>
      <c r="H364" s="1" t="str">
        <f t="shared" si="6"/>
        <v>94종합평균전세가격</v>
      </c>
      <c r="I364" s="1" t="s">
        <v>1387</v>
      </c>
      <c r="J364" s="13">
        <v>137189.8105291432</v>
      </c>
      <c r="K364" s="13">
        <v>137085.23780175351</v>
      </c>
      <c r="L364" s="13">
        <v>136136.38163930658</v>
      </c>
      <c r="M364" s="13">
        <v>135393.69981985047</v>
      </c>
      <c r="N364" s="13">
        <v>134834.71460335801</v>
      </c>
      <c r="O364" s="13">
        <v>134422.39975155794</v>
      </c>
      <c r="P364" s="13">
        <v>134261.95379488406</v>
      </c>
      <c r="Q364" s="14">
        <v>134178.22286448695</v>
      </c>
      <c r="R364" s="14">
        <v>133951.53172686941</v>
      </c>
      <c r="S364" s="14">
        <v>134601.30399813777</v>
      </c>
      <c r="T364" s="14">
        <v>135102.54424084749</v>
      </c>
      <c r="U364" s="14">
        <v>135555.64553571519</v>
      </c>
      <c r="V364" s="14">
        <v>135890.30892973981</v>
      </c>
      <c r="W364" s="14">
        <v>136137.14712977232</v>
      </c>
      <c r="X364" s="14">
        <v>136618.4502573366</v>
      </c>
      <c r="Y364" s="14">
        <v>137492.96860056269</v>
      </c>
      <c r="Z364" s="14">
        <v>138063.50290340793</v>
      </c>
      <c r="AA364" s="14">
        <v>138660.9357088065</v>
      </c>
      <c r="AB364" s="14">
        <v>138835.42382226023</v>
      </c>
      <c r="AC364" s="14">
        <v>140029.90843710312</v>
      </c>
    </row>
    <row r="365" spans="1:29" s="14" customFormat="1">
      <c r="A365" s="1" t="s">
        <v>524</v>
      </c>
      <c r="B365" s="1" t="s">
        <v>533</v>
      </c>
      <c r="C365" s="1"/>
      <c r="D365" s="1" t="s">
        <v>598</v>
      </c>
      <c r="E365" s="1" t="s">
        <v>599</v>
      </c>
      <c r="F365" s="1">
        <v>95</v>
      </c>
      <c r="G365" s="1" t="s">
        <v>836</v>
      </c>
      <c r="H365" s="1" t="str">
        <f t="shared" si="6"/>
        <v>95종합평균전세가격</v>
      </c>
      <c r="I365" s="1" t="s">
        <v>1387</v>
      </c>
      <c r="J365" s="13">
        <v>132858.50588655213</v>
      </c>
      <c r="K365" s="13">
        <v>132764.77918320973</v>
      </c>
      <c r="L365" s="13">
        <v>132334.56796456367</v>
      </c>
      <c r="M365" s="13">
        <v>132224.82094350539</v>
      </c>
      <c r="N365" s="13">
        <v>132148.48168588281</v>
      </c>
      <c r="O365" s="13">
        <v>131869.84339556043</v>
      </c>
      <c r="P365" s="13">
        <v>131551.23289251278</v>
      </c>
      <c r="Q365" s="14">
        <v>131249.2202838652</v>
      </c>
      <c r="R365" s="14">
        <v>131116.38255317786</v>
      </c>
      <c r="S365" s="14">
        <v>131596.99624906704</v>
      </c>
      <c r="T365" s="14">
        <v>131972.13698451919</v>
      </c>
      <c r="U365" s="14">
        <v>131810.79143274375</v>
      </c>
      <c r="V365" s="14">
        <v>131842.10833513699</v>
      </c>
      <c r="W365" s="14">
        <v>131794.56602958898</v>
      </c>
      <c r="X365" s="14">
        <v>131954.67745527186</v>
      </c>
      <c r="Y365" s="14">
        <v>132234.99335181332</v>
      </c>
      <c r="Z365" s="14">
        <v>132426.67322208654</v>
      </c>
      <c r="AA365" s="14">
        <v>132525.80873439347</v>
      </c>
      <c r="AB365" s="14">
        <v>132449.43327712826</v>
      </c>
      <c r="AC365" s="14">
        <v>132518.17118866698</v>
      </c>
    </row>
    <row r="366" spans="1:29" s="14" customFormat="1">
      <c r="A366" s="1" t="s">
        <v>524</v>
      </c>
      <c r="B366" s="1" t="s">
        <v>533</v>
      </c>
      <c r="C366" s="1"/>
      <c r="D366" s="1" t="s">
        <v>598</v>
      </c>
      <c r="E366" s="1" t="s">
        <v>600</v>
      </c>
      <c r="F366" s="1">
        <v>96</v>
      </c>
      <c r="G366" s="1" t="s">
        <v>836</v>
      </c>
      <c r="H366" s="1" t="str">
        <f t="shared" si="6"/>
        <v>96종합평균전세가격</v>
      </c>
      <c r="I366" s="1" t="s">
        <v>1387</v>
      </c>
      <c r="J366" s="13">
        <v>117238.43807745575</v>
      </c>
      <c r="K366" s="13">
        <v>117255.84751058722</v>
      </c>
      <c r="L366" s="13">
        <v>114368.88361208935</v>
      </c>
      <c r="M366" s="13">
        <v>113912.13887310874</v>
      </c>
      <c r="N366" s="13">
        <v>113546.74308192423</v>
      </c>
      <c r="O366" s="13">
        <v>112925.34356757536</v>
      </c>
      <c r="P366" s="13">
        <v>112750.01664528677</v>
      </c>
      <c r="Q366" s="14">
        <v>112494.23959145763</v>
      </c>
      <c r="R366" s="14">
        <v>112621.10836279388</v>
      </c>
      <c r="S366" s="14">
        <v>113019.01820820745</v>
      </c>
      <c r="T366" s="14">
        <v>113140.53267052647</v>
      </c>
      <c r="U366" s="14">
        <v>114761.53348133665</v>
      </c>
      <c r="V366" s="14">
        <v>114938.87207889554</v>
      </c>
      <c r="W366" s="14">
        <v>115209.54678043273</v>
      </c>
      <c r="X366" s="14">
        <v>115792.89743029742</v>
      </c>
      <c r="Y366" s="14">
        <v>116732.35176872465</v>
      </c>
      <c r="Z366" s="14">
        <v>117479.04060055144</v>
      </c>
      <c r="AA366" s="14">
        <v>118205.24839327327</v>
      </c>
      <c r="AB366" s="14">
        <v>118476.31041967498</v>
      </c>
      <c r="AC366" s="14">
        <v>119092.32870593207</v>
      </c>
    </row>
    <row r="367" spans="1:29" s="14" customFormat="1">
      <c r="A367" s="1" t="s">
        <v>524</v>
      </c>
      <c r="B367" s="1" t="s">
        <v>533</v>
      </c>
      <c r="C367" s="1"/>
      <c r="D367" s="1" t="s">
        <v>598</v>
      </c>
      <c r="E367" s="1" t="s">
        <v>601</v>
      </c>
      <c r="F367" s="1">
        <v>97</v>
      </c>
      <c r="G367" s="1" t="s">
        <v>836</v>
      </c>
      <c r="H367" s="1" t="str">
        <f t="shared" si="6"/>
        <v>97종합평균전세가격</v>
      </c>
      <c r="I367" s="1" t="s">
        <v>1387</v>
      </c>
      <c r="J367" s="13">
        <v>134574.25500388123</v>
      </c>
      <c r="K367" s="13">
        <v>134324.59586240698</v>
      </c>
      <c r="L367" s="13">
        <v>134487.34296114813</v>
      </c>
      <c r="M367" s="13">
        <v>134099.93699797484</v>
      </c>
      <c r="N367" s="13">
        <v>133206.90400637905</v>
      </c>
      <c r="O367" s="13">
        <v>132845.81191248505</v>
      </c>
      <c r="P367" s="13">
        <v>132875.92187757161</v>
      </c>
      <c r="Q367" s="14">
        <v>133278.01958255642</v>
      </c>
      <c r="R367" s="14">
        <v>132386.00352684592</v>
      </c>
      <c r="S367" s="14">
        <v>132575.9523108085</v>
      </c>
      <c r="T367" s="14">
        <v>132827.22386715678</v>
      </c>
      <c r="U367" s="14">
        <v>132731.01757163371</v>
      </c>
      <c r="V367" s="14">
        <v>133211.07884516165</v>
      </c>
      <c r="W367" s="14">
        <v>133527.79158582853</v>
      </c>
      <c r="X367" s="14">
        <v>134067.20745930867</v>
      </c>
      <c r="Y367" s="14">
        <v>135516.89635534224</v>
      </c>
      <c r="Z367" s="14">
        <v>136017.81013442672</v>
      </c>
      <c r="AA367" s="14">
        <v>136736.87545066761</v>
      </c>
      <c r="AB367" s="14">
        <v>136785.45923202095</v>
      </c>
      <c r="AC367" s="14">
        <v>137883.7079126527</v>
      </c>
    </row>
    <row r="368" spans="1:29" s="14" customFormat="1">
      <c r="A368" s="1" t="s">
        <v>524</v>
      </c>
      <c r="B368" s="1" t="s">
        <v>533</v>
      </c>
      <c r="C368" s="1"/>
      <c r="D368" s="1" t="s">
        <v>598</v>
      </c>
      <c r="E368" s="1" t="s">
        <v>602</v>
      </c>
      <c r="F368" s="1">
        <v>98</v>
      </c>
      <c r="G368" s="1" t="s">
        <v>836</v>
      </c>
      <c r="H368" s="1" t="str">
        <f t="shared" si="6"/>
        <v>98종합평균전세가격</v>
      </c>
      <c r="I368" s="1" t="s">
        <v>1387</v>
      </c>
      <c r="J368" s="13">
        <v>161719.36341857744</v>
      </c>
      <c r="K368" s="13">
        <v>161605.3133634704</v>
      </c>
      <c r="L368" s="13">
        <v>160975.16185986469</v>
      </c>
      <c r="M368" s="13">
        <v>159019.47576727773</v>
      </c>
      <c r="N368" s="13">
        <v>158021.50011216101</v>
      </c>
      <c r="O368" s="13">
        <v>157612.17763283313</v>
      </c>
      <c r="P368" s="13">
        <v>157489.96807782995</v>
      </c>
      <c r="Q368" s="14">
        <v>157423.4909907465</v>
      </c>
      <c r="R368" s="14">
        <v>157289.60724715036</v>
      </c>
      <c r="S368" s="14">
        <v>158700.34415129895</v>
      </c>
      <c r="T368" s="14">
        <v>159869.27094830654</v>
      </c>
      <c r="U368" s="14">
        <v>161273.96811055223</v>
      </c>
      <c r="V368" s="14">
        <v>161966.2797123254</v>
      </c>
      <c r="W368" s="14">
        <v>162444.30338134631</v>
      </c>
      <c r="X368" s="14">
        <v>163118.75471424134</v>
      </c>
      <c r="Y368" s="14">
        <v>164127.00095595737</v>
      </c>
      <c r="Z368" s="14">
        <v>164973.15958034681</v>
      </c>
      <c r="AA368" s="14">
        <v>165875.36328397584</v>
      </c>
      <c r="AB368" s="14">
        <v>166309.70558932555</v>
      </c>
      <c r="AC368" s="14">
        <v>169290.4888290127</v>
      </c>
    </row>
    <row r="369" spans="1:29" s="14" customFormat="1">
      <c r="A369" s="1" t="s">
        <v>524</v>
      </c>
      <c r="B369" s="1" t="s">
        <v>533</v>
      </c>
      <c r="C369" s="1" t="s">
        <v>536</v>
      </c>
      <c r="D369" s="1"/>
      <c r="E369" s="1"/>
      <c r="F369" s="1">
        <v>99</v>
      </c>
      <c r="G369" s="1" t="s">
        <v>836</v>
      </c>
      <c r="H369" s="1" t="str">
        <f t="shared" si="6"/>
        <v>99종합평균전세가격</v>
      </c>
      <c r="I369" s="1" t="s">
        <v>1387</v>
      </c>
      <c r="J369" s="13">
        <v>127728.46822917488</v>
      </c>
      <c r="K369" s="13">
        <v>127786.28045157721</v>
      </c>
      <c r="L369" s="13">
        <v>127635.41664039383</v>
      </c>
      <c r="M369" s="13">
        <v>127732.68692564576</v>
      </c>
      <c r="N369" s="13">
        <v>127609.213510325</v>
      </c>
      <c r="O369" s="13">
        <v>127471.52927265997</v>
      </c>
      <c r="P369" s="13">
        <v>127168.51833182723</v>
      </c>
      <c r="Q369" s="14">
        <v>126940.96088363652</v>
      </c>
      <c r="R369" s="14">
        <v>127542.91910023874</v>
      </c>
      <c r="S369" s="14">
        <v>128209.0274758123</v>
      </c>
      <c r="T369" s="14">
        <v>128570.91351393289</v>
      </c>
      <c r="U369" s="14">
        <v>128064.85228558122</v>
      </c>
      <c r="V369" s="14">
        <v>128528.82900738172</v>
      </c>
      <c r="W369" s="14">
        <v>128732.01890492832</v>
      </c>
      <c r="X369" s="14">
        <v>129369.34468612254</v>
      </c>
      <c r="Y369" s="14">
        <v>130068.05232496942</v>
      </c>
      <c r="Z369" s="14">
        <v>130506.7178847976</v>
      </c>
      <c r="AA369" s="14">
        <v>130770.4135016433</v>
      </c>
      <c r="AB369" s="14">
        <v>131158.45334468613</v>
      </c>
      <c r="AC369" s="14">
        <v>132060.47505881693</v>
      </c>
    </row>
    <row r="370" spans="1:29" s="14" customFormat="1">
      <c r="A370" s="1" t="s">
        <v>524</v>
      </c>
      <c r="B370" s="1" t="s">
        <v>533</v>
      </c>
      <c r="C370" s="1"/>
      <c r="D370" s="1" t="s">
        <v>603</v>
      </c>
      <c r="E370" s="1"/>
      <c r="F370" s="1">
        <v>100</v>
      </c>
      <c r="G370" s="1" t="s">
        <v>836</v>
      </c>
      <c r="H370" s="1" t="str">
        <f t="shared" si="6"/>
        <v>100종합평균전세가격</v>
      </c>
      <c r="I370" s="1" t="s">
        <v>1387</v>
      </c>
      <c r="J370" s="13">
        <v>132363.82765465049</v>
      </c>
      <c r="K370" s="13">
        <v>132706.78045319926</v>
      </c>
      <c r="L370" s="13">
        <v>132522.08244425314</v>
      </c>
      <c r="M370" s="13">
        <v>132614.75868065559</v>
      </c>
      <c r="N370" s="13">
        <v>131768.2118756558</v>
      </c>
      <c r="O370" s="13">
        <v>131591.16122372012</v>
      </c>
      <c r="P370" s="13">
        <v>131478.16282623686</v>
      </c>
      <c r="Q370" s="14">
        <v>131553.58514895971</v>
      </c>
      <c r="R370" s="14">
        <v>132325.51089562997</v>
      </c>
      <c r="S370" s="14">
        <v>133124.13574855661</v>
      </c>
      <c r="T370" s="14">
        <v>133662.01294593437</v>
      </c>
      <c r="U370" s="14">
        <v>133622.78093961661</v>
      </c>
      <c r="V370" s="14">
        <v>134315.87646089547</v>
      </c>
      <c r="W370" s="14">
        <v>134881.73369508333</v>
      </c>
      <c r="X370" s="14">
        <v>135810.23770590112</v>
      </c>
      <c r="Y370" s="14">
        <v>136197.90543649657</v>
      </c>
      <c r="Z370" s="14">
        <v>135977.78495305593</v>
      </c>
      <c r="AA370" s="14">
        <v>136074.1340793586</v>
      </c>
      <c r="AB370" s="14">
        <v>136718.94258221856</v>
      </c>
      <c r="AC370" s="14">
        <v>138959.79528061484</v>
      </c>
    </row>
    <row r="371" spans="1:29" s="14" customFormat="1">
      <c r="A371" s="1" t="s">
        <v>524</v>
      </c>
      <c r="B371" s="1" t="s">
        <v>533</v>
      </c>
      <c r="C371" s="1"/>
      <c r="D371" s="1" t="s">
        <v>603</v>
      </c>
      <c r="E371" s="1" t="s">
        <v>604</v>
      </c>
      <c r="F371" s="1">
        <v>101</v>
      </c>
      <c r="G371" s="1" t="s">
        <v>836</v>
      </c>
      <c r="H371" s="1" t="str">
        <f t="shared" si="6"/>
        <v>101종합평균전세가격</v>
      </c>
      <c r="I371" s="1" t="s">
        <v>1387</v>
      </c>
      <c r="J371" s="13">
        <v>142962.75178064805</v>
      </c>
      <c r="K371" s="13">
        <v>143369.63207271518</v>
      </c>
      <c r="L371" s="13">
        <v>143478.61786523316</v>
      </c>
      <c r="M371" s="13">
        <v>143623.93225525712</v>
      </c>
      <c r="N371" s="13">
        <v>142425.08853755935</v>
      </c>
      <c r="O371" s="13">
        <v>142207.11695252339</v>
      </c>
      <c r="P371" s="13">
        <v>142047.27112349702</v>
      </c>
      <c r="Q371" s="14">
        <v>142396.02565955455</v>
      </c>
      <c r="R371" s="14">
        <v>143234.31595466929</v>
      </c>
      <c r="S371" s="14">
        <v>143966.35300974289</v>
      </c>
      <c r="T371" s="14">
        <v>144518.54769183398</v>
      </c>
      <c r="U371" s="14">
        <v>144269.8222128372</v>
      </c>
      <c r="V371" s="14">
        <v>145482.46143235412</v>
      </c>
      <c r="W371" s="14">
        <v>146205.1255356934</v>
      </c>
      <c r="X371" s="14">
        <v>147486.68935783635</v>
      </c>
      <c r="Y371" s="14">
        <v>147837.26905367037</v>
      </c>
      <c r="Z371" s="14">
        <v>147226.67588289717</v>
      </c>
      <c r="AA371" s="14">
        <v>147177.8010479158</v>
      </c>
      <c r="AB371" s="14">
        <v>147774.02732055314</v>
      </c>
      <c r="AC371" s="14">
        <v>150963.50152447593</v>
      </c>
    </row>
    <row r="372" spans="1:29" s="14" customFormat="1">
      <c r="A372" s="1" t="s">
        <v>524</v>
      </c>
      <c r="B372" s="1" t="s">
        <v>533</v>
      </c>
      <c r="C372" s="1"/>
      <c r="D372" s="1" t="s">
        <v>603</v>
      </c>
      <c r="E372" s="1" t="s">
        <v>605</v>
      </c>
      <c r="F372" s="1">
        <v>102</v>
      </c>
      <c r="G372" s="1" t="s">
        <v>836</v>
      </c>
      <c r="H372" s="1" t="str">
        <f t="shared" si="6"/>
        <v>102종합평균전세가격</v>
      </c>
      <c r="I372" s="1" t="s">
        <v>1387</v>
      </c>
      <c r="J372" s="13">
        <v>126733.2674550331</v>
      </c>
      <c r="K372" s="13">
        <v>126886.8074086596</v>
      </c>
      <c r="L372" s="13">
        <v>126335.63771139935</v>
      </c>
      <c r="M372" s="13">
        <v>126428.52651842957</v>
      </c>
      <c r="N372" s="13">
        <v>126113.36556098571</v>
      </c>
      <c r="O372" s="13">
        <v>125943.66350697748</v>
      </c>
      <c r="P372" s="13">
        <v>125895.17720583225</v>
      </c>
      <c r="Q372" s="14">
        <v>125491.12469628887</v>
      </c>
      <c r="R372" s="14">
        <v>125911.33930621399</v>
      </c>
      <c r="S372" s="14">
        <v>126608.32174836696</v>
      </c>
      <c r="T372" s="14">
        <v>126980.0500571469</v>
      </c>
      <c r="U372" s="14">
        <v>126842.67909957479</v>
      </c>
      <c r="V372" s="14">
        <v>126791.45978395462</v>
      </c>
      <c r="W372" s="14">
        <v>127084.95546475645</v>
      </c>
      <c r="X372" s="14">
        <v>127572.17606013909</v>
      </c>
      <c r="Y372" s="14">
        <v>128031.70660225522</v>
      </c>
      <c r="Z372" s="14">
        <v>128215.71396821599</v>
      </c>
      <c r="AA372" s="14">
        <v>128460.55694087938</v>
      </c>
      <c r="AB372" s="14">
        <v>129101.43924425634</v>
      </c>
      <c r="AC372" s="14">
        <v>129950.58798244478</v>
      </c>
    </row>
    <row r="373" spans="1:29" s="14" customFormat="1">
      <c r="A373" s="1" t="s">
        <v>524</v>
      </c>
      <c r="B373" s="1" t="s">
        <v>533</v>
      </c>
      <c r="C373" s="1"/>
      <c r="D373" s="1" t="s">
        <v>603</v>
      </c>
      <c r="E373" s="1" t="s">
        <v>606</v>
      </c>
      <c r="F373" s="1">
        <v>103</v>
      </c>
      <c r="G373" s="1" t="s">
        <v>836</v>
      </c>
      <c r="H373" s="1" t="str">
        <f t="shared" si="6"/>
        <v>103종합평균전세가격</v>
      </c>
      <c r="I373" s="1" t="s">
        <v>1387</v>
      </c>
      <c r="J373" s="13">
        <v>94057.692307692312</v>
      </c>
      <c r="K373" s="13">
        <v>94692.307692307688</v>
      </c>
      <c r="L373" s="13">
        <v>94153.846153846156</v>
      </c>
      <c r="M373" s="13">
        <v>93961.538461538468</v>
      </c>
      <c r="N373" s="13">
        <v>93230.769230769234</v>
      </c>
      <c r="O373" s="13">
        <v>93250</v>
      </c>
      <c r="P373" s="13">
        <v>93173.076923076922</v>
      </c>
      <c r="Q373" s="14">
        <v>93384.61538461539</v>
      </c>
      <c r="R373" s="14">
        <v>94980.769230769234</v>
      </c>
      <c r="S373" s="14">
        <v>96480.769230769234</v>
      </c>
      <c r="T373" s="14">
        <v>97500</v>
      </c>
      <c r="U373" s="14">
        <v>98557.692307692312</v>
      </c>
      <c r="V373" s="14">
        <v>98942.307692307688</v>
      </c>
      <c r="W373" s="14">
        <v>99576.923076923078</v>
      </c>
      <c r="X373" s="14">
        <v>100076.92307692308</v>
      </c>
      <c r="Y373" s="14">
        <v>100423.07692307692</v>
      </c>
      <c r="Z373" s="14">
        <v>100961.53846153847</v>
      </c>
      <c r="AA373" s="14">
        <v>101346.15384615384</v>
      </c>
      <c r="AB373" s="14">
        <v>102269.23076923077</v>
      </c>
      <c r="AC373" s="14">
        <v>104057.69230769231</v>
      </c>
    </row>
    <row r="374" spans="1:29" s="14" customFormat="1">
      <c r="A374" s="1" t="s">
        <v>524</v>
      </c>
      <c r="B374" s="1" t="s">
        <v>533</v>
      </c>
      <c r="C374" s="1"/>
      <c r="D374" s="1" t="s">
        <v>607</v>
      </c>
      <c r="E374" s="1"/>
      <c r="F374" s="1">
        <v>104</v>
      </c>
      <c r="G374" s="1" t="s">
        <v>836</v>
      </c>
      <c r="H374" s="1" t="str">
        <f t="shared" si="6"/>
        <v>104종합평균전세가격</v>
      </c>
      <c r="I374" s="1" t="s">
        <v>1387</v>
      </c>
      <c r="J374" s="13">
        <v>115810.24284557231</v>
      </c>
      <c r="K374" s="13">
        <v>115699.30652543128</v>
      </c>
      <c r="L374" s="13">
        <v>115355.37402184897</v>
      </c>
      <c r="M374" s="13">
        <v>115317.61543633121</v>
      </c>
      <c r="N374" s="13">
        <v>115325.77573174881</v>
      </c>
      <c r="O374" s="13">
        <v>115184.97922290702</v>
      </c>
      <c r="P374" s="13">
        <v>114822.56887947895</v>
      </c>
      <c r="Q374" s="14">
        <v>114421.5928310069</v>
      </c>
      <c r="R374" s="14">
        <v>114818.03576515021</v>
      </c>
      <c r="S374" s="14">
        <v>115838.62351112769</v>
      </c>
      <c r="T374" s="14">
        <v>116089.82881917454</v>
      </c>
      <c r="U374" s="14">
        <v>114542.50767031015</v>
      </c>
      <c r="V374" s="14">
        <v>115207.05294374893</v>
      </c>
      <c r="W374" s="14">
        <v>115460.52484344572</v>
      </c>
      <c r="X374" s="14">
        <v>115901.03222351501</v>
      </c>
      <c r="Y374" s="14">
        <v>116472.20165398148</v>
      </c>
      <c r="Z374" s="14">
        <v>117296.35172271743</v>
      </c>
      <c r="AA374" s="14">
        <v>117493.95285801627</v>
      </c>
      <c r="AB374" s="14">
        <v>117777.86950488588</v>
      </c>
      <c r="AC374" s="14">
        <v>118158.48325830008</v>
      </c>
    </row>
    <row r="375" spans="1:29" s="14" customFormat="1">
      <c r="A375" s="1" t="s">
        <v>524</v>
      </c>
      <c r="B375" s="1" t="s">
        <v>533</v>
      </c>
      <c r="C375" s="1"/>
      <c r="D375" s="1" t="s">
        <v>607</v>
      </c>
      <c r="E375" s="1" t="s">
        <v>608</v>
      </c>
      <c r="F375" s="1">
        <v>105</v>
      </c>
      <c r="G375" s="1" t="s">
        <v>836</v>
      </c>
      <c r="H375" s="1" t="str">
        <f t="shared" si="6"/>
        <v>105종합평균전세가격</v>
      </c>
      <c r="I375" s="1" t="s">
        <v>1387</v>
      </c>
      <c r="J375" s="13">
        <v>103993.36924414431</v>
      </c>
      <c r="K375" s="13">
        <v>103993.36924414431</v>
      </c>
      <c r="L375" s="13">
        <v>103899.52165184685</v>
      </c>
      <c r="M375" s="13">
        <v>103798.08685974721</v>
      </c>
      <c r="N375" s="13">
        <v>103767.61188059844</v>
      </c>
      <c r="O375" s="13">
        <v>103828.75931050234</v>
      </c>
      <c r="P375" s="13">
        <v>103550.20586257239</v>
      </c>
      <c r="Q375" s="14">
        <v>102767.45049645499</v>
      </c>
      <c r="R375" s="14">
        <v>102740.92747303221</v>
      </c>
      <c r="S375" s="14">
        <v>103459.54355668444</v>
      </c>
      <c r="T375" s="14">
        <v>103643.47731726305</v>
      </c>
      <c r="U375" s="14">
        <v>102181.61152864105</v>
      </c>
      <c r="V375" s="14">
        <v>103091.87386175964</v>
      </c>
      <c r="W375" s="14">
        <v>103364.41054338247</v>
      </c>
      <c r="X375" s="14">
        <v>103127.51325192646</v>
      </c>
      <c r="Y375" s="14">
        <v>102869.40872258002</v>
      </c>
      <c r="Z375" s="14">
        <v>103766.8751418621</v>
      </c>
      <c r="AA375" s="14">
        <v>104011.36816969803</v>
      </c>
      <c r="AB375" s="14">
        <v>104241.89943515002</v>
      </c>
      <c r="AC375" s="14">
        <v>104219.34995250247</v>
      </c>
    </row>
    <row r="376" spans="1:29" s="14" customFormat="1">
      <c r="A376" s="1" t="s">
        <v>524</v>
      </c>
      <c r="B376" s="1" t="s">
        <v>533</v>
      </c>
      <c r="C376" s="1"/>
      <c r="D376" s="1" t="s">
        <v>607</v>
      </c>
      <c r="E376" s="1" t="s">
        <v>609</v>
      </c>
      <c r="F376" s="1">
        <v>106</v>
      </c>
      <c r="G376" s="1" t="s">
        <v>836</v>
      </c>
      <c r="H376" s="1" t="str">
        <f t="shared" si="6"/>
        <v>106종합평균전세가격</v>
      </c>
      <c r="I376" s="1" t="s">
        <v>1387</v>
      </c>
      <c r="J376" s="13">
        <v>126955.8462768571</v>
      </c>
      <c r="K376" s="13">
        <v>126740.27549314113</v>
      </c>
      <c r="L376" s="13">
        <v>126160.46441969815</v>
      </c>
      <c r="M376" s="13">
        <v>126182.76484559983</v>
      </c>
      <c r="N376" s="13">
        <v>126227.36569740313</v>
      </c>
      <c r="O376" s="13">
        <v>125896.09689169769</v>
      </c>
      <c r="P376" s="13">
        <v>125454.59323359735</v>
      </c>
      <c r="Q376" s="14">
        <v>125413.70911944432</v>
      </c>
      <c r="R376" s="14">
        <v>126209.09097660324</v>
      </c>
      <c r="S376" s="14">
        <v>127514.49656097719</v>
      </c>
      <c r="T376" s="14">
        <v>127829.15198413729</v>
      </c>
      <c r="U376" s="14">
        <v>126312.36330934615</v>
      </c>
      <c r="V376" s="14">
        <v>126742.94056886963</v>
      </c>
      <c r="W376" s="14">
        <v>126978.2592757487</v>
      </c>
      <c r="X376" s="14">
        <v>128063.78098986649</v>
      </c>
      <c r="Y376" s="14">
        <v>129424.57236038856</v>
      </c>
      <c r="Z376" s="14">
        <v>130178.91172510922</v>
      </c>
      <c r="AA376" s="14">
        <v>130331.86311984908</v>
      </c>
      <c r="AB376" s="14">
        <v>130666.61250775281</v>
      </c>
      <c r="AC376" s="14">
        <v>131431.11210836039</v>
      </c>
    </row>
    <row r="377" spans="1:29" s="14" customFormat="1">
      <c r="A377" s="1" t="s">
        <v>524</v>
      </c>
      <c r="B377" s="1" t="s">
        <v>533</v>
      </c>
      <c r="C377" s="1"/>
      <c r="D377" s="1" t="s">
        <v>610</v>
      </c>
      <c r="E377" s="1"/>
      <c r="F377" s="1">
        <v>107</v>
      </c>
      <c r="G377" s="1" t="s">
        <v>836</v>
      </c>
      <c r="H377" s="1" t="str">
        <f t="shared" si="6"/>
        <v>107종합평균전세가격</v>
      </c>
      <c r="I377" s="1" t="s">
        <v>1387</v>
      </c>
      <c r="J377" s="13">
        <v>99480.983851839235</v>
      </c>
      <c r="K377" s="13">
        <v>99649.469685007163</v>
      </c>
      <c r="L377" s="13">
        <v>99337.579999980953</v>
      </c>
      <c r="M377" s="13">
        <v>99323.168973071006</v>
      </c>
      <c r="N377" s="13">
        <v>99579.611602981429</v>
      </c>
      <c r="O377" s="13">
        <v>99509.805905659145</v>
      </c>
      <c r="P377" s="13">
        <v>99395.231008779636</v>
      </c>
      <c r="Q377" s="14">
        <v>99430.067670419696</v>
      </c>
      <c r="R377" s="14">
        <v>100057.58711298234</v>
      </c>
      <c r="S377" s="14">
        <v>100874.99703395405</v>
      </c>
      <c r="T377" s="14">
        <v>101322.11749288012</v>
      </c>
      <c r="U377" s="14">
        <v>101612.18108147387</v>
      </c>
      <c r="V377" s="14">
        <v>101665.26171616046</v>
      </c>
      <c r="W377" s="14">
        <v>101791.30562521188</v>
      </c>
      <c r="X377" s="14">
        <v>102452.79742138428</v>
      </c>
      <c r="Y377" s="14">
        <v>103346.81954440421</v>
      </c>
      <c r="Z377" s="14">
        <v>103789.81903336795</v>
      </c>
      <c r="AA377" s="14">
        <v>104003.13259367456</v>
      </c>
      <c r="AB377" s="14">
        <v>104190.43785284051</v>
      </c>
      <c r="AC377" s="14">
        <v>104641.828066303</v>
      </c>
    </row>
    <row r="378" spans="1:29" s="14" customFormat="1">
      <c r="A378" s="1" t="s">
        <v>524</v>
      </c>
      <c r="B378" s="1" t="s">
        <v>533</v>
      </c>
      <c r="C378" s="1"/>
      <c r="D378" s="1" t="s">
        <v>611</v>
      </c>
      <c r="E378" s="1"/>
      <c r="F378" s="1">
        <v>108</v>
      </c>
      <c r="G378" s="1" t="s">
        <v>836</v>
      </c>
      <c r="H378" s="1" t="str">
        <f t="shared" si="6"/>
        <v>108종합평균전세가격</v>
      </c>
      <c r="I378" s="1" t="s">
        <v>1387</v>
      </c>
      <c r="J378" s="13">
        <v>159999.43283298754</v>
      </c>
      <c r="K378" s="13">
        <v>160016.44296378686</v>
      </c>
      <c r="L378" s="13">
        <v>160431.99196273877</v>
      </c>
      <c r="M378" s="13">
        <v>160893.89874904638</v>
      </c>
      <c r="N378" s="13">
        <v>160964.83896512017</v>
      </c>
      <c r="O378" s="13">
        <v>160958.04621826272</v>
      </c>
      <c r="P378" s="13">
        <v>159313.02180256395</v>
      </c>
      <c r="Q378" s="14">
        <v>158477.51393909578</v>
      </c>
      <c r="R378" s="14">
        <v>158389.20822994874</v>
      </c>
      <c r="S378" s="14">
        <v>158248.46244376234</v>
      </c>
      <c r="T378" s="14">
        <v>158499.09538476894</v>
      </c>
      <c r="U378" s="14">
        <v>158132.49674659266</v>
      </c>
      <c r="V378" s="14">
        <v>158340.31266703343</v>
      </c>
      <c r="W378" s="14">
        <v>158266.18144271034</v>
      </c>
      <c r="X378" s="14">
        <v>159363.00059233373</v>
      </c>
      <c r="Y378" s="14">
        <v>161073.89035756743</v>
      </c>
      <c r="Z378" s="14">
        <v>162580.35262351227</v>
      </c>
      <c r="AA378" s="14">
        <v>163336.27579803555</v>
      </c>
      <c r="AB378" s="14">
        <v>164086.7240206697</v>
      </c>
      <c r="AC378" s="14">
        <v>165256.46511169945</v>
      </c>
    </row>
    <row r="379" spans="1:29" s="14" customFormat="1">
      <c r="A379" s="1" t="s">
        <v>524</v>
      </c>
      <c r="B379" s="1" t="s">
        <v>533</v>
      </c>
      <c r="C379" s="1"/>
      <c r="D379" s="1" t="s">
        <v>612</v>
      </c>
      <c r="E379" s="1"/>
      <c r="F379" s="1">
        <v>109</v>
      </c>
      <c r="G379" s="1" t="s">
        <v>836</v>
      </c>
      <c r="H379" s="1" t="str">
        <f t="shared" si="6"/>
        <v>109종합평균전세가격</v>
      </c>
      <c r="I379" s="1" t="s">
        <v>1387</v>
      </c>
      <c r="J379" s="13">
        <v>162994.00919940043</v>
      </c>
      <c r="K379" s="13">
        <v>162851.07698586129</v>
      </c>
      <c r="L379" s="13">
        <v>162530.21237152768</v>
      </c>
      <c r="M379" s="13">
        <v>162087.55909118397</v>
      </c>
      <c r="N379" s="13">
        <v>161684.90090887842</v>
      </c>
      <c r="O379" s="13">
        <v>161349.80809877886</v>
      </c>
      <c r="P379" s="13">
        <v>161145.25278038858</v>
      </c>
      <c r="Q379" s="14">
        <v>160615.01153217486</v>
      </c>
      <c r="R379" s="14">
        <v>162068.17230732416</v>
      </c>
      <c r="S379" s="14">
        <v>163317.06950941388</v>
      </c>
      <c r="T379" s="14">
        <v>163800.35531530928</v>
      </c>
      <c r="U379" s="14">
        <v>164442.68680745803</v>
      </c>
      <c r="V379" s="14">
        <v>164964.24878531901</v>
      </c>
      <c r="W379" s="14">
        <v>165210.40448511162</v>
      </c>
      <c r="X379" s="14">
        <v>166127.83626044865</v>
      </c>
      <c r="Y379" s="14">
        <v>167138.85122438869</v>
      </c>
      <c r="Z379" s="14">
        <v>167775.89916738722</v>
      </c>
      <c r="AA379" s="14">
        <v>168550.43193959384</v>
      </c>
      <c r="AB379" s="14">
        <v>169342.31479008359</v>
      </c>
      <c r="AC379" s="14">
        <v>170162.8156554036</v>
      </c>
    </row>
    <row r="380" spans="1:29" s="14" customFormat="1">
      <c r="A380" s="1" t="s">
        <v>524</v>
      </c>
      <c r="B380" s="1" t="s">
        <v>533</v>
      </c>
      <c r="C380" s="1"/>
      <c r="D380" s="1" t="s">
        <v>613</v>
      </c>
      <c r="E380" s="1"/>
      <c r="F380" s="1">
        <v>110</v>
      </c>
      <c r="G380" s="1" t="s">
        <v>836</v>
      </c>
      <c r="H380" s="1" t="str">
        <f t="shared" si="6"/>
        <v>110종합평균전세가격</v>
      </c>
      <c r="I380" s="1" t="s">
        <v>1387</v>
      </c>
      <c r="J380" s="13">
        <v>125531.11253519449</v>
      </c>
      <c r="K380" s="13">
        <v>125494.03520153722</v>
      </c>
      <c r="L380" s="13">
        <v>125658.67197213756</v>
      </c>
      <c r="M380" s="13">
        <v>125355.70946983364</v>
      </c>
      <c r="N380" s="13">
        <v>125455.5912666247</v>
      </c>
      <c r="O380" s="13">
        <v>125338.18452066348</v>
      </c>
      <c r="P380" s="13">
        <v>125117.92556626526</v>
      </c>
      <c r="Q380" s="14">
        <v>125086.26885645192</v>
      </c>
      <c r="R380" s="14">
        <v>125648.61569814806</v>
      </c>
      <c r="S380" s="14">
        <v>126139.53396841553</v>
      </c>
      <c r="T380" s="14">
        <v>126678.14050725654</v>
      </c>
      <c r="U380" s="14">
        <v>128182.69096494903</v>
      </c>
      <c r="V380" s="14">
        <v>129217.42075129172</v>
      </c>
      <c r="W380" s="14">
        <v>129004.35693338919</v>
      </c>
      <c r="X380" s="14">
        <v>129008.12735651445</v>
      </c>
      <c r="Y380" s="14">
        <v>129120.9258483452</v>
      </c>
      <c r="Z380" s="14">
        <v>129292.00879765397</v>
      </c>
      <c r="AA380" s="14">
        <v>129248.14271749755</v>
      </c>
      <c r="AB380" s="14">
        <v>129362.16310571149</v>
      </c>
      <c r="AC380" s="14">
        <v>130126.02290182935</v>
      </c>
    </row>
    <row r="381" spans="1:29" s="14" customFormat="1">
      <c r="A381" s="1" t="s">
        <v>524</v>
      </c>
      <c r="B381" s="1" t="s">
        <v>533</v>
      </c>
      <c r="C381" s="1"/>
      <c r="D381" s="1" t="s">
        <v>614</v>
      </c>
      <c r="E381" s="1"/>
      <c r="F381" s="1">
        <v>111</v>
      </c>
      <c r="G381" s="1" t="s">
        <v>836</v>
      </c>
      <c r="H381" s="1" t="str">
        <f t="shared" si="6"/>
        <v>111종합평균전세가격</v>
      </c>
      <c r="I381" s="1" t="s">
        <v>1387</v>
      </c>
      <c r="J381" s="13">
        <v>97976.36986883168</v>
      </c>
      <c r="K381" s="13">
        <v>98032.373143423421</v>
      </c>
      <c r="L381" s="13">
        <v>97953.96855899498</v>
      </c>
      <c r="M381" s="13">
        <v>98766.0160405754</v>
      </c>
      <c r="N381" s="13">
        <v>99230.84321968694</v>
      </c>
      <c r="O381" s="13">
        <v>99197.241254931898</v>
      </c>
      <c r="P381" s="13">
        <v>99475.706800933141</v>
      </c>
      <c r="Q381" s="14">
        <v>99564.278155641587</v>
      </c>
      <c r="R381" s="14">
        <v>99795.399863353494</v>
      </c>
      <c r="S381" s="14">
        <v>99742.222350935277</v>
      </c>
      <c r="T381" s="14">
        <v>99817.981890030351</v>
      </c>
      <c r="U381" s="14">
        <v>99784.984327001803</v>
      </c>
      <c r="V381" s="14">
        <v>99962.913447188563</v>
      </c>
      <c r="W381" s="14">
        <v>99974.254449586835</v>
      </c>
      <c r="X381" s="14">
        <v>100024.05196072168</v>
      </c>
      <c r="Y381" s="14">
        <v>100268.00831557371</v>
      </c>
      <c r="Z381" s="14">
        <v>100209.71305463774</v>
      </c>
      <c r="AA381" s="14">
        <v>100034.21236070544</v>
      </c>
      <c r="AB381" s="14">
        <v>99774.580057721236</v>
      </c>
      <c r="AC381" s="14">
        <v>99821.604441166739</v>
      </c>
    </row>
    <row r="382" spans="1:29" s="14" customFormat="1">
      <c r="A382" s="1" t="s">
        <v>524</v>
      </c>
      <c r="B382" s="1" t="s">
        <v>533</v>
      </c>
      <c r="C382" s="1" t="s">
        <v>537</v>
      </c>
      <c r="D382" s="1"/>
      <c r="E382" s="1"/>
      <c r="F382" s="1">
        <v>112</v>
      </c>
      <c r="G382" s="1" t="s">
        <v>836</v>
      </c>
      <c r="H382" s="1" t="str">
        <f t="shared" si="6"/>
        <v>112종합평균전세가격</v>
      </c>
      <c r="I382" s="1" t="s">
        <v>1387</v>
      </c>
      <c r="J382" s="13">
        <v>140318.1288137752</v>
      </c>
      <c r="K382" s="13">
        <v>140326.63852568474</v>
      </c>
      <c r="L382" s="13">
        <v>140630.16871625691</v>
      </c>
      <c r="M382" s="13">
        <v>139951.50463572764</v>
      </c>
      <c r="N382" s="13">
        <v>138964.61305417435</v>
      </c>
      <c r="O382" s="13">
        <v>138384.33764176667</v>
      </c>
      <c r="P382" s="13">
        <v>137543.6972386518</v>
      </c>
      <c r="Q382" s="14">
        <v>137149.26459917403</v>
      </c>
      <c r="R382" s="14">
        <v>137808.30172100972</v>
      </c>
      <c r="S382" s="14">
        <v>138448.01439249507</v>
      </c>
      <c r="T382" s="14">
        <v>138680.05207737806</v>
      </c>
      <c r="U382" s="14">
        <v>136161.20708396606</v>
      </c>
      <c r="V382" s="14">
        <v>136503.35470042279</v>
      </c>
      <c r="W382" s="14">
        <v>136894.86616840112</v>
      </c>
      <c r="X382" s="14">
        <v>137484.45344224354</v>
      </c>
      <c r="Y382" s="14">
        <v>137940.26219394043</v>
      </c>
      <c r="Z382" s="14">
        <v>138171.34237548584</v>
      </c>
      <c r="AA382" s="14">
        <v>138143.06929921082</v>
      </c>
      <c r="AB382" s="14">
        <v>138831.27111945776</v>
      </c>
      <c r="AC382" s="14">
        <v>139663.77919594554</v>
      </c>
    </row>
    <row r="383" spans="1:29" s="14" customFormat="1">
      <c r="A383" s="1" t="s">
        <v>524</v>
      </c>
      <c r="B383" s="1" t="s">
        <v>533</v>
      </c>
      <c r="C383" s="1"/>
      <c r="D383" s="1" t="s">
        <v>615</v>
      </c>
      <c r="E383" s="1"/>
      <c r="F383" s="1">
        <v>113</v>
      </c>
      <c r="G383" s="1" t="s">
        <v>836</v>
      </c>
      <c r="H383" s="1" t="str">
        <f t="shared" si="6"/>
        <v>113종합평균전세가격</v>
      </c>
      <c r="I383" s="1" t="s">
        <v>1387</v>
      </c>
      <c r="J383" s="13">
        <v>127676.91983132972</v>
      </c>
      <c r="K383" s="13">
        <v>126910.20994089385</v>
      </c>
      <c r="L383" s="13">
        <v>127141.39328708546</v>
      </c>
      <c r="M383" s="13">
        <v>125504.16033733767</v>
      </c>
      <c r="N383" s="13">
        <v>123966.69616192894</v>
      </c>
      <c r="O383" s="13">
        <v>123002.21848151201</v>
      </c>
      <c r="P383" s="13">
        <v>122616.49419660808</v>
      </c>
      <c r="Q383" s="14">
        <v>122566.58511274731</v>
      </c>
      <c r="R383" s="14">
        <v>123142.90032973404</v>
      </c>
      <c r="S383" s="14">
        <v>123680.57693820469</v>
      </c>
      <c r="T383" s="14">
        <v>124001.39751679321</v>
      </c>
      <c r="U383" s="14">
        <v>121728.30486051344</v>
      </c>
      <c r="V383" s="14">
        <v>122498.8645365946</v>
      </c>
      <c r="W383" s="14">
        <v>122884.58781066144</v>
      </c>
      <c r="X383" s="14">
        <v>123525.67550420309</v>
      </c>
      <c r="Y383" s="14">
        <v>124379.07393490215</v>
      </c>
      <c r="Z383" s="14">
        <v>124832.64046294721</v>
      </c>
      <c r="AA383" s="14">
        <v>124966.07897675382</v>
      </c>
      <c r="AB383" s="14">
        <v>125814.27048114166</v>
      </c>
      <c r="AC383" s="14">
        <v>126571.30893143163</v>
      </c>
    </row>
    <row r="384" spans="1:29" s="14" customFormat="1">
      <c r="A384" s="1" t="s">
        <v>524</v>
      </c>
      <c r="B384" s="1" t="s">
        <v>533</v>
      </c>
      <c r="C384" s="1"/>
      <c r="D384" s="1" t="s">
        <v>616</v>
      </c>
      <c r="E384" s="1"/>
      <c r="F384" s="1">
        <v>114</v>
      </c>
      <c r="G384" s="1" t="s">
        <v>836</v>
      </c>
      <c r="H384" s="1" t="str">
        <f t="shared" si="6"/>
        <v>114종합평균전세가격</v>
      </c>
      <c r="I384" s="1" t="s">
        <v>1387</v>
      </c>
      <c r="J384" s="13">
        <v>195294.81699328756</v>
      </c>
      <c r="K384" s="13">
        <v>197883.67476351824</v>
      </c>
      <c r="L384" s="13">
        <v>198843.85767355777</v>
      </c>
      <c r="M384" s="13">
        <v>198741.98102845252</v>
      </c>
      <c r="N384" s="13">
        <v>197852.58977407889</v>
      </c>
      <c r="O384" s="13">
        <v>197347.23034774224</v>
      </c>
      <c r="P384" s="13">
        <v>196342.00880523017</v>
      </c>
      <c r="Q384" s="14">
        <v>195362.68417012022</v>
      </c>
      <c r="R384" s="14">
        <v>195463.75605538755</v>
      </c>
      <c r="S384" s="14">
        <v>195494.07762096773</v>
      </c>
      <c r="T384" s="14">
        <v>194645.07378472225</v>
      </c>
      <c r="U384" s="14">
        <v>193655.61902100878</v>
      </c>
      <c r="V384" s="14">
        <v>193134.7328995862</v>
      </c>
      <c r="W384" s="14">
        <v>193606.22320680157</v>
      </c>
      <c r="X384" s="14">
        <v>194612.84051144909</v>
      </c>
      <c r="Y384" s="14">
        <v>194569.65273619926</v>
      </c>
      <c r="Z384" s="14">
        <v>194463.01880014368</v>
      </c>
      <c r="AA384" s="14">
        <v>194208.15511116435</v>
      </c>
      <c r="AB384" s="14">
        <v>195277.92440027138</v>
      </c>
      <c r="AC384" s="14">
        <v>196402.036615708</v>
      </c>
    </row>
    <row r="385" spans="1:29" s="14" customFormat="1">
      <c r="A385" s="1" t="s">
        <v>524</v>
      </c>
      <c r="B385" s="1" t="s">
        <v>533</v>
      </c>
      <c r="C385" s="1"/>
      <c r="D385" s="1" t="s">
        <v>617</v>
      </c>
      <c r="E385" s="1"/>
      <c r="F385" s="1">
        <v>115</v>
      </c>
      <c r="G385" s="1" t="s">
        <v>836</v>
      </c>
      <c r="H385" s="1" t="str">
        <f t="shared" si="6"/>
        <v>115종합평균전세가격</v>
      </c>
      <c r="I385" s="1" t="s">
        <v>1387</v>
      </c>
      <c r="J385" s="13">
        <v>169528.06050248849</v>
      </c>
      <c r="K385" s="13">
        <v>169528.06050248849</v>
      </c>
      <c r="L385" s="13">
        <v>169576.26970801761</v>
      </c>
      <c r="M385" s="13">
        <v>171552.09817487048</v>
      </c>
      <c r="N385" s="13">
        <v>171476.59321292091</v>
      </c>
      <c r="O385" s="13">
        <v>171661.28361681156</v>
      </c>
      <c r="P385" s="13">
        <v>167031.71082595314</v>
      </c>
      <c r="Q385" s="14">
        <v>165431.060658901</v>
      </c>
      <c r="R385" s="14">
        <v>168920.19238900873</v>
      </c>
      <c r="S385" s="14">
        <v>172331.38368055251</v>
      </c>
      <c r="T385" s="14">
        <v>174336.9602781469</v>
      </c>
      <c r="U385" s="14">
        <v>174367.78179602296</v>
      </c>
      <c r="V385" s="14">
        <v>174570.56941369225</v>
      </c>
      <c r="W385" s="14">
        <v>175810.84499056631</v>
      </c>
      <c r="X385" s="14">
        <v>176738.2171388813</v>
      </c>
      <c r="Y385" s="14">
        <v>176103.95868701857</v>
      </c>
      <c r="Z385" s="14">
        <v>176131.96430581273</v>
      </c>
      <c r="AA385" s="14">
        <v>175854.43881651913</v>
      </c>
      <c r="AB385" s="14">
        <v>176745.13654192744</v>
      </c>
      <c r="AC385" s="14">
        <v>178761.01598569346</v>
      </c>
    </row>
    <row r="386" spans="1:29" s="14" customFormat="1">
      <c r="A386" s="1" t="s">
        <v>524</v>
      </c>
      <c r="B386" s="1" t="s">
        <v>533</v>
      </c>
      <c r="C386" s="1"/>
      <c r="D386" s="1" t="s">
        <v>547</v>
      </c>
      <c r="E386" s="1"/>
      <c r="F386" s="1">
        <v>116</v>
      </c>
      <c r="G386" s="1" t="s">
        <v>836</v>
      </c>
      <c r="H386" s="1" t="str">
        <f t="shared" si="6"/>
        <v>116종합평균전세가격</v>
      </c>
      <c r="I386" s="1" t="s">
        <v>1387</v>
      </c>
      <c r="J386" s="13">
        <v>117098.4139101303</v>
      </c>
      <c r="K386" s="13">
        <v>117098.4139101303</v>
      </c>
      <c r="L386" s="13">
        <v>117217.6768756298</v>
      </c>
      <c r="M386" s="13">
        <v>117184.4196769367</v>
      </c>
      <c r="N386" s="13">
        <v>117024.52751010937</v>
      </c>
      <c r="O386" s="13">
        <v>116956.13083060335</v>
      </c>
      <c r="P386" s="13">
        <v>116910.71177745886</v>
      </c>
      <c r="Q386" s="14">
        <v>116676.5405268645</v>
      </c>
      <c r="R386" s="14">
        <v>116618.6769497869</v>
      </c>
      <c r="S386" s="14">
        <v>116652.66778047748</v>
      </c>
      <c r="T386" s="14">
        <v>116629.13380125021</v>
      </c>
      <c r="U386" s="14">
        <v>114925.20982191717</v>
      </c>
      <c r="V386" s="14">
        <v>114934.22790381339</v>
      </c>
      <c r="W386" s="14">
        <v>114934.22790381339</v>
      </c>
      <c r="X386" s="14">
        <v>114996.67005425351</v>
      </c>
      <c r="Y386" s="14">
        <v>115344.84818399287</v>
      </c>
      <c r="Z386" s="14">
        <v>115385.03095733206</v>
      </c>
      <c r="AA386" s="14">
        <v>115247.86476492754</v>
      </c>
      <c r="AB386" s="14">
        <v>115246.52758016855</v>
      </c>
      <c r="AC386" s="14">
        <v>115565.75259150393</v>
      </c>
    </row>
    <row r="387" spans="1:29" s="14" customFormat="1">
      <c r="A387" s="1" t="s">
        <v>524</v>
      </c>
      <c r="B387" s="1" t="s">
        <v>533</v>
      </c>
      <c r="C387" s="1" t="s">
        <v>538</v>
      </c>
      <c r="D387" s="1"/>
      <c r="E387" s="1"/>
      <c r="F387" s="1">
        <v>117</v>
      </c>
      <c r="G387" s="1" t="s">
        <v>836</v>
      </c>
      <c r="H387" s="1" t="str">
        <f t="shared" si="6"/>
        <v>117종합평균전세가격</v>
      </c>
      <c r="I387" s="1" t="s">
        <v>1387</v>
      </c>
      <c r="J387" s="13">
        <v>81704.701823246214</v>
      </c>
      <c r="K387" s="13">
        <v>82302.733856835708</v>
      </c>
      <c r="L387" s="13">
        <v>82158.325930252118</v>
      </c>
      <c r="M387" s="13">
        <v>82196.077994587322</v>
      </c>
      <c r="N387" s="13">
        <v>82329.866925147289</v>
      </c>
      <c r="O387" s="13">
        <v>82298.420698674745</v>
      </c>
      <c r="P387" s="13">
        <v>82293.977796146151</v>
      </c>
      <c r="Q387" s="14">
        <v>82130.58041611762</v>
      </c>
      <c r="R387" s="14">
        <v>82127.729958143202</v>
      </c>
      <c r="S387" s="14">
        <v>82188.805468926381</v>
      </c>
      <c r="T387" s="14">
        <v>82197.268038454291</v>
      </c>
      <c r="U387" s="14">
        <v>82885.534203227711</v>
      </c>
      <c r="V387" s="14">
        <v>83046.720732474001</v>
      </c>
      <c r="W387" s="14">
        <v>83224.319013152781</v>
      </c>
      <c r="X387" s="14">
        <v>83500.409023929446</v>
      </c>
      <c r="Y387" s="14">
        <v>84420.758770706292</v>
      </c>
      <c r="Z387" s="14">
        <v>84916.162559339544</v>
      </c>
      <c r="AA387" s="14">
        <v>85062.756364384317</v>
      </c>
      <c r="AB387" s="14">
        <v>85391.735696045449</v>
      </c>
      <c r="AC387" s="14">
        <v>85609.358904669207</v>
      </c>
    </row>
    <row r="388" spans="1:29" s="14" customFormat="1">
      <c r="A388" s="1" t="s">
        <v>524</v>
      </c>
      <c r="B388" s="1" t="s">
        <v>533</v>
      </c>
      <c r="C388" s="1"/>
      <c r="D388" s="1" t="s">
        <v>618</v>
      </c>
      <c r="E388" s="1"/>
      <c r="F388" s="1">
        <v>118</v>
      </c>
      <c r="G388" s="1" t="s">
        <v>836</v>
      </c>
      <c r="H388" s="1" t="str">
        <f t="shared" si="6"/>
        <v>118종합평균전세가격</v>
      </c>
      <c r="I388" s="1" t="s">
        <v>1387</v>
      </c>
      <c r="J388" s="13">
        <v>86871.699073444761</v>
      </c>
      <c r="K388" s="13">
        <v>87030.513083671234</v>
      </c>
      <c r="L388" s="13">
        <v>86950.287176153681</v>
      </c>
      <c r="M388" s="13">
        <v>87019.135614123297</v>
      </c>
      <c r="N388" s="13">
        <v>87150.885250890497</v>
      </c>
      <c r="O388" s="13">
        <v>87056.487395778808</v>
      </c>
      <c r="P388" s="13">
        <v>86870.1848406926</v>
      </c>
      <c r="Q388" s="14">
        <v>86572.406364958064</v>
      </c>
      <c r="R388" s="14">
        <v>86547.369234232989</v>
      </c>
      <c r="S388" s="14">
        <v>86673.510702413143</v>
      </c>
      <c r="T388" s="14">
        <v>86741.806111686761</v>
      </c>
      <c r="U388" s="14">
        <v>86472.985795598099</v>
      </c>
      <c r="V388" s="14">
        <v>86472.985795598099</v>
      </c>
      <c r="W388" s="14">
        <v>86728.346766722258</v>
      </c>
      <c r="X388" s="14">
        <v>86891.341528121688</v>
      </c>
      <c r="Y388" s="14">
        <v>87667.433756280268</v>
      </c>
      <c r="Z388" s="14">
        <v>88059.566955624265</v>
      </c>
      <c r="AA388" s="14">
        <v>88263.488410304461</v>
      </c>
      <c r="AB388" s="14">
        <v>88565.728819347147</v>
      </c>
      <c r="AC388" s="14">
        <v>88711.00659074448</v>
      </c>
    </row>
    <row r="389" spans="1:29" s="14" customFormat="1">
      <c r="A389" s="1" t="s">
        <v>524</v>
      </c>
      <c r="B389" s="1" t="s">
        <v>533</v>
      </c>
      <c r="C389" s="1"/>
      <c r="D389" s="1" t="s">
        <v>619</v>
      </c>
      <c r="E389" s="1"/>
      <c r="F389" s="1">
        <v>119</v>
      </c>
      <c r="G389" s="1" t="s">
        <v>836</v>
      </c>
      <c r="H389" s="1" t="str">
        <f t="shared" si="6"/>
        <v>119종합평균전세가격</v>
      </c>
      <c r="I389" s="1" t="s">
        <v>1387</v>
      </c>
      <c r="J389" s="13">
        <v>50445.368217054267</v>
      </c>
      <c r="K389" s="13">
        <v>50445.368217054267</v>
      </c>
      <c r="L389" s="13">
        <v>50445.368217054267</v>
      </c>
      <c r="M389" s="13">
        <v>50455.2182339063</v>
      </c>
      <c r="N389" s="13">
        <v>50484.768284462421</v>
      </c>
      <c r="O389" s="13">
        <v>50484.768284462421</v>
      </c>
      <c r="P389" s="13">
        <v>50465.068250758341</v>
      </c>
      <c r="Q389" s="14">
        <v>50391.193124368052</v>
      </c>
      <c r="R389" s="14">
        <v>50391.193124368052</v>
      </c>
      <c r="S389" s="14">
        <v>50391.193124368052</v>
      </c>
      <c r="T389" s="14">
        <v>50465.068250758341</v>
      </c>
      <c r="U389" s="14">
        <v>55461.436414240277</v>
      </c>
      <c r="V389" s="14">
        <v>55461.436414240277</v>
      </c>
      <c r="W389" s="14">
        <v>55475.244168501755</v>
      </c>
      <c r="X389" s="14">
        <v>55334.625085200467</v>
      </c>
      <c r="Y389" s="14">
        <v>55489.051922763232</v>
      </c>
      <c r="Z389" s="14">
        <v>55781.195930476424</v>
      </c>
      <c r="AA389" s="14">
        <v>55795.003684737909</v>
      </c>
      <c r="AB389" s="14">
        <v>55926.177350221958</v>
      </c>
      <c r="AC389" s="14">
        <v>55988.67261686299</v>
      </c>
    </row>
    <row r="390" spans="1:29" s="14" customFormat="1">
      <c r="A390" s="1" t="s">
        <v>524</v>
      </c>
      <c r="B390" s="1" t="s">
        <v>533</v>
      </c>
      <c r="C390" s="1" t="s">
        <v>539</v>
      </c>
      <c r="D390" s="1"/>
      <c r="E390" s="1"/>
      <c r="F390" s="1">
        <v>120</v>
      </c>
      <c r="G390" s="1" t="s">
        <v>836</v>
      </c>
      <c r="H390" s="1" t="str">
        <f t="shared" si="6"/>
        <v>120종합평균전세가격</v>
      </c>
      <c r="I390" s="1" t="s">
        <v>1387</v>
      </c>
      <c r="J390" s="13">
        <v>141702.84275378252</v>
      </c>
      <c r="K390" s="13">
        <v>141766.5072773835</v>
      </c>
      <c r="L390" s="13">
        <v>141900.06780505745</v>
      </c>
      <c r="M390" s="13">
        <v>141579.41622577852</v>
      </c>
      <c r="N390" s="13">
        <v>141481.31124042894</v>
      </c>
      <c r="O390" s="13">
        <v>141309.19274621317</v>
      </c>
      <c r="P390" s="13">
        <v>140961.34308190772</v>
      </c>
      <c r="Q390" s="14">
        <v>140711.16823299401</v>
      </c>
      <c r="R390" s="14">
        <v>140610.35846039469</v>
      </c>
      <c r="S390" s="14">
        <v>140601.01799681457</v>
      </c>
      <c r="T390" s="14">
        <v>140493.29995060232</v>
      </c>
      <c r="U390" s="14">
        <v>139308.5660975941</v>
      </c>
      <c r="V390" s="14">
        <v>139084.10837723617</v>
      </c>
      <c r="W390" s="14">
        <v>138884.8034396978</v>
      </c>
      <c r="X390" s="14">
        <v>139033.85099834774</v>
      </c>
      <c r="Y390" s="14">
        <v>140263.29000170392</v>
      </c>
      <c r="Z390" s="14">
        <v>140518.88420114125</v>
      </c>
      <c r="AA390" s="14">
        <v>140587.92650012314</v>
      </c>
      <c r="AB390" s="14">
        <v>140853.54685005112</v>
      </c>
      <c r="AC390" s="14">
        <v>141825.21430899741</v>
      </c>
    </row>
    <row r="391" spans="1:29" s="14" customFormat="1">
      <c r="A391" s="1" t="s">
        <v>524</v>
      </c>
      <c r="B391" s="1" t="s">
        <v>533</v>
      </c>
      <c r="C391" s="1"/>
      <c r="D391" s="1" t="s">
        <v>620</v>
      </c>
      <c r="E391" s="1"/>
      <c r="F391" s="1">
        <v>121</v>
      </c>
      <c r="G391" s="1" t="s">
        <v>836</v>
      </c>
      <c r="H391" s="1" t="str">
        <f t="shared" si="6"/>
        <v>121종합평균전세가격</v>
      </c>
      <c r="I391" s="1" t="s">
        <v>1387</v>
      </c>
      <c r="J391" s="13">
        <v>110940.0636165032</v>
      </c>
      <c r="K391" s="13">
        <v>110982.872343115</v>
      </c>
      <c r="L391" s="13">
        <v>111057.77552030867</v>
      </c>
      <c r="M391" s="13">
        <v>111045.20376269049</v>
      </c>
      <c r="N391" s="13">
        <v>111177.64725183805</v>
      </c>
      <c r="O391" s="13">
        <v>110914.1084212943</v>
      </c>
      <c r="P391" s="13">
        <v>110415.44722815178</v>
      </c>
      <c r="Q391" s="14">
        <v>109846.80318987722</v>
      </c>
      <c r="R391" s="14">
        <v>109390.22997899694</v>
      </c>
      <c r="S391" s="14">
        <v>109818.96207727992</v>
      </c>
      <c r="T391" s="14">
        <v>110540.43566159453</v>
      </c>
      <c r="U391" s="14">
        <v>111423.65485990007</v>
      </c>
      <c r="V391" s="14">
        <v>110949.03956863888</v>
      </c>
      <c r="W391" s="14">
        <v>111521.73754671575</v>
      </c>
      <c r="X391" s="14">
        <v>111913.02111433863</v>
      </c>
      <c r="Y391" s="14">
        <v>112738.61624486625</v>
      </c>
      <c r="Z391" s="14">
        <v>112392.28611231006</v>
      </c>
      <c r="AA391" s="14">
        <v>112917.45180994963</v>
      </c>
      <c r="AB391" s="14">
        <v>113648.90586450907</v>
      </c>
      <c r="AC391" s="14">
        <v>115209.96878291086</v>
      </c>
    </row>
    <row r="392" spans="1:29" s="14" customFormat="1">
      <c r="A392" s="1" t="s">
        <v>524</v>
      </c>
      <c r="B392" s="1" t="s">
        <v>533</v>
      </c>
      <c r="C392" s="1"/>
      <c r="D392" s="1" t="s">
        <v>621</v>
      </c>
      <c r="E392" s="1"/>
      <c r="F392" s="1">
        <v>122</v>
      </c>
      <c r="G392" s="1" t="s">
        <v>836</v>
      </c>
      <c r="H392" s="1" t="str">
        <f t="shared" si="6"/>
        <v>122종합평균전세가격</v>
      </c>
      <c r="I392" s="1" t="s">
        <v>1387</v>
      </c>
      <c r="J392" s="13">
        <v>152138.2484301691</v>
      </c>
      <c r="K392" s="13">
        <v>152232.45399726252</v>
      </c>
      <c r="L392" s="13">
        <v>152470.80474016836</v>
      </c>
      <c r="M392" s="13">
        <v>152188.72103014856</v>
      </c>
      <c r="N392" s="13">
        <v>151937.55996533125</v>
      </c>
      <c r="O392" s="13">
        <v>151731.56817665976</v>
      </c>
      <c r="P392" s="13">
        <v>151413.89645074063</v>
      </c>
      <c r="Q392" s="14">
        <v>151200.03287626398</v>
      </c>
      <c r="R392" s="14">
        <v>151184.3118767355</v>
      </c>
      <c r="S392" s="14">
        <v>151317.857705656</v>
      </c>
      <c r="T392" s="14">
        <v>151091.0661229598</v>
      </c>
      <c r="U392" s="14">
        <v>150352.36075636157</v>
      </c>
      <c r="V392" s="14">
        <v>150132.70493562397</v>
      </c>
      <c r="W392" s="14">
        <v>149684.73679448129</v>
      </c>
      <c r="X392" s="14">
        <v>149535.2397611487</v>
      </c>
      <c r="Y392" s="14">
        <v>150548.83120162861</v>
      </c>
      <c r="Z392" s="14">
        <v>150666.92435215026</v>
      </c>
      <c r="AA392" s="14">
        <v>150906.68832034917</v>
      </c>
      <c r="AB392" s="14">
        <v>151101.71193364428</v>
      </c>
      <c r="AC392" s="14">
        <v>152103.91370252115</v>
      </c>
    </row>
    <row r="393" spans="1:29" s="14" customFormat="1">
      <c r="A393" s="1" t="s">
        <v>524</v>
      </c>
      <c r="B393" s="1" t="s">
        <v>533</v>
      </c>
      <c r="C393" s="1"/>
      <c r="D393" s="1" t="s">
        <v>621</v>
      </c>
      <c r="E393" s="1" t="s">
        <v>622</v>
      </c>
      <c r="F393" s="1">
        <v>123</v>
      </c>
      <c r="G393" s="1" t="s">
        <v>836</v>
      </c>
      <c r="H393" s="1" t="str">
        <f t="shared" si="6"/>
        <v>123종합평균전세가격</v>
      </c>
      <c r="I393" s="1" t="s">
        <v>1387</v>
      </c>
      <c r="J393" s="13">
        <v>135872.2211781611</v>
      </c>
      <c r="K393" s="13">
        <v>136005.54831040418</v>
      </c>
      <c r="L393" s="13">
        <v>136642.98145907398</v>
      </c>
      <c r="M393" s="13">
        <v>136187.21683344312</v>
      </c>
      <c r="N393" s="13">
        <v>135898.02641302379</v>
      </c>
      <c r="O393" s="13">
        <v>135653.43585363185</v>
      </c>
      <c r="P393" s="13">
        <v>135725.45679124058</v>
      </c>
      <c r="Q393" s="14">
        <v>135724.61011919152</v>
      </c>
      <c r="R393" s="14">
        <v>136559.31573640383</v>
      </c>
      <c r="S393" s="14">
        <v>137153.09392572445</v>
      </c>
      <c r="T393" s="14">
        <v>136905.31899749531</v>
      </c>
      <c r="U393" s="14">
        <v>135749.7076324501</v>
      </c>
      <c r="V393" s="14">
        <v>135268.99100003624</v>
      </c>
      <c r="W393" s="14">
        <v>135285.28268658108</v>
      </c>
      <c r="X393" s="14">
        <v>135121.19955008675</v>
      </c>
      <c r="Y393" s="14">
        <v>135180.93217453221</v>
      </c>
      <c r="Z393" s="14">
        <v>135322.55664386321</v>
      </c>
      <c r="AA393" s="14">
        <v>135442.90819689166</v>
      </c>
      <c r="AB393" s="14">
        <v>135365.12635686225</v>
      </c>
      <c r="AC393" s="14">
        <v>136524.40613899153</v>
      </c>
    </row>
    <row r="394" spans="1:29" s="14" customFormat="1">
      <c r="A394" s="1" t="s">
        <v>524</v>
      </c>
      <c r="B394" s="1" t="s">
        <v>533</v>
      </c>
      <c r="C394" s="1"/>
      <c r="D394" s="1" t="s">
        <v>621</v>
      </c>
      <c r="E394" s="1" t="s">
        <v>623</v>
      </c>
      <c r="F394" s="1">
        <v>124</v>
      </c>
      <c r="G394" s="1" t="s">
        <v>836</v>
      </c>
      <c r="H394" s="1" t="str">
        <f t="shared" ref="H394:H457" si="7">F394&amp;G394&amp;I394</f>
        <v>124종합평균전세가격</v>
      </c>
      <c r="I394" s="1" t="s">
        <v>1387</v>
      </c>
      <c r="J394" s="13">
        <v>173284.77997351604</v>
      </c>
      <c r="K394" s="13">
        <v>173548.50642208732</v>
      </c>
      <c r="L394" s="13">
        <v>173788.78236032173</v>
      </c>
      <c r="M394" s="13">
        <v>173801.07206563084</v>
      </c>
      <c r="N394" s="13">
        <v>173652.70528275386</v>
      </c>
      <c r="O394" s="13">
        <v>173975.54845466948</v>
      </c>
      <c r="P394" s="13">
        <v>173930.58574051302</v>
      </c>
      <c r="Q394" s="14">
        <v>173690.88655775297</v>
      </c>
      <c r="R394" s="14">
        <v>172402.75057847257</v>
      </c>
      <c r="S394" s="14">
        <v>171703.10639762878</v>
      </c>
      <c r="T394" s="14">
        <v>171605.42993519496</v>
      </c>
      <c r="U394" s="14">
        <v>170711.7440214307</v>
      </c>
      <c r="V394" s="14">
        <v>170711.7440214307</v>
      </c>
      <c r="W394" s="14">
        <v>169586.21857653401</v>
      </c>
      <c r="X394" s="14">
        <v>169460.04866454718</v>
      </c>
      <c r="Y394" s="14">
        <v>173439.66074149104</v>
      </c>
      <c r="Z394" s="14">
        <v>173720.24099375342</v>
      </c>
      <c r="AA394" s="14">
        <v>173778.80741857205</v>
      </c>
      <c r="AB394" s="14">
        <v>174008.35508745379</v>
      </c>
      <c r="AC394" s="14">
        <v>174839.02941433716</v>
      </c>
    </row>
    <row r="395" spans="1:29" s="14" customFormat="1">
      <c r="A395" s="1" t="s">
        <v>524</v>
      </c>
      <c r="B395" s="1" t="s">
        <v>533</v>
      </c>
      <c r="C395" s="1"/>
      <c r="D395" s="1" t="s">
        <v>621</v>
      </c>
      <c r="E395" s="1" t="s">
        <v>624</v>
      </c>
      <c r="F395" s="1">
        <v>125</v>
      </c>
      <c r="G395" s="1" t="s">
        <v>836</v>
      </c>
      <c r="H395" s="1" t="str">
        <f t="shared" si="7"/>
        <v>125종합평균전세가격</v>
      </c>
      <c r="I395" s="1" t="s">
        <v>1387</v>
      </c>
      <c r="J395" s="13">
        <v>157347.20527516786</v>
      </c>
      <c r="K395" s="13">
        <v>157259.45089557901</v>
      </c>
      <c r="L395" s="13">
        <v>156969.64154852196</v>
      </c>
      <c r="M395" s="13">
        <v>156690.4506847811</v>
      </c>
      <c r="N395" s="13">
        <v>156410.44824556849</v>
      </c>
      <c r="O395" s="13">
        <v>155848.82021619976</v>
      </c>
      <c r="P395" s="13">
        <v>154807.19771992136</v>
      </c>
      <c r="Q395" s="14">
        <v>154332.07270584218</v>
      </c>
      <c r="R395" s="14">
        <v>154172.2717772249</v>
      </c>
      <c r="S395" s="14">
        <v>154339.00509844377</v>
      </c>
      <c r="T395" s="14">
        <v>154040.64020784161</v>
      </c>
      <c r="U395" s="14">
        <v>153811.9894860778</v>
      </c>
      <c r="V395" s="14">
        <v>153759.11699778514</v>
      </c>
      <c r="W395" s="14">
        <v>153223.16953208082</v>
      </c>
      <c r="X395" s="14">
        <v>153074.9536471896</v>
      </c>
      <c r="Y395" s="14">
        <v>153124.93643937921</v>
      </c>
      <c r="Z395" s="14">
        <v>153095.45951350371</v>
      </c>
      <c r="AA395" s="14">
        <v>153616.30937610776</v>
      </c>
      <c r="AB395" s="14">
        <v>154127.41009627044</v>
      </c>
      <c r="AC395" s="14">
        <v>155057.87943138598</v>
      </c>
    </row>
    <row r="396" spans="1:29" s="14" customFormat="1">
      <c r="A396" s="1" t="s">
        <v>524</v>
      </c>
      <c r="B396" s="1" t="s">
        <v>533</v>
      </c>
      <c r="C396" s="1"/>
      <c r="D396" s="1" t="s">
        <v>625</v>
      </c>
      <c r="E396" s="1"/>
      <c r="F396" s="1">
        <v>126</v>
      </c>
      <c r="G396" s="1" t="s">
        <v>836</v>
      </c>
      <c r="H396" s="1" t="str">
        <f t="shared" si="7"/>
        <v>126종합평균전세가격</v>
      </c>
      <c r="I396" s="1" t="s">
        <v>1387</v>
      </c>
      <c r="J396" s="13">
        <v>135756.72493015308</v>
      </c>
      <c r="K396" s="13">
        <v>135756.72493015308</v>
      </c>
      <c r="L396" s="13">
        <v>135663.21642152901</v>
      </c>
      <c r="M396" s="13">
        <v>135038.52594149022</v>
      </c>
      <c r="N396" s="13">
        <v>135175.19222332543</v>
      </c>
      <c r="O396" s="13">
        <v>135150.2911634995</v>
      </c>
      <c r="P396" s="13">
        <v>134826.60786441618</v>
      </c>
      <c r="Q396" s="14">
        <v>134697.13454478284</v>
      </c>
      <c r="R396" s="14">
        <v>134618.01196056246</v>
      </c>
      <c r="S396" s="14">
        <v>133952.60236902261</v>
      </c>
      <c r="T396" s="14">
        <v>133592.95425893</v>
      </c>
      <c r="U396" s="14">
        <v>132196.23587419209</v>
      </c>
      <c r="V396" s="14">
        <v>132142.49869783645</v>
      </c>
      <c r="W396" s="14">
        <v>131998.08141295804</v>
      </c>
      <c r="X396" s="14">
        <v>132712.94697310613</v>
      </c>
      <c r="Y396" s="14">
        <v>134774.2466251514</v>
      </c>
      <c r="Z396" s="14">
        <v>135811.43546910392</v>
      </c>
      <c r="AA396" s="14">
        <v>135122.70362505846</v>
      </c>
      <c r="AB396" s="14">
        <v>135223.79572447334</v>
      </c>
      <c r="AC396" s="14">
        <v>135689.12216273241</v>
      </c>
    </row>
    <row r="397" spans="1:29" s="14" customFormat="1">
      <c r="A397" s="1" t="s">
        <v>524</v>
      </c>
      <c r="B397" s="1" t="s">
        <v>533</v>
      </c>
      <c r="C397" s="1" t="s">
        <v>540</v>
      </c>
      <c r="D397" s="1"/>
      <c r="E397" s="1"/>
      <c r="F397" s="1">
        <v>127</v>
      </c>
      <c r="G397" s="1" t="s">
        <v>836</v>
      </c>
      <c r="H397" s="1" t="str">
        <f t="shared" si="7"/>
        <v>127종합평균전세가격</v>
      </c>
      <c r="I397" s="1" t="s">
        <v>1387</v>
      </c>
      <c r="J397" s="13">
        <v>87568.763076577583</v>
      </c>
      <c r="K397" s="13">
        <v>88802.535652132181</v>
      </c>
      <c r="L397" s="13">
        <v>88985.009520441483</v>
      </c>
      <c r="M397" s="13">
        <v>88908.088369800957</v>
      </c>
      <c r="N397" s="13">
        <v>88948.505966382203</v>
      </c>
      <c r="O397" s="13">
        <v>88922.100076460876</v>
      </c>
      <c r="P397" s="13">
        <v>88792.567685390037</v>
      </c>
      <c r="Q397" s="14">
        <v>88887.608878244733</v>
      </c>
      <c r="R397" s="14">
        <v>89319.965363686148</v>
      </c>
      <c r="S397" s="14">
        <v>89380.893356810688</v>
      </c>
      <c r="T397" s="14">
        <v>89423.898031838515</v>
      </c>
      <c r="U397" s="14">
        <v>89022.775441801074</v>
      </c>
      <c r="V397" s="14">
        <v>89079.598255201534</v>
      </c>
      <c r="W397" s="14">
        <v>89231.508366670314</v>
      </c>
      <c r="X397" s="14">
        <v>89451.866408942064</v>
      </c>
      <c r="Y397" s="14">
        <v>89673.694201864957</v>
      </c>
      <c r="Z397" s="14">
        <v>90125.082882141898</v>
      </c>
      <c r="AA397" s="14">
        <v>90204.443772664992</v>
      </c>
      <c r="AB397" s="14">
        <v>90229.633186609426</v>
      </c>
      <c r="AC397" s="14">
        <v>90870.116908934957</v>
      </c>
    </row>
    <row r="398" spans="1:29" s="14" customFormat="1">
      <c r="A398" s="1" t="s">
        <v>524</v>
      </c>
      <c r="B398" s="1" t="s">
        <v>533</v>
      </c>
      <c r="C398" s="1"/>
      <c r="D398" s="1" t="s">
        <v>626</v>
      </c>
      <c r="E398" s="1"/>
      <c r="F398" s="1">
        <v>128</v>
      </c>
      <c r="G398" s="1" t="s">
        <v>836</v>
      </c>
      <c r="H398" s="1" t="str">
        <f t="shared" si="7"/>
        <v>128종합평균전세가격</v>
      </c>
      <c r="I398" s="1" t="s">
        <v>1387</v>
      </c>
      <c r="J398" s="13">
        <v>47532.997994474528</v>
      </c>
      <c r="K398" s="13">
        <v>47510.376435966209</v>
      </c>
      <c r="L398" s="13">
        <v>48094.923626922224</v>
      </c>
      <c r="M398" s="13">
        <v>48094.923626922224</v>
      </c>
      <c r="N398" s="13">
        <v>48213.430706219799</v>
      </c>
      <c r="O398" s="13">
        <v>48058.81559773293</v>
      </c>
      <c r="P398" s="13">
        <v>48192.136061942685</v>
      </c>
      <c r="Q398" s="14">
        <v>48245.927750212402</v>
      </c>
      <c r="R398" s="14">
        <v>48249.090896176211</v>
      </c>
      <c r="S398" s="14">
        <v>48235.481139918134</v>
      </c>
      <c r="T398" s="14">
        <v>48150.905583617103</v>
      </c>
      <c r="U398" s="14">
        <v>48233.261107307066</v>
      </c>
      <c r="V398" s="14">
        <v>48247.903837060563</v>
      </c>
      <c r="W398" s="14">
        <v>48233.261107307066</v>
      </c>
      <c r="X398" s="14">
        <v>48312.166931022184</v>
      </c>
      <c r="Y398" s="14">
        <v>48807.098707370962</v>
      </c>
      <c r="Z398" s="14">
        <v>49245.030918056815</v>
      </c>
      <c r="AA398" s="14">
        <v>49412.403567026086</v>
      </c>
      <c r="AB398" s="14">
        <v>49541.259588856832</v>
      </c>
      <c r="AC398" s="14">
        <v>49822.748273093268</v>
      </c>
    </row>
    <row r="399" spans="1:29" s="14" customFormat="1">
      <c r="A399" s="1" t="s">
        <v>524</v>
      </c>
      <c r="B399" s="1" t="s">
        <v>533</v>
      </c>
      <c r="C399" s="1"/>
      <c r="D399" s="1" t="s">
        <v>627</v>
      </c>
      <c r="E399" s="1"/>
      <c r="F399" s="1">
        <v>129</v>
      </c>
      <c r="G399" s="1" t="s">
        <v>836</v>
      </c>
      <c r="H399" s="1" t="str">
        <f t="shared" si="7"/>
        <v>129종합평균전세가격</v>
      </c>
      <c r="I399" s="1" t="s">
        <v>1387</v>
      </c>
      <c r="J399" s="13">
        <v>62091.20535866687</v>
      </c>
      <c r="K399" s="13">
        <v>62091.20535866687</v>
      </c>
      <c r="L399" s="13">
        <v>61747.970017215237</v>
      </c>
      <c r="M399" s="13">
        <v>61719.77703108007</v>
      </c>
      <c r="N399" s="13">
        <v>61829.274180569708</v>
      </c>
      <c r="O399" s="13">
        <v>61829.274180569708</v>
      </c>
      <c r="P399" s="13">
        <v>61614.936040302171</v>
      </c>
      <c r="Q399" s="14">
        <v>61614.936040302171</v>
      </c>
      <c r="R399" s="14">
        <v>61691.584044944917</v>
      </c>
      <c r="S399" s="14">
        <v>61658.734900098025</v>
      </c>
      <c r="T399" s="14">
        <v>61965.326918669016</v>
      </c>
      <c r="U399" s="14">
        <v>61850.321596800233</v>
      </c>
      <c r="V399" s="14">
        <v>62168.721050474451</v>
      </c>
      <c r="W399" s="14">
        <v>62256.555382522522</v>
      </c>
      <c r="X399" s="14">
        <v>62311.451840052549</v>
      </c>
      <c r="Y399" s="14">
        <v>63273.484523676299</v>
      </c>
      <c r="Z399" s="14">
        <v>63366.017562651607</v>
      </c>
      <c r="AA399" s="14">
        <v>63382.123036664438</v>
      </c>
      <c r="AB399" s="14">
        <v>63226.396662456704</v>
      </c>
      <c r="AC399" s="14">
        <v>63617.52182977715</v>
      </c>
    </row>
    <row r="400" spans="1:29" s="14" customFormat="1">
      <c r="A400" s="1" t="s">
        <v>524</v>
      </c>
      <c r="B400" s="1" t="s">
        <v>533</v>
      </c>
      <c r="C400" s="1"/>
      <c r="D400" s="1" t="s">
        <v>628</v>
      </c>
      <c r="E400" s="1"/>
      <c r="F400" s="1">
        <v>130</v>
      </c>
      <c r="G400" s="1" t="s">
        <v>836</v>
      </c>
      <c r="H400" s="1" t="str">
        <f t="shared" si="7"/>
        <v>130종합평균전세가격</v>
      </c>
      <c r="I400" s="1" t="s">
        <v>1387</v>
      </c>
      <c r="J400" s="13">
        <v>79549.485601093329</v>
      </c>
      <c r="K400" s="13">
        <v>79496.037128830503</v>
      </c>
      <c r="L400" s="13">
        <v>79631.923075261409</v>
      </c>
      <c r="M400" s="13">
        <v>79686.277453833769</v>
      </c>
      <c r="N400" s="13">
        <v>79686.277453833769</v>
      </c>
      <c r="O400" s="13">
        <v>79686.277453833769</v>
      </c>
      <c r="P400" s="13">
        <v>79624.220880682842</v>
      </c>
      <c r="Q400" s="14">
        <v>79624.220880682842</v>
      </c>
      <c r="R400" s="14">
        <v>80546.344758659718</v>
      </c>
      <c r="S400" s="14">
        <v>80661.417655419908</v>
      </c>
      <c r="T400" s="14">
        <v>80702.39301087425</v>
      </c>
      <c r="U400" s="14">
        <v>80754.73316755821</v>
      </c>
      <c r="V400" s="14">
        <v>80936.872726488538</v>
      </c>
      <c r="W400" s="14">
        <v>80918.658770595503</v>
      </c>
      <c r="X400" s="14">
        <v>81032.495994926969</v>
      </c>
      <c r="Y400" s="14">
        <v>81022.610201878793</v>
      </c>
      <c r="Z400" s="14">
        <v>81061.54276076176</v>
      </c>
      <c r="AA400" s="14">
        <v>81108.485444593403</v>
      </c>
      <c r="AB400" s="14">
        <v>81037.46042497328</v>
      </c>
      <c r="AC400" s="14">
        <v>81530.623068290486</v>
      </c>
    </row>
    <row r="401" spans="1:29" s="14" customFormat="1">
      <c r="A401" s="1" t="s">
        <v>524</v>
      </c>
      <c r="B401" s="1" t="s">
        <v>533</v>
      </c>
      <c r="C401" s="1"/>
      <c r="D401" s="1" t="s">
        <v>629</v>
      </c>
      <c r="E401" s="1"/>
      <c r="F401" s="1">
        <v>131</v>
      </c>
      <c r="G401" s="1" t="s">
        <v>836</v>
      </c>
      <c r="H401" s="1" t="str">
        <f t="shared" si="7"/>
        <v>131종합평균전세가격</v>
      </c>
      <c r="I401" s="1" t="s">
        <v>1387</v>
      </c>
      <c r="J401" s="13">
        <v>112369.45462312238</v>
      </c>
      <c r="K401" s="13">
        <v>114983.38013451063</v>
      </c>
      <c r="L401" s="13">
        <v>115182.91643308989</v>
      </c>
      <c r="M401" s="13">
        <v>115003.88816199372</v>
      </c>
      <c r="N401" s="13">
        <v>115017.19058189902</v>
      </c>
      <c r="O401" s="13">
        <v>115017.19058189902</v>
      </c>
      <c r="P401" s="13">
        <v>114784.39823355655</v>
      </c>
      <c r="Q401" s="14">
        <v>114963.98090227788</v>
      </c>
      <c r="R401" s="14">
        <v>115413.12315406416</v>
      </c>
      <c r="S401" s="14">
        <v>115499.95848186527</v>
      </c>
      <c r="T401" s="14">
        <v>115519.9121117232</v>
      </c>
      <c r="U401" s="14">
        <v>114892.13647600604</v>
      </c>
      <c r="V401" s="14">
        <v>114833.79117110565</v>
      </c>
      <c r="W401" s="14">
        <v>115143.59894086399</v>
      </c>
      <c r="X401" s="14">
        <v>115509.95672433749</v>
      </c>
      <c r="Y401" s="14">
        <v>115544.55824811339</v>
      </c>
      <c r="Z401" s="14">
        <v>116293.98559143224</v>
      </c>
      <c r="AA401" s="14">
        <v>116374.35388126915</v>
      </c>
      <c r="AB401" s="14">
        <v>116457.07828316418</v>
      </c>
      <c r="AC401" s="14">
        <v>117363.49096325536</v>
      </c>
    </row>
    <row r="402" spans="1:29" s="14" customFormat="1">
      <c r="A402" s="1" t="s">
        <v>524</v>
      </c>
      <c r="B402" s="1" t="s">
        <v>541</v>
      </c>
      <c r="C402" s="1"/>
      <c r="D402" s="1"/>
      <c r="E402" s="1"/>
      <c r="F402" s="1">
        <v>132</v>
      </c>
      <c r="G402" s="1" t="s">
        <v>836</v>
      </c>
      <c r="H402" s="1" t="str">
        <f t="shared" si="7"/>
        <v>132종합평균전세가격</v>
      </c>
      <c r="I402" s="1" t="s">
        <v>1387</v>
      </c>
      <c r="J402" s="13">
        <v>101675.85665995358</v>
      </c>
      <c r="K402" s="13">
        <v>101672.69212745161</v>
      </c>
      <c r="L402" s="13">
        <v>101756.64965472643</v>
      </c>
      <c r="M402" s="13">
        <v>101778.31438961228</v>
      </c>
      <c r="N402" s="13">
        <v>101972.37999902935</v>
      </c>
      <c r="O402" s="13">
        <v>101982.87365283842</v>
      </c>
      <c r="P402" s="13">
        <v>101923.18653260051</v>
      </c>
      <c r="Q402" s="14">
        <v>102005.22076481384</v>
      </c>
      <c r="R402" s="14">
        <v>102360.76877668595</v>
      </c>
      <c r="S402" s="14">
        <v>102591.32456030986</v>
      </c>
      <c r="T402" s="14">
        <v>102820.74631713802</v>
      </c>
      <c r="U402" s="14">
        <v>102232.92735686045</v>
      </c>
      <c r="V402" s="14">
        <v>102261.18146739177</v>
      </c>
      <c r="W402" s="14">
        <v>102386.54145040267</v>
      </c>
      <c r="X402" s="14">
        <v>102957.57580342249</v>
      </c>
      <c r="Y402" s="14">
        <v>104161.68813399867</v>
      </c>
      <c r="Z402" s="14">
        <v>104436.72124082953</v>
      </c>
      <c r="AA402" s="14">
        <v>104787.28377076217</v>
      </c>
      <c r="AB402" s="14">
        <v>105334.81123099625</v>
      </c>
      <c r="AC402" s="14">
        <v>106060.62739314618</v>
      </c>
    </row>
    <row r="403" spans="1:29" s="14" customFormat="1">
      <c r="A403" s="1" t="s">
        <v>524</v>
      </c>
      <c r="B403" s="1" t="s">
        <v>541</v>
      </c>
      <c r="C403" s="1"/>
      <c r="D403" s="1" t="s">
        <v>559</v>
      </c>
      <c r="E403" s="1"/>
      <c r="F403" s="1">
        <v>133</v>
      </c>
      <c r="G403" s="1" t="s">
        <v>836</v>
      </c>
      <c r="H403" s="1" t="str">
        <f t="shared" si="7"/>
        <v>133종합평균전세가격</v>
      </c>
      <c r="I403" s="1" t="s">
        <v>1387</v>
      </c>
      <c r="J403" s="13">
        <v>73597.024737791638</v>
      </c>
      <c r="K403" s="13">
        <v>73735.437115860928</v>
      </c>
      <c r="L403" s="13">
        <v>73773.185946243466</v>
      </c>
      <c r="M403" s="13">
        <v>73773.185946243466</v>
      </c>
      <c r="N403" s="13">
        <v>73810.934776626003</v>
      </c>
      <c r="O403" s="13">
        <v>73836.100663547695</v>
      </c>
      <c r="P403" s="13">
        <v>73836.100663547695</v>
      </c>
      <c r="Q403" s="14">
        <v>74515.579610433299</v>
      </c>
      <c r="R403" s="14">
        <v>74166.9680806916</v>
      </c>
      <c r="S403" s="14">
        <v>73735.930954346695</v>
      </c>
      <c r="T403" s="14">
        <v>73214.960182770476</v>
      </c>
      <c r="U403" s="14">
        <v>72357.736552118455</v>
      </c>
      <c r="V403" s="14">
        <v>71464.35880942634</v>
      </c>
      <c r="W403" s="14">
        <v>71357.155851834526</v>
      </c>
      <c r="X403" s="14">
        <v>71358.15725526122</v>
      </c>
      <c r="Y403" s="14">
        <v>71918.248283076362</v>
      </c>
      <c r="Z403" s="14">
        <v>72528.295453807121</v>
      </c>
      <c r="AA403" s="14">
        <v>72641.006698763566</v>
      </c>
      <c r="AB403" s="14">
        <v>72838.206342709003</v>
      </c>
      <c r="AC403" s="14">
        <v>72910.81661891118</v>
      </c>
    </row>
    <row r="404" spans="1:29" s="14" customFormat="1">
      <c r="A404" s="1" t="s">
        <v>524</v>
      </c>
      <c r="B404" s="1" t="s">
        <v>541</v>
      </c>
      <c r="C404" s="1"/>
      <c r="D404" s="1" t="s">
        <v>630</v>
      </c>
      <c r="E404" s="1"/>
      <c r="F404" s="1">
        <v>134</v>
      </c>
      <c r="G404" s="1" t="s">
        <v>836</v>
      </c>
      <c r="H404" s="1" t="str">
        <f t="shared" si="7"/>
        <v>134종합평균전세가격</v>
      </c>
      <c r="I404" s="1" t="s">
        <v>1387</v>
      </c>
      <c r="J404" s="13">
        <v>83065.122603037191</v>
      </c>
      <c r="K404" s="13">
        <v>83065.122603037191</v>
      </c>
      <c r="L404" s="13">
        <v>83065.122603037191</v>
      </c>
      <c r="M404" s="13">
        <v>83065.122603037191</v>
      </c>
      <c r="N404" s="13">
        <v>83065.122603037191</v>
      </c>
      <c r="O404" s="13">
        <v>83566.443151367494</v>
      </c>
      <c r="P404" s="13">
        <v>83666.412155964543</v>
      </c>
      <c r="Q404" s="14">
        <v>83501.886214434126</v>
      </c>
      <c r="R404" s="14">
        <v>83687.267557003608</v>
      </c>
      <c r="S404" s="14">
        <v>83687.267557003608</v>
      </c>
      <c r="T404" s="14">
        <v>83779.958228288349</v>
      </c>
      <c r="U404" s="14">
        <v>83678.591301457229</v>
      </c>
      <c r="V404" s="14">
        <v>83493.539711961872</v>
      </c>
      <c r="W404" s="14">
        <v>83595.309534391199</v>
      </c>
      <c r="X404" s="14">
        <v>83832.458939262782</v>
      </c>
      <c r="Y404" s="14">
        <v>84038.159695929367</v>
      </c>
      <c r="Z404" s="14">
        <v>83863.740810080781</v>
      </c>
      <c r="AA404" s="14">
        <v>83714.260189241482</v>
      </c>
      <c r="AB404" s="14">
        <v>84024.837132667773</v>
      </c>
      <c r="AC404" s="14">
        <v>84327.671909495257</v>
      </c>
    </row>
    <row r="405" spans="1:29" s="14" customFormat="1">
      <c r="A405" s="1" t="s">
        <v>524</v>
      </c>
      <c r="B405" s="1" t="s">
        <v>541</v>
      </c>
      <c r="C405" s="1"/>
      <c r="D405" s="1" t="s">
        <v>631</v>
      </c>
      <c r="E405" s="1"/>
      <c r="F405" s="1">
        <v>135</v>
      </c>
      <c r="G405" s="1" t="s">
        <v>836</v>
      </c>
      <c r="H405" s="1" t="str">
        <f t="shared" si="7"/>
        <v>135종합평균전세가격</v>
      </c>
      <c r="I405" s="1" t="s">
        <v>1387</v>
      </c>
      <c r="J405" s="13">
        <v>108028.77957136449</v>
      </c>
      <c r="K405" s="13">
        <v>108014.38540689694</v>
      </c>
      <c r="L405" s="13">
        <v>108014.38540689694</v>
      </c>
      <c r="M405" s="13">
        <v>108210.53926051928</v>
      </c>
      <c r="N405" s="13">
        <v>108245.21632752926</v>
      </c>
      <c r="O405" s="13">
        <v>108053.76641559042</v>
      </c>
      <c r="P405" s="13">
        <v>107937.29723117074</v>
      </c>
      <c r="Q405" s="14">
        <v>107932.59328948722</v>
      </c>
      <c r="R405" s="14">
        <v>108062.96759310502</v>
      </c>
      <c r="S405" s="14">
        <v>108128.82277667419</v>
      </c>
      <c r="T405" s="14">
        <v>108269.94102717954</v>
      </c>
      <c r="U405" s="14">
        <v>106438.86884292433</v>
      </c>
      <c r="V405" s="14">
        <v>106476.62358195976</v>
      </c>
      <c r="W405" s="14">
        <v>106394.47092770465</v>
      </c>
      <c r="X405" s="14">
        <v>106545.11437493295</v>
      </c>
      <c r="Y405" s="14">
        <v>110710.24964284302</v>
      </c>
      <c r="Z405" s="14">
        <v>110863.62058353522</v>
      </c>
      <c r="AA405" s="14">
        <v>110932.15621170797</v>
      </c>
      <c r="AB405" s="14">
        <v>111384.31919951663</v>
      </c>
      <c r="AC405" s="14">
        <v>111939.56813651584</v>
      </c>
    </row>
    <row r="406" spans="1:29" s="14" customFormat="1">
      <c r="A406" s="1" t="s">
        <v>524</v>
      </c>
      <c r="B406" s="1" t="s">
        <v>541</v>
      </c>
      <c r="C406" s="1"/>
      <c r="D406" s="1" t="s">
        <v>632</v>
      </c>
      <c r="E406" s="1"/>
      <c r="F406" s="1">
        <v>136</v>
      </c>
      <c r="G406" s="1" t="s">
        <v>836</v>
      </c>
      <c r="H406" s="1" t="str">
        <f t="shared" si="7"/>
        <v>136종합평균전세가격</v>
      </c>
      <c r="I406" s="1" t="s">
        <v>1387</v>
      </c>
      <c r="J406" s="13">
        <v>133041.06259953341</v>
      </c>
      <c r="K406" s="13">
        <v>133041.06259953341</v>
      </c>
      <c r="L406" s="13">
        <v>133651.70412058968</v>
      </c>
      <c r="M406" s="13">
        <v>133635.7904860838</v>
      </c>
      <c r="N406" s="13">
        <v>136365.85010172293</v>
      </c>
      <c r="O406" s="13">
        <v>137002.25040903257</v>
      </c>
      <c r="P406" s="13">
        <v>137621.04191237816</v>
      </c>
      <c r="Q406" s="14">
        <v>138017.48156109668</v>
      </c>
      <c r="R406" s="14">
        <v>138539.78780502282</v>
      </c>
      <c r="S406" s="14">
        <v>138805.36725108695</v>
      </c>
      <c r="T406" s="14">
        <v>139160.36105721135</v>
      </c>
      <c r="U406" s="14">
        <v>138444.41751695215</v>
      </c>
      <c r="V406" s="14">
        <v>138471.73322135943</v>
      </c>
      <c r="W406" s="14">
        <v>138486.54804212469</v>
      </c>
      <c r="X406" s="14">
        <v>138587.1442327172</v>
      </c>
      <c r="Y406" s="14">
        <v>139609.76010152014</v>
      </c>
      <c r="Z406" s="14">
        <v>140274.31759501869</v>
      </c>
      <c r="AA406" s="14">
        <v>140589.30281715785</v>
      </c>
      <c r="AB406" s="14">
        <v>141031.90003920157</v>
      </c>
      <c r="AC406" s="14">
        <v>143107.45084272674</v>
      </c>
    </row>
    <row r="407" spans="1:29" s="14" customFormat="1">
      <c r="A407" s="1" t="s">
        <v>524</v>
      </c>
      <c r="B407" s="1" t="s">
        <v>541</v>
      </c>
      <c r="C407" s="1"/>
      <c r="D407" s="1" t="s">
        <v>633</v>
      </c>
      <c r="E407" s="1"/>
      <c r="F407" s="1">
        <v>137</v>
      </c>
      <c r="G407" s="1" t="s">
        <v>836</v>
      </c>
      <c r="H407" s="1" t="str">
        <f t="shared" si="7"/>
        <v>137종합평균전세가격</v>
      </c>
      <c r="I407" s="1" t="s">
        <v>1387</v>
      </c>
      <c r="J407" s="13">
        <v>104401.36231392622</v>
      </c>
      <c r="K407" s="13">
        <v>104401.36231392622</v>
      </c>
      <c r="L407" s="13">
        <v>104401.36231392622</v>
      </c>
      <c r="M407" s="13">
        <v>104401.36231392622</v>
      </c>
      <c r="N407" s="13">
        <v>104401.36231392622</v>
      </c>
      <c r="O407" s="13">
        <v>104401.36231392622</v>
      </c>
      <c r="P407" s="13">
        <v>104323.48622114798</v>
      </c>
      <c r="Q407" s="14">
        <v>104512.61387503799</v>
      </c>
      <c r="R407" s="14">
        <v>105287.35346022298</v>
      </c>
      <c r="S407" s="14">
        <v>106051.55825332341</v>
      </c>
      <c r="T407" s="14">
        <v>106323.29646244984</v>
      </c>
      <c r="U407" s="14">
        <v>106455.45501870464</v>
      </c>
      <c r="V407" s="14">
        <v>106671.27336475119</v>
      </c>
      <c r="W407" s="14">
        <v>106838.19367014211</v>
      </c>
      <c r="X407" s="14">
        <v>107869.18307105702</v>
      </c>
      <c r="Y407" s="14">
        <v>108691.64538060622</v>
      </c>
      <c r="Z407" s="14">
        <v>108782.11367118232</v>
      </c>
      <c r="AA407" s="14">
        <v>109151.85211347703</v>
      </c>
      <c r="AB407" s="14">
        <v>110307.98817989252</v>
      </c>
      <c r="AC407" s="14">
        <v>111153.98576908537</v>
      </c>
    </row>
    <row r="408" spans="1:29" s="14" customFormat="1">
      <c r="A408" s="1" t="s">
        <v>524</v>
      </c>
      <c r="B408" s="1" t="s">
        <v>541</v>
      </c>
      <c r="C408" s="1"/>
      <c r="D408" s="1" t="s">
        <v>634</v>
      </c>
      <c r="E408" s="1"/>
      <c r="F408" s="1">
        <v>138</v>
      </c>
      <c r="G408" s="1" t="s">
        <v>836</v>
      </c>
      <c r="H408" s="1" t="str">
        <f t="shared" si="7"/>
        <v>138종합평균전세가격</v>
      </c>
      <c r="I408" s="1" t="s">
        <v>1387</v>
      </c>
      <c r="J408" s="13">
        <v>102852.47422005594</v>
      </c>
      <c r="K408" s="13">
        <v>102852.47422005594</v>
      </c>
      <c r="L408" s="13">
        <v>102907.64697942538</v>
      </c>
      <c r="M408" s="13">
        <v>102691.27284582195</v>
      </c>
      <c r="N408" s="13">
        <v>102180.2168705769</v>
      </c>
      <c r="O408" s="13">
        <v>102062.39900671877</v>
      </c>
      <c r="P408" s="13">
        <v>101974.00134234093</v>
      </c>
      <c r="Q408" s="14">
        <v>101706.32665493771</v>
      </c>
      <c r="R408" s="14">
        <v>102048.71086642733</v>
      </c>
      <c r="S408" s="14">
        <v>102499.09746548718</v>
      </c>
      <c r="T408" s="14">
        <v>102982.6345001579</v>
      </c>
      <c r="U408" s="14">
        <v>102999.97091759197</v>
      </c>
      <c r="V408" s="14">
        <v>103155.75364915266</v>
      </c>
      <c r="W408" s="14">
        <v>103521.27845393465</v>
      </c>
      <c r="X408" s="14">
        <v>104735.41311736008</v>
      </c>
      <c r="Y408" s="14">
        <v>105239.42972587401</v>
      </c>
      <c r="Z408" s="14">
        <v>105608.90084622374</v>
      </c>
      <c r="AA408" s="14">
        <v>106128.42628688569</v>
      </c>
      <c r="AB408" s="14">
        <v>106547.15923031972</v>
      </c>
      <c r="AC408" s="14">
        <v>107458.84615176031</v>
      </c>
    </row>
    <row r="409" spans="1:29" s="14" customFormat="1">
      <c r="A409" s="1" t="s">
        <v>524</v>
      </c>
      <c r="B409" s="1" t="s">
        <v>541</v>
      </c>
      <c r="C409" s="1"/>
      <c r="D409" s="1" t="s">
        <v>635</v>
      </c>
      <c r="E409" s="1"/>
      <c r="F409" s="1">
        <v>139</v>
      </c>
      <c r="G409" s="1" t="s">
        <v>836</v>
      </c>
      <c r="H409" s="1" t="str">
        <f t="shared" si="7"/>
        <v>139종합평균전세가격</v>
      </c>
      <c r="I409" s="1" t="s">
        <v>1387</v>
      </c>
      <c r="J409" s="13">
        <v>104245.40731675847</v>
      </c>
      <c r="K409" s="13">
        <v>104270.52983305472</v>
      </c>
      <c r="L409" s="13">
        <v>104327.05549472125</v>
      </c>
      <c r="M409" s="13">
        <v>104553.15814138739</v>
      </c>
      <c r="N409" s="13">
        <v>104201.44291324005</v>
      </c>
      <c r="O409" s="13">
        <v>104075.83033175887</v>
      </c>
      <c r="P409" s="13">
        <v>103931.37586305549</v>
      </c>
      <c r="Q409" s="14">
        <v>104579.09826042567</v>
      </c>
      <c r="R409" s="14">
        <v>104767.51713264745</v>
      </c>
      <c r="S409" s="14">
        <v>104667.02706746251</v>
      </c>
      <c r="T409" s="14">
        <v>104704.71084190687</v>
      </c>
      <c r="U409" s="14">
        <v>104345.90057169434</v>
      </c>
      <c r="V409" s="14">
        <v>104600.86239413964</v>
      </c>
      <c r="W409" s="14">
        <v>104694.14110966842</v>
      </c>
      <c r="X409" s="14">
        <v>104994.12265764507</v>
      </c>
      <c r="Y409" s="14">
        <v>105963.79497075084</v>
      </c>
      <c r="Z409" s="14">
        <v>106169.00814491413</v>
      </c>
      <c r="AA409" s="14">
        <v>106751.80515604626</v>
      </c>
      <c r="AB409" s="14">
        <v>107135.60757405034</v>
      </c>
      <c r="AC409" s="14">
        <v>107566.17932376725</v>
      </c>
    </row>
    <row r="410" spans="1:29" s="14" customFormat="1">
      <c r="A410" s="1" t="s">
        <v>524</v>
      </c>
      <c r="B410" s="1" t="s">
        <v>541</v>
      </c>
      <c r="C410" s="1"/>
      <c r="D410" s="1" t="s">
        <v>636</v>
      </c>
      <c r="E410" s="1"/>
      <c r="F410" s="1">
        <v>140</v>
      </c>
      <c r="G410" s="1" t="s">
        <v>836</v>
      </c>
      <c r="H410" s="1" t="str">
        <f t="shared" si="7"/>
        <v>140종합평균전세가격</v>
      </c>
      <c r="I410" s="1" t="s">
        <v>1387</v>
      </c>
      <c r="J410" s="13">
        <v>91170.581806823931</v>
      </c>
      <c r="K410" s="13">
        <v>91121.742728362122</v>
      </c>
      <c r="L410" s="13">
        <v>91153.799515671504</v>
      </c>
      <c r="M410" s="13">
        <v>91182.860293492296</v>
      </c>
      <c r="N410" s="13">
        <v>91644.512553735927</v>
      </c>
      <c r="O410" s="13">
        <v>91667.286863865549</v>
      </c>
      <c r="P410" s="13">
        <v>91340.383215891488</v>
      </c>
      <c r="Q410" s="14">
        <v>91144.667175218143</v>
      </c>
      <c r="R410" s="14">
        <v>91577.258657640981</v>
      </c>
      <c r="S410" s="14">
        <v>91628.916794547811</v>
      </c>
      <c r="T410" s="14">
        <v>91889.575375700879</v>
      </c>
      <c r="U410" s="14">
        <v>91150.736845750114</v>
      </c>
      <c r="V410" s="14">
        <v>90882.530106461156</v>
      </c>
      <c r="W410" s="14">
        <v>91039.533266926417</v>
      </c>
      <c r="X410" s="14">
        <v>91406.937241884458</v>
      </c>
      <c r="Y410" s="14">
        <v>91790.773112487019</v>
      </c>
      <c r="Z410" s="14">
        <v>92072.896570538433</v>
      </c>
      <c r="AA410" s="14">
        <v>92456.281984544563</v>
      </c>
      <c r="AB410" s="14">
        <v>92936.975016211058</v>
      </c>
      <c r="AC410" s="14">
        <v>93322.943849258867</v>
      </c>
    </row>
    <row r="411" spans="1:29" s="14" customFormat="1">
      <c r="A411" s="1" t="s">
        <v>522</v>
      </c>
      <c r="B411" s="1"/>
      <c r="C411" s="1"/>
      <c r="D411" s="1"/>
      <c r="E411" s="1"/>
      <c r="F411" s="1">
        <v>141</v>
      </c>
      <c r="G411" s="1" t="s">
        <v>836</v>
      </c>
      <c r="H411" s="1" t="str">
        <f t="shared" si="7"/>
        <v>141종합평균전세가격</v>
      </c>
      <c r="I411" s="1" t="s">
        <v>1387</v>
      </c>
      <c r="J411" s="13">
        <v>114830.79914788759</v>
      </c>
      <c r="K411" s="13">
        <v>114758.44720647727</v>
      </c>
      <c r="L411" s="13">
        <v>115056.18165060063</v>
      </c>
      <c r="M411" s="13">
        <v>115288.53925474211</v>
      </c>
      <c r="N411" s="13">
        <v>115504.04113529522</v>
      </c>
      <c r="O411" s="13">
        <v>115469.52589926698</v>
      </c>
      <c r="P411" s="13">
        <v>115274.32256217925</v>
      </c>
      <c r="Q411" s="14">
        <v>115043.09848275712</v>
      </c>
      <c r="R411" s="14">
        <v>115156.33970711227</v>
      </c>
      <c r="S411" s="14">
        <v>115438.59956383373</v>
      </c>
      <c r="T411" s="14">
        <v>115786.09969948033</v>
      </c>
      <c r="U411" s="14">
        <v>116086.65725767847</v>
      </c>
      <c r="V411" s="14">
        <v>116361.80148064377</v>
      </c>
      <c r="W411" s="14">
        <v>116628.75847975902</v>
      </c>
      <c r="X411" s="14">
        <v>116957.91448047</v>
      </c>
      <c r="Y411" s="14">
        <v>117660.58548945468</v>
      </c>
      <c r="Z411" s="14">
        <v>118135.2185491721</v>
      </c>
      <c r="AA411" s="14">
        <v>118563.84133669175</v>
      </c>
      <c r="AB411" s="14">
        <v>119005.09417171929</v>
      </c>
      <c r="AC411" s="14">
        <v>119357.62141967681</v>
      </c>
    </row>
    <row r="412" spans="1:29" s="14" customFormat="1">
      <c r="A412" s="1" t="s">
        <v>524</v>
      </c>
      <c r="B412" s="1" t="s">
        <v>542</v>
      </c>
      <c r="C412" s="1"/>
      <c r="D412" s="1"/>
      <c r="E412" s="1"/>
      <c r="F412" s="1">
        <v>142</v>
      </c>
      <c r="G412" s="1" t="s">
        <v>836</v>
      </c>
      <c r="H412" s="1" t="str">
        <f t="shared" si="7"/>
        <v>142종합평균전세가격</v>
      </c>
      <c r="I412" s="1" t="s">
        <v>1387</v>
      </c>
      <c r="J412" s="13">
        <v>123533.70934038887</v>
      </c>
      <c r="K412" s="13">
        <v>123190.2222133225</v>
      </c>
      <c r="L412" s="13">
        <v>123267.81172910063</v>
      </c>
      <c r="M412" s="13">
        <v>123337.16323298408</v>
      </c>
      <c r="N412" s="13">
        <v>123357.30410695975</v>
      </c>
      <c r="O412" s="13">
        <v>123180.80756746221</v>
      </c>
      <c r="P412" s="13">
        <v>122967.32167778633</v>
      </c>
      <c r="Q412" s="14">
        <v>122604.41625875024</v>
      </c>
      <c r="R412" s="14">
        <v>122540.11651267148</v>
      </c>
      <c r="S412" s="14">
        <v>122616.33816585186</v>
      </c>
      <c r="T412" s="14">
        <v>122719.64993684132</v>
      </c>
      <c r="U412" s="14">
        <v>122301.273885092</v>
      </c>
      <c r="V412" s="14">
        <v>122345.36239326872</v>
      </c>
      <c r="W412" s="14">
        <v>122530.58680445781</v>
      </c>
      <c r="X412" s="14">
        <v>122750.13742466606</v>
      </c>
      <c r="Y412" s="14">
        <v>122920.84475690036</v>
      </c>
      <c r="Z412" s="14">
        <v>123016.23975339129</v>
      </c>
      <c r="AA412" s="14">
        <v>123044.95208630392</v>
      </c>
      <c r="AB412" s="14">
        <v>122949.31888485198</v>
      </c>
      <c r="AC412" s="14">
        <v>122990.87555652476</v>
      </c>
    </row>
    <row r="413" spans="1:29" s="14" customFormat="1">
      <c r="A413" s="1" t="s">
        <v>524</v>
      </c>
      <c r="B413" s="1" t="s">
        <v>542</v>
      </c>
      <c r="C413" s="1" t="s">
        <v>543</v>
      </c>
      <c r="D413" s="1"/>
      <c r="E413" s="1"/>
      <c r="F413" s="1">
        <v>143</v>
      </c>
      <c r="G413" s="1" t="s">
        <v>836</v>
      </c>
      <c r="H413" s="1" t="str">
        <f t="shared" si="7"/>
        <v>143종합평균전세가격</v>
      </c>
      <c r="I413" s="1" t="s">
        <v>1387</v>
      </c>
      <c r="J413" s="13">
        <v>117873.04937605643</v>
      </c>
      <c r="K413" s="13">
        <v>117907.61773388604</v>
      </c>
      <c r="L413" s="13">
        <v>118163.27485505029</v>
      </c>
      <c r="M413" s="13">
        <v>118471.31178681327</v>
      </c>
      <c r="N413" s="13">
        <v>118549.35160921776</v>
      </c>
      <c r="O413" s="13">
        <v>118425.81258516022</v>
      </c>
      <c r="P413" s="13">
        <v>118294.66401546894</v>
      </c>
      <c r="Q413" s="14">
        <v>118072.21288636216</v>
      </c>
      <c r="R413" s="14">
        <v>118152.07532520314</v>
      </c>
      <c r="S413" s="14">
        <v>118184.00650960329</v>
      </c>
      <c r="T413" s="14">
        <v>118253.22236771941</v>
      </c>
      <c r="U413" s="14">
        <v>117387.42876257878</v>
      </c>
      <c r="V413" s="14">
        <v>117419.06428345894</v>
      </c>
      <c r="W413" s="14">
        <v>117519.00689095077</v>
      </c>
      <c r="X413" s="14">
        <v>117684.79910796149</v>
      </c>
      <c r="Y413" s="14">
        <v>117710.09204710623</v>
      </c>
      <c r="Z413" s="14">
        <v>117757.93530764764</v>
      </c>
      <c r="AA413" s="14">
        <v>117661.58873215648</v>
      </c>
      <c r="AB413" s="14">
        <v>117452.10227054683</v>
      </c>
      <c r="AC413" s="14">
        <v>117355.58257024018</v>
      </c>
    </row>
    <row r="414" spans="1:29" s="14" customFormat="1">
      <c r="A414" s="1" t="s">
        <v>524</v>
      </c>
      <c r="B414" s="1" t="s">
        <v>542</v>
      </c>
      <c r="C414" s="1"/>
      <c r="D414" s="1" t="s">
        <v>559</v>
      </c>
      <c r="E414" s="1"/>
      <c r="F414" s="1">
        <v>144</v>
      </c>
      <c r="G414" s="1" t="s">
        <v>836</v>
      </c>
      <c r="H414" s="1" t="str">
        <f t="shared" si="7"/>
        <v>144종합평균전세가격</v>
      </c>
      <c r="I414" s="1" t="s">
        <v>1387</v>
      </c>
      <c r="J414" s="13">
        <v>56438.66949919235</v>
      </c>
      <c r="K414" s="13">
        <v>56442.542131845315</v>
      </c>
      <c r="L414" s="13">
        <v>56458.506864382558</v>
      </c>
      <c r="M414" s="13">
        <v>56470.121310916096</v>
      </c>
      <c r="N414" s="13">
        <v>56425.317930069454</v>
      </c>
      <c r="O414" s="13">
        <v>56374.914126616983</v>
      </c>
      <c r="P414" s="13">
        <v>56365.109858946147</v>
      </c>
      <c r="Q414" s="14">
        <v>56359.509436340319</v>
      </c>
      <c r="R414" s="14">
        <v>56726.245230327542</v>
      </c>
      <c r="S414" s="14">
        <v>56897.090416201943</v>
      </c>
      <c r="T414" s="14">
        <v>57054.628762820568</v>
      </c>
      <c r="U414" s="14">
        <v>57169.17616726389</v>
      </c>
      <c r="V414" s="14">
        <v>57180.453873927945</v>
      </c>
      <c r="W414" s="14">
        <v>57191.731580591986</v>
      </c>
      <c r="X414" s="14">
        <v>57239.996912366092</v>
      </c>
      <c r="Y414" s="14">
        <v>57276.085573691053</v>
      </c>
      <c r="Z414" s="14">
        <v>57321.760285680444</v>
      </c>
      <c r="AA414" s="14">
        <v>57336.985189676903</v>
      </c>
      <c r="AB414" s="14">
        <v>57339.80461634291</v>
      </c>
      <c r="AC414" s="14">
        <v>57330.218565678471</v>
      </c>
    </row>
    <row r="415" spans="1:29" s="14" customFormat="1">
      <c r="A415" s="1" t="s">
        <v>524</v>
      </c>
      <c r="B415" s="1" t="s">
        <v>542</v>
      </c>
      <c r="C415" s="1"/>
      <c r="D415" s="1" t="s">
        <v>636</v>
      </c>
      <c r="E415" s="1"/>
      <c r="F415" s="1">
        <v>145</v>
      </c>
      <c r="G415" s="1" t="s">
        <v>836</v>
      </c>
      <c r="H415" s="1" t="str">
        <f t="shared" si="7"/>
        <v>145종합평균전세가격</v>
      </c>
      <c r="I415" s="1" t="s">
        <v>1387</v>
      </c>
      <c r="J415" s="13">
        <v>114505.96247008503</v>
      </c>
      <c r="K415" s="13">
        <v>114505.96247008503</v>
      </c>
      <c r="L415" s="13">
        <v>114731.90560922174</v>
      </c>
      <c r="M415" s="13">
        <v>114840.59765533604</v>
      </c>
      <c r="N415" s="13">
        <v>115193.84680520747</v>
      </c>
      <c r="O415" s="13">
        <v>115139.50078215032</v>
      </c>
      <c r="P415" s="13">
        <v>115193.84680520747</v>
      </c>
      <c r="Q415" s="14">
        <v>115051.35724356922</v>
      </c>
      <c r="R415" s="14">
        <v>115160.04928968352</v>
      </c>
      <c r="S415" s="14">
        <v>115214.39531274066</v>
      </c>
      <c r="T415" s="14">
        <v>115268.74133579781</v>
      </c>
      <c r="U415" s="14">
        <v>113727.79446883906</v>
      </c>
      <c r="V415" s="14">
        <v>113727.79446883906</v>
      </c>
      <c r="W415" s="14">
        <v>113753.94085586627</v>
      </c>
      <c r="X415" s="14">
        <v>113780.08724289345</v>
      </c>
      <c r="Y415" s="14">
        <v>114005.22205531162</v>
      </c>
      <c r="Z415" s="14">
        <v>114083.6612163932</v>
      </c>
      <c r="AA415" s="14">
        <v>114083.6612163932</v>
      </c>
      <c r="AB415" s="14">
        <v>114057.51482936599</v>
      </c>
      <c r="AC415" s="14">
        <v>114057.51482936599</v>
      </c>
    </row>
    <row r="416" spans="1:29" s="14" customFormat="1">
      <c r="A416" s="1" t="s">
        <v>524</v>
      </c>
      <c r="B416" s="1" t="s">
        <v>542</v>
      </c>
      <c r="C416" s="1"/>
      <c r="D416" s="1" t="s">
        <v>630</v>
      </c>
      <c r="E416" s="1"/>
      <c r="F416" s="1">
        <v>146</v>
      </c>
      <c r="G416" s="1" t="s">
        <v>836</v>
      </c>
      <c r="H416" s="1" t="str">
        <f t="shared" si="7"/>
        <v>146종합평균전세가격</v>
      </c>
      <c r="I416" s="1" t="s">
        <v>1387</v>
      </c>
      <c r="J416" s="13">
        <v>66919.136049654626</v>
      </c>
      <c r="K416" s="13">
        <v>66919.136049654626</v>
      </c>
      <c r="L416" s="13">
        <v>66965.497232140537</v>
      </c>
      <c r="M416" s="13">
        <v>67844.03297330768</v>
      </c>
      <c r="N416" s="13">
        <v>67992.388757262612</v>
      </c>
      <c r="O416" s="13">
        <v>67845.425709020667</v>
      </c>
      <c r="P416" s="13">
        <v>67738.680511525643</v>
      </c>
      <c r="Q416" s="14">
        <v>67776.0582010582</v>
      </c>
      <c r="R416" s="14">
        <v>67695.508021786925</v>
      </c>
      <c r="S416" s="14">
        <v>67760.470916155915</v>
      </c>
      <c r="T416" s="14">
        <v>67774.961160980791</v>
      </c>
      <c r="U416" s="14">
        <v>68742.639241616533</v>
      </c>
      <c r="V416" s="14">
        <v>68800.796810361644</v>
      </c>
      <c r="W416" s="14">
        <v>68845.841899575855</v>
      </c>
      <c r="X416" s="14">
        <v>68960.53734990691</v>
      </c>
      <c r="Y416" s="14">
        <v>69223.665763466022</v>
      </c>
      <c r="Z416" s="14">
        <v>69274.603719356281</v>
      </c>
      <c r="AA416" s="14">
        <v>69378.469750405027</v>
      </c>
      <c r="AB416" s="14">
        <v>69357.088735922211</v>
      </c>
      <c r="AC416" s="14">
        <v>69509.184335733516</v>
      </c>
    </row>
    <row r="417" spans="1:29" s="14" customFormat="1">
      <c r="A417" s="1" t="s">
        <v>524</v>
      </c>
      <c r="B417" s="1" t="s">
        <v>542</v>
      </c>
      <c r="C417" s="1"/>
      <c r="D417" s="1" t="s">
        <v>637</v>
      </c>
      <c r="E417" s="1"/>
      <c r="F417" s="1">
        <v>147</v>
      </c>
      <c r="G417" s="1" t="s">
        <v>836</v>
      </c>
      <c r="H417" s="1" t="str">
        <f t="shared" si="7"/>
        <v>147종합평균전세가격</v>
      </c>
      <c r="I417" s="1" t="s">
        <v>1387</v>
      </c>
      <c r="J417" s="13">
        <v>79712.77323886822</v>
      </c>
      <c r="K417" s="13">
        <v>79712.77323886822</v>
      </c>
      <c r="L417" s="13">
        <v>79712.77323886822</v>
      </c>
      <c r="M417" s="13">
        <v>80303.141312048785</v>
      </c>
      <c r="N417" s="13">
        <v>80342.531922335314</v>
      </c>
      <c r="O417" s="13">
        <v>80366.166288507229</v>
      </c>
      <c r="P417" s="13">
        <v>80366.166288507229</v>
      </c>
      <c r="Q417" s="14">
        <v>80366.166288507229</v>
      </c>
      <c r="R417" s="14">
        <v>80366.166288507229</v>
      </c>
      <c r="S417" s="14">
        <v>80366.166288507229</v>
      </c>
      <c r="T417" s="14">
        <v>80366.166288507229</v>
      </c>
      <c r="U417" s="14">
        <v>80269.325177553314</v>
      </c>
      <c r="V417" s="14">
        <v>80269.325177553314</v>
      </c>
      <c r="W417" s="14">
        <v>80316.406432662887</v>
      </c>
      <c r="X417" s="14">
        <v>80332.100184366078</v>
      </c>
      <c r="Y417" s="14">
        <v>80450.118503295918</v>
      </c>
      <c r="Z417" s="14">
        <v>80556.52409902637</v>
      </c>
      <c r="AA417" s="14">
        <v>80642.839733393892</v>
      </c>
      <c r="AB417" s="14">
        <v>80705.614740206656</v>
      </c>
      <c r="AC417" s="14">
        <v>80752.853585894176</v>
      </c>
    </row>
    <row r="418" spans="1:29" s="14" customFormat="1">
      <c r="A418" s="1" t="s">
        <v>524</v>
      </c>
      <c r="B418" s="1" t="s">
        <v>542</v>
      </c>
      <c r="C418" s="1"/>
      <c r="D418" s="1" t="s">
        <v>638</v>
      </c>
      <c r="E418" s="1"/>
      <c r="F418" s="1">
        <v>148</v>
      </c>
      <c r="G418" s="1" t="s">
        <v>836</v>
      </c>
      <c r="H418" s="1" t="str">
        <f t="shared" si="7"/>
        <v>148종합평균전세가격</v>
      </c>
      <c r="I418" s="1" t="s">
        <v>1387</v>
      </c>
      <c r="J418" s="13">
        <v>115157.42079696862</v>
      </c>
      <c r="K418" s="13">
        <v>115100.08893888038</v>
      </c>
      <c r="L418" s="13">
        <v>115430.82241089395</v>
      </c>
      <c r="M418" s="13">
        <v>115884.36619142829</v>
      </c>
      <c r="N418" s="13">
        <v>116126.95231043154</v>
      </c>
      <c r="O418" s="13">
        <v>115985.0461369041</v>
      </c>
      <c r="P418" s="13">
        <v>115821.29742605863</v>
      </c>
      <c r="Q418" s="14">
        <v>115752.06822494118</v>
      </c>
      <c r="R418" s="14">
        <v>115925.81323962878</v>
      </c>
      <c r="S418" s="14">
        <v>115903.65118079414</v>
      </c>
      <c r="T418" s="14">
        <v>116058.74761158545</v>
      </c>
      <c r="U418" s="14">
        <v>115584.32587485031</v>
      </c>
      <c r="V418" s="14">
        <v>115723.85245129484</v>
      </c>
      <c r="W418" s="14">
        <v>116006.81546284351</v>
      </c>
      <c r="X418" s="14">
        <v>116243.16587685086</v>
      </c>
      <c r="Y418" s="14">
        <v>116358.18927179881</v>
      </c>
      <c r="Z418" s="14">
        <v>116420.41965765435</v>
      </c>
      <c r="AA418" s="14">
        <v>116365.34510841606</v>
      </c>
      <c r="AB418" s="14">
        <v>116220.72011307305</v>
      </c>
      <c r="AC418" s="14">
        <v>116158.05529847753</v>
      </c>
    </row>
    <row r="419" spans="1:29" s="14" customFormat="1">
      <c r="A419" s="1" t="s">
        <v>524</v>
      </c>
      <c r="B419" s="1" t="s">
        <v>542</v>
      </c>
      <c r="C419" s="1"/>
      <c r="D419" s="1" t="s">
        <v>631</v>
      </c>
      <c r="E419" s="1"/>
      <c r="F419" s="1">
        <v>149</v>
      </c>
      <c r="G419" s="1" t="s">
        <v>836</v>
      </c>
      <c r="H419" s="1" t="str">
        <f t="shared" si="7"/>
        <v>149종합평균전세가격</v>
      </c>
      <c r="I419" s="1" t="s">
        <v>1387</v>
      </c>
      <c r="J419" s="13">
        <v>133865.76574281638</v>
      </c>
      <c r="K419" s="13">
        <v>134162.73598013967</v>
      </c>
      <c r="L419" s="13">
        <v>134377.21448487317</v>
      </c>
      <c r="M419" s="13">
        <v>134558.69629657076</v>
      </c>
      <c r="N419" s="13">
        <v>134558.69629657076</v>
      </c>
      <c r="O419" s="13">
        <v>134418.46035116809</v>
      </c>
      <c r="P419" s="13">
        <v>134269.97523250643</v>
      </c>
      <c r="Q419" s="14">
        <v>134137.98846036274</v>
      </c>
      <c r="R419" s="14">
        <v>134124.78978314839</v>
      </c>
      <c r="S419" s="14">
        <v>134157.78647618432</v>
      </c>
      <c r="T419" s="14">
        <v>134254.68393945569</v>
      </c>
      <c r="U419" s="14">
        <v>130903.61200436416</v>
      </c>
      <c r="V419" s="14">
        <v>130783.32554285471</v>
      </c>
      <c r="W419" s="14">
        <v>130723.18231210001</v>
      </c>
      <c r="X419" s="14">
        <v>130870.52031383396</v>
      </c>
      <c r="Y419" s="14">
        <v>130540.46597179644</v>
      </c>
      <c r="Z419" s="14">
        <v>130297.73581282102</v>
      </c>
      <c r="AA419" s="14">
        <v>129988.13189105544</v>
      </c>
      <c r="AB419" s="14">
        <v>129480.06391687607</v>
      </c>
      <c r="AC419" s="14">
        <v>129325.86597102384</v>
      </c>
    </row>
    <row r="420" spans="1:29" s="14" customFormat="1">
      <c r="A420" s="1" t="s">
        <v>524</v>
      </c>
      <c r="B420" s="1" t="s">
        <v>542</v>
      </c>
      <c r="C420" s="1"/>
      <c r="D420" s="1" t="s">
        <v>639</v>
      </c>
      <c r="E420" s="1"/>
      <c r="F420" s="1">
        <v>150</v>
      </c>
      <c r="G420" s="1" t="s">
        <v>836</v>
      </c>
      <c r="H420" s="1" t="str">
        <f t="shared" si="7"/>
        <v>150종합평균전세가격</v>
      </c>
      <c r="I420" s="1" t="s">
        <v>1387</v>
      </c>
      <c r="J420" s="13">
        <v>157377.1892858544</v>
      </c>
      <c r="K420" s="13">
        <v>157377.1892858544</v>
      </c>
      <c r="L420" s="13">
        <v>157914.19903237483</v>
      </c>
      <c r="M420" s="13">
        <v>158017.00596018197</v>
      </c>
      <c r="N420" s="13">
        <v>157952.68862561637</v>
      </c>
      <c r="O420" s="13">
        <v>157711.49862099526</v>
      </c>
      <c r="P420" s="13">
        <v>157414.03094862928</v>
      </c>
      <c r="Q420" s="14">
        <v>156376.32989536322</v>
      </c>
      <c r="R420" s="14">
        <v>156559.97382474836</v>
      </c>
      <c r="S420" s="14">
        <v>156694.42762846558</v>
      </c>
      <c r="T420" s="14">
        <v>156723.43906687803</v>
      </c>
      <c r="U420" s="14">
        <v>155332.29689679143</v>
      </c>
      <c r="V420" s="14">
        <v>155316.3636613616</v>
      </c>
      <c r="W420" s="14">
        <v>155316.3636613616</v>
      </c>
      <c r="X420" s="14">
        <v>155492.28893962607</v>
      </c>
      <c r="Y420" s="14">
        <v>155567.97180791778</v>
      </c>
      <c r="Z420" s="14">
        <v>155697.27131957471</v>
      </c>
      <c r="AA420" s="14">
        <v>155625.57176014045</v>
      </c>
      <c r="AB420" s="14">
        <v>155327.70760596736</v>
      </c>
      <c r="AC420" s="14">
        <v>155236.88605871974</v>
      </c>
    </row>
    <row r="421" spans="1:29" s="14" customFormat="1">
      <c r="A421" s="1" t="s">
        <v>524</v>
      </c>
      <c r="B421" s="1" t="s">
        <v>542</v>
      </c>
      <c r="C421" s="1"/>
      <c r="D421" s="1" t="s">
        <v>640</v>
      </c>
      <c r="E421" s="1"/>
      <c r="F421" s="1">
        <v>151</v>
      </c>
      <c r="G421" s="1" t="s">
        <v>836</v>
      </c>
      <c r="H421" s="1" t="str">
        <f t="shared" si="7"/>
        <v>151종합평균전세가격</v>
      </c>
      <c r="I421" s="1" t="s">
        <v>1387</v>
      </c>
      <c r="J421" s="13">
        <v>132547.93881263956</v>
      </c>
      <c r="K421" s="13">
        <v>132547.93881263956</v>
      </c>
      <c r="L421" s="13">
        <v>132750.96975895943</v>
      </c>
      <c r="M421" s="13">
        <v>132759.09099681221</v>
      </c>
      <c r="N421" s="13">
        <v>132677.87861828427</v>
      </c>
      <c r="O421" s="13">
        <v>132612.90871546193</v>
      </c>
      <c r="P421" s="13">
        <v>132564.18128834516</v>
      </c>
      <c r="Q421" s="14">
        <v>132426.1202448477</v>
      </c>
      <c r="R421" s="14">
        <v>132359.05555740744</v>
      </c>
      <c r="S421" s="14">
        <v>132350.93431955465</v>
      </c>
      <c r="T421" s="14">
        <v>132302.20689243788</v>
      </c>
      <c r="U421" s="14">
        <v>131455.09297015754</v>
      </c>
      <c r="V421" s="14">
        <v>131525.80059825396</v>
      </c>
      <c r="W421" s="14">
        <v>131661.28650561936</v>
      </c>
      <c r="X421" s="14">
        <v>131896.97859927415</v>
      </c>
      <c r="Y421" s="14">
        <v>131870.42297730964</v>
      </c>
      <c r="Z421" s="14">
        <v>132119.73089878398</v>
      </c>
      <c r="AA421" s="14">
        <v>131882.93127245782</v>
      </c>
      <c r="AB421" s="14">
        <v>131606.43986971103</v>
      </c>
      <c r="AC421" s="14">
        <v>131213.61971361973</v>
      </c>
    </row>
    <row r="422" spans="1:29" s="14" customFormat="1">
      <c r="A422" s="1" t="s">
        <v>524</v>
      </c>
      <c r="B422" s="1" t="s">
        <v>542</v>
      </c>
      <c r="C422" s="1" t="s">
        <v>544</v>
      </c>
      <c r="D422" s="1"/>
      <c r="E422" s="1"/>
      <c r="F422" s="1">
        <v>152</v>
      </c>
      <c r="G422" s="1" t="s">
        <v>836</v>
      </c>
      <c r="H422" s="1" t="str">
        <f t="shared" si="7"/>
        <v>152종합평균전세가격</v>
      </c>
      <c r="I422" s="1" t="s">
        <v>1387</v>
      </c>
      <c r="J422" s="13">
        <v>137479.27499752876</v>
      </c>
      <c r="K422" s="13">
        <v>136501.23585645566</v>
      </c>
      <c r="L422" s="13">
        <v>136360.60466941789</v>
      </c>
      <c r="M422" s="13">
        <v>136322.30337576597</v>
      </c>
      <c r="N422" s="13">
        <v>136369.79462068059</v>
      </c>
      <c r="O422" s="13">
        <v>136302.37846912578</v>
      </c>
      <c r="P422" s="13">
        <v>136179.48714434874</v>
      </c>
      <c r="Q422" s="14">
        <v>135842.56279825413</v>
      </c>
      <c r="R422" s="14">
        <v>135859.72402562777</v>
      </c>
      <c r="S422" s="14">
        <v>136166.24746207081</v>
      </c>
      <c r="T422" s="14">
        <v>136474.49789943051</v>
      </c>
      <c r="U422" s="14">
        <v>136222.1407238137</v>
      </c>
      <c r="V422" s="14">
        <v>136426.46112005514</v>
      </c>
      <c r="W422" s="14">
        <v>136471.44149451677</v>
      </c>
      <c r="X422" s="14">
        <v>136591.27097895058</v>
      </c>
      <c r="Y422" s="14">
        <v>136726.96614669575</v>
      </c>
      <c r="Z422" s="14">
        <v>136787.68264403232</v>
      </c>
      <c r="AA422" s="14">
        <v>136881.91067641485</v>
      </c>
      <c r="AB422" s="14">
        <v>136826.97097270249</v>
      </c>
      <c r="AC422" s="14">
        <v>136878.97446219943</v>
      </c>
    </row>
    <row r="423" spans="1:29" s="14" customFormat="1">
      <c r="A423" s="1" t="s">
        <v>524</v>
      </c>
      <c r="B423" s="1" t="s">
        <v>542</v>
      </c>
      <c r="C423" s="1"/>
      <c r="D423" s="1" t="s">
        <v>641</v>
      </c>
      <c r="E423" s="1"/>
      <c r="F423" s="1">
        <v>153</v>
      </c>
      <c r="G423" s="1" t="s">
        <v>836</v>
      </c>
      <c r="H423" s="1" t="str">
        <f t="shared" si="7"/>
        <v>153종합평균전세가격</v>
      </c>
      <c r="I423" s="1" t="s">
        <v>1387</v>
      </c>
      <c r="J423" s="13">
        <v>148531.80885241431</v>
      </c>
      <c r="K423" s="13">
        <v>146196.08477686942</v>
      </c>
      <c r="L423" s="13">
        <v>145466.17100326164</v>
      </c>
      <c r="M423" s="13">
        <v>145104.25542384776</v>
      </c>
      <c r="N423" s="13">
        <v>145016.66577101484</v>
      </c>
      <c r="O423" s="13">
        <v>145031.26404648699</v>
      </c>
      <c r="P423" s="13">
        <v>144748.68055268205</v>
      </c>
      <c r="Q423" s="14">
        <v>144298.21689094737</v>
      </c>
      <c r="R423" s="14">
        <v>144457.27726744607</v>
      </c>
      <c r="S423" s="14">
        <v>145191.75956570462</v>
      </c>
      <c r="T423" s="14">
        <v>145816.19257371486</v>
      </c>
      <c r="U423" s="14">
        <v>147099.0188592732</v>
      </c>
      <c r="V423" s="14">
        <v>147288.96095574755</v>
      </c>
      <c r="W423" s="14">
        <v>147266.53351399963</v>
      </c>
      <c r="X423" s="14">
        <v>147350.63078764171</v>
      </c>
      <c r="Y423" s="14">
        <v>147333.13144035547</v>
      </c>
      <c r="Z423" s="14">
        <v>147333.13144035547</v>
      </c>
      <c r="AA423" s="14">
        <v>147552.29539782586</v>
      </c>
      <c r="AB423" s="14">
        <v>147428.27133514956</v>
      </c>
      <c r="AC423" s="14">
        <v>147435.57680039859</v>
      </c>
    </row>
    <row r="424" spans="1:29" s="14" customFormat="1">
      <c r="A424" s="1" t="s">
        <v>524</v>
      </c>
      <c r="B424" s="1" t="s">
        <v>542</v>
      </c>
      <c r="C424" s="1"/>
      <c r="D424" s="1" t="s">
        <v>642</v>
      </c>
      <c r="E424" s="1"/>
      <c r="F424" s="1">
        <v>154</v>
      </c>
      <c r="G424" s="1" t="s">
        <v>836</v>
      </c>
      <c r="H424" s="1" t="str">
        <f t="shared" si="7"/>
        <v>154종합평균전세가격</v>
      </c>
      <c r="I424" s="1" t="s">
        <v>1387</v>
      </c>
      <c r="J424" s="13">
        <v>135849.19779979478</v>
      </c>
      <c r="K424" s="13">
        <v>135583.26677768619</v>
      </c>
      <c r="L424" s="13">
        <v>135964.29836218161</v>
      </c>
      <c r="M424" s="13">
        <v>136382.33757786787</v>
      </c>
      <c r="N424" s="13">
        <v>136548.74620823452</v>
      </c>
      <c r="O424" s="13">
        <v>136475.61517715466</v>
      </c>
      <c r="P424" s="13">
        <v>136475.61517715466</v>
      </c>
      <c r="Q424" s="14">
        <v>136156.49795062435</v>
      </c>
      <c r="R424" s="14">
        <v>136070.07036843905</v>
      </c>
      <c r="S424" s="14">
        <v>135996.93933735919</v>
      </c>
      <c r="T424" s="14">
        <v>135996.93933735919</v>
      </c>
      <c r="U424" s="14">
        <v>134392.79994588549</v>
      </c>
      <c r="V424" s="14">
        <v>134275.3115436846</v>
      </c>
      <c r="W424" s="14">
        <v>134139.96811198775</v>
      </c>
      <c r="X424" s="14">
        <v>134397.34847511846</v>
      </c>
      <c r="Y424" s="14">
        <v>134624.67884305189</v>
      </c>
      <c r="Z424" s="14">
        <v>134653.18775816669</v>
      </c>
      <c r="AA424" s="14">
        <v>134666.24202507793</v>
      </c>
      <c r="AB424" s="14">
        <v>134600.97069052185</v>
      </c>
      <c r="AC424" s="14">
        <v>134646.6606247111</v>
      </c>
    </row>
    <row r="425" spans="1:29" s="14" customFormat="1">
      <c r="A425" s="1" t="s">
        <v>524</v>
      </c>
      <c r="B425" s="1" t="s">
        <v>542</v>
      </c>
      <c r="C425" s="1"/>
      <c r="D425" s="1" t="s">
        <v>643</v>
      </c>
      <c r="E425" s="1"/>
      <c r="F425" s="1">
        <v>155</v>
      </c>
      <c r="G425" s="1" t="s">
        <v>836</v>
      </c>
      <c r="H425" s="1" t="str">
        <f t="shared" si="7"/>
        <v>155종합평균전세가격</v>
      </c>
      <c r="I425" s="1" t="s">
        <v>1387</v>
      </c>
      <c r="J425" s="13">
        <v>134556.41548236011</v>
      </c>
      <c r="K425" s="13">
        <v>134556.41548236011</v>
      </c>
      <c r="L425" s="13">
        <v>134698.85458913707</v>
      </c>
      <c r="M425" s="13">
        <v>134913.38889954917</v>
      </c>
      <c r="N425" s="13">
        <v>135056.70365657279</v>
      </c>
      <c r="O425" s="13">
        <v>134844.08699198667</v>
      </c>
      <c r="P425" s="13">
        <v>134843.04499640726</v>
      </c>
      <c r="Q425" s="14">
        <v>134571.88969574124</v>
      </c>
      <c r="R425" s="14">
        <v>134457.93841031962</v>
      </c>
      <c r="S425" s="14">
        <v>134543.91847981731</v>
      </c>
      <c r="T425" s="14">
        <v>134736.21127396627</v>
      </c>
      <c r="U425" s="14">
        <v>133909.92159938932</v>
      </c>
      <c r="V425" s="14">
        <v>134485.1051828576</v>
      </c>
      <c r="W425" s="14">
        <v>134812.28171505345</v>
      </c>
      <c r="X425" s="14">
        <v>134865.2059411103</v>
      </c>
      <c r="Y425" s="14">
        <v>135098.87667808641</v>
      </c>
      <c r="Z425" s="14">
        <v>135315.24607453909</v>
      </c>
      <c r="AA425" s="14">
        <v>135385.39041398643</v>
      </c>
      <c r="AB425" s="14">
        <v>135451.75448699135</v>
      </c>
      <c r="AC425" s="14">
        <v>135606.70185593548</v>
      </c>
    </row>
    <row r="426" spans="1:29" s="14" customFormat="1">
      <c r="A426" s="1" t="s">
        <v>524</v>
      </c>
      <c r="B426" s="1" t="s">
        <v>542</v>
      </c>
      <c r="C426" s="1"/>
      <c r="D426" s="1" t="s">
        <v>644</v>
      </c>
      <c r="E426" s="1"/>
      <c r="F426" s="1">
        <v>156</v>
      </c>
      <c r="G426" s="1" t="s">
        <v>836</v>
      </c>
      <c r="H426" s="1" t="str">
        <f t="shared" si="7"/>
        <v>156종합평균전세가격</v>
      </c>
      <c r="I426" s="1" t="s">
        <v>1387</v>
      </c>
      <c r="J426" s="13">
        <v>99102.807731689609</v>
      </c>
      <c r="K426" s="13">
        <v>99102.807731689609</v>
      </c>
      <c r="L426" s="13">
        <v>99212.421539219038</v>
      </c>
      <c r="M426" s="13">
        <v>98445.124886513149</v>
      </c>
      <c r="N426" s="13">
        <v>98445.124886513149</v>
      </c>
      <c r="O426" s="13">
        <v>98499.931790277842</v>
      </c>
      <c r="P426" s="13">
        <v>98346.472459736673</v>
      </c>
      <c r="Q426" s="14">
        <v>98276.925043003474</v>
      </c>
      <c r="R426" s="14">
        <v>98382.691351791262</v>
      </c>
      <c r="S426" s="14">
        <v>98561.715843001613</v>
      </c>
      <c r="T426" s="14">
        <v>98699.956094891473</v>
      </c>
      <c r="U426" s="14">
        <v>99857.69164029097</v>
      </c>
      <c r="V426" s="14">
        <v>99858.311274918087</v>
      </c>
      <c r="W426" s="14">
        <v>99818.932811372099</v>
      </c>
      <c r="X426" s="14">
        <v>99922.050002776392</v>
      </c>
      <c r="Y426" s="14">
        <v>100174.11424843135</v>
      </c>
      <c r="Z426" s="14">
        <v>100103.0779610195</v>
      </c>
      <c r="AA426" s="14">
        <v>99942.673441057239</v>
      </c>
      <c r="AB426" s="14">
        <v>99841.022044533296</v>
      </c>
      <c r="AC426" s="14">
        <v>99783.734715975355</v>
      </c>
    </row>
    <row r="427" spans="1:29" s="14" customFormat="1">
      <c r="A427" s="1" t="s">
        <v>524</v>
      </c>
      <c r="B427" s="1" t="s">
        <v>542</v>
      </c>
      <c r="C427" s="1" t="s">
        <v>545</v>
      </c>
      <c r="D427" s="1"/>
      <c r="E427" s="1"/>
      <c r="F427" s="1">
        <v>157</v>
      </c>
      <c r="G427" s="1" t="s">
        <v>836</v>
      </c>
      <c r="H427" s="1" t="str">
        <f t="shared" si="7"/>
        <v>157종합평균전세가격</v>
      </c>
      <c r="I427" s="1" t="s">
        <v>1387</v>
      </c>
      <c r="J427" s="13">
        <v>116724.13238505779</v>
      </c>
      <c r="K427" s="13">
        <v>116490.35809100479</v>
      </c>
      <c r="L427" s="13">
        <v>116525.85224899731</v>
      </c>
      <c r="M427" s="13">
        <v>116323.87356313469</v>
      </c>
      <c r="N427" s="13">
        <v>116216.04137495917</v>
      </c>
      <c r="O427" s="13">
        <v>115824.76395553398</v>
      </c>
      <c r="P427" s="13">
        <v>115369.18494594347</v>
      </c>
      <c r="Q427" s="14">
        <v>114742.76473998271</v>
      </c>
      <c r="R427" s="14">
        <v>114344.29224033591</v>
      </c>
      <c r="S427" s="14">
        <v>114226.34554172294</v>
      </c>
      <c r="T427" s="14">
        <v>114148.04082568346</v>
      </c>
      <c r="U427" s="14">
        <v>113924.19586746499</v>
      </c>
      <c r="V427" s="14">
        <v>113796.77504833549</v>
      </c>
      <c r="W427" s="14">
        <v>114295.85530566737</v>
      </c>
      <c r="X427" s="14">
        <v>114726.85912540685</v>
      </c>
      <c r="Y427" s="14">
        <v>115187.23178163175</v>
      </c>
      <c r="Z427" s="14">
        <v>115405.28738312842</v>
      </c>
      <c r="AA427" s="14">
        <v>115568.10741831553</v>
      </c>
      <c r="AB427" s="14">
        <v>115617.35864499696</v>
      </c>
      <c r="AC427" s="14">
        <v>115881.41510306005</v>
      </c>
    </row>
    <row r="428" spans="1:29" s="14" customFormat="1">
      <c r="A428" s="1" t="s">
        <v>524</v>
      </c>
      <c r="B428" s="1" t="s">
        <v>542</v>
      </c>
      <c r="C428" s="1"/>
      <c r="D428" s="1" t="s">
        <v>645</v>
      </c>
      <c r="E428" s="1"/>
      <c r="F428" s="1">
        <v>158</v>
      </c>
      <c r="G428" s="1" t="s">
        <v>836</v>
      </c>
      <c r="H428" s="1" t="str">
        <f t="shared" si="7"/>
        <v>158종합평균전세가격</v>
      </c>
      <c r="I428" s="1" t="s">
        <v>1387</v>
      </c>
      <c r="J428" s="13">
        <v>132112.04735501794</v>
      </c>
      <c r="K428" s="13">
        <v>131647.72294322011</v>
      </c>
      <c r="L428" s="13">
        <v>130907.89335299158</v>
      </c>
      <c r="M428" s="13">
        <v>130440.59626867322</v>
      </c>
      <c r="N428" s="13">
        <v>129559.19358939822</v>
      </c>
      <c r="O428" s="13">
        <v>129147.45206063541</v>
      </c>
      <c r="P428" s="13">
        <v>128180.15497631705</v>
      </c>
      <c r="Q428" s="14">
        <v>126672.33508962693</v>
      </c>
      <c r="R428" s="14">
        <v>125769.14893617021</v>
      </c>
      <c r="S428" s="14">
        <v>125562.76595744681</v>
      </c>
      <c r="T428" s="14">
        <v>125630.85106382979</v>
      </c>
      <c r="U428" s="14">
        <v>125011.70212765958</v>
      </c>
      <c r="V428" s="14">
        <v>124802.12765957447</v>
      </c>
      <c r="W428" s="14">
        <v>126238.29787234042</v>
      </c>
      <c r="X428" s="14">
        <v>127642.55319148937</v>
      </c>
      <c r="Y428" s="14">
        <v>128951.06382978724</v>
      </c>
      <c r="Z428" s="14">
        <v>129546.80851063829</v>
      </c>
      <c r="AA428" s="14">
        <v>130387.23404255319</v>
      </c>
      <c r="AB428" s="14">
        <v>130940.42553191489</v>
      </c>
      <c r="AC428" s="14">
        <v>132419.14893617021</v>
      </c>
    </row>
    <row r="429" spans="1:29" s="14" customFormat="1">
      <c r="A429" s="1" t="s">
        <v>524</v>
      </c>
      <c r="B429" s="1" t="s">
        <v>542</v>
      </c>
      <c r="C429" s="1"/>
      <c r="D429" s="1" t="s">
        <v>573</v>
      </c>
      <c r="E429" s="1"/>
      <c r="F429" s="1">
        <v>159</v>
      </c>
      <c r="G429" s="1" t="s">
        <v>836</v>
      </c>
      <c r="H429" s="1" t="str">
        <f t="shared" si="7"/>
        <v>159종합평균전세가격</v>
      </c>
      <c r="I429" s="1" t="s">
        <v>1387</v>
      </c>
      <c r="J429" s="13">
        <v>117716.32638235456</v>
      </c>
      <c r="K429" s="13">
        <v>117716.32638235456</v>
      </c>
      <c r="L429" s="13">
        <v>118699.00186343427</v>
      </c>
      <c r="M429" s="13">
        <v>118699.00186343427</v>
      </c>
      <c r="N429" s="13">
        <v>119679.2662958248</v>
      </c>
      <c r="O429" s="13">
        <v>119679.2662958248</v>
      </c>
      <c r="P429" s="13">
        <v>119679.2662958248</v>
      </c>
      <c r="Q429" s="14">
        <v>119448.4159655726</v>
      </c>
      <c r="R429" s="14">
        <v>119448.4159655726</v>
      </c>
      <c r="S429" s="14">
        <v>119579.10439844284</v>
      </c>
      <c r="T429" s="14">
        <v>119503.89914392724</v>
      </c>
      <c r="U429" s="14">
        <v>125238.66631739378</v>
      </c>
      <c r="V429" s="14">
        <v>125634.34501809868</v>
      </c>
      <c r="W429" s="14">
        <v>126118.03714993331</v>
      </c>
      <c r="X429" s="14">
        <v>125868.38959801868</v>
      </c>
      <c r="Y429" s="14">
        <v>125747.94827586207</v>
      </c>
      <c r="Z429" s="14">
        <v>125571.80386740332</v>
      </c>
      <c r="AA429" s="14">
        <v>125345.56077348067</v>
      </c>
      <c r="AB429" s="14">
        <v>124171.50762049915</v>
      </c>
      <c r="AC429" s="14">
        <v>123624.69870451515</v>
      </c>
    </row>
    <row r="430" spans="1:29" s="14" customFormat="1">
      <c r="A430" s="1" t="s">
        <v>524</v>
      </c>
      <c r="B430" s="1" t="s">
        <v>542</v>
      </c>
      <c r="C430" s="1"/>
      <c r="D430" s="1" t="s">
        <v>646</v>
      </c>
      <c r="E430" s="1"/>
      <c r="F430" s="1">
        <v>160</v>
      </c>
      <c r="G430" s="1" t="s">
        <v>836</v>
      </c>
      <c r="H430" s="1" t="str">
        <f t="shared" si="7"/>
        <v>160종합평균전세가격</v>
      </c>
      <c r="I430" s="1" t="s">
        <v>1387</v>
      </c>
      <c r="J430" s="13">
        <v>108783.43583212218</v>
      </c>
      <c r="K430" s="13">
        <v>108477.908474834</v>
      </c>
      <c r="L430" s="13">
        <v>108503.81900558251</v>
      </c>
      <c r="M430" s="13">
        <v>108571.71397386878</v>
      </c>
      <c r="N430" s="13">
        <v>108635.07996631114</v>
      </c>
      <c r="O430" s="13">
        <v>108172.53930863315</v>
      </c>
      <c r="P430" s="13">
        <v>107731.65805066744</v>
      </c>
      <c r="Q430" s="14">
        <v>107365.68153969993</v>
      </c>
      <c r="R430" s="14">
        <v>107264.68777437411</v>
      </c>
      <c r="S430" s="14">
        <v>107342.76698790331</v>
      </c>
      <c r="T430" s="14">
        <v>107273.61219059544</v>
      </c>
      <c r="U430" s="14">
        <v>106613.78027601181</v>
      </c>
      <c r="V430" s="14">
        <v>106540.31024743593</v>
      </c>
      <c r="W430" s="14">
        <v>106672.89409210731</v>
      </c>
      <c r="X430" s="14">
        <v>106729.41832251585</v>
      </c>
      <c r="Y430" s="14">
        <v>106899.06911739732</v>
      </c>
      <c r="Z430" s="14">
        <v>107003.78502019509</v>
      </c>
      <c r="AA430" s="14">
        <v>107022.16106963798</v>
      </c>
      <c r="AB430" s="14">
        <v>107013.71623876717</v>
      </c>
      <c r="AC430" s="14">
        <v>106969.36135539657</v>
      </c>
    </row>
    <row r="431" spans="1:29" s="14" customFormat="1">
      <c r="A431" s="1" t="s">
        <v>524</v>
      </c>
      <c r="B431" s="1" t="s">
        <v>542</v>
      </c>
      <c r="C431" s="1"/>
      <c r="D431" s="1" t="s">
        <v>647</v>
      </c>
      <c r="E431" s="1"/>
      <c r="F431" s="1">
        <v>161</v>
      </c>
      <c r="G431" s="1" t="s">
        <v>836</v>
      </c>
      <c r="H431" s="1" t="str">
        <f t="shared" si="7"/>
        <v>161종합평균전세가격</v>
      </c>
      <c r="I431" s="1" t="s">
        <v>1387</v>
      </c>
      <c r="J431" s="13">
        <v>112428.38725066966</v>
      </c>
      <c r="K431" s="13">
        <v>112346.23905671903</v>
      </c>
      <c r="L431" s="13">
        <v>112714.26296561788</v>
      </c>
      <c r="M431" s="13">
        <v>112465.04887360027</v>
      </c>
      <c r="N431" s="13">
        <v>112547.9344900381</v>
      </c>
      <c r="O431" s="13">
        <v>112155.7495052388</v>
      </c>
      <c r="P431" s="13">
        <v>111931.92822435706</v>
      </c>
      <c r="Q431" s="14">
        <v>111609.84278707059</v>
      </c>
      <c r="R431" s="14">
        <v>111261.4725341158</v>
      </c>
      <c r="S431" s="14">
        <v>111030.00355513119</v>
      </c>
      <c r="T431" s="14">
        <v>110856.04581056911</v>
      </c>
      <c r="U431" s="14">
        <v>110130.89517781488</v>
      </c>
      <c r="V431" s="14">
        <v>109930.78966289185</v>
      </c>
      <c r="W431" s="14">
        <v>110105.36899596754</v>
      </c>
      <c r="X431" s="14">
        <v>110305.82948438423</v>
      </c>
      <c r="Y431" s="14">
        <v>110539.79445372148</v>
      </c>
      <c r="Z431" s="14">
        <v>110668.95502307912</v>
      </c>
      <c r="AA431" s="14">
        <v>110580.60348410714</v>
      </c>
      <c r="AB431" s="14">
        <v>110565.63497816054</v>
      </c>
      <c r="AC431" s="14">
        <v>110430.88668995237</v>
      </c>
    </row>
    <row r="432" spans="1:29" s="14" customFormat="1">
      <c r="A432" s="1" t="s">
        <v>524</v>
      </c>
      <c r="B432" s="1" t="s">
        <v>546</v>
      </c>
      <c r="C432" s="1"/>
      <c r="D432" s="1"/>
      <c r="E432" s="1"/>
      <c r="F432" s="1">
        <v>162</v>
      </c>
      <c r="G432" s="1" t="s">
        <v>836</v>
      </c>
      <c r="H432" s="1" t="str">
        <f t="shared" si="7"/>
        <v>162종합평균전세가격</v>
      </c>
      <c r="I432" s="1" t="s">
        <v>1387</v>
      </c>
      <c r="J432" s="13">
        <v>118224.34832011517</v>
      </c>
      <c r="K432" s="13">
        <v>117078.81342159746</v>
      </c>
      <c r="L432" s="13">
        <v>116422.58493193358</v>
      </c>
      <c r="M432" s="13">
        <v>115946.37100858471</v>
      </c>
      <c r="N432" s="13">
        <v>115365.47132959723</v>
      </c>
      <c r="O432" s="13">
        <v>114130.47223218333</v>
      </c>
      <c r="P432" s="13">
        <v>113367.74364311497</v>
      </c>
      <c r="Q432" s="14">
        <v>112453.9666686097</v>
      </c>
      <c r="R432" s="14">
        <v>112722.60067211841</v>
      </c>
      <c r="S432" s="14">
        <v>113932.5885452464</v>
      </c>
      <c r="T432" s="14">
        <v>114722.07438825299</v>
      </c>
      <c r="U432" s="14">
        <v>115529.03244944944</v>
      </c>
      <c r="V432" s="14">
        <v>115900.45094507828</v>
      </c>
      <c r="W432" s="14">
        <v>116483.20797256629</v>
      </c>
      <c r="X432" s="14">
        <v>117194.21577767869</v>
      </c>
      <c r="Y432" s="14">
        <v>118446.28051953991</v>
      </c>
      <c r="Z432" s="14">
        <v>119072.09146392875</v>
      </c>
      <c r="AA432" s="14">
        <v>119742.20665888216</v>
      </c>
      <c r="AB432" s="14">
        <v>120245.06042397785</v>
      </c>
      <c r="AC432" s="14">
        <v>120936.24198428879</v>
      </c>
    </row>
    <row r="433" spans="1:29" s="14" customFormat="1">
      <c r="A433" s="1" t="s">
        <v>524</v>
      </c>
      <c r="B433" s="1" t="s">
        <v>546</v>
      </c>
      <c r="C433" s="1"/>
      <c r="D433" s="1" t="s">
        <v>630</v>
      </c>
      <c r="E433" s="1"/>
      <c r="F433" s="1">
        <v>163</v>
      </c>
      <c r="G433" s="1" t="s">
        <v>836</v>
      </c>
      <c r="H433" s="1" t="str">
        <f t="shared" si="7"/>
        <v>163종합평균전세가격</v>
      </c>
      <c r="I433" s="1" t="s">
        <v>1387</v>
      </c>
      <c r="J433" s="13">
        <v>94602.871207478136</v>
      </c>
      <c r="K433" s="13">
        <v>94602.871207478136</v>
      </c>
      <c r="L433" s="13">
        <v>94284.755060348107</v>
      </c>
      <c r="M433" s="13">
        <v>94131.814604997126</v>
      </c>
      <c r="N433" s="13">
        <v>94093.579491159369</v>
      </c>
      <c r="O433" s="13">
        <v>92824.911417107607</v>
      </c>
      <c r="P433" s="13">
        <v>92350.796005519587</v>
      </c>
      <c r="Q433" s="14">
        <v>92045.598806348135</v>
      </c>
      <c r="R433" s="14">
        <v>92802.171255733047</v>
      </c>
      <c r="S433" s="14">
        <v>95302.943814566504</v>
      </c>
      <c r="T433" s="14">
        <v>96205.34688557453</v>
      </c>
      <c r="U433" s="14">
        <v>96865.414740812397</v>
      </c>
      <c r="V433" s="14">
        <v>97548.855245485436</v>
      </c>
      <c r="W433" s="14">
        <v>98122.540441260426</v>
      </c>
      <c r="X433" s="14">
        <v>98677.537304210666</v>
      </c>
      <c r="Y433" s="14">
        <v>99248.668381332114</v>
      </c>
      <c r="Z433" s="14">
        <v>99201.309249838348</v>
      </c>
      <c r="AA433" s="14">
        <v>99018.872321586547</v>
      </c>
      <c r="AB433" s="14">
        <v>99073.053701187528</v>
      </c>
      <c r="AC433" s="14">
        <v>99247.618008991136</v>
      </c>
    </row>
    <row r="434" spans="1:29" s="14" customFormat="1">
      <c r="A434" s="1" t="s">
        <v>524</v>
      </c>
      <c r="B434" s="1" t="s">
        <v>546</v>
      </c>
      <c r="C434" s="1"/>
      <c r="D434" s="1" t="s">
        <v>559</v>
      </c>
      <c r="E434" s="1"/>
      <c r="F434" s="1">
        <v>164</v>
      </c>
      <c r="G434" s="1" t="s">
        <v>836</v>
      </c>
      <c r="H434" s="1" t="str">
        <f t="shared" si="7"/>
        <v>164종합평균전세가격</v>
      </c>
      <c r="I434" s="1" t="s">
        <v>1387</v>
      </c>
      <c r="J434" s="13">
        <v>119423.32963987168</v>
      </c>
      <c r="K434" s="13">
        <v>119237.5411563634</v>
      </c>
      <c r="L434" s="13">
        <v>118530.69442934953</v>
      </c>
      <c r="M434" s="13">
        <v>118230.03273055312</v>
      </c>
      <c r="N434" s="13">
        <v>117723.73657067327</v>
      </c>
      <c r="O434" s="13">
        <v>117041.96430717169</v>
      </c>
      <c r="P434" s="13">
        <v>116306.08067062919</v>
      </c>
      <c r="Q434" s="14">
        <v>116074.7671518987</v>
      </c>
      <c r="R434" s="14">
        <v>115832.59136564165</v>
      </c>
      <c r="S434" s="14">
        <v>115984.93792211845</v>
      </c>
      <c r="T434" s="14">
        <v>115986.91646163633</v>
      </c>
      <c r="U434" s="14">
        <v>115600.17453624654</v>
      </c>
      <c r="V434" s="14">
        <v>115551.19467601407</v>
      </c>
      <c r="W434" s="14">
        <v>115415.41023044636</v>
      </c>
      <c r="X434" s="14">
        <v>115466.12432305099</v>
      </c>
      <c r="Y434" s="14">
        <v>115724.55109878398</v>
      </c>
      <c r="Z434" s="14">
        <v>115797.89290103482</v>
      </c>
      <c r="AA434" s="14">
        <v>115702.34672836607</v>
      </c>
      <c r="AB434" s="14">
        <v>115549.86649021179</v>
      </c>
      <c r="AC434" s="14">
        <v>115603.71581853153</v>
      </c>
    </row>
    <row r="435" spans="1:29" s="14" customFormat="1">
      <c r="A435" s="1" t="s">
        <v>524</v>
      </c>
      <c r="B435" s="1" t="s">
        <v>546</v>
      </c>
      <c r="C435" s="1"/>
      <c r="D435" s="1" t="s">
        <v>636</v>
      </c>
      <c r="E435" s="1"/>
      <c r="F435" s="1">
        <v>165</v>
      </c>
      <c r="G435" s="1" t="s">
        <v>836</v>
      </c>
      <c r="H435" s="1" t="str">
        <f t="shared" si="7"/>
        <v>165종합평균전세가격</v>
      </c>
      <c r="I435" s="1" t="s">
        <v>1387</v>
      </c>
      <c r="J435" s="13">
        <v>132957.8567019561</v>
      </c>
      <c r="K435" s="13">
        <v>131568.47224192409</v>
      </c>
      <c r="L435" s="13">
        <v>131064.48261598026</v>
      </c>
      <c r="M435" s="13">
        <v>129998.07809817627</v>
      </c>
      <c r="N435" s="13">
        <v>129026.53717723514</v>
      </c>
      <c r="O435" s="13">
        <v>127110.02943944877</v>
      </c>
      <c r="P435" s="13">
        <v>125717.18705092523</v>
      </c>
      <c r="Q435" s="14">
        <v>123523.47023125565</v>
      </c>
      <c r="R435" s="14">
        <v>123951.94684687341</v>
      </c>
      <c r="S435" s="14">
        <v>124704.80723218275</v>
      </c>
      <c r="T435" s="14">
        <v>125108.40873023393</v>
      </c>
      <c r="U435" s="14">
        <v>126183.17673274221</v>
      </c>
      <c r="V435" s="14">
        <v>127070.25192269005</v>
      </c>
      <c r="W435" s="14">
        <v>127953.79500001104</v>
      </c>
      <c r="X435" s="14">
        <v>129180.2789917787</v>
      </c>
      <c r="Y435" s="14">
        <v>131624.4338260814</v>
      </c>
      <c r="Z435" s="14">
        <v>132771.51381308291</v>
      </c>
      <c r="AA435" s="14">
        <v>134337.42373900491</v>
      </c>
      <c r="AB435" s="14">
        <v>135343.32201493939</v>
      </c>
      <c r="AC435" s="14">
        <v>136728.99463923724</v>
      </c>
    </row>
    <row r="436" spans="1:29" s="14" customFormat="1">
      <c r="A436" s="1" t="s">
        <v>524</v>
      </c>
      <c r="B436" s="1" t="s">
        <v>546</v>
      </c>
      <c r="C436" s="1"/>
      <c r="D436" s="1" t="s">
        <v>648</v>
      </c>
      <c r="E436" s="1"/>
      <c r="F436" s="1">
        <v>166</v>
      </c>
      <c r="G436" s="1" t="s">
        <v>836</v>
      </c>
      <c r="H436" s="1" t="str">
        <f t="shared" si="7"/>
        <v>166종합평균전세가격</v>
      </c>
      <c r="I436" s="1" t="s">
        <v>1387</v>
      </c>
      <c r="J436" s="13">
        <v>153904.68806722848</v>
      </c>
      <c r="K436" s="13">
        <v>150246.06572006748</v>
      </c>
      <c r="L436" s="13">
        <v>148876.05028229451</v>
      </c>
      <c r="M436" s="13">
        <v>148682.98176825739</v>
      </c>
      <c r="N436" s="13">
        <v>148007.64855432304</v>
      </c>
      <c r="O436" s="13">
        <v>146268.6809875512</v>
      </c>
      <c r="P436" s="13">
        <v>145605.79107158678</v>
      </c>
      <c r="Q436" s="14">
        <v>144638.90805878225</v>
      </c>
      <c r="R436" s="14">
        <v>144936.52731455854</v>
      </c>
      <c r="S436" s="14">
        <v>147617.18377502632</v>
      </c>
      <c r="T436" s="14">
        <v>150243.04821038066</v>
      </c>
      <c r="U436" s="14">
        <v>151324.04503986938</v>
      </c>
      <c r="V436" s="14">
        <v>151375.67253665827</v>
      </c>
      <c r="W436" s="14">
        <v>152579.25648487874</v>
      </c>
      <c r="X436" s="14">
        <v>153799.67377503237</v>
      </c>
      <c r="Y436" s="14">
        <v>155712.86158405006</v>
      </c>
      <c r="Z436" s="14">
        <v>157038.56414713431</v>
      </c>
      <c r="AA436" s="14">
        <v>158363.67258549295</v>
      </c>
      <c r="AB436" s="14">
        <v>159405.86647489067</v>
      </c>
      <c r="AC436" s="14">
        <v>160372.60415726062</v>
      </c>
    </row>
    <row r="437" spans="1:29" s="14" customFormat="1">
      <c r="A437" s="1" t="s">
        <v>524</v>
      </c>
      <c r="B437" s="1" t="s">
        <v>546</v>
      </c>
      <c r="C437" s="1"/>
      <c r="D437" s="1" t="s">
        <v>649</v>
      </c>
      <c r="E437" s="1"/>
      <c r="F437" s="1">
        <v>167</v>
      </c>
      <c r="G437" s="1" t="s">
        <v>836</v>
      </c>
      <c r="H437" s="1" t="str">
        <f t="shared" si="7"/>
        <v>167종합평균전세가격</v>
      </c>
      <c r="I437" s="1" t="s">
        <v>1387</v>
      </c>
      <c r="J437" s="13">
        <v>69287.771367014037</v>
      </c>
      <c r="K437" s="13">
        <v>69287.771367014037</v>
      </c>
      <c r="L437" s="13">
        <v>68936.526060765958</v>
      </c>
      <c r="M437" s="13">
        <v>68615.440891702936</v>
      </c>
      <c r="N437" s="13">
        <v>68168.100171481332</v>
      </c>
      <c r="O437" s="13">
        <v>68236.942452622781</v>
      </c>
      <c r="P437" s="13">
        <v>68187.237928153714</v>
      </c>
      <c r="Q437" s="14">
        <v>68203.806102976741</v>
      </c>
      <c r="R437" s="14">
        <v>68208.945266675466</v>
      </c>
      <c r="S437" s="14">
        <v>68208.945266675466</v>
      </c>
      <c r="T437" s="14">
        <v>68229.655485204232</v>
      </c>
      <c r="U437" s="14">
        <v>69481.425083772861</v>
      </c>
      <c r="V437" s="14">
        <v>69481.425083772861</v>
      </c>
      <c r="W437" s="14">
        <v>69592.351250274456</v>
      </c>
      <c r="X437" s="14">
        <v>69680.740999981761</v>
      </c>
      <c r="Y437" s="14">
        <v>69891.904705908702</v>
      </c>
      <c r="Z437" s="14">
        <v>70108.916376040215</v>
      </c>
      <c r="AA437" s="14">
        <v>70216.179827952452</v>
      </c>
      <c r="AB437" s="14">
        <v>70423.829732164624</v>
      </c>
      <c r="AC437" s="14">
        <v>70875.234530847054</v>
      </c>
    </row>
    <row r="438" spans="1:29" s="14" customFormat="1">
      <c r="A438" s="1" t="s">
        <v>524</v>
      </c>
      <c r="B438" s="1" t="s">
        <v>547</v>
      </c>
      <c r="C438" s="1"/>
      <c r="D438" s="1"/>
      <c r="E438" s="1"/>
      <c r="F438" s="1">
        <v>168</v>
      </c>
      <c r="G438" s="1" t="s">
        <v>836</v>
      </c>
      <c r="H438" s="1" t="str">
        <f t="shared" si="7"/>
        <v>168종합평균전세가격</v>
      </c>
      <c r="I438" s="1" t="s">
        <v>1387</v>
      </c>
      <c r="J438" s="13">
        <v>93475.948206536952</v>
      </c>
      <c r="K438" s="13">
        <v>93483.163732577581</v>
      </c>
      <c r="L438" s="13">
        <v>94400.525851278318</v>
      </c>
      <c r="M438" s="13">
        <v>94777.024965662291</v>
      </c>
      <c r="N438" s="13">
        <v>95641.631948567956</v>
      </c>
      <c r="O438" s="13">
        <v>96432.990701390692</v>
      </c>
      <c r="P438" s="13">
        <v>96644.775987960689</v>
      </c>
      <c r="Q438" s="14">
        <v>96628.848875520955</v>
      </c>
      <c r="R438" s="14">
        <v>96737.381934177989</v>
      </c>
      <c r="S438" s="14">
        <v>96834.822698112403</v>
      </c>
      <c r="T438" s="14">
        <v>96983.510156806806</v>
      </c>
      <c r="U438" s="14">
        <v>97483.819505363615</v>
      </c>
      <c r="V438" s="14">
        <v>97674.716466742393</v>
      </c>
      <c r="W438" s="14">
        <v>97770.69239252001</v>
      </c>
      <c r="X438" s="14">
        <v>97882.747166898393</v>
      </c>
      <c r="Y438" s="14">
        <v>98196.46595158866</v>
      </c>
      <c r="Z438" s="14">
        <v>98420.498832971803</v>
      </c>
      <c r="AA438" s="14">
        <v>98556.04938752242</v>
      </c>
      <c r="AB438" s="14">
        <v>98661.242666207094</v>
      </c>
      <c r="AC438" s="14">
        <v>98710.793064826386</v>
      </c>
    </row>
    <row r="439" spans="1:29" s="14" customFormat="1">
      <c r="A439" s="1" t="s">
        <v>524</v>
      </c>
      <c r="B439" s="1" t="s">
        <v>547</v>
      </c>
      <c r="C439" s="1"/>
      <c r="D439" s="1" t="s">
        <v>630</v>
      </c>
      <c r="E439" s="1"/>
      <c r="F439" s="1">
        <v>169</v>
      </c>
      <c r="G439" s="1" t="s">
        <v>836</v>
      </c>
      <c r="H439" s="1" t="str">
        <f t="shared" si="7"/>
        <v>169종합평균전세가격</v>
      </c>
      <c r="I439" s="1" t="s">
        <v>1387</v>
      </c>
      <c r="J439" s="13">
        <v>94914.127647714602</v>
      </c>
      <c r="K439" s="13">
        <v>94914.127647714602</v>
      </c>
      <c r="L439" s="13">
        <v>95804.260630673685</v>
      </c>
      <c r="M439" s="13">
        <v>96313.930363115142</v>
      </c>
      <c r="N439" s="13">
        <v>96667.773331740726</v>
      </c>
      <c r="O439" s="13">
        <v>97347.332974996025</v>
      </c>
      <c r="P439" s="13">
        <v>97593.064182194605</v>
      </c>
      <c r="Q439" s="14">
        <v>97329.125656951728</v>
      </c>
      <c r="R439" s="14">
        <v>97529.904642458976</v>
      </c>
      <c r="S439" s="14">
        <v>97468.126493072152</v>
      </c>
      <c r="T439" s="14">
        <v>97560.793717152395</v>
      </c>
      <c r="U439" s="14">
        <v>98527.679584804413</v>
      </c>
      <c r="V439" s="14">
        <v>98683.790587984389</v>
      </c>
      <c r="W439" s="14">
        <v>98871.123791800375</v>
      </c>
      <c r="X439" s="14">
        <v>99027.234794980366</v>
      </c>
      <c r="Y439" s="14">
        <v>99183.345798160357</v>
      </c>
      <c r="Z439" s="14">
        <v>99355.06790165836</v>
      </c>
      <c r="AA439" s="14">
        <v>99667.289908018342</v>
      </c>
      <c r="AB439" s="14">
        <v>99698.512108654337</v>
      </c>
      <c r="AC439" s="14">
        <v>99698.512108654337</v>
      </c>
    </row>
    <row r="440" spans="1:29" s="14" customFormat="1">
      <c r="A440" s="1" t="s">
        <v>524</v>
      </c>
      <c r="B440" s="1" t="s">
        <v>547</v>
      </c>
      <c r="C440" s="1"/>
      <c r="D440" s="1" t="s">
        <v>636</v>
      </c>
      <c r="E440" s="1"/>
      <c r="F440" s="1">
        <v>170</v>
      </c>
      <c r="G440" s="1" t="s">
        <v>836</v>
      </c>
      <c r="H440" s="1" t="str">
        <f t="shared" si="7"/>
        <v>170종합평균전세가격</v>
      </c>
      <c r="I440" s="1" t="s">
        <v>1387</v>
      </c>
      <c r="J440" s="13">
        <v>107604.21189277567</v>
      </c>
      <c r="K440" s="13">
        <v>107538.8060051753</v>
      </c>
      <c r="L440" s="13">
        <v>108269.48291078531</v>
      </c>
      <c r="M440" s="13">
        <v>108377.9992829056</v>
      </c>
      <c r="N440" s="13">
        <v>109774.96671333423</v>
      </c>
      <c r="O440" s="13">
        <v>112194.88181161687</v>
      </c>
      <c r="P440" s="13">
        <v>112653.38616186073</v>
      </c>
      <c r="Q440" s="14">
        <v>112660.29162630411</v>
      </c>
      <c r="R440" s="14">
        <v>112913.49649458482</v>
      </c>
      <c r="S440" s="14">
        <v>113022.0128667051</v>
      </c>
      <c r="T440" s="14">
        <v>113216.86698671534</v>
      </c>
      <c r="U440" s="14">
        <v>114046.50103100559</v>
      </c>
      <c r="V440" s="14">
        <v>114039.97919135027</v>
      </c>
      <c r="W440" s="14">
        <v>114196.91843445921</v>
      </c>
      <c r="X440" s="14">
        <v>114390.81947578477</v>
      </c>
      <c r="Y440" s="14">
        <v>115156.44195904954</v>
      </c>
      <c r="Z440" s="14">
        <v>115406.81479805589</v>
      </c>
      <c r="AA440" s="14">
        <v>115525.83025222426</v>
      </c>
      <c r="AB440" s="14">
        <v>115568.9810211619</v>
      </c>
      <c r="AC440" s="14">
        <v>115694.60592565247</v>
      </c>
    </row>
    <row r="441" spans="1:29" s="14" customFormat="1">
      <c r="A441" s="1" t="s">
        <v>524</v>
      </c>
      <c r="B441" s="1" t="s">
        <v>547</v>
      </c>
      <c r="C441" s="1"/>
      <c r="D441" s="1" t="s">
        <v>631</v>
      </c>
      <c r="E441" s="1"/>
      <c r="F441" s="1">
        <v>171</v>
      </c>
      <c r="G441" s="1" t="s">
        <v>836</v>
      </c>
      <c r="H441" s="1" t="str">
        <f t="shared" si="7"/>
        <v>171종합평균전세가격</v>
      </c>
      <c r="I441" s="1" t="s">
        <v>1387</v>
      </c>
      <c r="J441" s="13">
        <v>92411.41288200111</v>
      </c>
      <c r="K441" s="13">
        <v>92411.41288200111</v>
      </c>
      <c r="L441" s="13">
        <v>92878.218642924519</v>
      </c>
      <c r="M441" s="13">
        <v>93109.930198165501</v>
      </c>
      <c r="N441" s="13">
        <v>93701.894025423433</v>
      </c>
      <c r="O441" s="13">
        <v>93989.419312948725</v>
      </c>
      <c r="P441" s="13">
        <v>94090.898826192933</v>
      </c>
      <c r="Q441" s="14">
        <v>94183.921713333475</v>
      </c>
      <c r="R441" s="14">
        <v>94364.893511952323</v>
      </c>
      <c r="S441" s="14">
        <v>94796.181443240275</v>
      </c>
      <c r="T441" s="14">
        <v>95168.272991802383</v>
      </c>
      <c r="U441" s="14">
        <v>95575.319503639956</v>
      </c>
      <c r="V441" s="14">
        <v>95668.941681415337</v>
      </c>
      <c r="W441" s="14">
        <v>95771.361146466559</v>
      </c>
      <c r="X441" s="14">
        <v>95864.983324241941</v>
      </c>
      <c r="Y441" s="14">
        <v>95939.717351049054</v>
      </c>
      <c r="Z441" s="14">
        <v>96248.670537707789</v>
      </c>
      <c r="AA441" s="14">
        <v>96427.931567144493</v>
      </c>
      <c r="AB441" s="14">
        <v>96459.151342918034</v>
      </c>
      <c r="AC441" s="14">
        <v>96494.890562705041</v>
      </c>
    </row>
    <row r="442" spans="1:29" s="14" customFormat="1">
      <c r="A442" s="1" t="s">
        <v>524</v>
      </c>
      <c r="B442" s="1" t="s">
        <v>547</v>
      </c>
      <c r="C442" s="1"/>
      <c r="D442" s="1" t="s">
        <v>645</v>
      </c>
      <c r="E442" s="1"/>
      <c r="F442" s="1">
        <v>172</v>
      </c>
      <c r="G442" s="1" t="s">
        <v>836</v>
      </c>
      <c r="H442" s="1" t="str">
        <f t="shared" si="7"/>
        <v>172종합평균전세가격</v>
      </c>
      <c r="I442" s="1" t="s">
        <v>1387</v>
      </c>
      <c r="J442" s="13">
        <v>88115.192211874615</v>
      </c>
      <c r="K442" s="13">
        <v>88182.308234129305</v>
      </c>
      <c r="L442" s="13">
        <v>89037.651395792971</v>
      </c>
      <c r="M442" s="13">
        <v>89552.823501709834</v>
      </c>
      <c r="N442" s="13">
        <v>89830.288471113934</v>
      </c>
      <c r="O442" s="13">
        <v>90030.680730970591</v>
      </c>
      <c r="P442" s="13">
        <v>90386.535691388839</v>
      </c>
      <c r="Q442" s="14">
        <v>90385.513903464875</v>
      </c>
      <c r="R442" s="14">
        <v>90427.792741940473</v>
      </c>
      <c r="S442" s="14">
        <v>90400.946333038592</v>
      </c>
      <c r="T442" s="14">
        <v>90484.042008542208</v>
      </c>
      <c r="U442" s="14">
        <v>90383.744720637056</v>
      </c>
      <c r="V442" s="14">
        <v>90336.875261953101</v>
      </c>
      <c r="W442" s="14">
        <v>90343.570898907958</v>
      </c>
      <c r="X442" s="14">
        <v>90405.954039029282</v>
      </c>
      <c r="Y442" s="14">
        <v>90414.873134087742</v>
      </c>
      <c r="Z442" s="14">
        <v>90462.626923484349</v>
      </c>
      <c r="AA442" s="14">
        <v>90562.93516458715</v>
      </c>
      <c r="AB442" s="14">
        <v>90632.291830747185</v>
      </c>
      <c r="AC442" s="14">
        <v>90636.839797530367</v>
      </c>
    </row>
    <row r="443" spans="1:29" s="14" customFormat="1">
      <c r="A443" s="1" t="s">
        <v>524</v>
      </c>
      <c r="B443" s="1" t="s">
        <v>547</v>
      </c>
      <c r="C443" s="1"/>
      <c r="D443" s="1" t="s">
        <v>650</v>
      </c>
      <c r="E443" s="1"/>
      <c r="F443" s="1">
        <v>173</v>
      </c>
      <c r="G443" s="1" t="s">
        <v>836</v>
      </c>
      <c r="H443" s="1" t="str">
        <f t="shared" si="7"/>
        <v>173종합평균전세가격</v>
      </c>
      <c r="I443" s="1" t="s">
        <v>1387</v>
      </c>
      <c r="J443" s="13">
        <v>88350.969861811973</v>
      </c>
      <c r="K443" s="13">
        <v>88350.969861811973</v>
      </c>
      <c r="L443" s="13">
        <v>89799.844558187557</v>
      </c>
      <c r="M443" s="13">
        <v>90307.457413778407</v>
      </c>
      <c r="N443" s="13">
        <v>91698.1766039637</v>
      </c>
      <c r="O443" s="13">
        <v>92142.498177518879</v>
      </c>
      <c r="P443" s="13">
        <v>92016.186024501527</v>
      </c>
      <c r="Q443" s="14">
        <v>91927.02450472457</v>
      </c>
      <c r="R443" s="14">
        <v>91934.454631372617</v>
      </c>
      <c r="S443" s="14">
        <v>91993.895644557269</v>
      </c>
      <c r="T443" s="14">
        <v>92053.336657741922</v>
      </c>
      <c r="U443" s="14">
        <v>92145.685989519799</v>
      </c>
      <c r="V443" s="14">
        <v>92879.718420587989</v>
      </c>
      <c r="W443" s="14">
        <v>93012.909789128607</v>
      </c>
      <c r="X443" s="14">
        <v>93116.503075771296</v>
      </c>
      <c r="Y443" s="14">
        <v>93568.009843157401</v>
      </c>
      <c r="Z443" s="14">
        <v>93941.632095389738</v>
      </c>
      <c r="AA443" s="14">
        <v>94082.115920947224</v>
      </c>
      <c r="AB443" s="14">
        <v>94346.390642013503</v>
      </c>
      <c r="AC443" s="14">
        <v>94398.187285334861</v>
      </c>
    </row>
    <row r="444" spans="1:29" s="14" customFormat="1">
      <c r="A444" s="1" t="s">
        <v>524</v>
      </c>
      <c r="B444" s="1" t="s">
        <v>548</v>
      </c>
      <c r="C444" s="1"/>
      <c r="D444" s="1"/>
      <c r="E444" s="1"/>
      <c r="F444" s="1">
        <v>174</v>
      </c>
      <c r="G444" s="1" t="s">
        <v>836</v>
      </c>
      <c r="H444" s="1" t="str">
        <f t="shared" si="7"/>
        <v>174종합평균전세가격</v>
      </c>
      <c r="I444" s="1" t="s">
        <v>1387</v>
      </c>
      <c r="J444" s="13">
        <v>107087.07304820906</v>
      </c>
      <c r="K444" s="13">
        <v>107585.41887445156</v>
      </c>
      <c r="L444" s="13">
        <v>108104.04016138994</v>
      </c>
      <c r="M444" s="13">
        <v>108639.9339414804</v>
      </c>
      <c r="N444" s="13">
        <v>108961.19673985169</v>
      </c>
      <c r="O444" s="13">
        <v>109113.46226239319</v>
      </c>
      <c r="P444" s="13">
        <v>109205.63703768046</v>
      </c>
      <c r="Q444" s="14">
        <v>109531.90387824202</v>
      </c>
      <c r="R444" s="14">
        <v>109973.54696345725</v>
      </c>
      <c r="S444" s="14">
        <v>110263.49399554737</v>
      </c>
      <c r="T444" s="14">
        <v>110757.13814543969</v>
      </c>
      <c r="U444" s="14">
        <v>111462.10535925131</v>
      </c>
      <c r="V444" s="14">
        <v>112163.04407755558</v>
      </c>
      <c r="W444" s="14">
        <v>112549.91539725913</v>
      </c>
      <c r="X444" s="14">
        <v>112973.76267716523</v>
      </c>
      <c r="Y444" s="14">
        <v>114537.31794214918</v>
      </c>
      <c r="Z444" s="14">
        <v>115816.68589142778</v>
      </c>
      <c r="AA444" s="14">
        <v>116977.39461501241</v>
      </c>
      <c r="AB444" s="14">
        <v>118473.24398447873</v>
      </c>
      <c r="AC444" s="14">
        <v>119391.70523919526</v>
      </c>
    </row>
    <row r="445" spans="1:29" s="14" customFormat="1">
      <c r="A445" s="1" t="s">
        <v>524</v>
      </c>
      <c r="B445" s="1" t="s">
        <v>548</v>
      </c>
      <c r="C445" s="1"/>
      <c r="D445" s="1" t="s">
        <v>559</v>
      </c>
      <c r="E445" s="1"/>
      <c r="F445" s="1">
        <v>175</v>
      </c>
      <c r="G445" s="1" t="s">
        <v>836</v>
      </c>
      <c r="H445" s="1" t="str">
        <f t="shared" si="7"/>
        <v>175종합평균전세가격</v>
      </c>
      <c r="I445" s="1" t="s">
        <v>1387</v>
      </c>
      <c r="J445" s="13">
        <v>136086.95652173914</v>
      </c>
      <c r="K445" s="13">
        <v>135597.82608695651</v>
      </c>
      <c r="L445" s="13">
        <v>135228.26086956522</v>
      </c>
      <c r="M445" s="13">
        <v>135923.91304347827</v>
      </c>
      <c r="N445" s="13">
        <v>136347.17391304349</v>
      </c>
      <c r="O445" s="13">
        <v>136391.30434782608</v>
      </c>
      <c r="P445" s="13">
        <v>136444.5652173913</v>
      </c>
      <c r="Q445" s="14">
        <v>136966.30434782608</v>
      </c>
      <c r="R445" s="14">
        <v>136966.30434782608</v>
      </c>
      <c r="S445" s="14">
        <v>137345.65217391305</v>
      </c>
      <c r="T445" s="14">
        <v>137841.30434782608</v>
      </c>
      <c r="U445" s="14">
        <v>139928.26086956522</v>
      </c>
      <c r="V445" s="14">
        <v>141363.04347826086</v>
      </c>
      <c r="W445" s="14">
        <v>141815.21739130435</v>
      </c>
      <c r="X445" s="14">
        <v>141923.91304347827</v>
      </c>
      <c r="Y445" s="14">
        <v>143836.95652173914</v>
      </c>
      <c r="Z445" s="14">
        <v>144576.08695652173</v>
      </c>
      <c r="AA445" s="14">
        <v>144945.65217391305</v>
      </c>
      <c r="AB445" s="14">
        <v>145380.4347826087</v>
      </c>
      <c r="AC445" s="14">
        <v>145728.26086956522</v>
      </c>
    </row>
    <row r="446" spans="1:29" s="14" customFormat="1">
      <c r="A446" s="1" t="s">
        <v>524</v>
      </c>
      <c r="B446" s="1" t="s">
        <v>548</v>
      </c>
      <c r="C446" s="1"/>
      <c r="D446" s="1" t="s">
        <v>630</v>
      </c>
      <c r="E446" s="1"/>
      <c r="F446" s="1">
        <v>176</v>
      </c>
      <c r="G446" s="1" t="s">
        <v>836</v>
      </c>
      <c r="H446" s="1" t="str">
        <f t="shared" si="7"/>
        <v>176종합평균전세가격</v>
      </c>
      <c r="I446" s="1" t="s">
        <v>1387</v>
      </c>
      <c r="J446" s="13">
        <v>85721.365427359066</v>
      </c>
      <c r="K446" s="13">
        <v>85918.84019322673</v>
      </c>
      <c r="L446" s="13">
        <v>86315.284859050676</v>
      </c>
      <c r="M446" s="13">
        <v>86784.841053160853</v>
      </c>
      <c r="N446" s="13">
        <v>87047.891551969617</v>
      </c>
      <c r="O446" s="13">
        <v>87206.319904890333</v>
      </c>
      <c r="P446" s="13">
        <v>87489.299318161517</v>
      </c>
      <c r="Q446" s="14">
        <v>87666.161451456006</v>
      </c>
      <c r="R446" s="14">
        <v>87577.730384808761</v>
      </c>
      <c r="S446" s="14">
        <v>87598.953840804112</v>
      </c>
      <c r="T446" s="14">
        <v>87587.457802139965</v>
      </c>
      <c r="U446" s="14">
        <v>88429.394042171494</v>
      </c>
      <c r="V446" s="14">
        <v>88486.735100578182</v>
      </c>
      <c r="W446" s="14">
        <v>88486.735100578182</v>
      </c>
      <c r="X446" s="14">
        <v>88852.284347920824</v>
      </c>
      <c r="Y446" s="14">
        <v>91214.617843188185</v>
      </c>
      <c r="Z446" s="14">
        <v>92563.478670976954</v>
      </c>
      <c r="AA446" s="14">
        <v>93927.669818036913</v>
      </c>
      <c r="AB446" s="14">
        <v>94723.673405957394</v>
      </c>
      <c r="AC446" s="14">
        <v>95233.638105088452</v>
      </c>
    </row>
    <row r="447" spans="1:29" s="14" customFormat="1">
      <c r="A447" s="1" t="s">
        <v>524</v>
      </c>
      <c r="B447" s="1" t="s">
        <v>548</v>
      </c>
      <c r="C447" s="1"/>
      <c r="D447" s="1" t="s">
        <v>636</v>
      </c>
      <c r="E447" s="1"/>
      <c r="F447" s="1">
        <v>177</v>
      </c>
      <c r="G447" s="1" t="s">
        <v>836</v>
      </c>
      <c r="H447" s="1" t="str">
        <f t="shared" si="7"/>
        <v>177종합평균전세가격</v>
      </c>
      <c r="I447" s="1" t="s">
        <v>1387</v>
      </c>
      <c r="J447" s="13">
        <v>67828.650736945259</v>
      </c>
      <c r="K447" s="13">
        <v>67884.766770097587</v>
      </c>
      <c r="L447" s="13">
        <v>67945.559139345947</v>
      </c>
      <c r="M447" s="13">
        <v>68027.862654636017</v>
      </c>
      <c r="N447" s="13">
        <v>68060.597007308214</v>
      </c>
      <c r="O447" s="13">
        <v>68068.079145061856</v>
      </c>
      <c r="P447" s="13">
        <v>68070.41731310988</v>
      </c>
      <c r="Q447" s="14">
        <v>68158.987118768637</v>
      </c>
      <c r="R447" s="14">
        <v>68158.987118768637</v>
      </c>
      <c r="S447" s="14">
        <v>68358.467846255386</v>
      </c>
      <c r="T447" s="14">
        <v>68628.560728235272</v>
      </c>
      <c r="U447" s="14">
        <v>71067.06980892054</v>
      </c>
      <c r="V447" s="14">
        <v>71372.395312848355</v>
      </c>
      <c r="W447" s="14">
        <v>71499.416106018281</v>
      </c>
      <c r="X447" s="14">
        <v>71574.81888762115</v>
      </c>
      <c r="Y447" s="14">
        <v>72255.209852985528</v>
      </c>
      <c r="Z447" s="14">
        <v>72568.903588149653</v>
      </c>
      <c r="AA447" s="14">
        <v>72731.215262750644</v>
      </c>
      <c r="AB447" s="14">
        <v>73355.978151106217</v>
      </c>
      <c r="AC447" s="14">
        <v>73671.295130555663</v>
      </c>
    </row>
    <row r="448" spans="1:29" s="14" customFormat="1">
      <c r="A448" s="1" t="s">
        <v>524</v>
      </c>
      <c r="B448" s="1" t="s">
        <v>548</v>
      </c>
      <c r="C448" s="1"/>
      <c r="D448" s="1" t="s">
        <v>631</v>
      </c>
      <c r="E448" s="1"/>
      <c r="F448" s="1">
        <v>178</v>
      </c>
      <c r="G448" s="1" t="s">
        <v>836</v>
      </c>
      <c r="H448" s="1" t="str">
        <f t="shared" si="7"/>
        <v>178종합평균전세가격</v>
      </c>
      <c r="I448" s="1" t="s">
        <v>1387</v>
      </c>
      <c r="J448" s="13">
        <v>99118.861390821461</v>
      </c>
      <c r="K448" s="13">
        <v>99185.439924770326</v>
      </c>
      <c r="L448" s="13">
        <v>99209.650300751731</v>
      </c>
      <c r="M448" s="13">
        <v>99270.176240705259</v>
      </c>
      <c r="N448" s="13">
        <v>99270.176240705259</v>
      </c>
      <c r="O448" s="13">
        <v>99282.281428695962</v>
      </c>
      <c r="P448" s="13">
        <v>99312.544398672733</v>
      </c>
      <c r="Q448" s="14">
        <v>99324.649586663436</v>
      </c>
      <c r="R448" s="14">
        <v>99341.596849850408</v>
      </c>
      <c r="S448" s="14">
        <v>99421.491090589057</v>
      </c>
      <c r="T448" s="14">
        <v>99542.542970496099</v>
      </c>
      <c r="U448" s="14">
        <v>99546.382010071044</v>
      </c>
      <c r="V448" s="14">
        <v>99680.066963456629</v>
      </c>
      <c r="W448" s="14">
        <v>99716.526496198159</v>
      </c>
      <c r="X448" s="14">
        <v>99752.986028939689</v>
      </c>
      <c r="Y448" s="14">
        <v>100049.63891733569</v>
      </c>
      <c r="Z448" s="14">
        <v>100608.68508603903</v>
      </c>
      <c r="AA448" s="14">
        <v>101040.12289014703</v>
      </c>
      <c r="AB448" s="14">
        <v>101781.46672255799</v>
      </c>
      <c r="AC448" s="14">
        <v>102182.52158271473</v>
      </c>
    </row>
    <row r="449" spans="1:29" s="14" customFormat="1">
      <c r="A449" s="1" t="s">
        <v>524</v>
      </c>
      <c r="B449" s="1" t="s">
        <v>548</v>
      </c>
      <c r="C449" s="1"/>
      <c r="D449" s="1" t="s">
        <v>645</v>
      </c>
      <c r="E449" s="1"/>
      <c r="F449" s="1">
        <v>179</v>
      </c>
      <c r="G449" s="1" t="s">
        <v>836</v>
      </c>
      <c r="H449" s="1" t="str">
        <f t="shared" si="7"/>
        <v>179종합평균전세가격</v>
      </c>
      <c r="I449" s="1" t="s">
        <v>1387</v>
      </c>
      <c r="J449" s="13">
        <v>97651.439900247235</v>
      </c>
      <c r="K449" s="13">
        <v>98438.646315936887</v>
      </c>
      <c r="L449" s="13">
        <v>98933.074724570295</v>
      </c>
      <c r="M449" s="13">
        <v>99061.497687851705</v>
      </c>
      <c r="N449" s="13">
        <v>99356.870503398939</v>
      </c>
      <c r="O449" s="13">
        <v>99645.822170782107</v>
      </c>
      <c r="P449" s="13">
        <v>99710.033652422804</v>
      </c>
      <c r="Q449" s="14">
        <v>99623.120431043004</v>
      </c>
      <c r="R449" s="14">
        <v>100469.04008557403</v>
      </c>
      <c r="S449" s="14">
        <v>101062.43109785728</v>
      </c>
      <c r="T449" s="14">
        <v>101822.57339529466</v>
      </c>
      <c r="U449" s="14">
        <v>102675.7716833991</v>
      </c>
      <c r="V449" s="14">
        <v>103678.87363862981</v>
      </c>
      <c r="W449" s="14">
        <v>104120.62430737565</v>
      </c>
      <c r="X449" s="14">
        <v>104772.40717707635</v>
      </c>
      <c r="Y449" s="14">
        <v>106445.27583676681</v>
      </c>
      <c r="Z449" s="14">
        <v>107829.4582887229</v>
      </c>
      <c r="AA449" s="14">
        <v>109232.51751308804</v>
      </c>
      <c r="AB449" s="14">
        <v>111237.40854180363</v>
      </c>
      <c r="AC449" s="14">
        <v>112596.6539292822</v>
      </c>
    </row>
    <row r="450" spans="1:29" s="14" customFormat="1">
      <c r="A450" s="1" t="s">
        <v>524</v>
      </c>
      <c r="B450" s="1" t="s">
        <v>548</v>
      </c>
      <c r="C450" s="1"/>
      <c r="D450" s="1" t="s">
        <v>651</v>
      </c>
      <c r="E450" s="1"/>
      <c r="F450" s="1">
        <v>180</v>
      </c>
      <c r="G450" s="1" t="s">
        <v>836</v>
      </c>
      <c r="H450" s="1" t="str">
        <f t="shared" si="7"/>
        <v>180종합평균전세가격</v>
      </c>
      <c r="I450" s="1" t="s">
        <v>1387</v>
      </c>
      <c r="J450" s="13">
        <v>143213.24201672594</v>
      </c>
      <c r="K450" s="13">
        <v>143808.21600608816</v>
      </c>
      <c r="L450" s="13">
        <v>144289.5432783812</v>
      </c>
      <c r="M450" s="13">
        <v>144423.24529846257</v>
      </c>
      <c r="N450" s="13">
        <v>144290.2502818077</v>
      </c>
      <c r="O450" s="13">
        <v>144337.04598883621</v>
      </c>
      <c r="P450" s="13">
        <v>143853.98263952465</v>
      </c>
      <c r="Q450" s="14">
        <v>144014.42506362236</v>
      </c>
      <c r="R450" s="14">
        <v>144783.2116790904</v>
      </c>
      <c r="S450" s="14">
        <v>144856.74779013515</v>
      </c>
      <c r="T450" s="14">
        <v>145090.72632527759</v>
      </c>
      <c r="U450" s="14">
        <v>145979.49632757297</v>
      </c>
      <c r="V450" s="14">
        <v>146761.66087974489</v>
      </c>
      <c r="W450" s="14">
        <v>147049.12306558585</v>
      </c>
      <c r="X450" s="14">
        <v>147731.01011106907</v>
      </c>
      <c r="Y450" s="14">
        <v>150400.88918690247</v>
      </c>
      <c r="Z450" s="14">
        <v>152118.97713483564</v>
      </c>
      <c r="AA450" s="14">
        <v>153522.86222847755</v>
      </c>
      <c r="AB450" s="14">
        <v>154940.11765634464</v>
      </c>
      <c r="AC450" s="14">
        <v>156190.24390639717</v>
      </c>
    </row>
    <row r="451" spans="1:29" s="14" customFormat="1">
      <c r="A451" s="1" t="s">
        <v>524</v>
      </c>
      <c r="B451" s="1" t="s">
        <v>548</v>
      </c>
      <c r="C451" s="1"/>
      <c r="D451" s="1" t="s">
        <v>652</v>
      </c>
      <c r="E451" s="1"/>
      <c r="F451" s="1">
        <v>181</v>
      </c>
      <c r="G451" s="1" t="s">
        <v>836</v>
      </c>
      <c r="H451" s="1" t="str">
        <f t="shared" si="7"/>
        <v>181종합평균전세가격</v>
      </c>
      <c r="I451" s="1" t="s">
        <v>1387</v>
      </c>
      <c r="J451" s="13">
        <v>118752.32311056441</v>
      </c>
      <c r="K451" s="13">
        <v>119362.10516120205</v>
      </c>
      <c r="L451" s="13">
        <v>120286.23770866073</v>
      </c>
      <c r="M451" s="13">
        <v>121482.12835167637</v>
      </c>
      <c r="N451" s="13">
        <v>121960.25291410816</v>
      </c>
      <c r="O451" s="13">
        <v>122154.27447567468</v>
      </c>
      <c r="P451" s="13">
        <v>122743.26850185877</v>
      </c>
      <c r="Q451" s="14">
        <v>123774.15554463363</v>
      </c>
      <c r="R451" s="14">
        <v>124127.55196034408</v>
      </c>
      <c r="S451" s="14">
        <v>124544.54198404522</v>
      </c>
      <c r="T451" s="14">
        <v>125363.36275309073</v>
      </c>
      <c r="U451" s="14">
        <v>126432.62163385913</v>
      </c>
      <c r="V451" s="14">
        <v>127456.87458429746</v>
      </c>
      <c r="W451" s="14">
        <v>128245.16560942944</v>
      </c>
      <c r="X451" s="14">
        <v>128444.54267903643</v>
      </c>
      <c r="Y451" s="14">
        <v>129268.43422192955</v>
      </c>
      <c r="Z451" s="14">
        <v>130701.00422693453</v>
      </c>
      <c r="AA451" s="14">
        <v>132131.7280753972</v>
      </c>
      <c r="AB451" s="14">
        <v>134480.39143115917</v>
      </c>
      <c r="AC451" s="14">
        <v>135553.15175985609</v>
      </c>
    </row>
    <row r="452" spans="1:29" s="14" customFormat="1">
      <c r="A452" s="1" t="s">
        <v>524</v>
      </c>
      <c r="B452" s="1" t="s">
        <v>548</v>
      </c>
      <c r="C452" s="1"/>
      <c r="D452" s="1" t="s">
        <v>653</v>
      </c>
      <c r="E452" s="1"/>
      <c r="F452" s="1">
        <v>182</v>
      </c>
      <c r="G452" s="1" t="s">
        <v>836</v>
      </c>
      <c r="H452" s="1" t="str">
        <f t="shared" si="7"/>
        <v>182종합평균전세가격</v>
      </c>
      <c r="I452" s="1" t="s">
        <v>1387</v>
      </c>
      <c r="J452" s="13">
        <v>82565.145818723657</v>
      </c>
      <c r="K452" s="13">
        <v>83243.106035096178</v>
      </c>
      <c r="L452" s="13">
        <v>84061.246232377001</v>
      </c>
      <c r="M452" s="13">
        <v>85766.116776490235</v>
      </c>
      <c r="N452" s="13">
        <v>87510.867333331262</v>
      </c>
      <c r="O452" s="13">
        <v>87760.11741287999</v>
      </c>
      <c r="P452" s="13">
        <v>87859.817444699467</v>
      </c>
      <c r="Q452" s="14">
        <v>88368.287606978862</v>
      </c>
      <c r="R452" s="14">
        <v>88876.757769258256</v>
      </c>
      <c r="S452" s="14">
        <v>89195.797871080606</v>
      </c>
      <c r="T452" s="14">
        <v>89983.42812245457</v>
      </c>
      <c r="U452" s="14">
        <v>90790.578757955722</v>
      </c>
      <c r="V452" s="14">
        <v>91314.782787420932</v>
      </c>
      <c r="W452" s="14">
        <v>91798.663430004177</v>
      </c>
      <c r="X452" s="14">
        <v>92524.484393879087</v>
      </c>
      <c r="Y452" s="14">
        <v>94173.818712977678</v>
      </c>
      <c r="Z452" s="14">
        <v>95446.430801373281</v>
      </c>
      <c r="AA452" s="14">
        <v>96317.308162395857</v>
      </c>
      <c r="AB452" s="14">
        <v>97154.018440196087</v>
      </c>
      <c r="AC452" s="14">
        <v>97537.090615574503</v>
      </c>
    </row>
    <row r="453" spans="1:29" s="14" customFormat="1">
      <c r="A453" s="1" t="s">
        <v>524</v>
      </c>
      <c r="B453" s="1" t="s">
        <v>549</v>
      </c>
      <c r="C453" s="1"/>
      <c r="D453" s="1"/>
      <c r="E453" s="1"/>
      <c r="F453" s="1">
        <v>183</v>
      </c>
      <c r="G453" s="1" t="s">
        <v>836</v>
      </c>
      <c r="H453" s="1" t="str">
        <f t="shared" si="7"/>
        <v>183종합평균전세가격</v>
      </c>
      <c r="I453" s="1" t="s">
        <v>1387</v>
      </c>
      <c r="J453" s="13">
        <v>128287.7568300939</v>
      </c>
      <c r="K453" s="13">
        <v>129233.02482825761</v>
      </c>
      <c r="L453" s="13">
        <v>130187.35813879462</v>
      </c>
      <c r="M453" s="13">
        <v>131062.46622640964</v>
      </c>
      <c r="N453" s="13">
        <v>131841.3783495641</v>
      </c>
      <c r="O453" s="13">
        <v>132316.84901184426</v>
      </c>
      <c r="P453" s="13">
        <v>131763.85455562075</v>
      </c>
      <c r="Q453" s="14">
        <v>131406.91263973026</v>
      </c>
      <c r="R453" s="14">
        <v>131213.17831304637</v>
      </c>
      <c r="S453" s="14">
        <v>131173.09925982749</v>
      </c>
      <c r="T453" s="14">
        <v>131703.6685784662</v>
      </c>
      <c r="U453" s="14">
        <v>131699.38948596979</v>
      </c>
      <c r="V453" s="14">
        <v>131844.35093468448</v>
      </c>
      <c r="W453" s="14">
        <v>131941.97467749176</v>
      </c>
      <c r="X453" s="14">
        <v>132218.90074374722</v>
      </c>
      <c r="Y453" s="14">
        <v>132692.31300696937</v>
      </c>
      <c r="Z453" s="14">
        <v>132901.02601630235</v>
      </c>
      <c r="AA453" s="14">
        <v>133216.50768231711</v>
      </c>
      <c r="AB453" s="14">
        <v>133634.99017090787</v>
      </c>
      <c r="AC453" s="14">
        <v>133805.9826188563</v>
      </c>
    </row>
    <row r="454" spans="1:29" s="14" customFormat="1">
      <c r="A454" s="1" t="s">
        <v>524</v>
      </c>
      <c r="B454" s="1" t="s">
        <v>549</v>
      </c>
      <c r="C454" s="1"/>
      <c r="D454" s="1" t="s">
        <v>559</v>
      </c>
      <c r="E454" s="1"/>
      <c r="F454" s="1">
        <v>184</v>
      </c>
      <c r="G454" s="1" t="s">
        <v>836</v>
      </c>
      <c r="H454" s="1" t="str">
        <f t="shared" si="7"/>
        <v>184종합평균전세가격</v>
      </c>
      <c r="I454" s="1" t="s">
        <v>1387</v>
      </c>
      <c r="J454" s="13">
        <v>153498.1372997186</v>
      </c>
      <c r="K454" s="13">
        <v>154290.91472013557</v>
      </c>
      <c r="L454" s="13">
        <v>155005.84464288526</v>
      </c>
      <c r="M454" s="13">
        <v>155480.02223253853</v>
      </c>
      <c r="N454" s="13">
        <v>156165.52333309536</v>
      </c>
      <c r="O454" s="13">
        <v>156560.78819783477</v>
      </c>
      <c r="P454" s="13">
        <v>157170.48790938483</v>
      </c>
      <c r="Q454" s="14">
        <v>157075.67585295081</v>
      </c>
      <c r="R454" s="14">
        <v>156769.63145109758</v>
      </c>
      <c r="S454" s="14">
        <v>157263.57937713608</v>
      </c>
      <c r="T454" s="14">
        <v>157579.95713801472</v>
      </c>
      <c r="U454" s="14">
        <v>157503.48371356766</v>
      </c>
      <c r="V454" s="14">
        <v>157541.08733966513</v>
      </c>
      <c r="W454" s="14">
        <v>157519.48333822907</v>
      </c>
      <c r="X454" s="14">
        <v>157917.5119945168</v>
      </c>
      <c r="Y454" s="14">
        <v>158554.81004601976</v>
      </c>
      <c r="Z454" s="14">
        <v>158855.83365971476</v>
      </c>
      <c r="AA454" s="14">
        <v>159324.55775319037</v>
      </c>
      <c r="AB454" s="14">
        <v>159782.34766147719</v>
      </c>
      <c r="AC454" s="14">
        <v>159933.83677665718</v>
      </c>
    </row>
    <row r="455" spans="1:29" s="14" customFormat="1">
      <c r="A455" s="1" t="s">
        <v>524</v>
      </c>
      <c r="B455" s="1" t="s">
        <v>549</v>
      </c>
      <c r="C455" s="1"/>
      <c r="D455" s="1" t="s">
        <v>631</v>
      </c>
      <c r="E455" s="1"/>
      <c r="F455" s="1">
        <v>185</v>
      </c>
      <c r="G455" s="1" t="s">
        <v>836</v>
      </c>
      <c r="H455" s="1" t="str">
        <f t="shared" si="7"/>
        <v>185종합평균전세가격</v>
      </c>
      <c r="I455" s="1" t="s">
        <v>1387</v>
      </c>
      <c r="J455" s="13">
        <v>141393.08210178858</v>
      </c>
      <c r="K455" s="13">
        <v>141557.81527520166</v>
      </c>
      <c r="L455" s="13">
        <v>142060.25397201037</v>
      </c>
      <c r="M455" s="13">
        <v>143032.65886120591</v>
      </c>
      <c r="N455" s="13">
        <v>143718.03284255948</v>
      </c>
      <c r="O455" s="13">
        <v>143455.23526256988</v>
      </c>
      <c r="P455" s="13">
        <v>141751.73612850581</v>
      </c>
      <c r="Q455" s="14">
        <v>141168.84247342646</v>
      </c>
      <c r="R455" s="14">
        <v>140774.37688727159</v>
      </c>
      <c r="S455" s="14">
        <v>140264.7216480904</v>
      </c>
      <c r="T455" s="14">
        <v>140766.02924973221</v>
      </c>
      <c r="U455" s="14">
        <v>141199.07202162</v>
      </c>
      <c r="V455" s="14">
        <v>141467.75212071167</v>
      </c>
      <c r="W455" s="14">
        <v>141624.37327527962</v>
      </c>
      <c r="X455" s="14">
        <v>141870.71685308911</v>
      </c>
      <c r="Y455" s="14">
        <v>142440.30219953458</v>
      </c>
      <c r="Z455" s="14">
        <v>142859.5121687561</v>
      </c>
      <c r="AA455" s="14">
        <v>143256.77459650178</v>
      </c>
      <c r="AB455" s="14">
        <v>143845.29542827114</v>
      </c>
      <c r="AC455" s="14">
        <v>144045.9661586968</v>
      </c>
    </row>
    <row r="456" spans="1:29" s="14" customFormat="1">
      <c r="A456" s="1" t="s">
        <v>524</v>
      </c>
      <c r="B456" s="1" t="s">
        <v>549</v>
      </c>
      <c r="C456" s="1"/>
      <c r="D456" s="1" t="s">
        <v>630</v>
      </c>
      <c r="E456" s="1"/>
      <c r="F456" s="1">
        <v>186</v>
      </c>
      <c r="G456" s="1" t="s">
        <v>836</v>
      </c>
      <c r="H456" s="1" t="str">
        <f t="shared" si="7"/>
        <v>186종합평균전세가격</v>
      </c>
      <c r="I456" s="1" t="s">
        <v>1387</v>
      </c>
      <c r="J456" s="13">
        <v>108136.36363636363</v>
      </c>
      <c r="K456" s="13">
        <v>112863.63636363637</v>
      </c>
      <c r="L456" s="13">
        <v>116484.84848484848</v>
      </c>
      <c r="M456" s="13">
        <v>119893.93939393941</v>
      </c>
      <c r="N456" s="13">
        <v>122484.84848484848</v>
      </c>
      <c r="O456" s="13">
        <v>125893.93939393941</v>
      </c>
      <c r="P456" s="13">
        <v>124121.21212121213</v>
      </c>
      <c r="Q456" s="14">
        <v>122857.57575757576</v>
      </c>
      <c r="R456" s="14">
        <v>122590.90909090909</v>
      </c>
      <c r="S456" s="14">
        <v>122393.93939393941</v>
      </c>
      <c r="T456" s="14">
        <v>123090.90909090909</v>
      </c>
      <c r="U456" s="14">
        <v>123045.45454545454</v>
      </c>
      <c r="V456" s="14">
        <v>122833.33333333333</v>
      </c>
      <c r="W456" s="14">
        <v>122803.0303030303</v>
      </c>
      <c r="X456" s="14">
        <v>123106.06060606061</v>
      </c>
      <c r="Y456" s="14">
        <v>123166.66666666667</v>
      </c>
      <c r="Z456" s="14">
        <v>123015.15151515152</v>
      </c>
      <c r="AA456" s="14">
        <v>123196.9696969697</v>
      </c>
      <c r="AB456" s="14">
        <v>123378.78787878787</v>
      </c>
      <c r="AC456" s="14">
        <v>123212.12121212122</v>
      </c>
    </row>
    <row r="457" spans="1:29" s="14" customFormat="1">
      <c r="A457" s="1" t="s">
        <v>524</v>
      </c>
      <c r="B457" s="1" t="s">
        <v>549</v>
      </c>
      <c r="C457" s="1"/>
      <c r="D457" s="1" t="s">
        <v>645</v>
      </c>
      <c r="E457" s="1"/>
      <c r="F457" s="1">
        <v>187</v>
      </c>
      <c r="G457" s="1" t="s">
        <v>836</v>
      </c>
      <c r="H457" s="1" t="str">
        <f t="shared" si="7"/>
        <v>187종합평균전세가격</v>
      </c>
      <c r="I457" s="1" t="s">
        <v>1387</v>
      </c>
      <c r="J457" s="13">
        <v>122069.44444444444</v>
      </c>
      <c r="K457" s="13">
        <v>123611.11111111111</v>
      </c>
      <c r="L457" s="13">
        <v>125513.88888888889</v>
      </c>
      <c r="M457" s="13">
        <v>125513.88888888889</v>
      </c>
      <c r="N457" s="13">
        <v>126166.66666666669</v>
      </c>
      <c r="O457" s="13">
        <v>126208.33333333331</v>
      </c>
      <c r="P457" s="13">
        <v>125666.66666666669</v>
      </c>
      <c r="Q457" s="14">
        <v>125536.11111111111</v>
      </c>
      <c r="R457" s="14">
        <v>125536.11111111111</v>
      </c>
      <c r="S457" s="14">
        <v>125841.66666666669</v>
      </c>
      <c r="T457" s="14">
        <v>126936.11111111111</v>
      </c>
      <c r="U457" s="14">
        <v>127402.77777777777</v>
      </c>
      <c r="V457" s="14">
        <v>127847.22222222223</v>
      </c>
      <c r="W457" s="14">
        <v>127930.55555555558</v>
      </c>
      <c r="X457" s="14">
        <v>128194.44444444442</v>
      </c>
      <c r="Y457" s="14">
        <v>128791.66666666669</v>
      </c>
      <c r="Z457" s="14">
        <v>129027.77777777777</v>
      </c>
      <c r="AA457" s="14">
        <v>129180.55555555558</v>
      </c>
      <c r="AB457" s="14">
        <v>129444.44444444442</v>
      </c>
      <c r="AC457" s="14">
        <v>129708.33333333331</v>
      </c>
    </row>
    <row r="458" spans="1:29" s="14" customFormat="1">
      <c r="A458" s="1" t="s">
        <v>524</v>
      </c>
      <c r="B458" s="1" t="s">
        <v>549</v>
      </c>
      <c r="C458" s="1"/>
      <c r="D458" s="1" t="s">
        <v>654</v>
      </c>
      <c r="E458" s="1"/>
      <c r="F458" s="1">
        <v>188</v>
      </c>
      <c r="G458" s="1" t="s">
        <v>836</v>
      </c>
      <c r="H458" s="1" t="str">
        <f t="shared" ref="H458:H524" si="8">F458&amp;G458&amp;I458</f>
        <v>188종합평균전세가격</v>
      </c>
      <c r="I458" s="1" t="s">
        <v>1387</v>
      </c>
      <c r="J458" s="13">
        <v>97467.005380944232</v>
      </c>
      <c r="K458" s="13">
        <v>97550.03533961947</v>
      </c>
      <c r="L458" s="13">
        <v>97565.554053984932</v>
      </c>
      <c r="M458" s="13">
        <v>97924.370094966347</v>
      </c>
      <c r="N458" s="13">
        <v>98113.4015790337</v>
      </c>
      <c r="O458" s="13">
        <v>98606.233662494997</v>
      </c>
      <c r="P458" s="13">
        <v>99318.432930834111</v>
      </c>
      <c r="Q458" s="14">
        <v>99378.491322792455</v>
      </c>
      <c r="R458" s="14">
        <v>99527.016060273949</v>
      </c>
      <c r="S458" s="14">
        <v>99581.025055721766</v>
      </c>
      <c r="T458" s="14">
        <v>99954.046860097689</v>
      </c>
      <c r="U458" s="14">
        <v>99597.865367302365</v>
      </c>
      <c r="V458" s="14">
        <v>99658.329313684662</v>
      </c>
      <c r="W458" s="14">
        <v>99853.756615950959</v>
      </c>
      <c r="X458" s="14">
        <v>100057.16862866994</v>
      </c>
      <c r="Y458" s="14">
        <v>100367.10392248306</v>
      </c>
      <c r="Z458" s="14">
        <v>100334.24850132488</v>
      </c>
      <c r="AA458" s="14">
        <v>100546.50991553307</v>
      </c>
      <c r="AB458" s="14">
        <v>100882.44961932185</v>
      </c>
      <c r="AC458" s="14">
        <v>101146.7778682475</v>
      </c>
    </row>
    <row r="459" spans="1:29" s="14" customFormat="1">
      <c r="A459" s="1" t="s">
        <v>655</v>
      </c>
      <c r="B459" s="1"/>
      <c r="C459" s="1"/>
      <c r="D459" s="1"/>
      <c r="E459" s="1"/>
      <c r="F459" s="1">
        <v>189</v>
      </c>
      <c r="G459" s="1" t="s">
        <v>836</v>
      </c>
      <c r="H459" s="1" t="str">
        <f t="shared" si="8"/>
        <v>189종합평균전세가격</v>
      </c>
      <c r="I459" s="1" t="s">
        <v>1387</v>
      </c>
      <c r="J459" s="13">
        <v>111700.32054613328</v>
      </c>
      <c r="K459" s="13">
        <v>111644.43311631602</v>
      </c>
      <c r="L459" s="13">
        <v>111891.29511729813</v>
      </c>
      <c r="M459" s="13">
        <v>112073.51418838628</v>
      </c>
      <c r="N459" s="13">
        <v>112283.91488448695</v>
      </c>
      <c r="O459" s="13">
        <v>112260.11040349654</v>
      </c>
      <c r="P459" s="13">
        <v>112097.15582898814</v>
      </c>
      <c r="Q459" s="14">
        <v>111940.47775706818</v>
      </c>
      <c r="R459" s="14">
        <v>112111.38067124654</v>
      </c>
      <c r="S459" s="14">
        <v>112381.33652172826</v>
      </c>
      <c r="T459" s="14">
        <v>112700.73757305267</v>
      </c>
      <c r="U459" s="14">
        <v>112739.87215579834</v>
      </c>
      <c r="V459" s="14">
        <v>112955.37264700253</v>
      </c>
      <c r="W459" s="14">
        <v>113188.12262841487</v>
      </c>
      <c r="X459" s="14">
        <v>113575.71161950241</v>
      </c>
      <c r="Y459" s="14">
        <v>114399.52086032678</v>
      </c>
      <c r="Z459" s="14">
        <v>114825.93454855087</v>
      </c>
      <c r="AA459" s="14">
        <v>115235.6995332252</v>
      </c>
      <c r="AB459" s="14">
        <v>115702.62620013017</v>
      </c>
      <c r="AC459" s="14">
        <v>116145.33261179748</v>
      </c>
    </row>
    <row r="460" spans="1:29" s="14" customFormat="1">
      <c r="A460" s="1" t="s">
        <v>1384</v>
      </c>
      <c r="B460" s="1" t="s">
        <v>1383</v>
      </c>
      <c r="C460" s="1"/>
      <c r="D460" s="1"/>
      <c r="E460" s="1"/>
      <c r="F460" s="1">
        <v>190</v>
      </c>
      <c r="G460" s="1" t="s">
        <v>836</v>
      </c>
      <c r="H460" s="1" t="str">
        <f t="shared" si="8"/>
        <v>190종합평균전세가격</v>
      </c>
      <c r="I460" s="1" t="s">
        <v>1387</v>
      </c>
      <c r="J460" s="13"/>
      <c r="K460" s="13"/>
      <c r="L460" s="13"/>
      <c r="M460" s="13"/>
      <c r="N460" s="13"/>
      <c r="O460" s="13"/>
      <c r="P460" s="13"/>
      <c r="U460" s="14">
        <v>64586.446518882563</v>
      </c>
      <c r="V460" s="14">
        <v>65499.75955984123</v>
      </c>
      <c r="W460" s="14">
        <v>66780.516055286949</v>
      </c>
      <c r="X460" s="14">
        <v>67858.308075198845</v>
      </c>
      <c r="Y460" s="14">
        <v>68616.955085339956</v>
      </c>
      <c r="Z460" s="14">
        <v>69501.087042388812</v>
      </c>
      <c r="AA460" s="14">
        <v>69925.465695758205</v>
      </c>
      <c r="AB460" s="14">
        <v>70463.111103408068</v>
      </c>
      <c r="AC460" s="14">
        <v>71047.085132368215</v>
      </c>
    </row>
    <row r="461" spans="1:29" s="14" customFormat="1">
      <c r="A461" s="1" t="s">
        <v>853</v>
      </c>
      <c r="B461" s="1"/>
      <c r="C461" s="1"/>
      <c r="D461" s="1"/>
      <c r="E461" s="1"/>
      <c r="F461" s="1">
        <v>191</v>
      </c>
      <c r="G461" s="1" t="s">
        <v>836</v>
      </c>
      <c r="H461" s="1" t="str">
        <f t="shared" si="8"/>
        <v>191종합평균전세가격</v>
      </c>
      <c r="I461" s="1" t="s">
        <v>1387</v>
      </c>
      <c r="J461" s="1">
        <v>71757.164028124316</v>
      </c>
      <c r="K461" s="13">
        <v>71926.726756242992</v>
      </c>
      <c r="L461" s="13">
        <v>72061.666513461678</v>
      </c>
      <c r="M461" s="13">
        <v>72245.494980966992</v>
      </c>
      <c r="N461" s="13">
        <v>72351.714873799094</v>
      </c>
      <c r="O461" s="13">
        <v>72400.353272734254</v>
      </c>
      <c r="P461" s="13">
        <v>72367.038568262549</v>
      </c>
      <c r="Q461" s="13">
        <v>72397.742128607206</v>
      </c>
      <c r="R461" s="14">
        <v>72493.175593387146</v>
      </c>
      <c r="S461" s="14">
        <v>72668.781377649648</v>
      </c>
      <c r="T461" s="14">
        <v>72815.464061485516</v>
      </c>
      <c r="U461" s="14">
        <v>73488.062914818904</v>
      </c>
      <c r="V461" s="14">
        <v>73667.373224372059</v>
      </c>
      <c r="W461" s="14">
        <v>73813.49094025926</v>
      </c>
      <c r="X461" s="14">
        <v>74035.069942766233</v>
      </c>
      <c r="Y461" s="14">
        <v>74370.580844296477</v>
      </c>
      <c r="Z461" s="14">
        <v>74638.100884101572</v>
      </c>
      <c r="AA461" s="14">
        <v>74802.039621512289</v>
      </c>
      <c r="AB461" s="14">
        <v>74924.274880740617</v>
      </c>
      <c r="AC461" s="14">
        <v>75039.170474522645</v>
      </c>
    </row>
    <row r="462" spans="1:29" s="14" customFormat="1">
      <c r="A462" s="1" t="s">
        <v>524</v>
      </c>
      <c r="B462" s="1" t="s">
        <v>550</v>
      </c>
      <c r="C462" s="1"/>
      <c r="D462" s="1"/>
      <c r="E462" s="1"/>
      <c r="F462" s="1">
        <v>192</v>
      </c>
      <c r="G462" s="1" t="s">
        <v>836</v>
      </c>
      <c r="H462" s="1" t="str">
        <f t="shared" si="8"/>
        <v>192종합평균전세가격</v>
      </c>
      <c r="I462" s="1" t="s">
        <v>1387</v>
      </c>
      <c r="J462" s="13">
        <v>63380.694268029431</v>
      </c>
      <c r="K462" s="13">
        <v>63648.604810080746</v>
      </c>
      <c r="L462" s="13">
        <v>64089.645085151089</v>
      </c>
      <c r="M462" s="13">
        <v>64169.7305745739</v>
      </c>
      <c r="N462" s="13">
        <v>64215.860577295643</v>
      </c>
      <c r="O462" s="13">
        <v>64225.210871898031</v>
      </c>
      <c r="P462" s="13">
        <v>64216.483870782547</v>
      </c>
      <c r="Q462" s="14">
        <v>64184.471456055799</v>
      </c>
      <c r="R462" s="14">
        <v>64236.57483853343</v>
      </c>
      <c r="S462" s="14">
        <v>64293.500694668946</v>
      </c>
      <c r="T462" s="14">
        <v>64343.565567685197</v>
      </c>
      <c r="U462" s="14">
        <v>64533.648499463154</v>
      </c>
      <c r="V462" s="14">
        <v>64541.630343505232</v>
      </c>
      <c r="W462" s="14">
        <v>64521.990046454892</v>
      </c>
      <c r="X462" s="14">
        <v>64601.832919541557</v>
      </c>
      <c r="Y462" s="14">
        <v>64664.640601123057</v>
      </c>
      <c r="Z462" s="14">
        <v>64804.102589489041</v>
      </c>
      <c r="AA462" s="14">
        <v>64877.949568665463</v>
      </c>
      <c r="AB462" s="14">
        <v>64783.221164399147</v>
      </c>
      <c r="AC462" s="14">
        <v>64813.907219003057</v>
      </c>
    </row>
    <row r="463" spans="1:29" s="14" customFormat="1">
      <c r="A463" s="1" t="s">
        <v>524</v>
      </c>
      <c r="B463" s="1" t="s">
        <v>550</v>
      </c>
      <c r="C463" s="1"/>
      <c r="D463" s="1" t="s">
        <v>656</v>
      </c>
      <c r="E463" s="1"/>
      <c r="F463" s="1">
        <v>193</v>
      </c>
      <c r="G463" s="1" t="s">
        <v>836</v>
      </c>
      <c r="H463" s="1" t="str">
        <f t="shared" si="8"/>
        <v>193종합평균전세가격</v>
      </c>
      <c r="I463" s="1" t="s">
        <v>1387</v>
      </c>
      <c r="J463" s="13">
        <v>86853.598550232113</v>
      </c>
      <c r="K463" s="13">
        <v>87111.441083499245</v>
      </c>
      <c r="L463" s="13">
        <v>87811.997080217639</v>
      </c>
      <c r="M463" s="13">
        <v>87763.245544439371</v>
      </c>
      <c r="N463" s="13">
        <v>87692.665345401125</v>
      </c>
      <c r="O463" s="13">
        <v>87692.665345401125</v>
      </c>
      <c r="P463" s="13">
        <v>87659.693798669425</v>
      </c>
      <c r="Q463" s="14">
        <v>87671.512679631982</v>
      </c>
      <c r="R463" s="14">
        <v>87671.840647590696</v>
      </c>
      <c r="S463" s="14">
        <v>87734.543842857078</v>
      </c>
      <c r="T463" s="14">
        <v>87828.602724299111</v>
      </c>
      <c r="U463" s="14">
        <v>87940.740370601692</v>
      </c>
      <c r="V463" s="14">
        <v>87940.740370601692</v>
      </c>
      <c r="W463" s="14">
        <v>87907.877576514671</v>
      </c>
      <c r="X463" s="14">
        <v>87972.117575324941</v>
      </c>
      <c r="Y463" s="14">
        <v>88076.579578239791</v>
      </c>
      <c r="Z463" s="14">
        <v>88250.110050266201</v>
      </c>
      <c r="AA463" s="14">
        <v>88289.512209630891</v>
      </c>
      <c r="AB463" s="14">
        <v>87753.188632104939</v>
      </c>
      <c r="AC463" s="14">
        <v>87562.354926980159</v>
      </c>
    </row>
    <row r="464" spans="1:29" s="14" customFormat="1">
      <c r="A464" s="1" t="s">
        <v>524</v>
      </c>
      <c r="B464" s="1" t="s">
        <v>550</v>
      </c>
      <c r="C464" s="1"/>
      <c r="D464" s="1" t="s">
        <v>657</v>
      </c>
      <c r="E464" s="1"/>
      <c r="F464" s="1">
        <v>194</v>
      </c>
      <c r="G464" s="1" t="s">
        <v>836</v>
      </c>
      <c r="H464" s="1" t="str">
        <f t="shared" si="8"/>
        <v>194종합평균전세가격</v>
      </c>
      <c r="I464" s="1" t="s">
        <v>1387</v>
      </c>
      <c r="J464" s="13">
        <v>71061.879448500811</v>
      </c>
      <c r="K464" s="13">
        <v>71196.112519014801</v>
      </c>
      <c r="L464" s="13">
        <v>71891.626517363111</v>
      </c>
      <c r="M464" s="13">
        <v>71933.451427753753</v>
      </c>
      <c r="N464" s="13">
        <v>71810.499969264783</v>
      </c>
      <c r="O464" s="13">
        <v>71753.853178759571</v>
      </c>
      <c r="P464" s="13">
        <v>71707.689483300055</v>
      </c>
      <c r="Q464" s="14">
        <v>71670.849099180661</v>
      </c>
      <c r="R464" s="14">
        <v>71637.905288549067</v>
      </c>
      <c r="S464" s="14">
        <v>71693.081615686722</v>
      </c>
      <c r="T464" s="14">
        <v>71752.796767767373</v>
      </c>
      <c r="U464" s="14">
        <v>71829.946746277987</v>
      </c>
      <c r="V464" s="14">
        <v>71857.752791507679</v>
      </c>
      <c r="W464" s="14">
        <v>71934.380483318659</v>
      </c>
      <c r="X464" s="14">
        <v>72201.428703539597</v>
      </c>
      <c r="Y464" s="14">
        <v>72301.681357513124</v>
      </c>
      <c r="Z464" s="14">
        <v>72604.24334309806</v>
      </c>
      <c r="AA464" s="14">
        <v>72937.915885854367</v>
      </c>
      <c r="AB464" s="14">
        <v>73104.75215723252</v>
      </c>
      <c r="AC464" s="14">
        <v>73288.070283188412</v>
      </c>
    </row>
    <row r="465" spans="1:29" s="14" customFormat="1">
      <c r="A465" s="1" t="s">
        <v>524</v>
      </c>
      <c r="B465" s="1" t="s">
        <v>550</v>
      </c>
      <c r="C465" s="1"/>
      <c r="D465" s="1" t="s">
        <v>658</v>
      </c>
      <c r="E465" s="1"/>
      <c r="F465" s="1">
        <v>195</v>
      </c>
      <c r="G465" s="1" t="s">
        <v>836</v>
      </c>
      <c r="H465" s="1" t="str">
        <f t="shared" si="8"/>
        <v>195종합평균전세가격</v>
      </c>
      <c r="I465" s="1" t="s">
        <v>1387</v>
      </c>
      <c r="J465" s="13">
        <v>60215.172833727629</v>
      </c>
      <c r="K465" s="13">
        <v>60838.128842852995</v>
      </c>
      <c r="L465" s="13">
        <v>61482.652059255663</v>
      </c>
      <c r="M465" s="13">
        <v>61776.066723547854</v>
      </c>
      <c r="N465" s="13">
        <v>62025.469188196221</v>
      </c>
      <c r="O465" s="13">
        <v>62098.822854269267</v>
      </c>
      <c r="P465" s="13">
        <v>62186.847253556931</v>
      </c>
      <c r="Q465" s="14">
        <v>62245.530186415366</v>
      </c>
      <c r="R465" s="14">
        <v>62443.585084812592</v>
      </c>
      <c r="S465" s="14">
        <v>62729.389306249708</v>
      </c>
      <c r="T465" s="14">
        <v>62772.851353397993</v>
      </c>
      <c r="U465" s="14">
        <v>62790.949919339197</v>
      </c>
      <c r="V465" s="14">
        <v>62872.708341987927</v>
      </c>
      <c r="W465" s="14">
        <v>62997.263279605628</v>
      </c>
      <c r="X465" s="14">
        <v>63099.837934114323</v>
      </c>
      <c r="Y465" s="14">
        <v>63261.026676913709</v>
      </c>
      <c r="Z465" s="14">
        <v>63299.125834302642</v>
      </c>
      <c r="AA465" s="14">
        <v>63312.314004168045</v>
      </c>
      <c r="AB465" s="14">
        <v>63312.314004168045</v>
      </c>
      <c r="AC465" s="14">
        <v>63397.509831616262</v>
      </c>
    </row>
    <row r="466" spans="1:29" s="14" customFormat="1">
      <c r="A466" s="1" t="s">
        <v>524</v>
      </c>
      <c r="B466" s="1" t="s">
        <v>550</v>
      </c>
      <c r="C466" s="1"/>
      <c r="D466" s="1" t="s">
        <v>659</v>
      </c>
      <c r="E466" s="1"/>
      <c r="F466" s="1">
        <v>196</v>
      </c>
      <c r="G466" s="1" t="s">
        <v>836</v>
      </c>
      <c r="H466" s="1" t="str">
        <f t="shared" si="8"/>
        <v>196종합평균전세가격</v>
      </c>
      <c r="I466" s="1" t="s">
        <v>1387</v>
      </c>
      <c r="J466" s="13">
        <v>46441.866831983767</v>
      </c>
      <c r="K466" s="13">
        <v>46807.000327345595</v>
      </c>
      <c r="L466" s="13">
        <v>46869.819630435733</v>
      </c>
      <c r="M466" s="13">
        <v>46958.208599607795</v>
      </c>
      <c r="N466" s="13">
        <v>47427.273404564061</v>
      </c>
      <c r="O466" s="13">
        <v>47483.447375168129</v>
      </c>
      <c r="P466" s="13">
        <v>47627.722731266702</v>
      </c>
      <c r="Q466" s="14">
        <v>47864.656209533285</v>
      </c>
      <c r="R466" s="14">
        <v>48115.680529469777</v>
      </c>
      <c r="S466" s="14">
        <v>48227.31276257358</v>
      </c>
      <c r="T466" s="14">
        <v>48334.433086484038</v>
      </c>
      <c r="U466" s="14">
        <v>48434.068007592192</v>
      </c>
      <c r="V466" s="14">
        <v>48277.559027256786</v>
      </c>
      <c r="W466" s="14">
        <v>48049.630400302478</v>
      </c>
      <c r="X466" s="14">
        <v>48043.003095030406</v>
      </c>
      <c r="Y466" s="14">
        <v>47927.954262045903</v>
      </c>
      <c r="Z466" s="14">
        <v>47942.651333084097</v>
      </c>
      <c r="AA466" s="14">
        <v>47715.749542442441</v>
      </c>
      <c r="AB466" s="14">
        <v>47648.849074245984</v>
      </c>
      <c r="AC466" s="14">
        <v>47606.032774600237</v>
      </c>
    </row>
    <row r="467" spans="1:29" s="14" customFormat="1">
      <c r="A467" s="1" t="s">
        <v>524</v>
      </c>
      <c r="B467" s="1" t="s">
        <v>550</v>
      </c>
      <c r="C467" s="1"/>
      <c r="D467" s="1" t="s">
        <v>660</v>
      </c>
      <c r="E467" s="1"/>
      <c r="F467" s="1">
        <v>197</v>
      </c>
      <c r="G467" s="1" t="s">
        <v>836</v>
      </c>
      <c r="H467" s="1" t="str">
        <f t="shared" si="8"/>
        <v>197종합평균전세가격</v>
      </c>
      <c r="I467" s="1" t="s">
        <v>1387</v>
      </c>
      <c r="J467" s="13">
        <v>37809.891686624811</v>
      </c>
      <c r="K467" s="13">
        <v>37881.572701577235</v>
      </c>
      <c r="L467" s="13">
        <v>37935.333462791554</v>
      </c>
      <c r="M467" s="13">
        <v>37941.306880704251</v>
      </c>
      <c r="N467" s="13">
        <v>37938.441538826679</v>
      </c>
      <c r="O467" s="13">
        <v>37876.084751979637</v>
      </c>
      <c r="P467" s="13">
        <v>37815.888838544022</v>
      </c>
      <c r="Q467" s="14">
        <v>37780.533799382923</v>
      </c>
      <c r="R467" s="14">
        <v>37754.489117803896</v>
      </c>
      <c r="S467" s="14">
        <v>37764.046833051303</v>
      </c>
      <c r="T467" s="14">
        <v>37844.809341951557</v>
      </c>
      <c r="U467" s="14">
        <v>38661.544828624101</v>
      </c>
      <c r="V467" s="14">
        <v>38653.19597551952</v>
      </c>
      <c r="W467" s="14">
        <v>38698.357882789671</v>
      </c>
      <c r="X467" s="14">
        <v>38789.352966627783</v>
      </c>
      <c r="Y467" s="14">
        <v>38907.110939714315</v>
      </c>
      <c r="Z467" s="14">
        <v>38718.6824811568</v>
      </c>
      <c r="AA467" s="14">
        <v>38666.007781832777</v>
      </c>
      <c r="AB467" s="14">
        <v>38595.713439181309</v>
      </c>
      <c r="AC467" s="14">
        <v>38608.712736872461</v>
      </c>
    </row>
    <row r="468" spans="1:29" s="14" customFormat="1">
      <c r="A468" s="1" t="s">
        <v>524</v>
      </c>
      <c r="B468" s="1" t="s">
        <v>550</v>
      </c>
      <c r="C468" s="1"/>
      <c r="D468" s="1" t="s">
        <v>661</v>
      </c>
      <c r="E468" s="1"/>
      <c r="F468" s="1">
        <v>198</v>
      </c>
      <c r="G468" s="1" t="s">
        <v>836</v>
      </c>
      <c r="H468" s="1" t="str">
        <f t="shared" si="8"/>
        <v>198종합평균전세가격</v>
      </c>
      <c r="I468" s="1" t="s">
        <v>1387</v>
      </c>
      <c r="J468" s="13">
        <v>56044.960620380465</v>
      </c>
      <c r="K468" s="13">
        <v>56253.185912193549</v>
      </c>
      <c r="L468" s="13">
        <v>56253.185912193549</v>
      </c>
      <c r="M468" s="13">
        <v>56494.518356961111</v>
      </c>
      <c r="N468" s="13">
        <v>56473.087766064869</v>
      </c>
      <c r="O468" s="13">
        <v>56473.087766064869</v>
      </c>
      <c r="P468" s="13">
        <v>56419.511288824266</v>
      </c>
      <c r="Q468" s="14">
        <v>55713.373318793172</v>
      </c>
      <c r="R468" s="14">
        <v>55659.796841552568</v>
      </c>
      <c r="S468" s="14">
        <v>55247.257966799953</v>
      </c>
      <c r="T468" s="14">
        <v>55247.257966799953</v>
      </c>
      <c r="U468" s="14">
        <v>55645.898730844259</v>
      </c>
      <c r="V468" s="14">
        <v>55645.898730844259</v>
      </c>
      <c r="W468" s="14">
        <v>55165.791278721939</v>
      </c>
      <c r="X468" s="14">
        <v>54801.487978387275</v>
      </c>
      <c r="Y468" s="14">
        <v>54948.341847863339</v>
      </c>
      <c r="Z468" s="14">
        <v>54976.177310997686</v>
      </c>
      <c r="AA468" s="14">
        <v>55030.973530951444</v>
      </c>
      <c r="AB468" s="14">
        <v>54984.729856476028</v>
      </c>
      <c r="AC468" s="14">
        <v>55084.139214513183</v>
      </c>
    </row>
    <row r="469" spans="1:29" s="14" customFormat="1">
      <c r="A469" s="1" t="s">
        <v>524</v>
      </c>
      <c r="B469" s="1" t="s">
        <v>550</v>
      </c>
      <c r="C469" s="1"/>
      <c r="D469" s="1" t="s">
        <v>662</v>
      </c>
      <c r="E469" s="1"/>
      <c r="F469" s="1">
        <v>199</v>
      </c>
      <c r="G469" s="1" t="s">
        <v>836</v>
      </c>
      <c r="H469" s="1" t="str">
        <f t="shared" si="8"/>
        <v>199종합평균전세가격</v>
      </c>
      <c r="I469" s="1" t="s">
        <v>1387</v>
      </c>
      <c r="J469" s="13">
        <v>53620.61847794101</v>
      </c>
      <c r="K469" s="13">
        <v>53695.72130765632</v>
      </c>
      <c r="L469" s="13">
        <v>53796.057620481246</v>
      </c>
      <c r="M469" s="13">
        <v>53796.057620481246</v>
      </c>
      <c r="N469" s="13">
        <v>53959.918339860109</v>
      </c>
      <c r="O469" s="13">
        <v>54075.986349420135</v>
      </c>
      <c r="P469" s="13">
        <v>53925.780689989515</v>
      </c>
      <c r="Q469" s="14">
        <v>53939.435749937751</v>
      </c>
      <c r="R469" s="14">
        <v>54069.15881944602</v>
      </c>
      <c r="S469" s="14">
        <v>54095.430620949068</v>
      </c>
      <c r="T469" s="14">
        <v>54036.307661037798</v>
      </c>
      <c r="U469" s="14">
        <v>54346.910524122955</v>
      </c>
      <c r="V469" s="14">
        <v>54346.910524122955</v>
      </c>
      <c r="W469" s="14">
        <v>54326.205956776677</v>
      </c>
      <c r="X469" s="14">
        <v>54395.221181264285</v>
      </c>
      <c r="Y469" s="14">
        <v>54168.690371075376</v>
      </c>
      <c r="Z469" s="14">
        <v>54161.788848626624</v>
      </c>
      <c r="AA469" s="14">
        <v>54133.767888677387</v>
      </c>
      <c r="AB469" s="14">
        <v>54050.76332668242</v>
      </c>
      <c r="AC469" s="14">
        <v>54120.354438532515</v>
      </c>
    </row>
    <row r="470" spans="1:29" s="14" customFormat="1">
      <c r="A470" s="1" t="s">
        <v>524</v>
      </c>
      <c r="B470" s="1" t="s">
        <v>551</v>
      </c>
      <c r="C470" s="1"/>
      <c r="D470" s="1"/>
      <c r="E470" s="1"/>
      <c r="F470" s="1">
        <v>200</v>
      </c>
      <c r="G470" s="1" t="s">
        <v>836</v>
      </c>
      <c r="H470" s="1" t="str">
        <f t="shared" si="8"/>
        <v>200종합평균전세가격</v>
      </c>
      <c r="I470" s="1" t="s">
        <v>1387</v>
      </c>
      <c r="J470" s="13">
        <v>76048.173085250179</v>
      </c>
      <c r="K470" s="13">
        <v>76092.32060004813</v>
      </c>
      <c r="L470" s="13">
        <v>75660.83831701029</v>
      </c>
      <c r="M470" s="13">
        <v>75900.416600440163</v>
      </c>
      <c r="N470" s="13">
        <v>76196.614719439633</v>
      </c>
      <c r="O470" s="13">
        <v>76413.942499094832</v>
      </c>
      <c r="P470" s="13">
        <v>76434.706051022877</v>
      </c>
      <c r="Q470" s="14">
        <v>76428.466085475331</v>
      </c>
      <c r="R470" s="14">
        <v>76408.066172355873</v>
      </c>
      <c r="S470" s="14">
        <v>76479.528997273825</v>
      </c>
      <c r="T470" s="14">
        <v>76635.068432283631</v>
      </c>
      <c r="U470" s="14">
        <v>76781.091949847993</v>
      </c>
      <c r="V470" s="14">
        <v>76833.757860457525</v>
      </c>
      <c r="W470" s="14">
        <v>76905.943834364865</v>
      </c>
      <c r="X470" s="14">
        <v>76938.779468335968</v>
      </c>
      <c r="Y470" s="14">
        <v>77266.918666695085</v>
      </c>
      <c r="Z470" s="14">
        <v>77318.824310870565</v>
      </c>
      <c r="AA470" s="14">
        <v>77380.199065765395</v>
      </c>
      <c r="AB470" s="14">
        <v>77434.426082340986</v>
      </c>
      <c r="AC470" s="14">
        <v>77579.794694005963</v>
      </c>
    </row>
    <row r="471" spans="1:29" s="14" customFormat="1">
      <c r="A471" s="1" t="s">
        <v>524</v>
      </c>
      <c r="B471" s="1" t="s">
        <v>551</v>
      </c>
      <c r="C471" s="1"/>
      <c r="D471" s="1" t="s">
        <v>663</v>
      </c>
      <c r="E471" s="1"/>
      <c r="F471" s="1">
        <v>201</v>
      </c>
      <c r="G471" s="1" t="s">
        <v>836</v>
      </c>
      <c r="H471" s="1" t="str">
        <f t="shared" si="8"/>
        <v>201종합평균전세가격</v>
      </c>
      <c r="I471" s="1" t="s">
        <v>1387</v>
      </c>
      <c r="J471" s="13">
        <v>103749.95126954405</v>
      </c>
      <c r="K471" s="13">
        <v>103708.52271183026</v>
      </c>
      <c r="L471" s="13">
        <v>102592.95436203523</v>
      </c>
      <c r="M471" s="13">
        <v>102677.90799653581</v>
      </c>
      <c r="N471" s="13">
        <v>102669.92679717441</v>
      </c>
      <c r="O471" s="13">
        <v>102725.74296439887</v>
      </c>
      <c r="P471" s="13">
        <v>102599.99072275223</v>
      </c>
      <c r="Q471" s="14">
        <v>102354.78061219877</v>
      </c>
      <c r="R471" s="14">
        <v>102182.06695865319</v>
      </c>
      <c r="S471" s="14">
        <v>102173.78124711046</v>
      </c>
      <c r="T471" s="14">
        <v>102197.40182304896</v>
      </c>
      <c r="U471" s="14">
        <v>102235.82877153027</v>
      </c>
      <c r="V471" s="14">
        <v>102245.37610678078</v>
      </c>
      <c r="W471" s="14">
        <v>102237.32229868136</v>
      </c>
      <c r="X471" s="14">
        <v>102172.6757329075</v>
      </c>
      <c r="Y471" s="14">
        <v>102568.15542801535</v>
      </c>
      <c r="Z471" s="14">
        <v>102589.53256046132</v>
      </c>
      <c r="AA471" s="14">
        <v>102602.09531269991</v>
      </c>
      <c r="AB471" s="14">
        <v>102603.03343519325</v>
      </c>
      <c r="AC471" s="14">
        <v>102827.09840713356</v>
      </c>
    </row>
    <row r="472" spans="1:29" s="14" customFormat="1">
      <c r="A472" s="1" t="s">
        <v>524</v>
      </c>
      <c r="B472" s="1" t="s">
        <v>551</v>
      </c>
      <c r="C472" s="1"/>
      <c r="D472" s="1" t="s">
        <v>663</v>
      </c>
      <c r="E472" s="1" t="s">
        <v>664</v>
      </c>
      <c r="F472" s="1">
        <v>202</v>
      </c>
      <c r="G472" s="1" t="s">
        <v>836</v>
      </c>
      <c r="H472" s="1" t="str">
        <f t="shared" si="8"/>
        <v>202종합평균전세가격</v>
      </c>
      <c r="I472" s="1" t="s">
        <v>1387</v>
      </c>
      <c r="J472" s="13">
        <v>78223.263009589398</v>
      </c>
      <c r="K472" s="13">
        <v>78223.263009589398</v>
      </c>
      <c r="L472" s="13">
        <v>78505.003360211223</v>
      </c>
      <c r="M472" s="13">
        <v>78781.795501296889</v>
      </c>
      <c r="N472" s="13">
        <v>78771.330859702372</v>
      </c>
      <c r="O472" s="13">
        <v>78763.149228629671</v>
      </c>
      <c r="P472" s="13">
        <v>78670.577399139656</v>
      </c>
      <c r="Q472" s="14">
        <v>78550.662888371618</v>
      </c>
      <c r="R472" s="14">
        <v>78554.687750523372</v>
      </c>
      <c r="S472" s="14">
        <v>78554.687750523372</v>
      </c>
      <c r="T472" s="14">
        <v>78619.085544951216</v>
      </c>
      <c r="U472" s="14">
        <v>78905.986634918198</v>
      </c>
      <c r="V472" s="14">
        <v>78940.347952991782</v>
      </c>
      <c r="W472" s="14">
        <v>78940.347952991782</v>
      </c>
      <c r="X472" s="14">
        <v>78943.59244181581</v>
      </c>
      <c r="Y472" s="14">
        <v>79056.026576541975</v>
      </c>
      <c r="Z472" s="14">
        <v>79105.505031108376</v>
      </c>
      <c r="AA472" s="14">
        <v>79087.749443121589</v>
      </c>
      <c r="AB472" s="14">
        <v>79089.576772409549</v>
      </c>
      <c r="AC472" s="14">
        <v>79345.196251632224</v>
      </c>
    </row>
    <row r="473" spans="1:29" s="14" customFormat="1">
      <c r="A473" s="1" t="s">
        <v>524</v>
      </c>
      <c r="B473" s="1" t="s">
        <v>551</v>
      </c>
      <c r="C473" s="1"/>
      <c r="D473" s="1" t="s">
        <v>663</v>
      </c>
      <c r="E473" s="1" t="s">
        <v>665</v>
      </c>
      <c r="F473" s="1">
        <v>203</v>
      </c>
      <c r="G473" s="1" t="s">
        <v>836</v>
      </c>
      <c r="H473" s="1" t="str">
        <f t="shared" si="8"/>
        <v>203종합평균전세가격</v>
      </c>
      <c r="I473" s="1" t="s">
        <v>1387</v>
      </c>
      <c r="J473" s="13">
        <v>118536.51839798893</v>
      </c>
      <c r="K473" s="13">
        <v>118471.09197014682</v>
      </c>
      <c r="L473" s="13">
        <v>116546.11980394341</v>
      </c>
      <c r="M473" s="13">
        <v>116519.94923280655</v>
      </c>
      <c r="N473" s="13">
        <v>116513.40659002234</v>
      </c>
      <c r="O473" s="13">
        <v>116606.29406594759</v>
      </c>
      <c r="P473" s="13">
        <v>116461.32176775827</v>
      </c>
      <c r="Q473" s="14">
        <v>116143.53303759467</v>
      </c>
      <c r="R473" s="14">
        <v>115868.44198593436</v>
      </c>
      <c r="S473" s="14">
        <v>115855.35670036594</v>
      </c>
      <c r="T473" s="14">
        <v>115855.35670036594</v>
      </c>
      <c r="U473" s="14">
        <v>115850.93405817355</v>
      </c>
      <c r="V473" s="14">
        <v>115846.00015575688</v>
      </c>
      <c r="W473" s="14">
        <v>115833.24621104321</v>
      </c>
      <c r="X473" s="14">
        <v>115728.97898041618</v>
      </c>
      <c r="Y473" s="14">
        <v>116289.64175232958</v>
      </c>
      <c r="Z473" s="14">
        <v>116294.61918274916</v>
      </c>
      <c r="AA473" s="14">
        <v>116324.8754706691</v>
      </c>
      <c r="AB473" s="14">
        <v>116325.29465934115</v>
      </c>
      <c r="AC473" s="14">
        <v>116530.94467860405</v>
      </c>
    </row>
    <row r="474" spans="1:29" s="14" customFormat="1">
      <c r="A474" s="1" t="s">
        <v>524</v>
      </c>
      <c r="B474" s="1" t="s">
        <v>551</v>
      </c>
      <c r="C474" s="1"/>
      <c r="D474" s="1" t="s">
        <v>666</v>
      </c>
      <c r="E474" s="1"/>
      <c r="F474" s="1">
        <v>204</v>
      </c>
      <c r="G474" s="1" t="s">
        <v>836</v>
      </c>
      <c r="H474" s="1" t="str">
        <f t="shared" si="8"/>
        <v>204종합평균전세가격</v>
      </c>
      <c r="I474" s="1" t="s">
        <v>1387</v>
      </c>
      <c r="J474" s="13">
        <v>54404.013659094649</v>
      </c>
      <c r="K474" s="13">
        <v>54509.825361194642</v>
      </c>
      <c r="L474" s="13">
        <v>54545.491198724223</v>
      </c>
      <c r="M474" s="13">
        <v>54769.957965349575</v>
      </c>
      <c r="N474" s="13">
        <v>54910.249694490427</v>
      </c>
      <c r="O474" s="13">
        <v>54987.41014551789</v>
      </c>
      <c r="P474" s="13">
        <v>55001.439318431978</v>
      </c>
      <c r="Q474" s="14">
        <v>55069.683310077045</v>
      </c>
      <c r="R474" s="14">
        <v>55324.110295455925</v>
      </c>
      <c r="S474" s="14">
        <v>55536.449762092539</v>
      </c>
      <c r="T474" s="14">
        <v>55843.189693277054</v>
      </c>
      <c r="U474" s="14">
        <v>55663.063717020537</v>
      </c>
      <c r="V474" s="14">
        <v>55810.749403746071</v>
      </c>
      <c r="W474" s="14">
        <v>55952.370069642457</v>
      </c>
      <c r="X474" s="14">
        <v>56075.387782359358</v>
      </c>
      <c r="Y474" s="14">
        <v>56360.650505093341</v>
      </c>
      <c r="Z474" s="14">
        <v>56429.398318828898</v>
      </c>
      <c r="AA474" s="14">
        <v>56535.916725850388</v>
      </c>
      <c r="AB474" s="14">
        <v>56649.309914245438</v>
      </c>
      <c r="AC474" s="14">
        <v>56772.409883505228</v>
      </c>
    </row>
    <row r="475" spans="1:29" s="14" customFormat="1">
      <c r="A475" s="1" t="s">
        <v>524</v>
      </c>
      <c r="B475" s="1" t="s">
        <v>551</v>
      </c>
      <c r="C475" s="1"/>
      <c r="D475" s="1" t="s">
        <v>667</v>
      </c>
      <c r="E475" s="1"/>
      <c r="F475" s="1">
        <v>205</v>
      </c>
      <c r="G475" s="1" t="s">
        <v>836</v>
      </c>
      <c r="H475" s="1" t="str">
        <f t="shared" si="8"/>
        <v>205종합평균전세가격</v>
      </c>
      <c r="I475" s="1" t="s">
        <v>1387</v>
      </c>
      <c r="J475" s="13">
        <v>44981.525025920695</v>
      </c>
      <c r="K475" s="13">
        <v>45193.797504971975</v>
      </c>
      <c r="L475" s="13">
        <v>45678.214187935162</v>
      </c>
      <c r="M475" s="13">
        <v>46071.664684025847</v>
      </c>
      <c r="N475" s="13">
        <v>47106.464860397238</v>
      </c>
      <c r="O475" s="13">
        <v>47155.45081710138</v>
      </c>
      <c r="P475" s="13">
        <v>47413.371695342394</v>
      </c>
      <c r="Q475" s="14">
        <v>47993.820270903518</v>
      </c>
      <c r="R475" s="14">
        <v>48268.685916854542</v>
      </c>
      <c r="S475" s="14">
        <v>48590.827414314132</v>
      </c>
      <c r="T475" s="14">
        <v>49248.561335183142</v>
      </c>
      <c r="U475" s="14">
        <v>50140.385526878868</v>
      </c>
      <c r="V475" s="14">
        <v>50400.363661516669</v>
      </c>
      <c r="W475" s="14">
        <v>50595.355844289988</v>
      </c>
      <c r="X475" s="14">
        <v>50927.063559697199</v>
      </c>
      <c r="Y475" s="14">
        <v>51175.68261838358</v>
      </c>
      <c r="Z475" s="14">
        <v>51310.18019832662</v>
      </c>
      <c r="AA475" s="14">
        <v>51521.022806085566</v>
      </c>
      <c r="AB475" s="14">
        <v>51677.287986778225</v>
      </c>
      <c r="AC475" s="14">
        <v>51678.679486328147</v>
      </c>
    </row>
    <row r="476" spans="1:29" s="14" customFormat="1">
      <c r="A476" s="1" t="s">
        <v>524</v>
      </c>
      <c r="B476" s="1" t="s">
        <v>551</v>
      </c>
      <c r="C476" s="1"/>
      <c r="D476" s="1" t="s">
        <v>668</v>
      </c>
      <c r="E476" s="1"/>
      <c r="F476" s="1">
        <v>206</v>
      </c>
      <c r="G476" s="1" t="s">
        <v>836</v>
      </c>
      <c r="H476" s="1" t="str">
        <f t="shared" si="8"/>
        <v>206종합평균전세가격</v>
      </c>
      <c r="I476" s="1" t="s">
        <v>1387</v>
      </c>
      <c r="J476" s="13">
        <v>71336.707274805362</v>
      </c>
      <c r="K476" s="13">
        <v>71336.707274805362</v>
      </c>
      <c r="L476" s="13">
        <v>71270.034722686076</v>
      </c>
      <c r="M476" s="13">
        <v>71344.867362085206</v>
      </c>
      <c r="N476" s="13">
        <v>71375.480714566671</v>
      </c>
      <c r="O476" s="13">
        <v>71561.878977133572</v>
      </c>
      <c r="P476" s="13">
        <v>71607.456107734222</v>
      </c>
      <c r="Q476" s="14">
        <v>71555.752688531167</v>
      </c>
      <c r="R476" s="14">
        <v>71395.202662183918</v>
      </c>
      <c r="S476" s="14">
        <v>71400.645035958412</v>
      </c>
      <c r="T476" s="14">
        <v>71461.871740921342</v>
      </c>
      <c r="U476" s="14">
        <v>73429.188242002245</v>
      </c>
      <c r="V476" s="14">
        <v>73517.28018353424</v>
      </c>
      <c r="W476" s="14">
        <v>73527.472639579268</v>
      </c>
      <c r="X476" s="14">
        <v>73517.28018353424</v>
      </c>
      <c r="Y476" s="14">
        <v>73744.642018340019</v>
      </c>
      <c r="Z476" s="14">
        <v>73819.089485017408</v>
      </c>
      <c r="AA476" s="14">
        <v>73955.959609050595</v>
      </c>
      <c r="AB476" s="14">
        <v>73956.687641625249</v>
      </c>
      <c r="AC476" s="14">
        <v>74003.281726402507</v>
      </c>
    </row>
    <row r="477" spans="1:29" s="14" customFormat="1">
      <c r="A477" s="1" t="s">
        <v>524</v>
      </c>
      <c r="B477" s="1" t="s">
        <v>551</v>
      </c>
      <c r="C477" s="1"/>
      <c r="D477" s="1" t="s">
        <v>669</v>
      </c>
      <c r="E477" s="1"/>
      <c r="F477" s="1">
        <v>207</v>
      </c>
      <c r="G477" s="1" t="s">
        <v>836</v>
      </c>
      <c r="H477" s="1" t="str">
        <f t="shared" si="8"/>
        <v>207종합평균전세가격</v>
      </c>
      <c r="I477" s="1" t="s">
        <v>1387</v>
      </c>
      <c r="J477" s="13">
        <v>42237.370459557547</v>
      </c>
      <c r="K477" s="13">
        <v>42486.229931827831</v>
      </c>
      <c r="L477" s="13">
        <v>42676.92058728524</v>
      </c>
      <c r="M477" s="13">
        <v>44049.102443442127</v>
      </c>
      <c r="N477" s="13">
        <v>46194.598880723221</v>
      </c>
      <c r="O477" s="13">
        <v>47985.648270877413</v>
      </c>
      <c r="P477" s="13">
        <v>48545.640087595573</v>
      </c>
      <c r="Q477" s="14">
        <v>48997.573961879563</v>
      </c>
      <c r="R477" s="14">
        <v>49036.353173088144</v>
      </c>
      <c r="S477" s="14">
        <v>49020.616540313073</v>
      </c>
      <c r="T477" s="14">
        <v>49092.607300667005</v>
      </c>
      <c r="U477" s="14">
        <v>49085.325860711746</v>
      </c>
      <c r="V477" s="14">
        <v>49284.448910256106</v>
      </c>
      <c r="W477" s="14">
        <v>49301.146223203119</v>
      </c>
      <c r="X477" s="14">
        <v>49353.07569933081</v>
      </c>
      <c r="Y477" s="14">
        <v>49428.466816698616</v>
      </c>
      <c r="Z477" s="14">
        <v>49464.139147393515</v>
      </c>
      <c r="AA477" s="14">
        <v>49392.244418473245</v>
      </c>
      <c r="AB477" s="14">
        <v>49374.874537388059</v>
      </c>
      <c r="AC477" s="14">
        <v>49362.172774995532</v>
      </c>
    </row>
    <row r="478" spans="1:29" s="14" customFormat="1">
      <c r="A478" s="1" t="s">
        <v>524</v>
      </c>
      <c r="B478" s="1" t="s">
        <v>552</v>
      </c>
      <c r="C478" s="1"/>
      <c r="D478" s="1"/>
      <c r="E478" s="1"/>
      <c r="F478" s="1">
        <v>208</v>
      </c>
      <c r="G478" s="1" t="s">
        <v>836</v>
      </c>
      <c r="H478" s="1" t="str">
        <f t="shared" si="8"/>
        <v>208종합평균전세가격</v>
      </c>
      <c r="I478" s="1" t="s">
        <v>1387</v>
      </c>
      <c r="J478" s="13">
        <v>65532.107343888252</v>
      </c>
      <c r="K478" s="13">
        <v>65809.043906496401</v>
      </c>
      <c r="L478" s="13">
        <v>66248.065867289755</v>
      </c>
      <c r="M478" s="13">
        <v>66441.954145674579</v>
      </c>
      <c r="N478" s="13">
        <v>66704.770886184022</v>
      </c>
      <c r="O478" s="13">
        <v>66892.264217067306</v>
      </c>
      <c r="P478" s="13">
        <v>67102.469954822503</v>
      </c>
      <c r="Q478" s="14">
        <v>67399.534868686911</v>
      </c>
      <c r="R478" s="14">
        <v>67574.061198825613</v>
      </c>
      <c r="S478" s="14">
        <v>67995.380649209212</v>
      </c>
      <c r="T478" s="14">
        <v>68335.08304992324</v>
      </c>
      <c r="U478" s="14">
        <v>72026.833129203253</v>
      </c>
      <c r="V478" s="14">
        <v>72313.934521140312</v>
      </c>
      <c r="W478" s="14">
        <v>72496.728068940327</v>
      </c>
      <c r="X478" s="14">
        <v>72764.943045174732</v>
      </c>
      <c r="Y478" s="14">
        <v>72957.717896260554</v>
      </c>
      <c r="Z478" s="14">
        <v>73250.963073489373</v>
      </c>
      <c r="AA478" s="14">
        <v>73449.797353618618</v>
      </c>
      <c r="AB478" s="14">
        <v>73544.98249798808</v>
      </c>
      <c r="AC478" s="14">
        <v>73648.739295477091</v>
      </c>
    </row>
    <row r="479" spans="1:29" s="14" customFormat="1">
      <c r="A479" s="1" t="s">
        <v>524</v>
      </c>
      <c r="B479" s="1" t="s">
        <v>552</v>
      </c>
      <c r="C479" s="1"/>
      <c r="D479" s="1" t="s">
        <v>670</v>
      </c>
      <c r="E479" s="1"/>
      <c r="F479" s="1">
        <v>209</v>
      </c>
      <c r="G479" s="1" t="s">
        <v>836</v>
      </c>
      <c r="H479" s="1" t="str">
        <f t="shared" si="8"/>
        <v>209종합평균전세가격</v>
      </c>
      <c r="I479" s="1" t="s">
        <v>1387</v>
      </c>
      <c r="J479" s="13">
        <v>89201.418955947986</v>
      </c>
      <c r="K479" s="13">
        <v>90000.701665902161</v>
      </c>
      <c r="L479" s="13">
        <v>91045.130079230556</v>
      </c>
      <c r="M479" s="13">
        <v>91548.479939838449</v>
      </c>
      <c r="N479" s="13">
        <v>92342.324052141004</v>
      </c>
      <c r="O479" s="13">
        <v>92772.355503364524</v>
      </c>
      <c r="P479" s="13">
        <v>93430.348630919107</v>
      </c>
      <c r="Q479" s="14">
        <v>94296.254856530431</v>
      </c>
      <c r="R479" s="14">
        <v>94449.209287279504</v>
      </c>
      <c r="S479" s="14">
        <v>95285.347971366631</v>
      </c>
      <c r="T479" s="14">
        <v>96029.725349328597</v>
      </c>
      <c r="U479" s="14">
        <v>98298.990165903306</v>
      </c>
      <c r="V479" s="14">
        <v>98971.442821951961</v>
      </c>
      <c r="W479" s="14">
        <v>99367.320105191582</v>
      </c>
      <c r="X479" s="14">
        <v>99942.311643896785</v>
      </c>
      <c r="Y479" s="14">
        <v>100473.02017164339</v>
      </c>
      <c r="Z479" s="14">
        <v>101090.38851246747</v>
      </c>
      <c r="AA479" s="14">
        <v>101440.19531687282</v>
      </c>
      <c r="AB479" s="14">
        <v>101560.43850913295</v>
      </c>
      <c r="AC479" s="14">
        <v>101829.91095246431</v>
      </c>
    </row>
    <row r="480" spans="1:29" s="14" customFormat="1">
      <c r="A480" s="1" t="s">
        <v>524</v>
      </c>
      <c r="B480" s="1" t="s">
        <v>552</v>
      </c>
      <c r="C480" s="1"/>
      <c r="D480" s="1" t="s">
        <v>670</v>
      </c>
      <c r="E480" s="1" t="s">
        <v>671</v>
      </c>
      <c r="F480" s="1">
        <v>210</v>
      </c>
      <c r="G480" s="1" t="s">
        <v>836</v>
      </c>
      <c r="H480" s="1" t="str">
        <f t="shared" si="8"/>
        <v>210종합평균전세가격</v>
      </c>
      <c r="I480" s="1" t="s">
        <v>1387</v>
      </c>
      <c r="J480" s="13">
        <v>81867.549513220118</v>
      </c>
      <c r="K480" s="13">
        <v>82296.136495859639</v>
      </c>
      <c r="L480" s="13">
        <v>82087.771618454979</v>
      </c>
      <c r="M480" s="13">
        <v>82425.645052257561</v>
      </c>
      <c r="N480" s="13">
        <v>83039.976084450886</v>
      </c>
      <c r="O480" s="13">
        <v>83007.224809521824</v>
      </c>
      <c r="P480" s="13">
        <v>83626.621065254265</v>
      </c>
      <c r="Q480" s="14">
        <v>84661.998804136834</v>
      </c>
      <c r="R480" s="14">
        <v>84905.705127598514</v>
      </c>
      <c r="S480" s="14">
        <v>85548.88143694491</v>
      </c>
      <c r="T480" s="14">
        <v>86593.706949200059</v>
      </c>
      <c r="U480" s="14">
        <v>88900.707608742014</v>
      </c>
      <c r="V480" s="14">
        <v>89752.913491609041</v>
      </c>
      <c r="W480" s="14">
        <v>90134.635318456625</v>
      </c>
      <c r="X480" s="14">
        <v>90845.335009218412</v>
      </c>
      <c r="Y480" s="14">
        <v>91998.254359783226</v>
      </c>
      <c r="Z480" s="14">
        <v>92847.634855613098</v>
      </c>
      <c r="AA480" s="14">
        <v>93195.579592655748</v>
      </c>
      <c r="AB480" s="14">
        <v>93243.04631092037</v>
      </c>
      <c r="AC480" s="14">
        <v>93814.68996475538</v>
      </c>
    </row>
    <row r="481" spans="1:29" s="14" customFormat="1">
      <c r="A481" s="1" t="s">
        <v>524</v>
      </c>
      <c r="B481" s="1" t="s">
        <v>552</v>
      </c>
      <c r="C481" s="1"/>
      <c r="D481" s="1" t="s">
        <v>670</v>
      </c>
      <c r="E481" s="1" t="s">
        <v>672</v>
      </c>
      <c r="F481" s="1">
        <v>211</v>
      </c>
      <c r="G481" s="1" t="s">
        <v>836</v>
      </c>
      <c r="H481" s="1" t="str">
        <f t="shared" si="8"/>
        <v>211종합평균전세가격</v>
      </c>
      <c r="I481" s="1" t="s">
        <v>1387</v>
      </c>
      <c r="J481" s="13">
        <v>94846.730769743284</v>
      </c>
      <c r="K481" s="13">
        <v>95931.359842224832</v>
      </c>
      <c r="L481" s="13">
        <v>97940.137132997639</v>
      </c>
      <c r="M481" s="13">
        <v>98570.863958036658</v>
      </c>
      <c r="N481" s="13">
        <v>99502.88987460846</v>
      </c>
      <c r="O481" s="13">
        <v>100289.15248205476</v>
      </c>
      <c r="P481" s="13">
        <v>100976.85589804228</v>
      </c>
      <c r="Q481" s="14">
        <v>101712.30990556559</v>
      </c>
      <c r="R481" s="14">
        <v>101795.40725253975</v>
      </c>
      <c r="S481" s="14">
        <v>102780.08045612556</v>
      </c>
      <c r="T481" s="14">
        <v>103293.18518665312</v>
      </c>
      <c r="U481" s="14">
        <v>105269.18264900558</v>
      </c>
      <c r="V481" s="14">
        <v>105808.32216164083</v>
      </c>
      <c r="W481" s="14">
        <v>106214.69777318016</v>
      </c>
      <c r="X481" s="14">
        <v>106689.04199301543</v>
      </c>
      <c r="Y481" s="14">
        <v>106758.29076215884</v>
      </c>
      <c r="Z481" s="14">
        <v>107203.58836889142</v>
      </c>
      <c r="AA481" s="14">
        <v>107554.77616688317</v>
      </c>
      <c r="AB481" s="14">
        <v>107728.99369210306</v>
      </c>
      <c r="AC481" s="14">
        <v>107774.36226462055</v>
      </c>
    </row>
    <row r="482" spans="1:29" s="14" customFormat="1">
      <c r="A482" s="1" t="s">
        <v>524</v>
      </c>
      <c r="B482" s="1" t="s">
        <v>552</v>
      </c>
      <c r="C482" s="1"/>
      <c r="D482" s="1" t="s">
        <v>673</v>
      </c>
      <c r="E482" s="1"/>
      <c r="F482" s="1">
        <v>212</v>
      </c>
      <c r="G482" s="1" t="s">
        <v>836</v>
      </c>
      <c r="H482" s="1" t="str">
        <f t="shared" si="8"/>
        <v>212종합평균전세가격</v>
      </c>
      <c r="I482" s="1" t="s">
        <v>1387</v>
      </c>
      <c r="J482" s="13">
        <v>93826.177000176089</v>
      </c>
      <c r="K482" s="13">
        <v>93906.502534814441</v>
      </c>
      <c r="L482" s="13">
        <v>94055.465151072975</v>
      </c>
      <c r="M482" s="13">
        <v>94097.36088689568</v>
      </c>
      <c r="N482" s="13">
        <v>94104.343509532802</v>
      </c>
      <c r="O482" s="13">
        <v>94094.621338618454</v>
      </c>
      <c r="P482" s="13">
        <v>94083.493267687983</v>
      </c>
      <c r="Q482" s="14">
        <v>94097.628860250887</v>
      </c>
      <c r="R482" s="14">
        <v>94136.520991797719</v>
      </c>
      <c r="S482" s="14">
        <v>94282.722602824069</v>
      </c>
      <c r="T482" s="14">
        <v>94409.869952997877</v>
      </c>
      <c r="U482" s="14">
        <v>111068.46328899945</v>
      </c>
      <c r="V482" s="14">
        <v>111325.99677064395</v>
      </c>
      <c r="W482" s="14">
        <v>111394.32643606671</v>
      </c>
      <c r="X482" s="14">
        <v>111425.9082065512</v>
      </c>
      <c r="Y482" s="14">
        <v>110739.16952125794</v>
      </c>
      <c r="Z482" s="14">
        <v>110579.43038146271</v>
      </c>
      <c r="AA482" s="14">
        <v>110109.86819443115</v>
      </c>
      <c r="AB482" s="14">
        <v>110098.6191592511</v>
      </c>
      <c r="AC482" s="14">
        <v>109556.37076196854</v>
      </c>
    </row>
    <row r="483" spans="1:29" s="14" customFormat="1">
      <c r="A483" s="1" t="s">
        <v>524</v>
      </c>
      <c r="B483" s="1" t="s">
        <v>552</v>
      </c>
      <c r="C483" s="1"/>
      <c r="D483" s="1" t="s">
        <v>674</v>
      </c>
      <c r="E483" s="1"/>
      <c r="F483" s="1">
        <v>213</v>
      </c>
      <c r="G483" s="1" t="s">
        <v>836</v>
      </c>
      <c r="H483" s="1" t="str">
        <f t="shared" si="8"/>
        <v>213종합평균전세가격</v>
      </c>
      <c r="I483" s="1" t="s">
        <v>1387</v>
      </c>
      <c r="J483" s="13">
        <v>58701.718147000247</v>
      </c>
      <c r="K483" s="13">
        <v>58869.096786831127</v>
      </c>
      <c r="L483" s="13">
        <v>59276.95407581731</v>
      </c>
      <c r="M483" s="13">
        <v>59290.344367003781</v>
      </c>
      <c r="N483" s="13">
        <v>59330.515240563196</v>
      </c>
      <c r="O483" s="13">
        <v>59598.321064292606</v>
      </c>
      <c r="P483" s="13">
        <v>59698.201655989971</v>
      </c>
      <c r="Q483" s="14">
        <v>59717.740500568507</v>
      </c>
      <c r="R483" s="14">
        <v>59998.936615484388</v>
      </c>
      <c r="S483" s="14">
        <v>60527.853117349972</v>
      </c>
      <c r="T483" s="14">
        <v>60916.171561757612</v>
      </c>
      <c r="U483" s="14">
        <v>61323.396640747364</v>
      </c>
      <c r="V483" s="14">
        <v>61389.819447735674</v>
      </c>
      <c r="W483" s="14">
        <v>61502.738219615829</v>
      </c>
      <c r="X483" s="14">
        <v>61542.591903808803</v>
      </c>
      <c r="Y483" s="14">
        <v>61920.38604240492</v>
      </c>
      <c r="Z483" s="14">
        <v>61980.166568694411</v>
      </c>
      <c r="AA483" s="14">
        <v>62020.020252887407</v>
      </c>
      <c r="AB483" s="14">
        <v>62020.020252887407</v>
      </c>
      <c r="AC483" s="14">
        <v>62033.304814285075</v>
      </c>
    </row>
    <row r="484" spans="1:29" s="14" customFormat="1">
      <c r="A484" s="1" t="s">
        <v>524</v>
      </c>
      <c r="B484" s="1" t="s">
        <v>552</v>
      </c>
      <c r="C484" s="1"/>
      <c r="D484" s="1" t="s">
        <v>675</v>
      </c>
      <c r="E484" s="1"/>
      <c r="F484" s="1">
        <v>214</v>
      </c>
      <c r="G484" s="1" t="s">
        <v>836</v>
      </c>
      <c r="H484" s="1" t="str">
        <f t="shared" si="8"/>
        <v>214종합평균전세가격</v>
      </c>
      <c r="I484" s="1" t="s">
        <v>1387</v>
      </c>
      <c r="J484" s="13">
        <v>70628.798683967747</v>
      </c>
      <c r="K484" s="13">
        <v>70948.204606969288</v>
      </c>
      <c r="L484" s="13">
        <v>71216.892004109424</v>
      </c>
      <c r="M484" s="13">
        <v>71628.681058593706</v>
      </c>
      <c r="N484" s="13">
        <v>71907.232735629936</v>
      </c>
      <c r="O484" s="13">
        <v>72150.889146250542</v>
      </c>
      <c r="P484" s="13">
        <v>72205.023665225061</v>
      </c>
      <c r="Q484" s="14">
        <v>72513.287521145146</v>
      </c>
      <c r="R484" s="14">
        <v>72996.110428007945</v>
      </c>
      <c r="S484" s="14">
        <v>73697.621946298721</v>
      </c>
      <c r="T484" s="14">
        <v>74469.820120230521</v>
      </c>
      <c r="U484" s="14">
        <v>75482.799038386031</v>
      </c>
      <c r="V484" s="14">
        <v>75670.131350408265</v>
      </c>
      <c r="W484" s="14">
        <v>75917.623226047392</v>
      </c>
      <c r="X484" s="14">
        <v>76325.794442486091</v>
      </c>
      <c r="Y484" s="14">
        <v>76434.149069469015</v>
      </c>
      <c r="Z484" s="14">
        <v>76703.5794930681</v>
      </c>
      <c r="AA484" s="14">
        <v>76877.446054002517</v>
      </c>
      <c r="AB484" s="14">
        <v>77089.917643566878</v>
      </c>
      <c r="AC484" s="14">
        <v>77215.754137637166</v>
      </c>
    </row>
    <row r="485" spans="1:29" s="14" customFormat="1">
      <c r="A485" s="1" t="s">
        <v>524</v>
      </c>
      <c r="B485" s="1" t="s">
        <v>552</v>
      </c>
      <c r="C485" s="1"/>
      <c r="D485" s="1" t="s">
        <v>676</v>
      </c>
      <c r="E485" s="1"/>
      <c r="F485" s="1">
        <v>215</v>
      </c>
      <c r="G485" s="1" t="s">
        <v>836</v>
      </c>
      <c r="H485" s="1" t="str">
        <f t="shared" si="8"/>
        <v>215종합평균전세가격</v>
      </c>
      <c r="I485" s="1" t="s">
        <v>1387</v>
      </c>
      <c r="J485" s="13">
        <v>66053.083545335307</v>
      </c>
      <c r="K485" s="13">
        <v>66022.490559504877</v>
      </c>
      <c r="L485" s="13">
        <v>66565.991233135064</v>
      </c>
      <c r="M485" s="13">
        <v>66602.325491418873</v>
      </c>
      <c r="N485" s="13">
        <v>66649.493069647579</v>
      </c>
      <c r="O485" s="13">
        <v>66733.214695291492</v>
      </c>
      <c r="P485" s="13">
        <v>66818.579700992792</v>
      </c>
      <c r="Q485" s="14">
        <v>66872.11742619604</v>
      </c>
      <c r="R485" s="14">
        <v>66948.599890772122</v>
      </c>
      <c r="S485" s="14">
        <v>66925.655151399304</v>
      </c>
      <c r="T485" s="14">
        <v>66060.818231983867</v>
      </c>
      <c r="U485" s="14">
        <v>67188.418308299093</v>
      </c>
      <c r="V485" s="14">
        <v>67141.783618940579</v>
      </c>
      <c r="W485" s="14">
        <v>67114.606554551763</v>
      </c>
      <c r="X485" s="14">
        <v>67141.089200379341</v>
      </c>
      <c r="Y485" s="14">
        <v>67179.301851071374</v>
      </c>
      <c r="Z485" s="14">
        <v>67328.014122514694</v>
      </c>
      <c r="AA485" s="14">
        <v>67391.72169356767</v>
      </c>
      <c r="AB485" s="14">
        <v>67353.636697258233</v>
      </c>
      <c r="AC485" s="14">
        <v>67456.080788735373</v>
      </c>
    </row>
    <row r="486" spans="1:29" s="14" customFormat="1">
      <c r="A486" s="1" t="s">
        <v>524</v>
      </c>
      <c r="B486" s="1" t="s">
        <v>552</v>
      </c>
      <c r="C486" s="1"/>
      <c r="D486" s="1" t="s">
        <v>677</v>
      </c>
      <c r="E486" s="1"/>
      <c r="F486" s="1">
        <v>216</v>
      </c>
      <c r="G486" s="1" t="s">
        <v>836</v>
      </c>
      <c r="H486" s="1" t="str">
        <f t="shared" si="8"/>
        <v>216종합평균전세가격</v>
      </c>
      <c r="I486" s="1" t="s">
        <v>1387</v>
      </c>
      <c r="J486" s="13">
        <v>41359.947075616095</v>
      </c>
      <c r="K486" s="13">
        <v>41359.947075616095</v>
      </c>
      <c r="L486" s="13">
        <v>41431.76043440128</v>
      </c>
      <c r="M486" s="13">
        <v>41414.552163407796</v>
      </c>
      <c r="N486" s="13">
        <v>41373.039196718775</v>
      </c>
      <c r="O486" s="13">
        <v>41355.830925725291</v>
      </c>
      <c r="P486" s="13">
        <v>41120.662006225386</v>
      </c>
      <c r="Q486" s="14">
        <v>40999.884993723019</v>
      </c>
      <c r="R486" s="14">
        <v>41019.470455209892</v>
      </c>
      <c r="S486" s="14">
        <v>41006.413480885312</v>
      </c>
      <c r="T486" s="14">
        <v>41003.149237304169</v>
      </c>
      <c r="U486" s="14">
        <v>41215.024849788591</v>
      </c>
      <c r="V486" s="14">
        <v>41400.493657740524</v>
      </c>
      <c r="W486" s="14">
        <v>41493.519768563165</v>
      </c>
      <c r="X486" s="14">
        <v>41516.108226392702</v>
      </c>
      <c r="Y486" s="14">
        <v>41552.694903938871</v>
      </c>
      <c r="Z486" s="14">
        <v>41626.203916623395</v>
      </c>
      <c r="AA486" s="14">
        <v>41721.195015206591</v>
      </c>
      <c r="AB486" s="14">
        <v>41822.227950448781</v>
      </c>
      <c r="AC486" s="14">
        <v>41912.382983458199</v>
      </c>
    </row>
    <row r="487" spans="1:29" s="14" customFormat="1">
      <c r="A487" s="1" t="s">
        <v>524</v>
      </c>
      <c r="B487" s="1" t="s">
        <v>552</v>
      </c>
      <c r="C487" s="1"/>
      <c r="D487" s="1" t="s">
        <v>678</v>
      </c>
      <c r="E487" s="1"/>
      <c r="F487" s="1">
        <v>217</v>
      </c>
      <c r="G487" s="1" t="s">
        <v>836</v>
      </c>
      <c r="H487" s="1" t="str">
        <f t="shared" si="8"/>
        <v>217종합평균전세가격</v>
      </c>
      <c r="I487" s="1" t="s">
        <v>1387</v>
      </c>
      <c r="J487" s="13">
        <v>86656.931798862948</v>
      </c>
      <c r="K487" s="13">
        <v>86656.931798862948</v>
      </c>
      <c r="L487" s="13">
        <v>86656.931798862948</v>
      </c>
      <c r="M487" s="13">
        <v>86656.931798862948</v>
      </c>
      <c r="N487" s="13">
        <v>86656.931798862948</v>
      </c>
      <c r="O487" s="13">
        <v>86656.931798862948</v>
      </c>
      <c r="P487" s="13">
        <v>86656.931798862948</v>
      </c>
      <c r="Q487" s="14">
        <v>86463.270109074088</v>
      </c>
      <c r="R487" s="14">
        <v>87220.48731614853</v>
      </c>
      <c r="S487" s="14">
        <v>87589.117425198638</v>
      </c>
      <c r="T487" s="14">
        <v>87803.491080868916</v>
      </c>
      <c r="U487" s="14">
        <v>87362.661788309328</v>
      </c>
      <c r="V487" s="14">
        <v>87616.560125556425</v>
      </c>
      <c r="W487" s="14">
        <v>88255.152913177895</v>
      </c>
      <c r="X487" s="14">
        <v>88866.817089273143</v>
      </c>
      <c r="Y487" s="14">
        <v>90540.237948401686</v>
      </c>
      <c r="Z487" s="14">
        <v>92525.220198138792</v>
      </c>
      <c r="AA487" s="14">
        <v>94290.967725357172</v>
      </c>
      <c r="AB487" s="14">
        <v>95160.377183203265</v>
      </c>
      <c r="AC487" s="14">
        <v>95825.898582350943</v>
      </c>
    </row>
    <row r="488" spans="1:29" s="14" customFormat="1">
      <c r="A488" s="1" t="s">
        <v>524</v>
      </c>
      <c r="B488" s="1" t="s">
        <v>552</v>
      </c>
      <c r="C488" s="1"/>
      <c r="D488" s="1" t="s">
        <v>679</v>
      </c>
      <c r="E488" s="1"/>
      <c r="F488" s="1">
        <v>218</v>
      </c>
      <c r="G488" s="1" t="s">
        <v>836</v>
      </c>
      <c r="H488" s="1" t="str">
        <f t="shared" si="8"/>
        <v>218종합평균전세가격</v>
      </c>
      <c r="I488" s="1" t="s">
        <v>1387</v>
      </c>
      <c r="J488" s="13">
        <v>32942.631968034475</v>
      </c>
      <c r="K488" s="13">
        <v>32942.631968034475</v>
      </c>
      <c r="L488" s="13">
        <v>33483.841164177502</v>
      </c>
      <c r="M488" s="13">
        <v>33527.137899868947</v>
      </c>
      <c r="N488" s="13">
        <v>33512.705654638463</v>
      </c>
      <c r="O488" s="13">
        <v>33759.333655547976</v>
      </c>
      <c r="P488" s="13">
        <v>34185.084889847152</v>
      </c>
      <c r="Q488" s="14">
        <v>34766.831430324513</v>
      </c>
      <c r="R488" s="14">
        <v>35209.411181305157</v>
      </c>
      <c r="S488" s="14">
        <v>35579.212470849292</v>
      </c>
      <c r="T488" s="14">
        <v>36625.246145707293</v>
      </c>
    </row>
    <row r="489" spans="1:29" s="14" customFormat="1">
      <c r="A489" s="1" t="s">
        <v>524</v>
      </c>
      <c r="B489" s="1" t="s">
        <v>552</v>
      </c>
      <c r="C489" s="1"/>
      <c r="D489" s="1" t="s">
        <v>680</v>
      </c>
      <c r="E489" s="1"/>
      <c r="F489" s="1">
        <v>219</v>
      </c>
      <c r="G489" s="1" t="s">
        <v>836</v>
      </c>
      <c r="H489" s="1" t="str">
        <f t="shared" si="8"/>
        <v>219종합평균전세가격</v>
      </c>
      <c r="I489" s="1" t="s">
        <v>1387</v>
      </c>
      <c r="J489" s="13">
        <v>33526.463832359463</v>
      </c>
      <c r="K489" s="13">
        <v>33634.308549936191</v>
      </c>
      <c r="L489" s="13">
        <v>33947.734569145003</v>
      </c>
      <c r="M489" s="13">
        <v>34025.553092887363</v>
      </c>
      <c r="N489" s="13">
        <v>34055.776747934717</v>
      </c>
      <c r="O489" s="13">
        <v>34055.776747934717</v>
      </c>
      <c r="P489" s="13">
        <v>34070.88857545839</v>
      </c>
      <c r="Q489" s="14">
        <v>34060.746860098057</v>
      </c>
      <c r="R489" s="14">
        <v>34117.164349519779</v>
      </c>
      <c r="S489" s="14">
        <v>34219.427765464439</v>
      </c>
      <c r="T489" s="14">
        <v>34368.215461078646</v>
      </c>
      <c r="U489" s="14">
        <v>34351.626102292765</v>
      </c>
      <c r="V489" s="14">
        <v>34510.211781305115</v>
      </c>
      <c r="W489" s="14">
        <v>34597.294250440915</v>
      </c>
      <c r="X489" s="14">
        <v>34650.753156966493</v>
      </c>
      <c r="Y489" s="14">
        <v>34683.280846560847</v>
      </c>
      <c r="Z489" s="14">
        <v>34775.95343915344</v>
      </c>
      <c r="AA489" s="14">
        <v>34801.195061728395</v>
      </c>
      <c r="AB489" s="14">
        <v>34834.350617283948</v>
      </c>
      <c r="AC489" s="14">
        <v>34838.301234567902</v>
      </c>
    </row>
    <row r="490" spans="1:29" s="14" customFormat="1">
      <c r="A490" s="1" t="s">
        <v>524</v>
      </c>
      <c r="B490" s="1" t="s">
        <v>552</v>
      </c>
      <c r="C490" s="1"/>
      <c r="D490" s="1" t="s">
        <v>681</v>
      </c>
      <c r="E490" s="1"/>
      <c r="F490" s="1">
        <v>220</v>
      </c>
      <c r="G490" s="1" t="s">
        <v>836</v>
      </c>
      <c r="H490" s="1" t="str">
        <f t="shared" si="8"/>
        <v>220종합평균전세가격</v>
      </c>
      <c r="I490" s="1" t="s">
        <v>1387</v>
      </c>
      <c r="J490" s="13">
        <v>38809.94135465772</v>
      </c>
      <c r="K490" s="13">
        <v>38930.062333656555</v>
      </c>
      <c r="L490" s="13">
        <v>39091.35885010114</v>
      </c>
      <c r="M490" s="13">
        <v>39139.084848261649</v>
      </c>
      <c r="N490" s="13">
        <v>39383.371593712989</v>
      </c>
      <c r="O490" s="13">
        <v>39427.40388547859</v>
      </c>
      <c r="P490" s="13">
        <v>39710.806007238716</v>
      </c>
      <c r="Q490" s="14">
        <v>39699.631962680687</v>
      </c>
      <c r="R490" s="14">
        <v>39733.154096354774</v>
      </c>
      <c r="S490" s="14">
        <v>40022.629945164845</v>
      </c>
      <c r="T490" s="14">
        <v>40051.636874696524</v>
      </c>
      <c r="U490" s="14">
        <v>40414.607508762361</v>
      </c>
      <c r="V490" s="14">
        <v>40497.833296083889</v>
      </c>
      <c r="W490" s="14">
        <v>40520.026839369631</v>
      </c>
      <c r="X490" s="14">
        <v>40577.548561714131</v>
      </c>
      <c r="Y490" s="14">
        <v>40573.10985305698</v>
      </c>
      <c r="Z490" s="14">
        <v>40666.69276467817</v>
      </c>
      <c r="AA490" s="14">
        <v>40704.113792085147</v>
      </c>
      <c r="AB490" s="14">
        <v>40767.170300841055</v>
      </c>
      <c r="AC490" s="14">
        <v>40776.479282180298</v>
      </c>
    </row>
    <row r="491" spans="1:29" s="14" customFormat="1">
      <c r="A491" s="1" t="s">
        <v>524</v>
      </c>
      <c r="B491" s="1" t="s">
        <v>552</v>
      </c>
      <c r="C491" s="1"/>
      <c r="D491" s="1" t="s">
        <v>682</v>
      </c>
      <c r="E491" s="1"/>
      <c r="F491" s="1">
        <v>221</v>
      </c>
      <c r="G491" s="1" t="s">
        <v>836</v>
      </c>
      <c r="H491" s="1" t="str">
        <f t="shared" si="8"/>
        <v>221종합평균전세가격</v>
      </c>
      <c r="I491" s="1" t="s">
        <v>1387</v>
      </c>
      <c r="J491" s="13">
        <v>55835.220358990555</v>
      </c>
      <c r="K491" s="13">
        <v>55805.314367398183</v>
      </c>
      <c r="L491" s="13">
        <v>55690.686554835047</v>
      </c>
      <c r="M491" s="13">
        <v>55571.062588465575</v>
      </c>
      <c r="N491" s="13">
        <v>55543.071989306336</v>
      </c>
      <c r="O491" s="13">
        <v>55473.540558854082</v>
      </c>
      <c r="P491" s="13">
        <v>55428.271110431662</v>
      </c>
      <c r="Q491" s="14">
        <v>55484.525685677858</v>
      </c>
      <c r="R491" s="14">
        <v>55484.613990771133</v>
      </c>
      <c r="S491" s="14">
        <v>55515.750900817664</v>
      </c>
      <c r="T491" s="14">
        <v>55494.816706703008</v>
      </c>
      <c r="U491" s="14">
        <v>56647.12839020005</v>
      </c>
      <c r="V491" s="14">
        <v>56955.562909138869</v>
      </c>
      <c r="W491" s="14">
        <v>56994.742329992034</v>
      </c>
      <c r="X491" s="14">
        <v>57216.206441514674</v>
      </c>
      <c r="Y491" s="14">
        <v>57297.453547933852</v>
      </c>
      <c r="Z491" s="14">
        <v>57560.835686330458</v>
      </c>
      <c r="AA491" s="14">
        <v>58025.940447414891</v>
      </c>
      <c r="AB491" s="14">
        <v>58076.865787646158</v>
      </c>
      <c r="AC491" s="14">
        <v>58282.016294224682</v>
      </c>
    </row>
    <row r="492" spans="1:29" s="14" customFormat="1">
      <c r="A492" s="1" t="s">
        <v>524</v>
      </c>
      <c r="B492" s="1" t="s">
        <v>553</v>
      </c>
      <c r="C492" s="1"/>
      <c r="D492" s="1"/>
      <c r="E492" s="1"/>
      <c r="F492" s="1">
        <v>222</v>
      </c>
      <c r="G492" s="1" t="s">
        <v>836</v>
      </c>
      <c r="H492" s="1" t="str">
        <f t="shared" si="8"/>
        <v>222종합평균전세가격</v>
      </c>
      <c r="I492" s="1" t="s">
        <v>1387</v>
      </c>
      <c r="J492" s="13">
        <v>70086.640532766323</v>
      </c>
      <c r="K492" s="13">
        <v>70152.654364402522</v>
      </c>
      <c r="L492" s="13">
        <v>70488.437737999731</v>
      </c>
      <c r="M492" s="13">
        <v>70732.566051178233</v>
      </c>
      <c r="N492" s="13">
        <v>70624.442836514907</v>
      </c>
      <c r="O492" s="13">
        <v>70516.386257353734</v>
      </c>
      <c r="P492" s="13">
        <v>70252.857151579097</v>
      </c>
      <c r="Q492" s="14">
        <v>70090.382546932116</v>
      </c>
      <c r="R492" s="14">
        <v>69865.805818731867</v>
      </c>
      <c r="S492" s="14">
        <v>69965.370235303402</v>
      </c>
      <c r="T492" s="14">
        <v>69853.233505511933</v>
      </c>
      <c r="U492" s="14">
        <v>69144.552847876999</v>
      </c>
      <c r="V492" s="14">
        <v>68918.181188572009</v>
      </c>
      <c r="W492" s="14">
        <v>68984.872551224194</v>
      </c>
      <c r="X492" s="14">
        <v>69105.127656027471</v>
      </c>
      <c r="Y492" s="14">
        <v>69378.082578940681</v>
      </c>
      <c r="Z492" s="14">
        <v>69461.351410212475</v>
      </c>
      <c r="AA492" s="14">
        <v>69402.159164459415</v>
      </c>
      <c r="AB492" s="14">
        <v>69450.324879576729</v>
      </c>
      <c r="AC492" s="14">
        <v>69515.872059456451</v>
      </c>
    </row>
    <row r="493" spans="1:29" s="14" customFormat="1">
      <c r="A493" s="1" t="s">
        <v>524</v>
      </c>
      <c r="B493" s="1" t="s">
        <v>553</v>
      </c>
      <c r="C493" s="1"/>
      <c r="D493" s="1" t="s">
        <v>683</v>
      </c>
      <c r="E493" s="1"/>
      <c r="F493" s="1">
        <v>223</v>
      </c>
      <c r="G493" s="1" t="s">
        <v>836</v>
      </c>
      <c r="H493" s="1" t="str">
        <f t="shared" si="8"/>
        <v>223종합평균전세가격</v>
      </c>
      <c r="I493" s="1" t="s">
        <v>1387</v>
      </c>
      <c r="J493" s="13">
        <v>95627.946967705007</v>
      </c>
      <c r="K493" s="13">
        <v>95766.184257462999</v>
      </c>
      <c r="L493" s="13">
        <v>96273.38706049067</v>
      </c>
      <c r="M493" s="13">
        <v>96785.631923127643</v>
      </c>
      <c r="N493" s="13">
        <v>96478.294078639417</v>
      </c>
      <c r="O493" s="13">
        <v>96238.162380787981</v>
      </c>
      <c r="P493" s="13">
        <v>95807.009589730456</v>
      </c>
      <c r="Q493" s="14">
        <v>95327.788437897223</v>
      </c>
      <c r="R493" s="14">
        <v>94802.513046397988</v>
      </c>
      <c r="S493" s="14">
        <v>95004.801684861115</v>
      </c>
      <c r="T493" s="14">
        <v>94854.605112677164</v>
      </c>
      <c r="U493" s="14">
        <v>94523.796100853491</v>
      </c>
      <c r="V493" s="14">
        <v>94217.484943648466</v>
      </c>
      <c r="W493" s="14">
        <v>94494.262358523716</v>
      </c>
      <c r="X493" s="14">
        <v>94638.362954074546</v>
      </c>
      <c r="Y493" s="14">
        <v>94986.642856972641</v>
      </c>
      <c r="Z493" s="14">
        <v>95214.945743353324</v>
      </c>
      <c r="AA493" s="14">
        <v>95234.401683502845</v>
      </c>
      <c r="AB493" s="14">
        <v>95308.170757182103</v>
      </c>
      <c r="AC493" s="14">
        <v>95475.975781230212</v>
      </c>
    </row>
    <row r="494" spans="1:29" s="14" customFormat="1">
      <c r="A494" s="1" t="s">
        <v>524</v>
      </c>
      <c r="B494" s="1" t="s">
        <v>553</v>
      </c>
      <c r="C494" s="1"/>
      <c r="D494" s="1" t="s">
        <v>683</v>
      </c>
      <c r="E494" s="1" t="s">
        <v>684</v>
      </c>
      <c r="F494" s="1">
        <v>224</v>
      </c>
      <c r="G494" s="1" t="s">
        <v>836</v>
      </c>
      <c r="H494" s="1" t="str">
        <f t="shared" si="8"/>
        <v>224종합평균전세가격</v>
      </c>
      <c r="I494" s="1" t="s">
        <v>1387</v>
      </c>
      <c r="J494" s="13">
        <v>100553.59093249303</v>
      </c>
      <c r="K494" s="13">
        <v>100553.59093249303</v>
      </c>
      <c r="L494" s="13">
        <v>100930.32450286273</v>
      </c>
      <c r="M494" s="13">
        <v>101155.63613020194</v>
      </c>
      <c r="N494" s="13">
        <v>100691.20166155533</v>
      </c>
      <c r="O494" s="13">
        <v>100478.14655891153</v>
      </c>
      <c r="P494" s="13">
        <v>100341.00472668609</v>
      </c>
      <c r="Q494" s="14">
        <v>100135.2919783479</v>
      </c>
      <c r="R494" s="14">
        <v>100273.07971479103</v>
      </c>
      <c r="S494" s="14">
        <v>100652.22438976505</v>
      </c>
      <c r="T494" s="14">
        <v>100997.39620210617</v>
      </c>
      <c r="U494" s="14">
        <v>102020.52242739353</v>
      </c>
      <c r="V494" s="14">
        <v>101939.27832755068</v>
      </c>
      <c r="W494" s="14">
        <v>102462.52968388183</v>
      </c>
      <c r="X494" s="14">
        <v>102687.98656794963</v>
      </c>
      <c r="Y494" s="14">
        <v>103242.12727013785</v>
      </c>
      <c r="Z494" s="14">
        <v>103550.20119104764</v>
      </c>
      <c r="AA494" s="14">
        <v>103615.61923642951</v>
      </c>
      <c r="AB494" s="14">
        <v>103731.46369179319</v>
      </c>
      <c r="AC494" s="14">
        <v>103861.51925967915</v>
      </c>
    </row>
    <row r="495" spans="1:29" s="14" customFormat="1">
      <c r="A495" s="1" t="s">
        <v>524</v>
      </c>
      <c r="B495" s="1" t="s">
        <v>553</v>
      </c>
      <c r="C495" s="1"/>
      <c r="D495" s="1" t="s">
        <v>683</v>
      </c>
      <c r="E495" s="1" t="s">
        <v>685</v>
      </c>
      <c r="F495" s="1">
        <v>225</v>
      </c>
      <c r="G495" s="1" t="s">
        <v>836</v>
      </c>
      <c r="H495" s="1" t="str">
        <f t="shared" si="8"/>
        <v>225종합평균전세가격</v>
      </c>
      <c r="I495" s="1" t="s">
        <v>1387</v>
      </c>
      <c r="J495" s="13">
        <v>89582.227247121613</v>
      </c>
      <c r="K495" s="13">
        <v>89890.136546221795</v>
      </c>
      <c r="L495" s="13">
        <v>90557.476870038299</v>
      </c>
      <c r="M495" s="13">
        <v>91421.902672169002</v>
      </c>
      <c r="N495" s="13">
        <v>91307.384724023475</v>
      </c>
      <c r="O495" s="13">
        <v>91034.019299418054</v>
      </c>
      <c r="P495" s="13">
        <v>90241.998393534188</v>
      </c>
      <c r="Q495" s="14">
        <v>89427.073898021234</v>
      </c>
      <c r="R495" s="14">
        <v>88087.956934282891</v>
      </c>
      <c r="S495" s="14">
        <v>88073.173036590044</v>
      </c>
      <c r="T495" s="14">
        <v>87314.96288634681</v>
      </c>
      <c r="U495" s="14">
        <v>85301.88983933453</v>
      </c>
      <c r="V495" s="14">
        <v>84718.718194612171</v>
      </c>
      <c r="W495" s="14">
        <v>84692.301990698557</v>
      </c>
      <c r="X495" s="14">
        <v>84736.324227535326</v>
      </c>
      <c r="Y495" s="14">
        <v>84831.369730338803</v>
      </c>
      <c r="Z495" s="14">
        <v>84961.544317676788</v>
      </c>
      <c r="AA495" s="14">
        <v>84924.461148944392</v>
      </c>
      <c r="AB495" s="14">
        <v>84946.472267362769</v>
      </c>
      <c r="AC495" s="14">
        <v>85160.7138199685</v>
      </c>
    </row>
    <row r="496" spans="1:29" s="14" customFormat="1">
      <c r="A496" s="1" t="s">
        <v>524</v>
      </c>
      <c r="B496" s="1" t="s">
        <v>553</v>
      </c>
      <c r="C496" s="1"/>
      <c r="D496" s="1" t="s">
        <v>686</v>
      </c>
      <c r="E496" s="1"/>
      <c r="F496" s="1">
        <v>226</v>
      </c>
      <c r="G496" s="1" t="s">
        <v>836</v>
      </c>
      <c r="H496" s="1" t="str">
        <f t="shared" si="8"/>
        <v>226종합평균전세가격</v>
      </c>
      <c r="I496" s="1" t="s">
        <v>1387</v>
      </c>
      <c r="J496" s="13">
        <v>66368.868152677649</v>
      </c>
      <c r="K496" s="13">
        <v>66372.708343737337</v>
      </c>
      <c r="L496" s="13">
        <v>66749.610165697974</v>
      </c>
      <c r="M496" s="13">
        <v>66994.489980640457</v>
      </c>
      <c r="N496" s="13">
        <v>67054.279639532004</v>
      </c>
      <c r="O496" s="13">
        <v>67067.566230396784</v>
      </c>
      <c r="P496" s="13">
        <v>66691.885923067894</v>
      </c>
      <c r="Q496" s="14">
        <v>66589.661726945182</v>
      </c>
      <c r="R496" s="14">
        <v>66688.672375199516</v>
      </c>
      <c r="S496" s="14">
        <v>67047.410328548707</v>
      </c>
      <c r="T496" s="14">
        <v>67077.969487537732</v>
      </c>
      <c r="U496" s="14">
        <v>68596.800656002015</v>
      </c>
      <c r="V496" s="14">
        <v>68517.585887165929</v>
      </c>
      <c r="W496" s="14">
        <v>68614.618107713177</v>
      </c>
      <c r="X496" s="14">
        <v>68995.363170761382</v>
      </c>
      <c r="Y496" s="14">
        <v>69393.948014109395</v>
      </c>
      <c r="Z496" s="14">
        <v>69383.055806845703</v>
      </c>
      <c r="AA496" s="14">
        <v>69404.765377629446</v>
      </c>
      <c r="AB496" s="14">
        <v>69418.541834996213</v>
      </c>
      <c r="AC496" s="14">
        <v>69413.564482044283</v>
      </c>
    </row>
    <row r="497" spans="1:29" s="14" customFormat="1">
      <c r="A497" s="1" t="s">
        <v>524</v>
      </c>
      <c r="B497" s="1" t="s">
        <v>553</v>
      </c>
      <c r="C497" s="1"/>
      <c r="D497" s="1" t="s">
        <v>687</v>
      </c>
      <c r="E497" s="1"/>
      <c r="F497" s="1">
        <v>227</v>
      </c>
      <c r="G497" s="1" t="s">
        <v>836</v>
      </c>
      <c r="H497" s="1" t="str">
        <f t="shared" si="8"/>
        <v>227종합평균전세가격</v>
      </c>
      <c r="I497" s="1" t="s">
        <v>1387</v>
      </c>
      <c r="J497" s="13">
        <v>65951.711852459324</v>
      </c>
      <c r="K497" s="13">
        <v>65951.711852459324</v>
      </c>
      <c r="L497" s="13">
        <v>66312.869450005906</v>
      </c>
      <c r="M497" s="13">
        <v>66385.728012293635</v>
      </c>
      <c r="N497" s="13">
        <v>66416.085746580182</v>
      </c>
      <c r="O497" s="13">
        <v>66276.440168862042</v>
      </c>
      <c r="P497" s="13">
        <v>66063.936028856173</v>
      </c>
      <c r="Q497" s="14">
        <v>66347.155906929067</v>
      </c>
      <c r="R497" s="14">
        <v>65815.230007083213</v>
      </c>
      <c r="S497" s="14">
        <v>65731.299763191229</v>
      </c>
      <c r="T497" s="14">
        <v>65284.576512975378</v>
      </c>
      <c r="U497" s="14">
        <v>64657.971580237107</v>
      </c>
      <c r="V497" s="14">
        <v>64134.455841922107</v>
      </c>
      <c r="W497" s="14">
        <v>63717.622631596947</v>
      </c>
      <c r="X497" s="14">
        <v>63684.741304546595</v>
      </c>
      <c r="Y497" s="14">
        <v>63573.119508557873</v>
      </c>
      <c r="Z497" s="14">
        <v>63445.044482037149</v>
      </c>
      <c r="AA497" s="14">
        <v>63051.855593985812</v>
      </c>
      <c r="AB497" s="14">
        <v>63010.187754343584</v>
      </c>
      <c r="AC497" s="14">
        <v>62942.641706764472</v>
      </c>
    </row>
    <row r="498" spans="1:29" s="14" customFormat="1">
      <c r="A498" s="1" t="s">
        <v>524</v>
      </c>
      <c r="B498" s="1" t="s">
        <v>553</v>
      </c>
      <c r="C498" s="1"/>
      <c r="D498" s="1" t="s">
        <v>688</v>
      </c>
      <c r="E498" s="1"/>
      <c r="F498" s="1">
        <v>228</v>
      </c>
      <c r="G498" s="1" t="s">
        <v>836</v>
      </c>
      <c r="H498" s="1" t="str">
        <f t="shared" si="8"/>
        <v>228종합평균전세가격</v>
      </c>
      <c r="I498" s="1" t="s">
        <v>1387</v>
      </c>
      <c r="J498" s="13">
        <v>35118.40808742051</v>
      </c>
      <c r="K498" s="13">
        <v>35166.589099711899</v>
      </c>
      <c r="L498" s="13">
        <v>35365.335775413834</v>
      </c>
      <c r="M498" s="13">
        <v>35365.335775413834</v>
      </c>
      <c r="N498" s="13">
        <v>35064.204448592711</v>
      </c>
      <c r="O498" s="13">
        <v>35003.978183228493</v>
      </c>
      <c r="P498" s="13">
        <v>34907.616158645731</v>
      </c>
      <c r="Q498" s="14">
        <v>34925.684038255</v>
      </c>
      <c r="R498" s="14">
        <v>35169.870725293644</v>
      </c>
      <c r="S498" s="14">
        <v>35157.8254722208</v>
      </c>
      <c r="T498" s="14">
        <v>35131.584028026387</v>
      </c>
      <c r="U498" s="14">
        <v>36348.300771105518</v>
      </c>
      <c r="V498" s="14">
        <v>36275.037156897997</v>
      </c>
      <c r="W498" s="14">
        <v>36219.677374245875</v>
      </c>
      <c r="X498" s="14">
        <v>36227.279395900754</v>
      </c>
      <c r="Y498" s="14">
        <v>36395.457469335568</v>
      </c>
      <c r="Z498" s="14">
        <v>36555.288944824002</v>
      </c>
      <c r="AA498" s="14">
        <v>36660.681409564902</v>
      </c>
      <c r="AB498" s="14">
        <v>36716.041192217024</v>
      </c>
      <c r="AC498" s="14">
        <v>36757.440249310799</v>
      </c>
    </row>
    <row r="499" spans="1:29" s="14" customFormat="1">
      <c r="A499" s="1" t="s">
        <v>524</v>
      </c>
      <c r="B499" s="1" t="s">
        <v>553</v>
      </c>
      <c r="C499" s="1"/>
      <c r="D499" s="1" t="s">
        <v>689</v>
      </c>
      <c r="E499" s="1"/>
      <c r="F499" s="1">
        <v>229</v>
      </c>
      <c r="G499" s="1" t="s">
        <v>836</v>
      </c>
      <c r="H499" s="1" t="str">
        <f t="shared" si="8"/>
        <v>229종합평균전세가격</v>
      </c>
      <c r="I499" s="1" t="s">
        <v>1387</v>
      </c>
      <c r="J499" s="13">
        <v>37492.683893192851</v>
      </c>
      <c r="K499" s="13">
        <v>37492.683893192851</v>
      </c>
      <c r="L499" s="13">
        <v>37516.989488625637</v>
      </c>
      <c r="M499" s="13">
        <v>37525.837727211394</v>
      </c>
      <c r="N499" s="13">
        <v>37760.604459341019</v>
      </c>
      <c r="O499" s="13">
        <v>37902.189717107954</v>
      </c>
      <c r="P499" s="13">
        <v>38379.783446578178</v>
      </c>
      <c r="Q499" s="14">
        <v>39053.847848831341</v>
      </c>
      <c r="R499" s="14">
        <v>39604.654404645866</v>
      </c>
      <c r="S499" s="14">
        <v>39896.048589272898</v>
      </c>
      <c r="T499" s="14">
        <v>40208.433984263742</v>
      </c>
      <c r="U499" s="14">
        <v>40308.196738689025</v>
      </c>
      <c r="V499" s="14">
        <v>40293.888565405374</v>
      </c>
      <c r="W499" s="14">
        <v>40297.173674812482</v>
      </c>
      <c r="X499" s="14">
        <v>40338.270104748932</v>
      </c>
      <c r="Y499" s="14">
        <v>40414.180363456115</v>
      </c>
      <c r="Z499" s="14">
        <v>40498.521645525769</v>
      </c>
      <c r="AA499" s="14">
        <v>40476.873850389376</v>
      </c>
      <c r="AB499" s="14">
        <v>40467.335068200271</v>
      </c>
      <c r="AC499" s="14">
        <v>40659.966064091539</v>
      </c>
    </row>
    <row r="500" spans="1:29" s="14" customFormat="1">
      <c r="A500" s="1" t="s">
        <v>524</v>
      </c>
      <c r="B500" s="1" t="s">
        <v>553</v>
      </c>
      <c r="C500" s="1"/>
      <c r="D500" s="1" t="s">
        <v>690</v>
      </c>
      <c r="E500" s="1"/>
      <c r="F500" s="1">
        <v>230</v>
      </c>
      <c r="G500" s="1" t="s">
        <v>836</v>
      </c>
      <c r="H500" s="1" t="str">
        <f t="shared" si="8"/>
        <v>230종합평균전세가격</v>
      </c>
      <c r="I500" s="1" t="s">
        <v>1387</v>
      </c>
      <c r="J500" s="13">
        <v>26242.404279376158</v>
      </c>
      <c r="K500" s="13">
        <v>26284.851463123872</v>
      </c>
      <c r="L500" s="13">
        <v>26296.979229908931</v>
      </c>
      <c r="M500" s="13">
        <v>26333.362530264112</v>
      </c>
      <c r="N500" s="13">
        <v>26333.362530264112</v>
      </c>
      <c r="O500" s="13">
        <v>26339.426413656642</v>
      </c>
      <c r="P500" s="13">
        <v>26084.743311170376</v>
      </c>
      <c r="Q500" s="14">
        <v>26018.040593852547</v>
      </c>
      <c r="R500" s="14">
        <v>26018.040593852547</v>
      </c>
      <c r="S500" s="14">
        <v>26084.743311170376</v>
      </c>
      <c r="T500" s="14">
        <v>26084.743311170376</v>
      </c>
      <c r="U500" s="14">
        <v>25951.000544961804</v>
      </c>
      <c r="V500" s="14">
        <v>25675.454846723358</v>
      </c>
      <c r="W500" s="14">
        <v>25717.846492606193</v>
      </c>
      <c r="X500" s="14">
        <v>25778.405986724534</v>
      </c>
      <c r="Y500" s="14">
        <v>26654.619632681792</v>
      </c>
      <c r="Z500" s="14">
        <v>26714.760706471014</v>
      </c>
      <c r="AA500" s="14">
        <v>26697.110681768147</v>
      </c>
      <c r="AB500" s="14">
        <v>26704.075023591755</v>
      </c>
      <c r="AC500" s="14">
        <v>26705.481497913694</v>
      </c>
    </row>
    <row r="501" spans="1:29" s="14" customFormat="1">
      <c r="A501" s="1" t="s">
        <v>524</v>
      </c>
      <c r="B501" s="1" t="s">
        <v>554</v>
      </c>
      <c r="C501" s="1"/>
      <c r="D501" s="1"/>
      <c r="E501" s="1"/>
      <c r="F501" s="1">
        <v>231</v>
      </c>
      <c r="G501" s="1" t="s">
        <v>836</v>
      </c>
      <c r="H501" s="1" t="str">
        <f t="shared" si="8"/>
        <v>231종합평균전세가격</v>
      </c>
      <c r="I501" s="1" t="s">
        <v>1387</v>
      </c>
      <c r="J501" s="13">
        <v>51595.214719161217</v>
      </c>
      <c r="K501" s="13">
        <v>51693.803194294611</v>
      </c>
      <c r="L501" s="13">
        <v>51174.683240441205</v>
      </c>
      <c r="M501" s="13">
        <v>51408.443106318795</v>
      </c>
      <c r="N501" s="13">
        <v>51530.01425541583</v>
      </c>
      <c r="O501" s="13">
        <v>51709.230415601778</v>
      </c>
      <c r="P501" s="13">
        <v>51655.88124519134</v>
      </c>
      <c r="Q501" s="14">
        <v>51729.007651766231</v>
      </c>
      <c r="R501" s="14">
        <v>51755.559202501063</v>
      </c>
      <c r="S501" s="14">
        <v>51802.144667582215</v>
      </c>
      <c r="T501" s="14">
        <v>51843.617231082579</v>
      </c>
      <c r="U501" s="14">
        <v>52209.834183507359</v>
      </c>
      <c r="V501" s="14">
        <v>52198.538130305569</v>
      </c>
      <c r="W501" s="14">
        <v>52232.224180539182</v>
      </c>
      <c r="X501" s="14">
        <v>52298.818119369775</v>
      </c>
      <c r="Y501" s="14">
        <v>52375.332522107834</v>
      </c>
      <c r="Z501" s="14">
        <v>52351.876239756719</v>
      </c>
      <c r="AA501" s="14">
        <v>52338.440890668557</v>
      </c>
      <c r="AB501" s="14">
        <v>52182.527975214383</v>
      </c>
      <c r="AC501" s="14">
        <v>52128.879421064936</v>
      </c>
    </row>
    <row r="502" spans="1:29" s="14" customFormat="1">
      <c r="A502" s="1" t="s">
        <v>524</v>
      </c>
      <c r="B502" s="1" t="s">
        <v>554</v>
      </c>
      <c r="C502" s="1"/>
      <c r="D502" s="1" t="s">
        <v>691</v>
      </c>
      <c r="E502" s="1"/>
      <c r="F502" s="1">
        <v>232</v>
      </c>
      <c r="G502" s="1" t="s">
        <v>836</v>
      </c>
      <c r="H502" s="1" t="str">
        <f t="shared" si="8"/>
        <v>232종합평균전세가격</v>
      </c>
      <c r="I502" s="1" t="s">
        <v>1387</v>
      </c>
      <c r="J502" s="13">
        <v>67413.532318622689</v>
      </c>
      <c r="K502" s="13">
        <v>68187.021149848559</v>
      </c>
      <c r="L502" s="13">
        <v>66373.074688825873</v>
      </c>
      <c r="M502" s="13">
        <v>67549.887019976217</v>
      </c>
      <c r="N502" s="13">
        <v>68032.64670406247</v>
      </c>
      <c r="O502" s="13">
        <v>68932.979610311653</v>
      </c>
      <c r="P502" s="13">
        <v>68566.094240739156</v>
      </c>
      <c r="Q502" s="14">
        <v>68803.041041921388</v>
      </c>
      <c r="R502" s="14">
        <v>68932.979610311653</v>
      </c>
      <c r="S502" s="14">
        <v>68997.128904074547</v>
      </c>
      <c r="T502" s="14">
        <v>69165.081188236029</v>
      </c>
      <c r="U502" s="14">
        <v>69168.67661805544</v>
      </c>
      <c r="V502" s="14">
        <v>68940.386427737016</v>
      </c>
      <c r="W502" s="14">
        <v>68760.405339573641</v>
      </c>
      <c r="X502" s="14">
        <v>68711.937343187223</v>
      </c>
      <c r="Y502" s="14">
        <v>68975.056005229839</v>
      </c>
      <c r="Z502" s="14">
        <v>68902.759457854641</v>
      </c>
      <c r="AA502" s="14">
        <v>68885.254636850193</v>
      </c>
      <c r="AB502" s="14">
        <v>68551.458837810758</v>
      </c>
      <c r="AC502" s="14">
        <v>68380.276130316954</v>
      </c>
    </row>
    <row r="503" spans="1:29" s="14" customFormat="1">
      <c r="A503" s="1" t="s">
        <v>524</v>
      </c>
      <c r="B503" s="1" t="s">
        <v>554</v>
      </c>
      <c r="C503" s="1"/>
      <c r="D503" s="1" t="s">
        <v>692</v>
      </c>
      <c r="E503" s="1"/>
      <c r="F503" s="1">
        <v>233</v>
      </c>
      <c r="G503" s="1" t="s">
        <v>836</v>
      </c>
      <c r="H503" s="1" t="str">
        <f t="shared" si="8"/>
        <v>233종합평균전세가격</v>
      </c>
      <c r="I503" s="1" t="s">
        <v>1387</v>
      </c>
      <c r="J503" s="13">
        <v>53859.285871268592</v>
      </c>
      <c r="K503" s="13">
        <v>53916.774261361468</v>
      </c>
      <c r="L503" s="13">
        <v>54056.984434124526</v>
      </c>
      <c r="M503" s="13">
        <v>54056.984434124526</v>
      </c>
      <c r="N503" s="13">
        <v>54111.279024767806</v>
      </c>
      <c r="O503" s="13">
        <v>54147.049578603372</v>
      </c>
      <c r="P503" s="13">
        <v>54147.049578603372</v>
      </c>
      <c r="Q503" s="14">
        <v>54147.049578603372</v>
      </c>
      <c r="R503" s="14">
        <v>54147.049578603372</v>
      </c>
      <c r="S503" s="14">
        <v>54147.049578603372</v>
      </c>
      <c r="T503" s="14">
        <v>54148.327098383219</v>
      </c>
      <c r="U503" s="14">
        <v>54356.582694504417</v>
      </c>
      <c r="V503" s="14">
        <v>54358.902562945645</v>
      </c>
      <c r="W503" s="14">
        <v>54680.072412715388</v>
      </c>
      <c r="X503" s="14">
        <v>54939.750875212114</v>
      </c>
      <c r="Y503" s="14">
        <v>55133.490034709161</v>
      </c>
      <c r="Z503" s="14">
        <v>55122.857405243129</v>
      </c>
      <c r="AA503" s="14">
        <v>55135.757127261757</v>
      </c>
      <c r="AB503" s="14">
        <v>54987.545132204716</v>
      </c>
      <c r="AC503" s="14">
        <v>55053.978700600681</v>
      </c>
    </row>
    <row r="504" spans="1:29" s="14" customFormat="1">
      <c r="A504" s="1" t="s">
        <v>524</v>
      </c>
      <c r="B504" s="1" t="s">
        <v>554</v>
      </c>
      <c r="C504" s="1"/>
      <c r="D504" s="1" t="s">
        <v>693</v>
      </c>
      <c r="E504" s="1"/>
      <c r="F504" s="1">
        <v>234</v>
      </c>
      <c r="G504" s="1" t="s">
        <v>836</v>
      </c>
      <c r="H504" s="1" t="str">
        <f t="shared" si="8"/>
        <v>234종합평균전세가격</v>
      </c>
      <c r="I504" s="1" t="s">
        <v>1387</v>
      </c>
      <c r="J504" s="13">
        <v>70199.428284236084</v>
      </c>
      <c r="K504" s="13">
        <v>70199.428284236084</v>
      </c>
      <c r="L504" s="13">
        <v>70206.137800177705</v>
      </c>
      <c r="M504" s="13">
        <v>70206.137800177705</v>
      </c>
      <c r="N504" s="13">
        <v>70226.26634800258</v>
      </c>
      <c r="O504" s="13">
        <v>70235.659670320863</v>
      </c>
      <c r="P504" s="13">
        <v>70235.659670320863</v>
      </c>
      <c r="Q504" s="14">
        <v>70235.659670320863</v>
      </c>
      <c r="R504" s="14">
        <v>70270.509575276345</v>
      </c>
      <c r="S504" s="14">
        <v>70271.180526870507</v>
      </c>
      <c r="T504" s="14">
        <v>70271.180526870507</v>
      </c>
      <c r="U504" s="14">
        <v>70991.611601118726</v>
      </c>
      <c r="V504" s="14">
        <v>70995.090513024654</v>
      </c>
      <c r="W504" s="14">
        <v>70932.47009871772</v>
      </c>
      <c r="X504" s="14">
        <v>70958.909829202879</v>
      </c>
      <c r="Y504" s="14">
        <v>70923.424927762273</v>
      </c>
      <c r="Z504" s="14">
        <v>70961.692958727639</v>
      </c>
      <c r="AA504" s="14">
        <v>70926.93833484588</v>
      </c>
      <c r="AB504" s="14">
        <v>70972.164189623116</v>
      </c>
      <c r="AC504" s="14">
        <v>71000.691267251837</v>
      </c>
    </row>
    <row r="505" spans="1:29" s="14" customFormat="1">
      <c r="A505" s="1" t="s">
        <v>524</v>
      </c>
      <c r="B505" s="1" t="s">
        <v>554</v>
      </c>
      <c r="C505" s="1"/>
      <c r="D505" s="1" t="s">
        <v>694</v>
      </c>
      <c r="E505" s="1"/>
      <c r="F505" s="1">
        <v>235</v>
      </c>
      <c r="G505" s="1" t="s">
        <v>836</v>
      </c>
      <c r="H505" s="1" t="str">
        <f t="shared" si="8"/>
        <v>235종합평균전세가격</v>
      </c>
      <c r="I505" s="1" t="s">
        <v>1387</v>
      </c>
      <c r="J505" s="13">
        <v>26847.487908275514</v>
      </c>
      <c r="K505" s="13">
        <v>26498.679535695708</v>
      </c>
      <c r="L505" s="13">
        <v>26501.012915165513</v>
      </c>
      <c r="M505" s="13">
        <v>26572.595400318318</v>
      </c>
      <c r="N505" s="13">
        <v>26622.847394079046</v>
      </c>
      <c r="O505" s="13">
        <v>26687.905616999571</v>
      </c>
      <c r="P505" s="13">
        <v>26812.202644720779</v>
      </c>
      <c r="Q505" s="14">
        <v>27046.562003627841</v>
      </c>
      <c r="R505" s="14">
        <v>27053.673678702253</v>
      </c>
      <c r="S505" s="14">
        <v>27170.886656200943</v>
      </c>
      <c r="T505" s="14">
        <v>27170.886656200943</v>
      </c>
      <c r="U505" s="14">
        <v>27292.238226452904</v>
      </c>
      <c r="V505" s="14">
        <v>27236.604041416169</v>
      </c>
      <c r="W505" s="14">
        <v>27298.070724782901</v>
      </c>
      <c r="X505" s="14">
        <v>27316.983550434205</v>
      </c>
      <c r="Y505" s="14">
        <v>27422.810036740146</v>
      </c>
      <c r="Z505" s="14">
        <v>27483.873162992651</v>
      </c>
      <c r="AA505" s="14">
        <v>27514.133684034736</v>
      </c>
      <c r="AB505" s="14">
        <v>27494.307364729459</v>
      </c>
      <c r="AC505" s="14">
        <v>27488.901553106214</v>
      </c>
    </row>
    <row r="506" spans="1:29" s="14" customFormat="1">
      <c r="A506" s="1" t="s">
        <v>524</v>
      </c>
      <c r="B506" s="1" t="s">
        <v>554</v>
      </c>
      <c r="C506" s="1"/>
      <c r="D506" s="1" t="s">
        <v>695</v>
      </c>
      <c r="E506" s="1"/>
      <c r="F506" s="1">
        <v>236</v>
      </c>
      <c r="G506" s="1" t="s">
        <v>836</v>
      </c>
      <c r="H506" s="1" t="str">
        <f t="shared" si="8"/>
        <v>236종합평균전세가격</v>
      </c>
      <c r="I506" s="1" t="s">
        <v>1387</v>
      </c>
      <c r="J506" s="13">
        <v>63908.617473739156</v>
      </c>
      <c r="K506" s="13">
        <v>63908.617473739156</v>
      </c>
      <c r="L506" s="13">
        <v>63919.035807585344</v>
      </c>
      <c r="M506" s="13">
        <v>63919.035807585344</v>
      </c>
      <c r="N506" s="13">
        <v>63919.035807585344</v>
      </c>
      <c r="O506" s="13">
        <v>63919.035807585344</v>
      </c>
      <c r="P506" s="13">
        <v>63919.035807585344</v>
      </c>
      <c r="Q506" s="14">
        <v>63939.872475277734</v>
      </c>
      <c r="R506" s="14">
        <v>63945.081642200828</v>
      </c>
      <c r="S506" s="14">
        <v>63965.918309893219</v>
      </c>
      <c r="T506" s="14">
        <v>64020.078516062109</v>
      </c>
      <c r="U506" s="14">
        <v>63761.754398118064</v>
      </c>
      <c r="V506" s="14">
        <v>64137.969852780734</v>
      </c>
      <c r="W506" s="14">
        <v>64225.305711160217</v>
      </c>
      <c r="X506" s="14">
        <v>64323.834806269704</v>
      </c>
      <c r="Y506" s="14">
        <v>64362.496168583879</v>
      </c>
      <c r="Z506" s="14">
        <v>64339.000292053315</v>
      </c>
      <c r="AA506" s="14">
        <v>64342.632717132823</v>
      </c>
      <c r="AB506" s="14">
        <v>64376.806362550684</v>
      </c>
      <c r="AC506" s="14">
        <v>64512.438853660016</v>
      </c>
    </row>
    <row r="507" spans="1:29" s="14" customFormat="1">
      <c r="A507" s="1" t="s">
        <v>524</v>
      </c>
      <c r="B507" s="1" t="s">
        <v>554</v>
      </c>
      <c r="C507" s="1"/>
      <c r="D507" s="1" t="s">
        <v>696</v>
      </c>
      <c r="E507" s="1"/>
      <c r="F507" s="1">
        <v>237</v>
      </c>
      <c r="G507" s="1" t="s">
        <v>836</v>
      </c>
      <c r="H507" s="1" t="str">
        <f t="shared" si="8"/>
        <v>237종합평균전세가격</v>
      </c>
      <c r="I507" s="1" t="s">
        <v>1387</v>
      </c>
      <c r="J507" s="13">
        <v>40071.477547720591</v>
      </c>
      <c r="K507" s="13">
        <v>39438.727263637171</v>
      </c>
      <c r="L507" s="13">
        <v>35735.915384221858</v>
      </c>
      <c r="M507" s="13">
        <v>35902.012333793755</v>
      </c>
      <c r="N507" s="13">
        <v>35894.102955242714</v>
      </c>
      <c r="O507" s="13">
        <v>35917.831090895845</v>
      </c>
      <c r="P507" s="13">
        <v>35996.924876406272</v>
      </c>
      <c r="Q507" s="14">
        <v>36016.813099462524</v>
      </c>
      <c r="R507" s="14">
        <v>35924.817299091395</v>
      </c>
      <c r="S507" s="14">
        <v>36218.978815050454</v>
      </c>
      <c r="T507" s="14">
        <v>36405.208497078551</v>
      </c>
      <c r="U507" s="14">
        <v>36625.419679853243</v>
      </c>
      <c r="V507" s="14">
        <v>36669.832152640469</v>
      </c>
      <c r="W507" s="14">
        <v>36578.909760343158</v>
      </c>
      <c r="X507" s="14">
        <v>36598.729990827924</v>
      </c>
      <c r="Y507" s="14">
        <v>36474.692482128288</v>
      </c>
      <c r="Z507" s="14">
        <v>36039.900751126537</v>
      </c>
      <c r="AA507" s="14">
        <v>35855.803047831505</v>
      </c>
      <c r="AB507" s="14">
        <v>34313.240567900211</v>
      </c>
      <c r="AC507" s="14">
        <v>33471.00144571501</v>
      </c>
    </row>
    <row r="508" spans="1:29" s="14" customFormat="1">
      <c r="A508" s="1" t="s">
        <v>524</v>
      </c>
      <c r="B508" s="1" t="s">
        <v>555</v>
      </c>
      <c r="C508" s="1"/>
      <c r="D508" s="1"/>
      <c r="E508" s="1"/>
      <c r="F508" s="1">
        <v>238</v>
      </c>
      <c r="G508" s="1" t="s">
        <v>836</v>
      </c>
      <c r="H508" s="1" t="str">
        <f t="shared" si="8"/>
        <v>238종합평균전세가격</v>
      </c>
      <c r="I508" s="1" t="s">
        <v>1387</v>
      </c>
      <c r="J508" s="13">
        <v>64525.328713836279</v>
      </c>
      <c r="K508" s="13">
        <v>64708.466799778129</v>
      </c>
      <c r="L508" s="13">
        <v>65053.193342974992</v>
      </c>
      <c r="M508" s="13">
        <v>65275.006976394718</v>
      </c>
      <c r="N508" s="13">
        <v>65500.433277395423</v>
      </c>
      <c r="O508" s="13">
        <v>65667.130358143913</v>
      </c>
      <c r="P508" s="13">
        <v>65907.719391381077</v>
      </c>
      <c r="Q508" s="14">
        <v>66182.676226859985</v>
      </c>
      <c r="R508" s="14">
        <v>66638.242851893592</v>
      </c>
      <c r="S508" s="14">
        <v>67036.270240967395</v>
      </c>
      <c r="T508" s="14">
        <v>67397.678738994378</v>
      </c>
      <c r="U508" s="14">
        <v>67734.063792811037</v>
      </c>
      <c r="V508" s="14">
        <v>68154.976380724926</v>
      </c>
      <c r="W508" s="14">
        <v>68474.238841161598</v>
      </c>
      <c r="X508" s="14">
        <v>68863.113387083184</v>
      </c>
      <c r="Y508" s="14">
        <v>69205.109775281628</v>
      </c>
      <c r="Z508" s="14">
        <v>69601.881918563551</v>
      </c>
      <c r="AA508" s="14">
        <v>69962.80801762882</v>
      </c>
      <c r="AB508" s="14">
        <v>70543.36036824678</v>
      </c>
      <c r="AC508" s="14">
        <v>70808.970353503319</v>
      </c>
    </row>
    <row r="509" spans="1:29" s="14" customFormat="1">
      <c r="A509" s="1" t="s">
        <v>524</v>
      </c>
      <c r="B509" s="1" t="s">
        <v>555</v>
      </c>
      <c r="C509" s="1"/>
      <c r="D509" s="1" t="s">
        <v>697</v>
      </c>
      <c r="E509" s="1"/>
      <c r="F509" s="1">
        <v>239</v>
      </c>
      <c r="G509" s="1" t="s">
        <v>836</v>
      </c>
      <c r="H509" s="1" t="str">
        <f t="shared" si="8"/>
        <v>239종합평균전세가격</v>
      </c>
      <c r="I509" s="1" t="s">
        <v>1387</v>
      </c>
      <c r="J509" s="13">
        <v>64061.426183546326</v>
      </c>
      <c r="K509" s="13">
        <v>64175.193410112937</v>
      </c>
      <c r="L509" s="13">
        <v>64473.155193977858</v>
      </c>
      <c r="M509" s="13">
        <v>64933.444111031517</v>
      </c>
      <c r="N509" s="13">
        <v>65095.266850015956</v>
      </c>
      <c r="O509" s="13">
        <v>65381.845615898288</v>
      </c>
      <c r="P509" s="13">
        <v>65425.185511733172</v>
      </c>
      <c r="Q509" s="14">
        <v>65817.230357163746</v>
      </c>
      <c r="R509" s="14">
        <v>66267.814386406098</v>
      </c>
      <c r="S509" s="14">
        <v>66778.222246713325</v>
      </c>
      <c r="T509" s="14">
        <v>66864.902038383123</v>
      </c>
      <c r="U509" s="14">
        <v>67142.368735367025</v>
      </c>
      <c r="V509" s="14">
        <v>67620.944505702471</v>
      </c>
      <c r="W509" s="14">
        <v>67933.256929209587</v>
      </c>
      <c r="X509" s="14">
        <v>68127.781882883777</v>
      </c>
      <c r="Y509" s="14">
        <v>68386.33140602702</v>
      </c>
      <c r="Z509" s="14">
        <v>68925.079061064855</v>
      </c>
      <c r="AA509" s="14">
        <v>69453.22376796302</v>
      </c>
      <c r="AB509" s="14">
        <v>70095.75945644392</v>
      </c>
      <c r="AC509" s="14">
        <v>70248.397692475308</v>
      </c>
    </row>
    <row r="510" spans="1:29" s="14" customFormat="1">
      <c r="A510" s="1" t="s">
        <v>524</v>
      </c>
      <c r="B510" s="1" t="s">
        <v>555</v>
      </c>
      <c r="C510" s="1"/>
      <c r="D510" s="1" t="s">
        <v>698</v>
      </c>
      <c r="E510" s="1"/>
      <c r="F510" s="1">
        <v>240</v>
      </c>
      <c r="G510" s="1" t="s">
        <v>836</v>
      </c>
      <c r="H510" s="1" t="str">
        <f t="shared" si="8"/>
        <v>240종합평균전세가격</v>
      </c>
      <c r="I510" s="1" t="s">
        <v>1387</v>
      </c>
      <c r="J510" s="13">
        <v>80935.534659108816</v>
      </c>
      <c r="K510" s="13">
        <v>81182.713456452228</v>
      </c>
      <c r="L510" s="13">
        <v>82112.872857018374</v>
      </c>
      <c r="M510" s="13">
        <v>82384.24444257289</v>
      </c>
      <c r="N510" s="13">
        <v>82600.229842328365</v>
      </c>
      <c r="O510" s="13">
        <v>82753.137916969936</v>
      </c>
      <c r="P510" s="13">
        <v>83346.171087160925</v>
      </c>
      <c r="Q510" s="14">
        <v>83424.974268076796</v>
      </c>
      <c r="R510" s="14">
        <v>84199.043097071597</v>
      </c>
      <c r="S510" s="14">
        <v>84324.752933294541</v>
      </c>
      <c r="T510" s="14">
        <v>84488.983889004739</v>
      </c>
      <c r="U510" s="14">
        <v>85090.053883065004</v>
      </c>
      <c r="V510" s="14">
        <v>85684.101430761526</v>
      </c>
      <c r="W510" s="14">
        <v>86836.938589692189</v>
      </c>
      <c r="X510" s="14">
        <v>87973.117159919158</v>
      </c>
      <c r="Y510" s="14">
        <v>88730.081363662044</v>
      </c>
      <c r="Z510" s="14">
        <v>89842.942174159878</v>
      </c>
      <c r="AA510" s="14">
        <v>90749.249233846815</v>
      </c>
      <c r="AB510" s="14">
        <v>92147.236571804082</v>
      </c>
      <c r="AC510" s="14">
        <v>92476.867821607259</v>
      </c>
    </row>
    <row r="511" spans="1:29" s="14" customFormat="1">
      <c r="A511" s="1" t="s">
        <v>524</v>
      </c>
      <c r="B511" s="1" t="s">
        <v>555</v>
      </c>
      <c r="C511" s="1"/>
      <c r="D511" s="1" t="s">
        <v>699</v>
      </c>
      <c r="E511" s="1"/>
      <c r="F511" s="1">
        <v>241</v>
      </c>
      <c r="G511" s="1" t="s">
        <v>836</v>
      </c>
      <c r="H511" s="1" t="str">
        <f t="shared" si="8"/>
        <v>241종합평균전세가격</v>
      </c>
      <c r="I511" s="1" t="s">
        <v>1387</v>
      </c>
      <c r="J511" s="13">
        <v>77194.450611525623</v>
      </c>
      <c r="K511" s="13">
        <v>77358.772687988589</v>
      </c>
      <c r="L511" s="13">
        <v>77547.444900963732</v>
      </c>
      <c r="M511" s="13">
        <v>77875.644786480028</v>
      </c>
      <c r="N511" s="13">
        <v>78276.153434727967</v>
      </c>
      <c r="O511" s="13">
        <v>78505.005800650717</v>
      </c>
      <c r="P511" s="13">
        <v>78920.065837032933</v>
      </c>
      <c r="Q511" s="14">
        <v>79380.252448387211</v>
      </c>
      <c r="R511" s="14">
        <v>80248.954544717228</v>
      </c>
      <c r="S511" s="14">
        <v>81125.559492564251</v>
      </c>
      <c r="T511" s="14">
        <v>82056.298117663406</v>
      </c>
      <c r="U511" s="14">
        <v>82623.041413573999</v>
      </c>
      <c r="V511" s="14">
        <v>83768.469766488153</v>
      </c>
      <c r="W511" s="14">
        <v>84112.991871140053</v>
      </c>
      <c r="X511" s="14">
        <v>84804.059193539608</v>
      </c>
      <c r="Y511" s="14">
        <v>85282.058275509189</v>
      </c>
      <c r="Z511" s="14">
        <v>85708.166629477637</v>
      </c>
      <c r="AA511" s="14">
        <v>86076.192331082857</v>
      </c>
      <c r="AB511" s="14">
        <v>86912.244326837637</v>
      </c>
      <c r="AC511" s="14">
        <v>87352.812824119872</v>
      </c>
    </row>
    <row r="512" spans="1:29" s="14" customFormat="1">
      <c r="A512" s="1" t="s">
        <v>524</v>
      </c>
      <c r="B512" s="1" t="s">
        <v>555</v>
      </c>
      <c r="C512" s="1"/>
      <c r="D512" s="1" t="s">
        <v>699</v>
      </c>
      <c r="E512" s="1" t="s">
        <v>631</v>
      </c>
      <c r="F512" s="1">
        <v>242</v>
      </c>
      <c r="G512" s="1" t="s">
        <v>836</v>
      </c>
      <c r="H512" s="1" t="str">
        <f t="shared" si="8"/>
        <v>242종합평균전세가격</v>
      </c>
      <c r="I512" s="1" t="s">
        <v>1387</v>
      </c>
      <c r="J512" s="13">
        <v>71005.390818820058</v>
      </c>
      <c r="K512" s="13">
        <v>71241.71079961065</v>
      </c>
      <c r="L512" s="13">
        <v>71641.783932839637</v>
      </c>
      <c r="M512" s="13">
        <v>71916.889228936125</v>
      </c>
      <c r="N512" s="13">
        <v>72136.318453203567</v>
      </c>
      <c r="O512" s="13">
        <v>72540.373206218996</v>
      </c>
      <c r="P512" s="13">
        <v>72770.143060912058</v>
      </c>
      <c r="Q512" s="14">
        <v>73156.858221306305</v>
      </c>
      <c r="R512" s="14">
        <v>73360.236456150858</v>
      </c>
      <c r="S512" s="14">
        <v>73675.673391391188</v>
      </c>
      <c r="T512" s="14">
        <v>74016.795389742343</v>
      </c>
      <c r="U512" s="14">
        <v>74624.511461196424</v>
      </c>
      <c r="V512" s="14">
        <v>75239.895140460838</v>
      </c>
      <c r="W512" s="14">
        <v>75242.556243560015</v>
      </c>
      <c r="X512" s="14">
        <v>75688.281011161525</v>
      </c>
      <c r="Y512" s="14">
        <v>76227.573127938507</v>
      </c>
      <c r="Z512" s="14">
        <v>76578.94897476265</v>
      </c>
      <c r="AA512" s="14">
        <v>76933.543620053446</v>
      </c>
      <c r="AB512" s="14">
        <v>77678.5560056588</v>
      </c>
      <c r="AC512" s="14">
        <v>78191.890376844691</v>
      </c>
    </row>
    <row r="513" spans="1:29" s="14" customFormat="1">
      <c r="A513" s="1" t="s">
        <v>524</v>
      </c>
      <c r="B513" s="1" t="s">
        <v>555</v>
      </c>
      <c r="C513" s="1"/>
      <c r="D513" s="1" t="s">
        <v>699</v>
      </c>
      <c r="E513" s="1" t="s">
        <v>645</v>
      </c>
      <c r="F513" s="1">
        <v>243</v>
      </c>
      <c r="G513" s="1" t="s">
        <v>836</v>
      </c>
      <c r="H513" s="1" t="str">
        <f t="shared" si="8"/>
        <v>243종합평균전세가격</v>
      </c>
      <c r="I513" s="1" t="s">
        <v>1387</v>
      </c>
      <c r="J513" s="13">
        <v>84587.005748087075</v>
      </c>
      <c r="K513" s="13">
        <v>84665.329547705725</v>
      </c>
      <c r="L513" s="13">
        <v>84601.492815664998</v>
      </c>
      <c r="M513" s="13">
        <v>84993.111813758267</v>
      </c>
      <c r="N513" s="13">
        <v>85609.911735755144</v>
      </c>
      <c r="O513" s="13">
        <v>85629.492685659818</v>
      </c>
      <c r="P513" s="13">
        <v>86265.873557561354</v>
      </c>
      <c r="Q513" s="14">
        <v>86813.818531312689</v>
      </c>
      <c r="R513" s="14">
        <v>88477.220225713798</v>
      </c>
      <c r="S513" s="14">
        <v>90024.11526818217</v>
      </c>
      <c r="T513" s="14">
        <v>91659.124585221507</v>
      </c>
      <c r="U513" s="14">
        <v>91941.282818531137</v>
      </c>
      <c r="V513" s="14">
        <v>93704.210168621881</v>
      </c>
      <c r="W513" s="14">
        <v>94446.998374466755</v>
      </c>
      <c r="X513" s="14">
        <v>95423.888362547179</v>
      </c>
      <c r="Y513" s="14">
        <v>95830.481411385932</v>
      </c>
      <c r="Z513" s="14">
        <v>96343.652706484107</v>
      </c>
      <c r="AA513" s="14">
        <v>96727.325511470364</v>
      </c>
      <c r="AB513" s="14">
        <v>97669.438129594069</v>
      </c>
      <c r="AC513" s="14">
        <v>98025.234802164283</v>
      </c>
    </row>
    <row r="514" spans="1:29" s="14" customFormat="1">
      <c r="A514" s="1" t="s">
        <v>524</v>
      </c>
      <c r="B514" s="1" t="s">
        <v>555</v>
      </c>
      <c r="C514" s="1"/>
      <c r="D514" s="1" t="s">
        <v>700</v>
      </c>
      <c r="E514" s="1"/>
      <c r="F514" s="1">
        <v>244</v>
      </c>
      <c r="G514" s="1" t="s">
        <v>836</v>
      </c>
      <c r="H514" s="1" t="str">
        <f t="shared" si="8"/>
        <v>244종합평균전세가격</v>
      </c>
      <c r="I514" s="1" t="s">
        <v>1387</v>
      </c>
      <c r="J514" s="13">
        <v>79669.077409065663</v>
      </c>
      <c r="K514" s="13">
        <v>80333.922691375177</v>
      </c>
      <c r="L514" s="13">
        <v>80854.456268202543</v>
      </c>
      <c r="M514" s="13">
        <v>81001.384413912005</v>
      </c>
      <c r="N514" s="13">
        <v>81099.717983423048</v>
      </c>
      <c r="O514" s="13">
        <v>81328.943973913396</v>
      </c>
      <c r="P514" s="13">
        <v>81427.93092262384</v>
      </c>
      <c r="Q514" s="14">
        <v>81583.488145500218</v>
      </c>
      <c r="R514" s="14">
        <v>81661.879092437724</v>
      </c>
      <c r="S514" s="14">
        <v>81713.496852898039</v>
      </c>
      <c r="T514" s="14">
        <v>81835.149908874781</v>
      </c>
      <c r="U514" s="14">
        <v>82037.729424660094</v>
      </c>
      <c r="V514" s="14">
        <v>82110.064755863394</v>
      </c>
      <c r="W514" s="14">
        <v>82138.998888344722</v>
      </c>
      <c r="X514" s="14">
        <v>82182.400087066708</v>
      </c>
      <c r="Y514" s="14">
        <v>82254.735418270022</v>
      </c>
      <c r="Z514" s="14">
        <v>82283.669550751336</v>
      </c>
      <c r="AA514" s="14">
        <v>82950.927027216123</v>
      </c>
      <c r="AB514" s="14">
        <v>83095.597689622737</v>
      </c>
      <c r="AC514" s="14">
        <v>83233.034818909029</v>
      </c>
    </row>
    <row r="515" spans="1:29" s="14" customFormat="1">
      <c r="A515" s="1" t="s">
        <v>524</v>
      </c>
      <c r="B515" s="1" t="s">
        <v>555</v>
      </c>
      <c r="C515" s="1"/>
      <c r="D515" s="1" t="s">
        <v>701</v>
      </c>
      <c r="E515" s="1"/>
      <c r="F515" s="1">
        <v>245</v>
      </c>
      <c r="G515" s="1" t="s">
        <v>836</v>
      </c>
      <c r="H515" s="1" t="str">
        <f t="shared" si="8"/>
        <v>245종합평균전세가격</v>
      </c>
      <c r="I515" s="1" t="s">
        <v>1387</v>
      </c>
      <c r="J515" s="13">
        <v>48974.055629575101</v>
      </c>
      <c r="K515" s="13">
        <v>48987.683508961542</v>
      </c>
      <c r="L515" s="13">
        <v>49136.743874752712</v>
      </c>
      <c r="M515" s="13">
        <v>49170.813573218795</v>
      </c>
      <c r="N515" s="13">
        <v>49320.297092739769</v>
      </c>
      <c r="O515" s="13">
        <v>49477.017705683771</v>
      </c>
      <c r="P515" s="13">
        <v>49695.063775866729</v>
      </c>
      <c r="Q515" s="14">
        <v>50001.691062061509</v>
      </c>
      <c r="R515" s="14">
        <v>50090.272278073338</v>
      </c>
      <c r="S515" s="14">
        <v>50284.469559330028</v>
      </c>
      <c r="T515" s="14">
        <v>50502.515629512993</v>
      </c>
      <c r="U515" s="14">
        <v>50957.506122744904</v>
      </c>
      <c r="V515" s="14">
        <v>51000.693698088769</v>
      </c>
      <c r="W515" s="14">
        <v>50961.107279830023</v>
      </c>
      <c r="X515" s="14">
        <v>51069.11898831241</v>
      </c>
      <c r="Y515" s="14">
        <v>51287.804204878783</v>
      </c>
      <c r="Z515" s="14">
        <v>51287.804204878783</v>
      </c>
      <c r="AA515" s="14">
        <v>51378.055246636337</v>
      </c>
      <c r="AB515" s="14">
        <v>51869.216030593445</v>
      </c>
      <c r="AC515" s="14">
        <v>51945.582296695989</v>
      </c>
    </row>
    <row r="516" spans="1:29" s="14" customFormat="1">
      <c r="A516" s="1" t="s">
        <v>524</v>
      </c>
      <c r="B516" s="1" t="s">
        <v>555</v>
      </c>
      <c r="C516" s="1"/>
      <c r="D516" s="1" t="s">
        <v>702</v>
      </c>
      <c r="E516" s="1"/>
      <c r="F516" s="1">
        <v>246</v>
      </c>
      <c r="G516" s="1" t="s">
        <v>836</v>
      </c>
      <c r="H516" s="1" t="str">
        <f t="shared" si="8"/>
        <v>246종합평균전세가격</v>
      </c>
      <c r="I516" s="1" t="s">
        <v>1387</v>
      </c>
      <c r="J516" s="13">
        <v>35185.549028935449</v>
      </c>
      <c r="K516" s="13">
        <v>35185.549028935449</v>
      </c>
      <c r="L516" s="13">
        <v>35477.649010320791</v>
      </c>
      <c r="M516" s="13">
        <v>35481.631512544205</v>
      </c>
      <c r="N516" s="13">
        <v>35828.109205981513</v>
      </c>
      <c r="O516" s="13">
        <v>35895.811743779603</v>
      </c>
      <c r="P516" s="13">
        <v>36015.286810482117</v>
      </c>
      <c r="Q516" s="14">
        <v>36098.91935717388</v>
      </c>
      <c r="R516" s="14">
        <v>36218.394423876402</v>
      </c>
      <c r="S516" s="14">
        <v>36306.009472791578</v>
      </c>
      <c r="T516" s="14">
        <v>36465.309561728274</v>
      </c>
      <c r="U516" s="14">
        <v>36423.861770907402</v>
      </c>
      <c r="V516" s="14">
        <v>36487.257017085969</v>
      </c>
      <c r="W516" s="14">
        <v>36511.030234402941</v>
      </c>
      <c r="X516" s="14">
        <v>36705.178175824811</v>
      </c>
      <c r="Y516" s="14">
        <v>36875.552899929717</v>
      </c>
      <c r="Z516" s="14">
        <v>36958.568551453151</v>
      </c>
      <c r="AA516" s="14">
        <v>37031.140859600739</v>
      </c>
      <c r="AB516" s="14">
        <v>37099.138261973945</v>
      </c>
      <c r="AC516" s="14">
        <v>37225.928754331093</v>
      </c>
    </row>
    <row r="517" spans="1:29" s="14" customFormat="1">
      <c r="A517" s="1" t="s">
        <v>524</v>
      </c>
      <c r="B517" s="1" t="s">
        <v>555</v>
      </c>
      <c r="C517" s="1"/>
      <c r="D517" s="1" t="s">
        <v>703</v>
      </c>
      <c r="E517" s="1"/>
      <c r="F517" s="1">
        <v>247</v>
      </c>
      <c r="G517" s="1" t="s">
        <v>836</v>
      </c>
      <c r="H517" s="1" t="str">
        <f t="shared" si="8"/>
        <v>247종합평균전세가격</v>
      </c>
      <c r="I517" s="1" t="s">
        <v>1387</v>
      </c>
      <c r="J517" s="13">
        <v>32225.184032824611</v>
      </c>
      <c r="K517" s="13">
        <v>32257.720597141473</v>
      </c>
      <c r="L517" s="13">
        <v>32391.470142926355</v>
      </c>
      <c r="M517" s="13">
        <v>32427.00944767442</v>
      </c>
      <c r="N517" s="13">
        <v>32518.834862524225</v>
      </c>
      <c r="O517" s="13">
        <v>32640.170330668603</v>
      </c>
      <c r="P517" s="13">
        <v>32689.336694525195</v>
      </c>
      <c r="Q517" s="14">
        <v>32811.529569404069</v>
      </c>
      <c r="R517" s="14">
        <v>32823.098125605618</v>
      </c>
      <c r="S517" s="14">
        <v>32873.710558987405</v>
      </c>
      <c r="T517" s="14">
        <v>32965.046027131786</v>
      </c>
      <c r="U517" s="14">
        <v>34065.061421363454</v>
      </c>
      <c r="V517" s="14">
        <v>34100.686385528352</v>
      </c>
      <c r="W517" s="14">
        <v>34137.930666246204</v>
      </c>
      <c r="X517" s="14">
        <v>34158.981781434552</v>
      </c>
      <c r="Y517" s="14">
        <v>34141.496043804829</v>
      </c>
      <c r="Z517" s="14">
        <v>34194.123831775702</v>
      </c>
      <c r="AA517" s="14">
        <v>34160.118184163752</v>
      </c>
      <c r="AB517" s="14">
        <v>34192.504515222754</v>
      </c>
      <c r="AC517" s="14">
        <v>34400.913436729548</v>
      </c>
    </row>
    <row r="518" spans="1:29" s="14" customFormat="1">
      <c r="A518" s="1" t="s">
        <v>524</v>
      </c>
      <c r="B518" s="1" t="s">
        <v>555</v>
      </c>
      <c r="C518" s="1"/>
      <c r="D518" s="1" t="s">
        <v>704</v>
      </c>
      <c r="E518" s="1"/>
      <c r="F518" s="1">
        <v>248</v>
      </c>
      <c r="G518" s="1" t="s">
        <v>836</v>
      </c>
      <c r="H518" s="1" t="str">
        <f t="shared" si="8"/>
        <v>248종합평균전세가격</v>
      </c>
      <c r="I518" s="1" t="s">
        <v>1387</v>
      </c>
      <c r="J518" s="13">
        <v>84714.190230969645</v>
      </c>
      <c r="K518" s="13">
        <v>84931.742548688519</v>
      </c>
      <c r="L518" s="13">
        <v>85033.266963623988</v>
      </c>
      <c r="M518" s="13">
        <v>85126.981808179829</v>
      </c>
      <c r="N518" s="13">
        <v>85193.920982862561</v>
      </c>
      <c r="O518" s="13">
        <v>85127.948396659616</v>
      </c>
      <c r="P518" s="13">
        <v>85137.989272862018</v>
      </c>
      <c r="Q518" s="14">
        <v>85143.567537418916</v>
      </c>
      <c r="R518" s="14">
        <v>85185.404521595628</v>
      </c>
      <c r="S518" s="14">
        <v>85227.241505772326</v>
      </c>
      <c r="T518" s="14">
        <v>85277.445886784379</v>
      </c>
      <c r="U518" s="14">
        <v>85128.269477972484</v>
      </c>
      <c r="V518" s="14">
        <v>85128.269477972484</v>
      </c>
      <c r="W518" s="14">
        <v>85140.315574428256</v>
      </c>
      <c r="X518" s="14">
        <v>85140.315574428256</v>
      </c>
      <c r="Y518" s="14">
        <v>85236.684346074413</v>
      </c>
      <c r="Z518" s="14">
        <v>85333.053117720556</v>
      </c>
      <c r="AA518" s="14">
        <v>85347.264031654937</v>
      </c>
      <c r="AB518" s="14">
        <v>85413.51756216168</v>
      </c>
      <c r="AC518" s="14">
        <v>85443.632803301094</v>
      </c>
    </row>
    <row r="519" spans="1:29" s="14" customFormat="1">
      <c r="A519" s="1" t="s">
        <v>524</v>
      </c>
      <c r="B519" s="1" t="s">
        <v>555</v>
      </c>
      <c r="C519" s="1"/>
      <c r="D519" s="1" t="s">
        <v>705</v>
      </c>
      <c r="E519" s="1"/>
      <c r="F519" s="1">
        <v>249</v>
      </c>
      <c r="G519" s="1" t="s">
        <v>836</v>
      </c>
      <c r="H519" s="1" t="str">
        <f t="shared" si="8"/>
        <v>249종합평균전세가격</v>
      </c>
      <c r="I519" s="1" t="s">
        <v>1387</v>
      </c>
      <c r="J519" s="13">
        <v>32277.969593072739</v>
      </c>
      <c r="K519" s="13">
        <v>32424.356708497573</v>
      </c>
      <c r="L519" s="13">
        <v>32461.771305439423</v>
      </c>
      <c r="M519" s="13">
        <v>32461.771305439423</v>
      </c>
      <c r="N519" s="13">
        <v>32616.540605736824</v>
      </c>
      <c r="O519" s="13">
        <v>32678.804058435566</v>
      </c>
      <c r="P519" s="13">
        <v>32718.652668162762</v>
      </c>
      <c r="Q519" s="14">
        <v>32771.45207605129</v>
      </c>
      <c r="R519" s="14">
        <v>32796.357457130791</v>
      </c>
      <c r="S519" s="14">
        <v>32796.357457130791</v>
      </c>
      <c r="T519" s="14">
        <v>32796.357457130791</v>
      </c>
      <c r="U519" s="14">
        <v>33042.163299663305</v>
      </c>
      <c r="V519" s="14">
        <v>33067.716450216452</v>
      </c>
      <c r="W519" s="14">
        <v>33067.716450216452</v>
      </c>
      <c r="X519" s="14">
        <v>33111.195629767062</v>
      </c>
      <c r="Y519" s="14">
        <v>33318.48800934515</v>
      </c>
      <c r="Z519" s="14">
        <v>33328.709269566411</v>
      </c>
      <c r="AA519" s="14">
        <v>33345.063285920427</v>
      </c>
      <c r="AB519" s="14">
        <v>33560.881948739094</v>
      </c>
      <c r="AC519" s="14">
        <v>33575.854806569092</v>
      </c>
    </row>
    <row r="520" spans="1:29" s="14" customFormat="1">
      <c r="A520" s="1" t="s">
        <v>524</v>
      </c>
      <c r="B520" s="1" t="s">
        <v>555</v>
      </c>
      <c r="C520" s="1"/>
      <c r="D520" s="1" t="s">
        <v>706</v>
      </c>
      <c r="E520" s="1"/>
      <c r="F520" s="1">
        <v>250</v>
      </c>
      <c r="G520" s="1" t="s">
        <v>836</v>
      </c>
      <c r="H520" s="1" t="str">
        <f t="shared" si="8"/>
        <v>250종합평균전세가격</v>
      </c>
      <c r="I520" s="1" t="s">
        <v>1387</v>
      </c>
      <c r="J520" s="13">
        <v>78475.539598668023</v>
      </c>
      <c r="K520" s="13">
        <v>78689.839259537286</v>
      </c>
      <c r="L520" s="13">
        <v>79227.707598969515</v>
      </c>
      <c r="M520" s="13">
        <v>79545.80135127563</v>
      </c>
      <c r="N520" s="13">
        <v>80022.187744833282</v>
      </c>
      <c r="O520" s="13">
        <v>80326.14929569111</v>
      </c>
      <c r="P520" s="13">
        <v>80612.337428303828</v>
      </c>
      <c r="Q520" s="14">
        <v>80782.850758180299</v>
      </c>
      <c r="R520" s="14">
        <v>81101.471421643815</v>
      </c>
      <c r="S520" s="14">
        <v>82193.703981160041</v>
      </c>
      <c r="T520" s="14">
        <v>83260.52760692274</v>
      </c>
      <c r="U520" s="14">
        <v>83959.614535732544</v>
      </c>
      <c r="V520" s="14">
        <v>84229.172751218372</v>
      </c>
      <c r="W520" s="14">
        <v>84506.729726807636</v>
      </c>
      <c r="X520" s="14">
        <v>84673.287208581693</v>
      </c>
      <c r="Y520" s="14">
        <v>84796.724055153973</v>
      </c>
      <c r="Z520" s="14">
        <v>85056.751618437265</v>
      </c>
      <c r="AA520" s="14">
        <v>85128.740459368186</v>
      </c>
      <c r="AB520" s="14">
        <v>85375.835357044314</v>
      </c>
      <c r="AC520" s="14">
        <v>85835.764062991919</v>
      </c>
    </row>
    <row r="521" spans="1:29" s="14" customFormat="1">
      <c r="A521" s="1" t="s">
        <v>524</v>
      </c>
      <c r="B521" s="1" t="s">
        <v>555</v>
      </c>
      <c r="C521" s="1"/>
      <c r="D521" s="1" t="s">
        <v>904</v>
      </c>
      <c r="E521" s="1"/>
      <c r="F521" s="1">
        <v>251</v>
      </c>
      <c r="G521" s="1" t="s">
        <v>836</v>
      </c>
      <c r="H521" s="1" t="str">
        <f t="shared" si="8"/>
        <v>251종합평균전세가격</v>
      </c>
      <c r="I521" s="1" t="s">
        <v>1387</v>
      </c>
      <c r="J521" s="13">
        <v>53636.990304613901</v>
      </c>
      <c r="K521" s="13">
        <v>54081.132962020674</v>
      </c>
      <c r="L521" s="13">
        <v>54169.961493502029</v>
      </c>
      <c r="M521" s="13">
        <v>54336.514990029566</v>
      </c>
      <c r="N521" s="13">
        <v>54336.514990029566</v>
      </c>
      <c r="O521" s="13">
        <v>54364.273906117487</v>
      </c>
      <c r="P521" s="13">
        <v>54364.273906117487</v>
      </c>
      <c r="Q521" s="14">
        <v>55892.124647596786</v>
      </c>
      <c r="R521" s="14">
        <v>57341.140067386368</v>
      </c>
      <c r="S521" s="14">
        <v>57755.303095418181</v>
      </c>
      <c r="T521" s="14">
        <v>57888.545892640213</v>
      </c>
      <c r="U521" s="14">
        <v>58085.181653042695</v>
      </c>
      <c r="V521" s="14">
        <v>58300.79444822888</v>
      </c>
      <c r="W521" s="14">
        <v>58344.797059491364</v>
      </c>
      <c r="X521" s="14">
        <v>58625.313706289729</v>
      </c>
      <c r="Y521" s="14">
        <v>59607.685555744771</v>
      </c>
      <c r="Z521" s="14">
        <v>60428.334255790192</v>
      </c>
      <c r="AA521" s="14">
        <v>60988.267484105367</v>
      </c>
      <c r="AB521" s="14">
        <v>61747.312528383292</v>
      </c>
      <c r="AC521" s="14">
        <v>62426.052807107168</v>
      </c>
    </row>
    <row r="522" spans="1:29" s="14" customFormat="1">
      <c r="A522" s="1" t="s">
        <v>524</v>
      </c>
      <c r="B522" s="1" t="s">
        <v>556</v>
      </c>
      <c r="C522" s="1"/>
      <c r="D522" s="1"/>
      <c r="E522" s="1"/>
      <c r="F522" s="1">
        <v>252</v>
      </c>
      <c r="G522" s="1" t="s">
        <v>836</v>
      </c>
      <c r="H522" s="1" t="str">
        <f t="shared" si="8"/>
        <v>252종합평균전세가격</v>
      </c>
      <c r="I522" s="1" t="s">
        <v>1387</v>
      </c>
      <c r="J522" s="13">
        <v>93261.63872312945</v>
      </c>
      <c r="K522" s="13">
        <v>93273.966326010239</v>
      </c>
      <c r="L522" s="13">
        <v>93334.959245991588</v>
      </c>
      <c r="M522" s="13">
        <v>93439.972194097092</v>
      </c>
      <c r="N522" s="13">
        <v>93269.912321042502</v>
      </c>
      <c r="O522" s="13">
        <v>93090.837053532814</v>
      </c>
      <c r="P522" s="13">
        <v>92735.421013621803</v>
      </c>
      <c r="Q522" s="14">
        <v>92504.594703668292</v>
      </c>
      <c r="R522" s="14">
        <v>92548.30015400266</v>
      </c>
      <c r="S522" s="14">
        <v>92595.180323632565</v>
      </c>
      <c r="T522" s="14">
        <v>92691.450779296298</v>
      </c>
      <c r="U522" s="14">
        <v>92970.776631692061</v>
      </c>
      <c r="V522" s="14">
        <v>93354.523456380528</v>
      </c>
      <c r="W522" s="14">
        <v>93556.551922603467</v>
      </c>
      <c r="X522" s="14">
        <v>93938.690672455501</v>
      </c>
      <c r="Y522" s="14">
        <v>94711.9478876543</v>
      </c>
      <c r="Z522" s="14">
        <v>95322.137199898061</v>
      </c>
      <c r="AA522" s="14">
        <v>95638.89754456708</v>
      </c>
      <c r="AB522" s="14">
        <v>95712.21164880415</v>
      </c>
      <c r="AC522" s="14">
        <v>95857.244958280906</v>
      </c>
    </row>
    <row r="523" spans="1:29" s="14" customFormat="1">
      <c r="A523" s="1" t="s">
        <v>524</v>
      </c>
      <c r="B523" s="1" t="s">
        <v>556</v>
      </c>
      <c r="C523" s="1"/>
      <c r="D523" s="1" t="s">
        <v>707</v>
      </c>
      <c r="E523" s="1"/>
      <c r="F523" s="1">
        <v>253</v>
      </c>
      <c r="G523" s="1" t="s">
        <v>836</v>
      </c>
      <c r="H523" s="1" t="str">
        <f t="shared" si="8"/>
        <v>253종합평균전세가격</v>
      </c>
      <c r="I523" s="1" t="s">
        <v>1387</v>
      </c>
      <c r="J523" s="13">
        <v>110139.23360495319</v>
      </c>
      <c r="K523" s="13">
        <v>110193.15854171036</v>
      </c>
      <c r="L523" s="13">
        <v>109956.08124355387</v>
      </c>
      <c r="M523" s="13">
        <v>110009.41575469465</v>
      </c>
      <c r="N523" s="13">
        <v>109856.02735926989</v>
      </c>
      <c r="O523" s="13">
        <v>109639.16919124212</v>
      </c>
      <c r="P523" s="13">
        <v>109354.35784874992</v>
      </c>
      <c r="Q523" s="14">
        <v>109038.11901372838</v>
      </c>
      <c r="R523" s="14">
        <v>109058.32455376795</v>
      </c>
      <c r="S523" s="14">
        <v>109122.94213652807</v>
      </c>
      <c r="T523" s="14">
        <v>109190.93796185349</v>
      </c>
      <c r="U523" s="14">
        <v>109782.76834964674</v>
      </c>
      <c r="V523" s="14">
        <v>110480.89530738673</v>
      </c>
      <c r="W523" s="14">
        <v>110857.14302360039</v>
      </c>
      <c r="X523" s="14">
        <v>111755.38227391953</v>
      </c>
      <c r="Y523" s="14">
        <v>113380.49331138849</v>
      </c>
      <c r="Z523" s="14">
        <v>114505.51861990527</v>
      </c>
      <c r="AA523" s="14">
        <v>115218.26879548715</v>
      </c>
      <c r="AB523" s="14">
        <v>115505.10843557566</v>
      </c>
      <c r="AC523" s="14">
        <v>115809.29630265628</v>
      </c>
    </row>
    <row r="524" spans="1:29" s="14" customFormat="1">
      <c r="A524" s="1" t="s">
        <v>524</v>
      </c>
      <c r="B524" s="1" t="s">
        <v>556</v>
      </c>
      <c r="C524" s="1"/>
      <c r="D524" s="1" t="s">
        <v>707</v>
      </c>
      <c r="E524" s="1" t="s">
        <v>708</v>
      </c>
      <c r="F524" s="1">
        <v>254</v>
      </c>
      <c r="G524" s="1" t="s">
        <v>836</v>
      </c>
      <c r="H524" s="1" t="str">
        <f t="shared" si="8"/>
        <v>254종합평균전세가격</v>
      </c>
      <c r="I524" s="1" t="s">
        <v>1387</v>
      </c>
      <c r="J524" s="13">
        <v>86391.280974710113</v>
      </c>
      <c r="K524" s="13">
        <v>86663.82572413297</v>
      </c>
      <c r="L524" s="13">
        <v>86663.82572413297</v>
      </c>
      <c r="M524" s="13">
        <v>86992.260655169477</v>
      </c>
      <c r="N524" s="13">
        <v>87074.3693879286</v>
      </c>
      <c r="O524" s="13">
        <v>87156.478120687738</v>
      </c>
      <c r="P524" s="13">
        <v>86910.151922410354</v>
      </c>
      <c r="Q524" s="14">
        <v>86860.886682754877</v>
      </c>
      <c r="R524" s="14">
        <v>86860.886682754877</v>
      </c>
      <c r="S524" s="14">
        <v>86828.043189651216</v>
      </c>
      <c r="T524" s="14">
        <v>86828.043189651216</v>
      </c>
      <c r="U524" s="14">
        <v>88305.324457188792</v>
      </c>
      <c r="V524" s="14">
        <v>89616.206287500681</v>
      </c>
      <c r="W524" s="14">
        <v>90160.345915177313</v>
      </c>
      <c r="X524" s="14">
        <v>91479.472285302501</v>
      </c>
      <c r="Y524" s="14">
        <v>94124.193694965128</v>
      </c>
      <c r="Z524" s="14">
        <v>95212.472950318406</v>
      </c>
      <c r="AA524" s="14">
        <v>95393.852826210597</v>
      </c>
      <c r="AB524" s="14">
        <v>95947.987150866669</v>
      </c>
      <c r="AC524" s="14">
        <v>96574.572176676127</v>
      </c>
    </row>
    <row r="525" spans="1:29" s="14" customFormat="1">
      <c r="A525" s="1" t="s">
        <v>524</v>
      </c>
      <c r="B525" s="1" t="s">
        <v>556</v>
      </c>
      <c r="C525" s="1"/>
      <c r="D525" s="1" t="s">
        <v>707</v>
      </c>
      <c r="E525" s="1" t="s">
        <v>709</v>
      </c>
      <c r="F525" s="1">
        <v>255</v>
      </c>
      <c r="G525" s="1" t="s">
        <v>836</v>
      </c>
      <c r="H525" s="1" t="str">
        <f t="shared" ref="H525:H590" si="9">F525&amp;G525&amp;I525</f>
        <v>255종합평균전세가격</v>
      </c>
      <c r="I525" s="1" t="s">
        <v>1387</v>
      </c>
      <c r="J525" s="13">
        <v>147571.44457197867</v>
      </c>
      <c r="K525" s="13">
        <v>147571.44457197867</v>
      </c>
      <c r="L525" s="13">
        <v>147772.78722970971</v>
      </c>
      <c r="M525" s="13">
        <v>147715.26075607227</v>
      </c>
      <c r="N525" s="13">
        <v>147619.38330000988</v>
      </c>
      <c r="O525" s="13">
        <v>146746.898449842</v>
      </c>
      <c r="P525" s="13">
        <v>145903.1768364929</v>
      </c>
      <c r="Q525" s="14">
        <v>145164.92042481239</v>
      </c>
      <c r="R525" s="14">
        <v>145078.63071435623</v>
      </c>
      <c r="S525" s="14">
        <v>145155.33267920616</v>
      </c>
      <c r="T525" s="14">
        <v>145193.6836616311</v>
      </c>
      <c r="U525" s="14">
        <v>145325.88892619955</v>
      </c>
      <c r="V525" s="14">
        <v>145870.56516304755</v>
      </c>
      <c r="W525" s="14">
        <v>146310.12844190732</v>
      </c>
      <c r="X525" s="14">
        <v>148307.27464368331</v>
      </c>
      <c r="Y525" s="14">
        <v>151195.95692485635</v>
      </c>
      <c r="Z525" s="14">
        <v>152715.31695395865</v>
      </c>
      <c r="AA525" s="14">
        <v>154005.3396201776</v>
      </c>
      <c r="AB525" s="14">
        <v>154215.56553615403</v>
      </c>
      <c r="AC525" s="14">
        <v>154368.4571114096</v>
      </c>
    </row>
    <row r="526" spans="1:29" s="14" customFormat="1">
      <c r="A526" s="1" t="s">
        <v>524</v>
      </c>
      <c r="B526" s="1" t="s">
        <v>556</v>
      </c>
      <c r="C526" s="1"/>
      <c r="D526" s="1" t="s">
        <v>707</v>
      </c>
      <c r="E526" s="1" t="s">
        <v>710</v>
      </c>
      <c r="F526" s="1">
        <v>256</v>
      </c>
      <c r="G526" s="1" t="s">
        <v>836</v>
      </c>
      <c r="H526" s="1" t="str">
        <f t="shared" si="9"/>
        <v>256종합평균전세가격</v>
      </c>
      <c r="I526" s="1" t="s">
        <v>1387</v>
      </c>
      <c r="J526" s="13">
        <v>79630.281586294936</v>
      </c>
      <c r="K526" s="13">
        <v>79630.281586294936</v>
      </c>
      <c r="L526" s="13">
        <v>78383.161663045699</v>
      </c>
      <c r="M526" s="13">
        <v>78399.770191601739</v>
      </c>
      <c r="N526" s="13">
        <v>78258.597698875412</v>
      </c>
      <c r="O526" s="13">
        <v>78208.772113207306</v>
      </c>
      <c r="P526" s="13">
        <v>78166.555289884433</v>
      </c>
      <c r="Q526" s="14">
        <v>78166.555289884433</v>
      </c>
      <c r="R526" s="14">
        <v>78166.555289884433</v>
      </c>
      <c r="S526" s="14">
        <v>78179.842112729253</v>
      </c>
      <c r="T526" s="14">
        <v>78163.233584173213</v>
      </c>
      <c r="U526" s="14">
        <v>78771.085421707292</v>
      </c>
      <c r="V526" s="14">
        <v>79673.902237063812</v>
      </c>
      <c r="W526" s="14">
        <v>79968.610295447041</v>
      </c>
      <c r="X526" s="14">
        <v>80194.42004158895</v>
      </c>
      <c r="Y526" s="14">
        <v>80853.555277086794</v>
      </c>
      <c r="Z526" s="14">
        <v>82438.75064256569</v>
      </c>
      <c r="AA526" s="14">
        <v>83182.363508275565</v>
      </c>
      <c r="AB526" s="14">
        <v>83248.969304770828</v>
      </c>
      <c r="AC526" s="14">
        <v>83415.483796008979</v>
      </c>
    </row>
    <row r="527" spans="1:29" s="14" customFormat="1">
      <c r="A527" s="1" t="s">
        <v>524</v>
      </c>
      <c r="B527" s="1" t="s">
        <v>556</v>
      </c>
      <c r="C527" s="1"/>
      <c r="D527" s="1" t="s">
        <v>707</v>
      </c>
      <c r="E527" s="1" t="s">
        <v>711</v>
      </c>
      <c r="F527" s="1">
        <v>257</v>
      </c>
      <c r="G527" s="1" t="s">
        <v>836</v>
      </c>
      <c r="H527" s="1" t="str">
        <f t="shared" si="9"/>
        <v>257종합평균전세가격</v>
      </c>
      <c r="I527" s="1" t="s">
        <v>1387</v>
      </c>
      <c r="J527" s="13">
        <v>108654.04824033959</v>
      </c>
      <c r="K527" s="13">
        <v>108654.04824033959</v>
      </c>
      <c r="L527" s="13">
        <v>108866.2318260051</v>
      </c>
      <c r="M527" s="13">
        <v>108866.2318260051</v>
      </c>
      <c r="N527" s="13">
        <v>108835.096191152</v>
      </c>
      <c r="O527" s="13">
        <v>108724.39171167434</v>
      </c>
      <c r="P527" s="13">
        <v>108724.39171167434</v>
      </c>
      <c r="Q527" s="14">
        <v>108595.23648561706</v>
      </c>
      <c r="R527" s="14">
        <v>108883.06813225898</v>
      </c>
      <c r="S527" s="14">
        <v>108810.93218707887</v>
      </c>
      <c r="T527" s="14">
        <v>108771.07910579475</v>
      </c>
      <c r="U527" s="14">
        <v>108595.33891879131</v>
      </c>
      <c r="V527" s="14">
        <v>108622.98310767866</v>
      </c>
      <c r="W527" s="14">
        <v>108829.39305137093</v>
      </c>
      <c r="X527" s="14">
        <v>108887.25769096559</v>
      </c>
      <c r="Y527" s="14">
        <v>109066.9449187334</v>
      </c>
      <c r="Z527" s="14">
        <v>109200.30610246703</v>
      </c>
      <c r="AA527" s="14">
        <v>109517.29280170873</v>
      </c>
      <c r="AB527" s="14">
        <v>109685.92235392157</v>
      </c>
      <c r="AC527" s="14">
        <v>109747.66104243668</v>
      </c>
    </row>
    <row r="528" spans="1:29" s="14" customFormat="1">
      <c r="A528" s="1" t="s">
        <v>524</v>
      </c>
      <c r="B528" s="1" t="s">
        <v>556</v>
      </c>
      <c r="C528" s="1"/>
      <c r="D528" s="1" t="s">
        <v>707</v>
      </c>
      <c r="E528" s="1" t="s">
        <v>712</v>
      </c>
      <c r="F528" s="1">
        <v>258</v>
      </c>
      <c r="G528" s="1" t="s">
        <v>836</v>
      </c>
      <c r="H528" s="1" t="str">
        <f t="shared" si="9"/>
        <v>258종합평균전세가격</v>
      </c>
      <c r="I528" s="1" t="s">
        <v>1387</v>
      </c>
      <c r="J528" s="13">
        <v>122670.50089051823</v>
      </c>
      <c r="K528" s="13">
        <v>122670.50089051823</v>
      </c>
      <c r="L528" s="13">
        <v>122023.61548092605</v>
      </c>
      <c r="M528" s="13">
        <v>122023.61548092605</v>
      </c>
      <c r="N528" s="13">
        <v>121117.97590749698</v>
      </c>
      <c r="O528" s="13">
        <v>121363.79236314201</v>
      </c>
      <c r="P528" s="13">
        <v>121312.04153037464</v>
      </c>
      <c r="Q528" s="14">
        <v>120600.46757982323</v>
      </c>
      <c r="R528" s="14">
        <v>120445.21508152111</v>
      </c>
      <c r="S528" s="14">
        <v>120975.6611173867</v>
      </c>
      <c r="T528" s="14">
        <v>121557.85798601966</v>
      </c>
      <c r="U528" s="14">
        <v>124277.63581218263</v>
      </c>
      <c r="V528" s="14">
        <v>125115.68806494205</v>
      </c>
      <c r="W528" s="14">
        <v>125515.54918924173</v>
      </c>
      <c r="X528" s="14">
        <v>125993.72643013146</v>
      </c>
      <c r="Y528" s="14">
        <v>127416.23836767639</v>
      </c>
      <c r="Z528" s="14">
        <v>128715.13256214079</v>
      </c>
      <c r="AA528" s="14">
        <v>129715.13256214079</v>
      </c>
      <c r="AB528" s="14">
        <v>130303.59884196772</v>
      </c>
      <c r="AC528" s="14">
        <v>131054.01286903518</v>
      </c>
    </row>
    <row r="529" spans="1:29" s="14" customFormat="1">
      <c r="A529" s="1" t="s">
        <v>524</v>
      </c>
      <c r="B529" s="1" t="s">
        <v>556</v>
      </c>
      <c r="C529" s="1"/>
      <c r="D529" s="1" t="s">
        <v>713</v>
      </c>
      <c r="E529" s="1"/>
      <c r="F529" s="1">
        <v>259</v>
      </c>
      <c r="G529" s="1" t="s">
        <v>836</v>
      </c>
      <c r="H529" s="1" t="str">
        <f t="shared" si="9"/>
        <v>259종합평균전세가격</v>
      </c>
      <c r="I529" s="1" t="s">
        <v>1387</v>
      </c>
      <c r="J529" s="13">
        <v>95814.164568529988</v>
      </c>
      <c r="K529" s="13">
        <v>95814.164568529988</v>
      </c>
      <c r="L529" s="13">
        <v>97587.755890759989</v>
      </c>
      <c r="M529" s="13">
        <v>97708.449438880241</v>
      </c>
      <c r="N529" s="13">
        <v>97454.992987827733</v>
      </c>
      <c r="O529" s="13">
        <v>97340.334117113511</v>
      </c>
      <c r="P529" s="13">
        <v>97273.952665647375</v>
      </c>
      <c r="Q529" s="14">
        <v>96993.6036336775</v>
      </c>
      <c r="R529" s="14">
        <v>97931.412955146414</v>
      </c>
      <c r="S529" s="14">
        <v>98152.885615947074</v>
      </c>
      <c r="T529" s="14">
        <v>98321.114857532695</v>
      </c>
      <c r="U529" s="14">
        <v>98789.504230124046</v>
      </c>
      <c r="V529" s="14">
        <v>99037.882060146614</v>
      </c>
      <c r="W529" s="14">
        <v>99185.733344566979</v>
      </c>
      <c r="X529" s="14">
        <v>99553.656252839966</v>
      </c>
      <c r="Y529" s="14">
        <v>100132.45909507437</v>
      </c>
      <c r="Z529" s="14">
        <v>100751.57145061497</v>
      </c>
      <c r="AA529" s="14">
        <v>100854.38522859805</v>
      </c>
      <c r="AB529" s="14">
        <v>100403.43881111601</v>
      </c>
      <c r="AC529" s="14">
        <v>100640.3611461899</v>
      </c>
    </row>
    <row r="530" spans="1:29" s="14" customFormat="1">
      <c r="A530" s="1" t="s">
        <v>524</v>
      </c>
      <c r="B530" s="1" t="s">
        <v>556</v>
      </c>
      <c r="C530" s="1"/>
      <c r="D530" s="1" t="s">
        <v>714</v>
      </c>
      <c r="E530" s="1"/>
      <c r="F530" s="1">
        <v>260</v>
      </c>
      <c r="G530" s="1" t="s">
        <v>836</v>
      </c>
      <c r="H530" s="1" t="str">
        <f t="shared" si="9"/>
        <v>260종합평균전세가격</v>
      </c>
      <c r="I530" s="1" t="s">
        <v>1387</v>
      </c>
      <c r="J530" s="13">
        <v>66507.258392807824</v>
      </c>
      <c r="K530" s="13">
        <v>66507.258392807824</v>
      </c>
      <c r="L530" s="13">
        <v>66640.854049036134</v>
      </c>
      <c r="M530" s="13">
        <v>66563.509195430277</v>
      </c>
      <c r="N530" s="13">
        <v>66619.759998052716</v>
      </c>
      <c r="O530" s="13">
        <v>66993.785918665904</v>
      </c>
      <c r="P530" s="13">
        <v>67213.515616409844</v>
      </c>
      <c r="Q530" s="14">
        <v>67333.048571982537</v>
      </c>
      <c r="R530" s="14">
        <v>67403.362075260593</v>
      </c>
      <c r="S530" s="14">
        <v>67508.832330177669</v>
      </c>
      <c r="T530" s="14">
        <v>67921.924161936273</v>
      </c>
      <c r="U530" s="14">
        <v>68371.436299544628</v>
      </c>
      <c r="V530" s="14">
        <v>68634.339306210459</v>
      </c>
      <c r="W530" s="14">
        <v>68765.790809543381</v>
      </c>
      <c r="X530" s="14">
        <v>68888.47887932077</v>
      </c>
      <c r="Y530" s="14">
        <v>69257.613146942444</v>
      </c>
      <c r="Z530" s="14">
        <v>69144.564854076132</v>
      </c>
      <c r="AA530" s="14">
        <v>68960.532749410064</v>
      </c>
      <c r="AB530" s="14">
        <v>68932.489762032375</v>
      </c>
      <c r="AC530" s="14">
        <v>68897.436027810269</v>
      </c>
    </row>
    <row r="531" spans="1:29" s="14" customFormat="1">
      <c r="A531" s="1" t="s">
        <v>524</v>
      </c>
      <c r="B531" s="1" t="s">
        <v>556</v>
      </c>
      <c r="C531" s="1"/>
      <c r="D531" s="1" t="s">
        <v>715</v>
      </c>
      <c r="E531" s="1"/>
      <c r="F531" s="1">
        <v>261</v>
      </c>
      <c r="G531" s="1" t="s">
        <v>836</v>
      </c>
      <c r="H531" s="1" t="str">
        <f t="shared" si="9"/>
        <v>261종합평균전세가격</v>
      </c>
      <c r="I531" s="1" t="s">
        <v>1387</v>
      </c>
      <c r="J531" s="13">
        <v>52993.652520112206</v>
      </c>
      <c r="K531" s="13">
        <v>52993.652520112206</v>
      </c>
      <c r="L531" s="13">
        <v>53183.70234955036</v>
      </c>
      <c r="M531" s="13">
        <v>53183.70234955036</v>
      </c>
      <c r="N531" s="13">
        <v>53183.70234955036</v>
      </c>
      <c r="O531" s="13">
        <v>53183.70234955036</v>
      </c>
      <c r="P531" s="13">
        <v>53173.6763461972</v>
      </c>
      <c r="Q531" s="14">
        <v>53166.027969225375</v>
      </c>
      <c r="R531" s="14">
        <v>53162.09296301975</v>
      </c>
      <c r="S531" s="14">
        <v>53302.844988966397</v>
      </c>
      <c r="T531" s="14">
        <v>53481.429148088093</v>
      </c>
      <c r="U531" s="14">
        <v>53792.967917763563</v>
      </c>
      <c r="V531" s="14">
        <v>53786.737331696459</v>
      </c>
      <c r="W531" s="14">
        <v>53731.440880350958</v>
      </c>
      <c r="X531" s="14">
        <v>53771.189568464768</v>
      </c>
      <c r="Y531" s="14">
        <v>53825.909957926298</v>
      </c>
      <c r="Z531" s="14">
        <v>53909.303230829122</v>
      </c>
      <c r="AA531" s="14">
        <v>53952.312555991033</v>
      </c>
      <c r="AB531" s="14">
        <v>53901.342705702373</v>
      </c>
      <c r="AC531" s="14">
        <v>53803.210975145579</v>
      </c>
    </row>
    <row r="532" spans="1:29" s="14" customFormat="1">
      <c r="A532" s="1" t="s">
        <v>524</v>
      </c>
      <c r="B532" s="1" t="s">
        <v>556</v>
      </c>
      <c r="C532" s="1"/>
      <c r="D532" s="1" t="s">
        <v>716</v>
      </c>
      <c r="E532" s="1"/>
      <c r="F532" s="1">
        <v>262</v>
      </c>
      <c r="G532" s="1" t="s">
        <v>836</v>
      </c>
      <c r="H532" s="1" t="str">
        <f t="shared" si="9"/>
        <v>262종합평균전세가격</v>
      </c>
      <c r="I532" s="1" t="s">
        <v>1387</v>
      </c>
      <c r="J532" s="13">
        <v>103057.00461157942</v>
      </c>
      <c r="K532" s="13">
        <v>102531.5885388849</v>
      </c>
      <c r="L532" s="13">
        <v>101062.82132408595</v>
      </c>
      <c r="M532" s="13">
        <v>100883.18695124793</v>
      </c>
      <c r="N532" s="13">
        <v>100458.69996031449</v>
      </c>
      <c r="O532" s="13">
        <v>100415.09688425733</v>
      </c>
      <c r="P532" s="13">
        <v>100308.79675811563</v>
      </c>
      <c r="Q532" s="14">
        <v>100116.03463694212</v>
      </c>
      <c r="R532" s="14">
        <v>99659.514113777928</v>
      </c>
      <c r="S532" s="14">
        <v>99246.603559067153</v>
      </c>
      <c r="T532" s="14">
        <v>99260.794166116742</v>
      </c>
      <c r="U532" s="14">
        <v>99943.37037844419</v>
      </c>
      <c r="V532" s="14">
        <v>99873.528782935668</v>
      </c>
      <c r="W532" s="14">
        <v>100099.01735523526</v>
      </c>
      <c r="X532" s="14">
        <v>100206.51035800163</v>
      </c>
      <c r="Y532" s="14">
        <v>100471.47048972982</v>
      </c>
      <c r="Z532" s="14">
        <v>100835.76508074654</v>
      </c>
      <c r="AA532" s="14">
        <v>101035.49919345154</v>
      </c>
      <c r="AB532" s="14">
        <v>101181.21385578424</v>
      </c>
      <c r="AC532" s="14">
        <v>101296.75334287761</v>
      </c>
    </row>
    <row r="533" spans="1:29" s="14" customFormat="1">
      <c r="A533" s="1" t="s">
        <v>524</v>
      </c>
      <c r="B533" s="1" t="s">
        <v>556</v>
      </c>
      <c r="C533" s="1"/>
      <c r="D533" s="1" t="s">
        <v>717</v>
      </c>
      <c r="E533" s="1"/>
      <c r="F533" s="1">
        <v>263</v>
      </c>
      <c r="G533" s="1" t="s">
        <v>836</v>
      </c>
      <c r="H533" s="1" t="str">
        <f t="shared" si="9"/>
        <v>263종합평균전세가격</v>
      </c>
      <c r="I533" s="1" t="s">
        <v>1387</v>
      </c>
      <c r="J533" s="13">
        <v>67000.338105686256</v>
      </c>
      <c r="K533" s="13">
        <v>67907.333588967667</v>
      </c>
      <c r="L533" s="13">
        <v>67915.044032100457</v>
      </c>
      <c r="M533" s="13">
        <v>67925.434631172087</v>
      </c>
      <c r="N533" s="13">
        <v>67994.895096776119</v>
      </c>
      <c r="O533" s="13">
        <v>67994.895096776119</v>
      </c>
      <c r="P533" s="13">
        <v>68264.61014996958</v>
      </c>
      <c r="Q533" s="14">
        <v>68492.676681539931</v>
      </c>
      <c r="R533" s="14">
        <v>69382.272686154029</v>
      </c>
      <c r="S533" s="14">
        <v>69480.099746363121</v>
      </c>
      <c r="T533" s="14">
        <v>69691.284386754181</v>
      </c>
      <c r="U533" s="14">
        <v>68458.158242930906</v>
      </c>
      <c r="V533" s="14">
        <v>68484.926644883279</v>
      </c>
      <c r="W533" s="14">
        <v>68592.000252692684</v>
      </c>
      <c r="X533" s="14">
        <v>68632.152855621214</v>
      </c>
      <c r="Y533" s="14">
        <v>68668.959408305702</v>
      </c>
      <c r="Z533" s="14">
        <v>68725.842262454447</v>
      </c>
      <c r="AA533" s="14">
        <v>68732.534362942548</v>
      </c>
      <c r="AB533" s="14">
        <v>68772.686965871078</v>
      </c>
      <c r="AC533" s="14">
        <v>68799.455367823422</v>
      </c>
    </row>
    <row r="534" spans="1:29" s="14" customFormat="1">
      <c r="A534" s="1" t="s">
        <v>524</v>
      </c>
      <c r="B534" s="1" t="s">
        <v>556</v>
      </c>
      <c r="C534" s="1"/>
      <c r="D534" s="1" t="s">
        <v>718</v>
      </c>
      <c r="E534" s="1"/>
      <c r="F534" s="1">
        <v>264</v>
      </c>
      <c r="G534" s="1" t="s">
        <v>836</v>
      </c>
      <c r="H534" s="1" t="str">
        <f t="shared" si="9"/>
        <v>264종합평균전세가격</v>
      </c>
      <c r="I534" s="1" t="s">
        <v>1387</v>
      </c>
      <c r="J534" s="13">
        <v>93733.629971179937</v>
      </c>
      <c r="K534" s="13">
        <v>94121.761023996922</v>
      </c>
      <c r="L534" s="13">
        <v>95195.29931776927</v>
      </c>
      <c r="M534" s="13">
        <v>96595.198514712101</v>
      </c>
      <c r="N534" s="13">
        <v>96555.777264823526</v>
      </c>
      <c r="O534" s="13">
        <v>95833.136252315002</v>
      </c>
      <c r="P534" s="13">
        <v>93434.73307828675</v>
      </c>
      <c r="Q534" s="14">
        <v>93371.052597697504</v>
      </c>
      <c r="R534" s="14">
        <v>93527.034460999537</v>
      </c>
      <c r="S534" s="14">
        <v>94136.189310539485</v>
      </c>
      <c r="T534" s="14">
        <v>94508.185804592242</v>
      </c>
      <c r="U534" s="14">
        <v>94671.661769515355</v>
      </c>
      <c r="V534" s="14">
        <v>96284.718832575891</v>
      </c>
      <c r="W534" s="14">
        <v>96490.039323487785</v>
      </c>
      <c r="X534" s="14">
        <v>96653.087948623739</v>
      </c>
      <c r="Y534" s="14">
        <v>97418.288883365254</v>
      </c>
      <c r="Z534" s="14">
        <v>98491.34948499623</v>
      </c>
      <c r="AA534" s="14">
        <v>99135.95859009547</v>
      </c>
      <c r="AB534" s="14">
        <v>99560.202635556852</v>
      </c>
      <c r="AC534" s="14">
        <v>99843.190994030054</v>
      </c>
    </row>
    <row r="535" spans="1:29" s="14" customFormat="1">
      <c r="A535" s="1" t="s">
        <v>524</v>
      </c>
      <c r="B535" s="1" t="s">
        <v>556</v>
      </c>
      <c r="C535" s="1"/>
      <c r="D535" s="1" t="s">
        <v>719</v>
      </c>
      <c r="E535" s="1"/>
      <c r="F535" s="1">
        <v>265</v>
      </c>
      <c r="G535" s="1" t="s">
        <v>836</v>
      </c>
      <c r="H535" s="1" t="str">
        <f t="shared" si="9"/>
        <v>265종합평균전세가격</v>
      </c>
      <c r="I535" s="1" t="s">
        <v>1387</v>
      </c>
      <c r="J535" s="13">
        <v>90505.976914768034</v>
      </c>
      <c r="K535" s="13">
        <v>90505.976914768034</v>
      </c>
      <c r="L535" s="13">
        <v>90546.582506468403</v>
      </c>
      <c r="M535" s="13">
        <v>90272.494762490896</v>
      </c>
      <c r="N535" s="13">
        <v>90028.861212288684</v>
      </c>
      <c r="O535" s="13">
        <v>89511.13991810898</v>
      </c>
      <c r="P535" s="13">
        <v>88899.818382777768</v>
      </c>
      <c r="Q535" s="14">
        <v>88077.555150845277</v>
      </c>
      <c r="R535" s="14">
        <v>87732.407621392151</v>
      </c>
      <c r="S535" s="14">
        <v>87651.196437991413</v>
      </c>
      <c r="T535" s="14">
        <v>87377.108694013907</v>
      </c>
      <c r="U535" s="14">
        <v>87011.350308251174</v>
      </c>
      <c r="V535" s="14">
        <v>86727.018042949261</v>
      </c>
      <c r="W535" s="14">
        <v>86716.863319188487</v>
      </c>
      <c r="X535" s="14">
        <v>86757.482214231597</v>
      </c>
      <c r="Y535" s="14">
        <v>86777.791661753174</v>
      </c>
      <c r="Z535" s="14">
        <v>86919.957794404138</v>
      </c>
      <c r="AA535" s="14">
        <v>86859.029451839437</v>
      </c>
      <c r="AB535" s="14">
        <v>86574.697186537509</v>
      </c>
      <c r="AC535" s="14">
        <v>86263.561764215934</v>
      </c>
    </row>
    <row r="536" spans="1:29" s="14" customFormat="1">
      <c r="A536" s="1" t="s">
        <v>524</v>
      </c>
      <c r="B536" s="1" t="s">
        <v>557</v>
      </c>
      <c r="C536" s="1"/>
      <c r="D536" s="1"/>
      <c r="E536" s="1"/>
      <c r="F536" s="1">
        <v>266</v>
      </c>
      <c r="G536" s="1" t="s">
        <v>836</v>
      </c>
      <c r="H536" s="1" t="str">
        <f t="shared" si="9"/>
        <v>266종합평균전세가격</v>
      </c>
      <c r="I536" s="1" t="s">
        <v>1387</v>
      </c>
      <c r="J536" s="13">
        <v>83240.576167351013</v>
      </c>
      <c r="K536" s="13">
        <v>84343.133655551719</v>
      </c>
      <c r="L536" s="13">
        <v>84438.609499609185</v>
      </c>
      <c r="M536" s="13">
        <v>84602.124667083161</v>
      </c>
      <c r="N536" s="13">
        <v>85291.220981813414</v>
      </c>
      <c r="O536" s="13">
        <v>85275.192307413236</v>
      </c>
      <c r="P536" s="13">
        <v>85298.164545809486</v>
      </c>
      <c r="Q536" s="14">
        <v>85288.633642801855</v>
      </c>
      <c r="R536" s="14">
        <v>85286.970214133777</v>
      </c>
      <c r="S536" s="14">
        <v>85277.943556176237</v>
      </c>
      <c r="T536" s="14">
        <v>85258.905526202507</v>
      </c>
      <c r="U536" s="14">
        <v>85408.632964076518</v>
      </c>
      <c r="V536" s="14">
        <v>85576.8038743254</v>
      </c>
      <c r="W536" s="14">
        <v>85629.838844371727</v>
      </c>
      <c r="X536" s="14">
        <v>85625.767035486118</v>
      </c>
      <c r="Y536" s="14">
        <v>85735.006391228992</v>
      </c>
      <c r="Z536" s="14">
        <v>85744.227869727358</v>
      </c>
      <c r="AA536" s="14">
        <v>85747.380391430415</v>
      </c>
      <c r="AB536" s="14">
        <v>85741.0753480243</v>
      </c>
      <c r="AC536" s="14">
        <v>85757.748009266696</v>
      </c>
    </row>
    <row r="537" spans="1:29" s="14" customFormat="1">
      <c r="A537" s="1" t="s">
        <v>524</v>
      </c>
      <c r="B537" s="1" t="s">
        <v>557</v>
      </c>
      <c r="C537" s="1"/>
      <c r="D537" s="1" t="s">
        <v>557</v>
      </c>
      <c r="E537" s="1"/>
      <c r="F537" s="1">
        <v>267</v>
      </c>
      <c r="G537" s="1" t="s">
        <v>836</v>
      </c>
      <c r="H537" s="1" t="str">
        <f t="shared" si="9"/>
        <v>267종합평균전세가격</v>
      </c>
      <c r="I537" s="1" t="s">
        <v>1387</v>
      </c>
      <c r="J537" s="13">
        <v>89663.316944362537</v>
      </c>
      <c r="K537" s="13">
        <v>90995.891859042284</v>
      </c>
      <c r="L537" s="13">
        <v>91071.336699490901</v>
      </c>
      <c r="M537" s="13">
        <v>91268.784790263453</v>
      </c>
      <c r="N537" s="13">
        <v>92150.760880671354</v>
      </c>
      <c r="O537" s="13">
        <v>92127.583658211079</v>
      </c>
      <c r="P537" s="13">
        <v>92158.358832277809</v>
      </c>
      <c r="Q537" s="14">
        <v>92146.991648575611</v>
      </c>
      <c r="R537" s="14">
        <v>92144.682924172797</v>
      </c>
      <c r="S537" s="14">
        <v>92126.215017829963</v>
      </c>
      <c r="T537" s="14">
        <v>92099.79154369772</v>
      </c>
      <c r="U537" s="14">
        <v>92201.432922789434</v>
      </c>
      <c r="V537" s="14">
        <v>92419.779667271825</v>
      </c>
      <c r="W537" s="14">
        <v>92491.945446844984</v>
      </c>
      <c r="X537" s="14">
        <v>92483.90643537014</v>
      </c>
      <c r="Y537" s="14">
        <v>92625.399927368955</v>
      </c>
      <c r="Z537" s="14">
        <v>92637.815523971338</v>
      </c>
      <c r="AA537" s="14">
        <v>92642.162860090189</v>
      </c>
      <c r="AB537" s="14">
        <v>92633.468187852472</v>
      </c>
      <c r="AC537" s="14">
        <v>92654.556343853779</v>
      </c>
    </row>
    <row r="538" spans="1:29" s="14" customFormat="1">
      <c r="A538" s="1" t="s">
        <v>524</v>
      </c>
      <c r="B538" s="1" t="s">
        <v>557</v>
      </c>
      <c r="C538" s="1"/>
      <c r="D538" s="1" t="s">
        <v>720</v>
      </c>
      <c r="E538" s="1"/>
      <c r="F538" s="1">
        <v>268</v>
      </c>
      <c r="G538" s="1" t="s">
        <v>836</v>
      </c>
      <c r="H538" s="1" t="str">
        <f t="shared" si="9"/>
        <v>268종합평균전세가격</v>
      </c>
      <c r="I538" s="1" t="s">
        <v>1387</v>
      </c>
      <c r="J538" s="13">
        <v>66684.181074214212</v>
      </c>
      <c r="K538" s="13">
        <v>67193.804872062028</v>
      </c>
      <c r="L538" s="13">
        <v>67340.916181627807</v>
      </c>
      <c r="M538" s="13">
        <v>67416.959831209082</v>
      </c>
      <c r="N538" s="13">
        <v>67608.855047146048</v>
      </c>
      <c r="O538" s="13">
        <v>67611.253737345251</v>
      </c>
      <c r="P538" s="13">
        <v>67614.111745643793</v>
      </c>
      <c r="Q538" s="14">
        <v>67609.314365245358</v>
      </c>
      <c r="R538" s="14">
        <v>67609.314365245358</v>
      </c>
      <c r="S538" s="14">
        <v>67624.625142639299</v>
      </c>
      <c r="T538" s="14">
        <v>67624.625142639299</v>
      </c>
      <c r="U538" s="14">
        <v>67485.8082885841</v>
      </c>
      <c r="V538" s="14">
        <v>67521.590097817214</v>
      </c>
      <c r="W538" s="14">
        <v>67524.148365011468</v>
      </c>
      <c r="X538" s="14">
        <v>67530.544032997102</v>
      </c>
      <c r="Y538" s="14">
        <v>67554.680745840422</v>
      </c>
      <c r="Z538" s="14">
        <v>67555.474533383822</v>
      </c>
      <c r="AA538" s="14">
        <v>67555.474533383822</v>
      </c>
      <c r="AB538" s="14">
        <v>67555.474533383822</v>
      </c>
      <c r="AC538" s="14">
        <v>67560.496897414327</v>
      </c>
    </row>
    <row r="539" spans="1:29" s="14" customFormat="1">
      <c r="A539" s="1" t="s">
        <v>523</v>
      </c>
      <c r="B539" s="1"/>
      <c r="C539" s="1"/>
      <c r="D539" s="1"/>
      <c r="E539" s="1"/>
      <c r="F539" s="1">
        <v>269</v>
      </c>
      <c r="G539" s="1" t="s">
        <v>836</v>
      </c>
      <c r="H539" s="1" t="str">
        <f t="shared" si="9"/>
        <v>269종합평균전세가격</v>
      </c>
      <c r="I539" s="1" t="s">
        <v>1387</v>
      </c>
      <c r="J539" s="13">
        <v>102020.77301539903</v>
      </c>
      <c r="K539" s="13">
        <v>102195.25214220189</v>
      </c>
      <c r="L539" s="13">
        <v>102188.66524791662</v>
      </c>
      <c r="M539" s="13">
        <v>102177.91200855175</v>
      </c>
      <c r="N539" s="13">
        <v>102117.2105680915</v>
      </c>
      <c r="O539" s="13">
        <v>102004.88270732474</v>
      </c>
      <c r="P539" s="13">
        <v>101770.87730932732</v>
      </c>
      <c r="Q539" s="14">
        <v>101653.19263194663</v>
      </c>
      <c r="R539" s="14">
        <v>101786.90676387743</v>
      </c>
      <c r="S539" s="14">
        <v>102063.62373193156</v>
      </c>
      <c r="T539" s="14">
        <v>102238.63277373025</v>
      </c>
      <c r="U539" s="14">
        <v>102644.55662271511</v>
      </c>
      <c r="V539" s="14">
        <v>102824.00664560053</v>
      </c>
      <c r="W539" s="14">
        <v>102974.12540894447</v>
      </c>
      <c r="X539" s="14">
        <v>103333.13683840648</v>
      </c>
      <c r="Y539" s="14">
        <v>103953.76151124021</v>
      </c>
      <c r="Z539" s="14">
        <v>104299.98548065251</v>
      </c>
      <c r="AA539" s="14">
        <v>104554.13093935742</v>
      </c>
      <c r="AB539" s="14">
        <v>104852.81493303289</v>
      </c>
      <c r="AC539" s="14">
        <v>105340.80203023637</v>
      </c>
    </row>
    <row r="540" spans="1:29" s="14" customFormat="1">
      <c r="A540" s="1" t="s">
        <v>516</v>
      </c>
      <c r="B540" s="1"/>
      <c r="C540" s="1"/>
      <c r="D540" s="1"/>
      <c r="E540" s="1"/>
      <c r="F540" s="1">
        <v>1</v>
      </c>
      <c r="G540" s="1" t="s">
        <v>837</v>
      </c>
      <c r="H540" s="1" t="str">
        <f t="shared" si="9"/>
        <v>1아파트평균매매가격</v>
      </c>
      <c r="I540" s="1" t="s">
        <v>1386</v>
      </c>
      <c r="J540" s="13">
        <v>264474.38499150355</v>
      </c>
      <c r="K540" s="13">
        <v>264034.96686667163</v>
      </c>
      <c r="L540" s="13">
        <v>263470.27633351547</v>
      </c>
      <c r="M540" s="13">
        <v>262630.46636421402</v>
      </c>
      <c r="N540" s="13">
        <v>261822.72878882007</v>
      </c>
      <c r="O540" s="13">
        <v>260424.78513073656</v>
      </c>
      <c r="P540" s="13">
        <v>258959.48762318701</v>
      </c>
      <c r="Q540" s="14">
        <v>257163.31150504245</v>
      </c>
      <c r="R540" s="14">
        <v>255679.84719759252</v>
      </c>
      <c r="S540" s="14">
        <v>254426.3085755526</v>
      </c>
      <c r="T540" s="14">
        <v>253439.66220271686</v>
      </c>
      <c r="U540" s="14">
        <v>251459.31063134866</v>
      </c>
      <c r="V540" s="14">
        <v>250133.91052423065</v>
      </c>
      <c r="W540" s="14">
        <v>249292.16501113534</v>
      </c>
      <c r="X540" s="14">
        <v>248895.08656334737</v>
      </c>
      <c r="Y540" s="14">
        <v>248951.688000722</v>
      </c>
      <c r="Z540" s="14">
        <v>249459.56938320748</v>
      </c>
      <c r="AA540" s="14">
        <v>249329.68199599787</v>
      </c>
      <c r="AB540" s="14">
        <v>248705.47217522186</v>
      </c>
      <c r="AC540" s="14">
        <v>248058.38820924656</v>
      </c>
    </row>
    <row r="541" spans="1:29" s="14" customFormat="1">
      <c r="A541" s="1" t="s">
        <v>521</v>
      </c>
      <c r="B541" s="1"/>
      <c r="C541" s="1"/>
      <c r="D541" s="1"/>
      <c r="E541" s="1"/>
      <c r="F541" s="1">
        <v>2</v>
      </c>
      <c r="G541" s="1" t="s">
        <v>837</v>
      </c>
      <c r="H541" s="1" t="str">
        <f t="shared" si="9"/>
        <v>2아파트평균매매가격</v>
      </c>
      <c r="I541" s="1" t="s">
        <v>1386</v>
      </c>
      <c r="J541" s="13">
        <v>365248.52005509648</v>
      </c>
      <c r="K541" s="13">
        <v>364274.50009025173</v>
      </c>
      <c r="L541" s="13">
        <v>362789.55824022787</v>
      </c>
      <c r="M541" s="13">
        <v>360918.17064246576</v>
      </c>
      <c r="N541" s="13">
        <v>359253.3468776404</v>
      </c>
      <c r="O541" s="13">
        <v>356737.20922275638</v>
      </c>
      <c r="P541" s="13">
        <v>354213.86307238822</v>
      </c>
      <c r="Q541" s="14">
        <v>350989.92315755121</v>
      </c>
      <c r="R541" s="14">
        <v>348173.76825988136</v>
      </c>
      <c r="S541" s="14">
        <v>345665.26856981148</v>
      </c>
      <c r="T541" s="14">
        <v>343658.09250073088</v>
      </c>
      <c r="U541" s="14">
        <v>339554.51045108441</v>
      </c>
      <c r="V541" s="14">
        <v>336993.39276297338</v>
      </c>
      <c r="W541" s="14">
        <v>335396.54233927192</v>
      </c>
      <c r="X541" s="14">
        <v>334587.02116159088</v>
      </c>
      <c r="Y541" s="14">
        <v>334478.66256272927</v>
      </c>
      <c r="Z541" s="14">
        <v>335097.82274222904</v>
      </c>
      <c r="AA541" s="14">
        <v>334556.6515452764</v>
      </c>
      <c r="AB541" s="14">
        <v>333042.70252467948</v>
      </c>
      <c r="AC541" s="14">
        <v>331695.30049749208</v>
      </c>
    </row>
    <row r="542" spans="1:29" s="14" customFormat="1">
      <c r="A542" s="1" t="s">
        <v>1382</v>
      </c>
      <c r="B542" s="1"/>
      <c r="C542" s="1"/>
      <c r="D542" s="1"/>
      <c r="E542" s="1"/>
      <c r="F542" s="1">
        <v>3</v>
      </c>
      <c r="G542" s="1" t="s">
        <v>837</v>
      </c>
      <c r="H542" s="1" t="str">
        <f t="shared" si="9"/>
        <v>3아파트평균매매가격</v>
      </c>
      <c r="I542" s="1" t="s">
        <v>1386</v>
      </c>
      <c r="J542" s="13">
        <v>163393.94902516584</v>
      </c>
      <c r="K542" s="13">
        <v>163490.75765160116</v>
      </c>
      <c r="L542" s="13">
        <v>163849.11552018917</v>
      </c>
      <c r="M542" s="13">
        <v>164044.01863825036</v>
      </c>
      <c r="N542" s="13">
        <v>164095.97234806334</v>
      </c>
      <c r="O542" s="13">
        <v>163819.62141434508</v>
      </c>
      <c r="P542" s="13">
        <v>163415.58846661774</v>
      </c>
      <c r="Q542" s="14">
        <v>163051.51580374542</v>
      </c>
      <c r="R542" s="14">
        <v>162904.79277204673</v>
      </c>
      <c r="S542" s="14">
        <v>162910.02964629032</v>
      </c>
      <c r="T542" s="14">
        <v>162947.01484863966</v>
      </c>
      <c r="U542" s="14">
        <v>162826.98126428237</v>
      </c>
      <c r="V542" s="14">
        <v>162744.83309220002</v>
      </c>
      <c r="W542" s="14">
        <v>162662.79647675707</v>
      </c>
      <c r="X542" s="14">
        <v>162680.67548358365</v>
      </c>
      <c r="Y542" s="14">
        <v>163064.71676332824</v>
      </c>
      <c r="Z542" s="14">
        <v>163460.85095859677</v>
      </c>
      <c r="AA542" s="14">
        <v>163743.97854027525</v>
      </c>
      <c r="AB542" s="14">
        <v>164013.25297350352</v>
      </c>
      <c r="AC542" s="14">
        <v>164069.43481914324</v>
      </c>
    </row>
    <row r="543" spans="1:29" s="14" customFormat="1">
      <c r="A543" s="1" t="s">
        <v>522</v>
      </c>
      <c r="B543" s="1"/>
      <c r="C543" s="1"/>
      <c r="D543" s="1"/>
      <c r="E543" s="1"/>
      <c r="F543" s="1">
        <v>4</v>
      </c>
      <c r="G543" s="1" t="s">
        <v>837</v>
      </c>
      <c r="H543" s="1" t="str">
        <f t="shared" si="9"/>
        <v>4아파트평균매매가격</v>
      </c>
      <c r="I543" s="1" t="s">
        <v>1386</v>
      </c>
      <c r="J543" s="13">
        <v>190421.10739809013</v>
      </c>
      <c r="K543" s="13">
        <v>190311.68704671628</v>
      </c>
      <c r="L543" s="13">
        <v>190555.23751771171</v>
      </c>
      <c r="M543" s="13">
        <v>190602.70321398755</v>
      </c>
      <c r="N543" s="13">
        <v>190631.42759383016</v>
      </c>
      <c r="O543" s="13">
        <v>190183.35576034815</v>
      </c>
      <c r="P543" s="13">
        <v>189586.69250114966</v>
      </c>
      <c r="Q543" s="14">
        <v>188896.48866624164</v>
      </c>
      <c r="R543" s="14">
        <v>188635.10570559397</v>
      </c>
      <c r="S543" s="14">
        <v>188600.14508427778</v>
      </c>
      <c r="T543" s="14">
        <v>188706.00088804855</v>
      </c>
      <c r="U543" s="14">
        <v>188902.80533430001</v>
      </c>
      <c r="V543" s="14">
        <v>188856.68748866578</v>
      </c>
      <c r="W543" s="14">
        <v>188739.66530427564</v>
      </c>
      <c r="X543" s="14">
        <v>188710.04617572247</v>
      </c>
      <c r="Y543" s="14">
        <v>189225.38169825979</v>
      </c>
      <c r="Z543" s="14">
        <v>189707.18192196585</v>
      </c>
      <c r="AA543" s="14">
        <v>190140.82999282668</v>
      </c>
      <c r="AB543" s="14">
        <v>190527.10836419556</v>
      </c>
      <c r="AC543" s="14">
        <v>190658.06448555485</v>
      </c>
    </row>
    <row r="544" spans="1:29" s="14" customFormat="1">
      <c r="A544" s="1" t="s">
        <v>853</v>
      </c>
      <c r="B544" s="1"/>
      <c r="C544" s="1"/>
      <c r="D544" s="1"/>
      <c r="E544" s="1"/>
      <c r="F544" s="1">
        <v>5</v>
      </c>
      <c r="G544" s="1" t="s">
        <v>837</v>
      </c>
      <c r="H544" s="1" t="str">
        <f t="shared" si="9"/>
        <v>5아파트평균매매가격</v>
      </c>
      <c r="I544" s="1" t="s">
        <v>1386</v>
      </c>
      <c r="J544" s="13">
        <v>139236.9664409316</v>
      </c>
      <c r="K544" s="13">
        <v>139518.10335510471</v>
      </c>
      <c r="L544" s="13">
        <v>139979.07653625787</v>
      </c>
      <c r="M544" s="13">
        <v>140305.75981341628</v>
      </c>
      <c r="N544" s="13">
        <v>140378.47599155069</v>
      </c>
      <c r="O544" s="13">
        <v>140255.60988696991</v>
      </c>
      <c r="P544" s="13">
        <v>140023.75068445093</v>
      </c>
      <c r="Q544" s="14">
        <v>139951.17537155299</v>
      </c>
      <c r="R544" s="14">
        <v>139906.93584435413</v>
      </c>
      <c r="S544" s="14">
        <v>139948.1014013977</v>
      </c>
      <c r="T544" s="14">
        <v>139923.52978389419</v>
      </c>
      <c r="U544" s="14">
        <v>139546.06318397346</v>
      </c>
      <c r="V544" s="14">
        <v>139420.78987559158</v>
      </c>
      <c r="W544" s="14">
        <v>139357.83311556894</v>
      </c>
      <c r="X544" s="14">
        <v>139406.86803003223</v>
      </c>
      <c r="Y544" s="14">
        <v>139667.13112074463</v>
      </c>
      <c r="Z544" s="14">
        <v>139979.17256158541</v>
      </c>
      <c r="AA544" s="14">
        <v>140125.18497626792</v>
      </c>
      <c r="AB544" s="14">
        <v>140295.81197211926</v>
      </c>
      <c r="AC544" s="14">
        <v>140290.11175017961</v>
      </c>
    </row>
    <row r="545" spans="1:29" s="14" customFormat="1">
      <c r="A545" s="1" t="s">
        <v>524</v>
      </c>
      <c r="B545" s="1" t="s">
        <v>525</v>
      </c>
      <c r="C545" s="1"/>
      <c r="D545" s="1"/>
      <c r="E545" s="1"/>
      <c r="F545" s="1">
        <v>6</v>
      </c>
      <c r="G545" s="1" t="s">
        <v>837</v>
      </c>
      <c r="H545" s="1" t="str">
        <f t="shared" si="9"/>
        <v>6아파트평균매매가격</v>
      </c>
      <c r="I545" s="1" t="s">
        <v>1386</v>
      </c>
      <c r="J545" s="13">
        <v>540953.58777319617</v>
      </c>
      <c r="K545" s="13">
        <v>538876.49960638641</v>
      </c>
      <c r="L545" s="13">
        <v>536078.59468370245</v>
      </c>
      <c r="M545" s="13">
        <v>532409.21840460156</v>
      </c>
      <c r="N545" s="13">
        <v>529732.81974635867</v>
      </c>
      <c r="O545" s="13">
        <v>525130.9814284913</v>
      </c>
      <c r="P545" s="13">
        <v>521122.73871930962</v>
      </c>
      <c r="Q545" s="14">
        <v>515845.93220390117</v>
      </c>
      <c r="R545" s="14">
        <v>511822.98973821505</v>
      </c>
      <c r="S545" s="14">
        <v>508217.38738636608</v>
      </c>
      <c r="T545" s="14">
        <v>505494.41220789758</v>
      </c>
      <c r="U545" s="14">
        <v>499899.8685319529</v>
      </c>
      <c r="V545" s="14">
        <v>496180.09514527215</v>
      </c>
      <c r="W545" s="14">
        <v>494168.2997962705</v>
      </c>
      <c r="X545" s="14">
        <v>493675.21433509182</v>
      </c>
      <c r="Y545" s="14">
        <v>494492.21524295426</v>
      </c>
      <c r="Z545" s="14">
        <v>495510.87611928442</v>
      </c>
      <c r="AA545" s="14">
        <v>493908.24711649469</v>
      </c>
      <c r="AB545" s="14">
        <v>490682.03513503959</v>
      </c>
      <c r="AC545" s="14">
        <v>488116.12795540399</v>
      </c>
    </row>
    <row r="546" spans="1:29" s="14" customFormat="1">
      <c r="A546" s="1" t="s">
        <v>524</v>
      </c>
      <c r="B546" s="1" t="s">
        <v>525</v>
      </c>
      <c r="C546" s="1" t="s">
        <v>526</v>
      </c>
      <c r="D546" s="1"/>
      <c r="E546" s="1"/>
      <c r="F546" s="1">
        <v>7</v>
      </c>
      <c r="G546" s="1" t="s">
        <v>837</v>
      </c>
      <c r="H546" s="1" t="str">
        <f t="shared" si="9"/>
        <v>7아파트평균매매가격</v>
      </c>
      <c r="I546" s="1" t="s">
        <v>1386</v>
      </c>
      <c r="J546" s="13">
        <v>405961.7032352307</v>
      </c>
      <c r="K546" s="13">
        <v>405406.19431382749</v>
      </c>
      <c r="L546" s="13">
        <v>404184.22323688189</v>
      </c>
      <c r="M546" s="13">
        <v>402745.77840367821</v>
      </c>
      <c r="N546" s="13">
        <v>401084.93308139039</v>
      </c>
      <c r="O546" s="13">
        <v>398926.25738212717</v>
      </c>
      <c r="P546" s="13">
        <v>397172.03311541752</v>
      </c>
      <c r="Q546" s="14">
        <v>395248.53118361015</v>
      </c>
      <c r="R546" s="14">
        <v>393488.25273406738</v>
      </c>
      <c r="S546" s="14">
        <v>391169.7713072389</v>
      </c>
      <c r="T546" s="14">
        <v>388608.26098928461</v>
      </c>
      <c r="U546" s="14">
        <v>387452.12118875718</v>
      </c>
      <c r="V546" s="14">
        <v>385617.88614310854</v>
      </c>
      <c r="W546" s="14">
        <v>383934.12883778778</v>
      </c>
      <c r="X546" s="14">
        <v>382572.75682078855</v>
      </c>
      <c r="Y546" s="14">
        <v>381237.42233355215</v>
      </c>
      <c r="Z546" s="14">
        <v>381028.84440629563</v>
      </c>
      <c r="AA546" s="14">
        <v>380324.76295922557</v>
      </c>
      <c r="AB546" s="14">
        <v>378796.77074346802</v>
      </c>
      <c r="AC546" s="14">
        <v>376683.05484180711</v>
      </c>
    </row>
    <row r="547" spans="1:29" s="14" customFormat="1">
      <c r="A547" s="1" t="s">
        <v>524</v>
      </c>
      <c r="B547" s="1" t="s">
        <v>525</v>
      </c>
      <c r="C547" s="1" t="s">
        <v>527</v>
      </c>
      <c r="D547" s="1"/>
      <c r="E547" s="1"/>
      <c r="F547" s="1">
        <v>8</v>
      </c>
      <c r="G547" s="1" t="s">
        <v>837</v>
      </c>
      <c r="H547" s="1" t="str">
        <f t="shared" si="9"/>
        <v>8아파트평균매매가격</v>
      </c>
      <c r="I547" s="1" t="s">
        <v>1386</v>
      </c>
      <c r="J547" s="13">
        <v>706315.85992857034</v>
      </c>
      <c r="K547" s="13">
        <v>705830.07463905541</v>
      </c>
      <c r="L547" s="13">
        <v>702286.25261473376</v>
      </c>
      <c r="M547" s="13">
        <v>701481.92584172194</v>
      </c>
      <c r="N547" s="13">
        <v>700461.74672093662</v>
      </c>
      <c r="O547" s="13">
        <v>696729.12717140478</v>
      </c>
      <c r="P547" s="13">
        <v>694053.56638039614</v>
      </c>
      <c r="Q547" s="14">
        <v>689611.99737394555</v>
      </c>
      <c r="R547" s="14">
        <v>684578.04234859755</v>
      </c>
      <c r="S547" s="14">
        <v>678712.59537206485</v>
      </c>
      <c r="T547" s="14">
        <v>672796.90966969577</v>
      </c>
      <c r="U547" s="14">
        <v>664990.01217327628</v>
      </c>
      <c r="V547" s="14">
        <v>663021.70930786734</v>
      </c>
      <c r="W547" s="14">
        <v>662121.39354645833</v>
      </c>
      <c r="X547" s="14">
        <v>659889.10876068752</v>
      </c>
      <c r="Y547" s="14">
        <v>653879.73402176204</v>
      </c>
      <c r="Z547" s="14">
        <v>652486.94360302086</v>
      </c>
      <c r="AA547" s="14">
        <v>651184.92253570282</v>
      </c>
      <c r="AB547" s="14">
        <v>647799.27091443061</v>
      </c>
      <c r="AC547" s="14">
        <v>643276.62939888658</v>
      </c>
    </row>
    <row r="548" spans="1:29" s="14" customFormat="1">
      <c r="A548" s="1" t="s">
        <v>524</v>
      </c>
      <c r="B548" s="1" t="s">
        <v>525</v>
      </c>
      <c r="C548" s="1" t="s">
        <v>528</v>
      </c>
      <c r="D548" s="1"/>
      <c r="E548" s="1"/>
      <c r="F548" s="1">
        <v>9</v>
      </c>
      <c r="G548" s="1" t="s">
        <v>837</v>
      </c>
      <c r="H548" s="1" t="str">
        <f t="shared" si="9"/>
        <v>9아파트평균매매가격</v>
      </c>
      <c r="I548" s="1" t="s">
        <v>1386</v>
      </c>
      <c r="J548" s="13">
        <v>362309.16509378765</v>
      </c>
      <c r="K548" s="13">
        <v>361922.2402583661</v>
      </c>
      <c r="L548" s="13">
        <v>360938.79789274093</v>
      </c>
      <c r="M548" s="13">
        <v>359151.38120197033</v>
      </c>
      <c r="N548" s="13">
        <v>357335.5091883929</v>
      </c>
      <c r="O548" s="13">
        <v>355281.35118503048</v>
      </c>
      <c r="P548" s="13">
        <v>353374.48376742116</v>
      </c>
      <c r="Q548" s="14">
        <v>351636.93034666934</v>
      </c>
      <c r="R548" s="14">
        <v>350215.56876461202</v>
      </c>
      <c r="S548" s="14">
        <v>348065.62118588085</v>
      </c>
      <c r="T548" s="14">
        <v>345290.79928832105</v>
      </c>
      <c r="U548" s="14">
        <v>344536.00238532724</v>
      </c>
      <c r="V548" s="14">
        <v>342369.79582433542</v>
      </c>
      <c r="W548" s="14">
        <v>340312.83553972037</v>
      </c>
      <c r="X548" s="14">
        <v>339042.85371741618</v>
      </c>
      <c r="Y548" s="14">
        <v>338215.19656690647</v>
      </c>
      <c r="Z548" s="14">
        <v>338134.14273626002</v>
      </c>
      <c r="AA548" s="14">
        <v>337406.36205951095</v>
      </c>
      <c r="AB548" s="14">
        <v>335898.74169526401</v>
      </c>
      <c r="AC548" s="14">
        <v>334113.44739769812</v>
      </c>
    </row>
    <row r="549" spans="1:29" s="14" customFormat="1">
      <c r="A549" s="1" t="s">
        <v>524</v>
      </c>
      <c r="B549" s="1" t="s">
        <v>525</v>
      </c>
      <c r="C549" s="1" t="s">
        <v>529</v>
      </c>
      <c r="D549" s="1"/>
      <c r="E549" s="1"/>
      <c r="F549" s="1">
        <v>10</v>
      </c>
      <c r="G549" s="1" t="s">
        <v>837</v>
      </c>
      <c r="H549" s="1" t="str">
        <f t="shared" si="9"/>
        <v>10아파트평균매매가격</v>
      </c>
      <c r="I549" s="1" t="s">
        <v>1386</v>
      </c>
      <c r="J549" s="13">
        <v>428866.46911703824</v>
      </c>
      <c r="K549" s="13">
        <v>427615.99593428965</v>
      </c>
      <c r="L549" s="13">
        <v>426604.57491096866</v>
      </c>
      <c r="M549" s="13">
        <v>426220.76841634413</v>
      </c>
      <c r="N549" s="13">
        <v>424851.38277215365</v>
      </c>
      <c r="O549" s="13">
        <v>423059.47576652298</v>
      </c>
      <c r="P549" s="13">
        <v>422357.78964558901</v>
      </c>
      <c r="Q549" s="14">
        <v>420947.64506358036</v>
      </c>
      <c r="R549" s="14">
        <v>419474.02245870174</v>
      </c>
      <c r="S549" s="14">
        <v>418244.61344516755</v>
      </c>
      <c r="T549" s="14">
        <v>418173.29843991133</v>
      </c>
      <c r="U549" s="14">
        <v>413802.26331749704</v>
      </c>
      <c r="V549" s="14">
        <v>413272.700017386</v>
      </c>
      <c r="W549" s="14">
        <v>412604.80206520378</v>
      </c>
      <c r="X549" s="14">
        <v>411322.40263446455</v>
      </c>
      <c r="Y549" s="14">
        <v>410346.64925893117</v>
      </c>
      <c r="Z549" s="14">
        <v>410233.28620466706</v>
      </c>
      <c r="AA549" s="14">
        <v>409906.30935815797</v>
      </c>
      <c r="AB549" s="14">
        <v>409198.78907552554</v>
      </c>
      <c r="AC549" s="14">
        <v>407020.98841014068</v>
      </c>
    </row>
    <row r="550" spans="1:29" s="14" customFormat="1">
      <c r="A550" s="1" t="s">
        <v>524</v>
      </c>
      <c r="B550" s="1" t="s">
        <v>525</v>
      </c>
      <c r="C550" s="1" t="s">
        <v>530</v>
      </c>
      <c r="D550" s="1"/>
      <c r="E550" s="1"/>
      <c r="F550" s="1">
        <v>11</v>
      </c>
      <c r="G550" s="1" t="s">
        <v>837</v>
      </c>
      <c r="H550" s="1" t="str">
        <f t="shared" si="9"/>
        <v>11아파트평균매매가격</v>
      </c>
      <c r="I550" s="1" t="s">
        <v>1386</v>
      </c>
      <c r="J550" s="13">
        <v>649860.62519723247</v>
      </c>
      <c r="K550" s="13">
        <v>646555.97665973578</v>
      </c>
      <c r="L550" s="13">
        <v>642486.65985252953</v>
      </c>
      <c r="M550" s="13">
        <v>637017.44104733621</v>
      </c>
      <c r="N550" s="13">
        <v>633521.72717215621</v>
      </c>
      <c r="O550" s="13">
        <v>626948.82515925262</v>
      </c>
      <c r="P550" s="13">
        <v>621122.11409022124</v>
      </c>
      <c r="Q550" s="14">
        <v>613139.97110936267</v>
      </c>
      <c r="R550" s="14">
        <v>607291.58531774906</v>
      </c>
      <c r="S550" s="14">
        <v>602647.57589994778</v>
      </c>
      <c r="T550" s="14">
        <v>599794.33615285822</v>
      </c>
      <c r="U550" s="14">
        <v>593957.46592391084</v>
      </c>
      <c r="V550" s="14">
        <v>588660.52260418888</v>
      </c>
      <c r="W550" s="14">
        <v>586374.33785236883</v>
      </c>
      <c r="X550" s="14">
        <v>586607.53592481185</v>
      </c>
      <c r="Y550" s="14">
        <v>590171.09612330678</v>
      </c>
      <c r="Z550" s="14">
        <v>592226.5416891292</v>
      </c>
      <c r="AA550" s="14">
        <v>589864.8099380983</v>
      </c>
      <c r="AB550" s="14">
        <v>585203.92342767364</v>
      </c>
      <c r="AC550" s="14">
        <v>582256.00013808766</v>
      </c>
    </row>
    <row r="551" spans="1:29" s="14" customFormat="1">
      <c r="A551" s="1" t="s">
        <v>524</v>
      </c>
      <c r="B551" s="1" t="s">
        <v>525</v>
      </c>
      <c r="C551" s="1" t="s">
        <v>531</v>
      </c>
      <c r="D551" s="1"/>
      <c r="E551" s="1"/>
      <c r="F551" s="1">
        <v>12</v>
      </c>
      <c r="G551" s="1" t="s">
        <v>837</v>
      </c>
      <c r="H551" s="1" t="str">
        <f t="shared" si="9"/>
        <v>12아파트평균매매가격</v>
      </c>
      <c r="I551" s="1" t="s">
        <v>1386</v>
      </c>
      <c r="J551" s="13">
        <v>452515.06264711672</v>
      </c>
      <c r="K551" s="13">
        <v>452094.09907608695</v>
      </c>
      <c r="L551" s="13">
        <v>450050.30875706207</v>
      </c>
      <c r="M551" s="13">
        <v>446653.06216922257</v>
      </c>
      <c r="N551" s="13">
        <v>443789.91639605485</v>
      </c>
      <c r="O551" s="13">
        <v>440728.15227421414</v>
      </c>
      <c r="P551" s="13">
        <v>437927.10978819762</v>
      </c>
      <c r="Q551" s="14">
        <v>432259.44091449882</v>
      </c>
      <c r="R551" s="14">
        <v>429140.45166157006</v>
      </c>
      <c r="S551" s="14">
        <v>426376.07404933072</v>
      </c>
      <c r="T551" s="14">
        <v>423340.22854424489</v>
      </c>
      <c r="U551" s="14">
        <v>419715.1458069309</v>
      </c>
      <c r="V551" s="14">
        <v>416120.67044378631</v>
      </c>
      <c r="W551" s="14">
        <v>414175.29825178889</v>
      </c>
      <c r="X551" s="14">
        <v>413467.84760619042</v>
      </c>
      <c r="Y551" s="14">
        <v>415291.26855399116</v>
      </c>
      <c r="Z551" s="14">
        <v>415912.50426653255</v>
      </c>
      <c r="AA551" s="14">
        <v>414619.07063107932</v>
      </c>
      <c r="AB551" s="14">
        <v>411943.97636689385</v>
      </c>
      <c r="AC551" s="14">
        <v>410219.7857134057</v>
      </c>
    </row>
    <row r="552" spans="1:29" s="14" customFormat="1">
      <c r="A552" s="1" t="s">
        <v>524</v>
      </c>
      <c r="B552" s="1" t="s">
        <v>525</v>
      </c>
      <c r="C552" s="1" t="s">
        <v>532</v>
      </c>
      <c r="D552" s="1"/>
      <c r="E552" s="1"/>
      <c r="F552" s="1">
        <v>13</v>
      </c>
      <c r="G552" s="1" t="s">
        <v>837</v>
      </c>
      <c r="H552" s="1" t="str">
        <f t="shared" si="9"/>
        <v>13아파트평균매매가격</v>
      </c>
      <c r="I552" s="1" t="s">
        <v>1386</v>
      </c>
      <c r="J552" s="13">
        <v>850021.48936423555</v>
      </c>
      <c r="K552" s="13">
        <v>843792.01765151892</v>
      </c>
      <c r="L552" s="13">
        <v>837668.27850499807</v>
      </c>
      <c r="M552" s="13">
        <v>830097.52904364828</v>
      </c>
      <c r="N552" s="13">
        <v>825960.22294664616</v>
      </c>
      <c r="O552" s="13">
        <v>815826.09368645551</v>
      </c>
      <c r="P552" s="13">
        <v>806930.55030909483</v>
      </c>
      <c r="Q552" s="14">
        <v>796600.91528739734</v>
      </c>
      <c r="R552" s="14">
        <v>787984.19580346253</v>
      </c>
      <c r="S552" s="14">
        <v>781433.74004019808</v>
      </c>
      <c r="T552" s="14">
        <v>778765.71107692376</v>
      </c>
      <c r="U552" s="14">
        <v>769532.44248833379</v>
      </c>
      <c r="V552" s="14">
        <v>762520.0102370074</v>
      </c>
      <c r="W552" s="14">
        <v>759890.40629079426</v>
      </c>
      <c r="X552" s="14">
        <v>761071.44743898767</v>
      </c>
      <c r="Y552" s="14">
        <v>769958.0959176746</v>
      </c>
      <c r="Z552" s="14">
        <v>773487.99562827102</v>
      </c>
      <c r="AA552" s="14">
        <v>770027.98904614476</v>
      </c>
      <c r="AB552" s="14">
        <v>763325.58845643175</v>
      </c>
      <c r="AC552" s="14">
        <v>759119.59428324283</v>
      </c>
    </row>
    <row r="553" spans="1:29" s="14" customFormat="1">
      <c r="A553" s="1" t="s">
        <v>524</v>
      </c>
      <c r="B553" s="1" t="s">
        <v>533</v>
      </c>
      <c r="C553" s="1"/>
      <c r="D553" s="1"/>
      <c r="E553" s="1"/>
      <c r="F553" s="1">
        <v>14</v>
      </c>
      <c r="G553" s="1" t="s">
        <v>837</v>
      </c>
      <c r="H553" s="1" t="str">
        <f t="shared" si="9"/>
        <v>14아파트평균매매가격</v>
      </c>
      <c r="I553" s="1" t="s">
        <v>1386</v>
      </c>
      <c r="J553" s="13">
        <v>283105.86794027028</v>
      </c>
      <c r="K553" s="13">
        <v>282764.54637018777</v>
      </c>
      <c r="L553" s="13">
        <v>281913.05230276706</v>
      </c>
      <c r="M553" s="13">
        <v>280914.03568063152</v>
      </c>
      <c r="N553" s="13">
        <v>279775.96233570005</v>
      </c>
      <c r="O553" s="13">
        <v>278317.62277161068</v>
      </c>
      <c r="P553" s="13">
        <v>276512.62595889793</v>
      </c>
      <c r="Q553" s="14">
        <v>274251.26022135996</v>
      </c>
      <c r="R553" s="14">
        <v>271878.84556332347</v>
      </c>
      <c r="S553" s="14">
        <v>269860.7125249324</v>
      </c>
      <c r="T553" s="14">
        <v>268089.9715397734</v>
      </c>
      <c r="U553" s="14">
        <v>265668.84504854411</v>
      </c>
      <c r="V553" s="14">
        <v>263678.7085397364</v>
      </c>
      <c r="W553" s="14">
        <v>262279.73274540144</v>
      </c>
      <c r="X553" s="14">
        <v>261284.61492188415</v>
      </c>
      <c r="Y553" s="14">
        <v>261065.13697768148</v>
      </c>
      <c r="Z553" s="14">
        <v>261526.05320159387</v>
      </c>
      <c r="AA553" s="14">
        <v>261570.99228441319</v>
      </c>
      <c r="AB553" s="14">
        <v>260886.98415889349</v>
      </c>
      <c r="AC553" s="14">
        <v>260116.14957445097</v>
      </c>
    </row>
    <row r="554" spans="1:29" s="14" customFormat="1">
      <c r="A554" s="1" t="s">
        <v>524</v>
      </c>
      <c r="B554" s="1" t="s">
        <v>533</v>
      </c>
      <c r="C554" s="1" t="s">
        <v>534</v>
      </c>
      <c r="D554" s="1"/>
      <c r="E554" s="1"/>
      <c r="F554" s="1">
        <v>15</v>
      </c>
      <c r="G554" s="1" t="s">
        <v>837</v>
      </c>
      <c r="H554" s="1" t="str">
        <f t="shared" si="9"/>
        <v>15아파트평균매매가격</v>
      </c>
      <c r="I554" s="1" t="s">
        <v>1386</v>
      </c>
      <c r="J554" s="13">
        <v>398443.43308257801</v>
      </c>
      <c r="K554" s="13">
        <v>397798.06842740928</v>
      </c>
      <c r="L554" s="13">
        <v>396563.43083311216</v>
      </c>
      <c r="M554" s="13">
        <v>395224.60488009796</v>
      </c>
      <c r="N554" s="13">
        <v>393814.70869650145</v>
      </c>
      <c r="O554" s="13">
        <v>391458.16718643834</v>
      </c>
      <c r="P554" s="13">
        <v>388490.10353281983</v>
      </c>
      <c r="Q554" s="14">
        <v>384997.87470885605</v>
      </c>
      <c r="R554" s="14">
        <v>380609.92251136911</v>
      </c>
      <c r="S554" s="14">
        <v>376290.12472817197</v>
      </c>
      <c r="T554" s="14">
        <v>372539.1486777754</v>
      </c>
      <c r="U554" s="14">
        <v>369608.44591872353</v>
      </c>
      <c r="V554" s="14">
        <v>365695.70177064708</v>
      </c>
      <c r="W554" s="14">
        <v>363119.85912352632</v>
      </c>
      <c r="X554" s="14">
        <v>361793.91515112185</v>
      </c>
      <c r="Y554" s="14">
        <v>362433.48492876347</v>
      </c>
      <c r="Z554" s="14">
        <v>363141.54078812141</v>
      </c>
      <c r="AA554" s="14">
        <v>363700.25820581865</v>
      </c>
      <c r="AB554" s="14">
        <v>362517.91037872253</v>
      </c>
      <c r="AC554" s="14">
        <v>361355.0739919921</v>
      </c>
    </row>
    <row r="555" spans="1:29" s="14" customFormat="1">
      <c r="A555" s="1" t="s">
        <v>524</v>
      </c>
      <c r="B555" s="1" t="s">
        <v>533</v>
      </c>
      <c r="C555" s="1" t="s">
        <v>535</v>
      </c>
      <c r="D555" s="1"/>
      <c r="E555" s="1"/>
      <c r="F555" s="1">
        <v>16</v>
      </c>
      <c r="G555" s="1" t="s">
        <v>837</v>
      </c>
      <c r="H555" s="1" t="str">
        <f t="shared" si="9"/>
        <v>16아파트평균매매가격</v>
      </c>
      <c r="I555" s="1" t="s">
        <v>1386</v>
      </c>
      <c r="J555" s="13">
        <v>301048.5902295087</v>
      </c>
      <c r="K555" s="13">
        <v>300874.67881302949</v>
      </c>
      <c r="L555" s="13">
        <v>299917.70087144646</v>
      </c>
      <c r="M555" s="13">
        <v>298829.86133318132</v>
      </c>
      <c r="N555" s="13">
        <v>297708.95787889819</v>
      </c>
      <c r="O555" s="13">
        <v>296335.7160763244</v>
      </c>
      <c r="P555" s="13">
        <v>295569.96178542625</v>
      </c>
      <c r="Q555" s="14">
        <v>293621.02385545144</v>
      </c>
      <c r="R555" s="14">
        <v>290778.08320653962</v>
      </c>
      <c r="S555" s="14">
        <v>288411.13673291256</v>
      </c>
      <c r="T555" s="14">
        <v>286189.63827338826</v>
      </c>
      <c r="U555" s="14">
        <v>283035.4851106304</v>
      </c>
      <c r="V555" s="14">
        <v>281292.65705403371</v>
      </c>
      <c r="W555" s="14">
        <v>280263.7747568622</v>
      </c>
      <c r="X555" s="14">
        <v>279514.05841582408</v>
      </c>
      <c r="Y555" s="14">
        <v>279388.11128730333</v>
      </c>
      <c r="Z555" s="14">
        <v>279825.78271569777</v>
      </c>
      <c r="AA555" s="14">
        <v>280156.34220951912</v>
      </c>
      <c r="AB555" s="14">
        <v>279678.51654303959</v>
      </c>
      <c r="AC555" s="14">
        <v>278698.31256413041</v>
      </c>
    </row>
    <row r="556" spans="1:29" s="14" customFormat="1">
      <c r="A556" s="1" t="s">
        <v>524</v>
      </c>
      <c r="B556" s="1" t="s">
        <v>533</v>
      </c>
      <c r="C556" s="1" t="s">
        <v>536</v>
      </c>
      <c r="D556" s="1"/>
      <c r="E556" s="1"/>
      <c r="F556" s="1">
        <v>17</v>
      </c>
      <c r="G556" s="1" t="s">
        <v>837</v>
      </c>
      <c r="H556" s="1" t="str">
        <f t="shared" si="9"/>
        <v>17아파트평균매매가격</v>
      </c>
      <c r="I556" s="1" t="s">
        <v>1386</v>
      </c>
      <c r="J556" s="13">
        <v>239871.97956820775</v>
      </c>
      <c r="K556" s="13">
        <v>239343.68681600539</v>
      </c>
      <c r="L556" s="13">
        <v>239106.67899552983</v>
      </c>
      <c r="M556" s="13">
        <v>238661.97330358811</v>
      </c>
      <c r="N556" s="13">
        <v>237906.1358600297</v>
      </c>
      <c r="O556" s="13">
        <v>237083.46903010833</v>
      </c>
      <c r="P556" s="13">
        <v>235939.67498969662</v>
      </c>
      <c r="Q556" s="14">
        <v>234881.52614032957</v>
      </c>
      <c r="R556" s="14">
        <v>233625.9740845419</v>
      </c>
      <c r="S556" s="14">
        <v>232582.78752511553</v>
      </c>
      <c r="T556" s="14">
        <v>232019.69608281532</v>
      </c>
      <c r="U556" s="14">
        <v>230287.41461520465</v>
      </c>
      <c r="V556" s="14">
        <v>229013.08882009736</v>
      </c>
      <c r="W556" s="14">
        <v>228109.28589383446</v>
      </c>
      <c r="X556" s="14">
        <v>227112.04801963674</v>
      </c>
      <c r="Y556" s="14">
        <v>227219.7017692909</v>
      </c>
      <c r="Z556" s="14">
        <v>227920.14873337728</v>
      </c>
      <c r="AA556" s="14">
        <v>227996.4182966715</v>
      </c>
      <c r="AB556" s="14">
        <v>227499.22860893878</v>
      </c>
      <c r="AC556" s="14">
        <v>226793.97109719206</v>
      </c>
    </row>
    <row r="557" spans="1:29" s="14" customFormat="1">
      <c r="A557" s="1" t="s">
        <v>524</v>
      </c>
      <c r="B557" s="1" t="s">
        <v>533</v>
      </c>
      <c r="C557" s="1" t="s">
        <v>537</v>
      </c>
      <c r="D557" s="1"/>
      <c r="E557" s="1"/>
      <c r="F557" s="1">
        <v>18</v>
      </c>
      <c r="G557" s="1" t="s">
        <v>837</v>
      </c>
      <c r="H557" s="1" t="str">
        <f t="shared" si="9"/>
        <v>18아파트평균매매가격</v>
      </c>
      <c r="I557" s="1" t="s">
        <v>1386</v>
      </c>
      <c r="J557" s="13">
        <v>262206.74158365082</v>
      </c>
      <c r="K557" s="13">
        <v>261705.61847856137</v>
      </c>
      <c r="L557" s="13">
        <v>260754.41077851006</v>
      </c>
      <c r="M557" s="13">
        <v>259668.96718185965</v>
      </c>
      <c r="N557" s="13">
        <v>257963.50478618118</v>
      </c>
      <c r="O557" s="13">
        <v>256188.26164586924</v>
      </c>
      <c r="P557" s="13">
        <v>254108.82843902337</v>
      </c>
      <c r="Q557" s="14">
        <v>251174.59469081176</v>
      </c>
      <c r="R557" s="14">
        <v>249584.48969097863</v>
      </c>
      <c r="S557" s="14">
        <v>248704.12697883023</v>
      </c>
      <c r="T557" s="14">
        <v>246987.10438392183</v>
      </c>
      <c r="U557" s="14">
        <v>245259.11636515567</v>
      </c>
      <c r="V557" s="14">
        <v>243535.14152303286</v>
      </c>
      <c r="W557" s="14">
        <v>242094.08892807135</v>
      </c>
      <c r="X557" s="14">
        <v>241309.81075058738</v>
      </c>
      <c r="Y557" s="14">
        <v>241597.71101692243</v>
      </c>
      <c r="Z557" s="14">
        <v>242051.99278094046</v>
      </c>
      <c r="AA557" s="14">
        <v>241792.29969543603</v>
      </c>
      <c r="AB557" s="14">
        <v>241164.98604095378</v>
      </c>
      <c r="AC557" s="14">
        <v>240564.77188267923</v>
      </c>
    </row>
    <row r="558" spans="1:29" s="14" customFormat="1">
      <c r="A558" s="1" t="s">
        <v>524</v>
      </c>
      <c r="B558" s="1" t="s">
        <v>533</v>
      </c>
      <c r="C558" s="1" t="s">
        <v>538</v>
      </c>
      <c r="D558" s="1"/>
      <c r="E558" s="1"/>
      <c r="F558" s="1">
        <v>19</v>
      </c>
      <c r="G558" s="1" t="s">
        <v>837</v>
      </c>
      <c r="H558" s="1" t="str">
        <f t="shared" si="9"/>
        <v>19아파트평균매매가격</v>
      </c>
      <c r="I558" s="1" t="s">
        <v>1386</v>
      </c>
      <c r="J558" s="13">
        <v>166727.03718601947</v>
      </c>
      <c r="K558" s="13">
        <v>166928.34852954323</v>
      </c>
      <c r="L558" s="13">
        <v>166452.78761061947</v>
      </c>
      <c r="M558" s="13">
        <v>166220.30508626084</v>
      </c>
      <c r="N558" s="13">
        <v>166238.26217931529</v>
      </c>
      <c r="O558" s="13">
        <v>166153.63627424688</v>
      </c>
      <c r="P558" s="13">
        <v>165883.58161258604</v>
      </c>
      <c r="Q558" s="14">
        <v>165219.218803075</v>
      </c>
      <c r="R558" s="14">
        <v>165176.02201215696</v>
      </c>
      <c r="S558" s="14">
        <v>164547.55765620808</v>
      </c>
      <c r="T558" s="14">
        <v>163810.64785018325</v>
      </c>
      <c r="U558" s="14">
        <v>163380.05553288048</v>
      </c>
      <c r="V558" s="14">
        <v>163456.44614518984</v>
      </c>
      <c r="W558" s="14">
        <v>163734.43286419834</v>
      </c>
      <c r="X558" s="14">
        <v>163741.49461233121</v>
      </c>
      <c r="Y558" s="14">
        <v>164308.88509850332</v>
      </c>
      <c r="Z558" s="14">
        <v>164947.94099680588</v>
      </c>
      <c r="AA558" s="14">
        <v>165203.02682485446</v>
      </c>
      <c r="AB558" s="14">
        <v>165186.88877255088</v>
      </c>
      <c r="AC558" s="14">
        <v>165007.82860472333</v>
      </c>
    </row>
    <row r="559" spans="1:29" s="14" customFormat="1">
      <c r="A559" s="1" t="s">
        <v>524</v>
      </c>
      <c r="B559" s="1" t="s">
        <v>533</v>
      </c>
      <c r="C559" s="1" t="s">
        <v>539</v>
      </c>
      <c r="D559" s="1"/>
      <c r="E559" s="1"/>
      <c r="F559" s="1">
        <v>20</v>
      </c>
      <c r="G559" s="1" t="s">
        <v>837</v>
      </c>
      <c r="H559" s="1" t="str">
        <f t="shared" si="9"/>
        <v>20아파트평균매매가격</v>
      </c>
      <c r="I559" s="1" t="s">
        <v>1386</v>
      </c>
      <c r="J559" s="13">
        <v>275224.72693846363</v>
      </c>
      <c r="K559" s="13">
        <v>275223.38527177158</v>
      </c>
      <c r="L559" s="13">
        <v>273713.0092306413</v>
      </c>
      <c r="M559" s="13">
        <v>271881.98815224954</v>
      </c>
      <c r="N559" s="13">
        <v>270299.1500229832</v>
      </c>
      <c r="O559" s="13">
        <v>268008.77505349345</v>
      </c>
      <c r="P559" s="13">
        <v>265189.70505159174</v>
      </c>
      <c r="Q559" s="14">
        <v>261366.33845417397</v>
      </c>
      <c r="R559" s="14">
        <v>258502.69792942764</v>
      </c>
      <c r="S559" s="14">
        <v>256616.33835597872</v>
      </c>
      <c r="T559" s="14">
        <v>255214.08979880335</v>
      </c>
      <c r="U559" s="14">
        <v>252903.14644366235</v>
      </c>
      <c r="V559" s="14">
        <v>251132.95104415875</v>
      </c>
      <c r="W559" s="14">
        <v>249332.4309830096</v>
      </c>
      <c r="X559" s="14">
        <v>248148.84854358333</v>
      </c>
      <c r="Y559" s="14">
        <v>245957.95121422515</v>
      </c>
      <c r="Z559" s="14">
        <v>245848.27029981714</v>
      </c>
      <c r="AA559" s="14">
        <v>245157.06421807376</v>
      </c>
      <c r="AB559" s="14">
        <v>244546.12066868987</v>
      </c>
      <c r="AC559" s="14">
        <v>244221.18989673167</v>
      </c>
    </row>
    <row r="560" spans="1:29" s="14" customFormat="1">
      <c r="A560" s="1" t="s">
        <v>524</v>
      </c>
      <c r="B560" s="1" t="s">
        <v>533</v>
      </c>
      <c r="C560" s="1" t="s">
        <v>540</v>
      </c>
      <c r="D560" s="1"/>
      <c r="E560" s="1"/>
      <c r="F560" s="1">
        <v>21</v>
      </c>
      <c r="G560" s="1" t="s">
        <v>837</v>
      </c>
      <c r="H560" s="1" t="str">
        <f t="shared" si="9"/>
        <v>21아파트평균매매가격</v>
      </c>
      <c r="I560" s="1" t="s">
        <v>1386</v>
      </c>
      <c r="J560" s="13">
        <v>189216.3484870939</v>
      </c>
      <c r="K560" s="13">
        <v>189199.35106055532</v>
      </c>
      <c r="L560" s="13">
        <v>188712.31004676866</v>
      </c>
      <c r="M560" s="13">
        <v>188373.72558690578</v>
      </c>
      <c r="N560" s="13">
        <v>187836.21092063127</v>
      </c>
      <c r="O560" s="13">
        <v>187755.2394786801</v>
      </c>
      <c r="P560" s="13">
        <v>185467.67597334806</v>
      </c>
      <c r="Q560" s="14">
        <v>184608.35821432175</v>
      </c>
      <c r="R560" s="14">
        <v>183624.04978037419</v>
      </c>
      <c r="S560" s="14">
        <v>182346.9920257394</v>
      </c>
      <c r="T560" s="14">
        <v>181109.06697135864</v>
      </c>
      <c r="U560" s="14">
        <v>179051.90847929782</v>
      </c>
      <c r="V560" s="14">
        <v>176946.38616983854</v>
      </c>
      <c r="W560" s="14">
        <v>175944.39407734008</v>
      </c>
      <c r="X560" s="14">
        <v>174862.19461794346</v>
      </c>
      <c r="Y560" s="14">
        <v>174314.69645976083</v>
      </c>
      <c r="Z560" s="14">
        <v>174527.44018988818</v>
      </c>
      <c r="AA560" s="14">
        <v>174315.49888486683</v>
      </c>
      <c r="AB560" s="14">
        <v>173132.78109510848</v>
      </c>
      <c r="AC560" s="14">
        <v>172311.7141460767</v>
      </c>
    </row>
    <row r="561" spans="1:29" s="14" customFormat="1">
      <c r="A561" s="1" t="s">
        <v>524</v>
      </c>
      <c r="B561" s="1" t="s">
        <v>541</v>
      </c>
      <c r="C561" s="1"/>
      <c r="D561" s="1"/>
      <c r="E561" s="1"/>
      <c r="F561" s="1">
        <v>22</v>
      </c>
      <c r="G561" s="1" t="s">
        <v>837</v>
      </c>
      <c r="H561" s="1" t="str">
        <f t="shared" si="9"/>
        <v>22아파트평균매매가격</v>
      </c>
      <c r="I561" s="1" t="s">
        <v>1386</v>
      </c>
      <c r="J561" s="13">
        <v>213885.10853813164</v>
      </c>
      <c r="K561" s="13">
        <v>213344.67587054175</v>
      </c>
      <c r="L561" s="13">
        <v>212904.1103426562</v>
      </c>
      <c r="M561" s="13">
        <v>212441.18363333336</v>
      </c>
      <c r="N561" s="13">
        <v>211410.0788549328</v>
      </c>
      <c r="O561" s="13">
        <v>210325.41214165103</v>
      </c>
      <c r="P561" s="13">
        <v>208974.58901219841</v>
      </c>
      <c r="Q561" s="14">
        <v>207506.52096607265</v>
      </c>
      <c r="R561" s="14">
        <v>206261.76140023823</v>
      </c>
      <c r="S561" s="14">
        <v>204797.86671253643</v>
      </c>
      <c r="T561" s="14">
        <v>203840.94498648582</v>
      </c>
      <c r="U561" s="14">
        <v>202522.75495616707</v>
      </c>
      <c r="V561" s="14">
        <v>200791.69803403315</v>
      </c>
      <c r="W561" s="14">
        <v>199520.65125611279</v>
      </c>
      <c r="X561" s="14">
        <v>198612.5042892065</v>
      </c>
      <c r="Y561" s="14">
        <v>198802.89600619147</v>
      </c>
      <c r="Z561" s="14">
        <v>198975.17005459964</v>
      </c>
      <c r="AA561" s="14">
        <v>198906.00533954226</v>
      </c>
      <c r="AB561" s="14">
        <v>198652.32550618082</v>
      </c>
      <c r="AC561" s="14">
        <v>198262.43128493763</v>
      </c>
    </row>
    <row r="562" spans="1:29" s="14" customFormat="1">
      <c r="A562" s="1" t="s">
        <v>524</v>
      </c>
      <c r="B562" s="1" t="s">
        <v>542</v>
      </c>
      <c r="C562" s="1"/>
      <c r="D562" s="1"/>
      <c r="E562" s="1"/>
      <c r="F562" s="1">
        <v>23</v>
      </c>
      <c r="G562" s="1" t="s">
        <v>837</v>
      </c>
      <c r="H562" s="1" t="str">
        <f t="shared" si="9"/>
        <v>23아파트평균매매가격</v>
      </c>
      <c r="I562" s="1" t="s">
        <v>1386</v>
      </c>
      <c r="J562" s="13">
        <v>220945.34456635034</v>
      </c>
      <c r="K562" s="13">
        <v>220211.09306740281</v>
      </c>
      <c r="L562" s="13">
        <v>219657.26223831237</v>
      </c>
      <c r="M562" s="13">
        <v>218851.79305066468</v>
      </c>
      <c r="N562" s="13">
        <v>218090.51951474245</v>
      </c>
      <c r="O562" s="13">
        <v>216775.76243437018</v>
      </c>
      <c r="P562" s="13">
        <v>215741.8949809492</v>
      </c>
      <c r="Q562" s="14">
        <v>214471.36196976213</v>
      </c>
      <c r="R562" s="14">
        <v>213811.83251174269</v>
      </c>
      <c r="S562" s="14">
        <v>213501.19707908755</v>
      </c>
      <c r="T562" s="14">
        <v>213158.68386855928</v>
      </c>
      <c r="U562" s="14">
        <v>212791.52509696479</v>
      </c>
      <c r="V562" s="14">
        <v>212028.67597280114</v>
      </c>
      <c r="W562" s="14">
        <v>211542.948655855</v>
      </c>
      <c r="X562" s="14">
        <v>211225.51782589377</v>
      </c>
      <c r="Y562" s="14">
        <v>211163.07397288471</v>
      </c>
      <c r="Z562" s="14">
        <v>211226.18447020592</v>
      </c>
      <c r="AA562" s="14">
        <v>211071.46808301195</v>
      </c>
      <c r="AB562" s="14">
        <v>210623.9947531333</v>
      </c>
      <c r="AC562" s="14">
        <v>210402.69884932481</v>
      </c>
    </row>
    <row r="563" spans="1:29" s="14" customFormat="1">
      <c r="A563" s="1" t="s">
        <v>524</v>
      </c>
      <c r="B563" s="1" t="s">
        <v>542</v>
      </c>
      <c r="C563" s="1" t="s">
        <v>543</v>
      </c>
      <c r="D563" s="1"/>
      <c r="E563" s="1"/>
      <c r="F563" s="1">
        <v>24</v>
      </c>
      <c r="G563" s="1" t="s">
        <v>837</v>
      </c>
      <c r="H563" s="1" t="str">
        <f t="shared" si="9"/>
        <v>24아파트평균매매가격</v>
      </c>
      <c r="I563" s="1" t="s">
        <v>1386</v>
      </c>
      <c r="J563" s="13">
        <v>226292.44267433486</v>
      </c>
      <c r="K563" s="13">
        <v>226312.57050043021</v>
      </c>
      <c r="L563" s="13">
        <v>226386.99109542611</v>
      </c>
      <c r="M563" s="13">
        <v>226158.59807732748</v>
      </c>
      <c r="N563" s="13">
        <v>225785.70767302968</v>
      </c>
      <c r="O563" s="13">
        <v>224924.99880048487</v>
      </c>
      <c r="P563" s="13">
        <v>224395.69406721886</v>
      </c>
      <c r="Q563" s="14">
        <v>223549.7295012945</v>
      </c>
      <c r="R563" s="14">
        <v>223089.59561536019</v>
      </c>
      <c r="S563" s="14">
        <v>222964.90924084937</v>
      </c>
      <c r="T563" s="14">
        <v>222597.97923201491</v>
      </c>
      <c r="U563" s="14">
        <v>221816.93707816722</v>
      </c>
      <c r="V563" s="14">
        <v>221075.50235100021</v>
      </c>
      <c r="W563" s="14">
        <v>220808.98340270377</v>
      </c>
      <c r="X563" s="14">
        <v>220526.52619282843</v>
      </c>
      <c r="Y563" s="14">
        <v>220147.85954662351</v>
      </c>
      <c r="Z563" s="14">
        <v>220065.07115376933</v>
      </c>
      <c r="AA563" s="14">
        <v>219691.25745651661</v>
      </c>
      <c r="AB563" s="14">
        <v>218998.42079903299</v>
      </c>
      <c r="AC563" s="14">
        <v>218780.89873151376</v>
      </c>
    </row>
    <row r="564" spans="1:29" s="14" customFormat="1">
      <c r="A564" s="1" t="s">
        <v>524</v>
      </c>
      <c r="B564" s="1" t="s">
        <v>542</v>
      </c>
      <c r="C564" s="1" t="s">
        <v>544</v>
      </c>
      <c r="D564" s="1"/>
      <c r="E564" s="1"/>
      <c r="F564" s="1">
        <v>25</v>
      </c>
      <c r="G564" s="1" t="s">
        <v>837</v>
      </c>
      <c r="H564" s="1" t="str">
        <f t="shared" si="9"/>
        <v>25아파트평균매매가격</v>
      </c>
      <c r="I564" s="1" t="s">
        <v>1386</v>
      </c>
      <c r="J564" s="13">
        <v>245989.887503868</v>
      </c>
      <c r="K564" s="13">
        <v>244474.39403646725</v>
      </c>
      <c r="L564" s="13">
        <v>244036.3839150735</v>
      </c>
      <c r="M564" s="13">
        <v>243003.8915892207</v>
      </c>
      <c r="N564" s="13">
        <v>242073.33773941244</v>
      </c>
      <c r="O564" s="13">
        <v>240454.5397742725</v>
      </c>
      <c r="P564" s="13">
        <v>238988.1681876989</v>
      </c>
      <c r="Q564" s="14">
        <v>237319.02694107767</v>
      </c>
      <c r="R564" s="14">
        <v>236835.13564654283</v>
      </c>
      <c r="S564" s="14">
        <v>236540.38200276799</v>
      </c>
      <c r="T564" s="14">
        <v>236442.24686740214</v>
      </c>
      <c r="U564" s="14">
        <v>234996.12140497612</v>
      </c>
      <c r="V564" s="14">
        <v>234171.92707614854</v>
      </c>
      <c r="W564" s="14">
        <v>233195.13139251579</v>
      </c>
      <c r="X564" s="14">
        <v>232619.6156545821</v>
      </c>
      <c r="Y564" s="14">
        <v>232558.34643448098</v>
      </c>
      <c r="Z564" s="14">
        <v>232579.34753138587</v>
      </c>
      <c r="AA564" s="14">
        <v>232486.21910111146</v>
      </c>
      <c r="AB564" s="14">
        <v>232044.22497207473</v>
      </c>
      <c r="AC564" s="14">
        <v>231720.16100294786</v>
      </c>
    </row>
    <row r="565" spans="1:29" s="14" customFormat="1">
      <c r="A565" s="1" t="s">
        <v>524</v>
      </c>
      <c r="B565" s="1" t="s">
        <v>542</v>
      </c>
      <c r="C565" s="1" t="s">
        <v>545</v>
      </c>
      <c r="D565" s="1"/>
      <c r="E565" s="1"/>
      <c r="F565" s="1">
        <v>26</v>
      </c>
      <c r="G565" s="1" t="s">
        <v>837</v>
      </c>
      <c r="H565" s="1" t="str">
        <f t="shared" si="9"/>
        <v>26아파트평균매매가격</v>
      </c>
      <c r="I565" s="1" t="s">
        <v>1386</v>
      </c>
      <c r="J565" s="13">
        <v>187179.13573630992</v>
      </c>
      <c r="K565" s="13">
        <v>186335.08772244144</v>
      </c>
      <c r="L565" s="13">
        <v>184863.07742648554</v>
      </c>
      <c r="M565" s="13">
        <v>183573.85969835703</v>
      </c>
      <c r="N565" s="13">
        <v>182504.80099005706</v>
      </c>
      <c r="O565" s="13">
        <v>180944.71056433476</v>
      </c>
      <c r="P565" s="13">
        <v>179740.29836089222</v>
      </c>
      <c r="Q565" s="14">
        <v>178363.66099039104</v>
      </c>
      <c r="R565" s="14">
        <v>177262.91357677069</v>
      </c>
      <c r="S565" s="14">
        <v>176700.36266991202</v>
      </c>
      <c r="T565" s="14">
        <v>176125.07524147833</v>
      </c>
      <c r="U565" s="14">
        <v>176501.96827399399</v>
      </c>
      <c r="V565" s="14">
        <v>175780.1067271168</v>
      </c>
      <c r="W565" s="14">
        <v>175561.37686670426</v>
      </c>
      <c r="X565" s="14">
        <v>175486.86944028267</v>
      </c>
      <c r="Y565" s="14">
        <v>175827.49690168921</v>
      </c>
      <c r="Z565" s="14">
        <v>176124.11329158788</v>
      </c>
      <c r="AA565" s="14">
        <v>176180.93241933009</v>
      </c>
      <c r="AB565" s="14">
        <v>176041.11885525493</v>
      </c>
      <c r="AC565" s="14">
        <v>175929.53660488722</v>
      </c>
    </row>
    <row r="566" spans="1:29" s="14" customFormat="1">
      <c r="A566" s="1" t="s">
        <v>524</v>
      </c>
      <c r="B566" s="1" t="s">
        <v>546</v>
      </c>
      <c r="C566" s="1"/>
      <c r="D566" s="1"/>
      <c r="E566" s="1"/>
      <c r="F566" s="1">
        <v>27</v>
      </c>
      <c r="G566" s="1" t="s">
        <v>837</v>
      </c>
      <c r="H566" s="1" t="str">
        <f t="shared" si="9"/>
        <v>27아파트평균매매가격</v>
      </c>
      <c r="I566" s="1" t="s">
        <v>1386</v>
      </c>
      <c r="J566" s="13">
        <v>205633.64549865635</v>
      </c>
      <c r="K566" s="13">
        <v>204258.41189836169</v>
      </c>
      <c r="L566" s="13">
        <v>203849.59490581029</v>
      </c>
      <c r="M566" s="13">
        <v>203208.89920876164</v>
      </c>
      <c r="N566" s="13">
        <v>202680.69199162858</v>
      </c>
      <c r="O566" s="13">
        <v>201057.42433008258</v>
      </c>
      <c r="P566" s="13">
        <v>199841.56999687725</v>
      </c>
      <c r="Q566" s="14">
        <v>197911.12511395491</v>
      </c>
      <c r="R566" s="14">
        <v>197605.70924721952</v>
      </c>
      <c r="S566" s="14">
        <v>197749.51330450547</v>
      </c>
      <c r="T566" s="14">
        <v>198112.93176358633</v>
      </c>
      <c r="U566" s="14">
        <v>197902.58973017492</v>
      </c>
      <c r="V566" s="14">
        <v>197957.90830361046</v>
      </c>
      <c r="W566" s="14">
        <v>197747.884722043</v>
      </c>
      <c r="X566" s="14">
        <v>197879.57337133432</v>
      </c>
      <c r="Y566" s="14">
        <v>198458.66068761237</v>
      </c>
      <c r="Z566" s="14">
        <v>198701.28334293031</v>
      </c>
      <c r="AA566" s="14">
        <v>198755.33313982989</v>
      </c>
      <c r="AB566" s="14">
        <v>198131.32214282433</v>
      </c>
      <c r="AC566" s="14">
        <v>197619.10386918444</v>
      </c>
    </row>
    <row r="567" spans="1:29" s="14" customFormat="1">
      <c r="A567" s="1" t="s">
        <v>524</v>
      </c>
      <c r="B567" s="1" t="s">
        <v>547</v>
      </c>
      <c r="C567" s="1"/>
      <c r="D567" s="1"/>
      <c r="E567" s="1"/>
      <c r="F567" s="1">
        <v>28</v>
      </c>
      <c r="G567" s="1" t="s">
        <v>837</v>
      </c>
      <c r="H567" s="1" t="str">
        <f t="shared" si="9"/>
        <v>28아파트평균매매가격</v>
      </c>
      <c r="I567" s="1" t="s">
        <v>1386</v>
      </c>
      <c r="J567" s="13">
        <v>136543.83195732691</v>
      </c>
      <c r="K567" s="13">
        <v>136555.33037543844</v>
      </c>
      <c r="L567" s="13">
        <v>137294.32937129808</v>
      </c>
      <c r="M567" s="13">
        <v>137672.16110558942</v>
      </c>
      <c r="N567" s="13">
        <v>138470.39901673188</v>
      </c>
      <c r="O567" s="13">
        <v>139120.20116148301</v>
      </c>
      <c r="P567" s="13">
        <v>139444.37942025706</v>
      </c>
      <c r="Q567" s="14">
        <v>139400.16563687168</v>
      </c>
      <c r="R567" s="14">
        <v>139372.81199497444</v>
      </c>
      <c r="S567" s="14">
        <v>139396.16965976666</v>
      </c>
      <c r="T567" s="14">
        <v>139550.94496638863</v>
      </c>
      <c r="U567" s="14">
        <v>140319.62931226895</v>
      </c>
      <c r="V567" s="14">
        <v>140341.00300452139</v>
      </c>
      <c r="W567" s="14">
        <v>140478.06537084328</v>
      </c>
      <c r="X567" s="14">
        <v>140606.14447668422</v>
      </c>
      <c r="Y567" s="14">
        <v>140910.54529248219</v>
      </c>
      <c r="Z567" s="14">
        <v>141098.9584418883</v>
      </c>
      <c r="AA567" s="14">
        <v>141152.05399796308</v>
      </c>
      <c r="AB567" s="14">
        <v>141124.3781784591</v>
      </c>
      <c r="AC567" s="14">
        <v>141049.8382843759</v>
      </c>
    </row>
    <row r="568" spans="1:29" s="14" customFormat="1">
      <c r="A568" s="1" t="s">
        <v>524</v>
      </c>
      <c r="B568" s="1" t="s">
        <v>548</v>
      </c>
      <c r="C568" s="1"/>
      <c r="D568" s="1"/>
      <c r="E568" s="1"/>
      <c r="F568" s="1">
        <v>29</v>
      </c>
      <c r="G568" s="1" t="s">
        <v>837</v>
      </c>
      <c r="H568" s="1" t="str">
        <f t="shared" si="9"/>
        <v>29아파트평균매매가격</v>
      </c>
      <c r="I568" s="1" t="s">
        <v>1386</v>
      </c>
      <c r="J568" s="13">
        <v>173972.94427999525</v>
      </c>
      <c r="K568" s="13">
        <v>174681.13083192558</v>
      </c>
      <c r="L568" s="13">
        <v>175627.19824665185</v>
      </c>
      <c r="M568" s="13">
        <v>176435.34126010511</v>
      </c>
      <c r="N568" s="13">
        <v>176799.50260737338</v>
      </c>
      <c r="O568" s="13">
        <v>176921.7773410565</v>
      </c>
      <c r="P568" s="13">
        <v>176913.31629606528</v>
      </c>
      <c r="Q568" s="14">
        <v>177268.38010889021</v>
      </c>
      <c r="R568" s="14">
        <v>177496.61558261889</v>
      </c>
      <c r="S568" s="14">
        <v>177838.15796075357</v>
      </c>
      <c r="T568" s="14">
        <v>178142.24900247937</v>
      </c>
      <c r="U568" s="14">
        <v>178615.91534942578</v>
      </c>
      <c r="V568" s="14">
        <v>179566.94871445233</v>
      </c>
      <c r="W568" s="14">
        <v>179949.80723194679</v>
      </c>
      <c r="X568" s="14">
        <v>180251.09373544011</v>
      </c>
      <c r="Y568" s="14">
        <v>181878.56480776359</v>
      </c>
      <c r="Z568" s="14">
        <v>183502.04498132752</v>
      </c>
      <c r="AA568" s="14">
        <v>185336.62366136184</v>
      </c>
      <c r="AB568" s="14">
        <v>187903.7468646488</v>
      </c>
      <c r="AC568" s="14">
        <v>189281.85124469953</v>
      </c>
    </row>
    <row r="569" spans="1:29" s="14" customFormat="1">
      <c r="A569" s="1" t="s">
        <v>524</v>
      </c>
      <c r="B569" s="1" t="s">
        <v>549</v>
      </c>
      <c r="C569" s="1"/>
      <c r="D569" s="1"/>
      <c r="E569" s="1"/>
      <c r="F569" s="1">
        <v>30</v>
      </c>
      <c r="G569" s="1" t="s">
        <v>837</v>
      </c>
      <c r="H569" s="1" t="str">
        <f t="shared" si="9"/>
        <v>30아파트평균매매가격</v>
      </c>
      <c r="I569" s="1" t="s">
        <v>1386</v>
      </c>
      <c r="J569" s="13">
        <v>195867.30728954842</v>
      </c>
      <c r="K569" s="13">
        <v>197358.7642256057</v>
      </c>
      <c r="L569" s="13">
        <v>198584.18196933827</v>
      </c>
      <c r="M569" s="13">
        <v>199947.46223028746</v>
      </c>
      <c r="N569" s="13">
        <v>201169.35672082857</v>
      </c>
      <c r="O569" s="13">
        <v>201970.54358493176</v>
      </c>
      <c r="P569" s="13">
        <v>200864.14193120986</v>
      </c>
      <c r="Q569" s="14">
        <v>200353.14945545807</v>
      </c>
      <c r="R569" s="14">
        <v>199942.02875325258</v>
      </c>
      <c r="S569" s="14">
        <v>199604.8726885799</v>
      </c>
      <c r="T569" s="14">
        <v>200196.17308442821</v>
      </c>
      <c r="U569" s="14">
        <v>199270.64351125032</v>
      </c>
      <c r="V569" s="14">
        <v>199022.33720378994</v>
      </c>
      <c r="W569" s="14">
        <v>198704.51731339656</v>
      </c>
      <c r="X569" s="14">
        <v>198384.70980079676</v>
      </c>
      <c r="Y569" s="14">
        <v>198514.80048341959</v>
      </c>
      <c r="Z569" s="14">
        <v>198616.55859559419</v>
      </c>
      <c r="AA569" s="14">
        <v>198945.20838180103</v>
      </c>
      <c r="AB569" s="14">
        <v>199233.98301149183</v>
      </c>
      <c r="AC569" s="14">
        <v>198991.13294454213</v>
      </c>
    </row>
    <row r="570" spans="1:29" s="14" customFormat="1">
      <c r="A570" s="1" t="s">
        <v>524</v>
      </c>
      <c r="B570" s="1" t="s">
        <v>1383</v>
      </c>
      <c r="C570" s="1"/>
      <c r="D570" s="1"/>
      <c r="E570" s="1"/>
      <c r="F570" s="1">
        <v>31</v>
      </c>
      <c r="G570" s="1" t="s">
        <v>837</v>
      </c>
      <c r="H570" s="1" t="str">
        <f t="shared" si="9"/>
        <v>31아파트평균매매가격</v>
      </c>
      <c r="I570" s="1" t="s">
        <v>1386</v>
      </c>
      <c r="J570" s="13"/>
      <c r="K570" s="13"/>
      <c r="L570" s="13"/>
      <c r="M570" s="13"/>
      <c r="N570" s="13"/>
      <c r="O570" s="13"/>
      <c r="P570" s="13"/>
      <c r="U570" s="14">
        <v>143256.75675675675</v>
      </c>
      <c r="V570" s="14">
        <v>144635.13513513515</v>
      </c>
      <c r="W570" s="14">
        <v>146229.72972972973</v>
      </c>
      <c r="X570" s="14">
        <v>147810.8108108108</v>
      </c>
      <c r="Y570" s="14">
        <v>148986.48648648648</v>
      </c>
      <c r="Z570" s="14">
        <v>150351.35135135136</v>
      </c>
      <c r="AA570" s="14">
        <v>150891.89189189189</v>
      </c>
      <c r="AB570" s="14">
        <v>150283.78378378379</v>
      </c>
      <c r="AC570" s="14">
        <v>149621.6216216216</v>
      </c>
    </row>
    <row r="571" spans="1:29" s="14" customFormat="1">
      <c r="A571" s="1" t="s">
        <v>524</v>
      </c>
      <c r="B571" s="1" t="s">
        <v>550</v>
      </c>
      <c r="C571" s="1"/>
      <c r="D571" s="1"/>
      <c r="E571" s="1"/>
      <c r="F571" s="1">
        <v>32</v>
      </c>
      <c r="G571" s="1" t="s">
        <v>837</v>
      </c>
      <c r="H571" s="1" t="str">
        <f t="shared" si="9"/>
        <v>32아파트평균매매가격</v>
      </c>
      <c r="I571" s="1" t="s">
        <v>1386</v>
      </c>
      <c r="J571" s="13">
        <v>117181.16854350071</v>
      </c>
      <c r="K571" s="13">
        <v>117749.20237056521</v>
      </c>
      <c r="L571" s="13">
        <v>118140.66834711314</v>
      </c>
      <c r="M571" s="13">
        <v>118336.02830130534</v>
      </c>
      <c r="N571" s="13">
        <v>118224.48050818901</v>
      </c>
      <c r="O571" s="13">
        <v>118249.29490240323</v>
      </c>
      <c r="P571" s="13">
        <v>118038.33330115593</v>
      </c>
      <c r="Q571" s="14">
        <v>117773.92023844662</v>
      </c>
      <c r="R571" s="14">
        <v>117678.52771604936</v>
      </c>
      <c r="S571" s="14">
        <v>117599.87922135238</v>
      </c>
      <c r="T571" s="14">
        <v>117501.1489464058</v>
      </c>
      <c r="U571" s="14">
        <v>117412.72231958056</v>
      </c>
      <c r="V571" s="14">
        <v>117293.37032731662</v>
      </c>
      <c r="W571" s="14">
        <v>116943.95793443265</v>
      </c>
      <c r="X571" s="14">
        <v>116568.53224196138</v>
      </c>
      <c r="Y571" s="14">
        <v>116346.51629208063</v>
      </c>
      <c r="Z571" s="14">
        <v>116391.3861758667</v>
      </c>
      <c r="AA571" s="14">
        <v>116033.44795557244</v>
      </c>
      <c r="AB571" s="14">
        <v>115725.36311484095</v>
      </c>
      <c r="AC571" s="14">
        <v>115596.66054803548</v>
      </c>
    </row>
    <row r="572" spans="1:29" s="14" customFormat="1">
      <c r="A572" s="1" t="s">
        <v>524</v>
      </c>
      <c r="B572" s="1" t="s">
        <v>551</v>
      </c>
      <c r="C572" s="1"/>
      <c r="D572" s="1"/>
      <c r="E572" s="1"/>
      <c r="F572" s="1">
        <v>33</v>
      </c>
      <c r="G572" s="1" t="s">
        <v>837</v>
      </c>
      <c r="H572" s="1" t="str">
        <f t="shared" si="9"/>
        <v>33아파트평균매매가격</v>
      </c>
      <c r="I572" s="1" t="s">
        <v>1386</v>
      </c>
      <c r="J572" s="13">
        <v>132925.89571918544</v>
      </c>
      <c r="K572" s="13">
        <v>133166.38582386883</v>
      </c>
      <c r="L572" s="13">
        <v>133746.77519088043</v>
      </c>
      <c r="M572" s="13">
        <v>134184.37256354452</v>
      </c>
      <c r="N572" s="13">
        <v>134620.96029192349</v>
      </c>
      <c r="O572" s="13">
        <v>134849.01435635419</v>
      </c>
      <c r="P572" s="13">
        <v>134803.77923522587</v>
      </c>
      <c r="Q572" s="14">
        <v>134674.94830396667</v>
      </c>
      <c r="R572" s="14">
        <v>134469.02826720121</v>
      </c>
      <c r="S572" s="14">
        <v>134493.15372088179</v>
      </c>
      <c r="T572" s="14">
        <v>134643.03024016609</v>
      </c>
      <c r="U572" s="14">
        <v>135083.88103365299</v>
      </c>
      <c r="V572" s="14">
        <v>134885.21151570426</v>
      </c>
      <c r="W572" s="14">
        <v>134891.24999298793</v>
      </c>
      <c r="X572" s="14">
        <v>134842.48631208893</v>
      </c>
      <c r="Y572" s="14">
        <v>135231.49858486681</v>
      </c>
      <c r="Z572" s="14">
        <v>135317.81187019468</v>
      </c>
      <c r="AA572" s="14">
        <v>135413.49156964099</v>
      </c>
      <c r="AB572" s="14">
        <v>135454.34825229063</v>
      </c>
      <c r="AC572" s="14">
        <v>135393.03490417328</v>
      </c>
    </row>
    <row r="573" spans="1:29" s="14" customFormat="1">
      <c r="A573" s="1" t="s">
        <v>524</v>
      </c>
      <c r="B573" s="1" t="s">
        <v>552</v>
      </c>
      <c r="C573" s="1"/>
      <c r="D573" s="1"/>
      <c r="E573" s="1"/>
      <c r="F573" s="1">
        <v>34</v>
      </c>
      <c r="G573" s="1" t="s">
        <v>837</v>
      </c>
      <c r="H573" s="1" t="str">
        <f t="shared" si="9"/>
        <v>34아파트평균매매가격</v>
      </c>
      <c r="I573" s="1" t="s">
        <v>1386</v>
      </c>
      <c r="J573" s="13">
        <v>135428.00576459526</v>
      </c>
      <c r="K573" s="13">
        <v>135702.80282414061</v>
      </c>
      <c r="L573" s="13">
        <v>136574.12606871265</v>
      </c>
      <c r="M573" s="13">
        <v>137029.60632110701</v>
      </c>
      <c r="N573" s="13">
        <v>137398.07722991647</v>
      </c>
      <c r="O573" s="13">
        <v>137679.26313317346</v>
      </c>
      <c r="P573" s="13">
        <v>138058.280411593</v>
      </c>
      <c r="Q573" s="14">
        <v>138603.3784991639</v>
      </c>
      <c r="R573" s="14">
        <v>139068.6473524723</v>
      </c>
      <c r="S573" s="14">
        <v>139529.56751131418</v>
      </c>
      <c r="T573" s="14">
        <v>140047.30436750141</v>
      </c>
      <c r="U573" s="14">
        <v>141075.99767618973</v>
      </c>
      <c r="V573" s="14">
        <v>141585.59251878117</v>
      </c>
      <c r="W573" s="14">
        <v>141734.6724241132</v>
      </c>
      <c r="X573" s="14">
        <v>141982.45279078252</v>
      </c>
      <c r="Y573" s="14">
        <v>142291.85507971421</v>
      </c>
      <c r="Z573" s="14">
        <v>142828.42493407032</v>
      </c>
      <c r="AA573" s="14">
        <v>143136.7039022565</v>
      </c>
      <c r="AB573" s="14">
        <v>143398.50066274026</v>
      </c>
      <c r="AC573" s="14">
        <v>143512.1082166438</v>
      </c>
    </row>
    <row r="574" spans="1:29" s="14" customFormat="1">
      <c r="A574" s="1" t="s">
        <v>524</v>
      </c>
      <c r="B574" s="1" t="s">
        <v>553</v>
      </c>
      <c r="C574" s="1"/>
      <c r="D574" s="1"/>
      <c r="E574" s="1"/>
      <c r="F574" s="1">
        <v>35</v>
      </c>
      <c r="G574" s="1" t="s">
        <v>837</v>
      </c>
      <c r="H574" s="1" t="str">
        <f t="shared" si="9"/>
        <v>35아파트평균매매가격</v>
      </c>
      <c r="I574" s="1" t="s">
        <v>1386</v>
      </c>
      <c r="J574" s="13">
        <v>140378.53388978034</v>
      </c>
      <c r="K574" s="13">
        <v>140747.31888587191</v>
      </c>
      <c r="L574" s="13">
        <v>141853.96853433715</v>
      </c>
      <c r="M574" s="13">
        <v>142284.77068144578</v>
      </c>
      <c r="N574" s="13">
        <v>141886.24460530569</v>
      </c>
      <c r="O574" s="13">
        <v>141302.18606864926</v>
      </c>
      <c r="P574" s="13">
        <v>140674.97015492822</v>
      </c>
      <c r="Q574" s="14">
        <v>140257.81180325558</v>
      </c>
      <c r="R574" s="14">
        <v>139152.17040332413</v>
      </c>
      <c r="S574" s="14">
        <v>138433.59042733291</v>
      </c>
      <c r="T574" s="14">
        <v>137473.47952296102</v>
      </c>
      <c r="U574" s="14">
        <v>135665.11094990183</v>
      </c>
      <c r="V574" s="14">
        <v>134669.61208838242</v>
      </c>
      <c r="W574" s="14">
        <v>134524.1596701282</v>
      </c>
      <c r="X574" s="14">
        <v>134280.40175681459</v>
      </c>
      <c r="Y574" s="14">
        <v>134208.38690369626</v>
      </c>
      <c r="Z574" s="14">
        <v>134081.1627661669</v>
      </c>
      <c r="AA574" s="14">
        <v>133748.09772178222</v>
      </c>
      <c r="AB574" s="14">
        <v>133379.82112019995</v>
      </c>
      <c r="AC574" s="14">
        <v>133136.70452516206</v>
      </c>
    </row>
    <row r="575" spans="1:29" s="14" customFormat="1">
      <c r="A575" s="1" t="s">
        <v>524</v>
      </c>
      <c r="B575" s="1" t="s">
        <v>554</v>
      </c>
      <c r="C575" s="1"/>
      <c r="D575" s="1"/>
      <c r="E575" s="1"/>
      <c r="F575" s="1">
        <v>36</v>
      </c>
      <c r="G575" s="1" t="s">
        <v>837</v>
      </c>
      <c r="H575" s="1" t="str">
        <f t="shared" si="9"/>
        <v>36아파트평균매매가격</v>
      </c>
      <c r="I575" s="1" t="s">
        <v>1386</v>
      </c>
      <c r="J575" s="13">
        <v>110918.65100800271</v>
      </c>
      <c r="K575" s="13">
        <v>111259.4236453081</v>
      </c>
      <c r="L575" s="13">
        <v>111042.25873649669</v>
      </c>
      <c r="M575" s="13">
        <v>111822.71100227814</v>
      </c>
      <c r="N575" s="13">
        <v>111996.95597837139</v>
      </c>
      <c r="O575" s="13">
        <v>112329.68406568551</v>
      </c>
      <c r="P575" s="13">
        <v>112103.28676650404</v>
      </c>
      <c r="Q575" s="14">
        <v>112268.66095345981</v>
      </c>
      <c r="R575" s="14">
        <v>112462.86132609261</v>
      </c>
      <c r="S575" s="14">
        <v>112509.7807901717</v>
      </c>
      <c r="T575" s="14">
        <v>112088.68295393375</v>
      </c>
      <c r="U575" s="14">
        <v>112024.8347038701</v>
      </c>
      <c r="V575" s="14">
        <v>111988.87092423537</v>
      </c>
      <c r="W575" s="14">
        <v>111660.33036785059</v>
      </c>
      <c r="X575" s="14">
        <v>111410.05257185822</v>
      </c>
      <c r="Y575" s="14">
        <v>111110.36280467879</v>
      </c>
      <c r="Z575" s="14">
        <v>110909.76239304476</v>
      </c>
      <c r="AA575" s="14">
        <v>110690.12997049392</v>
      </c>
      <c r="AB575" s="14">
        <v>110323.56935045315</v>
      </c>
      <c r="AC575" s="14">
        <v>110041.4461441092</v>
      </c>
    </row>
    <row r="576" spans="1:29" s="14" customFormat="1">
      <c r="A576" s="1" t="s">
        <v>524</v>
      </c>
      <c r="B576" s="1" t="s">
        <v>555</v>
      </c>
      <c r="C576" s="1"/>
      <c r="D576" s="1"/>
      <c r="E576" s="1"/>
      <c r="F576" s="1">
        <v>37</v>
      </c>
      <c r="G576" s="1" t="s">
        <v>837</v>
      </c>
      <c r="H576" s="1" t="str">
        <f t="shared" si="9"/>
        <v>37아파트평균매매가격</v>
      </c>
      <c r="I576" s="1" t="s">
        <v>1386</v>
      </c>
      <c r="J576" s="13">
        <v>108748.67901404906</v>
      </c>
      <c r="K576" s="13">
        <v>109062.84531694003</v>
      </c>
      <c r="L576" s="13">
        <v>109796.74333246006</v>
      </c>
      <c r="M576" s="13">
        <v>110378.72576811042</v>
      </c>
      <c r="N576" s="13">
        <v>110985.54100857272</v>
      </c>
      <c r="O576" s="13">
        <v>111402.95444261126</v>
      </c>
      <c r="P576" s="13">
        <v>111886.24261576378</v>
      </c>
      <c r="Q576" s="14">
        <v>112494.10987398647</v>
      </c>
      <c r="R576" s="14">
        <v>113169.63799945977</v>
      </c>
      <c r="S576" s="14">
        <v>113733.71629464981</v>
      </c>
      <c r="T576" s="14">
        <v>114330.0794048223</v>
      </c>
      <c r="U576" s="14">
        <v>114554.00007851174</v>
      </c>
      <c r="V576" s="14">
        <v>115341.65633168789</v>
      </c>
      <c r="W576" s="14">
        <v>115890.77269818359</v>
      </c>
      <c r="X576" s="14">
        <v>116624.8124524383</v>
      </c>
      <c r="Y576" s="14">
        <v>117393.37552657993</v>
      </c>
      <c r="Z576" s="14">
        <v>118403.73702363949</v>
      </c>
      <c r="AA576" s="14">
        <v>119262.4043150096</v>
      </c>
      <c r="AB576" s="14">
        <v>120750.43032501625</v>
      </c>
      <c r="AC576" s="14">
        <v>121328.2861422377</v>
      </c>
    </row>
    <row r="577" spans="1:29" s="14" customFormat="1">
      <c r="A577" s="1" t="s">
        <v>524</v>
      </c>
      <c r="B577" s="1" t="s">
        <v>556</v>
      </c>
      <c r="C577" s="1"/>
      <c r="D577" s="1"/>
      <c r="E577" s="1"/>
      <c r="F577" s="1">
        <v>38</v>
      </c>
      <c r="G577" s="1" t="s">
        <v>837</v>
      </c>
      <c r="H577" s="1" t="str">
        <f t="shared" si="9"/>
        <v>38아파트평균매매가격</v>
      </c>
      <c r="I577" s="1" t="s">
        <v>1386</v>
      </c>
      <c r="J577" s="13">
        <v>183351.45272384735</v>
      </c>
      <c r="K577" s="13">
        <v>183125.09858731611</v>
      </c>
      <c r="L577" s="13">
        <v>183019.04974555181</v>
      </c>
      <c r="M577" s="13">
        <v>182793.45397056555</v>
      </c>
      <c r="N577" s="13">
        <v>182198.32934400922</v>
      </c>
      <c r="O577" s="13">
        <v>181329.10524041392</v>
      </c>
      <c r="P577" s="13">
        <v>180341.61750561415</v>
      </c>
      <c r="Q577" s="14">
        <v>179644.20609959215</v>
      </c>
      <c r="R577" s="14">
        <v>179390.02330168735</v>
      </c>
      <c r="S577" s="14">
        <v>179291.83904611995</v>
      </c>
      <c r="T577" s="14">
        <v>179111.62400969805</v>
      </c>
      <c r="U577" s="14">
        <v>177914.73178177222</v>
      </c>
      <c r="V577" s="14">
        <v>177287.46049173293</v>
      </c>
      <c r="W577" s="14">
        <v>176900.7179990141</v>
      </c>
      <c r="X577" s="14">
        <v>176842.29306150592</v>
      </c>
      <c r="Y577" s="14">
        <v>177224.95175491949</v>
      </c>
      <c r="Z577" s="14">
        <v>177570.88112425979</v>
      </c>
      <c r="AA577" s="14">
        <v>177742.21336290031</v>
      </c>
      <c r="AB577" s="14">
        <v>177685.79261005684</v>
      </c>
      <c r="AC577" s="14">
        <v>177534.76945343742</v>
      </c>
    </row>
    <row r="578" spans="1:29" s="14" customFormat="1">
      <c r="A578" s="1" t="s">
        <v>524</v>
      </c>
      <c r="B578" s="1" t="s">
        <v>557</v>
      </c>
      <c r="C578" s="1"/>
      <c r="D578" s="1"/>
      <c r="E578" s="1"/>
      <c r="F578" s="1">
        <v>39</v>
      </c>
      <c r="G578" s="1" t="s">
        <v>837</v>
      </c>
      <c r="H578" s="1" t="str">
        <f t="shared" si="9"/>
        <v>39아파트평균매매가격</v>
      </c>
      <c r="I578" s="1" t="s">
        <v>1386</v>
      </c>
      <c r="J578" s="13">
        <v>134994.2944955944</v>
      </c>
      <c r="K578" s="13">
        <v>139424.19482111951</v>
      </c>
      <c r="L578" s="13">
        <v>139829.83746844812</v>
      </c>
      <c r="M578" s="13">
        <v>141365.27016182846</v>
      </c>
      <c r="N578" s="13">
        <v>144561.14493159813</v>
      </c>
      <c r="O578" s="13">
        <v>144540.18023819081</v>
      </c>
      <c r="P578" s="13">
        <v>144571.32175352736</v>
      </c>
      <c r="Q578" s="14">
        <v>144568.52255763987</v>
      </c>
      <c r="R578" s="14">
        <v>144532.5900399439</v>
      </c>
      <c r="S578" s="14">
        <v>144492.22310168328</v>
      </c>
      <c r="T578" s="14">
        <v>144336.51552500058</v>
      </c>
      <c r="U578" s="14">
        <v>143091.20910656208</v>
      </c>
      <c r="V578" s="14">
        <v>142667.85560550986</v>
      </c>
      <c r="W578" s="14">
        <v>142508.71915056437</v>
      </c>
      <c r="X578" s="14">
        <v>142436.76104840252</v>
      </c>
      <c r="Y578" s="14">
        <v>142629.84144824947</v>
      </c>
      <c r="Z578" s="14">
        <v>142616.69121867229</v>
      </c>
      <c r="AA578" s="14">
        <v>142652.62662617181</v>
      </c>
      <c r="AB578" s="14">
        <v>142594.84503539314</v>
      </c>
      <c r="AC578" s="14">
        <v>142200.59307442128</v>
      </c>
    </row>
    <row r="579" spans="1:29" s="14" customFormat="1">
      <c r="A579" s="1" t="s">
        <v>655</v>
      </c>
      <c r="B579" s="1"/>
      <c r="C579" s="1"/>
      <c r="D579" s="1"/>
      <c r="E579" s="1"/>
      <c r="F579" s="1">
        <v>40</v>
      </c>
      <c r="G579" s="1" t="s">
        <v>837</v>
      </c>
      <c r="H579" s="1" t="str">
        <f t="shared" si="9"/>
        <v>40아파트평균매매가격</v>
      </c>
      <c r="I579" s="1" t="s">
        <v>1386</v>
      </c>
      <c r="J579" s="13">
        <v>195185.52674046811</v>
      </c>
      <c r="K579" s="13">
        <v>194988.58834799263</v>
      </c>
      <c r="L579" s="13">
        <v>195093.22749359027</v>
      </c>
      <c r="M579" s="13">
        <v>195037.05683923163</v>
      </c>
      <c r="N579" s="13">
        <v>194850.58047342935</v>
      </c>
      <c r="O579" s="13">
        <v>194273.24658696351</v>
      </c>
      <c r="P579" s="13">
        <v>193523.4494333521</v>
      </c>
      <c r="Q579" s="14">
        <v>192675.29848313535</v>
      </c>
      <c r="R579" s="14">
        <v>192214.23864339828</v>
      </c>
      <c r="S579" s="14">
        <v>191889.12967678334</v>
      </c>
      <c r="T579" s="14">
        <v>191779.18606128605</v>
      </c>
      <c r="U579" s="14">
        <v>191725.91281399963</v>
      </c>
      <c r="V579" s="14">
        <v>191330.54521034376</v>
      </c>
      <c r="W579" s="14">
        <v>190974.3198312133</v>
      </c>
      <c r="X579" s="14">
        <v>190762.60175365987</v>
      </c>
      <c r="Y579" s="14">
        <v>191210.58377538359</v>
      </c>
      <c r="Z579" s="14">
        <v>191628.22622428826</v>
      </c>
      <c r="AA579" s="14">
        <v>191957.65257801916</v>
      </c>
      <c r="AB579" s="14">
        <v>192211.2820891038</v>
      </c>
      <c r="AC579" s="14">
        <v>192234.27771583362</v>
      </c>
    </row>
    <row r="580" spans="1:29" s="14" customFormat="1">
      <c r="A580" s="1" t="s">
        <v>523</v>
      </c>
      <c r="B580" s="1"/>
      <c r="C580" s="1"/>
      <c r="D580" s="1"/>
      <c r="E580" s="1"/>
      <c r="F580" s="1">
        <v>41</v>
      </c>
      <c r="G580" s="1" t="s">
        <v>837</v>
      </c>
      <c r="H580" s="1" t="str">
        <f t="shared" si="9"/>
        <v>41아파트평균매매가격</v>
      </c>
      <c r="I580" s="1" t="s">
        <v>1386</v>
      </c>
      <c r="J580" s="13">
        <v>211370.51736932917</v>
      </c>
      <c r="K580" s="13">
        <v>211339.56362105231</v>
      </c>
      <c r="L580" s="13">
        <v>211142.48685443896</v>
      </c>
      <c r="M580" s="13">
        <v>210804.48554580507</v>
      </c>
      <c r="N580" s="13">
        <v>210270.13135073555</v>
      </c>
      <c r="O580" s="13">
        <v>209477.68035462467</v>
      </c>
      <c r="P580" s="13">
        <v>208457.0752818051</v>
      </c>
      <c r="Q580" s="14">
        <v>207287.07568942811</v>
      </c>
      <c r="R580" s="14">
        <v>206075.52663515077</v>
      </c>
      <c r="S580" s="14">
        <v>205084.19303106557</v>
      </c>
      <c r="T580" s="14">
        <v>204184.12020587429</v>
      </c>
      <c r="U580" s="14">
        <v>203055.39983448779</v>
      </c>
      <c r="V580" s="14">
        <v>201991.07155877911</v>
      </c>
      <c r="W580" s="14">
        <v>201255.36019116506</v>
      </c>
      <c r="X580" s="14">
        <v>200778.61025716082</v>
      </c>
      <c r="Y580" s="14">
        <v>200797.29895155036</v>
      </c>
      <c r="Z580" s="14">
        <v>201184.30653710422</v>
      </c>
      <c r="AA580" s="14">
        <v>201279.42330736172</v>
      </c>
      <c r="AB580" s="14">
        <v>201019.69736590786</v>
      </c>
      <c r="AC580" s="14">
        <v>200628.71246270224</v>
      </c>
    </row>
    <row r="581" spans="1:29" s="14" customFormat="1">
      <c r="A581" s="1" t="s">
        <v>524</v>
      </c>
      <c r="B581" s="1" t="s">
        <v>525</v>
      </c>
      <c r="C581" s="1"/>
      <c r="D581" s="1"/>
      <c r="E581" s="1"/>
      <c r="F581" s="1">
        <v>42</v>
      </c>
      <c r="G581" s="1" t="s">
        <v>837</v>
      </c>
      <c r="H581" s="1" t="str">
        <f t="shared" si="9"/>
        <v>42아파트평균매매가격</v>
      </c>
      <c r="I581" s="1" t="s">
        <v>1386</v>
      </c>
      <c r="J581" s="13">
        <v>540953.58777319617</v>
      </c>
      <c r="K581" s="13">
        <v>538876.49960638641</v>
      </c>
      <c r="L581" s="13">
        <v>536078.59468370245</v>
      </c>
      <c r="M581" s="13">
        <v>532409.21840460156</v>
      </c>
      <c r="N581" s="13">
        <v>529732.81974635867</v>
      </c>
      <c r="O581" s="13">
        <v>525130.9814284913</v>
      </c>
      <c r="P581" s="13">
        <v>521122.73871930962</v>
      </c>
      <c r="Q581" s="14">
        <v>515845.93220390117</v>
      </c>
      <c r="R581" s="14">
        <v>511822.98973821505</v>
      </c>
      <c r="S581" s="14">
        <v>508217.38738636608</v>
      </c>
      <c r="T581" s="14">
        <v>505494.41220789758</v>
      </c>
      <c r="U581" s="14">
        <v>499899.8685319529</v>
      </c>
      <c r="V581" s="14">
        <v>496180.09514527215</v>
      </c>
      <c r="W581" s="14">
        <v>494168.2997962705</v>
      </c>
      <c r="X581" s="14">
        <v>493675.21433509182</v>
      </c>
      <c r="Y581" s="14">
        <v>494492.21524295426</v>
      </c>
      <c r="Z581" s="14">
        <v>495510.87611928442</v>
      </c>
      <c r="AA581" s="14">
        <v>493908.24711649469</v>
      </c>
      <c r="AB581" s="14">
        <v>490682.03513503959</v>
      </c>
      <c r="AC581" s="14">
        <v>488116.12795540399</v>
      </c>
    </row>
    <row r="582" spans="1:29" s="14" customFormat="1">
      <c r="A582" s="1" t="s">
        <v>524</v>
      </c>
      <c r="B582" s="1" t="s">
        <v>525</v>
      </c>
      <c r="C582" s="1" t="s">
        <v>526</v>
      </c>
      <c r="D582" s="1"/>
      <c r="E582" s="1"/>
      <c r="F582" s="1">
        <v>43</v>
      </c>
      <c r="G582" s="1" t="s">
        <v>837</v>
      </c>
      <c r="H582" s="1" t="str">
        <f t="shared" si="9"/>
        <v>43아파트평균매매가격</v>
      </c>
      <c r="I582" s="1" t="s">
        <v>1386</v>
      </c>
      <c r="J582" s="13">
        <v>405961.7032352307</v>
      </c>
      <c r="K582" s="13">
        <v>405406.19431382749</v>
      </c>
      <c r="L582" s="13">
        <v>404184.22323688189</v>
      </c>
      <c r="M582" s="13">
        <v>402745.77840367821</v>
      </c>
      <c r="N582" s="13">
        <v>401084.93308139039</v>
      </c>
      <c r="O582" s="13">
        <v>398926.25738212717</v>
      </c>
      <c r="P582" s="13">
        <v>397172.03311541752</v>
      </c>
      <c r="Q582" s="14">
        <v>395248.53118361015</v>
      </c>
      <c r="R582" s="14">
        <v>393488.25273406738</v>
      </c>
      <c r="S582" s="14">
        <v>391169.7713072389</v>
      </c>
      <c r="T582" s="14">
        <v>388608.26098928461</v>
      </c>
      <c r="U582" s="14">
        <v>387452.12118875718</v>
      </c>
      <c r="V582" s="14">
        <v>385617.88614310854</v>
      </c>
      <c r="W582" s="14">
        <v>383934.12883778778</v>
      </c>
      <c r="X582" s="14">
        <v>382572.75682078855</v>
      </c>
      <c r="Y582" s="14">
        <v>381237.42233355215</v>
      </c>
      <c r="Z582" s="14">
        <v>381028.84440629563</v>
      </c>
      <c r="AA582" s="14">
        <v>380324.76295922557</v>
      </c>
      <c r="AB582" s="14">
        <v>378796.77074346802</v>
      </c>
      <c r="AC582" s="14">
        <v>376683.05484180711</v>
      </c>
    </row>
    <row r="583" spans="1:29" s="14" customFormat="1">
      <c r="A583" s="1" t="s">
        <v>524</v>
      </c>
      <c r="B583" s="1" t="s">
        <v>525</v>
      </c>
      <c r="C583" s="1" t="s">
        <v>527</v>
      </c>
      <c r="D583" s="1"/>
      <c r="E583" s="1"/>
      <c r="F583" s="1">
        <v>44</v>
      </c>
      <c r="G583" s="1" t="s">
        <v>837</v>
      </c>
      <c r="H583" s="1" t="str">
        <f t="shared" si="9"/>
        <v>44아파트평균매매가격</v>
      </c>
      <c r="I583" s="1" t="s">
        <v>1386</v>
      </c>
      <c r="J583" s="13">
        <v>706315.85992857034</v>
      </c>
      <c r="K583" s="13">
        <v>705830.07463905541</v>
      </c>
      <c r="L583" s="13">
        <v>702286.25261473376</v>
      </c>
      <c r="M583" s="13">
        <v>701481.92584172194</v>
      </c>
      <c r="N583" s="13">
        <v>700461.74672093662</v>
      </c>
      <c r="O583" s="13">
        <v>696729.12717140478</v>
      </c>
      <c r="P583" s="13">
        <v>694053.56638039614</v>
      </c>
      <c r="Q583" s="14">
        <v>689611.99737394555</v>
      </c>
      <c r="R583" s="14">
        <v>684578.04234859755</v>
      </c>
      <c r="S583" s="14">
        <v>678712.59537206485</v>
      </c>
      <c r="T583" s="14">
        <v>672796.90966969577</v>
      </c>
      <c r="U583" s="14">
        <v>664990.01217327628</v>
      </c>
      <c r="V583" s="14">
        <v>663021.70930786734</v>
      </c>
      <c r="W583" s="14">
        <v>662121.39354645833</v>
      </c>
      <c r="X583" s="14">
        <v>659889.10876068752</v>
      </c>
      <c r="Y583" s="14">
        <v>653879.73402176204</v>
      </c>
      <c r="Z583" s="14">
        <v>652486.94360302086</v>
      </c>
      <c r="AA583" s="14">
        <v>651184.92253570282</v>
      </c>
      <c r="AB583" s="14">
        <v>647799.27091443061</v>
      </c>
      <c r="AC583" s="14">
        <v>643276.62939888658</v>
      </c>
    </row>
    <row r="584" spans="1:29" s="14" customFormat="1">
      <c r="A584" s="1" t="s">
        <v>524</v>
      </c>
      <c r="B584" s="1" t="s">
        <v>525</v>
      </c>
      <c r="C584" s="1"/>
      <c r="D584" s="1" t="s">
        <v>558</v>
      </c>
      <c r="E584" s="1"/>
      <c r="F584" s="1">
        <v>45</v>
      </c>
      <c r="G584" s="1" t="s">
        <v>837</v>
      </c>
      <c r="H584" s="1" t="str">
        <f t="shared" si="9"/>
        <v>45아파트평균매매가격</v>
      </c>
      <c r="I584" s="1" t="s">
        <v>1386</v>
      </c>
      <c r="J584" s="13">
        <v>501646.34146341466</v>
      </c>
      <c r="K584" s="13">
        <v>501646.34146341466</v>
      </c>
      <c r="L584" s="13">
        <v>501646.34146341466</v>
      </c>
      <c r="M584" s="13">
        <v>501646.34146341466</v>
      </c>
      <c r="N584" s="13">
        <v>501646.34146341466</v>
      </c>
      <c r="O584" s="13">
        <v>501280.48780487804</v>
      </c>
      <c r="P584" s="13">
        <v>501280.48780487804</v>
      </c>
      <c r="Q584" s="14">
        <v>501646.34146341466</v>
      </c>
      <c r="R584" s="14">
        <v>501329.26829268294</v>
      </c>
      <c r="S584" s="14">
        <v>500024.39024390245</v>
      </c>
      <c r="T584" s="14">
        <v>499829.26829268294</v>
      </c>
      <c r="U584" s="14">
        <v>499804.87804878049</v>
      </c>
      <c r="V584" s="14">
        <v>499804.87804878049</v>
      </c>
      <c r="W584" s="14">
        <v>499804.87804878049</v>
      </c>
      <c r="X584" s="14">
        <v>499439.02439024393</v>
      </c>
      <c r="Y584" s="14">
        <v>499329.26829268294</v>
      </c>
      <c r="Z584" s="14">
        <v>499000</v>
      </c>
      <c r="AA584" s="14">
        <v>497707.31707317074</v>
      </c>
      <c r="AB584" s="14">
        <v>496585.36585365853</v>
      </c>
      <c r="AC584" s="14">
        <v>495378.04878048779</v>
      </c>
    </row>
    <row r="585" spans="1:29" s="14" customFormat="1">
      <c r="A585" s="1" t="s">
        <v>524</v>
      </c>
      <c r="B585" s="1" t="s">
        <v>525</v>
      </c>
      <c r="C585" s="1"/>
      <c r="D585" s="1" t="s">
        <v>559</v>
      </c>
      <c r="E585" s="1"/>
      <c r="F585" s="1">
        <v>46</v>
      </c>
      <c r="G585" s="1" t="s">
        <v>837</v>
      </c>
      <c r="H585" s="1" t="str">
        <f t="shared" si="9"/>
        <v>46아파트평균매매가격</v>
      </c>
      <c r="I585" s="1" t="s">
        <v>1386</v>
      </c>
      <c r="J585" s="13">
        <v>545130.41114438733</v>
      </c>
      <c r="K585" s="13">
        <v>545030.41114438733</v>
      </c>
      <c r="L585" s="13">
        <v>540348.4375</v>
      </c>
      <c r="M585" s="13">
        <v>539800</v>
      </c>
      <c r="N585" s="13">
        <v>536320</v>
      </c>
      <c r="O585" s="13">
        <v>524800</v>
      </c>
      <c r="P585" s="13">
        <v>519200</v>
      </c>
      <c r="Q585" s="14">
        <v>513900</v>
      </c>
      <c r="R585" s="14">
        <v>506800</v>
      </c>
      <c r="S585" s="14">
        <v>503260</v>
      </c>
      <c r="T585" s="14">
        <v>499100</v>
      </c>
      <c r="U585" s="14">
        <v>495320</v>
      </c>
      <c r="V585" s="14">
        <v>493920</v>
      </c>
      <c r="W585" s="14">
        <v>494200</v>
      </c>
      <c r="X585" s="14">
        <v>491900</v>
      </c>
      <c r="Y585" s="14">
        <v>492000</v>
      </c>
      <c r="Z585" s="14">
        <v>494140</v>
      </c>
      <c r="AA585" s="14">
        <v>495320</v>
      </c>
      <c r="AB585" s="14">
        <v>490360</v>
      </c>
      <c r="AC585" s="14">
        <v>485860</v>
      </c>
    </row>
    <row r="586" spans="1:29" s="14" customFormat="1">
      <c r="A586" s="1" t="s">
        <v>524</v>
      </c>
      <c r="B586" s="1" t="s">
        <v>525</v>
      </c>
      <c r="C586" s="1"/>
      <c r="D586" s="1" t="s">
        <v>560</v>
      </c>
      <c r="E586" s="1"/>
      <c r="F586" s="1">
        <v>47</v>
      </c>
      <c r="G586" s="1" t="s">
        <v>837</v>
      </c>
      <c r="H586" s="1" t="str">
        <f t="shared" si="9"/>
        <v>47아파트평균매매가격</v>
      </c>
      <c r="I586" s="1" t="s">
        <v>1386</v>
      </c>
      <c r="J586" s="13">
        <v>852151.51515151514</v>
      </c>
      <c r="K586" s="13">
        <v>851318.18181818177</v>
      </c>
      <c r="L586" s="13">
        <v>846969.69696969702</v>
      </c>
      <c r="M586" s="13">
        <v>845757.5757575758</v>
      </c>
      <c r="N586" s="13">
        <v>845439.39393939392</v>
      </c>
      <c r="O586" s="13">
        <v>843878.78787878784</v>
      </c>
      <c r="P586" s="13">
        <v>841500</v>
      </c>
      <c r="Q586" s="14">
        <v>835666.66666666663</v>
      </c>
      <c r="R586" s="14">
        <v>829803.03030303027</v>
      </c>
      <c r="S586" s="14">
        <v>821242.4242424242</v>
      </c>
      <c r="T586" s="14">
        <v>812454.54545454541</v>
      </c>
      <c r="U586" s="14">
        <v>809969.69696969702</v>
      </c>
      <c r="V586" s="14">
        <v>807000</v>
      </c>
      <c r="W586" s="14">
        <v>805181.81818181823</v>
      </c>
      <c r="X586" s="14">
        <v>802303.03030303027</v>
      </c>
      <c r="Y586" s="14">
        <v>791090.90909090906</v>
      </c>
      <c r="Z586" s="14">
        <v>787545.45454545459</v>
      </c>
      <c r="AA586" s="14">
        <v>785000</v>
      </c>
      <c r="AB586" s="14">
        <v>781575.75757575757</v>
      </c>
      <c r="AC586" s="14">
        <v>775833.33333333337</v>
      </c>
    </row>
    <row r="587" spans="1:29" s="14" customFormat="1">
      <c r="A587" s="1" t="s">
        <v>524</v>
      </c>
      <c r="B587" s="1" t="s">
        <v>525</v>
      </c>
      <c r="C587" s="1" t="s">
        <v>528</v>
      </c>
      <c r="D587" s="1"/>
      <c r="E587" s="1"/>
      <c r="F587" s="1">
        <v>48</v>
      </c>
      <c r="G587" s="1" t="s">
        <v>837</v>
      </c>
      <c r="H587" s="1" t="str">
        <f t="shared" si="9"/>
        <v>48아파트평균매매가격</v>
      </c>
      <c r="I587" s="1" t="s">
        <v>1386</v>
      </c>
      <c r="J587" s="13">
        <v>362309.16509378765</v>
      </c>
      <c r="K587" s="13">
        <v>361922.2402583661</v>
      </c>
      <c r="L587" s="13">
        <v>360938.79789274093</v>
      </c>
      <c r="M587" s="13">
        <v>359151.38120197033</v>
      </c>
      <c r="N587" s="13">
        <v>357335.5091883929</v>
      </c>
      <c r="O587" s="13">
        <v>355281.35118503048</v>
      </c>
      <c r="P587" s="13">
        <v>353374.48376742116</v>
      </c>
      <c r="Q587" s="14">
        <v>351636.93034666934</v>
      </c>
      <c r="R587" s="14">
        <v>350215.56876461202</v>
      </c>
      <c r="S587" s="14">
        <v>348065.62118588085</v>
      </c>
      <c r="T587" s="14">
        <v>345290.79928832105</v>
      </c>
      <c r="U587" s="14">
        <v>344536.00238532724</v>
      </c>
      <c r="V587" s="14">
        <v>342369.79582433542</v>
      </c>
      <c r="W587" s="14">
        <v>340312.83553972037</v>
      </c>
      <c r="X587" s="14">
        <v>339042.85371741618</v>
      </c>
      <c r="Y587" s="14">
        <v>338215.19656690647</v>
      </c>
      <c r="Z587" s="14">
        <v>338134.14273626002</v>
      </c>
      <c r="AA587" s="14">
        <v>337406.36205951095</v>
      </c>
      <c r="AB587" s="14">
        <v>335898.74169526401</v>
      </c>
      <c r="AC587" s="14">
        <v>334113.44739769812</v>
      </c>
    </row>
    <row r="588" spans="1:29" s="14" customFormat="1">
      <c r="A588" s="1" t="s">
        <v>524</v>
      </c>
      <c r="B588" s="1" t="s">
        <v>525</v>
      </c>
      <c r="C588" s="1"/>
      <c r="D588" s="1" t="s">
        <v>561</v>
      </c>
      <c r="E588" s="1"/>
      <c r="F588" s="1">
        <v>49</v>
      </c>
      <c r="G588" s="1" t="s">
        <v>837</v>
      </c>
      <c r="H588" s="1" t="str">
        <f t="shared" si="9"/>
        <v>49아파트평균매매가격</v>
      </c>
      <c r="I588" s="1" t="s">
        <v>1386</v>
      </c>
      <c r="J588" s="13">
        <v>475333.33333333331</v>
      </c>
      <c r="K588" s="13">
        <v>474371.79487179487</v>
      </c>
      <c r="L588" s="13">
        <v>471653.84615384613</v>
      </c>
      <c r="M588" s="13">
        <v>470551.28205128206</v>
      </c>
      <c r="N588" s="13">
        <v>469096.15384615387</v>
      </c>
      <c r="O588" s="13">
        <v>466948.71794871794</v>
      </c>
      <c r="P588" s="13">
        <v>464602.56410256412</v>
      </c>
      <c r="Q588" s="14">
        <v>460448.71794871794</v>
      </c>
      <c r="R588" s="14">
        <v>457166.66666666669</v>
      </c>
      <c r="S588" s="14">
        <v>452820.51282051281</v>
      </c>
      <c r="T588" s="14">
        <v>447282.05128205131</v>
      </c>
      <c r="U588" s="14">
        <v>442230.76923076925</v>
      </c>
      <c r="V588" s="14">
        <v>439910.25641025644</v>
      </c>
      <c r="W588" s="14">
        <v>437679.48717948719</v>
      </c>
      <c r="X588" s="14">
        <v>435371.79487179487</v>
      </c>
      <c r="Y588" s="14">
        <v>432756.41025641025</v>
      </c>
      <c r="Z588" s="14">
        <v>436141.02564102563</v>
      </c>
      <c r="AA588" s="14">
        <v>437217.94871794869</v>
      </c>
      <c r="AB588" s="14">
        <v>435987.1794871795</v>
      </c>
      <c r="AC588" s="14">
        <v>435025.641025641</v>
      </c>
    </row>
    <row r="589" spans="1:29" s="14" customFormat="1">
      <c r="A589" s="1" t="s">
        <v>524</v>
      </c>
      <c r="B589" s="1" t="s">
        <v>525</v>
      </c>
      <c r="C589" s="1"/>
      <c r="D589" s="1" t="s">
        <v>562</v>
      </c>
      <c r="E589" s="1"/>
      <c r="F589" s="1">
        <v>50</v>
      </c>
      <c r="G589" s="1" t="s">
        <v>837</v>
      </c>
      <c r="H589" s="1" t="str">
        <f t="shared" si="9"/>
        <v>50아파트평균매매가격</v>
      </c>
      <c r="I589" s="1" t="s">
        <v>1386</v>
      </c>
      <c r="J589" s="13">
        <v>666090.90909090906</v>
      </c>
      <c r="K589" s="13">
        <v>666090.90909090906</v>
      </c>
      <c r="L589" s="13">
        <v>664575.75757575757</v>
      </c>
      <c r="M589" s="13">
        <v>662878.78787878784</v>
      </c>
      <c r="N589" s="13">
        <v>660757.5757575758</v>
      </c>
      <c r="O589" s="13">
        <v>657575.75757575757</v>
      </c>
      <c r="P589" s="13">
        <v>655909.09090909094</v>
      </c>
      <c r="Q589" s="14">
        <v>654318.18181818177</v>
      </c>
      <c r="R589" s="14">
        <v>651439.39393939392</v>
      </c>
      <c r="S589" s="14">
        <v>647530.30303030298</v>
      </c>
      <c r="T589" s="14">
        <v>641060.60606060608</v>
      </c>
      <c r="U589" s="14">
        <v>636969.69696969702</v>
      </c>
      <c r="V589" s="14">
        <v>630606.06060606055</v>
      </c>
      <c r="W589" s="14">
        <v>626590.90909090906</v>
      </c>
      <c r="X589" s="14">
        <v>621378.78787878784</v>
      </c>
      <c r="Y589" s="14">
        <v>620772.72727272729</v>
      </c>
      <c r="Z589" s="14">
        <v>613484.84848484851</v>
      </c>
      <c r="AA589" s="14">
        <v>609590.90909090906</v>
      </c>
      <c r="AB589" s="14">
        <v>606106.06060606055</v>
      </c>
      <c r="AC589" s="14">
        <v>602030.30303030298</v>
      </c>
    </row>
    <row r="590" spans="1:29" s="14" customFormat="1">
      <c r="A590" s="1" t="s">
        <v>524</v>
      </c>
      <c r="B590" s="1" t="s">
        <v>525</v>
      </c>
      <c r="C590" s="1"/>
      <c r="D590" s="1" t="s">
        <v>563</v>
      </c>
      <c r="E590" s="1"/>
      <c r="F590" s="1">
        <v>51</v>
      </c>
      <c r="G590" s="1" t="s">
        <v>837</v>
      </c>
      <c r="H590" s="1" t="str">
        <f t="shared" si="9"/>
        <v>51아파트평균매매가격</v>
      </c>
      <c r="I590" s="1" t="s">
        <v>1386</v>
      </c>
      <c r="J590" s="13">
        <v>377115.38461538462</v>
      </c>
      <c r="K590" s="13">
        <v>376987.1794871795</v>
      </c>
      <c r="L590" s="13">
        <v>376358.97435897437</v>
      </c>
      <c r="M590" s="13">
        <v>373961.53846153844</v>
      </c>
      <c r="N590" s="13">
        <v>371833.33333333331</v>
      </c>
      <c r="O590" s="13">
        <v>370846.15384615387</v>
      </c>
      <c r="P590" s="13">
        <v>370794.87179487181</v>
      </c>
      <c r="Q590" s="14">
        <v>369730.76923076925</v>
      </c>
      <c r="R590" s="14">
        <v>368538.46153846156</v>
      </c>
      <c r="S590" s="14">
        <v>365858.97435897437</v>
      </c>
      <c r="T590" s="14">
        <v>362910.25641025644</v>
      </c>
      <c r="U590" s="14">
        <v>359846.15384615387</v>
      </c>
      <c r="V590" s="14">
        <v>356423.07692307694</v>
      </c>
      <c r="W590" s="14">
        <v>354589.74358974356</v>
      </c>
      <c r="X590" s="14">
        <v>353679.48717948719</v>
      </c>
      <c r="Y590" s="14">
        <v>351666.66666666669</v>
      </c>
      <c r="Z590" s="14">
        <v>352307.69230769231</v>
      </c>
      <c r="AA590" s="14">
        <v>351782.05128205131</v>
      </c>
      <c r="AB590" s="14">
        <v>349948.71794871794</v>
      </c>
      <c r="AC590" s="14">
        <v>348474.358974359</v>
      </c>
    </row>
    <row r="591" spans="1:29" s="14" customFormat="1">
      <c r="A591" s="1" t="s">
        <v>524</v>
      </c>
      <c r="B591" s="1" t="s">
        <v>525</v>
      </c>
      <c r="C591" s="1"/>
      <c r="D591" s="1" t="s">
        <v>564</v>
      </c>
      <c r="E591" s="1"/>
      <c r="F591" s="1">
        <v>52</v>
      </c>
      <c r="G591" s="1" t="s">
        <v>837</v>
      </c>
      <c r="H591" s="1" t="str">
        <f t="shared" ref="H591:H654" si="10">F591&amp;G591&amp;I591</f>
        <v>52아파트평균매매가격</v>
      </c>
      <c r="I591" s="1" t="s">
        <v>1386</v>
      </c>
      <c r="J591" s="13">
        <v>318378.3783783784</v>
      </c>
      <c r="K591" s="13">
        <v>318783.78378378379</v>
      </c>
      <c r="L591" s="13">
        <v>319729.7297297297</v>
      </c>
      <c r="M591" s="13">
        <v>316689.18918918917</v>
      </c>
      <c r="N591" s="13">
        <v>313918.91891891893</v>
      </c>
      <c r="O591" s="13">
        <v>310743.24324324325</v>
      </c>
      <c r="P591" s="13">
        <v>309243.24324324325</v>
      </c>
      <c r="Q591" s="14">
        <v>308743.24324324325</v>
      </c>
      <c r="R591" s="14">
        <v>307986.48648648651</v>
      </c>
      <c r="S591" s="14">
        <v>307175.67567567568</v>
      </c>
      <c r="T591" s="14">
        <v>304175.67567567568</v>
      </c>
      <c r="U591" s="14">
        <v>301621.6216216216</v>
      </c>
      <c r="V591" s="14">
        <v>300175.67567567568</v>
      </c>
      <c r="W591" s="14">
        <v>297500</v>
      </c>
      <c r="X591" s="14">
        <v>296878.3783783784</v>
      </c>
      <c r="Y591" s="14">
        <v>296713.51351351349</v>
      </c>
      <c r="Z591" s="14">
        <v>298608.10810810811</v>
      </c>
      <c r="AA591" s="14">
        <v>298067.56756756757</v>
      </c>
      <c r="AB591" s="14">
        <v>297081.08108108107</v>
      </c>
      <c r="AC591" s="14">
        <v>296797.29729729728</v>
      </c>
    </row>
    <row r="592" spans="1:29" s="14" customFormat="1">
      <c r="A592" s="1" t="s">
        <v>524</v>
      </c>
      <c r="B592" s="1" t="s">
        <v>525</v>
      </c>
      <c r="C592" s="1"/>
      <c r="D592" s="1" t="s">
        <v>565</v>
      </c>
      <c r="E592" s="1"/>
      <c r="F592" s="1">
        <v>53</v>
      </c>
      <c r="G592" s="1" t="s">
        <v>837</v>
      </c>
      <c r="H592" s="1" t="str">
        <f t="shared" si="10"/>
        <v>53아파트평균매매가격</v>
      </c>
      <c r="I592" s="1" t="s">
        <v>1386</v>
      </c>
      <c r="J592" s="13">
        <v>376893.61702127662</v>
      </c>
      <c r="K592" s="13">
        <v>375723.40425531915</v>
      </c>
      <c r="L592" s="13">
        <v>375297.87234042556</v>
      </c>
      <c r="M592" s="13">
        <v>375095.74468085106</v>
      </c>
      <c r="N592" s="13">
        <v>374861.70212765958</v>
      </c>
      <c r="O592" s="13">
        <v>374085.10638297873</v>
      </c>
      <c r="P592" s="13">
        <v>372872.3404255319</v>
      </c>
      <c r="Q592" s="14">
        <v>371797.87234042556</v>
      </c>
      <c r="R592" s="14">
        <v>371095.74468085106</v>
      </c>
      <c r="S592" s="14">
        <v>370489.36170212767</v>
      </c>
      <c r="T592" s="14">
        <v>369744.68085106381</v>
      </c>
      <c r="U592" s="14">
        <v>369744.68085106381</v>
      </c>
      <c r="V592" s="14">
        <v>369468.08510638296</v>
      </c>
      <c r="W592" s="14">
        <v>367521.27659574465</v>
      </c>
      <c r="X592" s="14">
        <v>365393.61702127662</v>
      </c>
      <c r="Y592" s="14">
        <v>363223.40425531915</v>
      </c>
      <c r="Z592" s="14">
        <v>361638.29787234042</v>
      </c>
      <c r="AA592" s="14">
        <v>359585.10638297873</v>
      </c>
      <c r="AB592" s="14">
        <v>357946.80851063831</v>
      </c>
      <c r="AC592" s="14">
        <v>356712.76595744683</v>
      </c>
    </row>
    <row r="593" spans="1:29" s="14" customFormat="1">
      <c r="A593" s="1" t="s">
        <v>524</v>
      </c>
      <c r="B593" s="1" t="s">
        <v>525</v>
      </c>
      <c r="C593" s="1"/>
      <c r="D593" s="1" t="s">
        <v>566</v>
      </c>
      <c r="E593" s="1"/>
      <c r="F593" s="1">
        <v>54</v>
      </c>
      <c r="G593" s="1" t="s">
        <v>837</v>
      </c>
      <c r="H593" s="1" t="str">
        <f t="shared" si="10"/>
        <v>54아파트평균매매가격</v>
      </c>
      <c r="I593" s="1" t="s">
        <v>1386</v>
      </c>
      <c r="J593" s="13">
        <v>344750</v>
      </c>
      <c r="K593" s="13">
        <v>344583.33333333331</v>
      </c>
      <c r="L593" s="13">
        <v>343400</v>
      </c>
      <c r="M593" s="13">
        <v>339750</v>
      </c>
      <c r="N593" s="13">
        <v>339366.66666666669</v>
      </c>
      <c r="O593" s="13">
        <v>338600</v>
      </c>
      <c r="P593" s="13">
        <v>337858.33333333331</v>
      </c>
      <c r="Q593" s="14">
        <v>337450</v>
      </c>
      <c r="R593" s="14">
        <v>336133.33333333331</v>
      </c>
      <c r="S593" s="14">
        <v>334616.66666666669</v>
      </c>
      <c r="T593" s="14">
        <v>330566.66666666669</v>
      </c>
      <c r="U593" s="14">
        <v>326216.66666666669</v>
      </c>
      <c r="V593" s="14">
        <v>323916.66666666669</v>
      </c>
      <c r="W593" s="14">
        <v>323150</v>
      </c>
      <c r="X593" s="14">
        <v>321933.33333333331</v>
      </c>
      <c r="Y593" s="14">
        <v>321016.66666666669</v>
      </c>
      <c r="Z593" s="14">
        <v>321433.33333333331</v>
      </c>
      <c r="AA593" s="14">
        <v>320583.33333333331</v>
      </c>
      <c r="AB593" s="14">
        <v>319050</v>
      </c>
      <c r="AC593" s="14">
        <v>318016.66666666669</v>
      </c>
    </row>
    <row r="594" spans="1:29" s="14" customFormat="1">
      <c r="A594" s="1" t="s">
        <v>524</v>
      </c>
      <c r="B594" s="1" t="s">
        <v>525</v>
      </c>
      <c r="C594" s="1"/>
      <c r="D594" s="1" t="s">
        <v>567</v>
      </c>
      <c r="E594" s="1"/>
      <c r="F594" s="1">
        <v>55</v>
      </c>
      <c r="G594" s="1" t="s">
        <v>837</v>
      </c>
      <c r="H594" s="1" t="str">
        <f t="shared" si="10"/>
        <v>55아파트평균매매가격</v>
      </c>
      <c r="I594" s="1" t="s">
        <v>1386</v>
      </c>
      <c r="J594" s="13">
        <v>319739.58333333331</v>
      </c>
      <c r="K594" s="13">
        <v>319437.5</v>
      </c>
      <c r="L594" s="13">
        <v>318854.16666666669</v>
      </c>
      <c r="M594" s="13">
        <v>318250</v>
      </c>
      <c r="N594" s="13">
        <v>316375</v>
      </c>
      <c r="O594" s="13">
        <v>313970.83333333331</v>
      </c>
      <c r="P594" s="13">
        <v>311156.25</v>
      </c>
      <c r="Q594" s="14">
        <v>307968.75</v>
      </c>
      <c r="R594" s="14">
        <v>306375</v>
      </c>
      <c r="S594" s="14">
        <v>300864.58333333331</v>
      </c>
      <c r="T594" s="14">
        <v>297250</v>
      </c>
      <c r="U594" s="14">
        <v>294218.75</v>
      </c>
      <c r="V594" s="14">
        <v>291208.33333333331</v>
      </c>
      <c r="W594" s="14">
        <v>286947.91666666669</v>
      </c>
      <c r="X594" s="14">
        <v>286114.58333333331</v>
      </c>
      <c r="Y594" s="14">
        <v>286312.5</v>
      </c>
      <c r="Z594" s="14">
        <v>286177.08333333331</v>
      </c>
      <c r="AA594" s="14">
        <v>285187.5</v>
      </c>
      <c r="AB594" s="14">
        <v>283218.75</v>
      </c>
      <c r="AC594" s="14">
        <v>281781.25</v>
      </c>
    </row>
    <row r="595" spans="1:29" s="14" customFormat="1">
      <c r="A595" s="1" t="s">
        <v>524</v>
      </c>
      <c r="B595" s="1" t="s">
        <v>525</v>
      </c>
      <c r="C595" s="1"/>
      <c r="D595" s="1" t="s">
        <v>568</v>
      </c>
      <c r="E595" s="1"/>
      <c r="F595" s="1">
        <v>56</v>
      </c>
      <c r="G595" s="1" t="s">
        <v>837</v>
      </c>
      <c r="H595" s="1" t="str">
        <f t="shared" si="10"/>
        <v>56아파트평균매매가격</v>
      </c>
      <c r="I595" s="1" t="s">
        <v>1386</v>
      </c>
      <c r="J595" s="13">
        <v>287443.661971831</v>
      </c>
      <c r="K595" s="13">
        <v>287105.63380281691</v>
      </c>
      <c r="L595" s="13">
        <v>285711.26760563382</v>
      </c>
      <c r="M595" s="13">
        <v>283338.02816901408</v>
      </c>
      <c r="N595" s="13">
        <v>280943.661971831</v>
      </c>
      <c r="O595" s="13">
        <v>278549.29577464791</v>
      </c>
      <c r="P595" s="13">
        <v>275964.78873239434</v>
      </c>
      <c r="Q595" s="14">
        <v>274514.08450704225</v>
      </c>
      <c r="R595" s="14">
        <v>273457.74647887325</v>
      </c>
      <c r="S595" s="14">
        <v>272866.19718309859</v>
      </c>
      <c r="T595" s="14">
        <v>271556.338028169</v>
      </c>
      <c r="U595" s="14">
        <v>269985.91549295775</v>
      </c>
      <c r="V595" s="14">
        <v>268514.08450704225</v>
      </c>
      <c r="W595" s="14">
        <v>267767.60563380283</v>
      </c>
      <c r="X595" s="14">
        <v>267584.50704225351</v>
      </c>
      <c r="Y595" s="14">
        <v>267676.05633802817</v>
      </c>
      <c r="Z595" s="14">
        <v>267823.94366197183</v>
      </c>
      <c r="AA595" s="14">
        <v>267809.85915492958</v>
      </c>
      <c r="AB595" s="14">
        <v>266866.19718309859</v>
      </c>
      <c r="AC595" s="14">
        <v>264225.35211267608</v>
      </c>
    </row>
    <row r="596" spans="1:29" s="14" customFormat="1">
      <c r="A596" s="1" t="s">
        <v>524</v>
      </c>
      <c r="B596" s="1" t="s">
        <v>525</v>
      </c>
      <c r="C596" s="1" t="s">
        <v>529</v>
      </c>
      <c r="D596" s="1"/>
      <c r="E596" s="1"/>
      <c r="F596" s="1">
        <v>57</v>
      </c>
      <c r="G596" s="1" t="s">
        <v>837</v>
      </c>
      <c r="H596" s="1" t="str">
        <f t="shared" si="10"/>
        <v>57아파트평균매매가격</v>
      </c>
      <c r="I596" s="1" t="s">
        <v>1386</v>
      </c>
      <c r="J596" s="13">
        <v>428866.46911703824</v>
      </c>
      <c r="K596" s="13">
        <v>427615.99593428965</v>
      </c>
      <c r="L596" s="13">
        <v>426604.57491096866</v>
      </c>
      <c r="M596" s="13">
        <v>426220.76841634413</v>
      </c>
      <c r="N596" s="13">
        <v>424851.38277215365</v>
      </c>
      <c r="O596" s="13">
        <v>423059.47576652298</v>
      </c>
      <c r="P596" s="13">
        <v>422357.78964558901</v>
      </c>
      <c r="Q596" s="14">
        <v>420947.64506358036</v>
      </c>
      <c r="R596" s="14">
        <v>419474.02245870174</v>
      </c>
      <c r="S596" s="14">
        <v>418244.61344516755</v>
      </c>
      <c r="T596" s="14">
        <v>418173.29843991133</v>
      </c>
      <c r="U596" s="14">
        <v>413802.26331749704</v>
      </c>
      <c r="V596" s="14">
        <v>413272.700017386</v>
      </c>
      <c r="W596" s="14">
        <v>412604.80206520378</v>
      </c>
      <c r="X596" s="14">
        <v>411322.40263446455</v>
      </c>
      <c r="Y596" s="14">
        <v>410346.64925893117</v>
      </c>
      <c r="Z596" s="14">
        <v>410233.28620466706</v>
      </c>
      <c r="AA596" s="14">
        <v>409906.30935815797</v>
      </c>
      <c r="AB596" s="14">
        <v>409198.78907552554</v>
      </c>
      <c r="AC596" s="14">
        <v>407020.98841014068</v>
      </c>
    </row>
    <row r="597" spans="1:29" s="14" customFormat="1">
      <c r="A597" s="1" t="s">
        <v>524</v>
      </c>
      <c r="B597" s="1" t="s">
        <v>525</v>
      </c>
      <c r="C597" s="1"/>
      <c r="D597" s="1" t="s">
        <v>569</v>
      </c>
      <c r="E597" s="1"/>
      <c r="F597" s="1">
        <v>58</v>
      </c>
      <c r="G597" s="1" t="s">
        <v>837</v>
      </c>
      <c r="H597" s="1" t="str">
        <f t="shared" si="10"/>
        <v>58아파트평균매매가격</v>
      </c>
      <c r="I597" s="1" t="s">
        <v>1386</v>
      </c>
      <c r="J597" s="13">
        <v>355486.48648648651</v>
      </c>
      <c r="K597" s="13">
        <v>354135.13513513515</v>
      </c>
      <c r="L597" s="13">
        <v>353040.54054054053</v>
      </c>
      <c r="M597" s="13">
        <v>352770.2702702703</v>
      </c>
      <c r="N597" s="13">
        <v>350472.97297297296</v>
      </c>
      <c r="O597" s="13">
        <v>349594.59459459462</v>
      </c>
      <c r="P597" s="13">
        <v>349324.32432432432</v>
      </c>
      <c r="Q597" s="14">
        <v>348648.64864864864</v>
      </c>
      <c r="R597" s="14">
        <v>348391.89189189189</v>
      </c>
      <c r="S597" s="14">
        <v>347905.40540540538</v>
      </c>
      <c r="T597" s="14">
        <v>347635.13513513515</v>
      </c>
      <c r="U597" s="14">
        <v>346945.94594594592</v>
      </c>
      <c r="V597" s="14">
        <v>346472.97297297296</v>
      </c>
      <c r="W597" s="14">
        <v>345054.05405405408</v>
      </c>
      <c r="X597" s="14">
        <v>343986.48648648651</v>
      </c>
      <c r="Y597" s="14">
        <v>341189.18918918917</v>
      </c>
      <c r="Z597" s="14">
        <v>340243.24324324325</v>
      </c>
      <c r="AA597" s="14">
        <v>338675.67567567568</v>
      </c>
      <c r="AB597" s="14">
        <v>337729.7297297297</v>
      </c>
      <c r="AC597" s="14">
        <v>337351.35135135136</v>
      </c>
    </row>
    <row r="598" spans="1:29" s="14" customFormat="1">
      <c r="A598" s="1" t="s">
        <v>524</v>
      </c>
      <c r="B598" s="1" t="s">
        <v>525</v>
      </c>
      <c r="C598" s="1"/>
      <c r="D598" s="1" t="s">
        <v>570</v>
      </c>
      <c r="E598" s="1"/>
      <c r="F598" s="1">
        <v>59</v>
      </c>
      <c r="G598" s="1" t="s">
        <v>837</v>
      </c>
      <c r="H598" s="1" t="str">
        <f t="shared" si="10"/>
        <v>59아파트평균매매가격</v>
      </c>
      <c r="I598" s="1" t="s">
        <v>1386</v>
      </c>
      <c r="J598" s="13">
        <v>371134.92358803982</v>
      </c>
      <c r="K598" s="13">
        <v>369134.92358803982</v>
      </c>
      <c r="L598" s="13">
        <v>368206.3521594684</v>
      </c>
      <c r="M598" s="13">
        <v>368277.78073089698</v>
      </c>
      <c r="N598" s="13">
        <v>367049.20930232556</v>
      </c>
      <c r="O598" s="13">
        <v>366134.92358803982</v>
      </c>
      <c r="P598" s="13">
        <v>364492.06644518272</v>
      </c>
      <c r="Q598" s="14">
        <v>363492.06644518272</v>
      </c>
      <c r="R598" s="14">
        <v>360849.20930232556</v>
      </c>
      <c r="S598" s="14">
        <v>357977.78073089698</v>
      </c>
      <c r="T598" s="14">
        <v>358582.54285714286</v>
      </c>
      <c r="U598" s="14">
        <v>358585.71428571426</v>
      </c>
      <c r="V598" s="14">
        <v>358328.57142857142</v>
      </c>
      <c r="W598" s="14">
        <v>357714.28571428574</v>
      </c>
      <c r="X598" s="14">
        <v>356642.85714285716</v>
      </c>
      <c r="Y598" s="14">
        <v>357871.42857142858</v>
      </c>
      <c r="Z598" s="14">
        <v>358228.57142857142</v>
      </c>
      <c r="AA598" s="14">
        <v>357771.42857142858</v>
      </c>
      <c r="AB598" s="14">
        <v>356914.28571428574</v>
      </c>
      <c r="AC598" s="14">
        <v>354571.42857142858</v>
      </c>
    </row>
    <row r="599" spans="1:29" s="14" customFormat="1">
      <c r="A599" s="1" t="s">
        <v>524</v>
      </c>
      <c r="B599" s="1" t="s">
        <v>525</v>
      </c>
      <c r="C599" s="1"/>
      <c r="D599" s="1" t="s">
        <v>571</v>
      </c>
      <c r="E599" s="1"/>
      <c r="F599" s="1">
        <v>60</v>
      </c>
      <c r="G599" s="1" t="s">
        <v>837</v>
      </c>
      <c r="H599" s="1" t="str">
        <f t="shared" si="10"/>
        <v>60아파트평균매매가격</v>
      </c>
      <c r="I599" s="1" t="s">
        <v>1386</v>
      </c>
      <c r="J599" s="13">
        <v>512887.08863951586</v>
      </c>
      <c r="K599" s="13">
        <v>512184.70768713491</v>
      </c>
      <c r="L599" s="13">
        <v>511172.80292523012</v>
      </c>
      <c r="M599" s="13">
        <v>510422.80292523012</v>
      </c>
      <c r="N599" s="13">
        <v>509553.75530618255</v>
      </c>
      <c r="O599" s="13">
        <v>506613.27911570633</v>
      </c>
      <c r="P599" s="13">
        <v>506244.2314966587</v>
      </c>
      <c r="Q599" s="14">
        <v>504101.36244903965</v>
      </c>
      <c r="R599" s="14">
        <v>502607.13095238095</v>
      </c>
      <c r="S599" s="14">
        <v>501964.27380952379</v>
      </c>
      <c r="T599" s="14">
        <v>501583.32142857142</v>
      </c>
      <c r="U599" s="14">
        <v>500654.75</v>
      </c>
      <c r="V599" s="14">
        <v>499904.75</v>
      </c>
      <c r="W599" s="14">
        <v>499773.79761904763</v>
      </c>
      <c r="X599" s="14">
        <v>498190.47619047621</v>
      </c>
      <c r="Y599" s="14">
        <v>497166.66666666669</v>
      </c>
      <c r="Z599" s="14">
        <v>497380.95238095237</v>
      </c>
      <c r="AA599" s="14">
        <v>498083.33333333331</v>
      </c>
      <c r="AB599" s="14">
        <v>497654.76190476189</v>
      </c>
      <c r="AC599" s="14">
        <v>494214.28571428574</v>
      </c>
    </row>
    <row r="600" spans="1:29" s="14" customFormat="1">
      <c r="A600" s="1" t="s">
        <v>524</v>
      </c>
      <c r="B600" s="1" t="s">
        <v>525</v>
      </c>
      <c r="C600" s="1" t="s">
        <v>530</v>
      </c>
      <c r="D600" s="1"/>
      <c r="E600" s="1"/>
      <c r="F600" s="1">
        <v>61</v>
      </c>
      <c r="G600" s="1" t="s">
        <v>837</v>
      </c>
      <c r="H600" s="1" t="str">
        <f t="shared" si="10"/>
        <v>61아파트평균매매가격</v>
      </c>
      <c r="I600" s="1" t="s">
        <v>1386</v>
      </c>
      <c r="J600" s="13">
        <v>649860.62519723247</v>
      </c>
      <c r="K600" s="13">
        <v>646555.97665973578</v>
      </c>
      <c r="L600" s="13">
        <v>642486.65985252953</v>
      </c>
      <c r="M600" s="13">
        <v>637017.44104733621</v>
      </c>
      <c r="N600" s="13">
        <v>633521.72717215621</v>
      </c>
      <c r="O600" s="13">
        <v>626948.82515925262</v>
      </c>
      <c r="P600" s="13">
        <v>621122.11409022124</v>
      </c>
      <c r="Q600" s="14">
        <v>613139.97110936267</v>
      </c>
      <c r="R600" s="14">
        <v>607291.58531774906</v>
      </c>
      <c r="S600" s="14">
        <v>602647.57589994778</v>
      </c>
      <c r="T600" s="14">
        <v>599794.33615285822</v>
      </c>
      <c r="U600" s="14">
        <v>593957.46592391084</v>
      </c>
      <c r="V600" s="14">
        <v>588660.52260418888</v>
      </c>
      <c r="W600" s="14">
        <v>586374.33785236883</v>
      </c>
      <c r="X600" s="14">
        <v>586607.53592481185</v>
      </c>
      <c r="Y600" s="14">
        <v>590171.09612330678</v>
      </c>
      <c r="Z600" s="14">
        <v>592226.5416891292</v>
      </c>
      <c r="AA600" s="14">
        <v>589864.8099380983</v>
      </c>
      <c r="AB600" s="14">
        <v>585203.92342767364</v>
      </c>
      <c r="AC600" s="14">
        <v>582256.00013808766</v>
      </c>
    </row>
    <row r="601" spans="1:29" s="14" customFormat="1">
      <c r="A601" s="1" t="s">
        <v>524</v>
      </c>
      <c r="B601" s="1" t="s">
        <v>525</v>
      </c>
      <c r="C601" s="1" t="s">
        <v>531</v>
      </c>
      <c r="D601" s="1"/>
      <c r="E601" s="1"/>
      <c r="F601" s="1">
        <v>62</v>
      </c>
      <c r="G601" s="1" t="s">
        <v>837</v>
      </c>
      <c r="H601" s="1" t="str">
        <f t="shared" si="10"/>
        <v>62아파트평균매매가격</v>
      </c>
      <c r="I601" s="1" t="s">
        <v>1386</v>
      </c>
      <c r="J601" s="13">
        <v>452515.06264711672</v>
      </c>
      <c r="K601" s="13">
        <v>452094.09907608695</v>
      </c>
      <c r="L601" s="13">
        <v>450050.30875706207</v>
      </c>
      <c r="M601" s="13">
        <v>446653.06216922257</v>
      </c>
      <c r="N601" s="13">
        <v>443789.91639605485</v>
      </c>
      <c r="O601" s="13">
        <v>440728.15227421414</v>
      </c>
      <c r="P601" s="13">
        <v>437927.10978819762</v>
      </c>
      <c r="Q601" s="14">
        <v>432259.44091449882</v>
      </c>
      <c r="R601" s="14">
        <v>429140.45166157006</v>
      </c>
      <c r="S601" s="14">
        <v>426376.07404933072</v>
      </c>
      <c r="T601" s="14">
        <v>423340.22854424489</v>
      </c>
      <c r="U601" s="14">
        <v>419715.1458069309</v>
      </c>
      <c r="V601" s="14">
        <v>416120.67044378631</v>
      </c>
      <c r="W601" s="14">
        <v>414175.29825178889</v>
      </c>
      <c r="X601" s="14">
        <v>413467.84760619042</v>
      </c>
      <c r="Y601" s="14">
        <v>415291.26855399116</v>
      </c>
      <c r="Z601" s="14">
        <v>415912.50426653255</v>
      </c>
      <c r="AA601" s="14">
        <v>414619.07063107932</v>
      </c>
      <c r="AB601" s="14">
        <v>411943.97636689385</v>
      </c>
      <c r="AC601" s="14">
        <v>410219.7857134057</v>
      </c>
    </row>
    <row r="602" spans="1:29" s="14" customFormat="1">
      <c r="A602" s="1" t="s">
        <v>524</v>
      </c>
      <c r="B602" s="1" t="s">
        <v>525</v>
      </c>
      <c r="C602" s="1"/>
      <c r="D602" s="1" t="s">
        <v>572</v>
      </c>
      <c r="E602" s="1"/>
      <c r="F602" s="1">
        <v>63</v>
      </c>
      <c r="G602" s="1" t="s">
        <v>837</v>
      </c>
      <c r="H602" s="1" t="str">
        <f t="shared" si="10"/>
        <v>63아파트평균매매가격</v>
      </c>
      <c r="I602" s="1" t="s">
        <v>1386</v>
      </c>
      <c r="J602" s="13">
        <v>582372.54901960783</v>
      </c>
      <c r="K602" s="13">
        <v>582127.45098039217</v>
      </c>
      <c r="L602" s="13">
        <v>580794.1176470588</v>
      </c>
      <c r="M602" s="13">
        <v>573215.68627450976</v>
      </c>
      <c r="N602" s="13">
        <v>570519.60784313723</v>
      </c>
      <c r="O602" s="13">
        <v>565588.23529411759</v>
      </c>
      <c r="P602" s="13">
        <v>561176.4705882353</v>
      </c>
      <c r="Q602" s="14">
        <v>550431.37254901964</v>
      </c>
      <c r="R602" s="14">
        <v>547117.6470588235</v>
      </c>
      <c r="S602" s="14">
        <v>544215.68627450976</v>
      </c>
      <c r="T602" s="14">
        <v>542431.37254901964</v>
      </c>
      <c r="U602" s="14">
        <v>537715.68627450976</v>
      </c>
      <c r="V602" s="14">
        <v>532578.43137254904</v>
      </c>
      <c r="W602" s="14">
        <v>530078.43137254904</v>
      </c>
      <c r="X602" s="14">
        <v>529019.60784313723</v>
      </c>
      <c r="Y602" s="14">
        <v>532009.80392156867</v>
      </c>
      <c r="Z602" s="14">
        <v>531656.86274509807</v>
      </c>
      <c r="AA602" s="14">
        <v>529598.03921568627</v>
      </c>
      <c r="AB602" s="14">
        <v>524882.3529411765</v>
      </c>
      <c r="AC602" s="14">
        <v>521656.86274509801</v>
      </c>
    </row>
    <row r="603" spans="1:29" s="14" customFormat="1">
      <c r="A603" s="1" t="s">
        <v>524</v>
      </c>
      <c r="B603" s="1" t="s">
        <v>525</v>
      </c>
      <c r="C603" s="1"/>
      <c r="D603" s="1" t="s">
        <v>573</v>
      </c>
      <c r="E603" s="1"/>
      <c r="F603" s="1">
        <v>64</v>
      </c>
      <c r="G603" s="1" t="s">
        <v>837</v>
      </c>
      <c r="H603" s="1" t="str">
        <f t="shared" si="10"/>
        <v>64아파트평균매매가격</v>
      </c>
      <c r="I603" s="1" t="s">
        <v>1386</v>
      </c>
      <c r="J603" s="13">
        <v>397588.23529411765</v>
      </c>
      <c r="K603" s="13">
        <v>397343.13725490199</v>
      </c>
      <c r="L603" s="13">
        <v>395460.78431372548</v>
      </c>
      <c r="M603" s="13">
        <v>392147.0588235294</v>
      </c>
      <c r="N603" s="13">
        <v>385578.43137254904</v>
      </c>
      <c r="O603" s="13">
        <v>382098.03921568627</v>
      </c>
      <c r="P603" s="13">
        <v>378764.70588235295</v>
      </c>
      <c r="Q603" s="14">
        <v>376333.33333333331</v>
      </c>
      <c r="R603" s="14">
        <v>375127.45098039217</v>
      </c>
      <c r="S603" s="14">
        <v>372852.9411764706</v>
      </c>
      <c r="T603" s="14">
        <v>369911.76470588235</v>
      </c>
      <c r="U603" s="14">
        <v>368029.4117647059</v>
      </c>
      <c r="V603" s="14">
        <v>364656.86274509801</v>
      </c>
      <c r="W603" s="14">
        <v>362137.25490196078</v>
      </c>
      <c r="X603" s="14">
        <v>360784.31372549018</v>
      </c>
      <c r="Y603" s="14">
        <v>361598.03921568627</v>
      </c>
      <c r="Z603" s="14">
        <v>361833.33333333331</v>
      </c>
      <c r="AA603" s="14">
        <v>360666.66666666669</v>
      </c>
      <c r="AB603" s="14">
        <v>358676.4705882353</v>
      </c>
      <c r="AC603" s="14">
        <v>357215.68627450982</v>
      </c>
    </row>
    <row r="604" spans="1:29" s="14" customFormat="1">
      <c r="A604" s="1" t="s">
        <v>524</v>
      </c>
      <c r="B604" s="1" t="s">
        <v>525</v>
      </c>
      <c r="C604" s="1"/>
      <c r="D604" s="1" t="s">
        <v>574</v>
      </c>
      <c r="E604" s="1"/>
      <c r="F604" s="1">
        <v>65</v>
      </c>
      <c r="G604" s="1" t="s">
        <v>837</v>
      </c>
      <c r="H604" s="1" t="str">
        <f t="shared" si="10"/>
        <v>65아파트평균매매가격</v>
      </c>
      <c r="I604" s="1" t="s">
        <v>1386</v>
      </c>
      <c r="J604" s="13">
        <v>351343.75</v>
      </c>
      <c r="K604" s="13">
        <v>350572.91666666669</v>
      </c>
      <c r="L604" s="13">
        <v>350500</v>
      </c>
      <c r="M604" s="13">
        <v>350000</v>
      </c>
      <c r="N604" s="13">
        <v>348364.58333333331</v>
      </c>
      <c r="O604" s="13">
        <v>346666.66666666669</v>
      </c>
      <c r="P604" s="13">
        <v>345239.58333333331</v>
      </c>
      <c r="Q604" s="14">
        <v>343083.33333333331</v>
      </c>
      <c r="R604" s="14">
        <v>341770.83333333331</v>
      </c>
      <c r="S604" s="14">
        <v>340822.91666666669</v>
      </c>
      <c r="T604" s="14">
        <v>339364.58333333331</v>
      </c>
      <c r="U604" s="14">
        <v>337875</v>
      </c>
      <c r="V604" s="14">
        <v>335354.16666666669</v>
      </c>
      <c r="W604" s="14">
        <v>334322.91666666669</v>
      </c>
      <c r="X604" s="14">
        <v>333739.58333333331</v>
      </c>
      <c r="Y604" s="14">
        <v>333989.58333333331</v>
      </c>
      <c r="Z604" s="14">
        <v>334281.25</v>
      </c>
      <c r="AA604" s="14">
        <v>334166.66666666669</v>
      </c>
      <c r="AB604" s="14">
        <v>333208.33333333331</v>
      </c>
      <c r="AC604" s="14">
        <v>332416.66666666669</v>
      </c>
    </row>
    <row r="605" spans="1:29" s="14" customFormat="1">
      <c r="A605" s="1" t="s">
        <v>524</v>
      </c>
      <c r="B605" s="1" t="s">
        <v>525</v>
      </c>
      <c r="C605" s="1"/>
      <c r="D605" s="1" t="s">
        <v>575</v>
      </c>
      <c r="E605" s="1"/>
      <c r="F605" s="1">
        <v>66</v>
      </c>
      <c r="G605" s="1" t="s">
        <v>837</v>
      </c>
      <c r="H605" s="1" t="str">
        <f t="shared" si="10"/>
        <v>66아파트평균매매가격</v>
      </c>
      <c r="I605" s="1" t="s">
        <v>1386</v>
      </c>
      <c r="J605" s="13">
        <v>282327.58620689658</v>
      </c>
      <c r="K605" s="13">
        <v>283189.6551724138</v>
      </c>
      <c r="L605" s="13">
        <v>282241.37931034481</v>
      </c>
      <c r="M605" s="13">
        <v>281896.55172413791</v>
      </c>
      <c r="N605" s="13">
        <v>280689.6551724138</v>
      </c>
      <c r="O605" s="13">
        <v>280086.20689655171</v>
      </c>
      <c r="P605" s="13">
        <v>278879.31034482759</v>
      </c>
      <c r="Q605" s="14">
        <v>275862.06896551722</v>
      </c>
      <c r="R605" s="14">
        <v>274172.41379310342</v>
      </c>
      <c r="S605" s="14">
        <v>274362.06896551722</v>
      </c>
      <c r="T605" s="14">
        <v>274413.79310344829</v>
      </c>
      <c r="U605" s="14">
        <v>274189.6551724138</v>
      </c>
      <c r="V605" s="14">
        <v>273241.37931034481</v>
      </c>
      <c r="W605" s="14">
        <v>272241.37931034481</v>
      </c>
      <c r="X605" s="14">
        <v>271672.41379310342</v>
      </c>
      <c r="Y605" s="14">
        <v>271810.3448275862</v>
      </c>
      <c r="Z605" s="14">
        <v>271982.75862068968</v>
      </c>
      <c r="AA605" s="14">
        <v>270189.6551724138</v>
      </c>
      <c r="AB605" s="14">
        <v>268120.68965517241</v>
      </c>
      <c r="AC605" s="14">
        <v>266706.89655172412</v>
      </c>
    </row>
    <row r="606" spans="1:29" s="14" customFormat="1">
      <c r="A606" s="1" t="s">
        <v>524</v>
      </c>
      <c r="B606" s="1" t="s">
        <v>525</v>
      </c>
      <c r="C606" s="1"/>
      <c r="D606" s="1" t="s">
        <v>576</v>
      </c>
      <c r="E606" s="1"/>
      <c r="F606" s="1">
        <v>67</v>
      </c>
      <c r="G606" s="1" t="s">
        <v>837</v>
      </c>
      <c r="H606" s="1" t="str">
        <f t="shared" si="10"/>
        <v>67아파트평균매매가격</v>
      </c>
      <c r="I606" s="1" t="s">
        <v>1386</v>
      </c>
      <c r="J606" s="13">
        <v>541840.42553191492</v>
      </c>
      <c r="K606" s="13">
        <v>541255.31914893619</v>
      </c>
      <c r="L606" s="13">
        <v>537500</v>
      </c>
      <c r="M606" s="13">
        <v>535787.23404255323</v>
      </c>
      <c r="N606" s="13">
        <v>534659.57446808508</v>
      </c>
      <c r="O606" s="13">
        <v>530276.59574468085</v>
      </c>
      <c r="P606" s="13">
        <v>524787.23404255323</v>
      </c>
      <c r="Q606" s="14">
        <v>517925.5319148936</v>
      </c>
      <c r="R606" s="14">
        <v>512574.4680851064</v>
      </c>
      <c r="S606" s="14">
        <v>507904.25531914894</v>
      </c>
      <c r="T606" s="14">
        <v>501627.6595744681</v>
      </c>
      <c r="U606" s="14">
        <v>498127.6595744681</v>
      </c>
      <c r="V606" s="14">
        <v>492111.70212765958</v>
      </c>
      <c r="W606" s="14">
        <v>489803.19148936169</v>
      </c>
      <c r="X606" s="14">
        <v>489377.6595744681</v>
      </c>
      <c r="Y606" s="14">
        <v>491579.78723404254</v>
      </c>
      <c r="Z606" s="14">
        <v>492159.57446808513</v>
      </c>
      <c r="AA606" s="14">
        <v>487340.42553191487</v>
      </c>
      <c r="AB606" s="14">
        <v>482734.04255319148</v>
      </c>
      <c r="AC606" s="14">
        <v>480606.38297872338</v>
      </c>
    </row>
    <row r="607" spans="1:29" s="14" customFormat="1">
      <c r="A607" s="1" t="s">
        <v>524</v>
      </c>
      <c r="B607" s="1" t="s">
        <v>525</v>
      </c>
      <c r="C607" s="1"/>
      <c r="D607" s="1" t="s">
        <v>577</v>
      </c>
      <c r="E607" s="1"/>
      <c r="F607" s="1">
        <v>68</v>
      </c>
      <c r="G607" s="1" t="s">
        <v>837</v>
      </c>
      <c r="H607" s="1" t="str">
        <f t="shared" si="10"/>
        <v>68아파트평균매매가격</v>
      </c>
      <c r="I607" s="1" t="s">
        <v>1386</v>
      </c>
      <c r="J607" s="13">
        <v>494560.97560975607</v>
      </c>
      <c r="K607" s="13">
        <v>493439.02439024393</v>
      </c>
      <c r="L607" s="13">
        <v>492036.58536585368</v>
      </c>
      <c r="M607" s="13">
        <v>486353.65853658534</v>
      </c>
      <c r="N607" s="13">
        <v>484256.09756097558</v>
      </c>
      <c r="O607" s="13">
        <v>482731.70731707319</v>
      </c>
      <c r="P607" s="13">
        <v>481378.04878048779</v>
      </c>
      <c r="Q607" s="14">
        <v>472560.97560975607</v>
      </c>
      <c r="R607" s="14">
        <v>464451.21951219509</v>
      </c>
      <c r="S607" s="14">
        <v>458926.8292682927</v>
      </c>
      <c r="T607" s="14">
        <v>454926.8292682927</v>
      </c>
      <c r="U607" s="14">
        <v>451304.87804878049</v>
      </c>
      <c r="V607" s="14">
        <v>448609.75609756098</v>
      </c>
      <c r="W607" s="14">
        <v>446902.43902439025</v>
      </c>
      <c r="X607" s="14">
        <v>446865.85365853657</v>
      </c>
      <c r="Y607" s="14">
        <v>451219.51219512196</v>
      </c>
      <c r="Z607" s="14">
        <v>453585.36585365853</v>
      </c>
      <c r="AA607" s="14">
        <v>455487.80487804877</v>
      </c>
      <c r="AB607" s="14">
        <v>452804.87804878049</v>
      </c>
      <c r="AC607" s="14">
        <v>451109.75609756098</v>
      </c>
    </row>
    <row r="608" spans="1:29" s="14" customFormat="1">
      <c r="A608" s="1" t="s">
        <v>524</v>
      </c>
      <c r="B608" s="1" t="s">
        <v>525</v>
      </c>
      <c r="C608" s="1"/>
      <c r="D608" s="1" t="s">
        <v>578</v>
      </c>
      <c r="E608" s="1"/>
      <c r="F608" s="1">
        <v>69</v>
      </c>
      <c r="G608" s="1" t="s">
        <v>837</v>
      </c>
      <c r="H608" s="1" t="str">
        <f t="shared" si="10"/>
        <v>69아파트평균매매가격</v>
      </c>
      <c r="I608" s="1" t="s">
        <v>1386</v>
      </c>
      <c r="J608" s="13">
        <v>393048.68041522254</v>
      </c>
      <c r="K608" s="13">
        <v>392873.68041522254</v>
      </c>
      <c r="L608" s="13">
        <v>387448.08800618659</v>
      </c>
      <c r="M608" s="13">
        <v>385135.58800618659</v>
      </c>
      <c r="N608" s="13">
        <v>382249.02205940464</v>
      </c>
      <c r="O608" s="13">
        <v>380037.00792512897</v>
      </c>
      <c r="P608" s="13">
        <v>380299.50792512897</v>
      </c>
      <c r="Q608" s="14">
        <v>376174.50792512897</v>
      </c>
      <c r="R608" s="14">
        <v>375024.50792512897</v>
      </c>
      <c r="S608" s="14">
        <v>372936.41551609302</v>
      </c>
      <c r="T608" s="14">
        <v>369137.5</v>
      </c>
      <c r="U608" s="14">
        <v>366925</v>
      </c>
      <c r="V608" s="14">
        <v>364912.5</v>
      </c>
      <c r="W608" s="14">
        <v>363175</v>
      </c>
      <c r="X608" s="14">
        <v>362775</v>
      </c>
      <c r="Y608" s="14">
        <v>364462.5</v>
      </c>
      <c r="Z608" s="14">
        <v>366400</v>
      </c>
      <c r="AA608" s="14">
        <v>366200</v>
      </c>
      <c r="AB608" s="14">
        <v>365587.5</v>
      </c>
      <c r="AC608" s="14">
        <v>364925</v>
      </c>
    </row>
    <row r="609" spans="1:29" s="14" customFormat="1">
      <c r="A609" s="1" t="s">
        <v>524</v>
      </c>
      <c r="B609" s="1" t="s">
        <v>525</v>
      </c>
      <c r="C609" s="1" t="s">
        <v>532</v>
      </c>
      <c r="D609" s="1"/>
      <c r="E609" s="1"/>
      <c r="F609" s="1">
        <v>70</v>
      </c>
      <c r="G609" s="1" t="s">
        <v>837</v>
      </c>
      <c r="H609" s="1" t="str">
        <f t="shared" si="10"/>
        <v>70아파트평균매매가격</v>
      </c>
      <c r="I609" s="1" t="s">
        <v>1386</v>
      </c>
      <c r="J609" s="13">
        <v>850021.48936423555</v>
      </c>
      <c r="K609" s="13">
        <v>843792.01765151892</v>
      </c>
      <c r="L609" s="13">
        <v>837668.27850499807</v>
      </c>
      <c r="M609" s="13">
        <v>830097.52904364828</v>
      </c>
      <c r="N609" s="13">
        <v>825960.22294664616</v>
      </c>
      <c r="O609" s="13">
        <v>815826.09368645551</v>
      </c>
      <c r="P609" s="13">
        <v>806930.55030909483</v>
      </c>
      <c r="Q609" s="14">
        <v>796600.91528739734</v>
      </c>
      <c r="R609" s="14">
        <v>787984.19580346253</v>
      </c>
      <c r="S609" s="14">
        <v>781433.74004019808</v>
      </c>
      <c r="T609" s="14">
        <v>778765.71107692376</v>
      </c>
      <c r="U609" s="14">
        <v>769532.44248833379</v>
      </c>
      <c r="V609" s="14">
        <v>762520.0102370074</v>
      </c>
      <c r="W609" s="14">
        <v>759890.40629079426</v>
      </c>
      <c r="X609" s="14">
        <v>761071.44743898767</v>
      </c>
      <c r="Y609" s="14">
        <v>769958.0959176746</v>
      </c>
      <c r="Z609" s="14">
        <v>773487.99562827102</v>
      </c>
      <c r="AA609" s="14">
        <v>770027.98904614476</v>
      </c>
      <c r="AB609" s="14">
        <v>763325.58845643175</v>
      </c>
      <c r="AC609" s="14">
        <v>759119.59428324283</v>
      </c>
    </row>
    <row r="610" spans="1:29" s="14" customFormat="1">
      <c r="A610" s="1" t="s">
        <v>524</v>
      </c>
      <c r="B610" s="1" t="s">
        <v>525</v>
      </c>
      <c r="C610" s="1"/>
      <c r="D610" s="1" t="s">
        <v>579</v>
      </c>
      <c r="E610" s="1"/>
      <c r="F610" s="1">
        <v>71</v>
      </c>
      <c r="G610" s="1" t="s">
        <v>837</v>
      </c>
      <c r="H610" s="1" t="str">
        <f t="shared" si="10"/>
        <v>71아파트평균매매가격</v>
      </c>
      <c r="I610" s="1" t="s">
        <v>1386</v>
      </c>
      <c r="J610" s="13">
        <v>972182.5254546596</v>
      </c>
      <c r="K610" s="13">
        <v>961583.46133677824</v>
      </c>
      <c r="L610" s="13">
        <v>962170.28263107478</v>
      </c>
      <c r="M610" s="13">
        <v>953634.77790476673</v>
      </c>
      <c r="N610" s="13">
        <v>949119.9431775664</v>
      </c>
      <c r="O610" s="13">
        <v>941129.20243682561</v>
      </c>
      <c r="P610" s="13">
        <v>932101.81046151696</v>
      </c>
      <c r="Q610" s="14">
        <v>927545.79895758897</v>
      </c>
      <c r="R610" s="14">
        <v>925110.61377240368</v>
      </c>
      <c r="S610" s="14">
        <v>922866.11539227411</v>
      </c>
      <c r="T610" s="14">
        <v>921460.1018518518</v>
      </c>
      <c r="U610" s="14">
        <v>915300.92592592596</v>
      </c>
      <c r="V610" s="14">
        <v>907574.07407407404</v>
      </c>
      <c r="W610" s="14">
        <v>904694.4444444445</v>
      </c>
      <c r="X610" s="14">
        <v>905830.1886792453</v>
      </c>
      <c r="Y610" s="14">
        <v>905132.07547169807</v>
      </c>
      <c r="Z610" s="14">
        <v>906132.07547169807</v>
      </c>
      <c r="AA610" s="14">
        <v>904462.26415094337</v>
      </c>
      <c r="AB610" s="14">
        <v>892396.22641509434</v>
      </c>
      <c r="AC610" s="14">
        <v>885273.58490566036</v>
      </c>
    </row>
    <row r="611" spans="1:29" s="14" customFormat="1">
      <c r="A611" s="1" t="s">
        <v>524</v>
      </c>
      <c r="B611" s="1" t="s">
        <v>525</v>
      </c>
      <c r="C611" s="1"/>
      <c r="D611" s="1" t="s">
        <v>580</v>
      </c>
      <c r="E611" s="1"/>
      <c r="F611" s="1">
        <v>72</v>
      </c>
      <c r="G611" s="1" t="s">
        <v>837</v>
      </c>
      <c r="H611" s="1" t="str">
        <f t="shared" si="10"/>
        <v>72아파트평균매매가격</v>
      </c>
      <c r="I611" s="1" t="s">
        <v>1386</v>
      </c>
      <c r="J611" s="13">
        <v>1050727.917961125</v>
      </c>
      <c r="K611" s="13">
        <v>1047150.9948842019</v>
      </c>
      <c r="L611" s="13">
        <v>1038625.4435153019</v>
      </c>
      <c r="M611" s="13">
        <v>1024038.3536848634</v>
      </c>
      <c r="N611" s="13">
        <v>1018219.1229156328</v>
      </c>
      <c r="O611" s="13">
        <v>1007126.815223325</v>
      </c>
      <c r="P611" s="13">
        <v>1001458.9561621175</v>
      </c>
      <c r="Q611" s="14">
        <v>985562.56025227462</v>
      </c>
      <c r="R611" s="14">
        <v>969880.52690157155</v>
      </c>
      <c r="S611" s="14">
        <v>957339.64470430103</v>
      </c>
      <c r="T611" s="14">
        <v>952199.73076923075</v>
      </c>
      <c r="U611" s="14">
        <v>928153.84615384613</v>
      </c>
      <c r="V611" s="14">
        <v>912800</v>
      </c>
      <c r="W611" s="14">
        <v>906992.30769230775</v>
      </c>
      <c r="X611" s="14">
        <v>907515.38461538462</v>
      </c>
      <c r="Y611" s="14">
        <v>913346.15384615387</v>
      </c>
      <c r="Z611" s="14">
        <v>919815.38461538462</v>
      </c>
      <c r="AA611" s="14">
        <v>914223.07692307688</v>
      </c>
      <c r="AB611" s="14">
        <v>907338.4615384615</v>
      </c>
      <c r="AC611" s="14">
        <v>901153.84615384613</v>
      </c>
    </row>
    <row r="612" spans="1:29" s="14" customFormat="1">
      <c r="A612" s="1" t="s">
        <v>524</v>
      </c>
      <c r="B612" s="1" t="s">
        <v>525</v>
      </c>
      <c r="C612" s="1"/>
      <c r="D612" s="1" t="s">
        <v>581</v>
      </c>
      <c r="E612" s="1"/>
      <c r="F612" s="1">
        <v>73</v>
      </c>
      <c r="G612" s="1" t="s">
        <v>837</v>
      </c>
      <c r="H612" s="1" t="str">
        <f t="shared" si="10"/>
        <v>73아파트평균매매가격</v>
      </c>
      <c r="I612" s="1" t="s">
        <v>1386</v>
      </c>
      <c r="J612" s="13">
        <v>773923.42099478713</v>
      </c>
      <c r="K612" s="13">
        <v>764754.31792666193</v>
      </c>
      <c r="L612" s="13">
        <v>755425.53333651996</v>
      </c>
      <c r="M612" s="13">
        <v>751913.87660922681</v>
      </c>
      <c r="N612" s="13">
        <v>748310.70200605213</v>
      </c>
      <c r="O612" s="13">
        <v>734420.60091278108</v>
      </c>
      <c r="P612" s="13">
        <v>720736.36135152169</v>
      </c>
      <c r="Q612" s="14">
        <v>713227.66407847207</v>
      </c>
      <c r="R612" s="14">
        <v>709017.1445840908</v>
      </c>
      <c r="S612" s="14">
        <v>703347.04415213119</v>
      </c>
      <c r="T612" s="14">
        <v>701119.04761904757</v>
      </c>
      <c r="U612" s="14">
        <v>696150.79365079361</v>
      </c>
      <c r="V612" s="14">
        <v>695595.23809523811</v>
      </c>
      <c r="W612" s="14">
        <v>695325.39682539681</v>
      </c>
      <c r="X612" s="14">
        <v>697587.30158730154</v>
      </c>
      <c r="Y612" s="14">
        <v>720215.51724137936</v>
      </c>
      <c r="Z612" s="14">
        <v>723206.89655172417</v>
      </c>
      <c r="AA612" s="14">
        <v>719293.10344827583</v>
      </c>
      <c r="AB612" s="14">
        <v>714275.86206896557</v>
      </c>
      <c r="AC612" s="14">
        <v>713000</v>
      </c>
    </row>
    <row r="613" spans="1:29" s="14" customFormat="1">
      <c r="A613" s="1" t="s">
        <v>524</v>
      </c>
      <c r="B613" s="1" t="s">
        <v>525</v>
      </c>
      <c r="C613" s="1"/>
      <c r="D613" s="1" t="s">
        <v>582</v>
      </c>
      <c r="E613" s="1"/>
      <c r="F613" s="1">
        <v>74</v>
      </c>
      <c r="G613" s="1" t="s">
        <v>837</v>
      </c>
      <c r="H613" s="1" t="str">
        <f t="shared" si="10"/>
        <v>74아파트평균매매가격</v>
      </c>
      <c r="I613" s="1" t="s">
        <v>1386</v>
      </c>
      <c r="J613" s="13">
        <v>503029.4117647059</v>
      </c>
      <c r="K613" s="13">
        <v>502039.21568627452</v>
      </c>
      <c r="L613" s="13">
        <v>496960.78431372548</v>
      </c>
      <c r="M613" s="13">
        <v>495588.23529411765</v>
      </c>
      <c r="N613" s="13">
        <v>493774.50980392157</v>
      </c>
      <c r="O613" s="13">
        <v>488450.98039215687</v>
      </c>
      <c r="P613" s="13">
        <v>481823.5294117647</v>
      </c>
      <c r="Q613" s="14">
        <v>469509.80392156861</v>
      </c>
      <c r="R613" s="14">
        <v>458431.37254901958</v>
      </c>
      <c r="S613" s="14">
        <v>455225.49019607843</v>
      </c>
      <c r="T613" s="14">
        <v>454411.76470588235</v>
      </c>
      <c r="U613" s="14">
        <v>453264.70588235295</v>
      </c>
      <c r="V613" s="14">
        <v>450911.76470588235</v>
      </c>
      <c r="W613" s="14">
        <v>450186.27450980392</v>
      </c>
      <c r="X613" s="14">
        <v>450843.13725490199</v>
      </c>
      <c r="Y613" s="14">
        <v>451088.23529411765</v>
      </c>
      <c r="Z613" s="14">
        <v>453421.56862745096</v>
      </c>
      <c r="AA613" s="14">
        <v>452098.03921568627</v>
      </c>
      <c r="AB613" s="14">
        <v>449372.54901960783</v>
      </c>
      <c r="AC613" s="14">
        <v>447529.4117647059</v>
      </c>
    </row>
    <row r="614" spans="1:29" s="14" customFormat="1">
      <c r="A614" s="1" t="s">
        <v>521</v>
      </c>
      <c r="B614" s="1"/>
      <c r="C614" s="1"/>
      <c r="D614" s="1"/>
      <c r="E614" s="1"/>
      <c r="F614" s="1">
        <v>75</v>
      </c>
      <c r="G614" s="1" t="s">
        <v>837</v>
      </c>
      <c r="H614" s="1" t="str">
        <f t="shared" si="10"/>
        <v>75아파트평균매매가격</v>
      </c>
      <c r="I614" s="1" t="s">
        <v>1386</v>
      </c>
      <c r="J614" s="13">
        <v>365248.52005509648</v>
      </c>
      <c r="K614" s="13">
        <v>364274.50009025173</v>
      </c>
      <c r="L614" s="13">
        <v>362789.55824022787</v>
      </c>
      <c r="M614" s="13">
        <v>360918.17064246576</v>
      </c>
      <c r="N614" s="13">
        <v>359253.3468776404</v>
      </c>
      <c r="O614" s="13">
        <v>356737.20922275638</v>
      </c>
      <c r="P614" s="13">
        <v>354213.86307238822</v>
      </c>
      <c r="Q614" s="14">
        <v>350989.92315755121</v>
      </c>
      <c r="R614" s="14">
        <v>348173.76825988136</v>
      </c>
      <c r="S614" s="14">
        <v>345665.26856981148</v>
      </c>
      <c r="T614" s="14">
        <v>343658.09250073088</v>
      </c>
      <c r="U614" s="14">
        <v>339554.51045108441</v>
      </c>
      <c r="V614" s="14">
        <v>336993.39276297338</v>
      </c>
      <c r="W614" s="14">
        <v>335396.54233927192</v>
      </c>
      <c r="X614" s="14">
        <v>334587.02116159088</v>
      </c>
      <c r="Y614" s="14">
        <v>334478.66256272927</v>
      </c>
      <c r="Z614" s="14">
        <v>335097.82274222904</v>
      </c>
      <c r="AA614" s="14">
        <v>334556.6515452764</v>
      </c>
      <c r="AB614" s="14">
        <v>333042.70252467948</v>
      </c>
      <c r="AC614" s="14">
        <v>331695.30049749208</v>
      </c>
    </row>
    <row r="615" spans="1:29" s="14" customFormat="1">
      <c r="A615" s="1" t="s">
        <v>524</v>
      </c>
      <c r="B615" s="1" t="s">
        <v>533</v>
      </c>
      <c r="C615" s="1"/>
      <c r="D615" s="1"/>
      <c r="E615" s="1"/>
      <c r="F615" s="1">
        <v>76</v>
      </c>
      <c r="G615" s="1" t="s">
        <v>837</v>
      </c>
      <c r="H615" s="1" t="str">
        <f t="shared" si="10"/>
        <v>76아파트평균매매가격</v>
      </c>
      <c r="I615" s="1" t="s">
        <v>1386</v>
      </c>
      <c r="J615" s="13">
        <v>283105.86794027028</v>
      </c>
      <c r="K615" s="13">
        <v>282764.54637018777</v>
      </c>
      <c r="L615" s="13">
        <v>281913.05230276706</v>
      </c>
      <c r="M615" s="13">
        <v>280914.03568063152</v>
      </c>
      <c r="N615" s="13">
        <v>279775.96233570005</v>
      </c>
      <c r="O615" s="13">
        <v>278317.62277161068</v>
      </c>
      <c r="P615" s="13">
        <v>276512.62595889793</v>
      </c>
      <c r="Q615" s="14">
        <v>274251.26022135996</v>
      </c>
      <c r="R615" s="14">
        <v>271878.84556332347</v>
      </c>
      <c r="S615" s="14">
        <v>269860.7125249324</v>
      </c>
      <c r="T615" s="14">
        <v>268089.9715397734</v>
      </c>
      <c r="U615" s="14">
        <v>265668.84504854411</v>
      </c>
      <c r="V615" s="14">
        <v>263678.7085397364</v>
      </c>
      <c r="W615" s="14">
        <v>262279.73274540144</v>
      </c>
      <c r="X615" s="14">
        <v>261284.61492188415</v>
      </c>
      <c r="Y615" s="14">
        <v>261065.13697768148</v>
      </c>
      <c r="Z615" s="14">
        <v>261526.05320159387</v>
      </c>
      <c r="AA615" s="14">
        <v>261570.99228441319</v>
      </c>
      <c r="AB615" s="14">
        <v>260886.98415889349</v>
      </c>
      <c r="AC615" s="14">
        <v>260116.14957445097</v>
      </c>
    </row>
    <row r="616" spans="1:29" s="14" customFormat="1">
      <c r="A616" s="1" t="s">
        <v>524</v>
      </c>
      <c r="B616" s="1" t="s">
        <v>533</v>
      </c>
      <c r="C616" s="1" t="s">
        <v>534</v>
      </c>
      <c r="D616" s="1"/>
      <c r="E616" s="1"/>
      <c r="F616" s="1">
        <v>77</v>
      </c>
      <c r="G616" s="1" t="s">
        <v>837</v>
      </c>
      <c r="H616" s="1" t="str">
        <f t="shared" si="10"/>
        <v>77아파트평균매매가격</v>
      </c>
      <c r="I616" s="1" t="s">
        <v>1386</v>
      </c>
      <c r="J616" s="13">
        <v>398443.43308257801</v>
      </c>
      <c r="K616" s="13">
        <v>397798.06842740928</v>
      </c>
      <c r="L616" s="13">
        <v>396563.43083311216</v>
      </c>
      <c r="M616" s="13">
        <v>395224.60488009796</v>
      </c>
      <c r="N616" s="13">
        <v>393814.70869650145</v>
      </c>
      <c r="O616" s="13">
        <v>391458.16718643834</v>
      </c>
      <c r="P616" s="13">
        <v>388490.10353281983</v>
      </c>
      <c r="Q616" s="14">
        <v>384997.87470885605</v>
      </c>
      <c r="R616" s="14">
        <v>380609.92251136911</v>
      </c>
      <c r="S616" s="14">
        <v>376290.12472817197</v>
      </c>
      <c r="T616" s="14">
        <v>372539.1486777754</v>
      </c>
      <c r="U616" s="14">
        <v>369608.44591872353</v>
      </c>
      <c r="V616" s="14">
        <v>365695.70177064708</v>
      </c>
      <c r="W616" s="14">
        <v>363119.85912352632</v>
      </c>
      <c r="X616" s="14">
        <v>361793.91515112185</v>
      </c>
      <c r="Y616" s="14">
        <v>362433.48492876347</v>
      </c>
      <c r="Z616" s="14">
        <v>363141.54078812141</v>
      </c>
      <c r="AA616" s="14">
        <v>363700.25820581865</v>
      </c>
      <c r="AB616" s="14">
        <v>362517.91037872253</v>
      </c>
      <c r="AC616" s="14">
        <v>361355.0739919921</v>
      </c>
    </row>
    <row r="617" spans="1:29" s="14" customFormat="1">
      <c r="A617" s="1" t="s">
        <v>524</v>
      </c>
      <c r="B617" s="1" t="s">
        <v>533</v>
      </c>
      <c r="C617" s="1"/>
      <c r="D617" s="1" t="s">
        <v>583</v>
      </c>
      <c r="E617" s="1"/>
      <c r="F617" s="1">
        <v>78</v>
      </c>
      <c r="G617" s="1" t="s">
        <v>837</v>
      </c>
      <c r="H617" s="1" t="str">
        <f t="shared" si="10"/>
        <v>78아파트평균매매가격</v>
      </c>
      <c r="I617" s="1" t="s">
        <v>1386</v>
      </c>
      <c r="J617" s="13">
        <v>652173.91304347827</v>
      </c>
      <c r="K617" s="13">
        <v>654130.43478260865</v>
      </c>
      <c r="L617" s="13">
        <v>648804.34782608692</v>
      </c>
      <c r="M617" s="13">
        <v>638804.34782608692</v>
      </c>
      <c r="N617" s="13">
        <v>637934.78260869568</v>
      </c>
      <c r="O617" s="13">
        <v>635326.08695652173</v>
      </c>
      <c r="P617" s="13">
        <v>627282.60869565222</v>
      </c>
      <c r="Q617" s="14">
        <v>615217.39130434778</v>
      </c>
      <c r="R617" s="14">
        <v>602065.21739130432</v>
      </c>
      <c r="S617" s="14">
        <v>587391.30434782605</v>
      </c>
      <c r="T617" s="14">
        <v>586739.13043478259</v>
      </c>
      <c r="U617" s="14">
        <v>588695.65217391308</v>
      </c>
      <c r="V617" s="14">
        <v>585217.39130434778</v>
      </c>
      <c r="W617" s="14">
        <v>582500</v>
      </c>
      <c r="X617" s="14">
        <v>582695.65217391308</v>
      </c>
      <c r="Y617" s="14">
        <v>594586.95652173914</v>
      </c>
      <c r="Z617" s="14">
        <v>597108.69565217395</v>
      </c>
      <c r="AA617" s="14">
        <v>595565.21739130432</v>
      </c>
      <c r="AB617" s="14">
        <v>593456.52173913049</v>
      </c>
      <c r="AC617" s="14">
        <v>590500</v>
      </c>
    </row>
    <row r="618" spans="1:29" s="14" customFormat="1">
      <c r="A618" s="1" t="s">
        <v>524</v>
      </c>
      <c r="B618" s="1" t="s">
        <v>533</v>
      </c>
      <c r="C618" s="1"/>
      <c r="D618" s="1" t="s">
        <v>584</v>
      </c>
      <c r="E618" s="1"/>
      <c r="F618" s="1">
        <v>79</v>
      </c>
      <c r="G618" s="1" t="s">
        <v>837</v>
      </c>
      <c r="H618" s="1" t="str">
        <f t="shared" si="10"/>
        <v>79아파트평균매매가격</v>
      </c>
      <c r="I618" s="1" t="s">
        <v>1386</v>
      </c>
      <c r="J618" s="13">
        <v>319432.98913296475</v>
      </c>
      <c r="K618" s="13">
        <v>319195.57729732897</v>
      </c>
      <c r="L618" s="13">
        <v>318962.89430887799</v>
      </c>
      <c r="M618" s="13">
        <v>318231.75699045614</v>
      </c>
      <c r="N618" s="13">
        <v>316061.69598742336</v>
      </c>
      <c r="O618" s="13">
        <v>313463.35250266409</v>
      </c>
      <c r="P618" s="13">
        <v>311160.90574603155</v>
      </c>
      <c r="Q618" s="14">
        <v>308917.33838472824</v>
      </c>
      <c r="R618" s="14">
        <v>306448.00022499397</v>
      </c>
      <c r="S618" s="14">
        <v>303873.68190177245</v>
      </c>
      <c r="T618" s="14">
        <v>301466.08068950777</v>
      </c>
      <c r="U618" s="14">
        <v>300930.88089710614</v>
      </c>
      <c r="V618" s="14">
        <v>298873.32716897782</v>
      </c>
      <c r="W618" s="14">
        <v>297129.3233823601</v>
      </c>
      <c r="X618" s="14">
        <v>295981.33580701699</v>
      </c>
      <c r="Y618" s="14">
        <v>295423.46134115616</v>
      </c>
      <c r="Z618" s="14">
        <v>294529.4692823728</v>
      </c>
      <c r="AA618" s="14">
        <v>293952.34607536503</v>
      </c>
      <c r="AB618" s="14">
        <v>293752.64936619654</v>
      </c>
      <c r="AC618" s="14">
        <v>293545.22986291943</v>
      </c>
    </row>
    <row r="619" spans="1:29" s="14" customFormat="1">
      <c r="A619" s="1" t="s">
        <v>524</v>
      </c>
      <c r="B619" s="1" t="s">
        <v>533</v>
      </c>
      <c r="C619" s="1"/>
      <c r="D619" s="1" t="s">
        <v>584</v>
      </c>
      <c r="E619" s="1" t="s">
        <v>585</v>
      </c>
      <c r="F619" s="1">
        <v>80</v>
      </c>
      <c r="G619" s="1" t="s">
        <v>837</v>
      </c>
      <c r="H619" s="1" t="str">
        <f t="shared" si="10"/>
        <v>80아파트평균매매가격</v>
      </c>
      <c r="I619" s="1" t="s">
        <v>1386</v>
      </c>
      <c r="J619" s="13">
        <v>272092.10526315792</v>
      </c>
      <c r="K619" s="13">
        <v>271986.84210526315</v>
      </c>
      <c r="L619" s="13">
        <v>272184.21052631579</v>
      </c>
      <c r="M619" s="13">
        <v>272289.4736842105</v>
      </c>
      <c r="N619" s="13">
        <v>271756.57894736843</v>
      </c>
      <c r="O619" s="13">
        <v>270927.63157894736</v>
      </c>
      <c r="P619" s="13">
        <v>270539.4736842105</v>
      </c>
      <c r="Q619" s="14">
        <v>270065.78947368421</v>
      </c>
      <c r="R619" s="14">
        <v>269407.89473684208</v>
      </c>
      <c r="S619" s="14">
        <v>268039.4736842105</v>
      </c>
      <c r="T619" s="14">
        <v>266921.05263157893</v>
      </c>
      <c r="U619" s="14">
        <v>266539.4736842105</v>
      </c>
      <c r="V619" s="14">
        <v>266217.10526315792</v>
      </c>
      <c r="W619" s="14">
        <v>265901.31578947371</v>
      </c>
      <c r="X619" s="14">
        <v>263184.21052631579</v>
      </c>
      <c r="Y619" s="14">
        <v>262381.57894736843</v>
      </c>
      <c r="Z619" s="14">
        <v>261263.15789473685</v>
      </c>
      <c r="AA619" s="14">
        <v>261092.10526315789</v>
      </c>
      <c r="AB619" s="14">
        <v>261486.84210526315</v>
      </c>
      <c r="AC619" s="14">
        <v>261223.68421052632</v>
      </c>
    </row>
    <row r="620" spans="1:29" s="14" customFormat="1">
      <c r="A620" s="1" t="s">
        <v>524</v>
      </c>
      <c r="B620" s="1" t="s">
        <v>533</v>
      </c>
      <c r="C620" s="1"/>
      <c r="D620" s="1" t="s">
        <v>584</v>
      </c>
      <c r="E620" s="1" t="s">
        <v>586</v>
      </c>
      <c r="F620" s="1">
        <v>81</v>
      </c>
      <c r="G620" s="1" t="s">
        <v>837</v>
      </c>
      <c r="H620" s="1" t="str">
        <f t="shared" si="10"/>
        <v>81아파트평균매매가격</v>
      </c>
      <c r="I620" s="1" t="s">
        <v>1386</v>
      </c>
      <c r="J620" s="13">
        <v>341854.54545454547</v>
      </c>
      <c r="K620" s="13">
        <v>341554.54545454547</v>
      </c>
      <c r="L620" s="13">
        <v>341118.18181818182</v>
      </c>
      <c r="M620" s="13">
        <v>339990.90909090912</v>
      </c>
      <c r="N620" s="13">
        <v>337045.45454545453</v>
      </c>
      <c r="O620" s="13">
        <v>333609.09090909088</v>
      </c>
      <c r="P620" s="13">
        <v>330400</v>
      </c>
      <c r="Q620" s="14">
        <v>327318.18181818182</v>
      </c>
      <c r="R620" s="14">
        <v>323990.90909090912</v>
      </c>
      <c r="S620" s="14">
        <v>320845.45454545453</v>
      </c>
      <c r="T620" s="14">
        <v>317827.27272727271</v>
      </c>
      <c r="U620" s="14">
        <v>316727.27272727271</v>
      </c>
      <c r="V620" s="14">
        <v>313872.72727272729</v>
      </c>
      <c r="W620" s="14">
        <v>311472.72727272729</v>
      </c>
      <c r="X620" s="14">
        <v>311045.45454545453</v>
      </c>
      <c r="Y620" s="14">
        <v>310600</v>
      </c>
      <c r="Z620" s="14">
        <v>309809.09090909088</v>
      </c>
      <c r="AA620" s="14">
        <v>309045.45454545453</v>
      </c>
      <c r="AB620" s="14">
        <v>308572.72727272729</v>
      </c>
      <c r="AC620" s="14">
        <v>308390.90909090912</v>
      </c>
    </row>
    <row r="621" spans="1:29" s="14" customFormat="1">
      <c r="A621" s="1" t="s">
        <v>524</v>
      </c>
      <c r="B621" s="1" t="s">
        <v>533</v>
      </c>
      <c r="C621" s="1"/>
      <c r="D621" s="1" t="s">
        <v>587</v>
      </c>
      <c r="E621" s="1"/>
      <c r="F621" s="1">
        <v>82</v>
      </c>
      <c r="G621" s="1" t="s">
        <v>837</v>
      </c>
      <c r="H621" s="1" t="str">
        <f t="shared" si="10"/>
        <v>82아파트평균매매가격</v>
      </c>
      <c r="I621" s="1" t="s">
        <v>1386</v>
      </c>
      <c r="J621" s="13">
        <v>506489.21879835374</v>
      </c>
      <c r="K621" s="13">
        <v>504858.04424101423</v>
      </c>
      <c r="L621" s="13">
        <v>502606.9261038173</v>
      </c>
      <c r="M621" s="13">
        <v>500747.7148753737</v>
      </c>
      <c r="N621" s="13">
        <v>499260.18018879549</v>
      </c>
      <c r="O621" s="13">
        <v>496015.22938339174</v>
      </c>
      <c r="P621" s="13">
        <v>492218.96743420803</v>
      </c>
      <c r="Q621" s="14">
        <v>488174.11131217267</v>
      </c>
      <c r="R621" s="14">
        <v>483404.08027525764</v>
      </c>
      <c r="S621" s="14">
        <v>477150.1710241136</v>
      </c>
      <c r="T621" s="14">
        <v>470964.58574669715</v>
      </c>
      <c r="U621" s="14">
        <v>464919.80950763763</v>
      </c>
      <c r="V621" s="14">
        <v>459597.91211235186</v>
      </c>
      <c r="W621" s="14">
        <v>455421.72176202788</v>
      </c>
      <c r="X621" s="14">
        <v>453813.02122195787</v>
      </c>
      <c r="Y621" s="14">
        <v>454701.53499073489</v>
      </c>
      <c r="Z621" s="14">
        <v>457048.31690070772</v>
      </c>
      <c r="AA621" s="14">
        <v>458735.35735711613</v>
      </c>
      <c r="AB621" s="14">
        <v>457144.48574007693</v>
      </c>
      <c r="AC621" s="14">
        <v>455151.30165534577</v>
      </c>
    </row>
    <row r="622" spans="1:29" s="14" customFormat="1">
      <c r="A622" s="1" t="s">
        <v>524</v>
      </c>
      <c r="B622" s="1" t="s">
        <v>533</v>
      </c>
      <c r="C622" s="1"/>
      <c r="D622" s="1" t="s">
        <v>587</v>
      </c>
      <c r="E622" s="1" t="s">
        <v>588</v>
      </c>
      <c r="F622" s="1">
        <v>83</v>
      </c>
      <c r="G622" s="1" t="s">
        <v>837</v>
      </c>
      <c r="H622" s="1" t="str">
        <f t="shared" si="10"/>
        <v>83아파트평균매매가격</v>
      </c>
      <c r="I622" s="1" t="s">
        <v>1386</v>
      </c>
      <c r="J622" s="13">
        <v>310845.23809523811</v>
      </c>
      <c r="K622" s="13">
        <v>310845.23809523811</v>
      </c>
      <c r="L622" s="13">
        <v>310785.71428571426</v>
      </c>
      <c r="M622" s="13">
        <v>310476.19047619047</v>
      </c>
      <c r="N622" s="13">
        <v>310500</v>
      </c>
      <c r="O622" s="13">
        <v>310238.09523809527</v>
      </c>
      <c r="P622" s="13">
        <v>306947.61904761905</v>
      </c>
      <c r="Q622" s="14">
        <v>305519.04761904763</v>
      </c>
      <c r="R622" s="14">
        <v>303161.90476190473</v>
      </c>
      <c r="S622" s="14">
        <v>301852.38095238095</v>
      </c>
      <c r="T622" s="14">
        <v>298733.33333333331</v>
      </c>
      <c r="U622" s="14">
        <v>297780.95238095237</v>
      </c>
      <c r="V622" s="14">
        <v>296685.71428571426</v>
      </c>
      <c r="W622" s="14">
        <v>296209.52380952379</v>
      </c>
      <c r="X622" s="14">
        <v>295447.61904761905</v>
      </c>
      <c r="Y622" s="14">
        <v>295852.38095238095</v>
      </c>
      <c r="Z622" s="14">
        <v>295357.14285714284</v>
      </c>
      <c r="AA622" s="14">
        <v>294928.57142857142</v>
      </c>
      <c r="AB622" s="14">
        <v>294214.28571428574</v>
      </c>
      <c r="AC622" s="14">
        <v>293738.09523809527</v>
      </c>
    </row>
    <row r="623" spans="1:29" s="14" customFormat="1">
      <c r="A623" s="1" t="s">
        <v>524</v>
      </c>
      <c r="B623" s="1" t="s">
        <v>533</v>
      </c>
      <c r="C623" s="1"/>
      <c r="D623" s="1" t="s">
        <v>587</v>
      </c>
      <c r="E623" s="1" t="s">
        <v>589</v>
      </c>
      <c r="F623" s="1">
        <v>84</v>
      </c>
      <c r="G623" s="1" t="s">
        <v>837</v>
      </c>
      <c r="H623" s="1" t="str">
        <f t="shared" si="10"/>
        <v>84아파트평균매매가격</v>
      </c>
      <c r="I623" s="1" t="s">
        <v>1386</v>
      </c>
      <c r="J623" s="13">
        <v>264000</v>
      </c>
      <c r="K623" s="13">
        <v>264000</v>
      </c>
      <c r="L623" s="13">
        <v>263092.59259259258</v>
      </c>
      <c r="M623" s="13">
        <v>262805.55555555556</v>
      </c>
      <c r="N623" s="13">
        <v>261838.88888888888</v>
      </c>
      <c r="O623" s="13">
        <v>261500</v>
      </c>
      <c r="P623" s="13">
        <v>260733.33333333334</v>
      </c>
      <c r="Q623" s="14">
        <v>259725.92592592593</v>
      </c>
      <c r="R623" s="14">
        <v>257911.11111111112</v>
      </c>
      <c r="S623" s="14">
        <v>256188.88888888888</v>
      </c>
      <c r="T623" s="14">
        <v>254335.1851851852</v>
      </c>
      <c r="U623" s="14">
        <v>251687.03703703705</v>
      </c>
      <c r="V623" s="14">
        <v>250020.37037037036</v>
      </c>
      <c r="W623" s="14">
        <v>248131.48148148149</v>
      </c>
      <c r="X623" s="14">
        <v>248298.14814814815</v>
      </c>
      <c r="Y623" s="14">
        <v>250668.51851851851</v>
      </c>
      <c r="Z623" s="14">
        <v>251685.1851851852</v>
      </c>
      <c r="AA623" s="14">
        <v>251277.77777777778</v>
      </c>
      <c r="AB623" s="14">
        <v>250722.22222222222</v>
      </c>
      <c r="AC623" s="14">
        <v>248981.48148148149</v>
      </c>
    </row>
    <row r="624" spans="1:29" s="14" customFormat="1">
      <c r="A624" s="1" t="s">
        <v>524</v>
      </c>
      <c r="B624" s="1" t="s">
        <v>533</v>
      </c>
      <c r="C624" s="1"/>
      <c r="D624" s="1" t="s">
        <v>587</v>
      </c>
      <c r="E624" s="1" t="s">
        <v>590</v>
      </c>
      <c r="F624" s="1">
        <v>85</v>
      </c>
      <c r="G624" s="1" t="s">
        <v>837</v>
      </c>
      <c r="H624" s="1" t="str">
        <f t="shared" si="10"/>
        <v>85아파트평균매매가격</v>
      </c>
      <c r="I624" s="1" t="s">
        <v>1386</v>
      </c>
      <c r="J624" s="13">
        <v>571671.68864468869</v>
      </c>
      <c r="K624" s="13">
        <v>569568.51404151402</v>
      </c>
      <c r="L624" s="13">
        <v>566838.35531135532</v>
      </c>
      <c r="M624" s="13">
        <v>564526.60927960929</v>
      </c>
      <c r="N624" s="13">
        <v>562782.96046398045</v>
      </c>
      <c r="O624" s="13">
        <v>558688.91383394389</v>
      </c>
      <c r="P624" s="13">
        <v>554284.55567765562</v>
      </c>
      <c r="Q624" s="14">
        <v>549405.59236874233</v>
      </c>
      <c r="R624" s="14">
        <v>543838.14194139198</v>
      </c>
      <c r="S624" s="14">
        <v>536229.01990231988</v>
      </c>
      <c r="T624" s="14">
        <v>528924.59523809527</v>
      </c>
      <c r="U624" s="14">
        <v>521626.98412698414</v>
      </c>
      <c r="V624" s="14">
        <v>515190.47619047621</v>
      </c>
      <c r="W624" s="14">
        <v>510206.34920634923</v>
      </c>
      <c r="X624" s="14">
        <v>508182.5396825397</v>
      </c>
      <c r="Y624" s="14">
        <v>508849.20634920633</v>
      </c>
      <c r="Z624" s="14">
        <v>511738.09523809527</v>
      </c>
      <c r="AA624" s="14">
        <v>514031.74603174604</v>
      </c>
      <c r="AB624" s="14">
        <v>512158.73015873018</v>
      </c>
      <c r="AC624" s="14">
        <v>509960.31746031746</v>
      </c>
    </row>
    <row r="625" spans="1:29" s="14" customFormat="1">
      <c r="A625" s="1" t="s">
        <v>524</v>
      </c>
      <c r="B625" s="1" t="s">
        <v>533</v>
      </c>
      <c r="C625" s="1"/>
      <c r="D625" s="1" t="s">
        <v>591</v>
      </c>
      <c r="E625" s="1"/>
      <c r="F625" s="1">
        <v>86</v>
      </c>
      <c r="G625" s="1" t="s">
        <v>837</v>
      </c>
      <c r="H625" s="1" t="str">
        <f t="shared" si="10"/>
        <v>86아파트평균매매가격</v>
      </c>
      <c r="I625" s="1" t="s">
        <v>1386</v>
      </c>
      <c r="J625" s="13">
        <v>290791.66666666669</v>
      </c>
      <c r="K625" s="13">
        <v>290843.75</v>
      </c>
      <c r="L625" s="13">
        <v>290843.75</v>
      </c>
      <c r="M625" s="13">
        <v>290739.58333333331</v>
      </c>
      <c r="N625" s="13">
        <v>290739.58333333331</v>
      </c>
      <c r="O625" s="13">
        <v>289729.16666666669</v>
      </c>
      <c r="P625" s="13">
        <v>287250</v>
      </c>
      <c r="Q625" s="14">
        <v>283552.08333333331</v>
      </c>
      <c r="R625" s="14">
        <v>277250</v>
      </c>
      <c r="S625" s="14">
        <v>275385.41666666669</v>
      </c>
      <c r="T625" s="14">
        <v>273802.08333333331</v>
      </c>
      <c r="U625" s="14">
        <v>270583.33333333331</v>
      </c>
      <c r="V625" s="14">
        <v>266791.66666666669</v>
      </c>
      <c r="W625" s="14">
        <v>266531.25</v>
      </c>
      <c r="X625" s="14">
        <v>265812.5</v>
      </c>
      <c r="Y625" s="14">
        <v>266427.08333333331</v>
      </c>
      <c r="Z625" s="14">
        <v>266406.25</v>
      </c>
      <c r="AA625" s="14">
        <v>266885.41666666669</v>
      </c>
      <c r="AB625" s="14">
        <v>265239.58333333331</v>
      </c>
      <c r="AC625" s="14">
        <v>264302.08333333331</v>
      </c>
    </row>
    <row r="626" spans="1:29" s="14" customFormat="1">
      <c r="A626" s="1" t="s">
        <v>524</v>
      </c>
      <c r="B626" s="1" t="s">
        <v>533</v>
      </c>
      <c r="C626" s="1"/>
      <c r="D626" s="1" t="s">
        <v>592</v>
      </c>
      <c r="E626" s="1"/>
      <c r="F626" s="1">
        <v>87</v>
      </c>
      <c r="G626" s="1" t="s">
        <v>837</v>
      </c>
      <c r="H626" s="1" t="str">
        <f t="shared" si="10"/>
        <v>87아파트평균매매가격</v>
      </c>
      <c r="I626" s="1" t="s">
        <v>1386</v>
      </c>
      <c r="J626" s="13">
        <v>320597.81003937009</v>
      </c>
      <c r="K626" s="13">
        <v>320285.31003937009</v>
      </c>
      <c r="L626" s="13">
        <v>319004.06003937009</v>
      </c>
      <c r="M626" s="13">
        <v>319004.06003937009</v>
      </c>
      <c r="N626" s="13">
        <v>317738.43503937009</v>
      </c>
      <c r="O626" s="13">
        <v>317862.08169291337</v>
      </c>
      <c r="P626" s="13">
        <v>317484.80922880967</v>
      </c>
      <c r="Q626" s="14">
        <v>316000.43422880967</v>
      </c>
      <c r="R626" s="14">
        <v>313905.33088235295</v>
      </c>
      <c r="S626" s="14">
        <v>311156.25</v>
      </c>
      <c r="T626" s="14">
        <v>307390.625</v>
      </c>
      <c r="U626" s="14">
        <v>305468.75</v>
      </c>
      <c r="V626" s="14">
        <v>300250</v>
      </c>
      <c r="W626" s="14">
        <v>297031.25</v>
      </c>
      <c r="X626" s="14">
        <v>294312.5</v>
      </c>
      <c r="Y626" s="14">
        <v>293625</v>
      </c>
      <c r="Z626" s="14">
        <v>293750</v>
      </c>
      <c r="AA626" s="14">
        <v>294656.25</v>
      </c>
      <c r="AB626" s="14">
        <v>292812.5</v>
      </c>
      <c r="AC626" s="14">
        <v>292062.5</v>
      </c>
    </row>
    <row r="627" spans="1:29" s="14" customFormat="1">
      <c r="A627" s="1" t="s">
        <v>524</v>
      </c>
      <c r="B627" s="1" t="s">
        <v>533</v>
      </c>
      <c r="C627" s="1" t="s">
        <v>535</v>
      </c>
      <c r="D627" s="1"/>
      <c r="E627" s="1"/>
      <c r="F627" s="1">
        <v>88</v>
      </c>
      <c r="G627" s="1" t="s">
        <v>837</v>
      </c>
      <c r="H627" s="1" t="str">
        <f t="shared" si="10"/>
        <v>88아파트평균매매가격</v>
      </c>
      <c r="I627" s="1" t="s">
        <v>1386</v>
      </c>
      <c r="J627" s="13">
        <v>301048.5902295087</v>
      </c>
      <c r="K627" s="13">
        <v>300874.67881302949</v>
      </c>
      <c r="L627" s="13">
        <v>299917.70087144646</v>
      </c>
      <c r="M627" s="13">
        <v>298829.86133318132</v>
      </c>
      <c r="N627" s="13">
        <v>297708.95787889819</v>
      </c>
      <c r="O627" s="13">
        <v>296335.7160763244</v>
      </c>
      <c r="P627" s="13">
        <v>295569.96178542625</v>
      </c>
      <c r="Q627" s="14">
        <v>293621.02385545144</v>
      </c>
      <c r="R627" s="14">
        <v>290778.08320653962</v>
      </c>
      <c r="S627" s="14">
        <v>288411.13673291256</v>
      </c>
      <c r="T627" s="14">
        <v>286189.63827338826</v>
      </c>
      <c r="U627" s="14">
        <v>283035.4851106304</v>
      </c>
      <c r="V627" s="14">
        <v>281292.65705403371</v>
      </c>
      <c r="W627" s="14">
        <v>280263.7747568622</v>
      </c>
      <c r="X627" s="14">
        <v>279514.05841582408</v>
      </c>
      <c r="Y627" s="14">
        <v>279388.11128730333</v>
      </c>
      <c r="Z627" s="14">
        <v>279825.78271569777</v>
      </c>
      <c r="AA627" s="14">
        <v>280156.34220951912</v>
      </c>
      <c r="AB627" s="14">
        <v>279678.51654303959</v>
      </c>
      <c r="AC627" s="14">
        <v>278698.31256413041</v>
      </c>
    </row>
    <row r="628" spans="1:29" s="14" customFormat="1">
      <c r="A628" s="1" t="s">
        <v>524</v>
      </c>
      <c r="B628" s="1" t="s">
        <v>533</v>
      </c>
      <c r="C628" s="1"/>
      <c r="D628" s="1" t="s">
        <v>593</v>
      </c>
      <c r="E628" s="1"/>
      <c r="F628" s="1">
        <v>89</v>
      </c>
      <c r="G628" s="1" t="s">
        <v>837</v>
      </c>
      <c r="H628" s="1" t="str">
        <f t="shared" si="10"/>
        <v>89아파트평균매매가격</v>
      </c>
      <c r="I628" s="1" t="s">
        <v>1386</v>
      </c>
      <c r="J628" s="13">
        <v>140094.59459459459</v>
      </c>
      <c r="K628" s="13">
        <v>140094.59459459459</v>
      </c>
      <c r="L628" s="13">
        <v>141500</v>
      </c>
      <c r="M628" s="13">
        <v>142256.75675675675</v>
      </c>
      <c r="N628" s="13">
        <v>143216.21621621621</v>
      </c>
      <c r="O628" s="13">
        <v>144135.13513513515</v>
      </c>
      <c r="P628" s="13">
        <v>144878.37837837837</v>
      </c>
      <c r="Q628" s="14">
        <v>145608.10810810811</v>
      </c>
      <c r="R628" s="14">
        <v>146581.08108108109</v>
      </c>
      <c r="S628" s="14">
        <v>147270.27027027027</v>
      </c>
      <c r="T628" s="14">
        <v>147621.62162162163</v>
      </c>
      <c r="U628" s="14">
        <v>148155.40540540541</v>
      </c>
      <c r="V628" s="14">
        <v>148493.24324324325</v>
      </c>
      <c r="W628" s="14">
        <v>148452.70270270269</v>
      </c>
      <c r="X628" s="14">
        <v>148398.64864864864</v>
      </c>
      <c r="Y628" s="14">
        <v>149304.05405405405</v>
      </c>
      <c r="Z628" s="14">
        <v>149675.67567567568</v>
      </c>
      <c r="AA628" s="14">
        <v>149945.94594594595</v>
      </c>
      <c r="AB628" s="14">
        <v>149986.48648648648</v>
      </c>
      <c r="AC628" s="14">
        <v>149986.48648648648</v>
      </c>
    </row>
    <row r="629" spans="1:29" s="14" customFormat="1">
      <c r="A629" s="1" t="s">
        <v>524</v>
      </c>
      <c r="B629" s="1" t="s">
        <v>533</v>
      </c>
      <c r="C629" s="1"/>
      <c r="D629" s="1" t="s">
        <v>594</v>
      </c>
      <c r="E629" s="1"/>
      <c r="F629" s="1">
        <v>90</v>
      </c>
      <c r="G629" s="1" t="s">
        <v>837</v>
      </c>
      <c r="H629" s="1" t="str">
        <f t="shared" si="10"/>
        <v>90아파트평균매매가격</v>
      </c>
      <c r="I629" s="1" t="s">
        <v>1386</v>
      </c>
      <c r="J629" s="13">
        <v>362996.81244660518</v>
      </c>
      <c r="K629" s="13">
        <v>362958.34967806877</v>
      </c>
      <c r="L629" s="13">
        <v>361585.22048631078</v>
      </c>
      <c r="M629" s="13">
        <v>360572.69462664949</v>
      </c>
      <c r="N629" s="13">
        <v>359182.56741310889</v>
      </c>
      <c r="O629" s="13">
        <v>357651.03730146511</v>
      </c>
      <c r="P629" s="13">
        <v>356725.55160560773</v>
      </c>
      <c r="Q629" s="14">
        <v>353405.93199464487</v>
      </c>
      <c r="R629" s="14">
        <v>348793.26176376507</v>
      </c>
      <c r="S629" s="14">
        <v>345370.47135873436</v>
      </c>
      <c r="T629" s="14">
        <v>341698.07283119007</v>
      </c>
      <c r="U629" s="14">
        <v>338626.49596369464</v>
      </c>
      <c r="V629" s="14">
        <v>336528.76566745952</v>
      </c>
      <c r="W629" s="14">
        <v>335124.29727413552</v>
      </c>
      <c r="X629" s="14">
        <v>334293.28326075454</v>
      </c>
      <c r="Y629" s="14">
        <v>333983.18224074377</v>
      </c>
      <c r="Z629" s="14">
        <v>334588.87445430795</v>
      </c>
      <c r="AA629" s="14">
        <v>335225.34049977601</v>
      </c>
      <c r="AB629" s="14">
        <v>334475.93024958676</v>
      </c>
      <c r="AC629" s="14">
        <v>333462.47733685136</v>
      </c>
    </row>
    <row r="630" spans="1:29" s="14" customFormat="1">
      <c r="A630" s="1" t="s">
        <v>524</v>
      </c>
      <c r="B630" s="1" t="s">
        <v>533</v>
      </c>
      <c r="C630" s="1"/>
      <c r="D630" s="1" t="s">
        <v>594</v>
      </c>
      <c r="E630" s="1" t="s">
        <v>595</v>
      </c>
      <c r="F630" s="1">
        <v>91</v>
      </c>
      <c r="G630" s="1" t="s">
        <v>837</v>
      </c>
      <c r="H630" s="1" t="str">
        <f t="shared" si="10"/>
        <v>91아파트평균매매가격</v>
      </c>
      <c r="I630" s="1" t="s">
        <v>1386</v>
      </c>
      <c r="J630" s="13">
        <v>194310.3448275862</v>
      </c>
      <c r="K630" s="13">
        <v>194310.3448275862</v>
      </c>
      <c r="L630" s="13">
        <v>193275.86206896551</v>
      </c>
      <c r="M630" s="13">
        <v>192517.24137931035</v>
      </c>
      <c r="N630" s="13">
        <v>191931.03448275861</v>
      </c>
      <c r="O630" s="13">
        <v>190982.75862068965</v>
      </c>
      <c r="P630" s="13">
        <v>190068.96551724139</v>
      </c>
      <c r="Q630" s="14">
        <v>189486.20689655171</v>
      </c>
      <c r="R630" s="14">
        <v>187879.31034482759</v>
      </c>
      <c r="S630" s="14">
        <v>185982.75862068965</v>
      </c>
      <c r="T630" s="14">
        <v>185310.3448275862</v>
      </c>
      <c r="U630" s="14">
        <v>185362.06896551725</v>
      </c>
      <c r="V630" s="14">
        <v>185034.4827586207</v>
      </c>
      <c r="W630" s="14">
        <v>184534.4827586207</v>
      </c>
      <c r="X630" s="14">
        <v>184103.44827586206</v>
      </c>
      <c r="Y630" s="14">
        <v>185224.13793103449</v>
      </c>
      <c r="Z630" s="14">
        <v>185189.6551724138</v>
      </c>
      <c r="AA630" s="14">
        <v>185775.86206896551</v>
      </c>
      <c r="AB630" s="14">
        <v>183965.5172413793</v>
      </c>
      <c r="AC630" s="14">
        <v>183879.31034482759</v>
      </c>
    </row>
    <row r="631" spans="1:29" s="14" customFormat="1">
      <c r="A631" s="1" t="s">
        <v>524</v>
      </c>
      <c r="B631" s="1" t="s">
        <v>533</v>
      </c>
      <c r="C631" s="1"/>
      <c r="D631" s="1" t="s">
        <v>594</v>
      </c>
      <c r="E631" s="1" t="s">
        <v>596</v>
      </c>
      <c r="F631" s="1">
        <v>92</v>
      </c>
      <c r="G631" s="1" t="s">
        <v>837</v>
      </c>
      <c r="H631" s="1" t="str">
        <f t="shared" si="10"/>
        <v>92아파트평균매매가격</v>
      </c>
      <c r="I631" s="1" t="s">
        <v>1386</v>
      </c>
      <c r="J631" s="13">
        <v>341083.33333333331</v>
      </c>
      <c r="K631" s="13">
        <v>341083.33333333331</v>
      </c>
      <c r="L631" s="13">
        <v>341083.33333333331</v>
      </c>
      <c r="M631" s="13">
        <v>340627.19298245612</v>
      </c>
      <c r="N631" s="13">
        <v>340328.94736842107</v>
      </c>
      <c r="O631" s="13">
        <v>340323.68421052629</v>
      </c>
      <c r="P631" s="13">
        <v>340323.68421052629</v>
      </c>
      <c r="Q631" s="14">
        <v>338851.75438596489</v>
      </c>
      <c r="R631" s="14">
        <v>336700</v>
      </c>
      <c r="S631" s="14">
        <v>335017.5438596491</v>
      </c>
      <c r="T631" s="14">
        <v>333684.21052631579</v>
      </c>
      <c r="U631" s="14">
        <v>332210.5263157895</v>
      </c>
      <c r="V631" s="14">
        <v>330491.22807017545</v>
      </c>
      <c r="W631" s="14">
        <v>329298.24561403511</v>
      </c>
      <c r="X631" s="14">
        <v>328526.31578947371</v>
      </c>
      <c r="Y631" s="14">
        <v>328438.59649122809</v>
      </c>
      <c r="Z631" s="14">
        <v>328298.24561403511</v>
      </c>
      <c r="AA631" s="14">
        <v>327552.63157894736</v>
      </c>
      <c r="AB631" s="14">
        <v>326710.5263157895</v>
      </c>
      <c r="AC631" s="14">
        <v>325877.19298245612</v>
      </c>
    </row>
    <row r="632" spans="1:29" s="14" customFormat="1">
      <c r="A632" s="1" t="s">
        <v>524</v>
      </c>
      <c r="B632" s="1" t="s">
        <v>533</v>
      </c>
      <c r="C632" s="1"/>
      <c r="D632" s="1" t="s">
        <v>594</v>
      </c>
      <c r="E632" s="1" t="s">
        <v>597</v>
      </c>
      <c r="F632" s="1">
        <v>93</v>
      </c>
      <c r="G632" s="1" t="s">
        <v>837</v>
      </c>
      <c r="H632" s="1" t="str">
        <f t="shared" si="10"/>
        <v>93아파트평균매매가격</v>
      </c>
      <c r="I632" s="1" t="s">
        <v>1386</v>
      </c>
      <c r="J632" s="13">
        <v>424237.28813559323</v>
      </c>
      <c r="K632" s="13">
        <v>424152.54237288138</v>
      </c>
      <c r="L632" s="13">
        <v>421372.88135593222</v>
      </c>
      <c r="M632" s="13">
        <v>419762.71186440677</v>
      </c>
      <c r="N632" s="13">
        <v>417127.11864406778</v>
      </c>
      <c r="O632" s="13">
        <v>413983.05084745761</v>
      </c>
      <c r="P632" s="13">
        <v>412161.01694915252</v>
      </c>
      <c r="Q632" s="14">
        <v>406406.77966101695</v>
      </c>
      <c r="R632" s="14">
        <v>398703.3898305085</v>
      </c>
      <c r="S632" s="14">
        <v>393237.28813559323</v>
      </c>
      <c r="T632" s="14">
        <v>386593.22033898305</v>
      </c>
      <c r="U632" s="14">
        <v>381516.94915254239</v>
      </c>
      <c r="V632" s="14">
        <v>378635.59322033898</v>
      </c>
      <c r="W632" s="14">
        <v>376813.55932203389</v>
      </c>
      <c r="X632" s="14">
        <v>375830.50847457629</v>
      </c>
      <c r="Y632" s="14">
        <v>374966.10169491527</v>
      </c>
      <c r="Z632" s="14">
        <v>376432.20338983048</v>
      </c>
      <c r="AA632" s="14">
        <v>378389.83050847455</v>
      </c>
      <c r="AB632" s="14">
        <v>377983.05084745761</v>
      </c>
      <c r="AC632" s="14">
        <v>376576.27118644066</v>
      </c>
    </row>
    <row r="633" spans="1:29" s="14" customFormat="1">
      <c r="A633" s="1" t="s">
        <v>524</v>
      </c>
      <c r="B633" s="1" t="s">
        <v>533</v>
      </c>
      <c r="C633" s="1"/>
      <c r="D633" s="1" t="s">
        <v>598</v>
      </c>
      <c r="E633" s="1"/>
      <c r="F633" s="1">
        <v>94</v>
      </c>
      <c r="G633" s="1" t="s">
        <v>837</v>
      </c>
      <c r="H633" s="1" t="str">
        <f t="shared" si="10"/>
        <v>94아파트평균매매가격</v>
      </c>
      <c r="I633" s="1" t="s">
        <v>1386</v>
      </c>
      <c r="J633" s="13">
        <v>257306.34001957031</v>
      </c>
      <c r="K633" s="13">
        <v>256959.85257157934</v>
      </c>
      <c r="L633" s="13">
        <v>256109.28080239572</v>
      </c>
      <c r="M633" s="13">
        <v>254669.75031530444</v>
      </c>
      <c r="N633" s="13">
        <v>253536.91512546325</v>
      </c>
      <c r="O633" s="13">
        <v>252000.24990680418</v>
      </c>
      <c r="P633" s="13">
        <v>251187.22374452054</v>
      </c>
      <c r="Q633" s="14">
        <v>250335.276046877</v>
      </c>
      <c r="R633" s="14">
        <v>248856.40215012725</v>
      </c>
      <c r="S633" s="14">
        <v>247189.22613527556</v>
      </c>
      <c r="T633" s="14">
        <v>246167.33731353347</v>
      </c>
      <c r="U633" s="14">
        <v>244100.1072909559</v>
      </c>
      <c r="V633" s="14">
        <v>242441.76832740035</v>
      </c>
      <c r="W633" s="14">
        <v>241665.57507522558</v>
      </c>
      <c r="X633" s="14">
        <v>240905.74267336371</v>
      </c>
      <c r="Y633" s="14">
        <v>240830.13087805442</v>
      </c>
      <c r="Z633" s="14">
        <v>241104.16099563939</v>
      </c>
      <c r="AA633" s="14">
        <v>241128.7198365106</v>
      </c>
      <c r="AB633" s="14">
        <v>240860.02255148036</v>
      </c>
      <c r="AC633" s="14">
        <v>239782.08271052563</v>
      </c>
    </row>
    <row r="634" spans="1:29" s="14" customFormat="1">
      <c r="A634" s="1" t="s">
        <v>524</v>
      </c>
      <c r="B634" s="1" t="s">
        <v>533</v>
      </c>
      <c r="C634" s="1"/>
      <c r="D634" s="1" t="s">
        <v>598</v>
      </c>
      <c r="E634" s="1" t="s">
        <v>599</v>
      </c>
      <c r="F634" s="1">
        <v>95</v>
      </c>
      <c r="G634" s="1" t="s">
        <v>837</v>
      </c>
      <c r="H634" s="1" t="str">
        <f t="shared" si="10"/>
        <v>95아파트평균매매가격</v>
      </c>
      <c r="I634" s="1" t="s">
        <v>1386</v>
      </c>
      <c r="J634" s="13">
        <v>243036.04907298312</v>
      </c>
      <c r="K634" s="13">
        <v>242606.01510707065</v>
      </c>
      <c r="L634" s="13">
        <v>241454.85231637297</v>
      </c>
      <c r="M634" s="13">
        <v>240908.34068846598</v>
      </c>
      <c r="N634" s="13">
        <v>240233.92208381483</v>
      </c>
      <c r="O634" s="13">
        <v>239087.86409638726</v>
      </c>
      <c r="P634" s="13">
        <v>238072.56390674788</v>
      </c>
      <c r="Q634" s="14">
        <v>237130.16472649307</v>
      </c>
      <c r="R634" s="14">
        <v>235509.08150195825</v>
      </c>
      <c r="S634" s="14">
        <v>235052.92932800844</v>
      </c>
      <c r="T634" s="14">
        <v>234236.58139534883</v>
      </c>
      <c r="U634" s="14">
        <v>231945.34883720931</v>
      </c>
      <c r="V634" s="14">
        <v>231259.3023255814</v>
      </c>
      <c r="W634" s="14">
        <v>230555.81395348837</v>
      </c>
      <c r="X634" s="14">
        <v>230191.86046511628</v>
      </c>
      <c r="Y634" s="14">
        <v>229883.72093023255</v>
      </c>
      <c r="Z634" s="14">
        <v>230162.79069767441</v>
      </c>
      <c r="AA634" s="14">
        <v>229627.90697674418</v>
      </c>
      <c r="AB634" s="14">
        <v>229337.20930232559</v>
      </c>
      <c r="AC634" s="14">
        <v>228569.76744186046</v>
      </c>
    </row>
    <row r="635" spans="1:29" s="14" customFormat="1">
      <c r="A635" s="1" t="s">
        <v>524</v>
      </c>
      <c r="B635" s="1" t="s">
        <v>533</v>
      </c>
      <c r="C635" s="1"/>
      <c r="D635" s="1" t="s">
        <v>598</v>
      </c>
      <c r="E635" s="1" t="s">
        <v>600</v>
      </c>
      <c r="F635" s="1">
        <v>96</v>
      </c>
      <c r="G635" s="1" t="s">
        <v>837</v>
      </c>
      <c r="H635" s="1" t="str">
        <f t="shared" si="10"/>
        <v>96아파트평균매매가격</v>
      </c>
      <c r="I635" s="1" t="s">
        <v>1386</v>
      </c>
      <c r="J635" s="13">
        <v>226405.07845178782</v>
      </c>
      <c r="K635" s="13">
        <v>225869.36416607356</v>
      </c>
      <c r="L635" s="13">
        <v>223774.12607083545</v>
      </c>
      <c r="M635" s="13">
        <v>223202.69749940687</v>
      </c>
      <c r="N635" s="13">
        <v>222095.55464226403</v>
      </c>
      <c r="O635" s="13">
        <v>220190.79273750211</v>
      </c>
      <c r="P635" s="13">
        <v>219845.55464226403</v>
      </c>
      <c r="Q635" s="14">
        <v>218976.5070232164</v>
      </c>
      <c r="R635" s="14">
        <v>217202.37862185584</v>
      </c>
      <c r="S635" s="14">
        <v>214477.02380952382</v>
      </c>
      <c r="T635" s="14">
        <v>213679.40476190476</v>
      </c>
      <c r="U635" s="14">
        <v>213607.14285714287</v>
      </c>
      <c r="V635" s="14">
        <v>212709.52380952382</v>
      </c>
      <c r="W635" s="14">
        <v>211995.23809523811</v>
      </c>
      <c r="X635" s="14">
        <v>211511.90476190476</v>
      </c>
      <c r="Y635" s="14">
        <v>212035.71428571429</v>
      </c>
      <c r="Z635" s="14">
        <v>212273.80952380953</v>
      </c>
      <c r="AA635" s="14">
        <v>212857.14285714287</v>
      </c>
      <c r="AB635" s="14">
        <v>213130.95238095237</v>
      </c>
      <c r="AC635" s="14">
        <v>212333.33333333334</v>
      </c>
    </row>
    <row r="636" spans="1:29" s="14" customFormat="1">
      <c r="A636" s="1" t="s">
        <v>524</v>
      </c>
      <c r="B636" s="1" t="s">
        <v>533</v>
      </c>
      <c r="C636" s="1"/>
      <c r="D636" s="1" t="s">
        <v>598</v>
      </c>
      <c r="E636" s="1" t="s">
        <v>601</v>
      </c>
      <c r="F636" s="1">
        <v>97</v>
      </c>
      <c r="G636" s="1" t="s">
        <v>837</v>
      </c>
      <c r="H636" s="1" t="str">
        <f t="shared" si="10"/>
        <v>97아파트평균매매가격</v>
      </c>
      <c r="I636" s="1" t="s">
        <v>1386</v>
      </c>
      <c r="J636" s="13">
        <v>262315.97386853449</v>
      </c>
      <c r="K636" s="13">
        <v>261630.21012931035</v>
      </c>
      <c r="L636" s="13">
        <v>261583.33512931035</v>
      </c>
      <c r="M636" s="13">
        <v>261583.33512931035</v>
      </c>
      <c r="N636" s="13">
        <v>260598.96012931035</v>
      </c>
      <c r="O636" s="13">
        <v>259708.33512931035</v>
      </c>
      <c r="P636" s="13">
        <v>258855.03650323275</v>
      </c>
      <c r="Q636" s="14">
        <v>258378.47400323275</v>
      </c>
      <c r="R636" s="14">
        <v>256937.50175107759</v>
      </c>
      <c r="S636" s="14">
        <v>256460.93925107759</v>
      </c>
      <c r="T636" s="14">
        <v>256224.828125</v>
      </c>
      <c r="U636" s="14">
        <v>254132.8125</v>
      </c>
      <c r="V636" s="14">
        <v>250679.6875</v>
      </c>
      <c r="W636" s="14">
        <v>250168.75</v>
      </c>
      <c r="X636" s="14">
        <v>248762.5</v>
      </c>
      <c r="Y636" s="14">
        <v>248875</v>
      </c>
      <c r="Z636" s="14">
        <v>248890.625</v>
      </c>
      <c r="AA636" s="14">
        <v>249593.75</v>
      </c>
      <c r="AB636" s="14">
        <v>248578.125</v>
      </c>
      <c r="AC636" s="14">
        <v>248250</v>
      </c>
    </row>
    <row r="637" spans="1:29" s="14" customFormat="1">
      <c r="A637" s="1" t="s">
        <v>524</v>
      </c>
      <c r="B637" s="1" t="s">
        <v>533</v>
      </c>
      <c r="C637" s="1"/>
      <c r="D637" s="1" t="s">
        <v>598</v>
      </c>
      <c r="E637" s="1" t="s">
        <v>602</v>
      </c>
      <c r="F637" s="1">
        <v>98</v>
      </c>
      <c r="G637" s="1" t="s">
        <v>837</v>
      </c>
      <c r="H637" s="1" t="str">
        <f t="shared" si="10"/>
        <v>98아파트평균매매가격</v>
      </c>
      <c r="I637" s="1" t="s">
        <v>1386</v>
      </c>
      <c r="J637" s="13">
        <v>287703.18181818182</v>
      </c>
      <c r="K637" s="13">
        <v>287693.18181818182</v>
      </c>
      <c r="L637" s="13">
        <v>287615.90909090906</v>
      </c>
      <c r="M637" s="13">
        <v>284305.90909090906</v>
      </c>
      <c r="N637" s="13">
        <v>282755.90909090906</v>
      </c>
      <c r="O637" s="13">
        <v>280925.90909090906</v>
      </c>
      <c r="P637" s="13">
        <v>279945.90909090906</v>
      </c>
      <c r="Q637" s="14">
        <v>279017.27272727271</v>
      </c>
      <c r="R637" s="14">
        <v>277837.27272727271</v>
      </c>
      <c r="S637" s="14">
        <v>275537.95454545453</v>
      </c>
      <c r="T637" s="14">
        <v>273880</v>
      </c>
      <c r="U637" s="14">
        <v>272400</v>
      </c>
      <c r="V637" s="14">
        <v>270170</v>
      </c>
      <c r="W637" s="14">
        <v>269190</v>
      </c>
      <c r="X637" s="14">
        <v>268190</v>
      </c>
      <c r="Y637" s="14">
        <v>267740</v>
      </c>
      <c r="Z637" s="14">
        <v>268140</v>
      </c>
      <c r="AA637" s="14">
        <v>267860</v>
      </c>
      <c r="AB637" s="14">
        <v>267480</v>
      </c>
      <c r="AC637" s="14">
        <v>265670</v>
      </c>
    </row>
    <row r="638" spans="1:29" s="14" customFormat="1">
      <c r="A638" s="1" t="s">
        <v>524</v>
      </c>
      <c r="B638" s="1" t="s">
        <v>533</v>
      </c>
      <c r="C638" s="1" t="s">
        <v>536</v>
      </c>
      <c r="D638" s="1"/>
      <c r="E638" s="1"/>
      <c r="F638" s="1">
        <v>99</v>
      </c>
      <c r="G638" s="1" t="s">
        <v>837</v>
      </c>
      <c r="H638" s="1" t="str">
        <f t="shared" si="10"/>
        <v>99아파트평균매매가격</v>
      </c>
      <c r="I638" s="1" t="s">
        <v>1386</v>
      </c>
      <c r="J638" s="13">
        <v>239871.97956820775</v>
      </c>
      <c r="K638" s="13">
        <v>239343.68681600539</v>
      </c>
      <c r="L638" s="13">
        <v>239106.67899552983</v>
      </c>
      <c r="M638" s="13">
        <v>238661.97330358811</v>
      </c>
      <c r="N638" s="13">
        <v>237906.1358600297</v>
      </c>
      <c r="O638" s="13">
        <v>237083.46903010833</v>
      </c>
      <c r="P638" s="13">
        <v>235939.67498969662</v>
      </c>
      <c r="Q638" s="14">
        <v>234881.52614032957</v>
      </c>
      <c r="R638" s="14">
        <v>233625.9740845419</v>
      </c>
      <c r="S638" s="14">
        <v>232582.78752511553</v>
      </c>
      <c r="T638" s="14">
        <v>232019.69608281532</v>
      </c>
      <c r="U638" s="14">
        <v>230287.41461520465</v>
      </c>
      <c r="V638" s="14">
        <v>229013.08882009736</v>
      </c>
      <c r="W638" s="14">
        <v>228109.28589383446</v>
      </c>
      <c r="X638" s="14">
        <v>227112.04801963674</v>
      </c>
      <c r="Y638" s="14">
        <v>227219.7017692909</v>
      </c>
      <c r="Z638" s="14">
        <v>227920.14873337728</v>
      </c>
      <c r="AA638" s="14">
        <v>227996.4182966715</v>
      </c>
      <c r="AB638" s="14">
        <v>227499.22860893878</v>
      </c>
      <c r="AC638" s="14">
        <v>226793.97109719206</v>
      </c>
    </row>
    <row r="639" spans="1:29" s="14" customFormat="1">
      <c r="A639" s="1" t="s">
        <v>524</v>
      </c>
      <c r="B639" s="1" t="s">
        <v>533</v>
      </c>
      <c r="C639" s="1"/>
      <c r="D639" s="1" t="s">
        <v>603</v>
      </c>
      <c r="E639" s="1"/>
      <c r="F639" s="1">
        <v>100</v>
      </c>
      <c r="G639" s="1" t="s">
        <v>837</v>
      </c>
      <c r="H639" s="1" t="str">
        <f t="shared" si="10"/>
        <v>100아파트평균매매가격</v>
      </c>
      <c r="I639" s="1" t="s">
        <v>1386</v>
      </c>
      <c r="J639" s="13">
        <v>264783.60457457823</v>
      </c>
      <c r="K639" s="13">
        <v>263645.66580503655</v>
      </c>
      <c r="L639" s="13">
        <v>262913.19301799464</v>
      </c>
      <c r="M639" s="13">
        <v>261679.12835548405</v>
      </c>
      <c r="N639" s="13">
        <v>260054.97238382505</v>
      </c>
      <c r="O639" s="13">
        <v>258918.14329778936</v>
      </c>
      <c r="P639" s="13">
        <v>256998.84340088099</v>
      </c>
      <c r="Q639" s="14">
        <v>255914.24350725184</v>
      </c>
      <c r="R639" s="14">
        <v>254049.78101617543</v>
      </c>
      <c r="S639" s="14">
        <v>252127.61508221467</v>
      </c>
      <c r="T639" s="14">
        <v>251165.98067656497</v>
      </c>
      <c r="U639" s="14">
        <v>250245.79041818407</v>
      </c>
      <c r="V639" s="14">
        <v>247520.04883167177</v>
      </c>
      <c r="W639" s="14">
        <v>245691.82185891899</v>
      </c>
      <c r="X639" s="14">
        <v>244387.98511622034</v>
      </c>
      <c r="Y639" s="14">
        <v>244399.20047689602</v>
      </c>
      <c r="Z639" s="14">
        <v>245123.75144946191</v>
      </c>
      <c r="AA639" s="14">
        <v>244900.74034764004</v>
      </c>
      <c r="AB639" s="14">
        <v>244571.39707000661</v>
      </c>
      <c r="AC639" s="14">
        <v>243273.64804039447</v>
      </c>
    </row>
    <row r="640" spans="1:29" s="14" customFormat="1">
      <c r="A640" s="1" t="s">
        <v>524</v>
      </c>
      <c r="B640" s="1" t="s">
        <v>533</v>
      </c>
      <c r="C640" s="1"/>
      <c r="D640" s="1" t="s">
        <v>603</v>
      </c>
      <c r="E640" s="1" t="s">
        <v>604</v>
      </c>
      <c r="F640" s="1">
        <v>101</v>
      </c>
      <c r="G640" s="1" t="s">
        <v>837</v>
      </c>
      <c r="H640" s="1" t="str">
        <f t="shared" si="10"/>
        <v>101아파트평균매매가격</v>
      </c>
      <c r="I640" s="1" t="s">
        <v>1386</v>
      </c>
      <c r="J640" s="13">
        <v>292650</v>
      </c>
      <c r="K640" s="13">
        <v>291740</v>
      </c>
      <c r="L640" s="13">
        <v>291000</v>
      </c>
      <c r="M640" s="13">
        <v>289200</v>
      </c>
      <c r="N640" s="13">
        <v>287350</v>
      </c>
      <c r="O640" s="13">
        <v>286000</v>
      </c>
      <c r="P640" s="13">
        <v>283600</v>
      </c>
      <c r="Q640" s="14">
        <v>282560</v>
      </c>
      <c r="R640" s="14">
        <v>279920</v>
      </c>
      <c r="S640" s="14">
        <v>277940</v>
      </c>
      <c r="T640" s="14">
        <v>277060</v>
      </c>
      <c r="U640" s="14">
        <v>276360</v>
      </c>
      <c r="V640" s="14">
        <v>272470</v>
      </c>
      <c r="W640" s="14">
        <v>269730</v>
      </c>
      <c r="X640" s="14">
        <v>268090</v>
      </c>
      <c r="Y640" s="14">
        <v>268290</v>
      </c>
      <c r="Z640" s="14">
        <v>269350</v>
      </c>
      <c r="AA640" s="14">
        <v>268850</v>
      </c>
      <c r="AB640" s="14">
        <v>268310</v>
      </c>
      <c r="AC640" s="14">
        <v>266330</v>
      </c>
    </row>
    <row r="641" spans="1:29" s="14" customFormat="1">
      <c r="A641" s="1" t="s">
        <v>524</v>
      </c>
      <c r="B641" s="1" t="s">
        <v>533</v>
      </c>
      <c r="C641" s="1"/>
      <c r="D641" s="1" t="s">
        <v>603</v>
      </c>
      <c r="E641" s="1" t="s">
        <v>605</v>
      </c>
      <c r="F641" s="1">
        <v>102</v>
      </c>
      <c r="G641" s="1" t="s">
        <v>837</v>
      </c>
      <c r="H641" s="1" t="str">
        <f t="shared" si="10"/>
        <v>102아파트평균매매가격</v>
      </c>
      <c r="I641" s="1" t="s">
        <v>1386</v>
      </c>
      <c r="J641" s="13">
        <v>249071.42857142858</v>
      </c>
      <c r="K641" s="13">
        <v>247714.28571428571</v>
      </c>
      <c r="L641" s="13">
        <v>247714.28571428571</v>
      </c>
      <c r="M641" s="13">
        <v>247100</v>
      </c>
      <c r="N641" s="13">
        <v>246200</v>
      </c>
      <c r="O641" s="13">
        <v>245471.42857142858</v>
      </c>
      <c r="P641" s="13">
        <v>243757.14285714287</v>
      </c>
      <c r="Q641" s="14">
        <v>242242.85714285713</v>
      </c>
      <c r="R641" s="14">
        <v>240785.71428571429</v>
      </c>
      <c r="S641" s="14">
        <v>238285.71428571429</v>
      </c>
      <c r="T641" s="14">
        <v>236771.42857142858</v>
      </c>
      <c r="U641" s="14">
        <v>235642.85714285713</v>
      </c>
      <c r="V641" s="14">
        <v>234685.71428571429</v>
      </c>
      <c r="W641" s="14">
        <v>234150</v>
      </c>
      <c r="X641" s="14">
        <v>233321.42857142858</v>
      </c>
      <c r="Y641" s="14">
        <v>232775.71428571429</v>
      </c>
      <c r="Z641" s="14">
        <v>232875.71428571429</v>
      </c>
      <c r="AA641" s="14">
        <v>232960</v>
      </c>
      <c r="AB641" s="14">
        <v>233057.14285714287</v>
      </c>
      <c r="AC641" s="14">
        <v>232671.42857142858</v>
      </c>
    </row>
    <row r="642" spans="1:29" s="14" customFormat="1">
      <c r="A642" s="1" t="s">
        <v>524</v>
      </c>
      <c r="B642" s="1" t="s">
        <v>533</v>
      </c>
      <c r="C642" s="1"/>
      <c r="D642" s="1" t="s">
        <v>603</v>
      </c>
      <c r="E642" s="1" t="s">
        <v>606</v>
      </c>
      <c r="F642" s="1">
        <v>103</v>
      </c>
      <c r="G642" s="1" t="s">
        <v>837</v>
      </c>
      <c r="H642" s="1" t="str">
        <f t="shared" si="10"/>
        <v>103아파트평균매매가격</v>
      </c>
      <c r="I642" s="1" t="s">
        <v>1386</v>
      </c>
      <c r="J642" s="13">
        <v>185326.92307692306</v>
      </c>
      <c r="K642" s="13">
        <v>183711.53846153847</v>
      </c>
      <c r="L642" s="13">
        <v>181615.38461538462</v>
      </c>
      <c r="M642" s="13">
        <v>181423.07692307694</v>
      </c>
      <c r="N642" s="13">
        <v>179307.69230769231</v>
      </c>
      <c r="O642" s="13">
        <v>178230.76923076922</v>
      </c>
      <c r="P642" s="13">
        <v>177807.69230769231</v>
      </c>
      <c r="Q642" s="14">
        <v>177365.38461538462</v>
      </c>
      <c r="R642" s="14">
        <v>177769.23076923078</v>
      </c>
      <c r="S642" s="14">
        <v>177173.07692307694</v>
      </c>
      <c r="T642" s="14">
        <v>176942.30769230769</v>
      </c>
      <c r="U642" s="14">
        <v>176115.38461538462</v>
      </c>
      <c r="V642" s="14">
        <v>174538.46153846153</v>
      </c>
      <c r="W642" s="14">
        <v>173788.46153846153</v>
      </c>
      <c r="X642" s="14">
        <v>172884.61538461538</v>
      </c>
      <c r="Y642" s="14">
        <v>173230.76923076922</v>
      </c>
      <c r="Z642" s="14">
        <v>173846.15384615384</v>
      </c>
      <c r="AA642" s="14">
        <v>174115.38461538462</v>
      </c>
      <c r="AB642" s="14">
        <v>173788.46153846153</v>
      </c>
      <c r="AC642" s="14">
        <v>173403.84615384616</v>
      </c>
    </row>
    <row r="643" spans="1:29" s="14" customFormat="1">
      <c r="A643" s="1" t="s">
        <v>524</v>
      </c>
      <c r="B643" s="1" t="s">
        <v>533</v>
      </c>
      <c r="C643" s="1"/>
      <c r="D643" s="1" t="s">
        <v>607</v>
      </c>
      <c r="E643" s="1"/>
      <c r="F643" s="1">
        <v>104</v>
      </c>
      <c r="G643" s="1" t="s">
        <v>837</v>
      </c>
      <c r="H643" s="1" t="str">
        <f t="shared" si="10"/>
        <v>104아파트평균매매가격</v>
      </c>
      <c r="I643" s="1" t="s">
        <v>1386</v>
      </c>
      <c r="J643" s="13">
        <v>231302.31869726547</v>
      </c>
      <c r="K643" s="13">
        <v>231484.83793840848</v>
      </c>
      <c r="L643" s="13">
        <v>231026.38582859337</v>
      </c>
      <c r="M643" s="13">
        <v>230946.38815131487</v>
      </c>
      <c r="N643" s="13">
        <v>230939.0385577619</v>
      </c>
      <c r="O643" s="13">
        <v>230659.34610713291</v>
      </c>
      <c r="P643" s="13">
        <v>229108.68187932382</v>
      </c>
      <c r="Q643" s="14">
        <v>227796.16221195896</v>
      </c>
      <c r="R643" s="14">
        <v>227289.58714417877</v>
      </c>
      <c r="S643" s="14">
        <v>226766.10235888156</v>
      </c>
      <c r="T643" s="14">
        <v>226598.11273448361</v>
      </c>
      <c r="U643" s="14">
        <v>226192.67728267389</v>
      </c>
      <c r="V643" s="14">
        <v>225173.12719838825</v>
      </c>
      <c r="W643" s="14">
        <v>224563.80235160969</v>
      </c>
      <c r="X643" s="14">
        <v>223520.55933288671</v>
      </c>
      <c r="Y643" s="14">
        <v>223082.41124916775</v>
      </c>
      <c r="Z643" s="14">
        <v>224441.03156302549</v>
      </c>
      <c r="AA643" s="14">
        <v>224797.30162431407</v>
      </c>
      <c r="AB643" s="14">
        <v>224434.35890855896</v>
      </c>
      <c r="AC643" s="14">
        <v>223952.03204788922</v>
      </c>
    </row>
    <row r="644" spans="1:29" s="14" customFormat="1">
      <c r="A644" s="1" t="s">
        <v>524</v>
      </c>
      <c r="B644" s="1" t="s">
        <v>533</v>
      </c>
      <c r="C644" s="1"/>
      <c r="D644" s="1" t="s">
        <v>607</v>
      </c>
      <c r="E644" s="1" t="s">
        <v>608</v>
      </c>
      <c r="F644" s="1">
        <v>105</v>
      </c>
      <c r="G644" s="1" t="s">
        <v>837</v>
      </c>
      <c r="H644" s="1" t="str">
        <f t="shared" si="10"/>
        <v>105아파트평균매매가격</v>
      </c>
      <c r="I644" s="1" t="s">
        <v>1386</v>
      </c>
      <c r="J644" s="13">
        <v>224205.12820512822</v>
      </c>
      <c r="K644" s="13">
        <v>224205.12820512822</v>
      </c>
      <c r="L644" s="13">
        <v>224243.58974358975</v>
      </c>
      <c r="M644" s="13">
        <v>223576.92307692306</v>
      </c>
      <c r="N644" s="13">
        <v>223358.97435897434</v>
      </c>
      <c r="O644" s="13">
        <v>223115.38461538462</v>
      </c>
      <c r="P644" s="13">
        <v>220948.71794871794</v>
      </c>
      <c r="Q644" s="14">
        <v>218487.1794871795</v>
      </c>
      <c r="R644" s="14">
        <v>217871.79487179487</v>
      </c>
      <c r="S644" s="14">
        <v>216743.58974358975</v>
      </c>
      <c r="T644" s="14">
        <v>216833.33333333334</v>
      </c>
      <c r="U644" s="14">
        <v>216897.43589743591</v>
      </c>
      <c r="V644" s="14">
        <v>216692.30769230769</v>
      </c>
      <c r="W644" s="14">
        <v>216153.84615384616</v>
      </c>
      <c r="X644" s="14">
        <v>214512.8205128205</v>
      </c>
      <c r="Y644" s="14">
        <v>213474.35897435897</v>
      </c>
      <c r="Z644" s="14">
        <v>214923.07692307694</v>
      </c>
      <c r="AA644" s="14">
        <v>215307.69230769231</v>
      </c>
      <c r="AB644" s="14">
        <v>215423.07692307694</v>
      </c>
      <c r="AC644" s="14">
        <v>215153.84615384616</v>
      </c>
    </row>
    <row r="645" spans="1:29" s="14" customFormat="1">
      <c r="A645" s="1" t="s">
        <v>524</v>
      </c>
      <c r="B645" s="1" t="s">
        <v>533</v>
      </c>
      <c r="C645" s="1"/>
      <c r="D645" s="1" t="s">
        <v>607</v>
      </c>
      <c r="E645" s="1" t="s">
        <v>609</v>
      </c>
      <c r="F645" s="1">
        <v>106</v>
      </c>
      <c r="G645" s="1" t="s">
        <v>837</v>
      </c>
      <c r="H645" s="1" t="str">
        <f t="shared" si="10"/>
        <v>106아파트평균매매가격</v>
      </c>
      <c r="I645" s="1" t="s">
        <v>1386</v>
      </c>
      <c r="J645" s="13">
        <v>237166.66666666666</v>
      </c>
      <c r="K645" s="13">
        <v>237500</v>
      </c>
      <c r="L645" s="13">
        <v>236630.95238095237</v>
      </c>
      <c r="M645" s="13">
        <v>237035.71428571429</v>
      </c>
      <c r="N645" s="13">
        <v>237202.38095238095</v>
      </c>
      <c r="O645" s="13">
        <v>236892.85714285713</v>
      </c>
      <c r="P645" s="13">
        <v>235851.19047619047</v>
      </c>
      <c r="Q645" s="14">
        <v>235488.09523809524</v>
      </c>
      <c r="R645" s="14">
        <v>235071.42857142858</v>
      </c>
      <c r="S645" s="14">
        <v>235047.61904761905</v>
      </c>
      <c r="T645" s="14">
        <v>234666.66666666666</v>
      </c>
      <c r="U645" s="14">
        <v>233714.28571428571</v>
      </c>
      <c r="V645" s="14">
        <v>232035.71428571429</v>
      </c>
      <c r="W645" s="14">
        <v>231369.04761904763</v>
      </c>
      <c r="X645" s="14">
        <v>230809.52380952382</v>
      </c>
      <c r="Y645" s="14">
        <v>230857.14285714287</v>
      </c>
      <c r="Z645" s="14">
        <v>232142.85714285713</v>
      </c>
      <c r="AA645" s="14">
        <v>232476.19047619047</v>
      </c>
      <c r="AB645" s="14">
        <v>231726.19047619047</v>
      </c>
      <c r="AC645" s="14">
        <v>231071.42857142858</v>
      </c>
    </row>
    <row r="646" spans="1:29" s="14" customFormat="1">
      <c r="A646" s="1" t="s">
        <v>524</v>
      </c>
      <c r="B646" s="1" t="s">
        <v>533</v>
      </c>
      <c r="C646" s="1"/>
      <c r="D646" s="1" t="s">
        <v>610</v>
      </c>
      <c r="E646" s="1"/>
      <c r="F646" s="1">
        <v>107</v>
      </c>
      <c r="G646" s="1" t="s">
        <v>837</v>
      </c>
      <c r="H646" s="1" t="str">
        <f t="shared" si="10"/>
        <v>107아파트평균매매가격</v>
      </c>
      <c r="I646" s="1" t="s">
        <v>1386</v>
      </c>
      <c r="J646" s="13">
        <v>190944.44444444444</v>
      </c>
      <c r="K646" s="13">
        <v>191092.59259259258</v>
      </c>
      <c r="L646" s="13">
        <v>190666.66666666666</v>
      </c>
      <c r="M646" s="13">
        <v>190555.55555555556</v>
      </c>
      <c r="N646" s="13">
        <v>189361.11111111112</v>
      </c>
      <c r="O646" s="13">
        <v>187074.07407407407</v>
      </c>
      <c r="P646" s="13">
        <v>186046.29629629629</v>
      </c>
      <c r="Q646" s="14">
        <v>185148.14814814815</v>
      </c>
      <c r="R646" s="14">
        <v>184324.07407407407</v>
      </c>
      <c r="S646" s="14">
        <v>184222.22222222222</v>
      </c>
      <c r="T646" s="14">
        <v>183324.07407407407</v>
      </c>
      <c r="U646" s="14">
        <v>182620.37037037036</v>
      </c>
      <c r="V646" s="14">
        <v>181344.44444444444</v>
      </c>
      <c r="W646" s="14">
        <v>179566.66666666666</v>
      </c>
      <c r="X646" s="14">
        <v>178974.07407407407</v>
      </c>
      <c r="Y646" s="14">
        <v>178718.51851851851</v>
      </c>
      <c r="Z646" s="14">
        <v>179088.88888888888</v>
      </c>
      <c r="AA646" s="14">
        <v>179496.29629629629</v>
      </c>
      <c r="AB646" s="14">
        <v>179629.62962962964</v>
      </c>
      <c r="AC646" s="14">
        <v>179111.11111111112</v>
      </c>
    </row>
    <row r="647" spans="1:29" s="14" customFormat="1">
      <c r="A647" s="1" t="s">
        <v>524</v>
      </c>
      <c r="B647" s="1" t="s">
        <v>533</v>
      </c>
      <c r="C647" s="1"/>
      <c r="D647" s="1" t="s">
        <v>611</v>
      </c>
      <c r="E647" s="1"/>
      <c r="F647" s="1">
        <v>108</v>
      </c>
      <c r="G647" s="1" t="s">
        <v>837</v>
      </c>
      <c r="H647" s="1" t="str">
        <f t="shared" si="10"/>
        <v>108아파트평균매매가격</v>
      </c>
      <c r="I647" s="1" t="s">
        <v>1386</v>
      </c>
      <c r="J647" s="13">
        <v>312093.75</v>
      </c>
      <c r="K647" s="13">
        <v>309177.08333333331</v>
      </c>
      <c r="L647" s="13">
        <v>309416.66666666669</v>
      </c>
      <c r="M647" s="13">
        <v>309166.66666666669</v>
      </c>
      <c r="N647" s="13">
        <v>308041.66666666669</v>
      </c>
      <c r="O647" s="13">
        <v>306875</v>
      </c>
      <c r="P647" s="13">
        <v>305270.83333333331</v>
      </c>
      <c r="Q647" s="14">
        <v>304333.33333333331</v>
      </c>
      <c r="R647" s="14">
        <v>303281.25</v>
      </c>
      <c r="S647" s="14">
        <v>301395.83333333331</v>
      </c>
      <c r="T647" s="14">
        <v>300781.25</v>
      </c>
      <c r="U647" s="14">
        <v>298416.66666666669</v>
      </c>
      <c r="V647" s="14">
        <v>296343.75</v>
      </c>
      <c r="W647" s="14">
        <v>295989.58333333331</v>
      </c>
      <c r="X647" s="14">
        <v>292739.58333333331</v>
      </c>
      <c r="Y647" s="14">
        <v>293281.25</v>
      </c>
      <c r="Z647" s="14">
        <v>294927.08333333331</v>
      </c>
      <c r="AA647" s="14">
        <v>295770.83333333331</v>
      </c>
      <c r="AB647" s="14">
        <v>295395.83333333331</v>
      </c>
      <c r="AC647" s="14">
        <v>294791.66666666669</v>
      </c>
    </row>
    <row r="648" spans="1:29" s="14" customFormat="1">
      <c r="A648" s="1" t="s">
        <v>524</v>
      </c>
      <c r="B648" s="1" t="s">
        <v>533</v>
      </c>
      <c r="C648" s="1"/>
      <c r="D648" s="1" t="s">
        <v>612</v>
      </c>
      <c r="E648" s="1"/>
      <c r="F648" s="1">
        <v>109</v>
      </c>
      <c r="G648" s="1" t="s">
        <v>837</v>
      </c>
      <c r="H648" s="1" t="str">
        <f t="shared" si="10"/>
        <v>109아파트평균매매가격</v>
      </c>
      <c r="I648" s="1" t="s">
        <v>1386</v>
      </c>
      <c r="J648" s="13">
        <v>269161.86319917347</v>
      </c>
      <c r="K648" s="13">
        <v>269137.27303523902</v>
      </c>
      <c r="L648" s="13">
        <v>269130.9513791881</v>
      </c>
      <c r="M648" s="13">
        <v>267479.94886813167</v>
      </c>
      <c r="N648" s="13">
        <v>266079.22882058693</v>
      </c>
      <c r="O648" s="13">
        <v>265361.21633517859</v>
      </c>
      <c r="P648" s="13">
        <v>264582.52781058842</v>
      </c>
      <c r="Q648" s="14">
        <v>262262.85567944089</v>
      </c>
      <c r="R648" s="14">
        <v>259452.69986560545</v>
      </c>
      <c r="S648" s="14">
        <v>257658.45658280762</v>
      </c>
      <c r="T648" s="14">
        <v>256719.53278688525</v>
      </c>
      <c r="U648" s="14">
        <v>255462.29508196723</v>
      </c>
      <c r="V648" s="14">
        <v>255011.47540983607</v>
      </c>
      <c r="W648" s="14">
        <v>254749.18032786885</v>
      </c>
      <c r="X648" s="14">
        <v>254447.54098360657</v>
      </c>
      <c r="Y648" s="14">
        <v>255365.57377049181</v>
      </c>
      <c r="Z648" s="14">
        <v>255991.80327868852</v>
      </c>
      <c r="AA648" s="14">
        <v>255967.21311475409</v>
      </c>
      <c r="AB648" s="14">
        <v>254622.95081967214</v>
      </c>
      <c r="AC648" s="14">
        <v>253885.24590163934</v>
      </c>
    </row>
    <row r="649" spans="1:29" s="14" customFormat="1">
      <c r="A649" s="1" t="s">
        <v>524</v>
      </c>
      <c r="B649" s="1" t="s">
        <v>533</v>
      </c>
      <c r="C649" s="1"/>
      <c r="D649" s="1" t="s">
        <v>613</v>
      </c>
      <c r="E649" s="1"/>
      <c r="F649" s="1">
        <v>110</v>
      </c>
      <c r="G649" s="1" t="s">
        <v>837</v>
      </c>
      <c r="H649" s="1" t="str">
        <f t="shared" si="10"/>
        <v>110아파트평균매매가격</v>
      </c>
      <c r="I649" s="1" t="s">
        <v>1386</v>
      </c>
      <c r="J649" s="13">
        <v>220530.37297028542</v>
      </c>
      <c r="K649" s="13">
        <v>220530.37297028542</v>
      </c>
      <c r="L649" s="13">
        <v>220280.44171569636</v>
      </c>
      <c r="M649" s="13">
        <v>219437.58457283923</v>
      </c>
      <c r="N649" s="13">
        <v>218595.73986729357</v>
      </c>
      <c r="O649" s="13">
        <v>218293.07327123394</v>
      </c>
      <c r="P649" s="13">
        <v>218317.84320151978</v>
      </c>
      <c r="Q649" s="14">
        <v>218118.85563883127</v>
      </c>
      <c r="R649" s="14">
        <v>217669.30802972664</v>
      </c>
      <c r="S649" s="14">
        <v>217620.42932746728</v>
      </c>
      <c r="T649" s="14">
        <v>217539.62857142856</v>
      </c>
      <c r="U649" s="14">
        <v>217642.85714285713</v>
      </c>
      <c r="V649" s="14">
        <v>217442.85714285713</v>
      </c>
      <c r="W649" s="14">
        <v>217028.57142857142</v>
      </c>
      <c r="X649" s="14">
        <v>216728.57142857142</v>
      </c>
      <c r="Y649" s="14">
        <v>216642.85714285713</v>
      </c>
      <c r="Z649" s="14">
        <v>216542.85714285713</v>
      </c>
      <c r="AA649" s="14">
        <v>214857.14285714287</v>
      </c>
      <c r="AB649" s="14">
        <v>213714.28571428571</v>
      </c>
      <c r="AC649" s="14">
        <v>213028.57142857142</v>
      </c>
    </row>
    <row r="650" spans="1:29" s="14" customFormat="1">
      <c r="A650" s="1" t="s">
        <v>524</v>
      </c>
      <c r="B650" s="1" t="s">
        <v>533</v>
      </c>
      <c r="C650" s="1"/>
      <c r="D650" s="1" t="s">
        <v>614</v>
      </c>
      <c r="E650" s="1"/>
      <c r="F650" s="1">
        <v>111</v>
      </c>
      <c r="G650" s="1" t="s">
        <v>837</v>
      </c>
      <c r="H650" s="1" t="str">
        <f t="shared" si="10"/>
        <v>111아파트평균매매가격</v>
      </c>
      <c r="I650" s="1" t="s">
        <v>1386</v>
      </c>
      <c r="J650" s="13">
        <v>168540</v>
      </c>
      <c r="K650" s="13">
        <v>168590</v>
      </c>
      <c r="L650" s="13">
        <v>169000</v>
      </c>
      <c r="M650" s="13">
        <v>170730</v>
      </c>
      <c r="N650" s="13">
        <v>172310</v>
      </c>
      <c r="O650" s="13">
        <v>173010</v>
      </c>
      <c r="P650" s="13">
        <v>172990</v>
      </c>
      <c r="Q650" s="14">
        <v>173320</v>
      </c>
      <c r="R650" s="14">
        <v>173150</v>
      </c>
      <c r="S650" s="14">
        <v>173140</v>
      </c>
      <c r="T650" s="14">
        <v>173480</v>
      </c>
      <c r="U650" s="14">
        <v>173280</v>
      </c>
      <c r="V650" s="14">
        <v>173170</v>
      </c>
      <c r="W650" s="14">
        <v>172900</v>
      </c>
      <c r="X650" s="14">
        <v>172641</v>
      </c>
      <c r="Y650" s="14">
        <v>172720</v>
      </c>
      <c r="Z650" s="14">
        <v>172649</v>
      </c>
      <c r="AA650" s="14">
        <v>172933</v>
      </c>
      <c r="AB650" s="14">
        <v>172597</v>
      </c>
      <c r="AC650" s="14">
        <v>172343</v>
      </c>
    </row>
    <row r="651" spans="1:29" s="14" customFormat="1">
      <c r="A651" s="1" t="s">
        <v>524</v>
      </c>
      <c r="B651" s="1" t="s">
        <v>533</v>
      </c>
      <c r="C651" s="1" t="s">
        <v>537</v>
      </c>
      <c r="D651" s="1"/>
      <c r="E651" s="1"/>
      <c r="F651" s="1">
        <v>112</v>
      </c>
      <c r="G651" s="1" t="s">
        <v>837</v>
      </c>
      <c r="H651" s="1" t="str">
        <f t="shared" si="10"/>
        <v>112아파트평균매매가격</v>
      </c>
      <c r="I651" s="1" t="s">
        <v>1386</v>
      </c>
      <c r="J651" s="13">
        <v>262206.74158365082</v>
      </c>
      <c r="K651" s="13">
        <v>261705.61847856137</v>
      </c>
      <c r="L651" s="13">
        <v>260754.41077851006</v>
      </c>
      <c r="M651" s="13">
        <v>259668.96718185965</v>
      </c>
      <c r="N651" s="13">
        <v>257963.50478618118</v>
      </c>
      <c r="O651" s="13">
        <v>256188.26164586924</v>
      </c>
      <c r="P651" s="13">
        <v>254108.82843902337</v>
      </c>
      <c r="Q651" s="14">
        <v>251174.59469081176</v>
      </c>
      <c r="R651" s="14">
        <v>249584.48969097863</v>
      </c>
      <c r="S651" s="14">
        <v>248704.12697883023</v>
      </c>
      <c r="T651" s="14">
        <v>246987.10438392183</v>
      </c>
      <c r="U651" s="14">
        <v>245259.11636515567</v>
      </c>
      <c r="V651" s="14">
        <v>243535.14152303286</v>
      </c>
      <c r="W651" s="14">
        <v>242094.08892807135</v>
      </c>
      <c r="X651" s="14">
        <v>241309.81075058738</v>
      </c>
      <c r="Y651" s="14">
        <v>241597.71101692243</v>
      </c>
      <c r="Z651" s="14">
        <v>242051.99278094046</v>
      </c>
      <c r="AA651" s="14">
        <v>241792.29969543603</v>
      </c>
      <c r="AB651" s="14">
        <v>241164.98604095378</v>
      </c>
      <c r="AC651" s="14">
        <v>240564.77188267923</v>
      </c>
    </row>
    <row r="652" spans="1:29" s="14" customFormat="1">
      <c r="A652" s="1" t="s">
        <v>524</v>
      </c>
      <c r="B652" s="1" t="s">
        <v>533</v>
      </c>
      <c r="C652" s="1"/>
      <c r="D652" s="1" t="s">
        <v>615</v>
      </c>
      <c r="E652" s="1"/>
      <c r="F652" s="1">
        <v>113</v>
      </c>
      <c r="G652" s="1" t="s">
        <v>837</v>
      </c>
      <c r="H652" s="1" t="str">
        <f t="shared" si="10"/>
        <v>113아파트평균매매가격</v>
      </c>
      <c r="I652" s="1" t="s">
        <v>1386</v>
      </c>
      <c r="J652" s="13">
        <v>238545.45454545456</v>
      </c>
      <c r="K652" s="13">
        <v>237636.36363636365</v>
      </c>
      <c r="L652" s="13">
        <v>236106.06060606061</v>
      </c>
      <c r="M652" s="13">
        <v>234840.90909090909</v>
      </c>
      <c r="N652" s="13">
        <v>232553.0303030303</v>
      </c>
      <c r="O652" s="13">
        <v>230893.93939393939</v>
      </c>
      <c r="P652" s="13">
        <v>229287.87878787878</v>
      </c>
      <c r="Q652" s="14">
        <v>227000</v>
      </c>
      <c r="R652" s="14">
        <v>225151.51515151514</v>
      </c>
      <c r="S652" s="14">
        <v>224575.75757575757</v>
      </c>
      <c r="T652" s="14">
        <v>223257.57575757575</v>
      </c>
      <c r="U652" s="14">
        <v>222030.30303030304</v>
      </c>
      <c r="V652" s="14">
        <v>221325.75757575757</v>
      </c>
      <c r="W652" s="14">
        <v>220242.42424242425</v>
      </c>
      <c r="X652" s="14">
        <v>219484.84848484848</v>
      </c>
      <c r="Y652" s="14">
        <v>219409.09090909091</v>
      </c>
      <c r="Z652" s="14">
        <v>219681.81818181818</v>
      </c>
      <c r="AA652" s="14">
        <v>219265.15151515152</v>
      </c>
      <c r="AB652" s="14">
        <v>218689.39393939395</v>
      </c>
      <c r="AC652" s="14">
        <v>218143.93939393939</v>
      </c>
    </row>
    <row r="653" spans="1:29" s="14" customFormat="1">
      <c r="A653" s="1" t="s">
        <v>524</v>
      </c>
      <c r="B653" s="1" t="s">
        <v>533</v>
      </c>
      <c r="C653" s="1"/>
      <c r="D653" s="1" t="s">
        <v>616</v>
      </c>
      <c r="E653" s="1"/>
      <c r="F653" s="1">
        <v>114</v>
      </c>
      <c r="G653" s="1" t="s">
        <v>837</v>
      </c>
      <c r="H653" s="1" t="str">
        <f t="shared" si="10"/>
        <v>114아파트평균매매가격</v>
      </c>
      <c r="I653" s="1" t="s">
        <v>1386</v>
      </c>
      <c r="J653" s="13">
        <v>312152.77777777775</v>
      </c>
      <c r="K653" s="13">
        <v>312291.66666666669</v>
      </c>
      <c r="L653" s="13">
        <v>311944.44444444444</v>
      </c>
      <c r="M653" s="13">
        <v>310208.33333333331</v>
      </c>
      <c r="N653" s="13">
        <v>309513.88888888888</v>
      </c>
      <c r="O653" s="13">
        <v>308388.88888888888</v>
      </c>
      <c r="P653" s="13">
        <v>306736.11111111112</v>
      </c>
      <c r="Q653" s="14">
        <v>304569.44444444444</v>
      </c>
      <c r="R653" s="14">
        <v>301875</v>
      </c>
      <c r="S653" s="14">
        <v>299583.33333333331</v>
      </c>
      <c r="T653" s="14">
        <v>295388.88888888888</v>
      </c>
      <c r="U653" s="14">
        <v>293055.55555555556</v>
      </c>
      <c r="V653" s="14">
        <v>287694.44444444444</v>
      </c>
      <c r="W653" s="14">
        <v>284625</v>
      </c>
      <c r="X653" s="14">
        <v>282847.22222222225</v>
      </c>
      <c r="Y653" s="14">
        <v>283319.44444444444</v>
      </c>
      <c r="Z653" s="14">
        <v>284000</v>
      </c>
      <c r="AA653" s="14">
        <v>284458.33333333331</v>
      </c>
      <c r="AB653" s="14">
        <v>283750</v>
      </c>
      <c r="AC653" s="14">
        <v>283444.44444444444</v>
      </c>
    </row>
    <row r="654" spans="1:29" s="14" customFormat="1">
      <c r="A654" s="1" t="s">
        <v>524</v>
      </c>
      <c r="B654" s="1" t="s">
        <v>533</v>
      </c>
      <c r="C654" s="1"/>
      <c r="D654" s="1" t="s">
        <v>617</v>
      </c>
      <c r="E654" s="1"/>
      <c r="F654" s="1">
        <v>115</v>
      </c>
      <c r="G654" s="1" t="s">
        <v>837</v>
      </c>
      <c r="H654" s="1" t="str">
        <f t="shared" si="10"/>
        <v>115아파트평균매매가격</v>
      </c>
      <c r="I654" s="1" t="s">
        <v>1386</v>
      </c>
      <c r="J654" s="13">
        <v>307413.79310344829</v>
      </c>
      <c r="K654" s="13">
        <v>307413.79310344829</v>
      </c>
      <c r="L654" s="13">
        <v>307413.79310344829</v>
      </c>
      <c r="M654" s="13">
        <v>307068.96551724139</v>
      </c>
      <c r="N654" s="13">
        <v>305258.62068965519</v>
      </c>
      <c r="O654" s="13">
        <v>300689.6551724138</v>
      </c>
      <c r="P654" s="13">
        <v>293362.06896551722</v>
      </c>
      <c r="Q654" s="14">
        <v>283793.10344827588</v>
      </c>
      <c r="R654" s="14">
        <v>284310.3448275862</v>
      </c>
      <c r="S654" s="14">
        <v>283879.31034482759</v>
      </c>
      <c r="T654" s="14">
        <v>282500</v>
      </c>
      <c r="U654" s="14">
        <v>280517.24137931032</v>
      </c>
      <c r="V654" s="14">
        <v>277120.68965517241</v>
      </c>
      <c r="W654" s="14">
        <v>276327.58620689658</v>
      </c>
      <c r="X654" s="14">
        <v>276120.68965517241</v>
      </c>
      <c r="Y654" s="14">
        <v>276931.03448275861</v>
      </c>
      <c r="Z654" s="14">
        <v>278879.31034482759</v>
      </c>
      <c r="AA654" s="14">
        <v>278413.79310344829</v>
      </c>
      <c r="AB654" s="14">
        <v>277913.79310344829</v>
      </c>
      <c r="AC654" s="14">
        <v>276810.3448275862</v>
      </c>
    </row>
    <row r="655" spans="1:29" s="14" customFormat="1">
      <c r="A655" s="1" t="s">
        <v>524</v>
      </c>
      <c r="B655" s="1" t="s">
        <v>533</v>
      </c>
      <c r="C655" s="1"/>
      <c r="D655" s="1" t="s">
        <v>547</v>
      </c>
      <c r="E655" s="1"/>
      <c r="F655" s="1">
        <v>116</v>
      </c>
      <c r="G655" s="1" t="s">
        <v>837</v>
      </c>
      <c r="H655" s="1" t="str">
        <f t="shared" ref="H655:H718" si="11">F655&amp;G655&amp;I655</f>
        <v>116아파트평균매매가격</v>
      </c>
      <c r="I655" s="1" t="s">
        <v>1386</v>
      </c>
      <c r="J655" s="13">
        <v>262957.14285714284</v>
      </c>
      <c r="K655" s="13">
        <v>262914.28571428574</v>
      </c>
      <c r="L655" s="13">
        <v>262785.71428571426</v>
      </c>
      <c r="M655" s="13">
        <v>262581.42857142858</v>
      </c>
      <c r="N655" s="13">
        <v>262001.42857142858</v>
      </c>
      <c r="O655" s="13">
        <v>261037.14285714287</v>
      </c>
      <c r="P655" s="13">
        <v>260415.71428571429</v>
      </c>
      <c r="Q655" s="14">
        <v>258888.57142857142</v>
      </c>
      <c r="R655" s="14">
        <v>258017.14285714287</v>
      </c>
      <c r="S655" s="14">
        <v>257260</v>
      </c>
      <c r="T655" s="14">
        <v>256588.57142857142</v>
      </c>
      <c r="U655" s="14">
        <v>256445.71428571429</v>
      </c>
      <c r="V655" s="14">
        <v>255960</v>
      </c>
      <c r="W655" s="14">
        <v>254517.14285714287</v>
      </c>
      <c r="X655" s="14">
        <v>254317.14285714287</v>
      </c>
      <c r="Y655" s="14">
        <v>255402.85714285713</v>
      </c>
      <c r="Z655" s="14">
        <v>255300</v>
      </c>
      <c r="AA655" s="14">
        <v>254985.71428571429</v>
      </c>
      <c r="AB655" s="14">
        <v>254171.42857142858</v>
      </c>
      <c r="AC655" s="14">
        <v>253385.71428571429</v>
      </c>
    </row>
    <row r="656" spans="1:29" s="14" customFormat="1">
      <c r="A656" s="1" t="s">
        <v>524</v>
      </c>
      <c r="B656" s="1" t="s">
        <v>533</v>
      </c>
      <c r="C656" s="1" t="s">
        <v>538</v>
      </c>
      <c r="D656" s="1"/>
      <c r="E656" s="1"/>
      <c r="F656" s="1">
        <v>117</v>
      </c>
      <c r="G656" s="1" t="s">
        <v>837</v>
      </c>
      <c r="H656" s="1" t="str">
        <f t="shared" si="11"/>
        <v>117아파트평균매매가격</v>
      </c>
      <c r="I656" s="1" t="s">
        <v>1386</v>
      </c>
      <c r="J656" s="13">
        <v>166727.03718601947</v>
      </c>
      <c r="K656" s="13">
        <v>166928.34852954323</v>
      </c>
      <c r="L656" s="13">
        <v>166452.78761061947</v>
      </c>
      <c r="M656" s="13">
        <v>166220.30508626084</v>
      </c>
      <c r="N656" s="13">
        <v>166238.26217931529</v>
      </c>
      <c r="O656" s="13">
        <v>166153.63627424688</v>
      </c>
      <c r="P656" s="13">
        <v>165883.58161258604</v>
      </c>
      <c r="Q656" s="14">
        <v>165219.218803075</v>
      </c>
      <c r="R656" s="14">
        <v>165176.02201215696</v>
      </c>
      <c r="S656" s="14">
        <v>164547.55765620808</v>
      </c>
      <c r="T656" s="14">
        <v>163810.64785018325</v>
      </c>
      <c r="U656" s="14">
        <v>163380.05553288048</v>
      </c>
      <c r="V656" s="14">
        <v>163456.44614518984</v>
      </c>
      <c r="W656" s="14">
        <v>163734.43286419834</v>
      </c>
      <c r="X656" s="14">
        <v>163741.49461233121</v>
      </c>
      <c r="Y656" s="14">
        <v>164308.88509850332</v>
      </c>
      <c r="Z656" s="14">
        <v>164947.94099680588</v>
      </c>
      <c r="AA656" s="14">
        <v>165203.02682485446</v>
      </c>
      <c r="AB656" s="14">
        <v>165186.88877255088</v>
      </c>
      <c r="AC656" s="14">
        <v>165007.82860472333</v>
      </c>
    </row>
    <row r="657" spans="1:29" s="14" customFormat="1">
      <c r="A657" s="1" t="s">
        <v>524</v>
      </c>
      <c r="B657" s="1" t="s">
        <v>533</v>
      </c>
      <c r="C657" s="1"/>
      <c r="D657" s="1" t="s">
        <v>618</v>
      </c>
      <c r="E657" s="1"/>
      <c r="F657" s="1">
        <v>118</v>
      </c>
      <c r="G657" s="1" t="s">
        <v>837</v>
      </c>
      <c r="H657" s="1" t="str">
        <f t="shared" si="11"/>
        <v>118아파트평균매매가격</v>
      </c>
      <c r="I657" s="1" t="s">
        <v>1386</v>
      </c>
      <c r="J657" s="13">
        <v>156143.93939393939</v>
      </c>
      <c r="K657" s="13">
        <v>156431.81818181818</v>
      </c>
      <c r="L657" s="13">
        <v>156416.66666666666</v>
      </c>
      <c r="M657" s="13">
        <v>156259.09090909091</v>
      </c>
      <c r="N657" s="13">
        <v>156421.21212121213</v>
      </c>
      <c r="O657" s="13">
        <v>156353.0303030303</v>
      </c>
      <c r="P657" s="13">
        <v>156000</v>
      </c>
      <c r="Q657" s="14">
        <v>155075.75757575757</v>
      </c>
      <c r="R657" s="14">
        <v>155287.87878787878</v>
      </c>
      <c r="S657" s="14">
        <v>154454.54545454544</v>
      </c>
      <c r="T657" s="14">
        <v>154045.45454545456</v>
      </c>
      <c r="U657" s="14">
        <v>153863.63636363635</v>
      </c>
      <c r="V657" s="14">
        <v>153863.63636363635</v>
      </c>
      <c r="W657" s="14">
        <v>154330.30303030304</v>
      </c>
      <c r="X657" s="14">
        <v>154601.51515151514</v>
      </c>
      <c r="Y657" s="14">
        <v>155580.30303030304</v>
      </c>
      <c r="Z657" s="14">
        <v>156145.45454545456</v>
      </c>
      <c r="AA657" s="14">
        <v>156524.24242424243</v>
      </c>
      <c r="AB657" s="14">
        <v>156539.39393939395</v>
      </c>
      <c r="AC657" s="14">
        <v>156478.78787878787</v>
      </c>
    </row>
    <row r="658" spans="1:29" s="14" customFormat="1">
      <c r="A658" s="1" t="s">
        <v>524</v>
      </c>
      <c r="B658" s="1" t="s">
        <v>533</v>
      </c>
      <c r="C658" s="1"/>
      <c r="D658" s="1" t="s">
        <v>619</v>
      </c>
      <c r="E658" s="1"/>
      <c r="F658" s="1">
        <v>119</v>
      </c>
      <c r="G658" s="1" t="s">
        <v>837</v>
      </c>
      <c r="H658" s="1" t="str">
        <f t="shared" si="11"/>
        <v>119아파트평균매매가격</v>
      </c>
      <c r="I658" s="1" t="s">
        <v>1386</v>
      </c>
      <c r="J658" s="13">
        <v>160000</v>
      </c>
      <c r="K658" s="13">
        <v>160000</v>
      </c>
      <c r="L658" s="13">
        <v>160083.33333333334</v>
      </c>
      <c r="M658" s="13">
        <v>160166.66666666666</v>
      </c>
      <c r="N658" s="13">
        <v>160208.33333333334</v>
      </c>
      <c r="O658" s="13">
        <v>160000</v>
      </c>
      <c r="P658" s="13">
        <v>160062.5</v>
      </c>
      <c r="Q658" s="14">
        <v>160231.25</v>
      </c>
      <c r="R658" s="14">
        <v>159460.41666666666</v>
      </c>
      <c r="S658" s="14">
        <v>159395.83333333334</v>
      </c>
      <c r="T658" s="14">
        <v>158979.16666666666</v>
      </c>
      <c r="U658" s="14">
        <v>158895.83333333334</v>
      </c>
      <c r="V658" s="14">
        <v>159208.33333333334</v>
      </c>
      <c r="W658" s="14">
        <v>159125</v>
      </c>
      <c r="X658" s="14">
        <v>158312.5</v>
      </c>
      <c r="Y658" s="14">
        <v>158020.83333333334</v>
      </c>
      <c r="Z658" s="14">
        <v>159104.16666666666</v>
      </c>
      <c r="AA658" s="14">
        <v>159104.16666666666</v>
      </c>
      <c r="AB658" s="14">
        <v>159104.16666666666</v>
      </c>
      <c r="AC658" s="14">
        <v>158979.16666666666</v>
      </c>
    </row>
    <row r="659" spans="1:29" s="14" customFormat="1">
      <c r="A659" s="1" t="s">
        <v>524</v>
      </c>
      <c r="B659" s="1" t="s">
        <v>533</v>
      </c>
      <c r="C659" s="1" t="s">
        <v>539</v>
      </c>
      <c r="D659" s="1"/>
      <c r="E659" s="1"/>
      <c r="F659" s="1">
        <v>120</v>
      </c>
      <c r="G659" s="1" t="s">
        <v>837</v>
      </c>
      <c r="H659" s="1" t="str">
        <f t="shared" si="11"/>
        <v>120아파트평균매매가격</v>
      </c>
      <c r="I659" s="1" t="s">
        <v>1386</v>
      </c>
      <c r="J659" s="13">
        <v>275224.72693846363</v>
      </c>
      <c r="K659" s="13">
        <v>275223.38527177158</v>
      </c>
      <c r="L659" s="13">
        <v>273713.0092306413</v>
      </c>
      <c r="M659" s="13">
        <v>271881.98815224954</v>
      </c>
      <c r="N659" s="13">
        <v>270299.1500229832</v>
      </c>
      <c r="O659" s="13">
        <v>268008.77505349345</v>
      </c>
      <c r="P659" s="13">
        <v>265189.70505159174</v>
      </c>
      <c r="Q659" s="14">
        <v>261366.33845417397</v>
      </c>
      <c r="R659" s="14">
        <v>258502.69792942764</v>
      </c>
      <c r="S659" s="14">
        <v>256616.33835597872</v>
      </c>
      <c r="T659" s="14">
        <v>255214.08979880335</v>
      </c>
      <c r="U659" s="14">
        <v>252903.14644366235</v>
      </c>
      <c r="V659" s="14">
        <v>251132.95104415875</v>
      </c>
      <c r="W659" s="14">
        <v>249332.4309830096</v>
      </c>
      <c r="X659" s="14">
        <v>248148.84854358333</v>
      </c>
      <c r="Y659" s="14">
        <v>245957.95121422515</v>
      </c>
      <c r="Z659" s="14">
        <v>245848.27029981714</v>
      </c>
      <c r="AA659" s="14">
        <v>245157.06421807376</v>
      </c>
      <c r="AB659" s="14">
        <v>244546.12066868987</v>
      </c>
      <c r="AC659" s="14">
        <v>244221.18989673167</v>
      </c>
    </row>
    <row r="660" spans="1:29" s="14" customFormat="1">
      <c r="A660" s="1" t="s">
        <v>524</v>
      </c>
      <c r="B660" s="1" t="s">
        <v>533</v>
      </c>
      <c r="C660" s="1"/>
      <c r="D660" s="1" t="s">
        <v>620</v>
      </c>
      <c r="E660" s="1"/>
      <c r="F660" s="1">
        <v>121</v>
      </c>
      <c r="G660" s="1" t="s">
        <v>837</v>
      </c>
      <c r="H660" s="1" t="str">
        <f t="shared" si="11"/>
        <v>121아파트평균매매가격</v>
      </c>
      <c r="I660" s="1" t="s">
        <v>1386</v>
      </c>
      <c r="J660" s="13">
        <v>257383.41365005041</v>
      </c>
      <c r="K660" s="13">
        <v>257383.41365005041</v>
      </c>
      <c r="L660" s="13">
        <v>254505.36486956259</v>
      </c>
      <c r="M660" s="13">
        <v>252749.26730858698</v>
      </c>
      <c r="N660" s="13">
        <v>249828.66682120654</v>
      </c>
      <c r="O660" s="13">
        <v>247992.60550423356</v>
      </c>
      <c r="P660" s="13">
        <v>245957.5402938411</v>
      </c>
      <c r="Q660" s="14">
        <v>243167.67243305745</v>
      </c>
      <c r="R660" s="14">
        <v>239900.73835498857</v>
      </c>
      <c r="S660" s="14">
        <v>237414.60054555477</v>
      </c>
      <c r="T660" s="14">
        <v>236339.35365853659</v>
      </c>
      <c r="U660" s="14">
        <v>234424.71951219512</v>
      </c>
      <c r="V660" s="14">
        <v>231634.14634146341</v>
      </c>
      <c r="W660" s="14">
        <v>230500</v>
      </c>
      <c r="X660" s="14">
        <v>229987.80487804877</v>
      </c>
      <c r="Y660" s="14">
        <v>229573.17073170733</v>
      </c>
      <c r="Z660" s="14">
        <v>229975.60975609755</v>
      </c>
      <c r="AA660" s="14">
        <v>228780.48780487804</v>
      </c>
      <c r="AB660" s="14">
        <v>226695.12195121951</v>
      </c>
      <c r="AC660" s="14">
        <v>225207.31707317074</v>
      </c>
    </row>
    <row r="661" spans="1:29" s="14" customFormat="1">
      <c r="A661" s="1" t="s">
        <v>524</v>
      </c>
      <c r="B661" s="1" t="s">
        <v>533</v>
      </c>
      <c r="C661" s="1"/>
      <c r="D661" s="1" t="s">
        <v>621</v>
      </c>
      <c r="E661" s="1"/>
      <c r="F661" s="1">
        <v>122</v>
      </c>
      <c r="G661" s="1" t="s">
        <v>837</v>
      </c>
      <c r="H661" s="1" t="str">
        <f t="shared" si="11"/>
        <v>122아파트평균매매가격</v>
      </c>
      <c r="I661" s="1" t="s">
        <v>1386</v>
      </c>
      <c r="J661" s="13">
        <v>290297.87193924387</v>
      </c>
      <c r="K661" s="13">
        <v>290295.78071323922</v>
      </c>
      <c r="L661" s="13">
        <v>289571.58643565362</v>
      </c>
      <c r="M661" s="13">
        <v>287799.7306448195</v>
      </c>
      <c r="N661" s="13">
        <v>286283.31530371058</v>
      </c>
      <c r="O661" s="13">
        <v>283959.65935666783</v>
      </c>
      <c r="P661" s="13">
        <v>281387.37063440029</v>
      </c>
      <c r="Q661" s="14">
        <v>277069.49366380082</v>
      </c>
      <c r="R661" s="14">
        <v>273867.92202457617</v>
      </c>
      <c r="S661" s="14">
        <v>272005.02254383045</v>
      </c>
      <c r="T661" s="14">
        <v>270381.28489185957</v>
      </c>
      <c r="U661" s="14">
        <v>268934.75704876531</v>
      </c>
      <c r="V661" s="14">
        <v>267413.50189170404</v>
      </c>
      <c r="W661" s="14">
        <v>265089.18743550917</v>
      </c>
      <c r="X661" s="14">
        <v>263518.05685601052</v>
      </c>
      <c r="Y661" s="14">
        <v>261165.28397872203</v>
      </c>
      <c r="Z661" s="14">
        <v>260859.48442091228</v>
      </c>
      <c r="AA661" s="14">
        <v>260334.20252766329</v>
      </c>
      <c r="AB661" s="14">
        <v>260132.90532213025</v>
      </c>
      <c r="AC661" s="14">
        <v>259985.71859806846</v>
      </c>
    </row>
    <row r="662" spans="1:29" s="14" customFormat="1">
      <c r="A662" s="1" t="s">
        <v>524</v>
      </c>
      <c r="B662" s="1" t="s">
        <v>533</v>
      </c>
      <c r="C662" s="1"/>
      <c r="D662" s="1" t="s">
        <v>621</v>
      </c>
      <c r="E662" s="1" t="s">
        <v>622</v>
      </c>
      <c r="F662" s="1">
        <v>123</v>
      </c>
      <c r="G662" s="1" t="s">
        <v>837</v>
      </c>
      <c r="H662" s="1" t="str">
        <f t="shared" si="11"/>
        <v>123아파트평균매매가격</v>
      </c>
      <c r="I662" s="1" t="s">
        <v>1386</v>
      </c>
      <c r="J662" s="13">
        <v>251462.2641509434</v>
      </c>
      <c r="K662" s="13">
        <v>251500</v>
      </c>
      <c r="L662" s="13">
        <v>250971.69811320756</v>
      </c>
      <c r="M662" s="13">
        <v>249726.41509433961</v>
      </c>
      <c r="N662" s="13">
        <v>248066.03773584907</v>
      </c>
      <c r="O662" s="13">
        <v>246018.86792452831</v>
      </c>
      <c r="P662" s="13">
        <v>245283.01886792452</v>
      </c>
      <c r="Q662" s="14">
        <v>243292.45283018867</v>
      </c>
      <c r="R662" s="14">
        <v>241283.01886792452</v>
      </c>
      <c r="S662" s="14">
        <v>240509.43396226416</v>
      </c>
      <c r="T662" s="14">
        <v>237952.83018867925</v>
      </c>
      <c r="U662" s="14">
        <v>236820.75471698114</v>
      </c>
      <c r="V662" s="14">
        <v>234933.96226415093</v>
      </c>
      <c r="W662" s="14">
        <v>233518.86792452831</v>
      </c>
      <c r="X662" s="14">
        <v>232037.7358490566</v>
      </c>
      <c r="Y662" s="14">
        <v>230169.81132075473</v>
      </c>
      <c r="Z662" s="14">
        <v>230056.60377358491</v>
      </c>
      <c r="AA662" s="14">
        <v>229641.50943396226</v>
      </c>
      <c r="AB662" s="14">
        <v>229783.01886792452</v>
      </c>
      <c r="AC662" s="14">
        <v>229905.66037735849</v>
      </c>
    </row>
    <row r="663" spans="1:29" s="14" customFormat="1">
      <c r="A663" s="1" t="s">
        <v>524</v>
      </c>
      <c r="B663" s="1" t="s">
        <v>533</v>
      </c>
      <c r="C663" s="1"/>
      <c r="D663" s="1" t="s">
        <v>621</v>
      </c>
      <c r="E663" s="1" t="s">
        <v>623</v>
      </c>
      <c r="F663" s="1">
        <v>124</v>
      </c>
      <c r="G663" s="1" t="s">
        <v>837</v>
      </c>
      <c r="H663" s="1" t="str">
        <f t="shared" si="11"/>
        <v>124아파트평균매매가격</v>
      </c>
      <c r="I663" s="1" t="s">
        <v>1386</v>
      </c>
      <c r="J663" s="13">
        <v>341573.1707317073</v>
      </c>
      <c r="K663" s="13">
        <v>341792.68292682926</v>
      </c>
      <c r="L663" s="13">
        <v>341365.85365853657</v>
      </c>
      <c r="M663" s="13">
        <v>340060.97560975607</v>
      </c>
      <c r="N663" s="13">
        <v>339707.31707317074</v>
      </c>
      <c r="O663" s="13">
        <v>339292.68292682926</v>
      </c>
      <c r="P663" s="13">
        <v>338335.36585365853</v>
      </c>
      <c r="Q663" s="14">
        <v>336591.46341463417</v>
      </c>
      <c r="R663" s="14">
        <v>330573.1707317073</v>
      </c>
      <c r="S663" s="14">
        <v>327548.78048780491</v>
      </c>
      <c r="T663" s="14">
        <v>327182.92682926828</v>
      </c>
      <c r="U663" s="14">
        <v>324853.65853658534</v>
      </c>
      <c r="V663" s="14">
        <v>322695.12195121951</v>
      </c>
      <c r="W663" s="14">
        <v>318646.34146341466</v>
      </c>
      <c r="X663" s="14">
        <v>316658.53658536583</v>
      </c>
      <c r="Y663" s="14">
        <v>312646.34146341466</v>
      </c>
      <c r="Z663" s="14">
        <v>311731.70731707319</v>
      </c>
      <c r="AA663" s="14">
        <v>310085.36585365853</v>
      </c>
      <c r="AB663" s="14">
        <v>308756.09756097558</v>
      </c>
      <c r="AC663" s="14">
        <v>308317.07317073172</v>
      </c>
    </row>
    <row r="664" spans="1:29" s="14" customFormat="1">
      <c r="A664" s="1" t="s">
        <v>524</v>
      </c>
      <c r="B664" s="1" t="s">
        <v>533</v>
      </c>
      <c r="C664" s="1"/>
      <c r="D664" s="1" t="s">
        <v>621</v>
      </c>
      <c r="E664" s="1" t="s">
        <v>624</v>
      </c>
      <c r="F664" s="1">
        <v>125</v>
      </c>
      <c r="G664" s="1" t="s">
        <v>837</v>
      </c>
      <c r="H664" s="1" t="str">
        <f t="shared" si="11"/>
        <v>125아파트평균매매가격</v>
      </c>
      <c r="I664" s="1" t="s">
        <v>1386</v>
      </c>
      <c r="J664" s="13">
        <v>295384.61538461538</v>
      </c>
      <c r="K664" s="13">
        <v>295192.30769230769</v>
      </c>
      <c r="L664" s="13">
        <v>294067.30769230769</v>
      </c>
      <c r="M664" s="13">
        <v>291442.30769230769</v>
      </c>
      <c r="N664" s="13">
        <v>289288.46153846156</v>
      </c>
      <c r="O664" s="13">
        <v>285394.23076923075</v>
      </c>
      <c r="P664" s="13">
        <v>279855.76923076925</v>
      </c>
      <c r="Q664" s="14">
        <v>271423.07692307694</v>
      </c>
      <c r="R664" s="14">
        <v>268903.84615384613</v>
      </c>
      <c r="S664" s="14">
        <v>266711.53846153844</v>
      </c>
      <c r="T664" s="14">
        <v>265192.30769230769</v>
      </c>
      <c r="U664" s="14">
        <v>264365.38461538462</v>
      </c>
      <c r="V664" s="14">
        <v>263596.15384615387</v>
      </c>
      <c r="W664" s="14">
        <v>261490.38461538462</v>
      </c>
      <c r="X664" s="14">
        <v>260096.15384615384</v>
      </c>
      <c r="Y664" s="14">
        <v>258326.92307692306</v>
      </c>
      <c r="Z664" s="14">
        <v>258221.15384615384</v>
      </c>
      <c r="AA664" s="14">
        <v>258298.07692307694</v>
      </c>
      <c r="AB664" s="14">
        <v>258480.76923076922</v>
      </c>
      <c r="AC664" s="14">
        <v>258259.61538461538</v>
      </c>
    </row>
    <row r="665" spans="1:29" s="14" customFormat="1">
      <c r="A665" s="1" t="s">
        <v>524</v>
      </c>
      <c r="B665" s="1" t="s">
        <v>533</v>
      </c>
      <c r="C665" s="1"/>
      <c r="D665" s="1" t="s">
        <v>625</v>
      </c>
      <c r="E665" s="1"/>
      <c r="F665" s="1">
        <v>126</v>
      </c>
      <c r="G665" s="1" t="s">
        <v>837</v>
      </c>
      <c r="H665" s="1" t="str">
        <f t="shared" si="11"/>
        <v>126아파트평균매매가격</v>
      </c>
      <c r="I665" s="1" t="s">
        <v>1386</v>
      </c>
      <c r="J665" s="13">
        <v>241760.86956521738</v>
      </c>
      <c r="K665" s="13">
        <v>241760.86956521738</v>
      </c>
      <c r="L665" s="13">
        <v>238815.21739130435</v>
      </c>
      <c r="M665" s="13">
        <v>236750</v>
      </c>
      <c r="N665" s="13">
        <v>235913.04347826086</v>
      </c>
      <c r="O665" s="13">
        <v>233402.17391304349</v>
      </c>
      <c r="P665" s="13">
        <v>229271.73913043478</v>
      </c>
      <c r="Q665" s="14">
        <v>226228.26086956522</v>
      </c>
      <c r="R665" s="14">
        <v>224684.78260869565</v>
      </c>
      <c r="S665" s="14">
        <v>223152.17391304349</v>
      </c>
      <c r="T665" s="14">
        <v>222195.65217391305</v>
      </c>
      <c r="U665" s="14">
        <v>219880.4347826087</v>
      </c>
      <c r="V665" s="14">
        <v>218184.78260869565</v>
      </c>
      <c r="W665" s="14">
        <v>217413.04347826086</v>
      </c>
      <c r="X665" s="14">
        <v>216847.82608695651</v>
      </c>
      <c r="Y665" s="14">
        <v>213717.39130434784</v>
      </c>
      <c r="Z665" s="14">
        <v>213782.60869565216</v>
      </c>
      <c r="AA665" s="14">
        <v>213000</v>
      </c>
      <c r="AB665" s="14">
        <v>212347.82608695651</v>
      </c>
      <c r="AC665" s="14">
        <v>212423.91304347827</v>
      </c>
    </row>
    <row r="666" spans="1:29" s="14" customFormat="1">
      <c r="A666" s="1" t="s">
        <v>524</v>
      </c>
      <c r="B666" s="1" t="s">
        <v>533</v>
      </c>
      <c r="C666" s="1" t="s">
        <v>540</v>
      </c>
      <c r="D666" s="1"/>
      <c r="E666" s="1"/>
      <c r="F666" s="1">
        <v>127</v>
      </c>
      <c r="G666" s="1" t="s">
        <v>837</v>
      </c>
      <c r="H666" s="1" t="str">
        <f t="shared" si="11"/>
        <v>127아파트평균매매가격</v>
      </c>
      <c r="I666" s="1" t="s">
        <v>1386</v>
      </c>
      <c r="J666" s="13">
        <v>189216.3484870939</v>
      </c>
      <c r="K666" s="13">
        <v>189199.35106055532</v>
      </c>
      <c r="L666" s="13">
        <v>188712.31004676866</v>
      </c>
      <c r="M666" s="13">
        <v>188373.72558690578</v>
      </c>
      <c r="N666" s="13">
        <v>187836.21092063127</v>
      </c>
      <c r="O666" s="13">
        <v>187755.2394786801</v>
      </c>
      <c r="P666" s="13">
        <v>185467.67597334806</v>
      </c>
      <c r="Q666" s="14">
        <v>184608.35821432175</v>
      </c>
      <c r="R666" s="14">
        <v>183624.04978037419</v>
      </c>
      <c r="S666" s="14">
        <v>182346.9920257394</v>
      </c>
      <c r="T666" s="14">
        <v>181109.06697135864</v>
      </c>
      <c r="U666" s="14">
        <v>179051.90847929782</v>
      </c>
      <c r="V666" s="14">
        <v>176946.38616983854</v>
      </c>
      <c r="W666" s="14">
        <v>175944.39407734008</v>
      </c>
      <c r="X666" s="14">
        <v>174862.19461794346</v>
      </c>
      <c r="Y666" s="14">
        <v>174314.69645976083</v>
      </c>
      <c r="Z666" s="14">
        <v>174527.44018988818</v>
      </c>
      <c r="AA666" s="14">
        <v>174315.49888486683</v>
      </c>
      <c r="AB666" s="14">
        <v>173132.78109510848</v>
      </c>
      <c r="AC666" s="14">
        <v>172311.7141460767</v>
      </c>
    </row>
    <row r="667" spans="1:29" s="14" customFormat="1">
      <c r="A667" s="1" t="s">
        <v>524</v>
      </c>
      <c r="B667" s="1" t="s">
        <v>533</v>
      </c>
      <c r="C667" s="1"/>
      <c r="D667" s="1" t="s">
        <v>626</v>
      </c>
      <c r="E667" s="1"/>
      <c r="F667" s="1">
        <v>128</v>
      </c>
      <c r="G667" s="1" t="s">
        <v>837</v>
      </c>
      <c r="H667" s="1" t="str">
        <f t="shared" si="11"/>
        <v>128아파트평균매매가격</v>
      </c>
      <c r="I667" s="1" t="s">
        <v>1386</v>
      </c>
      <c r="J667" s="13">
        <v>136652.17391304349</v>
      </c>
      <c r="K667" s="13">
        <v>136565.21739130435</v>
      </c>
      <c r="L667" s="13">
        <v>137108.69565217392</v>
      </c>
      <c r="M667" s="13">
        <v>137108.69565217392</v>
      </c>
      <c r="N667" s="13">
        <v>137086.95652173914</v>
      </c>
      <c r="O667" s="13">
        <v>137086.95652173914</v>
      </c>
      <c r="P667" s="13">
        <v>137086.95652173914</v>
      </c>
      <c r="Q667" s="14">
        <v>136339.13043478262</v>
      </c>
      <c r="R667" s="14">
        <v>135439.13043478262</v>
      </c>
      <c r="S667" s="14">
        <v>134554.34782608695</v>
      </c>
      <c r="T667" s="14">
        <v>132913.04347826086</v>
      </c>
      <c r="U667" s="14">
        <v>132782.60869565216</v>
      </c>
      <c r="V667" s="14">
        <v>132206.52173913043</v>
      </c>
      <c r="W667" s="14">
        <v>132032.60869565216</v>
      </c>
      <c r="X667" s="14">
        <v>131978.26086956522</v>
      </c>
      <c r="Y667" s="14">
        <v>132184.78260869565</v>
      </c>
      <c r="Z667" s="14">
        <v>133250</v>
      </c>
      <c r="AA667" s="14">
        <v>134032.60869565216</v>
      </c>
      <c r="AB667" s="14">
        <v>133967.39130434784</v>
      </c>
      <c r="AC667" s="14">
        <v>133217.39130434784</v>
      </c>
    </row>
    <row r="668" spans="1:29" s="14" customFormat="1">
      <c r="A668" s="1" t="s">
        <v>524</v>
      </c>
      <c r="B668" s="1" t="s">
        <v>533</v>
      </c>
      <c r="C668" s="1"/>
      <c r="D668" s="1" t="s">
        <v>627</v>
      </c>
      <c r="E668" s="1"/>
      <c r="F668" s="1">
        <v>129</v>
      </c>
      <c r="G668" s="1" t="s">
        <v>837</v>
      </c>
      <c r="H668" s="1" t="str">
        <f t="shared" si="11"/>
        <v>129아파트평균매매가격</v>
      </c>
      <c r="I668" s="1" t="s">
        <v>1386</v>
      </c>
      <c r="J668" s="13">
        <v>146384.61538461538</v>
      </c>
      <c r="K668" s="13">
        <v>146384.61538461538</v>
      </c>
      <c r="L668" s="13">
        <v>145076.92307692306</v>
      </c>
      <c r="M668" s="13">
        <v>145076.92307692306</v>
      </c>
      <c r="N668" s="13">
        <v>143865.38461538462</v>
      </c>
      <c r="O668" s="13">
        <v>143865.38461538462</v>
      </c>
      <c r="P668" s="13">
        <v>140192.30769230769</v>
      </c>
      <c r="Q668" s="14">
        <v>138903.84615384616</v>
      </c>
      <c r="R668" s="14">
        <v>138519.23076923078</v>
      </c>
      <c r="S668" s="14">
        <v>135211.53846153847</v>
      </c>
      <c r="T668" s="14">
        <v>134865.38461538462</v>
      </c>
      <c r="U668" s="14">
        <v>135000</v>
      </c>
      <c r="V668" s="14">
        <v>134076.92307692306</v>
      </c>
      <c r="W668" s="14">
        <v>131769.23076923078</v>
      </c>
      <c r="X668" s="14">
        <v>130480.76923076923</v>
      </c>
      <c r="Y668" s="14">
        <v>130153.84615384616</v>
      </c>
      <c r="Z668" s="14">
        <v>129865.38461538461</v>
      </c>
      <c r="AA668" s="14">
        <v>129634.61538461539</v>
      </c>
      <c r="AB668" s="14">
        <v>129038.46153846153</v>
      </c>
      <c r="AC668" s="14">
        <v>128576.92307692308</v>
      </c>
    </row>
    <row r="669" spans="1:29" s="14" customFormat="1">
      <c r="A669" s="1" t="s">
        <v>524</v>
      </c>
      <c r="B669" s="1" t="s">
        <v>533</v>
      </c>
      <c r="C669" s="1"/>
      <c r="D669" s="1" t="s">
        <v>628</v>
      </c>
      <c r="E669" s="1"/>
      <c r="F669" s="1">
        <v>130</v>
      </c>
      <c r="G669" s="1" t="s">
        <v>837</v>
      </c>
      <c r="H669" s="1" t="str">
        <f t="shared" si="11"/>
        <v>130아파트평균매매가격</v>
      </c>
      <c r="I669" s="1" t="s">
        <v>1386</v>
      </c>
      <c r="J669" s="13">
        <v>167250</v>
      </c>
      <c r="K669" s="13">
        <v>167131.57894736843</v>
      </c>
      <c r="L669" s="13">
        <v>166605.26315789475</v>
      </c>
      <c r="M669" s="13">
        <v>166217.10526315789</v>
      </c>
      <c r="N669" s="13">
        <v>166269.73684210525</v>
      </c>
      <c r="O669" s="13">
        <v>166269.73684210525</v>
      </c>
      <c r="P669" s="13">
        <v>164072.36842105264</v>
      </c>
      <c r="Q669" s="14">
        <v>164072.36842105264</v>
      </c>
      <c r="R669" s="14">
        <v>161868.42105263157</v>
      </c>
      <c r="S669" s="14">
        <v>161736.84210526315</v>
      </c>
      <c r="T669" s="14">
        <v>159236.84210526315</v>
      </c>
      <c r="U669" s="14">
        <v>156513.15789473685</v>
      </c>
      <c r="V669" s="14">
        <v>152565.78947368421</v>
      </c>
      <c r="W669" s="14">
        <v>151947.36842105264</v>
      </c>
      <c r="X669" s="14">
        <v>151289.47368421053</v>
      </c>
      <c r="Y669" s="14">
        <v>151763.15789473685</v>
      </c>
      <c r="Z669" s="14">
        <v>152118.42105263157</v>
      </c>
      <c r="AA669" s="14">
        <v>152355.26315789475</v>
      </c>
      <c r="AB669" s="14">
        <v>151276.31578947368</v>
      </c>
      <c r="AC669" s="14">
        <v>150407.89473684211</v>
      </c>
    </row>
    <row r="670" spans="1:29" s="14" customFormat="1">
      <c r="A670" s="1" t="s">
        <v>524</v>
      </c>
      <c r="B670" s="1" t="s">
        <v>533</v>
      </c>
      <c r="C670" s="1"/>
      <c r="D670" s="1" t="s">
        <v>629</v>
      </c>
      <c r="E670" s="1"/>
      <c r="F670" s="1">
        <v>131</v>
      </c>
      <c r="G670" s="1" t="s">
        <v>837</v>
      </c>
      <c r="H670" s="1" t="str">
        <f t="shared" si="11"/>
        <v>131아파트평균매매가격</v>
      </c>
      <c r="I670" s="1" t="s">
        <v>1386</v>
      </c>
      <c r="J670" s="13">
        <v>216990.74074074073</v>
      </c>
      <c r="K670" s="13">
        <v>217027.77777777778</v>
      </c>
      <c r="L670" s="13">
        <v>216555.55555555556</v>
      </c>
      <c r="M670" s="13">
        <v>216111.11111111112</v>
      </c>
      <c r="N670" s="13">
        <v>215361.11111111112</v>
      </c>
      <c r="O670" s="13">
        <v>215212.96296296295</v>
      </c>
      <c r="P670" s="13">
        <v>212787.03703703705</v>
      </c>
      <c r="Q670" s="14">
        <v>211611.11111111112</v>
      </c>
      <c r="R670" s="14">
        <v>211037.03703703705</v>
      </c>
      <c r="S670" s="14">
        <v>209601.85185185185</v>
      </c>
      <c r="T670" s="14">
        <v>208814.8148148148</v>
      </c>
      <c r="U670" s="14">
        <v>206805.55555555556</v>
      </c>
      <c r="V670" s="14">
        <v>205037.03703703705</v>
      </c>
      <c r="W670" s="14">
        <v>204000</v>
      </c>
      <c r="X670" s="14">
        <v>202592.59259259258</v>
      </c>
      <c r="Y670" s="14">
        <v>201398.14814814815</v>
      </c>
      <c r="Z670" s="14">
        <v>201509.25925925927</v>
      </c>
      <c r="AA670" s="14">
        <v>200925.92592592593</v>
      </c>
      <c r="AB670" s="14">
        <v>199379.62962962964</v>
      </c>
      <c r="AC670" s="14">
        <v>198490.74074074073</v>
      </c>
    </row>
    <row r="671" spans="1:29" s="14" customFormat="1">
      <c r="A671" s="1" t="s">
        <v>524</v>
      </c>
      <c r="B671" s="1" t="s">
        <v>541</v>
      </c>
      <c r="C671" s="1"/>
      <c r="D671" s="1"/>
      <c r="E671" s="1"/>
      <c r="F671" s="1">
        <v>132</v>
      </c>
      <c r="G671" s="1" t="s">
        <v>837</v>
      </c>
      <c r="H671" s="1" t="str">
        <f t="shared" si="11"/>
        <v>132아파트평균매매가격</v>
      </c>
      <c r="I671" s="1" t="s">
        <v>1386</v>
      </c>
      <c r="J671" s="13">
        <v>213885.10853813164</v>
      </c>
      <c r="K671" s="13">
        <v>213344.67587054175</v>
      </c>
      <c r="L671" s="13">
        <v>212904.1103426562</v>
      </c>
      <c r="M671" s="13">
        <v>212441.18363333336</v>
      </c>
      <c r="N671" s="13">
        <v>211410.0788549328</v>
      </c>
      <c r="O671" s="13">
        <v>210325.41214165103</v>
      </c>
      <c r="P671" s="13">
        <v>208974.58901219841</v>
      </c>
      <c r="Q671" s="14">
        <v>207506.52096607265</v>
      </c>
      <c r="R671" s="14">
        <v>206261.76140023823</v>
      </c>
      <c r="S671" s="14">
        <v>204797.86671253643</v>
      </c>
      <c r="T671" s="14">
        <v>203840.94498648582</v>
      </c>
      <c r="U671" s="14">
        <v>202522.75495616707</v>
      </c>
      <c r="V671" s="14">
        <v>200791.69803403315</v>
      </c>
      <c r="W671" s="14">
        <v>199520.65125611279</v>
      </c>
      <c r="X671" s="14">
        <v>198612.5042892065</v>
      </c>
      <c r="Y671" s="14">
        <v>198802.89600619147</v>
      </c>
      <c r="Z671" s="14">
        <v>198975.17005459964</v>
      </c>
      <c r="AA671" s="14">
        <v>198906.00533954226</v>
      </c>
      <c r="AB671" s="14">
        <v>198652.32550618082</v>
      </c>
      <c r="AC671" s="14">
        <v>198262.43128493763</v>
      </c>
    </row>
    <row r="672" spans="1:29" s="14" customFormat="1">
      <c r="A672" s="1" t="s">
        <v>524</v>
      </c>
      <c r="B672" s="1" t="s">
        <v>541</v>
      </c>
      <c r="C672" s="1"/>
      <c r="D672" s="1" t="s">
        <v>559</v>
      </c>
      <c r="E672" s="1"/>
      <c r="F672" s="1">
        <v>133</v>
      </c>
      <c r="G672" s="1" t="s">
        <v>837</v>
      </c>
      <c r="H672" s="1" t="str">
        <f t="shared" si="11"/>
        <v>133아파트평균매매가격</v>
      </c>
      <c r="I672" s="1" t="s">
        <v>1386</v>
      </c>
      <c r="J672" s="13">
        <v>196145.83333333334</v>
      </c>
      <c r="K672" s="13">
        <v>195125</v>
      </c>
      <c r="L672" s="13">
        <v>195500</v>
      </c>
      <c r="M672" s="13">
        <v>195395.83333333334</v>
      </c>
      <c r="N672" s="13">
        <v>195000</v>
      </c>
      <c r="O672" s="13">
        <v>194854.16666666666</v>
      </c>
      <c r="P672" s="13">
        <v>194437.5</v>
      </c>
      <c r="Q672" s="14">
        <v>191291.66666666666</v>
      </c>
      <c r="R672" s="14">
        <v>188812.5</v>
      </c>
      <c r="S672" s="14">
        <v>188000</v>
      </c>
      <c r="T672" s="14">
        <v>186125</v>
      </c>
      <c r="U672" s="14">
        <v>184291.66666666666</v>
      </c>
      <c r="V672" s="14">
        <v>181562.5</v>
      </c>
      <c r="W672" s="14">
        <v>180145.83333333334</v>
      </c>
      <c r="X672" s="14">
        <v>179437.5</v>
      </c>
      <c r="Y672" s="14">
        <v>178625</v>
      </c>
      <c r="Z672" s="14">
        <v>177395.83333333334</v>
      </c>
      <c r="AA672" s="14">
        <v>177312.5</v>
      </c>
      <c r="AB672" s="14">
        <v>177041.66666666666</v>
      </c>
      <c r="AC672" s="14">
        <v>176437.5</v>
      </c>
    </row>
    <row r="673" spans="1:29" s="14" customFormat="1">
      <c r="A673" s="1" t="s">
        <v>524</v>
      </c>
      <c r="B673" s="1" t="s">
        <v>541</v>
      </c>
      <c r="C673" s="1"/>
      <c r="D673" s="1" t="s">
        <v>630</v>
      </c>
      <c r="E673" s="1"/>
      <c r="F673" s="1">
        <v>134</v>
      </c>
      <c r="G673" s="1" t="s">
        <v>837</v>
      </c>
      <c r="H673" s="1" t="str">
        <f t="shared" si="11"/>
        <v>134아파트평균매매가격</v>
      </c>
      <c r="I673" s="1" t="s">
        <v>1386</v>
      </c>
      <c r="J673" s="13">
        <v>170304.34782608695</v>
      </c>
      <c r="K673" s="13">
        <v>170304.34782608695</v>
      </c>
      <c r="L673" s="13">
        <v>170304.34782608695</v>
      </c>
      <c r="M673" s="13">
        <v>170304.34782608695</v>
      </c>
      <c r="N673" s="13">
        <v>170304.34782608695</v>
      </c>
      <c r="O673" s="13">
        <v>170152.17391304349</v>
      </c>
      <c r="P673" s="13">
        <v>168021.73913043478</v>
      </c>
      <c r="Q673" s="14">
        <v>167543.47826086957</v>
      </c>
      <c r="R673" s="14">
        <v>166521.73913043478</v>
      </c>
      <c r="S673" s="14">
        <v>166021.73913043478</v>
      </c>
      <c r="T673" s="14">
        <v>164717.39130434784</v>
      </c>
      <c r="U673" s="14">
        <v>164000</v>
      </c>
      <c r="V673" s="14">
        <v>162760.86956521738</v>
      </c>
      <c r="W673" s="14">
        <v>160847.82608695651</v>
      </c>
      <c r="X673" s="14">
        <v>160478.26086956522</v>
      </c>
      <c r="Y673" s="14">
        <v>160956.52173913043</v>
      </c>
      <c r="Z673" s="14">
        <v>161260.86956521738</v>
      </c>
      <c r="AA673" s="14">
        <v>160891.30434782608</v>
      </c>
      <c r="AB673" s="14">
        <v>160434.78260869565</v>
      </c>
      <c r="AC673" s="14">
        <v>159260.86956521738</v>
      </c>
    </row>
    <row r="674" spans="1:29" s="14" customFormat="1">
      <c r="A674" s="1" t="s">
        <v>524</v>
      </c>
      <c r="B674" s="1" t="s">
        <v>541</v>
      </c>
      <c r="C674" s="1"/>
      <c r="D674" s="1" t="s">
        <v>631</v>
      </c>
      <c r="E674" s="1"/>
      <c r="F674" s="1">
        <v>135</v>
      </c>
      <c r="G674" s="1" t="s">
        <v>837</v>
      </c>
      <c r="H674" s="1" t="str">
        <f t="shared" si="11"/>
        <v>135아파트평균매매가격</v>
      </c>
      <c r="I674" s="1" t="s">
        <v>1386</v>
      </c>
      <c r="J674" s="13">
        <v>192738.09523809524</v>
      </c>
      <c r="K674" s="13">
        <v>192452.38095238095</v>
      </c>
      <c r="L674" s="13">
        <v>191904.76190476189</v>
      </c>
      <c r="M674" s="13">
        <v>191630.95238095237</v>
      </c>
      <c r="N674" s="13">
        <v>191285.71428571429</v>
      </c>
      <c r="O674" s="13">
        <v>189797.61904761905</v>
      </c>
      <c r="P674" s="13">
        <v>188369.04761904763</v>
      </c>
      <c r="Q674" s="14">
        <v>187964.28571428571</v>
      </c>
      <c r="R674" s="14">
        <v>187119.04761904763</v>
      </c>
      <c r="S674" s="14">
        <v>186523.80952380953</v>
      </c>
      <c r="T674" s="14">
        <v>185500</v>
      </c>
      <c r="U674" s="14">
        <v>184416.66666666666</v>
      </c>
      <c r="V674" s="14">
        <v>183630.95238095237</v>
      </c>
      <c r="W674" s="14">
        <v>182916.66666666666</v>
      </c>
      <c r="X674" s="14">
        <v>182035.71428571429</v>
      </c>
      <c r="Y674" s="14">
        <v>181916.66666666666</v>
      </c>
      <c r="Z674" s="14">
        <v>181892.85714285713</v>
      </c>
      <c r="AA674" s="14">
        <v>181297.61904761905</v>
      </c>
      <c r="AB674" s="14">
        <v>180988.09523809524</v>
      </c>
      <c r="AC674" s="14">
        <v>180833.33333333334</v>
      </c>
    </row>
    <row r="675" spans="1:29" s="14" customFormat="1">
      <c r="A675" s="1" t="s">
        <v>524</v>
      </c>
      <c r="B675" s="1" t="s">
        <v>541</v>
      </c>
      <c r="C675" s="1"/>
      <c r="D675" s="1" t="s">
        <v>632</v>
      </c>
      <c r="E675" s="1"/>
      <c r="F675" s="1">
        <v>136</v>
      </c>
      <c r="G675" s="1" t="s">
        <v>837</v>
      </c>
      <c r="H675" s="1" t="str">
        <f t="shared" si="11"/>
        <v>136아파트평균매매가격</v>
      </c>
      <c r="I675" s="1" t="s">
        <v>1386</v>
      </c>
      <c r="J675" s="13">
        <v>250833.33333333334</v>
      </c>
      <c r="K675" s="13">
        <v>249385.41666666666</v>
      </c>
      <c r="L675" s="13">
        <v>248729.16666666666</v>
      </c>
      <c r="M675" s="13">
        <v>248729.16666666666</v>
      </c>
      <c r="N675" s="13">
        <v>247895.83333333334</v>
      </c>
      <c r="O675" s="13">
        <v>247843.75</v>
      </c>
      <c r="P675" s="13">
        <v>246250</v>
      </c>
      <c r="Q675" s="14">
        <v>244562.5</v>
      </c>
      <c r="R675" s="14">
        <v>243510.41666666666</v>
      </c>
      <c r="S675" s="14">
        <v>241843.75</v>
      </c>
      <c r="T675" s="14">
        <v>242260.41666666666</v>
      </c>
      <c r="U675" s="14">
        <v>241093.75</v>
      </c>
      <c r="V675" s="14">
        <v>237114.58333333334</v>
      </c>
      <c r="W675" s="14">
        <v>235570.83333333334</v>
      </c>
      <c r="X675" s="14">
        <v>234867.70833333334</v>
      </c>
      <c r="Y675" s="14">
        <v>235552.08333333334</v>
      </c>
      <c r="Z675" s="14">
        <v>236979.16666666666</v>
      </c>
      <c r="AA675" s="14">
        <v>237041.66666666666</v>
      </c>
      <c r="AB675" s="14">
        <v>237020.83333333334</v>
      </c>
      <c r="AC675" s="14">
        <v>236572.91666666666</v>
      </c>
    </row>
    <row r="676" spans="1:29" s="14" customFormat="1">
      <c r="A676" s="1" t="s">
        <v>524</v>
      </c>
      <c r="B676" s="1" t="s">
        <v>541</v>
      </c>
      <c r="C676" s="1"/>
      <c r="D676" s="1" t="s">
        <v>633</v>
      </c>
      <c r="E676" s="1"/>
      <c r="F676" s="1">
        <v>137</v>
      </c>
      <c r="G676" s="1" t="s">
        <v>837</v>
      </c>
      <c r="H676" s="1" t="str">
        <f t="shared" si="11"/>
        <v>137아파트평균매매가격</v>
      </c>
      <c r="I676" s="1" t="s">
        <v>1386</v>
      </c>
      <c r="J676" s="13">
        <v>243398.14814814815</v>
      </c>
      <c r="K676" s="13">
        <v>243398.14814814815</v>
      </c>
      <c r="L676" s="13">
        <v>243398.14814814815</v>
      </c>
      <c r="M676" s="13">
        <v>243398.14814814815</v>
      </c>
      <c r="N676" s="13">
        <v>243453.70370370371</v>
      </c>
      <c r="O676" s="13">
        <v>243453.70370370371</v>
      </c>
      <c r="P676" s="13">
        <v>242935.1851851852</v>
      </c>
      <c r="Q676" s="14">
        <v>241324.07407407407</v>
      </c>
      <c r="R676" s="14">
        <v>239074.07407407407</v>
      </c>
      <c r="S676" s="14">
        <v>237527.77777777778</v>
      </c>
      <c r="T676" s="14">
        <v>236351.85185185185</v>
      </c>
      <c r="U676" s="14">
        <v>234185.1851851852</v>
      </c>
      <c r="V676" s="14">
        <v>233157.40740740742</v>
      </c>
      <c r="W676" s="14">
        <v>230814.8148148148</v>
      </c>
      <c r="X676" s="14">
        <v>229337.96296296295</v>
      </c>
      <c r="Y676" s="14">
        <v>229291.66666666666</v>
      </c>
      <c r="Z676" s="14">
        <v>229606.48148148149</v>
      </c>
      <c r="AA676" s="14">
        <v>229236.11111111112</v>
      </c>
      <c r="AB676" s="14">
        <v>228800.92592592593</v>
      </c>
      <c r="AC676" s="14">
        <v>227893.51851851851</v>
      </c>
    </row>
    <row r="677" spans="1:29" s="14" customFormat="1">
      <c r="A677" s="1" t="s">
        <v>524</v>
      </c>
      <c r="B677" s="1" t="s">
        <v>541</v>
      </c>
      <c r="C677" s="1"/>
      <c r="D677" s="1" t="s">
        <v>634</v>
      </c>
      <c r="E677" s="1"/>
      <c r="F677" s="1">
        <v>138</v>
      </c>
      <c r="G677" s="1" t="s">
        <v>837</v>
      </c>
      <c r="H677" s="1" t="str">
        <f t="shared" si="11"/>
        <v>138아파트평균매매가격</v>
      </c>
      <c r="I677" s="1" t="s">
        <v>1386</v>
      </c>
      <c r="J677" s="13">
        <v>224438.59649122806</v>
      </c>
      <c r="K677" s="13">
        <v>224359.64912280702</v>
      </c>
      <c r="L677" s="13">
        <v>223877.19298245615</v>
      </c>
      <c r="M677" s="13">
        <v>222921.05263157896</v>
      </c>
      <c r="N677" s="13">
        <v>221008.77192982455</v>
      </c>
      <c r="O677" s="13">
        <v>219745.61403508772</v>
      </c>
      <c r="P677" s="13">
        <v>218219.29824561405</v>
      </c>
      <c r="Q677" s="14">
        <v>217026.31578947368</v>
      </c>
      <c r="R677" s="14">
        <v>216263.15789473685</v>
      </c>
      <c r="S677" s="14">
        <v>215008.77192982455</v>
      </c>
      <c r="T677" s="14">
        <v>213368.42105263157</v>
      </c>
      <c r="U677" s="14">
        <v>211736.84210526315</v>
      </c>
      <c r="V677" s="14">
        <v>210149.12280701756</v>
      </c>
      <c r="W677" s="14">
        <v>208745.61403508772</v>
      </c>
      <c r="X677" s="14">
        <v>206701.75438596492</v>
      </c>
      <c r="Y677" s="14">
        <v>206105.26315789475</v>
      </c>
      <c r="Z677" s="14">
        <v>206035.08771929826</v>
      </c>
      <c r="AA677" s="14">
        <v>205973.68421052632</v>
      </c>
      <c r="AB677" s="14">
        <v>206078.94736842104</v>
      </c>
      <c r="AC677" s="14">
        <v>205912.28070175438</v>
      </c>
    </row>
    <row r="678" spans="1:29" s="14" customFormat="1">
      <c r="A678" s="1" t="s">
        <v>524</v>
      </c>
      <c r="B678" s="1" t="s">
        <v>541</v>
      </c>
      <c r="C678" s="1"/>
      <c r="D678" s="1" t="s">
        <v>635</v>
      </c>
      <c r="E678" s="1"/>
      <c r="F678" s="1">
        <v>139</v>
      </c>
      <c r="G678" s="1" t="s">
        <v>837</v>
      </c>
      <c r="H678" s="1" t="str">
        <f t="shared" si="11"/>
        <v>139아파트평균매매가격</v>
      </c>
      <c r="I678" s="1" t="s">
        <v>1386</v>
      </c>
      <c r="J678" s="13">
        <v>171750</v>
      </c>
      <c r="K678" s="13">
        <v>171380</v>
      </c>
      <c r="L678" s="13">
        <v>171280</v>
      </c>
      <c r="M678" s="13">
        <v>169400</v>
      </c>
      <c r="N678" s="13">
        <v>168400</v>
      </c>
      <c r="O678" s="13">
        <v>167660</v>
      </c>
      <c r="P678" s="13">
        <v>165960</v>
      </c>
      <c r="Q678" s="14">
        <v>165030</v>
      </c>
      <c r="R678" s="14">
        <v>164240</v>
      </c>
      <c r="S678" s="14">
        <v>163830</v>
      </c>
      <c r="T678" s="14">
        <v>162840</v>
      </c>
      <c r="U678" s="14">
        <v>161990</v>
      </c>
      <c r="V678" s="14">
        <v>160840</v>
      </c>
      <c r="W678" s="14">
        <v>160050</v>
      </c>
      <c r="X678" s="14">
        <v>159870</v>
      </c>
      <c r="Y678" s="14">
        <v>160330</v>
      </c>
      <c r="Z678" s="14">
        <v>160390</v>
      </c>
      <c r="AA678" s="14">
        <v>160830</v>
      </c>
      <c r="AB678" s="14">
        <v>160450</v>
      </c>
      <c r="AC678" s="14">
        <v>160430</v>
      </c>
    </row>
    <row r="679" spans="1:29" s="14" customFormat="1">
      <c r="A679" s="1" t="s">
        <v>524</v>
      </c>
      <c r="B679" s="1" t="s">
        <v>541</v>
      </c>
      <c r="C679" s="1"/>
      <c r="D679" s="1" t="s">
        <v>636</v>
      </c>
      <c r="E679" s="1"/>
      <c r="F679" s="1">
        <v>140</v>
      </c>
      <c r="G679" s="1" t="s">
        <v>837</v>
      </c>
      <c r="H679" s="1" t="str">
        <f t="shared" si="11"/>
        <v>140아파트평균매매가격</v>
      </c>
      <c r="I679" s="1" t="s">
        <v>1386</v>
      </c>
      <c r="J679" s="13">
        <v>203424.52830188681</v>
      </c>
      <c r="K679" s="13">
        <v>202245.28301886792</v>
      </c>
      <c r="L679" s="13">
        <v>201160.37735849057</v>
      </c>
      <c r="M679" s="13">
        <v>201301.88679245283</v>
      </c>
      <c r="N679" s="13">
        <v>199273.58490566039</v>
      </c>
      <c r="O679" s="13">
        <v>196141.50943396226</v>
      </c>
      <c r="P679" s="13">
        <v>194622.64150943398</v>
      </c>
      <c r="Q679" s="14">
        <v>192160.37735849057</v>
      </c>
      <c r="R679" s="14">
        <v>190745.28301886792</v>
      </c>
      <c r="S679" s="14">
        <v>187603.77358490566</v>
      </c>
      <c r="T679" s="14">
        <v>186783.01886792452</v>
      </c>
      <c r="U679" s="14">
        <v>185528.30188679244</v>
      </c>
      <c r="V679" s="14">
        <v>183801.88679245283</v>
      </c>
      <c r="W679" s="14">
        <v>183254.71698113208</v>
      </c>
      <c r="X679" s="14">
        <v>183188.67924528301</v>
      </c>
      <c r="Y679" s="14">
        <v>184080.18867924527</v>
      </c>
      <c r="Z679" s="14">
        <v>183863.20754716982</v>
      </c>
      <c r="AA679" s="14">
        <v>183959.43396226416</v>
      </c>
      <c r="AB679" s="14">
        <v>183510.37735849057</v>
      </c>
      <c r="AC679" s="14">
        <v>183142.45283018867</v>
      </c>
    </row>
    <row r="680" spans="1:29" s="14" customFormat="1">
      <c r="A680" s="1" t="s">
        <v>522</v>
      </c>
      <c r="B680" s="1"/>
      <c r="C680" s="1"/>
      <c r="D680" s="1"/>
      <c r="E680" s="1"/>
      <c r="F680" s="1">
        <v>141</v>
      </c>
      <c r="G680" s="1" t="s">
        <v>837</v>
      </c>
      <c r="H680" s="1" t="str">
        <f t="shared" si="11"/>
        <v>141아파트평균매매가격</v>
      </c>
      <c r="I680" s="1" t="s">
        <v>1386</v>
      </c>
      <c r="J680" s="13">
        <v>190421.10739809013</v>
      </c>
      <c r="K680" s="13">
        <v>190311.68704671628</v>
      </c>
      <c r="L680" s="13">
        <v>190555.23751771171</v>
      </c>
      <c r="M680" s="13">
        <v>190602.70321398755</v>
      </c>
      <c r="N680" s="13">
        <v>190631.42759383016</v>
      </c>
      <c r="O680" s="13">
        <v>190183.35576034815</v>
      </c>
      <c r="P680" s="13">
        <v>189586.69250114966</v>
      </c>
      <c r="Q680" s="14">
        <v>188896.48866624164</v>
      </c>
      <c r="R680" s="14">
        <v>188635.10570559397</v>
      </c>
      <c r="S680" s="14">
        <v>188600.14508427778</v>
      </c>
      <c r="T680" s="14">
        <v>188706.00088804855</v>
      </c>
      <c r="U680" s="14">
        <v>188902.80533430001</v>
      </c>
      <c r="V680" s="14">
        <v>188856.68748866578</v>
      </c>
      <c r="W680" s="14">
        <v>188739.66530427564</v>
      </c>
      <c r="X680" s="14">
        <v>188710.04617572247</v>
      </c>
      <c r="Y680" s="14">
        <v>189225.38169825979</v>
      </c>
      <c r="Z680" s="14">
        <v>189707.18192196585</v>
      </c>
      <c r="AA680" s="14">
        <v>190140.82999282668</v>
      </c>
      <c r="AB680" s="14">
        <v>190527.10836419556</v>
      </c>
      <c r="AC680" s="14">
        <v>190658.06448555485</v>
      </c>
    </row>
    <row r="681" spans="1:29" s="14" customFormat="1">
      <c r="A681" s="1" t="s">
        <v>524</v>
      </c>
      <c r="B681" s="1" t="s">
        <v>542</v>
      </c>
      <c r="C681" s="1"/>
      <c r="D681" s="1"/>
      <c r="E681" s="1"/>
      <c r="F681" s="1">
        <v>142</v>
      </c>
      <c r="G681" s="1" t="s">
        <v>837</v>
      </c>
      <c r="H681" s="1" t="str">
        <f t="shared" si="11"/>
        <v>142아파트평균매매가격</v>
      </c>
      <c r="I681" s="1" t="s">
        <v>1386</v>
      </c>
      <c r="J681" s="13">
        <v>220945.34456635034</v>
      </c>
      <c r="K681" s="13">
        <v>220211.09306740281</v>
      </c>
      <c r="L681" s="13">
        <v>219657.26223831237</v>
      </c>
      <c r="M681" s="13">
        <v>218851.79305066468</v>
      </c>
      <c r="N681" s="13">
        <v>218090.51951474245</v>
      </c>
      <c r="O681" s="13">
        <v>216775.76243437018</v>
      </c>
      <c r="P681" s="13">
        <v>215741.8949809492</v>
      </c>
      <c r="Q681" s="14">
        <v>214471.36196976213</v>
      </c>
      <c r="R681" s="14">
        <v>213811.83251174269</v>
      </c>
      <c r="S681" s="14">
        <v>213501.19707908755</v>
      </c>
      <c r="T681" s="14">
        <v>213158.68386855928</v>
      </c>
      <c r="U681" s="14">
        <v>212791.52509696479</v>
      </c>
      <c r="V681" s="14">
        <v>212028.67597280114</v>
      </c>
      <c r="W681" s="14">
        <v>211542.948655855</v>
      </c>
      <c r="X681" s="14">
        <v>211225.51782589377</v>
      </c>
      <c r="Y681" s="14">
        <v>211163.07397288471</v>
      </c>
      <c r="Z681" s="14">
        <v>211226.18447020592</v>
      </c>
      <c r="AA681" s="14">
        <v>211071.46808301195</v>
      </c>
      <c r="AB681" s="14">
        <v>210623.9947531333</v>
      </c>
      <c r="AC681" s="14">
        <v>210402.69884932481</v>
      </c>
    </row>
    <row r="682" spans="1:29" s="14" customFormat="1">
      <c r="A682" s="1" t="s">
        <v>524</v>
      </c>
      <c r="B682" s="1" t="s">
        <v>542</v>
      </c>
      <c r="C682" s="1" t="s">
        <v>543</v>
      </c>
      <c r="D682" s="1"/>
      <c r="E682" s="1"/>
      <c r="F682" s="1">
        <v>143</v>
      </c>
      <c r="G682" s="1" t="s">
        <v>837</v>
      </c>
      <c r="H682" s="1" t="str">
        <f t="shared" si="11"/>
        <v>143아파트평균매매가격</v>
      </c>
      <c r="I682" s="1" t="s">
        <v>1386</v>
      </c>
      <c r="J682" s="13">
        <v>226292.44267433486</v>
      </c>
      <c r="K682" s="13">
        <v>226312.57050043021</v>
      </c>
      <c r="L682" s="13">
        <v>226386.99109542611</v>
      </c>
      <c r="M682" s="13">
        <v>226158.59807732748</v>
      </c>
      <c r="N682" s="13">
        <v>225785.70767302968</v>
      </c>
      <c r="O682" s="13">
        <v>224924.99880048487</v>
      </c>
      <c r="P682" s="13">
        <v>224395.69406721886</v>
      </c>
      <c r="Q682" s="14">
        <v>223549.7295012945</v>
      </c>
      <c r="R682" s="14">
        <v>223089.59561536019</v>
      </c>
      <c r="S682" s="14">
        <v>222964.90924084937</v>
      </c>
      <c r="T682" s="14">
        <v>222597.97923201491</v>
      </c>
      <c r="U682" s="14">
        <v>221816.93707816722</v>
      </c>
      <c r="V682" s="14">
        <v>221075.50235100021</v>
      </c>
      <c r="W682" s="14">
        <v>220808.98340270377</v>
      </c>
      <c r="X682" s="14">
        <v>220526.52619282843</v>
      </c>
      <c r="Y682" s="14">
        <v>220147.85954662351</v>
      </c>
      <c r="Z682" s="14">
        <v>220065.07115376933</v>
      </c>
      <c r="AA682" s="14">
        <v>219691.25745651661</v>
      </c>
      <c r="AB682" s="14">
        <v>218998.42079903299</v>
      </c>
      <c r="AC682" s="14">
        <v>218780.89873151376</v>
      </c>
    </row>
    <row r="683" spans="1:29" s="14" customFormat="1">
      <c r="A683" s="1" t="s">
        <v>524</v>
      </c>
      <c r="B683" s="1" t="s">
        <v>542</v>
      </c>
      <c r="C683" s="1"/>
      <c r="D683" s="1" t="s">
        <v>559</v>
      </c>
      <c r="E683" s="1"/>
      <c r="F683" s="1">
        <v>144</v>
      </c>
      <c r="G683" s="1" t="s">
        <v>837</v>
      </c>
      <c r="H683" s="1" t="str">
        <f t="shared" si="11"/>
        <v>144아파트평균매매가격</v>
      </c>
      <c r="I683" s="1" t="s">
        <v>1386</v>
      </c>
      <c r="J683" s="13">
        <v>108759.99532252316</v>
      </c>
      <c r="K683" s="13">
        <v>108673.03880078402</v>
      </c>
      <c r="L683" s="13">
        <v>108629.56053991446</v>
      </c>
      <c r="M683" s="13">
        <v>108564.3431486101</v>
      </c>
      <c r="N683" s="13">
        <v>108455.6474964362</v>
      </c>
      <c r="O683" s="13">
        <v>108173.03880078402</v>
      </c>
      <c r="P683" s="13">
        <v>108020.86488774055</v>
      </c>
      <c r="Q683" s="14">
        <v>107804.34782608696</v>
      </c>
      <c r="R683" s="14">
        <v>107804.34782608696</v>
      </c>
      <c r="S683" s="14">
        <v>107847.82608695653</v>
      </c>
      <c r="T683" s="14">
        <v>107847.82608695653</v>
      </c>
      <c r="U683" s="14">
        <v>107847.82608695653</v>
      </c>
      <c r="V683" s="14">
        <v>107869.56521739131</v>
      </c>
      <c r="W683" s="14">
        <v>107478.26086956522</v>
      </c>
      <c r="X683" s="14">
        <v>107434.78260869565</v>
      </c>
      <c r="Y683" s="14">
        <v>107417.39130434782</v>
      </c>
      <c r="Z683" s="14">
        <v>107521.73913043478</v>
      </c>
      <c r="AA683" s="14">
        <v>107380.43478260869</v>
      </c>
      <c r="AB683" s="14">
        <v>107402.17391304347</v>
      </c>
      <c r="AC683" s="14">
        <v>107630.43478260869</v>
      </c>
    </row>
    <row r="684" spans="1:29" s="14" customFormat="1">
      <c r="A684" s="1" t="s">
        <v>524</v>
      </c>
      <c r="B684" s="1" t="s">
        <v>542</v>
      </c>
      <c r="C684" s="1"/>
      <c r="D684" s="1" t="s">
        <v>636</v>
      </c>
      <c r="E684" s="1"/>
      <c r="F684" s="1">
        <v>145</v>
      </c>
      <c r="G684" s="1" t="s">
        <v>837</v>
      </c>
      <c r="H684" s="1" t="str">
        <f t="shared" si="11"/>
        <v>145아파트평균매매가격</v>
      </c>
      <c r="I684" s="1" t="s">
        <v>1386</v>
      </c>
      <c r="J684" s="13">
        <v>194065.33832879202</v>
      </c>
      <c r="K684" s="13">
        <v>194065.33832879202</v>
      </c>
      <c r="L684" s="13">
        <v>193851.78247048138</v>
      </c>
      <c r="M684" s="13">
        <v>194260.61534968214</v>
      </c>
      <c r="N684" s="13">
        <v>193955.8923705722</v>
      </c>
      <c r="O684" s="13">
        <v>193700.61307901909</v>
      </c>
      <c r="P684" s="13">
        <v>193091.16712079928</v>
      </c>
      <c r="Q684" s="14">
        <v>192546.88919164395</v>
      </c>
      <c r="R684" s="14">
        <v>192546.88919164395</v>
      </c>
      <c r="S684" s="14">
        <v>192481.7779291553</v>
      </c>
      <c r="T684" s="14">
        <v>192458.33333333334</v>
      </c>
      <c r="U684" s="14">
        <v>192427.08333333334</v>
      </c>
      <c r="V684" s="14">
        <v>192343.75</v>
      </c>
      <c r="W684" s="14">
        <v>192177.08333333334</v>
      </c>
      <c r="X684" s="14">
        <v>192208.33333333334</v>
      </c>
      <c r="Y684" s="14">
        <v>192322.91666666666</v>
      </c>
      <c r="Z684" s="14">
        <v>192479.16666666666</v>
      </c>
      <c r="AA684" s="14">
        <v>192395.83333333334</v>
      </c>
      <c r="AB684" s="14">
        <v>192229.16666666666</v>
      </c>
      <c r="AC684" s="14">
        <v>192083.33333333334</v>
      </c>
    </row>
    <row r="685" spans="1:29" s="14" customFormat="1">
      <c r="A685" s="1" t="s">
        <v>524</v>
      </c>
      <c r="B685" s="1" t="s">
        <v>542</v>
      </c>
      <c r="C685" s="1"/>
      <c r="D685" s="1" t="s">
        <v>630</v>
      </c>
      <c r="E685" s="1"/>
      <c r="F685" s="1">
        <v>146</v>
      </c>
      <c r="G685" s="1" t="s">
        <v>837</v>
      </c>
      <c r="H685" s="1" t="str">
        <f t="shared" si="11"/>
        <v>146아파트평균매매가격</v>
      </c>
      <c r="I685" s="1" t="s">
        <v>1386</v>
      </c>
      <c r="J685" s="13">
        <v>195296.29629629629</v>
      </c>
      <c r="K685" s="13">
        <v>195296.29629629629</v>
      </c>
      <c r="L685" s="13">
        <v>195759.25925925927</v>
      </c>
      <c r="M685" s="13">
        <v>195666.66666666666</v>
      </c>
      <c r="N685" s="13">
        <v>197055.55555555556</v>
      </c>
      <c r="O685" s="13">
        <v>196648.14814814815</v>
      </c>
      <c r="P685" s="13">
        <v>196555.55555555556</v>
      </c>
      <c r="Q685" s="14">
        <v>195814.8148148148</v>
      </c>
      <c r="R685" s="14">
        <v>195555.55555555556</v>
      </c>
      <c r="S685" s="14">
        <v>195740.74074074073</v>
      </c>
      <c r="T685" s="14">
        <v>195157.40740740742</v>
      </c>
      <c r="U685" s="14">
        <v>194657.40740740742</v>
      </c>
      <c r="V685" s="14">
        <v>195009.25925925927</v>
      </c>
      <c r="W685" s="14">
        <v>195194.44444444444</v>
      </c>
      <c r="X685" s="14">
        <v>195194.44444444444</v>
      </c>
      <c r="Y685" s="14">
        <v>195564.8148148148</v>
      </c>
      <c r="Z685" s="14">
        <v>195861.11111111112</v>
      </c>
      <c r="AA685" s="14">
        <v>196201.85185185185</v>
      </c>
      <c r="AB685" s="14">
        <v>195868.51851851851</v>
      </c>
      <c r="AC685" s="14">
        <v>196157.40740740742</v>
      </c>
    </row>
    <row r="686" spans="1:29" s="14" customFormat="1">
      <c r="A686" s="1" t="s">
        <v>524</v>
      </c>
      <c r="B686" s="1" t="s">
        <v>542</v>
      </c>
      <c r="C686" s="1"/>
      <c r="D686" s="1" t="s">
        <v>637</v>
      </c>
      <c r="E686" s="1"/>
      <c r="F686" s="1">
        <v>147</v>
      </c>
      <c r="G686" s="1" t="s">
        <v>837</v>
      </c>
      <c r="H686" s="1" t="str">
        <f t="shared" si="11"/>
        <v>147아파트평균매매가격</v>
      </c>
      <c r="I686" s="1" t="s">
        <v>1386</v>
      </c>
      <c r="J686" s="13">
        <v>168853.5013230633</v>
      </c>
      <c r="K686" s="13">
        <v>168543.1564954771</v>
      </c>
      <c r="L686" s="13">
        <v>168301.77718513229</v>
      </c>
      <c r="M686" s="13">
        <v>168163.84615064951</v>
      </c>
      <c r="N686" s="13">
        <v>167591.57192062688</v>
      </c>
      <c r="O686" s="13">
        <v>167505.36502407517</v>
      </c>
      <c r="P686" s="13">
        <v>167217.43398959242</v>
      </c>
      <c r="Q686" s="14">
        <v>166634.67536890277</v>
      </c>
      <c r="R686" s="14">
        <v>166198.27586206896</v>
      </c>
      <c r="S686" s="14">
        <v>165758.62068965516</v>
      </c>
      <c r="T686" s="14">
        <v>165327.58620689655</v>
      </c>
      <c r="U686" s="14">
        <v>164689.6551724138</v>
      </c>
      <c r="V686" s="14">
        <v>164396.55172413794</v>
      </c>
      <c r="W686" s="14">
        <v>164396.55172413794</v>
      </c>
      <c r="X686" s="14">
        <v>164258.62068965516</v>
      </c>
      <c r="Y686" s="14">
        <v>164155.1724137931</v>
      </c>
      <c r="Z686" s="14">
        <v>164206.89655172414</v>
      </c>
      <c r="AA686" s="14">
        <v>163965.5172413793</v>
      </c>
      <c r="AB686" s="14">
        <v>163655.1724137931</v>
      </c>
      <c r="AC686" s="14">
        <v>163586.20689655171</v>
      </c>
    </row>
    <row r="687" spans="1:29" s="14" customFormat="1">
      <c r="A687" s="1" t="s">
        <v>524</v>
      </c>
      <c r="B687" s="1" t="s">
        <v>542</v>
      </c>
      <c r="C687" s="1"/>
      <c r="D687" s="1" t="s">
        <v>638</v>
      </c>
      <c r="E687" s="1"/>
      <c r="F687" s="1">
        <v>148</v>
      </c>
      <c r="G687" s="1" t="s">
        <v>837</v>
      </c>
      <c r="H687" s="1" t="str">
        <f t="shared" si="11"/>
        <v>148아파트평균매매가격</v>
      </c>
      <c r="I687" s="1" t="s">
        <v>1386</v>
      </c>
      <c r="J687" s="13">
        <v>197715.55387692866</v>
      </c>
      <c r="K687" s="13">
        <v>197710.53478254785</v>
      </c>
      <c r="L687" s="13">
        <v>197816.3040133171</v>
      </c>
      <c r="M687" s="13">
        <v>197493.6778715011</v>
      </c>
      <c r="N687" s="13">
        <v>196759.26322268383</v>
      </c>
      <c r="O687" s="13">
        <v>195531.80473372785</v>
      </c>
      <c r="P687" s="13">
        <v>194587.52465483238</v>
      </c>
      <c r="Q687" s="14">
        <v>194231.75542406316</v>
      </c>
      <c r="R687" s="14">
        <v>193567.30769230769</v>
      </c>
      <c r="S687" s="14">
        <v>193413.46153846153</v>
      </c>
      <c r="T687" s="14">
        <v>193076.92307692306</v>
      </c>
      <c r="U687" s="14">
        <v>192673.07692307694</v>
      </c>
      <c r="V687" s="14">
        <v>191855.76923076922</v>
      </c>
      <c r="W687" s="14">
        <v>191509.61538461538</v>
      </c>
      <c r="X687" s="14">
        <v>191105.76923076922</v>
      </c>
      <c r="Y687" s="14">
        <v>190653.84615384616</v>
      </c>
      <c r="Z687" s="14">
        <v>190778.84615384616</v>
      </c>
      <c r="AA687" s="14">
        <v>190615.38461538462</v>
      </c>
      <c r="AB687" s="14">
        <v>190730.76923076922</v>
      </c>
      <c r="AC687" s="14">
        <v>190634.61538461538</v>
      </c>
    </row>
    <row r="688" spans="1:29" s="14" customFormat="1">
      <c r="A688" s="1" t="s">
        <v>524</v>
      </c>
      <c r="B688" s="1" t="s">
        <v>542</v>
      </c>
      <c r="C688" s="1"/>
      <c r="D688" s="1" t="s">
        <v>631</v>
      </c>
      <c r="E688" s="1"/>
      <c r="F688" s="1">
        <v>149</v>
      </c>
      <c r="G688" s="1" t="s">
        <v>837</v>
      </c>
      <c r="H688" s="1" t="str">
        <f t="shared" si="11"/>
        <v>149아파트평균매매가격</v>
      </c>
      <c r="I688" s="1" t="s">
        <v>1386</v>
      </c>
      <c r="J688" s="13">
        <v>248022.72727272726</v>
      </c>
      <c r="K688" s="13">
        <v>248238.63636363635</v>
      </c>
      <c r="L688" s="13">
        <v>248477.27272727274</v>
      </c>
      <c r="M688" s="13">
        <v>248363.63636363635</v>
      </c>
      <c r="N688" s="13">
        <v>248363.63636363635</v>
      </c>
      <c r="O688" s="13">
        <v>247818.18181818182</v>
      </c>
      <c r="P688" s="13">
        <v>247454.54545454544</v>
      </c>
      <c r="Q688" s="14">
        <v>247250</v>
      </c>
      <c r="R688" s="14">
        <v>247159.09090909091</v>
      </c>
      <c r="S688" s="14">
        <v>247079.54545454544</v>
      </c>
      <c r="T688" s="14">
        <v>246295.45454545456</v>
      </c>
      <c r="U688" s="14">
        <v>245227.27272727274</v>
      </c>
      <c r="V688" s="14">
        <v>243568.18181818182</v>
      </c>
      <c r="W688" s="14">
        <v>243125</v>
      </c>
      <c r="X688" s="14">
        <v>242647.72727272726</v>
      </c>
      <c r="Y688" s="14">
        <v>241954.54545454544</v>
      </c>
      <c r="Z688" s="14">
        <v>241386.36363636365</v>
      </c>
      <c r="AA688" s="14">
        <v>240681.81818181818</v>
      </c>
      <c r="AB688" s="14">
        <v>239113.63636363635</v>
      </c>
      <c r="AC688" s="14">
        <v>239159.09090909091</v>
      </c>
    </row>
    <row r="689" spans="1:29" s="14" customFormat="1">
      <c r="A689" s="1" t="s">
        <v>524</v>
      </c>
      <c r="B689" s="1" t="s">
        <v>542</v>
      </c>
      <c r="C689" s="1"/>
      <c r="D689" s="1" t="s">
        <v>639</v>
      </c>
      <c r="E689" s="1"/>
      <c r="F689" s="1">
        <v>150</v>
      </c>
      <c r="G689" s="1" t="s">
        <v>837</v>
      </c>
      <c r="H689" s="1" t="str">
        <f t="shared" si="11"/>
        <v>150아파트평균매매가격</v>
      </c>
      <c r="I689" s="1" t="s">
        <v>1386</v>
      </c>
      <c r="J689" s="13">
        <v>260800.51283284533</v>
      </c>
      <c r="K689" s="13">
        <v>260800.51283284533</v>
      </c>
      <c r="L689" s="13">
        <v>260800.51283284533</v>
      </c>
      <c r="M689" s="13">
        <v>260612.0729832213</v>
      </c>
      <c r="N689" s="13">
        <v>260412.92484692307</v>
      </c>
      <c r="O689" s="13">
        <v>259815.48043802852</v>
      </c>
      <c r="P689" s="13">
        <v>259310.98115791331</v>
      </c>
      <c r="Q689" s="14">
        <v>256682.9924883151</v>
      </c>
      <c r="R689" s="14">
        <v>256534.69621571869</v>
      </c>
      <c r="S689" s="14">
        <v>256539.47368421053</v>
      </c>
      <c r="T689" s="14">
        <v>256460.52631578947</v>
      </c>
      <c r="U689" s="14">
        <v>256421.05263157896</v>
      </c>
      <c r="V689" s="14">
        <v>256039.47368421053</v>
      </c>
      <c r="W689" s="14">
        <v>255907.89473684211</v>
      </c>
      <c r="X689" s="14">
        <v>255855.26315789475</v>
      </c>
      <c r="Y689" s="14">
        <v>255881.57894736843</v>
      </c>
      <c r="Z689" s="14">
        <v>256144.73684210525</v>
      </c>
      <c r="AA689" s="14">
        <v>255921.05263157896</v>
      </c>
      <c r="AB689" s="14">
        <v>254973.68421052632</v>
      </c>
      <c r="AC689" s="14">
        <v>254631.57894736843</v>
      </c>
    </row>
    <row r="690" spans="1:29" s="14" customFormat="1">
      <c r="A690" s="1" t="s">
        <v>524</v>
      </c>
      <c r="B690" s="1" t="s">
        <v>542</v>
      </c>
      <c r="C690" s="1"/>
      <c r="D690" s="1" t="s">
        <v>640</v>
      </c>
      <c r="E690" s="1"/>
      <c r="F690" s="1">
        <v>151</v>
      </c>
      <c r="G690" s="1" t="s">
        <v>837</v>
      </c>
      <c r="H690" s="1" t="str">
        <f t="shared" si="11"/>
        <v>151아파트평균매매가격</v>
      </c>
      <c r="I690" s="1" t="s">
        <v>1386</v>
      </c>
      <c r="J690" s="13">
        <v>285454.54545454547</v>
      </c>
      <c r="K690" s="13">
        <v>285454.54545454547</v>
      </c>
      <c r="L690" s="13">
        <v>285484.84848484851</v>
      </c>
      <c r="M690" s="13">
        <v>284878.7878787879</v>
      </c>
      <c r="N690" s="13">
        <v>284121.2121212121</v>
      </c>
      <c r="O690" s="13">
        <v>282348.48484848486</v>
      </c>
      <c r="P690" s="13">
        <v>282227.27272727271</v>
      </c>
      <c r="Q690" s="14">
        <v>280984.84848484851</v>
      </c>
      <c r="R690" s="14">
        <v>279666.66666666669</v>
      </c>
      <c r="S690" s="14">
        <v>279439.39393939392</v>
      </c>
      <c r="T690" s="14">
        <v>279272.72727272729</v>
      </c>
      <c r="U690" s="14">
        <v>278909.09090909088</v>
      </c>
      <c r="V690" s="14">
        <v>278560.60606060608</v>
      </c>
      <c r="W690" s="14">
        <v>278318.18181818182</v>
      </c>
      <c r="X690" s="14">
        <v>278060.60606060608</v>
      </c>
      <c r="Y690" s="14">
        <v>277272.72727272729</v>
      </c>
      <c r="Z690" s="14">
        <v>276757.57575757575</v>
      </c>
      <c r="AA690" s="14">
        <v>275818.18181818182</v>
      </c>
      <c r="AB690" s="14">
        <v>274318.18181818182</v>
      </c>
      <c r="AC690" s="14">
        <v>273181.81818181818</v>
      </c>
    </row>
    <row r="691" spans="1:29" s="14" customFormat="1">
      <c r="A691" s="1" t="s">
        <v>524</v>
      </c>
      <c r="B691" s="1" t="s">
        <v>542</v>
      </c>
      <c r="C691" s="1" t="s">
        <v>544</v>
      </c>
      <c r="D691" s="1"/>
      <c r="E691" s="1"/>
      <c r="F691" s="1">
        <v>152</v>
      </c>
      <c r="G691" s="1" t="s">
        <v>837</v>
      </c>
      <c r="H691" s="1" t="str">
        <f t="shared" si="11"/>
        <v>152아파트평균매매가격</v>
      </c>
      <c r="I691" s="1" t="s">
        <v>1386</v>
      </c>
      <c r="J691" s="13">
        <v>245989.887503868</v>
      </c>
      <c r="K691" s="13">
        <v>244474.39403646725</v>
      </c>
      <c r="L691" s="13">
        <v>244036.3839150735</v>
      </c>
      <c r="M691" s="13">
        <v>243003.8915892207</v>
      </c>
      <c r="N691" s="13">
        <v>242073.33773941244</v>
      </c>
      <c r="O691" s="13">
        <v>240454.5397742725</v>
      </c>
      <c r="P691" s="13">
        <v>238988.1681876989</v>
      </c>
      <c r="Q691" s="14">
        <v>237319.02694107767</v>
      </c>
      <c r="R691" s="14">
        <v>236835.13564654283</v>
      </c>
      <c r="S691" s="14">
        <v>236540.38200276799</v>
      </c>
      <c r="T691" s="14">
        <v>236442.24686740214</v>
      </c>
      <c r="U691" s="14">
        <v>234996.12140497612</v>
      </c>
      <c r="V691" s="14">
        <v>234171.92707614854</v>
      </c>
      <c r="W691" s="14">
        <v>233195.13139251579</v>
      </c>
      <c r="X691" s="14">
        <v>232619.6156545821</v>
      </c>
      <c r="Y691" s="14">
        <v>232558.34643448098</v>
      </c>
      <c r="Z691" s="14">
        <v>232579.34753138587</v>
      </c>
      <c r="AA691" s="14">
        <v>232486.21910111146</v>
      </c>
      <c r="AB691" s="14">
        <v>232044.22497207473</v>
      </c>
      <c r="AC691" s="14">
        <v>231720.16100294786</v>
      </c>
    </row>
    <row r="692" spans="1:29" s="14" customFormat="1">
      <c r="A692" s="1" t="s">
        <v>524</v>
      </c>
      <c r="B692" s="1" t="s">
        <v>542</v>
      </c>
      <c r="C692" s="1"/>
      <c r="D692" s="1" t="s">
        <v>641</v>
      </c>
      <c r="E692" s="1"/>
      <c r="F692" s="1">
        <v>153</v>
      </c>
      <c r="G692" s="1" t="s">
        <v>837</v>
      </c>
      <c r="H692" s="1" t="str">
        <f t="shared" si="11"/>
        <v>153아파트평균매매가격</v>
      </c>
      <c r="I692" s="1" t="s">
        <v>1386</v>
      </c>
      <c r="J692" s="13">
        <v>252327.38096502301</v>
      </c>
      <c r="K692" s="13">
        <v>249107.04198197214</v>
      </c>
      <c r="L692" s="13">
        <v>248174.83859214163</v>
      </c>
      <c r="M692" s="13">
        <v>246630.68827156781</v>
      </c>
      <c r="N692" s="13">
        <v>245230.51784318179</v>
      </c>
      <c r="O692" s="13">
        <v>243831.78668747109</v>
      </c>
      <c r="P692" s="13">
        <v>242411.86909108242</v>
      </c>
      <c r="Q692" s="14">
        <v>240067.79661016949</v>
      </c>
      <c r="R692" s="14">
        <v>239402.54237288135</v>
      </c>
      <c r="S692" s="14">
        <v>239194.91525423728</v>
      </c>
      <c r="T692" s="14">
        <v>239245.7627118644</v>
      </c>
      <c r="U692" s="14">
        <v>237898.30508474575</v>
      </c>
      <c r="V692" s="14">
        <v>236444.91525423728</v>
      </c>
      <c r="W692" s="14">
        <v>234733.05084745763</v>
      </c>
      <c r="X692" s="14">
        <v>233627.11864406778</v>
      </c>
      <c r="Y692" s="14">
        <v>233491.5254237288</v>
      </c>
      <c r="Z692" s="14">
        <v>233474.57627118644</v>
      </c>
      <c r="AA692" s="14">
        <v>233338.98305084746</v>
      </c>
      <c r="AB692" s="14">
        <v>232711.86440677967</v>
      </c>
      <c r="AC692" s="14">
        <v>232135.59322033898</v>
      </c>
    </row>
    <row r="693" spans="1:29" s="14" customFormat="1">
      <c r="A693" s="1" t="s">
        <v>524</v>
      </c>
      <c r="B693" s="1" t="s">
        <v>542</v>
      </c>
      <c r="C693" s="1"/>
      <c r="D693" s="1" t="s">
        <v>642</v>
      </c>
      <c r="E693" s="1"/>
      <c r="F693" s="1">
        <v>154</v>
      </c>
      <c r="G693" s="1" t="s">
        <v>837</v>
      </c>
      <c r="H693" s="1" t="str">
        <f t="shared" si="11"/>
        <v>154아파트평균매매가격</v>
      </c>
      <c r="I693" s="1" t="s">
        <v>1386</v>
      </c>
      <c r="J693" s="13">
        <v>255371.79487179487</v>
      </c>
      <c r="K693" s="13">
        <v>255371.79487179487</v>
      </c>
      <c r="L693" s="13">
        <v>255371.79487179487</v>
      </c>
      <c r="M693" s="13">
        <v>254448.71794871794</v>
      </c>
      <c r="N693" s="13">
        <v>253897.43589743591</v>
      </c>
      <c r="O693" s="13">
        <v>252102.56410256409</v>
      </c>
      <c r="P693" s="13">
        <v>250474.35897435897</v>
      </c>
      <c r="Q693" s="14">
        <v>249192.30769230769</v>
      </c>
      <c r="R693" s="14">
        <v>248974.35897435897</v>
      </c>
      <c r="S693" s="14">
        <v>248730.76923076922</v>
      </c>
      <c r="T693" s="14">
        <v>248653.84615384616</v>
      </c>
      <c r="U693" s="14">
        <v>248397.43589743591</v>
      </c>
      <c r="V693" s="14">
        <v>248166.66666666666</v>
      </c>
      <c r="W693" s="14">
        <v>248064.10256410256</v>
      </c>
      <c r="X693" s="14">
        <v>247935.89743589744</v>
      </c>
      <c r="Y693" s="14">
        <v>247743.58974358975</v>
      </c>
      <c r="Z693" s="14">
        <v>247615.38461538462</v>
      </c>
      <c r="AA693" s="14">
        <v>247576.92307692306</v>
      </c>
      <c r="AB693" s="14">
        <v>247371.79487179487</v>
      </c>
      <c r="AC693" s="14">
        <v>247192.30769230769</v>
      </c>
    </row>
    <row r="694" spans="1:29" s="14" customFormat="1">
      <c r="A694" s="1" t="s">
        <v>524</v>
      </c>
      <c r="B694" s="1" t="s">
        <v>542</v>
      </c>
      <c r="C694" s="1"/>
      <c r="D694" s="1" t="s">
        <v>643</v>
      </c>
      <c r="E694" s="1"/>
      <c r="F694" s="1">
        <v>155</v>
      </c>
      <c r="G694" s="1" t="s">
        <v>837</v>
      </c>
      <c r="H694" s="1" t="str">
        <f t="shared" si="11"/>
        <v>155아파트평균매매가격</v>
      </c>
      <c r="I694" s="1" t="s">
        <v>1386</v>
      </c>
      <c r="J694" s="13">
        <v>243580.40576164247</v>
      </c>
      <c r="K694" s="13">
        <v>243626.91738954943</v>
      </c>
      <c r="L694" s="13">
        <v>243681.57289922124</v>
      </c>
      <c r="M694" s="13">
        <v>243336.74531301437</v>
      </c>
      <c r="N694" s="13">
        <v>242871.6290339446</v>
      </c>
      <c r="O694" s="13">
        <v>240721.01575236357</v>
      </c>
      <c r="P694" s="13">
        <v>238898.10449856074</v>
      </c>
      <c r="Q694" s="14">
        <v>237798.95098722196</v>
      </c>
      <c r="R694" s="14">
        <v>237375.91497691514</v>
      </c>
      <c r="S694" s="14">
        <v>236792.11385422066</v>
      </c>
      <c r="T694" s="14">
        <v>236442.56976744186</v>
      </c>
      <c r="U694" s="14">
        <v>235860.46511627908</v>
      </c>
      <c r="V694" s="14">
        <v>235651.16279069768</v>
      </c>
      <c r="W694" s="14">
        <v>235465.11627906977</v>
      </c>
      <c r="X694" s="14">
        <v>235453.48837209304</v>
      </c>
      <c r="Y694" s="14">
        <v>235732.55813953487</v>
      </c>
      <c r="Z694" s="14">
        <v>235872.09302325582</v>
      </c>
      <c r="AA694" s="14">
        <v>236011.62790697673</v>
      </c>
      <c r="AB694" s="14">
        <v>235790.6976744186</v>
      </c>
      <c r="AC694" s="14">
        <v>235813.95348837209</v>
      </c>
    </row>
    <row r="695" spans="1:29" s="14" customFormat="1">
      <c r="A695" s="1" t="s">
        <v>524</v>
      </c>
      <c r="B695" s="1" t="s">
        <v>542</v>
      </c>
      <c r="C695" s="1"/>
      <c r="D695" s="1" t="s">
        <v>644</v>
      </c>
      <c r="E695" s="1"/>
      <c r="F695" s="1">
        <v>156</v>
      </c>
      <c r="G695" s="1" t="s">
        <v>837</v>
      </c>
      <c r="H695" s="1" t="str">
        <f t="shared" si="11"/>
        <v>156아파트평균매매가격</v>
      </c>
      <c r="I695" s="1" t="s">
        <v>1386</v>
      </c>
      <c r="J695" s="13">
        <v>188534.4827586207</v>
      </c>
      <c r="K695" s="13">
        <v>189155.1724137931</v>
      </c>
      <c r="L695" s="13">
        <v>189206.89655172414</v>
      </c>
      <c r="M695" s="13">
        <v>188965.5172413793</v>
      </c>
      <c r="N695" s="13">
        <v>188603.44827586206</v>
      </c>
      <c r="O695" s="13">
        <v>187758.62068965516</v>
      </c>
      <c r="P695" s="13">
        <v>187586.20689655171</v>
      </c>
      <c r="Q695" s="14">
        <v>187465.5172413793</v>
      </c>
      <c r="R695" s="14">
        <v>187293.10344827586</v>
      </c>
      <c r="S695" s="14">
        <v>187258.62068965516</v>
      </c>
      <c r="T695" s="14">
        <v>186965.5172413793</v>
      </c>
      <c r="U695" s="14">
        <v>186379.31034482759</v>
      </c>
      <c r="V695" s="14">
        <v>186155.1724137931</v>
      </c>
      <c r="W695" s="14">
        <v>185275.86206896551</v>
      </c>
      <c r="X695" s="14">
        <v>185189.6551724138</v>
      </c>
      <c r="Y695" s="14">
        <v>184862.06896551725</v>
      </c>
      <c r="Z695" s="14">
        <v>185086.20689655171</v>
      </c>
      <c r="AA695" s="14">
        <v>184448.27586206896</v>
      </c>
      <c r="AB695" s="14">
        <v>183931.03448275861</v>
      </c>
      <c r="AC695" s="14">
        <v>183758.62068965516</v>
      </c>
    </row>
    <row r="696" spans="1:29" s="14" customFormat="1">
      <c r="A696" s="1" t="s">
        <v>524</v>
      </c>
      <c r="B696" s="1" t="s">
        <v>542</v>
      </c>
      <c r="C696" s="1" t="s">
        <v>545</v>
      </c>
      <c r="D696" s="1"/>
      <c r="E696" s="1"/>
      <c r="F696" s="1">
        <v>157</v>
      </c>
      <c r="G696" s="1" t="s">
        <v>837</v>
      </c>
      <c r="H696" s="1" t="str">
        <f t="shared" si="11"/>
        <v>157아파트평균매매가격</v>
      </c>
      <c r="I696" s="1" t="s">
        <v>1386</v>
      </c>
      <c r="J696" s="13">
        <v>187179.13573630992</v>
      </c>
      <c r="K696" s="13">
        <v>186335.08772244144</v>
      </c>
      <c r="L696" s="13">
        <v>184863.07742648554</v>
      </c>
      <c r="M696" s="13">
        <v>183573.85969835703</v>
      </c>
      <c r="N696" s="13">
        <v>182504.80099005706</v>
      </c>
      <c r="O696" s="13">
        <v>180944.71056433476</v>
      </c>
      <c r="P696" s="13">
        <v>179740.29836089222</v>
      </c>
      <c r="Q696" s="14">
        <v>178363.66099039104</v>
      </c>
      <c r="R696" s="14">
        <v>177262.91357677069</v>
      </c>
      <c r="S696" s="14">
        <v>176700.36266991202</v>
      </c>
      <c r="T696" s="14">
        <v>176125.07524147833</v>
      </c>
      <c r="U696" s="14">
        <v>176501.96827399399</v>
      </c>
      <c r="V696" s="14">
        <v>175780.1067271168</v>
      </c>
      <c r="W696" s="14">
        <v>175561.37686670426</v>
      </c>
      <c r="X696" s="14">
        <v>175486.86944028267</v>
      </c>
      <c r="Y696" s="14">
        <v>175827.49690168921</v>
      </c>
      <c r="Z696" s="14">
        <v>176124.11329158788</v>
      </c>
      <c r="AA696" s="14">
        <v>176180.93241933009</v>
      </c>
      <c r="AB696" s="14">
        <v>176041.11885525493</v>
      </c>
      <c r="AC696" s="14">
        <v>175929.53660488722</v>
      </c>
    </row>
    <row r="697" spans="1:29" s="14" customFormat="1">
      <c r="A697" s="1" t="s">
        <v>524</v>
      </c>
      <c r="B697" s="1" t="s">
        <v>542</v>
      </c>
      <c r="C697" s="1"/>
      <c r="D697" s="1" t="s">
        <v>645</v>
      </c>
      <c r="E697" s="1"/>
      <c r="F697" s="1">
        <v>158</v>
      </c>
      <c r="G697" s="1" t="s">
        <v>837</v>
      </c>
      <c r="H697" s="1" t="str">
        <f t="shared" si="11"/>
        <v>158아파트평균매매가격</v>
      </c>
      <c r="I697" s="1" t="s">
        <v>1386</v>
      </c>
      <c r="J697" s="13">
        <v>183851.06382978722</v>
      </c>
      <c r="K697" s="13">
        <v>182861.70212765958</v>
      </c>
      <c r="L697" s="13">
        <v>180457.44680851063</v>
      </c>
      <c r="M697" s="13">
        <v>179191.48936170212</v>
      </c>
      <c r="N697" s="13">
        <v>177414.89361702127</v>
      </c>
      <c r="O697" s="13">
        <v>175659.57446808511</v>
      </c>
      <c r="P697" s="13">
        <v>174521.27659574468</v>
      </c>
      <c r="Q697" s="14">
        <v>173191.48936170212</v>
      </c>
      <c r="R697" s="14">
        <v>171553.19148936169</v>
      </c>
      <c r="S697" s="14">
        <v>171174.46808510637</v>
      </c>
      <c r="T697" s="14">
        <v>171023.40425531915</v>
      </c>
      <c r="U697" s="14">
        <v>170459.57446808511</v>
      </c>
      <c r="V697" s="14">
        <v>170082.97872340426</v>
      </c>
      <c r="W697" s="14">
        <v>170242.55319148937</v>
      </c>
      <c r="X697" s="14">
        <v>170918.08510638299</v>
      </c>
      <c r="Y697" s="14">
        <v>172088.29787234042</v>
      </c>
      <c r="Z697" s="14">
        <v>172647.87234042553</v>
      </c>
      <c r="AA697" s="14">
        <v>173264.89361702127</v>
      </c>
      <c r="AB697" s="14">
        <v>173754.25531914894</v>
      </c>
      <c r="AC697" s="14">
        <v>174158.51063829788</v>
      </c>
    </row>
    <row r="698" spans="1:29" s="14" customFormat="1">
      <c r="A698" s="1" t="s">
        <v>524</v>
      </c>
      <c r="B698" s="1" t="s">
        <v>542</v>
      </c>
      <c r="C698" s="1"/>
      <c r="D698" s="1" t="s">
        <v>573</v>
      </c>
      <c r="E698" s="1"/>
      <c r="F698" s="1">
        <v>159</v>
      </c>
      <c r="G698" s="1" t="s">
        <v>837</v>
      </c>
      <c r="H698" s="1" t="str">
        <f t="shared" si="11"/>
        <v>159아파트평균매매가격</v>
      </c>
      <c r="I698" s="1" t="s">
        <v>1386</v>
      </c>
      <c r="J698" s="13">
        <v>327327.58620689658</v>
      </c>
      <c r="K698" s="13">
        <v>327327.58620689658</v>
      </c>
      <c r="L698" s="13">
        <v>327327.58620689658</v>
      </c>
      <c r="M698" s="13">
        <v>327327.58620689658</v>
      </c>
      <c r="N698" s="13">
        <v>327327.58620689658</v>
      </c>
      <c r="O698" s="13">
        <v>327327.58620689658</v>
      </c>
      <c r="P698" s="13">
        <v>327327.58620689658</v>
      </c>
      <c r="Q698" s="14">
        <v>326517.24137931032</v>
      </c>
      <c r="R698" s="14">
        <v>324293.10344827588</v>
      </c>
      <c r="S698" s="14">
        <v>321491.37931034481</v>
      </c>
      <c r="T698" s="14">
        <v>320034.4827586207</v>
      </c>
      <c r="U698" s="14">
        <v>318068.96551724139</v>
      </c>
      <c r="V698" s="14">
        <v>316163.79310344829</v>
      </c>
      <c r="W698" s="14">
        <v>315137.93103448278</v>
      </c>
      <c r="X698" s="14">
        <v>312603.44827586209</v>
      </c>
      <c r="Y698" s="14">
        <v>310155.1724137931</v>
      </c>
      <c r="Z698" s="14">
        <v>309000</v>
      </c>
      <c r="AA698" s="14">
        <v>307913.79310344829</v>
      </c>
      <c r="AB698" s="14">
        <v>303413.79310344829</v>
      </c>
      <c r="AC698" s="14">
        <v>301775.86206896551</v>
      </c>
    </row>
    <row r="699" spans="1:29" s="14" customFormat="1">
      <c r="A699" s="1" t="s">
        <v>524</v>
      </c>
      <c r="B699" s="1" t="s">
        <v>542</v>
      </c>
      <c r="C699" s="1"/>
      <c r="D699" s="1" t="s">
        <v>646</v>
      </c>
      <c r="E699" s="1"/>
      <c r="F699" s="1">
        <v>160</v>
      </c>
      <c r="G699" s="1" t="s">
        <v>837</v>
      </c>
      <c r="H699" s="1" t="str">
        <f t="shared" si="11"/>
        <v>160아파트평균매매가격</v>
      </c>
      <c r="I699" s="1" t="s">
        <v>1386</v>
      </c>
      <c r="J699" s="13">
        <v>177321.42857142858</v>
      </c>
      <c r="K699" s="13">
        <v>176916.66666666666</v>
      </c>
      <c r="L699" s="13">
        <v>176595.23809523811</v>
      </c>
      <c r="M699" s="13">
        <v>176178.57142857142</v>
      </c>
      <c r="N699" s="13">
        <v>175904.76190476189</v>
      </c>
      <c r="O699" s="13">
        <v>174571.42857142858</v>
      </c>
      <c r="P699" s="13">
        <v>173607.14285714287</v>
      </c>
      <c r="Q699" s="14">
        <v>172542.85714285713</v>
      </c>
      <c r="R699" s="14">
        <v>172205.95238095237</v>
      </c>
      <c r="S699" s="14">
        <v>171945.23809523811</v>
      </c>
      <c r="T699" s="14">
        <v>171853.57142857142</v>
      </c>
      <c r="U699" s="14">
        <v>171248.80952380953</v>
      </c>
      <c r="V699" s="14">
        <v>170315.47619047618</v>
      </c>
      <c r="W699" s="14">
        <v>169904.76190476189</v>
      </c>
      <c r="X699" s="14">
        <v>169846.42857142858</v>
      </c>
      <c r="Y699" s="14">
        <v>169880.95238095237</v>
      </c>
      <c r="Z699" s="14">
        <v>170107.14285714287</v>
      </c>
      <c r="AA699" s="14">
        <v>169797.61904761905</v>
      </c>
      <c r="AB699" s="14">
        <v>169571.42857142858</v>
      </c>
      <c r="AC699" s="14">
        <v>169452.38095238095</v>
      </c>
    </row>
    <row r="700" spans="1:29" s="14" customFormat="1">
      <c r="A700" s="1" t="s">
        <v>524</v>
      </c>
      <c r="B700" s="1" t="s">
        <v>542</v>
      </c>
      <c r="C700" s="1"/>
      <c r="D700" s="1" t="s">
        <v>647</v>
      </c>
      <c r="E700" s="1"/>
      <c r="F700" s="1">
        <v>161</v>
      </c>
      <c r="G700" s="1" t="s">
        <v>837</v>
      </c>
      <c r="H700" s="1" t="str">
        <f t="shared" si="11"/>
        <v>161아파트평균매매가격</v>
      </c>
      <c r="I700" s="1" t="s">
        <v>1386</v>
      </c>
      <c r="J700" s="13">
        <v>184594.52824707524</v>
      </c>
      <c r="K700" s="13">
        <v>183494.84079488632</v>
      </c>
      <c r="L700" s="13">
        <v>181931.43808952169</v>
      </c>
      <c r="M700" s="13">
        <v>179880.54288950213</v>
      </c>
      <c r="N700" s="13">
        <v>178802.19474277983</v>
      </c>
      <c r="O700" s="13">
        <v>177119.58178217604</v>
      </c>
      <c r="P700" s="13">
        <v>175573.17307165675</v>
      </c>
      <c r="Q700" s="14">
        <v>173878.67287184394</v>
      </c>
      <c r="R700" s="14">
        <v>172832.36850216455</v>
      </c>
      <c r="S700" s="14">
        <v>172086.94608477101</v>
      </c>
      <c r="T700" s="14">
        <v>170853.07</v>
      </c>
      <c r="U700" s="14">
        <v>169545</v>
      </c>
      <c r="V700" s="14">
        <v>168790</v>
      </c>
      <c r="W700" s="14">
        <v>168450</v>
      </c>
      <c r="X700" s="14">
        <v>167950</v>
      </c>
      <c r="Y700" s="14">
        <v>168060</v>
      </c>
      <c r="Z700" s="14">
        <v>168330</v>
      </c>
      <c r="AA700" s="14">
        <v>168260</v>
      </c>
      <c r="AB700" s="14">
        <v>168100</v>
      </c>
      <c r="AC700" s="14">
        <v>167690</v>
      </c>
    </row>
    <row r="701" spans="1:29" s="14" customFormat="1">
      <c r="A701" s="1" t="s">
        <v>524</v>
      </c>
      <c r="B701" s="1" t="s">
        <v>546</v>
      </c>
      <c r="C701" s="1"/>
      <c r="D701" s="1"/>
      <c r="E701" s="1"/>
      <c r="F701" s="1">
        <v>162</v>
      </c>
      <c r="G701" s="1" t="s">
        <v>837</v>
      </c>
      <c r="H701" s="1" t="str">
        <f t="shared" si="11"/>
        <v>162아파트평균매매가격</v>
      </c>
      <c r="I701" s="1" t="s">
        <v>1386</v>
      </c>
      <c r="J701" s="13">
        <v>205633.64549865635</v>
      </c>
      <c r="K701" s="13">
        <v>204258.41189836169</v>
      </c>
      <c r="L701" s="13">
        <v>203849.59490581029</v>
      </c>
      <c r="M701" s="13">
        <v>203208.89920876164</v>
      </c>
      <c r="N701" s="13">
        <v>202680.69199162858</v>
      </c>
      <c r="O701" s="13">
        <v>201057.42433008258</v>
      </c>
      <c r="P701" s="13">
        <v>199841.56999687725</v>
      </c>
      <c r="Q701" s="14">
        <v>197911.12511395491</v>
      </c>
      <c r="R701" s="14">
        <v>197605.70924721952</v>
      </c>
      <c r="S701" s="14">
        <v>197749.51330450547</v>
      </c>
      <c r="T701" s="14">
        <v>198112.93176358633</v>
      </c>
      <c r="U701" s="14">
        <v>197902.58973017492</v>
      </c>
      <c r="V701" s="14">
        <v>197957.90830361046</v>
      </c>
      <c r="W701" s="14">
        <v>197747.884722043</v>
      </c>
      <c r="X701" s="14">
        <v>197879.57337133432</v>
      </c>
      <c r="Y701" s="14">
        <v>198458.66068761237</v>
      </c>
      <c r="Z701" s="14">
        <v>198701.28334293031</v>
      </c>
      <c r="AA701" s="14">
        <v>198755.33313982989</v>
      </c>
      <c r="AB701" s="14">
        <v>198131.32214282433</v>
      </c>
      <c r="AC701" s="14">
        <v>197619.10386918444</v>
      </c>
    </row>
    <row r="702" spans="1:29" s="14" customFormat="1">
      <c r="A702" s="1" t="s">
        <v>524</v>
      </c>
      <c r="B702" s="1" t="s">
        <v>546</v>
      </c>
      <c r="C702" s="1"/>
      <c r="D702" s="1" t="s">
        <v>630</v>
      </c>
      <c r="E702" s="1"/>
      <c r="F702" s="1">
        <v>163</v>
      </c>
      <c r="G702" s="1" t="s">
        <v>837</v>
      </c>
      <c r="H702" s="1" t="str">
        <f t="shared" si="11"/>
        <v>163아파트평균매매가격</v>
      </c>
      <c r="I702" s="1" t="s">
        <v>1386</v>
      </c>
      <c r="J702" s="13">
        <v>152271.35948065107</v>
      </c>
      <c r="K702" s="13">
        <v>152124.30065712167</v>
      </c>
      <c r="L702" s="13">
        <v>151619.28180121863</v>
      </c>
      <c r="M702" s="13">
        <v>151211.96957960867</v>
      </c>
      <c r="N702" s="13">
        <v>150800.20487372632</v>
      </c>
      <c r="O702" s="13">
        <v>148681.98046724242</v>
      </c>
      <c r="P702" s="13">
        <v>147608.45105547769</v>
      </c>
      <c r="Q702" s="14">
        <v>146609.82790788446</v>
      </c>
      <c r="R702" s="14">
        <v>146615.26078431375</v>
      </c>
      <c r="S702" s="14">
        <v>147791.73137254902</v>
      </c>
      <c r="T702" s="14">
        <v>149325.92647058822</v>
      </c>
      <c r="U702" s="14">
        <v>150116.10294117648</v>
      </c>
      <c r="V702" s="14">
        <v>150191.17647058822</v>
      </c>
      <c r="W702" s="14">
        <v>149426.4705882353</v>
      </c>
      <c r="X702" s="14">
        <v>149220.58823529413</v>
      </c>
      <c r="Y702" s="14">
        <v>150100</v>
      </c>
      <c r="Z702" s="14">
        <v>150555.88235294117</v>
      </c>
      <c r="AA702" s="14">
        <v>150505.88235294117</v>
      </c>
      <c r="AB702" s="14">
        <v>150305.88235294117</v>
      </c>
      <c r="AC702" s="14">
        <v>150114.70588235295</v>
      </c>
    </row>
    <row r="703" spans="1:29" s="14" customFormat="1">
      <c r="A703" s="1" t="s">
        <v>524</v>
      </c>
      <c r="B703" s="1" t="s">
        <v>546</v>
      </c>
      <c r="C703" s="1"/>
      <c r="D703" s="1" t="s">
        <v>559</v>
      </c>
      <c r="E703" s="1"/>
      <c r="F703" s="1">
        <v>164</v>
      </c>
      <c r="G703" s="1" t="s">
        <v>837</v>
      </c>
      <c r="H703" s="1" t="str">
        <f t="shared" si="11"/>
        <v>164아파트평균매매가격</v>
      </c>
      <c r="I703" s="1" t="s">
        <v>1386</v>
      </c>
      <c r="J703" s="13">
        <v>190307.69230769231</v>
      </c>
      <c r="K703" s="13">
        <v>190564.10256410256</v>
      </c>
      <c r="L703" s="13">
        <v>190634.61538461538</v>
      </c>
      <c r="M703" s="13">
        <v>190762.8205128205</v>
      </c>
      <c r="N703" s="13">
        <v>190615.38461538462</v>
      </c>
      <c r="O703" s="13">
        <v>190519.23076923078</v>
      </c>
      <c r="P703" s="13">
        <v>189596.15384615384</v>
      </c>
      <c r="Q703" s="14">
        <v>188788.46153846153</v>
      </c>
      <c r="R703" s="14">
        <v>188371.79487179487</v>
      </c>
      <c r="S703" s="14">
        <v>188371.79487179487</v>
      </c>
      <c r="T703" s="14">
        <v>188333.33333333334</v>
      </c>
      <c r="U703" s="14">
        <v>188320.51282051281</v>
      </c>
      <c r="V703" s="14">
        <v>188179.48717948719</v>
      </c>
      <c r="W703" s="14">
        <v>188094.87179487178</v>
      </c>
      <c r="X703" s="14">
        <v>188050.25641025641</v>
      </c>
      <c r="Y703" s="14">
        <v>187802.8205128205</v>
      </c>
      <c r="Z703" s="14">
        <v>188021.79487179487</v>
      </c>
      <c r="AA703" s="14">
        <v>188044.87179487178</v>
      </c>
      <c r="AB703" s="14">
        <v>187802.56410256409</v>
      </c>
      <c r="AC703" s="14">
        <v>187134.61538461538</v>
      </c>
    </row>
    <row r="704" spans="1:29" s="14" customFormat="1">
      <c r="A704" s="1" t="s">
        <v>524</v>
      </c>
      <c r="B704" s="1" t="s">
        <v>546</v>
      </c>
      <c r="C704" s="1"/>
      <c r="D704" s="1" t="s">
        <v>636</v>
      </c>
      <c r="E704" s="1"/>
      <c r="F704" s="1">
        <v>165</v>
      </c>
      <c r="G704" s="1" t="s">
        <v>837</v>
      </c>
      <c r="H704" s="1" t="str">
        <f t="shared" si="11"/>
        <v>165아파트평균매매가격</v>
      </c>
      <c r="I704" s="1" t="s">
        <v>1386</v>
      </c>
      <c r="J704" s="13">
        <v>222275.72359564106</v>
      </c>
      <c r="K704" s="13">
        <v>221875.72359564106</v>
      </c>
      <c r="L704" s="13">
        <v>221558.92235701261</v>
      </c>
      <c r="M704" s="13">
        <v>220233.29791631913</v>
      </c>
      <c r="N704" s="13">
        <v>219400.2587342468</v>
      </c>
      <c r="O704" s="13">
        <v>217502.00313489276</v>
      </c>
      <c r="P704" s="13">
        <v>215692.91724117417</v>
      </c>
      <c r="Q704" s="14">
        <v>212326.52501790191</v>
      </c>
      <c r="R704" s="14">
        <v>212100.61798842344</v>
      </c>
      <c r="S704" s="14">
        <v>211966.66666666666</v>
      </c>
      <c r="T704" s="14">
        <v>212016.66666666666</v>
      </c>
      <c r="U704" s="14">
        <v>211883.33333333334</v>
      </c>
      <c r="V704" s="14">
        <v>211933.33333333334</v>
      </c>
      <c r="W704" s="14">
        <v>211583.33333333334</v>
      </c>
      <c r="X704" s="14">
        <v>211558.33333333334</v>
      </c>
      <c r="Y704" s="14">
        <v>211741.66666666666</v>
      </c>
      <c r="Z704" s="14">
        <v>211575</v>
      </c>
      <c r="AA704" s="14">
        <v>211408.33333333334</v>
      </c>
      <c r="AB704" s="14">
        <v>210790</v>
      </c>
      <c r="AC704" s="14">
        <v>210436.66666666666</v>
      </c>
    </row>
    <row r="705" spans="1:29" s="14" customFormat="1">
      <c r="A705" s="1" t="s">
        <v>524</v>
      </c>
      <c r="B705" s="1" t="s">
        <v>546</v>
      </c>
      <c r="C705" s="1"/>
      <c r="D705" s="1" t="s">
        <v>648</v>
      </c>
      <c r="E705" s="1"/>
      <c r="F705" s="1">
        <v>166</v>
      </c>
      <c r="G705" s="1" t="s">
        <v>837</v>
      </c>
      <c r="H705" s="1" t="str">
        <f t="shared" si="11"/>
        <v>166아파트평균매매가격</v>
      </c>
      <c r="I705" s="1" t="s">
        <v>1386</v>
      </c>
      <c r="J705" s="13">
        <v>257541.66666666666</v>
      </c>
      <c r="K705" s="13">
        <v>251802.08333333334</v>
      </c>
      <c r="L705" s="13">
        <v>250822.91666666666</v>
      </c>
      <c r="M705" s="13">
        <v>250302.08333333334</v>
      </c>
      <c r="N705" s="13">
        <v>249843.75</v>
      </c>
      <c r="O705" s="13">
        <v>246989.58333333334</v>
      </c>
      <c r="P705" s="13">
        <v>245875</v>
      </c>
      <c r="Q705" s="14">
        <v>243937.5</v>
      </c>
      <c r="R705" s="14">
        <v>243218.75</v>
      </c>
      <c r="S705" s="14">
        <v>243406.25</v>
      </c>
      <c r="T705" s="14">
        <v>244072.91666666666</v>
      </c>
      <c r="U705" s="14">
        <v>244187.5</v>
      </c>
      <c r="V705" s="14">
        <v>244406.25</v>
      </c>
      <c r="W705" s="14">
        <v>244541.66666666666</v>
      </c>
      <c r="X705" s="14">
        <v>245302.08333333334</v>
      </c>
      <c r="Y705" s="14">
        <v>247052.08333333334</v>
      </c>
      <c r="Z705" s="14">
        <v>247802.08333333334</v>
      </c>
      <c r="AA705" s="14">
        <v>248333.33333333334</v>
      </c>
      <c r="AB705" s="14">
        <v>246984.375</v>
      </c>
      <c r="AC705" s="14">
        <v>246119.79166666666</v>
      </c>
    </row>
    <row r="706" spans="1:29" s="14" customFormat="1">
      <c r="A706" s="1" t="s">
        <v>524</v>
      </c>
      <c r="B706" s="1" t="s">
        <v>546</v>
      </c>
      <c r="C706" s="1"/>
      <c r="D706" s="1" t="s">
        <v>649</v>
      </c>
      <c r="E706" s="1"/>
      <c r="F706" s="1">
        <v>167</v>
      </c>
      <c r="G706" s="1" t="s">
        <v>837</v>
      </c>
      <c r="H706" s="1" t="str">
        <f t="shared" si="11"/>
        <v>167아파트평균매매가격</v>
      </c>
      <c r="I706" s="1" t="s">
        <v>1386</v>
      </c>
      <c r="J706" s="13">
        <v>140000</v>
      </c>
      <c r="K706" s="13">
        <v>140000</v>
      </c>
      <c r="L706" s="13">
        <v>139805.55555555556</v>
      </c>
      <c r="M706" s="13">
        <v>139777.77777777778</v>
      </c>
      <c r="N706" s="13">
        <v>139430.55555555556</v>
      </c>
      <c r="O706" s="13">
        <v>139361.11111111112</v>
      </c>
      <c r="P706" s="13">
        <v>139222.22222222222</v>
      </c>
      <c r="Q706" s="14">
        <v>139194.44444444444</v>
      </c>
      <c r="R706" s="14">
        <v>139194.44444444444</v>
      </c>
      <c r="S706" s="14">
        <v>139194.44444444444</v>
      </c>
      <c r="T706" s="14">
        <v>139250</v>
      </c>
      <c r="U706" s="14">
        <v>139208.33333333334</v>
      </c>
      <c r="V706" s="14">
        <v>139208.33333333334</v>
      </c>
      <c r="W706" s="14">
        <v>139208.33333333334</v>
      </c>
      <c r="X706" s="14">
        <v>139236.11111111112</v>
      </c>
      <c r="Y706" s="14">
        <v>139541.66666666666</v>
      </c>
      <c r="Z706" s="14">
        <v>139833.33333333334</v>
      </c>
      <c r="AA706" s="14">
        <v>139806.94444444444</v>
      </c>
      <c r="AB706" s="14">
        <v>139536.11111111112</v>
      </c>
      <c r="AC706" s="14">
        <v>139055.55555555556</v>
      </c>
    </row>
    <row r="707" spans="1:29" s="14" customFormat="1">
      <c r="A707" s="1" t="s">
        <v>524</v>
      </c>
      <c r="B707" s="1" t="s">
        <v>547</v>
      </c>
      <c r="C707" s="1"/>
      <c r="D707" s="1"/>
      <c r="E707" s="1"/>
      <c r="F707" s="1">
        <v>168</v>
      </c>
      <c r="G707" s="1" t="s">
        <v>837</v>
      </c>
      <c r="H707" s="1" t="str">
        <f t="shared" si="11"/>
        <v>168아파트평균매매가격</v>
      </c>
      <c r="I707" s="1" t="s">
        <v>1386</v>
      </c>
      <c r="J707" s="13">
        <v>136543.83195732691</v>
      </c>
      <c r="K707" s="13">
        <v>136555.33037543844</v>
      </c>
      <c r="L707" s="13">
        <v>137294.32937129808</v>
      </c>
      <c r="M707" s="13">
        <v>137672.16110558942</v>
      </c>
      <c r="N707" s="13">
        <v>138470.39901673188</v>
      </c>
      <c r="O707" s="13">
        <v>139120.20116148301</v>
      </c>
      <c r="P707" s="13">
        <v>139444.37942025706</v>
      </c>
      <c r="Q707" s="14">
        <v>139400.16563687168</v>
      </c>
      <c r="R707" s="14">
        <v>139372.81199497444</v>
      </c>
      <c r="S707" s="14">
        <v>139396.16965976666</v>
      </c>
      <c r="T707" s="14">
        <v>139550.94496638863</v>
      </c>
      <c r="U707" s="14">
        <v>140319.62931226895</v>
      </c>
      <c r="V707" s="14">
        <v>140341.00300452139</v>
      </c>
      <c r="W707" s="14">
        <v>140478.06537084328</v>
      </c>
      <c r="X707" s="14">
        <v>140606.14447668422</v>
      </c>
      <c r="Y707" s="14">
        <v>140910.54529248219</v>
      </c>
      <c r="Z707" s="14">
        <v>141098.9584418883</v>
      </c>
      <c r="AA707" s="14">
        <v>141152.05399796308</v>
      </c>
      <c r="AB707" s="14">
        <v>141124.3781784591</v>
      </c>
      <c r="AC707" s="14">
        <v>141049.8382843759</v>
      </c>
    </row>
    <row r="708" spans="1:29" s="14" customFormat="1">
      <c r="A708" s="1" t="s">
        <v>524</v>
      </c>
      <c r="B708" s="1" t="s">
        <v>547</v>
      </c>
      <c r="C708" s="1"/>
      <c r="D708" s="1" t="s">
        <v>630</v>
      </c>
      <c r="E708" s="1"/>
      <c r="F708" s="1">
        <v>169</v>
      </c>
      <c r="G708" s="1" t="s">
        <v>837</v>
      </c>
      <c r="H708" s="1" t="str">
        <f t="shared" si="11"/>
        <v>169아파트평균매매가격</v>
      </c>
      <c r="I708" s="1" t="s">
        <v>1386</v>
      </c>
      <c r="J708" s="13">
        <v>151115.38461538462</v>
      </c>
      <c r="K708" s="13">
        <v>151115.38461538462</v>
      </c>
      <c r="L708" s="13">
        <v>152769.23076923078</v>
      </c>
      <c r="M708" s="13">
        <v>154096.15384615384</v>
      </c>
      <c r="N708" s="13">
        <v>154673.07692307694</v>
      </c>
      <c r="O708" s="13">
        <v>156288.46153846153</v>
      </c>
      <c r="P708" s="13">
        <v>156750</v>
      </c>
      <c r="Q708" s="14">
        <v>156461.53846153847</v>
      </c>
      <c r="R708" s="14">
        <v>156903.84615384616</v>
      </c>
      <c r="S708" s="14">
        <v>156942.30769230769</v>
      </c>
      <c r="T708" s="14">
        <v>157461.53846153847</v>
      </c>
      <c r="U708" s="14">
        <v>157750</v>
      </c>
      <c r="V708" s="14">
        <v>157942.30769230769</v>
      </c>
      <c r="W708" s="14">
        <v>158173.07692307694</v>
      </c>
      <c r="X708" s="14">
        <v>158384.61538461538</v>
      </c>
      <c r="Y708" s="14">
        <v>158576.92307692306</v>
      </c>
      <c r="Z708" s="14">
        <v>158788.46153846153</v>
      </c>
      <c r="AA708" s="14">
        <v>159173.07692307694</v>
      </c>
      <c r="AB708" s="14">
        <v>159115.38461538462</v>
      </c>
      <c r="AC708" s="14">
        <v>158961.53846153847</v>
      </c>
    </row>
    <row r="709" spans="1:29" s="14" customFormat="1">
      <c r="A709" s="1" t="s">
        <v>524</v>
      </c>
      <c r="B709" s="1" t="s">
        <v>547</v>
      </c>
      <c r="C709" s="1"/>
      <c r="D709" s="1" t="s">
        <v>636</v>
      </c>
      <c r="E709" s="1"/>
      <c r="F709" s="1">
        <v>170</v>
      </c>
      <c r="G709" s="1" t="s">
        <v>837</v>
      </c>
      <c r="H709" s="1" t="str">
        <f t="shared" si="11"/>
        <v>170아파트평균매매가격</v>
      </c>
      <c r="I709" s="1" t="s">
        <v>1386</v>
      </c>
      <c r="J709" s="13">
        <v>159945.45454545456</v>
      </c>
      <c r="K709" s="13">
        <v>159945.45454545456</v>
      </c>
      <c r="L709" s="13">
        <v>160430.90909090909</v>
      </c>
      <c r="M709" s="13">
        <v>160613.63636363635</v>
      </c>
      <c r="N709" s="13">
        <v>161680.90909090909</v>
      </c>
      <c r="O709" s="13">
        <v>163218.18181818182</v>
      </c>
      <c r="P709" s="13">
        <v>163972.72727272726</v>
      </c>
      <c r="Q709" s="14">
        <v>164036.36363636365</v>
      </c>
      <c r="R709" s="14">
        <v>164309.09090909091</v>
      </c>
      <c r="S709" s="14">
        <v>164281.81818181818</v>
      </c>
      <c r="T709" s="14">
        <v>164454.54545454544</v>
      </c>
      <c r="U709" s="14">
        <v>164822.72727272726</v>
      </c>
      <c r="V709" s="14">
        <v>164822.72727272726</v>
      </c>
      <c r="W709" s="14">
        <v>165059.09090909091</v>
      </c>
      <c r="X709" s="14">
        <v>165345.45454545456</v>
      </c>
      <c r="Y709" s="14">
        <v>166218.18181818182</v>
      </c>
      <c r="Z709" s="14">
        <v>166400</v>
      </c>
      <c r="AA709" s="14">
        <v>166454.54545454544</v>
      </c>
      <c r="AB709" s="14">
        <v>166436.36363636365</v>
      </c>
      <c r="AC709" s="14">
        <v>166290.90909090909</v>
      </c>
    </row>
    <row r="710" spans="1:29" s="14" customFormat="1">
      <c r="A710" s="1" t="s">
        <v>524</v>
      </c>
      <c r="B710" s="1" t="s">
        <v>547</v>
      </c>
      <c r="C710" s="1"/>
      <c r="D710" s="1" t="s">
        <v>631</v>
      </c>
      <c r="E710" s="1"/>
      <c r="F710" s="1">
        <v>171</v>
      </c>
      <c r="G710" s="1" t="s">
        <v>837</v>
      </c>
      <c r="H710" s="1" t="str">
        <f t="shared" si="11"/>
        <v>171아파트평균매매가격</v>
      </c>
      <c r="I710" s="1" t="s">
        <v>1386</v>
      </c>
      <c r="J710" s="13">
        <v>139487.1794871795</v>
      </c>
      <c r="K710" s="13">
        <v>139487.1794871795</v>
      </c>
      <c r="L710" s="13">
        <v>140023.07692307694</v>
      </c>
      <c r="M710" s="13">
        <v>140307.69230769231</v>
      </c>
      <c r="N710" s="13">
        <v>141307.69230769231</v>
      </c>
      <c r="O710" s="13">
        <v>141384.61538461538</v>
      </c>
      <c r="P710" s="13">
        <v>141564.10256410256</v>
      </c>
      <c r="Q710" s="14">
        <v>141506.41025641025</v>
      </c>
      <c r="R710" s="14">
        <v>141869.23076923078</v>
      </c>
      <c r="S710" s="14">
        <v>142293.58974358975</v>
      </c>
      <c r="T710" s="14">
        <v>143173.07692307694</v>
      </c>
      <c r="U710" s="14">
        <v>143621.79487179487</v>
      </c>
      <c r="V710" s="14">
        <v>143788.46153846153</v>
      </c>
      <c r="W710" s="14">
        <v>143892.30769230769</v>
      </c>
      <c r="X710" s="14">
        <v>143946.15384615384</v>
      </c>
      <c r="Y710" s="14">
        <v>144092.30769230769</v>
      </c>
      <c r="Z710" s="14">
        <v>144519.23076923078</v>
      </c>
      <c r="AA710" s="14">
        <v>144673.07692307694</v>
      </c>
      <c r="AB710" s="14">
        <v>144608.97435897434</v>
      </c>
      <c r="AC710" s="14">
        <v>144557.69230769231</v>
      </c>
    </row>
    <row r="711" spans="1:29" s="14" customFormat="1">
      <c r="A711" s="1" t="s">
        <v>524</v>
      </c>
      <c r="B711" s="1" t="s">
        <v>547</v>
      </c>
      <c r="C711" s="1"/>
      <c r="D711" s="1" t="s">
        <v>645</v>
      </c>
      <c r="E711" s="1"/>
      <c r="F711" s="1">
        <v>172</v>
      </c>
      <c r="G711" s="1" t="s">
        <v>837</v>
      </c>
      <c r="H711" s="1" t="str">
        <f t="shared" si="11"/>
        <v>172아파트평균매매가격</v>
      </c>
      <c r="I711" s="1" t="s">
        <v>1386</v>
      </c>
      <c r="J711" s="13">
        <v>124306.22997520458</v>
      </c>
      <c r="K711" s="13">
        <v>124341.94426091887</v>
      </c>
      <c r="L711" s="13">
        <v>125006.58499062846</v>
      </c>
      <c r="M711" s="13">
        <v>125616.73222047789</v>
      </c>
      <c r="N711" s="13">
        <v>126136.47449338672</v>
      </c>
      <c r="O711" s="13">
        <v>126760.8112066828</v>
      </c>
      <c r="P711" s="13">
        <v>127380.14862916517</v>
      </c>
      <c r="Q711" s="14">
        <v>127300.95029780029</v>
      </c>
      <c r="R711" s="14">
        <v>127118.14498860901</v>
      </c>
      <c r="S711" s="14">
        <v>126992.84736956139</v>
      </c>
      <c r="T711" s="14">
        <v>127140.5</v>
      </c>
      <c r="U711" s="14">
        <v>127361.60714285714</v>
      </c>
      <c r="V711" s="14">
        <v>127156.25</v>
      </c>
      <c r="W711" s="14">
        <v>127191.96428571429</v>
      </c>
      <c r="X711" s="14">
        <v>127334.82142857143</v>
      </c>
      <c r="Y711" s="14">
        <v>127218.75</v>
      </c>
      <c r="Z711" s="14">
        <v>127178.57142857143</v>
      </c>
      <c r="AA711" s="14">
        <v>127116.07142857143</v>
      </c>
      <c r="AB711" s="14">
        <v>127125</v>
      </c>
      <c r="AC711" s="14">
        <v>127026.78571428571</v>
      </c>
    </row>
    <row r="712" spans="1:29" s="14" customFormat="1">
      <c r="A712" s="1" t="s">
        <v>524</v>
      </c>
      <c r="B712" s="1" t="s">
        <v>547</v>
      </c>
      <c r="C712" s="1"/>
      <c r="D712" s="1" t="s">
        <v>650</v>
      </c>
      <c r="E712" s="1"/>
      <c r="F712" s="1">
        <v>173</v>
      </c>
      <c r="G712" s="1" t="s">
        <v>837</v>
      </c>
      <c r="H712" s="1" t="str">
        <f t="shared" si="11"/>
        <v>173아파트평균매매가격</v>
      </c>
      <c r="I712" s="1" t="s">
        <v>1386</v>
      </c>
      <c r="J712" s="13">
        <v>127212.96296296296</v>
      </c>
      <c r="K712" s="13">
        <v>127212.96296296296</v>
      </c>
      <c r="L712" s="13">
        <v>128240.74074074074</v>
      </c>
      <c r="M712" s="13">
        <v>128425.92592592593</v>
      </c>
      <c r="N712" s="13">
        <v>129250</v>
      </c>
      <c r="O712" s="13">
        <v>129314.81481481482</v>
      </c>
      <c r="P712" s="13">
        <v>128962.96296296296</v>
      </c>
      <c r="Q712" s="14">
        <v>128907.4074074074</v>
      </c>
      <c r="R712" s="14">
        <v>128537.03703703704</v>
      </c>
      <c r="S712" s="14">
        <v>128574.07407407407</v>
      </c>
      <c r="T712" s="14">
        <v>128296.29629629629</v>
      </c>
      <c r="U712" s="14">
        <v>128444.44444444444</v>
      </c>
      <c r="V712" s="14">
        <v>128648.14814814815</v>
      </c>
      <c r="W712" s="14">
        <v>128814.81481481482</v>
      </c>
      <c r="X712" s="14">
        <v>128805.55555555556</v>
      </c>
      <c r="Y712" s="14">
        <v>129175.92592592593</v>
      </c>
      <c r="Z712" s="14">
        <v>129509.25925925926</v>
      </c>
      <c r="AA712" s="14">
        <v>129592.5925925926</v>
      </c>
      <c r="AB712" s="14">
        <v>129537.03703703704</v>
      </c>
      <c r="AC712" s="14">
        <v>129555.55555555556</v>
      </c>
    </row>
    <row r="713" spans="1:29" s="14" customFormat="1">
      <c r="A713" s="1" t="s">
        <v>524</v>
      </c>
      <c r="B713" s="1" t="s">
        <v>548</v>
      </c>
      <c r="C713" s="1"/>
      <c r="D713" s="1"/>
      <c r="E713" s="1"/>
      <c r="F713" s="1">
        <v>174</v>
      </c>
      <c r="G713" s="1" t="s">
        <v>837</v>
      </c>
      <c r="H713" s="1" t="str">
        <f t="shared" si="11"/>
        <v>174아파트평균매매가격</v>
      </c>
      <c r="I713" s="1" t="s">
        <v>1386</v>
      </c>
      <c r="J713" s="13">
        <v>173972.94427999525</v>
      </c>
      <c r="K713" s="13">
        <v>174681.13083192558</v>
      </c>
      <c r="L713" s="13">
        <v>175627.19824665185</v>
      </c>
      <c r="M713" s="13">
        <v>176435.34126010511</v>
      </c>
      <c r="N713" s="13">
        <v>176799.50260737338</v>
      </c>
      <c r="O713" s="13">
        <v>176921.7773410565</v>
      </c>
      <c r="P713" s="13">
        <v>176913.31629606528</v>
      </c>
      <c r="Q713" s="14">
        <v>177268.38010889021</v>
      </c>
      <c r="R713" s="14">
        <v>177496.61558261889</v>
      </c>
      <c r="S713" s="14">
        <v>177838.15796075357</v>
      </c>
      <c r="T713" s="14">
        <v>178142.24900247937</v>
      </c>
      <c r="U713" s="14">
        <v>178615.91534942578</v>
      </c>
      <c r="V713" s="14">
        <v>179566.94871445233</v>
      </c>
      <c r="W713" s="14">
        <v>179949.80723194679</v>
      </c>
      <c r="X713" s="14">
        <v>180251.09373544011</v>
      </c>
      <c r="Y713" s="14">
        <v>181878.56480776359</v>
      </c>
      <c r="Z713" s="14">
        <v>183502.04498132752</v>
      </c>
      <c r="AA713" s="14">
        <v>185336.62366136184</v>
      </c>
      <c r="AB713" s="14">
        <v>187903.7468646488</v>
      </c>
      <c r="AC713" s="14">
        <v>189281.85124469953</v>
      </c>
    </row>
    <row r="714" spans="1:29" s="14" customFormat="1">
      <c r="A714" s="1" t="s">
        <v>524</v>
      </c>
      <c r="B714" s="1" t="s">
        <v>548</v>
      </c>
      <c r="C714" s="1"/>
      <c r="D714" s="1" t="s">
        <v>559</v>
      </c>
      <c r="E714" s="1"/>
      <c r="F714" s="1">
        <v>175</v>
      </c>
      <c r="G714" s="1" t="s">
        <v>837</v>
      </c>
      <c r="H714" s="1" t="str">
        <f t="shared" si="11"/>
        <v>175아파트평균매매가격</v>
      </c>
      <c r="I714" s="1" t="s">
        <v>1386</v>
      </c>
      <c r="J714" s="13">
        <v>198934.78260869565</v>
      </c>
      <c r="K714" s="13">
        <v>199086.95652173914</v>
      </c>
      <c r="L714" s="13">
        <v>199202.17391304349</v>
      </c>
      <c r="M714" s="13">
        <v>199906.52173913043</v>
      </c>
      <c r="N714" s="13">
        <v>200063.04347826086</v>
      </c>
      <c r="O714" s="13">
        <v>200078.26086956522</v>
      </c>
      <c r="P714" s="13">
        <v>200132.60869565216</v>
      </c>
      <c r="Q714" s="14">
        <v>200626.08695652173</v>
      </c>
      <c r="R714" s="14">
        <v>200626.08695652173</v>
      </c>
      <c r="S714" s="14">
        <v>200797.82608695651</v>
      </c>
      <c r="T714" s="14">
        <v>201236.95652173914</v>
      </c>
      <c r="U714" s="14">
        <v>203380.4347826087</v>
      </c>
      <c r="V714" s="14">
        <v>204467.39130434784</v>
      </c>
      <c r="W714" s="14">
        <v>204750</v>
      </c>
      <c r="X714" s="14">
        <v>205021.73913043478</v>
      </c>
      <c r="Y714" s="14">
        <v>206108.69565217392</v>
      </c>
      <c r="Z714" s="14">
        <v>206652.17391304349</v>
      </c>
      <c r="AA714" s="14">
        <v>206717.39130434784</v>
      </c>
      <c r="AB714" s="14">
        <v>207326.08695652173</v>
      </c>
      <c r="AC714" s="14">
        <v>208239.13043478262</v>
      </c>
    </row>
    <row r="715" spans="1:29" s="14" customFormat="1">
      <c r="A715" s="1" t="s">
        <v>524</v>
      </c>
      <c r="B715" s="1" t="s">
        <v>548</v>
      </c>
      <c r="C715" s="1"/>
      <c r="D715" s="1" t="s">
        <v>630</v>
      </c>
      <c r="E715" s="1"/>
      <c r="F715" s="1">
        <v>176</v>
      </c>
      <c r="G715" s="1" t="s">
        <v>837</v>
      </c>
      <c r="H715" s="1" t="str">
        <f t="shared" si="11"/>
        <v>176아파트평균매매가격</v>
      </c>
      <c r="I715" s="1" t="s">
        <v>1386</v>
      </c>
      <c r="J715" s="13">
        <v>138803.57142857142</v>
      </c>
      <c r="K715" s="13">
        <v>139309.52380952382</v>
      </c>
      <c r="L715" s="13">
        <v>140267.85714285713</v>
      </c>
      <c r="M715" s="13">
        <v>140827.38095238095</v>
      </c>
      <c r="N715" s="13">
        <v>141363.09523809524</v>
      </c>
      <c r="O715" s="13">
        <v>141654.76190476189</v>
      </c>
      <c r="P715" s="13">
        <v>142269.04761904763</v>
      </c>
      <c r="Q715" s="14">
        <v>142560</v>
      </c>
      <c r="R715" s="14">
        <v>142750.47619047618</v>
      </c>
      <c r="S715" s="14">
        <v>142685</v>
      </c>
      <c r="T715" s="14">
        <v>142898.09523809524</v>
      </c>
      <c r="U715" s="14">
        <v>143625.47619047618</v>
      </c>
      <c r="V715" s="14">
        <v>143911.19047619047</v>
      </c>
      <c r="W715" s="14">
        <v>143911.19047619047</v>
      </c>
      <c r="X715" s="14">
        <v>144411.19047619047</v>
      </c>
      <c r="Y715" s="14">
        <v>148095.23809523811</v>
      </c>
      <c r="Z715" s="14">
        <v>149571.42857142858</v>
      </c>
      <c r="AA715" s="14">
        <v>151404.76190476189</v>
      </c>
      <c r="AB715" s="14">
        <v>152500</v>
      </c>
      <c r="AC715" s="14">
        <v>153309.52380952382</v>
      </c>
    </row>
    <row r="716" spans="1:29" s="14" customFormat="1">
      <c r="A716" s="1" t="s">
        <v>524</v>
      </c>
      <c r="B716" s="1" t="s">
        <v>548</v>
      </c>
      <c r="C716" s="1"/>
      <c r="D716" s="1" t="s">
        <v>636</v>
      </c>
      <c r="E716" s="1"/>
      <c r="F716" s="1">
        <v>177</v>
      </c>
      <c r="G716" s="1" t="s">
        <v>837</v>
      </c>
      <c r="H716" s="1" t="str">
        <f t="shared" si="11"/>
        <v>177아파트평균매매가격</v>
      </c>
      <c r="I716" s="1" t="s">
        <v>1386</v>
      </c>
      <c r="J716" s="13">
        <v>148453.125</v>
      </c>
      <c r="K716" s="13">
        <v>149171.875</v>
      </c>
      <c r="L716" s="13">
        <v>149750</v>
      </c>
      <c r="M716" s="13">
        <v>150237.5</v>
      </c>
      <c r="N716" s="13">
        <v>150354.6875</v>
      </c>
      <c r="O716" s="13">
        <v>150495.3125</v>
      </c>
      <c r="P716" s="13">
        <v>150489.0625</v>
      </c>
      <c r="Q716" s="14">
        <v>150816.25</v>
      </c>
      <c r="R716" s="14">
        <v>150816.25</v>
      </c>
      <c r="S716" s="14">
        <v>151327.5</v>
      </c>
      <c r="T716" s="14">
        <v>152037.5</v>
      </c>
      <c r="U716" s="14">
        <v>153867.1875</v>
      </c>
      <c r="V716" s="14">
        <v>155109.375</v>
      </c>
      <c r="W716" s="14">
        <v>155367.1875</v>
      </c>
      <c r="X716" s="14">
        <v>155554.6875</v>
      </c>
      <c r="Y716" s="14">
        <v>156351.5625</v>
      </c>
      <c r="Z716" s="14">
        <v>157210.9375</v>
      </c>
      <c r="AA716" s="14">
        <v>157960.9375</v>
      </c>
      <c r="AB716" s="14">
        <v>158421.875</v>
      </c>
      <c r="AC716" s="14">
        <v>158593.75</v>
      </c>
    </row>
    <row r="717" spans="1:29" s="14" customFormat="1">
      <c r="A717" s="1" t="s">
        <v>524</v>
      </c>
      <c r="B717" s="1" t="s">
        <v>548</v>
      </c>
      <c r="C717" s="1"/>
      <c r="D717" s="1" t="s">
        <v>631</v>
      </c>
      <c r="E717" s="1"/>
      <c r="F717" s="1">
        <v>178</v>
      </c>
      <c r="G717" s="1" t="s">
        <v>837</v>
      </c>
      <c r="H717" s="1" t="str">
        <f t="shared" si="11"/>
        <v>178아파트평균매매가격</v>
      </c>
      <c r="I717" s="1" t="s">
        <v>1386</v>
      </c>
      <c r="J717" s="13">
        <v>151750</v>
      </c>
      <c r="K717" s="13">
        <v>152288.46153846153</v>
      </c>
      <c r="L717" s="13">
        <v>152673.07692307694</v>
      </c>
      <c r="M717" s="13">
        <v>153000</v>
      </c>
      <c r="N717" s="13">
        <v>153326.92307692306</v>
      </c>
      <c r="O717" s="13">
        <v>153701.92307692306</v>
      </c>
      <c r="P717" s="13">
        <v>153855.76923076922</v>
      </c>
      <c r="Q717" s="14">
        <v>154326.92307692306</v>
      </c>
      <c r="R717" s="14">
        <v>154538.46153846153</v>
      </c>
      <c r="S717" s="14">
        <v>155384.61538461538</v>
      </c>
      <c r="T717" s="14">
        <v>156250</v>
      </c>
      <c r="U717" s="14">
        <v>157507.69230769231</v>
      </c>
      <c r="V717" s="14">
        <v>160105.76923076922</v>
      </c>
      <c r="W717" s="14">
        <v>160326.92307692306</v>
      </c>
      <c r="X717" s="14">
        <v>160442.30769230769</v>
      </c>
      <c r="Y717" s="14">
        <v>161519.23076923078</v>
      </c>
      <c r="Z717" s="14">
        <v>163461.53846153847</v>
      </c>
      <c r="AA717" s="14">
        <v>164538.46153846153</v>
      </c>
      <c r="AB717" s="14">
        <v>166038.46153846153</v>
      </c>
      <c r="AC717" s="14">
        <v>166961.53846153847</v>
      </c>
    </row>
    <row r="718" spans="1:29" s="14" customFormat="1">
      <c r="A718" s="1" t="s">
        <v>524</v>
      </c>
      <c r="B718" s="1" t="s">
        <v>548</v>
      </c>
      <c r="C718" s="1"/>
      <c r="D718" s="1" t="s">
        <v>645</v>
      </c>
      <c r="E718" s="1"/>
      <c r="F718" s="1">
        <v>179</v>
      </c>
      <c r="G718" s="1" t="s">
        <v>837</v>
      </c>
      <c r="H718" s="1" t="str">
        <f t="shared" si="11"/>
        <v>179아파트평균매매가격</v>
      </c>
      <c r="I718" s="1" t="s">
        <v>1386</v>
      </c>
      <c r="J718" s="13">
        <v>157028.30039636951</v>
      </c>
      <c r="K718" s="13">
        <v>158059.71689231289</v>
      </c>
      <c r="L718" s="13">
        <v>159248.31338354095</v>
      </c>
      <c r="M718" s="13">
        <v>159441.29583968132</v>
      </c>
      <c r="N718" s="13">
        <v>159757.0853133655</v>
      </c>
      <c r="O718" s="13">
        <v>159967.611629155</v>
      </c>
      <c r="P718" s="13">
        <v>160037.78706775149</v>
      </c>
      <c r="Q718" s="14">
        <v>160156.98967473352</v>
      </c>
      <c r="R718" s="14">
        <v>160481.05559167481</v>
      </c>
      <c r="S718" s="14">
        <v>160925.30822532871</v>
      </c>
      <c r="T718" s="14">
        <v>161141.28070175438</v>
      </c>
      <c r="U718" s="14">
        <v>161921.05263157896</v>
      </c>
      <c r="V718" s="14">
        <v>163061.40350877194</v>
      </c>
      <c r="W718" s="14">
        <v>163842.10526315789</v>
      </c>
      <c r="X718" s="14">
        <v>164504.38596491228</v>
      </c>
      <c r="Y718" s="14">
        <v>166184.21052631579</v>
      </c>
      <c r="Z718" s="14">
        <v>167995.61403508772</v>
      </c>
      <c r="AA718" s="14">
        <v>170008.77192982455</v>
      </c>
      <c r="AB718" s="14">
        <v>174342.10526315789</v>
      </c>
      <c r="AC718" s="14">
        <v>176842.10526315789</v>
      </c>
    </row>
    <row r="719" spans="1:29" s="14" customFormat="1">
      <c r="A719" s="1" t="s">
        <v>524</v>
      </c>
      <c r="B719" s="1" t="s">
        <v>548</v>
      </c>
      <c r="C719" s="1"/>
      <c r="D719" s="1" t="s">
        <v>651</v>
      </c>
      <c r="E719" s="1"/>
      <c r="F719" s="1">
        <v>180</v>
      </c>
      <c r="G719" s="1" t="s">
        <v>837</v>
      </c>
      <c r="H719" s="1" t="str">
        <f t="shared" ref="H719:H784" si="12">F719&amp;G719&amp;I719</f>
        <v>180아파트평균매매가격</v>
      </c>
      <c r="I719" s="1" t="s">
        <v>1386</v>
      </c>
      <c r="J719" s="13">
        <v>235033.89830508476</v>
      </c>
      <c r="K719" s="13">
        <v>235254.2372881356</v>
      </c>
      <c r="L719" s="13">
        <v>235898.30508474575</v>
      </c>
      <c r="M719" s="13">
        <v>236144.06779661018</v>
      </c>
      <c r="N719" s="13">
        <v>235923.72881355931</v>
      </c>
      <c r="O719" s="13">
        <v>235991.5254237288</v>
      </c>
      <c r="P719" s="13">
        <v>235101.69491525425</v>
      </c>
      <c r="Q719" s="14">
        <v>235288.13559322033</v>
      </c>
      <c r="R719" s="14">
        <v>235254.2372881356</v>
      </c>
      <c r="S719" s="14">
        <v>235288.13559322033</v>
      </c>
      <c r="T719" s="14">
        <v>235279.66101694916</v>
      </c>
      <c r="U719" s="14">
        <v>235796.61016949153</v>
      </c>
      <c r="V719" s="14">
        <v>236533.89830508476</v>
      </c>
      <c r="W719" s="14">
        <v>236491.5254237288</v>
      </c>
      <c r="X719" s="14">
        <v>236389.83050847458</v>
      </c>
      <c r="Y719" s="14">
        <v>238161.01694915254</v>
      </c>
      <c r="Z719" s="14">
        <v>239644.06779661018</v>
      </c>
      <c r="AA719" s="14">
        <v>241533.89830508476</v>
      </c>
      <c r="AB719" s="14">
        <v>243127.11864406778</v>
      </c>
      <c r="AC719" s="14">
        <v>244347.45762711865</v>
      </c>
    </row>
    <row r="720" spans="1:29" s="14" customFormat="1">
      <c r="A720" s="1" t="s">
        <v>524</v>
      </c>
      <c r="B720" s="1" t="s">
        <v>548</v>
      </c>
      <c r="C720" s="1"/>
      <c r="D720" s="1" t="s">
        <v>652</v>
      </c>
      <c r="E720" s="1"/>
      <c r="F720" s="1">
        <v>181</v>
      </c>
      <c r="G720" s="1" t="s">
        <v>837</v>
      </c>
      <c r="H720" s="1" t="str">
        <f t="shared" si="12"/>
        <v>181아파트평균매매가격</v>
      </c>
      <c r="I720" s="1" t="s">
        <v>1386</v>
      </c>
      <c r="J720" s="13">
        <v>170205.88235294117</v>
      </c>
      <c r="K720" s="13">
        <v>171051.4705882353</v>
      </c>
      <c r="L720" s="13">
        <v>172080.88235294117</v>
      </c>
      <c r="M720" s="13">
        <v>173764.70588235295</v>
      </c>
      <c r="N720" s="13">
        <v>174308.82352941178</v>
      </c>
      <c r="O720" s="13">
        <v>174320.58823529413</v>
      </c>
      <c r="P720" s="13">
        <v>174600</v>
      </c>
      <c r="Q720" s="14">
        <v>175110.29411764705</v>
      </c>
      <c r="R720" s="14">
        <v>175345.58823529413</v>
      </c>
      <c r="S720" s="14">
        <v>175904.41176470587</v>
      </c>
      <c r="T720" s="14">
        <v>176301.4705882353</v>
      </c>
      <c r="U720" s="14">
        <v>177779.41176470587</v>
      </c>
      <c r="V720" s="14">
        <v>178908.08823529413</v>
      </c>
      <c r="W720" s="14">
        <v>179408.08823529413</v>
      </c>
      <c r="X720" s="14">
        <v>179606.61764705883</v>
      </c>
      <c r="Y720" s="14">
        <v>180411.76470588235</v>
      </c>
      <c r="Z720" s="14">
        <v>182360.29411764705</v>
      </c>
      <c r="AA720" s="14">
        <v>184650.73529411765</v>
      </c>
      <c r="AB720" s="14">
        <v>188239.70588235295</v>
      </c>
      <c r="AC720" s="14">
        <v>189658.82352941178</v>
      </c>
    </row>
    <row r="721" spans="1:29" s="14" customFormat="1">
      <c r="A721" s="1" t="s">
        <v>524</v>
      </c>
      <c r="B721" s="1" t="s">
        <v>548</v>
      </c>
      <c r="C721" s="1"/>
      <c r="D721" s="1" t="s">
        <v>653</v>
      </c>
      <c r="E721" s="1"/>
      <c r="F721" s="1">
        <v>182</v>
      </c>
      <c r="G721" s="1" t="s">
        <v>837</v>
      </c>
      <c r="H721" s="1" t="str">
        <f t="shared" si="12"/>
        <v>182아파트평균매매가격</v>
      </c>
      <c r="I721" s="1" t="s">
        <v>1386</v>
      </c>
      <c r="J721" s="13">
        <v>126014.28571428571</v>
      </c>
      <c r="K721" s="13">
        <v>127200</v>
      </c>
      <c r="L721" s="13">
        <v>128642.85714285714</v>
      </c>
      <c r="M721" s="13">
        <v>130057.14285714286</v>
      </c>
      <c r="N721" s="13">
        <v>131457.14285714287</v>
      </c>
      <c r="O721" s="13">
        <v>131600</v>
      </c>
      <c r="P721" s="13">
        <v>131800</v>
      </c>
      <c r="Q721" s="14">
        <v>132685.71428571429</v>
      </c>
      <c r="R721" s="14">
        <v>133600</v>
      </c>
      <c r="S721" s="14">
        <v>134028.57142857142</v>
      </c>
      <c r="T721" s="14">
        <v>134757.14285714287</v>
      </c>
      <c r="U721" s="14">
        <v>135628.57142857142</v>
      </c>
      <c r="V721" s="14">
        <v>136128.57142857142</v>
      </c>
      <c r="W721" s="14">
        <v>136892.85714285713</v>
      </c>
      <c r="X721" s="14">
        <v>137578.57142857142</v>
      </c>
      <c r="Y721" s="14">
        <v>139578.57142857142</v>
      </c>
      <c r="Z721" s="14">
        <v>140664.28571428571</v>
      </c>
      <c r="AA721" s="14">
        <v>141535.71428571429</v>
      </c>
      <c r="AB721" s="14">
        <v>142507.14285714287</v>
      </c>
      <c r="AC721" s="14">
        <v>142992.85714285713</v>
      </c>
    </row>
    <row r="722" spans="1:29" s="14" customFormat="1">
      <c r="A722" s="1" t="s">
        <v>524</v>
      </c>
      <c r="B722" s="1" t="s">
        <v>549</v>
      </c>
      <c r="C722" s="1"/>
      <c r="D722" s="1"/>
      <c r="E722" s="1"/>
      <c r="F722" s="1">
        <v>183</v>
      </c>
      <c r="G722" s="1" t="s">
        <v>837</v>
      </c>
      <c r="H722" s="1" t="str">
        <f t="shared" si="12"/>
        <v>183아파트평균매매가격</v>
      </c>
      <c r="I722" s="1" t="s">
        <v>1386</v>
      </c>
      <c r="J722" s="13">
        <v>195867.30728954842</v>
      </c>
      <c r="K722" s="13">
        <v>197358.7642256057</v>
      </c>
      <c r="L722" s="13">
        <v>198584.18196933827</v>
      </c>
      <c r="M722" s="13">
        <v>199947.46223028746</v>
      </c>
      <c r="N722" s="13">
        <v>201169.35672082857</v>
      </c>
      <c r="O722" s="13">
        <v>201970.54358493176</v>
      </c>
      <c r="P722" s="13">
        <v>200864.14193120986</v>
      </c>
      <c r="Q722" s="14">
        <v>200353.14945545807</v>
      </c>
      <c r="R722" s="14">
        <v>199942.02875325258</v>
      </c>
      <c r="S722" s="14">
        <v>199604.8726885799</v>
      </c>
      <c r="T722" s="14">
        <v>200196.17308442821</v>
      </c>
      <c r="U722" s="14">
        <v>199270.64351125032</v>
      </c>
      <c r="V722" s="14">
        <v>199022.33720378994</v>
      </c>
      <c r="W722" s="14">
        <v>198704.51731339656</v>
      </c>
      <c r="X722" s="14">
        <v>198384.70980079676</v>
      </c>
      <c r="Y722" s="14">
        <v>198514.80048341959</v>
      </c>
      <c r="Z722" s="14">
        <v>198616.55859559419</v>
      </c>
      <c r="AA722" s="14">
        <v>198945.20838180103</v>
      </c>
      <c r="AB722" s="14">
        <v>199233.98301149183</v>
      </c>
      <c r="AC722" s="14">
        <v>198991.13294454213</v>
      </c>
    </row>
    <row r="723" spans="1:29" s="14" customFormat="1">
      <c r="A723" s="1" t="s">
        <v>524</v>
      </c>
      <c r="B723" s="1" t="s">
        <v>549</v>
      </c>
      <c r="C723" s="1"/>
      <c r="D723" s="1" t="s">
        <v>559</v>
      </c>
      <c r="E723" s="1"/>
      <c r="F723" s="1">
        <v>184</v>
      </c>
      <c r="G723" s="1" t="s">
        <v>837</v>
      </c>
      <c r="H723" s="1" t="str">
        <f t="shared" si="12"/>
        <v>184아파트평균매매가격</v>
      </c>
      <c r="I723" s="1" t="s">
        <v>1386</v>
      </c>
      <c r="J723" s="13">
        <v>229685.71428571429</v>
      </c>
      <c r="K723" s="13">
        <v>230300</v>
      </c>
      <c r="L723" s="13">
        <v>230557.14285714287</v>
      </c>
      <c r="M723" s="13">
        <v>231114.28571428571</v>
      </c>
      <c r="N723" s="13">
        <v>231785.71428571429</v>
      </c>
      <c r="O723" s="13">
        <v>232957.14285714287</v>
      </c>
      <c r="P723" s="13">
        <v>233228.57142857142</v>
      </c>
      <c r="Q723" s="14">
        <v>232557.14285714287</v>
      </c>
      <c r="R723" s="14">
        <v>232685.71428571429</v>
      </c>
      <c r="S723" s="14">
        <v>232728.57142857142</v>
      </c>
      <c r="T723" s="14">
        <v>232214.28571428571</v>
      </c>
      <c r="U723" s="14">
        <v>231314.28571428571</v>
      </c>
      <c r="V723" s="14">
        <v>230714.28571428571</v>
      </c>
      <c r="W723" s="14">
        <v>230485.71428571429</v>
      </c>
      <c r="X723" s="14">
        <v>230257.14285714287</v>
      </c>
      <c r="Y723" s="14">
        <v>230900</v>
      </c>
      <c r="Z723" s="14">
        <v>231542.85714285713</v>
      </c>
      <c r="AA723" s="14">
        <v>233157.14285714287</v>
      </c>
      <c r="AB723" s="14">
        <v>234571.42857142858</v>
      </c>
      <c r="AC723" s="14">
        <v>234571.42857142858</v>
      </c>
    </row>
    <row r="724" spans="1:29" s="14" customFormat="1">
      <c r="A724" s="1" t="s">
        <v>524</v>
      </c>
      <c r="B724" s="1" t="s">
        <v>549</v>
      </c>
      <c r="C724" s="1"/>
      <c r="D724" s="1" t="s">
        <v>631</v>
      </c>
      <c r="E724" s="1"/>
      <c r="F724" s="1">
        <v>185</v>
      </c>
      <c r="G724" s="1" t="s">
        <v>837</v>
      </c>
      <c r="H724" s="1" t="str">
        <f t="shared" si="12"/>
        <v>185아파트평균매매가격</v>
      </c>
      <c r="I724" s="1" t="s">
        <v>1386</v>
      </c>
      <c r="J724" s="13">
        <v>230390</v>
      </c>
      <c r="K724" s="13">
        <v>230730</v>
      </c>
      <c r="L724" s="13">
        <v>231420</v>
      </c>
      <c r="M724" s="13">
        <v>232840</v>
      </c>
      <c r="N724" s="13">
        <v>234060</v>
      </c>
      <c r="O724" s="13">
        <v>233615</v>
      </c>
      <c r="P724" s="13">
        <v>230900</v>
      </c>
      <c r="Q724" s="14">
        <v>230170</v>
      </c>
      <c r="R724" s="14">
        <v>228840</v>
      </c>
      <c r="S724" s="14">
        <v>227600</v>
      </c>
      <c r="T724" s="14">
        <v>228440</v>
      </c>
      <c r="U724" s="14">
        <v>227450</v>
      </c>
      <c r="V724" s="14">
        <v>227090</v>
      </c>
      <c r="W724" s="14">
        <v>226690</v>
      </c>
      <c r="X724" s="14">
        <v>226170</v>
      </c>
      <c r="Y724" s="14">
        <v>226410</v>
      </c>
      <c r="Z724" s="14">
        <v>226660</v>
      </c>
      <c r="AA724" s="14">
        <v>226890</v>
      </c>
      <c r="AB724" s="14">
        <v>227100</v>
      </c>
      <c r="AC724" s="14">
        <v>226800</v>
      </c>
    </row>
    <row r="725" spans="1:29" s="14" customFormat="1">
      <c r="A725" s="1" t="s">
        <v>524</v>
      </c>
      <c r="B725" s="1" t="s">
        <v>549</v>
      </c>
      <c r="C725" s="1"/>
      <c r="D725" s="1" t="s">
        <v>630</v>
      </c>
      <c r="E725" s="1"/>
      <c r="F725" s="1">
        <v>186</v>
      </c>
      <c r="G725" s="1" t="s">
        <v>837</v>
      </c>
      <c r="H725" s="1" t="str">
        <f t="shared" si="12"/>
        <v>186아파트평균매매가격</v>
      </c>
      <c r="I725" s="1" t="s">
        <v>1386</v>
      </c>
      <c r="J725" s="13">
        <v>151303.0303030303</v>
      </c>
      <c r="K725" s="13">
        <v>156681.81818181818</v>
      </c>
      <c r="L725" s="13">
        <v>160212.12121212122</v>
      </c>
      <c r="M725" s="13">
        <v>164303.0303030303</v>
      </c>
      <c r="N725" s="13">
        <v>167393.93939393939</v>
      </c>
      <c r="O725" s="13">
        <v>171530.30303030304</v>
      </c>
      <c r="P725" s="13">
        <v>168742.42424242425</v>
      </c>
      <c r="Q725" s="14">
        <v>167524.24242424243</v>
      </c>
      <c r="R725" s="14">
        <v>167250</v>
      </c>
      <c r="S725" s="14">
        <v>166931.81818181818</v>
      </c>
      <c r="T725" s="14">
        <v>167272.72727272726</v>
      </c>
      <c r="U725" s="14">
        <v>166075.75757575757</v>
      </c>
      <c r="V725" s="14">
        <v>165303.0303030303</v>
      </c>
      <c r="W725" s="14">
        <v>165060.60606060605</v>
      </c>
      <c r="X725" s="14">
        <v>164787.87878787878</v>
      </c>
      <c r="Y725" s="14">
        <v>164242.42424242425</v>
      </c>
      <c r="Z725" s="14">
        <v>163696.9696969697</v>
      </c>
      <c r="AA725" s="14">
        <v>163454.54545454544</v>
      </c>
      <c r="AB725" s="14">
        <v>163272.72727272726</v>
      </c>
      <c r="AC725" s="14">
        <v>162833.33333333334</v>
      </c>
    </row>
    <row r="726" spans="1:29" s="14" customFormat="1">
      <c r="A726" s="1" t="s">
        <v>524</v>
      </c>
      <c r="B726" s="1" t="s">
        <v>549</v>
      </c>
      <c r="C726" s="1"/>
      <c r="D726" s="1" t="s">
        <v>645</v>
      </c>
      <c r="E726" s="1"/>
      <c r="F726" s="1">
        <v>187</v>
      </c>
      <c r="G726" s="1" t="s">
        <v>837</v>
      </c>
      <c r="H726" s="1" t="str">
        <f t="shared" si="12"/>
        <v>187아파트평균매매가격</v>
      </c>
      <c r="I726" s="1" t="s">
        <v>1386</v>
      </c>
      <c r="J726" s="13">
        <v>176402.77777777778</v>
      </c>
      <c r="K726" s="13">
        <v>178847.22222222222</v>
      </c>
      <c r="L726" s="13">
        <v>180847.22222222222</v>
      </c>
      <c r="M726" s="13">
        <v>181194.44444444444</v>
      </c>
      <c r="N726" s="13">
        <v>182180.55555555556</v>
      </c>
      <c r="O726" s="13">
        <v>182361.11111111112</v>
      </c>
      <c r="P726" s="13">
        <v>182152.77777777778</v>
      </c>
      <c r="Q726" s="14">
        <v>181965.27777777778</v>
      </c>
      <c r="R726" s="14">
        <v>181922.22222222222</v>
      </c>
      <c r="S726" s="14">
        <v>182459.72222222222</v>
      </c>
      <c r="T726" s="14">
        <v>183916.66666666666</v>
      </c>
      <c r="U726" s="14">
        <v>184506.94444444444</v>
      </c>
      <c r="V726" s="14">
        <v>185041.66666666666</v>
      </c>
      <c r="W726" s="14">
        <v>184861.11111111112</v>
      </c>
      <c r="X726" s="14">
        <v>184597.22222222222</v>
      </c>
      <c r="Y726" s="14">
        <v>184638.88888888888</v>
      </c>
      <c r="Z726" s="14">
        <v>184680.55555555556</v>
      </c>
      <c r="AA726" s="14">
        <v>184597.22222222222</v>
      </c>
      <c r="AB726" s="14">
        <v>184388.88888888888</v>
      </c>
      <c r="AC726" s="14">
        <v>184069.44444444444</v>
      </c>
    </row>
    <row r="727" spans="1:29" s="14" customFormat="1">
      <c r="A727" s="1" t="s">
        <v>524</v>
      </c>
      <c r="B727" s="1" t="s">
        <v>549</v>
      </c>
      <c r="C727" s="1"/>
      <c r="D727" s="1" t="s">
        <v>654</v>
      </c>
      <c r="E727" s="1"/>
      <c r="F727" s="1">
        <v>188</v>
      </c>
      <c r="G727" s="1" t="s">
        <v>837</v>
      </c>
      <c r="H727" s="1" t="str">
        <f t="shared" si="12"/>
        <v>188아파트평균매매가격</v>
      </c>
      <c r="I727" s="1" t="s">
        <v>1386</v>
      </c>
      <c r="J727" s="13">
        <v>156772.72727272726</v>
      </c>
      <c r="K727" s="13">
        <v>157045.45454545456</v>
      </c>
      <c r="L727" s="13">
        <v>157477.27272727274</v>
      </c>
      <c r="M727" s="13">
        <v>158181.81818181818</v>
      </c>
      <c r="N727" s="13">
        <v>158579.54545454544</v>
      </c>
      <c r="O727" s="13">
        <v>159193.18181818182</v>
      </c>
      <c r="P727" s="13">
        <v>160363.63636363635</v>
      </c>
      <c r="Q727" s="14">
        <v>160681.81818181818</v>
      </c>
      <c r="R727" s="14">
        <v>161022.72727272726</v>
      </c>
      <c r="S727" s="14">
        <v>161159.09090909091</v>
      </c>
      <c r="T727" s="14">
        <v>161659.09090909091</v>
      </c>
      <c r="U727" s="14">
        <v>161534.09090909091</v>
      </c>
      <c r="V727" s="14">
        <v>161477.27272727274</v>
      </c>
      <c r="W727" s="14">
        <v>161022.72727272726</v>
      </c>
      <c r="X727" s="14">
        <v>160897.72727272726</v>
      </c>
      <c r="Y727" s="14">
        <v>161045.45454545456</v>
      </c>
      <c r="Z727" s="14">
        <v>161011.36363636365</v>
      </c>
      <c r="AA727" s="14">
        <v>161284.09090909091</v>
      </c>
      <c r="AB727" s="14">
        <v>161625</v>
      </c>
      <c r="AC727" s="14">
        <v>161522.72727272726</v>
      </c>
    </row>
    <row r="728" spans="1:29" s="14" customFormat="1">
      <c r="A728" s="1" t="s">
        <v>655</v>
      </c>
      <c r="B728" s="1"/>
      <c r="C728" s="1"/>
      <c r="D728" s="1"/>
      <c r="E728" s="1"/>
      <c r="F728" s="1">
        <v>189</v>
      </c>
      <c r="G728" s="1" t="s">
        <v>837</v>
      </c>
      <c r="H728" s="1" t="str">
        <f t="shared" si="12"/>
        <v>189아파트평균매매가격</v>
      </c>
      <c r="I728" s="1" t="s">
        <v>1386</v>
      </c>
      <c r="J728" s="13">
        <v>195185.52674046811</v>
      </c>
      <c r="K728" s="13">
        <v>194988.58834799263</v>
      </c>
      <c r="L728" s="13">
        <v>195093.22749359027</v>
      </c>
      <c r="M728" s="13">
        <v>195037.05683923163</v>
      </c>
      <c r="N728" s="13">
        <v>194850.58047342935</v>
      </c>
      <c r="O728" s="13">
        <v>194273.24658696351</v>
      </c>
      <c r="P728" s="13">
        <v>193523.4494333521</v>
      </c>
      <c r="Q728" s="14">
        <v>192675.29848313535</v>
      </c>
      <c r="R728" s="14">
        <v>192214.23864339828</v>
      </c>
      <c r="S728" s="14">
        <v>191889.12967678334</v>
      </c>
      <c r="T728" s="14">
        <v>191779.18606128605</v>
      </c>
      <c r="U728" s="14">
        <v>191725.91281399963</v>
      </c>
      <c r="V728" s="14">
        <v>191330.54521034376</v>
      </c>
      <c r="W728" s="14">
        <v>190974.3198312133</v>
      </c>
      <c r="X728" s="14">
        <v>190762.60175365987</v>
      </c>
      <c r="Y728" s="14">
        <v>191210.58377538359</v>
      </c>
      <c r="Z728" s="14">
        <v>191628.22622428826</v>
      </c>
      <c r="AA728" s="14">
        <v>191957.65257801916</v>
      </c>
      <c r="AB728" s="14">
        <v>192211.2820891038</v>
      </c>
      <c r="AC728" s="14">
        <v>192234.27771583362</v>
      </c>
    </row>
    <row r="729" spans="1:29" s="14" customFormat="1">
      <c r="A729" s="1" t="s">
        <v>524</v>
      </c>
      <c r="B729" s="1" t="s">
        <v>1383</v>
      </c>
      <c r="C729" s="1"/>
      <c r="D729" s="1"/>
      <c r="E729" s="1"/>
      <c r="F729" s="1">
        <v>190</v>
      </c>
      <c r="G729" s="1" t="s">
        <v>837</v>
      </c>
      <c r="H729" s="1" t="str">
        <f t="shared" si="12"/>
        <v>190아파트평균매매가격</v>
      </c>
      <c r="I729" s="1" t="s">
        <v>1386</v>
      </c>
      <c r="J729" s="13"/>
      <c r="K729" s="13"/>
      <c r="L729" s="13"/>
      <c r="M729" s="13"/>
      <c r="N729" s="13"/>
      <c r="O729" s="13"/>
      <c r="P729" s="13"/>
      <c r="U729" s="14">
        <v>143256.75675675675</v>
      </c>
      <c r="V729" s="14">
        <v>144635.13513513515</v>
      </c>
      <c r="W729" s="14">
        <v>146229.72972972973</v>
      </c>
      <c r="X729" s="14">
        <v>147810.8108108108</v>
      </c>
      <c r="Y729" s="14">
        <v>148986.48648648648</v>
      </c>
      <c r="Z729" s="14">
        <v>150351.35135135136</v>
      </c>
      <c r="AA729" s="14">
        <v>150891.89189189189</v>
      </c>
      <c r="AB729" s="14">
        <v>150283.78378378379</v>
      </c>
      <c r="AC729" s="14">
        <v>149621.6216216216</v>
      </c>
    </row>
    <row r="730" spans="1:29" s="14" customFormat="1">
      <c r="A730" s="1" t="s">
        <v>853</v>
      </c>
      <c r="B730" s="1"/>
      <c r="C730" s="1"/>
      <c r="D730" s="1"/>
      <c r="E730" s="1"/>
      <c r="F730" s="1">
        <v>191</v>
      </c>
      <c r="G730" s="1" t="s">
        <v>837</v>
      </c>
      <c r="H730" s="1" t="str">
        <f t="shared" si="12"/>
        <v>191아파트평균매매가격</v>
      </c>
      <c r="I730" s="1" t="s">
        <v>1386</v>
      </c>
      <c r="J730" s="1">
        <v>139236.9664409316</v>
      </c>
      <c r="K730" s="13">
        <v>139518.10335510471</v>
      </c>
      <c r="L730" s="13">
        <v>139979.07653625787</v>
      </c>
      <c r="M730" s="13">
        <v>140305.75981341628</v>
      </c>
      <c r="N730" s="13">
        <v>140378.47599155069</v>
      </c>
      <c r="O730" s="13">
        <v>140255.60988696991</v>
      </c>
      <c r="P730" s="13">
        <v>140023.75068445093</v>
      </c>
      <c r="Q730" s="13">
        <v>139951.17537155299</v>
      </c>
      <c r="R730" s="14">
        <v>139906.93584435413</v>
      </c>
      <c r="S730" s="14">
        <v>139948.1014013977</v>
      </c>
      <c r="T730" s="14">
        <v>139923.52978389419</v>
      </c>
      <c r="U730" s="14">
        <v>139546.06318397346</v>
      </c>
      <c r="V730" s="14">
        <v>139420.78987559158</v>
      </c>
      <c r="W730" s="14">
        <v>139357.83311556894</v>
      </c>
      <c r="X730" s="14">
        <v>139406.86803003223</v>
      </c>
      <c r="Y730" s="14">
        <v>139667.13112074463</v>
      </c>
      <c r="Z730" s="14">
        <v>139979.17256158541</v>
      </c>
      <c r="AA730" s="14">
        <v>140125.18497626792</v>
      </c>
      <c r="AB730" s="14">
        <v>140295.81197211926</v>
      </c>
      <c r="AC730" s="14">
        <v>140290.11175017961</v>
      </c>
    </row>
    <row r="731" spans="1:29" s="14" customFormat="1">
      <c r="A731" s="1" t="s">
        <v>524</v>
      </c>
      <c r="B731" s="1" t="s">
        <v>550</v>
      </c>
      <c r="C731" s="1"/>
      <c r="D731" s="1"/>
      <c r="E731" s="1"/>
      <c r="F731" s="1">
        <v>192</v>
      </c>
      <c r="G731" s="1" t="s">
        <v>837</v>
      </c>
      <c r="H731" s="1" t="str">
        <f t="shared" si="12"/>
        <v>192아파트평균매매가격</v>
      </c>
      <c r="I731" s="1" t="s">
        <v>1386</v>
      </c>
      <c r="J731" s="13">
        <v>117181.16854350071</v>
      </c>
      <c r="K731" s="13">
        <v>117749.20237056521</v>
      </c>
      <c r="L731" s="13">
        <v>118140.66834711314</v>
      </c>
      <c r="M731" s="13">
        <v>118336.02830130534</v>
      </c>
      <c r="N731" s="13">
        <v>118224.48050818901</v>
      </c>
      <c r="O731" s="13">
        <v>118249.29490240323</v>
      </c>
      <c r="P731" s="13">
        <v>118038.33330115593</v>
      </c>
      <c r="Q731" s="14">
        <v>117773.92023844662</v>
      </c>
      <c r="R731" s="14">
        <v>117678.52771604936</v>
      </c>
      <c r="S731" s="14">
        <v>117599.87922135238</v>
      </c>
      <c r="T731" s="14">
        <v>117501.1489464058</v>
      </c>
      <c r="U731" s="14">
        <v>117412.72231958056</v>
      </c>
      <c r="V731" s="14">
        <v>117293.37032731662</v>
      </c>
      <c r="W731" s="14">
        <v>116943.95793443265</v>
      </c>
      <c r="X731" s="14">
        <v>116568.53224196138</v>
      </c>
      <c r="Y731" s="14">
        <v>116346.51629208063</v>
      </c>
      <c r="Z731" s="14">
        <v>116391.3861758667</v>
      </c>
      <c r="AA731" s="14">
        <v>116033.44795557244</v>
      </c>
      <c r="AB731" s="14">
        <v>115725.36311484095</v>
      </c>
      <c r="AC731" s="14">
        <v>115596.66054803548</v>
      </c>
    </row>
    <row r="732" spans="1:29" s="14" customFormat="1">
      <c r="A732" s="1" t="s">
        <v>524</v>
      </c>
      <c r="B732" s="1" t="s">
        <v>550</v>
      </c>
      <c r="C732" s="1"/>
      <c r="D732" s="1" t="s">
        <v>656</v>
      </c>
      <c r="E732" s="1"/>
      <c r="F732" s="1">
        <v>193</v>
      </c>
      <c r="G732" s="1" t="s">
        <v>837</v>
      </c>
      <c r="H732" s="1" t="str">
        <f t="shared" si="12"/>
        <v>193아파트평균매매가격</v>
      </c>
      <c r="I732" s="1" t="s">
        <v>1386</v>
      </c>
      <c r="J732" s="13">
        <v>155663.64933361119</v>
      </c>
      <c r="K732" s="13">
        <v>155854.1800979324</v>
      </c>
      <c r="L732" s="13">
        <v>156313.21116586641</v>
      </c>
      <c r="M732" s="13">
        <v>155610.13173716652</v>
      </c>
      <c r="N732" s="13">
        <v>154895.13423926788</v>
      </c>
      <c r="O732" s="13">
        <v>154975.142003243</v>
      </c>
      <c r="P732" s="13">
        <v>153741.50073064279</v>
      </c>
      <c r="Q732" s="14">
        <v>153337.16244767935</v>
      </c>
      <c r="R732" s="14">
        <v>153220.70563955684</v>
      </c>
      <c r="S732" s="14">
        <v>153126.33074846189</v>
      </c>
      <c r="T732" s="14">
        <v>152772.33333333334</v>
      </c>
      <c r="U732" s="14">
        <v>152070.23809523811</v>
      </c>
      <c r="V732" s="14">
        <v>152005.95238095237</v>
      </c>
      <c r="W732" s="14">
        <v>151446.42857142858</v>
      </c>
      <c r="X732" s="14">
        <v>150166.66666666666</v>
      </c>
      <c r="Y732" s="14">
        <v>149036.90476190476</v>
      </c>
      <c r="Z732" s="14">
        <v>148875</v>
      </c>
      <c r="AA732" s="14">
        <v>147565.47619047618</v>
      </c>
      <c r="AB732" s="14">
        <v>146541.66666666666</v>
      </c>
      <c r="AC732" s="14">
        <v>146154.76190476189</v>
      </c>
    </row>
    <row r="733" spans="1:29" s="14" customFormat="1">
      <c r="A733" s="1" t="s">
        <v>524</v>
      </c>
      <c r="B733" s="1" t="s">
        <v>550</v>
      </c>
      <c r="C733" s="1"/>
      <c r="D733" s="1" t="s">
        <v>657</v>
      </c>
      <c r="E733" s="1"/>
      <c r="F733" s="1">
        <v>194</v>
      </c>
      <c r="G733" s="1" t="s">
        <v>837</v>
      </c>
      <c r="H733" s="1" t="str">
        <f t="shared" si="12"/>
        <v>194아파트평균매매가격</v>
      </c>
      <c r="I733" s="1" t="s">
        <v>1386</v>
      </c>
      <c r="J733" s="13">
        <v>125730.22883516474</v>
      </c>
      <c r="K733" s="13">
        <v>125944.54153063746</v>
      </c>
      <c r="L733" s="13">
        <v>126465.79230409334</v>
      </c>
      <c r="M733" s="13">
        <v>127061.48785582857</v>
      </c>
      <c r="N733" s="13">
        <v>126910.24881852709</v>
      </c>
      <c r="O733" s="13">
        <v>126691.56703998981</v>
      </c>
      <c r="P733" s="13">
        <v>126860.5816277656</v>
      </c>
      <c r="Q733" s="14">
        <v>126677.8371321564</v>
      </c>
      <c r="R733" s="14">
        <v>126566.33897130952</v>
      </c>
      <c r="S733" s="14">
        <v>126655.49313762598</v>
      </c>
      <c r="T733" s="14">
        <v>126581.57446808511</v>
      </c>
      <c r="U733" s="14">
        <v>127245.74468085106</v>
      </c>
      <c r="V733" s="14">
        <v>127086.17021276595</v>
      </c>
      <c r="W733" s="14">
        <v>126657.44680851063</v>
      </c>
      <c r="X733" s="14">
        <v>126603.19148936171</v>
      </c>
      <c r="Y733" s="14">
        <v>126541.48936170213</v>
      </c>
      <c r="Z733" s="14">
        <v>126781.91489361702</v>
      </c>
      <c r="AA733" s="14">
        <v>126867.02127659574</v>
      </c>
      <c r="AB733" s="14">
        <v>126952.12765957447</v>
      </c>
      <c r="AC733" s="14">
        <v>126846.80851063829</v>
      </c>
    </row>
    <row r="734" spans="1:29" s="14" customFormat="1">
      <c r="A734" s="1" t="s">
        <v>524</v>
      </c>
      <c r="B734" s="1" t="s">
        <v>550</v>
      </c>
      <c r="C734" s="1"/>
      <c r="D734" s="1" t="s">
        <v>658</v>
      </c>
      <c r="E734" s="1"/>
      <c r="F734" s="1">
        <v>195</v>
      </c>
      <c r="G734" s="1" t="s">
        <v>837</v>
      </c>
      <c r="H734" s="1" t="str">
        <f t="shared" si="12"/>
        <v>195아파트평균매매가격</v>
      </c>
      <c r="I734" s="1" t="s">
        <v>1386</v>
      </c>
      <c r="J734" s="13">
        <v>97448.696145124704</v>
      </c>
      <c r="K734" s="13">
        <v>99266.439909297056</v>
      </c>
      <c r="L734" s="13">
        <v>99641.439909297056</v>
      </c>
      <c r="M734" s="13">
        <v>100666.66666666667</v>
      </c>
      <c r="N734" s="13">
        <v>101208.33333333333</v>
      </c>
      <c r="O734" s="13">
        <v>101652.77777777778</v>
      </c>
      <c r="P734" s="13">
        <v>102222.22222222222</v>
      </c>
      <c r="Q734" s="14">
        <v>102039.96598639456</v>
      </c>
      <c r="R734" s="14">
        <v>102081.63265306123</v>
      </c>
      <c r="S734" s="14">
        <v>102000</v>
      </c>
      <c r="T734" s="14">
        <v>102000</v>
      </c>
      <c r="U734" s="14">
        <v>102138.88888888889</v>
      </c>
      <c r="V734" s="14">
        <v>101963.88888888889</v>
      </c>
      <c r="W734" s="14">
        <v>102172.22222222222</v>
      </c>
      <c r="X734" s="14">
        <v>102588.88888888889</v>
      </c>
      <c r="Y734" s="14">
        <v>103029.16666666667</v>
      </c>
      <c r="Z734" s="14">
        <v>103176.38888888889</v>
      </c>
      <c r="AA734" s="14">
        <v>103156.94444444444</v>
      </c>
      <c r="AB734" s="14">
        <v>102940.27777777778</v>
      </c>
      <c r="AC734" s="14">
        <v>103023.61111111111</v>
      </c>
    </row>
    <row r="735" spans="1:29" s="14" customFormat="1">
      <c r="A735" s="1" t="s">
        <v>524</v>
      </c>
      <c r="B735" s="1" t="s">
        <v>550</v>
      </c>
      <c r="C735" s="1"/>
      <c r="D735" s="1" t="s">
        <v>659</v>
      </c>
      <c r="E735" s="1"/>
      <c r="F735" s="1">
        <v>196</v>
      </c>
      <c r="G735" s="1" t="s">
        <v>837</v>
      </c>
      <c r="H735" s="1" t="str">
        <f t="shared" si="12"/>
        <v>196아파트평균매매가격</v>
      </c>
      <c r="I735" s="1" t="s">
        <v>1386</v>
      </c>
      <c r="J735" s="13">
        <v>83430.727328754365</v>
      </c>
      <c r="K735" s="13">
        <v>83930.727328754365</v>
      </c>
      <c r="L735" s="13">
        <v>84051.416983926785</v>
      </c>
      <c r="M735" s="13">
        <v>83958.563833335051</v>
      </c>
      <c r="N735" s="13">
        <v>84062.012109197109</v>
      </c>
      <c r="O735" s="13">
        <v>84096.494867817804</v>
      </c>
      <c r="P735" s="13">
        <v>83758.082678563602</v>
      </c>
      <c r="Q735" s="14">
        <v>83455.390942575963</v>
      </c>
      <c r="R735" s="14">
        <v>83538.895113853592</v>
      </c>
      <c r="S735" s="14">
        <v>83618.69876382564</v>
      </c>
      <c r="T735" s="14">
        <v>83862.068965517246</v>
      </c>
      <c r="U735" s="14">
        <v>83724.137931034478</v>
      </c>
      <c r="V735" s="14">
        <v>83706.896551724145</v>
      </c>
      <c r="W735" s="14">
        <v>83344.827586206899</v>
      </c>
      <c r="X735" s="14">
        <v>83293.103448275855</v>
      </c>
      <c r="Y735" s="14">
        <v>83427.586206896551</v>
      </c>
      <c r="Z735" s="14">
        <v>83572.413793103449</v>
      </c>
      <c r="AA735" s="14">
        <v>83079.31034482758</v>
      </c>
      <c r="AB735" s="14">
        <v>82903.448275862072</v>
      </c>
      <c r="AC735" s="14">
        <v>82851.724137931029</v>
      </c>
    </row>
    <row r="736" spans="1:29" s="14" customFormat="1">
      <c r="A736" s="1" t="s">
        <v>524</v>
      </c>
      <c r="B736" s="1" t="s">
        <v>550</v>
      </c>
      <c r="C736" s="1"/>
      <c r="D736" s="1" t="s">
        <v>660</v>
      </c>
      <c r="E736" s="1"/>
      <c r="F736" s="1">
        <v>197</v>
      </c>
      <c r="G736" s="1" t="s">
        <v>837</v>
      </c>
      <c r="H736" s="1" t="str">
        <f t="shared" si="12"/>
        <v>197아파트평균매매가격</v>
      </c>
      <c r="I736" s="1" t="s">
        <v>1386</v>
      </c>
      <c r="J736" s="13">
        <v>82333.333333333328</v>
      </c>
      <c r="K736" s="13">
        <v>82550</v>
      </c>
      <c r="L736" s="13">
        <v>82650</v>
      </c>
      <c r="M736" s="13">
        <v>82725</v>
      </c>
      <c r="N736" s="13">
        <v>82491.666666666672</v>
      </c>
      <c r="O736" s="13">
        <v>82225</v>
      </c>
      <c r="P736" s="13">
        <v>82141.666666666672</v>
      </c>
      <c r="Q736" s="14">
        <v>82041.666666666672</v>
      </c>
      <c r="R736" s="14">
        <v>81975</v>
      </c>
      <c r="S736" s="14">
        <v>81858.333333333328</v>
      </c>
      <c r="T736" s="14">
        <v>81950</v>
      </c>
      <c r="U736" s="14">
        <v>81750</v>
      </c>
      <c r="V736" s="14">
        <v>81491.666666666672</v>
      </c>
      <c r="W736" s="14">
        <v>81708.333333333328</v>
      </c>
      <c r="X736" s="14">
        <v>81641.666666666672</v>
      </c>
      <c r="Y736" s="14">
        <v>81625</v>
      </c>
      <c r="Z736" s="14">
        <v>81158.333333333328</v>
      </c>
      <c r="AA736" s="14">
        <v>81083.333333333328</v>
      </c>
      <c r="AB736" s="14">
        <v>81016.666666666672</v>
      </c>
      <c r="AC736" s="14">
        <v>81016.666666666672</v>
      </c>
    </row>
    <row r="737" spans="1:29" s="14" customFormat="1">
      <c r="A737" s="1" t="s">
        <v>524</v>
      </c>
      <c r="B737" s="1" t="s">
        <v>550</v>
      </c>
      <c r="C737" s="1"/>
      <c r="D737" s="1" t="s">
        <v>661</v>
      </c>
      <c r="E737" s="1"/>
      <c r="F737" s="1">
        <v>198</v>
      </c>
      <c r="G737" s="1" t="s">
        <v>837</v>
      </c>
      <c r="H737" s="1" t="str">
        <f t="shared" si="12"/>
        <v>198아파트평균매매가격</v>
      </c>
      <c r="I737" s="1" t="s">
        <v>1386</v>
      </c>
      <c r="J737" s="13">
        <v>94407.407407407401</v>
      </c>
      <c r="K737" s="13">
        <v>94759.259259259255</v>
      </c>
      <c r="L737" s="13">
        <v>94796.296296296292</v>
      </c>
      <c r="M737" s="13">
        <v>94944.444444444438</v>
      </c>
      <c r="N737" s="13">
        <v>94851.851851851854</v>
      </c>
      <c r="O737" s="13">
        <v>94796.296296296292</v>
      </c>
      <c r="P737" s="13">
        <v>94611.111111111109</v>
      </c>
      <c r="Q737" s="14">
        <v>93768.518518518526</v>
      </c>
      <c r="R737" s="14">
        <v>93231.481481481474</v>
      </c>
      <c r="S737" s="14">
        <v>92379.629629629635</v>
      </c>
      <c r="T737" s="14">
        <v>92379.629629629635</v>
      </c>
      <c r="U737" s="14">
        <v>92479.629629629635</v>
      </c>
      <c r="V737" s="14">
        <v>92479.629629629635</v>
      </c>
      <c r="W737" s="14">
        <v>91435.185185185182</v>
      </c>
      <c r="X737" s="14">
        <v>90772.222222222219</v>
      </c>
      <c r="Y737" s="14">
        <v>91031.481481481474</v>
      </c>
      <c r="Z737" s="14">
        <v>91105.555555555562</v>
      </c>
      <c r="AA737" s="14">
        <v>91216.666666666672</v>
      </c>
      <c r="AB737" s="14">
        <v>90983.333333333328</v>
      </c>
      <c r="AC737" s="14">
        <v>90931.481481481474</v>
      </c>
    </row>
    <row r="738" spans="1:29" s="14" customFormat="1">
      <c r="A738" s="1" t="s">
        <v>524</v>
      </c>
      <c r="B738" s="1" t="s">
        <v>550</v>
      </c>
      <c r="C738" s="1"/>
      <c r="D738" s="1" t="s">
        <v>662</v>
      </c>
      <c r="E738" s="1"/>
      <c r="F738" s="1">
        <v>199</v>
      </c>
      <c r="G738" s="1" t="s">
        <v>837</v>
      </c>
      <c r="H738" s="1" t="str">
        <f t="shared" si="12"/>
        <v>199아파트평균매매가격</v>
      </c>
      <c r="I738" s="1" t="s">
        <v>1386</v>
      </c>
      <c r="J738" s="13">
        <v>74787.5</v>
      </c>
      <c r="K738" s="13">
        <v>75550</v>
      </c>
      <c r="L738" s="13">
        <v>76522.916666666672</v>
      </c>
      <c r="M738" s="13">
        <v>76460.416666666672</v>
      </c>
      <c r="N738" s="13">
        <v>77014.583333333328</v>
      </c>
      <c r="O738" s="13">
        <v>77014.583333333328</v>
      </c>
      <c r="P738" s="13">
        <v>76931.25</v>
      </c>
      <c r="Q738" s="14">
        <v>76972.916666666672</v>
      </c>
      <c r="R738" s="14">
        <v>76910.416666666672</v>
      </c>
      <c r="S738" s="14">
        <v>76889.583333333328</v>
      </c>
      <c r="T738" s="14">
        <v>76406.25</v>
      </c>
      <c r="U738" s="14">
        <v>75864.583333333328</v>
      </c>
      <c r="V738" s="14">
        <v>75447.916666666672</v>
      </c>
      <c r="W738" s="14">
        <v>75135.416666666672</v>
      </c>
      <c r="X738" s="14">
        <v>75239.583333333328</v>
      </c>
      <c r="Y738" s="14">
        <v>75477.083333333328</v>
      </c>
      <c r="Z738" s="14">
        <v>75447.916666666672</v>
      </c>
      <c r="AA738" s="14">
        <v>75327.083333333328</v>
      </c>
      <c r="AB738" s="14">
        <v>75316.666666666672</v>
      </c>
      <c r="AC738" s="14">
        <v>75295.833333333328</v>
      </c>
    </row>
    <row r="739" spans="1:29" s="14" customFormat="1">
      <c r="A739" s="1" t="s">
        <v>524</v>
      </c>
      <c r="B739" s="1" t="s">
        <v>551</v>
      </c>
      <c r="C739" s="1"/>
      <c r="D739" s="1"/>
      <c r="E739" s="1"/>
      <c r="F739" s="1">
        <v>200</v>
      </c>
      <c r="G739" s="1" t="s">
        <v>837</v>
      </c>
      <c r="H739" s="1" t="str">
        <f t="shared" si="12"/>
        <v>200아파트평균매매가격</v>
      </c>
      <c r="I739" s="1" t="s">
        <v>1386</v>
      </c>
      <c r="J739" s="13">
        <v>132925.89571918544</v>
      </c>
      <c r="K739" s="13">
        <v>133166.38582386883</v>
      </c>
      <c r="L739" s="13">
        <v>133746.77519088043</v>
      </c>
      <c r="M739" s="13">
        <v>134184.37256354452</v>
      </c>
      <c r="N739" s="13">
        <v>134620.96029192349</v>
      </c>
      <c r="O739" s="13">
        <v>134849.01435635419</v>
      </c>
      <c r="P739" s="13">
        <v>134803.77923522587</v>
      </c>
      <c r="Q739" s="14">
        <v>134674.94830396667</v>
      </c>
      <c r="R739" s="14">
        <v>134469.02826720121</v>
      </c>
      <c r="S739" s="14">
        <v>134493.15372088179</v>
      </c>
      <c r="T739" s="14">
        <v>134643.03024016609</v>
      </c>
      <c r="U739" s="14">
        <v>135083.88103365299</v>
      </c>
      <c r="V739" s="14">
        <v>134885.21151570426</v>
      </c>
      <c r="W739" s="14">
        <v>134891.24999298793</v>
      </c>
      <c r="X739" s="14">
        <v>134842.48631208893</v>
      </c>
      <c r="Y739" s="14">
        <v>135231.49858486681</v>
      </c>
      <c r="Z739" s="14">
        <v>135317.81187019468</v>
      </c>
      <c r="AA739" s="14">
        <v>135413.49156964099</v>
      </c>
      <c r="AB739" s="14">
        <v>135454.34825229063</v>
      </c>
      <c r="AC739" s="14">
        <v>135393.03490417328</v>
      </c>
    </row>
    <row r="740" spans="1:29" s="14" customFormat="1">
      <c r="A740" s="1" t="s">
        <v>524</v>
      </c>
      <c r="B740" s="1" t="s">
        <v>551</v>
      </c>
      <c r="C740" s="1"/>
      <c r="D740" s="1" t="s">
        <v>663</v>
      </c>
      <c r="E740" s="1"/>
      <c r="F740" s="1">
        <v>201</v>
      </c>
      <c r="G740" s="1" t="s">
        <v>837</v>
      </c>
      <c r="H740" s="1" t="str">
        <f t="shared" si="12"/>
        <v>201아파트평균매매가격</v>
      </c>
      <c r="I740" s="1" t="s">
        <v>1386</v>
      </c>
      <c r="J740" s="13">
        <v>154072.6714922892</v>
      </c>
      <c r="K740" s="13">
        <v>154136.46158078121</v>
      </c>
      <c r="L740" s="13">
        <v>154628.38998529478</v>
      </c>
      <c r="M740" s="13">
        <v>154942.44438767256</v>
      </c>
      <c r="N740" s="13">
        <v>155224.54671138056</v>
      </c>
      <c r="O740" s="13">
        <v>155421.06257519164</v>
      </c>
      <c r="P740" s="13">
        <v>155140.50638185733</v>
      </c>
      <c r="Q740" s="14">
        <v>154761.48677782208</v>
      </c>
      <c r="R740" s="14">
        <v>154434.39996504373</v>
      </c>
      <c r="S740" s="14">
        <v>154301.95092083508</v>
      </c>
      <c r="T740" s="14">
        <v>154280.35588915073</v>
      </c>
      <c r="U740" s="14">
        <v>154201.56088495668</v>
      </c>
      <c r="V740" s="14">
        <v>153743.62423564319</v>
      </c>
      <c r="W740" s="14">
        <v>153692.41188194923</v>
      </c>
      <c r="X740" s="14">
        <v>153603.57479728284</v>
      </c>
      <c r="Y740" s="14">
        <v>154106.53809522421</v>
      </c>
      <c r="Z740" s="14">
        <v>154123.98046244725</v>
      </c>
      <c r="AA740" s="14">
        <v>154132.31877062682</v>
      </c>
      <c r="AB740" s="14">
        <v>154091.30451106958</v>
      </c>
      <c r="AC740" s="14">
        <v>153859.34374859638</v>
      </c>
    </row>
    <row r="741" spans="1:29" s="14" customFormat="1">
      <c r="A741" s="1" t="s">
        <v>524</v>
      </c>
      <c r="B741" s="1" t="s">
        <v>551</v>
      </c>
      <c r="C741" s="1"/>
      <c r="D741" s="1" t="s">
        <v>663</v>
      </c>
      <c r="E741" s="1" t="s">
        <v>664</v>
      </c>
      <c r="F741" s="1">
        <v>202</v>
      </c>
      <c r="G741" s="1" t="s">
        <v>837</v>
      </c>
      <c r="H741" s="1" t="str">
        <f t="shared" si="12"/>
        <v>202아파트평균매매가격</v>
      </c>
      <c r="I741" s="1" t="s">
        <v>1386</v>
      </c>
      <c r="J741" s="13">
        <v>133560.9756097561</v>
      </c>
      <c r="K741" s="13">
        <v>133560.9756097561</v>
      </c>
      <c r="L741" s="13">
        <v>133780.48780487804</v>
      </c>
      <c r="M741" s="13">
        <v>134228.04878048779</v>
      </c>
      <c r="N741" s="13">
        <v>134204.87804878049</v>
      </c>
      <c r="O741" s="13">
        <v>134192.68292682926</v>
      </c>
      <c r="P741" s="13">
        <v>133597.56097560975</v>
      </c>
      <c r="Q741" s="14">
        <v>133060.9756097561</v>
      </c>
      <c r="R741" s="14">
        <v>132865.85365853659</v>
      </c>
      <c r="S741" s="14">
        <v>132731.70731707316</v>
      </c>
      <c r="T741" s="14">
        <v>132804.87804878049</v>
      </c>
      <c r="U741" s="14">
        <v>132963.41463414635</v>
      </c>
      <c r="V741" s="14">
        <v>132579.26829268291</v>
      </c>
      <c r="W741" s="14">
        <v>132547.56097560975</v>
      </c>
      <c r="X741" s="14">
        <v>132557.31707317074</v>
      </c>
      <c r="Y741" s="14">
        <v>132985.36585365853</v>
      </c>
      <c r="Z741" s="14">
        <v>132984.14634146341</v>
      </c>
      <c r="AA741" s="14">
        <v>132959.75609756098</v>
      </c>
      <c r="AB741" s="14">
        <v>132840.24390243902</v>
      </c>
      <c r="AC741" s="14">
        <v>132664.63414634147</v>
      </c>
    </row>
    <row r="742" spans="1:29" s="14" customFormat="1">
      <c r="A742" s="1" t="s">
        <v>524</v>
      </c>
      <c r="B742" s="1" t="s">
        <v>551</v>
      </c>
      <c r="C742" s="1"/>
      <c r="D742" s="1" t="s">
        <v>663</v>
      </c>
      <c r="E742" s="1" t="s">
        <v>665</v>
      </c>
      <c r="F742" s="1">
        <v>203</v>
      </c>
      <c r="G742" s="1" t="s">
        <v>837</v>
      </c>
      <c r="H742" s="1" t="str">
        <f t="shared" si="12"/>
        <v>203아파트평균매매가격</v>
      </c>
      <c r="I742" s="1" t="s">
        <v>1386</v>
      </c>
      <c r="J742" s="13">
        <v>164587.71929824562</v>
      </c>
      <c r="K742" s="13">
        <v>164684.21052631579</v>
      </c>
      <c r="L742" s="13">
        <v>165315.78947368421</v>
      </c>
      <c r="M742" s="13">
        <v>165561.40350877194</v>
      </c>
      <c r="N742" s="13">
        <v>166000</v>
      </c>
      <c r="O742" s="13">
        <v>166303.50877192983</v>
      </c>
      <c r="P742" s="13">
        <v>166184.21052631579</v>
      </c>
      <c r="Q742" s="14">
        <v>165885.9649122807</v>
      </c>
      <c r="R742" s="14">
        <v>165491.22807017545</v>
      </c>
      <c r="S742" s="14">
        <v>165359.64912280702</v>
      </c>
      <c r="T742" s="14">
        <v>165289.47368421053</v>
      </c>
      <c r="U742" s="14">
        <v>165298.24561403508</v>
      </c>
      <c r="V742" s="14">
        <v>164801.75438596492</v>
      </c>
      <c r="W742" s="14">
        <v>164740.35087719298</v>
      </c>
      <c r="X742" s="14">
        <v>164600</v>
      </c>
      <c r="Y742" s="14">
        <v>165142.10526315789</v>
      </c>
      <c r="Z742" s="14">
        <v>165169.29824561405</v>
      </c>
      <c r="AA742" s="14">
        <v>165194.73684210525</v>
      </c>
      <c r="AB742" s="14">
        <v>165194.73684210525</v>
      </c>
      <c r="AC742" s="14">
        <v>164933.33333333334</v>
      </c>
    </row>
    <row r="743" spans="1:29" s="14" customFormat="1">
      <c r="A743" s="1" t="s">
        <v>524</v>
      </c>
      <c r="B743" s="1" t="s">
        <v>551</v>
      </c>
      <c r="C743" s="1"/>
      <c r="D743" s="1" t="s">
        <v>666</v>
      </c>
      <c r="E743" s="1"/>
      <c r="F743" s="1">
        <v>204</v>
      </c>
      <c r="G743" s="1" t="s">
        <v>837</v>
      </c>
      <c r="H743" s="1" t="str">
        <f t="shared" si="12"/>
        <v>204아파트평균매매가격</v>
      </c>
      <c r="I743" s="1" t="s">
        <v>1386</v>
      </c>
      <c r="J743" s="13">
        <v>113471.42857142857</v>
      </c>
      <c r="K743" s="13">
        <v>113742.85714285714</v>
      </c>
      <c r="L743" s="13">
        <v>113914.28571428571</v>
      </c>
      <c r="M743" s="13">
        <v>114385.71428571429</v>
      </c>
      <c r="N743" s="13">
        <v>114842.85714285714</v>
      </c>
      <c r="O743" s="13">
        <v>114971.42857142857</v>
      </c>
      <c r="P743" s="13">
        <v>115314.28571428571</v>
      </c>
      <c r="Q743" s="14">
        <v>115528.57142857143</v>
      </c>
      <c r="R743" s="14">
        <v>115728.57142857143</v>
      </c>
      <c r="S743" s="14">
        <v>115971.42857142857</v>
      </c>
      <c r="T743" s="14">
        <v>116285.71428571429</v>
      </c>
      <c r="U743" s="14">
        <v>116528.57142857143</v>
      </c>
      <c r="V743" s="14">
        <v>116800</v>
      </c>
      <c r="W743" s="14">
        <v>117085.71428571429</v>
      </c>
      <c r="X743" s="14">
        <v>117242.85714285714</v>
      </c>
      <c r="Y743" s="14">
        <v>117385.71428571429</v>
      </c>
      <c r="Z743" s="14">
        <v>117485.71428571429</v>
      </c>
      <c r="AA743" s="14">
        <v>117714.28571428571</v>
      </c>
      <c r="AB743" s="14">
        <v>117800</v>
      </c>
      <c r="AC743" s="14">
        <v>117928.57142857143</v>
      </c>
    </row>
    <row r="744" spans="1:29" s="14" customFormat="1">
      <c r="A744" s="1" t="s">
        <v>524</v>
      </c>
      <c r="B744" s="1" t="s">
        <v>551</v>
      </c>
      <c r="C744" s="1"/>
      <c r="D744" s="1" t="s">
        <v>667</v>
      </c>
      <c r="E744" s="1"/>
      <c r="F744" s="1">
        <v>205</v>
      </c>
      <c r="G744" s="1" t="s">
        <v>837</v>
      </c>
      <c r="H744" s="1" t="str">
        <f t="shared" si="12"/>
        <v>205아파트평균매매가격</v>
      </c>
      <c r="I744" s="1" t="s">
        <v>1386</v>
      </c>
      <c r="J744" s="13">
        <v>92918.367346938772</v>
      </c>
      <c r="K744" s="13">
        <v>93897.959183673476</v>
      </c>
      <c r="L744" s="13">
        <v>95704.081632653062</v>
      </c>
      <c r="M744" s="13">
        <v>96683.673469387752</v>
      </c>
      <c r="N744" s="13">
        <v>98489.795918367352</v>
      </c>
      <c r="O744" s="13">
        <v>98357.142857142855</v>
      </c>
      <c r="P744" s="13">
        <v>98673.469387755104</v>
      </c>
      <c r="Q744" s="14">
        <v>99250</v>
      </c>
      <c r="R744" s="14">
        <v>99204.081632653062</v>
      </c>
      <c r="S744" s="14">
        <v>99510.204081632648</v>
      </c>
      <c r="T744" s="14">
        <v>100734.69387755102</v>
      </c>
      <c r="U744" s="14">
        <v>101663.26530612246</v>
      </c>
      <c r="V744" s="14">
        <v>101897.95918367348</v>
      </c>
      <c r="W744" s="14">
        <v>101622.44897959183</v>
      </c>
      <c r="X744" s="14">
        <v>101489.79591836735</v>
      </c>
      <c r="Y744" s="14">
        <v>101653.06122448979</v>
      </c>
      <c r="Z744" s="14">
        <v>102153.06122448979</v>
      </c>
      <c r="AA744" s="14">
        <v>102397.95918367348</v>
      </c>
      <c r="AB744" s="14">
        <v>102632.6530612245</v>
      </c>
      <c r="AC744" s="14">
        <v>102806.12244897959</v>
      </c>
    </row>
    <row r="745" spans="1:29" s="14" customFormat="1">
      <c r="A745" s="1" t="s">
        <v>524</v>
      </c>
      <c r="B745" s="1" t="s">
        <v>551</v>
      </c>
      <c r="C745" s="1"/>
      <c r="D745" s="1" t="s">
        <v>668</v>
      </c>
      <c r="E745" s="1"/>
      <c r="F745" s="1">
        <v>206</v>
      </c>
      <c r="G745" s="1" t="s">
        <v>837</v>
      </c>
      <c r="H745" s="1" t="str">
        <f t="shared" si="12"/>
        <v>206아파트평균매매가격</v>
      </c>
      <c r="I745" s="1" t="s">
        <v>1386</v>
      </c>
      <c r="J745" s="13">
        <v>139916.66666666666</v>
      </c>
      <c r="K745" s="13">
        <v>139944.44444444444</v>
      </c>
      <c r="L745" s="13">
        <v>140458.33333333334</v>
      </c>
      <c r="M745" s="13">
        <v>140625</v>
      </c>
      <c r="N745" s="13">
        <v>140569.44444444444</v>
      </c>
      <c r="O745" s="13">
        <v>140680.55555555556</v>
      </c>
      <c r="P745" s="13">
        <v>140729.16666666666</v>
      </c>
      <c r="Q745" s="14">
        <v>140548.61111111112</v>
      </c>
      <c r="R745" s="14">
        <v>140111.11111111112</v>
      </c>
      <c r="S745" s="14">
        <v>140034.72222222222</v>
      </c>
      <c r="T745" s="14">
        <v>139831.94444444444</v>
      </c>
      <c r="U745" s="14">
        <v>145022.0588235294</v>
      </c>
      <c r="V745" s="14">
        <v>145257.35294117648</v>
      </c>
      <c r="W745" s="14">
        <v>145280.88235294117</v>
      </c>
      <c r="X745" s="14">
        <v>145205.88235294117</v>
      </c>
      <c r="Y745" s="14">
        <v>145404.41176470587</v>
      </c>
      <c r="Z745" s="14">
        <v>145525</v>
      </c>
      <c r="AA745" s="14">
        <v>145927.9411764706</v>
      </c>
      <c r="AB745" s="14">
        <v>146117.64705882352</v>
      </c>
      <c r="AC745" s="14">
        <v>146350</v>
      </c>
    </row>
    <row r="746" spans="1:29" s="14" customFormat="1">
      <c r="A746" s="1" t="s">
        <v>524</v>
      </c>
      <c r="B746" s="1" t="s">
        <v>551</v>
      </c>
      <c r="C746" s="1"/>
      <c r="D746" s="1" t="s">
        <v>669</v>
      </c>
      <c r="E746" s="1"/>
      <c r="F746" s="1">
        <v>207</v>
      </c>
      <c r="G746" s="1" t="s">
        <v>837</v>
      </c>
      <c r="H746" s="1" t="str">
        <f t="shared" si="12"/>
        <v>207아파트평균매매가격</v>
      </c>
      <c r="I746" s="1" t="s">
        <v>1386</v>
      </c>
      <c r="J746" s="13">
        <v>74171.875</v>
      </c>
      <c r="K746" s="13">
        <v>75281.25</v>
      </c>
      <c r="L746" s="13">
        <v>76156.25</v>
      </c>
      <c r="M746" s="13">
        <v>77273.4375</v>
      </c>
      <c r="N746" s="13">
        <v>77726.5625</v>
      </c>
      <c r="O746" s="13">
        <v>78218.75</v>
      </c>
      <c r="P746" s="13">
        <v>78625</v>
      </c>
      <c r="Q746" s="14">
        <v>78734.375</v>
      </c>
      <c r="R746" s="14">
        <v>78117.1875</v>
      </c>
      <c r="S746" s="14">
        <v>77898.4375</v>
      </c>
      <c r="T746" s="14">
        <v>77518.75</v>
      </c>
      <c r="U746" s="14">
        <v>77235.9375</v>
      </c>
      <c r="V746" s="14">
        <v>77440.625</v>
      </c>
      <c r="W746" s="14">
        <v>77496.875</v>
      </c>
      <c r="X746" s="14">
        <v>77587.5</v>
      </c>
      <c r="Y746" s="14">
        <v>77618.75</v>
      </c>
      <c r="Z746" s="14">
        <v>77709.375</v>
      </c>
      <c r="AA746" s="14">
        <v>77823.4375</v>
      </c>
      <c r="AB746" s="14">
        <v>77959.375</v>
      </c>
      <c r="AC746" s="14">
        <v>78042.1875</v>
      </c>
    </row>
    <row r="747" spans="1:29" s="14" customFormat="1">
      <c r="A747" s="1" t="s">
        <v>524</v>
      </c>
      <c r="B747" s="1" t="s">
        <v>552</v>
      </c>
      <c r="C747" s="1"/>
      <c r="D747" s="1"/>
      <c r="E747" s="1"/>
      <c r="F747" s="1">
        <v>208</v>
      </c>
      <c r="G747" s="1" t="s">
        <v>837</v>
      </c>
      <c r="H747" s="1" t="str">
        <f t="shared" si="12"/>
        <v>208아파트평균매매가격</v>
      </c>
      <c r="I747" s="1" t="s">
        <v>1386</v>
      </c>
      <c r="J747" s="13">
        <v>135428.00576459526</v>
      </c>
      <c r="K747" s="13">
        <v>135702.80282414061</v>
      </c>
      <c r="L747" s="13">
        <v>136574.12606871265</v>
      </c>
      <c r="M747" s="13">
        <v>137029.60632110701</v>
      </c>
      <c r="N747" s="13">
        <v>137398.07722991647</v>
      </c>
      <c r="O747" s="13">
        <v>137679.26313317346</v>
      </c>
      <c r="P747" s="13">
        <v>138058.280411593</v>
      </c>
      <c r="Q747" s="14">
        <v>138603.3784991639</v>
      </c>
      <c r="R747" s="14">
        <v>139068.6473524723</v>
      </c>
      <c r="S747" s="14">
        <v>139529.56751131418</v>
      </c>
      <c r="T747" s="14">
        <v>140047.30436750141</v>
      </c>
      <c r="U747" s="14">
        <v>141075.99767618973</v>
      </c>
      <c r="V747" s="14">
        <v>141585.59251878117</v>
      </c>
      <c r="W747" s="14">
        <v>141734.6724241132</v>
      </c>
      <c r="X747" s="14">
        <v>141982.45279078252</v>
      </c>
      <c r="Y747" s="14">
        <v>142291.85507971421</v>
      </c>
      <c r="Z747" s="14">
        <v>142828.42493407032</v>
      </c>
      <c r="AA747" s="14">
        <v>143136.7039022565</v>
      </c>
      <c r="AB747" s="14">
        <v>143398.50066274026</v>
      </c>
      <c r="AC747" s="14">
        <v>143512.1082166438</v>
      </c>
    </row>
    <row r="748" spans="1:29" s="14" customFormat="1">
      <c r="A748" s="1" t="s">
        <v>524</v>
      </c>
      <c r="B748" s="1" t="s">
        <v>552</v>
      </c>
      <c r="C748" s="1"/>
      <c r="D748" s="1" t="s">
        <v>670</v>
      </c>
      <c r="E748" s="1"/>
      <c r="F748" s="1">
        <v>209</v>
      </c>
      <c r="G748" s="1" t="s">
        <v>837</v>
      </c>
      <c r="H748" s="1" t="str">
        <f t="shared" si="12"/>
        <v>209아파트평균매매가격</v>
      </c>
      <c r="I748" s="1" t="s">
        <v>1386</v>
      </c>
      <c r="J748" s="13">
        <v>150352.57915101189</v>
      </c>
      <c r="K748" s="13">
        <v>150703.74586496511</v>
      </c>
      <c r="L748" s="13">
        <v>152089.18293153579</v>
      </c>
      <c r="M748" s="13">
        <v>152912.622237034</v>
      </c>
      <c r="N748" s="13">
        <v>153386.78205762705</v>
      </c>
      <c r="O748" s="13">
        <v>153891.35027588176</v>
      </c>
      <c r="P748" s="13">
        <v>154271.11353209917</v>
      </c>
      <c r="Q748" s="14">
        <v>155117.73927446842</v>
      </c>
      <c r="R748" s="14">
        <v>155929.68422875798</v>
      </c>
      <c r="S748" s="14">
        <v>156493.55796768412</v>
      </c>
      <c r="T748" s="14">
        <v>157122.21354070611</v>
      </c>
      <c r="U748" s="14">
        <v>158836.3863200777</v>
      </c>
      <c r="V748" s="14">
        <v>159824.85730886017</v>
      </c>
      <c r="W748" s="14">
        <v>160005.97413807482</v>
      </c>
      <c r="X748" s="14">
        <v>160398.51722142662</v>
      </c>
      <c r="Y748" s="14">
        <v>160669.93946249958</v>
      </c>
      <c r="Z748" s="14">
        <v>161363.56528685565</v>
      </c>
      <c r="AA748" s="14">
        <v>161886.51695415378</v>
      </c>
      <c r="AB748" s="14">
        <v>162362.3660121063</v>
      </c>
      <c r="AC748" s="14">
        <v>162602.89791090324</v>
      </c>
    </row>
    <row r="749" spans="1:29" s="14" customFormat="1">
      <c r="A749" s="1" t="s">
        <v>524</v>
      </c>
      <c r="B749" s="1" t="s">
        <v>552</v>
      </c>
      <c r="C749" s="1"/>
      <c r="D749" s="1" t="s">
        <v>670</v>
      </c>
      <c r="E749" s="1" t="s">
        <v>671</v>
      </c>
      <c r="F749" s="1">
        <v>210</v>
      </c>
      <c r="G749" s="1" t="s">
        <v>837</v>
      </c>
      <c r="H749" s="1" t="str">
        <f t="shared" si="12"/>
        <v>210아파트평균매매가격</v>
      </c>
      <c r="I749" s="1" t="s">
        <v>1386</v>
      </c>
      <c r="J749" s="13">
        <v>144761.55462184874</v>
      </c>
      <c r="K749" s="13">
        <v>144856.79271708685</v>
      </c>
      <c r="L749" s="13">
        <v>144732.98319327732</v>
      </c>
      <c r="M749" s="13">
        <v>145191.46825396823</v>
      </c>
      <c r="N749" s="13">
        <v>145765.42950513537</v>
      </c>
      <c r="O749" s="13">
        <v>146161.27450980392</v>
      </c>
      <c r="P749" s="13">
        <v>146391.33986928104</v>
      </c>
      <c r="Q749" s="14">
        <v>147366.64332399625</v>
      </c>
      <c r="R749" s="14">
        <v>148280.92903828196</v>
      </c>
      <c r="S749" s="14">
        <v>149399.39309056956</v>
      </c>
      <c r="T749" s="14">
        <v>150641.66666666666</v>
      </c>
      <c r="U749" s="14">
        <v>152451.19047619047</v>
      </c>
      <c r="V749" s="14">
        <v>153555.95238095237</v>
      </c>
      <c r="W749" s="14">
        <v>153675</v>
      </c>
      <c r="X749" s="14">
        <v>154186.90476190476</v>
      </c>
      <c r="Y749" s="14">
        <v>154752.38095238095</v>
      </c>
      <c r="Z749" s="14">
        <v>155928.57142857142</v>
      </c>
      <c r="AA749" s="14">
        <v>156298.80952380953</v>
      </c>
      <c r="AB749" s="14">
        <v>157213.09523809524</v>
      </c>
      <c r="AC749" s="14">
        <v>157298.80952380953</v>
      </c>
    </row>
    <row r="750" spans="1:29" s="14" customFormat="1">
      <c r="A750" s="1" t="s">
        <v>524</v>
      </c>
      <c r="B750" s="1" t="s">
        <v>552</v>
      </c>
      <c r="C750" s="1"/>
      <c r="D750" s="1" t="s">
        <v>670</v>
      </c>
      <c r="E750" s="1" t="s">
        <v>672</v>
      </c>
      <c r="F750" s="1">
        <v>211</v>
      </c>
      <c r="G750" s="1" t="s">
        <v>837</v>
      </c>
      <c r="H750" s="1" t="str">
        <f t="shared" si="12"/>
        <v>211아파트평균매매가격</v>
      </c>
      <c r="I750" s="1" t="s">
        <v>1386</v>
      </c>
      <c r="J750" s="13">
        <v>154283.03661681281</v>
      </c>
      <c r="K750" s="13">
        <v>154814.11964930373</v>
      </c>
      <c r="L750" s="13">
        <v>157260.54822073234</v>
      </c>
      <c r="M750" s="13">
        <v>158340.54822073234</v>
      </c>
      <c r="N750" s="13">
        <v>158744.54822073234</v>
      </c>
      <c r="O750" s="13">
        <v>159325.54822073234</v>
      </c>
      <c r="P750" s="13">
        <v>159810.54822073234</v>
      </c>
      <c r="Q750" s="14">
        <v>160566.71428571429</v>
      </c>
      <c r="R750" s="14">
        <v>161306.71428571429</v>
      </c>
      <c r="S750" s="14">
        <v>161480.71428571429</v>
      </c>
      <c r="T750" s="14">
        <v>161678</v>
      </c>
      <c r="U750" s="14">
        <v>163145</v>
      </c>
      <c r="V750" s="14">
        <v>164055</v>
      </c>
      <c r="W750" s="14">
        <v>164278</v>
      </c>
      <c r="X750" s="14">
        <v>164590</v>
      </c>
      <c r="Y750" s="14">
        <v>164663</v>
      </c>
      <c r="Z750" s="14">
        <v>165031</v>
      </c>
      <c r="AA750" s="14">
        <v>165657</v>
      </c>
      <c r="AB750" s="14">
        <v>165837</v>
      </c>
      <c r="AC750" s="14">
        <v>166182</v>
      </c>
    </row>
    <row r="751" spans="1:29" s="14" customFormat="1">
      <c r="A751" s="1" t="s">
        <v>524</v>
      </c>
      <c r="B751" s="1" t="s">
        <v>552</v>
      </c>
      <c r="C751" s="1"/>
      <c r="D751" s="1" t="s">
        <v>673</v>
      </c>
      <c r="E751" s="1"/>
      <c r="F751" s="1">
        <v>212</v>
      </c>
      <c r="G751" s="1" t="s">
        <v>837</v>
      </c>
      <c r="H751" s="1" t="str">
        <f t="shared" si="12"/>
        <v>212아파트평균매매가격</v>
      </c>
      <c r="I751" s="1" t="s">
        <v>1386</v>
      </c>
      <c r="J751" s="13">
        <v>120333.33333333333</v>
      </c>
      <c r="K751" s="13">
        <v>120895.83333333333</v>
      </c>
      <c r="L751" s="13">
        <v>121116.66666666667</v>
      </c>
      <c r="M751" s="13">
        <v>121370.83333333333</v>
      </c>
      <c r="N751" s="13">
        <v>121408.33333333333</v>
      </c>
      <c r="O751" s="13">
        <v>121443.75</v>
      </c>
      <c r="P751" s="13">
        <v>121397.91666666667</v>
      </c>
      <c r="Q751" s="14">
        <v>121004.16666666667</v>
      </c>
      <c r="R751" s="14">
        <v>120960.41666666667</v>
      </c>
      <c r="S751" s="14">
        <v>121172.91666666667</v>
      </c>
      <c r="T751" s="14">
        <v>121416.66666666667</v>
      </c>
      <c r="U751" s="14">
        <v>122539.58333333333</v>
      </c>
      <c r="V751" s="14">
        <v>123916.66666666667</v>
      </c>
      <c r="W751" s="14">
        <v>124045.83333333333</v>
      </c>
      <c r="X751" s="14">
        <v>124095.83333333333</v>
      </c>
      <c r="Y751" s="14">
        <v>123995.83333333333</v>
      </c>
      <c r="Z751" s="14">
        <v>124052.08333333333</v>
      </c>
      <c r="AA751" s="14">
        <v>124131.25</v>
      </c>
      <c r="AB751" s="14">
        <v>123864.58333333333</v>
      </c>
      <c r="AC751" s="14">
        <v>123785.41666666667</v>
      </c>
    </row>
    <row r="752" spans="1:29" s="14" customFormat="1">
      <c r="A752" s="1" t="s">
        <v>524</v>
      </c>
      <c r="B752" s="1" t="s">
        <v>552</v>
      </c>
      <c r="C752" s="1"/>
      <c r="D752" s="1" t="s">
        <v>674</v>
      </c>
      <c r="E752" s="1"/>
      <c r="F752" s="1">
        <v>213</v>
      </c>
      <c r="G752" s="1" t="s">
        <v>837</v>
      </c>
      <c r="H752" s="1" t="str">
        <f t="shared" si="12"/>
        <v>213아파트평균매매가격</v>
      </c>
      <c r="I752" s="1" t="s">
        <v>1386</v>
      </c>
      <c r="J752" s="13">
        <v>104891.30434782608</v>
      </c>
      <c r="K752" s="13">
        <v>106282.60869565218</v>
      </c>
      <c r="L752" s="13">
        <v>108108.69565217392</v>
      </c>
      <c r="M752" s="13">
        <v>109369.56521739131</v>
      </c>
      <c r="N752" s="13">
        <v>109391.30434782608</v>
      </c>
      <c r="O752" s="13">
        <v>109760.86956521739</v>
      </c>
      <c r="P752" s="13">
        <v>110500</v>
      </c>
      <c r="Q752" s="14">
        <v>111043.47826086957</v>
      </c>
      <c r="R752" s="14">
        <v>111195.65217391304</v>
      </c>
      <c r="S752" s="14">
        <v>112391.30434782608</v>
      </c>
      <c r="T752" s="14">
        <v>113326.08695652174</v>
      </c>
      <c r="U752" s="14">
        <v>114586.95652173914</v>
      </c>
      <c r="V752" s="14">
        <v>114717.39130434782</v>
      </c>
      <c r="W752" s="14">
        <v>115000</v>
      </c>
      <c r="X752" s="14">
        <v>115304.34782608696</v>
      </c>
      <c r="Y752" s="14">
        <v>115717.39130434782</v>
      </c>
      <c r="Z752" s="14">
        <v>116065.21739130435</v>
      </c>
      <c r="AA752" s="14">
        <v>116195.65217391304</v>
      </c>
      <c r="AB752" s="14">
        <v>116478.26086956522</v>
      </c>
      <c r="AC752" s="14">
        <v>116500</v>
      </c>
    </row>
    <row r="753" spans="1:29" s="14" customFormat="1">
      <c r="A753" s="1" t="s">
        <v>524</v>
      </c>
      <c r="B753" s="1" t="s">
        <v>552</v>
      </c>
      <c r="C753" s="1"/>
      <c r="D753" s="1" t="s">
        <v>675</v>
      </c>
      <c r="E753" s="1"/>
      <c r="F753" s="1">
        <v>214</v>
      </c>
      <c r="G753" s="1" t="s">
        <v>837</v>
      </c>
      <c r="H753" s="1" t="str">
        <f t="shared" si="12"/>
        <v>214아파트평균매매가격</v>
      </c>
      <c r="I753" s="1" t="s">
        <v>1386</v>
      </c>
      <c r="J753" s="13">
        <v>120366.66666666667</v>
      </c>
      <c r="K753" s="13">
        <v>120600</v>
      </c>
      <c r="L753" s="13">
        <v>121211.11111111111</v>
      </c>
      <c r="M753" s="13">
        <v>121677.77777777778</v>
      </c>
      <c r="N753" s="13">
        <v>122588.88888888889</v>
      </c>
      <c r="O753" s="13">
        <v>123088.88888888889</v>
      </c>
      <c r="P753" s="13">
        <v>124243.33333333333</v>
      </c>
      <c r="Q753" s="14">
        <v>125455.55555555556</v>
      </c>
      <c r="R753" s="14">
        <v>126133.33333333333</v>
      </c>
      <c r="S753" s="14">
        <v>126994.44444444444</v>
      </c>
      <c r="T753" s="14">
        <v>127616.66666666667</v>
      </c>
      <c r="U753" s="14">
        <v>128385.55555555556</v>
      </c>
      <c r="V753" s="14">
        <v>128605.55555555556</v>
      </c>
      <c r="W753" s="14">
        <v>128917.77777777778</v>
      </c>
      <c r="X753" s="14">
        <v>129183.33333333333</v>
      </c>
      <c r="Y753" s="14">
        <v>129472.22222222222</v>
      </c>
      <c r="Z753" s="14">
        <v>129928.88888888889</v>
      </c>
      <c r="AA753" s="14">
        <v>130168.88888888889</v>
      </c>
      <c r="AB753" s="14">
        <v>130497.77777777778</v>
      </c>
      <c r="AC753" s="14">
        <v>130562.22222222222</v>
      </c>
    </row>
    <row r="754" spans="1:29" s="14" customFormat="1">
      <c r="A754" s="1" t="s">
        <v>524</v>
      </c>
      <c r="B754" s="1" t="s">
        <v>552</v>
      </c>
      <c r="C754" s="1"/>
      <c r="D754" s="1" t="s">
        <v>676</v>
      </c>
      <c r="E754" s="1"/>
      <c r="F754" s="1">
        <v>215</v>
      </c>
      <c r="G754" s="1" t="s">
        <v>837</v>
      </c>
      <c r="H754" s="1" t="str">
        <f t="shared" si="12"/>
        <v>215아파트평균매매가격</v>
      </c>
      <c r="I754" s="1" t="s">
        <v>1386</v>
      </c>
      <c r="J754" s="13">
        <v>140351.85185185185</v>
      </c>
      <c r="K754" s="13">
        <v>140092.59259259258</v>
      </c>
      <c r="L754" s="13">
        <v>140555.55555555556</v>
      </c>
      <c r="M754" s="13">
        <v>140203.70370370371</v>
      </c>
      <c r="N754" s="13">
        <v>140296.29629629629</v>
      </c>
      <c r="O754" s="13">
        <v>140314.8148148148</v>
      </c>
      <c r="P754" s="13">
        <v>140185.1851851852</v>
      </c>
      <c r="Q754" s="14">
        <v>139222.22222222222</v>
      </c>
      <c r="R754" s="14">
        <v>138759.25925925927</v>
      </c>
      <c r="S754" s="14">
        <v>137722.22222222222</v>
      </c>
      <c r="T754" s="14">
        <v>136129.62962962964</v>
      </c>
      <c r="U754" s="14">
        <v>136055.55555555556</v>
      </c>
      <c r="V754" s="14">
        <v>135814.8148148148</v>
      </c>
      <c r="W754" s="14">
        <v>135820.37037037036</v>
      </c>
      <c r="X754" s="14">
        <v>135811.11111111112</v>
      </c>
      <c r="Y754" s="14">
        <v>136546.29629629629</v>
      </c>
      <c r="Z754" s="14">
        <v>137157.40740740742</v>
      </c>
      <c r="AA754" s="14">
        <v>137546.29629629629</v>
      </c>
      <c r="AB754" s="14">
        <v>137490.74074074073</v>
      </c>
      <c r="AC754" s="14">
        <v>137379.62962962964</v>
      </c>
    </row>
    <row r="755" spans="1:29" s="14" customFormat="1">
      <c r="A755" s="1" t="s">
        <v>524</v>
      </c>
      <c r="B755" s="1" t="s">
        <v>552</v>
      </c>
      <c r="C755" s="1"/>
      <c r="D755" s="1" t="s">
        <v>677</v>
      </c>
      <c r="E755" s="1"/>
      <c r="F755" s="1">
        <v>216</v>
      </c>
      <c r="G755" s="1" t="s">
        <v>837</v>
      </c>
      <c r="H755" s="1" t="str">
        <f t="shared" si="12"/>
        <v>216아파트평균매매가격</v>
      </c>
      <c r="I755" s="1" t="s">
        <v>1386</v>
      </c>
      <c r="J755" s="13">
        <v>112346.15384615384</v>
      </c>
      <c r="K755" s="13">
        <v>112730.76923076923</v>
      </c>
      <c r="L755" s="13">
        <v>113269.23076923077</v>
      </c>
      <c r="M755" s="13">
        <v>113269.23076923077</v>
      </c>
      <c r="N755" s="13">
        <v>113038.46153846153</v>
      </c>
      <c r="O755" s="13">
        <v>112365.38461538461</v>
      </c>
      <c r="P755" s="13">
        <v>111192.30769230769</v>
      </c>
      <c r="Q755" s="14">
        <v>110730.76923076923</v>
      </c>
      <c r="R755" s="14">
        <v>110788.46153846153</v>
      </c>
      <c r="S755" s="14">
        <v>110826.92307692308</v>
      </c>
      <c r="T755" s="14">
        <v>110807.69230769231</v>
      </c>
      <c r="U755" s="14">
        <v>110865.38461538461</v>
      </c>
      <c r="V755" s="14">
        <v>111592.30769230769</v>
      </c>
      <c r="W755" s="14">
        <v>111563.46153846153</v>
      </c>
      <c r="X755" s="14">
        <v>111453.84615384616</v>
      </c>
      <c r="Y755" s="14">
        <v>111117.30769230769</v>
      </c>
      <c r="Z755" s="14">
        <v>111663.46153846153</v>
      </c>
      <c r="AA755" s="14">
        <v>111576.92307692308</v>
      </c>
      <c r="AB755" s="14">
        <v>111376.92307692308</v>
      </c>
      <c r="AC755" s="14">
        <v>111257.69230769231</v>
      </c>
    </row>
    <row r="756" spans="1:29" s="14" customFormat="1">
      <c r="A756" s="1" t="s">
        <v>524</v>
      </c>
      <c r="B756" s="1" t="s">
        <v>552</v>
      </c>
      <c r="C756" s="1"/>
      <c r="D756" s="1" t="s">
        <v>678</v>
      </c>
      <c r="E756" s="1"/>
      <c r="F756" s="1">
        <v>217</v>
      </c>
      <c r="G756" s="1" t="s">
        <v>837</v>
      </c>
      <c r="H756" s="1" t="str">
        <f t="shared" si="12"/>
        <v>217아파트평균매매가격</v>
      </c>
      <c r="I756" s="1" t="s">
        <v>1386</v>
      </c>
      <c r="J756" s="13">
        <v>152330.4347826087</v>
      </c>
      <c r="K756" s="13">
        <v>152330.4347826087</v>
      </c>
      <c r="L756" s="13">
        <v>151678.26086956522</v>
      </c>
      <c r="M756" s="13">
        <v>151678.26086956522</v>
      </c>
      <c r="N756" s="13">
        <v>151678.26086956522</v>
      </c>
      <c r="O756" s="13">
        <v>150865.21739130435</v>
      </c>
      <c r="P756" s="13">
        <v>150591.30434782608</v>
      </c>
      <c r="Q756" s="14">
        <v>149765.21739130435</v>
      </c>
      <c r="R756" s="14">
        <v>149765.21739130435</v>
      </c>
      <c r="S756" s="14">
        <v>149765.21739130435</v>
      </c>
      <c r="T756" s="14">
        <v>149356.52173913043</v>
      </c>
      <c r="U756" s="14">
        <v>149250</v>
      </c>
      <c r="V756" s="14">
        <v>148432.60869565216</v>
      </c>
      <c r="W756" s="14">
        <v>147950</v>
      </c>
      <c r="X756" s="14">
        <v>147145.65217391305</v>
      </c>
      <c r="Y756" s="14">
        <v>147454.34782608695</v>
      </c>
      <c r="Z756" s="14">
        <v>147647.82608695651</v>
      </c>
      <c r="AA756" s="14">
        <v>147482.60869565216</v>
      </c>
      <c r="AB756" s="14">
        <v>146804.34782608695</v>
      </c>
      <c r="AC756" s="14">
        <v>146265.21739130435</v>
      </c>
    </row>
    <row r="757" spans="1:29" s="14" customFormat="1">
      <c r="A757" s="1" t="s">
        <v>524</v>
      </c>
      <c r="B757" s="1" t="s">
        <v>552</v>
      </c>
      <c r="C757" s="1"/>
      <c r="D757" s="1" t="s">
        <v>679</v>
      </c>
      <c r="E757" s="1"/>
      <c r="F757" s="1">
        <v>218</v>
      </c>
      <c r="G757" s="1" t="s">
        <v>837</v>
      </c>
      <c r="H757" s="1" t="str">
        <f t="shared" si="12"/>
        <v>218아파트평균매매가격</v>
      </c>
      <c r="I757" s="1" t="s">
        <v>1386</v>
      </c>
      <c r="J757" s="13">
        <v>127348.48484848485</v>
      </c>
      <c r="K757" s="13">
        <v>127348.48484848485</v>
      </c>
      <c r="L757" s="13">
        <v>129409.09090909091</v>
      </c>
      <c r="M757" s="13">
        <v>129515.15151515152</v>
      </c>
      <c r="N757" s="13">
        <v>129530.30303030302</v>
      </c>
      <c r="O757" s="13">
        <v>129984.84848484848</v>
      </c>
      <c r="P757" s="13">
        <v>130318.18181818182</v>
      </c>
      <c r="Q757" s="14">
        <v>132050</v>
      </c>
      <c r="R757" s="14">
        <v>133019.69696969696</v>
      </c>
      <c r="S757" s="14">
        <v>134071.21212121213</v>
      </c>
      <c r="T757" s="14">
        <v>138136.36363636365</v>
      </c>
    </row>
    <row r="758" spans="1:29" s="14" customFormat="1">
      <c r="A758" s="1" t="s">
        <v>524</v>
      </c>
      <c r="B758" s="1" t="s">
        <v>552</v>
      </c>
      <c r="C758" s="1"/>
      <c r="D758" s="1" t="s">
        <v>680</v>
      </c>
      <c r="E758" s="1"/>
      <c r="F758" s="1">
        <v>219</v>
      </c>
      <c r="G758" s="1" t="s">
        <v>837</v>
      </c>
      <c r="H758" s="1" t="str">
        <f t="shared" si="12"/>
        <v>219아파트평균매매가격</v>
      </c>
      <c r="I758" s="1" t="s">
        <v>1386</v>
      </c>
      <c r="J758" s="13">
        <v>128452.38095238095</v>
      </c>
      <c r="K758" s="13">
        <v>129095.23809523809</v>
      </c>
      <c r="L758" s="13">
        <v>128980.95238095238</v>
      </c>
      <c r="M758" s="13">
        <v>128861.90476190476</v>
      </c>
      <c r="N758" s="13">
        <v>128980.95238095238</v>
      </c>
      <c r="O758" s="13">
        <v>129347.61904761905</v>
      </c>
      <c r="P758" s="13">
        <v>129204.76190476191</v>
      </c>
      <c r="Q758" s="14">
        <v>129400</v>
      </c>
      <c r="R758" s="14">
        <v>129447.61904761905</v>
      </c>
      <c r="S758" s="14">
        <v>129504.76190476191</v>
      </c>
      <c r="T758" s="14">
        <v>129795.23809523809</v>
      </c>
      <c r="U758" s="14">
        <v>130130.95238095238</v>
      </c>
      <c r="V758" s="14">
        <v>130761.90476190476</v>
      </c>
      <c r="W758" s="14">
        <v>130778.57142857143</v>
      </c>
      <c r="X758" s="14">
        <v>130871.42857142857</v>
      </c>
      <c r="Y758" s="14">
        <v>131180.95238095237</v>
      </c>
      <c r="Z758" s="14">
        <v>131538.09523809524</v>
      </c>
      <c r="AA758" s="14">
        <v>131719.04761904763</v>
      </c>
      <c r="AB758" s="14">
        <v>131728.57142857142</v>
      </c>
      <c r="AC758" s="14">
        <v>131609.52380952382</v>
      </c>
    </row>
    <row r="759" spans="1:29" s="14" customFormat="1">
      <c r="A759" s="1" t="s">
        <v>524</v>
      </c>
      <c r="B759" s="1" t="s">
        <v>552</v>
      </c>
      <c r="C759" s="1"/>
      <c r="D759" s="1" t="s">
        <v>681</v>
      </c>
      <c r="E759" s="1"/>
      <c r="F759" s="1">
        <v>220</v>
      </c>
      <c r="G759" s="1" t="s">
        <v>837</v>
      </c>
      <c r="H759" s="1" t="str">
        <f t="shared" si="12"/>
        <v>220아파트평균매매가격</v>
      </c>
      <c r="I759" s="1" t="s">
        <v>1386</v>
      </c>
      <c r="J759" s="13">
        <v>100204.54545454546</v>
      </c>
      <c r="K759" s="13">
        <v>101204.54545454546</v>
      </c>
      <c r="L759" s="13">
        <v>101204.54545454546</v>
      </c>
      <c r="M759" s="13">
        <v>101727.27272727272</v>
      </c>
      <c r="N759" s="13">
        <v>101772.72727272728</v>
      </c>
      <c r="O759" s="13">
        <v>101636.36363636363</v>
      </c>
      <c r="P759" s="13">
        <v>102181.81818181818</v>
      </c>
      <c r="Q759" s="14">
        <v>102227.27272727272</v>
      </c>
      <c r="R759" s="14">
        <v>102113.63636363637</v>
      </c>
      <c r="S759" s="14">
        <v>102909.09090909091</v>
      </c>
      <c r="T759" s="14">
        <v>103068.18181818182</v>
      </c>
      <c r="U759" s="14">
        <v>103522.72727272728</v>
      </c>
      <c r="V759" s="14">
        <v>104181.81818181818</v>
      </c>
      <c r="W759" s="14">
        <v>104318.18181818182</v>
      </c>
      <c r="X759" s="14">
        <v>105204.54545454546</v>
      </c>
      <c r="Y759" s="14">
        <v>105372.72727272728</v>
      </c>
      <c r="Z759" s="14">
        <v>106145.45454545454</v>
      </c>
      <c r="AA759" s="14">
        <v>106381.81818181818</v>
      </c>
      <c r="AB759" s="14">
        <v>106586.36363636363</v>
      </c>
      <c r="AC759" s="14">
        <v>106543.18181818182</v>
      </c>
    </row>
    <row r="760" spans="1:29" s="14" customFormat="1">
      <c r="A760" s="1" t="s">
        <v>524</v>
      </c>
      <c r="B760" s="1" t="s">
        <v>552</v>
      </c>
      <c r="C760" s="1"/>
      <c r="D760" s="1" t="s">
        <v>682</v>
      </c>
      <c r="E760" s="1"/>
      <c r="F760" s="1">
        <v>221</v>
      </c>
      <c r="G760" s="1" t="s">
        <v>837</v>
      </c>
      <c r="H760" s="1" t="str">
        <f t="shared" si="12"/>
        <v>221아파트평균매매가격</v>
      </c>
      <c r="I760" s="1" t="s">
        <v>1386</v>
      </c>
      <c r="J760" s="13">
        <v>133848.08125586258</v>
      </c>
      <c r="K760" s="13">
        <v>133504.33125586258</v>
      </c>
      <c r="L760" s="13">
        <v>133389.14117854298</v>
      </c>
      <c r="M760" s="13">
        <v>132896.95367854298</v>
      </c>
      <c r="N760" s="13">
        <v>132787.57867854298</v>
      </c>
      <c r="O760" s="13">
        <v>132518.82867854298</v>
      </c>
      <c r="P760" s="13">
        <v>132401.68341975036</v>
      </c>
      <c r="Q760" s="14">
        <v>132079.09205762413</v>
      </c>
      <c r="R760" s="14">
        <v>131785.19080478884</v>
      </c>
      <c r="S760" s="14">
        <v>131608.62830478884</v>
      </c>
      <c r="T760" s="14">
        <v>131432.8125</v>
      </c>
      <c r="U760" s="14">
        <v>130865.625</v>
      </c>
      <c r="V760" s="14">
        <v>130656.25</v>
      </c>
      <c r="W760" s="14">
        <v>130640.625</v>
      </c>
      <c r="X760" s="14">
        <v>130640.625</v>
      </c>
      <c r="Y760" s="14">
        <v>130984.375</v>
      </c>
      <c r="Z760" s="14">
        <v>131343.75</v>
      </c>
      <c r="AA760" s="14">
        <v>131257.8125</v>
      </c>
      <c r="AB760" s="14">
        <v>131453.125</v>
      </c>
      <c r="AC760" s="14">
        <v>131867.1875</v>
      </c>
    </row>
    <row r="761" spans="1:29" s="14" customFormat="1">
      <c r="A761" s="1" t="s">
        <v>524</v>
      </c>
      <c r="B761" s="1" t="s">
        <v>553</v>
      </c>
      <c r="C761" s="1"/>
      <c r="D761" s="1"/>
      <c r="E761" s="1"/>
      <c r="F761" s="1">
        <v>222</v>
      </c>
      <c r="G761" s="1" t="s">
        <v>837</v>
      </c>
      <c r="H761" s="1" t="str">
        <f t="shared" si="12"/>
        <v>222아파트평균매매가격</v>
      </c>
      <c r="I761" s="1" t="s">
        <v>1386</v>
      </c>
      <c r="J761" s="13">
        <v>140378.53388978034</v>
      </c>
      <c r="K761" s="13">
        <v>140747.31888587191</v>
      </c>
      <c r="L761" s="13">
        <v>141853.96853433715</v>
      </c>
      <c r="M761" s="13">
        <v>142284.77068144578</v>
      </c>
      <c r="N761" s="13">
        <v>141886.24460530569</v>
      </c>
      <c r="O761" s="13">
        <v>141302.18606864926</v>
      </c>
      <c r="P761" s="13">
        <v>140674.97015492822</v>
      </c>
      <c r="Q761" s="14">
        <v>140257.81180325558</v>
      </c>
      <c r="R761" s="14">
        <v>139152.17040332413</v>
      </c>
      <c r="S761" s="14">
        <v>138433.59042733291</v>
      </c>
      <c r="T761" s="14">
        <v>137473.47952296102</v>
      </c>
      <c r="U761" s="14">
        <v>135665.11094990183</v>
      </c>
      <c r="V761" s="14">
        <v>134669.61208838242</v>
      </c>
      <c r="W761" s="14">
        <v>134524.1596701282</v>
      </c>
      <c r="X761" s="14">
        <v>134280.40175681459</v>
      </c>
      <c r="Y761" s="14">
        <v>134208.38690369626</v>
      </c>
      <c r="Z761" s="14">
        <v>134081.1627661669</v>
      </c>
      <c r="AA761" s="14">
        <v>133748.09772178222</v>
      </c>
      <c r="AB761" s="14">
        <v>133379.82112019995</v>
      </c>
      <c r="AC761" s="14">
        <v>133136.70452516206</v>
      </c>
    </row>
    <row r="762" spans="1:29" s="14" customFormat="1">
      <c r="A762" s="1" t="s">
        <v>524</v>
      </c>
      <c r="B762" s="1" t="s">
        <v>553</v>
      </c>
      <c r="C762" s="1"/>
      <c r="D762" s="1" t="s">
        <v>683</v>
      </c>
      <c r="E762" s="1"/>
      <c r="F762" s="1">
        <v>223</v>
      </c>
      <c r="G762" s="1" t="s">
        <v>837</v>
      </c>
      <c r="H762" s="1" t="str">
        <f t="shared" si="12"/>
        <v>223아파트평균매매가격</v>
      </c>
      <c r="I762" s="1" t="s">
        <v>1386</v>
      </c>
      <c r="J762" s="13">
        <v>166828.49765030414</v>
      </c>
      <c r="K762" s="13">
        <v>167130.29332987207</v>
      </c>
      <c r="L762" s="13">
        <v>167819.59253944262</v>
      </c>
      <c r="M762" s="13">
        <v>168192.53170937038</v>
      </c>
      <c r="N762" s="13">
        <v>167197.00485951561</v>
      </c>
      <c r="O762" s="13">
        <v>166374.71432453219</v>
      </c>
      <c r="P762" s="13">
        <v>165646.31021323157</v>
      </c>
      <c r="Q762" s="14">
        <v>164583.04195244325</v>
      </c>
      <c r="R762" s="14">
        <v>162927.46873339626</v>
      </c>
      <c r="S762" s="14">
        <v>161948.08770904044</v>
      </c>
      <c r="T762" s="14">
        <v>160692.61464017021</v>
      </c>
      <c r="U762" s="14">
        <v>159538.31402340572</v>
      </c>
      <c r="V762" s="14">
        <v>158532.87447874664</v>
      </c>
      <c r="W762" s="14">
        <v>158549.25363430727</v>
      </c>
      <c r="X762" s="14">
        <v>158293.11447705122</v>
      </c>
      <c r="Y762" s="14">
        <v>158148.30685832654</v>
      </c>
      <c r="Z762" s="14">
        <v>158146.95605039931</v>
      </c>
      <c r="AA762" s="14">
        <v>158006.25653531312</v>
      </c>
      <c r="AB762" s="14">
        <v>157667.57839039117</v>
      </c>
      <c r="AC762" s="14">
        <v>157449.9605094943</v>
      </c>
    </row>
    <row r="763" spans="1:29" s="14" customFormat="1">
      <c r="A763" s="1" t="s">
        <v>524</v>
      </c>
      <c r="B763" s="1" t="s">
        <v>553</v>
      </c>
      <c r="C763" s="1"/>
      <c r="D763" s="1" t="s">
        <v>683</v>
      </c>
      <c r="E763" s="1" t="s">
        <v>684</v>
      </c>
      <c r="F763" s="1">
        <v>224</v>
      </c>
      <c r="G763" s="1" t="s">
        <v>837</v>
      </c>
      <c r="H763" s="1" t="str">
        <f t="shared" si="12"/>
        <v>224아파트평균매매가격</v>
      </c>
      <c r="I763" s="1" t="s">
        <v>1386</v>
      </c>
      <c r="J763" s="13">
        <v>173047.16981132075</v>
      </c>
      <c r="K763" s="13">
        <v>173047.16981132075</v>
      </c>
      <c r="L763" s="13">
        <v>173141.50943396226</v>
      </c>
      <c r="M763" s="13">
        <v>172792.45283018867</v>
      </c>
      <c r="N763" s="13">
        <v>171415.09433962265</v>
      </c>
      <c r="O763" s="13">
        <v>170896.22641509434</v>
      </c>
      <c r="P763" s="13">
        <v>169943.39622641509</v>
      </c>
      <c r="Q763" s="14">
        <v>169471.69811320756</v>
      </c>
      <c r="R763" s="14">
        <v>168820.75471698114</v>
      </c>
      <c r="S763" s="14">
        <v>167773.58490566039</v>
      </c>
      <c r="T763" s="14">
        <v>166886.79245283018</v>
      </c>
      <c r="U763" s="14">
        <v>166650.94339622642</v>
      </c>
      <c r="V763" s="14">
        <v>165509.43396226416</v>
      </c>
      <c r="W763" s="14">
        <v>165603.77358490566</v>
      </c>
      <c r="X763" s="14">
        <v>165301.88679245283</v>
      </c>
      <c r="Y763" s="14">
        <v>165150.94339622642</v>
      </c>
      <c r="Z763" s="14">
        <v>165066.03773584907</v>
      </c>
      <c r="AA763" s="14">
        <v>164866.03773584907</v>
      </c>
      <c r="AB763" s="14">
        <v>164619.81132075473</v>
      </c>
      <c r="AC763" s="14">
        <v>164374.52830188681</v>
      </c>
    </row>
    <row r="764" spans="1:29" s="14" customFormat="1">
      <c r="A764" s="1" t="s">
        <v>524</v>
      </c>
      <c r="B764" s="1" t="s">
        <v>553</v>
      </c>
      <c r="C764" s="1"/>
      <c r="D764" s="1" t="s">
        <v>683</v>
      </c>
      <c r="E764" s="1" t="s">
        <v>685</v>
      </c>
      <c r="F764" s="1">
        <v>225</v>
      </c>
      <c r="G764" s="1" t="s">
        <v>837</v>
      </c>
      <c r="H764" s="1" t="str">
        <f t="shared" si="12"/>
        <v>225아파트평균매매가격</v>
      </c>
      <c r="I764" s="1" t="s">
        <v>1386</v>
      </c>
      <c r="J764" s="13">
        <v>158295.45454545456</v>
      </c>
      <c r="K764" s="13">
        <v>159011.36363636365</v>
      </c>
      <c r="L764" s="13">
        <v>160517.04545454544</v>
      </c>
      <c r="M764" s="13">
        <v>161880.68181818182</v>
      </c>
      <c r="N764" s="13">
        <v>161409.09090909091</v>
      </c>
      <c r="O764" s="13">
        <v>160170.45454545456</v>
      </c>
      <c r="P764" s="13">
        <v>159750</v>
      </c>
      <c r="Q764" s="14">
        <v>157875</v>
      </c>
      <c r="R764" s="14">
        <v>154840.90909090909</v>
      </c>
      <c r="S764" s="14">
        <v>153954.54545454544</v>
      </c>
      <c r="T764" s="14">
        <v>152193.18181818182</v>
      </c>
      <c r="U764" s="14">
        <v>149750</v>
      </c>
      <c r="V764" s="14">
        <v>148931.81818181818</v>
      </c>
      <c r="W764" s="14">
        <v>148840.90909090909</v>
      </c>
      <c r="X764" s="14">
        <v>148647.72727272726</v>
      </c>
      <c r="Y764" s="14">
        <v>148511.36363636365</v>
      </c>
      <c r="Z764" s="14">
        <v>148625</v>
      </c>
      <c r="AA764" s="14">
        <v>148565.90909090909</v>
      </c>
      <c r="AB764" s="14">
        <v>148100</v>
      </c>
      <c r="AC764" s="14">
        <v>147920.45454545456</v>
      </c>
    </row>
    <row r="765" spans="1:29" s="14" customFormat="1">
      <c r="A765" s="1" t="s">
        <v>524</v>
      </c>
      <c r="B765" s="1" t="s">
        <v>553</v>
      </c>
      <c r="C765" s="1"/>
      <c r="D765" s="1" t="s">
        <v>686</v>
      </c>
      <c r="E765" s="1"/>
      <c r="F765" s="1">
        <v>226</v>
      </c>
      <c r="G765" s="1" t="s">
        <v>837</v>
      </c>
      <c r="H765" s="1" t="str">
        <f t="shared" si="12"/>
        <v>226아파트평균매매가격</v>
      </c>
      <c r="I765" s="1" t="s">
        <v>1386</v>
      </c>
      <c r="J765" s="13">
        <v>131802.32558139536</v>
      </c>
      <c r="K765" s="13">
        <v>132558.13953488372</v>
      </c>
      <c r="L765" s="13">
        <v>134325.58139534883</v>
      </c>
      <c r="M765" s="13">
        <v>135267.44186046513</v>
      </c>
      <c r="N765" s="13">
        <v>135790.6976744186</v>
      </c>
      <c r="O765" s="13">
        <v>135348.83720930232</v>
      </c>
      <c r="P765" s="13">
        <v>134209.3023255814</v>
      </c>
      <c r="Q765" s="14">
        <v>133953.48837209304</v>
      </c>
      <c r="R765" s="14">
        <v>133593.02325581395</v>
      </c>
      <c r="S765" s="14">
        <v>133116.27906976745</v>
      </c>
      <c r="T765" s="14">
        <v>132662.79069767441</v>
      </c>
      <c r="U765" s="14">
        <v>131883.72093023255</v>
      </c>
      <c r="V765" s="14">
        <v>131040.69767441861</v>
      </c>
      <c r="W765" s="14">
        <v>130750</v>
      </c>
      <c r="X765" s="14">
        <v>130238.37209302325</v>
      </c>
      <c r="Y765" s="14">
        <v>130005.81395348837</v>
      </c>
      <c r="Z765" s="14">
        <v>129808.13953488372</v>
      </c>
      <c r="AA765" s="14">
        <v>129354.6511627907</v>
      </c>
      <c r="AB765" s="14">
        <v>128726.74418604652</v>
      </c>
      <c r="AC765" s="14">
        <v>128470.93023255814</v>
      </c>
    </row>
    <row r="766" spans="1:29" s="14" customFormat="1">
      <c r="A766" s="1" t="s">
        <v>524</v>
      </c>
      <c r="B766" s="1" t="s">
        <v>553</v>
      </c>
      <c r="C766" s="1"/>
      <c r="D766" s="1" t="s">
        <v>687</v>
      </c>
      <c r="E766" s="1"/>
      <c r="F766" s="1">
        <v>227</v>
      </c>
      <c r="G766" s="1" t="s">
        <v>837</v>
      </c>
      <c r="H766" s="1" t="str">
        <f t="shared" si="12"/>
        <v>227아파트평균매매가격</v>
      </c>
      <c r="I766" s="1" t="s">
        <v>1386</v>
      </c>
      <c r="J766" s="13">
        <v>110430.23255813954</v>
      </c>
      <c r="K766" s="13">
        <v>110430.23255813954</v>
      </c>
      <c r="L766" s="13">
        <v>112459.30232558139</v>
      </c>
      <c r="M766" s="13">
        <v>112598.83720930232</v>
      </c>
      <c r="N766" s="13">
        <v>112697.67441860466</v>
      </c>
      <c r="O766" s="13">
        <v>112180.23255813954</v>
      </c>
      <c r="P766" s="13">
        <v>111703.48837209302</v>
      </c>
      <c r="Q766" s="14">
        <v>112389.53488372093</v>
      </c>
      <c r="R766" s="14">
        <v>111063.95348837209</v>
      </c>
      <c r="S766" s="14">
        <v>110622.09302325582</v>
      </c>
      <c r="T766" s="14">
        <v>109052.32558139534</v>
      </c>
      <c r="U766" s="14">
        <v>107005.81395348837</v>
      </c>
      <c r="V766" s="14">
        <v>105552.32558139534</v>
      </c>
      <c r="W766" s="14">
        <v>104947.67441860466</v>
      </c>
      <c r="X766" s="14">
        <v>104773.25581395348</v>
      </c>
      <c r="Y766" s="14">
        <v>104389.53488372093</v>
      </c>
      <c r="Z766" s="14">
        <v>103831.39534883721</v>
      </c>
      <c r="AA766" s="14">
        <v>102922.09302325582</v>
      </c>
      <c r="AB766" s="14">
        <v>102568.60465116279</v>
      </c>
      <c r="AC766" s="14">
        <v>102184.88372093023</v>
      </c>
    </row>
    <row r="767" spans="1:29" s="14" customFormat="1">
      <c r="A767" s="1" t="s">
        <v>524</v>
      </c>
      <c r="B767" s="1" t="s">
        <v>553</v>
      </c>
      <c r="C767" s="1"/>
      <c r="D767" s="1" t="s">
        <v>688</v>
      </c>
      <c r="E767" s="1"/>
      <c r="F767" s="1">
        <v>228</v>
      </c>
      <c r="G767" s="1" t="s">
        <v>837</v>
      </c>
      <c r="H767" s="1" t="str">
        <f t="shared" si="12"/>
        <v>228아파트평균매매가격</v>
      </c>
      <c r="I767" s="1" t="s">
        <v>1386</v>
      </c>
      <c r="J767" s="13">
        <v>92936.307673033327</v>
      </c>
      <c r="K767" s="13">
        <v>93352.974339699998</v>
      </c>
      <c r="L767" s="13">
        <v>94519.641006366655</v>
      </c>
      <c r="M767" s="13">
        <v>94519.641006366655</v>
      </c>
      <c r="N767" s="13">
        <v>93048.40206831356</v>
      </c>
      <c r="O767" s="13">
        <v>92840.068734980232</v>
      </c>
      <c r="P767" s="13">
        <v>92340.068734980232</v>
      </c>
      <c r="Q767" s="14">
        <v>91975.485401646889</v>
      </c>
      <c r="R767" s="14">
        <v>91928.067447978945</v>
      </c>
      <c r="S767" s="14">
        <v>91195.92459083609</v>
      </c>
      <c r="T767" s="14">
        <v>90875</v>
      </c>
      <c r="U767" s="14">
        <v>89937.5</v>
      </c>
      <c r="V767" s="14">
        <v>89677.083333333328</v>
      </c>
      <c r="W767" s="14">
        <v>89375</v>
      </c>
      <c r="X767" s="14">
        <v>89027.083333333328</v>
      </c>
      <c r="Y767" s="14">
        <v>88958.333333333328</v>
      </c>
      <c r="Z767" s="14">
        <v>88810.416666666672</v>
      </c>
      <c r="AA767" s="14">
        <v>88902.083333333328</v>
      </c>
      <c r="AB767" s="14">
        <v>88610.416666666672</v>
      </c>
      <c r="AC767" s="14">
        <v>88356.25</v>
      </c>
    </row>
    <row r="768" spans="1:29" s="14" customFormat="1">
      <c r="A768" s="1" t="s">
        <v>524</v>
      </c>
      <c r="B768" s="1" t="s">
        <v>553</v>
      </c>
      <c r="C768" s="1"/>
      <c r="D768" s="1" t="s">
        <v>689</v>
      </c>
      <c r="E768" s="1"/>
      <c r="F768" s="1">
        <v>229</v>
      </c>
      <c r="G768" s="1" t="s">
        <v>837</v>
      </c>
      <c r="H768" s="1" t="str">
        <f t="shared" si="12"/>
        <v>229아파트평균매매가격</v>
      </c>
      <c r="I768" s="1" t="s">
        <v>1386</v>
      </c>
      <c r="J768" s="13">
        <v>80185.976563402175</v>
      </c>
      <c r="K768" s="13">
        <v>80185.976563402175</v>
      </c>
      <c r="L768" s="13">
        <v>80313.380409556004</v>
      </c>
      <c r="M768" s="13">
        <v>80542.547076222676</v>
      </c>
      <c r="N768" s="13">
        <v>81988.444130881413</v>
      </c>
      <c r="O768" s="13">
        <v>82499.255422598377</v>
      </c>
      <c r="P768" s="13">
        <v>85267.364225993733</v>
      </c>
      <c r="Q768" s="14">
        <v>87949.671346443371</v>
      </c>
      <c r="R768" s="14">
        <v>89312.812372084401</v>
      </c>
      <c r="S768" s="14">
        <v>90540.417773118825</v>
      </c>
      <c r="T768" s="14">
        <v>92250</v>
      </c>
      <c r="U768" s="14">
        <v>92875</v>
      </c>
      <c r="V768" s="14">
        <v>92854.166666666672</v>
      </c>
      <c r="W768" s="14">
        <v>93104.166666666672</v>
      </c>
      <c r="X768" s="14">
        <v>93250</v>
      </c>
      <c r="Y768" s="14">
        <v>93666.666666666672</v>
      </c>
      <c r="Z768" s="14">
        <v>94125</v>
      </c>
      <c r="AA768" s="14">
        <v>94041.666666666672</v>
      </c>
      <c r="AB768" s="14">
        <v>93958.333333333328</v>
      </c>
      <c r="AC768" s="14">
        <v>94125</v>
      </c>
    </row>
    <row r="769" spans="1:29" s="14" customFormat="1">
      <c r="A769" s="1" t="s">
        <v>524</v>
      </c>
      <c r="B769" s="1" t="s">
        <v>553</v>
      </c>
      <c r="C769" s="1"/>
      <c r="D769" s="1" t="s">
        <v>690</v>
      </c>
      <c r="E769" s="1"/>
      <c r="F769" s="1">
        <v>230</v>
      </c>
      <c r="G769" s="1" t="s">
        <v>837</v>
      </c>
      <c r="H769" s="1" t="str">
        <f t="shared" si="12"/>
        <v>230아파트평균매매가격</v>
      </c>
      <c r="I769" s="1" t="s">
        <v>1386</v>
      </c>
      <c r="J769" s="13">
        <v>81846.153846153844</v>
      </c>
      <c r="K769" s="13">
        <v>82211.538461538468</v>
      </c>
      <c r="L769" s="13">
        <v>82269.230769230766</v>
      </c>
      <c r="M769" s="13">
        <v>84211.538461538468</v>
      </c>
      <c r="N769" s="13">
        <v>84211.538461538468</v>
      </c>
      <c r="O769" s="13">
        <v>84076.923076923078</v>
      </c>
      <c r="P769" s="13">
        <v>83230.769230769234</v>
      </c>
      <c r="Q769" s="14">
        <v>82230.769230769234</v>
      </c>
      <c r="R769" s="14">
        <v>81807.692307692312</v>
      </c>
      <c r="S769" s="14">
        <v>81192.307692307688</v>
      </c>
      <c r="T769" s="14">
        <v>80807.692307692312</v>
      </c>
      <c r="U769" s="14">
        <v>80615.38461538461</v>
      </c>
      <c r="V769" s="14">
        <v>79884.61538461539</v>
      </c>
      <c r="W769" s="14">
        <v>80000</v>
      </c>
      <c r="X769" s="14">
        <v>80153.846153846156</v>
      </c>
      <c r="Y769" s="14">
        <v>80363.461538461532</v>
      </c>
      <c r="Z769" s="14">
        <v>80709.61538461539</v>
      </c>
      <c r="AA769" s="14">
        <v>80621.153846153844</v>
      </c>
      <c r="AB769" s="14">
        <v>80636.538461538468</v>
      </c>
      <c r="AC769" s="14">
        <v>80540.38461538461</v>
      </c>
    </row>
    <row r="770" spans="1:29" s="14" customFormat="1">
      <c r="A770" s="1" t="s">
        <v>524</v>
      </c>
      <c r="B770" s="1" t="s">
        <v>554</v>
      </c>
      <c r="C770" s="1"/>
      <c r="D770" s="1"/>
      <c r="E770" s="1"/>
      <c r="F770" s="1">
        <v>231</v>
      </c>
      <c r="G770" s="1" t="s">
        <v>837</v>
      </c>
      <c r="H770" s="1" t="str">
        <f t="shared" si="12"/>
        <v>231아파트평균매매가격</v>
      </c>
      <c r="I770" s="1" t="s">
        <v>1386</v>
      </c>
      <c r="J770" s="13">
        <v>110918.65100800271</v>
      </c>
      <c r="K770" s="13">
        <v>111259.4236453081</v>
      </c>
      <c r="L770" s="13">
        <v>111042.25873649669</v>
      </c>
      <c r="M770" s="13">
        <v>111822.71100227814</v>
      </c>
      <c r="N770" s="13">
        <v>111996.95597837139</v>
      </c>
      <c r="O770" s="13">
        <v>112329.68406568551</v>
      </c>
      <c r="P770" s="13">
        <v>112103.28676650404</v>
      </c>
      <c r="Q770" s="14">
        <v>112268.66095345981</v>
      </c>
      <c r="R770" s="14">
        <v>112462.86132609261</v>
      </c>
      <c r="S770" s="14">
        <v>112509.7807901717</v>
      </c>
      <c r="T770" s="14">
        <v>112088.68295393375</v>
      </c>
      <c r="U770" s="14">
        <v>112024.8347038701</v>
      </c>
      <c r="V770" s="14">
        <v>111988.87092423537</v>
      </c>
      <c r="W770" s="14">
        <v>111660.33036785059</v>
      </c>
      <c r="X770" s="14">
        <v>111410.05257185822</v>
      </c>
      <c r="Y770" s="14">
        <v>111110.36280467879</v>
      </c>
      <c r="Z770" s="14">
        <v>110909.76239304476</v>
      </c>
      <c r="AA770" s="14">
        <v>110690.12997049392</v>
      </c>
      <c r="AB770" s="14">
        <v>110323.56935045315</v>
      </c>
      <c r="AC770" s="14">
        <v>110041.4461441092</v>
      </c>
    </row>
    <row r="771" spans="1:29" s="14" customFormat="1">
      <c r="A771" s="1" t="s">
        <v>524</v>
      </c>
      <c r="B771" s="1" t="s">
        <v>554</v>
      </c>
      <c r="C771" s="1"/>
      <c r="D771" s="1" t="s">
        <v>691</v>
      </c>
      <c r="E771" s="1"/>
      <c r="F771" s="1">
        <v>232</v>
      </c>
      <c r="G771" s="1" t="s">
        <v>837</v>
      </c>
      <c r="H771" s="1" t="str">
        <f t="shared" si="12"/>
        <v>232아파트평균매매가격</v>
      </c>
      <c r="I771" s="1" t="s">
        <v>1386</v>
      </c>
      <c r="J771" s="13">
        <v>117085.36585365854</v>
      </c>
      <c r="K771" s="13">
        <v>118402.43902439025</v>
      </c>
      <c r="L771" s="13">
        <v>117975.60975609756</v>
      </c>
      <c r="M771" s="13">
        <v>120560.9756097561</v>
      </c>
      <c r="N771" s="13">
        <v>120719.51219512195</v>
      </c>
      <c r="O771" s="13">
        <v>121975.60975609756</v>
      </c>
      <c r="P771" s="13">
        <v>121000</v>
      </c>
      <c r="Q771" s="14">
        <v>121335.36585365854</v>
      </c>
      <c r="R771" s="14">
        <v>121476.82926829268</v>
      </c>
      <c r="S771" s="14">
        <v>121565.85365853658</v>
      </c>
      <c r="T771" s="14">
        <v>120518.29268292683</v>
      </c>
      <c r="U771" s="14">
        <v>120554.87804878049</v>
      </c>
      <c r="V771" s="14">
        <v>120085.36585365854</v>
      </c>
      <c r="W771" s="14">
        <v>119463.41463414633</v>
      </c>
      <c r="X771" s="14">
        <v>119341.46341463414</v>
      </c>
      <c r="Y771" s="14">
        <v>118804.87804878049</v>
      </c>
      <c r="Z771" s="14">
        <v>118573.17073170732</v>
      </c>
      <c r="AA771" s="14">
        <v>118353.65853658537</v>
      </c>
      <c r="AB771" s="14">
        <v>117646.34146341463</v>
      </c>
      <c r="AC771" s="14">
        <v>117292.68292682926</v>
      </c>
    </row>
    <row r="772" spans="1:29" s="14" customFormat="1">
      <c r="A772" s="1" t="s">
        <v>524</v>
      </c>
      <c r="B772" s="1" t="s">
        <v>554</v>
      </c>
      <c r="C772" s="1"/>
      <c r="D772" s="1" t="s">
        <v>692</v>
      </c>
      <c r="E772" s="1"/>
      <c r="F772" s="1">
        <v>233</v>
      </c>
      <c r="G772" s="1" t="s">
        <v>837</v>
      </c>
      <c r="H772" s="1" t="str">
        <f t="shared" si="12"/>
        <v>233아파트평균매매가격</v>
      </c>
      <c r="I772" s="1" t="s">
        <v>1386</v>
      </c>
      <c r="J772" s="13">
        <v>108776.31578947368</v>
      </c>
      <c r="K772" s="13">
        <v>109000</v>
      </c>
      <c r="L772" s="13">
        <v>109131.57894736843</v>
      </c>
      <c r="M772" s="13">
        <v>109131.57894736843</v>
      </c>
      <c r="N772" s="13">
        <v>109078.94736842105</v>
      </c>
      <c r="O772" s="13">
        <v>109176.31578947368</v>
      </c>
      <c r="P772" s="13">
        <v>109131.57894736843</v>
      </c>
      <c r="Q772" s="14">
        <v>109105.26315789473</v>
      </c>
      <c r="R772" s="14">
        <v>109092.10526315789</v>
      </c>
      <c r="S772" s="14">
        <v>109078.94736842105</v>
      </c>
      <c r="T772" s="14">
        <v>109078.94736842105</v>
      </c>
      <c r="U772" s="14">
        <v>108822.36842105263</v>
      </c>
      <c r="V772" s="14">
        <v>108751.31578947368</v>
      </c>
      <c r="W772" s="14">
        <v>108621.05263157895</v>
      </c>
      <c r="X772" s="14">
        <v>108510.52631578948</v>
      </c>
      <c r="Y772" s="14">
        <v>108621.05263157895</v>
      </c>
      <c r="Z772" s="14">
        <v>108581.57894736843</v>
      </c>
      <c r="AA772" s="14">
        <v>108397.36842105263</v>
      </c>
      <c r="AB772" s="14">
        <v>108273.68421052632</v>
      </c>
      <c r="AC772" s="14">
        <v>108130.26315789473</v>
      </c>
    </row>
    <row r="773" spans="1:29" s="14" customFormat="1">
      <c r="A773" s="1" t="s">
        <v>524</v>
      </c>
      <c r="B773" s="1" t="s">
        <v>554</v>
      </c>
      <c r="C773" s="1"/>
      <c r="D773" s="1" t="s">
        <v>693</v>
      </c>
      <c r="E773" s="1"/>
      <c r="F773" s="1">
        <v>234</v>
      </c>
      <c r="G773" s="1" t="s">
        <v>837</v>
      </c>
      <c r="H773" s="1" t="str">
        <f t="shared" si="12"/>
        <v>234아파트평균매매가격</v>
      </c>
      <c r="I773" s="1" t="s">
        <v>1386</v>
      </c>
      <c r="J773" s="13">
        <v>124355.26315789473</v>
      </c>
      <c r="K773" s="13">
        <v>124407.89473684211</v>
      </c>
      <c r="L773" s="13">
        <v>124276.31578947368</v>
      </c>
      <c r="M773" s="13">
        <v>124296.05263157895</v>
      </c>
      <c r="N773" s="13">
        <v>124223.68421052632</v>
      </c>
      <c r="O773" s="13">
        <v>124127.63157894737</v>
      </c>
      <c r="P773" s="13">
        <v>124096.05263157895</v>
      </c>
      <c r="Q773" s="14">
        <v>124056.57894736843</v>
      </c>
      <c r="R773" s="14">
        <v>124056.57894736843</v>
      </c>
      <c r="S773" s="14">
        <v>123900</v>
      </c>
      <c r="T773" s="14">
        <v>123242.10526315789</v>
      </c>
      <c r="U773" s="14">
        <v>122617.10526315789</v>
      </c>
      <c r="V773" s="14">
        <v>122571.05263157895</v>
      </c>
      <c r="W773" s="14">
        <v>122096.05263157895</v>
      </c>
      <c r="X773" s="14">
        <v>121373.68421052632</v>
      </c>
      <c r="Y773" s="14">
        <v>120946.05263157895</v>
      </c>
      <c r="Z773" s="14">
        <v>120440.78947368421</v>
      </c>
      <c r="AA773" s="14">
        <v>120084.21052631579</v>
      </c>
      <c r="AB773" s="14">
        <v>119631.57894736843</v>
      </c>
      <c r="AC773" s="14">
        <v>119278.94736842105</v>
      </c>
    </row>
    <row r="774" spans="1:29" s="14" customFormat="1">
      <c r="A774" s="1" t="s">
        <v>524</v>
      </c>
      <c r="B774" s="1" t="s">
        <v>554</v>
      </c>
      <c r="C774" s="1"/>
      <c r="D774" s="1" t="s">
        <v>694</v>
      </c>
      <c r="E774" s="1"/>
      <c r="F774" s="1">
        <v>235</v>
      </c>
      <c r="G774" s="1" t="s">
        <v>837</v>
      </c>
      <c r="H774" s="1" t="str">
        <f t="shared" si="12"/>
        <v>235아파트평균매매가격</v>
      </c>
      <c r="I774" s="1" t="s">
        <v>1386</v>
      </c>
      <c r="J774" s="13">
        <v>64539.779982740256</v>
      </c>
      <c r="K774" s="13">
        <v>64539.779982740256</v>
      </c>
      <c r="L774" s="13">
        <v>65000.817405290523</v>
      </c>
      <c r="M774" s="13">
        <v>65553.942281493015</v>
      </c>
      <c r="N774" s="13">
        <v>66029.247612927909</v>
      </c>
      <c r="O774" s="13">
        <v>66743.312675997353</v>
      </c>
      <c r="P774" s="13">
        <v>68342.765199434551</v>
      </c>
      <c r="Q774" s="14">
        <v>71471.263294681485</v>
      </c>
      <c r="R774" s="14">
        <v>71980</v>
      </c>
      <c r="S774" s="14">
        <v>73926.666666666672</v>
      </c>
      <c r="T774" s="14">
        <v>73926.666666666672</v>
      </c>
      <c r="U774" s="14">
        <v>73843.333333333328</v>
      </c>
      <c r="V774" s="14">
        <v>73810</v>
      </c>
      <c r="W774" s="14">
        <v>74383.333333333328</v>
      </c>
      <c r="X774" s="14">
        <v>74583.333333333328</v>
      </c>
      <c r="Y774" s="14">
        <v>75000</v>
      </c>
      <c r="Z774" s="14">
        <v>75533.333333333328</v>
      </c>
      <c r="AA774" s="14">
        <v>75616.666666666672</v>
      </c>
      <c r="AB774" s="14">
        <v>75550</v>
      </c>
      <c r="AC774" s="14">
        <v>75383.333333333328</v>
      </c>
    </row>
    <row r="775" spans="1:29" s="14" customFormat="1">
      <c r="A775" s="1" t="s">
        <v>524</v>
      </c>
      <c r="B775" s="1" t="s">
        <v>554</v>
      </c>
      <c r="C775" s="1"/>
      <c r="D775" s="1" t="s">
        <v>695</v>
      </c>
      <c r="E775" s="1"/>
      <c r="F775" s="1">
        <v>236</v>
      </c>
      <c r="G775" s="1" t="s">
        <v>837</v>
      </c>
      <c r="H775" s="1" t="str">
        <f t="shared" si="12"/>
        <v>236아파트평균매매가격</v>
      </c>
      <c r="I775" s="1" t="s">
        <v>1386</v>
      </c>
      <c r="J775" s="13">
        <v>87017.025601931266</v>
      </c>
      <c r="K775" s="13">
        <v>87111.365224572772</v>
      </c>
      <c r="L775" s="13">
        <v>87215.138809478434</v>
      </c>
      <c r="M775" s="13">
        <v>87177.402960421838</v>
      </c>
      <c r="N775" s="13">
        <v>87101.93126230863</v>
      </c>
      <c r="O775" s="13">
        <v>87054.761450987877</v>
      </c>
      <c r="P775" s="13">
        <v>86988.723715138811</v>
      </c>
      <c r="Q775" s="14">
        <v>86969.855790610512</v>
      </c>
      <c r="R775" s="14">
        <v>86950.987866082214</v>
      </c>
      <c r="S775" s="14">
        <v>86860.828409884998</v>
      </c>
      <c r="T775" s="14">
        <v>86849.056603773584</v>
      </c>
      <c r="U775" s="14">
        <v>86715.094339622636</v>
      </c>
      <c r="V775" s="14">
        <v>87158.490566037741</v>
      </c>
      <c r="W775" s="14">
        <v>86844.339622641506</v>
      </c>
      <c r="X775" s="14">
        <v>86591.415094339623</v>
      </c>
      <c r="Y775" s="14">
        <v>86467.264150943403</v>
      </c>
      <c r="Z775" s="14">
        <v>86391.509433962259</v>
      </c>
      <c r="AA775" s="14">
        <v>86224.528301886792</v>
      </c>
      <c r="AB775" s="14">
        <v>86025.471698113208</v>
      </c>
      <c r="AC775" s="14">
        <v>85816.037735849051</v>
      </c>
    </row>
    <row r="776" spans="1:29" s="14" customFormat="1">
      <c r="A776" s="1" t="s">
        <v>524</v>
      </c>
      <c r="B776" s="1" t="s">
        <v>554</v>
      </c>
      <c r="C776" s="1"/>
      <c r="D776" s="1" t="s">
        <v>696</v>
      </c>
      <c r="E776" s="1"/>
      <c r="F776" s="1">
        <v>237</v>
      </c>
      <c r="G776" s="1" t="s">
        <v>837</v>
      </c>
      <c r="H776" s="1" t="str">
        <f t="shared" si="12"/>
        <v>237아파트평균매매가격</v>
      </c>
      <c r="I776" s="1" t="s">
        <v>1386</v>
      </c>
      <c r="J776" s="13">
        <v>163074.07407407407</v>
      </c>
      <c r="K776" s="13">
        <v>159370.37037037036</v>
      </c>
      <c r="L776" s="13">
        <v>151481.48148148149</v>
      </c>
      <c r="M776" s="13">
        <v>151555.55555555556</v>
      </c>
      <c r="N776" s="13">
        <v>151148.14814814815</v>
      </c>
      <c r="O776" s="13">
        <v>150314.8148148148</v>
      </c>
      <c r="P776" s="13">
        <v>150685.1851851852</v>
      </c>
      <c r="Q776" s="14">
        <v>150500</v>
      </c>
      <c r="R776" s="14">
        <v>150518.51851851851</v>
      </c>
      <c r="S776" s="14">
        <v>150362.96296296295</v>
      </c>
      <c r="T776" s="14">
        <v>150696.29629629629</v>
      </c>
      <c r="U776" s="14">
        <v>150574.07407407407</v>
      </c>
      <c r="V776" s="14">
        <v>151981.48148148149</v>
      </c>
      <c r="W776" s="14">
        <v>151611.11111111112</v>
      </c>
      <c r="X776" s="14">
        <v>151529.62962962964</v>
      </c>
      <c r="Y776" s="14">
        <v>149696.29629629629</v>
      </c>
      <c r="Z776" s="14">
        <v>148437.03703703705</v>
      </c>
      <c r="AA776" s="14">
        <v>147955.55555555556</v>
      </c>
      <c r="AB776" s="14">
        <v>147325.92592592593</v>
      </c>
      <c r="AC776" s="14">
        <v>146177.77777777778</v>
      </c>
    </row>
    <row r="777" spans="1:29" s="14" customFormat="1">
      <c r="A777" s="1" t="s">
        <v>524</v>
      </c>
      <c r="B777" s="1" t="s">
        <v>555</v>
      </c>
      <c r="C777" s="1"/>
      <c r="D777" s="1"/>
      <c r="E777" s="1"/>
      <c r="F777" s="1">
        <v>238</v>
      </c>
      <c r="G777" s="1" t="s">
        <v>837</v>
      </c>
      <c r="H777" s="1" t="str">
        <f t="shared" si="12"/>
        <v>238아파트평균매매가격</v>
      </c>
      <c r="I777" s="1" t="s">
        <v>1386</v>
      </c>
      <c r="J777" s="13">
        <v>108748.67901404906</v>
      </c>
      <c r="K777" s="13">
        <v>109062.84531694003</v>
      </c>
      <c r="L777" s="13">
        <v>109796.74333246006</v>
      </c>
      <c r="M777" s="13">
        <v>110378.72576811042</v>
      </c>
      <c r="N777" s="13">
        <v>110985.54100857272</v>
      </c>
      <c r="O777" s="13">
        <v>111402.95444261126</v>
      </c>
      <c r="P777" s="13">
        <v>111886.24261576378</v>
      </c>
      <c r="Q777" s="14">
        <v>112494.10987398647</v>
      </c>
      <c r="R777" s="14">
        <v>113169.63799945977</v>
      </c>
      <c r="S777" s="14">
        <v>113733.71629464981</v>
      </c>
      <c r="T777" s="14">
        <v>114330.0794048223</v>
      </c>
      <c r="U777" s="14">
        <v>114554.00007851174</v>
      </c>
      <c r="V777" s="14">
        <v>115341.65633168789</v>
      </c>
      <c r="W777" s="14">
        <v>115890.77269818359</v>
      </c>
      <c r="X777" s="14">
        <v>116624.8124524383</v>
      </c>
      <c r="Y777" s="14">
        <v>117393.37552657993</v>
      </c>
      <c r="Z777" s="14">
        <v>118403.73702363949</v>
      </c>
      <c r="AA777" s="14">
        <v>119262.4043150096</v>
      </c>
      <c r="AB777" s="14">
        <v>120750.43032501625</v>
      </c>
      <c r="AC777" s="14">
        <v>121328.2861422377</v>
      </c>
    </row>
    <row r="778" spans="1:29" s="14" customFormat="1">
      <c r="A778" s="1" t="s">
        <v>524</v>
      </c>
      <c r="B778" s="1" t="s">
        <v>555</v>
      </c>
      <c r="C778" s="1"/>
      <c r="D778" s="1" t="s">
        <v>697</v>
      </c>
      <c r="E778" s="1"/>
      <c r="F778" s="1">
        <v>239</v>
      </c>
      <c r="G778" s="1" t="s">
        <v>837</v>
      </c>
      <c r="H778" s="1" t="str">
        <f t="shared" si="12"/>
        <v>239아파트평균매매가격</v>
      </c>
      <c r="I778" s="1" t="s">
        <v>1386</v>
      </c>
      <c r="J778" s="13">
        <v>100100</v>
      </c>
      <c r="K778" s="13">
        <v>100157.14285714286</v>
      </c>
      <c r="L778" s="13">
        <v>100785.71428571429</v>
      </c>
      <c r="M778" s="13">
        <v>101157.14285714286</v>
      </c>
      <c r="N778" s="13">
        <v>101500</v>
      </c>
      <c r="O778" s="13">
        <v>102314.28571428571</v>
      </c>
      <c r="P778" s="13">
        <v>102514.28571428571</v>
      </c>
      <c r="Q778" s="14">
        <v>103671.42857142857</v>
      </c>
      <c r="R778" s="14">
        <v>104814.28571428571</v>
      </c>
      <c r="S778" s="14">
        <v>105871.42857142857</v>
      </c>
      <c r="T778" s="14">
        <v>106500</v>
      </c>
      <c r="U778" s="14">
        <v>107014.28571428571</v>
      </c>
      <c r="V778" s="14">
        <v>107942.85714285714</v>
      </c>
      <c r="W778" s="14">
        <v>108557.14285714286</v>
      </c>
      <c r="X778" s="14">
        <v>109285.71428571429</v>
      </c>
      <c r="Y778" s="14">
        <v>109991.42857142857</v>
      </c>
      <c r="Z778" s="14">
        <v>111517.14285714286</v>
      </c>
      <c r="AA778" s="14">
        <v>113102.85714285714</v>
      </c>
      <c r="AB778" s="14">
        <v>115431.42857142857</v>
      </c>
      <c r="AC778" s="14">
        <v>115545.71428571429</v>
      </c>
    </row>
    <row r="779" spans="1:29" s="14" customFormat="1">
      <c r="A779" s="1" t="s">
        <v>524</v>
      </c>
      <c r="B779" s="1" t="s">
        <v>555</v>
      </c>
      <c r="C779" s="1"/>
      <c r="D779" s="1" t="s">
        <v>698</v>
      </c>
      <c r="E779" s="1"/>
      <c r="F779" s="1">
        <v>240</v>
      </c>
      <c r="G779" s="1" t="s">
        <v>837</v>
      </c>
      <c r="H779" s="1" t="str">
        <f t="shared" si="12"/>
        <v>240아파트평균매매가격</v>
      </c>
      <c r="I779" s="1" t="s">
        <v>1386</v>
      </c>
      <c r="J779" s="13">
        <v>112231.1320754717</v>
      </c>
      <c r="K779" s="13">
        <v>112523.58490566038</v>
      </c>
      <c r="L779" s="13">
        <v>113954.71698113208</v>
      </c>
      <c r="M779" s="13">
        <v>115299.05660377358</v>
      </c>
      <c r="N779" s="13">
        <v>115912.2641509434</v>
      </c>
      <c r="O779" s="13">
        <v>116214.15094339622</v>
      </c>
      <c r="P779" s="13">
        <v>117403.77358490566</v>
      </c>
      <c r="Q779" s="14">
        <v>117509.43396226416</v>
      </c>
      <c r="R779" s="14">
        <v>118627.35849056604</v>
      </c>
      <c r="S779" s="14">
        <v>118799.05660377358</v>
      </c>
      <c r="T779" s="14">
        <v>119117.92452830188</v>
      </c>
      <c r="U779" s="14">
        <v>119766.98113207547</v>
      </c>
      <c r="V779" s="14">
        <v>120727.35849056604</v>
      </c>
      <c r="W779" s="14">
        <v>122037.7358490566</v>
      </c>
      <c r="X779" s="14">
        <v>123245.28301886792</v>
      </c>
      <c r="Y779" s="14">
        <v>124266.03773584905</v>
      </c>
      <c r="Z779" s="14">
        <v>126036.7924528302</v>
      </c>
      <c r="AA779" s="14">
        <v>127307.54716981133</v>
      </c>
      <c r="AB779" s="14">
        <v>129563.2075471698</v>
      </c>
      <c r="AC779" s="14">
        <v>130324.52830188679</v>
      </c>
    </row>
    <row r="780" spans="1:29" s="14" customFormat="1">
      <c r="A780" s="1" t="s">
        <v>524</v>
      </c>
      <c r="B780" s="1" t="s">
        <v>555</v>
      </c>
      <c r="C780" s="1"/>
      <c r="D780" s="1" t="s">
        <v>699</v>
      </c>
      <c r="E780" s="1"/>
      <c r="F780" s="1">
        <v>241</v>
      </c>
      <c r="G780" s="1" t="s">
        <v>837</v>
      </c>
      <c r="H780" s="1" t="str">
        <f t="shared" si="12"/>
        <v>241아파트평균매매가격</v>
      </c>
      <c r="I780" s="1" t="s">
        <v>1386</v>
      </c>
      <c r="J780" s="13">
        <v>118507.5893440159</v>
      </c>
      <c r="K780" s="13">
        <v>118747.58009800081</v>
      </c>
      <c r="L780" s="13">
        <v>119116.18492146103</v>
      </c>
      <c r="M780" s="13">
        <v>119555.07192031968</v>
      </c>
      <c r="N780" s="13">
        <v>120393.48947043862</v>
      </c>
      <c r="O780" s="13">
        <v>120760.71821986584</v>
      </c>
      <c r="P780" s="13">
        <v>121240.84452282758</v>
      </c>
      <c r="Q780" s="14">
        <v>122106.87095221205</v>
      </c>
      <c r="R780" s="14">
        <v>122983.71774037128</v>
      </c>
      <c r="S780" s="14">
        <v>123665.50691577201</v>
      </c>
      <c r="T780" s="14">
        <v>124612.54900233449</v>
      </c>
      <c r="U780" s="14">
        <v>125146.39021774157</v>
      </c>
      <c r="V780" s="14">
        <v>126508.29228362953</v>
      </c>
      <c r="W780" s="14">
        <v>126858.48824911195</v>
      </c>
      <c r="X780" s="14">
        <v>127660.38695602077</v>
      </c>
      <c r="Y780" s="14">
        <v>128503.80331628308</v>
      </c>
      <c r="Z780" s="14">
        <v>129463.6911756984</v>
      </c>
      <c r="AA780" s="14">
        <v>130609.72387526928</v>
      </c>
      <c r="AB780" s="14">
        <v>132031.88237577394</v>
      </c>
      <c r="AC780" s="14">
        <v>132488.52320796711</v>
      </c>
    </row>
    <row r="781" spans="1:29" s="14" customFormat="1">
      <c r="A781" s="1" t="s">
        <v>524</v>
      </c>
      <c r="B781" s="1" t="s">
        <v>555</v>
      </c>
      <c r="C781" s="1"/>
      <c r="D781" s="1" t="s">
        <v>699</v>
      </c>
      <c r="E781" s="1" t="s">
        <v>631</v>
      </c>
      <c r="F781" s="1">
        <v>242</v>
      </c>
      <c r="G781" s="1" t="s">
        <v>837</v>
      </c>
      <c r="H781" s="1" t="str">
        <f t="shared" si="12"/>
        <v>242아파트평균매매가격</v>
      </c>
      <c r="I781" s="1" t="s">
        <v>1386</v>
      </c>
      <c r="J781" s="13">
        <v>113315.78947368421</v>
      </c>
      <c r="K781" s="13">
        <v>113697.36842105263</v>
      </c>
      <c r="L781" s="13">
        <v>114282.89473684211</v>
      </c>
      <c r="M781" s="13">
        <v>114960.52631578948</v>
      </c>
      <c r="N781" s="13">
        <v>115296.05263157895</v>
      </c>
      <c r="O781" s="13">
        <v>115993.42105263157</v>
      </c>
      <c r="P781" s="13">
        <v>116427.63157894737</v>
      </c>
      <c r="Q781" s="14">
        <v>117342.10526315789</v>
      </c>
      <c r="R781" s="14">
        <v>117789.47368421052</v>
      </c>
      <c r="S781" s="14">
        <v>118263.15789473684</v>
      </c>
      <c r="T781" s="14">
        <v>119000</v>
      </c>
      <c r="U781" s="14">
        <v>120000</v>
      </c>
      <c r="V781" s="14">
        <v>121552.63157894737</v>
      </c>
      <c r="W781" s="14">
        <v>121894.73684210527</v>
      </c>
      <c r="X781" s="14">
        <v>123013.15789473684</v>
      </c>
      <c r="Y781" s="14">
        <v>124307.89473684211</v>
      </c>
      <c r="Z781" s="14">
        <v>125173.68421052632</v>
      </c>
      <c r="AA781" s="14">
        <v>126707.89473684211</v>
      </c>
      <c r="AB781" s="14">
        <v>128247.36842105263</v>
      </c>
      <c r="AC781" s="14">
        <v>128990.78947368421</v>
      </c>
    </row>
    <row r="782" spans="1:29" s="14" customFormat="1">
      <c r="A782" s="1" t="s">
        <v>524</v>
      </c>
      <c r="B782" s="1" t="s">
        <v>555</v>
      </c>
      <c r="C782" s="1"/>
      <c r="D782" s="1" t="s">
        <v>699</v>
      </c>
      <c r="E782" s="1" t="s">
        <v>645</v>
      </c>
      <c r="F782" s="1">
        <v>243</v>
      </c>
      <c r="G782" s="1" t="s">
        <v>837</v>
      </c>
      <c r="H782" s="1" t="str">
        <f t="shared" si="12"/>
        <v>243아파트평균매매가격</v>
      </c>
      <c r="I782" s="1" t="s">
        <v>1386</v>
      </c>
      <c r="J782" s="13">
        <v>122011.11111111111</v>
      </c>
      <c r="K782" s="13">
        <v>122155.55555555556</v>
      </c>
      <c r="L782" s="13">
        <v>122377.77777777778</v>
      </c>
      <c r="M782" s="13">
        <v>122655.55555555556</v>
      </c>
      <c r="N782" s="13">
        <v>123833.33333333333</v>
      </c>
      <c r="O782" s="13">
        <v>123977.77777777778</v>
      </c>
      <c r="P782" s="13">
        <v>124488.88888888889</v>
      </c>
      <c r="Q782" s="14">
        <v>125322.22222222222</v>
      </c>
      <c r="R782" s="14">
        <v>126488.88888888889</v>
      </c>
      <c r="S782" s="14">
        <v>127311.11111111111</v>
      </c>
      <c r="T782" s="14">
        <v>128400</v>
      </c>
      <c r="U782" s="14">
        <v>128555.55555555556</v>
      </c>
      <c r="V782" s="14">
        <v>129791.11111111111</v>
      </c>
      <c r="W782" s="14">
        <v>130146.66666666667</v>
      </c>
      <c r="X782" s="14">
        <v>130738.88888888889</v>
      </c>
      <c r="Y782" s="14">
        <v>131283.33333333334</v>
      </c>
      <c r="Z782" s="14">
        <v>132305.55555555556</v>
      </c>
      <c r="AA782" s="14">
        <v>133194.44444444444</v>
      </c>
      <c r="AB782" s="14">
        <v>134538.88888888888</v>
      </c>
      <c r="AC782" s="14">
        <v>134805.55555555556</v>
      </c>
    </row>
    <row r="783" spans="1:29" s="14" customFormat="1">
      <c r="A783" s="1" t="s">
        <v>524</v>
      </c>
      <c r="B783" s="1" t="s">
        <v>555</v>
      </c>
      <c r="C783" s="1"/>
      <c r="D783" s="1" t="s">
        <v>700</v>
      </c>
      <c r="E783" s="1"/>
      <c r="F783" s="1">
        <v>244</v>
      </c>
      <c r="G783" s="1" t="s">
        <v>837</v>
      </c>
      <c r="H783" s="1" t="str">
        <f t="shared" si="12"/>
        <v>244아파트평균매매가격</v>
      </c>
      <c r="I783" s="1" t="s">
        <v>1386</v>
      </c>
      <c r="J783" s="13">
        <v>111483.03360339777</v>
      </c>
      <c r="K783" s="13">
        <v>112583.66779060679</v>
      </c>
      <c r="L783" s="13">
        <v>113329.59170365027</v>
      </c>
      <c r="M783" s="13">
        <v>113558.75837031694</v>
      </c>
      <c r="N783" s="13">
        <v>113871.25837031694</v>
      </c>
      <c r="O783" s="13">
        <v>114162.92503698361</v>
      </c>
      <c r="P783" s="13">
        <v>114287.92503698361</v>
      </c>
      <c r="Q783" s="14">
        <v>114412.92503698361</v>
      </c>
      <c r="R783" s="14">
        <v>114393.45039930246</v>
      </c>
      <c r="S783" s="14">
        <v>114562.5</v>
      </c>
      <c r="T783" s="14">
        <v>114625</v>
      </c>
      <c r="U783" s="14">
        <v>114625</v>
      </c>
      <c r="V783" s="14">
        <v>114791.66666666667</v>
      </c>
      <c r="W783" s="14">
        <v>114791.66666666667</v>
      </c>
      <c r="X783" s="14">
        <v>115125</v>
      </c>
      <c r="Y783" s="14">
        <v>115208.33333333333</v>
      </c>
      <c r="Z783" s="14">
        <v>115125</v>
      </c>
      <c r="AA783" s="14">
        <v>115041.66666666667</v>
      </c>
      <c r="AB783" s="14">
        <v>114916.66666666667</v>
      </c>
      <c r="AC783" s="14">
        <v>114979.16666666667</v>
      </c>
    </row>
    <row r="784" spans="1:29" s="14" customFormat="1">
      <c r="A784" s="1" t="s">
        <v>524</v>
      </c>
      <c r="B784" s="1" t="s">
        <v>555</v>
      </c>
      <c r="C784" s="1"/>
      <c r="D784" s="1" t="s">
        <v>701</v>
      </c>
      <c r="E784" s="1"/>
      <c r="F784" s="1">
        <v>245</v>
      </c>
      <c r="G784" s="1" t="s">
        <v>837</v>
      </c>
      <c r="H784" s="1" t="str">
        <f t="shared" si="12"/>
        <v>245아파트평균매매가격</v>
      </c>
      <c r="I784" s="1" t="s">
        <v>1386</v>
      </c>
      <c r="J784" s="13">
        <v>102512.06896551725</v>
      </c>
      <c r="K784" s="13">
        <v>102477.58620689655</v>
      </c>
      <c r="L784" s="13">
        <v>102581.03448275862</v>
      </c>
      <c r="M784" s="13">
        <v>102598.27586206897</v>
      </c>
      <c r="N784" s="13">
        <v>102775.86206896552</v>
      </c>
      <c r="O784" s="13">
        <v>103206.89655172414</v>
      </c>
      <c r="P784" s="13">
        <v>103517.24137931035</v>
      </c>
      <c r="Q784" s="14">
        <v>103948.27586206897</v>
      </c>
      <c r="R784" s="14">
        <v>103991.37931034483</v>
      </c>
      <c r="S784" s="14">
        <v>104232.75862068965</v>
      </c>
      <c r="T784" s="14">
        <v>104198.27586206897</v>
      </c>
      <c r="U784" s="14">
        <v>104025.86206896552</v>
      </c>
      <c r="V784" s="14">
        <v>103870.68965517242</v>
      </c>
      <c r="W784" s="14">
        <v>103851.72413793103</v>
      </c>
      <c r="X784" s="14">
        <v>104168.96551724138</v>
      </c>
      <c r="Y784" s="14">
        <v>104527.58620689655</v>
      </c>
      <c r="Z784" s="14">
        <v>104556.89655172414</v>
      </c>
      <c r="AA784" s="14">
        <v>104487.93103448275</v>
      </c>
      <c r="AB784" s="14">
        <v>105612.06896551725</v>
      </c>
      <c r="AC784" s="14">
        <v>106156.89655172414</v>
      </c>
    </row>
    <row r="785" spans="1:29" s="14" customFormat="1">
      <c r="A785" s="1" t="s">
        <v>524</v>
      </c>
      <c r="B785" s="1" t="s">
        <v>555</v>
      </c>
      <c r="C785" s="1"/>
      <c r="D785" s="1" t="s">
        <v>702</v>
      </c>
      <c r="E785" s="1"/>
      <c r="F785" s="1">
        <v>246</v>
      </c>
      <c r="G785" s="1" t="s">
        <v>837</v>
      </c>
      <c r="H785" s="1" t="str">
        <f t="shared" ref="H785:H851" si="13">F785&amp;G785&amp;I785</f>
        <v>246아파트평균매매가격</v>
      </c>
      <c r="I785" s="1" t="s">
        <v>1386</v>
      </c>
      <c r="J785" s="13">
        <v>92607.142857142855</v>
      </c>
      <c r="K785" s="13">
        <v>92607.142857142855</v>
      </c>
      <c r="L785" s="13">
        <v>92630.952380952382</v>
      </c>
      <c r="M785" s="13">
        <v>92642.857142857145</v>
      </c>
      <c r="N785" s="13">
        <v>93095.238095238092</v>
      </c>
      <c r="O785" s="13">
        <v>93095.238095238092</v>
      </c>
      <c r="P785" s="13">
        <v>93154.761904761908</v>
      </c>
      <c r="Q785" s="14">
        <v>93523.809523809527</v>
      </c>
      <c r="R785" s="14">
        <v>94011.904761904763</v>
      </c>
      <c r="S785" s="14">
        <v>94535.71428571429</v>
      </c>
      <c r="T785" s="14">
        <v>95190.476190476184</v>
      </c>
      <c r="U785" s="14">
        <v>95357.142857142855</v>
      </c>
      <c r="V785" s="14">
        <v>95761.904761904763</v>
      </c>
      <c r="W785" s="14">
        <v>95928.571428571435</v>
      </c>
      <c r="X785" s="14">
        <v>96654.761904761908</v>
      </c>
      <c r="Y785" s="14">
        <v>97285.71428571429</v>
      </c>
      <c r="Z785" s="14">
        <v>97845.238095238092</v>
      </c>
      <c r="AA785" s="14">
        <v>97845.238095238092</v>
      </c>
      <c r="AB785" s="14">
        <v>98607.142857142855</v>
      </c>
      <c r="AC785" s="14">
        <v>99107.142857142855</v>
      </c>
    </row>
    <row r="786" spans="1:29" s="14" customFormat="1">
      <c r="A786" s="1" t="s">
        <v>524</v>
      </c>
      <c r="B786" s="1" t="s">
        <v>555</v>
      </c>
      <c r="C786" s="1"/>
      <c r="D786" s="1" t="s">
        <v>703</v>
      </c>
      <c r="E786" s="1"/>
      <c r="F786" s="1">
        <v>247</v>
      </c>
      <c r="G786" s="1" t="s">
        <v>837</v>
      </c>
      <c r="H786" s="1" t="str">
        <f t="shared" si="13"/>
        <v>247아파트평균매매가격</v>
      </c>
      <c r="I786" s="1" t="s">
        <v>1386</v>
      </c>
      <c r="J786" s="13">
        <v>76762.5</v>
      </c>
      <c r="K786" s="13">
        <v>76862.5</v>
      </c>
      <c r="L786" s="13">
        <v>77407.5</v>
      </c>
      <c r="M786" s="13">
        <v>77532.5</v>
      </c>
      <c r="N786" s="13">
        <v>78042.5</v>
      </c>
      <c r="O786" s="13">
        <v>78202.5</v>
      </c>
      <c r="P786" s="13">
        <v>78592.5</v>
      </c>
      <c r="Q786" s="14">
        <v>79165</v>
      </c>
      <c r="R786" s="14">
        <v>79190</v>
      </c>
      <c r="S786" s="14">
        <v>79340</v>
      </c>
      <c r="T786" s="14">
        <v>79967.5</v>
      </c>
      <c r="U786" s="14">
        <v>81017.5</v>
      </c>
      <c r="V786" s="14">
        <v>81067.5</v>
      </c>
      <c r="W786" s="14">
        <v>81417.5</v>
      </c>
      <c r="X786" s="14">
        <v>81597.5</v>
      </c>
      <c r="Y786" s="14">
        <v>81175</v>
      </c>
      <c r="Z786" s="14">
        <v>81400</v>
      </c>
      <c r="AA786" s="14">
        <v>81125</v>
      </c>
      <c r="AB786" s="14">
        <v>81472.5</v>
      </c>
      <c r="AC786" s="14">
        <v>82287.5</v>
      </c>
    </row>
    <row r="787" spans="1:29" s="14" customFormat="1">
      <c r="A787" s="1" t="s">
        <v>524</v>
      </c>
      <c r="B787" s="1" t="s">
        <v>555</v>
      </c>
      <c r="C787" s="1"/>
      <c r="D787" s="1" t="s">
        <v>704</v>
      </c>
      <c r="E787" s="1"/>
      <c r="F787" s="1">
        <v>248</v>
      </c>
      <c r="G787" s="1" t="s">
        <v>837</v>
      </c>
      <c r="H787" s="1" t="str">
        <f t="shared" si="13"/>
        <v>248아파트평균매매가격</v>
      </c>
      <c r="I787" s="1" t="s">
        <v>1386</v>
      </c>
      <c r="J787" s="13">
        <v>81029.411764705888</v>
      </c>
      <c r="K787" s="13">
        <v>81029.411764705888</v>
      </c>
      <c r="L787" s="13">
        <v>81823.529411764699</v>
      </c>
      <c r="M787" s="13">
        <v>82735.294117647063</v>
      </c>
      <c r="N787" s="13">
        <v>83279.411764705888</v>
      </c>
      <c r="O787" s="13">
        <v>83417.647058823524</v>
      </c>
      <c r="P787" s="13">
        <v>83500</v>
      </c>
      <c r="Q787" s="14">
        <v>83647.058823529413</v>
      </c>
      <c r="R787" s="14">
        <v>83852.941176470587</v>
      </c>
      <c r="S787" s="14">
        <v>84147.058823529413</v>
      </c>
      <c r="T787" s="14">
        <v>84367.647058823524</v>
      </c>
      <c r="U787" s="14">
        <v>84544.117647058825</v>
      </c>
      <c r="V787" s="14">
        <v>84985.294117647063</v>
      </c>
      <c r="W787" s="14">
        <v>84985.294117647063</v>
      </c>
      <c r="X787" s="14">
        <v>85426.470588235301</v>
      </c>
      <c r="Y787" s="14">
        <v>85955.882352941175</v>
      </c>
      <c r="Z787" s="14">
        <v>86205.882352941175</v>
      </c>
      <c r="AA787" s="14">
        <v>86617.647058823524</v>
      </c>
      <c r="AB787" s="14">
        <v>86558.823529411762</v>
      </c>
      <c r="AC787" s="14">
        <v>86735.294117647063</v>
      </c>
    </row>
    <row r="788" spans="1:29" s="14" customFormat="1">
      <c r="A788" s="1" t="s">
        <v>524</v>
      </c>
      <c r="B788" s="1" t="s">
        <v>555</v>
      </c>
      <c r="C788" s="1"/>
      <c r="D788" s="1" t="s">
        <v>705</v>
      </c>
      <c r="E788" s="1"/>
      <c r="F788" s="1">
        <v>249</v>
      </c>
      <c r="G788" s="1" t="s">
        <v>837</v>
      </c>
      <c r="H788" s="1" t="str">
        <f t="shared" si="13"/>
        <v>249아파트평균매매가격</v>
      </c>
      <c r="I788" s="1" t="s">
        <v>1386</v>
      </c>
      <c r="J788" s="13">
        <v>87283.333333333328</v>
      </c>
      <c r="K788" s="13">
        <v>87840</v>
      </c>
      <c r="L788" s="13">
        <v>88944.444444444438</v>
      </c>
      <c r="M788" s="13">
        <v>88944.444444444438</v>
      </c>
      <c r="N788" s="13">
        <v>90722.222222222219</v>
      </c>
      <c r="O788" s="13">
        <v>91222.222222222219</v>
      </c>
      <c r="P788" s="13">
        <v>91222.222222222219</v>
      </c>
      <c r="Q788" s="14">
        <v>91261.111111111109</v>
      </c>
      <c r="R788" s="14">
        <v>91594.444444444438</v>
      </c>
      <c r="S788" s="14">
        <v>91594.444444444438</v>
      </c>
      <c r="T788" s="14">
        <v>91511.111111111109</v>
      </c>
      <c r="U788" s="14">
        <v>91411.111111111109</v>
      </c>
      <c r="V788" s="14">
        <v>91350</v>
      </c>
      <c r="W788" s="14">
        <v>91466.666666666672</v>
      </c>
      <c r="X788" s="14">
        <v>90983.333333333328</v>
      </c>
      <c r="Y788" s="14">
        <v>91077.777777777781</v>
      </c>
      <c r="Z788" s="14">
        <v>91155.555555555562</v>
      </c>
      <c r="AA788" s="14">
        <v>91155.555555555562</v>
      </c>
      <c r="AB788" s="14">
        <v>91563.888888888891</v>
      </c>
      <c r="AC788" s="14">
        <v>91558.333333333328</v>
      </c>
    </row>
    <row r="789" spans="1:29" s="14" customFormat="1">
      <c r="A789" s="1" t="s">
        <v>524</v>
      </c>
      <c r="B789" s="1" t="s">
        <v>555</v>
      </c>
      <c r="C789" s="1"/>
      <c r="D789" s="1" t="s">
        <v>706</v>
      </c>
      <c r="E789" s="1"/>
      <c r="F789" s="1">
        <v>250</v>
      </c>
      <c r="G789" s="1" t="s">
        <v>837</v>
      </c>
      <c r="H789" s="1" t="str">
        <f t="shared" si="13"/>
        <v>250아파트평균매매가격</v>
      </c>
      <c r="I789" s="1" t="s">
        <v>1386</v>
      </c>
      <c r="J789" s="13">
        <v>121393.34252631781</v>
      </c>
      <c r="K789" s="13">
        <v>122052.03040709769</v>
      </c>
      <c r="L789" s="13">
        <v>123192.4044882304</v>
      </c>
      <c r="M789" s="13">
        <v>123855.70517895994</v>
      </c>
      <c r="N789" s="13">
        <v>124670.44904797827</v>
      </c>
      <c r="O789" s="13">
        <v>125534.3700149408</v>
      </c>
      <c r="P789" s="13">
        <v>125695.3456246969</v>
      </c>
      <c r="Q789" s="14">
        <v>126228.27539487815</v>
      </c>
      <c r="R789" s="14">
        <v>126004.55752575307</v>
      </c>
      <c r="S789" s="14">
        <v>127185.00524364092</v>
      </c>
      <c r="T789" s="14">
        <v>128268.29268292683</v>
      </c>
      <c r="U789" s="14">
        <v>129424.39024390244</v>
      </c>
      <c r="V789" s="14">
        <v>129997.56097560975</v>
      </c>
      <c r="W789" s="14">
        <v>130546.34146341463</v>
      </c>
      <c r="X789" s="14">
        <v>131135.36585365853</v>
      </c>
      <c r="Y789" s="14">
        <v>132036.58536585365</v>
      </c>
      <c r="Z789" s="14">
        <v>132902.43902439025</v>
      </c>
      <c r="AA789" s="14">
        <v>133347.56097560975</v>
      </c>
      <c r="AB789" s="14">
        <v>134723.17073170733</v>
      </c>
      <c r="AC789" s="14">
        <v>135619.51219512196</v>
      </c>
    </row>
    <row r="790" spans="1:29" s="14" customFormat="1">
      <c r="A790" s="1" t="s">
        <v>524</v>
      </c>
      <c r="B790" s="1" t="s">
        <v>555</v>
      </c>
      <c r="C790" s="1"/>
      <c r="D790" s="1" t="s">
        <v>904</v>
      </c>
      <c r="E790" s="1"/>
      <c r="F790" s="1">
        <v>251</v>
      </c>
      <c r="G790" s="1" t="s">
        <v>837</v>
      </c>
      <c r="H790" s="1" t="str">
        <f t="shared" si="13"/>
        <v>251아파트평균매매가격</v>
      </c>
      <c r="I790" s="1" t="s">
        <v>1386</v>
      </c>
      <c r="J790" s="13">
        <v>89104.166666666672</v>
      </c>
      <c r="K790" s="13">
        <v>89833.333333333328</v>
      </c>
      <c r="L790" s="13">
        <v>90020.833333333328</v>
      </c>
      <c r="M790" s="13">
        <v>90000</v>
      </c>
      <c r="N790" s="13">
        <v>90000</v>
      </c>
      <c r="O790" s="13">
        <v>89979.166666666672</v>
      </c>
      <c r="P790" s="13">
        <v>89979.166666666672</v>
      </c>
      <c r="Q790" s="14">
        <v>91864.583333333328</v>
      </c>
      <c r="R790" s="14">
        <v>93395.833333333328</v>
      </c>
      <c r="S790" s="14">
        <v>93925</v>
      </c>
      <c r="T790" s="14">
        <v>94152.083333333328</v>
      </c>
      <c r="U790" s="14">
        <v>94562.5</v>
      </c>
      <c r="V790" s="14">
        <v>94770.833333333328</v>
      </c>
      <c r="W790" s="14">
        <v>94895.833333333328</v>
      </c>
      <c r="X790" s="14">
        <v>95375</v>
      </c>
      <c r="Y790" s="14">
        <v>96833.333333333328</v>
      </c>
      <c r="Z790" s="14">
        <v>98143.75</v>
      </c>
      <c r="AA790" s="14">
        <v>99145.833333333328</v>
      </c>
      <c r="AB790" s="14">
        <v>100514.58333333333</v>
      </c>
      <c r="AC790" s="14">
        <v>101789.58333333333</v>
      </c>
    </row>
    <row r="791" spans="1:29" s="14" customFormat="1">
      <c r="A791" s="1" t="s">
        <v>524</v>
      </c>
      <c r="B791" s="1" t="s">
        <v>556</v>
      </c>
      <c r="C791" s="1"/>
      <c r="D791" s="1"/>
      <c r="E791" s="1"/>
      <c r="F791" s="1">
        <v>252</v>
      </c>
      <c r="G791" s="1" t="s">
        <v>837</v>
      </c>
      <c r="H791" s="1" t="str">
        <f t="shared" si="13"/>
        <v>252아파트평균매매가격</v>
      </c>
      <c r="I791" s="1" t="s">
        <v>1386</v>
      </c>
      <c r="J791" s="13">
        <v>183351.45272384735</v>
      </c>
      <c r="K791" s="13">
        <v>183125.09858731611</v>
      </c>
      <c r="L791" s="13">
        <v>183019.04974555181</v>
      </c>
      <c r="M791" s="13">
        <v>182793.45397056555</v>
      </c>
      <c r="N791" s="13">
        <v>182198.32934400922</v>
      </c>
      <c r="O791" s="13">
        <v>181329.10524041392</v>
      </c>
      <c r="P791" s="13">
        <v>180341.61750561415</v>
      </c>
      <c r="Q791" s="14">
        <v>179644.20609959215</v>
      </c>
      <c r="R791" s="14">
        <v>179390.02330168735</v>
      </c>
      <c r="S791" s="14">
        <v>179291.83904611995</v>
      </c>
      <c r="T791" s="14">
        <v>179111.62400969805</v>
      </c>
      <c r="U791" s="14">
        <v>177914.73178177222</v>
      </c>
      <c r="V791" s="14">
        <v>177287.46049173293</v>
      </c>
      <c r="W791" s="14">
        <v>176900.7179990141</v>
      </c>
      <c r="X791" s="14">
        <v>176842.29306150592</v>
      </c>
      <c r="Y791" s="14">
        <v>177224.95175491949</v>
      </c>
      <c r="Z791" s="14">
        <v>177570.88112425979</v>
      </c>
      <c r="AA791" s="14">
        <v>177742.21336290031</v>
      </c>
      <c r="AB791" s="14">
        <v>177685.79261005684</v>
      </c>
      <c r="AC791" s="14">
        <v>177534.76945343742</v>
      </c>
    </row>
    <row r="792" spans="1:29" s="14" customFormat="1">
      <c r="A792" s="1" t="s">
        <v>524</v>
      </c>
      <c r="B792" s="1" t="s">
        <v>556</v>
      </c>
      <c r="C792" s="1"/>
      <c r="D792" s="1" t="s">
        <v>707</v>
      </c>
      <c r="E792" s="1"/>
      <c r="F792" s="1">
        <v>253</v>
      </c>
      <c r="G792" s="1" t="s">
        <v>837</v>
      </c>
      <c r="H792" s="1" t="str">
        <f t="shared" si="13"/>
        <v>253아파트평균매매가격</v>
      </c>
      <c r="I792" s="1" t="s">
        <v>1386</v>
      </c>
      <c r="J792" s="13">
        <v>226969.55481493153</v>
      </c>
      <c r="K792" s="13">
        <v>226992.22729644412</v>
      </c>
      <c r="L792" s="13">
        <v>226675.86509900217</v>
      </c>
      <c r="M792" s="13">
        <v>226572.13680059931</v>
      </c>
      <c r="N792" s="13">
        <v>226042.64719097826</v>
      </c>
      <c r="O792" s="13">
        <v>224914.39673667721</v>
      </c>
      <c r="P792" s="13">
        <v>223744.06603664299</v>
      </c>
      <c r="Q792" s="14">
        <v>222944.89629848467</v>
      </c>
      <c r="R792" s="14">
        <v>222455.50606443305</v>
      </c>
      <c r="S792" s="14">
        <v>222100.92395930123</v>
      </c>
      <c r="T792" s="14">
        <v>221618.37696759752</v>
      </c>
      <c r="U792" s="14">
        <v>220713.0697690768</v>
      </c>
      <c r="V792" s="14">
        <v>220039.05121672756</v>
      </c>
      <c r="W792" s="14">
        <v>219575.44618439508</v>
      </c>
      <c r="X792" s="14">
        <v>219414.21172583694</v>
      </c>
      <c r="Y792" s="14">
        <v>219929.27853481422</v>
      </c>
      <c r="Z792" s="14">
        <v>220654.02055694786</v>
      </c>
      <c r="AA792" s="14">
        <v>220956.50456605945</v>
      </c>
      <c r="AB792" s="14">
        <v>221093.90157288953</v>
      </c>
      <c r="AC792" s="14">
        <v>220957.61934442451</v>
      </c>
    </row>
    <row r="793" spans="1:29" s="14" customFormat="1">
      <c r="A793" s="1" t="s">
        <v>524</v>
      </c>
      <c r="B793" s="1" t="s">
        <v>556</v>
      </c>
      <c r="C793" s="1"/>
      <c r="D793" s="1" t="s">
        <v>707</v>
      </c>
      <c r="E793" s="1" t="s">
        <v>708</v>
      </c>
      <c r="F793" s="1">
        <v>254</v>
      </c>
      <c r="G793" s="1" t="s">
        <v>837</v>
      </c>
      <c r="H793" s="1" t="str">
        <f t="shared" si="13"/>
        <v>254아파트평균매매가격</v>
      </c>
      <c r="I793" s="1" t="s">
        <v>1386</v>
      </c>
      <c r="J793" s="13">
        <v>220986.11111111112</v>
      </c>
      <c r="K793" s="13">
        <v>221125</v>
      </c>
      <c r="L793" s="13">
        <v>221125</v>
      </c>
      <c r="M793" s="13">
        <v>221569.44444444444</v>
      </c>
      <c r="N793" s="13">
        <v>222666.66666666666</v>
      </c>
      <c r="O793" s="13">
        <v>222944.44444444444</v>
      </c>
      <c r="P793" s="13">
        <v>221541.66666666666</v>
      </c>
      <c r="Q793" s="14">
        <v>219986.11111111112</v>
      </c>
      <c r="R793" s="14">
        <v>219930.55555555556</v>
      </c>
      <c r="S793" s="14">
        <v>219305.55555555556</v>
      </c>
      <c r="T793" s="14">
        <v>218152.77777777778</v>
      </c>
      <c r="U793" s="14">
        <v>217166.66666666666</v>
      </c>
      <c r="V793" s="14">
        <v>216375</v>
      </c>
      <c r="W793" s="14">
        <v>215597.22222222222</v>
      </c>
      <c r="X793" s="14">
        <v>215875</v>
      </c>
      <c r="Y793" s="14">
        <v>217819.44444444444</v>
      </c>
      <c r="Z793" s="14">
        <v>219291.66666666666</v>
      </c>
      <c r="AA793" s="14">
        <v>219916.66666666666</v>
      </c>
      <c r="AB793" s="14">
        <v>220375</v>
      </c>
      <c r="AC793" s="14">
        <v>220458.33333333334</v>
      </c>
    </row>
    <row r="794" spans="1:29" s="14" customFormat="1">
      <c r="A794" s="1" t="s">
        <v>524</v>
      </c>
      <c r="B794" s="1" t="s">
        <v>556</v>
      </c>
      <c r="C794" s="1"/>
      <c r="D794" s="1" t="s">
        <v>707</v>
      </c>
      <c r="E794" s="1" t="s">
        <v>709</v>
      </c>
      <c r="F794" s="1">
        <v>255</v>
      </c>
      <c r="G794" s="1" t="s">
        <v>837</v>
      </c>
      <c r="H794" s="1" t="str">
        <f t="shared" si="13"/>
        <v>255아파트평균매매가격</v>
      </c>
      <c r="I794" s="1" t="s">
        <v>1386</v>
      </c>
      <c r="J794" s="13">
        <v>260312.5</v>
      </c>
      <c r="K794" s="13">
        <v>260312.5</v>
      </c>
      <c r="L794" s="13">
        <v>260510.41666666666</v>
      </c>
      <c r="M794" s="13">
        <v>260072.91666666666</v>
      </c>
      <c r="N794" s="13">
        <v>259239.58333333334</v>
      </c>
      <c r="O794" s="13">
        <v>256531.25</v>
      </c>
      <c r="P794" s="13">
        <v>255083.33333333334</v>
      </c>
      <c r="Q794" s="14">
        <v>254218.75</v>
      </c>
      <c r="R794" s="14">
        <v>253572.91666666666</v>
      </c>
      <c r="S794" s="14">
        <v>253572.91666666666</v>
      </c>
      <c r="T794" s="14">
        <v>253156.25</v>
      </c>
      <c r="U794" s="14">
        <v>252645.83333333334</v>
      </c>
      <c r="V794" s="14">
        <v>251937.5</v>
      </c>
      <c r="W794" s="14">
        <v>251364.58333333334</v>
      </c>
      <c r="X794" s="14">
        <v>251104.16666666666</v>
      </c>
      <c r="Y794" s="14">
        <v>251177.08333333334</v>
      </c>
      <c r="Z794" s="14">
        <v>251114.58333333334</v>
      </c>
      <c r="AA794" s="14">
        <v>251354.16666666666</v>
      </c>
      <c r="AB794" s="14">
        <v>251489.58333333334</v>
      </c>
      <c r="AC794" s="14">
        <v>251354.16666666666</v>
      </c>
    </row>
    <row r="795" spans="1:29" s="14" customFormat="1">
      <c r="A795" s="1" t="s">
        <v>524</v>
      </c>
      <c r="B795" s="1" t="s">
        <v>556</v>
      </c>
      <c r="C795" s="1"/>
      <c r="D795" s="1" t="s">
        <v>707</v>
      </c>
      <c r="E795" s="1" t="s">
        <v>710</v>
      </c>
      <c r="F795" s="1">
        <v>256</v>
      </c>
      <c r="G795" s="1" t="s">
        <v>837</v>
      </c>
      <c r="H795" s="1" t="str">
        <f t="shared" si="13"/>
        <v>256아파트평균매매가격</v>
      </c>
      <c r="I795" s="1" t="s">
        <v>1386</v>
      </c>
      <c r="J795" s="13">
        <v>195021.48760330578</v>
      </c>
      <c r="K795" s="13">
        <v>195021.48760330578</v>
      </c>
      <c r="L795" s="13">
        <v>191098.37465564738</v>
      </c>
      <c r="M795" s="13">
        <v>191143.82920110191</v>
      </c>
      <c r="N795" s="13">
        <v>190340.7988980716</v>
      </c>
      <c r="O795" s="13">
        <v>189500</v>
      </c>
      <c r="P795" s="13">
        <v>189500</v>
      </c>
      <c r="Q795" s="14">
        <v>189475.75757575757</v>
      </c>
      <c r="R795" s="14">
        <v>189469.69696969696</v>
      </c>
      <c r="S795" s="14">
        <v>189293.93939393939</v>
      </c>
      <c r="T795" s="14">
        <v>189057.57575757575</v>
      </c>
      <c r="U795" s="14">
        <v>188156.06060606061</v>
      </c>
      <c r="V795" s="14">
        <v>187439.39393939395</v>
      </c>
      <c r="W795" s="14">
        <v>187278.78787878787</v>
      </c>
      <c r="X795" s="14">
        <v>187048.48484848486</v>
      </c>
      <c r="Y795" s="14">
        <v>187292.42424242425</v>
      </c>
      <c r="Z795" s="14">
        <v>188969.69696969696</v>
      </c>
      <c r="AA795" s="14">
        <v>189348.48484848486</v>
      </c>
      <c r="AB795" s="14">
        <v>189439.39393939395</v>
      </c>
      <c r="AC795" s="14">
        <v>189287.87878787878</v>
      </c>
    </row>
    <row r="796" spans="1:29" s="14" customFormat="1">
      <c r="A796" s="1" t="s">
        <v>524</v>
      </c>
      <c r="B796" s="1" t="s">
        <v>556</v>
      </c>
      <c r="C796" s="1"/>
      <c r="D796" s="1" t="s">
        <v>707</v>
      </c>
      <c r="E796" s="1" t="s">
        <v>711</v>
      </c>
      <c r="F796" s="1">
        <v>257</v>
      </c>
      <c r="G796" s="1" t="s">
        <v>837</v>
      </c>
      <c r="H796" s="1" t="str">
        <f t="shared" si="13"/>
        <v>257아파트평균매매가격</v>
      </c>
      <c r="I796" s="1" t="s">
        <v>1386</v>
      </c>
      <c r="J796" s="13">
        <v>207314.63558362093</v>
      </c>
      <c r="K796" s="13">
        <v>207314.63558362093</v>
      </c>
      <c r="L796" s="13">
        <v>208477.74792622885</v>
      </c>
      <c r="M796" s="13">
        <v>208342.61279109371</v>
      </c>
      <c r="N796" s="13">
        <v>208033.89709865709</v>
      </c>
      <c r="O796" s="13">
        <v>207400.03536323746</v>
      </c>
      <c r="P796" s="13">
        <v>206607.30601417008</v>
      </c>
      <c r="Q796" s="14">
        <v>205973.42795005947</v>
      </c>
      <c r="R796" s="14">
        <v>204941.5855442734</v>
      </c>
      <c r="S796" s="14">
        <v>204646.22962497381</v>
      </c>
      <c r="T796" s="14">
        <v>204072.32432432432</v>
      </c>
      <c r="U796" s="14">
        <v>203518.91891891891</v>
      </c>
      <c r="V796" s="14">
        <v>203410.8108108108</v>
      </c>
      <c r="W796" s="14">
        <v>203240.54054054053</v>
      </c>
      <c r="X796" s="14">
        <v>203032.43243243243</v>
      </c>
      <c r="Y796" s="14">
        <v>203062.16216216216</v>
      </c>
      <c r="Z796" s="14">
        <v>203260.8108108108</v>
      </c>
      <c r="AA796" s="14">
        <v>203278.37837837837</v>
      </c>
      <c r="AB796" s="14">
        <v>203144.59459459459</v>
      </c>
      <c r="AC796" s="14">
        <v>203077.02702702704</v>
      </c>
    </row>
    <row r="797" spans="1:29" s="14" customFormat="1">
      <c r="A797" s="1" t="s">
        <v>524</v>
      </c>
      <c r="B797" s="1" t="s">
        <v>556</v>
      </c>
      <c r="C797" s="1"/>
      <c r="D797" s="1" t="s">
        <v>707</v>
      </c>
      <c r="E797" s="1" t="s">
        <v>712</v>
      </c>
      <c r="F797" s="1">
        <v>258</v>
      </c>
      <c r="G797" s="1" t="s">
        <v>837</v>
      </c>
      <c r="H797" s="1" t="str">
        <f t="shared" si="13"/>
        <v>258아파트평균매매가격</v>
      </c>
      <c r="I797" s="1" t="s">
        <v>1386</v>
      </c>
      <c r="J797" s="13">
        <v>218281.25</v>
      </c>
      <c r="K797" s="13">
        <v>218281.25</v>
      </c>
      <c r="L797" s="13">
        <v>218281.25</v>
      </c>
      <c r="M797" s="13">
        <v>218218.75</v>
      </c>
      <c r="N797" s="13">
        <v>216500</v>
      </c>
      <c r="O797" s="13">
        <v>216500</v>
      </c>
      <c r="P797" s="13">
        <v>214390.625</v>
      </c>
      <c r="Q797" s="14">
        <v>213515.625</v>
      </c>
      <c r="R797" s="14">
        <v>213140.625</v>
      </c>
      <c r="S797" s="14">
        <v>211953.125</v>
      </c>
      <c r="T797" s="14">
        <v>211953.125</v>
      </c>
      <c r="U797" s="14">
        <v>211390.625</v>
      </c>
      <c r="V797" s="14">
        <v>210187.5</v>
      </c>
      <c r="W797" s="14">
        <v>209593.75</v>
      </c>
      <c r="X797" s="14">
        <v>209296.875</v>
      </c>
      <c r="Y797" s="14">
        <v>210156.25</v>
      </c>
      <c r="Z797" s="14">
        <v>211515.625</v>
      </c>
      <c r="AA797" s="14">
        <v>211906.25</v>
      </c>
      <c r="AB797" s="14">
        <v>212109.375</v>
      </c>
      <c r="AC797" s="14">
        <v>211640.625</v>
      </c>
    </row>
    <row r="798" spans="1:29" s="14" customFormat="1">
      <c r="A798" s="1" t="s">
        <v>524</v>
      </c>
      <c r="B798" s="1" t="s">
        <v>556</v>
      </c>
      <c r="C798" s="1"/>
      <c r="D798" s="1" t="s">
        <v>713</v>
      </c>
      <c r="E798" s="1"/>
      <c r="F798" s="1">
        <v>259</v>
      </c>
      <c r="G798" s="1" t="s">
        <v>837</v>
      </c>
      <c r="H798" s="1" t="str">
        <f t="shared" si="13"/>
        <v>259아파트평균매매가격</v>
      </c>
      <c r="I798" s="1" t="s">
        <v>1386</v>
      </c>
      <c r="J798" s="13">
        <v>157468.18181818182</v>
      </c>
      <c r="K798" s="13">
        <v>157581.81818181818</v>
      </c>
      <c r="L798" s="13">
        <v>159802.27272727274</v>
      </c>
      <c r="M798" s="13">
        <v>159813.63636363635</v>
      </c>
      <c r="N798" s="13">
        <v>159700</v>
      </c>
      <c r="O798" s="13">
        <v>159450</v>
      </c>
      <c r="P798" s="13">
        <v>159893.18181818182</v>
      </c>
      <c r="Q798" s="14">
        <v>158546.59090909091</v>
      </c>
      <c r="R798" s="14">
        <v>158625</v>
      </c>
      <c r="S798" s="14">
        <v>158511.36363636365</v>
      </c>
      <c r="T798" s="14">
        <v>158818.18181818182</v>
      </c>
      <c r="U798" s="14">
        <v>157397.72727272726</v>
      </c>
      <c r="V798" s="14">
        <v>156612.5</v>
      </c>
      <c r="W798" s="14">
        <v>156193.18181818182</v>
      </c>
      <c r="X798" s="14">
        <v>156323.86363636365</v>
      </c>
      <c r="Y798" s="14">
        <v>156826.13636363635</v>
      </c>
      <c r="Z798" s="14">
        <v>156303.40909090909</v>
      </c>
      <c r="AA798" s="14">
        <v>156246.59090909091</v>
      </c>
      <c r="AB798" s="14">
        <v>155414.77272727274</v>
      </c>
      <c r="AC798" s="14">
        <v>154778.40909090909</v>
      </c>
    </row>
    <row r="799" spans="1:29" s="14" customFormat="1">
      <c r="A799" s="1" t="s">
        <v>524</v>
      </c>
      <c r="B799" s="1" t="s">
        <v>556</v>
      </c>
      <c r="C799" s="1"/>
      <c r="D799" s="1" t="s">
        <v>714</v>
      </c>
      <c r="E799" s="1"/>
      <c r="F799" s="1">
        <v>260</v>
      </c>
      <c r="G799" s="1" t="s">
        <v>837</v>
      </c>
      <c r="H799" s="1" t="str">
        <f t="shared" si="13"/>
        <v>260아파트평균매매가격</v>
      </c>
      <c r="I799" s="1" t="s">
        <v>1386</v>
      </c>
      <c r="J799" s="13">
        <v>143155.1724137931</v>
      </c>
      <c r="K799" s="13">
        <v>143155.1724137931</v>
      </c>
      <c r="L799" s="13">
        <v>143506.89655172414</v>
      </c>
      <c r="M799" s="13">
        <v>143162.06896551725</v>
      </c>
      <c r="N799" s="13">
        <v>143206.89655172414</v>
      </c>
      <c r="O799" s="13">
        <v>143293.10344827586</v>
      </c>
      <c r="P799" s="13">
        <v>143934.4827586207</v>
      </c>
      <c r="Q799" s="14">
        <v>144210.3448275862</v>
      </c>
      <c r="R799" s="14">
        <v>144210.3448275862</v>
      </c>
      <c r="S799" s="14">
        <v>143900</v>
      </c>
      <c r="T799" s="14">
        <v>143993.10344827586</v>
      </c>
      <c r="U799" s="14">
        <v>143975.86206896551</v>
      </c>
      <c r="V799" s="14">
        <v>143837.93103448275</v>
      </c>
      <c r="W799" s="14">
        <v>143837.93103448275</v>
      </c>
      <c r="X799" s="14">
        <v>144248.27586206896</v>
      </c>
      <c r="Y799" s="14">
        <v>144644.8275862069</v>
      </c>
      <c r="Z799" s="14">
        <v>144575.86206896551</v>
      </c>
      <c r="AA799" s="14">
        <v>144334.4827586207</v>
      </c>
      <c r="AB799" s="14">
        <v>144317.24137931035</v>
      </c>
      <c r="AC799" s="14">
        <v>144241.37931034484</v>
      </c>
    </row>
    <row r="800" spans="1:29" s="14" customFormat="1">
      <c r="A800" s="1" t="s">
        <v>524</v>
      </c>
      <c r="B800" s="1" t="s">
        <v>556</v>
      </c>
      <c r="C800" s="1"/>
      <c r="D800" s="1" t="s">
        <v>715</v>
      </c>
      <c r="E800" s="1"/>
      <c r="F800" s="1">
        <v>261</v>
      </c>
      <c r="G800" s="1" t="s">
        <v>837</v>
      </c>
      <c r="H800" s="1" t="str">
        <f t="shared" si="13"/>
        <v>261아파트평균매매가격</v>
      </c>
      <c r="I800" s="1" t="s">
        <v>1386</v>
      </c>
      <c r="J800" s="13">
        <v>101292.30769230769</v>
      </c>
      <c r="K800" s="13">
        <v>101292.30769230769</v>
      </c>
      <c r="L800" s="13">
        <v>101519.23076923077</v>
      </c>
      <c r="M800" s="13">
        <v>101519.23076923077</v>
      </c>
      <c r="N800" s="13">
        <v>101519.23076923077</v>
      </c>
      <c r="O800" s="13">
        <v>101519.23076923077</v>
      </c>
      <c r="P800" s="13">
        <v>101403.84615384616</v>
      </c>
      <c r="Q800" s="14">
        <v>101282.69230769231</v>
      </c>
      <c r="R800" s="14">
        <v>101192.30769230769</v>
      </c>
      <c r="S800" s="14">
        <v>101126.92307692308</v>
      </c>
      <c r="T800" s="14">
        <v>101121.15384615384</v>
      </c>
      <c r="U800" s="14">
        <v>101042.30769230769</v>
      </c>
      <c r="V800" s="14">
        <v>100769.23076923077</v>
      </c>
      <c r="W800" s="14">
        <v>100513.46153846153</v>
      </c>
      <c r="X800" s="14">
        <v>100403.84615384616</v>
      </c>
      <c r="Y800" s="14">
        <v>100275</v>
      </c>
      <c r="Z800" s="14">
        <v>100157.69230769231</v>
      </c>
      <c r="AA800" s="14">
        <v>100073.07692307692</v>
      </c>
      <c r="AB800" s="14">
        <v>99865.38461538461</v>
      </c>
      <c r="AC800" s="14">
        <v>99476.923076923078</v>
      </c>
    </row>
    <row r="801" spans="1:29" s="14" customFormat="1">
      <c r="A801" s="1" t="s">
        <v>524</v>
      </c>
      <c r="B801" s="1" t="s">
        <v>556</v>
      </c>
      <c r="C801" s="1"/>
      <c r="D801" s="1" t="s">
        <v>716</v>
      </c>
      <c r="E801" s="1"/>
      <c r="F801" s="1">
        <v>262</v>
      </c>
      <c r="G801" s="1" t="s">
        <v>837</v>
      </c>
      <c r="H801" s="1" t="str">
        <f t="shared" si="13"/>
        <v>262아파트평균매매가격</v>
      </c>
      <c r="I801" s="1" t="s">
        <v>1386</v>
      </c>
      <c r="J801" s="13">
        <v>172711.40350877194</v>
      </c>
      <c r="K801" s="13">
        <v>171123.68421052632</v>
      </c>
      <c r="L801" s="13">
        <v>169588.59649122806</v>
      </c>
      <c r="M801" s="13">
        <v>168873.68421052632</v>
      </c>
      <c r="N801" s="13">
        <v>168084.21052631579</v>
      </c>
      <c r="O801" s="13">
        <v>167487.71929824562</v>
      </c>
      <c r="P801" s="13">
        <v>166900</v>
      </c>
      <c r="Q801" s="14">
        <v>166418.42105263157</v>
      </c>
      <c r="R801" s="14">
        <v>166859.64912280702</v>
      </c>
      <c r="S801" s="14">
        <v>167559.64912280702</v>
      </c>
      <c r="T801" s="14">
        <v>167572.80701754385</v>
      </c>
      <c r="U801" s="14">
        <v>167078.94736842104</v>
      </c>
      <c r="V801" s="14">
        <v>166736.84210526315</v>
      </c>
      <c r="W801" s="14">
        <v>166451.75438596492</v>
      </c>
      <c r="X801" s="14">
        <v>166118.42105263157</v>
      </c>
      <c r="Y801" s="14">
        <v>165954.38596491228</v>
      </c>
      <c r="Z801" s="14">
        <v>166131.57894736843</v>
      </c>
      <c r="AA801" s="14">
        <v>166307.01754385966</v>
      </c>
      <c r="AB801" s="14">
        <v>166464.91228070174</v>
      </c>
      <c r="AC801" s="14">
        <v>166464.91228070174</v>
      </c>
    </row>
    <row r="802" spans="1:29" s="14" customFormat="1">
      <c r="A802" s="1" t="s">
        <v>524</v>
      </c>
      <c r="B802" s="1" t="s">
        <v>556</v>
      </c>
      <c r="C802" s="1"/>
      <c r="D802" s="1" t="s">
        <v>717</v>
      </c>
      <c r="E802" s="1"/>
      <c r="F802" s="1">
        <v>263</v>
      </c>
      <c r="G802" s="1" t="s">
        <v>837</v>
      </c>
      <c r="H802" s="1" t="str">
        <f t="shared" si="13"/>
        <v>263아파트평균매매가격</v>
      </c>
      <c r="I802" s="1" t="s">
        <v>1386</v>
      </c>
      <c r="J802" s="13">
        <v>105897.43589743589</v>
      </c>
      <c r="K802" s="13">
        <v>105897.43589743589</v>
      </c>
      <c r="L802" s="13">
        <v>105897.43589743589</v>
      </c>
      <c r="M802" s="13">
        <v>105970.51282051283</v>
      </c>
      <c r="N802" s="13">
        <v>105970.51282051283</v>
      </c>
      <c r="O802" s="13">
        <v>105970.51282051283</v>
      </c>
      <c r="P802" s="13">
        <v>105946.15384615384</v>
      </c>
      <c r="Q802" s="14">
        <v>105862.82051282052</v>
      </c>
      <c r="R802" s="14">
        <v>105167.94871794872</v>
      </c>
      <c r="S802" s="14">
        <v>105042.30769230769</v>
      </c>
      <c r="T802" s="14">
        <v>105038.46153846153</v>
      </c>
      <c r="U802" s="14">
        <v>103987.17948717948</v>
      </c>
      <c r="V802" s="14">
        <v>104115.38461538461</v>
      </c>
      <c r="W802" s="14">
        <v>104012.82051282052</v>
      </c>
      <c r="X802" s="14">
        <v>103935.89743589744</v>
      </c>
      <c r="Y802" s="14">
        <v>103910.25641025641</v>
      </c>
      <c r="Z802" s="14">
        <v>103884.61538461539</v>
      </c>
      <c r="AA802" s="14">
        <v>103923.07692307692</v>
      </c>
      <c r="AB802" s="14">
        <v>103641.02564102564</v>
      </c>
      <c r="AC802" s="14">
        <v>103435.89743589744</v>
      </c>
    </row>
    <row r="803" spans="1:29" s="14" customFormat="1">
      <c r="A803" s="1" t="s">
        <v>524</v>
      </c>
      <c r="B803" s="1" t="s">
        <v>556</v>
      </c>
      <c r="C803" s="1"/>
      <c r="D803" s="1" t="s">
        <v>718</v>
      </c>
      <c r="E803" s="1"/>
      <c r="F803" s="1">
        <v>264</v>
      </c>
      <c r="G803" s="1" t="s">
        <v>837</v>
      </c>
      <c r="H803" s="1" t="str">
        <f t="shared" si="13"/>
        <v>264아파트평균매매가격</v>
      </c>
      <c r="I803" s="1" t="s">
        <v>1386</v>
      </c>
      <c r="J803" s="13">
        <v>181048.78048780488</v>
      </c>
      <c r="K803" s="13">
        <v>181585.36585365853</v>
      </c>
      <c r="L803" s="13">
        <v>182487.80487804877</v>
      </c>
      <c r="M803" s="13">
        <v>183663.41463414635</v>
      </c>
      <c r="N803" s="13">
        <v>183271.95121951221</v>
      </c>
      <c r="O803" s="13">
        <v>181673.17073170733</v>
      </c>
      <c r="P803" s="13">
        <v>176756.09756097561</v>
      </c>
      <c r="Q803" s="14">
        <v>175963.41463414635</v>
      </c>
      <c r="R803" s="14">
        <v>175001.21951219512</v>
      </c>
      <c r="S803" s="14">
        <v>174436.58536585365</v>
      </c>
      <c r="T803" s="14">
        <v>174417.07317073172</v>
      </c>
      <c r="U803" s="14">
        <v>173609.75609756098</v>
      </c>
      <c r="V803" s="14">
        <v>171882.92682926828</v>
      </c>
      <c r="W803" s="14">
        <v>171341.46341463414</v>
      </c>
      <c r="X803" s="14">
        <v>171762.19512195123</v>
      </c>
      <c r="Y803" s="14">
        <v>173352.43902439025</v>
      </c>
      <c r="Z803" s="14">
        <v>174390.24390243902</v>
      </c>
      <c r="AA803" s="14">
        <v>174935.36585365853</v>
      </c>
      <c r="AB803" s="14">
        <v>175557.31707317074</v>
      </c>
      <c r="AC803" s="14">
        <v>175796.34146341463</v>
      </c>
    </row>
    <row r="804" spans="1:29" s="14" customFormat="1">
      <c r="A804" s="1" t="s">
        <v>524</v>
      </c>
      <c r="B804" s="1" t="s">
        <v>556</v>
      </c>
      <c r="C804" s="1"/>
      <c r="D804" s="1" t="s">
        <v>719</v>
      </c>
      <c r="E804" s="1"/>
      <c r="F804" s="1">
        <v>265</v>
      </c>
      <c r="G804" s="1" t="s">
        <v>837</v>
      </c>
      <c r="H804" s="1" t="str">
        <f t="shared" si="13"/>
        <v>265아파트평균매매가격</v>
      </c>
      <c r="I804" s="1" t="s">
        <v>1386</v>
      </c>
      <c r="J804" s="13">
        <v>130287.23404255319</v>
      </c>
      <c r="K804" s="13">
        <v>130202.12765957447</v>
      </c>
      <c r="L804" s="13">
        <v>129489.36170212766</v>
      </c>
      <c r="M804" s="13">
        <v>128351.06382978724</v>
      </c>
      <c r="N804" s="13">
        <v>127287.23404255319</v>
      </c>
      <c r="O804" s="13">
        <v>126297.87234042553</v>
      </c>
      <c r="P804" s="13">
        <v>125936.17021276595</v>
      </c>
      <c r="Q804" s="14">
        <v>125138.29787234042</v>
      </c>
      <c r="R804" s="14">
        <v>124755.31914893616</v>
      </c>
      <c r="S804" s="14">
        <v>124691.48936170213</v>
      </c>
      <c r="T804" s="14">
        <v>124468.08510638298</v>
      </c>
      <c r="U804" s="14">
        <v>124414.89361702128</v>
      </c>
      <c r="V804" s="14">
        <v>124255.31914893616</v>
      </c>
      <c r="W804" s="14">
        <v>124053.19148936171</v>
      </c>
      <c r="X804" s="14">
        <v>124031.91489361702</v>
      </c>
      <c r="Y804" s="14">
        <v>124308.51063829787</v>
      </c>
      <c r="Z804" s="14">
        <v>124542.55319148937</v>
      </c>
      <c r="AA804" s="14">
        <v>124542.55319148937</v>
      </c>
      <c r="AB804" s="14">
        <v>124223.40425531915</v>
      </c>
      <c r="AC804" s="14">
        <v>124031.91489361702</v>
      </c>
    </row>
    <row r="805" spans="1:29" s="14" customFormat="1">
      <c r="A805" s="1" t="s">
        <v>524</v>
      </c>
      <c r="B805" s="1" t="s">
        <v>557</v>
      </c>
      <c r="C805" s="1"/>
      <c r="D805" s="1"/>
      <c r="E805" s="1"/>
      <c r="F805" s="1">
        <v>266</v>
      </c>
      <c r="G805" s="1" t="s">
        <v>837</v>
      </c>
      <c r="H805" s="1" t="str">
        <f t="shared" si="13"/>
        <v>266아파트평균매매가격</v>
      </c>
      <c r="I805" s="1" t="s">
        <v>1386</v>
      </c>
      <c r="J805" s="13">
        <v>134994.2944955944</v>
      </c>
      <c r="K805" s="13">
        <v>139424.19482111951</v>
      </c>
      <c r="L805" s="13">
        <v>139829.83746844812</v>
      </c>
      <c r="M805" s="13">
        <v>141365.27016182846</v>
      </c>
      <c r="N805" s="13">
        <v>144561.14493159813</v>
      </c>
      <c r="O805" s="13">
        <v>144540.18023819081</v>
      </c>
      <c r="P805" s="13">
        <v>144571.32175352736</v>
      </c>
      <c r="Q805" s="14">
        <v>144568.52255763987</v>
      </c>
      <c r="R805" s="14">
        <v>144532.5900399439</v>
      </c>
      <c r="S805" s="14">
        <v>144492.22310168328</v>
      </c>
      <c r="T805" s="14">
        <v>144336.51552500058</v>
      </c>
      <c r="U805" s="14">
        <v>143091.20910656208</v>
      </c>
      <c r="V805" s="14">
        <v>142667.85560550986</v>
      </c>
      <c r="W805" s="14">
        <v>142508.71915056437</v>
      </c>
      <c r="X805" s="14">
        <v>142436.76104840252</v>
      </c>
      <c r="Y805" s="14">
        <v>142629.84144824947</v>
      </c>
      <c r="Z805" s="14">
        <v>142616.69121867229</v>
      </c>
      <c r="AA805" s="14">
        <v>142652.62662617181</v>
      </c>
      <c r="AB805" s="14">
        <v>142594.84503539314</v>
      </c>
      <c r="AC805" s="14">
        <v>142200.59307442128</v>
      </c>
    </row>
    <row r="806" spans="1:29" s="14" customFormat="1">
      <c r="A806" s="1" t="s">
        <v>524</v>
      </c>
      <c r="B806" s="1" t="s">
        <v>557</v>
      </c>
      <c r="C806" s="1"/>
      <c r="D806" s="1" t="s">
        <v>557</v>
      </c>
      <c r="E806" s="1"/>
      <c r="F806" s="1">
        <v>267</v>
      </c>
      <c r="G806" s="1" t="s">
        <v>837</v>
      </c>
      <c r="H806" s="1" t="str">
        <f t="shared" si="13"/>
        <v>267아파트평균매매가격</v>
      </c>
      <c r="I806" s="1" t="s">
        <v>1386</v>
      </c>
      <c r="J806" s="13">
        <v>145425.1740188816</v>
      </c>
      <c r="K806" s="13">
        <v>150435.92103898103</v>
      </c>
      <c r="L806" s="13">
        <v>150768.77818183816</v>
      </c>
      <c r="M806" s="13">
        <v>152481.26805778491</v>
      </c>
      <c r="N806" s="13">
        <v>155971.83948635636</v>
      </c>
      <c r="O806" s="13">
        <v>155940.41091492778</v>
      </c>
      <c r="P806" s="13">
        <v>155977.55377207062</v>
      </c>
      <c r="Q806" s="14">
        <v>155987.06260032099</v>
      </c>
      <c r="R806" s="14">
        <v>155944.20545746386</v>
      </c>
      <c r="S806" s="14">
        <v>155880</v>
      </c>
      <c r="T806" s="14">
        <v>155694.28571428571</v>
      </c>
      <c r="U806" s="14">
        <v>154120</v>
      </c>
      <c r="V806" s="14">
        <v>153615.71428571429</v>
      </c>
      <c r="W806" s="14">
        <v>153435.71428571429</v>
      </c>
      <c r="X806" s="14">
        <v>153350</v>
      </c>
      <c r="Y806" s="14">
        <v>153538.57142857142</v>
      </c>
      <c r="Z806" s="14">
        <v>153552.85714285713</v>
      </c>
      <c r="AA806" s="14">
        <v>153610</v>
      </c>
      <c r="AB806" s="14">
        <v>153524.28571428571</v>
      </c>
      <c r="AC806" s="14">
        <v>153081.42857142858</v>
      </c>
    </row>
    <row r="807" spans="1:29" s="14" customFormat="1">
      <c r="A807" s="1" t="s">
        <v>524</v>
      </c>
      <c r="B807" s="1" t="s">
        <v>557</v>
      </c>
      <c r="C807" s="1"/>
      <c r="D807" s="1" t="s">
        <v>720</v>
      </c>
      <c r="E807" s="1"/>
      <c r="F807" s="1">
        <v>268</v>
      </c>
      <c r="G807" s="1" t="s">
        <v>837</v>
      </c>
      <c r="H807" s="1" t="str">
        <f t="shared" si="13"/>
        <v>268아파트평균매매가격</v>
      </c>
      <c r="I807" s="1" t="s">
        <v>1386</v>
      </c>
      <c r="J807" s="13">
        <v>80867.5</v>
      </c>
      <c r="K807" s="13">
        <v>82283.333333333328</v>
      </c>
      <c r="L807" s="13">
        <v>83066.666666666672</v>
      </c>
      <c r="M807" s="13">
        <v>83683.333333333328</v>
      </c>
      <c r="N807" s="13">
        <v>85350</v>
      </c>
      <c r="O807" s="13">
        <v>85383.333333333328</v>
      </c>
      <c r="P807" s="13">
        <v>85383.333333333328</v>
      </c>
      <c r="Q807" s="14">
        <v>85316.666666666672</v>
      </c>
      <c r="R807" s="14">
        <v>85316.666666666672</v>
      </c>
      <c r="S807" s="14">
        <v>85400</v>
      </c>
      <c r="T807" s="14">
        <v>85400</v>
      </c>
      <c r="U807" s="14">
        <v>85400</v>
      </c>
      <c r="V807" s="14">
        <v>85400</v>
      </c>
      <c r="W807" s="14">
        <v>85350</v>
      </c>
      <c r="X807" s="14">
        <v>85350</v>
      </c>
      <c r="Y807" s="14">
        <v>85566.666666666672</v>
      </c>
      <c r="Z807" s="14">
        <v>85410</v>
      </c>
      <c r="AA807" s="14">
        <v>85335</v>
      </c>
      <c r="AB807" s="14">
        <v>85423.333333333328</v>
      </c>
      <c r="AC807" s="14">
        <v>85283.333333333328</v>
      </c>
    </row>
    <row r="808" spans="1:29" s="14" customFormat="1">
      <c r="A808" s="1" t="s">
        <v>523</v>
      </c>
      <c r="B808" s="1"/>
      <c r="C808" s="1"/>
      <c r="D808" s="1"/>
      <c r="E808" s="1"/>
      <c r="F808" s="1">
        <v>269</v>
      </c>
      <c r="G808" s="1" t="s">
        <v>837</v>
      </c>
      <c r="H808" s="1" t="str">
        <f t="shared" si="13"/>
        <v>269아파트평균매매가격</v>
      </c>
      <c r="I808" s="1" t="s">
        <v>1386</v>
      </c>
      <c r="J808" s="13">
        <v>211370.51736932917</v>
      </c>
      <c r="K808" s="13">
        <v>211339.56362105231</v>
      </c>
      <c r="L808" s="13">
        <v>211142.48685443896</v>
      </c>
      <c r="M808" s="13">
        <v>210804.48554580507</v>
      </c>
      <c r="N808" s="13">
        <v>210270.13135073555</v>
      </c>
      <c r="O808" s="13">
        <v>209477.68035462467</v>
      </c>
      <c r="P808" s="13">
        <v>208457.0752818051</v>
      </c>
      <c r="Q808" s="14">
        <v>207287.07568942811</v>
      </c>
      <c r="R808" s="14">
        <v>206075.52663515077</v>
      </c>
      <c r="S808" s="14">
        <v>205084.19303106557</v>
      </c>
      <c r="T808" s="14">
        <v>204184.12020587429</v>
      </c>
      <c r="U808" s="14">
        <v>203055.39983448779</v>
      </c>
      <c r="V808" s="14">
        <v>201991.07155877911</v>
      </c>
      <c r="W808" s="14">
        <v>201255.36019116506</v>
      </c>
      <c r="X808" s="14">
        <v>200778.61025716082</v>
      </c>
      <c r="Y808" s="14">
        <v>200797.29895155036</v>
      </c>
      <c r="Z808" s="14">
        <v>201184.30653710422</v>
      </c>
      <c r="AA808" s="14">
        <v>201279.42330736172</v>
      </c>
      <c r="AB808" s="14">
        <v>201019.69736590786</v>
      </c>
      <c r="AC808" s="14">
        <v>200628.71246270224</v>
      </c>
    </row>
    <row r="809" spans="1:29" s="14" customFormat="1">
      <c r="A809" s="1" t="s">
        <v>516</v>
      </c>
      <c r="B809" s="1"/>
      <c r="C809" s="1"/>
      <c r="D809" s="1"/>
      <c r="E809" s="1"/>
      <c r="F809" s="1">
        <v>1</v>
      </c>
      <c r="G809" s="1" t="s">
        <v>837</v>
      </c>
      <c r="H809" s="1" t="str">
        <f t="shared" si="13"/>
        <v>1아파트평균전세가격</v>
      </c>
      <c r="I809" s="1" t="s">
        <v>1387</v>
      </c>
      <c r="J809" s="13">
        <v>150774.81524447323</v>
      </c>
      <c r="K809" s="13">
        <v>150868.99102467232</v>
      </c>
      <c r="L809" s="13">
        <v>150865.90620587423</v>
      </c>
      <c r="M809" s="13">
        <v>150714.15610488527</v>
      </c>
      <c r="N809" s="13">
        <v>150543.78445369567</v>
      </c>
      <c r="O809" s="13">
        <v>150243.55103946215</v>
      </c>
      <c r="P809" s="13">
        <v>149698.86309097119</v>
      </c>
      <c r="Q809" s="14">
        <v>149379.64473195106</v>
      </c>
      <c r="R809" s="14">
        <v>149778.83712869606</v>
      </c>
      <c r="S809" s="14">
        <v>150460.86934088243</v>
      </c>
      <c r="T809" s="14">
        <v>151114.34381505882</v>
      </c>
      <c r="U809" s="14">
        <v>151211.02143647615</v>
      </c>
      <c r="V809" s="14">
        <v>151658.00649424121</v>
      </c>
      <c r="W809" s="14">
        <v>152164.37971183218</v>
      </c>
      <c r="X809" s="14">
        <v>152970.09931148263</v>
      </c>
      <c r="Y809" s="14">
        <v>154062.88484091937</v>
      </c>
      <c r="Z809" s="14">
        <v>154624.11277872534</v>
      </c>
      <c r="AA809" s="14">
        <v>155107.02298305734</v>
      </c>
      <c r="AB809" s="14">
        <v>155910.89975781081</v>
      </c>
      <c r="AC809" s="14">
        <v>157077.57045584737</v>
      </c>
    </row>
    <row r="810" spans="1:29" s="14" customFormat="1">
      <c r="A810" s="1" t="s">
        <v>521</v>
      </c>
      <c r="B810" s="1"/>
      <c r="C810" s="1"/>
      <c r="D810" s="1"/>
      <c r="E810" s="1"/>
      <c r="F810" s="1">
        <v>2</v>
      </c>
      <c r="G810" s="1" t="s">
        <v>837</v>
      </c>
      <c r="H810" s="1" t="str">
        <f t="shared" si="13"/>
        <v>2아파트평균전세가격</v>
      </c>
      <c r="I810" s="1" t="s">
        <v>1387</v>
      </c>
      <c r="J810" s="13">
        <v>190242.35142747703</v>
      </c>
      <c r="K810" s="13">
        <v>190338.95439150947</v>
      </c>
      <c r="L810" s="13">
        <v>190008.52204509146</v>
      </c>
      <c r="M810" s="13">
        <v>189397.12830222916</v>
      </c>
      <c r="N810" s="13">
        <v>188823.57833026009</v>
      </c>
      <c r="O810" s="13">
        <v>188199.78953952534</v>
      </c>
      <c r="P810" s="13">
        <v>187273.99441891827</v>
      </c>
      <c r="Q810" s="14">
        <v>186746.03721196525</v>
      </c>
      <c r="R810" s="14">
        <v>187383.15426957677</v>
      </c>
      <c r="S810" s="14">
        <v>188403.20904610879</v>
      </c>
      <c r="T810" s="14">
        <v>189335.03885900995</v>
      </c>
      <c r="U810" s="14">
        <v>189034.17668942973</v>
      </c>
      <c r="V810" s="14">
        <v>189575.09951373562</v>
      </c>
      <c r="W810" s="14">
        <v>190251.05575615913</v>
      </c>
      <c r="X810" s="14">
        <v>191425.93082474647</v>
      </c>
      <c r="Y810" s="14">
        <v>192919.20247143978</v>
      </c>
      <c r="Z810" s="14">
        <v>193470.90407057534</v>
      </c>
      <c r="AA810" s="14">
        <v>193994.70841185248</v>
      </c>
      <c r="AB810" s="14">
        <v>195177.44639220455</v>
      </c>
      <c r="AC810" s="14">
        <v>197151.24884121536</v>
      </c>
    </row>
    <row r="811" spans="1:29" s="14" customFormat="1">
      <c r="A811" s="1" t="s">
        <v>1382</v>
      </c>
      <c r="B811" s="1"/>
      <c r="C811" s="1"/>
      <c r="D811" s="1"/>
      <c r="E811" s="1"/>
      <c r="F811" s="1">
        <v>3</v>
      </c>
      <c r="G811" s="1" t="s">
        <v>837</v>
      </c>
      <c r="H811" s="1" t="str">
        <f t="shared" si="13"/>
        <v>3아파트평균전세가격</v>
      </c>
      <c r="I811" s="1" t="s">
        <v>1387</v>
      </c>
      <c r="J811" s="13">
        <v>111187.31830016567</v>
      </c>
      <c r="K811" s="13">
        <v>111279.0595191562</v>
      </c>
      <c r="L811" s="13">
        <v>111604.31719402934</v>
      </c>
      <c r="M811" s="13">
        <v>111913.60781227243</v>
      </c>
      <c r="N811" s="13">
        <v>112147.63993404355</v>
      </c>
      <c r="O811" s="13">
        <v>112171.94533619724</v>
      </c>
      <c r="P811" s="13">
        <v>112009.52292720306</v>
      </c>
      <c r="Q811" s="14">
        <v>111899.67787353398</v>
      </c>
      <c r="R811" s="14">
        <v>112060.22244231835</v>
      </c>
      <c r="S811" s="14">
        <v>112403.20467755434</v>
      </c>
      <c r="T811" s="14">
        <v>112777.47775770123</v>
      </c>
      <c r="U811" s="14">
        <v>113157.25277551393</v>
      </c>
      <c r="V811" s="14">
        <v>113509.72731419158</v>
      </c>
      <c r="W811" s="14">
        <v>113845.48353400332</v>
      </c>
      <c r="X811" s="14">
        <v>114279.79686886947</v>
      </c>
      <c r="Y811" s="14">
        <v>115043.01477286257</v>
      </c>
      <c r="Z811" s="14">
        <v>115613.8091472175</v>
      </c>
      <c r="AA811" s="14">
        <v>116055.6530846605</v>
      </c>
      <c r="AB811" s="14">
        <v>116479.07396658183</v>
      </c>
      <c r="AC811" s="14">
        <v>116835.21556738653</v>
      </c>
    </row>
    <row r="812" spans="1:29" s="14" customFormat="1">
      <c r="A812" s="1" t="s">
        <v>522</v>
      </c>
      <c r="B812" s="1"/>
      <c r="C812" s="1"/>
      <c r="D812" s="1"/>
      <c r="E812" s="1"/>
      <c r="F812" s="1">
        <v>4</v>
      </c>
      <c r="G812" s="1" t="s">
        <v>837</v>
      </c>
      <c r="H812" s="1" t="str">
        <f t="shared" si="13"/>
        <v>4아파트평균전세가격</v>
      </c>
      <c r="I812" s="1" t="s">
        <v>1387</v>
      </c>
      <c r="J812" s="13">
        <v>129694.68877357463</v>
      </c>
      <c r="K812" s="13">
        <v>129594.79466612116</v>
      </c>
      <c r="L812" s="13">
        <v>130008.29395187843</v>
      </c>
      <c r="M812" s="13">
        <v>130300.17177646434</v>
      </c>
      <c r="N812" s="13">
        <v>130604.90879392743</v>
      </c>
      <c r="O812" s="13">
        <v>130582.13106864451</v>
      </c>
      <c r="P812" s="13">
        <v>130312.53212679415</v>
      </c>
      <c r="Q812" s="14">
        <v>130014.74004600217</v>
      </c>
      <c r="R812" s="14">
        <v>130186.90431325027</v>
      </c>
      <c r="S812" s="14">
        <v>130554.66828668579</v>
      </c>
      <c r="T812" s="14">
        <v>131033.21163722813</v>
      </c>
      <c r="U812" s="14">
        <v>131531.31087035785</v>
      </c>
      <c r="V812" s="14">
        <v>131915.37517146376</v>
      </c>
      <c r="W812" s="14">
        <v>132315.19499528871</v>
      </c>
      <c r="X812" s="14">
        <v>132777.11363119967</v>
      </c>
      <c r="Y812" s="14">
        <v>133745.40570931626</v>
      </c>
      <c r="Z812" s="14">
        <v>134421.80749092624</v>
      </c>
      <c r="AA812" s="14">
        <v>135024.71413306467</v>
      </c>
      <c r="AB812" s="14">
        <v>135648.74917197641</v>
      </c>
      <c r="AC812" s="14">
        <v>136166.99440973013</v>
      </c>
    </row>
    <row r="813" spans="1:29" s="14" customFormat="1">
      <c r="A813" s="1" t="s">
        <v>853</v>
      </c>
      <c r="B813" s="1"/>
      <c r="C813" s="1"/>
      <c r="D813" s="1"/>
      <c r="E813" s="1"/>
      <c r="F813" s="1">
        <v>5</v>
      </c>
      <c r="G813" s="1" t="s">
        <v>837</v>
      </c>
      <c r="H813" s="1" t="str">
        <f t="shared" si="13"/>
        <v>5아파트평균전세가격</v>
      </c>
      <c r="I813" s="1" t="s">
        <v>1387</v>
      </c>
      <c r="J813" s="13">
        <v>94645.356321136496</v>
      </c>
      <c r="K813" s="13">
        <v>94908.381963726308</v>
      </c>
      <c r="L813" s="13">
        <v>95154.768932773921</v>
      </c>
      <c r="M813" s="13">
        <v>95479.623175846253</v>
      </c>
      <c r="N813" s="13">
        <v>95650.458978186289</v>
      </c>
      <c r="O813" s="13">
        <v>95716.847468536085</v>
      </c>
      <c r="P813" s="13">
        <v>95650.21987459129</v>
      </c>
      <c r="Q813" s="14">
        <v>95708.362627791037</v>
      </c>
      <c r="R813" s="14">
        <v>95858.521463471348</v>
      </c>
      <c r="S813" s="14">
        <v>96179.353681682565</v>
      </c>
      <c r="T813" s="14">
        <v>96460.429575827147</v>
      </c>
      <c r="U813" s="14">
        <v>96890.816643544022</v>
      </c>
      <c r="V813" s="14">
        <v>97203.524363453354</v>
      </c>
      <c r="W813" s="14">
        <v>97465.738922938312</v>
      </c>
      <c r="X813" s="14">
        <v>97861.630927812541</v>
      </c>
      <c r="Y813" s="14">
        <v>98436.389296845664</v>
      </c>
      <c r="Z813" s="14">
        <v>98906.164554827919</v>
      </c>
      <c r="AA813" s="14">
        <v>99202.392745724486</v>
      </c>
      <c r="AB813" s="14">
        <v>99442.34162993051</v>
      </c>
      <c r="AC813" s="14">
        <v>99646.871876295772</v>
      </c>
    </row>
    <row r="814" spans="1:29" s="14" customFormat="1">
      <c r="A814" s="1" t="s">
        <v>524</v>
      </c>
      <c r="B814" s="1" t="s">
        <v>525</v>
      </c>
      <c r="C814" s="1"/>
      <c r="D814" s="1"/>
      <c r="E814" s="1"/>
      <c r="F814" s="1">
        <v>6</v>
      </c>
      <c r="G814" s="1" t="s">
        <v>837</v>
      </c>
      <c r="H814" s="1" t="str">
        <f t="shared" si="13"/>
        <v>6아파트평균전세가격</v>
      </c>
      <c r="I814" s="1" t="s">
        <v>1387</v>
      </c>
      <c r="J814" s="13">
        <v>267660.73548408609</v>
      </c>
      <c r="K814" s="13">
        <v>267588.15667533391</v>
      </c>
      <c r="L814" s="13">
        <v>267001.71947031806</v>
      </c>
      <c r="M814" s="13">
        <v>265677.66634933586</v>
      </c>
      <c r="N814" s="13">
        <v>264521.53037017334</v>
      </c>
      <c r="O814" s="13">
        <v>263352.36214506032</v>
      </c>
      <c r="P814" s="13">
        <v>261766.2241345761</v>
      </c>
      <c r="Q814" s="14">
        <v>260915.8104889961</v>
      </c>
      <c r="R814" s="14">
        <v>262131.87353474763</v>
      </c>
      <c r="S814" s="14">
        <v>264061.49434027995</v>
      </c>
      <c r="T814" s="14">
        <v>266117.29124199925</v>
      </c>
      <c r="U814" s="14">
        <v>266689.72757103038</v>
      </c>
      <c r="V814" s="14">
        <v>267857.14128874353</v>
      </c>
      <c r="W814" s="14">
        <v>269466.49690370163</v>
      </c>
      <c r="X814" s="14">
        <v>271465.03046829725</v>
      </c>
      <c r="Y814" s="14">
        <v>273701.22617830266</v>
      </c>
      <c r="Z814" s="14">
        <v>274079.17285666702</v>
      </c>
      <c r="AA814" s="14">
        <v>274484.2327171634</v>
      </c>
      <c r="AB814" s="14">
        <v>276490.34870221408</v>
      </c>
      <c r="AC814" s="14">
        <v>279766.09365906875</v>
      </c>
    </row>
    <row r="815" spans="1:29" s="14" customFormat="1">
      <c r="A815" s="1" t="s">
        <v>524</v>
      </c>
      <c r="B815" s="1" t="s">
        <v>525</v>
      </c>
      <c r="C815" s="1" t="s">
        <v>526</v>
      </c>
      <c r="D815" s="1"/>
      <c r="E815" s="1"/>
      <c r="F815" s="1">
        <v>7</v>
      </c>
      <c r="G815" s="1" t="s">
        <v>837</v>
      </c>
      <c r="H815" s="1" t="str">
        <f t="shared" si="13"/>
        <v>7아파트평균전세가격</v>
      </c>
      <c r="I815" s="1" t="s">
        <v>1387</v>
      </c>
      <c r="J815" s="13">
        <v>222123.42493681386</v>
      </c>
      <c r="K815" s="13">
        <v>222389.66824592245</v>
      </c>
      <c r="L815" s="13">
        <v>222316.79312433689</v>
      </c>
      <c r="M815" s="13">
        <v>221668.05981928975</v>
      </c>
      <c r="N815" s="13">
        <v>220951.94580321765</v>
      </c>
      <c r="O815" s="13">
        <v>220292.41808599545</v>
      </c>
      <c r="P815" s="13">
        <v>219524.42303666039</v>
      </c>
      <c r="Q815" s="14">
        <v>219195.39966326582</v>
      </c>
      <c r="R815" s="14">
        <v>219896.23067413433</v>
      </c>
      <c r="S815" s="14">
        <v>221211.02027975995</v>
      </c>
      <c r="T815" s="14">
        <v>222160.13582071723</v>
      </c>
      <c r="U815" s="14">
        <v>223116.27106503019</v>
      </c>
      <c r="V815" s="14">
        <v>223703.89437443731</v>
      </c>
      <c r="W815" s="14">
        <v>225046.70402422943</v>
      </c>
      <c r="X815" s="14">
        <v>226796.82323548495</v>
      </c>
      <c r="Y815" s="14">
        <v>228416.49597401847</v>
      </c>
      <c r="Z815" s="14">
        <v>229413.69814068303</v>
      </c>
      <c r="AA815" s="14">
        <v>229924.49913474731</v>
      </c>
      <c r="AB815" s="14">
        <v>231186.49041406217</v>
      </c>
      <c r="AC815" s="14">
        <v>233257.5114600404</v>
      </c>
    </row>
    <row r="816" spans="1:29" s="14" customFormat="1">
      <c r="A816" s="1" t="s">
        <v>524</v>
      </c>
      <c r="B816" s="1" t="s">
        <v>525</v>
      </c>
      <c r="C816" s="1" t="s">
        <v>527</v>
      </c>
      <c r="D816" s="1"/>
      <c r="E816" s="1"/>
      <c r="F816" s="1">
        <v>8</v>
      </c>
      <c r="G816" s="1" t="s">
        <v>837</v>
      </c>
      <c r="H816" s="1" t="str">
        <f t="shared" si="13"/>
        <v>8아파트평균전세가격</v>
      </c>
      <c r="I816" s="1" t="s">
        <v>1387</v>
      </c>
      <c r="J816" s="13">
        <v>321686.95045820624</v>
      </c>
      <c r="K816" s="13">
        <v>321728.90806241741</v>
      </c>
      <c r="L816" s="13">
        <v>321269.97268042847</v>
      </c>
      <c r="M816" s="13">
        <v>321460.9374986554</v>
      </c>
      <c r="N816" s="13">
        <v>321034.64528070122</v>
      </c>
      <c r="O816" s="13">
        <v>319196.30548841209</v>
      </c>
      <c r="P816" s="13">
        <v>318951.21697386086</v>
      </c>
      <c r="Q816" s="14">
        <v>319480.09152382636</v>
      </c>
      <c r="R816" s="14">
        <v>320266.89418569067</v>
      </c>
      <c r="S816" s="14">
        <v>321869.6992337667</v>
      </c>
      <c r="T816" s="14">
        <v>324444.48623646295</v>
      </c>
      <c r="U816" s="14">
        <v>325075.49948809459</v>
      </c>
      <c r="V816" s="14">
        <v>326265.1994569099</v>
      </c>
      <c r="W816" s="14">
        <v>327702.48517331097</v>
      </c>
      <c r="X816" s="14">
        <v>330380.47718887648</v>
      </c>
      <c r="Y816" s="14">
        <v>334458.27378122101</v>
      </c>
      <c r="Z816" s="14">
        <v>336434.03066491452</v>
      </c>
      <c r="AA816" s="14">
        <v>337595.57808933547</v>
      </c>
      <c r="AB816" s="14">
        <v>339196.49609272386</v>
      </c>
      <c r="AC816" s="14">
        <v>342951.20095443213</v>
      </c>
    </row>
    <row r="817" spans="1:29" s="14" customFormat="1">
      <c r="A817" s="1" t="s">
        <v>524</v>
      </c>
      <c r="B817" s="1" t="s">
        <v>525</v>
      </c>
      <c r="C817" s="1" t="s">
        <v>528</v>
      </c>
      <c r="D817" s="1"/>
      <c r="E817" s="1"/>
      <c r="F817" s="1">
        <v>9</v>
      </c>
      <c r="G817" s="1" t="s">
        <v>837</v>
      </c>
      <c r="H817" s="1" t="str">
        <f t="shared" si="13"/>
        <v>9아파트평균전세가격</v>
      </c>
      <c r="I817" s="1" t="s">
        <v>1387</v>
      </c>
      <c r="J817" s="13">
        <v>204243.37955128142</v>
      </c>
      <c r="K817" s="13">
        <v>204419.66079330072</v>
      </c>
      <c r="L817" s="13">
        <v>204294.48053732736</v>
      </c>
      <c r="M817" s="13">
        <v>203308.95676672025</v>
      </c>
      <c r="N817" s="13">
        <v>202390.95117702879</v>
      </c>
      <c r="O817" s="13">
        <v>201779.66874704181</v>
      </c>
      <c r="P817" s="13">
        <v>200986.68056330548</v>
      </c>
      <c r="Q817" s="14">
        <v>200457.50918680185</v>
      </c>
      <c r="R817" s="14">
        <v>200986.40214631334</v>
      </c>
      <c r="S817" s="14">
        <v>202122.46520253114</v>
      </c>
      <c r="T817" s="14">
        <v>202822.30011511775</v>
      </c>
      <c r="U817" s="14">
        <v>204148.5131641133</v>
      </c>
      <c r="V817" s="14">
        <v>204721.17951503501</v>
      </c>
      <c r="W817" s="14">
        <v>206235.16287745308</v>
      </c>
      <c r="X817" s="14">
        <v>207955.86392571489</v>
      </c>
      <c r="Y817" s="14">
        <v>209134.88612467499</v>
      </c>
      <c r="Z817" s="14">
        <v>210162.74923398084</v>
      </c>
      <c r="AA817" s="14">
        <v>210557.72699164084</v>
      </c>
      <c r="AB817" s="14">
        <v>211997.22661208664</v>
      </c>
      <c r="AC817" s="14">
        <v>213799.03071270289</v>
      </c>
    </row>
    <row r="818" spans="1:29" s="14" customFormat="1">
      <c r="A818" s="1" t="s">
        <v>524</v>
      </c>
      <c r="B818" s="1" t="s">
        <v>525</v>
      </c>
      <c r="C818" s="1" t="s">
        <v>529</v>
      </c>
      <c r="D818" s="1"/>
      <c r="E818" s="1"/>
      <c r="F818" s="1">
        <v>10</v>
      </c>
      <c r="G818" s="1" t="s">
        <v>837</v>
      </c>
      <c r="H818" s="1" t="str">
        <f t="shared" si="13"/>
        <v>10아파트평균전세가격</v>
      </c>
      <c r="I818" s="1" t="s">
        <v>1387</v>
      </c>
      <c r="J818" s="13">
        <v>243076.88849225521</v>
      </c>
      <c r="K818" s="13">
        <v>243806.25969411575</v>
      </c>
      <c r="L818" s="13">
        <v>244128.74984223137</v>
      </c>
      <c r="M818" s="13">
        <v>244385.52654242385</v>
      </c>
      <c r="N818" s="13">
        <v>244317.55122815349</v>
      </c>
      <c r="O818" s="13">
        <v>244050.39964840989</v>
      </c>
      <c r="P818" s="13">
        <v>243122.42662149665</v>
      </c>
      <c r="Q818" s="14">
        <v>243154.52091497215</v>
      </c>
      <c r="R818" s="14">
        <v>244486.66553228494</v>
      </c>
      <c r="S818" s="14">
        <v>246359.71563849362</v>
      </c>
      <c r="T818" s="14">
        <v>247483.78391703404</v>
      </c>
      <c r="U818" s="14">
        <v>244755.18063724463</v>
      </c>
      <c r="V818" s="14">
        <v>245108.08969933016</v>
      </c>
      <c r="W818" s="14">
        <v>245765.94120279126</v>
      </c>
      <c r="X818" s="14">
        <v>247178.12174410172</v>
      </c>
      <c r="Y818" s="14">
        <v>249257.32759018967</v>
      </c>
      <c r="Z818" s="14">
        <v>249667.72540020462</v>
      </c>
      <c r="AA818" s="14">
        <v>250297.07421144089</v>
      </c>
      <c r="AB818" s="14">
        <v>250732.467029961</v>
      </c>
      <c r="AC818" s="14">
        <v>252996.45819831279</v>
      </c>
    </row>
    <row r="819" spans="1:29" s="14" customFormat="1">
      <c r="A819" s="1" t="s">
        <v>524</v>
      </c>
      <c r="B819" s="1" t="s">
        <v>525</v>
      </c>
      <c r="C819" s="1" t="s">
        <v>530</v>
      </c>
      <c r="D819" s="1"/>
      <c r="E819" s="1"/>
      <c r="F819" s="1">
        <v>11</v>
      </c>
      <c r="G819" s="1" t="s">
        <v>837</v>
      </c>
      <c r="H819" s="1" t="str">
        <f t="shared" si="13"/>
        <v>11아파트평균전세가격</v>
      </c>
      <c r="I819" s="1" t="s">
        <v>1387</v>
      </c>
      <c r="J819" s="13">
        <v>304398.74829823396</v>
      </c>
      <c r="K819" s="13">
        <v>304052.81888624933</v>
      </c>
      <c r="L819" s="13">
        <v>303052.05658879428</v>
      </c>
      <c r="M819" s="13">
        <v>301183.17752720864</v>
      </c>
      <c r="N819" s="13">
        <v>299672.04621950677</v>
      </c>
      <c r="O819" s="13">
        <v>298091.71670084179</v>
      </c>
      <c r="P819" s="13">
        <v>295845.52770734427</v>
      </c>
      <c r="Q819" s="14">
        <v>294574.47344266507</v>
      </c>
      <c r="R819" s="14">
        <v>296206.20884307049</v>
      </c>
      <c r="S819" s="14">
        <v>298631.8553521249</v>
      </c>
      <c r="T819" s="14">
        <v>301580.48658077809</v>
      </c>
      <c r="U819" s="14">
        <v>303137.00842681137</v>
      </c>
      <c r="V819" s="14">
        <v>304789.39133318892</v>
      </c>
      <c r="W819" s="14">
        <v>306621.700930511</v>
      </c>
      <c r="X819" s="14">
        <v>308828.02218125347</v>
      </c>
      <c r="Y819" s="14">
        <v>311958.25880014157</v>
      </c>
      <c r="Z819" s="14">
        <v>311813.05170657701</v>
      </c>
      <c r="AA819" s="14">
        <v>312128.78030732804</v>
      </c>
      <c r="AB819" s="14">
        <v>314763.54093735345</v>
      </c>
      <c r="AC819" s="14">
        <v>319057.04975745309</v>
      </c>
    </row>
    <row r="820" spans="1:29" s="14" customFormat="1">
      <c r="A820" s="1" t="s">
        <v>524</v>
      </c>
      <c r="B820" s="1" t="s">
        <v>525</v>
      </c>
      <c r="C820" s="1" t="s">
        <v>531</v>
      </c>
      <c r="D820" s="1"/>
      <c r="E820" s="1"/>
      <c r="F820" s="1">
        <v>12</v>
      </c>
      <c r="G820" s="1" t="s">
        <v>837</v>
      </c>
      <c r="H820" s="1" t="str">
        <f t="shared" si="13"/>
        <v>12아파트평균전세가격</v>
      </c>
      <c r="I820" s="1" t="s">
        <v>1387</v>
      </c>
      <c r="J820" s="13">
        <v>239709.24268348265</v>
      </c>
      <c r="K820" s="13">
        <v>240022.67649117109</v>
      </c>
      <c r="L820" s="13">
        <v>239907.7265203883</v>
      </c>
      <c r="M820" s="13">
        <v>239147.20858402894</v>
      </c>
      <c r="N820" s="13">
        <v>238130.43791674677</v>
      </c>
      <c r="O820" s="13">
        <v>237695.70072608709</v>
      </c>
      <c r="P820" s="13">
        <v>236805.4912300228</v>
      </c>
      <c r="Q820" s="14">
        <v>236489.31669267366</v>
      </c>
      <c r="R820" s="14">
        <v>237597.91136574931</v>
      </c>
      <c r="S820" s="14">
        <v>238996.86500594762</v>
      </c>
      <c r="T820" s="14">
        <v>240364.98508201566</v>
      </c>
      <c r="U820" s="14">
        <v>239720.0452343506</v>
      </c>
      <c r="V820" s="14">
        <v>240627.46640611553</v>
      </c>
      <c r="W820" s="14">
        <v>242100.30108481276</v>
      </c>
      <c r="X820" s="14">
        <v>244106.86667482261</v>
      </c>
      <c r="Y820" s="14">
        <v>245716.61574033828</v>
      </c>
      <c r="Z820" s="14">
        <v>246952.25676918696</v>
      </c>
      <c r="AA820" s="14">
        <v>248257.33257496089</v>
      </c>
      <c r="AB820" s="14">
        <v>250088.90580750201</v>
      </c>
      <c r="AC820" s="14">
        <v>252637.40633341984</v>
      </c>
    </row>
    <row r="821" spans="1:29" s="14" customFormat="1">
      <c r="A821" s="1" t="s">
        <v>524</v>
      </c>
      <c r="B821" s="1" t="s">
        <v>525</v>
      </c>
      <c r="C821" s="1" t="s">
        <v>532</v>
      </c>
      <c r="D821" s="1"/>
      <c r="E821" s="1"/>
      <c r="F821" s="1">
        <v>13</v>
      </c>
      <c r="G821" s="1" t="s">
        <v>837</v>
      </c>
      <c r="H821" s="1" t="str">
        <f t="shared" si="13"/>
        <v>13아파트평균전세가격</v>
      </c>
      <c r="I821" s="1" t="s">
        <v>1387</v>
      </c>
      <c r="J821" s="13">
        <v>370011.10450764507</v>
      </c>
      <c r="K821" s="13">
        <v>368996.40550112654</v>
      </c>
      <c r="L821" s="13">
        <v>367097.19401380717</v>
      </c>
      <c r="M821" s="13">
        <v>364104.14211667544</v>
      </c>
      <c r="N821" s="13">
        <v>362091.59769525618</v>
      </c>
      <c r="O821" s="13">
        <v>359349.33300362062</v>
      </c>
      <c r="P821" s="13">
        <v>355727.82031653845</v>
      </c>
      <c r="Q821" s="14">
        <v>353488.26415636111</v>
      </c>
      <c r="R821" s="14">
        <v>355650.60332971258</v>
      </c>
      <c r="S821" s="14">
        <v>359117.58935108647</v>
      </c>
      <c r="T821" s="14">
        <v>363669.27906273282</v>
      </c>
      <c r="U821" s="14">
        <v>367039.00318232167</v>
      </c>
      <c r="V821" s="14">
        <v>369442.0455094885</v>
      </c>
      <c r="W821" s="14">
        <v>371636.57939520781</v>
      </c>
      <c r="X821" s="14">
        <v>374044.18409665365</v>
      </c>
      <c r="Y821" s="14">
        <v>380058.65913048276</v>
      </c>
      <c r="Z821" s="14">
        <v>378493.85696668667</v>
      </c>
      <c r="AA821" s="14">
        <v>377792.47702943027</v>
      </c>
      <c r="AB821" s="14">
        <v>381252.96269860642</v>
      </c>
      <c r="AC821" s="14">
        <v>387340.44518729788</v>
      </c>
    </row>
    <row r="822" spans="1:29" s="14" customFormat="1">
      <c r="A822" s="1" t="s">
        <v>524</v>
      </c>
      <c r="B822" s="1" t="s">
        <v>533</v>
      </c>
      <c r="C822" s="1"/>
      <c r="D822" s="1"/>
      <c r="E822" s="1"/>
      <c r="F822" s="1">
        <v>14</v>
      </c>
      <c r="G822" s="1" t="s">
        <v>837</v>
      </c>
      <c r="H822" s="1" t="str">
        <f t="shared" si="13"/>
        <v>14아파트평균전세가격</v>
      </c>
      <c r="I822" s="1" t="s">
        <v>1387</v>
      </c>
      <c r="J822" s="13">
        <v>156261.80380273511</v>
      </c>
      <c r="K822" s="13">
        <v>156491.39997658209</v>
      </c>
      <c r="L822" s="13">
        <v>156226.93108346278</v>
      </c>
      <c r="M822" s="13">
        <v>155940.70327029741</v>
      </c>
      <c r="N822" s="13">
        <v>155544.09381674562</v>
      </c>
      <c r="O822" s="13">
        <v>155124.35926407352</v>
      </c>
      <c r="P822" s="13">
        <v>154447.48897772201</v>
      </c>
      <c r="Q822" s="14">
        <v>153996.50022886993</v>
      </c>
      <c r="R822" s="14">
        <v>154267.53032588246</v>
      </c>
      <c r="S822" s="14">
        <v>154838.43590835726</v>
      </c>
      <c r="T822" s="14">
        <v>155135.54501560028</v>
      </c>
      <c r="U822" s="14">
        <v>154884.8196885543</v>
      </c>
      <c r="V822" s="14">
        <v>155113.39907579229</v>
      </c>
      <c r="W822" s="14">
        <v>155275.77987956279</v>
      </c>
      <c r="X822" s="14">
        <v>155980.72558302683</v>
      </c>
      <c r="Y822" s="14">
        <v>157425.04719175605</v>
      </c>
      <c r="Z822" s="14">
        <v>158117.76044958612</v>
      </c>
      <c r="AA822" s="14">
        <v>158715.29121039185</v>
      </c>
      <c r="AB822" s="14">
        <v>159454.00640558251</v>
      </c>
      <c r="AC822" s="14">
        <v>160766.62985420425</v>
      </c>
    </row>
    <row r="823" spans="1:29" s="14" customFormat="1">
      <c r="A823" s="1" t="s">
        <v>524</v>
      </c>
      <c r="B823" s="1" t="s">
        <v>533</v>
      </c>
      <c r="C823" s="1" t="s">
        <v>534</v>
      </c>
      <c r="D823" s="1"/>
      <c r="E823" s="1"/>
      <c r="F823" s="1">
        <v>15</v>
      </c>
      <c r="G823" s="1" t="s">
        <v>837</v>
      </c>
      <c r="H823" s="1" t="str">
        <f t="shared" si="13"/>
        <v>15아파트평균전세가격</v>
      </c>
      <c r="I823" s="1" t="s">
        <v>1387</v>
      </c>
      <c r="J823" s="13">
        <v>219186.60685418587</v>
      </c>
      <c r="K823" s="13">
        <v>219526.14579259563</v>
      </c>
      <c r="L823" s="13">
        <v>218724.36232004594</v>
      </c>
      <c r="M823" s="13">
        <v>218144.49626740048</v>
      </c>
      <c r="N823" s="13">
        <v>217429.40126451681</v>
      </c>
      <c r="O823" s="13">
        <v>216383.5768882861</v>
      </c>
      <c r="P823" s="13">
        <v>214499.68190513365</v>
      </c>
      <c r="Q823" s="14">
        <v>213716.47399779578</v>
      </c>
      <c r="R823" s="14">
        <v>213491.9326331279</v>
      </c>
      <c r="S823" s="14">
        <v>213729.32962987939</v>
      </c>
      <c r="T823" s="14">
        <v>213818.56178290342</v>
      </c>
      <c r="U823" s="14">
        <v>213576.4336116226</v>
      </c>
      <c r="V823" s="14">
        <v>213265.08350983934</v>
      </c>
      <c r="W823" s="14">
        <v>213173.83390797346</v>
      </c>
      <c r="X823" s="14">
        <v>214212.88976928571</v>
      </c>
      <c r="Y823" s="14">
        <v>216720.8380355913</v>
      </c>
      <c r="Z823" s="14">
        <v>217659.83009485886</v>
      </c>
      <c r="AA823" s="14">
        <v>219010.54640494083</v>
      </c>
      <c r="AB823" s="14">
        <v>220952.36595455604</v>
      </c>
      <c r="AC823" s="14">
        <v>223291.3099189752</v>
      </c>
    </row>
    <row r="824" spans="1:29" s="14" customFormat="1">
      <c r="A824" s="1" t="s">
        <v>524</v>
      </c>
      <c r="B824" s="1" t="s">
        <v>533</v>
      </c>
      <c r="C824" s="1" t="s">
        <v>535</v>
      </c>
      <c r="D824" s="1"/>
      <c r="E824" s="1"/>
      <c r="F824" s="1">
        <v>16</v>
      </c>
      <c r="G824" s="1" t="s">
        <v>837</v>
      </c>
      <c r="H824" s="1" t="str">
        <f t="shared" si="13"/>
        <v>16아파트평균전세가격</v>
      </c>
      <c r="I824" s="1" t="s">
        <v>1387</v>
      </c>
      <c r="J824" s="13">
        <v>166520.0581030715</v>
      </c>
      <c r="K824" s="13">
        <v>166416.53872993914</v>
      </c>
      <c r="L824" s="13">
        <v>165630.11850048616</v>
      </c>
      <c r="M824" s="13">
        <v>164987.72467041179</v>
      </c>
      <c r="N824" s="13">
        <v>164657.23783850268</v>
      </c>
      <c r="O824" s="13">
        <v>164236.70225734168</v>
      </c>
      <c r="P824" s="13">
        <v>164066.12720482441</v>
      </c>
      <c r="Q824" s="14">
        <v>163539.46622809739</v>
      </c>
      <c r="R824" s="14">
        <v>163488.59121373095</v>
      </c>
      <c r="S824" s="14">
        <v>164397.1510039448</v>
      </c>
      <c r="T824" s="14">
        <v>165098.28025788075</v>
      </c>
      <c r="U824" s="14">
        <v>165363.74669953715</v>
      </c>
      <c r="V824" s="14">
        <v>165844.33442541078</v>
      </c>
      <c r="W824" s="14">
        <v>166231.08503060171</v>
      </c>
      <c r="X824" s="14">
        <v>167009.80534898845</v>
      </c>
      <c r="Y824" s="14">
        <v>168552.88290175074</v>
      </c>
      <c r="Z824" s="14">
        <v>169239.10915837131</v>
      </c>
      <c r="AA824" s="14">
        <v>170018.71400776127</v>
      </c>
      <c r="AB824" s="14">
        <v>170446.18592100253</v>
      </c>
      <c r="AC824" s="14">
        <v>171377.06682108427</v>
      </c>
    </row>
    <row r="825" spans="1:29" s="14" customFormat="1">
      <c r="A825" s="1" t="s">
        <v>524</v>
      </c>
      <c r="B825" s="1" t="s">
        <v>533</v>
      </c>
      <c r="C825" s="1" t="s">
        <v>536</v>
      </c>
      <c r="D825" s="1"/>
      <c r="E825" s="1"/>
      <c r="F825" s="1">
        <v>17</v>
      </c>
      <c r="G825" s="1" t="s">
        <v>837</v>
      </c>
      <c r="H825" s="1" t="str">
        <f t="shared" si="13"/>
        <v>17아파트평균전세가격</v>
      </c>
      <c r="I825" s="1" t="s">
        <v>1387</v>
      </c>
      <c r="J825" s="13">
        <v>139124.05775590558</v>
      </c>
      <c r="K825" s="13">
        <v>139247.23646813008</v>
      </c>
      <c r="L825" s="13">
        <v>139054.21624483337</v>
      </c>
      <c r="M825" s="13">
        <v>139268.92809475234</v>
      </c>
      <c r="N825" s="13">
        <v>139079.20130904368</v>
      </c>
      <c r="O825" s="13">
        <v>138928.44255883584</v>
      </c>
      <c r="P825" s="13">
        <v>138574.22525620749</v>
      </c>
      <c r="Q825" s="14">
        <v>138220.15068578362</v>
      </c>
      <c r="R825" s="14">
        <v>139059.86252653971</v>
      </c>
      <c r="S825" s="14">
        <v>139962.17702890805</v>
      </c>
      <c r="T825" s="14">
        <v>140449.20610077787</v>
      </c>
      <c r="U825" s="14">
        <v>140544.34073760448</v>
      </c>
      <c r="V825" s="14">
        <v>141147.74992167638</v>
      </c>
      <c r="W825" s="14">
        <v>141410.17000558937</v>
      </c>
      <c r="X825" s="14">
        <v>142231.41470355433</v>
      </c>
      <c r="Y825" s="14">
        <v>143146.51342581213</v>
      </c>
      <c r="Z825" s="14">
        <v>143773.46874974904</v>
      </c>
      <c r="AA825" s="14">
        <v>144145.11111670034</v>
      </c>
      <c r="AB825" s="14">
        <v>144692.16742539275</v>
      </c>
      <c r="AC825" s="14">
        <v>145980.69267668171</v>
      </c>
    </row>
    <row r="826" spans="1:29" s="14" customFormat="1">
      <c r="A826" s="1" t="s">
        <v>524</v>
      </c>
      <c r="B826" s="1" t="s">
        <v>533</v>
      </c>
      <c r="C826" s="1" t="s">
        <v>537</v>
      </c>
      <c r="D826" s="1"/>
      <c r="E826" s="1"/>
      <c r="F826" s="1">
        <v>18</v>
      </c>
      <c r="G826" s="1" t="s">
        <v>837</v>
      </c>
      <c r="H826" s="1" t="str">
        <f t="shared" si="13"/>
        <v>18아파트평균전세가격</v>
      </c>
      <c r="I826" s="1" t="s">
        <v>1387</v>
      </c>
      <c r="J826" s="13">
        <v>143071.03179718531</v>
      </c>
      <c r="K826" s="13">
        <v>143021.73057779067</v>
      </c>
      <c r="L826" s="13">
        <v>143528.49921738124</v>
      </c>
      <c r="M826" s="13">
        <v>143081.74263677967</v>
      </c>
      <c r="N826" s="13">
        <v>141706.50461876878</v>
      </c>
      <c r="O826" s="13">
        <v>140976.63811519303</v>
      </c>
      <c r="P826" s="13">
        <v>139792.64729017531</v>
      </c>
      <c r="Q826" s="14">
        <v>139233.79670863907</v>
      </c>
      <c r="R826" s="14">
        <v>139995.86722293767</v>
      </c>
      <c r="S826" s="14">
        <v>140725.64183417027</v>
      </c>
      <c r="T826" s="14">
        <v>140970.72284000053</v>
      </c>
      <c r="U826" s="14">
        <v>140701.00492543491</v>
      </c>
      <c r="V826" s="14">
        <v>141263.48339307195</v>
      </c>
      <c r="W826" s="14">
        <v>141718.57958786839</v>
      </c>
      <c r="X826" s="14">
        <v>142565.04162839797</v>
      </c>
      <c r="Y826" s="14">
        <v>143156.61208858286</v>
      </c>
      <c r="Z826" s="14">
        <v>143678.40822455203</v>
      </c>
      <c r="AA826" s="14">
        <v>143708.58653158206</v>
      </c>
      <c r="AB826" s="14">
        <v>144619.20366096677</v>
      </c>
      <c r="AC826" s="14">
        <v>145767.9487180775</v>
      </c>
    </row>
    <row r="827" spans="1:29" s="14" customFormat="1">
      <c r="A827" s="1" t="s">
        <v>524</v>
      </c>
      <c r="B827" s="1" t="s">
        <v>533</v>
      </c>
      <c r="C827" s="1" t="s">
        <v>538</v>
      </c>
      <c r="D827" s="1"/>
      <c r="E827" s="1"/>
      <c r="F827" s="1">
        <v>19</v>
      </c>
      <c r="G827" s="1" t="s">
        <v>837</v>
      </c>
      <c r="H827" s="1" t="str">
        <f t="shared" si="13"/>
        <v>19아파트평균전세가격</v>
      </c>
      <c r="I827" s="1" t="s">
        <v>1387</v>
      </c>
      <c r="J827" s="13">
        <v>96582.744927147578</v>
      </c>
      <c r="K827" s="13">
        <v>96820.805175650297</v>
      </c>
      <c r="L827" s="13">
        <v>96187.763251988916</v>
      </c>
      <c r="M827" s="13">
        <v>96375.273308304284</v>
      </c>
      <c r="N827" s="13">
        <v>96600.871860194864</v>
      </c>
      <c r="O827" s="13">
        <v>96699.207607043892</v>
      </c>
      <c r="P827" s="13">
        <v>96720.441271118252</v>
      </c>
      <c r="Q827" s="14">
        <v>96250.743362831854</v>
      </c>
      <c r="R827" s="14">
        <v>96322.791633145607</v>
      </c>
      <c r="S827" s="14">
        <v>96502.912308930012</v>
      </c>
      <c r="T827" s="14">
        <v>96516.620854563327</v>
      </c>
      <c r="U827" s="14">
        <v>95844.850881115097</v>
      </c>
      <c r="V827" s="14">
        <v>95844.850881115097</v>
      </c>
      <c r="W827" s="14">
        <v>96166.945296754202</v>
      </c>
      <c r="X827" s="14">
        <v>96263.771790301718</v>
      </c>
      <c r="Y827" s="14">
        <v>97294.487715117051</v>
      </c>
      <c r="Z827" s="14">
        <v>98087.663927197253</v>
      </c>
      <c r="AA827" s="14">
        <v>98260.940068038923</v>
      </c>
      <c r="AB827" s="14">
        <v>98704.503981357659</v>
      </c>
      <c r="AC827" s="14">
        <v>98819.183182447159</v>
      </c>
    </row>
    <row r="828" spans="1:29" s="14" customFormat="1">
      <c r="A828" s="1" t="s">
        <v>524</v>
      </c>
      <c r="B828" s="1" t="s">
        <v>533</v>
      </c>
      <c r="C828" s="1" t="s">
        <v>539</v>
      </c>
      <c r="D828" s="1"/>
      <c r="E828" s="1"/>
      <c r="F828" s="1">
        <v>20</v>
      </c>
      <c r="G828" s="1" t="s">
        <v>837</v>
      </c>
      <c r="H828" s="1" t="str">
        <f t="shared" si="13"/>
        <v>20아파트평균전세가격</v>
      </c>
      <c r="I828" s="1" t="s">
        <v>1387</v>
      </c>
      <c r="J828" s="13">
        <v>143220.26470567108</v>
      </c>
      <c r="K828" s="13">
        <v>143305.18687392806</v>
      </c>
      <c r="L828" s="13">
        <v>143456.20495715627</v>
      </c>
      <c r="M828" s="13">
        <v>143084.36467168105</v>
      </c>
      <c r="N828" s="13">
        <v>142964.17540380629</v>
      </c>
      <c r="O828" s="13">
        <v>142745.19513329794</v>
      </c>
      <c r="P828" s="13">
        <v>142232.7832249935</v>
      </c>
      <c r="Q828" s="14">
        <v>141887.52321094222</v>
      </c>
      <c r="R828" s="14">
        <v>141729.343036734</v>
      </c>
      <c r="S828" s="14">
        <v>141835.81380163223</v>
      </c>
      <c r="T828" s="14">
        <v>141667.86257216751</v>
      </c>
      <c r="U828" s="14">
        <v>140742.30993354094</v>
      </c>
      <c r="V828" s="14">
        <v>140482.65448828173</v>
      </c>
      <c r="W828" s="14">
        <v>140203.0950777675</v>
      </c>
      <c r="X828" s="14">
        <v>140392.77903902609</v>
      </c>
      <c r="Y828" s="14">
        <v>142567.43740823449</v>
      </c>
      <c r="Z828" s="14">
        <v>143207.03600325933</v>
      </c>
      <c r="AA828" s="14">
        <v>143716.62954147122</v>
      </c>
      <c r="AB828" s="14">
        <v>144050.27500763416</v>
      </c>
      <c r="AC828" s="14">
        <v>145218.24555562518</v>
      </c>
    </row>
    <row r="829" spans="1:29" s="14" customFormat="1">
      <c r="A829" s="1" t="s">
        <v>524</v>
      </c>
      <c r="B829" s="1" t="s">
        <v>533</v>
      </c>
      <c r="C829" s="1" t="s">
        <v>540</v>
      </c>
      <c r="D829" s="1"/>
      <c r="E829" s="1"/>
      <c r="F829" s="1">
        <v>21</v>
      </c>
      <c r="G829" s="1" t="s">
        <v>837</v>
      </c>
      <c r="H829" s="1" t="str">
        <f t="shared" si="13"/>
        <v>21아파트평균전세가격</v>
      </c>
      <c r="I829" s="1" t="s">
        <v>1387</v>
      </c>
      <c r="J829" s="13">
        <v>99568.01058543376</v>
      </c>
      <c r="K829" s="13">
        <v>101533.71120729904</v>
      </c>
      <c r="L829" s="13">
        <v>101942.75613360548</v>
      </c>
      <c r="M829" s="13">
        <v>101810.39301228801</v>
      </c>
      <c r="N829" s="13">
        <v>101874.718575295</v>
      </c>
      <c r="O829" s="13">
        <v>101868.67898390873</v>
      </c>
      <c r="P829" s="13">
        <v>101687.16038377305</v>
      </c>
      <c r="Q829" s="14">
        <v>101835.07359598663</v>
      </c>
      <c r="R829" s="14">
        <v>102378.34730185557</v>
      </c>
      <c r="S829" s="14">
        <v>102432.89678680201</v>
      </c>
      <c r="T829" s="14">
        <v>102505.51931850235</v>
      </c>
      <c r="U829" s="14">
        <v>102185.86433168892</v>
      </c>
      <c r="V829" s="14">
        <v>102265.77074949016</v>
      </c>
      <c r="W829" s="14">
        <v>102513.81690843367</v>
      </c>
      <c r="X829" s="14">
        <v>102842.87626846124</v>
      </c>
      <c r="Y829" s="14">
        <v>103129.77216701672</v>
      </c>
      <c r="Z829" s="14">
        <v>103805.85666807613</v>
      </c>
      <c r="AA829" s="14">
        <v>103988.66790950536</v>
      </c>
      <c r="AB829" s="14">
        <v>104097.94820580883</v>
      </c>
      <c r="AC829" s="14">
        <v>104989.54811970846</v>
      </c>
    </row>
    <row r="830" spans="1:29" s="14" customFormat="1">
      <c r="A830" s="1" t="s">
        <v>524</v>
      </c>
      <c r="B830" s="1" t="s">
        <v>541</v>
      </c>
      <c r="C830" s="1"/>
      <c r="D830" s="1"/>
      <c r="E830" s="1"/>
      <c r="F830" s="1">
        <v>22</v>
      </c>
      <c r="G830" s="1" t="s">
        <v>837</v>
      </c>
      <c r="H830" s="1" t="str">
        <f t="shared" si="13"/>
        <v>22아파트평균전세가격</v>
      </c>
      <c r="I830" s="1" t="s">
        <v>1387</v>
      </c>
      <c r="J830" s="13">
        <v>113778.6558688441</v>
      </c>
      <c r="K830" s="13">
        <v>113783.00416583645</v>
      </c>
      <c r="L830" s="13">
        <v>113910.31148071442</v>
      </c>
      <c r="M830" s="13">
        <v>113948.19155197428</v>
      </c>
      <c r="N830" s="13">
        <v>114297.84948211396</v>
      </c>
      <c r="O830" s="13">
        <v>114368.69012715349</v>
      </c>
      <c r="P830" s="13">
        <v>114275.74985166549</v>
      </c>
      <c r="Q830" s="14">
        <v>114351.35937613748</v>
      </c>
      <c r="R830" s="14">
        <v>114911.10173147904</v>
      </c>
      <c r="S830" s="14">
        <v>115253.23779193002</v>
      </c>
      <c r="T830" s="14">
        <v>115699.26517488209</v>
      </c>
      <c r="U830" s="14">
        <v>115615.30792244803</v>
      </c>
      <c r="V830" s="14">
        <v>115723.00589481369</v>
      </c>
      <c r="W830" s="14">
        <v>115961.72604857849</v>
      </c>
      <c r="X830" s="14">
        <v>116823.03805232538</v>
      </c>
      <c r="Y830" s="14">
        <v>117651.90186204425</v>
      </c>
      <c r="Z830" s="14">
        <v>118086.25605650638</v>
      </c>
      <c r="AA830" s="14">
        <v>118627.63297848728</v>
      </c>
      <c r="AB830" s="14">
        <v>119398.34945221496</v>
      </c>
      <c r="AC830" s="14">
        <v>120543.96050253921</v>
      </c>
    </row>
    <row r="831" spans="1:29" s="14" customFormat="1">
      <c r="A831" s="1" t="s">
        <v>524</v>
      </c>
      <c r="B831" s="1" t="s">
        <v>542</v>
      </c>
      <c r="C831" s="1"/>
      <c r="D831" s="1"/>
      <c r="E831" s="1"/>
      <c r="F831" s="1">
        <v>23</v>
      </c>
      <c r="G831" s="1" t="s">
        <v>837</v>
      </c>
      <c r="H831" s="1" t="str">
        <f t="shared" si="13"/>
        <v>23아파트평균전세가격</v>
      </c>
      <c r="I831" s="1" t="s">
        <v>1387</v>
      </c>
      <c r="J831" s="13">
        <v>146194.82661390104</v>
      </c>
      <c r="K831" s="13">
        <v>145664.6055335397</v>
      </c>
      <c r="L831" s="13">
        <v>145719.33777780458</v>
      </c>
      <c r="M831" s="13">
        <v>145673.64207263704</v>
      </c>
      <c r="N831" s="13">
        <v>145637.19704579678</v>
      </c>
      <c r="O831" s="13">
        <v>145371.46052058664</v>
      </c>
      <c r="P831" s="13">
        <v>145054.21448868464</v>
      </c>
      <c r="Q831" s="14">
        <v>144504.67669567178</v>
      </c>
      <c r="R831" s="14">
        <v>144394.71661955738</v>
      </c>
      <c r="S831" s="14">
        <v>144504.1370749168</v>
      </c>
      <c r="T831" s="14">
        <v>144656.14574194851</v>
      </c>
      <c r="U831" s="14">
        <v>144794.09288390158</v>
      </c>
      <c r="V831" s="14">
        <v>144838.36317563991</v>
      </c>
      <c r="W831" s="14">
        <v>145157.75228090724</v>
      </c>
      <c r="X831" s="14">
        <v>145504.60046398686</v>
      </c>
      <c r="Y831" s="14">
        <v>145784.60842795888</v>
      </c>
      <c r="Z831" s="14">
        <v>145906.0829209876</v>
      </c>
      <c r="AA831" s="14">
        <v>145971.32760697155</v>
      </c>
      <c r="AB831" s="14">
        <v>145878.6157401173</v>
      </c>
      <c r="AC831" s="14">
        <v>145987.66582380104</v>
      </c>
    </row>
    <row r="832" spans="1:29" s="14" customFormat="1">
      <c r="A832" s="1" t="s">
        <v>524</v>
      </c>
      <c r="B832" s="1" t="s">
        <v>542</v>
      </c>
      <c r="C832" s="1" t="s">
        <v>543</v>
      </c>
      <c r="D832" s="1"/>
      <c r="E832" s="1"/>
      <c r="F832" s="1">
        <v>24</v>
      </c>
      <c r="G832" s="1" t="s">
        <v>837</v>
      </c>
      <c r="H832" s="1" t="str">
        <f t="shared" si="13"/>
        <v>24아파트평균전세가격</v>
      </c>
      <c r="I832" s="1" t="s">
        <v>1387</v>
      </c>
      <c r="J832" s="13">
        <v>150981.15520200771</v>
      </c>
      <c r="K832" s="13">
        <v>151042.5008269886</v>
      </c>
      <c r="L832" s="13">
        <v>151406.32761218707</v>
      </c>
      <c r="M832" s="13">
        <v>151670.5929786606</v>
      </c>
      <c r="N832" s="13">
        <v>151647.36620615769</v>
      </c>
      <c r="O832" s="13">
        <v>151436.80666274638</v>
      </c>
      <c r="P832" s="13">
        <v>151210.44033384841</v>
      </c>
      <c r="Q832" s="14">
        <v>150843.9506717636</v>
      </c>
      <c r="R832" s="14">
        <v>150965.67462255774</v>
      </c>
      <c r="S832" s="14">
        <v>151007.61609845163</v>
      </c>
      <c r="T832" s="14">
        <v>151118.50997346159</v>
      </c>
      <c r="U832" s="14">
        <v>150987.02986154155</v>
      </c>
      <c r="V832" s="14">
        <v>151045.03248149232</v>
      </c>
      <c r="W832" s="14">
        <v>151193.31068917198</v>
      </c>
      <c r="X832" s="14">
        <v>151449.10881892071</v>
      </c>
      <c r="Y832" s="14">
        <v>151463.90878856173</v>
      </c>
      <c r="Z832" s="14">
        <v>151505.78774719287</v>
      </c>
      <c r="AA832" s="14">
        <v>151377.71059179009</v>
      </c>
      <c r="AB832" s="14">
        <v>151033.39575600211</v>
      </c>
      <c r="AC832" s="14">
        <v>150876.42605477793</v>
      </c>
    </row>
    <row r="833" spans="1:29" s="14" customFormat="1">
      <c r="A833" s="1" t="s">
        <v>524</v>
      </c>
      <c r="B833" s="1" t="s">
        <v>542</v>
      </c>
      <c r="C833" s="1" t="s">
        <v>544</v>
      </c>
      <c r="D833" s="1"/>
      <c r="E833" s="1"/>
      <c r="F833" s="1">
        <v>25</v>
      </c>
      <c r="G833" s="1" t="s">
        <v>837</v>
      </c>
      <c r="H833" s="1" t="str">
        <f t="shared" si="13"/>
        <v>25아파트평균전세가격</v>
      </c>
      <c r="I833" s="1" t="s">
        <v>1387</v>
      </c>
      <c r="J833" s="13">
        <v>157672.57421402988</v>
      </c>
      <c r="K833" s="13">
        <v>156250.69108547794</v>
      </c>
      <c r="L833" s="13">
        <v>155999.36674939809</v>
      </c>
      <c r="M833" s="13">
        <v>155791.07242064364</v>
      </c>
      <c r="N833" s="13">
        <v>155799.36568821876</v>
      </c>
      <c r="O833" s="13">
        <v>155700.93390454931</v>
      </c>
      <c r="P833" s="13">
        <v>155533.9333876679</v>
      </c>
      <c r="Q833" s="14">
        <v>155050.8695153103</v>
      </c>
      <c r="R833" s="14">
        <v>155068.57166306706</v>
      </c>
      <c r="S833" s="14">
        <v>155513.35071386199</v>
      </c>
      <c r="T833" s="14">
        <v>155927.6560347646</v>
      </c>
      <c r="U833" s="14">
        <v>156170.35221783764</v>
      </c>
      <c r="V833" s="14">
        <v>156447.69775802229</v>
      </c>
      <c r="W833" s="14">
        <v>156647.91565379713</v>
      </c>
      <c r="X833" s="14">
        <v>156891.55885066994</v>
      </c>
      <c r="Y833" s="14">
        <v>157112.37614445665</v>
      </c>
      <c r="Z833" s="14">
        <v>157197.58500823626</v>
      </c>
      <c r="AA833" s="14">
        <v>157334.87426398377</v>
      </c>
      <c r="AB833" s="14">
        <v>157369.81079533312</v>
      </c>
      <c r="AC833" s="14">
        <v>157462.28752680551</v>
      </c>
    </row>
    <row r="834" spans="1:29" s="14" customFormat="1">
      <c r="A834" s="1" t="s">
        <v>524</v>
      </c>
      <c r="B834" s="1" t="s">
        <v>542</v>
      </c>
      <c r="C834" s="1" t="s">
        <v>545</v>
      </c>
      <c r="D834" s="1"/>
      <c r="E834" s="1"/>
      <c r="F834" s="1">
        <v>26</v>
      </c>
      <c r="G834" s="1" t="s">
        <v>837</v>
      </c>
      <c r="H834" s="1" t="str">
        <f t="shared" si="13"/>
        <v>26아파트평균전세가격</v>
      </c>
      <c r="I834" s="1" t="s">
        <v>1387</v>
      </c>
      <c r="J834" s="13">
        <v>127770.76780077103</v>
      </c>
      <c r="K834" s="13">
        <v>127455.42869811579</v>
      </c>
      <c r="L834" s="13">
        <v>127450.02424313509</v>
      </c>
      <c r="M834" s="13">
        <v>127188.35380953742</v>
      </c>
      <c r="N834" s="13">
        <v>127086.96116487152</v>
      </c>
      <c r="O834" s="13">
        <v>126571.08995042508</v>
      </c>
      <c r="P834" s="13">
        <v>125977.0313106293</v>
      </c>
      <c r="Q834" s="14">
        <v>125124.66857097151</v>
      </c>
      <c r="R834" s="14">
        <v>124584.472523542</v>
      </c>
      <c r="S834" s="14">
        <v>124417.35218149434</v>
      </c>
      <c r="T834" s="14">
        <v>124338.34171421493</v>
      </c>
      <c r="U834" s="14">
        <v>124195.32088246214</v>
      </c>
      <c r="V834" s="14">
        <v>123962.2577832071</v>
      </c>
      <c r="W834" s="14">
        <v>124633.2822892984</v>
      </c>
      <c r="X834" s="14">
        <v>125211.59032041494</v>
      </c>
      <c r="Y834" s="14">
        <v>125896.71252632565</v>
      </c>
      <c r="Z834" s="14">
        <v>126160.39213107569</v>
      </c>
      <c r="AA834" s="14">
        <v>126392.55672814207</v>
      </c>
      <c r="AB834" s="14">
        <v>126479.3207811538</v>
      </c>
      <c r="AC834" s="14">
        <v>126947.02431752194</v>
      </c>
    </row>
    <row r="835" spans="1:29" s="14" customFormat="1">
      <c r="A835" s="1" t="s">
        <v>524</v>
      </c>
      <c r="B835" s="1" t="s">
        <v>546</v>
      </c>
      <c r="C835" s="1"/>
      <c r="D835" s="1"/>
      <c r="E835" s="1"/>
      <c r="F835" s="1">
        <v>27</v>
      </c>
      <c r="G835" s="1" t="s">
        <v>837</v>
      </c>
      <c r="H835" s="1" t="str">
        <f t="shared" si="13"/>
        <v>27아파트평균전세가격</v>
      </c>
      <c r="I835" s="1" t="s">
        <v>1387</v>
      </c>
      <c r="J835" s="13">
        <v>131854.93451233153</v>
      </c>
      <c r="K835" s="13">
        <v>130246.55508729242</v>
      </c>
      <c r="L835" s="13">
        <v>129533.90889641923</v>
      </c>
      <c r="M835" s="13">
        <v>128973.77344603953</v>
      </c>
      <c r="N835" s="13">
        <v>128342.82562008595</v>
      </c>
      <c r="O835" s="13">
        <v>126797.66944803738</v>
      </c>
      <c r="P835" s="13">
        <v>125813.91009350152</v>
      </c>
      <c r="Q835" s="14">
        <v>124593.48525941177</v>
      </c>
      <c r="R835" s="14">
        <v>125028.77573224944</v>
      </c>
      <c r="S835" s="14">
        <v>126606.20918787131</v>
      </c>
      <c r="T835" s="14">
        <v>127694.66159223195</v>
      </c>
      <c r="U835" s="14">
        <v>128378.37419730648</v>
      </c>
      <c r="V835" s="14">
        <v>128883.57798113073</v>
      </c>
      <c r="W835" s="14">
        <v>129730.58697223217</v>
      </c>
      <c r="X835" s="14">
        <v>130714.20026755292</v>
      </c>
      <c r="Y835" s="14">
        <v>132462.89724320028</v>
      </c>
      <c r="Z835" s="14">
        <v>133384.66895876129</v>
      </c>
      <c r="AA835" s="14">
        <v>134357.06406506902</v>
      </c>
      <c r="AB835" s="14">
        <v>135068.46205518878</v>
      </c>
      <c r="AC835" s="14">
        <v>136063.19096819821</v>
      </c>
    </row>
    <row r="836" spans="1:29" s="14" customFormat="1">
      <c r="A836" s="1" t="s">
        <v>524</v>
      </c>
      <c r="B836" s="1" t="s">
        <v>547</v>
      </c>
      <c r="C836" s="1"/>
      <c r="D836" s="1"/>
      <c r="E836" s="1"/>
      <c r="F836" s="1">
        <v>28</v>
      </c>
      <c r="G836" s="1" t="s">
        <v>837</v>
      </c>
      <c r="H836" s="1" t="str">
        <f t="shared" si="13"/>
        <v>28아파트평균전세가격</v>
      </c>
      <c r="I836" s="1" t="s">
        <v>1387</v>
      </c>
      <c r="J836" s="13">
        <v>102050.51378684424</v>
      </c>
      <c r="K836" s="13">
        <v>102079.25983212303</v>
      </c>
      <c r="L836" s="13">
        <v>103236.87882886741</v>
      </c>
      <c r="M836" s="13">
        <v>103730.44408897647</v>
      </c>
      <c r="N836" s="13">
        <v>104838.92803118654</v>
      </c>
      <c r="O836" s="13">
        <v>105858.85103047507</v>
      </c>
      <c r="P836" s="13">
        <v>106133.12645401388</v>
      </c>
      <c r="Q836" s="14">
        <v>106132.97287382558</v>
      </c>
      <c r="R836" s="14">
        <v>106275.47993395444</v>
      </c>
      <c r="S836" s="14">
        <v>106403.42248875595</v>
      </c>
      <c r="T836" s="14">
        <v>106594.74647698695</v>
      </c>
      <c r="U836" s="14">
        <v>107266.29127762877</v>
      </c>
      <c r="V836" s="14">
        <v>107519.4472058555</v>
      </c>
      <c r="W836" s="14">
        <v>107645.28147366636</v>
      </c>
      <c r="X836" s="14">
        <v>107782.19676797868</v>
      </c>
      <c r="Y836" s="14">
        <v>108189.55855113071</v>
      </c>
      <c r="Z836" s="14">
        <v>108480.88201816911</v>
      </c>
      <c r="AA836" s="14">
        <v>108639.66004743539</v>
      </c>
      <c r="AB836" s="14">
        <v>108725.74013748312</v>
      </c>
      <c r="AC836" s="14">
        <v>108810.15556664497</v>
      </c>
    </row>
    <row r="837" spans="1:29" s="14" customFormat="1">
      <c r="A837" s="1" t="s">
        <v>524</v>
      </c>
      <c r="B837" s="1" t="s">
        <v>548</v>
      </c>
      <c r="C837" s="1"/>
      <c r="D837" s="1"/>
      <c r="E837" s="1"/>
      <c r="F837" s="1">
        <v>29</v>
      </c>
      <c r="G837" s="1" t="s">
        <v>837</v>
      </c>
      <c r="H837" s="1" t="str">
        <f t="shared" si="13"/>
        <v>29아파트평균전세가격</v>
      </c>
      <c r="I837" s="1" t="s">
        <v>1387</v>
      </c>
      <c r="J837" s="13">
        <v>122120.71247458928</v>
      </c>
      <c r="K837" s="13">
        <v>122807.71000958236</v>
      </c>
      <c r="L837" s="13">
        <v>123508.6342178538</v>
      </c>
      <c r="M837" s="13">
        <v>124244.44584206084</v>
      </c>
      <c r="N837" s="13">
        <v>124682.51399458294</v>
      </c>
      <c r="O837" s="13">
        <v>124892.21160616778</v>
      </c>
      <c r="P837" s="13">
        <v>124992.23691816004</v>
      </c>
      <c r="Q837" s="14">
        <v>125505.70732316762</v>
      </c>
      <c r="R837" s="14">
        <v>126115.62244802574</v>
      </c>
      <c r="S837" s="14">
        <v>126501.75037457628</v>
      </c>
      <c r="T837" s="14">
        <v>127161.10907133222</v>
      </c>
      <c r="U837" s="14">
        <v>127776.72311921988</v>
      </c>
      <c r="V837" s="14">
        <v>128730.47975917542</v>
      </c>
      <c r="W837" s="14">
        <v>129261.52370001865</v>
      </c>
      <c r="X837" s="14">
        <v>129838.26067845518</v>
      </c>
      <c r="Y837" s="14">
        <v>131863.71906236309</v>
      </c>
      <c r="Z837" s="14">
        <v>133624.21823370867</v>
      </c>
      <c r="AA837" s="14">
        <v>135151.35673453068</v>
      </c>
      <c r="AB837" s="14">
        <v>137127.33544745384</v>
      </c>
      <c r="AC837" s="14">
        <v>138353.8114198613</v>
      </c>
    </row>
    <row r="838" spans="1:29" s="14" customFormat="1">
      <c r="A838" s="1" t="s">
        <v>524</v>
      </c>
      <c r="B838" s="1" t="s">
        <v>549</v>
      </c>
      <c r="C838" s="1"/>
      <c r="D838" s="1"/>
      <c r="E838" s="1"/>
      <c r="F838" s="1">
        <v>30</v>
      </c>
      <c r="G838" s="1" t="s">
        <v>837</v>
      </c>
      <c r="H838" s="1" t="str">
        <f t="shared" si="13"/>
        <v>30아파트평균전세가격</v>
      </c>
      <c r="I838" s="1" t="s">
        <v>1387</v>
      </c>
      <c r="J838" s="13">
        <v>135644.46010984303</v>
      </c>
      <c r="K838" s="13">
        <v>136948.21910305665</v>
      </c>
      <c r="L838" s="13">
        <v>138179.99476996312</v>
      </c>
      <c r="M838" s="13">
        <v>139349.73451444667</v>
      </c>
      <c r="N838" s="13">
        <v>140404.19793845568</v>
      </c>
      <c r="O838" s="13">
        <v>141051.29990356436</v>
      </c>
      <c r="P838" s="13">
        <v>140276.29355275354</v>
      </c>
      <c r="Q838" s="14">
        <v>139788.04732885881</v>
      </c>
      <c r="R838" s="14">
        <v>139569.27855957297</v>
      </c>
      <c r="S838" s="14">
        <v>139422.70707640317</v>
      </c>
      <c r="T838" s="14">
        <v>140105.20280913904</v>
      </c>
      <c r="U838" s="14">
        <v>140285.88856667714</v>
      </c>
      <c r="V838" s="14">
        <v>140513.90290792036</v>
      </c>
      <c r="W838" s="14">
        <v>140675.25160662166</v>
      </c>
      <c r="X838" s="14">
        <v>141006.64785151946</v>
      </c>
      <c r="Y838" s="14">
        <v>141568.41949224699</v>
      </c>
      <c r="Z838" s="14">
        <v>141859.90270022684</v>
      </c>
      <c r="AA838" s="14">
        <v>142274.56433208869</v>
      </c>
      <c r="AB838" s="14">
        <v>142867.36786028586</v>
      </c>
      <c r="AC838" s="14">
        <v>143109.45202963994</v>
      </c>
    </row>
    <row r="839" spans="1:29" s="14" customFormat="1">
      <c r="A839" s="1" t="s">
        <v>1384</v>
      </c>
      <c r="B839" s="1" t="s">
        <v>1383</v>
      </c>
      <c r="C839" s="1"/>
      <c r="D839" s="1"/>
      <c r="E839" s="1"/>
      <c r="F839" s="1">
        <v>31</v>
      </c>
      <c r="G839" s="1" t="s">
        <v>837</v>
      </c>
      <c r="H839" s="1" t="str">
        <f t="shared" si="13"/>
        <v>31아파트평균전세가격</v>
      </c>
      <c r="I839" s="1" t="s">
        <v>1387</v>
      </c>
      <c r="J839" s="13"/>
      <c r="K839" s="13"/>
      <c r="L839" s="13"/>
      <c r="M839" s="13"/>
      <c r="N839" s="13"/>
      <c r="O839" s="13"/>
      <c r="P839" s="13"/>
      <c r="U839" s="14">
        <v>80601.351351351346</v>
      </c>
      <c r="V839" s="14">
        <v>82500</v>
      </c>
      <c r="W839" s="14">
        <v>85006.75675675676</v>
      </c>
      <c r="X839" s="14">
        <v>87290.540540540547</v>
      </c>
      <c r="Y839" s="14">
        <v>88628.378378378373</v>
      </c>
      <c r="Z839" s="14">
        <v>90033.783783783787</v>
      </c>
      <c r="AA839" s="14">
        <v>90601.351351351346</v>
      </c>
      <c r="AB839" s="14">
        <v>91466.216216216213</v>
      </c>
      <c r="AC839" s="14">
        <v>92635.135135135133</v>
      </c>
    </row>
    <row r="840" spans="1:29" s="14" customFormat="1">
      <c r="A840" s="1" t="s">
        <v>524</v>
      </c>
      <c r="B840" s="1" t="s">
        <v>550</v>
      </c>
      <c r="C840" s="1"/>
      <c r="D840" s="1"/>
      <c r="E840" s="1"/>
      <c r="F840" s="1">
        <v>32</v>
      </c>
      <c r="G840" s="1" t="s">
        <v>837</v>
      </c>
      <c r="H840" s="1" t="str">
        <f t="shared" si="13"/>
        <v>32아파트평균전세가격</v>
      </c>
      <c r="I840" s="1" t="s">
        <v>1387</v>
      </c>
      <c r="J840" s="13">
        <v>79921.011785104522</v>
      </c>
      <c r="K840" s="13">
        <v>80424.181064599397</v>
      </c>
      <c r="L840" s="13">
        <v>81221.754796322028</v>
      </c>
      <c r="M840" s="13">
        <v>81340.185674522596</v>
      </c>
      <c r="N840" s="13">
        <v>81413.511371828732</v>
      </c>
      <c r="O840" s="13">
        <v>81429.232243349514</v>
      </c>
      <c r="P840" s="13">
        <v>81402.760591035563</v>
      </c>
      <c r="Q840" s="14">
        <v>81339.795334703522</v>
      </c>
      <c r="R840" s="14">
        <v>81435.104459866387</v>
      </c>
      <c r="S840" s="14">
        <v>81546.080560563816</v>
      </c>
      <c r="T840" s="14">
        <v>81646.285455301651</v>
      </c>
      <c r="U840" s="14">
        <v>81658.177975149738</v>
      </c>
      <c r="V840" s="14">
        <v>81668.017043326006</v>
      </c>
      <c r="W840" s="14">
        <v>81637.233945086889</v>
      </c>
      <c r="X840" s="14">
        <v>81765.719415835978</v>
      </c>
      <c r="Y840" s="14">
        <v>81863.630054188776</v>
      </c>
      <c r="Z840" s="14">
        <v>82043.456126344696</v>
      </c>
      <c r="AA840" s="14">
        <v>82191.091623925662</v>
      </c>
      <c r="AB840" s="14">
        <v>82063.558619428688</v>
      </c>
      <c r="AC840" s="14">
        <v>82086.225988774138</v>
      </c>
    </row>
    <row r="841" spans="1:29" s="14" customFormat="1">
      <c r="A841" s="1" t="s">
        <v>524</v>
      </c>
      <c r="B841" s="1" t="s">
        <v>551</v>
      </c>
      <c r="C841" s="1"/>
      <c r="D841" s="1"/>
      <c r="E841" s="1"/>
      <c r="F841" s="1">
        <v>33</v>
      </c>
      <c r="G841" s="1" t="s">
        <v>837</v>
      </c>
      <c r="H841" s="1" t="str">
        <f t="shared" si="13"/>
        <v>33아파트평균전세가격</v>
      </c>
      <c r="I841" s="1" t="s">
        <v>1387</v>
      </c>
      <c r="J841" s="13">
        <v>94314.329159097048</v>
      </c>
      <c r="K841" s="13">
        <v>94378.187661772521</v>
      </c>
      <c r="L841" s="13">
        <v>93621.864250365194</v>
      </c>
      <c r="M841" s="13">
        <v>93897.248771205224</v>
      </c>
      <c r="N841" s="13">
        <v>94133.685161754198</v>
      </c>
      <c r="O841" s="13">
        <v>94314.423154671225</v>
      </c>
      <c r="P841" s="13">
        <v>94297.558090663428</v>
      </c>
      <c r="Q841" s="14">
        <v>94298.566324062384</v>
      </c>
      <c r="R841" s="14">
        <v>94276.915095606397</v>
      </c>
      <c r="S841" s="14">
        <v>94395.947274671271</v>
      </c>
      <c r="T841" s="14">
        <v>94651.21328269018</v>
      </c>
      <c r="U841" s="14">
        <v>95042.932278748442</v>
      </c>
      <c r="V841" s="14">
        <v>95120.519071683797</v>
      </c>
      <c r="W841" s="14">
        <v>95215.437540263665</v>
      </c>
      <c r="X841" s="14">
        <v>95259.801798565415</v>
      </c>
      <c r="Y841" s="14">
        <v>95663.102962271078</v>
      </c>
      <c r="Z841" s="14">
        <v>95755.860886491122</v>
      </c>
      <c r="AA841" s="14">
        <v>95870.353905170166</v>
      </c>
      <c r="AB841" s="14">
        <v>95957.437092149121</v>
      </c>
      <c r="AC841" s="14">
        <v>96162.195051048577</v>
      </c>
    </row>
    <row r="842" spans="1:29" s="14" customFormat="1">
      <c r="A842" s="1" t="s">
        <v>524</v>
      </c>
      <c r="B842" s="1" t="s">
        <v>552</v>
      </c>
      <c r="C842" s="1"/>
      <c r="D842" s="1"/>
      <c r="E842" s="1"/>
      <c r="F842" s="1">
        <v>34</v>
      </c>
      <c r="G842" s="1" t="s">
        <v>837</v>
      </c>
      <c r="H842" s="1" t="str">
        <f t="shared" si="13"/>
        <v>34아파트평균전세가격</v>
      </c>
      <c r="I842" s="1" t="s">
        <v>1387</v>
      </c>
      <c r="J842" s="13">
        <v>89285.10832738824</v>
      </c>
      <c r="K842" s="13">
        <v>89862.436690335904</v>
      </c>
      <c r="L842" s="13">
        <v>90704.161986329913</v>
      </c>
      <c r="M842" s="13">
        <v>91131.120066037576</v>
      </c>
      <c r="N842" s="13">
        <v>91689.404927772455</v>
      </c>
      <c r="O842" s="13">
        <v>92066.459799310673</v>
      </c>
      <c r="P842" s="13">
        <v>92537.581089613537</v>
      </c>
      <c r="Q842" s="14">
        <v>93137.875264797214</v>
      </c>
      <c r="R842" s="14">
        <v>93487.730754140241</v>
      </c>
      <c r="S842" s="14">
        <v>94265.1952265461</v>
      </c>
      <c r="T842" s="14">
        <v>94942.697711032262</v>
      </c>
      <c r="U842" s="14">
        <v>97529.086752306452</v>
      </c>
      <c r="V842" s="14">
        <v>98085.035793723306</v>
      </c>
      <c r="W842" s="14">
        <v>98444.694774356831</v>
      </c>
      <c r="X842" s="14">
        <v>98961.036748894709</v>
      </c>
      <c r="Y842" s="14">
        <v>99405.889323400552</v>
      </c>
      <c r="Z842" s="14">
        <v>99959.303381174599</v>
      </c>
      <c r="AA842" s="14">
        <v>100391.37013293467</v>
      </c>
      <c r="AB842" s="14">
        <v>100572.37181972498</v>
      </c>
      <c r="AC842" s="14">
        <v>100853.91037628338</v>
      </c>
    </row>
    <row r="843" spans="1:29" s="14" customFormat="1">
      <c r="A843" s="1" t="s">
        <v>524</v>
      </c>
      <c r="B843" s="1" t="s">
        <v>553</v>
      </c>
      <c r="C843" s="1"/>
      <c r="D843" s="1"/>
      <c r="E843" s="1"/>
      <c r="F843" s="1">
        <v>35</v>
      </c>
      <c r="G843" s="1" t="s">
        <v>837</v>
      </c>
      <c r="H843" s="1" t="str">
        <f t="shared" si="13"/>
        <v>35아파트평균전세가격</v>
      </c>
      <c r="I843" s="1" t="s">
        <v>1387</v>
      </c>
      <c r="J843" s="13">
        <v>100475.61123558083</v>
      </c>
      <c r="K843" s="13">
        <v>100583.41012572323</v>
      </c>
      <c r="L843" s="13">
        <v>101275.53533828414</v>
      </c>
      <c r="M843" s="13">
        <v>101741.27428758053</v>
      </c>
      <c r="N843" s="13">
        <v>101522.86477365089</v>
      </c>
      <c r="O843" s="13">
        <v>101314.61796010619</v>
      </c>
      <c r="P843" s="13">
        <v>100793.84787098801</v>
      </c>
      <c r="Q843" s="14">
        <v>100465.86071990681</v>
      </c>
      <c r="R843" s="14">
        <v>100075.23531121358</v>
      </c>
      <c r="S843" s="14">
        <v>100294.78150549125</v>
      </c>
      <c r="T843" s="14">
        <v>100119.37362957334</v>
      </c>
      <c r="U843" s="14">
        <v>99500.355111049852</v>
      </c>
      <c r="V843" s="14">
        <v>99078.655974124864</v>
      </c>
      <c r="W843" s="14">
        <v>99202.907017263482</v>
      </c>
      <c r="X843" s="14">
        <v>99419.692225420615</v>
      </c>
      <c r="Y843" s="14">
        <v>99712.746632050141</v>
      </c>
      <c r="Z843" s="14">
        <v>99803.486579877717</v>
      </c>
      <c r="AA843" s="14">
        <v>99726.456672124317</v>
      </c>
      <c r="AB843" s="14">
        <v>99814.074382733117</v>
      </c>
      <c r="AC843" s="14">
        <v>99908.253674510022</v>
      </c>
    </row>
    <row r="844" spans="1:29" s="14" customFormat="1">
      <c r="A844" s="1" t="s">
        <v>524</v>
      </c>
      <c r="B844" s="1" t="s">
        <v>554</v>
      </c>
      <c r="C844" s="1"/>
      <c r="D844" s="1"/>
      <c r="E844" s="1"/>
      <c r="F844" s="1">
        <v>36</v>
      </c>
      <c r="G844" s="1" t="s">
        <v>837</v>
      </c>
      <c r="H844" s="1" t="str">
        <f t="shared" si="13"/>
        <v>36아파트평균전세가격</v>
      </c>
      <c r="I844" s="1" t="s">
        <v>1387</v>
      </c>
      <c r="J844" s="13">
        <v>77462.746020292281</v>
      </c>
      <c r="K844" s="13">
        <v>77766.729677168973</v>
      </c>
      <c r="L844" s="13">
        <v>77126.576821621376</v>
      </c>
      <c r="M844" s="13">
        <v>77672.470776844028</v>
      </c>
      <c r="N844" s="13">
        <v>77952.466259926048</v>
      </c>
      <c r="O844" s="13">
        <v>78378.32628831247</v>
      </c>
      <c r="P844" s="13">
        <v>78254.080182470483</v>
      </c>
      <c r="Q844" s="14">
        <v>78420.535850986169</v>
      </c>
      <c r="R844" s="14">
        <v>78467.476573317181</v>
      </c>
      <c r="S844" s="14">
        <v>78579.512007637895</v>
      </c>
      <c r="T844" s="14">
        <v>78720.311762140482</v>
      </c>
      <c r="U844" s="14">
        <v>78887.968993223549</v>
      </c>
      <c r="V844" s="14">
        <v>78904.462081403384</v>
      </c>
      <c r="W844" s="14">
        <v>78948.188312036495</v>
      </c>
      <c r="X844" s="14">
        <v>79098.747889803315</v>
      </c>
      <c r="Y844" s="14">
        <v>79246.820817654792</v>
      </c>
      <c r="Z844" s="14">
        <v>79216.551400659286</v>
      </c>
      <c r="AA844" s="14">
        <v>79160.795983274875</v>
      </c>
      <c r="AB844" s="14">
        <v>78863.317824309401</v>
      </c>
      <c r="AC844" s="14">
        <v>78759.315153954245</v>
      </c>
    </row>
    <row r="845" spans="1:29" s="14" customFormat="1">
      <c r="A845" s="1" t="s">
        <v>524</v>
      </c>
      <c r="B845" s="1" t="s">
        <v>555</v>
      </c>
      <c r="C845" s="1"/>
      <c r="D845" s="1"/>
      <c r="E845" s="1"/>
      <c r="F845" s="1">
        <v>37</v>
      </c>
      <c r="G845" s="1" t="s">
        <v>837</v>
      </c>
      <c r="H845" s="1" t="str">
        <f t="shared" si="13"/>
        <v>37아파트평균전세가격</v>
      </c>
      <c r="I845" s="1" t="s">
        <v>1387</v>
      </c>
      <c r="J845" s="13">
        <v>78781.981181702533</v>
      </c>
      <c r="K845" s="13">
        <v>79138.137540438634</v>
      </c>
      <c r="L845" s="13">
        <v>79775.230964653107</v>
      </c>
      <c r="M845" s="13">
        <v>80199.241322720627</v>
      </c>
      <c r="N845" s="13">
        <v>80663.015829272554</v>
      </c>
      <c r="O845" s="13">
        <v>80989.635238906369</v>
      </c>
      <c r="P845" s="13">
        <v>81481.903174653155</v>
      </c>
      <c r="Q845" s="14">
        <v>82055.247138734645</v>
      </c>
      <c r="R845" s="14">
        <v>82970.092957644549</v>
      </c>
      <c r="S845" s="14">
        <v>83761.057500497962</v>
      </c>
      <c r="T845" s="14">
        <v>84482.976322063798</v>
      </c>
      <c r="U845" s="14">
        <v>84714.166085780438</v>
      </c>
      <c r="V845" s="14">
        <v>85515.875748026068</v>
      </c>
      <c r="W845" s="14">
        <v>86143.674415163958</v>
      </c>
      <c r="X845" s="14">
        <v>86875.561745789251</v>
      </c>
      <c r="Y845" s="14">
        <v>87602.514861194169</v>
      </c>
      <c r="Z845" s="14">
        <v>88428.429967231408</v>
      </c>
      <c r="AA845" s="14">
        <v>89050.613647000209</v>
      </c>
      <c r="AB845" s="14">
        <v>90231.226825962323</v>
      </c>
      <c r="AC845" s="14">
        <v>90737.667678856858</v>
      </c>
    </row>
    <row r="846" spans="1:29" s="14" customFormat="1">
      <c r="A846" s="1" t="s">
        <v>524</v>
      </c>
      <c r="B846" s="1" t="s">
        <v>556</v>
      </c>
      <c r="C846" s="1"/>
      <c r="D846" s="1"/>
      <c r="E846" s="1"/>
      <c r="F846" s="1">
        <v>38</v>
      </c>
      <c r="G846" s="1" t="s">
        <v>837</v>
      </c>
      <c r="H846" s="1" t="str">
        <f t="shared" si="13"/>
        <v>38아파트평균전세가격</v>
      </c>
      <c r="I846" s="1" t="s">
        <v>1387</v>
      </c>
      <c r="J846" s="13">
        <v>117416.49188016815</v>
      </c>
      <c r="K846" s="13">
        <v>117321.03452197685</v>
      </c>
      <c r="L846" s="13">
        <v>117266.53329066066</v>
      </c>
      <c r="M846" s="13">
        <v>117407.60460213211</v>
      </c>
      <c r="N846" s="13">
        <v>117125.47862664556</v>
      </c>
      <c r="O846" s="13">
        <v>116834.87329076474</v>
      </c>
      <c r="P846" s="13">
        <v>116286.67345519846</v>
      </c>
      <c r="Q846" s="14">
        <v>115927.10452292368</v>
      </c>
      <c r="R846" s="14">
        <v>115873.60680734372</v>
      </c>
      <c r="S846" s="14">
        <v>115937.80647978983</v>
      </c>
      <c r="T846" s="14">
        <v>116086.60147790116</v>
      </c>
      <c r="U846" s="14">
        <v>116320.81281659413</v>
      </c>
      <c r="V846" s="14">
        <v>116852.65679212604</v>
      </c>
      <c r="W846" s="14">
        <v>117152.07342984354</v>
      </c>
      <c r="X846" s="14">
        <v>117729.64994756602</v>
      </c>
      <c r="Y846" s="14">
        <v>118837.27161694983</v>
      </c>
      <c r="Z846" s="14">
        <v>119710.26124785762</v>
      </c>
      <c r="AA846" s="14">
        <v>120189.42124578306</v>
      </c>
      <c r="AB846" s="14">
        <v>120311.61646116069</v>
      </c>
      <c r="AC846" s="14">
        <v>120511.16127728761</v>
      </c>
    </row>
    <row r="847" spans="1:29" s="14" customFormat="1">
      <c r="A847" s="1" t="s">
        <v>524</v>
      </c>
      <c r="B847" s="1" t="s">
        <v>557</v>
      </c>
      <c r="C847" s="1"/>
      <c r="D847" s="1"/>
      <c r="E847" s="1"/>
      <c r="F847" s="1">
        <v>39</v>
      </c>
      <c r="G847" s="1" t="s">
        <v>837</v>
      </c>
      <c r="H847" s="1" t="str">
        <f t="shared" si="13"/>
        <v>39아파트평균전세가격</v>
      </c>
      <c r="I847" s="1" t="s">
        <v>1387</v>
      </c>
      <c r="J847" s="13">
        <v>93370.934804862889</v>
      </c>
      <c r="K847" s="13">
        <v>95912.347044066279</v>
      </c>
      <c r="L847" s="13">
        <v>96185.063724427411</v>
      </c>
      <c r="M847" s="13">
        <v>96683.677625011842</v>
      </c>
      <c r="N847" s="13">
        <v>99451.516914809341</v>
      </c>
      <c r="O847" s="13">
        <v>99387.135791561654</v>
      </c>
      <c r="P847" s="13">
        <v>99396.717796280587</v>
      </c>
      <c r="Q847" s="14">
        <v>99369.028047399916</v>
      </c>
      <c r="R847" s="14">
        <v>99357.050541501259</v>
      </c>
      <c r="S847" s="14">
        <v>99314.376735993326</v>
      </c>
      <c r="T847" s="14">
        <v>99248.500453550645</v>
      </c>
      <c r="U847" s="14">
        <v>99230.180672469869</v>
      </c>
      <c r="V847" s="14">
        <v>99857.123349913905</v>
      </c>
      <c r="W847" s="14">
        <v>100058.88224603023</v>
      </c>
      <c r="X847" s="14">
        <v>100041.58324564761</v>
      </c>
      <c r="Y847" s="14">
        <v>100616.23923856897</v>
      </c>
      <c r="Z847" s="14">
        <v>100669.26726611823</v>
      </c>
      <c r="AA847" s="14">
        <v>100681.26028314521</v>
      </c>
      <c r="AB847" s="14">
        <v>100657.27424909125</v>
      </c>
      <c r="AC847" s="14">
        <v>100698.02432083413</v>
      </c>
    </row>
    <row r="848" spans="1:29" s="14" customFormat="1">
      <c r="A848" s="1" t="s">
        <v>655</v>
      </c>
      <c r="B848" s="1"/>
      <c r="C848" s="1"/>
      <c r="D848" s="1"/>
      <c r="E848" s="1"/>
      <c r="F848" s="1">
        <v>40</v>
      </c>
      <c r="G848" s="1" t="s">
        <v>837</v>
      </c>
      <c r="H848" s="1" t="str">
        <f t="shared" si="13"/>
        <v>40아파트평균전세가격</v>
      </c>
      <c r="I848" s="1" t="s">
        <v>1387</v>
      </c>
      <c r="J848" s="13">
        <v>126462.90172358949</v>
      </c>
      <c r="K848" s="13">
        <v>126384.17427586611</v>
      </c>
      <c r="L848" s="13">
        <v>126739.56162438162</v>
      </c>
      <c r="M848" s="13">
        <v>126979.86462156942</v>
      </c>
      <c r="N848" s="13">
        <v>127293.72293356177</v>
      </c>
      <c r="O848" s="13">
        <v>127289.95463347044</v>
      </c>
      <c r="P848" s="13">
        <v>127056.2266397159</v>
      </c>
      <c r="Q848" s="14">
        <v>126834.25461280035</v>
      </c>
      <c r="R848" s="14">
        <v>127085.11750133529</v>
      </c>
      <c r="S848" s="14">
        <v>127447.67766815663</v>
      </c>
      <c r="T848" s="14">
        <v>127919.61857677104</v>
      </c>
      <c r="U848" s="14">
        <v>128232.28347182579</v>
      </c>
      <c r="V848" s="14">
        <v>128559.06328426143</v>
      </c>
      <c r="W848" s="14">
        <v>128925.49079048235</v>
      </c>
      <c r="X848" s="14">
        <v>129470.19463745382</v>
      </c>
      <c r="Y848" s="14">
        <v>130409.58638933404</v>
      </c>
      <c r="Z848" s="14">
        <v>131035.81718113192</v>
      </c>
      <c r="AA848" s="14">
        <v>131625.97010405525</v>
      </c>
      <c r="AB848" s="14">
        <v>132280.40888653867</v>
      </c>
      <c r="AC848" s="14">
        <v>132928.69286651592</v>
      </c>
    </row>
    <row r="849" spans="1:29" s="14" customFormat="1">
      <c r="A849" s="1" t="s">
        <v>523</v>
      </c>
      <c r="B849" s="1"/>
      <c r="C849" s="1"/>
      <c r="D849" s="1"/>
      <c r="E849" s="1"/>
      <c r="F849" s="1">
        <v>41</v>
      </c>
      <c r="G849" s="1" t="s">
        <v>837</v>
      </c>
      <c r="H849" s="1" t="str">
        <f t="shared" si="13"/>
        <v>41아파트평균전세가격</v>
      </c>
      <c r="I849" s="1" t="s">
        <v>1387</v>
      </c>
      <c r="J849" s="13">
        <v>125538.85106615094</v>
      </c>
      <c r="K849" s="13">
        <v>125785.11571132613</v>
      </c>
      <c r="L849" s="13">
        <v>125775.36777584162</v>
      </c>
      <c r="M849" s="13">
        <v>125793.83531431221</v>
      </c>
      <c r="N849" s="13">
        <v>125680.16320119325</v>
      </c>
      <c r="O849" s="13">
        <v>125502.81742433271</v>
      </c>
      <c r="P849" s="13">
        <v>125130.22396929731</v>
      </c>
      <c r="Q849" s="14">
        <v>124933.09638436447</v>
      </c>
      <c r="R849" s="14">
        <v>125143.85812445445</v>
      </c>
      <c r="S849" s="14">
        <v>125590.07310133665</v>
      </c>
      <c r="T849" s="14">
        <v>125879.18779039469</v>
      </c>
      <c r="U849" s="14">
        <v>126093.79336706296</v>
      </c>
      <c r="V849" s="14">
        <v>126364.13812508321</v>
      </c>
      <c r="W849" s="14">
        <v>126576.08123077512</v>
      </c>
      <c r="X849" s="14">
        <v>127127.59773977663</v>
      </c>
      <c r="Y849" s="14">
        <v>128140.22612493478</v>
      </c>
      <c r="Z849" s="14">
        <v>128722.26218366381</v>
      </c>
      <c r="AA849" s="14">
        <v>129170.21178494421</v>
      </c>
      <c r="AB849" s="14">
        <v>129661.31527489211</v>
      </c>
      <c r="AC849" s="14">
        <v>130423.82769689489</v>
      </c>
    </row>
    <row r="850" spans="1:29" s="14" customFormat="1">
      <c r="A850" s="1" t="s">
        <v>524</v>
      </c>
      <c r="B850" s="1" t="s">
        <v>525</v>
      </c>
      <c r="C850" s="1"/>
      <c r="D850" s="1"/>
      <c r="E850" s="1"/>
      <c r="F850" s="1">
        <v>42</v>
      </c>
      <c r="G850" s="1" t="s">
        <v>837</v>
      </c>
      <c r="H850" s="1" t="str">
        <f t="shared" si="13"/>
        <v>42아파트평균전세가격</v>
      </c>
      <c r="I850" s="1" t="s">
        <v>1387</v>
      </c>
      <c r="J850" s="13">
        <v>267660.73548408609</v>
      </c>
      <c r="K850" s="13">
        <v>267588.15667533391</v>
      </c>
      <c r="L850" s="13">
        <v>267001.71947031806</v>
      </c>
      <c r="M850" s="13">
        <v>265677.66634933586</v>
      </c>
      <c r="N850" s="13">
        <v>264521.53037017334</v>
      </c>
      <c r="O850" s="13">
        <v>263352.36214506032</v>
      </c>
      <c r="P850" s="13">
        <v>261766.2241345761</v>
      </c>
      <c r="Q850" s="14">
        <v>260915.8104889961</v>
      </c>
      <c r="R850" s="14">
        <v>262131.87353474763</v>
      </c>
      <c r="S850" s="14">
        <v>264061.49434027995</v>
      </c>
      <c r="T850" s="14">
        <v>266117.29124199925</v>
      </c>
      <c r="U850" s="14">
        <v>266689.72757103038</v>
      </c>
      <c r="V850" s="14">
        <v>267857.14128874353</v>
      </c>
      <c r="W850" s="14">
        <v>269466.49690370163</v>
      </c>
      <c r="X850" s="14">
        <v>271465.03046829725</v>
      </c>
      <c r="Y850" s="14">
        <v>273701.22617830266</v>
      </c>
      <c r="Z850" s="14">
        <v>274079.17285666702</v>
      </c>
      <c r="AA850" s="14">
        <v>274484.2327171634</v>
      </c>
      <c r="AB850" s="14">
        <v>276490.34870221408</v>
      </c>
      <c r="AC850" s="14">
        <v>279766.09365906875</v>
      </c>
    </row>
    <row r="851" spans="1:29" s="14" customFormat="1">
      <c r="A851" s="1" t="s">
        <v>524</v>
      </c>
      <c r="B851" s="1" t="s">
        <v>525</v>
      </c>
      <c r="C851" s="1" t="s">
        <v>526</v>
      </c>
      <c r="D851" s="1"/>
      <c r="E851" s="1"/>
      <c r="F851" s="1">
        <v>43</v>
      </c>
      <c r="G851" s="1" t="s">
        <v>837</v>
      </c>
      <c r="H851" s="1" t="str">
        <f t="shared" si="13"/>
        <v>43아파트평균전세가격</v>
      </c>
      <c r="I851" s="1" t="s">
        <v>1387</v>
      </c>
      <c r="J851" s="13">
        <v>222123.42493681386</v>
      </c>
      <c r="K851" s="13">
        <v>222389.66824592245</v>
      </c>
      <c r="L851" s="13">
        <v>222316.79312433689</v>
      </c>
      <c r="M851" s="13">
        <v>221668.05981928975</v>
      </c>
      <c r="N851" s="13">
        <v>220951.94580321765</v>
      </c>
      <c r="O851" s="13">
        <v>220292.41808599545</v>
      </c>
      <c r="P851" s="13">
        <v>219524.42303666039</v>
      </c>
      <c r="Q851" s="14">
        <v>219195.39966326582</v>
      </c>
      <c r="R851" s="14">
        <v>219896.23067413433</v>
      </c>
      <c r="S851" s="14">
        <v>221211.02027975995</v>
      </c>
      <c r="T851" s="14">
        <v>222160.13582071723</v>
      </c>
      <c r="U851" s="14">
        <v>223116.27106503019</v>
      </c>
      <c r="V851" s="14">
        <v>223703.89437443731</v>
      </c>
      <c r="W851" s="14">
        <v>225046.70402422943</v>
      </c>
      <c r="X851" s="14">
        <v>226796.82323548495</v>
      </c>
      <c r="Y851" s="14">
        <v>228416.49597401847</v>
      </c>
      <c r="Z851" s="14">
        <v>229413.69814068303</v>
      </c>
      <c r="AA851" s="14">
        <v>229924.49913474731</v>
      </c>
      <c r="AB851" s="14">
        <v>231186.49041406217</v>
      </c>
      <c r="AC851" s="14">
        <v>233257.5114600404</v>
      </c>
    </row>
    <row r="852" spans="1:29" s="14" customFormat="1">
      <c r="A852" s="1" t="s">
        <v>524</v>
      </c>
      <c r="B852" s="1" t="s">
        <v>525</v>
      </c>
      <c r="C852" s="1" t="s">
        <v>527</v>
      </c>
      <c r="D852" s="1"/>
      <c r="E852" s="1"/>
      <c r="F852" s="1">
        <v>44</v>
      </c>
      <c r="G852" s="1" t="s">
        <v>837</v>
      </c>
      <c r="H852" s="1" t="str">
        <f t="shared" ref="H852:H915" si="14">F852&amp;G852&amp;I852</f>
        <v>44아파트평균전세가격</v>
      </c>
      <c r="I852" s="1" t="s">
        <v>1387</v>
      </c>
      <c r="J852" s="13">
        <v>321686.95045820624</v>
      </c>
      <c r="K852" s="13">
        <v>321728.90806241741</v>
      </c>
      <c r="L852" s="13">
        <v>321269.97268042847</v>
      </c>
      <c r="M852" s="13">
        <v>321460.9374986554</v>
      </c>
      <c r="N852" s="13">
        <v>321034.64528070122</v>
      </c>
      <c r="O852" s="13">
        <v>319196.30548841209</v>
      </c>
      <c r="P852" s="13">
        <v>318951.21697386086</v>
      </c>
      <c r="Q852" s="14">
        <v>319480.09152382636</v>
      </c>
      <c r="R852" s="14">
        <v>320266.89418569067</v>
      </c>
      <c r="S852" s="14">
        <v>321869.6992337667</v>
      </c>
      <c r="T852" s="14">
        <v>324444.48623646295</v>
      </c>
      <c r="U852" s="14">
        <v>325075.49948809459</v>
      </c>
      <c r="V852" s="14">
        <v>326265.1994569099</v>
      </c>
      <c r="W852" s="14">
        <v>327702.48517331097</v>
      </c>
      <c r="X852" s="14">
        <v>330380.47718887648</v>
      </c>
      <c r="Y852" s="14">
        <v>334458.27378122101</v>
      </c>
      <c r="Z852" s="14">
        <v>336434.03066491452</v>
      </c>
      <c r="AA852" s="14">
        <v>337595.57808933547</v>
      </c>
      <c r="AB852" s="14">
        <v>339196.49609272386</v>
      </c>
      <c r="AC852" s="14">
        <v>342951.20095443213</v>
      </c>
    </row>
    <row r="853" spans="1:29" s="14" customFormat="1">
      <c r="A853" s="1" t="s">
        <v>524</v>
      </c>
      <c r="B853" s="1" t="s">
        <v>525</v>
      </c>
      <c r="C853" s="1"/>
      <c r="D853" s="1" t="s">
        <v>558</v>
      </c>
      <c r="E853" s="1"/>
      <c r="F853" s="1">
        <v>45</v>
      </c>
      <c r="G853" s="1" t="s">
        <v>837</v>
      </c>
      <c r="H853" s="1" t="str">
        <f t="shared" si="14"/>
        <v>45아파트평균전세가격</v>
      </c>
      <c r="I853" s="1" t="s">
        <v>1387</v>
      </c>
      <c r="J853" s="13">
        <v>283573.1707317073</v>
      </c>
      <c r="K853" s="13">
        <v>283573.1707317073</v>
      </c>
      <c r="L853" s="13">
        <v>283573.1707317073</v>
      </c>
      <c r="M853" s="13">
        <v>284304.87804878049</v>
      </c>
      <c r="N853" s="13">
        <v>284304.87804878049</v>
      </c>
      <c r="O853" s="13">
        <v>284304.87804878049</v>
      </c>
      <c r="P853" s="13">
        <v>284426.8292682927</v>
      </c>
      <c r="Q853" s="14">
        <v>285597.56097560975</v>
      </c>
      <c r="R853" s="14">
        <v>286121.95121951221</v>
      </c>
      <c r="S853" s="14">
        <v>286414.63414634147</v>
      </c>
      <c r="T853" s="14">
        <v>286609.75609756098</v>
      </c>
      <c r="U853" s="14">
        <v>286682.92682926828</v>
      </c>
      <c r="V853" s="14">
        <v>286878.04878048779</v>
      </c>
      <c r="W853" s="14">
        <v>287073.1707317073</v>
      </c>
      <c r="X853" s="14">
        <v>289487.80487804877</v>
      </c>
      <c r="Y853" s="14">
        <v>291063.41463414632</v>
      </c>
      <c r="Z853" s="14">
        <v>291695.12195121951</v>
      </c>
      <c r="AA853" s="14">
        <v>292341.46341463417</v>
      </c>
      <c r="AB853" s="14">
        <v>293573.1707317073</v>
      </c>
      <c r="AC853" s="14">
        <v>294695.12195121951</v>
      </c>
    </row>
    <row r="854" spans="1:29" s="14" customFormat="1">
      <c r="A854" s="1" t="s">
        <v>524</v>
      </c>
      <c r="B854" s="1" t="s">
        <v>525</v>
      </c>
      <c r="C854" s="1"/>
      <c r="D854" s="1" t="s">
        <v>559</v>
      </c>
      <c r="E854" s="1"/>
      <c r="F854" s="1">
        <v>46</v>
      </c>
      <c r="G854" s="1" t="s">
        <v>837</v>
      </c>
      <c r="H854" s="1" t="str">
        <f t="shared" si="14"/>
        <v>46아파트평균전세가격</v>
      </c>
      <c r="I854" s="1" t="s">
        <v>1387</v>
      </c>
      <c r="J854" s="13">
        <v>302700</v>
      </c>
      <c r="K854" s="13">
        <v>302700</v>
      </c>
      <c r="L854" s="13">
        <v>300600</v>
      </c>
      <c r="M854" s="13">
        <v>300600</v>
      </c>
      <c r="N854" s="13">
        <v>298600</v>
      </c>
      <c r="O854" s="13">
        <v>292300</v>
      </c>
      <c r="P854" s="13">
        <v>291360</v>
      </c>
      <c r="Q854" s="14">
        <v>290620</v>
      </c>
      <c r="R854" s="14">
        <v>289860</v>
      </c>
      <c r="S854" s="14">
        <v>290860</v>
      </c>
      <c r="T854" s="14">
        <v>295500</v>
      </c>
      <c r="U854" s="14">
        <v>297800</v>
      </c>
      <c r="V854" s="14">
        <v>298700</v>
      </c>
      <c r="W854" s="14">
        <v>301100</v>
      </c>
      <c r="X854" s="14">
        <v>304660</v>
      </c>
      <c r="Y854" s="14">
        <v>308020</v>
      </c>
      <c r="Z854" s="14">
        <v>310200</v>
      </c>
      <c r="AA854" s="14">
        <v>311060</v>
      </c>
      <c r="AB854" s="14">
        <v>312920</v>
      </c>
      <c r="AC854" s="14">
        <v>317680</v>
      </c>
    </row>
    <row r="855" spans="1:29" s="14" customFormat="1">
      <c r="A855" s="1" t="s">
        <v>524</v>
      </c>
      <c r="B855" s="1" t="s">
        <v>525</v>
      </c>
      <c r="C855" s="1"/>
      <c r="D855" s="1" t="s">
        <v>560</v>
      </c>
      <c r="E855" s="1"/>
      <c r="F855" s="1">
        <v>47</v>
      </c>
      <c r="G855" s="1" t="s">
        <v>837</v>
      </c>
      <c r="H855" s="1" t="str">
        <f t="shared" si="14"/>
        <v>47아파트평균전세가격</v>
      </c>
      <c r="I855" s="1" t="s">
        <v>1387</v>
      </c>
      <c r="J855" s="13">
        <v>344015.15151515149</v>
      </c>
      <c r="K855" s="13">
        <v>344090.90909090912</v>
      </c>
      <c r="L855" s="13">
        <v>344181.81818181818</v>
      </c>
      <c r="M855" s="13">
        <v>344257.57575757575</v>
      </c>
      <c r="N855" s="13">
        <v>344363.63636363635</v>
      </c>
      <c r="O855" s="13">
        <v>343803.03030303027</v>
      </c>
      <c r="P855" s="13">
        <v>343727.27272727271</v>
      </c>
      <c r="Q855" s="14">
        <v>344575.75757575757</v>
      </c>
      <c r="R855" s="14">
        <v>346136.36363636365</v>
      </c>
      <c r="S855" s="14">
        <v>348484.84848484851</v>
      </c>
      <c r="T855" s="14">
        <v>351030.30303030304</v>
      </c>
      <c r="U855" s="14">
        <v>352696.96969696973</v>
      </c>
      <c r="V855" s="14">
        <v>354393.93939393939</v>
      </c>
      <c r="W855" s="14">
        <v>355803.03030303027</v>
      </c>
      <c r="X855" s="14">
        <v>358136.36363636365</v>
      </c>
      <c r="Y855" s="14">
        <v>363484.84848484851</v>
      </c>
      <c r="Z855" s="14">
        <v>365848.48484848486</v>
      </c>
      <c r="AA855" s="14">
        <v>367348.48484848486</v>
      </c>
      <c r="AB855" s="14">
        <v>368954.54545454547</v>
      </c>
      <c r="AC855" s="14">
        <v>373166.66666666669</v>
      </c>
    </row>
    <row r="856" spans="1:29" s="14" customFormat="1">
      <c r="A856" s="1" t="s">
        <v>524</v>
      </c>
      <c r="B856" s="1" t="s">
        <v>525</v>
      </c>
      <c r="C856" s="1" t="s">
        <v>528</v>
      </c>
      <c r="D856" s="1"/>
      <c r="E856" s="1"/>
      <c r="F856" s="1">
        <v>48</v>
      </c>
      <c r="G856" s="1" t="s">
        <v>837</v>
      </c>
      <c r="H856" s="1" t="str">
        <f t="shared" si="14"/>
        <v>48아파트평균전세가격</v>
      </c>
      <c r="I856" s="1" t="s">
        <v>1387</v>
      </c>
      <c r="J856" s="13">
        <v>204243.37955128142</v>
      </c>
      <c r="K856" s="13">
        <v>204419.66079330072</v>
      </c>
      <c r="L856" s="13">
        <v>204294.48053732736</v>
      </c>
      <c r="M856" s="13">
        <v>203308.95676672025</v>
      </c>
      <c r="N856" s="13">
        <v>202390.95117702879</v>
      </c>
      <c r="O856" s="13">
        <v>201779.66874704181</v>
      </c>
      <c r="P856" s="13">
        <v>200986.68056330548</v>
      </c>
      <c r="Q856" s="14">
        <v>200457.50918680185</v>
      </c>
      <c r="R856" s="14">
        <v>200986.40214631334</v>
      </c>
      <c r="S856" s="14">
        <v>202122.46520253114</v>
      </c>
      <c r="T856" s="14">
        <v>202822.30011511775</v>
      </c>
      <c r="U856" s="14">
        <v>204148.5131641133</v>
      </c>
      <c r="V856" s="14">
        <v>204721.17951503501</v>
      </c>
      <c r="W856" s="14">
        <v>206235.16287745308</v>
      </c>
      <c r="X856" s="14">
        <v>207955.86392571489</v>
      </c>
      <c r="Y856" s="14">
        <v>209134.88612467499</v>
      </c>
      <c r="Z856" s="14">
        <v>210162.74923398084</v>
      </c>
      <c r="AA856" s="14">
        <v>210557.72699164084</v>
      </c>
      <c r="AB856" s="14">
        <v>211997.22661208664</v>
      </c>
      <c r="AC856" s="14">
        <v>213799.03071270289</v>
      </c>
    </row>
    <row r="857" spans="1:29" s="14" customFormat="1">
      <c r="A857" s="1" t="s">
        <v>524</v>
      </c>
      <c r="B857" s="1" t="s">
        <v>525</v>
      </c>
      <c r="C857" s="1"/>
      <c r="D857" s="1" t="s">
        <v>561</v>
      </c>
      <c r="E857" s="1"/>
      <c r="F857" s="1">
        <v>49</v>
      </c>
      <c r="G857" s="1" t="s">
        <v>837</v>
      </c>
      <c r="H857" s="1" t="str">
        <f t="shared" si="14"/>
        <v>49아파트평균전세가격</v>
      </c>
      <c r="I857" s="1" t="s">
        <v>1387</v>
      </c>
      <c r="J857" s="13">
        <v>266756.41025641025</v>
      </c>
      <c r="K857" s="13">
        <v>266653.84615384613</v>
      </c>
      <c r="L857" s="13">
        <v>265589.74358974356</v>
      </c>
      <c r="M857" s="13">
        <v>266756.41025641025</v>
      </c>
      <c r="N857" s="13">
        <v>265397.43589743588</v>
      </c>
      <c r="O857" s="13">
        <v>266653.84615384613</v>
      </c>
      <c r="P857" s="13">
        <v>266397.43589743588</v>
      </c>
      <c r="Q857" s="14">
        <v>266205.12820512819</v>
      </c>
      <c r="R857" s="14">
        <v>266564.10256410256</v>
      </c>
      <c r="S857" s="14">
        <v>268269.23076923075</v>
      </c>
      <c r="T857" s="14">
        <v>268807.69230769231</v>
      </c>
      <c r="U857" s="14">
        <v>268333.33333333331</v>
      </c>
      <c r="V857" s="14">
        <v>270589.74358974356</v>
      </c>
      <c r="W857" s="14">
        <v>276141.02564102563</v>
      </c>
      <c r="X857" s="14">
        <v>280115.38461538462</v>
      </c>
      <c r="Y857" s="14">
        <v>282435.89743589744</v>
      </c>
      <c r="Z857" s="14">
        <v>284243.58974358975</v>
      </c>
      <c r="AA857" s="14">
        <v>285461.53846153844</v>
      </c>
      <c r="AB857" s="14">
        <v>289141.02564102563</v>
      </c>
      <c r="AC857" s="14">
        <v>293307.69230769231</v>
      </c>
    </row>
    <row r="858" spans="1:29" s="14" customFormat="1">
      <c r="A858" s="1" t="s">
        <v>524</v>
      </c>
      <c r="B858" s="1" t="s">
        <v>525</v>
      </c>
      <c r="C858" s="1"/>
      <c r="D858" s="1" t="s">
        <v>562</v>
      </c>
      <c r="E858" s="1"/>
      <c r="F858" s="1">
        <v>50</v>
      </c>
      <c r="G858" s="1" t="s">
        <v>837</v>
      </c>
      <c r="H858" s="1" t="str">
        <f t="shared" si="14"/>
        <v>50아파트평균전세가격</v>
      </c>
      <c r="I858" s="1" t="s">
        <v>1387</v>
      </c>
      <c r="J858" s="13">
        <v>328333.33333333331</v>
      </c>
      <c r="K858" s="13">
        <v>328333.33333333331</v>
      </c>
      <c r="L858" s="13">
        <v>330045.45454545453</v>
      </c>
      <c r="M858" s="13">
        <v>330121.2121212121</v>
      </c>
      <c r="N858" s="13">
        <v>329666.66666666669</v>
      </c>
      <c r="O858" s="13">
        <v>329212.12121212122</v>
      </c>
      <c r="P858" s="13">
        <v>329666.66666666669</v>
      </c>
      <c r="Q858" s="14">
        <v>328984.84848484851</v>
      </c>
      <c r="R858" s="14">
        <v>329909.09090909088</v>
      </c>
      <c r="S858" s="14">
        <v>332287.87878787878</v>
      </c>
      <c r="T858" s="14">
        <v>335393.93939393939</v>
      </c>
      <c r="U858" s="14">
        <v>335954.54545454547</v>
      </c>
      <c r="V858" s="14">
        <v>336515.15151515149</v>
      </c>
      <c r="W858" s="14">
        <v>339984.84848484851</v>
      </c>
      <c r="X858" s="14">
        <v>340924.24242424243</v>
      </c>
      <c r="Y858" s="14">
        <v>344333.33333333331</v>
      </c>
      <c r="Z858" s="14">
        <v>347151.51515151514</v>
      </c>
      <c r="AA858" s="14">
        <v>349469.69696969696</v>
      </c>
      <c r="AB858" s="14">
        <v>353166.66666666669</v>
      </c>
      <c r="AC858" s="14">
        <v>355939.39393939392</v>
      </c>
    </row>
    <row r="859" spans="1:29" s="14" customFormat="1">
      <c r="A859" s="1" t="s">
        <v>524</v>
      </c>
      <c r="B859" s="1" t="s">
        <v>525</v>
      </c>
      <c r="C859" s="1"/>
      <c r="D859" s="1" t="s">
        <v>563</v>
      </c>
      <c r="E859" s="1"/>
      <c r="F859" s="1">
        <v>51</v>
      </c>
      <c r="G859" s="1" t="s">
        <v>837</v>
      </c>
      <c r="H859" s="1" t="str">
        <f t="shared" si="14"/>
        <v>51아파트평균전세가격</v>
      </c>
      <c r="I859" s="1" t="s">
        <v>1387</v>
      </c>
      <c r="J859" s="13">
        <v>223179.48717948719</v>
      </c>
      <c r="K859" s="13">
        <v>223500</v>
      </c>
      <c r="L859" s="13">
        <v>223358.97435897434</v>
      </c>
      <c r="M859" s="13">
        <v>221794.87179487178</v>
      </c>
      <c r="N859" s="13">
        <v>220461.53846153847</v>
      </c>
      <c r="O859" s="13">
        <v>219987.1794871795</v>
      </c>
      <c r="P859" s="13">
        <v>219884.61538461538</v>
      </c>
      <c r="Q859" s="14">
        <v>218794.87179487178</v>
      </c>
      <c r="R859" s="14">
        <v>218743.58974358975</v>
      </c>
      <c r="S859" s="14">
        <v>220525.64102564103</v>
      </c>
      <c r="T859" s="14">
        <v>222217.94871794872</v>
      </c>
      <c r="U859" s="14">
        <v>222410.25641025641</v>
      </c>
      <c r="V859" s="14">
        <v>222717.94871794872</v>
      </c>
      <c r="W859" s="14">
        <v>225474.35897435897</v>
      </c>
      <c r="X859" s="14">
        <v>227948.71794871794</v>
      </c>
      <c r="Y859" s="14">
        <v>228500</v>
      </c>
      <c r="Z859" s="14">
        <v>229641.02564102566</v>
      </c>
      <c r="AA859" s="14">
        <v>229935.89743589744</v>
      </c>
      <c r="AB859" s="14">
        <v>231089.74358974359</v>
      </c>
      <c r="AC859" s="14">
        <v>231730.76923076922</v>
      </c>
    </row>
    <row r="860" spans="1:29" s="14" customFormat="1">
      <c r="A860" s="1" t="s">
        <v>524</v>
      </c>
      <c r="B860" s="1" t="s">
        <v>525</v>
      </c>
      <c r="C860" s="1"/>
      <c r="D860" s="1" t="s">
        <v>564</v>
      </c>
      <c r="E860" s="1"/>
      <c r="F860" s="1">
        <v>52</v>
      </c>
      <c r="G860" s="1" t="s">
        <v>837</v>
      </c>
      <c r="H860" s="1" t="str">
        <f t="shared" si="14"/>
        <v>52아파트평균전세가격</v>
      </c>
      <c r="I860" s="1" t="s">
        <v>1387</v>
      </c>
      <c r="J860" s="13">
        <v>191013.51351351352</v>
      </c>
      <c r="K860" s="13">
        <v>191486.48648648648</v>
      </c>
      <c r="L860" s="13">
        <v>192635.13513513515</v>
      </c>
      <c r="M860" s="13">
        <v>190094.59459459459</v>
      </c>
      <c r="N860" s="13">
        <v>189621.62162162163</v>
      </c>
      <c r="O860" s="13">
        <v>189283.78378378379</v>
      </c>
      <c r="P860" s="13">
        <v>188148.64864864864</v>
      </c>
      <c r="Q860" s="14">
        <v>187837.83783783784</v>
      </c>
      <c r="R860" s="14">
        <v>188891.89189189189</v>
      </c>
      <c r="S860" s="14">
        <v>189554.05405405405</v>
      </c>
      <c r="T860" s="14">
        <v>189027.02702702704</v>
      </c>
      <c r="U860" s="14">
        <v>188608.10810810811</v>
      </c>
      <c r="V860" s="14">
        <v>188554.05405405405</v>
      </c>
      <c r="W860" s="14">
        <v>189216.21621621621</v>
      </c>
      <c r="X860" s="14">
        <v>191567.56756756757</v>
      </c>
      <c r="Y860" s="14">
        <v>191540.54054054053</v>
      </c>
      <c r="Z860" s="14">
        <v>193148.64864864864</v>
      </c>
      <c r="AA860" s="14">
        <v>193391.89189189189</v>
      </c>
      <c r="AB860" s="14">
        <v>195851.35135135136</v>
      </c>
      <c r="AC860" s="14">
        <v>198013.51351351352</v>
      </c>
    </row>
    <row r="861" spans="1:29" s="14" customFormat="1">
      <c r="A861" s="1" t="s">
        <v>524</v>
      </c>
      <c r="B861" s="1" t="s">
        <v>525</v>
      </c>
      <c r="C861" s="1"/>
      <c r="D861" s="1" t="s">
        <v>565</v>
      </c>
      <c r="E861" s="1"/>
      <c r="F861" s="1">
        <v>53</v>
      </c>
      <c r="G861" s="1" t="s">
        <v>837</v>
      </c>
      <c r="H861" s="1" t="str">
        <f t="shared" si="14"/>
        <v>53아파트평균전세가격</v>
      </c>
      <c r="I861" s="1" t="s">
        <v>1387</v>
      </c>
      <c r="J861" s="13">
        <v>219627.6595744681</v>
      </c>
      <c r="K861" s="13">
        <v>219000</v>
      </c>
      <c r="L861" s="13">
        <v>219085.10638297873</v>
      </c>
      <c r="M861" s="13">
        <v>219085.10638297873</v>
      </c>
      <c r="N861" s="13">
        <v>220957.44680851063</v>
      </c>
      <c r="O861" s="13">
        <v>221212.7659574468</v>
      </c>
      <c r="P861" s="13">
        <v>220255.31914893616</v>
      </c>
      <c r="Q861" s="14">
        <v>220553.19148936169</v>
      </c>
      <c r="R861" s="14">
        <v>220723.40425531915</v>
      </c>
      <c r="S861" s="14">
        <v>220670.21276595743</v>
      </c>
      <c r="T861" s="14">
        <v>220670.21276595743</v>
      </c>
      <c r="U861" s="14">
        <v>220734.04255319148</v>
      </c>
      <c r="V861" s="14">
        <v>220712.7659574468</v>
      </c>
      <c r="W861" s="14">
        <v>221223.40425531915</v>
      </c>
      <c r="X861" s="14">
        <v>222851.06382978722</v>
      </c>
      <c r="Y861" s="14">
        <v>224553.19148936169</v>
      </c>
      <c r="Z861" s="14">
        <v>227287.2340425532</v>
      </c>
      <c r="AA861" s="14">
        <v>228627.6595744681</v>
      </c>
      <c r="AB861" s="14">
        <v>230159.57446808511</v>
      </c>
      <c r="AC861" s="14">
        <v>231468.08510638299</v>
      </c>
    </row>
    <row r="862" spans="1:29" s="14" customFormat="1">
      <c r="A862" s="1" t="s">
        <v>524</v>
      </c>
      <c r="B862" s="1" t="s">
        <v>525</v>
      </c>
      <c r="C862" s="1"/>
      <c r="D862" s="1" t="s">
        <v>566</v>
      </c>
      <c r="E862" s="1"/>
      <c r="F862" s="1">
        <v>54</v>
      </c>
      <c r="G862" s="1" t="s">
        <v>837</v>
      </c>
      <c r="H862" s="1" t="str">
        <f t="shared" si="14"/>
        <v>54아파트평균전세가격</v>
      </c>
      <c r="I862" s="1" t="s">
        <v>1387</v>
      </c>
      <c r="J862" s="13">
        <v>185550</v>
      </c>
      <c r="K862" s="13">
        <v>186050</v>
      </c>
      <c r="L862" s="13">
        <v>184250</v>
      </c>
      <c r="M862" s="13">
        <v>184050</v>
      </c>
      <c r="N862" s="13">
        <v>184283.33333333334</v>
      </c>
      <c r="O862" s="13">
        <v>183516.66666666666</v>
      </c>
      <c r="P862" s="13">
        <v>183450</v>
      </c>
      <c r="Q862" s="14">
        <v>182950</v>
      </c>
      <c r="R862" s="14">
        <v>183116.66666666666</v>
      </c>
      <c r="S862" s="14">
        <v>184833.33333333334</v>
      </c>
      <c r="T862" s="14">
        <v>186333.33333333334</v>
      </c>
      <c r="U862" s="14">
        <v>186966.66666666666</v>
      </c>
      <c r="V862" s="14">
        <v>187450</v>
      </c>
      <c r="W862" s="14">
        <v>188150</v>
      </c>
      <c r="X862" s="14">
        <v>189683.33333333334</v>
      </c>
      <c r="Y862" s="14">
        <v>191450</v>
      </c>
      <c r="Z862" s="14">
        <v>192216.66666666666</v>
      </c>
      <c r="AA862" s="14">
        <v>192233.33333333334</v>
      </c>
      <c r="AB862" s="14">
        <v>193300</v>
      </c>
      <c r="AC862" s="14">
        <v>195033.33333333334</v>
      </c>
    </row>
    <row r="863" spans="1:29" s="14" customFormat="1">
      <c r="A863" s="1" t="s">
        <v>524</v>
      </c>
      <c r="B863" s="1" t="s">
        <v>525</v>
      </c>
      <c r="C863" s="1"/>
      <c r="D863" s="1" t="s">
        <v>567</v>
      </c>
      <c r="E863" s="1"/>
      <c r="F863" s="1">
        <v>55</v>
      </c>
      <c r="G863" s="1" t="s">
        <v>837</v>
      </c>
      <c r="H863" s="1" t="str">
        <f t="shared" si="14"/>
        <v>55아파트평균전세가격</v>
      </c>
      <c r="I863" s="1" t="s">
        <v>1387</v>
      </c>
      <c r="J863" s="13">
        <v>174729.16666666666</v>
      </c>
      <c r="K863" s="13">
        <v>174604.16666666666</v>
      </c>
      <c r="L863" s="13">
        <v>174609.375</v>
      </c>
      <c r="M863" s="13">
        <v>174645.83333333334</v>
      </c>
      <c r="N863" s="13">
        <v>174375</v>
      </c>
      <c r="O863" s="13">
        <v>173239.58333333334</v>
      </c>
      <c r="P863" s="13">
        <v>172302.08333333334</v>
      </c>
      <c r="Q863" s="14">
        <v>170500</v>
      </c>
      <c r="R863" s="14">
        <v>170489.58333333334</v>
      </c>
      <c r="S863" s="14">
        <v>171145.83333333334</v>
      </c>
      <c r="T863" s="14">
        <v>171229.16666666666</v>
      </c>
      <c r="U863" s="14">
        <v>172312.5</v>
      </c>
      <c r="V863" s="14">
        <v>172947.91666666666</v>
      </c>
      <c r="W863" s="14">
        <v>173552.08333333334</v>
      </c>
      <c r="X863" s="14">
        <v>174239.58333333334</v>
      </c>
      <c r="Y863" s="14">
        <v>175135.41666666666</v>
      </c>
      <c r="Z863" s="14">
        <v>175208.33333333334</v>
      </c>
      <c r="AA863" s="14">
        <v>174864.58333333334</v>
      </c>
      <c r="AB863" s="14">
        <v>175000</v>
      </c>
      <c r="AC863" s="14">
        <v>176000</v>
      </c>
    </row>
    <row r="864" spans="1:29" s="14" customFormat="1">
      <c r="A864" s="1" t="s">
        <v>524</v>
      </c>
      <c r="B864" s="1" t="s">
        <v>525</v>
      </c>
      <c r="C864" s="1"/>
      <c r="D864" s="1" t="s">
        <v>568</v>
      </c>
      <c r="E864" s="1"/>
      <c r="F864" s="1">
        <v>56</v>
      </c>
      <c r="G864" s="1" t="s">
        <v>837</v>
      </c>
      <c r="H864" s="1" t="str">
        <f t="shared" si="14"/>
        <v>56아파트평균전세가격</v>
      </c>
      <c r="I864" s="1" t="s">
        <v>1387</v>
      </c>
      <c r="J864" s="13">
        <v>166866.19718309859</v>
      </c>
      <c r="K864" s="13">
        <v>167464.78873239437</v>
      </c>
      <c r="L864" s="13">
        <v>167007.04225352113</v>
      </c>
      <c r="M864" s="13">
        <v>164739.4366197183</v>
      </c>
      <c r="N864" s="13">
        <v>162154.92957746479</v>
      </c>
      <c r="O864" s="13">
        <v>160711.2676056338</v>
      </c>
      <c r="P864" s="13">
        <v>159394.36619718309</v>
      </c>
      <c r="Q864" s="14">
        <v>159112.67605633804</v>
      </c>
      <c r="R864" s="14">
        <v>160091.54929577466</v>
      </c>
      <c r="S864" s="14">
        <v>161366.19718309859</v>
      </c>
      <c r="T864" s="14">
        <v>162105.63380281691</v>
      </c>
      <c r="U864" s="14">
        <v>162211.2676056338</v>
      </c>
      <c r="V864" s="14">
        <v>162753.52112676058</v>
      </c>
      <c r="W864" s="14">
        <v>163345.07042253521</v>
      </c>
      <c r="X864" s="14">
        <v>164591.54929577466</v>
      </c>
      <c r="Y864" s="14">
        <v>165246.47887323942</v>
      </c>
      <c r="Z864" s="14">
        <v>165105.63380281691</v>
      </c>
      <c r="AA864" s="14">
        <v>164845.07042253521</v>
      </c>
      <c r="AB864" s="14">
        <v>165450.70422535212</v>
      </c>
      <c r="AC864" s="14">
        <v>167126.76056338029</v>
      </c>
    </row>
    <row r="865" spans="1:29" s="14" customFormat="1">
      <c r="A865" s="1" t="s">
        <v>524</v>
      </c>
      <c r="B865" s="1" t="s">
        <v>525</v>
      </c>
      <c r="C865" s="1" t="s">
        <v>529</v>
      </c>
      <c r="D865" s="1"/>
      <c r="E865" s="1"/>
      <c r="F865" s="1">
        <v>57</v>
      </c>
      <c r="G865" s="1" t="s">
        <v>837</v>
      </c>
      <c r="H865" s="1" t="str">
        <f t="shared" si="14"/>
        <v>57아파트평균전세가격</v>
      </c>
      <c r="I865" s="1" t="s">
        <v>1387</v>
      </c>
      <c r="J865" s="13">
        <v>243076.88849225521</v>
      </c>
      <c r="K865" s="13">
        <v>243806.25969411575</v>
      </c>
      <c r="L865" s="13">
        <v>244128.74984223137</v>
      </c>
      <c r="M865" s="13">
        <v>244385.52654242385</v>
      </c>
      <c r="N865" s="13">
        <v>244317.55122815349</v>
      </c>
      <c r="O865" s="13">
        <v>244050.39964840989</v>
      </c>
      <c r="P865" s="13">
        <v>243122.42662149665</v>
      </c>
      <c r="Q865" s="14">
        <v>243154.52091497215</v>
      </c>
      <c r="R865" s="14">
        <v>244486.66553228494</v>
      </c>
      <c r="S865" s="14">
        <v>246359.71563849362</v>
      </c>
      <c r="T865" s="14">
        <v>247483.78391703404</v>
      </c>
      <c r="U865" s="14">
        <v>244755.18063724463</v>
      </c>
      <c r="V865" s="14">
        <v>245108.08969933016</v>
      </c>
      <c r="W865" s="14">
        <v>245765.94120279126</v>
      </c>
      <c r="X865" s="14">
        <v>247178.12174410172</v>
      </c>
      <c r="Y865" s="14">
        <v>249257.32759018967</v>
      </c>
      <c r="Z865" s="14">
        <v>249667.72540020462</v>
      </c>
      <c r="AA865" s="14">
        <v>250297.07421144089</v>
      </c>
      <c r="AB865" s="14">
        <v>250732.467029961</v>
      </c>
      <c r="AC865" s="14">
        <v>252996.45819831279</v>
      </c>
    </row>
    <row r="866" spans="1:29" s="14" customFormat="1">
      <c r="A866" s="1" t="s">
        <v>524</v>
      </c>
      <c r="B866" s="1" t="s">
        <v>525</v>
      </c>
      <c r="C866" s="1"/>
      <c r="D866" s="1" t="s">
        <v>569</v>
      </c>
      <c r="E866" s="1"/>
      <c r="F866" s="1">
        <v>58</v>
      </c>
      <c r="G866" s="1" t="s">
        <v>837</v>
      </c>
      <c r="H866" s="1" t="str">
        <f t="shared" si="14"/>
        <v>58아파트평균전세가격</v>
      </c>
      <c r="I866" s="1" t="s">
        <v>1387</v>
      </c>
      <c r="J866" s="13">
        <v>195027.02702702704</v>
      </c>
      <c r="K866" s="13">
        <v>193716.21621621621</v>
      </c>
      <c r="L866" s="13">
        <v>193851.35135135136</v>
      </c>
      <c r="M866" s="13">
        <v>193918.91891891891</v>
      </c>
      <c r="N866" s="13">
        <v>193175.67567567568</v>
      </c>
      <c r="O866" s="13">
        <v>193040.54054054053</v>
      </c>
      <c r="P866" s="13">
        <v>191148.64864864864</v>
      </c>
      <c r="Q866" s="14">
        <v>191324.32432432432</v>
      </c>
      <c r="R866" s="14">
        <v>191891.89189189189</v>
      </c>
      <c r="S866" s="14">
        <v>193243.24324324325</v>
      </c>
      <c r="T866" s="14">
        <v>193216.21621621621</v>
      </c>
      <c r="U866" s="14">
        <v>193256.75675675675</v>
      </c>
      <c r="V866" s="14">
        <v>193472.97297297296</v>
      </c>
      <c r="W866" s="14">
        <v>194500</v>
      </c>
      <c r="X866" s="14">
        <v>195500</v>
      </c>
      <c r="Y866" s="14">
        <v>197189.1891891892</v>
      </c>
      <c r="Z866" s="14">
        <v>197729.72972972973</v>
      </c>
      <c r="AA866" s="14">
        <v>197918.91891891891</v>
      </c>
      <c r="AB866" s="14">
        <v>198378.37837837837</v>
      </c>
      <c r="AC866" s="14">
        <v>199905.40540540541</v>
      </c>
    </row>
    <row r="867" spans="1:29" s="14" customFormat="1">
      <c r="A867" s="1" t="s">
        <v>524</v>
      </c>
      <c r="B867" s="1" t="s">
        <v>525</v>
      </c>
      <c r="C867" s="1"/>
      <c r="D867" s="1" t="s">
        <v>570</v>
      </c>
      <c r="E867" s="1"/>
      <c r="F867" s="1">
        <v>59</v>
      </c>
      <c r="G867" s="1" t="s">
        <v>837</v>
      </c>
      <c r="H867" s="1" t="str">
        <f t="shared" si="14"/>
        <v>59아파트평균전세가격</v>
      </c>
      <c r="I867" s="1" t="s">
        <v>1387</v>
      </c>
      <c r="J867" s="13">
        <v>223459.18067226891</v>
      </c>
      <c r="K867" s="13">
        <v>226908.15966386555</v>
      </c>
      <c r="L867" s="13">
        <v>227693.87394957984</v>
      </c>
      <c r="M867" s="13">
        <v>227908.15966386555</v>
      </c>
      <c r="N867" s="13">
        <v>228051.01680672271</v>
      </c>
      <c r="O867" s="13">
        <v>227765.30252100842</v>
      </c>
      <c r="P867" s="13">
        <v>225965.30252100842</v>
      </c>
      <c r="Q867" s="14">
        <v>226379.58823529413</v>
      </c>
      <c r="R867" s="14">
        <v>228838.7718487395</v>
      </c>
      <c r="S867" s="14">
        <v>232553.05756302521</v>
      </c>
      <c r="T867" s="14">
        <v>234953.05714285714</v>
      </c>
      <c r="U867" s="14">
        <v>233385.71428571429</v>
      </c>
      <c r="V867" s="14">
        <v>233928.57142857142</v>
      </c>
      <c r="W867" s="14">
        <v>235128.57142857142</v>
      </c>
      <c r="X867" s="14">
        <v>237857.14285714287</v>
      </c>
      <c r="Y867" s="14">
        <v>242342.85714285713</v>
      </c>
      <c r="Z867" s="14">
        <v>242957.14285714287</v>
      </c>
      <c r="AA867" s="14">
        <v>244300</v>
      </c>
      <c r="AB867" s="14">
        <v>244571.42857142858</v>
      </c>
      <c r="AC867" s="14">
        <v>247371.42857142858</v>
      </c>
    </row>
    <row r="868" spans="1:29" s="14" customFormat="1">
      <c r="A868" s="1" t="s">
        <v>524</v>
      </c>
      <c r="B868" s="1" t="s">
        <v>525</v>
      </c>
      <c r="C868" s="1"/>
      <c r="D868" s="1" t="s">
        <v>571</v>
      </c>
      <c r="E868" s="1"/>
      <c r="F868" s="1">
        <v>60</v>
      </c>
      <c r="G868" s="1" t="s">
        <v>837</v>
      </c>
      <c r="H868" s="1" t="str">
        <f t="shared" si="14"/>
        <v>60아파트평균전세가격</v>
      </c>
      <c r="I868" s="1" t="s">
        <v>1387</v>
      </c>
      <c r="J868" s="13">
        <v>286355.72742200334</v>
      </c>
      <c r="K868" s="13">
        <v>286629.53694581287</v>
      </c>
      <c r="L868" s="13">
        <v>286772.39408866997</v>
      </c>
      <c r="M868" s="13">
        <v>287177.15599343192</v>
      </c>
      <c r="N868" s="13">
        <v>287403.3464696224</v>
      </c>
      <c r="O868" s="13">
        <v>287064.06075533666</v>
      </c>
      <c r="P868" s="13">
        <v>287313.15270935959</v>
      </c>
      <c r="Q868" s="14">
        <v>287007.05911330046</v>
      </c>
      <c r="R868" s="14">
        <v>288098.86699507385</v>
      </c>
      <c r="S868" s="14">
        <v>289115.81609195401</v>
      </c>
      <c r="T868" s="14">
        <v>290149.71428571426</v>
      </c>
      <c r="U868" s="14">
        <v>291369.04761904763</v>
      </c>
      <c r="V868" s="14">
        <v>291702.38095238095</v>
      </c>
      <c r="W868" s="14">
        <v>291726.19047619047</v>
      </c>
      <c r="X868" s="14">
        <v>292595.23809523811</v>
      </c>
      <c r="Y868" s="14">
        <v>293404.76190476189</v>
      </c>
      <c r="Z868" s="14">
        <v>293583.33333333331</v>
      </c>
      <c r="AA868" s="14">
        <v>294083.33333333331</v>
      </c>
      <c r="AB868" s="14">
        <v>294607.14285714284</v>
      </c>
      <c r="AC868" s="14">
        <v>297083.33333333331</v>
      </c>
    </row>
    <row r="869" spans="1:29" s="14" customFormat="1">
      <c r="A869" s="1" t="s">
        <v>524</v>
      </c>
      <c r="B869" s="1" t="s">
        <v>525</v>
      </c>
      <c r="C869" s="1" t="s">
        <v>530</v>
      </c>
      <c r="D869" s="1"/>
      <c r="E869" s="1"/>
      <c r="F869" s="1">
        <v>61</v>
      </c>
      <c r="G869" s="1" t="s">
        <v>837</v>
      </c>
      <c r="H869" s="1" t="str">
        <f t="shared" si="14"/>
        <v>61아파트평균전세가격</v>
      </c>
      <c r="I869" s="1" t="s">
        <v>1387</v>
      </c>
      <c r="J869" s="13">
        <v>304398.74829823396</v>
      </c>
      <c r="K869" s="13">
        <v>304052.81888624933</v>
      </c>
      <c r="L869" s="13">
        <v>303052.05658879428</v>
      </c>
      <c r="M869" s="13">
        <v>301183.17752720864</v>
      </c>
      <c r="N869" s="13">
        <v>299672.04621950677</v>
      </c>
      <c r="O869" s="13">
        <v>298091.71670084179</v>
      </c>
      <c r="P869" s="13">
        <v>295845.52770734427</v>
      </c>
      <c r="Q869" s="14">
        <v>294574.47344266507</v>
      </c>
      <c r="R869" s="14">
        <v>296206.20884307049</v>
      </c>
      <c r="S869" s="14">
        <v>298631.8553521249</v>
      </c>
      <c r="T869" s="14">
        <v>301580.48658077809</v>
      </c>
      <c r="U869" s="14">
        <v>303137.00842681137</v>
      </c>
      <c r="V869" s="14">
        <v>304789.39133318892</v>
      </c>
      <c r="W869" s="14">
        <v>306621.700930511</v>
      </c>
      <c r="X869" s="14">
        <v>308828.02218125347</v>
      </c>
      <c r="Y869" s="14">
        <v>311958.25880014157</v>
      </c>
      <c r="Z869" s="14">
        <v>311813.05170657701</v>
      </c>
      <c r="AA869" s="14">
        <v>312128.78030732804</v>
      </c>
      <c r="AB869" s="14">
        <v>314763.54093735345</v>
      </c>
      <c r="AC869" s="14">
        <v>319057.04975745309</v>
      </c>
    </row>
    <row r="870" spans="1:29" s="14" customFormat="1">
      <c r="A870" s="1" t="s">
        <v>524</v>
      </c>
      <c r="B870" s="1" t="s">
        <v>525</v>
      </c>
      <c r="C870" s="1" t="s">
        <v>531</v>
      </c>
      <c r="D870" s="1"/>
      <c r="E870" s="1"/>
      <c r="F870" s="1">
        <v>62</v>
      </c>
      <c r="G870" s="1" t="s">
        <v>837</v>
      </c>
      <c r="H870" s="1" t="str">
        <f t="shared" si="14"/>
        <v>62아파트평균전세가격</v>
      </c>
      <c r="I870" s="1" t="s">
        <v>1387</v>
      </c>
      <c r="J870" s="13">
        <v>239709.24268348265</v>
      </c>
      <c r="K870" s="13">
        <v>240022.67649117109</v>
      </c>
      <c r="L870" s="13">
        <v>239907.7265203883</v>
      </c>
      <c r="M870" s="13">
        <v>239147.20858402894</v>
      </c>
      <c r="N870" s="13">
        <v>238130.43791674677</v>
      </c>
      <c r="O870" s="13">
        <v>237695.70072608709</v>
      </c>
      <c r="P870" s="13">
        <v>236805.4912300228</v>
      </c>
      <c r="Q870" s="14">
        <v>236489.31669267366</v>
      </c>
      <c r="R870" s="14">
        <v>237597.91136574931</v>
      </c>
      <c r="S870" s="14">
        <v>238996.86500594762</v>
      </c>
      <c r="T870" s="14">
        <v>240364.98508201566</v>
      </c>
      <c r="U870" s="14">
        <v>239720.0452343506</v>
      </c>
      <c r="V870" s="14">
        <v>240627.46640611553</v>
      </c>
      <c r="W870" s="14">
        <v>242100.30108481276</v>
      </c>
      <c r="X870" s="14">
        <v>244106.86667482261</v>
      </c>
      <c r="Y870" s="14">
        <v>245716.61574033828</v>
      </c>
      <c r="Z870" s="14">
        <v>246952.25676918696</v>
      </c>
      <c r="AA870" s="14">
        <v>248257.33257496089</v>
      </c>
      <c r="AB870" s="14">
        <v>250088.90580750201</v>
      </c>
      <c r="AC870" s="14">
        <v>252637.40633341984</v>
      </c>
    </row>
    <row r="871" spans="1:29" s="14" customFormat="1">
      <c r="A871" s="1" t="s">
        <v>524</v>
      </c>
      <c r="B871" s="1" t="s">
        <v>525</v>
      </c>
      <c r="C871" s="1"/>
      <c r="D871" s="1" t="s">
        <v>572</v>
      </c>
      <c r="E871" s="1"/>
      <c r="F871" s="1">
        <v>63</v>
      </c>
      <c r="G871" s="1" t="s">
        <v>837</v>
      </c>
      <c r="H871" s="1" t="str">
        <f t="shared" si="14"/>
        <v>63아파트평균전세가격</v>
      </c>
      <c r="I871" s="1" t="s">
        <v>1387</v>
      </c>
      <c r="J871" s="13">
        <v>276911.76470588235</v>
      </c>
      <c r="K871" s="13">
        <v>276852.9411764706</v>
      </c>
      <c r="L871" s="13">
        <v>275970.5882352941</v>
      </c>
      <c r="M871" s="13">
        <v>273784.31372549018</v>
      </c>
      <c r="N871" s="13">
        <v>273784.31372549018</v>
      </c>
      <c r="O871" s="13">
        <v>273529.4117647059</v>
      </c>
      <c r="P871" s="13">
        <v>272352.9411764706</v>
      </c>
      <c r="Q871" s="14">
        <v>271607.84313725488</v>
      </c>
      <c r="R871" s="14">
        <v>272088.23529411765</v>
      </c>
      <c r="S871" s="14">
        <v>273627.45098039217</v>
      </c>
      <c r="T871" s="14">
        <v>275372.54901960783</v>
      </c>
      <c r="U871" s="14">
        <v>273872.54901960783</v>
      </c>
      <c r="V871" s="14">
        <v>274039.21568627452</v>
      </c>
      <c r="W871" s="14">
        <v>275960.78431372548</v>
      </c>
      <c r="X871" s="14">
        <v>280098.03921568627</v>
      </c>
      <c r="Y871" s="14">
        <v>281598.03921568627</v>
      </c>
      <c r="Z871" s="14">
        <v>282156.86274509801</v>
      </c>
      <c r="AA871" s="14">
        <v>282490.19607843139</v>
      </c>
      <c r="AB871" s="14">
        <v>283264.70588235295</v>
      </c>
      <c r="AC871" s="14">
        <v>285401.96078431373</v>
      </c>
    </row>
    <row r="872" spans="1:29" s="14" customFormat="1">
      <c r="A872" s="1" t="s">
        <v>524</v>
      </c>
      <c r="B872" s="1" t="s">
        <v>525</v>
      </c>
      <c r="C872" s="1"/>
      <c r="D872" s="1" t="s">
        <v>573</v>
      </c>
      <c r="E872" s="1"/>
      <c r="F872" s="1">
        <v>64</v>
      </c>
      <c r="G872" s="1" t="s">
        <v>837</v>
      </c>
      <c r="H872" s="1" t="str">
        <f t="shared" si="14"/>
        <v>64아파트평균전세가격</v>
      </c>
      <c r="I872" s="1" t="s">
        <v>1387</v>
      </c>
      <c r="J872" s="13">
        <v>215294.11764705883</v>
      </c>
      <c r="K872" s="13">
        <v>215294.11764705883</v>
      </c>
      <c r="L872" s="13">
        <v>215343.13725490196</v>
      </c>
      <c r="M872" s="13">
        <v>213382.35294117648</v>
      </c>
      <c r="N872" s="13">
        <v>210647.0588235294</v>
      </c>
      <c r="O872" s="13">
        <v>209470.58823529413</v>
      </c>
      <c r="P872" s="13">
        <v>208235.29411764705</v>
      </c>
      <c r="Q872" s="14">
        <v>207598.03921568627</v>
      </c>
      <c r="R872" s="14">
        <v>208313.72549019608</v>
      </c>
      <c r="S872" s="14">
        <v>209892.15686274509</v>
      </c>
      <c r="T872" s="14">
        <v>211539.21568627452</v>
      </c>
      <c r="U872" s="14">
        <v>212803.92156862744</v>
      </c>
      <c r="V872" s="14">
        <v>214637.25490196078</v>
      </c>
      <c r="W872" s="14">
        <v>215588.23529411765</v>
      </c>
      <c r="X872" s="14">
        <v>217764.70588235295</v>
      </c>
      <c r="Y872" s="14">
        <v>219627.45098039217</v>
      </c>
      <c r="Z872" s="14">
        <v>220509.80392156861</v>
      </c>
      <c r="AA872" s="14">
        <v>221450.98039215687</v>
      </c>
      <c r="AB872" s="14">
        <v>223009.80392156861</v>
      </c>
      <c r="AC872" s="14">
        <v>225656.86274509804</v>
      </c>
    </row>
    <row r="873" spans="1:29" s="14" customFormat="1">
      <c r="A873" s="1" t="s">
        <v>524</v>
      </c>
      <c r="B873" s="1" t="s">
        <v>525</v>
      </c>
      <c r="C873" s="1"/>
      <c r="D873" s="1" t="s">
        <v>574</v>
      </c>
      <c r="E873" s="1"/>
      <c r="F873" s="1">
        <v>65</v>
      </c>
      <c r="G873" s="1" t="s">
        <v>837</v>
      </c>
      <c r="H873" s="1" t="str">
        <f t="shared" si="14"/>
        <v>65아파트평균전세가격</v>
      </c>
      <c r="I873" s="1" t="s">
        <v>1387</v>
      </c>
      <c r="J873" s="13">
        <v>201906.25</v>
      </c>
      <c r="K873" s="13">
        <v>201510.41666666666</v>
      </c>
      <c r="L873" s="13">
        <v>201666.66666666666</v>
      </c>
      <c r="M873" s="13">
        <v>201041.66666666666</v>
      </c>
      <c r="N873" s="13">
        <v>199531.25</v>
      </c>
      <c r="O873" s="13">
        <v>199281.25</v>
      </c>
      <c r="P873" s="13">
        <v>198812.5</v>
      </c>
      <c r="Q873" s="14">
        <v>198468.75</v>
      </c>
      <c r="R873" s="14">
        <v>199541.66666666666</v>
      </c>
      <c r="S873" s="14">
        <v>200447.91666666666</v>
      </c>
      <c r="T873" s="14">
        <v>201218.75</v>
      </c>
      <c r="U873" s="14">
        <v>201395.83333333334</v>
      </c>
      <c r="V873" s="14">
        <v>202145.83333333334</v>
      </c>
      <c r="W873" s="14">
        <v>203020.83333333334</v>
      </c>
      <c r="X873" s="14">
        <v>204802.08333333334</v>
      </c>
      <c r="Y873" s="14">
        <v>206635.41666666666</v>
      </c>
      <c r="Z873" s="14">
        <v>208656.25</v>
      </c>
      <c r="AA873" s="14">
        <v>210000</v>
      </c>
      <c r="AB873" s="14">
        <v>211520.83333333334</v>
      </c>
      <c r="AC873" s="14">
        <v>212489.58333333334</v>
      </c>
    </row>
    <row r="874" spans="1:29" s="14" customFormat="1">
      <c r="A874" s="1" t="s">
        <v>524</v>
      </c>
      <c r="B874" s="1" t="s">
        <v>525</v>
      </c>
      <c r="C874" s="1"/>
      <c r="D874" s="1" t="s">
        <v>575</v>
      </c>
      <c r="E874" s="1"/>
      <c r="F874" s="1">
        <v>66</v>
      </c>
      <c r="G874" s="1" t="s">
        <v>837</v>
      </c>
      <c r="H874" s="1" t="str">
        <f t="shared" si="14"/>
        <v>66아파트평균전세가격</v>
      </c>
      <c r="I874" s="1" t="s">
        <v>1387</v>
      </c>
      <c r="J874" s="13">
        <v>160086.20689655171</v>
      </c>
      <c r="K874" s="13">
        <v>162931.03448275861</v>
      </c>
      <c r="L874" s="13">
        <v>162241.37931034484</v>
      </c>
      <c r="M874" s="13">
        <v>161637.93103448275</v>
      </c>
      <c r="N874" s="13">
        <v>162327.58620689655</v>
      </c>
      <c r="O874" s="13">
        <v>162940.60344827586</v>
      </c>
      <c r="P874" s="13">
        <v>162586.20689655171</v>
      </c>
      <c r="Q874" s="14">
        <v>161120.68965517241</v>
      </c>
      <c r="R874" s="14">
        <v>159224.13793103449</v>
      </c>
      <c r="S874" s="14">
        <v>160103.44827586206</v>
      </c>
      <c r="T874" s="14">
        <v>160620.68965517241</v>
      </c>
      <c r="U874" s="14">
        <v>160948.27586206896</v>
      </c>
      <c r="V874" s="14">
        <v>161241.37931034484</v>
      </c>
      <c r="W874" s="14">
        <v>161482.75862068965</v>
      </c>
      <c r="X874" s="14">
        <v>161793.10344827586</v>
      </c>
      <c r="Y874" s="14">
        <v>162068.96551724139</v>
      </c>
      <c r="Z874" s="14">
        <v>162534.4827586207</v>
      </c>
      <c r="AA874" s="14">
        <v>163724.13793103449</v>
      </c>
      <c r="AB874" s="14">
        <v>165362.06896551725</v>
      </c>
      <c r="AC874" s="14">
        <v>167586.20689655171</v>
      </c>
    </row>
    <row r="875" spans="1:29" s="14" customFormat="1">
      <c r="A875" s="1" t="s">
        <v>524</v>
      </c>
      <c r="B875" s="1" t="s">
        <v>525</v>
      </c>
      <c r="C875" s="1"/>
      <c r="D875" s="1" t="s">
        <v>576</v>
      </c>
      <c r="E875" s="1"/>
      <c r="F875" s="1">
        <v>67</v>
      </c>
      <c r="G875" s="1" t="s">
        <v>837</v>
      </c>
      <c r="H875" s="1" t="str">
        <f t="shared" si="14"/>
        <v>67아파트평균전세가격</v>
      </c>
      <c r="I875" s="1" t="s">
        <v>1387</v>
      </c>
      <c r="J875" s="13">
        <v>268414.89361702127</v>
      </c>
      <c r="K875" s="13">
        <v>267925.5319148936</v>
      </c>
      <c r="L875" s="13">
        <v>268159.57446808513</v>
      </c>
      <c r="M875" s="13">
        <v>268617.02127659577</v>
      </c>
      <c r="N875" s="13">
        <v>268585.10638297873</v>
      </c>
      <c r="O875" s="13">
        <v>268265.95744680852</v>
      </c>
      <c r="P875" s="13">
        <v>267925.5319148936</v>
      </c>
      <c r="Q875" s="14">
        <v>267765.95744680852</v>
      </c>
      <c r="R875" s="14">
        <v>270680.85106382979</v>
      </c>
      <c r="S875" s="14">
        <v>272180.85106382979</v>
      </c>
      <c r="T875" s="14">
        <v>274340.42553191487</v>
      </c>
      <c r="U875" s="14">
        <v>274936.17021276598</v>
      </c>
      <c r="V875" s="14">
        <v>275042.55319148937</v>
      </c>
      <c r="W875" s="14">
        <v>276617.02127659577</v>
      </c>
      <c r="X875" s="14">
        <v>277382.97872340423</v>
      </c>
      <c r="Y875" s="14">
        <v>278606.38297872338</v>
      </c>
      <c r="Z875" s="14">
        <v>279968.08510638296</v>
      </c>
      <c r="AA875" s="14">
        <v>284010.63829787233</v>
      </c>
      <c r="AB875" s="14">
        <v>289414.89361702127</v>
      </c>
      <c r="AC875" s="14">
        <v>294085.10638297873</v>
      </c>
    </row>
    <row r="876" spans="1:29" s="14" customFormat="1">
      <c r="A876" s="1" t="s">
        <v>524</v>
      </c>
      <c r="B876" s="1" t="s">
        <v>525</v>
      </c>
      <c r="C876" s="1"/>
      <c r="D876" s="1" t="s">
        <v>577</v>
      </c>
      <c r="E876" s="1"/>
      <c r="F876" s="1">
        <v>68</v>
      </c>
      <c r="G876" s="1" t="s">
        <v>837</v>
      </c>
      <c r="H876" s="1" t="str">
        <f t="shared" si="14"/>
        <v>68아파트평균전세가격</v>
      </c>
      <c r="I876" s="1" t="s">
        <v>1387</v>
      </c>
      <c r="J876" s="13">
        <v>284378.04878048779</v>
      </c>
      <c r="K876" s="13">
        <v>286243.90243902442</v>
      </c>
      <c r="L876" s="13">
        <v>285902.43902439025</v>
      </c>
      <c r="M876" s="13">
        <v>286634.14634146343</v>
      </c>
      <c r="N876" s="13">
        <v>285170.73170731706</v>
      </c>
      <c r="O876" s="13">
        <v>283402.43902439025</v>
      </c>
      <c r="P876" s="13">
        <v>281878.04878048779</v>
      </c>
      <c r="Q876" s="14">
        <v>282243.90243902442</v>
      </c>
      <c r="R876" s="14">
        <v>284134.14634146343</v>
      </c>
      <c r="S876" s="14">
        <v>287256.09756097558</v>
      </c>
      <c r="T876" s="14">
        <v>290548.78048780491</v>
      </c>
      <c r="U876" s="14">
        <v>289012.19512195123</v>
      </c>
      <c r="V876" s="14">
        <v>290865.85365853657</v>
      </c>
      <c r="W876" s="14">
        <v>293402.43902439025</v>
      </c>
      <c r="X876" s="14">
        <v>295365.85365853657</v>
      </c>
      <c r="Y876" s="14">
        <v>297963.41463414632</v>
      </c>
      <c r="Z876" s="14">
        <v>299939.02439024393</v>
      </c>
      <c r="AA876" s="14">
        <v>300841.46341463417</v>
      </c>
      <c r="AB876" s="14">
        <v>302353.65853658534</v>
      </c>
      <c r="AC876" s="14">
        <v>305817.07317073172</v>
      </c>
    </row>
    <row r="877" spans="1:29" s="14" customFormat="1">
      <c r="A877" s="1" t="s">
        <v>524</v>
      </c>
      <c r="B877" s="1" t="s">
        <v>525</v>
      </c>
      <c r="C877" s="1"/>
      <c r="D877" s="1" t="s">
        <v>578</v>
      </c>
      <c r="E877" s="1"/>
      <c r="F877" s="1">
        <v>69</v>
      </c>
      <c r="G877" s="1" t="s">
        <v>837</v>
      </c>
      <c r="H877" s="1" t="str">
        <f t="shared" si="14"/>
        <v>69아파트평균전세가격</v>
      </c>
      <c r="I877" s="1" t="s">
        <v>1387</v>
      </c>
      <c r="J877" s="13">
        <v>228325</v>
      </c>
      <c r="K877" s="13">
        <v>229125</v>
      </c>
      <c r="L877" s="13">
        <v>229687.5</v>
      </c>
      <c r="M877" s="13">
        <v>229862.5</v>
      </c>
      <c r="N877" s="13">
        <v>228950</v>
      </c>
      <c r="O877" s="13">
        <v>229875</v>
      </c>
      <c r="P877" s="13">
        <v>229025</v>
      </c>
      <c r="Q877" s="14">
        <v>229700</v>
      </c>
      <c r="R877" s="14">
        <v>230787.5</v>
      </c>
      <c r="S877" s="14">
        <v>230712.5</v>
      </c>
      <c r="T877" s="14">
        <v>229162.5</v>
      </c>
      <c r="U877" s="14">
        <v>227925</v>
      </c>
      <c r="V877" s="14">
        <v>229300</v>
      </c>
      <c r="W877" s="14">
        <v>231212.5</v>
      </c>
      <c r="X877" s="14">
        <v>232300</v>
      </c>
      <c r="Y877" s="14">
        <v>233575</v>
      </c>
      <c r="Z877" s="14">
        <v>234812.5</v>
      </c>
      <c r="AA877" s="14">
        <v>235037.5</v>
      </c>
      <c r="AB877" s="14">
        <v>235137.5</v>
      </c>
      <c r="AC877" s="14">
        <v>237000</v>
      </c>
    </row>
    <row r="878" spans="1:29" s="14" customFormat="1">
      <c r="A878" s="1" t="s">
        <v>524</v>
      </c>
      <c r="B878" s="1" t="s">
        <v>525</v>
      </c>
      <c r="C878" s="1" t="s">
        <v>532</v>
      </c>
      <c r="D878" s="1"/>
      <c r="E878" s="1"/>
      <c r="F878" s="1">
        <v>70</v>
      </c>
      <c r="G878" s="1" t="s">
        <v>837</v>
      </c>
      <c r="H878" s="1" t="str">
        <f t="shared" si="14"/>
        <v>70아파트평균전세가격</v>
      </c>
      <c r="I878" s="1" t="s">
        <v>1387</v>
      </c>
      <c r="J878" s="13">
        <v>370011.10450764507</v>
      </c>
      <c r="K878" s="13">
        <v>368996.40550112654</v>
      </c>
      <c r="L878" s="13">
        <v>367097.19401380717</v>
      </c>
      <c r="M878" s="13">
        <v>364104.14211667544</v>
      </c>
      <c r="N878" s="13">
        <v>362091.59769525618</v>
      </c>
      <c r="O878" s="13">
        <v>359349.33300362062</v>
      </c>
      <c r="P878" s="13">
        <v>355727.82031653845</v>
      </c>
      <c r="Q878" s="14">
        <v>353488.26415636111</v>
      </c>
      <c r="R878" s="14">
        <v>355650.60332971258</v>
      </c>
      <c r="S878" s="14">
        <v>359117.58935108647</v>
      </c>
      <c r="T878" s="14">
        <v>363669.27906273282</v>
      </c>
      <c r="U878" s="14">
        <v>367039.00318232167</v>
      </c>
      <c r="V878" s="14">
        <v>369442.0455094885</v>
      </c>
      <c r="W878" s="14">
        <v>371636.57939520781</v>
      </c>
      <c r="X878" s="14">
        <v>374044.18409665365</v>
      </c>
      <c r="Y878" s="14">
        <v>380058.65913048276</v>
      </c>
      <c r="Z878" s="14">
        <v>378493.85696668667</v>
      </c>
      <c r="AA878" s="14">
        <v>377792.47702943027</v>
      </c>
      <c r="AB878" s="14">
        <v>381252.96269860642</v>
      </c>
      <c r="AC878" s="14">
        <v>387340.44518729788</v>
      </c>
    </row>
    <row r="879" spans="1:29" s="14" customFormat="1">
      <c r="A879" s="1" t="s">
        <v>524</v>
      </c>
      <c r="B879" s="1" t="s">
        <v>525</v>
      </c>
      <c r="C879" s="1"/>
      <c r="D879" s="1" t="s">
        <v>579</v>
      </c>
      <c r="E879" s="1"/>
      <c r="F879" s="1">
        <v>71</v>
      </c>
      <c r="G879" s="1" t="s">
        <v>837</v>
      </c>
      <c r="H879" s="1" t="str">
        <f t="shared" si="14"/>
        <v>71아파트평균전세가격</v>
      </c>
      <c r="I879" s="1" t="s">
        <v>1387</v>
      </c>
      <c r="J879" s="13">
        <v>422621.9801872854</v>
      </c>
      <c r="K879" s="13">
        <v>421818.78589556931</v>
      </c>
      <c r="L879" s="13">
        <v>422825.83241577371</v>
      </c>
      <c r="M879" s="13">
        <v>421594.35093429225</v>
      </c>
      <c r="N879" s="13">
        <v>421216.64440948778</v>
      </c>
      <c r="O879" s="13">
        <v>419330.20366367727</v>
      </c>
      <c r="P879" s="13">
        <v>417435.12937280315</v>
      </c>
      <c r="Q879" s="14">
        <v>417114.71593611065</v>
      </c>
      <c r="R879" s="14">
        <v>417467.89022788889</v>
      </c>
      <c r="S879" s="14">
        <v>419224.03448760934</v>
      </c>
      <c r="T879" s="14">
        <v>429671.05555555556</v>
      </c>
      <c r="U879" s="14">
        <v>437314.81481481483</v>
      </c>
      <c r="V879" s="14">
        <v>440740.74074074073</v>
      </c>
      <c r="W879" s="14">
        <v>441842.59259259258</v>
      </c>
      <c r="X879" s="14">
        <v>445707.54716981133</v>
      </c>
      <c r="Y879" s="14">
        <v>443566.03773584904</v>
      </c>
      <c r="Z879" s="14">
        <v>442103.77358490566</v>
      </c>
      <c r="AA879" s="14">
        <v>441641.50943396229</v>
      </c>
      <c r="AB879" s="14">
        <v>445698.11320754717</v>
      </c>
      <c r="AC879" s="14">
        <v>451018.86792452831</v>
      </c>
    </row>
    <row r="880" spans="1:29" s="14" customFormat="1">
      <c r="A880" s="1" t="s">
        <v>524</v>
      </c>
      <c r="B880" s="1" t="s">
        <v>525</v>
      </c>
      <c r="C880" s="1"/>
      <c r="D880" s="1" t="s">
        <v>580</v>
      </c>
      <c r="E880" s="1"/>
      <c r="F880" s="1">
        <v>72</v>
      </c>
      <c r="G880" s="1" t="s">
        <v>837</v>
      </c>
      <c r="H880" s="1" t="str">
        <f t="shared" si="14"/>
        <v>72아파트평균전세가격</v>
      </c>
      <c r="I880" s="1" t="s">
        <v>1387</v>
      </c>
      <c r="J880" s="13">
        <v>444046.15384615387</v>
      </c>
      <c r="K880" s="13">
        <v>440323.07692307694</v>
      </c>
      <c r="L880" s="13">
        <v>436084.61538461538</v>
      </c>
      <c r="M880" s="13">
        <v>427423.07692307694</v>
      </c>
      <c r="N880" s="13">
        <v>423000</v>
      </c>
      <c r="O880" s="13">
        <v>418530.76923076925</v>
      </c>
      <c r="P880" s="13">
        <v>416392.30769230769</v>
      </c>
      <c r="Q880" s="14">
        <v>413530.76923076925</v>
      </c>
      <c r="R880" s="14">
        <v>413500</v>
      </c>
      <c r="S880" s="14">
        <v>417392.30769230769</v>
      </c>
      <c r="T880" s="14">
        <v>420869.23076923075</v>
      </c>
      <c r="U880" s="14">
        <v>422523.07692307694</v>
      </c>
      <c r="V880" s="14">
        <v>424923.07692307694</v>
      </c>
      <c r="W880" s="14">
        <v>428707.69230769231</v>
      </c>
      <c r="X880" s="14">
        <v>431638.46153846156</v>
      </c>
      <c r="Y880" s="14">
        <v>429623.07692307694</v>
      </c>
      <c r="Z880" s="14">
        <v>428507.69230769231</v>
      </c>
      <c r="AA880" s="14">
        <v>427084.61538461538</v>
      </c>
      <c r="AB880" s="14">
        <v>430800</v>
      </c>
      <c r="AC880" s="14">
        <v>439584.61538461538</v>
      </c>
    </row>
    <row r="881" spans="1:29" s="14" customFormat="1">
      <c r="A881" s="1" t="s">
        <v>524</v>
      </c>
      <c r="B881" s="1" t="s">
        <v>525</v>
      </c>
      <c r="C881" s="1"/>
      <c r="D881" s="1" t="s">
        <v>581</v>
      </c>
      <c r="E881" s="1"/>
      <c r="F881" s="1">
        <v>73</v>
      </c>
      <c r="G881" s="1" t="s">
        <v>837</v>
      </c>
      <c r="H881" s="1" t="str">
        <f t="shared" si="14"/>
        <v>73아파트평균전세가격</v>
      </c>
      <c r="I881" s="1" t="s">
        <v>1387</v>
      </c>
      <c r="J881" s="13">
        <v>351873.25675500772</v>
      </c>
      <c r="K881" s="13">
        <v>352721.75122731965</v>
      </c>
      <c r="L881" s="13">
        <v>350086.94702038832</v>
      </c>
      <c r="M881" s="13">
        <v>349857.67480910791</v>
      </c>
      <c r="N881" s="13">
        <v>348587.8335392666</v>
      </c>
      <c r="O881" s="13">
        <v>344498.44041355711</v>
      </c>
      <c r="P881" s="13">
        <v>336707.66359300836</v>
      </c>
      <c r="Q881" s="14">
        <v>334247.97976611584</v>
      </c>
      <c r="R881" s="14">
        <v>337253.87123064382</v>
      </c>
      <c r="S881" s="14">
        <v>340118.98940505303</v>
      </c>
      <c r="T881" s="14">
        <v>343603.17460317462</v>
      </c>
      <c r="U881" s="14">
        <v>346722.22222222225</v>
      </c>
      <c r="V881" s="14">
        <v>350119.04761904763</v>
      </c>
      <c r="W881" s="14">
        <v>352103.17460317462</v>
      </c>
      <c r="X881" s="14">
        <v>353547.61904761905</v>
      </c>
      <c r="Y881" s="14">
        <v>379603.44827586209</v>
      </c>
      <c r="Z881" s="14">
        <v>377500</v>
      </c>
      <c r="AA881" s="14">
        <v>377181.03448275861</v>
      </c>
      <c r="AB881" s="14">
        <v>381068.96551724139</v>
      </c>
      <c r="AC881" s="14">
        <v>387637.93103448278</v>
      </c>
    </row>
    <row r="882" spans="1:29" s="14" customFormat="1">
      <c r="A882" s="1" t="s">
        <v>524</v>
      </c>
      <c r="B882" s="1" t="s">
        <v>525</v>
      </c>
      <c r="C882" s="1"/>
      <c r="D882" s="1" t="s">
        <v>582</v>
      </c>
      <c r="E882" s="1"/>
      <c r="F882" s="1">
        <v>74</v>
      </c>
      <c r="G882" s="1" t="s">
        <v>837</v>
      </c>
      <c r="H882" s="1" t="str">
        <f t="shared" si="14"/>
        <v>74아파트평균전세가격</v>
      </c>
      <c r="I882" s="1" t="s">
        <v>1387</v>
      </c>
      <c r="J882" s="13">
        <v>218186.27450980392</v>
      </c>
      <c r="K882" s="13">
        <v>218441.17647058822</v>
      </c>
      <c r="L882" s="13">
        <v>218088.23529411765</v>
      </c>
      <c r="M882" s="13">
        <v>217970.58823529413</v>
      </c>
      <c r="N882" s="13">
        <v>216823.5294117647</v>
      </c>
      <c r="O882" s="13">
        <v>217931.37254901961</v>
      </c>
      <c r="P882" s="13">
        <v>216303.92156862744</v>
      </c>
      <c r="Q882" s="14">
        <v>213196.07843137256</v>
      </c>
      <c r="R882" s="14">
        <v>219676.4705882353</v>
      </c>
      <c r="S882" s="14">
        <v>225343.13725490196</v>
      </c>
      <c r="T882" s="14">
        <v>226480.39215686274</v>
      </c>
      <c r="U882" s="14">
        <v>226049.01960784313</v>
      </c>
      <c r="V882" s="14">
        <v>225754.90196078431</v>
      </c>
      <c r="W882" s="14">
        <v>226901.96078431373</v>
      </c>
      <c r="X882" s="14">
        <v>228254.90196078431</v>
      </c>
      <c r="Y882" s="14">
        <v>226607.84313725491</v>
      </c>
      <c r="Z882" s="14">
        <v>224960.78431372548</v>
      </c>
      <c r="AA882" s="14">
        <v>224627.45098039217</v>
      </c>
      <c r="AB882" s="14">
        <v>226372.54901960783</v>
      </c>
      <c r="AC882" s="14">
        <v>228186.27450980392</v>
      </c>
    </row>
    <row r="883" spans="1:29" s="14" customFormat="1">
      <c r="A883" s="1" t="s">
        <v>521</v>
      </c>
      <c r="B883" s="1"/>
      <c r="C883" s="1"/>
      <c r="D883" s="1"/>
      <c r="E883" s="1"/>
      <c r="F883" s="1">
        <v>75</v>
      </c>
      <c r="G883" s="1" t="s">
        <v>837</v>
      </c>
      <c r="H883" s="1" t="str">
        <f t="shared" si="14"/>
        <v>75아파트평균전세가격</v>
      </c>
      <c r="I883" s="1" t="s">
        <v>1387</v>
      </c>
      <c r="J883" s="13">
        <v>190242.35142747703</v>
      </c>
      <c r="K883" s="13">
        <v>190338.95439150947</v>
      </c>
      <c r="L883" s="13">
        <v>190008.52204509146</v>
      </c>
      <c r="M883" s="13">
        <v>189397.12830222916</v>
      </c>
      <c r="N883" s="13">
        <v>188823.57833026009</v>
      </c>
      <c r="O883" s="13">
        <v>188199.78953952534</v>
      </c>
      <c r="P883" s="13">
        <v>187273.99441891827</v>
      </c>
      <c r="Q883" s="14">
        <v>186746.03721196525</v>
      </c>
      <c r="R883" s="14">
        <v>187383.15426957677</v>
      </c>
      <c r="S883" s="14">
        <v>188403.20904610879</v>
      </c>
      <c r="T883" s="14">
        <v>189335.03885900995</v>
      </c>
      <c r="U883" s="14">
        <v>189034.17668942973</v>
      </c>
      <c r="V883" s="14">
        <v>189575.09951373562</v>
      </c>
      <c r="W883" s="14">
        <v>190251.05575615913</v>
      </c>
      <c r="X883" s="14">
        <v>191425.93082474647</v>
      </c>
      <c r="Y883" s="14">
        <v>192919.20247143978</v>
      </c>
      <c r="Z883" s="14">
        <v>193470.90407057534</v>
      </c>
      <c r="AA883" s="14">
        <v>193994.70841185248</v>
      </c>
      <c r="AB883" s="14">
        <v>195177.44639220455</v>
      </c>
      <c r="AC883" s="14">
        <v>197151.24884121536</v>
      </c>
    </row>
    <row r="884" spans="1:29" s="14" customFormat="1">
      <c r="A884" s="1" t="s">
        <v>524</v>
      </c>
      <c r="B884" s="1" t="s">
        <v>533</v>
      </c>
      <c r="C884" s="1"/>
      <c r="D884" s="1"/>
      <c r="E884" s="1"/>
      <c r="F884" s="1">
        <v>76</v>
      </c>
      <c r="G884" s="1" t="s">
        <v>837</v>
      </c>
      <c r="H884" s="1" t="str">
        <f t="shared" si="14"/>
        <v>76아파트평균전세가격</v>
      </c>
      <c r="I884" s="1" t="s">
        <v>1387</v>
      </c>
      <c r="J884" s="13">
        <v>156261.80380273511</v>
      </c>
      <c r="K884" s="13">
        <v>156491.39997658209</v>
      </c>
      <c r="L884" s="13">
        <v>156226.93108346278</v>
      </c>
      <c r="M884" s="13">
        <v>155940.70327029741</v>
      </c>
      <c r="N884" s="13">
        <v>155544.09381674562</v>
      </c>
      <c r="O884" s="13">
        <v>155124.35926407352</v>
      </c>
      <c r="P884" s="13">
        <v>154447.48897772201</v>
      </c>
      <c r="Q884" s="14">
        <v>153996.50022886993</v>
      </c>
      <c r="R884" s="14">
        <v>154267.53032588246</v>
      </c>
      <c r="S884" s="14">
        <v>154838.43590835726</v>
      </c>
      <c r="T884" s="14">
        <v>155135.54501560028</v>
      </c>
      <c r="U884" s="14">
        <v>154884.8196885543</v>
      </c>
      <c r="V884" s="14">
        <v>155113.39907579229</v>
      </c>
      <c r="W884" s="14">
        <v>155275.77987956279</v>
      </c>
      <c r="X884" s="14">
        <v>155980.72558302683</v>
      </c>
      <c r="Y884" s="14">
        <v>157425.04719175605</v>
      </c>
      <c r="Z884" s="14">
        <v>158117.76044958612</v>
      </c>
      <c r="AA884" s="14">
        <v>158715.29121039185</v>
      </c>
      <c r="AB884" s="14">
        <v>159454.00640558251</v>
      </c>
      <c r="AC884" s="14">
        <v>160766.62985420425</v>
      </c>
    </row>
    <row r="885" spans="1:29" s="14" customFormat="1">
      <c r="A885" s="1" t="s">
        <v>524</v>
      </c>
      <c r="B885" s="1" t="s">
        <v>533</v>
      </c>
      <c r="C885" s="1" t="s">
        <v>534</v>
      </c>
      <c r="D885" s="1"/>
      <c r="E885" s="1"/>
      <c r="F885" s="1">
        <v>77</v>
      </c>
      <c r="G885" s="1" t="s">
        <v>837</v>
      </c>
      <c r="H885" s="1" t="str">
        <f t="shared" si="14"/>
        <v>77아파트평균전세가격</v>
      </c>
      <c r="I885" s="1" t="s">
        <v>1387</v>
      </c>
      <c r="J885" s="13">
        <v>219186.60685418587</v>
      </c>
      <c r="K885" s="13">
        <v>219526.14579259563</v>
      </c>
      <c r="L885" s="13">
        <v>218724.36232004594</v>
      </c>
      <c r="M885" s="13">
        <v>218144.49626740048</v>
      </c>
      <c r="N885" s="13">
        <v>217429.40126451681</v>
      </c>
      <c r="O885" s="13">
        <v>216383.5768882861</v>
      </c>
      <c r="P885" s="13">
        <v>214499.68190513365</v>
      </c>
      <c r="Q885" s="14">
        <v>213716.47399779578</v>
      </c>
      <c r="R885" s="14">
        <v>213491.9326331279</v>
      </c>
      <c r="S885" s="14">
        <v>213729.32962987939</v>
      </c>
      <c r="T885" s="14">
        <v>213818.56178290342</v>
      </c>
      <c r="U885" s="14">
        <v>213576.4336116226</v>
      </c>
      <c r="V885" s="14">
        <v>213265.08350983934</v>
      </c>
      <c r="W885" s="14">
        <v>213173.83390797346</v>
      </c>
      <c r="X885" s="14">
        <v>214212.88976928571</v>
      </c>
      <c r="Y885" s="14">
        <v>216720.8380355913</v>
      </c>
      <c r="Z885" s="14">
        <v>217659.83009485886</v>
      </c>
      <c r="AA885" s="14">
        <v>219010.54640494083</v>
      </c>
      <c r="AB885" s="14">
        <v>220952.36595455604</v>
      </c>
      <c r="AC885" s="14">
        <v>223291.3099189752</v>
      </c>
    </row>
    <row r="886" spans="1:29" s="14" customFormat="1">
      <c r="A886" s="1" t="s">
        <v>524</v>
      </c>
      <c r="B886" s="1" t="s">
        <v>533</v>
      </c>
      <c r="C886" s="1"/>
      <c r="D886" s="1" t="s">
        <v>583</v>
      </c>
      <c r="E886" s="1"/>
      <c r="F886" s="1">
        <v>78</v>
      </c>
      <c r="G886" s="1" t="s">
        <v>837</v>
      </c>
      <c r="H886" s="1" t="str">
        <f t="shared" si="14"/>
        <v>78아파트평균전세가격</v>
      </c>
      <c r="I886" s="1" t="s">
        <v>1387</v>
      </c>
      <c r="J886" s="13">
        <v>274130.4347826087</v>
      </c>
      <c r="K886" s="13">
        <v>274891.30434782611</v>
      </c>
      <c r="L886" s="13">
        <v>271804.34782608697</v>
      </c>
      <c r="M886" s="13">
        <v>267434.78260869568</v>
      </c>
      <c r="N886" s="13">
        <v>266021.73913043475</v>
      </c>
      <c r="O886" s="13">
        <v>263304.34782608697</v>
      </c>
      <c r="P886" s="13">
        <v>255369.5652173913</v>
      </c>
      <c r="Q886" s="14">
        <v>250043.47826086957</v>
      </c>
      <c r="R886" s="14">
        <v>252000</v>
      </c>
      <c r="S886" s="14">
        <v>259630.4347826087</v>
      </c>
      <c r="T886" s="14">
        <v>263347.82608695654</v>
      </c>
      <c r="U886" s="14">
        <v>268586.95652173914</v>
      </c>
      <c r="V886" s="14">
        <v>268586.95652173914</v>
      </c>
      <c r="W886" s="14">
        <v>271717.39130434784</v>
      </c>
      <c r="X886" s="14">
        <v>274260.86956521741</v>
      </c>
      <c r="Y886" s="14">
        <v>276717.39130434784</v>
      </c>
      <c r="Z886" s="14">
        <v>276804.34782608697</v>
      </c>
      <c r="AA886" s="14">
        <v>277543.47826086957</v>
      </c>
      <c r="AB886" s="14">
        <v>286217.39130434784</v>
      </c>
      <c r="AC886" s="14">
        <v>293000</v>
      </c>
    </row>
    <row r="887" spans="1:29" s="14" customFormat="1">
      <c r="A887" s="1" t="s">
        <v>524</v>
      </c>
      <c r="B887" s="1" t="s">
        <v>533</v>
      </c>
      <c r="C887" s="1"/>
      <c r="D887" s="1" t="s">
        <v>584</v>
      </c>
      <c r="E887" s="1"/>
      <c r="F887" s="1">
        <v>79</v>
      </c>
      <c r="G887" s="1" t="s">
        <v>837</v>
      </c>
      <c r="H887" s="1" t="str">
        <f t="shared" si="14"/>
        <v>79아파트평균전세가격</v>
      </c>
      <c r="I887" s="1" t="s">
        <v>1387</v>
      </c>
      <c r="J887" s="13">
        <v>191071.24773066392</v>
      </c>
      <c r="K887" s="13">
        <v>191079.70559071313</v>
      </c>
      <c r="L887" s="13">
        <v>190405.53045402738</v>
      </c>
      <c r="M887" s="13">
        <v>189927.28043563245</v>
      </c>
      <c r="N887" s="13">
        <v>188547.29564212388</v>
      </c>
      <c r="O887" s="13">
        <v>187358.59895681866</v>
      </c>
      <c r="P887" s="13">
        <v>185609.25699546159</v>
      </c>
      <c r="Q887" s="14">
        <v>185236.45052121524</v>
      </c>
      <c r="R887" s="14">
        <v>185466.79883396043</v>
      </c>
      <c r="S887" s="14">
        <v>185502.66499956703</v>
      </c>
      <c r="T887" s="14">
        <v>185544.90838126448</v>
      </c>
      <c r="U887" s="14">
        <v>185559.60165232606</v>
      </c>
      <c r="V887" s="14">
        <v>185426.37718181984</v>
      </c>
      <c r="W887" s="14">
        <v>185131.98848358676</v>
      </c>
      <c r="X887" s="14">
        <v>185410.51160383009</v>
      </c>
      <c r="Y887" s="14">
        <v>187153.6229121811</v>
      </c>
      <c r="Z887" s="14">
        <v>187542.03287026921</v>
      </c>
      <c r="AA887" s="14">
        <v>188242.53455983504</v>
      </c>
      <c r="AB887" s="14">
        <v>189333.43515014081</v>
      </c>
      <c r="AC887" s="14">
        <v>190100.88731226604</v>
      </c>
    </row>
    <row r="888" spans="1:29" s="14" customFormat="1">
      <c r="A888" s="1" t="s">
        <v>524</v>
      </c>
      <c r="B888" s="1" t="s">
        <v>533</v>
      </c>
      <c r="C888" s="1"/>
      <c r="D888" s="1" t="s">
        <v>584</v>
      </c>
      <c r="E888" s="1" t="s">
        <v>585</v>
      </c>
      <c r="F888" s="1">
        <v>80</v>
      </c>
      <c r="G888" s="1" t="s">
        <v>837</v>
      </c>
      <c r="H888" s="1" t="str">
        <f t="shared" si="14"/>
        <v>80아파트평균전세가격</v>
      </c>
      <c r="I888" s="1" t="s">
        <v>1387</v>
      </c>
      <c r="J888" s="13">
        <v>167631.57894736843</v>
      </c>
      <c r="K888" s="13">
        <v>167657.89473684211</v>
      </c>
      <c r="L888" s="13">
        <v>167460.52631578947</v>
      </c>
      <c r="M888" s="13">
        <v>168026.31578947368</v>
      </c>
      <c r="N888" s="13">
        <v>168473.68421052632</v>
      </c>
      <c r="O888" s="13">
        <v>168460.52631578947</v>
      </c>
      <c r="P888" s="13">
        <v>168065.78947368421</v>
      </c>
      <c r="Q888" s="14">
        <v>168230.26315789475</v>
      </c>
      <c r="R888" s="14">
        <v>168467.10526315789</v>
      </c>
      <c r="S888" s="14">
        <v>167964.47368421053</v>
      </c>
      <c r="T888" s="14">
        <v>168556.57894736843</v>
      </c>
      <c r="U888" s="14">
        <v>168865.78947368421</v>
      </c>
      <c r="V888" s="14">
        <v>169234.21052631579</v>
      </c>
      <c r="W888" s="14">
        <v>168694.73684210525</v>
      </c>
      <c r="X888" s="14">
        <v>168392.10526315789</v>
      </c>
      <c r="Y888" s="14">
        <v>169714.47368421053</v>
      </c>
      <c r="Z888" s="14">
        <v>169602.63157894736</v>
      </c>
      <c r="AA888" s="14">
        <v>168800</v>
      </c>
      <c r="AB888" s="14">
        <v>170326.31578947368</v>
      </c>
      <c r="AC888" s="14">
        <v>171300</v>
      </c>
    </row>
    <row r="889" spans="1:29" s="14" customFormat="1">
      <c r="A889" s="1" t="s">
        <v>524</v>
      </c>
      <c r="B889" s="1" t="s">
        <v>533</v>
      </c>
      <c r="C889" s="1"/>
      <c r="D889" s="1" t="s">
        <v>584</v>
      </c>
      <c r="E889" s="1" t="s">
        <v>586</v>
      </c>
      <c r="F889" s="1">
        <v>81</v>
      </c>
      <c r="G889" s="1" t="s">
        <v>837</v>
      </c>
      <c r="H889" s="1" t="str">
        <f t="shared" si="14"/>
        <v>81아파트평균전세가격</v>
      </c>
      <c r="I889" s="1" t="s">
        <v>1387</v>
      </c>
      <c r="J889" s="13">
        <v>202172.72727272726</v>
      </c>
      <c r="K889" s="13">
        <v>202172.72727272726</v>
      </c>
      <c r="L889" s="13">
        <v>201272.72727272726</v>
      </c>
      <c r="M889" s="13">
        <v>200300</v>
      </c>
      <c r="N889" s="13">
        <v>198054.54545454544</v>
      </c>
      <c r="O889" s="13">
        <v>196309.09090909091</v>
      </c>
      <c r="P889" s="13">
        <v>193918.18181818182</v>
      </c>
      <c r="Q889" s="14">
        <v>193290.90909090909</v>
      </c>
      <c r="R889" s="14">
        <v>193518.18181818182</v>
      </c>
      <c r="S889" s="14">
        <v>193809.09090909091</v>
      </c>
      <c r="T889" s="14">
        <v>193590.90909090909</v>
      </c>
      <c r="U889" s="14">
        <v>193227.27272727274</v>
      </c>
      <c r="V889" s="14">
        <v>192863.63636363635</v>
      </c>
      <c r="W889" s="14">
        <v>192681.81818181818</v>
      </c>
      <c r="X889" s="14">
        <v>193227.27272727274</v>
      </c>
      <c r="Y889" s="14">
        <v>195163.63636363635</v>
      </c>
      <c r="Z889" s="14">
        <v>195781.81818181818</v>
      </c>
      <c r="AA889" s="14">
        <v>197172.72727272726</v>
      </c>
      <c r="AB889" s="14">
        <v>198063.63636363635</v>
      </c>
      <c r="AC889" s="14">
        <v>198736.36363636365</v>
      </c>
    </row>
    <row r="890" spans="1:29" s="14" customFormat="1">
      <c r="A890" s="1" t="s">
        <v>524</v>
      </c>
      <c r="B890" s="1" t="s">
        <v>533</v>
      </c>
      <c r="C890" s="1"/>
      <c r="D890" s="1" t="s">
        <v>587</v>
      </c>
      <c r="E890" s="1"/>
      <c r="F890" s="1">
        <v>82</v>
      </c>
      <c r="G890" s="1" t="s">
        <v>837</v>
      </c>
      <c r="H890" s="1" t="str">
        <f t="shared" si="14"/>
        <v>82아파트평균전세가격</v>
      </c>
      <c r="I890" s="1" t="s">
        <v>1387</v>
      </c>
      <c r="J890" s="13">
        <v>258244.74351872818</v>
      </c>
      <c r="K890" s="13">
        <v>258677.44310250651</v>
      </c>
      <c r="L890" s="13">
        <v>257437.99011654215</v>
      </c>
      <c r="M890" s="13">
        <v>256779.11729003437</v>
      </c>
      <c r="N890" s="13">
        <v>256261.47237785105</v>
      </c>
      <c r="O890" s="13">
        <v>254980.79369056466</v>
      </c>
      <c r="P890" s="13">
        <v>253566.61953404642</v>
      </c>
      <c r="Q890" s="14">
        <v>253661.49486227072</v>
      </c>
      <c r="R890" s="14">
        <v>253565.99870811059</v>
      </c>
      <c r="S890" s="14">
        <v>254076.3454985857</v>
      </c>
      <c r="T890" s="14">
        <v>254996.31362426284</v>
      </c>
      <c r="U890" s="14">
        <v>255136.45671840501</v>
      </c>
      <c r="V890" s="14">
        <v>255323.063774729</v>
      </c>
      <c r="W890" s="14">
        <v>255409.71571006463</v>
      </c>
      <c r="X890" s="14">
        <v>256544.94094175324</v>
      </c>
      <c r="Y890" s="14">
        <v>259963.71464111537</v>
      </c>
      <c r="Z890" s="14">
        <v>261069.27188823945</v>
      </c>
      <c r="AA890" s="14">
        <v>262799.16812967323</v>
      </c>
      <c r="AB890" s="14">
        <v>265346.14991172758</v>
      </c>
      <c r="AC890" s="14">
        <v>268517.94330891944</v>
      </c>
    </row>
    <row r="891" spans="1:29" s="14" customFormat="1">
      <c r="A891" s="1" t="s">
        <v>524</v>
      </c>
      <c r="B891" s="1" t="s">
        <v>533</v>
      </c>
      <c r="C891" s="1"/>
      <c r="D891" s="1" t="s">
        <v>587</v>
      </c>
      <c r="E891" s="1" t="s">
        <v>588</v>
      </c>
      <c r="F891" s="1">
        <v>83</v>
      </c>
      <c r="G891" s="1" t="s">
        <v>837</v>
      </c>
      <c r="H891" s="1" t="str">
        <f t="shared" si="14"/>
        <v>83아파트평균전세가격</v>
      </c>
      <c r="I891" s="1" t="s">
        <v>1387</v>
      </c>
      <c r="J891" s="13">
        <v>155452.38095238095</v>
      </c>
      <c r="K891" s="13">
        <v>155357.14285714287</v>
      </c>
      <c r="L891" s="13">
        <v>155285.71428571429</v>
      </c>
      <c r="M891" s="13">
        <v>154714.28571428571</v>
      </c>
      <c r="N891" s="13">
        <v>154535.71428571429</v>
      </c>
      <c r="O891" s="13">
        <v>154238.09523809524</v>
      </c>
      <c r="P891" s="13">
        <v>152445.23809523811</v>
      </c>
      <c r="Q891" s="14">
        <v>152140.47619047618</v>
      </c>
      <c r="R891" s="14">
        <v>151735.71428571429</v>
      </c>
      <c r="S891" s="14">
        <v>151402.38095238095</v>
      </c>
      <c r="T891" s="14">
        <v>151473.80952380953</v>
      </c>
      <c r="U891" s="14">
        <v>151283.33333333334</v>
      </c>
      <c r="V891" s="14">
        <v>151283.33333333334</v>
      </c>
      <c r="W891" s="14">
        <v>151045.23809523811</v>
      </c>
      <c r="X891" s="14">
        <v>151283.33333333334</v>
      </c>
      <c r="Y891" s="14">
        <v>153640.47619047618</v>
      </c>
      <c r="Z891" s="14">
        <v>153714.28571428571</v>
      </c>
      <c r="AA891" s="14">
        <v>153595.23809523811</v>
      </c>
      <c r="AB891" s="14">
        <v>153547.61904761905</v>
      </c>
      <c r="AC891" s="14">
        <v>153857.14285714287</v>
      </c>
    </row>
    <row r="892" spans="1:29" s="14" customFormat="1">
      <c r="A892" s="1" t="s">
        <v>524</v>
      </c>
      <c r="B892" s="1" t="s">
        <v>533</v>
      </c>
      <c r="C892" s="1"/>
      <c r="D892" s="1" t="s">
        <v>587</v>
      </c>
      <c r="E892" s="1" t="s">
        <v>589</v>
      </c>
      <c r="F892" s="1">
        <v>84</v>
      </c>
      <c r="G892" s="1" t="s">
        <v>837</v>
      </c>
      <c r="H892" s="1" t="str">
        <f t="shared" si="14"/>
        <v>84아파트평균전세가격</v>
      </c>
      <c r="I892" s="1" t="s">
        <v>1387</v>
      </c>
      <c r="J892" s="13">
        <v>151444.44444444444</v>
      </c>
      <c r="K892" s="13">
        <v>151425.92592592593</v>
      </c>
      <c r="L892" s="13">
        <v>151148.14814814815</v>
      </c>
      <c r="M892" s="13">
        <v>150914.8148148148</v>
      </c>
      <c r="N892" s="13">
        <v>150624.07407407407</v>
      </c>
      <c r="O892" s="13">
        <v>150274.07407407407</v>
      </c>
      <c r="P892" s="13">
        <v>149896.29629629629</v>
      </c>
      <c r="Q892" s="14">
        <v>149744.44444444444</v>
      </c>
      <c r="R892" s="14">
        <v>149133.33333333334</v>
      </c>
      <c r="S892" s="14">
        <v>149670.37037037036</v>
      </c>
      <c r="T892" s="14">
        <v>149670.37037037036</v>
      </c>
      <c r="U892" s="14">
        <v>149762.96296296295</v>
      </c>
      <c r="V892" s="14">
        <v>150207.40740740742</v>
      </c>
      <c r="W892" s="14">
        <v>150022.22222222222</v>
      </c>
      <c r="X892" s="14">
        <v>150133.33333333334</v>
      </c>
      <c r="Y892" s="14">
        <v>151522.22222222222</v>
      </c>
      <c r="Z892" s="14">
        <v>151907.40740740742</v>
      </c>
      <c r="AA892" s="14">
        <v>152185.1851851852</v>
      </c>
      <c r="AB892" s="14">
        <v>152666.66666666666</v>
      </c>
      <c r="AC892" s="14">
        <v>153870.37037037036</v>
      </c>
    </row>
    <row r="893" spans="1:29" s="14" customFormat="1">
      <c r="A893" s="1" t="s">
        <v>524</v>
      </c>
      <c r="B893" s="1" t="s">
        <v>533</v>
      </c>
      <c r="C893" s="1"/>
      <c r="D893" s="1" t="s">
        <v>587</v>
      </c>
      <c r="E893" s="1" t="s">
        <v>590</v>
      </c>
      <c r="F893" s="1">
        <v>85</v>
      </c>
      <c r="G893" s="1" t="s">
        <v>837</v>
      </c>
      <c r="H893" s="1" t="str">
        <f t="shared" si="14"/>
        <v>85아파트평균전세가격</v>
      </c>
      <c r="I893" s="1" t="s">
        <v>1387</v>
      </c>
      <c r="J893" s="13">
        <v>288722.22222222225</v>
      </c>
      <c r="K893" s="13">
        <v>289293.65079365077</v>
      </c>
      <c r="L893" s="13">
        <v>287753.96825396823</v>
      </c>
      <c r="M893" s="13">
        <v>287007.93650793651</v>
      </c>
      <c r="N893" s="13">
        <v>286412.6984126984</v>
      </c>
      <c r="O893" s="13">
        <v>284857.14285714284</v>
      </c>
      <c r="P893" s="13">
        <v>283293.65079365077</v>
      </c>
      <c r="Q893" s="14">
        <v>283476.19047619047</v>
      </c>
      <c r="R893" s="14">
        <v>283507.93650793651</v>
      </c>
      <c r="S893" s="14">
        <v>284103.17460317462</v>
      </c>
      <c r="T893" s="14">
        <v>285281.74603174604</v>
      </c>
      <c r="U893" s="14">
        <v>285384.92063492065</v>
      </c>
      <c r="V893" s="14">
        <v>285543.65079365077</v>
      </c>
      <c r="W893" s="14">
        <v>285714.28571428574</v>
      </c>
      <c r="X893" s="14">
        <v>287131.74603174604</v>
      </c>
      <c r="Y893" s="14">
        <v>291034.92063492065</v>
      </c>
      <c r="Z893" s="14">
        <v>292380.95238095237</v>
      </c>
      <c r="AA893" s="14">
        <v>294571.42857142858</v>
      </c>
      <c r="AB893" s="14">
        <v>297769.84126984124</v>
      </c>
      <c r="AC893" s="14">
        <v>301603.17460317462</v>
      </c>
    </row>
    <row r="894" spans="1:29" s="14" customFormat="1">
      <c r="A894" s="1" t="s">
        <v>524</v>
      </c>
      <c r="B894" s="1" t="s">
        <v>533</v>
      </c>
      <c r="C894" s="1"/>
      <c r="D894" s="1" t="s">
        <v>591</v>
      </c>
      <c r="E894" s="1"/>
      <c r="F894" s="1">
        <v>86</v>
      </c>
      <c r="G894" s="1" t="s">
        <v>837</v>
      </c>
      <c r="H894" s="1" t="str">
        <f t="shared" si="14"/>
        <v>86아파트평균전세가격</v>
      </c>
      <c r="I894" s="1" t="s">
        <v>1387</v>
      </c>
      <c r="J894" s="13">
        <v>185510.41666666666</v>
      </c>
      <c r="K894" s="13">
        <v>186083.33333333334</v>
      </c>
      <c r="L894" s="13">
        <v>186083.33333333334</v>
      </c>
      <c r="M894" s="13">
        <v>186062.5</v>
      </c>
      <c r="N894" s="13">
        <v>186062.5</v>
      </c>
      <c r="O894" s="13">
        <v>185843.75</v>
      </c>
      <c r="P894" s="13">
        <v>183343.75</v>
      </c>
      <c r="Q894" s="14">
        <v>180562.5</v>
      </c>
      <c r="R894" s="14">
        <v>178833.33333333334</v>
      </c>
      <c r="S894" s="14">
        <v>177354.16666666666</v>
      </c>
      <c r="T894" s="14">
        <v>175166.66666666666</v>
      </c>
      <c r="U894" s="14">
        <v>172208.33333333334</v>
      </c>
      <c r="V894" s="14">
        <v>171520.83333333334</v>
      </c>
      <c r="W894" s="14">
        <v>171250</v>
      </c>
      <c r="X894" s="14">
        <v>172020.83333333334</v>
      </c>
      <c r="Y894" s="14">
        <v>174104.16666666666</v>
      </c>
      <c r="Z894" s="14">
        <v>174947.91666666666</v>
      </c>
      <c r="AA894" s="14">
        <v>175947.91666666666</v>
      </c>
      <c r="AB894" s="14">
        <v>175895.83333333334</v>
      </c>
      <c r="AC894" s="14">
        <v>176500</v>
      </c>
    </row>
    <row r="895" spans="1:29" s="14" customFormat="1">
      <c r="A895" s="1" t="s">
        <v>524</v>
      </c>
      <c r="B895" s="1" t="s">
        <v>533</v>
      </c>
      <c r="C895" s="1"/>
      <c r="D895" s="1" t="s">
        <v>592</v>
      </c>
      <c r="E895" s="1"/>
      <c r="F895" s="1">
        <v>87</v>
      </c>
      <c r="G895" s="1" t="s">
        <v>837</v>
      </c>
      <c r="H895" s="1" t="str">
        <f t="shared" si="14"/>
        <v>87아파트평균전세가격</v>
      </c>
      <c r="I895" s="1" t="s">
        <v>1387</v>
      </c>
      <c r="J895" s="13">
        <v>194825.21505650959</v>
      </c>
      <c r="K895" s="13">
        <v>195372.09005650959</v>
      </c>
      <c r="L895" s="13">
        <v>195468.07239346614</v>
      </c>
      <c r="M895" s="13">
        <v>195389.94739346614</v>
      </c>
      <c r="N895" s="13">
        <v>195218.07239346614</v>
      </c>
      <c r="O895" s="13">
        <v>194859.81356194441</v>
      </c>
      <c r="P895" s="13">
        <v>194359.81356194441</v>
      </c>
      <c r="Q895" s="14">
        <v>194187.49213337296</v>
      </c>
      <c r="R895" s="14">
        <v>193770.3335360557</v>
      </c>
      <c r="S895" s="14">
        <v>193869.31238482558</v>
      </c>
      <c r="T895" s="14">
        <v>193473.078125</v>
      </c>
      <c r="U895" s="14">
        <v>192171.875</v>
      </c>
      <c r="V895" s="14">
        <v>189343.75</v>
      </c>
      <c r="W895" s="14">
        <v>188140.625</v>
      </c>
      <c r="X895" s="14">
        <v>191796.875</v>
      </c>
      <c r="Y895" s="14">
        <v>193984.375</v>
      </c>
      <c r="Z895" s="14">
        <v>197015.625</v>
      </c>
      <c r="AA895" s="14">
        <v>200281.25</v>
      </c>
      <c r="AB895" s="14">
        <v>204109.375</v>
      </c>
      <c r="AC895" s="14">
        <v>210718.75</v>
      </c>
    </row>
    <row r="896" spans="1:29" s="14" customFormat="1">
      <c r="A896" s="1" t="s">
        <v>524</v>
      </c>
      <c r="B896" s="1" t="s">
        <v>533</v>
      </c>
      <c r="C896" s="1" t="s">
        <v>535</v>
      </c>
      <c r="D896" s="1"/>
      <c r="E896" s="1"/>
      <c r="F896" s="1">
        <v>88</v>
      </c>
      <c r="G896" s="1" t="s">
        <v>837</v>
      </c>
      <c r="H896" s="1" t="str">
        <f t="shared" si="14"/>
        <v>88아파트평균전세가격</v>
      </c>
      <c r="I896" s="1" t="s">
        <v>1387</v>
      </c>
      <c r="J896" s="13">
        <v>166520.0581030715</v>
      </c>
      <c r="K896" s="13">
        <v>166416.53872993914</v>
      </c>
      <c r="L896" s="13">
        <v>165630.11850048616</v>
      </c>
      <c r="M896" s="13">
        <v>164987.72467041179</v>
      </c>
      <c r="N896" s="13">
        <v>164657.23783850268</v>
      </c>
      <c r="O896" s="13">
        <v>164236.70225734168</v>
      </c>
      <c r="P896" s="13">
        <v>164066.12720482441</v>
      </c>
      <c r="Q896" s="14">
        <v>163539.46622809739</v>
      </c>
      <c r="R896" s="14">
        <v>163488.59121373095</v>
      </c>
      <c r="S896" s="14">
        <v>164397.1510039448</v>
      </c>
      <c r="T896" s="14">
        <v>165098.28025788075</v>
      </c>
      <c r="U896" s="14">
        <v>165363.74669953715</v>
      </c>
      <c r="V896" s="14">
        <v>165844.33442541078</v>
      </c>
      <c r="W896" s="14">
        <v>166231.08503060171</v>
      </c>
      <c r="X896" s="14">
        <v>167009.80534898845</v>
      </c>
      <c r="Y896" s="14">
        <v>168552.88290175074</v>
      </c>
      <c r="Z896" s="14">
        <v>169239.10915837131</v>
      </c>
      <c r="AA896" s="14">
        <v>170018.71400776127</v>
      </c>
      <c r="AB896" s="14">
        <v>170446.18592100253</v>
      </c>
      <c r="AC896" s="14">
        <v>171377.06682108427</v>
      </c>
    </row>
    <row r="897" spans="1:29" s="14" customFormat="1">
      <c r="A897" s="1" t="s">
        <v>524</v>
      </c>
      <c r="B897" s="1" t="s">
        <v>533</v>
      </c>
      <c r="C897" s="1"/>
      <c r="D897" s="1" t="s">
        <v>593</v>
      </c>
      <c r="E897" s="1"/>
      <c r="F897" s="1">
        <v>89</v>
      </c>
      <c r="G897" s="1" t="s">
        <v>837</v>
      </c>
      <c r="H897" s="1" t="str">
        <f t="shared" si="14"/>
        <v>89아파트평균전세가격</v>
      </c>
      <c r="I897" s="1" t="s">
        <v>1387</v>
      </c>
      <c r="J897" s="13">
        <v>83878.378378378373</v>
      </c>
      <c r="K897" s="13">
        <v>83878.378378378373</v>
      </c>
      <c r="L897" s="13">
        <v>84364.864864864867</v>
      </c>
      <c r="M897" s="13">
        <v>84567.567567567574</v>
      </c>
      <c r="N897" s="13">
        <v>85013.513513513521</v>
      </c>
      <c r="O897" s="13">
        <v>85270.270270270266</v>
      </c>
      <c r="P897" s="13">
        <v>85540.540540540547</v>
      </c>
      <c r="Q897" s="14">
        <v>85581.08108108108</v>
      </c>
      <c r="R897" s="14">
        <v>86452.702702702707</v>
      </c>
      <c r="S897" s="14">
        <v>86932.432432432426</v>
      </c>
      <c r="T897" s="14">
        <v>87168.91891891892</v>
      </c>
      <c r="U897" s="14">
        <v>87439.189189189186</v>
      </c>
      <c r="V897" s="14">
        <v>88074.32432432432</v>
      </c>
      <c r="W897" s="14">
        <v>88614.864864864867</v>
      </c>
      <c r="X897" s="14">
        <v>89114.864864864867</v>
      </c>
      <c r="Y897" s="14">
        <v>90101.351351351346</v>
      </c>
      <c r="Z897" s="14">
        <v>90574.32432432432</v>
      </c>
      <c r="AA897" s="14">
        <v>91709.459459459453</v>
      </c>
      <c r="AB897" s="14">
        <v>92641.891891891893</v>
      </c>
      <c r="AC897" s="14">
        <v>93500</v>
      </c>
    </row>
    <row r="898" spans="1:29" s="14" customFormat="1">
      <c r="A898" s="1" t="s">
        <v>524</v>
      </c>
      <c r="B898" s="1" t="s">
        <v>533</v>
      </c>
      <c r="C898" s="1"/>
      <c r="D898" s="1" t="s">
        <v>594</v>
      </c>
      <c r="E898" s="1"/>
      <c r="F898" s="1">
        <v>90</v>
      </c>
      <c r="G898" s="1" t="s">
        <v>837</v>
      </c>
      <c r="H898" s="1" t="str">
        <f t="shared" si="14"/>
        <v>90아파트평균전세가격</v>
      </c>
      <c r="I898" s="1" t="s">
        <v>1387</v>
      </c>
      <c r="J898" s="13">
        <v>188744.14000092106</v>
      </c>
      <c r="K898" s="13">
        <v>188667.22922417126</v>
      </c>
      <c r="L898" s="13">
        <v>187901.18933284949</v>
      </c>
      <c r="M898" s="13">
        <v>187466.5836649049</v>
      </c>
      <c r="N898" s="13">
        <v>187405.11137811467</v>
      </c>
      <c r="O898" s="13">
        <v>186845.00673093894</v>
      </c>
      <c r="P898" s="13">
        <v>186573.60657312238</v>
      </c>
      <c r="Q898" s="14">
        <v>185579.61952072155</v>
      </c>
      <c r="R898" s="14">
        <v>185421.0798111672</v>
      </c>
      <c r="S898" s="14">
        <v>186427.26810842461</v>
      </c>
      <c r="T898" s="14">
        <v>187199.74778187746</v>
      </c>
      <c r="U898" s="14">
        <v>187712.62436166336</v>
      </c>
      <c r="V898" s="14">
        <v>188204.60121063763</v>
      </c>
      <c r="W898" s="14">
        <v>188644.50471064742</v>
      </c>
      <c r="X898" s="14">
        <v>189710.20323126137</v>
      </c>
      <c r="Y898" s="14">
        <v>191764.98811706295</v>
      </c>
      <c r="Z898" s="14">
        <v>192423.76389707491</v>
      </c>
      <c r="AA898" s="14">
        <v>193171.72078639106</v>
      </c>
      <c r="AB898" s="14">
        <v>193707.41219108639</v>
      </c>
      <c r="AC898" s="14">
        <v>194023.57289281761</v>
      </c>
    </row>
    <row r="899" spans="1:29" s="14" customFormat="1">
      <c r="A899" s="1" t="s">
        <v>524</v>
      </c>
      <c r="B899" s="1" t="s">
        <v>533</v>
      </c>
      <c r="C899" s="1"/>
      <c r="D899" s="1" t="s">
        <v>594</v>
      </c>
      <c r="E899" s="1" t="s">
        <v>595</v>
      </c>
      <c r="F899" s="1">
        <v>91</v>
      </c>
      <c r="G899" s="1" t="s">
        <v>837</v>
      </c>
      <c r="H899" s="1" t="str">
        <f t="shared" si="14"/>
        <v>91아파트평균전세가격</v>
      </c>
      <c r="I899" s="1" t="s">
        <v>1387</v>
      </c>
      <c r="J899" s="13">
        <v>114948.27586206897</v>
      </c>
      <c r="K899" s="13">
        <v>114948.27586206897</v>
      </c>
      <c r="L899" s="13">
        <v>115120.68965517242</v>
      </c>
      <c r="M899" s="13">
        <v>115120.68965517242</v>
      </c>
      <c r="N899" s="13">
        <v>115620.68965517242</v>
      </c>
      <c r="O899" s="13">
        <v>115379.31034482758</v>
      </c>
      <c r="P899" s="13">
        <v>115379.31034482758</v>
      </c>
      <c r="Q899" s="14">
        <v>115260.3448275862</v>
      </c>
      <c r="R899" s="14">
        <v>115363.79310344828</v>
      </c>
      <c r="S899" s="14">
        <v>115025.86206896552</v>
      </c>
      <c r="T899" s="14">
        <v>116775.86206896552</v>
      </c>
      <c r="U899" s="14">
        <v>116836.20689655172</v>
      </c>
      <c r="V899" s="14">
        <v>116560.3448275862</v>
      </c>
      <c r="W899" s="14">
        <v>116387.93103448275</v>
      </c>
      <c r="X899" s="14">
        <v>116732.75862068965</v>
      </c>
      <c r="Y899" s="14">
        <v>116520.68965517242</v>
      </c>
      <c r="Z899" s="14">
        <v>115882.75862068965</v>
      </c>
      <c r="AA899" s="14">
        <v>116141.37931034483</v>
      </c>
      <c r="AB899" s="14">
        <v>115120.68965517242</v>
      </c>
      <c r="AC899" s="14">
        <v>115172.41379310345</v>
      </c>
    </row>
    <row r="900" spans="1:29" s="14" customFormat="1">
      <c r="A900" s="1" t="s">
        <v>524</v>
      </c>
      <c r="B900" s="1" t="s">
        <v>533</v>
      </c>
      <c r="C900" s="1"/>
      <c r="D900" s="1" t="s">
        <v>594</v>
      </c>
      <c r="E900" s="1" t="s">
        <v>596</v>
      </c>
      <c r="F900" s="1">
        <v>92</v>
      </c>
      <c r="G900" s="1" t="s">
        <v>837</v>
      </c>
      <c r="H900" s="1" t="str">
        <f t="shared" si="14"/>
        <v>92아파트평균전세가격</v>
      </c>
      <c r="I900" s="1" t="s">
        <v>1387</v>
      </c>
      <c r="J900" s="13">
        <v>176412.28070175438</v>
      </c>
      <c r="K900" s="13">
        <v>176324.56140350876</v>
      </c>
      <c r="L900" s="13">
        <v>176271.9298245614</v>
      </c>
      <c r="M900" s="13">
        <v>176131.57894736843</v>
      </c>
      <c r="N900" s="13">
        <v>176131.57894736843</v>
      </c>
      <c r="O900" s="13">
        <v>175957.34210526315</v>
      </c>
      <c r="P900" s="13">
        <v>175952.41228070174</v>
      </c>
      <c r="Q900" s="14">
        <v>174995.08771929826</v>
      </c>
      <c r="R900" s="14">
        <v>174520.17543859649</v>
      </c>
      <c r="S900" s="14">
        <v>175100</v>
      </c>
      <c r="T900" s="14">
        <v>175642.10526315789</v>
      </c>
      <c r="U900" s="14">
        <v>175535.08771929826</v>
      </c>
      <c r="V900" s="14">
        <v>175399.12280701756</v>
      </c>
      <c r="W900" s="14">
        <v>175206.14035087719</v>
      </c>
      <c r="X900" s="14">
        <v>175521.9298245614</v>
      </c>
      <c r="Y900" s="14">
        <v>175802.63157894736</v>
      </c>
      <c r="Z900" s="14">
        <v>175973.68421052632</v>
      </c>
      <c r="AA900" s="14">
        <v>176096.49122807017</v>
      </c>
      <c r="AB900" s="14">
        <v>176456.14035087719</v>
      </c>
      <c r="AC900" s="14">
        <v>176842.10526315789</v>
      </c>
    </row>
    <row r="901" spans="1:29" s="14" customFormat="1">
      <c r="A901" s="1" t="s">
        <v>524</v>
      </c>
      <c r="B901" s="1" t="s">
        <v>533</v>
      </c>
      <c r="C901" s="1"/>
      <c r="D901" s="1" t="s">
        <v>594</v>
      </c>
      <c r="E901" s="1" t="s">
        <v>597</v>
      </c>
      <c r="F901" s="1">
        <v>93</v>
      </c>
      <c r="G901" s="1" t="s">
        <v>837</v>
      </c>
      <c r="H901" s="1" t="str">
        <f t="shared" si="14"/>
        <v>93아파트평균전세가격</v>
      </c>
      <c r="I901" s="1" t="s">
        <v>1387</v>
      </c>
      <c r="J901" s="13">
        <v>218186.44067796611</v>
      </c>
      <c r="K901" s="13">
        <v>218101.69491525425</v>
      </c>
      <c r="L901" s="13">
        <v>216423.72881355931</v>
      </c>
      <c r="M901" s="13">
        <v>215601.69491525425</v>
      </c>
      <c r="N901" s="13">
        <v>215347.45762711865</v>
      </c>
      <c r="O901" s="13">
        <v>214338.98305084746</v>
      </c>
      <c r="P901" s="13">
        <v>213745.7627118644</v>
      </c>
      <c r="Q901" s="14">
        <v>212508.4745762712</v>
      </c>
      <c r="R901" s="14">
        <v>212593.22033898305</v>
      </c>
      <c r="S901" s="14">
        <v>214330.50847457626</v>
      </c>
      <c r="T901" s="14">
        <v>215093.22033898305</v>
      </c>
      <c r="U901" s="14">
        <v>216271.18644067796</v>
      </c>
      <c r="V901" s="14">
        <v>217542.37288135593</v>
      </c>
      <c r="W901" s="14">
        <v>218728.81355932204</v>
      </c>
      <c r="X901" s="14">
        <v>220677.96610169491</v>
      </c>
      <c r="Y901" s="14">
        <v>224957.62711864407</v>
      </c>
      <c r="Z901" s="14">
        <v>226389.83050847458</v>
      </c>
      <c r="AA901" s="14">
        <v>227847.45762711865</v>
      </c>
      <c r="AB901" s="14">
        <v>228923.72881355931</v>
      </c>
      <c r="AC901" s="14">
        <v>229237.28813559323</v>
      </c>
    </row>
    <row r="902" spans="1:29" s="14" customFormat="1">
      <c r="A902" s="1" t="s">
        <v>524</v>
      </c>
      <c r="B902" s="1" t="s">
        <v>533</v>
      </c>
      <c r="C902" s="1"/>
      <c r="D902" s="1" t="s">
        <v>598</v>
      </c>
      <c r="E902" s="1"/>
      <c r="F902" s="1">
        <v>94</v>
      </c>
      <c r="G902" s="1" t="s">
        <v>837</v>
      </c>
      <c r="H902" s="1" t="str">
        <f t="shared" si="14"/>
        <v>94아파트평균전세가격</v>
      </c>
      <c r="I902" s="1" t="s">
        <v>1387</v>
      </c>
      <c r="J902" s="13">
        <v>154470.37138722034</v>
      </c>
      <c r="K902" s="13">
        <v>154322.80257033353</v>
      </c>
      <c r="L902" s="13">
        <v>153328.00621849654</v>
      </c>
      <c r="M902" s="13">
        <v>152336.25694915981</v>
      </c>
      <c r="N902" s="13">
        <v>151599.95361471278</v>
      </c>
      <c r="O902" s="13">
        <v>151231.9309303464</v>
      </c>
      <c r="P902" s="13">
        <v>151106.37749353389</v>
      </c>
      <c r="Q902" s="14">
        <v>151004.36300055872</v>
      </c>
      <c r="R902" s="14">
        <v>150935.46909218031</v>
      </c>
      <c r="S902" s="14">
        <v>151800.72163040185</v>
      </c>
      <c r="T902" s="14">
        <v>152492.32795234022</v>
      </c>
      <c r="U902" s="14">
        <v>152899.36888807488</v>
      </c>
      <c r="V902" s="14">
        <v>153347.46918928792</v>
      </c>
      <c r="W902" s="14">
        <v>153658.95026781398</v>
      </c>
      <c r="X902" s="14">
        <v>154180.49372181564</v>
      </c>
      <c r="Y902" s="14">
        <v>155273.02203951014</v>
      </c>
      <c r="Z902" s="14">
        <v>156016.12618047828</v>
      </c>
      <c r="AA902" s="14">
        <v>156780.39484787072</v>
      </c>
      <c r="AB902" s="14">
        <v>157028.80708226538</v>
      </c>
      <c r="AC902" s="14">
        <v>158600.68783632456</v>
      </c>
    </row>
    <row r="903" spans="1:29" s="14" customFormat="1">
      <c r="A903" s="1" t="s">
        <v>524</v>
      </c>
      <c r="B903" s="1" t="s">
        <v>533</v>
      </c>
      <c r="C903" s="1"/>
      <c r="D903" s="1" t="s">
        <v>598</v>
      </c>
      <c r="E903" s="1" t="s">
        <v>599</v>
      </c>
      <c r="F903" s="1">
        <v>95</v>
      </c>
      <c r="G903" s="1" t="s">
        <v>837</v>
      </c>
      <c r="H903" s="1" t="str">
        <f t="shared" si="14"/>
        <v>95아파트평균전세가격</v>
      </c>
      <c r="I903" s="1" t="s">
        <v>1387</v>
      </c>
      <c r="J903" s="13">
        <v>156238.61946331349</v>
      </c>
      <c r="K903" s="13">
        <v>156095.85603835454</v>
      </c>
      <c r="L903" s="13">
        <v>155440.56331131485</v>
      </c>
      <c r="M903" s="13">
        <v>155271.95866015204</v>
      </c>
      <c r="N903" s="13">
        <v>155155.67959038459</v>
      </c>
      <c r="O903" s="13">
        <v>154731.26098573345</v>
      </c>
      <c r="P903" s="13">
        <v>154303.52775113881</v>
      </c>
      <c r="Q903" s="14">
        <v>153843.84253365974</v>
      </c>
      <c r="R903" s="14">
        <v>153624.82806849296</v>
      </c>
      <c r="S903" s="14">
        <v>154349.62956504183</v>
      </c>
      <c r="T903" s="14">
        <v>154975.97674418605</v>
      </c>
      <c r="U903" s="14">
        <v>155206.97674418605</v>
      </c>
      <c r="V903" s="14">
        <v>155231.39534883722</v>
      </c>
      <c r="W903" s="14">
        <v>155103.48837209304</v>
      </c>
      <c r="X903" s="14">
        <v>155225.58139534883</v>
      </c>
      <c r="Y903" s="14">
        <v>155395.34883720931</v>
      </c>
      <c r="Z903" s="14">
        <v>155441.86046511628</v>
      </c>
      <c r="AA903" s="14">
        <v>155412.79069767441</v>
      </c>
      <c r="AB903" s="14">
        <v>155296.51162790696</v>
      </c>
      <c r="AC903" s="14">
        <v>155401.16279069768</v>
      </c>
    </row>
    <row r="904" spans="1:29" s="14" customFormat="1">
      <c r="A904" s="1" t="s">
        <v>524</v>
      </c>
      <c r="B904" s="1" t="s">
        <v>533</v>
      </c>
      <c r="C904" s="1"/>
      <c r="D904" s="1" t="s">
        <v>598</v>
      </c>
      <c r="E904" s="1" t="s">
        <v>600</v>
      </c>
      <c r="F904" s="1">
        <v>96</v>
      </c>
      <c r="G904" s="1" t="s">
        <v>837</v>
      </c>
      <c r="H904" s="1" t="str">
        <f t="shared" si="14"/>
        <v>96아파트평균전세가격</v>
      </c>
      <c r="I904" s="1" t="s">
        <v>1387</v>
      </c>
      <c r="J904" s="13">
        <v>136110.27050798986</v>
      </c>
      <c r="K904" s="13">
        <v>136132.95879957144</v>
      </c>
      <c r="L904" s="13">
        <v>133540.17090067681</v>
      </c>
      <c r="M904" s="13">
        <v>132944.9328054387</v>
      </c>
      <c r="N904" s="13">
        <v>132468.74232924823</v>
      </c>
      <c r="O904" s="13">
        <v>132135.40899591488</v>
      </c>
      <c r="P904" s="13">
        <v>132123.50423401012</v>
      </c>
      <c r="Q904" s="14">
        <v>131790.17090067681</v>
      </c>
      <c r="R904" s="14">
        <v>131955.50860322797</v>
      </c>
      <c r="S904" s="14">
        <v>132482.73536895675</v>
      </c>
      <c r="T904" s="14">
        <v>132641.09523809524</v>
      </c>
      <c r="U904" s="14">
        <v>132880.95238095237</v>
      </c>
      <c r="V904" s="14">
        <v>133107.14285714287</v>
      </c>
      <c r="W904" s="14">
        <v>133452.38095238095</v>
      </c>
      <c r="X904" s="14">
        <v>134196.42857142858</v>
      </c>
      <c r="Y904" s="14">
        <v>135375</v>
      </c>
      <c r="Z904" s="14">
        <v>136327.38095238095</v>
      </c>
      <c r="AA904" s="14">
        <v>137214.28571428571</v>
      </c>
      <c r="AB904" s="14">
        <v>137619.04761904763</v>
      </c>
      <c r="AC904" s="14">
        <v>138404.76190476189</v>
      </c>
    </row>
    <row r="905" spans="1:29" s="14" customFormat="1">
      <c r="A905" s="1" t="s">
        <v>524</v>
      </c>
      <c r="B905" s="1" t="s">
        <v>533</v>
      </c>
      <c r="C905" s="1"/>
      <c r="D905" s="1" t="s">
        <v>598</v>
      </c>
      <c r="E905" s="1" t="s">
        <v>601</v>
      </c>
      <c r="F905" s="1">
        <v>97</v>
      </c>
      <c r="G905" s="1" t="s">
        <v>837</v>
      </c>
      <c r="H905" s="1" t="str">
        <f t="shared" si="14"/>
        <v>97아파트평균전세가격</v>
      </c>
      <c r="I905" s="1" t="s">
        <v>1387</v>
      </c>
      <c r="J905" s="13">
        <v>155775.55803571429</v>
      </c>
      <c r="K905" s="13">
        <v>155267.50956632654</v>
      </c>
      <c r="L905" s="13">
        <v>155580.00956632654</v>
      </c>
      <c r="M905" s="13">
        <v>154893.45663265308</v>
      </c>
      <c r="N905" s="13">
        <v>153316.27869897959</v>
      </c>
      <c r="O905" s="13">
        <v>153113.15369897959</v>
      </c>
      <c r="P905" s="13">
        <v>153316.27869897959</v>
      </c>
      <c r="Q905" s="14">
        <v>154160.02869897959</v>
      </c>
      <c r="R905" s="14">
        <v>154130.80994897959</v>
      </c>
      <c r="S905" s="14">
        <v>154409.55038265305</v>
      </c>
      <c r="T905" s="14">
        <v>154892.03125</v>
      </c>
      <c r="U905" s="14">
        <v>155827.34375</v>
      </c>
      <c r="V905" s="14">
        <v>156783.59375</v>
      </c>
      <c r="W905" s="14">
        <v>157364.84375</v>
      </c>
      <c r="X905" s="14">
        <v>157763.28125</v>
      </c>
      <c r="Y905" s="14">
        <v>160478.90625</v>
      </c>
      <c r="Z905" s="14">
        <v>161714.0625</v>
      </c>
      <c r="AA905" s="14">
        <v>163206.25</v>
      </c>
      <c r="AB905" s="14">
        <v>163300</v>
      </c>
      <c r="AC905" s="14">
        <v>165226.5625</v>
      </c>
    </row>
    <row r="906" spans="1:29" s="14" customFormat="1">
      <c r="A906" s="1" t="s">
        <v>524</v>
      </c>
      <c r="B906" s="1" t="s">
        <v>533</v>
      </c>
      <c r="C906" s="1"/>
      <c r="D906" s="1" t="s">
        <v>598</v>
      </c>
      <c r="E906" s="1" t="s">
        <v>602</v>
      </c>
      <c r="F906" s="1">
        <v>98</v>
      </c>
      <c r="G906" s="1" t="s">
        <v>837</v>
      </c>
      <c r="H906" s="1" t="str">
        <f t="shared" si="14"/>
        <v>98아파트평균전세가격</v>
      </c>
      <c r="I906" s="1" t="s">
        <v>1387</v>
      </c>
      <c r="J906" s="13">
        <v>165680.12296329756</v>
      </c>
      <c r="K906" s="13">
        <v>165557.23837831733</v>
      </c>
      <c r="L906" s="13">
        <v>164907.23837831733</v>
      </c>
      <c r="M906" s="13">
        <v>162901.3537933371</v>
      </c>
      <c r="N906" s="13">
        <v>161871.90922190854</v>
      </c>
      <c r="O906" s="13">
        <v>161452.46465047996</v>
      </c>
      <c r="P906" s="13">
        <v>161332.46465047996</v>
      </c>
      <c r="Q906" s="14">
        <v>161266.5800654997</v>
      </c>
      <c r="R906" s="14">
        <v>161125.25090909092</v>
      </c>
      <c r="S906" s="14">
        <v>162577.02007905138</v>
      </c>
      <c r="T906" s="14">
        <v>163782.32</v>
      </c>
      <c r="U906" s="14">
        <v>165640</v>
      </c>
      <c r="V906" s="14">
        <v>166360</v>
      </c>
      <c r="W906" s="14">
        <v>166850</v>
      </c>
      <c r="X906" s="14">
        <v>167530</v>
      </c>
      <c r="Y906" s="14">
        <v>168570</v>
      </c>
      <c r="Z906" s="14">
        <v>169450</v>
      </c>
      <c r="AA906" s="14">
        <v>170394</v>
      </c>
      <c r="AB906" s="14">
        <v>170840</v>
      </c>
      <c r="AC906" s="14">
        <v>173920</v>
      </c>
    </row>
    <row r="907" spans="1:29" s="14" customFormat="1">
      <c r="A907" s="1" t="s">
        <v>524</v>
      </c>
      <c r="B907" s="1" t="s">
        <v>533</v>
      </c>
      <c r="C907" s="1" t="s">
        <v>536</v>
      </c>
      <c r="D907" s="1"/>
      <c r="E907" s="1"/>
      <c r="F907" s="1">
        <v>99</v>
      </c>
      <c r="G907" s="1" t="s">
        <v>837</v>
      </c>
      <c r="H907" s="1" t="str">
        <f t="shared" si="14"/>
        <v>99아파트평균전세가격</v>
      </c>
      <c r="I907" s="1" t="s">
        <v>1387</v>
      </c>
      <c r="J907" s="13">
        <v>139124.05775590558</v>
      </c>
      <c r="K907" s="13">
        <v>139247.23646813008</v>
      </c>
      <c r="L907" s="13">
        <v>139054.21624483337</v>
      </c>
      <c r="M907" s="13">
        <v>139268.92809475234</v>
      </c>
      <c r="N907" s="13">
        <v>139079.20130904368</v>
      </c>
      <c r="O907" s="13">
        <v>138928.44255883584</v>
      </c>
      <c r="P907" s="13">
        <v>138574.22525620749</v>
      </c>
      <c r="Q907" s="14">
        <v>138220.15068578362</v>
      </c>
      <c r="R907" s="14">
        <v>139059.86252653971</v>
      </c>
      <c r="S907" s="14">
        <v>139962.17702890805</v>
      </c>
      <c r="T907" s="14">
        <v>140449.20610077787</v>
      </c>
      <c r="U907" s="14">
        <v>140544.34073760448</v>
      </c>
      <c r="V907" s="14">
        <v>141147.74992167638</v>
      </c>
      <c r="W907" s="14">
        <v>141410.17000558937</v>
      </c>
      <c r="X907" s="14">
        <v>142231.41470355433</v>
      </c>
      <c r="Y907" s="14">
        <v>143146.51342581213</v>
      </c>
      <c r="Z907" s="14">
        <v>143773.46874974904</v>
      </c>
      <c r="AA907" s="14">
        <v>144145.11111670034</v>
      </c>
      <c r="AB907" s="14">
        <v>144692.16742539275</v>
      </c>
      <c r="AC907" s="14">
        <v>145980.69267668171</v>
      </c>
    </row>
    <row r="908" spans="1:29" s="14" customFormat="1">
      <c r="A908" s="1" t="s">
        <v>524</v>
      </c>
      <c r="B908" s="1" t="s">
        <v>533</v>
      </c>
      <c r="C908" s="1"/>
      <c r="D908" s="1" t="s">
        <v>603</v>
      </c>
      <c r="E908" s="1"/>
      <c r="F908" s="1">
        <v>100</v>
      </c>
      <c r="G908" s="1" t="s">
        <v>837</v>
      </c>
      <c r="H908" s="1" t="str">
        <f t="shared" si="14"/>
        <v>100아파트평균전세가격</v>
      </c>
      <c r="I908" s="1" t="s">
        <v>1387</v>
      </c>
      <c r="J908" s="13">
        <v>146377.78054503069</v>
      </c>
      <c r="K908" s="13">
        <v>146868.2996302642</v>
      </c>
      <c r="L908" s="13">
        <v>146915.4487553146</v>
      </c>
      <c r="M908" s="13">
        <v>147073.89838895848</v>
      </c>
      <c r="N908" s="13">
        <v>145863.09805097332</v>
      </c>
      <c r="O908" s="13">
        <v>145609.86575721457</v>
      </c>
      <c r="P908" s="13">
        <v>145448.2462258946</v>
      </c>
      <c r="Q908" s="14">
        <v>145556.12138802983</v>
      </c>
      <c r="R908" s="14">
        <v>146629.28854373543</v>
      </c>
      <c r="S908" s="14">
        <v>147688.84369439038</v>
      </c>
      <c r="T908" s="14">
        <v>148458.15956509367</v>
      </c>
      <c r="U908" s="14">
        <v>148779.71104677537</v>
      </c>
      <c r="V908" s="14">
        <v>149650.03213900837</v>
      </c>
      <c r="W908" s="14">
        <v>150435.21820533482</v>
      </c>
      <c r="X908" s="14">
        <v>151621.01571608585</v>
      </c>
      <c r="Y908" s="14">
        <v>152115.51617877811</v>
      </c>
      <c r="Z908" s="14">
        <v>151844.68462556737</v>
      </c>
      <c r="AA908" s="14">
        <v>152098.96646965714</v>
      </c>
      <c r="AB908" s="14">
        <v>153022.66759726359</v>
      </c>
      <c r="AC908" s="14">
        <v>156150.75888604624</v>
      </c>
    </row>
    <row r="909" spans="1:29" s="14" customFormat="1">
      <c r="A909" s="1" t="s">
        <v>524</v>
      </c>
      <c r="B909" s="1" t="s">
        <v>533</v>
      </c>
      <c r="C909" s="1"/>
      <c r="D909" s="1" t="s">
        <v>603</v>
      </c>
      <c r="E909" s="1" t="s">
        <v>604</v>
      </c>
      <c r="F909" s="1">
        <v>101</v>
      </c>
      <c r="G909" s="1" t="s">
        <v>837</v>
      </c>
      <c r="H909" s="1" t="str">
        <f t="shared" si="14"/>
        <v>101아파트평균전세가격</v>
      </c>
      <c r="I909" s="1" t="s">
        <v>1387</v>
      </c>
      <c r="J909" s="13">
        <v>161550</v>
      </c>
      <c r="K909" s="13">
        <v>162110</v>
      </c>
      <c r="L909" s="13">
        <v>162260</v>
      </c>
      <c r="M909" s="13">
        <v>162460</v>
      </c>
      <c r="N909" s="13">
        <v>160810</v>
      </c>
      <c r="O909" s="13">
        <v>160510</v>
      </c>
      <c r="P909" s="13">
        <v>160290</v>
      </c>
      <c r="Q909" s="14">
        <v>160770</v>
      </c>
      <c r="R909" s="14">
        <v>161870</v>
      </c>
      <c r="S909" s="14">
        <v>162770</v>
      </c>
      <c r="T909" s="14">
        <v>163530</v>
      </c>
      <c r="U909" s="14">
        <v>163700</v>
      </c>
      <c r="V909" s="14">
        <v>164940</v>
      </c>
      <c r="W909" s="14">
        <v>165890</v>
      </c>
      <c r="X909" s="14">
        <v>167450</v>
      </c>
      <c r="Y909" s="14">
        <v>167770</v>
      </c>
      <c r="Z909" s="14">
        <v>166920</v>
      </c>
      <c r="AA909" s="14">
        <v>167020</v>
      </c>
      <c r="AB909" s="14">
        <v>167850</v>
      </c>
      <c r="AC909" s="14">
        <v>172150</v>
      </c>
    </row>
    <row r="910" spans="1:29" s="14" customFormat="1">
      <c r="A910" s="1" t="s">
        <v>524</v>
      </c>
      <c r="B910" s="1" t="s">
        <v>533</v>
      </c>
      <c r="C910" s="1"/>
      <c r="D910" s="1" t="s">
        <v>603</v>
      </c>
      <c r="E910" s="1" t="s">
        <v>605</v>
      </c>
      <c r="F910" s="1">
        <v>102</v>
      </c>
      <c r="G910" s="1" t="s">
        <v>837</v>
      </c>
      <c r="H910" s="1" t="str">
        <f t="shared" si="14"/>
        <v>102아파트평균전세가격</v>
      </c>
      <c r="I910" s="1" t="s">
        <v>1387</v>
      </c>
      <c r="J910" s="13">
        <v>142585.71428571429</v>
      </c>
      <c r="K910" s="13">
        <v>142857.14285714287</v>
      </c>
      <c r="L910" s="13">
        <v>143000</v>
      </c>
      <c r="M910" s="13">
        <v>143257.14285714287</v>
      </c>
      <c r="N910" s="13">
        <v>142700</v>
      </c>
      <c r="O910" s="13">
        <v>142400</v>
      </c>
      <c r="P910" s="13">
        <v>142314.28571428571</v>
      </c>
      <c r="Q910" s="14">
        <v>141600</v>
      </c>
      <c r="R910" s="14">
        <v>142342.85714285713</v>
      </c>
      <c r="S910" s="14">
        <v>143500</v>
      </c>
      <c r="T910" s="14">
        <v>144157.14285714287</v>
      </c>
      <c r="U910" s="14">
        <v>144514.28571428571</v>
      </c>
      <c r="V910" s="14">
        <v>144885.71428571429</v>
      </c>
      <c r="W910" s="14">
        <v>145414.28571428571</v>
      </c>
      <c r="X910" s="14">
        <v>146195.71428571429</v>
      </c>
      <c r="Y910" s="14">
        <v>147121.42857142858</v>
      </c>
      <c r="Z910" s="14">
        <v>147607.14285714287</v>
      </c>
      <c r="AA910" s="14">
        <v>148107.14285714287</v>
      </c>
      <c r="AB910" s="14">
        <v>149221.42857142858</v>
      </c>
      <c r="AC910" s="14">
        <v>150664.28571428571</v>
      </c>
    </row>
    <row r="911" spans="1:29" s="14" customFormat="1">
      <c r="A911" s="1" t="s">
        <v>524</v>
      </c>
      <c r="B911" s="1" t="s">
        <v>533</v>
      </c>
      <c r="C911" s="1"/>
      <c r="D911" s="1" t="s">
        <v>603</v>
      </c>
      <c r="E911" s="1" t="s">
        <v>606</v>
      </c>
      <c r="F911" s="1">
        <v>103</v>
      </c>
      <c r="G911" s="1" t="s">
        <v>837</v>
      </c>
      <c r="H911" s="1" t="str">
        <f t="shared" si="14"/>
        <v>103아파트평균전세가격</v>
      </c>
      <c r="I911" s="1" t="s">
        <v>1387</v>
      </c>
      <c r="J911" s="13">
        <v>94057.692307692312</v>
      </c>
      <c r="K911" s="13">
        <v>94692.307692307688</v>
      </c>
      <c r="L911" s="13">
        <v>94153.846153846156</v>
      </c>
      <c r="M911" s="13">
        <v>93961.538461538468</v>
      </c>
      <c r="N911" s="13">
        <v>93230.769230769234</v>
      </c>
      <c r="O911" s="13">
        <v>93250</v>
      </c>
      <c r="P911" s="13">
        <v>93173.076923076922</v>
      </c>
      <c r="Q911" s="14">
        <v>93384.61538461539</v>
      </c>
      <c r="R911" s="14">
        <v>94980.769230769234</v>
      </c>
      <c r="S911" s="14">
        <v>96480.769230769234</v>
      </c>
      <c r="T911" s="14">
        <v>97500</v>
      </c>
      <c r="U911" s="14">
        <v>98557.692307692312</v>
      </c>
      <c r="V911" s="14">
        <v>98942.307692307688</v>
      </c>
      <c r="W911" s="14">
        <v>99576.923076923078</v>
      </c>
      <c r="X911" s="14">
        <v>100076.92307692308</v>
      </c>
      <c r="Y911" s="14">
        <v>100423.07692307692</v>
      </c>
      <c r="Z911" s="14">
        <v>100961.53846153847</v>
      </c>
      <c r="AA911" s="14">
        <v>101346.15384615384</v>
      </c>
      <c r="AB911" s="14">
        <v>102269.23076923077</v>
      </c>
      <c r="AC911" s="14">
        <v>104057.69230769231</v>
      </c>
    </row>
    <row r="912" spans="1:29" s="14" customFormat="1">
      <c r="A912" s="1" t="s">
        <v>524</v>
      </c>
      <c r="B912" s="1" t="s">
        <v>533</v>
      </c>
      <c r="C912" s="1"/>
      <c r="D912" s="1" t="s">
        <v>607</v>
      </c>
      <c r="E912" s="1"/>
      <c r="F912" s="1">
        <v>104</v>
      </c>
      <c r="G912" s="1" t="s">
        <v>837</v>
      </c>
      <c r="H912" s="1" t="str">
        <f t="shared" si="14"/>
        <v>104아파트평균전세가격</v>
      </c>
      <c r="I912" s="1" t="s">
        <v>1387</v>
      </c>
      <c r="J912" s="13">
        <v>137130.97584194271</v>
      </c>
      <c r="K912" s="13">
        <v>136941.93805647318</v>
      </c>
      <c r="L912" s="13">
        <v>136398.68834695948</v>
      </c>
      <c r="M912" s="13">
        <v>136302.23313979269</v>
      </c>
      <c r="N912" s="13">
        <v>136326.84305073362</v>
      </c>
      <c r="O912" s="13">
        <v>136264.25372050813</v>
      </c>
      <c r="P912" s="13">
        <v>135726.16293457415</v>
      </c>
      <c r="Q912" s="14">
        <v>135069.65294599489</v>
      </c>
      <c r="R912" s="14">
        <v>135552.51713466333</v>
      </c>
      <c r="S912" s="14">
        <v>136905.28633303804</v>
      </c>
      <c r="T912" s="14">
        <v>137381.97111810153</v>
      </c>
      <c r="U912" s="14">
        <v>137656.03614229415</v>
      </c>
      <c r="V912" s="14">
        <v>138717.70307832956</v>
      </c>
      <c r="W912" s="14">
        <v>139025.09114327907</v>
      </c>
      <c r="X912" s="14">
        <v>139738.56702408404</v>
      </c>
      <c r="Y912" s="14">
        <v>140410.02397176193</v>
      </c>
      <c r="Z912" s="14">
        <v>141818.93670492526</v>
      </c>
      <c r="AA912" s="14">
        <v>142073.96635399328</v>
      </c>
      <c r="AB912" s="14">
        <v>142456.93246164784</v>
      </c>
      <c r="AC912" s="14">
        <v>142855.59548792962</v>
      </c>
    </row>
    <row r="913" spans="1:29" s="14" customFormat="1">
      <c r="A913" s="1" t="s">
        <v>524</v>
      </c>
      <c r="B913" s="1" t="s">
        <v>533</v>
      </c>
      <c r="C913" s="1"/>
      <c r="D913" s="1" t="s">
        <v>607</v>
      </c>
      <c r="E913" s="1" t="s">
        <v>608</v>
      </c>
      <c r="F913" s="1">
        <v>105</v>
      </c>
      <c r="G913" s="1" t="s">
        <v>837</v>
      </c>
      <c r="H913" s="1" t="str">
        <f t="shared" si="14"/>
        <v>105아파트평균전세가격</v>
      </c>
      <c r="I913" s="1" t="s">
        <v>1387</v>
      </c>
      <c r="J913" s="13">
        <v>136756.41025641025</v>
      </c>
      <c r="K913" s="13">
        <v>136756.41025641025</v>
      </c>
      <c r="L913" s="13">
        <v>136679.48717948719</v>
      </c>
      <c r="M913" s="13">
        <v>136423.07692307694</v>
      </c>
      <c r="N913" s="13">
        <v>136391.02564102566</v>
      </c>
      <c r="O913" s="13">
        <v>136367.94871794872</v>
      </c>
      <c r="P913" s="13">
        <v>135733.33333333334</v>
      </c>
      <c r="Q913" s="14">
        <v>134361.53846153847</v>
      </c>
      <c r="R913" s="14">
        <v>133887.1794871795</v>
      </c>
      <c r="S913" s="14">
        <v>134384.61538461538</v>
      </c>
      <c r="T913" s="14">
        <v>134602.56410256409</v>
      </c>
      <c r="U913" s="14">
        <v>134935.89743589744</v>
      </c>
      <c r="V913" s="14">
        <v>136397.43589743591</v>
      </c>
      <c r="W913" s="14">
        <v>136525.64102564103</v>
      </c>
      <c r="X913" s="14">
        <v>135884.61538461538</v>
      </c>
      <c r="Y913" s="14">
        <v>135282.05128205128</v>
      </c>
      <c r="Z913" s="14">
        <v>137115.38461538462</v>
      </c>
      <c r="AA913" s="14">
        <v>137538.46153846153</v>
      </c>
      <c r="AB913" s="14">
        <v>137717.94871794872</v>
      </c>
      <c r="AC913" s="14">
        <v>137410.25641025641</v>
      </c>
    </row>
    <row r="914" spans="1:29" s="14" customFormat="1">
      <c r="A914" s="1" t="s">
        <v>524</v>
      </c>
      <c r="B914" s="1" t="s">
        <v>533</v>
      </c>
      <c r="C914" s="1"/>
      <c r="D914" s="1" t="s">
        <v>607</v>
      </c>
      <c r="E914" s="1" t="s">
        <v>609</v>
      </c>
      <c r="F914" s="1">
        <v>106</v>
      </c>
      <c r="G914" s="1" t="s">
        <v>837</v>
      </c>
      <c r="H914" s="1" t="str">
        <f t="shared" si="14"/>
        <v>106아파트평균전세가격</v>
      </c>
      <c r="I914" s="1" t="s">
        <v>1387</v>
      </c>
      <c r="J914" s="13">
        <v>137440.47619047618</v>
      </c>
      <c r="K914" s="13">
        <v>137095.23809523811</v>
      </c>
      <c r="L914" s="13">
        <v>136166.66666666666</v>
      </c>
      <c r="M914" s="13">
        <v>136202.38095238095</v>
      </c>
      <c r="N914" s="13">
        <v>136273.80952380953</v>
      </c>
      <c r="O914" s="13">
        <v>136178.57142857142</v>
      </c>
      <c r="P914" s="13">
        <v>135720.23809523811</v>
      </c>
      <c r="Q914" s="14">
        <v>135654.76190476189</v>
      </c>
      <c r="R914" s="14">
        <v>136928.57142857142</v>
      </c>
      <c r="S914" s="14">
        <v>138988.09523809524</v>
      </c>
      <c r="T914" s="14">
        <v>139678.57142857142</v>
      </c>
      <c r="U914" s="14">
        <v>139857.14285714287</v>
      </c>
      <c r="V914" s="14">
        <v>140595.23809523811</v>
      </c>
      <c r="W914" s="14">
        <v>141047.61904761905</v>
      </c>
      <c r="X914" s="14">
        <v>142857.14285714287</v>
      </c>
      <c r="Y914" s="14">
        <v>144559.52380952382</v>
      </c>
      <c r="Z914" s="14">
        <v>145625</v>
      </c>
      <c r="AA914" s="14">
        <v>145744.04761904763</v>
      </c>
      <c r="AB914" s="14">
        <v>146291.66666666666</v>
      </c>
      <c r="AC914" s="14">
        <v>147261.90476190476</v>
      </c>
    </row>
    <row r="915" spans="1:29" s="14" customFormat="1">
      <c r="A915" s="1" t="s">
        <v>524</v>
      </c>
      <c r="B915" s="1" t="s">
        <v>533</v>
      </c>
      <c r="C915" s="1"/>
      <c r="D915" s="1" t="s">
        <v>610</v>
      </c>
      <c r="E915" s="1"/>
      <c r="F915" s="1">
        <v>107</v>
      </c>
      <c r="G915" s="1" t="s">
        <v>837</v>
      </c>
      <c r="H915" s="1" t="str">
        <f t="shared" si="14"/>
        <v>107아파트평균전세가격</v>
      </c>
      <c r="I915" s="1" t="s">
        <v>1387</v>
      </c>
      <c r="J915" s="13">
        <v>107287.03703703704</v>
      </c>
      <c r="K915" s="13">
        <v>107462.96296296296</v>
      </c>
      <c r="L915" s="13">
        <v>107046.29629629629</v>
      </c>
      <c r="M915" s="13">
        <v>107092.5925925926</v>
      </c>
      <c r="N915" s="13">
        <v>107435.18518518518</v>
      </c>
      <c r="O915" s="13">
        <v>107194.44444444444</v>
      </c>
      <c r="P915" s="13">
        <v>107046.29629629629</v>
      </c>
      <c r="Q915" s="14">
        <v>107009.25925925926</v>
      </c>
      <c r="R915" s="14">
        <v>107814.81481481482</v>
      </c>
      <c r="S915" s="14">
        <v>108824.07407407407</v>
      </c>
      <c r="T915" s="14">
        <v>109101.85185185185</v>
      </c>
      <c r="U915" s="14">
        <v>109361.11111111111</v>
      </c>
      <c r="V915" s="14">
        <v>109375.92592592593</v>
      </c>
      <c r="W915" s="14">
        <v>109477.77777777778</v>
      </c>
      <c r="X915" s="14">
        <v>110280.55555555556</v>
      </c>
      <c r="Y915" s="14">
        <v>111293.51851851853</v>
      </c>
      <c r="Z915" s="14">
        <v>111744.44444444444</v>
      </c>
      <c r="AA915" s="14">
        <v>111800</v>
      </c>
      <c r="AB915" s="14">
        <v>111979.62962962964</v>
      </c>
      <c r="AC915" s="14">
        <v>112572.22222222222</v>
      </c>
    </row>
    <row r="916" spans="1:29" s="14" customFormat="1">
      <c r="A916" s="1" t="s">
        <v>524</v>
      </c>
      <c r="B916" s="1" t="s">
        <v>533</v>
      </c>
      <c r="C916" s="1"/>
      <c r="D916" s="1" t="s">
        <v>611</v>
      </c>
      <c r="E916" s="1"/>
      <c r="F916" s="1">
        <v>108</v>
      </c>
      <c r="G916" s="1" t="s">
        <v>837</v>
      </c>
      <c r="H916" s="1" t="str">
        <f t="shared" ref="H916:H979" si="15">F916&amp;G916&amp;I916</f>
        <v>108아파트평균전세가격</v>
      </c>
      <c r="I916" s="1" t="s">
        <v>1387</v>
      </c>
      <c r="J916" s="13">
        <v>177843.75</v>
      </c>
      <c r="K916" s="13">
        <v>178250</v>
      </c>
      <c r="L916" s="13">
        <v>178562.5</v>
      </c>
      <c r="M916" s="13">
        <v>179270.83333333334</v>
      </c>
      <c r="N916" s="13">
        <v>179197.91666666666</v>
      </c>
      <c r="O916" s="13">
        <v>179187.5</v>
      </c>
      <c r="P916" s="13">
        <v>177489.58333333334</v>
      </c>
      <c r="Q916" s="14">
        <v>176208.33333333334</v>
      </c>
      <c r="R916" s="14">
        <v>176072.91666666666</v>
      </c>
      <c r="S916" s="14">
        <v>176010.41666666666</v>
      </c>
      <c r="T916" s="14">
        <v>176416.66666666666</v>
      </c>
      <c r="U916" s="14">
        <v>176958.33333333334</v>
      </c>
      <c r="V916" s="14">
        <v>177218.75</v>
      </c>
      <c r="W916" s="14">
        <v>177166.66666666666</v>
      </c>
      <c r="X916" s="14">
        <v>178812.5</v>
      </c>
      <c r="Y916" s="14">
        <v>181260.41666666666</v>
      </c>
      <c r="Z916" s="14">
        <v>183458.33333333334</v>
      </c>
      <c r="AA916" s="14">
        <v>184572.91666666666</v>
      </c>
      <c r="AB916" s="14">
        <v>185552.08333333334</v>
      </c>
      <c r="AC916" s="14">
        <v>187375</v>
      </c>
    </row>
    <row r="917" spans="1:29" s="14" customFormat="1">
      <c r="A917" s="1" t="s">
        <v>524</v>
      </c>
      <c r="B917" s="1" t="s">
        <v>533</v>
      </c>
      <c r="C917" s="1"/>
      <c r="D917" s="1" t="s">
        <v>612</v>
      </c>
      <c r="E917" s="1"/>
      <c r="F917" s="1">
        <v>109</v>
      </c>
      <c r="G917" s="1" t="s">
        <v>837</v>
      </c>
      <c r="H917" s="1" t="str">
        <f t="shared" si="15"/>
        <v>109아파트평균전세가격</v>
      </c>
      <c r="I917" s="1" t="s">
        <v>1387</v>
      </c>
      <c r="J917" s="13">
        <v>157247.67435861408</v>
      </c>
      <c r="K917" s="13">
        <v>157042.75632582721</v>
      </c>
      <c r="L917" s="13">
        <v>156559.76495769876</v>
      </c>
      <c r="M917" s="13">
        <v>156248.19029464084</v>
      </c>
      <c r="N917" s="13">
        <v>155758.0538817716</v>
      </c>
      <c r="O917" s="13">
        <v>155556.84385563715</v>
      </c>
      <c r="P917" s="13">
        <v>155287.40591652706</v>
      </c>
      <c r="Q917" s="14">
        <v>154553.11924363149</v>
      </c>
      <c r="R917" s="14">
        <v>156599.88420269181</v>
      </c>
      <c r="S917" s="14">
        <v>158360.6098717589</v>
      </c>
      <c r="T917" s="14">
        <v>159053.48360655739</v>
      </c>
      <c r="U917" s="14">
        <v>160557.37704918033</v>
      </c>
      <c r="V917" s="14">
        <v>161098.36065573769</v>
      </c>
      <c r="W917" s="14">
        <v>161377.04918032786</v>
      </c>
      <c r="X917" s="14">
        <v>162280.32786885247</v>
      </c>
      <c r="Y917" s="14">
        <v>163627.86885245901</v>
      </c>
      <c r="Z917" s="14">
        <v>164516.39344262294</v>
      </c>
      <c r="AA917" s="14">
        <v>165581.96721311475</v>
      </c>
      <c r="AB917" s="14">
        <v>166786.88524590165</v>
      </c>
      <c r="AC917" s="14">
        <v>167967.21311475409</v>
      </c>
    </row>
    <row r="918" spans="1:29" s="14" customFormat="1">
      <c r="A918" s="1" t="s">
        <v>524</v>
      </c>
      <c r="B918" s="1" t="s">
        <v>533</v>
      </c>
      <c r="C918" s="1"/>
      <c r="D918" s="1" t="s">
        <v>613</v>
      </c>
      <c r="E918" s="1"/>
      <c r="F918" s="1">
        <v>110</v>
      </c>
      <c r="G918" s="1" t="s">
        <v>837</v>
      </c>
      <c r="H918" s="1" t="str">
        <f t="shared" si="15"/>
        <v>110아파트평균전세가격</v>
      </c>
      <c r="I918" s="1" t="s">
        <v>1387</v>
      </c>
      <c r="J918" s="13">
        <v>136781.96940078339</v>
      </c>
      <c r="K918" s="13">
        <v>136739.11225792626</v>
      </c>
      <c r="L918" s="13">
        <v>136929.41347166445</v>
      </c>
      <c r="M918" s="13">
        <v>136646.03154746621</v>
      </c>
      <c r="N918" s="13">
        <v>136761.48344250995</v>
      </c>
      <c r="O918" s="13">
        <v>136648.04403787589</v>
      </c>
      <c r="P918" s="13">
        <v>136426.85394348594</v>
      </c>
      <c r="Q918" s="14">
        <v>136401.39708002034</v>
      </c>
      <c r="R918" s="14">
        <v>137029.13617572826</v>
      </c>
      <c r="S918" s="14">
        <v>137585.44670000751</v>
      </c>
      <c r="T918" s="14">
        <v>138130.07142857142</v>
      </c>
      <c r="U918" s="14">
        <v>138685.71428571429</v>
      </c>
      <c r="V918" s="14">
        <v>139857.14285714287</v>
      </c>
      <c r="W918" s="14">
        <v>139614.28571428571</v>
      </c>
      <c r="X918" s="14">
        <v>139628.57142857142</v>
      </c>
      <c r="Y918" s="14">
        <v>139757.14285714287</v>
      </c>
      <c r="Z918" s="14">
        <v>139957.14285714287</v>
      </c>
      <c r="AA918" s="14">
        <v>139907.14285714287</v>
      </c>
      <c r="AB918" s="14">
        <v>140007.14285714287</v>
      </c>
      <c r="AC918" s="14">
        <v>140842.85714285713</v>
      </c>
    </row>
    <row r="919" spans="1:29" s="14" customFormat="1">
      <c r="A919" s="1" t="s">
        <v>524</v>
      </c>
      <c r="B919" s="1" t="s">
        <v>533</v>
      </c>
      <c r="C919" s="1"/>
      <c r="D919" s="1" t="s">
        <v>614</v>
      </c>
      <c r="E919" s="1"/>
      <c r="F919" s="1">
        <v>111</v>
      </c>
      <c r="G919" s="1" t="s">
        <v>837</v>
      </c>
      <c r="H919" s="1" t="str">
        <f t="shared" si="15"/>
        <v>111아파트평균전세가격</v>
      </c>
      <c r="I919" s="1" t="s">
        <v>1387</v>
      </c>
      <c r="J919" s="13">
        <v>107630</v>
      </c>
      <c r="K919" s="13">
        <v>107730</v>
      </c>
      <c r="L919" s="13">
        <v>107590</v>
      </c>
      <c r="M919" s="13">
        <v>109040</v>
      </c>
      <c r="N919" s="13">
        <v>109870</v>
      </c>
      <c r="O919" s="13">
        <v>109810</v>
      </c>
      <c r="P919" s="13">
        <v>110190</v>
      </c>
      <c r="Q919" s="14">
        <v>110270</v>
      </c>
      <c r="R919" s="14">
        <v>110580</v>
      </c>
      <c r="S919" s="14">
        <v>110363</v>
      </c>
      <c r="T919" s="14">
        <v>110383</v>
      </c>
      <c r="U919" s="14">
        <v>110510</v>
      </c>
      <c r="V919" s="14">
        <v>110810</v>
      </c>
      <c r="W919" s="14">
        <v>110830</v>
      </c>
      <c r="X919" s="14">
        <v>110830</v>
      </c>
      <c r="Y919" s="14">
        <v>111236</v>
      </c>
      <c r="Z919" s="14">
        <v>111158</v>
      </c>
      <c r="AA919" s="14">
        <v>110948</v>
      </c>
      <c r="AB919" s="14">
        <v>110518</v>
      </c>
      <c r="AC919" s="14">
        <v>110558</v>
      </c>
    </row>
    <row r="920" spans="1:29" s="14" customFormat="1">
      <c r="A920" s="1" t="s">
        <v>524</v>
      </c>
      <c r="B920" s="1" t="s">
        <v>533</v>
      </c>
      <c r="C920" s="1" t="s">
        <v>537</v>
      </c>
      <c r="D920" s="1"/>
      <c r="E920" s="1"/>
      <c r="F920" s="1">
        <v>112</v>
      </c>
      <c r="G920" s="1" t="s">
        <v>837</v>
      </c>
      <c r="H920" s="1" t="str">
        <f t="shared" si="15"/>
        <v>112아파트평균전세가격</v>
      </c>
      <c r="I920" s="1" t="s">
        <v>1387</v>
      </c>
      <c r="J920" s="13">
        <v>143071.03179718531</v>
      </c>
      <c r="K920" s="13">
        <v>143021.73057779067</v>
      </c>
      <c r="L920" s="13">
        <v>143528.49921738124</v>
      </c>
      <c r="M920" s="13">
        <v>143081.74263677967</v>
      </c>
      <c r="N920" s="13">
        <v>141706.50461876878</v>
      </c>
      <c r="O920" s="13">
        <v>140976.63811519303</v>
      </c>
      <c r="P920" s="13">
        <v>139792.64729017531</v>
      </c>
      <c r="Q920" s="14">
        <v>139233.79670863907</v>
      </c>
      <c r="R920" s="14">
        <v>139995.86722293767</v>
      </c>
      <c r="S920" s="14">
        <v>140725.64183417027</v>
      </c>
      <c r="T920" s="14">
        <v>140970.72284000053</v>
      </c>
      <c r="U920" s="14">
        <v>140701.00492543491</v>
      </c>
      <c r="V920" s="14">
        <v>141263.48339307195</v>
      </c>
      <c r="W920" s="14">
        <v>141718.57958786839</v>
      </c>
      <c r="X920" s="14">
        <v>142565.04162839797</v>
      </c>
      <c r="Y920" s="14">
        <v>143156.61208858286</v>
      </c>
      <c r="Z920" s="14">
        <v>143678.40822455203</v>
      </c>
      <c r="AA920" s="14">
        <v>143708.58653158206</v>
      </c>
      <c r="AB920" s="14">
        <v>144619.20366096677</v>
      </c>
      <c r="AC920" s="14">
        <v>145767.9487180775</v>
      </c>
    </row>
    <row r="921" spans="1:29" s="14" customFormat="1">
      <c r="A921" s="1" t="s">
        <v>524</v>
      </c>
      <c r="B921" s="1" t="s">
        <v>533</v>
      </c>
      <c r="C921" s="1"/>
      <c r="D921" s="1" t="s">
        <v>615</v>
      </c>
      <c r="E921" s="1"/>
      <c r="F921" s="1">
        <v>113</v>
      </c>
      <c r="G921" s="1" t="s">
        <v>837</v>
      </c>
      <c r="H921" s="1" t="str">
        <f t="shared" si="15"/>
        <v>113아파트평균전세가격</v>
      </c>
      <c r="I921" s="1" t="s">
        <v>1387</v>
      </c>
      <c r="J921" s="13">
        <v>127001.12878226295</v>
      </c>
      <c r="K921" s="13">
        <v>125959.17290024036</v>
      </c>
      <c r="L921" s="13">
        <v>126324.00543612552</v>
      </c>
      <c r="M921" s="13">
        <v>125198.71622076959</v>
      </c>
      <c r="N921" s="13">
        <v>123252.89776939146</v>
      </c>
      <c r="O921" s="13">
        <v>122149.18458117123</v>
      </c>
      <c r="P921" s="13">
        <v>121671.91185389851</v>
      </c>
      <c r="Q921" s="14">
        <v>121543.12397511062</v>
      </c>
      <c r="R921" s="14">
        <v>122130.24518723183</v>
      </c>
      <c r="S921" s="14">
        <v>122747.66942965607</v>
      </c>
      <c r="T921" s="14">
        <v>123113.63636363637</v>
      </c>
      <c r="U921" s="14">
        <v>123333.33333333333</v>
      </c>
      <c r="V921" s="14">
        <v>124363.63636363637</v>
      </c>
      <c r="W921" s="14">
        <v>124871.21212121213</v>
      </c>
      <c r="X921" s="14">
        <v>125742.42424242424</v>
      </c>
      <c r="Y921" s="14">
        <v>126689.39393939394</v>
      </c>
      <c r="Z921" s="14">
        <v>127590.90909090909</v>
      </c>
      <c r="AA921" s="14">
        <v>127772.72727272728</v>
      </c>
      <c r="AB921" s="14">
        <v>128856.06060606061</v>
      </c>
      <c r="AC921" s="14">
        <v>129871.21212121213</v>
      </c>
    </row>
    <row r="922" spans="1:29" s="14" customFormat="1">
      <c r="A922" s="1" t="s">
        <v>524</v>
      </c>
      <c r="B922" s="1" t="s">
        <v>533</v>
      </c>
      <c r="C922" s="1"/>
      <c r="D922" s="1" t="s">
        <v>616</v>
      </c>
      <c r="E922" s="1"/>
      <c r="F922" s="1">
        <v>114</v>
      </c>
      <c r="G922" s="1" t="s">
        <v>837</v>
      </c>
      <c r="H922" s="1" t="str">
        <f t="shared" si="15"/>
        <v>114아파트평균전세가격</v>
      </c>
      <c r="I922" s="1" t="s">
        <v>1387</v>
      </c>
      <c r="J922" s="13">
        <v>181041.66666666666</v>
      </c>
      <c r="K922" s="13">
        <v>184236.11111111112</v>
      </c>
      <c r="L922" s="13">
        <v>185555.55555555556</v>
      </c>
      <c r="M922" s="13">
        <v>185347.22222222222</v>
      </c>
      <c r="N922" s="13">
        <v>184236.11111111112</v>
      </c>
      <c r="O922" s="13">
        <v>183541.66666666666</v>
      </c>
      <c r="P922" s="13">
        <v>182305.55555555556</v>
      </c>
      <c r="Q922" s="14">
        <v>181319.44444444444</v>
      </c>
      <c r="R922" s="14">
        <v>181458.33333333334</v>
      </c>
      <c r="S922" s="14">
        <v>181500</v>
      </c>
      <c r="T922" s="14">
        <v>180333.33333333334</v>
      </c>
      <c r="U922" s="14">
        <v>180569.44444444444</v>
      </c>
      <c r="V922" s="14">
        <v>180194.44444444444</v>
      </c>
      <c r="W922" s="14">
        <v>180750</v>
      </c>
      <c r="X922" s="14">
        <v>182236.11111111112</v>
      </c>
      <c r="Y922" s="14">
        <v>182875</v>
      </c>
      <c r="Z922" s="14">
        <v>182875</v>
      </c>
      <c r="AA922" s="14">
        <v>182583.33333333334</v>
      </c>
      <c r="AB922" s="14">
        <v>183666.66666666666</v>
      </c>
      <c r="AC922" s="14">
        <v>185027.77777777778</v>
      </c>
    </row>
    <row r="923" spans="1:29" s="14" customFormat="1">
      <c r="A923" s="1" t="s">
        <v>524</v>
      </c>
      <c r="B923" s="1" t="s">
        <v>533</v>
      </c>
      <c r="C923" s="1"/>
      <c r="D923" s="1" t="s">
        <v>617</v>
      </c>
      <c r="E923" s="1"/>
      <c r="F923" s="1">
        <v>115</v>
      </c>
      <c r="G923" s="1" t="s">
        <v>837</v>
      </c>
      <c r="H923" s="1" t="str">
        <f t="shared" si="15"/>
        <v>115아파트평균전세가격</v>
      </c>
      <c r="I923" s="1" t="s">
        <v>1387</v>
      </c>
      <c r="J923" s="13">
        <v>182844.8275862069</v>
      </c>
      <c r="K923" s="13">
        <v>182844.8275862069</v>
      </c>
      <c r="L923" s="13">
        <v>182844.8275862069</v>
      </c>
      <c r="M923" s="13">
        <v>185000</v>
      </c>
      <c r="N923" s="13">
        <v>184741.37931034484</v>
      </c>
      <c r="O923" s="13">
        <v>185000</v>
      </c>
      <c r="P923" s="13">
        <v>178517.24137931035</v>
      </c>
      <c r="Q923" s="14">
        <v>176275.86206896551</v>
      </c>
      <c r="R923" s="14">
        <v>180051.72413793104</v>
      </c>
      <c r="S923" s="14">
        <v>183379.31034482759</v>
      </c>
      <c r="T923" s="14">
        <v>185448.27586206896</v>
      </c>
      <c r="U923" s="14">
        <v>185827.58620689655</v>
      </c>
      <c r="V923" s="14">
        <v>186086.20689655171</v>
      </c>
      <c r="W923" s="14">
        <v>186775.86206896551</v>
      </c>
      <c r="X923" s="14">
        <v>187448.27586206896</v>
      </c>
      <c r="Y923" s="14">
        <v>186396.55172413794</v>
      </c>
      <c r="Z923" s="14">
        <v>186465.5172413793</v>
      </c>
      <c r="AA923" s="14">
        <v>186086.20689655171</v>
      </c>
      <c r="AB923" s="14">
        <v>187155.1724137931</v>
      </c>
      <c r="AC923" s="14">
        <v>189431.03448275861</v>
      </c>
    </row>
    <row r="924" spans="1:29" s="14" customFormat="1">
      <c r="A924" s="1" t="s">
        <v>524</v>
      </c>
      <c r="B924" s="1" t="s">
        <v>533</v>
      </c>
      <c r="C924" s="1"/>
      <c r="D924" s="1" t="s">
        <v>547</v>
      </c>
      <c r="E924" s="1"/>
      <c r="F924" s="1">
        <v>116</v>
      </c>
      <c r="G924" s="1" t="s">
        <v>837</v>
      </c>
      <c r="H924" s="1" t="str">
        <f t="shared" si="15"/>
        <v>116아파트평균전세가격</v>
      </c>
      <c r="I924" s="1" t="s">
        <v>1387</v>
      </c>
      <c r="J924" s="13">
        <v>132614.28571428571</v>
      </c>
      <c r="K924" s="13">
        <v>132614.28571428571</v>
      </c>
      <c r="L924" s="13">
        <v>133100</v>
      </c>
      <c r="M924" s="13">
        <v>133091.42857142858</v>
      </c>
      <c r="N924" s="13">
        <v>132771.42857142858</v>
      </c>
      <c r="O924" s="13">
        <v>132705.71428571429</v>
      </c>
      <c r="P924" s="13">
        <v>132677.14285714287</v>
      </c>
      <c r="Q924" s="14">
        <v>132174.28571428571</v>
      </c>
      <c r="R924" s="14">
        <v>132160</v>
      </c>
      <c r="S924" s="14">
        <v>132245.71428571429</v>
      </c>
      <c r="T924" s="14">
        <v>132331.42857142858</v>
      </c>
      <c r="U924" s="14">
        <v>132291.42857142858</v>
      </c>
      <c r="V924" s="14">
        <v>132334.28571428571</v>
      </c>
      <c r="W924" s="14">
        <v>132334.28571428571</v>
      </c>
      <c r="X924" s="14">
        <v>132520</v>
      </c>
      <c r="Y924" s="14">
        <v>132834.28571428571</v>
      </c>
      <c r="Z924" s="14">
        <v>132814.28571428571</v>
      </c>
      <c r="AA924" s="14">
        <v>132900</v>
      </c>
      <c r="AB924" s="14">
        <v>132885.71428571429</v>
      </c>
      <c r="AC924" s="14">
        <v>133557.14285714287</v>
      </c>
    </row>
    <row r="925" spans="1:29" s="14" customFormat="1">
      <c r="A925" s="1" t="s">
        <v>524</v>
      </c>
      <c r="B925" s="1" t="s">
        <v>533</v>
      </c>
      <c r="C925" s="1" t="s">
        <v>538</v>
      </c>
      <c r="D925" s="1"/>
      <c r="E925" s="1"/>
      <c r="F925" s="1">
        <v>117</v>
      </c>
      <c r="G925" s="1" t="s">
        <v>837</v>
      </c>
      <c r="H925" s="1" t="str">
        <f t="shared" si="15"/>
        <v>117아파트평균전세가격</v>
      </c>
      <c r="I925" s="1" t="s">
        <v>1387</v>
      </c>
      <c r="J925" s="13">
        <v>96582.744927147578</v>
      </c>
      <c r="K925" s="13">
        <v>96820.805175650297</v>
      </c>
      <c r="L925" s="13">
        <v>96187.763251988916</v>
      </c>
      <c r="M925" s="13">
        <v>96375.273308304284</v>
      </c>
      <c r="N925" s="13">
        <v>96600.871860194864</v>
      </c>
      <c r="O925" s="13">
        <v>96699.207607043892</v>
      </c>
      <c r="P925" s="13">
        <v>96720.441271118252</v>
      </c>
      <c r="Q925" s="14">
        <v>96250.743362831854</v>
      </c>
      <c r="R925" s="14">
        <v>96322.791633145607</v>
      </c>
      <c r="S925" s="14">
        <v>96502.912308930012</v>
      </c>
      <c r="T925" s="14">
        <v>96516.620854563327</v>
      </c>
      <c r="U925" s="14">
        <v>95844.850881115097</v>
      </c>
      <c r="V925" s="14">
        <v>95844.850881115097</v>
      </c>
      <c r="W925" s="14">
        <v>96166.945296754202</v>
      </c>
      <c r="X925" s="14">
        <v>96263.771790301718</v>
      </c>
      <c r="Y925" s="14">
        <v>97294.487715117051</v>
      </c>
      <c r="Z925" s="14">
        <v>98087.663927197253</v>
      </c>
      <c r="AA925" s="14">
        <v>98260.940068038923</v>
      </c>
      <c r="AB925" s="14">
        <v>98704.503981357659</v>
      </c>
      <c r="AC925" s="14">
        <v>98819.183182447159</v>
      </c>
    </row>
    <row r="926" spans="1:29" s="14" customFormat="1">
      <c r="A926" s="1" t="s">
        <v>524</v>
      </c>
      <c r="B926" s="1" t="s">
        <v>533</v>
      </c>
      <c r="C926" s="1"/>
      <c r="D926" s="1" t="s">
        <v>618</v>
      </c>
      <c r="E926" s="1"/>
      <c r="F926" s="1">
        <v>118</v>
      </c>
      <c r="G926" s="1" t="s">
        <v>837</v>
      </c>
      <c r="H926" s="1" t="str">
        <f t="shared" si="15"/>
        <v>118아파트평균전세가격</v>
      </c>
      <c r="I926" s="1" t="s">
        <v>1387</v>
      </c>
      <c r="J926" s="13">
        <v>93636.363636363632</v>
      </c>
      <c r="K926" s="13">
        <v>93878.787878787873</v>
      </c>
      <c r="L926" s="13">
        <v>93757.57575757576</v>
      </c>
      <c r="M926" s="13">
        <v>94015.15151515152</v>
      </c>
      <c r="N926" s="13">
        <v>94306.060606060608</v>
      </c>
      <c r="O926" s="13">
        <v>94387.878787878784</v>
      </c>
      <c r="P926" s="13">
        <v>94125.757575757569</v>
      </c>
      <c r="Q926" s="14">
        <v>93533.333333333328</v>
      </c>
      <c r="R926" s="14">
        <v>93636.363636363632</v>
      </c>
      <c r="S926" s="14">
        <v>93893.939393939392</v>
      </c>
      <c r="T926" s="14">
        <v>94030.303030303025</v>
      </c>
      <c r="U926" s="14">
        <v>93939.393939393936</v>
      </c>
      <c r="V926" s="14">
        <v>93939.393939393936</v>
      </c>
      <c r="W926" s="14">
        <v>94366.666666666672</v>
      </c>
      <c r="X926" s="14">
        <v>94633.333333333328</v>
      </c>
      <c r="Y926" s="14">
        <v>95932.57575757576</v>
      </c>
      <c r="Z926" s="14">
        <v>96762.121212121216</v>
      </c>
      <c r="AA926" s="14">
        <v>97178.787878787873</v>
      </c>
      <c r="AB926" s="14">
        <v>97781.818181818177</v>
      </c>
      <c r="AC926" s="14">
        <v>98060.606060606064</v>
      </c>
    </row>
    <row r="927" spans="1:29" s="14" customFormat="1">
      <c r="A927" s="1" t="s">
        <v>524</v>
      </c>
      <c r="B927" s="1" t="s">
        <v>533</v>
      </c>
      <c r="C927" s="1"/>
      <c r="D927" s="1" t="s">
        <v>619</v>
      </c>
      <c r="E927" s="1"/>
      <c r="F927" s="1">
        <v>119</v>
      </c>
      <c r="G927" s="1" t="s">
        <v>837</v>
      </c>
      <c r="H927" s="1" t="str">
        <f t="shared" si="15"/>
        <v>119아파트평균전세가격</v>
      </c>
      <c r="I927" s="1" t="s">
        <v>1387</v>
      </c>
      <c r="J927" s="13">
        <v>89979.166666666672</v>
      </c>
      <c r="K927" s="13">
        <v>89979.166666666672</v>
      </c>
      <c r="L927" s="13">
        <v>89979.166666666672</v>
      </c>
      <c r="M927" s="13">
        <v>90020.833333333328</v>
      </c>
      <c r="N927" s="13">
        <v>90145.833333333328</v>
      </c>
      <c r="O927" s="13">
        <v>90145.833333333328</v>
      </c>
      <c r="P927" s="13">
        <v>90062.5</v>
      </c>
      <c r="Q927" s="14">
        <v>89750</v>
      </c>
      <c r="R927" s="14">
        <v>89750</v>
      </c>
      <c r="S927" s="14">
        <v>89750</v>
      </c>
      <c r="T927" s="14">
        <v>90062.5</v>
      </c>
      <c r="U927" s="14">
        <v>90375</v>
      </c>
      <c r="V927" s="14">
        <v>90375</v>
      </c>
      <c r="W927" s="14">
        <v>90416.666666666672</v>
      </c>
      <c r="X927" s="14">
        <v>90062.5</v>
      </c>
      <c r="Y927" s="14">
        <v>90458.333333333328</v>
      </c>
      <c r="Z927" s="14">
        <v>91375</v>
      </c>
      <c r="AA927" s="14">
        <v>91416.666666666672</v>
      </c>
      <c r="AB927" s="14">
        <v>91812.5</v>
      </c>
      <c r="AC927" s="14">
        <v>91895.833333333328</v>
      </c>
    </row>
    <row r="928" spans="1:29" s="14" customFormat="1">
      <c r="A928" s="1" t="s">
        <v>524</v>
      </c>
      <c r="B928" s="1" t="s">
        <v>533</v>
      </c>
      <c r="C928" s="1" t="s">
        <v>539</v>
      </c>
      <c r="D928" s="1"/>
      <c r="E928" s="1"/>
      <c r="F928" s="1">
        <v>120</v>
      </c>
      <c r="G928" s="1" t="s">
        <v>837</v>
      </c>
      <c r="H928" s="1" t="str">
        <f t="shared" si="15"/>
        <v>120아파트평균전세가격</v>
      </c>
      <c r="I928" s="1" t="s">
        <v>1387</v>
      </c>
      <c r="J928" s="13">
        <v>143220.26470567108</v>
      </c>
      <c r="K928" s="13">
        <v>143305.18687392806</v>
      </c>
      <c r="L928" s="13">
        <v>143456.20495715627</v>
      </c>
      <c r="M928" s="13">
        <v>143084.36467168105</v>
      </c>
      <c r="N928" s="13">
        <v>142964.17540380629</v>
      </c>
      <c r="O928" s="13">
        <v>142745.19513329794</v>
      </c>
      <c r="P928" s="13">
        <v>142232.7832249935</v>
      </c>
      <c r="Q928" s="14">
        <v>141887.52321094222</v>
      </c>
      <c r="R928" s="14">
        <v>141729.343036734</v>
      </c>
      <c r="S928" s="14">
        <v>141835.81380163223</v>
      </c>
      <c r="T928" s="14">
        <v>141667.86257216751</v>
      </c>
      <c r="U928" s="14">
        <v>140742.30993354094</v>
      </c>
      <c r="V928" s="14">
        <v>140482.65448828173</v>
      </c>
      <c r="W928" s="14">
        <v>140203.0950777675</v>
      </c>
      <c r="X928" s="14">
        <v>140392.77903902609</v>
      </c>
      <c r="Y928" s="14">
        <v>142567.43740823449</v>
      </c>
      <c r="Z928" s="14">
        <v>143207.03600325933</v>
      </c>
      <c r="AA928" s="14">
        <v>143716.62954147122</v>
      </c>
      <c r="AB928" s="14">
        <v>144050.27500763416</v>
      </c>
      <c r="AC928" s="14">
        <v>145218.24555562518</v>
      </c>
    </row>
    <row r="929" spans="1:29" s="14" customFormat="1">
      <c r="A929" s="1" t="s">
        <v>524</v>
      </c>
      <c r="B929" s="1" t="s">
        <v>533</v>
      </c>
      <c r="C929" s="1"/>
      <c r="D929" s="1" t="s">
        <v>620</v>
      </c>
      <c r="E929" s="1"/>
      <c r="F929" s="1">
        <v>121</v>
      </c>
      <c r="G929" s="1" t="s">
        <v>837</v>
      </c>
      <c r="H929" s="1" t="str">
        <f t="shared" si="15"/>
        <v>121아파트평균전세가격</v>
      </c>
      <c r="I929" s="1" t="s">
        <v>1387</v>
      </c>
      <c r="J929" s="13">
        <v>125636.94002611672</v>
      </c>
      <c r="K929" s="13">
        <v>125697.91563587281</v>
      </c>
      <c r="L929" s="13">
        <v>125799.13514806793</v>
      </c>
      <c r="M929" s="13">
        <v>125710.11075782403</v>
      </c>
      <c r="N929" s="13">
        <v>125893.28915748527</v>
      </c>
      <c r="O929" s="13">
        <v>125504.23502304146</v>
      </c>
      <c r="P929" s="13">
        <v>124821.30819377316</v>
      </c>
      <c r="Q929" s="14">
        <v>124004.23502304146</v>
      </c>
      <c r="R929" s="14">
        <v>123345.6984376756</v>
      </c>
      <c r="S929" s="14">
        <v>123950.90243902439</v>
      </c>
      <c r="T929" s="14">
        <v>124889.9268292683</v>
      </c>
      <c r="U929" s="14">
        <v>124646.0243902439</v>
      </c>
      <c r="V929" s="14">
        <v>124036.58536585367</v>
      </c>
      <c r="W929" s="14">
        <v>124768.29268292683</v>
      </c>
      <c r="X929" s="14">
        <v>125268.29268292683</v>
      </c>
      <c r="Y929" s="14">
        <v>126500</v>
      </c>
      <c r="Z929" s="14">
        <v>125954.87804878049</v>
      </c>
      <c r="AA929" s="14">
        <v>126576.82926829268</v>
      </c>
      <c r="AB929" s="14">
        <v>127418.29268292683</v>
      </c>
      <c r="AC929" s="14">
        <v>129353.65853658537</v>
      </c>
    </row>
    <row r="930" spans="1:29" s="14" customFormat="1">
      <c r="A930" s="1" t="s">
        <v>524</v>
      </c>
      <c r="B930" s="1" t="s">
        <v>533</v>
      </c>
      <c r="C930" s="1"/>
      <c r="D930" s="1" t="s">
        <v>621</v>
      </c>
      <c r="E930" s="1"/>
      <c r="F930" s="1">
        <v>122</v>
      </c>
      <c r="G930" s="1" t="s">
        <v>837</v>
      </c>
      <c r="H930" s="1" t="str">
        <f t="shared" si="15"/>
        <v>122아파트평균전세가격</v>
      </c>
      <c r="I930" s="1" t="s">
        <v>1387</v>
      </c>
      <c r="J930" s="13">
        <v>156917.78837128292</v>
      </c>
      <c r="K930" s="13">
        <v>157036.01637528031</v>
      </c>
      <c r="L930" s="13">
        <v>157294.11498482391</v>
      </c>
      <c r="M930" s="13">
        <v>157022.91242387364</v>
      </c>
      <c r="N930" s="13">
        <v>156725.60956170893</v>
      </c>
      <c r="O930" s="13">
        <v>156481.60363114619</v>
      </c>
      <c r="P930" s="13">
        <v>156001.12005296658</v>
      </c>
      <c r="Q930" s="14">
        <v>155716.36507663465</v>
      </c>
      <c r="R930" s="14">
        <v>155661.58176740076</v>
      </c>
      <c r="S930" s="14">
        <v>155832.85146850767</v>
      </c>
      <c r="T930" s="14">
        <v>155530.95399329063</v>
      </c>
      <c r="U930" s="14">
        <v>155151.26217589632</v>
      </c>
      <c r="V930" s="14">
        <v>154905.7481227853</v>
      </c>
      <c r="W930" s="14">
        <v>154333.86185523964</v>
      </c>
      <c r="X930" s="14">
        <v>154143.07106970879</v>
      </c>
      <c r="Y930" s="14">
        <v>155714.7773553794</v>
      </c>
      <c r="Z930" s="14">
        <v>156285.58741767291</v>
      </c>
      <c r="AA930" s="14">
        <v>156556.87992630026</v>
      </c>
      <c r="AB930" s="14">
        <v>156815.03490286833</v>
      </c>
      <c r="AC930" s="14">
        <v>157953.55549206582</v>
      </c>
    </row>
    <row r="931" spans="1:29" s="14" customFormat="1">
      <c r="A931" s="1" t="s">
        <v>524</v>
      </c>
      <c r="B931" s="1" t="s">
        <v>533</v>
      </c>
      <c r="C931" s="1"/>
      <c r="D931" s="1" t="s">
        <v>621</v>
      </c>
      <c r="E931" s="1" t="s">
        <v>622</v>
      </c>
      <c r="F931" s="1">
        <v>123</v>
      </c>
      <c r="G931" s="1" t="s">
        <v>837</v>
      </c>
      <c r="H931" s="1" t="str">
        <f t="shared" si="15"/>
        <v>123아파트평균전세가격</v>
      </c>
      <c r="I931" s="1" t="s">
        <v>1387</v>
      </c>
      <c r="J931" s="13">
        <v>152735.84905660377</v>
      </c>
      <c r="K931" s="13">
        <v>152924.52830188681</v>
      </c>
      <c r="L931" s="13">
        <v>153839.62264150943</v>
      </c>
      <c r="M931" s="13">
        <v>153382.0754716981</v>
      </c>
      <c r="N931" s="13">
        <v>152985.84905660377</v>
      </c>
      <c r="O931" s="13">
        <v>152646.22641509434</v>
      </c>
      <c r="P931" s="13">
        <v>152514.15094339623</v>
      </c>
      <c r="Q931" s="14">
        <v>152400.94339622642</v>
      </c>
      <c r="R931" s="14">
        <v>153358.49056603774</v>
      </c>
      <c r="S931" s="14">
        <v>154179.24528301886</v>
      </c>
      <c r="T931" s="14">
        <v>153783.01886792452</v>
      </c>
      <c r="U931" s="14">
        <v>153594.33962264151</v>
      </c>
      <c r="V931" s="14">
        <v>152990.56603773584</v>
      </c>
      <c r="W931" s="14">
        <v>153000</v>
      </c>
      <c r="X931" s="14">
        <v>152745.28301886792</v>
      </c>
      <c r="Y931" s="14">
        <v>153547.16981132075</v>
      </c>
      <c r="Z931" s="14">
        <v>154594.33962264151</v>
      </c>
      <c r="AA931" s="14">
        <v>154745.28301886792</v>
      </c>
      <c r="AB931" s="14">
        <v>154764.15094339623</v>
      </c>
      <c r="AC931" s="14">
        <v>156273.58490566039</v>
      </c>
    </row>
    <row r="932" spans="1:29" s="14" customFormat="1">
      <c r="A932" s="1" t="s">
        <v>524</v>
      </c>
      <c r="B932" s="1" t="s">
        <v>533</v>
      </c>
      <c r="C932" s="1"/>
      <c r="D932" s="1" t="s">
        <v>621</v>
      </c>
      <c r="E932" s="1" t="s">
        <v>623</v>
      </c>
      <c r="F932" s="1">
        <v>124</v>
      </c>
      <c r="G932" s="1" t="s">
        <v>837</v>
      </c>
      <c r="H932" s="1" t="str">
        <f t="shared" si="15"/>
        <v>124아파트평균전세가격</v>
      </c>
      <c r="I932" s="1" t="s">
        <v>1387</v>
      </c>
      <c r="J932" s="13">
        <v>166121.95121951221</v>
      </c>
      <c r="K932" s="13">
        <v>166451.21951219512</v>
      </c>
      <c r="L932" s="13">
        <v>166524.39024390245</v>
      </c>
      <c r="M932" s="13">
        <v>166560.9756097561</v>
      </c>
      <c r="N932" s="13">
        <v>166414.63414634147</v>
      </c>
      <c r="O932" s="13">
        <v>166865.85365853659</v>
      </c>
      <c r="P932" s="13">
        <v>166841.46341463414</v>
      </c>
      <c r="Q932" s="14">
        <v>166573.17073170733</v>
      </c>
      <c r="R932" s="14">
        <v>165146.34146341463</v>
      </c>
      <c r="S932" s="14">
        <v>164317.07317073172</v>
      </c>
      <c r="T932" s="14">
        <v>164195.12195121951</v>
      </c>
      <c r="U932" s="14">
        <v>163341.46341463414</v>
      </c>
      <c r="V932" s="14">
        <v>163341.46341463414</v>
      </c>
      <c r="W932" s="14">
        <v>161926.82926829267</v>
      </c>
      <c r="X932" s="14">
        <v>161804.87804878049</v>
      </c>
      <c r="Y932" s="14">
        <v>166926.82926829267</v>
      </c>
      <c r="Z932" s="14">
        <v>167634.14634146341</v>
      </c>
      <c r="AA932" s="14">
        <v>167634.14634146341</v>
      </c>
      <c r="AB932" s="14">
        <v>167780.48780487804</v>
      </c>
      <c r="AC932" s="14">
        <v>168560.9756097561</v>
      </c>
    </row>
    <row r="933" spans="1:29" s="14" customFormat="1">
      <c r="A933" s="1" t="s">
        <v>524</v>
      </c>
      <c r="B933" s="1" t="s">
        <v>533</v>
      </c>
      <c r="C933" s="1"/>
      <c r="D933" s="1" t="s">
        <v>621</v>
      </c>
      <c r="E933" s="1" t="s">
        <v>624</v>
      </c>
      <c r="F933" s="1">
        <v>125</v>
      </c>
      <c r="G933" s="1" t="s">
        <v>837</v>
      </c>
      <c r="H933" s="1" t="str">
        <f t="shared" si="15"/>
        <v>125아파트평균전세가격</v>
      </c>
      <c r="I933" s="1" t="s">
        <v>1387</v>
      </c>
      <c r="J933" s="13">
        <v>154980.76923076922</v>
      </c>
      <c r="K933" s="13">
        <v>154884.61538461538</v>
      </c>
      <c r="L933" s="13">
        <v>154596.15384615384</v>
      </c>
      <c r="M933" s="13">
        <v>154307.69230769231</v>
      </c>
      <c r="N933" s="13">
        <v>154009.61538461538</v>
      </c>
      <c r="O933" s="13">
        <v>153394.23076923078</v>
      </c>
      <c r="P933" s="13">
        <v>152250</v>
      </c>
      <c r="Q933" s="14">
        <v>151778.84615384616</v>
      </c>
      <c r="R933" s="14">
        <v>151615.38461538462</v>
      </c>
      <c r="S933" s="14">
        <v>151798.07692307694</v>
      </c>
      <c r="T933" s="14">
        <v>151471.15384615384</v>
      </c>
      <c r="U933" s="14">
        <v>151471.15384615384</v>
      </c>
      <c r="V933" s="14">
        <v>151413.46153846153</v>
      </c>
      <c r="W933" s="14">
        <v>150817.30769230769</v>
      </c>
      <c r="X933" s="14">
        <v>150644.23076923078</v>
      </c>
      <c r="Y933" s="14">
        <v>150711.53846153847</v>
      </c>
      <c r="Z933" s="14">
        <v>150740.38461538462</v>
      </c>
      <c r="AA933" s="14">
        <v>151298.07692307694</v>
      </c>
      <c r="AB933" s="14">
        <v>151855.76923076922</v>
      </c>
      <c r="AC933" s="14">
        <v>152865.38461538462</v>
      </c>
    </row>
    <row r="934" spans="1:29" s="14" customFormat="1">
      <c r="A934" s="1" t="s">
        <v>524</v>
      </c>
      <c r="B934" s="1" t="s">
        <v>533</v>
      </c>
      <c r="C934" s="1"/>
      <c r="D934" s="1" t="s">
        <v>625</v>
      </c>
      <c r="E934" s="1"/>
      <c r="F934" s="1">
        <v>126</v>
      </c>
      <c r="G934" s="1" t="s">
        <v>837</v>
      </c>
      <c r="H934" s="1" t="str">
        <f t="shared" si="15"/>
        <v>126아파트평균전세가격</v>
      </c>
      <c r="I934" s="1" t="s">
        <v>1387</v>
      </c>
      <c r="J934" s="13">
        <v>113782.60869565218</v>
      </c>
      <c r="K934" s="13">
        <v>113782.60869565218</v>
      </c>
      <c r="L934" s="13">
        <v>113641.30434782608</v>
      </c>
      <c r="M934" s="13">
        <v>112760.86956521739</v>
      </c>
      <c r="N934" s="13">
        <v>112967.39130434782</v>
      </c>
      <c r="O934" s="13">
        <v>112945.65217391304</v>
      </c>
      <c r="P934" s="13">
        <v>112456.52173913043</v>
      </c>
      <c r="Q934" s="14">
        <v>112260.86956521739</v>
      </c>
      <c r="R934" s="14">
        <v>112141.30434782608</v>
      </c>
      <c r="S934" s="14">
        <v>111695.65217391304</v>
      </c>
      <c r="T934" s="14">
        <v>111152.17391304347</v>
      </c>
      <c r="U934" s="14">
        <v>110652.17391304347</v>
      </c>
      <c r="V934" s="14">
        <v>110630.43478260869</v>
      </c>
      <c r="W934" s="14">
        <v>110413.04347826086</v>
      </c>
      <c r="X934" s="14">
        <v>111489.13043478261</v>
      </c>
      <c r="Y934" s="14">
        <v>116217.39130434782</v>
      </c>
      <c r="Z934" s="14">
        <v>118010.86956521739</v>
      </c>
      <c r="AA934" s="14">
        <v>119141.30434782608</v>
      </c>
      <c r="AB934" s="14">
        <v>119293.47826086957</v>
      </c>
      <c r="AC934" s="14">
        <v>119934.78260869565</v>
      </c>
    </row>
    <row r="935" spans="1:29" s="14" customFormat="1">
      <c r="A935" s="1" t="s">
        <v>524</v>
      </c>
      <c r="B935" s="1" t="s">
        <v>533</v>
      </c>
      <c r="C935" s="1" t="s">
        <v>540</v>
      </c>
      <c r="D935" s="1"/>
      <c r="E935" s="1"/>
      <c r="F935" s="1">
        <v>127</v>
      </c>
      <c r="G935" s="1" t="s">
        <v>837</v>
      </c>
      <c r="H935" s="1" t="str">
        <f t="shared" si="15"/>
        <v>127아파트평균전세가격</v>
      </c>
      <c r="I935" s="1" t="s">
        <v>1387</v>
      </c>
      <c r="J935" s="13">
        <v>99568.01058543376</v>
      </c>
      <c r="K935" s="13">
        <v>101533.71120729904</v>
      </c>
      <c r="L935" s="13">
        <v>101942.75613360548</v>
      </c>
      <c r="M935" s="13">
        <v>101810.39301228801</v>
      </c>
      <c r="N935" s="13">
        <v>101874.718575295</v>
      </c>
      <c r="O935" s="13">
        <v>101868.67898390873</v>
      </c>
      <c r="P935" s="13">
        <v>101687.16038377305</v>
      </c>
      <c r="Q935" s="14">
        <v>101835.07359598663</v>
      </c>
      <c r="R935" s="14">
        <v>102378.34730185557</v>
      </c>
      <c r="S935" s="14">
        <v>102432.89678680201</v>
      </c>
      <c r="T935" s="14">
        <v>102505.51931850235</v>
      </c>
      <c r="U935" s="14">
        <v>102185.86433168892</v>
      </c>
      <c r="V935" s="14">
        <v>102265.77074949016</v>
      </c>
      <c r="W935" s="14">
        <v>102513.81690843367</v>
      </c>
      <c r="X935" s="14">
        <v>102842.87626846124</v>
      </c>
      <c r="Y935" s="14">
        <v>103129.77216701672</v>
      </c>
      <c r="Z935" s="14">
        <v>103805.85666807613</v>
      </c>
      <c r="AA935" s="14">
        <v>103988.66790950536</v>
      </c>
      <c r="AB935" s="14">
        <v>104097.94820580883</v>
      </c>
      <c r="AC935" s="14">
        <v>104989.54811970846</v>
      </c>
    </row>
    <row r="936" spans="1:29" s="14" customFormat="1">
      <c r="A936" s="1" t="s">
        <v>524</v>
      </c>
      <c r="B936" s="1" t="s">
        <v>533</v>
      </c>
      <c r="C936" s="1"/>
      <c r="D936" s="1" t="s">
        <v>626</v>
      </c>
      <c r="E936" s="1"/>
      <c r="F936" s="1">
        <v>128</v>
      </c>
      <c r="G936" s="1" t="s">
        <v>837</v>
      </c>
      <c r="H936" s="1" t="str">
        <f t="shared" si="15"/>
        <v>128아파트평균전세가격</v>
      </c>
      <c r="I936" s="1" t="s">
        <v>1387</v>
      </c>
      <c r="J936" s="13">
        <v>68695.65217391304</v>
      </c>
      <c r="K936" s="13">
        <v>68652.173913043473</v>
      </c>
      <c r="L936" s="13">
        <v>69978.260869565216</v>
      </c>
      <c r="M936" s="13">
        <v>69978.260869565216</v>
      </c>
      <c r="N936" s="13">
        <v>70326.086956521744</v>
      </c>
      <c r="O936" s="13">
        <v>70260.869565217392</v>
      </c>
      <c r="P936" s="13">
        <v>70652.173913043473</v>
      </c>
      <c r="Q936" s="14">
        <v>70773.913043478256</v>
      </c>
      <c r="R936" s="14">
        <v>70804.34782608696</v>
      </c>
      <c r="S936" s="14">
        <v>70793.478260869568</v>
      </c>
      <c r="T936" s="14">
        <v>70608.695652173919</v>
      </c>
      <c r="U936" s="14">
        <v>71282.608695652176</v>
      </c>
      <c r="V936" s="14">
        <v>71326.086956521744</v>
      </c>
      <c r="W936" s="14">
        <v>71282.608695652176</v>
      </c>
      <c r="X936" s="14">
        <v>71326.086956521744</v>
      </c>
      <c r="Y936" s="14">
        <v>72239.130434782608</v>
      </c>
      <c r="Z936" s="14">
        <v>73108.695652173919</v>
      </c>
      <c r="AA936" s="14">
        <v>73443.478260869568</v>
      </c>
      <c r="AB936" s="14">
        <v>73826.086956521744</v>
      </c>
      <c r="AC936" s="14">
        <v>74282.608695652176</v>
      </c>
    </row>
    <row r="937" spans="1:29" s="14" customFormat="1">
      <c r="A937" s="1" t="s">
        <v>524</v>
      </c>
      <c r="B937" s="1" t="s">
        <v>533</v>
      </c>
      <c r="C937" s="1"/>
      <c r="D937" s="1" t="s">
        <v>627</v>
      </c>
      <c r="E937" s="1"/>
      <c r="F937" s="1">
        <v>129</v>
      </c>
      <c r="G937" s="1" t="s">
        <v>837</v>
      </c>
      <c r="H937" s="1" t="str">
        <f t="shared" si="15"/>
        <v>129아파트평균전세가격</v>
      </c>
      <c r="I937" s="1" t="s">
        <v>1387</v>
      </c>
      <c r="J937" s="13">
        <v>72250</v>
      </c>
      <c r="K937" s="13">
        <v>72250</v>
      </c>
      <c r="L937" s="13">
        <v>73000</v>
      </c>
      <c r="M937" s="13">
        <v>73000</v>
      </c>
      <c r="N937" s="13">
        <v>73192.307692307688</v>
      </c>
      <c r="O937" s="13">
        <v>73192.307692307688</v>
      </c>
      <c r="P937" s="13">
        <v>72865.38461538461</v>
      </c>
      <c r="Q937" s="14">
        <v>72865.38461538461</v>
      </c>
      <c r="R937" s="14">
        <v>73000</v>
      </c>
      <c r="S937" s="14">
        <v>72942.307692307688</v>
      </c>
      <c r="T937" s="14">
        <v>73480.769230769234</v>
      </c>
      <c r="U937" s="14">
        <v>73423.076923076922</v>
      </c>
      <c r="V937" s="14">
        <v>73980.769230769234</v>
      </c>
      <c r="W937" s="14">
        <v>74134.61538461539</v>
      </c>
      <c r="X937" s="14">
        <v>74230.769230769234</v>
      </c>
      <c r="Y937" s="14">
        <v>75307.692307692312</v>
      </c>
      <c r="Z937" s="14">
        <v>75230.769230769234</v>
      </c>
      <c r="AA937" s="14">
        <v>75519.230769230766</v>
      </c>
      <c r="AB937" s="14">
        <v>75423.076923076922</v>
      </c>
      <c r="AC937" s="14">
        <v>76057.692307692312</v>
      </c>
    </row>
    <row r="938" spans="1:29" s="14" customFormat="1">
      <c r="A938" s="1" t="s">
        <v>524</v>
      </c>
      <c r="B938" s="1" t="s">
        <v>533</v>
      </c>
      <c r="C938" s="1"/>
      <c r="D938" s="1" t="s">
        <v>628</v>
      </c>
      <c r="E938" s="1"/>
      <c r="F938" s="1">
        <v>130</v>
      </c>
      <c r="G938" s="1" t="s">
        <v>837</v>
      </c>
      <c r="H938" s="1" t="str">
        <f t="shared" si="15"/>
        <v>130아파트평균전세가격</v>
      </c>
      <c r="I938" s="1" t="s">
        <v>1387</v>
      </c>
      <c r="J938" s="13">
        <v>80485.526315789481</v>
      </c>
      <c r="K938" s="13">
        <v>80407.894736842107</v>
      </c>
      <c r="L938" s="13">
        <v>80605.263157894733</v>
      </c>
      <c r="M938" s="13">
        <v>80684.210526315786</v>
      </c>
      <c r="N938" s="13">
        <v>80684.210526315786</v>
      </c>
      <c r="O938" s="13">
        <v>80684.210526315786</v>
      </c>
      <c r="P938" s="13">
        <v>80671.052631578947</v>
      </c>
      <c r="Q938" s="14">
        <v>80671.052631578947</v>
      </c>
      <c r="R938" s="14">
        <v>81815.789473684214</v>
      </c>
      <c r="S938" s="14">
        <v>81842.105263157893</v>
      </c>
      <c r="T938" s="14">
        <v>81894.736842105267</v>
      </c>
      <c r="U938" s="14">
        <v>81894.736842105267</v>
      </c>
      <c r="V938" s="14">
        <v>82157.894736842107</v>
      </c>
      <c r="W938" s="14">
        <v>82131.578947368427</v>
      </c>
      <c r="X938" s="14">
        <v>82296.052631578947</v>
      </c>
      <c r="Y938" s="14">
        <v>82164.473684210519</v>
      </c>
      <c r="Z938" s="14">
        <v>82256.578947368427</v>
      </c>
      <c r="AA938" s="14">
        <v>82309.210526315786</v>
      </c>
      <c r="AB938" s="14">
        <v>82230.263157894733</v>
      </c>
      <c r="AC938" s="14">
        <v>82677.631578947374</v>
      </c>
    </row>
    <row r="939" spans="1:29" s="14" customFormat="1">
      <c r="A939" s="1" t="s">
        <v>524</v>
      </c>
      <c r="B939" s="1" t="s">
        <v>533</v>
      </c>
      <c r="C939" s="1"/>
      <c r="D939" s="1" t="s">
        <v>629</v>
      </c>
      <c r="E939" s="1"/>
      <c r="F939" s="1">
        <v>131</v>
      </c>
      <c r="G939" s="1" t="s">
        <v>837</v>
      </c>
      <c r="H939" s="1" t="str">
        <f t="shared" si="15"/>
        <v>131아파트평균전세가격</v>
      </c>
      <c r="I939" s="1" t="s">
        <v>1387</v>
      </c>
      <c r="J939" s="13">
        <v>119120.37037037036</v>
      </c>
      <c r="K939" s="13">
        <v>122759.25925925926</v>
      </c>
      <c r="L939" s="13">
        <v>123037.03703703704</v>
      </c>
      <c r="M939" s="13">
        <v>122759.25925925926</v>
      </c>
      <c r="N939" s="13">
        <v>122777.77777777778</v>
      </c>
      <c r="O939" s="13">
        <v>122777.77777777778</v>
      </c>
      <c r="P939" s="13">
        <v>122453.70370370371</v>
      </c>
      <c r="Q939" s="14">
        <v>122703.70370370371</v>
      </c>
      <c r="R939" s="14">
        <v>123148.14814814815</v>
      </c>
      <c r="S939" s="14">
        <v>123250</v>
      </c>
      <c r="T939" s="14">
        <v>123277.77777777778</v>
      </c>
      <c r="U939" s="14">
        <v>123000</v>
      </c>
      <c r="V939" s="14">
        <v>122898.14814814815</v>
      </c>
      <c r="W939" s="14">
        <v>123342.5925925926</v>
      </c>
      <c r="X939" s="14">
        <v>123846.29629629629</v>
      </c>
      <c r="Y939" s="14">
        <v>124050</v>
      </c>
      <c r="Z939" s="14">
        <v>125125.92592592593</v>
      </c>
      <c r="AA939" s="14">
        <v>125320.37037037036</v>
      </c>
      <c r="AB939" s="14">
        <v>125514.81481481482</v>
      </c>
      <c r="AC939" s="14">
        <v>126740.74074074074</v>
      </c>
    </row>
    <row r="940" spans="1:29" s="14" customFormat="1">
      <c r="A940" s="1" t="s">
        <v>524</v>
      </c>
      <c r="B940" s="1" t="s">
        <v>541</v>
      </c>
      <c r="C940" s="1"/>
      <c r="D940" s="1"/>
      <c r="E940" s="1"/>
      <c r="F940" s="1">
        <v>132</v>
      </c>
      <c r="G940" s="1" t="s">
        <v>837</v>
      </c>
      <c r="H940" s="1" t="str">
        <f t="shared" si="15"/>
        <v>132아파트평균전세가격</v>
      </c>
      <c r="I940" s="1" t="s">
        <v>1387</v>
      </c>
      <c r="J940" s="13">
        <v>113778.6558688441</v>
      </c>
      <c r="K940" s="13">
        <v>113783.00416583645</v>
      </c>
      <c r="L940" s="13">
        <v>113910.31148071442</v>
      </c>
      <c r="M940" s="13">
        <v>113948.19155197428</v>
      </c>
      <c r="N940" s="13">
        <v>114297.84948211396</v>
      </c>
      <c r="O940" s="13">
        <v>114368.69012715349</v>
      </c>
      <c r="P940" s="13">
        <v>114275.74985166549</v>
      </c>
      <c r="Q940" s="14">
        <v>114351.35937613748</v>
      </c>
      <c r="R940" s="14">
        <v>114911.10173147904</v>
      </c>
      <c r="S940" s="14">
        <v>115253.23779193002</v>
      </c>
      <c r="T940" s="14">
        <v>115699.26517488209</v>
      </c>
      <c r="U940" s="14">
        <v>115615.30792244803</v>
      </c>
      <c r="V940" s="14">
        <v>115723.00589481369</v>
      </c>
      <c r="W940" s="14">
        <v>115961.72604857849</v>
      </c>
      <c r="X940" s="14">
        <v>116823.03805232538</v>
      </c>
      <c r="Y940" s="14">
        <v>117651.90186204425</v>
      </c>
      <c r="Z940" s="14">
        <v>118086.25605650638</v>
      </c>
      <c r="AA940" s="14">
        <v>118627.63297848728</v>
      </c>
      <c r="AB940" s="14">
        <v>119398.34945221496</v>
      </c>
      <c r="AC940" s="14">
        <v>120543.96050253921</v>
      </c>
    </row>
    <row r="941" spans="1:29" s="14" customFormat="1">
      <c r="A941" s="1" t="s">
        <v>524</v>
      </c>
      <c r="B941" s="1" t="s">
        <v>541</v>
      </c>
      <c r="C941" s="1"/>
      <c r="D941" s="1" t="s">
        <v>559</v>
      </c>
      <c r="E941" s="1"/>
      <c r="F941" s="1">
        <v>133</v>
      </c>
      <c r="G941" s="1" t="s">
        <v>837</v>
      </c>
      <c r="H941" s="1" t="str">
        <f t="shared" si="15"/>
        <v>133아파트평균전세가격</v>
      </c>
      <c r="I941" s="1" t="s">
        <v>1387</v>
      </c>
      <c r="J941" s="13">
        <v>90708.333333333328</v>
      </c>
      <c r="K941" s="13">
        <v>90937.5</v>
      </c>
      <c r="L941" s="13">
        <v>91000</v>
      </c>
      <c r="M941" s="13">
        <v>91000</v>
      </c>
      <c r="N941" s="13">
        <v>91062.5</v>
      </c>
      <c r="O941" s="13">
        <v>91104.166666666672</v>
      </c>
      <c r="P941" s="13">
        <v>91104.166666666672</v>
      </c>
      <c r="Q941" s="14">
        <v>92229.166666666672</v>
      </c>
      <c r="R941" s="14">
        <v>92729.166666666672</v>
      </c>
      <c r="S941" s="14">
        <v>92479.166666666672</v>
      </c>
      <c r="T941" s="14">
        <v>92145.833333333328</v>
      </c>
      <c r="U941" s="14">
        <v>91270.833333333328</v>
      </c>
      <c r="V941" s="14">
        <v>89875</v>
      </c>
      <c r="W941" s="14">
        <v>89791.666666666672</v>
      </c>
      <c r="X941" s="14">
        <v>90104.166666666672</v>
      </c>
      <c r="Y941" s="14">
        <v>91479.166666666672</v>
      </c>
      <c r="Z941" s="14">
        <v>92354.166666666672</v>
      </c>
      <c r="AA941" s="14">
        <v>92666.666666666672</v>
      </c>
      <c r="AB941" s="14">
        <v>93125</v>
      </c>
      <c r="AC941" s="14">
        <v>93437.5</v>
      </c>
    </row>
    <row r="942" spans="1:29" s="14" customFormat="1">
      <c r="A942" s="1" t="s">
        <v>524</v>
      </c>
      <c r="B942" s="1" t="s">
        <v>541</v>
      </c>
      <c r="C942" s="1"/>
      <c r="D942" s="1" t="s">
        <v>630</v>
      </c>
      <c r="E942" s="1"/>
      <c r="F942" s="1">
        <v>134</v>
      </c>
      <c r="G942" s="1" t="s">
        <v>837</v>
      </c>
      <c r="H942" s="1" t="str">
        <f t="shared" si="15"/>
        <v>134아파트평균전세가격</v>
      </c>
      <c r="I942" s="1" t="s">
        <v>1387</v>
      </c>
      <c r="J942" s="13">
        <v>96956.521739130432</v>
      </c>
      <c r="K942" s="13">
        <v>96956.521739130432</v>
      </c>
      <c r="L942" s="13">
        <v>96956.521739130432</v>
      </c>
      <c r="M942" s="13">
        <v>96956.521739130432</v>
      </c>
      <c r="N942" s="13">
        <v>96956.521739130432</v>
      </c>
      <c r="O942" s="13">
        <v>97086.956521739135</v>
      </c>
      <c r="P942" s="13">
        <v>97163.043478260865</v>
      </c>
      <c r="Q942" s="14">
        <v>96854.34782608696</v>
      </c>
      <c r="R942" s="14">
        <v>97202.173913043473</v>
      </c>
      <c r="S942" s="14">
        <v>97202.173913043473</v>
      </c>
      <c r="T942" s="14">
        <v>97376.086956521744</v>
      </c>
      <c r="U942" s="14">
        <v>97289.130434782608</v>
      </c>
      <c r="V942" s="14">
        <v>96934.782608695648</v>
      </c>
      <c r="W942" s="14">
        <v>97173.913043478256</v>
      </c>
      <c r="X942" s="14">
        <v>97739.130434782608</v>
      </c>
      <c r="Y942" s="14">
        <v>98043.478260869568</v>
      </c>
      <c r="Z942" s="14">
        <v>97771.739130434784</v>
      </c>
      <c r="AA942" s="14">
        <v>97500</v>
      </c>
      <c r="AB942" s="14">
        <v>98065.217391304352</v>
      </c>
      <c r="AC942" s="14">
        <v>98826.086956521744</v>
      </c>
    </row>
    <row r="943" spans="1:29" s="14" customFormat="1">
      <c r="A943" s="1" t="s">
        <v>524</v>
      </c>
      <c r="B943" s="1" t="s">
        <v>541</v>
      </c>
      <c r="C943" s="1"/>
      <c r="D943" s="1" t="s">
        <v>631</v>
      </c>
      <c r="E943" s="1"/>
      <c r="F943" s="1">
        <v>135</v>
      </c>
      <c r="G943" s="1" t="s">
        <v>837</v>
      </c>
      <c r="H943" s="1" t="str">
        <f t="shared" si="15"/>
        <v>135아파트평균전세가격</v>
      </c>
      <c r="I943" s="1" t="s">
        <v>1387</v>
      </c>
      <c r="J943" s="13">
        <v>108821.42857142857</v>
      </c>
      <c r="K943" s="13">
        <v>108761.90476190476</v>
      </c>
      <c r="L943" s="13">
        <v>108761.90476190476</v>
      </c>
      <c r="M943" s="13">
        <v>109142.85714285714</v>
      </c>
      <c r="N943" s="13">
        <v>109142.85714285714</v>
      </c>
      <c r="O943" s="13">
        <v>108773.80952380953</v>
      </c>
      <c r="P943" s="13">
        <v>108571.42857142857</v>
      </c>
      <c r="Q943" s="14">
        <v>108559.52380952382</v>
      </c>
      <c r="R943" s="14">
        <v>108857.14285714286</v>
      </c>
      <c r="S943" s="14">
        <v>109023.80952380953</v>
      </c>
      <c r="T943" s="14">
        <v>109380.95238095238</v>
      </c>
      <c r="U943" s="14">
        <v>109476.19047619047</v>
      </c>
      <c r="V943" s="14">
        <v>109595.23809523809</v>
      </c>
      <c r="W943" s="14">
        <v>109833.33333333333</v>
      </c>
      <c r="X943" s="14">
        <v>110190.47619047618</v>
      </c>
      <c r="Y943" s="14">
        <v>111309.52380952382</v>
      </c>
      <c r="Z943" s="14">
        <v>111928.57142857143</v>
      </c>
      <c r="AA943" s="14">
        <v>112726.19047619047</v>
      </c>
      <c r="AB943" s="14">
        <v>113928.57142857143</v>
      </c>
      <c r="AC943" s="14">
        <v>115166.66666666667</v>
      </c>
    </row>
    <row r="944" spans="1:29" s="14" customFormat="1">
      <c r="A944" s="1" t="s">
        <v>524</v>
      </c>
      <c r="B944" s="1" t="s">
        <v>541</v>
      </c>
      <c r="C944" s="1"/>
      <c r="D944" s="1" t="s">
        <v>632</v>
      </c>
      <c r="E944" s="1"/>
      <c r="F944" s="1">
        <v>136</v>
      </c>
      <c r="G944" s="1" t="s">
        <v>837</v>
      </c>
      <c r="H944" s="1" t="str">
        <f t="shared" si="15"/>
        <v>136아파트평균전세가격</v>
      </c>
      <c r="I944" s="1" t="s">
        <v>1387</v>
      </c>
      <c r="J944" s="13">
        <v>126177.08333333333</v>
      </c>
      <c r="K944" s="13">
        <v>126177.08333333333</v>
      </c>
      <c r="L944" s="13">
        <v>126864.58333333333</v>
      </c>
      <c r="M944" s="13">
        <v>126864.58333333333</v>
      </c>
      <c r="N944" s="13">
        <v>130145.83333333333</v>
      </c>
      <c r="O944" s="13">
        <v>131208.33333333334</v>
      </c>
      <c r="P944" s="13">
        <v>132020.83333333334</v>
      </c>
      <c r="Q944" s="14">
        <v>132479.16666666666</v>
      </c>
      <c r="R944" s="14">
        <v>133093.75</v>
      </c>
      <c r="S944" s="14">
        <v>133406.25</v>
      </c>
      <c r="T944" s="14">
        <v>133968.75</v>
      </c>
      <c r="U944" s="14">
        <v>134187.5</v>
      </c>
      <c r="V944" s="14">
        <v>134531.25</v>
      </c>
      <c r="W944" s="14">
        <v>134468.75</v>
      </c>
      <c r="X944" s="14">
        <v>134520.83333333334</v>
      </c>
      <c r="Y944" s="14">
        <v>135593.75</v>
      </c>
      <c r="Z944" s="14">
        <v>136427.08333333334</v>
      </c>
      <c r="AA944" s="14">
        <v>136760.41666666666</v>
      </c>
      <c r="AB944" s="14">
        <v>137218.75</v>
      </c>
      <c r="AC944" s="14">
        <v>139364.58333333334</v>
      </c>
    </row>
    <row r="945" spans="1:29" s="14" customFormat="1">
      <c r="A945" s="1" t="s">
        <v>524</v>
      </c>
      <c r="B945" s="1" t="s">
        <v>541</v>
      </c>
      <c r="C945" s="1"/>
      <c r="D945" s="1" t="s">
        <v>633</v>
      </c>
      <c r="E945" s="1"/>
      <c r="F945" s="1">
        <v>137</v>
      </c>
      <c r="G945" s="1" t="s">
        <v>837</v>
      </c>
      <c r="H945" s="1" t="str">
        <f t="shared" si="15"/>
        <v>137아파트평균전세가격</v>
      </c>
      <c r="I945" s="1" t="s">
        <v>1387</v>
      </c>
      <c r="J945" s="13">
        <v>129027.77777777778</v>
      </c>
      <c r="K945" s="13">
        <v>129027.77777777778</v>
      </c>
      <c r="L945" s="13">
        <v>129027.77777777778</v>
      </c>
      <c r="M945" s="13">
        <v>129027.77777777778</v>
      </c>
      <c r="N945" s="13">
        <v>129027.77777777778</v>
      </c>
      <c r="O945" s="13">
        <v>129027.77777777778</v>
      </c>
      <c r="P945" s="13">
        <v>128898.14814814815</v>
      </c>
      <c r="Q945" s="14">
        <v>129212.96296296296</v>
      </c>
      <c r="R945" s="14">
        <v>130148.14814814815</v>
      </c>
      <c r="S945" s="14">
        <v>131083.33333333334</v>
      </c>
      <c r="T945" s="14">
        <v>131722.22222222222</v>
      </c>
      <c r="U945" s="14">
        <v>132453.70370370371</v>
      </c>
      <c r="V945" s="14">
        <v>132787.03703703705</v>
      </c>
      <c r="W945" s="14">
        <v>133064.8148148148</v>
      </c>
      <c r="X945" s="14">
        <v>134765.74074074073</v>
      </c>
      <c r="Y945" s="14">
        <v>135986.11111111112</v>
      </c>
      <c r="Z945" s="14">
        <v>135949.07407407407</v>
      </c>
      <c r="AA945" s="14">
        <v>136546.29629629629</v>
      </c>
      <c r="AB945" s="14">
        <v>138444.44444444444</v>
      </c>
      <c r="AC945" s="14">
        <v>139888.88888888888</v>
      </c>
    </row>
    <row r="946" spans="1:29" s="14" customFormat="1">
      <c r="A946" s="1" t="s">
        <v>524</v>
      </c>
      <c r="B946" s="1" t="s">
        <v>541</v>
      </c>
      <c r="C946" s="1"/>
      <c r="D946" s="1" t="s">
        <v>634</v>
      </c>
      <c r="E946" s="1"/>
      <c r="F946" s="1">
        <v>138</v>
      </c>
      <c r="G946" s="1" t="s">
        <v>837</v>
      </c>
      <c r="H946" s="1" t="str">
        <f t="shared" si="15"/>
        <v>138아파트평균전세가격</v>
      </c>
      <c r="I946" s="1" t="s">
        <v>1387</v>
      </c>
      <c r="J946" s="13">
        <v>125526.31578947368</v>
      </c>
      <c r="K946" s="13">
        <v>125526.31578947368</v>
      </c>
      <c r="L946" s="13">
        <v>125517.54385964913</v>
      </c>
      <c r="M946" s="13">
        <v>125192.98245614035</v>
      </c>
      <c r="N946" s="13">
        <v>124473.68421052632</v>
      </c>
      <c r="O946" s="13">
        <v>124385.9649122807</v>
      </c>
      <c r="P946" s="13">
        <v>124245.61403508772</v>
      </c>
      <c r="Q946" s="14">
        <v>123807.01754385965</v>
      </c>
      <c r="R946" s="14">
        <v>124368.42105263157</v>
      </c>
      <c r="S946" s="14">
        <v>125175.43859649122</v>
      </c>
      <c r="T946" s="14">
        <v>126014.0350877193</v>
      </c>
      <c r="U946" s="14">
        <v>126140.35087719298</v>
      </c>
      <c r="V946" s="14">
        <v>126517.54385964913</v>
      </c>
      <c r="W946" s="14">
        <v>127052.63157894737</v>
      </c>
      <c r="X946" s="14">
        <v>129017.54385964913</v>
      </c>
      <c r="Y946" s="14">
        <v>129872.80701754386</v>
      </c>
      <c r="Z946" s="14">
        <v>130517.54385964913</v>
      </c>
      <c r="AA946" s="14">
        <v>131258.77192982455</v>
      </c>
      <c r="AB946" s="14">
        <v>131899.12280701756</v>
      </c>
      <c r="AC946" s="14">
        <v>133214.91228070174</v>
      </c>
    </row>
    <row r="947" spans="1:29" s="14" customFormat="1">
      <c r="A947" s="1" t="s">
        <v>524</v>
      </c>
      <c r="B947" s="1" t="s">
        <v>541</v>
      </c>
      <c r="C947" s="1"/>
      <c r="D947" s="1" t="s">
        <v>635</v>
      </c>
      <c r="E947" s="1"/>
      <c r="F947" s="1">
        <v>139</v>
      </c>
      <c r="G947" s="1" t="s">
        <v>837</v>
      </c>
      <c r="H947" s="1" t="str">
        <f t="shared" si="15"/>
        <v>139아파트평균전세가격</v>
      </c>
      <c r="I947" s="1" t="s">
        <v>1387</v>
      </c>
      <c r="J947" s="13">
        <v>100040</v>
      </c>
      <c r="K947" s="13">
        <v>100080</v>
      </c>
      <c r="L947" s="13">
        <v>100170</v>
      </c>
      <c r="M947" s="13">
        <v>100530</v>
      </c>
      <c r="N947" s="13">
        <v>99970</v>
      </c>
      <c r="O947" s="13">
        <v>99770</v>
      </c>
      <c r="P947" s="13">
        <v>99540</v>
      </c>
      <c r="Q947" s="14">
        <v>99980</v>
      </c>
      <c r="R947" s="14">
        <v>100280</v>
      </c>
      <c r="S947" s="14">
        <v>100120</v>
      </c>
      <c r="T947" s="14">
        <v>100180</v>
      </c>
      <c r="U947" s="14">
        <v>100040</v>
      </c>
      <c r="V947" s="14">
        <v>100450</v>
      </c>
      <c r="W947" s="14">
        <v>100600</v>
      </c>
      <c r="X947" s="14">
        <v>100930</v>
      </c>
      <c r="Y947" s="14">
        <v>101220</v>
      </c>
      <c r="Z947" s="14">
        <v>101550</v>
      </c>
      <c r="AA947" s="14">
        <v>102030</v>
      </c>
      <c r="AB947" s="14">
        <v>102190</v>
      </c>
      <c r="AC947" s="14">
        <v>102730</v>
      </c>
    </row>
    <row r="948" spans="1:29" s="14" customFormat="1">
      <c r="A948" s="1" t="s">
        <v>524</v>
      </c>
      <c r="B948" s="1" t="s">
        <v>541</v>
      </c>
      <c r="C948" s="1"/>
      <c r="D948" s="1" t="s">
        <v>636</v>
      </c>
      <c r="E948" s="1"/>
      <c r="F948" s="1">
        <v>140</v>
      </c>
      <c r="G948" s="1" t="s">
        <v>837</v>
      </c>
      <c r="H948" s="1" t="str">
        <f t="shared" si="15"/>
        <v>140아파트평균전세가격</v>
      </c>
      <c r="I948" s="1" t="s">
        <v>1387</v>
      </c>
      <c r="J948" s="13">
        <v>98235.84905660378</v>
      </c>
      <c r="K948" s="13">
        <v>98226.415094339623</v>
      </c>
      <c r="L948" s="13">
        <v>98330.188679245286</v>
      </c>
      <c r="M948" s="13">
        <v>98377.358490566039</v>
      </c>
      <c r="N948" s="13">
        <v>99000</v>
      </c>
      <c r="O948" s="13">
        <v>99018.867924528298</v>
      </c>
      <c r="P948" s="13">
        <v>98433.962264150949</v>
      </c>
      <c r="Q948" s="14">
        <v>98188.679245283012</v>
      </c>
      <c r="R948" s="14">
        <v>98764.15094339622</v>
      </c>
      <c r="S948" s="14">
        <v>98712.264150943403</v>
      </c>
      <c r="T948" s="14">
        <v>98990.566037735844</v>
      </c>
      <c r="U948" s="14">
        <v>98542.452830188675</v>
      </c>
      <c r="V948" s="14">
        <v>98080.188679245286</v>
      </c>
      <c r="W948" s="14">
        <v>98325.471698113208</v>
      </c>
      <c r="X948" s="14">
        <v>98716.981132075467</v>
      </c>
      <c r="Y948" s="14">
        <v>99207.547169811325</v>
      </c>
      <c r="Z948" s="14">
        <v>99566.037735849051</v>
      </c>
      <c r="AA948" s="14">
        <v>100075.47169811321</v>
      </c>
      <c r="AB948" s="14">
        <v>100481.1320754717</v>
      </c>
      <c r="AC948" s="14">
        <v>101037.7358490566</v>
      </c>
    </row>
    <row r="949" spans="1:29" s="14" customFormat="1">
      <c r="A949" s="1" t="s">
        <v>522</v>
      </c>
      <c r="B949" s="1"/>
      <c r="C949" s="1"/>
      <c r="D949" s="1"/>
      <c r="E949" s="1"/>
      <c r="F949" s="1">
        <v>141</v>
      </c>
      <c r="G949" s="1" t="s">
        <v>837</v>
      </c>
      <c r="H949" s="1" t="str">
        <f t="shared" si="15"/>
        <v>141아파트평균전세가격</v>
      </c>
      <c r="I949" s="1" t="s">
        <v>1387</v>
      </c>
      <c r="J949" s="13">
        <v>129694.68877357463</v>
      </c>
      <c r="K949" s="13">
        <v>129594.79466612116</v>
      </c>
      <c r="L949" s="13">
        <v>130008.29395187843</v>
      </c>
      <c r="M949" s="13">
        <v>130300.17177646434</v>
      </c>
      <c r="N949" s="13">
        <v>130604.90879392743</v>
      </c>
      <c r="O949" s="13">
        <v>130582.13106864451</v>
      </c>
      <c r="P949" s="13">
        <v>130312.53212679415</v>
      </c>
      <c r="Q949" s="14">
        <v>130014.74004600217</v>
      </c>
      <c r="R949" s="14">
        <v>130186.90431325027</v>
      </c>
      <c r="S949" s="14">
        <v>130554.66828668579</v>
      </c>
      <c r="T949" s="14">
        <v>131033.21163722813</v>
      </c>
      <c r="U949" s="14">
        <v>131531.31087035785</v>
      </c>
      <c r="V949" s="14">
        <v>131915.37517146376</v>
      </c>
      <c r="W949" s="14">
        <v>132315.19499528871</v>
      </c>
      <c r="X949" s="14">
        <v>132777.11363119967</v>
      </c>
      <c r="Y949" s="14">
        <v>133745.40570931626</v>
      </c>
      <c r="Z949" s="14">
        <v>134421.80749092624</v>
      </c>
      <c r="AA949" s="14">
        <v>135024.71413306467</v>
      </c>
      <c r="AB949" s="14">
        <v>135648.74917197641</v>
      </c>
      <c r="AC949" s="14">
        <v>136166.99440973013</v>
      </c>
    </row>
    <row r="950" spans="1:29" s="14" customFormat="1">
      <c r="A950" s="1" t="s">
        <v>524</v>
      </c>
      <c r="B950" s="1" t="s">
        <v>542</v>
      </c>
      <c r="C950" s="1"/>
      <c r="D950" s="1"/>
      <c r="E950" s="1"/>
      <c r="F950" s="1">
        <v>142</v>
      </c>
      <c r="G950" s="1" t="s">
        <v>837</v>
      </c>
      <c r="H950" s="1" t="str">
        <f t="shared" si="15"/>
        <v>142아파트평균전세가격</v>
      </c>
      <c r="I950" s="1" t="s">
        <v>1387</v>
      </c>
      <c r="J950" s="13">
        <v>146194.82661390104</v>
      </c>
      <c r="K950" s="13">
        <v>145664.6055335397</v>
      </c>
      <c r="L950" s="13">
        <v>145719.33777780458</v>
      </c>
      <c r="M950" s="13">
        <v>145673.64207263704</v>
      </c>
      <c r="N950" s="13">
        <v>145637.19704579678</v>
      </c>
      <c r="O950" s="13">
        <v>145371.46052058664</v>
      </c>
      <c r="P950" s="13">
        <v>145054.21448868464</v>
      </c>
      <c r="Q950" s="14">
        <v>144504.67669567178</v>
      </c>
      <c r="R950" s="14">
        <v>144394.71661955738</v>
      </c>
      <c r="S950" s="14">
        <v>144504.1370749168</v>
      </c>
      <c r="T950" s="14">
        <v>144656.14574194851</v>
      </c>
      <c r="U950" s="14">
        <v>144794.09288390158</v>
      </c>
      <c r="V950" s="14">
        <v>144838.36317563991</v>
      </c>
      <c r="W950" s="14">
        <v>145157.75228090724</v>
      </c>
      <c r="X950" s="14">
        <v>145504.60046398686</v>
      </c>
      <c r="Y950" s="14">
        <v>145784.60842795888</v>
      </c>
      <c r="Z950" s="14">
        <v>145906.0829209876</v>
      </c>
      <c r="AA950" s="14">
        <v>145971.32760697155</v>
      </c>
      <c r="AB950" s="14">
        <v>145878.6157401173</v>
      </c>
      <c r="AC950" s="14">
        <v>145987.66582380104</v>
      </c>
    </row>
    <row r="951" spans="1:29" s="14" customFormat="1">
      <c r="A951" s="1" t="s">
        <v>524</v>
      </c>
      <c r="B951" s="1" t="s">
        <v>542</v>
      </c>
      <c r="C951" s="1" t="s">
        <v>543</v>
      </c>
      <c r="D951" s="1"/>
      <c r="E951" s="1"/>
      <c r="F951" s="1">
        <v>143</v>
      </c>
      <c r="G951" s="1" t="s">
        <v>837</v>
      </c>
      <c r="H951" s="1" t="str">
        <f t="shared" si="15"/>
        <v>143아파트평균전세가격</v>
      </c>
      <c r="I951" s="1" t="s">
        <v>1387</v>
      </c>
      <c r="J951" s="13">
        <v>150981.15520200771</v>
      </c>
      <c r="K951" s="13">
        <v>151042.5008269886</v>
      </c>
      <c r="L951" s="13">
        <v>151406.32761218707</v>
      </c>
      <c r="M951" s="13">
        <v>151670.5929786606</v>
      </c>
      <c r="N951" s="13">
        <v>151647.36620615769</v>
      </c>
      <c r="O951" s="13">
        <v>151436.80666274638</v>
      </c>
      <c r="P951" s="13">
        <v>151210.44033384841</v>
      </c>
      <c r="Q951" s="14">
        <v>150843.9506717636</v>
      </c>
      <c r="R951" s="14">
        <v>150965.67462255774</v>
      </c>
      <c r="S951" s="14">
        <v>151007.61609845163</v>
      </c>
      <c r="T951" s="14">
        <v>151118.50997346159</v>
      </c>
      <c r="U951" s="14">
        <v>150987.02986154155</v>
      </c>
      <c r="V951" s="14">
        <v>151045.03248149232</v>
      </c>
      <c r="W951" s="14">
        <v>151193.31068917198</v>
      </c>
      <c r="X951" s="14">
        <v>151449.10881892071</v>
      </c>
      <c r="Y951" s="14">
        <v>151463.90878856173</v>
      </c>
      <c r="Z951" s="14">
        <v>151505.78774719287</v>
      </c>
      <c r="AA951" s="14">
        <v>151377.71059179009</v>
      </c>
      <c r="AB951" s="14">
        <v>151033.39575600211</v>
      </c>
      <c r="AC951" s="14">
        <v>150876.42605477793</v>
      </c>
    </row>
    <row r="952" spans="1:29" s="14" customFormat="1">
      <c r="A952" s="1" t="s">
        <v>524</v>
      </c>
      <c r="B952" s="1" t="s">
        <v>542</v>
      </c>
      <c r="C952" s="1"/>
      <c r="D952" s="1" t="s">
        <v>559</v>
      </c>
      <c r="E952" s="1"/>
      <c r="F952" s="1">
        <v>144</v>
      </c>
      <c r="G952" s="1" t="s">
        <v>837</v>
      </c>
      <c r="H952" s="1" t="str">
        <f t="shared" si="15"/>
        <v>144아파트평균전세가격</v>
      </c>
      <c r="I952" s="1" t="s">
        <v>1387</v>
      </c>
      <c r="J952" s="13">
        <v>72321.306124245952</v>
      </c>
      <c r="K952" s="13">
        <v>72336.33850167424</v>
      </c>
      <c r="L952" s="13">
        <v>72360.251545152511</v>
      </c>
      <c r="M952" s="13">
        <v>72405.335280058061</v>
      </c>
      <c r="N952" s="13">
        <v>72231.422236579805</v>
      </c>
      <c r="O952" s="13">
        <v>72035.770062666765</v>
      </c>
      <c r="P952" s="13">
        <v>72035.770062666765</v>
      </c>
      <c r="Q952" s="14">
        <v>72014.030932231981</v>
      </c>
      <c r="R952" s="14">
        <v>72806.28767872868</v>
      </c>
      <c r="S952" s="14">
        <v>73469.456521739135</v>
      </c>
      <c r="T952" s="14">
        <v>73795.543478260865</v>
      </c>
      <c r="U952" s="14">
        <v>74347.826086956527</v>
      </c>
      <c r="V952" s="14">
        <v>74391.304347826081</v>
      </c>
      <c r="W952" s="14">
        <v>74434.782608695648</v>
      </c>
      <c r="X952" s="14">
        <v>74521.739130434784</v>
      </c>
      <c r="Y952" s="14">
        <v>74660.869565217392</v>
      </c>
      <c r="Z952" s="14">
        <v>74836.956521739135</v>
      </c>
      <c r="AA952" s="14">
        <v>74895.65217391304</v>
      </c>
      <c r="AB952" s="14">
        <v>74906.521739130432</v>
      </c>
      <c r="AC952" s="14">
        <v>74869.565217391311</v>
      </c>
    </row>
    <row r="953" spans="1:29" s="14" customFormat="1">
      <c r="A953" s="1" t="s">
        <v>524</v>
      </c>
      <c r="B953" s="1" t="s">
        <v>542</v>
      </c>
      <c r="C953" s="1"/>
      <c r="D953" s="1" t="s">
        <v>636</v>
      </c>
      <c r="E953" s="1"/>
      <c r="F953" s="1">
        <v>145</v>
      </c>
      <c r="G953" s="1" t="s">
        <v>837</v>
      </c>
      <c r="H953" s="1" t="str">
        <f t="shared" si="15"/>
        <v>145아파트평균전세가격</v>
      </c>
      <c r="I953" s="1" t="s">
        <v>1387</v>
      </c>
      <c r="J953" s="13">
        <v>137635.15790978918</v>
      </c>
      <c r="K953" s="13">
        <v>137635.15790978918</v>
      </c>
      <c r="L953" s="13">
        <v>137676.82457645584</v>
      </c>
      <c r="M953" s="13">
        <v>137843.49124312252</v>
      </c>
      <c r="N953" s="13">
        <v>138385.15790978918</v>
      </c>
      <c r="O953" s="13">
        <v>138301.82457645584</v>
      </c>
      <c r="P953" s="13">
        <v>138385.15790978918</v>
      </c>
      <c r="Q953" s="14">
        <v>138166.66666666666</v>
      </c>
      <c r="R953" s="14">
        <v>138333.33333333334</v>
      </c>
      <c r="S953" s="14">
        <v>138416.66666666666</v>
      </c>
      <c r="T953" s="14">
        <v>138500</v>
      </c>
      <c r="U953" s="14">
        <v>138666.66666666666</v>
      </c>
      <c r="V953" s="14">
        <v>138666.66666666666</v>
      </c>
      <c r="W953" s="14">
        <v>138708.33333333334</v>
      </c>
      <c r="X953" s="14">
        <v>138750</v>
      </c>
      <c r="Y953" s="14">
        <v>139083.33333333334</v>
      </c>
      <c r="Z953" s="14">
        <v>139208.33333333334</v>
      </c>
      <c r="AA953" s="14">
        <v>139208.33333333334</v>
      </c>
      <c r="AB953" s="14">
        <v>139166.66666666666</v>
      </c>
      <c r="AC953" s="14">
        <v>139166.66666666666</v>
      </c>
    </row>
    <row r="954" spans="1:29" s="14" customFormat="1">
      <c r="A954" s="1" t="s">
        <v>524</v>
      </c>
      <c r="B954" s="1" t="s">
        <v>542</v>
      </c>
      <c r="C954" s="1"/>
      <c r="D954" s="1" t="s">
        <v>630</v>
      </c>
      <c r="E954" s="1"/>
      <c r="F954" s="1">
        <v>146</v>
      </c>
      <c r="G954" s="1" t="s">
        <v>837</v>
      </c>
      <c r="H954" s="1" t="str">
        <f t="shared" si="15"/>
        <v>146아파트평균전세가격</v>
      </c>
      <c r="I954" s="1" t="s">
        <v>1387</v>
      </c>
      <c r="J954" s="13">
        <v>129500</v>
      </c>
      <c r="K954" s="13">
        <v>129500</v>
      </c>
      <c r="L954" s="13">
        <v>129685.18518518518</v>
      </c>
      <c r="M954" s="13">
        <v>130037.03703703704</v>
      </c>
      <c r="N954" s="13">
        <v>130629.62962962964</v>
      </c>
      <c r="O954" s="13">
        <v>130240.74074074074</v>
      </c>
      <c r="P954" s="13">
        <v>129962.96296296296</v>
      </c>
      <c r="Q954" s="14">
        <v>129537.03703703704</v>
      </c>
      <c r="R954" s="14">
        <v>129462.96296296296</v>
      </c>
      <c r="S954" s="14">
        <v>129648.14814814815</v>
      </c>
      <c r="T954" s="14">
        <v>129953.70370370371</v>
      </c>
      <c r="U954" s="14">
        <v>129842.5925925926</v>
      </c>
      <c r="V954" s="14">
        <v>130120.37037037036</v>
      </c>
      <c r="W954" s="14">
        <v>130398.14814814815</v>
      </c>
      <c r="X954" s="14">
        <v>130768.51851851853</v>
      </c>
      <c r="Y954" s="14">
        <v>131768.51851851851</v>
      </c>
      <c r="Z954" s="14">
        <v>132120.37037037036</v>
      </c>
      <c r="AA954" s="14">
        <v>132601.85185185185</v>
      </c>
      <c r="AB954" s="14">
        <v>132518.51851851851</v>
      </c>
      <c r="AC954" s="14">
        <v>132737.03703703705</v>
      </c>
    </row>
    <row r="955" spans="1:29" s="14" customFormat="1">
      <c r="A955" s="1" t="s">
        <v>524</v>
      </c>
      <c r="B955" s="1" t="s">
        <v>542</v>
      </c>
      <c r="C955" s="1"/>
      <c r="D955" s="1" t="s">
        <v>637</v>
      </c>
      <c r="E955" s="1"/>
      <c r="F955" s="1">
        <v>147</v>
      </c>
      <c r="G955" s="1" t="s">
        <v>837</v>
      </c>
      <c r="H955" s="1" t="str">
        <f t="shared" si="15"/>
        <v>147아파트평균전세가격</v>
      </c>
      <c r="I955" s="1" t="s">
        <v>1387</v>
      </c>
      <c r="J955" s="13">
        <v>107913.79310344828</v>
      </c>
      <c r="K955" s="13">
        <v>107913.79310344828</v>
      </c>
      <c r="L955" s="13">
        <v>107913.79310344828</v>
      </c>
      <c r="M955" s="13">
        <v>108879.31034482758</v>
      </c>
      <c r="N955" s="13">
        <v>108965.5172413793</v>
      </c>
      <c r="O955" s="13">
        <v>109017.24137931035</v>
      </c>
      <c r="P955" s="13">
        <v>109017.24137931035</v>
      </c>
      <c r="Q955" s="14">
        <v>109017.24137931035</v>
      </c>
      <c r="R955" s="14">
        <v>109017.24137931035</v>
      </c>
      <c r="S955" s="14">
        <v>109017.24137931035</v>
      </c>
      <c r="T955" s="14">
        <v>109017.24137931035</v>
      </c>
      <c r="U955" s="14">
        <v>109034.4827586207</v>
      </c>
      <c r="V955" s="14">
        <v>109034.4827586207</v>
      </c>
      <c r="W955" s="14">
        <v>109137.93103448275</v>
      </c>
      <c r="X955" s="14">
        <v>109172.41379310345</v>
      </c>
      <c r="Y955" s="14">
        <v>109413.79310344828</v>
      </c>
      <c r="Z955" s="14">
        <v>109620.68965517242</v>
      </c>
      <c r="AA955" s="14">
        <v>109810.3448275862</v>
      </c>
      <c r="AB955" s="14">
        <v>109948.27586206897</v>
      </c>
      <c r="AC955" s="14">
        <v>110043.10344827586</v>
      </c>
    </row>
    <row r="956" spans="1:29" s="14" customFormat="1">
      <c r="A956" s="1" t="s">
        <v>524</v>
      </c>
      <c r="B956" s="1" t="s">
        <v>542</v>
      </c>
      <c r="C956" s="1"/>
      <c r="D956" s="1" t="s">
        <v>638</v>
      </c>
      <c r="E956" s="1"/>
      <c r="F956" s="1">
        <v>148</v>
      </c>
      <c r="G956" s="1" t="s">
        <v>837</v>
      </c>
      <c r="H956" s="1" t="str">
        <f t="shared" si="15"/>
        <v>148아파트평균전세가격</v>
      </c>
      <c r="I956" s="1" t="s">
        <v>1387</v>
      </c>
      <c r="J956" s="13">
        <v>138615.38803418804</v>
      </c>
      <c r="K956" s="13">
        <v>138519.2341880342</v>
      </c>
      <c r="L956" s="13">
        <v>138836.54188034189</v>
      </c>
      <c r="M956" s="13">
        <v>139100.75589743588</v>
      </c>
      <c r="N956" s="13">
        <v>138985.37128205129</v>
      </c>
      <c r="O956" s="13">
        <v>138754.60205128204</v>
      </c>
      <c r="P956" s="13">
        <v>138482.86290598291</v>
      </c>
      <c r="Q956" s="14">
        <v>138367.47829059832</v>
      </c>
      <c r="R956" s="14">
        <v>138650.92307692306</v>
      </c>
      <c r="S956" s="14">
        <v>138574</v>
      </c>
      <c r="T956" s="14">
        <v>138824</v>
      </c>
      <c r="U956" s="14">
        <v>138701.92307692306</v>
      </c>
      <c r="V956" s="14">
        <v>139019.23076923078</v>
      </c>
      <c r="W956" s="14">
        <v>139480.76923076922</v>
      </c>
      <c r="X956" s="14">
        <v>139942.30769230769</v>
      </c>
      <c r="Y956" s="14">
        <v>140028.84615384616</v>
      </c>
      <c r="Z956" s="14">
        <v>140125</v>
      </c>
      <c r="AA956" s="14">
        <v>140028.84615384616</v>
      </c>
      <c r="AB956" s="14">
        <v>139778.84615384616</v>
      </c>
      <c r="AC956" s="14">
        <v>139701.92307692306</v>
      </c>
    </row>
    <row r="957" spans="1:29" s="14" customFormat="1">
      <c r="A957" s="1" t="s">
        <v>524</v>
      </c>
      <c r="B957" s="1" t="s">
        <v>542</v>
      </c>
      <c r="C957" s="1"/>
      <c r="D957" s="1" t="s">
        <v>631</v>
      </c>
      <c r="E957" s="1"/>
      <c r="F957" s="1">
        <v>149</v>
      </c>
      <c r="G957" s="1" t="s">
        <v>837</v>
      </c>
      <c r="H957" s="1" t="str">
        <f t="shared" si="15"/>
        <v>149아파트평균전세가격</v>
      </c>
      <c r="I957" s="1" t="s">
        <v>1387</v>
      </c>
      <c r="J957" s="13">
        <v>166500</v>
      </c>
      <c r="K957" s="13">
        <v>166909.09090909091</v>
      </c>
      <c r="L957" s="13">
        <v>167204.54545454544</v>
      </c>
      <c r="M957" s="13">
        <v>167454.54545454544</v>
      </c>
      <c r="N957" s="13">
        <v>167454.54545454544</v>
      </c>
      <c r="O957" s="13">
        <v>167261.36363636365</v>
      </c>
      <c r="P957" s="13">
        <v>167056.81818181818</v>
      </c>
      <c r="Q957" s="14">
        <v>166875</v>
      </c>
      <c r="R957" s="14">
        <v>166856.81818181818</v>
      </c>
      <c r="S957" s="14">
        <v>166902.27272727274</v>
      </c>
      <c r="T957" s="14">
        <v>166981.81818181818</v>
      </c>
      <c r="U957" s="14">
        <v>166795.45454545456</v>
      </c>
      <c r="V957" s="14">
        <v>166500</v>
      </c>
      <c r="W957" s="14">
        <v>166352.27272727274</v>
      </c>
      <c r="X957" s="14">
        <v>166409.09090909091</v>
      </c>
      <c r="Y957" s="14">
        <v>165875</v>
      </c>
      <c r="Z957" s="14">
        <v>165465.90909090909</v>
      </c>
      <c r="AA957" s="14">
        <v>165022.72727272726</v>
      </c>
      <c r="AB957" s="14">
        <v>164295.45454545456</v>
      </c>
      <c r="AC957" s="14">
        <v>164136.36363636365</v>
      </c>
    </row>
    <row r="958" spans="1:29" s="14" customFormat="1">
      <c r="A958" s="1" t="s">
        <v>524</v>
      </c>
      <c r="B958" s="1" t="s">
        <v>542</v>
      </c>
      <c r="C958" s="1"/>
      <c r="D958" s="1" t="s">
        <v>639</v>
      </c>
      <c r="E958" s="1"/>
      <c r="F958" s="1">
        <v>150</v>
      </c>
      <c r="G958" s="1" t="s">
        <v>837</v>
      </c>
      <c r="H958" s="1" t="str">
        <f t="shared" si="15"/>
        <v>150아파트평균전세가격</v>
      </c>
      <c r="I958" s="1" t="s">
        <v>1387</v>
      </c>
      <c r="J958" s="13">
        <v>181231.73608704386</v>
      </c>
      <c r="K958" s="13">
        <v>181231.73608704386</v>
      </c>
      <c r="L958" s="13">
        <v>182103.45386150881</v>
      </c>
      <c r="M958" s="13">
        <v>182271.70993038238</v>
      </c>
      <c r="N958" s="13">
        <v>182166.44677248763</v>
      </c>
      <c r="O958" s="13">
        <v>181771.70993038238</v>
      </c>
      <c r="P958" s="13">
        <v>181284.8678251192</v>
      </c>
      <c r="Q958" s="14">
        <v>179870.07142513053</v>
      </c>
      <c r="R958" s="14">
        <v>180170.62710060793</v>
      </c>
      <c r="S958" s="14">
        <v>180390.67713946325</v>
      </c>
      <c r="T958" s="14">
        <v>180438.15789473685</v>
      </c>
      <c r="U958" s="14">
        <v>180611.84210526315</v>
      </c>
      <c r="V958" s="14">
        <v>180585.52631578947</v>
      </c>
      <c r="W958" s="14">
        <v>180585.52631578947</v>
      </c>
      <c r="X958" s="14">
        <v>180723.68421052632</v>
      </c>
      <c r="Y958" s="14">
        <v>180848.68421052632</v>
      </c>
      <c r="Z958" s="14">
        <v>181019.73684210525</v>
      </c>
      <c r="AA958" s="14">
        <v>180901.31578947368</v>
      </c>
      <c r="AB958" s="14">
        <v>180434.21052631579</v>
      </c>
      <c r="AC958" s="14">
        <v>180328.94736842104</v>
      </c>
    </row>
    <row r="959" spans="1:29" s="14" customFormat="1">
      <c r="A959" s="1" t="s">
        <v>524</v>
      </c>
      <c r="B959" s="1" t="s">
        <v>542</v>
      </c>
      <c r="C959" s="1"/>
      <c r="D959" s="1" t="s">
        <v>640</v>
      </c>
      <c r="E959" s="1"/>
      <c r="F959" s="1">
        <v>151</v>
      </c>
      <c r="G959" s="1" t="s">
        <v>837</v>
      </c>
      <c r="H959" s="1" t="str">
        <f t="shared" si="15"/>
        <v>151아파트평균전세가격</v>
      </c>
      <c r="I959" s="1" t="s">
        <v>1387</v>
      </c>
      <c r="J959" s="13">
        <v>162954.54545454544</v>
      </c>
      <c r="K959" s="13">
        <v>162954.54545454544</v>
      </c>
      <c r="L959" s="13">
        <v>163333.33333333334</v>
      </c>
      <c r="M959" s="13">
        <v>163348.48484848486</v>
      </c>
      <c r="N959" s="13">
        <v>163196.9696969697</v>
      </c>
      <c r="O959" s="13">
        <v>163075.75757575757</v>
      </c>
      <c r="P959" s="13">
        <v>162984.84848484848</v>
      </c>
      <c r="Q959" s="14">
        <v>162727.27272727274</v>
      </c>
      <c r="R959" s="14">
        <v>162484.84848484848</v>
      </c>
      <c r="S959" s="14">
        <v>162469.69696969696</v>
      </c>
      <c r="T959" s="14">
        <v>162378.78787878787</v>
      </c>
      <c r="U959" s="14">
        <v>162590.90909090909</v>
      </c>
      <c r="V959" s="14">
        <v>162727.27272727274</v>
      </c>
      <c r="W959" s="14">
        <v>162848.48484848486</v>
      </c>
      <c r="X959" s="14">
        <v>163303.0303030303</v>
      </c>
      <c r="Y959" s="14">
        <v>163409.09090909091</v>
      </c>
      <c r="Z959" s="14">
        <v>163696.9696969697</v>
      </c>
      <c r="AA959" s="14">
        <v>163590.90909090909</v>
      </c>
      <c r="AB959" s="14">
        <v>163303.0303030303</v>
      </c>
      <c r="AC959" s="14">
        <v>162545.45454545456</v>
      </c>
    </row>
    <row r="960" spans="1:29" s="14" customFormat="1">
      <c r="A960" s="1" t="s">
        <v>524</v>
      </c>
      <c r="B960" s="1" t="s">
        <v>542</v>
      </c>
      <c r="C960" s="1" t="s">
        <v>544</v>
      </c>
      <c r="D960" s="1"/>
      <c r="E960" s="1"/>
      <c r="F960" s="1">
        <v>152</v>
      </c>
      <c r="G960" s="1" t="s">
        <v>837</v>
      </c>
      <c r="H960" s="1" t="str">
        <f t="shared" si="15"/>
        <v>152아파트평균전세가격</v>
      </c>
      <c r="I960" s="1" t="s">
        <v>1387</v>
      </c>
      <c r="J960" s="13">
        <v>157672.57421402988</v>
      </c>
      <c r="K960" s="13">
        <v>156250.69108547794</v>
      </c>
      <c r="L960" s="13">
        <v>155999.36674939809</v>
      </c>
      <c r="M960" s="13">
        <v>155791.07242064364</v>
      </c>
      <c r="N960" s="13">
        <v>155799.36568821876</v>
      </c>
      <c r="O960" s="13">
        <v>155700.93390454931</v>
      </c>
      <c r="P960" s="13">
        <v>155533.9333876679</v>
      </c>
      <c r="Q960" s="14">
        <v>155050.8695153103</v>
      </c>
      <c r="R960" s="14">
        <v>155068.57166306706</v>
      </c>
      <c r="S960" s="14">
        <v>155513.35071386199</v>
      </c>
      <c r="T960" s="14">
        <v>155927.6560347646</v>
      </c>
      <c r="U960" s="14">
        <v>156170.35221783764</v>
      </c>
      <c r="V960" s="14">
        <v>156447.69775802229</v>
      </c>
      <c r="W960" s="14">
        <v>156647.91565379713</v>
      </c>
      <c r="X960" s="14">
        <v>156891.55885066994</v>
      </c>
      <c r="Y960" s="14">
        <v>157112.37614445665</v>
      </c>
      <c r="Z960" s="14">
        <v>157197.58500823626</v>
      </c>
      <c r="AA960" s="14">
        <v>157334.87426398377</v>
      </c>
      <c r="AB960" s="14">
        <v>157369.81079533312</v>
      </c>
      <c r="AC960" s="14">
        <v>157462.28752680551</v>
      </c>
    </row>
    <row r="961" spans="1:29" s="14" customFormat="1">
      <c r="A961" s="1" t="s">
        <v>524</v>
      </c>
      <c r="B961" s="1" t="s">
        <v>542</v>
      </c>
      <c r="C961" s="1"/>
      <c r="D961" s="1" t="s">
        <v>641</v>
      </c>
      <c r="E961" s="1"/>
      <c r="F961" s="1">
        <v>153</v>
      </c>
      <c r="G961" s="1" t="s">
        <v>837</v>
      </c>
      <c r="H961" s="1" t="str">
        <f t="shared" si="15"/>
        <v>153아파트평균전세가격</v>
      </c>
      <c r="I961" s="1" t="s">
        <v>1387</v>
      </c>
      <c r="J961" s="13">
        <v>155312.02995664172</v>
      </c>
      <c r="K961" s="13">
        <v>152600.16554986205</v>
      </c>
      <c r="L961" s="13">
        <v>151752.7079227434</v>
      </c>
      <c r="M961" s="13">
        <v>151332.51018263039</v>
      </c>
      <c r="N961" s="13">
        <v>151230.81526737617</v>
      </c>
      <c r="O961" s="13">
        <v>151247.76441991853</v>
      </c>
      <c r="P961" s="13">
        <v>150942.67967415581</v>
      </c>
      <c r="Q961" s="14">
        <v>150442.67967415581</v>
      </c>
      <c r="R961" s="14">
        <v>150627.35481539878</v>
      </c>
      <c r="S961" s="14">
        <v>151480.1166732361</v>
      </c>
      <c r="T961" s="14">
        <v>152182.10169491524</v>
      </c>
      <c r="U961" s="14">
        <v>153584.74576271186</v>
      </c>
      <c r="V961" s="14">
        <v>153805.08474576272</v>
      </c>
      <c r="W961" s="14">
        <v>154076.27118644069</v>
      </c>
      <c r="X961" s="14">
        <v>154288.13559322033</v>
      </c>
      <c r="Y961" s="14">
        <v>154313.55932203389</v>
      </c>
      <c r="Z961" s="14">
        <v>154313.55932203389</v>
      </c>
      <c r="AA961" s="14">
        <v>154567.79661016949</v>
      </c>
      <c r="AB961" s="14">
        <v>154652.54237288135</v>
      </c>
      <c r="AC961" s="14">
        <v>154661.01694915254</v>
      </c>
    </row>
    <row r="962" spans="1:29" s="14" customFormat="1">
      <c r="A962" s="1" t="s">
        <v>524</v>
      </c>
      <c r="B962" s="1" t="s">
        <v>542</v>
      </c>
      <c r="C962" s="1"/>
      <c r="D962" s="1" t="s">
        <v>642</v>
      </c>
      <c r="E962" s="1"/>
      <c r="F962" s="1">
        <v>154</v>
      </c>
      <c r="G962" s="1" t="s">
        <v>837</v>
      </c>
      <c r="H962" s="1" t="str">
        <f t="shared" si="15"/>
        <v>154아파트평균전세가격</v>
      </c>
      <c r="I962" s="1" t="s">
        <v>1387</v>
      </c>
      <c r="J962" s="13">
        <v>174974.35897435897</v>
      </c>
      <c r="K962" s="13">
        <v>174461.53846153847</v>
      </c>
      <c r="L962" s="13">
        <v>174948.71794871794</v>
      </c>
      <c r="M962" s="13">
        <v>174948.71794871794</v>
      </c>
      <c r="N962" s="13">
        <v>174948.71794871794</v>
      </c>
      <c r="O962" s="13">
        <v>174807.69230769231</v>
      </c>
      <c r="P962" s="13">
        <v>174807.69230769231</v>
      </c>
      <c r="Q962" s="14">
        <v>174192.30769230769</v>
      </c>
      <c r="R962" s="14">
        <v>174025.64102564103</v>
      </c>
      <c r="S962" s="14">
        <v>173884.61538461538</v>
      </c>
      <c r="T962" s="14">
        <v>173884.61538461538</v>
      </c>
      <c r="U962" s="14">
        <v>173615.38461538462</v>
      </c>
      <c r="V962" s="14">
        <v>173384.61538461538</v>
      </c>
      <c r="W962" s="14">
        <v>173128.20512820513</v>
      </c>
      <c r="X962" s="14">
        <v>173589.74358974359</v>
      </c>
      <c r="Y962" s="14">
        <v>173782.05128205128</v>
      </c>
      <c r="Z962" s="14">
        <v>173833.33333333334</v>
      </c>
      <c r="AA962" s="14">
        <v>173858.97435897434</v>
      </c>
      <c r="AB962" s="14">
        <v>173730.76923076922</v>
      </c>
      <c r="AC962" s="14">
        <v>173820.51282051281</v>
      </c>
    </row>
    <row r="963" spans="1:29" s="14" customFormat="1">
      <c r="A963" s="1" t="s">
        <v>524</v>
      </c>
      <c r="B963" s="1" t="s">
        <v>542</v>
      </c>
      <c r="C963" s="1"/>
      <c r="D963" s="1" t="s">
        <v>643</v>
      </c>
      <c r="E963" s="1"/>
      <c r="F963" s="1">
        <v>155</v>
      </c>
      <c r="G963" s="1" t="s">
        <v>837</v>
      </c>
      <c r="H963" s="1" t="str">
        <f t="shared" si="15"/>
        <v>155아파트평균전세가격</v>
      </c>
      <c r="I963" s="1" t="s">
        <v>1387</v>
      </c>
      <c r="J963" s="13">
        <v>161637.53335874953</v>
      </c>
      <c r="K963" s="13">
        <v>161637.53335874953</v>
      </c>
      <c r="L963" s="13">
        <v>161870.0914982844</v>
      </c>
      <c r="M963" s="13">
        <v>162220.35836828058</v>
      </c>
      <c r="N963" s="13">
        <v>162454.34616850934</v>
      </c>
      <c r="O963" s="13">
        <v>162105.50895920701</v>
      </c>
      <c r="P963" s="13">
        <v>162105.50895920701</v>
      </c>
      <c r="Q963" s="14">
        <v>161663.64849409074</v>
      </c>
      <c r="R963" s="14">
        <v>161477.60198246283</v>
      </c>
      <c r="S963" s="14">
        <v>161616.27906976745</v>
      </c>
      <c r="T963" s="14">
        <v>161930.23255813954</v>
      </c>
      <c r="U963" s="14">
        <v>162639.53488372092</v>
      </c>
      <c r="V963" s="14">
        <v>163593.02325581395</v>
      </c>
      <c r="W963" s="14">
        <v>164116.27906976745</v>
      </c>
      <c r="X963" s="14">
        <v>164290.6976744186</v>
      </c>
      <c r="Y963" s="14">
        <v>164872.09302325582</v>
      </c>
      <c r="Z963" s="14">
        <v>165220.93023255814</v>
      </c>
      <c r="AA963" s="14">
        <v>165337.20930232559</v>
      </c>
      <c r="AB963" s="14">
        <v>165476.7441860465</v>
      </c>
      <c r="AC963" s="14">
        <v>165802.32558139536</v>
      </c>
    </row>
    <row r="964" spans="1:29" s="14" customFormat="1">
      <c r="A964" s="1" t="s">
        <v>524</v>
      </c>
      <c r="B964" s="1" t="s">
        <v>542</v>
      </c>
      <c r="C964" s="1"/>
      <c r="D964" s="1" t="s">
        <v>644</v>
      </c>
      <c r="E964" s="1"/>
      <c r="F964" s="1">
        <v>156</v>
      </c>
      <c r="G964" s="1" t="s">
        <v>837</v>
      </c>
      <c r="H964" s="1" t="str">
        <f t="shared" si="15"/>
        <v>156아파트평균전세가격</v>
      </c>
      <c r="I964" s="1" t="s">
        <v>1387</v>
      </c>
      <c r="J964" s="13">
        <v>115948.27586206897</v>
      </c>
      <c r="K964" s="13">
        <v>115948.27586206897</v>
      </c>
      <c r="L964" s="13">
        <v>116120.68965517242</v>
      </c>
      <c r="M964" s="13">
        <v>114913.79310344828</v>
      </c>
      <c r="N964" s="13">
        <v>114913.79310344828</v>
      </c>
      <c r="O964" s="13">
        <v>115000</v>
      </c>
      <c r="P964" s="13">
        <v>114758.62068965517</v>
      </c>
      <c r="Q964" s="14">
        <v>114586.20689655172</v>
      </c>
      <c r="R964" s="14">
        <v>114655.1724137931</v>
      </c>
      <c r="S964" s="14">
        <v>114931.03448275862</v>
      </c>
      <c r="T964" s="14">
        <v>114844.8275862069</v>
      </c>
      <c r="U964" s="14">
        <v>114551.72413793103</v>
      </c>
      <c r="V964" s="14">
        <v>114310.3448275862</v>
      </c>
      <c r="W964" s="14">
        <v>114155.1724137931</v>
      </c>
      <c r="X964" s="14">
        <v>114310.3448275862</v>
      </c>
      <c r="Y964" s="14">
        <v>114689.6551724138</v>
      </c>
      <c r="Z964" s="14">
        <v>114582.75862068965</v>
      </c>
      <c r="AA964" s="14">
        <v>114341.37931034483</v>
      </c>
      <c r="AB964" s="14">
        <v>114137.93103448275</v>
      </c>
      <c r="AC964" s="14">
        <v>114051.72413793103</v>
      </c>
    </row>
    <row r="965" spans="1:29" s="14" customFormat="1">
      <c r="A965" s="1" t="s">
        <v>524</v>
      </c>
      <c r="B965" s="1" t="s">
        <v>542</v>
      </c>
      <c r="C965" s="1" t="s">
        <v>545</v>
      </c>
      <c r="D965" s="1"/>
      <c r="E965" s="1"/>
      <c r="F965" s="1">
        <v>157</v>
      </c>
      <c r="G965" s="1" t="s">
        <v>837</v>
      </c>
      <c r="H965" s="1" t="str">
        <f t="shared" si="15"/>
        <v>157아파트평균전세가격</v>
      </c>
      <c r="I965" s="1" t="s">
        <v>1387</v>
      </c>
      <c r="J965" s="13">
        <v>127770.76780077103</v>
      </c>
      <c r="K965" s="13">
        <v>127455.42869811579</v>
      </c>
      <c r="L965" s="13">
        <v>127450.02424313509</v>
      </c>
      <c r="M965" s="13">
        <v>127188.35380953742</v>
      </c>
      <c r="N965" s="13">
        <v>127086.96116487152</v>
      </c>
      <c r="O965" s="13">
        <v>126571.08995042508</v>
      </c>
      <c r="P965" s="13">
        <v>125977.0313106293</v>
      </c>
      <c r="Q965" s="14">
        <v>125124.66857097151</v>
      </c>
      <c r="R965" s="14">
        <v>124584.472523542</v>
      </c>
      <c r="S965" s="14">
        <v>124417.35218149434</v>
      </c>
      <c r="T965" s="14">
        <v>124338.34171421493</v>
      </c>
      <c r="U965" s="14">
        <v>124195.32088246214</v>
      </c>
      <c r="V965" s="14">
        <v>123962.2577832071</v>
      </c>
      <c r="W965" s="14">
        <v>124633.2822892984</v>
      </c>
      <c r="X965" s="14">
        <v>125211.59032041494</v>
      </c>
      <c r="Y965" s="14">
        <v>125896.71252632565</v>
      </c>
      <c r="Z965" s="14">
        <v>126160.39213107569</v>
      </c>
      <c r="AA965" s="14">
        <v>126392.55672814207</v>
      </c>
      <c r="AB965" s="14">
        <v>126479.3207811538</v>
      </c>
      <c r="AC965" s="14">
        <v>126947.02431752194</v>
      </c>
    </row>
    <row r="966" spans="1:29" s="14" customFormat="1">
      <c r="A966" s="1" t="s">
        <v>524</v>
      </c>
      <c r="B966" s="1" t="s">
        <v>542</v>
      </c>
      <c r="C966" s="1"/>
      <c r="D966" s="1" t="s">
        <v>645</v>
      </c>
      <c r="E966" s="1"/>
      <c r="F966" s="1">
        <v>158</v>
      </c>
      <c r="G966" s="1" t="s">
        <v>837</v>
      </c>
      <c r="H966" s="1" t="str">
        <f t="shared" si="15"/>
        <v>158아파트평균전세가격</v>
      </c>
      <c r="I966" s="1" t="s">
        <v>1387</v>
      </c>
      <c r="J966" s="13">
        <v>132112.04735501794</v>
      </c>
      <c r="K966" s="13">
        <v>131647.72294322011</v>
      </c>
      <c r="L966" s="13">
        <v>130907.89335299158</v>
      </c>
      <c r="M966" s="13">
        <v>130440.59626867322</v>
      </c>
      <c r="N966" s="13">
        <v>129559.19358939822</v>
      </c>
      <c r="O966" s="13">
        <v>129147.45206063541</v>
      </c>
      <c r="P966" s="13">
        <v>128180.15497631705</v>
      </c>
      <c r="Q966" s="14">
        <v>126672.33508962693</v>
      </c>
      <c r="R966" s="14">
        <v>125769.14893617021</v>
      </c>
      <c r="S966" s="14">
        <v>125562.76595744681</v>
      </c>
      <c r="T966" s="14">
        <v>125630.85106382979</v>
      </c>
      <c r="U966" s="14">
        <v>125011.70212765958</v>
      </c>
      <c r="V966" s="14">
        <v>124802.12765957447</v>
      </c>
      <c r="W966" s="14">
        <v>126238.29787234042</v>
      </c>
      <c r="X966" s="14">
        <v>127642.55319148937</v>
      </c>
      <c r="Y966" s="14">
        <v>128951.06382978724</v>
      </c>
      <c r="Z966" s="14">
        <v>129546.80851063829</v>
      </c>
      <c r="AA966" s="14">
        <v>130387.23404255319</v>
      </c>
      <c r="AB966" s="14">
        <v>130940.42553191489</v>
      </c>
      <c r="AC966" s="14">
        <v>132419.14893617021</v>
      </c>
    </row>
    <row r="967" spans="1:29" s="14" customFormat="1">
      <c r="A967" s="1" t="s">
        <v>524</v>
      </c>
      <c r="B967" s="1" t="s">
        <v>542</v>
      </c>
      <c r="C967" s="1"/>
      <c r="D967" s="1" t="s">
        <v>573</v>
      </c>
      <c r="E967" s="1"/>
      <c r="F967" s="1">
        <v>159</v>
      </c>
      <c r="G967" s="1" t="s">
        <v>837</v>
      </c>
      <c r="H967" s="1" t="str">
        <f t="shared" si="15"/>
        <v>159아파트평균전세가격</v>
      </c>
      <c r="I967" s="1" t="s">
        <v>1387</v>
      </c>
      <c r="J967" s="13">
        <v>166655.1724137931</v>
      </c>
      <c r="K967" s="13">
        <v>166655.1724137931</v>
      </c>
      <c r="L967" s="13">
        <v>167689.6551724138</v>
      </c>
      <c r="M967" s="13">
        <v>167689.6551724138</v>
      </c>
      <c r="N967" s="13">
        <v>170224.13793103449</v>
      </c>
      <c r="O967" s="13">
        <v>170224.13793103449</v>
      </c>
      <c r="P967" s="13">
        <v>170224.13793103449</v>
      </c>
      <c r="Q967" s="14">
        <v>168913.79310344829</v>
      </c>
      <c r="R967" s="14">
        <v>168913.79310344829</v>
      </c>
      <c r="S967" s="14">
        <v>169172.41379310345</v>
      </c>
      <c r="T967" s="14">
        <v>169850</v>
      </c>
      <c r="U967" s="14">
        <v>170775.86206896551</v>
      </c>
      <c r="V967" s="14">
        <v>171862.06896551725</v>
      </c>
      <c r="W967" s="14">
        <v>172931.03448275861</v>
      </c>
      <c r="X967" s="14">
        <v>172379.31034482759</v>
      </c>
      <c r="Y967" s="14">
        <v>172034.4827586207</v>
      </c>
      <c r="Z967" s="14">
        <v>171500</v>
      </c>
      <c r="AA967" s="14">
        <v>171000</v>
      </c>
      <c r="AB967" s="14">
        <v>168344.8275862069</v>
      </c>
      <c r="AC967" s="14">
        <v>167741.37931034484</v>
      </c>
    </row>
    <row r="968" spans="1:29" s="14" customFormat="1">
      <c r="A968" s="1" t="s">
        <v>524</v>
      </c>
      <c r="B968" s="1" t="s">
        <v>542</v>
      </c>
      <c r="C968" s="1"/>
      <c r="D968" s="1" t="s">
        <v>646</v>
      </c>
      <c r="E968" s="1"/>
      <c r="F968" s="1">
        <v>160</v>
      </c>
      <c r="G968" s="1" t="s">
        <v>837</v>
      </c>
      <c r="H968" s="1" t="str">
        <f t="shared" si="15"/>
        <v>160아파트평균전세가격</v>
      </c>
      <c r="I968" s="1" t="s">
        <v>1387</v>
      </c>
      <c r="J968" s="13">
        <v>127238.09523809524</v>
      </c>
      <c r="K968" s="13">
        <v>126809.52380952382</v>
      </c>
      <c r="L968" s="13">
        <v>126833.33333333333</v>
      </c>
      <c r="M968" s="13">
        <v>126928.57142857143</v>
      </c>
      <c r="N968" s="13">
        <v>127057.14285714286</v>
      </c>
      <c r="O968" s="13">
        <v>126417.85714285714</v>
      </c>
      <c r="P968" s="13">
        <v>125826.19047619047</v>
      </c>
      <c r="Q968" s="14">
        <v>125322.61904761905</v>
      </c>
      <c r="R968" s="14">
        <v>125180.95238095238</v>
      </c>
      <c r="S968" s="14">
        <v>125290.47619047618</v>
      </c>
      <c r="T968" s="14">
        <v>125200</v>
      </c>
      <c r="U968" s="14">
        <v>124597.61904761905</v>
      </c>
      <c r="V968" s="14">
        <v>124494.04761904762</v>
      </c>
      <c r="W968" s="14">
        <v>124680.95238095238</v>
      </c>
      <c r="X968" s="14">
        <v>124757.14285714286</v>
      </c>
      <c r="Y968" s="14">
        <v>125001.19047619047</v>
      </c>
      <c r="Z968" s="14">
        <v>125148.80952380953</v>
      </c>
      <c r="AA968" s="14">
        <v>125172.61904761905</v>
      </c>
      <c r="AB968" s="14">
        <v>125160.71428571429</v>
      </c>
      <c r="AC968" s="14">
        <v>125154.76190476191</v>
      </c>
    </row>
    <row r="969" spans="1:29" s="14" customFormat="1">
      <c r="A969" s="1" t="s">
        <v>524</v>
      </c>
      <c r="B969" s="1" t="s">
        <v>542</v>
      </c>
      <c r="C969" s="1"/>
      <c r="D969" s="1" t="s">
        <v>647</v>
      </c>
      <c r="E969" s="1"/>
      <c r="F969" s="1">
        <v>161</v>
      </c>
      <c r="G969" s="1" t="s">
        <v>837</v>
      </c>
      <c r="H969" s="1" t="str">
        <f t="shared" si="15"/>
        <v>161아파트평균전세가격</v>
      </c>
      <c r="I969" s="1" t="s">
        <v>1387</v>
      </c>
      <c r="J969" s="13">
        <v>120602.02938704075</v>
      </c>
      <c r="K969" s="13">
        <v>120477.02938704075</v>
      </c>
      <c r="L969" s="13">
        <v>121037.02938704075</v>
      </c>
      <c r="M969" s="13">
        <v>120687.26029290221</v>
      </c>
      <c r="N969" s="13">
        <v>120905.3983348326</v>
      </c>
      <c r="O969" s="13">
        <v>120334.3983348326</v>
      </c>
      <c r="P969" s="13">
        <v>120030.62924069406</v>
      </c>
      <c r="Q969" s="14">
        <v>119578.07357670146</v>
      </c>
      <c r="R969" s="14">
        <v>119040.6180950189</v>
      </c>
      <c r="S969" s="14">
        <v>118673.68302337661</v>
      </c>
      <c r="T969" s="14">
        <v>118397.94</v>
      </c>
      <c r="U969" s="14">
        <v>117770</v>
      </c>
      <c r="V969" s="14">
        <v>117270</v>
      </c>
      <c r="W969" s="14">
        <v>117530</v>
      </c>
      <c r="X969" s="14">
        <v>117830</v>
      </c>
      <c r="Y969" s="14">
        <v>118370</v>
      </c>
      <c r="Z969" s="14">
        <v>118500</v>
      </c>
      <c r="AA969" s="14">
        <v>118400</v>
      </c>
      <c r="AB969" s="14">
        <v>118440</v>
      </c>
      <c r="AC969" s="14">
        <v>118430</v>
      </c>
    </row>
    <row r="970" spans="1:29" s="14" customFormat="1">
      <c r="A970" s="1" t="s">
        <v>524</v>
      </c>
      <c r="B970" s="1" t="s">
        <v>546</v>
      </c>
      <c r="C970" s="1"/>
      <c r="D970" s="1"/>
      <c r="E970" s="1"/>
      <c r="F970" s="1">
        <v>162</v>
      </c>
      <c r="G970" s="1" t="s">
        <v>837</v>
      </c>
      <c r="H970" s="1" t="str">
        <f t="shared" si="15"/>
        <v>162아파트평균전세가격</v>
      </c>
      <c r="I970" s="1" t="s">
        <v>1387</v>
      </c>
      <c r="J970" s="13">
        <v>131854.93451233153</v>
      </c>
      <c r="K970" s="13">
        <v>130246.55508729242</v>
      </c>
      <c r="L970" s="13">
        <v>129533.90889641923</v>
      </c>
      <c r="M970" s="13">
        <v>128973.77344603953</v>
      </c>
      <c r="N970" s="13">
        <v>128342.82562008595</v>
      </c>
      <c r="O970" s="13">
        <v>126797.66944803738</v>
      </c>
      <c r="P970" s="13">
        <v>125813.91009350152</v>
      </c>
      <c r="Q970" s="14">
        <v>124593.48525941177</v>
      </c>
      <c r="R970" s="14">
        <v>125028.77573224944</v>
      </c>
      <c r="S970" s="14">
        <v>126606.20918787131</v>
      </c>
      <c r="T970" s="14">
        <v>127694.66159223195</v>
      </c>
      <c r="U970" s="14">
        <v>128378.37419730648</v>
      </c>
      <c r="V970" s="14">
        <v>128883.57798113073</v>
      </c>
      <c r="W970" s="14">
        <v>129730.58697223217</v>
      </c>
      <c r="X970" s="14">
        <v>130714.20026755292</v>
      </c>
      <c r="Y970" s="14">
        <v>132462.89724320028</v>
      </c>
      <c r="Z970" s="14">
        <v>133384.66895876129</v>
      </c>
      <c r="AA970" s="14">
        <v>134357.06406506902</v>
      </c>
      <c r="AB970" s="14">
        <v>135068.46205518878</v>
      </c>
      <c r="AC970" s="14">
        <v>136063.19096819821</v>
      </c>
    </row>
    <row r="971" spans="1:29" s="14" customFormat="1">
      <c r="A971" s="1" t="s">
        <v>524</v>
      </c>
      <c r="B971" s="1" t="s">
        <v>546</v>
      </c>
      <c r="C971" s="1"/>
      <c r="D971" s="1" t="s">
        <v>630</v>
      </c>
      <c r="E971" s="1"/>
      <c r="F971" s="1">
        <v>163</v>
      </c>
      <c r="G971" s="1" t="s">
        <v>837</v>
      </c>
      <c r="H971" s="1" t="str">
        <f t="shared" si="15"/>
        <v>163아파트평균전세가격</v>
      </c>
      <c r="I971" s="1" t="s">
        <v>1387</v>
      </c>
      <c r="J971" s="13">
        <v>97343.557177391645</v>
      </c>
      <c r="K971" s="13">
        <v>97343.557177391645</v>
      </c>
      <c r="L971" s="13">
        <v>96731.792471509296</v>
      </c>
      <c r="M971" s="13">
        <v>96437.674824450471</v>
      </c>
      <c r="N971" s="13">
        <v>96364.145412685757</v>
      </c>
      <c r="O971" s="13">
        <v>93943.557177391645</v>
      </c>
      <c r="P971" s="13">
        <v>93031.792471509296</v>
      </c>
      <c r="Q971" s="14">
        <v>92502.380706803408</v>
      </c>
      <c r="R971" s="14">
        <v>93938.16502052889</v>
      </c>
      <c r="S971" s="14">
        <v>97800.392156862756</v>
      </c>
      <c r="T971" s="14">
        <v>99243.529411764699</v>
      </c>
      <c r="U971" s="14">
        <v>100573.5294117647</v>
      </c>
      <c r="V971" s="14">
        <v>101500</v>
      </c>
      <c r="W971" s="14">
        <v>102558.82352941176</v>
      </c>
      <c r="X971" s="14">
        <v>103405.14705882352</v>
      </c>
      <c r="Y971" s="14">
        <v>103986.76470588235</v>
      </c>
      <c r="Z971" s="14">
        <v>104029.41176470589</v>
      </c>
      <c r="AA971" s="14">
        <v>103705.88235294117</v>
      </c>
      <c r="AB971" s="14">
        <v>103805.88235294117</v>
      </c>
      <c r="AC971" s="14">
        <v>104044.11764705883</v>
      </c>
    </row>
    <row r="972" spans="1:29" s="14" customFormat="1">
      <c r="A972" s="1" t="s">
        <v>524</v>
      </c>
      <c r="B972" s="1" t="s">
        <v>546</v>
      </c>
      <c r="C972" s="1"/>
      <c r="D972" s="1" t="s">
        <v>559</v>
      </c>
      <c r="E972" s="1"/>
      <c r="F972" s="1">
        <v>164</v>
      </c>
      <c r="G972" s="1" t="s">
        <v>837</v>
      </c>
      <c r="H972" s="1" t="str">
        <f t="shared" si="15"/>
        <v>164아파트평균전세가격</v>
      </c>
      <c r="I972" s="1" t="s">
        <v>1387</v>
      </c>
      <c r="J972" s="13">
        <v>128474.35897435897</v>
      </c>
      <c r="K972" s="13">
        <v>128153.84615384616</v>
      </c>
      <c r="L972" s="13">
        <v>127897.43589743589</v>
      </c>
      <c r="M972" s="13">
        <v>127820.51282051283</v>
      </c>
      <c r="N972" s="13">
        <v>127378.20512820513</v>
      </c>
      <c r="O972" s="13">
        <v>126698.71794871795</v>
      </c>
      <c r="P972" s="13">
        <v>125467.94871794872</v>
      </c>
      <c r="Q972" s="14">
        <v>125147.43589743589</v>
      </c>
      <c r="R972" s="14">
        <v>125141.02564102564</v>
      </c>
      <c r="S972" s="14">
        <v>125403.84615384616</v>
      </c>
      <c r="T972" s="14">
        <v>125532.05128205128</v>
      </c>
      <c r="U972" s="14">
        <v>125512.82051282052</v>
      </c>
      <c r="V972" s="14">
        <v>125429.48717948717</v>
      </c>
      <c r="W972" s="14">
        <v>125485.89743589744</v>
      </c>
      <c r="X972" s="14">
        <v>125814.10256410256</v>
      </c>
      <c r="Y972" s="14">
        <v>126579.48717948717</v>
      </c>
      <c r="Z972" s="14">
        <v>126916.66666666667</v>
      </c>
      <c r="AA972" s="14">
        <v>127055.1282051282</v>
      </c>
      <c r="AB972" s="14">
        <v>127032.05128205128</v>
      </c>
      <c r="AC972" s="14">
        <v>127433.33333333333</v>
      </c>
    </row>
    <row r="973" spans="1:29" s="14" customFormat="1">
      <c r="A973" s="1" t="s">
        <v>524</v>
      </c>
      <c r="B973" s="1" t="s">
        <v>546</v>
      </c>
      <c r="C973" s="1"/>
      <c r="D973" s="1" t="s">
        <v>636</v>
      </c>
      <c r="E973" s="1"/>
      <c r="F973" s="1">
        <v>165</v>
      </c>
      <c r="G973" s="1" t="s">
        <v>837</v>
      </c>
      <c r="H973" s="1" t="str">
        <f t="shared" si="15"/>
        <v>165아파트평균전세가격</v>
      </c>
      <c r="I973" s="1" t="s">
        <v>1387</v>
      </c>
      <c r="J973" s="13">
        <v>139875.7559690006</v>
      </c>
      <c r="K973" s="13">
        <v>138375.7559690006</v>
      </c>
      <c r="L973" s="13">
        <v>137884.08930233392</v>
      </c>
      <c r="M973" s="13">
        <v>136767.42263566726</v>
      </c>
      <c r="N973" s="13">
        <v>135817.42263566726</v>
      </c>
      <c r="O973" s="13">
        <v>133825.92345002861</v>
      </c>
      <c r="P973" s="13">
        <v>132442.5901166953</v>
      </c>
      <c r="Q973" s="14">
        <v>130117.59011669528</v>
      </c>
      <c r="R973" s="14">
        <v>130584.08930233393</v>
      </c>
      <c r="S973" s="14">
        <v>131400.58848797251</v>
      </c>
      <c r="T973" s="14">
        <v>131833.66666666666</v>
      </c>
      <c r="U973" s="14">
        <v>133050</v>
      </c>
      <c r="V973" s="14">
        <v>134016.66666666666</v>
      </c>
      <c r="W973" s="14">
        <v>134966.66666666666</v>
      </c>
      <c r="X973" s="14">
        <v>136258.33333333334</v>
      </c>
      <c r="Y973" s="14">
        <v>138883.33333333334</v>
      </c>
      <c r="Z973" s="14">
        <v>140133.33333333334</v>
      </c>
      <c r="AA973" s="14">
        <v>141833.33333333334</v>
      </c>
      <c r="AB973" s="14">
        <v>142916.66666666666</v>
      </c>
      <c r="AC973" s="14">
        <v>144426.66666666666</v>
      </c>
    </row>
    <row r="974" spans="1:29" s="14" customFormat="1">
      <c r="A974" s="1" t="s">
        <v>524</v>
      </c>
      <c r="B974" s="1" t="s">
        <v>546</v>
      </c>
      <c r="C974" s="1"/>
      <c r="D974" s="1" t="s">
        <v>648</v>
      </c>
      <c r="E974" s="1"/>
      <c r="F974" s="1">
        <v>166</v>
      </c>
      <c r="G974" s="1" t="s">
        <v>837</v>
      </c>
      <c r="H974" s="1" t="str">
        <f t="shared" si="15"/>
        <v>166아파트평균전세가격</v>
      </c>
      <c r="I974" s="1" t="s">
        <v>1387</v>
      </c>
      <c r="J974" s="13">
        <v>163583.33333333334</v>
      </c>
      <c r="K974" s="13">
        <v>158979.16666666666</v>
      </c>
      <c r="L974" s="13">
        <v>157427.08333333334</v>
      </c>
      <c r="M974" s="13">
        <v>157302.08333333334</v>
      </c>
      <c r="N974" s="13">
        <v>156812.5</v>
      </c>
      <c r="O974" s="13">
        <v>154979.16666666666</v>
      </c>
      <c r="P974" s="13">
        <v>154302.08333333334</v>
      </c>
      <c r="Q974" s="14">
        <v>153187.5</v>
      </c>
      <c r="R974" s="14">
        <v>153541.66666666666</v>
      </c>
      <c r="S974" s="14">
        <v>156906.25</v>
      </c>
      <c r="T974" s="14">
        <v>160197.91666666666</v>
      </c>
      <c r="U974" s="14">
        <v>160906.25</v>
      </c>
      <c r="V974" s="14">
        <v>161125</v>
      </c>
      <c r="W974" s="14">
        <v>162614.58333333334</v>
      </c>
      <c r="X974" s="14">
        <v>164125</v>
      </c>
      <c r="Y974" s="14">
        <v>166666.66666666666</v>
      </c>
      <c r="Z974" s="14">
        <v>168322.91666666666</v>
      </c>
      <c r="AA974" s="14">
        <v>169979.16666666666</v>
      </c>
      <c r="AB974" s="14">
        <v>171208.33333333334</v>
      </c>
      <c r="AC974" s="14">
        <v>172401.04166666666</v>
      </c>
    </row>
    <row r="975" spans="1:29" s="14" customFormat="1">
      <c r="A975" s="1" t="s">
        <v>524</v>
      </c>
      <c r="B975" s="1" t="s">
        <v>546</v>
      </c>
      <c r="C975" s="1"/>
      <c r="D975" s="1" t="s">
        <v>649</v>
      </c>
      <c r="E975" s="1"/>
      <c r="F975" s="1">
        <v>167</v>
      </c>
      <c r="G975" s="1" t="s">
        <v>837</v>
      </c>
      <c r="H975" s="1" t="str">
        <f t="shared" si="15"/>
        <v>167아파트평균전세가격</v>
      </c>
      <c r="I975" s="1" t="s">
        <v>1387</v>
      </c>
      <c r="J975" s="13">
        <v>92502.777777777781</v>
      </c>
      <c r="K975" s="13">
        <v>92502.777777777781</v>
      </c>
      <c r="L975" s="13">
        <v>91913.888888888891</v>
      </c>
      <c r="M975" s="13">
        <v>91358.333333333328</v>
      </c>
      <c r="N975" s="13">
        <v>90608.333333333328</v>
      </c>
      <c r="O975" s="13">
        <v>90719.444444444438</v>
      </c>
      <c r="P975" s="13">
        <v>90636.111111111109</v>
      </c>
      <c r="Q975" s="14">
        <v>90663.888888888891</v>
      </c>
      <c r="R975" s="14">
        <v>90663.888888888891</v>
      </c>
      <c r="S975" s="14">
        <v>90663.888888888891</v>
      </c>
      <c r="T975" s="14">
        <v>90698.611111111109</v>
      </c>
      <c r="U975" s="14">
        <v>90698.611111111109</v>
      </c>
      <c r="V975" s="14">
        <v>90698.611111111109</v>
      </c>
      <c r="W975" s="14">
        <v>90865.277777777781</v>
      </c>
      <c r="X975" s="14">
        <v>91004.166666666672</v>
      </c>
      <c r="Y975" s="14">
        <v>91337.5</v>
      </c>
      <c r="Z975" s="14">
        <v>91684.722222222219</v>
      </c>
      <c r="AA975" s="14">
        <v>91801.388888888891</v>
      </c>
      <c r="AB975" s="14">
        <v>92100</v>
      </c>
      <c r="AC975" s="14">
        <v>92827.777777777781</v>
      </c>
    </row>
    <row r="976" spans="1:29" s="14" customFormat="1">
      <c r="A976" s="1" t="s">
        <v>524</v>
      </c>
      <c r="B976" s="1" t="s">
        <v>547</v>
      </c>
      <c r="C976" s="1"/>
      <c r="D976" s="1"/>
      <c r="E976" s="1"/>
      <c r="F976" s="1">
        <v>168</v>
      </c>
      <c r="G976" s="1" t="s">
        <v>837</v>
      </c>
      <c r="H976" s="1" t="str">
        <f t="shared" si="15"/>
        <v>168아파트평균전세가격</v>
      </c>
      <c r="I976" s="1" t="s">
        <v>1387</v>
      </c>
      <c r="J976" s="13">
        <v>102050.51378684424</v>
      </c>
      <c r="K976" s="13">
        <v>102079.25983212303</v>
      </c>
      <c r="L976" s="13">
        <v>103236.87882886741</v>
      </c>
      <c r="M976" s="13">
        <v>103730.44408897647</v>
      </c>
      <c r="N976" s="13">
        <v>104838.92803118654</v>
      </c>
      <c r="O976" s="13">
        <v>105858.85103047507</v>
      </c>
      <c r="P976" s="13">
        <v>106133.12645401388</v>
      </c>
      <c r="Q976" s="14">
        <v>106132.97287382558</v>
      </c>
      <c r="R976" s="14">
        <v>106275.47993395444</v>
      </c>
      <c r="S976" s="14">
        <v>106403.42248875595</v>
      </c>
      <c r="T976" s="14">
        <v>106594.74647698695</v>
      </c>
      <c r="U976" s="14">
        <v>107266.29127762877</v>
      </c>
      <c r="V976" s="14">
        <v>107519.4472058555</v>
      </c>
      <c r="W976" s="14">
        <v>107645.28147366636</v>
      </c>
      <c r="X976" s="14">
        <v>107782.19676797868</v>
      </c>
      <c r="Y976" s="14">
        <v>108189.55855113071</v>
      </c>
      <c r="Z976" s="14">
        <v>108480.88201816911</v>
      </c>
      <c r="AA976" s="14">
        <v>108639.66004743539</v>
      </c>
      <c r="AB976" s="14">
        <v>108725.74013748312</v>
      </c>
      <c r="AC976" s="14">
        <v>108810.15556664497</v>
      </c>
    </row>
    <row r="977" spans="1:29" s="14" customFormat="1">
      <c r="A977" s="1" t="s">
        <v>524</v>
      </c>
      <c r="B977" s="1" t="s">
        <v>547</v>
      </c>
      <c r="C977" s="1"/>
      <c r="D977" s="1" t="s">
        <v>630</v>
      </c>
      <c r="E977" s="1"/>
      <c r="F977" s="1">
        <v>169</v>
      </c>
      <c r="G977" s="1" t="s">
        <v>837</v>
      </c>
      <c r="H977" s="1" t="str">
        <f t="shared" si="15"/>
        <v>169아파트평균전세가격</v>
      </c>
      <c r="I977" s="1" t="s">
        <v>1387</v>
      </c>
      <c r="J977" s="13">
        <v>109173.07692307692</v>
      </c>
      <c r="K977" s="13">
        <v>109173.07692307692</v>
      </c>
      <c r="L977" s="13">
        <v>110307.69230769231</v>
      </c>
      <c r="M977" s="13">
        <v>110942.30769230769</v>
      </c>
      <c r="N977" s="13">
        <v>111365.38461538461</v>
      </c>
      <c r="O977" s="13">
        <v>112211.53846153847</v>
      </c>
      <c r="P977" s="13">
        <v>112500</v>
      </c>
      <c r="Q977" s="14">
        <v>112153.84615384616</v>
      </c>
      <c r="R977" s="14">
        <v>112403.84615384616</v>
      </c>
      <c r="S977" s="14">
        <v>112326.92307692308</v>
      </c>
      <c r="T977" s="14">
        <v>112442.30769230769</v>
      </c>
      <c r="U977" s="14">
        <v>112826.92307692308</v>
      </c>
      <c r="V977" s="14">
        <v>113019.23076923077</v>
      </c>
      <c r="W977" s="14">
        <v>113250</v>
      </c>
      <c r="X977" s="14">
        <v>113442.30769230769</v>
      </c>
      <c r="Y977" s="14">
        <v>113634.61538461539</v>
      </c>
      <c r="Z977" s="14">
        <v>113846.15384615384</v>
      </c>
      <c r="AA977" s="14">
        <v>114230.76923076923</v>
      </c>
      <c r="AB977" s="14">
        <v>114269.23076923077</v>
      </c>
      <c r="AC977" s="14">
        <v>114269.23076923077</v>
      </c>
    </row>
    <row r="978" spans="1:29" s="14" customFormat="1">
      <c r="A978" s="1" t="s">
        <v>524</v>
      </c>
      <c r="B978" s="1" t="s">
        <v>547</v>
      </c>
      <c r="C978" s="1"/>
      <c r="D978" s="1" t="s">
        <v>636</v>
      </c>
      <c r="E978" s="1"/>
      <c r="F978" s="1">
        <v>170</v>
      </c>
      <c r="G978" s="1" t="s">
        <v>837</v>
      </c>
      <c r="H978" s="1" t="str">
        <f t="shared" si="15"/>
        <v>170아파트평균전세가격</v>
      </c>
      <c r="I978" s="1" t="s">
        <v>1387</v>
      </c>
      <c r="J978" s="13">
        <v>121127.27272727272</v>
      </c>
      <c r="K978" s="13">
        <v>121127.27272727272</v>
      </c>
      <c r="L978" s="13">
        <v>122045.45454545454</v>
      </c>
      <c r="M978" s="13">
        <v>122181.81818181818</v>
      </c>
      <c r="N978" s="13">
        <v>123937.27272727272</v>
      </c>
      <c r="O978" s="13">
        <v>126978.18181818182</v>
      </c>
      <c r="P978" s="13">
        <v>127540.90909090909</v>
      </c>
      <c r="Q978" s="14">
        <v>127640.90909090909</v>
      </c>
      <c r="R978" s="14">
        <v>127959.09090909091</v>
      </c>
      <c r="S978" s="14">
        <v>128095.45454545454</v>
      </c>
      <c r="T978" s="14">
        <v>128331.81818181818</v>
      </c>
      <c r="U978" s="14">
        <v>128736.36363636363</v>
      </c>
      <c r="V978" s="14">
        <v>128740.90909090909</v>
      </c>
      <c r="W978" s="14">
        <v>128936.36363636363</v>
      </c>
      <c r="X978" s="14">
        <v>129186.36363636363</v>
      </c>
      <c r="Y978" s="14">
        <v>130060.90909090909</v>
      </c>
      <c r="Z978" s="14">
        <v>130372.72727272728</v>
      </c>
      <c r="AA978" s="14">
        <v>130518.18181818182</v>
      </c>
      <c r="AB978" s="14">
        <v>130581.81818181818</v>
      </c>
      <c r="AC978" s="14">
        <v>130781.81818181818</v>
      </c>
    </row>
    <row r="979" spans="1:29" s="14" customFormat="1">
      <c r="A979" s="1" t="s">
        <v>524</v>
      </c>
      <c r="B979" s="1" t="s">
        <v>547</v>
      </c>
      <c r="C979" s="1"/>
      <c r="D979" s="1" t="s">
        <v>631</v>
      </c>
      <c r="E979" s="1"/>
      <c r="F979" s="1">
        <v>171</v>
      </c>
      <c r="G979" s="1" t="s">
        <v>837</v>
      </c>
      <c r="H979" s="1" t="str">
        <f t="shared" si="15"/>
        <v>171아파트평균전세가격</v>
      </c>
      <c r="I979" s="1" t="s">
        <v>1387</v>
      </c>
      <c r="J979" s="13">
        <v>103743.58974358975</v>
      </c>
      <c r="K979" s="13">
        <v>103743.58974358975</v>
      </c>
      <c r="L979" s="13">
        <v>104451.28205128205</v>
      </c>
      <c r="M979" s="13">
        <v>104802.56410256411</v>
      </c>
      <c r="N979" s="13">
        <v>105700</v>
      </c>
      <c r="O979" s="13">
        <v>106135.89743589744</v>
      </c>
      <c r="P979" s="13">
        <v>106289.74358974359</v>
      </c>
      <c r="Q979" s="14">
        <v>106430.76923076923</v>
      </c>
      <c r="R979" s="14">
        <v>106705.1282051282</v>
      </c>
      <c r="S979" s="14">
        <v>107358.97435897436</v>
      </c>
      <c r="T979" s="14">
        <v>107923.07692307692</v>
      </c>
      <c r="U979" s="14">
        <v>108333.33333333333</v>
      </c>
      <c r="V979" s="14">
        <v>108474.35897435897</v>
      </c>
      <c r="W979" s="14">
        <v>108629.48717948717</v>
      </c>
      <c r="X979" s="14">
        <v>108770.51282051283</v>
      </c>
      <c r="Y979" s="14">
        <v>109021.79487179487</v>
      </c>
      <c r="Z979" s="14">
        <v>109487.17948717948</v>
      </c>
      <c r="AA979" s="14">
        <v>109743.58974358975</v>
      </c>
      <c r="AB979" s="14">
        <v>109794.8717948718</v>
      </c>
      <c r="AC979" s="14">
        <v>109846.15384615384</v>
      </c>
    </row>
    <row r="980" spans="1:29" s="14" customFormat="1">
      <c r="A980" s="1" t="s">
        <v>524</v>
      </c>
      <c r="B980" s="1" t="s">
        <v>547</v>
      </c>
      <c r="C980" s="1"/>
      <c r="D980" s="1" t="s">
        <v>645</v>
      </c>
      <c r="E980" s="1"/>
      <c r="F980" s="1">
        <v>172</v>
      </c>
      <c r="G980" s="1" t="s">
        <v>837</v>
      </c>
      <c r="H980" s="1" t="str">
        <f t="shared" ref="H980:H1045" si="16">F980&amp;G980&amp;I980</f>
        <v>172아파트평균전세가격</v>
      </c>
      <c r="I980" s="1" t="s">
        <v>1387</v>
      </c>
      <c r="J980" s="13">
        <v>90811.608196488334</v>
      </c>
      <c r="K980" s="13">
        <v>90900.893910774044</v>
      </c>
      <c r="L980" s="13">
        <v>91890.041144395756</v>
      </c>
      <c r="M980" s="13">
        <v>92575.384344299804</v>
      </c>
      <c r="N980" s="13">
        <v>92849.312789797157</v>
      </c>
      <c r="O980" s="13">
        <v>93056.405621437822</v>
      </c>
      <c r="P980" s="13">
        <v>93529.806208297479</v>
      </c>
      <c r="Q980" s="14">
        <v>93528.446904489334</v>
      </c>
      <c r="R980" s="14">
        <v>93584.691243257475</v>
      </c>
      <c r="S980" s="14">
        <v>93548.976957543186</v>
      </c>
      <c r="T980" s="14">
        <v>93653.571428571435</v>
      </c>
      <c r="U980" s="14">
        <v>93671.428571428565</v>
      </c>
      <c r="V980" s="14">
        <v>93608.928571428565</v>
      </c>
      <c r="W980" s="14">
        <v>93617.857142857145</v>
      </c>
      <c r="X980" s="14">
        <v>93662.5</v>
      </c>
      <c r="Y980" s="14">
        <v>93671.428571428565</v>
      </c>
      <c r="Z980" s="14">
        <v>93732.142857142855</v>
      </c>
      <c r="AA980" s="14">
        <v>93821.428571428565</v>
      </c>
      <c r="AB980" s="14">
        <v>93973.21428571429</v>
      </c>
      <c r="AC980" s="14">
        <v>94008.928571428565</v>
      </c>
    </row>
    <row r="981" spans="1:29" s="14" customFormat="1">
      <c r="A981" s="1" t="s">
        <v>524</v>
      </c>
      <c r="B981" s="1" t="s">
        <v>547</v>
      </c>
      <c r="C981" s="1"/>
      <c r="D981" s="1" t="s">
        <v>650</v>
      </c>
      <c r="E981" s="1"/>
      <c r="F981" s="1">
        <v>173</v>
      </c>
      <c r="G981" s="1" t="s">
        <v>837</v>
      </c>
      <c r="H981" s="1" t="str">
        <f t="shared" si="16"/>
        <v>173아파트평균전세가격</v>
      </c>
      <c r="I981" s="1" t="s">
        <v>1387</v>
      </c>
      <c r="J981" s="13">
        <v>96990.740740740745</v>
      </c>
      <c r="K981" s="13">
        <v>96990.740740740745</v>
      </c>
      <c r="L981" s="13">
        <v>98796.296296296292</v>
      </c>
      <c r="M981" s="13">
        <v>99425.925925925927</v>
      </c>
      <c r="N981" s="13">
        <v>101175.92592592593</v>
      </c>
      <c r="O981" s="13">
        <v>101729.62962962964</v>
      </c>
      <c r="P981" s="13">
        <v>101572.22222222222</v>
      </c>
      <c r="Q981" s="14">
        <v>101461.11111111111</v>
      </c>
      <c r="R981" s="14">
        <v>101470.37037037036</v>
      </c>
      <c r="S981" s="14">
        <v>101544.44444444444</v>
      </c>
      <c r="T981" s="14">
        <v>101618.51851851853</v>
      </c>
      <c r="U981" s="14">
        <v>101914.81481481482</v>
      </c>
      <c r="V981" s="14">
        <v>102833.33333333333</v>
      </c>
      <c r="W981" s="14">
        <v>103000</v>
      </c>
      <c r="X981" s="14">
        <v>103129.62962962964</v>
      </c>
      <c r="Y981" s="14">
        <v>103685.18518518518</v>
      </c>
      <c r="Z981" s="14">
        <v>104148.14814814815</v>
      </c>
      <c r="AA981" s="14">
        <v>104314.81481481482</v>
      </c>
      <c r="AB981" s="14">
        <v>104370.37037037036</v>
      </c>
      <c r="AC981" s="14">
        <v>104435.18518518518</v>
      </c>
    </row>
    <row r="982" spans="1:29" s="14" customFormat="1">
      <c r="A982" s="1" t="s">
        <v>524</v>
      </c>
      <c r="B982" s="1" t="s">
        <v>548</v>
      </c>
      <c r="C982" s="1"/>
      <c r="D982" s="1"/>
      <c r="E982" s="1"/>
      <c r="F982" s="1">
        <v>174</v>
      </c>
      <c r="G982" s="1" t="s">
        <v>837</v>
      </c>
      <c r="H982" s="1" t="str">
        <f t="shared" si="16"/>
        <v>174아파트평균전세가격</v>
      </c>
      <c r="I982" s="1" t="s">
        <v>1387</v>
      </c>
      <c r="J982" s="13">
        <v>122120.71247458928</v>
      </c>
      <c r="K982" s="13">
        <v>122807.71000958236</v>
      </c>
      <c r="L982" s="13">
        <v>123508.6342178538</v>
      </c>
      <c r="M982" s="13">
        <v>124244.44584206084</v>
      </c>
      <c r="N982" s="13">
        <v>124682.51399458294</v>
      </c>
      <c r="O982" s="13">
        <v>124892.21160616778</v>
      </c>
      <c r="P982" s="13">
        <v>124992.23691816004</v>
      </c>
      <c r="Q982" s="14">
        <v>125505.70732316762</v>
      </c>
      <c r="R982" s="14">
        <v>126115.62244802574</v>
      </c>
      <c r="S982" s="14">
        <v>126501.75037457628</v>
      </c>
      <c r="T982" s="14">
        <v>127161.10907133222</v>
      </c>
      <c r="U982" s="14">
        <v>127776.72311921988</v>
      </c>
      <c r="V982" s="14">
        <v>128730.47975917542</v>
      </c>
      <c r="W982" s="14">
        <v>129261.52370001865</v>
      </c>
      <c r="X982" s="14">
        <v>129838.26067845518</v>
      </c>
      <c r="Y982" s="14">
        <v>131863.71906236309</v>
      </c>
      <c r="Z982" s="14">
        <v>133624.21823370867</v>
      </c>
      <c r="AA982" s="14">
        <v>135151.35673453068</v>
      </c>
      <c r="AB982" s="14">
        <v>137127.33544745384</v>
      </c>
      <c r="AC982" s="14">
        <v>138353.8114198613</v>
      </c>
    </row>
    <row r="983" spans="1:29" s="14" customFormat="1">
      <c r="A983" s="1" t="s">
        <v>524</v>
      </c>
      <c r="B983" s="1" t="s">
        <v>548</v>
      </c>
      <c r="C983" s="1"/>
      <c r="D983" s="1" t="s">
        <v>559</v>
      </c>
      <c r="E983" s="1"/>
      <c r="F983" s="1">
        <v>175</v>
      </c>
      <c r="G983" s="1" t="s">
        <v>837</v>
      </c>
      <c r="H983" s="1" t="str">
        <f t="shared" si="16"/>
        <v>175아파트평균전세가격</v>
      </c>
      <c r="I983" s="1" t="s">
        <v>1387</v>
      </c>
      <c r="J983" s="13">
        <v>136086.95652173914</v>
      </c>
      <c r="K983" s="13">
        <v>135597.82608695651</v>
      </c>
      <c r="L983" s="13">
        <v>135228.26086956522</v>
      </c>
      <c r="M983" s="13">
        <v>135923.91304347827</v>
      </c>
      <c r="N983" s="13">
        <v>136347.17391304349</v>
      </c>
      <c r="O983" s="13">
        <v>136391.30434782608</v>
      </c>
      <c r="P983" s="13">
        <v>136444.5652173913</v>
      </c>
      <c r="Q983" s="14">
        <v>136966.30434782608</v>
      </c>
      <c r="R983" s="14">
        <v>136966.30434782608</v>
      </c>
      <c r="S983" s="14">
        <v>137345.65217391305</v>
      </c>
      <c r="T983" s="14">
        <v>137841.30434782608</v>
      </c>
      <c r="U983" s="14">
        <v>139928.26086956522</v>
      </c>
      <c r="V983" s="14">
        <v>141363.04347826086</v>
      </c>
      <c r="W983" s="14">
        <v>141815.21739130435</v>
      </c>
      <c r="X983" s="14">
        <v>141923.91304347827</v>
      </c>
      <c r="Y983" s="14">
        <v>143836.95652173914</v>
      </c>
      <c r="Z983" s="14">
        <v>144576.08695652173</v>
      </c>
      <c r="AA983" s="14">
        <v>144945.65217391305</v>
      </c>
      <c r="AB983" s="14">
        <v>145380.4347826087</v>
      </c>
      <c r="AC983" s="14">
        <v>145728.26086956522</v>
      </c>
    </row>
    <row r="984" spans="1:29" s="14" customFormat="1">
      <c r="A984" s="1" t="s">
        <v>524</v>
      </c>
      <c r="B984" s="1" t="s">
        <v>548</v>
      </c>
      <c r="C984" s="1"/>
      <c r="D984" s="1" t="s">
        <v>630</v>
      </c>
      <c r="E984" s="1"/>
      <c r="F984" s="1">
        <v>176</v>
      </c>
      <c r="G984" s="1" t="s">
        <v>837</v>
      </c>
      <c r="H984" s="1" t="str">
        <f t="shared" si="16"/>
        <v>176아파트평균전세가격</v>
      </c>
      <c r="I984" s="1" t="s">
        <v>1387</v>
      </c>
      <c r="J984" s="13">
        <v>98741.666666666672</v>
      </c>
      <c r="K984" s="13">
        <v>98997.619047619053</v>
      </c>
      <c r="L984" s="13">
        <v>99521.428571428565</v>
      </c>
      <c r="M984" s="13">
        <v>100147.61904761905</v>
      </c>
      <c r="N984" s="13">
        <v>100486.90476190476</v>
      </c>
      <c r="O984" s="13">
        <v>100695.23809523809</v>
      </c>
      <c r="P984" s="13">
        <v>101076.19047619047</v>
      </c>
      <c r="Q984" s="14">
        <v>101314.28571428571</v>
      </c>
      <c r="R984" s="14">
        <v>101195.23809523809</v>
      </c>
      <c r="S984" s="14">
        <v>101223.80952380953</v>
      </c>
      <c r="T984" s="14">
        <v>101208.33333333333</v>
      </c>
      <c r="U984" s="14">
        <v>101601.19047619047</v>
      </c>
      <c r="V984" s="14">
        <v>101677.38095238095</v>
      </c>
      <c r="W984" s="14">
        <v>101677.38095238095</v>
      </c>
      <c r="X984" s="14">
        <v>102163.09523809524</v>
      </c>
      <c r="Y984" s="14">
        <v>105273.80952380953</v>
      </c>
      <c r="Z984" s="14">
        <v>107023.80952380953</v>
      </c>
      <c r="AA984" s="14">
        <v>108803.57142857143</v>
      </c>
      <c r="AB984" s="14">
        <v>109898.80952380953</v>
      </c>
      <c r="AC984" s="14">
        <v>110626.19047619047</v>
      </c>
    </row>
    <row r="985" spans="1:29" s="14" customFormat="1">
      <c r="A985" s="1" t="s">
        <v>524</v>
      </c>
      <c r="B985" s="1" t="s">
        <v>548</v>
      </c>
      <c r="C985" s="1"/>
      <c r="D985" s="1" t="s">
        <v>636</v>
      </c>
      <c r="E985" s="1"/>
      <c r="F985" s="1">
        <v>177</v>
      </c>
      <c r="G985" s="1" t="s">
        <v>837</v>
      </c>
      <c r="H985" s="1" t="str">
        <f t="shared" si="16"/>
        <v>177아파트평균전세가격</v>
      </c>
      <c r="I985" s="1" t="s">
        <v>1387</v>
      </c>
      <c r="J985" s="13">
        <v>97734.375</v>
      </c>
      <c r="K985" s="13">
        <v>97921.875</v>
      </c>
      <c r="L985" s="13">
        <v>98125</v>
      </c>
      <c r="M985" s="13">
        <v>98400</v>
      </c>
      <c r="N985" s="13">
        <v>98509.375</v>
      </c>
      <c r="O985" s="13">
        <v>98534.375</v>
      </c>
      <c r="P985" s="13">
        <v>98542.1875</v>
      </c>
      <c r="Q985" s="14">
        <v>98838.125</v>
      </c>
      <c r="R985" s="14">
        <v>98838.125</v>
      </c>
      <c r="S985" s="14">
        <v>99268.59375</v>
      </c>
      <c r="T985" s="14">
        <v>99967.1875</v>
      </c>
      <c r="U985" s="14">
        <v>101562.5</v>
      </c>
      <c r="V985" s="14">
        <v>102265.625</v>
      </c>
      <c r="W985" s="14">
        <v>102657.8125</v>
      </c>
      <c r="X985" s="14">
        <v>102890.625</v>
      </c>
      <c r="Y985" s="14">
        <v>104117.1875</v>
      </c>
      <c r="Z985" s="14">
        <v>104726.5625</v>
      </c>
      <c r="AA985" s="14">
        <v>105103.125</v>
      </c>
      <c r="AB985" s="14">
        <v>105806.25</v>
      </c>
      <c r="AC985" s="14">
        <v>106134.375</v>
      </c>
    </row>
    <row r="986" spans="1:29" s="14" customFormat="1">
      <c r="A986" s="1" t="s">
        <v>524</v>
      </c>
      <c r="B986" s="1" t="s">
        <v>548</v>
      </c>
      <c r="C986" s="1"/>
      <c r="D986" s="1" t="s">
        <v>631</v>
      </c>
      <c r="E986" s="1"/>
      <c r="F986" s="1">
        <v>178</v>
      </c>
      <c r="G986" s="1" t="s">
        <v>837</v>
      </c>
      <c r="H986" s="1" t="str">
        <f t="shared" si="16"/>
        <v>178아파트평균전세가격</v>
      </c>
      <c r="I986" s="1" t="s">
        <v>1387</v>
      </c>
      <c r="J986" s="13">
        <v>106538.46153846153</v>
      </c>
      <c r="K986" s="13">
        <v>106750</v>
      </c>
      <c r="L986" s="13">
        <v>106826.92307692308</v>
      </c>
      <c r="M986" s="13">
        <v>107019.23076923077</v>
      </c>
      <c r="N986" s="13">
        <v>107019.23076923077</v>
      </c>
      <c r="O986" s="13">
        <v>107057.69230769231</v>
      </c>
      <c r="P986" s="13">
        <v>107153.84615384616</v>
      </c>
      <c r="Q986" s="14">
        <v>107192.30769230769</v>
      </c>
      <c r="R986" s="14">
        <v>107246.15384615384</v>
      </c>
      <c r="S986" s="14">
        <v>107500</v>
      </c>
      <c r="T986" s="14">
        <v>107884.61538461539</v>
      </c>
      <c r="U986" s="14">
        <v>108000</v>
      </c>
      <c r="V986" s="14">
        <v>108423.07692307692</v>
      </c>
      <c r="W986" s="14">
        <v>108538.46153846153</v>
      </c>
      <c r="X986" s="14">
        <v>108653.84615384616</v>
      </c>
      <c r="Y986" s="14">
        <v>109461.53846153847</v>
      </c>
      <c r="Z986" s="14">
        <v>111230.76923076923</v>
      </c>
      <c r="AA986" s="14">
        <v>112596.15384615384</v>
      </c>
      <c r="AB986" s="14">
        <v>114942.30769230769</v>
      </c>
      <c r="AC986" s="14">
        <v>116211.53846153847</v>
      </c>
    </row>
    <row r="987" spans="1:29" s="14" customFormat="1">
      <c r="A987" s="1" t="s">
        <v>524</v>
      </c>
      <c r="B987" s="1" t="s">
        <v>548</v>
      </c>
      <c r="C987" s="1"/>
      <c r="D987" s="1" t="s">
        <v>645</v>
      </c>
      <c r="E987" s="1"/>
      <c r="F987" s="1">
        <v>179</v>
      </c>
      <c r="G987" s="1" t="s">
        <v>837</v>
      </c>
      <c r="H987" s="1" t="str">
        <f t="shared" si="16"/>
        <v>179아파트평균전세가격</v>
      </c>
      <c r="I987" s="1" t="s">
        <v>1387</v>
      </c>
      <c r="J987" s="13">
        <v>111451.59724803544</v>
      </c>
      <c r="K987" s="13">
        <v>112526.99984885272</v>
      </c>
      <c r="L987" s="13">
        <v>113202.43844534394</v>
      </c>
      <c r="M987" s="13">
        <v>113377.87704183518</v>
      </c>
      <c r="N987" s="13">
        <v>113781.38581376499</v>
      </c>
      <c r="O987" s="13">
        <v>114176.12265587026</v>
      </c>
      <c r="P987" s="13">
        <v>114263.84195411588</v>
      </c>
      <c r="Q987" s="14">
        <v>114476.76900859419</v>
      </c>
      <c r="R987" s="14">
        <v>115633.02059610744</v>
      </c>
      <c r="S987" s="14">
        <v>116441.08864551112</v>
      </c>
      <c r="T987" s="14">
        <v>117442.99122807017</v>
      </c>
      <c r="U987" s="14">
        <v>118850.87719298246</v>
      </c>
      <c r="V987" s="14">
        <v>120219.29824561403</v>
      </c>
      <c r="W987" s="14">
        <v>120821.9298245614</v>
      </c>
      <c r="X987" s="14">
        <v>121690.35087719298</v>
      </c>
      <c r="Y987" s="14">
        <v>123846.49122807017</v>
      </c>
      <c r="Z987" s="14">
        <v>125789.47368421052</v>
      </c>
      <c r="AA987" s="14">
        <v>127464.91228070176</v>
      </c>
      <c r="AB987" s="14">
        <v>130083.33333333333</v>
      </c>
      <c r="AC987" s="14">
        <v>131872.80701754385</v>
      </c>
    </row>
    <row r="988" spans="1:29" s="14" customFormat="1">
      <c r="A988" s="1" t="s">
        <v>524</v>
      </c>
      <c r="B988" s="1" t="s">
        <v>548</v>
      </c>
      <c r="C988" s="1"/>
      <c r="D988" s="1" t="s">
        <v>651</v>
      </c>
      <c r="E988" s="1"/>
      <c r="F988" s="1">
        <v>180</v>
      </c>
      <c r="G988" s="1" t="s">
        <v>837</v>
      </c>
      <c r="H988" s="1" t="str">
        <f t="shared" si="16"/>
        <v>180아파트평균전세가격</v>
      </c>
      <c r="I988" s="1" t="s">
        <v>1387</v>
      </c>
      <c r="J988" s="13">
        <v>160228.81355932204</v>
      </c>
      <c r="K988" s="13">
        <v>160983.05084745763</v>
      </c>
      <c r="L988" s="13">
        <v>161593.22033898305</v>
      </c>
      <c r="M988" s="13">
        <v>161762.71186440677</v>
      </c>
      <c r="N988" s="13">
        <v>161576.27118644069</v>
      </c>
      <c r="O988" s="13">
        <v>161635.59322033898</v>
      </c>
      <c r="P988" s="13">
        <v>160898.30508474575</v>
      </c>
      <c r="Q988" s="14">
        <v>161101.69491525425</v>
      </c>
      <c r="R988" s="14">
        <v>162076.27118644069</v>
      </c>
      <c r="S988" s="14">
        <v>162169.49152542374</v>
      </c>
      <c r="T988" s="14">
        <v>162466.10169491524</v>
      </c>
      <c r="U988" s="14">
        <v>163211.86440677967</v>
      </c>
      <c r="V988" s="14">
        <v>164203.38983050847</v>
      </c>
      <c r="W988" s="14">
        <v>164567.79661016949</v>
      </c>
      <c r="X988" s="14">
        <v>165432.20338983051</v>
      </c>
      <c r="Y988" s="14">
        <v>168584.74576271186</v>
      </c>
      <c r="Z988" s="14">
        <v>170762.71186440677</v>
      </c>
      <c r="AA988" s="14">
        <v>172542.37288135593</v>
      </c>
      <c r="AB988" s="14">
        <v>174338.98305084746</v>
      </c>
      <c r="AC988" s="14">
        <v>175923.72881355931</v>
      </c>
    </row>
    <row r="989" spans="1:29" s="14" customFormat="1">
      <c r="A989" s="1" t="s">
        <v>524</v>
      </c>
      <c r="B989" s="1" t="s">
        <v>548</v>
      </c>
      <c r="C989" s="1"/>
      <c r="D989" s="1" t="s">
        <v>652</v>
      </c>
      <c r="E989" s="1"/>
      <c r="F989" s="1">
        <v>181</v>
      </c>
      <c r="G989" s="1" t="s">
        <v>837</v>
      </c>
      <c r="H989" s="1" t="str">
        <f t="shared" si="16"/>
        <v>181아파트평균전세가격</v>
      </c>
      <c r="I989" s="1" t="s">
        <v>1387</v>
      </c>
      <c r="J989" s="13">
        <v>122183.82352941176</v>
      </c>
      <c r="K989" s="13">
        <v>122830.88235294117</v>
      </c>
      <c r="L989" s="13">
        <v>123786.76470588235</v>
      </c>
      <c r="M989" s="13">
        <v>125044.11764705883</v>
      </c>
      <c r="N989" s="13">
        <v>125551.4705882353</v>
      </c>
      <c r="O989" s="13">
        <v>125757.35294117648</v>
      </c>
      <c r="P989" s="13">
        <v>126382.35294117648</v>
      </c>
      <c r="Q989" s="14">
        <v>127455.88235294117</v>
      </c>
      <c r="R989" s="14">
        <v>127830.88235294117</v>
      </c>
      <c r="S989" s="14">
        <v>128257.35294117648</v>
      </c>
      <c r="T989" s="14">
        <v>129102.94117647059</v>
      </c>
      <c r="U989" s="14">
        <v>130308.82352941176</v>
      </c>
      <c r="V989" s="14">
        <v>131397.0588235294</v>
      </c>
      <c r="W989" s="14">
        <v>132231.61764705883</v>
      </c>
      <c r="X989" s="14">
        <v>132437.5</v>
      </c>
      <c r="Y989" s="14">
        <v>133294.11764705883</v>
      </c>
      <c r="Z989" s="14">
        <v>134816.17647058822</v>
      </c>
      <c r="AA989" s="14">
        <v>136301.4705882353</v>
      </c>
      <c r="AB989" s="14">
        <v>138763.23529411765</v>
      </c>
      <c r="AC989" s="14">
        <v>139897.0588235294</v>
      </c>
    </row>
    <row r="990" spans="1:29" s="14" customFormat="1">
      <c r="A990" s="1" t="s">
        <v>524</v>
      </c>
      <c r="B990" s="1" t="s">
        <v>548</v>
      </c>
      <c r="C990" s="1"/>
      <c r="D990" s="1" t="s">
        <v>653</v>
      </c>
      <c r="E990" s="1"/>
      <c r="F990" s="1">
        <v>182</v>
      </c>
      <c r="G990" s="1" t="s">
        <v>837</v>
      </c>
      <c r="H990" s="1" t="str">
        <f t="shared" si="16"/>
        <v>182아파트평균전세가격</v>
      </c>
      <c r="I990" s="1" t="s">
        <v>1387</v>
      </c>
      <c r="J990" s="13">
        <v>90457.142857142855</v>
      </c>
      <c r="K990" s="13">
        <v>91428.571428571435</v>
      </c>
      <c r="L990" s="13">
        <v>92514.28571428571</v>
      </c>
      <c r="M990" s="13">
        <v>94957.142857142855</v>
      </c>
      <c r="N990" s="13">
        <v>97457.142857142855</v>
      </c>
      <c r="O990" s="13">
        <v>97814.28571428571</v>
      </c>
      <c r="P990" s="13">
        <v>97957.142857142855</v>
      </c>
      <c r="Q990" s="14">
        <v>98685.71428571429</v>
      </c>
      <c r="R990" s="14">
        <v>99414.28571428571</v>
      </c>
      <c r="S990" s="14">
        <v>99871.428571428565</v>
      </c>
      <c r="T990" s="14">
        <v>101000</v>
      </c>
      <c r="U990" s="14">
        <v>101742.85714285714</v>
      </c>
      <c r="V990" s="14">
        <v>102485.71428571429</v>
      </c>
      <c r="W990" s="14">
        <v>103171.42857142857</v>
      </c>
      <c r="X990" s="14">
        <v>104200</v>
      </c>
      <c r="Y990" s="14">
        <v>106542.85714285714</v>
      </c>
      <c r="Z990" s="14">
        <v>108471.42857142857</v>
      </c>
      <c r="AA990" s="14">
        <v>109700</v>
      </c>
      <c r="AB990" s="14">
        <v>110885.71428571429</v>
      </c>
      <c r="AC990" s="14">
        <v>111428.57142857143</v>
      </c>
    </row>
    <row r="991" spans="1:29" s="14" customFormat="1">
      <c r="A991" s="1" t="s">
        <v>524</v>
      </c>
      <c r="B991" s="1" t="s">
        <v>549</v>
      </c>
      <c r="C991" s="1"/>
      <c r="D991" s="1"/>
      <c r="E991" s="1"/>
      <c r="F991" s="1">
        <v>183</v>
      </c>
      <c r="G991" s="1" t="s">
        <v>837</v>
      </c>
      <c r="H991" s="1" t="str">
        <f t="shared" si="16"/>
        <v>183아파트평균전세가격</v>
      </c>
      <c r="I991" s="1" t="s">
        <v>1387</v>
      </c>
      <c r="J991" s="13">
        <v>135644.46010984303</v>
      </c>
      <c r="K991" s="13">
        <v>136948.21910305665</v>
      </c>
      <c r="L991" s="13">
        <v>138179.99476996312</v>
      </c>
      <c r="M991" s="13">
        <v>139349.73451444667</v>
      </c>
      <c r="N991" s="13">
        <v>140404.19793845568</v>
      </c>
      <c r="O991" s="13">
        <v>141051.29990356436</v>
      </c>
      <c r="P991" s="13">
        <v>140276.29355275354</v>
      </c>
      <c r="Q991" s="14">
        <v>139788.04732885881</v>
      </c>
      <c r="R991" s="14">
        <v>139569.27855957297</v>
      </c>
      <c r="S991" s="14">
        <v>139422.70707640317</v>
      </c>
      <c r="T991" s="14">
        <v>140105.20280913904</v>
      </c>
      <c r="U991" s="14">
        <v>140285.88856667714</v>
      </c>
      <c r="V991" s="14">
        <v>140513.90290792036</v>
      </c>
      <c r="W991" s="14">
        <v>140675.25160662166</v>
      </c>
      <c r="X991" s="14">
        <v>141006.64785151946</v>
      </c>
      <c r="Y991" s="14">
        <v>141568.41949224699</v>
      </c>
      <c r="Z991" s="14">
        <v>141859.90270022684</v>
      </c>
      <c r="AA991" s="14">
        <v>142274.56433208869</v>
      </c>
      <c r="AB991" s="14">
        <v>142867.36786028586</v>
      </c>
      <c r="AC991" s="14">
        <v>143109.45202963994</v>
      </c>
    </row>
    <row r="992" spans="1:29" s="14" customFormat="1">
      <c r="A992" s="1" t="s">
        <v>524</v>
      </c>
      <c r="B992" s="1" t="s">
        <v>549</v>
      </c>
      <c r="C992" s="1"/>
      <c r="D992" s="1" t="s">
        <v>559</v>
      </c>
      <c r="E992" s="1"/>
      <c r="F992" s="1">
        <v>184</v>
      </c>
      <c r="G992" s="1" t="s">
        <v>837</v>
      </c>
      <c r="H992" s="1" t="str">
        <f t="shared" si="16"/>
        <v>184아파트평균전세가격</v>
      </c>
      <c r="I992" s="1" t="s">
        <v>1387</v>
      </c>
      <c r="J992" s="13">
        <v>156185.71428571429</v>
      </c>
      <c r="K992" s="13">
        <v>157585.71428571429</v>
      </c>
      <c r="L992" s="13">
        <v>158414.28571428571</v>
      </c>
      <c r="M992" s="13">
        <v>159114.28571428571</v>
      </c>
      <c r="N992" s="13">
        <v>160214.28571428571</v>
      </c>
      <c r="O992" s="13">
        <v>160842.85714285713</v>
      </c>
      <c r="P992" s="13">
        <v>161771.42857142858</v>
      </c>
      <c r="Q992" s="14">
        <v>161614.28571428571</v>
      </c>
      <c r="R992" s="14">
        <v>161328.57142857142</v>
      </c>
      <c r="S992" s="14">
        <v>161742.85714285713</v>
      </c>
      <c r="T992" s="14">
        <v>162171.42857142858</v>
      </c>
      <c r="U992" s="14">
        <v>162414.28571428571</v>
      </c>
      <c r="V992" s="14">
        <v>162457.14285714287</v>
      </c>
      <c r="W992" s="14">
        <v>162585.71428571429</v>
      </c>
      <c r="X992" s="14">
        <v>163100</v>
      </c>
      <c r="Y992" s="14">
        <v>164028.57142857142</v>
      </c>
      <c r="Z992" s="14">
        <v>164471.42857142858</v>
      </c>
      <c r="AA992" s="14">
        <v>165185.71428571429</v>
      </c>
      <c r="AB992" s="14">
        <v>165928.57142857142</v>
      </c>
      <c r="AC992" s="14">
        <v>166157.14285714287</v>
      </c>
    </row>
    <row r="993" spans="1:29" s="14" customFormat="1">
      <c r="A993" s="1" t="s">
        <v>524</v>
      </c>
      <c r="B993" s="1" t="s">
        <v>549</v>
      </c>
      <c r="C993" s="1"/>
      <c r="D993" s="1" t="s">
        <v>631</v>
      </c>
      <c r="E993" s="1"/>
      <c r="F993" s="1">
        <v>185</v>
      </c>
      <c r="G993" s="1" t="s">
        <v>837</v>
      </c>
      <c r="H993" s="1" t="str">
        <f t="shared" si="16"/>
        <v>185아파트평균전세가격</v>
      </c>
      <c r="I993" s="1" t="s">
        <v>1387</v>
      </c>
      <c r="J993" s="13">
        <v>160440</v>
      </c>
      <c r="K993" s="13">
        <v>160670</v>
      </c>
      <c r="L993" s="13">
        <v>161330</v>
      </c>
      <c r="M993" s="13">
        <v>162660</v>
      </c>
      <c r="N993" s="13">
        <v>163610</v>
      </c>
      <c r="O993" s="13">
        <v>163250</v>
      </c>
      <c r="P993" s="13">
        <v>160920</v>
      </c>
      <c r="Q993" s="14">
        <v>160120</v>
      </c>
      <c r="R993" s="14">
        <v>159590</v>
      </c>
      <c r="S993" s="14">
        <v>158830</v>
      </c>
      <c r="T993" s="14">
        <v>159440</v>
      </c>
      <c r="U993" s="14">
        <v>160240</v>
      </c>
      <c r="V993" s="14">
        <v>160750</v>
      </c>
      <c r="W993" s="14">
        <v>160990</v>
      </c>
      <c r="X993" s="14">
        <v>161320</v>
      </c>
      <c r="Y993" s="14">
        <v>161960</v>
      </c>
      <c r="Z993" s="14">
        <v>162560</v>
      </c>
      <c r="AA993" s="14">
        <v>163140</v>
      </c>
      <c r="AB993" s="14">
        <v>164090</v>
      </c>
      <c r="AC993" s="14">
        <v>164420</v>
      </c>
    </row>
    <row r="994" spans="1:29" s="14" customFormat="1">
      <c r="A994" s="1" t="s">
        <v>524</v>
      </c>
      <c r="B994" s="1" t="s">
        <v>549</v>
      </c>
      <c r="C994" s="1"/>
      <c r="D994" s="1" t="s">
        <v>630</v>
      </c>
      <c r="E994" s="1"/>
      <c r="F994" s="1">
        <v>186</v>
      </c>
      <c r="G994" s="1" t="s">
        <v>837</v>
      </c>
      <c r="H994" s="1" t="str">
        <f t="shared" si="16"/>
        <v>186아파트평균전세가격</v>
      </c>
      <c r="I994" s="1" t="s">
        <v>1387</v>
      </c>
      <c r="J994" s="13">
        <v>108136.36363636363</v>
      </c>
      <c r="K994" s="13">
        <v>112863.63636363637</v>
      </c>
      <c r="L994" s="13">
        <v>116484.84848484848</v>
      </c>
      <c r="M994" s="13">
        <v>119893.93939393939</v>
      </c>
      <c r="N994" s="13">
        <v>122484.84848484848</v>
      </c>
      <c r="O994" s="13">
        <v>125893.93939393939</v>
      </c>
      <c r="P994" s="13">
        <v>124121.21212121213</v>
      </c>
      <c r="Q994" s="14">
        <v>122857.57575757576</v>
      </c>
      <c r="R994" s="14">
        <v>122590.90909090909</v>
      </c>
      <c r="S994" s="14">
        <v>122393.93939393939</v>
      </c>
      <c r="T994" s="14">
        <v>123090.90909090909</v>
      </c>
      <c r="U994" s="14">
        <v>123045.45454545454</v>
      </c>
      <c r="V994" s="14">
        <v>122833.33333333333</v>
      </c>
      <c r="W994" s="14">
        <v>122803.0303030303</v>
      </c>
      <c r="X994" s="14">
        <v>123106.06060606061</v>
      </c>
      <c r="Y994" s="14">
        <v>123166.66666666667</v>
      </c>
      <c r="Z994" s="14">
        <v>123015.15151515152</v>
      </c>
      <c r="AA994" s="14">
        <v>123196.9696969697</v>
      </c>
      <c r="AB994" s="14">
        <v>123378.78787878787</v>
      </c>
      <c r="AC994" s="14">
        <v>123212.12121212122</v>
      </c>
    </row>
    <row r="995" spans="1:29" s="14" customFormat="1">
      <c r="A995" s="1" t="s">
        <v>524</v>
      </c>
      <c r="B995" s="1" t="s">
        <v>549</v>
      </c>
      <c r="C995" s="1"/>
      <c r="D995" s="1" t="s">
        <v>645</v>
      </c>
      <c r="E995" s="1"/>
      <c r="F995" s="1">
        <v>187</v>
      </c>
      <c r="G995" s="1" t="s">
        <v>837</v>
      </c>
      <c r="H995" s="1" t="str">
        <f t="shared" si="16"/>
        <v>187아파트평균전세가격</v>
      </c>
      <c r="I995" s="1" t="s">
        <v>1387</v>
      </c>
      <c r="J995" s="13">
        <v>122069.44444444444</v>
      </c>
      <c r="K995" s="13">
        <v>123611.11111111111</v>
      </c>
      <c r="L995" s="13">
        <v>125513.88888888889</v>
      </c>
      <c r="M995" s="13">
        <v>125513.88888888889</v>
      </c>
      <c r="N995" s="13">
        <v>126166.66666666667</v>
      </c>
      <c r="O995" s="13">
        <v>126208.33333333333</v>
      </c>
      <c r="P995" s="13">
        <v>125666.66666666667</v>
      </c>
      <c r="Q995" s="14">
        <v>125536.11111111111</v>
      </c>
      <c r="R995" s="14">
        <v>125536.11111111111</v>
      </c>
      <c r="S995" s="14">
        <v>125841.66666666667</v>
      </c>
      <c r="T995" s="14">
        <v>126936.11111111111</v>
      </c>
      <c r="U995" s="14">
        <v>127402.77777777778</v>
      </c>
      <c r="V995" s="14">
        <v>127847.22222222222</v>
      </c>
      <c r="W995" s="14">
        <v>127930.55555555556</v>
      </c>
      <c r="X995" s="14">
        <v>128194.44444444444</v>
      </c>
      <c r="Y995" s="14">
        <v>128791.66666666667</v>
      </c>
      <c r="Z995" s="14">
        <v>129027.77777777778</v>
      </c>
      <c r="AA995" s="14">
        <v>129180.55555555556</v>
      </c>
      <c r="AB995" s="14">
        <v>129444.44444444444</v>
      </c>
      <c r="AC995" s="14">
        <v>129708.33333333333</v>
      </c>
    </row>
    <row r="996" spans="1:29" s="14" customFormat="1">
      <c r="A996" s="1" t="s">
        <v>524</v>
      </c>
      <c r="B996" s="1" t="s">
        <v>549</v>
      </c>
      <c r="C996" s="1"/>
      <c r="D996" s="1" t="s">
        <v>654</v>
      </c>
      <c r="E996" s="1"/>
      <c r="F996" s="1">
        <v>188</v>
      </c>
      <c r="G996" s="1" t="s">
        <v>837</v>
      </c>
      <c r="H996" s="1" t="str">
        <f t="shared" si="16"/>
        <v>188아파트평균전세가격</v>
      </c>
      <c r="I996" s="1" t="s">
        <v>1387</v>
      </c>
      <c r="J996" s="13">
        <v>106829.54545454546</v>
      </c>
      <c r="K996" s="13">
        <v>106965.90909090909</v>
      </c>
      <c r="L996" s="13">
        <v>106988.63636363637</v>
      </c>
      <c r="M996" s="13">
        <v>107556.81818181818</v>
      </c>
      <c r="N996" s="13">
        <v>107875</v>
      </c>
      <c r="O996" s="13">
        <v>108704.54545454546</v>
      </c>
      <c r="P996" s="13">
        <v>109886.36363636363</v>
      </c>
      <c r="Q996" s="14">
        <v>109977.27272727272</v>
      </c>
      <c r="R996" s="14">
        <v>110227.27272727272</v>
      </c>
      <c r="S996" s="14">
        <v>110318.18181818182</v>
      </c>
      <c r="T996" s="14">
        <v>110954.54545454546</v>
      </c>
      <c r="U996" s="14">
        <v>110988.63636363637</v>
      </c>
      <c r="V996" s="14">
        <v>111022.72727272728</v>
      </c>
      <c r="W996" s="14">
        <v>111318.18181818182</v>
      </c>
      <c r="X996" s="14">
        <v>111579.54545454546</v>
      </c>
      <c r="Y996" s="14">
        <v>112068.18181818182</v>
      </c>
      <c r="Z996" s="14">
        <v>112090.90909090909</v>
      </c>
      <c r="AA996" s="14">
        <v>112397.72727272728</v>
      </c>
      <c r="AB996" s="14">
        <v>112886.36363636363</v>
      </c>
      <c r="AC996" s="14">
        <v>113318.18181818182</v>
      </c>
    </row>
    <row r="997" spans="1:29" s="14" customFormat="1">
      <c r="A997" s="1" t="s">
        <v>655</v>
      </c>
      <c r="B997" s="1"/>
      <c r="C997" s="1"/>
      <c r="D997" s="1"/>
      <c r="E997" s="1"/>
      <c r="F997" s="1">
        <v>189</v>
      </c>
      <c r="G997" s="1" t="s">
        <v>837</v>
      </c>
      <c r="H997" s="1" t="str">
        <f t="shared" si="16"/>
        <v>189아파트평균전세가격</v>
      </c>
      <c r="I997" s="1" t="s">
        <v>1387</v>
      </c>
      <c r="J997" s="13">
        <v>126462.90172358949</v>
      </c>
      <c r="K997" s="13">
        <v>126384.17427586611</v>
      </c>
      <c r="L997" s="13">
        <v>126739.56162438162</v>
      </c>
      <c r="M997" s="13">
        <v>126979.86462156942</v>
      </c>
      <c r="N997" s="13">
        <v>127293.72293356177</v>
      </c>
      <c r="O997" s="13">
        <v>127289.95463347044</v>
      </c>
      <c r="P997" s="13">
        <v>127056.2266397159</v>
      </c>
      <c r="Q997" s="14">
        <v>126834.25461280035</v>
      </c>
      <c r="R997" s="14">
        <v>127085.11750133529</v>
      </c>
      <c r="S997" s="14">
        <v>127447.67766815663</v>
      </c>
      <c r="T997" s="14">
        <v>127919.61857677104</v>
      </c>
      <c r="U997" s="14">
        <v>128232.28347182579</v>
      </c>
      <c r="V997" s="14">
        <v>128559.06328426143</v>
      </c>
      <c r="W997" s="14">
        <v>128925.49079048235</v>
      </c>
      <c r="X997" s="14">
        <v>129470.19463745382</v>
      </c>
      <c r="Y997" s="14">
        <v>130409.58638933404</v>
      </c>
      <c r="Z997" s="14">
        <v>131035.81718113192</v>
      </c>
      <c r="AA997" s="14">
        <v>131625.97010405525</v>
      </c>
      <c r="AB997" s="14">
        <v>132280.40888653867</v>
      </c>
      <c r="AC997" s="14">
        <v>132928.69286651592</v>
      </c>
    </row>
    <row r="998" spans="1:29" s="14" customFormat="1">
      <c r="A998" s="1" t="s">
        <v>1384</v>
      </c>
      <c r="B998" s="1" t="s">
        <v>1383</v>
      </c>
      <c r="C998" s="1"/>
      <c r="D998" s="1"/>
      <c r="E998" s="1"/>
      <c r="F998" s="1">
        <v>190</v>
      </c>
      <c r="G998" s="1" t="s">
        <v>837</v>
      </c>
      <c r="H998" s="1" t="str">
        <f t="shared" si="16"/>
        <v>190아파트평균전세가격</v>
      </c>
      <c r="I998" s="1" t="s">
        <v>1387</v>
      </c>
      <c r="J998" s="13"/>
      <c r="K998" s="13"/>
      <c r="L998" s="13"/>
      <c r="M998" s="13"/>
      <c r="N998" s="13"/>
      <c r="O998" s="13"/>
      <c r="P998" s="13"/>
      <c r="U998" s="14">
        <v>80601.351351351346</v>
      </c>
      <c r="V998" s="14">
        <v>82500</v>
      </c>
      <c r="W998" s="14">
        <v>85006.75675675676</v>
      </c>
      <c r="X998" s="14">
        <v>87290.540540540547</v>
      </c>
      <c r="Y998" s="14">
        <v>88628.378378378373</v>
      </c>
      <c r="Z998" s="14">
        <v>90033.783783783787</v>
      </c>
      <c r="AA998" s="14">
        <v>90601.351351351346</v>
      </c>
      <c r="AB998" s="14">
        <v>91466.216216216213</v>
      </c>
      <c r="AC998" s="14">
        <v>92635.135135135133</v>
      </c>
    </row>
    <row r="999" spans="1:29" s="14" customFormat="1">
      <c r="A999" s="1" t="s">
        <v>853</v>
      </c>
      <c r="B999" s="1"/>
      <c r="C999" s="1"/>
      <c r="D999" s="1"/>
      <c r="E999" s="1"/>
      <c r="F999" s="1">
        <v>191</v>
      </c>
      <c r="G999" s="1" t="s">
        <v>837</v>
      </c>
      <c r="H999" s="1" t="str">
        <f t="shared" si="16"/>
        <v>191아파트평균전세가격</v>
      </c>
      <c r="I999" s="1" t="s">
        <v>1387</v>
      </c>
      <c r="J999" s="1">
        <v>94645.356321136496</v>
      </c>
      <c r="K999" s="13">
        <v>94908.381963726308</v>
      </c>
      <c r="L999" s="13">
        <v>95154.768932773921</v>
      </c>
      <c r="M999" s="13">
        <v>95479.623175846253</v>
      </c>
      <c r="N999" s="13">
        <v>95650.458978186289</v>
      </c>
      <c r="O999" s="13">
        <v>95716.847468536085</v>
      </c>
      <c r="P999" s="13">
        <v>95650.21987459129</v>
      </c>
      <c r="Q999" s="13">
        <v>95708.362627791037</v>
      </c>
      <c r="R999" s="14">
        <v>95858.521463471348</v>
      </c>
      <c r="S999" s="14">
        <v>96179.353681682565</v>
      </c>
      <c r="T999" s="14">
        <v>96460.429575827147</v>
      </c>
      <c r="U999" s="14">
        <v>96890.816643544022</v>
      </c>
      <c r="V999" s="14">
        <v>97203.524363453354</v>
      </c>
      <c r="W999" s="14">
        <v>97465.738922938312</v>
      </c>
      <c r="X999" s="14">
        <v>97861.630927812541</v>
      </c>
      <c r="Y999" s="14">
        <v>98436.389296845664</v>
      </c>
      <c r="Z999" s="14">
        <v>98906.164554827919</v>
      </c>
      <c r="AA999" s="14">
        <v>99202.392745724486</v>
      </c>
      <c r="AB999" s="14">
        <v>99442.34162993051</v>
      </c>
      <c r="AC999" s="14">
        <v>99646.871876295772</v>
      </c>
    </row>
    <row r="1000" spans="1:29" s="14" customFormat="1">
      <c r="A1000" s="1" t="s">
        <v>524</v>
      </c>
      <c r="B1000" s="1" t="s">
        <v>550</v>
      </c>
      <c r="C1000" s="1"/>
      <c r="D1000" s="1"/>
      <c r="E1000" s="1"/>
      <c r="F1000" s="1">
        <v>192</v>
      </c>
      <c r="G1000" s="1" t="s">
        <v>837</v>
      </c>
      <c r="H1000" s="1" t="str">
        <f t="shared" si="16"/>
        <v>192아파트평균전세가격</v>
      </c>
      <c r="I1000" s="1" t="s">
        <v>1387</v>
      </c>
      <c r="J1000" s="13">
        <v>79921.011785104522</v>
      </c>
      <c r="K1000" s="13">
        <v>80424.181064599397</v>
      </c>
      <c r="L1000" s="13">
        <v>81221.754796322028</v>
      </c>
      <c r="M1000" s="13">
        <v>81340.185674522596</v>
      </c>
      <c r="N1000" s="13">
        <v>81413.511371828732</v>
      </c>
      <c r="O1000" s="13">
        <v>81429.232243349514</v>
      </c>
      <c r="P1000" s="13">
        <v>81402.760591035563</v>
      </c>
      <c r="Q1000" s="14">
        <v>81339.795334703522</v>
      </c>
      <c r="R1000" s="14">
        <v>81435.104459866387</v>
      </c>
      <c r="S1000" s="14">
        <v>81546.080560563816</v>
      </c>
      <c r="T1000" s="14">
        <v>81646.285455301651</v>
      </c>
      <c r="U1000" s="14">
        <v>81658.177975149738</v>
      </c>
      <c r="V1000" s="14">
        <v>81668.017043326006</v>
      </c>
      <c r="W1000" s="14">
        <v>81637.233945086889</v>
      </c>
      <c r="X1000" s="14">
        <v>81765.719415835978</v>
      </c>
      <c r="Y1000" s="14">
        <v>81863.630054188776</v>
      </c>
      <c r="Z1000" s="14">
        <v>82043.456126344696</v>
      </c>
      <c r="AA1000" s="14">
        <v>82191.091623925662</v>
      </c>
      <c r="AB1000" s="14">
        <v>82063.558619428688</v>
      </c>
      <c r="AC1000" s="14">
        <v>82086.225988774138</v>
      </c>
    </row>
    <row r="1001" spans="1:29" s="14" customFormat="1">
      <c r="A1001" s="1" t="s">
        <v>524</v>
      </c>
      <c r="B1001" s="1" t="s">
        <v>550</v>
      </c>
      <c r="C1001" s="1"/>
      <c r="D1001" s="1" t="s">
        <v>656</v>
      </c>
      <c r="E1001" s="1"/>
      <c r="F1001" s="1">
        <v>193</v>
      </c>
      <c r="G1001" s="1" t="s">
        <v>837</v>
      </c>
      <c r="H1001" s="1" t="str">
        <f t="shared" si="16"/>
        <v>193아파트평균전세가격</v>
      </c>
      <c r="I1001" s="1" t="s">
        <v>1387</v>
      </c>
      <c r="J1001" s="13">
        <v>105810.01941377594</v>
      </c>
      <c r="K1001" s="13">
        <v>106215.82058824746</v>
      </c>
      <c r="L1001" s="13">
        <v>107335.54291189766</v>
      </c>
      <c r="M1001" s="13">
        <v>107256.47069260405</v>
      </c>
      <c r="N1001" s="13">
        <v>107141.99362255806</v>
      </c>
      <c r="O1001" s="13">
        <v>107141.99362255806</v>
      </c>
      <c r="P1001" s="13">
        <v>107084.94256461534</v>
      </c>
      <c r="Q1001" s="14">
        <v>107103.28513391413</v>
      </c>
      <c r="R1001" s="14">
        <v>107103.81707929676</v>
      </c>
      <c r="S1001" s="14">
        <v>107196.15612767547</v>
      </c>
      <c r="T1001" s="14">
        <v>107348.71428571429</v>
      </c>
      <c r="U1001" s="14">
        <v>107338.09523809524</v>
      </c>
      <c r="V1001" s="14">
        <v>107338.09523809524</v>
      </c>
      <c r="W1001" s="14">
        <v>107278.57142857143</v>
      </c>
      <c r="X1001" s="14">
        <v>107333.33333333333</v>
      </c>
      <c r="Y1001" s="14">
        <v>107273.80952380953</v>
      </c>
      <c r="Z1001" s="14">
        <v>107488.09523809524</v>
      </c>
      <c r="AA1001" s="14">
        <v>107523.80952380953</v>
      </c>
      <c r="AB1001" s="14">
        <v>106821.42857142857</v>
      </c>
      <c r="AC1001" s="14">
        <v>106511.90476190476</v>
      </c>
    </row>
    <row r="1002" spans="1:29" s="14" customFormat="1">
      <c r="A1002" s="1" t="s">
        <v>524</v>
      </c>
      <c r="B1002" s="1" t="s">
        <v>550</v>
      </c>
      <c r="C1002" s="1"/>
      <c r="D1002" s="1" t="s">
        <v>657</v>
      </c>
      <c r="E1002" s="1"/>
      <c r="F1002" s="1">
        <v>194</v>
      </c>
      <c r="G1002" s="1" t="s">
        <v>837</v>
      </c>
      <c r="H1002" s="1" t="str">
        <f t="shared" si="16"/>
        <v>194아파트평균전세가격</v>
      </c>
      <c r="I1002" s="1" t="s">
        <v>1387</v>
      </c>
      <c r="J1002" s="13">
        <v>83047.638492077895</v>
      </c>
      <c r="K1002" s="13">
        <v>83251.969912971414</v>
      </c>
      <c r="L1002" s="13">
        <v>84298.604139322357</v>
      </c>
      <c r="M1002" s="13">
        <v>84333.211925153548</v>
      </c>
      <c r="N1002" s="13">
        <v>84155.192268813713</v>
      </c>
      <c r="O1002" s="13">
        <v>84068.963747416827</v>
      </c>
      <c r="P1002" s="13">
        <v>83981.171859994967</v>
      </c>
      <c r="Q1002" s="14">
        <v>83876.791392971863</v>
      </c>
      <c r="R1002" s="14">
        <v>83824.032804043061</v>
      </c>
      <c r="S1002" s="14">
        <v>83936.685882914491</v>
      </c>
      <c r="T1002" s="14">
        <v>84027.585106382976</v>
      </c>
      <c r="U1002" s="14">
        <v>84192.553191489365</v>
      </c>
      <c r="V1002" s="14">
        <v>84235.106382978716</v>
      </c>
      <c r="W1002" s="14">
        <v>84345.744680851058</v>
      </c>
      <c r="X1002" s="14">
        <v>84721.276595744683</v>
      </c>
      <c r="Y1002" s="14">
        <v>84862.765957446813</v>
      </c>
      <c r="Z1002" s="14">
        <v>85324.468085106389</v>
      </c>
      <c r="AA1002" s="14">
        <v>85835.106382978716</v>
      </c>
      <c r="AB1002" s="14">
        <v>86090.425531914894</v>
      </c>
      <c r="AC1002" s="14">
        <v>86356.382978723399</v>
      </c>
    </row>
    <row r="1003" spans="1:29" s="14" customFormat="1">
      <c r="A1003" s="1" t="s">
        <v>524</v>
      </c>
      <c r="B1003" s="1" t="s">
        <v>550</v>
      </c>
      <c r="C1003" s="1"/>
      <c r="D1003" s="1" t="s">
        <v>658</v>
      </c>
      <c r="E1003" s="1"/>
      <c r="F1003" s="1">
        <v>195</v>
      </c>
      <c r="G1003" s="1" t="s">
        <v>837</v>
      </c>
      <c r="H1003" s="1" t="str">
        <f t="shared" si="16"/>
        <v>195아파트평균전세가격</v>
      </c>
      <c r="I1003" s="1" t="s">
        <v>1387</v>
      </c>
      <c r="J1003" s="13">
        <v>69877.604166666672</v>
      </c>
      <c r="K1003" s="13">
        <v>71057.118055555562</v>
      </c>
      <c r="L1003" s="13">
        <v>72098.784722222219</v>
      </c>
      <c r="M1003" s="13">
        <v>72654.340277777781</v>
      </c>
      <c r="N1003" s="13">
        <v>73126.5625</v>
      </c>
      <c r="O1003" s="13">
        <v>73265.451388888891</v>
      </c>
      <c r="P1003" s="13">
        <v>73432.118055555562</v>
      </c>
      <c r="Q1003" s="14">
        <v>73543.229166666672</v>
      </c>
      <c r="R1003" s="14">
        <v>73918.229166666672</v>
      </c>
      <c r="S1003" s="14">
        <v>74459.375</v>
      </c>
      <c r="T1003" s="14">
        <v>74541.666666666672</v>
      </c>
      <c r="U1003" s="14">
        <v>74569.444444444438</v>
      </c>
      <c r="V1003" s="14">
        <v>74652.777777777781</v>
      </c>
      <c r="W1003" s="14">
        <v>74888.888888888891</v>
      </c>
      <c r="X1003" s="14">
        <v>75083.333333333328</v>
      </c>
      <c r="Y1003" s="14">
        <v>75388.888888888891</v>
      </c>
      <c r="Z1003" s="14">
        <v>75461.111111111109</v>
      </c>
      <c r="AA1003" s="14">
        <v>75486.111111111109</v>
      </c>
      <c r="AB1003" s="14">
        <v>75486.111111111109</v>
      </c>
      <c r="AC1003" s="14">
        <v>75522.222222222219</v>
      </c>
    </row>
    <row r="1004" spans="1:29" s="14" customFormat="1">
      <c r="A1004" s="1" t="s">
        <v>524</v>
      </c>
      <c r="B1004" s="1" t="s">
        <v>550</v>
      </c>
      <c r="C1004" s="1"/>
      <c r="D1004" s="1" t="s">
        <v>659</v>
      </c>
      <c r="E1004" s="1"/>
      <c r="F1004" s="1">
        <v>196</v>
      </c>
      <c r="G1004" s="1" t="s">
        <v>837</v>
      </c>
      <c r="H1004" s="1" t="str">
        <f t="shared" si="16"/>
        <v>196아파트평균전세가격</v>
      </c>
      <c r="I1004" s="1" t="s">
        <v>1387</v>
      </c>
      <c r="J1004" s="13">
        <v>57523.282987376704</v>
      </c>
      <c r="K1004" s="13">
        <v>58235.521760089418</v>
      </c>
      <c r="L1004" s="13">
        <v>58358.058705902222</v>
      </c>
      <c r="M1004" s="13">
        <v>58530.472499005671</v>
      </c>
      <c r="N1004" s="13">
        <v>59216.859913673747</v>
      </c>
      <c r="O1004" s="13">
        <v>59289.942775228046</v>
      </c>
      <c r="P1004" s="13">
        <v>59496.258261250659</v>
      </c>
      <c r="Q1004" s="14">
        <v>59958.426788429802</v>
      </c>
      <c r="R1004" s="14">
        <v>60422.070210474943</v>
      </c>
      <c r="S1004" s="14">
        <v>60612.932139550117</v>
      </c>
      <c r="T1004" s="14">
        <v>60779.310344827587</v>
      </c>
      <c r="U1004" s="14">
        <v>60779.310344827587</v>
      </c>
      <c r="V1004" s="14">
        <v>60606.896551724138</v>
      </c>
      <c r="W1004" s="14">
        <v>60172.413793103449</v>
      </c>
      <c r="X1004" s="14">
        <v>60086.206896551725</v>
      </c>
      <c r="Y1004" s="14">
        <v>59818.965517241377</v>
      </c>
      <c r="Z1004" s="14">
        <v>59853.448275862072</v>
      </c>
      <c r="AA1004" s="14">
        <v>59551.724137931036</v>
      </c>
      <c r="AB1004" s="14">
        <v>59422.413793103449</v>
      </c>
      <c r="AC1004" s="14">
        <v>59339.65517241379</v>
      </c>
    </row>
    <row r="1005" spans="1:29" s="14" customFormat="1">
      <c r="A1005" s="1" t="s">
        <v>524</v>
      </c>
      <c r="B1005" s="1" t="s">
        <v>550</v>
      </c>
      <c r="C1005" s="1"/>
      <c r="D1005" s="1" t="s">
        <v>660</v>
      </c>
      <c r="E1005" s="1"/>
      <c r="F1005" s="1">
        <v>197</v>
      </c>
      <c r="G1005" s="1" t="s">
        <v>837</v>
      </c>
      <c r="H1005" s="1" t="str">
        <f t="shared" si="16"/>
        <v>197아파트평균전세가격</v>
      </c>
      <c r="I1005" s="1" t="s">
        <v>1387</v>
      </c>
      <c r="J1005" s="13">
        <v>58883.333333333336</v>
      </c>
      <c r="K1005" s="13">
        <v>59083.333333333336</v>
      </c>
      <c r="L1005" s="13">
        <v>59233.333333333336</v>
      </c>
      <c r="M1005" s="13">
        <v>59250</v>
      </c>
      <c r="N1005" s="13">
        <v>59250</v>
      </c>
      <c r="O1005" s="13">
        <v>59100</v>
      </c>
      <c r="P1005" s="13">
        <v>59000</v>
      </c>
      <c r="Q1005" s="14">
        <v>58933.333333333336</v>
      </c>
      <c r="R1005" s="14">
        <v>58816.666666666664</v>
      </c>
      <c r="S1005" s="14">
        <v>58816.666666666664</v>
      </c>
      <c r="T1005" s="14">
        <v>59050</v>
      </c>
      <c r="U1005" s="14">
        <v>58966.666666666664</v>
      </c>
      <c r="V1005" s="14">
        <v>58850</v>
      </c>
      <c r="W1005" s="14">
        <v>59283.333333333336</v>
      </c>
      <c r="X1005" s="14">
        <v>59516.666666666664</v>
      </c>
      <c r="Y1005" s="14">
        <v>59833.333333333336</v>
      </c>
      <c r="Z1005" s="14">
        <v>59066.666666666664</v>
      </c>
      <c r="AA1005" s="14">
        <v>58916.666666666664</v>
      </c>
      <c r="AB1005" s="14">
        <v>58583.333333333336</v>
      </c>
      <c r="AC1005" s="14">
        <v>58616.666666666664</v>
      </c>
    </row>
    <row r="1006" spans="1:29" s="14" customFormat="1">
      <c r="A1006" s="1" t="s">
        <v>524</v>
      </c>
      <c r="B1006" s="1" t="s">
        <v>550</v>
      </c>
      <c r="C1006" s="1"/>
      <c r="D1006" s="1" t="s">
        <v>661</v>
      </c>
      <c r="E1006" s="1"/>
      <c r="F1006" s="1">
        <v>198</v>
      </c>
      <c r="G1006" s="1" t="s">
        <v>837</v>
      </c>
      <c r="H1006" s="1" t="str">
        <f t="shared" si="16"/>
        <v>198아파트평균전세가격</v>
      </c>
      <c r="I1006" s="1" t="s">
        <v>1387</v>
      </c>
      <c r="J1006" s="13">
        <v>68111.111111111109</v>
      </c>
      <c r="K1006" s="13">
        <v>68462.962962962964</v>
      </c>
      <c r="L1006" s="13">
        <v>68462.962962962964</v>
      </c>
      <c r="M1006" s="13">
        <v>68666.666666666672</v>
      </c>
      <c r="N1006" s="13">
        <v>68629.629629629635</v>
      </c>
      <c r="O1006" s="13">
        <v>68629.629629629635</v>
      </c>
      <c r="P1006" s="13">
        <v>68537.037037037036</v>
      </c>
      <c r="Q1006" s="14">
        <v>67316.666666666672</v>
      </c>
      <c r="R1006" s="14">
        <v>67224.074074074073</v>
      </c>
      <c r="S1006" s="14">
        <v>66511.111111111109</v>
      </c>
      <c r="T1006" s="14">
        <v>66511.111111111109</v>
      </c>
      <c r="U1006" s="14">
        <v>66603.703703703708</v>
      </c>
      <c r="V1006" s="14">
        <v>66603.703703703708</v>
      </c>
      <c r="W1006" s="14">
        <v>65805.555555555562</v>
      </c>
      <c r="X1006" s="14">
        <v>65311.111111111109</v>
      </c>
      <c r="Y1006" s="14">
        <v>65559.259259259255</v>
      </c>
      <c r="Z1006" s="14">
        <v>65596.296296296292</v>
      </c>
      <c r="AA1006" s="14">
        <v>65688.888888888891</v>
      </c>
      <c r="AB1006" s="14">
        <v>65618.518518518526</v>
      </c>
      <c r="AC1006" s="14">
        <v>65725.925925925927</v>
      </c>
    </row>
    <row r="1007" spans="1:29" s="14" customFormat="1">
      <c r="A1007" s="1" t="s">
        <v>524</v>
      </c>
      <c r="B1007" s="1" t="s">
        <v>550</v>
      </c>
      <c r="C1007" s="1"/>
      <c r="D1007" s="1" t="s">
        <v>662</v>
      </c>
      <c r="E1007" s="1"/>
      <c r="F1007" s="1">
        <v>199</v>
      </c>
      <c r="G1007" s="1" t="s">
        <v>837</v>
      </c>
      <c r="H1007" s="1" t="str">
        <f t="shared" si="16"/>
        <v>199아파트평균전세가격</v>
      </c>
      <c r="I1007" s="1" t="s">
        <v>1387</v>
      </c>
      <c r="J1007" s="13">
        <v>52750</v>
      </c>
      <c r="K1007" s="13">
        <v>52979.166666666664</v>
      </c>
      <c r="L1007" s="13">
        <v>53250</v>
      </c>
      <c r="M1007" s="13">
        <v>53250</v>
      </c>
      <c r="N1007" s="13">
        <v>53750</v>
      </c>
      <c r="O1007" s="13">
        <v>54104.166666666664</v>
      </c>
      <c r="P1007" s="13">
        <v>53645.833333333336</v>
      </c>
      <c r="Q1007" s="14">
        <v>53687.5</v>
      </c>
      <c r="R1007" s="14">
        <v>54083.333333333336</v>
      </c>
      <c r="S1007" s="14">
        <v>54145.833333333336</v>
      </c>
      <c r="T1007" s="14">
        <v>54145.833333333336</v>
      </c>
      <c r="U1007" s="14">
        <v>54145.833333333336</v>
      </c>
      <c r="V1007" s="14">
        <v>54145.833333333336</v>
      </c>
      <c r="W1007" s="14">
        <v>54083.333333333336</v>
      </c>
      <c r="X1007" s="14">
        <v>54291.666666666664</v>
      </c>
      <c r="Y1007" s="14">
        <v>54512.5</v>
      </c>
      <c r="Z1007" s="14">
        <v>54491.666666666664</v>
      </c>
      <c r="AA1007" s="14">
        <v>54512.5</v>
      </c>
      <c r="AB1007" s="14">
        <v>54533.333333333336</v>
      </c>
      <c r="AC1007" s="14">
        <v>54845.833333333336</v>
      </c>
    </row>
    <row r="1008" spans="1:29" s="14" customFormat="1">
      <c r="A1008" s="1" t="s">
        <v>524</v>
      </c>
      <c r="B1008" s="1" t="s">
        <v>551</v>
      </c>
      <c r="C1008" s="1"/>
      <c r="D1008" s="1"/>
      <c r="E1008" s="1"/>
      <c r="F1008" s="1">
        <v>200</v>
      </c>
      <c r="G1008" s="1" t="s">
        <v>837</v>
      </c>
      <c r="H1008" s="1" t="str">
        <f t="shared" si="16"/>
        <v>200아파트평균전세가격</v>
      </c>
      <c r="I1008" s="1" t="s">
        <v>1387</v>
      </c>
      <c r="J1008" s="13">
        <v>94314.329159097048</v>
      </c>
      <c r="K1008" s="13">
        <v>94378.187661772521</v>
      </c>
      <c r="L1008" s="13">
        <v>93621.864250365194</v>
      </c>
      <c r="M1008" s="13">
        <v>93897.248771205224</v>
      </c>
      <c r="N1008" s="13">
        <v>94133.685161754198</v>
      </c>
      <c r="O1008" s="13">
        <v>94314.423154671225</v>
      </c>
      <c r="P1008" s="13">
        <v>94297.558090663428</v>
      </c>
      <c r="Q1008" s="14">
        <v>94298.566324062384</v>
      </c>
      <c r="R1008" s="14">
        <v>94276.915095606397</v>
      </c>
      <c r="S1008" s="14">
        <v>94395.947274671271</v>
      </c>
      <c r="T1008" s="14">
        <v>94651.21328269018</v>
      </c>
      <c r="U1008" s="14">
        <v>95042.932278748442</v>
      </c>
      <c r="V1008" s="14">
        <v>95120.519071683797</v>
      </c>
      <c r="W1008" s="14">
        <v>95215.437540263665</v>
      </c>
      <c r="X1008" s="14">
        <v>95259.801798565415</v>
      </c>
      <c r="Y1008" s="14">
        <v>95663.102962271078</v>
      </c>
      <c r="Z1008" s="14">
        <v>95755.860886491122</v>
      </c>
      <c r="AA1008" s="14">
        <v>95870.353905170166</v>
      </c>
      <c r="AB1008" s="14">
        <v>95957.437092149121</v>
      </c>
      <c r="AC1008" s="14">
        <v>96162.195051048577</v>
      </c>
    </row>
    <row r="1009" spans="1:29" s="14" customFormat="1">
      <c r="A1009" s="1" t="s">
        <v>524</v>
      </c>
      <c r="B1009" s="1" t="s">
        <v>551</v>
      </c>
      <c r="C1009" s="1"/>
      <c r="D1009" s="1" t="s">
        <v>663</v>
      </c>
      <c r="E1009" s="1"/>
      <c r="F1009" s="1">
        <v>201</v>
      </c>
      <c r="G1009" s="1" t="s">
        <v>837</v>
      </c>
      <c r="H1009" s="1" t="str">
        <f t="shared" si="16"/>
        <v>201아파트평균전세가격</v>
      </c>
      <c r="I1009" s="1" t="s">
        <v>1387</v>
      </c>
      <c r="J1009" s="13">
        <v>113834.48882455927</v>
      </c>
      <c r="K1009" s="13">
        <v>113776.49783502109</v>
      </c>
      <c r="L1009" s="13">
        <v>112217.37616207525</v>
      </c>
      <c r="M1009" s="13">
        <v>112322.30152598197</v>
      </c>
      <c r="N1009" s="13">
        <v>112311.1295790398</v>
      </c>
      <c r="O1009" s="13">
        <v>112368.14031764987</v>
      </c>
      <c r="P1009" s="13">
        <v>112191.87128097823</v>
      </c>
      <c r="Q1009" s="14">
        <v>111953.83095501948</v>
      </c>
      <c r="R1009" s="14">
        <v>111740.75086382832</v>
      </c>
      <c r="S1009" s="14">
        <v>111729.15266592067</v>
      </c>
      <c r="T1009" s="14">
        <v>111762.21634584892</v>
      </c>
      <c r="U1009" s="14">
        <v>111725.95488193379</v>
      </c>
      <c r="V1009" s="14">
        <v>111738.08613666441</v>
      </c>
      <c r="W1009" s="14">
        <v>111726.5629882285</v>
      </c>
      <c r="X1009" s="14">
        <v>111636.05185215159</v>
      </c>
      <c r="Y1009" s="14">
        <v>112051.3563704523</v>
      </c>
      <c r="Z1009" s="14">
        <v>112086.10417321115</v>
      </c>
      <c r="AA1009" s="14">
        <v>112104.23715756128</v>
      </c>
      <c r="AB1009" s="14">
        <v>112103.40013185602</v>
      </c>
      <c r="AC1009" s="14">
        <v>112372.11313252337</v>
      </c>
    </row>
    <row r="1010" spans="1:29" s="14" customFormat="1">
      <c r="A1010" s="1" t="s">
        <v>524</v>
      </c>
      <c r="B1010" s="1" t="s">
        <v>551</v>
      </c>
      <c r="C1010" s="1"/>
      <c r="D1010" s="1" t="s">
        <v>663</v>
      </c>
      <c r="E1010" s="1" t="s">
        <v>664</v>
      </c>
      <c r="F1010" s="1">
        <v>202</v>
      </c>
      <c r="G1010" s="1" t="s">
        <v>837</v>
      </c>
      <c r="H1010" s="1" t="str">
        <f t="shared" si="16"/>
        <v>202아파트평균전세가격</v>
      </c>
      <c r="I1010" s="1" t="s">
        <v>1387</v>
      </c>
      <c r="J1010" s="13">
        <v>96297.560975609755</v>
      </c>
      <c r="K1010" s="13">
        <v>96297.560975609755</v>
      </c>
      <c r="L1010" s="13">
        <v>96724.390243902439</v>
      </c>
      <c r="M1010" s="13">
        <v>97102.439024390245</v>
      </c>
      <c r="N1010" s="13">
        <v>97086.585365853665</v>
      </c>
      <c r="O1010" s="13">
        <v>97068.292682926825</v>
      </c>
      <c r="P1010" s="13">
        <v>96928.048780487807</v>
      </c>
      <c r="Q1010" s="14">
        <v>96747.560975609755</v>
      </c>
      <c r="R1010" s="14">
        <v>96753.658536585368</v>
      </c>
      <c r="S1010" s="14">
        <v>96753.658536585368</v>
      </c>
      <c r="T1010" s="14">
        <v>96851.219512195123</v>
      </c>
      <c r="U1010" s="14">
        <v>96875.609756097561</v>
      </c>
      <c r="V1010" s="14">
        <v>96924.390243902439</v>
      </c>
      <c r="W1010" s="14">
        <v>96924.390243902439</v>
      </c>
      <c r="X1010" s="14">
        <v>96929.268292682929</v>
      </c>
      <c r="Y1010" s="14">
        <v>97054.878048780491</v>
      </c>
      <c r="Z1010" s="14">
        <v>97129.268292682929</v>
      </c>
      <c r="AA1010" s="14">
        <v>97104.878048780491</v>
      </c>
      <c r="AB1010" s="14">
        <v>97102.439024390245</v>
      </c>
      <c r="AC1010" s="14">
        <v>97443.902439024387</v>
      </c>
    </row>
    <row r="1011" spans="1:29" s="14" customFormat="1">
      <c r="A1011" s="1" t="s">
        <v>524</v>
      </c>
      <c r="B1011" s="1" t="s">
        <v>551</v>
      </c>
      <c r="C1011" s="1"/>
      <c r="D1011" s="1" t="s">
        <v>663</v>
      </c>
      <c r="E1011" s="1" t="s">
        <v>665</v>
      </c>
      <c r="F1011" s="1">
        <v>203</v>
      </c>
      <c r="G1011" s="1" t="s">
        <v>837</v>
      </c>
      <c r="H1011" s="1" t="str">
        <f t="shared" si="16"/>
        <v>203아파트평균전세가격</v>
      </c>
      <c r="I1011" s="1" t="s">
        <v>1387</v>
      </c>
      <c r="J1011" s="13">
        <v>122824.56140350878</v>
      </c>
      <c r="K1011" s="13">
        <v>122736.84210526316</v>
      </c>
      <c r="L1011" s="13">
        <v>120159.64912280702</v>
      </c>
      <c r="M1011" s="13">
        <v>120124.56140350878</v>
      </c>
      <c r="N1011" s="13">
        <v>120115.78947368421</v>
      </c>
      <c r="O1011" s="13">
        <v>120211.40350877192</v>
      </c>
      <c r="P1011" s="13">
        <v>120016.66666666667</v>
      </c>
      <c r="Q1011" s="14">
        <v>119749.12280701754</v>
      </c>
      <c r="R1011" s="14">
        <v>119423.68421052632</v>
      </c>
      <c r="S1011" s="14">
        <v>119406.14035087719</v>
      </c>
      <c r="T1011" s="14">
        <v>119406.14035087719</v>
      </c>
      <c r="U1011" s="14">
        <v>119485.08771929824</v>
      </c>
      <c r="V1011" s="14">
        <v>119478.0701754386</v>
      </c>
      <c r="W1011" s="14">
        <v>119460.52631578948</v>
      </c>
      <c r="X1011" s="14">
        <v>119320.17543859649</v>
      </c>
      <c r="Y1011" s="14">
        <v>119886.84210526316</v>
      </c>
      <c r="Z1011" s="14">
        <v>119900.87719298246</v>
      </c>
      <c r="AA1011" s="14">
        <v>119941.22807017544</v>
      </c>
      <c r="AB1011" s="14">
        <v>119941.22807017544</v>
      </c>
      <c r="AC1011" s="14">
        <v>120171.9298245614</v>
      </c>
    </row>
    <row r="1012" spans="1:29" s="14" customFormat="1">
      <c r="A1012" s="1" t="s">
        <v>524</v>
      </c>
      <c r="B1012" s="1" t="s">
        <v>551</v>
      </c>
      <c r="C1012" s="1"/>
      <c r="D1012" s="1" t="s">
        <v>666</v>
      </c>
      <c r="E1012" s="1"/>
      <c r="F1012" s="1">
        <v>204</v>
      </c>
      <c r="G1012" s="1" t="s">
        <v>837</v>
      </c>
      <c r="H1012" s="1" t="str">
        <f t="shared" si="16"/>
        <v>204아파트평균전세가격</v>
      </c>
      <c r="I1012" s="1" t="s">
        <v>1387</v>
      </c>
      <c r="J1012" s="13">
        <v>82371.428571428565</v>
      </c>
      <c r="K1012" s="13">
        <v>82514.28571428571</v>
      </c>
      <c r="L1012" s="13">
        <v>82514.28571428571</v>
      </c>
      <c r="M1012" s="13">
        <v>82971.428571428565</v>
      </c>
      <c r="N1012" s="13">
        <v>83257.142857142855</v>
      </c>
      <c r="O1012" s="13">
        <v>83414.28571428571</v>
      </c>
      <c r="P1012" s="13">
        <v>83442.857142857145</v>
      </c>
      <c r="Q1012" s="14">
        <v>83600</v>
      </c>
      <c r="R1012" s="14">
        <v>84100</v>
      </c>
      <c r="S1012" s="14">
        <v>84514.28571428571</v>
      </c>
      <c r="T1012" s="14">
        <v>85157.142857142855</v>
      </c>
      <c r="U1012" s="14">
        <v>85885.71428571429</v>
      </c>
      <c r="V1012" s="14">
        <v>86128.571428571435</v>
      </c>
      <c r="W1012" s="14">
        <v>86385.71428571429</v>
      </c>
      <c r="X1012" s="14">
        <v>86657.142857142855</v>
      </c>
      <c r="Y1012" s="14">
        <v>87228.571428571435</v>
      </c>
      <c r="Z1012" s="14">
        <v>87371.428571428565</v>
      </c>
      <c r="AA1012" s="14">
        <v>87571.428571428565</v>
      </c>
      <c r="AB1012" s="14">
        <v>87785.71428571429</v>
      </c>
      <c r="AC1012" s="14">
        <v>87914.28571428571</v>
      </c>
    </row>
    <row r="1013" spans="1:29" s="14" customFormat="1">
      <c r="A1013" s="1" t="s">
        <v>524</v>
      </c>
      <c r="B1013" s="1" t="s">
        <v>551</v>
      </c>
      <c r="C1013" s="1"/>
      <c r="D1013" s="1" t="s">
        <v>667</v>
      </c>
      <c r="E1013" s="1"/>
      <c r="F1013" s="1">
        <v>205</v>
      </c>
      <c r="G1013" s="1" t="s">
        <v>837</v>
      </c>
      <c r="H1013" s="1" t="str">
        <f t="shared" si="16"/>
        <v>205아파트평균전세가격</v>
      </c>
      <c r="I1013" s="1" t="s">
        <v>1387</v>
      </c>
      <c r="J1013" s="13">
        <v>55102.040816326531</v>
      </c>
      <c r="K1013" s="13">
        <v>55500</v>
      </c>
      <c r="L1013" s="13">
        <v>56408.163265306124</v>
      </c>
      <c r="M1013" s="13">
        <v>57040.816326530614</v>
      </c>
      <c r="N1013" s="13">
        <v>58571.428571428572</v>
      </c>
      <c r="O1013" s="13">
        <v>58663.265306122448</v>
      </c>
      <c r="P1013" s="13">
        <v>59066.326530612248</v>
      </c>
      <c r="Q1013" s="14">
        <v>60102.040816326531</v>
      </c>
      <c r="R1013" s="14">
        <v>60617.34693877551</v>
      </c>
      <c r="S1013" s="14">
        <v>61214.285714285717</v>
      </c>
      <c r="T1013" s="14">
        <v>62443.877551020407</v>
      </c>
      <c r="U1013" s="14">
        <v>63081.632653061228</v>
      </c>
      <c r="V1013" s="14">
        <v>63530.612244897959</v>
      </c>
      <c r="W1013" s="14">
        <v>63836.734693877552</v>
      </c>
      <c r="X1013" s="14">
        <v>64234.693877551021</v>
      </c>
      <c r="Y1013" s="14">
        <v>64693.877551020407</v>
      </c>
      <c r="Z1013" s="14">
        <v>64928.571428571428</v>
      </c>
      <c r="AA1013" s="14">
        <v>65295.918367346938</v>
      </c>
      <c r="AB1013" s="14">
        <v>65571.428571428565</v>
      </c>
      <c r="AC1013" s="14">
        <v>65602.040816326524</v>
      </c>
    </row>
    <row r="1014" spans="1:29" s="14" customFormat="1">
      <c r="A1014" s="1" t="s">
        <v>524</v>
      </c>
      <c r="B1014" s="1" t="s">
        <v>551</v>
      </c>
      <c r="C1014" s="1"/>
      <c r="D1014" s="1" t="s">
        <v>668</v>
      </c>
      <c r="E1014" s="1"/>
      <c r="F1014" s="1">
        <v>206</v>
      </c>
      <c r="G1014" s="1" t="s">
        <v>837</v>
      </c>
      <c r="H1014" s="1" t="str">
        <f t="shared" si="16"/>
        <v>206아파트평균전세가격</v>
      </c>
      <c r="I1014" s="1" t="s">
        <v>1387</v>
      </c>
      <c r="J1014" s="13">
        <v>90131.944444444438</v>
      </c>
      <c r="K1014" s="13">
        <v>90131.944444444438</v>
      </c>
      <c r="L1014" s="13">
        <v>89895.833333333328</v>
      </c>
      <c r="M1014" s="13">
        <v>90048.611111111109</v>
      </c>
      <c r="N1014" s="13">
        <v>90111.111111111109</v>
      </c>
      <c r="O1014" s="13">
        <v>90404.166666666672</v>
      </c>
      <c r="P1014" s="13">
        <v>90418.055555555562</v>
      </c>
      <c r="Q1014" s="14">
        <v>90287.5</v>
      </c>
      <c r="R1014" s="14">
        <v>89959.722222222219</v>
      </c>
      <c r="S1014" s="14">
        <v>89970.833333333328</v>
      </c>
      <c r="T1014" s="14">
        <v>90095.833333333328</v>
      </c>
      <c r="U1014" s="14">
        <v>93666.176470588238</v>
      </c>
      <c r="V1014" s="14">
        <v>93844.117647058825</v>
      </c>
      <c r="W1014" s="14">
        <v>93864.705882352937</v>
      </c>
      <c r="X1014" s="14">
        <v>93844.117647058825</v>
      </c>
      <c r="Y1014" s="14">
        <v>93938.23529411765</v>
      </c>
      <c r="Z1014" s="14">
        <v>94066.176470588238</v>
      </c>
      <c r="AA1014" s="14">
        <v>94342.647058823524</v>
      </c>
      <c r="AB1014" s="14">
        <v>94344.117647058825</v>
      </c>
      <c r="AC1014" s="14">
        <v>94438.23529411765</v>
      </c>
    </row>
    <row r="1015" spans="1:29" s="14" customFormat="1">
      <c r="A1015" s="1" t="s">
        <v>524</v>
      </c>
      <c r="B1015" s="1" t="s">
        <v>551</v>
      </c>
      <c r="C1015" s="1"/>
      <c r="D1015" s="1" t="s">
        <v>669</v>
      </c>
      <c r="E1015" s="1"/>
      <c r="F1015" s="1">
        <v>207</v>
      </c>
      <c r="G1015" s="1" t="s">
        <v>837</v>
      </c>
      <c r="H1015" s="1" t="str">
        <f t="shared" si="16"/>
        <v>207아파트평균전세가격</v>
      </c>
      <c r="I1015" s="1" t="s">
        <v>1387</v>
      </c>
      <c r="J1015" s="13">
        <v>39921.875</v>
      </c>
      <c r="K1015" s="13">
        <v>40500</v>
      </c>
      <c r="L1015" s="13">
        <v>40937.5</v>
      </c>
      <c r="M1015" s="13">
        <v>42062.5</v>
      </c>
      <c r="N1015" s="13">
        <v>42803.125</v>
      </c>
      <c r="O1015" s="13">
        <v>43796.875</v>
      </c>
      <c r="P1015" s="13">
        <v>44440.625</v>
      </c>
      <c r="Q1015" s="14">
        <v>44732.8125</v>
      </c>
      <c r="R1015" s="14">
        <v>44826.5625</v>
      </c>
      <c r="S1015" s="14">
        <v>44795.3125</v>
      </c>
      <c r="T1015" s="14">
        <v>44717.1875</v>
      </c>
      <c r="U1015" s="14">
        <v>44656.25</v>
      </c>
      <c r="V1015" s="14">
        <v>45101.5625</v>
      </c>
      <c r="W1015" s="14">
        <v>45165.625</v>
      </c>
      <c r="X1015" s="14">
        <v>45357.8125</v>
      </c>
      <c r="Y1015" s="14">
        <v>45403.125</v>
      </c>
      <c r="Z1015" s="14">
        <v>45604.6875</v>
      </c>
      <c r="AA1015" s="14">
        <v>45709.375</v>
      </c>
      <c r="AB1015" s="14">
        <v>45757.8125</v>
      </c>
      <c r="AC1015" s="14">
        <v>45793.75</v>
      </c>
    </row>
    <row r="1016" spans="1:29" s="14" customFormat="1">
      <c r="A1016" s="1" t="s">
        <v>524</v>
      </c>
      <c r="B1016" s="1" t="s">
        <v>552</v>
      </c>
      <c r="C1016" s="1"/>
      <c r="D1016" s="1"/>
      <c r="E1016" s="1"/>
      <c r="F1016" s="1">
        <v>208</v>
      </c>
      <c r="G1016" s="1" t="s">
        <v>837</v>
      </c>
      <c r="H1016" s="1" t="str">
        <f t="shared" si="16"/>
        <v>208아파트평균전세가격</v>
      </c>
      <c r="I1016" s="1" t="s">
        <v>1387</v>
      </c>
      <c r="J1016" s="13">
        <v>89285.10832738824</v>
      </c>
      <c r="K1016" s="13">
        <v>89862.436690335904</v>
      </c>
      <c r="L1016" s="13">
        <v>90704.161986329913</v>
      </c>
      <c r="M1016" s="13">
        <v>91131.120066037576</v>
      </c>
      <c r="N1016" s="13">
        <v>91689.404927772455</v>
      </c>
      <c r="O1016" s="13">
        <v>92066.459799310673</v>
      </c>
      <c r="P1016" s="13">
        <v>92537.581089613537</v>
      </c>
      <c r="Q1016" s="14">
        <v>93137.875264797214</v>
      </c>
      <c r="R1016" s="14">
        <v>93487.730754140241</v>
      </c>
      <c r="S1016" s="14">
        <v>94265.1952265461</v>
      </c>
      <c r="T1016" s="14">
        <v>94942.697711032262</v>
      </c>
      <c r="U1016" s="14">
        <v>97529.086752306452</v>
      </c>
      <c r="V1016" s="14">
        <v>98085.035793723306</v>
      </c>
      <c r="W1016" s="14">
        <v>98444.694774356831</v>
      </c>
      <c r="X1016" s="14">
        <v>98961.036748894709</v>
      </c>
      <c r="Y1016" s="14">
        <v>99405.889323400552</v>
      </c>
      <c r="Z1016" s="14">
        <v>99959.303381174599</v>
      </c>
      <c r="AA1016" s="14">
        <v>100391.37013293467</v>
      </c>
      <c r="AB1016" s="14">
        <v>100572.37181972498</v>
      </c>
      <c r="AC1016" s="14">
        <v>100853.91037628338</v>
      </c>
    </row>
    <row r="1017" spans="1:29" s="14" customFormat="1">
      <c r="A1017" s="1" t="s">
        <v>524</v>
      </c>
      <c r="B1017" s="1" t="s">
        <v>552</v>
      </c>
      <c r="C1017" s="1"/>
      <c r="D1017" s="1" t="s">
        <v>670</v>
      </c>
      <c r="E1017" s="1"/>
      <c r="F1017" s="1">
        <v>209</v>
      </c>
      <c r="G1017" s="1" t="s">
        <v>837</v>
      </c>
      <c r="H1017" s="1" t="str">
        <f t="shared" si="16"/>
        <v>209아파트평균전세가격</v>
      </c>
      <c r="I1017" s="1" t="s">
        <v>1387</v>
      </c>
      <c r="J1017" s="13">
        <v>103536.65625231074</v>
      </c>
      <c r="K1017" s="13">
        <v>104611.26468757422</v>
      </c>
      <c r="L1017" s="13">
        <v>106011.80861282638</v>
      </c>
      <c r="M1017" s="13">
        <v>106688.54539114221</v>
      </c>
      <c r="N1017" s="13">
        <v>107755.84181672541</v>
      </c>
      <c r="O1017" s="13">
        <v>108330.34991028049</v>
      </c>
      <c r="P1017" s="13">
        <v>109209.88289886134</v>
      </c>
      <c r="Q1017" s="14">
        <v>110348.54182469794</v>
      </c>
      <c r="R1017" s="14">
        <v>110534.50861694751</v>
      </c>
      <c r="S1017" s="14">
        <v>111580.74418079799</v>
      </c>
      <c r="T1017" s="14">
        <v>112479.98677720306</v>
      </c>
      <c r="U1017" s="14">
        <v>114876.63114876495</v>
      </c>
      <c r="V1017" s="14">
        <v>115758.46850866512</v>
      </c>
      <c r="W1017" s="14">
        <v>116271.64409541442</v>
      </c>
      <c r="X1017" s="14">
        <v>116986.13490686752</v>
      </c>
      <c r="Y1017" s="14">
        <v>117668.90281712738</v>
      </c>
      <c r="Z1017" s="14">
        <v>118459.21811569858</v>
      </c>
      <c r="AA1017" s="14">
        <v>118918.57626370816</v>
      </c>
      <c r="AB1017" s="14">
        <v>119069.24016471632</v>
      </c>
      <c r="AC1017" s="14">
        <v>119445.30673035148</v>
      </c>
    </row>
    <row r="1018" spans="1:29" s="14" customFormat="1">
      <c r="A1018" s="1" t="s">
        <v>524</v>
      </c>
      <c r="B1018" s="1" t="s">
        <v>552</v>
      </c>
      <c r="C1018" s="1"/>
      <c r="D1018" s="1" t="s">
        <v>670</v>
      </c>
      <c r="E1018" s="1" t="s">
        <v>671</v>
      </c>
      <c r="F1018" s="1">
        <v>210</v>
      </c>
      <c r="G1018" s="1" t="s">
        <v>837</v>
      </c>
      <c r="H1018" s="1" t="str">
        <f t="shared" si="16"/>
        <v>210아파트평균전세가격</v>
      </c>
      <c r="I1018" s="1" t="s">
        <v>1387</v>
      </c>
      <c r="J1018" s="13">
        <v>94623.287671232887</v>
      </c>
      <c r="K1018" s="13">
        <v>95230.430528375742</v>
      </c>
      <c r="L1018" s="13">
        <v>94935.257664709716</v>
      </c>
      <c r="M1018" s="13">
        <v>95413.894324853231</v>
      </c>
      <c r="N1018" s="13">
        <v>96284.165035877362</v>
      </c>
      <c r="O1018" s="13">
        <v>96237.769080234837</v>
      </c>
      <c r="P1018" s="13">
        <v>97115.215264187864</v>
      </c>
      <c r="Q1018" s="14">
        <v>98581.947162426615</v>
      </c>
      <c r="R1018" s="14">
        <v>98927.185257664707</v>
      </c>
      <c r="S1018" s="14">
        <v>99765.410958904104</v>
      </c>
      <c r="T1018" s="14">
        <v>101172.61904761905</v>
      </c>
      <c r="U1018" s="14">
        <v>103994.04761904762</v>
      </c>
      <c r="V1018" s="14">
        <v>105175</v>
      </c>
      <c r="W1018" s="14">
        <v>105698.80952380953</v>
      </c>
      <c r="X1018" s="14">
        <v>106639.28571428571</v>
      </c>
      <c r="Y1018" s="14">
        <v>108252.38095238095</v>
      </c>
      <c r="Z1018" s="14">
        <v>109404.76190476191</v>
      </c>
      <c r="AA1018" s="14">
        <v>109880.95238095238</v>
      </c>
      <c r="AB1018" s="14">
        <v>109927.38095238095</v>
      </c>
      <c r="AC1018" s="14">
        <v>110872.61904761905</v>
      </c>
    </row>
    <row r="1019" spans="1:29" s="14" customFormat="1">
      <c r="A1019" s="1" t="s">
        <v>524</v>
      </c>
      <c r="B1019" s="1" t="s">
        <v>552</v>
      </c>
      <c r="C1019" s="1"/>
      <c r="D1019" s="1" t="s">
        <v>670</v>
      </c>
      <c r="E1019" s="1" t="s">
        <v>672</v>
      </c>
      <c r="F1019" s="1">
        <v>211</v>
      </c>
      <c r="G1019" s="1" t="s">
        <v>837</v>
      </c>
      <c r="H1019" s="1" t="str">
        <f t="shared" si="16"/>
        <v>211아파트평균전세가격</v>
      </c>
      <c r="I1019" s="1" t="s">
        <v>1387</v>
      </c>
      <c r="J1019" s="13">
        <v>109802.70210887879</v>
      </c>
      <c r="K1019" s="13">
        <v>111205.93610497558</v>
      </c>
      <c r="L1019" s="13">
        <v>113798.55899144901</v>
      </c>
      <c r="M1019" s="13">
        <v>114614.55899144901</v>
      </c>
      <c r="N1019" s="13">
        <v>115820.36333927511</v>
      </c>
      <c r="O1019" s="13">
        <v>116831.36333927511</v>
      </c>
      <c r="P1019" s="13">
        <v>117712.36333927511</v>
      </c>
      <c r="Q1019" s="14">
        <v>118620.38888888888</v>
      </c>
      <c r="R1019" s="14">
        <v>118694.38888888888</v>
      </c>
      <c r="S1019" s="14">
        <v>119886.85416666666</v>
      </c>
      <c r="T1019" s="14">
        <v>120429</v>
      </c>
      <c r="U1019" s="14">
        <v>122220</v>
      </c>
      <c r="V1019" s="14">
        <v>122900</v>
      </c>
      <c r="W1019" s="14">
        <v>123406</v>
      </c>
      <c r="X1019" s="14">
        <v>123968</v>
      </c>
      <c r="Y1019" s="14">
        <v>124023</v>
      </c>
      <c r="Z1019" s="14">
        <v>124569</v>
      </c>
      <c r="AA1019" s="14">
        <v>125017</v>
      </c>
      <c r="AB1019" s="14">
        <v>125238</v>
      </c>
      <c r="AC1019" s="14">
        <v>125230</v>
      </c>
    </row>
    <row r="1020" spans="1:29" s="14" customFormat="1">
      <c r="A1020" s="1" t="s">
        <v>524</v>
      </c>
      <c r="B1020" s="1" t="s">
        <v>552</v>
      </c>
      <c r="C1020" s="1"/>
      <c r="D1020" s="1" t="s">
        <v>673</v>
      </c>
      <c r="E1020" s="1"/>
      <c r="F1020" s="1">
        <v>212</v>
      </c>
      <c r="G1020" s="1" t="s">
        <v>837</v>
      </c>
      <c r="H1020" s="1" t="str">
        <f t="shared" si="16"/>
        <v>212아파트평균전세가격</v>
      </c>
      <c r="I1020" s="1" t="s">
        <v>1387</v>
      </c>
      <c r="J1020" s="13">
        <v>77397.916666666672</v>
      </c>
      <c r="K1020" s="13">
        <v>77666.666666666672</v>
      </c>
      <c r="L1020" s="13">
        <v>78200</v>
      </c>
      <c r="M1020" s="13">
        <v>78350</v>
      </c>
      <c r="N1020" s="13">
        <v>78375</v>
      </c>
      <c r="O1020" s="13">
        <v>78337.5</v>
      </c>
      <c r="P1020" s="13">
        <v>78289.583333333328</v>
      </c>
      <c r="Q1020" s="14">
        <v>78077.083333333328</v>
      </c>
      <c r="R1020" s="14">
        <v>78160.416666666672</v>
      </c>
      <c r="S1020" s="14">
        <v>78372.916666666672</v>
      </c>
      <c r="T1020" s="14">
        <v>78466.666666666672</v>
      </c>
      <c r="U1020" s="14">
        <v>79220.833333333328</v>
      </c>
      <c r="V1020" s="14">
        <v>80043.75</v>
      </c>
      <c r="W1020" s="14">
        <v>80277.083333333328</v>
      </c>
      <c r="X1020" s="14">
        <v>80366.666666666672</v>
      </c>
      <c r="Y1020" s="14">
        <v>80416.666666666672</v>
      </c>
      <c r="Z1020" s="14">
        <v>80510.416666666672</v>
      </c>
      <c r="AA1020" s="14">
        <v>80687.5</v>
      </c>
      <c r="AB1020" s="14">
        <v>80645.833333333328</v>
      </c>
      <c r="AC1020" s="14">
        <v>80995.833333333328</v>
      </c>
    </row>
    <row r="1021" spans="1:29" s="14" customFormat="1">
      <c r="A1021" s="1" t="s">
        <v>524</v>
      </c>
      <c r="B1021" s="1" t="s">
        <v>552</v>
      </c>
      <c r="C1021" s="1"/>
      <c r="D1021" s="1" t="s">
        <v>674</v>
      </c>
      <c r="E1021" s="1"/>
      <c r="F1021" s="1">
        <v>213</v>
      </c>
      <c r="G1021" s="1" t="s">
        <v>837</v>
      </c>
      <c r="H1021" s="1" t="str">
        <f t="shared" si="16"/>
        <v>213아파트평균전세가격</v>
      </c>
      <c r="I1021" s="1" t="s">
        <v>1387</v>
      </c>
      <c r="J1021" s="13">
        <v>78065.217391304352</v>
      </c>
      <c r="K1021" s="13">
        <v>78608.695652173919</v>
      </c>
      <c r="L1021" s="13">
        <v>79891.304347826081</v>
      </c>
      <c r="M1021" s="13">
        <v>79934.782608695648</v>
      </c>
      <c r="N1021" s="13">
        <v>80065.217391304352</v>
      </c>
      <c r="O1021" s="13">
        <v>80934.782608695648</v>
      </c>
      <c r="P1021" s="13">
        <v>81217.391304347824</v>
      </c>
      <c r="Q1021" s="14">
        <v>81239.130434782608</v>
      </c>
      <c r="R1021" s="14">
        <v>82152.173913043473</v>
      </c>
      <c r="S1021" s="14">
        <v>83869.565217391311</v>
      </c>
      <c r="T1021" s="14">
        <v>85130.434782608689</v>
      </c>
      <c r="U1021" s="14">
        <v>86739.130434782608</v>
      </c>
      <c r="V1021" s="14">
        <v>86956.521739130432</v>
      </c>
      <c r="W1021" s="14">
        <v>87326.086956521744</v>
      </c>
      <c r="X1021" s="14">
        <v>87456.521739130432</v>
      </c>
      <c r="Y1021" s="14">
        <v>87573.913043478256</v>
      </c>
      <c r="Z1021" s="14">
        <v>87769.565217391311</v>
      </c>
      <c r="AA1021" s="14">
        <v>87900</v>
      </c>
      <c r="AB1021" s="14">
        <v>87900</v>
      </c>
      <c r="AC1021" s="14">
        <v>87943.478260869568</v>
      </c>
    </row>
    <row r="1022" spans="1:29" s="14" customFormat="1">
      <c r="A1022" s="1" t="s">
        <v>524</v>
      </c>
      <c r="B1022" s="1" t="s">
        <v>552</v>
      </c>
      <c r="C1022" s="1"/>
      <c r="D1022" s="1" t="s">
        <v>675</v>
      </c>
      <c r="E1022" s="1"/>
      <c r="F1022" s="1">
        <v>214</v>
      </c>
      <c r="G1022" s="1" t="s">
        <v>837</v>
      </c>
      <c r="H1022" s="1" t="str">
        <f t="shared" si="16"/>
        <v>214아파트평균전세가격</v>
      </c>
      <c r="I1022" s="1" t="s">
        <v>1387</v>
      </c>
      <c r="J1022" s="13">
        <v>78743.939393939392</v>
      </c>
      <c r="K1022" s="13">
        <v>79221.717171717173</v>
      </c>
      <c r="L1022" s="13">
        <v>79583.08080808082</v>
      </c>
      <c r="M1022" s="13">
        <v>80144.444444444438</v>
      </c>
      <c r="N1022" s="13">
        <v>80561.111111111109</v>
      </c>
      <c r="O1022" s="13">
        <v>80916.666666666672</v>
      </c>
      <c r="P1022" s="13">
        <v>80994.444444444438</v>
      </c>
      <c r="Q1022" s="14">
        <v>81455.555555555562</v>
      </c>
      <c r="R1022" s="14">
        <v>82177.777777777781</v>
      </c>
      <c r="S1022" s="14">
        <v>83100</v>
      </c>
      <c r="T1022" s="14">
        <v>84055.555555555562</v>
      </c>
      <c r="U1022" s="14">
        <v>84750</v>
      </c>
      <c r="V1022" s="14">
        <v>85023.333333333328</v>
      </c>
      <c r="W1022" s="14">
        <v>85384.444444444438</v>
      </c>
      <c r="X1022" s="14">
        <v>85980</v>
      </c>
      <c r="Y1022" s="14">
        <v>86234.888888888891</v>
      </c>
      <c r="Z1022" s="14">
        <v>86525.555555555562</v>
      </c>
      <c r="AA1022" s="14">
        <v>86776.666666666672</v>
      </c>
      <c r="AB1022" s="14">
        <v>87083.333333333328</v>
      </c>
      <c r="AC1022" s="14">
        <v>87241.111111111109</v>
      </c>
    </row>
    <row r="1023" spans="1:29" s="14" customFormat="1">
      <c r="A1023" s="1" t="s">
        <v>524</v>
      </c>
      <c r="B1023" s="1" t="s">
        <v>552</v>
      </c>
      <c r="C1023" s="1"/>
      <c r="D1023" s="1" t="s">
        <v>676</v>
      </c>
      <c r="E1023" s="1"/>
      <c r="F1023" s="1">
        <v>215</v>
      </c>
      <c r="G1023" s="1" t="s">
        <v>837</v>
      </c>
      <c r="H1023" s="1" t="str">
        <f t="shared" si="16"/>
        <v>215아파트평균전세가격</v>
      </c>
      <c r="I1023" s="1" t="s">
        <v>1387</v>
      </c>
      <c r="J1023" s="13">
        <v>100740.74074074074</v>
      </c>
      <c r="K1023" s="13">
        <v>100666.66666666667</v>
      </c>
      <c r="L1023" s="13">
        <v>101388.88888888889</v>
      </c>
      <c r="M1023" s="13">
        <v>101944.44444444444</v>
      </c>
      <c r="N1023" s="13">
        <v>102370.37037037036</v>
      </c>
      <c r="O1023" s="13">
        <v>102537.03703703704</v>
      </c>
      <c r="P1023" s="13">
        <v>102833.33333333333</v>
      </c>
      <c r="Q1023" s="14">
        <v>102962.96296296296</v>
      </c>
      <c r="R1023" s="14">
        <v>103148.14814814815</v>
      </c>
      <c r="S1023" s="14">
        <v>103092.5925925926</v>
      </c>
      <c r="T1023" s="14">
        <v>102000</v>
      </c>
      <c r="U1023" s="14">
        <v>101888.88888888889</v>
      </c>
      <c r="V1023" s="14">
        <v>101777.77777777778</v>
      </c>
      <c r="W1023" s="14">
        <v>101698.14814814815</v>
      </c>
      <c r="X1023" s="14">
        <v>101729.62962962964</v>
      </c>
      <c r="Y1023" s="14">
        <v>101788.88888888889</v>
      </c>
      <c r="Z1023" s="14">
        <v>101890.74074074074</v>
      </c>
      <c r="AA1023" s="14">
        <v>102057.4074074074</v>
      </c>
      <c r="AB1023" s="14">
        <v>101966.66666666667</v>
      </c>
      <c r="AC1023" s="14">
        <v>102059.25925925926</v>
      </c>
    </row>
    <row r="1024" spans="1:29" s="14" customFormat="1">
      <c r="A1024" s="1" t="s">
        <v>524</v>
      </c>
      <c r="B1024" s="1" t="s">
        <v>552</v>
      </c>
      <c r="C1024" s="1"/>
      <c r="D1024" s="1" t="s">
        <v>677</v>
      </c>
      <c r="E1024" s="1"/>
      <c r="F1024" s="1">
        <v>216</v>
      </c>
      <c r="G1024" s="1" t="s">
        <v>837</v>
      </c>
      <c r="H1024" s="1" t="str">
        <f t="shared" si="16"/>
        <v>216아파트평균전세가격</v>
      </c>
      <c r="I1024" s="1" t="s">
        <v>1387</v>
      </c>
      <c r="J1024" s="13">
        <v>77115.38461538461</v>
      </c>
      <c r="K1024" s="13">
        <v>77115.38461538461</v>
      </c>
      <c r="L1024" s="13">
        <v>77538.461538461532</v>
      </c>
      <c r="M1024" s="13">
        <v>77461.538461538468</v>
      </c>
      <c r="N1024" s="13">
        <v>77461.538461538468</v>
      </c>
      <c r="O1024" s="13">
        <v>77384.61538461539</v>
      </c>
      <c r="P1024" s="13">
        <v>77173.076923076922</v>
      </c>
      <c r="Q1024" s="14">
        <v>76461.538461538468</v>
      </c>
      <c r="R1024" s="14">
        <v>76576.923076923078</v>
      </c>
      <c r="S1024" s="14">
        <v>76500</v>
      </c>
      <c r="T1024" s="14">
        <v>76480.769230769234</v>
      </c>
      <c r="U1024" s="14">
        <v>76519.230769230766</v>
      </c>
      <c r="V1024" s="14">
        <v>77298.076923076922</v>
      </c>
      <c r="W1024" s="14">
        <v>77500</v>
      </c>
      <c r="X1024" s="14">
        <v>77605.769230769234</v>
      </c>
      <c r="Y1024" s="14">
        <v>77815.38461538461</v>
      </c>
      <c r="Z1024" s="14">
        <v>78236.538461538468</v>
      </c>
      <c r="AA1024" s="14">
        <v>78780.769230769234</v>
      </c>
      <c r="AB1024" s="14">
        <v>79359.61538461539</v>
      </c>
      <c r="AC1024" s="14">
        <v>79828.846153846156</v>
      </c>
    </row>
    <row r="1025" spans="1:29" s="14" customFormat="1">
      <c r="A1025" s="1" t="s">
        <v>524</v>
      </c>
      <c r="B1025" s="1" t="s">
        <v>552</v>
      </c>
      <c r="C1025" s="1"/>
      <c r="D1025" s="1" t="s">
        <v>678</v>
      </c>
      <c r="E1025" s="1"/>
      <c r="F1025" s="1">
        <v>217</v>
      </c>
      <c r="G1025" s="1" t="s">
        <v>837</v>
      </c>
      <c r="H1025" s="1" t="str">
        <f t="shared" si="16"/>
        <v>217아파트평균전세가격</v>
      </c>
      <c r="I1025" s="1" t="s">
        <v>1387</v>
      </c>
      <c r="J1025" s="13">
        <v>95265.603516539777</v>
      </c>
      <c r="K1025" s="13">
        <v>95265.603516539777</v>
      </c>
      <c r="L1025" s="13">
        <v>95265.603516539777</v>
      </c>
      <c r="M1025" s="13">
        <v>95265.603516539777</v>
      </c>
      <c r="N1025" s="13">
        <v>95265.603516539777</v>
      </c>
      <c r="O1025" s="13">
        <v>95265.603516539777</v>
      </c>
      <c r="P1025" s="13">
        <v>95265.603516539777</v>
      </c>
      <c r="Q1025" s="14">
        <v>95048.212212191953</v>
      </c>
      <c r="R1025" s="14">
        <v>95898.212212191953</v>
      </c>
      <c r="S1025" s="14">
        <v>96312.011040012032</v>
      </c>
      <c r="T1025" s="14">
        <v>96552.65217391304</v>
      </c>
      <c r="U1025" s="14">
        <v>96602.173913043473</v>
      </c>
      <c r="V1025" s="14">
        <v>96889.130434782608</v>
      </c>
      <c r="W1025" s="14">
        <v>97610.869565217392</v>
      </c>
      <c r="X1025" s="14">
        <v>98302.173913043473</v>
      </c>
      <c r="Y1025" s="14">
        <v>100193.47826086957</v>
      </c>
      <c r="Z1025" s="14">
        <v>102410.86956521739</v>
      </c>
      <c r="AA1025" s="14">
        <v>104406.52173913043</v>
      </c>
      <c r="AB1025" s="14">
        <v>105389.13043478261</v>
      </c>
      <c r="AC1025" s="14">
        <v>106141.30434782608</v>
      </c>
    </row>
    <row r="1026" spans="1:29" s="14" customFormat="1">
      <c r="A1026" s="1" t="s">
        <v>524</v>
      </c>
      <c r="B1026" s="1" t="s">
        <v>552</v>
      </c>
      <c r="C1026" s="1"/>
      <c r="D1026" s="1" t="s">
        <v>679</v>
      </c>
      <c r="E1026" s="1"/>
      <c r="F1026" s="1">
        <v>218</v>
      </c>
      <c r="G1026" s="1" t="s">
        <v>837</v>
      </c>
      <c r="H1026" s="1" t="str">
        <f t="shared" si="16"/>
        <v>218아파트평균전세가격</v>
      </c>
      <c r="I1026" s="1" t="s">
        <v>1387</v>
      </c>
      <c r="J1026" s="13">
        <v>59469.696969696968</v>
      </c>
      <c r="K1026" s="13">
        <v>59469.696969696968</v>
      </c>
      <c r="L1026" s="13">
        <v>60606.060606060608</v>
      </c>
      <c r="M1026" s="13">
        <v>60696.969696969696</v>
      </c>
      <c r="N1026" s="13">
        <v>60666.666666666664</v>
      </c>
      <c r="O1026" s="13">
        <v>61151.515151515152</v>
      </c>
      <c r="P1026" s="13">
        <v>62045.454545454544</v>
      </c>
      <c r="Q1026" s="14">
        <v>63195.454545454544</v>
      </c>
      <c r="R1026" s="14">
        <v>64025.757575757576</v>
      </c>
      <c r="S1026" s="14">
        <v>64675.757575757576</v>
      </c>
      <c r="T1026" s="14">
        <v>66762.121212121216</v>
      </c>
    </row>
    <row r="1027" spans="1:29" s="14" customFormat="1">
      <c r="A1027" s="1" t="s">
        <v>524</v>
      </c>
      <c r="B1027" s="1" t="s">
        <v>552</v>
      </c>
      <c r="C1027" s="1"/>
      <c r="D1027" s="1" t="s">
        <v>680</v>
      </c>
      <c r="E1027" s="1"/>
      <c r="F1027" s="1">
        <v>219</v>
      </c>
      <c r="G1027" s="1" t="s">
        <v>837</v>
      </c>
      <c r="H1027" s="1" t="str">
        <f t="shared" si="16"/>
        <v>219아파트평균전세가격</v>
      </c>
      <c r="I1027" s="1" t="s">
        <v>1387</v>
      </c>
      <c r="J1027" s="13">
        <v>81904.761904761908</v>
      </c>
      <c r="K1027" s="13">
        <v>82380.952380952382</v>
      </c>
      <c r="L1027" s="13">
        <v>83785.71428571429</v>
      </c>
      <c r="M1027" s="13">
        <v>84085.71428571429</v>
      </c>
      <c r="N1027" s="13">
        <v>84228.571428571435</v>
      </c>
      <c r="O1027" s="13">
        <v>84228.571428571435</v>
      </c>
      <c r="P1027" s="13">
        <v>84300</v>
      </c>
      <c r="Q1027" s="14">
        <v>84300</v>
      </c>
      <c r="R1027" s="14">
        <v>84566.666666666672</v>
      </c>
      <c r="S1027" s="14">
        <v>85045.238095238092</v>
      </c>
      <c r="T1027" s="14">
        <v>85614.28571428571</v>
      </c>
      <c r="U1027" s="14">
        <v>86547.619047619053</v>
      </c>
      <c r="V1027" s="14">
        <v>87110.476190476184</v>
      </c>
      <c r="W1027" s="14">
        <v>87509.523809523816</v>
      </c>
      <c r="X1027" s="14">
        <v>87692.857142857145</v>
      </c>
      <c r="Y1027" s="14">
        <v>87770.238095238092</v>
      </c>
      <c r="Z1027" s="14">
        <v>87988.095238095237</v>
      </c>
      <c r="AA1027" s="14">
        <v>88104.761904761908</v>
      </c>
      <c r="AB1027" s="14">
        <v>88195.238095238092</v>
      </c>
      <c r="AC1027" s="14">
        <v>88214.28571428571</v>
      </c>
    </row>
    <row r="1028" spans="1:29" s="14" customFormat="1">
      <c r="A1028" s="1" t="s">
        <v>524</v>
      </c>
      <c r="B1028" s="1" t="s">
        <v>552</v>
      </c>
      <c r="C1028" s="1"/>
      <c r="D1028" s="1" t="s">
        <v>681</v>
      </c>
      <c r="E1028" s="1"/>
      <c r="F1028" s="1">
        <v>220</v>
      </c>
      <c r="G1028" s="1" t="s">
        <v>837</v>
      </c>
      <c r="H1028" s="1" t="str">
        <f t="shared" si="16"/>
        <v>220아파트평균전세가격</v>
      </c>
      <c r="I1028" s="1" t="s">
        <v>1387</v>
      </c>
      <c r="J1028" s="13">
        <v>61431.818181818184</v>
      </c>
      <c r="K1028" s="13">
        <v>61920.454545454544</v>
      </c>
      <c r="L1028" s="13">
        <v>62056.818181818184</v>
      </c>
      <c r="M1028" s="13">
        <v>62250</v>
      </c>
      <c r="N1028" s="13">
        <v>62500</v>
      </c>
      <c r="O1028" s="13">
        <v>62500</v>
      </c>
      <c r="P1028" s="13">
        <v>63636.36363636364</v>
      </c>
      <c r="Q1028" s="14">
        <v>63590.909090909088</v>
      </c>
      <c r="R1028" s="14">
        <v>63727.272727272728</v>
      </c>
      <c r="S1028" s="14">
        <v>64613.63636363636</v>
      </c>
      <c r="T1028" s="14">
        <v>64693.181818181816</v>
      </c>
      <c r="U1028" s="14">
        <v>65397.727272727272</v>
      </c>
      <c r="V1028" s="14">
        <v>65738.636363636368</v>
      </c>
      <c r="W1028" s="14">
        <v>65829.545454545456</v>
      </c>
      <c r="X1028" s="14">
        <v>66054.545454545456</v>
      </c>
      <c r="Y1028" s="14">
        <v>66036.363636363632</v>
      </c>
      <c r="Z1028" s="14">
        <v>66218.181818181823</v>
      </c>
      <c r="AA1028" s="14">
        <v>66218.181818181823</v>
      </c>
      <c r="AB1028" s="14">
        <v>66388.636363636368</v>
      </c>
      <c r="AC1028" s="14">
        <v>66393.181818181823</v>
      </c>
    </row>
    <row r="1029" spans="1:29" s="14" customFormat="1">
      <c r="A1029" s="1" t="s">
        <v>524</v>
      </c>
      <c r="B1029" s="1" t="s">
        <v>552</v>
      </c>
      <c r="C1029" s="1"/>
      <c r="D1029" s="1" t="s">
        <v>682</v>
      </c>
      <c r="E1029" s="1"/>
      <c r="F1029" s="1">
        <v>221</v>
      </c>
      <c r="G1029" s="1" t="s">
        <v>837</v>
      </c>
      <c r="H1029" s="1" t="str">
        <f t="shared" si="16"/>
        <v>221아파트평균전세가격</v>
      </c>
      <c r="I1029" s="1" t="s">
        <v>1387</v>
      </c>
      <c r="J1029" s="13">
        <v>75328.003969016077</v>
      </c>
      <c r="K1029" s="13">
        <v>75265.503969016077</v>
      </c>
      <c r="L1029" s="13">
        <v>75025.945342007559</v>
      </c>
      <c r="M1029" s="13">
        <v>74775.945342007559</v>
      </c>
      <c r="N1029" s="13">
        <v>74744.695342007559</v>
      </c>
      <c r="O1029" s="13">
        <v>74599.382842007559</v>
      </c>
      <c r="P1029" s="13">
        <v>74571.257842007559</v>
      </c>
      <c r="Q1029" s="14">
        <v>74743.31738925165</v>
      </c>
      <c r="R1029" s="14">
        <v>74743.501936495741</v>
      </c>
      <c r="S1029" s="14">
        <v>74803.125</v>
      </c>
      <c r="T1029" s="14">
        <v>74759.375</v>
      </c>
      <c r="U1029" s="14">
        <v>75207.8125</v>
      </c>
      <c r="V1029" s="14">
        <v>75723.4375</v>
      </c>
      <c r="W1029" s="14">
        <v>75801.5625</v>
      </c>
      <c r="X1029" s="14">
        <v>76198.4375</v>
      </c>
      <c r="Y1029" s="14">
        <v>76382.8125</v>
      </c>
      <c r="Z1029" s="14">
        <v>76835.9375</v>
      </c>
      <c r="AA1029" s="14">
        <v>77335.9375</v>
      </c>
      <c r="AB1029" s="14">
        <v>77382.8125</v>
      </c>
      <c r="AC1029" s="14">
        <v>77742.1875</v>
      </c>
    </row>
    <row r="1030" spans="1:29" s="14" customFormat="1">
      <c r="A1030" s="1" t="s">
        <v>524</v>
      </c>
      <c r="B1030" s="1" t="s">
        <v>553</v>
      </c>
      <c r="C1030" s="1"/>
      <c r="D1030" s="1"/>
      <c r="E1030" s="1"/>
      <c r="F1030" s="1">
        <v>222</v>
      </c>
      <c r="G1030" s="1" t="s">
        <v>837</v>
      </c>
      <c r="H1030" s="1" t="str">
        <f t="shared" si="16"/>
        <v>222아파트평균전세가격</v>
      </c>
      <c r="I1030" s="1" t="s">
        <v>1387</v>
      </c>
      <c r="J1030" s="13">
        <v>100475.61123558083</v>
      </c>
      <c r="K1030" s="13">
        <v>100583.41012572323</v>
      </c>
      <c r="L1030" s="13">
        <v>101275.53533828414</v>
      </c>
      <c r="M1030" s="13">
        <v>101741.27428758053</v>
      </c>
      <c r="N1030" s="13">
        <v>101522.86477365089</v>
      </c>
      <c r="O1030" s="13">
        <v>101314.61796010619</v>
      </c>
      <c r="P1030" s="13">
        <v>100793.84787098801</v>
      </c>
      <c r="Q1030" s="14">
        <v>100465.86071990681</v>
      </c>
      <c r="R1030" s="14">
        <v>100075.23531121358</v>
      </c>
      <c r="S1030" s="14">
        <v>100294.78150549125</v>
      </c>
      <c r="T1030" s="14">
        <v>100119.37362957334</v>
      </c>
      <c r="U1030" s="14">
        <v>99500.355111049852</v>
      </c>
      <c r="V1030" s="14">
        <v>99078.655974124864</v>
      </c>
      <c r="W1030" s="14">
        <v>99202.907017263482</v>
      </c>
      <c r="X1030" s="14">
        <v>99419.692225420615</v>
      </c>
      <c r="Y1030" s="14">
        <v>99712.746632050141</v>
      </c>
      <c r="Z1030" s="14">
        <v>99803.486579877717</v>
      </c>
      <c r="AA1030" s="14">
        <v>99726.456672124317</v>
      </c>
      <c r="AB1030" s="14">
        <v>99814.074382733117</v>
      </c>
      <c r="AC1030" s="14">
        <v>99908.253674510022</v>
      </c>
    </row>
    <row r="1031" spans="1:29" s="14" customFormat="1">
      <c r="A1031" s="1" t="s">
        <v>524</v>
      </c>
      <c r="B1031" s="1" t="s">
        <v>553</v>
      </c>
      <c r="C1031" s="1"/>
      <c r="D1031" s="1" t="s">
        <v>683</v>
      </c>
      <c r="E1031" s="1"/>
      <c r="F1031" s="1">
        <v>223</v>
      </c>
      <c r="G1031" s="1" t="s">
        <v>837</v>
      </c>
      <c r="H1031" s="1" t="str">
        <f t="shared" si="16"/>
        <v>223아파트평균전세가격</v>
      </c>
      <c r="I1031" s="1" t="s">
        <v>1387</v>
      </c>
      <c r="J1031" s="13">
        <v>122232.19112142935</v>
      </c>
      <c r="K1031" s="13">
        <v>122428.59783352913</v>
      </c>
      <c r="L1031" s="13">
        <v>123153.74699130205</v>
      </c>
      <c r="M1031" s="13">
        <v>123877.93528479448</v>
      </c>
      <c r="N1031" s="13">
        <v>123405.32149983107</v>
      </c>
      <c r="O1031" s="13">
        <v>123056.27280763673</v>
      </c>
      <c r="P1031" s="13">
        <v>122433.60070969918</v>
      </c>
      <c r="Q1031" s="14">
        <v>121741.50814720843</v>
      </c>
      <c r="R1031" s="14">
        <v>120978.18348550757</v>
      </c>
      <c r="S1031" s="14">
        <v>121317.84716599018</v>
      </c>
      <c r="T1031" s="14">
        <v>121097.29097711928</v>
      </c>
      <c r="U1031" s="14">
        <v>121194.31544368234</v>
      </c>
      <c r="V1031" s="14">
        <v>120813.78814272732</v>
      </c>
      <c r="W1031" s="14">
        <v>121215.3679575633</v>
      </c>
      <c r="X1031" s="14">
        <v>121424.36559923661</v>
      </c>
      <c r="Y1031" s="14">
        <v>121893.57903058115</v>
      </c>
      <c r="Z1031" s="14">
        <v>122187.96446088429</v>
      </c>
      <c r="AA1031" s="14">
        <v>122229.89543871669</v>
      </c>
      <c r="AB1031" s="14">
        <v>122337.12613619956</v>
      </c>
      <c r="AC1031" s="14">
        <v>122580.58052613365</v>
      </c>
    </row>
    <row r="1032" spans="1:29" s="14" customFormat="1">
      <c r="A1032" s="1" t="s">
        <v>524</v>
      </c>
      <c r="B1032" s="1" t="s">
        <v>553</v>
      </c>
      <c r="C1032" s="1"/>
      <c r="D1032" s="1" t="s">
        <v>683</v>
      </c>
      <c r="E1032" s="1" t="s">
        <v>684</v>
      </c>
      <c r="F1032" s="1">
        <v>224</v>
      </c>
      <c r="G1032" s="1" t="s">
        <v>837</v>
      </c>
      <c r="H1032" s="1" t="str">
        <f t="shared" si="16"/>
        <v>224아파트평균전세가격</v>
      </c>
      <c r="I1032" s="1" t="s">
        <v>1387</v>
      </c>
      <c r="J1032" s="13">
        <v>124306.16027158826</v>
      </c>
      <c r="K1032" s="13">
        <v>124306.16027158826</v>
      </c>
      <c r="L1032" s="13">
        <v>124806.16027158826</v>
      </c>
      <c r="M1032" s="13">
        <v>125089.17913951278</v>
      </c>
      <c r="N1032" s="13">
        <v>124400.49989422977</v>
      </c>
      <c r="O1032" s="13">
        <v>124103.49003347535</v>
      </c>
      <c r="P1032" s="13">
        <v>123914.81078819234</v>
      </c>
      <c r="Q1032" s="14">
        <v>123631.7919202678</v>
      </c>
      <c r="R1032" s="14">
        <v>123819.41509433962</v>
      </c>
      <c r="S1032" s="14">
        <v>124423.18867924529</v>
      </c>
      <c r="T1032" s="14">
        <v>124894.88679245283</v>
      </c>
      <c r="U1032" s="14">
        <v>126867.92452830188</v>
      </c>
      <c r="V1032" s="14">
        <v>126830.18867924529</v>
      </c>
      <c r="W1032" s="14">
        <v>127556.60377358491</v>
      </c>
      <c r="X1032" s="14">
        <v>127867.92452830188</v>
      </c>
      <c r="Y1032" s="14">
        <v>128603.77358490566</v>
      </c>
      <c r="Z1032" s="14">
        <v>128971.69811320755</v>
      </c>
      <c r="AA1032" s="14">
        <v>129062.2641509434</v>
      </c>
      <c r="AB1032" s="14">
        <v>129222.64150943396</v>
      </c>
      <c r="AC1032" s="14">
        <v>129401.88679245283</v>
      </c>
    </row>
    <row r="1033" spans="1:29" s="14" customFormat="1">
      <c r="A1033" s="1" t="s">
        <v>524</v>
      </c>
      <c r="B1033" s="1" t="s">
        <v>553</v>
      </c>
      <c r="C1033" s="1"/>
      <c r="D1033" s="1" t="s">
        <v>683</v>
      </c>
      <c r="E1033" s="1" t="s">
        <v>685</v>
      </c>
      <c r="F1033" s="1">
        <v>225</v>
      </c>
      <c r="G1033" s="1" t="s">
        <v>837</v>
      </c>
      <c r="H1033" s="1" t="str">
        <f t="shared" si="16"/>
        <v>225아파트평균전세가격</v>
      </c>
      <c r="I1033" s="1" t="s">
        <v>1387</v>
      </c>
      <c r="J1033" s="13">
        <v>119386.36363636363</v>
      </c>
      <c r="K1033" s="13">
        <v>119852.27272727272</v>
      </c>
      <c r="L1033" s="13">
        <v>120886.36363636363</v>
      </c>
      <c r="M1033" s="13">
        <v>122215.90909090909</v>
      </c>
      <c r="N1033" s="13">
        <v>122039.77272727272</v>
      </c>
      <c r="O1033" s="13">
        <v>121619.31818181818</v>
      </c>
      <c r="P1033" s="13">
        <v>120401.13636363637</v>
      </c>
      <c r="Q1033" s="14">
        <v>119147.72727272728</v>
      </c>
      <c r="R1033" s="14">
        <v>117079.54545454546</v>
      </c>
      <c r="S1033" s="14">
        <v>117056.80681818182</v>
      </c>
      <c r="T1033" s="14">
        <v>115886.36363636363</v>
      </c>
      <c r="U1033" s="14">
        <v>113386.36363636363</v>
      </c>
      <c r="V1033" s="14">
        <v>112534.09090909091</v>
      </c>
      <c r="W1033" s="14">
        <v>112488.63636363637</v>
      </c>
      <c r="X1033" s="14">
        <v>112556.81818181818</v>
      </c>
      <c r="Y1033" s="14">
        <v>112659.09090909091</v>
      </c>
      <c r="Z1033" s="14">
        <v>112852.27272727272</v>
      </c>
      <c r="AA1033" s="14">
        <v>112827.27272727272</v>
      </c>
      <c r="AB1033" s="14">
        <v>112861.36363636363</v>
      </c>
      <c r="AC1033" s="14">
        <v>113193.18181818182</v>
      </c>
    </row>
    <row r="1034" spans="1:29" s="14" customFormat="1">
      <c r="A1034" s="1" t="s">
        <v>524</v>
      </c>
      <c r="B1034" s="1" t="s">
        <v>553</v>
      </c>
      <c r="C1034" s="1"/>
      <c r="D1034" s="1" t="s">
        <v>686</v>
      </c>
      <c r="E1034" s="1"/>
      <c r="F1034" s="1">
        <v>226</v>
      </c>
      <c r="G1034" s="1" t="s">
        <v>837</v>
      </c>
      <c r="H1034" s="1" t="str">
        <f t="shared" si="16"/>
        <v>226아파트평균전세가격</v>
      </c>
      <c r="I1034" s="1" t="s">
        <v>1387</v>
      </c>
      <c r="J1034" s="13">
        <v>88790.69767441861</v>
      </c>
      <c r="K1034" s="13">
        <v>88790.69767441861</v>
      </c>
      <c r="L1034" s="13">
        <v>89430.232558139542</v>
      </c>
      <c r="M1034" s="13">
        <v>89883.720930232565</v>
      </c>
      <c r="N1034" s="13">
        <v>89988.372093023252</v>
      </c>
      <c r="O1034" s="13">
        <v>90011.627906976748</v>
      </c>
      <c r="P1034" s="13">
        <v>89279.069767441862</v>
      </c>
      <c r="Q1034" s="14">
        <v>89081.395348837206</v>
      </c>
      <c r="R1034" s="14">
        <v>89279.069767441862</v>
      </c>
      <c r="S1034" s="14">
        <v>89906.976744186046</v>
      </c>
      <c r="T1034" s="14">
        <v>89960.465116279069</v>
      </c>
      <c r="U1034" s="14">
        <v>90666.279069767435</v>
      </c>
      <c r="V1034" s="14">
        <v>90609.30232558139</v>
      </c>
      <c r="W1034" s="14">
        <v>90737.209302325587</v>
      </c>
      <c r="X1034" s="14">
        <v>91295.348837209298</v>
      </c>
      <c r="Y1034" s="14">
        <v>91676.744186046519</v>
      </c>
      <c r="Z1034" s="14">
        <v>91646.511627906977</v>
      </c>
      <c r="AA1034" s="14">
        <v>91681.395348837206</v>
      </c>
      <c r="AB1034" s="14">
        <v>91704.651162790702</v>
      </c>
      <c r="AC1034" s="14">
        <v>91690.69767441861</v>
      </c>
    </row>
    <row r="1035" spans="1:29" s="14" customFormat="1">
      <c r="A1035" s="1" t="s">
        <v>524</v>
      </c>
      <c r="B1035" s="1" t="s">
        <v>553</v>
      </c>
      <c r="C1035" s="1"/>
      <c r="D1035" s="1" t="s">
        <v>687</v>
      </c>
      <c r="E1035" s="1"/>
      <c r="F1035" s="1">
        <v>227</v>
      </c>
      <c r="G1035" s="1" t="s">
        <v>837</v>
      </c>
      <c r="H1035" s="1" t="str">
        <f t="shared" si="16"/>
        <v>227아파트평균전세가격</v>
      </c>
      <c r="I1035" s="1" t="s">
        <v>1387</v>
      </c>
      <c r="J1035" s="13">
        <v>80843.597988041671</v>
      </c>
      <c r="K1035" s="13">
        <v>80843.597988041671</v>
      </c>
      <c r="L1035" s="13">
        <v>81830.754289650446</v>
      </c>
      <c r="M1035" s="13">
        <v>81970.289173371377</v>
      </c>
      <c r="N1035" s="13">
        <v>82028.428708255102</v>
      </c>
      <c r="O1035" s="13">
        <v>81760.986847789973</v>
      </c>
      <c r="P1035" s="13">
        <v>81354.010103603927</v>
      </c>
      <c r="Q1035" s="14">
        <v>81830.754289650446</v>
      </c>
      <c r="R1035" s="14">
        <v>81041.860465116275</v>
      </c>
      <c r="S1035" s="14">
        <v>80913.953488372092</v>
      </c>
      <c r="T1035" s="14">
        <v>80280.232558139542</v>
      </c>
      <c r="U1035" s="14">
        <v>79193.023255813954</v>
      </c>
      <c r="V1035" s="14">
        <v>78204.651162790702</v>
      </c>
      <c r="W1035" s="14">
        <v>77411.627906976748</v>
      </c>
      <c r="X1035" s="14">
        <v>77367.441860465115</v>
      </c>
      <c r="Y1035" s="14">
        <v>77088.372093023252</v>
      </c>
      <c r="Z1035" s="14">
        <v>76803.488372093023</v>
      </c>
      <c r="AA1035" s="14">
        <v>76015.116279069771</v>
      </c>
      <c r="AB1035" s="14">
        <v>75940.69767441861</v>
      </c>
      <c r="AC1035" s="14">
        <v>75760.465116279069</v>
      </c>
    </row>
    <row r="1036" spans="1:29" s="14" customFormat="1">
      <c r="A1036" s="1" t="s">
        <v>524</v>
      </c>
      <c r="B1036" s="1" t="s">
        <v>553</v>
      </c>
      <c r="C1036" s="1"/>
      <c r="D1036" s="1" t="s">
        <v>688</v>
      </c>
      <c r="E1036" s="1"/>
      <c r="F1036" s="1">
        <v>228</v>
      </c>
      <c r="G1036" s="1" t="s">
        <v>837</v>
      </c>
      <c r="H1036" s="1" t="str">
        <f t="shared" si="16"/>
        <v>228아파트평균전세가격</v>
      </c>
      <c r="I1036" s="1" t="s">
        <v>1387</v>
      </c>
      <c r="J1036" s="13">
        <v>62952.380952380954</v>
      </c>
      <c r="K1036" s="13">
        <v>63119.047619047626</v>
      </c>
      <c r="L1036" s="13">
        <v>63806.547619047626</v>
      </c>
      <c r="M1036" s="13">
        <v>63806.547619047626</v>
      </c>
      <c r="N1036" s="13">
        <v>62764.880952380954</v>
      </c>
      <c r="O1036" s="13">
        <v>62556.547619047626</v>
      </c>
      <c r="P1036" s="13">
        <v>62223.21428571429</v>
      </c>
      <c r="Q1036" s="14">
        <v>62285.71428571429</v>
      </c>
      <c r="R1036" s="14">
        <v>63007.440476190473</v>
      </c>
      <c r="S1036" s="14">
        <v>62965.773809523809</v>
      </c>
      <c r="T1036" s="14">
        <v>62875</v>
      </c>
      <c r="U1036" s="14">
        <v>62583.333333333336</v>
      </c>
      <c r="V1036" s="14">
        <v>62312.5</v>
      </c>
      <c r="W1036" s="14">
        <v>62145.833333333336</v>
      </c>
      <c r="X1036" s="14">
        <v>61937.5</v>
      </c>
      <c r="Y1036" s="14">
        <v>62272.916666666664</v>
      </c>
      <c r="Z1036" s="14">
        <v>62291.666666666664</v>
      </c>
      <c r="AA1036" s="14">
        <v>62568.75</v>
      </c>
      <c r="AB1036" s="14">
        <v>62735.416666666664</v>
      </c>
      <c r="AC1036" s="14">
        <v>62850</v>
      </c>
    </row>
    <row r="1037" spans="1:29" s="14" customFormat="1">
      <c r="A1037" s="1" t="s">
        <v>524</v>
      </c>
      <c r="B1037" s="1" t="s">
        <v>553</v>
      </c>
      <c r="C1037" s="1"/>
      <c r="D1037" s="1" t="s">
        <v>689</v>
      </c>
      <c r="E1037" s="1"/>
      <c r="F1037" s="1">
        <v>229</v>
      </c>
      <c r="G1037" s="1" t="s">
        <v>837</v>
      </c>
      <c r="H1037" s="1" t="str">
        <f t="shared" si="16"/>
        <v>229아파트평균전세가격</v>
      </c>
      <c r="I1037" s="1" t="s">
        <v>1387</v>
      </c>
      <c r="J1037" s="13">
        <v>51278.522776240039</v>
      </c>
      <c r="K1037" s="13">
        <v>51278.522776240039</v>
      </c>
      <c r="L1037" s="13">
        <v>51385.377614949713</v>
      </c>
      <c r="M1037" s="13">
        <v>51447.877614949713</v>
      </c>
      <c r="N1037" s="13">
        <v>52593.194248547596</v>
      </c>
      <c r="O1037" s="13">
        <v>53215.646388187226</v>
      </c>
      <c r="P1037" s="13">
        <v>55258.6895363105</v>
      </c>
      <c r="Q1037" s="14">
        <v>58199.4409732313</v>
      </c>
      <c r="R1037" s="14">
        <v>60609.634202174529</v>
      </c>
      <c r="S1037" s="14">
        <v>61868.050207465538</v>
      </c>
      <c r="T1037" s="14">
        <v>63218.75</v>
      </c>
      <c r="U1037" s="14">
        <v>63822.916666666664</v>
      </c>
      <c r="V1037" s="14">
        <v>63760.416666666664</v>
      </c>
      <c r="W1037" s="14">
        <v>63864.583333333336</v>
      </c>
      <c r="X1037" s="14">
        <v>64010.416666666664</v>
      </c>
      <c r="Y1037" s="14">
        <v>64322.916666666664</v>
      </c>
      <c r="Z1037" s="14">
        <v>64710.416666666664</v>
      </c>
      <c r="AA1037" s="14">
        <v>64627.083333333336</v>
      </c>
      <c r="AB1037" s="14">
        <v>64585.416666666664</v>
      </c>
      <c r="AC1037" s="14">
        <v>65314.583333333336</v>
      </c>
    </row>
    <row r="1038" spans="1:29" s="14" customFormat="1">
      <c r="A1038" s="1" t="s">
        <v>524</v>
      </c>
      <c r="B1038" s="1" t="s">
        <v>553</v>
      </c>
      <c r="C1038" s="1"/>
      <c r="D1038" s="1" t="s">
        <v>690</v>
      </c>
      <c r="E1038" s="1"/>
      <c r="F1038" s="1">
        <v>230</v>
      </c>
      <c r="G1038" s="1" t="s">
        <v>837</v>
      </c>
      <c r="H1038" s="1" t="str">
        <f t="shared" si="16"/>
        <v>230아파트평균전세가격</v>
      </c>
      <c r="I1038" s="1" t="s">
        <v>1387</v>
      </c>
      <c r="J1038" s="13">
        <v>53903.846153846156</v>
      </c>
      <c r="K1038" s="13">
        <v>54173.076923076922</v>
      </c>
      <c r="L1038" s="13">
        <v>54250</v>
      </c>
      <c r="M1038" s="13">
        <v>54480.769230769234</v>
      </c>
      <c r="N1038" s="13">
        <v>54480.769230769234</v>
      </c>
      <c r="O1038" s="13">
        <v>54519.230769230766</v>
      </c>
      <c r="P1038" s="13">
        <v>52903.846153846156</v>
      </c>
      <c r="Q1038" s="14">
        <v>52480.769230769234</v>
      </c>
      <c r="R1038" s="14">
        <v>52480.769230769234</v>
      </c>
      <c r="S1038" s="14">
        <v>52903.846153846156</v>
      </c>
      <c r="T1038" s="14">
        <v>52903.846153846156</v>
      </c>
      <c r="U1038" s="14">
        <v>52096.153846153844</v>
      </c>
      <c r="V1038" s="14">
        <v>50346.153846153844</v>
      </c>
      <c r="W1038" s="14">
        <v>50615.384615384617</v>
      </c>
      <c r="X1038" s="14">
        <v>51000</v>
      </c>
      <c r="Y1038" s="14">
        <v>51288.461538461539</v>
      </c>
      <c r="Z1038" s="14">
        <v>51521.153846153844</v>
      </c>
      <c r="AA1038" s="14">
        <v>51465.384615384617</v>
      </c>
      <c r="AB1038" s="14">
        <v>51509.615384615383</v>
      </c>
      <c r="AC1038" s="14">
        <v>51490.384615384617</v>
      </c>
    </row>
    <row r="1039" spans="1:29" s="14" customFormat="1">
      <c r="A1039" s="1" t="s">
        <v>524</v>
      </c>
      <c r="B1039" s="1" t="s">
        <v>554</v>
      </c>
      <c r="C1039" s="1"/>
      <c r="D1039" s="1"/>
      <c r="E1039" s="1"/>
      <c r="F1039" s="1">
        <v>231</v>
      </c>
      <c r="G1039" s="1" t="s">
        <v>837</v>
      </c>
      <c r="H1039" s="1" t="str">
        <f t="shared" si="16"/>
        <v>231아파트평균전세가격</v>
      </c>
      <c r="I1039" s="1" t="s">
        <v>1387</v>
      </c>
      <c r="J1039" s="13">
        <v>77462.746020292281</v>
      </c>
      <c r="K1039" s="13">
        <v>77766.729677168973</v>
      </c>
      <c r="L1039" s="13">
        <v>77126.576821621376</v>
      </c>
      <c r="M1039" s="13">
        <v>77672.470776844028</v>
      </c>
      <c r="N1039" s="13">
        <v>77952.466259926048</v>
      </c>
      <c r="O1039" s="13">
        <v>78378.32628831247</v>
      </c>
      <c r="P1039" s="13">
        <v>78254.080182470483</v>
      </c>
      <c r="Q1039" s="14">
        <v>78420.535850986169</v>
      </c>
      <c r="R1039" s="14">
        <v>78467.476573317181</v>
      </c>
      <c r="S1039" s="14">
        <v>78579.512007637895</v>
      </c>
      <c r="T1039" s="14">
        <v>78720.311762140482</v>
      </c>
      <c r="U1039" s="14">
        <v>78887.968993223549</v>
      </c>
      <c r="V1039" s="14">
        <v>78904.462081403384</v>
      </c>
      <c r="W1039" s="14">
        <v>78948.188312036495</v>
      </c>
      <c r="X1039" s="14">
        <v>79098.747889803315</v>
      </c>
      <c r="Y1039" s="14">
        <v>79246.820817654792</v>
      </c>
      <c r="Z1039" s="14">
        <v>79216.551400659286</v>
      </c>
      <c r="AA1039" s="14">
        <v>79160.795983274875</v>
      </c>
      <c r="AB1039" s="14">
        <v>78863.317824309401</v>
      </c>
      <c r="AC1039" s="14">
        <v>78759.315153954245</v>
      </c>
    </row>
    <row r="1040" spans="1:29" s="14" customFormat="1">
      <c r="A1040" s="1" t="s">
        <v>524</v>
      </c>
      <c r="B1040" s="1" t="s">
        <v>554</v>
      </c>
      <c r="C1040" s="1"/>
      <c r="D1040" s="1" t="s">
        <v>691</v>
      </c>
      <c r="E1040" s="1"/>
      <c r="F1040" s="1">
        <v>232</v>
      </c>
      <c r="G1040" s="1" t="s">
        <v>837</v>
      </c>
      <c r="H1040" s="1" t="str">
        <f t="shared" si="16"/>
        <v>232아파트평균전세가격</v>
      </c>
      <c r="I1040" s="1" t="s">
        <v>1387</v>
      </c>
      <c r="J1040" s="13">
        <v>87573.170731707316</v>
      </c>
      <c r="K1040" s="13">
        <v>88804.878048780491</v>
      </c>
      <c r="L1040" s="13">
        <v>86939.024390243896</v>
      </c>
      <c r="M1040" s="13">
        <v>88792.682926829264</v>
      </c>
      <c r="N1040" s="13">
        <v>89536.585365853665</v>
      </c>
      <c r="O1040" s="13">
        <v>90975.609756097561</v>
      </c>
      <c r="P1040" s="13">
        <v>90390.243902439019</v>
      </c>
      <c r="Q1040" s="14">
        <v>90768.292682926825</v>
      </c>
      <c r="R1040" s="14">
        <v>90975.609756097561</v>
      </c>
      <c r="S1040" s="14">
        <v>91073.170731707316</v>
      </c>
      <c r="T1040" s="14">
        <v>91402.439024390245</v>
      </c>
      <c r="U1040" s="14">
        <v>91780.487804878052</v>
      </c>
      <c r="V1040" s="14">
        <v>91414.634146341457</v>
      </c>
      <c r="W1040" s="14">
        <v>91195.121951219509</v>
      </c>
      <c r="X1040" s="14">
        <v>91170.731707317071</v>
      </c>
      <c r="Y1040" s="14">
        <v>91487.804878048773</v>
      </c>
      <c r="Z1040" s="14">
        <v>91451.219512195123</v>
      </c>
      <c r="AA1040" s="14">
        <v>91378.048780487807</v>
      </c>
      <c r="AB1040" s="14">
        <v>90939.024390243896</v>
      </c>
      <c r="AC1040" s="14">
        <v>90707.317073170736</v>
      </c>
    </row>
    <row r="1041" spans="1:29" s="14" customFormat="1">
      <c r="A1041" s="1" t="s">
        <v>524</v>
      </c>
      <c r="B1041" s="1" t="s">
        <v>554</v>
      </c>
      <c r="C1041" s="1"/>
      <c r="D1041" s="1" t="s">
        <v>692</v>
      </c>
      <c r="E1041" s="1"/>
      <c r="F1041" s="1">
        <v>233</v>
      </c>
      <c r="G1041" s="1" t="s">
        <v>837</v>
      </c>
      <c r="H1041" s="1" t="str">
        <f t="shared" si="16"/>
        <v>233아파트평균전세가격</v>
      </c>
      <c r="I1041" s="1" t="s">
        <v>1387</v>
      </c>
      <c r="J1041" s="13">
        <v>69302.631578947374</v>
      </c>
      <c r="K1041" s="13">
        <v>69421.052631578947</v>
      </c>
      <c r="L1041" s="13">
        <v>69592.105263157893</v>
      </c>
      <c r="M1041" s="13">
        <v>69592.105263157893</v>
      </c>
      <c r="N1041" s="13">
        <v>69703.947368421053</v>
      </c>
      <c r="O1041" s="13">
        <v>69777.631578947374</v>
      </c>
      <c r="P1041" s="13">
        <v>69777.631578947374</v>
      </c>
      <c r="Q1041" s="14">
        <v>69777.631578947374</v>
      </c>
      <c r="R1041" s="14">
        <v>69777.631578947374</v>
      </c>
      <c r="S1041" s="14">
        <v>69777.631578947374</v>
      </c>
      <c r="T1041" s="14">
        <v>69780.263157894733</v>
      </c>
      <c r="U1041" s="14">
        <v>69911.84210526316</v>
      </c>
      <c r="V1041" s="14">
        <v>69935.526315789481</v>
      </c>
      <c r="W1041" s="14">
        <v>70377.631578947374</v>
      </c>
      <c r="X1041" s="14">
        <v>70814.473684210519</v>
      </c>
      <c r="Y1041" s="14">
        <v>71200</v>
      </c>
      <c r="Z1041" s="14">
        <v>71190.789473684214</v>
      </c>
      <c r="AA1041" s="14">
        <v>71217.105263157893</v>
      </c>
      <c r="AB1041" s="14">
        <v>71236.84210526316</v>
      </c>
      <c r="AC1041" s="14">
        <v>71372.368421052626</v>
      </c>
    </row>
    <row r="1042" spans="1:29" s="14" customFormat="1">
      <c r="A1042" s="1" t="s">
        <v>524</v>
      </c>
      <c r="B1042" s="1" t="s">
        <v>554</v>
      </c>
      <c r="C1042" s="1"/>
      <c r="D1042" s="1" t="s">
        <v>693</v>
      </c>
      <c r="E1042" s="1"/>
      <c r="F1042" s="1">
        <v>234</v>
      </c>
      <c r="G1042" s="1" t="s">
        <v>837</v>
      </c>
      <c r="H1042" s="1" t="str">
        <f t="shared" si="16"/>
        <v>234아파트평균전세가격</v>
      </c>
      <c r="I1042" s="1" t="s">
        <v>1387</v>
      </c>
      <c r="J1042" s="13">
        <v>88907.894736842107</v>
      </c>
      <c r="K1042" s="13">
        <v>88907.894736842107</v>
      </c>
      <c r="L1042" s="13">
        <v>88921.052631578947</v>
      </c>
      <c r="M1042" s="13">
        <v>88921.052631578947</v>
      </c>
      <c r="N1042" s="13">
        <v>88960.526315789481</v>
      </c>
      <c r="O1042" s="13">
        <v>88978.947368421053</v>
      </c>
      <c r="P1042" s="13">
        <v>88978.947368421053</v>
      </c>
      <c r="Q1042" s="14">
        <v>88978.947368421053</v>
      </c>
      <c r="R1042" s="14">
        <v>88978.947368421053</v>
      </c>
      <c r="S1042" s="14">
        <v>88980.263157894733</v>
      </c>
      <c r="T1042" s="14">
        <v>88980.263157894733</v>
      </c>
      <c r="U1042" s="14">
        <v>88980.263157894733</v>
      </c>
      <c r="V1042" s="14">
        <v>88986.84210526316</v>
      </c>
      <c r="W1042" s="14">
        <v>88868.421052631573</v>
      </c>
      <c r="X1042" s="14">
        <v>88918.421052631573</v>
      </c>
      <c r="Y1042" s="14">
        <v>88851.31578947368</v>
      </c>
      <c r="Z1042" s="14">
        <v>88923.68421052632</v>
      </c>
      <c r="AA1042" s="14">
        <v>88838.15789473684</v>
      </c>
      <c r="AB1042" s="14">
        <v>88923.68421052632</v>
      </c>
      <c r="AC1042" s="14">
        <v>88977.631578947374</v>
      </c>
    </row>
    <row r="1043" spans="1:29" s="14" customFormat="1">
      <c r="A1043" s="1" t="s">
        <v>524</v>
      </c>
      <c r="B1043" s="1" t="s">
        <v>554</v>
      </c>
      <c r="C1043" s="1"/>
      <c r="D1043" s="1" t="s">
        <v>694</v>
      </c>
      <c r="E1043" s="1"/>
      <c r="F1043" s="1">
        <v>235</v>
      </c>
      <c r="G1043" s="1" t="s">
        <v>837</v>
      </c>
      <c r="H1043" s="1" t="str">
        <f t="shared" si="16"/>
        <v>235아파트평균전세가격</v>
      </c>
      <c r="I1043" s="1" t="s">
        <v>1387</v>
      </c>
      <c r="J1043" s="13">
        <v>38484.340997690138</v>
      </c>
      <c r="K1043" s="13">
        <v>38484.340997690138</v>
      </c>
      <c r="L1043" s="13">
        <v>38497.128013538939</v>
      </c>
      <c r="M1043" s="13">
        <v>38889.40298809448</v>
      </c>
      <c r="N1043" s="13">
        <v>39179.719459982385</v>
      </c>
      <c r="O1043" s="13">
        <v>39536.241208092964</v>
      </c>
      <c r="P1043" s="13">
        <v>40217.394052711068</v>
      </c>
      <c r="Q1043" s="14">
        <v>41501.6930171278</v>
      </c>
      <c r="R1043" s="14">
        <v>41690</v>
      </c>
      <c r="S1043" s="14">
        <v>42481.666666666664</v>
      </c>
      <c r="T1043" s="14">
        <v>42481.666666666664</v>
      </c>
      <c r="U1043" s="14">
        <v>42465</v>
      </c>
      <c r="V1043" s="14">
        <v>42456.666666666664</v>
      </c>
      <c r="W1043" s="14">
        <v>42781.666666666664</v>
      </c>
      <c r="X1043" s="14">
        <v>42881.666666666664</v>
      </c>
      <c r="Y1043" s="14">
        <v>43378.333333333336</v>
      </c>
      <c r="Z1043" s="14">
        <v>43678.333333333336</v>
      </c>
      <c r="AA1043" s="14">
        <v>43838.333333333336</v>
      </c>
      <c r="AB1043" s="14">
        <v>43905</v>
      </c>
      <c r="AC1043" s="14">
        <v>43905</v>
      </c>
    </row>
    <row r="1044" spans="1:29" s="14" customFormat="1">
      <c r="A1044" s="1" t="s">
        <v>524</v>
      </c>
      <c r="B1044" s="1" t="s">
        <v>554</v>
      </c>
      <c r="C1044" s="1"/>
      <c r="D1044" s="1" t="s">
        <v>695</v>
      </c>
      <c r="E1044" s="1"/>
      <c r="F1044" s="1">
        <v>236</v>
      </c>
      <c r="G1044" s="1" t="s">
        <v>837</v>
      </c>
      <c r="H1044" s="1" t="str">
        <f t="shared" si="16"/>
        <v>236아파트평균전세가격</v>
      </c>
      <c r="I1044" s="1" t="s">
        <v>1387</v>
      </c>
      <c r="J1044" s="13">
        <v>59166.065136441102</v>
      </c>
      <c r="K1044" s="13">
        <v>59166.065136441102</v>
      </c>
      <c r="L1044" s="13">
        <v>59184.933060969401</v>
      </c>
      <c r="M1044" s="13">
        <v>59184.933060969401</v>
      </c>
      <c r="N1044" s="13">
        <v>59184.933060969401</v>
      </c>
      <c r="O1044" s="13">
        <v>59184.933060969401</v>
      </c>
      <c r="P1044" s="13">
        <v>59184.933060969401</v>
      </c>
      <c r="Q1044" s="14">
        <v>59222.668910026005</v>
      </c>
      <c r="R1044" s="14">
        <v>59232.102872290154</v>
      </c>
      <c r="S1044" s="14">
        <v>59269.838721346758</v>
      </c>
      <c r="T1044" s="14">
        <v>59367.92452830189</v>
      </c>
      <c r="U1044" s="14">
        <v>59339.622641509435</v>
      </c>
      <c r="V1044" s="14">
        <v>60023.584905660377</v>
      </c>
      <c r="W1044" s="14">
        <v>60137.735849056604</v>
      </c>
      <c r="X1044" s="14">
        <v>60333.867924528298</v>
      </c>
      <c r="Y1044" s="14">
        <v>60359.528301886792</v>
      </c>
      <c r="Z1044" s="14">
        <v>60360.377358490565</v>
      </c>
      <c r="AA1044" s="14">
        <v>60366.981132075474</v>
      </c>
      <c r="AB1044" s="14">
        <v>60423.584905660377</v>
      </c>
      <c r="AC1044" s="14">
        <v>60666.981132075474</v>
      </c>
    </row>
    <row r="1045" spans="1:29" s="14" customFormat="1">
      <c r="A1045" s="1" t="s">
        <v>524</v>
      </c>
      <c r="B1045" s="1" t="s">
        <v>554</v>
      </c>
      <c r="C1045" s="1"/>
      <c r="D1045" s="1" t="s">
        <v>696</v>
      </c>
      <c r="E1045" s="1"/>
      <c r="F1045" s="1">
        <v>237</v>
      </c>
      <c r="G1045" s="1" t="s">
        <v>837</v>
      </c>
      <c r="H1045" s="1" t="str">
        <f t="shared" si="16"/>
        <v>237아파트평균전세가격</v>
      </c>
      <c r="I1045" s="1" t="s">
        <v>1387</v>
      </c>
      <c r="J1045" s="13">
        <v>127807.4074074074</v>
      </c>
      <c r="K1045" s="13">
        <v>124844.44444444444</v>
      </c>
      <c r="L1045" s="13">
        <v>116555.55555555556</v>
      </c>
      <c r="M1045" s="13">
        <v>117333.33333333333</v>
      </c>
      <c r="N1045" s="13">
        <v>117296.29629629629</v>
      </c>
      <c r="O1045" s="13">
        <v>117407.4074074074</v>
      </c>
      <c r="P1045" s="13">
        <v>117777.77777777778</v>
      </c>
      <c r="Q1045" s="14">
        <v>117640.74074074074</v>
      </c>
      <c r="R1045" s="14">
        <v>117007.4074074074</v>
      </c>
      <c r="S1045" s="14">
        <v>118329.62962962964</v>
      </c>
      <c r="T1045" s="14">
        <v>119496.29629629629</v>
      </c>
      <c r="U1045" s="14">
        <v>117777.77777777778</v>
      </c>
      <c r="V1045" s="14">
        <v>117962.96296296296</v>
      </c>
      <c r="W1045" s="14">
        <v>117574.07407407407</v>
      </c>
      <c r="X1045" s="14">
        <v>117611.11111111111</v>
      </c>
      <c r="Y1045" s="14">
        <v>117133.33333333333</v>
      </c>
      <c r="Z1045" s="14">
        <v>115225.92592592593</v>
      </c>
      <c r="AA1045" s="14">
        <v>114259.25925925926</v>
      </c>
      <c r="AB1045" s="14">
        <v>107296.29629629629</v>
      </c>
      <c r="AC1045" s="14">
        <v>103481.48148148147</v>
      </c>
    </row>
    <row r="1046" spans="1:29" s="14" customFormat="1">
      <c r="A1046" s="1" t="s">
        <v>524</v>
      </c>
      <c r="B1046" s="1" t="s">
        <v>555</v>
      </c>
      <c r="C1046" s="1"/>
      <c r="D1046" s="1"/>
      <c r="E1046" s="1"/>
      <c r="F1046" s="1">
        <v>238</v>
      </c>
      <c r="G1046" s="1" t="s">
        <v>837</v>
      </c>
      <c r="H1046" s="1" t="str">
        <f t="shared" ref="H1046:H1112" si="17">F1046&amp;G1046&amp;I1046</f>
        <v>238아파트평균전세가격</v>
      </c>
      <c r="I1046" s="1" t="s">
        <v>1387</v>
      </c>
      <c r="J1046" s="13">
        <v>78781.981181702533</v>
      </c>
      <c r="K1046" s="13">
        <v>79138.137540438634</v>
      </c>
      <c r="L1046" s="13">
        <v>79775.230964653107</v>
      </c>
      <c r="M1046" s="13">
        <v>80199.241322720627</v>
      </c>
      <c r="N1046" s="13">
        <v>80663.015829272554</v>
      </c>
      <c r="O1046" s="13">
        <v>80989.635238906369</v>
      </c>
      <c r="P1046" s="13">
        <v>81481.903174653155</v>
      </c>
      <c r="Q1046" s="14">
        <v>82055.247138734645</v>
      </c>
      <c r="R1046" s="14">
        <v>82970.092957644549</v>
      </c>
      <c r="S1046" s="14">
        <v>83761.057500497962</v>
      </c>
      <c r="T1046" s="14">
        <v>84482.976322063798</v>
      </c>
      <c r="U1046" s="14">
        <v>84714.166085780438</v>
      </c>
      <c r="V1046" s="14">
        <v>85515.875748026068</v>
      </c>
      <c r="W1046" s="14">
        <v>86143.674415163958</v>
      </c>
      <c r="X1046" s="14">
        <v>86875.561745789251</v>
      </c>
      <c r="Y1046" s="14">
        <v>87602.514861194169</v>
      </c>
      <c r="Z1046" s="14">
        <v>88428.429967231408</v>
      </c>
      <c r="AA1046" s="14">
        <v>89050.613647000209</v>
      </c>
      <c r="AB1046" s="14">
        <v>90231.226825962323</v>
      </c>
      <c r="AC1046" s="14">
        <v>90737.667678856858</v>
      </c>
    </row>
    <row r="1047" spans="1:29" s="14" customFormat="1">
      <c r="A1047" s="1" t="s">
        <v>524</v>
      </c>
      <c r="B1047" s="1" t="s">
        <v>555</v>
      </c>
      <c r="C1047" s="1"/>
      <c r="D1047" s="1" t="s">
        <v>697</v>
      </c>
      <c r="E1047" s="1"/>
      <c r="F1047" s="1">
        <v>239</v>
      </c>
      <c r="G1047" s="1" t="s">
        <v>837</v>
      </c>
      <c r="H1047" s="1" t="str">
        <f t="shared" si="17"/>
        <v>239아파트평균전세가격</v>
      </c>
      <c r="I1047" s="1" t="s">
        <v>1387</v>
      </c>
      <c r="J1047" s="13">
        <v>71928.571428571435</v>
      </c>
      <c r="K1047" s="13">
        <v>72228.571428571435</v>
      </c>
      <c r="L1047" s="13">
        <v>73014.28571428571</v>
      </c>
      <c r="M1047" s="13">
        <v>73785.71428571429</v>
      </c>
      <c r="N1047" s="13">
        <v>74157.142857142855</v>
      </c>
      <c r="O1047" s="13">
        <v>74600</v>
      </c>
      <c r="P1047" s="13">
        <v>74714.28571428571</v>
      </c>
      <c r="Q1047" s="14">
        <v>75657.142857142855</v>
      </c>
      <c r="R1047" s="14">
        <v>76514.28571428571</v>
      </c>
      <c r="S1047" s="14">
        <v>77457.142857142855</v>
      </c>
      <c r="T1047" s="14">
        <v>77685.71428571429</v>
      </c>
      <c r="U1047" s="14">
        <v>78100</v>
      </c>
      <c r="V1047" s="14">
        <v>78642.857142857145</v>
      </c>
      <c r="W1047" s="14">
        <v>79328.571428571435</v>
      </c>
      <c r="X1047" s="14">
        <v>79757.142857142855</v>
      </c>
      <c r="Y1047" s="14">
        <v>80791.428571428565</v>
      </c>
      <c r="Z1047" s="14">
        <v>82138.571428571435</v>
      </c>
      <c r="AA1047" s="14">
        <v>83331.428571428565</v>
      </c>
      <c r="AB1047" s="14">
        <v>85002.857142857145</v>
      </c>
      <c r="AC1047" s="14">
        <v>85231.428571428565</v>
      </c>
    </row>
    <row r="1048" spans="1:29" s="14" customFormat="1">
      <c r="A1048" s="1" t="s">
        <v>524</v>
      </c>
      <c r="B1048" s="1" t="s">
        <v>555</v>
      </c>
      <c r="C1048" s="1"/>
      <c r="D1048" s="1" t="s">
        <v>698</v>
      </c>
      <c r="E1048" s="1"/>
      <c r="F1048" s="1">
        <v>240</v>
      </c>
      <c r="G1048" s="1" t="s">
        <v>837</v>
      </c>
      <c r="H1048" s="1" t="str">
        <f t="shared" si="17"/>
        <v>240아파트평균전세가격</v>
      </c>
      <c r="I1048" s="1" t="s">
        <v>1387</v>
      </c>
      <c r="J1048" s="13">
        <v>82122.641509433961</v>
      </c>
      <c r="K1048" s="13">
        <v>82349.056603773584</v>
      </c>
      <c r="L1048" s="13">
        <v>83518.867924528298</v>
      </c>
      <c r="M1048" s="13">
        <v>83943.39622641509</v>
      </c>
      <c r="N1048" s="13">
        <v>84273.584905660377</v>
      </c>
      <c r="O1048" s="13">
        <v>84503.773584905663</v>
      </c>
      <c r="P1048" s="13">
        <v>85316.981132075467</v>
      </c>
      <c r="Q1048" s="14">
        <v>85435.84905660378</v>
      </c>
      <c r="R1048" s="14">
        <v>86517.924528301883</v>
      </c>
      <c r="S1048" s="14">
        <v>86707.547169811325</v>
      </c>
      <c r="T1048" s="14">
        <v>86951.886792452831</v>
      </c>
      <c r="U1048" s="14">
        <v>87487.735849056597</v>
      </c>
      <c r="V1048" s="14">
        <v>88193.39622641509</v>
      </c>
      <c r="W1048" s="14">
        <v>89547.169811320753</v>
      </c>
      <c r="X1048" s="14">
        <v>90931.132075471702</v>
      </c>
      <c r="Y1048" s="14">
        <v>92053.773584905663</v>
      </c>
      <c r="Z1048" s="14">
        <v>93723.584905660377</v>
      </c>
      <c r="AA1048" s="14">
        <v>94913.207547169804</v>
      </c>
      <c r="AB1048" s="14">
        <v>96983.962264150949</v>
      </c>
      <c r="AC1048" s="14">
        <v>97445.283018867922</v>
      </c>
    </row>
    <row r="1049" spans="1:29" s="14" customFormat="1">
      <c r="A1049" s="1" t="s">
        <v>524</v>
      </c>
      <c r="B1049" s="1" t="s">
        <v>555</v>
      </c>
      <c r="C1049" s="1"/>
      <c r="D1049" s="1" t="s">
        <v>699</v>
      </c>
      <c r="E1049" s="1"/>
      <c r="F1049" s="1">
        <v>241</v>
      </c>
      <c r="G1049" s="1" t="s">
        <v>837</v>
      </c>
      <c r="H1049" s="1" t="str">
        <f t="shared" si="17"/>
        <v>241아파트평균전세가격</v>
      </c>
      <c r="I1049" s="1" t="s">
        <v>1387</v>
      </c>
      <c r="J1049" s="13">
        <v>89943.333509135133</v>
      </c>
      <c r="K1049" s="13">
        <v>90181.962668586202</v>
      </c>
      <c r="L1049" s="13">
        <v>90460.252345118628</v>
      </c>
      <c r="M1049" s="13">
        <v>90948.287584297927</v>
      </c>
      <c r="N1049" s="13">
        <v>91543.846396372377</v>
      </c>
      <c r="O1049" s="13">
        <v>91877.860613907586</v>
      </c>
      <c r="P1049" s="13">
        <v>92489.338654911524</v>
      </c>
      <c r="Q1049" s="14">
        <v>93165.026718008521</v>
      </c>
      <c r="R1049" s="14">
        <v>94445.926382710066</v>
      </c>
      <c r="S1049" s="14">
        <v>95738.005758571206</v>
      </c>
      <c r="T1049" s="14">
        <v>97116.30101825943</v>
      </c>
      <c r="U1049" s="14">
        <v>97447.134093612942</v>
      </c>
      <c r="V1049" s="14">
        <v>99242.550259358613</v>
      </c>
      <c r="W1049" s="14">
        <v>99926.408299400879</v>
      </c>
      <c r="X1049" s="14">
        <v>100915.16291799716</v>
      </c>
      <c r="Y1049" s="14">
        <v>101663.43042454004</v>
      </c>
      <c r="Z1049" s="14">
        <v>102261.86270068055</v>
      </c>
      <c r="AA1049" s="14">
        <v>102800.40711740573</v>
      </c>
      <c r="AB1049" s="14">
        <v>103967.47179462049</v>
      </c>
      <c r="AC1049" s="14">
        <v>104535.77457419918</v>
      </c>
    </row>
    <row r="1050" spans="1:29" s="14" customFormat="1">
      <c r="A1050" s="1" t="s">
        <v>524</v>
      </c>
      <c r="B1050" s="1" t="s">
        <v>555</v>
      </c>
      <c r="C1050" s="1"/>
      <c r="D1050" s="1" t="s">
        <v>699</v>
      </c>
      <c r="E1050" s="1" t="s">
        <v>631</v>
      </c>
      <c r="F1050" s="1">
        <v>242</v>
      </c>
      <c r="G1050" s="1" t="s">
        <v>837</v>
      </c>
      <c r="H1050" s="1" t="str">
        <f t="shared" si="17"/>
        <v>242아파트평균전세가격</v>
      </c>
      <c r="I1050" s="1" t="s">
        <v>1387</v>
      </c>
      <c r="J1050" s="13">
        <v>87611.84210526316</v>
      </c>
      <c r="K1050" s="13">
        <v>88072.368421052626</v>
      </c>
      <c r="L1050" s="13">
        <v>88861.84210526316</v>
      </c>
      <c r="M1050" s="13">
        <v>89414.473684210519</v>
      </c>
      <c r="N1050" s="13">
        <v>89855.263157894733</v>
      </c>
      <c r="O1050" s="13">
        <v>90651.31578947368</v>
      </c>
      <c r="P1050" s="13">
        <v>91098.68421052632</v>
      </c>
      <c r="Q1050" s="14">
        <v>91868.421052631573</v>
      </c>
      <c r="R1050" s="14">
        <v>92250</v>
      </c>
      <c r="S1050" s="14">
        <v>92855.263157894733</v>
      </c>
      <c r="T1050" s="14">
        <v>93526.31578947368</v>
      </c>
      <c r="U1050" s="14">
        <v>94289.473684210519</v>
      </c>
      <c r="V1050" s="14">
        <v>95789.473684210519</v>
      </c>
      <c r="W1050" s="14">
        <v>96197.368421052626</v>
      </c>
      <c r="X1050" s="14">
        <v>97013.15789473684</v>
      </c>
      <c r="Y1050" s="14">
        <v>98236.84210526316</v>
      </c>
      <c r="Z1050" s="14">
        <v>98900</v>
      </c>
      <c r="AA1050" s="14">
        <v>99597.368421052626</v>
      </c>
      <c r="AB1050" s="14">
        <v>100939.47368421052</v>
      </c>
      <c r="AC1050" s="14">
        <v>101761.84210526316</v>
      </c>
    </row>
    <row r="1051" spans="1:29" s="14" customFormat="1">
      <c r="A1051" s="1" t="s">
        <v>524</v>
      </c>
      <c r="B1051" s="1" t="s">
        <v>555</v>
      </c>
      <c r="C1051" s="1"/>
      <c r="D1051" s="1" t="s">
        <v>699</v>
      </c>
      <c r="E1051" s="1" t="s">
        <v>645</v>
      </c>
      <c r="F1051" s="1">
        <v>243</v>
      </c>
      <c r="G1051" s="1" t="s">
        <v>837</v>
      </c>
      <c r="H1051" s="1" t="str">
        <f t="shared" si="17"/>
        <v>243아파트평균전세가격</v>
      </c>
      <c r="I1051" s="1" t="s">
        <v>1387</v>
      </c>
      <c r="J1051" s="13">
        <v>91516.666666666672</v>
      </c>
      <c r="K1051" s="13">
        <v>91605.555555555562</v>
      </c>
      <c r="L1051" s="13">
        <v>91538.888888888891</v>
      </c>
      <c r="M1051" s="13">
        <v>91983.333333333328</v>
      </c>
      <c r="N1051" s="13">
        <v>92683.333333333328</v>
      </c>
      <c r="O1051" s="13">
        <v>92705.555555555562</v>
      </c>
      <c r="P1051" s="13">
        <v>93427.777777777781</v>
      </c>
      <c r="Q1051" s="14">
        <v>94040</v>
      </c>
      <c r="R1051" s="14">
        <v>95927.777777777781</v>
      </c>
      <c r="S1051" s="14">
        <v>97683.333333333328</v>
      </c>
      <c r="T1051" s="14">
        <v>99538.888888888891</v>
      </c>
      <c r="U1051" s="14">
        <v>99538.888888888891</v>
      </c>
      <c r="V1051" s="14">
        <v>101530</v>
      </c>
      <c r="W1051" s="14">
        <v>102396.66666666667</v>
      </c>
      <c r="X1051" s="14">
        <v>103500</v>
      </c>
      <c r="Y1051" s="14">
        <v>103933.33333333333</v>
      </c>
      <c r="Z1051" s="14">
        <v>104488.88888888889</v>
      </c>
      <c r="AA1051" s="14">
        <v>104922.22222222222</v>
      </c>
      <c r="AB1051" s="14">
        <v>105973.33333333333</v>
      </c>
      <c r="AC1051" s="14">
        <v>106373.33333333333</v>
      </c>
    </row>
    <row r="1052" spans="1:29" s="14" customFormat="1">
      <c r="A1052" s="1" t="s">
        <v>524</v>
      </c>
      <c r="B1052" s="1" t="s">
        <v>555</v>
      </c>
      <c r="C1052" s="1"/>
      <c r="D1052" s="1" t="s">
        <v>700</v>
      </c>
      <c r="E1052" s="1"/>
      <c r="F1052" s="1">
        <v>244</v>
      </c>
      <c r="G1052" s="1" t="s">
        <v>837</v>
      </c>
      <c r="H1052" s="1" t="str">
        <f t="shared" si="17"/>
        <v>244아파트평균전세가격</v>
      </c>
      <c r="I1052" s="1" t="s">
        <v>1387</v>
      </c>
      <c r="J1052" s="13">
        <v>81377.76578474605</v>
      </c>
      <c r="K1052" s="13">
        <v>83349.759767111464</v>
      </c>
      <c r="L1052" s="13">
        <v>84893.711583324985</v>
      </c>
      <c r="M1052" s="13">
        <v>85329.51435863036</v>
      </c>
      <c r="N1052" s="13">
        <v>85621.181025297032</v>
      </c>
      <c r="O1052" s="13">
        <v>86301.086991206117</v>
      </c>
      <c r="P1052" s="13">
        <v>86594.691642368911</v>
      </c>
      <c r="Q1052" s="14">
        <v>87056.089076611213</v>
      </c>
      <c r="R1052" s="14">
        <v>87288.604038732432</v>
      </c>
      <c r="S1052" s="14">
        <v>87441.707197797252</v>
      </c>
      <c r="T1052" s="14">
        <v>87802.541666666672</v>
      </c>
      <c r="U1052" s="14">
        <v>88125</v>
      </c>
      <c r="V1052" s="14">
        <v>88333.333333333328</v>
      </c>
      <c r="W1052" s="14">
        <v>88416.666666666672</v>
      </c>
      <c r="X1052" s="14">
        <v>88541.666666666672</v>
      </c>
      <c r="Y1052" s="14">
        <v>88750</v>
      </c>
      <c r="Z1052" s="14">
        <v>88833.333333333328</v>
      </c>
      <c r="AA1052" s="14">
        <v>88875</v>
      </c>
      <c r="AB1052" s="14">
        <v>89291.666666666672</v>
      </c>
      <c r="AC1052" s="14">
        <v>89687.5</v>
      </c>
    </row>
    <row r="1053" spans="1:29" s="14" customFormat="1">
      <c r="A1053" s="1" t="s">
        <v>524</v>
      </c>
      <c r="B1053" s="1" t="s">
        <v>555</v>
      </c>
      <c r="C1053" s="1"/>
      <c r="D1053" s="1" t="s">
        <v>701</v>
      </c>
      <c r="E1053" s="1"/>
      <c r="F1053" s="1">
        <v>245</v>
      </c>
      <c r="G1053" s="1" t="s">
        <v>837</v>
      </c>
      <c r="H1053" s="1" t="str">
        <f t="shared" si="17"/>
        <v>245아파트평균전세가격</v>
      </c>
      <c r="I1053" s="1" t="s">
        <v>1387</v>
      </c>
      <c r="J1053" s="13">
        <v>71965.517241379304</v>
      </c>
      <c r="K1053" s="13">
        <v>72000</v>
      </c>
      <c r="L1053" s="13">
        <v>72224.137931034478</v>
      </c>
      <c r="M1053" s="13">
        <v>72310.344827586203</v>
      </c>
      <c r="N1053" s="13">
        <v>72612.068965517246</v>
      </c>
      <c r="O1053" s="13">
        <v>73008.620689655174</v>
      </c>
      <c r="P1053" s="13">
        <v>73560.344827586203</v>
      </c>
      <c r="Q1053" s="14">
        <v>74336.206896551725</v>
      </c>
      <c r="R1053" s="14">
        <v>74560.344827586203</v>
      </c>
      <c r="S1053" s="14">
        <v>75051.724137931029</v>
      </c>
      <c r="T1053" s="14">
        <v>75603.448275862072</v>
      </c>
      <c r="U1053" s="14">
        <v>75965.517241379304</v>
      </c>
      <c r="V1053" s="14">
        <v>76043.103448275855</v>
      </c>
      <c r="W1053" s="14">
        <v>76018.965517241377</v>
      </c>
      <c r="X1053" s="14">
        <v>76346.551724137928</v>
      </c>
      <c r="Y1053" s="14">
        <v>76889.655172413797</v>
      </c>
      <c r="Z1053" s="14">
        <v>76889.655172413797</v>
      </c>
      <c r="AA1053" s="14">
        <v>77113.793103448275</v>
      </c>
      <c r="AB1053" s="14">
        <v>78051.724137931029</v>
      </c>
      <c r="AC1053" s="14">
        <v>78241.379310344826</v>
      </c>
    </row>
    <row r="1054" spans="1:29" s="14" customFormat="1">
      <c r="A1054" s="1" t="s">
        <v>524</v>
      </c>
      <c r="B1054" s="1" t="s">
        <v>555</v>
      </c>
      <c r="C1054" s="1"/>
      <c r="D1054" s="1" t="s">
        <v>702</v>
      </c>
      <c r="E1054" s="1"/>
      <c r="F1054" s="1">
        <v>246</v>
      </c>
      <c r="G1054" s="1" t="s">
        <v>837</v>
      </c>
      <c r="H1054" s="1" t="str">
        <f t="shared" si="17"/>
        <v>246아파트평균전세가격</v>
      </c>
      <c r="I1054" s="1" t="s">
        <v>1387</v>
      </c>
      <c r="J1054" s="13">
        <v>62011.904761904763</v>
      </c>
      <c r="K1054" s="13">
        <v>62011.904761904763</v>
      </c>
      <c r="L1054" s="13">
        <v>62059.523809523809</v>
      </c>
      <c r="M1054" s="13">
        <v>62071.428571428572</v>
      </c>
      <c r="N1054" s="13">
        <v>63107.142857142855</v>
      </c>
      <c r="O1054" s="13">
        <v>63309.523809523809</v>
      </c>
      <c r="P1054" s="13">
        <v>63666.666666666664</v>
      </c>
      <c r="Q1054" s="14">
        <v>63916.666666666664</v>
      </c>
      <c r="R1054" s="14">
        <v>64273.809523809527</v>
      </c>
      <c r="S1054" s="14">
        <v>64535.714285714283</v>
      </c>
      <c r="T1054" s="14">
        <v>65011.904761904763</v>
      </c>
      <c r="U1054" s="14">
        <v>65107.142857142855</v>
      </c>
      <c r="V1054" s="14">
        <v>65297.619047619046</v>
      </c>
      <c r="W1054" s="14">
        <v>65369.047619047618</v>
      </c>
      <c r="X1054" s="14">
        <v>65952.380952380947</v>
      </c>
      <c r="Y1054" s="14">
        <v>66464.28571428571</v>
      </c>
      <c r="Z1054" s="14">
        <v>66964.28571428571</v>
      </c>
      <c r="AA1054" s="14">
        <v>67202.380952380947</v>
      </c>
      <c r="AB1054" s="14">
        <v>67607.142857142855</v>
      </c>
      <c r="AC1054" s="14">
        <v>67988.095238095237</v>
      </c>
    </row>
    <row r="1055" spans="1:29" s="14" customFormat="1">
      <c r="A1055" s="1" t="s">
        <v>524</v>
      </c>
      <c r="B1055" s="1" t="s">
        <v>555</v>
      </c>
      <c r="C1055" s="1"/>
      <c r="D1055" s="1" t="s">
        <v>703</v>
      </c>
      <c r="E1055" s="1"/>
      <c r="F1055" s="1">
        <v>247</v>
      </c>
      <c r="G1055" s="1" t="s">
        <v>837</v>
      </c>
      <c r="H1055" s="1" t="str">
        <f t="shared" si="17"/>
        <v>247아파트평균전세가격</v>
      </c>
      <c r="I1055" s="1" t="s">
        <v>1387</v>
      </c>
      <c r="J1055" s="13">
        <v>51702.5</v>
      </c>
      <c r="K1055" s="13">
        <v>51815</v>
      </c>
      <c r="L1055" s="13">
        <v>52130</v>
      </c>
      <c r="M1055" s="13">
        <v>52130</v>
      </c>
      <c r="N1055" s="13">
        <v>52447.5</v>
      </c>
      <c r="O1055" s="13">
        <v>52695</v>
      </c>
      <c r="P1055" s="13">
        <v>52865</v>
      </c>
      <c r="Q1055" s="14">
        <v>53287.5</v>
      </c>
      <c r="R1055" s="14">
        <v>53327.5</v>
      </c>
      <c r="S1055" s="14">
        <v>53502.5</v>
      </c>
      <c r="T1055" s="14">
        <v>53720</v>
      </c>
      <c r="U1055" s="14">
        <v>53992.5</v>
      </c>
      <c r="V1055" s="14">
        <v>54102.5</v>
      </c>
      <c r="W1055" s="14">
        <v>54217.5</v>
      </c>
      <c r="X1055" s="14">
        <v>54282.5</v>
      </c>
      <c r="Y1055" s="14">
        <v>54145</v>
      </c>
      <c r="Z1055" s="14">
        <v>54307.5</v>
      </c>
      <c r="AA1055" s="14">
        <v>54202.5</v>
      </c>
      <c r="AB1055" s="14">
        <v>54302.5</v>
      </c>
      <c r="AC1055" s="14">
        <v>54862.5</v>
      </c>
    </row>
    <row r="1056" spans="1:29" s="14" customFormat="1">
      <c r="A1056" s="1" t="s">
        <v>524</v>
      </c>
      <c r="B1056" s="1" t="s">
        <v>555</v>
      </c>
      <c r="C1056" s="1"/>
      <c r="D1056" s="1" t="s">
        <v>704</v>
      </c>
      <c r="E1056" s="1"/>
      <c r="F1056" s="1">
        <v>248</v>
      </c>
      <c r="G1056" s="1" t="s">
        <v>837</v>
      </c>
      <c r="H1056" s="1" t="str">
        <f t="shared" si="17"/>
        <v>248아파트평균전세가격</v>
      </c>
      <c r="I1056" s="1" t="s">
        <v>1387</v>
      </c>
      <c r="J1056" s="13">
        <v>55294.117647058825</v>
      </c>
      <c r="K1056" s="13">
        <v>56441.176470588238</v>
      </c>
      <c r="L1056" s="13">
        <v>56976.470588235294</v>
      </c>
      <c r="M1056" s="13">
        <v>57470.588235294119</v>
      </c>
      <c r="N1056" s="13">
        <v>57823.529411764706</v>
      </c>
      <c r="O1056" s="13">
        <v>57902.941176470587</v>
      </c>
      <c r="P1056" s="13">
        <v>57955.882352941175</v>
      </c>
      <c r="Q1056" s="14">
        <v>57985.294117647056</v>
      </c>
      <c r="R1056" s="14">
        <v>58205.882352941175</v>
      </c>
      <c r="S1056" s="14">
        <v>58426.470588235294</v>
      </c>
      <c r="T1056" s="14">
        <v>58691.176470588238</v>
      </c>
      <c r="U1056" s="14">
        <v>59220.588235294119</v>
      </c>
      <c r="V1056" s="14">
        <v>59220.588235294119</v>
      </c>
      <c r="W1056" s="14">
        <v>59279.411764705881</v>
      </c>
      <c r="X1056" s="14">
        <v>59279.411764705881</v>
      </c>
      <c r="Y1056" s="14">
        <v>59750</v>
      </c>
      <c r="Z1056" s="14">
        <v>60220.588235294119</v>
      </c>
      <c r="AA1056" s="14">
        <v>60367.647058823532</v>
      </c>
      <c r="AB1056" s="14">
        <v>60691.176470588238</v>
      </c>
      <c r="AC1056" s="14">
        <v>60838.23529411765</v>
      </c>
    </row>
    <row r="1057" spans="1:29" s="14" customFormat="1">
      <c r="A1057" s="1" t="s">
        <v>524</v>
      </c>
      <c r="B1057" s="1" t="s">
        <v>555</v>
      </c>
      <c r="C1057" s="1"/>
      <c r="D1057" s="1" t="s">
        <v>705</v>
      </c>
      <c r="E1057" s="1"/>
      <c r="F1057" s="1">
        <v>249</v>
      </c>
      <c r="G1057" s="1" t="s">
        <v>837</v>
      </c>
      <c r="H1057" s="1" t="str">
        <f t="shared" si="17"/>
        <v>249아파트평균전세가격</v>
      </c>
      <c r="I1057" s="1" t="s">
        <v>1387</v>
      </c>
      <c r="J1057" s="13">
        <v>55072.222222222219</v>
      </c>
      <c r="K1057" s="13">
        <v>55930.555555555555</v>
      </c>
      <c r="L1057" s="13">
        <v>56097.222222222219</v>
      </c>
      <c r="M1057" s="13">
        <v>56097.222222222219</v>
      </c>
      <c r="N1057" s="13">
        <v>56527.777777777781</v>
      </c>
      <c r="O1057" s="13">
        <v>56875</v>
      </c>
      <c r="P1057" s="13">
        <v>57097.222222222219</v>
      </c>
      <c r="Q1057" s="14">
        <v>57391.666666666664</v>
      </c>
      <c r="R1057" s="14">
        <v>57530.555555555555</v>
      </c>
      <c r="S1057" s="14">
        <v>57530.555555555555</v>
      </c>
      <c r="T1057" s="14">
        <v>57530.555555555555</v>
      </c>
      <c r="U1057" s="14">
        <v>57586.111111111109</v>
      </c>
      <c r="V1057" s="14">
        <v>57725</v>
      </c>
      <c r="W1057" s="14">
        <v>57725</v>
      </c>
      <c r="X1057" s="14">
        <v>57866.666666666664</v>
      </c>
      <c r="Y1057" s="14">
        <v>58222.222222222219</v>
      </c>
      <c r="Z1057" s="14">
        <v>58277.777777777781</v>
      </c>
      <c r="AA1057" s="14">
        <v>58366.666666666664</v>
      </c>
      <c r="AB1057" s="14">
        <v>58572.222222222219</v>
      </c>
      <c r="AC1057" s="14">
        <v>58594.444444444445</v>
      </c>
    </row>
    <row r="1058" spans="1:29" s="14" customFormat="1">
      <c r="A1058" s="1" t="s">
        <v>524</v>
      </c>
      <c r="B1058" s="1" t="s">
        <v>555</v>
      </c>
      <c r="C1058" s="1"/>
      <c r="D1058" s="1" t="s">
        <v>706</v>
      </c>
      <c r="E1058" s="1"/>
      <c r="F1058" s="1">
        <v>250</v>
      </c>
      <c r="G1058" s="1" t="s">
        <v>837</v>
      </c>
      <c r="H1058" s="1" t="str">
        <f t="shared" si="17"/>
        <v>250아파트평균전세가격</v>
      </c>
      <c r="I1058" s="1" t="s">
        <v>1387</v>
      </c>
      <c r="J1058" s="13">
        <v>84190.787941685863</v>
      </c>
      <c r="K1058" s="13">
        <v>84515.752837702399</v>
      </c>
      <c r="L1058" s="13">
        <v>85331.378622107281</v>
      </c>
      <c r="M1058" s="13">
        <v>85813.442221486795</v>
      </c>
      <c r="N1058" s="13">
        <v>86535.836527750304</v>
      </c>
      <c r="O1058" s="13">
        <v>86996.765086231826</v>
      </c>
      <c r="P1058" s="13">
        <v>87430.741959449544</v>
      </c>
      <c r="Q1058" s="14">
        <v>87689.30908124517</v>
      </c>
      <c r="R1058" s="14">
        <v>88172.466778980932</v>
      </c>
      <c r="S1058" s="14">
        <v>89728.402819753828</v>
      </c>
      <c r="T1058" s="14">
        <v>91029.731707317071</v>
      </c>
      <c r="U1058" s="14">
        <v>92187.804878048773</v>
      </c>
      <c r="V1058" s="14">
        <v>92598.780487804877</v>
      </c>
      <c r="W1058" s="14">
        <v>93021.951219512193</v>
      </c>
      <c r="X1058" s="14">
        <v>93274.390243902439</v>
      </c>
      <c r="Y1058" s="14">
        <v>93431.707317073175</v>
      </c>
      <c r="Z1058" s="14">
        <v>93807.317073170736</v>
      </c>
      <c r="AA1058" s="14">
        <v>93917.073170731703</v>
      </c>
      <c r="AB1058" s="14">
        <v>94287.804878048773</v>
      </c>
      <c r="AC1058" s="14">
        <v>94989.024390243896</v>
      </c>
    </row>
    <row r="1059" spans="1:29" s="14" customFormat="1">
      <c r="A1059" s="1" t="s">
        <v>524</v>
      </c>
      <c r="B1059" s="1" t="s">
        <v>555</v>
      </c>
      <c r="C1059" s="1"/>
      <c r="D1059" s="1" t="s">
        <v>904</v>
      </c>
      <c r="E1059" s="1"/>
      <c r="F1059" s="1">
        <v>251</v>
      </c>
      <c r="G1059" s="1" t="s">
        <v>837</v>
      </c>
      <c r="H1059" s="1" t="str">
        <f t="shared" si="17"/>
        <v>251아파트평균전세가격</v>
      </c>
      <c r="I1059" s="1" t="s">
        <v>1387</v>
      </c>
      <c r="J1059" s="13">
        <v>63250</v>
      </c>
      <c r="K1059" s="13">
        <v>64083.333333333336</v>
      </c>
      <c r="L1059" s="13">
        <v>64250</v>
      </c>
      <c r="M1059" s="13">
        <v>64562.5</v>
      </c>
      <c r="N1059" s="13">
        <v>64562.5</v>
      </c>
      <c r="O1059" s="13">
        <v>64614.583333333336</v>
      </c>
      <c r="P1059" s="13">
        <v>64614.583333333336</v>
      </c>
      <c r="Q1059" s="14">
        <v>67481.25</v>
      </c>
      <c r="R1059" s="14">
        <v>70200</v>
      </c>
      <c r="S1059" s="14">
        <v>70977.083333333328</v>
      </c>
      <c r="T1059" s="14">
        <v>71227.083333333328</v>
      </c>
      <c r="U1059" s="14">
        <v>71866.666666666672</v>
      </c>
      <c r="V1059" s="14">
        <v>72275</v>
      </c>
      <c r="W1059" s="14">
        <v>72358.333333333328</v>
      </c>
      <c r="X1059" s="14">
        <v>72889.583333333328</v>
      </c>
      <c r="Y1059" s="14">
        <v>74452.083333333328</v>
      </c>
      <c r="Z1059" s="14">
        <v>76006.25</v>
      </c>
      <c r="AA1059" s="14">
        <v>77066.666666666672</v>
      </c>
      <c r="AB1059" s="14">
        <v>78504.166666666672</v>
      </c>
      <c r="AC1059" s="14">
        <v>79789.583333333328</v>
      </c>
    </row>
    <row r="1060" spans="1:29" s="14" customFormat="1">
      <c r="A1060" s="1" t="s">
        <v>524</v>
      </c>
      <c r="B1060" s="1" t="s">
        <v>556</v>
      </c>
      <c r="C1060" s="1"/>
      <c r="D1060" s="1"/>
      <c r="E1060" s="1"/>
      <c r="F1060" s="1">
        <v>252</v>
      </c>
      <c r="G1060" s="1" t="s">
        <v>837</v>
      </c>
      <c r="H1060" s="1" t="str">
        <f t="shared" si="17"/>
        <v>252아파트평균전세가격</v>
      </c>
      <c r="I1060" s="1" t="s">
        <v>1387</v>
      </c>
      <c r="J1060" s="13">
        <v>117416.49188016815</v>
      </c>
      <c r="K1060" s="13">
        <v>117321.03452197685</v>
      </c>
      <c r="L1060" s="13">
        <v>117266.53329066066</v>
      </c>
      <c r="M1060" s="13">
        <v>117407.60460213211</v>
      </c>
      <c r="N1060" s="13">
        <v>117125.47862664556</v>
      </c>
      <c r="O1060" s="13">
        <v>116834.87329076474</v>
      </c>
      <c r="P1060" s="13">
        <v>116286.67345519846</v>
      </c>
      <c r="Q1060" s="14">
        <v>115927.10452292368</v>
      </c>
      <c r="R1060" s="14">
        <v>115873.60680734372</v>
      </c>
      <c r="S1060" s="14">
        <v>115937.80647978983</v>
      </c>
      <c r="T1060" s="14">
        <v>116086.60147790116</v>
      </c>
      <c r="U1060" s="14">
        <v>116320.81281659413</v>
      </c>
      <c r="V1060" s="14">
        <v>116852.65679212604</v>
      </c>
      <c r="W1060" s="14">
        <v>117152.07342984354</v>
      </c>
      <c r="X1060" s="14">
        <v>117729.64994756602</v>
      </c>
      <c r="Y1060" s="14">
        <v>118837.27161694983</v>
      </c>
      <c r="Z1060" s="14">
        <v>119710.26124785762</v>
      </c>
      <c r="AA1060" s="14">
        <v>120189.42124578306</v>
      </c>
      <c r="AB1060" s="14">
        <v>120311.61646116069</v>
      </c>
      <c r="AC1060" s="14">
        <v>120511.16127728761</v>
      </c>
    </row>
    <row r="1061" spans="1:29" s="14" customFormat="1">
      <c r="A1061" s="1" t="s">
        <v>524</v>
      </c>
      <c r="B1061" s="1" t="s">
        <v>556</v>
      </c>
      <c r="C1061" s="1"/>
      <c r="D1061" s="1" t="s">
        <v>707</v>
      </c>
      <c r="E1061" s="1"/>
      <c r="F1061" s="1">
        <v>253</v>
      </c>
      <c r="G1061" s="1" t="s">
        <v>837</v>
      </c>
      <c r="H1061" s="1" t="str">
        <f t="shared" si="17"/>
        <v>253아파트평균전세가격</v>
      </c>
      <c r="I1061" s="1" t="s">
        <v>1387</v>
      </c>
      <c r="J1061" s="13">
        <v>135259.10942484732</v>
      </c>
      <c r="K1061" s="13">
        <v>135259.10942484732</v>
      </c>
      <c r="L1061" s="13">
        <v>134928.24669281815</v>
      </c>
      <c r="M1061" s="13">
        <v>135002.67980895666</v>
      </c>
      <c r="N1061" s="13">
        <v>134788.61248169062</v>
      </c>
      <c r="O1061" s="13">
        <v>134485.96736765213</v>
      </c>
      <c r="P1061" s="13">
        <v>134088.48747555527</v>
      </c>
      <c r="Q1061" s="14">
        <v>133647.1476857797</v>
      </c>
      <c r="R1061" s="14">
        <v>133675.3463375764</v>
      </c>
      <c r="S1061" s="14">
        <v>133765.52599684946</v>
      </c>
      <c r="T1061" s="14">
        <v>133868.36701814461</v>
      </c>
      <c r="U1061" s="14">
        <v>134319.38291238545</v>
      </c>
      <c r="V1061" s="14">
        <v>135205.7762444182</v>
      </c>
      <c r="W1061" s="14">
        <v>135685.35763727452</v>
      </c>
      <c r="X1061" s="14">
        <v>136882.67524980163</v>
      </c>
      <c r="Y1061" s="14">
        <v>139059.18452899685</v>
      </c>
      <c r="Z1061" s="14">
        <v>140558.87932444969</v>
      </c>
      <c r="AA1061" s="14">
        <v>141484.36996852633</v>
      </c>
      <c r="AB1061" s="14">
        <v>141910.41999167329</v>
      </c>
      <c r="AC1061" s="14">
        <v>142319.46177494107</v>
      </c>
    </row>
    <row r="1062" spans="1:29" s="14" customFormat="1">
      <c r="A1062" s="1" t="s">
        <v>524</v>
      </c>
      <c r="B1062" s="1" t="s">
        <v>556</v>
      </c>
      <c r="C1062" s="1"/>
      <c r="D1062" s="1" t="s">
        <v>707</v>
      </c>
      <c r="E1062" s="1" t="s">
        <v>708</v>
      </c>
      <c r="F1062" s="1">
        <v>254</v>
      </c>
      <c r="G1062" s="1" t="s">
        <v>837</v>
      </c>
      <c r="H1062" s="1" t="str">
        <f t="shared" si="17"/>
        <v>254아파트평균전세가격</v>
      </c>
      <c r="I1062" s="1" t="s">
        <v>1387</v>
      </c>
      <c r="J1062" s="13">
        <v>111833.33333333333</v>
      </c>
      <c r="K1062" s="13">
        <v>111833.33333333333</v>
      </c>
      <c r="L1062" s="13">
        <v>111833.33333333333</v>
      </c>
      <c r="M1062" s="13">
        <v>112388.88888888889</v>
      </c>
      <c r="N1062" s="13">
        <v>112527.77777777778</v>
      </c>
      <c r="O1062" s="13">
        <v>112666.66666666667</v>
      </c>
      <c r="P1062" s="13">
        <v>112250</v>
      </c>
      <c r="Q1062" s="14">
        <v>112166.66666666667</v>
      </c>
      <c r="R1062" s="14">
        <v>112166.66666666667</v>
      </c>
      <c r="S1062" s="14">
        <v>112111.11111111111</v>
      </c>
      <c r="T1062" s="14">
        <v>112111.11111111111</v>
      </c>
      <c r="U1062" s="14">
        <v>114347.22222222222</v>
      </c>
      <c r="V1062" s="14">
        <v>116555.55555555556</v>
      </c>
      <c r="W1062" s="14">
        <v>117472.22222222222</v>
      </c>
      <c r="X1062" s="14">
        <v>119694.44444444444</v>
      </c>
      <c r="Y1062" s="14">
        <v>124263.88888888889</v>
      </c>
      <c r="Z1062" s="14">
        <v>126097.22222222222</v>
      </c>
      <c r="AA1062" s="14">
        <v>126402.77777777778</v>
      </c>
      <c r="AB1062" s="14">
        <v>127541.66666666667</v>
      </c>
      <c r="AC1062" s="14">
        <v>128597.22222222222</v>
      </c>
    </row>
    <row r="1063" spans="1:29" s="14" customFormat="1">
      <c r="A1063" s="1" t="s">
        <v>524</v>
      </c>
      <c r="B1063" s="1" t="s">
        <v>556</v>
      </c>
      <c r="C1063" s="1"/>
      <c r="D1063" s="1" t="s">
        <v>707</v>
      </c>
      <c r="E1063" s="1" t="s">
        <v>709</v>
      </c>
      <c r="F1063" s="1">
        <v>255</v>
      </c>
      <c r="G1063" s="1" t="s">
        <v>837</v>
      </c>
      <c r="H1063" s="1" t="str">
        <f t="shared" si="17"/>
        <v>255아파트평균전세가격</v>
      </c>
      <c r="I1063" s="1" t="s">
        <v>1387</v>
      </c>
      <c r="J1063" s="13">
        <v>148312.5</v>
      </c>
      <c r="K1063" s="13">
        <v>148312.5</v>
      </c>
      <c r="L1063" s="13">
        <v>148531.25</v>
      </c>
      <c r="M1063" s="13">
        <v>148468.75</v>
      </c>
      <c r="N1063" s="13">
        <v>148364.58333333334</v>
      </c>
      <c r="O1063" s="13">
        <v>147416.66666666666</v>
      </c>
      <c r="P1063" s="13">
        <v>146500</v>
      </c>
      <c r="Q1063" s="14">
        <v>145697.91666666666</v>
      </c>
      <c r="R1063" s="14">
        <v>145604.16666666666</v>
      </c>
      <c r="S1063" s="14">
        <v>145687.5</v>
      </c>
      <c r="T1063" s="14">
        <v>145729.16666666666</v>
      </c>
      <c r="U1063" s="14">
        <v>145895.83333333334</v>
      </c>
      <c r="V1063" s="14">
        <v>146489.58333333334</v>
      </c>
      <c r="W1063" s="14">
        <v>146968.75</v>
      </c>
      <c r="X1063" s="14">
        <v>149145.83333333334</v>
      </c>
      <c r="Y1063" s="14">
        <v>152114.58333333334</v>
      </c>
      <c r="Z1063" s="14">
        <v>153770.83333333334</v>
      </c>
      <c r="AA1063" s="14">
        <v>155177.08333333334</v>
      </c>
      <c r="AB1063" s="14">
        <v>155406.25</v>
      </c>
      <c r="AC1063" s="14">
        <v>155572.91666666666</v>
      </c>
    </row>
    <row r="1064" spans="1:29" s="14" customFormat="1">
      <c r="A1064" s="1" t="s">
        <v>524</v>
      </c>
      <c r="B1064" s="1" t="s">
        <v>556</v>
      </c>
      <c r="C1064" s="1"/>
      <c r="D1064" s="1" t="s">
        <v>707</v>
      </c>
      <c r="E1064" s="1" t="s">
        <v>710</v>
      </c>
      <c r="F1064" s="1">
        <v>256</v>
      </c>
      <c r="G1064" s="1" t="s">
        <v>837</v>
      </c>
      <c r="H1064" s="1" t="str">
        <f t="shared" si="17"/>
        <v>256아파트평균전세가격</v>
      </c>
      <c r="I1064" s="1" t="s">
        <v>1387</v>
      </c>
      <c r="J1064" s="13">
        <v>127973.66678752149</v>
      </c>
      <c r="K1064" s="13">
        <v>127973.66678752149</v>
      </c>
      <c r="L1064" s="13">
        <v>125698.23867248872</v>
      </c>
      <c r="M1064" s="13">
        <v>125728.54170279176</v>
      </c>
      <c r="N1064" s="13">
        <v>125470.965945216</v>
      </c>
      <c r="O1064" s="13">
        <v>125380.05685430691</v>
      </c>
      <c r="P1064" s="13">
        <v>125303.0303030303</v>
      </c>
      <c r="Q1064" s="14">
        <v>125303.0303030303</v>
      </c>
      <c r="R1064" s="14">
        <v>125303.0303030303</v>
      </c>
      <c r="S1064" s="14">
        <v>125327.27272727272</v>
      </c>
      <c r="T1064" s="14">
        <v>125296.9696969697</v>
      </c>
      <c r="U1064" s="14">
        <v>125642.42424242424</v>
      </c>
      <c r="V1064" s="14">
        <v>126859.09090909091</v>
      </c>
      <c r="W1064" s="14">
        <v>127116.66666666667</v>
      </c>
      <c r="X1064" s="14">
        <v>127363.63636363637</v>
      </c>
      <c r="Y1064" s="14">
        <v>128350</v>
      </c>
      <c r="Z1064" s="14">
        <v>130956.06060606061</v>
      </c>
      <c r="AA1064" s="14">
        <v>132046.9696969697</v>
      </c>
      <c r="AB1064" s="14">
        <v>132168.18181818182</v>
      </c>
      <c r="AC1064" s="14">
        <v>132471.21212121213</v>
      </c>
    </row>
    <row r="1065" spans="1:29" s="14" customFormat="1">
      <c r="A1065" s="1" t="s">
        <v>524</v>
      </c>
      <c r="B1065" s="1" t="s">
        <v>556</v>
      </c>
      <c r="C1065" s="1"/>
      <c r="D1065" s="1" t="s">
        <v>707</v>
      </c>
      <c r="E1065" s="1" t="s">
        <v>711</v>
      </c>
      <c r="F1065" s="1">
        <v>257</v>
      </c>
      <c r="G1065" s="1" t="s">
        <v>837</v>
      </c>
      <c r="H1065" s="1" t="str">
        <f t="shared" si="17"/>
        <v>257아파트평균전세가격</v>
      </c>
      <c r="I1065" s="1" t="s">
        <v>1387</v>
      </c>
      <c r="J1065" s="13">
        <v>137412.48000209933</v>
      </c>
      <c r="K1065" s="13">
        <v>137412.48000209933</v>
      </c>
      <c r="L1065" s="13">
        <v>137723.29081291013</v>
      </c>
      <c r="M1065" s="13">
        <v>137723.29081291013</v>
      </c>
      <c r="N1065" s="13">
        <v>137677.68270480202</v>
      </c>
      <c r="O1065" s="13">
        <v>137515.52054263986</v>
      </c>
      <c r="P1065" s="13">
        <v>137515.52054263986</v>
      </c>
      <c r="Q1065" s="14">
        <v>137326.33135345066</v>
      </c>
      <c r="R1065" s="14">
        <v>137747.95297507229</v>
      </c>
      <c r="S1065" s="14">
        <v>137642.28678256398</v>
      </c>
      <c r="T1065" s="14">
        <v>137622.97297297296</v>
      </c>
      <c r="U1065" s="14">
        <v>137470.27027027027</v>
      </c>
      <c r="V1065" s="14">
        <v>137510.8108108108</v>
      </c>
      <c r="W1065" s="14">
        <v>137813.51351351352</v>
      </c>
      <c r="X1065" s="14">
        <v>137854.05405405405</v>
      </c>
      <c r="Y1065" s="14">
        <v>138117.56756756757</v>
      </c>
      <c r="Z1065" s="14">
        <v>138310.8108108108</v>
      </c>
      <c r="AA1065" s="14">
        <v>138775.67567567568</v>
      </c>
      <c r="AB1065" s="14">
        <v>139022.97297297296</v>
      </c>
      <c r="AC1065" s="14">
        <v>139113.51351351352</v>
      </c>
    </row>
    <row r="1066" spans="1:29" s="14" customFormat="1">
      <c r="A1066" s="1" t="s">
        <v>524</v>
      </c>
      <c r="B1066" s="1" t="s">
        <v>556</v>
      </c>
      <c r="C1066" s="1"/>
      <c r="D1066" s="1" t="s">
        <v>707</v>
      </c>
      <c r="E1066" s="1" t="s">
        <v>712</v>
      </c>
      <c r="F1066" s="1">
        <v>258</v>
      </c>
      <c r="G1066" s="1" t="s">
        <v>837</v>
      </c>
      <c r="H1066" s="1" t="str">
        <f t="shared" si="17"/>
        <v>258아파트평균전세가격</v>
      </c>
      <c r="I1066" s="1" t="s">
        <v>1387</v>
      </c>
      <c r="J1066" s="13">
        <v>136281.25</v>
      </c>
      <c r="K1066" s="13">
        <v>136281.25</v>
      </c>
      <c r="L1066" s="13">
        <v>135500</v>
      </c>
      <c r="M1066" s="13">
        <v>135500</v>
      </c>
      <c r="N1066" s="13">
        <v>134406.25</v>
      </c>
      <c r="O1066" s="13">
        <v>134703.125</v>
      </c>
      <c r="P1066" s="13">
        <v>134640.625</v>
      </c>
      <c r="Q1066" s="14">
        <v>133781.25</v>
      </c>
      <c r="R1066" s="14">
        <v>133593.75</v>
      </c>
      <c r="S1066" s="14">
        <v>134234.375</v>
      </c>
      <c r="T1066" s="14">
        <v>134937.5</v>
      </c>
      <c r="U1066" s="14">
        <v>135843.75</v>
      </c>
      <c r="V1066" s="14">
        <v>136703.125</v>
      </c>
      <c r="W1066" s="14">
        <v>137171.875</v>
      </c>
      <c r="X1066" s="14">
        <v>137609.375</v>
      </c>
      <c r="Y1066" s="14">
        <v>139203.125</v>
      </c>
      <c r="Z1066" s="14">
        <v>140578.125</v>
      </c>
      <c r="AA1066" s="14">
        <v>141578.125</v>
      </c>
      <c r="AB1066" s="14">
        <v>142218.75</v>
      </c>
      <c r="AC1066" s="14">
        <v>143000</v>
      </c>
    </row>
    <row r="1067" spans="1:29" s="14" customFormat="1">
      <c r="A1067" s="1" t="s">
        <v>524</v>
      </c>
      <c r="B1067" s="1" t="s">
        <v>556</v>
      </c>
      <c r="C1067" s="1"/>
      <c r="D1067" s="1" t="s">
        <v>713</v>
      </c>
      <c r="E1067" s="1"/>
      <c r="F1067" s="1">
        <v>259</v>
      </c>
      <c r="G1067" s="1" t="s">
        <v>837</v>
      </c>
      <c r="H1067" s="1" t="str">
        <f t="shared" si="17"/>
        <v>259아파트평균전세가격</v>
      </c>
      <c r="I1067" s="1" t="s">
        <v>1387</v>
      </c>
      <c r="J1067" s="13">
        <v>113536.36363636363</v>
      </c>
      <c r="K1067" s="13">
        <v>113536.36363636363</v>
      </c>
      <c r="L1067" s="13">
        <v>115450</v>
      </c>
      <c r="M1067" s="13">
        <v>115677.27272727272</v>
      </c>
      <c r="N1067" s="13">
        <v>115200</v>
      </c>
      <c r="O1067" s="13">
        <v>114984.09090909091</v>
      </c>
      <c r="P1067" s="13">
        <v>114859.09090909091</v>
      </c>
      <c r="Q1067" s="14">
        <v>114463.63636363637</v>
      </c>
      <c r="R1067" s="14">
        <v>115845.45454545454</v>
      </c>
      <c r="S1067" s="14">
        <v>116262.5</v>
      </c>
      <c r="T1067" s="14">
        <v>116570.45454545454</v>
      </c>
      <c r="U1067" s="14">
        <v>116551.13636363637</v>
      </c>
      <c r="V1067" s="14">
        <v>116625</v>
      </c>
      <c r="W1067" s="14">
        <v>116897.72727272728</v>
      </c>
      <c r="X1067" s="14">
        <v>117386.36363636363</v>
      </c>
      <c r="Y1067" s="14">
        <v>118209.09090909091</v>
      </c>
      <c r="Z1067" s="14">
        <v>119097.72727272728</v>
      </c>
      <c r="AA1067" s="14">
        <v>119211.36363636363</v>
      </c>
      <c r="AB1067" s="14">
        <v>118379.54545454546</v>
      </c>
      <c r="AC1067" s="14">
        <v>118482.95454545454</v>
      </c>
    </row>
    <row r="1068" spans="1:29" s="14" customFormat="1">
      <c r="A1068" s="1" t="s">
        <v>524</v>
      </c>
      <c r="B1068" s="1" t="s">
        <v>556</v>
      </c>
      <c r="C1068" s="1"/>
      <c r="D1068" s="1" t="s">
        <v>714</v>
      </c>
      <c r="E1068" s="1"/>
      <c r="F1068" s="1">
        <v>260</v>
      </c>
      <c r="G1068" s="1" t="s">
        <v>837</v>
      </c>
      <c r="H1068" s="1" t="str">
        <f t="shared" si="17"/>
        <v>260아파트평균전세가격</v>
      </c>
      <c r="I1068" s="1" t="s">
        <v>1387</v>
      </c>
      <c r="J1068" s="13">
        <v>94979.31034482758</v>
      </c>
      <c r="K1068" s="13">
        <v>94979.31034482758</v>
      </c>
      <c r="L1068" s="13">
        <v>95241.379310344826</v>
      </c>
      <c r="M1068" s="13">
        <v>95089.655172413797</v>
      </c>
      <c r="N1068" s="13">
        <v>95200</v>
      </c>
      <c r="O1068" s="13">
        <v>95741.379310344826</v>
      </c>
      <c r="P1068" s="13">
        <v>96172.413793103449</v>
      </c>
      <c r="Q1068" s="14">
        <v>96406.896551724145</v>
      </c>
      <c r="R1068" s="14">
        <v>96544.827586206899</v>
      </c>
      <c r="S1068" s="14">
        <v>96751.724137931029</v>
      </c>
      <c r="T1068" s="14">
        <v>97562.068965517246</v>
      </c>
      <c r="U1068" s="14">
        <v>98624.137931034478</v>
      </c>
      <c r="V1068" s="14">
        <v>99141.379310344826</v>
      </c>
      <c r="W1068" s="14">
        <v>99400</v>
      </c>
      <c r="X1068" s="14">
        <v>99641.379310344826</v>
      </c>
      <c r="Y1068" s="14">
        <v>100174.13793103448</v>
      </c>
      <c r="Z1068" s="14">
        <v>99951.724137931029</v>
      </c>
      <c r="AA1068" s="14">
        <v>99589.655172413797</v>
      </c>
      <c r="AB1068" s="14">
        <v>99534.482758620696</v>
      </c>
      <c r="AC1068" s="14">
        <v>99465.517241379304</v>
      </c>
    </row>
    <row r="1069" spans="1:29" s="14" customFormat="1">
      <c r="A1069" s="1" t="s">
        <v>524</v>
      </c>
      <c r="B1069" s="1" t="s">
        <v>556</v>
      </c>
      <c r="C1069" s="1"/>
      <c r="D1069" s="1" t="s">
        <v>715</v>
      </c>
      <c r="E1069" s="1"/>
      <c r="F1069" s="1">
        <v>261</v>
      </c>
      <c r="G1069" s="1" t="s">
        <v>837</v>
      </c>
      <c r="H1069" s="1" t="str">
        <f t="shared" si="17"/>
        <v>261아파트평균전세가격</v>
      </c>
      <c r="I1069" s="1" t="s">
        <v>1387</v>
      </c>
      <c r="J1069" s="13">
        <v>67905.769230769234</v>
      </c>
      <c r="K1069" s="13">
        <v>67905.769230769234</v>
      </c>
      <c r="L1069" s="13">
        <v>68126.923076923078</v>
      </c>
      <c r="M1069" s="13">
        <v>68126.923076923078</v>
      </c>
      <c r="N1069" s="13">
        <v>68126.923076923078</v>
      </c>
      <c r="O1069" s="13">
        <v>68126.923076923078</v>
      </c>
      <c r="P1069" s="13">
        <v>68096.153846153844</v>
      </c>
      <c r="Q1069" s="14">
        <v>68076.923076923078</v>
      </c>
      <c r="R1069" s="14">
        <v>68059.61538461539</v>
      </c>
      <c r="S1069" s="14">
        <v>68240.38461538461</v>
      </c>
      <c r="T1069" s="14">
        <v>68663.461538461532</v>
      </c>
      <c r="U1069" s="14">
        <v>68976.923076923078</v>
      </c>
      <c r="V1069" s="14">
        <v>68961.538461538468</v>
      </c>
      <c r="W1069" s="14">
        <v>68825</v>
      </c>
      <c r="X1069" s="14">
        <v>68742.307692307688</v>
      </c>
      <c r="Y1069" s="14">
        <v>68865.38461538461</v>
      </c>
      <c r="Z1069" s="14">
        <v>69050</v>
      </c>
      <c r="AA1069" s="14">
        <v>69142.307692307688</v>
      </c>
      <c r="AB1069" s="14">
        <v>69019.230769230766</v>
      </c>
      <c r="AC1069" s="14">
        <v>68776.923076923078</v>
      </c>
    </row>
    <row r="1070" spans="1:29" s="14" customFormat="1">
      <c r="A1070" s="1" t="s">
        <v>524</v>
      </c>
      <c r="B1070" s="1" t="s">
        <v>556</v>
      </c>
      <c r="C1070" s="1"/>
      <c r="D1070" s="1" t="s">
        <v>716</v>
      </c>
      <c r="E1070" s="1"/>
      <c r="F1070" s="1">
        <v>262</v>
      </c>
      <c r="G1070" s="1" t="s">
        <v>837</v>
      </c>
      <c r="H1070" s="1" t="str">
        <f t="shared" si="17"/>
        <v>262아파트평균전세가격</v>
      </c>
      <c r="I1070" s="1" t="s">
        <v>1387</v>
      </c>
      <c r="J1070" s="13">
        <v>113657.89473684211</v>
      </c>
      <c r="K1070" s="13">
        <v>112921.05263157895</v>
      </c>
      <c r="L1070" s="13">
        <v>111114.0350877193</v>
      </c>
      <c r="M1070" s="13">
        <v>110868.42105263157</v>
      </c>
      <c r="N1070" s="13">
        <v>110263.15789473684</v>
      </c>
      <c r="O1070" s="13">
        <v>110105.26315789473</v>
      </c>
      <c r="P1070" s="13">
        <v>109982.45614035087</v>
      </c>
      <c r="Q1070" s="14">
        <v>109827.19298245614</v>
      </c>
      <c r="R1070" s="14">
        <v>109183.33333333333</v>
      </c>
      <c r="S1070" s="14">
        <v>108602.63157894737</v>
      </c>
      <c r="T1070" s="14">
        <v>108634.21052631579</v>
      </c>
      <c r="U1070" s="14">
        <v>110147.36842105263</v>
      </c>
      <c r="V1070" s="14">
        <v>110040.35087719298</v>
      </c>
      <c r="W1070" s="14">
        <v>110298.24561403508</v>
      </c>
      <c r="X1070" s="14">
        <v>110473.68421052632</v>
      </c>
      <c r="Y1070" s="14">
        <v>110756.14035087719</v>
      </c>
      <c r="Z1070" s="14">
        <v>111276.31578947368</v>
      </c>
      <c r="AA1070" s="14">
        <v>111620.17543859649</v>
      </c>
      <c r="AB1070" s="14">
        <v>111839.47368421052</v>
      </c>
      <c r="AC1070" s="14">
        <v>112057.01754385965</v>
      </c>
    </row>
    <row r="1071" spans="1:29" s="14" customFormat="1">
      <c r="A1071" s="1" t="s">
        <v>524</v>
      </c>
      <c r="B1071" s="1" t="s">
        <v>556</v>
      </c>
      <c r="C1071" s="1"/>
      <c r="D1071" s="1" t="s">
        <v>717</v>
      </c>
      <c r="E1071" s="1"/>
      <c r="F1071" s="1">
        <v>263</v>
      </c>
      <c r="G1071" s="1" t="s">
        <v>837</v>
      </c>
      <c r="H1071" s="1" t="str">
        <f t="shared" si="17"/>
        <v>263아파트평균전세가격</v>
      </c>
      <c r="I1071" s="1" t="s">
        <v>1387</v>
      </c>
      <c r="J1071" s="13">
        <v>66580.769230769234</v>
      </c>
      <c r="K1071" s="13">
        <v>66580.769230769234</v>
      </c>
      <c r="L1071" s="13">
        <v>66580.769230769234</v>
      </c>
      <c r="M1071" s="13">
        <v>66633.333333333328</v>
      </c>
      <c r="N1071" s="13">
        <v>66633.333333333328</v>
      </c>
      <c r="O1071" s="13">
        <v>66633.333333333328</v>
      </c>
      <c r="P1071" s="13">
        <v>66614.102564102563</v>
      </c>
      <c r="Q1071" s="14">
        <v>66596.153846153844</v>
      </c>
      <c r="R1071" s="14">
        <v>66129.487179487172</v>
      </c>
      <c r="S1071" s="14">
        <v>66502.564102564109</v>
      </c>
      <c r="T1071" s="14">
        <v>67051.282051282047</v>
      </c>
      <c r="U1071" s="14">
        <v>66358.974358974359</v>
      </c>
      <c r="V1071" s="14">
        <v>66461.538461538468</v>
      </c>
      <c r="W1071" s="14">
        <v>66871.794871794875</v>
      </c>
      <c r="X1071" s="14">
        <v>67025.641025641031</v>
      </c>
      <c r="Y1071" s="14">
        <v>67166.666666666672</v>
      </c>
      <c r="Z1071" s="14">
        <v>67384.61538461539</v>
      </c>
      <c r="AA1071" s="14">
        <v>67410.256410256407</v>
      </c>
      <c r="AB1071" s="14">
        <v>67564.102564102563</v>
      </c>
      <c r="AC1071" s="14">
        <v>67666.666666666672</v>
      </c>
    </row>
    <row r="1072" spans="1:29" s="14" customFormat="1">
      <c r="A1072" s="1" t="s">
        <v>524</v>
      </c>
      <c r="B1072" s="1" t="s">
        <v>556</v>
      </c>
      <c r="C1072" s="1"/>
      <c r="D1072" s="1" t="s">
        <v>718</v>
      </c>
      <c r="E1072" s="1"/>
      <c r="F1072" s="1">
        <v>264</v>
      </c>
      <c r="G1072" s="1" t="s">
        <v>837</v>
      </c>
      <c r="H1072" s="1" t="str">
        <f t="shared" si="17"/>
        <v>264아파트평균전세가격</v>
      </c>
      <c r="I1072" s="1" t="s">
        <v>1387</v>
      </c>
      <c r="J1072" s="13">
        <v>123536.58536585367</v>
      </c>
      <c r="K1072" s="13">
        <v>123946.34146341463</v>
      </c>
      <c r="L1072" s="13">
        <v>125319.51219512195</v>
      </c>
      <c r="M1072" s="13">
        <v>127197.56097560975</v>
      </c>
      <c r="N1072" s="13">
        <v>127134.14634146342</v>
      </c>
      <c r="O1072" s="13">
        <v>126276.82926829268</v>
      </c>
      <c r="P1072" s="13">
        <v>122918.29268292683</v>
      </c>
      <c r="Q1072" s="14">
        <v>122815.85365853658</v>
      </c>
      <c r="R1072" s="14">
        <v>123036.58536585367</v>
      </c>
      <c r="S1072" s="14">
        <v>123912.19512195123</v>
      </c>
      <c r="T1072" s="14">
        <v>124442.68292682926</v>
      </c>
      <c r="U1072" s="14">
        <v>124881.70731707317</v>
      </c>
      <c r="V1072" s="14">
        <v>127359.75609756098</v>
      </c>
      <c r="W1072" s="14">
        <v>127691.46341463414</v>
      </c>
      <c r="X1072" s="14">
        <v>127954.87804878049</v>
      </c>
      <c r="Y1072" s="14">
        <v>128989.0243902439</v>
      </c>
      <c r="Z1072" s="14">
        <v>130017.0731707317</v>
      </c>
      <c r="AA1072" s="14">
        <v>131010.9756097561</v>
      </c>
      <c r="AB1072" s="14">
        <v>131601.21951219512</v>
      </c>
      <c r="AC1072" s="14">
        <v>131991.46341463414</v>
      </c>
    </row>
    <row r="1073" spans="1:29" s="14" customFormat="1">
      <c r="A1073" s="1" t="s">
        <v>524</v>
      </c>
      <c r="B1073" s="1" t="s">
        <v>556</v>
      </c>
      <c r="C1073" s="1"/>
      <c r="D1073" s="1" t="s">
        <v>719</v>
      </c>
      <c r="E1073" s="1"/>
      <c r="F1073" s="1">
        <v>265</v>
      </c>
      <c r="G1073" s="1" t="s">
        <v>837</v>
      </c>
      <c r="H1073" s="1" t="str">
        <f t="shared" si="17"/>
        <v>265아파트평균전세가격</v>
      </c>
      <c r="I1073" s="1" t="s">
        <v>1387</v>
      </c>
      <c r="J1073" s="13">
        <v>92202.127659574471</v>
      </c>
      <c r="K1073" s="13">
        <v>92202.127659574471</v>
      </c>
      <c r="L1073" s="13">
        <v>92244.680851063837</v>
      </c>
      <c r="M1073" s="13">
        <v>91957.446808510635</v>
      </c>
      <c r="N1073" s="13">
        <v>91702.127659574471</v>
      </c>
      <c r="O1073" s="13">
        <v>91159.574468085106</v>
      </c>
      <c r="P1073" s="13">
        <v>90553.191489361707</v>
      </c>
      <c r="Q1073" s="14">
        <v>89691.48936170213</v>
      </c>
      <c r="R1073" s="14">
        <v>89329.787234042553</v>
      </c>
      <c r="S1073" s="14">
        <v>89244.680851063837</v>
      </c>
      <c r="T1073" s="14">
        <v>88957.446808510635</v>
      </c>
      <c r="U1073" s="14">
        <v>88542.553191489365</v>
      </c>
      <c r="V1073" s="14">
        <v>88244.680851063837</v>
      </c>
      <c r="W1073" s="14">
        <v>88234.042553191495</v>
      </c>
      <c r="X1073" s="14">
        <v>88276.595744680846</v>
      </c>
      <c r="Y1073" s="14">
        <v>88297.872340425529</v>
      </c>
      <c r="Z1073" s="14">
        <v>88446.808510638293</v>
      </c>
      <c r="AA1073" s="14">
        <v>88382.97872340426</v>
      </c>
      <c r="AB1073" s="14">
        <v>88085.106382978716</v>
      </c>
      <c r="AC1073" s="14">
        <v>87765.957446808505</v>
      </c>
    </row>
    <row r="1074" spans="1:29" s="14" customFormat="1">
      <c r="A1074" s="1" t="s">
        <v>524</v>
      </c>
      <c r="B1074" s="1" t="s">
        <v>557</v>
      </c>
      <c r="C1074" s="1"/>
      <c r="D1074" s="1"/>
      <c r="E1074" s="1"/>
      <c r="F1074" s="1">
        <v>266</v>
      </c>
      <c r="G1074" s="1" t="s">
        <v>837</v>
      </c>
      <c r="H1074" s="1" t="str">
        <f t="shared" si="17"/>
        <v>266아파트평균전세가격</v>
      </c>
      <c r="I1074" s="1" t="s">
        <v>1387</v>
      </c>
      <c r="J1074" s="13">
        <v>93370.934804862889</v>
      </c>
      <c r="K1074" s="13">
        <v>95912.347044066279</v>
      </c>
      <c r="L1074" s="13">
        <v>96185.063724427411</v>
      </c>
      <c r="M1074" s="13">
        <v>96683.677625011842</v>
      </c>
      <c r="N1074" s="13">
        <v>99451.516914809341</v>
      </c>
      <c r="O1074" s="13">
        <v>99387.135791561654</v>
      </c>
      <c r="P1074" s="13">
        <v>99396.717796280587</v>
      </c>
      <c r="Q1074" s="14">
        <v>99369.028047399916</v>
      </c>
      <c r="R1074" s="14">
        <v>99357.050541501259</v>
      </c>
      <c r="S1074" s="14">
        <v>99314.376735993326</v>
      </c>
      <c r="T1074" s="14">
        <v>99248.500453550645</v>
      </c>
      <c r="U1074" s="14">
        <v>99230.180672469869</v>
      </c>
      <c r="V1074" s="14">
        <v>99857.123349913905</v>
      </c>
      <c r="W1074" s="14">
        <v>100058.88224603023</v>
      </c>
      <c r="X1074" s="14">
        <v>100041.58324564761</v>
      </c>
      <c r="Y1074" s="14">
        <v>100616.23923856897</v>
      </c>
      <c r="Z1074" s="14">
        <v>100669.26726611823</v>
      </c>
      <c r="AA1074" s="14">
        <v>100681.26028314521</v>
      </c>
      <c r="AB1074" s="14">
        <v>100657.27424909125</v>
      </c>
      <c r="AC1074" s="14">
        <v>100698.02432083413</v>
      </c>
    </row>
    <row r="1075" spans="1:29" s="14" customFormat="1">
      <c r="A1075" s="1" t="s">
        <v>524</v>
      </c>
      <c r="B1075" s="1" t="s">
        <v>557</v>
      </c>
      <c r="C1075" s="1"/>
      <c r="D1075" s="1" t="s">
        <v>557</v>
      </c>
      <c r="E1075" s="1"/>
      <c r="F1075" s="1">
        <v>267</v>
      </c>
      <c r="G1075" s="1" t="s">
        <v>837</v>
      </c>
      <c r="H1075" s="1" t="str">
        <f t="shared" si="17"/>
        <v>267아파트평균전세가격</v>
      </c>
      <c r="I1075" s="1" t="s">
        <v>1387</v>
      </c>
      <c r="J1075" s="13">
        <v>100995.12044938574</v>
      </c>
      <c r="K1075" s="13">
        <v>103866.98463289697</v>
      </c>
      <c r="L1075" s="13">
        <v>104079.84177575412</v>
      </c>
      <c r="M1075" s="13">
        <v>104652.06146841207</v>
      </c>
      <c r="N1075" s="13">
        <v>107696.34718269778</v>
      </c>
      <c r="O1075" s="13">
        <v>107616.34718269778</v>
      </c>
      <c r="P1075" s="13">
        <v>107627.77575412634</v>
      </c>
      <c r="Q1075" s="14">
        <v>107601.1735913489</v>
      </c>
      <c r="R1075" s="14">
        <v>107586.88787706319</v>
      </c>
      <c r="S1075" s="14">
        <v>107523.14285714286</v>
      </c>
      <c r="T1075" s="14">
        <v>107444.57142857143</v>
      </c>
      <c r="U1075" s="14">
        <v>107357.14285714286</v>
      </c>
      <c r="V1075" s="14">
        <v>108068.57142857143</v>
      </c>
      <c r="W1075" s="14">
        <v>108305.71428571429</v>
      </c>
      <c r="X1075" s="14">
        <v>108277.14285714286</v>
      </c>
      <c r="Y1075" s="14">
        <v>108942.85714285714</v>
      </c>
      <c r="Z1075" s="14">
        <v>109008.57142857143</v>
      </c>
      <c r="AA1075" s="14">
        <v>109022.85714285714</v>
      </c>
      <c r="AB1075" s="14">
        <v>108994.28571428571</v>
      </c>
      <c r="AC1075" s="14">
        <v>109051.42857142857</v>
      </c>
    </row>
    <row r="1076" spans="1:29" s="14" customFormat="1">
      <c r="A1076" s="1" t="s">
        <v>524</v>
      </c>
      <c r="B1076" s="1" t="s">
        <v>557</v>
      </c>
      <c r="C1076" s="1"/>
      <c r="D1076" s="1" t="s">
        <v>720</v>
      </c>
      <c r="E1076" s="1"/>
      <c r="F1076" s="1">
        <v>268</v>
      </c>
      <c r="G1076" s="1" t="s">
        <v>837</v>
      </c>
      <c r="H1076" s="1" t="str">
        <f t="shared" si="17"/>
        <v>268아파트평균전세가격</v>
      </c>
      <c r="I1076" s="1" t="s">
        <v>1387</v>
      </c>
      <c r="J1076" s="13">
        <v>53808.333333333336</v>
      </c>
      <c r="K1076" s="13">
        <v>54635</v>
      </c>
      <c r="L1076" s="13">
        <v>55218.333333333336</v>
      </c>
      <c r="M1076" s="13">
        <v>55335</v>
      </c>
      <c r="N1076" s="13">
        <v>56668.333333333336</v>
      </c>
      <c r="O1076" s="13">
        <v>56685</v>
      </c>
      <c r="P1076" s="13">
        <v>56685</v>
      </c>
      <c r="Q1076" s="14">
        <v>56651.666666666664</v>
      </c>
      <c r="R1076" s="14">
        <v>56651.666666666664</v>
      </c>
      <c r="S1076" s="14">
        <v>56718.333333333336</v>
      </c>
      <c r="T1076" s="14">
        <v>56718.333333333336</v>
      </c>
      <c r="U1076" s="14">
        <v>56718.333333333336</v>
      </c>
      <c r="V1076" s="14">
        <v>56903.333333333336</v>
      </c>
      <c r="W1076" s="14">
        <v>56920</v>
      </c>
      <c r="X1076" s="14">
        <v>56961.666666666664</v>
      </c>
      <c r="Y1076" s="14">
        <v>57060</v>
      </c>
      <c r="Z1076" s="14">
        <v>57046.666666666664</v>
      </c>
      <c r="AA1076" s="14">
        <v>57046.666666666664</v>
      </c>
      <c r="AB1076" s="14">
        <v>57046.666666666664</v>
      </c>
      <c r="AC1076" s="14">
        <v>57001.666666666664</v>
      </c>
    </row>
    <row r="1077" spans="1:29" s="14" customFormat="1">
      <c r="A1077" s="1" t="s">
        <v>523</v>
      </c>
      <c r="B1077" s="1"/>
      <c r="C1077" s="1"/>
      <c r="D1077" s="1"/>
      <c r="E1077" s="1"/>
      <c r="F1077" s="1">
        <v>269</v>
      </c>
      <c r="G1077" s="1" t="s">
        <v>837</v>
      </c>
      <c r="H1077" s="1" t="str">
        <f t="shared" si="17"/>
        <v>269아파트평균전세가격</v>
      </c>
      <c r="I1077" s="1" t="s">
        <v>1387</v>
      </c>
      <c r="J1077" s="13">
        <v>125538.85106615094</v>
      </c>
      <c r="K1077" s="13">
        <v>125785.11571132613</v>
      </c>
      <c r="L1077" s="13">
        <v>125775.36777584162</v>
      </c>
      <c r="M1077" s="13">
        <v>125793.83531431221</v>
      </c>
      <c r="N1077" s="13">
        <v>125680.16320119325</v>
      </c>
      <c r="O1077" s="13">
        <v>125502.81742433271</v>
      </c>
      <c r="P1077" s="13">
        <v>125130.22396929731</v>
      </c>
      <c r="Q1077" s="14">
        <v>124933.09638436447</v>
      </c>
      <c r="R1077" s="14">
        <v>125143.85812445445</v>
      </c>
      <c r="S1077" s="14">
        <v>125590.07310133665</v>
      </c>
      <c r="T1077" s="14">
        <v>125879.18779039469</v>
      </c>
      <c r="U1077" s="14">
        <v>126093.79336706296</v>
      </c>
      <c r="V1077" s="14">
        <v>126364.13812508321</v>
      </c>
      <c r="W1077" s="14">
        <v>126576.08123077512</v>
      </c>
      <c r="X1077" s="14">
        <v>127127.59773977663</v>
      </c>
      <c r="Y1077" s="14">
        <v>128140.22612493478</v>
      </c>
      <c r="Z1077" s="14">
        <v>128722.26218366381</v>
      </c>
      <c r="AA1077" s="14">
        <v>129170.21178494421</v>
      </c>
      <c r="AB1077" s="14">
        <v>129661.31527489211</v>
      </c>
      <c r="AC1077" s="14">
        <v>130423.82769689489</v>
      </c>
    </row>
    <row r="1078" spans="1:29" s="14" customFormat="1">
      <c r="A1078" s="1" t="s">
        <v>516</v>
      </c>
      <c r="B1078" s="1"/>
      <c r="C1078" s="1"/>
      <c r="D1078" s="1"/>
      <c r="E1078" s="1"/>
      <c r="F1078" s="1">
        <v>1</v>
      </c>
      <c r="G1078" s="1" t="s">
        <v>838</v>
      </c>
      <c r="H1078" s="1" t="str">
        <f t="shared" si="17"/>
        <v>1연립다세대평균매매가격</v>
      </c>
      <c r="I1078" s="1" t="s">
        <v>1386</v>
      </c>
      <c r="J1078" s="13">
        <v>145768.44173955391</v>
      </c>
      <c r="K1078" s="13">
        <v>145755.01456134862</v>
      </c>
      <c r="L1078" s="13">
        <v>145599.95205650511</v>
      </c>
      <c r="M1078" s="13">
        <v>145473.72231823939</v>
      </c>
      <c r="N1078" s="13">
        <v>145255.6998579108</v>
      </c>
      <c r="O1078" s="13">
        <v>145084.24266877508</v>
      </c>
      <c r="P1078" s="13">
        <v>144726.19675989257</v>
      </c>
      <c r="Q1078" s="14">
        <v>144414.04995182739</v>
      </c>
      <c r="R1078" s="14">
        <v>144000.00619509057</v>
      </c>
      <c r="S1078" s="14">
        <v>143652.55496064908</v>
      </c>
      <c r="T1078" s="14">
        <v>143312.90544231236</v>
      </c>
      <c r="U1078" s="14">
        <v>142692.64769301724</v>
      </c>
      <c r="V1078" s="14">
        <v>142052.08696720182</v>
      </c>
      <c r="W1078" s="14">
        <v>141672.07436486386</v>
      </c>
      <c r="X1078" s="14">
        <v>141322.79092597947</v>
      </c>
      <c r="Y1078" s="14">
        <v>141056.16787274595</v>
      </c>
      <c r="Z1078" s="14">
        <v>140970.86190783084</v>
      </c>
      <c r="AA1078" s="14">
        <v>140713.67475657517</v>
      </c>
      <c r="AB1078" s="14">
        <v>140373.29931507149</v>
      </c>
      <c r="AC1078" s="14">
        <v>140040.08921887059</v>
      </c>
    </row>
    <row r="1079" spans="1:29" s="14" customFormat="1">
      <c r="A1079" s="1" t="s">
        <v>521</v>
      </c>
      <c r="B1079" s="1"/>
      <c r="C1079" s="1"/>
      <c r="D1079" s="1"/>
      <c r="E1079" s="1"/>
      <c r="F1079" s="1">
        <v>2</v>
      </c>
      <c r="G1079" s="1" t="s">
        <v>838</v>
      </c>
      <c r="H1079" s="1" t="str">
        <f t="shared" si="17"/>
        <v>2연립다세대평균매매가격</v>
      </c>
      <c r="I1079" s="1" t="s">
        <v>1386</v>
      </c>
      <c r="J1079" s="13">
        <v>176233.45616970622</v>
      </c>
      <c r="K1079" s="13">
        <v>176178.61352297728</v>
      </c>
      <c r="L1079" s="13">
        <v>175917.09073680203</v>
      </c>
      <c r="M1079" s="13">
        <v>175679.75148098017</v>
      </c>
      <c r="N1079" s="13">
        <v>175385.16140016346</v>
      </c>
      <c r="O1079" s="13">
        <v>175144.99811697556</v>
      </c>
      <c r="P1079" s="13">
        <v>174647.93864003065</v>
      </c>
      <c r="Q1079" s="14">
        <v>174206.19490057981</v>
      </c>
      <c r="R1079" s="14">
        <v>173606.09846714037</v>
      </c>
      <c r="S1079" s="14">
        <v>173073.55714995673</v>
      </c>
      <c r="T1079" s="14">
        <v>172558.64424714781</v>
      </c>
      <c r="U1079" s="14">
        <v>171448.03243759144</v>
      </c>
      <c r="V1079" s="14">
        <v>170528.64530867487</v>
      </c>
      <c r="W1079" s="14">
        <v>169988.24341413355</v>
      </c>
      <c r="X1079" s="14">
        <v>169468.34268050839</v>
      </c>
      <c r="Y1079" s="14">
        <v>169030.06396530019</v>
      </c>
      <c r="Z1079" s="14">
        <v>168884.67307999163</v>
      </c>
      <c r="AA1079" s="14">
        <v>168475.99821847162</v>
      </c>
      <c r="AB1079" s="14">
        <v>167953.43654298002</v>
      </c>
      <c r="AC1079" s="14">
        <v>167489.68257106215</v>
      </c>
    </row>
    <row r="1080" spans="1:29" s="14" customFormat="1">
      <c r="A1080" s="1" t="s">
        <v>1382</v>
      </c>
      <c r="B1080" s="1"/>
      <c r="C1080" s="1"/>
      <c r="D1080" s="1"/>
      <c r="E1080" s="1"/>
      <c r="F1080" s="1">
        <v>3</v>
      </c>
      <c r="G1080" s="1" t="s">
        <v>838</v>
      </c>
      <c r="H1080" s="1" t="str">
        <f t="shared" si="17"/>
        <v>3연립다세대평균매매가격</v>
      </c>
      <c r="I1080" s="1" t="s">
        <v>1386</v>
      </c>
      <c r="J1080" s="13">
        <v>73696.065094945283</v>
      </c>
      <c r="K1080" s="13">
        <v>73780.616247037338</v>
      </c>
      <c r="L1080" s="13">
        <v>73877.411344671578</v>
      </c>
      <c r="M1080" s="13">
        <v>74014.038104191859</v>
      </c>
      <c r="N1080" s="13">
        <v>73977.154910849582</v>
      </c>
      <c r="O1080" s="13">
        <v>73968.238642206532</v>
      </c>
      <c r="P1080" s="13">
        <v>73939.063026790565</v>
      </c>
      <c r="Q1080" s="14">
        <v>73933.509175450483</v>
      </c>
      <c r="R1080" s="14">
        <v>73959.618126397327</v>
      </c>
      <c r="S1080" s="14">
        <v>74050.042350283897</v>
      </c>
      <c r="T1080" s="14">
        <v>74125.020853432172</v>
      </c>
      <c r="U1080" s="14">
        <v>74455.833354143178</v>
      </c>
      <c r="V1080" s="14">
        <v>74476.930459380805</v>
      </c>
      <c r="W1080" s="14">
        <v>74477.52324456397</v>
      </c>
      <c r="X1080" s="14">
        <v>74533.116345070113</v>
      </c>
      <c r="Y1080" s="14">
        <v>74673.833887012792</v>
      </c>
      <c r="Z1080" s="14">
        <v>74731.110036504353</v>
      </c>
      <c r="AA1080" s="14">
        <v>74833.404730188427</v>
      </c>
      <c r="AB1080" s="14">
        <v>74925.359036109643</v>
      </c>
      <c r="AC1080" s="14">
        <v>74901.930856913241</v>
      </c>
    </row>
    <row r="1081" spans="1:29" s="14" customFormat="1">
      <c r="A1081" s="1" t="s">
        <v>522</v>
      </c>
      <c r="B1081" s="1"/>
      <c r="C1081" s="1"/>
      <c r="D1081" s="1"/>
      <c r="E1081" s="1"/>
      <c r="F1081" s="1">
        <v>4</v>
      </c>
      <c r="G1081" s="1" t="s">
        <v>838</v>
      </c>
      <c r="H1081" s="1" t="str">
        <f t="shared" si="17"/>
        <v>4연립다세대평균매매가격</v>
      </c>
      <c r="I1081" s="1" t="s">
        <v>1386</v>
      </c>
      <c r="J1081" s="13">
        <v>84852.902301208029</v>
      </c>
      <c r="K1081" s="13">
        <v>84876.660911824976</v>
      </c>
      <c r="L1081" s="13">
        <v>84963.798395231206</v>
      </c>
      <c r="M1081" s="13">
        <v>85110.647588265609</v>
      </c>
      <c r="N1081" s="13">
        <v>84981.129812619547</v>
      </c>
      <c r="O1081" s="13">
        <v>84849.227572418444</v>
      </c>
      <c r="P1081" s="13">
        <v>84767.00330279331</v>
      </c>
      <c r="Q1081" s="14">
        <v>84728.680102414248</v>
      </c>
      <c r="R1081" s="14">
        <v>84735.847843560914</v>
      </c>
      <c r="S1081" s="14">
        <v>84846.121320052451</v>
      </c>
      <c r="T1081" s="14">
        <v>84947.843580115587</v>
      </c>
      <c r="U1081" s="14">
        <v>85393.041938569295</v>
      </c>
      <c r="V1081" s="14">
        <v>85429.626413250502</v>
      </c>
      <c r="W1081" s="14">
        <v>85441.021808554346</v>
      </c>
      <c r="X1081" s="14">
        <v>85470.052544068807</v>
      </c>
      <c r="Y1081" s="14">
        <v>85629.49761625161</v>
      </c>
      <c r="Z1081" s="14">
        <v>85665.498069194306</v>
      </c>
      <c r="AA1081" s="14">
        <v>85753.569864924109</v>
      </c>
      <c r="AB1081" s="14">
        <v>85877.760670131131</v>
      </c>
      <c r="AC1081" s="14">
        <v>85842.481129830965</v>
      </c>
    </row>
    <row r="1082" spans="1:29" s="14" customFormat="1">
      <c r="A1082" s="1" t="s">
        <v>853</v>
      </c>
      <c r="B1082" s="1"/>
      <c r="C1082" s="1"/>
      <c r="D1082" s="1"/>
      <c r="E1082" s="1"/>
      <c r="F1082" s="1">
        <v>5</v>
      </c>
      <c r="G1082" s="1" t="s">
        <v>838</v>
      </c>
      <c r="H1082" s="1" t="str">
        <f t="shared" si="17"/>
        <v>5연립다세대평균매매가격</v>
      </c>
      <c r="I1082" s="1" t="s">
        <v>1386</v>
      </c>
      <c r="J1082" s="13">
        <v>62520.263877821133</v>
      </c>
      <c r="K1082" s="13">
        <v>62665.710904474123</v>
      </c>
      <c r="L1082" s="13">
        <v>62772.180032019227</v>
      </c>
      <c r="M1082" s="13">
        <v>62898.566982281991</v>
      </c>
      <c r="N1082" s="13">
        <v>62954.47582834294</v>
      </c>
      <c r="O1082" s="13">
        <v>63068.754578612221</v>
      </c>
      <c r="P1082" s="13">
        <v>63092.717787696165</v>
      </c>
      <c r="Q1082" s="14">
        <v>63119.988985615462</v>
      </c>
      <c r="R1082" s="14">
        <v>63165.071341984018</v>
      </c>
      <c r="S1082" s="14">
        <v>63235.612574183942</v>
      </c>
      <c r="T1082" s="14">
        <v>63283.801862292712</v>
      </c>
      <c r="U1082" s="14">
        <v>63231.75120919053</v>
      </c>
      <c r="V1082" s="14">
        <v>63233.339255672981</v>
      </c>
      <c r="W1082" s="14">
        <v>63219.48246128967</v>
      </c>
      <c r="X1082" s="14">
        <v>63298.55852986472</v>
      </c>
      <c r="Y1082" s="14">
        <v>63416.304114076258</v>
      </c>
      <c r="Z1082" s="14">
        <v>63494.033060190392</v>
      </c>
      <c r="AA1082" s="14">
        <v>63612.297840024185</v>
      </c>
      <c r="AB1082" s="14">
        <v>63670.302703336529</v>
      </c>
      <c r="AC1082" s="14">
        <v>63659.436716481257</v>
      </c>
    </row>
    <row r="1083" spans="1:29" s="14" customFormat="1">
      <c r="A1083" s="1" t="s">
        <v>524</v>
      </c>
      <c r="B1083" s="1" t="s">
        <v>525</v>
      </c>
      <c r="C1083" s="1"/>
      <c r="D1083" s="1"/>
      <c r="E1083" s="1"/>
      <c r="F1083" s="1">
        <v>6</v>
      </c>
      <c r="G1083" s="1" t="s">
        <v>838</v>
      </c>
      <c r="H1083" s="1" t="str">
        <f t="shared" si="17"/>
        <v>6연립다세대평균매매가격</v>
      </c>
      <c r="I1083" s="1" t="s">
        <v>1386</v>
      </c>
      <c r="J1083" s="13">
        <v>234324.7554361113</v>
      </c>
      <c r="K1083" s="13">
        <v>234269.1921954657</v>
      </c>
      <c r="L1083" s="13">
        <v>233821.68393455722</v>
      </c>
      <c r="M1083" s="13">
        <v>233423.53296880747</v>
      </c>
      <c r="N1083" s="13">
        <v>232985.22817877462</v>
      </c>
      <c r="O1083" s="13">
        <v>232775.41466451457</v>
      </c>
      <c r="P1083" s="13">
        <v>232330.47399212985</v>
      </c>
      <c r="Q1083" s="14">
        <v>231817.75952964745</v>
      </c>
      <c r="R1083" s="14">
        <v>231071.04232259499</v>
      </c>
      <c r="S1083" s="14">
        <v>230754.25620482545</v>
      </c>
      <c r="T1083" s="14">
        <v>230313.58121495869</v>
      </c>
      <c r="U1083" s="14">
        <v>229183.37699012266</v>
      </c>
      <c r="V1083" s="14">
        <v>228062.84322006829</v>
      </c>
      <c r="W1083" s="14">
        <v>227477.95772133485</v>
      </c>
      <c r="X1083" s="14">
        <v>227032.89998868617</v>
      </c>
      <c r="Y1083" s="14">
        <v>226289.25243396146</v>
      </c>
      <c r="Z1083" s="14">
        <v>226075.04792050403</v>
      </c>
      <c r="AA1083" s="14">
        <v>225269.20884607159</v>
      </c>
      <c r="AB1083" s="14">
        <v>224574.66276268641</v>
      </c>
      <c r="AC1083" s="14">
        <v>223905.48861913601</v>
      </c>
    </row>
    <row r="1084" spans="1:29" s="14" customFormat="1">
      <c r="A1084" s="1" t="s">
        <v>524</v>
      </c>
      <c r="B1084" s="1" t="s">
        <v>525</v>
      </c>
      <c r="C1084" s="1" t="s">
        <v>526</v>
      </c>
      <c r="D1084" s="1"/>
      <c r="E1084" s="1"/>
      <c r="F1084" s="1">
        <v>7</v>
      </c>
      <c r="G1084" s="1" t="s">
        <v>838</v>
      </c>
      <c r="H1084" s="1" t="str">
        <f t="shared" si="17"/>
        <v>7연립다세대평균매매가격</v>
      </c>
      <c r="I1084" s="1" t="s">
        <v>1386</v>
      </c>
      <c r="J1084" s="13">
        <v>215295.24559708059</v>
      </c>
      <c r="K1084" s="13">
        <v>215307.9316271515</v>
      </c>
      <c r="L1084" s="13">
        <v>215022.42259217435</v>
      </c>
      <c r="M1084" s="13">
        <v>214529.45328404105</v>
      </c>
      <c r="N1084" s="13">
        <v>214252.44075829335</v>
      </c>
      <c r="O1084" s="13">
        <v>214426.56900519165</v>
      </c>
      <c r="P1084" s="13">
        <v>214041.36620057371</v>
      </c>
      <c r="Q1084" s="14">
        <v>213757.38418181098</v>
      </c>
      <c r="R1084" s="14">
        <v>213136.50725699155</v>
      </c>
      <c r="S1084" s="14">
        <v>212962.88551296276</v>
      </c>
      <c r="T1084" s="14">
        <v>212628.82682716887</v>
      </c>
      <c r="U1084" s="14">
        <v>211917.85539638155</v>
      </c>
      <c r="V1084" s="14">
        <v>211124.9330960013</v>
      </c>
      <c r="W1084" s="14">
        <v>210686.03726690527</v>
      </c>
      <c r="X1084" s="14">
        <v>210198.95227036235</v>
      </c>
      <c r="Y1084" s="14">
        <v>209051.6117816862</v>
      </c>
      <c r="Z1084" s="14">
        <v>208941.97773382251</v>
      </c>
      <c r="AA1084" s="14">
        <v>208369.07028423803</v>
      </c>
      <c r="AB1084" s="14">
        <v>207709.14972602302</v>
      </c>
      <c r="AC1084" s="14">
        <v>207102.99978922229</v>
      </c>
    </row>
    <row r="1085" spans="1:29" s="14" customFormat="1">
      <c r="A1085" s="1" t="s">
        <v>524</v>
      </c>
      <c r="B1085" s="1" t="s">
        <v>525</v>
      </c>
      <c r="C1085" s="1" t="s">
        <v>527</v>
      </c>
      <c r="D1085" s="1"/>
      <c r="E1085" s="1"/>
      <c r="F1085" s="1">
        <v>8</v>
      </c>
      <c r="G1085" s="1" t="s">
        <v>838</v>
      </c>
      <c r="H1085" s="1" t="str">
        <f t="shared" si="17"/>
        <v>8연립다세대평균매매가격</v>
      </c>
      <c r="I1085" s="1" t="s">
        <v>1386</v>
      </c>
      <c r="J1085" s="13">
        <v>292846.15384615387</v>
      </c>
      <c r="K1085" s="13">
        <v>292846.15384615387</v>
      </c>
      <c r="L1085" s="13">
        <v>292406.59340659343</v>
      </c>
      <c r="M1085" s="13">
        <v>292274.72527472529</v>
      </c>
      <c r="N1085" s="13">
        <v>292329.67032967031</v>
      </c>
      <c r="O1085" s="13">
        <v>292340.65934065933</v>
      </c>
      <c r="P1085" s="13">
        <v>292351.64835164836</v>
      </c>
      <c r="Q1085" s="14">
        <v>292087.91208791209</v>
      </c>
      <c r="R1085" s="14">
        <v>291934.06593406596</v>
      </c>
      <c r="S1085" s="14">
        <v>291538.46153846156</v>
      </c>
      <c r="T1085" s="14">
        <v>291208.7912087912</v>
      </c>
      <c r="U1085" s="14">
        <v>290857.14285714284</v>
      </c>
      <c r="V1085" s="14">
        <v>290758.24175824178</v>
      </c>
      <c r="W1085" s="14">
        <v>290703.29670329671</v>
      </c>
      <c r="X1085" s="14">
        <v>291395.6043956044</v>
      </c>
      <c r="Y1085" s="14">
        <v>291164.83516483515</v>
      </c>
      <c r="Z1085" s="14">
        <v>290967.03296703298</v>
      </c>
      <c r="AA1085" s="14">
        <v>289413.1868131868</v>
      </c>
      <c r="AB1085" s="14">
        <v>289105.49450549448</v>
      </c>
      <c r="AC1085" s="14">
        <v>288797.80219780217</v>
      </c>
    </row>
    <row r="1086" spans="1:29" s="14" customFormat="1">
      <c r="A1086" s="1" t="s">
        <v>524</v>
      </c>
      <c r="B1086" s="1" t="s">
        <v>525</v>
      </c>
      <c r="C1086" s="1" t="s">
        <v>528</v>
      </c>
      <c r="D1086" s="1"/>
      <c r="E1086" s="1"/>
      <c r="F1086" s="1">
        <v>9</v>
      </c>
      <c r="G1086" s="1" t="s">
        <v>838</v>
      </c>
      <c r="H1086" s="1" t="str">
        <f t="shared" si="17"/>
        <v>9연립다세대평균매매가격</v>
      </c>
      <c r="I1086" s="1" t="s">
        <v>1386</v>
      </c>
      <c r="J1086" s="13">
        <v>206578.23129251701</v>
      </c>
      <c r="K1086" s="13">
        <v>206632.6530612245</v>
      </c>
      <c r="L1086" s="13">
        <v>206429.93197278911</v>
      </c>
      <c r="M1086" s="13">
        <v>205491.15646258503</v>
      </c>
      <c r="N1086" s="13">
        <v>205055.78231292518</v>
      </c>
      <c r="O1086" s="13">
        <v>205315.6462585034</v>
      </c>
      <c r="P1086" s="13">
        <v>204699.31972789115</v>
      </c>
      <c r="Q1086" s="14">
        <v>204198.63945578231</v>
      </c>
      <c r="R1086" s="14">
        <v>203696.59863945577</v>
      </c>
      <c r="S1086" s="14">
        <v>203751.02040816325</v>
      </c>
      <c r="T1086" s="14">
        <v>203652.38095238095</v>
      </c>
      <c r="U1086" s="14">
        <v>203240.13605442178</v>
      </c>
      <c r="V1086" s="14">
        <v>201825.17006802722</v>
      </c>
      <c r="W1086" s="14">
        <v>201019.72789115645</v>
      </c>
      <c r="X1086" s="14">
        <v>199914.96598639456</v>
      </c>
      <c r="Y1086" s="14">
        <v>198710.27397260274</v>
      </c>
      <c r="Z1086" s="14">
        <v>198564.38356164383</v>
      </c>
      <c r="AA1086" s="14">
        <v>197950.68493150684</v>
      </c>
      <c r="AB1086" s="14">
        <v>196799.31506849316</v>
      </c>
      <c r="AC1086" s="14">
        <v>196100.68493150684</v>
      </c>
    </row>
    <row r="1087" spans="1:29" s="14" customFormat="1">
      <c r="A1087" s="1" t="s">
        <v>524</v>
      </c>
      <c r="B1087" s="1" t="s">
        <v>525</v>
      </c>
      <c r="C1087" s="1" t="s">
        <v>529</v>
      </c>
      <c r="D1087" s="1"/>
      <c r="E1087" s="1"/>
      <c r="F1087" s="1">
        <v>10</v>
      </c>
      <c r="G1087" s="1" t="s">
        <v>838</v>
      </c>
      <c r="H1087" s="1" t="str">
        <f t="shared" si="17"/>
        <v>10연립다세대평균매매가격</v>
      </c>
      <c r="I1087" s="1" t="s">
        <v>1386</v>
      </c>
      <c r="J1087" s="13">
        <v>200165.25593725365</v>
      </c>
      <c r="K1087" s="13">
        <v>200124.36971975293</v>
      </c>
      <c r="L1087" s="13">
        <v>199777.882600315</v>
      </c>
      <c r="M1087" s="13">
        <v>199777.882600315</v>
      </c>
      <c r="N1087" s="13">
        <v>199604.41321255988</v>
      </c>
      <c r="O1087" s="13">
        <v>199716.65811051909</v>
      </c>
      <c r="P1087" s="13">
        <v>199513.59688602926</v>
      </c>
      <c r="Q1087" s="14">
        <v>199523.80096766193</v>
      </c>
      <c r="R1087" s="14">
        <v>198573.58501032283</v>
      </c>
      <c r="S1087" s="14">
        <v>198160.88992974238</v>
      </c>
      <c r="T1087" s="14">
        <v>197497.95918367346</v>
      </c>
      <c r="U1087" s="14">
        <v>196987.75510204083</v>
      </c>
      <c r="V1087" s="14">
        <v>196804.08163265305</v>
      </c>
      <c r="W1087" s="14">
        <v>196732.6530612245</v>
      </c>
      <c r="X1087" s="14">
        <v>196684.69387755101</v>
      </c>
      <c r="Y1087" s="14">
        <v>195305.10204081633</v>
      </c>
      <c r="Z1087" s="14">
        <v>195274.48979591837</v>
      </c>
      <c r="AA1087" s="14">
        <v>195088.77551020408</v>
      </c>
      <c r="AB1087" s="14">
        <v>194976.53061224491</v>
      </c>
      <c r="AC1087" s="14">
        <v>194394.89795918367</v>
      </c>
    </row>
    <row r="1088" spans="1:29" s="14" customFormat="1">
      <c r="A1088" s="1" t="s">
        <v>524</v>
      </c>
      <c r="B1088" s="1" t="s">
        <v>525</v>
      </c>
      <c r="C1088" s="1" t="s">
        <v>530</v>
      </c>
      <c r="D1088" s="1"/>
      <c r="E1088" s="1"/>
      <c r="F1088" s="1">
        <v>11</v>
      </c>
      <c r="G1088" s="1" t="s">
        <v>838</v>
      </c>
      <c r="H1088" s="1" t="str">
        <f t="shared" si="17"/>
        <v>11연립다세대평균매매가격</v>
      </c>
      <c r="I1088" s="1" t="s">
        <v>1386</v>
      </c>
      <c r="J1088" s="13">
        <v>253677.50080666266</v>
      </c>
      <c r="K1088" s="13">
        <v>253552.52901219338</v>
      </c>
      <c r="L1088" s="13">
        <v>252940.26980414029</v>
      </c>
      <c r="M1088" s="13">
        <v>252638.54776651997</v>
      </c>
      <c r="N1088" s="13">
        <v>252036.21099944969</v>
      </c>
      <c r="O1088" s="13">
        <v>251435.93408367952</v>
      </c>
      <c r="P1088" s="13">
        <v>250930.24083523525</v>
      </c>
      <c r="Q1088" s="14">
        <v>250184.90867640998</v>
      </c>
      <c r="R1088" s="14">
        <v>249310.21366225614</v>
      </c>
      <c r="S1088" s="14">
        <v>248847.83137860647</v>
      </c>
      <c r="T1088" s="14">
        <v>248298.72909857164</v>
      </c>
      <c r="U1088" s="14">
        <v>246808.84211058691</v>
      </c>
      <c r="V1088" s="14">
        <v>245353.86698001786</v>
      </c>
      <c r="W1088" s="14">
        <v>244619.94828722937</v>
      </c>
      <c r="X1088" s="14">
        <v>244217.79398323502</v>
      </c>
      <c r="Y1088" s="14">
        <v>243886.25536411977</v>
      </c>
      <c r="Z1088" s="14">
        <v>243565.30034886338</v>
      </c>
      <c r="AA1088" s="14">
        <v>242521.67359990746</v>
      </c>
      <c r="AB1088" s="14">
        <v>241791.78013458237</v>
      </c>
      <c r="AC1088" s="14">
        <v>241058.26788506869</v>
      </c>
    </row>
    <row r="1089" spans="1:29" s="14" customFormat="1">
      <c r="A1089" s="1" t="s">
        <v>524</v>
      </c>
      <c r="B1089" s="1" t="s">
        <v>525</v>
      </c>
      <c r="C1089" s="1" t="s">
        <v>531</v>
      </c>
      <c r="D1089" s="1"/>
      <c r="E1089" s="1"/>
      <c r="F1089" s="1">
        <v>12</v>
      </c>
      <c r="G1089" s="1" t="s">
        <v>838</v>
      </c>
      <c r="H1089" s="1" t="str">
        <f t="shared" si="17"/>
        <v>12연립다세대평균매매가격</v>
      </c>
      <c r="I1089" s="1" t="s">
        <v>1386</v>
      </c>
      <c r="J1089" s="13">
        <v>221881.92818110852</v>
      </c>
      <c r="K1089" s="13">
        <v>221706.33294301329</v>
      </c>
      <c r="L1089" s="13">
        <v>221400.38056206092</v>
      </c>
      <c r="M1089" s="13">
        <v>221160.275175644</v>
      </c>
      <c r="N1089" s="13">
        <v>220808.48946135829</v>
      </c>
      <c r="O1089" s="13">
        <v>220350.75136612018</v>
      </c>
      <c r="P1089" s="13">
        <v>220123.37041373923</v>
      </c>
      <c r="Q1089" s="14">
        <v>219847.17993754876</v>
      </c>
      <c r="R1089" s="14">
        <v>219680.5132708821</v>
      </c>
      <c r="S1089" s="14">
        <v>219124.40476190476</v>
      </c>
      <c r="T1089" s="14">
        <v>218514.88095238095</v>
      </c>
      <c r="U1089" s="14">
        <v>217413.69047619047</v>
      </c>
      <c r="V1089" s="14">
        <v>215907.14285714287</v>
      </c>
      <c r="W1089" s="14">
        <v>215085.71428571429</v>
      </c>
      <c r="X1089" s="14">
        <v>214700.59523809524</v>
      </c>
      <c r="Y1089" s="14">
        <v>213994.04761904763</v>
      </c>
      <c r="Z1089" s="14">
        <v>213696.42857142858</v>
      </c>
      <c r="AA1089" s="14">
        <v>213142.85714285713</v>
      </c>
      <c r="AB1089" s="14">
        <v>212523.80952380953</v>
      </c>
      <c r="AC1089" s="14">
        <v>211898.80952380953</v>
      </c>
    </row>
    <row r="1090" spans="1:29" s="14" customFormat="1">
      <c r="A1090" s="1" t="s">
        <v>524</v>
      </c>
      <c r="B1090" s="1" t="s">
        <v>525</v>
      </c>
      <c r="C1090" s="1" t="s">
        <v>532</v>
      </c>
      <c r="D1090" s="1"/>
      <c r="E1090" s="1"/>
      <c r="F1090" s="1">
        <v>13</v>
      </c>
      <c r="G1090" s="1" t="s">
        <v>838</v>
      </c>
      <c r="H1090" s="1" t="str">
        <f t="shared" si="17"/>
        <v>13연립다세대평균매매가격</v>
      </c>
      <c r="I1090" s="1" t="s">
        <v>1386</v>
      </c>
      <c r="J1090" s="13">
        <v>303008.92857142858</v>
      </c>
      <c r="K1090" s="13">
        <v>302962.5</v>
      </c>
      <c r="L1090" s="13">
        <v>301875</v>
      </c>
      <c r="M1090" s="13">
        <v>301477.67857142858</v>
      </c>
      <c r="N1090" s="13">
        <v>300486.60714285716</v>
      </c>
      <c r="O1090" s="13">
        <v>299665.17857142858</v>
      </c>
      <c r="P1090" s="13">
        <v>298727.67857142858</v>
      </c>
      <c r="Q1090" s="14">
        <v>297254.46428571426</v>
      </c>
      <c r="R1090" s="14">
        <v>295281.25</v>
      </c>
      <c r="S1090" s="14">
        <v>294964.28571428574</v>
      </c>
      <c r="T1090" s="14">
        <v>294508.92857142858</v>
      </c>
      <c r="U1090" s="14">
        <v>292392.85714285716</v>
      </c>
      <c r="V1090" s="14">
        <v>291017.85714285716</v>
      </c>
      <c r="W1090" s="14">
        <v>290419.64285714284</v>
      </c>
      <c r="X1090" s="14">
        <v>289991.07142857142</v>
      </c>
      <c r="Y1090" s="14">
        <v>290241.07142857142</v>
      </c>
      <c r="Z1090" s="14">
        <v>289883.92857142858</v>
      </c>
      <c r="AA1090" s="14">
        <v>288080.35714285716</v>
      </c>
      <c r="AB1090" s="14">
        <v>287178.57142857142</v>
      </c>
      <c r="AC1090" s="14">
        <v>286276.78571428574</v>
      </c>
    </row>
    <row r="1091" spans="1:29" s="14" customFormat="1">
      <c r="A1091" s="1" t="s">
        <v>524</v>
      </c>
      <c r="B1091" s="1" t="s">
        <v>533</v>
      </c>
      <c r="C1091" s="1"/>
      <c r="D1091" s="1"/>
      <c r="E1091" s="1"/>
      <c r="F1091" s="1">
        <v>14</v>
      </c>
      <c r="G1091" s="1" t="s">
        <v>838</v>
      </c>
      <c r="H1091" s="1" t="str">
        <f t="shared" si="17"/>
        <v>14연립다세대평균매매가격</v>
      </c>
      <c r="I1091" s="1" t="s">
        <v>1386</v>
      </c>
      <c r="J1091" s="13">
        <v>144242.62725206866</v>
      </c>
      <c r="K1091" s="13">
        <v>144165.68189654057</v>
      </c>
      <c r="L1091" s="13">
        <v>144109.75606693121</v>
      </c>
      <c r="M1091" s="13">
        <v>143929.51698788797</v>
      </c>
      <c r="N1091" s="13">
        <v>143784.38710806961</v>
      </c>
      <c r="O1091" s="13">
        <v>143548.14433568885</v>
      </c>
      <c r="P1091" s="13">
        <v>142931.12670887931</v>
      </c>
      <c r="Q1091" s="14">
        <v>142533.71450343681</v>
      </c>
      <c r="R1091" s="14">
        <v>142156.41202974203</v>
      </c>
      <c r="S1091" s="14">
        <v>141313.25116867566</v>
      </c>
      <c r="T1091" s="14">
        <v>140643.08728937578</v>
      </c>
      <c r="U1091" s="14">
        <v>138779.70308441779</v>
      </c>
      <c r="V1091" s="14">
        <v>137918.43091667083</v>
      </c>
      <c r="W1091" s="14">
        <v>137328.96984674298</v>
      </c>
      <c r="X1091" s="14">
        <v>136724.70012608866</v>
      </c>
      <c r="Y1091" s="14">
        <v>136439.42576411847</v>
      </c>
      <c r="Z1091" s="14">
        <v>136345.10565796919</v>
      </c>
      <c r="AA1091" s="14">
        <v>136251.20050508468</v>
      </c>
      <c r="AB1091" s="14">
        <v>135824.29575776358</v>
      </c>
      <c r="AC1091" s="14">
        <v>135519.09080371514</v>
      </c>
    </row>
    <row r="1092" spans="1:29" s="14" customFormat="1">
      <c r="A1092" s="1" t="s">
        <v>524</v>
      </c>
      <c r="B1092" s="1" t="s">
        <v>533</v>
      </c>
      <c r="C1092" s="1" t="s">
        <v>534</v>
      </c>
      <c r="D1092" s="1"/>
      <c r="E1092" s="1"/>
      <c r="F1092" s="1">
        <v>15</v>
      </c>
      <c r="G1092" s="1" t="s">
        <v>838</v>
      </c>
      <c r="H1092" s="1" t="str">
        <f t="shared" si="17"/>
        <v>15연립다세대평균매매가격</v>
      </c>
      <c r="I1092" s="1" t="s">
        <v>1386</v>
      </c>
      <c r="J1092" s="13">
        <v>254299.35064935064</v>
      </c>
      <c r="K1092" s="13">
        <v>253955.1948051948</v>
      </c>
      <c r="L1092" s="13">
        <v>254039.6103896104</v>
      </c>
      <c r="M1092" s="13">
        <v>253261.68831168831</v>
      </c>
      <c r="N1092" s="13">
        <v>252974.67532467534</v>
      </c>
      <c r="O1092" s="13">
        <v>252398.05194805196</v>
      </c>
      <c r="P1092" s="13">
        <v>250875.32467532466</v>
      </c>
      <c r="Q1092" s="14">
        <v>249557.14285714287</v>
      </c>
      <c r="R1092" s="14">
        <v>248198.70129870129</v>
      </c>
      <c r="S1092" s="14">
        <v>244319.48051948051</v>
      </c>
      <c r="T1092" s="14">
        <v>241053.24675324676</v>
      </c>
      <c r="U1092" s="14">
        <v>237633.76623376625</v>
      </c>
      <c r="V1092" s="14">
        <v>234570.77922077922</v>
      </c>
      <c r="W1092" s="14">
        <v>232804.54545454544</v>
      </c>
      <c r="X1092" s="14">
        <v>231536.36363636365</v>
      </c>
      <c r="Y1092" s="14">
        <v>230666.88311688311</v>
      </c>
      <c r="Z1092" s="14">
        <v>230699.35064935064</v>
      </c>
      <c r="AA1092" s="14">
        <v>230410.3896103896</v>
      </c>
      <c r="AB1092" s="14">
        <v>229585.71428571429</v>
      </c>
      <c r="AC1092" s="14">
        <v>228786.36363636365</v>
      </c>
    </row>
    <row r="1093" spans="1:29" s="14" customFormat="1">
      <c r="A1093" s="1" t="s">
        <v>524</v>
      </c>
      <c r="B1093" s="1" t="s">
        <v>533</v>
      </c>
      <c r="C1093" s="1" t="s">
        <v>535</v>
      </c>
      <c r="D1093" s="1"/>
      <c r="E1093" s="1"/>
      <c r="F1093" s="1">
        <v>16</v>
      </c>
      <c r="G1093" s="1" t="s">
        <v>838</v>
      </c>
      <c r="H1093" s="1" t="str">
        <f t="shared" si="17"/>
        <v>16연립다세대평균매매가격</v>
      </c>
      <c r="I1093" s="1" t="s">
        <v>1386</v>
      </c>
      <c r="J1093" s="13">
        <v>154569.33052327789</v>
      </c>
      <c r="K1093" s="13">
        <v>154597.92880469572</v>
      </c>
      <c r="L1093" s="13">
        <v>154370.64468530632</v>
      </c>
      <c r="M1093" s="13">
        <v>154201.2211264091</v>
      </c>
      <c r="N1093" s="13">
        <v>154041.50039601169</v>
      </c>
      <c r="O1093" s="13">
        <v>153637.74099751544</v>
      </c>
      <c r="P1093" s="13">
        <v>153266.71521878286</v>
      </c>
      <c r="Q1093" s="14">
        <v>152880.78448285215</v>
      </c>
      <c r="R1093" s="14">
        <v>151735.78589330468</v>
      </c>
      <c r="S1093" s="14">
        <v>151187.82670963122</v>
      </c>
      <c r="T1093" s="14">
        <v>150854.13533834586</v>
      </c>
      <c r="U1093" s="14">
        <v>150327.06766917295</v>
      </c>
      <c r="V1093" s="14">
        <v>149951.87969924812</v>
      </c>
      <c r="W1093" s="14">
        <v>149578.1954887218</v>
      </c>
      <c r="X1093" s="14">
        <v>149026.31578947368</v>
      </c>
      <c r="Y1093" s="14">
        <v>149020.67669172931</v>
      </c>
      <c r="Z1093" s="14">
        <v>148750.75187969924</v>
      </c>
      <c r="AA1093" s="14">
        <v>148529.69924812031</v>
      </c>
      <c r="AB1093" s="14">
        <v>148159.02255639099</v>
      </c>
      <c r="AC1093" s="14">
        <v>147606.3909774436</v>
      </c>
    </row>
    <row r="1094" spans="1:29" s="14" customFormat="1">
      <c r="A1094" s="1" t="s">
        <v>524</v>
      </c>
      <c r="B1094" s="1" t="s">
        <v>533</v>
      </c>
      <c r="C1094" s="1" t="s">
        <v>536</v>
      </c>
      <c r="D1094" s="1"/>
      <c r="E1094" s="1"/>
      <c r="F1094" s="1">
        <v>17</v>
      </c>
      <c r="G1094" s="1" t="s">
        <v>838</v>
      </c>
      <c r="H1094" s="1" t="str">
        <f t="shared" si="17"/>
        <v>17연립다세대평균매매가격</v>
      </c>
      <c r="I1094" s="1" t="s">
        <v>1386</v>
      </c>
      <c r="J1094" s="13">
        <v>106039.15573508239</v>
      </c>
      <c r="K1094" s="13">
        <v>106030.13317869141</v>
      </c>
      <c r="L1094" s="13">
        <v>106060.20836666133</v>
      </c>
      <c r="M1094" s="13">
        <v>106150.33994560871</v>
      </c>
      <c r="N1094" s="13">
        <v>106152.59558470645</v>
      </c>
      <c r="O1094" s="13">
        <v>106140.56550951848</v>
      </c>
      <c r="P1094" s="13">
        <v>105954.09934410495</v>
      </c>
      <c r="Q1094" s="14">
        <v>105978.06550951848</v>
      </c>
      <c r="R1094" s="14">
        <v>106203.74140137578</v>
      </c>
      <c r="S1094" s="14">
        <v>106150.35794272917</v>
      </c>
      <c r="T1094" s="14">
        <v>106136.84210526316</v>
      </c>
      <c r="U1094" s="14">
        <v>106033.08270676692</v>
      </c>
      <c r="V1094" s="14">
        <v>105845.86466165414</v>
      </c>
      <c r="W1094" s="14">
        <v>105591.72932330827</v>
      </c>
      <c r="X1094" s="14">
        <v>105236.09022556391</v>
      </c>
      <c r="Y1094" s="14">
        <v>105119.54887218046</v>
      </c>
      <c r="Z1094" s="14">
        <v>105056.3909774436</v>
      </c>
      <c r="AA1094" s="14">
        <v>105130.82706766918</v>
      </c>
      <c r="AB1094" s="14">
        <v>104897.74436090226</v>
      </c>
      <c r="AC1094" s="14">
        <v>104826.31578947368</v>
      </c>
    </row>
    <row r="1095" spans="1:29" s="14" customFormat="1">
      <c r="A1095" s="1" t="s">
        <v>524</v>
      </c>
      <c r="B1095" s="1" t="s">
        <v>533</v>
      </c>
      <c r="C1095" s="1" t="s">
        <v>537</v>
      </c>
      <c r="D1095" s="1"/>
      <c r="E1095" s="1"/>
      <c r="F1095" s="1">
        <v>18</v>
      </c>
      <c r="G1095" s="1" t="s">
        <v>838</v>
      </c>
      <c r="H1095" s="1" t="str">
        <f t="shared" si="17"/>
        <v>18연립다세대평균매매가격</v>
      </c>
      <c r="I1095" s="1" t="s">
        <v>1386</v>
      </c>
      <c r="J1095" s="13">
        <v>140531.25</v>
      </c>
      <c r="K1095" s="13">
        <v>140535.71428571429</v>
      </c>
      <c r="L1095" s="13">
        <v>140258.03571428571</v>
      </c>
      <c r="M1095" s="13">
        <v>139872.32142857142</v>
      </c>
      <c r="N1095" s="13">
        <v>139428.57142857142</v>
      </c>
      <c r="O1095" s="13">
        <v>138834.82142857142</v>
      </c>
      <c r="P1095" s="13">
        <v>138188.39285714287</v>
      </c>
      <c r="Q1095" s="14">
        <v>137649.10714285713</v>
      </c>
      <c r="R1095" s="14">
        <v>137444.64285714287</v>
      </c>
      <c r="S1095" s="14">
        <v>137580.35714285713</v>
      </c>
      <c r="T1095" s="14">
        <v>137543.75</v>
      </c>
      <c r="U1095" s="14">
        <v>136878.57142857142</v>
      </c>
      <c r="V1095" s="14">
        <v>136104.46428571429</v>
      </c>
      <c r="W1095" s="14">
        <v>135437.5</v>
      </c>
      <c r="X1095" s="14">
        <v>134857.14285714287</v>
      </c>
      <c r="Y1095" s="14">
        <v>134375.89285714287</v>
      </c>
      <c r="Z1095" s="14">
        <v>133929.46428571429</v>
      </c>
      <c r="AA1095" s="14">
        <v>133586.60714285713</v>
      </c>
      <c r="AB1095" s="14">
        <v>132921.42857142858</v>
      </c>
      <c r="AC1095" s="14">
        <v>132625.89285714287</v>
      </c>
    </row>
    <row r="1096" spans="1:29" s="14" customFormat="1">
      <c r="A1096" s="1" t="s">
        <v>524</v>
      </c>
      <c r="B1096" s="1" t="s">
        <v>533</v>
      </c>
      <c r="C1096" s="1" t="s">
        <v>538</v>
      </c>
      <c r="D1096" s="1"/>
      <c r="E1096" s="1"/>
      <c r="F1096" s="1">
        <v>19</v>
      </c>
      <c r="G1096" s="1" t="s">
        <v>838</v>
      </c>
      <c r="H1096" s="1" t="str">
        <f t="shared" si="17"/>
        <v>19연립다세대평균매매가격</v>
      </c>
      <c r="I1096" s="1" t="s">
        <v>1386</v>
      </c>
      <c r="J1096" s="13">
        <v>82357.142857142855</v>
      </c>
      <c r="K1096" s="13">
        <v>82589.28571428571</v>
      </c>
      <c r="L1096" s="13">
        <v>82848.21428571429</v>
      </c>
      <c r="M1096" s="13">
        <v>82700</v>
      </c>
      <c r="N1096" s="13">
        <v>82558.928571428565</v>
      </c>
      <c r="O1096" s="13">
        <v>82558.928571428565</v>
      </c>
      <c r="P1096" s="13">
        <v>82010.71428571429</v>
      </c>
      <c r="Q1096" s="14">
        <v>82003.571428571435</v>
      </c>
      <c r="R1096" s="14">
        <v>81962.5</v>
      </c>
      <c r="S1096" s="14">
        <v>81944.642857142855</v>
      </c>
      <c r="T1096" s="14">
        <v>81633.928571428565</v>
      </c>
      <c r="U1096" s="14">
        <v>81401.78571428571</v>
      </c>
      <c r="V1096" s="14">
        <v>81360.71428571429</v>
      </c>
      <c r="W1096" s="14">
        <v>81386.607142857145</v>
      </c>
      <c r="X1096" s="14">
        <v>81335.71428571429</v>
      </c>
      <c r="Y1096" s="14">
        <v>81301.78571428571</v>
      </c>
      <c r="Z1096" s="14">
        <v>81033.928571428565</v>
      </c>
      <c r="AA1096" s="14">
        <v>81046.428571428565</v>
      </c>
      <c r="AB1096" s="14">
        <v>80885.71428571429</v>
      </c>
      <c r="AC1096" s="14">
        <v>80826.78571428571</v>
      </c>
    </row>
    <row r="1097" spans="1:29" s="14" customFormat="1">
      <c r="A1097" s="1" t="s">
        <v>524</v>
      </c>
      <c r="B1097" s="1" t="s">
        <v>533</v>
      </c>
      <c r="C1097" s="1" t="s">
        <v>539</v>
      </c>
      <c r="D1097" s="1"/>
      <c r="E1097" s="1"/>
      <c r="F1097" s="1">
        <v>20</v>
      </c>
      <c r="G1097" s="1" t="s">
        <v>838</v>
      </c>
      <c r="H1097" s="1" t="str">
        <f t="shared" si="17"/>
        <v>20연립다세대평균매매가격</v>
      </c>
      <c r="I1097" s="1" t="s">
        <v>1386</v>
      </c>
      <c r="J1097" s="13">
        <v>153575.82417582418</v>
      </c>
      <c r="K1097" s="13">
        <v>153301.09890109891</v>
      </c>
      <c r="L1097" s="13">
        <v>152775.82417582418</v>
      </c>
      <c r="M1097" s="13">
        <v>152600</v>
      </c>
      <c r="N1097" s="13">
        <v>152282.41758241758</v>
      </c>
      <c r="O1097" s="13">
        <v>152096.70329670329</v>
      </c>
      <c r="P1097" s="13">
        <v>151107.69230769231</v>
      </c>
      <c r="Q1097" s="14">
        <v>150069.23076923078</v>
      </c>
      <c r="R1097" s="14">
        <v>149479.12087912089</v>
      </c>
      <c r="S1097" s="14">
        <v>148700</v>
      </c>
      <c r="T1097" s="14">
        <v>148529.67032967033</v>
      </c>
      <c r="U1097" s="14">
        <v>147473.62637362638</v>
      </c>
      <c r="V1097" s="14">
        <v>146447.25274725276</v>
      </c>
      <c r="W1097" s="14">
        <v>145925.27472527474</v>
      </c>
      <c r="X1097" s="14">
        <v>144869.23076923078</v>
      </c>
      <c r="Y1097" s="14">
        <v>144646.15384615384</v>
      </c>
      <c r="Z1097" s="14">
        <v>144858.24175824175</v>
      </c>
      <c r="AA1097" s="14">
        <v>144818.68131868131</v>
      </c>
      <c r="AB1097" s="14">
        <v>144356.04395604396</v>
      </c>
      <c r="AC1097" s="14">
        <v>144310.989010989</v>
      </c>
    </row>
    <row r="1098" spans="1:29" s="14" customFormat="1">
      <c r="A1098" s="1" t="s">
        <v>524</v>
      </c>
      <c r="B1098" s="1" t="s">
        <v>533</v>
      </c>
      <c r="C1098" s="1" t="s">
        <v>540</v>
      </c>
      <c r="D1098" s="1"/>
      <c r="E1098" s="1"/>
      <c r="F1098" s="1">
        <v>21</v>
      </c>
      <c r="G1098" s="1" t="s">
        <v>838</v>
      </c>
      <c r="H1098" s="1" t="str">
        <f t="shared" si="17"/>
        <v>21연립다세대평균매매가격</v>
      </c>
      <c r="I1098" s="1" t="s">
        <v>1386</v>
      </c>
      <c r="J1098" s="13">
        <v>82415.58441558441</v>
      </c>
      <c r="K1098" s="13">
        <v>82402.597402597399</v>
      </c>
      <c r="L1098" s="13">
        <v>82555.844155844155</v>
      </c>
      <c r="M1098" s="13">
        <v>82644.155844155845</v>
      </c>
      <c r="N1098" s="13">
        <v>82706.493506493513</v>
      </c>
      <c r="O1098" s="13">
        <v>82771.428571428565</v>
      </c>
      <c r="P1098" s="13">
        <v>81981.818181818177</v>
      </c>
      <c r="Q1098" s="14">
        <v>82301.2987012987</v>
      </c>
      <c r="R1098" s="14">
        <v>82245.454545454544</v>
      </c>
      <c r="S1098" s="14">
        <v>82179.220779220777</v>
      </c>
      <c r="T1098" s="14">
        <v>82084.41558441559</v>
      </c>
      <c r="U1098" s="14">
        <v>81564.935064935067</v>
      </c>
      <c r="V1098" s="14">
        <v>80961.038961038954</v>
      </c>
      <c r="W1098" s="14">
        <v>80688.311688311689</v>
      </c>
      <c r="X1098" s="14">
        <v>80415.58441558441</v>
      </c>
      <c r="Y1098" s="14">
        <v>80196.103896103901</v>
      </c>
      <c r="Z1098" s="14">
        <v>80249.350649350643</v>
      </c>
      <c r="AA1098" s="14">
        <v>80197.402597402601</v>
      </c>
      <c r="AB1098" s="14">
        <v>79831.168831168834</v>
      </c>
      <c r="AC1098" s="14">
        <v>79418.181818181823</v>
      </c>
    </row>
    <row r="1099" spans="1:29" s="14" customFormat="1">
      <c r="A1099" s="1" t="s">
        <v>524</v>
      </c>
      <c r="B1099" s="1" t="s">
        <v>541</v>
      </c>
      <c r="C1099" s="1"/>
      <c r="D1099" s="1"/>
      <c r="E1099" s="1"/>
      <c r="F1099" s="1">
        <v>22</v>
      </c>
      <c r="G1099" s="1" t="s">
        <v>838</v>
      </c>
      <c r="H1099" s="1" t="str">
        <f t="shared" si="17"/>
        <v>22연립다세대평균매매가격</v>
      </c>
      <c r="I1099" s="1" t="s">
        <v>1386</v>
      </c>
      <c r="J1099" s="13">
        <v>91326.708074534166</v>
      </c>
      <c r="K1099" s="13">
        <v>91322.981366459629</v>
      </c>
      <c r="L1099" s="13">
        <v>91103.726708074537</v>
      </c>
      <c r="M1099" s="13">
        <v>91171.428571428565</v>
      </c>
      <c r="N1099" s="13">
        <v>90930.434782608689</v>
      </c>
      <c r="O1099" s="13">
        <v>90600</v>
      </c>
      <c r="P1099" s="13">
        <v>90229.81366459628</v>
      </c>
      <c r="Q1099" s="14">
        <v>89880.124223602485</v>
      </c>
      <c r="R1099" s="14">
        <v>89178.260869565216</v>
      </c>
      <c r="S1099" s="14">
        <v>88757.142857142855</v>
      </c>
      <c r="T1099" s="14">
        <v>88388.198757763981</v>
      </c>
      <c r="U1099" s="14">
        <v>87755.900621118009</v>
      </c>
      <c r="V1099" s="14">
        <v>87252.173913043473</v>
      </c>
      <c r="W1099" s="14">
        <v>86941.614906832299</v>
      </c>
      <c r="X1099" s="14">
        <v>86406.832298136651</v>
      </c>
      <c r="Y1099" s="14">
        <v>86455.279503105587</v>
      </c>
      <c r="Z1099" s="14">
        <v>86382.608695652176</v>
      </c>
      <c r="AA1099" s="14">
        <v>86349.068322981373</v>
      </c>
      <c r="AB1099" s="14">
        <v>86079.503105590062</v>
      </c>
      <c r="AC1099" s="14">
        <v>85819.254658385093</v>
      </c>
    </row>
    <row r="1100" spans="1:29" s="14" customFormat="1">
      <c r="A1100" s="1" t="s">
        <v>524</v>
      </c>
      <c r="B1100" s="1" t="s">
        <v>542</v>
      </c>
      <c r="C1100" s="1"/>
      <c r="D1100" s="1"/>
      <c r="E1100" s="1"/>
      <c r="F1100" s="1">
        <v>23</v>
      </c>
      <c r="G1100" s="1" t="s">
        <v>838</v>
      </c>
      <c r="H1100" s="1" t="str">
        <f t="shared" si="17"/>
        <v>23연립다세대평균매매가격</v>
      </c>
      <c r="I1100" s="1" t="s">
        <v>1386</v>
      </c>
      <c r="J1100" s="13">
        <v>95387.46476388986</v>
      </c>
      <c r="K1100" s="13">
        <v>95387.033551557877</v>
      </c>
      <c r="L1100" s="13">
        <v>95396.39468936513</v>
      </c>
      <c r="M1100" s="13">
        <v>95516.941514250939</v>
      </c>
      <c r="N1100" s="13">
        <v>95203.939385957332</v>
      </c>
      <c r="O1100" s="13">
        <v>95026.605810878493</v>
      </c>
      <c r="P1100" s="13">
        <v>94904.563900477529</v>
      </c>
      <c r="Q1100" s="14">
        <v>94786.555415951341</v>
      </c>
      <c r="R1100" s="14">
        <v>94839.535540118843</v>
      </c>
      <c r="S1100" s="14">
        <v>94863.150399251565</v>
      </c>
      <c r="T1100" s="14">
        <v>94907.407014235869</v>
      </c>
      <c r="U1100" s="14">
        <v>94707.711691113713</v>
      </c>
      <c r="V1100" s="14">
        <v>94673.286921828709</v>
      </c>
      <c r="W1100" s="14">
        <v>94658.720251875144</v>
      </c>
      <c r="X1100" s="14">
        <v>94669.770585283593</v>
      </c>
      <c r="Y1100" s="14">
        <v>94765.0115815553</v>
      </c>
      <c r="Z1100" s="14">
        <v>94806.639931859405</v>
      </c>
      <c r="AA1100" s="14">
        <v>94785.422863956017</v>
      </c>
      <c r="AB1100" s="14">
        <v>94855.452025705075</v>
      </c>
      <c r="AC1100" s="14">
        <v>94787.52257056575</v>
      </c>
    </row>
    <row r="1101" spans="1:29" s="14" customFormat="1">
      <c r="A1101" s="1" t="s">
        <v>524</v>
      </c>
      <c r="B1101" s="1" t="s">
        <v>542</v>
      </c>
      <c r="C1101" s="1" t="s">
        <v>543</v>
      </c>
      <c r="D1101" s="1"/>
      <c r="E1101" s="1"/>
      <c r="F1101" s="1">
        <v>24</v>
      </c>
      <c r="G1101" s="1" t="s">
        <v>838</v>
      </c>
      <c r="H1101" s="1" t="str">
        <f t="shared" si="17"/>
        <v>24연립다세대평균매매가격</v>
      </c>
      <c r="I1101" s="1" t="s">
        <v>1386</v>
      </c>
      <c r="J1101" s="13">
        <v>87934.852580847102</v>
      </c>
      <c r="K1101" s="13">
        <v>87934.852580847102</v>
      </c>
      <c r="L1101" s="13">
        <v>87860.362784928744</v>
      </c>
      <c r="M1101" s="13">
        <v>88022.701189319254</v>
      </c>
      <c r="N1101" s="13">
        <v>87691.068536258041</v>
      </c>
      <c r="O1101" s="13">
        <v>87627.803230135585</v>
      </c>
      <c r="P1101" s="13">
        <v>87566.578740339668</v>
      </c>
      <c r="Q1101" s="14">
        <v>87429.266059985996</v>
      </c>
      <c r="R1101" s="14">
        <v>87489.795918367352</v>
      </c>
      <c r="S1101" s="14">
        <v>87458.163265306124</v>
      </c>
      <c r="T1101" s="14">
        <v>87493.877551020414</v>
      </c>
      <c r="U1101" s="14">
        <v>87610.204081632648</v>
      </c>
      <c r="V1101" s="14">
        <v>87656.122448979586</v>
      </c>
      <c r="W1101" s="14">
        <v>87688.775510204083</v>
      </c>
      <c r="X1101" s="14">
        <v>87741.836734693876</v>
      </c>
      <c r="Y1101" s="14">
        <v>87801.020408163269</v>
      </c>
      <c r="Z1101" s="14">
        <v>87813.265306122456</v>
      </c>
      <c r="AA1101" s="14">
        <v>87748.979591836731</v>
      </c>
      <c r="AB1101" s="14">
        <v>87725.510204081627</v>
      </c>
      <c r="AC1101" s="14">
        <v>87647.959183673476</v>
      </c>
    </row>
    <row r="1102" spans="1:29" s="14" customFormat="1">
      <c r="A1102" s="1" t="s">
        <v>524</v>
      </c>
      <c r="B1102" s="1" t="s">
        <v>542</v>
      </c>
      <c r="C1102" s="1" t="s">
        <v>544</v>
      </c>
      <c r="D1102" s="1"/>
      <c r="E1102" s="1"/>
      <c r="F1102" s="1">
        <v>25</v>
      </c>
      <c r="G1102" s="1" t="s">
        <v>838</v>
      </c>
      <c r="H1102" s="1" t="str">
        <f t="shared" si="17"/>
        <v>25연립다세대평균매매가격</v>
      </c>
      <c r="I1102" s="1" t="s">
        <v>1386</v>
      </c>
      <c r="J1102" s="13">
        <v>104873.01587301587</v>
      </c>
      <c r="K1102" s="13">
        <v>104873.01587301587</v>
      </c>
      <c r="L1102" s="13">
        <v>104992.06349206349</v>
      </c>
      <c r="M1102" s="13">
        <v>105138.09523809524</v>
      </c>
      <c r="N1102" s="13">
        <v>105174.60317460318</v>
      </c>
      <c r="O1102" s="13">
        <v>105001.58730158731</v>
      </c>
      <c r="P1102" s="13">
        <v>104901.58730158731</v>
      </c>
      <c r="Q1102" s="14">
        <v>104793.6507936508</v>
      </c>
      <c r="R1102" s="14">
        <v>104784.12698412698</v>
      </c>
      <c r="S1102" s="14">
        <v>104822.22222222222</v>
      </c>
      <c r="T1102" s="14">
        <v>104825.39682539682</v>
      </c>
      <c r="U1102" s="14">
        <v>104774.60317460318</v>
      </c>
      <c r="V1102" s="14">
        <v>104774.60317460318</v>
      </c>
      <c r="W1102" s="14">
        <v>104739.68253968254</v>
      </c>
      <c r="X1102" s="14">
        <v>104658.73015873016</v>
      </c>
      <c r="Y1102" s="14">
        <v>104874.60317460318</v>
      </c>
      <c r="Z1102" s="14">
        <v>104911.11111111111</v>
      </c>
      <c r="AA1102" s="14">
        <v>104919.04761904762</v>
      </c>
      <c r="AB1102" s="14">
        <v>105077.77777777778</v>
      </c>
      <c r="AC1102" s="14">
        <v>105130.15873015873</v>
      </c>
    </row>
    <row r="1103" spans="1:29" s="14" customFormat="1">
      <c r="A1103" s="1" t="s">
        <v>524</v>
      </c>
      <c r="B1103" s="1" t="s">
        <v>542</v>
      </c>
      <c r="C1103" s="1" t="s">
        <v>545</v>
      </c>
      <c r="D1103" s="1"/>
      <c r="E1103" s="1"/>
      <c r="F1103" s="1">
        <v>26</v>
      </c>
      <c r="G1103" s="1" t="s">
        <v>838</v>
      </c>
      <c r="H1103" s="1" t="str">
        <f t="shared" si="17"/>
        <v>26연립다세대평균매매가격</v>
      </c>
      <c r="I1103" s="1" t="s">
        <v>1386</v>
      </c>
      <c r="J1103" s="13">
        <v>99102.040816326524</v>
      </c>
      <c r="K1103" s="13">
        <v>99100</v>
      </c>
      <c r="L1103" s="13">
        <v>99146.938775510207</v>
      </c>
      <c r="M1103" s="13">
        <v>99134.693877551021</v>
      </c>
      <c r="N1103" s="13">
        <v>98367.346938775503</v>
      </c>
      <c r="O1103" s="13">
        <v>97920.408163265311</v>
      </c>
      <c r="P1103" s="13">
        <v>97626.530612244896</v>
      </c>
      <c r="Q1103" s="14">
        <v>97538.775510204083</v>
      </c>
      <c r="R1103" s="14">
        <v>97663.265306122456</v>
      </c>
      <c r="S1103" s="14">
        <v>97793.877551020414</v>
      </c>
      <c r="T1103" s="14">
        <v>97916.326530612248</v>
      </c>
      <c r="U1103" s="14">
        <v>97459.183673469393</v>
      </c>
      <c r="V1103" s="14">
        <v>97173.469387755104</v>
      </c>
      <c r="W1103" s="14">
        <v>97071.428571428565</v>
      </c>
      <c r="X1103" s="14">
        <v>97114.28571428571</v>
      </c>
      <c r="Y1103" s="14">
        <v>97120.408163265311</v>
      </c>
      <c r="Z1103" s="14">
        <v>97242.857142857145</v>
      </c>
      <c r="AA1103" s="14">
        <v>97285.71428571429</v>
      </c>
      <c r="AB1103" s="14">
        <v>97457.142857142855</v>
      </c>
      <c r="AC1103" s="14">
        <v>97234.693877551021</v>
      </c>
    </row>
    <row r="1104" spans="1:29" s="14" customFormat="1">
      <c r="A1104" s="1" t="s">
        <v>524</v>
      </c>
      <c r="B1104" s="1" t="s">
        <v>546</v>
      </c>
      <c r="C1104" s="1"/>
      <c r="D1104" s="1"/>
      <c r="E1104" s="1"/>
      <c r="F1104" s="1">
        <v>27</v>
      </c>
      <c r="G1104" s="1" t="s">
        <v>838</v>
      </c>
      <c r="H1104" s="1" t="str">
        <f t="shared" si="17"/>
        <v>27연립다세대평균매매가격</v>
      </c>
      <c r="I1104" s="1" t="s">
        <v>1386</v>
      </c>
      <c r="J1104" s="13">
        <v>66946.428571428565</v>
      </c>
      <c r="K1104" s="13">
        <v>67077.380952380947</v>
      </c>
      <c r="L1104" s="13">
        <v>67016.666666666672</v>
      </c>
      <c r="M1104" s="13">
        <v>66964.28571428571</v>
      </c>
      <c r="N1104" s="13">
        <v>66880.952380952382</v>
      </c>
      <c r="O1104" s="13">
        <v>66476.190476190473</v>
      </c>
      <c r="P1104" s="13">
        <v>66202.380952380947</v>
      </c>
      <c r="Q1104" s="14">
        <v>66015.476190476184</v>
      </c>
      <c r="R1104" s="14">
        <v>66063.095238095237</v>
      </c>
      <c r="S1104" s="14">
        <v>66160.71428571429</v>
      </c>
      <c r="T1104" s="14">
        <v>66196.428571428565</v>
      </c>
      <c r="U1104" s="14">
        <v>66275</v>
      </c>
      <c r="V1104" s="14">
        <v>66339.28571428571</v>
      </c>
      <c r="W1104" s="14">
        <v>66346.428571428565</v>
      </c>
      <c r="X1104" s="14">
        <v>66357.142857142855</v>
      </c>
      <c r="Y1104" s="14">
        <v>66425</v>
      </c>
      <c r="Z1104" s="14">
        <v>66405.952380952382</v>
      </c>
      <c r="AA1104" s="14">
        <v>66361.904761904763</v>
      </c>
      <c r="AB1104" s="14">
        <v>66385.71428571429</v>
      </c>
      <c r="AC1104" s="14">
        <v>66257.738095238092</v>
      </c>
    </row>
    <row r="1105" spans="1:29" s="14" customFormat="1">
      <c r="A1105" s="1" t="s">
        <v>524</v>
      </c>
      <c r="B1105" s="1" t="s">
        <v>547</v>
      </c>
      <c r="C1105" s="1"/>
      <c r="D1105" s="1"/>
      <c r="E1105" s="1"/>
      <c r="F1105" s="1">
        <v>28</v>
      </c>
      <c r="G1105" s="1" t="s">
        <v>838</v>
      </c>
      <c r="H1105" s="1" t="str">
        <f t="shared" si="17"/>
        <v>28연립다세대평균매매가격</v>
      </c>
      <c r="I1105" s="1" t="s">
        <v>1386</v>
      </c>
      <c r="J1105" s="13">
        <v>51792.857142857145</v>
      </c>
      <c r="K1105" s="13">
        <v>51792.857142857145</v>
      </c>
      <c r="L1105" s="13">
        <v>51664.285714285717</v>
      </c>
      <c r="M1105" s="13">
        <v>51830.952380952382</v>
      </c>
      <c r="N1105" s="13">
        <v>51888.095238095237</v>
      </c>
      <c r="O1105" s="13">
        <v>51871.428571428572</v>
      </c>
      <c r="P1105" s="13">
        <v>52116.666666666664</v>
      </c>
      <c r="Q1105" s="14">
        <v>52238.095238095237</v>
      </c>
      <c r="R1105" s="14">
        <v>52228.571428571428</v>
      </c>
      <c r="S1105" s="14">
        <v>52242.857142857145</v>
      </c>
      <c r="T1105" s="14">
        <v>52233.333333333336</v>
      </c>
      <c r="U1105" s="14">
        <v>52233.333333333336</v>
      </c>
      <c r="V1105" s="14">
        <v>52235.714285714283</v>
      </c>
      <c r="W1105" s="14">
        <v>52233.333333333336</v>
      </c>
      <c r="X1105" s="14">
        <v>52250</v>
      </c>
      <c r="Y1105" s="14">
        <v>52373.809523809527</v>
      </c>
      <c r="Z1105" s="14">
        <v>52414.285714285717</v>
      </c>
      <c r="AA1105" s="14">
        <v>52580.952380952382</v>
      </c>
      <c r="AB1105" s="14">
        <v>52626.190476190473</v>
      </c>
      <c r="AC1105" s="14">
        <v>52630.952380952382</v>
      </c>
    </row>
    <row r="1106" spans="1:29" s="14" customFormat="1">
      <c r="A1106" s="1" t="s">
        <v>524</v>
      </c>
      <c r="B1106" s="1" t="s">
        <v>548</v>
      </c>
      <c r="C1106" s="1"/>
      <c r="D1106" s="1"/>
      <c r="E1106" s="1"/>
      <c r="F1106" s="1">
        <v>29</v>
      </c>
      <c r="G1106" s="1" t="s">
        <v>838</v>
      </c>
      <c r="H1106" s="1" t="str">
        <f t="shared" si="17"/>
        <v>29연립다세대평균매매가격</v>
      </c>
      <c r="I1106" s="1" t="s">
        <v>1386</v>
      </c>
      <c r="J1106" s="13">
        <v>75864.28571428571</v>
      </c>
      <c r="K1106" s="13">
        <v>75876.190476190473</v>
      </c>
      <c r="L1106" s="13">
        <v>75992.857142857145</v>
      </c>
      <c r="M1106" s="13">
        <v>76218.452380952382</v>
      </c>
      <c r="N1106" s="13">
        <v>76248.21428571429</v>
      </c>
      <c r="O1106" s="13">
        <v>76262.5</v>
      </c>
      <c r="P1106" s="13">
        <v>76262.5</v>
      </c>
      <c r="Q1106" s="14">
        <v>76424.404761904763</v>
      </c>
      <c r="R1106" s="14">
        <v>76400.595238095237</v>
      </c>
      <c r="S1106" s="14">
        <v>76573.21428571429</v>
      </c>
      <c r="T1106" s="14">
        <v>76885.119047619053</v>
      </c>
      <c r="U1106" s="14">
        <v>77217.261904761908</v>
      </c>
      <c r="V1106" s="14">
        <v>77402.976190476184</v>
      </c>
      <c r="W1106" s="14">
        <v>77480.357142857145</v>
      </c>
      <c r="X1106" s="14">
        <v>77597.023809523816</v>
      </c>
      <c r="Y1106" s="14">
        <v>77938.095238095237</v>
      </c>
      <c r="Z1106" s="14">
        <v>78004.761904761908</v>
      </c>
      <c r="AA1106" s="14">
        <v>78460.71428571429</v>
      </c>
      <c r="AB1106" s="14">
        <v>78857.142857142855</v>
      </c>
      <c r="AC1106" s="14">
        <v>78989.28571428571</v>
      </c>
    </row>
    <row r="1107" spans="1:29" s="14" customFormat="1">
      <c r="A1107" s="1" t="s">
        <v>524</v>
      </c>
      <c r="B1107" s="1" t="s">
        <v>549</v>
      </c>
      <c r="C1107" s="1"/>
      <c r="D1107" s="1"/>
      <c r="E1107" s="1"/>
      <c r="F1107" s="1">
        <v>30</v>
      </c>
      <c r="G1107" s="1" t="s">
        <v>838</v>
      </c>
      <c r="H1107" s="1" t="str">
        <f t="shared" si="17"/>
        <v>30연립다세대평균매매가격</v>
      </c>
      <c r="I1107" s="1" t="s">
        <v>1386</v>
      </c>
      <c r="J1107" s="13">
        <v>90553.246753246756</v>
      </c>
      <c r="K1107" s="13">
        <v>90579.220779220777</v>
      </c>
      <c r="L1107" s="13">
        <v>91280.519480519477</v>
      </c>
      <c r="M1107" s="13">
        <v>91663.636363636368</v>
      </c>
      <c r="N1107" s="13">
        <v>91959.740259740254</v>
      </c>
      <c r="O1107" s="13">
        <v>92081.818181818177</v>
      </c>
      <c r="P1107" s="13">
        <v>92159.740259740254</v>
      </c>
      <c r="Q1107" s="14">
        <v>92237.662337662332</v>
      </c>
      <c r="R1107" s="14">
        <v>92035.064935064933</v>
      </c>
      <c r="S1107" s="14">
        <v>92496.103896103901</v>
      </c>
      <c r="T1107" s="14">
        <v>92577.922077922078</v>
      </c>
      <c r="U1107" s="14">
        <v>92598.7012987013</v>
      </c>
      <c r="V1107" s="14">
        <v>92683.116883116876</v>
      </c>
      <c r="W1107" s="14">
        <v>92709.090909090912</v>
      </c>
      <c r="X1107" s="14">
        <v>92685.71428571429</v>
      </c>
      <c r="Y1107" s="14">
        <v>92955.844155844155</v>
      </c>
      <c r="Z1107" s="14">
        <v>92974.025974025979</v>
      </c>
      <c r="AA1107" s="14">
        <v>93042.857142857145</v>
      </c>
      <c r="AB1107" s="14">
        <v>93071.428571428565</v>
      </c>
      <c r="AC1107" s="14">
        <v>92980.519480519477</v>
      </c>
    </row>
    <row r="1108" spans="1:29" s="14" customFormat="1">
      <c r="A1108" s="1" t="s">
        <v>1384</v>
      </c>
      <c r="B1108" s="1" t="s">
        <v>1383</v>
      </c>
      <c r="C1108" s="1"/>
      <c r="D1108" s="1"/>
      <c r="E1108" s="1"/>
      <c r="F1108" s="1">
        <v>31</v>
      </c>
      <c r="G1108" s="1" t="s">
        <v>838</v>
      </c>
      <c r="H1108" s="1" t="str">
        <f t="shared" si="17"/>
        <v>31연립다세대평균매매가격</v>
      </c>
      <c r="I1108" s="1" t="s">
        <v>1386</v>
      </c>
      <c r="J1108" s="13"/>
      <c r="K1108" s="13"/>
      <c r="L1108" s="13"/>
      <c r="M1108" s="13"/>
      <c r="N1108" s="13"/>
      <c r="O1108" s="13"/>
      <c r="P1108" s="13"/>
      <c r="U1108" s="14">
        <v>49190.476190476191</v>
      </c>
      <c r="V1108" s="14">
        <v>49857.142857142855</v>
      </c>
      <c r="W1108" s="14">
        <v>50466.666666666664</v>
      </c>
      <c r="X1108" s="14">
        <v>51295.238095238092</v>
      </c>
      <c r="Y1108" s="14">
        <v>52100</v>
      </c>
      <c r="Z1108" s="14">
        <v>52466.666666666664</v>
      </c>
      <c r="AA1108" s="14">
        <v>52342.857142857145</v>
      </c>
      <c r="AB1108" s="14">
        <v>52523.809523809527</v>
      </c>
      <c r="AC1108" s="14">
        <v>52452.380952380954</v>
      </c>
    </row>
    <row r="1109" spans="1:29" s="14" customFormat="1">
      <c r="A1109" s="1" t="s">
        <v>524</v>
      </c>
      <c r="B1109" s="1" t="s">
        <v>550</v>
      </c>
      <c r="C1109" s="1"/>
      <c r="D1109" s="1"/>
      <c r="E1109" s="1"/>
      <c r="F1109" s="1">
        <v>32</v>
      </c>
      <c r="G1109" s="1" t="s">
        <v>838</v>
      </c>
      <c r="H1109" s="1" t="str">
        <f t="shared" si="17"/>
        <v>32연립다세대평균매매가격</v>
      </c>
      <c r="I1109" s="1" t="s">
        <v>1386</v>
      </c>
      <c r="J1109" s="13">
        <v>52514.235152470043</v>
      </c>
      <c r="K1109" s="13">
        <v>52685.663723898615</v>
      </c>
      <c r="L1109" s="13">
        <v>52924.045519094565</v>
      </c>
      <c r="M1109" s="13">
        <v>52936.56148333467</v>
      </c>
      <c r="N1109" s="13">
        <v>53063.868689402938</v>
      </c>
      <c r="O1109" s="13">
        <v>53122.454769989017</v>
      </c>
      <c r="P1109" s="13">
        <v>53177.989417989418</v>
      </c>
      <c r="Q1109" s="14">
        <v>52963.703703703708</v>
      </c>
      <c r="R1109" s="14">
        <v>52966.560846560846</v>
      </c>
      <c r="S1109" s="14">
        <v>52998.571428571428</v>
      </c>
      <c r="T1109" s="14">
        <v>53005.714285714283</v>
      </c>
      <c r="U1109" s="14">
        <v>53040</v>
      </c>
      <c r="V1109" s="14">
        <v>53052.857142857145</v>
      </c>
      <c r="W1109" s="14">
        <v>52904.285714285717</v>
      </c>
      <c r="X1109" s="14">
        <v>52760</v>
      </c>
      <c r="Y1109" s="14">
        <v>52228.571428571428</v>
      </c>
      <c r="Z1109" s="14">
        <v>52360</v>
      </c>
      <c r="AA1109" s="14">
        <v>52375.714285714283</v>
      </c>
      <c r="AB1109" s="14">
        <v>52351.428571428572</v>
      </c>
      <c r="AC1109" s="14">
        <v>52280</v>
      </c>
    </row>
    <row r="1110" spans="1:29" s="14" customFormat="1">
      <c r="A1110" s="1" t="s">
        <v>524</v>
      </c>
      <c r="B1110" s="1" t="s">
        <v>551</v>
      </c>
      <c r="C1110" s="1"/>
      <c r="D1110" s="1"/>
      <c r="E1110" s="1"/>
      <c r="F1110" s="1">
        <v>33</v>
      </c>
      <c r="G1110" s="1" t="s">
        <v>838</v>
      </c>
      <c r="H1110" s="1" t="str">
        <f t="shared" si="17"/>
        <v>33연립다세대평균매매가격</v>
      </c>
      <c r="I1110" s="1" t="s">
        <v>1386</v>
      </c>
      <c r="J1110" s="13">
        <v>55391.428571428572</v>
      </c>
      <c r="K1110" s="13">
        <v>55405.714285714283</v>
      </c>
      <c r="L1110" s="13">
        <v>55385.714285714283</v>
      </c>
      <c r="M1110" s="13">
        <v>55727.142857142855</v>
      </c>
      <c r="N1110" s="13">
        <v>55581.428571428572</v>
      </c>
      <c r="O1110" s="13">
        <v>55645.714285714283</v>
      </c>
      <c r="P1110" s="13">
        <v>55674.285714285717</v>
      </c>
      <c r="Q1110" s="14">
        <v>55644.285714285717</v>
      </c>
      <c r="R1110" s="14">
        <v>55680</v>
      </c>
      <c r="S1110" s="14">
        <v>55644.285714285717</v>
      </c>
      <c r="T1110" s="14">
        <v>55654.285714285717</v>
      </c>
      <c r="U1110" s="14">
        <v>55812.857142857145</v>
      </c>
      <c r="V1110" s="14">
        <v>55694.285714285717</v>
      </c>
      <c r="W1110" s="14">
        <v>55714.285714285717</v>
      </c>
      <c r="X1110" s="14">
        <v>55707.142857142855</v>
      </c>
      <c r="Y1110" s="14">
        <v>55975.714285714283</v>
      </c>
      <c r="Z1110" s="14">
        <v>55995.714285714283</v>
      </c>
      <c r="AA1110" s="14">
        <v>56018.571428571428</v>
      </c>
      <c r="AB1110" s="14">
        <v>56121.428571428572</v>
      </c>
      <c r="AC1110" s="14">
        <v>56127.142857142855</v>
      </c>
    </row>
    <row r="1111" spans="1:29" s="14" customFormat="1">
      <c r="A1111" s="1" t="s">
        <v>524</v>
      </c>
      <c r="B1111" s="1" t="s">
        <v>552</v>
      </c>
      <c r="C1111" s="1"/>
      <c r="D1111" s="1"/>
      <c r="E1111" s="1"/>
      <c r="F1111" s="1">
        <v>34</v>
      </c>
      <c r="G1111" s="1" t="s">
        <v>838</v>
      </c>
      <c r="H1111" s="1" t="str">
        <f t="shared" si="17"/>
        <v>34연립다세대평균매매가격</v>
      </c>
      <c r="I1111" s="1" t="s">
        <v>1386</v>
      </c>
      <c r="J1111" s="13">
        <v>59827.364743837941</v>
      </c>
      <c r="K1111" s="13">
        <v>59836.455652928853</v>
      </c>
      <c r="L1111" s="13">
        <v>59893.921964725865</v>
      </c>
      <c r="M1111" s="13">
        <v>60065.299417184862</v>
      </c>
      <c r="N1111" s="13">
        <v>60260.032721936172</v>
      </c>
      <c r="O1111" s="13">
        <v>60500.608362511819</v>
      </c>
      <c r="P1111" s="13">
        <v>60398.010959914413</v>
      </c>
      <c r="Q1111" s="14">
        <v>60408.400570304024</v>
      </c>
      <c r="R1111" s="14">
        <v>60420.088881992335</v>
      </c>
      <c r="S1111" s="14">
        <v>60604.795504711517</v>
      </c>
      <c r="T1111" s="14">
        <v>60742.857142857145</v>
      </c>
      <c r="U1111" s="14">
        <v>60867.532467532466</v>
      </c>
      <c r="V1111" s="14">
        <v>60967.532467532466</v>
      </c>
      <c r="W1111" s="14">
        <v>60953.246753246756</v>
      </c>
      <c r="X1111" s="14">
        <v>61000</v>
      </c>
      <c r="Y1111" s="14">
        <v>61178.571428571428</v>
      </c>
      <c r="Z1111" s="14">
        <v>61200.64935064935</v>
      </c>
      <c r="AA1111" s="14">
        <v>61315.974025974028</v>
      </c>
      <c r="AB1111" s="14">
        <v>61357.142857142855</v>
      </c>
      <c r="AC1111" s="14">
        <v>61338.961038961039</v>
      </c>
    </row>
    <row r="1112" spans="1:29" s="14" customFormat="1">
      <c r="A1112" s="1" t="s">
        <v>524</v>
      </c>
      <c r="B1112" s="1" t="s">
        <v>553</v>
      </c>
      <c r="C1112" s="1"/>
      <c r="D1112" s="1"/>
      <c r="E1112" s="1"/>
      <c r="F1112" s="1">
        <v>35</v>
      </c>
      <c r="G1112" s="1" t="s">
        <v>838</v>
      </c>
      <c r="H1112" s="1" t="str">
        <f t="shared" si="17"/>
        <v>35연립다세대평균매매가격</v>
      </c>
      <c r="I1112" s="1" t="s">
        <v>1386</v>
      </c>
      <c r="J1112" s="13">
        <v>41173.024098652466</v>
      </c>
      <c r="K1112" s="13">
        <v>41189.095527223893</v>
      </c>
      <c r="L1112" s="13">
        <v>41345.45989115128</v>
      </c>
      <c r="M1112" s="13">
        <v>41392.053806495198</v>
      </c>
      <c r="N1112" s="13">
        <v>41679.339368868292</v>
      </c>
      <c r="O1112" s="13">
        <v>41723.982226011154</v>
      </c>
      <c r="P1112" s="13">
        <v>41713.267940296864</v>
      </c>
      <c r="Q1112" s="14">
        <v>41682.331592693852</v>
      </c>
      <c r="R1112" s="14">
        <v>41668.633627924319</v>
      </c>
      <c r="S1112" s="14">
        <v>41659.991652615674</v>
      </c>
      <c r="T1112" s="14">
        <v>41687.5</v>
      </c>
      <c r="U1112" s="14">
        <v>41726.785714285717</v>
      </c>
      <c r="V1112" s="14">
        <v>41546.428571428572</v>
      </c>
      <c r="W1112" s="14">
        <v>41580.357142857145</v>
      </c>
      <c r="X1112" s="14">
        <v>41491.071428571428</v>
      </c>
      <c r="Y1112" s="14">
        <v>41541.071428571428</v>
      </c>
      <c r="Z1112" s="14">
        <v>41576.785714285717</v>
      </c>
      <c r="AA1112" s="14">
        <v>41630.357142857145</v>
      </c>
      <c r="AB1112" s="14">
        <v>41646.428571428572</v>
      </c>
      <c r="AC1112" s="14">
        <v>41708.928571428572</v>
      </c>
    </row>
    <row r="1113" spans="1:29" s="14" customFormat="1">
      <c r="A1113" s="1" t="s">
        <v>524</v>
      </c>
      <c r="B1113" s="1" t="s">
        <v>554</v>
      </c>
      <c r="C1113" s="1"/>
      <c r="D1113" s="1"/>
      <c r="E1113" s="1"/>
      <c r="F1113" s="1">
        <v>36</v>
      </c>
      <c r="G1113" s="1" t="s">
        <v>838</v>
      </c>
      <c r="H1113" s="1" t="str">
        <f t="shared" ref="H1113:H1179" si="18">F1113&amp;G1113&amp;I1113</f>
        <v>36연립다세대평균매매가격</v>
      </c>
      <c r="I1113" s="1" t="s">
        <v>1386</v>
      </c>
      <c r="J1113" s="13">
        <v>43765.306122448979</v>
      </c>
      <c r="K1113" s="13">
        <v>43785.714285714283</v>
      </c>
      <c r="L1113" s="13">
        <v>44206.122448979593</v>
      </c>
      <c r="M1113" s="13">
        <v>44410.204081632655</v>
      </c>
      <c r="N1113" s="13">
        <v>44722.448979591834</v>
      </c>
      <c r="O1113" s="13">
        <v>44906.122448979593</v>
      </c>
      <c r="P1113" s="13">
        <v>44906.122448979593</v>
      </c>
      <c r="Q1113" s="14">
        <v>44991.836734693876</v>
      </c>
      <c r="R1113" s="14">
        <v>44989.795918367345</v>
      </c>
      <c r="S1113" s="14">
        <v>45104.081632653062</v>
      </c>
      <c r="T1113" s="14">
        <v>44865.306122448979</v>
      </c>
      <c r="U1113" s="14">
        <v>45053.061224489793</v>
      </c>
      <c r="V1113" s="14">
        <v>45032.65306122449</v>
      </c>
      <c r="W1113" s="14">
        <v>44885.714285714283</v>
      </c>
      <c r="X1113" s="14">
        <v>44993.265306122448</v>
      </c>
      <c r="Y1113" s="14">
        <v>45254.693877551021</v>
      </c>
      <c r="Z1113" s="14">
        <v>45381.224489795917</v>
      </c>
      <c r="AA1113" s="14">
        <v>45408.163265306124</v>
      </c>
      <c r="AB1113" s="14">
        <v>45457.142857142855</v>
      </c>
      <c r="AC1113" s="14">
        <v>45495.918367346938</v>
      </c>
    </row>
    <row r="1114" spans="1:29" s="14" customFormat="1">
      <c r="A1114" s="1" t="s">
        <v>524</v>
      </c>
      <c r="B1114" s="1" t="s">
        <v>555</v>
      </c>
      <c r="C1114" s="1"/>
      <c r="D1114" s="1"/>
      <c r="E1114" s="1"/>
      <c r="F1114" s="1">
        <v>37</v>
      </c>
      <c r="G1114" s="1" t="s">
        <v>838</v>
      </c>
      <c r="H1114" s="1" t="str">
        <f t="shared" si="18"/>
        <v>37연립다세대평균매매가격</v>
      </c>
      <c r="I1114" s="1" t="s">
        <v>1386</v>
      </c>
      <c r="J1114" s="13">
        <v>54628.571428571428</v>
      </c>
      <c r="K1114" s="13">
        <v>54640.476190476191</v>
      </c>
      <c r="L1114" s="13">
        <v>54815.476190476191</v>
      </c>
      <c r="M1114" s="13">
        <v>54920.238095238092</v>
      </c>
      <c r="N1114" s="13">
        <v>54865.476190476191</v>
      </c>
      <c r="O1114" s="13">
        <v>54904.761904761908</v>
      </c>
      <c r="P1114" s="13">
        <v>55163.095238095237</v>
      </c>
      <c r="Q1114" s="14">
        <v>55391.666666666664</v>
      </c>
      <c r="R1114" s="14">
        <v>55602.380952380954</v>
      </c>
      <c r="S1114" s="14">
        <v>55786.904761904763</v>
      </c>
      <c r="T1114" s="14">
        <v>55847.619047619046</v>
      </c>
      <c r="U1114" s="14">
        <v>55972.619047619046</v>
      </c>
      <c r="V1114" s="14">
        <v>56153.571428571428</v>
      </c>
      <c r="W1114" s="14">
        <v>56252.380952380954</v>
      </c>
      <c r="X1114" s="14">
        <v>56439.285714285717</v>
      </c>
      <c r="Y1114" s="14">
        <v>56722.619047619046</v>
      </c>
      <c r="Z1114" s="14">
        <v>56758.333333333336</v>
      </c>
      <c r="AA1114" s="14">
        <v>57054.761904761908</v>
      </c>
      <c r="AB1114" s="14">
        <v>57245.238095238092</v>
      </c>
      <c r="AC1114" s="14">
        <v>57282.142857142855</v>
      </c>
    </row>
    <row r="1115" spans="1:29" s="14" customFormat="1">
      <c r="A1115" s="1" t="s">
        <v>524</v>
      </c>
      <c r="B1115" s="1" t="s">
        <v>556</v>
      </c>
      <c r="C1115" s="1"/>
      <c r="D1115" s="1"/>
      <c r="E1115" s="1"/>
      <c r="F1115" s="1">
        <v>38</v>
      </c>
      <c r="G1115" s="1" t="s">
        <v>838</v>
      </c>
      <c r="H1115" s="1" t="str">
        <f t="shared" si="18"/>
        <v>38연립다세대평균매매가격</v>
      </c>
      <c r="I1115" s="1" t="s">
        <v>1386</v>
      </c>
      <c r="J1115" s="13">
        <v>78327.551020408166</v>
      </c>
      <c r="K1115" s="13">
        <v>78266.326530612248</v>
      </c>
      <c r="L1115" s="13">
        <v>78211.224489795917</v>
      </c>
      <c r="M1115" s="13">
        <v>78137.755102040814</v>
      </c>
      <c r="N1115" s="13">
        <v>78076.530612244896</v>
      </c>
      <c r="O1115" s="13">
        <v>78284.693877551021</v>
      </c>
      <c r="P1115" s="13">
        <v>78115.306122448979</v>
      </c>
      <c r="Q1115" s="14">
        <v>78074.489795918373</v>
      </c>
      <c r="R1115" s="14">
        <v>78044.897959183669</v>
      </c>
      <c r="S1115" s="14">
        <v>78002.040816326524</v>
      </c>
      <c r="T1115" s="14">
        <v>78138.775510204083</v>
      </c>
      <c r="U1115" s="14">
        <v>77267.346938775503</v>
      </c>
      <c r="V1115" s="14">
        <v>77103.061224489793</v>
      </c>
      <c r="W1115" s="14">
        <v>77029.591836734689</v>
      </c>
      <c r="X1115" s="14">
        <v>77291.836734693876</v>
      </c>
      <c r="Y1115" s="14">
        <v>77434.693877551021</v>
      </c>
      <c r="Z1115" s="14">
        <v>77664.28571428571</v>
      </c>
      <c r="AA1115" s="14">
        <v>77810.204081632648</v>
      </c>
      <c r="AB1115" s="14">
        <v>77818.367346938772</v>
      </c>
      <c r="AC1115" s="14">
        <v>77783.673469387752</v>
      </c>
    </row>
    <row r="1116" spans="1:29" s="14" customFormat="1">
      <c r="A1116" s="1" t="s">
        <v>524</v>
      </c>
      <c r="B1116" s="1" t="s">
        <v>557</v>
      </c>
      <c r="C1116" s="1"/>
      <c r="D1116" s="1"/>
      <c r="E1116" s="1"/>
      <c r="F1116" s="1">
        <v>39</v>
      </c>
      <c r="G1116" s="1" t="s">
        <v>838</v>
      </c>
      <c r="H1116" s="1" t="str">
        <f t="shared" si="18"/>
        <v>39연립다세대평균매매가격</v>
      </c>
      <c r="I1116" s="1" t="s">
        <v>1386</v>
      </c>
      <c r="J1116" s="13">
        <v>97187.912087912089</v>
      </c>
      <c r="K1116" s="13">
        <v>98361.538461538468</v>
      </c>
      <c r="L1116" s="13">
        <v>98430.769230769234</v>
      </c>
      <c r="M1116" s="13">
        <v>98801.0989010989</v>
      </c>
      <c r="N1116" s="13">
        <v>98835.164835164833</v>
      </c>
      <c r="O1116" s="13">
        <v>98862.637362637368</v>
      </c>
      <c r="P1116" s="13">
        <v>98936.263736263732</v>
      </c>
      <c r="Q1116" s="14">
        <v>98982.417582417576</v>
      </c>
      <c r="R1116" s="14">
        <v>98993.406593406587</v>
      </c>
      <c r="S1116" s="14">
        <v>99015.38461538461</v>
      </c>
      <c r="T1116" s="14">
        <v>99015.38461538461</v>
      </c>
      <c r="U1116" s="14">
        <v>99016.483516483509</v>
      </c>
      <c r="V1116" s="14">
        <v>99041.758241758245</v>
      </c>
      <c r="W1116" s="14">
        <v>99041.758241758245</v>
      </c>
      <c r="X1116" s="14">
        <v>99041.758241758245</v>
      </c>
      <c r="Y1116" s="14">
        <v>99119.780219780223</v>
      </c>
      <c r="Z1116" s="14">
        <v>99117.582417582424</v>
      </c>
      <c r="AA1116" s="14">
        <v>99128.571428571435</v>
      </c>
      <c r="AB1116" s="14">
        <v>99112.087912087911</v>
      </c>
      <c r="AC1116" s="14">
        <v>99014.28571428571</v>
      </c>
    </row>
    <row r="1117" spans="1:29" s="14" customFormat="1">
      <c r="A1117" s="1" t="s">
        <v>655</v>
      </c>
      <c r="B1117" s="1"/>
      <c r="C1117" s="1"/>
      <c r="D1117" s="1"/>
      <c r="E1117" s="1"/>
      <c r="F1117" s="1">
        <v>40</v>
      </c>
      <c r="G1117" s="1" t="s">
        <v>838</v>
      </c>
      <c r="H1117" s="1" t="str">
        <f t="shared" si="18"/>
        <v>40연립다세대평균매매가격</v>
      </c>
      <c r="I1117" s="1" t="s">
        <v>1386</v>
      </c>
      <c r="J1117" s="13">
        <v>87729.429547201551</v>
      </c>
      <c r="K1117" s="13">
        <v>87740.975516468243</v>
      </c>
      <c r="L1117" s="13">
        <v>87691.972779626827</v>
      </c>
      <c r="M1117" s="13">
        <v>87803.654181373582</v>
      </c>
      <c r="N1117" s="13">
        <v>87624.603905001204</v>
      </c>
      <c r="O1117" s="13">
        <v>87404.487052337558</v>
      </c>
      <c r="P1117" s="13">
        <v>87194.311658284554</v>
      </c>
      <c r="Q1117" s="14">
        <v>87017.638080095086</v>
      </c>
      <c r="R1117" s="14">
        <v>86709.759720854141</v>
      </c>
      <c r="S1117" s="14">
        <v>86583.918282924235</v>
      </c>
      <c r="T1117" s="14">
        <v>86476.50782351564</v>
      </c>
      <c r="U1117" s="14">
        <v>86433.299417920935</v>
      </c>
      <c r="V1117" s="14">
        <v>86232.00984910129</v>
      </c>
      <c r="W1117" s="14">
        <v>86101.663600412721</v>
      </c>
      <c r="X1117" s="14">
        <v>85882.473376881011</v>
      </c>
      <c r="Y1117" s="14">
        <v>85993.05121785184</v>
      </c>
      <c r="Z1117" s="14">
        <v>85981.208737041219</v>
      </c>
      <c r="AA1117" s="14">
        <v>86015.740315282252</v>
      </c>
      <c r="AB1117" s="14">
        <v>85966.578541017254</v>
      </c>
      <c r="AC1117" s="14">
        <v>85832.255587855485</v>
      </c>
    </row>
    <row r="1118" spans="1:29" s="14" customFormat="1">
      <c r="A1118" s="1" t="s">
        <v>523</v>
      </c>
      <c r="B1118" s="1"/>
      <c r="C1118" s="1"/>
      <c r="D1118" s="1"/>
      <c r="E1118" s="1"/>
      <c r="F1118" s="1">
        <v>41</v>
      </c>
      <c r="G1118" s="1" t="s">
        <v>838</v>
      </c>
      <c r="H1118" s="1" t="str">
        <f t="shared" si="18"/>
        <v>41연립다세대평균매매가격</v>
      </c>
      <c r="I1118" s="1" t="s">
        <v>1386</v>
      </c>
      <c r="J1118" s="13">
        <v>114870.04534189361</v>
      </c>
      <c r="K1118" s="13">
        <v>114873.03206605701</v>
      </c>
      <c r="L1118" s="13">
        <v>114875.4740929789</v>
      </c>
      <c r="M1118" s="13">
        <v>114805.44227899401</v>
      </c>
      <c r="N1118" s="13">
        <v>114732.5695659926</v>
      </c>
      <c r="O1118" s="13">
        <v>114622.31093932439</v>
      </c>
      <c r="P1118" s="13">
        <v>114235.67409603324</v>
      </c>
      <c r="Q1118" s="14">
        <v>113990.90123600485</v>
      </c>
      <c r="R1118" s="14">
        <v>113765.41195647621</v>
      </c>
      <c r="S1118" s="14">
        <v>113250.65311987235</v>
      </c>
      <c r="T1118" s="14">
        <v>112838.67912127273</v>
      </c>
      <c r="U1118" s="14">
        <v>111985.56614636669</v>
      </c>
      <c r="V1118" s="14">
        <v>111430.31941232896</v>
      </c>
      <c r="W1118" s="14">
        <v>111045.00444296699</v>
      </c>
      <c r="X1118" s="14">
        <v>110683.09285642719</v>
      </c>
      <c r="Y1118" s="14">
        <v>110540.75515069612</v>
      </c>
      <c r="Z1118" s="14">
        <v>110507.45464536965</v>
      </c>
      <c r="AA1118" s="14">
        <v>110488.79852426272</v>
      </c>
      <c r="AB1118" s="14">
        <v>110233.87374711141</v>
      </c>
      <c r="AC1118" s="14">
        <v>110033.0602212542</v>
      </c>
    </row>
    <row r="1119" spans="1:29" s="14" customFormat="1">
      <c r="A1119" s="1" t="s">
        <v>516</v>
      </c>
      <c r="B1119" s="1"/>
      <c r="C1119" s="1"/>
      <c r="D1119" s="1"/>
      <c r="E1119" s="1"/>
      <c r="F1119" s="1">
        <v>1</v>
      </c>
      <c r="G1119" s="1" t="s">
        <v>838</v>
      </c>
      <c r="H1119" s="1" t="str">
        <f t="shared" si="18"/>
        <v>1연립다세대평균전세가격</v>
      </c>
      <c r="I1119" s="1" t="s">
        <v>1387</v>
      </c>
      <c r="J1119" s="13">
        <v>81469.370359934663</v>
      </c>
      <c r="K1119" s="13">
        <v>81604.874417835177</v>
      </c>
      <c r="L1119" s="13">
        <v>81668.671834230263</v>
      </c>
      <c r="M1119" s="13">
        <v>81587.500485371042</v>
      </c>
      <c r="N1119" s="13">
        <v>81488.072302558052</v>
      </c>
      <c r="O1119" s="13">
        <v>81460.172462237169</v>
      </c>
      <c r="P1119" s="13">
        <v>81358.297847827722</v>
      </c>
      <c r="Q1119" s="14">
        <v>81310.926158739967</v>
      </c>
      <c r="R1119" s="14">
        <v>81509.65592114687</v>
      </c>
      <c r="S1119" s="14">
        <v>81800.4428418444</v>
      </c>
      <c r="T1119" s="14">
        <v>81938.825194375459</v>
      </c>
      <c r="U1119" s="14">
        <v>82084.159715502799</v>
      </c>
      <c r="V1119" s="14">
        <v>82175.063240043397</v>
      </c>
      <c r="W1119" s="14">
        <v>82316.974847035337</v>
      </c>
      <c r="X1119" s="14">
        <v>82554.650758708507</v>
      </c>
      <c r="Y1119" s="14">
        <v>82710.63550130454</v>
      </c>
      <c r="Z1119" s="14">
        <v>82829.161178076232</v>
      </c>
      <c r="AA1119" s="14">
        <v>82907.806820120226</v>
      </c>
      <c r="AB1119" s="14">
        <v>83145.691037830067</v>
      </c>
      <c r="AC1119" s="14">
        <v>83445.871470547514</v>
      </c>
    </row>
    <row r="1120" spans="1:29" s="14" customFormat="1">
      <c r="A1120" s="1" t="s">
        <v>521</v>
      </c>
      <c r="B1120" s="1"/>
      <c r="C1120" s="1"/>
      <c r="D1120" s="1"/>
      <c r="E1120" s="1"/>
      <c r="F1120" s="1">
        <v>2</v>
      </c>
      <c r="G1120" s="1" t="s">
        <v>838</v>
      </c>
      <c r="H1120" s="1" t="str">
        <f t="shared" si="18"/>
        <v>2연립다세대평균전세가격</v>
      </c>
      <c r="I1120" s="1" t="s">
        <v>1387</v>
      </c>
      <c r="J1120" s="13">
        <v>94901.425336601329</v>
      </c>
      <c r="K1120" s="13">
        <v>95071.449118513599</v>
      </c>
      <c r="L1120" s="13">
        <v>95136.025477017916</v>
      </c>
      <c r="M1120" s="13">
        <v>94997.459514489194</v>
      </c>
      <c r="N1120" s="13">
        <v>94855.137803009929</v>
      </c>
      <c r="O1120" s="13">
        <v>94816.566268387047</v>
      </c>
      <c r="P1120" s="13">
        <v>94677.715844084771</v>
      </c>
      <c r="Q1120" s="14">
        <v>94617.553267821088</v>
      </c>
      <c r="R1120" s="14">
        <v>94894.80301083067</v>
      </c>
      <c r="S1120" s="14">
        <v>95276.799748862206</v>
      </c>
      <c r="T1120" s="14">
        <v>95449.96716297901</v>
      </c>
      <c r="U1120" s="14">
        <v>95487.541087104779</v>
      </c>
      <c r="V1120" s="14">
        <v>95597.145227848188</v>
      </c>
      <c r="W1120" s="14">
        <v>95791.211522728874</v>
      </c>
      <c r="X1120" s="14">
        <v>96093.006461408906</v>
      </c>
      <c r="Y1120" s="14">
        <v>96259.870114962789</v>
      </c>
      <c r="Z1120" s="14">
        <v>96405.810323747501</v>
      </c>
      <c r="AA1120" s="14">
        <v>96485.405877768397</v>
      </c>
      <c r="AB1120" s="14">
        <v>96801.582664827438</v>
      </c>
      <c r="AC1120" s="14">
        <v>97219.405091523673</v>
      </c>
    </row>
    <row r="1121" spans="1:29" s="14" customFormat="1">
      <c r="A1121" s="1" t="s">
        <v>1382</v>
      </c>
      <c r="B1121" s="1"/>
      <c r="C1121" s="1"/>
      <c r="D1121" s="1"/>
      <c r="E1121" s="1"/>
      <c r="F1121" s="1">
        <v>3</v>
      </c>
      <c r="G1121" s="1" t="s">
        <v>838</v>
      </c>
      <c r="H1121" s="1" t="str">
        <f t="shared" si="18"/>
        <v>3연립다세대평균전세가격</v>
      </c>
      <c r="I1121" s="1" t="s">
        <v>1387</v>
      </c>
      <c r="J1121" s="13">
        <v>49692.588254383867</v>
      </c>
      <c r="K1121" s="13">
        <v>49746.427537224277</v>
      </c>
      <c r="L1121" s="13">
        <v>49808.382177236905</v>
      </c>
      <c r="M1121" s="13">
        <v>49862.991700014798</v>
      </c>
      <c r="N1121" s="13">
        <v>49865.038557062246</v>
      </c>
      <c r="O1121" s="13">
        <v>49862.385196533323</v>
      </c>
      <c r="P1121" s="13">
        <v>49847.985823714334</v>
      </c>
      <c r="Q1121" s="14">
        <v>49830.874078874265</v>
      </c>
      <c r="R1121" s="14">
        <v>49843.845793173306</v>
      </c>
      <c r="S1121" s="14">
        <v>49918.853780837431</v>
      </c>
      <c r="T1121" s="14">
        <v>49974.943637956756</v>
      </c>
      <c r="U1121" s="14">
        <v>50277.802252673144</v>
      </c>
      <c r="V1121" s="14">
        <v>50324.329028747619</v>
      </c>
      <c r="W1121" s="14">
        <v>50342.477042034399</v>
      </c>
      <c r="X1121" s="14">
        <v>50427.997864136552</v>
      </c>
      <c r="Y1121" s="14">
        <v>50558.1668426998</v>
      </c>
      <c r="Z1121" s="14">
        <v>50611.637562016542</v>
      </c>
      <c r="AA1121" s="14">
        <v>50688.029053480292</v>
      </c>
      <c r="AB1121" s="14">
        <v>50740.12422450375</v>
      </c>
      <c r="AC1121" s="14">
        <v>50761.139034055537</v>
      </c>
    </row>
    <row r="1122" spans="1:29" s="14" customFormat="1">
      <c r="A1122" s="1" t="s">
        <v>522</v>
      </c>
      <c r="B1122" s="1"/>
      <c r="C1122" s="1"/>
      <c r="D1122" s="1"/>
      <c r="E1122" s="1"/>
      <c r="F1122" s="1">
        <v>4</v>
      </c>
      <c r="G1122" s="1" t="s">
        <v>838</v>
      </c>
      <c r="H1122" s="1" t="str">
        <f t="shared" si="18"/>
        <v>4연립다세대평균전세가격</v>
      </c>
      <c r="I1122" s="1" t="s">
        <v>1387</v>
      </c>
      <c r="J1122" s="13">
        <v>58538.725532317629</v>
      </c>
      <c r="K1122" s="13">
        <v>58540.88228765344</v>
      </c>
      <c r="L1122" s="13">
        <v>58593.478152542746</v>
      </c>
      <c r="M1122" s="13">
        <v>58647.909926807661</v>
      </c>
      <c r="N1122" s="13">
        <v>58580.883009020319</v>
      </c>
      <c r="O1122" s="13">
        <v>58514.846049471205</v>
      </c>
      <c r="P1122" s="13">
        <v>58429.142617294674</v>
      </c>
      <c r="Q1122" s="14">
        <v>58392.635943119218</v>
      </c>
      <c r="R1122" s="14">
        <v>58374.611932801075</v>
      </c>
      <c r="S1122" s="14">
        <v>58442.734249816698</v>
      </c>
      <c r="T1122" s="14">
        <v>58513.708770686848</v>
      </c>
      <c r="U1122" s="14">
        <v>58867.179511085298</v>
      </c>
      <c r="V1122" s="14">
        <v>58896.252774596753</v>
      </c>
      <c r="W1122" s="14">
        <v>58885.249701719105</v>
      </c>
      <c r="X1122" s="14">
        <v>58960.964713975489</v>
      </c>
      <c r="Y1122" s="14">
        <v>59058.505896956005</v>
      </c>
      <c r="Z1122" s="14">
        <v>59082.85426235749</v>
      </c>
      <c r="AA1122" s="14">
        <v>59170.422362706726</v>
      </c>
      <c r="AB1122" s="14">
        <v>59221.687977586545</v>
      </c>
      <c r="AC1122" s="14">
        <v>59207.53476783981</v>
      </c>
    </row>
    <row r="1123" spans="1:29" s="14" customFormat="1">
      <c r="A1123" s="1" t="s">
        <v>853</v>
      </c>
      <c r="B1123" s="1"/>
      <c r="C1123" s="1"/>
      <c r="D1123" s="1"/>
      <c r="E1123" s="1"/>
      <c r="F1123" s="1">
        <v>5</v>
      </c>
      <c r="G1123" s="1" t="s">
        <v>838</v>
      </c>
      <c r="H1123" s="1" t="str">
        <f t="shared" si="18"/>
        <v>5연립다세대평균전세가격</v>
      </c>
      <c r="I1123" s="1" t="s">
        <v>1387</v>
      </c>
      <c r="J1123" s="13">
        <v>40831.414614413196</v>
      </c>
      <c r="K1123" s="13">
        <v>40937.024272953422</v>
      </c>
      <c r="L1123" s="13">
        <v>41008.353595815723</v>
      </c>
      <c r="M1123" s="13">
        <v>41063.141169237453</v>
      </c>
      <c r="N1123" s="13">
        <v>41134.379210363186</v>
      </c>
      <c r="O1123" s="13">
        <v>41195.217186131435</v>
      </c>
      <c r="P1123" s="13">
        <v>41252.243072874946</v>
      </c>
      <c r="Q1123" s="14">
        <v>41254.559224208773</v>
      </c>
      <c r="R1123" s="14">
        <v>41298.579348599167</v>
      </c>
      <c r="S1123" s="14">
        <v>41380.4847109396</v>
      </c>
      <c r="T1123" s="14">
        <v>41421.664603864985</v>
      </c>
      <c r="U1123" s="14">
        <v>41465.446720579152</v>
      </c>
      <c r="V1123" s="14">
        <v>41527.187081729833</v>
      </c>
      <c r="W1123" s="14">
        <v>41573.051238488457</v>
      </c>
      <c r="X1123" s="14">
        <v>41666.80857396801</v>
      </c>
      <c r="Y1123" s="14">
        <v>41829.151321503567</v>
      </c>
      <c r="Z1123" s="14">
        <v>41910.975880827282</v>
      </c>
      <c r="AA1123" s="14">
        <v>41975.332112827578</v>
      </c>
      <c r="AB1123" s="14">
        <v>42027.579735630512</v>
      </c>
      <c r="AC1123" s="14">
        <v>42083.964169682826</v>
      </c>
    </row>
    <row r="1124" spans="1:29" s="14" customFormat="1">
      <c r="A1124" s="1" t="s">
        <v>524</v>
      </c>
      <c r="B1124" s="1" t="s">
        <v>525</v>
      </c>
      <c r="C1124" s="1"/>
      <c r="D1124" s="1"/>
      <c r="E1124" s="1"/>
      <c r="F1124" s="1">
        <v>6</v>
      </c>
      <c r="G1124" s="1" t="s">
        <v>838</v>
      </c>
      <c r="H1124" s="1" t="str">
        <f t="shared" si="18"/>
        <v>6연립다세대평균전세가격</v>
      </c>
      <c r="I1124" s="1" t="s">
        <v>1387</v>
      </c>
      <c r="J1124" s="13">
        <v>123471.18623500629</v>
      </c>
      <c r="K1124" s="13">
        <v>123786.64082543977</v>
      </c>
      <c r="L1124" s="13">
        <v>123960.5933600089</v>
      </c>
      <c r="M1124" s="13">
        <v>123845.81204129191</v>
      </c>
      <c r="N1124" s="13">
        <v>123601.99348149888</v>
      </c>
      <c r="O1124" s="13">
        <v>123602.41411463414</v>
      </c>
      <c r="P1124" s="13">
        <v>123481.17385161303</v>
      </c>
      <c r="Q1124" s="14">
        <v>123433.45617576428</v>
      </c>
      <c r="R1124" s="14">
        <v>123979.39811839806</v>
      </c>
      <c r="S1124" s="14">
        <v>124647.87742217597</v>
      </c>
      <c r="T1124" s="14">
        <v>124932.52440355321</v>
      </c>
      <c r="U1124" s="14">
        <v>125146.98514348564</v>
      </c>
      <c r="V1124" s="14">
        <v>125330.70443303105</v>
      </c>
      <c r="W1124" s="14">
        <v>125707.97645427063</v>
      </c>
      <c r="X1124" s="14">
        <v>126259.6253911516</v>
      </c>
      <c r="Y1124" s="14">
        <v>126534.29037125478</v>
      </c>
      <c r="Z1124" s="14">
        <v>126766.51784639653</v>
      </c>
      <c r="AA1124" s="14">
        <v>126862.96038622619</v>
      </c>
      <c r="AB1124" s="14">
        <v>127349.19075173025</v>
      </c>
      <c r="AC1124" s="14">
        <v>127962.38504985298</v>
      </c>
    </row>
    <row r="1125" spans="1:29" s="14" customFormat="1">
      <c r="A1125" s="1" t="s">
        <v>524</v>
      </c>
      <c r="B1125" s="1" t="s">
        <v>525</v>
      </c>
      <c r="C1125" s="1" t="s">
        <v>526</v>
      </c>
      <c r="D1125" s="1"/>
      <c r="E1125" s="1"/>
      <c r="F1125" s="1">
        <v>7</v>
      </c>
      <c r="G1125" s="1" t="s">
        <v>838</v>
      </c>
      <c r="H1125" s="1" t="str">
        <f t="shared" si="18"/>
        <v>7연립다세대평균전세가격</v>
      </c>
      <c r="I1125" s="1" t="s">
        <v>1387</v>
      </c>
      <c r="J1125" s="13">
        <v>111777.48593968534</v>
      </c>
      <c r="K1125" s="13">
        <v>111777.48593968534</v>
      </c>
      <c r="L1125" s="13">
        <v>112078.50114628326</v>
      </c>
      <c r="M1125" s="13">
        <v>111961.9571165223</v>
      </c>
      <c r="N1125" s="13">
        <v>111841.83178619738</v>
      </c>
      <c r="O1125" s="13">
        <v>112035.70926980616</v>
      </c>
      <c r="P1125" s="13">
        <v>111961.92408266824</v>
      </c>
      <c r="Q1125" s="14">
        <v>111975.21397336296</v>
      </c>
      <c r="R1125" s="14">
        <v>112248.58976717033</v>
      </c>
      <c r="S1125" s="14">
        <v>112838.80083195472</v>
      </c>
      <c r="T1125" s="14">
        <v>113099.66009879886</v>
      </c>
      <c r="U1125" s="14">
        <v>113176.93292298778</v>
      </c>
      <c r="V1125" s="14">
        <v>113123.50599566997</v>
      </c>
      <c r="W1125" s="14">
        <v>113387.14161415672</v>
      </c>
      <c r="X1125" s="14">
        <v>113990.03032320338</v>
      </c>
      <c r="Y1125" s="14">
        <v>114280.68599363865</v>
      </c>
      <c r="Z1125" s="14">
        <v>114473.81134034546</v>
      </c>
      <c r="AA1125" s="14">
        <v>114619.89709574149</v>
      </c>
      <c r="AB1125" s="14">
        <v>115009.15487244919</v>
      </c>
      <c r="AC1125" s="14">
        <v>115477.89395424238</v>
      </c>
    </row>
    <row r="1126" spans="1:29" s="14" customFormat="1">
      <c r="A1126" s="1" t="s">
        <v>524</v>
      </c>
      <c r="B1126" s="1" t="s">
        <v>525</v>
      </c>
      <c r="C1126" s="1" t="s">
        <v>527</v>
      </c>
      <c r="D1126" s="1"/>
      <c r="E1126" s="1"/>
      <c r="F1126" s="1">
        <v>8</v>
      </c>
      <c r="G1126" s="1" t="s">
        <v>838</v>
      </c>
      <c r="H1126" s="1" t="str">
        <f t="shared" si="18"/>
        <v>8연립다세대평균전세가격</v>
      </c>
      <c r="I1126" s="1" t="s">
        <v>1387</v>
      </c>
      <c r="J1126" s="13">
        <v>111593.40659340659</v>
      </c>
      <c r="K1126" s="13">
        <v>111593.40659340659</v>
      </c>
      <c r="L1126" s="13">
        <v>111813.18681318681</v>
      </c>
      <c r="M1126" s="13">
        <v>111835.16483516483</v>
      </c>
      <c r="N1126" s="13">
        <v>111835.16483516483</v>
      </c>
      <c r="O1126" s="13">
        <v>111835.16483516483</v>
      </c>
      <c r="P1126" s="13">
        <v>111743.95604395604</v>
      </c>
      <c r="Q1126" s="14">
        <v>111870.32967032967</v>
      </c>
      <c r="R1126" s="14">
        <v>112165.93406593407</v>
      </c>
      <c r="S1126" s="14">
        <v>112314.28571428571</v>
      </c>
      <c r="T1126" s="14">
        <v>112589.01098901099</v>
      </c>
      <c r="U1126" s="14">
        <v>112665.93406593407</v>
      </c>
      <c r="V1126" s="14">
        <v>112665.93406593407</v>
      </c>
      <c r="W1126" s="14">
        <v>112720.87912087912</v>
      </c>
      <c r="X1126" s="14">
        <v>113389.01098901099</v>
      </c>
      <c r="Y1126" s="14">
        <v>113927.47252747252</v>
      </c>
      <c r="Z1126" s="14">
        <v>114180.21978021978</v>
      </c>
      <c r="AA1126" s="14">
        <v>114697.8021978022</v>
      </c>
      <c r="AB1126" s="14">
        <v>114979.12087912088</v>
      </c>
      <c r="AC1126" s="14">
        <v>115279.12087912088</v>
      </c>
    </row>
    <row r="1127" spans="1:29" s="14" customFormat="1">
      <c r="A1127" s="1" t="s">
        <v>524</v>
      </c>
      <c r="B1127" s="1" t="s">
        <v>525</v>
      </c>
      <c r="C1127" s="1" t="s">
        <v>528</v>
      </c>
      <c r="D1127" s="1"/>
      <c r="E1127" s="1"/>
      <c r="F1127" s="1">
        <v>9</v>
      </c>
      <c r="G1127" s="1" t="s">
        <v>838</v>
      </c>
      <c r="H1127" s="1" t="str">
        <f t="shared" si="18"/>
        <v>9연립다세대평균전세가격</v>
      </c>
      <c r="I1127" s="1" t="s">
        <v>1387</v>
      </c>
      <c r="J1127" s="13">
        <v>115455.78231292516</v>
      </c>
      <c r="K1127" s="13">
        <v>115455.78231292516</v>
      </c>
      <c r="L1127" s="13">
        <v>115966.66666666667</v>
      </c>
      <c r="M1127" s="13">
        <v>115610.20408163265</v>
      </c>
      <c r="N1127" s="13">
        <v>115365.98639455783</v>
      </c>
      <c r="O1127" s="13">
        <v>115748.29931972788</v>
      </c>
      <c r="P1127" s="13">
        <v>115625.85034013605</v>
      </c>
      <c r="Q1127" s="14">
        <v>115605.44217687075</v>
      </c>
      <c r="R1127" s="14">
        <v>115742.1768707483</v>
      </c>
      <c r="S1127" s="14">
        <v>116491.83673469388</v>
      </c>
      <c r="T1127" s="14">
        <v>116628.57142857143</v>
      </c>
      <c r="U1127" s="14">
        <v>116785.03401360544</v>
      </c>
      <c r="V1127" s="14">
        <v>116678.91156462584</v>
      </c>
      <c r="W1127" s="14">
        <v>116963.26530612246</v>
      </c>
      <c r="X1127" s="14">
        <v>117406.12244897959</v>
      </c>
      <c r="Y1127" s="14">
        <v>117420.54794520549</v>
      </c>
      <c r="Z1127" s="14">
        <v>117395.20547945205</v>
      </c>
      <c r="AA1127" s="14">
        <v>117278.08219178082</v>
      </c>
      <c r="AB1127" s="14">
        <v>117778.08219178082</v>
      </c>
      <c r="AC1127" s="14">
        <v>118134.24657534246</v>
      </c>
    </row>
    <row r="1128" spans="1:29" s="14" customFormat="1">
      <c r="A1128" s="1" t="s">
        <v>524</v>
      </c>
      <c r="B1128" s="1" t="s">
        <v>525</v>
      </c>
      <c r="C1128" s="1" t="s">
        <v>529</v>
      </c>
      <c r="D1128" s="1"/>
      <c r="E1128" s="1"/>
      <c r="F1128" s="1">
        <v>10</v>
      </c>
      <c r="G1128" s="1" t="s">
        <v>838</v>
      </c>
      <c r="H1128" s="1" t="str">
        <f t="shared" si="18"/>
        <v>10연립다세대평균전세가격</v>
      </c>
      <c r="I1128" s="1" t="s">
        <v>1387</v>
      </c>
      <c r="J1128" s="13">
        <v>106727.81606148953</v>
      </c>
      <c r="K1128" s="13">
        <v>106727.81606148953</v>
      </c>
      <c r="L1128" s="13">
        <v>106765.57116353035</v>
      </c>
      <c r="M1128" s="13">
        <v>106933.93851046912</v>
      </c>
      <c r="N1128" s="13">
        <v>106944.14259210178</v>
      </c>
      <c r="O1128" s="13">
        <v>106944.14259210178</v>
      </c>
      <c r="P1128" s="13">
        <v>106944.14259210178</v>
      </c>
      <c r="Q1128" s="14">
        <v>106964.55075536708</v>
      </c>
      <c r="R1128" s="14">
        <v>107420.10336602174</v>
      </c>
      <c r="S1128" s="14">
        <v>107943.87755102041</v>
      </c>
      <c r="T1128" s="14">
        <v>108372.44897959183</v>
      </c>
      <c r="U1128" s="14">
        <v>108454.08163265306</v>
      </c>
      <c r="V1128" s="14">
        <v>108454.08163265306</v>
      </c>
      <c r="W1128" s="14">
        <v>108760.20408163265</v>
      </c>
      <c r="X1128" s="14">
        <v>109558.16326530612</v>
      </c>
      <c r="Y1128" s="14">
        <v>110139.79591836735</v>
      </c>
      <c r="Z1128" s="14">
        <v>110609.18367346939</v>
      </c>
      <c r="AA1128" s="14">
        <v>110986.73469387754</v>
      </c>
      <c r="AB1128" s="14">
        <v>111262.24489795919</v>
      </c>
      <c r="AC1128" s="14">
        <v>111940.81632653061</v>
      </c>
    </row>
    <row r="1129" spans="1:29" s="14" customFormat="1">
      <c r="A1129" s="1" t="s">
        <v>524</v>
      </c>
      <c r="B1129" s="1" t="s">
        <v>525</v>
      </c>
      <c r="C1129" s="1" t="s">
        <v>530</v>
      </c>
      <c r="D1129" s="1"/>
      <c r="E1129" s="1"/>
      <c r="F1129" s="1">
        <v>11</v>
      </c>
      <c r="G1129" s="1" t="s">
        <v>838</v>
      </c>
      <c r="H1129" s="1" t="str">
        <f t="shared" si="18"/>
        <v>11연립다세대평균전세가격</v>
      </c>
      <c r="I1129" s="1" t="s">
        <v>1387</v>
      </c>
      <c r="J1129" s="13">
        <v>135363.51589400362</v>
      </c>
      <c r="K1129" s="13">
        <v>135999.78339114215</v>
      </c>
      <c r="L1129" s="13">
        <v>136044.51496528322</v>
      </c>
      <c r="M1129" s="13">
        <v>135931.52629904565</v>
      </c>
      <c r="N1129" s="13">
        <v>135561.91345478571</v>
      </c>
      <c r="O1129" s="13">
        <v>135365.59117656524</v>
      </c>
      <c r="P1129" s="13">
        <v>135196.08976505027</v>
      </c>
      <c r="Q1129" s="14">
        <v>135086.32824724342</v>
      </c>
      <c r="R1129" s="14">
        <v>135909.46615128079</v>
      </c>
      <c r="S1129" s="14">
        <v>136657.54315950064</v>
      </c>
      <c r="T1129" s="14">
        <v>136966.38191387683</v>
      </c>
      <c r="U1129" s="14">
        <v>137366.58341956677</v>
      </c>
      <c r="V1129" s="14">
        <v>137792.39283949594</v>
      </c>
      <c r="W1129" s="14">
        <v>138285.67030211538</v>
      </c>
      <c r="X1129" s="14">
        <v>138785.01124400279</v>
      </c>
      <c r="Y1129" s="14">
        <v>139043.35216733362</v>
      </c>
      <c r="Z1129" s="14">
        <v>139315.4969538131</v>
      </c>
      <c r="AA1129" s="14">
        <v>139361.26133951449</v>
      </c>
      <c r="AB1129" s="14">
        <v>139946.48593303483</v>
      </c>
      <c r="AC1129" s="14">
        <v>140707.14698233924</v>
      </c>
    </row>
    <row r="1130" spans="1:29" s="14" customFormat="1">
      <c r="A1130" s="1" t="s">
        <v>524</v>
      </c>
      <c r="B1130" s="1" t="s">
        <v>525</v>
      </c>
      <c r="C1130" s="1" t="s">
        <v>531</v>
      </c>
      <c r="D1130" s="1"/>
      <c r="E1130" s="1"/>
      <c r="F1130" s="1">
        <v>12</v>
      </c>
      <c r="G1130" s="1" t="s">
        <v>838</v>
      </c>
      <c r="H1130" s="1" t="str">
        <f t="shared" si="18"/>
        <v>12연립다세대평균전세가격</v>
      </c>
      <c r="I1130" s="1" t="s">
        <v>1387</v>
      </c>
      <c r="J1130" s="13">
        <v>120327.636968766</v>
      </c>
      <c r="K1130" s="13">
        <v>121233.00691244242</v>
      </c>
      <c r="L1130" s="13">
        <v>121524.67357910908</v>
      </c>
      <c r="M1130" s="13">
        <v>121786.57834101384</v>
      </c>
      <c r="N1130" s="13">
        <v>121643.72119815669</v>
      </c>
      <c r="O1130" s="13">
        <v>121625.86405529955</v>
      </c>
      <c r="P1130" s="13">
        <v>121497.88786482337</v>
      </c>
      <c r="Q1130" s="14">
        <v>121465.85381464414</v>
      </c>
      <c r="R1130" s="14">
        <v>121821.08294930877</v>
      </c>
      <c r="S1130" s="14">
        <v>122475.84485407067</v>
      </c>
      <c r="T1130" s="14">
        <v>122614.28571428571</v>
      </c>
      <c r="U1130" s="14">
        <v>122854.76190476191</v>
      </c>
      <c r="V1130" s="14">
        <v>123091.66666666667</v>
      </c>
      <c r="W1130" s="14">
        <v>123341.66666666667</v>
      </c>
      <c r="X1130" s="14">
        <v>123984.52380952382</v>
      </c>
      <c r="Y1130" s="14">
        <v>124513.09523809524</v>
      </c>
      <c r="Z1130" s="14">
        <v>125084.52380952382</v>
      </c>
      <c r="AA1130" s="14">
        <v>125255.95238095238</v>
      </c>
      <c r="AB1130" s="14">
        <v>125517.85714285714</v>
      </c>
      <c r="AC1130" s="14">
        <v>126011.90476190476</v>
      </c>
    </row>
    <row r="1131" spans="1:29" s="14" customFormat="1">
      <c r="A1131" s="1" t="s">
        <v>524</v>
      </c>
      <c r="B1131" s="1" t="s">
        <v>525</v>
      </c>
      <c r="C1131" s="1" t="s">
        <v>532</v>
      </c>
      <c r="D1131" s="1"/>
      <c r="E1131" s="1"/>
      <c r="F1131" s="1">
        <v>13</v>
      </c>
      <c r="G1131" s="1" t="s">
        <v>838</v>
      </c>
      <c r="H1131" s="1" t="str">
        <f t="shared" si="18"/>
        <v>13연립다세대평균전세가격</v>
      </c>
      <c r="I1131" s="1" t="s">
        <v>1387</v>
      </c>
      <c r="J1131" s="13">
        <v>158691.96428571429</v>
      </c>
      <c r="K1131" s="13">
        <v>158910.71428571429</v>
      </c>
      <c r="L1131" s="13">
        <v>158572.32142857142</v>
      </c>
      <c r="M1131" s="13">
        <v>157877.67857142858</v>
      </c>
      <c r="N1131" s="13">
        <v>157156.25</v>
      </c>
      <c r="O1131" s="13">
        <v>156683.03571428571</v>
      </c>
      <c r="P1131" s="13">
        <v>156449.10714285713</v>
      </c>
      <c r="Q1131" s="14">
        <v>156218.75</v>
      </c>
      <c r="R1131" s="14">
        <v>157767.85714285713</v>
      </c>
      <c r="S1131" s="14">
        <v>158660.71428571429</v>
      </c>
      <c r="T1131" s="14">
        <v>159233.92857142858</v>
      </c>
      <c r="U1131" s="14">
        <v>159870.53571428571</v>
      </c>
      <c r="V1131" s="14">
        <v>160589.28571428571</v>
      </c>
      <c r="W1131" s="14">
        <v>161459.82142857142</v>
      </c>
      <c r="X1131" s="14">
        <v>161736.60714285713</v>
      </c>
      <c r="Y1131" s="14">
        <v>161575.89285714287</v>
      </c>
      <c r="Z1131" s="14">
        <v>161383.92857142858</v>
      </c>
      <c r="AA1131" s="14">
        <v>161234.82142857142</v>
      </c>
      <c r="AB1131" s="14">
        <v>162321.42857142858</v>
      </c>
      <c r="AC1131" s="14">
        <v>163495.53571428571</v>
      </c>
    </row>
    <row r="1132" spans="1:29" s="14" customFormat="1">
      <c r="A1132" s="1" t="s">
        <v>524</v>
      </c>
      <c r="B1132" s="1" t="s">
        <v>533</v>
      </c>
      <c r="C1132" s="1"/>
      <c r="D1132" s="1"/>
      <c r="E1132" s="1"/>
      <c r="F1132" s="1">
        <v>14</v>
      </c>
      <c r="G1132" s="1" t="s">
        <v>838</v>
      </c>
      <c r="H1132" s="1" t="str">
        <f t="shared" si="18"/>
        <v>14연립다세대평균전세가격</v>
      </c>
      <c r="I1132" s="1" t="s">
        <v>1387</v>
      </c>
      <c r="J1132" s="13">
        <v>79603.892459991563</v>
      </c>
      <c r="K1132" s="13">
        <v>79673.313635934435</v>
      </c>
      <c r="L1132" s="13">
        <v>79631.481487003184</v>
      </c>
      <c r="M1132" s="13">
        <v>79394.939549639792</v>
      </c>
      <c r="N1132" s="13">
        <v>79317.92028132292</v>
      </c>
      <c r="O1132" s="13">
        <v>79232.513547658236</v>
      </c>
      <c r="P1132" s="13">
        <v>78972.309321573324</v>
      </c>
      <c r="Q1132" s="14">
        <v>78847.747988870382</v>
      </c>
      <c r="R1132" s="14">
        <v>78938.810637685034</v>
      </c>
      <c r="S1132" s="14">
        <v>79134.531479213387</v>
      </c>
      <c r="T1132" s="14">
        <v>79267.931873372843</v>
      </c>
      <c r="U1132" s="14">
        <v>78845.311513688765</v>
      </c>
      <c r="V1132" s="14">
        <v>78913.952421336988</v>
      </c>
      <c r="W1132" s="14">
        <v>78959.71046686059</v>
      </c>
      <c r="X1132" s="14">
        <v>79036.701591184188</v>
      </c>
      <c r="Y1132" s="14">
        <v>79040.8170983624</v>
      </c>
      <c r="Z1132" s="14">
        <v>79133.635280772563</v>
      </c>
      <c r="AA1132" s="14">
        <v>79188.316268589013</v>
      </c>
      <c r="AB1132" s="14">
        <v>79338.614816660673</v>
      </c>
      <c r="AC1132" s="14">
        <v>79634.104577311417</v>
      </c>
    </row>
    <row r="1133" spans="1:29" s="14" customFormat="1">
      <c r="A1133" s="1" t="s">
        <v>524</v>
      </c>
      <c r="B1133" s="1" t="s">
        <v>533</v>
      </c>
      <c r="C1133" s="1" t="s">
        <v>534</v>
      </c>
      <c r="D1133" s="1"/>
      <c r="E1133" s="1"/>
      <c r="F1133" s="1">
        <v>15</v>
      </c>
      <c r="G1133" s="1" t="s">
        <v>838</v>
      </c>
      <c r="H1133" s="1" t="str">
        <f t="shared" si="18"/>
        <v>15연립다세대평균전세가격</v>
      </c>
      <c r="I1133" s="1" t="s">
        <v>1387</v>
      </c>
      <c r="J1133" s="13">
        <v>135441.55844155845</v>
      </c>
      <c r="K1133" s="13">
        <v>135622.07792207791</v>
      </c>
      <c r="L1133" s="13">
        <v>135583.11688311689</v>
      </c>
      <c r="M1133" s="13">
        <v>134724.02597402598</v>
      </c>
      <c r="N1133" s="13">
        <v>134568.18181818182</v>
      </c>
      <c r="O1133" s="13">
        <v>134392.85714285713</v>
      </c>
      <c r="P1133" s="13">
        <v>133452.5974025974</v>
      </c>
      <c r="Q1133" s="14">
        <v>132931.81818181818</v>
      </c>
      <c r="R1133" s="14">
        <v>132694.8051948052</v>
      </c>
      <c r="S1133" s="14">
        <v>132519.48051948051</v>
      </c>
      <c r="T1133" s="14">
        <v>132545.45454545456</v>
      </c>
      <c r="U1133" s="14">
        <v>132603.89610389611</v>
      </c>
      <c r="V1133" s="14">
        <v>132464.28571428571</v>
      </c>
      <c r="W1133" s="14">
        <v>132337.66233766233</v>
      </c>
      <c r="X1133" s="14">
        <v>132273.37662337662</v>
      </c>
      <c r="Y1133" s="14">
        <v>131971.42857142858</v>
      </c>
      <c r="Z1133" s="14">
        <v>132214.28571428571</v>
      </c>
      <c r="AA1133" s="14">
        <v>132272.72727272726</v>
      </c>
      <c r="AB1133" s="14">
        <v>132623.37662337662</v>
      </c>
      <c r="AC1133" s="14">
        <v>133409.09090909091</v>
      </c>
    </row>
    <row r="1134" spans="1:29" s="14" customFormat="1">
      <c r="A1134" s="1" t="s">
        <v>524</v>
      </c>
      <c r="B1134" s="1" t="s">
        <v>533</v>
      </c>
      <c r="C1134" s="1" t="s">
        <v>535</v>
      </c>
      <c r="D1134" s="1"/>
      <c r="E1134" s="1"/>
      <c r="F1134" s="1">
        <v>16</v>
      </c>
      <c r="G1134" s="1" t="s">
        <v>838</v>
      </c>
      <c r="H1134" s="1" t="str">
        <f t="shared" si="18"/>
        <v>16연립다세대평균전세가격</v>
      </c>
      <c r="I1134" s="1" t="s">
        <v>1387</v>
      </c>
      <c r="J1134" s="13">
        <v>81875.80605338332</v>
      </c>
      <c r="K1134" s="13">
        <v>81934.557583371075</v>
      </c>
      <c r="L1134" s="13">
        <v>81722.832618785702</v>
      </c>
      <c r="M1134" s="13">
        <v>81708.546904499992</v>
      </c>
      <c r="N1134" s="13">
        <v>81696.345514950168</v>
      </c>
      <c r="O1134" s="13">
        <v>81516.715553971779</v>
      </c>
      <c r="P1134" s="13">
        <v>81328.40011420958</v>
      </c>
      <c r="Q1134" s="14">
        <v>81308.404472932467</v>
      </c>
      <c r="R1134" s="14">
        <v>81343.366878947505</v>
      </c>
      <c r="S1134" s="14">
        <v>81483.287332254695</v>
      </c>
      <c r="T1134" s="14">
        <v>81409.022556390977</v>
      </c>
      <c r="U1134" s="14">
        <v>81413.533834586473</v>
      </c>
      <c r="V1134" s="14">
        <v>81418.045112781954</v>
      </c>
      <c r="W1134" s="14">
        <v>81269.924812030076</v>
      </c>
      <c r="X1134" s="14">
        <v>81363.15789473684</v>
      </c>
      <c r="Y1134" s="14">
        <v>81387.969924812031</v>
      </c>
      <c r="Z1134" s="14">
        <v>81409.022556390977</v>
      </c>
      <c r="AA1134" s="14">
        <v>81549.624060150381</v>
      </c>
      <c r="AB1134" s="14">
        <v>81557.142857142855</v>
      </c>
      <c r="AC1134" s="14">
        <v>81632.330827067664</v>
      </c>
    </row>
    <row r="1135" spans="1:29" s="14" customFormat="1">
      <c r="A1135" s="1" t="s">
        <v>524</v>
      </c>
      <c r="B1135" s="1" t="s">
        <v>533</v>
      </c>
      <c r="C1135" s="1" t="s">
        <v>536</v>
      </c>
      <c r="D1135" s="1"/>
      <c r="E1135" s="1"/>
      <c r="F1135" s="1">
        <v>17</v>
      </c>
      <c r="G1135" s="1" t="s">
        <v>838</v>
      </c>
      <c r="H1135" s="1" t="str">
        <f t="shared" si="18"/>
        <v>17연립다세대평균전세가격</v>
      </c>
      <c r="I1135" s="1" t="s">
        <v>1387</v>
      </c>
      <c r="J1135" s="13">
        <v>63421.052631578947</v>
      </c>
      <c r="K1135" s="13">
        <v>63390.977443609023</v>
      </c>
      <c r="L1135" s="13">
        <v>63403.759398496244</v>
      </c>
      <c r="M1135" s="13">
        <v>63388.721804511275</v>
      </c>
      <c r="N1135" s="13">
        <v>63396.240601503756</v>
      </c>
      <c r="O1135" s="13">
        <v>63484.210526315786</v>
      </c>
      <c r="P1135" s="13">
        <v>63427.819548872183</v>
      </c>
      <c r="Q1135" s="14">
        <v>63469.172932330825</v>
      </c>
      <c r="R1135" s="14">
        <v>63742.105263157893</v>
      </c>
      <c r="S1135" s="14">
        <v>64159.398496240603</v>
      </c>
      <c r="T1135" s="14">
        <v>64418.045112781954</v>
      </c>
      <c r="U1135" s="14">
        <v>64715.789473684214</v>
      </c>
      <c r="V1135" s="14">
        <v>64909.774436090229</v>
      </c>
      <c r="W1135" s="14">
        <v>65052.631578947367</v>
      </c>
      <c r="X1135" s="14">
        <v>65221.052631578947</v>
      </c>
      <c r="Y1135" s="14">
        <v>65315.037593984962</v>
      </c>
      <c r="Z1135" s="14">
        <v>65375.187969924809</v>
      </c>
      <c r="AA1135" s="14">
        <v>65440.601503759397</v>
      </c>
      <c r="AB1135" s="14">
        <v>65605.263157894733</v>
      </c>
      <c r="AC1135" s="14">
        <v>65797.744360902259</v>
      </c>
    </row>
    <row r="1136" spans="1:29" s="14" customFormat="1">
      <c r="A1136" s="1" t="s">
        <v>524</v>
      </c>
      <c r="B1136" s="1" t="s">
        <v>533</v>
      </c>
      <c r="C1136" s="1" t="s">
        <v>537</v>
      </c>
      <c r="D1136" s="1"/>
      <c r="E1136" s="1"/>
      <c r="F1136" s="1">
        <v>18</v>
      </c>
      <c r="G1136" s="1" t="s">
        <v>838</v>
      </c>
      <c r="H1136" s="1" t="str">
        <f t="shared" si="18"/>
        <v>18연립다세대평균전세가격</v>
      </c>
      <c r="I1136" s="1" t="s">
        <v>1387</v>
      </c>
      <c r="J1136" s="13">
        <v>77316.96428571429</v>
      </c>
      <c r="K1136" s="13">
        <v>77540.178571428565</v>
      </c>
      <c r="L1136" s="13">
        <v>77364.28571428571</v>
      </c>
      <c r="M1136" s="13">
        <v>76729.46428571429</v>
      </c>
      <c r="N1136" s="13">
        <v>76309.821428571435</v>
      </c>
      <c r="O1136" s="13">
        <v>75809.821428571435</v>
      </c>
      <c r="P1136" s="13">
        <v>75483.03571428571</v>
      </c>
      <c r="Q1136" s="14">
        <v>75168.75</v>
      </c>
      <c r="R1136" s="14">
        <v>75293.75</v>
      </c>
      <c r="S1136" s="14">
        <v>75710.71428571429</v>
      </c>
      <c r="T1136" s="14">
        <v>75862.5</v>
      </c>
      <c r="U1136" s="14">
        <v>75897.321428571435</v>
      </c>
      <c r="V1136" s="14">
        <v>76091.96428571429</v>
      </c>
      <c r="W1136" s="14">
        <v>76220.53571428571</v>
      </c>
      <c r="X1136" s="14">
        <v>76160.71428571429</v>
      </c>
      <c r="Y1136" s="14">
        <v>75952.678571428565</v>
      </c>
      <c r="Z1136" s="14">
        <v>75701.78571428571</v>
      </c>
      <c r="AA1136" s="14">
        <v>75500.892857142855</v>
      </c>
      <c r="AB1136" s="14">
        <v>75559.821428571435</v>
      </c>
      <c r="AC1136" s="14">
        <v>75595.53571428571</v>
      </c>
    </row>
    <row r="1137" spans="1:29" s="14" customFormat="1">
      <c r="A1137" s="1" t="s">
        <v>524</v>
      </c>
      <c r="B1137" s="1" t="s">
        <v>533</v>
      </c>
      <c r="C1137" s="1" t="s">
        <v>538</v>
      </c>
      <c r="D1137" s="1"/>
      <c r="E1137" s="1"/>
      <c r="F1137" s="1">
        <v>19</v>
      </c>
      <c r="G1137" s="1" t="s">
        <v>838</v>
      </c>
      <c r="H1137" s="1" t="str">
        <f t="shared" si="18"/>
        <v>19연립다세대평균전세가격</v>
      </c>
      <c r="I1137" s="1" t="s">
        <v>1387</v>
      </c>
      <c r="J1137" s="13">
        <v>45892.857142857145</v>
      </c>
      <c r="K1137" s="13">
        <v>46482.142857142855</v>
      </c>
      <c r="L1137" s="13">
        <v>46785.714285714283</v>
      </c>
      <c r="M1137" s="13">
        <v>46633.928571428572</v>
      </c>
      <c r="N1137" s="13">
        <v>46564.285714285717</v>
      </c>
      <c r="O1137" s="13">
        <v>46535.714285714283</v>
      </c>
      <c r="P1137" s="13">
        <v>46466.071428571428</v>
      </c>
      <c r="Q1137" s="14">
        <v>46460.714285714283</v>
      </c>
      <c r="R1137" s="14">
        <v>46478.571428571428</v>
      </c>
      <c r="S1137" s="14">
        <v>46464.285714285717</v>
      </c>
      <c r="T1137" s="14">
        <v>46500</v>
      </c>
      <c r="U1137" s="14">
        <v>46464.285714285717</v>
      </c>
      <c r="V1137" s="14">
        <v>46464.285714285717</v>
      </c>
      <c r="W1137" s="14">
        <v>46499.821428571428</v>
      </c>
      <c r="X1137" s="14">
        <v>46564.285714285717</v>
      </c>
      <c r="Y1137" s="14">
        <v>46783.035714285717</v>
      </c>
      <c r="Z1137" s="14">
        <v>46818.75</v>
      </c>
      <c r="AA1137" s="14">
        <v>46836.607142857145</v>
      </c>
      <c r="AB1137" s="14">
        <v>46872.321428571428</v>
      </c>
      <c r="AC1137" s="14">
        <v>46970.535714285717</v>
      </c>
    </row>
    <row r="1138" spans="1:29" s="14" customFormat="1">
      <c r="A1138" s="1" t="s">
        <v>524</v>
      </c>
      <c r="B1138" s="1" t="s">
        <v>533</v>
      </c>
      <c r="C1138" s="1" t="s">
        <v>539</v>
      </c>
      <c r="D1138" s="1"/>
      <c r="E1138" s="1"/>
      <c r="F1138" s="1">
        <v>20</v>
      </c>
      <c r="G1138" s="1" t="s">
        <v>838</v>
      </c>
      <c r="H1138" s="1" t="str">
        <f t="shared" si="18"/>
        <v>20연립다세대평균전세가격</v>
      </c>
      <c r="I1138" s="1" t="s">
        <v>1387</v>
      </c>
      <c r="J1138" s="13">
        <v>75093.406593406587</v>
      </c>
      <c r="K1138" s="13">
        <v>75093.406593406587</v>
      </c>
      <c r="L1138" s="13">
        <v>74928.571428571435</v>
      </c>
      <c r="M1138" s="13">
        <v>74913.18681318681</v>
      </c>
      <c r="N1138" s="13">
        <v>74880.219780219777</v>
      </c>
      <c r="O1138" s="13">
        <v>74781.318681318677</v>
      </c>
      <c r="P1138" s="13">
        <v>74727.472527472521</v>
      </c>
      <c r="Q1138" s="14">
        <v>74572.527472527479</v>
      </c>
      <c r="R1138" s="14">
        <v>74259.340659340654</v>
      </c>
      <c r="S1138" s="14">
        <v>74176.923076923078</v>
      </c>
      <c r="T1138" s="14">
        <v>74393.406593406587</v>
      </c>
      <c r="U1138" s="14">
        <v>74073.626373626379</v>
      </c>
      <c r="V1138" s="14">
        <v>73941.758241758245</v>
      </c>
      <c r="W1138" s="14">
        <v>74117.582417582424</v>
      </c>
      <c r="X1138" s="14">
        <v>74174.725274725279</v>
      </c>
      <c r="Y1138" s="14">
        <v>74471.428571428565</v>
      </c>
      <c r="Z1138" s="14">
        <v>74945.054945054944</v>
      </c>
      <c r="AA1138" s="14">
        <v>75196.703296703301</v>
      </c>
      <c r="AB1138" s="14">
        <v>75492.307692307688</v>
      </c>
      <c r="AC1138" s="14">
        <v>76008.791208791212</v>
      </c>
    </row>
    <row r="1139" spans="1:29" s="14" customFormat="1">
      <c r="A1139" s="1" t="s">
        <v>524</v>
      </c>
      <c r="B1139" s="1" t="s">
        <v>533</v>
      </c>
      <c r="C1139" s="1" t="s">
        <v>540</v>
      </c>
      <c r="D1139" s="1"/>
      <c r="E1139" s="1"/>
      <c r="F1139" s="1">
        <v>21</v>
      </c>
      <c r="G1139" s="1" t="s">
        <v>838</v>
      </c>
      <c r="H1139" s="1" t="str">
        <f t="shared" si="18"/>
        <v>21연립다세대평균전세가격</v>
      </c>
      <c r="I1139" s="1" t="s">
        <v>1387</v>
      </c>
      <c r="J1139" s="13">
        <v>47476.623376623378</v>
      </c>
      <c r="K1139" s="13">
        <v>47463.63636363636</v>
      </c>
      <c r="L1139" s="13">
        <v>47619.480519480523</v>
      </c>
      <c r="M1139" s="13">
        <v>47632.467532467534</v>
      </c>
      <c r="N1139" s="13">
        <v>47632.467532467534</v>
      </c>
      <c r="O1139" s="13">
        <v>47593.506493506495</v>
      </c>
      <c r="P1139" s="13">
        <v>47567.532467532466</v>
      </c>
      <c r="Q1139" s="14">
        <v>47593.506493506495</v>
      </c>
      <c r="R1139" s="14">
        <v>48032.467532467534</v>
      </c>
      <c r="S1139" s="14">
        <v>48071.428571428572</v>
      </c>
      <c r="T1139" s="14">
        <v>48064.935064935067</v>
      </c>
      <c r="U1139" s="14">
        <v>48032.467532467534</v>
      </c>
      <c r="V1139" s="14">
        <v>48058.441558441562</v>
      </c>
      <c r="W1139" s="14">
        <v>48045.454545454544</v>
      </c>
      <c r="X1139" s="14">
        <v>48162.337662337661</v>
      </c>
      <c r="Y1139" s="14">
        <v>48275.324675324679</v>
      </c>
      <c r="Z1139" s="14">
        <v>48480.519480519477</v>
      </c>
      <c r="AA1139" s="14">
        <v>48510.389610389611</v>
      </c>
      <c r="AB1139" s="14">
        <v>48380.519480519477</v>
      </c>
      <c r="AC1139" s="14">
        <v>48750.64935064935</v>
      </c>
    </row>
    <row r="1140" spans="1:29" s="14" customFormat="1">
      <c r="A1140" s="1" t="s">
        <v>524</v>
      </c>
      <c r="B1140" s="1" t="s">
        <v>541</v>
      </c>
      <c r="C1140" s="1"/>
      <c r="D1140" s="1"/>
      <c r="E1140" s="1"/>
      <c r="F1140" s="1">
        <v>22</v>
      </c>
      <c r="G1140" s="1" t="s">
        <v>838</v>
      </c>
      <c r="H1140" s="1" t="str">
        <f t="shared" si="18"/>
        <v>22연립다세대평균전세가격</v>
      </c>
      <c r="I1140" s="1" t="s">
        <v>1387</v>
      </c>
      <c r="J1140" s="13">
        <v>52173.913043478264</v>
      </c>
      <c r="K1140" s="13">
        <v>52177.018633540371</v>
      </c>
      <c r="L1140" s="13">
        <v>52184.472049689444</v>
      </c>
      <c r="M1140" s="13">
        <v>52200</v>
      </c>
      <c r="N1140" s="13">
        <v>52185.09316770186</v>
      </c>
      <c r="O1140" s="13">
        <v>52145.962732919252</v>
      </c>
      <c r="P1140" s="13">
        <v>52229.813664596273</v>
      </c>
      <c r="Q1140" s="14">
        <v>52279.503105590062</v>
      </c>
      <c r="R1140" s="14">
        <v>52249.068322981366</v>
      </c>
      <c r="S1140" s="14">
        <v>52275.776397515525</v>
      </c>
      <c r="T1140" s="14">
        <v>52237.888198757762</v>
      </c>
      <c r="U1140" s="14">
        <v>52181.987577639753</v>
      </c>
      <c r="V1140" s="14">
        <v>52181.987577639753</v>
      </c>
      <c r="W1140" s="14">
        <v>52209.937888198758</v>
      </c>
      <c r="X1140" s="14">
        <v>52335.403726708071</v>
      </c>
      <c r="Y1140" s="14">
        <v>52572.670807453418</v>
      </c>
      <c r="Z1140" s="14">
        <v>52603.105590062114</v>
      </c>
      <c r="AA1140" s="14">
        <v>52692.546583850934</v>
      </c>
      <c r="AB1140" s="14">
        <v>52917.391304347824</v>
      </c>
      <c r="AC1140" s="14">
        <v>53078.260869565216</v>
      </c>
    </row>
    <row r="1141" spans="1:29" s="14" customFormat="1">
      <c r="A1141" s="1" t="s">
        <v>524</v>
      </c>
      <c r="B1141" s="1" t="s">
        <v>542</v>
      </c>
      <c r="C1141" s="1"/>
      <c r="D1141" s="1"/>
      <c r="E1141" s="1"/>
      <c r="F1141" s="1">
        <v>23</v>
      </c>
      <c r="G1141" s="1" t="s">
        <v>838</v>
      </c>
      <c r="H1141" s="1" t="str">
        <f t="shared" si="18"/>
        <v>23연립다세대평균전세가격</v>
      </c>
      <c r="I1141" s="1" t="s">
        <v>1387</v>
      </c>
      <c r="J1141" s="13">
        <v>66111.228135426907</v>
      </c>
      <c r="K1141" s="13">
        <v>66111.228135426907</v>
      </c>
      <c r="L1141" s="13">
        <v>66154.844443273774</v>
      </c>
      <c r="M1141" s="13">
        <v>66213.851312053957</v>
      </c>
      <c r="N1141" s="13">
        <v>66137.360132820933</v>
      </c>
      <c r="O1141" s="13">
        <v>66092.02752893338</v>
      </c>
      <c r="P1141" s="13">
        <v>66029.132573130075</v>
      </c>
      <c r="Q1141" s="14">
        <v>65981.247266679013</v>
      </c>
      <c r="R1141" s="14">
        <v>65987.053331667878</v>
      </c>
      <c r="S1141" s="14">
        <v>66031.490772842328</v>
      </c>
      <c r="T1141" s="14">
        <v>66032.941826353868</v>
      </c>
      <c r="U1141" s="14">
        <v>65904.620256028866</v>
      </c>
      <c r="V1141" s="14">
        <v>65924.156079187233</v>
      </c>
      <c r="W1141" s="14">
        <v>65876.665398460609</v>
      </c>
      <c r="X1141" s="14">
        <v>65955.984546424646</v>
      </c>
      <c r="Y1141" s="14">
        <v>65937.82986272547</v>
      </c>
      <c r="Z1141" s="14">
        <v>65964.334926301366</v>
      </c>
      <c r="AA1141" s="14">
        <v>65974.810431434584</v>
      </c>
      <c r="AB1141" s="14">
        <v>65905.61542519975</v>
      </c>
      <c r="AC1141" s="14">
        <v>65830.620592884312</v>
      </c>
    </row>
    <row r="1142" spans="1:29" s="14" customFormat="1">
      <c r="A1142" s="1" t="s">
        <v>524</v>
      </c>
      <c r="B1142" s="1" t="s">
        <v>542</v>
      </c>
      <c r="C1142" s="1" t="s">
        <v>543</v>
      </c>
      <c r="D1142" s="1"/>
      <c r="E1142" s="1"/>
      <c r="F1142" s="1">
        <v>24</v>
      </c>
      <c r="G1142" s="1" t="s">
        <v>838</v>
      </c>
      <c r="H1142" s="1" t="str">
        <f t="shared" si="18"/>
        <v>24연립다세대평균전세가격</v>
      </c>
      <c r="I1142" s="1" t="s">
        <v>1387</v>
      </c>
      <c r="J1142" s="13">
        <v>60829.046369652227</v>
      </c>
      <c r="K1142" s="13">
        <v>60829.046369652227</v>
      </c>
      <c r="L1142" s="13">
        <v>60877.005553325696</v>
      </c>
      <c r="M1142" s="13">
        <v>60989.250451284875</v>
      </c>
      <c r="N1142" s="13">
        <v>60989.250451284875</v>
      </c>
      <c r="O1142" s="13">
        <v>60938.230043121614</v>
      </c>
      <c r="P1142" s="13">
        <v>60901.495349244062</v>
      </c>
      <c r="Q1142" s="14">
        <v>60872.448979591834</v>
      </c>
      <c r="R1142" s="14">
        <v>60875.510204081635</v>
      </c>
      <c r="S1142" s="14">
        <v>60946.938775510207</v>
      </c>
      <c r="T1142" s="14">
        <v>60935.714285714283</v>
      </c>
      <c r="U1142" s="14">
        <v>60912.244897959186</v>
      </c>
      <c r="V1142" s="14">
        <v>60815.306122448979</v>
      </c>
      <c r="W1142" s="14">
        <v>60840.816326530614</v>
      </c>
      <c r="X1142" s="14">
        <v>60933.673469387752</v>
      </c>
      <c r="Y1142" s="14">
        <v>60921.428571428572</v>
      </c>
      <c r="Z1142" s="14">
        <v>60890.816326530614</v>
      </c>
      <c r="AA1142" s="14">
        <v>60880.612244897959</v>
      </c>
      <c r="AB1142" s="14">
        <v>60865.306122448979</v>
      </c>
      <c r="AC1142" s="14">
        <v>60819.387755102041</v>
      </c>
    </row>
    <row r="1143" spans="1:29" s="14" customFormat="1">
      <c r="A1143" s="1" t="s">
        <v>524</v>
      </c>
      <c r="B1143" s="1" t="s">
        <v>542</v>
      </c>
      <c r="C1143" s="1" t="s">
        <v>544</v>
      </c>
      <c r="D1143" s="1"/>
      <c r="E1143" s="1"/>
      <c r="F1143" s="1">
        <v>25</v>
      </c>
      <c r="G1143" s="1" t="s">
        <v>838</v>
      </c>
      <c r="H1143" s="1" t="str">
        <f t="shared" si="18"/>
        <v>25연립다세대평균전세가격</v>
      </c>
      <c r="I1143" s="1" t="s">
        <v>1387</v>
      </c>
      <c r="J1143" s="13">
        <v>71841.269841269837</v>
      </c>
      <c r="K1143" s="13">
        <v>71841.269841269837</v>
      </c>
      <c r="L1143" s="13">
        <v>71880.952380952382</v>
      </c>
      <c r="M1143" s="13">
        <v>71952.380952380947</v>
      </c>
      <c r="N1143" s="13">
        <v>71955.555555555562</v>
      </c>
      <c r="O1143" s="13">
        <v>71958.730158730163</v>
      </c>
      <c r="P1143" s="13">
        <v>71939.682539682544</v>
      </c>
      <c r="Q1143" s="14">
        <v>71922.222222222219</v>
      </c>
      <c r="R1143" s="14">
        <v>71922.222222222219</v>
      </c>
      <c r="S1143" s="14">
        <v>71925.39682539682</v>
      </c>
      <c r="T1143" s="14">
        <v>71941.269841269837</v>
      </c>
      <c r="U1143" s="14">
        <v>71980.952380952382</v>
      </c>
      <c r="V1143" s="14">
        <v>71980.952380952382</v>
      </c>
      <c r="W1143" s="14">
        <v>71765.079365079364</v>
      </c>
      <c r="X1143" s="14">
        <v>71744.444444444438</v>
      </c>
      <c r="Y1143" s="14">
        <v>71700</v>
      </c>
      <c r="Z1143" s="14">
        <v>71720.634920634926</v>
      </c>
      <c r="AA1143" s="14">
        <v>71720.634920634926</v>
      </c>
      <c r="AB1143" s="14">
        <v>71514.28571428571</v>
      </c>
      <c r="AC1143" s="14">
        <v>71465.079365079364</v>
      </c>
    </row>
    <row r="1144" spans="1:29" s="14" customFormat="1">
      <c r="A1144" s="1" t="s">
        <v>524</v>
      </c>
      <c r="B1144" s="1" t="s">
        <v>542</v>
      </c>
      <c r="C1144" s="1" t="s">
        <v>545</v>
      </c>
      <c r="D1144" s="1"/>
      <c r="E1144" s="1"/>
      <c r="F1144" s="1">
        <v>26</v>
      </c>
      <c r="G1144" s="1" t="s">
        <v>838</v>
      </c>
      <c r="H1144" s="1" t="str">
        <f t="shared" si="18"/>
        <v>26연립다세대평균전세가격</v>
      </c>
      <c r="I1144" s="1" t="s">
        <v>1387</v>
      </c>
      <c r="J1144" s="13">
        <v>70157.142857142855</v>
      </c>
      <c r="K1144" s="13">
        <v>70157.142857142855</v>
      </c>
      <c r="L1144" s="13">
        <v>70196.326530612248</v>
      </c>
      <c r="M1144" s="13">
        <v>70114.693877551021</v>
      </c>
      <c r="N1144" s="13">
        <v>69748.163265306124</v>
      </c>
      <c r="O1144" s="13">
        <v>69646.938775510207</v>
      </c>
      <c r="P1144" s="13">
        <v>69461.224489795917</v>
      </c>
      <c r="Q1144" s="14">
        <v>69326.530612244896</v>
      </c>
      <c r="R1144" s="14">
        <v>69346.938775510207</v>
      </c>
      <c r="S1144" s="14">
        <v>69387.755102040814</v>
      </c>
      <c r="T1144" s="14">
        <v>69397.959183673476</v>
      </c>
      <c r="U1144" s="14">
        <v>69330.612244897959</v>
      </c>
      <c r="V1144" s="14">
        <v>69669.387755102041</v>
      </c>
      <c r="W1144" s="14">
        <v>69689.795918367352</v>
      </c>
      <c r="X1144" s="14">
        <v>69883.673469387752</v>
      </c>
      <c r="Y1144" s="14">
        <v>69889.795918367352</v>
      </c>
      <c r="Z1144" s="14">
        <v>70067.346938775503</v>
      </c>
      <c r="AA1144" s="14">
        <v>70144.897959183669</v>
      </c>
      <c r="AB1144" s="14">
        <v>70144.897959183669</v>
      </c>
      <c r="AC1144" s="14">
        <v>69959.183673469393</v>
      </c>
    </row>
    <row r="1145" spans="1:29" s="14" customFormat="1">
      <c r="A1145" s="1" t="s">
        <v>524</v>
      </c>
      <c r="B1145" s="1" t="s">
        <v>546</v>
      </c>
      <c r="C1145" s="1"/>
      <c r="D1145" s="1"/>
      <c r="E1145" s="1"/>
      <c r="F1145" s="1">
        <v>27</v>
      </c>
      <c r="G1145" s="1" t="s">
        <v>838</v>
      </c>
      <c r="H1145" s="1" t="str">
        <f t="shared" si="18"/>
        <v>27연립다세대평균전세가격</v>
      </c>
      <c r="I1145" s="1" t="s">
        <v>1387</v>
      </c>
      <c r="J1145" s="13">
        <v>43020.238095238092</v>
      </c>
      <c r="K1145" s="13">
        <v>43008.333333333336</v>
      </c>
      <c r="L1145" s="13">
        <v>42865.476190476191</v>
      </c>
      <c r="M1145" s="13">
        <v>42780.952380952382</v>
      </c>
      <c r="N1145" s="13">
        <v>42515.476190476191</v>
      </c>
      <c r="O1145" s="13">
        <v>42148.809523809527</v>
      </c>
      <c r="P1145" s="13">
        <v>41816.666666666664</v>
      </c>
      <c r="Q1145" s="14">
        <v>41629.761904761908</v>
      </c>
      <c r="R1145" s="14">
        <v>41663.095238095237</v>
      </c>
      <c r="S1145" s="14">
        <v>41738.095238095237</v>
      </c>
      <c r="T1145" s="14">
        <v>41827.380952380954</v>
      </c>
      <c r="U1145" s="14">
        <v>41909.523809523809</v>
      </c>
      <c r="V1145" s="14">
        <v>42015.476190476191</v>
      </c>
      <c r="W1145" s="14">
        <v>42058.333333333336</v>
      </c>
      <c r="X1145" s="14">
        <v>42147.619047619046</v>
      </c>
      <c r="Y1145" s="14">
        <v>42352.380952380954</v>
      </c>
      <c r="Z1145" s="14">
        <v>42320.238095238092</v>
      </c>
      <c r="AA1145" s="14">
        <v>42341.666666666664</v>
      </c>
      <c r="AB1145" s="14">
        <v>42430.952380952382</v>
      </c>
      <c r="AC1145" s="14">
        <v>42445.238095238092</v>
      </c>
    </row>
    <row r="1146" spans="1:29" s="14" customFormat="1">
      <c r="A1146" s="1" t="s">
        <v>524</v>
      </c>
      <c r="B1146" s="1" t="s">
        <v>547</v>
      </c>
      <c r="C1146" s="1"/>
      <c r="D1146" s="1"/>
      <c r="E1146" s="1"/>
      <c r="F1146" s="1">
        <v>28</v>
      </c>
      <c r="G1146" s="1" t="s">
        <v>838</v>
      </c>
      <c r="H1146" s="1" t="str">
        <f t="shared" si="18"/>
        <v>28연립다세대평균전세가격</v>
      </c>
      <c r="I1146" s="1" t="s">
        <v>1387</v>
      </c>
      <c r="J1146" s="13">
        <v>38642.857142857145</v>
      </c>
      <c r="K1146" s="13">
        <v>38642.857142857145</v>
      </c>
      <c r="L1146" s="13">
        <v>38607.142857142855</v>
      </c>
      <c r="M1146" s="13">
        <v>38630.952380952382</v>
      </c>
      <c r="N1146" s="13">
        <v>38654.761904761908</v>
      </c>
      <c r="O1146" s="13">
        <v>38654.761904761908</v>
      </c>
      <c r="P1146" s="13">
        <v>38690.476190476191</v>
      </c>
      <c r="Q1146" s="14">
        <v>38714.285714285717</v>
      </c>
      <c r="R1146" s="14">
        <v>38714.285714285717</v>
      </c>
      <c r="S1146" s="14">
        <v>38714.285714285717</v>
      </c>
      <c r="T1146" s="14">
        <v>38764.285714285717</v>
      </c>
      <c r="U1146" s="14">
        <v>38764.285714285717</v>
      </c>
      <c r="V1146" s="14">
        <v>38766.666666666664</v>
      </c>
      <c r="W1146" s="14">
        <v>38764.285714285717</v>
      </c>
      <c r="X1146" s="14">
        <v>38778.571428571428</v>
      </c>
      <c r="Y1146" s="14">
        <v>38880.952380952382</v>
      </c>
      <c r="Z1146" s="14">
        <v>38916.666666666664</v>
      </c>
      <c r="AA1146" s="14">
        <v>39042.857142857145</v>
      </c>
      <c r="AB1146" s="14">
        <v>39023.809523809527</v>
      </c>
      <c r="AC1146" s="14">
        <v>39030.952380952382</v>
      </c>
    </row>
    <row r="1147" spans="1:29" s="14" customFormat="1">
      <c r="A1147" s="1" t="s">
        <v>524</v>
      </c>
      <c r="B1147" s="1" t="s">
        <v>548</v>
      </c>
      <c r="C1147" s="1"/>
      <c r="D1147" s="1"/>
      <c r="E1147" s="1"/>
      <c r="F1147" s="1">
        <v>29</v>
      </c>
      <c r="G1147" s="1" t="s">
        <v>838</v>
      </c>
      <c r="H1147" s="1" t="str">
        <f t="shared" si="18"/>
        <v>29연립다세대평균전세가격</v>
      </c>
      <c r="I1147" s="1" t="s">
        <v>1387</v>
      </c>
      <c r="J1147" s="13">
        <v>53023.809523809527</v>
      </c>
      <c r="K1147" s="13">
        <v>53035.714285714283</v>
      </c>
      <c r="L1147" s="13">
        <v>53148.809523809527</v>
      </c>
      <c r="M1147" s="13">
        <v>53203.571428571428</v>
      </c>
      <c r="N1147" s="13">
        <v>53221.428571428572</v>
      </c>
      <c r="O1147" s="13">
        <v>53227.380952380954</v>
      </c>
      <c r="P1147" s="13">
        <v>53227.380952380954</v>
      </c>
      <c r="Q1147" s="14">
        <v>53310.714285714283</v>
      </c>
      <c r="R1147" s="14">
        <v>53309.523809523809</v>
      </c>
      <c r="S1147" s="14">
        <v>53405.952380952382</v>
      </c>
      <c r="T1147" s="14">
        <v>53591.666666666664</v>
      </c>
      <c r="U1147" s="14">
        <v>53820.238095238092</v>
      </c>
      <c r="V1147" s="14">
        <v>53850</v>
      </c>
      <c r="W1147" s="14">
        <v>53861.904761904763</v>
      </c>
      <c r="X1147" s="14">
        <v>53923.809523809527</v>
      </c>
      <c r="Y1147" s="14">
        <v>54234.523809523809</v>
      </c>
      <c r="Z1147" s="14">
        <v>54290.476190476191</v>
      </c>
      <c r="AA1147" s="14">
        <v>54623.809523809527</v>
      </c>
      <c r="AB1147" s="14">
        <v>54989.285714285717</v>
      </c>
      <c r="AC1147" s="14">
        <v>55096.428571428572</v>
      </c>
    </row>
    <row r="1148" spans="1:29" s="14" customFormat="1">
      <c r="A1148" s="1" t="s">
        <v>524</v>
      </c>
      <c r="B1148" s="1" t="s">
        <v>549</v>
      </c>
      <c r="C1148" s="1"/>
      <c r="D1148" s="1"/>
      <c r="E1148" s="1"/>
      <c r="F1148" s="1">
        <v>30</v>
      </c>
      <c r="G1148" s="1" t="s">
        <v>838</v>
      </c>
      <c r="H1148" s="1" t="str">
        <f t="shared" si="18"/>
        <v>30연립다세대평균전세가격</v>
      </c>
      <c r="I1148" s="1" t="s">
        <v>1387</v>
      </c>
      <c r="J1148" s="13">
        <v>62815.584415584417</v>
      </c>
      <c r="K1148" s="13">
        <v>62828.571428571428</v>
      </c>
      <c r="L1148" s="13">
        <v>63109.090909090912</v>
      </c>
      <c r="M1148" s="13">
        <v>63348.051948051951</v>
      </c>
      <c r="N1148" s="13">
        <v>63392.207792207795</v>
      </c>
      <c r="O1148" s="13">
        <v>63470.129870129873</v>
      </c>
      <c r="P1148" s="13">
        <v>63390.909090909088</v>
      </c>
      <c r="Q1148" s="14">
        <v>63346.753246753244</v>
      </c>
      <c r="R1148" s="14">
        <v>63097.402597402601</v>
      </c>
      <c r="S1148" s="14">
        <v>63240.259740259738</v>
      </c>
      <c r="T1148" s="14">
        <v>63394.805194805194</v>
      </c>
      <c r="U1148" s="14">
        <v>63474.025974025972</v>
      </c>
      <c r="V1148" s="14">
        <v>63457.142857142855</v>
      </c>
      <c r="W1148" s="14">
        <v>63514.285714285717</v>
      </c>
      <c r="X1148" s="14">
        <v>63605.194805194806</v>
      </c>
      <c r="Y1148" s="14">
        <v>63731.168831168834</v>
      </c>
      <c r="Z1148" s="14">
        <v>63753.246753246756</v>
      </c>
      <c r="AA1148" s="14">
        <v>63824.675324675321</v>
      </c>
      <c r="AB1148" s="14">
        <v>63850.64935064935</v>
      </c>
      <c r="AC1148" s="14">
        <v>63863.63636363636</v>
      </c>
    </row>
    <row r="1149" spans="1:29" s="14" customFormat="1">
      <c r="A1149" s="1" t="s">
        <v>524</v>
      </c>
      <c r="B1149" s="1" t="s">
        <v>1383</v>
      </c>
      <c r="C1149" s="1"/>
      <c r="D1149" s="1"/>
      <c r="E1149" s="1"/>
      <c r="F1149" s="1">
        <v>31</v>
      </c>
      <c r="G1149" s="1" t="s">
        <v>838</v>
      </c>
      <c r="H1149" s="1" t="str">
        <f t="shared" si="18"/>
        <v>31연립다세대평균전세가격</v>
      </c>
      <c r="I1149" s="1" t="s">
        <v>1387</v>
      </c>
      <c r="J1149" s="13"/>
      <c r="K1149" s="13"/>
      <c r="L1149" s="13"/>
      <c r="M1149" s="13"/>
      <c r="N1149" s="13"/>
      <c r="O1149" s="13"/>
      <c r="P1149" s="13"/>
      <c r="U1149" s="14">
        <v>30000</v>
      </c>
      <c r="V1149" s="14">
        <v>30595.238095238095</v>
      </c>
      <c r="W1149" s="14">
        <v>31095.238095238095</v>
      </c>
      <c r="X1149" s="14">
        <v>31547.619047619046</v>
      </c>
      <c r="Y1149" s="14">
        <v>32000</v>
      </c>
      <c r="Z1149" s="14">
        <v>32409.523809523809</v>
      </c>
      <c r="AA1149" s="14">
        <v>32566.666666666668</v>
      </c>
      <c r="AB1149" s="14">
        <v>32752.380952380954</v>
      </c>
      <c r="AC1149" s="14">
        <v>32990.476190476191</v>
      </c>
    </row>
    <row r="1150" spans="1:29" s="14" customFormat="1">
      <c r="A1150" s="1" t="s">
        <v>524</v>
      </c>
      <c r="B1150" s="1" t="s">
        <v>550</v>
      </c>
      <c r="C1150" s="1"/>
      <c r="D1150" s="1"/>
      <c r="E1150" s="1"/>
      <c r="F1150" s="1">
        <v>32</v>
      </c>
      <c r="G1150" s="1" t="s">
        <v>838</v>
      </c>
      <c r="H1150" s="1" t="str">
        <f t="shared" si="18"/>
        <v>32연립다세대평균전세가격</v>
      </c>
      <c r="I1150" s="1" t="s">
        <v>1387</v>
      </c>
      <c r="J1150" s="13">
        <v>32026.428571428572</v>
      </c>
      <c r="K1150" s="13">
        <v>32129.107142857141</v>
      </c>
      <c r="L1150" s="13">
        <v>32231.785714285714</v>
      </c>
      <c r="M1150" s="13">
        <v>32246.071428571428</v>
      </c>
      <c r="N1150" s="13">
        <v>32361.785714285714</v>
      </c>
      <c r="O1150" s="13">
        <v>32404.642857142859</v>
      </c>
      <c r="P1150" s="13">
        <v>32485.714285714286</v>
      </c>
      <c r="Q1150" s="14">
        <v>32402.857142857141</v>
      </c>
      <c r="R1150" s="14">
        <v>32415.714285714286</v>
      </c>
      <c r="S1150" s="14">
        <v>32451.428571428572</v>
      </c>
      <c r="T1150" s="14">
        <v>32501.428571428572</v>
      </c>
      <c r="U1150" s="14">
        <v>32608.571428571428</v>
      </c>
      <c r="V1150" s="14">
        <v>32608.571428571428</v>
      </c>
      <c r="W1150" s="14">
        <v>32555.714285714286</v>
      </c>
      <c r="X1150" s="14">
        <v>32688.571428571428</v>
      </c>
      <c r="Y1150" s="14">
        <v>32768.571428571428</v>
      </c>
      <c r="Z1150" s="14">
        <v>32920</v>
      </c>
      <c r="AA1150" s="14">
        <v>32901.428571428572</v>
      </c>
      <c r="AB1150" s="14">
        <v>32872.857142857145</v>
      </c>
      <c r="AC1150" s="14">
        <v>32871.428571428572</v>
      </c>
    </row>
    <row r="1151" spans="1:29" s="14" customFormat="1">
      <c r="A1151" s="1" t="s">
        <v>524</v>
      </c>
      <c r="B1151" s="1" t="s">
        <v>551</v>
      </c>
      <c r="C1151" s="1"/>
      <c r="D1151" s="1"/>
      <c r="E1151" s="1"/>
      <c r="F1151" s="1">
        <v>33</v>
      </c>
      <c r="G1151" s="1" t="s">
        <v>838</v>
      </c>
      <c r="H1151" s="1" t="str">
        <f t="shared" si="18"/>
        <v>33연립다세대평균전세가격</v>
      </c>
      <c r="I1151" s="1" t="s">
        <v>1387</v>
      </c>
      <c r="J1151" s="13">
        <v>36300</v>
      </c>
      <c r="K1151" s="13">
        <v>36314.285714285717</v>
      </c>
      <c r="L1151" s="13">
        <v>36300</v>
      </c>
      <c r="M1151" s="13">
        <v>36471.428571428572</v>
      </c>
      <c r="N1151" s="13">
        <v>36528.571428571428</v>
      </c>
      <c r="O1151" s="13">
        <v>36514.285714285717</v>
      </c>
      <c r="P1151" s="13">
        <v>36517.142857142855</v>
      </c>
      <c r="Q1151" s="14">
        <v>36532.857142857145</v>
      </c>
      <c r="R1151" s="14">
        <v>36532.857142857145</v>
      </c>
      <c r="S1151" s="14">
        <v>36518.571428571428</v>
      </c>
      <c r="T1151" s="14">
        <v>36490</v>
      </c>
      <c r="U1151" s="14">
        <v>36552.857142857145</v>
      </c>
      <c r="V1151" s="14">
        <v>36605.714285714283</v>
      </c>
      <c r="W1151" s="14">
        <v>36665.714285714283</v>
      </c>
      <c r="X1151" s="14">
        <v>36691.428571428572</v>
      </c>
      <c r="Y1151" s="14">
        <v>36817.857142857145</v>
      </c>
      <c r="Z1151" s="14">
        <v>36830.714285714283</v>
      </c>
      <c r="AA1151" s="14">
        <v>36835</v>
      </c>
      <c r="AB1151" s="14">
        <v>36897.857142857145</v>
      </c>
      <c r="AC1151" s="14">
        <v>36912.142857142855</v>
      </c>
    </row>
    <row r="1152" spans="1:29" s="14" customFormat="1">
      <c r="A1152" s="1" t="s">
        <v>524</v>
      </c>
      <c r="B1152" s="1" t="s">
        <v>552</v>
      </c>
      <c r="C1152" s="1"/>
      <c r="D1152" s="1"/>
      <c r="E1152" s="1"/>
      <c r="F1152" s="1">
        <v>34</v>
      </c>
      <c r="G1152" s="1" t="s">
        <v>838</v>
      </c>
      <c r="H1152" s="1" t="str">
        <f t="shared" si="18"/>
        <v>34연립다세대평균전세가격</v>
      </c>
      <c r="I1152" s="1" t="s">
        <v>1387</v>
      </c>
      <c r="J1152" s="13">
        <v>36113.662371959625</v>
      </c>
      <c r="K1152" s="13">
        <v>36131.844190141441</v>
      </c>
      <c r="L1152" s="13">
        <v>36321.90526294642</v>
      </c>
      <c r="M1152" s="13">
        <v>36376.901400686467</v>
      </c>
      <c r="N1152" s="13">
        <v>36402.875426660488</v>
      </c>
      <c r="O1152" s="13">
        <v>36522.799405121048</v>
      </c>
      <c r="P1152" s="13">
        <v>36679.743402099273</v>
      </c>
      <c r="Q1152" s="14">
        <v>36718.704441060312</v>
      </c>
      <c r="R1152" s="14">
        <v>36738.184960540835</v>
      </c>
      <c r="S1152" s="14">
        <v>36913.185680441777</v>
      </c>
      <c r="T1152" s="14">
        <v>36998.7012987013</v>
      </c>
      <c r="U1152" s="14">
        <v>37201.2987012987</v>
      </c>
      <c r="V1152" s="14">
        <v>37297.402597402601</v>
      </c>
      <c r="W1152" s="14">
        <v>37310.389610389611</v>
      </c>
      <c r="X1152" s="14">
        <v>37361.038961038961</v>
      </c>
      <c r="Y1152" s="14">
        <v>37437.922077922078</v>
      </c>
      <c r="Z1152" s="14">
        <v>37457.012987012989</v>
      </c>
      <c r="AA1152" s="14">
        <v>37537.532467532466</v>
      </c>
      <c r="AB1152" s="14">
        <v>37564.285714285717</v>
      </c>
      <c r="AC1152" s="14">
        <v>37614.935064935067</v>
      </c>
    </row>
    <row r="1153" spans="1:29" s="14" customFormat="1">
      <c r="A1153" s="1" t="s">
        <v>524</v>
      </c>
      <c r="B1153" s="1" t="s">
        <v>553</v>
      </c>
      <c r="C1153" s="1"/>
      <c r="D1153" s="1"/>
      <c r="E1153" s="1"/>
      <c r="F1153" s="1">
        <v>35</v>
      </c>
      <c r="G1153" s="1" t="s">
        <v>838</v>
      </c>
      <c r="H1153" s="1" t="str">
        <f t="shared" si="18"/>
        <v>35연립다세대평균전세가격</v>
      </c>
      <c r="I1153" s="1" t="s">
        <v>1387</v>
      </c>
      <c r="J1153" s="13">
        <v>26184.369567095902</v>
      </c>
      <c r="K1153" s="13">
        <v>26218.298138524471</v>
      </c>
      <c r="L1153" s="13">
        <v>26339.857513640636</v>
      </c>
      <c r="M1153" s="13">
        <v>26397.584161992283</v>
      </c>
      <c r="N1153" s="13">
        <v>26627.608594526966</v>
      </c>
      <c r="O1153" s="13">
        <v>26645.465737384107</v>
      </c>
      <c r="P1153" s="13">
        <v>26645.465737384107</v>
      </c>
      <c r="Q1153" s="14">
        <v>26645.465737384107</v>
      </c>
      <c r="R1153" s="14">
        <v>26679.39430881268</v>
      </c>
      <c r="S1153" s="14">
        <v>26671.077283372368</v>
      </c>
      <c r="T1153" s="14">
        <v>26739.285714285714</v>
      </c>
      <c r="U1153" s="14">
        <v>26800</v>
      </c>
      <c r="V1153" s="14">
        <v>26705.357142857141</v>
      </c>
      <c r="W1153" s="14">
        <v>26757.142857142859</v>
      </c>
      <c r="X1153" s="14">
        <v>26805.357142857141</v>
      </c>
      <c r="Y1153" s="14">
        <v>27001.785714285714</v>
      </c>
      <c r="Z1153" s="14">
        <v>27028.571428571428</v>
      </c>
      <c r="AA1153" s="14">
        <v>27057.142857142859</v>
      </c>
      <c r="AB1153" s="14">
        <v>27055.357142857141</v>
      </c>
      <c r="AC1153" s="14">
        <v>27089.285714285714</v>
      </c>
    </row>
    <row r="1154" spans="1:29" s="14" customFormat="1">
      <c r="A1154" s="1" t="s">
        <v>524</v>
      </c>
      <c r="B1154" s="1" t="s">
        <v>554</v>
      </c>
      <c r="C1154" s="1"/>
      <c r="D1154" s="1"/>
      <c r="E1154" s="1"/>
      <c r="F1154" s="1">
        <v>36</v>
      </c>
      <c r="G1154" s="1" t="s">
        <v>838</v>
      </c>
      <c r="H1154" s="1" t="str">
        <f t="shared" si="18"/>
        <v>36연립다세대평균전세가격</v>
      </c>
      <c r="I1154" s="1" t="s">
        <v>1387</v>
      </c>
      <c r="J1154" s="13">
        <v>28938.775510204083</v>
      </c>
      <c r="K1154" s="13">
        <v>28948.979591836734</v>
      </c>
      <c r="L1154" s="13">
        <v>29153.061224489797</v>
      </c>
      <c r="M1154" s="13">
        <v>29255.102040816328</v>
      </c>
      <c r="N1154" s="13">
        <v>29428.571428571428</v>
      </c>
      <c r="O1154" s="13">
        <v>29551.020408163266</v>
      </c>
      <c r="P1154" s="13">
        <v>29551.020408163266</v>
      </c>
      <c r="Q1154" s="14">
        <v>29591.836734693876</v>
      </c>
      <c r="R1154" s="14">
        <v>29591.836734693876</v>
      </c>
      <c r="S1154" s="14">
        <v>29693.877551020407</v>
      </c>
      <c r="T1154" s="14">
        <v>29689.795918367348</v>
      </c>
      <c r="U1154" s="14">
        <v>29857.142857142859</v>
      </c>
      <c r="V1154" s="14">
        <v>29857.142857142859</v>
      </c>
      <c r="W1154" s="14">
        <v>29836.734693877552</v>
      </c>
      <c r="X1154" s="14">
        <v>29940.204081632652</v>
      </c>
      <c r="Y1154" s="14">
        <v>30130</v>
      </c>
      <c r="Z1154" s="14">
        <v>30197.34693877551</v>
      </c>
      <c r="AA1154" s="14">
        <v>30206.122448979593</v>
      </c>
      <c r="AB1154" s="14">
        <v>30248.979591836734</v>
      </c>
      <c r="AC1154" s="14">
        <v>30289.795918367348</v>
      </c>
    </row>
    <row r="1155" spans="1:29" s="14" customFormat="1">
      <c r="A1155" s="1" t="s">
        <v>524</v>
      </c>
      <c r="B1155" s="1" t="s">
        <v>555</v>
      </c>
      <c r="C1155" s="1"/>
      <c r="D1155" s="1"/>
      <c r="E1155" s="1"/>
      <c r="F1155" s="1">
        <v>37</v>
      </c>
      <c r="G1155" s="1" t="s">
        <v>838</v>
      </c>
      <c r="H1155" s="1" t="str">
        <f t="shared" si="18"/>
        <v>37연립다세대평균전세가격</v>
      </c>
      <c r="I1155" s="1" t="s">
        <v>1387</v>
      </c>
      <c r="J1155" s="13">
        <v>39470.238095238092</v>
      </c>
      <c r="K1155" s="13">
        <v>39482.142857142855</v>
      </c>
      <c r="L1155" s="13">
        <v>39545.238095238092</v>
      </c>
      <c r="M1155" s="13">
        <v>39604.761904761908</v>
      </c>
      <c r="N1155" s="13">
        <v>39700</v>
      </c>
      <c r="O1155" s="13">
        <v>39742.857142857145</v>
      </c>
      <c r="P1155" s="13">
        <v>39897.619047619046</v>
      </c>
      <c r="Q1155" s="14">
        <v>39978.571428571428</v>
      </c>
      <c r="R1155" s="14">
        <v>40135.714285714283</v>
      </c>
      <c r="S1155" s="14">
        <v>40278.571428571428</v>
      </c>
      <c r="T1155" s="14">
        <v>40300</v>
      </c>
      <c r="U1155" s="14">
        <v>40402.380952380954</v>
      </c>
      <c r="V1155" s="14">
        <v>40540.476190476191</v>
      </c>
      <c r="W1155" s="14">
        <v>40664.285714285717</v>
      </c>
      <c r="X1155" s="14">
        <v>40827.380952380954</v>
      </c>
      <c r="Y1155" s="14">
        <v>41072.619047619046</v>
      </c>
      <c r="Z1155" s="14">
        <v>41160.714285714283</v>
      </c>
      <c r="AA1155" s="14">
        <v>41291.666666666664</v>
      </c>
      <c r="AB1155" s="14">
        <v>41470.238095238092</v>
      </c>
      <c r="AC1155" s="14">
        <v>41547.619047619046</v>
      </c>
    </row>
    <row r="1156" spans="1:29" s="14" customFormat="1">
      <c r="A1156" s="1" t="s">
        <v>524</v>
      </c>
      <c r="B1156" s="1" t="s">
        <v>556</v>
      </c>
      <c r="C1156" s="1"/>
      <c r="D1156" s="1"/>
      <c r="E1156" s="1"/>
      <c r="F1156" s="1">
        <v>38</v>
      </c>
      <c r="G1156" s="1" t="s">
        <v>838</v>
      </c>
      <c r="H1156" s="1" t="str">
        <f t="shared" si="18"/>
        <v>38연립다세대평균전세가격</v>
      </c>
      <c r="I1156" s="1" t="s">
        <v>1387</v>
      </c>
      <c r="J1156" s="13">
        <v>51054.081632653062</v>
      </c>
      <c r="K1156" s="13">
        <v>51016.326530612248</v>
      </c>
      <c r="L1156" s="13">
        <v>50981.632653061228</v>
      </c>
      <c r="M1156" s="13">
        <v>50939.795918367345</v>
      </c>
      <c r="N1156" s="13">
        <v>50939.795918367345</v>
      </c>
      <c r="O1156" s="13">
        <v>51052.040816326531</v>
      </c>
      <c r="P1156" s="13">
        <v>50996.938775510207</v>
      </c>
      <c r="Q1156" s="14">
        <v>50909.183673469386</v>
      </c>
      <c r="R1156" s="14">
        <v>50923.469387755104</v>
      </c>
      <c r="S1156" s="14">
        <v>51001.020408163262</v>
      </c>
      <c r="T1156" s="14">
        <v>51091.836734693876</v>
      </c>
      <c r="U1156" s="14">
        <v>50746.938775510207</v>
      </c>
      <c r="V1156" s="14">
        <v>50848.979591836738</v>
      </c>
      <c r="W1156" s="14">
        <v>50928.571428571428</v>
      </c>
      <c r="X1156" s="14">
        <v>51069.387755102041</v>
      </c>
      <c r="Y1156" s="14">
        <v>51267.34693877551</v>
      </c>
      <c r="Z1156" s="14">
        <v>51475.510204081635</v>
      </c>
      <c r="AA1156" s="14">
        <v>51600</v>
      </c>
      <c r="AB1156" s="14">
        <v>51625.510204081635</v>
      </c>
      <c r="AC1156" s="14">
        <v>51744.897959183676</v>
      </c>
    </row>
    <row r="1157" spans="1:29" s="14" customFormat="1">
      <c r="A1157" s="1" t="s">
        <v>524</v>
      </c>
      <c r="B1157" s="1" t="s">
        <v>557</v>
      </c>
      <c r="C1157" s="1"/>
      <c r="D1157" s="1"/>
      <c r="E1157" s="1"/>
      <c r="F1157" s="1">
        <v>39</v>
      </c>
      <c r="G1157" s="1" t="s">
        <v>838</v>
      </c>
      <c r="H1157" s="1" t="str">
        <f t="shared" si="18"/>
        <v>39연립다세대평균전세가격</v>
      </c>
      <c r="I1157" s="1" t="s">
        <v>1387</v>
      </c>
      <c r="J1157" s="13">
        <v>62865.494505494506</v>
      </c>
      <c r="K1157" s="13">
        <v>63686.81318681319</v>
      </c>
      <c r="L1157" s="13">
        <v>63700</v>
      </c>
      <c r="M1157" s="13">
        <v>63815.384615384617</v>
      </c>
      <c r="N1157" s="13">
        <v>63815.384615384617</v>
      </c>
      <c r="O1157" s="13">
        <v>63815.384615384617</v>
      </c>
      <c r="P1157" s="13">
        <v>63817.582417582416</v>
      </c>
      <c r="Q1157" s="14">
        <v>63806.593406593405</v>
      </c>
      <c r="R1157" s="14">
        <v>63812.087912087911</v>
      </c>
      <c r="S1157" s="14">
        <v>63823.076923076922</v>
      </c>
      <c r="T1157" s="14">
        <v>63812.087912087911</v>
      </c>
      <c r="U1157" s="14">
        <v>63812.087912087911</v>
      </c>
      <c r="V1157" s="14">
        <v>63831.868131868134</v>
      </c>
      <c r="W1157" s="14">
        <v>63831.868131868134</v>
      </c>
      <c r="X1157" s="14">
        <v>63831.868131868134</v>
      </c>
      <c r="Y1157" s="14">
        <v>63959.340659340662</v>
      </c>
      <c r="Z1157" s="14">
        <v>63963.73626373626</v>
      </c>
      <c r="AA1157" s="14">
        <v>63963.73626373626</v>
      </c>
      <c r="AB1157" s="14">
        <v>63963.73626373626</v>
      </c>
      <c r="AC1157" s="14">
        <v>63997.802197802201</v>
      </c>
    </row>
    <row r="1158" spans="1:29" s="14" customFormat="1">
      <c r="A1158" s="1" t="s">
        <v>655</v>
      </c>
      <c r="B1158" s="1"/>
      <c r="C1158" s="1"/>
      <c r="D1158" s="1"/>
      <c r="E1158" s="1"/>
      <c r="F1158" s="1">
        <v>40</v>
      </c>
      <c r="G1158" s="1" t="s">
        <v>838</v>
      </c>
      <c r="H1158" s="1" t="str">
        <f t="shared" si="18"/>
        <v>40연립다세대평균전세가격</v>
      </c>
      <c r="I1158" s="1" t="s">
        <v>1387</v>
      </c>
      <c r="J1158" s="13">
        <v>55710.627628110713</v>
      </c>
      <c r="K1158" s="13">
        <v>55713.205982276901</v>
      </c>
      <c r="L1158" s="13">
        <v>55745.743555598798</v>
      </c>
      <c r="M1158" s="13">
        <v>55782.889066806652</v>
      </c>
      <c r="N1158" s="13">
        <v>55739.020836694326</v>
      </c>
      <c r="O1158" s="13">
        <v>55684.939341101941</v>
      </c>
      <c r="P1158" s="13">
        <v>55674.57455274315</v>
      </c>
      <c r="Q1158" s="14">
        <v>55676.367679714764</v>
      </c>
      <c r="R1158" s="14">
        <v>55652.829150443235</v>
      </c>
      <c r="S1158" s="14">
        <v>55702.549741945099</v>
      </c>
      <c r="T1158" s="14">
        <v>55725.152935338469</v>
      </c>
      <c r="U1158" s="14">
        <v>55923.998456276429</v>
      </c>
      <c r="V1158" s="14">
        <v>55940.272105473101</v>
      </c>
      <c r="W1158" s="14">
        <v>55946.418407107485</v>
      </c>
      <c r="X1158" s="14">
        <v>56044.036408948377</v>
      </c>
      <c r="Y1158" s="14">
        <v>56203.092447337942</v>
      </c>
      <c r="Z1158" s="14">
        <v>56230.120380954409</v>
      </c>
      <c r="AA1158" s="14">
        <v>56318.513029730064</v>
      </c>
      <c r="AB1158" s="14">
        <v>56446.197502923729</v>
      </c>
      <c r="AC1158" s="14">
        <v>56509.098732385741</v>
      </c>
    </row>
    <row r="1159" spans="1:29" s="14" customFormat="1">
      <c r="A1159" s="1" t="s">
        <v>523</v>
      </c>
      <c r="B1159" s="1"/>
      <c r="C1159" s="1"/>
      <c r="D1159" s="1"/>
      <c r="E1159" s="1"/>
      <c r="F1159" s="1">
        <v>41</v>
      </c>
      <c r="G1159" s="1" t="s">
        <v>838</v>
      </c>
      <c r="H1159" s="1" t="str">
        <f t="shared" si="18"/>
        <v>41연립다세대평균전세가격</v>
      </c>
      <c r="I1159" s="1" t="s">
        <v>1387</v>
      </c>
      <c r="J1159" s="13">
        <v>65668.321652226907</v>
      </c>
      <c r="K1159" s="13">
        <v>65750.74966161669</v>
      </c>
      <c r="L1159" s="13">
        <v>65749.589912039693</v>
      </c>
      <c r="M1159" s="13">
        <v>65617.757378137874</v>
      </c>
      <c r="N1159" s="13">
        <v>65594.024625109887</v>
      </c>
      <c r="O1159" s="13">
        <v>65561.181039760879</v>
      </c>
      <c r="P1159" s="13">
        <v>65414.995389359538</v>
      </c>
      <c r="Q1159" s="14">
        <v>65336.036253393868</v>
      </c>
      <c r="R1159" s="14">
        <v>65410.190918336542</v>
      </c>
      <c r="S1159" s="14">
        <v>65565.004297732579</v>
      </c>
      <c r="T1159" s="14">
        <v>65665.258878256063</v>
      </c>
      <c r="U1159" s="14">
        <v>65588.020069884151</v>
      </c>
      <c r="V1159" s="14">
        <v>65654.213602279779</v>
      </c>
      <c r="W1159" s="14">
        <v>65700.009281635823</v>
      </c>
      <c r="X1159" s="14">
        <v>65782.946777058765</v>
      </c>
      <c r="Y1159" s="14">
        <v>65843.179786303299</v>
      </c>
      <c r="Z1159" s="14">
        <v>65932.098926646635</v>
      </c>
      <c r="AA1159" s="14">
        <v>65990.211375027371</v>
      </c>
      <c r="AB1159" s="14">
        <v>66105.734792161093</v>
      </c>
      <c r="AC1159" s="14">
        <v>66316.422507164374</v>
      </c>
    </row>
    <row r="1160" spans="1:29" s="14" customFormat="1">
      <c r="A1160" s="1" t="s">
        <v>516</v>
      </c>
      <c r="B1160" s="1"/>
      <c r="C1160" s="1"/>
      <c r="D1160" s="1"/>
      <c r="E1160" s="1"/>
      <c r="F1160" s="1">
        <v>1</v>
      </c>
      <c r="G1160" s="1" t="s">
        <v>839</v>
      </c>
      <c r="H1160" s="1" t="str">
        <f t="shared" si="18"/>
        <v>1단독주택평균매매가격</v>
      </c>
      <c r="I1160" s="1" t="s">
        <v>1386</v>
      </c>
      <c r="J1160" s="13">
        <v>229556.20937739135</v>
      </c>
      <c r="K1160" s="13">
        <v>229544.29257444124</v>
      </c>
      <c r="L1160" s="13">
        <v>229599.87850351771</v>
      </c>
      <c r="M1160" s="13">
        <v>228700.89869435408</v>
      </c>
      <c r="N1160" s="13">
        <v>228690.77479537867</v>
      </c>
      <c r="O1160" s="13">
        <v>228549.00359156306</v>
      </c>
      <c r="P1160" s="13">
        <v>228309.01598095079</v>
      </c>
      <c r="Q1160" s="14">
        <v>228075.60394953989</v>
      </c>
      <c r="R1160" s="14">
        <v>227936.7816554262</v>
      </c>
      <c r="S1160" s="14">
        <v>227758.90038642398</v>
      </c>
      <c r="T1160" s="14">
        <v>227636.11623148326</v>
      </c>
      <c r="U1160" s="14">
        <v>225704.09803805855</v>
      </c>
      <c r="V1160" s="14">
        <v>225563.12303953953</v>
      </c>
      <c r="W1160" s="14">
        <v>225618.76526525349</v>
      </c>
      <c r="X1160" s="14">
        <v>225734.23055845906</v>
      </c>
      <c r="Y1160" s="14">
        <v>225961.05543669141</v>
      </c>
      <c r="Z1160" s="14">
        <v>226321.93931969145</v>
      </c>
      <c r="AA1160" s="14">
        <v>226296.62106662375</v>
      </c>
      <c r="AB1160" s="14">
        <v>226111.61141460904</v>
      </c>
      <c r="AC1160" s="14">
        <v>225898.58260507762</v>
      </c>
    </row>
    <row r="1161" spans="1:29" s="14" customFormat="1">
      <c r="A1161" s="1" t="s">
        <v>521</v>
      </c>
      <c r="B1161" s="1"/>
      <c r="C1161" s="1"/>
      <c r="D1161" s="1"/>
      <c r="E1161" s="1"/>
      <c r="F1161" s="1">
        <v>2</v>
      </c>
      <c r="G1161" s="1" t="s">
        <v>839</v>
      </c>
      <c r="H1161" s="1" t="str">
        <f t="shared" si="18"/>
        <v>2단독주택평균매매가격</v>
      </c>
      <c r="I1161" s="1" t="s">
        <v>1386</v>
      </c>
      <c r="J1161" s="13">
        <v>524470.09584497311</v>
      </c>
      <c r="K1161" s="13">
        <v>524397.65974740789</v>
      </c>
      <c r="L1161" s="13">
        <v>523976.34809745796</v>
      </c>
      <c r="M1161" s="13">
        <v>520246.5501422137</v>
      </c>
      <c r="N1161" s="13">
        <v>519871.57559790637</v>
      </c>
      <c r="O1161" s="13">
        <v>519340.11160830106</v>
      </c>
      <c r="P1161" s="13">
        <v>518209.24608214962</v>
      </c>
      <c r="Q1161" s="14">
        <v>517383.53864473535</v>
      </c>
      <c r="R1161" s="14">
        <v>516629.55469920632</v>
      </c>
      <c r="S1161" s="14">
        <v>515862.4974450756</v>
      </c>
      <c r="T1161" s="14">
        <v>515325.74704852112</v>
      </c>
      <c r="U1161" s="14">
        <v>511572.60674036655</v>
      </c>
      <c r="V1161" s="14">
        <v>511044.34872620855</v>
      </c>
      <c r="W1161" s="14">
        <v>511186.01404108386</v>
      </c>
      <c r="X1161" s="14">
        <v>511372.91311215487</v>
      </c>
      <c r="Y1161" s="14">
        <v>512702.94692278514</v>
      </c>
      <c r="Z1161" s="14">
        <v>513637.05301372608</v>
      </c>
      <c r="AA1161" s="14">
        <v>513320.83428246307</v>
      </c>
      <c r="AB1161" s="14">
        <v>512428.96077390108</v>
      </c>
      <c r="AC1161" s="14">
        <v>511724.58815241518</v>
      </c>
    </row>
    <row r="1162" spans="1:29" s="14" customFormat="1">
      <c r="A1162" s="1" t="s">
        <v>1382</v>
      </c>
      <c r="B1162" s="1"/>
      <c r="C1162" s="1"/>
      <c r="D1162" s="1"/>
      <c r="E1162" s="1"/>
      <c r="F1162" s="1">
        <v>3</v>
      </c>
      <c r="G1162" s="1" t="s">
        <v>839</v>
      </c>
      <c r="H1162" s="1" t="str">
        <f t="shared" si="18"/>
        <v>3단독주택평균매매가격</v>
      </c>
      <c r="I1162" s="1" t="s">
        <v>1386</v>
      </c>
      <c r="J1162" s="13">
        <v>131817.21502351525</v>
      </c>
      <c r="K1162" s="13">
        <v>131825.35524489023</v>
      </c>
      <c r="L1162" s="13">
        <v>132038.99236084751</v>
      </c>
      <c r="M1162" s="13">
        <v>132078.18919067044</v>
      </c>
      <c r="N1162" s="13">
        <v>132188.98240275835</v>
      </c>
      <c r="O1162" s="13">
        <v>132176.36137713958</v>
      </c>
      <c r="P1162" s="13">
        <v>132231.62439917756</v>
      </c>
      <c r="Q1162" s="14">
        <v>132194.50816799709</v>
      </c>
      <c r="R1162" s="14">
        <v>132259.55989926265</v>
      </c>
      <c r="S1162" s="14">
        <v>132276.94060647208</v>
      </c>
      <c r="T1162" s="14">
        <v>132291.35122603455</v>
      </c>
      <c r="U1162" s="14">
        <v>132305.52408410612</v>
      </c>
      <c r="V1162" s="14">
        <v>132291.08167059079</v>
      </c>
      <c r="W1162" s="14">
        <v>132318.6185485305</v>
      </c>
      <c r="X1162" s="14">
        <v>132410.74509408922</v>
      </c>
      <c r="Y1162" s="14">
        <v>132277.67546728704</v>
      </c>
      <c r="Z1162" s="14">
        <v>132451.27805129343</v>
      </c>
      <c r="AA1162" s="14">
        <v>132521.00185814517</v>
      </c>
      <c r="AB1162" s="14">
        <v>132566.93647073151</v>
      </c>
      <c r="AC1162" s="14">
        <v>132514.4379164495</v>
      </c>
    </row>
    <row r="1163" spans="1:29" s="14" customFormat="1">
      <c r="A1163" s="1" t="s">
        <v>522</v>
      </c>
      <c r="B1163" s="1"/>
      <c r="C1163" s="1"/>
      <c r="D1163" s="1"/>
      <c r="E1163" s="1"/>
      <c r="F1163" s="1">
        <v>4</v>
      </c>
      <c r="G1163" s="1" t="s">
        <v>839</v>
      </c>
      <c r="H1163" s="1" t="str">
        <f t="shared" si="18"/>
        <v>4단독주택평균매매가격</v>
      </c>
      <c r="I1163" s="1" t="s">
        <v>1386</v>
      </c>
      <c r="J1163" s="13">
        <v>189853.88477539018</v>
      </c>
      <c r="K1163" s="13">
        <v>189833.46720357271</v>
      </c>
      <c r="L1163" s="13">
        <v>190004.43018755212</v>
      </c>
      <c r="M1163" s="13">
        <v>190046.80056660401</v>
      </c>
      <c r="N1163" s="13">
        <v>190075.14030338591</v>
      </c>
      <c r="O1163" s="13">
        <v>190043.09253777997</v>
      </c>
      <c r="P1163" s="13">
        <v>190123.82125762265</v>
      </c>
      <c r="Q1163" s="14">
        <v>190203.30231035737</v>
      </c>
      <c r="R1163" s="14">
        <v>190191.80584774658</v>
      </c>
      <c r="S1163" s="14">
        <v>190214.72907912656</v>
      </c>
      <c r="T1163" s="14">
        <v>190175.62024141691</v>
      </c>
      <c r="U1163" s="14">
        <v>190329.70076084533</v>
      </c>
      <c r="V1163" s="14">
        <v>190288.92440822083</v>
      </c>
      <c r="W1163" s="14">
        <v>190249.13500062018</v>
      </c>
      <c r="X1163" s="14">
        <v>190315.41909398744</v>
      </c>
      <c r="Y1163" s="14">
        <v>189425.47248058094</v>
      </c>
      <c r="Z1163" s="14">
        <v>189438.40974209298</v>
      </c>
      <c r="AA1163" s="14">
        <v>189436.69506522469</v>
      </c>
      <c r="AB1163" s="14">
        <v>189604.40319244069</v>
      </c>
      <c r="AC1163" s="14">
        <v>189369.72795257918</v>
      </c>
    </row>
    <row r="1164" spans="1:29" s="14" customFormat="1">
      <c r="A1164" s="1" t="s">
        <v>853</v>
      </c>
      <c r="B1164" s="1"/>
      <c r="C1164" s="1"/>
      <c r="D1164" s="1"/>
      <c r="E1164" s="1"/>
      <c r="F1164" s="1">
        <v>5</v>
      </c>
      <c r="G1164" s="1" t="s">
        <v>839</v>
      </c>
      <c r="H1164" s="1" t="str">
        <f t="shared" si="18"/>
        <v>5단독주택평균매매가격</v>
      </c>
      <c r="I1164" s="1" t="s">
        <v>1386</v>
      </c>
      <c r="J1164" s="13">
        <v>115806.07076036098</v>
      </c>
      <c r="K1164" s="13">
        <v>115822.08949972462</v>
      </c>
      <c r="L1164" s="13">
        <v>116047.49954625018</v>
      </c>
      <c r="M1164" s="13">
        <v>116085.82085797828</v>
      </c>
      <c r="N1164" s="13">
        <v>116219.36131751792</v>
      </c>
      <c r="O1164" s="13">
        <v>116212.09973684711</v>
      </c>
      <c r="P1164" s="13">
        <v>116260.33728752265</v>
      </c>
      <c r="Q1164" s="14">
        <v>116191.05422214171</v>
      </c>
      <c r="R1164" s="14">
        <v>116277.22405305834</v>
      </c>
      <c r="S1164" s="14">
        <v>116293.07568986354</v>
      </c>
      <c r="T1164" s="14">
        <v>116322.25124605889</v>
      </c>
      <c r="U1164" s="14">
        <v>116210.66954519208</v>
      </c>
      <c r="V1164" s="14">
        <v>116202.75359522289</v>
      </c>
      <c r="W1164" s="14">
        <v>116246.23108801193</v>
      </c>
      <c r="X1164" s="14">
        <v>116342.27383784113</v>
      </c>
      <c r="Y1164" s="14">
        <v>116413.00794298711</v>
      </c>
      <c r="Z1164" s="14">
        <v>116627.12910322832</v>
      </c>
      <c r="AA1164" s="14">
        <v>116711.22028504228</v>
      </c>
      <c r="AB1164" s="14">
        <v>116720.1162312066</v>
      </c>
      <c r="AC1164" s="14">
        <v>116716.90844966219</v>
      </c>
    </row>
    <row r="1165" spans="1:29" s="14" customFormat="1">
      <c r="A1165" s="1" t="s">
        <v>524</v>
      </c>
      <c r="B1165" s="1" t="s">
        <v>525</v>
      </c>
      <c r="C1165" s="1"/>
      <c r="D1165" s="1"/>
      <c r="E1165" s="1"/>
      <c r="F1165" s="1">
        <v>6</v>
      </c>
      <c r="G1165" s="1" t="s">
        <v>839</v>
      </c>
      <c r="H1165" s="1" t="str">
        <f t="shared" si="18"/>
        <v>6단독주택평균매매가격</v>
      </c>
      <c r="I1165" s="1" t="s">
        <v>1386</v>
      </c>
      <c r="J1165" s="13">
        <v>699599.06274817139</v>
      </c>
      <c r="K1165" s="13">
        <v>699453.6726996603</v>
      </c>
      <c r="L1165" s="13">
        <v>698261.34584474599</v>
      </c>
      <c r="M1165" s="13">
        <v>689147.60360094602</v>
      </c>
      <c r="N1165" s="13">
        <v>688491.24234301294</v>
      </c>
      <c r="O1165" s="13">
        <v>687942.13971898053</v>
      </c>
      <c r="P1165" s="13">
        <v>686462.41388519283</v>
      </c>
      <c r="Q1165" s="14">
        <v>684839.73820860137</v>
      </c>
      <c r="R1165" s="14">
        <v>683966.17491966242</v>
      </c>
      <c r="S1165" s="14">
        <v>682923.82245088904</v>
      </c>
      <c r="T1165" s="14">
        <v>682480.2351803456</v>
      </c>
      <c r="U1165" s="14">
        <v>680829.50481073838</v>
      </c>
      <c r="V1165" s="14">
        <v>680241.63235392317</v>
      </c>
      <c r="W1165" s="14">
        <v>681019.04046934925</v>
      </c>
      <c r="X1165" s="14">
        <v>681972.47158371995</v>
      </c>
      <c r="Y1165" s="14">
        <v>683817.47374409717</v>
      </c>
      <c r="Z1165" s="14">
        <v>685868.63423588732</v>
      </c>
      <c r="AA1165" s="14">
        <v>685484.04526318994</v>
      </c>
      <c r="AB1165" s="14">
        <v>685752.11708506243</v>
      </c>
      <c r="AC1165" s="14">
        <v>684810.63446980133</v>
      </c>
    </row>
    <row r="1166" spans="1:29" s="14" customFormat="1">
      <c r="A1166" s="1" t="s">
        <v>524</v>
      </c>
      <c r="B1166" s="1" t="s">
        <v>525</v>
      </c>
      <c r="C1166" s="1" t="s">
        <v>526</v>
      </c>
      <c r="D1166" s="1"/>
      <c r="E1166" s="1"/>
      <c r="F1166" s="1">
        <v>7</v>
      </c>
      <c r="G1166" s="1" t="s">
        <v>839</v>
      </c>
      <c r="H1166" s="1" t="str">
        <f t="shared" si="18"/>
        <v>7단독주택평균매매가격</v>
      </c>
      <c r="I1166" s="1" t="s">
        <v>1386</v>
      </c>
      <c r="J1166" s="13">
        <v>591560.63961370126</v>
      </c>
      <c r="K1166" s="13">
        <v>591560.63961370126</v>
      </c>
      <c r="L1166" s="13">
        <v>589767.12078907702</v>
      </c>
      <c r="M1166" s="13">
        <v>586805.94138269708</v>
      </c>
      <c r="N1166" s="13">
        <v>586019.46750258224</v>
      </c>
      <c r="O1166" s="13">
        <v>585942.86092572007</v>
      </c>
      <c r="P1166" s="13">
        <v>586196.85078666895</v>
      </c>
      <c r="Q1166" s="14">
        <v>585111.48795071046</v>
      </c>
      <c r="R1166" s="14">
        <v>584244.06734383828</v>
      </c>
      <c r="S1166" s="14">
        <v>583304.36376962252</v>
      </c>
      <c r="T1166" s="14">
        <v>582788.82825636363</v>
      </c>
      <c r="U1166" s="14">
        <v>582207.90915559581</v>
      </c>
      <c r="V1166" s="14">
        <v>581528.86827161792</v>
      </c>
      <c r="W1166" s="14">
        <v>580561.7272755974</v>
      </c>
      <c r="X1166" s="14">
        <v>580050.93744070549</v>
      </c>
      <c r="Y1166" s="14">
        <v>580928.38551597425</v>
      </c>
      <c r="Z1166" s="14">
        <v>582141.36177708698</v>
      </c>
      <c r="AA1166" s="14">
        <v>581545.02508566785</v>
      </c>
      <c r="AB1166" s="14">
        <v>581915.47588673711</v>
      </c>
      <c r="AC1166" s="14">
        <v>580682.74388997047</v>
      </c>
    </row>
    <row r="1167" spans="1:29" s="14" customFormat="1">
      <c r="A1167" s="1" t="s">
        <v>524</v>
      </c>
      <c r="B1167" s="1" t="s">
        <v>525</v>
      </c>
      <c r="C1167" s="1" t="s">
        <v>527</v>
      </c>
      <c r="D1167" s="1"/>
      <c r="E1167" s="1"/>
      <c r="F1167" s="1">
        <v>8</v>
      </c>
      <c r="G1167" s="1" t="s">
        <v>839</v>
      </c>
      <c r="H1167" s="1" t="str">
        <f t="shared" si="18"/>
        <v>8단독주택평균매매가격</v>
      </c>
      <c r="I1167" s="1" t="s">
        <v>1386</v>
      </c>
      <c r="J1167" s="13">
        <v>792057.14285714284</v>
      </c>
      <c r="K1167" s="13">
        <v>792057.14285714284</v>
      </c>
      <c r="L1167" s="13">
        <v>791379.14285714284</v>
      </c>
      <c r="M1167" s="13">
        <v>791379.14285714284</v>
      </c>
      <c r="N1167" s="13">
        <v>791114.34285714291</v>
      </c>
      <c r="O1167" s="13">
        <v>792524.45714285714</v>
      </c>
      <c r="P1167" s="13">
        <v>792213.6</v>
      </c>
      <c r="Q1167" s="14">
        <v>789355.11428571434</v>
      </c>
      <c r="R1167" s="14">
        <v>789697.97142857139</v>
      </c>
      <c r="S1167" s="14">
        <v>789451.8</v>
      </c>
      <c r="T1167" s="14">
        <v>789137.51428571425</v>
      </c>
      <c r="U1167" s="14">
        <v>788428.57142857148</v>
      </c>
      <c r="V1167" s="14">
        <v>788428.57142857148</v>
      </c>
      <c r="W1167" s="14">
        <v>788428.57142857148</v>
      </c>
      <c r="X1167" s="14">
        <v>788171.42857142852</v>
      </c>
      <c r="Y1167" s="14">
        <v>788514.28571428568</v>
      </c>
      <c r="Z1167" s="14">
        <v>788228.57142857148</v>
      </c>
      <c r="AA1167" s="14">
        <v>786257.14285714284</v>
      </c>
      <c r="AB1167" s="14">
        <v>786171.42857142852</v>
      </c>
      <c r="AC1167" s="14">
        <v>786228.57142857148</v>
      </c>
    </row>
    <row r="1168" spans="1:29" s="14" customFormat="1">
      <c r="A1168" s="1" t="s">
        <v>524</v>
      </c>
      <c r="B1168" s="1" t="s">
        <v>525</v>
      </c>
      <c r="C1168" s="1" t="s">
        <v>528</v>
      </c>
      <c r="D1168" s="1"/>
      <c r="E1168" s="1"/>
      <c r="F1168" s="1">
        <v>9</v>
      </c>
      <c r="G1168" s="1" t="s">
        <v>839</v>
      </c>
      <c r="H1168" s="1" t="str">
        <f t="shared" si="18"/>
        <v>9단독주택평균매매가격</v>
      </c>
      <c r="I1168" s="1" t="s">
        <v>1386</v>
      </c>
      <c r="J1168" s="13">
        <v>534945.81666666665</v>
      </c>
      <c r="K1168" s="13">
        <v>534945.81666666665</v>
      </c>
      <c r="L1168" s="13">
        <v>532283.33333333337</v>
      </c>
      <c r="M1168" s="13">
        <v>527459.16666666663</v>
      </c>
      <c r="N1168" s="13">
        <v>526242.5</v>
      </c>
      <c r="O1168" s="13">
        <v>525909.16666666663</v>
      </c>
      <c r="P1168" s="13">
        <v>526800</v>
      </c>
      <c r="Q1168" s="14">
        <v>525814.25</v>
      </c>
      <c r="R1168" s="14">
        <v>525598.94999999995</v>
      </c>
      <c r="S1168" s="14">
        <v>525876.78333333333</v>
      </c>
      <c r="T1168" s="14">
        <v>525190.6166666667</v>
      </c>
      <c r="U1168" s="14">
        <v>523983.33333333331</v>
      </c>
      <c r="V1168" s="14">
        <v>522883.33333333331</v>
      </c>
      <c r="W1168" s="14">
        <v>521483.33333333331</v>
      </c>
      <c r="X1168" s="14">
        <v>524833.33333333337</v>
      </c>
      <c r="Y1168" s="14">
        <v>525933.33333333337</v>
      </c>
      <c r="Z1168" s="14">
        <v>527850</v>
      </c>
      <c r="AA1168" s="14">
        <v>527500</v>
      </c>
      <c r="AB1168" s="14">
        <v>528186.44067796611</v>
      </c>
      <c r="AC1168" s="14">
        <v>526288.13559322036</v>
      </c>
    </row>
    <row r="1169" spans="1:29" s="14" customFormat="1">
      <c r="A1169" s="1" t="s">
        <v>524</v>
      </c>
      <c r="B1169" s="1" t="s">
        <v>525</v>
      </c>
      <c r="C1169" s="1" t="s">
        <v>529</v>
      </c>
      <c r="D1169" s="1"/>
      <c r="E1169" s="1"/>
      <c r="F1169" s="1">
        <v>10</v>
      </c>
      <c r="G1169" s="1" t="s">
        <v>839</v>
      </c>
      <c r="H1169" s="1" t="str">
        <f t="shared" si="18"/>
        <v>10단독주택평균매매가격</v>
      </c>
      <c r="I1169" s="1" t="s">
        <v>1386</v>
      </c>
      <c r="J1169" s="13">
        <v>611544.61538461538</v>
      </c>
      <c r="K1169" s="13">
        <v>611544.61538461538</v>
      </c>
      <c r="L1169" s="13">
        <v>611300.6</v>
      </c>
      <c r="M1169" s="13">
        <v>611300.6</v>
      </c>
      <c r="N1169" s="13">
        <v>611300.6</v>
      </c>
      <c r="O1169" s="13">
        <v>610948.75384615385</v>
      </c>
      <c r="P1169" s="13">
        <v>609907.07692307688</v>
      </c>
      <c r="Q1169" s="14">
        <v>609686.30769230775</v>
      </c>
      <c r="R1169" s="14">
        <v>606359.0615384616</v>
      </c>
      <c r="S1169" s="14">
        <v>601818.84615384613</v>
      </c>
      <c r="T1169" s="14">
        <v>601618.84615384613</v>
      </c>
      <c r="U1169" s="14">
        <v>602106.15384615387</v>
      </c>
      <c r="V1169" s="14">
        <v>602106.15384615387</v>
      </c>
      <c r="W1169" s="14">
        <v>601660</v>
      </c>
      <c r="X1169" s="14">
        <v>590649.20634920639</v>
      </c>
      <c r="Y1169" s="14">
        <v>591284.12698412698</v>
      </c>
      <c r="Z1169" s="14">
        <v>591601.58730158734</v>
      </c>
      <c r="AA1169" s="14">
        <v>591252.38095238095</v>
      </c>
      <c r="AB1169" s="14">
        <v>591077.77777777775</v>
      </c>
      <c r="AC1169" s="14">
        <v>590776.19047619053</v>
      </c>
    </row>
    <row r="1170" spans="1:29" s="14" customFormat="1">
      <c r="A1170" s="1" t="s">
        <v>524</v>
      </c>
      <c r="B1170" s="1" t="s">
        <v>525</v>
      </c>
      <c r="C1170" s="1" t="s">
        <v>530</v>
      </c>
      <c r="D1170" s="1"/>
      <c r="E1170" s="1"/>
      <c r="F1170" s="1">
        <v>11</v>
      </c>
      <c r="G1170" s="1" t="s">
        <v>839</v>
      </c>
      <c r="H1170" s="1" t="str">
        <f t="shared" si="18"/>
        <v>11단독주택평균매매가격</v>
      </c>
      <c r="I1170" s="1" t="s">
        <v>1386</v>
      </c>
      <c r="J1170" s="13">
        <v>867277.42209104809</v>
      </c>
      <c r="K1170" s="13">
        <v>866906.38301794161</v>
      </c>
      <c r="L1170" s="13">
        <v>866647.12127270224</v>
      </c>
      <c r="M1170" s="13">
        <v>847984.44622886984</v>
      </c>
      <c r="N1170" s="13">
        <v>847530.02304430213</v>
      </c>
      <c r="O1170" s="13">
        <v>846247.594630362</v>
      </c>
      <c r="P1170" s="13">
        <v>842077.0982833968</v>
      </c>
      <c r="Q1170" s="14">
        <v>839620.49951761833</v>
      </c>
      <c r="R1170" s="14">
        <v>838737.40263108432</v>
      </c>
      <c r="S1170" s="14">
        <v>837535.73648733855</v>
      </c>
      <c r="T1170" s="14">
        <v>837203.81470529619</v>
      </c>
      <c r="U1170" s="14">
        <v>832959.17971062998</v>
      </c>
      <c r="V1170" s="14">
        <v>832511.93997318274</v>
      </c>
      <c r="W1170" s="14">
        <v>835980.41881615296</v>
      </c>
      <c r="X1170" s="14">
        <v>839192.4978008325</v>
      </c>
      <c r="Y1170" s="14">
        <v>842529.4262188623</v>
      </c>
      <c r="Z1170" s="14">
        <v>845873.53096815653</v>
      </c>
      <c r="AA1170" s="14">
        <v>845815.57424042432</v>
      </c>
      <c r="AB1170" s="14">
        <v>845925.72098043945</v>
      </c>
      <c r="AC1170" s="14">
        <v>845433.50620097923</v>
      </c>
    </row>
    <row r="1171" spans="1:29" s="14" customFormat="1">
      <c r="A1171" s="1" t="s">
        <v>524</v>
      </c>
      <c r="B1171" s="1" t="s">
        <v>525</v>
      </c>
      <c r="C1171" s="1" t="s">
        <v>531</v>
      </c>
      <c r="D1171" s="1"/>
      <c r="E1171" s="1"/>
      <c r="F1171" s="1">
        <v>12</v>
      </c>
      <c r="G1171" s="1" t="s">
        <v>839</v>
      </c>
      <c r="H1171" s="1" t="str">
        <f t="shared" si="18"/>
        <v>12단독주택평균매매가격</v>
      </c>
      <c r="I1171" s="1" t="s">
        <v>1386</v>
      </c>
      <c r="J1171" s="13">
        <v>669363.12461001228</v>
      </c>
      <c r="K1171" s="13">
        <v>668810.90992761776</v>
      </c>
      <c r="L1171" s="13">
        <v>668644.24326095113</v>
      </c>
      <c r="M1171" s="13">
        <v>667882.40992761776</v>
      </c>
      <c r="N1171" s="13">
        <v>666291.24326095113</v>
      </c>
      <c r="O1171" s="13">
        <v>665791.24326095113</v>
      </c>
      <c r="P1171" s="13">
        <v>663209.07659428439</v>
      </c>
      <c r="Q1171" s="14">
        <v>660982.40992761776</v>
      </c>
      <c r="R1171" s="14">
        <v>660619.47460068075</v>
      </c>
      <c r="S1171" s="14">
        <v>661463.26931133808</v>
      </c>
      <c r="T1171" s="14">
        <v>660974.83333333337</v>
      </c>
      <c r="U1171" s="14">
        <v>657541.66666666663</v>
      </c>
      <c r="V1171" s="14">
        <v>656941.66666666663</v>
      </c>
      <c r="W1171" s="14">
        <v>656025</v>
      </c>
      <c r="X1171" s="14">
        <v>662177.96610169497</v>
      </c>
      <c r="Y1171" s="14">
        <v>666732.20338983054</v>
      </c>
      <c r="Z1171" s="14">
        <v>668738.98305084743</v>
      </c>
      <c r="AA1171" s="14">
        <v>669823.72881355928</v>
      </c>
      <c r="AB1171" s="14">
        <v>669552.54237288132</v>
      </c>
      <c r="AC1171" s="14">
        <v>668738.98305084743</v>
      </c>
    </row>
    <row r="1172" spans="1:29" s="14" customFormat="1">
      <c r="A1172" s="1" t="s">
        <v>524</v>
      </c>
      <c r="B1172" s="1" t="s">
        <v>525</v>
      </c>
      <c r="C1172" s="1" t="s">
        <v>532</v>
      </c>
      <c r="D1172" s="1"/>
      <c r="E1172" s="1"/>
      <c r="F1172" s="1">
        <v>13</v>
      </c>
      <c r="G1172" s="1" t="s">
        <v>839</v>
      </c>
      <c r="H1172" s="1" t="str">
        <f t="shared" si="18"/>
        <v>13단독주택평균매매가격</v>
      </c>
      <c r="I1172" s="1" t="s">
        <v>1386</v>
      </c>
      <c r="J1172" s="13">
        <v>1381835.4666666666</v>
      </c>
      <c r="K1172" s="13">
        <v>1381935.4666666666</v>
      </c>
      <c r="L1172" s="13">
        <v>1381435.4666666666</v>
      </c>
      <c r="M1172" s="13">
        <v>1316232.3333333333</v>
      </c>
      <c r="N1172" s="13">
        <v>1318733.3333333333</v>
      </c>
      <c r="O1172" s="13">
        <v>1315416.6666666667</v>
      </c>
      <c r="P1172" s="13">
        <v>1307116.6666666667</v>
      </c>
      <c r="Q1172" s="14">
        <v>1304062.2666666666</v>
      </c>
      <c r="R1172" s="14">
        <v>1301826.8</v>
      </c>
      <c r="S1172" s="14">
        <v>1295307.1333333333</v>
      </c>
      <c r="T1172" s="14">
        <v>1295382.1333333333</v>
      </c>
      <c r="U1172" s="14">
        <v>1289882.6666666667</v>
      </c>
      <c r="V1172" s="14">
        <v>1289833.3333333333</v>
      </c>
      <c r="W1172" s="14">
        <v>1304724.1379310344</v>
      </c>
      <c r="X1172" s="14">
        <v>1300275.86206897</v>
      </c>
      <c r="Y1172" s="14">
        <v>1300448.2758620689</v>
      </c>
      <c r="Z1172" s="14">
        <v>1307275.8620689656</v>
      </c>
      <c r="AA1172" s="14">
        <v>1304241.3793103448</v>
      </c>
      <c r="AB1172" s="14">
        <v>1305344.8275862068</v>
      </c>
      <c r="AC1172" s="14">
        <v>1305689.6551724137</v>
      </c>
    </row>
    <row r="1173" spans="1:29" s="14" customFormat="1">
      <c r="A1173" s="1" t="s">
        <v>524</v>
      </c>
      <c r="B1173" s="1" t="s">
        <v>533</v>
      </c>
      <c r="C1173" s="1"/>
      <c r="D1173" s="1"/>
      <c r="E1173" s="1"/>
      <c r="F1173" s="1">
        <v>14</v>
      </c>
      <c r="G1173" s="1" t="s">
        <v>839</v>
      </c>
      <c r="H1173" s="1" t="str">
        <f t="shared" si="18"/>
        <v>14단독주택평균매매가격</v>
      </c>
      <c r="I1173" s="1" t="s">
        <v>1386</v>
      </c>
      <c r="J1173" s="13">
        <v>423070.00749956799</v>
      </c>
      <c r="K1173" s="13">
        <v>423049.78784955037</v>
      </c>
      <c r="L1173" s="13">
        <v>423260.04579260637</v>
      </c>
      <c r="M1173" s="13">
        <v>423162.49601392599</v>
      </c>
      <c r="N1173" s="13">
        <v>422959.3777936016</v>
      </c>
      <c r="O1173" s="13">
        <v>422365.13160156686</v>
      </c>
      <c r="P1173" s="13">
        <v>421384.22888066137</v>
      </c>
      <c r="Q1173" s="14">
        <v>421057.29112436104</v>
      </c>
      <c r="R1173" s="14">
        <v>420356.82475209417</v>
      </c>
      <c r="S1173" s="14">
        <v>419630.91821625625</v>
      </c>
      <c r="T1173" s="14">
        <v>418930.69382722635</v>
      </c>
      <c r="U1173" s="14">
        <v>416874.84909371048</v>
      </c>
      <c r="V1173" s="14">
        <v>416532.54854259756</v>
      </c>
      <c r="W1173" s="14">
        <v>416352.38837518002</v>
      </c>
      <c r="X1173" s="14">
        <v>416135.65205704502</v>
      </c>
      <c r="Y1173" s="14">
        <v>416909.98504224519</v>
      </c>
      <c r="Z1173" s="14">
        <v>416995.82118230744</v>
      </c>
      <c r="AA1173" s="14">
        <v>416692.3200757489</v>
      </c>
      <c r="AB1173" s="14">
        <v>414653.55339965347</v>
      </c>
      <c r="AC1173" s="14">
        <v>414014.63428103336</v>
      </c>
    </row>
    <row r="1174" spans="1:29" s="14" customFormat="1">
      <c r="A1174" s="1" t="s">
        <v>524</v>
      </c>
      <c r="B1174" s="1" t="s">
        <v>533</v>
      </c>
      <c r="C1174" s="1" t="s">
        <v>534</v>
      </c>
      <c r="D1174" s="1"/>
      <c r="E1174" s="1"/>
      <c r="F1174" s="1">
        <v>15</v>
      </c>
      <c r="G1174" s="1" t="s">
        <v>839</v>
      </c>
      <c r="H1174" s="1" t="str">
        <f t="shared" si="18"/>
        <v>15단독주택평균매매가격</v>
      </c>
      <c r="I1174" s="1" t="s">
        <v>1386</v>
      </c>
      <c r="J1174" s="13">
        <v>754760</v>
      </c>
      <c r="K1174" s="13">
        <v>754760</v>
      </c>
      <c r="L1174" s="13">
        <v>756602</v>
      </c>
      <c r="M1174" s="13">
        <v>756562</v>
      </c>
      <c r="N1174" s="13">
        <v>755842</v>
      </c>
      <c r="O1174" s="13">
        <v>755642</v>
      </c>
      <c r="P1174" s="13">
        <v>755282</v>
      </c>
      <c r="Q1174" s="14">
        <v>755282</v>
      </c>
      <c r="R1174" s="14">
        <v>754478</v>
      </c>
      <c r="S1174" s="14">
        <v>752994</v>
      </c>
      <c r="T1174" s="14">
        <v>752994</v>
      </c>
      <c r="U1174" s="14">
        <v>754320</v>
      </c>
      <c r="V1174" s="14">
        <v>754800</v>
      </c>
      <c r="W1174" s="14">
        <v>754880</v>
      </c>
      <c r="X1174" s="14">
        <v>755400</v>
      </c>
      <c r="Y1174" s="14">
        <v>760720</v>
      </c>
      <c r="Z1174" s="14">
        <v>761080</v>
      </c>
      <c r="AA1174" s="14">
        <v>760160</v>
      </c>
      <c r="AB1174" s="14">
        <v>759960</v>
      </c>
      <c r="AC1174" s="14">
        <v>759160</v>
      </c>
    </row>
    <row r="1175" spans="1:29" s="14" customFormat="1">
      <c r="A1175" s="1" t="s">
        <v>524</v>
      </c>
      <c r="B1175" s="1" t="s">
        <v>533</v>
      </c>
      <c r="C1175" s="1" t="s">
        <v>535</v>
      </c>
      <c r="D1175" s="1"/>
      <c r="E1175" s="1"/>
      <c r="F1175" s="1">
        <v>16</v>
      </c>
      <c r="G1175" s="1" t="s">
        <v>839</v>
      </c>
      <c r="H1175" s="1" t="str">
        <f t="shared" si="18"/>
        <v>16단독주택평균매매가격</v>
      </c>
      <c r="I1175" s="1" t="s">
        <v>1386</v>
      </c>
      <c r="J1175" s="13">
        <v>380512.10308427026</v>
      </c>
      <c r="K1175" s="13">
        <v>380512.10308427026</v>
      </c>
      <c r="L1175" s="13">
        <v>380472.30308427027</v>
      </c>
      <c r="M1175" s="13">
        <v>380432.30308427027</v>
      </c>
      <c r="N1175" s="13">
        <v>379992.30308427027</v>
      </c>
      <c r="O1175" s="13">
        <v>379808.30308427027</v>
      </c>
      <c r="P1175" s="13">
        <v>379588.30308427027</v>
      </c>
      <c r="Q1175" s="14">
        <v>379516.12001831667</v>
      </c>
      <c r="R1175" s="14">
        <v>379083.87430115347</v>
      </c>
      <c r="S1175" s="14">
        <v>379083.87430115347</v>
      </c>
      <c r="T1175" s="14">
        <v>377508</v>
      </c>
      <c r="U1175" s="14">
        <v>376768</v>
      </c>
      <c r="V1175" s="14">
        <v>376918</v>
      </c>
      <c r="W1175" s="14">
        <v>376818</v>
      </c>
      <c r="X1175" s="14">
        <v>376450</v>
      </c>
      <c r="Y1175" s="14">
        <v>377010</v>
      </c>
      <c r="Z1175" s="14">
        <v>376802</v>
      </c>
      <c r="AA1175" s="14">
        <v>376682</v>
      </c>
      <c r="AB1175" s="14">
        <v>375906</v>
      </c>
      <c r="AC1175" s="14">
        <v>375686</v>
      </c>
    </row>
    <row r="1176" spans="1:29" s="14" customFormat="1">
      <c r="A1176" s="1" t="s">
        <v>524</v>
      </c>
      <c r="B1176" s="1" t="s">
        <v>533</v>
      </c>
      <c r="C1176" s="1" t="s">
        <v>536</v>
      </c>
      <c r="D1176" s="1"/>
      <c r="E1176" s="1"/>
      <c r="F1176" s="1">
        <v>17</v>
      </c>
      <c r="G1176" s="1" t="s">
        <v>839</v>
      </c>
      <c r="H1176" s="1" t="str">
        <f t="shared" si="18"/>
        <v>17단독주택평균매매가격</v>
      </c>
      <c r="I1176" s="1" t="s">
        <v>1386</v>
      </c>
      <c r="J1176" s="13">
        <v>348917.65333333332</v>
      </c>
      <c r="K1176" s="13">
        <v>348890.98666666669</v>
      </c>
      <c r="L1176" s="13">
        <v>348653.6</v>
      </c>
      <c r="M1176" s="13">
        <v>348653.6</v>
      </c>
      <c r="N1176" s="13">
        <v>348630.13333333336</v>
      </c>
      <c r="O1176" s="13">
        <v>347983.46666666667</v>
      </c>
      <c r="P1176" s="13">
        <v>348070.13333333336</v>
      </c>
      <c r="Q1176" s="14">
        <v>348150.13333333336</v>
      </c>
      <c r="R1176" s="14">
        <v>348232.8</v>
      </c>
      <c r="S1176" s="14">
        <v>348045.46666666667</v>
      </c>
      <c r="T1176" s="14">
        <v>348342.66666666669</v>
      </c>
      <c r="U1176" s="14">
        <v>348037.33333333331</v>
      </c>
      <c r="V1176" s="14">
        <v>347650.66666666669</v>
      </c>
      <c r="W1176" s="14">
        <v>347557.33333333331</v>
      </c>
      <c r="X1176" s="14">
        <v>346846.66666666669</v>
      </c>
      <c r="Y1176" s="14">
        <v>347752</v>
      </c>
      <c r="Z1176" s="14">
        <v>348264</v>
      </c>
      <c r="AA1176" s="14">
        <v>348225.33333333331</v>
      </c>
      <c r="AB1176" s="14">
        <v>348125.33333333331</v>
      </c>
      <c r="AC1176" s="14">
        <v>347438.66666666669</v>
      </c>
    </row>
    <row r="1177" spans="1:29" s="14" customFormat="1">
      <c r="A1177" s="1" t="s">
        <v>524</v>
      </c>
      <c r="B1177" s="1" t="s">
        <v>533</v>
      </c>
      <c r="C1177" s="1" t="s">
        <v>537</v>
      </c>
      <c r="D1177" s="1"/>
      <c r="E1177" s="1"/>
      <c r="F1177" s="1">
        <v>18</v>
      </c>
      <c r="G1177" s="1" t="s">
        <v>839</v>
      </c>
      <c r="H1177" s="1" t="str">
        <f t="shared" si="18"/>
        <v>18단독주택평균매매가격</v>
      </c>
      <c r="I1177" s="1" t="s">
        <v>1386</v>
      </c>
      <c r="J1177" s="13">
        <v>738551.72413793101</v>
      </c>
      <c r="K1177" s="13">
        <v>738551.72413793101</v>
      </c>
      <c r="L1177" s="13">
        <v>738724.13793103443</v>
      </c>
      <c r="M1177" s="13">
        <v>737058.62068965519</v>
      </c>
      <c r="N1177" s="13">
        <v>737058.62068965519</v>
      </c>
      <c r="O1177" s="13">
        <v>734205.17241379316</v>
      </c>
      <c r="P1177" s="13">
        <v>726884.89655172417</v>
      </c>
      <c r="Q1177" s="14">
        <v>723264.20689655177</v>
      </c>
      <c r="R1177" s="14">
        <v>721195.24137931038</v>
      </c>
      <c r="S1177" s="14">
        <v>721195.24137931038</v>
      </c>
      <c r="T1177" s="14">
        <v>719945.24137931038</v>
      </c>
      <c r="U1177" s="14">
        <v>696076.66666666663</v>
      </c>
      <c r="V1177" s="14">
        <v>693710</v>
      </c>
      <c r="W1177" s="14">
        <v>693276.66666666663</v>
      </c>
      <c r="X1177" s="14">
        <v>692676.66666666663</v>
      </c>
      <c r="Y1177" s="14">
        <v>694883.33333333337</v>
      </c>
      <c r="Z1177" s="14">
        <v>695926.66666666663</v>
      </c>
      <c r="AA1177" s="14">
        <v>695926.66666666663</v>
      </c>
      <c r="AB1177" s="14">
        <v>674541.37931034481</v>
      </c>
      <c r="AC1177" s="14">
        <v>673089.6551724138</v>
      </c>
    </row>
    <row r="1178" spans="1:29" s="14" customFormat="1">
      <c r="A1178" s="1" t="s">
        <v>524</v>
      </c>
      <c r="B1178" s="1" t="s">
        <v>533</v>
      </c>
      <c r="C1178" s="1" t="s">
        <v>538</v>
      </c>
      <c r="D1178" s="1"/>
      <c r="E1178" s="1"/>
      <c r="F1178" s="1">
        <v>19</v>
      </c>
      <c r="G1178" s="1" t="s">
        <v>839</v>
      </c>
      <c r="H1178" s="1" t="str">
        <f t="shared" si="18"/>
        <v>19단독주택평균매매가격</v>
      </c>
      <c r="I1178" s="1" t="s">
        <v>1386</v>
      </c>
      <c r="J1178" s="13">
        <v>215950</v>
      </c>
      <c r="K1178" s="13">
        <v>215783.33333333334</v>
      </c>
      <c r="L1178" s="13">
        <v>215893.8</v>
      </c>
      <c r="M1178" s="13">
        <v>215710.46666666667</v>
      </c>
      <c r="N1178" s="13">
        <v>215543.8</v>
      </c>
      <c r="O1178" s="13">
        <v>215332.13333333333</v>
      </c>
      <c r="P1178" s="13">
        <v>215332.13333333333</v>
      </c>
      <c r="Q1178" s="14">
        <v>215332.13333333333</v>
      </c>
      <c r="R1178" s="14">
        <v>215332.13333333333</v>
      </c>
      <c r="S1178" s="14">
        <v>214301.13333333333</v>
      </c>
      <c r="T1178" s="14">
        <v>213727.46666666667</v>
      </c>
      <c r="U1178" s="14">
        <v>212870</v>
      </c>
      <c r="V1178" s="14">
        <v>212456.66666666666</v>
      </c>
      <c r="W1178" s="14">
        <v>212508.33333333334</v>
      </c>
      <c r="X1178" s="14">
        <v>212646.66666666666</v>
      </c>
      <c r="Y1178" s="14">
        <v>213239.16666666666</v>
      </c>
      <c r="Z1178" s="14">
        <v>213410</v>
      </c>
      <c r="AA1178" s="14">
        <v>213493.33333333334</v>
      </c>
      <c r="AB1178" s="14">
        <v>213485</v>
      </c>
      <c r="AC1178" s="14">
        <v>213468.33333333334</v>
      </c>
    </row>
    <row r="1179" spans="1:29" s="14" customFormat="1">
      <c r="A1179" s="1" t="s">
        <v>524</v>
      </c>
      <c r="B1179" s="1" t="s">
        <v>533</v>
      </c>
      <c r="C1179" s="1" t="s">
        <v>539</v>
      </c>
      <c r="D1179" s="1"/>
      <c r="E1179" s="1"/>
      <c r="F1179" s="1">
        <v>20</v>
      </c>
      <c r="G1179" s="1" t="s">
        <v>839</v>
      </c>
      <c r="H1179" s="1" t="str">
        <f t="shared" si="18"/>
        <v>20단독주택평균매매가격</v>
      </c>
      <c r="I1179" s="1" t="s">
        <v>1386</v>
      </c>
      <c r="J1179" s="13">
        <v>506066.66666666669</v>
      </c>
      <c r="K1179" s="13">
        <v>506066.66666666669</v>
      </c>
      <c r="L1179" s="13">
        <v>506000</v>
      </c>
      <c r="M1179" s="13">
        <v>506733.33333333331</v>
      </c>
      <c r="N1179" s="13">
        <v>506622.22222222225</v>
      </c>
      <c r="O1179" s="13">
        <v>505644.44444444444</v>
      </c>
      <c r="P1179" s="13">
        <v>506164.44444444444</v>
      </c>
      <c r="Q1179" s="14">
        <v>505661.55555555556</v>
      </c>
      <c r="R1179" s="14">
        <v>505394.88888888888</v>
      </c>
      <c r="S1179" s="14">
        <v>505018</v>
      </c>
      <c r="T1179" s="14">
        <v>504459.11111111112</v>
      </c>
      <c r="U1179" s="14">
        <v>500088.88888888888</v>
      </c>
      <c r="V1179" s="14">
        <v>499511.11111111112</v>
      </c>
      <c r="W1179" s="14">
        <v>498933.33333333331</v>
      </c>
      <c r="X1179" s="14">
        <v>499222.22222222225</v>
      </c>
      <c r="Y1179" s="14">
        <v>495333.33333333331</v>
      </c>
      <c r="Z1179" s="14">
        <v>494644.44444444444</v>
      </c>
      <c r="AA1179" s="14">
        <v>493088.88888888888</v>
      </c>
      <c r="AB1179" s="14">
        <v>493311.11111111112</v>
      </c>
      <c r="AC1179" s="14">
        <v>492577.77777777775</v>
      </c>
    </row>
    <row r="1180" spans="1:29" s="14" customFormat="1">
      <c r="A1180" s="1" t="s">
        <v>524</v>
      </c>
      <c r="B1180" s="1" t="s">
        <v>533</v>
      </c>
      <c r="C1180" s="1" t="s">
        <v>540</v>
      </c>
      <c r="D1180" s="1"/>
      <c r="E1180" s="1"/>
      <c r="F1180" s="1">
        <v>21</v>
      </c>
      <c r="G1180" s="1" t="s">
        <v>839</v>
      </c>
      <c r="H1180" s="1" t="str">
        <f t="shared" ref="H1180:H1241" si="19">F1180&amp;G1180&amp;I1180</f>
        <v>21단독주택평균매매가격</v>
      </c>
      <c r="I1180" s="1" t="s">
        <v>1386</v>
      </c>
      <c r="J1180" s="13">
        <v>259179.28784686132</v>
      </c>
      <c r="K1180" s="13">
        <v>259268.17673575022</v>
      </c>
      <c r="L1180" s="13">
        <v>259512.62118019466</v>
      </c>
      <c r="M1180" s="13">
        <v>259468.17673575022</v>
      </c>
      <c r="N1180" s="13">
        <v>259468.17673575022</v>
      </c>
      <c r="O1180" s="13">
        <v>259468.17673575022</v>
      </c>
      <c r="P1180" s="13">
        <v>256410.00742358089</v>
      </c>
      <c r="Q1180" s="14">
        <v>256608.97539713638</v>
      </c>
      <c r="R1180" s="14">
        <v>253754.50837773606</v>
      </c>
      <c r="S1180" s="14">
        <v>251257.17504440274</v>
      </c>
      <c r="T1180" s="14">
        <v>249147.08888888889</v>
      </c>
      <c r="U1180" s="14">
        <v>249810.88888888888</v>
      </c>
      <c r="V1180" s="14">
        <v>249810.88888888888</v>
      </c>
      <c r="W1180" s="14">
        <v>249366.44444444444</v>
      </c>
      <c r="X1180" s="14">
        <v>248978.66666666666</v>
      </c>
      <c r="Y1180" s="14">
        <v>248943.77777777778</v>
      </c>
      <c r="Z1180" s="14">
        <v>248264.44444444444</v>
      </c>
      <c r="AA1180" s="14">
        <v>248293.33333333334</v>
      </c>
      <c r="AB1180" s="14">
        <v>247813.33333333334</v>
      </c>
      <c r="AC1180" s="14">
        <v>246768.88888888888</v>
      </c>
    </row>
    <row r="1181" spans="1:29" s="14" customFormat="1">
      <c r="A1181" s="1" t="s">
        <v>524</v>
      </c>
      <c r="B1181" s="1" t="s">
        <v>541</v>
      </c>
      <c r="C1181" s="1"/>
      <c r="D1181" s="1"/>
      <c r="E1181" s="1"/>
      <c r="F1181" s="1">
        <v>22</v>
      </c>
      <c r="G1181" s="1" t="s">
        <v>839</v>
      </c>
      <c r="H1181" s="1" t="str">
        <f t="shared" si="19"/>
        <v>22단독주택평균매매가격</v>
      </c>
      <c r="I1181" s="1" t="s">
        <v>1386</v>
      </c>
      <c r="J1181" s="13">
        <v>328187.40000000002</v>
      </c>
      <c r="K1181" s="13">
        <v>328151.61111111112</v>
      </c>
      <c r="L1181" s="13">
        <v>327757.05555555556</v>
      </c>
      <c r="M1181" s="13">
        <v>327732.61111111112</v>
      </c>
      <c r="N1181" s="13">
        <v>327632.61111111112</v>
      </c>
      <c r="O1181" s="13">
        <v>327451.05555555556</v>
      </c>
      <c r="P1181" s="13">
        <v>326946.5</v>
      </c>
      <c r="Q1181" s="14">
        <v>326845.22222222225</v>
      </c>
      <c r="R1181" s="14">
        <v>326296.35555555555</v>
      </c>
      <c r="S1181" s="14">
        <v>326372.64444444445</v>
      </c>
      <c r="T1181" s="14">
        <v>326226.86666666664</v>
      </c>
      <c r="U1181" s="14">
        <v>322991.11111111112</v>
      </c>
      <c r="V1181" s="14">
        <v>321833.33333333331</v>
      </c>
      <c r="W1181" s="14">
        <v>321112.22222222225</v>
      </c>
      <c r="X1181" s="14">
        <v>320330</v>
      </c>
      <c r="Y1181" s="14">
        <v>322315.73033707862</v>
      </c>
      <c r="Z1181" s="14">
        <v>323023.59550561797</v>
      </c>
      <c r="AA1181" s="14">
        <v>322900</v>
      </c>
      <c r="AB1181" s="14">
        <v>322986.51685393258</v>
      </c>
      <c r="AC1181" s="14">
        <v>322852.80898876407</v>
      </c>
    </row>
    <row r="1182" spans="1:29" s="14" customFormat="1">
      <c r="A1182" s="1" t="s">
        <v>524</v>
      </c>
      <c r="B1182" s="1" t="s">
        <v>542</v>
      </c>
      <c r="C1182" s="1"/>
      <c r="D1182" s="1"/>
      <c r="E1182" s="1"/>
      <c r="F1182" s="1">
        <v>23</v>
      </c>
      <c r="G1182" s="1" t="s">
        <v>839</v>
      </c>
      <c r="H1182" s="1" t="str">
        <f t="shared" si="19"/>
        <v>23단독주택평균매매가격</v>
      </c>
      <c r="I1182" s="1" t="s">
        <v>1386</v>
      </c>
      <c r="J1182" s="13">
        <v>175013.53324049621</v>
      </c>
      <c r="K1182" s="13">
        <v>175019.66177685003</v>
      </c>
      <c r="L1182" s="13">
        <v>175508.28241603711</v>
      </c>
      <c r="M1182" s="13">
        <v>175557.43321947011</v>
      </c>
      <c r="N1182" s="13">
        <v>175624.15575148677</v>
      </c>
      <c r="O1182" s="13">
        <v>175527.19112300215</v>
      </c>
      <c r="P1182" s="13">
        <v>175649.08919081261</v>
      </c>
      <c r="Q1182" s="14">
        <v>175803.97195015103</v>
      </c>
      <c r="R1182" s="14">
        <v>176046.20364043178</v>
      </c>
      <c r="S1182" s="14">
        <v>176092.61775710023</v>
      </c>
      <c r="T1182" s="14">
        <v>175972.23877045311</v>
      </c>
      <c r="U1182" s="14">
        <v>176401.19822704524</v>
      </c>
      <c r="V1182" s="14">
        <v>176408.24920432322</v>
      </c>
      <c r="W1182" s="14">
        <v>176498.37280333278</v>
      </c>
      <c r="X1182" s="14">
        <v>176567.88265052537</v>
      </c>
      <c r="Y1182" s="14">
        <v>176687.75882430127</v>
      </c>
      <c r="Z1182" s="14">
        <v>176727.52876961642</v>
      </c>
      <c r="AA1182" s="14">
        <v>176710.76761011808</v>
      </c>
      <c r="AB1182" s="14">
        <v>176816.7768600205</v>
      </c>
      <c r="AC1182" s="14">
        <v>176533.32716445957</v>
      </c>
    </row>
    <row r="1183" spans="1:29" s="14" customFormat="1">
      <c r="A1183" s="1" t="s">
        <v>524</v>
      </c>
      <c r="B1183" s="1" t="s">
        <v>542</v>
      </c>
      <c r="C1183" s="1" t="s">
        <v>543</v>
      </c>
      <c r="D1183" s="1"/>
      <c r="E1183" s="1"/>
      <c r="F1183" s="1">
        <v>24</v>
      </c>
      <c r="G1183" s="1" t="s">
        <v>839</v>
      </c>
      <c r="H1183" s="1" t="str">
        <f t="shared" si="19"/>
        <v>24단독주택평균매매가격</v>
      </c>
      <c r="I1183" s="1" t="s">
        <v>1386</v>
      </c>
      <c r="J1183" s="13">
        <v>148968.33333333334</v>
      </c>
      <c r="K1183" s="13">
        <v>148975.88888888888</v>
      </c>
      <c r="L1183" s="13">
        <v>149168.33333333334</v>
      </c>
      <c r="M1183" s="13">
        <v>149168.33333333334</v>
      </c>
      <c r="N1183" s="13">
        <v>149170.55555555556</v>
      </c>
      <c r="O1183" s="13">
        <v>148970.55555555556</v>
      </c>
      <c r="P1183" s="13">
        <v>149018.42222222223</v>
      </c>
      <c r="Q1183" s="14">
        <v>148917.97777777776</v>
      </c>
      <c r="R1183" s="14">
        <v>149049.84444444443</v>
      </c>
      <c r="S1183" s="14">
        <v>149104</v>
      </c>
      <c r="T1183" s="14">
        <v>149003.26666666666</v>
      </c>
      <c r="U1183" s="14">
        <v>149102.22222222222</v>
      </c>
      <c r="V1183" s="14">
        <v>149102.22222222222</v>
      </c>
      <c r="W1183" s="14">
        <v>149137.77777777778</v>
      </c>
      <c r="X1183" s="14">
        <v>149282.22222222222</v>
      </c>
      <c r="Y1183" s="14">
        <v>149353.33333333334</v>
      </c>
      <c r="Z1183" s="14">
        <v>149397.77777777778</v>
      </c>
      <c r="AA1183" s="14">
        <v>149355.55555555556</v>
      </c>
      <c r="AB1183" s="14">
        <v>149511.11111111112</v>
      </c>
      <c r="AC1183" s="14">
        <v>149437.77777777778</v>
      </c>
    </row>
    <row r="1184" spans="1:29" s="14" customFormat="1">
      <c r="A1184" s="1" t="s">
        <v>524</v>
      </c>
      <c r="B1184" s="1" t="s">
        <v>542</v>
      </c>
      <c r="C1184" s="1" t="s">
        <v>544</v>
      </c>
      <c r="D1184" s="1"/>
      <c r="E1184" s="1"/>
      <c r="F1184" s="1">
        <v>25</v>
      </c>
      <c r="G1184" s="1" t="s">
        <v>839</v>
      </c>
      <c r="H1184" s="1" t="str">
        <f t="shared" si="19"/>
        <v>25단독주택평균매매가격</v>
      </c>
      <c r="I1184" s="1" t="s">
        <v>1386</v>
      </c>
      <c r="J1184" s="13">
        <v>232453.45714285714</v>
      </c>
      <c r="K1184" s="13">
        <v>232461.34285714285</v>
      </c>
      <c r="L1184" s="13">
        <v>232455.45714285714</v>
      </c>
      <c r="M1184" s="13">
        <v>232663</v>
      </c>
      <c r="N1184" s="13">
        <v>232939.45714285714</v>
      </c>
      <c r="O1184" s="13">
        <v>233005.54285714286</v>
      </c>
      <c r="P1184" s="13">
        <v>233406.45714285714</v>
      </c>
      <c r="Q1184" s="14">
        <v>233406.45714285714</v>
      </c>
      <c r="R1184" s="14">
        <v>234034.4</v>
      </c>
      <c r="S1184" s="14">
        <v>234089.51428571428</v>
      </c>
      <c r="T1184" s="14">
        <v>233943.22857142857</v>
      </c>
      <c r="U1184" s="14">
        <v>234417.14285714287</v>
      </c>
      <c r="V1184" s="14">
        <v>234671.42857142858</v>
      </c>
      <c r="W1184" s="14">
        <v>234814.28571428571</v>
      </c>
      <c r="X1184" s="14">
        <v>234614.28571428571</v>
      </c>
      <c r="Y1184" s="14">
        <v>234700</v>
      </c>
      <c r="Z1184" s="14">
        <v>234728.57142857142</v>
      </c>
      <c r="AA1184" s="14">
        <v>234785.71428571429</v>
      </c>
      <c r="AB1184" s="14">
        <v>234788.57142857142</v>
      </c>
      <c r="AC1184" s="14">
        <v>234445.71428571429</v>
      </c>
    </row>
    <row r="1185" spans="1:29" s="14" customFormat="1">
      <c r="A1185" s="1" t="s">
        <v>524</v>
      </c>
      <c r="B1185" s="1" t="s">
        <v>542</v>
      </c>
      <c r="C1185" s="1" t="s">
        <v>545</v>
      </c>
      <c r="D1185" s="1"/>
      <c r="E1185" s="1"/>
      <c r="F1185" s="1">
        <v>26</v>
      </c>
      <c r="G1185" s="1" t="s">
        <v>839</v>
      </c>
      <c r="H1185" s="1" t="str">
        <f t="shared" si="19"/>
        <v>26단독주택평균매매가격</v>
      </c>
      <c r="I1185" s="1" t="s">
        <v>1386</v>
      </c>
      <c r="J1185" s="13">
        <v>180322.66666666666</v>
      </c>
      <c r="K1185" s="13">
        <v>180322.7</v>
      </c>
      <c r="L1185" s="13">
        <v>182230</v>
      </c>
      <c r="M1185" s="13">
        <v>182230</v>
      </c>
      <c r="N1185" s="13">
        <v>182230</v>
      </c>
      <c r="O1185" s="13">
        <v>182230</v>
      </c>
      <c r="P1185" s="13">
        <v>182230</v>
      </c>
      <c r="Q1185" s="14">
        <v>183286.66666666666</v>
      </c>
      <c r="R1185" s="14">
        <v>183382.96666666667</v>
      </c>
      <c r="S1185" s="14">
        <v>183397.3</v>
      </c>
      <c r="T1185" s="14">
        <v>183252.3</v>
      </c>
      <c r="U1185" s="14">
        <v>183820</v>
      </c>
      <c r="V1185" s="14">
        <v>183553.33333333334</v>
      </c>
      <c r="W1185" s="14">
        <v>183733.33333333334</v>
      </c>
      <c r="X1185" s="14">
        <v>183913.33333333334</v>
      </c>
      <c r="Y1185" s="14">
        <v>184210</v>
      </c>
      <c r="Z1185" s="14">
        <v>184250</v>
      </c>
      <c r="AA1185" s="14">
        <v>184216.66666666666</v>
      </c>
      <c r="AB1185" s="14">
        <v>184306.66666666666</v>
      </c>
      <c r="AC1185" s="14">
        <v>183506.66666666666</v>
      </c>
    </row>
    <row r="1186" spans="1:29" s="14" customFormat="1">
      <c r="A1186" s="1" t="s">
        <v>524</v>
      </c>
      <c r="B1186" s="1" t="s">
        <v>546</v>
      </c>
      <c r="C1186" s="1"/>
      <c r="D1186" s="1"/>
      <c r="E1186" s="1"/>
      <c r="F1186" s="1">
        <v>27</v>
      </c>
      <c r="G1186" s="1" t="s">
        <v>839</v>
      </c>
      <c r="H1186" s="1" t="str">
        <f t="shared" si="19"/>
        <v>27단독주택평균매매가격</v>
      </c>
      <c r="I1186" s="1" t="s">
        <v>1386</v>
      </c>
      <c r="J1186" s="13">
        <v>243436.88</v>
      </c>
      <c r="K1186" s="13">
        <v>243475.28</v>
      </c>
      <c r="L1186" s="13">
        <v>243438.52</v>
      </c>
      <c r="M1186" s="13">
        <v>243465.12</v>
      </c>
      <c r="N1186" s="13">
        <v>243356.52</v>
      </c>
      <c r="O1186" s="13">
        <v>243142.24</v>
      </c>
      <c r="P1186" s="13">
        <v>242522.23999999999</v>
      </c>
      <c r="Q1186" s="14">
        <v>242422.24</v>
      </c>
      <c r="R1186" s="14">
        <v>241857.58</v>
      </c>
      <c r="S1186" s="14">
        <v>241857.58</v>
      </c>
      <c r="T1186" s="14">
        <v>241837.58</v>
      </c>
      <c r="U1186" s="14">
        <v>240562</v>
      </c>
      <c r="V1186" s="14">
        <v>240202</v>
      </c>
      <c r="W1186" s="14">
        <v>239982</v>
      </c>
      <c r="X1186" s="14">
        <v>239740</v>
      </c>
      <c r="Y1186" s="14">
        <v>231828.57142857142</v>
      </c>
      <c r="Z1186" s="14">
        <v>231577.55102040817</v>
      </c>
      <c r="AA1186" s="14">
        <v>231263.26530612246</v>
      </c>
      <c r="AB1186" s="14">
        <v>230946.93877551021</v>
      </c>
      <c r="AC1186" s="14">
        <v>230506.12244897959</v>
      </c>
    </row>
    <row r="1187" spans="1:29" s="14" customFormat="1">
      <c r="A1187" s="1" t="s">
        <v>524</v>
      </c>
      <c r="B1187" s="1" t="s">
        <v>547</v>
      </c>
      <c r="C1187" s="1"/>
      <c r="D1187" s="1"/>
      <c r="E1187" s="1"/>
      <c r="F1187" s="1">
        <v>28</v>
      </c>
      <c r="G1187" s="1" t="s">
        <v>839</v>
      </c>
      <c r="H1187" s="1" t="str">
        <f t="shared" si="19"/>
        <v>28단독주택평균매매가격</v>
      </c>
      <c r="I1187" s="1" t="s">
        <v>1386</v>
      </c>
      <c r="J1187" s="13">
        <v>125398</v>
      </c>
      <c r="K1187" s="13">
        <v>125228</v>
      </c>
      <c r="L1187" s="13">
        <v>125281.06</v>
      </c>
      <c r="M1187" s="13">
        <v>125301.06</v>
      </c>
      <c r="N1187" s="13">
        <v>125285.06</v>
      </c>
      <c r="O1187" s="13">
        <v>125475.06</v>
      </c>
      <c r="P1187" s="13">
        <v>125497.86</v>
      </c>
      <c r="Q1187" s="14">
        <v>125331.46</v>
      </c>
      <c r="R1187" s="14">
        <v>125271.46</v>
      </c>
      <c r="S1187" s="14">
        <v>125261.46</v>
      </c>
      <c r="T1187" s="14">
        <v>125261.46</v>
      </c>
      <c r="U1187" s="14">
        <v>124838</v>
      </c>
      <c r="V1187" s="14">
        <v>124780</v>
      </c>
      <c r="W1187" s="14">
        <v>124760</v>
      </c>
      <c r="X1187" s="14">
        <v>124786</v>
      </c>
      <c r="Y1187" s="14">
        <v>124800</v>
      </c>
      <c r="Z1187" s="14">
        <v>124800</v>
      </c>
      <c r="AA1187" s="14">
        <v>124840</v>
      </c>
      <c r="AB1187" s="14">
        <v>125914.28571428571</v>
      </c>
      <c r="AC1187" s="14">
        <v>125812.24489795919</v>
      </c>
    </row>
    <row r="1188" spans="1:29" s="14" customFormat="1">
      <c r="A1188" s="1" t="s">
        <v>524</v>
      </c>
      <c r="B1188" s="1" t="s">
        <v>548</v>
      </c>
      <c r="C1188" s="1"/>
      <c r="D1188" s="1"/>
      <c r="E1188" s="1"/>
      <c r="F1188" s="1">
        <v>29</v>
      </c>
      <c r="G1188" s="1" t="s">
        <v>839</v>
      </c>
      <c r="H1188" s="1" t="str">
        <f t="shared" si="19"/>
        <v>29단독주택평균매매가격</v>
      </c>
      <c r="I1188" s="1" t="s">
        <v>1386</v>
      </c>
      <c r="J1188" s="13">
        <v>183986.06</v>
      </c>
      <c r="K1188" s="13">
        <v>183969.58</v>
      </c>
      <c r="L1188" s="13">
        <v>183917.56</v>
      </c>
      <c r="M1188" s="13">
        <v>183917.56</v>
      </c>
      <c r="N1188" s="13">
        <v>183958.56</v>
      </c>
      <c r="O1188" s="13">
        <v>183958.56</v>
      </c>
      <c r="P1188" s="13">
        <v>184217.56</v>
      </c>
      <c r="Q1188" s="14">
        <v>184446.06</v>
      </c>
      <c r="R1188" s="14">
        <v>184446.06</v>
      </c>
      <c r="S1188" s="14">
        <v>184438.06</v>
      </c>
      <c r="T1188" s="14">
        <v>184438.06</v>
      </c>
      <c r="U1188" s="14">
        <v>184510</v>
      </c>
      <c r="V1188" s="14">
        <v>184570</v>
      </c>
      <c r="W1188" s="14">
        <v>184610</v>
      </c>
      <c r="X1188" s="14">
        <v>184850</v>
      </c>
      <c r="Y1188" s="14">
        <v>184866</v>
      </c>
      <c r="Z1188" s="14">
        <v>184882</v>
      </c>
      <c r="AA1188" s="14">
        <v>184928</v>
      </c>
      <c r="AB1188" s="14">
        <v>184800</v>
      </c>
      <c r="AC1188" s="14">
        <v>184820</v>
      </c>
    </row>
    <row r="1189" spans="1:29" s="14" customFormat="1">
      <c r="A1189" s="1" t="s">
        <v>524</v>
      </c>
      <c r="B1189" s="1" t="s">
        <v>549</v>
      </c>
      <c r="C1189" s="1"/>
      <c r="D1189" s="1"/>
      <c r="E1189" s="1"/>
      <c r="F1189" s="1">
        <v>30</v>
      </c>
      <c r="G1189" s="1" t="s">
        <v>839</v>
      </c>
      <c r="H1189" s="1" t="str">
        <f t="shared" si="19"/>
        <v>30단독주택평균매매가격</v>
      </c>
      <c r="I1189" s="1" t="s">
        <v>1386</v>
      </c>
      <c r="J1189" s="13">
        <v>280686</v>
      </c>
      <c r="K1189" s="13">
        <v>280692</v>
      </c>
      <c r="L1189" s="13">
        <v>280668</v>
      </c>
      <c r="M1189" s="13">
        <v>280839.44</v>
      </c>
      <c r="N1189" s="13">
        <v>280927.03999999998</v>
      </c>
      <c r="O1189" s="13">
        <v>280973.56</v>
      </c>
      <c r="P1189" s="13">
        <v>281414.21999999997</v>
      </c>
      <c r="Q1189" s="14">
        <v>281414.21999999997</v>
      </c>
      <c r="R1189" s="14">
        <v>281199.5</v>
      </c>
      <c r="S1189" s="14">
        <v>281285.90000000002</v>
      </c>
      <c r="T1189" s="14">
        <v>281370.3</v>
      </c>
      <c r="U1189" s="14">
        <v>281258</v>
      </c>
      <c r="V1189" s="14">
        <v>281218</v>
      </c>
      <c r="W1189" s="14">
        <v>280718</v>
      </c>
      <c r="X1189" s="14">
        <v>280786</v>
      </c>
      <c r="Y1189" s="14">
        <v>281476</v>
      </c>
      <c r="Z1189" s="14">
        <v>281726</v>
      </c>
      <c r="AA1189" s="14">
        <v>281988</v>
      </c>
      <c r="AB1189" s="14">
        <v>282448</v>
      </c>
      <c r="AC1189" s="14">
        <v>281846</v>
      </c>
    </row>
    <row r="1190" spans="1:29" s="14" customFormat="1">
      <c r="A1190" s="1" t="s">
        <v>524</v>
      </c>
      <c r="B1190" s="1" t="s">
        <v>1383</v>
      </c>
      <c r="C1190" s="1"/>
      <c r="D1190" s="1"/>
      <c r="E1190" s="1"/>
      <c r="F1190" s="1">
        <v>31</v>
      </c>
      <c r="G1190" s="1" t="s">
        <v>839</v>
      </c>
      <c r="H1190" s="1" t="str">
        <f t="shared" si="19"/>
        <v>31단독주택평균매매가격</v>
      </c>
      <c r="I1190" s="1" t="s">
        <v>1386</v>
      </c>
      <c r="J1190" s="13"/>
      <c r="K1190" s="13"/>
      <c r="L1190" s="13"/>
      <c r="M1190" s="13"/>
      <c r="N1190" s="13"/>
      <c r="O1190" s="13"/>
      <c r="P1190" s="13"/>
      <c r="U1190" s="14">
        <v>165676</v>
      </c>
      <c r="V1190" s="14">
        <v>165760</v>
      </c>
      <c r="W1190" s="14">
        <v>166148</v>
      </c>
      <c r="X1190" s="14">
        <v>166700</v>
      </c>
      <c r="Y1190" s="14">
        <v>167028</v>
      </c>
      <c r="Z1190" s="14">
        <v>167700</v>
      </c>
      <c r="AA1190" s="14">
        <v>168524</v>
      </c>
      <c r="AB1190" s="14">
        <v>169116</v>
      </c>
      <c r="AC1190" s="14">
        <v>169140</v>
      </c>
    </row>
    <row r="1191" spans="1:29" s="14" customFormat="1">
      <c r="A1191" s="1" t="s">
        <v>524</v>
      </c>
      <c r="B1191" s="1" t="s">
        <v>550</v>
      </c>
      <c r="C1191" s="1"/>
      <c r="D1191" s="1"/>
      <c r="E1191" s="1"/>
      <c r="F1191" s="1">
        <v>32</v>
      </c>
      <c r="G1191" s="1" t="s">
        <v>839</v>
      </c>
      <c r="H1191" s="1" t="str">
        <f t="shared" si="19"/>
        <v>32단독주택평균매매가격</v>
      </c>
      <c r="I1191" s="1" t="s">
        <v>1386</v>
      </c>
      <c r="J1191" s="13">
        <v>115760.39598068831</v>
      </c>
      <c r="K1191" s="13">
        <v>115760.39598068831</v>
      </c>
      <c r="L1191" s="13">
        <v>115787.5185124784</v>
      </c>
      <c r="M1191" s="13">
        <v>115962.4673506071</v>
      </c>
      <c r="N1191" s="13">
        <v>116070.91303648074</v>
      </c>
      <c r="O1191" s="13">
        <v>116072.20335906139</v>
      </c>
      <c r="P1191" s="13">
        <v>116239.59530343159</v>
      </c>
      <c r="Q1191" s="14">
        <v>116217.62856426768</v>
      </c>
      <c r="R1191" s="14">
        <v>116233.67424649568</v>
      </c>
      <c r="S1191" s="14">
        <v>116198.76659667876</v>
      </c>
      <c r="T1191" s="14">
        <v>116128.6</v>
      </c>
      <c r="U1191" s="14">
        <v>116210.14193548387</v>
      </c>
      <c r="V1191" s="14">
        <v>116250.78709677419</v>
      </c>
      <c r="W1191" s="14">
        <v>116353.36774193548</v>
      </c>
      <c r="X1191" s="14">
        <v>116260.46451612904</v>
      </c>
      <c r="Y1191" s="14">
        <v>116222.39999999999</v>
      </c>
      <c r="Z1191" s="14">
        <v>116230.32258064517</v>
      </c>
      <c r="AA1191" s="14">
        <v>116256.77419354839</v>
      </c>
      <c r="AB1191" s="14">
        <v>116358.70967741935</v>
      </c>
      <c r="AC1191" s="14">
        <v>116226.45161290323</v>
      </c>
    </row>
    <row r="1192" spans="1:29" s="14" customFormat="1">
      <c r="A1192" s="1" t="s">
        <v>524</v>
      </c>
      <c r="B1192" s="1" t="s">
        <v>551</v>
      </c>
      <c r="C1192" s="1"/>
      <c r="D1192" s="1"/>
      <c r="E1192" s="1"/>
      <c r="F1192" s="1">
        <v>33</v>
      </c>
      <c r="G1192" s="1" t="s">
        <v>839</v>
      </c>
      <c r="H1192" s="1" t="str">
        <f t="shared" si="19"/>
        <v>33단독주택평균매매가격</v>
      </c>
      <c r="I1192" s="1" t="s">
        <v>1386</v>
      </c>
      <c r="J1192" s="13">
        <v>136851.85185185185</v>
      </c>
      <c r="K1192" s="13">
        <v>136866.66666666666</v>
      </c>
      <c r="L1192" s="13">
        <v>136911.11111111112</v>
      </c>
      <c r="M1192" s="13">
        <v>137469.62962962964</v>
      </c>
      <c r="N1192" s="13">
        <v>137795.88148148148</v>
      </c>
      <c r="O1192" s="13">
        <v>137788.14814814815</v>
      </c>
      <c r="P1192" s="13">
        <v>138610.68888888889</v>
      </c>
      <c r="Q1192" s="14">
        <v>138616.09629629631</v>
      </c>
      <c r="R1192" s="14">
        <v>138512.70370370371</v>
      </c>
      <c r="S1192" s="14">
        <v>138585.37037037036</v>
      </c>
      <c r="T1192" s="14">
        <v>138633.51851851851</v>
      </c>
      <c r="U1192" s="14">
        <v>138904.44444444444</v>
      </c>
      <c r="V1192" s="14">
        <v>138873.33333333334</v>
      </c>
      <c r="W1192" s="14">
        <v>138997.77777777778</v>
      </c>
      <c r="X1192" s="14">
        <v>139158.51851851851</v>
      </c>
      <c r="Y1192" s="14">
        <v>139920.14925373133</v>
      </c>
      <c r="Z1192" s="14">
        <v>140042.53731343284</v>
      </c>
      <c r="AA1192" s="14">
        <v>140281.3432835821</v>
      </c>
      <c r="AB1192" s="14">
        <v>140329.85074626867</v>
      </c>
      <c r="AC1192" s="14">
        <v>140447.76119402985</v>
      </c>
    </row>
    <row r="1193" spans="1:29" s="14" customFormat="1">
      <c r="A1193" s="1" t="s">
        <v>524</v>
      </c>
      <c r="B1193" s="1" t="s">
        <v>552</v>
      </c>
      <c r="C1193" s="1"/>
      <c r="D1193" s="1"/>
      <c r="E1193" s="1"/>
      <c r="F1193" s="1">
        <v>34</v>
      </c>
      <c r="G1193" s="1" t="s">
        <v>839</v>
      </c>
      <c r="H1193" s="1" t="str">
        <f t="shared" si="19"/>
        <v>34단독주택평균매매가격</v>
      </c>
      <c r="I1193" s="1" t="s">
        <v>1386</v>
      </c>
      <c r="J1193" s="13">
        <v>116671.25331171839</v>
      </c>
      <c r="K1193" s="13">
        <v>116671.25331171839</v>
      </c>
      <c r="L1193" s="13">
        <v>116654.65919407133</v>
      </c>
      <c r="M1193" s="13">
        <v>116769.04742936544</v>
      </c>
      <c r="N1193" s="13">
        <v>117037.22797591478</v>
      </c>
      <c r="O1193" s="13">
        <v>117209.23325613711</v>
      </c>
      <c r="P1193" s="13">
        <v>117221.06794812412</v>
      </c>
      <c r="Q1193" s="14">
        <v>117236.77383047706</v>
      </c>
      <c r="R1193" s="14">
        <v>117422.95294117647</v>
      </c>
      <c r="S1193" s="14">
        <v>117488.95294117647</v>
      </c>
      <c r="T1193" s="14">
        <v>117520.6</v>
      </c>
      <c r="U1193" s="14">
        <v>118549.68152866242</v>
      </c>
      <c r="V1193" s="14">
        <v>118618.47133757961</v>
      </c>
      <c r="W1193" s="14">
        <v>118667.51592356688</v>
      </c>
      <c r="X1193" s="14">
        <v>118785.35031847133</v>
      </c>
      <c r="Y1193" s="14">
        <v>118805.73248407643</v>
      </c>
      <c r="Z1193" s="14">
        <v>118903.82165605096</v>
      </c>
      <c r="AA1193" s="14">
        <v>119170.06369426752</v>
      </c>
      <c r="AB1193" s="14">
        <v>119180.89171974522</v>
      </c>
      <c r="AC1193" s="14">
        <v>119282.8025477707</v>
      </c>
    </row>
    <row r="1194" spans="1:29" s="14" customFormat="1">
      <c r="A1194" s="1" t="s">
        <v>524</v>
      </c>
      <c r="B1194" s="1" t="s">
        <v>553</v>
      </c>
      <c r="C1194" s="1"/>
      <c r="D1194" s="1"/>
      <c r="E1194" s="1"/>
      <c r="F1194" s="1">
        <v>35</v>
      </c>
      <c r="G1194" s="1" t="s">
        <v>839</v>
      </c>
      <c r="H1194" s="1" t="str">
        <f t="shared" si="19"/>
        <v>35단독주택평균매매가격</v>
      </c>
      <c r="I1194" s="1" t="s">
        <v>1386</v>
      </c>
      <c r="J1194" s="13">
        <v>74765.234794962729</v>
      </c>
      <c r="K1194" s="13">
        <v>74765.234794962729</v>
      </c>
      <c r="L1194" s="13">
        <v>74782.183366391298</v>
      </c>
      <c r="M1194" s="13">
        <v>74781.666359588577</v>
      </c>
      <c r="N1194" s="13">
        <v>74763.380645302866</v>
      </c>
      <c r="O1194" s="13">
        <v>74759.952073874287</v>
      </c>
      <c r="P1194" s="13">
        <v>74738.265307383001</v>
      </c>
      <c r="Q1194" s="14">
        <v>74738.869111510881</v>
      </c>
      <c r="R1194" s="14">
        <v>74686.936753648828</v>
      </c>
      <c r="S1194" s="14">
        <v>74645.942467934539</v>
      </c>
      <c r="T1194" s="14">
        <v>74559.348571428578</v>
      </c>
      <c r="U1194" s="14">
        <v>74221.52</v>
      </c>
      <c r="V1194" s="14">
        <v>74151.234285714279</v>
      </c>
      <c r="W1194" s="14">
        <v>74094.662857142859</v>
      </c>
      <c r="X1194" s="14">
        <v>74132.377142857149</v>
      </c>
      <c r="Y1194" s="14">
        <v>74591.947976878611</v>
      </c>
      <c r="Z1194" s="14">
        <v>74621.387283236996</v>
      </c>
      <c r="AA1194" s="14">
        <v>74513.294797687864</v>
      </c>
      <c r="AB1194" s="14">
        <v>74463.005780346823</v>
      </c>
      <c r="AC1194" s="14">
        <v>74448.554913294793</v>
      </c>
    </row>
    <row r="1195" spans="1:29" s="14" customFormat="1">
      <c r="A1195" s="1" t="s">
        <v>524</v>
      </c>
      <c r="B1195" s="1" t="s">
        <v>554</v>
      </c>
      <c r="C1195" s="1"/>
      <c r="D1195" s="1"/>
      <c r="E1195" s="1"/>
      <c r="F1195" s="1">
        <v>36</v>
      </c>
      <c r="G1195" s="1" t="s">
        <v>839</v>
      </c>
      <c r="H1195" s="1" t="str">
        <f t="shared" si="19"/>
        <v>36단독주택평균매매가격</v>
      </c>
      <c r="I1195" s="1" t="s">
        <v>1386</v>
      </c>
      <c r="J1195" s="13">
        <v>73279.253658536589</v>
      </c>
      <c r="K1195" s="13">
        <v>73223.643902439027</v>
      </c>
      <c r="L1195" s="13">
        <v>73386.887804878046</v>
      </c>
      <c r="M1195" s="13">
        <v>73432.590243902436</v>
      </c>
      <c r="N1195" s="13">
        <v>73473.195121951227</v>
      </c>
      <c r="O1195" s="13">
        <v>73465.331707317077</v>
      </c>
      <c r="P1195" s="13">
        <v>73461.253658536589</v>
      </c>
      <c r="Q1195" s="14">
        <v>73453.83902439024</v>
      </c>
      <c r="R1195" s="14">
        <v>73480.219512195123</v>
      </c>
      <c r="S1195" s="14">
        <v>73483.214634146338</v>
      </c>
      <c r="T1195" s="14">
        <v>73413.634146341457</v>
      </c>
      <c r="U1195" s="14">
        <v>73176.658536585368</v>
      </c>
      <c r="V1195" s="14">
        <v>73147.653658536583</v>
      </c>
      <c r="W1195" s="14">
        <v>73151.721951219515</v>
      </c>
      <c r="X1195" s="14">
        <v>73060.790243902433</v>
      </c>
      <c r="Y1195" s="14">
        <v>73019.912195121957</v>
      </c>
      <c r="Z1195" s="14">
        <v>72996.097560975613</v>
      </c>
      <c r="AA1195" s="14">
        <v>73043.414634146335</v>
      </c>
      <c r="AB1195" s="14">
        <v>72664.532019704435</v>
      </c>
      <c r="AC1195" s="14">
        <v>72609.359605911333</v>
      </c>
    </row>
    <row r="1196" spans="1:29" s="14" customFormat="1">
      <c r="A1196" s="1" t="s">
        <v>524</v>
      </c>
      <c r="B1196" s="1" t="s">
        <v>555</v>
      </c>
      <c r="C1196" s="1"/>
      <c r="D1196" s="1"/>
      <c r="E1196" s="1"/>
      <c r="F1196" s="1">
        <v>37</v>
      </c>
      <c r="G1196" s="1" t="s">
        <v>839</v>
      </c>
      <c r="H1196" s="1" t="str">
        <f t="shared" si="19"/>
        <v>37단독주택평균매매가격</v>
      </c>
      <c r="I1196" s="1" t="s">
        <v>1386</v>
      </c>
      <c r="J1196" s="13">
        <v>133802.59908532331</v>
      </c>
      <c r="K1196" s="13">
        <v>133801.40464087887</v>
      </c>
      <c r="L1196" s="13">
        <v>133857.1579839089</v>
      </c>
      <c r="M1196" s="13">
        <v>133813.20797768969</v>
      </c>
      <c r="N1196" s="13">
        <v>133829.81908880078</v>
      </c>
      <c r="O1196" s="13">
        <v>133758.47377866745</v>
      </c>
      <c r="P1196" s="13">
        <v>133780.6960008897</v>
      </c>
      <c r="Q1196" s="14">
        <v>133827.54044533413</v>
      </c>
      <c r="R1196" s="14">
        <v>134149.12222222221</v>
      </c>
      <c r="S1196" s="14">
        <v>134286.16666666666</v>
      </c>
      <c r="T1196" s="14">
        <v>134496.56111111111</v>
      </c>
      <c r="U1196" s="14">
        <v>134481.66666666666</v>
      </c>
      <c r="V1196" s="14">
        <v>134578.33333333334</v>
      </c>
      <c r="W1196" s="14">
        <v>134686.11111111112</v>
      </c>
      <c r="X1196" s="14">
        <v>134852.77777777778</v>
      </c>
      <c r="Y1196" s="14">
        <v>134307.26256983241</v>
      </c>
      <c r="Z1196" s="14">
        <v>134356.42458100559</v>
      </c>
      <c r="AA1196" s="14">
        <v>134482.12290502794</v>
      </c>
      <c r="AB1196" s="14">
        <v>134539.1061452514</v>
      </c>
      <c r="AC1196" s="14">
        <v>134563.687150838</v>
      </c>
    </row>
    <row r="1197" spans="1:29" s="14" customFormat="1">
      <c r="A1197" s="1" t="s">
        <v>524</v>
      </c>
      <c r="B1197" s="1" t="s">
        <v>556</v>
      </c>
      <c r="C1197" s="1"/>
      <c r="D1197" s="1"/>
      <c r="E1197" s="1"/>
      <c r="F1197" s="1">
        <v>38</v>
      </c>
      <c r="G1197" s="1" t="s">
        <v>839</v>
      </c>
      <c r="H1197" s="1" t="str">
        <f t="shared" si="19"/>
        <v>38단독주택평균매매가격</v>
      </c>
      <c r="I1197" s="1" t="s">
        <v>1386</v>
      </c>
      <c r="J1197" s="13">
        <v>148427.68819686942</v>
      </c>
      <c r="K1197" s="13">
        <v>148440.20213794123</v>
      </c>
      <c r="L1197" s="13">
        <v>149440.66367640276</v>
      </c>
      <c r="M1197" s="13">
        <v>149174.00983024892</v>
      </c>
      <c r="N1197" s="13">
        <v>149458.81752255661</v>
      </c>
      <c r="O1197" s="13">
        <v>149372.66367640276</v>
      </c>
      <c r="P1197" s="13">
        <v>149133.53290717202</v>
      </c>
      <c r="Q1197" s="14">
        <v>148692.44829178738</v>
      </c>
      <c r="R1197" s="14">
        <v>148742.09444563356</v>
      </c>
      <c r="S1197" s="14">
        <v>148640.20000000001</v>
      </c>
      <c r="T1197" s="14">
        <v>148693.73846153845</v>
      </c>
      <c r="U1197" s="14">
        <v>148713.07692307694</v>
      </c>
      <c r="V1197" s="14">
        <v>148581.53846153847</v>
      </c>
      <c r="W1197" s="14">
        <v>148594.61538461538</v>
      </c>
      <c r="X1197" s="14">
        <v>148912.30769230769</v>
      </c>
      <c r="Y1197" s="14">
        <v>149298.46153846153</v>
      </c>
      <c r="Z1197" s="14">
        <v>150344.18604651163</v>
      </c>
      <c r="AA1197" s="14">
        <v>150393.02325581395</v>
      </c>
      <c r="AB1197" s="14">
        <v>150708.52713178293</v>
      </c>
      <c r="AC1197" s="14">
        <v>150671.31782945737</v>
      </c>
    </row>
    <row r="1198" spans="1:29" s="14" customFormat="1">
      <c r="A1198" s="1" t="s">
        <v>524</v>
      </c>
      <c r="B1198" s="1" t="s">
        <v>557</v>
      </c>
      <c r="C1198" s="1"/>
      <c r="D1198" s="1"/>
      <c r="E1198" s="1"/>
      <c r="F1198" s="1">
        <v>39</v>
      </c>
      <c r="G1198" s="1" t="s">
        <v>839</v>
      </c>
      <c r="H1198" s="1" t="str">
        <f t="shared" si="19"/>
        <v>39단독주택평균매매가격</v>
      </c>
      <c r="I1198" s="1" t="s">
        <v>1386</v>
      </c>
      <c r="J1198" s="13">
        <v>145429.41176470587</v>
      </c>
      <c r="K1198" s="13">
        <v>146095.29411764705</v>
      </c>
      <c r="L1198" s="13">
        <v>146297.37647058823</v>
      </c>
      <c r="M1198" s="13">
        <v>146466.78823529411</v>
      </c>
      <c r="N1198" s="13">
        <v>146530.41176470587</v>
      </c>
      <c r="O1198" s="13">
        <v>146553.9411764706</v>
      </c>
      <c r="P1198" s="13">
        <v>146583.50588235294</v>
      </c>
      <c r="Q1198" s="14">
        <v>146559.97647058824</v>
      </c>
      <c r="R1198" s="14">
        <v>146559.97647058824</v>
      </c>
      <c r="S1198" s="14">
        <v>146559.97647058824</v>
      </c>
      <c r="T1198" s="14">
        <v>146559.97647058824</v>
      </c>
      <c r="U1198" s="14">
        <v>146731.76470588235</v>
      </c>
      <c r="V1198" s="14">
        <v>146731.76470588235</v>
      </c>
      <c r="W1198" s="14">
        <v>146731.76470588235</v>
      </c>
      <c r="X1198" s="14">
        <v>146732.9411764706</v>
      </c>
      <c r="Y1198" s="14">
        <v>146581.17647058822</v>
      </c>
      <c r="Z1198" s="14">
        <v>146557.64705882352</v>
      </c>
      <c r="AA1198" s="14">
        <v>146557.64705882352</v>
      </c>
      <c r="AB1198" s="14">
        <v>146498.82352941178</v>
      </c>
      <c r="AC1198" s="14">
        <v>146487.0588235294</v>
      </c>
    </row>
    <row r="1199" spans="1:29" s="14" customFormat="1">
      <c r="A1199" s="1" t="s">
        <v>655</v>
      </c>
      <c r="B1199" s="1"/>
      <c r="C1199" s="1"/>
      <c r="D1199" s="1"/>
      <c r="E1199" s="1"/>
      <c r="F1199" s="1">
        <v>40</v>
      </c>
      <c r="G1199" s="1" t="s">
        <v>839</v>
      </c>
      <c r="H1199" s="1" t="str">
        <f t="shared" si="19"/>
        <v>40단독주택평균매매가격</v>
      </c>
      <c r="I1199" s="1" t="s">
        <v>1386</v>
      </c>
      <c r="J1199" s="13">
        <v>209495.11722884775</v>
      </c>
      <c r="K1199" s="13">
        <v>209472.51716632134</v>
      </c>
      <c r="L1199" s="13">
        <v>209563.18521184198</v>
      </c>
      <c r="M1199" s="13">
        <v>209596.06891315349</v>
      </c>
      <c r="N1199" s="13">
        <v>209606.1863803787</v>
      </c>
      <c r="O1199" s="13">
        <v>209552.91080709914</v>
      </c>
      <c r="P1199" s="13">
        <v>209550.53815786447</v>
      </c>
      <c r="Q1199" s="14">
        <v>209604.35423561212</v>
      </c>
      <c r="R1199" s="14">
        <v>209516.5594654344</v>
      </c>
      <c r="S1199" s="14">
        <v>209547.059799749</v>
      </c>
      <c r="T1199" s="14">
        <v>209492.80561245402</v>
      </c>
      <c r="U1199" s="14">
        <v>209197.2706952873</v>
      </c>
      <c r="V1199" s="14">
        <v>208997.63049182398</v>
      </c>
      <c r="W1199" s="14">
        <v>208860.94112774846</v>
      </c>
      <c r="X1199" s="14">
        <v>208806.54768416713</v>
      </c>
      <c r="Y1199" s="14">
        <v>208325.5899080486</v>
      </c>
      <c r="Z1199" s="14">
        <v>208437.36224790494</v>
      </c>
      <c r="AA1199" s="14">
        <v>208418.31325313644</v>
      </c>
      <c r="AB1199" s="14">
        <v>208574.47407339484</v>
      </c>
      <c r="AC1199" s="14">
        <v>208354.15876682583</v>
      </c>
    </row>
    <row r="1200" spans="1:29" s="14" customFormat="1">
      <c r="A1200" s="1" t="s">
        <v>523</v>
      </c>
      <c r="B1200" s="1"/>
      <c r="C1200" s="1"/>
      <c r="D1200" s="1"/>
      <c r="E1200" s="1"/>
      <c r="F1200" s="1">
        <v>41</v>
      </c>
      <c r="G1200" s="1" t="s">
        <v>839</v>
      </c>
      <c r="H1200" s="1" t="str">
        <f t="shared" si="19"/>
        <v>41단독주택평균매매가격</v>
      </c>
      <c r="I1200" s="1" t="s">
        <v>1386</v>
      </c>
      <c r="J1200" s="13">
        <v>168391.19528512421</v>
      </c>
      <c r="K1200" s="13">
        <v>168401.01218954945</v>
      </c>
      <c r="L1200" s="13">
        <v>168623.82910635005</v>
      </c>
      <c r="M1200" s="13">
        <v>168638.89745098975</v>
      </c>
      <c r="N1200" s="13">
        <v>168714.82217211614</v>
      </c>
      <c r="O1200" s="13">
        <v>168607.1040939785</v>
      </c>
      <c r="P1200" s="13">
        <v>168479.21466434895</v>
      </c>
      <c r="Q1200" s="14">
        <v>168365.8365966382</v>
      </c>
      <c r="R1200" s="14">
        <v>168317.38157330389</v>
      </c>
      <c r="S1200" s="14">
        <v>168206.28877826448</v>
      </c>
      <c r="T1200" s="14">
        <v>168110.63488862544</v>
      </c>
      <c r="U1200" s="14">
        <v>167725.24336159718</v>
      </c>
      <c r="V1200" s="14">
        <v>167660.03531835452</v>
      </c>
      <c r="W1200" s="14">
        <v>167665.19564688366</v>
      </c>
      <c r="X1200" s="14">
        <v>167707.64810734394</v>
      </c>
      <c r="Y1200" s="14">
        <v>167898.93397392059</v>
      </c>
      <c r="Z1200" s="14">
        <v>168091.07530220621</v>
      </c>
      <c r="AA1200" s="14">
        <v>168108.75800270383</v>
      </c>
      <c r="AB1200" s="14">
        <v>167766.81578961725</v>
      </c>
      <c r="AC1200" s="14">
        <v>167654.68782127544</v>
      </c>
    </row>
    <row r="1201" spans="1:29" s="14" customFormat="1">
      <c r="A1201" s="1" t="s">
        <v>516</v>
      </c>
      <c r="B1201" s="1"/>
      <c r="C1201" s="1"/>
      <c r="D1201" s="1"/>
      <c r="E1201" s="1"/>
      <c r="F1201" s="1">
        <v>1</v>
      </c>
      <c r="G1201" s="1" t="s">
        <v>839</v>
      </c>
      <c r="H1201" s="1" t="str">
        <f t="shared" si="19"/>
        <v>1단독주택평균전세가격</v>
      </c>
      <c r="I1201" s="1" t="s">
        <v>1387</v>
      </c>
      <c r="J1201" s="13">
        <v>95474.094615695896</v>
      </c>
      <c r="K1201" s="13">
        <v>95446.102865655848</v>
      </c>
      <c r="L1201" s="13">
        <v>95514.442517870295</v>
      </c>
      <c r="M1201" s="13">
        <v>95427.703578259272</v>
      </c>
      <c r="N1201" s="13">
        <v>95424.956133839281</v>
      </c>
      <c r="O1201" s="13">
        <v>95348.115022916798</v>
      </c>
      <c r="P1201" s="13">
        <v>95281.01257851714</v>
      </c>
      <c r="Q1201" s="14">
        <v>95204.831608565932</v>
      </c>
      <c r="R1201" s="14">
        <v>95294.890534559527</v>
      </c>
      <c r="S1201" s="14">
        <v>95347.899729397745</v>
      </c>
      <c r="T1201" s="14">
        <v>95380.753630678169</v>
      </c>
      <c r="U1201" s="14">
        <v>94847.578435130636</v>
      </c>
      <c r="V1201" s="14">
        <v>94869.904694828962</v>
      </c>
      <c r="W1201" s="14">
        <v>95002.228390179211</v>
      </c>
      <c r="X1201" s="14">
        <v>95262.722239782408</v>
      </c>
      <c r="Y1201" s="14">
        <v>95505.939142416668</v>
      </c>
      <c r="Z1201" s="14">
        <v>95543.408539684417</v>
      </c>
      <c r="AA1201" s="14">
        <v>95562.797236305298</v>
      </c>
      <c r="AB1201" s="14">
        <v>95686.260059451815</v>
      </c>
      <c r="AC1201" s="14">
        <v>95802.867200170323</v>
      </c>
    </row>
    <row r="1202" spans="1:29" s="14" customFormat="1">
      <c r="A1202" s="1" t="s">
        <v>521</v>
      </c>
      <c r="B1202" s="1"/>
      <c r="C1202" s="1"/>
      <c r="D1202" s="1"/>
      <c r="E1202" s="1"/>
      <c r="F1202" s="1">
        <v>2</v>
      </c>
      <c r="G1202" s="1" t="s">
        <v>839</v>
      </c>
      <c r="H1202" s="1" t="str">
        <f t="shared" si="19"/>
        <v>2단독주택평균전세가격</v>
      </c>
      <c r="I1202" s="1" t="s">
        <v>1387</v>
      </c>
      <c r="J1202" s="13">
        <v>213587.2112836781</v>
      </c>
      <c r="K1202" s="13">
        <v>213339.25077829868</v>
      </c>
      <c r="L1202" s="13">
        <v>213597.59850016862</v>
      </c>
      <c r="M1202" s="13">
        <v>213113.02834585297</v>
      </c>
      <c r="N1202" s="13">
        <v>213004.06789236228</v>
      </c>
      <c r="O1202" s="13">
        <v>212685.17019406302</v>
      </c>
      <c r="P1202" s="13">
        <v>212429.7274604023</v>
      </c>
      <c r="Q1202" s="14">
        <v>212149.74909123566</v>
      </c>
      <c r="R1202" s="14">
        <v>212469.74626567797</v>
      </c>
      <c r="S1202" s="14">
        <v>212590.97471934822</v>
      </c>
      <c r="T1202" s="14">
        <v>212697.60314169113</v>
      </c>
      <c r="U1202" s="14">
        <v>211615.15341841668</v>
      </c>
      <c r="V1202" s="14">
        <v>211613.48374630959</v>
      </c>
      <c r="W1202" s="14">
        <v>212070.81487101535</v>
      </c>
      <c r="X1202" s="14">
        <v>213035.26930067813</v>
      </c>
      <c r="Y1202" s="14">
        <v>213700.54496568601</v>
      </c>
      <c r="Z1202" s="14">
        <v>213670.66691636987</v>
      </c>
      <c r="AA1202" s="14">
        <v>213705.54730236021</v>
      </c>
      <c r="AB1202" s="14">
        <v>214144.96324395173</v>
      </c>
      <c r="AC1202" s="14">
        <v>214608.5347699296</v>
      </c>
    </row>
    <row r="1203" spans="1:29" s="14" customFormat="1">
      <c r="A1203" s="1" t="s">
        <v>1382</v>
      </c>
      <c r="B1203" s="1"/>
      <c r="C1203" s="1"/>
      <c r="D1203" s="1"/>
      <c r="E1203" s="1"/>
      <c r="F1203" s="1">
        <v>3</v>
      </c>
      <c r="G1203" s="1" t="s">
        <v>839</v>
      </c>
      <c r="H1203" s="1" t="str">
        <f t="shared" si="19"/>
        <v>3단독주택평균전세가격</v>
      </c>
      <c r="I1203" s="1" t="s">
        <v>1387</v>
      </c>
      <c r="J1203" s="13">
        <v>56329.592532713737</v>
      </c>
      <c r="K1203" s="13">
        <v>56374.501808778805</v>
      </c>
      <c r="L1203" s="13">
        <v>56379.869866574001</v>
      </c>
      <c r="M1203" s="13">
        <v>56424.978305577642</v>
      </c>
      <c r="N1203" s="13">
        <v>56457.431484696295</v>
      </c>
      <c r="O1203" s="13">
        <v>56460.811646872608</v>
      </c>
      <c r="P1203" s="13">
        <v>56456.128068838247</v>
      </c>
      <c r="Q1203" s="14">
        <v>56447.488689043537</v>
      </c>
      <c r="R1203" s="14">
        <v>56461.342545699597</v>
      </c>
      <c r="S1203" s="14">
        <v>56491.742829734452</v>
      </c>
      <c r="T1203" s="14">
        <v>56500.146720932455</v>
      </c>
      <c r="U1203" s="14">
        <v>56697.433681491042</v>
      </c>
      <c r="V1203" s="14">
        <v>56727.599859694186</v>
      </c>
      <c r="W1203" s="14">
        <v>56753.737565674572</v>
      </c>
      <c r="X1203" s="14">
        <v>56784.234363151161</v>
      </c>
      <c r="Y1203" s="14">
        <v>56889.781209273082</v>
      </c>
      <c r="Z1203" s="14">
        <v>56949.254145666528</v>
      </c>
      <c r="AA1203" s="14">
        <v>56963.581447825469</v>
      </c>
      <c r="AB1203" s="14">
        <v>56983.817093755642</v>
      </c>
      <c r="AC1203" s="14">
        <v>56987.06515683241</v>
      </c>
    </row>
    <row r="1204" spans="1:29" s="14" customFormat="1">
      <c r="A1204" s="1" t="s">
        <v>522</v>
      </c>
      <c r="B1204" s="1"/>
      <c r="C1204" s="1"/>
      <c r="D1204" s="1"/>
      <c r="E1204" s="1"/>
      <c r="F1204" s="1">
        <v>4</v>
      </c>
      <c r="G1204" s="1" t="s">
        <v>839</v>
      </c>
      <c r="H1204" s="1" t="str">
        <f t="shared" si="19"/>
        <v>4단독주택평균전세가격</v>
      </c>
      <c r="I1204" s="1" t="s">
        <v>1387</v>
      </c>
      <c r="J1204" s="13">
        <v>87141.412036939393</v>
      </c>
      <c r="K1204" s="13">
        <v>87131.213023233955</v>
      </c>
      <c r="L1204" s="13">
        <v>87140.439868298767</v>
      </c>
      <c r="M1204" s="13">
        <v>87195.308350356354</v>
      </c>
      <c r="N1204" s="13">
        <v>87188.743223165293</v>
      </c>
      <c r="O1204" s="13">
        <v>87107.542234207474</v>
      </c>
      <c r="P1204" s="13">
        <v>87135.664797508012</v>
      </c>
      <c r="Q1204" s="14">
        <v>87093.069216770309</v>
      </c>
      <c r="R1204" s="14">
        <v>87052.774415233827</v>
      </c>
      <c r="S1204" s="14">
        <v>87115.457943023997</v>
      </c>
      <c r="T1204" s="14">
        <v>87105.071045933058</v>
      </c>
      <c r="U1204" s="14">
        <v>87264.749211447939</v>
      </c>
      <c r="V1204" s="14">
        <v>87258.633070884811</v>
      </c>
      <c r="W1204" s="14">
        <v>87225.818279760613</v>
      </c>
      <c r="X1204" s="14">
        <v>87210.242968858802</v>
      </c>
      <c r="Y1204" s="14">
        <v>87251.395113127131</v>
      </c>
      <c r="Z1204" s="14">
        <v>87222.290925015695</v>
      </c>
      <c r="AA1204" s="14">
        <v>87198.454557648554</v>
      </c>
      <c r="AB1204" s="14">
        <v>87283.652804627956</v>
      </c>
      <c r="AC1204" s="14">
        <v>87221.162849720131</v>
      </c>
    </row>
    <row r="1205" spans="1:29" s="14" customFormat="1">
      <c r="A1205" s="1" t="s">
        <v>853</v>
      </c>
      <c r="B1205" s="1"/>
      <c r="C1205" s="1"/>
      <c r="D1205" s="1"/>
      <c r="E1205" s="1"/>
      <c r="F1205" s="1">
        <v>5</v>
      </c>
      <c r="G1205" s="1" t="s">
        <v>839</v>
      </c>
      <c r="H1205" s="1" t="str">
        <f t="shared" si="19"/>
        <v>5단독주택평균전세가격</v>
      </c>
      <c r="I1205" s="1" t="s">
        <v>1387</v>
      </c>
      <c r="J1205" s="13">
        <v>47829.234238525256</v>
      </c>
      <c r="K1205" s="13">
        <v>47889.346777999206</v>
      </c>
      <c r="L1205" s="13">
        <v>47893.650274372805</v>
      </c>
      <c r="M1205" s="13">
        <v>47936.066114748399</v>
      </c>
      <c r="N1205" s="13">
        <v>47979.283656017738</v>
      </c>
      <c r="O1205" s="13">
        <v>48005.998048406465</v>
      </c>
      <c r="P1205" s="13">
        <v>47992.263918990087</v>
      </c>
      <c r="Q1205" s="14">
        <v>47992.992368780542</v>
      </c>
      <c r="R1205" s="14">
        <v>48021.784745887264</v>
      </c>
      <c r="S1205" s="14">
        <v>48043.278735414562</v>
      </c>
      <c r="T1205" s="14">
        <v>48056.866625339557</v>
      </c>
      <c r="U1205" s="14">
        <v>48358.886336486983</v>
      </c>
      <c r="V1205" s="14">
        <v>48398.632262843144</v>
      </c>
      <c r="W1205" s="14">
        <v>48439.151070553395</v>
      </c>
      <c r="X1205" s="14">
        <v>48481.906822997873</v>
      </c>
      <c r="Y1205" s="14">
        <v>48603.866866045508</v>
      </c>
      <c r="Z1205" s="14">
        <v>48684.734647200785</v>
      </c>
      <c r="AA1205" s="14">
        <v>48707.376196429286</v>
      </c>
      <c r="AB1205" s="14">
        <v>48708.041491053256</v>
      </c>
      <c r="AC1205" s="14">
        <v>48728.574936685975</v>
      </c>
    </row>
    <row r="1206" spans="1:29" s="14" customFormat="1">
      <c r="A1206" s="1" t="s">
        <v>524</v>
      </c>
      <c r="B1206" s="1" t="s">
        <v>525</v>
      </c>
      <c r="C1206" s="1"/>
      <c r="D1206" s="1"/>
      <c r="E1206" s="1"/>
      <c r="F1206" s="1">
        <v>6</v>
      </c>
      <c r="G1206" s="1" t="s">
        <v>839</v>
      </c>
      <c r="H1206" s="1" t="str">
        <f t="shared" si="19"/>
        <v>6단독주택평균전세가격</v>
      </c>
      <c r="I1206" s="1" t="s">
        <v>1387</v>
      </c>
      <c r="J1206" s="13">
        <v>282327.10833524261</v>
      </c>
      <c r="K1206" s="13">
        <v>281601.05707519746</v>
      </c>
      <c r="L1206" s="13">
        <v>282224.12450184859</v>
      </c>
      <c r="M1206" s="13">
        <v>281283.32002242352</v>
      </c>
      <c r="N1206" s="13">
        <v>281088.9532766263</v>
      </c>
      <c r="O1206" s="13">
        <v>280541.74527391209</v>
      </c>
      <c r="P1206" s="13">
        <v>280027.5317013489</v>
      </c>
      <c r="Q1206" s="14">
        <v>279468.48806050833</v>
      </c>
      <c r="R1206" s="14">
        <v>280337.05133683461</v>
      </c>
      <c r="S1206" s="14">
        <v>280581.00208594435</v>
      </c>
      <c r="T1206" s="14">
        <v>280956.39687850437</v>
      </c>
      <c r="U1206" s="14">
        <v>281030.74405423802</v>
      </c>
      <c r="V1206" s="14">
        <v>281131.99706689321</v>
      </c>
      <c r="W1206" s="14">
        <v>281969.00927762099</v>
      </c>
      <c r="X1206" s="14">
        <v>283995.8532328186</v>
      </c>
      <c r="Y1206" s="14">
        <v>284911.653093395</v>
      </c>
      <c r="Z1206" s="14">
        <v>285090.21518861037</v>
      </c>
      <c r="AA1206" s="14">
        <v>285329.88185572455</v>
      </c>
      <c r="AB1206" s="14">
        <v>286207.14236586285</v>
      </c>
      <c r="AC1206" s="14">
        <v>286886.24783351365</v>
      </c>
    </row>
    <row r="1207" spans="1:29" s="14" customFormat="1">
      <c r="A1207" s="1" t="s">
        <v>524</v>
      </c>
      <c r="B1207" s="1" t="s">
        <v>525</v>
      </c>
      <c r="C1207" s="1" t="s">
        <v>526</v>
      </c>
      <c r="D1207" s="1"/>
      <c r="E1207" s="1"/>
      <c r="F1207" s="1">
        <v>7</v>
      </c>
      <c r="G1207" s="1" t="s">
        <v>839</v>
      </c>
      <c r="H1207" s="1" t="str">
        <f t="shared" si="19"/>
        <v>7단독주택평균전세가격</v>
      </c>
      <c r="I1207" s="1" t="s">
        <v>1387</v>
      </c>
      <c r="J1207" s="13">
        <v>241945.81579580085</v>
      </c>
      <c r="K1207" s="13">
        <v>240922.77920696689</v>
      </c>
      <c r="L1207" s="13">
        <v>241672.87289549099</v>
      </c>
      <c r="M1207" s="13">
        <v>241005.6776156415</v>
      </c>
      <c r="N1207" s="13">
        <v>240936.3399924222</v>
      </c>
      <c r="O1207" s="13">
        <v>240937.40748819974</v>
      </c>
      <c r="P1207" s="13">
        <v>240988.55931764143</v>
      </c>
      <c r="Q1207" s="14">
        <v>240560.90421532514</v>
      </c>
      <c r="R1207" s="14">
        <v>240841.09275440048</v>
      </c>
      <c r="S1207" s="14">
        <v>241063.53625690131</v>
      </c>
      <c r="T1207" s="14">
        <v>241187.66286831783</v>
      </c>
      <c r="U1207" s="14">
        <v>241285.08073583874</v>
      </c>
      <c r="V1207" s="14">
        <v>241357.10022353337</v>
      </c>
      <c r="W1207" s="14">
        <v>241552.58169013305</v>
      </c>
      <c r="X1207" s="14">
        <v>243178.80375658721</v>
      </c>
      <c r="Y1207" s="14">
        <v>244322.25944109628</v>
      </c>
      <c r="Z1207" s="14">
        <v>244561.18365140146</v>
      </c>
      <c r="AA1207" s="14">
        <v>244903.1335925739</v>
      </c>
      <c r="AB1207" s="14">
        <v>245537.17903520147</v>
      </c>
      <c r="AC1207" s="14">
        <v>246111.28965235091</v>
      </c>
    </row>
    <row r="1208" spans="1:29" s="14" customFormat="1">
      <c r="A1208" s="1" t="s">
        <v>524</v>
      </c>
      <c r="B1208" s="1" t="s">
        <v>525</v>
      </c>
      <c r="C1208" s="1" t="s">
        <v>527</v>
      </c>
      <c r="D1208" s="1"/>
      <c r="E1208" s="1"/>
      <c r="F1208" s="1">
        <v>8</v>
      </c>
      <c r="G1208" s="1" t="s">
        <v>839</v>
      </c>
      <c r="H1208" s="1" t="str">
        <f t="shared" si="19"/>
        <v>8단독주택평균전세가격</v>
      </c>
      <c r="I1208" s="1" t="s">
        <v>1387</v>
      </c>
      <c r="J1208" s="13">
        <v>297600</v>
      </c>
      <c r="K1208" s="13">
        <v>297600</v>
      </c>
      <c r="L1208" s="13">
        <v>297314.28571428574</v>
      </c>
      <c r="M1208" s="13">
        <v>297371.42857142858</v>
      </c>
      <c r="N1208" s="13">
        <v>297371.42857142858</v>
      </c>
      <c r="O1208" s="13">
        <v>298228.57142857142</v>
      </c>
      <c r="P1208" s="13">
        <v>298228.57142857142</v>
      </c>
      <c r="Q1208" s="14">
        <v>297285.71428571426</v>
      </c>
      <c r="R1208" s="14">
        <v>297371.42857142858</v>
      </c>
      <c r="S1208" s="14">
        <v>297457.14285714284</v>
      </c>
      <c r="T1208" s="14">
        <v>297457.14285714284</v>
      </c>
      <c r="U1208" s="14">
        <v>298071.42857142858</v>
      </c>
      <c r="V1208" s="14">
        <v>298071.42857142858</v>
      </c>
      <c r="W1208" s="14">
        <v>298071.42857142858</v>
      </c>
      <c r="X1208" s="14">
        <v>298385.71428571426</v>
      </c>
      <c r="Y1208" s="14">
        <v>299085.71428571426</v>
      </c>
      <c r="Z1208" s="14">
        <v>299371.42857142858</v>
      </c>
      <c r="AA1208" s="14">
        <v>300257.14285714284</v>
      </c>
      <c r="AB1208" s="14">
        <v>300257.14285714284</v>
      </c>
      <c r="AC1208" s="14">
        <v>300628.57142857142</v>
      </c>
    </row>
    <row r="1209" spans="1:29" s="14" customFormat="1">
      <c r="A1209" s="1" t="s">
        <v>524</v>
      </c>
      <c r="B1209" s="1" t="s">
        <v>525</v>
      </c>
      <c r="C1209" s="1" t="s">
        <v>528</v>
      </c>
      <c r="D1209" s="1"/>
      <c r="E1209" s="1"/>
      <c r="F1209" s="1">
        <v>9</v>
      </c>
      <c r="G1209" s="1" t="s">
        <v>839</v>
      </c>
      <c r="H1209" s="1" t="str">
        <f t="shared" si="19"/>
        <v>9단독주택평균전세가격</v>
      </c>
      <c r="I1209" s="1" t="s">
        <v>1387</v>
      </c>
      <c r="J1209" s="13">
        <v>220500</v>
      </c>
      <c r="K1209" s="13">
        <v>218833.33333333334</v>
      </c>
      <c r="L1209" s="13">
        <v>220083.33333333334</v>
      </c>
      <c r="M1209" s="13">
        <v>218916.66666666666</v>
      </c>
      <c r="N1209" s="13">
        <v>218833.33333333334</v>
      </c>
      <c r="O1209" s="13">
        <v>218833.33333333334</v>
      </c>
      <c r="P1209" s="13">
        <v>218916.66666666666</v>
      </c>
      <c r="Q1209" s="14">
        <v>218450</v>
      </c>
      <c r="R1209" s="14">
        <v>218850</v>
      </c>
      <c r="S1209" s="14">
        <v>219150</v>
      </c>
      <c r="T1209" s="14">
        <v>219316.66666666666</v>
      </c>
      <c r="U1209" s="14">
        <v>219200</v>
      </c>
      <c r="V1209" s="14">
        <v>219316.66666666666</v>
      </c>
      <c r="W1209" s="14">
        <v>219633.33333333334</v>
      </c>
      <c r="X1209" s="14">
        <v>221283.33333333334</v>
      </c>
      <c r="Y1209" s="14">
        <v>222350</v>
      </c>
      <c r="Z1209" s="14">
        <v>222666.66666666666</v>
      </c>
      <c r="AA1209" s="14">
        <v>222700</v>
      </c>
      <c r="AB1209" s="14">
        <v>223644.06779661018</v>
      </c>
      <c r="AC1209" s="14">
        <v>224372.88135593222</v>
      </c>
    </row>
    <row r="1210" spans="1:29" s="14" customFormat="1">
      <c r="A1210" s="1" t="s">
        <v>524</v>
      </c>
      <c r="B1210" s="1" t="s">
        <v>525</v>
      </c>
      <c r="C1210" s="1" t="s">
        <v>529</v>
      </c>
      <c r="D1210" s="1"/>
      <c r="E1210" s="1"/>
      <c r="F1210" s="1">
        <v>10</v>
      </c>
      <c r="G1210" s="1" t="s">
        <v>839</v>
      </c>
      <c r="H1210" s="1" t="str">
        <f t="shared" si="19"/>
        <v>10단독주택평균전세가격</v>
      </c>
      <c r="I1210" s="1" t="s">
        <v>1387</v>
      </c>
      <c r="J1210" s="13">
        <v>262371.69230769231</v>
      </c>
      <c r="K1210" s="13">
        <v>262371.69230769231</v>
      </c>
      <c r="L1210" s="13">
        <v>262480</v>
      </c>
      <c r="M1210" s="13">
        <v>262650.76923076925</v>
      </c>
      <c r="N1210" s="13">
        <v>262573.84615384613</v>
      </c>
      <c r="O1210" s="13">
        <v>262035.38461538462</v>
      </c>
      <c r="P1210" s="13">
        <v>262035.38461538462</v>
      </c>
      <c r="Q1210" s="14">
        <v>262035.38461538462</v>
      </c>
      <c r="R1210" s="14">
        <v>262127.69230769231</v>
      </c>
      <c r="S1210" s="14">
        <v>262235.38461538462</v>
      </c>
      <c r="T1210" s="14">
        <v>262327.69230769231</v>
      </c>
      <c r="U1210" s="14">
        <v>262961.53846153844</v>
      </c>
      <c r="V1210" s="14">
        <v>262961.53846153844</v>
      </c>
      <c r="W1210" s="14">
        <v>262961.53846153844</v>
      </c>
      <c r="X1210" s="14">
        <v>265388.88888888888</v>
      </c>
      <c r="Y1210" s="14">
        <v>267031.74603174604</v>
      </c>
      <c r="Z1210" s="14">
        <v>267031.74603174604</v>
      </c>
      <c r="AA1210" s="14">
        <v>267841.26984126982</v>
      </c>
      <c r="AB1210" s="14">
        <v>268063.49206349207</v>
      </c>
      <c r="AC1210" s="14">
        <v>268357.14285714284</v>
      </c>
    </row>
    <row r="1211" spans="1:29" s="14" customFormat="1">
      <c r="A1211" s="1" t="s">
        <v>524</v>
      </c>
      <c r="B1211" s="1" t="s">
        <v>525</v>
      </c>
      <c r="C1211" s="1" t="s">
        <v>530</v>
      </c>
      <c r="D1211" s="1"/>
      <c r="E1211" s="1"/>
      <c r="F1211" s="1">
        <v>11</v>
      </c>
      <c r="G1211" s="1" t="s">
        <v>839</v>
      </c>
      <c r="H1211" s="1" t="str">
        <f t="shared" si="19"/>
        <v>11단독주택평균전세가격</v>
      </c>
      <c r="I1211" s="1" t="s">
        <v>1387</v>
      </c>
      <c r="J1211" s="13">
        <v>344999.89348623221</v>
      </c>
      <c r="K1211" s="13">
        <v>344734.7709516852</v>
      </c>
      <c r="L1211" s="13">
        <v>345160.69041406258</v>
      </c>
      <c r="M1211" s="13">
        <v>343795.23755163717</v>
      </c>
      <c r="N1211" s="13">
        <v>343406.82245215506</v>
      </c>
      <c r="O1211" s="13">
        <v>342008.67703858513</v>
      </c>
      <c r="P1211" s="13">
        <v>340617.00209360436</v>
      </c>
      <c r="Q1211" s="14">
        <v>339854.04012503347</v>
      </c>
      <c r="R1211" s="14">
        <v>341635.77584278124</v>
      </c>
      <c r="S1211" s="14">
        <v>341913.1063814208</v>
      </c>
      <c r="T1211" s="14">
        <v>342678.47573253926</v>
      </c>
      <c r="U1211" s="14">
        <v>342340.79282339261</v>
      </c>
      <c r="V1211" s="14">
        <v>342487.14028639486</v>
      </c>
      <c r="W1211" s="14">
        <v>344313.75181250757</v>
      </c>
      <c r="X1211" s="14">
        <v>346958.57885028928</v>
      </c>
      <c r="Y1211" s="14">
        <v>347522.97589995048</v>
      </c>
      <c r="Z1211" s="14">
        <v>347608.42618606723</v>
      </c>
      <c r="AA1211" s="14">
        <v>347690.31540164736</v>
      </c>
      <c r="AB1211" s="14">
        <v>348942.74823472754</v>
      </c>
      <c r="AC1211" s="14">
        <v>349783.81390641798</v>
      </c>
    </row>
    <row r="1212" spans="1:29" s="14" customFormat="1">
      <c r="A1212" s="1" t="s">
        <v>524</v>
      </c>
      <c r="B1212" s="1" t="s">
        <v>525</v>
      </c>
      <c r="C1212" s="1" t="s">
        <v>531</v>
      </c>
      <c r="D1212" s="1"/>
      <c r="E1212" s="1"/>
      <c r="F1212" s="1">
        <v>12</v>
      </c>
      <c r="G1212" s="1" t="s">
        <v>839</v>
      </c>
      <c r="H1212" s="1" t="str">
        <f t="shared" si="19"/>
        <v>12단독주택평균전세가격</v>
      </c>
      <c r="I1212" s="1" t="s">
        <v>1387</v>
      </c>
      <c r="J1212" s="13">
        <v>306567.39819004521</v>
      </c>
      <c r="K1212" s="13">
        <v>306200.30165912519</v>
      </c>
      <c r="L1212" s="13">
        <v>306866.96832579188</v>
      </c>
      <c r="M1212" s="13">
        <v>305125.30165912519</v>
      </c>
      <c r="N1212" s="13">
        <v>304333.63499245857</v>
      </c>
      <c r="O1212" s="13">
        <v>302833.63499245857</v>
      </c>
      <c r="P1212" s="13">
        <v>301750.30165912519</v>
      </c>
      <c r="Q1212" s="14">
        <v>300950.30165912519</v>
      </c>
      <c r="R1212" s="14">
        <v>302391.66666666669</v>
      </c>
      <c r="S1212" s="14">
        <v>302083.33333333331</v>
      </c>
      <c r="T1212" s="14">
        <v>302886.66666666669</v>
      </c>
      <c r="U1212" s="14">
        <v>302186.66666666669</v>
      </c>
      <c r="V1212" s="14">
        <v>301813.33333333331</v>
      </c>
      <c r="W1212" s="14">
        <v>301846.66666666669</v>
      </c>
      <c r="X1212" s="14">
        <v>305440.67796610168</v>
      </c>
      <c r="Y1212" s="14">
        <v>306513.55932203389</v>
      </c>
      <c r="Z1212" s="14">
        <v>307174.57627118647</v>
      </c>
      <c r="AA1212" s="14">
        <v>307208.4745762712</v>
      </c>
      <c r="AB1212" s="14">
        <v>307657.62711864407</v>
      </c>
      <c r="AC1212" s="14">
        <v>307894.9152542373</v>
      </c>
    </row>
    <row r="1213" spans="1:29" s="14" customFormat="1">
      <c r="A1213" s="1" t="s">
        <v>524</v>
      </c>
      <c r="B1213" s="1" t="s">
        <v>525</v>
      </c>
      <c r="C1213" s="1" t="s">
        <v>532</v>
      </c>
      <c r="D1213" s="1"/>
      <c r="E1213" s="1"/>
      <c r="F1213" s="1">
        <v>13</v>
      </c>
      <c r="G1213" s="1" t="s">
        <v>839</v>
      </c>
      <c r="H1213" s="1" t="str">
        <f t="shared" si="19"/>
        <v>13단독주택평균전세가격</v>
      </c>
      <c r="I1213" s="1" t="s">
        <v>1387</v>
      </c>
      <c r="J1213" s="14">
        <v>444920.66666666669</v>
      </c>
      <c r="K1213" s="14">
        <v>444920.66666666669</v>
      </c>
      <c r="L1213" s="14">
        <v>444720.66666666669</v>
      </c>
      <c r="M1213" s="14">
        <v>444333.33333333331</v>
      </c>
      <c r="N1213" s="14">
        <v>444993.33333333331</v>
      </c>
      <c r="O1213" s="14">
        <v>443860</v>
      </c>
      <c r="P1213" s="14">
        <v>441666.66666666669</v>
      </c>
      <c r="Q1213" s="14">
        <v>441000</v>
      </c>
      <c r="R1213" s="14">
        <v>443666.66666666669</v>
      </c>
      <c r="S1213" s="14">
        <v>445466.66666666669</v>
      </c>
      <c r="T1213" s="14">
        <v>446133.33333333331</v>
      </c>
      <c r="U1213" s="14">
        <v>446933.33333333331</v>
      </c>
      <c r="V1213" s="14">
        <v>448433.33333333331</v>
      </c>
      <c r="W1213" s="14">
        <v>454931.03448275861</v>
      </c>
      <c r="X1213" s="14">
        <v>455103.44827586209</v>
      </c>
      <c r="Y1213" s="14">
        <v>454344.8275862069</v>
      </c>
      <c r="Z1213" s="14">
        <v>452931.03448275861</v>
      </c>
      <c r="AA1213" s="14">
        <v>453137.93103448278</v>
      </c>
      <c r="AB1213" s="14">
        <v>456482.75862068968</v>
      </c>
      <c r="AC1213" s="14">
        <v>458896.55172413791</v>
      </c>
    </row>
    <row r="1214" spans="1:29" s="14" customFormat="1">
      <c r="A1214" s="1" t="s">
        <v>524</v>
      </c>
      <c r="B1214" s="1" t="s">
        <v>533</v>
      </c>
      <c r="C1214" s="1"/>
      <c r="D1214" s="1"/>
      <c r="E1214" s="1"/>
      <c r="F1214" s="1">
        <v>14</v>
      </c>
      <c r="G1214" s="1" t="s">
        <v>839</v>
      </c>
      <c r="H1214" s="1" t="str">
        <f t="shared" si="19"/>
        <v>14단독주택평균전세가격</v>
      </c>
      <c r="I1214" s="1" t="s">
        <v>1387</v>
      </c>
      <c r="J1214" s="14">
        <v>170978.66083350856</v>
      </c>
      <c r="K1214" s="14">
        <v>171078.53715681561</v>
      </c>
      <c r="L1214" s="14">
        <v>171063.61956936339</v>
      </c>
      <c r="M1214" s="14">
        <v>170864.85750877898</v>
      </c>
      <c r="N1214" s="14">
        <v>170821.7400859615</v>
      </c>
      <c r="O1214" s="14">
        <v>170676.62446964832</v>
      </c>
      <c r="P1214" s="14">
        <v>170649.90204653295</v>
      </c>
      <c r="Q1214" s="14">
        <v>170560.86461042389</v>
      </c>
      <c r="R1214" s="14">
        <v>170468.57222000859</v>
      </c>
      <c r="S1214" s="14">
        <v>170495.48267128738</v>
      </c>
      <c r="T1214" s="14">
        <v>170474.71201291654</v>
      </c>
      <c r="U1214" s="14">
        <v>169899.93077700335</v>
      </c>
      <c r="V1214" s="14">
        <v>169939.42226472104</v>
      </c>
      <c r="W1214" s="14">
        <v>170183.3190383162</v>
      </c>
      <c r="X1214" s="14">
        <v>170445.61134613914</v>
      </c>
      <c r="Y1214" s="14">
        <v>170692.57265893457</v>
      </c>
      <c r="Z1214" s="14">
        <v>170446.22341619513</v>
      </c>
      <c r="AA1214" s="14">
        <v>170314.53793269818</v>
      </c>
      <c r="AB1214" s="14">
        <v>170461.41491266887</v>
      </c>
      <c r="AC1214" s="14">
        <v>170789.08771703174</v>
      </c>
    </row>
    <row r="1215" spans="1:29" s="14" customFormat="1">
      <c r="A1215" s="1" t="s">
        <v>524</v>
      </c>
      <c r="B1215" s="1" t="s">
        <v>533</v>
      </c>
      <c r="C1215" s="1" t="s">
        <v>534</v>
      </c>
      <c r="D1215" s="1"/>
      <c r="E1215" s="1"/>
      <c r="F1215" s="1">
        <v>15</v>
      </c>
      <c r="G1215" s="1" t="s">
        <v>839</v>
      </c>
      <c r="H1215" s="1" t="str">
        <f t="shared" si="19"/>
        <v>15단독주택평균전세가격</v>
      </c>
      <c r="I1215" s="1" t="s">
        <v>1387</v>
      </c>
      <c r="J1215" s="14">
        <v>331340</v>
      </c>
      <c r="K1215" s="14">
        <v>331340</v>
      </c>
      <c r="L1215" s="14">
        <v>331400</v>
      </c>
      <c r="M1215" s="14">
        <v>331400</v>
      </c>
      <c r="N1215" s="14">
        <v>331040</v>
      </c>
      <c r="O1215" s="14">
        <v>330760</v>
      </c>
      <c r="P1215" s="14">
        <v>330760</v>
      </c>
      <c r="Q1215" s="14">
        <v>329960</v>
      </c>
      <c r="R1215" s="14">
        <v>328760</v>
      </c>
      <c r="S1215" s="14">
        <v>328160</v>
      </c>
      <c r="T1215" s="14">
        <v>327960</v>
      </c>
      <c r="U1215" s="14">
        <v>328080</v>
      </c>
      <c r="V1215" s="14">
        <v>328400</v>
      </c>
      <c r="W1215" s="14">
        <v>329440</v>
      </c>
      <c r="X1215" s="14">
        <v>329720</v>
      </c>
      <c r="Y1215" s="14">
        <v>330520</v>
      </c>
      <c r="Z1215" s="14">
        <v>330400</v>
      </c>
      <c r="AA1215" s="14">
        <v>330440</v>
      </c>
      <c r="AB1215" s="14">
        <v>331240</v>
      </c>
      <c r="AC1215" s="14">
        <v>332040</v>
      </c>
    </row>
    <row r="1216" spans="1:29" s="14" customFormat="1">
      <c r="A1216" s="1" t="s">
        <v>524</v>
      </c>
      <c r="B1216" s="1" t="s">
        <v>533</v>
      </c>
      <c r="C1216" s="1" t="s">
        <v>535</v>
      </c>
      <c r="D1216" s="1"/>
      <c r="E1216" s="1"/>
      <c r="F1216" s="1">
        <v>16</v>
      </c>
      <c r="G1216" s="1" t="s">
        <v>839</v>
      </c>
      <c r="H1216" s="1" t="str">
        <f t="shared" si="19"/>
        <v>16단독주택평균전세가격</v>
      </c>
      <c r="I1216" s="1" t="s">
        <v>1387</v>
      </c>
      <c r="J1216" s="14">
        <v>177970.85173657152</v>
      </c>
      <c r="K1216" s="14">
        <v>177970.85173657152</v>
      </c>
      <c r="L1216" s="14">
        <v>177970.85173657152</v>
      </c>
      <c r="M1216" s="14">
        <v>177970.85173657152</v>
      </c>
      <c r="N1216" s="14">
        <v>177970.85173657152</v>
      </c>
      <c r="O1216" s="14">
        <v>177928.85173657152</v>
      </c>
      <c r="P1216" s="14">
        <v>177954.85173657152</v>
      </c>
      <c r="Q1216" s="14">
        <v>177934.85173657152</v>
      </c>
      <c r="R1216" s="14">
        <v>177590</v>
      </c>
      <c r="S1216" s="14">
        <v>177594</v>
      </c>
      <c r="T1216" s="14">
        <v>177294</v>
      </c>
      <c r="U1216" s="14">
        <v>177490</v>
      </c>
      <c r="V1216" s="14">
        <v>177574</v>
      </c>
      <c r="W1216" s="14">
        <v>177574</v>
      </c>
      <c r="X1216" s="14">
        <v>177778</v>
      </c>
      <c r="Y1216" s="14">
        <v>178154</v>
      </c>
      <c r="Z1216" s="14">
        <v>178448</v>
      </c>
      <c r="AA1216" s="14">
        <v>177748</v>
      </c>
      <c r="AB1216" s="14">
        <v>177422</v>
      </c>
      <c r="AC1216" s="14">
        <v>177458</v>
      </c>
    </row>
    <row r="1217" spans="1:29" s="14" customFormat="1">
      <c r="A1217" s="1" t="s">
        <v>524</v>
      </c>
      <c r="B1217" s="1" t="s">
        <v>533</v>
      </c>
      <c r="C1217" s="1" t="s">
        <v>536</v>
      </c>
      <c r="D1217" s="1"/>
      <c r="E1217" s="1"/>
      <c r="F1217" s="1">
        <v>17</v>
      </c>
      <c r="G1217" s="1" t="s">
        <v>839</v>
      </c>
      <c r="H1217" s="1" t="str">
        <f t="shared" si="19"/>
        <v>17단독주택평균전세가격</v>
      </c>
      <c r="I1217" s="1" t="s">
        <v>1387</v>
      </c>
      <c r="J1217" s="14">
        <v>160592.90666666668</v>
      </c>
      <c r="K1217" s="14">
        <v>160619.57333333333</v>
      </c>
      <c r="L1217" s="14">
        <v>160340</v>
      </c>
      <c r="M1217" s="14">
        <v>160006.66666666666</v>
      </c>
      <c r="N1217" s="14">
        <v>159940</v>
      </c>
      <c r="O1217" s="14">
        <v>159660</v>
      </c>
      <c r="P1217" s="14">
        <v>159513.33333333334</v>
      </c>
      <c r="Q1217" s="14">
        <v>159500</v>
      </c>
      <c r="R1217" s="14">
        <v>159433.33333333334</v>
      </c>
      <c r="S1217" s="14">
        <v>159360</v>
      </c>
      <c r="T1217" s="14">
        <v>159346.66666666666</v>
      </c>
      <c r="U1217" s="14">
        <v>159405.33333333334</v>
      </c>
      <c r="V1217" s="14">
        <v>159452</v>
      </c>
      <c r="W1217" s="14">
        <v>159505.33333333334</v>
      </c>
      <c r="X1217" s="14">
        <v>159878.66666666666</v>
      </c>
      <c r="Y1217" s="14">
        <v>160309.33333333334</v>
      </c>
      <c r="Z1217" s="14">
        <v>160292</v>
      </c>
      <c r="AA1217" s="14">
        <v>160336</v>
      </c>
      <c r="AB1217" s="14">
        <v>160236</v>
      </c>
      <c r="AC1217" s="14">
        <v>160265.33333333334</v>
      </c>
    </row>
    <row r="1218" spans="1:29" s="14" customFormat="1">
      <c r="A1218" s="1" t="s">
        <v>524</v>
      </c>
      <c r="B1218" s="1" t="s">
        <v>533</v>
      </c>
      <c r="C1218" s="1" t="s">
        <v>537</v>
      </c>
      <c r="D1218" s="1"/>
      <c r="E1218" s="1"/>
      <c r="F1218" s="1">
        <v>18</v>
      </c>
      <c r="G1218" s="1" t="s">
        <v>839</v>
      </c>
      <c r="H1218" s="1" t="str">
        <f t="shared" si="19"/>
        <v>18단독주택평균전세가격</v>
      </c>
      <c r="I1218" s="1" t="s">
        <v>1387</v>
      </c>
      <c r="J1218" s="14">
        <v>213448.27586206896</v>
      </c>
      <c r="K1218" s="14">
        <v>213448.27586206896</v>
      </c>
      <c r="L1218" s="14">
        <v>213448.27586206896</v>
      </c>
      <c r="M1218" s="14">
        <v>212310.3448275862</v>
      </c>
      <c r="N1218" s="14">
        <v>212517.24137931035</v>
      </c>
      <c r="O1218" s="14">
        <v>212517.24137931035</v>
      </c>
      <c r="P1218" s="14">
        <v>212620.68965517241</v>
      </c>
      <c r="Q1218" s="14">
        <v>212793.10344827586</v>
      </c>
      <c r="R1218" s="14">
        <v>214241.37931034484</v>
      </c>
      <c r="S1218" s="14">
        <v>215586.20689655171</v>
      </c>
      <c r="T1218" s="14">
        <v>216275.86206896551</v>
      </c>
      <c r="U1218" s="14">
        <v>209233.33333333334</v>
      </c>
      <c r="V1218" s="14">
        <v>208666.66666666666</v>
      </c>
      <c r="W1218" s="14">
        <v>209733.33333333334</v>
      </c>
      <c r="X1218" s="14">
        <v>210366.66666666666</v>
      </c>
      <c r="Y1218" s="14">
        <v>210850</v>
      </c>
      <c r="Z1218" s="14">
        <v>210356.66666666666</v>
      </c>
      <c r="AA1218" s="14">
        <v>210356.66666666666</v>
      </c>
      <c r="AB1218" s="14">
        <v>211196.55172413794</v>
      </c>
      <c r="AC1218" s="14">
        <v>212024.13793103449</v>
      </c>
    </row>
    <row r="1219" spans="1:29" s="14" customFormat="1">
      <c r="A1219" s="1" t="s">
        <v>524</v>
      </c>
      <c r="B1219" s="1" t="s">
        <v>533</v>
      </c>
      <c r="C1219" s="1" t="s">
        <v>538</v>
      </c>
      <c r="D1219" s="1"/>
      <c r="E1219" s="1"/>
      <c r="F1219" s="1">
        <v>19</v>
      </c>
      <c r="G1219" s="1" t="s">
        <v>839</v>
      </c>
      <c r="H1219" s="1" t="str">
        <f t="shared" si="19"/>
        <v>19단독주택평균전세가격</v>
      </c>
      <c r="I1219" s="1" t="s">
        <v>1387</v>
      </c>
      <c r="J1219" s="14">
        <v>82300</v>
      </c>
      <c r="K1219" s="14">
        <v>82933.333333333328</v>
      </c>
      <c r="L1219" s="14">
        <v>82966.666666666672</v>
      </c>
      <c r="M1219" s="14">
        <v>82931.666666666672</v>
      </c>
      <c r="N1219" s="14">
        <v>83015</v>
      </c>
      <c r="O1219" s="14">
        <v>82841.666666666672</v>
      </c>
      <c r="P1219" s="14">
        <v>82825</v>
      </c>
      <c r="Q1219" s="14">
        <v>82825</v>
      </c>
      <c r="R1219" s="14">
        <v>82741.666666666672</v>
      </c>
      <c r="S1219" s="14">
        <v>82741.666666666672</v>
      </c>
      <c r="T1219" s="14">
        <v>82741.666666666672</v>
      </c>
      <c r="U1219" s="14">
        <v>82775</v>
      </c>
      <c r="V1219" s="14">
        <v>82991.666666666672</v>
      </c>
      <c r="W1219" s="14">
        <v>83092.5</v>
      </c>
      <c r="X1219" s="14">
        <v>83429.166666666672</v>
      </c>
      <c r="Y1219" s="14">
        <v>84203.666666666672</v>
      </c>
      <c r="Z1219" s="14">
        <v>84455</v>
      </c>
      <c r="AA1219" s="14">
        <v>84555</v>
      </c>
      <c r="AB1219" s="14">
        <v>84771.666666666672</v>
      </c>
      <c r="AC1219" s="14">
        <v>84988.333333333328</v>
      </c>
    </row>
    <row r="1220" spans="1:29" s="14" customFormat="1">
      <c r="A1220" s="1" t="s">
        <v>524</v>
      </c>
      <c r="B1220" s="1" t="s">
        <v>533</v>
      </c>
      <c r="C1220" s="1" t="s">
        <v>539</v>
      </c>
      <c r="D1220" s="1"/>
      <c r="E1220" s="1"/>
      <c r="F1220" s="1">
        <v>20</v>
      </c>
      <c r="G1220" s="1" t="s">
        <v>839</v>
      </c>
      <c r="H1220" s="1" t="str">
        <f t="shared" si="19"/>
        <v>20단독주택평균전세가격</v>
      </c>
      <c r="I1220" s="1" t="s">
        <v>1387</v>
      </c>
      <c r="J1220" s="14">
        <v>201000</v>
      </c>
      <c r="K1220" s="14">
        <v>201000</v>
      </c>
      <c r="L1220" s="14">
        <v>201711.11111111112</v>
      </c>
      <c r="M1220" s="14">
        <v>201560</v>
      </c>
      <c r="N1220" s="14">
        <v>201448.88888888888</v>
      </c>
      <c r="O1220" s="14">
        <v>201437.77777777778</v>
      </c>
      <c r="P1220" s="14">
        <v>201544.44444444444</v>
      </c>
      <c r="Q1220" s="14">
        <v>201544.44444444444</v>
      </c>
      <c r="R1220" s="14">
        <v>201566.66666666666</v>
      </c>
      <c r="S1220" s="14">
        <v>201411.11111111112</v>
      </c>
      <c r="T1220" s="14">
        <v>201411.11111111112</v>
      </c>
      <c r="U1220" s="14">
        <v>201211.11111111112</v>
      </c>
      <c r="V1220" s="14">
        <v>201144.44444444444</v>
      </c>
      <c r="W1220" s="14">
        <v>201144.44444444444</v>
      </c>
      <c r="X1220" s="14">
        <v>201144.44444444444</v>
      </c>
      <c r="Y1220" s="14">
        <v>199311.11111111112</v>
      </c>
      <c r="Z1220" s="14">
        <v>197000</v>
      </c>
      <c r="AA1220" s="14">
        <v>196666.66666666666</v>
      </c>
      <c r="AB1220" s="14">
        <v>196955.55555555556</v>
      </c>
      <c r="AC1220" s="14">
        <v>197666.66666666666</v>
      </c>
    </row>
    <row r="1221" spans="1:29" s="14" customFormat="1">
      <c r="A1221" s="1" t="s">
        <v>524</v>
      </c>
      <c r="B1221" s="1" t="s">
        <v>533</v>
      </c>
      <c r="C1221" s="1" t="s">
        <v>540</v>
      </c>
      <c r="D1221" s="1"/>
      <c r="E1221" s="1"/>
      <c r="F1221" s="1">
        <v>21</v>
      </c>
      <c r="G1221" s="1" t="s">
        <v>839</v>
      </c>
      <c r="H1221" s="1" t="str">
        <f t="shared" si="19"/>
        <v>21단독주택평균전세가격</v>
      </c>
      <c r="I1221" s="1" t="s">
        <v>1387</v>
      </c>
      <c r="J1221" s="14">
        <v>73800</v>
      </c>
      <c r="K1221" s="14">
        <v>73800</v>
      </c>
      <c r="L1221" s="14">
        <v>73466.666666666672</v>
      </c>
      <c r="M1221" s="14">
        <v>73466.666666666672</v>
      </c>
      <c r="N1221" s="14">
        <v>73466.666666666672</v>
      </c>
      <c r="O1221" s="14">
        <v>73393.333333333328</v>
      </c>
      <c r="P1221" s="14">
        <v>73282.222222222219</v>
      </c>
      <c r="Q1221" s="14">
        <v>73280</v>
      </c>
      <c r="R1221" s="14">
        <v>73406.666666666672</v>
      </c>
      <c r="S1221" s="14">
        <v>73593.333333333328</v>
      </c>
      <c r="T1221" s="14">
        <v>73586.666666666672</v>
      </c>
      <c r="U1221" s="14">
        <v>73511.111111111109</v>
      </c>
      <c r="V1221" s="14">
        <v>73511.111111111109</v>
      </c>
      <c r="W1221" s="14">
        <v>73511.111111111109</v>
      </c>
      <c r="X1221" s="14">
        <v>73511.111111111109</v>
      </c>
      <c r="Y1221" s="14">
        <v>73837.777777777781</v>
      </c>
      <c r="Z1221" s="14">
        <v>73804.444444444438</v>
      </c>
      <c r="AA1221" s="14">
        <v>73737.777777777781</v>
      </c>
      <c r="AB1221" s="14">
        <v>73671.111111111109</v>
      </c>
      <c r="AC1221" s="14">
        <v>73946.666666666672</v>
      </c>
    </row>
    <row r="1222" spans="1:29">
      <c r="A1222" s="1" t="s">
        <v>524</v>
      </c>
      <c r="B1222" s="1" t="s">
        <v>541</v>
      </c>
      <c r="F1222" s="1">
        <v>22</v>
      </c>
      <c r="G1222" s="1" t="s">
        <v>839</v>
      </c>
      <c r="H1222" s="1" t="str">
        <f t="shared" si="19"/>
        <v>22단독주택평균전세가격</v>
      </c>
      <c r="I1222" s="1" t="s">
        <v>1387</v>
      </c>
      <c r="J1222" s="14">
        <v>149244.12222222221</v>
      </c>
      <c r="K1222" s="14">
        <v>149210.7888888889</v>
      </c>
      <c r="L1222" s="14">
        <v>149341.18888888889</v>
      </c>
      <c r="M1222" s="14">
        <v>149270.05555555556</v>
      </c>
      <c r="N1222" s="14">
        <v>149182.67777777778</v>
      </c>
      <c r="O1222" s="14">
        <v>148931.56666666668</v>
      </c>
      <c r="P1222" s="14">
        <v>148609.34444444443</v>
      </c>
      <c r="Q1222" s="14">
        <v>148509.34444444443</v>
      </c>
      <c r="R1222" s="14">
        <v>148642.67777777778</v>
      </c>
      <c r="S1222" s="14">
        <v>148731.56666666668</v>
      </c>
      <c r="T1222" s="14">
        <v>148409.34444444443</v>
      </c>
      <c r="U1222" s="14">
        <v>147398.23333333334</v>
      </c>
      <c r="V1222" s="1">
        <v>146831.56666666668</v>
      </c>
      <c r="W1222" s="1">
        <v>146870.45555555556</v>
      </c>
      <c r="X1222" s="1">
        <v>147142.67777777778</v>
      </c>
      <c r="Y1222" s="1">
        <v>148801.1235955056</v>
      </c>
      <c r="Z1222" s="1">
        <v>148994.38202247192</v>
      </c>
      <c r="AA1222" s="1">
        <v>149038.20224719102</v>
      </c>
      <c r="AB1222" s="1">
        <v>149206.74157303371</v>
      </c>
      <c r="AC1222" s="1">
        <v>149500</v>
      </c>
    </row>
    <row r="1223" spans="1:29">
      <c r="A1223" s="1" t="s">
        <v>524</v>
      </c>
      <c r="B1223" s="1" t="s">
        <v>542</v>
      </c>
      <c r="F1223" s="1">
        <v>23</v>
      </c>
      <c r="G1223" s="1" t="s">
        <v>839</v>
      </c>
      <c r="H1223" s="1" t="str">
        <f t="shared" si="19"/>
        <v>23단독주택평균전세가격</v>
      </c>
      <c r="I1223" s="1" t="s">
        <v>1387</v>
      </c>
      <c r="J1223" s="14">
        <v>83397.829051505963</v>
      </c>
      <c r="K1223" s="14">
        <v>83397.829051505963</v>
      </c>
      <c r="L1223" s="14">
        <v>83600.656736590259</v>
      </c>
      <c r="M1223" s="14">
        <v>83890.769559148132</v>
      </c>
      <c r="N1223" s="14">
        <v>84048.202510126328</v>
      </c>
      <c r="O1223" s="14">
        <v>84048.202510126328</v>
      </c>
      <c r="P1223" s="14">
        <v>84048.202510126328</v>
      </c>
      <c r="Q1223" s="14">
        <v>84096.281119115782</v>
      </c>
      <c r="R1223" s="14">
        <v>84124.955745252679</v>
      </c>
      <c r="S1223" s="14">
        <v>84132.302431843535</v>
      </c>
      <c r="T1223" s="14">
        <v>84094.793551972238</v>
      </c>
      <c r="U1223" s="14">
        <v>84234.064822025714</v>
      </c>
      <c r="V1223" s="1">
        <v>84250.011729948747</v>
      </c>
      <c r="W1223" s="1">
        <v>84269.754682180865</v>
      </c>
      <c r="X1223" s="1">
        <v>84222.789898724819</v>
      </c>
      <c r="Y1223" s="1">
        <v>84222.681182265238</v>
      </c>
      <c r="Z1223" s="1">
        <v>84288.605243769925</v>
      </c>
      <c r="AA1223" s="1">
        <v>84232.050588173151</v>
      </c>
      <c r="AB1223" s="1">
        <v>84213.927391333258</v>
      </c>
      <c r="AC1223" s="1">
        <v>84120.789269340647</v>
      </c>
    </row>
    <row r="1224" spans="1:29">
      <c r="A1224" s="1" t="s">
        <v>524</v>
      </c>
      <c r="B1224" s="1" t="s">
        <v>542</v>
      </c>
      <c r="C1224" s="1" t="s">
        <v>543</v>
      </c>
      <c r="F1224" s="1">
        <v>24</v>
      </c>
      <c r="G1224" s="1" t="s">
        <v>839</v>
      </c>
      <c r="H1224" s="1" t="str">
        <f t="shared" si="19"/>
        <v>24단독주택평균전세가격</v>
      </c>
      <c r="I1224" s="1" t="s">
        <v>1387</v>
      </c>
      <c r="J1224" s="14">
        <v>76558.392434988185</v>
      </c>
      <c r="K1224" s="14">
        <v>76558.392434988185</v>
      </c>
      <c r="L1224" s="14">
        <v>76669.503546099295</v>
      </c>
      <c r="M1224" s="14">
        <v>77100.614657210404</v>
      </c>
      <c r="N1224" s="14">
        <v>77345.059101654842</v>
      </c>
      <c r="O1224" s="14">
        <v>77345.059101654842</v>
      </c>
      <c r="P1224" s="14">
        <v>77345.059101654842</v>
      </c>
      <c r="Q1224" s="14">
        <v>77310.614657210404</v>
      </c>
      <c r="R1224" s="14">
        <v>77341.111111111109</v>
      </c>
      <c r="S1224" s="14">
        <v>77341.111111111109</v>
      </c>
      <c r="T1224" s="14">
        <v>77341.111111111109</v>
      </c>
      <c r="U1224" s="14">
        <v>77520</v>
      </c>
      <c r="V1224" s="1">
        <v>77520</v>
      </c>
      <c r="W1224" s="1">
        <v>77520</v>
      </c>
      <c r="X1224" s="1">
        <v>77508.888888888891</v>
      </c>
      <c r="Y1224" s="1">
        <v>77620</v>
      </c>
      <c r="Z1224" s="1">
        <v>77708.888888888891</v>
      </c>
      <c r="AA1224" s="1">
        <v>77620</v>
      </c>
      <c r="AB1224" s="1">
        <v>77575.555555555562</v>
      </c>
      <c r="AC1224" s="1">
        <v>77588.888888888891</v>
      </c>
    </row>
    <row r="1225" spans="1:29">
      <c r="A1225" s="1" t="s">
        <v>524</v>
      </c>
      <c r="B1225" s="1" t="s">
        <v>542</v>
      </c>
      <c r="C1225" s="1" t="s">
        <v>544</v>
      </c>
      <c r="F1225" s="1">
        <v>25</v>
      </c>
      <c r="G1225" s="1" t="s">
        <v>839</v>
      </c>
      <c r="H1225" s="1" t="str">
        <f t="shared" si="19"/>
        <v>25단독주택평균전세가격</v>
      </c>
      <c r="I1225" s="1" t="s">
        <v>1387</v>
      </c>
      <c r="J1225" s="14">
        <v>96771.428571428565</v>
      </c>
      <c r="K1225" s="14">
        <v>96771.428571428565</v>
      </c>
      <c r="L1225" s="14">
        <v>96828.571428571435</v>
      </c>
      <c r="M1225" s="14">
        <v>97028.571428571435</v>
      </c>
      <c r="N1225" s="14">
        <v>97114.28571428571</v>
      </c>
      <c r="O1225" s="14">
        <v>97114.28571428571</v>
      </c>
      <c r="P1225" s="14">
        <v>97114.28571428571</v>
      </c>
      <c r="Q1225" s="14">
        <v>97145.71428571429</v>
      </c>
      <c r="R1225" s="14">
        <v>97194.28571428571</v>
      </c>
      <c r="S1225" s="14">
        <v>97197.142857142855</v>
      </c>
      <c r="T1225" s="14">
        <v>97348.571428571435</v>
      </c>
      <c r="U1225" s="14">
        <v>97442.857142857145</v>
      </c>
      <c r="V1225" s="1">
        <v>97580</v>
      </c>
      <c r="W1225" s="1">
        <v>97662.857142857145</v>
      </c>
      <c r="X1225" s="1">
        <v>97520</v>
      </c>
      <c r="Y1225" s="1">
        <v>97305.71428571429</v>
      </c>
      <c r="Z1225" s="1">
        <v>97305.71428571429</v>
      </c>
      <c r="AA1225" s="1">
        <v>97305.71428571429</v>
      </c>
      <c r="AB1225" s="1">
        <v>97334.28571428571</v>
      </c>
      <c r="AC1225" s="1">
        <v>97277.142857142855</v>
      </c>
    </row>
    <row r="1226" spans="1:29">
      <c r="A1226" s="1" t="s">
        <v>524</v>
      </c>
      <c r="B1226" s="1" t="s">
        <v>542</v>
      </c>
      <c r="C1226" s="1" t="s">
        <v>545</v>
      </c>
      <c r="F1226" s="1">
        <v>26</v>
      </c>
      <c r="G1226" s="1" t="s">
        <v>839</v>
      </c>
      <c r="H1226" s="1" t="str">
        <f t="shared" si="19"/>
        <v>26단독주택평균전세가격</v>
      </c>
      <c r="I1226" s="1" t="s">
        <v>1387</v>
      </c>
      <c r="J1226" s="14">
        <v>86815.866666666669</v>
      </c>
      <c r="K1226" s="14">
        <v>86815.866666666669</v>
      </c>
      <c r="L1226" s="14">
        <v>87449.2</v>
      </c>
      <c r="M1226" s="14">
        <v>87449.2</v>
      </c>
      <c r="N1226" s="14">
        <v>87446.666666666672</v>
      </c>
      <c r="O1226" s="14">
        <v>87446.666666666672</v>
      </c>
      <c r="P1226" s="14">
        <v>87446.666666666672</v>
      </c>
      <c r="Q1226" s="14">
        <v>87746.666666666672</v>
      </c>
      <c r="R1226" s="14">
        <v>87746.666666666672</v>
      </c>
      <c r="S1226" s="14">
        <v>87780</v>
      </c>
      <c r="T1226" s="14">
        <v>87413.333333333328</v>
      </c>
      <c r="U1226" s="14">
        <v>87316.666666666672</v>
      </c>
      <c r="V1226" s="1">
        <v>87233.333333333328</v>
      </c>
      <c r="W1226" s="1">
        <v>87233.333333333328</v>
      </c>
      <c r="X1226" s="1">
        <v>87200</v>
      </c>
      <c r="Y1226" s="1">
        <v>87143.333333333328</v>
      </c>
      <c r="Z1226" s="1">
        <v>87223.333333333328</v>
      </c>
      <c r="AA1226" s="1">
        <v>87190</v>
      </c>
      <c r="AB1226" s="1">
        <v>87190</v>
      </c>
      <c r="AC1226" s="1">
        <v>86756.666666666672</v>
      </c>
    </row>
    <row r="1227" spans="1:29">
      <c r="A1227" s="1" t="s">
        <v>524</v>
      </c>
      <c r="B1227" s="1" t="s">
        <v>546</v>
      </c>
      <c r="F1227" s="1">
        <v>27</v>
      </c>
      <c r="G1227" s="1" t="s">
        <v>839</v>
      </c>
      <c r="H1227" s="1" t="str">
        <f t="shared" si="19"/>
        <v>27단독주택평균전세가격</v>
      </c>
      <c r="I1227" s="1" t="s">
        <v>1387</v>
      </c>
      <c r="J1227" s="14">
        <v>112685.82</v>
      </c>
      <c r="K1227" s="14">
        <v>112685.82</v>
      </c>
      <c r="L1227" s="14">
        <v>111760</v>
      </c>
      <c r="M1227" s="14">
        <v>111286</v>
      </c>
      <c r="N1227" s="14">
        <v>110644</v>
      </c>
      <c r="O1227" s="14">
        <v>109946</v>
      </c>
      <c r="P1227" s="14">
        <v>109806</v>
      </c>
      <c r="Q1227" s="14">
        <v>109656</v>
      </c>
      <c r="R1227" s="14">
        <v>109336</v>
      </c>
      <c r="S1227" s="14">
        <v>109596</v>
      </c>
      <c r="T1227" s="14">
        <v>109556</v>
      </c>
      <c r="U1227" s="14">
        <v>108876</v>
      </c>
      <c r="V1227" s="1">
        <v>108746</v>
      </c>
      <c r="W1227" s="1">
        <v>108506</v>
      </c>
      <c r="X1227" s="1">
        <v>108364</v>
      </c>
      <c r="Y1227" s="1">
        <v>107908.16326530612</v>
      </c>
      <c r="Z1227" s="1">
        <v>107685.71428571429</v>
      </c>
      <c r="AA1227" s="1">
        <v>107432.6530612245</v>
      </c>
      <c r="AB1227" s="1">
        <v>107300</v>
      </c>
      <c r="AC1227" s="1">
        <v>107075.51020408163</v>
      </c>
    </row>
    <row r="1228" spans="1:29">
      <c r="A1228" s="1" t="s">
        <v>524</v>
      </c>
      <c r="B1228" s="1" t="s">
        <v>547</v>
      </c>
      <c r="F1228" s="1">
        <v>28</v>
      </c>
      <c r="G1228" s="1" t="s">
        <v>839</v>
      </c>
      <c r="H1228" s="1" t="str">
        <f t="shared" si="19"/>
        <v>28단독주택평균전세가격</v>
      </c>
      <c r="I1228" s="1" t="s">
        <v>1387</v>
      </c>
      <c r="J1228" s="14">
        <v>64972</v>
      </c>
      <c r="K1228" s="14">
        <v>64900</v>
      </c>
      <c r="L1228" s="14">
        <v>65000</v>
      </c>
      <c r="M1228" s="14">
        <v>65000</v>
      </c>
      <c r="N1228" s="14">
        <v>65034</v>
      </c>
      <c r="O1228" s="14">
        <v>65074</v>
      </c>
      <c r="P1228" s="14">
        <v>65084</v>
      </c>
      <c r="Q1228" s="14">
        <v>65004</v>
      </c>
      <c r="R1228" s="14">
        <v>65004</v>
      </c>
      <c r="S1228" s="14">
        <v>65004</v>
      </c>
      <c r="T1228" s="14">
        <v>65008</v>
      </c>
      <c r="U1228" s="14">
        <v>65038</v>
      </c>
      <c r="V1228" s="1">
        <v>65026</v>
      </c>
      <c r="W1228" s="1">
        <v>65026</v>
      </c>
      <c r="X1228" s="1">
        <v>65042</v>
      </c>
      <c r="Y1228" s="1">
        <v>65050</v>
      </c>
      <c r="Z1228" s="1">
        <v>65052</v>
      </c>
      <c r="AA1228" s="1">
        <v>65082</v>
      </c>
      <c r="AB1228" s="1">
        <v>65712.244897959186</v>
      </c>
      <c r="AC1228" s="1">
        <v>65651.020408163269</v>
      </c>
    </row>
    <row r="1229" spans="1:29">
      <c r="A1229" s="1" t="s">
        <v>524</v>
      </c>
      <c r="B1229" s="1" t="s">
        <v>548</v>
      </c>
      <c r="F1229" s="1">
        <v>29</v>
      </c>
      <c r="G1229" s="1" t="s">
        <v>839</v>
      </c>
      <c r="H1229" s="1" t="str">
        <f t="shared" si="19"/>
        <v>29단독주택평균전세가격</v>
      </c>
      <c r="I1229" s="1" t="s">
        <v>1387</v>
      </c>
      <c r="J1229" s="14">
        <v>76574</v>
      </c>
      <c r="K1229" s="14">
        <v>76574</v>
      </c>
      <c r="L1229" s="14">
        <v>76634</v>
      </c>
      <c r="M1229" s="14">
        <v>76634</v>
      </c>
      <c r="N1229" s="14">
        <v>76654</v>
      </c>
      <c r="O1229" s="14">
        <v>76654</v>
      </c>
      <c r="P1229" s="14">
        <v>76794</v>
      </c>
      <c r="Q1229" s="14">
        <v>76674</v>
      </c>
      <c r="R1229" s="14">
        <v>76674</v>
      </c>
      <c r="S1229" s="14">
        <v>76674</v>
      </c>
      <c r="T1229" s="14">
        <v>76674</v>
      </c>
      <c r="U1229" s="14">
        <v>77100</v>
      </c>
      <c r="V1229" s="1">
        <v>77100</v>
      </c>
      <c r="W1229" s="1">
        <v>77100</v>
      </c>
      <c r="X1229" s="1">
        <v>77100</v>
      </c>
      <c r="Y1229" s="1">
        <v>77412</v>
      </c>
      <c r="Z1229" s="1">
        <v>77326</v>
      </c>
      <c r="AA1229" s="1">
        <v>77390</v>
      </c>
      <c r="AB1229" s="1">
        <v>77440</v>
      </c>
      <c r="AC1229" s="1">
        <v>77470</v>
      </c>
    </row>
    <row r="1230" spans="1:29">
      <c r="A1230" s="1" t="s">
        <v>524</v>
      </c>
      <c r="B1230" s="1" t="s">
        <v>549</v>
      </c>
      <c r="F1230" s="1">
        <v>30</v>
      </c>
      <c r="G1230" s="1" t="s">
        <v>839</v>
      </c>
      <c r="H1230" s="1" t="str">
        <f t="shared" si="19"/>
        <v>30단독주택평균전세가격</v>
      </c>
      <c r="I1230" s="1" t="s">
        <v>1387</v>
      </c>
      <c r="J1230" s="14">
        <v>125520</v>
      </c>
      <c r="K1230" s="14">
        <v>125520</v>
      </c>
      <c r="L1230" s="14">
        <v>125730</v>
      </c>
      <c r="M1230" s="14">
        <v>125790</v>
      </c>
      <c r="N1230" s="14">
        <v>125850</v>
      </c>
      <c r="O1230" s="14">
        <v>125870</v>
      </c>
      <c r="P1230" s="14">
        <v>125960</v>
      </c>
      <c r="Q1230" s="14">
        <v>125960</v>
      </c>
      <c r="R1230" s="14">
        <v>125860</v>
      </c>
      <c r="S1230" s="14">
        <v>126120</v>
      </c>
      <c r="T1230" s="14">
        <v>126200</v>
      </c>
      <c r="U1230" s="14">
        <v>126222</v>
      </c>
      <c r="V1230" s="1">
        <v>126282</v>
      </c>
      <c r="W1230" s="1">
        <v>126192</v>
      </c>
      <c r="X1230" s="1">
        <v>126362</v>
      </c>
      <c r="Y1230" s="1">
        <v>126550</v>
      </c>
      <c r="Z1230" s="1">
        <v>126514</v>
      </c>
      <c r="AA1230" s="1">
        <v>126602</v>
      </c>
      <c r="AB1230" s="1">
        <v>126666</v>
      </c>
      <c r="AC1230" s="1">
        <v>126686</v>
      </c>
    </row>
    <row r="1231" spans="1:29">
      <c r="A1231" s="1" t="s">
        <v>524</v>
      </c>
      <c r="B1231" s="1" t="s">
        <v>1383</v>
      </c>
      <c r="F1231" s="1">
        <v>31</v>
      </c>
      <c r="G1231" s="1" t="s">
        <v>839</v>
      </c>
      <c r="H1231" s="1" t="str">
        <f t="shared" si="19"/>
        <v>31단독주택평균전세가격</v>
      </c>
      <c r="I1231" s="1" t="s">
        <v>1387</v>
      </c>
      <c r="U1231" s="14">
        <v>53800</v>
      </c>
      <c r="V1231" s="1">
        <v>53880</v>
      </c>
      <c r="W1231" s="1">
        <v>54160</v>
      </c>
      <c r="X1231" s="1">
        <v>54240</v>
      </c>
      <c r="Y1231" s="1">
        <v>54520</v>
      </c>
      <c r="Z1231" s="1">
        <v>54992</v>
      </c>
      <c r="AA1231" s="1">
        <v>55316</v>
      </c>
      <c r="AB1231" s="1">
        <v>55600</v>
      </c>
      <c r="AC1231" s="1">
        <v>55704</v>
      </c>
    </row>
    <row r="1232" spans="1:29">
      <c r="A1232" s="1" t="s">
        <v>524</v>
      </c>
      <c r="B1232" s="1" t="s">
        <v>550</v>
      </c>
      <c r="F1232" s="1">
        <v>32</v>
      </c>
      <c r="G1232" s="1" t="s">
        <v>839</v>
      </c>
      <c r="H1232" s="1" t="str">
        <f t="shared" si="19"/>
        <v>32단독주택평균전세가격</v>
      </c>
      <c r="I1232" s="1" t="s">
        <v>1387</v>
      </c>
      <c r="J1232" s="14">
        <v>44884.529561181087</v>
      </c>
      <c r="K1232" s="14">
        <v>44884.529561181087</v>
      </c>
      <c r="L1232" s="14">
        <v>44922.760570546336</v>
      </c>
      <c r="M1232" s="14">
        <v>44975.830289589001</v>
      </c>
      <c r="N1232" s="14">
        <v>44986.798031524486</v>
      </c>
      <c r="O1232" s="14">
        <v>44984.862547653516</v>
      </c>
      <c r="P1232" s="14">
        <v>44989.327363721255</v>
      </c>
      <c r="Q1232" s="14">
        <v>45010.616085405396</v>
      </c>
      <c r="R1232" s="14">
        <v>45012.551569276366</v>
      </c>
      <c r="S1232" s="14">
        <v>45000.322580645159</v>
      </c>
      <c r="T1232" s="14">
        <v>44993.225806451614</v>
      </c>
      <c r="U1232" s="14">
        <v>45130</v>
      </c>
      <c r="V1232" s="1">
        <v>45128.709677419356</v>
      </c>
      <c r="W1232" s="1">
        <v>45130.645161290326</v>
      </c>
      <c r="X1232" s="1">
        <v>45141.612903225803</v>
      </c>
      <c r="Y1232" s="1">
        <v>45143.548387096773</v>
      </c>
      <c r="Z1232" s="1">
        <v>45200.645161290326</v>
      </c>
      <c r="AA1232" s="1">
        <v>45189.032258064515</v>
      </c>
      <c r="AB1232" s="1">
        <v>45149.032258064515</v>
      </c>
      <c r="AC1232" s="1">
        <v>45191.612903225803</v>
      </c>
    </row>
    <row r="1233" spans="1:29">
      <c r="A1233" s="1" t="s">
        <v>524</v>
      </c>
      <c r="B1233" s="1" t="s">
        <v>551</v>
      </c>
      <c r="F1233" s="1">
        <v>33</v>
      </c>
      <c r="G1233" s="1" t="s">
        <v>839</v>
      </c>
      <c r="H1233" s="1" t="str">
        <f t="shared" si="19"/>
        <v>33단독주택평균전세가격</v>
      </c>
      <c r="I1233" s="1" t="s">
        <v>1387</v>
      </c>
      <c r="J1233" s="14">
        <v>51774.814814814818</v>
      </c>
      <c r="K1233" s="14">
        <v>51789.629629629628</v>
      </c>
      <c r="L1233" s="14">
        <v>51822.222222222219</v>
      </c>
      <c r="M1233" s="14">
        <v>52032.592592592591</v>
      </c>
      <c r="N1233" s="14">
        <v>52505.185185185182</v>
      </c>
      <c r="O1233" s="14">
        <v>52835.555555555555</v>
      </c>
      <c r="P1233" s="14">
        <v>52929.629629629628</v>
      </c>
      <c r="Q1233" s="14">
        <v>52928.888888888891</v>
      </c>
      <c r="R1233" s="14">
        <v>52910.370370370372</v>
      </c>
      <c r="S1233" s="14">
        <v>52917.037037037036</v>
      </c>
      <c r="T1233" s="14">
        <v>52938.518518518518</v>
      </c>
      <c r="U1233" s="14">
        <v>53202.222222222219</v>
      </c>
      <c r="V1233" s="1">
        <v>53210.370370370372</v>
      </c>
      <c r="W1233" s="1">
        <v>53291.111111111109</v>
      </c>
      <c r="X1233" s="1">
        <v>53319.259259259263</v>
      </c>
      <c r="Y1233" s="1">
        <v>53751.86567164179</v>
      </c>
      <c r="Z1233" s="1">
        <v>53748.507462686568</v>
      </c>
      <c r="AA1233" s="1">
        <v>53730.59701492537</v>
      </c>
      <c r="AB1233" s="1">
        <v>53741.791044776117</v>
      </c>
      <c r="AC1233" s="1">
        <v>53822.388059701494</v>
      </c>
    </row>
    <row r="1234" spans="1:29">
      <c r="A1234" s="1" t="s">
        <v>524</v>
      </c>
      <c r="B1234" s="1" t="s">
        <v>552</v>
      </c>
      <c r="F1234" s="1">
        <v>34</v>
      </c>
      <c r="G1234" s="1" t="s">
        <v>839</v>
      </c>
      <c r="H1234" s="1" t="str">
        <f t="shared" si="19"/>
        <v>34단독주택평균전세가격</v>
      </c>
      <c r="I1234" s="1" t="s">
        <v>1387</v>
      </c>
      <c r="J1234" s="14">
        <v>41130.294117647056</v>
      </c>
      <c r="K1234" s="14">
        <v>41130.294117647056</v>
      </c>
      <c r="L1234" s="14">
        <v>41198.588235294119</v>
      </c>
      <c r="M1234" s="14">
        <v>41163.294117647056</v>
      </c>
      <c r="N1234" s="14">
        <v>41168</v>
      </c>
      <c r="O1234" s="14">
        <v>41178.588235294119</v>
      </c>
      <c r="P1234" s="14">
        <v>41125.529411764706</v>
      </c>
      <c r="Q1234" s="14">
        <v>41133.470588235294</v>
      </c>
      <c r="R1234" s="14">
        <v>41143.470588235294</v>
      </c>
      <c r="S1234" s="14">
        <v>41221.411764705881</v>
      </c>
      <c r="T1234" s="14">
        <v>41226.117647058825</v>
      </c>
      <c r="U1234" s="14">
        <v>43476.178343949046</v>
      </c>
      <c r="V1234" s="1">
        <v>43505.732484076434</v>
      </c>
      <c r="W1234" s="1">
        <v>43519.299363057326</v>
      </c>
      <c r="X1234" s="1">
        <v>43551.146496815287</v>
      </c>
      <c r="Y1234" s="1">
        <v>43529.299363057326</v>
      </c>
      <c r="Z1234" s="1">
        <v>43599.363057324837</v>
      </c>
      <c r="AA1234" s="1">
        <v>43626.75159235669</v>
      </c>
      <c r="AB1234" s="1">
        <v>43643.949044585985</v>
      </c>
      <c r="AC1234" s="1">
        <v>43588.535031847132</v>
      </c>
    </row>
    <row r="1235" spans="1:29">
      <c r="A1235" s="1" t="s">
        <v>524</v>
      </c>
      <c r="B1235" s="1" t="s">
        <v>553</v>
      </c>
      <c r="F1235" s="1">
        <v>35</v>
      </c>
      <c r="G1235" s="1" t="s">
        <v>839</v>
      </c>
      <c r="H1235" s="1" t="str">
        <f t="shared" si="19"/>
        <v>35단독주택평균전세가격</v>
      </c>
      <c r="I1235" s="1" t="s">
        <v>1387</v>
      </c>
      <c r="J1235" s="14">
        <v>36996.474710309245</v>
      </c>
      <c r="K1235" s="14">
        <v>37059.33185316639</v>
      </c>
      <c r="L1235" s="14">
        <v>37007.94899602353</v>
      </c>
      <c r="M1235" s="14">
        <v>37006.757763975154</v>
      </c>
      <c r="N1235" s="14">
        <v>37001.043478260872</v>
      </c>
      <c r="O1235" s="14">
        <v>37001.043478260872</v>
      </c>
      <c r="P1235" s="14">
        <v>37026.757763975154</v>
      </c>
      <c r="Q1235" s="14">
        <v>37045.043478260872</v>
      </c>
      <c r="R1235" s="14">
        <v>37003.900621118017</v>
      </c>
      <c r="S1235" s="14">
        <v>36985.043478260872</v>
      </c>
      <c r="T1235" s="14">
        <v>36941.714285714283</v>
      </c>
      <c r="U1235" s="14">
        <v>36788.571428571428</v>
      </c>
      <c r="V1235" s="1">
        <v>36772.571428571428</v>
      </c>
      <c r="W1235" s="1">
        <v>36774.285714285717</v>
      </c>
      <c r="X1235" s="1">
        <v>36800.571428571428</v>
      </c>
      <c r="Y1235" s="1">
        <v>37146.473988439306</v>
      </c>
      <c r="Z1235" s="1">
        <v>37210.404624277457</v>
      </c>
      <c r="AA1235" s="1">
        <v>37175.722543352604</v>
      </c>
      <c r="AB1235" s="1">
        <v>37180.924855491328</v>
      </c>
      <c r="AC1235" s="1">
        <v>37210.404624277457</v>
      </c>
    </row>
    <row r="1236" spans="1:29">
      <c r="A1236" s="1" t="s">
        <v>524</v>
      </c>
      <c r="B1236" s="1" t="s">
        <v>554</v>
      </c>
      <c r="F1236" s="1">
        <v>36</v>
      </c>
      <c r="G1236" s="1" t="s">
        <v>839</v>
      </c>
      <c r="H1236" s="1" t="str">
        <f t="shared" si="19"/>
        <v>36단독주택평균전세가격</v>
      </c>
      <c r="I1236" s="1" t="s">
        <v>1387</v>
      </c>
      <c r="J1236" s="14">
        <v>36112.082926829265</v>
      </c>
      <c r="K1236" s="14">
        <v>36080.863414634143</v>
      </c>
      <c r="L1236" s="14">
        <v>35580.243902439026</v>
      </c>
      <c r="M1236" s="14">
        <v>35581.756097560974</v>
      </c>
      <c r="N1236" s="14">
        <v>35582</v>
      </c>
      <c r="O1236" s="14">
        <v>35578.487804878052</v>
      </c>
      <c r="P1236" s="14">
        <v>35576.536585365851</v>
      </c>
      <c r="Q1236" s="14">
        <v>35582.634146341465</v>
      </c>
      <c r="R1236" s="14">
        <v>35601.170731707316</v>
      </c>
      <c r="S1236" s="14">
        <v>35600.195121951219</v>
      </c>
      <c r="T1236" s="14">
        <v>35568.243902439026</v>
      </c>
      <c r="U1236" s="14">
        <v>35504</v>
      </c>
      <c r="V1236" s="1">
        <v>35476.92682926829</v>
      </c>
      <c r="W1236" s="1">
        <v>35509.951219512193</v>
      </c>
      <c r="X1236" s="1">
        <v>35513.243902439026</v>
      </c>
      <c r="Y1236" s="1">
        <v>35529.048780487807</v>
      </c>
      <c r="Z1236" s="1">
        <v>35504.878048780491</v>
      </c>
      <c r="AA1236" s="1">
        <v>35525.365853658535</v>
      </c>
      <c r="AB1236" s="1">
        <v>35534.482758620688</v>
      </c>
      <c r="AC1236" s="1">
        <v>35518.226600985225</v>
      </c>
    </row>
    <row r="1237" spans="1:29">
      <c r="A1237" s="1" t="s">
        <v>524</v>
      </c>
      <c r="B1237" s="1" t="s">
        <v>555</v>
      </c>
      <c r="F1237" s="1">
        <v>37</v>
      </c>
      <c r="G1237" s="1" t="s">
        <v>839</v>
      </c>
      <c r="H1237" s="1" t="str">
        <f t="shared" si="19"/>
        <v>37단독주택평균전세가격</v>
      </c>
      <c r="I1237" s="1" t="s">
        <v>1387</v>
      </c>
      <c r="J1237" s="14">
        <v>53823.806049597624</v>
      </c>
      <c r="K1237" s="14">
        <v>53878.806049597624</v>
      </c>
      <c r="L1237" s="14">
        <v>53986.306049597624</v>
      </c>
      <c r="M1237" s="14">
        <v>54026.694938486515</v>
      </c>
      <c r="N1237" s="14">
        <v>54033.361605153179</v>
      </c>
      <c r="O1237" s="14">
        <v>54059.194938486515</v>
      </c>
      <c r="P1237" s="14">
        <v>54059.194938486515</v>
      </c>
      <c r="Q1237" s="14">
        <v>54059.194938486515</v>
      </c>
      <c r="R1237" s="14">
        <v>54098.083827375405</v>
      </c>
      <c r="S1237" s="14">
        <v>54158.083827375405</v>
      </c>
      <c r="T1237" s="14">
        <v>54278.333333333336</v>
      </c>
      <c r="U1237" s="14">
        <v>54357.222222222219</v>
      </c>
      <c r="V1237" s="1">
        <v>54467.222222222219</v>
      </c>
      <c r="W1237" s="1">
        <v>54583.888888888891</v>
      </c>
      <c r="X1237" s="1">
        <v>54699.444444444445</v>
      </c>
      <c r="Y1237" s="1">
        <v>54670.446927374302</v>
      </c>
      <c r="Z1237" s="1">
        <v>54668.715083798881</v>
      </c>
      <c r="AA1237" s="1">
        <v>54759.217877094969</v>
      </c>
      <c r="AB1237" s="1">
        <v>54771.50837988827</v>
      </c>
      <c r="AC1237" s="1">
        <v>54807.821229050278</v>
      </c>
    </row>
    <row r="1238" spans="1:29">
      <c r="A1238" s="1" t="s">
        <v>524</v>
      </c>
      <c r="B1238" s="1" t="s">
        <v>556</v>
      </c>
      <c r="F1238" s="1">
        <v>38</v>
      </c>
      <c r="G1238" s="1" t="s">
        <v>839</v>
      </c>
      <c r="H1238" s="1" t="str">
        <f t="shared" si="19"/>
        <v>38단독주택평균전세가격</v>
      </c>
      <c r="I1238" s="1" t="s">
        <v>1387</v>
      </c>
      <c r="J1238" s="14">
        <v>58369.541587702224</v>
      </c>
      <c r="K1238" s="14">
        <v>58545.695433856068</v>
      </c>
      <c r="L1238" s="14">
        <v>58876.849280009912</v>
      </c>
      <c r="M1238" s="14">
        <v>58962.618510779146</v>
      </c>
      <c r="N1238" s="14">
        <v>58966.464664625295</v>
      </c>
      <c r="O1238" s="14">
        <v>58926.464664625295</v>
      </c>
      <c r="P1238" s="14">
        <v>58819.541587702224</v>
      </c>
      <c r="Q1238" s="14">
        <v>58788.003126163756</v>
      </c>
      <c r="R1238" s="14">
        <v>58920.310818471451</v>
      </c>
      <c r="S1238" s="14">
        <v>58935.387741548373</v>
      </c>
      <c r="T1238" s="14">
        <v>58931.230769230766</v>
      </c>
      <c r="U1238" s="14">
        <v>58918.923076923078</v>
      </c>
      <c r="V1238" s="1">
        <v>59039.076923076922</v>
      </c>
      <c r="W1238" s="1">
        <v>59059.846153846156</v>
      </c>
      <c r="X1238" s="1">
        <v>59113.692307692305</v>
      </c>
      <c r="Y1238" s="1">
        <v>59409</v>
      </c>
      <c r="Z1238" s="1">
        <v>59773.64341085271</v>
      </c>
      <c r="AA1238" s="1">
        <v>59803.875968992244</v>
      </c>
      <c r="AB1238" s="1">
        <v>59786.046511627908</v>
      </c>
      <c r="AC1238" s="1">
        <v>59836.43410852713</v>
      </c>
    </row>
    <row r="1239" spans="1:29">
      <c r="A1239" s="1" t="s">
        <v>524</v>
      </c>
      <c r="B1239" s="1" t="s">
        <v>557</v>
      </c>
      <c r="F1239" s="1">
        <v>39</v>
      </c>
      <c r="G1239" s="1" t="s">
        <v>839</v>
      </c>
      <c r="H1239" s="1" t="str">
        <f t="shared" si="19"/>
        <v>39단독주택평균전세가격</v>
      </c>
      <c r="I1239" s="1" t="s">
        <v>1387</v>
      </c>
      <c r="J1239" s="14">
        <v>81078.823529411762</v>
      </c>
      <c r="K1239" s="14">
        <v>81549.411764705888</v>
      </c>
      <c r="L1239" s="14">
        <v>81610.470588235301</v>
      </c>
      <c r="M1239" s="14">
        <v>81649.411764705888</v>
      </c>
      <c r="N1239" s="14">
        <v>81649.411764705888</v>
      </c>
      <c r="O1239" s="14">
        <v>81649.411764705888</v>
      </c>
      <c r="P1239" s="14">
        <v>81674.117647058825</v>
      </c>
      <c r="Q1239" s="14">
        <v>81674.117647058825</v>
      </c>
      <c r="R1239" s="14">
        <v>81674.117647058825</v>
      </c>
      <c r="S1239" s="14">
        <v>81674.117647058825</v>
      </c>
      <c r="T1239" s="14">
        <v>81674.117647058825</v>
      </c>
      <c r="U1239" s="14">
        <v>81690.588235294112</v>
      </c>
      <c r="V1239" s="1">
        <v>81690.588235294112</v>
      </c>
      <c r="W1239" s="1">
        <v>81690.588235294112</v>
      </c>
      <c r="X1239" s="1">
        <v>81691.176470588238</v>
      </c>
      <c r="Y1239" s="1">
        <v>81600.588235294112</v>
      </c>
      <c r="Z1239" s="1">
        <v>81594.117647058825</v>
      </c>
      <c r="AA1239" s="1">
        <v>81594.117647058825</v>
      </c>
      <c r="AB1239" s="1">
        <v>81594.117647058825</v>
      </c>
      <c r="AC1239" s="1">
        <v>81594.117647058825</v>
      </c>
    </row>
    <row r="1240" spans="1:29">
      <c r="A1240" s="1" t="s">
        <v>655</v>
      </c>
      <c r="F1240" s="1">
        <v>40</v>
      </c>
      <c r="G1240" s="1" t="s">
        <v>839</v>
      </c>
      <c r="H1240" s="1" t="str">
        <f t="shared" si="19"/>
        <v>40단독주택평균전세가격</v>
      </c>
      <c r="I1240" s="1" t="s">
        <v>1387</v>
      </c>
      <c r="J1240" s="14">
        <v>95959.042130111833</v>
      </c>
      <c r="K1240" s="14">
        <v>95945.558398681096</v>
      </c>
      <c r="L1240" s="14">
        <v>95971.989968857772</v>
      </c>
      <c r="M1240" s="14">
        <v>96008.968130253503</v>
      </c>
      <c r="N1240" s="14">
        <v>95990.928849074684</v>
      </c>
      <c r="O1240" s="14">
        <v>95885.603234931215</v>
      </c>
      <c r="P1240" s="14">
        <v>95863.982224809704</v>
      </c>
      <c r="Q1240" s="14">
        <v>95813.236099059402</v>
      </c>
      <c r="R1240" s="14">
        <v>95797.593823354429</v>
      </c>
      <c r="S1240" s="14">
        <v>95863.998109545282</v>
      </c>
      <c r="T1240" s="14">
        <v>95809.335390372056</v>
      </c>
      <c r="U1240" s="14">
        <v>95817.143717700499</v>
      </c>
      <c r="V1240" s="1">
        <v>95731.304120066285</v>
      </c>
      <c r="W1240" s="1">
        <v>95708.687277189689</v>
      </c>
      <c r="X1240" s="1">
        <v>95734.043538391925</v>
      </c>
      <c r="Y1240" s="1">
        <v>96005.212847470742</v>
      </c>
      <c r="Z1240" s="1">
        <v>96007.733848475764</v>
      </c>
      <c r="AA1240" s="1">
        <v>95993.519838351334</v>
      </c>
      <c r="AB1240" s="1">
        <v>96090.571145159629</v>
      </c>
      <c r="AC1240" s="1">
        <v>96078.67696981084</v>
      </c>
    </row>
    <row r="1241" spans="1:29">
      <c r="A1241" s="1" t="s">
        <v>523</v>
      </c>
      <c r="F1241" s="1">
        <v>41</v>
      </c>
      <c r="G1241" s="1" t="s">
        <v>839</v>
      </c>
      <c r="H1241" s="1" t="str">
        <f t="shared" si="19"/>
        <v>41단독주택평균전세가격</v>
      </c>
      <c r="I1241" s="1" t="s">
        <v>1387</v>
      </c>
      <c r="J1241" s="14">
        <v>68905.016842153113</v>
      </c>
      <c r="K1241" s="14">
        <v>68971.934552278151</v>
      </c>
      <c r="L1241" s="14">
        <v>68972.94855396777</v>
      </c>
      <c r="M1241" s="14">
        <v>68974.089228473938</v>
      </c>
      <c r="N1241" s="14">
        <v>69002.531411185017</v>
      </c>
      <c r="O1241" s="14">
        <v>68999.838830205597</v>
      </c>
      <c r="P1241" s="14">
        <v>68983.881885288094</v>
      </c>
      <c r="Q1241" s="14">
        <v>68969.247808847198</v>
      </c>
      <c r="R1241" s="14">
        <v>68977.317748931979</v>
      </c>
      <c r="S1241" s="14">
        <v>68999.738711271988</v>
      </c>
      <c r="T1241" s="14">
        <v>69007.446482105224</v>
      </c>
      <c r="U1241" s="14">
        <v>69183.233004439797</v>
      </c>
      <c r="V1241" s="1">
        <v>69222.935336317736</v>
      </c>
      <c r="W1241" s="1">
        <v>69298.300094922248</v>
      </c>
      <c r="X1241" s="1">
        <v>69378.670345057893</v>
      </c>
      <c r="Y1241" s="1">
        <v>69522.04759565994</v>
      </c>
      <c r="Z1241" s="1">
        <v>69546.851346983909</v>
      </c>
      <c r="AA1241" s="1">
        <v>69543.051132078297</v>
      </c>
      <c r="AB1241" s="1">
        <v>69568.767740327094</v>
      </c>
      <c r="AC1241" s="1">
        <v>69641.925190558497</v>
      </c>
    </row>
  </sheetData>
  <phoneticPr fontId="16" type="noConversion"/>
  <pageMargins left="0.75" right="0.75" top="1" bottom="1" header="0.5" footer="0.5"/>
  <headerFooter alignWithMargins="0">
    <oddHeader>&amp;A</oddHeader>
    <oddFooter>Page &amp;P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>
  <sheetPr codeName="Sheet43">
    <tabColor theme="1"/>
  </sheetPr>
  <dimension ref="A1:AC1241"/>
  <sheetViews>
    <sheetView workbookViewId="0">
      <pane ySplit="1" topLeftCell="A2" activePane="bottomLeft" state="frozen"/>
      <selection activeCell="F7" sqref="F7:F12"/>
      <selection pane="bottomLeft" activeCell="G1" sqref="G1"/>
    </sheetView>
  </sheetViews>
  <sheetFormatPr defaultRowHeight="12"/>
  <cols>
    <col min="1" max="7" width="9.140625" style="1"/>
    <col min="8" max="8" width="19.7109375" style="1" customWidth="1"/>
    <col min="9" max="9" width="9.140625" style="1"/>
    <col min="10" max="16" width="13.140625" style="14" hidden="1" customWidth="1"/>
    <col min="17" max="21" width="11.85546875" style="14" hidden="1" customWidth="1"/>
    <col min="22" max="24" width="9.140625" style="14"/>
    <col min="25" max="25" width="11.85546875" style="14" bestFit="1" customWidth="1"/>
    <col min="26" max="16384" width="9.140625" style="14"/>
  </cols>
  <sheetData>
    <row r="1" spans="1:29" s="1" customFormat="1">
      <c r="A1" s="1" t="s">
        <v>508</v>
      </c>
      <c r="B1" s="1" t="s">
        <v>509</v>
      </c>
      <c r="C1" s="1" t="s">
        <v>510</v>
      </c>
      <c r="D1" s="1" t="s">
        <v>511</v>
      </c>
      <c r="E1" s="1" t="s">
        <v>512</v>
      </c>
      <c r="F1" s="1" t="s">
        <v>513</v>
      </c>
      <c r="G1" s="1" t="s">
        <v>514</v>
      </c>
      <c r="I1" s="1" t="s">
        <v>515</v>
      </c>
      <c r="J1" s="8">
        <v>40909</v>
      </c>
      <c r="K1" s="8">
        <f t="shared" ref="K1:AC1" si="0">DATE(YEAR(J1),MONTH(J1)+1,1)</f>
        <v>40940</v>
      </c>
      <c r="L1" s="8">
        <f t="shared" si="0"/>
        <v>40969</v>
      </c>
      <c r="M1" s="8">
        <f t="shared" si="0"/>
        <v>41000</v>
      </c>
      <c r="N1" s="8">
        <f t="shared" si="0"/>
        <v>41030</v>
      </c>
      <c r="O1" s="8">
        <f t="shared" si="0"/>
        <v>41061</v>
      </c>
      <c r="P1" s="8">
        <f t="shared" si="0"/>
        <v>41091</v>
      </c>
      <c r="Q1" s="8">
        <f t="shared" si="0"/>
        <v>41122</v>
      </c>
      <c r="R1" s="8">
        <f t="shared" si="0"/>
        <v>41153</v>
      </c>
      <c r="S1" s="8">
        <f t="shared" si="0"/>
        <v>41183</v>
      </c>
      <c r="T1" s="8">
        <f t="shared" si="0"/>
        <v>41214</v>
      </c>
      <c r="U1" s="8">
        <f t="shared" si="0"/>
        <v>41244</v>
      </c>
      <c r="V1" s="8">
        <f t="shared" si="0"/>
        <v>41275</v>
      </c>
      <c r="W1" s="8">
        <f t="shared" si="0"/>
        <v>41306</v>
      </c>
      <c r="X1" s="8">
        <f t="shared" si="0"/>
        <v>41334</v>
      </c>
      <c r="Y1" s="8">
        <f t="shared" si="0"/>
        <v>41365</v>
      </c>
      <c r="Z1" s="8">
        <f t="shared" si="0"/>
        <v>41395</v>
      </c>
      <c r="AA1" s="8">
        <f t="shared" si="0"/>
        <v>41426</v>
      </c>
      <c r="AB1" s="8">
        <f t="shared" si="0"/>
        <v>41456</v>
      </c>
      <c r="AC1" s="8">
        <f t="shared" si="0"/>
        <v>41487</v>
      </c>
    </row>
    <row r="2" spans="1:29">
      <c r="A2" s="1" t="s">
        <v>516</v>
      </c>
      <c r="F2" s="1">
        <v>1</v>
      </c>
      <c r="G2" s="1" t="s">
        <v>836</v>
      </c>
      <c r="H2" s="1" t="str">
        <f t="shared" ref="H2:H65" si="1">F2&amp;G2&amp;I2</f>
        <v>1종합중위매매가격</v>
      </c>
      <c r="I2" s="1" t="s">
        <v>869</v>
      </c>
      <c r="J2" s="13">
        <v>219925.81375779287</v>
      </c>
      <c r="K2" s="13">
        <v>219795.56019569043</v>
      </c>
      <c r="L2" s="13">
        <v>219520.56305253581</v>
      </c>
      <c r="M2" s="13">
        <v>218820.34650230582</v>
      </c>
      <c r="N2" s="13">
        <v>217979.10272633441</v>
      </c>
      <c r="O2" s="13">
        <v>217089.1430164605</v>
      </c>
      <c r="P2" s="13">
        <v>216270.14550069443</v>
      </c>
      <c r="Q2" s="14">
        <v>215389.04153145538</v>
      </c>
      <c r="R2" s="14">
        <v>214415.35712869946</v>
      </c>
      <c r="S2" s="14">
        <v>213717.58348976777</v>
      </c>
      <c r="T2" s="14">
        <v>213109.88053309126</v>
      </c>
      <c r="U2" s="14">
        <v>211607.10320691197</v>
      </c>
      <c r="V2" s="14">
        <v>210944.0572895724</v>
      </c>
      <c r="W2" s="14">
        <v>210231.28203571716</v>
      </c>
      <c r="X2" s="14">
        <v>210035.96335659651</v>
      </c>
      <c r="Y2" s="14">
        <v>210396.4715877847</v>
      </c>
      <c r="Z2" s="14">
        <v>210734.52107648813</v>
      </c>
      <c r="AA2" s="14">
        <v>210620.18908041943</v>
      </c>
      <c r="AB2" s="14">
        <v>210334.03212844717</v>
      </c>
      <c r="AC2" s="14">
        <v>210059.77279187794</v>
      </c>
    </row>
    <row r="3" spans="1:29">
      <c r="A3" s="1" t="s">
        <v>521</v>
      </c>
      <c r="F3" s="1">
        <v>2</v>
      </c>
      <c r="G3" s="1" t="s">
        <v>836</v>
      </c>
      <c r="H3" s="1" t="str">
        <f t="shared" si="1"/>
        <v>2종합중위매매가격</v>
      </c>
      <c r="I3" s="1" t="s">
        <v>869</v>
      </c>
      <c r="J3" s="13">
        <v>318711.59529868141</v>
      </c>
      <c r="K3" s="13">
        <v>318420.21554889757</v>
      </c>
      <c r="L3" s="13">
        <v>317599.03152646741</v>
      </c>
      <c r="M3" s="13">
        <v>316129.88913417218</v>
      </c>
      <c r="N3" s="13">
        <v>314334.75764620706</v>
      </c>
      <c r="O3" s="13">
        <v>312574.89409221511</v>
      </c>
      <c r="P3" s="13">
        <v>311057.64084104291</v>
      </c>
      <c r="Q3" s="14">
        <v>309416.97943726898</v>
      </c>
      <c r="R3" s="14">
        <v>307361.0036076351</v>
      </c>
      <c r="S3" s="14">
        <v>305827.60748716345</v>
      </c>
      <c r="T3" s="14">
        <v>304490.62990526209</v>
      </c>
      <c r="U3" s="14">
        <v>300427.81644027174</v>
      </c>
      <c r="V3" s="14">
        <v>299101.40440858155</v>
      </c>
      <c r="W3" s="14">
        <v>297705.75549053436</v>
      </c>
      <c r="X3" s="14">
        <v>297293.89479371312</v>
      </c>
      <c r="Y3" s="14">
        <v>297824.90304245194</v>
      </c>
      <c r="Z3" s="14">
        <v>298061.96759228059</v>
      </c>
      <c r="AA3" s="14">
        <v>297471.90102374944</v>
      </c>
      <c r="AB3" s="14">
        <v>296611.3183185829</v>
      </c>
      <c r="AC3" s="14">
        <v>296063.68805047119</v>
      </c>
    </row>
    <row r="4" spans="1:29">
      <c r="A4" s="1" t="s">
        <v>1382</v>
      </c>
      <c r="F4" s="1">
        <v>3</v>
      </c>
      <c r="G4" s="1" t="s">
        <v>836</v>
      </c>
      <c r="H4" s="1" t="str">
        <f t="shared" si="1"/>
        <v>3종합중위매매가격</v>
      </c>
      <c r="I4" s="1" t="s">
        <v>869</v>
      </c>
      <c r="J4" s="13">
        <v>128460.50798548191</v>
      </c>
      <c r="K4" s="13">
        <v>128479.44042762354</v>
      </c>
      <c r="L4" s="13">
        <v>128710.15523149722</v>
      </c>
      <c r="M4" s="13">
        <v>128721.88362074844</v>
      </c>
      <c r="N4" s="13">
        <v>128763.84013827107</v>
      </c>
      <c r="O4" s="13">
        <v>128679.32044065066</v>
      </c>
      <c r="P4" s="13">
        <v>128506.8347340741</v>
      </c>
      <c r="Q4" s="14">
        <v>128329.00153839888</v>
      </c>
      <c r="R4" s="14">
        <v>128357.40584466606</v>
      </c>
      <c r="S4" s="14">
        <v>128433.33126031575</v>
      </c>
      <c r="T4" s="14">
        <v>128500.86036181315</v>
      </c>
      <c r="U4" s="14">
        <v>128720.67142819281</v>
      </c>
      <c r="V4" s="14">
        <v>128676.67086840377</v>
      </c>
      <c r="W4" s="14">
        <v>128601.14518528573</v>
      </c>
      <c r="X4" s="14">
        <v>128607.90093817518</v>
      </c>
      <c r="Y4" s="14">
        <v>128906.28614442465</v>
      </c>
      <c r="Z4" s="14">
        <v>129338.46155142452</v>
      </c>
      <c r="AA4" s="14">
        <v>129667.55165371395</v>
      </c>
      <c r="AB4" s="14">
        <v>129916.80475511221</v>
      </c>
      <c r="AC4" s="14">
        <v>129897.34866201381</v>
      </c>
    </row>
    <row r="5" spans="1:29">
      <c r="A5" s="1" t="s">
        <v>522</v>
      </c>
      <c r="F5" s="1">
        <v>4</v>
      </c>
      <c r="G5" s="1" t="s">
        <v>836</v>
      </c>
      <c r="H5" s="1" t="str">
        <f t="shared" si="1"/>
        <v>4종합중위매매가격</v>
      </c>
      <c r="I5" s="1" t="s">
        <v>869</v>
      </c>
      <c r="J5" s="13">
        <v>160275.15996531467</v>
      </c>
      <c r="K5" s="13">
        <v>160072.58555799429</v>
      </c>
      <c r="L5" s="13">
        <v>160331.48917715219</v>
      </c>
      <c r="M5" s="13">
        <v>160237.07066042619</v>
      </c>
      <c r="N5" s="13">
        <v>160164.79394851084</v>
      </c>
      <c r="O5" s="13">
        <v>159995.71703476866</v>
      </c>
      <c r="P5" s="13">
        <v>159566.43952999418</v>
      </c>
      <c r="Q5" s="14">
        <v>159050.54601745051</v>
      </c>
      <c r="R5" s="14">
        <v>158926.71216186223</v>
      </c>
      <c r="S5" s="14">
        <v>158861.01767661245</v>
      </c>
      <c r="T5" s="14">
        <v>158865.21832704087</v>
      </c>
      <c r="U5" s="14">
        <v>158820.90312959356</v>
      </c>
      <c r="V5" s="14">
        <v>158734.28643829844</v>
      </c>
      <c r="W5" s="14">
        <v>158638.37461916514</v>
      </c>
      <c r="X5" s="14">
        <v>158640.55257705535</v>
      </c>
      <c r="Y5" s="14">
        <v>159270.72108616334</v>
      </c>
      <c r="Z5" s="14">
        <v>160011.41073463991</v>
      </c>
      <c r="AA5" s="14">
        <v>160408.70503527272</v>
      </c>
      <c r="AB5" s="14">
        <v>160896.63882777625</v>
      </c>
      <c r="AC5" s="14">
        <v>160894.97303815436</v>
      </c>
    </row>
    <row r="6" spans="1:29">
      <c r="A6" s="1" t="s">
        <v>853</v>
      </c>
      <c r="F6" s="1">
        <v>5</v>
      </c>
      <c r="G6" s="1" t="s">
        <v>836</v>
      </c>
      <c r="H6" s="1" t="str">
        <f t="shared" si="1"/>
        <v>5종합중위매매가격</v>
      </c>
      <c r="I6" s="1" t="s">
        <v>869</v>
      </c>
      <c r="J6" s="13">
        <v>107765.2147975477</v>
      </c>
      <c r="K6" s="13">
        <v>107928.23648497349</v>
      </c>
      <c r="L6" s="13">
        <v>108140.61458671077</v>
      </c>
      <c r="M6" s="13">
        <v>108221.39107812518</v>
      </c>
      <c r="N6" s="13">
        <v>108337.65581616595</v>
      </c>
      <c r="O6" s="13">
        <v>108308.1402210548</v>
      </c>
      <c r="P6" s="13">
        <v>108302.69646594547</v>
      </c>
      <c r="Q6" s="14">
        <v>108344.77004081212</v>
      </c>
      <c r="R6" s="14">
        <v>108472.20461137348</v>
      </c>
      <c r="S6" s="14">
        <v>108640.25315859853</v>
      </c>
      <c r="T6" s="14">
        <v>108748.97714297066</v>
      </c>
      <c r="U6" s="14">
        <v>109024.52656395915</v>
      </c>
      <c r="V6" s="14">
        <v>108994.11541071947</v>
      </c>
      <c r="W6" s="14">
        <v>108927.15818453672</v>
      </c>
      <c r="X6" s="14">
        <v>108934.28059664933</v>
      </c>
      <c r="Y6" s="14">
        <v>109005.88189741837</v>
      </c>
      <c r="Z6" s="14">
        <v>109219.73555962666</v>
      </c>
      <c r="AA6" s="14">
        <v>109487.381456004</v>
      </c>
      <c r="AB6" s="14">
        <v>109571.87533488807</v>
      </c>
      <c r="AC6" s="14">
        <v>109550.54837442144</v>
      </c>
    </row>
    <row r="7" spans="1:29">
      <c r="A7" s="1" t="s">
        <v>524</v>
      </c>
      <c r="B7" s="1" t="s">
        <v>525</v>
      </c>
      <c r="F7" s="1">
        <v>6</v>
      </c>
      <c r="G7" s="1" t="s">
        <v>836</v>
      </c>
      <c r="H7" s="1" t="str">
        <f t="shared" si="1"/>
        <v>6종합중위매매가격</v>
      </c>
      <c r="I7" s="1" t="s">
        <v>869</v>
      </c>
      <c r="J7" s="13">
        <v>444951.89152656606</v>
      </c>
      <c r="K7" s="13">
        <v>443995.94280954893</v>
      </c>
      <c r="L7" s="13">
        <v>442849.48847635911</v>
      </c>
      <c r="M7" s="13">
        <v>439682.24406442448</v>
      </c>
      <c r="N7" s="13">
        <v>436542.72146529111</v>
      </c>
      <c r="O7" s="13">
        <v>432938.44834754866</v>
      </c>
      <c r="P7" s="13">
        <v>430532.59115849668</v>
      </c>
      <c r="Q7" s="14">
        <v>427642.5750142638</v>
      </c>
      <c r="R7" s="14">
        <v>424519.21614400268</v>
      </c>
      <c r="S7" s="14">
        <v>422683.42802227597</v>
      </c>
      <c r="T7" s="14">
        <v>420432.50661959674</v>
      </c>
      <c r="U7" s="14">
        <v>414485.37699963368</v>
      </c>
      <c r="V7" s="14">
        <v>413241.6622731348</v>
      </c>
      <c r="W7" s="14">
        <v>411456.70752831502</v>
      </c>
      <c r="X7" s="14">
        <v>411673.03619938664</v>
      </c>
      <c r="Y7" s="14">
        <v>413447.15706308815</v>
      </c>
      <c r="Z7" s="14">
        <v>414372.56504705257</v>
      </c>
      <c r="AA7" s="14">
        <v>412999.93166642805</v>
      </c>
      <c r="AB7" s="14">
        <v>411773.12733473035</v>
      </c>
      <c r="AC7" s="14">
        <v>410801.82938734069</v>
      </c>
    </row>
    <row r="8" spans="1:29">
      <c r="A8" s="1" t="s">
        <v>524</v>
      </c>
      <c r="B8" s="1" t="s">
        <v>525</v>
      </c>
      <c r="C8" s="1" t="s">
        <v>526</v>
      </c>
      <c r="F8" s="1">
        <v>7</v>
      </c>
      <c r="G8" s="1" t="s">
        <v>836</v>
      </c>
      <c r="H8" s="1" t="str">
        <f t="shared" si="1"/>
        <v>7종합중위매매가격</v>
      </c>
      <c r="I8" s="1" t="s">
        <v>869</v>
      </c>
      <c r="J8" s="13">
        <v>352582.15896841564</v>
      </c>
      <c r="K8" s="13">
        <v>352614.96578844899</v>
      </c>
      <c r="L8" s="13">
        <v>351807.96379365737</v>
      </c>
      <c r="M8" s="13">
        <v>350234.92100459436</v>
      </c>
      <c r="N8" s="13">
        <v>349246.54228046938</v>
      </c>
      <c r="O8" s="13">
        <v>348246.43037606473</v>
      </c>
      <c r="P8" s="13">
        <v>347220.05886246247</v>
      </c>
      <c r="Q8" s="14">
        <v>346091.62229398277</v>
      </c>
      <c r="R8" s="14">
        <v>344984.87211424898</v>
      </c>
      <c r="S8" s="14">
        <v>343614.99228042335</v>
      </c>
      <c r="T8" s="14">
        <v>342059.19288631715</v>
      </c>
      <c r="U8" s="14">
        <v>338265.21034983604</v>
      </c>
      <c r="V8" s="14">
        <v>337193.41099217016</v>
      </c>
      <c r="W8" s="14">
        <v>336054.19439933449</v>
      </c>
      <c r="X8" s="14">
        <v>335511.81723269448</v>
      </c>
      <c r="Y8" s="14">
        <v>335041.7169458876</v>
      </c>
      <c r="Z8" s="14">
        <v>334668.22653805796</v>
      </c>
      <c r="AA8" s="14">
        <v>335092.75245473103</v>
      </c>
      <c r="AB8" s="14">
        <v>334569.22222133819</v>
      </c>
      <c r="AC8" s="14">
        <v>333827.86604819912</v>
      </c>
    </row>
    <row r="9" spans="1:29">
      <c r="A9" s="1" t="s">
        <v>524</v>
      </c>
      <c r="B9" s="1" t="s">
        <v>525</v>
      </c>
      <c r="C9" s="1" t="s">
        <v>527</v>
      </c>
      <c r="F9" s="1">
        <v>8</v>
      </c>
      <c r="G9" s="1" t="s">
        <v>836</v>
      </c>
      <c r="H9" s="1" t="str">
        <f t="shared" si="1"/>
        <v>8종합중위매매가격</v>
      </c>
      <c r="I9" s="1" t="s">
        <v>869</v>
      </c>
      <c r="J9" s="13">
        <v>494626.87736810872</v>
      </c>
      <c r="K9" s="13">
        <v>494626.87736810872</v>
      </c>
      <c r="L9" s="13">
        <v>493793.02159258642</v>
      </c>
      <c r="M9" s="13">
        <v>493793.02159258642</v>
      </c>
      <c r="N9" s="13">
        <v>492928.95315519575</v>
      </c>
      <c r="O9" s="13">
        <v>492515.84037615836</v>
      </c>
      <c r="P9" s="13">
        <v>492110.69300181081</v>
      </c>
      <c r="Q9" s="14">
        <v>490431.47187942237</v>
      </c>
      <c r="R9" s="14">
        <v>488818.26677267678</v>
      </c>
      <c r="S9" s="14">
        <v>487135.36889237183</v>
      </c>
      <c r="T9" s="14">
        <v>486012.21963114565</v>
      </c>
      <c r="U9" s="14">
        <v>482711.75310199172</v>
      </c>
      <c r="V9" s="14">
        <v>482711.75310199172</v>
      </c>
      <c r="W9" s="14">
        <v>479371.72200874129</v>
      </c>
      <c r="X9" s="14">
        <v>477927.79252588662</v>
      </c>
      <c r="Y9" s="14">
        <v>478266.48528937256</v>
      </c>
      <c r="Z9" s="14">
        <v>475487.74969933415</v>
      </c>
      <c r="AA9" s="14">
        <v>474728.75905664254</v>
      </c>
      <c r="AB9" s="14">
        <v>473194.39514827961</v>
      </c>
      <c r="AC9" s="14">
        <v>471588.11343169754</v>
      </c>
    </row>
    <row r="10" spans="1:29">
      <c r="A10" s="1" t="s">
        <v>524</v>
      </c>
      <c r="B10" s="1" t="s">
        <v>525</v>
      </c>
      <c r="C10" s="1" t="s">
        <v>528</v>
      </c>
      <c r="F10" s="1">
        <v>9</v>
      </c>
      <c r="G10" s="1" t="s">
        <v>836</v>
      </c>
      <c r="H10" s="1" t="str">
        <f t="shared" si="1"/>
        <v>9종합중위매매가격</v>
      </c>
      <c r="I10" s="1" t="s">
        <v>869</v>
      </c>
      <c r="J10" s="13">
        <v>338561.18480807985</v>
      </c>
      <c r="K10" s="13">
        <v>338612.45221596787</v>
      </c>
      <c r="L10" s="13">
        <v>337862.1567152263</v>
      </c>
      <c r="M10" s="13">
        <v>335506.01013581065</v>
      </c>
      <c r="N10" s="13">
        <v>334124.8347500356</v>
      </c>
      <c r="O10" s="13">
        <v>332532.22284398245</v>
      </c>
      <c r="P10" s="13">
        <v>331004.90751036815</v>
      </c>
      <c r="Q10" s="14">
        <v>329874.04823932366</v>
      </c>
      <c r="R10" s="14">
        <v>329316.41825826897</v>
      </c>
      <c r="S10" s="14">
        <v>327773.22598139418</v>
      </c>
      <c r="T10" s="14">
        <v>325684.92675776331</v>
      </c>
      <c r="U10" s="14">
        <v>322205.64683555946</v>
      </c>
      <c r="V10" s="14">
        <v>320631.60483437229</v>
      </c>
      <c r="W10" s="14">
        <v>319547.78568582155</v>
      </c>
      <c r="X10" s="14">
        <v>319827.44735221419</v>
      </c>
      <c r="Y10" s="14">
        <v>319081.23587489931</v>
      </c>
      <c r="Z10" s="14">
        <v>319064.62921523658</v>
      </c>
      <c r="AA10" s="14">
        <v>319175.16587849415</v>
      </c>
      <c r="AB10" s="14">
        <v>318698.0955671916</v>
      </c>
      <c r="AC10" s="14">
        <v>317615.54436849133</v>
      </c>
    </row>
    <row r="11" spans="1:29">
      <c r="A11" s="1" t="s">
        <v>524</v>
      </c>
      <c r="B11" s="1" t="s">
        <v>525</v>
      </c>
      <c r="C11" s="1" t="s">
        <v>529</v>
      </c>
      <c r="F11" s="1">
        <v>10</v>
      </c>
      <c r="G11" s="1" t="s">
        <v>836</v>
      </c>
      <c r="H11" s="1" t="str">
        <f t="shared" si="1"/>
        <v>10종합중위매매가격</v>
      </c>
      <c r="I11" s="1" t="s">
        <v>869</v>
      </c>
      <c r="J11" s="13">
        <v>318229.20388394367</v>
      </c>
      <c r="K11" s="13">
        <v>318229.20388394367</v>
      </c>
      <c r="L11" s="13">
        <v>317284.02108294575</v>
      </c>
      <c r="M11" s="13">
        <v>317010.87642837345</v>
      </c>
      <c r="N11" s="13">
        <v>317010.87642837345</v>
      </c>
      <c r="O11" s="13">
        <v>317299.49641174113</v>
      </c>
      <c r="P11" s="13">
        <v>317299.49641174113</v>
      </c>
      <c r="Q11" s="14">
        <v>316456.25704561552</v>
      </c>
      <c r="R11" s="14">
        <v>314136.11922875536</v>
      </c>
      <c r="S11" s="14">
        <v>313388.49013613822</v>
      </c>
      <c r="T11" s="14">
        <v>313038.94290356361</v>
      </c>
      <c r="U11" s="14">
        <v>308779.10106845549</v>
      </c>
      <c r="V11" s="14">
        <v>308480.59387505456</v>
      </c>
      <c r="W11" s="14">
        <v>308280.84393910418</v>
      </c>
      <c r="X11" s="14">
        <v>306053.21168120264</v>
      </c>
      <c r="Y11" s="14">
        <v>305899.77447000449</v>
      </c>
      <c r="Z11" s="14">
        <v>305785.57329724851</v>
      </c>
      <c r="AA11" s="14">
        <v>307605.63283716736</v>
      </c>
      <c r="AB11" s="14">
        <v>307459.17907081643</v>
      </c>
      <c r="AC11" s="14">
        <v>308027.04555705911</v>
      </c>
    </row>
    <row r="12" spans="1:29">
      <c r="A12" s="1" t="s">
        <v>524</v>
      </c>
      <c r="B12" s="1" t="s">
        <v>525</v>
      </c>
      <c r="C12" s="1" t="s">
        <v>530</v>
      </c>
      <c r="F12" s="1">
        <v>11</v>
      </c>
      <c r="G12" s="1" t="s">
        <v>836</v>
      </c>
      <c r="H12" s="1" t="str">
        <f t="shared" si="1"/>
        <v>11종합중위매매가격</v>
      </c>
      <c r="I12" s="1" t="s">
        <v>869</v>
      </c>
      <c r="J12" s="13">
        <v>531775.16901635425</v>
      </c>
      <c r="K12" s="13">
        <v>529889.83581390686</v>
      </c>
      <c r="L12" s="13">
        <v>528424.31197867251</v>
      </c>
      <c r="M12" s="13">
        <v>523758.59175605921</v>
      </c>
      <c r="N12" s="13">
        <v>518597.09338187712</v>
      </c>
      <c r="O12" s="13">
        <v>512545.02913827612</v>
      </c>
      <c r="P12" s="13">
        <v>508842.51920079958</v>
      </c>
      <c r="Q12" s="14">
        <v>504296.69970962428</v>
      </c>
      <c r="R12" s="14">
        <v>499277.82191690931</v>
      </c>
      <c r="S12" s="14">
        <v>497004.1015478443</v>
      </c>
      <c r="T12" s="14">
        <v>494099.79759908491</v>
      </c>
      <c r="U12" s="14">
        <v>487495.37734858465</v>
      </c>
      <c r="V12" s="14">
        <v>486086.98781632009</v>
      </c>
      <c r="W12" s="14">
        <v>483683.49148632766</v>
      </c>
      <c r="X12" s="14">
        <v>484626.57156599406</v>
      </c>
      <c r="Y12" s="14">
        <v>489013.21595962124</v>
      </c>
      <c r="Z12" s="14">
        <v>491190.48391947767</v>
      </c>
      <c r="AA12" s="14">
        <v>488085.77371991001</v>
      </c>
      <c r="AB12" s="14">
        <v>486181.16371741361</v>
      </c>
      <c r="AC12" s="14">
        <v>484988.25112657802</v>
      </c>
    </row>
    <row r="13" spans="1:29">
      <c r="A13" s="1" t="s">
        <v>524</v>
      </c>
      <c r="B13" s="1" t="s">
        <v>525</v>
      </c>
      <c r="C13" s="1" t="s">
        <v>531</v>
      </c>
      <c r="F13" s="1">
        <v>12</v>
      </c>
      <c r="G13" s="1" t="s">
        <v>836</v>
      </c>
      <c r="H13" s="1" t="str">
        <f t="shared" si="1"/>
        <v>12종합중위매매가격</v>
      </c>
      <c r="I13" s="1" t="s">
        <v>869</v>
      </c>
      <c r="J13" s="13">
        <v>407029.81336538115</v>
      </c>
      <c r="K13" s="13">
        <v>406751.35647128272</v>
      </c>
      <c r="L13" s="13">
        <v>406197.28462932631</v>
      </c>
      <c r="M13" s="13">
        <v>403760.42996056267</v>
      </c>
      <c r="N13" s="13">
        <v>400832.95571164897</v>
      </c>
      <c r="O13" s="13">
        <v>398645.00230914878</v>
      </c>
      <c r="P13" s="13">
        <v>395722.58969500166</v>
      </c>
      <c r="Q13" s="14">
        <v>392920.44693110354</v>
      </c>
      <c r="R13" s="14">
        <v>392010.38800686284</v>
      </c>
      <c r="S13" s="14">
        <v>391128.49978553713</v>
      </c>
      <c r="T13" s="14">
        <v>389419.04002996266</v>
      </c>
      <c r="U13" s="14">
        <v>383308.5403057409</v>
      </c>
      <c r="V13" s="14">
        <v>381619.59443714219</v>
      </c>
      <c r="W13" s="14">
        <v>379760.96419416694</v>
      </c>
      <c r="X13" s="14">
        <v>382056.00325327576</v>
      </c>
      <c r="Y13" s="14">
        <v>383017.65925235464</v>
      </c>
      <c r="Z13" s="14">
        <v>383375.85825078288</v>
      </c>
      <c r="AA13" s="14">
        <v>382653.65430541849</v>
      </c>
      <c r="AB13" s="14">
        <v>380867.40139635192</v>
      </c>
      <c r="AC13" s="14">
        <v>379863.34850312537</v>
      </c>
    </row>
    <row r="14" spans="1:29">
      <c r="A14" s="1" t="s">
        <v>524</v>
      </c>
      <c r="B14" s="1" t="s">
        <v>525</v>
      </c>
      <c r="C14" s="1" t="s">
        <v>532</v>
      </c>
      <c r="F14" s="1">
        <v>13</v>
      </c>
      <c r="G14" s="1" t="s">
        <v>836</v>
      </c>
      <c r="H14" s="1" t="str">
        <f t="shared" si="1"/>
        <v>13종합중위매매가격</v>
      </c>
      <c r="I14" s="1" t="s">
        <v>869</v>
      </c>
      <c r="J14" s="13">
        <v>688472.85750539764</v>
      </c>
      <c r="K14" s="13">
        <v>684569.06195706071</v>
      </c>
      <c r="L14" s="13">
        <v>681958.62639529305</v>
      </c>
      <c r="M14" s="13">
        <v>674493.1379695388</v>
      </c>
      <c r="N14" s="13">
        <v>666525.39150193846</v>
      </c>
      <c r="O14" s="13">
        <v>655619.46128708578</v>
      </c>
      <c r="P14" s="13">
        <v>650937.03953866998</v>
      </c>
      <c r="Q14" s="14">
        <v>644200.91716038005</v>
      </c>
      <c r="R14" s="14">
        <v>634020.78574222745</v>
      </c>
      <c r="S14" s="14">
        <v>629998.72869820264</v>
      </c>
      <c r="T14" s="14">
        <v>625593.53261442471</v>
      </c>
      <c r="U14" s="14">
        <v>617952.50545908778</v>
      </c>
      <c r="V14" s="14">
        <v>616895.41341266886</v>
      </c>
      <c r="W14" s="14">
        <v>613809.66520773142</v>
      </c>
      <c r="X14" s="14">
        <v>613059.8952999399</v>
      </c>
      <c r="Y14" s="14">
        <v>623592.08596087166</v>
      </c>
      <c r="Z14" s="14">
        <v>628078.96248252341</v>
      </c>
      <c r="AA14" s="14">
        <v>621949.26699657144</v>
      </c>
      <c r="AB14" s="14">
        <v>619894.38311104407</v>
      </c>
      <c r="AC14" s="14">
        <v>618461.68193394563</v>
      </c>
    </row>
    <row r="15" spans="1:29">
      <c r="A15" s="1" t="s">
        <v>524</v>
      </c>
      <c r="B15" s="1" t="s">
        <v>533</v>
      </c>
      <c r="F15" s="1">
        <v>14</v>
      </c>
      <c r="G15" s="1" t="s">
        <v>836</v>
      </c>
      <c r="H15" s="1" t="str">
        <f t="shared" si="1"/>
        <v>14종합중위매매가격</v>
      </c>
      <c r="I15" s="1" t="s">
        <v>869</v>
      </c>
      <c r="J15" s="13">
        <v>256099.28136485783</v>
      </c>
      <c r="K15" s="13">
        <v>256246.8200792553</v>
      </c>
      <c r="L15" s="13">
        <v>255630.22550974155</v>
      </c>
      <c r="M15" s="13">
        <v>255119.52026488536</v>
      </c>
      <c r="N15" s="13">
        <v>254138.57968207385</v>
      </c>
      <c r="O15" s="13">
        <v>253567.1353734101</v>
      </c>
      <c r="P15" s="13">
        <v>252528.84085526114</v>
      </c>
      <c r="Q15" s="14">
        <v>251570.98187720825</v>
      </c>
      <c r="R15" s="14">
        <v>249999.04488110697</v>
      </c>
      <c r="S15" s="14">
        <v>248512.18534912629</v>
      </c>
      <c r="T15" s="14">
        <v>247770.4535234978</v>
      </c>
      <c r="U15" s="14">
        <v>245266.76443711473</v>
      </c>
      <c r="V15" s="14">
        <v>243722.21040945713</v>
      </c>
      <c r="W15" s="14">
        <v>242592.71635057317</v>
      </c>
      <c r="X15" s="14">
        <v>241759.91104209473</v>
      </c>
      <c r="Y15" s="14">
        <v>241375.49069968637</v>
      </c>
      <c r="Z15" s="14">
        <v>241176.10905901913</v>
      </c>
      <c r="AA15" s="14">
        <v>241101.95044676651</v>
      </c>
      <c r="AB15" s="14">
        <v>240186.54102344005</v>
      </c>
      <c r="AC15" s="14">
        <v>239782.60116456688</v>
      </c>
    </row>
    <row r="16" spans="1:29">
      <c r="A16" s="1" t="s">
        <v>524</v>
      </c>
      <c r="B16" s="1" t="s">
        <v>533</v>
      </c>
      <c r="C16" s="1" t="s">
        <v>534</v>
      </c>
      <c r="F16" s="1">
        <v>15</v>
      </c>
      <c r="G16" s="1" t="s">
        <v>836</v>
      </c>
      <c r="H16" s="1" t="str">
        <f t="shared" si="1"/>
        <v>15종합중위매매가격</v>
      </c>
      <c r="I16" s="1" t="s">
        <v>869</v>
      </c>
      <c r="J16" s="13">
        <v>372027.69896505267</v>
      </c>
      <c r="K16" s="13">
        <v>371987.62347039505</v>
      </c>
      <c r="L16" s="13">
        <v>369430.36507709848</v>
      </c>
      <c r="M16" s="13">
        <v>368557.4374033811</v>
      </c>
      <c r="N16" s="13">
        <v>366778.58935914392</v>
      </c>
      <c r="O16" s="13">
        <v>366290.01392760541</v>
      </c>
      <c r="P16" s="13">
        <v>364594.88983119244</v>
      </c>
      <c r="Q16" s="14">
        <v>362811.25507798837</v>
      </c>
      <c r="R16" s="14">
        <v>360818.91112201038</v>
      </c>
      <c r="S16" s="14">
        <v>358392.52669112792</v>
      </c>
      <c r="T16" s="14">
        <v>357174.79972600075</v>
      </c>
      <c r="U16" s="14">
        <v>354654.74782714521</v>
      </c>
      <c r="V16" s="14">
        <v>351053.59268987761</v>
      </c>
      <c r="W16" s="14">
        <v>347720.38680364692</v>
      </c>
      <c r="X16" s="14">
        <v>344580.09695445374</v>
      </c>
      <c r="Y16" s="14">
        <v>345844.25017494394</v>
      </c>
      <c r="Z16" s="14">
        <v>346506.32130868227</v>
      </c>
      <c r="AA16" s="14">
        <v>347178.77245114243</v>
      </c>
      <c r="AB16" s="14">
        <v>345511.05645872845</v>
      </c>
      <c r="AC16" s="14">
        <v>344880.0016226687</v>
      </c>
    </row>
    <row r="17" spans="1:29">
      <c r="A17" s="1" t="s">
        <v>524</v>
      </c>
      <c r="B17" s="1" t="s">
        <v>533</v>
      </c>
      <c r="C17" s="1" t="s">
        <v>535</v>
      </c>
      <c r="F17" s="1">
        <v>16</v>
      </c>
      <c r="G17" s="1" t="s">
        <v>836</v>
      </c>
      <c r="H17" s="1" t="str">
        <f t="shared" si="1"/>
        <v>16종합중위매매가격</v>
      </c>
      <c r="I17" s="1" t="s">
        <v>869</v>
      </c>
      <c r="J17" s="13">
        <v>254037.09629206947</v>
      </c>
      <c r="K17" s="13">
        <v>254020.01079873595</v>
      </c>
      <c r="L17" s="13">
        <v>254127.98916927239</v>
      </c>
      <c r="M17" s="13">
        <v>253564.71374930156</v>
      </c>
      <c r="N17" s="13">
        <v>251771.10840128333</v>
      </c>
      <c r="O17" s="13">
        <v>251105.61911253413</v>
      </c>
      <c r="P17" s="13">
        <v>250497.02654825363</v>
      </c>
      <c r="Q17" s="14">
        <v>249909.14191444471</v>
      </c>
      <c r="R17" s="14">
        <v>247786.28958041882</v>
      </c>
      <c r="S17" s="14">
        <v>246077.04354263534</v>
      </c>
      <c r="T17" s="14">
        <v>244465.35235988913</v>
      </c>
      <c r="U17" s="14">
        <v>242699.95455781533</v>
      </c>
      <c r="V17" s="14">
        <v>240958.51039087435</v>
      </c>
      <c r="W17" s="14">
        <v>240476.79782879387</v>
      </c>
      <c r="X17" s="14">
        <v>240374.34216175985</v>
      </c>
      <c r="Y17" s="14">
        <v>240352.51381156163</v>
      </c>
      <c r="Z17" s="14">
        <v>240684.67650173896</v>
      </c>
      <c r="AA17" s="14">
        <v>240394.88149250741</v>
      </c>
      <c r="AB17" s="14">
        <v>240008.8286650732</v>
      </c>
      <c r="AC17" s="14">
        <v>239616.38566460091</v>
      </c>
    </row>
    <row r="18" spans="1:29">
      <c r="A18" s="1" t="s">
        <v>524</v>
      </c>
      <c r="B18" s="1" t="s">
        <v>533</v>
      </c>
      <c r="C18" s="1" t="s">
        <v>536</v>
      </c>
      <c r="F18" s="1">
        <v>17</v>
      </c>
      <c r="G18" s="1" t="s">
        <v>836</v>
      </c>
      <c r="H18" s="1" t="str">
        <f t="shared" si="1"/>
        <v>17종합중위매매가격</v>
      </c>
      <c r="I18" s="1" t="s">
        <v>869</v>
      </c>
      <c r="J18" s="13">
        <v>215427.86791584169</v>
      </c>
      <c r="K18" s="13">
        <v>215839.79252256037</v>
      </c>
      <c r="L18" s="13">
        <v>215406.9076125377</v>
      </c>
      <c r="M18" s="13">
        <v>215089.27366543477</v>
      </c>
      <c r="N18" s="13">
        <v>215011.33062801737</v>
      </c>
      <c r="O18" s="13">
        <v>214792.92948987268</v>
      </c>
      <c r="P18" s="13">
        <v>214251.73174603574</v>
      </c>
      <c r="Q18" s="14">
        <v>213468.70164960538</v>
      </c>
      <c r="R18" s="14">
        <v>212129.83730367382</v>
      </c>
      <c r="S18" s="14">
        <v>211636.87045427671</v>
      </c>
      <c r="T18" s="14">
        <v>210978.80306121678</v>
      </c>
      <c r="U18" s="14">
        <v>208734.8466709698</v>
      </c>
      <c r="V18" s="14">
        <v>207975.13542643495</v>
      </c>
      <c r="W18" s="14">
        <v>207459.27713704619</v>
      </c>
      <c r="X18" s="14">
        <v>207226.01362789396</v>
      </c>
      <c r="Y18" s="14">
        <v>207067.33908976873</v>
      </c>
      <c r="Z18" s="14">
        <v>206769.53757718211</v>
      </c>
      <c r="AA18" s="14">
        <v>206792.21273641777</v>
      </c>
      <c r="AB18" s="14">
        <v>206401.52878420675</v>
      </c>
      <c r="AC18" s="14">
        <v>206028.36745381253</v>
      </c>
    </row>
    <row r="19" spans="1:29">
      <c r="A19" s="1" t="s">
        <v>524</v>
      </c>
      <c r="B19" s="1" t="s">
        <v>533</v>
      </c>
      <c r="C19" s="1" t="s">
        <v>537</v>
      </c>
      <c r="F19" s="1">
        <v>18</v>
      </c>
      <c r="G19" s="1" t="s">
        <v>836</v>
      </c>
      <c r="H19" s="1" t="str">
        <f t="shared" si="1"/>
        <v>18종합중위매매가격</v>
      </c>
      <c r="I19" s="1" t="s">
        <v>869</v>
      </c>
      <c r="J19" s="13">
        <v>262502.21331509104</v>
      </c>
      <c r="K19" s="13">
        <v>262789.88616287871</v>
      </c>
      <c r="L19" s="13">
        <v>262820.56872069393</v>
      </c>
      <c r="M19" s="13">
        <v>262584.06944462896</v>
      </c>
      <c r="N19" s="13">
        <v>262357.01951303746</v>
      </c>
      <c r="O19" s="13">
        <v>261607.47794986915</v>
      </c>
      <c r="P19" s="13">
        <v>259609.92853632293</v>
      </c>
      <c r="Q19" s="14">
        <v>258089.3744271615</v>
      </c>
      <c r="R19" s="14">
        <v>257136.30733366098</v>
      </c>
      <c r="S19" s="14">
        <v>256510.2313935417</v>
      </c>
      <c r="T19" s="14">
        <v>256041.25101284488</v>
      </c>
      <c r="U19" s="14">
        <v>251372.56834743172</v>
      </c>
      <c r="V19" s="14">
        <v>250305.44390796983</v>
      </c>
      <c r="W19" s="14">
        <v>249241.25751630656</v>
      </c>
      <c r="X19" s="14">
        <v>248253.03040919281</v>
      </c>
      <c r="Y19" s="14">
        <v>248181.10795454544</v>
      </c>
      <c r="Z19" s="14">
        <v>246940.50811506319</v>
      </c>
      <c r="AA19" s="14">
        <v>246824.50379637178</v>
      </c>
      <c r="AB19" s="14">
        <v>245491.12215909091</v>
      </c>
      <c r="AC19" s="14">
        <v>245058.70999796168</v>
      </c>
    </row>
    <row r="20" spans="1:29">
      <c r="A20" s="1" t="s">
        <v>524</v>
      </c>
      <c r="B20" s="1" t="s">
        <v>533</v>
      </c>
      <c r="C20" s="1" t="s">
        <v>538</v>
      </c>
      <c r="F20" s="1">
        <v>19</v>
      </c>
      <c r="G20" s="1" t="s">
        <v>836</v>
      </c>
      <c r="H20" s="1" t="str">
        <f t="shared" si="1"/>
        <v>19종합중위매매가격</v>
      </c>
      <c r="I20" s="1" t="s">
        <v>869</v>
      </c>
      <c r="J20" s="13">
        <v>174366.59155472941</v>
      </c>
      <c r="K20" s="13">
        <v>174552.74348542769</v>
      </c>
      <c r="L20" s="13">
        <v>174098.9943183811</v>
      </c>
      <c r="M20" s="13">
        <v>174098.9943183811</v>
      </c>
      <c r="N20" s="13">
        <v>174129.74345035598</v>
      </c>
      <c r="O20" s="13">
        <v>174008.49612457477</v>
      </c>
      <c r="P20" s="13">
        <v>173996.37533756532</v>
      </c>
      <c r="Q20" s="14">
        <v>173753.88068600287</v>
      </c>
      <c r="R20" s="14">
        <v>173723.13155402799</v>
      </c>
      <c r="S20" s="14">
        <v>172321.13948023709</v>
      </c>
      <c r="T20" s="14">
        <v>170982.92796268369</v>
      </c>
      <c r="U20" s="14">
        <v>171498.11130382575</v>
      </c>
      <c r="V20" s="14">
        <v>171678.80907908341</v>
      </c>
      <c r="W20" s="14">
        <v>172042.36850005004</v>
      </c>
      <c r="X20" s="14">
        <v>172289.69597411694</v>
      </c>
      <c r="Y20" s="14">
        <v>172288.39931956906</v>
      </c>
      <c r="Z20" s="14">
        <v>173187.76058170173</v>
      </c>
      <c r="AA20" s="14">
        <v>173288.5369067076</v>
      </c>
      <c r="AB20" s="14">
        <v>173179.99733164336</v>
      </c>
      <c r="AC20" s="14">
        <v>173072.61682398853</v>
      </c>
    </row>
    <row r="21" spans="1:29">
      <c r="A21" s="1" t="s">
        <v>524</v>
      </c>
      <c r="B21" s="1" t="s">
        <v>533</v>
      </c>
      <c r="C21" s="1" t="s">
        <v>539</v>
      </c>
      <c r="F21" s="1">
        <v>20</v>
      </c>
      <c r="G21" s="1" t="s">
        <v>836</v>
      </c>
      <c r="H21" s="1" t="str">
        <f t="shared" si="1"/>
        <v>20종합중위매매가격</v>
      </c>
      <c r="I21" s="1" t="s">
        <v>869</v>
      </c>
      <c r="J21" s="13">
        <v>270906.46618058882</v>
      </c>
      <c r="K21" s="13">
        <v>270906.46618058882</v>
      </c>
      <c r="L21" s="13">
        <v>270255.43431642151</v>
      </c>
      <c r="M21" s="13">
        <v>269201.46706360218</v>
      </c>
      <c r="N21" s="13">
        <v>267511.74660039862</v>
      </c>
      <c r="O21" s="13">
        <v>265930.20712970203</v>
      </c>
      <c r="P21" s="13">
        <v>264986.09266594343</v>
      </c>
      <c r="Q21" s="14">
        <v>263770.17294447107</v>
      </c>
      <c r="R21" s="14">
        <v>261723.97734440042</v>
      </c>
      <c r="S21" s="14">
        <v>258376.3767187224</v>
      </c>
      <c r="T21" s="14">
        <v>259140.9558997906</v>
      </c>
      <c r="U21" s="14">
        <v>256079.78105521059</v>
      </c>
      <c r="V21" s="14">
        <v>254273.16719311097</v>
      </c>
      <c r="W21" s="14">
        <v>252805.82275440471</v>
      </c>
      <c r="X21" s="14">
        <v>252289.21826021161</v>
      </c>
      <c r="Y21" s="14">
        <v>249070.6174411203</v>
      </c>
      <c r="Z21" s="14">
        <v>248474.61429446453</v>
      </c>
      <c r="AA21" s="14">
        <v>247709.77757227101</v>
      </c>
      <c r="AB21" s="14">
        <v>246188.44877076254</v>
      </c>
      <c r="AC21" s="14">
        <v>246112.06069923015</v>
      </c>
    </row>
    <row r="22" spans="1:29">
      <c r="A22" s="1" t="s">
        <v>524</v>
      </c>
      <c r="B22" s="1" t="s">
        <v>533</v>
      </c>
      <c r="C22" s="1" t="s">
        <v>540</v>
      </c>
      <c r="F22" s="1">
        <v>21</v>
      </c>
      <c r="G22" s="1" t="s">
        <v>836</v>
      </c>
      <c r="H22" s="1" t="str">
        <f t="shared" si="1"/>
        <v>21종합중위매매가격</v>
      </c>
      <c r="I22" s="1" t="s">
        <v>869</v>
      </c>
      <c r="J22" s="13">
        <v>165413.07216212861</v>
      </c>
      <c r="K22" s="13">
        <v>165479.10091561294</v>
      </c>
      <c r="L22" s="13">
        <v>165729.97872838355</v>
      </c>
      <c r="M22" s="13">
        <v>165755.18218707357</v>
      </c>
      <c r="N22" s="13">
        <v>164964.78836687547</v>
      </c>
      <c r="O22" s="13">
        <v>164964.78836687547</v>
      </c>
      <c r="P22" s="13">
        <v>163173.00900269195</v>
      </c>
      <c r="Q22" s="14">
        <v>163295.58652910954</v>
      </c>
      <c r="R22" s="14">
        <v>162329.51443429285</v>
      </c>
      <c r="S22" s="14">
        <v>161929.97843642975</v>
      </c>
      <c r="T22" s="14">
        <v>161279.63905200528</v>
      </c>
      <c r="U22" s="14">
        <v>160128.12055654536</v>
      </c>
      <c r="V22" s="14">
        <v>159567.02358530584</v>
      </c>
      <c r="W22" s="14">
        <v>159123.09595316875</v>
      </c>
      <c r="X22" s="14">
        <v>158395.19988122507</v>
      </c>
      <c r="Y22" s="14">
        <v>157311.03249342495</v>
      </c>
      <c r="Z22" s="14">
        <v>155920.83184864681</v>
      </c>
      <c r="AA22" s="14">
        <v>155645.72749639433</v>
      </c>
      <c r="AB22" s="14">
        <v>154437.12649529142</v>
      </c>
      <c r="AC22" s="14">
        <v>153682.30380928141</v>
      </c>
    </row>
    <row r="23" spans="1:29">
      <c r="A23" s="1" t="s">
        <v>524</v>
      </c>
      <c r="B23" s="1" t="s">
        <v>541</v>
      </c>
      <c r="F23" s="1">
        <v>22</v>
      </c>
      <c r="G23" s="1" t="s">
        <v>836</v>
      </c>
      <c r="H23" s="1" t="str">
        <f t="shared" si="1"/>
        <v>22종합중위매매가격</v>
      </c>
      <c r="I23" s="1" t="s">
        <v>869</v>
      </c>
      <c r="J23" s="13">
        <v>185880.27798322399</v>
      </c>
      <c r="K23" s="13">
        <v>185888.43828325928</v>
      </c>
      <c r="L23" s="13">
        <v>185251.29931561483</v>
      </c>
      <c r="M23" s="13">
        <v>185143.92242569424</v>
      </c>
      <c r="N23" s="13">
        <v>184224.33299927905</v>
      </c>
      <c r="O23" s="13">
        <v>183404.52344217367</v>
      </c>
      <c r="P23" s="13">
        <v>182682.45983679063</v>
      </c>
      <c r="Q23" s="14">
        <v>182125.44559176182</v>
      </c>
      <c r="R23" s="14">
        <v>181358.45381870057</v>
      </c>
      <c r="S23" s="14">
        <v>180521.51817442747</v>
      </c>
      <c r="T23" s="14">
        <v>179627.10305915316</v>
      </c>
      <c r="U23" s="14">
        <v>177908.34416407786</v>
      </c>
      <c r="V23" s="14">
        <v>177135.80650234822</v>
      </c>
      <c r="W23" s="14">
        <v>175877.38747811498</v>
      </c>
      <c r="X23" s="14">
        <v>175213.32900916366</v>
      </c>
      <c r="Y23" s="14">
        <v>176563.40514950085</v>
      </c>
      <c r="Z23" s="14">
        <v>176440.7015518242</v>
      </c>
      <c r="AA23" s="14">
        <v>176188.50847846124</v>
      </c>
      <c r="AB23" s="14">
        <v>176554.86139898267</v>
      </c>
      <c r="AC23" s="14">
        <v>176679.40370350503</v>
      </c>
    </row>
    <row r="24" spans="1:29">
      <c r="A24" s="1" t="s">
        <v>524</v>
      </c>
      <c r="B24" s="1" t="s">
        <v>542</v>
      </c>
      <c r="F24" s="1">
        <v>23</v>
      </c>
      <c r="G24" s="1" t="s">
        <v>836</v>
      </c>
      <c r="H24" s="1" t="str">
        <f t="shared" si="1"/>
        <v>23종합중위매매가격</v>
      </c>
      <c r="I24" s="1" t="s">
        <v>869</v>
      </c>
      <c r="J24" s="13">
        <v>173800.95841589838</v>
      </c>
      <c r="K24" s="13">
        <v>173272.28687863206</v>
      </c>
      <c r="L24" s="13">
        <v>173016.68242563956</v>
      </c>
      <c r="M24" s="13">
        <v>172806.07496004237</v>
      </c>
      <c r="N24" s="13">
        <v>172304.65942309663</v>
      </c>
      <c r="O24" s="13">
        <v>171330.57224871224</v>
      </c>
      <c r="P24" s="13">
        <v>170858.55070499037</v>
      </c>
      <c r="Q24" s="14">
        <v>169989.32677944243</v>
      </c>
      <c r="R24" s="14">
        <v>169535.46680624006</v>
      </c>
      <c r="S24" s="14">
        <v>169343.81618105364</v>
      </c>
      <c r="T24" s="14">
        <v>169143.76923920255</v>
      </c>
      <c r="U24" s="14">
        <v>168343.14944466727</v>
      </c>
      <c r="V24" s="14">
        <v>168005.56580066518</v>
      </c>
      <c r="W24" s="14">
        <v>167661.12810664281</v>
      </c>
      <c r="X24" s="14">
        <v>167108.62811470748</v>
      </c>
      <c r="Y24" s="14">
        <v>167340.24777872284</v>
      </c>
      <c r="Z24" s="14">
        <v>167812.91012846472</v>
      </c>
      <c r="AA24" s="14">
        <v>167914.18993680528</v>
      </c>
      <c r="AB24" s="14">
        <v>167578.4407887026</v>
      </c>
      <c r="AC24" s="14">
        <v>167495.6350815015</v>
      </c>
    </row>
    <row r="25" spans="1:29">
      <c r="A25" s="1" t="s">
        <v>524</v>
      </c>
      <c r="B25" s="1" t="s">
        <v>542</v>
      </c>
      <c r="C25" s="1" t="s">
        <v>543</v>
      </c>
      <c r="F25" s="1">
        <v>24</v>
      </c>
      <c r="G25" s="1" t="s">
        <v>836</v>
      </c>
      <c r="H25" s="1" t="str">
        <f t="shared" si="1"/>
        <v>24종합중위매매가격</v>
      </c>
      <c r="I25" s="1" t="s">
        <v>869</v>
      </c>
      <c r="J25" s="13">
        <v>165965.1669523709</v>
      </c>
      <c r="K25" s="13">
        <v>166226.91073236286</v>
      </c>
      <c r="L25" s="13">
        <v>166226.27598537772</v>
      </c>
      <c r="M25" s="13">
        <v>166191.81595283785</v>
      </c>
      <c r="N25" s="13">
        <v>165856.84376385107</v>
      </c>
      <c r="O25" s="13">
        <v>165674.81165116202</v>
      </c>
      <c r="P25" s="13">
        <v>165481.54957687805</v>
      </c>
      <c r="Q25" s="14">
        <v>164977.14695810704</v>
      </c>
      <c r="R25" s="14">
        <v>164807.98457904297</v>
      </c>
      <c r="S25" s="14">
        <v>164794.76342704444</v>
      </c>
      <c r="T25" s="14">
        <v>164356.87774299088</v>
      </c>
      <c r="U25" s="14">
        <v>163201.4287546587</v>
      </c>
      <c r="V25" s="14">
        <v>162847.7480310688</v>
      </c>
      <c r="W25" s="14">
        <v>162352.81360455623</v>
      </c>
      <c r="X25" s="14">
        <v>161953.82785387113</v>
      </c>
      <c r="Y25" s="14">
        <v>162162.34710413567</v>
      </c>
      <c r="Z25" s="14">
        <v>162353.53334665275</v>
      </c>
      <c r="AA25" s="14">
        <v>162050.36233760789</v>
      </c>
      <c r="AB25" s="14">
        <v>161190.2581994608</v>
      </c>
      <c r="AC25" s="14">
        <v>161266.54901177288</v>
      </c>
    </row>
    <row r="26" spans="1:29">
      <c r="A26" s="1" t="s">
        <v>524</v>
      </c>
      <c r="B26" s="1" t="s">
        <v>542</v>
      </c>
      <c r="C26" s="1" t="s">
        <v>544</v>
      </c>
      <c r="F26" s="1">
        <v>25</v>
      </c>
      <c r="G26" s="1" t="s">
        <v>836</v>
      </c>
      <c r="H26" s="1" t="str">
        <f t="shared" si="1"/>
        <v>25종합중위매매가격</v>
      </c>
      <c r="I26" s="1" t="s">
        <v>869</v>
      </c>
      <c r="J26" s="13">
        <v>195239.94574767177</v>
      </c>
      <c r="K26" s="13">
        <v>193559.80751771803</v>
      </c>
      <c r="L26" s="13">
        <v>193545.14621039067</v>
      </c>
      <c r="M26" s="13">
        <v>193212.46998184267</v>
      </c>
      <c r="N26" s="13">
        <v>193086.89051426228</v>
      </c>
      <c r="O26" s="13">
        <v>191958.36495489956</v>
      </c>
      <c r="P26" s="13">
        <v>191112.46609412524</v>
      </c>
      <c r="Q26" s="14">
        <v>189410.93992707785</v>
      </c>
      <c r="R26" s="14">
        <v>189240.51732999473</v>
      </c>
      <c r="S26" s="14">
        <v>189182.36264130499</v>
      </c>
      <c r="T26" s="14">
        <v>189238.50538130381</v>
      </c>
      <c r="U26" s="14">
        <v>188156.46998236823</v>
      </c>
      <c r="V26" s="14">
        <v>188243.19728366181</v>
      </c>
      <c r="W26" s="14">
        <v>188181.60518827575</v>
      </c>
      <c r="X26" s="14">
        <v>187038.71253251401</v>
      </c>
      <c r="Y26" s="14">
        <v>187052.9296649966</v>
      </c>
      <c r="Z26" s="14">
        <v>187136.36279524467</v>
      </c>
      <c r="AA26" s="14">
        <v>187535.4742244645</v>
      </c>
      <c r="AB26" s="14">
        <v>187235.69418501126</v>
      </c>
      <c r="AC26" s="14">
        <v>187215.60288392717</v>
      </c>
    </row>
    <row r="27" spans="1:29">
      <c r="A27" s="1" t="s">
        <v>524</v>
      </c>
      <c r="B27" s="1" t="s">
        <v>542</v>
      </c>
      <c r="C27" s="1" t="s">
        <v>545</v>
      </c>
      <c r="F27" s="1">
        <v>26</v>
      </c>
      <c r="G27" s="1" t="s">
        <v>836</v>
      </c>
      <c r="H27" s="1" t="str">
        <f t="shared" si="1"/>
        <v>26종합중위매매가격</v>
      </c>
      <c r="I27" s="1" t="s">
        <v>869</v>
      </c>
      <c r="J27" s="13">
        <v>161892.9611824438</v>
      </c>
      <c r="K27" s="13">
        <v>161389.97145179618</v>
      </c>
      <c r="L27" s="13">
        <v>160430.72294027774</v>
      </c>
      <c r="M27" s="13">
        <v>160069.42729102742</v>
      </c>
      <c r="N27" s="13">
        <v>158854.59865259967</v>
      </c>
      <c r="O27" s="13">
        <v>156744.36377255066</v>
      </c>
      <c r="P27" s="13">
        <v>156243.9466998055</v>
      </c>
      <c r="Q27" s="14">
        <v>155736.31565165054</v>
      </c>
      <c r="R27" s="14">
        <v>154480.02817368953</v>
      </c>
      <c r="S27" s="14">
        <v>153836.78922079745</v>
      </c>
      <c r="T27" s="14">
        <v>153733.98291704082</v>
      </c>
      <c r="U27" s="14">
        <v>153267.20674379054</v>
      </c>
      <c r="V27" s="14">
        <v>152446.71187721766</v>
      </c>
      <c r="W27" s="14">
        <v>152018.30691385499</v>
      </c>
      <c r="X27" s="14">
        <v>151914.52140502635</v>
      </c>
      <c r="Y27" s="14">
        <v>152446.93590039681</v>
      </c>
      <c r="Z27" s="14">
        <v>153866.91175544311</v>
      </c>
      <c r="AA27" s="14">
        <v>154298.53744567386</v>
      </c>
      <c r="AB27" s="14">
        <v>154812.20138990952</v>
      </c>
      <c r="AC27" s="14">
        <v>154383.12036784313</v>
      </c>
    </row>
    <row r="28" spans="1:29">
      <c r="A28" s="1" t="s">
        <v>524</v>
      </c>
      <c r="B28" s="1" t="s">
        <v>546</v>
      </c>
      <c r="F28" s="1">
        <v>27</v>
      </c>
      <c r="G28" s="1" t="s">
        <v>836</v>
      </c>
      <c r="H28" s="1" t="str">
        <f t="shared" si="1"/>
        <v>27종합중위매매가격</v>
      </c>
      <c r="I28" s="1" t="s">
        <v>869</v>
      </c>
      <c r="J28" s="13">
        <v>181325.79549358555</v>
      </c>
      <c r="K28" s="13">
        <v>179870.7590726245</v>
      </c>
      <c r="L28" s="13">
        <v>179346.37130354423</v>
      </c>
      <c r="M28" s="13">
        <v>177856.43544792346</v>
      </c>
      <c r="N28" s="13">
        <v>177739.61657425528</v>
      </c>
      <c r="O28" s="13">
        <v>177473.54500978475</v>
      </c>
      <c r="P28" s="13">
        <v>175932.01206784084</v>
      </c>
      <c r="Q28" s="14">
        <v>175084.11102957165</v>
      </c>
      <c r="R28" s="14">
        <v>174896.12663078931</v>
      </c>
      <c r="S28" s="14">
        <v>174896.12663078931</v>
      </c>
      <c r="T28" s="14">
        <v>174907.81667210264</v>
      </c>
      <c r="U28" s="14">
        <v>175167.0421719297</v>
      </c>
      <c r="V28" s="14">
        <v>175065.13204380852</v>
      </c>
      <c r="W28" s="14">
        <v>175002.49890894355</v>
      </c>
      <c r="X28" s="14">
        <v>175116.4745627981</v>
      </c>
      <c r="Y28" s="14">
        <v>175539.25062605858</v>
      </c>
      <c r="Z28" s="14">
        <v>176308.45023223915</v>
      </c>
      <c r="AA28" s="14">
        <v>176696.13895902823</v>
      </c>
      <c r="AB28" s="14">
        <v>176508.3645063749</v>
      </c>
      <c r="AC28" s="14">
        <v>175937.23386015772</v>
      </c>
    </row>
    <row r="29" spans="1:29">
      <c r="A29" s="1" t="s">
        <v>524</v>
      </c>
      <c r="B29" s="1" t="s">
        <v>547</v>
      </c>
      <c r="F29" s="1">
        <v>28</v>
      </c>
      <c r="G29" s="1" t="s">
        <v>836</v>
      </c>
      <c r="H29" s="1" t="str">
        <f t="shared" si="1"/>
        <v>28종합중위매매가격</v>
      </c>
      <c r="I29" s="1" t="s">
        <v>869</v>
      </c>
      <c r="J29" s="13">
        <v>115525.140721552</v>
      </c>
      <c r="K29" s="13">
        <v>115484.37017202475</v>
      </c>
      <c r="L29" s="13">
        <v>116563.98890733185</v>
      </c>
      <c r="M29" s="13">
        <v>117036.06770976998</v>
      </c>
      <c r="N29" s="13">
        <v>117138.04669571613</v>
      </c>
      <c r="O29" s="13">
        <v>117401.95682906861</v>
      </c>
      <c r="P29" s="13">
        <v>117792.85787154429</v>
      </c>
      <c r="Q29" s="14">
        <v>117487.12905241708</v>
      </c>
      <c r="R29" s="14">
        <v>117668.23539564321</v>
      </c>
      <c r="S29" s="14">
        <v>117772.23674046052</v>
      </c>
      <c r="T29" s="14">
        <v>117977.59188515671</v>
      </c>
      <c r="U29" s="14">
        <v>118133.71276676925</v>
      </c>
      <c r="V29" s="14">
        <v>118133.19461755654</v>
      </c>
      <c r="W29" s="14">
        <v>118174.96197186681</v>
      </c>
      <c r="X29" s="14">
        <v>118397.16327932235</v>
      </c>
      <c r="Y29" s="14">
        <v>118708.37127667693</v>
      </c>
      <c r="Z29" s="14">
        <v>119825.43458906723</v>
      </c>
      <c r="AA29" s="14">
        <v>119862.67926640043</v>
      </c>
      <c r="AB29" s="14">
        <v>120193.15900592679</v>
      </c>
      <c r="AC29" s="14">
        <v>120114.50309058072</v>
      </c>
    </row>
    <row r="30" spans="1:29">
      <c r="A30" s="1" t="s">
        <v>524</v>
      </c>
      <c r="B30" s="1" t="s">
        <v>548</v>
      </c>
      <c r="F30" s="1">
        <v>29</v>
      </c>
      <c r="G30" s="1" t="s">
        <v>836</v>
      </c>
      <c r="H30" s="1" t="str">
        <f t="shared" si="1"/>
        <v>29종합중위매매가격</v>
      </c>
      <c r="I30" s="1" t="s">
        <v>869</v>
      </c>
      <c r="J30" s="13">
        <v>148900.1871885836</v>
      </c>
      <c r="K30" s="13">
        <v>149367.4397332636</v>
      </c>
      <c r="L30" s="13">
        <v>150159.69498302828</v>
      </c>
      <c r="M30" s="13">
        <v>150445.65505554772</v>
      </c>
      <c r="N30" s="13">
        <v>150445.34157101033</v>
      </c>
      <c r="O30" s="13">
        <v>150851.34410326878</v>
      </c>
      <c r="P30" s="13">
        <v>151122.12072637852</v>
      </c>
      <c r="Q30" s="14">
        <v>151376.13898859438</v>
      </c>
      <c r="R30" s="14">
        <v>151479.62807149536</v>
      </c>
      <c r="S30" s="14">
        <v>151529.94939314618</v>
      </c>
      <c r="T30" s="14">
        <v>151628.05159258854</v>
      </c>
      <c r="U30" s="14">
        <v>152049.09260120988</v>
      </c>
      <c r="V30" s="14">
        <v>152537.98643151624</v>
      </c>
      <c r="W30" s="14">
        <v>152854.98103468702</v>
      </c>
      <c r="X30" s="14">
        <v>153432.1180880492</v>
      </c>
      <c r="Y30" s="14">
        <v>155143.58707989127</v>
      </c>
      <c r="Z30" s="14">
        <v>156288.99033103872</v>
      </c>
      <c r="AA30" s="14">
        <v>157527.62015800708</v>
      </c>
      <c r="AB30" s="14">
        <v>159933.68854302782</v>
      </c>
      <c r="AC30" s="14">
        <v>160607.11632802692</v>
      </c>
    </row>
    <row r="31" spans="1:29">
      <c r="A31" s="1" t="s">
        <v>524</v>
      </c>
      <c r="B31" s="1" t="s">
        <v>549</v>
      </c>
      <c r="F31" s="1">
        <v>30</v>
      </c>
      <c r="G31" s="1" t="s">
        <v>836</v>
      </c>
      <c r="H31" s="1" t="str">
        <f t="shared" si="1"/>
        <v>30종합중위매매가격</v>
      </c>
      <c r="I31" s="1" t="s">
        <v>869</v>
      </c>
      <c r="J31" s="13">
        <v>175082.69039798336</v>
      </c>
      <c r="K31" s="13">
        <v>175993.69068534908</v>
      </c>
      <c r="L31" s="13">
        <v>176705.16603555332</v>
      </c>
      <c r="M31" s="13">
        <v>177260.72765367702</v>
      </c>
      <c r="N31" s="13">
        <v>178253.26923986309</v>
      </c>
      <c r="O31" s="13">
        <v>179030.0733691995</v>
      </c>
      <c r="P31" s="13">
        <v>177604.40815391162</v>
      </c>
      <c r="Q31" s="14">
        <v>176781.64005805514</v>
      </c>
      <c r="R31" s="14">
        <v>176915.23493057754</v>
      </c>
      <c r="S31" s="14">
        <v>176690.43090309226</v>
      </c>
      <c r="T31" s="14">
        <v>176870.88894223949</v>
      </c>
      <c r="U31" s="14">
        <v>175661.88333714125</v>
      </c>
      <c r="V31" s="14">
        <v>175119.26220144465</v>
      </c>
      <c r="W31" s="14">
        <v>174755.22768414207</v>
      </c>
      <c r="X31" s="14">
        <v>174938.29768537232</v>
      </c>
      <c r="Y31" s="14">
        <v>175379.16659343749</v>
      </c>
      <c r="Z31" s="14">
        <v>175608.86483066485</v>
      </c>
      <c r="AA31" s="14">
        <v>175762.06435965482</v>
      </c>
      <c r="AB31" s="14">
        <v>176147.86024358953</v>
      </c>
      <c r="AC31" s="14">
        <v>175906.40081548007</v>
      </c>
    </row>
    <row r="32" spans="1:29">
      <c r="A32" s="1" t="s">
        <v>1384</v>
      </c>
      <c r="B32" s="1" t="s">
        <v>1383</v>
      </c>
      <c r="F32" s="1">
        <v>31</v>
      </c>
      <c r="G32" s="1" t="s">
        <v>836</v>
      </c>
      <c r="H32" s="1" t="str">
        <f t="shared" si="1"/>
        <v>31종합중위매매가격</v>
      </c>
      <c r="I32" s="1" t="s">
        <v>869</v>
      </c>
      <c r="J32" s="13"/>
      <c r="K32" s="13"/>
      <c r="L32" s="13"/>
      <c r="M32" s="13"/>
      <c r="N32" s="13"/>
      <c r="O32" s="13"/>
      <c r="P32" s="13"/>
      <c r="U32" s="14">
        <v>119333.95387941388</v>
      </c>
      <c r="V32" s="14">
        <v>120985.66238289695</v>
      </c>
      <c r="W32" s="14">
        <v>121477.97561854433</v>
      </c>
      <c r="X32" s="14">
        <v>121795.52005765073</v>
      </c>
      <c r="Y32" s="14">
        <v>123129.68412202738</v>
      </c>
      <c r="Z32" s="14">
        <v>125400.88277684362</v>
      </c>
      <c r="AA32" s="14">
        <v>127687.45496036512</v>
      </c>
      <c r="AB32" s="14">
        <v>128871.7421330771</v>
      </c>
      <c r="AC32" s="14">
        <v>127696.97333653615</v>
      </c>
    </row>
    <row r="33" spans="1:29">
      <c r="A33" s="1" t="s">
        <v>524</v>
      </c>
      <c r="B33" s="1" t="s">
        <v>550</v>
      </c>
      <c r="F33" s="1">
        <v>32</v>
      </c>
      <c r="G33" s="1" t="s">
        <v>836</v>
      </c>
      <c r="H33" s="1" t="str">
        <f t="shared" si="1"/>
        <v>32종합중위매매가격</v>
      </c>
      <c r="I33" s="1" t="s">
        <v>869</v>
      </c>
      <c r="J33" s="13">
        <v>102915.60248293763</v>
      </c>
      <c r="K33" s="13">
        <v>103571.0533583767</v>
      </c>
      <c r="L33" s="13">
        <v>103884.49902619437</v>
      </c>
      <c r="M33" s="13">
        <v>103911.02781191525</v>
      </c>
      <c r="N33" s="13">
        <v>104193.45126659014</v>
      </c>
      <c r="O33" s="13">
        <v>104195.36965202932</v>
      </c>
      <c r="P33" s="13">
        <v>104355.47151761453</v>
      </c>
      <c r="Q33" s="14">
        <v>104398.77067373044</v>
      </c>
      <c r="R33" s="14">
        <v>104266.86730987966</v>
      </c>
      <c r="S33" s="14">
        <v>104539.83241452996</v>
      </c>
      <c r="T33" s="14">
        <v>104439.02936460596</v>
      </c>
      <c r="U33" s="14">
        <v>104897.20107012338</v>
      </c>
      <c r="V33" s="14">
        <v>104920.54915507321</v>
      </c>
      <c r="W33" s="14">
        <v>105078.42968320994</v>
      </c>
      <c r="X33" s="14">
        <v>104429.86012113278</v>
      </c>
      <c r="Y33" s="14">
        <v>104377.80887098737</v>
      </c>
      <c r="Z33" s="14">
        <v>104140.1818344122</v>
      </c>
      <c r="AA33" s="14">
        <v>104589.3160786308</v>
      </c>
      <c r="AB33" s="14">
        <v>104375.40853231335</v>
      </c>
      <c r="AC33" s="14">
        <v>104213.23831344661</v>
      </c>
    </row>
    <row r="34" spans="1:29">
      <c r="A34" s="1" t="s">
        <v>524</v>
      </c>
      <c r="B34" s="1" t="s">
        <v>551</v>
      </c>
      <c r="F34" s="1">
        <v>33</v>
      </c>
      <c r="G34" s="1" t="s">
        <v>836</v>
      </c>
      <c r="H34" s="1" t="str">
        <f t="shared" si="1"/>
        <v>33종합중위매매가격</v>
      </c>
      <c r="I34" s="1" t="s">
        <v>869</v>
      </c>
      <c r="J34" s="13">
        <v>114431.77898902181</v>
      </c>
      <c r="K34" s="13">
        <v>114663.07655986163</v>
      </c>
      <c r="L34" s="13">
        <v>115039.9151102694</v>
      </c>
      <c r="M34" s="13">
        <v>115500.16333831176</v>
      </c>
      <c r="N34" s="13">
        <v>116754.4198859583</v>
      </c>
      <c r="O34" s="13">
        <v>116649.51845350825</v>
      </c>
      <c r="P34" s="13">
        <v>116436.55326650961</v>
      </c>
      <c r="Q34" s="14">
        <v>116255.94959479781</v>
      </c>
      <c r="R34" s="14">
        <v>116188.66652809213</v>
      </c>
      <c r="S34" s="14">
        <v>116118.40924138144</v>
      </c>
      <c r="T34" s="14">
        <v>116214.83209386114</v>
      </c>
      <c r="U34" s="14">
        <v>116221.55229787537</v>
      </c>
      <c r="V34" s="14">
        <v>116284.54014550331</v>
      </c>
      <c r="W34" s="14">
        <v>116324.12350000508</v>
      </c>
      <c r="X34" s="14">
        <v>116082.58621477996</v>
      </c>
      <c r="Y34" s="14">
        <v>116383.97190017985</v>
      </c>
      <c r="Z34" s="14">
        <v>116669.71077151306</v>
      </c>
      <c r="AA34" s="14">
        <v>116720.40336019183</v>
      </c>
      <c r="AB34" s="14">
        <v>116853.2902090086</v>
      </c>
      <c r="AC34" s="14">
        <v>116770.30187874046</v>
      </c>
    </row>
    <row r="35" spans="1:29">
      <c r="A35" s="1" t="s">
        <v>524</v>
      </c>
      <c r="B35" s="1" t="s">
        <v>552</v>
      </c>
      <c r="F35" s="1">
        <v>34</v>
      </c>
      <c r="G35" s="1" t="s">
        <v>836</v>
      </c>
      <c r="H35" s="1" t="str">
        <f t="shared" si="1"/>
        <v>34종합중위매매가격</v>
      </c>
      <c r="I35" s="1" t="s">
        <v>869</v>
      </c>
      <c r="J35" s="13">
        <v>103926.78326370427</v>
      </c>
      <c r="K35" s="13">
        <v>104082.49892781678</v>
      </c>
      <c r="L35" s="13">
        <v>105246.07243973413</v>
      </c>
      <c r="M35" s="13">
        <v>105511.85993627566</v>
      </c>
      <c r="N35" s="13">
        <v>106021.04785284022</v>
      </c>
      <c r="O35" s="13">
        <v>106659.40782899686</v>
      </c>
      <c r="P35" s="13">
        <v>106939.43622693823</v>
      </c>
      <c r="Q35" s="14">
        <v>107137.6471737705</v>
      </c>
      <c r="R35" s="14">
        <v>107704.09695980049</v>
      </c>
      <c r="S35" s="14">
        <v>108214.90718814524</v>
      </c>
      <c r="T35" s="14">
        <v>108968.54595085117</v>
      </c>
      <c r="U35" s="14">
        <v>111486.38067800966</v>
      </c>
      <c r="V35" s="14">
        <v>111591.30017261081</v>
      </c>
      <c r="W35" s="14">
        <v>111615.944618676</v>
      </c>
      <c r="X35" s="14">
        <v>111738.55793575544</v>
      </c>
      <c r="Y35" s="14">
        <v>112212.18686074094</v>
      </c>
      <c r="Z35" s="14">
        <v>112474.07651485947</v>
      </c>
      <c r="AA35" s="14">
        <v>112771.57548162581</v>
      </c>
      <c r="AB35" s="14">
        <v>112748.15641594687</v>
      </c>
      <c r="AC35" s="14">
        <v>112713.08577402224</v>
      </c>
    </row>
    <row r="36" spans="1:29">
      <c r="A36" s="1" t="s">
        <v>524</v>
      </c>
      <c r="B36" s="1" t="s">
        <v>553</v>
      </c>
      <c r="F36" s="1">
        <v>35</v>
      </c>
      <c r="G36" s="1" t="s">
        <v>836</v>
      </c>
      <c r="H36" s="1" t="str">
        <f t="shared" si="1"/>
        <v>35종합중위매매가격</v>
      </c>
      <c r="I36" s="1" t="s">
        <v>869</v>
      </c>
      <c r="J36" s="13">
        <v>92894.540004869981</v>
      </c>
      <c r="K36" s="13">
        <v>93167.012179063822</v>
      </c>
      <c r="L36" s="13">
        <v>93265.403739148343</v>
      </c>
      <c r="M36" s="13">
        <v>92915.271303434856</v>
      </c>
      <c r="N36" s="13">
        <v>92176.514032755062</v>
      </c>
      <c r="O36" s="13">
        <v>91929.133623430607</v>
      </c>
      <c r="P36" s="13">
        <v>91728.955392872173</v>
      </c>
      <c r="Q36" s="14">
        <v>91652.951497463699</v>
      </c>
      <c r="R36" s="14">
        <v>91692.014775937947</v>
      </c>
      <c r="S36" s="14">
        <v>91328.683225218381</v>
      </c>
      <c r="T36" s="14">
        <v>90841.272997420776</v>
      </c>
      <c r="U36" s="14">
        <v>90349.060317263822</v>
      </c>
      <c r="V36" s="14">
        <v>90002.780555646896</v>
      </c>
      <c r="W36" s="14">
        <v>90008.902613819024</v>
      </c>
      <c r="X36" s="14">
        <v>89952.189627125073</v>
      </c>
      <c r="Y36" s="14">
        <v>89971.194023788019</v>
      </c>
      <c r="Z36" s="14">
        <v>89864.434420474179</v>
      </c>
      <c r="AA36" s="14">
        <v>89570.564215844628</v>
      </c>
      <c r="AB36" s="14">
        <v>89455.279960849773</v>
      </c>
      <c r="AC36" s="14">
        <v>89459.914542644532</v>
      </c>
    </row>
    <row r="37" spans="1:29">
      <c r="A37" s="1" t="s">
        <v>524</v>
      </c>
      <c r="B37" s="1" t="s">
        <v>554</v>
      </c>
      <c r="F37" s="1">
        <v>36</v>
      </c>
      <c r="G37" s="1" t="s">
        <v>836</v>
      </c>
      <c r="H37" s="1" t="str">
        <f t="shared" si="1"/>
        <v>36종합중위매매가격</v>
      </c>
      <c r="I37" s="1" t="s">
        <v>869</v>
      </c>
      <c r="J37" s="13">
        <v>71731.853841840188</v>
      </c>
      <c r="K37" s="13">
        <v>71290.755244621701</v>
      </c>
      <c r="L37" s="13">
        <v>70270.971864491294</v>
      </c>
      <c r="M37" s="13">
        <v>70313.764491229726</v>
      </c>
      <c r="N37" s="13">
        <v>70401.615733169019</v>
      </c>
      <c r="O37" s="13">
        <v>70924.911263452843</v>
      </c>
      <c r="P37" s="13">
        <v>70949.991780582481</v>
      </c>
      <c r="Q37" s="14">
        <v>71031.626936437038</v>
      </c>
      <c r="R37" s="14">
        <v>71110.949957788485</v>
      </c>
      <c r="S37" s="14">
        <v>71109.048217837568</v>
      </c>
      <c r="T37" s="14">
        <v>71082.282349312722</v>
      </c>
      <c r="U37" s="14">
        <v>71409.105732346143</v>
      </c>
      <c r="V37" s="14">
        <v>71304.286627619207</v>
      </c>
      <c r="W37" s="14">
        <v>71161.225457845241</v>
      </c>
      <c r="X37" s="14">
        <v>70983.212727891441</v>
      </c>
      <c r="Y37" s="14">
        <v>70697.765942088765</v>
      </c>
      <c r="Z37" s="14">
        <v>70440.338202235609</v>
      </c>
      <c r="AA37" s="14">
        <v>70283.980959206398</v>
      </c>
      <c r="AB37" s="14">
        <v>70222.101731356219</v>
      </c>
      <c r="AC37" s="14">
        <v>70044.032801930371</v>
      </c>
    </row>
    <row r="38" spans="1:29">
      <c r="A38" s="1" t="s">
        <v>524</v>
      </c>
      <c r="B38" s="1" t="s">
        <v>555</v>
      </c>
      <c r="F38" s="1">
        <v>37</v>
      </c>
      <c r="G38" s="1" t="s">
        <v>836</v>
      </c>
      <c r="H38" s="1" t="str">
        <f t="shared" si="1"/>
        <v>37종합중위매매가격</v>
      </c>
      <c r="I38" s="1" t="s">
        <v>869</v>
      </c>
      <c r="J38" s="13">
        <v>93516.206150794707</v>
      </c>
      <c r="K38" s="13">
        <v>93638.306849116547</v>
      </c>
      <c r="L38" s="13">
        <v>94110.519283052083</v>
      </c>
      <c r="M38" s="13">
        <v>94369.972821438932</v>
      </c>
      <c r="N38" s="13">
        <v>94710.588650541409</v>
      </c>
      <c r="O38" s="13">
        <v>94743.515342738174</v>
      </c>
      <c r="P38" s="13">
        <v>94969.139230494577</v>
      </c>
      <c r="Q38" s="14">
        <v>95412.586470850147</v>
      </c>
      <c r="R38" s="14">
        <v>95724.29735935053</v>
      </c>
      <c r="S38" s="14">
        <v>96510.642457512469</v>
      </c>
      <c r="T38" s="14">
        <v>96863.917272547522</v>
      </c>
      <c r="U38" s="14">
        <v>97428.020917237038</v>
      </c>
      <c r="V38" s="14">
        <v>98120.413012129589</v>
      </c>
      <c r="W38" s="14">
        <v>98386.090539919896</v>
      </c>
      <c r="X38" s="14">
        <v>98904.294496940725</v>
      </c>
      <c r="Y38" s="14">
        <v>99017.317724510605</v>
      </c>
      <c r="Z38" s="14">
        <v>99564.826683157749</v>
      </c>
      <c r="AA38" s="14">
        <v>100135.39227497288</v>
      </c>
      <c r="AB38" s="14">
        <v>100698.45026223325</v>
      </c>
      <c r="AC38" s="14">
        <v>100894.8321134869</v>
      </c>
    </row>
    <row r="39" spans="1:29">
      <c r="A39" s="1" t="s">
        <v>524</v>
      </c>
      <c r="B39" s="1" t="s">
        <v>556</v>
      </c>
      <c r="F39" s="1">
        <v>38</v>
      </c>
      <c r="G39" s="1" t="s">
        <v>836</v>
      </c>
      <c r="H39" s="1" t="str">
        <f t="shared" si="1"/>
        <v>38종합중위매매가격</v>
      </c>
      <c r="I39" s="1" t="s">
        <v>869</v>
      </c>
      <c r="J39" s="13">
        <v>149256.41029725305</v>
      </c>
      <c r="K39" s="13">
        <v>149268.65126997579</v>
      </c>
      <c r="L39" s="13">
        <v>149073.98215766548</v>
      </c>
      <c r="M39" s="13">
        <v>148996.95011302759</v>
      </c>
      <c r="N39" s="13">
        <v>148466.83890033298</v>
      </c>
      <c r="O39" s="13">
        <v>147764.64469704323</v>
      </c>
      <c r="P39" s="13">
        <v>147420.76095085367</v>
      </c>
      <c r="Q39" s="14">
        <v>147076.97083648312</v>
      </c>
      <c r="R39" s="14">
        <v>147033.78328252572</v>
      </c>
      <c r="S39" s="14">
        <v>146909.5802656677</v>
      </c>
      <c r="T39" s="14">
        <v>146882.35028178807</v>
      </c>
      <c r="U39" s="14">
        <v>146199.40627735402</v>
      </c>
      <c r="V39" s="14">
        <v>145631.39052144554</v>
      </c>
      <c r="W39" s="14">
        <v>145020.47680380143</v>
      </c>
      <c r="X39" s="14">
        <v>145044.62379642366</v>
      </c>
      <c r="Y39" s="14">
        <v>144962.37170188822</v>
      </c>
      <c r="Z39" s="14">
        <v>145498.67969238464</v>
      </c>
      <c r="AA39" s="14">
        <v>146118.29792422158</v>
      </c>
      <c r="AB39" s="14">
        <v>146246.643178692</v>
      </c>
      <c r="AC39" s="14">
        <v>146213.44941853196</v>
      </c>
    </row>
    <row r="40" spans="1:29">
      <c r="A40" s="1" t="s">
        <v>524</v>
      </c>
      <c r="B40" s="1" t="s">
        <v>557</v>
      </c>
      <c r="F40" s="1">
        <v>39</v>
      </c>
      <c r="G40" s="1" t="s">
        <v>836</v>
      </c>
      <c r="H40" s="1" t="str">
        <f t="shared" si="1"/>
        <v>39종합중위매매가격</v>
      </c>
      <c r="I40" s="1" t="s">
        <v>869</v>
      </c>
      <c r="J40" s="13">
        <v>107164.27567361631</v>
      </c>
      <c r="K40" s="13">
        <v>108131.62285368962</v>
      </c>
      <c r="L40" s="13">
        <v>108397.65892878256</v>
      </c>
      <c r="M40" s="13">
        <v>108397.65892878256</v>
      </c>
      <c r="N40" s="13">
        <v>108814.06153522774</v>
      </c>
      <c r="O40" s="13">
        <v>108834.93543005032</v>
      </c>
      <c r="P40" s="13">
        <v>109097.19715182806</v>
      </c>
      <c r="Q40" s="14">
        <v>109525.11199569095</v>
      </c>
      <c r="R40" s="14">
        <v>109525.11199569095</v>
      </c>
      <c r="S40" s="14">
        <v>109525.11199569095</v>
      </c>
      <c r="T40" s="14">
        <v>109525.11199569095</v>
      </c>
      <c r="U40" s="14">
        <v>109648.69341647861</v>
      </c>
      <c r="V40" s="14">
        <v>109428.01689726488</v>
      </c>
      <c r="W40" s="14">
        <v>109428.01689726488</v>
      </c>
      <c r="X40" s="14">
        <v>109428.01689726488</v>
      </c>
      <c r="Y40" s="14">
        <v>109391.47373317659</v>
      </c>
      <c r="Z40" s="14">
        <v>109370.38043990721</v>
      </c>
      <c r="AA40" s="14">
        <v>109370.38043990721</v>
      </c>
      <c r="AB40" s="14">
        <v>109049.91230772132</v>
      </c>
      <c r="AC40" s="14">
        <v>108935.35538946059</v>
      </c>
    </row>
    <row r="41" spans="1:29">
      <c r="A41" s="1" t="s">
        <v>655</v>
      </c>
      <c r="F41" s="1">
        <v>40</v>
      </c>
      <c r="G41" s="1" t="s">
        <v>836</v>
      </c>
      <c r="H41" s="1" t="str">
        <f t="shared" si="1"/>
        <v>40종합중위매매가격</v>
      </c>
      <c r="I41" s="1" t="s">
        <v>869</v>
      </c>
      <c r="J41" s="13">
        <v>166368.40393988765</v>
      </c>
      <c r="K41" s="13">
        <v>166215.97802182363</v>
      </c>
      <c r="L41" s="13">
        <v>166261.65059517359</v>
      </c>
      <c r="M41" s="13">
        <v>166164.14837739483</v>
      </c>
      <c r="N41" s="13">
        <v>165890.23685604043</v>
      </c>
      <c r="O41" s="13">
        <v>165566.30524662929</v>
      </c>
      <c r="P41" s="13">
        <v>165067.35350164535</v>
      </c>
      <c r="Q41" s="14">
        <v>164541.67449796395</v>
      </c>
      <c r="R41" s="14">
        <v>164264.78850246363</v>
      </c>
      <c r="S41" s="14">
        <v>164015.56193812424</v>
      </c>
      <c r="T41" s="14">
        <v>163805.9192039608</v>
      </c>
      <c r="U41" s="14">
        <v>163432.04855718379</v>
      </c>
      <c r="V41" s="14">
        <v>163179.72702673328</v>
      </c>
      <c r="W41" s="14">
        <v>162802.97663035683</v>
      </c>
      <c r="X41" s="14">
        <v>162644.20514259979</v>
      </c>
      <c r="Y41" s="14">
        <v>163448.28899091081</v>
      </c>
      <c r="Z41" s="14">
        <v>163980.40003463783</v>
      </c>
      <c r="AA41" s="14">
        <v>164220.79112705812</v>
      </c>
      <c r="AB41" s="14">
        <v>164679.35340344746</v>
      </c>
      <c r="AC41" s="14">
        <v>164708.17697461453</v>
      </c>
    </row>
    <row r="42" spans="1:29">
      <c r="A42" s="1" t="s">
        <v>523</v>
      </c>
      <c r="F42" s="1">
        <v>41</v>
      </c>
      <c r="G42" s="1" t="s">
        <v>836</v>
      </c>
      <c r="H42" s="1" t="str">
        <f t="shared" si="1"/>
        <v>41종합중위매매가격</v>
      </c>
      <c r="I42" s="1" t="s">
        <v>869</v>
      </c>
      <c r="J42" s="13">
        <v>170989.71740734394</v>
      </c>
      <c r="K42" s="13">
        <v>171146.13977951271</v>
      </c>
      <c r="L42" s="13">
        <v>171005.18444928894</v>
      </c>
      <c r="M42" s="13">
        <v>170833.85338750339</v>
      </c>
      <c r="N42" s="13">
        <v>170482.45575858391</v>
      </c>
      <c r="O42" s="13">
        <v>170221.95361967172</v>
      </c>
      <c r="P42" s="13">
        <v>169776.27737263043</v>
      </c>
      <c r="Q42" s="14">
        <v>169392.14920055727</v>
      </c>
      <c r="R42" s="14">
        <v>168795.25978716905</v>
      </c>
      <c r="S42" s="14">
        <v>168257.93604471014</v>
      </c>
      <c r="T42" s="14">
        <v>168004.1698282591</v>
      </c>
      <c r="U42" s="14">
        <v>167636.18584351274</v>
      </c>
      <c r="V42" s="14">
        <v>166954.38766344977</v>
      </c>
      <c r="W42" s="14">
        <v>166430.3251534545</v>
      </c>
      <c r="X42" s="14">
        <v>166076.10912788991</v>
      </c>
      <c r="Y42" s="14">
        <v>165951.52908584438</v>
      </c>
      <c r="Z42" s="14">
        <v>165987.60816689103</v>
      </c>
      <c r="AA42" s="14">
        <v>166108.20914010229</v>
      </c>
      <c r="AB42" s="14">
        <v>165762.54279425321</v>
      </c>
      <c r="AC42" s="14">
        <v>165576.61506689191</v>
      </c>
    </row>
    <row r="43" spans="1:29">
      <c r="A43" s="1" t="s">
        <v>524</v>
      </c>
      <c r="B43" s="1" t="s">
        <v>525</v>
      </c>
      <c r="F43" s="1">
        <v>42</v>
      </c>
      <c r="G43" s="1" t="s">
        <v>836</v>
      </c>
      <c r="H43" s="1" t="str">
        <f t="shared" si="1"/>
        <v>42종합중위매매가격</v>
      </c>
      <c r="I43" s="1" t="s">
        <v>869</v>
      </c>
      <c r="J43" s="13">
        <v>444951.89152656606</v>
      </c>
      <c r="K43" s="13">
        <v>443995.94280954893</v>
      </c>
      <c r="L43" s="13">
        <v>442849.48847635911</v>
      </c>
      <c r="M43" s="13">
        <v>439682.24406442448</v>
      </c>
      <c r="N43" s="13">
        <v>436542.72146529111</v>
      </c>
      <c r="O43" s="13">
        <v>432938.44834754866</v>
      </c>
      <c r="P43" s="13">
        <v>430532.59115849668</v>
      </c>
      <c r="Q43" s="14">
        <v>427642.5750142638</v>
      </c>
      <c r="R43" s="14">
        <v>424519.21614400268</v>
      </c>
      <c r="S43" s="14">
        <v>422683.42802227597</v>
      </c>
      <c r="T43" s="14">
        <v>420432.50661959674</v>
      </c>
      <c r="U43" s="14">
        <v>414485.37699963368</v>
      </c>
      <c r="V43" s="14">
        <v>413241.6622731348</v>
      </c>
      <c r="W43" s="14">
        <v>411456.70752831502</v>
      </c>
      <c r="X43" s="14">
        <v>411673.03619938664</v>
      </c>
      <c r="Y43" s="14">
        <v>413447.15706308815</v>
      </c>
      <c r="Z43" s="14">
        <v>414372.56504705257</v>
      </c>
      <c r="AA43" s="14">
        <v>412999.93166642805</v>
      </c>
      <c r="AB43" s="14">
        <v>411773.12733473035</v>
      </c>
      <c r="AC43" s="14">
        <v>410801.82938734069</v>
      </c>
    </row>
    <row r="44" spans="1:29">
      <c r="A44" s="1" t="s">
        <v>524</v>
      </c>
      <c r="B44" s="1" t="s">
        <v>525</v>
      </c>
      <c r="C44" s="1" t="s">
        <v>526</v>
      </c>
      <c r="F44" s="1">
        <v>43</v>
      </c>
      <c r="G44" s="1" t="s">
        <v>836</v>
      </c>
      <c r="H44" s="1" t="str">
        <f t="shared" si="1"/>
        <v>43종합중위매매가격</v>
      </c>
      <c r="I44" s="1" t="s">
        <v>869</v>
      </c>
      <c r="J44" s="13">
        <v>352582.15896841564</v>
      </c>
      <c r="K44" s="13">
        <v>352614.96578844899</v>
      </c>
      <c r="L44" s="13">
        <v>351807.96379365737</v>
      </c>
      <c r="M44" s="13">
        <v>350234.92100459436</v>
      </c>
      <c r="N44" s="13">
        <v>349246.54228046938</v>
      </c>
      <c r="O44" s="13">
        <v>348246.43037606473</v>
      </c>
      <c r="P44" s="13">
        <v>347220.05886246247</v>
      </c>
      <c r="Q44" s="14">
        <v>346091.62229398277</v>
      </c>
      <c r="R44" s="14">
        <v>344984.87211424898</v>
      </c>
      <c r="S44" s="14">
        <v>343614.99228042335</v>
      </c>
      <c r="T44" s="14">
        <v>342059.19288631715</v>
      </c>
      <c r="U44" s="14">
        <v>338265.21034983604</v>
      </c>
      <c r="V44" s="14">
        <v>337193.41099217016</v>
      </c>
      <c r="W44" s="14">
        <v>336054.19439933449</v>
      </c>
      <c r="X44" s="14">
        <v>335511.81723269448</v>
      </c>
      <c r="Y44" s="14">
        <v>335041.7169458876</v>
      </c>
      <c r="Z44" s="14">
        <v>334668.22653805796</v>
      </c>
      <c r="AA44" s="14">
        <v>335092.75245473103</v>
      </c>
      <c r="AB44" s="14">
        <v>334569.22222133819</v>
      </c>
      <c r="AC44" s="14">
        <v>333827.86604819912</v>
      </c>
    </row>
    <row r="45" spans="1:29">
      <c r="A45" s="1" t="s">
        <v>524</v>
      </c>
      <c r="B45" s="1" t="s">
        <v>525</v>
      </c>
      <c r="C45" s="1" t="s">
        <v>527</v>
      </c>
      <c r="F45" s="1">
        <v>44</v>
      </c>
      <c r="G45" s="1" t="s">
        <v>836</v>
      </c>
      <c r="H45" s="1" t="str">
        <f t="shared" si="1"/>
        <v>44종합중위매매가격</v>
      </c>
      <c r="I45" s="1" t="s">
        <v>869</v>
      </c>
      <c r="J45" s="13">
        <v>494626.87736810872</v>
      </c>
      <c r="K45" s="13">
        <v>494626.87736810872</v>
      </c>
      <c r="L45" s="13">
        <v>493793.02159258642</v>
      </c>
      <c r="M45" s="13">
        <v>493793.02159258642</v>
      </c>
      <c r="N45" s="13">
        <v>492928.95315519575</v>
      </c>
      <c r="O45" s="13">
        <v>492515.84037615836</v>
      </c>
      <c r="P45" s="13">
        <v>492110.69300181081</v>
      </c>
      <c r="Q45" s="14">
        <v>490431.47187942237</v>
      </c>
      <c r="R45" s="14">
        <v>488818.26677267678</v>
      </c>
      <c r="S45" s="14">
        <v>487135.36889237183</v>
      </c>
      <c r="T45" s="14">
        <v>486012.21963114565</v>
      </c>
      <c r="U45" s="14">
        <v>482711.75310199172</v>
      </c>
      <c r="V45" s="14">
        <v>482711.75310199172</v>
      </c>
      <c r="W45" s="14">
        <v>479371.72200874129</v>
      </c>
      <c r="X45" s="14">
        <v>477927.79252588662</v>
      </c>
      <c r="Y45" s="14">
        <v>478266.48528937256</v>
      </c>
      <c r="Z45" s="14">
        <v>475487.74969933415</v>
      </c>
      <c r="AA45" s="14">
        <v>474728.75905664254</v>
      </c>
      <c r="AB45" s="14">
        <v>473194.39514827961</v>
      </c>
      <c r="AC45" s="14">
        <v>471588.11343169754</v>
      </c>
    </row>
    <row r="46" spans="1:29">
      <c r="A46" s="1" t="s">
        <v>524</v>
      </c>
      <c r="B46" s="1" t="s">
        <v>525</v>
      </c>
      <c r="D46" s="1" t="s">
        <v>558</v>
      </c>
      <c r="F46" s="1">
        <v>45</v>
      </c>
      <c r="G46" s="1" t="s">
        <v>836</v>
      </c>
      <c r="H46" s="1" t="str">
        <f t="shared" si="1"/>
        <v>45종합중위매매가격</v>
      </c>
      <c r="I46" s="1" t="s">
        <v>869</v>
      </c>
      <c r="J46" s="13">
        <v>377930.95570198644</v>
      </c>
      <c r="K46" s="13">
        <v>377930.95570198644</v>
      </c>
      <c r="L46" s="13">
        <v>377930.95570198644</v>
      </c>
      <c r="M46" s="13">
        <v>377930.95570198644</v>
      </c>
      <c r="N46" s="13">
        <v>376752.60999951902</v>
      </c>
      <c r="O46" s="13">
        <v>377641.74315809726</v>
      </c>
      <c r="P46" s="13">
        <v>377425.01139916311</v>
      </c>
      <c r="Q46" s="14">
        <v>376727.38384397095</v>
      </c>
      <c r="R46" s="14">
        <v>376727.38384397095</v>
      </c>
      <c r="S46" s="14">
        <v>376727.38384397095</v>
      </c>
      <c r="T46" s="14">
        <v>376727.38384397095</v>
      </c>
      <c r="U46" s="14">
        <v>374068.36311989586</v>
      </c>
      <c r="V46" s="14">
        <v>374068.36311989586</v>
      </c>
      <c r="W46" s="14">
        <v>374068.36311989586</v>
      </c>
      <c r="X46" s="14">
        <v>374068.36311989586</v>
      </c>
      <c r="Y46" s="14">
        <v>374263.90105337912</v>
      </c>
      <c r="Z46" s="14">
        <v>374263.90105337912</v>
      </c>
      <c r="AA46" s="14">
        <v>373610.82968398626</v>
      </c>
      <c r="AB46" s="14">
        <v>373241.8274351994</v>
      </c>
      <c r="AC46" s="14">
        <v>373068.36311989586</v>
      </c>
    </row>
    <row r="47" spans="1:29">
      <c r="A47" s="1" t="s">
        <v>524</v>
      </c>
      <c r="B47" s="1" t="s">
        <v>525</v>
      </c>
      <c r="D47" s="1" t="s">
        <v>559</v>
      </c>
      <c r="F47" s="1">
        <v>46</v>
      </c>
      <c r="G47" s="1" t="s">
        <v>836</v>
      </c>
      <c r="H47" s="1" t="str">
        <f t="shared" si="1"/>
        <v>46종합중위매매가격</v>
      </c>
      <c r="I47" s="1" t="s">
        <v>869</v>
      </c>
      <c r="J47" s="13">
        <v>460401.31171433779</v>
      </c>
      <c r="K47" s="13">
        <v>460401.31171433779</v>
      </c>
      <c r="L47" s="13">
        <v>456407.97959555476</v>
      </c>
      <c r="M47" s="13">
        <v>456407.97959555476</v>
      </c>
      <c r="N47" s="13">
        <v>454055.27418473311</v>
      </c>
      <c r="O47" s="13">
        <v>452878.92147932231</v>
      </c>
      <c r="P47" s="13">
        <v>452878.92147932231</v>
      </c>
      <c r="Q47" s="14">
        <v>452878.92147932231</v>
      </c>
      <c r="R47" s="14">
        <v>450526.21606850065</v>
      </c>
      <c r="S47" s="14">
        <v>450526.21606850065</v>
      </c>
      <c r="T47" s="14">
        <v>450526.21606850065</v>
      </c>
      <c r="U47" s="14">
        <v>443599.71117455681</v>
      </c>
      <c r="V47" s="14">
        <v>443599.71117455681</v>
      </c>
      <c r="W47" s="14">
        <v>443599.71117455681</v>
      </c>
      <c r="X47" s="14">
        <v>442103.13060221763</v>
      </c>
      <c r="Y47" s="14">
        <v>443362.1771462718</v>
      </c>
      <c r="Z47" s="14">
        <v>443362.1771462718</v>
      </c>
      <c r="AA47" s="14">
        <v>443362.1771462718</v>
      </c>
      <c r="AB47" s="14">
        <v>441973.70692517096</v>
      </c>
      <c r="AC47" s="14">
        <v>443090.00066396652</v>
      </c>
    </row>
    <row r="48" spans="1:29">
      <c r="A48" s="1" t="s">
        <v>524</v>
      </c>
      <c r="B48" s="1" t="s">
        <v>525</v>
      </c>
      <c r="D48" s="1" t="s">
        <v>560</v>
      </c>
      <c r="F48" s="1">
        <v>47</v>
      </c>
      <c r="G48" s="1" t="s">
        <v>836</v>
      </c>
      <c r="H48" s="1" t="str">
        <f t="shared" si="1"/>
        <v>47종합중위매매가격</v>
      </c>
      <c r="I48" s="1" t="s">
        <v>869</v>
      </c>
      <c r="J48" s="13">
        <v>587433.30075151823</v>
      </c>
      <c r="K48" s="13">
        <v>587433.30075151823</v>
      </c>
      <c r="L48" s="13">
        <v>587433.30075151823</v>
      </c>
      <c r="M48" s="13">
        <v>587433.30075151823</v>
      </c>
      <c r="N48" s="13">
        <v>587433.30075151823</v>
      </c>
      <c r="O48" s="13">
        <v>586488.15036774718</v>
      </c>
      <c r="P48" s="13">
        <v>585779.28757991886</v>
      </c>
      <c r="Q48" s="14">
        <v>582707.54883266299</v>
      </c>
      <c r="R48" s="14">
        <v>580344.67287323542</v>
      </c>
      <c r="S48" s="14">
        <v>576800.35893409397</v>
      </c>
      <c r="T48" s="14">
        <v>574434.91915970959</v>
      </c>
      <c r="U48" s="14">
        <v>572837.42987952556</v>
      </c>
      <c r="V48" s="14">
        <v>572837.42987952556</v>
      </c>
      <c r="W48" s="14">
        <v>565720.53377502074</v>
      </c>
      <c r="X48" s="14">
        <v>563348.23507351906</v>
      </c>
      <c r="Y48" s="14">
        <v>563348.23507351906</v>
      </c>
      <c r="Z48" s="14">
        <v>557427.34034407861</v>
      </c>
      <c r="AA48" s="14">
        <v>556241.19099332776</v>
      </c>
      <c r="AB48" s="14">
        <v>553868.8922918262</v>
      </c>
      <c r="AC48" s="14">
        <v>550035.33759394975</v>
      </c>
    </row>
    <row r="49" spans="1:29">
      <c r="A49" s="1" t="s">
        <v>524</v>
      </c>
      <c r="B49" s="1" t="s">
        <v>525</v>
      </c>
      <c r="C49" s="1" t="s">
        <v>528</v>
      </c>
      <c r="F49" s="1">
        <v>48</v>
      </c>
      <c r="G49" s="1" t="s">
        <v>836</v>
      </c>
      <c r="H49" s="1" t="str">
        <f t="shared" si="1"/>
        <v>48종합중위매매가격</v>
      </c>
      <c r="I49" s="1" t="s">
        <v>869</v>
      </c>
      <c r="J49" s="13">
        <v>338561.18480807985</v>
      </c>
      <c r="K49" s="13">
        <v>338612.45221596787</v>
      </c>
      <c r="L49" s="13">
        <v>337862.1567152263</v>
      </c>
      <c r="M49" s="13">
        <v>335506.01013581065</v>
      </c>
      <c r="N49" s="13">
        <v>334124.8347500356</v>
      </c>
      <c r="O49" s="13">
        <v>332532.22284398245</v>
      </c>
      <c r="P49" s="13">
        <v>331004.90751036815</v>
      </c>
      <c r="Q49" s="14">
        <v>329874.04823932366</v>
      </c>
      <c r="R49" s="14">
        <v>329316.41825826897</v>
      </c>
      <c r="S49" s="14">
        <v>327773.22598139418</v>
      </c>
      <c r="T49" s="14">
        <v>325684.92675776331</v>
      </c>
      <c r="U49" s="14">
        <v>322205.64683555946</v>
      </c>
      <c r="V49" s="14">
        <v>320631.60483437229</v>
      </c>
      <c r="W49" s="14">
        <v>319547.78568582155</v>
      </c>
      <c r="X49" s="14">
        <v>319827.44735221419</v>
      </c>
      <c r="Y49" s="14">
        <v>319081.23587489931</v>
      </c>
      <c r="Z49" s="14">
        <v>319064.62921523658</v>
      </c>
      <c r="AA49" s="14">
        <v>319175.16587849415</v>
      </c>
      <c r="AB49" s="14">
        <v>318698.0955671916</v>
      </c>
      <c r="AC49" s="14">
        <v>317615.54436849133</v>
      </c>
    </row>
    <row r="50" spans="1:29">
      <c r="A50" s="1" t="s">
        <v>524</v>
      </c>
      <c r="B50" s="1" t="s">
        <v>525</v>
      </c>
      <c r="D50" s="1" t="s">
        <v>561</v>
      </c>
      <c r="F50" s="1">
        <v>49</v>
      </c>
      <c r="G50" s="1" t="s">
        <v>836</v>
      </c>
      <c r="H50" s="1" t="str">
        <f t="shared" si="1"/>
        <v>49종합중위매매가격</v>
      </c>
      <c r="I50" s="1" t="s">
        <v>869</v>
      </c>
      <c r="J50" s="13">
        <v>423558.56058560585</v>
      </c>
      <c r="K50" s="13">
        <v>422642.71142711426</v>
      </c>
      <c r="L50" s="13">
        <v>421849.27849278494</v>
      </c>
      <c r="M50" s="13">
        <v>420291.54291542916</v>
      </c>
      <c r="N50" s="13">
        <v>418582.26082260825</v>
      </c>
      <c r="O50" s="13">
        <v>417513.01263012632</v>
      </c>
      <c r="P50" s="13">
        <v>414577.16827168269</v>
      </c>
      <c r="Q50" s="14">
        <v>411983.01983019832</v>
      </c>
      <c r="R50" s="14">
        <v>410761.88761887618</v>
      </c>
      <c r="S50" s="14">
        <v>406579.35829358292</v>
      </c>
      <c r="T50" s="14">
        <v>400901.39651396516</v>
      </c>
      <c r="U50" s="14">
        <v>402576.32022471912</v>
      </c>
      <c r="V50" s="14">
        <v>401193.65168539324</v>
      </c>
      <c r="W50" s="14">
        <v>396264.12921348313</v>
      </c>
      <c r="X50" s="14">
        <v>396095.71629213484</v>
      </c>
      <c r="Y50" s="14">
        <v>393272.80196629214</v>
      </c>
      <c r="Z50" s="14">
        <v>395165.15449438203</v>
      </c>
      <c r="AA50" s="14">
        <v>397536.17977528088</v>
      </c>
      <c r="AB50" s="14">
        <v>397553.61657303368</v>
      </c>
      <c r="AC50" s="14">
        <v>395370.37219101121</v>
      </c>
    </row>
    <row r="51" spans="1:29">
      <c r="A51" s="1" t="s">
        <v>524</v>
      </c>
      <c r="B51" s="1" t="s">
        <v>525</v>
      </c>
      <c r="D51" s="1" t="s">
        <v>562</v>
      </c>
      <c r="F51" s="1">
        <v>50</v>
      </c>
      <c r="G51" s="1" t="s">
        <v>836</v>
      </c>
      <c r="H51" s="1" t="str">
        <f t="shared" si="1"/>
        <v>50종합중위매매가격</v>
      </c>
      <c r="I51" s="1" t="s">
        <v>869</v>
      </c>
      <c r="J51" s="13">
        <v>422472.600311924</v>
      </c>
      <c r="K51" s="13">
        <v>422472.600311924</v>
      </c>
      <c r="L51" s="13">
        <v>424035.12689635617</v>
      </c>
      <c r="M51" s="13">
        <v>421158.73387211113</v>
      </c>
      <c r="N51" s="13">
        <v>421158.73387211113</v>
      </c>
      <c r="O51" s="13">
        <v>420147.85197788174</v>
      </c>
      <c r="P51" s="13">
        <v>419136.97008365236</v>
      </c>
      <c r="Q51" s="14">
        <v>418126.08818942297</v>
      </c>
      <c r="R51" s="14">
        <v>417115.20629519352</v>
      </c>
      <c r="S51" s="14">
        <v>416710.85353750177</v>
      </c>
      <c r="T51" s="14">
        <v>412505.3948674323</v>
      </c>
      <c r="U51" s="14">
        <v>407289.03031800955</v>
      </c>
      <c r="V51" s="14">
        <v>404248.67496018013</v>
      </c>
      <c r="W51" s="14">
        <v>402917.97111001262</v>
      </c>
      <c r="X51" s="14">
        <v>405144.49112978525</v>
      </c>
      <c r="Y51" s="14">
        <v>408891.23688691162</v>
      </c>
      <c r="Z51" s="14">
        <v>410794.94150601415</v>
      </c>
      <c r="AA51" s="14">
        <v>405479.82232108532</v>
      </c>
      <c r="AB51" s="14">
        <v>399938.18311638379</v>
      </c>
      <c r="AC51" s="14">
        <v>395679.1000714011</v>
      </c>
    </row>
    <row r="52" spans="1:29">
      <c r="A52" s="1" t="s">
        <v>524</v>
      </c>
      <c r="B52" s="1" t="s">
        <v>525</v>
      </c>
      <c r="D52" s="1" t="s">
        <v>563</v>
      </c>
      <c r="F52" s="1">
        <v>51</v>
      </c>
      <c r="G52" s="1" t="s">
        <v>836</v>
      </c>
      <c r="H52" s="1" t="str">
        <f t="shared" si="1"/>
        <v>51종합중위매매가격</v>
      </c>
      <c r="I52" s="1" t="s">
        <v>869</v>
      </c>
      <c r="J52" s="13">
        <v>499305.99690482329</v>
      </c>
      <c r="K52" s="13">
        <v>499305.99690482329</v>
      </c>
      <c r="L52" s="13">
        <v>499893.82899148826</v>
      </c>
      <c r="M52" s="13">
        <v>499725.87696672685</v>
      </c>
      <c r="N52" s="13">
        <v>499305.99690482329</v>
      </c>
      <c r="O52" s="13">
        <v>498365.77895279857</v>
      </c>
      <c r="P52" s="13">
        <v>498455.24890379159</v>
      </c>
      <c r="Q52" s="14">
        <v>497599.00696414756</v>
      </c>
      <c r="R52" s="14">
        <v>497599.00696414756</v>
      </c>
      <c r="S52" s="14">
        <v>494862.32912045397</v>
      </c>
      <c r="T52" s="14">
        <v>493317.79726592725</v>
      </c>
      <c r="U52" s="14">
        <v>473078.8535550402</v>
      </c>
      <c r="V52" s="14">
        <v>471486.24611437309</v>
      </c>
      <c r="W52" s="14">
        <v>470707.54798440816</v>
      </c>
      <c r="X52" s="14">
        <v>469999.27221591747</v>
      </c>
      <c r="Y52" s="14">
        <v>467278.65495633293</v>
      </c>
      <c r="Z52" s="14">
        <v>466170.74554694822</v>
      </c>
      <c r="AA52" s="14">
        <v>467258.99245078204</v>
      </c>
      <c r="AB52" s="14">
        <v>466155.19687176199</v>
      </c>
      <c r="AC52" s="14">
        <v>464794.88824196969</v>
      </c>
    </row>
    <row r="53" spans="1:29">
      <c r="A53" s="1" t="s">
        <v>524</v>
      </c>
      <c r="B53" s="1" t="s">
        <v>525</v>
      </c>
      <c r="D53" s="1" t="s">
        <v>564</v>
      </c>
      <c r="F53" s="1">
        <v>52</v>
      </c>
      <c r="G53" s="1" t="s">
        <v>836</v>
      </c>
      <c r="H53" s="1" t="str">
        <f t="shared" si="1"/>
        <v>52종합중위매매가격</v>
      </c>
      <c r="I53" s="1" t="s">
        <v>869</v>
      </c>
      <c r="J53" s="13">
        <v>329888.87727525143</v>
      </c>
      <c r="K53" s="13">
        <v>331082.12710557168</v>
      </c>
      <c r="L53" s="13">
        <v>330397.3838464861</v>
      </c>
      <c r="M53" s="13">
        <v>330397.3838464861</v>
      </c>
      <c r="N53" s="13">
        <v>328010.88418584561</v>
      </c>
      <c r="O53" s="13">
        <v>325624.38452520518</v>
      </c>
      <c r="P53" s="13">
        <v>325624.38452520518</v>
      </c>
      <c r="Q53" s="14">
        <v>325403.17146911827</v>
      </c>
      <c r="R53" s="14">
        <v>324209.92163879803</v>
      </c>
      <c r="S53" s="14">
        <v>325624.38452520518</v>
      </c>
      <c r="T53" s="14">
        <v>322044.63503424445</v>
      </c>
      <c r="U53" s="14">
        <v>318261.7360016366</v>
      </c>
      <c r="V53" s="14">
        <v>317071.40880154999</v>
      </c>
      <c r="W53" s="14">
        <v>315656.4338921046</v>
      </c>
      <c r="X53" s="14">
        <v>318951.79244034225</v>
      </c>
      <c r="Y53" s="14">
        <v>318951.79244034225</v>
      </c>
      <c r="Z53" s="14">
        <v>319422.55622811348</v>
      </c>
      <c r="AA53" s="14">
        <v>321305.61137919832</v>
      </c>
      <c r="AB53" s="14">
        <v>322482.52084862633</v>
      </c>
      <c r="AC53" s="14">
        <v>322482.52084862633</v>
      </c>
    </row>
    <row r="54" spans="1:29">
      <c r="A54" s="1" t="s">
        <v>524</v>
      </c>
      <c r="B54" s="1" t="s">
        <v>525</v>
      </c>
      <c r="D54" s="1" t="s">
        <v>565</v>
      </c>
      <c r="F54" s="1">
        <v>53</v>
      </c>
      <c r="G54" s="1" t="s">
        <v>836</v>
      </c>
      <c r="H54" s="1" t="str">
        <f t="shared" si="1"/>
        <v>53종합중위매매가격</v>
      </c>
      <c r="I54" s="1" t="s">
        <v>869</v>
      </c>
      <c r="J54" s="13">
        <v>351578.40828511148</v>
      </c>
      <c r="K54" s="13">
        <v>351578.40828511148</v>
      </c>
      <c r="L54" s="13">
        <v>347657.87146871636</v>
      </c>
      <c r="M54" s="13">
        <v>343713.75044866017</v>
      </c>
      <c r="N54" s="13">
        <v>342611.48219804076</v>
      </c>
      <c r="O54" s="13">
        <v>342611.48219804076</v>
      </c>
      <c r="P54" s="13">
        <v>341075.51059713383</v>
      </c>
      <c r="Q54" s="14">
        <v>339539.53899622685</v>
      </c>
      <c r="R54" s="14">
        <v>339032.68872177816</v>
      </c>
      <c r="S54" s="14">
        <v>338018.98817288078</v>
      </c>
      <c r="T54" s="14">
        <v>338018.98817288078</v>
      </c>
      <c r="U54" s="14">
        <v>336264.91229537677</v>
      </c>
      <c r="V54" s="14">
        <v>336264.91229537677</v>
      </c>
      <c r="W54" s="14">
        <v>336264.91229537677</v>
      </c>
      <c r="X54" s="14">
        <v>335111.94572936621</v>
      </c>
      <c r="Y54" s="14">
        <v>333289.79330651031</v>
      </c>
      <c r="Z54" s="14">
        <v>330947.02590569557</v>
      </c>
      <c r="AA54" s="14">
        <v>330947.02590569557</v>
      </c>
      <c r="AB54" s="14">
        <v>335425.48243816342</v>
      </c>
      <c r="AC54" s="14">
        <v>334123.94499326637</v>
      </c>
    </row>
    <row r="55" spans="1:29">
      <c r="A55" s="1" t="s">
        <v>524</v>
      </c>
      <c r="B55" s="1" t="s">
        <v>525</v>
      </c>
      <c r="D55" s="1" t="s">
        <v>566</v>
      </c>
      <c r="F55" s="1">
        <v>54</v>
      </c>
      <c r="G55" s="1" t="s">
        <v>836</v>
      </c>
      <c r="H55" s="1" t="str">
        <f t="shared" si="1"/>
        <v>54종합중위매매가격</v>
      </c>
      <c r="I55" s="1" t="s">
        <v>869</v>
      </c>
      <c r="J55" s="13">
        <v>235204.10042920036</v>
      </c>
      <c r="K55" s="13">
        <v>235204.10042920036</v>
      </c>
      <c r="L55" s="13">
        <v>235204.10042920036</v>
      </c>
      <c r="M55" s="13">
        <v>232804.52962956141</v>
      </c>
      <c r="N55" s="13">
        <v>232093.4662073793</v>
      </c>
      <c r="O55" s="13">
        <v>231671.33936301508</v>
      </c>
      <c r="P55" s="13">
        <v>231671.33936301508</v>
      </c>
      <c r="Q55" s="14">
        <v>231171.33936301508</v>
      </c>
      <c r="R55" s="14">
        <v>230249.21251865086</v>
      </c>
      <c r="S55" s="14">
        <v>228982.83198555824</v>
      </c>
      <c r="T55" s="14">
        <v>227628.37327536978</v>
      </c>
      <c r="U55" s="14">
        <v>224645.57832853851</v>
      </c>
      <c r="V55" s="14">
        <v>223416.10528384824</v>
      </c>
      <c r="W55" s="14">
        <v>222916.10528384824</v>
      </c>
      <c r="X55" s="14">
        <v>221916.10528384824</v>
      </c>
      <c r="Y55" s="14">
        <v>222121.01745796329</v>
      </c>
      <c r="Z55" s="14">
        <v>223145.57832853851</v>
      </c>
      <c r="AA55" s="14">
        <v>223145.57832853851</v>
      </c>
      <c r="AB55" s="14">
        <v>222325.92963207833</v>
      </c>
      <c r="AC55" s="14">
        <v>222030.84180619338</v>
      </c>
    </row>
    <row r="56" spans="1:29">
      <c r="A56" s="1" t="s">
        <v>524</v>
      </c>
      <c r="B56" s="1" t="s">
        <v>525</v>
      </c>
      <c r="D56" s="1" t="s">
        <v>567</v>
      </c>
      <c r="F56" s="1">
        <v>55</v>
      </c>
      <c r="G56" s="1" t="s">
        <v>836</v>
      </c>
      <c r="H56" s="1" t="str">
        <f t="shared" si="1"/>
        <v>55종합중위매매가격</v>
      </c>
      <c r="I56" s="1" t="s">
        <v>869</v>
      </c>
      <c r="J56" s="13">
        <v>269886.21239553485</v>
      </c>
      <c r="K56" s="13">
        <v>269886.21239553485</v>
      </c>
      <c r="L56" s="13">
        <v>268433.7358065251</v>
      </c>
      <c r="M56" s="13">
        <v>268433.7358065251</v>
      </c>
      <c r="N56" s="13">
        <v>266981.25921751535</v>
      </c>
      <c r="O56" s="13">
        <v>263713.18689224351</v>
      </c>
      <c r="P56" s="13">
        <v>262623.82945048623</v>
      </c>
      <c r="Q56" s="14">
        <v>261171.35286147648</v>
      </c>
      <c r="R56" s="14">
        <v>260808.23371422404</v>
      </c>
      <c r="S56" s="14">
        <v>254998.32735818517</v>
      </c>
      <c r="T56" s="14">
        <v>253087.68479994245</v>
      </c>
      <c r="U56" s="14">
        <v>250994.76396570634</v>
      </c>
      <c r="V56" s="14">
        <v>246704.61219146903</v>
      </c>
      <c r="W56" s="14">
        <v>245274.56160005659</v>
      </c>
      <c r="X56" s="14">
        <v>243844.51100864419</v>
      </c>
      <c r="Y56" s="14">
        <v>242056.94776937863</v>
      </c>
      <c r="Z56" s="14">
        <v>241917.04895220351</v>
      </c>
      <c r="AA56" s="14">
        <v>241917.04895220351</v>
      </c>
      <c r="AB56" s="14">
        <v>238341.92247367243</v>
      </c>
      <c r="AC56" s="14">
        <v>238341.92247367243</v>
      </c>
    </row>
    <row r="57" spans="1:29">
      <c r="A57" s="1" t="s">
        <v>524</v>
      </c>
      <c r="B57" s="1" t="s">
        <v>525</v>
      </c>
      <c r="D57" s="1" t="s">
        <v>568</v>
      </c>
      <c r="F57" s="1">
        <v>56</v>
      </c>
      <c r="G57" s="1" t="s">
        <v>836</v>
      </c>
      <c r="H57" s="1" t="str">
        <f t="shared" si="1"/>
        <v>56종합중위매매가격</v>
      </c>
      <c r="I57" s="1" t="s">
        <v>869</v>
      </c>
      <c r="J57" s="13">
        <v>247054.81077635603</v>
      </c>
      <c r="K57" s="13">
        <v>247054.81077635603</v>
      </c>
      <c r="L57" s="13">
        <v>247054.81077635603</v>
      </c>
      <c r="M57" s="13">
        <v>242054.81077635603</v>
      </c>
      <c r="N57" s="13">
        <v>239785.97486963539</v>
      </c>
      <c r="O57" s="13">
        <v>237054.81077635603</v>
      </c>
      <c r="P57" s="13">
        <v>233424.67332560301</v>
      </c>
      <c r="Q57" s="14">
        <v>232517.13896291473</v>
      </c>
      <c r="R57" s="14">
        <v>232517.13896291473</v>
      </c>
      <c r="S57" s="14">
        <v>232525.69996812934</v>
      </c>
      <c r="T57" s="14">
        <v>231618.16560544106</v>
      </c>
      <c r="U57" s="14">
        <v>228334.43260272135</v>
      </c>
      <c r="V57" s="14">
        <v>227334.43260272135</v>
      </c>
      <c r="W57" s="14">
        <v>227334.43260272135</v>
      </c>
      <c r="X57" s="14">
        <v>228334.43260272135</v>
      </c>
      <c r="Y57" s="14">
        <v>228140.55901870099</v>
      </c>
      <c r="Z57" s="14">
        <v>228140.55901870099</v>
      </c>
      <c r="AA57" s="14">
        <v>228495.15383068571</v>
      </c>
      <c r="AB57" s="14">
        <v>227592.09062269589</v>
      </c>
      <c r="AC57" s="14">
        <v>227398.2170386755</v>
      </c>
    </row>
    <row r="58" spans="1:29">
      <c r="A58" s="1" t="s">
        <v>524</v>
      </c>
      <c r="B58" s="1" t="s">
        <v>525</v>
      </c>
      <c r="C58" s="1" t="s">
        <v>529</v>
      </c>
      <c r="F58" s="1">
        <v>57</v>
      </c>
      <c r="G58" s="1" t="s">
        <v>836</v>
      </c>
      <c r="H58" s="1" t="str">
        <f t="shared" si="1"/>
        <v>57종합중위매매가격</v>
      </c>
      <c r="I58" s="1" t="s">
        <v>869</v>
      </c>
      <c r="J58" s="13">
        <v>318229.20388394367</v>
      </c>
      <c r="K58" s="13">
        <v>318229.20388394367</v>
      </c>
      <c r="L58" s="13">
        <v>317284.02108294575</v>
      </c>
      <c r="M58" s="13">
        <v>317010.87642837345</v>
      </c>
      <c r="N58" s="13">
        <v>317010.87642837345</v>
      </c>
      <c r="O58" s="13">
        <v>317299.49641174113</v>
      </c>
      <c r="P58" s="13">
        <v>317299.49641174113</v>
      </c>
      <c r="Q58" s="14">
        <v>316456.25704561552</v>
      </c>
      <c r="R58" s="14">
        <v>314136.11922875536</v>
      </c>
      <c r="S58" s="14">
        <v>313388.49013613822</v>
      </c>
      <c r="T58" s="14">
        <v>313038.94290356361</v>
      </c>
      <c r="U58" s="14">
        <v>308779.10106845549</v>
      </c>
      <c r="V58" s="14">
        <v>308480.59387505456</v>
      </c>
      <c r="W58" s="14">
        <v>308280.84393910418</v>
      </c>
      <c r="X58" s="14">
        <v>306053.21168120264</v>
      </c>
      <c r="Y58" s="14">
        <v>305899.77447000449</v>
      </c>
      <c r="Z58" s="14">
        <v>305785.57329724851</v>
      </c>
      <c r="AA58" s="14">
        <v>307605.63283716736</v>
      </c>
      <c r="AB58" s="14">
        <v>307459.17907081643</v>
      </c>
      <c r="AC58" s="14">
        <v>308027.04555705911</v>
      </c>
    </row>
    <row r="59" spans="1:29">
      <c r="A59" s="1" t="s">
        <v>524</v>
      </c>
      <c r="B59" s="1" t="s">
        <v>525</v>
      </c>
      <c r="D59" s="1" t="s">
        <v>569</v>
      </c>
      <c r="F59" s="1">
        <v>58</v>
      </c>
      <c r="G59" s="1" t="s">
        <v>836</v>
      </c>
      <c r="H59" s="1" t="str">
        <f t="shared" si="1"/>
        <v>58종합중위매매가격</v>
      </c>
      <c r="I59" s="1" t="s">
        <v>869</v>
      </c>
      <c r="J59" s="13">
        <v>264818.08371670358</v>
      </c>
      <c r="K59" s="13">
        <v>264818.08371670358</v>
      </c>
      <c r="L59" s="13">
        <v>263502.72050888854</v>
      </c>
      <c r="M59" s="13">
        <v>263502.72050888854</v>
      </c>
      <c r="N59" s="13">
        <v>263502.72050888854</v>
      </c>
      <c r="O59" s="13">
        <v>263502.72050888854</v>
      </c>
      <c r="P59" s="13">
        <v>263502.72050888854</v>
      </c>
      <c r="Q59" s="14">
        <v>262646.92451865732</v>
      </c>
      <c r="R59" s="14">
        <v>262646.92451865732</v>
      </c>
      <c r="S59" s="14">
        <v>262646.92451865732</v>
      </c>
      <c r="T59" s="14">
        <v>262646.92451865732</v>
      </c>
      <c r="U59" s="14">
        <v>263720.46149847034</v>
      </c>
      <c r="V59" s="14">
        <v>263720.46149847034</v>
      </c>
      <c r="W59" s="14">
        <v>263720.46149847034</v>
      </c>
      <c r="X59" s="14">
        <v>262795.26504169084</v>
      </c>
      <c r="Y59" s="14">
        <v>262795.26504169084</v>
      </c>
      <c r="Z59" s="14">
        <v>262795.26504169084</v>
      </c>
      <c r="AA59" s="14">
        <v>264055.10787626723</v>
      </c>
      <c r="AB59" s="14">
        <v>264019.67567135231</v>
      </c>
      <c r="AC59" s="14">
        <v>265909.43992321688</v>
      </c>
    </row>
    <row r="60" spans="1:29">
      <c r="A60" s="1" t="s">
        <v>524</v>
      </c>
      <c r="B60" s="1" t="s">
        <v>525</v>
      </c>
      <c r="D60" s="1" t="s">
        <v>570</v>
      </c>
      <c r="F60" s="1">
        <v>59</v>
      </c>
      <c r="G60" s="1" t="s">
        <v>836</v>
      </c>
      <c r="H60" s="1" t="str">
        <f t="shared" si="1"/>
        <v>59종합중위매매가격</v>
      </c>
      <c r="I60" s="1" t="s">
        <v>869</v>
      </c>
      <c r="J60" s="13">
        <v>299990.70987125597</v>
      </c>
      <c r="K60" s="13">
        <v>299990.70987125597</v>
      </c>
      <c r="L60" s="13">
        <v>298281.58973210165</v>
      </c>
      <c r="M60" s="13">
        <v>298281.58973210165</v>
      </c>
      <c r="N60" s="13">
        <v>298281.58973210165</v>
      </c>
      <c r="O60" s="13">
        <v>297275.81799254153</v>
      </c>
      <c r="P60" s="13">
        <v>297275.81799254153</v>
      </c>
      <c r="Q60" s="14">
        <v>296628.99284462427</v>
      </c>
      <c r="R60" s="14">
        <v>291449.10938632442</v>
      </c>
      <c r="S60" s="14">
        <v>288890.22327934956</v>
      </c>
      <c r="T60" s="14">
        <v>287693.83918194158</v>
      </c>
      <c r="U60" s="14">
        <v>286379.93285655486</v>
      </c>
      <c r="V60" s="14">
        <v>285315.86360362213</v>
      </c>
      <c r="W60" s="14">
        <v>284603.82794813748</v>
      </c>
      <c r="X60" s="14">
        <v>283001.70431158674</v>
      </c>
      <c r="Y60" s="14">
        <v>282824.35943609796</v>
      </c>
      <c r="Z60" s="14">
        <v>282417.27979008027</v>
      </c>
      <c r="AA60" s="14">
        <v>281772.67699115042</v>
      </c>
      <c r="AB60" s="14">
        <v>281296.21578514099</v>
      </c>
      <c r="AC60" s="14">
        <v>280889.13613912329</v>
      </c>
    </row>
    <row r="61" spans="1:29">
      <c r="A61" s="1" t="s">
        <v>524</v>
      </c>
      <c r="B61" s="1" t="s">
        <v>525</v>
      </c>
      <c r="D61" s="1" t="s">
        <v>571</v>
      </c>
      <c r="F61" s="1">
        <v>60</v>
      </c>
      <c r="G61" s="1" t="s">
        <v>836</v>
      </c>
      <c r="H61" s="1" t="str">
        <f t="shared" si="1"/>
        <v>60종합중위매매가격</v>
      </c>
      <c r="I61" s="1" t="s">
        <v>869</v>
      </c>
      <c r="J61" s="13">
        <v>381749.27985471854</v>
      </c>
      <c r="K61" s="13">
        <v>381749.27985471854</v>
      </c>
      <c r="L61" s="13">
        <v>381749.27985471854</v>
      </c>
      <c r="M61" s="13">
        <v>381008.82960736426</v>
      </c>
      <c r="N61" s="13">
        <v>381008.82960736426</v>
      </c>
      <c r="O61" s="13">
        <v>382587.82641367649</v>
      </c>
      <c r="P61" s="13">
        <v>382587.82641367649</v>
      </c>
      <c r="Q61" s="14">
        <v>381600.55941720417</v>
      </c>
      <c r="R61" s="14">
        <v>379413.63996910682</v>
      </c>
      <c r="S61" s="14">
        <v>379413.63996910682</v>
      </c>
      <c r="T61" s="14">
        <v>379413.63996910682</v>
      </c>
      <c r="U61" s="14">
        <v>371662.22839487536</v>
      </c>
      <c r="V61" s="14">
        <v>371662.22839487536</v>
      </c>
      <c r="W61" s="14">
        <v>371662.22839487536</v>
      </c>
      <c r="X61" s="14">
        <v>367634.10927608871</v>
      </c>
      <c r="Y61" s="14">
        <v>367347.396813575</v>
      </c>
      <c r="Z61" s="14">
        <v>367347.396813575</v>
      </c>
      <c r="AA61" s="14">
        <v>371659.89995873551</v>
      </c>
      <c r="AB61" s="14">
        <v>371659.89995873551</v>
      </c>
      <c r="AC61" s="14">
        <v>371659.89995873551</v>
      </c>
    </row>
    <row r="62" spans="1:29">
      <c r="A62" s="1" t="s">
        <v>524</v>
      </c>
      <c r="B62" s="1" t="s">
        <v>525</v>
      </c>
      <c r="C62" s="1" t="s">
        <v>530</v>
      </c>
      <c r="F62" s="1">
        <v>61</v>
      </c>
      <c r="G62" s="1" t="s">
        <v>836</v>
      </c>
      <c r="H62" s="1" t="str">
        <f t="shared" si="1"/>
        <v>61종합중위매매가격</v>
      </c>
      <c r="I62" s="1" t="s">
        <v>869</v>
      </c>
      <c r="J62" s="13">
        <v>531775.16901635425</v>
      </c>
      <c r="K62" s="13">
        <v>529889.83581390686</v>
      </c>
      <c r="L62" s="13">
        <v>528424.31197867251</v>
      </c>
      <c r="M62" s="13">
        <v>523758.59175605921</v>
      </c>
      <c r="N62" s="13">
        <v>518597.09338187712</v>
      </c>
      <c r="O62" s="13">
        <v>512545.02913827612</v>
      </c>
      <c r="P62" s="13">
        <v>508842.51920079958</v>
      </c>
      <c r="Q62" s="14">
        <v>504296.69970962428</v>
      </c>
      <c r="R62" s="14">
        <v>499277.82191690931</v>
      </c>
      <c r="S62" s="14">
        <v>497004.1015478443</v>
      </c>
      <c r="T62" s="14">
        <v>494099.79759908491</v>
      </c>
      <c r="U62" s="14">
        <v>487495.37734858465</v>
      </c>
      <c r="V62" s="14">
        <v>486086.98781632009</v>
      </c>
      <c r="W62" s="14">
        <v>483683.49148632766</v>
      </c>
      <c r="X62" s="14">
        <v>484626.57156599406</v>
      </c>
      <c r="Y62" s="14">
        <v>489013.21595962124</v>
      </c>
      <c r="Z62" s="14">
        <v>491190.48391947767</v>
      </c>
      <c r="AA62" s="14">
        <v>488085.77371991001</v>
      </c>
      <c r="AB62" s="14">
        <v>486181.16371741361</v>
      </c>
      <c r="AC62" s="14">
        <v>484988.25112657802</v>
      </c>
    </row>
    <row r="63" spans="1:29">
      <c r="A63" s="1" t="s">
        <v>524</v>
      </c>
      <c r="B63" s="1" t="s">
        <v>525</v>
      </c>
      <c r="C63" s="1" t="s">
        <v>531</v>
      </c>
      <c r="F63" s="1">
        <v>62</v>
      </c>
      <c r="G63" s="1" t="s">
        <v>836</v>
      </c>
      <c r="H63" s="1" t="str">
        <f t="shared" si="1"/>
        <v>62종합중위매매가격</v>
      </c>
      <c r="I63" s="1" t="s">
        <v>869</v>
      </c>
      <c r="J63" s="13">
        <v>407029.81336538115</v>
      </c>
      <c r="K63" s="13">
        <v>406751.35647128272</v>
      </c>
      <c r="L63" s="13">
        <v>406197.28462932631</v>
      </c>
      <c r="M63" s="13">
        <v>403760.42996056267</v>
      </c>
      <c r="N63" s="13">
        <v>400832.95571164897</v>
      </c>
      <c r="O63" s="13">
        <v>398645.00230914878</v>
      </c>
      <c r="P63" s="13">
        <v>395722.58969500166</v>
      </c>
      <c r="Q63" s="14">
        <v>392920.44693110354</v>
      </c>
      <c r="R63" s="14">
        <v>392010.38800686284</v>
      </c>
      <c r="S63" s="14">
        <v>391128.49978553713</v>
      </c>
      <c r="T63" s="14">
        <v>389419.04002996266</v>
      </c>
      <c r="U63" s="14">
        <v>383308.5403057409</v>
      </c>
      <c r="V63" s="14">
        <v>381619.59443714219</v>
      </c>
      <c r="W63" s="14">
        <v>379760.96419416694</v>
      </c>
      <c r="X63" s="14">
        <v>382056.00325327576</v>
      </c>
      <c r="Y63" s="14">
        <v>383017.65925235464</v>
      </c>
      <c r="Z63" s="14">
        <v>383375.85825078288</v>
      </c>
      <c r="AA63" s="14">
        <v>382653.65430541849</v>
      </c>
      <c r="AB63" s="14">
        <v>380867.40139635192</v>
      </c>
      <c r="AC63" s="14">
        <v>379863.34850312537</v>
      </c>
    </row>
    <row r="64" spans="1:29">
      <c r="A64" s="1" t="s">
        <v>524</v>
      </c>
      <c r="B64" s="1" t="s">
        <v>525</v>
      </c>
      <c r="D64" s="1" t="s">
        <v>572</v>
      </c>
      <c r="F64" s="1">
        <v>63</v>
      </c>
      <c r="G64" s="1" t="s">
        <v>836</v>
      </c>
      <c r="H64" s="1" t="str">
        <f t="shared" si="1"/>
        <v>63종합중위매매가격</v>
      </c>
      <c r="I64" s="1" t="s">
        <v>869</v>
      </c>
      <c r="J64" s="13">
        <v>439598.88097366825</v>
      </c>
      <c r="K64" s="13">
        <v>439598.88097366825</v>
      </c>
      <c r="L64" s="13">
        <v>438258.73157788481</v>
      </c>
      <c r="M64" s="13">
        <v>431455.74366221554</v>
      </c>
      <c r="N64" s="13">
        <v>431455.74366221554</v>
      </c>
      <c r="O64" s="13">
        <v>428795.89305799903</v>
      </c>
      <c r="P64" s="13">
        <v>425394.39910016442</v>
      </c>
      <c r="Q64" s="14">
        <v>422734.54849594785</v>
      </c>
      <c r="R64" s="14">
        <v>421033.80151703052</v>
      </c>
      <c r="S64" s="14">
        <v>419333.05453811324</v>
      </c>
      <c r="T64" s="14">
        <v>419333.05453811324</v>
      </c>
      <c r="U64" s="14">
        <v>411850.20296173793</v>
      </c>
      <c r="V64" s="14">
        <v>410520.39013756294</v>
      </c>
      <c r="W64" s="14">
        <v>408525.67090130044</v>
      </c>
      <c r="X64" s="14">
        <v>406860.76448921295</v>
      </c>
      <c r="Y64" s="14">
        <v>410211.70036833797</v>
      </c>
      <c r="Z64" s="14">
        <v>407546.79395625048</v>
      </c>
      <c r="AA64" s="14">
        <v>406557.35548372549</v>
      </c>
      <c r="AB64" s="14">
        <v>402546.79395625048</v>
      </c>
      <c r="AC64" s="14">
        <v>400897.7298353755</v>
      </c>
    </row>
    <row r="65" spans="1:29">
      <c r="A65" s="1" t="s">
        <v>524</v>
      </c>
      <c r="B65" s="1" t="s">
        <v>525</v>
      </c>
      <c r="D65" s="1" t="s">
        <v>573</v>
      </c>
      <c r="F65" s="1">
        <v>64</v>
      </c>
      <c r="G65" s="1" t="s">
        <v>836</v>
      </c>
      <c r="H65" s="1" t="str">
        <f t="shared" si="1"/>
        <v>64종합중위매매가격</v>
      </c>
      <c r="I65" s="1" t="s">
        <v>869</v>
      </c>
      <c r="J65" s="13">
        <v>353149.23203531792</v>
      </c>
      <c r="K65" s="13">
        <v>353149.23203531792</v>
      </c>
      <c r="L65" s="13">
        <v>350315.27699797723</v>
      </c>
      <c r="M65" s="13">
        <v>350315.27699797723</v>
      </c>
      <c r="N65" s="13">
        <v>343748.72903191071</v>
      </c>
      <c r="O65" s="13">
        <v>340914.77399457002</v>
      </c>
      <c r="P65" s="13">
        <v>340546.00481468096</v>
      </c>
      <c r="Q65" s="14">
        <v>337273.25237080734</v>
      </c>
      <c r="R65" s="14">
        <v>334976.49574292987</v>
      </c>
      <c r="S65" s="14">
        <v>333741.43009867787</v>
      </c>
      <c r="T65" s="14">
        <v>330671.29304178618</v>
      </c>
      <c r="U65" s="14">
        <v>322582.92660676001</v>
      </c>
      <c r="V65" s="14">
        <v>319566.3800574739</v>
      </c>
      <c r="W65" s="14">
        <v>317881.57794705714</v>
      </c>
      <c r="X65" s="14">
        <v>317881.57794705714</v>
      </c>
      <c r="Y65" s="14">
        <v>315616.9015797716</v>
      </c>
      <c r="Z65" s="14">
        <v>318185.85503808787</v>
      </c>
      <c r="AA65" s="14">
        <v>318185.85503808787</v>
      </c>
      <c r="AB65" s="14">
        <v>318699.64572975109</v>
      </c>
      <c r="AC65" s="14">
        <v>318185.85503808787</v>
      </c>
    </row>
    <row r="66" spans="1:29">
      <c r="A66" s="1" t="s">
        <v>524</v>
      </c>
      <c r="B66" s="1" t="s">
        <v>525</v>
      </c>
      <c r="D66" s="1" t="s">
        <v>574</v>
      </c>
      <c r="F66" s="1">
        <v>65</v>
      </c>
      <c r="G66" s="1" t="s">
        <v>836</v>
      </c>
      <c r="H66" s="1" t="str">
        <f t="shared" ref="H66:H129" si="2">F66&amp;G66&amp;I66</f>
        <v>65종합중위매매가격</v>
      </c>
      <c r="I66" s="1" t="s">
        <v>869</v>
      </c>
      <c r="J66" s="13">
        <v>291510.41702537966</v>
      </c>
      <c r="K66" s="13">
        <v>291510.41702537966</v>
      </c>
      <c r="L66" s="13">
        <v>292956.61007610452</v>
      </c>
      <c r="M66" s="13">
        <v>292956.61007610452</v>
      </c>
      <c r="N66" s="13">
        <v>291510.41702537966</v>
      </c>
      <c r="O66" s="13">
        <v>291510.41702537966</v>
      </c>
      <c r="P66" s="13">
        <v>288979.57918661111</v>
      </c>
      <c r="Q66" s="14">
        <v>288256.48266124865</v>
      </c>
      <c r="R66" s="14">
        <v>288256.48266124865</v>
      </c>
      <c r="S66" s="14">
        <v>287894.93439856742</v>
      </c>
      <c r="T66" s="14">
        <v>286533.38613588625</v>
      </c>
      <c r="U66" s="14">
        <v>284013.2377918142</v>
      </c>
      <c r="V66" s="14">
        <v>282940.84344437905</v>
      </c>
      <c r="W66" s="14">
        <v>282655.77300933586</v>
      </c>
      <c r="X66" s="14">
        <v>284443.09692172776</v>
      </c>
      <c r="Y66" s="14">
        <v>285158.02648668451</v>
      </c>
      <c r="Z66" s="14">
        <v>284728.16735677095</v>
      </c>
      <c r="AA66" s="14">
        <v>282225.9138794223</v>
      </c>
      <c r="AB66" s="14">
        <v>280438.58996703039</v>
      </c>
      <c r="AC66" s="14">
        <v>280438.58996703039</v>
      </c>
    </row>
    <row r="67" spans="1:29">
      <c r="A67" s="1" t="s">
        <v>524</v>
      </c>
      <c r="B67" s="1" t="s">
        <v>525</v>
      </c>
      <c r="D67" s="1" t="s">
        <v>575</v>
      </c>
      <c r="F67" s="1">
        <v>66</v>
      </c>
      <c r="G67" s="1" t="s">
        <v>836</v>
      </c>
      <c r="H67" s="1" t="str">
        <f t="shared" si="2"/>
        <v>66종합중위매매가격</v>
      </c>
      <c r="I67" s="1" t="s">
        <v>869</v>
      </c>
      <c r="J67" s="13">
        <v>300219.13965770387</v>
      </c>
      <c r="K67" s="13">
        <v>300219.13965770387</v>
      </c>
      <c r="L67" s="13">
        <v>300219.13965770387</v>
      </c>
      <c r="M67" s="13">
        <v>297778.581289856</v>
      </c>
      <c r="N67" s="13">
        <v>295403.10740034626</v>
      </c>
      <c r="O67" s="13">
        <v>295403.10740034626</v>
      </c>
      <c r="P67" s="13">
        <v>295403.10740034626</v>
      </c>
      <c r="Q67" s="14">
        <v>292441.43492647866</v>
      </c>
      <c r="R67" s="14">
        <v>292441.43492647866</v>
      </c>
      <c r="S67" s="14">
        <v>291221.15574255475</v>
      </c>
      <c r="T67" s="14">
        <v>291680.16566958121</v>
      </c>
      <c r="U67" s="14">
        <v>287442.12245235435</v>
      </c>
      <c r="V67" s="14">
        <v>284938.60845839017</v>
      </c>
      <c r="W67" s="14">
        <v>284165.59179792466</v>
      </c>
      <c r="X67" s="14">
        <v>283698.23060068628</v>
      </c>
      <c r="Y67" s="14">
        <v>283770.20546529413</v>
      </c>
      <c r="Z67" s="14">
        <v>283770.20546529413</v>
      </c>
      <c r="AA67" s="14">
        <v>283075.8609285212</v>
      </c>
      <c r="AB67" s="14">
        <v>282608.49973128282</v>
      </c>
      <c r="AC67" s="14">
        <v>281311.877299599</v>
      </c>
    </row>
    <row r="68" spans="1:29">
      <c r="A68" s="1" t="s">
        <v>524</v>
      </c>
      <c r="B68" s="1" t="s">
        <v>525</v>
      </c>
      <c r="D68" s="1" t="s">
        <v>576</v>
      </c>
      <c r="F68" s="1">
        <v>67</v>
      </c>
      <c r="G68" s="1" t="s">
        <v>836</v>
      </c>
      <c r="H68" s="1" t="str">
        <f t="shared" si="2"/>
        <v>67종합중위매매가격</v>
      </c>
      <c r="I68" s="1" t="s">
        <v>869</v>
      </c>
      <c r="J68" s="13">
        <v>404356.80527674221</v>
      </c>
      <c r="K68" s="13">
        <v>404356.80527674221</v>
      </c>
      <c r="L68" s="13">
        <v>406360.96357900772</v>
      </c>
      <c r="M68" s="13">
        <v>405698.81273300829</v>
      </c>
      <c r="N68" s="13">
        <v>403050.20934901061</v>
      </c>
      <c r="O68" s="13">
        <v>397090.85173501575</v>
      </c>
      <c r="P68" s="13">
        <v>397753.00258101517</v>
      </c>
      <c r="Q68" s="14">
        <v>395486.47892170923</v>
      </c>
      <c r="R68" s="14">
        <v>395142.19099512475</v>
      </c>
      <c r="S68" s="14">
        <v>393486.81388012617</v>
      </c>
      <c r="T68" s="14">
        <v>391831.43676512764</v>
      </c>
      <c r="U68" s="14">
        <v>389336.55980767682</v>
      </c>
      <c r="V68" s="14">
        <v>387927.18865385279</v>
      </c>
      <c r="W68" s="14">
        <v>384649.81538355362</v>
      </c>
      <c r="X68" s="14">
        <v>387927.18865385279</v>
      </c>
      <c r="Y68" s="14">
        <v>388156.78019715426</v>
      </c>
      <c r="Z68" s="14">
        <v>390123.20415933378</v>
      </c>
      <c r="AA68" s="14">
        <v>389926.91259187687</v>
      </c>
      <c r="AB68" s="14">
        <v>385338.59001345804</v>
      </c>
      <c r="AC68" s="14">
        <v>383699.9033783084</v>
      </c>
    </row>
    <row r="69" spans="1:29">
      <c r="A69" s="1" t="s">
        <v>524</v>
      </c>
      <c r="B69" s="1" t="s">
        <v>525</v>
      </c>
      <c r="D69" s="1" t="s">
        <v>577</v>
      </c>
      <c r="F69" s="1">
        <v>68</v>
      </c>
      <c r="G69" s="1" t="s">
        <v>836</v>
      </c>
      <c r="H69" s="1" t="str">
        <f t="shared" si="2"/>
        <v>68종합중위매매가격</v>
      </c>
      <c r="I69" s="1" t="s">
        <v>869</v>
      </c>
      <c r="J69" s="13">
        <v>509714.87355485244</v>
      </c>
      <c r="K69" s="13">
        <v>507684.45778171864</v>
      </c>
      <c r="L69" s="13">
        <v>505991.94698815059</v>
      </c>
      <c r="M69" s="13">
        <v>500914.41460744647</v>
      </c>
      <c r="N69" s="13">
        <v>500914.41460744647</v>
      </c>
      <c r="O69" s="13">
        <v>500914.41460744647</v>
      </c>
      <c r="P69" s="13">
        <v>500914.41460744647</v>
      </c>
      <c r="Q69" s="14">
        <v>497287.60576408636</v>
      </c>
      <c r="R69" s="14">
        <v>496380.5098190307</v>
      </c>
      <c r="S69" s="14">
        <v>497159.54650016432</v>
      </c>
      <c r="T69" s="14">
        <v>492346.70300406811</v>
      </c>
      <c r="U69" s="14">
        <v>485163.91141609481</v>
      </c>
      <c r="V69" s="14">
        <v>484903.41769895732</v>
      </c>
      <c r="W69" s="14">
        <v>481900.52134390874</v>
      </c>
      <c r="X69" s="14">
        <v>481900.52134390874</v>
      </c>
      <c r="Y69" s="14">
        <v>484901.30113180645</v>
      </c>
      <c r="Z69" s="14">
        <v>486633.43284912215</v>
      </c>
      <c r="AA69" s="14">
        <v>487213.43908742536</v>
      </c>
      <c r="AB69" s="14">
        <v>486906.29177435167</v>
      </c>
      <c r="AC69" s="14">
        <v>486906.29177435167</v>
      </c>
    </row>
    <row r="70" spans="1:29">
      <c r="A70" s="1" t="s">
        <v>524</v>
      </c>
      <c r="B70" s="1" t="s">
        <v>525</v>
      </c>
      <c r="D70" s="1" t="s">
        <v>578</v>
      </c>
      <c r="F70" s="1">
        <v>69</v>
      </c>
      <c r="G70" s="1" t="s">
        <v>836</v>
      </c>
      <c r="H70" s="1" t="str">
        <f t="shared" si="2"/>
        <v>69종합중위매매가격</v>
      </c>
      <c r="I70" s="1" t="s">
        <v>869</v>
      </c>
      <c r="J70" s="13">
        <v>503090.00770309509</v>
      </c>
      <c r="K70" s="13">
        <v>503090.00770309509</v>
      </c>
      <c r="L70" s="13">
        <v>503090.00770309509</v>
      </c>
      <c r="M70" s="13">
        <v>500687.94564380101</v>
      </c>
      <c r="N70" s="13">
        <v>495111.29984791327</v>
      </c>
      <c r="O70" s="13">
        <v>492709.23778861918</v>
      </c>
      <c r="P70" s="13">
        <v>479713.16834225442</v>
      </c>
      <c r="Q70" s="14">
        <v>475909.90341503883</v>
      </c>
      <c r="R70" s="14">
        <v>475909.90341503883</v>
      </c>
      <c r="S70" s="14">
        <v>475245.92624780262</v>
      </c>
      <c r="T70" s="14">
        <v>474909.04422366625</v>
      </c>
      <c r="U70" s="14">
        <v>469013.83397298941</v>
      </c>
      <c r="V70" s="14">
        <v>467013.03158322134</v>
      </c>
      <c r="W70" s="14">
        <v>465380.6856082211</v>
      </c>
      <c r="X70" s="14">
        <v>477568.45448129851</v>
      </c>
      <c r="Y70" s="14">
        <v>479652.17517401394</v>
      </c>
      <c r="Z70" s="14">
        <v>478619.25754060323</v>
      </c>
      <c r="AA70" s="14">
        <v>477218.68232791958</v>
      </c>
      <c r="AB70" s="14">
        <v>475251.59996133024</v>
      </c>
      <c r="AC70" s="14">
        <v>473212.20030935807</v>
      </c>
    </row>
    <row r="71" spans="1:29">
      <c r="A71" s="1" t="s">
        <v>524</v>
      </c>
      <c r="B71" s="1" t="s">
        <v>525</v>
      </c>
      <c r="C71" s="1" t="s">
        <v>532</v>
      </c>
      <c r="F71" s="1">
        <v>70</v>
      </c>
      <c r="G71" s="1" t="s">
        <v>836</v>
      </c>
      <c r="H71" s="1" t="str">
        <f t="shared" si="2"/>
        <v>70종합중위매매가격</v>
      </c>
      <c r="I71" s="1" t="s">
        <v>869</v>
      </c>
      <c r="J71" s="13">
        <v>688472.85750539764</v>
      </c>
      <c r="K71" s="13">
        <v>684569.06195706071</v>
      </c>
      <c r="L71" s="13">
        <v>681958.62639529305</v>
      </c>
      <c r="M71" s="13">
        <v>674493.1379695388</v>
      </c>
      <c r="N71" s="13">
        <v>666525.39150193846</v>
      </c>
      <c r="O71" s="13">
        <v>655619.46128708578</v>
      </c>
      <c r="P71" s="13">
        <v>650937.03953866998</v>
      </c>
      <c r="Q71" s="14">
        <v>644200.91716038005</v>
      </c>
      <c r="R71" s="14">
        <v>634020.78574222745</v>
      </c>
      <c r="S71" s="14">
        <v>629998.72869820264</v>
      </c>
      <c r="T71" s="14">
        <v>625593.53261442471</v>
      </c>
      <c r="U71" s="14">
        <v>617952.50545908778</v>
      </c>
      <c r="V71" s="14">
        <v>616895.41341266886</v>
      </c>
      <c r="W71" s="14">
        <v>613809.66520773142</v>
      </c>
      <c r="X71" s="14">
        <v>613059.8952999399</v>
      </c>
      <c r="Y71" s="14">
        <v>623592.08596087166</v>
      </c>
      <c r="Z71" s="14">
        <v>628078.96248252341</v>
      </c>
      <c r="AA71" s="14">
        <v>621949.26699657144</v>
      </c>
      <c r="AB71" s="14">
        <v>619894.38311104407</v>
      </c>
      <c r="AC71" s="14">
        <v>618461.68193394563</v>
      </c>
    </row>
    <row r="72" spans="1:29">
      <c r="A72" s="1" t="s">
        <v>524</v>
      </c>
      <c r="B72" s="1" t="s">
        <v>525</v>
      </c>
      <c r="D72" s="1" t="s">
        <v>579</v>
      </c>
      <c r="F72" s="1">
        <v>71</v>
      </c>
      <c r="G72" s="1" t="s">
        <v>836</v>
      </c>
      <c r="H72" s="1" t="str">
        <f t="shared" si="2"/>
        <v>71종합중위매매가격</v>
      </c>
      <c r="I72" s="1" t="s">
        <v>869</v>
      </c>
      <c r="J72" s="13">
        <v>819961.58427910495</v>
      </c>
      <c r="K72" s="13">
        <v>816352.07638818352</v>
      </c>
      <c r="L72" s="13">
        <v>816352.07638818352</v>
      </c>
      <c r="M72" s="13">
        <v>809232.5443950909</v>
      </c>
      <c r="N72" s="13">
        <v>805623.03650416934</v>
      </c>
      <c r="O72" s="13">
        <v>802013.52861324791</v>
      </c>
      <c r="P72" s="13">
        <v>801617.87439167418</v>
      </c>
      <c r="Q72" s="14">
        <v>800809.9661345284</v>
      </c>
      <c r="R72" s="14">
        <v>799005.21218906762</v>
      </c>
      <c r="S72" s="14">
        <v>796643.79041716026</v>
      </c>
      <c r="T72" s="14">
        <v>792005.76683689014</v>
      </c>
      <c r="U72" s="14">
        <v>786001.35936502146</v>
      </c>
      <c r="V72" s="14">
        <v>771862.48517471028</v>
      </c>
      <c r="W72" s="14">
        <v>771862.48517471028</v>
      </c>
      <c r="X72" s="14">
        <v>769789.30663260655</v>
      </c>
      <c r="Y72" s="14">
        <v>771354.9658178481</v>
      </c>
      <c r="Z72" s="14">
        <v>771968.97912365221</v>
      </c>
      <c r="AA72" s="14">
        <v>770922.22528102773</v>
      </c>
      <c r="AB72" s="14">
        <v>763433.33333333337</v>
      </c>
      <c r="AC72" s="14">
        <v>761650.26382197754</v>
      </c>
    </row>
    <row r="73" spans="1:29">
      <c r="A73" s="1" t="s">
        <v>524</v>
      </c>
      <c r="B73" s="1" t="s">
        <v>525</v>
      </c>
      <c r="D73" s="1" t="s">
        <v>580</v>
      </c>
      <c r="F73" s="1">
        <v>72</v>
      </c>
      <c r="G73" s="1" t="s">
        <v>836</v>
      </c>
      <c r="H73" s="1" t="str">
        <f t="shared" si="2"/>
        <v>72종합중위매매가격</v>
      </c>
      <c r="I73" s="1" t="s">
        <v>869</v>
      </c>
      <c r="J73" s="13">
        <v>807655.23351221287</v>
      </c>
      <c r="K73" s="13">
        <v>800290.84294191597</v>
      </c>
      <c r="L73" s="13">
        <v>796625.1371335109</v>
      </c>
      <c r="M73" s="13">
        <v>790686.20148961188</v>
      </c>
      <c r="N73" s="13">
        <v>779201.53692264017</v>
      </c>
      <c r="O73" s="13">
        <v>752571.00663701864</v>
      </c>
      <c r="P73" s="13">
        <v>748370.53758499038</v>
      </c>
      <c r="Q73" s="14">
        <v>742822.5104421525</v>
      </c>
      <c r="R73" s="14">
        <v>716943.78296543611</v>
      </c>
      <c r="S73" s="14">
        <v>718139.81227780855</v>
      </c>
      <c r="T73" s="14">
        <v>714441.12751591671</v>
      </c>
      <c r="U73" s="14">
        <v>702634.37063097721</v>
      </c>
      <c r="V73" s="14">
        <v>709837.00139808736</v>
      </c>
      <c r="W73" s="14">
        <v>704287.57933981402</v>
      </c>
      <c r="X73" s="14">
        <v>701697.84904595313</v>
      </c>
      <c r="Y73" s="14">
        <v>707443.86974814732</v>
      </c>
      <c r="Z73" s="14">
        <v>719993.22616851877</v>
      </c>
      <c r="AA73" s="14">
        <v>707044.57469921431</v>
      </c>
      <c r="AB73" s="14">
        <v>707006.67209273321</v>
      </c>
      <c r="AC73" s="14">
        <v>705474.25681485515</v>
      </c>
    </row>
    <row r="74" spans="1:29">
      <c r="A74" s="1" t="s">
        <v>524</v>
      </c>
      <c r="B74" s="1" t="s">
        <v>525</v>
      </c>
      <c r="D74" s="1" t="s">
        <v>581</v>
      </c>
      <c r="F74" s="1">
        <v>73</v>
      </c>
      <c r="G74" s="1" t="s">
        <v>836</v>
      </c>
      <c r="H74" s="1" t="str">
        <f t="shared" si="2"/>
        <v>73종합중위매매가격</v>
      </c>
      <c r="I74" s="1" t="s">
        <v>869</v>
      </c>
      <c r="J74" s="13">
        <v>579867.89086072089</v>
      </c>
      <c r="K74" s="13">
        <v>576498.58871621836</v>
      </c>
      <c r="L74" s="13">
        <v>573237.19300522341</v>
      </c>
      <c r="M74" s="13">
        <v>572563.33257632283</v>
      </c>
      <c r="N74" s="13">
        <v>559759.98442721344</v>
      </c>
      <c r="O74" s="13">
        <v>556390.68228271091</v>
      </c>
      <c r="P74" s="13">
        <v>553021.38013820851</v>
      </c>
      <c r="Q74" s="14">
        <v>542913.47370470106</v>
      </c>
      <c r="R74" s="14">
        <v>538565.75284690002</v>
      </c>
      <c r="S74" s="14">
        <v>531501.00898679555</v>
      </c>
      <c r="T74" s="14">
        <v>524110.1255555916</v>
      </c>
      <c r="U74" s="14">
        <v>519115.70841630327</v>
      </c>
      <c r="V74" s="14">
        <v>519115.70841630327</v>
      </c>
      <c r="W74" s="14">
        <v>514468.51763163862</v>
      </c>
      <c r="X74" s="14">
        <v>516115.70841630327</v>
      </c>
      <c r="Y74" s="14">
        <v>541497.84341056726</v>
      </c>
      <c r="Z74" s="14">
        <v>541497.84341056726</v>
      </c>
      <c r="AA74" s="14">
        <v>536909.35749414831</v>
      </c>
      <c r="AB74" s="14">
        <v>534880.03971280542</v>
      </c>
      <c r="AC74" s="14">
        <v>532821.40415011963</v>
      </c>
    </row>
    <row r="75" spans="1:29">
      <c r="A75" s="1" t="s">
        <v>524</v>
      </c>
      <c r="B75" s="1" t="s">
        <v>525</v>
      </c>
      <c r="D75" s="1" t="s">
        <v>582</v>
      </c>
      <c r="F75" s="1">
        <v>74</v>
      </c>
      <c r="G75" s="1" t="s">
        <v>836</v>
      </c>
      <c r="H75" s="1" t="str">
        <f t="shared" si="2"/>
        <v>74종합중위매매가격</v>
      </c>
      <c r="I75" s="1" t="s">
        <v>869</v>
      </c>
      <c r="J75" s="13">
        <v>539937.93671979278</v>
      </c>
      <c r="K75" s="13">
        <v>539937.93671979278</v>
      </c>
      <c r="L75" s="13">
        <v>537070.14995681867</v>
      </c>
      <c r="M75" s="13">
        <v>516748.21258930676</v>
      </c>
      <c r="N75" s="13">
        <v>516569.2470754495</v>
      </c>
      <c r="O75" s="13">
        <v>509343.05566459917</v>
      </c>
      <c r="P75" s="13">
        <v>497419.03509460628</v>
      </c>
      <c r="Q75" s="14">
        <v>487757.32119023317</v>
      </c>
      <c r="R75" s="14">
        <v>482650.104027636</v>
      </c>
      <c r="S75" s="14">
        <v>473888.28805841249</v>
      </c>
      <c r="T75" s="14">
        <v>473220.41100730159</v>
      </c>
      <c r="U75" s="14">
        <v>467168.59848411795</v>
      </c>
      <c r="V75" s="14">
        <v>466186.38502632541</v>
      </c>
      <c r="W75" s="14">
        <v>465847.95857360517</v>
      </c>
      <c r="X75" s="14">
        <v>465532.1257063509</v>
      </c>
      <c r="Y75" s="14">
        <v>465527.21285233507</v>
      </c>
      <c r="Z75" s="14">
        <v>468819.65940540592</v>
      </c>
      <c r="AA75" s="14">
        <v>465106.09830184857</v>
      </c>
      <c r="AB75" s="14">
        <v>465760.8653725615</v>
      </c>
      <c r="AC75" s="14">
        <v>465760.8653725615</v>
      </c>
    </row>
    <row r="76" spans="1:29">
      <c r="A76" s="1" t="s">
        <v>521</v>
      </c>
      <c r="F76" s="1">
        <v>75</v>
      </c>
      <c r="G76" s="1" t="s">
        <v>836</v>
      </c>
      <c r="H76" s="1" t="str">
        <f t="shared" si="2"/>
        <v>75종합중위매매가격</v>
      </c>
      <c r="I76" s="1" t="s">
        <v>869</v>
      </c>
      <c r="J76" s="13">
        <v>318711.59529868141</v>
      </c>
      <c r="K76" s="13">
        <v>318420.21554889757</v>
      </c>
      <c r="L76" s="13">
        <v>317599.03152646741</v>
      </c>
      <c r="M76" s="13">
        <v>316129.88913417218</v>
      </c>
      <c r="N76" s="13">
        <v>314334.75764620706</v>
      </c>
      <c r="O76" s="13">
        <v>312574.89409221511</v>
      </c>
      <c r="P76" s="13">
        <v>311057.64084104291</v>
      </c>
      <c r="Q76" s="14">
        <v>309416.97943726898</v>
      </c>
      <c r="R76" s="14">
        <v>307361.0036076351</v>
      </c>
      <c r="S76" s="14">
        <v>305827.60748716345</v>
      </c>
      <c r="T76" s="14">
        <v>304490.62990526209</v>
      </c>
      <c r="U76" s="14">
        <v>300427.81644027174</v>
      </c>
      <c r="V76" s="14">
        <v>299101.40440858155</v>
      </c>
      <c r="W76" s="14">
        <v>297705.75549053436</v>
      </c>
      <c r="X76" s="14">
        <v>297293.89479371312</v>
      </c>
      <c r="Y76" s="14">
        <v>297824.90304245194</v>
      </c>
      <c r="Z76" s="14">
        <v>298061.96759228059</v>
      </c>
      <c r="AA76" s="14">
        <v>297471.90102374944</v>
      </c>
      <c r="AB76" s="14">
        <v>296611.3183185829</v>
      </c>
      <c r="AC76" s="14">
        <v>296063.68805047119</v>
      </c>
    </row>
    <row r="77" spans="1:29">
      <c r="A77" s="1" t="s">
        <v>524</v>
      </c>
      <c r="B77" s="1" t="s">
        <v>533</v>
      </c>
      <c r="F77" s="1">
        <v>76</v>
      </c>
      <c r="G77" s="1" t="s">
        <v>836</v>
      </c>
      <c r="H77" s="1" t="str">
        <f t="shared" si="2"/>
        <v>76종합중위매매가격</v>
      </c>
      <c r="I77" s="1" t="s">
        <v>869</v>
      </c>
      <c r="J77" s="13">
        <v>256099.28136485783</v>
      </c>
      <c r="K77" s="13">
        <v>256246.8200792553</v>
      </c>
      <c r="L77" s="13">
        <v>255630.22550974155</v>
      </c>
      <c r="M77" s="13">
        <v>255119.52026488536</v>
      </c>
      <c r="N77" s="13">
        <v>254138.57968207385</v>
      </c>
      <c r="O77" s="13">
        <v>253567.1353734101</v>
      </c>
      <c r="P77" s="13">
        <v>252528.84085526114</v>
      </c>
      <c r="Q77" s="14">
        <v>251570.98187720825</v>
      </c>
      <c r="R77" s="14">
        <v>249999.04488110697</v>
      </c>
      <c r="S77" s="14">
        <v>248512.18534912629</v>
      </c>
      <c r="T77" s="14">
        <v>247770.4535234978</v>
      </c>
      <c r="U77" s="14">
        <v>245266.76443711473</v>
      </c>
      <c r="V77" s="14">
        <v>243722.21040945713</v>
      </c>
      <c r="W77" s="14">
        <v>242592.71635057317</v>
      </c>
      <c r="X77" s="14">
        <v>241759.91104209473</v>
      </c>
      <c r="Y77" s="14">
        <v>241375.49069968637</v>
      </c>
      <c r="Z77" s="14">
        <v>241176.10905901913</v>
      </c>
      <c r="AA77" s="14">
        <v>241101.95044676651</v>
      </c>
      <c r="AB77" s="14">
        <v>240186.54102344005</v>
      </c>
      <c r="AC77" s="14">
        <v>239782.60116456688</v>
      </c>
    </row>
    <row r="78" spans="1:29">
      <c r="A78" s="1" t="s">
        <v>524</v>
      </c>
      <c r="B78" s="1" t="s">
        <v>533</v>
      </c>
      <c r="C78" s="1" t="s">
        <v>534</v>
      </c>
      <c r="F78" s="1">
        <v>77</v>
      </c>
      <c r="G78" s="1" t="s">
        <v>836</v>
      </c>
      <c r="H78" s="1" t="str">
        <f t="shared" si="2"/>
        <v>77종합중위매매가격</v>
      </c>
      <c r="I78" s="1" t="s">
        <v>869</v>
      </c>
      <c r="J78" s="13">
        <v>372027.69896505267</v>
      </c>
      <c r="K78" s="13">
        <v>371987.62347039505</v>
      </c>
      <c r="L78" s="13">
        <v>369430.36507709848</v>
      </c>
      <c r="M78" s="13">
        <v>368557.4374033811</v>
      </c>
      <c r="N78" s="13">
        <v>366778.58935914392</v>
      </c>
      <c r="O78" s="13">
        <v>366290.01392760541</v>
      </c>
      <c r="P78" s="13">
        <v>364594.88983119244</v>
      </c>
      <c r="Q78" s="14">
        <v>362811.25507798837</v>
      </c>
      <c r="R78" s="14">
        <v>360818.91112201038</v>
      </c>
      <c r="S78" s="14">
        <v>358392.52669112792</v>
      </c>
      <c r="T78" s="14">
        <v>357174.79972600075</v>
      </c>
      <c r="U78" s="14">
        <v>354654.74782714521</v>
      </c>
      <c r="V78" s="14">
        <v>351053.59268987761</v>
      </c>
      <c r="W78" s="14">
        <v>347720.38680364692</v>
      </c>
      <c r="X78" s="14">
        <v>344580.09695445374</v>
      </c>
      <c r="Y78" s="14">
        <v>345844.25017494394</v>
      </c>
      <c r="Z78" s="14">
        <v>346506.32130868227</v>
      </c>
      <c r="AA78" s="14">
        <v>347178.77245114243</v>
      </c>
      <c r="AB78" s="14">
        <v>345511.05645872845</v>
      </c>
      <c r="AC78" s="14">
        <v>344880.0016226687</v>
      </c>
    </row>
    <row r="79" spans="1:29">
      <c r="A79" s="1" t="s">
        <v>524</v>
      </c>
      <c r="B79" s="1" t="s">
        <v>533</v>
      </c>
      <c r="D79" s="1" t="s">
        <v>583</v>
      </c>
      <c r="F79" s="1">
        <v>78</v>
      </c>
      <c r="G79" s="1" t="s">
        <v>836</v>
      </c>
      <c r="H79" s="1" t="str">
        <f t="shared" si="2"/>
        <v>78종합중위매매가격</v>
      </c>
      <c r="I79" s="1" t="s">
        <v>869</v>
      </c>
      <c r="J79" s="13">
        <v>604988.79824668204</v>
      </c>
      <c r="K79" s="13">
        <v>597102.5203944965</v>
      </c>
      <c r="L79" s="13">
        <v>585386.88664312672</v>
      </c>
      <c r="M79" s="13">
        <v>581443.74771703396</v>
      </c>
      <c r="N79" s="13">
        <v>581443.74771703396</v>
      </c>
      <c r="O79" s="13">
        <v>581443.74771703396</v>
      </c>
      <c r="P79" s="13">
        <v>577500.60879094119</v>
      </c>
      <c r="Q79" s="14">
        <v>565671.19201266288</v>
      </c>
      <c r="R79" s="14">
        <v>564890.47850967979</v>
      </c>
      <c r="S79" s="14">
        <v>544003.7136247413</v>
      </c>
      <c r="T79" s="14">
        <v>543710.94606112258</v>
      </c>
      <c r="U79" s="14">
        <v>531464.58169499727</v>
      </c>
      <c r="V79" s="14">
        <v>523321.5171495977</v>
      </c>
      <c r="W79" s="14">
        <v>515485.3305910108</v>
      </c>
      <c r="X79" s="14">
        <v>515485.3305910108</v>
      </c>
      <c r="Y79" s="14">
        <v>544540.56015969999</v>
      </c>
      <c r="Z79" s="14">
        <v>546806.48478615936</v>
      </c>
      <c r="AA79" s="14">
        <v>541031.63752949005</v>
      </c>
      <c r="AB79" s="14">
        <v>535154.49761054991</v>
      </c>
      <c r="AC79" s="14">
        <v>527318.31105196301</v>
      </c>
    </row>
    <row r="80" spans="1:29">
      <c r="A80" s="1" t="s">
        <v>524</v>
      </c>
      <c r="B80" s="1" t="s">
        <v>533</v>
      </c>
      <c r="D80" s="1" t="s">
        <v>584</v>
      </c>
      <c r="F80" s="1">
        <v>79</v>
      </c>
      <c r="G80" s="1" t="s">
        <v>836</v>
      </c>
      <c r="H80" s="1" t="str">
        <f t="shared" si="2"/>
        <v>79종합중위매매가격</v>
      </c>
      <c r="I80" s="1" t="s">
        <v>869</v>
      </c>
      <c r="J80" s="13">
        <v>278039.13114220632</v>
      </c>
      <c r="K80" s="13">
        <v>278039.13114220632</v>
      </c>
      <c r="L80" s="13">
        <v>275150.58574682719</v>
      </c>
      <c r="M80" s="13">
        <v>273639.24707126588</v>
      </c>
      <c r="N80" s="13">
        <v>269491.85445818416</v>
      </c>
      <c r="O80" s="13">
        <v>269520.80621542467</v>
      </c>
      <c r="P80" s="13">
        <v>267913.44980475109</v>
      </c>
      <c r="Q80" s="14">
        <v>266594.14659941423</v>
      </c>
      <c r="R80" s="14">
        <v>262636.23698340385</v>
      </c>
      <c r="S80" s="14">
        <v>262636.23698340385</v>
      </c>
      <c r="T80" s="14">
        <v>262982.34624145785</v>
      </c>
      <c r="U80" s="14">
        <v>261840.72341155662</v>
      </c>
      <c r="V80" s="14">
        <v>258511.72359633609</v>
      </c>
      <c r="W80" s="14">
        <v>256563.47174194231</v>
      </c>
      <c r="X80" s="14">
        <v>254492.57912520127</v>
      </c>
      <c r="Y80" s="14">
        <v>253989.21349945886</v>
      </c>
      <c r="Z80" s="14">
        <v>252327.16191959454</v>
      </c>
      <c r="AA80" s="14">
        <v>252528.98727661485</v>
      </c>
      <c r="AB80" s="14">
        <v>250115.68183617981</v>
      </c>
      <c r="AC80" s="14">
        <v>249314.65301058523</v>
      </c>
    </row>
    <row r="81" spans="1:29">
      <c r="A81" s="1" t="s">
        <v>524</v>
      </c>
      <c r="B81" s="1" t="s">
        <v>533</v>
      </c>
      <c r="D81" s="1" t="s">
        <v>584</v>
      </c>
      <c r="E81" s="1" t="s">
        <v>585</v>
      </c>
      <c r="F81" s="1">
        <v>80</v>
      </c>
      <c r="G81" s="1" t="s">
        <v>836</v>
      </c>
      <c r="H81" s="1" t="str">
        <f t="shared" si="2"/>
        <v>80종합중위매매가격</v>
      </c>
      <c r="I81" s="1" t="s">
        <v>869</v>
      </c>
      <c r="J81" s="13">
        <v>227194.45945945947</v>
      </c>
      <c r="K81" s="13">
        <v>227194.45945945947</v>
      </c>
      <c r="L81" s="13">
        <v>226530.1891891892</v>
      </c>
      <c r="M81" s="13">
        <v>226530.1891891892</v>
      </c>
      <c r="N81" s="13">
        <v>226026.59459459459</v>
      </c>
      <c r="O81" s="13">
        <v>226358.72972972973</v>
      </c>
      <c r="P81" s="13">
        <v>226358.72972972973</v>
      </c>
      <c r="Q81" s="14">
        <v>226358.72972972973</v>
      </c>
      <c r="R81" s="14">
        <v>226358.72972972973</v>
      </c>
      <c r="S81" s="14">
        <v>226358.72972972973</v>
      </c>
      <c r="T81" s="14">
        <v>227533.78378378379</v>
      </c>
      <c r="U81" s="14">
        <v>226412.54007837549</v>
      </c>
      <c r="V81" s="14">
        <v>224891.80619878875</v>
      </c>
      <c r="W81" s="14">
        <v>223236.65835411471</v>
      </c>
      <c r="X81" s="14">
        <v>221250.48094050589</v>
      </c>
      <c r="Y81" s="14">
        <v>219891.80619878875</v>
      </c>
      <c r="Z81" s="14">
        <v>215405.6287851799</v>
      </c>
      <c r="AA81" s="14">
        <v>217391.80619878875</v>
      </c>
      <c r="AB81" s="14">
        <v>215202.10188813679</v>
      </c>
      <c r="AC81" s="14">
        <v>215202.10188813679</v>
      </c>
    </row>
    <row r="82" spans="1:29">
      <c r="A82" s="1" t="s">
        <v>524</v>
      </c>
      <c r="B82" s="1" t="s">
        <v>533</v>
      </c>
      <c r="D82" s="1" t="s">
        <v>584</v>
      </c>
      <c r="E82" s="1" t="s">
        <v>586</v>
      </c>
      <c r="F82" s="1">
        <v>81</v>
      </c>
      <c r="G82" s="1" t="s">
        <v>836</v>
      </c>
      <c r="H82" s="1" t="str">
        <f t="shared" si="2"/>
        <v>81종합중위매매가격</v>
      </c>
      <c r="I82" s="1" t="s">
        <v>869</v>
      </c>
      <c r="J82" s="13">
        <v>308710.3984609365</v>
      </c>
      <c r="K82" s="13">
        <v>308710.3984609365</v>
      </c>
      <c r="L82" s="13">
        <v>304480.09325681493</v>
      </c>
      <c r="M82" s="13">
        <v>302057.06273640279</v>
      </c>
      <c r="N82" s="13">
        <v>295711.6049302204</v>
      </c>
      <c r="O82" s="13">
        <v>295557.66597104474</v>
      </c>
      <c r="P82" s="13">
        <v>292980.69649145688</v>
      </c>
      <c r="Q82" s="14">
        <v>290865.54388939613</v>
      </c>
      <c r="R82" s="14">
        <v>284520.0860832138</v>
      </c>
      <c r="S82" s="14">
        <v>284520.0860832138</v>
      </c>
      <c r="T82" s="14">
        <v>284366.14712403808</v>
      </c>
      <c r="U82" s="14">
        <v>282690.88078664878</v>
      </c>
      <c r="V82" s="14">
        <v>278297.68219557195</v>
      </c>
      <c r="W82" s="14">
        <v>276176.93307614897</v>
      </c>
      <c r="X82" s="14">
        <v>274056.18395672593</v>
      </c>
      <c r="Y82" s="14">
        <v>274056.18395672593</v>
      </c>
      <c r="Z82" s="14">
        <v>274056.18395672593</v>
      </c>
      <c r="AA82" s="14">
        <v>273207.88430895674</v>
      </c>
      <c r="AB82" s="14">
        <v>270662.9853656491</v>
      </c>
      <c r="AC82" s="14">
        <v>269390.53589399531</v>
      </c>
    </row>
    <row r="83" spans="1:29">
      <c r="A83" s="1" t="s">
        <v>524</v>
      </c>
      <c r="B83" s="1" t="s">
        <v>533</v>
      </c>
      <c r="D83" s="1" t="s">
        <v>587</v>
      </c>
      <c r="F83" s="1">
        <v>82</v>
      </c>
      <c r="G83" s="1" t="s">
        <v>836</v>
      </c>
      <c r="H83" s="1" t="str">
        <f t="shared" si="2"/>
        <v>82종합중위매매가격</v>
      </c>
      <c r="I83" s="1" t="s">
        <v>869</v>
      </c>
      <c r="J83" s="13">
        <v>473555.22046734329</v>
      </c>
      <c r="K83" s="13">
        <v>474068.37119183241</v>
      </c>
      <c r="L83" s="13">
        <v>470876.39203923562</v>
      </c>
      <c r="M83" s="13">
        <v>470967.76710153098</v>
      </c>
      <c r="N83" s="13">
        <v>469813.58900434553</v>
      </c>
      <c r="O83" s="13">
        <v>468980.51028630248</v>
      </c>
      <c r="P83" s="13">
        <v>466857.79891291691</v>
      </c>
      <c r="Q83" s="14">
        <v>466148.93364321877</v>
      </c>
      <c r="R83" s="14">
        <v>465193.47889875784</v>
      </c>
      <c r="S83" s="14">
        <v>461760.1943149374</v>
      </c>
      <c r="T83" s="14">
        <v>459102.36233308335</v>
      </c>
      <c r="U83" s="14">
        <v>457998.74413317686</v>
      </c>
      <c r="V83" s="14">
        <v>454212.48670797888</v>
      </c>
      <c r="W83" s="14">
        <v>448916.45506380172</v>
      </c>
      <c r="X83" s="14">
        <v>443274.26710545615</v>
      </c>
      <c r="Y83" s="14">
        <v>443296.74666324432</v>
      </c>
      <c r="Z83" s="14">
        <v>445711.0406277501</v>
      </c>
      <c r="AA83" s="14">
        <v>448202.366438105</v>
      </c>
      <c r="AB83" s="14">
        <v>447975.53122249927</v>
      </c>
      <c r="AC83" s="14">
        <v>447699.61636476975</v>
      </c>
    </row>
    <row r="84" spans="1:29">
      <c r="A84" s="1" t="s">
        <v>524</v>
      </c>
      <c r="B84" s="1" t="s">
        <v>533</v>
      </c>
      <c r="D84" s="1" t="s">
        <v>587</v>
      </c>
      <c r="E84" s="1" t="s">
        <v>588</v>
      </c>
      <c r="F84" s="1">
        <v>83</v>
      </c>
      <c r="G84" s="1" t="s">
        <v>836</v>
      </c>
      <c r="H84" s="1" t="str">
        <f t="shared" si="2"/>
        <v>83종합중위매매가격</v>
      </c>
      <c r="I84" s="1" t="s">
        <v>869</v>
      </c>
      <c r="J84" s="13">
        <v>560009.79421540198</v>
      </c>
      <c r="K84" s="13">
        <v>560009.79421540198</v>
      </c>
      <c r="L84" s="13">
        <v>560009.79421540198</v>
      </c>
      <c r="M84" s="13">
        <v>560009.79421540198</v>
      </c>
      <c r="N84" s="13">
        <v>559530.62018244818</v>
      </c>
      <c r="O84" s="13">
        <v>558332.68510006368</v>
      </c>
      <c r="P84" s="13">
        <v>558332.68510006368</v>
      </c>
      <c r="Q84" s="14">
        <v>557417.8158074629</v>
      </c>
      <c r="R84" s="14">
        <v>555109.03283596167</v>
      </c>
      <c r="S84" s="14">
        <v>551580.51057209529</v>
      </c>
      <c r="T84" s="14">
        <v>551710.22794238979</v>
      </c>
      <c r="U84" s="14">
        <v>547168.34878535382</v>
      </c>
      <c r="V84" s="14">
        <v>549529.57399366272</v>
      </c>
      <c r="W84" s="14">
        <v>549529.57399366272</v>
      </c>
      <c r="X84" s="14">
        <v>548206.95927708014</v>
      </c>
      <c r="Y84" s="14">
        <v>548206.95927708014</v>
      </c>
      <c r="Z84" s="14">
        <v>547942.43633376365</v>
      </c>
      <c r="AA84" s="14">
        <v>545581.21112545475</v>
      </c>
      <c r="AB84" s="14">
        <v>545581.21112545475</v>
      </c>
      <c r="AC84" s="14">
        <v>544400.59852130036</v>
      </c>
    </row>
    <row r="85" spans="1:29">
      <c r="A85" s="1" t="s">
        <v>524</v>
      </c>
      <c r="B85" s="1" t="s">
        <v>533</v>
      </c>
      <c r="D85" s="1" t="s">
        <v>587</v>
      </c>
      <c r="E85" s="1" t="s">
        <v>589</v>
      </c>
      <c r="F85" s="1">
        <v>84</v>
      </c>
      <c r="G85" s="1" t="s">
        <v>836</v>
      </c>
      <c r="H85" s="1" t="str">
        <f t="shared" si="2"/>
        <v>84종합중위매매가격</v>
      </c>
      <c r="I85" s="1" t="s">
        <v>869</v>
      </c>
      <c r="J85" s="13">
        <v>238982.31593577412</v>
      </c>
      <c r="K85" s="13">
        <v>240997.14714165538</v>
      </c>
      <c r="L85" s="13">
        <v>241601.59650341977</v>
      </c>
      <c r="M85" s="13">
        <v>242037.43462199628</v>
      </c>
      <c r="N85" s="13">
        <v>242641.88398376066</v>
      </c>
      <c r="O85" s="13">
        <v>242206.04586518416</v>
      </c>
      <c r="P85" s="13">
        <v>241601.59650341977</v>
      </c>
      <c r="Q85" s="14">
        <v>241601.59650341977</v>
      </c>
      <c r="R85" s="14">
        <v>240594.18090047914</v>
      </c>
      <c r="S85" s="14">
        <v>240594.18090047914</v>
      </c>
      <c r="T85" s="14">
        <v>239586.76529753848</v>
      </c>
      <c r="U85" s="14">
        <v>242827.73706251869</v>
      </c>
      <c r="V85" s="14">
        <v>240964.8893209692</v>
      </c>
      <c r="W85" s="14">
        <v>240039.63505833084</v>
      </c>
      <c r="X85" s="14">
        <v>240039.63505833084</v>
      </c>
      <c r="Y85" s="14">
        <v>240039.63505833084</v>
      </c>
      <c r="Z85" s="14">
        <v>240034.69937182171</v>
      </c>
      <c r="AA85" s="14">
        <v>241188.82740053843</v>
      </c>
      <c r="AB85" s="14">
        <v>240263.57313790009</v>
      </c>
      <c r="AC85" s="14">
        <v>240078.52228537243</v>
      </c>
    </row>
    <row r="86" spans="1:29">
      <c r="A86" s="1" t="s">
        <v>524</v>
      </c>
      <c r="B86" s="1" t="s">
        <v>533</v>
      </c>
      <c r="D86" s="1" t="s">
        <v>587</v>
      </c>
      <c r="E86" s="1" t="s">
        <v>590</v>
      </c>
      <c r="F86" s="1">
        <v>85</v>
      </c>
      <c r="G86" s="1" t="s">
        <v>836</v>
      </c>
      <c r="H86" s="1" t="str">
        <f t="shared" si="2"/>
        <v>85종합중위매매가격</v>
      </c>
      <c r="I86" s="1" t="s">
        <v>869</v>
      </c>
      <c r="J86" s="13">
        <v>551441.3510433851</v>
      </c>
      <c r="K86" s="13">
        <v>551441.3510433851</v>
      </c>
      <c r="L86" s="13">
        <v>545332.5736832259</v>
      </c>
      <c r="M86" s="13">
        <v>545296.73974047182</v>
      </c>
      <c r="N86" s="13">
        <v>543081.31090664805</v>
      </c>
      <c r="O86" s="13">
        <v>542195.13937311864</v>
      </c>
      <c r="P86" s="13">
        <v>538600.69048793346</v>
      </c>
      <c r="Q86" s="14">
        <v>537636.52443068754</v>
      </c>
      <c r="R86" s="14">
        <v>537193.43866392283</v>
      </c>
      <c r="S86" s="14">
        <v>532198.06459293526</v>
      </c>
      <c r="T86" s="14">
        <v>527767.20692528784</v>
      </c>
      <c r="U86" s="14">
        <v>521152.46594529948</v>
      </c>
      <c r="V86" s="14">
        <v>514378.13618603739</v>
      </c>
      <c r="W86" s="14">
        <v>505318.91418133565</v>
      </c>
      <c r="X86" s="14">
        <v>495697.26333723776</v>
      </c>
      <c r="Y86" s="14">
        <v>495737.43682576605</v>
      </c>
      <c r="Z86" s="14">
        <v>500146.52736253204</v>
      </c>
      <c r="AA86" s="14">
        <v>504917.17929605267</v>
      </c>
      <c r="AB86" s="14">
        <v>504917.17929605267</v>
      </c>
      <c r="AC86" s="14">
        <v>504917.17929605267</v>
      </c>
    </row>
    <row r="87" spans="1:29">
      <c r="A87" s="1" t="s">
        <v>524</v>
      </c>
      <c r="B87" s="1" t="s">
        <v>533</v>
      </c>
      <c r="D87" s="1" t="s">
        <v>591</v>
      </c>
      <c r="F87" s="1">
        <v>86</v>
      </c>
      <c r="G87" s="1" t="s">
        <v>836</v>
      </c>
      <c r="H87" s="1" t="str">
        <f t="shared" si="2"/>
        <v>86종합중위매매가격</v>
      </c>
      <c r="I87" s="1" t="s">
        <v>869</v>
      </c>
      <c r="J87" s="13">
        <v>260768.47221243926</v>
      </c>
      <c r="K87" s="13">
        <v>260768.47221243926</v>
      </c>
      <c r="L87" s="13">
        <v>260768.47221243926</v>
      </c>
      <c r="M87" s="13">
        <v>258602.80340917094</v>
      </c>
      <c r="N87" s="13">
        <v>258602.80340917094</v>
      </c>
      <c r="O87" s="13">
        <v>257736.53588786363</v>
      </c>
      <c r="P87" s="13">
        <v>256870.26836655632</v>
      </c>
      <c r="Q87" s="14">
        <v>252972.06452067339</v>
      </c>
      <c r="R87" s="14">
        <v>250704.59956328801</v>
      </c>
      <c r="S87" s="14">
        <v>249405.19828132703</v>
      </c>
      <c r="T87" s="14">
        <v>249405.19828132703</v>
      </c>
      <c r="U87" s="14">
        <v>244752.83010986258</v>
      </c>
      <c r="V87" s="14">
        <v>240432.26534107522</v>
      </c>
      <c r="W87" s="14">
        <v>240432.26534107522</v>
      </c>
      <c r="X87" s="14">
        <v>240432.26534107522</v>
      </c>
      <c r="Y87" s="14">
        <v>243024.60420234763</v>
      </c>
      <c r="Z87" s="14">
        <v>243024.60420234763</v>
      </c>
      <c r="AA87" s="14">
        <v>240975.81352604536</v>
      </c>
      <c r="AB87" s="14">
        <v>238815.53114165171</v>
      </c>
      <c r="AC87" s="14">
        <v>238815.53114165171</v>
      </c>
    </row>
    <row r="88" spans="1:29">
      <c r="A88" s="1" t="s">
        <v>524</v>
      </c>
      <c r="B88" s="1" t="s">
        <v>533</v>
      </c>
      <c r="D88" s="1" t="s">
        <v>592</v>
      </c>
      <c r="F88" s="1">
        <v>87</v>
      </c>
      <c r="G88" s="1" t="s">
        <v>836</v>
      </c>
      <c r="H88" s="1" t="str">
        <f t="shared" si="2"/>
        <v>87종합중위매매가격</v>
      </c>
      <c r="I88" s="1" t="s">
        <v>869</v>
      </c>
      <c r="J88" s="13">
        <v>257026.75993451406</v>
      </c>
      <c r="K88" s="13">
        <v>257026.75993451406</v>
      </c>
      <c r="L88" s="13">
        <v>259055.03795207621</v>
      </c>
      <c r="M88" s="13">
        <v>259055.03795207621</v>
      </c>
      <c r="N88" s="13">
        <v>259055.03795207621</v>
      </c>
      <c r="O88" s="13">
        <v>259055.03795207621</v>
      </c>
      <c r="P88" s="13">
        <v>259055.03795207621</v>
      </c>
      <c r="Q88" s="14">
        <v>257743.72674505136</v>
      </c>
      <c r="R88" s="14">
        <v>257743.72674505136</v>
      </c>
      <c r="S88" s="14">
        <v>257743.72674505136</v>
      </c>
      <c r="T88" s="14">
        <v>255838.07114153891</v>
      </c>
      <c r="U88" s="14">
        <v>254168.397265368</v>
      </c>
      <c r="V88" s="14">
        <v>254168.397265368</v>
      </c>
      <c r="W88" s="14">
        <v>252363.68317171544</v>
      </c>
      <c r="X88" s="14">
        <v>252266.04021854172</v>
      </c>
      <c r="Y88" s="14">
        <v>253070.75431219427</v>
      </c>
      <c r="Z88" s="14">
        <v>253473.11135902058</v>
      </c>
      <c r="AA88" s="14">
        <v>253473.11135902058</v>
      </c>
      <c r="AB88" s="14">
        <v>249047.18384393147</v>
      </c>
      <c r="AC88" s="14">
        <v>249047.18384393147</v>
      </c>
    </row>
    <row r="89" spans="1:29">
      <c r="A89" s="1" t="s">
        <v>524</v>
      </c>
      <c r="B89" s="1" t="s">
        <v>533</v>
      </c>
      <c r="C89" s="1" t="s">
        <v>535</v>
      </c>
      <c r="F89" s="1">
        <v>88</v>
      </c>
      <c r="G89" s="1" t="s">
        <v>836</v>
      </c>
      <c r="H89" s="1" t="str">
        <f t="shared" si="2"/>
        <v>88종합중위매매가격</v>
      </c>
      <c r="I89" s="1" t="s">
        <v>869</v>
      </c>
      <c r="J89" s="13">
        <v>254037.09629206947</v>
      </c>
      <c r="K89" s="13">
        <v>254020.01079873595</v>
      </c>
      <c r="L89" s="13">
        <v>254127.98916927239</v>
      </c>
      <c r="M89" s="13">
        <v>253564.71374930156</v>
      </c>
      <c r="N89" s="13">
        <v>251771.10840128333</v>
      </c>
      <c r="O89" s="13">
        <v>251105.61911253413</v>
      </c>
      <c r="P89" s="13">
        <v>250497.02654825363</v>
      </c>
      <c r="Q89" s="14">
        <v>249909.14191444471</v>
      </c>
      <c r="R89" s="14">
        <v>247786.28958041882</v>
      </c>
      <c r="S89" s="14">
        <v>246077.04354263534</v>
      </c>
      <c r="T89" s="14">
        <v>244465.35235988913</v>
      </c>
      <c r="U89" s="14">
        <v>242699.95455781533</v>
      </c>
      <c r="V89" s="14">
        <v>240958.51039087435</v>
      </c>
      <c r="W89" s="14">
        <v>240476.79782879387</v>
      </c>
      <c r="X89" s="14">
        <v>240374.34216175985</v>
      </c>
      <c r="Y89" s="14">
        <v>240352.51381156163</v>
      </c>
      <c r="Z89" s="14">
        <v>240684.67650173896</v>
      </c>
      <c r="AA89" s="14">
        <v>240394.88149250741</v>
      </c>
      <c r="AB89" s="14">
        <v>240008.8286650732</v>
      </c>
      <c r="AC89" s="14">
        <v>239616.38566460091</v>
      </c>
    </row>
    <row r="90" spans="1:29">
      <c r="A90" s="1" t="s">
        <v>524</v>
      </c>
      <c r="B90" s="1" t="s">
        <v>533</v>
      </c>
      <c r="D90" s="1" t="s">
        <v>593</v>
      </c>
      <c r="F90" s="1">
        <v>89</v>
      </c>
      <c r="G90" s="1" t="s">
        <v>836</v>
      </c>
      <c r="H90" s="1" t="str">
        <f t="shared" si="2"/>
        <v>89종합중위매매가격</v>
      </c>
      <c r="I90" s="1" t="s">
        <v>869</v>
      </c>
      <c r="J90" s="13">
        <v>113185.99834299917</v>
      </c>
      <c r="K90" s="13">
        <v>113185.99834299917</v>
      </c>
      <c r="L90" s="13">
        <v>113746.62681974198</v>
      </c>
      <c r="M90" s="13">
        <v>113746.62681974198</v>
      </c>
      <c r="N90" s="13">
        <v>114274.65775042411</v>
      </c>
      <c r="O90" s="13">
        <v>114274.65775042411</v>
      </c>
      <c r="P90" s="13">
        <v>115330.71961178837</v>
      </c>
      <c r="Q90" s="14">
        <v>116650.7969384937</v>
      </c>
      <c r="R90" s="14">
        <v>118234.8897305401</v>
      </c>
      <c r="S90" s="14">
        <v>120082.99798792756</v>
      </c>
      <c r="T90" s="14">
        <v>120875.04438395076</v>
      </c>
      <c r="U90" s="14">
        <v>121383.63144059925</v>
      </c>
      <c r="V90" s="14">
        <v>121644.10142893848</v>
      </c>
      <c r="W90" s="14">
        <v>121644.10142893848</v>
      </c>
      <c r="X90" s="14">
        <v>121819.75808842422</v>
      </c>
      <c r="Y90" s="14">
        <v>122080.22807676345</v>
      </c>
      <c r="Z90" s="14">
        <v>122601.1680534419</v>
      </c>
      <c r="AA90" s="14">
        <v>123122.10803012036</v>
      </c>
      <c r="AB90" s="14">
        <v>122861.63804178113</v>
      </c>
      <c r="AC90" s="14">
        <v>122861.63804178113</v>
      </c>
    </row>
    <row r="91" spans="1:29">
      <c r="A91" s="1" t="s">
        <v>524</v>
      </c>
      <c r="B91" s="1" t="s">
        <v>533</v>
      </c>
      <c r="D91" s="1" t="s">
        <v>594</v>
      </c>
      <c r="F91" s="1">
        <v>90</v>
      </c>
      <c r="G91" s="1" t="s">
        <v>836</v>
      </c>
      <c r="H91" s="1" t="str">
        <f t="shared" si="2"/>
        <v>90종합중위매매가격</v>
      </c>
      <c r="I91" s="1" t="s">
        <v>869</v>
      </c>
      <c r="J91" s="13">
        <v>336674.56623817771</v>
      </c>
      <c r="K91" s="13">
        <v>336674.56623817771</v>
      </c>
      <c r="L91" s="13">
        <v>336674.56623817771</v>
      </c>
      <c r="M91" s="13">
        <v>335289.8378180365</v>
      </c>
      <c r="N91" s="13">
        <v>333311.92220594111</v>
      </c>
      <c r="O91" s="13">
        <v>332691.46796323429</v>
      </c>
      <c r="P91" s="13">
        <v>331095.40095910482</v>
      </c>
      <c r="Q91" s="14">
        <v>330108.97745437594</v>
      </c>
      <c r="R91" s="14">
        <v>326445.48005195148</v>
      </c>
      <c r="S91" s="14">
        <v>322286.4097675503</v>
      </c>
      <c r="T91" s="14">
        <v>318856.65878513386</v>
      </c>
      <c r="U91" s="14">
        <v>317340.42075713433</v>
      </c>
      <c r="V91" s="14">
        <v>313782.64009596786</v>
      </c>
      <c r="W91" s="14">
        <v>313090.81042263407</v>
      </c>
      <c r="X91" s="14">
        <v>312735.37836316007</v>
      </c>
      <c r="Y91" s="14">
        <v>312524.05725430674</v>
      </c>
      <c r="Z91" s="14">
        <v>312449.57810039091</v>
      </c>
      <c r="AA91" s="14">
        <v>312199.41488971037</v>
      </c>
      <c r="AB91" s="14">
        <v>311818.57092728146</v>
      </c>
      <c r="AC91" s="14">
        <v>312169.92680000979</v>
      </c>
    </row>
    <row r="92" spans="1:29">
      <c r="A92" s="1" t="s">
        <v>524</v>
      </c>
      <c r="B92" s="1" t="s">
        <v>533</v>
      </c>
      <c r="D92" s="1" t="s">
        <v>594</v>
      </c>
      <c r="E92" s="1" t="s">
        <v>595</v>
      </c>
      <c r="F92" s="1">
        <v>91</v>
      </c>
      <c r="G92" s="1" t="s">
        <v>836</v>
      </c>
      <c r="H92" s="1" t="str">
        <f t="shared" si="2"/>
        <v>91종합중위매매가격</v>
      </c>
      <c r="I92" s="1" t="s">
        <v>869</v>
      </c>
      <c r="J92" s="13">
        <v>243266.67282638824</v>
      </c>
      <c r="K92" s="13">
        <v>243266.67282638824</v>
      </c>
      <c r="L92" s="13">
        <v>243266.67282638824</v>
      </c>
      <c r="M92" s="13">
        <v>241286.63032430934</v>
      </c>
      <c r="N92" s="13">
        <v>241286.63032430934</v>
      </c>
      <c r="O92" s="13">
        <v>240296.60907326988</v>
      </c>
      <c r="P92" s="13">
        <v>239900.60057285411</v>
      </c>
      <c r="Q92" s="14">
        <v>239504.59207243833</v>
      </c>
      <c r="R92" s="14">
        <v>238316.56657119098</v>
      </c>
      <c r="S92" s="14">
        <v>237326.54532015152</v>
      </c>
      <c r="T92" s="14">
        <v>238316.56657119098</v>
      </c>
      <c r="U92" s="14">
        <v>235823.63807527666</v>
      </c>
      <c r="V92" s="14">
        <v>235823.63807527666</v>
      </c>
      <c r="W92" s="14">
        <v>234359.22485301693</v>
      </c>
      <c r="X92" s="14">
        <v>234359.22485301693</v>
      </c>
      <c r="Y92" s="14">
        <v>233414.98072789927</v>
      </c>
      <c r="Z92" s="14">
        <v>233414.98072789927</v>
      </c>
      <c r="AA92" s="14">
        <v>233887.1027904581</v>
      </c>
      <c r="AB92" s="14">
        <v>232433.40023801487</v>
      </c>
      <c r="AC92" s="14">
        <v>234787.61612106787</v>
      </c>
    </row>
    <row r="93" spans="1:29">
      <c r="A93" s="1" t="s">
        <v>524</v>
      </c>
      <c r="B93" s="1" t="s">
        <v>533</v>
      </c>
      <c r="D93" s="1" t="s">
        <v>594</v>
      </c>
      <c r="E93" s="1" t="s">
        <v>596</v>
      </c>
      <c r="F93" s="1">
        <v>92</v>
      </c>
      <c r="G93" s="1" t="s">
        <v>836</v>
      </c>
      <c r="H93" s="1" t="str">
        <f t="shared" si="2"/>
        <v>92종합중위매매가격</v>
      </c>
      <c r="I93" s="1" t="s">
        <v>869</v>
      </c>
      <c r="J93" s="13">
        <v>320889.68972868845</v>
      </c>
      <c r="K93" s="13">
        <v>320889.68972868845</v>
      </c>
      <c r="L93" s="13">
        <v>320889.68972868845</v>
      </c>
      <c r="M93" s="13">
        <v>320889.68972868845</v>
      </c>
      <c r="N93" s="13">
        <v>320685.39116695343</v>
      </c>
      <c r="O93" s="13">
        <v>320685.39116695343</v>
      </c>
      <c r="P93" s="13">
        <v>320672.49548174842</v>
      </c>
      <c r="Q93" s="14">
        <v>319918.34680692188</v>
      </c>
      <c r="R93" s="14">
        <v>316889.68972868845</v>
      </c>
      <c r="S93" s="14">
        <v>316418.34680692188</v>
      </c>
      <c r="T93" s="14">
        <v>315418.34680692188</v>
      </c>
      <c r="U93" s="14">
        <v>315261.1837429193</v>
      </c>
      <c r="V93" s="14">
        <v>310823.08470998728</v>
      </c>
      <c r="W93" s="14">
        <v>309884.98567705532</v>
      </c>
      <c r="X93" s="14">
        <v>308946.8866441233</v>
      </c>
      <c r="Y93" s="14">
        <v>308946.8866441233</v>
      </c>
      <c r="Z93" s="14">
        <v>308792.13422645332</v>
      </c>
      <c r="AA93" s="14">
        <v>307761.1837429193</v>
      </c>
      <c r="AB93" s="14">
        <v>307637.38180878328</v>
      </c>
      <c r="AC93" s="14">
        <v>307137.38180878328</v>
      </c>
    </row>
    <row r="94" spans="1:29">
      <c r="A94" s="1" t="s">
        <v>524</v>
      </c>
      <c r="B94" s="1" t="s">
        <v>533</v>
      </c>
      <c r="D94" s="1" t="s">
        <v>594</v>
      </c>
      <c r="E94" s="1" t="s">
        <v>597</v>
      </c>
      <c r="F94" s="1">
        <v>93</v>
      </c>
      <c r="G94" s="1" t="s">
        <v>836</v>
      </c>
      <c r="H94" s="1" t="str">
        <f t="shared" si="2"/>
        <v>93종합중위매매가격</v>
      </c>
      <c r="I94" s="1" t="s">
        <v>869</v>
      </c>
      <c r="J94" s="13">
        <v>406182.79512517876</v>
      </c>
      <c r="K94" s="13">
        <v>406182.79512517876</v>
      </c>
      <c r="L94" s="13">
        <v>406182.79512517876</v>
      </c>
      <c r="M94" s="13">
        <v>403776.38571702986</v>
      </c>
      <c r="N94" s="13">
        <v>398907.27381384332</v>
      </c>
      <c r="O94" s="13">
        <v>397888.41696369497</v>
      </c>
      <c r="P94" s="13">
        <v>394038.16191065672</v>
      </c>
      <c r="Q94" s="14">
        <v>392481.73009198986</v>
      </c>
      <c r="R94" s="14">
        <v>386762.64059932128</v>
      </c>
      <c r="S94" s="14">
        <v>377137.00296672573</v>
      </c>
      <c r="T94" s="14">
        <v>368758.87883379933</v>
      </c>
      <c r="U94" s="14">
        <v>367195.90304925723</v>
      </c>
      <c r="V94" s="14">
        <v>362402.21005994268</v>
      </c>
      <c r="W94" s="14">
        <v>362402.21005994268</v>
      </c>
      <c r="X94" s="14">
        <v>362402.21005994268</v>
      </c>
      <c r="Y94" s="14">
        <v>362416.48162627051</v>
      </c>
      <c r="Z94" s="14">
        <v>362375.99687255669</v>
      </c>
      <c r="AA94" s="14">
        <v>362457.74302840763</v>
      </c>
      <c r="AB94" s="14">
        <v>362457.74302840763</v>
      </c>
      <c r="AC94" s="14">
        <v>362457.74302840763</v>
      </c>
    </row>
    <row r="95" spans="1:29">
      <c r="A95" s="1" t="s">
        <v>524</v>
      </c>
      <c r="B95" s="1" t="s">
        <v>533</v>
      </c>
      <c r="D95" s="1" t="s">
        <v>598</v>
      </c>
      <c r="F95" s="1">
        <v>94</v>
      </c>
      <c r="G95" s="1" t="s">
        <v>836</v>
      </c>
      <c r="H95" s="1" t="str">
        <f t="shared" si="2"/>
        <v>94종합중위매매가격</v>
      </c>
      <c r="I95" s="1" t="s">
        <v>869</v>
      </c>
      <c r="J95" s="13">
        <v>202792.18393275299</v>
      </c>
      <c r="K95" s="13">
        <v>202755.06006962972</v>
      </c>
      <c r="L95" s="13">
        <v>202875.10203914592</v>
      </c>
      <c r="M95" s="13">
        <v>202992.25154246786</v>
      </c>
      <c r="N95" s="13">
        <v>200902.66605901302</v>
      </c>
      <c r="O95" s="13">
        <v>200057.55503211502</v>
      </c>
      <c r="P95" s="13">
        <v>200065.08139797969</v>
      </c>
      <c r="Q95" s="14">
        <v>199473.23131434483</v>
      </c>
      <c r="R95" s="14">
        <v>198084.83378217119</v>
      </c>
      <c r="S95" s="14">
        <v>198021.11627588209</v>
      </c>
      <c r="T95" s="14">
        <v>197678.88311939625</v>
      </c>
      <c r="U95" s="14">
        <v>196531.93605117121</v>
      </c>
      <c r="V95" s="14">
        <v>196096.59061126664</v>
      </c>
      <c r="W95" s="14">
        <v>195717.89929085018</v>
      </c>
      <c r="X95" s="14">
        <v>195797.49157718415</v>
      </c>
      <c r="Y95" s="14">
        <v>195897.80949812551</v>
      </c>
      <c r="Z95" s="14">
        <v>196572.2368036221</v>
      </c>
      <c r="AA95" s="14">
        <v>196089.73764875243</v>
      </c>
      <c r="AB95" s="14">
        <v>195674.70078587625</v>
      </c>
      <c r="AC95" s="14">
        <v>194514.43064803455</v>
      </c>
    </row>
    <row r="96" spans="1:29">
      <c r="A96" s="1" t="s">
        <v>524</v>
      </c>
      <c r="B96" s="1" t="s">
        <v>533</v>
      </c>
      <c r="D96" s="1" t="s">
        <v>598</v>
      </c>
      <c r="E96" s="1" t="s">
        <v>599</v>
      </c>
      <c r="F96" s="1">
        <v>95</v>
      </c>
      <c r="G96" s="1" t="s">
        <v>836</v>
      </c>
      <c r="H96" s="1" t="str">
        <f t="shared" si="2"/>
        <v>95종합중위매매가격</v>
      </c>
      <c r="I96" s="1" t="s">
        <v>869</v>
      </c>
      <c r="J96" s="13">
        <v>190656.15498340261</v>
      </c>
      <c r="K96" s="13">
        <v>192297.44902228794</v>
      </c>
      <c r="L96" s="13">
        <v>192297.44902228794</v>
      </c>
      <c r="M96" s="13">
        <v>192297.44902228794</v>
      </c>
      <c r="N96" s="13">
        <v>192297.44902228794</v>
      </c>
      <c r="O96" s="13">
        <v>190656.15498340261</v>
      </c>
      <c r="P96" s="13">
        <v>190656.15498340261</v>
      </c>
      <c r="Q96" s="14">
        <v>190656.15498340261</v>
      </c>
      <c r="R96" s="14">
        <v>189854.5845072387</v>
      </c>
      <c r="S96" s="14">
        <v>190511.10212279283</v>
      </c>
      <c r="T96" s="14">
        <v>189419.42592540936</v>
      </c>
      <c r="U96" s="14">
        <v>187403.62882887796</v>
      </c>
      <c r="V96" s="14">
        <v>186746.79989639707</v>
      </c>
      <c r="W96" s="14">
        <v>186089.97096391619</v>
      </c>
      <c r="X96" s="14">
        <v>187500.08179178537</v>
      </c>
      <c r="Y96" s="14">
        <v>187500.08179178537</v>
      </c>
      <c r="Z96" s="14">
        <v>188253.3636871737</v>
      </c>
      <c r="AA96" s="14">
        <v>187207.65571111141</v>
      </c>
      <c r="AB96" s="14">
        <v>187207.65571111141</v>
      </c>
      <c r="AC96" s="14">
        <v>186879.24124487097</v>
      </c>
    </row>
    <row r="97" spans="1:29">
      <c r="A97" s="1" t="s">
        <v>524</v>
      </c>
      <c r="B97" s="1" t="s">
        <v>533</v>
      </c>
      <c r="D97" s="1" t="s">
        <v>598</v>
      </c>
      <c r="E97" s="1" t="s">
        <v>600</v>
      </c>
      <c r="F97" s="1">
        <v>96</v>
      </c>
      <c r="G97" s="1" t="s">
        <v>836</v>
      </c>
      <c r="H97" s="1" t="str">
        <f t="shared" si="2"/>
        <v>96종합중위매매가격</v>
      </c>
      <c r="I97" s="1" t="s">
        <v>869</v>
      </c>
      <c r="J97" s="13">
        <v>173998.06728221057</v>
      </c>
      <c r="K97" s="13">
        <v>172079.73937849197</v>
      </c>
      <c r="L97" s="13">
        <v>171614.40170146685</v>
      </c>
      <c r="M97" s="13">
        <v>171451.53351450805</v>
      </c>
      <c r="N97" s="13">
        <v>171451.53351450805</v>
      </c>
      <c r="O97" s="13">
        <v>170078.78736728389</v>
      </c>
      <c r="P97" s="13">
        <v>169753.05099336631</v>
      </c>
      <c r="Q97" s="14">
        <v>170078.78736728389</v>
      </c>
      <c r="R97" s="14">
        <v>168544.12504430904</v>
      </c>
      <c r="S97" s="14">
        <v>167393.12830207788</v>
      </c>
      <c r="T97" s="14">
        <v>167393.12830207788</v>
      </c>
      <c r="U97" s="14">
        <v>169089.29986789959</v>
      </c>
      <c r="V97" s="14">
        <v>169089.29986789959</v>
      </c>
      <c r="W97" s="14">
        <v>168830.12779600135</v>
      </c>
      <c r="X97" s="14">
        <v>168830.12779600135</v>
      </c>
      <c r="Y97" s="14">
        <v>169222.13943271042</v>
      </c>
      <c r="Z97" s="14">
        <v>169746.99063423034</v>
      </c>
      <c r="AA97" s="14">
        <v>170139.00227093941</v>
      </c>
      <c r="AB97" s="14">
        <v>170404.68140056106</v>
      </c>
      <c r="AC97" s="14">
        <v>169886.33725676459</v>
      </c>
    </row>
    <row r="98" spans="1:29">
      <c r="A98" s="1" t="s">
        <v>524</v>
      </c>
      <c r="B98" s="1" t="s">
        <v>533</v>
      </c>
      <c r="D98" s="1" t="s">
        <v>598</v>
      </c>
      <c r="E98" s="1" t="s">
        <v>601</v>
      </c>
      <c r="F98" s="1">
        <v>97</v>
      </c>
      <c r="G98" s="1" t="s">
        <v>836</v>
      </c>
      <c r="H98" s="1" t="str">
        <f t="shared" si="2"/>
        <v>97종합중위매매가격</v>
      </c>
      <c r="I98" s="1" t="s">
        <v>869</v>
      </c>
      <c r="J98" s="13">
        <v>198693.61723052713</v>
      </c>
      <c r="K98" s="13">
        <v>198433.2218725413</v>
      </c>
      <c r="L98" s="13">
        <v>199579.29779701022</v>
      </c>
      <c r="M98" s="13">
        <v>203485.22816679781</v>
      </c>
      <c r="N98" s="13">
        <v>199579.29779701022</v>
      </c>
      <c r="O98" s="13">
        <v>199370.30881195908</v>
      </c>
      <c r="P98" s="13">
        <v>199786.6050354052</v>
      </c>
      <c r="Q98" s="14">
        <v>199682.11054287961</v>
      </c>
      <c r="R98" s="14">
        <v>199011.47226593233</v>
      </c>
      <c r="S98" s="14">
        <v>199115.96675845791</v>
      </c>
      <c r="T98" s="14">
        <v>198985.76907946498</v>
      </c>
      <c r="U98" s="14">
        <v>196360.51751145834</v>
      </c>
      <c r="V98" s="14">
        <v>195075.79531609584</v>
      </c>
      <c r="W98" s="14">
        <v>195075.79531609584</v>
      </c>
      <c r="X98" s="14">
        <v>194810.92846506412</v>
      </c>
      <c r="Y98" s="14">
        <v>194810.92846506412</v>
      </c>
      <c r="Z98" s="14">
        <v>195161.89638167436</v>
      </c>
      <c r="AA98" s="14">
        <v>195680.12338277668</v>
      </c>
      <c r="AB98" s="14">
        <v>195270.34945560733</v>
      </c>
      <c r="AC98" s="14">
        <v>193433.54154982691</v>
      </c>
    </row>
    <row r="99" spans="1:29">
      <c r="A99" s="1" t="s">
        <v>524</v>
      </c>
      <c r="B99" s="1" t="s">
        <v>533</v>
      </c>
      <c r="D99" s="1" t="s">
        <v>598</v>
      </c>
      <c r="E99" s="1" t="s">
        <v>602</v>
      </c>
      <c r="F99" s="1">
        <v>98</v>
      </c>
      <c r="G99" s="1" t="s">
        <v>836</v>
      </c>
      <c r="H99" s="1" t="str">
        <f t="shared" si="2"/>
        <v>98종합중위매매가격</v>
      </c>
      <c r="I99" s="1" t="s">
        <v>869</v>
      </c>
      <c r="J99" s="13">
        <v>244809.32651472854</v>
      </c>
      <c r="K99" s="13">
        <v>244809.32651472854</v>
      </c>
      <c r="L99" s="13">
        <v>244795.40813083525</v>
      </c>
      <c r="M99" s="13">
        <v>242382.89511530715</v>
      </c>
      <c r="N99" s="13">
        <v>237557.869084251</v>
      </c>
      <c r="O99" s="13">
        <v>237557.869084251</v>
      </c>
      <c r="P99" s="13">
        <v>237557.869084251</v>
      </c>
      <c r="Q99" s="14">
        <v>235131.43768482964</v>
      </c>
      <c r="R99" s="14">
        <v>232688.215854045</v>
      </c>
      <c r="S99" s="14">
        <v>232688.215854045</v>
      </c>
      <c r="T99" s="14">
        <v>232688.215854045</v>
      </c>
      <c r="U99" s="14">
        <v>232212.28506084648</v>
      </c>
      <c r="V99" s="14">
        <v>232212.28506084648</v>
      </c>
      <c r="W99" s="14">
        <v>231731.51311517067</v>
      </c>
      <c r="X99" s="14">
        <v>230760.35519665698</v>
      </c>
      <c r="Y99" s="14">
        <v>230760.35519665698</v>
      </c>
      <c r="Z99" s="14">
        <v>231731.51311517067</v>
      </c>
      <c r="AA99" s="14">
        <v>230269.96922381906</v>
      </c>
      <c r="AB99" s="14">
        <v>228773.8148346839</v>
      </c>
      <c r="AC99" s="14">
        <v>226635.3728435497</v>
      </c>
    </row>
    <row r="100" spans="1:29">
      <c r="A100" s="1" t="s">
        <v>524</v>
      </c>
      <c r="B100" s="1" t="s">
        <v>533</v>
      </c>
      <c r="C100" s="1" t="s">
        <v>536</v>
      </c>
      <c r="F100" s="1">
        <v>99</v>
      </c>
      <c r="G100" s="1" t="s">
        <v>836</v>
      </c>
      <c r="H100" s="1" t="str">
        <f t="shared" si="2"/>
        <v>99종합중위매매가격</v>
      </c>
      <c r="I100" s="1" t="s">
        <v>869</v>
      </c>
      <c r="J100" s="13">
        <v>215427.86791584169</v>
      </c>
      <c r="K100" s="13">
        <v>215839.79252256037</v>
      </c>
      <c r="L100" s="13">
        <v>215406.9076125377</v>
      </c>
      <c r="M100" s="13">
        <v>215089.27366543477</v>
      </c>
      <c r="N100" s="13">
        <v>215011.33062801737</v>
      </c>
      <c r="O100" s="13">
        <v>214792.92948987268</v>
      </c>
      <c r="P100" s="13">
        <v>214251.73174603574</v>
      </c>
      <c r="Q100" s="14">
        <v>213468.70164960538</v>
      </c>
      <c r="R100" s="14">
        <v>212129.83730367382</v>
      </c>
      <c r="S100" s="14">
        <v>211636.87045427671</v>
      </c>
      <c r="T100" s="14">
        <v>210978.80306121678</v>
      </c>
      <c r="U100" s="14">
        <v>208734.8466709698</v>
      </c>
      <c r="V100" s="14">
        <v>207975.13542643495</v>
      </c>
      <c r="W100" s="14">
        <v>207459.27713704619</v>
      </c>
      <c r="X100" s="14">
        <v>207226.01362789396</v>
      </c>
      <c r="Y100" s="14">
        <v>207067.33908976873</v>
      </c>
      <c r="Z100" s="14">
        <v>206769.53757718211</v>
      </c>
      <c r="AA100" s="14">
        <v>206792.21273641777</v>
      </c>
      <c r="AB100" s="14">
        <v>206401.52878420675</v>
      </c>
      <c r="AC100" s="14">
        <v>206028.36745381253</v>
      </c>
    </row>
    <row r="101" spans="1:29">
      <c r="A101" s="1" t="s">
        <v>524</v>
      </c>
      <c r="B101" s="1" t="s">
        <v>533</v>
      </c>
      <c r="D101" s="1" t="s">
        <v>603</v>
      </c>
      <c r="F101" s="1">
        <v>100</v>
      </c>
      <c r="G101" s="1" t="s">
        <v>836</v>
      </c>
      <c r="H101" s="1" t="str">
        <f t="shared" si="2"/>
        <v>100종합중위매매가격</v>
      </c>
      <c r="I101" s="1" t="s">
        <v>869</v>
      </c>
      <c r="J101" s="13">
        <v>217954.44032165842</v>
      </c>
      <c r="K101" s="13">
        <v>216360.17518461295</v>
      </c>
      <c r="L101" s="13">
        <v>216167.24716845705</v>
      </c>
      <c r="M101" s="13">
        <v>215972.42119733818</v>
      </c>
      <c r="N101" s="13">
        <v>215594.32900643561</v>
      </c>
      <c r="O101" s="13">
        <v>215245.69641966448</v>
      </c>
      <c r="P101" s="13">
        <v>213407.78476623804</v>
      </c>
      <c r="Q101" s="14">
        <v>212013.36086813707</v>
      </c>
      <c r="R101" s="14">
        <v>209245.57172228373</v>
      </c>
      <c r="S101" s="14">
        <v>207646.06321244783</v>
      </c>
      <c r="T101" s="14">
        <v>206841.39101448923</v>
      </c>
      <c r="U101" s="14">
        <v>205397.67807601916</v>
      </c>
      <c r="V101" s="14">
        <v>203943.96930018318</v>
      </c>
      <c r="W101" s="14">
        <v>202753.28821426257</v>
      </c>
      <c r="X101" s="14">
        <v>202396.12305843685</v>
      </c>
      <c r="Y101" s="14">
        <v>202396.12305843685</v>
      </c>
      <c r="Z101" s="14">
        <v>202343.54697154436</v>
      </c>
      <c r="AA101" s="14">
        <v>202046.02616434888</v>
      </c>
      <c r="AB101" s="14">
        <v>201897.26576075112</v>
      </c>
      <c r="AC101" s="14">
        <v>200655.80215935397</v>
      </c>
    </row>
    <row r="102" spans="1:29">
      <c r="A102" s="1" t="s">
        <v>524</v>
      </c>
      <c r="B102" s="1" t="s">
        <v>533</v>
      </c>
      <c r="D102" s="1" t="s">
        <v>603</v>
      </c>
      <c r="E102" s="1" t="s">
        <v>604</v>
      </c>
      <c r="F102" s="1">
        <v>101</v>
      </c>
      <c r="G102" s="1" t="s">
        <v>836</v>
      </c>
      <c r="H102" s="1" t="str">
        <f t="shared" si="2"/>
        <v>101종합중위매매가격</v>
      </c>
      <c r="I102" s="1" t="s">
        <v>869</v>
      </c>
      <c r="J102" s="13">
        <v>243008.91816402384</v>
      </c>
      <c r="K102" s="13">
        <v>241192.48828872418</v>
      </c>
      <c r="L102" s="13">
        <v>241192.48828872418</v>
      </c>
      <c r="M102" s="13">
        <v>241192.48828872418</v>
      </c>
      <c r="N102" s="13">
        <v>241192.48828872418</v>
      </c>
      <c r="O102" s="13">
        <v>241192.48828872418</v>
      </c>
      <c r="P102" s="13">
        <v>239102.63036354439</v>
      </c>
      <c r="Q102" s="14">
        <v>237286.20048824474</v>
      </c>
      <c r="R102" s="14">
        <v>233106.48463788515</v>
      </c>
      <c r="S102" s="14">
        <v>230743.19866282522</v>
      </c>
      <c r="T102" s="14">
        <v>229649.48646330467</v>
      </c>
      <c r="U102" s="14">
        <v>227609.66428108086</v>
      </c>
      <c r="V102" s="14">
        <v>225250.49182768483</v>
      </c>
      <c r="W102" s="14">
        <v>223454.62956070484</v>
      </c>
      <c r="X102" s="14">
        <v>223172.97446749682</v>
      </c>
      <c r="Y102" s="14">
        <v>223172.97446749682</v>
      </c>
      <c r="Z102" s="14">
        <v>223172.97446749682</v>
      </c>
      <c r="AA102" s="14">
        <v>223172.97446749682</v>
      </c>
      <c r="AB102" s="14">
        <v>223172.97446749682</v>
      </c>
      <c r="AC102" s="14">
        <v>221377.11220051683</v>
      </c>
    </row>
    <row r="103" spans="1:29">
      <c r="A103" s="1" t="s">
        <v>524</v>
      </c>
      <c r="B103" s="1" t="s">
        <v>533</v>
      </c>
      <c r="D103" s="1" t="s">
        <v>603</v>
      </c>
      <c r="E103" s="1" t="s">
        <v>605</v>
      </c>
      <c r="F103" s="1">
        <v>102</v>
      </c>
      <c r="G103" s="1" t="s">
        <v>836</v>
      </c>
      <c r="H103" s="1" t="str">
        <f t="shared" si="2"/>
        <v>102종합중위매매가격</v>
      </c>
      <c r="I103" s="1" t="s">
        <v>869</v>
      </c>
      <c r="J103" s="13">
        <v>200154.91743346109</v>
      </c>
      <c r="K103" s="13">
        <v>198740.73365005918</v>
      </c>
      <c r="L103" s="13">
        <v>199370.164779852</v>
      </c>
      <c r="M103" s="13">
        <v>198804.49126649124</v>
      </c>
      <c r="N103" s="13">
        <v>198450.20398791967</v>
      </c>
      <c r="O103" s="13">
        <v>198181.45211140742</v>
      </c>
      <c r="P103" s="13">
        <v>196201.59481464475</v>
      </c>
      <c r="Q103" s="14">
        <v>195070.2477879232</v>
      </c>
      <c r="R103" s="14">
        <v>194490.4893943943</v>
      </c>
      <c r="S103" s="14">
        <v>193641.97912435315</v>
      </c>
      <c r="T103" s="14">
        <v>193062.22073082425</v>
      </c>
      <c r="U103" s="14">
        <v>192798.9503017455</v>
      </c>
      <c r="V103" s="14">
        <v>192667.17384986239</v>
      </c>
      <c r="W103" s="14">
        <v>192098.42203340572</v>
      </c>
      <c r="X103" s="14">
        <v>191514.57439351716</v>
      </c>
      <c r="Y103" s="14">
        <v>191514.57439351716</v>
      </c>
      <c r="Z103" s="14">
        <v>191361.97493717197</v>
      </c>
      <c r="AA103" s="14">
        <v>190793.22312071529</v>
      </c>
      <c r="AB103" s="14">
        <v>190508.84721248696</v>
      </c>
      <c r="AC103" s="14">
        <v>189940.09539603029</v>
      </c>
    </row>
    <row r="104" spans="1:29">
      <c r="A104" s="1" t="s">
        <v>524</v>
      </c>
      <c r="B104" s="1" t="s">
        <v>533</v>
      </c>
      <c r="D104" s="1" t="s">
        <v>603</v>
      </c>
      <c r="E104" s="1" t="s">
        <v>606</v>
      </c>
      <c r="F104" s="1">
        <v>103</v>
      </c>
      <c r="G104" s="1" t="s">
        <v>836</v>
      </c>
      <c r="H104" s="1" t="str">
        <f t="shared" si="2"/>
        <v>103종합중위매매가격</v>
      </c>
      <c r="I104" s="1" t="s">
        <v>869</v>
      </c>
      <c r="J104" s="13">
        <v>142500</v>
      </c>
      <c r="K104" s="13">
        <v>141500</v>
      </c>
      <c r="L104" s="13">
        <v>137500</v>
      </c>
      <c r="M104" s="13">
        <v>137500</v>
      </c>
      <c r="N104" s="13">
        <v>135000</v>
      </c>
      <c r="O104" s="13">
        <v>132500</v>
      </c>
      <c r="P104" s="13">
        <v>132500</v>
      </c>
      <c r="Q104" s="14">
        <v>132500</v>
      </c>
      <c r="R104" s="14">
        <v>130000</v>
      </c>
      <c r="S104" s="14">
        <v>130000</v>
      </c>
      <c r="T104" s="14">
        <v>130000</v>
      </c>
      <c r="U104" s="14">
        <v>127000</v>
      </c>
      <c r="V104" s="14">
        <v>126000</v>
      </c>
      <c r="W104" s="14">
        <v>126000</v>
      </c>
      <c r="X104" s="14">
        <v>126000</v>
      </c>
      <c r="Y104" s="14">
        <v>126000</v>
      </c>
      <c r="Z104" s="14">
        <v>126000</v>
      </c>
      <c r="AA104" s="14">
        <v>125000</v>
      </c>
      <c r="AB104" s="14">
        <v>124500</v>
      </c>
      <c r="AC104" s="14">
        <v>124000</v>
      </c>
    </row>
    <row r="105" spans="1:29">
      <c r="A105" s="1" t="s">
        <v>524</v>
      </c>
      <c r="B105" s="1" t="s">
        <v>533</v>
      </c>
      <c r="D105" s="1" t="s">
        <v>607</v>
      </c>
      <c r="F105" s="1">
        <v>104</v>
      </c>
      <c r="G105" s="1" t="s">
        <v>836</v>
      </c>
      <c r="H105" s="1" t="str">
        <f t="shared" si="2"/>
        <v>104종합중위매매가격</v>
      </c>
      <c r="I105" s="1" t="s">
        <v>869</v>
      </c>
      <c r="J105" s="13">
        <v>205266.9190280964</v>
      </c>
      <c r="K105" s="13">
        <v>205266.9190280964</v>
      </c>
      <c r="L105" s="13">
        <v>203799.80069689208</v>
      </c>
      <c r="M105" s="13">
        <v>203136.01433912292</v>
      </c>
      <c r="N105" s="13">
        <v>203136.01433912292</v>
      </c>
      <c r="O105" s="13">
        <v>203076.13646243673</v>
      </c>
      <c r="P105" s="13">
        <v>202856.26768146281</v>
      </c>
      <c r="Q105" s="14">
        <v>202856.26768146281</v>
      </c>
      <c r="R105" s="14">
        <v>201685.16128169288</v>
      </c>
      <c r="S105" s="14">
        <v>201685.16128169288</v>
      </c>
      <c r="T105" s="14">
        <v>201685.16128169288</v>
      </c>
      <c r="U105" s="14">
        <v>198339.91617215873</v>
      </c>
      <c r="V105" s="14">
        <v>197959.84786328048</v>
      </c>
      <c r="W105" s="14">
        <v>197757.03282515091</v>
      </c>
      <c r="X105" s="14">
        <v>197292.43068938542</v>
      </c>
      <c r="Y105" s="14">
        <v>195499.41803888645</v>
      </c>
      <c r="Z105" s="14">
        <v>194445.45148097974</v>
      </c>
      <c r="AA105" s="14">
        <v>194809.91814383026</v>
      </c>
      <c r="AB105" s="14">
        <v>194213.53838717268</v>
      </c>
      <c r="AC105" s="14">
        <v>194065.75842571567</v>
      </c>
    </row>
    <row r="106" spans="1:29">
      <c r="A106" s="1" t="s">
        <v>524</v>
      </c>
      <c r="B106" s="1" t="s">
        <v>533</v>
      </c>
      <c r="D106" s="1" t="s">
        <v>607</v>
      </c>
      <c r="E106" s="1" t="s">
        <v>608</v>
      </c>
      <c r="F106" s="1">
        <v>105</v>
      </c>
      <c r="G106" s="1" t="s">
        <v>836</v>
      </c>
      <c r="H106" s="1" t="str">
        <f t="shared" si="2"/>
        <v>105종합중위매매가격</v>
      </c>
      <c r="I106" s="1" t="s">
        <v>869</v>
      </c>
      <c r="J106" s="13">
        <v>165172.23561832588</v>
      </c>
      <c r="K106" s="13">
        <v>165172.23561832588</v>
      </c>
      <c r="L106" s="13">
        <v>163804.68480881848</v>
      </c>
      <c r="M106" s="13">
        <v>162437.13399931105</v>
      </c>
      <c r="N106" s="13">
        <v>162437.13399931105</v>
      </c>
      <c r="O106" s="13">
        <v>162890.1136755081</v>
      </c>
      <c r="P106" s="13">
        <v>162437.13399931105</v>
      </c>
      <c r="Q106" s="14">
        <v>162437.13399931105</v>
      </c>
      <c r="R106" s="14">
        <v>163334.48157078883</v>
      </c>
      <c r="S106" s="14">
        <v>163334.48157078883</v>
      </c>
      <c r="T106" s="14">
        <v>163334.48157078883</v>
      </c>
      <c r="U106" s="14">
        <v>160649.44971833925</v>
      </c>
      <c r="V106" s="14">
        <v>159870.22741498018</v>
      </c>
      <c r="W106" s="14">
        <v>159870.22741498018</v>
      </c>
      <c r="X106" s="14">
        <v>159870.22741498018</v>
      </c>
      <c r="Y106" s="14">
        <v>157272.81973711663</v>
      </c>
      <c r="Z106" s="14">
        <v>155129.96818276655</v>
      </c>
      <c r="AA106" s="14">
        <v>155129.96818276655</v>
      </c>
      <c r="AB106" s="14">
        <v>154870.22741498018</v>
      </c>
      <c r="AC106" s="14">
        <v>154870.22741498018</v>
      </c>
    </row>
    <row r="107" spans="1:29">
      <c r="A107" s="1" t="s">
        <v>524</v>
      </c>
      <c r="B107" s="1" t="s">
        <v>533</v>
      </c>
      <c r="D107" s="1" t="s">
        <v>607</v>
      </c>
      <c r="E107" s="1" t="s">
        <v>609</v>
      </c>
      <c r="F107" s="1">
        <v>106</v>
      </c>
      <c r="G107" s="1" t="s">
        <v>836</v>
      </c>
      <c r="H107" s="1" t="str">
        <f t="shared" si="2"/>
        <v>106종합중위매매가격</v>
      </c>
      <c r="I107" s="1" t="s">
        <v>869</v>
      </c>
      <c r="J107" s="13">
        <v>243083.98097366985</v>
      </c>
      <c r="K107" s="13">
        <v>243083.98097366985</v>
      </c>
      <c r="L107" s="13">
        <v>241522.95116055416</v>
      </c>
      <c r="M107" s="13">
        <v>241522.95116055416</v>
      </c>
      <c r="N107" s="13">
        <v>241522.95116055416</v>
      </c>
      <c r="O107" s="13">
        <v>240979.34915395212</v>
      </c>
      <c r="P107" s="13">
        <v>240979.34915395212</v>
      </c>
      <c r="Q107" s="14">
        <v>240979.34915395212</v>
      </c>
      <c r="R107" s="14">
        <v>237857.28952772074</v>
      </c>
      <c r="S107" s="14">
        <v>237857.28952772074</v>
      </c>
      <c r="T107" s="14">
        <v>237857.28952772074</v>
      </c>
      <c r="U107" s="14">
        <v>234228.20000248327</v>
      </c>
      <c r="V107" s="14">
        <v>234228.20000248327</v>
      </c>
      <c r="W107" s="14">
        <v>233832.26759706478</v>
      </c>
      <c r="X107" s="14">
        <v>232925.27843653384</v>
      </c>
      <c r="Y107" s="14">
        <v>231898.19838835843</v>
      </c>
      <c r="Z107" s="14">
        <v>231881.05141608414</v>
      </c>
      <c r="AA107" s="14">
        <v>232592.55764288109</v>
      </c>
      <c r="AB107" s="14">
        <v>231675.63540644906</v>
      </c>
      <c r="AC107" s="14">
        <v>231387.14163324601</v>
      </c>
    </row>
    <row r="108" spans="1:29">
      <c r="A108" s="1" t="s">
        <v>524</v>
      </c>
      <c r="B108" s="1" t="s">
        <v>533</v>
      </c>
      <c r="D108" s="1" t="s">
        <v>610</v>
      </c>
      <c r="F108" s="1">
        <v>107</v>
      </c>
      <c r="G108" s="1" t="s">
        <v>836</v>
      </c>
      <c r="H108" s="1" t="str">
        <f t="shared" si="2"/>
        <v>107종합중위매매가격</v>
      </c>
      <c r="I108" s="1" t="s">
        <v>869</v>
      </c>
      <c r="J108" s="13">
        <v>176184.18536853165</v>
      </c>
      <c r="K108" s="13">
        <v>176184.18536853165</v>
      </c>
      <c r="L108" s="13">
        <v>174687.11488040586</v>
      </c>
      <c r="M108" s="13">
        <v>174687.11488040586</v>
      </c>
      <c r="N108" s="13">
        <v>173190.04439228011</v>
      </c>
      <c r="O108" s="13">
        <v>173030.5729349071</v>
      </c>
      <c r="P108" s="13">
        <v>173001.14246230441</v>
      </c>
      <c r="Q108" s="14">
        <v>172932.45085140417</v>
      </c>
      <c r="R108" s="14">
        <v>172932.45085140417</v>
      </c>
      <c r="S108" s="14">
        <v>172852.71512271767</v>
      </c>
      <c r="T108" s="14">
        <v>171355.64463459191</v>
      </c>
      <c r="U108" s="14">
        <v>170293.64685154118</v>
      </c>
      <c r="V108" s="14">
        <v>168416.18792348856</v>
      </c>
      <c r="W108" s="14">
        <v>167121.89910311799</v>
      </c>
      <c r="X108" s="14">
        <v>166771.50595578382</v>
      </c>
      <c r="Y108" s="14">
        <v>165104.1863865121</v>
      </c>
      <c r="Z108" s="14">
        <v>165095.33002820914</v>
      </c>
      <c r="AA108" s="14">
        <v>165305.46938699007</v>
      </c>
      <c r="AB108" s="14">
        <v>166051.53088479236</v>
      </c>
      <c r="AC108" s="14">
        <v>166424.56163369352</v>
      </c>
    </row>
    <row r="109" spans="1:29">
      <c r="A109" s="1" t="s">
        <v>524</v>
      </c>
      <c r="B109" s="1" t="s">
        <v>533</v>
      </c>
      <c r="D109" s="1" t="s">
        <v>611</v>
      </c>
      <c r="F109" s="1">
        <v>108</v>
      </c>
      <c r="G109" s="1" t="s">
        <v>836</v>
      </c>
      <c r="H109" s="1" t="str">
        <f t="shared" si="2"/>
        <v>108종합중위매매가격</v>
      </c>
      <c r="I109" s="1" t="s">
        <v>869</v>
      </c>
      <c r="J109" s="13">
        <v>282505.46512374067</v>
      </c>
      <c r="K109" s="13">
        <v>279244.9466321576</v>
      </c>
      <c r="L109" s="13">
        <v>279244.9466321576</v>
      </c>
      <c r="M109" s="13">
        <v>279570.99848131591</v>
      </c>
      <c r="N109" s="13">
        <v>279897.05033047422</v>
      </c>
      <c r="O109" s="13">
        <v>279897.05033047422</v>
      </c>
      <c r="P109" s="13">
        <v>279897.05033047422</v>
      </c>
      <c r="Q109" s="14">
        <v>279797.89737117925</v>
      </c>
      <c r="R109" s="14">
        <v>279797.89737117925</v>
      </c>
      <c r="S109" s="14">
        <v>279583.6345746615</v>
      </c>
      <c r="T109" s="14">
        <v>278279.42717802827</v>
      </c>
      <c r="U109" s="14">
        <v>275461.78587838874</v>
      </c>
      <c r="V109" s="14">
        <v>275461.78587838874</v>
      </c>
      <c r="W109" s="14">
        <v>275176.81552633306</v>
      </c>
      <c r="X109" s="14">
        <v>275176.81552633306</v>
      </c>
      <c r="Y109" s="14">
        <v>275323.50173949194</v>
      </c>
      <c r="Z109" s="14">
        <v>274370.97127103253</v>
      </c>
      <c r="AA109" s="14">
        <v>274370.97127103253</v>
      </c>
      <c r="AB109" s="14">
        <v>271555.12767214404</v>
      </c>
      <c r="AC109" s="14">
        <v>270766.75491762027</v>
      </c>
    </row>
    <row r="110" spans="1:29">
      <c r="A110" s="1" t="s">
        <v>524</v>
      </c>
      <c r="B110" s="1" t="s">
        <v>533</v>
      </c>
      <c r="D110" s="1" t="s">
        <v>612</v>
      </c>
      <c r="F110" s="1">
        <v>109</v>
      </c>
      <c r="G110" s="1" t="s">
        <v>836</v>
      </c>
      <c r="H110" s="1" t="str">
        <f t="shared" si="2"/>
        <v>109종합중위매매가격</v>
      </c>
      <c r="I110" s="1" t="s">
        <v>869</v>
      </c>
      <c r="J110" s="13">
        <v>268028.44843720755</v>
      </c>
      <c r="K110" s="13">
        <v>275003.54045792</v>
      </c>
      <c r="L110" s="13">
        <v>275003.54045792</v>
      </c>
      <c r="M110" s="13">
        <v>273566.97236259282</v>
      </c>
      <c r="N110" s="13">
        <v>273554.50745523738</v>
      </c>
      <c r="O110" s="13">
        <v>272848.6883149292</v>
      </c>
      <c r="P110" s="13">
        <v>272130.40426726558</v>
      </c>
      <c r="Q110" s="14">
        <v>267945.34905483812</v>
      </c>
      <c r="R110" s="14">
        <v>264154.75310374948</v>
      </c>
      <c r="S110" s="14">
        <v>262016.52083723253</v>
      </c>
      <c r="T110" s="14">
        <v>260982.72194148105</v>
      </c>
      <c r="U110" s="14">
        <v>260591.44082134892</v>
      </c>
      <c r="V110" s="14">
        <v>259815.53526109358</v>
      </c>
      <c r="W110" s="14">
        <v>259926.37891255863</v>
      </c>
      <c r="X110" s="14">
        <v>260037.22256402369</v>
      </c>
      <c r="Y110" s="14">
        <v>261145.65907867416</v>
      </c>
      <c r="Z110" s="14">
        <v>261154.45474121356</v>
      </c>
      <c r="AA110" s="14">
        <v>261198.43305391064</v>
      </c>
      <c r="AB110" s="14">
        <v>260755.05844805046</v>
      </c>
      <c r="AC110" s="14">
        <v>260755.05844805046</v>
      </c>
    </row>
    <row r="111" spans="1:29">
      <c r="A111" s="1" t="s">
        <v>524</v>
      </c>
      <c r="B111" s="1" t="s">
        <v>533</v>
      </c>
      <c r="D111" s="1" t="s">
        <v>613</v>
      </c>
      <c r="F111" s="1">
        <v>110</v>
      </c>
      <c r="G111" s="1" t="s">
        <v>836</v>
      </c>
      <c r="H111" s="1" t="str">
        <f t="shared" si="2"/>
        <v>110종합중위매매가격</v>
      </c>
      <c r="I111" s="1" t="s">
        <v>869</v>
      </c>
      <c r="J111" s="13">
        <v>184109.19188966544</v>
      </c>
      <c r="K111" s="13">
        <v>184109.19188966544</v>
      </c>
      <c r="L111" s="13">
        <v>185839.46746033855</v>
      </c>
      <c r="M111" s="13">
        <v>185839.46746033855</v>
      </c>
      <c r="N111" s="13">
        <v>185825.98123887222</v>
      </c>
      <c r="O111" s="13">
        <v>185825.98123887222</v>
      </c>
      <c r="P111" s="13">
        <v>185825.98123887222</v>
      </c>
      <c r="Q111" s="14">
        <v>185758.55013154048</v>
      </c>
      <c r="R111" s="14">
        <v>186191.11902420878</v>
      </c>
      <c r="S111" s="14">
        <v>186623.68791687704</v>
      </c>
      <c r="T111" s="14">
        <v>186258.55013154048</v>
      </c>
      <c r="U111" s="14">
        <v>188861.14369501467</v>
      </c>
      <c r="V111" s="14">
        <v>189299.8044965787</v>
      </c>
      <c r="W111" s="14">
        <v>188373.41153470185</v>
      </c>
      <c r="X111" s="14">
        <v>188373.41153470185</v>
      </c>
      <c r="Y111" s="14">
        <v>188404.08113391986</v>
      </c>
      <c r="Z111" s="14">
        <v>188342.74193548388</v>
      </c>
      <c r="AA111" s="14">
        <v>188318.20625610949</v>
      </c>
      <c r="AB111" s="14">
        <v>189072.84946236559</v>
      </c>
      <c r="AC111" s="14">
        <v>188950.17106549363</v>
      </c>
    </row>
    <row r="112" spans="1:29">
      <c r="A112" s="1" t="s">
        <v>524</v>
      </c>
      <c r="B112" s="1" t="s">
        <v>533</v>
      </c>
      <c r="D112" s="1" t="s">
        <v>614</v>
      </c>
      <c r="F112" s="1">
        <v>111</v>
      </c>
      <c r="G112" s="1" t="s">
        <v>836</v>
      </c>
      <c r="H112" s="1" t="str">
        <f t="shared" si="2"/>
        <v>111종합중위매매가격</v>
      </c>
      <c r="I112" s="1" t="s">
        <v>869</v>
      </c>
      <c r="J112" s="13">
        <v>158652.94066956785</v>
      </c>
      <c r="K112" s="13">
        <v>158652.94066956785</v>
      </c>
      <c r="L112" s="13">
        <v>158652.94066956785</v>
      </c>
      <c r="M112" s="13">
        <v>158932.9570425266</v>
      </c>
      <c r="N112" s="13">
        <v>160053.02253436166</v>
      </c>
      <c r="O112" s="13">
        <v>160053.02253436166</v>
      </c>
      <c r="P112" s="13">
        <v>160053.02253436166</v>
      </c>
      <c r="Q112" s="14">
        <v>161453.10439915551</v>
      </c>
      <c r="R112" s="14">
        <v>161759.48554440087</v>
      </c>
      <c r="S112" s="14">
        <v>163116.097203671</v>
      </c>
      <c r="T112" s="14">
        <v>163422.47834891637</v>
      </c>
      <c r="U112" s="14">
        <v>162512.77590341857</v>
      </c>
      <c r="V112" s="14">
        <v>162229.25084346166</v>
      </c>
      <c r="W112" s="14">
        <v>162229.25084346166</v>
      </c>
      <c r="X112" s="14">
        <v>161945.72578350475</v>
      </c>
      <c r="Y112" s="14">
        <v>163333.25474574204</v>
      </c>
      <c r="Z112" s="14">
        <v>163492.71167838704</v>
      </c>
      <c r="AA112" s="14">
        <v>163368.64355107516</v>
      </c>
      <c r="AB112" s="14">
        <v>163378.6756635909</v>
      </c>
      <c r="AC112" s="14">
        <v>163095.15060363399</v>
      </c>
    </row>
    <row r="113" spans="1:29">
      <c r="A113" s="1" t="s">
        <v>524</v>
      </c>
      <c r="B113" s="1" t="s">
        <v>533</v>
      </c>
      <c r="C113" s="1" t="s">
        <v>537</v>
      </c>
      <c r="F113" s="1">
        <v>112</v>
      </c>
      <c r="G113" s="1" t="s">
        <v>836</v>
      </c>
      <c r="H113" s="1" t="str">
        <f t="shared" si="2"/>
        <v>112종합중위매매가격</v>
      </c>
      <c r="I113" s="1" t="s">
        <v>869</v>
      </c>
      <c r="J113" s="13">
        <v>262502.21331509104</v>
      </c>
      <c r="K113" s="13">
        <v>262789.88616287871</v>
      </c>
      <c r="L113" s="13">
        <v>262820.56872069393</v>
      </c>
      <c r="M113" s="13">
        <v>262584.06944462896</v>
      </c>
      <c r="N113" s="13">
        <v>262357.01951303746</v>
      </c>
      <c r="O113" s="13">
        <v>261607.47794986915</v>
      </c>
      <c r="P113" s="13">
        <v>259609.92853632293</v>
      </c>
      <c r="Q113" s="14">
        <v>258089.3744271615</v>
      </c>
      <c r="R113" s="14">
        <v>257136.30733366098</v>
      </c>
      <c r="S113" s="14">
        <v>256510.2313935417</v>
      </c>
      <c r="T113" s="14">
        <v>256041.25101284488</v>
      </c>
      <c r="U113" s="14">
        <v>251372.56834743172</v>
      </c>
      <c r="V113" s="14">
        <v>250305.44390796983</v>
      </c>
      <c r="W113" s="14">
        <v>249241.25751630656</v>
      </c>
      <c r="X113" s="14">
        <v>248253.03040919281</v>
      </c>
      <c r="Y113" s="14">
        <v>248181.10795454544</v>
      </c>
      <c r="Z113" s="14">
        <v>246940.50811506319</v>
      </c>
      <c r="AA113" s="14">
        <v>246824.50379637178</v>
      </c>
      <c r="AB113" s="14">
        <v>245491.12215909091</v>
      </c>
      <c r="AC113" s="14">
        <v>245058.70999796168</v>
      </c>
    </row>
    <row r="114" spans="1:29">
      <c r="A114" s="1" t="s">
        <v>524</v>
      </c>
      <c r="B114" s="1" t="s">
        <v>533</v>
      </c>
      <c r="D114" s="1" t="s">
        <v>615</v>
      </c>
      <c r="F114" s="1">
        <v>113</v>
      </c>
      <c r="G114" s="1" t="s">
        <v>836</v>
      </c>
      <c r="H114" s="1" t="str">
        <f t="shared" si="2"/>
        <v>113종합중위매매가격</v>
      </c>
      <c r="I114" s="1" t="s">
        <v>869</v>
      </c>
      <c r="J114" s="13">
        <v>226797.56346983238</v>
      </c>
      <c r="K114" s="13">
        <v>226797.56346983238</v>
      </c>
      <c r="L114" s="13">
        <v>226797.56346983238</v>
      </c>
      <c r="M114" s="13">
        <v>226961.9212764471</v>
      </c>
      <c r="N114" s="13">
        <v>226797.56346983238</v>
      </c>
      <c r="O114" s="13">
        <v>226797.56346983238</v>
      </c>
      <c r="P114" s="13">
        <v>224793.6126831685</v>
      </c>
      <c r="Q114" s="14">
        <v>224547.07597324645</v>
      </c>
      <c r="R114" s="14">
        <v>222707.48299319728</v>
      </c>
      <c r="S114" s="14">
        <v>222707.48299319728</v>
      </c>
      <c r="T114" s="14">
        <v>222707.48299319728</v>
      </c>
      <c r="U114" s="14">
        <v>219231.36019455039</v>
      </c>
      <c r="V114" s="14">
        <v>218651.59638165773</v>
      </c>
      <c r="W114" s="14">
        <v>217466.68140533171</v>
      </c>
      <c r="X114" s="14">
        <v>215784.64046868955</v>
      </c>
      <c r="Y114" s="14">
        <v>214599.72549236353</v>
      </c>
      <c r="Z114" s="14">
        <v>212072.87348698391</v>
      </c>
      <c r="AA114" s="14">
        <v>212072.87348698391</v>
      </c>
      <c r="AB114" s="14">
        <v>209783.96801709686</v>
      </c>
      <c r="AC114" s="14">
        <v>209699.92077967539</v>
      </c>
    </row>
    <row r="115" spans="1:29">
      <c r="A115" s="1" t="s">
        <v>524</v>
      </c>
      <c r="B115" s="1" t="s">
        <v>533</v>
      </c>
      <c r="D115" s="1" t="s">
        <v>616</v>
      </c>
      <c r="F115" s="1">
        <v>114</v>
      </c>
      <c r="G115" s="1" t="s">
        <v>836</v>
      </c>
      <c r="H115" s="1" t="str">
        <f t="shared" si="2"/>
        <v>114종합중위매매가격</v>
      </c>
      <c r="I115" s="1" t="s">
        <v>869</v>
      </c>
      <c r="J115" s="13">
        <v>347445.44900873658</v>
      </c>
      <c r="K115" s="13">
        <v>349264.74294354836</v>
      </c>
      <c r="L115" s="13">
        <v>349019.18472782261</v>
      </c>
      <c r="M115" s="13">
        <v>347199.89079301077</v>
      </c>
      <c r="N115" s="13">
        <v>345380.59685819893</v>
      </c>
      <c r="O115" s="13">
        <v>343561.30292338709</v>
      </c>
      <c r="P115" s="13">
        <v>343934.28679435485</v>
      </c>
      <c r="Q115" s="14">
        <v>342836.68304771505</v>
      </c>
      <c r="R115" s="14">
        <v>341745.10668682796</v>
      </c>
      <c r="S115" s="14">
        <v>339186.04040658602</v>
      </c>
      <c r="T115" s="14">
        <v>337366.74647177418</v>
      </c>
      <c r="U115" s="14">
        <v>331859.55574182735</v>
      </c>
      <c r="V115" s="14">
        <v>329055.53227158426</v>
      </c>
      <c r="W115" s="14">
        <v>327161.94467728416</v>
      </c>
      <c r="X115" s="14">
        <v>327161.94467728416</v>
      </c>
      <c r="Y115" s="14">
        <v>328682.31349538977</v>
      </c>
      <c r="Z115" s="14">
        <v>328607.66974015086</v>
      </c>
      <c r="AA115" s="14">
        <v>328607.66974015086</v>
      </c>
      <c r="AB115" s="14">
        <v>327644.92875104776</v>
      </c>
      <c r="AC115" s="14">
        <v>325874.47611064545</v>
      </c>
    </row>
    <row r="116" spans="1:29">
      <c r="A116" s="1" t="s">
        <v>524</v>
      </c>
      <c r="B116" s="1" t="s">
        <v>533</v>
      </c>
      <c r="D116" s="1" t="s">
        <v>617</v>
      </c>
      <c r="F116" s="1">
        <v>115</v>
      </c>
      <c r="G116" s="1" t="s">
        <v>836</v>
      </c>
      <c r="H116" s="1" t="str">
        <f t="shared" si="2"/>
        <v>115종합중위매매가격</v>
      </c>
      <c r="I116" s="1" t="s">
        <v>869</v>
      </c>
      <c r="J116" s="13">
        <v>376143.02998593898</v>
      </c>
      <c r="K116" s="13">
        <v>376143.02998593898</v>
      </c>
      <c r="L116" s="13">
        <v>376143.02998593898</v>
      </c>
      <c r="M116" s="13">
        <v>376143.02998593898</v>
      </c>
      <c r="N116" s="13">
        <v>377928.37055688171</v>
      </c>
      <c r="O116" s="13">
        <v>375902.98060887482</v>
      </c>
      <c r="P116" s="13">
        <v>366978.09097151825</v>
      </c>
      <c r="Q116" s="14">
        <v>358677.38138059579</v>
      </c>
      <c r="R116" s="14">
        <v>360462.72195153852</v>
      </c>
      <c r="S116" s="14">
        <v>360462.72195153852</v>
      </c>
      <c r="T116" s="14">
        <v>358677.38138059579</v>
      </c>
      <c r="U116" s="14">
        <v>358741.63397184398</v>
      </c>
      <c r="V116" s="14">
        <v>355219.00036266528</v>
      </c>
      <c r="W116" s="14">
        <v>353543.23958985857</v>
      </c>
      <c r="X116" s="14">
        <v>352838.71286802279</v>
      </c>
      <c r="Y116" s="14">
        <v>355219.00036266528</v>
      </c>
      <c r="Z116" s="14">
        <v>356059.6749200488</v>
      </c>
      <c r="AA116" s="14">
        <v>354858.80782038177</v>
      </c>
      <c r="AB116" s="14">
        <v>354858.80782038177</v>
      </c>
      <c r="AC116" s="14">
        <v>354154.28109854605</v>
      </c>
    </row>
    <row r="117" spans="1:29">
      <c r="A117" s="1" t="s">
        <v>524</v>
      </c>
      <c r="B117" s="1" t="s">
        <v>533</v>
      </c>
      <c r="D117" s="1" t="s">
        <v>547</v>
      </c>
      <c r="F117" s="1">
        <v>116</v>
      </c>
      <c r="G117" s="1" t="s">
        <v>836</v>
      </c>
      <c r="H117" s="1" t="str">
        <f t="shared" si="2"/>
        <v>116종합중위매매가격</v>
      </c>
      <c r="I117" s="1" t="s">
        <v>869</v>
      </c>
      <c r="J117" s="13">
        <v>233513.93935692692</v>
      </c>
      <c r="K117" s="13">
        <v>233513.93935692692</v>
      </c>
      <c r="L117" s="13">
        <v>233833.52163424838</v>
      </c>
      <c r="M117" s="13">
        <v>233673.73049558766</v>
      </c>
      <c r="N117" s="13">
        <v>233513.93935692692</v>
      </c>
      <c r="O117" s="13">
        <v>232336.11713334758</v>
      </c>
      <c r="P117" s="13">
        <v>231864.98824391584</v>
      </c>
      <c r="Q117" s="14">
        <v>230140.26382484962</v>
      </c>
      <c r="R117" s="14">
        <v>230140.26382484962</v>
      </c>
      <c r="S117" s="14">
        <v>229122.232739931</v>
      </c>
      <c r="T117" s="14">
        <v>229122.232739931</v>
      </c>
      <c r="U117" s="14">
        <v>225876.34070263762</v>
      </c>
      <c r="V117" s="14">
        <v>225876.34070263762</v>
      </c>
      <c r="W117" s="14">
        <v>225876.34070263762</v>
      </c>
      <c r="X117" s="14">
        <v>225670.85750246252</v>
      </c>
      <c r="Y117" s="14">
        <v>226021.31443581043</v>
      </c>
      <c r="Z117" s="14">
        <v>226021.31443581043</v>
      </c>
      <c r="AA117" s="14">
        <v>226021.31443581043</v>
      </c>
      <c r="AB117" s="14">
        <v>226021.31443581043</v>
      </c>
      <c r="AC117" s="14">
        <v>225799.28450257197</v>
      </c>
    </row>
    <row r="118" spans="1:29">
      <c r="A118" s="1" t="s">
        <v>524</v>
      </c>
      <c r="B118" s="1" t="s">
        <v>533</v>
      </c>
      <c r="C118" s="1" t="s">
        <v>538</v>
      </c>
      <c r="F118" s="1">
        <v>117</v>
      </c>
      <c r="G118" s="1" t="s">
        <v>836</v>
      </c>
      <c r="H118" s="1" t="str">
        <f t="shared" si="2"/>
        <v>117종합중위매매가격</v>
      </c>
      <c r="I118" s="1" t="s">
        <v>869</v>
      </c>
      <c r="J118" s="13">
        <v>174366.59155472941</v>
      </c>
      <c r="K118" s="13">
        <v>174552.74348542769</v>
      </c>
      <c r="L118" s="13">
        <v>174098.9943183811</v>
      </c>
      <c r="M118" s="13">
        <v>174098.9943183811</v>
      </c>
      <c r="N118" s="13">
        <v>174129.74345035598</v>
      </c>
      <c r="O118" s="13">
        <v>174008.49612457477</v>
      </c>
      <c r="P118" s="13">
        <v>173996.37533756532</v>
      </c>
      <c r="Q118" s="14">
        <v>173753.88068600287</v>
      </c>
      <c r="R118" s="14">
        <v>173723.13155402799</v>
      </c>
      <c r="S118" s="14">
        <v>172321.13948023709</v>
      </c>
      <c r="T118" s="14">
        <v>170982.92796268369</v>
      </c>
      <c r="U118" s="14">
        <v>171498.11130382575</v>
      </c>
      <c r="V118" s="14">
        <v>171678.80907908341</v>
      </c>
      <c r="W118" s="14">
        <v>172042.36850005004</v>
      </c>
      <c r="X118" s="14">
        <v>172289.69597411694</v>
      </c>
      <c r="Y118" s="14">
        <v>172288.39931956906</v>
      </c>
      <c r="Z118" s="14">
        <v>173187.76058170173</v>
      </c>
      <c r="AA118" s="14">
        <v>173288.5369067076</v>
      </c>
      <c r="AB118" s="14">
        <v>173179.99733164336</v>
      </c>
      <c r="AC118" s="14">
        <v>173072.61682398853</v>
      </c>
    </row>
    <row r="119" spans="1:29">
      <c r="A119" s="1" t="s">
        <v>524</v>
      </c>
      <c r="B119" s="1" t="s">
        <v>533</v>
      </c>
      <c r="D119" s="1" t="s">
        <v>618</v>
      </c>
      <c r="F119" s="1">
        <v>118</v>
      </c>
      <c r="G119" s="1" t="s">
        <v>836</v>
      </c>
      <c r="H119" s="1" t="str">
        <f t="shared" si="2"/>
        <v>118종합중위매매가격</v>
      </c>
      <c r="I119" s="1" t="s">
        <v>869</v>
      </c>
      <c r="J119" s="13">
        <v>133350.76599905835</v>
      </c>
      <c r="K119" s="13">
        <v>133601.18249972837</v>
      </c>
      <c r="L119" s="13">
        <v>133601.18249972837</v>
      </c>
      <c r="M119" s="13">
        <v>133601.18249972837</v>
      </c>
      <c r="N119" s="13">
        <v>133601.18249972837</v>
      </c>
      <c r="O119" s="13">
        <v>133350.76599905835</v>
      </c>
      <c r="P119" s="13">
        <v>133325.73249791749</v>
      </c>
      <c r="Q119" s="14">
        <v>132824.89949657745</v>
      </c>
      <c r="R119" s="14">
        <v>132824.89949657745</v>
      </c>
      <c r="S119" s="14">
        <v>132824.89949657745</v>
      </c>
      <c r="T119" s="14">
        <v>131823.23349389737</v>
      </c>
      <c r="U119" s="14">
        <v>132190.13088079236</v>
      </c>
      <c r="V119" s="14">
        <v>132190.13088079236</v>
      </c>
      <c r="W119" s="14">
        <v>132961.25751680226</v>
      </c>
      <c r="X119" s="14">
        <v>133284.17049876193</v>
      </c>
      <c r="Y119" s="14">
        <v>133666.44853201273</v>
      </c>
      <c r="Z119" s="14">
        <v>134167.65122037494</v>
      </c>
      <c r="AA119" s="14">
        <v>134668.85390873719</v>
      </c>
      <c r="AB119" s="14">
        <v>134484.18818535551</v>
      </c>
      <c r="AC119" s="14">
        <v>134484.18818535551</v>
      </c>
    </row>
    <row r="120" spans="1:29">
      <c r="A120" s="1" t="s">
        <v>524</v>
      </c>
      <c r="B120" s="1" t="s">
        <v>533</v>
      </c>
      <c r="D120" s="1" t="s">
        <v>619</v>
      </c>
      <c r="F120" s="1">
        <v>119</v>
      </c>
      <c r="G120" s="1" t="s">
        <v>836</v>
      </c>
      <c r="H120" s="1" t="str">
        <f t="shared" si="2"/>
        <v>119종합중위매매가격</v>
      </c>
      <c r="I120" s="1" t="s">
        <v>869</v>
      </c>
      <c r="J120" s="13">
        <v>117415.06572295248</v>
      </c>
      <c r="K120" s="13">
        <v>117415.06572295248</v>
      </c>
      <c r="L120" s="13">
        <v>117415.06572295248</v>
      </c>
      <c r="M120" s="13">
        <v>117415.06572295248</v>
      </c>
      <c r="N120" s="13">
        <v>117533.26592517695</v>
      </c>
      <c r="O120" s="13">
        <v>117533.26592517695</v>
      </c>
      <c r="P120" s="13">
        <v>117533.26592517695</v>
      </c>
      <c r="Q120" s="14">
        <v>117533.26592517695</v>
      </c>
      <c r="R120" s="14">
        <v>117415.06572295248</v>
      </c>
      <c r="S120" s="14">
        <v>117415.06572295248</v>
      </c>
      <c r="T120" s="14">
        <v>117296.86552072801</v>
      </c>
      <c r="U120" s="14">
        <v>120299.65439197456</v>
      </c>
      <c r="V120" s="14">
        <v>120962.42659652556</v>
      </c>
      <c r="W120" s="14">
        <v>120962.42659652556</v>
      </c>
      <c r="X120" s="14">
        <v>121459.50574993883</v>
      </c>
      <c r="Y120" s="14">
        <v>121040.89185221434</v>
      </c>
      <c r="Z120" s="14">
        <v>121040.89185221434</v>
      </c>
      <c r="AA120" s="14">
        <v>120543.81269880108</v>
      </c>
      <c r="AB120" s="14">
        <v>120543.81269880108</v>
      </c>
      <c r="AC120" s="14">
        <v>120543.81269880108</v>
      </c>
    </row>
    <row r="121" spans="1:29">
      <c r="A121" s="1" t="s">
        <v>524</v>
      </c>
      <c r="B121" s="1" t="s">
        <v>533</v>
      </c>
      <c r="C121" s="1" t="s">
        <v>539</v>
      </c>
      <c r="F121" s="1">
        <v>120</v>
      </c>
      <c r="G121" s="1" t="s">
        <v>836</v>
      </c>
      <c r="H121" s="1" t="str">
        <f t="shared" si="2"/>
        <v>120종합중위매매가격</v>
      </c>
      <c r="I121" s="1" t="s">
        <v>869</v>
      </c>
      <c r="J121" s="13">
        <v>270906.46618058882</v>
      </c>
      <c r="K121" s="13">
        <v>270906.46618058882</v>
      </c>
      <c r="L121" s="13">
        <v>270255.43431642151</v>
      </c>
      <c r="M121" s="13">
        <v>269201.46706360218</v>
      </c>
      <c r="N121" s="13">
        <v>267511.74660039862</v>
      </c>
      <c r="O121" s="13">
        <v>265930.20712970203</v>
      </c>
      <c r="P121" s="13">
        <v>264986.09266594343</v>
      </c>
      <c r="Q121" s="14">
        <v>263770.17294447107</v>
      </c>
      <c r="R121" s="14">
        <v>261723.97734440042</v>
      </c>
      <c r="S121" s="14">
        <v>258376.3767187224</v>
      </c>
      <c r="T121" s="14">
        <v>259140.9558997906</v>
      </c>
      <c r="U121" s="14">
        <v>256079.78105521059</v>
      </c>
      <c r="V121" s="14">
        <v>254273.16719311097</v>
      </c>
      <c r="W121" s="14">
        <v>252805.82275440471</v>
      </c>
      <c r="X121" s="14">
        <v>252289.21826021161</v>
      </c>
      <c r="Y121" s="14">
        <v>249070.6174411203</v>
      </c>
      <c r="Z121" s="14">
        <v>248474.61429446453</v>
      </c>
      <c r="AA121" s="14">
        <v>247709.77757227101</v>
      </c>
      <c r="AB121" s="14">
        <v>246188.44877076254</v>
      </c>
      <c r="AC121" s="14">
        <v>246112.06069923015</v>
      </c>
    </row>
    <row r="122" spans="1:29">
      <c r="A122" s="1" t="s">
        <v>524</v>
      </c>
      <c r="B122" s="1" t="s">
        <v>533</v>
      </c>
      <c r="D122" s="1" t="s">
        <v>620</v>
      </c>
      <c r="F122" s="1">
        <v>121</v>
      </c>
      <c r="G122" s="1" t="s">
        <v>836</v>
      </c>
      <c r="H122" s="1" t="str">
        <f t="shared" si="2"/>
        <v>121종합중위매매가격</v>
      </c>
      <c r="I122" s="1" t="s">
        <v>869</v>
      </c>
      <c r="J122" s="13">
        <v>298396.35976684722</v>
      </c>
      <c r="K122" s="13">
        <v>298396.35976684722</v>
      </c>
      <c r="L122" s="13">
        <v>291429.49827676569</v>
      </c>
      <c r="M122" s="13">
        <v>287919.18269459839</v>
      </c>
      <c r="N122" s="13">
        <v>286110.25522926165</v>
      </c>
      <c r="O122" s="13">
        <v>284053.98726236046</v>
      </c>
      <c r="P122" s="13">
        <v>282851.86617537285</v>
      </c>
      <c r="Q122" s="14">
        <v>281626.70854311262</v>
      </c>
      <c r="R122" s="14">
        <v>278057.24631926685</v>
      </c>
      <c r="S122" s="14">
        <v>278057.24631926685</v>
      </c>
      <c r="T122" s="14">
        <v>277922.82213363406</v>
      </c>
      <c r="U122" s="14">
        <v>269501.23556998558</v>
      </c>
      <c r="V122" s="14">
        <v>269354.95199245197</v>
      </c>
      <c r="W122" s="14">
        <v>265712.3445998446</v>
      </c>
      <c r="X122" s="14">
        <v>265968.23454323452</v>
      </c>
      <c r="Y122" s="14">
        <v>264589.00266400265</v>
      </c>
      <c r="Z122" s="14">
        <v>262999.27919302922</v>
      </c>
      <c r="AA122" s="14">
        <v>263169.8724886225</v>
      </c>
      <c r="AB122" s="14">
        <v>263596.35572760575</v>
      </c>
      <c r="AC122" s="14">
        <v>263596.35572760575</v>
      </c>
    </row>
    <row r="123" spans="1:29">
      <c r="A123" s="1" t="s">
        <v>524</v>
      </c>
      <c r="B123" s="1" t="s">
        <v>533</v>
      </c>
      <c r="D123" s="1" t="s">
        <v>621</v>
      </c>
      <c r="F123" s="1">
        <v>122</v>
      </c>
      <c r="G123" s="1" t="s">
        <v>836</v>
      </c>
      <c r="H123" s="1" t="str">
        <f t="shared" si="2"/>
        <v>122종합중위매매가격</v>
      </c>
      <c r="I123" s="1" t="s">
        <v>869</v>
      </c>
      <c r="J123" s="13">
        <v>260914.35569283238</v>
      </c>
      <c r="K123" s="13">
        <v>260914.35569283238</v>
      </c>
      <c r="L123" s="13">
        <v>261669.21343994114</v>
      </c>
      <c r="M123" s="13">
        <v>260846.9135699269</v>
      </c>
      <c r="N123" s="13">
        <v>259825.67281208074</v>
      </c>
      <c r="O123" s="13">
        <v>258788.21936244291</v>
      </c>
      <c r="P123" s="13">
        <v>258608.52347057767</v>
      </c>
      <c r="Q123" s="14">
        <v>256916.55834521039</v>
      </c>
      <c r="R123" s="14">
        <v>254466.02816218542</v>
      </c>
      <c r="S123" s="14">
        <v>250722.95063467318</v>
      </c>
      <c r="T123" s="14">
        <v>250722.95063467318</v>
      </c>
      <c r="U123" s="14">
        <v>248506.7157553494</v>
      </c>
      <c r="V123" s="14">
        <v>246185.73604515725</v>
      </c>
      <c r="W123" s="14">
        <v>244767.04799993485</v>
      </c>
      <c r="X123" s="14">
        <v>243816.03880395208</v>
      </c>
      <c r="Y123" s="14">
        <v>240051.4066839889</v>
      </c>
      <c r="Z123" s="14">
        <v>239774.54366259134</v>
      </c>
      <c r="AA123" s="14">
        <v>240335.40290459472</v>
      </c>
      <c r="AB123" s="14">
        <v>238164.89236057375</v>
      </c>
      <c r="AC123" s="14">
        <v>238302.41465818475</v>
      </c>
    </row>
    <row r="124" spans="1:29">
      <c r="A124" s="1" t="s">
        <v>524</v>
      </c>
      <c r="B124" s="1" t="s">
        <v>533</v>
      </c>
      <c r="D124" s="1" t="s">
        <v>621</v>
      </c>
      <c r="E124" s="1" t="s">
        <v>622</v>
      </c>
      <c r="F124" s="1">
        <v>123</v>
      </c>
      <c r="G124" s="1" t="s">
        <v>836</v>
      </c>
      <c r="H124" s="1" t="str">
        <f t="shared" si="2"/>
        <v>123종합중위매매가격</v>
      </c>
      <c r="I124" s="1" t="s">
        <v>869</v>
      </c>
      <c r="J124" s="13">
        <v>208276.20948021207</v>
      </c>
      <c r="K124" s="13">
        <v>208276.20948021207</v>
      </c>
      <c r="L124" s="13">
        <v>210042.79398243246</v>
      </c>
      <c r="M124" s="13">
        <v>211809.37848465284</v>
      </c>
      <c r="N124" s="13">
        <v>210802.46297709178</v>
      </c>
      <c r="O124" s="13">
        <v>210449.14607664768</v>
      </c>
      <c r="P124" s="13">
        <v>209742.51227575954</v>
      </c>
      <c r="Q124" s="14">
        <v>208682.56157442729</v>
      </c>
      <c r="R124" s="14">
        <v>208875.83387131483</v>
      </c>
      <c r="S124" s="14">
        <v>204636.03106598588</v>
      </c>
      <c r="T124" s="14">
        <v>204636.03106598588</v>
      </c>
      <c r="U124" s="14">
        <v>203159.22600288963</v>
      </c>
      <c r="V124" s="14">
        <v>202489.88625675137</v>
      </c>
      <c r="W124" s="14">
        <v>200736.97479806453</v>
      </c>
      <c r="X124" s="14">
        <v>200716.65325278541</v>
      </c>
      <c r="Y124" s="14">
        <v>196900.41890096676</v>
      </c>
      <c r="Z124" s="14">
        <v>196900.41890096676</v>
      </c>
      <c r="AA124" s="14">
        <v>196346.62115643817</v>
      </c>
      <c r="AB124" s="14">
        <v>194338.67464388569</v>
      </c>
      <c r="AC124" s="14">
        <v>194338.67464388569</v>
      </c>
    </row>
    <row r="125" spans="1:29">
      <c r="A125" s="1" t="s">
        <v>524</v>
      </c>
      <c r="B125" s="1" t="s">
        <v>533</v>
      </c>
      <c r="D125" s="1" t="s">
        <v>621</v>
      </c>
      <c r="E125" s="1" t="s">
        <v>623</v>
      </c>
      <c r="F125" s="1">
        <v>124</v>
      </c>
      <c r="G125" s="1" t="s">
        <v>836</v>
      </c>
      <c r="H125" s="1" t="str">
        <f t="shared" si="2"/>
        <v>124종합중위매매가격</v>
      </c>
      <c r="I125" s="1" t="s">
        <v>869</v>
      </c>
      <c r="J125" s="13">
        <v>331884.34608862101</v>
      </c>
      <c r="K125" s="13">
        <v>331884.34608862101</v>
      </c>
      <c r="L125" s="13">
        <v>331884.34608862101</v>
      </c>
      <c r="M125" s="13">
        <v>331483.87259264232</v>
      </c>
      <c r="N125" s="13">
        <v>331483.87259264232</v>
      </c>
      <c r="O125" s="13">
        <v>331483.87259264232</v>
      </c>
      <c r="P125" s="13">
        <v>331452.71756468591</v>
      </c>
      <c r="Q125" s="14">
        <v>332579.70515640482</v>
      </c>
      <c r="R125" s="14">
        <v>325371.1822287892</v>
      </c>
      <c r="S125" s="14">
        <v>321766.92076498142</v>
      </c>
      <c r="T125" s="14">
        <v>321766.92076498142</v>
      </c>
      <c r="U125" s="14">
        <v>320868.60979067633</v>
      </c>
      <c r="V125" s="14">
        <v>312514.49420398631</v>
      </c>
      <c r="W125" s="14">
        <v>312514.49420398631</v>
      </c>
      <c r="X125" s="14">
        <v>312436.03535985324</v>
      </c>
      <c r="Y125" s="14">
        <v>307493.47010257695</v>
      </c>
      <c r="Z125" s="14">
        <v>306989.82570261031</v>
      </c>
      <c r="AA125" s="14">
        <v>308978.9008422984</v>
      </c>
      <c r="AB125" s="14">
        <v>301022.60028354597</v>
      </c>
      <c r="AC125" s="14">
        <v>302216.04536735883</v>
      </c>
    </row>
    <row r="126" spans="1:29">
      <c r="A126" s="1" t="s">
        <v>524</v>
      </c>
      <c r="B126" s="1" t="s">
        <v>533</v>
      </c>
      <c r="D126" s="1" t="s">
        <v>621</v>
      </c>
      <c r="E126" s="1" t="s">
        <v>624</v>
      </c>
      <c r="F126" s="1">
        <v>125</v>
      </c>
      <c r="G126" s="1" t="s">
        <v>836</v>
      </c>
      <c r="H126" s="1" t="str">
        <f t="shared" si="2"/>
        <v>125종합중위매매가격</v>
      </c>
      <c r="I126" s="1" t="s">
        <v>869</v>
      </c>
      <c r="J126" s="13">
        <v>275819.58536648337</v>
      </c>
      <c r="K126" s="13">
        <v>275819.58536648337</v>
      </c>
      <c r="L126" s="13">
        <v>275819.58536648337</v>
      </c>
      <c r="M126" s="13">
        <v>271256.35762786254</v>
      </c>
      <c r="N126" s="13">
        <v>269431.06653241423</v>
      </c>
      <c r="O126" s="13">
        <v>266693.12988924171</v>
      </c>
      <c r="P126" s="13">
        <v>267094.64797459531</v>
      </c>
      <c r="Q126" s="14">
        <v>262401.34381535125</v>
      </c>
      <c r="R126" s="14">
        <v>260119.72994604084</v>
      </c>
      <c r="S126" s="14">
        <v>256925.47052900627</v>
      </c>
      <c r="T126" s="14">
        <v>256925.47052900627</v>
      </c>
      <c r="U126" s="14">
        <v>252606.80329856899</v>
      </c>
      <c r="V126" s="14">
        <v>252606.80329856899</v>
      </c>
      <c r="W126" s="14">
        <v>250574.60586951248</v>
      </c>
      <c r="X126" s="14">
        <v>247825.2364782925</v>
      </c>
      <c r="Y126" s="14">
        <v>244981.59107446033</v>
      </c>
      <c r="Z126" s="14">
        <v>244523.36284259034</v>
      </c>
      <c r="AA126" s="14">
        <v>245439.81930633035</v>
      </c>
      <c r="AB126" s="14">
        <v>247272.73223381033</v>
      </c>
      <c r="AC126" s="14">
        <v>246814.50400194034</v>
      </c>
    </row>
    <row r="127" spans="1:29">
      <c r="A127" s="1" t="s">
        <v>524</v>
      </c>
      <c r="B127" s="1" t="s">
        <v>533</v>
      </c>
      <c r="D127" s="1" t="s">
        <v>625</v>
      </c>
      <c r="F127" s="1">
        <v>126</v>
      </c>
      <c r="G127" s="1" t="s">
        <v>836</v>
      </c>
      <c r="H127" s="1" t="str">
        <f t="shared" si="2"/>
        <v>126종합중위매매가격</v>
      </c>
      <c r="I127" s="1" t="s">
        <v>869</v>
      </c>
      <c r="J127" s="13">
        <v>277914.81678173126</v>
      </c>
      <c r="K127" s="13">
        <v>277914.81678173126</v>
      </c>
      <c r="L127" s="13">
        <v>277914.81678173126</v>
      </c>
      <c r="M127" s="13">
        <v>277914.81678173126</v>
      </c>
      <c r="N127" s="13">
        <v>274606.05416887946</v>
      </c>
      <c r="O127" s="13">
        <v>271959.3414763675</v>
      </c>
      <c r="P127" s="13">
        <v>269245.20446096652</v>
      </c>
      <c r="Q127" s="14">
        <v>269245.20446096652</v>
      </c>
      <c r="R127" s="14">
        <v>269245.20446096652</v>
      </c>
      <c r="S127" s="14">
        <v>264663.8878385555</v>
      </c>
      <c r="T127" s="14">
        <v>267972.6504514073</v>
      </c>
      <c r="U127" s="14">
        <v>265119.14772899973</v>
      </c>
      <c r="V127" s="14">
        <v>263379.75805716251</v>
      </c>
      <c r="W127" s="14">
        <v>263379.75805716251</v>
      </c>
      <c r="X127" s="14">
        <v>263379.75805716251</v>
      </c>
      <c r="Y127" s="14">
        <v>260176.42171811836</v>
      </c>
      <c r="Z127" s="14">
        <v>259512.10220767773</v>
      </c>
      <c r="AA127" s="14">
        <v>254766.22830569092</v>
      </c>
      <c r="AB127" s="14">
        <v>253437.58928480968</v>
      </c>
      <c r="AC127" s="14">
        <v>252773.26977436905</v>
      </c>
    </row>
    <row r="128" spans="1:29">
      <c r="A128" s="1" t="s">
        <v>524</v>
      </c>
      <c r="B128" s="1" t="s">
        <v>533</v>
      </c>
      <c r="C128" s="1" t="s">
        <v>540</v>
      </c>
      <c r="F128" s="1">
        <v>127</v>
      </c>
      <c r="G128" s="1" t="s">
        <v>836</v>
      </c>
      <c r="H128" s="1" t="str">
        <f t="shared" si="2"/>
        <v>127종합중위매매가격</v>
      </c>
      <c r="I128" s="1" t="s">
        <v>869</v>
      </c>
      <c r="J128" s="13">
        <v>165413.07216212861</v>
      </c>
      <c r="K128" s="13">
        <v>165479.10091561294</v>
      </c>
      <c r="L128" s="13">
        <v>165729.97872838355</v>
      </c>
      <c r="M128" s="13">
        <v>165755.18218707357</v>
      </c>
      <c r="N128" s="13">
        <v>164964.78836687547</v>
      </c>
      <c r="O128" s="13">
        <v>164964.78836687547</v>
      </c>
      <c r="P128" s="13">
        <v>163173.00900269195</v>
      </c>
      <c r="Q128" s="14">
        <v>163295.58652910954</v>
      </c>
      <c r="R128" s="14">
        <v>162329.51443429285</v>
      </c>
      <c r="S128" s="14">
        <v>161929.97843642975</v>
      </c>
      <c r="T128" s="14">
        <v>161279.63905200528</v>
      </c>
      <c r="U128" s="14">
        <v>160128.12055654536</v>
      </c>
      <c r="V128" s="14">
        <v>159567.02358530584</v>
      </c>
      <c r="W128" s="14">
        <v>159123.09595316875</v>
      </c>
      <c r="X128" s="14">
        <v>158395.19988122507</v>
      </c>
      <c r="Y128" s="14">
        <v>157311.03249342495</v>
      </c>
      <c r="Z128" s="14">
        <v>155920.83184864681</v>
      </c>
      <c r="AA128" s="14">
        <v>155645.72749639433</v>
      </c>
      <c r="AB128" s="14">
        <v>154437.12649529142</v>
      </c>
      <c r="AC128" s="14">
        <v>153682.30380928141</v>
      </c>
    </row>
    <row r="129" spans="1:29">
      <c r="A129" s="1" t="s">
        <v>524</v>
      </c>
      <c r="B129" s="1" t="s">
        <v>533</v>
      </c>
      <c r="D129" s="1" t="s">
        <v>626</v>
      </c>
      <c r="F129" s="1">
        <v>128</v>
      </c>
      <c r="G129" s="1" t="s">
        <v>836</v>
      </c>
      <c r="H129" s="1" t="str">
        <f t="shared" si="2"/>
        <v>128종합중위매매가격</v>
      </c>
      <c r="I129" s="1" t="s">
        <v>869</v>
      </c>
      <c r="J129" s="13">
        <v>104935.47318745316</v>
      </c>
      <c r="K129" s="13">
        <v>104935.47318745316</v>
      </c>
      <c r="L129" s="13">
        <v>104935.47318745316</v>
      </c>
      <c r="M129" s="13">
        <v>105083.04766841982</v>
      </c>
      <c r="N129" s="13">
        <v>105423.75552140032</v>
      </c>
      <c r="O129" s="13">
        <v>105423.75552140032</v>
      </c>
      <c r="P129" s="13">
        <v>105423.75552140032</v>
      </c>
      <c r="Q129" s="14">
        <v>106141.48696698243</v>
      </c>
      <c r="R129" s="14">
        <v>105834.84989929998</v>
      </c>
      <c r="S129" s="14">
        <v>105834.84989929998</v>
      </c>
      <c r="T129" s="14">
        <v>104632.01886935244</v>
      </c>
      <c r="U129" s="14">
        <v>104307.72361169987</v>
      </c>
      <c r="V129" s="14">
        <v>104307.72361169987</v>
      </c>
      <c r="W129" s="14">
        <v>104307.72361169987</v>
      </c>
      <c r="X129" s="14">
        <v>103832.97808144029</v>
      </c>
      <c r="Y129" s="14">
        <v>103922.2452185622</v>
      </c>
      <c r="Z129" s="14">
        <v>104261.33705707802</v>
      </c>
      <c r="AA129" s="14">
        <v>104281.37047103708</v>
      </c>
      <c r="AB129" s="14">
        <v>103880.27578984117</v>
      </c>
      <c r="AC129" s="14">
        <v>103781.37047103708</v>
      </c>
    </row>
    <row r="130" spans="1:29">
      <c r="A130" s="1" t="s">
        <v>524</v>
      </c>
      <c r="B130" s="1" t="s">
        <v>533</v>
      </c>
      <c r="D130" s="1" t="s">
        <v>627</v>
      </c>
      <c r="F130" s="1">
        <v>129</v>
      </c>
      <c r="G130" s="1" t="s">
        <v>836</v>
      </c>
      <c r="H130" s="1" t="str">
        <f t="shared" ref="H130:H193" si="3">F130&amp;G130&amp;I130</f>
        <v>129종합중위매매가격</v>
      </c>
      <c r="I130" s="1" t="s">
        <v>869</v>
      </c>
      <c r="J130" s="13">
        <v>137769.48417710717</v>
      </c>
      <c r="K130" s="13">
        <v>137769.48417710717</v>
      </c>
      <c r="L130" s="13">
        <v>139192.94712047247</v>
      </c>
      <c r="M130" s="13">
        <v>139192.94712047247</v>
      </c>
      <c r="N130" s="13">
        <v>139271.88748165092</v>
      </c>
      <c r="O130" s="13">
        <v>139271.88748165092</v>
      </c>
      <c r="P130" s="13">
        <v>135077.43146826886</v>
      </c>
      <c r="Q130" s="14">
        <v>135077.43146826886</v>
      </c>
      <c r="R130" s="14">
        <v>133187.44068548799</v>
      </c>
      <c r="S130" s="14">
        <v>131155.12238418736</v>
      </c>
      <c r="T130" s="14">
        <v>129890.1273341754</v>
      </c>
      <c r="U130" s="14">
        <v>129187.5247983071</v>
      </c>
      <c r="V130" s="14">
        <v>129086.69488162942</v>
      </c>
      <c r="W130" s="14">
        <v>126236.84036503108</v>
      </c>
      <c r="X130" s="14">
        <v>125665.91720671869</v>
      </c>
      <c r="Y130" s="14">
        <v>124412.7430234096</v>
      </c>
      <c r="Z130" s="14">
        <v>122699.97354847242</v>
      </c>
      <c r="AA130" s="14">
        <v>122699.97354847242</v>
      </c>
      <c r="AB130" s="14">
        <v>122699.97354847242</v>
      </c>
      <c r="AC130" s="14">
        <v>121558.12723184764</v>
      </c>
    </row>
    <row r="131" spans="1:29">
      <c r="A131" s="1" t="s">
        <v>524</v>
      </c>
      <c r="B131" s="1" t="s">
        <v>533</v>
      </c>
      <c r="D131" s="1" t="s">
        <v>628</v>
      </c>
      <c r="F131" s="1">
        <v>130</v>
      </c>
      <c r="G131" s="1" t="s">
        <v>836</v>
      </c>
      <c r="H131" s="1" t="str">
        <f t="shared" si="3"/>
        <v>130종합중위매매가격</v>
      </c>
      <c r="I131" s="1" t="s">
        <v>869</v>
      </c>
      <c r="J131" s="13">
        <v>184513.90538211071</v>
      </c>
      <c r="K131" s="13">
        <v>184513.90538211071</v>
      </c>
      <c r="L131" s="13">
        <v>184513.90538211071</v>
      </c>
      <c r="M131" s="13">
        <v>184513.90538211071</v>
      </c>
      <c r="N131" s="13">
        <v>184513.90538211071</v>
      </c>
      <c r="O131" s="13">
        <v>184513.90538211071</v>
      </c>
      <c r="P131" s="13">
        <v>182106.95269105534</v>
      </c>
      <c r="Q131" s="14">
        <v>182106.95269105534</v>
      </c>
      <c r="R131" s="14">
        <v>179196.28423673625</v>
      </c>
      <c r="S131" s="14">
        <v>178560.31411606973</v>
      </c>
      <c r="T131" s="14">
        <v>177292.08963800038</v>
      </c>
      <c r="U131" s="14">
        <v>174987.08383323337</v>
      </c>
      <c r="V131" s="14">
        <v>172564.62769946011</v>
      </c>
      <c r="W131" s="14">
        <v>172218.56253749251</v>
      </c>
      <c r="X131" s="14">
        <v>171180.36705158968</v>
      </c>
      <c r="Y131" s="14">
        <v>171526.4322135573</v>
      </c>
      <c r="Z131" s="14">
        <v>171488.23672765447</v>
      </c>
      <c r="AA131" s="14">
        <v>171006.40184463107</v>
      </c>
      <c r="AB131" s="14">
        <v>170314.27152069585</v>
      </c>
      <c r="AC131" s="14">
        <v>169276.07603479305</v>
      </c>
    </row>
    <row r="132" spans="1:29">
      <c r="A132" s="1" t="s">
        <v>524</v>
      </c>
      <c r="B132" s="1" t="s">
        <v>533</v>
      </c>
      <c r="D132" s="1" t="s">
        <v>629</v>
      </c>
      <c r="F132" s="1">
        <v>131</v>
      </c>
      <c r="G132" s="1" t="s">
        <v>836</v>
      </c>
      <c r="H132" s="1" t="str">
        <f t="shared" si="3"/>
        <v>131종합중위매매가격</v>
      </c>
      <c r="I132" s="1" t="s">
        <v>869</v>
      </c>
      <c r="J132" s="13">
        <v>185328.01643731919</v>
      </c>
      <c r="K132" s="13">
        <v>185466.12957005235</v>
      </c>
      <c r="L132" s="13">
        <v>185615.12882208225</v>
      </c>
      <c r="M132" s="13">
        <v>185615.12882208225</v>
      </c>
      <c r="N132" s="13">
        <v>183819.30213486892</v>
      </c>
      <c r="O132" s="13">
        <v>183819.30213486892</v>
      </c>
      <c r="P132" s="13">
        <v>182311.13754539637</v>
      </c>
      <c r="Q132" s="14">
        <v>182311.13754539637</v>
      </c>
      <c r="R132" s="14">
        <v>182268.32247424911</v>
      </c>
      <c r="S132" s="14">
        <v>182268.32247424911</v>
      </c>
      <c r="T132" s="14">
        <v>182268.32247424911</v>
      </c>
      <c r="U132" s="14">
        <v>181383.96594347115</v>
      </c>
      <c r="V132" s="14">
        <v>181383.96594347115</v>
      </c>
      <c r="W132" s="14">
        <v>181383.96594347115</v>
      </c>
      <c r="X132" s="14">
        <v>180670.82258654694</v>
      </c>
      <c r="Y132" s="14">
        <v>178531.39251577435</v>
      </c>
      <c r="Z132" s="14">
        <v>175965.67573115334</v>
      </c>
      <c r="AA132" s="14">
        <v>175609.10405269123</v>
      </c>
      <c r="AB132" s="14">
        <v>173539.38901730493</v>
      </c>
      <c r="AC132" s="14">
        <v>172789.1815187998</v>
      </c>
    </row>
    <row r="133" spans="1:29">
      <c r="A133" s="1" t="s">
        <v>524</v>
      </c>
      <c r="B133" s="1" t="s">
        <v>541</v>
      </c>
      <c r="F133" s="1">
        <v>132</v>
      </c>
      <c r="G133" s="1" t="s">
        <v>836</v>
      </c>
      <c r="H133" s="1" t="str">
        <f t="shared" si="3"/>
        <v>132종합중위매매가격</v>
      </c>
      <c r="I133" s="1" t="s">
        <v>869</v>
      </c>
      <c r="J133" s="13">
        <v>185880.27798322399</v>
      </c>
      <c r="K133" s="13">
        <v>185888.43828325928</v>
      </c>
      <c r="L133" s="13">
        <v>185251.29931561483</v>
      </c>
      <c r="M133" s="13">
        <v>185143.92242569424</v>
      </c>
      <c r="N133" s="13">
        <v>184224.33299927905</v>
      </c>
      <c r="O133" s="13">
        <v>183404.52344217367</v>
      </c>
      <c r="P133" s="13">
        <v>182682.45983679063</v>
      </c>
      <c r="Q133" s="14">
        <v>182125.44559176182</v>
      </c>
      <c r="R133" s="14">
        <v>181358.45381870057</v>
      </c>
      <c r="S133" s="14">
        <v>180521.51817442747</v>
      </c>
      <c r="T133" s="14">
        <v>179627.10305915316</v>
      </c>
      <c r="U133" s="14">
        <v>177908.34416407786</v>
      </c>
      <c r="V133" s="14">
        <v>177135.80650234822</v>
      </c>
      <c r="W133" s="14">
        <v>175877.38747811498</v>
      </c>
      <c r="X133" s="14">
        <v>175213.32900916366</v>
      </c>
      <c r="Y133" s="14">
        <v>176563.40514950085</v>
      </c>
      <c r="Z133" s="14">
        <v>176440.7015518242</v>
      </c>
      <c r="AA133" s="14">
        <v>176188.50847846124</v>
      </c>
      <c r="AB133" s="14">
        <v>176554.86139898267</v>
      </c>
      <c r="AC133" s="14">
        <v>176679.40370350503</v>
      </c>
    </row>
    <row r="134" spans="1:29">
      <c r="A134" s="1" t="s">
        <v>524</v>
      </c>
      <c r="B134" s="1" t="s">
        <v>541</v>
      </c>
      <c r="D134" s="1" t="s">
        <v>559</v>
      </c>
      <c r="F134" s="1">
        <v>133</v>
      </c>
      <c r="G134" s="1" t="s">
        <v>836</v>
      </c>
      <c r="H134" s="1" t="str">
        <f t="shared" si="3"/>
        <v>133종합중위매매가격</v>
      </c>
      <c r="I134" s="1" t="s">
        <v>869</v>
      </c>
      <c r="J134" s="13">
        <v>148502.10989817447</v>
      </c>
      <c r="K134" s="13">
        <v>149408.08182735529</v>
      </c>
      <c r="L134" s="13">
        <v>150398.12861205393</v>
      </c>
      <c r="M134" s="13">
        <v>150398.12861205393</v>
      </c>
      <c r="N134" s="13">
        <v>149794.14732593339</v>
      </c>
      <c r="O134" s="13">
        <v>149794.14732593339</v>
      </c>
      <c r="P134" s="13">
        <v>149794.14732593339</v>
      </c>
      <c r="Q134" s="14">
        <v>147041.60627465369</v>
      </c>
      <c r="R134" s="14">
        <v>145279.21750298137</v>
      </c>
      <c r="S134" s="14">
        <v>142853.44463810659</v>
      </c>
      <c r="T134" s="14">
        <v>141972.25025227043</v>
      </c>
      <c r="U134" s="14">
        <v>140604.58452722064</v>
      </c>
      <c r="V134" s="14">
        <v>139683.52435530085</v>
      </c>
      <c r="W134" s="14">
        <v>136389.07763678537</v>
      </c>
      <c r="X134" s="14">
        <v>135168.52230863692</v>
      </c>
      <c r="Y134" s="14">
        <v>134546.95729294582</v>
      </c>
      <c r="Z134" s="14">
        <v>133648.47182425979</v>
      </c>
      <c r="AA134" s="14">
        <v>133648.47182425979</v>
      </c>
      <c r="AB134" s="14">
        <v>132189.83490244235</v>
      </c>
      <c r="AC134" s="14">
        <v>131708.62327739119</v>
      </c>
    </row>
    <row r="135" spans="1:29">
      <c r="A135" s="1" t="s">
        <v>524</v>
      </c>
      <c r="B135" s="1" t="s">
        <v>541</v>
      </c>
      <c r="D135" s="1" t="s">
        <v>630</v>
      </c>
      <c r="F135" s="1">
        <v>134</v>
      </c>
      <c r="G135" s="1" t="s">
        <v>836</v>
      </c>
      <c r="H135" s="1" t="str">
        <f t="shared" si="3"/>
        <v>134종합중위매매가격</v>
      </c>
      <c r="I135" s="1" t="s">
        <v>869</v>
      </c>
      <c r="J135" s="13">
        <v>162793.7414514859</v>
      </c>
      <c r="K135" s="13">
        <v>162793.7414514859</v>
      </c>
      <c r="L135" s="13">
        <v>162793.7414514859</v>
      </c>
      <c r="M135" s="13">
        <v>162793.7414514859</v>
      </c>
      <c r="N135" s="13">
        <v>162793.7414514859</v>
      </c>
      <c r="O135" s="13">
        <v>162235.81153893977</v>
      </c>
      <c r="P135" s="13">
        <v>160730.84718365318</v>
      </c>
      <c r="Q135" s="14">
        <v>161263.81854354043</v>
      </c>
      <c r="R135" s="14">
        <v>159131.93310399138</v>
      </c>
      <c r="S135" s="14">
        <v>158981.48340033987</v>
      </c>
      <c r="T135" s="14">
        <v>157649.05500062171</v>
      </c>
      <c r="U135" s="14">
        <v>157510.98022105877</v>
      </c>
      <c r="V135" s="14">
        <v>156055.21274827557</v>
      </c>
      <c r="W135" s="14">
        <v>154546.54907338152</v>
      </c>
      <c r="X135" s="14">
        <v>153463.6624283221</v>
      </c>
      <c r="Y135" s="14">
        <v>154799.46812931105</v>
      </c>
      <c r="Z135" s="14">
        <v>155333.79040970665</v>
      </c>
      <c r="AA135" s="14">
        <v>155333.79040970665</v>
      </c>
      <c r="AB135" s="14">
        <v>155363.78085265521</v>
      </c>
      <c r="AC135" s="14">
        <v>154200.83312557134</v>
      </c>
    </row>
    <row r="136" spans="1:29">
      <c r="A136" s="1" t="s">
        <v>524</v>
      </c>
      <c r="B136" s="1" t="s">
        <v>541</v>
      </c>
      <c r="D136" s="1" t="s">
        <v>631</v>
      </c>
      <c r="F136" s="1">
        <v>135</v>
      </c>
      <c r="G136" s="1" t="s">
        <v>836</v>
      </c>
      <c r="H136" s="1" t="str">
        <f t="shared" si="3"/>
        <v>135종합중위매매가격</v>
      </c>
      <c r="I136" s="1" t="s">
        <v>869</v>
      </c>
      <c r="J136" s="13">
        <v>220730.91083472659</v>
      </c>
      <c r="K136" s="13">
        <v>220621.88557680545</v>
      </c>
      <c r="L136" s="13">
        <v>220391.92186926558</v>
      </c>
      <c r="M136" s="13">
        <v>220238.61273090568</v>
      </c>
      <c r="N136" s="13">
        <v>219855.3398850059</v>
      </c>
      <c r="O136" s="13">
        <v>219855.3398850059</v>
      </c>
      <c r="P136" s="13">
        <v>218923.62679933125</v>
      </c>
      <c r="Q136" s="14">
        <v>218304.461118134</v>
      </c>
      <c r="R136" s="14">
        <v>217490.16841332626</v>
      </c>
      <c r="S136" s="14">
        <v>217095.03731191126</v>
      </c>
      <c r="T136" s="14">
        <v>216897.47176120378</v>
      </c>
      <c r="U136" s="14">
        <v>212202.54950788568</v>
      </c>
      <c r="V136" s="14">
        <v>211898.79046602632</v>
      </c>
      <c r="W136" s="14">
        <v>211503.15427487253</v>
      </c>
      <c r="X136" s="14">
        <v>210518.7952092968</v>
      </c>
      <c r="Y136" s="14">
        <v>217115.2614727855</v>
      </c>
      <c r="Z136" s="14">
        <v>217115.2614727855</v>
      </c>
      <c r="AA136" s="14">
        <v>216521.80718605479</v>
      </c>
      <c r="AB136" s="14">
        <v>216521.80718605479</v>
      </c>
      <c r="AC136" s="14">
        <v>215735.26621605598</v>
      </c>
    </row>
    <row r="137" spans="1:29">
      <c r="A137" s="1" t="s">
        <v>524</v>
      </c>
      <c r="B137" s="1" t="s">
        <v>541</v>
      </c>
      <c r="D137" s="1" t="s">
        <v>632</v>
      </c>
      <c r="F137" s="1">
        <v>136</v>
      </c>
      <c r="G137" s="1" t="s">
        <v>836</v>
      </c>
      <c r="H137" s="1" t="str">
        <f t="shared" si="3"/>
        <v>136종합중위매매가격</v>
      </c>
      <c r="I137" s="1" t="s">
        <v>869</v>
      </c>
      <c r="J137" s="13">
        <v>219763.96728290783</v>
      </c>
      <c r="K137" s="13">
        <v>219763.96728290783</v>
      </c>
      <c r="L137" s="13">
        <v>217440.42348982315</v>
      </c>
      <c r="M137" s="13">
        <v>217306.19281490968</v>
      </c>
      <c r="N137" s="13">
        <v>217295.92381678973</v>
      </c>
      <c r="O137" s="13">
        <v>217295.92381678973</v>
      </c>
      <c r="P137" s="13">
        <v>215171.2882482766</v>
      </c>
      <c r="Q137" s="14">
        <v>215079.0046592736</v>
      </c>
      <c r="R137" s="14">
        <v>215079.0046592736</v>
      </c>
      <c r="S137" s="14">
        <v>215079.0046592736</v>
      </c>
      <c r="T137" s="14">
        <v>215062.2258249094</v>
      </c>
      <c r="U137" s="14">
        <v>211832.17870776192</v>
      </c>
      <c r="V137" s="14">
        <v>211177.94043931467</v>
      </c>
      <c r="W137" s="14">
        <v>209861.12746295129</v>
      </c>
      <c r="X137" s="14">
        <v>209035.0603447168</v>
      </c>
      <c r="Y137" s="14">
        <v>208631.87409225866</v>
      </c>
      <c r="Z137" s="14">
        <v>209644.45072812101</v>
      </c>
      <c r="AA137" s="14">
        <v>211787.33082271891</v>
      </c>
      <c r="AB137" s="14">
        <v>211787.33082271891</v>
      </c>
      <c r="AC137" s="14">
        <v>212644.48286055808</v>
      </c>
    </row>
    <row r="138" spans="1:29">
      <c r="A138" s="1" t="s">
        <v>524</v>
      </c>
      <c r="B138" s="1" t="s">
        <v>541</v>
      </c>
      <c r="D138" s="1" t="s">
        <v>633</v>
      </c>
      <c r="F138" s="1">
        <v>137</v>
      </c>
      <c r="G138" s="1" t="s">
        <v>836</v>
      </c>
      <c r="H138" s="1" t="str">
        <f t="shared" si="3"/>
        <v>137종합중위매매가격</v>
      </c>
      <c r="I138" s="1" t="s">
        <v>869</v>
      </c>
      <c r="J138" s="13">
        <v>187538.45440924328</v>
      </c>
      <c r="K138" s="13">
        <v>187538.45440924328</v>
      </c>
      <c r="L138" s="13">
        <v>187441.52520119247</v>
      </c>
      <c r="M138" s="13">
        <v>187441.52520119247</v>
      </c>
      <c r="N138" s="13">
        <v>187441.52520119247</v>
      </c>
      <c r="O138" s="13">
        <v>187441.52520119247</v>
      </c>
      <c r="P138" s="13">
        <v>187441.52520119247</v>
      </c>
      <c r="Q138" s="14">
        <v>187441.52520119247</v>
      </c>
      <c r="R138" s="14">
        <v>186426.17124144643</v>
      </c>
      <c r="S138" s="14">
        <v>186426.17124144643</v>
      </c>
      <c r="T138" s="14">
        <v>185082.28888305349</v>
      </c>
      <c r="U138" s="14">
        <v>183891.20138005904</v>
      </c>
      <c r="V138" s="14">
        <v>182689.37518124428</v>
      </c>
      <c r="W138" s="14">
        <v>181187.09243272583</v>
      </c>
      <c r="X138" s="14">
        <v>180649.55348844125</v>
      </c>
      <c r="Y138" s="14">
        <v>180649.55348844125</v>
      </c>
      <c r="Z138" s="14">
        <v>180649.55348844125</v>
      </c>
      <c r="AA138" s="14">
        <v>180649.55348844125</v>
      </c>
      <c r="AB138" s="14">
        <v>180349.09693873758</v>
      </c>
      <c r="AC138" s="14">
        <v>181213.81992311525</v>
      </c>
    </row>
    <row r="139" spans="1:29">
      <c r="A139" s="1" t="s">
        <v>524</v>
      </c>
      <c r="B139" s="1" t="s">
        <v>541</v>
      </c>
      <c r="D139" s="1" t="s">
        <v>634</v>
      </c>
      <c r="F139" s="1">
        <v>138</v>
      </c>
      <c r="G139" s="1" t="s">
        <v>836</v>
      </c>
      <c r="H139" s="1" t="str">
        <f t="shared" si="3"/>
        <v>138종합중위매매가격</v>
      </c>
      <c r="I139" s="1" t="s">
        <v>869</v>
      </c>
      <c r="J139" s="13">
        <v>168508.55043893016</v>
      </c>
      <c r="K139" s="13">
        <v>168508.55043893016</v>
      </c>
      <c r="L139" s="13">
        <v>167672.92128364745</v>
      </c>
      <c r="M139" s="13">
        <v>166519.71580347043</v>
      </c>
      <c r="N139" s="13">
        <v>166378.51458359518</v>
      </c>
      <c r="O139" s="13">
        <v>164585.95026560733</v>
      </c>
      <c r="P139" s="13">
        <v>164617.3283144685</v>
      </c>
      <c r="Q139" s="14">
        <v>164507.71154316864</v>
      </c>
      <c r="R139" s="14">
        <v>163792.02251873806</v>
      </c>
      <c r="S139" s="14">
        <v>163697.88837215456</v>
      </c>
      <c r="T139" s="14">
        <v>161679.77878184477</v>
      </c>
      <c r="U139" s="14">
        <v>161614.97614629418</v>
      </c>
      <c r="V139" s="14">
        <v>161510.10331255096</v>
      </c>
      <c r="W139" s="14">
        <v>158337.62946173456</v>
      </c>
      <c r="X139" s="14">
        <v>157128.30275906794</v>
      </c>
      <c r="Y139" s="14">
        <v>158290.52722147669</v>
      </c>
      <c r="Z139" s="14">
        <v>157871.03588650387</v>
      </c>
      <c r="AA139" s="14">
        <v>156433.95605524557</v>
      </c>
      <c r="AB139" s="14">
        <v>158408.37512280003</v>
      </c>
      <c r="AC139" s="14">
        <v>158117.81900719786</v>
      </c>
    </row>
    <row r="140" spans="1:29">
      <c r="A140" s="1" t="s">
        <v>524</v>
      </c>
      <c r="B140" s="1" t="s">
        <v>541</v>
      </c>
      <c r="D140" s="1" t="s">
        <v>635</v>
      </c>
      <c r="F140" s="1">
        <v>139</v>
      </c>
      <c r="G140" s="1" t="s">
        <v>836</v>
      </c>
      <c r="H140" s="1" t="str">
        <f t="shared" si="3"/>
        <v>139종합중위매매가격</v>
      </c>
      <c r="I140" s="1" t="s">
        <v>869</v>
      </c>
      <c r="J140" s="13">
        <v>183144.78127699677</v>
      </c>
      <c r="K140" s="13">
        <v>183144.78127699677</v>
      </c>
      <c r="L140" s="13">
        <v>183144.78127699677</v>
      </c>
      <c r="M140" s="13">
        <v>183144.78127699677</v>
      </c>
      <c r="N140" s="13">
        <v>180004.46673996703</v>
      </c>
      <c r="O140" s="13">
        <v>180004.46673996703</v>
      </c>
      <c r="P140" s="13">
        <v>179376.40383256107</v>
      </c>
      <c r="Q140" s="14">
        <v>178098.4351684599</v>
      </c>
      <c r="R140" s="14">
        <v>178098.4351684599</v>
      </c>
      <c r="S140" s="14">
        <v>177470.37226105394</v>
      </c>
      <c r="T140" s="14">
        <v>176842.30935364802</v>
      </c>
      <c r="U140" s="14">
        <v>176044.30146702583</v>
      </c>
      <c r="V140" s="14">
        <v>175904.94370264141</v>
      </c>
      <c r="W140" s="14">
        <v>175594.01465087885</v>
      </c>
      <c r="X140" s="14">
        <v>175904.94370264141</v>
      </c>
      <c r="Y140" s="14">
        <v>174578.18646925446</v>
      </c>
      <c r="Z140" s="14">
        <v>173583.11854421426</v>
      </c>
      <c r="AA140" s="14">
        <v>172588.05061917406</v>
      </c>
      <c r="AB140" s="14">
        <v>173251.42923586752</v>
      </c>
      <c r="AC140" s="14">
        <v>174292.94974903588</v>
      </c>
    </row>
    <row r="141" spans="1:29">
      <c r="A141" s="1" t="s">
        <v>524</v>
      </c>
      <c r="B141" s="1" t="s">
        <v>541</v>
      </c>
      <c r="D141" s="1" t="s">
        <v>636</v>
      </c>
      <c r="F141" s="1">
        <v>140</v>
      </c>
      <c r="G141" s="1" t="s">
        <v>836</v>
      </c>
      <c r="H141" s="1" t="str">
        <f t="shared" si="3"/>
        <v>140종합중위매매가격</v>
      </c>
      <c r="I141" s="1" t="s">
        <v>869</v>
      </c>
      <c r="J141" s="13">
        <v>175749.44460842953</v>
      </c>
      <c r="K141" s="13">
        <v>175749.44460842953</v>
      </c>
      <c r="L141" s="13">
        <v>174312.31959483604</v>
      </c>
      <c r="M141" s="13">
        <v>175236.45232953751</v>
      </c>
      <c r="N141" s="13">
        <v>172772.09837033355</v>
      </c>
      <c r="O141" s="13">
        <v>169999.70016622907</v>
      </c>
      <c r="P141" s="13">
        <v>168452.85649924653</v>
      </c>
      <c r="Q141" s="14">
        <v>167216.52379250881</v>
      </c>
      <c r="R141" s="14">
        <v>165984.34681290682</v>
      </c>
      <c r="S141" s="14">
        <v>162287.8158741009</v>
      </c>
      <c r="T141" s="14">
        <v>161667.57165716417</v>
      </c>
      <c r="U141" s="14">
        <v>160894.37881149672</v>
      </c>
      <c r="V141" s="14">
        <v>159010.44657751525</v>
      </c>
      <c r="W141" s="14">
        <v>159010.44657751525</v>
      </c>
      <c r="X141" s="14">
        <v>158701.26069953784</v>
      </c>
      <c r="Y141" s="14">
        <v>160271.20422785572</v>
      </c>
      <c r="Z141" s="14">
        <v>160271.20422785572</v>
      </c>
      <c r="AA141" s="14">
        <v>160493.43670522602</v>
      </c>
      <c r="AB141" s="14">
        <v>160430.59999453058</v>
      </c>
      <c r="AC141" s="14">
        <v>160430.59999453058</v>
      </c>
    </row>
    <row r="142" spans="1:29">
      <c r="A142" s="1" t="s">
        <v>522</v>
      </c>
      <c r="F142" s="1">
        <v>141</v>
      </c>
      <c r="G142" s="1" t="s">
        <v>836</v>
      </c>
      <c r="H142" s="1" t="str">
        <f t="shared" si="3"/>
        <v>141종합중위매매가격</v>
      </c>
      <c r="I142" s="1" t="s">
        <v>869</v>
      </c>
      <c r="J142" s="13">
        <v>160275.15996531467</v>
      </c>
      <c r="K142" s="13">
        <v>160072.58555799429</v>
      </c>
      <c r="L142" s="13">
        <v>160331.48917715219</v>
      </c>
      <c r="M142" s="13">
        <v>160237.07066042619</v>
      </c>
      <c r="N142" s="13">
        <v>160164.79394851084</v>
      </c>
      <c r="O142" s="13">
        <v>159995.71703476866</v>
      </c>
      <c r="P142" s="13">
        <v>159566.43952999418</v>
      </c>
      <c r="Q142" s="14">
        <v>159050.54601745051</v>
      </c>
      <c r="R142" s="14">
        <v>158926.71216186223</v>
      </c>
      <c r="S142" s="14">
        <v>158861.01767661245</v>
      </c>
      <c r="T142" s="14">
        <v>158865.21832704087</v>
      </c>
      <c r="U142" s="14">
        <v>158820.90312959356</v>
      </c>
      <c r="V142" s="14">
        <v>158734.28643829844</v>
      </c>
      <c r="W142" s="14">
        <v>158638.37461916514</v>
      </c>
      <c r="X142" s="14">
        <v>158640.55257705535</v>
      </c>
      <c r="Y142" s="14">
        <v>159270.72108616334</v>
      </c>
      <c r="Z142" s="14">
        <v>160011.41073463991</v>
      </c>
      <c r="AA142" s="14">
        <v>160408.70503527272</v>
      </c>
      <c r="AB142" s="14">
        <v>160896.63882777625</v>
      </c>
      <c r="AC142" s="14">
        <v>160894.97303815436</v>
      </c>
    </row>
    <row r="143" spans="1:29">
      <c r="A143" s="1" t="s">
        <v>524</v>
      </c>
      <c r="B143" s="1" t="s">
        <v>542</v>
      </c>
      <c r="F143" s="1">
        <v>142</v>
      </c>
      <c r="G143" s="1" t="s">
        <v>836</v>
      </c>
      <c r="H143" s="1" t="str">
        <f t="shared" si="3"/>
        <v>142종합중위매매가격</v>
      </c>
      <c r="I143" s="1" t="s">
        <v>869</v>
      </c>
      <c r="J143" s="13">
        <v>173800.95841589838</v>
      </c>
      <c r="K143" s="13">
        <v>173272.28687863206</v>
      </c>
      <c r="L143" s="13">
        <v>173016.68242563956</v>
      </c>
      <c r="M143" s="13">
        <v>172806.07496004237</v>
      </c>
      <c r="N143" s="13">
        <v>172304.65942309663</v>
      </c>
      <c r="O143" s="13">
        <v>171330.57224871224</v>
      </c>
      <c r="P143" s="13">
        <v>170858.55070499037</v>
      </c>
      <c r="Q143" s="14">
        <v>169989.32677944243</v>
      </c>
      <c r="R143" s="14">
        <v>169535.46680624006</v>
      </c>
      <c r="S143" s="14">
        <v>169343.81618105364</v>
      </c>
      <c r="T143" s="14">
        <v>169143.76923920255</v>
      </c>
      <c r="U143" s="14">
        <v>168343.14944466727</v>
      </c>
      <c r="V143" s="14">
        <v>168005.56580066518</v>
      </c>
      <c r="W143" s="14">
        <v>167661.12810664281</v>
      </c>
      <c r="X143" s="14">
        <v>167108.62811470748</v>
      </c>
      <c r="Y143" s="14">
        <v>167340.24777872284</v>
      </c>
      <c r="Z143" s="14">
        <v>167812.91012846472</v>
      </c>
      <c r="AA143" s="14">
        <v>167914.18993680528</v>
      </c>
      <c r="AB143" s="14">
        <v>167578.4407887026</v>
      </c>
      <c r="AC143" s="14">
        <v>167495.6350815015</v>
      </c>
    </row>
    <row r="144" spans="1:29">
      <c r="A144" s="1" t="s">
        <v>524</v>
      </c>
      <c r="B144" s="1" t="s">
        <v>542</v>
      </c>
      <c r="C144" s="1" t="s">
        <v>543</v>
      </c>
      <c r="F144" s="1">
        <v>143</v>
      </c>
      <c r="G144" s="1" t="s">
        <v>836</v>
      </c>
      <c r="H144" s="1" t="str">
        <f t="shared" si="3"/>
        <v>143종합중위매매가격</v>
      </c>
      <c r="I144" s="1" t="s">
        <v>869</v>
      </c>
      <c r="J144" s="13">
        <v>165965.1669523709</v>
      </c>
      <c r="K144" s="13">
        <v>166226.91073236286</v>
      </c>
      <c r="L144" s="13">
        <v>166226.27598537772</v>
      </c>
      <c r="M144" s="13">
        <v>166191.81595283785</v>
      </c>
      <c r="N144" s="13">
        <v>165856.84376385107</v>
      </c>
      <c r="O144" s="13">
        <v>165674.81165116202</v>
      </c>
      <c r="P144" s="13">
        <v>165481.54957687805</v>
      </c>
      <c r="Q144" s="14">
        <v>164977.14695810704</v>
      </c>
      <c r="R144" s="14">
        <v>164807.98457904297</v>
      </c>
      <c r="S144" s="14">
        <v>164794.76342704444</v>
      </c>
      <c r="T144" s="14">
        <v>164356.87774299088</v>
      </c>
      <c r="U144" s="14">
        <v>163201.4287546587</v>
      </c>
      <c r="V144" s="14">
        <v>162847.7480310688</v>
      </c>
      <c r="W144" s="14">
        <v>162352.81360455623</v>
      </c>
      <c r="X144" s="14">
        <v>161953.82785387113</v>
      </c>
      <c r="Y144" s="14">
        <v>162162.34710413567</v>
      </c>
      <c r="Z144" s="14">
        <v>162353.53334665275</v>
      </c>
      <c r="AA144" s="14">
        <v>162050.36233760789</v>
      </c>
      <c r="AB144" s="14">
        <v>161190.2581994608</v>
      </c>
      <c r="AC144" s="14">
        <v>161266.54901177288</v>
      </c>
    </row>
    <row r="145" spans="1:29">
      <c r="A145" s="1" t="s">
        <v>524</v>
      </c>
      <c r="B145" s="1" t="s">
        <v>542</v>
      </c>
      <c r="D145" s="1" t="s">
        <v>559</v>
      </c>
      <c r="F145" s="1">
        <v>144</v>
      </c>
      <c r="G145" s="1" t="s">
        <v>836</v>
      </c>
      <c r="H145" s="1" t="str">
        <f t="shared" si="3"/>
        <v>144종합중위매매가격</v>
      </c>
      <c r="I145" s="1" t="s">
        <v>869</v>
      </c>
      <c r="J145" s="13">
        <v>79946.272652388798</v>
      </c>
      <c r="K145" s="13">
        <v>79946.272652388798</v>
      </c>
      <c r="L145" s="13">
        <v>79946.272652388798</v>
      </c>
      <c r="M145" s="13">
        <v>79946.272652388798</v>
      </c>
      <c r="N145" s="13">
        <v>79946.272652388798</v>
      </c>
      <c r="O145" s="13">
        <v>79946.272652388798</v>
      </c>
      <c r="P145" s="13">
        <v>79946.272652388798</v>
      </c>
      <c r="Q145" s="14">
        <v>79688.653212520599</v>
      </c>
      <c r="R145" s="14">
        <v>79688.653212520599</v>
      </c>
      <c r="S145" s="14">
        <v>79688.653212520599</v>
      </c>
      <c r="T145" s="14">
        <v>79688.653212520599</v>
      </c>
      <c r="U145" s="14">
        <v>79464.245364524497</v>
      </c>
      <c r="V145" s="14">
        <v>79464.245364524497</v>
      </c>
      <c r="W145" s="14">
        <v>79334.551737887945</v>
      </c>
      <c r="X145" s="14">
        <v>79334.551737887945</v>
      </c>
      <c r="Y145" s="14">
        <v>79464.245364524497</v>
      </c>
      <c r="Z145" s="14">
        <v>79334.551737887945</v>
      </c>
      <c r="AA145" s="14">
        <v>79204.858111251408</v>
      </c>
      <c r="AB145" s="14">
        <v>79204.858111251408</v>
      </c>
      <c r="AC145" s="14">
        <v>78945.470857978333</v>
      </c>
    </row>
    <row r="146" spans="1:29">
      <c r="A146" s="1" t="s">
        <v>524</v>
      </c>
      <c r="B146" s="1" t="s">
        <v>542</v>
      </c>
      <c r="D146" s="1" t="s">
        <v>636</v>
      </c>
      <c r="F146" s="1">
        <v>145</v>
      </c>
      <c r="G146" s="1" t="s">
        <v>836</v>
      </c>
      <c r="H146" s="1" t="str">
        <f t="shared" si="3"/>
        <v>145종합중위매매가격</v>
      </c>
      <c r="I146" s="1" t="s">
        <v>869</v>
      </c>
      <c r="J146" s="13">
        <v>148911.42075143071</v>
      </c>
      <c r="K146" s="13">
        <v>148911.42075143071</v>
      </c>
      <c r="L146" s="13">
        <v>148911.42075143071</v>
      </c>
      <c r="M146" s="13">
        <v>149259.26847474495</v>
      </c>
      <c r="N146" s="13">
        <v>149259.26847474495</v>
      </c>
      <c r="O146" s="13">
        <v>148911.42075143071</v>
      </c>
      <c r="P146" s="13">
        <v>148911.42075143071</v>
      </c>
      <c r="Q146" s="14">
        <v>148911.42075143071</v>
      </c>
      <c r="R146" s="14">
        <v>148911.42075143071</v>
      </c>
      <c r="S146" s="14">
        <v>148911.42075143071</v>
      </c>
      <c r="T146" s="14">
        <v>148911.42075143071</v>
      </c>
      <c r="U146" s="14">
        <v>147063.49664894847</v>
      </c>
      <c r="V146" s="14">
        <v>147063.49664894847</v>
      </c>
      <c r="W146" s="14">
        <v>147377.25329327479</v>
      </c>
      <c r="X146" s="14">
        <v>147377.25329327479</v>
      </c>
      <c r="Y146" s="14">
        <v>147749.74000462214</v>
      </c>
      <c r="Z146" s="14">
        <v>147749.74000462214</v>
      </c>
      <c r="AA146" s="14">
        <v>147749.74000462214</v>
      </c>
      <c r="AB146" s="14">
        <v>147749.74000462214</v>
      </c>
      <c r="AC146" s="14">
        <v>147749.74000462214</v>
      </c>
    </row>
    <row r="147" spans="1:29">
      <c r="A147" s="1" t="s">
        <v>524</v>
      </c>
      <c r="B147" s="1" t="s">
        <v>542</v>
      </c>
      <c r="D147" s="1" t="s">
        <v>630</v>
      </c>
      <c r="F147" s="1">
        <v>146</v>
      </c>
      <c r="G147" s="1" t="s">
        <v>836</v>
      </c>
      <c r="H147" s="1" t="str">
        <f t="shared" si="3"/>
        <v>146종합중위매매가격</v>
      </c>
      <c r="I147" s="1" t="s">
        <v>869</v>
      </c>
      <c r="J147" s="13">
        <v>100391.99369306237</v>
      </c>
      <c r="K147" s="13">
        <v>100391.99369306237</v>
      </c>
      <c r="L147" s="13">
        <v>100383.3128941836</v>
      </c>
      <c r="M147" s="13">
        <v>100548.24807288017</v>
      </c>
      <c r="N147" s="13">
        <v>100548.24807288017</v>
      </c>
      <c r="O147" s="13">
        <v>100305.1857042747</v>
      </c>
      <c r="P147" s="13">
        <v>100322.54730203224</v>
      </c>
      <c r="Q147" s="14">
        <v>100495.35739313245</v>
      </c>
      <c r="R147" s="14">
        <v>100825.22775052558</v>
      </c>
      <c r="S147" s="14">
        <v>100825.22775052558</v>
      </c>
      <c r="T147" s="14">
        <v>100990.16292922215</v>
      </c>
      <c r="U147" s="14">
        <v>102333.24353078454</v>
      </c>
      <c r="V147" s="14">
        <v>102333.24353078454</v>
      </c>
      <c r="W147" s="14">
        <v>102165.28759695243</v>
      </c>
      <c r="X147" s="14">
        <v>102165.28759695243</v>
      </c>
      <c r="Y147" s="14">
        <v>101908.71542315876</v>
      </c>
      <c r="Z147" s="14">
        <v>101908.71542315876</v>
      </c>
      <c r="AA147" s="14">
        <v>103191.57629212712</v>
      </c>
      <c r="AB147" s="14">
        <v>103191.57629212712</v>
      </c>
      <c r="AC147" s="14">
        <v>103394.4213741506</v>
      </c>
    </row>
    <row r="148" spans="1:29">
      <c r="A148" s="1" t="s">
        <v>524</v>
      </c>
      <c r="B148" s="1" t="s">
        <v>542</v>
      </c>
      <c r="D148" s="1" t="s">
        <v>637</v>
      </c>
      <c r="F148" s="1">
        <v>147</v>
      </c>
      <c r="G148" s="1" t="s">
        <v>836</v>
      </c>
      <c r="H148" s="1" t="str">
        <f t="shared" si="3"/>
        <v>147종합중위매매가격</v>
      </c>
      <c r="I148" s="1" t="s">
        <v>869</v>
      </c>
      <c r="J148" s="13">
        <v>137533.64109232769</v>
      </c>
      <c r="K148" s="13">
        <v>137533.64109232769</v>
      </c>
      <c r="L148" s="13">
        <v>137533.64109232769</v>
      </c>
      <c r="M148" s="13">
        <v>137076.7100130039</v>
      </c>
      <c r="N148" s="13">
        <v>137076.7100130039</v>
      </c>
      <c r="O148" s="13">
        <v>137076.7100130039</v>
      </c>
      <c r="P148" s="13">
        <v>136848.244473342</v>
      </c>
      <c r="Q148" s="14">
        <v>136848.244473342</v>
      </c>
      <c r="R148" s="14">
        <v>136848.244473342</v>
      </c>
      <c r="S148" s="14">
        <v>136567.64629388816</v>
      </c>
      <c r="T148" s="14">
        <v>136541.57997399219</v>
      </c>
      <c r="U148" s="14">
        <v>136162.56081550699</v>
      </c>
      <c r="V148" s="14">
        <v>136162.56081550699</v>
      </c>
      <c r="W148" s="14">
        <v>136162.56081550699</v>
      </c>
      <c r="X148" s="14">
        <v>136365.61381831288</v>
      </c>
      <c r="Y148" s="14">
        <v>136138.05441861664</v>
      </c>
      <c r="Z148" s="14">
        <v>136138.05441861664</v>
      </c>
      <c r="AA148" s="14">
        <v>136308.47941926017</v>
      </c>
      <c r="AB148" s="14">
        <v>136080.92001956393</v>
      </c>
      <c r="AC148" s="14">
        <v>136267.65902128865</v>
      </c>
    </row>
    <row r="149" spans="1:29">
      <c r="A149" s="1" t="s">
        <v>524</v>
      </c>
      <c r="B149" s="1" t="s">
        <v>542</v>
      </c>
      <c r="D149" s="1" t="s">
        <v>638</v>
      </c>
      <c r="F149" s="1">
        <v>148</v>
      </c>
      <c r="G149" s="1" t="s">
        <v>836</v>
      </c>
      <c r="H149" s="1" t="str">
        <f t="shared" si="3"/>
        <v>148종합중위매매가격</v>
      </c>
      <c r="I149" s="1" t="s">
        <v>869</v>
      </c>
      <c r="J149" s="13">
        <v>154129.8284118466</v>
      </c>
      <c r="K149" s="13">
        <v>155024.20539802324</v>
      </c>
      <c r="L149" s="13">
        <v>155024.20539802324</v>
      </c>
      <c r="M149" s="13">
        <v>155024.20539802324</v>
      </c>
      <c r="N149" s="13">
        <v>154307.28207866792</v>
      </c>
      <c r="O149" s="13">
        <v>154009.15641660904</v>
      </c>
      <c r="P149" s="13">
        <v>153680.86275574076</v>
      </c>
      <c r="Q149" s="14">
        <v>152786.48576956411</v>
      </c>
      <c r="R149" s="14">
        <v>151919.0010680487</v>
      </c>
      <c r="S149" s="14">
        <v>151968.27674280162</v>
      </c>
      <c r="T149" s="14">
        <v>150477.64843250721</v>
      </c>
      <c r="U149" s="14">
        <v>151923.47878757288</v>
      </c>
      <c r="V149" s="14">
        <v>151624.68768139716</v>
      </c>
      <c r="W149" s="14">
        <v>150862.73544826658</v>
      </c>
      <c r="X149" s="14">
        <v>149435.56772581581</v>
      </c>
      <c r="Y149" s="14">
        <v>150331.94104434294</v>
      </c>
      <c r="Z149" s="14">
        <v>150929.52325669435</v>
      </c>
      <c r="AA149" s="14">
        <v>150728.31436287006</v>
      </c>
      <c r="AB149" s="14">
        <v>150728.31436287006</v>
      </c>
      <c r="AC149" s="14">
        <v>150593.89327747351</v>
      </c>
    </row>
    <row r="150" spans="1:29">
      <c r="A150" s="1" t="s">
        <v>524</v>
      </c>
      <c r="B150" s="1" t="s">
        <v>542</v>
      </c>
      <c r="D150" s="1" t="s">
        <v>631</v>
      </c>
      <c r="F150" s="1">
        <v>149</v>
      </c>
      <c r="G150" s="1" t="s">
        <v>836</v>
      </c>
      <c r="H150" s="1" t="str">
        <f t="shared" si="3"/>
        <v>149종합중위매매가격</v>
      </c>
      <c r="I150" s="1" t="s">
        <v>869</v>
      </c>
      <c r="J150" s="13">
        <v>182140.95934379459</v>
      </c>
      <c r="K150" s="13">
        <v>182140.95934379459</v>
      </c>
      <c r="L150" s="13">
        <v>182140.95934379459</v>
      </c>
      <c r="M150" s="13">
        <v>182140.95934379459</v>
      </c>
      <c r="N150" s="13">
        <v>181415.03209700427</v>
      </c>
      <c r="O150" s="13">
        <v>181415.03209700427</v>
      </c>
      <c r="P150" s="13">
        <v>181243.91940085593</v>
      </c>
      <c r="Q150" s="14">
        <v>181243.91940085593</v>
      </c>
      <c r="R150" s="14">
        <v>181243.91940085593</v>
      </c>
      <c r="S150" s="14">
        <v>181243.91940085593</v>
      </c>
      <c r="T150" s="14">
        <v>181243.91940085593</v>
      </c>
      <c r="U150" s="14">
        <v>176780.31275230527</v>
      </c>
      <c r="V150" s="14">
        <v>174727.06412272129</v>
      </c>
      <c r="W150" s="14">
        <v>173450.4398079293</v>
      </c>
      <c r="X150" s="14">
        <v>173450.4398079293</v>
      </c>
      <c r="Y150" s="14">
        <v>173450.4398079293</v>
      </c>
      <c r="Z150" s="14">
        <v>173510.72111502997</v>
      </c>
      <c r="AA150" s="14">
        <v>172812.12765053331</v>
      </c>
      <c r="AB150" s="14">
        <v>168620.56686355331</v>
      </c>
      <c r="AC150" s="14">
        <v>168680.84817065398</v>
      </c>
    </row>
    <row r="151" spans="1:29">
      <c r="A151" s="1" t="s">
        <v>524</v>
      </c>
      <c r="B151" s="1" t="s">
        <v>542</v>
      </c>
      <c r="D151" s="1" t="s">
        <v>639</v>
      </c>
      <c r="F151" s="1">
        <v>150</v>
      </c>
      <c r="G151" s="1" t="s">
        <v>836</v>
      </c>
      <c r="H151" s="1" t="str">
        <f t="shared" si="3"/>
        <v>150종합중위매매가격</v>
      </c>
      <c r="I151" s="1" t="s">
        <v>869</v>
      </c>
      <c r="J151" s="13">
        <v>213249.1784270166</v>
      </c>
      <c r="K151" s="13">
        <v>213249.1784270166</v>
      </c>
      <c r="L151" s="13">
        <v>213249.1784270166</v>
      </c>
      <c r="M151" s="13">
        <v>213337.19054921722</v>
      </c>
      <c r="N151" s="13">
        <v>213337.19054921722</v>
      </c>
      <c r="O151" s="13">
        <v>212498.8464584843</v>
      </c>
      <c r="P151" s="13">
        <v>212193.3391192976</v>
      </c>
      <c r="Q151" s="14">
        <v>210385.17080941083</v>
      </c>
      <c r="R151" s="14">
        <v>210399.38404759095</v>
      </c>
      <c r="S151" s="14">
        <v>210399.38404759095</v>
      </c>
      <c r="T151" s="14">
        <v>210326.11899425337</v>
      </c>
      <c r="U151" s="14">
        <v>207637.74102434327</v>
      </c>
      <c r="V151" s="14">
        <v>208243.20397067707</v>
      </c>
      <c r="W151" s="14">
        <v>207940.47249751017</v>
      </c>
      <c r="X151" s="14">
        <v>207940.47249751017</v>
      </c>
      <c r="Y151" s="14">
        <v>207940.47249751017</v>
      </c>
      <c r="Z151" s="14">
        <v>208243.20397067707</v>
      </c>
      <c r="AA151" s="14">
        <v>207637.74102434327</v>
      </c>
      <c r="AB151" s="14">
        <v>207145.89625953077</v>
      </c>
      <c r="AC151" s="14">
        <v>206540.43331319696</v>
      </c>
    </row>
    <row r="152" spans="1:29">
      <c r="A152" s="1" t="s">
        <v>524</v>
      </c>
      <c r="B152" s="1" t="s">
        <v>542</v>
      </c>
      <c r="D152" s="1" t="s">
        <v>640</v>
      </c>
      <c r="F152" s="1">
        <v>151</v>
      </c>
      <c r="G152" s="1" t="s">
        <v>836</v>
      </c>
      <c r="H152" s="1" t="str">
        <f t="shared" si="3"/>
        <v>151종합중위매매가격</v>
      </c>
      <c r="I152" s="1" t="s">
        <v>869</v>
      </c>
      <c r="J152" s="13">
        <v>203587.81866954861</v>
      </c>
      <c r="K152" s="13">
        <v>203587.81866954861</v>
      </c>
      <c r="L152" s="13">
        <v>203587.81866954861</v>
      </c>
      <c r="M152" s="13">
        <v>203367.75575583303</v>
      </c>
      <c r="N152" s="13">
        <v>203367.75575583303</v>
      </c>
      <c r="O152" s="13">
        <v>203855.62653183317</v>
      </c>
      <c r="P152" s="13">
        <v>203855.62653183317</v>
      </c>
      <c r="Q152" s="14">
        <v>204075.68944554875</v>
      </c>
      <c r="R152" s="14">
        <v>204515.8152729799</v>
      </c>
      <c r="S152" s="14">
        <v>204515.8152729799</v>
      </c>
      <c r="T152" s="14">
        <v>204515.8152729799</v>
      </c>
      <c r="U152" s="14">
        <v>200421.89971673471</v>
      </c>
      <c r="V152" s="14">
        <v>200421.89971673471</v>
      </c>
      <c r="W152" s="14">
        <v>200421.89971673471</v>
      </c>
      <c r="X152" s="14">
        <v>200421.89971673471</v>
      </c>
      <c r="Y152" s="14">
        <v>200162.63841371445</v>
      </c>
      <c r="Z152" s="14">
        <v>199898.33719604166</v>
      </c>
      <c r="AA152" s="14">
        <v>198893.2972813891</v>
      </c>
      <c r="AB152" s="14">
        <v>198639.07589302136</v>
      </c>
      <c r="AC152" s="14">
        <v>199935.38240812274</v>
      </c>
    </row>
    <row r="153" spans="1:29">
      <c r="A153" s="1" t="s">
        <v>524</v>
      </c>
      <c r="B153" s="1" t="s">
        <v>542</v>
      </c>
      <c r="C153" s="1" t="s">
        <v>544</v>
      </c>
      <c r="F153" s="1">
        <v>152</v>
      </c>
      <c r="G153" s="1" t="s">
        <v>836</v>
      </c>
      <c r="H153" s="1" t="str">
        <f t="shared" si="3"/>
        <v>152종합중위매매가격</v>
      </c>
      <c r="I153" s="1" t="s">
        <v>869</v>
      </c>
      <c r="J153" s="13">
        <v>195239.94574767177</v>
      </c>
      <c r="K153" s="13">
        <v>193559.80751771803</v>
      </c>
      <c r="L153" s="13">
        <v>193545.14621039067</v>
      </c>
      <c r="M153" s="13">
        <v>193212.46998184267</v>
      </c>
      <c r="N153" s="13">
        <v>193086.89051426228</v>
      </c>
      <c r="O153" s="13">
        <v>191958.36495489956</v>
      </c>
      <c r="P153" s="13">
        <v>191112.46609412524</v>
      </c>
      <c r="Q153" s="14">
        <v>189410.93992707785</v>
      </c>
      <c r="R153" s="14">
        <v>189240.51732999473</v>
      </c>
      <c r="S153" s="14">
        <v>189182.36264130499</v>
      </c>
      <c r="T153" s="14">
        <v>189238.50538130381</v>
      </c>
      <c r="U153" s="14">
        <v>188156.46998236823</v>
      </c>
      <c r="V153" s="14">
        <v>188243.19728366181</v>
      </c>
      <c r="W153" s="14">
        <v>188181.60518827575</v>
      </c>
      <c r="X153" s="14">
        <v>187038.71253251401</v>
      </c>
      <c r="Y153" s="14">
        <v>187052.9296649966</v>
      </c>
      <c r="Z153" s="14">
        <v>187136.36279524467</v>
      </c>
      <c r="AA153" s="14">
        <v>187535.4742244645</v>
      </c>
      <c r="AB153" s="14">
        <v>187235.69418501126</v>
      </c>
      <c r="AC153" s="14">
        <v>187215.60288392717</v>
      </c>
    </row>
    <row r="154" spans="1:29">
      <c r="A154" s="1" t="s">
        <v>524</v>
      </c>
      <c r="B154" s="1" t="s">
        <v>542</v>
      </c>
      <c r="D154" s="1" t="s">
        <v>641</v>
      </c>
      <c r="F154" s="1">
        <v>153</v>
      </c>
      <c r="G154" s="1" t="s">
        <v>836</v>
      </c>
      <c r="H154" s="1" t="str">
        <f t="shared" si="3"/>
        <v>153종합중위매매가격</v>
      </c>
      <c r="I154" s="1" t="s">
        <v>869</v>
      </c>
      <c r="J154" s="13">
        <v>203355.79034286036</v>
      </c>
      <c r="K154" s="13">
        <v>199049.29907857452</v>
      </c>
      <c r="L154" s="13">
        <v>199049.29907857452</v>
      </c>
      <c r="M154" s="13">
        <v>199049.29907857452</v>
      </c>
      <c r="N154" s="13">
        <v>198188.00082571735</v>
      </c>
      <c r="O154" s="13">
        <v>197757.35169928876</v>
      </c>
      <c r="P154" s="13">
        <v>196757.35169928876</v>
      </c>
      <c r="Q154" s="14">
        <v>194104.10606714583</v>
      </c>
      <c r="R154" s="14">
        <v>194104.10606714583</v>
      </c>
      <c r="S154" s="14">
        <v>194173.45694071724</v>
      </c>
      <c r="T154" s="14">
        <v>194312.15868786006</v>
      </c>
      <c r="U154" s="14">
        <v>193100.84913341864</v>
      </c>
      <c r="V154" s="14">
        <v>193100.84913341864</v>
      </c>
      <c r="W154" s="14">
        <v>192868.18076073049</v>
      </c>
      <c r="X154" s="14">
        <v>190066.5348377341</v>
      </c>
      <c r="Y154" s="14">
        <v>190066.5348377341</v>
      </c>
      <c r="Z154" s="14">
        <v>190066.5348377341</v>
      </c>
      <c r="AA154" s="14">
        <v>190928.5797371176</v>
      </c>
      <c r="AB154" s="14">
        <v>191359.60218680935</v>
      </c>
      <c r="AC154" s="14">
        <v>191359.60218680935</v>
      </c>
    </row>
    <row r="155" spans="1:29">
      <c r="A155" s="1" t="s">
        <v>524</v>
      </c>
      <c r="B155" s="1" t="s">
        <v>542</v>
      </c>
      <c r="D155" s="1" t="s">
        <v>642</v>
      </c>
      <c r="F155" s="1">
        <v>154</v>
      </c>
      <c r="G155" s="1" t="s">
        <v>836</v>
      </c>
      <c r="H155" s="1" t="str">
        <f t="shared" si="3"/>
        <v>154종합중위매매가격</v>
      </c>
      <c r="I155" s="1" t="s">
        <v>869</v>
      </c>
      <c r="J155" s="13">
        <v>174733.02718857059</v>
      </c>
      <c r="K155" s="13">
        <v>174733.02718857059</v>
      </c>
      <c r="L155" s="13">
        <v>174733.02718857059</v>
      </c>
      <c r="M155" s="13">
        <v>174733.02718857059</v>
      </c>
      <c r="N155" s="13">
        <v>175282.80486915956</v>
      </c>
      <c r="O155" s="13">
        <v>173208.54289671258</v>
      </c>
      <c r="P155" s="13">
        <v>171393.56367082149</v>
      </c>
      <c r="Q155" s="14">
        <v>170097.14993804213</v>
      </c>
      <c r="R155" s="14">
        <v>170097.14993804213</v>
      </c>
      <c r="S155" s="14">
        <v>170097.14993804213</v>
      </c>
      <c r="T155" s="14">
        <v>170097.14993804213</v>
      </c>
      <c r="U155" s="14">
        <v>169310.65210307846</v>
      </c>
      <c r="V155" s="14">
        <v>169310.65210307846</v>
      </c>
      <c r="W155" s="14">
        <v>168546.97748877271</v>
      </c>
      <c r="X155" s="14">
        <v>168280.12948559932</v>
      </c>
      <c r="Y155" s="14">
        <v>168546.97748877271</v>
      </c>
      <c r="Z155" s="14">
        <v>168546.97748877271</v>
      </c>
      <c r="AA155" s="14">
        <v>168801.53569354131</v>
      </c>
      <c r="AB155" s="14">
        <v>167019.62826016123</v>
      </c>
      <c r="AC155" s="14">
        <v>167019.62826016123</v>
      </c>
    </row>
    <row r="156" spans="1:29">
      <c r="A156" s="1" t="s">
        <v>524</v>
      </c>
      <c r="B156" s="1" t="s">
        <v>542</v>
      </c>
      <c r="D156" s="1" t="s">
        <v>643</v>
      </c>
      <c r="F156" s="1">
        <v>155</v>
      </c>
      <c r="G156" s="1" t="s">
        <v>836</v>
      </c>
      <c r="H156" s="1" t="str">
        <f t="shared" si="3"/>
        <v>155종합중위매매가격</v>
      </c>
      <c r="I156" s="1" t="s">
        <v>869</v>
      </c>
      <c r="J156" s="13">
        <v>188719.56899273759</v>
      </c>
      <c r="K156" s="13">
        <v>188719.56899273759</v>
      </c>
      <c r="L156" s="13">
        <v>188719.56899273759</v>
      </c>
      <c r="M156" s="13">
        <v>188719.56899273759</v>
      </c>
      <c r="N156" s="13">
        <v>189163.68945374171</v>
      </c>
      <c r="O156" s="13">
        <v>187574.11730344174</v>
      </c>
      <c r="P156" s="13">
        <v>187574.11730344174</v>
      </c>
      <c r="Q156" s="14">
        <v>186349.14098515947</v>
      </c>
      <c r="R156" s="14">
        <v>185736.65282601831</v>
      </c>
      <c r="S156" s="14">
        <v>185430.40874644773</v>
      </c>
      <c r="T156" s="14">
        <v>185437.70271550363</v>
      </c>
      <c r="U156" s="14">
        <v>183701.01543665669</v>
      </c>
      <c r="V156" s="14">
        <v>183701.01543665669</v>
      </c>
      <c r="W156" s="14">
        <v>184329.18954396859</v>
      </c>
      <c r="X156" s="14">
        <v>184387.36604945283</v>
      </c>
      <c r="Y156" s="14">
        <v>184201.01543665669</v>
      </c>
      <c r="Z156" s="14">
        <v>184502.6360962803</v>
      </c>
      <c r="AA156" s="14">
        <v>184502.6360962803</v>
      </c>
      <c r="AB156" s="14">
        <v>184502.6360962803</v>
      </c>
      <c r="AC156" s="14">
        <v>184430.0036603683</v>
      </c>
    </row>
    <row r="157" spans="1:29">
      <c r="A157" s="1" t="s">
        <v>524</v>
      </c>
      <c r="B157" s="1" t="s">
        <v>542</v>
      </c>
      <c r="D157" s="1" t="s">
        <v>644</v>
      </c>
      <c r="F157" s="1">
        <v>156</v>
      </c>
      <c r="G157" s="1" t="s">
        <v>836</v>
      </c>
      <c r="H157" s="1" t="str">
        <f t="shared" si="3"/>
        <v>156종합중위매매가격</v>
      </c>
      <c r="I157" s="1" t="s">
        <v>869</v>
      </c>
      <c r="J157" s="13">
        <v>242410.82715656405</v>
      </c>
      <c r="K157" s="13">
        <v>242410.82715656405</v>
      </c>
      <c r="L157" s="13">
        <v>242228.70719839935</v>
      </c>
      <c r="M157" s="13">
        <v>238096.26665454049</v>
      </c>
      <c r="N157" s="13">
        <v>237460.50657086991</v>
      </c>
      <c r="O157" s="13">
        <v>237493.38956845982</v>
      </c>
      <c r="P157" s="13">
        <v>237493.38956845982</v>
      </c>
      <c r="Q157" s="14">
        <v>237493.38956845982</v>
      </c>
      <c r="R157" s="14">
        <v>237493.38956845982</v>
      </c>
      <c r="S157" s="14">
        <v>237493.38956845982</v>
      </c>
      <c r="T157" s="14">
        <v>237493.38956845982</v>
      </c>
      <c r="U157" s="14">
        <v>233674.71819645734</v>
      </c>
      <c r="V157" s="14">
        <v>234674.71819645734</v>
      </c>
      <c r="W157" s="14">
        <v>235177.91867954913</v>
      </c>
      <c r="X157" s="14">
        <v>235177.91867954913</v>
      </c>
      <c r="Y157" s="14">
        <v>235177.91867954913</v>
      </c>
      <c r="Z157" s="14">
        <v>235177.91867954913</v>
      </c>
      <c r="AA157" s="14">
        <v>235177.91867954913</v>
      </c>
      <c r="AB157" s="14">
        <v>234845.65217391305</v>
      </c>
      <c r="AC157" s="14">
        <v>234845.65217391305</v>
      </c>
    </row>
    <row r="158" spans="1:29">
      <c r="A158" s="1" t="s">
        <v>524</v>
      </c>
      <c r="B158" s="1" t="s">
        <v>542</v>
      </c>
      <c r="C158" s="1" t="s">
        <v>545</v>
      </c>
      <c r="F158" s="1">
        <v>157</v>
      </c>
      <c r="G158" s="1" t="s">
        <v>836</v>
      </c>
      <c r="H158" s="1" t="str">
        <f t="shared" si="3"/>
        <v>157종합중위매매가격</v>
      </c>
      <c r="I158" s="1" t="s">
        <v>869</v>
      </c>
      <c r="J158" s="13">
        <v>161892.9611824438</v>
      </c>
      <c r="K158" s="13">
        <v>161389.97145179618</v>
      </c>
      <c r="L158" s="13">
        <v>160430.72294027774</v>
      </c>
      <c r="M158" s="13">
        <v>160069.42729102742</v>
      </c>
      <c r="N158" s="13">
        <v>158854.59865259967</v>
      </c>
      <c r="O158" s="13">
        <v>156744.36377255066</v>
      </c>
      <c r="P158" s="13">
        <v>156243.9466998055</v>
      </c>
      <c r="Q158" s="14">
        <v>155736.31565165054</v>
      </c>
      <c r="R158" s="14">
        <v>154480.02817368953</v>
      </c>
      <c r="S158" s="14">
        <v>153836.78922079745</v>
      </c>
      <c r="T158" s="14">
        <v>153733.98291704082</v>
      </c>
      <c r="U158" s="14">
        <v>153267.20674379054</v>
      </c>
      <c r="V158" s="14">
        <v>152446.71187721766</v>
      </c>
      <c r="W158" s="14">
        <v>152018.30691385499</v>
      </c>
      <c r="X158" s="14">
        <v>151914.52140502635</v>
      </c>
      <c r="Y158" s="14">
        <v>152446.93590039681</v>
      </c>
      <c r="Z158" s="14">
        <v>153866.91175544311</v>
      </c>
      <c r="AA158" s="14">
        <v>154298.53744567386</v>
      </c>
      <c r="AB158" s="14">
        <v>154812.20138990952</v>
      </c>
      <c r="AC158" s="14">
        <v>154383.12036784313</v>
      </c>
    </row>
    <row r="159" spans="1:29">
      <c r="A159" s="1" t="s">
        <v>524</v>
      </c>
      <c r="B159" s="1" t="s">
        <v>542</v>
      </c>
      <c r="D159" s="1" t="s">
        <v>645</v>
      </c>
      <c r="F159" s="1">
        <v>158</v>
      </c>
      <c r="G159" s="1" t="s">
        <v>836</v>
      </c>
      <c r="H159" s="1" t="str">
        <f t="shared" si="3"/>
        <v>158종합중위매매가격</v>
      </c>
      <c r="I159" s="1" t="s">
        <v>869</v>
      </c>
      <c r="J159" s="13">
        <v>170500</v>
      </c>
      <c r="K159" s="13">
        <v>168500</v>
      </c>
      <c r="L159" s="13">
        <v>168500</v>
      </c>
      <c r="M159" s="13">
        <v>167000</v>
      </c>
      <c r="N159" s="13">
        <v>163000</v>
      </c>
      <c r="O159" s="13">
        <v>162000</v>
      </c>
      <c r="P159" s="13">
        <v>161500</v>
      </c>
      <c r="Q159" s="14">
        <v>160500</v>
      </c>
      <c r="R159" s="14">
        <v>157000</v>
      </c>
      <c r="S159" s="14">
        <v>155500</v>
      </c>
      <c r="T159" s="14">
        <v>156000</v>
      </c>
      <c r="U159" s="14">
        <v>155000</v>
      </c>
      <c r="V159" s="14">
        <v>155000</v>
      </c>
      <c r="W159" s="14">
        <v>154000</v>
      </c>
      <c r="X159" s="14">
        <v>154000</v>
      </c>
      <c r="Y159" s="14">
        <v>156000</v>
      </c>
      <c r="Z159" s="14">
        <v>158500</v>
      </c>
      <c r="AA159" s="14">
        <v>159500</v>
      </c>
      <c r="AB159" s="14">
        <v>162500</v>
      </c>
      <c r="AC159" s="14">
        <v>162500</v>
      </c>
    </row>
    <row r="160" spans="1:29">
      <c r="A160" s="1" t="s">
        <v>524</v>
      </c>
      <c r="B160" s="1" t="s">
        <v>542</v>
      </c>
      <c r="D160" s="1" t="s">
        <v>573</v>
      </c>
      <c r="F160" s="1">
        <v>159</v>
      </c>
      <c r="G160" s="1" t="s">
        <v>836</v>
      </c>
      <c r="H160" s="1" t="str">
        <f t="shared" si="3"/>
        <v>159종합중위매매가격</v>
      </c>
      <c r="I160" s="1" t="s">
        <v>869</v>
      </c>
      <c r="J160" s="13">
        <v>224737.05858747993</v>
      </c>
      <c r="K160" s="13">
        <v>224737.05858747993</v>
      </c>
      <c r="L160" s="13">
        <v>224737.05858747993</v>
      </c>
      <c r="M160" s="13">
        <v>224737.05858747993</v>
      </c>
      <c r="N160" s="13">
        <v>224737.05858747993</v>
      </c>
      <c r="O160" s="13">
        <v>224737.05858747993</v>
      </c>
      <c r="P160" s="13">
        <v>224737.05858747993</v>
      </c>
      <c r="Q160" s="14">
        <v>226043.6730872124</v>
      </c>
      <c r="R160" s="14">
        <v>225463.51658640985</v>
      </c>
      <c r="S160" s="14">
        <v>224109.8180845372</v>
      </c>
      <c r="T160" s="14">
        <v>223529.66158373462</v>
      </c>
      <c r="U160" s="14">
        <v>234456.62983425416</v>
      </c>
      <c r="V160" s="14">
        <v>233777.90055248619</v>
      </c>
      <c r="W160" s="14">
        <v>233551.65745856354</v>
      </c>
      <c r="X160" s="14">
        <v>233462.29281767955</v>
      </c>
      <c r="Y160" s="14">
        <v>233091.93370165746</v>
      </c>
      <c r="Z160" s="14">
        <v>232694.19889502763</v>
      </c>
      <c r="AA160" s="14">
        <v>232241.71270718233</v>
      </c>
      <c r="AB160" s="14">
        <v>230884.25414364639</v>
      </c>
      <c r="AC160" s="14">
        <v>230205.52486187845</v>
      </c>
    </row>
    <row r="161" spans="1:29">
      <c r="A161" s="1" t="s">
        <v>524</v>
      </c>
      <c r="B161" s="1" t="s">
        <v>542</v>
      </c>
      <c r="D161" s="1" t="s">
        <v>646</v>
      </c>
      <c r="F161" s="1">
        <v>160</v>
      </c>
      <c r="G161" s="1" t="s">
        <v>836</v>
      </c>
      <c r="H161" s="1" t="str">
        <f t="shared" si="3"/>
        <v>160종합중위매매가격</v>
      </c>
      <c r="I161" s="1" t="s">
        <v>869</v>
      </c>
      <c r="J161" s="13">
        <v>147104.8283299421</v>
      </c>
      <c r="K161" s="13">
        <v>147104.8283299421</v>
      </c>
      <c r="L161" s="13">
        <v>146072.26326498669</v>
      </c>
      <c r="M161" s="13">
        <v>146130.91094067928</v>
      </c>
      <c r="N161" s="13">
        <v>145964.74252621693</v>
      </c>
      <c r="O161" s="13">
        <v>143826.05102519956</v>
      </c>
      <c r="P161" s="13">
        <v>142756.70527469087</v>
      </c>
      <c r="Q161" s="14">
        <v>141714.09845046172</v>
      </c>
      <c r="R161" s="14">
        <v>141516.9384880263</v>
      </c>
      <c r="S161" s="14">
        <v>140804.04132102052</v>
      </c>
      <c r="T161" s="14">
        <v>140804.04132102052</v>
      </c>
      <c r="U161" s="14">
        <v>139734.50069778261</v>
      </c>
      <c r="V161" s="14">
        <v>140266.52504264226</v>
      </c>
      <c r="W161" s="14">
        <v>140266.52504264226</v>
      </c>
      <c r="X161" s="14">
        <v>140089.18359435571</v>
      </c>
      <c r="Y161" s="14">
        <v>140089.18359435571</v>
      </c>
      <c r="Z161" s="14">
        <v>140621.20793921538</v>
      </c>
      <c r="AA161" s="14">
        <v>140621.20793921538</v>
      </c>
      <c r="AB161" s="14">
        <v>140266.52504264226</v>
      </c>
      <c r="AC161" s="14">
        <v>139734.9620096139</v>
      </c>
    </row>
    <row r="162" spans="1:29">
      <c r="A162" s="1" t="s">
        <v>524</v>
      </c>
      <c r="B162" s="1" t="s">
        <v>542</v>
      </c>
      <c r="D162" s="1" t="s">
        <v>647</v>
      </c>
      <c r="F162" s="1">
        <v>161</v>
      </c>
      <c r="G162" s="1" t="s">
        <v>836</v>
      </c>
      <c r="H162" s="1" t="str">
        <f t="shared" si="3"/>
        <v>161종합중위매매가격</v>
      </c>
      <c r="I162" s="1" t="s">
        <v>869</v>
      </c>
      <c r="J162" s="13">
        <v>156704.57051579328</v>
      </c>
      <c r="K162" s="13">
        <v>156704.57051579328</v>
      </c>
      <c r="L162" s="13">
        <v>155061.60663678055</v>
      </c>
      <c r="M162" s="13">
        <v>155061.60663678055</v>
      </c>
      <c r="N162" s="13">
        <v>154665.28572164683</v>
      </c>
      <c r="O162" s="13">
        <v>151572.49446076158</v>
      </c>
      <c r="P162" s="13">
        <v>151369.31004276808</v>
      </c>
      <c r="Q162" s="14">
        <v>151234.21523145231</v>
      </c>
      <c r="R162" s="14">
        <v>150542.80414283506</v>
      </c>
      <c r="S162" s="14">
        <v>150576.66821250063</v>
      </c>
      <c r="T162" s="14">
        <v>150112.61915803576</v>
      </c>
      <c r="U162" s="14">
        <v>147623.83237200754</v>
      </c>
      <c r="V162" s="14">
        <v>145391.67985299372</v>
      </c>
      <c r="W162" s="14">
        <v>144994.28308917361</v>
      </c>
      <c r="X162" s="14">
        <v>144873.57970496657</v>
      </c>
      <c r="Y162" s="14">
        <v>145016.55351947324</v>
      </c>
      <c r="Z162" s="14">
        <v>146668.3732326068</v>
      </c>
      <c r="AA162" s="14">
        <v>147186.47338063398</v>
      </c>
      <c r="AB162" s="14">
        <v>147075.02424582717</v>
      </c>
      <c r="AC162" s="14">
        <v>146494.69143994691</v>
      </c>
    </row>
    <row r="163" spans="1:29">
      <c r="A163" s="1" t="s">
        <v>524</v>
      </c>
      <c r="B163" s="1" t="s">
        <v>546</v>
      </c>
      <c r="F163" s="1">
        <v>162</v>
      </c>
      <c r="G163" s="1" t="s">
        <v>836</v>
      </c>
      <c r="H163" s="1" t="str">
        <f t="shared" si="3"/>
        <v>162종합중위매매가격</v>
      </c>
      <c r="I163" s="1" t="s">
        <v>869</v>
      </c>
      <c r="J163" s="13">
        <v>181325.79549358555</v>
      </c>
      <c r="K163" s="13">
        <v>179870.7590726245</v>
      </c>
      <c r="L163" s="13">
        <v>179346.37130354423</v>
      </c>
      <c r="M163" s="13">
        <v>177856.43544792346</v>
      </c>
      <c r="N163" s="13">
        <v>177739.61657425528</v>
      </c>
      <c r="O163" s="13">
        <v>177473.54500978475</v>
      </c>
      <c r="P163" s="13">
        <v>175932.01206784084</v>
      </c>
      <c r="Q163" s="14">
        <v>175084.11102957165</v>
      </c>
      <c r="R163" s="14">
        <v>174896.12663078931</v>
      </c>
      <c r="S163" s="14">
        <v>174896.12663078931</v>
      </c>
      <c r="T163" s="14">
        <v>174907.81667210264</v>
      </c>
      <c r="U163" s="14">
        <v>175167.0421719297</v>
      </c>
      <c r="V163" s="14">
        <v>175065.13204380852</v>
      </c>
      <c r="W163" s="14">
        <v>175002.49890894355</v>
      </c>
      <c r="X163" s="14">
        <v>175116.4745627981</v>
      </c>
      <c r="Y163" s="14">
        <v>175539.25062605858</v>
      </c>
      <c r="Z163" s="14">
        <v>176308.45023223915</v>
      </c>
      <c r="AA163" s="14">
        <v>176696.13895902823</v>
      </c>
      <c r="AB163" s="14">
        <v>176508.3645063749</v>
      </c>
      <c r="AC163" s="14">
        <v>175937.23386015772</v>
      </c>
    </row>
    <row r="164" spans="1:29">
      <c r="A164" s="1" t="s">
        <v>524</v>
      </c>
      <c r="B164" s="1" t="s">
        <v>546</v>
      </c>
      <c r="D164" s="1" t="s">
        <v>630</v>
      </c>
      <c r="F164" s="1">
        <v>163</v>
      </c>
      <c r="G164" s="1" t="s">
        <v>836</v>
      </c>
      <c r="H164" s="1" t="str">
        <f t="shared" si="3"/>
        <v>163종합중위매매가격</v>
      </c>
      <c r="I164" s="1" t="s">
        <v>869</v>
      </c>
      <c r="J164" s="13">
        <v>165689.11704312114</v>
      </c>
      <c r="K164" s="13">
        <v>165689.11704312114</v>
      </c>
      <c r="L164" s="13">
        <v>165621.02730699684</v>
      </c>
      <c r="M164" s="13">
        <v>163971.26022863097</v>
      </c>
      <c r="N164" s="13">
        <v>163971.26022863097</v>
      </c>
      <c r="O164" s="13">
        <v>163971.26022863097</v>
      </c>
      <c r="P164" s="13">
        <v>163409.3965490821</v>
      </c>
      <c r="Q164" s="14">
        <v>162889.39900088878</v>
      </c>
      <c r="R164" s="14">
        <v>162376.3791412547</v>
      </c>
      <c r="S164" s="14">
        <v>162376.3791412547</v>
      </c>
      <c r="T164" s="14">
        <v>162376.3791412547</v>
      </c>
      <c r="U164" s="14">
        <v>160320.40411526221</v>
      </c>
      <c r="V164" s="14">
        <v>160320.40411526221</v>
      </c>
      <c r="W164" s="14">
        <v>160049.49721725736</v>
      </c>
      <c r="X164" s="14">
        <v>160481.14927997443</v>
      </c>
      <c r="Y164" s="14">
        <v>157246.51684903441</v>
      </c>
      <c r="Z164" s="14">
        <v>157795.16543877238</v>
      </c>
      <c r="AA164" s="14">
        <v>157795.16543877238</v>
      </c>
      <c r="AB164" s="14">
        <v>158116.65576819683</v>
      </c>
      <c r="AC164" s="14">
        <v>158116.65576819683</v>
      </c>
    </row>
    <row r="165" spans="1:29">
      <c r="A165" s="1" t="s">
        <v>524</v>
      </c>
      <c r="B165" s="1" t="s">
        <v>546</v>
      </c>
      <c r="D165" s="1" t="s">
        <v>559</v>
      </c>
      <c r="F165" s="1">
        <v>164</v>
      </c>
      <c r="G165" s="1" t="s">
        <v>836</v>
      </c>
      <c r="H165" s="1" t="str">
        <f t="shared" si="3"/>
        <v>164종합중위매매가격</v>
      </c>
      <c r="I165" s="1" t="s">
        <v>869</v>
      </c>
      <c r="J165" s="13">
        <v>160976.50944953487</v>
      </c>
      <c r="K165" s="13">
        <v>160976.50944953487</v>
      </c>
      <c r="L165" s="13">
        <v>160328.93516122265</v>
      </c>
      <c r="M165" s="13">
        <v>159749.27509267678</v>
      </c>
      <c r="N165" s="13">
        <v>159749.27509267678</v>
      </c>
      <c r="O165" s="13">
        <v>161053.51024690495</v>
      </c>
      <c r="P165" s="13">
        <v>160184.02014408619</v>
      </c>
      <c r="Q165" s="14">
        <v>159749.27509267678</v>
      </c>
      <c r="R165" s="14">
        <v>159574.46121563963</v>
      </c>
      <c r="S165" s="14">
        <v>159574.46121563963</v>
      </c>
      <c r="T165" s="14">
        <v>159574.46121563963</v>
      </c>
      <c r="U165" s="14">
        <v>159929.18656381371</v>
      </c>
      <c r="V165" s="14">
        <v>159929.18656381371</v>
      </c>
      <c r="W165" s="14">
        <v>159788.40319442743</v>
      </c>
      <c r="X165" s="14">
        <v>159506.83645565488</v>
      </c>
      <c r="Y165" s="14">
        <v>159813.02803967186</v>
      </c>
      <c r="Z165" s="14">
        <v>159966.12383168034</v>
      </c>
      <c r="AA165" s="14">
        <v>159684.55709290778</v>
      </c>
      <c r="AB165" s="14">
        <v>159109.11119274044</v>
      </c>
      <c r="AC165" s="14">
        <v>158239.78613117832</v>
      </c>
    </row>
    <row r="166" spans="1:29">
      <c r="A166" s="1" t="s">
        <v>524</v>
      </c>
      <c r="B166" s="1" t="s">
        <v>546</v>
      </c>
      <c r="D166" s="1" t="s">
        <v>636</v>
      </c>
      <c r="F166" s="1">
        <v>165</v>
      </c>
      <c r="G166" s="1" t="s">
        <v>836</v>
      </c>
      <c r="H166" s="1" t="str">
        <f t="shared" si="3"/>
        <v>165종합중위매매가격</v>
      </c>
      <c r="I166" s="1" t="s">
        <v>869</v>
      </c>
      <c r="J166" s="13">
        <v>184281.9363641532</v>
      </c>
      <c r="K166" s="13">
        <v>181904.19564517046</v>
      </c>
      <c r="L166" s="13">
        <v>181904.19564517046</v>
      </c>
      <c r="M166" s="13">
        <v>179607.96111353257</v>
      </c>
      <c r="N166" s="13">
        <v>179148.71420720499</v>
      </c>
      <c r="O166" s="13">
        <v>178689.46730087741</v>
      </c>
      <c r="P166" s="13">
        <v>177230.22039454983</v>
      </c>
      <c r="Q166" s="14">
        <v>174933.98586291194</v>
      </c>
      <c r="R166" s="14">
        <v>174933.98586291194</v>
      </c>
      <c r="S166" s="14">
        <v>174933.98586291194</v>
      </c>
      <c r="T166" s="14">
        <v>174974.73895658436</v>
      </c>
      <c r="U166" s="14">
        <v>174905.60512511025</v>
      </c>
      <c r="V166" s="14">
        <v>174905.60512511025</v>
      </c>
      <c r="W166" s="14">
        <v>174905.60512511025</v>
      </c>
      <c r="X166" s="14">
        <v>174938.53952926976</v>
      </c>
      <c r="Y166" s="14">
        <v>177191.53149807345</v>
      </c>
      <c r="Z166" s="14">
        <v>179485.69147207649</v>
      </c>
      <c r="AA166" s="14">
        <v>181321.01945127896</v>
      </c>
      <c r="AB166" s="14">
        <v>181321.01945127896</v>
      </c>
      <c r="AC166" s="14">
        <v>180862.18745647834</v>
      </c>
    </row>
    <row r="167" spans="1:29">
      <c r="A167" s="1" t="s">
        <v>524</v>
      </c>
      <c r="B167" s="1" t="s">
        <v>546</v>
      </c>
      <c r="D167" s="1" t="s">
        <v>648</v>
      </c>
      <c r="F167" s="1">
        <v>166</v>
      </c>
      <c r="G167" s="1" t="s">
        <v>836</v>
      </c>
      <c r="H167" s="1" t="str">
        <f t="shared" si="3"/>
        <v>166종합중위매매가격</v>
      </c>
      <c r="I167" s="1" t="s">
        <v>869</v>
      </c>
      <c r="J167" s="13">
        <v>267750.52805326693</v>
      </c>
      <c r="K167" s="13">
        <v>263772.36358041095</v>
      </c>
      <c r="L167" s="13">
        <v>261783.28134398299</v>
      </c>
      <c r="M167" s="13">
        <v>259590.7803997818</v>
      </c>
      <c r="N167" s="13">
        <v>259558.55166529116</v>
      </c>
      <c r="O167" s="13">
        <v>257563.02368196505</v>
      </c>
      <c r="P167" s="13">
        <v>253166.078697422</v>
      </c>
      <c r="Q167" s="14">
        <v>253101.62122844075</v>
      </c>
      <c r="R167" s="14">
        <v>252681.89231909806</v>
      </c>
      <c r="S167" s="14">
        <v>252681.89231909806</v>
      </c>
      <c r="T167" s="14">
        <v>252681.89231909806</v>
      </c>
      <c r="U167" s="14">
        <v>252382.00745604417</v>
      </c>
      <c r="V167" s="14">
        <v>251875.94974265038</v>
      </c>
      <c r="W167" s="14">
        <v>251875.94974265038</v>
      </c>
      <c r="X167" s="14">
        <v>252279.94994904607</v>
      </c>
      <c r="Y167" s="14">
        <v>253830.23954799343</v>
      </c>
      <c r="Z167" s="14">
        <v>253830.23954799343</v>
      </c>
      <c r="AA167" s="14">
        <v>253764.52832135808</v>
      </c>
      <c r="AB167" s="14">
        <v>252634.02948878368</v>
      </c>
      <c r="AC167" s="14">
        <v>251415.97115620284</v>
      </c>
    </row>
    <row r="168" spans="1:29">
      <c r="A168" s="1" t="s">
        <v>524</v>
      </c>
      <c r="B168" s="1" t="s">
        <v>546</v>
      </c>
      <c r="D168" s="1" t="s">
        <v>649</v>
      </c>
      <c r="F168" s="1">
        <v>167</v>
      </c>
      <c r="G168" s="1" t="s">
        <v>836</v>
      </c>
      <c r="H168" s="1" t="str">
        <f t="shared" si="3"/>
        <v>167종합중위매매가격</v>
      </c>
      <c r="I168" s="1" t="s">
        <v>869</v>
      </c>
      <c r="J168" s="13">
        <v>107174.07202216066</v>
      </c>
      <c r="K168" s="13">
        <v>107174.07202216066</v>
      </c>
      <c r="L168" s="13">
        <v>107174.07202216066</v>
      </c>
      <c r="M168" s="13">
        <v>107174.07202216066</v>
      </c>
      <c r="N168" s="13">
        <v>107317.96860572483</v>
      </c>
      <c r="O168" s="13">
        <v>107317.96860572483</v>
      </c>
      <c r="P168" s="13">
        <v>107317.96860572483</v>
      </c>
      <c r="Q168" s="14">
        <v>107317.96860572483</v>
      </c>
      <c r="R168" s="14">
        <v>107443.87811634349</v>
      </c>
      <c r="S168" s="14">
        <v>107443.87811634349</v>
      </c>
      <c r="T168" s="14">
        <v>107443.87811634349</v>
      </c>
      <c r="U168" s="14">
        <v>108690.36793143096</v>
      </c>
      <c r="V168" s="14">
        <v>108690.36793143096</v>
      </c>
      <c r="W168" s="14">
        <v>108775.39110135536</v>
      </c>
      <c r="X168" s="14">
        <v>108775.39110135536</v>
      </c>
      <c r="Y168" s="14">
        <v>108775.39110135536</v>
      </c>
      <c r="Z168" s="14">
        <v>108775.39110135536</v>
      </c>
      <c r="AA168" s="14">
        <v>108380.91007281977</v>
      </c>
      <c r="AB168" s="14">
        <v>108999.82579004216</v>
      </c>
      <c r="AC168" s="14">
        <v>108788.78784711334</v>
      </c>
    </row>
    <row r="169" spans="1:29">
      <c r="A169" s="1" t="s">
        <v>524</v>
      </c>
      <c r="B169" s="1" t="s">
        <v>547</v>
      </c>
      <c r="F169" s="1">
        <v>168</v>
      </c>
      <c r="G169" s="1" t="s">
        <v>836</v>
      </c>
      <c r="H169" s="1" t="str">
        <f t="shared" si="3"/>
        <v>168종합중위매매가격</v>
      </c>
      <c r="I169" s="1" t="s">
        <v>869</v>
      </c>
      <c r="J169" s="13">
        <v>115525.140721552</v>
      </c>
      <c r="K169" s="13">
        <v>115484.37017202475</v>
      </c>
      <c r="L169" s="13">
        <v>116563.98890733185</v>
      </c>
      <c r="M169" s="13">
        <v>117036.06770976998</v>
      </c>
      <c r="N169" s="13">
        <v>117138.04669571613</v>
      </c>
      <c r="O169" s="13">
        <v>117401.95682906861</v>
      </c>
      <c r="P169" s="13">
        <v>117792.85787154429</v>
      </c>
      <c r="Q169" s="14">
        <v>117487.12905241708</v>
      </c>
      <c r="R169" s="14">
        <v>117668.23539564321</v>
      </c>
      <c r="S169" s="14">
        <v>117772.23674046052</v>
      </c>
      <c r="T169" s="14">
        <v>117977.59188515671</v>
      </c>
      <c r="U169" s="14">
        <v>118133.71276676925</v>
      </c>
      <c r="V169" s="14">
        <v>118133.19461755654</v>
      </c>
      <c r="W169" s="14">
        <v>118174.96197186681</v>
      </c>
      <c r="X169" s="14">
        <v>118397.16327932235</v>
      </c>
      <c r="Y169" s="14">
        <v>118708.37127667693</v>
      </c>
      <c r="Z169" s="14">
        <v>119825.43458906723</v>
      </c>
      <c r="AA169" s="14">
        <v>119862.67926640043</v>
      </c>
      <c r="AB169" s="14">
        <v>120193.15900592679</v>
      </c>
      <c r="AC169" s="14">
        <v>120114.50309058072</v>
      </c>
    </row>
    <row r="170" spans="1:29">
      <c r="A170" s="1" t="s">
        <v>524</v>
      </c>
      <c r="B170" s="1" t="s">
        <v>547</v>
      </c>
      <c r="D170" s="1" t="s">
        <v>630</v>
      </c>
      <c r="F170" s="1">
        <v>169</v>
      </c>
      <c r="G170" s="1" t="s">
        <v>836</v>
      </c>
      <c r="H170" s="1" t="str">
        <f t="shared" si="3"/>
        <v>169종합중위매매가격</v>
      </c>
      <c r="I170" s="1" t="s">
        <v>869</v>
      </c>
      <c r="J170" s="13">
        <v>114341.55434782608</v>
      </c>
      <c r="K170" s="13">
        <v>114341.55434782608</v>
      </c>
      <c r="L170" s="13">
        <v>117465.42028985507</v>
      </c>
      <c r="M170" s="13">
        <v>118670.09420289854</v>
      </c>
      <c r="N170" s="13">
        <v>118670.09420289854</v>
      </c>
      <c r="O170" s="13">
        <v>121079.4420289855</v>
      </c>
      <c r="P170" s="13">
        <v>123488.78985507246</v>
      </c>
      <c r="Q170" s="14">
        <v>123488.78985507246</v>
      </c>
      <c r="R170" s="14">
        <v>123488.78985507246</v>
      </c>
      <c r="S170" s="14">
        <v>123488.78985507246</v>
      </c>
      <c r="T170" s="14">
        <v>129110.60144927536</v>
      </c>
      <c r="U170" s="14">
        <v>130029.56267446498</v>
      </c>
      <c r="V170" s="14">
        <v>130029.56267446498</v>
      </c>
      <c r="W170" s="14">
        <v>131653.11710753688</v>
      </c>
      <c r="X170" s="14">
        <v>131653.11710753688</v>
      </c>
      <c r="Y170" s="14">
        <v>131653.11710753688</v>
      </c>
      <c r="Z170" s="14">
        <v>131653.11710753688</v>
      </c>
      <c r="AA170" s="14">
        <v>131653.11710753688</v>
      </c>
      <c r="AB170" s="14">
        <v>131653.11710753688</v>
      </c>
      <c r="AC170" s="14">
        <v>130841.33989100093</v>
      </c>
    </row>
    <row r="171" spans="1:29">
      <c r="A171" s="1" t="s">
        <v>524</v>
      </c>
      <c r="B171" s="1" t="s">
        <v>547</v>
      </c>
      <c r="D171" s="1" t="s">
        <v>636</v>
      </c>
      <c r="F171" s="1">
        <v>170</v>
      </c>
      <c r="G171" s="1" t="s">
        <v>836</v>
      </c>
      <c r="H171" s="1" t="str">
        <f t="shared" si="3"/>
        <v>170종합중위매매가격</v>
      </c>
      <c r="I171" s="1" t="s">
        <v>869</v>
      </c>
      <c r="J171" s="13">
        <v>129888.0349504792</v>
      </c>
      <c r="K171" s="13">
        <v>129706.3519293671</v>
      </c>
      <c r="L171" s="13">
        <v>130502.13865824927</v>
      </c>
      <c r="M171" s="13">
        <v>131297.92538713146</v>
      </c>
      <c r="N171" s="13">
        <v>131297.92538713146</v>
      </c>
      <c r="O171" s="13">
        <v>132093.71211601363</v>
      </c>
      <c r="P171" s="13">
        <v>131179.83142340858</v>
      </c>
      <c r="Q171" s="14">
        <v>130907.30689174043</v>
      </c>
      <c r="R171" s="14">
        <v>131714.35874562548</v>
      </c>
      <c r="S171" s="14">
        <v>131723.37084562777</v>
      </c>
      <c r="T171" s="14">
        <v>131723.37084562777</v>
      </c>
      <c r="U171" s="14">
        <v>131967.22225860675</v>
      </c>
      <c r="V171" s="14">
        <v>131964.99879931015</v>
      </c>
      <c r="W171" s="14">
        <v>131877.5885781649</v>
      </c>
      <c r="X171" s="14">
        <v>132680.53354290829</v>
      </c>
      <c r="Y171" s="14">
        <v>133522.88951470298</v>
      </c>
      <c r="Z171" s="14">
        <v>133924.36199707468</v>
      </c>
      <c r="AA171" s="14">
        <v>133924.36199707468</v>
      </c>
      <c r="AB171" s="14">
        <v>133924.36199707468</v>
      </c>
      <c r="AC171" s="14">
        <v>133435.47929355776</v>
      </c>
    </row>
    <row r="172" spans="1:29">
      <c r="A172" s="1" t="s">
        <v>524</v>
      </c>
      <c r="B172" s="1" t="s">
        <v>547</v>
      </c>
      <c r="D172" s="1" t="s">
        <v>631</v>
      </c>
      <c r="F172" s="1">
        <v>171</v>
      </c>
      <c r="G172" s="1" t="s">
        <v>836</v>
      </c>
      <c r="H172" s="1" t="str">
        <f t="shared" si="3"/>
        <v>171종합중위매매가격</v>
      </c>
      <c r="I172" s="1" t="s">
        <v>869</v>
      </c>
      <c r="J172" s="13">
        <v>121752.90263525558</v>
      </c>
      <c r="K172" s="13">
        <v>121752.90263525558</v>
      </c>
      <c r="L172" s="13">
        <v>121752.90263525558</v>
      </c>
      <c r="M172" s="13">
        <v>121752.90263525558</v>
      </c>
      <c r="N172" s="13">
        <v>121752.90263525558</v>
      </c>
      <c r="O172" s="13">
        <v>121752.90263525558</v>
      </c>
      <c r="P172" s="13">
        <v>121748.9746430923</v>
      </c>
      <c r="Q172" s="14">
        <v>121752.90263525558</v>
      </c>
      <c r="R172" s="14">
        <v>121752.90263525558</v>
      </c>
      <c r="S172" s="14">
        <v>121752.90263525558</v>
      </c>
      <c r="T172" s="14">
        <v>123068.20831526714</v>
      </c>
      <c r="U172" s="14">
        <v>122913.01028556826</v>
      </c>
      <c r="V172" s="14">
        <v>122913.01028556826</v>
      </c>
      <c r="W172" s="14">
        <v>122913.01028556826</v>
      </c>
      <c r="X172" s="14">
        <v>122913.01028556826</v>
      </c>
      <c r="Y172" s="14">
        <v>123576.87663706638</v>
      </c>
      <c r="Z172" s="14">
        <v>128223.94109755318</v>
      </c>
      <c r="AA172" s="14">
        <v>128223.94109755318</v>
      </c>
      <c r="AB172" s="14">
        <v>128223.94109755318</v>
      </c>
      <c r="AC172" s="14">
        <v>128223.94109755318</v>
      </c>
    </row>
    <row r="173" spans="1:29">
      <c r="A173" s="1" t="s">
        <v>524</v>
      </c>
      <c r="B173" s="1" t="s">
        <v>547</v>
      </c>
      <c r="D173" s="1" t="s">
        <v>645</v>
      </c>
      <c r="F173" s="1">
        <v>172</v>
      </c>
      <c r="G173" s="1" t="s">
        <v>836</v>
      </c>
      <c r="H173" s="1" t="str">
        <f t="shared" si="3"/>
        <v>172종합중위매매가격</v>
      </c>
      <c r="I173" s="1" t="s">
        <v>869</v>
      </c>
      <c r="J173" s="13">
        <v>108529.07145010553</v>
      </c>
      <c r="K173" s="13">
        <v>108529.07145010553</v>
      </c>
      <c r="L173" s="13">
        <v>108752.6749119466</v>
      </c>
      <c r="M173" s="13">
        <v>109209.01380177504</v>
      </c>
      <c r="N173" s="13">
        <v>109209.01380177504</v>
      </c>
      <c r="O173" s="13">
        <v>109209.01380177504</v>
      </c>
      <c r="P173" s="13">
        <v>110776.40755310778</v>
      </c>
      <c r="Q173" s="14">
        <v>110024.70810385523</v>
      </c>
      <c r="R173" s="14">
        <v>110024.70810385523</v>
      </c>
      <c r="S173" s="14">
        <v>110024.70810385523</v>
      </c>
      <c r="T173" s="14">
        <v>110024.70810385523</v>
      </c>
      <c r="U173" s="14">
        <v>109713.18309314248</v>
      </c>
      <c r="V173" s="14">
        <v>109713.18309314248</v>
      </c>
      <c r="W173" s="14">
        <v>109713.18309314248</v>
      </c>
      <c r="X173" s="14">
        <v>109824.3559983235</v>
      </c>
      <c r="Y173" s="14">
        <v>109846.5905793597</v>
      </c>
      <c r="Z173" s="14">
        <v>109452.17461392139</v>
      </c>
      <c r="AA173" s="14">
        <v>109563.34751910243</v>
      </c>
      <c r="AB173" s="14">
        <v>109938.30318857401</v>
      </c>
      <c r="AC173" s="14">
        <v>109827.13028339298</v>
      </c>
    </row>
    <row r="174" spans="1:29">
      <c r="A174" s="1" t="s">
        <v>524</v>
      </c>
      <c r="B174" s="1" t="s">
        <v>547</v>
      </c>
      <c r="D174" s="1" t="s">
        <v>650</v>
      </c>
      <c r="F174" s="1">
        <v>173</v>
      </c>
      <c r="G174" s="1" t="s">
        <v>836</v>
      </c>
      <c r="H174" s="1" t="str">
        <f t="shared" si="3"/>
        <v>173종합중위매매가격</v>
      </c>
      <c r="I174" s="1" t="s">
        <v>869</v>
      </c>
      <c r="J174" s="13">
        <v>108071.83823900641</v>
      </c>
      <c r="K174" s="13">
        <v>108071.83823900641</v>
      </c>
      <c r="L174" s="13">
        <v>110894.63434644317</v>
      </c>
      <c r="M174" s="13">
        <v>111295.86118543948</v>
      </c>
      <c r="N174" s="13">
        <v>111697.08802443581</v>
      </c>
      <c r="O174" s="13">
        <v>111697.08802443581</v>
      </c>
      <c r="P174" s="13">
        <v>111697.08802443581</v>
      </c>
      <c r="Q174" s="14">
        <v>111697.08802443581</v>
      </c>
      <c r="R174" s="14">
        <v>111697.08802443581</v>
      </c>
      <c r="S174" s="14">
        <v>112098.31486343213</v>
      </c>
      <c r="T174" s="14">
        <v>111295.86118543948</v>
      </c>
      <c r="U174" s="14">
        <v>111110.4519490931</v>
      </c>
      <c r="V174" s="14">
        <v>111110.4519490931</v>
      </c>
      <c r="W174" s="14">
        <v>111110.4519490931</v>
      </c>
      <c r="X174" s="14">
        <v>111110.4519490931</v>
      </c>
      <c r="Y174" s="14">
        <v>111118.95981561279</v>
      </c>
      <c r="Z174" s="14">
        <v>112725.76410461969</v>
      </c>
      <c r="AA174" s="14">
        <v>112734.27197113939</v>
      </c>
      <c r="AB174" s="14">
        <v>113570.04208838561</v>
      </c>
      <c r="AC174" s="14">
        <v>113969.61619400741</v>
      </c>
    </row>
    <row r="175" spans="1:29">
      <c r="A175" s="1" t="s">
        <v>524</v>
      </c>
      <c r="B175" s="1" t="s">
        <v>548</v>
      </c>
      <c r="F175" s="1">
        <v>174</v>
      </c>
      <c r="G175" s="1" t="s">
        <v>836</v>
      </c>
      <c r="H175" s="1" t="str">
        <f t="shared" si="3"/>
        <v>174종합중위매매가격</v>
      </c>
      <c r="I175" s="1" t="s">
        <v>869</v>
      </c>
      <c r="J175" s="13">
        <v>148900.1871885836</v>
      </c>
      <c r="K175" s="13">
        <v>149367.4397332636</v>
      </c>
      <c r="L175" s="13">
        <v>150159.69498302828</v>
      </c>
      <c r="M175" s="13">
        <v>150445.65505554772</v>
      </c>
      <c r="N175" s="13">
        <v>150445.34157101033</v>
      </c>
      <c r="O175" s="13">
        <v>150851.34410326878</v>
      </c>
      <c r="P175" s="13">
        <v>151122.12072637852</v>
      </c>
      <c r="Q175" s="14">
        <v>151376.13898859438</v>
      </c>
      <c r="R175" s="14">
        <v>151479.62807149536</v>
      </c>
      <c r="S175" s="14">
        <v>151529.94939314618</v>
      </c>
      <c r="T175" s="14">
        <v>151628.05159258854</v>
      </c>
      <c r="U175" s="14">
        <v>152049.09260120988</v>
      </c>
      <c r="V175" s="14">
        <v>152537.98643151624</v>
      </c>
      <c r="W175" s="14">
        <v>152854.98103468702</v>
      </c>
      <c r="X175" s="14">
        <v>153432.1180880492</v>
      </c>
      <c r="Y175" s="14">
        <v>155143.58707989127</v>
      </c>
      <c r="Z175" s="14">
        <v>156288.99033103872</v>
      </c>
      <c r="AA175" s="14">
        <v>157527.62015800708</v>
      </c>
      <c r="AB175" s="14">
        <v>159933.68854302782</v>
      </c>
      <c r="AC175" s="14">
        <v>160607.11632802692</v>
      </c>
    </row>
    <row r="176" spans="1:29">
      <c r="A176" s="1" t="s">
        <v>524</v>
      </c>
      <c r="B176" s="1" t="s">
        <v>548</v>
      </c>
      <c r="D176" s="1" t="s">
        <v>559</v>
      </c>
      <c r="F176" s="1">
        <v>175</v>
      </c>
      <c r="G176" s="1" t="s">
        <v>836</v>
      </c>
      <c r="H176" s="1" t="str">
        <f t="shared" si="3"/>
        <v>175종합중위매매가격</v>
      </c>
      <c r="I176" s="1" t="s">
        <v>869</v>
      </c>
      <c r="J176" s="13">
        <v>203000</v>
      </c>
      <c r="K176" s="13">
        <v>203000</v>
      </c>
      <c r="L176" s="13">
        <v>203000</v>
      </c>
      <c r="M176" s="13">
        <v>203000</v>
      </c>
      <c r="N176" s="13">
        <v>203000</v>
      </c>
      <c r="O176" s="13">
        <v>203000</v>
      </c>
      <c r="P176" s="13">
        <v>203000</v>
      </c>
      <c r="Q176" s="14">
        <v>203700</v>
      </c>
      <c r="R176" s="14">
        <v>203700</v>
      </c>
      <c r="S176" s="14">
        <v>203700</v>
      </c>
      <c r="T176" s="14">
        <v>205000</v>
      </c>
      <c r="U176" s="14">
        <v>207250</v>
      </c>
      <c r="V176" s="14">
        <v>208250</v>
      </c>
      <c r="W176" s="14">
        <v>208250</v>
      </c>
      <c r="X176" s="14">
        <v>208250</v>
      </c>
      <c r="Y176" s="14">
        <v>208750</v>
      </c>
      <c r="Z176" s="14">
        <v>210000</v>
      </c>
      <c r="AA176" s="14">
        <v>210500</v>
      </c>
      <c r="AB176" s="14">
        <v>211000</v>
      </c>
      <c r="AC176" s="14">
        <v>212500</v>
      </c>
    </row>
    <row r="177" spans="1:29">
      <c r="A177" s="1" t="s">
        <v>524</v>
      </c>
      <c r="B177" s="1" t="s">
        <v>548</v>
      </c>
      <c r="D177" s="1" t="s">
        <v>630</v>
      </c>
      <c r="F177" s="1">
        <v>176</v>
      </c>
      <c r="G177" s="1" t="s">
        <v>836</v>
      </c>
      <c r="H177" s="1" t="str">
        <f t="shared" si="3"/>
        <v>176종합중위매매가격</v>
      </c>
      <c r="I177" s="1" t="s">
        <v>869</v>
      </c>
      <c r="J177" s="13">
        <v>117911.95190947666</v>
      </c>
      <c r="K177" s="13">
        <v>118283.36238939509</v>
      </c>
      <c r="L177" s="13">
        <v>119397.59382915036</v>
      </c>
      <c r="M177" s="13">
        <v>120140.41478898721</v>
      </c>
      <c r="N177" s="13">
        <v>120883.23574882405</v>
      </c>
      <c r="O177" s="13">
        <v>121254.64622874248</v>
      </c>
      <c r="P177" s="13">
        <v>121997.46718857932</v>
      </c>
      <c r="Q177" s="14">
        <v>121997.46718857932</v>
      </c>
      <c r="R177" s="14">
        <v>121997.46718857932</v>
      </c>
      <c r="S177" s="14">
        <v>121997.46718857932</v>
      </c>
      <c r="T177" s="14">
        <v>121997.46718857932</v>
      </c>
      <c r="U177" s="14">
        <v>122682.09741114524</v>
      </c>
      <c r="V177" s="14">
        <v>122682.09741114524</v>
      </c>
      <c r="W177" s="14">
        <v>122682.09741114524</v>
      </c>
      <c r="X177" s="14">
        <v>122682.09741114524</v>
      </c>
      <c r="Y177" s="14">
        <v>125568.80367329028</v>
      </c>
      <c r="Z177" s="14">
        <v>126321.40506487808</v>
      </c>
      <c r="AA177" s="14">
        <v>127450.30715225976</v>
      </c>
      <c r="AB177" s="14">
        <v>127826.60784805365</v>
      </c>
      <c r="AC177" s="14">
        <v>128980.24979627656</v>
      </c>
    </row>
    <row r="178" spans="1:29">
      <c r="A178" s="1" t="s">
        <v>524</v>
      </c>
      <c r="B178" s="1" t="s">
        <v>548</v>
      </c>
      <c r="D178" s="1" t="s">
        <v>636</v>
      </c>
      <c r="F178" s="1">
        <v>177</v>
      </c>
      <c r="G178" s="1" t="s">
        <v>836</v>
      </c>
      <c r="H178" s="1" t="str">
        <f t="shared" si="3"/>
        <v>177종합중위매매가격</v>
      </c>
      <c r="I178" s="1" t="s">
        <v>869</v>
      </c>
      <c r="J178" s="13">
        <v>107210.4001524245</v>
      </c>
      <c r="K178" s="13">
        <v>107210.4001524245</v>
      </c>
      <c r="L178" s="13">
        <v>107958.61392778889</v>
      </c>
      <c r="M178" s="13">
        <v>108183.07806039821</v>
      </c>
      <c r="N178" s="13">
        <v>108183.07806039821</v>
      </c>
      <c r="O178" s="13">
        <v>108183.07806039821</v>
      </c>
      <c r="P178" s="13">
        <v>108183.07806039821</v>
      </c>
      <c r="Q178" s="14">
        <v>108377.61364199295</v>
      </c>
      <c r="R178" s="14">
        <v>108377.61364199295</v>
      </c>
      <c r="S178" s="14">
        <v>108572.14922358769</v>
      </c>
      <c r="T178" s="14">
        <v>108182.36547585024</v>
      </c>
      <c r="U178" s="14">
        <v>111453.79601578995</v>
      </c>
      <c r="V178" s="14">
        <v>111562.43459102175</v>
      </c>
      <c r="W178" s="14">
        <v>111562.43459102175</v>
      </c>
      <c r="X178" s="14">
        <v>111562.43459102175</v>
      </c>
      <c r="Y178" s="14">
        <v>111654.20361700174</v>
      </c>
      <c r="Z178" s="14">
        <v>112291.85715597172</v>
      </c>
      <c r="AA178" s="14">
        <v>113048.25117047645</v>
      </c>
      <c r="AB178" s="14">
        <v>113427.46718075828</v>
      </c>
      <c r="AC178" s="14">
        <v>114318.82860552649</v>
      </c>
    </row>
    <row r="179" spans="1:29">
      <c r="A179" s="1" t="s">
        <v>524</v>
      </c>
      <c r="B179" s="1" t="s">
        <v>548</v>
      </c>
      <c r="D179" s="1" t="s">
        <v>631</v>
      </c>
      <c r="F179" s="1">
        <v>178</v>
      </c>
      <c r="G179" s="1" t="s">
        <v>836</v>
      </c>
      <c r="H179" s="1" t="str">
        <f t="shared" si="3"/>
        <v>178종합중위매매가격</v>
      </c>
      <c r="I179" s="1" t="s">
        <v>869</v>
      </c>
      <c r="J179" s="13">
        <v>146726.86012586503</v>
      </c>
      <c r="K179" s="13">
        <v>146884.22756974417</v>
      </c>
      <c r="L179" s="13">
        <v>146916.68483109493</v>
      </c>
      <c r="M179" s="13">
        <v>147131.77657753238</v>
      </c>
      <c r="N179" s="13">
        <v>147131.77657753238</v>
      </c>
      <c r="O179" s="13">
        <v>147131.77657753238</v>
      </c>
      <c r="P179" s="13">
        <v>147131.77657753238</v>
      </c>
      <c r="Q179" s="14">
        <v>147446.51146529068</v>
      </c>
      <c r="R179" s="14">
        <v>147446.51146529068</v>
      </c>
      <c r="S179" s="14">
        <v>147761.24635304898</v>
      </c>
      <c r="T179" s="14">
        <v>148075.98124080728</v>
      </c>
      <c r="U179" s="14">
        <v>148483.83631096088</v>
      </c>
      <c r="V179" s="14">
        <v>149747.76677933364</v>
      </c>
      <c r="W179" s="14">
        <v>149747.76677933364</v>
      </c>
      <c r="X179" s="14">
        <v>149747.76677933364</v>
      </c>
      <c r="Y179" s="14">
        <v>149905.75808788024</v>
      </c>
      <c r="Z179" s="14">
        <v>150537.72332206662</v>
      </c>
      <c r="AA179" s="14">
        <v>150537.72332206662</v>
      </c>
      <c r="AB179" s="14">
        <v>151485.6711733462</v>
      </c>
      <c r="AC179" s="14">
        <v>151169.68855625301</v>
      </c>
    </row>
    <row r="180" spans="1:29">
      <c r="A180" s="1" t="s">
        <v>524</v>
      </c>
      <c r="B180" s="1" t="s">
        <v>548</v>
      </c>
      <c r="D180" s="1" t="s">
        <v>645</v>
      </c>
      <c r="F180" s="1">
        <v>179</v>
      </c>
      <c r="G180" s="1" t="s">
        <v>836</v>
      </c>
      <c r="H180" s="1" t="str">
        <f t="shared" si="3"/>
        <v>179종합중위매매가격</v>
      </c>
      <c r="I180" s="1" t="s">
        <v>869</v>
      </c>
      <c r="J180" s="13">
        <v>132967.85635770214</v>
      </c>
      <c r="K180" s="13">
        <v>133672.95508330673</v>
      </c>
      <c r="L180" s="13">
        <v>134431.87813911014</v>
      </c>
      <c r="M180" s="13">
        <v>134431.87813911014</v>
      </c>
      <c r="N180" s="13">
        <v>134431.87813911014</v>
      </c>
      <c r="O180" s="13">
        <v>135529.89447516616</v>
      </c>
      <c r="P180" s="13">
        <v>135529.89447516616</v>
      </c>
      <c r="Q180" s="14">
        <v>135895.89992051816</v>
      </c>
      <c r="R180" s="14">
        <v>136261.90536587016</v>
      </c>
      <c r="S180" s="14">
        <v>136252.05426749869</v>
      </c>
      <c r="T180" s="14">
        <v>136252.05426749869</v>
      </c>
      <c r="U180" s="14">
        <v>137429.64997144681</v>
      </c>
      <c r="V180" s="14">
        <v>138212.55752628573</v>
      </c>
      <c r="W180" s="14">
        <v>139762.92031979575</v>
      </c>
      <c r="X180" s="14">
        <v>140562.45171151197</v>
      </c>
      <c r="Y180" s="14">
        <v>143194.57321374584</v>
      </c>
      <c r="Z180" s="14">
        <v>145027.1633242635</v>
      </c>
      <c r="AA180" s="14">
        <v>146126.71739057408</v>
      </c>
      <c r="AB180" s="14">
        <v>150990.02317847425</v>
      </c>
      <c r="AC180" s="14">
        <v>153255.6266586046</v>
      </c>
    </row>
    <row r="181" spans="1:29">
      <c r="A181" s="1" t="s">
        <v>524</v>
      </c>
      <c r="B181" s="1" t="s">
        <v>548</v>
      </c>
      <c r="D181" s="1" t="s">
        <v>651</v>
      </c>
      <c r="F181" s="1">
        <v>180</v>
      </c>
      <c r="G181" s="1" t="s">
        <v>836</v>
      </c>
      <c r="H181" s="1" t="str">
        <f t="shared" si="3"/>
        <v>180종합중위매매가격</v>
      </c>
      <c r="I181" s="1" t="s">
        <v>869</v>
      </c>
      <c r="J181" s="13">
        <v>203103.46537237096</v>
      </c>
      <c r="K181" s="13">
        <v>203103.46537237096</v>
      </c>
      <c r="L181" s="13">
        <v>203103.46537237096</v>
      </c>
      <c r="M181" s="13">
        <v>203103.46537237096</v>
      </c>
      <c r="N181" s="13">
        <v>202709.04441313085</v>
      </c>
      <c r="O181" s="13">
        <v>202709.04441313085</v>
      </c>
      <c r="P181" s="13">
        <v>203131.36057617035</v>
      </c>
      <c r="Q181" s="14">
        <v>203131.36057617035</v>
      </c>
      <c r="R181" s="14">
        <v>203131.36057617035</v>
      </c>
      <c r="S181" s="14">
        <v>203131.36057617035</v>
      </c>
      <c r="T181" s="14">
        <v>203131.36057617035</v>
      </c>
      <c r="U181" s="14">
        <v>203131.68820994909</v>
      </c>
      <c r="V181" s="14">
        <v>203131.68820994909</v>
      </c>
      <c r="W181" s="14">
        <v>203131.68820994909</v>
      </c>
      <c r="X181" s="14">
        <v>203131.68820994909</v>
      </c>
      <c r="Y181" s="14">
        <v>204314.96278887583</v>
      </c>
      <c r="Z181" s="14">
        <v>208259.21138529835</v>
      </c>
      <c r="AA181" s="14">
        <v>208259.21138529835</v>
      </c>
      <c r="AB181" s="14">
        <v>210231.33568350959</v>
      </c>
      <c r="AC181" s="14">
        <v>210231.33568350959</v>
      </c>
    </row>
    <row r="182" spans="1:29">
      <c r="A182" s="1" t="s">
        <v>524</v>
      </c>
      <c r="B182" s="1" t="s">
        <v>548</v>
      </c>
      <c r="D182" s="1" t="s">
        <v>652</v>
      </c>
      <c r="F182" s="1">
        <v>181</v>
      </c>
      <c r="G182" s="1" t="s">
        <v>836</v>
      </c>
      <c r="H182" s="1" t="str">
        <f t="shared" si="3"/>
        <v>181종합중위매매가격</v>
      </c>
      <c r="I182" s="1" t="s">
        <v>869</v>
      </c>
      <c r="J182" s="13">
        <v>151909.72137451172</v>
      </c>
      <c r="K182" s="13">
        <v>152852.11181640625</v>
      </c>
      <c r="L182" s="13">
        <v>154288.74130249023</v>
      </c>
      <c r="M182" s="13">
        <v>154300.26321411133</v>
      </c>
      <c r="N182" s="13">
        <v>154300.26321411133</v>
      </c>
      <c r="O182" s="13">
        <v>154300.26321411133</v>
      </c>
      <c r="P182" s="13">
        <v>154771.45843505859</v>
      </c>
      <c r="Q182" s="14">
        <v>155329.06799316406</v>
      </c>
      <c r="R182" s="14">
        <v>155329.06799316406</v>
      </c>
      <c r="S182" s="14">
        <v>155380.91659545898</v>
      </c>
      <c r="T182" s="14">
        <v>155409.72137451172</v>
      </c>
      <c r="U182" s="14">
        <v>155796.18709501604</v>
      </c>
      <c r="V182" s="14">
        <v>156737.39250893236</v>
      </c>
      <c r="W182" s="14">
        <v>156737.39250893236</v>
      </c>
      <c r="X182" s="14">
        <v>158178.59792284865</v>
      </c>
      <c r="Y182" s="14">
        <v>160572.76766789801</v>
      </c>
      <c r="Z182" s="14">
        <v>159631.56225398171</v>
      </c>
      <c r="AA182" s="14">
        <v>162955.17849573062</v>
      </c>
      <c r="AB182" s="14">
        <v>166284.67419608793</v>
      </c>
      <c r="AC182" s="14">
        <v>166284.67419608793</v>
      </c>
    </row>
    <row r="183" spans="1:29">
      <c r="A183" s="1" t="s">
        <v>524</v>
      </c>
      <c r="B183" s="1" t="s">
        <v>548</v>
      </c>
      <c r="D183" s="1" t="s">
        <v>653</v>
      </c>
      <c r="F183" s="1">
        <v>182</v>
      </c>
      <c r="G183" s="1" t="s">
        <v>836</v>
      </c>
      <c r="H183" s="1" t="str">
        <f t="shared" si="3"/>
        <v>182종합중위매매가격</v>
      </c>
      <c r="I183" s="1" t="s">
        <v>869</v>
      </c>
      <c r="J183" s="13">
        <v>125977.80118071924</v>
      </c>
      <c r="K183" s="13">
        <v>126675.70140345566</v>
      </c>
      <c r="L183" s="13">
        <v>128156.69398611682</v>
      </c>
      <c r="M183" s="13">
        <v>130250.39465432605</v>
      </c>
      <c r="N183" s="13">
        <v>130250.39465432605</v>
      </c>
      <c r="O183" s="13">
        <v>131995.14521116711</v>
      </c>
      <c r="P183" s="13">
        <v>131995.14521116711</v>
      </c>
      <c r="Q183" s="14">
        <v>131995.14521116711</v>
      </c>
      <c r="R183" s="14">
        <v>132344.09532253532</v>
      </c>
      <c r="S183" s="14">
        <v>132344.09532253532</v>
      </c>
      <c r="T183" s="14">
        <v>133390.94565663993</v>
      </c>
      <c r="U183" s="14">
        <v>133592.4738617554</v>
      </c>
      <c r="V183" s="14">
        <v>133592.4738617554</v>
      </c>
      <c r="W183" s="14">
        <v>133592.4738617554</v>
      </c>
      <c r="X183" s="14">
        <v>134650.96276740628</v>
      </c>
      <c r="Y183" s="14">
        <v>135298.13313218934</v>
      </c>
      <c r="Z183" s="14">
        <v>135298.13313218934</v>
      </c>
      <c r="AA183" s="14">
        <v>136003.79240262325</v>
      </c>
      <c r="AB183" s="14">
        <v>137415.1109434911</v>
      </c>
      <c r="AC183" s="14">
        <v>137415.1109434911</v>
      </c>
    </row>
    <row r="184" spans="1:29">
      <c r="A184" s="1" t="s">
        <v>524</v>
      </c>
      <c r="B184" s="1" t="s">
        <v>549</v>
      </c>
      <c r="F184" s="1">
        <v>183</v>
      </c>
      <c r="G184" s="1" t="s">
        <v>836</v>
      </c>
      <c r="H184" s="1" t="str">
        <f t="shared" si="3"/>
        <v>183종합중위매매가격</v>
      </c>
      <c r="I184" s="1" t="s">
        <v>869</v>
      </c>
      <c r="J184" s="13">
        <v>175082.69039798336</v>
      </c>
      <c r="K184" s="13">
        <v>175993.69068534908</v>
      </c>
      <c r="L184" s="13">
        <v>176705.16603555332</v>
      </c>
      <c r="M184" s="13">
        <v>177260.72765367702</v>
      </c>
      <c r="N184" s="13">
        <v>178253.26923986309</v>
      </c>
      <c r="O184" s="13">
        <v>179030.0733691995</v>
      </c>
      <c r="P184" s="13">
        <v>177604.40815391162</v>
      </c>
      <c r="Q184" s="14">
        <v>176781.64005805514</v>
      </c>
      <c r="R184" s="14">
        <v>176915.23493057754</v>
      </c>
      <c r="S184" s="14">
        <v>176690.43090309226</v>
      </c>
      <c r="T184" s="14">
        <v>176870.88894223949</v>
      </c>
      <c r="U184" s="14">
        <v>175661.88333714125</v>
      </c>
      <c r="V184" s="14">
        <v>175119.26220144465</v>
      </c>
      <c r="W184" s="14">
        <v>174755.22768414207</v>
      </c>
      <c r="X184" s="14">
        <v>174938.29768537232</v>
      </c>
      <c r="Y184" s="14">
        <v>175379.16659343749</v>
      </c>
      <c r="Z184" s="14">
        <v>175608.86483066485</v>
      </c>
      <c r="AA184" s="14">
        <v>175762.06435965482</v>
      </c>
      <c r="AB184" s="14">
        <v>176147.86024358953</v>
      </c>
      <c r="AC184" s="14">
        <v>175906.40081548007</v>
      </c>
    </row>
    <row r="185" spans="1:29">
      <c r="A185" s="1" t="s">
        <v>524</v>
      </c>
      <c r="B185" s="1" t="s">
        <v>549</v>
      </c>
      <c r="D185" s="1" t="s">
        <v>559</v>
      </c>
      <c r="F185" s="1">
        <v>184</v>
      </c>
      <c r="G185" s="1" t="s">
        <v>836</v>
      </c>
      <c r="H185" s="1" t="str">
        <f t="shared" si="3"/>
        <v>184종합중위매매가격</v>
      </c>
      <c r="I185" s="1" t="s">
        <v>869</v>
      </c>
      <c r="J185" s="13">
        <v>184702.71681431332</v>
      </c>
      <c r="K185" s="13">
        <v>185267.24332979447</v>
      </c>
      <c r="L185" s="13">
        <v>185312.08381920392</v>
      </c>
      <c r="M185" s="13">
        <v>186158.87359242563</v>
      </c>
      <c r="N185" s="13">
        <v>186723.40010790678</v>
      </c>
      <c r="O185" s="13">
        <v>187852.45313886908</v>
      </c>
      <c r="P185" s="13">
        <v>188170.8007727518</v>
      </c>
      <c r="Q185" s="14">
        <v>187888.53751501124</v>
      </c>
      <c r="R185" s="14">
        <v>187948.32483422387</v>
      </c>
      <c r="S185" s="14">
        <v>187710.90206589276</v>
      </c>
      <c r="T185" s="14">
        <v>187400.03828950346</v>
      </c>
      <c r="U185" s="14">
        <v>185291.50959561343</v>
      </c>
      <c r="V185" s="14">
        <v>185562.46572995203</v>
      </c>
      <c r="W185" s="14">
        <v>185845.92186429061</v>
      </c>
      <c r="X185" s="14">
        <v>185845.92186429061</v>
      </c>
      <c r="Y185" s="14">
        <v>186951.29369431117</v>
      </c>
      <c r="Z185" s="14">
        <v>187518.20596298834</v>
      </c>
      <c r="AA185" s="14">
        <v>188935.48663468129</v>
      </c>
      <c r="AB185" s="14">
        <v>189785.85503769707</v>
      </c>
      <c r="AC185" s="14">
        <v>188937.28581220013</v>
      </c>
    </row>
    <row r="186" spans="1:29">
      <c r="A186" s="1" t="s">
        <v>524</v>
      </c>
      <c r="B186" s="1" t="s">
        <v>549</v>
      </c>
      <c r="D186" s="1" t="s">
        <v>631</v>
      </c>
      <c r="F186" s="1">
        <v>185</v>
      </c>
      <c r="G186" s="1" t="s">
        <v>836</v>
      </c>
      <c r="H186" s="1" t="str">
        <f t="shared" si="3"/>
        <v>185종합중위매매가격</v>
      </c>
      <c r="I186" s="1" t="s">
        <v>869</v>
      </c>
      <c r="J186" s="13">
        <v>197340.43113927045</v>
      </c>
      <c r="K186" s="13">
        <v>197340.43113927045</v>
      </c>
      <c r="L186" s="13">
        <v>197444.47253208267</v>
      </c>
      <c r="M186" s="13">
        <v>197444.47253208267</v>
      </c>
      <c r="N186" s="13">
        <v>198191.91613867882</v>
      </c>
      <c r="O186" s="13">
        <v>198191.91613867882</v>
      </c>
      <c r="P186" s="13">
        <v>194937.66337144884</v>
      </c>
      <c r="Q186" s="14">
        <v>193505.20099394381</v>
      </c>
      <c r="R186" s="14">
        <v>193863.31658832007</v>
      </c>
      <c r="S186" s="14">
        <v>193505.20099394381</v>
      </c>
      <c r="T186" s="14">
        <v>193671.66722244333</v>
      </c>
      <c r="U186" s="14">
        <v>191082.79558591696</v>
      </c>
      <c r="V186" s="14">
        <v>189981.49238045191</v>
      </c>
      <c r="W186" s="14">
        <v>189482.50131371518</v>
      </c>
      <c r="X186" s="14">
        <v>189482.50131371518</v>
      </c>
      <c r="Y186" s="14">
        <v>189947.20966894377</v>
      </c>
      <c r="Z186" s="14">
        <v>189947.20966894377</v>
      </c>
      <c r="AA186" s="14">
        <v>189230.21544929058</v>
      </c>
      <c r="AB186" s="14">
        <v>190123.33158171308</v>
      </c>
      <c r="AC186" s="14">
        <v>190123.33158171308</v>
      </c>
    </row>
    <row r="187" spans="1:29">
      <c r="A187" s="1" t="s">
        <v>524</v>
      </c>
      <c r="B187" s="1" t="s">
        <v>549</v>
      </c>
      <c r="D187" s="1" t="s">
        <v>630</v>
      </c>
      <c r="F187" s="1">
        <v>186</v>
      </c>
      <c r="G187" s="1" t="s">
        <v>836</v>
      </c>
      <c r="H187" s="1" t="str">
        <f t="shared" si="3"/>
        <v>186종합중위매매가격</v>
      </c>
      <c r="I187" s="1" t="s">
        <v>869</v>
      </c>
      <c r="J187" s="13">
        <v>142500</v>
      </c>
      <c r="K187" s="13">
        <v>147500</v>
      </c>
      <c r="L187" s="13">
        <v>152500</v>
      </c>
      <c r="M187" s="13">
        <v>156000</v>
      </c>
      <c r="N187" s="13">
        <v>160000</v>
      </c>
      <c r="O187" s="13">
        <v>165000</v>
      </c>
      <c r="P187" s="13">
        <v>162500</v>
      </c>
      <c r="Q187" s="14">
        <v>160500</v>
      </c>
      <c r="R187" s="14">
        <v>160500</v>
      </c>
      <c r="S187" s="14">
        <v>160000</v>
      </c>
      <c r="T187" s="14">
        <v>160000</v>
      </c>
      <c r="U187" s="14">
        <v>159500</v>
      </c>
      <c r="V187" s="14">
        <v>157500</v>
      </c>
      <c r="W187" s="14">
        <v>157500</v>
      </c>
      <c r="X187" s="14">
        <v>158000</v>
      </c>
      <c r="Y187" s="14">
        <v>156500</v>
      </c>
      <c r="Z187" s="14">
        <v>157000</v>
      </c>
      <c r="AA187" s="14">
        <v>157000</v>
      </c>
      <c r="AB187" s="14">
        <v>157000</v>
      </c>
      <c r="AC187" s="14">
        <v>156500</v>
      </c>
    </row>
    <row r="188" spans="1:29">
      <c r="A188" s="1" t="s">
        <v>524</v>
      </c>
      <c r="B188" s="1" t="s">
        <v>549</v>
      </c>
      <c r="D188" s="1" t="s">
        <v>645</v>
      </c>
      <c r="F188" s="1">
        <v>187</v>
      </c>
      <c r="G188" s="1" t="s">
        <v>836</v>
      </c>
      <c r="H188" s="1" t="str">
        <f t="shared" si="3"/>
        <v>187종합중위매매가격</v>
      </c>
      <c r="I188" s="1" t="s">
        <v>869</v>
      </c>
      <c r="J188" s="13">
        <v>177500</v>
      </c>
      <c r="K188" s="13">
        <v>179500</v>
      </c>
      <c r="L188" s="13">
        <v>180500</v>
      </c>
      <c r="M188" s="13">
        <v>180500</v>
      </c>
      <c r="N188" s="13">
        <v>182000</v>
      </c>
      <c r="O188" s="13">
        <v>182000</v>
      </c>
      <c r="P188" s="13">
        <v>180500</v>
      </c>
      <c r="Q188" s="14">
        <v>180000</v>
      </c>
      <c r="R188" s="14">
        <v>180000</v>
      </c>
      <c r="S188" s="14">
        <v>180000</v>
      </c>
      <c r="T188" s="14">
        <v>181500</v>
      </c>
      <c r="U188" s="14">
        <v>181500</v>
      </c>
      <c r="V188" s="14">
        <v>181500</v>
      </c>
      <c r="W188" s="14">
        <v>181000</v>
      </c>
      <c r="X188" s="14">
        <v>181000</v>
      </c>
      <c r="Y188" s="14">
        <v>181500</v>
      </c>
      <c r="Z188" s="14">
        <v>181500</v>
      </c>
      <c r="AA188" s="14">
        <v>182000</v>
      </c>
      <c r="AB188" s="14">
        <v>182500</v>
      </c>
      <c r="AC188" s="14">
        <v>183000</v>
      </c>
    </row>
    <row r="189" spans="1:29">
      <c r="A189" s="1" t="s">
        <v>524</v>
      </c>
      <c r="B189" s="1" t="s">
        <v>549</v>
      </c>
      <c r="D189" s="1" t="s">
        <v>654</v>
      </c>
      <c r="F189" s="1">
        <v>188</v>
      </c>
      <c r="G189" s="1" t="s">
        <v>836</v>
      </c>
      <c r="H189" s="1" t="str">
        <f t="shared" si="3"/>
        <v>188종합중위매매가격</v>
      </c>
      <c r="I189" s="1" t="s">
        <v>869</v>
      </c>
      <c r="J189" s="13">
        <v>146179.87718626749</v>
      </c>
      <c r="K189" s="13">
        <v>146179.87718626749</v>
      </c>
      <c r="L189" s="13">
        <v>146179.87718626749</v>
      </c>
      <c r="M189" s="13">
        <v>146179.87718626749</v>
      </c>
      <c r="N189" s="13">
        <v>146179.87718626749</v>
      </c>
      <c r="O189" s="13">
        <v>146179.87718626749</v>
      </c>
      <c r="P189" s="13">
        <v>146490.05258690985</v>
      </c>
      <c r="Q189" s="14">
        <v>146490.05258690985</v>
      </c>
      <c r="R189" s="14">
        <v>146490.05258690985</v>
      </c>
      <c r="S189" s="14">
        <v>146490.05258690985</v>
      </c>
      <c r="T189" s="14">
        <v>146490.05258690985</v>
      </c>
      <c r="U189" s="14">
        <v>147533.4251173097</v>
      </c>
      <c r="V189" s="14">
        <v>147518.45183785193</v>
      </c>
      <c r="W189" s="14">
        <v>146639.53336809177</v>
      </c>
      <c r="X189" s="14">
        <v>147225.47901459853</v>
      </c>
      <c r="Y189" s="14">
        <v>147981.0186392075</v>
      </c>
      <c r="Z189" s="14">
        <v>148244.04490354535</v>
      </c>
      <c r="AA189" s="14">
        <v>148413.63888164755</v>
      </c>
      <c r="AB189" s="14">
        <v>147704.31438998957</v>
      </c>
      <c r="AC189" s="14">
        <v>147350.15315432742</v>
      </c>
    </row>
    <row r="190" spans="1:29">
      <c r="A190" s="1" t="s">
        <v>655</v>
      </c>
      <c r="F190" s="1">
        <v>189</v>
      </c>
      <c r="G190" s="1" t="s">
        <v>836</v>
      </c>
      <c r="H190" s="1" t="str">
        <f t="shared" si="3"/>
        <v>189종합중위매매가격</v>
      </c>
      <c r="I190" s="1" t="s">
        <v>869</v>
      </c>
      <c r="J190" s="13">
        <v>166368.40393988765</v>
      </c>
      <c r="K190" s="13">
        <v>166215.97802182363</v>
      </c>
      <c r="L190" s="13">
        <v>166261.65059517359</v>
      </c>
      <c r="M190" s="13">
        <v>166164.14837739483</v>
      </c>
      <c r="N190" s="13">
        <v>165890.23685604043</v>
      </c>
      <c r="O190" s="13">
        <v>165566.30524662929</v>
      </c>
      <c r="P190" s="13">
        <v>165067.35350164535</v>
      </c>
      <c r="Q190" s="14">
        <v>164541.67449796395</v>
      </c>
      <c r="R190" s="14">
        <v>164264.78850246363</v>
      </c>
      <c r="S190" s="14">
        <v>164015.56193812424</v>
      </c>
      <c r="T190" s="14">
        <v>163805.9192039608</v>
      </c>
      <c r="U190" s="14">
        <v>163432.04855718379</v>
      </c>
      <c r="V190" s="14">
        <v>163179.72702673328</v>
      </c>
      <c r="W190" s="14">
        <v>162802.97663035683</v>
      </c>
      <c r="X190" s="14">
        <v>162644.20514259979</v>
      </c>
      <c r="Y190" s="14">
        <v>163448.28899091081</v>
      </c>
      <c r="Z190" s="14">
        <v>163980.40003463783</v>
      </c>
      <c r="AA190" s="14">
        <v>164220.79112705812</v>
      </c>
      <c r="AB190" s="14">
        <v>164679.35340344746</v>
      </c>
      <c r="AC190" s="14">
        <v>164708.17697461453</v>
      </c>
    </row>
    <row r="191" spans="1:29">
      <c r="A191" s="1" t="s">
        <v>1384</v>
      </c>
      <c r="B191" s="1" t="s">
        <v>1383</v>
      </c>
      <c r="F191" s="1">
        <v>190</v>
      </c>
      <c r="G191" s="1" t="s">
        <v>836</v>
      </c>
      <c r="H191" s="1" t="str">
        <f t="shared" si="3"/>
        <v>190종합중위매매가격</v>
      </c>
      <c r="I191" s="1" t="s">
        <v>869</v>
      </c>
      <c r="J191" s="13"/>
      <c r="K191" s="13"/>
      <c r="L191" s="13"/>
      <c r="M191" s="13"/>
      <c r="N191" s="13"/>
      <c r="O191" s="13"/>
      <c r="P191" s="13"/>
      <c r="U191" s="14">
        <v>119333.95387941388</v>
      </c>
      <c r="V191" s="14">
        <v>120985.66238289695</v>
      </c>
      <c r="W191" s="14">
        <v>121477.97561854433</v>
      </c>
      <c r="X191" s="14">
        <v>121795.52005765073</v>
      </c>
      <c r="Y191" s="14">
        <v>123129.68412202738</v>
      </c>
      <c r="Z191" s="14">
        <v>125400.88277684362</v>
      </c>
      <c r="AA191" s="14">
        <v>127687.45496036512</v>
      </c>
      <c r="AB191" s="14">
        <v>128871.7421330771</v>
      </c>
      <c r="AC191" s="14">
        <v>127696.97333653615</v>
      </c>
    </row>
    <row r="192" spans="1:29">
      <c r="A192" s="1" t="s">
        <v>853</v>
      </c>
      <c r="F192" s="1">
        <v>191</v>
      </c>
      <c r="G192" s="1" t="s">
        <v>836</v>
      </c>
      <c r="H192" s="1" t="str">
        <f t="shared" si="3"/>
        <v>191종합중위매매가격</v>
      </c>
      <c r="I192" s="1" t="s">
        <v>869</v>
      </c>
      <c r="J192" s="1">
        <v>107765.2147975477</v>
      </c>
      <c r="K192" s="13">
        <v>107928.23648497349</v>
      </c>
      <c r="L192" s="13">
        <v>108140.61458671077</v>
      </c>
      <c r="M192" s="13">
        <v>108221.39107812518</v>
      </c>
      <c r="N192" s="13">
        <v>108337.65581616595</v>
      </c>
      <c r="O192" s="13">
        <v>108308.1402210548</v>
      </c>
      <c r="P192" s="13">
        <v>108302.69646594547</v>
      </c>
      <c r="Q192" s="13">
        <v>108344.77004081212</v>
      </c>
      <c r="R192" s="14">
        <v>108472.20461137348</v>
      </c>
      <c r="S192" s="14">
        <v>108640.25315859853</v>
      </c>
      <c r="T192" s="14">
        <v>108748.97714297066</v>
      </c>
      <c r="U192" s="14">
        <v>109024.52656395915</v>
      </c>
      <c r="V192" s="14">
        <v>108994.11541071947</v>
      </c>
      <c r="W192" s="14">
        <v>108927.15818453672</v>
      </c>
      <c r="X192" s="14">
        <v>108934.28059664933</v>
      </c>
      <c r="Y192" s="14">
        <v>109005.88189741837</v>
      </c>
      <c r="Z192" s="14">
        <v>109219.73555962666</v>
      </c>
      <c r="AA192" s="14">
        <v>109487.381456004</v>
      </c>
      <c r="AB192" s="14">
        <v>109571.87533488807</v>
      </c>
      <c r="AC192" s="14">
        <v>109550.54837442144</v>
      </c>
    </row>
    <row r="193" spans="1:29">
      <c r="A193" s="1" t="s">
        <v>524</v>
      </c>
      <c r="B193" s="1" t="s">
        <v>550</v>
      </c>
      <c r="F193" s="1">
        <v>192</v>
      </c>
      <c r="G193" s="1" t="s">
        <v>836</v>
      </c>
      <c r="H193" s="1" t="str">
        <f t="shared" si="3"/>
        <v>192종합중위매매가격</v>
      </c>
      <c r="I193" s="1" t="s">
        <v>869</v>
      </c>
      <c r="J193" s="13">
        <v>102915.60248293763</v>
      </c>
      <c r="K193" s="13">
        <v>103571.0533583767</v>
      </c>
      <c r="L193" s="13">
        <v>103884.49902619437</v>
      </c>
      <c r="M193" s="13">
        <v>103911.02781191525</v>
      </c>
      <c r="N193" s="13">
        <v>104193.45126659014</v>
      </c>
      <c r="O193" s="13">
        <v>104195.36965202932</v>
      </c>
      <c r="P193" s="13">
        <v>104355.47151761453</v>
      </c>
      <c r="Q193" s="14">
        <v>104398.77067373044</v>
      </c>
      <c r="R193" s="14">
        <v>104266.86730987966</v>
      </c>
      <c r="S193" s="14">
        <v>104539.83241452996</v>
      </c>
      <c r="T193" s="14">
        <v>104439.02936460596</v>
      </c>
      <c r="U193" s="14">
        <v>104897.20107012338</v>
      </c>
      <c r="V193" s="14">
        <v>104920.54915507321</v>
      </c>
      <c r="W193" s="14">
        <v>105078.42968320994</v>
      </c>
      <c r="X193" s="14">
        <v>104429.86012113278</v>
      </c>
      <c r="Y193" s="14">
        <v>104377.80887098737</v>
      </c>
      <c r="Z193" s="14">
        <v>104140.1818344122</v>
      </c>
      <c r="AA193" s="14">
        <v>104589.3160786308</v>
      </c>
      <c r="AB193" s="14">
        <v>104375.40853231335</v>
      </c>
      <c r="AC193" s="14">
        <v>104213.23831344661</v>
      </c>
    </row>
    <row r="194" spans="1:29">
      <c r="A194" s="1" t="s">
        <v>524</v>
      </c>
      <c r="B194" s="1" t="s">
        <v>550</v>
      </c>
      <c r="D194" s="1" t="s">
        <v>656</v>
      </c>
      <c r="F194" s="1">
        <v>193</v>
      </c>
      <c r="G194" s="1" t="s">
        <v>836</v>
      </c>
      <c r="H194" s="1" t="str">
        <f t="shared" ref="H194:H257" si="4">F194&amp;G194&amp;I194</f>
        <v>193종합중위매매가격</v>
      </c>
      <c r="I194" s="1" t="s">
        <v>869</v>
      </c>
      <c r="J194" s="13">
        <v>142004.9974290652</v>
      </c>
      <c r="K194" s="13">
        <v>142004.9974290652</v>
      </c>
      <c r="L194" s="13">
        <v>142004.9974290652</v>
      </c>
      <c r="M194" s="13">
        <v>142111.20613411709</v>
      </c>
      <c r="N194" s="13">
        <v>143144.22417957732</v>
      </c>
      <c r="O194" s="13">
        <v>143144.22417957732</v>
      </c>
      <c r="P194" s="13">
        <v>142413.59810932897</v>
      </c>
      <c r="Q194" s="14">
        <v>142105.32589809102</v>
      </c>
      <c r="R194" s="14">
        <v>141797.05368685306</v>
      </c>
      <c r="S194" s="14">
        <v>142092.40385228649</v>
      </c>
      <c r="T194" s="14">
        <v>141784.13164104853</v>
      </c>
      <c r="U194" s="14">
        <v>141983.13554028733</v>
      </c>
      <c r="V194" s="14">
        <v>141983.13554028733</v>
      </c>
      <c r="W194" s="14">
        <v>142330.79325421611</v>
      </c>
      <c r="X194" s="14">
        <v>139502.66083697689</v>
      </c>
      <c r="Y194" s="14">
        <v>139484.75952529669</v>
      </c>
      <c r="Z194" s="14">
        <v>138212.29231730168</v>
      </c>
      <c r="AA194" s="14">
        <v>140448.9569019363</v>
      </c>
      <c r="AB194" s="14">
        <v>140006.24609618989</v>
      </c>
      <c r="AC194" s="14">
        <v>140796.61461586508</v>
      </c>
    </row>
    <row r="195" spans="1:29">
      <c r="A195" s="1" t="s">
        <v>524</v>
      </c>
      <c r="B195" s="1" t="s">
        <v>550</v>
      </c>
      <c r="D195" s="1" t="s">
        <v>657</v>
      </c>
      <c r="F195" s="1">
        <v>194</v>
      </c>
      <c r="G195" s="1" t="s">
        <v>836</v>
      </c>
      <c r="H195" s="1" t="str">
        <f t="shared" si="4"/>
        <v>194종합중위매매가격</v>
      </c>
      <c r="I195" s="1" t="s">
        <v>869</v>
      </c>
      <c r="J195" s="13">
        <v>118070.37948861356</v>
      </c>
      <c r="K195" s="13">
        <v>119331.28699436165</v>
      </c>
      <c r="L195" s="13">
        <v>120645.16295065859</v>
      </c>
      <c r="M195" s="13">
        <v>120816.69396158436</v>
      </c>
      <c r="N195" s="13">
        <v>120816.69396158436</v>
      </c>
      <c r="O195" s="13">
        <v>120816.69396158436</v>
      </c>
      <c r="P195" s="13">
        <v>122130.56991788129</v>
      </c>
      <c r="Q195" s="14">
        <v>122718.89549165945</v>
      </c>
      <c r="R195" s="14">
        <v>122804.66099712234</v>
      </c>
      <c r="S195" s="14">
        <v>123461.5989752708</v>
      </c>
      <c r="T195" s="14">
        <v>123461.5989752708</v>
      </c>
      <c r="U195" s="14">
        <v>125405.48834706102</v>
      </c>
      <c r="V195" s="14">
        <v>125405.48834706102</v>
      </c>
      <c r="W195" s="14">
        <v>125578.76731561213</v>
      </c>
      <c r="X195" s="14">
        <v>125480.75100617747</v>
      </c>
      <c r="Y195" s="14">
        <v>125480.75100617747</v>
      </c>
      <c r="Z195" s="14">
        <v>125317.39049045302</v>
      </c>
      <c r="AA195" s="14">
        <v>125317.39049045302</v>
      </c>
      <c r="AB195" s="14">
        <v>125317.39049045302</v>
      </c>
      <c r="AC195" s="14">
        <v>124663.94842755522</v>
      </c>
    </row>
    <row r="196" spans="1:29">
      <c r="A196" s="1" t="s">
        <v>524</v>
      </c>
      <c r="B196" s="1" t="s">
        <v>550</v>
      </c>
      <c r="D196" s="1" t="s">
        <v>658</v>
      </c>
      <c r="F196" s="1">
        <v>195</v>
      </c>
      <c r="G196" s="1" t="s">
        <v>836</v>
      </c>
      <c r="H196" s="1" t="str">
        <f t="shared" si="4"/>
        <v>195종합중위매매가격</v>
      </c>
      <c r="I196" s="1" t="s">
        <v>869</v>
      </c>
      <c r="J196" s="13">
        <v>94435.423880176095</v>
      </c>
      <c r="K196" s="13">
        <v>96019.863067353945</v>
      </c>
      <c r="L196" s="13">
        <v>96019.863067353945</v>
      </c>
      <c r="M196" s="13">
        <v>96019.863067353945</v>
      </c>
      <c r="N196" s="13">
        <v>96019.863067353945</v>
      </c>
      <c r="O196" s="13">
        <v>96019.863067353945</v>
      </c>
      <c r="P196" s="13">
        <v>96019.863067353945</v>
      </c>
      <c r="Q196" s="14">
        <v>96251.60077160105</v>
      </c>
      <c r="R196" s="14">
        <v>96251.60077160105</v>
      </c>
      <c r="S196" s="14">
        <v>96774.82883419242</v>
      </c>
      <c r="T196" s="14">
        <v>96774.82883419242</v>
      </c>
      <c r="U196" s="14">
        <v>96779.785643070791</v>
      </c>
      <c r="V196" s="14">
        <v>96988.495451146562</v>
      </c>
      <c r="W196" s="14">
        <v>97252.258848454643</v>
      </c>
      <c r="X196" s="14">
        <v>97779.785643070791</v>
      </c>
      <c r="Y196" s="14">
        <v>98571.075834995019</v>
      </c>
      <c r="Z196" s="14">
        <v>99098.602629611167</v>
      </c>
      <c r="AA196" s="14">
        <v>99098.602629611167</v>
      </c>
      <c r="AB196" s="14">
        <v>98834.839232303086</v>
      </c>
      <c r="AC196" s="14">
        <v>97842.645500997009</v>
      </c>
    </row>
    <row r="197" spans="1:29">
      <c r="A197" s="1" t="s">
        <v>524</v>
      </c>
      <c r="B197" s="1" t="s">
        <v>550</v>
      </c>
      <c r="D197" s="1" t="s">
        <v>659</v>
      </c>
      <c r="F197" s="1">
        <v>196</v>
      </c>
      <c r="G197" s="1" t="s">
        <v>836</v>
      </c>
      <c r="H197" s="1" t="str">
        <f t="shared" si="4"/>
        <v>196종합중위매매가격</v>
      </c>
      <c r="I197" s="1" t="s">
        <v>869</v>
      </c>
      <c r="J197" s="13">
        <v>68290.253747995259</v>
      </c>
      <c r="K197" s="13">
        <v>69072.908607024146</v>
      </c>
      <c r="L197" s="13">
        <v>69158.493364014605</v>
      </c>
      <c r="M197" s="13">
        <v>69414.821374613588</v>
      </c>
      <c r="N197" s="13">
        <v>69468.948701857153</v>
      </c>
      <c r="O197" s="13">
        <v>69493.393301257471</v>
      </c>
      <c r="P197" s="13">
        <v>69493.393301257471</v>
      </c>
      <c r="Q197" s="14">
        <v>68967.066452827552</v>
      </c>
      <c r="R197" s="14">
        <v>68967.066452827552</v>
      </c>
      <c r="S197" s="14">
        <v>69069.877205215817</v>
      </c>
      <c r="T197" s="14">
        <v>69069.877205215817</v>
      </c>
      <c r="U197" s="14">
        <v>69102.729306487701</v>
      </c>
      <c r="V197" s="14">
        <v>69080.727929788336</v>
      </c>
      <c r="W197" s="14">
        <v>69080.727929788336</v>
      </c>
      <c r="X197" s="14">
        <v>69497.262089141281</v>
      </c>
      <c r="Y197" s="14">
        <v>68993.099294441578</v>
      </c>
      <c r="Z197" s="14">
        <v>68605.076578902081</v>
      </c>
      <c r="AA197" s="14">
        <v>68526.150404405431</v>
      </c>
      <c r="AB197" s="14">
        <v>68396.809499225608</v>
      </c>
      <c r="AC197" s="14">
        <v>68396.809499225608</v>
      </c>
    </row>
    <row r="198" spans="1:29">
      <c r="A198" s="1" t="s">
        <v>524</v>
      </c>
      <c r="B198" s="1" t="s">
        <v>550</v>
      </c>
      <c r="D198" s="1" t="s">
        <v>660</v>
      </c>
      <c r="F198" s="1">
        <v>197</v>
      </c>
      <c r="G198" s="1" t="s">
        <v>836</v>
      </c>
      <c r="H198" s="1" t="str">
        <f t="shared" si="4"/>
        <v>197종합중위매매가격</v>
      </c>
      <c r="I198" s="1" t="s">
        <v>869</v>
      </c>
      <c r="J198" s="13">
        <v>60393.747168101494</v>
      </c>
      <c r="K198" s="13">
        <v>60214.544630720433</v>
      </c>
      <c r="L198" s="13">
        <v>60393.747168101494</v>
      </c>
      <c r="M198" s="13">
        <v>60393.747168101494</v>
      </c>
      <c r="N198" s="13">
        <v>60393.747168101494</v>
      </c>
      <c r="O198" s="13">
        <v>60393.747168101494</v>
      </c>
      <c r="P198" s="13">
        <v>60350.767039937862</v>
      </c>
      <c r="Q198" s="14">
        <v>60264.806783610591</v>
      </c>
      <c r="R198" s="14">
        <v>59706.065117483333</v>
      </c>
      <c r="S198" s="14">
        <v>59706.065117483333</v>
      </c>
      <c r="T198" s="14">
        <v>59577.12473299243</v>
      </c>
      <c r="U198" s="14">
        <v>59782.380826968656</v>
      </c>
      <c r="V198" s="14">
        <v>59782.380826968656</v>
      </c>
      <c r="W198" s="14">
        <v>59782.380826968656</v>
      </c>
      <c r="X198" s="14">
        <v>59782.380826968656</v>
      </c>
      <c r="Y198" s="14">
        <v>60181.110086910718</v>
      </c>
      <c r="Z198" s="14">
        <v>60458.486963392155</v>
      </c>
      <c r="AA198" s="14">
        <v>60502.153015538584</v>
      </c>
      <c r="AB198" s="14">
        <v>60502.153015538584</v>
      </c>
      <c r="AC198" s="14">
        <v>60207.440084277063</v>
      </c>
    </row>
    <row r="199" spans="1:29">
      <c r="A199" s="1" t="s">
        <v>524</v>
      </c>
      <c r="B199" s="1" t="s">
        <v>550</v>
      </c>
      <c r="D199" s="1" t="s">
        <v>661</v>
      </c>
      <c r="F199" s="1">
        <v>198</v>
      </c>
      <c r="G199" s="1" t="s">
        <v>836</v>
      </c>
      <c r="H199" s="1" t="str">
        <f t="shared" si="4"/>
        <v>198종합중위매매가격</v>
      </c>
      <c r="I199" s="1" t="s">
        <v>869</v>
      </c>
      <c r="J199" s="13">
        <v>73741.145038167946</v>
      </c>
      <c r="K199" s="13">
        <v>73741.145038167946</v>
      </c>
      <c r="L199" s="13">
        <v>73741.145038167946</v>
      </c>
      <c r="M199" s="13">
        <v>72873.206106870231</v>
      </c>
      <c r="N199" s="13">
        <v>72873.206106870231</v>
      </c>
      <c r="O199" s="13">
        <v>72873.206106870231</v>
      </c>
      <c r="P199" s="13">
        <v>72873.206106870231</v>
      </c>
      <c r="Q199" s="14">
        <v>72294.580152671755</v>
      </c>
      <c r="R199" s="14">
        <v>71426.64122137404</v>
      </c>
      <c r="S199" s="14">
        <v>71137.328244274802</v>
      </c>
      <c r="T199" s="14">
        <v>71140.572519083973</v>
      </c>
      <c r="U199" s="14">
        <v>71158.789752650177</v>
      </c>
      <c r="V199" s="14">
        <v>71158.789752650177</v>
      </c>
      <c r="W199" s="14">
        <v>71139.796819787982</v>
      </c>
      <c r="X199" s="14">
        <v>70444.53032979976</v>
      </c>
      <c r="Y199" s="14">
        <v>70296.580535924615</v>
      </c>
      <c r="Z199" s="14">
        <v>70312.407979976444</v>
      </c>
      <c r="AA199" s="14">
        <v>70312.407979976444</v>
      </c>
      <c r="AB199" s="14">
        <v>69868.558598350995</v>
      </c>
      <c r="AC199" s="14">
        <v>69758.760306242635</v>
      </c>
    </row>
    <row r="200" spans="1:29">
      <c r="A200" s="1" t="s">
        <v>524</v>
      </c>
      <c r="B200" s="1" t="s">
        <v>550</v>
      </c>
      <c r="D200" s="1" t="s">
        <v>662</v>
      </c>
      <c r="F200" s="1">
        <v>199</v>
      </c>
      <c r="G200" s="1" t="s">
        <v>836</v>
      </c>
      <c r="H200" s="1" t="str">
        <f t="shared" si="4"/>
        <v>199종합중위매매가격</v>
      </c>
      <c r="I200" s="1" t="s">
        <v>869</v>
      </c>
      <c r="J200" s="13">
        <v>85180.633021708127</v>
      </c>
      <c r="K200" s="13">
        <v>85180.633021708127</v>
      </c>
      <c r="L200" s="13">
        <v>85062.387101885601</v>
      </c>
      <c r="M200" s="13">
        <v>85062.387101885601</v>
      </c>
      <c r="N200" s="13">
        <v>85881.690698779901</v>
      </c>
      <c r="O200" s="13">
        <v>85881.690698779901</v>
      </c>
      <c r="P200" s="13">
        <v>86045.551418158764</v>
      </c>
      <c r="Q200" s="14">
        <v>86045.551418158764</v>
      </c>
      <c r="R200" s="14">
        <v>86045.551418158764</v>
      </c>
      <c r="S200" s="14">
        <v>86045.551418158764</v>
      </c>
      <c r="T200" s="14">
        <v>85553.96926002219</v>
      </c>
      <c r="U200" s="14">
        <v>85344.682131963404</v>
      </c>
      <c r="V200" s="14">
        <v>85179.045593193136</v>
      </c>
      <c r="W200" s="14">
        <v>85151.304382725953</v>
      </c>
      <c r="X200" s="14">
        <v>85376.878311125387</v>
      </c>
      <c r="Y200" s="14">
        <v>85441.270669449354</v>
      </c>
      <c r="Z200" s="14">
        <v>85471.239364263922</v>
      </c>
      <c r="AA200" s="14">
        <v>85450.43345641355</v>
      </c>
      <c r="AB200" s="14">
        <v>85120.777813453198</v>
      </c>
      <c r="AC200" s="14">
        <v>85272.54374698989</v>
      </c>
    </row>
    <row r="201" spans="1:29">
      <c r="A201" s="1" t="s">
        <v>524</v>
      </c>
      <c r="B201" s="1" t="s">
        <v>551</v>
      </c>
      <c r="F201" s="1">
        <v>200</v>
      </c>
      <c r="G201" s="1" t="s">
        <v>836</v>
      </c>
      <c r="H201" s="1" t="str">
        <f t="shared" si="4"/>
        <v>200종합중위매매가격</v>
      </c>
      <c r="I201" s="1" t="s">
        <v>869</v>
      </c>
      <c r="J201" s="13">
        <v>114431.77898902181</v>
      </c>
      <c r="K201" s="13">
        <v>114663.07655986163</v>
      </c>
      <c r="L201" s="13">
        <v>115039.9151102694</v>
      </c>
      <c r="M201" s="13">
        <v>115500.16333831176</v>
      </c>
      <c r="N201" s="13">
        <v>116754.4198859583</v>
      </c>
      <c r="O201" s="13">
        <v>116649.51845350825</v>
      </c>
      <c r="P201" s="13">
        <v>116436.55326650961</v>
      </c>
      <c r="Q201" s="14">
        <v>116255.94959479781</v>
      </c>
      <c r="R201" s="14">
        <v>116188.66652809213</v>
      </c>
      <c r="S201" s="14">
        <v>116118.40924138144</v>
      </c>
      <c r="T201" s="14">
        <v>116214.83209386114</v>
      </c>
      <c r="U201" s="14">
        <v>116221.55229787537</v>
      </c>
      <c r="V201" s="14">
        <v>116284.54014550331</v>
      </c>
      <c r="W201" s="14">
        <v>116324.12350000508</v>
      </c>
      <c r="X201" s="14">
        <v>116082.58621477996</v>
      </c>
      <c r="Y201" s="14">
        <v>116383.97190017985</v>
      </c>
      <c r="Z201" s="14">
        <v>116669.71077151306</v>
      </c>
      <c r="AA201" s="14">
        <v>116720.40336019183</v>
      </c>
      <c r="AB201" s="14">
        <v>116853.2902090086</v>
      </c>
      <c r="AC201" s="14">
        <v>116770.30187874046</v>
      </c>
    </row>
    <row r="202" spans="1:29">
      <c r="A202" s="1" t="s">
        <v>524</v>
      </c>
      <c r="B202" s="1" t="s">
        <v>551</v>
      </c>
      <c r="D202" s="1" t="s">
        <v>663</v>
      </c>
      <c r="F202" s="1">
        <v>201</v>
      </c>
      <c r="G202" s="1" t="s">
        <v>836</v>
      </c>
      <c r="H202" s="1" t="str">
        <f t="shared" si="4"/>
        <v>201종합중위매매가격</v>
      </c>
      <c r="I202" s="1" t="s">
        <v>869</v>
      </c>
      <c r="J202" s="13">
        <v>139050.83451137762</v>
      </c>
      <c r="K202" s="13">
        <v>139050.83451137762</v>
      </c>
      <c r="L202" s="13">
        <v>139656.11176980255</v>
      </c>
      <c r="M202" s="13">
        <v>140256.22434903553</v>
      </c>
      <c r="N202" s="13">
        <v>142617.65213872041</v>
      </c>
      <c r="O202" s="13">
        <v>142254.48578366547</v>
      </c>
      <c r="P202" s="13">
        <v>141770.26397692552</v>
      </c>
      <c r="Q202" s="14">
        <v>141089.97759815768</v>
      </c>
      <c r="R202" s="14">
        <v>140853.83481918921</v>
      </c>
      <c r="S202" s="14">
        <v>140617.69204022072</v>
      </c>
      <c r="T202" s="14">
        <v>140617.69204022072</v>
      </c>
      <c r="U202" s="14">
        <v>140699.16920011095</v>
      </c>
      <c r="V202" s="14">
        <v>140465.56468916478</v>
      </c>
      <c r="W202" s="14">
        <v>140255.51300123983</v>
      </c>
      <c r="X202" s="14">
        <v>139786.38705367505</v>
      </c>
      <c r="Y202" s="14">
        <v>140427.73003391136</v>
      </c>
      <c r="Z202" s="14">
        <v>140489.00824855495</v>
      </c>
      <c r="AA202" s="14">
        <v>140489.00824855495</v>
      </c>
      <c r="AB202" s="14">
        <v>140489.00824855495</v>
      </c>
      <c r="AC202" s="14">
        <v>140294.20081862804</v>
      </c>
    </row>
    <row r="203" spans="1:29">
      <c r="A203" s="1" t="s">
        <v>524</v>
      </c>
      <c r="B203" s="1" t="s">
        <v>551</v>
      </c>
      <c r="D203" s="1" t="s">
        <v>663</v>
      </c>
      <c r="E203" s="1" t="s">
        <v>664</v>
      </c>
      <c r="F203" s="1">
        <v>202</v>
      </c>
      <c r="G203" s="1" t="s">
        <v>836</v>
      </c>
      <c r="H203" s="1" t="str">
        <f t="shared" si="4"/>
        <v>202종합중위매매가격</v>
      </c>
      <c r="I203" s="1" t="s">
        <v>869</v>
      </c>
      <c r="J203" s="13">
        <v>120502.30779989743</v>
      </c>
      <c r="K203" s="13">
        <v>120502.30779989743</v>
      </c>
      <c r="L203" s="13">
        <v>122152.50128211106</v>
      </c>
      <c r="M203" s="13">
        <v>123821.7702456991</v>
      </c>
      <c r="N203" s="13">
        <v>123821.7702456991</v>
      </c>
      <c r="O203" s="13">
        <v>122831.65415637093</v>
      </c>
      <c r="P203" s="13">
        <v>121511.49937060002</v>
      </c>
      <c r="Q203" s="14">
        <v>120521.38328127186</v>
      </c>
      <c r="R203" s="14">
        <v>120521.38328127186</v>
      </c>
      <c r="S203" s="14">
        <v>120521.38328127186</v>
      </c>
      <c r="T203" s="14">
        <v>120521.38328127186</v>
      </c>
      <c r="U203" s="14">
        <v>120664.02258237961</v>
      </c>
      <c r="V203" s="14">
        <v>120050.24272217529</v>
      </c>
      <c r="W203" s="14">
        <v>120116.75474306782</v>
      </c>
      <c r="X203" s="14">
        <v>120116.75474306782</v>
      </c>
      <c r="Y203" s="14">
        <v>120830.30263461095</v>
      </c>
      <c r="Z203" s="14">
        <v>120996.5826868423</v>
      </c>
      <c r="AA203" s="14">
        <v>120996.5826868423</v>
      </c>
      <c r="AB203" s="14">
        <v>120996.5826868423</v>
      </c>
      <c r="AC203" s="14">
        <v>121277.80244258391</v>
      </c>
    </row>
    <row r="204" spans="1:29">
      <c r="A204" s="1" t="s">
        <v>524</v>
      </c>
      <c r="B204" s="1" t="s">
        <v>551</v>
      </c>
      <c r="D204" s="1" t="s">
        <v>663</v>
      </c>
      <c r="E204" s="1" t="s">
        <v>665</v>
      </c>
      <c r="F204" s="1">
        <v>203</v>
      </c>
      <c r="G204" s="1" t="s">
        <v>836</v>
      </c>
      <c r="H204" s="1" t="str">
        <f t="shared" si="4"/>
        <v>203종합중위매매가격</v>
      </c>
      <c r="I204" s="1" t="s">
        <v>869</v>
      </c>
      <c r="J204" s="13">
        <v>149795.23788090202</v>
      </c>
      <c r="K204" s="13">
        <v>149795.23788090202</v>
      </c>
      <c r="L204" s="13">
        <v>149795.23788090202</v>
      </c>
      <c r="M204" s="13">
        <v>149776.03186748887</v>
      </c>
      <c r="N204" s="13">
        <v>153505.33825448982</v>
      </c>
      <c r="O204" s="13">
        <v>153505.33825448982</v>
      </c>
      <c r="P204" s="13">
        <v>153505.33825448982</v>
      </c>
      <c r="Q204" s="14">
        <v>153004.52356303731</v>
      </c>
      <c r="R204" s="14">
        <v>152631.59292433722</v>
      </c>
      <c r="S204" s="14">
        <v>152258.66228563711</v>
      </c>
      <c r="T204" s="14">
        <v>152258.66228563711</v>
      </c>
      <c r="U204" s="14">
        <v>152391.51709669901</v>
      </c>
      <c r="V204" s="14">
        <v>152379.77981388176</v>
      </c>
      <c r="W204" s="14">
        <v>152008.32780477309</v>
      </c>
      <c r="X204" s="14">
        <v>151265.42378655574</v>
      </c>
      <c r="Y204" s="14">
        <v>151864.62857040396</v>
      </c>
      <c r="Z204" s="14">
        <v>151864.62857040396</v>
      </c>
      <c r="AA204" s="14">
        <v>151864.62857040396</v>
      </c>
      <c r="AB204" s="14">
        <v>151864.62857040396</v>
      </c>
      <c r="AC204" s="14">
        <v>151392.01556364418</v>
      </c>
    </row>
    <row r="205" spans="1:29">
      <c r="A205" s="1" t="s">
        <v>524</v>
      </c>
      <c r="B205" s="1" t="s">
        <v>551</v>
      </c>
      <c r="D205" s="1" t="s">
        <v>666</v>
      </c>
      <c r="F205" s="1">
        <v>204</v>
      </c>
      <c r="G205" s="1" t="s">
        <v>836</v>
      </c>
      <c r="H205" s="1" t="str">
        <f t="shared" si="4"/>
        <v>204종합중위매매가격</v>
      </c>
      <c r="I205" s="1" t="s">
        <v>869</v>
      </c>
      <c r="J205" s="13">
        <v>102777.83170539343</v>
      </c>
      <c r="K205" s="13">
        <v>102777.83170539343</v>
      </c>
      <c r="L205" s="13">
        <v>102859.93447794697</v>
      </c>
      <c r="M205" s="13">
        <v>102859.93447794697</v>
      </c>
      <c r="N205" s="13">
        <v>102859.93447794697</v>
      </c>
      <c r="O205" s="13">
        <v>102859.93447794697</v>
      </c>
      <c r="P205" s="13">
        <v>102904.14366316811</v>
      </c>
      <c r="Q205" s="14">
        <v>102904.14366316811</v>
      </c>
      <c r="R205" s="14">
        <v>102967.29964205546</v>
      </c>
      <c r="S205" s="14">
        <v>103030.45562094278</v>
      </c>
      <c r="T205" s="14">
        <v>103093.61159983012</v>
      </c>
      <c r="U205" s="14">
        <v>103020.25673369445</v>
      </c>
      <c r="V205" s="14">
        <v>103092.15700823626</v>
      </c>
      <c r="W205" s="14">
        <v>103539.02203754545</v>
      </c>
      <c r="X205" s="14">
        <v>103539.02203754545</v>
      </c>
      <c r="Y205" s="14">
        <v>103539.02203754545</v>
      </c>
      <c r="Z205" s="14">
        <v>103985.88706685464</v>
      </c>
      <c r="AA205" s="14">
        <v>103985.88706685464</v>
      </c>
      <c r="AB205" s="14">
        <v>103985.88706685464</v>
      </c>
      <c r="AC205" s="14">
        <v>103985.88706685464</v>
      </c>
    </row>
    <row r="206" spans="1:29">
      <c r="A206" s="1" t="s">
        <v>524</v>
      </c>
      <c r="B206" s="1" t="s">
        <v>551</v>
      </c>
      <c r="D206" s="1" t="s">
        <v>667</v>
      </c>
      <c r="F206" s="1">
        <v>205</v>
      </c>
      <c r="G206" s="1" t="s">
        <v>836</v>
      </c>
      <c r="H206" s="1" t="str">
        <f t="shared" si="4"/>
        <v>205종합중위매매가격</v>
      </c>
      <c r="I206" s="1" t="s">
        <v>869</v>
      </c>
      <c r="J206" s="13">
        <v>74066.805279334658</v>
      </c>
      <c r="K206" s="13">
        <v>76200.415838003973</v>
      </c>
      <c r="L206" s="13">
        <v>76733.818477671302</v>
      </c>
      <c r="M206" s="13">
        <v>77000.519797504967</v>
      </c>
      <c r="N206" s="13">
        <v>78067.325076839625</v>
      </c>
      <c r="O206" s="13">
        <v>78067.325076839625</v>
      </c>
      <c r="P206" s="13">
        <v>77533.922437172296</v>
      </c>
      <c r="Q206" s="14">
        <v>78334.026396673289</v>
      </c>
      <c r="R206" s="14">
        <v>78867.429036340633</v>
      </c>
      <c r="S206" s="14">
        <v>79134.130356174297</v>
      </c>
      <c r="T206" s="14">
        <v>79934.23431567529</v>
      </c>
      <c r="U206" s="14">
        <v>80399.674620390462</v>
      </c>
      <c r="V206" s="14">
        <v>81199.633947939263</v>
      </c>
      <c r="W206" s="14">
        <v>81199.633947939263</v>
      </c>
      <c r="X206" s="14">
        <v>80666.327729573386</v>
      </c>
      <c r="Y206" s="14">
        <v>80399.674620390462</v>
      </c>
      <c r="Z206" s="14">
        <v>81732.940166305139</v>
      </c>
      <c r="AA206" s="14">
        <v>81199.633947939263</v>
      </c>
      <c r="AB206" s="14">
        <v>81746.303326102672</v>
      </c>
      <c r="AC206" s="14">
        <v>81746.303326102672</v>
      </c>
    </row>
    <row r="207" spans="1:29">
      <c r="A207" s="1" t="s">
        <v>524</v>
      </c>
      <c r="B207" s="1" t="s">
        <v>551</v>
      </c>
      <c r="D207" s="1" t="s">
        <v>668</v>
      </c>
      <c r="F207" s="1">
        <v>206</v>
      </c>
      <c r="G207" s="1" t="s">
        <v>836</v>
      </c>
      <c r="H207" s="1" t="str">
        <f t="shared" si="4"/>
        <v>206종합중위매매가격</v>
      </c>
      <c r="I207" s="1" t="s">
        <v>869</v>
      </c>
      <c r="J207" s="13">
        <v>136755.52735288223</v>
      </c>
      <c r="K207" s="13">
        <v>136755.52735288223</v>
      </c>
      <c r="L207" s="13">
        <v>136755.52735288223</v>
      </c>
      <c r="M207" s="13">
        <v>136755.52735288223</v>
      </c>
      <c r="N207" s="13">
        <v>136755.52735288223</v>
      </c>
      <c r="O207" s="13">
        <v>136755.52735288223</v>
      </c>
      <c r="P207" s="13">
        <v>137000.43417273395</v>
      </c>
      <c r="Q207" s="14">
        <v>137000.43417273395</v>
      </c>
      <c r="R207" s="14">
        <v>137000.43417273395</v>
      </c>
      <c r="S207" s="14">
        <v>137000.43417273395</v>
      </c>
      <c r="T207" s="14">
        <v>137000.43417273395</v>
      </c>
      <c r="U207" s="14">
        <v>140089.51989964649</v>
      </c>
      <c r="V207" s="14">
        <v>140460.81651271525</v>
      </c>
      <c r="W207" s="14">
        <v>140460.81651271525</v>
      </c>
      <c r="X207" s="14">
        <v>140460.81651271525</v>
      </c>
      <c r="Y207" s="14">
        <v>140584.58205040483</v>
      </c>
      <c r="Z207" s="14">
        <v>140832.113125784</v>
      </c>
      <c r="AA207" s="14">
        <v>141584.58205040483</v>
      </c>
      <c r="AB207" s="14">
        <v>142079.6442011632</v>
      </c>
      <c r="AC207" s="14">
        <v>142327.17527654237</v>
      </c>
    </row>
    <row r="208" spans="1:29">
      <c r="A208" s="1" t="s">
        <v>524</v>
      </c>
      <c r="B208" s="1" t="s">
        <v>551</v>
      </c>
      <c r="D208" s="1" t="s">
        <v>669</v>
      </c>
      <c r="F208" s="1">
        <v>207</v>
      </c>
      <c r="G208" s="1" t="s">
        <v>836</v>
      </c>
      <c r="H208" s="1" t="str">
        <f t="shared" si="4"/>
        <v>207종합중위매매가격</v>
      </c>
      <c r="I208" s="1" t="s">
        <v>869</v>
      </c>
      <c r="J208" s="13">
        <v>57047.696842703415</v>
      </c>
      <c r="K208" s="13">
        <v>56704.780338814504</v>
      </c>
      <c r="L208" s="13">
        <v>57118.425258372699</v>
      </c>
      <c r="M208" s="13">
        <v>59293.816812870689</v>
      </c>
      <c r="N208" s="13">
        <v>60071.85424583585</v>
      </c>
      <c r="O208" s="13">
        <v>60126.291863479775</v>
      </c>
      <c r="P208" s="13">
        <v>60539.936783037963</v>
      </c>
      <c r="Q208" s="14">
        <v>61021.628724651062</v>
      </c>
      <c r="R208" s="14">
        <v>60503.320666264161</v>
      </c>
      <c r="S208" s="14">
        <v>60435.273644209257</v>
      </c>
      <c r="T208" s="14">
        <v>60297.838903292257</v>
      </c>
      <c r="U208" s="14">
        <v>59920.479361752477</v>
      </c>
      <c r="V208" s="14">
        <v>60127.504141171696</v>
      </c>
      <c r="W208" s="14">
        <v>60231.016530881308</v>
      </c>
      <c r="X208" s="14">
        <v>60575.78851289679</v>
      </c>
      <c r="Y208" s="14">
        <v>60679.300902606403</v>
      </c>
      <c r="Z208" s="14">
        <v>60782.813292316016</v>
      </c>
      <c r="AA208" s="14">
        <v>61186.308779284002</v>
      </c>
      <c r="AB208" s="14">
        <v>61310.52364693553</v>
      </c>
      <c r="AC208" s="14">
        <v>61310.52364693553</v>
      </c>
    </row>
    <row r="209" spans="1:29">
      <c r="A209" s="1" t="s">
        <v>524</v>
      </c>
      <c r="B209" s="1" t="s">
        <v>552</v>
      </c>
      <c r="F209" s="1">
        <v>208</v>
      </c>
      <c r="G209" s="1" t="s">
        <v>836</v>
      </c>
      <c r="H209" s="1" t="str">
        <f t="shared" si="4"/>
        <v>208종합중위매매가격</v>
      </c>
      <c r="I209" s="1" t="s">
        <v>869</v>
      </c>
      <c r="J209" s="13">
        <v>103926.78326370427</v>
      </c>
      <c r="K209" s="13">
        <v>104082.49892781678</v>
      </c>
      <c r="L209" s="13">
        <v>105246.07243973413</v>
      </c>
      <c r="M209" s="13">
        <v>105511.85993627566</v>
      </c>
      <c r="N209" s="13">
        <v>106021.04785284022</v>
      </c>
      <c r="O209" s="13">
        <v>106659.40782899686</v>
      </c>
      <c r="P209" s="13">
        <v>106939.43622693823</v>
      </c>
      <c r="Q209" s="14">
        <v>107137.6471737705</v>
      </c>
      <c r="R209" s="14">
        <v>107704.09695980049</v>
      </c>
      <c r="S209" s="14">
        <v>108214.90718814524</v>
      </c>
      <c r="T209" s="14">
        <v>108968.54595085117</v>
      </c>
      <c r="U209" s="14">
        <v>111486.38067800966</v>
      </c>
      <c r="V209" s="14">
        <v>111591.30017261081</v>
      </c>
      <c r="W209" s="14">
        <v>111615.944618676</v>
      </c>
      <c r="X209" s="14">
        <v>111738.55793575544</v>
      </c>
      <c r="Y209" s="14">
        <v>112212.18686074094</v>
      </c>
      <c r="Z209" s="14">
        <v>112474.07651485947</v>
      </c>
      <c r="AA209" s="14">
        <v>112771.57548162581</v>
      </c>
      <c r="AB209" s="14">
        <v>112748.15641594687</v>
      </c>
      <c r="AC209" s="14">
        <v>112713.08577402224</v>
      </c>
    </row>
    <row r="210" spans="1:29">
      <c r="A210" s="1" t="s">
        <v>524</v>
      </c>
      <c r="B210" s="1" t="s">
        <v>552</v>
      </c>
      <c r="D210" s="1" t="s">
        <v>670</v>
      </c>
      <c r="F210" s="1">
        <v>209</v>
      </c>
      <c r="G210" s="1" t="s">
        <v>836</v>
      </c>
      <c r="H210" s="1" t="str">
        <f t="shared" si="4"/>
        <v>209종합중위매매가격</v>
      </c>
      <c r="I210" s="1" t="s">
        <v>869</v>
      </c>
      <c r="J210" s="13">
        <v>132045.16992938932</v>
      </c>
      <c r="K210" s="13">
        <v>132352.20552213362</v>
      </c>
      <c r="L210" s="13">
        <v>135036.31224157865</v>
      </c>
      <c r="M210" s="13">
        <v>135036.31224157865</v>
      </c>
      <c r="N210" s="13">
        <v>135040.11777155063</v>
      </c>
      <c r="O210" s="13">
        <v>137351.56832774848</v>
      </c>
      <c r="P210" s="13">
        <v>137679.13392513047</v>
      </c>
      <c r="Q210" s="14">
        <v>137957.06237385119</v>
      </c>
      <c r="R210" s="14">
        <v>139128.98140346064</v>
      </c>
      <c r="S210" s="14">
        <v>140384.55193901746</v>
      </c>
      <c r="T210" s="14">
        <v>143169.28262559359</v>
      </c>
      <c r="U210" s="14">
        <v>144837.30805782025</v>
      </c>
      <c r="V210" s="14">
        <v>144790.88931125894</v>
      </c>
      <c r="W210" s="14">
        <v>144821.83451708098</v>
      </c>
      <c r="X210" s="14">
        <v>144992.90689241234</v>
      </c>
      <c r="Y210" s="14">
        <v>146362.46186165157</v>
      </c>
      <c r="Z210" s="14">
        <v>146655.90144050418</v>
      </c>
      <c r="AA210" s="14">
        <v>147467.46673835843</v>
      </c>
      <c r="AB210" s="14">
        <v>147529.3571500025</v>
      </c>
      <c r="AC210" s="14">
        <v>147519.57685189816</v>
      </c>
    </row>
    <row r="211" spans="1:29">
      <c r="A211" s="1" t="s">
        <v>524</v>
      </c>
      <c r="B211" s="1" t="s">
        <v>552</v>
      </c>
      <c r="D211" s="1" t="s">
        <v>670</v>
      </c>
      <c r="E211" s="1" t="s">
        <v>671</v>
      </c>
      <c r="F211" s="1">
        <v>210</v>
      </c>
      <c r="G211" s="1" t="s">
        <v>836</v>
      </c>
      <c r="H211" s="1" t="str">
        <f t="shared" si="4"/>
        <v>210종합중위매매가격</v>
      </c>
      <c r="I211" s="1" t="s">
        <v>869</v>
      </c>
      <c r="J211" s="13">
        <v>124809.88541478945</v>
      </c>
      <c r="K211" s="13">
        <v>125515.79338619571</v>
      </c>
      <c r="L211" s="13">
        <v>126574.6553433051</v>
      </c>
      <c r="M211" s="13">
        <v>126574.6553433051</v>
      </c>
      <c r="N211" s="13">
        <v>126574.6553433051</v>
      </c>
      <c r="O211" s="13">
        <v>128339.42527182074</v>
      </c>
      <c r="P211" s="13">
        <v>128339.42527182074</v>
      </c>
      <c r="Q211" s="14">
        <v>128692.37925752388</v>
      </c>
      <c r="R211" s="14">
        <v>130810.10317174265</v>
      </c>
      <c r="S211" s="14">
        <v>131868.96512885205</v>
      </c>
      <c r="T211" s="14">
        <v>137516.22890010211</v>
      </c>
      <c r="U211" s="14">
        <v>137849.81426830523</v>
      </c>
      <c r="V211" s="14">
        <v>137849.81426830523</v>
      </c>
      <c r="W211" s="14">
        <v>137922.48454682934</v>
      </c>
      <c r="X211" s="14">
        <v>136221.85761059477</v>
      </c>
      <c r="Y211" s="14">
        <v>139204.47371125696</v>
      </c>
      <c r="Z211" s="14">
        <v>139349.81426830523</v>
      </c>
      <c r="AA211" s="14">
        <v>140204.47371125696</v>
      </c>
      <c r="AB211" s="14">
        <v>140349.81426830523</v>
      </c>
      <c r="AC211" s="14">
        <v>139893.4164354197</v>
      </c>
    </row>
    <row r="212" spans="1:29">
      <c r="A212" s="1" t="s">
        <v>524</v>
      </c>
      <c r="B212" s="1" t="s">
        <v>552</v>
      </c>
      <c r="D212" s="1" t="s">
        <v>670</v>
      </c>
      <c r="E212" s="1" t="s">
        <v>672</v>
      </c>
      <c r="F212" s="1">
        <v>211</v>
      </c>
      <c r="G212" s="1" t="s">
        <v>836</v>
      </c>
      <c r="H212" s="1" t="str">
        <f t="shared" si="4"/>
        <v>211종합중위매매가격</v>
      </c>
      <c r="I212" s="1" t="s">
        <v>869</v>
      </c>
      <c r="J212" s="13">
        <v>137614.59511010925</v>
      </c>
      <c r="K212" s="13">
        <v>137614.59511010925</v>
      </c>
      <c r="L212" s="13">
        <v>141549.74856944685</v>
      </c>
      <c r="M212" s="13">
        <v>141549.74856944685</v>
      </c>
      <c r="N212" s="13">
        <v>141556.48344026358</v>
      </c>
      <c r="O212" s="13">
        <v>144288.74631524191</v>
      </c>
      <c r="P212" s="13">
        <v>144868.45847060863</v>
      </c>
      <c r="Q212" s="14">
        <v>145088.63533899776</v>
      </c>
      <c r="R212" s="14">
        <v>145532.51257152765</v>
      </c>
      <c r="S212" s="14">
        <v>146939.50130050286</v>
      </c>
      <c r="T212" s="14">
        <v>147520.77145829721</v>
      </c>
      <c r="U212" s="14">
        <v>150019.55028039418</v>
      </c>
      <c r="V212" s="14">
        <v>149938.7052866554</v>
      </c>
      <c r="W212" s="14">
        <v>149938.7052866554</v>
      </c>
      <c r="X212" s="14">
        <v>151497.91473838949</v>
      </c>
      <c r="Y212" s="14">
        <v>151671.1504328415</v>
      </c>
      <c r="Z212" s="14">
        <v>152074.42696139816</v>
      </c>
      <c r="AA212" s="14">
        <v>152854.0316872652</v>
      </c>
      <c r="AB212" s="14">
        <v>152854.0316872652</v>
      </c>
      <c r="AC212" s="14">
        <v>153175.48320357161</v>
      </c>
    </row>
    <row r="213" spans="1:29">
      <c r="A213" s="1" t="s">
        <v>524</v>
      </c>
      <c r="B213" s="1" t="s">
        <v>552</v>
      </c>
      <c r="D213" s="1" t="s">
        <v>673</v>
      </c>
      <c r="F213" s="1">
        <v>212</v>
      </c>
      <c r="G213" s="1" t="s">
        <v>836</v>
      </c>
      <c r="H213" s="1" t="str">
        <f t="shared" si="4"/>
        <v>212종합중위매매가격</v>
      </c>
      <c r="I213" s="1" t="s">
        <v>869</v>
      </c>
      <c r="J213" s="13">
        <v>126220.79568669028</v>
      </c>
      <c r="K213" s="13">
        <v>126505.36293346435</v>
      </c>
      <c r="L213" s="13">
        <v>126516.0520803703</v>
      </c>
      <c r="M213" s="13">
        <v>127687.4050968426</v>
      </c>
      <c r="N213" s="13">
        <v>128650.09639005974</v>
      </c>
      <c r="O213" s="13">
        <v>129081.67069638747</v>
      </c>
      <c r="P213" s="13">
        <v>129131.23652090714</v>
      </c>
      <c r="Q213" s="14">
        <v>129151.07309094671</v>
      </c>
      <c r="R213" s="14">
        <v>129262.79505314059</v>
      </c>
      <c r="S213" s="14">
        <v>129557.68398800134</v>
      </c>
      <c r="T213" s="14">
        <v>129751.57863773887</v>
      </c>
      <c r="U213" s="14">
        <v>138129.43737441394</v>
      </c>
      <c r="V213" s="14">
        <v>138925.22438044206</v>
      </c>
      <c r="W213" s="14">
        <v>139026.50636302747</v>
      </c>
      <c r="X213" s="14">
        <v>139147.9156061621</v>
      </c>
      <c r="Y213" s="14">
        <v>139211.4494306765</v>
      </c>
      <c r="Z213" s="14">
        <v>139240.38713998662</v>
      </c>
      <c r="AA213" s="14">
        <v>139937.83255190891</v>
      </c>
      <c r="AB213" s="14">
        <v>138936.54119223042</v>
      </c>
      <c r="AC213" s="14">
        <v>138652.82250502345</v>
      </c>
    </row>
    <row r="214" spans="1:29">
      <c r="A214" s="1" t="s">
        <v>524</v>
      </c>
      <c r="B214" s="1" t="s">
        <v>552</v>
      </c>
      <c r="D214" s="1" t="s">
        <v>674</v>
      </c>
      <c r="F214" s="1">
        <v>213</v>
      </c>
      <c r="G214" s="1" t="s">
        <v>836</v>
      </c>
      <c r="H214" s="1" t="str">
        <f t="shared" si="4"/>
        <v>213종합중위매매가격</v>
      </c>
      <c r="I214" s="1" t="s">
        <v>869</v>
      </c>
      <c r="J214" s="13">
        <v>103189.76865337217</v>
      </c>
      <c r="K214" s="13">
        <v>103497.74535066099</v>
      </c>
      <c r="L214" s="13">
        <v>104267.68709388304</v>
      </c>
      <c r="M214" s="13">
        <v>105037.62883710509</v>
      </c>
      <c r="N214" s="13">
        <v>105037.62883710509</v>
      </c>
      <c r="O214" s="13">
        <v>105037.62883710509</v>
      </c>
      <c r="P214" s="13">
        <v>105037.62883710509</v>
      </c>
      <c r="Q214" s="14">
        <v>105480.46437373964</v>
      </c>
      <c r="R214" s="14">
        <v>105634.45272238404</v>
      </c>
      <c r="S214" s="14">
        <v>106096.41776831727</v>
      </c>
      <c r="T214" s="14">
        <v>106404.39446560609</v>
      </c>
      <c r="U214" s="14">
        <v>106986.73983250315</v>
      </c>
      <c r="V214" s="14">
        <v>106986.73983250315</v>
      </c>
      <c r="W214" s="14">
        <v>106986.73983250315</v>
      </c>
      <c r="X214" s="14">
        <v>107310.77234659807</v>
      </c>
      <c r="Y214" s="14">
        <v>107833.96737643002</v>
      </c>
      <c r="Z214" s="14">
        <v>107833.96737643002</v>
      </c>
      <c r="AA214" s="14">
        <v>107833.96737643002</v>
      </c>
      <c r="AB214" s="14">
        <v>107833.96737643002</v>
      </c>
      <c r="AC214" s="14">
        <v>107833.96737643002</v>
      </c>
    </row>
    <row r="215" spans="1:29">
      <c r="A215" s="1" t="s">
        <v>524</v>
      </c>
      <c r="B215" s="1" t="s">
        <v>552</v>
      </c>
      <c r="D215" s="1" t="s">
        <v>675</v>
      </c>
      <c r="F215" s="1">
        <v>214</v>
      </c>
      <c r="G215" s="1" t="s">
        <v>836</v>
      </c>
      <c r="H215" s="1" t="str">
        <f t="shared" si="4"/>
        <v>214종합중위매매가격</v>
      </c>
      <c r="I215" s="1" t="s">
        <v>869</v>
      </c>
      <c r="J215" s="13">
        <v>98947.778767498414</v>
      </c>
      <c r="K215" s="13">
        <v>98947.778767498414</v>
      </c>
      <c r="L215" s="13">
        <v>101327.61296940727</v>
      </c>
      <c r="M215" s="13">
        <v>101996.13699429421</v>
      </c>
      <c r="N215" s="13">
        <v>105004.49510628542</v>
      </c>
      <c r="O215" s="13">
        <v>105124.49545069919</v>
      </c>
      <c r="P215" s="13">
        <v>106795.80551291653</v>
      </c>
      <c r="Q215" s="14">
        <v>107130.06752536001</v>
      </c>
      <c r="R215" s="14">
        <v>107798.59155024693</v>
      </c>
      <c r="S215" s="14">
        <v>107918.59189466071</v>
      </c>
      <c r="T215" s="14">
        <v>108038.59223907448</v>
      </c>
      <c r="U215" s="14">
        <v>111149.64156658208</v>
      </c>
      <c r="V215" s="14">
        <v>111510.85006607337</v>
      </c>
      <c r="W215" s="14">
        <v>111865.88275192665</v>
      </c>
      <c r="X215" s="14">
        <v>111865.88275192665</v>
      </c>
      <c r="Y215" s="14">
        <v>111805.75072212932</v>
      </c>
      <c r="Z215" s="14">
        <v>112557.42068271918</v>
      </c>
      <c r="AA215" s="14">
        <v>112560.50858953819</v>
      </c>
      <c r="AB215" s="14">
        <v>112563.59649635719</v>
      </c>
      <c r="AC215" s="14">
        <v>113032.71742816713</v>
      </c>
    </row>
    <row r="216" spans="1:29">
      <c r="A216" s="1" t="s">
        <v>524</v>
      </c>
      <c r="B216" s="1" t="s">
        <v>552</v>
      </c>
      <c r="D216" s="1" t="s">
        <v>676</v>
      </c>
      <c r="F216" s="1">
        <v>215</v>
      </c>
      <c r="G216" s="1" t="s">
        <v>836</v>
      </c>
      <c r="H216" s="1" t="str">
        <f t="shared" si="4"/>
        <v>215종합중위매매가격</v>
      </c>
      <c r="I216" s="1" t="s">
        <v>869</v>
      </c>
      <c r="J216" s="13">
        <v>98415.473755964558</v>
      </c>
      <c r="K216" s="13">
        <v>98415.473755964558</v>
      </c>
      <c r="L216" s="13">
        <v>98415.473755964558</v>
      </c>
      <c r="M216" s="13">
        <v>98394.631385428933</v>
      </c>
      <c r="N216" s="13">
        <v>98378.999607527221</v>
      </c>
      <c r="O216" s="13">
        <v>98378.999607527221</v>
      </c>
      <c r="P216" s="13">
        <v>98363.367829625495</v>
      </c>
      <c r="Q216" s="14">
        <v>98363.367829625495</v>
      </c>
      <c r="R216" s="14">
        <v>98238.313606411772</v>
      </c>
      <c r="S216" s="14">
        <v>98238.313606411772</v>
      </c>
      <c r="T216" s="14">
        <v>95620.726694346333</v>
      </c>
      <c r="U216" s="14">
        <v>96587.753627551327</v>
      </c>
      <c r="V216" s="14">
        <v>96587.753627551327</v>
      </c>
      <c r="W216" s="14">
        <v>96151.649707989651</v>
      </c>
      <c r="X216" s="14">
        <v>96157.113613101334</v>
      </c>
      <c r="Y216" s="14">
        <v>96385.839002950204</v>
      </c>
      <c r="Z216" s="14">
        <v>97015.407309290138</v>
      </c>
      <c r="AA216" s="14">
        <v>97015.407309290138</v>
      </c>
      <c r="AB216" s="14">
        <v>97644.975615630086</v>
      </c>
      <c r="AC216" s="14">
        <v>97644.975615630086</v>
      </c>
    </row>
    <row r="217" spans="1:29">
      <c r="A217" s="1" t="s">
        <v>524</v>
      </c>
      <c r="B217" s="1" t="s">
        <v>552</v>
      </c>
      <c r="D217" s="1" t="s">
        <v>677</v>
      </c>
      <c r="F217" s="1">
        <v>216</v>
      </c>
      <c r="G217" s="1" t="s">
        <v>836</v>
      </c>
      <c r="H217" s="1" t="str">
        <f t="shared" si="4"/>
        <v>216종합중위매매가격</v>
      </c>
      <c r="I217" s="1" t="s">
        <v>869</v>
      </c>
      <c r="J217" s="13">
        <v>61334.822825843956</v>
      </c>
      <c r="K217" s="13">
        <v>62183.526156941647</v>
      </c>
      <c r="L217" s="13">
        <v>62607.877822490496</v>
      </c>
      <c r="M217" s="13">
        <v>62582.970042477085</v>
      </c>
      <c r="N217" s="13">
        <v>62582.970042477085</v>
      </c>
      <c r="O217" s="13">
        <v>62203.820143080709</v>
      </c>
      <c r="P217" s="13">
        <v>62034.079476861167</v>
      </c>
      <c r="Q217" s="14">
        <v>62034.079476861167</v>
      </c>
      <c r="R217" s="14">
        <v>62034.079476861167</v>
      </c>
      <c r="S217" s="14">
        <v>62034.079476861167</v>
      </c>
      <c r="T217" s="14">
        <v>62034.079476861167</v>
      </c>
      <c r="U217" s="14">
        <v>62323.818707810991</v>
      </c>
      <c r="V217" s="14">
        <v>62498.360655737706</v>
      </c>
      <c r="W217" s="14">
        <v>62411.089681774349</v>
      </c>
      <c r="X217" s="14">
        <v>62282.54580520733</v>
      </c>
      <c r="Y217" s="14">
        <v>62069.093539054964</v>
      </c>
      <c r="Z217" s="14">
        <v>62066.730954676954</v>
      </c>
      <c r="AA217" s="14">
        <v>61804.918032786882</v>
      </c>
      <c r="AB217" s="14">
        <v>61800.192864030862</v>
      </c>
      <c r="AC217" s="14">
        <v>61712.921890067504</v>
      </c>
    </row>
    <row r="218" spans="1:29">
      <c r="A218" s="1" t="s">
        <v>524</v>
      </c>
      <c r="B218" s="1" t="s">
        <v>552</v>
      </c>
      <c r="D218" s="1" t="s">
        <v>678</v>
      </c>
      <c r="F218" s="1">
        <v>217</v>
      </c>
      <c r="G218" s="1" t="s">
        <v>836</v>
      </c>
      <c r="H218" s="1" t="str">
        <f t="shared" si="4"/>
        <v>217종합중위매매가격</v>
      </c>
      <c r="I218" s="1" t="s">
        <v>869</v>
      </c>
      <c r="J218" s="13">
        <v>131035.18791451732</v>
      </c>
      <c r="K218" s="13">
        <v>131035.18791451732</v>
      </c>
      <c r="L218" s="13">
        <v>131035.18791451732</v>
      </c>
      <c r="M218" s="13">
        <v>131035.18791451732</v>
      </c>
      <c r="N218" s="13">
        <v>131035.18791451732</v>
      </c>
      <c r="O218" s="13">
        <v>131035.18791451732</v>
      </c>
      <c r="P218" s="13">
        <v>130589.76602800295</v>
      </c>
      <c r="Q218" s="14">
        <v>130589.76602800295</v>
      </c>
      <c r="R218" s="14">
        <v>130589.76602800295</v>
      </c>
      <c r="S218" s="14">
        <v>130589.76602800295</v>
      </c>
      <c r="T218" s="14">
        <v>131035.18791451732</v>
      </c>
      <c r="U218" s="14">
        <v>130926.35024549918</v>
      </c>
      <c r="V218" s="14">
        <v>130811.14748136025</v>
      </c>
      <c r="W218" s="14">
        <v>130811.14748136025</v>
      </c>
      <c r="X218" s="14">
        <v>131695.94471722131</v>
      </c>
      <c r="Y218" s="14">
        <v>131695.94471722131</v>
      </c>
      <c r="Z218" s="14">
        <v>131695.94471722131</v>
      </c>
      <c r="AA218" s="14">
        <v>131695.94471722131</v>
      </c>
      <c r="AB218" s="14">
        <v>131695.94471722131</v>
      </c>
      <c r="AC218" s="14">
        <v>130041.55300963811</v>
      </c>
    </row>
    <row r="219" spans="1:29">
      <c r="A219" s="1" t="s">
        <v>524</v>
      </c>
      <c r="B219" s="1" t="s">
        <v>552</v>
      </c>
      <c r="D219" s="1" t="s">
        <v>679</v>
      </c>
      <c r="F219" s="1">
        <v>218</v>
      </c>
      <c r="G219" s="1" t="s">
        <v>836</v>
      </c>
      <c r="H219" s="1" t="str">
        <f t="shared" si="4"/>
        <v>218종합중위매매가격</v>
      </c>
      <c r="I219" s="1" t="s">
        <v>869</v>
      </c>
      <c r="J219" s="13">
        <v>83239.677991025979</v>
      </c>
      <c r="K219" s="13">
        <v>83239.677991025979</v>
      </c>
      <c r="L219" s="13">
        <v>83954.074129934772</v>
      </c>
      <c r="M219" s="13">
        <v>83954.074129934772</v>
      </c>
      <c r="N219" s="13">
        <v>83954.074129934772</v>
      </c>
      <c r="O219" s="13">
        <v>84454.074129934772</v>
      </c>
      <c r="P219" s="13">
        <v>84930.338222540624</v>
      </c>
      <c r="Q219" s="14">
        <v>86275.668338297954</v>
      </c>
      <c r="R219" s="14">
        <v>88527.679386146832</v>
      </c>
      <c r="S219" s="14">
        <v>90047.339843897294</v>
      </c>
      <c r="T219" s="14">
        <v>93287.92277817578</v>
      </c>
    </row>
    <row r="220" spans="1:29">
      <c r="A220" s="1" t="s">
        <v>524</v>
      </c>
      <c r="B220" s="1" t="s">
        <v>552</v>
      </c>
      <c r="D220" s="1" t="s">
        <v>680</v>
      </c>
      <c r="F220" s="1">
        <v>219</v>
      </c>
      <c r="G220" s="1" t="s">
        <v>836</v>
      </c>
      <c r="H220" s="1" t="str">
        <f t="shared" si="4"/>
        <v>219종합중위매매가격</v>
      </c>
      <c r="I220" s="1" t="s">
        <v>869</v>
      </c>
      <c r="J220" s="13">
        <v>55118.194640338508</v>
      </c>
      <c r="K220" s="13">
        <v>55118.194640338508</v>
      </c>
      <c r="L220" s="13">
        <v>56176.022566995765</v>
      </c>
      <c r="M220" s="13">
        <v>56176.022566995765</v>
      </c>
      <c r="N220" s="13">
        <v>56282.510578279267</v>
      </c>
      <c r="O220" s="13">
        <v>56353.502585801602</v>
      </c>
      <c r="P220" s="13">
        <v>56318.006582040434</v>
      </c>
      <c r="Q220" s="14">
        <v>56282.510578279267</v>
      </c>
      <c r="R220" s="14">
        <v>56282.510578279267</v>
      </c>
      <c r="S220" s="14">
        <v>56388.293370944994</v>
      </c>
      <c r="T220" s="14">
        <v>56599.858956276446</v>
      </c>
      <c r="U220" s="14">
        <v>56682.370370370372</v>
      </c>
      <c r="V220" s="14">
        <v>56754.320987654319</v>
      </c>
      <c r="W220" s="14">
        <v>56754.320987654319</v>
      </c>
      <c r="X220" s="14">
        <v>56816.543209876545</v>
      </c>
      <c r="Y220" s="14">
        <v>57176.444444444445</v>
      </c>
      <c r="Z220" s="14">
        <v>57176.444444444445</v>
      </c>
      <c r="AA220" s="14">
        <v>57176.444444444445</v>
      </c>
      <c r="AB220" s="14">
        <v>57255.703703703701</v>
      </c>
      <c r="AC220" s="14">
        <v>57255.703703703701</v>
      </c>
    </row>
    <row r="221" spans="1:29">
      <c r="A221" s="1" t="s">
        <v>524</v>
      </c>
      <c r="B221" s="1" t="s">
        <v>552</v>
      </c>
      <c r="D221" s="1" t="s">
        <v>681</v>
      </c>
      <c r="F221" s="1">
        <v>220</v>
      </c>
      <c r="G221" s="1" t="s">
        <v>836</v>
      </c>
      <c r="H221" s="1" t="str">
        <f t="shared" si="4"/>
        <v>220종합중위매매가격</v>
      </c>
      <c r="I221" s="1" t="s">
        <v>869</v>
      </c>
      <c r="J221" s="13">
        <v>77837.086421011423</v>
      </c>
      <c r="K221" s="13">
        <v>77837.086421011423</v>
      </c>
      <c r="L221" s="13">
        <v>77837.086421011423</v>
      </c>
      <c r="M221" s="13">
        <v>77873.397283692655</v>
      </c>
      <c r="N221" s="13">
        <v>78561.401842530162</v>
      </c>
      <c r="O221" s="13">
        <v>78905.404121948901</v>
      </c>
      <c r="P221" s="13">
        <v>78561.401842530162</v>
      </c>
      <c r="Q221" s="14">
        <v>78561.401842530162</v>
      </c>
      <c r="R221" s="14">
        <v>79274.147592363952</v>
      </c>
      <c r="S221" s="14">
        <v>79888.720043055684</v>
      </c>
      <c r="T221" s="14">
        <v>79888.720043055684</v>
      </c>
      <c r="U221" s="14">
        <v>80963.066911033791</v>
      </c>
      <c r="V221" s="14">
        <v>80963.066911033791</v>
      </c>
      <c r="W221" s="14">
        <v>80963.066911033791</v>
      </c>
      <c r="X221" s="14">
        <v>81573.389351391656</v>
      </c>
      <c r="Y221" s="14">
        <v>81968.763978628223</v>
      </c>
      <c r="Z221" s="14">
        <v>82457.021930914518</v>
      </c>
      <c r="AA221" s="14">
        <v>83194.74403578529</v>
      </c>
      <c r="AB221" s="14">
        <v>83316.80852385686</v>
      </c>
      <c r="AC221" s="14">
        <v>83316.80852385686</v>
      </c>
    </row>
    <row r="222" spans="1:29">
      <c r="A222" s="1" t="s">
        <v>524</v>
      </c>
      <c r="B222" s="1" t="s">
        <v>552</v>
      </c>
      <c r="D222" s="1" t="s">
        <v>682</v>
      </c>
      <c r="F222" s="1">
        <v>221</v>
      </c>
      <c r="G222" s="1" t="s">
        <v>836</v>
      </c>
      <c r="H222" s="1" t="str">
        <f t="shared" si="4"/>
        <v>221종합중위매매가격</v>
      </c>
      <c r="I222" s="1" t="s">
        <v>869</v>
      </c>
      <c r="J222" s="13">
        <v>95526.909040513696</v>
      </c>
      <c r="K222" s="13">
        <v>95287.661107774751</v>
      </c>
      <c r="L222" s="13">
        <v>94918.037141405279</v>
      </c>
      <c r="M222" s="13">
        <v>94678.789208666334</v>
      </c>
      <c r="N222" s="13">
        <v>94548.413175035806</v>
      </c>
      <c r="O222" s="13">
        <v>94069.917309557903</v>
      </c>
      <c r="P222" s="13">
        <v>93804.594170092852</v>
      </c>
      <c r="Q222" s="14">
        <v>93565.346237353908</v>
      </c>
      <c r="R222" s="14">
        <v>93565.346237353908</v>
      </c>
      <c r="S222" s="14">
        <v>93326.098304614963</v>
      </c>
      <c r="T222" s="14">
        <v>93086.850371876004</v>
      </c>
      <c r="U222" s="14">
        <v>94097.224315769068</v>
      </c>
      <c r="V222" s="14">
        <v>94097.224315769068</v>
      </c>
      <c r="W222" s="14">
        <v>94097.224315769068</v>
      </c>
      <c r="X222" s="14">
        <v>94097.224315769068</v>
      </c>
      <c r="Y222" s="14">
        <v>93972.598462499198</v>
      </c>
      <c r="Z222" s="14">
        <v>93721.850169038953</v>
      </c>
      <c r="AA222" s="14">
        <v>93696.924998384973</v>
      </c>
      <c r="AB222" s="14">
        <v>93696.924998384973</v>
      </c>
      <c r="AC222" s="14">
        <v>93696.924998384973</v>
      </c>
    </row>
    <row r="223" spans="1:29">
      <c r="A223" s="1" t="s">
        <v>524</v>
      </c>
      <c r="B223" s="1" t="s">
        <v>553</v>
      </c>
      <c r="F223" s="1">
        <v>222</v>
      </c>
      <c r="G223" s="1" t="s">
        <v>836</v>
      </c>
      <c r="H223" s="1" t="str">
        <f t="shared" si="4"/>
        <v>222종합중위매매가격</v>
      </c>
      <c r="I223" s="1" t="s">
        <v>869</v>
      </c>
      <c r="J223" s="13">
        <v>92894.540004869981</v>
      </c>
      <c r="K223" s="13">
        <v>93167.012179063822</v>
      </c>
      <c r="L223" s="13">
        <v>93265.403739148343</v>
      </c>
      <c r="M223" s="13">
        <v>92915.271303434856</v>
      </c>
      <c r="N223" s="13">
        <v>92176.514032755062</v>
      </c>
      <c r="O223" s="13">
        <v>91929.133623430607</v>
      </c>
      <c r="P223" s="13">
        <v>91728.955392872173</v>
      </c>
      <c r="Q223" s="14">
        <v>91652.951497463699</v>
      </c>
      <c r="R223" s="14">
        <v>91692.014775937947</v>
      </c>
      <c r="S223" s="14">
        <v>91328.683225218381</v>
      </c>
      <c r="T223" s="14">
        <v>90841.272997420776</v>
      </c>
      <c r="U223" s="14">
        <v>90349.060317263822</v>
      </c>
      <c r="V223" s="14">
        <v>90002.780555646896</v>
      </c>
      <c r="W223" s="14">
        <v>90008.902613819024</v>
      </c>
      <c r="X223" s="14">
        <v>89952.189627125073</v>
      </c>
      <c r="Y223" s="14">
        <v>89971.194023788019</v>
      </c>
      <c r="Z223" s="14">
        <v>89864.434420474179</v>
      </c>
      <c r="AA223" s="14">
        <v>89570.564215844628</v>
      </c>
      <c r="AB223" s="14">
        <v>89455.279960849773</v>
      </c>
      <c r="AC223" s="14">
        <v>89459.914542644532</v>
      </c>
    </row>
    <row r="224" spans="1:29">
      <c r="A224" s="1" t="s">
        <v>524</v>
      </c>
      <c r="B224" s="1" t="s">
        <v>553</v>
      </c>
      <c r="D224" s="1" t="s">
        <v>683</v>
      </c>
      <c r="F224" s="1">
        <v>223</v>
      </c>
      <c r="G224" s="1" t="s">
        <v>836</v>
      </c>
      <c r="H224" s="1" t="str">
        <f t="shared" si="4"/>
        <v>223종합중위매매가격</v>
      </c>
      <c r="I224" s="1" t="s">
        <v>869</v>
      </c>
      <c r="J224" s="13">
        <v>125973.69546238052</v>
      </c>
      <c r="K224" s="13">
        <v>125973.69546238052</v>
      </c>
      <c r="L224" s="13">
        <v>125973.69546238052</v>
      </c>
      <c r="M224" s="13">
        <v>125172.63884846993</v>
      </c>
      <c r="N224" s="13">
        <v>123149.6849186273</v>
      </c>
      <c r="O224" s="13">
        <v>122548.89245819436</v>
      </c>
      <c r="P224" s="13">
        <v>121948.09999776141</v>
      </c>
      <c r="Q224" s="14">
        <v>121547.57169080611</v>
      </c>
      <c r="R224" s="14">
        <v>120537.09357176792</v>
      </c>
      <c r="S224" s="14">
        <v>120320.45342616015</v>
      </c>
      <c r="T224" s="14">
        <v>119715.75015110474</v>
      </c>
      <c r="U224" s="14">
        <v>118142.75999313586</v>
      </c>
      <c r="V224" s="14">
        <v>117923.94311620879</v>
      </c>
      <c r="W224" s="14">
        <v>117923.94311620879</v>
      </c>
      <c r="X224" s="14">
        <v>117722.47950445338</v>
      </c>
      <c r="Y224" s="14">
        <v>117771.58993407105</v>
      </c>
      <c r="Z224" s="14">
        <v>117373.1598292822</v>
      </c>
      <c r="AA224" s="14">
        <v>117413.16503274305</v>
      </c>
      <c r="AB224" s="14">
        <v>117069.19136004074</v>
      </c>
      <c r="AC224" s="14">
        <v>117070.31563972123</v>
      </c>
    </row>
    <row r="225" spans="1:29">
      <c r="A225" s="1" t="s">
        <v>524</v>
      </c>
      <c r="B225" s="1" t="s">
        <v>553</v>
      </c>
      <c r="D225" s="1" t="s">
        <v>683</v>
      </c>
      <c r="E225" s="1" t="s">
        <v>684</v>
      </c>
      <c r="F225" s="1">
        <v>224</v>
      </c>
      <c r="G225" s="1" t="s">
        <v>836</v>
      </c>
      <c r="H225" s="1" t="str">
        <f t="shared" si="4"/>
        <v>224종합중위매매가격</v>
      </c>
      <c r="I225" s="1" t="s">
        <v>869</v>
      </c>
      <c r="J225" s="13">
        <v>131059.73005088206</v>
      </c>
      <c r="K225" s="13">
        <v>131059.73005088206</v>
      </c>
      <c r="L225" s="13">
        <v>131059.73005088206</v>
      </c>
      <c r="M225" s="13">
        <v>129606.02662929222</v>
      </c>
      <c r="N225" s="13">
        <v>127788.89735230492</v>
      </c>
      <c r="O225" s="13">
        <v>126698.61978611255</v>
      </c>
      <c r="P225" s="13">
        <v>125608.34221992017</v>
      </c>
      <c r="Q225" s="14">
        <v>124881.49050912526</v>
      </c>
      <c r="R225" s="14">
        <v>123810.68449852004</v>
      </c>
      <c r="S225" s="14">
        <v>123455.49191066695</v>
      </c>
      <c r="T225" s="14">
        <v>123455.49191066695</v>
      </c>
      <c r="U225" s="14">
        <v>122491.01159114858</v>
      </c>
      <c r="V225" s="14">
        <v>122094.31281047719</v>
      </c>
      <c r="W225" s="14">
        <v>122094.31281047719</v>
      </c>
      <c r="X225" s="14">
        <v>121729.07421345777</v>
      </c>
      <c r="Y225" s="14">
        <v>121818.10778262833</v>
      </c>
      <c r="Z225" s="14">
        <v>121095.78353153696</v>
      </c>
      <c r="AA225" s="14">
        <v>121095.78353153696</v>
      </c>
      <c r="AB225" s="14">
        <v>120734.62140599127</v>
      </c>
      <c r="AC225" s="14">
        <v>120736.65964172814</v>
      </c>
    </row>
    <row r="226" spans="1:29">
      <c r="A226" s="1" t="s">
        <v>524</v>
      </c>
      <c r="B226" s="1" t="s">
        <v>553</v>
      </c>
      <c r="D226" s="1" t="s">
        <v>683</v>
      </c>
      <c r="E226" s="1" t="s">
        <v>685</v>
      </c>
      <c r="F226" s="1">
        <v>225</v>
      </c>
      <c r="G226" s="1" t="s">
        <v>836</v>
      </c>
      <c r="H226" s="1" t="str">
        <f t="shared" si="4"/>
        <v>225종합중위매매가격</v>
      </c>
      <c r="I226" s="1" t="s">
        <v>869</v>
      </c>
      <c r="J226" s="13">
        <v>119731.11280088755</v>
      </c>
      <c r="K226" s="13">
        <v>119731.11280088755</v>
      </c>
      <c r="L226" s="13">
        <v>119731.11280088755</v>
      </c>
      <c r="M226" s="13">
        <v>119731.11280088755</v>
      </c>
      <c r="N226" s="13">
        <v>117455.53034741526</v>
      </c>
      <c r="O226" s="13">
        <v>117455.53034741526</v>
      </c>
      <c r="P226" s="13">
        <v>117455.53034741526</v>
      </c>
      <c r="Q226" s="14">
        <v>117455.53034741526</v>
      </c>
      <c r="R226" s="14">
        <v>116519.09849042022</v>
      </c>
      <c r="S226" s="14">
        <v>116472.51717131425</v>
      </c>
      <c r="T226" s="14">
        <v>115125.60302165269</v>
      </c>
      <c r="U226" s="14">
        <v>112793.86943854624</v>
      </c>
      <c r="V226" s="14">
        <v>112793.86943854624</v>
      </c>
      <c r="W226" s="14">
        <v>112793.86943854624</v>
      </c>
      <c r="X226" s="14">
        <v>112793.86943854624</v>
      </c>
      <c r="Y226" s="14">
        <v>112793.86943854624</v>
      </c>
      <c r="Z226" s="14">
        <v>112793.86943854624</v>
      </c>
      <c r="AA226" s="14">
        <v>112883.08602044343</v>
      </c>
      <c r="AB226" s="14">
        <v>112560.25628364031</v>
      </c>
      <c r="AC226" s="14">
        <v>112560.25628364031</v>
      </c>
    </row>
    <row r="227" spans="1:29">
      <c r="A227" s="1" t="s">
        <v>524</v>
      </c>
      <c r="B227" s="1" t="s">
        <v>553</v>
      </c>
      <c r="D227" s="1" t="s">
        <v>686</v>
      </c>
      <c r="F227" s="1">
        <v>226</v>
      </c>
      <c r="G227" s="1" t="s">
        <v>836</v>
      </c>
      <c r="H227" s="1" t="str">
        <f t="shared" si="4"/>
        <v>226종합중위매매가격</v>
      </c>
      <c r="I227" s="1" t="s">
        <v>869</v>
      </c>
      <c r="J227" s="13">
        <v>87639.008810049636</v>
      </c>
      <c r="K227" s="13">
        <v>88495.993920828289</v>
      </c>
      <c r="L227" s="13">
        <v>88495.993920828289</v>
      </c>
      <c r="M227" s="13">
        <v>88447.607513476294</v>
      </c>
      <c r="N227" s="13">
        <v>88447.607513476294</v>
      </c>
      <c r="O227" s="13">
        <v>88447.607513476294</v>
      </c>
      <c r="P227" s="13">
        <v>88455.671914701627</v>
      </c>
      <c r="Q227" s="14">
        <v>87884.348507515853</v>
      </c>
      <c r="R227" s="14">
        <v>89312.657025480279</v>
      </c>
      <c r="S227" s="14">
        <v>89315.345159222052</v>
      </c>
      <c r="T227" s="14">
        <v>89315.345159222052</v>
      </c>
      <c r="U227" s="14">
        <v>90545.354959618038</v>
      </c>
      <c r="V227" s="14">
        <v>90545.354959618038</v>
      </c>
      <c r="W227" s="14">
        <v>90545.354959618038</v>
      </c>
      <c r="X227" s="14">
        <v>90564.418142876268</v>
      </c>
      <c r="Y227" s="14">
        <v>90232.912966846634</v>
      </c>
      <c r="Z227" s="14">
        <v>89939.336709651514</v>
      </c>
      <c r="AA227" s="14">
        <v>89939.336709651514</v>
      </c>
      <c r="AB227" s="14">
        <v>89939.336709651514</v>
      </c>
      <c r="AC227" s="14">
        <v>89957.09975012271</v>
      </c>
    </row>
    <row r="228" spans="1:29">
      <c r="A228" s="1" t="s">
        <v>524</v>
      </c>
      <c r="B228" s="1" t="s">
        <v>553</v>
      </c>
      <c r="D228" s="1" t="s">
        <v>687</v>
      </c>
      <c r="F228" s="1">
        <v>227</v>
      </c>
      <c r="G228" s="1" t="s">
        <v>836</v>
      </c>
      <c r="H228" s="1" t="str">
        <f t="shared" si="4"/>
        <v>227종합중위매매가격</v>
      </c>
      <c r="I228" s="1" t="s">
        <v>869</v>
      </c>
      <c r="J228" s="13">
        <v>77467.32008447501</v>
      </c>
      <c r="K228" s="13">
        <v>77467.32008447501</v>
      </c>
      <c r="L228" s="13">
        <v>77989.47311420372</v>
      </c>
      <c r="M228" s="13">
        <v>77728.396599339365</v>
      </c>
      <c r="N228" s="13">
        <v>77728.396599339365</v>
      </c>
      <c r="O228" s="13">
        <v>77597.85834190718</v>
      </c>
      <c r="P228" s="13">
        <v>77336.78182704284</v>
      </c>
      <c r="Q228" s="14">
        <v>77989.47311420372</v>
      </c>
      <c r="R228" s="14">
        <v>78551.039150917859</v>
      </c>
      <c r="S228" s="14">
        <v>77424.945037093188</v>
      </c>
      <c r="T228" s="14">
        <v>76294.922835327889</v>
      </c>
      <c r="U228" s="14">
        <v>75648.415162722682</v>
      </c>
      <c r="V228" s="14">
        <v>74593.488973432381</v>
      </c>
      <c r="W228" s="14">
        <v>74593.488973432381</v>
      </c>
      <c r="X228" s="14">
        <v>74593.488973432381</v>
      </c>
      <c r="Y228" s="14">
        <v>73885.251634644941</v>
      </c>
      <c r="Z228" s="14">
        <v>74148.983181967502</v>
      </c>
      <c r="AA228" s="14">
        <v>72830.32544535464</v>
      </c>
      <c r="AB228" s="14">
        <v>72830.32544535464</v>
      </c>
      <c r="AC228" s="14">
        <v>72830.32544535464</v>
      </c>
    </row>
    <row r="229" spans="1:29">
      <c r="A229" s="1" t="s">
        <v>524</v>
      </c>
      <c r="B229" s="1" t="s">
        <v>553</v>
      </c>
      <c r="D229" s="1" t="s">
        <v>688</v>
      </c>
      <c r="F229" s="1">
        <v>228</v>
      </c>
      <c r="G229" s="1" t="s">
        <v>836</v>
      </c>
      <c r="H229" s="1" t="str">
        <f t="shared" si="4"/>
        <v>228종합중위매매가격</v>
      </c>
      <c r="I229" s="1" t="s">
        <v>869</v>
      </c>
      <c r="J229" s="13">
        <v>62696.184728686138</v>
      </c>
      <c r="K229" s="13">
        <v>62696.184728686138</v>
      </c>
      <c r="L229" s="13">
        <v>62696.184728686138</v>
      </c>
      <c r="M229" s="13">
        <v>62696.184728686138</v>
      </c>
      <c r="N229" s="13">
        <v>62696.184728686138</v>
      </c>
      <c r="O229" s="13">
        <v>62696.184728686138</v>
      </c>
      <c r="P229" s="13">
        <v>62696.184728686138</v>
      </c>
      <c r="Q229" s="14">
        <v>62262.555618063721</v>
      </c>
      <c r="R229" s="14">
        <v>62473.469544315449</v>
      </c>
      <c r="S229" s="14">
        <v>62473.469544315449</v>
      </c>
      <c r="T229" s="14">
        <v>62039.84043369304</v>
      </c>
      <c r="U229" s="14">
        <v>63129.078269207719</v>
      </c>
      <c r="V229" s="14">
        <v>62762.646530025173</v>
      </c>
      <c r="W229" s="14">
        <v>62679.606856046987</v>
      </c>
      <c r="X229" s="14">
        <v>62779.783051660073</v>
      </c>
      <c r="Y229" s="14">
        <v>62613.703703703701</v>
      </c>
      <c r="Z229" s="14">
        <v>62530.664029725522</v>
      </c>
      <c r="AA229" s="14">
        <v>62280.664029725522</v>
      </c>
      <c r="AB229" s="14">
        <v>62213.879899316795</v>
      </c>
      <c r="AC229" s="14">
        <v>62130.664029725522</v>
      </c>
    </row>
    <row r="230" spans="1:29">
      <c r="A230" s="1" t="s">
        <v>524</v>
      </c>
      <c r="B230" s="1" t="s">
        <v>553</v>
      </c>
      <c r="D230" s="1" t="s">
        <v>689</v>
      </c>
      <c r="F230" s="1">
        <v>229</v>
      </c>
      <c r="G230" s="1" t="s">
        <v>836</v>
      </c>
      <c r="H230" s="1" t="str">
        <f t="shared" si="4"/>
        <v>229종합중위매매가격</v>
      </c>
      <c r="I230" s="1" t="s">
        <v>869</v>
      </c>
      <c r="J230" s="13">
        <v>51645.973623713224</v>
      </c>
      <c r="K230" s="13">
        <v>51645.973623713224</v>
      </c>
      <c r="L230" s="13">
        <v>51645.973623713224</v>
      </c>
      <c r="M230" s="13">
        <v>51645.973623713224</v>
      </c>
      <c r="N230" s="13">
        <v>51645.973623713224</v>
      </c>
      <c r="O230" s="13">
        <v>51645.973623713224</v>
      </c>
      <c r="P230" s="13">
        <v>53051.374252349757</v>
      </c>
      <c r="Q230" s="14">
        <v>54643.620051267448</v>
      </c>
      <c r="R230" s="14">
        <v>55439.742950726286</v>
      </c>
      <c r="S230" s="14">
        <v>55671.503845058389</v>
      </c>
      <c r="T230" s="14">
        <v>55671.503845058389</v>
      </c>
      <c r="U230" s="14">
        <v>55847.608212698869</v>
      </c>
      <c r="V230" s="14">
        <v>55847.608212698869</v>
      </c>
      <c r="W230" s="14">
        <v>56076.53898523721</v>
      </c>
      <c r="X230" s="14">
        <v>56305.469757775551</v>
      </c>
      <c r="Y230" s="14">
        <v>56341.633223448473</v>
      </c>
      <c r="Z230" s="14">
        <v>56685.029382255983</v>
      </c>
      <c r="AA230" s="14">
        <v>56493.45707324065</v>
      </c>
      <c r="AB230" s="14">
        <v>56607.92245950982</v>
      </c>
      <c r="AC230" s="14">
        <v>56722.387845778991</v>
      </c>
    </row>
    <row r="231" spans="1:29">
      <c r="A231" s="1" t="s">
        <v>524</v>
      </c>
      <c r="B231" s="1" t="s">
        <v>553</v>
      </c>
      <c r="D231" s="1" t="s">
        <v>690</v>
      </c>
      <c r="F231" s="1">
        <v>230</v>
      </c>
      <c r="G231" s="1" t="s">
        <v>836</v>
      </c>
      <c r="H231" s="1" t="str">
        <f t="shared" si="4"/>
        <v>230종합중위매매가격</v>
      </c>
      <c r="I231" s="1" t="s">
        <v>869</v>
      </c>
      <c r="J231" s="13">
        <v>52469.651701549767</v>
      </c>
      <c r="K231" s="13">
        <v>52942.634606167121</v>
      </c>
      <c r="L231" s="13">
        <v>52942.634606167121</v>
      </c>
      <c r="M231" s="13">
        <v>52942.634606167121</v>
      </c>
      <c r="N231" s="13">
        <v>52942.634606167121</v>
      </c>
      <c r="O231" s="13">
        <v>52942.634606167121</v>
      </c>
      <c r="P231" s="13">
        <v>52942.634606167121</v>
      </c>
      <c r="Q231" s="14">
        <v>52469.651701549767</v>
      </c>
      <c r="R231" s="14">
        <v>52311.990733343984</v>
      </c>
      <c r="S231" s="14">
        <v>51917.838312829525</v>
      </c>
      <c r="T231" s="14">
        <v>51917.838312829525</v>
      </c>
      <c r="U231" s="14">
        <v>51198.838396732193</v>
      </c>
      <c r="V231" s="14">
        <v>51198.838396732193</v>
      </c>
      <c r="W231" s="14">
        <v>51198.838396732193</v>
      </c>
      <c r="X231" s="14">
        <v>51277.565739086036</v>
      </c>
      <c r="Y231" s="14">
        <v>53417.765509318357</v>
      </c>
      <c r="Z231" s="14">
        <v>53472.874648966048</v>
      </c>
      <c r="AA231" s="14">
        <v>53378.401838141435</v>
      </c>
      <c r="AB231" s="14">
        <v>53394.147306612205</v>
      </c>
      <c r="AC231" s="14">
        <v>53409.892775082975</v>
      </c>
    </row>
    <row r="232" spans="1:29">
      <c r="A232" s="1" t="s">
        <v>524</v>
      </c>
      <c r="B232" s="1" t="s">
        <v>554</v>
      </c>
      <c r="F232" s="1">
        <v>231</v>
      </c>
      <c r="G232" s="1" t="s">
        <v>836</v>
      </c>
      <c r="H232" s="1" t="str">
        <f t="shared" si="4"/>
        <v>231종합중위매매가격</v>
      </c>
      <c r="I232" s="1" t="s">
        <v>869</v>
      </c>
      <c r="J232" s="13">
        <v>71731.853841840188</v>
      </c>
      <c r="K232" s="13">
        <v>71290.755244621701</v>
      </c>
      <c r="L232" s="13">
        <v>70270.971864491294</v>
      </c>
      <c r="M232" s="13">
        <v>70313.764491229726</v>
      </c>
      <c r="N232" s="13">
        <v>70401.615733169019</v>
      </c>
      <c r="O232" s="13">
        <v>70924.911263452843</v>
      </c>
      <c r="P232" s="13">
        <v>70949.991780582481</v>
      </c>
      <c r="Q232" s="14">
        <v>71031.626936437038</v>
      </c>
      <c r="R232" s="14">
        <v>71110.949957788485</v>
      </c>
      <c r="S232" s="14">
        <v>71109.048217837568</v>
      </c>
      <c r="T232" s="14">
        <v>71082.282349312722</v>
      </c>
      <c r="U232" s="14">
        <v>71409.105732346143</v>
      </c>
      <c r="V232" s="14">
        <v>71304.286627619207</v>
      </c>
      <c r="W232" s="14">
        <v>71161.225457845241</v>
      </c>
      <c r="X232" s="14">
        <v>70983.212727891441</v>
      </c>
      <c r="Y232" s="14">
        <v>70697.765942088765</v>
      </c>
      <c r="Z232" s="14">
        <v>70440.338202235609</v>
      </c>
      <c r="AA232" s="14">
        <v>70283.980959206398</v>
      </c>
      <c r="AB232" s="14">
        <v>70222.101731356219</v>
      </c>
      <c r="AC232" s="14">
        <v>70044.032801930371</v>
      </c>
    </row>
    <row r="233" spans="1:29">
      <c r="A233" s="1" t="s">
        <v>524</v>
      </c>
      <c r="B233" s="1" t="s">
        <v>554</v>
      </c>
      <c r="D233" s="1" t="s">
        <v>691</v>
      </c>
      <c r="F233" s="1">
        <v>232</v>
      </c>
      <c r="G233" s="1" t="s">
        <v>836</v>
      </c>
      <c r="H233" s="1" t="str">
        <f t="shared" si="4"/>
        <v>232종합중위매매가격</v>
      </c>
      <c r="I233" s="1" t="s">
        <v>869</v>
      </c>
      <c r="J233" s="13">
        <v>85460.708632832349</v>
      </c>
      <c r="K233" s="13">
        <v>83893.802366949836</v>
      </c>
      <c r="L233" s="13">
        <v>78861.870326000149</v>
      </c>
      <c r="M233" s="13">
        <v>78863.971538517391</v>
      </c>
      <c r="N233" s="13">
        <v>79040.749161402739</v>
      </c>
      <c r="O233" s="13">
        <v>82174.561693167794</v>
      </c>
      <c r="P233" s="13">
        <v>82174.561693167794</v>
      </c>
      <c r="Q233" s="14">
        <v>82174.561693167794</v>
      </c>
      <c r="R233" s="14">
        <v>82174.561693167794</v>
      </c>
      <c r="S233" s="14">
        <v>82187.16896827126</v>
      </c>
      <c r="T233" s="14">
        <v>82674.975677049297</v>
      </c>
      <c r="U233" s="14">
        <v>82493.561448078748</v>
      </c>
      <c r="V233" s="14">
        <v>81557.571667773314</v>
      </c>
      <c r="W233" s="14">
        <v>81557.571667773314</v>
      </c>
      <c r="X233" s="14">
        <v>81245.57507433818</v>
      </c>
      <c r="Y233" s="14">
        <v>80565.356245850053</v>
      </c>
      <c r="Z233" s="14">
        <v>79941.363058979769</v>
      </c>
      <c r="AA233" s="14">
        <v>79651.126620283496</v>
      </c>
      <c r="AB233" s="14">
        <v>79339.130026848346</v>
      </c>
      <c r="AC233" s="14">
        <v>78715.136839978062</v>
      </c>
    </row>
    <row r="234" spans="1:29">
      <c r="A234" s="1" t="s">
        <v>524</v>
      </c>
      <c r="B234" s="1" t="s">
        <v>554</v>
      </c>
      <c r="D234" s="1" t="s">
        <v>692</v>
      </c>
      <c r="F234" s="1">
        <v>233</v>
      </c>
      <c r="G234" s="1" t="s">
        <v>836</v>
      </c>
      <c r="H234" s="1" t="str">
        <f t="shared" si="4"/>
        <v>233종합중위매매가격</v>
      </c>
      <c r="I234" s="1" t="s">
        <v>869</v>
      </c>
      <c r="J234" s="13">
        <v>75146.486928104569</v>
      </c>
      <c r="K234" s="13">
        <v>75146.486928104569</v>
      </c>
      <c r="L234" s="13">
        <v>75249.395424836606</v>
      </c>
      <c r="M234" s="13">
        <v>75249.395424836606</v>
      </c>
      <c r="N234" s="13">
        <v>75249.395424836606</v>
      </c>
      <c r="O234" s="13">
        <v>75249.395424836606</v>
      </c>
      <c r="P234" s="13">
        <v>75249.395424836606</v>
      </c>
      <c r="Q234" s="14">
        <v>75249.395424836606</v>
      </c>
      <c r="R234" s="14">
        <v>75249.395424836606</v>
      </c>
      <c r="S234" s="14">
        <v>75249.395424836606</v>
      </c>
      <c r="T234" s="14">
        <v>75249.395424836606</v>
      </c>
      <c r="U234" s="14">
        <v>75444.823736043152</v>
      </c>
      <c r="V234" s="14">
        <v>75444.823736043152</v>
      </c>
      <c r="W234" s="14">
        <v>75199.729017689126</v>
      </c>
      <c r="X234" s="14">
        <v>75393.842679713969</v>
      </c>
      <c r="Y234" s="14">
        <v>75393.842679713969</v>
      </c>
      <c r="Z234" s="14">
        <v>75495.80479237235</v>
      </c>
      <c r="AA234" s="14">
        <v>75495.80479237235</v>
      </c>
      <c r="AB234" s="14">
        <v>75164.427926232587</v>
      </c>
      <c r="AC234" s="14">
        <v>75164.427926232587</v>
      </c>
    </row>
    <row r="235" spans="1:29">
      <c r="A235" s="1" t="s">
        <v>524</v>
      </c>
      <c r="B235" s="1" t="s">
        <v>554</v>
      </c>
      <c r="D235" s="1" t="s">
        <v>693</v>
      </c>
      <c r="F235" s="1">
        <v>234</v>
      </c>
      <c r="G235" s="1" t="s">
        <v>836</v>
      </c>
      <c r="H235" s="1" t="str">
        <f t="shared" si="4"/>
        <v>234종합중위매매가격</v>
      </c>
      <c r="I235" s="1" t="s">
        <v>869</v>
      </c>
      <c r="J235" s="13">
        <v>103025.93021286206</v>
      </c>
      <c r="K235" s="13">
        <v>103025.93021286206</v>
      </c>
      <c r="L235" s="13">
        <v>101751.12218395347</v>
      </c>
      <c r="M235" s="13">
        <v>101751.12218395347</v>
      </c>
      <c r="N235" s="13">
        <v>101800.12986279713</v>
      </c>
      <c r="O235" s="13">
        <v>101800.12986279713</v>
      </c>
      <c r="P235" s="13">
        <v>101800.12986279713</v>
      </c>
      <c r="Q235" s="14">
        <v>101800.12986279713</v>
      </c>
      <c r="R235" s="14">
        <v>101800.12986279713</v>
      </c>
      <c r="S235" s="14">
        <v>101800.12986279713</v>
      </c>
      <c r="T235" s="14">
        <v>101545.16825701541</v>
      </c>
      <c r="U235" s="14">
        <v>101429.26180477727</v>
      </c>
      <c r="V235" s="14">
        <v>101429.26180477727</v>
      </c>
      <c r="W235" s="14">
        <v>101164.86449992574</v>
      </c>
      <c r="X235" s="14">
        <v>100636.06989022266</v>
      </c>
      <c r="Y235" s="14">
        <v>100371.67258537113</v>
      </c>
      <c r="Z235" s="14">
        <v>99578.480670816512</v>
      </c>
      <c r="AA235" s="14">
        <v>99143.927139172825</v>
      </c>
      <c r="AB235" s="14">
        <v>99143.927139172825</v>
      </c>
      <c r="AC235" s="14">
        <v>98879.529834321278</v>
      </c>
    </row>
    <row r="236" spans="1:29">
      <c r="A236" s="1" t="s">
        <v>524</v>
      </c>
      <c r="B236" s="1" t="s">
        <v>554</v>
      </c>
      <c r="D236" s="1" t="s">
        <v>694</v>
      </c>
      <c r="F236" s="1">
        <v>235</v>
      </c>
      <c r="G236" s="1" t="s">
        <v>836</v>
      </c>
      <c r="H236" s="1" t="str">
        <f t="shared" si="4"/>
        <v>235종합중위매매가격</v>
      </c>
      <c r="I236" s="1" t="s">
        <v>869</v>
      </c>
      <c r="J236" s="13">
        <v>35863.824688431101</v>
      </c>
      <c r="K236" s="13">
        <v>35046.305065197186</v>
      </c>
      <c r="L236" s="13">
        <v>35146.85547688463</v>
      </c>
      <c r="M236" s="13">
        <v>35247.405888572066</v>
      </c>
      <c r="N236" s="13">
        <v>35402.700413289334</v>
      </c>
      <c r="O236" s="13">
        <v>35603.42882773203</v>
      </c>
      <c r="P236" s="13">
        <v>35904.707653862177</v>
      </c>
      <c r="Q236" s="14">
        <v>36197.048665620096</v>
      </c>
      <c r="R236" s="14">
        <v>36470.769230769234</v>
      </c>
      <c r="S236" s="14">
        <v>36436.458398744115</v>
      </c>
      <c r="T236" s="14">
        <v>36436.458398744115</v>
      </c>
      <c r="U236" s="14">
        <v>36538.85270541082</v>
      </c>
      <c r="V236" s="14">
        <v>36538.85270541082</v>
      </c>
      <c r="W236" s="14">
        <v>36727.980961923851</v>
      </c>
      <c r="X236" s="14">
        <v>36917.109218436875</v>
      </c>
      <c r="Y236" s="14">
        <v>36538.85270541082</v>
      </c>
      <c r="Z236" s="14">
        <v>36538.85270541082</v>
      </c>
      <c r="AA236" s="14">
        <v>36538.85270541082</v>
      </c>
      <c r="AB236" s="14">
        <v>36727.980961923851</v>
      </c>
      <c r="AC236" s="14">
        <v>36727.980961923851</v>
      </c>
    </row>
    <row r="237" spans="1:29">
      <c r="A237" s="1" t="s">
        <v>524</v>
      </c>
      <c r="B237" s="1" t="s">
        <v>554</v>
      </c>
      <c r="D237" s="1" t="s">
        <v>695</v>
      </c>
      <c r="F237" s="1">
        <v>236</v>
      </c>
      <c r="G237" s="1" t="s">
        <v>836</v>
      </c>
      <c r="H237" s="1" t="str">
        <f t="shared" si="4"/>
        <v>236종합중위매매가격</v>
      </c>
      <c r="I237" s="1" t="s">
        <v>869</v>
      </c>
      <c r="J237" s="13">
        <v>84017.913132246074</v>
      </c>
      <c r="K237" s="13">
        <v>84017.913132246074</v>
      </c>
      <c r="L237" s="13">
        <v>84017.913132246074</v>
      </c>
      <c r="M237" s="13">
        <v>84017.913132246074</v>
      </c>
      <c r="N237" s="13">
        <v>83741.827285321924</v>
      </c>
      <c r="O237" s="13">
        <v>83189.655591473638</v>
      </c>
      <c r="P237" s="13">
        <v>83189.655591473638</v>
      </c>
      <c r="Q237" s="14">
        <v>83189.655591473638</v>
      </c>
      <c r="R237" s="14">
        <v>83189.655591473638</v>
      </c>
      <c r="S237" s="14">
        <v>83189.655591473638</v>
      </c>
      <c r="T237" s="14">
        <v>83189.655591473638</v>
      </c>
      <c r="U237" s="14">
        <v>83187.409760323426</v>
      </c>
      <c r="V237" s="14">
        <v>83187.409760323426</v>
      </c>
      <c r="W237" s="14">
        <v>82774.870054865722</v>
      </c>
      <c r="X237" s="14">
        <v>81982.559678506106</v>
      </c>
      <c r="Y237" s="14">
        <v>82002.995957262494</v>
      </c>
      <c r="Z237" s="14">
        <v>82015.257724516312</v>
      </c>
      <c r="AA237" s="14">
        <v>81940.924294927332</v>
      </c>
      <c r="AB237" s="14">
        <v>82246.154586581964</v>
      </c>
      <c r="AC237" s="14">
        <v>82403.202906920778</v>
      </c>
    </row>
    <row r="238" spans="1:29">
      <c r="A238" s="1" t="s">
        <v>524</v>
      </c>
      <c r="B238" s="1" t="s">
        <v>554</v>
      </c>
      <c r="D238" s="1" t="s">
        <v>696</v>
      </c>
      <c r="F238" s="1">
        <v>237</v>
      </c>
      <c r="G238" s="1" t="s">
        <v>836</v>
      </c>
      <c r="H238" s="1" t="str">
        <f t="shared" si="4"/>
        <v>237종합중위매매가격</v>
      </c>
      <c r="I238" s="1" t="s">
        <v>869</v>
      </c>
      <c r="J238" s="13">
        <v>61467.399857686993</v>
      </c>
      <c r="K238" s="13">
        <v>59331.867648905449</v>
      </c>
      <c r="L238" s="13">
        <v>59512.35718471391</v>
      </c>
      <c r="M238" s="13">
        <v>59512.35718471391</v>
      </c>
      <c r="N238" s="13">
        <v>59826.935896362644</v>
      </c>
      <c r="O238" s="13">
        <v>59826.935896362644</v>
      </c>
      <c r="P238" s="13">
        <v>59826.935896362644</v>
      </c>
      <c r="Q238" s="14">
        <v>60297.08383910259</v>
      </c>
      <c r="R238" s="14">
        <v>60403.860449541666</v>
      </c>
      <c r="S238" s="14">
        <v>60297.08383910259</v>
      </c>
      <c r="T238" s="14">
        <v>59324.903938721691</v>
      </c>
      <c r="U238" s="14">
        <v>59450.416891359353</v>
      </c>
      <c r="V238" s="14">
        <v>60762.815779649063</v>
      </c>
      <c r="W238" s="14">
        <v>60544.082631600781</v>
      </c>
      <c r="X238" s="14">
        <v>60614.385863027339</v>
      </c>
      <c r="Y238" s="14">
        <v>59630.086696810053</v>
      </c>
      <c r="Z238" s="14">
        <v>59153.557058115897</v>
      </c>
      <c r="AA238" s="14">
        <v>58934.823910067615</v>
      </c>
      <c r="AB238" s="14">
        <v>57841.158169826194</v>
      </c>
      <c r="AC238" s="14">
        <v>57403.691873729622</v>
      </c>
    </row>
    <row r="239" spans="1:29">
      <c r="A239" s="1" t="s">
        <v>524</v>
      </c>
      <c r="B239" s="1" t="s">
        <v>555</v>
      </c>
      <c r="F239" s="1">
        <v>238</v>
      </c>
      <c r="G239" s="1" t="s">
        <v>836</v>
      </c>
      <c r="H239" s="1" t="str">
        <f t="shared" si="4"/>
        <v>238종합중위매매가격</v>
      </c>
      <c r="I239" s="1" t="s">
        <v>869</v>
      </c>
      <c r="J239" s="13">
        <v>93516.206150794707</v>
      </c>
      <c r="K239" s="13">
        <v>93638.306849116547</v>
      </c>
      <c r="L239" s="13">
        <v>94110.519283052083</v>
      </c>
      <c r="M239" s="13">
        <v>94369.972821438932</v>
      </c>
      <c r="N239" s="13">
        <v>94710.588650541409</v>
      </c>
      <c r="O239" s="13">
        <v>94743.515342738174</v>
      </c>
      <c r="P239" s="13">
        <v>94969.139230494577</v>
      </c>
      <c r="Q239" s="14">
        <v>95412.586470850147</v>
      </c>
      <c r="R239" s="14">
        <v>95724.29735935053</v>
      </c>
      <c r="S239" s="14">
        <v>96510.642457512469</v>
      </c>
      <c r="T239" s="14">
        <v>96863.917272547522</v>
      </c>
      <c r="U239" s="14">
        <v>97428.020917237038</v>
      </c>
      <c r="V239" s="14">
        <v>98120.413012129589</v>
      </c>
      <c r="W239" s="14">
        <v>98386.090539919896</v>
      </c>
      <c r="X239" s="14">
        <v>98904.294496940725</v>
      </c>
      <c r="Y239" s="14">
        <v>99017.317724510605</v>
      </c>
      <c r="Z239" s="14">
        <v>99564.826683157749</v>
      </c>
      <c r="AA239" s="14">
        <v>100135.39227497288</v>
      </c>
      <c r="AB239" s="14">
        <v>100698.45026223325</v>
      </c>
      <c r="AC239" s="14">
        <v>100894.8321134869</v>
      </c>
    </row>
    <row r="240" spans="1:29">
      <c r="A240" s="1" t="s">
        <v>524</v>
      </c>
      <c r="B240" s="1" t="s">
        <v>555</v>
      </c>
      <c r="D240" s="1" t="s">
        <v>697</v>
      </c>
      <c r="F240" s="1">
        <v>239</v>
      </c>
      <c r="G240" s="1" t="s">
        <v>836</v>
      </c>
      <c r="H240" s="1" t="str">
        <f t="shared" si="4"/>
        <v>239종합중위매매가격</v>
      </c>
      <c r="I240" s="1" t="s">
        <v>869</v>
      </c>
      <c r="J240" s="13">
        <v>96889.859849680302</v>
      </c>
      <c r="K240" s="13">
        <v>96889.859849680302</v>
      </c>
      <c r="L240" s="13">
        <v>97018.843730640205</v>
      </c>
      <c r="M240" s="13">
        <v>97208.455774917878</v>
      </c>
      <c r="N240" s="13">
        <v>97398.067819195567</v>
      </c>
      <c r="O240" s="13">
        <v>97587.679863473255</v>
      </c>
      <c r="P240" s="13">
        <v>97587.679863473255</v>
      </c>
      <c r="Q240" s="14">
        <v>98807.440006545803</v>
      </c>
      <c r="R240" s="14">
        <v>99656.57511893491</v>
      </c>
      <c r="S240" s="14">
        <v>100604.63534032332</v>
      </c>
      <c r="T240" s="14">
        <v>100604.63534032332</v>
      </c>
      <c r="U240" s="14">
        <v>100820.63353709587</v>
      </c>
      <c r="V240" s="14">
        <v>101012.84506783802</v>
      </c>
      <c r="W240" s="14">
        <v>101032.32828323374</v>
      </c>
      <c r="X240" s="14">
        <v>101224.53981397589</v>
      </c>
      <c r="Y240" s="14">
        <v>100246.69182159119</v>
      </c>
      <c r="Z240" s="14">
        <v>101207.74947530191</v>
      </c>
      <c r="AA240" s="14">
        <v>102769.79574048375</v>
      </c>
      <c r="AB240" s="14">
        <v>103417.24220981041</v>
      </c>
      <c r="AC240" s="14">
        <v>103417.24220981041</v>
      </c>
    </row>
    <row r="241" spans="1:29">
      <c r="A241" s="1" t="s">
        <v>524</v>
      </c>
      <c r="B241" s="1" t="s">
        <v>555</v>
      </c>
      <c r="D241" s="1" t="s">
        <v>698</v>
      </c>
      <c r="F241" s="1">
        <v>240</v>
      </c>
      <c r="G241" s="1" t="s">
        <v>836</v>
      </c>
      <c r="H241" s="1" t="str">
        <f t="shared" si="4"/>
        <v>240종합중위매매가격</v>
      </c>
      <c r="I241" s="1" t="s">
        <v>869</v>
      </c>
      <c r="J241" s="13">
        <v>116493.42212079665</v>
      </c>
      <c r="K241" s="13">
        <v>116659.15896954827</v>
      </c>
      <c r="L241" s="13">
        <v>117875.63203564729</v>
      </c>
      <c r="M241" s="13">
        <v>117784.45618054553</v>
      </c>
      <c r="N241" s="13">
        <v>118826.05670010102</v>
      </c>
      <c r="O241" s="13">
        <v>117949.94948766056</v>
      </c>
      <c r="P241" s="13">
        <v>119304.151933901</v>
      </c>
      <c r="Q241" s="14">
        <v>119304.151933901</v>
      </c>
      <c r="R241" s="14">
        <v>119967.09932890748</v>
      </c>
      <c r="S241" s="14">
        <v>119967.09932890748</v>
      </c>
      <c r="T241" s="14">
        <v>120080.57349545389</v>
      </c>
      <c r="U241" s="14">
        <v>120346.9476244613</v>
      </c>
      <c r="V241" s="14">
        <v>120447.18821880866</v>
      </c>
      <c r="W241" s="14">
        <v>121187.68121689625</v>
      </c>
      <c r="X241" s="14">
        <v>121426.97124324706</v>
      </c>
      <c r="Y241" s="14">
        <v>121506.60444702959</v>
      </c>
      <c r="Z241" s="14">
        <v>122475.59685905401</v>
      </c>
      <c r="AA241" s="14">
        <v>124431.78313019415</v>
      </c>
      <c r="AB241" s="14">
        <v>125768.32438815889</v>
      </c>
      <c r="AC241" s="14">
        <v>126102.45970265006</v>
      </c>
    </row>
    <row r="242" spans="1:29">
      <c r="A242" s="1" t="s">
        <v>524</v>
      </c>
      <c r="B242" s="1" t="s">
        <v>555</v>
      </c>
      <c r="D242" s="1" t="s">
        <v>699</v>
      </c>
      <c r="F242" s="1">
        <v>241</v>
      </c>
      <c r="G242" s="1" t="s">
        <v>836</v>
      </c>
      <c r="H242" s="1" t="str">
        <f t="shared" si="4"/>
        <v>241종합중위매매가격</v>
      </c>
      <c r="I242" s="1" t="s">
        <v>869</v>
      </c>
      <c r="J242" s="13">
        <v>93646.346954190667</v>
      </c>
      <c r="K242" s="13">
        <v>93646.346954190667</v>
      </c>
      <c r="L242" s="13">
        <v>94323.748870688258</v>
      </c>
      <c r="M242" s="13">
        <v>94643.167108517606</v>
      </c>
      <c r="N242" s="13">
        <v>95245.464239695488</v>
      </c>
      <c r="O242" s="13">
        <v>95787.385772893555</v>
      </c>
      <c r="P242" s="13">
        <v>95787.385772893555</v>
      </c>
      <c r="Q242" s="14">
        <v>97006.709222589197</v>
      </c>
      <c r="R242" s="14">
        <v>97006.709222589197</v>
      </c>
      <c r="S242" s="14">
        <v>99127.433759386244</v>
      </c>
      <c r="T242" s="14">
        <v>99528.965180171508</v>
      </c>
      <c r="U242" s="14">
        <v>100561.78075613377</v>
      </c>
      <c r="V242" s="14">
        <v>103209.65322040804</v>
      </c>
      <c r="W242" s="14">
        <v>103385.28405948951</v>
      </c>
      <c r="X242" s="14">
        <v>105082.37215867749</v>
      </c>
      <c r="Y242" s="14">
        <v>105515.16560435403</v>
      </c>
      <c r="Z242" s="14">
        <v>105801.95727465875</v>
      </c>
      <c r="AA242" s="14">
        <v>105801.95727465875</v>
      </c>
      <c r="AB242" s="14">
        <v>106667.35644227131</v>
      </c>
      <c r="AC242" s="14">
        <v>106667.35644227131</v>
      </c>
    </row>
    <row r="243" spans="1:29">
      <c r="A243" s="1" t="s">
        <v>524</v>
      </c>
      <c r="B243" s="1" t="s">
        <v>555</v>
      </c>
      <c r="D243" s="1" t="s">
        <v>699</v>
      </c>
      <c r="E243" s="1" t="s">
        <v>631</v>
      </c>
      <c r="F243" s="1">
        <v>242</v>
      </c>
      <c r="G243" s="1" t="s">
        <v>836</v>
      </c>
      <c r="H243" s="1" t="str">
        <f t="shared" si="4"/>
        <v>242종합중위매매가격</v>
      </c>
      <c r="I243" s="1" t="s">
        <v>869</v>
      </c>
      <c r="J243" s="13">
        <v>75986.520094691296</v>
      </c>
      <c r="K243" s="13">
        <v>75986.520094691296</v>
      </c>
      <c r="L243" s="13">
        <v>77231.044053223042</v>
      </c>
      <c r="M243" s="13">
        <v>77817.879785584068</v>
      </c>
      <c r="N243" s="13">
        <v>77817.879785584068</v>
      </c>
      <c r="O243" s="13">
        <v>78813.498952409456</v>
      </c>
      <c r="P243" s="13">
        <v>78813.498952409456</v>
      </c>
      <c r="Q243" s="14">
        <v>81053.642077766592</v>
      </c>
      <c r="R243" s="14">
        <v>81053.642077766592</v>
      </c>
      <c r="S243" s="14">
        <v>81261.369758646018</v>
      </c>
      <c r="T243" s="14">
        <v>81261.369758646018</v>
      </c>
      <c r="U243" s="14">
        <v>82422.120208234744</v>
      </c>
      <c r="V243" s="14">
        <v>85442.849029815421</v>
      </c>
      <c r="W243" s="14">
        <v>85946.30383341221</v>
      </c>
      <c r="X243" s="14">
        <v>87960.123047799338</v>
      </c>
      <c r="Y243" s="14">
        <v>88764.414846866333</v>
      </c>
      <c r="Z243" s="14">
        <v>89267.869650463123</v>
      </c>
      <c r="AA243" s="14">
        <v>89267.869650463123</v>
      </c>
      <c r="AB243" s="14">
        <v>89356.098979108923</v>
      </c>
      <c r="AC243" s="14">
        <v>89356.098979108923</v>
      </c>
    </row>
    <row r="244" spans="1:29">
      <c r="A244" s="1" t="s">
        <v>524</v>
      </c>
      <c r="B244" s="1" t="s">
        <v>555</v>
      </c>
      <c r="D244" s="1" t="s">
        <v>699</v>
      </c>
      <c r="E244" s="1" t="s">
        <v>645</v>
      </c>
      <c r="F244" s="1">
        <v>243</v>
      </c>
      <c r="G244" s="1" t="s">
        <v>836</v>
      </c>
      <c r="H244" s="1" t="str">
        <f t="shared" si="4"/>
        <v>243종합중위매매가격</v>
      </c>
      <c r="I244" s="1" t="s">
        <v>869</v>
      </c>
      <c r="J244" s="13">
        <v>114740.22035881435</v>
      </c>
      <c r="K244" s="13">
        <v>114740.22035881435</v>
      </c>
      <c r="L244" s="13">
        <v>114740.22035881435</v>
      </c>
      <c r="M244" s="13">
        <v>114740.22035881435</v>
      </c>
      <c r="N244" s="13">
        <v>116061.93447737909</v>
      </c>
      <c r="O244" s="13">
        <v>116061.93447737909</v>
      </c>
      <c r="P244" s="13">
        <v>116061.93447737909</v>
      </c>
      <c r="Q244" s="14">
        <v>116061.93447737909</v>
      </c>
      <c r="R244" s="14">
        <v>116061.93447737909</v>
      </c>
      <c r="S244" s="14">
        <v>120467.64820592824</v>
      </c>
      <c r="T244" s="14">
        <v>121348.79095163806</v>
      </c>
      <c r="U244" s="14">
        <v>121694.38099588854</v>
      </c>
      <c r="V244" s="14">
        <v>123907.8779477324</v>
      </c>
      <c r="W244" s="14">
        <v>123701.59575305997</v>
      </c>
      <c r="X244" s="14">
        <v>125029.69392416629</v>
      </c>
      <c r="Y244" s="14">
        <v>125029.69392416629</v>
      </c>
      <c r="Z244" s="14">
        <v>125064.07428994503</v>
      </c>
      <c r="AA244" s="14">
        <v>125064.07428994503</v>
      </c>
      <c r="AB244" s="14">
        <v>126834.8718514201</v>
      </c>
      <c r="AC244" s="14">
        <v>126834.8718514201</v>
      </c>
    </row>
    <row r="245" spans="1:29">
      <c r="A245" s="1" t="s">
        <v>524</v>
      </c>
      <c r="B245" s="1" t="s">
        <v>555</v>
      </c>
      <c r="D245" s="1" t="s">
        <v>700</v>
      </c>
      <c r="F245" s="1">
        <v>244</v>
      </c>
      <c r="G245" s="1" t="s">
        <v>836</v>
      </c>
      <c r="H245" s="1" t="str">
        <f t="shared" si="4"/>
        <v>244종합중위매매가격</v>
      </c>
      <c r="I245" s="1" t="s">
        <v>869</v>
      </c>
      <c r="J245" s="13">
        <v>84400.606976689262</v>
      </c>
      <c r="K245" s="13">
        <v>84906.322477031717</v>
      </c>
      <c r="L245" s="13">
        <v>85412.037977374173</v>
      </c>
      <c r="M245" s="13">
        <v>85412.037977374173</v>
      </c>
      <c r="N245" s="13">
        <v>85412.037977374173</v>
      </c>
      <c r="O245" s="13">
        <v>85412.037977374173</v>
      </c>
      <c r="P245" s="13">
        <v>85412.037977374173</v>
      </c>
      <c r="Q245" s="14">
        <v>85412.037977374173</v>
      </c>
      <c r="R245" s="14">
        <v>85412.037977374173</v>
      </c>
      <c r="S245" s="14">
        <v>85412.037977374173</v>
      </c>
      <c r="T245" s="14">
        <v>85412.037977374173</v>
      </c>
      <c r="U245" s="14">
        <v>85818.850719466413</v>
      </c>
      <c r="V245" s="14">
        <v>85992.45551435434</v>
      </c>
      <c r="W245" s="14">
        <v>85992.45551435434</v>
      </c>
      <c r="X245" s="14">
        <v>86166.060309242283</v>
      </c>
      <c r="Y245" s="14">
        <v>86166.060309242283</v>
      </c>
      <c r="Z245" s="14">
        <v>86166.060309242283</v>
      </c>
      <c r="AA245" s="14">
        <v>86645.24592457847</v>
      </c>
      <c r="AB245" s="14">
        <v>86298.036334802586</v>
      </c>
      <c r="AC245" s="14">
        <v>86298.036334802586</v>
      </c>
    </row>
    <row r="246" spans="1:29">
      <c r="A246" s="1" t="s">
        <v>524</v>
      </c>
      <c r="B246" s="1" t="s">
        <v>555</v>
      </c>
      <c r="D246" s="1" t="s">
        <v>701</v>
      </c>
      <c r="F246" s="1">
        <v>245</v>
      </c>
      <c r="G246" s="1" t="s">
        <v>836</v>
      </c>
      <c r="H246" s="1" t="str">
        <f t="shared" si="4"/>
        <v>245종합중위매매가격</v>
      </c>
      <c r="I246" s="1" t="s">
        <v>869</v>
      </c>
      <c r="J246" s="13">
        <v>101410.78987660992</v>
      </c>
      <c r="K246" s="13">
        <v>101410.78987660992</v>
      </c>
      <c r="L246" s="13">
        <v>101805.99837881654</v>
      </c>
      <c r="M246" s="13">
        <v>101805.99837881654</v>
      </c>
      <c r="N246" s="13">
        <v>101805.99837881654</v>
      </c>
      <c r="O246" s="13">
        <v>101805.99837881654</v>
      </c>
      <c r="P246" s="13">
        <v>101805.99837881654</v>
      </c>
      <c r="Q246" s="14">
        <v>101805.99837881654</v>
      </c>
      <c r="R246" s="14">
        <v>101805.99837881654</v>
      </c>
      <c r="S246" s="14">
        <v>101805.99837881654</v>
      </c>
      <c r="T246" s="14">
        <v>101805.99837881654</v>
      </c>
      <c r="U246" s="14">
        <v>102420.32714443533</v>
      </c>
      <c r="V246" s="14">
        <v>102270.99176793415</v>
      </c>
      <c r="W246" s="14">
        <v>102270.99176793415</v>
      </c>
      <c r="X246" s="14">
        <v>102233.38441252985</v>
      </c>
      <c r="Y246" s="14">
        <v>102233.38441252985</v>
      </c>
      <c r="Z246" s="14">
        <v>102502.188090232</v>
      </c>
      <c r="AA246" s="14">
        <v>102561.92224083247</v>
      </c>
      <c r="AB246" s="14">
        <v>103393.78318662912</v>
      </c>
      <c r="AC246" s="14">
        <v>103393.78318662912</v>
      </c>
    </row>
    <row r="247" spans="1:29">
      <c r="A247" s="1" t="s">
        <v>524</v>
      </c>
      <c r="B247" s="1" t="s">
        <v>555</v>
      </c>
      <c r="D247" s="1" t="s">
        <v>702</v>
      </c>
      <c r="F247" s="1">
        <v>246</v>
      </c>
      <c r="G247" s="1" t="s">
        <v>836</v>
      </c>
      <c r="H247" s="1" t="str">
        <f t="shared" si="4"/>
        <v>246종합중위매매가격</v>
      </c>
      <c r="I247" s="1" t="s">
        <v>869</v>
      </c>
      <c r="J247" s="13">
        <v>76356.073548573913</v>
      </c>
      <c r="K247" s="13">
        <v>76356.073548573913</v>
      </c>
      <c r="L247" s="13">
        <v>76356.073548573913</v>
      </c>
      <c r="M247" s="13">
        <v>76356.073548573913</v>
      </c>
      <c r="N247" s="13">
        <v>76690.603735340963</v>
      </c>
      <c r="O247" s="13">
        <v>76690.603735340963</v>
      </c>
      <c r="P247" s="13">
        <v>76690.603735340963</v>
      </c>
      <c r="Q247" s="14">
        <v>77025.133922108012</v>
      </c>
      <c r="R247" s="14">
        <v>77025.133922108012</v>
      </c>
      <c r="S247" s="14">
        <v>77025.133922108012</v>
      </c>
      <c r="T247" s="14">
        <v>77359.664108875048</v>
      </c>
      <c r="U247" s="14">
        <v>77522.30342089363</v>
      </c>
      <c r="V247" s="14">
        <v>77522.30342089363</v>
      </c>
      <c r="W247" s="14">
        <v>77522.30342089363</v>
      </c>
      <c r="X247" s="14">
        <v>78354.366026987365</v>
      </c>
      <c r="Y247" s="14">
        <v>78520.778548206115</v>
      </c>
      <c r="Z247" s="14">
        <v>78853.603590643615</v>
      </c>
      <c r="AA247" s="14">
        <v>78987.419800327989</v>
      </c>
      <c r="AB247" s="14">
        <v>78587.114825790486</v>
      </c>
      <c r="AC247" s="14">
        <v>79086.352389446736</v>
      </c>
    </row>
    <row r="248" spans="1:29">
      <c r="A248" s="1" t="s">
        <v>524</v>
      </c>
      <c r="B248" s="1" t="s">
        <v>555</v>
      </c>
      <c r="D248" s="1" t="s">
        <v>703</v>
      </c>
      <c r="F248" s="1">
        <v>247</v>
      </c>
      <c r="G248" s="1" t="s">
        <v>836</v>
      </c>
      <c r="H248" s="1" t="str">
        <f t="shared" si="4"/>
        <v>247종합중위매매가격</v>
      </c>
      <c r="I248" s="1" t="s">
        <v>869</v>
      </c>
      <c r="J248" s="13">
        <v>51526.910731589145</v>
      </c>
      <c r="K248" s="13">
        <v>51526.910731589145</v>
      </c>
      <c r="L248" s="13">
        <v>51526.910731589145</v>
      </c>
      <c r="M248" s="13">
        <v>51526.910731589145</v>
      </c>
      <c r="N248" s="13">
        <v>51743.821160368214</v>
      </c>
      <c r="O248" s="13">
        <v>51888.428112887595</v>
      </c>
      <c r="P248" s="13">
        <v>52105.338541666664</v>
      </c>
      <c r="Q248" s="14">
        <v>52466.855922965115</v>
      </c>
      <c r="R248" s="14">
        <v>52466.855922965115</v>
      </c>
      <c r="S248" s="14">
        <v>52466.855922965115</v>
      </c>
      <c r="T248" s="14">
        <v>52466.855922965115</v>
      </c>
      <c r="U248" s="14">
        <v>53944.591766527148</v>
      </c>
      <c r="V248" s="14">
        <v>53944.591766527148</v>
      </c>
      <c r="W248" s="14">
        <v>54268.455077117134</v>
      </c>
      <c r="X248" s="14">
        <v>54268.455077117134</v>
      </c>
      <c r="Y248" s="14">
        <v>53890.330256292647</v>
      </c>
      <c r="Z248" s="14">
        <v>53890.330256292647</v>
      </c>
      <c r="AA248" s="14">
        <v>53890.330256292647</v>
      </c>
      <c r="AB248" s="14">
        <v>53890.330256292647</v>
      </c>
      <c r="AC248" s="14">
        <v>54295.159394530128</v>
      </c>
    </row>
    <row r="249" spans="1:29">
      <c r="A249" s="1" t="s">
        <v>524</v>
      </c>
      <c r="B249" s="1" t="s">
        <v>555</v>
      </c>
      <c r="D249" s="1" t="s">
        <v>704</v>
      </c>
      <c r="F249" s="1">
        <v>248</v>
      </c>
      <c r="G249" s="1" t="s">
        <v>836</v>
      </c>
      <c r="H249" s="1" t="str">
        <f t="shared" si="4"/>
        <v>248종합중위매매가격</v>
      </c>
      <c r="I249" s="1" t="s">
        <v>869</v>
      </c>
      <c r="J249" s="13">
        <v>96231.775607221716</v>
      </c>
      <c r="K249" s="13">
        <v>96231.775607221716</v>
      </c>
      <c r="L249" s="13">
        <v>96637.797116508635</v>
      </c>
      <c r="M249" s="13">
        <v>96827.458111443048</v>
      </c>
      <c r="N249" s="13">
        <v>96922.288608910254</v>
      </c>
      <c r="O249" s="13">
        <v>96922.288608910254</v>
      </c>
      <c r="P249" s="13">
        <v>96922.288608910254</v>
      </c>
      <c r="Q249" s="14">
        <v>96922.288608910254</v>
      </c>
      <c r="R249" s="14">
        <v>96922.288608910254</v>
      </c>
      <c r="S249" s="14">
        <v>96922.288608910254</v>
      </c>
      <c r="T249" s="14">
        <v>96969.70385764385</v>
      </c>
      <c r="U249" s="14">
        <v>97443.564015605472</v>
      </c>
      <c r="V249" s="14">
        <v>97443.564015605472</v>
      </c>
      <c r="W249" s="14">
        <v>97443.564015605472</v>
      </c>
      <c r="X249" s="14">
        <v>97597.15174541653</v>
      </c>
      <c r="Y249" s="14">
        <v>97597.15174541653</v>
      </c>
      <c r="Z249" s="14">
        <v>97699.543565290558</v>
      </c>
      <c r="AA249" s="14">
        <v>97904.327205038629</v>
      </c>
      <c r="AB249" s="14">
        <v>98006.719024912672</v>
      </c>
      <c r="AC249" s="14">
        <v>98006.719024912672</v>
      </c>
    </row>
    <row r="250" spans="1:29">
      <c r="A250" s="1" t="s">
        <v>524</v>
      </c>
      <c r="B250" s="1" t="s">
        <v>555</v>
      </c>
      <c r="D250" s="1" t="s">
        <v>705</v>
      </c>
      <c r="F250" s="1">
        <v>249</v>
      </c>
      <c r="G250" s="1" t="s">
        <v>836</v>
      </c>
      <c r="H250" s="1" t="str">
        <f t="shared" si="4"/>
        <v>249종합중위매매가격</v>
      </c>
      <c r="I250" s="1" t="s">
        <v>869</v>
      </c>
      <c r="J250" s="13">
        <v>64940.150201129276</v>
      </c>
      <c r="K250" s="13">
        <v>65029.80957301546</v>
      </c>
      <c r="L250" s="13">
        <v>65154.224600509282</v>
      </c>
      <c r="M250" s="13">
        <v>65154.224600509282</v>
      </c>
      <c r="N250" s="13">
        <v>65303.532641989885</v>
      </c>
      <c r="O250" s="13">
        <v>65482.85138576226</v>
      </c>
      <c r="P250" s="13">
        <v>65482.85138576226</v>
      </c>
      <c r="Q250" s="14">
        <v>65584.652323135408</v>
      </c>
      <c r="R250" s="14">
        <v>65918.14890947337</v>
      </c>
      <c r="S250" s="14">
        <v>65924.935638631578</v>
      </c>
      <c r="T250" s="14">
        <v>65924.935638631578</v>
      </c>
      <c r="U250" s="14">
        <v>66663.549783549781</v>
      </c>
      <c r="V250" s="14">
        <v>66737.532467532466</v>
      </c>
      <c r="W250" s="14">
        <v>66737.532467532466</v>
      </c>
      <c r="X250" s="14">
        <v>66756.515151515152</v>
      </c>
      <c r="Y250" s="14">
        <v>67030.692640692636</v>
      </c>
      <c r="Z250" s="14">
        <v>67030.692640692636</v>
      </c>
      <c r="AA250" s="14">
        <v>67030.692640692636</v>
      </c>
      <c r="AB250" s="14">
        <v>67466.103896103901</v>
      </c>
      <c r="AC250" s="14">
        <v>67466.103896103901</v>
      </c>
    </row>
    <row r="251" spans="1:29">
      <c r="A251" s="1" t="s">
        <v>524</v>
      </c>
      <c r="B251" s="1" t="s">
        <v>555</v>
      </c>
      <c r="D251" s="1" t="s">
        <v>706</v>
      </c>
      <c r="F251" s="1">
        <v>250</v>
      </c>
      <c r="G251" s="1" t="s">
        <v>836</v>
      </c>
      <c r="H251" s="1" t="str">
        <f t="shared" si="4"/>
        <v>250종합중위매매가격</v>
      </c>
      <c r="I251" s="1" t="s">
        <v>869</v>
      </c>
      <c r="J251" s="13">
        <v>118119.56279811769</v>
      </c>
      <c r="K251" s="13">
        <v>118779.01759922442</v>
      </c>
      <c r="L251" s="13">
        <v>119303.13885375798</v>
      </c>
      <c r="M251" s="13">
        <v>120365.59381109659</v>
      </c>
      <c r="N251" s="13">
        <v>120365.59381109659</v>
      </c>
      <c r="O251" s="13">
        <v>120686.7147457704</v>
      </c>
      <c r="P251" s="13">
        <v>120686.7147457704</v>
      </c>
      <c r="Q251" s="14">
        <v>120686.7147457704</v>
      </c>
      <c r="R251" s="14">
        <v>121708.35034245023</v>
      </c>
      <c r="S251" s="14">
        <v>123686.7147457704</v>
      </c>
      <c r="T251" s="14">
        <v>125994.80654964394</v>
      </c>
      <c r="U251" s="14">
        <v>128140.47354679951</v>
      </c>
      <c r="V251" s="14">
        <v>129780.21936800408</v>
      </c>
      <c r="W251" s="14">
        <v>130764.06686072683</v>
      </c>
      <c r="X251" s="14">
        <v>131419.96518920865</v>
      </c>
      <c r="Y251" s="14">
        <v>132403.81268193139</v>
      </c>
      <c r="Z251" s="14">
        <v>134043.55850313598</v>
      </c>
      <c r="AA251" s="14">
        <v>134043.55850313598</v>
      </c>
      <c r="AB251" s="14">
        <v>134371.50766737689</v>
      </c>
      <c r="AC251" s="14">
        <v>135027.40599585872</v>
      </c>
    </row>
    <row r="252" spans="1:29">
      <c r="A252" s="1" t="s">
        <v>524</v>
      </c>
      <c r="B252" s="1" t="s">
        <v>555</v>
      </c>
      <c r="D252" s="1" t="s">
        <v>905</v>
      </c>
      <c r="F252" s="1">
        <v>251</v>
      </c>
      <c r="G252" s="1" t="s">
        <v>836</v>
      </c>
      <c r="H252" s="1" t="str">
        <f t="shared" si="4"/>
        <v>251종합중위매매가격</v>
      </c>
      <c r="I252" s="1" t="s">
        <v>869</v>
      </c>
      <c r="J252" s="13">
        <v>87475.17706112907</v>
      </c>
      <c r="K252" s="13">
        <v>87475.17706112907</v>
      </c>
      <c r="L252" s="13">
        <v>87475.17706112907</v>
      </c>
      <c r="M252" s="13">
        <v>89340.576222237505</v>
      </c>
      <c r="N252" s="13">
        <v>89340.576222237505</v>
      </c>
      <c r="O252" s="13">
        <v>89340.576222237505</v>
      </c>
      <c r="P252" s="13">
        <v>89340.576222237505</v>
      </c>
      <c r="Q252" s="14">
        <v>89873.547411125634</v>
      </c>
      <c r="R252" s="14">
        <v>89873.547411125634</v>
      </c>
      <c r="S252" s="14">
        <v>91738.946572234068</v>
      </c>
      <c r="T252" s="14">
        <v>92271.917761122182</v>
      </c>
      <c r="U252" s="14">
        <v>92343.545640326978</v>
      </c>
      <c r="V252" s="14">
        <v>92343.545640326978</v>
      </c>
      <c r="W252" s="14">
        <v>92343.545640326978</v>
      </c>
      <c r="X252" s="14">
        <v>92607.561307901909</v>
      </c>
      <c r="Y252" s="14">
        <v>93399.608310626703</v>
      </c>
      <c r="Z252" s="14">
        <v>93927.639645776566</v>
      </c>
      <c r="AA252" s="14">
        <v>93927.639645776566</v>
      </c>
      <c r="AB252" s="14">
        <v>94455.670980926428</v>
      </c>
      <c r="AC252" s="14">
        <v>95247.717983651222</v>
      </c>
    </row>
    <row r="253" spans="1:29">
      <c r="A253" s="1" t="s">
        <v>524</v>
      </c>
      <c r="B253" s="1" t="s">
        <v>556</v>
      </c>
      <c r="F253" s="1">
        <v>252</v>
      </c>
      <c r="G253" s="1" t="s">
        <v>836</v>
      </c>
      <c r="H253" s="1" t="str">
        <f t="shared" si="4"/>
        <v>252종합중위매매가격</v>
      </c>
      <c r="I253" s="1" t="s">
        <v>869</v>
      </c>
      <c r="J253" s="13">
        <v>149256.41029725305</v>
      </c>
      <c r="K253" s="13">
        <v>149268.65126997579</v>
      </c>
      <c r="L253" s="13">
        <v>149073.98215766548</v>
      </c>
      <c r="M253" s="13">
        <v>148996.95011302759</v>
      </c>
      <c r="N253" s="13">
        <v>148466.83890033298</v>
      </c>
      <c r="O253" s="13">
        <v>147764.64469704323</v>
      </c>
      <c r="P253" s="13">
        <v>147420.76095085367</v>
      </c>
      <c r="Q253" s="14">
        <v>147076.97083648312</v>
      </c>
      <c r="R253" s="14">
        <v>147033.78328252572</v>
      </c>
      <c r="S253" s="14">
        <v>146909.5802656677</v>
      </c>
      <c r="T253" s="14">
        <v>146882.35028178807</v>
      </c>
      <c r="U253" s="14">
        <v>146199.40627735402</v>
      </c>
      <c r="V253" s="14">
        <v>145631.39052144554</v>
      </c>
      <c r="W253" s="14">
        <v>145020.47680380143</v>
      </c>
      <c r="X253" s="14">
        <v>145044.62379642366</v>
      </c>
      <c r="Y253" s="14">
        <v>144962.37170188822</v>
      </c>
      <c r="Z253" s="14">
        <v>145498.67969238464</v>
      </c>
      <c r="AA253" s="14">
        <v>146118.29792422158</v>
      </c>
      <c r="AB253" s="14">
        <v>146246.643178692</v>
      </c>
      <c r="AC253" s="14">
        <v>146213.44941853196</v>
      </c>
    </row>
    <row r="254" spans="1:29">
      <c r="A254" s="1" t="s">
        <v>524</v>
      </c>
      <c r="B254" s="1" t="s">
        <v>556</v>
      </c>
      <c r="D254" s="1" t="s">
        <v>707</v>
      </c>
      <c r="F254" s="1">
        <v>253</v>
      </c>
      <c r="G254" s="1" t="s">
        <v>836</v>
      </c>
      <c r="H254" s="1" t="str">
        <f t="shared" si="4"/>
        <v>253종합중위매매가격</v>
      </c>
      <c r="I254" s="1" t="s">
        <v>869</v>
      </c>
      <c r="J254" s="13">
        <v>192286.3117007252</v>
      </c>
      <c r="K254" s="13">
        <v>192286.3117007252</v>
      </c>
      <c r="L254" s="13">
        <v>191835.0626954652</v>
      </c>
      <c r="M254" s="13">
        <v>191593.81349610959</v>
      </c>
      <c r="N254" s="13">
        <v>191388.40211046103</v>
      </c>
      <c r="O254" s="13">
        <v>190373.12290392388</v>
      </c>
      <c r="P254" s="13">
        <v>189687.35399415894</v>
      </c>
      <c r="Q254" s="14">
        <v>188961.49673207162</v>
      </c>
      <c r="R254" s="14">
        <v>188862.10813324785</v>
      </c>
      <c r="S254" s="14">
        <v>188845.87969954</v>
      </c>
      <c r="T254" s="14">
        <v>188525.16290444674</v>
      </c>
      <c r="U254" s="14">
        <v>188678.02976502918</v>
      </c>
      <c r="V254" s="14">
        <v>188109.02445425635</v>
      </c>
      <c r="W254" s="14">
        <v>187279.79397597801</v>
      </c>
      <c r="X254" s="14">
        <v>187080.78550035509</v>
      </c>
      <c r="Y254" s="14">
        <v>187238.94502423811</v>
      </c>
      <c r="Z254" s="14">
        <v>187847.31875443851</v>
      </c>
      <c r="AA254" s="14">
        <v>188367.39625467008</v>
      </c>
      <c r="AB254" s="14">
        <v>188680.87079692469</v>
      </c>
      <c r="AC254" s="14">
        <v>188876.59168802298</v>
      </c>
    </row>
    <row r="255" spans="1:29">
      <c r="A255" s="1" t="s">
        <v>524</v>
      </c>
      <c r="B255" s="1" t="s">
        <v>556</v>
      </c>
      <c r="D255" s="1" t="s">
        <v>707</v>
      </c>
      <c r="E255" s="1" t="s">
        <v>708</v>
      </c>
      <c r="F255" s="1">
        <v>254</v>
      </c>
      <c r="G255" s="1" t="s">
        <v>836</v>
      </c>
      <c r="H255" s="1" t="str">
        <f t="shared" si="4"/>
        <v>254종합중위매매가격</v>
      </c>
      <c r="I255" s="1" t="s">
        <v>869</v>
      </c>
      <c r="J255" s="13">
        <v>176162.37320724363</v>
      </c>
      <c r="K255" s="13">
        <v>176162.37320724363</v>
      </c>
      <c r="L255" s="13">
        <v>176162.37320724363</v>
      </c>
      <c r="M255" s="13">
        <v>176162.37320724363</v>
      </c>
      <c r="N255" s="13">
        <v>176162.37320724363</v>
      </c>
      <c r="O255" s="13">
        <v>176162.37320724363</v>
      </c>
      <c r="P255" s="13">
        <v>176162.37320724363</v>
      </c>
      <c r="Q255" s="14">
        <v>176162.37320724363</v>
      </c>
      <c r="R255" s="14">
        <v>176162.37320724363</v>
      </c>
      <c r="S255" s="14">
        <v>176162.37320724363</v>
      </c>
      <c r="T255" s="14">
        <v>174684.41601757932</v>
      </c>
      <c r="U255" s="14">
        <v>174908.63515646048</v>
      </c>
      <c r="V255" s="14">
        <v>174315.02828990415</v>
      </c>
      <c r="W255" s="14">
        <v>174315.02828990415</v>
      </c>
      <c r="X255" s="14">
        <v>174018.22485662601</v>
      </c>
      <c r="Y255" s="14">
        <v>174721.42142334784</v>
      </c>
      <c r="Z255" s="14">
        <v>175315.02828990415</v>
      </c>
      <c r="AA255" s="14">
        <v>175315.02828990415</v>
      </c>
      <c r="AB255" s="14">
        <v>175315.02828990415</v>
      </c>
      <c r="AC255" s="14">
        <v>175611.83172318232</v>
      </c>
    </row>
    <row r="256" spans="1:29">
      <c r="A256" s="1" t="s">
        <v>524</v>
      </c>
      <c r="B256" s="1" t="s">
        <v>556</v>
      </c>
      <c r="D256" s="1" t="s">
        <v>707</v>
      </c>
      <c r="E256" s="1" t="s">
        <v>709</v>
      </c>
      <c r="F256" s="1">
        <v>255</v>
      </c>
      <c r="G256" s="1" t="s">
        <v>836</v>
      </c>
      <c r="H256" s="1" t="str">
        <f t="shared" si="4"/>
        <v>255종합중위매매가격</v>
      </c>
      <c r="I256" s="1" t="s">
        <v>869</v>
      </c>
      <c r="J256" s="13">
        <v>259549.17061611376</v>
      </c>
      <c r="K256" s="13">
        <v>259549.17061611376</v>
      </c>
      <c r="L256" s="13">
        <v>259708.32345971564</v>
      </c>
      <c r="M256" s="13">
        <v>258787.89988151658</v>
      </c>
      <c r="N256" s="13">
        <v>258787.89988151658</v>
      </c>
      <c r="O256" s="13">
        <v>256026.62914691944</v>
      </c>
      <c r="P256" s="13">
        <v>256026.62914691944</v>
      </c>
      <c r="Q256" s="14">
        <v>253826.09656398103</v>
      </c>
      <c r="R256" s="14">
        <v>253826.09656398103</v>
      </c>
      <c r="S256" s="14">
        <v>253826.09656398103</v>
      </c>
      <c r="T256" s="14">
        <v>253826.09656398103</v>
      </c>
      <c r="U256" s="14">
        <v>254083.36691291694</v>
      </c>
      <c r="V256" s="14">
        <v>253166.01746138348</v>
      </c>
      <c r="W256" s="14">
        <v>251331.31855831653</v>
      </c>
      <c r="X256" s="14">
        <v>251537.94492948288</v>
      </c>
      <c r="Y256" s="14">
        <v>250620.59547794942</v>
      </c>
      <c r="Z256" s="14">
        <v>250620.59547794942</v>
      </c>
      <c r="AA256" s="14">
        <v>250620.59547794942</v>
      </c>
      <c r="AB256" s="14">
        <v>250827.22184911574</v>
      </c>
      <c r="AC256" s="14">
        <v>249909.87239758228</v>
      </c>
    </row>
    <row r="257" spans="1:29">
      <c r="A257" s="1" t="s">
        <v>524</v>
      </c>
      <c r="B257" s="1" t="s">
        <v>556</v>
      </c>
      <c r="D257" s="1" t="s">
        <v>707</v>
      </c>
      <c r="E257" s="1" t="s">
        <v>710</v>
      </c>
      <c r="F257" s="1">
        <v>256</v>
      </c>
      <c r="G257" s="1" t="s">
        <v>836</v>
      </c>
      <c r="H257" s="1" t="str">
        <f t="shared" si="4"/>
        <v>256종합중위매매가격</v>
      </c>
      <c r="I257" s="1" t="s">
        <v>869</v>
      </c>
      <c r="J257" s="13">
        <v>133555.37214942378</v>
      </c>
      <c r="K257" s="13">
        <v>133555.37214942378</v>
      </c>
      <c r="L257" s="13">
        <v>130814.96493767743</v>
      </c>
      <c r="M257" s="13">
        <v>130814.96493767743</v>
      </c>
      <c r="N257" s="13">
        <v>130814.96493767743</v>
      </c>
      <c r="O257" s="13">
        <v>130814.96493767743</v>
      </c>
      <c r="P257" s="13">
        <v>130814.96493767743</v>
      </c>
      <c r="Q257" s="14">
        <v>130814.96493767743</v>
      </c>
      <c r="R257" s="14">
        <v>130814.96493767743</v>
      </c>
      <c r="S257" s="14">
        <v>130814.96493767743</v>
      </c>
      <c r="T257" s="14">
        <v>130677.94457709011</v>
      </c>
      <c r="U257" s="14">
        <v>131834.07148334486</v>
      </c>
      <c r="V257" s="14">
        <v>131559.3225728019</v>
      </c>
      <c r="W257" s="14">
        <v>131604.37279069333</v>
      </c>
      <c r="X257" s="14">
        <v>131929.62388015038</v>
      </c>
      <c r="Y257" s="14">
        <v>131902.14898909608</v>
      </c>
      <c r="Z257" s="14">
        <v>131809.60966577515</v>
      </c>
      <c r="AA257" s="14">
        <v>131809.60966577515</v>
      </c>
      <c r="AB257" s="14">
        <v>131809.60966577515</v>
      </c>
      <c r="AC257" s="14">
        <v>132359.10748686106</v>
      </c>
    </row>
    <row r="258" spans="1:29">
      <c r="A258" s="1" t="s">
        <v>524</v>
      </c>
      <c r="B258" s="1" t="s">
        <v>556</v>
      </c>
      <c r="D258" s="1" t="s">
        <v>707</v>
      </c>
      <c r="E258" s="1" t="s">
        <v>711</v>
      </c>
      <c r="F258" s="1">
        <v>257</v>
      </c>
      <c r="G258" s="1" t="s">
        <v>836</v>
      </c>
      <c r="H258" s="1" t="str">
        <f t="shared" ref="H258:H321" si="5">F258&amp;G258&amp;I258</f>
        <v>257종합중위매매가격</v>
      </c>
      <c r="I258" s="1" t="s">
        <v>869</v>
      </c>
      <c r="J258" s="13">
        <v>186392.56282570935</v>
      </c>
      <c r="K258" s="13">
        <v>186392.56282570935</v>
      </c>
      <c r="L258" s="13">
        <v>186733.90163743214</v>
      </c>
      <c r="M258" s="13">
        <v>186733.90163743214</v>
      </c>
      <c r="N258" s="13">
        <v>188099.25688432329</v>
      </c>
      <c r="O258" s="13">
        <v>186733.90163743214</v>
      </c>
      <c r="P258" s="13">
        <v>184685.86876709544</v>
      </c>
      <c r="Q258" s="14">
        <v>184685.86876709544</v>
      </c>
      <c r="R258" s="14">
        <v>184685.86876709544</v>
      </c>
      <c r="S258" s="14">
        <v>184609.86473711004</v>
      </c>
      <c r="T258" s="14">
        <v>184609.86473711004</v>
      </c>
      <c r="U258" s="14">
        <v>184571.66463890756</v>
      </c>
      <c r="V258" s="14">
        <v>184571.66463890756</v>
      </c>
      <c r="W258" s="14">
        <v>184571.66463890756</v>
      </c>
      <c r="X258" s="14">
        <v>184571.66463890756</v>
      </c>
      <c r="Y258" s="14">
        <v>184571.66463890756</v>
      </c>
      <c r="Z258" s="14">
        <v>185571.66463890756</v>
      </c>
      <c r="AA258" s="14">
        <v>185571.66463890756</v>
      </c>
      <c r="AB258" s="14">
        <v>185571.66463890756</v>
      </c>
      <c r="AC258" s="14">
        <v>185571.66463890756</v>
      </c>
    </row>
    <row r="259" spans="1:29">
      <c r="A259" s="1" t="s">
        <v>524</v>
      </c>
      <c r="B259" s="1" t="s">
        <v>556</v>
      </c>
      <c r="D259" s="1" t="s">
        <v>707</v>
      </c>
      <c r="E259" s="1" t="s">
        <v>712</v>
      </c>
      <c r="F259" s="1">
        <v>258</v>
      </c>
      <c r="G259" s="1" t="s">
        <v>836</v>
      </c>
      <c r="H259" s="1" t="str">
        <f t="shared" si="5"/>
        <v>258종합중위매매가격</v>
      </c>
      <c r="I259" s="1" t="s">
        <v>869</v>
      </c>
      <c r="J259" s="13">
        <v>183501.66553474986</v>
      </c>
      <c r="K259" s="13">
        <v>183501.66553474986</v>
      </c>
      <c r="L259" s="13">
        <v>183501.66553474986</v>
      </c>
      <c r="M259" s="13">
        <v>183501.66553474986</v>
      </c>
      <c r="N259" s="13">
        <v>179361.59891335986</v>
      </c>
      <c r="O259" s="13">
        <v>179361.59891335986</v>
      </c>
      <c r="P259" s="13">
        <v>177291.56560266486</v>
      </c>
      <c r="Q259" s="14">
        <v>176049.54561624787</v>
      </c>
      <c r="R259" s="14">
        <v>175221.53229196987</v>
      </c>
      <c r="S259" s="14">
        <v>175221.53229196987</v>
      </c>
      <c r="T259" s="14">
        <v>175221.53229196987</v>
      </c>
      <c r="U259" s="14">
        <v>175966.66983192478</v>
      </c>
      <c r="V259" s="14">
        <v>174687.11423416578</v>
      </c>
      <c r="W259" s="14">
        <v>171701.48450606148</v>
      </c>
      <c r="X259" s="14">
        <v>169568.89184312979</v>
      </c>
      <c r="Y259" s="14">
        <v>171701.48450606148</v>
      </c>
      <c r="Z259" s="14">
        <v>174128.00303864779</v>
      </c>
      <c r="AA259" s="14">
        <v>178393.18836451112</v>
      </c>
      <c r="AB259" s="14">
        <v>180525.78102744278</v>
      </c>
      <c r="AC259" s="14">
        <v>182658.37369037446</v>
      </c>
    </row>
    <row r="260" spans="1:29">
      <c r="A260" s="1" t="s">
        <v>524</v>
      </c>
      <c r="B260" s="1" t="s">
        <v>556</v>
      </c>
      <c r="D260" s="1" t="s">
        <v>713</v>
      </c>
      <c r="F260" s="1">
        <v>259</v>
      </c>
      <c r="G260" s="1" t="s">
        <v>836</v>
      </c>
      <c r="H260" s="1" t="str">
        <f t="shared" si="5"/>
        <v>259종합중위매매가격</v>
      </c>
      <c r="I260" s="1" t="s">
        <v>869</v>
      </c>
      <c r="J260" s="13">
        <v>139672.37097067735</v>
      </c>
      <c r="K260" s="13">
        <v>139672.37097067735</v>
      </c>
      <c r="L260" s="13">
        <v>141468.94838827095</v>
      </c>
      <c r="M260" s="13">
        <v>142265.52580586454</v>
      </c>
      <c r="N260" s="13">
        <v>142031.05161172905</v>
      </c>
      <c r="O260" s="13">
        <v>142031.05161172905</v>
      </c>
      <c r="P260" s="13">
        <v>142531.05161172905</v>
      </c>
      <c r="Q260" s="14">
        <v>142000</v>
      </c>
      <c r="R260" s="14">
        <v>142500</v>
      </c>
      <c r="S260" s="14">
        <v>143031.05161172905</v>
      </c>
      <c r="T260" s="14">
        <v>143000</v>
      </c>
      <c r="U260" s="14">
        <v>141228.93931189604</v>
      </c>
      <c r="V260" s="14">
        <v>139686.8179356881</v>
      </c>
      <c r="W260" s="14">
        <v>138873.6358713762</v>
      </c>
      <c r="X260" s="14">
        <v>139644.69655948019</v>
      </c>
      <c r="Y260" s="14">
        <v>139644.69655948019</v>
      </c>
      <c r="Z260" s="14">
        <v>140415.75724758414</v>
      </c>
      <c r="AA260" s="14">
        <v>140415.75724758414</v>
      </c>
      <c r="AB260" s="14">
        <v>140686.8179356881</v>
      </c>
      <c r="AC260" s="14">
        <v>139957.87862379206</v>
      </c>
    </row>
    <row r="261" spans="1:29">
      <c r="A261" s="1" t="s">
        <v>524</v>
      </c>
      <c r="B261" s="1" t="s">
        <v>556</v>
      </c>
      <c r="D261" s="1" t="s">
        <v>714</v>
      </c>
      <c r="F261" s="1">
        <v>260</v>
      </c>
      <c r="G261" s="1" t="s">
        <v>836</v>
      </c>
      <c r="H261" s="1" t="str">
        <f t="shared" si="5"/>
        <v>260종합중위매매가격</v>
      </c>
      <c r="I261" s="1" t="s">
        <v>869</v>
      </c>
      <c r="J261" s="13">
        <v>110145.80240001947</v>
      </c>
      <c r="K261" s="13">
        <v>110145.80240001947</v>
      </c>
      <c r="L261" s="13">
        <v>110145.80240001947</v>
      </c>
      <c r="M261" s="13">
        <v>110145.80240001947</v>
      </c>
      <c r="N261" s="13">
        <v>110537.98408100674</v>
      </c>
      <c r="O261" s="13">
        <v>110537.98408100674</v>
      </c>
      <c r="P261" s="13">
        <v>110537.98408100674</v>
      </c>
      <c r="Q261" s="14">
        <v>110537.98408100674</v>
      </c>
      <c r="R261" s="14">
        <v>110537.98408100674</v>
      </c>
      <c r="S261" s="14">
        <v>110537.98408100674</v>
      </c>
      <c r="T261" s="14">
        <v>110537.98408100674</v>
      </c>
      <c r="U261" s="14">
        <v>110478.68210495781</v>
      </c>
      <c r="V261" s="14">
        <v>110478.68210495781</v>
      </c>
      <c r="W261" s="14">
        <v>110478.68210495781</v>
      </c>
      <c r="X261" s="14">
        <v>110478.68210495781</v>
      </c>
      <c r="Y261" s="14">
        <v>110478.68210495781</v>
      </c>
      <c r="Z261" s="14">
        <v>110478.68210495781</v>
      </c>
      <c r="AA261" s="14">
        <v>110478.68210495781</v>
      </c>
      <c r="AB261" s="14">
        <v>110478.68210495781</v>
      </c>
      <c r="AC261" s="14">
        <v>110478.68210495781</v>
      </c>
    </row>
    <row r="262" spans="1:29">
      <c r="A262" s="1" t="s">
        <v>524</v>
      </c>
      <c r="B262" s="1" t="s">
        <v>556</v>
      </c>
      <c r="D262" s="1" t="s">
        <v>715</v>
      </c>
      <c r="F262" s="1">
        <v>261</v>
      </c>
      <c r="G262" s="1" t="s">
        <v>836</v>
      </c>
      <c r="H262" s="1" t="str">
        <f t="shared" si="5"/>
        <v>261종합중위매매가격</v>
      </c>
      <c r="I262" s="1" t="s">
        <v>869</v>
      </c>
      <c r="J262" s="13">
        <v>106236.07945294693</v>
      </c>
      <c r="K262" s="13">
        <v>106236.07945294693</v>
      </c>
      <c r="L262" s="13">
        <v>106484.07058587781</v>
      </c>
      <c r="M262" s="13">
        <v>106484.07058587781</v>
      </c>
      <c r="N262" s="13">
        <v>106484.07058587781</v>
      </c>
      <c r="O262" s="13">
        <v>106484.07058587781</v>
      </c>
      <c r="P262" s="13">
        <v>106636.61034992361</v>
      </c>
      <c r="Q262" s="14">
        <v>106636.61034992361</v>
      </c>
      <c r="R262" s="14">
        <v>106667.56994714827</v>
      </c>
      <c r="S262" s="14">
        <v>106573.30097938531</v>
      </c>
      <c r="T262" s="14">
        <v>106473.87207875159</v>
      </c>
      <c r="U262" s="14">
        <v>106639.25669538749</v>
      </c>
      <c r="V262" s="14">
        <v>106477.26145764293</v>
      </c>
      <c r="W262" s="14">
        <v>106400.76097896261</v>
      </c>
      <c r="X262" s="14">
        <v>106481.75859783489</v>
      </c>
      <c r="Y262" s="14">
        <v>107247.00640695191</v>
      </c>
      <c r="Z262" s="14">
        <v>108012.25421606893</v>
      </c>
      <c r="AA262" s="14">
        <v>108052.75302550507</v>
      </c>
      <c r="AB262" s="14">
        <v>108113.50123965928</v>
      </c>
      <c r="AC262" s="14">
        <v>108073.00243022313</v>
      </c>
    </row>
    <row r="263" spans="1:29">
      <c r="A263" s="1" t="s">
        <v>524</v>
      </c>
      <c r="B263" s="1" t="s">
        <v>556</v>
      </c>
      <c r="D263" s="1" t="s">
        <v>716</v>
      </c>
      <c r="F263" s="1">
        <v>262</v>
      </c>
      <c r="G263" s="1" t="s">
        <v>836</v>
      </c>
      <c r="H263" s="1" t="str">
        <f t="shared" si="5"/>
        <v>262종합중위매매가격</v>
      </c>
      <c r="I263" s="1" t="s">
        <v>869</v>
      </c>
      <c r="J263" s="13">
        <v>151877.62926993438</v>
      </c>
      <c r="K263" s="13">
        <v>151291.91006194058</v>
      </c>
      <c r="L263" s="13">
        <v>148304.20058174475</v>
      </c>
      <c r="M263" s="13">
        <v>148304.20058174475</v>
      </c>
      <c r="N263" s="13">
        <v>146578.73843121229</v>
      </c>
      <c r="O263" s="13">
        <v>145042.09492215357</v>
      </c>
      <c r="P263" s="13">
        <v>145387.18735226008</v>
      </c>
      <c r="Q263" s="14">
        <v>145732.27978236656</v>
      </c>
      <c r="R263" s="14">
        <v>145637.87046162967</v>
      </c>
      <c r="S263" s="14">
        <v>144676.27426941352</v>
      </c>
      <c r="T263" s="14">
        <v>145021.36669952003</v>
      </c>
      <c r="U263" s="14">
        <v>144517.57350456234</v>
      </c>
      <c r="V263" s="14">
        <v>144517.57350456234</v>
      </c>
      <c r="W263" s="14">
        <v>143718.74218977185</v>
      </c>
      <c r="X263" s="14">
        <v>143485.2134206245</v>
      </c>
      <c r="Y263" s="14">
        <v>142566.67950360352</v>
      </c>
      <c r="Z263" s="14">
        <v>142909.18207754035</v>
      </c>
      <c r="AA263" s="14">
        <v>144339.64255680345</v>
      </c>
      <c r="AB263" s="14">
        <v>144686.99749286764</v>
      </c>
      <c r="AC263" s="14">
        <v>145005.23825616762</v>
      </c>
    </row>
    <row r="264" spans="1:29">
      <c r="A264" s="1" t="s">
        <v>524</v>
      </c>
      <c r="B264" s="1" t="s">
        <v>556</v>
      </c>
      <c r="D264" s="1" t="s">
        <v>717</v>
      </c>
      <c r="F264" s="1">
        <v>263</v>
      </c>
      <c r="G264" s="1" t="s">
        <v>836</v>
      </c>
      <c r="H264" s="1" t="str">
        <f t="shared" si="5"/>
        <v>263종합중위매매가격</v>
      </c>
      <c r="I264" s="1" t="s">
        <v>869</v>
      </c>
      <c r="J264" s="13">
        <v>93797.314125419463</v>
      </c>
      <c r="K264" s="13">
        <v>94502.713401845642</v>
      </c>
      <c r="L264" s="13">
        <v>94524.302642617447</v>
      </c>
      <c r="M264" s="13">
        <v>94524.302642617447</v>
      </c>
      <c r="N264" s="13">
        <v>94524.302642617447</v>
      </c>
      <c r="O264" s="13">
        <v>94524.302642617447</v>
      </c>
      <c r="P264" s="13">
        <v>95218.907298657723</v>
      </c>
      <c r="Q264" s="14">
        <v>96608.11661073826</v>
      </c>
      <c r="R264" s="14">
        <v>96214.791317114097</v>
      </c>
      <c r="S264" s="14">
        <v>95821.466023489935</v>
      </c>
      <c r="T264" s="14">
        <v>95821.466023489935</v>
      </c>
      <c r="U264" s="14">
        <v>94963.261301732375</v>
      </c>
      <c r="V264" s="14">
        <v>94963.261301732375</v>
      </c>
      <c r="W264" s="14">
        <v>94963.261301732375</v>
      </c>
      <c r="X264" s="14">
        <v>94702.269382696919</v>
      </c>
      <c r="Y264" s="14">
        <v>94702.269382696919</v>
      </c>
      <c r="Z264" s="14">
        <v>94441.277463661478</v>
      </c>
      <c r="AA264" s="14">
        <v>94441.277463661478</v>
      </c>
      <c r="AB264" s="14">
        <v>94441.277463661478</v>
      </c>
      <c r="AC264" s="14">
        <v>94180.285544626036</v>
      </c>
    </row>
    <row r="265" spans="1:29">
      <c r="A265" s="1" t="s">
        <v>524</v>
      </c>
      <c r="B265" s="1" t="s">
        <v>556</v>
      </c>
      <c r="D265" s="1" t="s">
        <v>718</v>
      </c>
      <c r="F265" s="1">
        <v>264</v>
      </c>
      <c r="G265" s="1" t="s">
        <v>836</v>
      </c>
      <c r="H265" s="1" t="str">
        <f t="shared" si="5"/>
        <v>264종합중위매매가격</v>
      </c>
      <c r="I265" s="1" t="s">
        <v>869</v>
      </c>
      <c r="J265" s="13">
        <v>136097.8000464064</v>
      </c>
      <c r="K265" s="13">
        <v>136907.04942282036</v>
      </c>
      <c r="L265" s="13">
        <v>137157.19154243285</v>
      </c>
      <c r="M265" s="13">
        <v>136102.06943558212</v>
      </c>
      <c r="N265" s="13">
        <v>134952.03028017867</v>
      </c>
      <c r="O265" s="13">
        <v>134330.38749347409</v>
      </c>
      <c r="P265" s="13">
        <v>131389.18304426011</v>
      </c>
      <c r="Q265" s="14">
        <v>130131.51429897326</v>
      </c>
      <c r="R265" s="14">
        <v>129509.8715122687</v>
      </c>
      <c r="S265" s="14">
        <v>129444.19194848889</v>
      </c>
      <c r="T265" s="14">
        <v>129444.19194848889</v>
      </c>
      <c r="U265" s="14">
        <v>128030.09766454353</v>
      </c>
      <c r="V265" s="14">
        <v>126623.68294409059</v>
      </c>
      <c r="W265" s="14">
        <v>125942.80396319886</v>
      </c>
      <c r="X265" s="14">
        <v>126252.29440905874</v>
      </c>
      <c r="Y265" s="14">
        <v>125633.31351733899</v>
      </c>
      <c r="Z265" s="14">
        <v>126060.88747346072</v>
      </c>
      <c r="AA265" s="14">
        <v>128599.29370134465</v>
      </c>
      <c r="AB265" s="14">
        <v>128614.9143665959</v>
      </c>
      <c r="AC265" s="14">
        <v>128614.9143665959</v>
      </c>
    </row>
    <row r="266" spans="1:29">
      <c r="A266" s="1" t="s">
        <v>524</v>
      </c>
      <c r="B266" s="1" t="s">
        <v>556</v>
      </c>
      <c r="D266" s="1" t="s">
        <v>719</v>
      </c>
      <c r="F266" s="1">
        <v>265</v>
      </c>
      <c r="G266" s="1" t="s">
        <v>836</v>
      </c>
      <c r="H266" s="1" t="str">
        <f t="shared" si="5"/>
        <v>265종합중위매매가격</v>
      </c>
      <c r="I266" s="1" t="s">
        <v>869</v>
      </c>
      <c r="J266" s="13">
        <v>103993.09090909091</v>
      </c>
      <c r="K266" s="13">
        <v>103993.09090909091</v>
      </c>
      <c r="L266" s="13">
        <v>103947.32231404958</v>
      </c>
      <c r="M266" s="13">
        <v>103947.32231404958</v>
      </c>
      <c r="N266" s="13">
        <v>103901.55371900827</v>
      </c>
      <c r="O266" s="13">
        <v>103901.55371900827</v>
      </c>
      <c r="P266" s="13">
        <v>103855.78512396694</v>
      </c>
      <c r="Q266" s="14">
        <v>103855.78512396694</v>
      </c>
      <c r="R266" s="14">
        <v>103855.78512396694</v>
      </c>
      <c r="S266" s="14">
        <v>103855.78512396694</v>
      </c>
      <c r="T266" s="14">
        <v>104332.90082644628</v>
      </c>
      <c r="U266" s="14">
        <v>104340.87285459718</v>
      </c>
      <c r="V266" s="14">
        <v>103909.05680432676</v>
      </c>
      <c r="W266" s="14">
        <v>103431.78478756995</v>
      </c>
      <c r="X266" s="14">
        <v>103477.24075405633</v>
      </c>
      <c r="Y266" s="14">
        <v>103954.51277081315</v>
      </c>
      <c r="Z266" s="14">
        <v>105386.32882108356</v>
      </c>
      <c r="AA266" s="14">
        <v>105386.32882108356</v>
      </c>
      <c r="AB266" s="14">
        <v>104909.05680432676</v>
      </c>
      <c r="AC266" s="14">
        <v>104431.78478756995</v>
      </c>
    </row>
    <row r="267" spans="1:29">
      <c r="A267" s="1" t="s">
        <v>524</v>
      </c>
      <c r="B267" s="1" t="s">
        <v>557</v>
      </c>
      <c r="F267" s="1">
        <v>266</v>
      </c>
      <c r="G267" s="1" t="s">
        <v>836</v>
      </c>
      <c r="H267" s="1" t="str">
        <f t="shared" si="5"/>
        <v>266종합중위매매가격</v>
      </c>
      <c r="I267" s="1" t="s">
        <v>869</v>
      </c>
      <c r="J267" s="13">
        <v>107164.27567361631</v>
      </c>
      <c r="K267" s="13">
        <v>108131.62285368962</v>
      </c>
      <c r="L267" s="13">
        <v>108397.65892878256</v>
      </c>
      <c r="M267" s="13">
        <v>108397.65892878256</v>
      </c>
      <c r="N267" s="13">
        <v>108814.06153522774</v>
      </c>
      <c r="O267" s="13">
        <v>108834.93543005032</v>
      </c>
      <c r="P267" s="13">
        <v>109097.19715182806</v>
      </c>
      <c r="Q267" s="14">
        <v>109525.11199569095</v>
      </c>
      <c r="R267" s="14">
        <v>109525.11199569095</v>
      </c>
      <c r="S267" s="14">
        <v>109525.11199569095</v>
      </c>
      <c r="T267" s="14">
        <v>109525.11199569095</v>
      </c>
      <c r="U267" s="14">
        <v>109648.69341647861</v>
      </c>
      <c r="V267" s="14">
        <v>109428.01689726488</v>
      </c>
      <c r="W267" s="14">
        <v>109428.01689726488</v>
      </c>
      <c r="X267" s="14">
        <v>109428.01689726488</v>
      </c>
      <c r="Y267" s="14">
        <v>109391.47373317659</v>
      </c>
      <c r="Z267" s="14">
        <v>109370.38043990721</v>
      </c>
      <c r="AA267" s="14">
        <v>109370.38043990721</v>
      </c>
      <c r="AB267" s="14">
        <v>109049.91230772132</v>
      </c>
      <c r="AC267" s="14">
        <v>108935.35538946059</v>
      </c>
    </row>
    <row r="268" spans="1:29">
      <c r="A268" s="1" t="s">
        <v>524</v>
      </c>
      <c r="B268" s="1" t="s">
        <v>557</v>
      </c>
      <c r="D268" s="1" t="s">
        <v>557</v>
      </c>
      <c r="F268" s="1">
        <v>267</v>
      </c>
      <c r="G268" s="1" t="s">
        <v>836</v>
      </c>
      <c r="H268" s="1" t="str">
        <f t="shared" si="5"/>
        <v>267종합중위매매가격</v>
      </c>
      <c r="I268" s="1" t="s">
        <v>869</v>
      </c>
      <c r="J268" s="13">
        <v>113407.65086108654</v>
      </c>
      <c r="K268" s="13">
        <v>114338.45396446252</v>
      </c>
      <c r="L268" s="13">
        <v>114512.28313291457</v>
      </c>
      <c r="M268" s="13">
        <v>114512.28313291457</v>
      </c>
      <c r="N268" s="13">
        <v>115034.38967243156</v>
      </c>
      <c r="O268" s="13">
        <v>115063.3612005069</v>
      </c>
      <c r="P268" s="13">
        <v>115427.36240393118</v>
      </c>
      <c r="Q268" s="14">
        <v>116021.27872947569</v>
      </c>
      <c r="R268" s="14">
        <v>116021.27872947569</v>
      </c>
      <c r="S268" s="14">
        <v>116021.27872947569</v>
      </c>
      <c r="T268" s="14">
        <v>116021.27872947569</v>
      </c>
      <c r="U268" s="14">
        <v>116096.69463756307</v>
      </c>
      <c r="V268" s="14">
        <v>115792.38110924253</v>
      </c>
      <c r="W268" s="14">
        <v>115792.38110924253</v>
      </c>
      <c r="X268" s="14">
        <v>115792.38110924253</v>
      </c>
      <c r="Y268" s="14">
        <v>115640.22434508227</v>
      </c>
      <c r="Z268" s="14">
        <v>115640.22434508227</v>
      </c>
      <c r="AA268" s="14">
        <v>115640.22434508227</v>
      </c>
      <c r="AB268" s="14">
        <v>115183.75405260146</v>
      </c>
      <c r="AC268" s="14">
        <v>115031.5972884412</v>
      </c>
    </row>
    <row r="269" spans="1:29">
      <c r="A269" s="1" t="s">
        <v>524</v>
      </c>
      <c r="B269" s="1" t="s">
        <v>557</v>
      </c>
      <c r="D269" s="1" t="s">
        <v>720</v>
      </c>
      <c r="F269" s="1">
        <v>268</v>
      </c>
      <c r="G269" s="1" t="s">
        <v>836</v>
      </c>
      <c r="H269" s="1" t="str">
        <f t="shared" si="5"/>
        <v>268종합중위매매가격</v>
      </c>
      <c r="I269" s="1" t="s">
        <v>869</v>
      </c>
      <c r="J269" s="13">
        <v>91070.245117623563</v>
      </c>
      <c r="K269" s="13">
        <v>92131.794787431558</v>
      </c>
      <c r="L269" s="13">
        <v>92635.51972926606</v>
      </c>
      <c r="M269" s="13">
        <v>92635.51972926606</v>
      </c>
      <c r="N269" s="13">
        <v>92779.441141218776</v>
      </c>
      <c r="O269" s="13">
        <v>92779.441141218776</v>
      </c>
      <c r="P269" s="13">
        <v>92779.441141218776</v>
      </c>
      <c r="Q269" s="14">
        <v>92779.441141218776</v>
      </c>
      <c r="R269" s="14">
        <v>92779.441141218776</v>
      </c>
      <c r="S269" s="14">
        <v>92779.441141218776</v>
      </c>
      <c r="T269" s="14">
        <v>92779.441141218776</v>
      </c>
      <c r="U269" s="14">
        <v>92635.621326136185</v>
      </c>
      <c r="V269" s="14">
        <v>92635.621326136185</v>
      </c>
      <c r="W269" s="14">
        <v>92635.621326136185</v>
      </c>
      <c r="X269" s="14">
        <v>92635.621326136185</v>
      </c>
      <c r="Y269" s="14">
        <v>92904.125020013264</v>
      </c>
      <c r="Z269" s="14">
        <v>92827.377004185633</v>
      </c>
      <c r="AA269" s="14">
        <v>92827.377004185633</v>
      </c>
      <c r="AB269" s="14">
        <v>92865.751012099456</v>
      </c>
      <c r="AC269" s="14">
        <v>92850.401408933918</v>
      </c>
    </row>
    <row r="270" spans="1:29">
      <c r="A270" s="1" t="s">
        <v>523</v>
      </c>
      <c r="F270" s="1">
        <v>269</v>
      </c>
      <c r="G270" s="1" t="s">
        <v>836</v>
      </c>
      <c r="H270" s="1" t="str">
        <f t="shared" si="5"/>
        <v>269종합중위매매가격</v>
      </c>
      <c r="I270" s="1" t="s">
        <v>869</v>
      </c>
      <c r="J270" s="13">
        <v>170989.71740734394</v>
      </c>
      <c r="K270" s="13">
        <v>171146.13977951271</v>
      </c>
      <c r="L270" s="13">
        <v>171005.18444928894</v>
      </c>
      <c r="M270" s="13">
        <v>170833.85338750339</v>
      </c>
      <c r="N270" s="13">
        <v>170482.45575858391</v>
      </c>
      <c r="O270" s="13">
        <v>170221.95361967172</v>
      </c>
      <c r="P270" s="13">
        <v>169776.27737263043</v>
      </c>
      <c r="Q270" s="14">
        <v>169392.14920055727</v>
      </c>
      <c r="R270" s="14">
        <v>168795.25978716905</v>
      </c>
      <c r="S270" s="14">
        <v>168257.93604471014</v>
      </c>
      <c r="T270" s="14">
        <v>168004.1698282591</v>
      </c>
      <c r="U270" s="14">
        <v>167636.18584351274</v>
      </c>
      <c r="V270" s="14">
        <v>166954.38766344977</v>
      </c>
      <c r="W270" s="14">
        <v>166430.3251534545</v>
      </c>
      <c r="X270" s="14">
        <v>166076.10912788991</v>
      </c>
      <c r="Y270" s="14">
        <v>165951.52908584438</v>
      </c>
      <c r="Z270" s="14">
        <v>165987.60816689103</v>
      </c>
      <c r="AA270" s="14">
        <v>166108.20914010229</v>
      </c>
      <c r="AB270" s="14">
        <v>165762.54279425321</v>
      </c>
      <c r="AC270" s="14">
        <v>165576.61506689191</v>
      </c>
    </row>
    <row r="271" spans="1:29">
      <c r="A271" s="1" t="s">
        <v>516</v>
      </c>
      <c r="F271" s="1">
        <v>1</v>
      </c>
      <c r="G271" s="1" t="s">
        <v>836</v>
      </c>
      <c r="H271" s="1" t="str">
        <f t="shared" si="5"/>
        <v>1종합중위전세가격</v>
      </c>
      <c r="I271" s="1" t="s">
        <v>870</v>
      </c>
      <c r="J271" s="13">
        <v>121040.104457876</v>
      </c>
      <c r="K271" s="13">
        <v>121037.12213358577</v>
      </c>
      <c r="L271" s="13">
        <v>121113.35086066768</v>
      </c>
      <c r="M271" s="13">
        <v>121036.49173240826</v>
      </c>
      <c r="N271" s="13">
        <v>120779.29371807782</v>
      </c>
      <c r="O271" s="13">
        <v>120656.79168550158</v>
      </c>
      <c r="P271" s="13">
        <v>120356.38507311211</v>
      </c>
      <c r="Q271" s="14">
        <v>120085.78888911309</v>
      </c>
      <c r="R271" s="14">
        <v>120536.09535309495</v>
      </c>
      <c r="S271" s="14">
        <v>121185.9514651911</v>
      </c>
      <c r="T271" s="14">
        <v>121649.17875717422</v>
      </c>
      <c r="U271" s="14">
        <v>121660.35462079376</v>
      </c>
      <c r="V271" s="14">
        <v>121971.57575772224</v>
      </c>
      <c r="W271" s="14">
        <v>122376.84326084417</v>
      </c>
      <c r="X271" s="14">
        <v>123160.15415095534</v>
      </c>
      <c r="Y271" s="14">
        <v>123812.97178938538</v>
      </c>
      <c r="Z271" s="14">
        <v>124290.97282137467</v>
      </c>
      <c r="AA271" s="14">
        <v>124624.05655602616</v>
      </c>
      <c r="AB271" s="14">
        <v>125090.55271887351</v>
      </c>
      <c r="AC271" s="14">
        <v>125813.93306064712</v>
      </c>
    </row>
    <row r="272" spans="1:29">
      <c r="A272" s="1" t="s">
        <v>521</v>
      </c>
      <c r="F272" s="1">
        <v>2</v>
      </c>
      <c r="G272" s="1" t="s">
        <v>836</v>
      </c>
      <c r="H272" s="1" t="str">
        <f t="shared" si="5"/>
        <v>2종합중위전세가격</v>
      </c>
      <c r="I272" s="1" t="s">
        <v>870</v>
      </c>
      <c r="J272" s="13">
        <v>163682.35133980296</v>
      </c>
      <c r="K272" s="13">
        <v>163721.11492745829</v>
      </c>
      <c r="L272" s="13">
        <v>163719.34240680054</v>
      </c>
      <c r="M272" s="13">
        <v>163256.49950885479</v>
      </c>
      <c r="N272" s="13">
        <v>162683.57112899882</v>
      </c>
      <c r="O272" s="13">
        <v>162327.39107943367</v>
      </c>
      <c r="P272" s="13">
        <v>161784.28020982028</v>
      </c>
      <c r="Q272" s="14">
        <v>161169.14496843415</v>
      </c>
      <c r="R272" s="14">
        <v>162022.34499751366</v>
      </c>
      <c r="S272" s="14">
        <v>163023.29465326917</v>
      </c>
      <c r="T272" s="14">
        <v>163684.4602128905</v>
      </c>
      <c r="U272" s="14">
        <v>162851.54392386446</v>
      </c>
      <c r="V272" s="14">
        <v>163283.29424936717</v>
      </c>
      <c r="W272" s="14">
        <v>163863.46296246134</v>
      </c>
      <c r="X272" s="14">
        <v>165247.82599415202</v>
      </c>
      <c r="Y272" s="14">
        <v>166050.74884461251</v>
      </c>
      <c r="Z272" s="14">
        <v>166585.19186713709</v>
      </c>
      <c r="AA272" s="14">
        <v>167021.718170262</v>
      </c>
      <c r="AB272" s="14">
        <v>167726.72548768873</v>
      </c>
      <c r="AC272" s="14">
        <v>168979.20114310962</v>
      </c>
    </row>
    <row r="273" spans="1:29">
      <c r="A273" s="1" t="s">
        <v>1382</v>
      </c>
      <c r="F273" s="1">
        <v>3</v>
      </c>
      <c r="G273" s="1" t="s">
        <v>836</v>
      </c>
      <c r="H273" s="1" t="str">
        <f t="shared" si="5"/>
        <v>3종합중위전세가격</v>
      </c>
      <c r="I273" s="1" t="s">
        <v>870</v>
      </c>
      <c r="J273" s="13">
        <v>81557.842040794829</v>
      </c>
      <c r="K273" s="13">
        <v>81516.207366527786</v>
      </c>
      <c r="L273" s="13">
        <v>81664.657094080088</v>
      </c>
      <c r="M273" s="13">
        <v>81945.178582411696</v>
      </c>
      <c r="N273" s="13">
        <v>81980.313877328226</v>
      </c>
      <c r="O273" s="13">
        <v>82074.173257728253</v>
      </c>
      <c r="P273" s="13">
        <v>81998.485413090166</v>
      </c>
      <c r="Q273" s="14">
        <v>82046.896375087919</v>
      </c>
      <c r="R273" s="14">
        <v>82124.165519826623</v>
      </c>
      <c r="S273" s="14">
        <v>82448.94571690158</v>
      </c>
      <c r="T273" s="14">
        <v>82728.902867259399</v>
      </c>
      <c r="U273" s="14">
        <v>83221.227329807822</v>
      </c>
      <c r="V273" s="14">
        <v>83419.972063401699</v>
      </c>
      <c r="W273" s="14">
        <v>83662.023840364214</v>
      </c>
      <c r="X273" s="14">
        <v>83884.440030186321</v>
      </c>
      <c r="Y273" s="14">
        <v>84444.036219147456</v>
      </c>
      <c r="Z273" s="14">
        <v>84869.428869641313</v>
      </c>
      <c r="AA273" s="14">
        <v>85106.095981606326</v>
      </c>
      <c r="AB273" s="14">
        <v>85350.280959252297</v>
      </c>
      <c r="AC273" s="14">
        <v>85580.502788297861</v>
      </c>
    </row>
    <row r="274" spans="1:29">
      <c r="A274" s="1" t="s">
        <v>522</v>
      </c>
      <c r="F274" s="1">
        <v>4</v>
      </c>
      <c r="G274" s="1" t="s">
        <v>836</v>
      </c>
      <c r="H274" s="1" t="str">
        <f t="shared" si="5"/>
        <v>4종합중위전세가격</v>
      </c>
      <c r="I274" s="1" t="s">
        <v>870</v>
      </c>
      <c r="J274" s="13">
        <v>107408.97514516649</v>
      </c>
      <c r="K274" s="13">
        <v>107084.75427014184</v>
      </c>
      <c r="L274" s="13">
        <v>107303.21428000965</v>
      </c>
      <c r="M274" s="13">
        <v>107624.11565405005</v>
      </c>
      <c r="N274" s="13">
        <v>107666.24258180356</v>
      </c>
      <c r="O274" s="13">
        <v>107718.4276285758</v>
      </c>
      <c r="P274" s="13">
        <v>107406.00158716776</v>
      </c>
      <c r="Q274" s="14">
        <v>107286.65730877449</v>
      </c>
      <c r="R274" s="14">
        <v>107257.55850622605</v>
      </c>
      <c r="S274" s="14">
        <v>107781.46496492381</v>
      </c>
      <c r="T274" s="14">
        <v>108374.52503235376</v>
      </c>
      <c r="U274" s="14">
        <v>108601.80590966374</v>
      </c>
      <c r="V274" s="14">
        <v>109069.85248171313</v>
      </c>
      <c r="W274" s="14">
        <v>109333.21204224572</v>
      </c>
      <c r="X274" s="14">
        <v>109677.49504356421</v>
      </c>
      <c r="Y274" s="14">
        <v>110716.52492198833</v>
      </c>
      <c r="Z274" s="14">
        <v>111337.53141341433</v>
      </c>
      <c r="AA274" s="14">
        <v>111703.32091878048</v>
      </c>
      <c r="AB274" s="14">
        <v>112011.85519246117</v>
      </c>
      <c r="AC274" s="14">
        <v>112264.42275241899</v>
      </c>
    </row>
    <row r="275" spans="1:29">
      <c r="A275" s="1" t="s">
        <v>853</v>
      </c>
      <c r="F275" s="1">
        <v>5</v>
      </c>
      <c r="G275" s="1" t="s">
        <v>836</v>
      </c>
      <c r="H275" s="1" t="str">
        <f t="shared" si="5"/>
        <v>5종합중위전세가격</v>
      </c>
      <c r="I275" s="1" t="s">
        <v>870</v>
      </c>
      <c r="J275" s="13">
        <v>64741.792027913449</v>
      </c>
      <c r="K275" s="13">
        <v>64883.978452153147</v>
      </c>
      <c r="L275" s="13">
        <v>64986.886794572347</v>
      </c>
      <c r="M275" s="13">
        <v>65241.141342307892</v>
      </c>
      <c r="N275" s="13">
        <v>65271.728610374572</v>
      </c>
      <c r="O275" s="13">
        <v>65392.696964130191</v>
      </c>
      <c r="P275" s="13">
        <v>65471.006290168145</v>
      </c>
      <c r="Q275" s="14">
        <v>65628.541308776825</v>
      </c>
      <c r="R275" s="14">
        <v>65775.002342092586</v>
      </c>
      <c r="S275" s="14">
        <v>65970.251769247028</v>
      </c>
      <c r="T275" s="14">
        <v>66046.536829433535</v>
      </c>
      <c r="U275" s="14">
        <v>66744.050531738452</v>
      </c>
      <c r="V275" s="14">
        <v>66744.473473038001</v>
      </c>
      <c r="W275" s="14">
        <v>66968.914254622097</v>
      </c>
      <c r="X275" s="14">
        <v>67111.264189047826</v>
      </c>
      <c r="Y275" s="14">
        <v>67352.664207418828</v>
      </c>
      <c r="Z275" s="14">
        <v>67652.950803986503</v>
      </c>
      <c r="AA275" s="14">
        <v>67806.795362342513</v>
      </c>
      <c r="AB275" s="14">
        <v>68005.109116099629</v>
      </c>
      <c r="AC275" s="14">
        <v>68212.524800853236</v>
      </c>
    </row>
    <row r="276" spans="1:29">
      <c r="A276" s="1" t="s">
        <v>524</v>
      </c>
      <c r="B276" s="1" t="s">
        <v>525</v>
      </c>
      <c r="F276" s="1">
        <v>6</v>
      </c>
      <c r="G276" s="1" t="s">
        <v>836</v>
      </c>
      <c r="H276" s="1" t="str">
        <f t="shared" si="5"/>
        <v>6종합중위전세가격</v>
      </c>
      <c r="I276" s="1" t="s">
        <v>870</v>
      </c>
      <c r="J276" s="13">
        <v>216643.22937593481</v>
      </c>
      <c r="K276" s="13">
        <v>215961.53284512507</v>
      </c>
      <c r="L276" s="13">
        <v>216069.57412867967</v>
      </c>
      <c r="M276" s="13">
        <v>215484.65790227131</v>
      </c>
      <c r="N276" s="13">
        <v>214648.5237084179</v>
      </c>
      <c r="O276" s="13">
        <v>213929.38211733295</v>
      </c>
      <c r="P276" s="13">
        <v>212920.4006695094</v>
      </c>
      <c r="Q276" s="14">
        <v>211533.80199106486</v>
      </c>
      <c r="R276" s="14">
        <v>213401.72364192671</v>
      </c>
      <c r="S276" s="14">
        <v>215477.70995805188</v>
      </c>
      <c r="T276" s="14">
        <v>217145.65365256427</v>
      </c>
      <c r="U276" s="14">
        <v>216818.33917143251</v>
      </c>
      <c r="V276" s="14">
        <v>217473.68205938209</v>
      </c>
      <c r="W276" s="14">
        <v>218758.28634524898</v>
      </c>
      <c r="X276" s="14">
        <v>221237.7705482133</v>
      </c>
      <c r="Y276" s="14">
        <v>221790.15766615904</v>
      </c>
      <c r="Z276" s="14">
        <v>222269.21783007286</v>
      </c>
      <c r="AA276" s="14">
        <v>222866.47494218763</v>
      </c>
      <c r="AB276" s="14">
        <v>224042.78315045967</v>
      </c>
      <c r="AC276" s="14">
        <v>225875.00253810411</v>
      </c>
    </row>
    <row r="277" spans="1:29">
      <c r="A277" s="1" t="s">
        <v>524</v>
      </c>
      <c r="B277" s="1" t="s">
        <v>525</v>
      </c>
      <c r="C277" s="1" t="s">
        <v>526</v>
      </c>
      <c r="F277" s="1">
        <v>7</v>
      </c>
      <c r="G277" s="1" t="s">
        <v>836</v>
      </c>
      <c r="H277" s="1" t="str">
        <f t="shared" si="5"/>
        <v>7종합중위전세가격</v>
      </c>
      <c r="I277" s="1" t="s">
        <v>870</v>
      </c>
      <c r="J277" s="13">
        <v>182959.19514253968</v>
      </c>
      <c r="K277" s="13">
        <v>183022.38686438455</v>
      </c>
      <c r="L277" s="13">
        <v>183100.02448613633</v>
      </c>
      <c r="M277" s="13">
        <v>182684.6507825898</v>
      </c>
      <c r="N277" s="13">
        <v>182598.40849319129</v>
      </c>
      <c r="O277" s="13">
        <v>182514.87026490134</v>
      </c>
      <c r="P277" s="13">
        <v>182145.6262329368</v>
      </c>
      <c r="Q277" s="14">
        <v>181793.78392733692</v>
      </c>
      <c r="R277" s="14">
        <v>182393.15437588427</v>
      </c>
      <c r="S277" s="14">
        <v>182736.68198124142</v>
      </c>
      <c r="T277" s="14">
        <v>182885.24240814708</v>
      </c>
      <c r="U277" s="14">
        <v>183171.62016536613</v>
      </c>
      <c r="V277" s="14">
        <v>183649.87088783729</v>
      </c>
      <c r="W277" s="14">
        <v>184264.31677521046</v>
      </c>
      <c r="X277" s="14">
        <v>185550.30326550783</v>
      </c>
      <c r="Y277" s="14">
        <v>186262.17216842898</v>
      </c>
      <c r="Z277" s="14">
        <v>186797.00022012353</v>
      </c>
      <c r="AA277" s="14">
        <v>187602.76727991845</v>
      </c>
      <c r="AB277" s="14">
        <v>188661.23129502477</v>
      </c>
      <c r="AC277" s="14">
        <v>190030.26928445706</v>
      </c>
    </row>
    <row r="278" spans="1:29">
      <c r="A278" s="1" t="s">
        <v>524</v>
      </c>
      <c r="B278" s="1" t="s">
        <v>525</v>
      </c>
      <c r="C278" s="1" t="s">
        <v>527</v>
      </c>
      <c r="F278" s="1">
        <v>8</v>
      </c>
      <c r="G278" s="1" t="s">
        <v>836</v>
      </c>
      <c r="H278" s="1" t="str">
        <f t="shared" si="5"/>
        <v>8종합중위전세가격</v>
      </c>
      <c r="I278" s="1" t="s">
        <v>870</v>
      </c>
      <c r="J278" s="13">
        <v>203148.51560479024</v>
      </c>
      <c r="K278" s="13">
        <v>203709.48156489187</v>
      </c>
      <c r="L278" s="13">
        <v>203779.17433845124</v>
      </c>
      <c r="M278" s="13">
        <v>203779.17433845124</v>
      </c>
      <c r="N278" s="13">
        <v>203779.17433845124</v>
      </c>
      <c r="O278" s="13">
        <v>203947.78367850024</v>
      </c>
      <c r="P278" s="13">
        <v>203820.00091300576</v>
      </c>
      <c r="Q278" s="14">
        <v>204138.03125523077</v>
      </c>
      <c r="R278" s="14">
        <v>204361.67962627631</v>
      </c>
      <c r="S278" s="14">
        <v>204423.00318030344</v>
      </c>
      <c r="T278" s="14">
        <v>206022.30777424411</v>
      </c>
      <c r="U278" s="14">
        <v>209442.41515355959</v>
      </c>
      <c r="V278" s="14">
        <v>211111.99070135813</v>
      </c>
      <c r="W278" s="14">
        <v>211668.22255140654</v>
      </c>
      <c r="X278" s="14">
        <v>211920.23187938167</v>
      </c>
      <c r="Y278" s="14">
        <v>212786.72523539938</v>
      </c>
      <c r="Z278" s="14">
        <v>212609.76870728345</v>
      </c>
      <c r="AA278" s="14">
        <v>213048.67487020034</v>
      </c>
      <c r="AB278" s="14">
        <v>213367.43568683817</v>
      </c>
      <c r="AC278" s="14">
        <v>215173.79953653456</v>
      </c>
    </row>
    <row r="279" spans="1:29">
      <c r="A279" s="1" t="s">
        <v>524</v>
      </c>
      <c r="B279" s="1" t="s">
        <v>525</v>
      </c>
      <c r="C279" s="1" t="s">
        <v>528</v>
      </c>
      <c r="F279" s="1">
        <v>9</v>
      </c>
      <c r="G279" s="1" t="s">
        <v>836</v>
      </c>
      <c r="H279" s="1" t="str">
        <f t="shared" si="5"/>
        <v>9종합중위전세가격</v>
      </c>
      <c r="I279" s="1" t="s">
        <v>870</v>
      </c>
      <c r="J279" s="13">
        <v>182776.79279128948</v>
      </c>
      <c r="K279" s="13">
        <v>182659.68576973036</v>
      </c>
      <c r="L279" s="13">
        <v>182767.83368984651</v>
      </c>
      <c r="M279" s="13">
        <v>182118.72679487715</v>
      </c>
      <c r="N279" s="13">
        <v>181915.91779722337</v>
      </c>
      <c r="O279" s="13">
        <v>181753.49308575448</v>
      </c>
      <c r="P279" s="13">
        <v>181200.63323642506</v>
      </c>
      <c r="Q279" s="14">
        <v>180590.67709689439</v>
      </c>
      <c r="R279" s="14">
        <v>180692.50631869832</v>
      </c>
      <c r="S279" s="14">
        <v>180794.04136319892</v>
      </c>
      <c r="T279" s="14">
        <v>180745.49203851205</v>
      </c>
      <c r="U279" s="14">
        <v>181135.52224206974</v>
      </c>
      <c r="V279" s="14">
        <v>181572.0885224065</v>
      </c>
      <c r="W279" s="14">
        <v>182246.86872120987</v>
      </c>
      <c r="X279" s="14">
        <v>183889.90767653065</v>
      </c>
      <c r="Y279" s="14">
        <v>184542.19653501353</v>
      </c>
      <c r="Z279" s="14">
        <v>185309.5714886846</v>
      </c>
      <c r="AA279" s="14">
        <v>186214.14223889291</v>
      </c>
      <c r="AB279" s="14">
        <v>187873.77921509725</v>
      </c>
      <c r="AC279" s="14">
        <v>188804.61533745579</v>
      </c>
    </row>
    <row r="280" spans="1:29">
      <c r="A280" s="1" t="s">
        <v>524</v>
      </c>
      <c r="B280" s="1" t="s">
        <v>525</v>
      </c>
      <c r="C280" s="1" t="s">
        <v>529</v>
      </c>
      <c r="F280" s="1">
        <v>10</v>
      </c>
      <c r="G280" s="1" t="s">
        <v>836</v>
      </c>
      <c r="H280" s="1" t="str">
        <f t="shared" si="5"/>
        <v>10종합중위전세가격</v>
      </c>
      <c r="I280" s="1" t="s">
        <v>870</v>
      </c>
      <c r="J280" s="13">
        <v>173230.99223827271</v>
      </c>
      <c r="K280" s="13">
        <v>173524.84830751223</v>
      </c>
      <c r="L280" s="13">
        <v>173524.84830751223</v>
      </c>
      <c r="M280" s="13">
        <v>173524.84830751223</v>
      </c>
      <c r="N280" s="13">
        <v>173706.94474389381</v>
      </c>
      <c r="O280" s="13">
        <v>173706.94474389381</v>
      </c>
      <c r="P280" s="13">
        <v>173706.94474389381</v>
      </c>
      <c r="Q280" s="14">
        <v>173706.94474389381</v>
      </c>
      <c r="R280" s="14">
        <v>175828.06388024765</v>
      </c>
      <c r="S280" s="14">
        <v>176962.06532787139</v>
      </c>
      <c r="T280" s="14">
        <v>176904.05257646224</v>
      </c>
      <c r="U280" s="14">
        <v>175517.80037455482</v>
      </c>
      <c r="V280" s="14">
        <v>175517.80037455482</v>
      </c>
      <c r="W280" s="14">
        <v>176004.64043820748</v>
      </c>
      <c r="X280" s="14">
        <v>176874.72981896516</v>
      </c>
      <c r="Y280" s="14">
        <v>177664.68741542625</v>
      </c>
      <c r="Z280" s="14">
        <v>177947.51465944972</v>
      </c>
      <c r="AA280" s="14">
        <v>178677.92151556158</v>
      </c>
      <c r="AB280" s="14">
        <v>178543.46053225079</v>
      </c>
      <c r="AC280" s="14">
        <v>180832.15336039694</v>
      </c>
    </row>
    <row r="281" spans="1:29">
      <c r="A281" s="1" t="s">
        <v>524</v>
      </c>
      <c r="B281" s="1" t="s">
        <v>525</v>
      </c>
      <c r="C281" s="1" t="s">
        <v>530</v>
      </c>
      <c r="F281" s="1">
        <v>11</v>
      </c>
      <c r="G281" s="1" t="s">
        <v>836</v>
      </c>
      <c r="H281" s="1" t="str">
        <f t="shared" si="5"/>
        <v>11종합중위전세가격</v>
      </c>
      <c r="I281" s="1" t="s">
        <v>870</v>
      </c>
      <c r="J281" s="13">
        <v>248304.66402803222</v>
      </c>
      <c r="K281" s="13">
        <v>246922.80698286349</v>
      </c>
      <c r="L281" s="13">
        <v>247059.42630266768</v>
      </c>
      <c r="M281" s="13">
        <v>246315.14794430247</v>
      </c>
      <c r="N281" s="13">
        <v>244774.15003476336</v>
      </c>
      <c r="O281" s="13">
        <v>243457.57067252696</v>
      </c>
      <c r="P281" s="13">
        <v>241847.26563482772</v>
      </c>
      <c r="Q281" s="14">
        <v>239488.04381235424</v>
      </c>
      <c r="R281" s="14">
        <v>242548.34493642958</v>
      </c>
      <c r="S281" s="14">
        <v>246252.7623329405</v>
      </c>
      <c r="T281" s="14">
        <v>249348.85604373354</v>
      </c>
      <c r="U281" s="14">
        <v>249047.95863239293</v>
      </c>
      <c r="V281" s="14">
        <v>249872.93509150462</v>
      </c>
      <c r="W281" s="14">
        <v>251799.47270103751</v>
      </c>
      <c r="X281" s="14">
        <v>255422.18804935797</v>
      </c>
      <c r="Y281" s="14">
        <v>256031.52970084868</v>
      </c>
      <c r="Z281" s="14">
        <v>256456.84155997296</v>
      </c>
      <c r="AA281" s="14">
        <v>256853.13972123744</v>
      </c>
      <c r="AB281" s="14">
        <v>258143.02450312563</v>
      </c>
      <c r="AC281" s="14">
        <v>260421.65159876525</v>
      </c>
    </row>
    <row r="282" spans="1:29">
      <c r="A282" s="1" t="s">
        <v>524</v>
      </c>
      <c r="B282" s="1" t="s">
        <v>525</v>
      </c>
      <c r="C282" s="1" t="s">
        <v>531</v>
      </c>
      <c r="F282" s="1">
        <v>12</v>
      </c>
      <c r="G282" s="1" t="s">
        <v>836</v>
      </c>
      <c r="H282" s="1" t="str">
        <f t="shared" si="5"/>
        <v>12종합중위전세가격</v>
      </c>
      <c r="I282" s="1" t="s">
        <v>870</v>
      </c>
      <c r="J282" s="13">
        <v>209129.47425273911</v>
      </c>
      <c r="K282" s="13">
        <v>210082.66521890275</v>
      </c>
      <c r="L282" s="13">
        <v>210772.9310907099</v>
      </c>
      <c r="M282" s="13">
        <v>210219.00455512461</v>
      </c>
      <c r="N282" s="13">
        <v>209754.9830342409</v>
      </c>
      <c r="O282" s="13">
        <v>208292.08977459162</v>
      </c>
      <c r="P282" s="13">
        <v>207537.89220765745</v>
      </c>
      <c r="Q282" s="14">
        <v>207118.6809959111</v>
      </c>
      <c r="R282" s="14">
        <v>208740.77965027009</v>
      </c>
      <c r="S282" s="14">
        <v>210384.46356306763</v>
      </c>
      <c r="T282" s="14">
        <v>211370.03083292409</v>
      </c>
      <c r="U282" s="14">
        <v>209315.33014808802</v>
      </c>
      <c r="V282" s="14">
        <v>209346.33679019264</v>
      </c>
      <c r="W282" s="14">
        <v>210404.59647043952</v>
      </c>
      <c r="X282" s="14">
        <v>214966.60061623377</v>
      </c>
      <c r="Y282" s="14">
        <v>216492.79739493853</v>
      </c>
      <c r="Z282" s="14">
        <v>217283.24788902292</v>
      </c>
      <c r="AA282" s="14">
        <v>217930.59972462867</v>
      </c>
      <c r="AB282" s="14">
        <v>218385.62037747804</v>
      </c>
      <c r="AC282" s="14">
        <v>219824.05554337098</v>
      </c>
    </row>
    <row r="283" spans="1:29">
      <c r="A283" s="1" t="s">
        <v>524</v>
      </c>
      <c r="B283" s="1" t="s">
        <v>525</v>
      </c>
      <c r="C283" s="1" t="s">
        <v>532</v>
      </c>
      <c r="F283" s="1">
        <v>13</v>
      </c>
      <c r="G283" s="1" t="s">
        <v>836</v>
      </c>
      <c r="H283" s="1" t="str">
        <f t="shared" si="5"/>
        <v>13종합중위전세가격</v>
      </c>
      <c r="I283" s="1" t="s">
        <v>870</v>
      </c>
      <c r="J283" s="13">
        <v>297514.20495141123</v>
      </c>
      <c r="K283" s="13">
        <v>293199.19962206547</v>
      </c>
      <c r="L283" s="13">
        <v>292640.3611070984</v>
      </c>
      <c r="M283" s="13">
        <v>291656.97412241489</v>
      </c>
      <c r="N283" s="13">
        <v>288763.14259611367</v>
      </c>
      <c r="O283" s="13">
        <v>287630.35404034687</v>
      </c>
      <c r="P283" s="13">
        <v>284944.65777010802</v>
      </c>
      <c r="Q283" s="14">
        <v>280148.51012575696</v>
      </c>
      <c r="R283" s="14">
        <v>285015.39556239237</v>
      </c>
      <c r="S283" s="14">
        <v>291308.38366604329</v>
      </c>
      <c r="T283" s="14">
        <v>297055.59503219079</v>
      </c>
      <c r="U283" s="14">
        <v>298799.00925899437</v>
      </c>
      <c r="V283" s="14">
        <v>300618.15182462265</v>
      </c>
      <c r="W283" s="14">
        <v>303631.90014398639</v>
      </c>
      <c r="X283" s="14">
        <v>306078.48881006188</v>
      </c>
      <c r="Y283" s="14">
        <v>306232.48227197223</v>
      </c>
      <c r="Z283" s="14">
        <v>306194.19031209452</v>
      </c>
      <c r="AA283" s="14">
        <v>306271.734359016</v>
      </c>
      <c r="AB283" s="14">
        <v>308621.61707459984</v>
      </c>
      <c r="AC283" s="14">
        <v>311967.00662710128</v>
      </c>
    </row>
    <row r="284" spans="1:29">
      <c r="A284" s="1" t="s">
        <v>524</v>
      </c>
      <c r="B284" s="1" t="s">
        <v>533</v>
      </c>
      <c r="F284" s="1">
        <v>14</v>
      </c>
      <c r="G284" s="1" t="s">
        <v>836</v>
      </c>
      <c r="H284" s="1" t="str">
        <f t="shared" si="5"/>
        <v>14종합중위전세가격</v>
      </c>
      <c r="I284" s="1" t="s">
        <v>870</v>
      </c>
      <c r="J284" s="13">
        <v>138780.35207145943</v>
      </c>
      <c r="K284" s="13">
        <v>139394.34762937951</v>
      </c>
      <c r="L284" s="13">
        <v>139287.42542590544</v>
      </c>
      <c r="M284" s="13">
        <v>138787.51359380019</v>
      </c>
      <c r="N284" s="13">
        <v>138409.25317539508</v>
      </c>
      <c r="O284" s="13">
        <v>138368.45957306679</v>
      </c>
      <c r="P284" s="13">
        <v>138000.22638932243</v>
      </c>
      <c r="Q284" s="14">
        <v>137634.19891694671</v>
      </c>
      <c r="R284" s="14">
        <v>137845.1627365115</v>
      </c>
      <c r="S284" s="14">
        <v>138301.01420151271</v>
      </c>
      <c r="T284" s="14">
        <v>138305.14339375187</v>
      </c>
      <c r="U284" s="14">
        <v>137447.01212217475</v>
      </c>
      <c r="V284" s="14">
        <v>137855.12304666379</v>
      </c>
      <c r="W284" s="14">
        <v>138041.76136517248</v>
      </c>
      <c r="X284" s="14">
        <v>138720.01762395911</v>
      </c>
      <c r="Y284" s="14">
        <v>139596.20457986373</v>
      </c>
      <c r="Z284" s="14">
        <v>140286.65927125013</v>
      </c>
      <c r="AA284" s="14">
        <v>140659.68880109765</v>
      </c>
      <c r="AB284" s="14">
        <v>140934.53782307776</v>
      </c>
      <c r="AC284" s="14">
        <v>141834.57808951553</v>
      </c>
    </row>
    <row r="285" spans="1:29">
      <c r="A285" s="1" t="s">
        <v>524</v>
      </c>
      <c r="B285" s="1" t="s">
        <v>533</v>
      </c>
      <c r="C285" s="1" t="s">
        <v>534</v>
      </c>
      <c r="F285" s="1">
        <v>15</v>
      </c>
      <c r="G285" s="1" t="s">
        <v>836</v>
      </c>
      <c r="H285" s="1" t="str">
        <f t="shared" si="5"/>
        <v>15종합중위전세가격</v>
      </c>
      <c r="I285" s="1" t="s">
        <v>870</v>
      </c>
      <c r="J285" s="13">
        <v>202216.43043543946</v>
      </c>
      <c r="K285" s="13">
        <v>203576.78290940021</v>
      </c>
      <c r="L285" s="13">
        <v>203174.05678241272</v>
      </c>
      <c r="M285" s="13">
        <v>202502.62513632706</v>
      </c>
      <c r="N285" s="13">
        <v>201711.96346124794</v>
      </c>
      <c r="O285" s="13">
        <v>201231.79736472323</v>
      </c>
      <c r="P285" s="13">
        <v>199930.97453917837</v>
      </c>
      <c r="Q285" s="14">
        <v>199544.00026489355</v>
      </c>
      <c r="R285" s="14">
        <v>199124.98732443043</v>
      </c>
      <c r="S285" s="14">
        <v>199490.77011587023</v>
      </c>
      <c r="T285" s="14">
        <v>199386.38033331058</v>
      </c>
      <c r="U285" s="14">
        <v>199634.81739906492</v>
      </c>
      <c r="V285" s="14">
        <v>199352.93956573331</v>
      </c>
      <c r="W285" s="14">
        <v>198922.92526596555</v>
      </c>
      <c r="X285" s="14">
        <v>200531.09743111263</v>
      </c>
      <c r="Y285" s="14">
        <v>202183.7337606361</v>
      </c>
      <c r="Z285" s="14">
        <v>203505.12357636177</v>
      </c>
      <c r="AA285" s="14">
        <v>204233.27383548167</v>
      </c>
      <c r="AB285" s="14">
        <v>205100.14705434925</v>
      </c>
      <c r="AC285" s="14">
        <v>205983.84937577965</v>
      </c>
    </row>
    <row r="286" spans="1:29">
      <c r="A286" s="1" t="s">
        <v>524</v>
      </c>
      <c r="B286" s="1" t="s">
        <v>533</v>
      </c>
      <c r="C286" s="1" t="s">
        <v>535</v>
      </c>
      <c r="F286" s="1">
        <v>16</v>
      </c>
      <c r="G286" s="1" t="s">
        <v>836</v>
      </c>
      <c r="H286" s="1" t="str">
        <f t="shared" si="5"/>
        <v>16종합중위전세가격</v>
      </c>
      <c r="I286" s="1" t="s">
        <v>870</v>
      </c>
      <c r="J286" s="13">
        <v>144185.34341683891</v>
      </c>
      <c r="K286" s="13">
        <v>144045.65371470558</v>
      </c>
      <c r="L286" s="13">
        <v>143787.54466886594</v>
      </c>
      <c r="M286" s="13">
        <v>143068.51508258405</v>
      </c>
      <c r="N286" s="13">
        <v>142607.01426435064</v>
      </c>
      <c r="O286" s="13">
        <v>142527.9769317545</v>
      </c>
      <c r="P286" s="13">
        <v>142550.69183399325</v>
      </c>
      <c r="Q286" s="14">
        <v>141524.61082888345</v>
      </c>
      <c r="R286" s="14">
        <v>141521.80935346571</v>
      </c>
      <c r="S286" s="14">
        <v>142359.99024057176</v>
      </c>
      <c r="T286" s="14">
        <v>142418.57464107199</v>
      </c>
      <c r="U286" s="14">
        <v>141603.72268101733</v>
      </c>
      <c r="V286" s="14">
        <v>143289.94529047218</v>
      </c>
      <c r="W286" s="14">
        <v>143789.3334311354</v>
      </c>
      <c r="X286" s="14">
        <v>144558.23845339136</v>
      </c>
      <c r="Y286" s="14">
        <v>145151.48259600109</v>
      </c>
      <c r="Z286" s="14">
        <v>146866.22411226726</v>
      </c>
      <c r="AA286" s="14">
        <v>147334.12904864817</v>
      </c>
      <c r="AB286" s="14">
        <v>147485.76282042108</v>
      </c>
      <c r="AC286" s="14">
        <v>148297.11782049263</v>
      </c>
    </row>
    <row r="287" spans="1:29">
      <c r="A287" s="1" t="s">
        <v>524</v>
      </c>
      <c r="B287" s="1" t="s">
        <v>533</v>
      </c>
      <c r="C287" s="1" t="s">
        <v>536</v>
      </c>
      <c r="F287" s="1">
        <v>17</v>
      </c>
      <c r="G287" s="1" t="s">
        <v>836</v>
      </c>
      <c r="H287" s="1" t="str">
        <f t="shared" si="5"/>
        <v>17종합중위전세가격</v>
      </c>
      <c r="I287" s="1" t="s">
        <v>870</v>
      </c>
      <c r="J287" s="13">
        <v>126034.03562586229</v>
      </c>
      <c r="K287" s="13">
        <v>126153.36660105908</v>
      </c>
      <c r="L287" s="13">
        <v>126084.18494824969</v>
      </c>
      <c r="M287" s="13">
        <v>125828.42709413682</v>
      </c>
      <c r="N287" s="13">
        <v>125635.97714369459</v>
      </c>
      <c r="O287" s="13">
        <v>125645.18242987861</v>
      </c>
      <c r="P287" s="13">
        <v>125369.78015058806</v>
      </c>
      <c r="Q287" s="14">
        <v>125298.41978517303</v>
      </c>
      <c r="R287" s="14">
        <v>126033.58772216628</v>
      </c>
      <c r="S287" s="14">
        <v>126590.23897516661</v>
      </c>
      <c r="T287" s="14">
        <v>126710.6273808835</v>
      </c>
      <c r="U287" s="14">
        <v>126184.96364677083</v>
      </c>
      <c r="V287" s="14">
        <v>126602.12882561411</v>
      </c>
      <c r="W287" s="14">
        <v>126738.29419931555</v>
      </c>
      <c r="X287" s="14">
        <v>127103.03704741143</v>
      </c>
      <c r="Y287" s="14">
        <v>127529.38497887006</v>
      </c>
      <c r="Z287" s="14">
        <v>128298.84248151892</v>
      </c>
      <c r="AA287" s="14">
        <v>128885.10071732168</v>
      </c>
      <c r="AB287" s="14">
        <v>129183.14574173983</v>
      </c>
      <c r="AC287" s="14">
        <v>130600.51521720598</v>
      </c>
    </row>
    <row r="288" spans="1:29">
      <c r="A288" s="1" t="s">
        <v>524</v>
      </c>
      <c r="B288" s="1" t="s">
        <v>533</v>
      </c>
      <c r="C288" s="1" t="s">
        <v>537</v>
      </c>
      <c r="F288" s="1">
        <v>18</v>
      </c>
      <c r="G288" s="1" t="s">
        <v>836</v>
      </c>
      <c r="H288" s="1" t="str">
        <f t="shared" si="5"/>
        <v>18종합중위전세가격</v>
      </c>
      <c r="I288" s="1" t="s">
        <v>870</v>
      </c>
      <c r="J288" s="13">
        <v>132813.13510354262</v>
      </c>
      <c r="K288" s="13">
        <v>133388.480799118</v>
      </c>
      <c r="L288" s="13">
        <v>133998.09717997423</v>
      </c>
      <c r="M288" s="13">
        <v>132882.51032769683</v>
      </c>
      <c r="N288" s="13">
        <v>131537.74789793181</v>
      </c>
      <c r="O288" s="13">
        <v>131800.48716177623</v>
      </c>
      <c r="P288" s="13">
        <v>131072.86306337421</v>
      </c>
      <c r="Q288" s="14">
        <v>130723.59264375755</v>
      </c>
      <c r="R288" s="14">
        <v>130911.75431372288</v>
      </c>
      <c r="S288" s="14">
        <v>131337.95245938658</v>
      </c>
      <c r="T288" s="14">
        <v>131590.81499143233</v>
      </c>
      <c r="U288" s="14">
        <v>128560.96488993069</v>
      </c>
      <c r="V288" s="14">
        <v>128727.85810741948</v>
      </c>
      <c r="W288" s="14">
        <v>129541.08585150835</v>
      </c>
      <c r="X288" s="14">
        <v>130469.39334488382</v>
      </c>
      <c r="Y288" s="14">
        <v>130721.10043823889</v>
      </c>
      <c r="Z288" s="14">
        <v>130622.55242305341</v>
      </c>
      <c r="AA288" s="14">
        <v>130241.93430238483</v>
      </c>
      <c r="AB288" s="14">
        <v>128995.33574959234</v>
      </c>
      <c r="AC288" s="14">
        <v>129460.0552894415</v>
      </c>
    </row>
    <row r="289" spans="1:29">
      <c r="A289" s="1" t="s">
        <v>524</v>
      </c>
      <c r="B289" s="1" t="s">
        <v>533</v>
      </c>
      <c r="C289" s="1" t="s">
        <v>538</v>
      </c>
      <c r="F289" s="1">
        <v>19</v>
      </c>
      <c r="G289" s="1" t="s">
        <v>836</v>
      </c>
      <c r="H289" s="1" t="str">
        <f t="shared" si="5"/>
        <v>19종합중위전세가격</v>
      </c>
      <c r="I289" s="1" t="s">
        <v>870</v>
      </c>
      <c r="J289" s="13">
        <v>72154.850419107068</v>
      </c>
      <c r="K289" s="13">
        <v>73115.473643601159</v>
      </c>
      <c r="L289" s="13">
        <v>72687.686318521373</v>
      </c>
      <c r="M289" s="13">
        <v>72445.191666958926</v>
      </c>
      <c r="N289" s="13">
        <v>73379.853049486206</v>
      </c>
      <c r="O289" s="13">
        <v>73486.799880756153</v>
      </c>
      <c r="P289" s="13">
        <v>73423.109634201945</v>
      </c>
      <c r="Q289" s="14">
        <v>73180.614982639498</v>
      </c>
      <c r="R289" s="14">
        <v>73180.614982639498</v>
      </c>
      <c r="S289" s="14">
        <v>73180.614982639498</v>
      </c>
      <c r="T289" s="14">
        <v>73073.668151369551</v>
      </c>
      <c r="U289" s="14">
        <v>73947.033120976615</v>
      </c>
      <c r="V289" s="14">
        <v>73947.033120976615</v>
      </c>
      <c r="W289" s="14">
        <v>74245.459624428811</v>
      </c>
      <c r="X289" s="14">
        <v>74319.401454254359</v>
      </c>
      <c r="Y289" s="14">
        <v>75626.997098162174</v>
      </c>
      <c r="Z289" s="14">
        <v>76513.684500183444</v>
      </c>
      <c r="AA289" s="14">
        <v>77166.142723725032</v>
      </c>
      <c r="AB289" s="14">
        <v>77888.732030285842</v>
      </c>
      <c r="AC289" s="14">
        <v>77880.735299022708</v>
      </c>
    </row>
    <row r="290" spans="1:29">
      <c r="A290" s="1" t="s">
        <v>524</v>
      </c>
      <c r="B290" s="1" t="s">
        <v>533</v>
      </c>
      <c r="C290" s="1" t="s">
        <v>539</v>
      </c>
      <c r="F290" s="1">
        <v>20</v>
      </c>
      <c r="G290" s="1" t="s">
        <v>836</v>
      </c>
      <c r="H290" s="1" t="str">
        <f t="shared" si="5"/>
        <v>20종합중위전세가격</v>
      </c>
      <c r="I290" s="1" t="s">
        <v>870</v>
      </c>
      <c r="J290" s="13">
        <v>138059.05971693114</v>
      </c>
      <c r="K290" s="13">
        <v>138359.92759290562</v>
      </c>
      <c r="L290" s="13">
        <v>138522.28977975124</v>
      </c>
      <c r="M290" s="13">
        <v>138341.76905416657</v>
      </c>
      <c r="N290" s="13">
        <v>138341.76905416657</v>
      </c>
      <c r="O290" s="13">
        <v>138491.3338547317</v>
      </c>
      <c r="P290" s="13">
        <v>138512.01150440244</v>
      </c>
      <c r="Q290" s="14">
        <v>138215.41425940409</v>
      </c>
      <c r="R290" s="14">
        <v>138423.49004717814</v>
      </c>
      <c r="S290" s="14">
        <v>138673.77765723944</v>
      </c>
      <c r="T290" s="14">
        <v>138313.53028735777</v>
      </c>
      <c r="U290" s="14">
        <v>136657.09438766318</v>
      </c>
      <c r="V290" s="14">
        <v>136634.67926930331</v>
      </c>
      <c r="W290" s="14">
        <v>136515.76930929706</v>
      </c>
      <c r="X290" s="14">
        <v>136530.76708742179</v>
      </c>
      <c r="Y290" s="14">
        <v>138412.73434778955</v>
      </c>
      <c r="Z290" s="14">
        <v>137567.81043200463</v>
      </c>
      <c r="AA290" s="14">
        <v>137319.39396850942</v>
      </c>
      <c r="AB290" s="14">
        <v>137932.9310738263</v>
      </c>
      <c r="AC290" s="14">
        <v>138977.47667030976</v>
      </c>
    </row>
    <row r="291" spans="1:29">
      <c r="A291" s="1" t="s">
        <v>524</v>
      </c>
      <c r="B291" s="1" t="s">
        <v>533</v>
      </c>
      <c r="C291" s="1" t="s">
        <v>540</v>
      </c>
      <c r="F291" s="1">
        <v>21</v>
      </c>
      <c r="G291" s="1" t="s">
        <v>836</v>
      </c>
      <c r="H291" s="1" t="str">
        <f t="shared" si="5"/>
        <v>21종합중위전세가격</v>
      </c>
      <c r="I291" s="1" t="s">
        <v>870</v>
      </c>
      <c r="J291" s="13">
        <v>79534.505042845878</v>
      </c>
      <c r="K291" s="13">
        <v>82453.554549331995</v>
      </c>
      <c r="L291" s="13">
        <v>81952.443012179516</v>
      </c>
      <c r="M291" s="13">
        <v>81609.025423181156</v>
      </c>
      <c r="N291" s="13">
        <v>81609.025423181156</v>
      </c>
      <c r="O291" s="13">
        <v>81609.025423181156</v>
      </c>
      <c r="P291" s="13">
        <v>81609.025423181156</v>
      </c>
      <c r="Q291" s="14">
        <v>81609.025423181156</v>
      </c>
      <c r="R291" s="14">
        <v>81970.634739413465</v>
      </c>
      <c r="S291" s="14">
        <v>81994.47678050588</v>
      </c>
      <c r="T291" s="14">
        <v>82054.008642416768</v>
      </c>
      <c r="U291" s="14">
        <v>82295.408076694657</v>
      </c>
      <c r="V291" s="14">
        <v>82373.716806651399</v>
      </c>
      <c r="W291" s="14">
        <v>82932.417069653005</v>
      </c>
      <c r="X291" s="14">
        <v>83688.65063205226</v>
      </c>
      <c r="Y291" s="14">
        <v>84014.81038432171</v>
      </c>
      <c r="Z291" s="14">
        <v>84344.463816068557</v>
      </c>
      <c r="AA291" s="14">
        <v>84966.26537711038</v>
      </c>
      <c r="AB291" s="14">
        <v>85414.876134724691</v>
      </c>
      <c r="AC291" s="14">
        <v>85543.986171205572</v>
      </c>
    </row>
    <row r="292" spans="1:29">
      <c r="A292" s="1" t="s">
        <v>524</v>
      </c>
      <c r="B292" s="1" t="s">
        <v>541</v>
      </c>
      <c r="F292" s="1">
        <v>22</v>
      </c>
      <c r="G292" s="1" t="s">
        <v>836</v>
      </c>
      <c r="H292" s="1" t="str">
        <f t="shared" si="5"/>
        <v>22종합중위전세가격</v>
      </c>
      <c r="I292" s="1" t="s">
        <v>870</v>
      </c>
      <c r="J292" s="13">
        <v>102963.28154320293</v>
      </c>
      <c r="K292" s="13">
        <v>102963.28154320293</v>
      </c>
      <c r="L292" s="13">
        <v>103031.31009461747</v>
      </c>
      <c r="M292" s="13">
        <v>103053.88053618268</v>
      </c>
      <c r="N292" s="13">
        <v>102523.40541576975</v>
      </c>
      <c r="O292" s="13">
        <v>102054.11806347372</v>
      </c>
      <c r="P292" s="13">
        <v>102206.65843120612</v>
      </c>
      <c r="Q292" s="14">
        <v>102891.53606252269</v>
      </c>
      <c r="R292" s="14">
        <v>103185.18894604172</v>
      </c>
      <c r="S292" s="14">
        <v>103098.50761336967</v>
      </c>
      <c r="T292" s="14">
        <v>103277.01435240341</v>
      </c>
      <c r="U292" s="14">
        <v>102373.07884456885</v>
      </c>
      <c r="V292" s="14">
        <v>102259.81201566455</v>
      </c>
      <c r="W292" s="14">
        <v>102273.94400362841</v>
      </c>
      <c r="X292" s="14">
        <v>103118.62685992129</v>
      </c>
      <c r="Y292" s="14">
        <v>104855.5753137055</v>
      </c>
      <c r="Z292" s="14">
        <v>104982.80532945784</v>
      </c>
      <c r="AA292" s="14">
        <v>105196.73346370868</v>
      </c>
      <c r="AB292" s="14">
        <v>106129.20875010363</v>
      </c>
      <c r="AC292" s="14">
        <v>107024.00950504513</v>
      </c>
    </row>
    <row r="293" spans="1:29">
      <c r="A293" s="1" t="s">
        <v>524</v>
      </c>
      <c r="B293" s="1" t="s">
        <v>542</v>
      </c>
      <c r="F293" s="1">
        <v>23</v>
      </c>
      <c r="G293" s="1" t="s">
        <v>836</v>
      </c>
      <c r="H293" s="1" t="str">
        <f t="shared" si="5"/>
        <v>23종합중위전세가격</v>
      </c>
      <c r="I293" s="1" t="s">
        <v>870</v>
      </c>
      <c r="J293" s="13">
        <v>116243.03505812504</v>
      </c>
      <c r="K293" s="13">
        <v>115673.96681630466</v>
      </c>
      <c r="L293" s="13">
        <v>115709.90103983581</v>
      </c>
      <c r="M293" s="13">
        <v>115733.69524364414</v>
      </c>
      <c r="N293" s="13">
        <v>115833.81647994835</v>
      </c>
      <c r="O293" s="13">
        <v>115649.48108974387</v>
      </c>
      <c r="P293" s="13">
        <v>115411.84847275376</v>
      </c>
      <c r="Q293" s="14">
        <v>115220.88512691001</v>
      </c>
      <c r="R293" s="14">
        <v>114957.50240413511</v>
      </c>
      <c r="S293" s="14">
        <v>115341.30365339495</v>
      </c>
      <c r="T293" s="14">
        <v>115821.62413796174</v>
      </c>
      <c r="U293" s="14">
        <v>115375.21809538454</v>
      </c>
      <c r="V293" s="14">
        <v>115949.10708045201</v>
      </c>
      <c r="W293" s="14">
        <v>116430.86024153129</v>
      </c>
      <c r="X293" s="14">
        <v>116965.07237229067</v>
      </c>
      <c r="Y293" s="14">
        <v>117157.70202251009</v>
      </c>
      <c r="Z293" s="14">
        <v>117214.4727376737</v>
      </c>
      <c r="AA293" s="14">
        <v>117076.26859845825</v>
      </c>
      <c r="AB293" s="14">
        <v>116525.3967007999</v>
      </c>
      <c r="AC293" s="14">
        <v>116552.09100596463</v>
      </c>
    </row>
    <row r="294" spans="1:29">
      <c r="A294" s="1" t="s">
        <v>524</v>
      </c>
      <c r="B294" s="1" t="s">
        <v>542</v>
      </c>
      <c r="C294" s="1" t="s">
        <v>543</v>
      </c>
      <c r="F294" s="1">
        <v>24</v>
      </c>
      <c r="G294" s="1" t="s">
        <v>836</v>
      </c>
      <c r="H294" s="1" t="str">
        <f t="shared" si="5"/>
        <v>24종합중위전세가격</v>
      </c>
      <c r="I294" s="1" t="s">
        <v>870</v>
      </c>
      <c r="J294" s="13">
        <v>109975.50743644859</v>
      </c>
      <c r="K294" s="13">
        <v>109975.50743644859</v>
      </c>
      <c r="L294" s="13">
        <v>110274.94916654725</v>
      </c>
      <c r="M294" s="13">
        <v>110478.46647188938</v>
      </c>
      <c r="N294" s="13">
        <v>110546.74885039072</v>
      </c>
      <c r="O294" s="13">
        <v>110489.75612916444</v>
      </c>
      <c r="P294" s="13">
        <v>110443.99157610061</v>
      </c>
      <c r="Q294" s="14">
        <v>110332.34810022355</v>
      </c>
      <c r="R294" s="14">
        <v>110048.52784816288</v>
      </c>
      <c r="S294" s="14">
        <v>110468.3729468401</v>
      </c>
      <c r="T294" s="14">
        <v>110902.16198281891</v>
      </c>
      <c r="U294" s="14">
        <v>110667.82853957472</v>
      </c>
      <c r="V294" s="14">
        <v>111620.84551197145</v>
      </c>
      <c r="W294" s="14">
        <v>111724.46814808238</v>
      </c>
      <c r="X294" s="14">
        <v>111863.27194066445</v>
      </c>
      <c r="Y294" s="14">
        <v>111787.76512432694</v>
      </c>
      <c r="Z294" s="14">
        <v>111854.8734284932</v>
      </c>
      <c r="AA294" s="14">
        <v>111514.38953882735</v>
      </c>
      <c r="AB294" s="14">
        <v>110660.10894793832</v>
      </c>
      <c r="AC294" s="14">
        <v>110555.68652987127</v>
      </c>
    </row>
    <row r="295" spans="1:29">
      <c r="A295" s="1" t="s">
        <v>524</v>
      </c>
      <c r="B295" s="1" t="s">
        <v>542</v>
      </c>
      <c r="C295" s="1" t="s">
        <v>544</v>
      </c>
      <c r="F295" s="1">
        <v>25</v>
      </c>
      <c r="G295" s="1" t="s">
        <v>836</v>
      </c>
      <c r="H295" s="1" t="str">
        <f t="shared" si="5"/>
        <v>25종합중위전세가격</v>
      </c>
      <c r="I295" s="1" t="s">
        <v>870</v>
      </c>
      <c r="J295" s="13">
        <v>127358.22460903181</v>
      </c>
      <c r="K295" s="13">
        <v>125678.08637907807</v>
      </c>
      <c r="L295" s="13">
        <v>125411.08585192995</v>
      </c>
      <c r="M295" s="13">
        <v>125281.91991741346</v>
      </c>
      <c r="N295" s="13">
        <v>125686.97468224683</v>
      </c>
      <c r="O295" s="13">
        <v>126074.18328647572</v>
      </c>
      <c r="P295" s="13">
        <v>125402.12799449424</v>
      </c>
      <c r="Q295" s="14">
        <v>125036.38054237685</v>
      </c>
      <c r="R295" s="14">
        <v>125211.7250190359</v>
      </c>
      <c r="S295" s="14">
        <v>125886.18908510514</v>
      </c>
      <c r="T295" s="14">
        <v>126968.55414982721</v>
      </c>
      <c r="U295" s="14">
        <v>126108.06696576645</v>
      </c>
      <c r="V295" s="14">
        <v>125997.14225861075</v>
      </c>
      <c r="W295" s="14">
        <v>126675.84536424419</v>
      </c>
      <c r="X295" s="14">
        <v>127623.20671054239</v>
      </c>
      <c r="Y295" s="14">
        <v>127781.16107745754</v>
      </c>
      <c r="Z295" s="14">
        <v>127781.16107745754</v>
      </c>
      <c r="AA295" s="14">
        <v>127723.52792276941</v>
      </c>
      <c r="AB295" s="14">
        <v>126975.27800569104</v>
      </c>
      <c r="AC295" s="14">
        <v>127016.05973849136</v>
      </c>
    </row>
    <row r="296" spans="1:29">
      <c r="A296" s="1" t="s">
        <v>524</v>
      </c>
      <c r="B296" s="1" t="s">
        <v>542</v>
      </c>
      <c r="C296" s="1" t="s">
        <v>545</v>
      </c>
      <c r="F296" s="1">
        <v>26</v>
      </c>
      <c r="G296" s="1" t="s">
        <v>836</v>
      </c>
      <c r="H296" s="1" t="str">
        <f t="shared" si="5"/>
        <v>26종합중위전세가격</v>
      </c>
      <c r="I296" s="1" t="s">
        <v>870</v>
      </c>
      <c r="J296" s="13">
        <v>113732.01629137213</v>
      </c>
      <c r="K296" s="13">
        <v>113509.34838767337</v>
      </c>
      <c r="L296" s="13">
        <v>113459.74726668397</v>
      </c>
      <c r="M296" s="13">
        <v>113362.82679564712</v>
      </c>
      <c r="N296" s="13">
        <v>113161.33224951164</v>
      </c>
      <c r="O296" s="13">
        <v>112101.01203978363</v>
      </c>
      <c r="P296" s="13">
        <v>112049.70783628618</v>
      </c>
      <c r="Q296" s="14">
        <v>111930.18244804678</v>
      </c>
      <c r="R296" s="14">
        <v>111190.70183128981</v>
      </c>
      <c r="S296" s="14">
        <v>111176.71712679436</v>
      </c>
      <c r="T296" s="14">
        <v>111034.41828991663</v>
      </c>
      <c r="U296" s="14">
        <v>110480.86837850889</v>
      </c>
      <c r="V296" s="14">
        <v>111232.94169518571</v>
      </c>
      <c r="W296" s="14">
        <v>112121.56207352663</v>
      </c>
      <c r="X296" s="14">
        <v>112832.03447479477</v>
      </c>
      <c r="Y296" s="14">
        <v>113522.84889458104</v>
      </c>
      <c r="Z296" s="14">
        <v>113630.29834764534</v>
      </c>
      <c r="AA296" s="14">
        <v>113739.55741250078</v>
      </c>
      <c r="AB296" s="14">
        <v>113942.59967666758</v>
      </c>
      <c r="AC296" s="14">
        <v>114175.56698649982</v>
      </c>
    </row>
    <row r="297" spans="1:29">
      <c r="A297" s="1" t="s">
        <v>524</v>
      </c>
      <c r="B297" s="1" t="s">
        <v>546</v>
      </c>
      <c r="F297" s="1">
        <v>27</v>
      </c>
      <c r="G297" s="1" t="s">
        <v>836</v>
      </c>
      <c r="H297" s="1" t="str">
        <f t="shared" si="5"/>
        <v>27종합중위전세가격</v>
      </c>
      <c r="I297" s="1" t="s">
        <v>870</v>
      </c>
      <c r="J297" s="13">
        <v>113193.78145248967</v>
      </c>
      <c r="K297" s="13">
        <v>111475.27471189389</v>
      </c>
      <c r="L297" s="13">
        <v>110612.64405305502</v>
      </c>
      <c r="M297" s="13">
        <v>110302.13361600348</v>
      </c>
      <c r="N297" s="13">
        <v>109431.23994346597</v>
      </c>
      <c r="O297" s="13">
        <v>108801.76397042835</v>
      </c>
      <c r="P297" s="13">
        <v>107860.33757338552</v>
      </c>
      <c r="Q297" s="14">
        <v>107483.14280278322</v>
      </c>
      <c r="R297" s="14">
        <v>107384.58414872798</v>
      </c>
      <c r="S297" s="14">
        <v>108968.23684496629</v>
      </c>
      <c r="T297" s="14">
        <v>109789.48602957165</v>
      </c>
      <c r="U297" s="14">
        <v>110317.30103806229</v>
      </c>
      <c r="V297" s="14">
        <v>111182.17421573823</v>
      </c>
      <c r="W297" s="14">
        <v>111558.74715545996</v>
      </c>
      <c r="X297" s="14">
        <v>111919.82319689932</v>
      </c>
      <c r="Y297" s="14">
        <v>114107.16018786954</v>
      </c>
      <c r="Z297" s="14">
        <v>115483.22331847418</v>
      </c>
      <c r="AA297" s="14">
        <v>116024.73723723723</v>
      </c>
      <c r="AB297" s="14">
        <v>116356.36826272639</v>
      </c>
      <c r="AC297" s="14">
        <v>116938.06319295074</v>
      </c>
    </row>
    <row r="298" spans="1:29">
      <c r="A298" s="1" t="s">
        <v>524</v>
      </c>
      <c r="B298" s="1" t="s">
        <v>547</v>
      </c>
      <c r="F298" s="1">
        <v>28</v>
      </c>
      <c r="G298" s="1" t="s">
        <v>836</v>
      </c>
      <c r="H298" s="1" t="str">
        <f t="shared" si="5"/>
        <v>28종합중위전세가격</v>
      </c>
      <c r="I298" s="1" t="s">
        <v>870</v>
      </c>
      <c r="J298" s="13">
        <v>82996.505891702851</v>
      </c>
      <c r="K298" s="13">
        <v>82976.120616939224</v>
      </c>
      <c r="L298" s="13">
        <v>83681.140455561152</v>
      </c>
      <c r="M298" s="13">
        <v>84249.717691020516</v>
      </c>
      <c r="N298" s="13">
        <v>84742.842184147579</v>
      </c>
      <c r="O298" s="13">
        <v>85639.869983882731</v>
      </c>
      <c r="P298" s="13">
        <v>85660.491371611002</v>
      </c>
      <c r="Q298" s="14">
        <v>85629.913459465562</v>
      </c>
      <c r="R298" s="14">
        <v>86041.267156686619</v>
      </c>
      <c r="S298" s="14">
        <v>86545.347804662713</v>
      </c>
      <c r="T298" s="14">
        <v>86944.581464105693</v>
      </c>
      <c r="U298" s="14">
        <v>87388.22933889553</v>
      </c>
      <c r="V298" s="14">
        <v>87520.205529977364</v>
      </c>
      <c r="W298" s="14">
        <v>87541.089207132507</v>
      </c>
      <c r="X298" s="14">
        <v>87551.614733039954</v>
      </c>
      <c r="Y298" s="14">
        <v>88229.228245109756</v>
      </c>
      <c r="Z298" s="14">
        <v>88442.849693485608</v>
      </c>
      <c r="AA298" s="14">
        <v>88462.551827639705</v>
      </c>
      <c r="AB298" s="14">
        <v>88719.203571337726</v>
      </c>
      <c r="AC298" s="14">
        <v>88673.933558873658</v>
      </c>
    </row>
    <row r="299" spans="1:29">
      <c r="A299" s="1" t="s">
        <v>524</v>
      </c>
      <c r="B299" s="1" t="s">
        <v>548</v>
      </c>
      <c r="F299" s="1">
        <v>29</v>
      </c>
      <c r="G299" s="1" t="s">
        <v>836</v>
      </c>
      <c r="H299" s="1" t="str">
        <f t="shared" si="5"/>
        <v>29종합중위전세가격</v>
      </c>
      <c r="I299" s="1" t="s">
        <v>870</v>
      </c>
      <c r="J299" s="13">
        <v>102431.30726535247</v>
      </c>
      <c r="K299" s="13">
        <v>102614.73882384085</v>
      </c>
      <c r="L299" s="13">
        <v>103171.37459486477</v>
      </c>
      <c r="M299" s="13">
        <v>103624.69265453481</v>
      </c>
      <c r="N299" s="13">
        <v>103692.95652491941</v>
      </c>
      <c r="O299" s="13">
        <v>103929.00689840141</v>
      </c>
      <c r="P299" s="13">
        <v>104217.74096076045</v>
      </c>
      <c r="Q299" s="14">
        <v>104292.78550168846</v>
      </c>
      <c r="R299" s="14">
        <v>104527.86668547573</v>
      </c>
      <c r="S299" s="14">
        <v>104697.01684631073</v>
      </c>
      <c r="T299" s="14">
        <v>105382.55972315832</v>
      </c>
      <c r="U299" s="14">
        <v>106073.69642449333</v>
      </c>
      <c r="V299" s="14">
        <v>106599.48375542388</v>
      </c>
      <c r="W299" s="14">
        <v>106899.3108439693</v>
      </c>
      <c r="X299" s="14">
        <v>107254.65461495006</v>
      </c>
      <c r="Y299" s="14">
        <v>109382.32559896562</v>
      </c>
      <c r="Z299" s="14">
        <v>110727.10073680541</v>
      </c>
      <c r="AA299" s="14">
        <v>112063.05584507683</v>
      </c>
      <c r="AB299" s="14">
        <v>113590.18422710984</v>
      </c>
      <c r="AC299" s="14">
        <v>114298.51934908367</v>
      </c>
    </row>
    <row r="300" spans="1:29">
      <c r="A300" s="1" t="s">
        <v>524</v>
      </c>
      <c r="B300" s="1" t="s">
        <v>549</v>
      </c>
      <c r="F300" s="1">
        <v>30</v>
      </c>
      <c r="G300" s="1" t="s">
        <v>836</v>
      </c>
      <c r="H300" s="1" t="str">
        <f t="shared" si="5"/>
        <v>30종합중위전세가격</v>
      </c>
      <c r="I300" s="1" t="s">
        <v>870</v>
      </c>
      <c r="J300" s="13">
        <v>115793.43241994682</v>
      </c>
      <c r="K300" s="13">
        <v>116644.47221100648</v>
      </c>
      <c r="L300" s="13">
        <v>117510.35244133556</v>
      </c>
      <c r="M300" s="13">
        <v>119019.66636475077</v>
      </c>
      <c r="N300" s="13">
        <v>119400.36593661222</v>
      </c>
      <c r="O300" s="13">
        <v>119556.35642080528</v>
      </c>
      <c r="P300" s="13">
        <v>118113.64768961591</v>
      </c>
      <c r="Q300" s="14">
        <v>118041.63165533573</v>
      </c>
      <c r="R300" s="14">
        <v>117695.11769263507</v>
      </c>
      <c r="S300" s="14">
        <v>118027.68532361383</v>
      </c>
      <c r="T300" s="14">
        <v>118765.36042573779</v>
      </c>
      <c r="U300" s="14">
        <v>118628.26200811965</v>
      </c>
      <c r="V300" s="14">
        <v>118559.57890296842</v>
      </c>
      <c r="W300" s="14">
        <v>118216.26003971951</v>
      </c>
      <c r="X300" s="14">
        <v>118355.52435016433</v>
      </c>
      <c r="Y300" s="14">
        <v>118878.48608938645</v>
      </c>
      <c r="Z300" s="14">
        <v>119403.60252377018</v>
      </c>
      <c r="AA300" s="14">
        <v>119671.37278335296</v>
      </c>
      <c r="AB300" s="14">
        <v>120335.11555563366</v>
      </c>
      <c r="AC300" s="14">
        <v>120359.2811824461</v>
      </c>
    </row>
    <row r="301" spans="1:29">
      <c r="A301" s="1" t="s">
        <v>1384</v>
      </c>
      <c r="B301" s="1" t="s">
        <v>1383</v>
      </c>
      <c r="F301" s="1">
        <v>31</v>
      </c>
      <c r="G301" s="1" t="s">
        <v>836</v>
      </c>
      <c r="H301" s="1" t="str">
        <f t="shared" si="5"/>
        <v>31종합중위전세가격</v>
      </c>
      <c r="I301" s="1" t="s">
        <v>870</v>
      </c>
      <c r="J301" s="13"/>
      <c r="K301" s="13"/>
      <c r="L301" s="13"/>
      <c r="M301" s="13"/>
      <c r="N301" s="13"/>
      <c r="O301" s="13"/>
      <c r="P301" s="13"/>
      <c r="U301" s="14">
        <v>59930.954239730963</v>
      </c>
      <c r="V301" s="14">
        <v>62646.874249339417</v>
      </c>
      <c r="W301" s="14">
        <v>63313.956281527746</v>
      </c>
      <c r="X301" s="14">
        <v>63536.316958923853</v>
      </c>
      <c r="Y301" s="14">
        <v>64473.35154936344</v>
      </c>
      <c r="Z301" s="14">
        <v>64497.147489791016</v>
      </c>
      <c r="AA301" s="14">
        <v>64497.147489791016</v>
      </c>
      <c r="AB301" s="14">
        <v>65164.229521979345</v>
      </c>
      <c r="AC301" s="14">
        <v>66350.597525822726</v>
      </c>
    </row>
    <row r="302" spans="1:29">
      <c r="A302" s="1" t="s">
        <v>524</v>
      </c>
      <c r="B302" s="1" t="s">
        <v>550</v>
      </c>
      <c r="F302" s="1">
        <v>32</v>
      </c>
      <c r="G302" s="1" t="s">
        <v>836</v>
      </c>
      <c r="H302" s="1" t="str">
        <f t="shared" si="5"/>
        <v>32종합중위전세가격</v>
      </c>
      <c r="I302" s="1" t="s">
        <v>870</v>
      </c>
      <c r="J302" s="13">
        <v>59673.907050850736</v>
      </c>
      <c r="K302" s="13">
        <v>60011.281042358889</v>
      </c>
      <c r="L302" s="13">
        <v>60092.479055868462</v>
      </c>
      <c r="M302" s="13">
        <v>60263.584934809231</v>
      </c>
      <c r="N302" s="13">
        <v>60266.645336398957</v>
      </c>
      <c r="O302" s="13">
        <v>60316.189216401363</v>
      </c>
      <c r="P302" s="13">
        <v>60318.000562762529</v>
      </c>
      <c r="Q302" s="14">
        <v>60388.277500061355</v>
      </c>
      <c r="R302" s="14">
        <v>60412.716174987923</v>
      </c>
      <c r="S302" s="14">
        <v>60516.471759194596</v>
      </c>
      <c r="T302" s="14">
        <v>60616.824179011368</v>
      </c>
      <c r="U302" s="14">
        <v>60695.130749275719</v>
      </c>
      <c r="V302" s="14">
        <v>60247.877471414235</v>
      </c>
      <c r="W302" s="14">
        <v>60172.9755976163</v>
      </c>
      <c r="X302" s="14">
        <v>60149.931156117367</v>
      </c>
      <c r="Y302" s="14">
        <v>60136.353627626282</v>
      </c>
      <c r="Z302" s="14">
        <v>60338.360785226025</v>
      </c>
      <c r="AA302" s="14">
        <v>60231.233887961651</v>
      </c>
      <c r="AB302" s="14">
        <v>60454.839224512209</v>
      </c>
      <c r="AC302" s="14">
        <v>60646.215750506526</v>
      </c>
    </row>
    <row r="303" spans="1:29">
      <c r="A303" s="1" t="s">
        <v>524</v>
      </c>
      <c r="B303" s="1" t="s">
        <v>551</v>
      </c>
      <c r="F303" s="1">
        <v>33</v>
      </c>
      <c r="G303" s="1" t="s">
        <v>836</v>
      </c>
      <c r="H303" s="1" t="str">
        <f t="shared" si="5"/>
        <v>33종합중위전세가격</v>
      </c>
      <c r="I303" s="1" t="s">
        <v>870</v>
      </c>
      <c r="J303" s="13">
        <v>71404.554482886044</v>
      </c>
      <c r="K303" s="13">
        <v>71399.637653265992</v>
      </c>
      <c r="L303" s="13">
        <v>71805.070288081057</v>
      </c>
      <c r="M303" s="13">
        <v>72110.523195836606</v>
      </c>
      <c r="N303" s="13">
        <v>72311.081599868616</v>
      </c>
      <c r="O303" s="13">
        <v>72387.457978556879</v>
      </c>
      <c r="P303" s="13">
        <v>72402.402215139518</v>
      </c>
      <c r="Q303" s="14">
        <v>72222.316273268967</v>
      </c>
      <c r="R303" s="14">
        <v>72055.319850544809</v>
      </c>
      <c r="S303" s="14">
        <v>72060.531151041112</v>
      </c>
      <c r="T303" s="14">
        <v>72134.526100769348</v>
      </c>
      <c r="U303" s="14">
        <v>72297.610295985447</v>
      </c>
      <c r="V303" s="14">
        <v>72403.280175172986</v>
      </c>
      <c r="W303" s="14">
        <v>72451.755159169654</v>
      </c>
      <c r="X303" s="14">
        <v>72274.919602304479</v>
      </c>
      <c r="Y303" s="14">
        <v>72546.311104788809</v>
      </c>
      <c r="Z303" s="14">
        <v>72630.124114736274</v>
      </c>
      <c r="AA303" s="14">
        <v>72639.45786805125</v>
      </c>
      <c r="AB303" s="14">
        <v>72713.367228222764</v>
      </c>
      <c r="AC303" s="14">
        <v>73276.864261255672</v>
      </c>
    </row>
    <row r="304" spans="1:29">
      <c r="A304" s="1" t="s">
        <v>524</v>
      </c>
      <c r="B304" s="1" t="s">
        <v>552</v>
      </c>
      <c r="F304" s="1">
        <v>34</v>
      </c>
      <c r="G304" s="1" t="s">
        <v>836</v>
      </c>
      <c r="H304" s="1" t="str">
        <f t="shared" si="5"/>
        <v>34종합중위전세가격</v>
      </c>
      <c r="I304" s="1" t="s">
        <v>870</v>
      </c>
      <c r="J304" s="13">
        <v>59162.990154997802</v>
      </c>
      <c r="K304" s="13">
        <v>59834.465190775169</v>
      </c>
      <c r="L304" s="13">
        <v>60204.682666370943</v>
      </c>
      <c r="M304" s="13">
        <v>60554.245181238832</v>
      </c>
      <c r="N304" s="13">
        <v>60783.546132578434</v>
      </c>
      <c r="O304" s="13">
        <v>61148.446834214577</v>
      </c>
      <c r="P304" s="13">
        <v>61583.274569937203</v>
      </c>
      <c r="Q304" s="14">
        <v>62381.285000225143</v>
      </c>
      <c r="R304" s="14">
        <v>62552.603955923514</v>
      </c>
      <c r="S304" s="14">
        <v>62742.64252527451</v>
      </c>
      <c r="T304" s="14">
        <v>62821.653413151485</v>
      </c>
      <c r="U304" s="14">
        <v>66705.099876359265</v>
      </c>
      <c r="V304" s="14">
        <v>66808.324694110735</v>
      </c>
      <c r="W304" s="14">
        <v>67112.536901202024</v>
      </c>
      <c r="X304" s="14">
        <v>67255.060196713792</v>
      </c>
      <c r="Y304" s="14">
        <v>67276.108781270508</v>
      </c>
      <c r="Z304" s="14">
        <v>67708.547533957782</v>
      </c>
      <c r="AA304" s="14">
        <v>67772.932612327262</v>
      </c>
      <c r="AB304" s="14">
        <v>67811.669462475387</v>
      </c>
      <c r="AC304" s="14">
        <v>68147.577370967352</v>
      </c>
    </row>
    <row r="305" spans="1:29">
      <c r="A305" s="1" t="s">
        <v>524</v>
      </c>
      <c r="B305" s="1" t="s">
        <v>553</v>
      </c>
      <c r="F305" s="1">
        <v>35</v>
      </c>
      <c r="G305" s="1" t="s">
        <v>836</v>
      </c>
      <c r="H305" s="1" t="str">
        <f t="shared" si="5"/>
        <v>35종합중위전세가격</v>
      </c>
      <c r="I305" s="1" t="s">
        <v>870</v>
      </c>
      <c r="J305" s="13">
        <v>61947.110390604073</v>
      </c>
      <c r="K305" s="13">
        <v>61947.110390604073</v>
      </c>
      <c r="L305" s="13">
        <v>62053.176281459055</v>
      </c>
      <c r="M305" s="13">
        <v>62049.011914023526</v>
      </c>
      <c r="N305" s="13">
        <v>62054.654851716514</v>
      </c>
      <c r="O305" s="13">
        <v>62019.854881419182</v>
      </c>
      <c r="P305" s="13">
        <v>61902.191317133926</v>
      </c>
      <c r="Q305" s="14">
        <v>61963.602702154421</v>
      </c>
      <c r="R305" s="14">
        <v>61925.229567710834</v>
      </c>
      <c r="S305" s="14">
        <v>61690.622191247887</v>
      </c>
      <c r="T305" s="14">
        <v>61509.300236667528</v>
      </c>
      <c r="U305" s="14">
        <v>60668.594228436908</v>
      </c>
      <c r="V305" s="14">
        <v>60369.175485460837</v>
      </c>
      <c r="W305" s="14">
        <v>60555.368164910644</v>
      </c>
      <c r="X305" s="14">
        <v>60574.229036544719</v>
      </c>
      <c r="Y305" s="14">
        <v>60809.88746245041</v>
      </c>
      <c r="Z305" s="14">
        <v>60813.459049910729</v>
      </c>
      <c r="AA305" s="14">
        <v>60828.07229638112</v>
      </c>
      <c r="AB305" s="14">
        <v>61110.360205267869</v>
      </c>
      <c r="AC305" s="14">
        <v>61094.917627852366</v>
      </c>
    </row>
    <row r="306" spans="1:29">
      <c r="A306" s="1" t="s">
        <v>524</v>
      </c>
      <c r="B306" s="1" t="s">
        <v>554</v>
      </c>
      <c r="F306" s="1">
        <v>36</v>
      </c>
      <c r="G306" s="1" t="s">
        <v>836</v>
      </c>
      <c r="H306" s="1" t="str">
        <f t="shared" si="5"/>
        <v>36종합중위전세가격</v>
      </c>
      <c r="I306" s="1" t="s">
        <v>870</v>
      </c>
      <c r="J306" s="13">
        <v>44872.208784816517</v>
      </c>
      <c r="K306" s="13">
        <v>44861.249472537536</v>
      </c>
      <c r="L306" s="13">
        <v>43801.18074632054</v>
      </c>
      <c r="M306" s="13">
        <v>44256.229269962911</v>
      </c>
      <c r="N306" s="13">
        <v>44271.386733299005</v>
      </c>
      <c r="O306" s="13">
        <v>44841.14838851324</v>
      </c>
      <c r="P306" s="13">
        <v>44869.674487776952</v>
      </c>
      <c r="Q306" s="14">
        <v>44922.481749726212</v>
      </c>
      <c r="R306" s="14">
        <v>44952.808699493202</v>
      </c>
      <c r="S306" s="14">
        <v>45008.967007059648</v>
      </c>
      <c r="T306" s="14">
        <v>45003.978468205445</v>
      </c>
      <c r="U306" s="14">
        <v>45362.030296155746</v>
      </c>
      <c r="V306" s="14">
        <v>45391.205684911729</v>
      </c>
      <c r="W306" s="14">
        <v>45548.898696584722</v>
      </c>
      <c r="X306" s="14">
        <v>45559.425811540998</v>
      </c>
      <c r="Y306" s="14">
        <v>45675.362228798876</v>
      </c>
      <c r="Z306" s="14">
        <v>45621.465620359675</v>
      </c>
      <c r="AA306" s="14">
        <v>45621.786576060054</v>
      </c>
      <c r="AB306" s="14">
        <v>45516.102179920803</v>
      </c>
      <c r="AC306" s="14">
        <v>45347.972952070617</v>
      </c>
    </row>
    <row r="307" spans="1:29">
      <c r="A307" s="1" t="s">
        <v>524</v>
      </c>
      <c r="B307" s="1" t="s">
        <v>555</v>
      </c>
      <c r="F307" s="1">
        <v>37</v>
      </c>
      <c r="G307" s="1" t="s">
        <v>836</v>
      </c>
      <c r="H307" s="1" t="str">
        <f t="shared" si="5"/>
        <v>37종합중위전세가격</v>
      </c>
      <c r="I307" s="1" t="s">
        <v>870</v>
      </c>
      <c r="J307" s="13">
        <v>54837.959891903432</v>
      </c>
      <c r="K307" s="13">
        <v>54899.0023865275</v>
      </c>
      <c r="L307" s="13">
        <v>55022.233975715055</v>
      </c>
      <c r="M307" s="13">
        <v>55439.851160500213</v>
      </c>
      <c r="N307" s="13">
        <v>55616.270244644511</v>
      </c>
      <c r="O307" s="13">
        <v>56016.721685742363</v>
      </c>
      <c r="P307" s="13">
        <v>56418.322998946162</v>
      </c>
      <c r="Q307" s="14">
        <v>56657.463769680922</v>
      </c>
      <c r="R307" s="14">
        <v>57236.884400119445</v>
      </c>
      <c r="S307" s="14">
        <v>57749.147992785431</v>
      </c>
      <c r="T307" s="14">
        <v>58226.827280214973</v>
      </c>
      <c r="U307" s="14">
        <v>58751.827605894905</v>
      </c>
      <c r="V307" s="14">
        <v>59066.912613579734</v>
      </c>
      <c r="W307" s="14">
        <v>59519.271037639577</v>
      </c>
      <c r="X307" s="14">
        <v>59874.73773185342</v>
      </c>
      <c r="Y307" s="14">
        <v>60206.1775229044</v>
      </c>
      <c r="Z307" s="14">
        <v>60637.398006831885</v>
      </c>
      <c r="AA307" s="14">
        <v>61262.945960547055</v>
      </c>
      <c r="AB307" s="14">
        <v>61926.030471266022</v>
      </c>
      <c r="AC307" s="14">
        <v>62021.985643829037</v>
      </c>
    </row>
    <row r="308" spans="1:29">
      <c r="A308" s="1" t="s">
        <v>524</v>
      </c>
      <c r="B308" s="1" t="s">
        <v>556</v>
      </c>
      <c r="F308" s="1">
        <v>38</v>
      </c>
      <c r="G308" s="1" t="s">
        <v>836</v>
      </c>
      <c r="H308" s="1" t="str">
        <f t="shared" si="5"/>
        <v>38종합중위전세가격</v>
      </c>
      <c r="I308" s="1" t="s">
        <v>870</v>
      </c>
      <c r="J308" s="13">
        <v>87865.78902373818</v>
      </c>
      <c r="K308" s="13">
        <v>87796.284718607421</v>
      </c>
      <c r="L308" s="13">
        <v>88089.16348989433</v>
      </c>
      <c r="M308" s="13">
        <v>88223.543798091268</v>
      </c>
      <c r="N308" s="13">
        <v>87864.993637778942</v>
      </c>
      <c r="O308" s="13">
        <v>87511.779624011688</v>
      </c>
      <c r="P308" s="13">
        <v>87262.36853941415</v>
      </c>
      <c r="Q308" s="14">
        <v>87200.344478559142</v>
      </c>
      <c r="R308" s="14">
        <v>87353.235830352365</v>
      </c>
      <c r="S308" s="14">
        <v>87778.892359609687</v>
      </c>
      <c r="T308" s="14">
        <v>87698.674271845899</v>
      </c>
      <c r="U308" s="14">
        <v>88070.873702638492</v>
      </c>
      <c r="V308" s="14">
        <v>88046.322245842195</v>
      </c>
      <c r="W308" s="14">
        <v>88311.860510191327</v>
      </c>
      <c r="X308" s="14">
        <v>88666.757283981497</v>
      </c>
      <c r="Y308" s="14">
        <v>89162.848130548955</v>
      </c>
      <c r="Z308" s="14">
        <v>89826.033137426537</v>
      </c>
      <c r="AA308" s="14">
        <v>90008.617856696263</v>
      </c>
      <c r="AB308" s="14">
        <v>90109.633112417156</v>
      </c>
      <c r="AC308" s="14">
        <v>90541.744154057771</v>
      </c>
    </row>
    <row r="309" spans="1:29">
      <c r="A309" s="1" t="s">
        <v>524</v>
      </c>
      <c r="B309" s="1" t="s">
        <v>557</v>
      </c>
      <c r="F309" s="1">
        <v>39</v>
      </c>
      <c r="G309" s="1" t="s">
        <v>836</v>
      </c>
      <c r="H309" s="1" t="str">
        <f t="shared" si="5"/>
        <v>39종합중위전세가격</v>
      </c>
      <c r="I309" s="1" t="s">
        <v>870</v>
      </c>
      <c r="J309" s="13">
        <v>66596.375412183552</v>
      </c>
      <c r="K309" s="13">
        <v>66926.470395039345</v>
      </c>
      <c r="L309" s="13">
        <v>67121.349465967767</v>
      </c>
      <c r="M309" s="13">
        <v>67268.855344920448</v>
      </c>
      <c r="N309" s="13">
        <v>67621.809929189825</v>
      </c>
      <c r="O309" s="13">
        <v>67621.809929189825</v>
      </c>
      <c r="P309" s="13">
        <v>67632.246876601115</v>
      </c>
      <c r="Q309" s="14">
        <v>67736.616350714015</v>
      </c>
      <c r="R309" s="14">
        <v>67736.616350714015</v>
      </c>
      <c r="S309" s="14">
        <v>67736.616350714015</v>
      </c>
      <c r="T309" s="14">
        <v>67736.616350714015</v>
      </c>
      <c r="U309" s="14">
        <v>67860.107242313563</v>
      </c>
      <c r="V309" s="14">
        <v>67881.200535582946</v>
      </c>
      <c r="W309" s="14">
        <v>68002.0854418245</v>
      </c>
      <c r="X309" s="14">
        <v>68012.632088459199</v>
      </c>
      <c r="Y309" s="14">
        <v>68208.801916029144</v>
      </c>
      <c r="Z309" s="14">
        <v>68208.801916029144</v>
      </c>
      <c r="AA309" s="14">
        <v>68208.801916029144</v>
      </c>
      <c r="AB309" s="14">
        <v>68098.463656422275</v>
      </c>
      <c r="AC309" s="14">
        <v>68009.18725916055</v>
      </c>
    </row>
    <row r="310" spans="1:29">
      <c r="A310" s="1" t="s">
        <v>655</v>
      </c>
      <c r="F310" s="1">
        <v>40</v>
      </c>
      <c r="G310" s="1" t="s">
        <v>836</v>
      </c>
      <c r="H310" s="1" t="str">
        <f t="shared" si="5"/>
        <v>40종합중위전세가격</v>
      </c>
      <c r="I310" s="1" t="s">
        <v>870</v>
      </c>
      <c r="J310" s="13">
        <v>106351.03447353923</v>
      </c>
      <c r="K310" s="13">
        <v>106103.96836467473</v>
      </c>
      <c r="L310" s="13">
        <v>106286.63023539059</v>
      </c>
      <c r="M310" s="13">
        <v>106536.53786687291</v>
      </c>
      <c r="N310" s="13">
        <v>106442.40281850984</v>
      </c>
      <c r="O310" s="13">
        <v>106370.49319985988</v>
      </c>
      <c r="P310" s="13">
        <v>106168.71510660394</v>
      </c>
      <c r="Q310" s="14">
        <v>106240.75132886415</v>
      </c>
      <c r="R310" s="14">
        <v>106288.4576699217</v>
      </c>
      <c r="S310" s="14">
        <v>106667.06269403479</v>
      </c>
      <c r="T310" s="14">
        <v>107161.47160240261</v>
      </c>
      <c r="U310" s="14">
        <v>107097.06956108616</v>
      </c>
      <c r="V310" s="14">
        <v>107424.68239841114</v>
      </c>
      <c r="W310" s="14">
        <v>107627.83354338905</v>
      </c>
      <c r="X310" s="14">
        <v>108093.00317896422</v>
      </c>
      <c r="Y310" s="14">
        <v>109300.63627883578</v>
      </c>
      <c r="Z310" s="14">
        <v>109802.35621247016</v>
      </c>
      <c r="AA310" s="14">
        <v>110131.4590364849</v>
      </c>
      <c r="AB310" s="14">
        <v>110590.72502651591</v>
      </c>
      <c r="AC310" s="14">
        <v>110998.44332957992</v>
      </c>
    </row>
    <row r="311" spans="1:29">
      <c r="A311" s="1" t="s">
        <v>523</v>
      </c>
      <c r="F311" s="1">
        <v>41</v>
      </c>
      <c r="G311" s="1" t="s">
        <v>836</v>
      </c>
      <c r="H311" s="1" t="str">
        <f t="shared" si="5"/>
        <v>41종합중위전세가격</v>
      </c>
      <c r="I311" s="1" t="s">
        <v>870</v>
      </c>
      <c r="J311" s="13">
        <v>96299.284120093027</v>
      </c>
      <c r="K311" s="13">
        <v>96642.56998489963</v>
      </c>
      <c r="L311" s="13">
        <v>96656.042149888715</v>
      </c>
      <c r="M311" s="13">
        <v>96588.84798827584</v>
      </c>
      <c r="N311" s="13">
        <v>96445.171904581599</v>
      </c>
      <c r="O311" s="13">
        <v>96497.192379732747</v>
      </c>
      <c r="P311" s="13">
        <v>96385.171670813404</v>
      </c>
      <c r="Q311" s="14">
        <v>96319.548389756528</v>
      </c>
      <c r="R311" s="14">
        <v>96493.502477580376</v>
      </c>
      <c r="S311" s="14">
        <v>96799.828440309226</v>
      </c>
      <c r="T311" s="14">
        <v>96845.358469187544</v>
      </c>
      <c r="U311" s="14">
        <v>97160.593591257086</v>
      </c>
      <c r="V311" s="14">
        <v>97336.404646669354</v>
      </c>
      <c r="W311" s="14">
        <v>97544.582739675447</v>
      </c>
      <c r="X311" s="14">
        <v>97917.48055249438</v>
      </c>
      <c r="Y311" s="14">
        <v>98431.96706943326</v>
      </c>
      <c r="Z311" s="14">
        <v>98900.104692175053</v>
      </c>
      <c r="AA311" s="14">
        <v>99148.243025125543</v>
      </c>
      <c r="AB311" s="14">
        <v>99379.482390895369</v>
      </c>
      <c r="AC311" s="14">
        <v>99884.866434243551</v>
      </c>
    </row>
    <row r="312" spans="1:29">
      <c r="A312" s="1" t="s">
        <v>524</v>
      </c>
      <c r="B312" s="1" t="s">
        <v>525</v>
      </c>
      <c r="F312" s="1">
        <v>42</v>
      </c>
      <c r="G312" s="1" t="s">
        <v>836</v>
      </c>
      <c r="H312" s="1" t="str">
        <f t="shared" si="5"/>
        <v>42종합중위전세가격</v>
      </c>
      <c r="I312" s="1" t="s">
        <v>870</v>
      </c>
      <c r="J312" s="13">
        <v>216643.22937593481</v>
      </c>
      <c r="K312" s="13">
        <v>215961.53284512507</v>
      </c>
      <c r="L312" s="13">
        <v>216069.57412867967</v>
      </c>
      <c r="M312" s="13">
        <v>215484.65790227131</v>
      </c>
      <c r="N312" s="13">
        <v>214648.5237084179</v>
      </c>
      <c r="O312" s="13">
        <v>213929.38211733295</v>
      </c>
      <c r="P312" s="13">
        <v>212920.4006695094</v>
      </c>
      <c r="Q312" s="14">
        <v>211533.80199106486</v>
      </c>
      <c r="R312" s="14">
        <v>213401.72364192671</v>
      </c>
      <c r="S312" s="14">
        <v>215477.70995805188</v>
      </c>
      <c r="T312" s="14">
        <v>217145.65365256427</v>
      </c>
      <c r="U312" s="14">
        <v>216818.33917143251</v>
      </c>
      <c r="V312" s="14">
        <v>217473.68205938209</v>
      </c>
      <c r="W312" s="14">
        <v>218758.28634524898</v>
      </c>
      <c r="X312" s="14">
        <v>221237.7705482133</v>
      </c>
      <c r="Y312" s="14">
        <v>221790.15766615904</v>
      </c>
      <c r="Z312" s="14">
        <v>222269.21783007286</v>
      </c>
      <c r="AA312" s="14">
        <v>222866.47494218763</v>
      </c>
      <c r="AB312" s="14">
        <v>224042.78315045967</v>
      </c>
      <c r="AC312" s="14">
        <v>225875.00253810411</v>
      </c>
    </row>
    <row r="313" spans="1:29">
      <c r="A313" s="1" t="s">
        <v>524</v>
      </c>
      <c r="B313" s="1" t="s">
        <v>525</v>
      </c>
      <c r="C313" s="1" t="s">
        <v>526</v>
      </c>
      <c r="F313" s="1">
        <v>43</v>
      </c>
      <c r="G313" s="1" t="s">
        <v>836</v>
      </c>
      <c r="H313" s="1" t="str">
        <f t="shared" si="5"/>
        <v>43종합중위전세가격</v>
      </c>
      <c r="I313" s="1" t="s">
        <v>870</v>
      </c>
      <c r="J313" s="13">
        <v>182959.19514253968</v>
      </c>
      <c r="K313" s="13">
        <v>183022.38686438455</v>
      </c>
      <c r="L313" s="13">
        <v>183100.02448613633</v>
      </c>
      <c r="M313" s="13">
        <v>182684.6507825898</v>
      </c>
      <c r="N313" s="13">
        <v>182598.40849319129</v>
      </c>
      <c r="O313" s="13">
        <v>182514.87026490134</v>
      </c>
      <c r="P313" s="13">
        <v>182145.6262329368</v>
      </c>
      <c r="Q313" s="14">
        <v>181793.78392733692</v>
      </c>
      <c r="R313" s="14">
        <v>182393.15437588427</v>
      </c>
      <c r="S313" s="14">
        <v>182736.68198124142</v>
      </c>
      <c r="T313" s="14">
        <v>182885.24240814708</v>
      </c>
      <c r="U313" s="14">
        <v>183171.62016536613</v>
      </c>
      <c r="V313" s="14">
        <v>183649.87088783729</v>
      </c>
      <c r="W313" s="14">
        <v>184264.31677521046</v>
      </c>
      <c r="X313" s="14">
        <v>185550.30326550783</v>
      </c>
      <c r="Y313" s="14">
        <v>186262.17216842898</v>
      </c>
      <c r="Z313" s="14">
        <v>186797.00022012353</v>
      </c>
      <c r="AA313" s="14">
        <v>187602.76727991845</v>
      </c>
      <c r="AB313" s="14">
        <v>188661.23129502477</v>
      </c>
      <c r="AC313" s="14">
        <v>190030.26928445706</v>
      </c>
    </row>
    <row r="314" spans="1:29">
      <c r="A314" s="1" t="s">
        <v>524</v>
      </c>
      <c r="B314" s="1" t="s">
        <v>525</v>
      </c>
      <c r="C314" s="1" t="s">
        <v>527</v>
      </c>
      <c r="F314" s="1">
        <v>44</v>
      </c>
      <c r="G314" s="1" t="s">
        <v>836</v>
      </c>
      <c r="H314" s="1" t="str">
        <f t="shared" si="5"/>
        <v>44종합중위전세가격</v>
      </c>
      <c r="I314" s="1" t="s">
        <v>870</v>
      </c>
      <c r="J314" s="13">
        <v>203148.51560479024</v>
      </c>
      <c r="K314" s="13">
        <v>203709.48156489187</v>
      </c>
      <c r="L314" s="13">
        <v>203779.17433845124</v>
      </c>
      <c r="M314" s="13">
        <v>203779.17433845124</v>
      </c>
      <c r="N314" s="13">
        <v>203779.17433845124</v>
      </c>
      <c r="O314" s="13">
        <v>203947.78367850024</v>
      </c>
      <c r="P314" s="13">
        <v>203820.00091300576</v>
      </c>
      <c r="Q314" s="14">
        <v>204138.03125523077</v>
      </c>
      <c r="R314" s="14">
        <v>204361.67962627631</v>
      </c>
      <c r="S314" s="14">
        <v>204423.00318030344</v>
      </c>
      <c r="T314" s="14">
        <v>206022.30777424411</v>
      </c>
      <c r="U314" s="14">
        <v>209442.41515355959</v>
      </c>
      <c r="V314" s="14">
        <v>211111.99070135813</v>
      </c>
      <c r="W314" s="14">
        <v>211668.22255140654</v>
      </c>
      <c r="X314" s="14">
        <v>211920.23187938167</v>
      </c>
      <c r="Y314" s="14">
        <v>212786.72523539938</v>
      </c>
      <c r="Z314" s="14">
        <v>212609.76870728345</v>
      </c>
      <c r="AA314" s="14">
        <v>213048.67487020034</v>
      </c>
      <c r="AB314" s="14">
        <v>213367.43568683817</v>
      </c>
      <c r="AC314" s="14">
        <v>215173.79953653456</v>
      </c>
    </row>
    <row r="315" spans="1:29">
      <c r="A315" s="1" t="s">
        <v>524</v>
      </c>
      <c r="B315" s="1" t="s">
        <v>525</v>
      </c>
      <c r="D315" s="1" t="s">
        <v>558</v>
      </c>
      <c r="F315" s="1">
        <v>45</v>
      </c>
      <c r="G315" s="1" t="s">
        <v>836</v>
      </c>
      <c r="H315" s="1" t="str">
        <f t="shared" si="5"/>
        <v>45종합중위전세가격</v>
      </c>
      <c r="I315" s="1" t="s">
        <v>870</v>
      </c>
      <c r="J315" s="13">
        <v>204237.21802703093</v>
      </c>
      <c r="K315" s="13">
        <v>204237.21802703093</v>
      </c>
      <c r="L315" s="13">
        <v>204237.21802703093</v>
      </c>
      <c r="M315" s="13">
        <v>204237.21802703093</v>
      </c>
      <c r="N315" s="13">
        <v>204237.21802703093</v>
      </c>
      <c r="O315" s="13">
        <v>204770.16497522968</v>
      </c>
      <c r="P315" s="13">
        <v>204770.16497522968</v>
      </c>
      <c r="Q315" s="14">
        <v>204711.53383675628</v>
      </c>
      <c r="R315" s="14">
        <v>204711.53383675628</v>
      </c>
      <c r="S315" s="14">
        <v>204711.53383675628</v>
      </c>
      <c r="T315" s="14">
        <v>204711.53383675628</v>
      </c>
      <c r="U315" s="14">
        <v>203727.06829210557</v>
      </c>
      <c r="V315" s="14">
        <v>203727.06829210557</v>
      </c>
      <c r="W315" s="14">
        <v>203727.06829210557</v>
      </c>
      <c r="X315" s="14">
        <v>204073.99692271274</v>
      </c>
      <c r="Y315" s="14">
        <v>204793.52586104863</v>
      </c>
      <c r="Z315" s="14">
        <v>205120.06154574506</v>
      </c>
      <c r="AA315" s="14">
        <v>206120.06154574506</v>
      </c>
      <c r="AB315" s="14">
        <v>206513.05479938455</v>
      </c>
      <c r="AC315" s="14">
        <v>206775.05030181087</v>
      </c>
    </row>
    <row r="316" spans="1:29">
      <c r="A316" s="1" t="s">
        <v>524</v>
      </c>
      <c r="B316" s="1" t="s">
        <v>525</v>
      </c>
      <c r="D316" s="1" t="s">
        <v>559</v>
      </c>
      <c r="F316" s="1">
        <v>46</v>
      </c>
      <c r="G316" s="1" t="s">
        <v>836</v>
      </c>
      <c r="H316" s="1" t="str">
        <f t="shared" si="5"/>
        <v>46종합중위전세가격</v>
      </c>
      <c r="I316" s="1" t="s">
        <v>870</v>
      </c>
      <c r="J316" s="13">
        <v>204293.86044816906</v>
      </c>
      <c r="K316" s="13">
        <v>204293.86044816906</v>
      </c>
      <c r="L316" s="13">
        <v>201941.15503734743</v>
      </c>
      <c r="M316" s="13">
        <v>201941.15503734743</v>
      </c>
      <c r="N316" s="13">
        <v>201941.15503734743</v>
      </c>
      <c r="O316" s="13">
        <v>201941.15503734743</v>
      </c>
      <c r="P316" s="13">
        <v>201941.15503734743</v>
      </c>
      <c r="Q316" s="14">
        <v>201941.15503734743</v>
      </c>
      <c r="R316" s="14">
        <v>201031.99125523775</v>
      </c>
      <c r="S316" s="14">
        <v>201031.99125523775</v>
      </c>
      <c r="T316" s="14">
        <v>206004.59100018218</v>
      </c>
      <c r="U316" s="14">
        <v>212441.53774649758</v>
      </c>
      <c r="V316" s="14">
        <v>214959.63083460592</v>
      </c>
      <c r="W316" s="14">
        <v>217477.7239227143</v>
      </c>
      <c r="X316" s="14">
        <v>217865.99495385433</v>
      </c>
      <c r="Y316" s="14">
        <v>220513.51171900937</v>
      </c>
      <c r="Z316" s="14">
        <v>219254.46517495517</v>
      </c>
      <c r="AA316" s="14">
        <v>219254.46517495517</v>
      </c>
      <c r="AB316" s="14">
        <v>220146.35482371689</v>
      </c>
      <c r="AC316" s="14">
        <v>222916.25722063609</v>
      </c>
    </row>
    <row r="317" spans="1:29">
      <c r="A317" s="1" t="s">
        <v>524</v>
      </c>
      <c r="B317" s="1" t="s">
        <v>525</v>
      </c>
      <c r="D317" s="1" t="s">
        <v>560</v>
      </c>
      <c r="F317" s="1">
        <v>47</v>
      </c>
      <c r="G317" s="1" t="s">
        <v>836</v>
      </c>
      <c r="H317" s="1" t="str">
        <f t="shared" si="5"/>
        <v>47종합중위전세가격</v>
      </c>
      <c r="I317" s="1" t="s">
        <v>870</v>
      </c>
      <c r="J317" s="13">
        <v>201919.41609114362</v>
      </c>
      <c r="K317" s="13">
        <v>203100.85407085743</v>
      </c>
      <c r="L317" s="13">
        <v>204282.29205057124</v>
      </c>
      <c r="M317" s="13">
        <v>204282.29205057124</v>
      </c>
      <c r="N317" s="13">
        <v>204282.29205057124</v>
      </c>
      <c r="O317" s="13">
        <v>204282.29205057124</v>
      </c>
      <c r="P317" s="13">
        <v>204013.17159933981</v>
      </c>
      <c r="Q317" s="14">
        <v>204722.0343871681</v>
      </c>
      <c r="R317" s="14">
        <v>205592.88220872657</v>
      </c>
      <c r="S317" s="14">
        <v>205722.0343871681</v>
      </c>
      <c r="T317" s="14">
        <v>206903.47236688191</v>
      </c>
      <c r="U317" s="14">
        <v>211803.54547869432</v>
      </c>
      <c r="V317" s="14">
        <v>214175.84418019594</v>
      </c>
      <c r="W317" s="14">
        <v>214175.84418019594</v>
      </c>
      <c r="X317" s="14">
        <v>214301.06098723377</v>
      </c>
      <c r="Y317" s="14">
        <v>214426.27779427162</v>
      </c>
      <c r="Z317" s="14">
        <v>214426.27779427162</v>
      </c>
      <c r="AA317" s="14">
        <v>214701.38443989563</v>
      </c>
      <c r="AB317" s="14">
        <v>214701.38443989563</v>
      </c>
      <c r="AC317" s="14">
        <v>217073.68314139725</v>
      </c>
    </row>
    <row r="318" spans="1:29">
      <c r="A318" s="1" t="s">
        <v>524</v>
      </c>
      <c r="B318" s="1" t="s">
        <v>525</v>
      </c>
      <c r="C318" s="1" t="s">
        <v>528</v>
      </c>
      <c r="F318" s="1">
        <v>48</v>
      </c>
      <c r="G318" s="1" t="s">
        <v>836</v>
      </c>
      <c r="H318" s="1" t="str">
        <f t="shared" si="5"/>
        <v>48종합중위전세가격</v>
      </c>
      <c r="I318" s="1" t="s">
        <v>870</v>
      </c>
      <c r="J318" s="13">
        <v>182776.79279128948</v>
      </c>
      <c r="K318" s="13">
        <v>182659.68576973036</v>
      </c>
      <c r="L318" s="13">
        <v>182767.83368984651</v>
      </c>
      <c r="M318" s="13">
        <v>182118.72679487715</v>
      </c>
      <c r="N318" s="13">
        <v>181915.91779722337</v>
      </c>
      <c r="O318" s="13">
        <v>181753.49308575448</v>
      </c>
      <c r="P318" s="13">
        <v>181200.63323642506</v>
      </c>
      <c r="Q318" s="14">
        <v>180590.67709689439</v>
      </c>
      <c r="R318" s="14">
        <v>180692.50631869832</v>
      </c>
      <c r="S318" s="14">
        <v>180794.04136319892</v>
      </c>
      <c r="T318" s="14">
        <v>180745.49203851205</v>
      </c>
      <c r="U318" s="14">
        <v>181135.52224206974</v>
      </c>
      <c r="V318" s="14">
        <v>181572.0885224065</v>
      </c>
      <c r="W318" s="14">
        <v>182246.86872120987</v>
      </c>
      <c r="X318" s="14">
        <v>183889.90767653065</v>
      </c>
      <c r="Y318" s="14">
        <v>184542.19653501353</v>
      </c>
      <c r="Z318" s="14">
        <v>185309.5714886846</v>
      </c>
      <c r="AA318" s="14">
        <v>186214.14223889291</v>
      </c>
      <c r="AB318" s="14">
        <v>187873.77921509725</v>
      </c>
      <c r="AC318" s="14">
        <v>188804.61533745579</v>
      </c>
    </row>
    <row r="319" spans="1:29">
      <c r="A319" s="1" t="s">
        <v>524</v>
      </c>
      <c r="B319" s="1" t="s">
        <v>525</v>
      </c>
      <c r="D319" s="1" t="s">
        <v>561</v>
      </c>
      <c r="F319" s="1">
        <v>49</v>
      </c>
      <c r="G319" s="1" t="s">
        <v>836</v>
      </c>
      <c r="H319" s="1" t="str">
        <f t="shared" si="5"/>
        <v>49종합중위전세가격</v>
      </c>
      <c r="I319" s="1" t="s">
        <v>870</v>
      </c>
      <c r="J319" s="13">
        <v>213273.9927399274</v>
      </c>
      <c r="K319" s="13">
        <v>212052.86052860529</v>
      </c>
      <c r="L319" s="13">
        <v>211137.0113701137</v>
      </c>
      <c r="M319" s="13">
        <v>209987.18987189871</v>
      </c>
      <c r="N319" s="13">
        <v>208460.77460774608</v>
      </c>
      <c r="O319" s="13">
        <v>209071.34071340715</v>
      </c>
      <c r="P319" s="13">
        <v>209071.34071340715</v>
      </c>
      <c r="Q319" s="14">
        <v>210597.75597755978</v>
      </c>
      <c r="R319" s="14">
        <v>211102.32352323525</v>
      </c>
      <c r="S319" s="14">
        <v>211813.45813458133</v>
      </c>
      <c r="T319" s="14">
        <v>212210.17460174602</v>
      </c>
      <c r="U319" s="14">
        <v>216477.22612359549</v>
      </c>
      <c r="V319" s="14">
        <v>217433.89747191011</v>
      </c>
      <c r="W319" s="14">
        <v>220605.4985955056</v>
      </c>
      <c r="X319" s="14">
        <v>223312.67556179775</v>
      </c>
      <c r="Y319" s="14">
        <v>224796.83286516854</v>
      </c>
      <c r="Z319" s="14">
        <v>221632.64747191011</v>
      </c>
      <c r="AA319" s="14">
        <v>225658.17415730338</v>
      </c>
      <c r="AB319" s="14">
        <v>227433.5323033708</v>
      </c>
      <c r="AC319" s="14">
        <v>227433.5323033708</v>
      </c>
    </row>
    <row r="320" spans="1:29">
      <c r="A320" s="1" t="s">
        <v>524</v>
      </c>
      <c r="B320" s="1" t="s">
        <v>525</v>
      </c>
      <c r="D320" s="1" t="s">
        <v>562</v>
      </c>
      <c r="F320" s="1">
        <v>50</v>
      </c>
      <c r="G320" s="1" t="s">
        <v>836</v>
      </c>
      <c r="H320" s="1" t="str">
        <f t="shared" si="5"/>
        <v>50종합중위전세가격</v>
      </c>
      <c r="I320" s="1" t="s">
        <v>870</v>
      </c>
      <c r="J320" s="13">
        <v>236486.10520345953</v>
      </c>
      <c r="K320" s="13">
        <v>236486.10520345953</v>
      </c>
      <c r="L320" s="13">
        <v>240529.63278037714</v>
      </c>
      <c r="M320" s="13">
        <v>239748.36948816106</v>
      </c>
      <c r="N320" s="13">
        <v>239748.36948816106</v>
      </c>
      <c r="O320" s="13">
        <v>240529.63278037714</v>
      </c>
      <c r="P320" s="13">
        <v>240529.63278037714</v>
      </c>
      <c r="Q320" s="14">
        <v>239518.75088614773</v>
      </c>
      <c r="R320" s="14">
        <v>240529.63278037714</v>
      </c>
      <c r="S320" s="14">
        <v>238507.86899191834</v>
      </c>
      <c r="T320" s="14">
        <v>238507.86899191834</v>
      </c>
      <c r="U320" s="14">
        <v>238330.20266930302</v>
      </c>
      <c r="V320" s="14">
        <v>239132.88844949743</v>
      </c>
      <c r="W320" s="14">
        <v>239132.88844949743</v>
      </c>
      <c r="X320" s="14">
        <v>241139.60289998353</v>
      </c>
      <c r="Y320" s="14">
        <v>242957.96946229471</v>
      </c>
      <c r="Z320" s="14">
        <v>243616.01993738671</v>
      </c>
      <c r="AA320" s="14">
        <v>244619.37716262977</v>
      </c>
      <c r="AB320" s="14">
        <v>245987.07914538364</v>
      </c>
      <c r="AC320" s="14">
        <v>248796.47937606415</v>
      </c>
    </row>
    <row r="321" spans="1:29">
      <c r="A321" s="1" t="s">
        <v>524</v>
      </c>
      <c r="B321" s="1" t="s">
        <v>525</v>
      </c>
      <c r="D321" s="1" t="s">
        <v>563</v>
      </c>
      <c r="F321" s="1">
        <v>51</v>
      </c>
      <c r="G321" s="1" t="s">
        <v>836</v>
      </c>
      <c r="H321" s="1" t="str">
        <f t="shared" si="5"/>
        <v>51종합중위전세가격</v>
      </c>
      <c r="I321" s="1" t="s">
        <v>870</v>
      </c>
      <c r="J321" s="13">
        <v>244125.39334537013</v>
      </c>
      <c r="K321" s="13">
        <v>244125.39334537013</v>
      </c>
      <c r="L321" s="13">
        <v>244125.39334537013</v>
      </c>
      <c r="M321" s="13">
        <v>243862.47743100335</v>
      </c>
      <c r="N321" s="13">
        <v>243347.63347949446</v>
      </c>
      <c r="O321" s="13">
        <v>243347.63347949446</v>
      </c>
      <c r="P321" s="13">
        <v>243090.21150373999</v>
      </c>
      <c r="Q321" s="14">
        <v>242832.78952798556</v>
      </c>
      <c r="R321" s="14">
        <v>242659.3435646118</v>
      </c>
      <c r="S321" s="14">
        <v>244797.20144441578</v>
      </c>
      <c r="T321" s="14">
        <v>245558.47949445448</v>
      </c>
      <c r="U321" s="14">
        <v>240977.50653772141</v>
      </c>
      <c r="V321" s="14">
        <v>240705.44481176295</v>
      </c>
      <c r="W321" s="14">
        <v>243218.47091330733</v>
      </c>
      <c r="X321" s="14">
        <v>243930.86051216262</v>
      </c>
      <c r="Y321" s="14">
        <v>244099.12665910099</v>
      </c>
      <c r="Z321" s="14">
        <v>245789.57788523214</v>
      </c>
      <c r="AA321" s="14">
        <v>245957.84403217051</v>
      </c>
      <c r="AB321" s="14">
        <v>248678.46129175508</v>
      </c>
      <c r="AC321" s="14">
        <v>250873.71095870133</v>
      </c>
    </row>
    <row r="322" spans="1:29">
      <c r="A322" s="1" t="s">
        <v>524</v>
      </c>
      <c r="B322" s="1" t="s">
        <v>525</v>
      </c>
      <c r="D322" s="1" t="s">
        <v>564</v>
      </c>
      <c r="F322" s="1">
        <v>52</v>
      </c>
      <c r="G322" s="1" t="s">
        <v>836</v>
      </c>
      <c r="H322" s="1" t="str">
        <f t="shared" ref="H322:H385" si="6">F322&amp;G322&amp;I322</f>
        <v>52종합중위전세가격</v>
      </c>
      <c r="I322" s="1" t="s">
        <v>870</v>
      </c>
      <c r="J322" s="13">
        <v>182931.32597025976</v>
      </c>
      <c r="K322" s="13">
        <v>182931.32597025976</v>
      </c>
      <c r="L322" s="13">
        <v>182931.32597025976</v>
      </c>
      <c r="M322" s="13">
        <v>180544.8263096193</v>
      </c>
      <c r="N322" s="13">
        <v>180544.8263096193</v>
      </c>
      <c r="O322" s="13">
        <v>180544.8263096193</v>
      </c>
      <c r="P322" s="13">
        <v>179351.57647929908</v>
      </c>
      <c r="Q322" s="14">
        <v>179351.57647929908</v>
      </c>
      <c r="R322" s="14">
        <v>179351.57647929908</v>
      </c>
      <c r="S322" s="14">
        <v>179351.57647929908</v>
      </c>
      <c r="T322" s="14">
        <v>179351.57647929908</v>
      </c>
      <c r="U322" s="14">
        <v>177981.92517358813</v>
      </c>
      <c r="V322" s="14">
        <v>176791.59797350148</v>
      </c>
      <c r="W322" s="14">
        <v>177497.74365515829</v>
      </c>
      <c r="X322" s="14">
        <v>180633.78620681356</v>
      </c>
      <c r="Y322" s="14">
        <v>180633.78620681356</v>
      </c>
      <c r="Z322" s="14">
        <v>180409.4513772729</v>
      </c>
      <c r="AA322" s="14">
        <v>180880.21516504409</v>
      </c>
      <c r="AB322" s="14">
        <v>183526.39622618805</v>
      </c>
      <c r="AC322" s="14">
        <v>184691.07931503389</v>
      </c>
    </row>
    <row r="323" spans="1:29">
      <c r="A323" s="1" t="s">
        <v>524</v>
      </c>
      <c r="B323" s="1" t="s">
        <v>525</v>
      </c>
      <c r="D323" s="1" t="s">
        <v>565</v>
      </c>
      <c r="F323" s="1">
        <v>53</v>
      </c>
      <c r="G323" s="1" t="s">
        <v>836</v>
      </c>
      <c r="H323" s="1" t="str">
        <f t="shared" si="6"/>
        <v>53종합중위전세가격</v>
      </c>
      <c r="I323" s="1" t="s">
        <v>870</v>
      </c>
      <c r="J323" s="13">
        <v>184902.82677778849</v>
      </c>
      <c r="K323" s="13">
        <v>184902.82677778849</v>
      </c>
      <c r="L323" s="13">
        <v>184902.82677778849</v>
      </c>
      <c r="M323" s="13">
        <v>184902.82677778849</v>
      </c>
      <c r="N323" s="13">
        <v>184902.82677778849</v>
      </c>
      <c r="O323" s="13">
        <v>185014.97868317153</v>
      </c>
      <c r="P323" s="13">
        <v>185014.97868317153</v>
      </c>
      <c r="Q323" s="14">
        <v>184477.28685360111</v>
      </c>
      <c r="R323" s="14">
        <v>184589.43875898415</v>
      </c>
      <c r="S323" s="14">
        <v>184589.43875898415</v>
      </c>
      <c r="T323" s="14">
        <v>184589.43875898415</v>
      </c>
      <c r="U323" s="14">
        <v>184983.211904742</v>
      </c>
      <c r="V323" s="14">
        <v>184983.211904742</v>
      </c>
      <c r="W323" s="14">
        <v>184983.211904742</v>
      </c>
      <c r="X323" s="14">
        <v>186592.13376941672</v>
      </c>
      <c r="Y323" s="14">
        <v>187354.02220010204</v>
      </c>
      <c r="Z323" s="14">
        <v>189176.17462295794</v>
      </c>
      <c r="AA323" s="14">
        <v>189696.78960091679</v>
      </c>
      <c r="AB323" s="14">
        <v>193036.8300864081</v>
      </c>
      <c r="AC323" s="14">
        <v>193817.75255334633</v>
      </c>
    </row>
    <row r="324" spans="1:29">
      <c r="A324" s="1" t="s">
        <v>524</v>
      </c>
      <c r="B324" s="1" t="s">
        <v>525</v>
      </c>
      <c r="D324" s="1" t="s">
        <v>566</v>
      </c>
      <c r="F324" s="1">
        <v>54</v>
      </c>
      <c r="G324" s="1" t="s">
        <v>836</v>
      </c>
      <c r="H324" s="1" t="str">
        <f t="shared" si="6"/>
        <v>54종합중위전세가격</v>
      </c>
      <c r="I324" s="1" t="s">
        <v>870</v>
      </c>
      <c r="J324" s="13">
        <v>134679.92337023598</v>
      </c>
      <c r="K324" s="13">
        <v>134679.92337023598</v>
      </c>
      <c r="L324" s="13">
        <v>131936.09888186859</v>
      </c>
      <c r="M324" s="13">
        <v>130491.41599277912</v>
      </c>
      <c r="N324" s="13">
        <v>131257.79652587176</v>
      </c>
      <c r="O324" s="13">
        <v>131835.66968150754</v>
      </c>
      <c r="P324" s="13">
        <v>131835.66968150754</v>
      </c>
      <c r="Q324" s="14">
        <v>131835.66968150754</v>
      </c>
      <c r="R324" s="14">
        <v>131913.54283714332</v>
      </c>
      <c r="S324" s="14">
        <v>131913.54283714332</v>
      </c>
      <c r="T324" s="14">
        <v>132757.79652587176</v>
      </c>
      <c r="U324" s="14">
        <v>132498.92786305238</v>
      </c>
      <c r="V324" s="14">
        <v>133294.01568893733</v>
      </c>
      <c r="W324" s="14">
        <v>133498.92786305238</v>
      </c>
      <c r="X324" s="14">
        <v>134908.75221128247</v>
      </c>
      <c r="Y324" s="14">
        <v>135318.57655951253</v>
      </c>
      <c r="Z324" s="14">
        <v>136198.89212515412</v>
      </c>
      <c r="AA324" s="14">
        <v>136608.71647338421</v>
      </c>
      <c r="AB324" s="14">
        <v>137223.45299572931</v>
      </c>
      <c r="AC324" s="14">
        <v>137723.45299572931</v>
      </c>
    </row>
    <row r="325" spans="1:29">
      <c r="A325" s="1" t="s">
        <v>524</v>
      </c>
      <c r="B325" s="1" t="s">
        <v>525</v>
      </c>
      <c r="D325" s="1" t="s">
        <v>567</v>
      </c>
      <c r="F325" s="1">
        <v>55</v>
      </c>
      <c r="G325" s="1" t="s">
        <v>836</v>
      </c>
      <c r="H325" s="1" t="str">
        <f t="shared" si="6"/>
        <v>55종합중위전세가격</v>
      </c>
      <c r="I325" s="1" t="s">
        <v>870</v>
      </c>
      <c r="J325" s="13">
        <v>155222.5572834858</v>
      </c>
      <c r="K325" s="13">
        <v>155222.5572834858</v>
      </c>
      <c r="L325" s="13">
        <v>155222.5572834858</v>
      </c>
      <c r="M325" s="13">
        <v>155222.5572834858</v>
      </c>
      <c r="N325" s="13">
        <v>155222.5572834858</v>
      </c>
      <c r="O325" s="13">
        <v>152680.7232527188</v>
      </c>
      <c r="P325" s="13">
        <v>152680.7232527188</v>
      </c>
      <c r="Q325" s="14">
        <v>150138.88922195177</v>
      </c>
      <c r="R325" s="14">
        <v>149686.41263294205</v>
      </c>
      <c r="S325" s="14">
        <v>149686.41263294205</v>
      </c>
      <c r="T325" s="14">
        <v>147870.8168966799</v>
      </c>
      <c r="U325" s="14">
        <v>149958.52447610174</v>
      </c>
      <c r="V325" s="14">
        <v>151388.57506751418</v>
      </c>
      <c r="W325" s="14">
        <v>149601.01182824865</v>
      </c>
      <c r="X325" s="14">
        <v>151746.08771536729</v>
      </c>
      <c r="Y325" s="14">
        <v>152176.13830677973</v>
      </c>
      <c r="Z325" s="14">
        <v>152176.13830677973</v>
      </c>
      <c r="AA325" s="14">
        <v>153963.70154604525</v>
      </c>
      <c r="AB325" s="14">
        <v>155036.23948960457</v>
      </c>
      <c r="AC325" s="14">
        <v>155036.23948960457</v>
      </c>
    </row>
    <row r="326" spans="1:29">
      <c r="A326" s="1" t="s">
        <v>524</v>
      </c>
      <c r="B326" s="1" t="s">
        <v>525</v>
      </c>
      <c r="D326" s="1" t="s">
        <v>568</v>
      </c>
      <c r="F326" s="1">
        <v>56</v>
      </c>
      <c r="G326" s="1" t="s">
        <v>836</v>
      </c>
      <c r="H326" s="1" t="str">
        <f t="shared" si="6"/>
        <v>56종합중위전세가격</v>
      </c>
      <c r="I326" s="1" t="s">
        <v>870</v>
      </c>
      <c r="J326" s="13">
        <v>142602.7490150606</v>
      </c>
      <c r="K326" s="13">
        <v>142602.7490150606</v>
      </c>
      <c r="L326" s="13">
        <v>142602.7490150606</v>
      </c>
      <c r="M326" s="13">
        <v>142417.81774043711</v>
      </c>
      <c r="N326" s="13">
        <v>142140.42082850187</v>
      </c>
      <c r="O326" s="13">
        <v>141863.02391656666</v>
      </c>
      <c r="P326" s="13">
        <v>140047.95519119012</v>
      </c>
      <c r="Q326" s="14">
        <v>138955.4895538784</v>
      </c>
      <c r="R326" s="14">
        <v>138955.4895538784</v>
      </c>
      <c r="S326" s="14">
        <v>138955.4895538784</v>
      </c>
      <c r="T326" s="14">
        <v>138863.02391656666</v>
      </c>
      <c r="U326" s="14">
        <v>138469.56230310342</v>
      </c>
      <c r="V326" s="14">
        <v>139421.09390709834</v>
      </c>
      <c r="W326" s="14">
        <v>140333.85079428917</v>
      </c>
      <c r="X326" s="14">
        <v>140795.07607748508</v>
      </c>
      <c r="Y326" s="14">
        <v>141236.91400227897</v>
      </c>
      <c r="Z326" s="14">
        <v>143533.34673905757</v>
      </c>
      <c r="AA326" s="14">
        <v>143533.34673905757</v>
      </c>
      <c r="AB326" s="14">
        <v>143533.34673905757</v>
      </c>
      <c r="AC326" s="14">
        <v>143984.87834305249</v>
      </c>
    </row>
    <row r="327" spans="1:29">
      <c r="A327" s="1" t="s">
        <v>524</v>
      </c>
      <c r="B327" s="1" t="s">
        <v>525</v>
      </c>
      <c r="C327" s="1" t="s">
        <v>529</v>
      </c>
      <c r="F327" s="1">
        <v>57</v>
      </c>
      <c r="G327" s="1" t="s">
        <v>836</v>
      </c>
      <c r="H327" s="1" t="str">
        <f t="shared" si="6"/>
        <v>57종합중위전세가격</v>
      </c>
      <c r="I327" s="1" t="s">
        <v>870</v>
      </c>
      <c r="J327" s="13">
        <v>173230.99223827271</v>
      </c>
      <c r="K327" s="13">
        <v>173524.84830751223</v>
      </c>
      <c r="L327" s="13">
        <v>173524.84830751223</v>
      </c>
      <c r="M327" s="13">
        <v>173524.84830751223</v>
      </c>
      <c r="N327" s="13">
        <v>173706.94474389381</v>
      </c>
      <c r="O327" s="13">
        <v>173706.94474389381</v>
      </c>
      <c r="P327" s="13">
        <v>173706.94474389381</v>
      </c>
      <c r="Q327" s="14">
        <v>173706.94474389381</v>
      </c>
      <c r="R327" s="14">
        <v>175828.06388024765</v>
      </c>
      <c r="S327" s="14">
        <v>176962.06532787139</v>
      </c>
      <c r="T327" s="14">
        <v>176904.05257646224</v>
      </c>
      <c r="U327" s="14">
        <v>175517.80037455482</v>
      </c>
      <c r="V327" s="14">
        <v>175517.80037455482</v>
      </c>
      <c r="W327" s="14">
        <v>176004.64043820748</v>
      </c>
      <c r="X327" s="14">
        <v>176874.72981896516</v>
      </c>
      <c r="Y327" s="14">
        <v>177664.68741542625</v>
      </c>
      <c r="Z327" s="14">
        <v>177947.51465944972</v>
      </c>
      <c r="AA327" s="14">
        <v>178677.92151556158</v>
      </c>
      <c r="AB327" s="14">
        <v>178543.46053225079</v>
      </c>
      <c r="AC327" s="14">
        <v>180832.15336039694</v>
      </c>
    </row>
    <row r="328" spans="1:29">
      <c r="A328" s="1" t="s">
        <v>524</v>
      </c>
      <c r="B328" s="1" t="s">
        <v>525</v>
      </c>
      <c r="D328" s="1" t="s">
        <v>569</v>
      </c>
      <c r="F328" s="1">
        <v>58</v>
      </c>
      <c r="G328" s="1" t="s">
        <v>836</v>
      </c>
      <c r="H328" s="1" t="str">
        <f t="shared" si="6"/>
        <v>58종합중위전세가격</v>
      </c>
      <c r="I328" s="1" t="s">
        <v>870</v>
      </c>
      <c r="J328" s="13">
        <v>140539.1037655478</v>
      </c>
      <c r="K328" s="13">
        <v>140539.1037655478</v>
      </c>
      <c r="L328" s="13">
        <v>140539.1037655478</v>
      </c>
      <c r="M328" s="13">
        <v>140539.1037655478</v>
      </c>
      <c r="N328" s="13">
        <v>140539.1037655478</v>
      </c>
      <c r="O328" s="13">
        <v>140539.1037655478</v>
      </c>
      <c r="P328" s="13">
        <v>140539.1037655478</v>
      </c>
      <c r="Q328" s="14">
        <v>140539.1037655478</v>
      </c>
      <c r="R328" s="14">
        <v>141394.89975577896</v>
      </c>
      <c r="S328" s="14">
        <v>141394.89975577896</v>
      </c>
      <c r="T328" s="14">
        <v>141223.74055773273</v>
      </c>
      <c r="U328" s="14">
        <v>142944.8721281318</v>
      </c>
      <c r="V328" s="14">
        <v>142944.8721281318</v>
      </c>
      <c r="W328" s="14">
        <v>143129.9114194877</v>
      </c>
      <c r="X328" s="14">
        <v>144055.10787626723</v>
      </c>
      <c r="Y328" s="14">
        <v>144240.14716762313</v>
      </c>
      <c r="Z328" s="14">
        <v>144610.22575033494</v>
      </c>
      <c r="AA328" s="14">
        <v>144795.26504169081</v>
      </c>
      <c r="AB328" s="14">
        <v>144795.26504169081</v>
      </c>
      <c r="AC328" s="14">
        <v>147610.22575033494</v>
      </c>
    </row>
    <row r="329" spans="1:29">
      <c r="A329" s="1" t="s">
        <v>524</v>
      </c>
      <c r="B329" s="1" t="s">
        <v>525</v>
      </c>
      <c r="D329" s="1" t="s">
        <v>570</v>
      </c>
      <c r="F329" s="1">
        <v>59</v>
      </c>
      <c r="G329" s="1" t="s">
        <v>836</v>
      </c>
      <c r="H329" s="1" t="str">
        <f t="shared" si="6"/>
        <v>59종합중위전세가격</v>
      </c>
      <c r="I329" s="1" t="s">
        <v>870</v>
      </c>
      <c r="J329" s="13">
        <v>157745.66131221422</v>
      </c>
      <c r="K329" s="13">
        <v>158751.43305177434</v>
      </c>
      <c r="L329" s="13">
        <v>158751.43305177434</v>
      </c>
      <c r="M329" s="13">
        <v>158751.43305177434</v>
      </c>
      <c r="N329" s="13">
        <v>158751.43305177434</v>
      </c>
      <c r="O329" s="13">
        <v>158751.43305177434</v>
      </c>
      <c r="P329" s="13">
        <v>158751.43305177434</v>
      </c>
      <c r="Q329" s="14">
        <v>158751.43305177434</v>
      </c>
      <c r="R329" s="14">
        <v>161104.80055872546</v>
      </c>
      <c r="S329" s="14">
        <v>163116.34403784573</v>
      </c>
      <c r="T329" s="14">
        <v>163116.34403784573</v>
      </c>
      <c r="U329" s="14">
        <v>162000.73960691501</v>
      </c>
      <c r="V329" s="14">
        <v>162000.73960691501</v>
      </c>
      <c r="W329" s="14">
        <v>163498.08345338548</v>
      </c>
      <c r="X329" s="14">
        <v>164980.38433834122</v>
      </c>
      <c r="Y329" s="14">
        <v>166703.57197983123</v>
      </c>
      <c r="Z329" s="14">
        <v>167235.6066062976</v>
      </c>
      <c r="AA329" s="14">
        <v>167590.29635727516</v>
      </c>
      <c r="AB329" s="14">
        <v>166994.71984976332</v>
      </c>
      <c r="AC329" s="14">
        <v>169030.11807985182</v>
      </c>
    </row>
    <row r="330" spans="1:29">
      <c r="A330" s="1" t="s">
        <v>524</v>
      </c>
      <c r="B330" s="1" t="s">
        <v>525</v>
      </c>
      <c r="D330" s="1" t="s">
        <v>571</v>
      </c>
      <c r="F330" s="1">
        <v>60</v>
      </c>
      <c r="G330" s="1" t="s">
        <v>836</v>
      </c>
      <c r="H330" s="1" t="str">
        <f t="shared" si="6"/>
        <v>60종합중위전세가격</v>
      </c>
      <c r="I330" s="1" t="s">
        <v>870</v>
      </c>
      <c r="J330" s="13">
        <v>215533.4293527042</v>
      </c>
      <c r="K330" s="13">
        <v>215533.4293527042</v>
      </c>
      <c r="L330" s="13">
        <v>215533.4293527042</v>
      </c>
      <c r="M330" s="13">
        <v>215533.4293527042</v>
      </c>
      <c r="N330" s="13">
        <v>216027.06285094036</v>
      </c>
      <c r="O330" s="13">
        <v>216027.06285094036</v>
      </c>
      <c r="P330" s="13">
        <v>216027.06285094036</v>
      </c>
      <c r="Q330" s="14">
        <v>216027.06285094036</v>
      </c>
      <c r="R330" s="14">
        <v>219126.8290646461</v>
      </c>
      <c r="S330" s="14">
        <v>220607.72955935457</v>
      </c>
      <c r="T330" s="14">
        <v>220607.72955935457</v>
      </c>
      <c r="U330" s="14">
        <v>218882.83365035275</v>
      </c>
      <c r="V330" s="14">
        <v>218882.83365035275</v>
      </c>
      <c r="W330" s="14">
        <v>218882.83365035275</v>
      </c>
      <c r="X330" s="14">
        <v>219218.44147217777</v>
      </c>
      <c r="Y330" s="14">
        <v>219888.84751255548</v>
      </c>
      <c r="Z330" s="14">
        <v>219888.84751255548</v>
      </c>
      <c r="AA330" s="14">
        <v>221462.24297748567</v>
      </c>
      <c r="AB330" s="14">
        <v>221553.2261798126</v>
      </c>
      <c r="AC330" s="14">
        <v>223510.33122314033</v>
      </c>
    </row>
    <row r="331" spans="1:29">
      <c r="A331" s="1" t="s">
        <v>524</v>
      </c>
      <c r="B331" s="1" t="s">
        <v>525</v>
      </c>
      <c r="C331" s="1" t="s">
        <v>530</v>
      </c>
      <c r="F331" s="1">
        <v>61</v>
      </c>
      <c r="G331" s="1" t="s">
        <v>836</v>
      </c>
      <c r="H331" s="1" t="str">
        <f t="shared" si="6"/>
        <v>61종합중위전세가격</v>
      </c>
      <c r="I331" s="1" t="s">
        <v>870</v>
      </c>
      <c r="J331" s="13">
        <v>248304.66402803222</v>
      </c>
      <c r="K331" s="13">
        <v>246922.80698286349</v>
      </c>
      <c r="L331" s="13">
        <v>247059.42630266768</v>
      </c>
      <c r="M331" s="13">
        <v>246315.14794430247</v>
      </c>
      <c r="N331" s="13">
        <v>244774.15003476336</v>
      </c>
      <c r="O331" s="13">
        <v>243457.57067252696</v>
      </c>
      <c r="P331" s="13">
        <v>241847.26563482772</v>
      </c>
      <c r="Q331" s="14">
        <v>239488.04381235424</v>
      </c>
      <c r="R331" s="14">
        <v>242548.34493642958</v>
      </c>
      <c r="S331" s="14">
        <v>246252.7623329405</v>
      </c>
      <c r="T331" s="14">
        <v>249348.85604373354</v>
      </c>
      <c r="U331" s="14">
        <v>249047.95863239293</v>
      </c>
      <c r="V331" s="14">
        <v>249872.93509150462</v>
      </c>
      <c r="W331" s="14">
        <v>251799.47270103751</v>
      </c>
      <c r="X331" s="14">
        <v>255422.18804935797</v>
      </c>
      <c r="Y331" s="14">
        <v>256031.52970084868</v>
      </c>
      <c r="Z331" s="14">
        <v>256456.84155997296</v>
      </c>
      <c r="AA331" s="14">
        <v>256853.13972123744</v>
      </c>
      <c r="AB331" s="14">
        <v>258143.02450312563</v>
      </c>
      <c r="AC331" s="14">
        <v>260421.65159876525</v>
      </c>
    </row>
    <row r="332" spans="1:29">
      <c r="A332" s="1" t="s">
        <v>524</v>
      </c>
      <c r="B332" s="1" t="s">
        <v>525</v>
      </c>
      <c r="C332" s="1" t="s">
        <v>531</v>
      </c>
      <c r="F332" s="1">
        <v>62</v>
      </c>
      <c r="G332" s="1" t="s">
        <v>836</v>
      </c>
      <c r="H332" s="1" t="str">
        <f t="shared" si="6"/>
        <v>62종합중위전세가격</v>
      </c>
      <c r="I332" s="1" t="s">
        <v>870</v>
      </c>
      <c r="J332" s="13">
        <v>209129.47425273911</v>
      </c>
      <c r="K332" s="13">
        <v>210082.66521890275</v>
      </c>
      <c r="L332" s="13">
        <v>210772.9310907099</v>
      </c>
      <c r="M332" s="13">
        <v>210219.00455512461</v>
      </c>
      <c r="N332" s="13">
        <v>209754.9830342409</v>
      </c>
      <c r="O332" s="13">
        <v>208292.08977459162</v>
      </c>
      <c r="P332" s="13">
        <v>207537.89220765745</v>
      </c>
      <c r="Q332" s="14">
        <v>207118.6809959111</v>
      </c>
      <c r="R332" s="14">
        <v>208740.77965027009</v>
      </c>
      <c r="S332" s="14">
        <v>210384.46356306763</v>
      </c>
      <c r="T332" s="14">
        <v>211370.03083292409</v>
      </c>
      <c r="U332" s="14">
        <v>209315.33014808802</v>
      </c>
      <c r="V332" s="14">
        <v>209346.33679019264</v>
      </c>
      <c r="W332" s="14">
        <v>210404.59647043952</v>
      </c>
      <c r="X332" s="14">
        <v>214966.60061623377</v>
      </c>
      <c r="Y332" s="14">
        <v>216492.79739493853</v>
      </c>
      <c r="Z332" s="14">
        <v>217283.24788902292</v>
      </c>
      <c r="AA332" s="14">
        <v>217930.59972462867</v>
      </c>
      <c r="AB332" s="14">
        <v>218385.62037747804</v>
      </c>
      <c r="AC332" s="14">
        <v>219824.05554337098</v>
      </c>
    </row>
    <row r="333" spans="1:29">
      <c r="A333" s="1" t="s">
        <v>524</v>
      </c>
      <c r="B333" s="1" t="s">
        <v>525</v>
      </c>
      <c r="D333" s="1" t="s">
        <v>572</v>
      </c>
      <c r="F333" s="1">
        <v>63</v>
      </c>
      <c r="G333" s="1" t="s">
        <v>836</v>
      </c>
      <c r="H333" s="1" t="str">
        <f t="shared" si="6"/>
        <v>63종합중위전세가격</v>
      </c>
      <c r="I333" s="1" t="s">
        <v>870</v>
      </c>
      <c r="J333" s="13">
        <v>208643.32477720417</v>
      </c>
      <c r="K333" s="13">
        <v>208303.1753814207</v>
      </c>
      <c r="L333" s="13">
        <v>208303.1753814207</v>
      </c>
      <c r="M333" s="13">
        <v>208303.1753814207</v>
      </c>
      <c r="N333" s="13">
        <v>208303.1753814207</v>
      </c>
      <c r="O333" s="13">
        <v>206942.57779828686</v>
      </c>
      <c r="P333" s="13">
        <v>205241.83081936953</v>
      </c>
      <c r="Q333" s="14">
        <v>205241.83081936953</v>
      </c>
      <c r="R333" s="14">
        <v>206942.57779828686</v>
      </c>
      <c r="S333" s="14">
        <v>209963.02598563724</v>
      </c>
      <c r="T333" s="14">
        <v>212684.22115190493</v>
      </c>
      <c r="U333" s="14">
        <v>209512.23408253776</v>
      </c>
      <c r="V333" s="14">
        <v>210512.23408253776</v>
      </c>
      <c r="W333" s="14">
        <v>212857.88919792528</v>
      </c>
      <c r="X333" s="14">
        <v>214868.4507254003</v>
      </c>
      <c r="Y333" s="14">
        <v>214868.4507254003</v>
      </c>
      <c r="Z333" s="14">
        <v>216203.5443133128</v>
      </c>
      <c r="AA333" s="14">
        <v>215198.26354957529</v>
      </c>
      <c r="AB333" s="14">
        <v>215198.26354957529</v>
      </c>
      <c r="AC333" s="14">
        <v>218879.01225287528</v>
      </c>
    </row>
    <row r="334" spans="1:29">
      <c r="A334" s="1" t="s">
        <v>524</v>
      </c>
      <c r="B334" s="1" t="s">
        <v>525</v>
      </c>
      <c r="D334" s="1" t="s">
        <v>573</v>
      </c>
      <c r="F334" s="1">
        <v>64</v>
      </c>
      <c r="G334" s="1" t="s">
        <v>836</v>
      </c>
      <c r="H334" s="1" t="str">
        <f t="shared" si="6"/>
        <v>64종합중위전세가격</v>
      </c>
      <c r="I334" s="1" t="s">
        <v>870</v>
      </c>
      <c r="J334" s="13">
        <v>186944.44658088434</v>
      </c>
      <c r="K334" s="13">
        <v>190497.31193133313</v>
      </c>
      <c r="L334" s="13">
        <v>190677.03950961013</v>
      </c>
      <c r="M334" s="13">
        <v>186598.12796591269</v>
      </c>
      <c r="N334" s="13">
        <v>185321.40687130342</v>
      </c>
      <c r="O334" s="13">
        <v>182897.29962543937</v>
      </c>
      <c r="P334" s="13">
        <v>178597.58189187734</v>
      </c>
      <c r="Q334" s="14">
        <v>178049.08513371123</v>
      </c>
      <c r="R334" s="14">
        <v>179110.7761173367</v>
      </c>
      <c r="S334" s="14">
        <v>180531.92225751621</v>
      </c>
      <c r="T334" s="14">
        <v>181601.95048416001</v>
      </c>
      <c r="U334" s="14">
        <v>180430.65882102511</v>
      </c>
      <c r="V334" s="14">
        <v>179573.21838556157</v>
      </c>
      <c r="W334" s="14">
        <v>179954.61387583817</v>
      </c>
      <c r="X334" s="14">
        <v>183095.66056956924</v>
      </c>
      <c r="Y334" s="14">
        <v>186046.00951816206</v>
      </c>
      <c r="Z334" s="14">
        <v>186570.07860846297</v>
      </c>
      <c r="AA334" s="14">
        <v>186760.77635360125</v>
      </c>
      <c r="AB334" s="14">
        <v>186760.77635360125</v>
      </c>
      <c r="AC334" s="14">
        <v>186760.77635360125</v>
      </c>
    </row>
    <row r="335" spans="1:29">
      <c r="A335" s="1" t="s">
        <v>524</v>
      </c>
      <c r="B335" s="1" t="s">
        <v>525</v>
      </c>
      <c r="D335" s="1" t="s">
        <v>574</v>
      </c>
      <c r="F335" s="1">
        <v>65</v>
      </c>
      <c r="G335" s="1" t="s">
        <v>836</v>
      </c>
      <c r="H335" s="1" t="str">
        <f t="shared" si="6"/>
        <v>65종합중위전세가격</v>
      </c>
      <c r="I335" s="1" t="s">
        <v>870</v>
      </c>
      <c r="J335" s="13">
        <v>169232.23940218327</v>
      </c>
      <c r="K335" s="13">
        <v>169509.14287682081</v>
      </c>
      <c r="L335" s="13">
        <v>170616.75677537106</v>
      </c>
      <c r="M335" s="13">
        <v>170616.75677537106</v>
      </c>
      <c r="N335" s="13">
        <v>168809.01546196494</v>
      </c>
      <c r="O335" s="13">
        <v>168809.01546196494</v>
      </c>
      <c r="P335" s="13">
        <v>167424.49808877715</v>
      </c>
      <c r="Q335" s="14">
        <v>166339.85330073349</v>
      </c>
      <c r="R335" s="14">
        <v>167424.49808877715</v>
      </c>
      <c r="S335" s="14">
        <v>171339.85330073349</v>
      </c>
      <c r="T335" s="14">
        <v>172062.94982609595</v>
      </c>
      <c r="U335" s="14">
        <v>169904.78780680039</v>
      </c>
      <c r="V335" s="14">
        <v>169904.78780680039</v>
      </c>
      <c r="W335" s="14">
        <v>170977.18215423555</v>
      </c>
      <c r="X335" s="14">
        <v>174836.90041406258</v>
      </c>
      <c r="Y335" s="14">
        <v>176266.75954397611</v>
      </c>
      <c r="Z335" s="14">
        <v>178054.08345636801</v>
      </c>
      <c r="AA335" s="14">
        <v>178054.08345636801</v>
      </c>
      <c r="AB335" s="14">
        <v>178054.08345636801</v>
      </c>
      <c r="AC335" s="14">
        <v>177339.15389141126</v>
      </c>
    </row>
    <row r="336" spans="1:29">
      <c r="A336" s="1" t="s">
        <v>524</v>
      </c>
      <c r="B336" s="1" t="s">
        <v>525</v>
      </c>
      <c r="D336" s="1" t="s">
        <v>575</v>
      </c>
      <c r="F336" s="1">
        <v>66</v>
      </c>
      <c r="G336" s="1" t="s">
        <v>836</v>
      </c>
      <c r="H336" s="1" t="str">
        <f t="shared" si="6"/>
        <v>66종합중위전세가격</v>
      </c>
      <c r="I336" s="1" t="s">
        <v>870</v>
      </c>
      <c r="J336" s="13">
        <v>170087.65586308154</v>
      </c>
      <c r="K336" s="13">
        <v>172382.70549821403</v>
      </c>
      <c r="L336" s="13">
        <v>172382.70549821403</v>
      </c>
      <c r="M336" s="13">
        <v>171708.41277145926</v>
      </c>
      <c r="N336" s="13">
        <v>170488.13358753533</v>
      </c>
      <c r="O336" s="13">
        <v>169267.85440361142</v>
      </c>
      <c r="P336" s="13">
        <v>169267.85440361142</v>
      </c>
      <c r="Q336" s="14">
        <v>166562.9040387439</v>
      </c>
      <c r="R336" s="14">
        <v>165752.52558455503</v>
      </c>
      <c r="S336" s="14">
        <v>166182.43376503847</v>
      </c>
      <c r="T336" s="14">
        <v>166641.44369206496</v>
      </c>
      <c r="U336" s="14">
        <v>164812.31138120632</v>
      </c>
      <c r="V336" s="14">
        <v>164812.31138120632</v>
      </c>
      <c r="W336" s="14">
        <v>164812.31138120632</v>
      </c>
      <c r="X336" s="14">
        <v>164144.75588077225</v>
      </c>
      <c r="Y336" s="14">
        <v>163533.44495431808</v>
      </c>
      <c r="Z336" s="14">
        <v>163306.46161478359</v>
      </c>
      <c r="AA336" s="14">
        <v>162865.88945388401</v>
      </c>
      <c r="AB336" s="14">
        <v>164195.99818099136</v>
      </c>
      <c r="AC336" s="14">
        <v>164038.6539336062</v>
      </c>
    </row>
    <row r="337" spans="1:29">
      <c r="A337" s="1" t="s">
        <v>524</v>
      </c>
      <c r="B337" s="1" t="s">
        <v>525</v>
      </c>
      <c r="D337" s="1" t="s">
        <v>576</v>
      </c>
      <c r="F337" s="1">
        <v>67</v>
      </c>
      <c r="G337" s="1" t="s">
        <v>836</v>
      </c>
      <c r="H337" s="1" t="str">
        <f t="shared" si="6"/>
        <v>67종합중위전세가격</v>
      </c>
      <c r="I337" s="1" t="s">
        <v>870</v>
      </c>
      <c r="J337" s="13">
        <v>209174.07513622026</v>
      </c>
      <c r="K337" s="13">
        <v>209174.07513622026</v>
      </c>
      <c r="L337" s="13">
        <v>209174.07513622026</v>
      </c>
      <c r="M337" s="13">
        <v>209174.07513622026</v>
      </c>
      <c r="N337" s="13">
        <v>212484.82936621737</v>
      </c>
      <c r="O337" s="13">
        <v>212275.91626039575</v>
      </c>
      <c r="P337" s="13">
        <v>212275.91626039575</v>
      </c>
      <c r="Q337" s="14">
        <v>214262.36879839405</v>
      </c>
      <c r="R337" s="14">
        <v>216715.60653857182</v>
      </c>
      <c r="S337" s="14">
        <v>218039.9082305707</v>
      </c>
      <c r="T337" s="14">
        <v>218273.30083166045</v>
      </c>
      <c r="U337" s="14">
        <v>219120.1214672694</v>
      </c>
      <c r="V337" s="14">
        <v>220660.66231869053</v>
      </c>
      <c r="W337" s="14">
        <v>221626.81021889416</v>
      </c>
      <c r="X337" s="14">
        <v>223610.2982619598</v>
      </c>
      <c r="Y337" s="14">
        <v>224495.36445932111</v>
      </c>
      <c r="Z337" s="14">
        <v>224725.2320645985</v>
      </c>
      <c r="AA337" s="14">
        <v>229215.68492126482</v>
      </c>
      <c r="AB337" s="14">
        <v>229445.55252654222</v>
      </c>
      <c r="AC337" s="14">
        <v>235344.82441308073</v>
      </c>
    </row>
    <row r="338" spans="1:29">
      <c r="A338" s="1" t="s">
        <v>524</v>
      </c>
      <c r="B338" s="1" t="s">
        <v>525</v>
      </c>
      <c r="D338" s="1" t="s">
        <v>577</v>
      </c>
      <c r="F338" s="1">
        <v>68</v>
      </c>
      <c r="G338" s="1" t="s">
        <v>836</v>
      </c>
      <c r="H338" s="1" t="str">
        <f t="shared" si="6"/>
        <v>68종합중위전세가격</v>
      </c>
      <c r="I338" s="1" t="s">
        <v>870</v>
      </c>
      <c r="J338" s="13">
        <v>267798.33352365001</v>
      </c>
      <c r="K338" s="13">
        <v>267536.12500228814</v>
      </c>
      <c r="L338" s="13">
        <v>267536.12500228814</v>
      </c>
      <c r="M338" s="13">
        <v>267536.12500228814</v>
      </c>
      <c r="N338" s="13">
        <v>266327.18872116815</v>
      </c>
      <c r="O338" s="13">
        <v>265118.25244004809</v>
      </c>
      <c r="P338" s="13">
        <v>265118.25244004809</v>
      </c>
      <c r="Q338" s="14">
        <v>264525.23511368007</v>
      </c>
      <c r="R338" s="14">
        <v>268560.51763799338</v>
      </c>
      <c r="S338" s="14">
        <v>269495.84688431333</v>
      </c>
      <c r="T338" s="14">
        <v>273013.30356839328</v>
      </c>
      <c r="U338" s="14">
        <v>269625.14481775241</v>
      </c>
      <c r="V338" s="14">
        <v>268430.84395330184</v>
      </c>
      <c r="W338" s="14">
        <v>270819.44568220299</v>
      </c>
      <c r="X338" s="14">
        <v>275748.26218697085</v>
      </c>
      <c r="Y338" s="14">
        <v>276895.10738793336</v>
      </c>
      <c r="Z338" s="14">
        <v>277970.76909366366</v>
      </c>
      <c r="AA338" s="14">
        <v>279506.50565903215</v>
      </c>
      <c r="AB338" s="14">
        <v>281895.10738793336</v>
      </c>
      <c r="AC338" s="14">
        <v>282910.65858657873</v>
      </c>
    </row>
    <row r="339" spans="1:29">
      <c r="A339" s="1" t="s">
        <v>524</v>
      </c>
      <c r="B339" s="1" t="s">
        <v>525</v>
      </c>
      <c r="D339" s="1" t="s">
        <v>578</v>
      </c>
      <c r="F339" s="1">
        <v>69</v>
      </c>
      <c r="G339" s="1" t="s">
        <v>836</v>
      </c>
      <c r="H339" s="1" t="str">
        <f t="shared" si="6"/>
        <v>69종합중위전세가격</v>
      </c>
      <c r="I339" s="1" t="s">
        <v>870</v>
      </c>
      <c r="J339" s="13">
        <v>238866.65744928794</v>
      </c>
      <c r="K339" s="13">
        <v>239667.34480238598</v>
      </c>
      <c r="L339" s="13">
        <v>242870.0942147781</v>
      </c>
      <c r="M339" s="13">
        <v>244891.38635959628</v>
      </c>
      <c r="N339" s="13">
        <v>243890.52716822375</v>
      </c>
      <c r="O339" s="13">
        <v>240887.94959410615</v>
      </c>
      <c r="P339" s="13">
        <v>244554.5043354599</v>
      </c>
      <c r="Q339" s="14">
        <v>243553.64514408738</v>
      </c>
      <c r="R339" s="14">
        <v>244554.5043354599</v>
      </c>
      <c r="S339" s="14">
        <v>244554.5043354599</v>
      </c>
      <c r="T339" s="14">
        <v>242552.78595271485</v>
      </c>
      <c r="U339" s="14">
        <v>240399.45476165158</v>
      </c>
      <c r="V339" s="14">
        <v>240399.45476165158</v>
      </c>
      <c r="W339" s="14">
        <v>240399.45476165158</v>
      </c>
      <c r="X339" s="14">
        <v>254299.58140389208</v>
      </c>
      <c r="Y339" s="14">
        <v>257537.02629543698</v>
      </c>
      <c r="Z339" s="14">
        <v>257937.19064191802</v>
      </c>
      <c r="AA339" s="14">
        <v>257937.19064191802</v>
      </c>
      <c r="AB339" s="14">
        <v>257937.19064191802</v>
      </c>
      <c r="AC339" s="14">
        <v>258137.27281515853</v>
      </c>
    </row>
    <row r="340" spans="1:29">
      <c r="A340" s="1" t="s">
        <v>524</v>
      </c>
      <c r="B340" s="1" t="s">
        <v>525</v>
      </c>
      <c r="C340" s="1" t="s">
        <v>532</v>
      </c>
      <c r="F340" s="1">
        <v>70</v>
      </c>
      <c r="G340" s="1" t="s">
        <v>836</v>
      </c>
      <c r="H340" s="1" t="str">
        <f t="shared" si="6"/>
        <v>70종합중위전세가격</v>
      </c>
      <c r="I340" s="1" t="s">
        <v>870</v>
      </c>
      <c r="J340" s="13">
        <v>297514.20495141123</v>
      </c>
      <c r="K340" s="13">
        <v>293199.19962206547</v>
      </c>
      <c r="L340" s="13">
        <v>292640.3611070984</v>
      </c>
      <c r="M340" s="13">
        <v>291656.97412241489</v>
      </c>
      <c r="N340" s="13">
        <v>288763.14259611367</v>
      </c>
      <c r="O340" s="13">
        <v>287630.35404034687</v>
      </c>
      <c r="P340" s="13">
        <v>284944.65777010802</v>
      </c>
      <c r="Q340" s="14">
        <v>280148.51012575696</v>
      </c>
      <c r="R340" s="14">
        <v>285015.39556239237</v>
      </c>
      <c r="S340" s="14">
        <v>291308.38366604329</v>
      </c>
      <c r="T340" s="14">
        <v>297055.59503219079</v>
      </c>
      <c r="U340" s="14">
        <v>298799.00925899437</v>
      </c>
      <c r="V340" s="14">
        <v>300618.15182462265</v>
      </c>
      <c r="W340" s="14">
        <v>303631.90014398639</v>
      </c>
      <c r="X340" s="14">
        <v>306078.48881006188</v>
      </c>
      <c r="Y340" s="14">
        <v>306232.48227197223</v>
      </c>
      <c r="Z340" s="14">
        <v>306194.19031209452</v>
      </c>
      <c r="AA340" s="14">
        <v>306271.734359016</v>
      </c>
      <c r="AB340" s="14">
        <v>308621.61707459984</v>
      </c>
      <c r="AC340" s="14">
        <v>311967.00662710128</v>
      </c>
    </row>
    <row r="341" spans="1:29">
      <c r="A341" s="1" t="s">
        <v>524</v>
      </c>
      <c r="B341" s="1" t="s">
        <v>525</v>
      </c>
      <c r="D341" s="1" t="s">
        <v>579</v>
      </c>
      <c r="F341" s="1">
        <v>71</v>
      </c>
      <c r="G341" s="1" t="s">
        <v>836</v>
      </c>
      <c r="H341" s="1" t="str">
        <f t="shared" si="6"/>
        <v>71종합중위전세가격</v>
      </c>
      <c r="I341" s="1" t="s">
        <v>870</v>
      </c>
      <c r="J341" s="13">
        <v>332158.94504520309</v>
      </c>
      <c r="K341" s="13">
        <v>332158.94504520309</v>
      </c>
      <c r="L341" s="13">
        <v>338070.62582533777</v>
      </c>
      <c r="M341" s="13">
        <v>338070.62582533777</v>
      </c>
      <c r="N341" s="13">
        <v>336265.871879877</v>
      </c>
      <c r="O341" s="13">
        <v>337951.92955886561</v>
      </c>
      <c r="P341" s="13">
        <v>337951.92955886561</v>
      </c>
      <c r="Q341" s="14">
        <v>337432.71708114399</v>
      </c>
      <c r="R341" s="14">
        <v>337793.66787023615</v>
      </c>
      <c r="S341" s="14">
        <v>338396.87318194832</v>
      </c>
      <c r="T341" s="14">
        <v>353917.7571129108</v>
      </c>
      <c r="U341" s="14">
        <v>363100.06386278622</v>
      </c>
      <c r="V341" s="14">
        <v>366448.55396405439</v>
      </c>
      <c r="W341" s="14">
        <v>366448.55396405439</v>
      </c>
      <c r="X341" s="14">
        <v>370022.99972630234</v>
      </c>
      <c r="Y341" s="14">
        <v>365650.04358797887</v>
      </c>
      <c r="Z341" s="14">
        <v>365440.69281945401</v>
      </c>
      <c r="AA341" s="14">
        <v>365595.53567331959</v>
      </c>
      <c r="AB341" s="14">
        <v>364393.12686395965</v>
      </c>
      <c r="AC341" s="14">
        <v>370668.61665519612</v>
      </c>
    </row>
    <row r="342" spans="1:29">
      <c r="A342" s="1" t="s">
        <v>524</v>
      </c>
      <c r="B342" s="1" t="s">
        <v>525</v>
      </c>
      <c r="D342" s="1" t="s">
        <v>580</v>
      </c>
      <c r="F342" s="1">
        <v>72</v>
      </c>
      <c r="G342" s="1" t="s">
        <v>836</v>
      </c>
      <c r="H342" s="1" t="str">
        <f t="shared" si="6"/>
        <v>72종합중위전세가격</v>
      </c>
      <c r="I342" s="1" t="s">
        <v>870</v>
      </c>
      <c r="J342" s="13">
        <v>357619.86915205669</v>
      </c>
      <c r="K342" s="13">
        <v>342085.39315211074</v>
      </c>
      <c r="L342" s="13">
        <v>337244.12400816445</v>
      </c>
      <c r="M342" s="13">
        <v>333839.45612944214</v>
      </c>
      <c r="N342" s="13">
        <v>331445.45681882696</v>
      </c>
      <c r="O342" s="13">
        <v>325732.53490855516</v>
      </c>
      <c r="P342" s="13">
        <v>323843.61778342503</v>
      </c>
      <c r="Q342" s="14">
        <v>312747.56349774939</v>
      </c>
      <c r="R342" s="14">
        <v>320078.97511455952</v>
      </c>
      <c r="S342" s="14">
        <v>329325.68701928924</v>
      </c>
      <c r="T342" s="14">
        <v>331175.02940023522</v>
      </c>
      <c r="U342" s="14">
        <v>333564.15120347094</v>
      </c>
      <c r="V342" s="14">
        <v>336396.95177583344</v>
      </c>
      <c r="W342" s="14">
        <v>341561.74557436444</v>
      </c>
      <c r="X342" s="14">
        <v>346937.80480600719</v>
      </c>
      <c r="Y342" s="14">
        <v>346519.03170967044</v>
      </c>
      <c r="Z342" s="14">
        <v>348368.83906242822</v>
      </c>
      <c r="AA342" s="14">
        <v>348368.83906242822</v>
      </c>
      <c r="AB342" s="14">
        <v>351472.56007508974</v>
      </c>
      <c r="AC342" s="14">
        <v>352409.08166011382</v>
      </c>
    </row>
    <row r="343" spans="1:29">
      <c r="A343" s="1" t="s">
        <v>524</v>
      </c>
      <c r="B343" s="1" t="s">
        <v>525</v>
      </c>
      <c r="D343" s="1" t="s">
        <v>581</v>
      </c>
      <c r="F343" s="1">
        <v>73</v>
      </c>
      <c r="G343" s="1" t="s">
        <v>836</v>
      </c>
      <c r="H343" s="1" t="str">
        <f t="shared" si="6"/>
        <v>73종합중위전세가격</v>
      </c>
      <c r="I343" s="1" t="s">
        <v>870</v>
      </c>
      <c r="J343" s="13">
        <v>268033.48149109434</v>
      </c>
      <c r="K343" s="13">
        <v>268033.48149109434</v>
      </c>
      <c r="L343" s="13">
        <v>268033.48149109434</v>
      </c>
      <c r="M343" s="13">
        <v>268033.48149109434</v>
      </c>
      <c r="N343" s="13">
        <v>262305.6678454401</v>
      </c>
      <c r="O343" s="13">
        <v>261294.87720208935</v>
      </c>
      <c r="P343" s="13">
        <v>256240.92398533563</v>
      </c>
      <c r="Q343" s="14">
        <v>251186.9707685819</v>
      </c>
      <c r="R343" s="14">
        <v>254882.41248418388</v>
      </c>
      <c r="S343" s="14">
        <v>263262.50527203712</v>
      </c>
      <c r="T343" s="14">
        <v>267621.01677318884</v>
      </c>
      <c r="U343" s="14">
        <v>266123.58530990849</v>
      </c>
      <c r="V343" s="14">
        <v>268108.97839840699</v>
      </c>
      <c r="W343" s="14">
        <v>271756.16918307159</v>
      </c>
      <c r="X343" s="14">
        <v>272425.27033498854</v>
      </c>
      <c r="Y343" s="14">
        <v>276512.24916497909</v>
      </c>
      <c r="Z343" s="14">
        <v>274894.44546721719</v>
      </c>
      <c r="AA343" s="14">
        <v>274894.44546721719</v>
      </c>
      <c r="AB343" s="14">
        <v>279747.85656050284</v>
      </c>
      <c r="AC343" s="14">
        <v>284424.29582095047</v>
      </c>
    </row>
    <row r="344" spans="1:29">
      <c r="A344" s="1" t="s">
        <v>524</v>
      </c>
      <c r="B344" s="1" t="s">
        <v>525</v>
      </c>
      <c r="D344" s="1" t="s">
        <v>582</v>
      </c>
      <c r="F344" s="1">
        <v>74</v>
      </c>
      <c r="G344" s="1" t="s">
        <v>836</v>
      </c>
      <c r="H344" s="1" t="str">
        <f t="shared" si="6"/>
        <v>74종합중위전세가격</v>
      </c>
      <c r="I344" s="1" t="s">
        <v>870</v>
      </c>
      <c r="J344" s="13">
        <v>218008.27314124204</v>
      </c>
      <c r="K344" s="13">
        <v>218872.42875088326</v>
      </c>
      <c r="L344" s="13">
        <v>216810.17900604539</v>
      </c>
      <c r="M344" s="13">
        <v>216810.17900604539</v>
      </c>
      <c r="N344" s="13">
        <v>216319.48260971971</v>
      </c>
      <c r="O344" s="13">
        <v>218657.05228860799</v>
      </c>
      <c r="P344" s="13">
        <v>215542.12137866061</v>
      </c>
      <c r="Q344" s="14">
        <v>215738.39993719087</v>
      </c>
      <c r="R344" s="14">
        <v>223587.08879641988</v>
      </c>
      <c r="S344" s="14">
        <v>228481.19651409279</v>
      </c>
      <c r="T344" s="14">
        <v>231601.79987438172</v>
      </c>
      <c r="U344" s="14">
        <v>229762.59377832635</v>
      </c>
      <c r="V344" s="14">
        <v>228221.6639987657</v>
      </c>
      <c r="W344" s="14">
        <v>230291.36853676883</v>
      </c>
      <c r="X344" s="14">
        <v>229962.12705637308</v>
      </c>
      <c r="Y344" s="14">
        <v>228195.48027502146</v>
      </c>
      <c r="Z344" s="14">
        <v>227879.64436215657</v>
      </c>
      <c r="AA344" s="14">
        <v>228103.61037984205</v>
      </c>
      <c r="AB344" s="14">
        <v>229407.18025862818</v>
      </c>
      <c r="AC344" s="14">
        <v>231260.23857050558</v>
      </c>
    </row>
    <row r="345" spans="1:29">
      <c r="A345" s="1" t="s">
        <v>521</v>
      </c>
      <c r="F345" s="1">
        <v>75</v>
      </c>
      <c r="G345" s="1" t="s">
        <v>836</v>
      </c>
      <c r="H345" s="1" t="str">
        <f t="shared" si="6"/>
        <v>75종합중위전세가격</v>
      </c>
      <c r="I345" s="1" t="s">
        <v>870</v>
      </c>
      <c r="J345" s="13">
        <v>163682.35133980296</v>
      </c>
      <c r="K345" s="13">
        <v>163721.11492745829</v>
      </c>
      <c r="L345" s="13">
        <v>163719.34240680054</v>
      </c>
      <c r="M345" s="13">
        <v>163256.49950885479</v>
      </c>
      <c r="N345" s="13">
        <v>162683.57112899882</v>
      </c>
      <c r="O345" s="13">
        <v>162327.39107943367</v>
      </c>
      <c r="P345" s="13">
        <v>161784.28020982028</v>
      </c>
      <c r="Q345" s="14">
        <v>161169.14496843415</v>
      </c>
      <c r="R345" s="14">
        <v>162022.34499751366</v>
      </c>
      <c r="S345" s="14">
        <v>163023.29465326917</v>
      </c>
      <c r="T345" s="14">
        <v>163684.4602128905</v>
      </c>
      <c r="U345" s="14">
        <v>162851.54392386446</v>
      </c>
      <c r="V345" s="14">
        <v>163283.29424936717</v>
      </c>
      <c r="W345" s="14">
        <v>163863.46296246134</v>
      </c>
      <c r="X345" s="14">
        <v>165247.82599415202</v>
      </c>
      <c r="Y345" s="14">
        <v>166050.74884461251</v>
      </c>
      <c r="Z345" s="14">
        <v>166585.19186713709</v>
      </c>
      <c r="AA345" s="14">
        <v>167021.718170262</v>
      </c>
      <c r="AB345" s="14">
        <v>167726.72548768873</v>
      </c>
      <c r="AC345" s="14">
        <v>168979.20114310962</v>
      </c>
    </row>
    <row r="346" spans="1:29">
      <c r="A346" s="1" t="s">
        <v>524</v>
      </c>
      <c r="B346" s="1" t="s">
        <v>533</v>
      </c>
      <c r="F346" s="1">
        <v>76</v>
      </c>
      <c r="G346" s="1" t="s">
        <v>836</v>
      </c>
      <c r="H346" s="1" t="str">
        <f t="shared" si="6"/>
        <v>76종합중위전세가격</v>
      </c>
      <c r="I346" s="1" t="s">
        <v>870</v>
      </c>
      <c r="J346" s="13">
        <v>138780.35207145943</v>
      </c>
      <c r="K346" s="13">
        <v>139394.34762937951</v>
      </c>
      <c r="L346" s="13">
        <v>139287.42542590544</v>
      </c>
      <c r="M346" s="13">
        <v>138787.51359380019</v>
      </c>
      <c r="N346" s="13">
        <v>138409.25317539508</v>
      </c>
      <c r="O346" s="13">
        <v>138368.45957306679</v>
      </c>
      <c r="P346" s="13">
        <v>138000.22638932243</v>
      </c>
      <c r="Q346" s="14">
        <v>137634.19891694671</v>
      </c>
      <c r="R346" s="14">
        <v>137845.1627365115</v>
      </c>
      <c r="S346" s="14">
        <v>138301.01420151271</v>
      </c>
      <c r="T346" s="14">
        <v>138305.14339375187</v>
      </c>
      <c r="U346" s="14">
        <v>137447.01212217475</v>
      </c>
      <c r="V346" s="14">
        <v>137855.12304666379</v>
      </c>
      <c r="W346" s="14">
        <v>138041.76136517248</v>
      </c>
      <c r="X346" s="14">
        <v>138720.01762395911</v>
      </c>
      <c r="Y346" s="14">
        <v>139596.20457986373</v>
      </c>
      <c r="Z346" s="14">
        <v>140286.65927125013</v>
      </c>
      <c r="AA346" s="14">
        <v>140659.68880109765</v>
      </c>
      <c r="AB346" s="14">
        <v>140934.53782307776</v>
      </c>
      <c r="AC346" s="14">
        <v>141834.57808951553</v>
      </c>
    </row>
    <row r="347" spans="1:29">
      <c r="A347" s="1" t="s">
        <v>524</v>
      </c>
      <c r="B347" s="1" t="s">
        <v>533</v>
      </c>
      <c r="C347" s="1" t="s">
        <v>534</v>
      </c>
      <c r="F347" s="1">
        <v>77</v>
      </c>
      <c r="G347" s="1" t="s">
        <v>836</v>
      </c>
      <c r="H347" s="1" t="str">
        <f t="shared" si="6"/>
        <v>77종합중위전세가격</v>
      </c>
      <c r="I347" s="1" t="s">
        <v>870</v>
      </c>
      <c r="J347" s="13">
        <v>202216.43043543946</v>
      </c>
      <c r="K347" s="13">
        <v>203576.78290940021</v>
      </c>
      <c r="L347" s="13">
        <v>203174.05678241272</v>
      </c>
      <c r="M347" s="13">
        <v>202502.62513632706</v>
      </c>
      <c r="N347" s="13">
        <v>201711.96346124794</v>
      </c>
      <c r="O347" s="13">
        <v>201231.79736472323</v>
      </c>
      <c r="P347" s="13">
        <v>199930.97453917837</v>
      </c>
      <c r="Q347" s="14">
        <v>199544.00026489355</v>
      </c>
      <c r="R347" s="14">
        <v>199124.98732443043</v>
      </c>
      <c r="S347" s="14">
        <v>199490.77011587023</v>
      </c>
      <c r="T347" s="14">
        <v>199386.38033331058</v>
      </c>
      <c r="U347" s="14">
        <v>199634.81739906492</v>
      </c>
      <c r="V347" s="14">
        <v>199352.93956573331</v>
      </c>
      <c r="W347" s="14">
        <v>198922.92526596555</v>
      </c>
      <c r="X347" s="14">
        <v>200531.09743111263</v>
      </c>
      <c r="Y347" s="14">
        <v>202183.7337606361</v>
      </c>
      <c r="Z347" s="14">
        <v>203505.12357636177</v>
      </c>
      <c r="AA347" s="14">
        <v>204233.27383548167</v>
      </c>
      <c r="AB347" s="14">
        <v>205100.14705434925</v>
      </c>
      <c r="AC347" s="14">
        <v>205983.84937577965</v>
      </c>
    </row>
    <row r="348" spans="1:29">
      <c r="A348" s="1" t="s">
        <v>524</v>
      </c>
      <c r="B348" s="1" t="s">
        <v>533</v>
      </c>
      <c r="D348" s="1" t="s">
        <v>583</v>
      </c>
      <c r="F348" s="1">
        <v>78</v>
      </c>
      <c r="G348" s="1" t="s">
        <v>836</v>
      </c>
      <c r="H348" s="1" t="str">
        <f t="shared" si="6"/>
        <v>78종합중위전세가격</v>
      </c>
      <c r="I348" s="1" t="s">
        <v>870</v>
      </c>
      <c r="J348" s="13">
        <v>278936.44222573971</v>
      </c>
      <c r="K348" s="13">
        <v>278936.44222573971</v>
      </c>
      <c r="L348" s="13">
        <v>278936.44222573971</v>
      </c>
      <c r="M348" s="13">
        <v>278936.44222573971</v>
      </c>
      <c r="N348" s="13">
        <v>278936.44222573971</v>
      </c>
      <c r="O348" s="13">
        <v>278936.44222573971</v>
      </c>
      <c r="P348" s="13">
        <v>255277.60866918301</v>
      </c>
      <c r="Q348" s="14">
        <v>245765.55460854742</v>
      </c>
      <c r="R348" s="14">
        <v>249708.69353464022</v>
      </c>
      <c r="S348" s="14">
        <v>264343.41896992573</v>
      </c>
      <c r="T348" s="14">
        <v>268774.50383538293</v>
      </c>
      <c r="U348" s="14">
        <v>282655.01179601962</v>
      </c>
      <c r="V348" s="14">
        <v>274248.38182808057</v>
      </c>
      <c r="W348" s="14">
        <v>273677.93841872847</v>
      </c>
      <c r="X348" s="14">
        <v>273473.35309418669</v>
      </c>
      <c r="Y348" s="14">
        <v>274248.38182808057</v>
      </c>
      <c r="Z348" s="14">
        <v>266412.19526949368</v>
      </c>
      <c r="AA348" s="14">
        <v>269818.82523743273</v>
      </c>
      <c r="AB348" s="14">
        <v>278430.0405299135</v>
      </c>
      <c r="AC348" s="14">
        <v>298020.50692638074</v>
      </c>
    </row>
    <row r="349" spans="1:29">
      <c r="A349" s="1" t="s">
        <v>524</v>
      </c>
      <c r="B349" s="1" t="s">
        <v>533</v>
      </c>
      <c r="D349" s="1" t="s">
        <v>584</v>
      </c>
      <c r="F349" s="1">
        <v>79</v>
      </c>
      <c r="G349" s="1" t="s">
        <v>836</v>
      </c>
      <c r="H349" s="1" t="str">
        <f t="shared" si="6"/>
        <v>79종합중위전세가격</v>
      </c>
      <c r="I349" s="1" t="s">
        <v>870</v>
      </c>
      <c r="J349" s="13">
        <v>169272.59599739668</v>
      </c>
      <c r="K349" s="13">
        <v>169272.59599739668</v>
      </c>
      <c r="L349" s="13">
        <v>167953.29279205989</v>
      </c>
      <c r="M349" s="13">
        <v>166345.93638138627</v>
      </c>
      <c r="N349" s="13">
        <v>165554.35445818419</v>
      </c>
      <c r="O349" s="13">
        <v>165314.68638138627</v>
      </c>
      <c r="P349" s="13">
        <v>165314.68638138627</v>
      </c>
      <c r="Q349" s="14">
        <v>165314.68638138627</v>
      </c>
      <c r="R349" s="14">
        <v>165410.70411649853</v>
      </c>
      <c r="S349" s="14">
        <v>165410.70411649853</v>
      </c>
      <c r="T349" s="14">
        <v>165410.70411649853</v>
      </c>
      <c r="U349" s="14">
        <v>165856.71673309928</v>
      </c>
      <c r="V349" s="14">
        <v>165856.71673309928</v>
      </c>
      <c r="W349" s="14">
        <v>165952.21471372384</v>
      </c>
      <c r="X349" s="14">
        <v>165829.5739513766</v>
      </c>
      <c r="Y349" s="14">
        <v>165952.21471372384</v>
      </c>
      <c r="Z349" s="14">
        <v>165526.81281841459</v>
      </c>
      <c r="AA349" s="14">
        <v>165526.81281841459</v>
      </c>
      <c r="AB349" s="14">
        <v>165526.81281841459</v>
      </c>
      <c r="AC349" s="14">
        <v>165499.67003669191</v>
      </c>
    </row>
    <row r="350" spans="1:29">
      <c r="A350" s="1" t="s">
        <v>524</v>
      </c>
      <c r="B350" s="1" t="s">
        <v>533</v>
      </c>
      <c r="D350" s="1" t="s">
        <v>584</v>
      </c>
      <c r="E350" s="1" t="s">
        <v>585</v>
      </c>
      <c r="F350" s="1">
        <v>80</v>
      </c>
      <c r="G350" s="1" t="s">
        <v>836</v>
      </c>
      <c r="H350" s="1" t="str">
        <f t="shared" si="6"/>
        <v>80종합중위전세가격</v>
      </c>
      <c r="I350" s="1" t="s">
        <v>870</v>
      </c>
      <c r="J350" s="13">
        <v>142266.35135135136</v>
      </c>
      <c r="K350" s="13">
        <v>142266.35135135136</v>
      </c>
      <c r="L350" s="13">
        <v>142266.35135135136</v>
      </c>
      <c r="M350" s="13">
        <v>142266.35135135136</v>
      </c>
      <c r="N350" s="13">
        <v>142266.35135135136</v>
      </c>
      <c r="O350" s="13">
        <v>142266.35135135136</v>
      </c>
      <c r="P350" s="13">
        <v>142266.35135135136</v>
      </c>
      <c r="Q350" s="14">
        <v>142266.35135135136</v>
      </c>
      <c r="R350" s="14">
        <v>142266.35135135136</v>
      </c>
      <c r="S350" s="14">
        <v>142266.35135135136</v>
      </c>
      <c r="T350" s="14">
        <v>142266.35135135136</v>
      </c>
      <c r="U350" s="14">
        <v>142381.79551122195</v>
      </c>
      <c r="V350" s="14">
        <v>142381.79551122195</v>
      </c>
      <c r="W350" s="14">
        <v>142381.79551122195</v>
      </c>
      <c r="X350" s="14">
        <v>142050.76594228714</v>
      </c>
      <c r="Y350" s="14">
        <v>142381.79551122195</v>
      </c>
      <c r="Z350" s="14">
        <v>141233.5589597435</v>
      </c>
      <c r="AA350" s="14">
        <v>141233.5589597435</v>
      </c>
      <c r="AB350" s="14">
        <v>141233.5589597435</v>
      </c>
      <c r="AC350" s="14">
        <v>140902.52939080869</v>
      </c>
    </row>
    <row r="351" spans="1:29">
      <c r="A351" s="1" t="s">
        <v>524</v>
      </c>
      <c r="B351" s="1" t="s">
        <v>533</v>
      </c>
      <c r="D351" s="1" t="s">
        <v>584</v>
      </c>
      <c r="E351" s="1" t="s">
        <v>586</v>
      </c>
      <c r="F351" s="1">
        <v>81</v>
      </c>
      <c r="G351" s="1" t="s">
        <v>836</v>
      </c>
      <c r="H351" s="1" t="str">
        <f t="shared" si="6"/>
        <v>81종합중위전세가격</v>
      </c>
      <c r="I351" s="1" t="s">
        <v>870</v>
      </c>
      <c r="J351" s="13">
        <v>185563.69831746447</v>
      </c>
      <c r="K351" s="13">
        <v>185563.69831746447</v>
      </c>
      <c r="L351" s="13">
        <v>183448.54571540368</v>
      </c>
      <c r="M351" s="13">
        <v>180871.57623581582</v>
      </c>
      <c r="N351" s="13">
        <v>179602.48467457938</v>
      </c>
      <c r="O351" s="13">
        <v>179218.24051128211</v>
      </c>
      <c r="P351" s="13">
        <v>179218.24051128211</v>
      </c>
      <c r="Q351" s="14">
        <v>179218.24051128211</v>
      </c>
      <c r="R351" s="14">
        <v>179372.17947045781</v>
      </c>
      <c r="S351" s="14">
        <v>179372.17947045781</v>
      </c>
      <c r="T351" s="14">
        <v>179372.17947045781</v>
      </c>
      <c r="U351" s="14">
        <v>179672.15280107348</v>
      </c>
      <c r="V351" s="14">
        <v>179672.15280107348</v>
      </c>
      <c r="W351" s="14">
        <v>179823.85315330426</v>
      </c>
      <c r="X351" s="14">
        <v>179823.85315330426</v>
      </c>
      <c r="Y351" s="14">
        <v>179823.85315330426</v>
      </c>
      <c r="Z351" s="14">
        <v>179823.85315330426</v>
      </c>
      <c r="AA351" s="14">
        <v>179823.85315330426</v>
      </c>
      <c r="AB351" s="14">
        <v>179823.85315330426</v>
      </c>
      <c r="AC351" s="14">
        <v>179975.55350553506</v>
      </c>
    </row>
    <row r="352" spans="1:29">
      <c r="A352" s="1" t="s">
        <v>524</v>
      </c>
      <c r="B352" s="1" t="s">
        <v>533</v>
      </c>
      <c r="D352" s="1" t="s">
        <v>587</v>
      </c>
      <c r="F352" s="1">
        <v>82</v>
      </c>
      <c r="G352" s="1" t="s">
        <v>836</v>
      </c>
      <c r="H352" s="1" t="str">
        <f t="shared" si="6"/>
        <v>82종합중위전세가격</v>
      </c>
      <c r="I352" s="1" t="s">
        <v>870</v>
      </c>
      <c r="J352" s="13">
        <v>236487.64339576065</v>
      </c>
      <c r="K352" s="13">
        <v>238914.53077041308</v>
      </c>
      <c r="L352" s="13">
        <v>238914.53077041308</v>
      </c>
      <c r="M352" s="13">
        <v>238507.67571948227</v>
      </c>
      <c r="N352" s="13">
        <v>237272.03159713652</v>
      </c>
      <c r="O352" s="13">
        <v>236356.01971094953</v>
      </c>
      <c r="P352" s="13">
        <v>235811.21828758798</v>
      </c>
      <c r="Q352" s="14">
        <v>235811.21828758798</v>
      </c>
      <c r="R352" s="14">
        <v>234786.94987960113</v>
      </c>
      <c r="S352" s="14">
        <v>234920.15248971834</v>
      </c>
      <c r="T352" s="14">
        <v>234663.57712747378</v>
      </c>
      <c r="U352" s="14">
        <v>236850.38226019361</v>
      </c>
      <c r="V352" s="14">
        <v>236850.38226019361</v>
      </c>
      <c r="W352" s="14">
        <v>236631.13953872104</v>
      </c>
      <c r="X352" s="14">
        <v>239316.72594602522</v>
      </c>
      <c r="Y352" s="14">
        <v>240789.6514740393</v>
      </c>
      <c r="Z352" s="14">
        <v>242269.94719859195</v>
      </c>
      <c r="AA352" s="14">
        <v>243243.85816955118</v>
      </c>
      <c r="AB352" s="14">
        <v>244550.27821575242</v>
      </c>
      <c r="AC352" s="14">
        <v>244550.27821575242</v>
      </c>
    </row>
    <row r="353" spans="1:29">
      <c r="A353" s="1" t="s">
        <v>524</v>
      </c>
      <c r="B353" s="1" t="s">
        <v>533</v>
      </c>
      <c r="D353" s="1" t="s">
        <v>587</v>
      </c>
      <c r="E353" s="1" t="s">
        <v>588</v>
      </c>
      <c r="F353" s="1">
        <v>83</v>
      </c>
      <c r="G353" s="1" t="s">
        <v>836</v>
      </c>
      <c r="H353" s="1" t="str">
        <f t="shared" si="6"/>
        <v>83종합중위전세가격</v>
      </c>
      <c r="I353" s="1" t="s">
        <v>870</v>
      </c>
      <c r="J353" s="13">
        <v>247015.98189661268</v>
      </c>
      <c r="K353" s="13">
        <v>247015.98189661268</v>
      </c>
      <c r="L353" s="13">
        <v>247015.98189661268</v>
      </c>
      <c r="M353" s="13">
        <v>246754.59067015533</v>
      </c>
      <c r="N353" s="13">
        <v>246754.59067015533</v>
      </c>
      <c r="O353" s="13">
        <v>246754.59067015533</v>
      </c>
      <c r="P353" s="13">
        <v>245839.72137755464</v>
      </c>
      <c r="Q353" s="14">
        <v>245839.72137755464</v>
      </c>
      <c r="R353" s="14">
        <v>240655.8942083304</v>
      </c>
      <c r="S353" s="14">
        <v>240655.8942083304</v>
      </c>
      <c r="T353" s="14">
        <v>240655.8942083304</v>
      </c>
      <c r="U353" s="14">
        <v>241552.04788170403</v>
      </c>
      <c r="V353" s="14">
        <v>241552.04788170403</v>
      </c>
      <c r="W353" s="14">
        <v>240893.96784414974</v>
      </c>
      <c r="X353" s="14">
        <v>241552.04788170403</v>
      </c>
      <c r="Y353" s="14">
        <v>244527.52024410281</v>
      </c>
      <c r="Z353" s="14">
        <v>244527.52024410281</v>
      </c>
      <c r="AA353" s="14">
        <v>244527.52024410281</v>
      </c>
      <c r="AB353" s="14">
        <v>243869.44020654852</v>
      </c>
      <c r="AC353" s="14">
        <v>243869.44020654852</v>
      </c>
    </row>
    <row r="354" spans="1:29">
      <c r="A354" s="1" t="s">
        <v>524</v>
      </c>
      <c r="B354" s="1" t="s">
        <v>533</v>
      </c>
      <c r="D354" s="1" t="s">
        <v>587</v>
      </c>
      <c r="E354" s="1" t="s">
        <v>589</v>
      </c>
      <c r="F354" s="1">
        <v>84</v>
      </c>
      <c r="G354" s="1" t="s">
        <v>836</v>
      </c>
      <c r="H354" s="1" t="str">
        <f t="shared" si="6"/>
        <v>84종합중위전세가격</v>
      </c>
      <c r="I354" s="1" t="s">
        <v>870</v>
      </c>
      <c r="J354" s="13">
        <v>119856.03123514136</v>
      </c>
      <c r="K354" s="13">
        <v>119856.03123514136</v>
      </c>
      <c r="L354" s="13">
        <v>119856.03123514136</v>
      </c>
      <c r="M354" s="13">
        <v>118461.34925569658</v>
      </c>
      <c r="N354" s="13">
        <v>118374.18163198128</v>
      </c>
      <c r="O354" s="13">
        <v>118112.67876083538</v>
      </c>
      <c r="P354" s="13">
        <v>118112.67876083538</v>
      </c>
      <c r="Q354" s="14">
        <v>118112.67876083538</v>
      </c>
      <c r="R354" s="14">
        <v>118112.67876083538</v>
      </c>
      <c r="S354" s="14">
        <v>118635.68450312717</v>
      </c>
      <c r="T354" s="14">
        <v>117628.26890018654</v>
      </c>
      <c r="U354" s="14">
        <v>118800.36643733174</v>
      </c>
      <c r="V354" s="14">
        <v>118800.36643733174</v>
      </c>
      <c r="W354" s="14">
        <v>118430.2647322764</v>
      </c>
      <c r="X354" s="14">
        <v>118430.2647322764</v>
      </c>
      <c r="Y354" s="14">
        <v>117492.67125336525</v>
      </c>
      <c r="Z354" s="14">
        <v>117492.67125336525</v>
      </c>
      <c r="AA354" s="14">
        <v>117439.83697277894</v>
      </c>
      <c r="AB354" s="14">
        <v>117254.78612025127</v>
      </c>
      <c r="AC354" s="14">
        <v>117254.78612025127</v>
      </c>
    </row>
    <row r="355" spans="1:29">
      <c r="A355" s="1" t="s">
        <v>524</v>
      </c>
      <c r="B355" s="1" t="s">
        <v>533</v>
      </c>
      <c r="D355" s="1" t="s">
        <v>587</v>
      </c>
      <c r="E355" s="1" t="s">
        <v>590</v>
      </c>
      <c r="F355" s="1">
        <v>85</v>
      </c>
      <c r="G355" s="1" t="s">
        <v>836</v>
      </c>
      <c r="H355" s="1" t="str">
        <f t="shared" si="6"/>
        <v>85종합중위전세가격</v>
      </c>
      <c r="I355" s="1" t="s">
        <v>870</v>
      </c>
      <c r="J355" s="13">
        <v>286922.22656847903</v>
      </c>
      <c r="K355" s="13">
        <v>291353.08423612645</v>
      </c>
      <c r="L355" s="13">
        <v>291353.08423612645</v>
      </c>
      <c r="M355" s="13">
        <v>291353.08423612645</v>
      </c>
      <c r="N355" s="13">
        <v>289137.65540230274</v>
      </c>
      <c r="O355" s="13">
        <v>287586.85521862615</v>
      </c>
      <c r="P355" s="13">
        <v>286922.22656847903</v>
      </c>
      <c r="Q355" s="14">
        <v>286922.22656847903</v>
      </c>
      <c r="R355" s="14">
        <v>286922.22656847903</v>
      </c>
      <c r="S355" s="14">
        <v>286922.22656847903</v>
      </c>
      <c r="T355" s="14">
        <v>286922.22656847903</v>
      </c>
      <c r="U355" s="14">
        <v>286930.61277983012</v>
      </c>
      <c r="V355" s="14">
        <v>286930.61277983012</v>
      </c>
      <c r="W355" s="14">
        <v>286930.61277983012</v>
      </c>
      <c r="X355" s="14">
        <v>291500.39727070928</v>
      </c>
      <c r="Y355" s="14">
        <v>293505.07441658544</v>
      </c>
      <c r="Z355" s="14">
        <v>296150.52873864502</v>
      </c>
      <c r="AA355" s="14">
        <v>297914.16495335143</v>
      </c>
      <c r="AB355" s="14">
        <v>300559.61927541101</v>
      </c>
      <c r="AC355" s="14">
        <v>300559.61927541101</v>
      </c>
    </row>
    <row r="356" spans="1:29">
      <c r="A356" s="1" t="s">
        <v>524</v>
      </c>
      <c r="B356" s="1" t="s">
        <v>533</v>
      </c>
      <c r="D356" s="1" t="s">
        <v>591</v>
      </c>
      <c r="F356" s="1">
        <v>86</v>
      </c>
      <c r="G356" s="1" t="s">
        <v>836</v>
      </c>
      <c r="H356" s="1" t="str">
        <f t="shared" si="6"/>
        <v>86종합중위전세가격</v>
      </c>
      <c r="I356" s="1" t="s">
        <v>870</v>
      </c>
      <c r="J356" s="13">
        <v>166786.43375360992</v>
      </c>
      <c r="K356" s="13">
        <v>166786.43375360992</v>
      </c>
      <c r="L356" s="13">
        <v>166786.43375360992</v>
      </c>
      <c r="M356" s="13">
        <v>166786.43375360992</v>
      </c>
      <c r="N356" s="13">
        <v>166786.43375360992</v>
      </c>
      <c r="O356" s="13">
        <v>166786.43375360992</v>
      </c>
      <c r="P356" s="13">
        <v>165053.89871099527</v>
      </c>
      <c r="Q356" s="14">
        <v>164620.76495034163</v>
      </c>
      <c r="R356" s="14">
        <v>163754.49742903429</v>
      </c>
      <c r="S356" s="14">
        <v>162455.09614707332</v>
      </c>
      <c r="T356" s="14">
        <v>162455.09614707332</v>
      </c>
      <c r="U356" s="14">
        <v>155731.86014453403</v>
      </c>
      <c r="V356" s="14">
        <v>155731.86014453403</v>
      </c>
      <c r="W356" s="14">
        <v>153571.57776014035</v>
      </c>
      <c r="X356" s="14">
        <v>155731.86014453403</v>
      </c>
      <c r="Y356" s="14">
        <v>162212.70729771504</v>
      </c>
      <c r="Z356" s="14">
        <v>168508.87672835123</v>
      </c>
      <c r="AA356" s="14">
        <v>169372.98968210869</v>
      </c>
      <c r="AB356" s="14">
        <v>169372.98968210869</v>
      </c>
      <c r="AC356" s="14">
        <v>169372.98968210869</v>
      </c>
    </row>
    <row r="357" spans="1:29">
      <c r="A357" s="1" t="s">
        <v>524</v>
      </c>
      <c r="B357" s="1" t="s">
        <v>533</v>
      </c>
      <c r="D357" s="1" t="s">
        <v>592</v>
      </c>
      <c r="F357" s="1">
        <v>87</v>
      </c>
      <c r="G357" s="1" t="s">
        <v>836</v>
      </c>
      <c r="H357" s="1" t="str">
        <f t="shared" si="6"/>
        <v>87종합중위전세가격</v>
      </c>
      <c r="I357" s="1" t="s">
        <v>870</v>
      </c>
      <c r="J357" s="13">
        <v>165187.42372376841</v>
      </c>
      <c r="K357" s="13">
        <v>169243.9797588927</v>
      </c>
      <c r="L357" s="13">
        <v>169243.9797588927</v>
      </c>
      <c r="M357" s="13">
        <v>169243.9797588927</v>
      </c>
      <c r="N357" s="13">
        <v>169243.9797588927</v>
      </c>
      <c r="O357" s="13">
        <v>169243.9797588927</v>
      </c>
      <c r="P357" s="13">
        <v>169243.9797588927</v>
      </c>
      <c r="Q357" s="14">
        <v>169243.9797588927</v>
      </c>
      <c r="R357" s="14">
        <v>169243.9797588927</v>
      </c>
      <c r="S357" s="14">
        <v>169243.9797588927</v>
      </c>
      <c r="T357" s="14">
        <v>167215.70174133056</v>
      </c>
      <c r="U357" s="14">
        <v>164722.26036213851</v>
      </c>
      <c r="V357" s="14">
        <v>164722.26036213851</v>
      </c>
      <c r="W357" s="14">
        <v>164319.90331531223</v>
      </c>
      <c r="X357" s="14">
        <v>166429.33150261737</v>
      </c>
      <c r="Y357" s="14">
        <v>166331.68854944364</v>
      </c>
      <c r="Z357" s="14">
        <v>168343.47378357506</v>
      </c>
      <c r="AA357" s="14">
        <v>169148.18787722761</v>
      </c>
      <c r="AB357" s="14">
        <v>169148.18787722761</v>
      </c>
      <c r="AC357" s="14">
        <v>172464.68720501158</v>
      </c>
    </row>
    <row r="358" spans="1:29">
      <c r="A358" s="1" t="s">
        <v>524</v>
      </c>
      <c r="B358" s="1" t="s">
        <v>533</v>
      </c>
      <c r="C358" s="1" t="s">
        <v>535</v>
      </c>
      <c r="F358" s="1">
        <v>88</v>
      </c>
      <c r="G358" s="1" t="s">
        <v>836</v>
      </c>
      <c r="H358" s="1" t="str">
        <f t="shared" si="6"/>
        <v>88종합중위전세가격</v>
      </c>
      <c r="I358" s="1" t="s">
        <v>870</v>
      </c>
      <c r="J358" s="13">
        <v>144185.34341683891</v>
      </c>
      <c r="K358" s="13">
        <v>144045.65371470558</v>
      </c>
      <c r="L358" s="13">
        <v>143787.54466886594</v>
      </c>
      <c r="M358" s="13">
        <v>143068.51508258405</v>
      </c>
      <c r="N358" s="13">
        <v>142607.01426435064</v>
      </c>
      <c r="O358" s="13">
        <v>142527.9769317545</v>
      </c>
      <c r="P358" s="13">
        <v>142550.69183399325</v>
      </c>
      <c r="Q358" s="14">
        <v>141524.61082888345</v>
      </c>
      <c r="R358" s="14">
        <v>141521.80935346571</v>
      </c>
      <c r="S358" s="14">
        <v>142359.99024057176</v>
      </c>
      <c r="T358" s="14">
        <v>142418.57464107199</v>
      </c>
      <c r="U358" s="14">
        <v>141603.72268101733</v>
      </c>
      <c r="V358" s="14">
        <v>143289.94529047218</v>
      </c>
      <c r="W358" s="14">
        <v>143789.3334311354</v>
      </c>
      <c r="X358" s="14">
        <v>144558.23845339136</v>
      </c>
      <c r="Y358" s="14">
        <v>145151.48259600109</v>
      </c>
      <c r="Z358" s="14">
        <v>146866.22411226726</v>
      </c>
      <c r="AA358" s="14">
        <v>147334.12904864817</v>
      </c>
      <c r="AB358" s="14">
        <v>147485.76282042108</v>
      </c>
      <c r="AC358" s="14">
        <v>148297.11782049263</v>
      </c>
    </row>
    <row r="359" spans="1:29">
      <c r="A359" s="1" t="s">
        <v>524</v>
      </c>
      <c r="B359" s="1" t="s">
        <v>533</v>
      </c>
      <c r="D359" s="1" t="s">
        <v>593</v>
      </c>
      <c r="F359" s="1">
        <v>89</v>
      </c>
      <c r="G359" s="1" t="s">
        <v>836</v>
      </c>
      <c r="H359" s="1" t="str">
        <f t="shared" si="6"/>
        <v>89종합중위전세가격</v>
      </c>
      <c r="I359" s="1" t="s">
        <v>870</v>
      </c>
      <c r="J359" s="13">
        <v>62269.775515840141</v>
      </c>
      <c r="K359" s="13">
        <v>62269.775515840141</v>
      </c>
      <c r="L359" s="13">
        <v>62269.775515840141</v>
      </c>
      <c r="M359" s="13">
        <v>62269.775515840141</v>
      </c>
      <c r="N359" s="13">
        <v>62533.790981181206</v>
      </c>
      <c r="O359" s="13">
        <v>62797.806446522271</v>
      </c>
      <c r="P359" s="13">
        <v>63325.8373772044</v>
      </c>
      <c r="Q359" s="14">
        <v>63589.852842545472</v>
      </c>
      <c r="R359" s="14">
        <v>64645.91470390973</v>
      </c>
      <c r="S359" s="14">
        <v>64909.930169250802</v>
      </c>
      <c r="T359" s="14">
        <v>65305.953367262395</v>
      </c>
      <c r="U359" s="14">
        <v>65599.808289028995</v>
      </c>
      <c r="V359" s="14">
        <v>65730.043283198611</v>
      </c>
      <c r="W359" s="14">
        <v>65763.068956657517</v>
      </c>
      <c r="X359" s="14">
        <v>66707.739589303717</v>
      </c>
      <c r="Y359" s="14">
        <v>67044.478921675196</v>
      </c>
      <c r="Z359" s="14">
        <v>67304.948910014427</v>
      </c>
      <c r="AA359" s="14">
        <v>67565.418898353659</v>
      </c>
      <c r="AB359" s="14">
        <v>68607.29885171057</v>
      </c>
      <c r="AC359" s="14">
        <v>69388.708816728264</v>
      </c>
    </row>
    <row r="360" spans="1:29">
      <c r="A360" s="1" t="s">
        <v>524</v>
      </c>
      <c r="B360" s="1" t="s">
        <v>533</v>
      </c>
      <c r="D360" s="1" t="s">
        <v>594</v>
      </c>
      <c r="F360" s="1">
        <v>90</v>
      </c>
      <c r="G360" s="1" t="s">
        <v>836</v>
      </c>
      <c r="H360" s="1" t="str">
        <f t="shared" si="6"/>
        <v>90종합중위전세가격</v>
      </c>
      <c r="I360" s="1" t="s">
        <v>870</v>
      </c>
      <c r="J360" s="13">
        <v>176868.64759557747</v>
      </c>
      <c r="K360" s="13">
        <v>177040.27907286532</v>
      </c>
      <c r="L360" s="13">
        <v>175878.57166644465</v>
      </c>
      <c r="M360" s="13">
        <v>174939.8852737445</v>
      </c>
      <c r="N360" s="13">
        <v>174716.86426002398</v>
      </c>
      <c r="O360" s="13">
        <v>174648.77828609964</v>
      </c>
      <c r="P360" s="13">
        <v>174645.69183345544</v>
      </c>
      <c r="Q360" s="14">
        <v>172287.86424337284</v>
      </c>
      <c r="R360" s="14">
        <v>172114.27667510323</v>
      </c>
      <c r="S360" s="14">
        <v>173415.57046756361</v>
      </c>
      <c r="T360" s="14">
        <v>173618.83283934995</v>
      </c>
      <c r="U360" s="14">
        <v>172368.61540219191</v>
      </c>
      <c r="V360" s="14">
        <v>175182.98977485087</v>
      </c>
      <c r="W360" s="14">
        <v>175182.98977485087</v>
      </c>
      <c r="X360" s="14">
        <v>176179.7480027093</v>
      </c>
      <c r="Y360" s="14">
        <v>176877.82252470602</v>
      </c>
      <c r="Z360" s="14">
        <v>179985.06622273361</v>
      </c>
      <c r="AA360" s="14">
        <v>179807.35019299664</v>
      </c>
      <c r="AB360" s="14">
        <v>179629.63416325964</v>
      </c>
      <c r="AC360" s="14">
        <v>179457.504019063</v>
      </c>
    </row>
    <row r="361" spans="1:29">
      <c r="A361" s="1" t="s">
        <v>524</v>
      </c>
      <c r="B361" s="1" t="s">
        <v>533</v>
      </c>
      <c r="D361" s="1" t="s">
        <v>594</v>
      </c>
      <c r="E361" s="1" t="s">
        <v>595</v>
      </c>
      <c r="F361" s="1">
        <v>91</v>
      </c>
      <c r="G361" s="1" t="s">
        <v>836</v>
      </c>
      <c r="H361" s="1" t="str">
        <f t="shared" si="6"/>
        <v>91종합중위전세가격</v>
      </c>
      <c r="I361" s="1" t="s">
        <v>870</v>
      </c>
      <c r="J361" s="13">
        <v>112824.79903908343</v>
      </c>
      <c r="K361" s="13">
        <v>113586.69500138593</v>
      </c>
      <c r="L361" s="13">
        <v>112596.67375034648</v>
      </c>
      <c r="M361" s="13">
        <v>112596.67375034648</v>
      </c>
      <c r="N361" s="13">
        <v>111606.65249930703</v>
      </c>
      <c r="O361" s="13">
        <v>111606.65249930703</v>
      </c>
      <c r="P361" s="13">
        <v>111606.65249930703</v>
      </c>
      <c r="Q361" s="14">
        <v>111606.65249930703</v>
      </c>
      <c r="R361" s="14">
        <v>111606.65249930703</v>
      </c>
      <c r="S361" s="14">
        <v>111606.65249930703</v>
      </c>
      <c r="T361" s="14">
        <v>111606.65249930703</v>
      </c>
      <c r="U361" s="14">
        <v>111087.23067905291</v>
      </c>
      <c r="V361" s="14">
        <v>111087.23067905291</v>
      </c>
      <c r="W361" s="14">
        <v>111087.23067905291</v>
      </c>
      <c r="X361" s="14">
        <v>111087.23067905291</v>
      </c>
      <c r="Y361" s="14">
        <v>111675.78464981617</v>
      </c>
      <c r="Z361" s="14">
        <v>111087.23067905291</v>
      </c>
      <c r="AA361" s="14">
        <v>111087.23067905291</v>
      </c>
      <c r="AB361" s="14">
        <v>111087.23067905291</v>
      </c>
      <c r="AC361" s="14">
        <v>111087.23067905291</v>
      </c>
    </row>
    <row r="362" spans="1:29">
      <c r="A362" s="1" t="s">
        <v>524</v>
      </c>
      <c r="B362" s="1" t="s">
        <v>533</v>
      </c>
      <c r="D362" s="1" t="s">
        <v>594</v>
      </c>
      <c r="E362" s="1" t="s">
        <v>596</v>
      </c>
      <c r="F362" s="1">
        <v>92</v>
      </c>
      <c r="G362" s="1" t="s">
        <v>836</v>
      </c>
      <c r="H362" s="1" t="str">
        <f t="shared" si="6"/>
        <v>92종합중위전세가격</v>
      </c>
      <c r="I362" s="1" t="s">
        <v>870</v>
      </c>
      <c r="J362" s="13">
        <v>177005.99547633735</v>
      </c>
      <c r="K362" s="13">
        <v>177005.99547633735</v>
      </c>
      <c r="L362" s="13">
        <v>177005.99547633735</v>
      </c>
      <c r="M362" s="13">
        <v>177005.99547633735</v>
      </c>
      <c r="N362" s="13">
        <v>177005.99547633735</v>
      </c>
      <c r="O362" s="13">
        <v>176828.989480861</v>
      </c>
      <c r="P362" s="13">
        <v>176820.96549895566</v>
      </c>
      <c r="Q362" s="14">
        <v>175571.90675627414</v>
      </c>
      <c r="R362" s="14">
        <v>175120.6237892709</v>
      </c>
      <c r="S362" s="14">
        <v>176063.30963280413</v>
      </c>
      <c r="T362" s="14">
        <v>176534.65255457073</v>
      </c>
      <c r="U362" s="14">
        <v>176697.48433091387</v>
      </c>
      <c r="V362" s="14">
        <v>176697.48433091387</v>
      </c>
      <c r="W362" s="14">
        <v>176697.48433091387</v>
      </c>
      <c r="X362" s="14">
        <v>176852.23674858385</v>
      </c>
      <c r="Y362" s="14">
        <v>176852.23674858385</v>
      </c>
      <c r="Z362" s="14">
        <v>176852.23674858385</v>
      </c>
      <c r="AA362" s="14">
        <v>176383.18723211787</v>
      </c>
      <c r="AB362" s="14">
        <v>175914.13771565186</v>
      </c>
      <c r="AC362" s="14">
        <v>175445.08819918585</v>
      </c>
    </row>
    <row r="363" spans="1:29">
      <c r="A363" s="1" t="s">
        <v>524</v>
      </c>
      <c r="B363" s="1" t="s">
        <v>533</v>
      </c>
      <c r="D363" s="1" t="s">
        <v>594</v>
      </c>
      <c r="E363" s="1" t="s">
        <v>597</v>
      </c>
      <c r="F363" s="1">
        <v>93</v>
      </c>
      <c r="G363" s="1" t="s">
        <v>836</v>
      </c>
      <c r="H363" s="1" t="str">
        <f t="shared" si="6"/>
        <v>93종합중위전세가격</v>
      </c>
      <c r="I363" s="1" t="s">
        <v>870</v>
      </c>
      <c r="J363" s="13">
        <v>213718.38516210276</v>
      </c>
      <c r="K363" s="13">
        <v>213718.38516210276</v>
      </c>
      <c r="L363" s="13">
        <v>211311.97575395386</v>
      </c>
      <c r="M363" s="13">
        <v>208905.56634580495</v>
      </c>
      <c r="N363" s="13">
        <v>208905.56634580495</v>
      </c>
      <c r="O363" s="13">
        <v>208905.56634580495</v>
      </c>
      <c r="P363" s="13">
        <v>208905.56634580495</v>
      </c>
      <c r="Q363" s="14">
        <v>204092.74752950718</v>
      </c>
      <c r="R363" s="14">
        <v>204092.74752950718</v>
      </c>
      <c r="S363" s="14">
        <v>206499.15693765608</v>
      </c>
      <c r="T363" s="14">
        <v>206555.45002454484</v>
      </c>
      <c r="U363" s="14">
        <v>204144.59212926766</v>
      </c>
      <c r="V363" s="14">
        <v>211335.1316132395</v>
      </c>
      <c r="W363" s="14">
        <v>211335.1316132395</v>
      </c>
      <c r="X363" s="14">
        <v>213731.97810789681</v>
      </c>
      <c r="Y363" s="14">
        <v>215170.08600469117</v>
      </c>
      <c r="Z363" s="14">
        <v>223454.31326557207</v>
      </c>
      <c r="AA363" s="14">
        <v>223454.31326557207</v>
      </c>
      <c r="AB363" s="14">
        <v>223454.31326557207</v>
      </c>
      <c r="AC363" s="14">
        <v>223468.58483189993</v>
      </c>
    </row>
    <row r="364" spans="1:29">
      <c r="A364" s="1" t="s">
        <v>524</v>
      </c>
      <c r="B364" s="1" t="s">
        <v>533</v>
      </c>
      <c r="D364" s="1" t="s">
        <v>598</v>
      </c>
      <c r="F364" s="1">
        <v>94</v>
      </c>
      <c r="G364" s="1" t="s">
        <v>836</v>
      </c>
      <c r="H364" s="1" t="str">
        <f t="shared" si="6"/>
        <v>94종합중위전세가격</v>
      </c>
      <c r="I364" s="1" t="s">
        <v>870</v>
      </c>
      <c r="J364" s="13">
        <v>129274.17193446429</v>
      </c>
      <c r="K364" s="13">
        <v>128804.43220666968</v>
      </c>
      <c r="L364" s="13">
        <v>129368.66977359221</v>
      </c>
      <c r="M364" s="13">
        <v>128715.41919305941</v>
      </c>
      <c r="N364" s="13">
        <v>127874.68574630716</v>
      </c>
      <c r="O364" s="13">
        <v>127714.93219054377</v>
      </c>
      <c r="P364" s="13">
        <v>127659.36230084499</v>
      </c>
      <c r="Q364" s="14">
        <v>127659.36230084499</v>
      </c>
      <c r="R364" s="14">
        <v>127605.55819841321</v>
      </c>
      <c r="S364" s="14">
        <v>128112.57700122557</v>
      </c>
      <c r="T364" s="14">
        <v>127962.08395149326</v>
      </c>
      <c r="U364" s="14">
        <v>127571.32520235649</v>
      </c>
      <c r="V364" s="14">
        <v>128506.38310802855</v>
      </c>
      <c r="W364" s="14">
        <v>129560.28153285752</v>
      </c>
      <c r="X364" s="14">
        <v>130083.29756564478</v>
      </c>
      <c r="Y364" s="14">
        <v>130628.250903055</v>
      </c>
      <c r="Z364" s="14">
        <v>131326.19448253335</v>
      </c>
      <c r="AA364" s="14">
        <v>132434.97662122588</v>
      </c>
      <c r="AB364" s="14">
        <v>132722.11202819887</v>
      </c>
      <c r="AC364" s="14">
        <v>134454.75267118163</v>
      </c>
    </row>
    <row r="365" spans="1:29">
      <c r="A365" s="1" t="s">
        <v>524</v>
      </c>
      <c r="B365" s="1" t="s">
        <v>533</v>
      </c>
      <c r="D365" s="1" t="s">
        <v>598</v>
      </c>
      <c r="E365" s="1" t="s">
        <v>599</v>
      </c>
      <c r="F365" s="1">
        <v>95</v>
      </c>
      <c r="G365" s="1" t="s">
        <v>836</v>
      </c>
      <c r="H365" s="1" t="str">
        <f t="shared" si="6"/>
        <v>95종합중위전세가격</v>
      </c>
      <c r="I365" s="1" t="s">
        <v>870</v>
      </c>
      <c r="J365" s="13">
        <v>125653.9582694078</v>
      </c>
      <c r="K365" s="13">
        <v>124012.66423052247</v>
      </c>
      <c r="L365" s="13">
        <v>127295.25230829311</v>
      </c>
      <c r="M365" s="13">
        <v>127295.25230829311</v>
      </c>
      <c r="N365" s="13">
        <v>127295.25230829311</v>
      </c>
      <c r="O365" s="13">
        <v>127295.25230829311</v>
      </c>
      <c r="P365" s="13">
        <v>127295.25230829311</v>
      </c>
      <c r="Q365" s="14">
        <v>127295.25230829311</v>
      </c>
      <c r="R365" s="14">
        <v>128050.98468576529</v>
      </c>
      <c r="S365" s="14">
        <v>128150.19944768334</v>
      </c>
      <c r="T365" s="14">
        <v>127348.62897151943</v>
      </c>
      <c r="U365" s="14">
        <v>126250.2078874545</v>
      </c>
      <c r="V365" s="14">
        <v>126250.2078874545</v>
      </c>
      <c r="W365" s="14">
        <v>126250.2078874545</v>
      </c>
      <c r="X365" s="14">
        <v>127048.659296318</v>
      </c>
      <c r="Y365" s="14">
        <v>127533.99130280683</v>
      </c>
      <c r="Z365" s="14">
        <v>127205.57683656638</v>
      </c>
      <c r="AA365" s="14">
        <v>127205.57683656638</v>
      </c>
      <c r="AB365" s="14">
        <v>127205.57683656638</v>
      </c>
      <c r="AC365" s="14">
        <v>127533.99130280683</v>
      </c>
    </row>
    <row r="366" spans="1:29">
      <c r="A366" s="1" t="s">
        <v>524</v>
      </c>
      <c r="B366" s="1" t="s">
        <v>533</v>
      </c>
      <c r="D366" s="1" t="s">
        <v>598</v>
      </c>
      <c r="E366" s="1" t="s">
        <v>600</v>
      </c>
      <c r="F366" s="1">
        <v>96</v>
      </c>
      <c r="G366" s="1" t="s">
        <v>836</v>
      </c>
      <c r="H366" s="1" t="str">
        <f t="shared" si="6"/>
        <v>96종합중위전세가격</v>
      </c>
      <c r="I366" s="1" t="s">
        <v>870</v>
      </c>
      <c r="J366" s="13">
        <v>111386.49291899466</v>
      </c>
      <c r="K366" s="13">
        <v>111386.49291899466</v>
      </c>
      <c r="L366" s="13">
        <v>110223.14872643181</v>
      </c>
      <c r="M366" s="13">
        <v>110223.14872643181</v>
      </c>
      <c r="N366" s="13">
        <v>109072.15198420067</v>
      </c>
      <c r="O366" s="13">
        <v>108606.81430717553</v>
      </c>
      <c r="P366" s="13">
        <v>108374.14546866296</v>
      </c>
      <c r="Q366" s="14">
        <v>108374.14546866296</v>
      </c>
      <c r="R366" s="14">
        <v>108374.14546866296</v>
      </c>
      <c r="S366" s="14">
        <v>108757.81104940668</v>
      </c>
      <c r="T366" s="14">
        <v>109525.14221089412</v>
      </c>
      <c r="U366" s="14">
        <v>110994.04806079587</v>
      </c>
      <c r="V366" s="14">
        <v>110994.04806079587</v>
      </c>
      <c r="W366" s="14">
        <v>110994.04806079587</v>
      </c>
      <c r="X366" s="14">
        <v>110994.04806079587</v>
      </c>
      <c r="Y366" s="14">
        <v>110994.04806079587</v>
      </c>
      <c r="Z366" s="14">
        <v>112954.10624434121</v>
      </c>
      <c r="AA366" s="14">
        <v>115698.18770130468</v>
      </c>
      <c r="AB366" s="14">
        <v>115590.19933801374</v>
      </c>
      <c r="AC366" s="14">
        <v>116374.22261143188</v>
      </c>
    </row>
    <row r="367" spans="1:29">
      <c r="A367" s="1" t="s">
        <v>524</v>
      </c>
      <c r="B367" s="1" t="s">
        <v>533</v>
      </c>
      <c r="D367" s="1" t="s">
        <v>598</v>
      </c>
      <c r="E367" s="1" t="s">
        <v>601</v>
      </c>
      <c r="F367" s="1">
        <v>97</v>
      </c>
      <c r="G367" s="1" t="s">
        <v>836</v>
      </c>
      <c r="H367" s="1" t="str">
        <f t="shared" si="6"/>
        <v>97종합중위전세가격</v>
      </c>
      <c r="I367" s="1" t="s">
        <v>870</v>
      </c>
      <c r="J367" s="13">
        <v>126686.42407553107</v>
      </c>
      <c r="K367" s="13">
        <v>126686.42407553107</v>
      </c>
      <c r="L367" s="13">
        <v>126165.6333595594</v>
      </c>
      <c r="M367" s="13">
        <v>129290.37765538946</v>
      </c>
      <c r="N367" s="13">
        <v>126529.68233674273</v>
      </c>
      <c r="O367" s="13">
        <v>126315.30291109363</v>
      </c>
      <c r="P367" s="13">
        <v>126315.30291109363</v>
      </c>
      <c r="Q367" s="14">
        <v>126315.30291109363</v>
      </c>
      <c r="R367" s="14">
        <v>124964.20141620771</v>
      </c>
      <c r="S367" s="14">
        <v>124964.20141620771</v>
      </c>
      <c r="T367" s="14">
        <v>124443.41070023604</v>
      </c>
      <c r="U367" s="14">
        <v>123823.28028002862</v>
      </c>
      <c r="V367" s="14">
        <v>123973.94070664681</v>
      </c>
      <c r="W367" s="14">
        <v>126046.8487110561</v>
      </c>
      <c r="X367" s="14">
        <v>126233.50867353845</v>
      </c>
      <c r="Y367" s="14">
        <v>128306.41667794775</v>
      </c>
      <c r="Z367" s="14">
        <v>129772.04548531203</v>
      </c>
      <c r="AA367" s="14">
        <v>131196.58279989945</v>
      </c>
      <c r="AB367" s="14">
        <v>131455.6963004506</v>
      </c>
      <c r="AC367" s="14">
        <v>132190.82944941887</v>
      </c>
    </row>
    <row r="368" spans="1:29">
      <c r="A368" s="1" t="s">
        <v>524</v>
      </c>
      <c r="B368" s="1" t="s">
        <v>533</v>
      </c>
      <c r="D368" s="1" t="s">
        <v>598</v>
      </c>
      <c r="E368" s="1" t="s">
        <v>602</v>
      </c>
      <c r="F368" s="1">
        <v>98</v>
      </c>
      <c r="G368" s="1" t="s">
        <v>836</v>
      </c>
      <c r="H368" s="1" t="str">
        <f t="shared" si="6"/>
        <v>98종합중위전세가격</v>
      </c>
      <c r="I368" s="1" t="s">
        <v>870</v>
      </c>
      <c r="J368" s="13">
        <v>151168.07008013039</v>
      </c>
      <c r="K368" s="13">
        <v>151185.56747702477</v>
      </c>
      <c r="L368" s="13">
        <v>151185.56747702477</v>
      </c>
      <c r="M368" s="13">
        <v>146343.0440490742</v>
      </c>
      <c r="N368" s="13">
        <v>146343.0440490742</v>
      </c>
      <c r="O368" s="13">
        <v>146325.54665217982</v>
      </c>
      <c r="P368" s="13">
        <v>146325.54665217982</v>
      </c>
      <c r="Q368" s="14">
        <v>146325.54665217982</v>
      </c>
      <c r="R368" s="14">
        <v>146343.0440490742</v>
      </c>
      <c r="S368" s="14">
        <v>147790.55185839106</v>
      </c>
      <c r="T368" s="14">
        <v>147808.04925528544</v>
      </c>
      <c r="U368" s="14">
        <v>147442.88053759493</v>
      </c>
      <c r="V368" s="14">
        <v>150808.28415732557</v>
      </c>
      <c r="W368" s="14">
        <v>153212.1438857046</v>
      </c>
      <c r="X368" s="14">
        <v>154192.91583138041</v>
      </c>
      <c r="Y368" s="14">
        <v>154202.52985854252</v>
      </c>
      <c r="Z368" s="14">
        <v>154202.52985854252</v>
      </c>
      <c r="AA368" s="14">
        <v>154673.68777705621</v>
      </c>
      <c r="AB368" s="14">
        <v>155654.45972273202</v>
      </c>
      <c r="AC368" s="14">
        <v>160471.79320665216</v>
      </c>
    </row>
    <row r="369" spans="1:29">
      <c r="A369" s="1" t="s">
        <v>524</v>
      </c>
      <c r="B369" s="1" t="s">
        <v>533</v>
      </c>
      <c r="C369" s="1" t="s">
        <v>536</v>
      </c>
      <c r="F369" s="1">
        <v>99</v>
      </c>
      <c r="G369" s="1" t="s">
        <v>836</v>
      </c>
      <c r="H369" s="1" t="str">
        <f t="shared" si="6"/>
        <v>99종합중위전세가격</v>
      </c>
      <c r="I369" s="1" t="s">
        <v>870</v>
      </c>
      <c r="J369" s="13">
        <v>126034.03562586229</v>
      </c>
      <c r="K369" s="13">
        <v>126153.36660105908</v>
      </c>
      <c r="L369" s="13">
        <v>126084.18494824969</v>
      </c>
      <c r="M369" s="13">
        <v>125828.42709413682</v>
      </c>
      <c r="N369" s="13">
        <v>125635.97714369459</v>
      </c>
      <c r="O369" s="13">
        <v>125645.18242987861</v>
      </c>
      <c r="P369" s="13">
        <v>125369.78015058806</v>
      </c>
      <c r="Q369" s="14">
        <v>125298.41978517303</v>
      </c>
      <c r="R369" s="14">
        <v>126033.58772216628</v>
      </c>
      <c r="S369" s="14">
        <v>126590.23897516661</v>
      </c>
      <c r="T369" s="14">
        <v>126710.6273808835</v>
      </c>
      <c r="U369" s="14">
        <v>126184.96364677083</v>
      </c>
      <c r="V369" s="14">
        <v>126602.12882561411</v>
      </c>
      <c r="W369" s="14">
        <v>126738.29419931555</v>
      </c>
      <c r="X369" s="14">
        <v>127103.03704741143</v>
      </c>
      <c r="Y369" s="14">
        <v>127529.38497887006</v>
      </c>
      <c r="Z369" s="14">
        <v>128298.84248151892</v>
      </c>
      <c r="AA369" s="14">
        <v>128885.10071732168</v>
      </c>
      <c r="AB369" s="14">
        <v>129183.14574173983</v>
      </c>
      <c r="AC369" s="14">
        <v>130600.51521720598</v>
      </c>
    </row>
    <row r="370" spans="1:29">
      <c r="A370" s="1" t="s">
        <v>524</v>
      </c>
      <c r="B370" s="1" t="s">
        <v>533</v>
      </c>
      <c r="D370" s="1" t="s">
        <v>603</v>
      </c>
      <c r="F370" s="1">
        <v>100</v>
      </c>
      <c r="G370" s="1" t="s">
        <v>836</v>
      </c>
      <c r="H370" s="1" t="str">
        <f t="shared" si="6"/>
        <v>100종합중위전세가격</v>
      </c>
      <c r="I370" s="1" t="s">
        <v>870</v>
      </c>
      <c r="J370" s="13">
        <v>137011.70938819207</v>
      </c>
      <c r="K370" s="13">
        <v>137011.70938819207</v>
      </c>
      <c r="L370" s="13">
        <v>136440.65621236269</v>
      </c>
      <c r="M370" s="13">
        <v>136204.03532889695</v>
      </c>
      <c r="N370" s="13">
        <v>135424.73144442146</v>
      </c>
      <c r="O370" s="13">
        <v>135424.73144442146</v>
      </c>
      <c r="P370" s="13">
        <v>135424.73144442146</v>
      </c>
      <c r="Q370" s="14">
        <v>135327.31845886202</v>
      </c>
      <c r="R370" s="14">
        <v>135424.73144442146</v>
      </c>
      <c r="S370" s="14">
        <v>135716.97040109977</v>
      </c>
      <c r="T370" s="14">
        <v>135814.3833866592</v>
      </c>
      <c r="U370" s="14">
        <v>135750.8202128725</v>
      </c>
      <c r="V370" s="14">
        <v>135801.60272834904</v>
      </c>
      <c r="W370" s="14">
        <v>136102.71067837643</v>
      </c>
      <c r="X370" s="14">
        <v>136750.92623679855</v>
      </c>
      <c r="Y370" s="14">
        <v>137276.72833725033</v>
      </c>
      <c r="Z370" s="14">
        <v>137172.77187774263</v>
      </c>
      <c r="AA370" s="14">
        <v>136655.75798271809</v>
      </c>
      <c r="AB370" s="14">
        <v>137748.46118051751</v>
      </c>
      <c r="AC370" s="14">
        <v>139538.96673793832</v>
      </c>
    </row>
    <row r="371" spans="1:29">
      <c r="A371" s="1" t="s">
        <v>524</v>
      </c>
      <c r="B371" s="1" t="s">
        <v>533</v>
      </c>
      <c r="D371" s="1" t="s">
        <v>603</v>
      </c>
      <c r="E371" s="1" t="s">
        <v>604</v>
      </c>
      <c r="F371" s="1">
        <v>101</v>
      </c>
      <c r="G371" s="1" t="s">
        <v>836</v>
      </c>
      <c r="H371" s="1" t="str">
        <f t="shared" si="6"/>
        <v>101종합중위전세가격</v>
      </c>
      <c r="I371" s="1" t="s">
        <v>870</v>
      </c>
      <c r="J371" s="13">
        <v>153594.31700719171</v>
      </c>
      <c r="K371" s="13">
        <v>153594.31700719171</v>
      </c>
      <c r="L371" s="13">
        <v>153594.31700719171</v>
      </c>
      <c r="M371" s="13">
        <v>153594.31700719171</v>
      </c>
      <c r="N371" s="13">
        <v>153594.31700719171</v>
      </c>
      <c r="O371" s="13">
        <v>153594.31700719171</v>
      </c>
      <c r="P371" s="13">
        <v>153594.31700719171</v>
      </c>
      <c r="Q371" s="14">
        <v>153594.31700719171</v>
      </c>
      <c r="R371" s="14">
        <v>153594.31700719171</v>
      </c>
      <c r="S371" s="14">
        <v>153594.31700719171</v>
      </c>
      <c r="T371" s="14">
        <v>153594.31700719171</v>
      </c>
      <c r="U371" s="14">
        <v>153100.69440752044</v>
      </c>
      <c r="V371" s="14">
        <v>153100.69440752044</v>
      </c>
      <c r="W371" s="14">
        <v>153100.69440752044</v>
      </c>
      <c r="X371" s="14">
        <v>153819.03931431245</v>
      </c>
      <c r="Y371" s="14">
        <v>154664.00459393644</v>
      </c>
      <c r="Z371" s="14">
        <v>153945.65968714442</v>
      </c>
      <c r="AA371" s="14">
        <v>153100.69440752044</v>
      </c>
      <c r="AB371" s="14">
        <v>154896.55667450046</v>
      </c>
      <c r="AC371" s="14">
        <v>158129.10875506449</v>
      </c>
    </row>
    <row r="372" spans="1:29">
      <c r="A372" s="1" t="s">
        <v>524</v>
      </c>
      <c r="B372" s="1" t="s">
        <v>533</v>
      </c>
      <c r="D372" s="1" t="s">
        <v>603</v>
      </c>
      <c r="E372" s="1" t="s">
        <v>605</v>
      </c>
      <c r="F372" s="1">
        <v>102</v>
      </c>
      <c r="G372" s="1" t="s">
        <v>836</v>
      </c>
      <c r="H372" s="1" t="str">
        <f t="shared" si="6"/>
        <v>102종합중위전세가격</v>
      </c>
      <c r="I372" s="1" t="s">
        <v>870</v>
      </c>
      <c r="J372" s="13">
        <v>130307.85397643983</v>
      </c>
      <c r="K372" s="13">
        <v>130307.85397643983</v>
      </c>
      <c r="L372" s="13">
        <v>128649.8119072429</v>
      </c>
      <c r="M372" s="13">
        <v>127962.78765828932</v>
      </c>
      <c r="N372" s="13">
        <v>125700.09360484626</v>
      </c>
      <c r="O372" s="13">
        <v>125700.09360484626</v>
      </c>
      <c r="P372" s="13">
        <v>125700.09360484626</v>
      </c>
      <c r="Q372" s="14">
        <v>125417.25684816588</v>
      </c>
      <c r="R372" s="14">
        <v>125700.09360484626</v>
      </c>
      <c r="S372" s="14">
        <v>126548.60387488741</v>
      </c>
      <c r="T372" s="14">
        <v>126831.44063156779</v>
      </c>
      <c r="U372" s="14">
        <v>127240.5928914571</v>
      </c>
      <c r="V372" s="14">
        <v>127240.5928914571</v>
      </c>
      <c r="W372" s="14">
        <v>127524.96879968543</v>
      </c>
      <c r="X372" s="14">
        <v>127809.34470791377</v>
      </c>
      <c r="Y372" s="14">
        <v>127977.03998769083</v>
      </c>
      <c r="Z372" s="14">
        <v>128830.16771237584</v>
      </c>
      <c r="AA372" s="14">
        <v>128982.76716872104</v>
      </c>
      <c r="AB372" s="14">
        <v>129267.14307694937</v>
      </c>
      <c r="AC372" s="14">
        <v>129267.14307694937</v>
      </c>
    </row>
    <row r="373" spans="1:29">
      <c r="A373" s="1" t="s">
        <v>524</v>
      </c>
      <c r="B373" s="1" t="s">
        <v>533</v>
      </c>
      <c r="D373" s="1" t="s">
        <v>603</v>
      </c>
      <c r="E373" s="1" t="s">
        <v>606</v>
      </c>
      <c r="F373" s="1">
        <v>103</v>
      </c>
      <c r="G373" s="1" t="s">
        <v>836</v>
      </c>
      <c r="H373" s="1" t="str">
        <f t="shared" si="6"/>
        <v>103종합중위전세가격</v>
      </c>
      <c r="I373" s="1" t="s">
        <v>870</v>
      </c>
      <c r="J373" s="13">
        <v>70000</v>
      </c>
      <c r="K373" s="13">
        <v>70000</v>
      </c>
      <c r="L373" s="13">
        <v>70000</v>
      </c>
      <c r="M373" s="13">
        <v>70000</v>
      </c>
      <c r="N373" s="13">
        <v>70000</v>
      </c>
      <c r="O373" s="13">
        <v>70000</v>
      </c>
      <c r="P373" s="13">
        <v>70000</v>
      </c>
      <c r="Q373" s="14">
        <v>70000</v>
      </c>
      <c r="R373" s="14">
        <v>70000</v>
      </c>
      <c r="S373" s="14">
        <v>70000</v>
      </c>
      <c r="T373" s="14">
        <v>70000</v>
      </c>
      <c r="U373" s="14">
        <v>70000</v>
      </c>
      <c r="V373" s="14">
        <v>70500</v>
      </c>
      <c r="W373" s="14">
        <v>72500</v>
      </c>
      <c r="X373" s="14">
        <v>74000</v>
      </c>
      <c r="Y373" s="14">
        <v>74000</v>
      </c>
      <c r="Z373" s="14">
        <v>74000</v>
      </c>
      <c r="AA373" s="14">
        <v>73000</v>
      </c>
      <c r="AB373" s="14">
        <v>73000</v>
      </c>
      <c r="AC373" s="14">
        <v>73000</v>
      </c>
    </row>
    <row r="374" spans="1:29">
      <c r="A374" s="1" t="s">
        <v>524</v>
      </c>
      <c r="B374" s="1" t="s">
        <v>533</v>
      </c>
      <c r="D374" s="1" t="s">
        <v>607</v>
      </c>
      <c r="F374" s="1">
        <v>104</v>
      </c>
      <c r="G374" s="1" t="s">
        <v>836</v>
      </c>
      <c r="H374" s="1" t="str">
        <f t="shared" si="6"/>
        <v>104종합중위전세가격</v>
      </c>
      <c r="I374" s="1" t="s">
        <v>870</v>
      </c>
      <c r="J374" s="13">
        <v>119943.31899866908</v>
      </c>
      <c r="K374" s="13">
        <v>119943.31899866908</v>
      </c>
      <c r="L374" s="13">
        <v>118874.47248212625</v>
      </c>
      <c r="M374" s="13">
        <v>118874.47248212625</v>
      </c>
      <c r="N374" s="13">
        <v>118874.47248212625</v>
      </c>
      <c r="O374" s="13">
        <v>119034.46338641395</v>
      </c>
      <c r="P374" s="13">
        <v>118873.79699172691</v>
      </c>
      <c r="Q374" s="14">
        <v>118713.13059703988</v>
      </c>
      <c r="R374" s="14">
        <v>119414.99856207489</v>
      </c>
      <c r="S374" s="14">
        <v>120455.93595548451</v>
      </c>
      <c r="T374" s="14">
        <v>120581.57716976211</v>
      </c>
      <c r="U374" s="14">
        <v>119698.21977141331</v>
      </c>
      <c r="V374" s="14">
        <v>120585.04582546254</v>
      </c>
      <c r="W374" s="14">
        <v>120819.42032856953</v>
      </c>
      <c r="X374" s="14">
        <v>120335.34316625007</v>
      </c>
      <c r="Y374" s="14">
        <v>121323.51949728736</v>
      </c>
      <c r="Z374" s="14">
        <v>122701.12639686567</v>
      </c>
      <c r="AA374" s="14">
        <v>123348.84593613056</v>
      </c>
      <c r="AB374" s="14">
        <v>123348.84593613056</v>
      </c>
      <c r="AC374" s="14">
        <v>123579.29935698067</v>
      </c>
    </row>
    <row r="375" spans="1:29">
      <c r="A375" s="1" t="s">
        <v>524</v>
      </c>
      <c r="B375" s="1" t="s">
        <v>533</v>
      </c>
      <c r="D375" s="1" t="s">
        <v>607</v>
      </c>
      <c r="E375" s="1" t="s">
        <v>608</v>
      </c>
      <c r="F375" s="1">
        <v>105</v>
      </c>
      <c r="G375" s="1" t="s">
        <v>836</v>
      </c>
      <c r="H375" s="1" t="str">
        <f t="shared" si="6"/>
        <v>105종합중위전세가격</v>
      </c>
      <c r="I375" s="1" t="s">
        <v>870</v>
      </c>
      <c r="J375" s="13">
        <v>102462.28039958664</v>
      </c>
      <c r="K375" s="13">
        <v>102462.28039958664</v>
      </c>
      <c r="L375" s="13">
        <v>101915.26007578368</v>
      </c>
      <c r="M375" s="13">
        <v>101915.26007578368</v>
      </c>
      <c r="N375" s="13">
        <v>101915.26007578368</v>
      </c>
      <c r="O375" s="13">
        <v>102821.21942817775</v>
      </c>
      <c r="P375" s="13">
        <v>102821.21942817775</v>
      </c>
      <c r="Q375" s="14">
        <v>102821.21942817775</v>
      </c>
      <c r="R375" s="14">
        <v>103274.19910437478</v>
      </c>
      <c r="S375" s="14">
        <v>104094.72959007922</v>
      </c>
      <c r="T375" s="14">
        <v>104641.74991388219</v>
      </c>
      <c r="U375" s="14">
        <v>105026.04058001252</v>
      </c>
      <c r="V375" s="14">
        <v>106844.22595451701</v>
      </c>
      <c r="W375" s="14">
        <v>107324.74441894429</v>
      </c>
      <c r="X375" s="14">
        <v>104727.33674108074</v>
      </c>
      <c r="Y375" s="14">
        <v>104727.33674108074</v>
      </c>
      <c r="Z375" s="14">
        <v>106285.78134779887</v>
      </c>
      <c r="AA375" s="14">
        <v>106545.52211558523</v>
      </c>
      <c r="AB375" s="14">
        <v>106545.52211558523</v>
      </c>
      <c r="AC375" s="14">
        <v>106545.52211558523</v>
      </c>
    </row>
    <row r="376" spans="1:29">
      <c r="A376" s="1" t="s">
        <v>524</v>
      </c>
      <c r="B376" s="1" t="s">
        <v>533</v>
      </c>
      <c r="D376" s="1" t="s">
        <v>607</v>
      </c>
      <c r="E376" s="1" t="s">
        <v>609</v>
      </c>
      <c r="F376" s="1">
        <v>106</v>
      </c>
      <c r="G376" s="1" t="s">
        <v>836</v>
      </c>
      <c r="H376" s="1" t="str">
        <f t="shared" si="6"/>
        <v>106종합중위전세가격</v>
      </c>
      <c r="I376" s="1" t="s">
        <v>870</v>
      </c>
      <c r="J376" s="13">
        <v>136431.32846411769</v>
      </c>
      <c r="K376" s="13">
        <v>136431.32846411769</v>
      </c>
      <c r="L376" s="13">
        <v>134870.298651002</v>
      </c>
      <c r="M376" s="13">
        <v>134870.298651002</v>
      </c>
      <c r="N376" s="13">
        <v>134870.298651002</v>
      </c>
      <c r="O376" s="13">
        <v>134326.69664439996</v>
      </c>
      <c r="P376" s="13">
        <v>134014.49068177684</v>
      </c>
      <c r="Q376" s="14">
        <v>133702.28471915369</v>
      </c>
      <c r="R376" s="14">
        <v>134638.9026070231</v>
      </c>
      <c r="S376" s="14">
        <v>135887.72645751567</v>
      </c>
      <c r="T376" s="14">
        <v>135615.92545421465</v>
      </c>
      <c r="U376" s="14">
        <v>133668.84366580166</v>
      </c>
      <c r="V376" s="14">
        <v>133668.84366580166</v>
      </c>
      <c r="W376" s="14">
        <v>133668.84366580166</v>
      </c>
      <c r="X376" s="14">
        <v>135197.0473931884</v>
      </c>
      <c r="Y376" s="14">
        <v>137126.15006394417</v>
      </c>
      <c r="Z376" s="14">
        <v>138331.56607357925</v>
      </c>
      <c r="AA376" s="14">
        <v>139348.71304585357</v>
      </c>
      <c r="AB376" s="14">
        <v>139348.71304585357</v>
      </c>
      <c r="AC376" s="14">
        <v>139798.60067793244</v>
      </c>
    </row>
    <row r="377" spans="1:29">
      <c r="A377" s="1" t="s">
        <v>524</v>
      </c>
      <c r="B377" s="1" t="s">
        <v>533</v>
      </c>
      <c r="D377" s="1" t="s">
        <v>610</v>
      </c>
      <c r="F377" s="1">
        <v>107</v>
      </c>
      <c r="G377" s="1" t="s">
        <v>836</v>
      </c>
      <c r="H377" s="1" t="str">
        <f t="shared" si="6"/>
        <v>107종합중위전세가격</v>
      </c>
      <c r="I377" s="1" t="s">
        <v>870</v>
      </c>
      <c r="J377" s="13">
        <v>102946.97536181127</v>
      </c>
      <c r="K377" s="13">
        <v>103204.5689026872</v>
      </c>
      <c r="L377" s="13">
        <v>103290.4334163125</v>
      </c>
      <c r="M377" s="13">
        <v>103290.4334163125</v>
      </c>
      <c r="N377" s="13">
        <v>103290.4334163125</v>
      </c>
      <c r="O377" s="13">
        <v>103290.4334163125</v>
      </c>
      <c r="P377" s="13">
        <v>103210.697687626</v>
      </c>
      <c r="Q377" s="14">
        <v>102376.29792993781</v>
      </c>
      <c r="R377" s="14">
        <v>103210.697687626</v>
      </c>
      <c r="S377" s="14">
        <v>103591.09409459625</v>
      </c>
      <c r="T377" s="14">
        <v>104308.81977112892</v>
      </c>
      <c r="U377" s="14">
        <v>104427.23259889601</v>
      </c>
      <c r="V377" s="14">
        <v>104427.23259889601</v>
      </c>
      <c r="W377" s="14">
        <v>104427.23259889601</v>
      </c>
      <c r="X377" s="14">
        <v>104975.45992146425</v>
      </c>
      <c r="Y377" s="14">
        <v>105240.71722444543</v>
      </c>
      <c r="Z377" s="14">
        <v>105887.86163463071</v>
      </c>
      <c r="AA377" s="14">
        <v>106150.65649513135</v>
      </c>
      <c r="AB377" s="14">
        <v>106063.05820829779</v>
      </c>
      <c r="AC377" s="14">
        <v>107849.47002427299</v>
      </c>
    </row>
    <row r="378" spans="1:29">
      <c r="A378" s="1" t="s">
        <v>524</v>
      </c>
      <c r="B378" s="1" t="s">
        <v>533</v>
      </c>
      <c r="D378" s="1" t="s">
        <v>611</v>
      </c>
      <c r="F378" s="1">
        <v>108</v>
      </c>
      <c r="G378" s="1" t="s">
        <v>836</v>
      </c>
      <c r="H378" s="1" t="str">
        <f t="shared" si="6"/>
        <v>108종합중위전세가격</v>
      </c>
      <c r="I378" s="1" t="s">
        <v>870</v>
      </c>
      <c r="J378" s="13">
        <v>156406.44050394645</v>
      </c>
      <c r="K378" s="13">
        <v>157129.96513443562</v>
      </c>
      <c r="L378" s="13">
        <v>156577.01439541401</v>
      </c>
      <c r="M378" s="13">
        <v>156903.06624457231</v>
      </c>
      <c r="N378" s="13">
        <v>157782.06883275224</v>
      </c>
      <c r="O378" s="13">
        <v>157782.06883275224</v>
      </c>
      <c r="P378" s="13">
        <v>159340.9071463712</v>
      </c>
      <c r="Q378" s="14">
        <v>159666.95899552951</v>
      </c>
      <c r="R378" s="14">
        <v>159666.95899552951</v>
      </c>
      <c r="S378" s="14">
        <v>159524.11713118435</v>
      </c>
      <c r="T378" s="14">
        <v>157893.85788539282</v>
      </c>
      <c r="U378" s="14">
        <v>157134.0940419666</v>
      </c>
      <c r="V378" s="14">
        <v>157454.93731264907</v>
      </c>
      <c r="W378" s="14">
        <v>157454.93731264907</v>
      </c>
      <c r="X378" s="14">
        <v>159023.28074743453</v>
      </c>
      <c r="Y378" s="14">
        <v>159096.62385401395</v>
      </c>
      <c r="Z378" s="14">
        <v>162305.05656083845</v>
      </c>
      <c r="AA378" s="14">
        <v>165513.48926766295</v>
      </c>
      <c r="AB378" s="14">
        <v>165228.5189156073</v>
      </c>
      <c r="AC378" s="14">
        <v>165228.5189156073</v>
      </c>
    </row>
    <row r="379" spans="1:29">
      <c r="A379" s="1" t="s">
        <v>524</v>
      </c>
      <c r="B379" s="1" t="s">
        <v>533</v>
      </c>
      <c r="D379" s="1" t="s">
        <v>612</v>
      </c>
      <c r="F379" s="1">
        <v>109</v>
      </c>
      <c r="G379" s="1" t="s">
        <v>836</v>
      </c>
      <c r="H379" s="1" t="str">
        <f t="shared" si="6"/>
        <v>109종합중위전세가격</v>
      </c>
      <c r="I379" s="1" t="s">
        <v>870</v>
      </c>
      <c r="J379" s="13">
        <v>150725.06082725062</v>
      </c>
      <c r="K379" s="13">
        <v>150725.06082725062</v>
      </c>
      <c r="L379" s="13">
        <v>150725.06082725062</v>
      </c>
      <c r="M379" s="13">
        <v>150725.06082725062</v>
      </c>
      <c r="N379" s="13">
        <v>150006.70040996632</v>
      </c>
      <c r="O379" s="13">
        <v>149897.00470218668</v>
      </c>
      <c r="P379" s="13">
        <v>147435.10328137493</v>
      </c>
      <c r="Q379" s="14">
        <v>147107.12352593167</v>
      </c>
      <c r="R379" s="14">
        <v>149241.12156092084</v>
      </c>
      <c r="S379" s="14">
        <v>150719.23934743277</v>
      </c>
      <c r="T379" s="14">
        <v>151416.74854950403</v>
      </c>
      <c r="U379" s="14">
        <v>150929.57778974084</v>
      </c>
      <c r="V379" s="14">
        <v>151619.93386141659</v>
      </c>
      <c r="W379" s="14">
        <v>151730.77751288164</v>
      </c>
      <c r="X379" s="14">
        <v>151952.46481581175</v>
      </c>
      <c r="Y379" s="14">
        <v>152421.67999692378</v>
      </c>
      <c r="Z379" s="14">
        <v>153222.87972006461</v>
      </c>
      <c r="AA379" s="14">
        <v>154068.0577559025</v>
      </c>
      <c r="AB379" s="14">
        <v>154634.92309467046</v>
      </c>
      <c r="AC379" s="14">
        <v>158086.7034530493</v>
      </c>
    </row>
    <row r="380" spans="1:29">
      <c r="A380" s="1" t="s">
        <v>524</v>
      </c>
      <c r="B380" s="1" t="s">
        <v>533</v>
      </c>
      <c r="D380" s="1" t="s">
        <v>613</v>
      </c>
      <c r="F380" s="1">
        <v>110</v>
      </c>
      <c r="G380" s="1" t="s">
        <v>836</v>
      </c>
      <c r="H380" s="1" t="str">
        <f t="shared" si="6"/>
        <v>110종합중위전세가격</v>
      </c>
      <c r="I380" s="1" t="s">
        <v>870</v>
      </c>
      <c r="J380" s="13">
        <v>124563.7525916598</v>
      </c>
      <c r="K380" s="13">
        <v>124563.7525916598</v>
      </c>
      <c r="L380" s="13">
        <v>126659.23525257473</v>
      </c>
      <c r="M380" s="13">
        <v>125797.28985258697</v>
      </c>
      <c r="N380" s="13">
        <v>125400.03270625898</v>
      </c>
      <c r="O380" s="13">
        <v>125332.60159892726</v>
      </c>
      <c r="P380" s="13">
        <v>124892.75917666082</v>
      </c>
      <c r="Q380" s="14">
        <v>124508.72950492945</v>
      </c>
      <c r="R380" s="14">
        <v>124147.9365467914</v>
      </c>
      <c r="S380" s="14">
        <v>124508.72950492945</v>
      </c>
      <c r="T380" s="14">
        <v>125431.78188195902</v>
      </c>
      <c r="U380" s="14">
        <v>127317.69305962854</v>
      </c>
      <c r="V380" s="14">
        <v>129072.33626588466</v>
      </c>
      <c r="W380" s="14">
        <v>129291.66666666667</v>
      </c>
      <c r="X380" s="14">
        <v>129291.66666666667</v>
      </c>
      <c r="Y380" s="14">
        <v>129510.99706744868</v>
      </c>
      <c r="Z380" s="14">
        <v>129510.99706744868</v>
      </c>
      <c r="AA380" s="14">
        <v>129510.99706744868</v>
      </c>
      <c r="AB380" s="14">
        <v>131734.9706744868</v>
      </c>
      <c r="AC380" s="14">
        <v>134397.60508308894</v>
      </c>
    </row>
    <row r="381" spans="1:29">
      <c r="A381" s="1" t="s">
        <v>524</v>
      </c>
      <c r="B381" s="1" t="s">
        <v>533</v>
      </c>
      <c r="D381" s="1" t="s">
        <v>614</v>
      </c>
      <c r="F381" s="1">
        <v>111</v>
      </c>
      <c r="G381" s="1" t="s">
        <v>836</v>
      </c>
      <c r="H381" s="1" t="str">
        <f t="shared" si="6"/>
        <v>111종합중위전세가격</v>
      </c>
      <c r="I381" s="1" t="s">
        <v>870</v>
      </c>
      <c r="J381" s="13">
        <v>88069.240380886724</v>
      </c>
      <c r="K381" s="13">
        <v>88069.240380886724</v>
      </c>
      <c r="L381" s="13">
        <v>89469.322245680552</v>
      </c>
      <c r="M381" s="13">
        <v>88069.240380886724</v>
      </c>
      <c r="N381" s="13">
        <v>88069.240380886724</v>
      </c>
      <c r="O381" s="13">
        <v>88069.240380886724</v>
      </c>
      <c r="P381" s="13">
        <v>88069.240380886724</v>
      </c>
      <c r="Q381" s="14">
        <v>88909.289499763021</v>
      </c>
      <c r="R381" s="14">
        <v>89902.529191262016</v>
      </c>
      <c r="S381" s="14">
        <v>89979.12447757335</v>
      </c>
      <c r="T381" s="14">
        <v>90094.017407040374</v>
      </c>
      <c r="U381" s="14">
        <v>90595.638388683394</v>
      </c>
      <c r="V381" s="14">
        <v>90595.638388683394</v>
      </c>
      <c r="W381" s="14">
        <v>90595.638388683394</v>
      </c>
      <c r="X381" s="14">
        <v>90879.163448640305</v>
      </c>
      <c r="Y381" s="14">
        <v>90879.163448640305</v>
      </c>
      <c r="Z381" s="14">
        <v>90605.670501199143</v>
      </c>
      <c r="AA381" s="14">
        <v>90899.227673671805</v>
      </c>
      <c r="AB381" s="14">
        <v>90292.313320596717</v>
      </c>
      <c r="AC381" s="14">
        <v>90859.363440510555</v>
      </c>
    </row>
    <row r="382" spans="1:29">
      <c r="A382" s="1" t="s">
        <v>524</v>
      </c>
      <c r="B382" s="1" t="s">
        <v>533</v>
      </c>
      <c r="C382" s="1" t="s">
        <v>537</v>
      </c>
      <c r="F382" s="1">
        <v>112</v>
      </c>
      <c r="G382" s="1" t="s">
        <v>836</v>
      </c>
      <c r="H382" s="1" t="str">
        <f t="shared" si="6"/>
        <v>112종합중위전세가격</v>
      </c>
      <c r="I382" s="1" t="s">
        <v>870</v>
      </c>
      <c r="J382" s="13">
        <v>132813.13510354262</v>
      </c>
      <c r="K382" s="13">
        <v>133388.480799118</v>
      </c>
      <c r="L382" s="13">
        <v>133998.09717997423</v>
      </c>
      <c r="M382" s="13">
        <v>132882.51032769683</v>
      </c>
      <c r="N382" s="13">
        <v>131537.74789793181</v>
      </c>
      <c r="O382" s="13">
        <v>131800.48716177623</v>
      </c>
      <c r="P382" s="13">
        <v>131072.86306337421</v>
      </c>
      <c r="Q382" s="14">
        <v>130723.59264375755</v>
      </c>
      <c r="R382" s="14">
        <v>130911.75431372288</v>
      </c>
      <c r="S382" s="14">
        <v>131337.95245938658</v>
      </c>
      <c r="T382" s="14">
        <v>131590.81499143233</v>
      </c>
      <c r="U382" s="14">
        <v>128560.96488993069</v>
      </c>
      <c r="V382" s="14">
        <v>128727.85810741948</v>
      </c>
      <c r="W382" s="14">
        <v>129541.08585150835</v>
      </c>
      <c r="X382" s="14">
        <v>130469.39334488382</v>
      </c>
      <c r="Y382" s="14">
        <v>130721.10043823889</v>
      </c>
      <c r="Z382" s="14">
        <v>130622.55242305341</v>
      </c>
      <c r="AA382" s="14">
        <v>130241.93430238483</v>
      </c>
      <c r="AB382" s="14">
        <v>128995.33574959234</v>
      </c>
      <c r="AC382" s="14">
        <v>129460.0552894415</v>
      </c>
    </row>
    <row r="383" spans="1:29">
      <c r="A383" s="1" t="s">
        <v>524</v>
      </c>
      <c r="B383" s="1" t="s">
        <v>533</v>
      </c>
      <c r="D383" s="1" t="s">
        <v>615</v>
      </c>
      <c r="F383" s="1">
        <v>113</v>
      </c>
      <c r="G383" s="1" t="s">
        <v>836</v>
      </c>
      <c r="H383" s="1" t="str">
        <f t="shared" si="6"/>
        <v>113종합중위전세가격</v>
      </c>
      <c r="I383" s="1" t="s">
        <v>870</v>
      </c>
      <c r="J383" s="13">
        <v>116948.62071812853</v>
      </c>
      <c r="K383" s="13">
        <v>116948.62071812853</v>
      </c>
      <c r="L383" s="13">
        <v>116948.62071812853</v>
      </c>
      <c r="M383" s="13">
        <v>114468.03229228199</v>
      </c>
      <c r="N383" s="13">
        <v>112996.35790824266</v>
      </c>
      <c r="O383" s="13">
        <v>113512.19853020573</v>
      </c>
      <c r="P383" s="13">
        <v>113364.2765042525</v>
      </c>
      <c r="Q383" s="14">
        <v>112464.08150561812</v>
      </c>
      <c r="R383" s="14">
        <v>112464.08150561812</v>
      </c>
      <c r="S383" s="14">
        <v>112694.18243487872</v>
      </c>
      <c r="T383" s="14">
        <v>112694.18243487872</v>
      </c>
      <c r="U383" s="14">
        <v>109681.70931667864</v>
      </c>
      <c r="V383" s="14">
        <v>109989.83216345179</v>
      </c>
      <c r="W383" s="14">
        <v>111415.63219661379</v>
      </c>
      <c r="X383" s="14">
        <v>112708.37708874518</v>
      </c>
      <c r="Y383" s="14">
        <v>113173.32670093406</v>
      </c>
      <c r="Z383" s="14">
        <v>112949.26214558116</v>
      </c>
      <c r="AA383" s="14">
        <v>112215.3503196448</v>
      </c>
      <c r="AB383" s="14">
        <v>109838.48265443358</v>
      </c>
      <c r="AC383" s="14">
        <v>110205.43856740175</v>
      </c>
    </row>
    <row r="384" spans="1:29">
      <c r="A384" s="1" t="s">
        <v>524</v>
      </c>
      <c r="B384" s="1" t="s">
        <v>533</v>
      </c>
      <c r="D384" s="1" t="s">
        <v>616</v>
      </c>
      <c r="F384" s="1">
        <v>114</v>
      </c>
      <c r="G384" s="1" t="s">
        <v>836</v>
      </c>
      <c r="H384" s="1" t="str">
        <f t="shared" si="6"/>
        <v>114종합중위전세가격</v>
      </c>
      <c r="I384" s="1" t="s">
        <v>870</v>
      </c>
      <c r="J384" s="13">
        <v>198184.85383064515</v>
      </c>
      <c r="K384" s="13">
        <v>201823.44170026883</v>
      </c>
      <c r="L384" s="13">
        <v>205462.02956989247</v>
      </c>
      <c r="M384" s="13">
        <v>205462.02956989247</v>
      </c>
      <c r="N384" s="13">
        <v>201823.44170026883</v>
      </c>
      <c r="O384" s="13">
        <v>201823.44170026883</v>
      </c>
      <c r="P384" s="13">
        <v>200004.14776545699</v>
      </c>
      <c r="Q384" s="14">
        <v>201095.72412634408</v>
      </c>
      <c r="R384" s="14">
        <v>201095.72412634408</v>
      </c>
      <c r="S384" s="14">
        <v>201095.72412634408</v>
      </c>
      <c r="T384" s="14">
        <v>199640.28897849462</v>
      </c>
      <c r="U384" s="14">
        <v>197432.43922883488</v>
      </c>
      <c r="V384" s="14">
        <v>197479.12824811399</v>
      </c>
      <c r="W384" s="14">
        <v>196537.04945515507</v>
      </c>
      <c r="X384" s="14">
        <v>199083.57082984073</v>
      </c>
      <c r="Y384" s="14">
        <v>199046.18608549875</v>
      </c>
      <c r="Z384" s="14">
        <v>198822.25481978207</v>
      </c>
      <c r="AA384" s="14">
        <v>198822.25481978207</v>
      </c>
      <c r="AB384" s="14">
        <v>198822.25481978207</v>
      </c>
      <c r="AC384" s="14">
        <v>198822.25481978207</v>
      </c>
    </row>
    <row r="385" spans="1:29">
      <c r="A385" s="1" t="s">
        <v>524</v>
      </c>
      <c r="B385" s="1" t="s">
        <v>533</v>
      </c>
      <c r="D385" s="1" t="s">
        <v>617</v>
      </c>
      <c r="F385" s="1">
        <v>115</v>
      </c>
      <c r="G385" s="1" t="s">
        <v>836</v>
      </c>
      <c r="H385" s="1" t="str">
        <f t="shared" si="6"/>
        <v>115종합중위전세가격</v>
      </c>
      <c r="I385" s="1" t="s">
        <v>870</v>
      </c>
      <c r="J385" s="13">
        <v>164220.75798698538</v>
      </c>
      <c r="K385" s="13">
        <v>164220.75798698538</v>
      </c>
      <c r="L385" s="13">
        <v>164558.22242568916</v>
      </c>
      <c r="M385" s="13">
        <v>166343.5629966319</v>
      </c>
      <c r="N385" s="13">
        <v>166343.5629966319</v>
      </c>
      <c r="O385" s="13">
        <v>166343.5629966319</v>
      </c>
      <c r="P385" s="13">
        <v>162772.8818547464</v>
      </c>
      <c r="Q385" s="14">
        <v>162772.8818547464</v>
      </c>
      <c r="R385" s="14">
        <v>164625.71531342992</v>
      </c>
      <c r="S385" s="14">
        <v>167637.8960792649</v>
      </c>
      <c r="T385" s="14">
        <v>171889.49020633727</v>
      </c>
      <c r="U385" s="14">
        <v>171926.32949787346</v>
      </c>
      <c r="V385" s="14">
        <v>171926.32949787346</v>
      </c>
      <c r="W385" s="14">
        <v>174172.33193762158</v>
      </c>
      <c r="X385" s="14">
        <v>172835.31700240678</v>
      </c>
      <c r="Y385" s="14">
        <v>173043.50334641125</v>
      </c>
      <c r="Z385" s="14">
        <v>173043.50334641125</v>
      </c>
      <c r="AA385" s="14">
        <v>173043.50334641125</v>
      </c>
      <c r="AB385" s="14">
        <v>172899.42632949786</v>
      </c>
      <c r="AC385" s="14">
        <v>175740.10088688141</v>
      </c>
    </row>
    <row r="386" spans="1:29">
      <c r="A386" s="1" t="s">
        <v>524</v>
      </c>
      <c r="B386" s="1" t="s">
        <v>533</v>
      </c>
      <c r="D386" s="1" t="s">
        <v>547</v>
      </c>
      <c r="F386" s="1">
        <v>116</v>
      </c>
      <c r="G386" s="1" t="s">
        <v>836</v>
      </c>
      <c r="H386" s="1" t="str">
        <f t="shared" ref="H386:H449" si="7">F386&amp;G386&amp;I386</f>
        <v>116종합중위전세가격</v>
      </c>
      <c r="I386" s="1" t="s">
        <v>870</v>
      </c>
      <c r="J386" s="13">
        <v>108758.13001923723</v>
      </c>
      <c r="K386" s="13">
        <v>108758.13001923723</v>
      </c>
      <c r="L386" s="13">
        <v>108758.13001923723</v>
      </c>
      <c r="M386" s="13">
        <v>108758.13001923723</v>
      </c>
      <c r="N386" s="13">
        <v>108758.13001923723</v>
      </c>
      <c r="O386" s="13">
        <v>108726.17179150508</v>
      </c>
      <c r="P386" s="13">
        <v>108726.17179150508</v>
      </c>
      <c r="Q386" s="14">
        <v>108490.60734678921</v>
      </c>
      <c r="R386" s="14">
        <v>108490.60734678921</v>
      </c>
      <c r="S386" s="14">
        <v>108490.60734678921</v>
      </c>
      <c r="T386" s="14">
        <v>108726.17179150508</v>
      </c>
      <c r="U386" s="14">
        <v>107662.14293531794</v>
      </c>
      <c r="V386" s="14">
        <v>107662.14293531794</v>
      </c>
      <c r="W386" s="14">
        <v>107662.14293531794</v>
      </c>
      <c r="X386" s="14">
        <v>107662.14293531794</v>
      </c>
      <c r="Y386" s="14">
        <v>107645.59620225457</v>
      </c>
      <c r="Z386" s="14">
        <v>107867.62613549305</v>
      </c>
      <c r="AA386" s="14">
        <v>107867.62613549305</v>
      </c>
      <c r="AB386" s="14">
        <v>107867.62613549305</v>
      </c>
      <c r="AC386" s="14">
        <v>107867.62613549305</v>
      </c>
    </row>
    <row r="387" spans="1:29">
      <c r="A387" s="1" t="s">
        <v>524</v>
      </c>
      <c r="B387" s="1" t="s">
        <v>533</v>
      </c>
      <c r="C387" s="1" t="s">
        <v>538</v>
      </c>
      <c r="F387" s="1">
        <v>117</v>
      </c>
      <c r="G387" s="1" t="s">
        <v>836</v>
      </c>
      <c r="H387" s="1" t="str">
        <f t="shared" si="7"/>
        <v>117종합중위전세가격</v>
      </c>
      <c r="I387" s="1" t="s">
        <v>870</v>
      </c>
      <c r="J387" s="13">
        <v>72154.850419107068</v>
      </c>
      <c r="K387" s="13">
        <v>73115.473643601159</v>
      </c>
      <c r="L387" s="13">
        <v>72687.686318521373</v>
      </c>
      <c r="M387" s="13">
        <v>72445.191666958926</v>
      </c>
      <c r="N387" s="13">
        <v>73379.853049486206</v>
      </c>
      <c r="O387" s="13">
        <v>73486.799880756153</v>
      </c>
      <c r="P387" s="13">
        <v>73423.109634201945</v>
      </c>
      <c r="Q387" s="14">
        <v>73180.614982639498</v>
      </c>
      <c r="R387" s="14">
        <v>73180.614982639498</v>
      </c>
      <c r="S387" s="14">
        <v>73180.614982639498</v>
      </c>
      <c r="T387" s="14">
        <v>73073.668151369551</v>
      </c>
      <c r="U387" s="14">
        <v>73947.033120976615</v>
      </c>
      <c r="V387" s="14">
        <v>73947.033120976615</v>
      </c>
      <c r="W387" s="14">
        <v>74245.459624428811</v>
      </c>
      <c r="X387" s="14">
        <v>74319.401454254359</v>
      </c>
      <c r="Y387" s="14">
        <v>75626.997098162174</v>
      </c>
      <c r="Z387" s="14">
        <v>76513.684500183444</v>
      </c>
      <c r="AA387" s="14">
        <v>77166.142723725032</v>
      </c>
      <c r="AB387" s="14">
        <v>77888.732030285842</v>
      </c>
      <c r="AC387" s="14">
        <v>77880.735299022708</v>
      </c>
    </row>
    <row r="388" spans="1:29">
      <c r="A388" s="1" t="s">
        <v>524</v>
      </c>
      <c r="B388" s="1" t="s">
        <v>533</v>
      </c>
      <c r="D388" s="1" t="s">
        <v>618</v>
      </c>
      <c r="F388" s="1">
        <v>118</v>
      </c>
      <c r="G388" s="1" t="s">
        <v>836</v>
      </c>
      <c r="H388" s="1" t="str">
        <f t="shared" si="7"/>
        <v>118종합중위전세가격</v>
      </c>
      <c r="I388" s="1" t="s">
        <v>870</v>
      </c>
      <c r="J388" s="13">
        <v>70578.474158849727</v>
      </c>
      <c r="K388" s="13">
        <v>70578.474158849727</v>
      </c>
      <c r="L388" s="13">
        <v>70578.474158849727</v>
      </c>
      <c r="M388" s="13">
        <v>70077.641157509686</v>
      </c>
      <c r="N388" s="13">
        <v>70077.641157509686</v>
      </c>
      <c r="O388" s="13">
        <v>70077.641157509686</v>
      </c>
      <c r="P388" s="13">
        <v>69514.224403317523</v>
      </c>
      <c r="Q388" s="14">
        <v>69013.391401977467</v>
      </c>
      <c r="R388" s="14">
        <v>69013.391401977467</v>
      </c>
      <c r="S388" s="14">
        <v>69013.391401977467</v>
      </c>
      <c r="T388" s="14">
        <v>69013.391401977467</v>
      </c>
      <c r="U388" s="14">
        <v>68741.740360806507</v>
      </c>
      <c r="V388" s="14">
        <v>68741.740360806507</v>
      </c>
      <c r="W388" s="14">
        <v>69374.71701450301</v>
      </c>
      <c r="X388" s="14">
        <v>69531.551114255388</v>
      </c>
      <c r="Y388" s="14">
        <v>71273.646975592506</v>
      </c>
      <c r="Z388" s="14">
        <v>71875.090201627172</v>
      </c>
      <c r="AA388" s="14">
        <v>72777.255040679171</v>
      </c>
      <c r="AB388" s="14">
        <v>72827.375309515381</v>
      </c>
      <c r="AC388" s="14">
        <v>72827.375309515381</v>
      </c>
    </row>
    <row r="389" spans="1:29">
      <c r="A389" s="1" t="s">
        <v>524</v>
      </c>
      <c r="B389" s="1" t="s">
        <v>533</v>
      </c>
      <c r="D389" s="1" t="s">
        <v>619</v>
      </c>
      <c r="F389" s="1">
        <v>119</v>
      </c>
      <c r="G389" s="1" t="s">
        <v>836</v>
      </c>
      <c r="H389" s="1" t="str">
        <f t="shared" si="7"/>
        <v>119종합중위전세가격</v>
      </c>
      <c r="I389" s="1" t="s">
        <v>870</v>
      </c>
      <c r="J389" s="13">
        <v>46631.243680485342</v>
      </c>
      <c r="K389" s="13">
        <v>46631.243680485342</v>
      </c>
      <c r="L389" s="13">
        <v>46631.243680485342</v>
      </c>
      <c r="M389" s="13">
        <v>46631.243680485342</v>
      </c>
      <c r="N389" s="13">
        <v>46631.243680485342</v>
      </c>
      <c r="O389" s="13">
        <v>46631.243680485342</v>
      </c>
      <c r="P389" s="13">
        <v>46513.043478260872</v>
      </c>
      <c r="Q389" s="14">
        <v>46513.043478260872</v>
      </c>
      <c r="R389" s="14">
        <v>46513.043478260872</v>
      </c>
      <c r="S389" s="14">
        <v>46513.043478260872</v>
      </c>
      <c r="T389" s="14">
        <v>46513.043478260872</v>
      </c>
      <c r="U389" s="14">
        <v>51659.453755811111</v>
      </c>
      <c r="V389" s="14">
        <v>51659.453755811111</v>
      </c>
      <c r="W389" s="14">
        <v>51659.453755811111</v>
      </c>
      <c r="X389" s="14">
        <v>51659.453755811111</v>
      </c>
      <c r="Y389" s="14">
        <v>51822.225960362121</v>
      </c>
      <c r="Z389" s="14">
        <v>51987.919011499878</v>
      </c>
      <c r="AA389" s="14">
        <v>51987.919011499878</v>
      </c>
      <c r="AB389" s="14">
        <v>52484.998164913137</v>
      </c>
      <c r="AC389" s="14">
        <v>52484.998164913137</v>
      </c>
    </row>
    <row r="390" spans="1:29">
      <c r="A390" s="1" t="s">
        <v>524</v>
      </c>
      <c r="B390" s="1" t="s">
        <v>533</v>
      </c>
      <c r="C390" s="1" t="s">
        <v>539</v>
      </c>
      <c r="F390" s="1">
        <v>120</v>
      </c>
      <c r="G390" s="1" t="s">
        <v>836</v>
      </c>
      <c r="H390" s="1" t="str">
        <f t="shared" si="7"/>
        <v>120종합중위전세가격</v>
      </c>
      <c r="I390" s="1" t="s">
        <v>870</v>
      </c>
      <c r="J390" s="13">
        <v>138059.05971693114</v>
      </c>
      <c r="K390" s="13">
        <v>138359.92759290562</v>
      </c>
      <c r="L390" s="13">
        <v>138522.28977975124</v>
      </c>
      <c r="M390" s="13">
        <v>138341.76905416657</v>
      </c>
      <c r="N390" s="13">
        <v>138341.76905416657</v>
      </c>
      <c r="O390" s="13">
        <v>138491.3338547317</v>
      </c>
      <c r="P390" s="13">
        <v>138512.01150440244</v>
      </c>
      <c r="Q390" s="14">
        <v>138215.41425940409</v>
      </c>
      <c r="R390" s="14">
        <v>138423.49004717814</v>
      </c>
      <c r="S390" s="14">
        <v>138673.77765723944</v>
      </c>
      <c r="T390" s="14">
        <v>138313.53028735777</v>
      </c>
      <c r="U390" s="14">
        <v>136657.09438766318</v>
      </c>
      <c r="V390" s="14">
        <v>136634.67926930331</v>
      </c>
      <c r="W390" s="14">
        <v>136515.76930929706</v>
      </c>
      <c r="X390" s="14">
        <v>136530.76708742179</v>
      </c>
      <c r="Y390" s="14">
        <v>138412.73434778955</v>
      </c>
      <c r="Z390" s="14">
        <v>137567.81043200463</v>
      </c>
      <c r="AA390" s="14">
        <v>137319.39396850942</v>
      </c>
      <c r="AB390" s="14">
        <v>137932.9310738263</v>
      </c>
      <c r="AC390" s="14">
        <v>138977.47667030976</v>
      </c>
    </row>
    <row r="391" spans="1:29">
      <c r="A391" s="1" t="s">
        <v>524</v>
      </c>
      <c r="B391" s="1" t="s">
        <v>533</v>
      </c>
      <c r="D391" s="1" t="s">
        <v>620</v>
      </c>
      <c r="F391" s="1">
        <v>121</v>
      </c>
      <c r="G391" s="1" t="s">
        <v>836</v>
      </c>
      <c r="H391" s="1" t="str">
        <f t="shared" si="7"/>
        <v>121종합중위전세가격</v>
      </c>
      <c r="I391" s="1" t="s">
        <v>870</v>
      </c>
      <c r="J391" s="13">
        <v>107174.61048552324</v>
      </c>
      <c r="K391" s="13">
        <v>107174.61048552324</v>
      </c>
      <c r="L391" s="13">
        <v>107174.61048552324</v>
      </c>
      <c r="M391" s="13">
        <v>107174.61048552324</v>
      </c>
      <c r="N391" s="13">
        <v>107174.61048552324</v>
      </c>
      <c r="O391" s="13">
        <v>107174.61048552324</v>
      </c>
      <c r="P391" s="13">
        <v>107174.61048552324</v>
      </c>
      <c r="Q391" s="14">
        <v>107201.4953226498</v>
      </c>
      <c r="R391" s="14">
        <v>107201.4953226498</v>
      </c>
      <c r="S391" s="14">
        <v>107201.4953226498</v>
      </c>
      <c r="T391" s="14">
        <v>107228.38015977638</v>
      </c>
      <c r="U391" s="14">
        <v>107345.32481407482</v>
      </c>
      <c r="V391" s="14">
        <v>107269.66089466089</v>
      </c>
      <c r="W391" s="14">
        <v>106541.13941613941</v>
      </c>
      <c r="X391" s="14">
        <v>106591.58202908203</v>
      </c>
      <c r="Y391" s="14">
        <v>107757.88100788101</v>
      </c>
      <c r="Z391" s="14">
        <v>104944.68031968032</v>
      </c>
      <c r="AA391" s="14">
        <v>104995.12293262294</v>
      </c>
      <c r="AB391" s="14">
        <v>106921.90032190032</v>
      </c>
      <c r="AC391" s="14">
        <v>107286.16106116107</v>
      </c>
    </row>
    <row r="392" spans="1:29">
      <c r="A392" s="1" t="s">
        <v>524</v>
      </c>
      <c r="B392" s="1" t="s">
        <v>533</v>
      </c>
      <c r="D392" s="1" t="s">
        <v>621</v>
      </c>
      <c r="F392" s="1">
        <v>122</v>
      </c>
      <c r="G392" s="1" t="s">
        <v>836</v>
      </c>
      <c r="H392" s="1" t="str">
        <f t="shared" si="7"/>
        <v>122종합중위전세가격</v>
      </c>
      <c r="I392" s="1" t="s">
        <v>870</v>
      </c>
      <c r="J392" s="13">
        <v>145572.77112059417</v>
      </c>
      <c r="K392" s="13">
        <v>146071.21003774184</v>
      </c>
      <c r="L392" s="13">
        <v>146340.1906736271</v>
      </c>
      <c r="M392" s="13">
        <v>146041.1273233385</v>
      </c>
      <c r="N392" s="13">
        <v>146041.1273233385</v>
      </c>
      <c r="O392" s="13">
        <v>146288.9069076349</v>
      </c>
      <c r="P392" s="13">
        <v>146323.16295865952</v>
      </c>
      <c r="Q392" s="14">
        <v>145824.72404151186</v>
      </c>
      <c r="R392" s="14">
        <v>146169.43704886377</v>
      </c>
      <c r="S392" s="14">
        <v>147313.05458147515</v>
      </c>
      <c r="T392" s="14">
        <v>146709.16838378814</v>
      </c>
      <c r="U392" s="14">
        <v>145318.42210293963</v>
      </c>
      <c r="V392" s="14">
        <v>145318.42210293963</v>
      </c>
      <c r="W392" s="14">
        <v>145330.64811722637</v>
      </c>
      <c r="X392" s="14">
        <v>145341.27073983269</v>
      </c>
      <c r="Y392" s="14">
        <v>147388.6870677929</v>
      </c>
      <c r="Z392" s="14">
        <v>146424.2940108006</v>
      </c>
      <c r="AA392" s="14">
        <v>146578.18010768015</v>
      </c>
      <c r="AB392" s="14">
        <v>146919.35799170815</v>
      </c>
      <c r="AC392" s="14">
        <v>148316.42244503996</v>
      </c>
    </row>
    <row r="393" spans="1:29">
      <c r="A393" s="1" t="s">
        <v>524</v>
      </c>
      <c r="B393" s="1" t="s">
        <v>533</v>
      </c>
      <c r="D393" s="1" t="s">
        <v>621</v>
      </c>
      <c r="E393" s="1" t="s">
        <v>622</v>
      </c>
      <c r="F393" s="1">
        <v>123</v>
      </c>
      <c r="G393" s="1" t="s">
        <v>836</v>
      </c>
      <c r="H393" s="1" t="str">
        <f t="shared" si="7"/>
        <v>123종합중위전세가격</v>
      </c>
      <c r="I393" s="1" t="s">
        <v>870</v>
      </c>
      <c r="J393" s="13">
        <v>125558.84539390026</v>
      </c>
      <c r="K393" s="13">
        <v>125558.84539390026</v>
      </c>
      <c r="L393" s="13">
        <v>125558.84539390026</v>
      </c>
      <c r="M393" s="13">
        <v>125558.84539390026</v>
      </c>
      <c r="N393" s="13">
        <v>125558.84539390026</v>
      </c>
      <c r="O393" s="13">
        <v>125205.52849345619</v>
      </c>
      <c r="P393" s="13">
        <v>125052.39939746073</v>
      </c>
      <c r="Q393" s="14">
        <v>125052.39939746073</v>
      </c>
      <c r="R393" s="14">
        <v>125859.1271005732</v>
      </c>
      <c r="S393" s="14">
        <v>127369.03085079328</v>
      </c>
      <c r="T393" s="14">
        <v>125955.76324901696</v>
      </c>
      <c r="U393" s="14">
        <v>125096.86115178373</v>
      </c>
      <c r="V393" s="14">
        <v>125096.86115178373</v>
      </c>
      <c r="W393" s="14">
        <v>125096.86115178373</v>
      </c>
      <c r="X393" s="14">
        <v>125076.53960650461</v>
      </c>
      <c r="Y393" s="14">
        <v>125307.95039126514</v>
      </c>
      <c r="Z393" s="14">
        <v>125531.0151560697</v>
      </c>
      <c r="AA393" s="14">
        <v>125531.0151560697</v>
      </c>
      <c r="AB393" s="14">
        <v>125244.15526486759</v>
      </c>
      <c r="AC393" s="14">
        <v>127837.72435928516</v>
      </c>
    </row>
    <row r="394" spans="1:29">
      <c r="A394" s="1" t="s">
        <v>524</v>
      </c>
      <c r="B394" s="1" t="s">
        <v>533</v>
      </c>
      <c r="D394" s="1" t="s">
        <v>621</v>
      </c>
      <c r="E394" s="1" t="s">
        <v>623</v>
      </c>
      <c r="F394" s="1">
        <v>124</v>
      </c>
      <c r="G394" s="1" t="s">
        <v>836</v>
      </c>
      <c r="H394" s="1" t="str">
        <f t="shared" si="7"/>
        <v>124종합중위전세가격</v>
      </c>
      <c r="I394" s="1" t="s">
        <v>870</v>
      </c>
      <c r="J394" s="13">
        <v>171001.54473865373</v>
      </c>
      <c r="K394" s="13">
        <v>173003.91221854693</v>
      </c>
      <c r="L394" s="13">
        <v>174205.33270648288</v>
      </c>
      <c r="M394" s="13">
        <v>173003.91221854693</v>
      </c>
      <c r="N394" s="13">
        <v>173003.91221854693</v>
      </c>
      <c r="O394" s="13">
        <v>174605.80620246151</v>
      </c>
      <c r="P394" s="13">
        <v>175006.27969844014</v>
      </c>
      <c r="Q394" s="14">
        <v>173003.91221854693</v>
      </c>
      <c r="R394" s="14">
        <v>173003.91221854693</v>
      </c>
      <c r="S394" s="14">
        <v>175006.27969844014</v>
      </c>
      <c r="T394" s="14">
        <v>175006.27969844014</v>
      </c>
      <c r="U394" s="14">
        <v>170728.74655991993</v>
      </c>
      <c r="V394" s="14">
        <v>170728.74655991993</v>
      </c>
      <c r="W394" s="14">
        <v>170728.74655991993</v>
      </c>
      <c r="X394" s="14">
        <v>170807.20540405303</v>
      </c>
      <c r="Y394" s="14">
        <v>178869.33533483447</v>
      </c>
      <c r="Z394" s="14">
        <v>172144.77524810276</v>
      </c>
      <c r="AA394" s="14">
        <v>172144.77524810276</v>
      </c>
      <c r="AB394" s="14">
        <v>172144.77524810276</v>
      </c>
      <c r="AC394" s="14">
        <v>172144.77524810276</v>
      </c>
    </row>
    <row r="395" spans="1:29">
      <c r="A395" s="1" t="s">
        <v>524</v>
      </c>
      <c r="B395" s="1" t="s">
        <v>533</v>
      </c>
      <c r="D395" s="1" t="s">
        <v>621</v>
      </c>
      <c r="E395" s="1" t="s">
        <v>624</v>
      </c>
      <c r="F395" s="1">
        <v>125</v>
      </c>
      <c r="G395" s="1" t="s">
        <v>836</v>
      </c>
      <c r="H395" s="1" t="str">
        <f t="shared" si="7"/>
        <v>125종합중위전세가격</v>
      </c>
      <c r="I395" s="1" t="s">
        <v>870</v>
      </c>
      <c r="J395" s="13">
        <v>152435.68146025355</v>
      </c>
      <c r="K395" s="13">
        <v>152435.68146025355</v>
      </c>
      <c r="L395" s="13">
        <v>152342.76973123694</v>
      </c>
      <c r="M395" s="13">
        <v>152342.76973123694</v>
      </c>
      <c r="N395" s="13">
        <v>152342.76973123694</v>
      </c>
      <c r="O395" s="13">
        <v>152342.76973123694</v>
      </c>
      <c r="P395" s="13">
        <v>152342.76973123694</v>
      </c>
      <c r="Q395" s="14">
        <v>152342.76973123694</v>
      </c>
      <c r="R395" s="14">
        <v>152342.76973123694</v>
      </c>
      <c r="S395" s="14">
        <v>152342.76973123694</v>
      </c>
      <c r="T395" s="14">
        <v>152342.76973123694</v>
      </c>
      <c r="U395" s="14">
        <v>152132.79165656076</v>
      </c>
      <c r="V395" s="14">
        <v>152132.79165656076</v>
      </c>
      <c r="W395" s="14">
        <v>152169.19718651468</v>
      </c>
      <c r="X395" s="14">
        <v>152169.19718651468</v>
      </c>
      <c r="Y395" s="14">
        <v>152114.58889158379</v>
      </c>
      <c r="Z395" s="14">
        <v>153853.22580645161</v>
      </c>
      <c r="AA395" s="14">
        <v>154311.45403832162</v>
      </c>
      <c r="AB395" s="14">
        <v>155686.13873393161</v>
      </c>
      <c r="AC395" s="14">
        <v>156602.59519767159</v>
      </c>
    </row>
    <row r="396" spans="1:29">
      <c r="A396" s="1" t="s">
        <v>524</v>
      </c>
      <c r="B396" s="1" t="s">
        <v>533</v>
      </c>
      <c r="D396" s="1" t="s">
        <v>625</v>
      </c>
      <c r="F396" s="1">
        <v>126</v>
      </c>
      <c r="G396" s="1" t="s">
        <v>836</v>
      </c>
      <c r="H396" s="1" t="str">
        <f t="shared" si="7"/>
        <v>126종합중위전세가격</v>
      </c>
      <c r="I396" s="1" t="s">
        <v>870</v>
      </c>
      <c r="J396" s="13">
        <v>139619.01221455124</v>
      </c>
      <c r="K396" s="13">
        <v>139619.01221455124</v>
      </c>
      <c r="L396" s="13">
        <v>139619.01221455124</v>
      </c>
      <c r="M396" s="13">
        <v>139619.01221455124</v>
      </c>
      <c r="N396" s="13">
        <v>139619.01221455124</v>
      </c>
      <c r="O396" s="13">
        <v>139619.01221455124</v>
      </c>
      <c r="P396" s="13">
        <v>139619.01221455124</v>
      </c>
      <c r="Q396" s="14">
        <v>139619.01221455124</v>
      </c>
      <c r="R396" s="14">
        <v>139619.01221455124</v>
      </c>
      <c r="S396" s="14">
        <v>137766.52150823156</v>
      </c>
      <c r="T396" s="14">
        <v>137766.52150823156</v>
      </c>
      <c r="U396" s="14">
        <v>136513.61181750946</v>
      </c>
      <c r="V396" s="14">
        <v>136474.31636964163</v>
      </c>
      <c r="W396" s="14">
        <v>136474.31636964163</v>
      </c>
      <c r="X396" s="14">
        <v>136474.31636964163</v>
      </c>
      <c r="Y396" s="14">
        <v>138467.27490096353</v>
      </c>
      <c r="Z396" s="14">
        <v>139356.80489559376</v>
      </c>
      <c r="AA396" s="14">
        <v>137889.33749404768</v>
      </c>
      <c r="AB396" s="14">
        <v>138221.497249268</v>
      </c>
      <c r="AC396" s="14">
        <v>138885.81675970863</v>
      </c>
    </row>
    <row r="397" spans="1:29">
      <c r="A397" s="1" t="s">
        <v>524</v>
      </c>
      <c r="B397" s="1" t="s">
        <v>533</v>
      </c>
      <c r="C397" s="1" t="s">
        <v>540</v>
      </c>
      <c r="F397" s="1">
        <v>127</v>
      </c>
      <c r="G397" s="1" t="s">
        <v>836</v>
      </c>
      <c r="H397" s="1" t="str">
        <f t="shared" si="7"/>
        <v>127종합중위전세가격</v>
      </c>
      <c r="I397" s="1" t="s">
        <v>870</v>
      </c>
      <c r="J397" s="13">
        <v>79534.505042845878</v>
      </c>
      <c r="K397" s="13">
        <v>82453.554549331995</v>
      </c>
      <c r="L397" s="13">
        <v>81952.443012179516</v>
      </c>
      <c r="M397" s="13">
        <v>81609.025423181156</v>
      </c>
      <c r="N397" s="13">
        <v>81609.025423181156</v>
      </c>
      <c r="O397" s="13">
        <v>81609.025423181156</v>
      </c>
      <c r="P397" s="13">
        <v>81609.025423181156</v>
      </c>
      <c r="Q397" s="14">
        <v>81609.025423181156</v>
      </c>
      <c r="R397" s="14">
        <v>81970.634739413465</v>
      </c>
      <c r="S397" s="14">
        <v>81994.47678050588</v>
      </c>
      <c r="T397" s="14">
        <v>82054.008642416768</v>
      </c>
      <c r="U397" s="14">
        <v>82295.408076694657</v>
      </c>
      <c r="V397" s="14">
        <v>82373.716806651399</v>
      </c>
      <c r="W397" s="14">
        <v>82932.417069653005</v>
      </c>
      <c r="X397" s="14">
        <v>83688.65063205226</v>
      </c>
      <c r="Y397" s="14">
        <v>84014.81038432171</v>
      </c>
      <c r="Z397" s="14">
        <v>84344.463816068557</v>
      </c>
      <c r="AA397" s="14">
        <v>84966.26537711038</v>
      </c>
      <c r="AB397" s="14">
        <v>85414.876134724691</v>
      </c>
      <c r="AC397" s="14">
        <v>85543.986171205572</v>
      </c>
    </row>
    <row r="398" spans="1:29">
      <c r="A398" s="1" t="s">
        <v>524</v>
      </c>
      <c r="B398" s="1" t="s">
        <v>533</v>
      </c>
      <c r="D398" s="1" t="s">
        <v>626</v>
      </c>
      <c r="F398" s="1">
        <v>128</v>
      </c>
      <c r="G398" s="1" t="s">
        <v>836</v>
      </c>
      <c r="H398" s="1" t="str">
        <f t="shared" si="7"/>
        <v>128종합중위전세가격</v>
      </c>
      <c r="I398" s="1" t="s">
        <v>870</v>
      </c>
      <c r="J398" s="13">
        <v>43072.576372947202</v>
      </c>
      <c r="K398" s="13">
        <v>43072.576372947202</v>
      </c>
      <c r="L398" s="13">
        <v>44258.671577407229</v>
      </c>
      <c r="M398" s="13">
        <v>44258.671577407229</v>
      </c>
      <c r="N398" s="13">
        <v>44258.671577407229</v>
      </c>
      <c r="O398" s="13">
        <v>44258.671577407229</v>
      </c>
      <c r="P398" s="13">
        <v>44258.671577407229</v>
      </c>
      <c r="Q398" s="14">
        <v>44258.671577407229</v>
      </c>
      <c r="R398" s="14">
        <v>44258.671577407229</v>
      </c>
      <c r="S398" s="14">
        <v>44258.671577407229</v>
      </c>
      <c r="T398" s="14">
        <v>44088.317650916979</v>
      </c>
      <c r="U398" s="14">
        <v>44147.270777747304</v>
      </c>
      <c r="V398" s="14">
        <v>44147.270777747304</v>
      </c>
      <c r="W398" s="14">
        <v>44147.270777747304</v>
      </c>
      <c r="X398" s="14">
        <v>44147.270777747304</v>
      </c>
      <c r="Y398" s="14">
        <v>44835.695583871529</v>
      </c>
      <c r="Z398" s="14">
        <v>44919.891279954121</v>
      </c>
      <c r="AA398" s="14">
        <v>45172.627982943923</v>
      </c>
      <c r="AB398" s="14">
        <v>45256.823679026507</v>
      </c>
      <c r="AC398" s="14">
        <v>45355.728997830585</v>
      </c>
    </row>
    <row r="399" spans="1:29">
      <c r="A399" s="1" t="s">
        <v>524</v>
      </c>
      <c r="B399" s="1" t="s">
        <v>533</v>
      </c>
      <c r="D399" s="1" t="s">
        <v>627</v>
      </c>
      <c r="F399" s="1">
        <v>129</v>
      </c>
      <c r="G399" s="1" t="s">
        <v>836</v>
      </c>
      <c r="H399" s="1" t="str">
        <f t="shared" si="7"/>
        <v>129종합중위전세가격</v>
      </c>
      <c r="I399" s="1" t="s">
        <v>870</v>
      </c>
      <c r="J399" s="13">
        <v>57934.062745365787</v>
      </c>
      <c r="K399" s="13">
        <v>57934.062745365787</v>
      </c>
      <c r="L399" s="13">
        <v>57934.062745365787</v>
      </c>
      <c r="M399" s="13">
        <v>57934.062745365787</v>
      </c>
      <c r="N399" s="13">
        <v>57934.062745365787</v>
      </c>
      <c r="O399" s="13">
        <v>57934.062745365787</v>
      </c>
      <c r="P399" s="13">
        <v>57934.062745365787</v>
      </c>
      <c r="Q399" s="14">
        <v>57934.062745365787</v>
      </c>
      <c r="R399" s="14">
        <v>57934.062745365787</v>
      </c>
      <c r="S399" s="14">
        <v>57934.062745365787</v>
      </c>
      <c r="T399" s="14">
        <v>57934.062745365787</v>
      </c>
      <c r="U399" s="14">
        <v>57889.416082528769</v>
      </c>
      <c r="V399" s="14">
        <v>57889.416082528769</v>
      </c>
      <c r="W399" s="14">
        <v>59602.185557465942</v>
      </c>
      <c r="X399" s="14">
        <v>59602.185557465942</v>
      </c>
      <c r="Y399" s="14">
        <v>60157.849490808097</v>
      </c>
      <c r="Z399" s="14">
        <v>61400.525724110565</v>
      </c>
      <c r="AA399" s="14">
        <v>60627.942732442796</v>
      </c>
      <c r="AB399" s="14">
        <v>61198.865890755194</v>
      </c>
      <c r="AC399" s="14">
        <v>61198.865890755194</v>
      </c>
    </row>
    <row r="400" spans="1:29">
      <c r="A400" s="1" t="s">
        <v>524</v>
      </c>
      <c r="B400" s="1" t="s">
        <v>533</v>
      </c>
      <c r="D400" s="1" t="s">
        <v>628</v>
      </c>
      <c r="F400" s="1">
        <v>130</v>
      </c>
      <c r="G400" s="1" t="s">
        <v>836</v>
      </c>
      <c r="H400" s="1" t="str">
        <f t="shared" si="7"/>
        <v>130종합중위전세가격</v>
      </c>
      <c r="I400" s="1" t="s">
        <v>870</v>
      </c>
      <c r="J400" s="13">
        <v>72661.961310093859</v>
      </c>
      <c r="K400" s="13">
        <v>72661.961310093859</v>
      </c>
      <c r="L400" s="13">
        <v>73350.4501053438</v>
      </c>
      <c r="M400" s="13">
        <v>73350.4501053438</v>
      </c>
      <c r="N400" s="13">
        <v>73350.4501053438</v>
      </c>
      <c r="O400" s="13">
        <v>73350.4501053438</v>
      </c>
      <c r="P400" s="13">
        <v>73350.4501053438</v>
      </c>
      <c r="Q400" s="14">
        <v>73350.4501053438</v>
      </c>
      <c r="R400" s="14">
        <v>74194.694502968778</v>
      </c>
      <c r="S400" s="14">
        <v>74300.689523079869</v>
      </c>
      <c r="T400" s="14">
        <v>74694.694502968778</v>
      </c>
      <c r="U400" s="14">
        <v>74774.013947210551</v>
      </c>
      <c r="V400" s="14">
        <v>75120.079109178158</v>
      </c>
      <c r="W400" s="14">
        <v>75120.079109178158</v>
      </c>
      <c r="X400" s="14">
        <v>75466.144271145764</v>
      </c>
      <c r="Y400" s="14">
        <v>75917.35715356929</v>
      </c>
      <c r="Z400" s="14">
        <v>76014.931388722252</v>
      </c>
      <c r="AA400" s="14">
        <v>76014.931388722252</v>
      </c>
      <c r="AB400" s="14">
        <v>76112.50562387523</v>
      </c>
      <c r="AC400" s="14">
        <v>76608.718881223758</v>
      </c>
    </row>
    <row r="401" spans="1:29">
      <c r="A401" s="1" t="s">
        <v>524</v>
      </c>
      <c r="B401" s="1" t="s">
        <v>533</v>
      </c>
      <c r="D401" s="1" t="s">
        <v>629</v>
      </c>
      <c r="F401" s="1">
        <v>131</v>
      </c>
      <c r="G401" s="1" t="s">
        <v>836</v>
      </c>
      <c r="H401" s="1" t="str">
        <f t="shared" si="7"/>
        <v>131종합중위전세가격</v>
      </c>
      <c r="I401" s="1" t="s">
        <v>870</v>
      </c>
      <c r="J401" s="13">
        <v>101495.48965007615</v>
      </c>
      <c r="K401" s="13">
        <v>107601.30038660142</v>
      </c>
      <c r="L401" s="13">
        <v>105805.47369938811</v>
      </c>
      <c r="M401" s="13">
        <v>105087.14302450277</v>
      </c>
      <c r="N401" s="13">
        <v>105087.14302450277</v>
      </c>
      <c r="O401" s="13">
        <v>105087.14302450277</v>
      </c>
      <c r="P401" s="13">
        <v>105087.14302450277</v>
      </c>
      <c r="Q401" s="14">
        <v>105087.14302450277</v>
      </c>
      <c r="R401" s="14">
        <v>105446.30836194544</v>
      </c>
      <c r="S401" s="14">
        <v>105446.30836194544</v>
      </c>
      <c r="T401" s="14">
        <v>105446.30836194544</v>
      </c>
      <c r="U401" s="14">
        <v>106117.22549955823</v>
      </c>
      <c r="V401" s="14">
        <v>106117.22549955823</v>
      </c>
      <c r="W401" s="14">
        <v>106830.36885648243</v>
      </c>
      <c r="X401" s="14">
        <v>108256.65557033084</v>
      </c>
      <c r="Y401" s="14">
        <v>108331.67632018134</v>
      </c>
      <c r="Z401" s="14">
        <v>108613.22724879294</v>
      </c>
      <c r="AA401" s="14">
        <v>110039.51396264134</v>
      </c>
      <c r="AB401" s="14">
        <v>110752.65731956555</v>
      </c>
      <c r="AC401" s="14">
        <v>110752.65731956555</v>
      </c>
    </row>
    <row r="402" spans="1:29">
      <c r="A402" s="1" t="s">
        <v>524</v>
      </c>
      <c r="B402" s="1" t="s">
        <v>541</v>
      </c>
      <c r="F402" s="1">
        <v>132</v>
      </c>
      <c r="G402" s="1" t="s">
        <v>836</v>
      </c>
      <c r="H402" s="1" t="str">
        <f t="shared" si="7"/>
        <v>132종합중위전세가격</v>
      </c>
      <c r="I402" s="1" t="s">
        <v>870</v>
      </c>
      <c r="J402" s="13">
        <v>102963.28154320293</v>
      </c>
      <c r="K402" s="13">
        <v>102963.28154320293</v>
      </c>
      <c r="L402" s="13">
        <v>103031.31009461747</v>
      </c>
      <c r="M402" s="13">
        <v>103053.88053618268</v>
      </c>
      <c r="N402" s="13">
        <v>102523.40541576975</v>
      </c>
      <c r="O402" s="13">
        <v>102054.11806347372</v>
      </c>
      <c r="P402" s="13">
        <v>102206.65843120612</v>
      </c>
      <c r="Q402" s="14">
        <v>102891.53606252269</v>
      </c>
      <c r="R402" s="14">
        <v>103185.18894604172</v>
      </c>
      <c r="S402" s="14">
        <v>103098.50761336967</v>
      </c>
      <c r="T402" s="14">
        <v>103277.01435240341</v>
      </c>
      <c r="U402" s="14">
        <v>102373.07884456885</v>
      </c>
      <c r="V402" s="14">
        <v>102259.81201566455</v>
      </c>
      <c r="W402" s="14">
        <v>102273.94400362841</v>
      </c>
      <c r="X402" s="14">
        <v>103118.62685992129</v>
      </c>
      <c r="Y402" s="14">
        <v>104855.5753137055</v>
      </c>
      <c r="Z402" s="14">
        <v>104982.80532945784</v>
      </c>
      <c r="AA402" s="14">
        <v>105196.73346370868</v>
      </c>
      <c r="AB402" s="14">
        <v>106129.20875010363</v>
      </c>
      <c r="AC402" s="14">
        <v>107024.00950504513</v>
      </c>
    </row>
    <row r="403" spans="1:29">
      <c r="A403" s="1" t="s">
        <v>524</v>
      </c>
      <c r="B403" s="1" t="s">
        <v>541</v>
      </c>
      <c r="D403" s="1" t="s">
        <v>559</v>
      </c>
      <c r="F403" s="1">
        <v>133</v>
      </c>
      <c r="G403" s="1" t="s">
        <v>836</v>
      </c>
      <c r="H403" s="1" t="str">
        <f t="shared" si="7"/>
        <v>133종합중위전세가격</v>
      </c>
      <c r="I403" s="1" t="s">
        <v>870</v>
      </c>
      <c r="J403" s="13">
        <v>76961.242087881852</v>
      </c>
      <c r="K403" s="13">
        <v>76961.242087881852</v>
      </c>
      <c r="L403" s="13">
        <v>76961.242087881852</v>
      </c>
      <c r="M403" s="13">
        <v>76961.242087881852</v>
      </c>
      <c r="N403" s="13">
        <v>76961.242087881852</v>
      </c>
      <c r="O403" s="13">
        <v>76961.242087881852</v>
      </c>
      <c r="P403" s="13">
        <v>76961.242087881852</v>
      </c>
      <c r="Q403" s="14">
        <v>77565.22337400238</v>
      </c>
      <c r="R403" s="14">
        <v>77773.185946243466</v>
      </c>
      <c r="S403" s="14">
        <v>76773.185946243466</v>
      </c>
      <c r="T403" s="14">
        <v>75877.167232364009</v>
      </c>
      <c r="U403" s="14">
        <v>73157.593123209168</v>
      </c>
      <c r="V403" s="14">
        <v>73157.593123209168</v>
      </c>
      <c r="W403" s="14">
        <v>72957.088279437856</v>
      </c>
      <c r="X403" s="14">
        <v>73454.564060581251</v>
      </c>
      <c r="Y403" s="14">
        <v>75850.525310410696</v>
      </c>
      <c r="Z403" s="14">
        <v>76449.515622868057</v>
      </c>
      <c r="AA403" s="14">
        <v>76150.020466639384</v>
      </c>
      <c r="AB403" s="14">
        <v>76150.020466639384</v>
      </c>
      <c r="AC403" s="14">
        <v>75949.515622868057</v>
      </c>
    </row>
    <row r="404" spans="1:29">
      <c r="A404" s="1" t="s">
        <v>524</v>
      </c>
      <c r="B404" s="1" t="s">
        <v>541</v>
      </c>
      <c r="D404" s="1" t="s">
        <v>630</v>
      </c>
      <c r="F404" s="1">
        <v>134</v>
      </c>
      <c r="G404" s="1" t="s">
        <v>836</v>
      </c>
      <c r="H404" s="1" t="str">
        <f t="shared" si="7"/>
        <v>134종합중위전세가격</v>
      </c>
      <c r="I404" s="1" t="s">
        <v>870</v>
      </c>
      <c r="J404" s="13">
        <v>86539.250632071955</v>
      </c>
      <c r="K404" s="13">
        <v>86539.250632071955</v>
      </c>
      <c r="L404" s="13">
        <v>86539.250632071955</v>
      </c>
      <c r="M404" s="13">
        <v>86539.250632071955</v>
      </c>
      <c r="N404" s="13">
        <v>86539.250632071955</v>
      </c>
      <c r="O404" s="13">
        <v>86976.613337754388</v>
      </c>
      <c r="P404" s="13">
        <v>87226.613337754388</v>
      </c>
      <c r="Q404" s="14">
        <v>86027.427778008045</v>
      </c>
      <c r="R404" s="14">
        <v>86027.427778008045</v>
      </c>
      <c r="S404" s="14">
        <v>86027.427778008045</v>
      </c>
      <c r="T404" s="14">
        <v>87093.370497782569</v>
      </c>
      <c r="U404" s="14">
        <v>87083.20867614061</v>
      </c>
      <c r="V404" s="14">
        <v>87023.227790243502</v>
      </c>
      <c r="W404" s="14">
        <v>87919.014377129555</v>
      </c>
      <c r="X404" s="14">
        <v>88901.229950968176</v>
      </c>
      <c r="Y404" s="14">
        <v>88913.226128147595</v>
      </c>
      <c r="Z404" s="14">
        <v>88901.229950968176</v>
      </c>
      <c r="AA404" s="14">
        <v>88366.907670572589</v>
      </c>
      <c r="AB404" s="14">
        <v>88961.210836865284</v>
      </c>
      <c r="AC404" s="14">
        <v>88615.494889055102</v>
      </c>
    </row>
    <row r="405" spans="1:29">
      <c r="A405" s="1" t="s">
        <v>524</v>
      </c>
      <c r="B405" s="1" t="s">
        <v>541</v>
      </c>
      <c r="D405" s="1" t="s">
        <v>631</v>
      </c>
      <c r="F405" s="1">
        <v>135</v>
      </c>
      <c r="G405" s="1" t="s">
        <v>836</v>
      </c>
      <c r="H405" s="1" t="str">
        <f t="shared" si="7"/>
        <v>135종합중위전세가격</v>
      </c>
      <c r="I405" s="1" t="s">
        <v>870</v>
      </c>
      <c r="J405" s="13">
        <v>119689.04701708601</v>
      </c>
      <c r="K405" s="13">
        <v>119689.04701708601</v>
      </c>
      <c r="L405" s="13">
        <v>119689.04701708601</v>
      </c>
      <c r="M405" s="13">
        <v>119880.68344003588</v>
      </c>
      <c r="N405" s="13">
        <v>119880.68344003588</v>
      </c>
      <c r="O405" s="13">
        <v>119880.68344003588</v>
      </c>
      <c r="P405" s="13">
        <v>119880.68344003588</v>
      </c>
      <c r="Q405" s="14">
        <v>119880.68344003588</v>
      </c>
      <c r="R405" s="14">
        <v>120078.24899074338</v>
      </c>
      <c r="S405" s="14">
        <v>120078.24899074338</v>
      </c>
      <c r="T405" s="14">
        <v>120078.24899074338</v>
      </c>
      <c r="U405" s="14">
        <v>117793.96418830784</v>
      </c>
      <c r="V405" s="14">
        <v>117793.96418830784</v>
      </c>
      <c r="W405" s="14">
        <v>117779.90039131981</v>
      </c>
      <c r="X405" s="14">
        <v>117976.14134946045</v>
      </c>
      <c r="Y405" s="14">
        <v>121775.95161864105</v>
      </c>
      <c r="Z405" s="14">
        <v>121564.06972607612</v>
      </c>
      <c r="AA405" s="14">
        <v>122750.97829953753</v>
      </c>
      <c r="AB405" s="14">
        <v>123937.88687299893</v>
      </c>
      <c r="AC405" s="14">
        <v>124729.15925530653</v>
      </c>
    </row>
    <row r="406" spans="1:29">
      <c r="A406" s="1" t="s">
        <v>524</v>
      </c>
      <c r="B406" s="1" t="s">
        <v>541</v>
      </c>
      <c r="D406" s="1" t="s">
        <v>632</v>
      </c>
      <c r="F406" s="1">
        <v>136</v>
      </c>
      <c r="G406" s="1" t="s">
        <v>836</v>
      </c>
      <c r="H406" s="1" t="str">
        <f t="shared" si="7"/>
        <v>136종합중위전세가격</v>
      </c>
      <c r="I406" s="1" t="s">
        <v>870</v>
      </c>
      <c r="J406" s="13">
        <v>131373.46384975887</v>
      </c>
      <c r="K406" s="13">
        <v>131373.46384975887</v>
      </c>
      <c r="L406" s="13">
        <v>131558.0310277649</v>
      </c>
      <c r="M406" s="13">
        <v>131478.46285523556</v>
      </c>
      <c r="N406" s="13">
        <v>131351.28061905669</v>
      </c>
      <c r="O406" s="13">
        <v>131086.27421596143</v>
      </c>
      <c r="P406" s="13">
        <v>132082.29339800007</v>
      </c>
      <c r="Q406" s="14">
        <v>134933.10127789434</v>
      </c>
      <c r="R406" s="14">
        <v>134933.10127789434</v>
      </c>
      <c r="S406" s="14">
        <v>134933.10127789434</v>
      </c>
      <c r="T406" s="14">
        <v>135960.51878695402</v>
      </c>
      <c r="U406" s="14">
        <v>134596.81503283934</v>
      </c>
      <c r="V406" s="14">
        <v>134441.39043481613</v>
      </c>
      <c r="W406" s="14">
        <v>133739.6629950002</v>
      </c>
      <c r="X406" s="14">
        <v>134354.74853154764</v>
      </c>
      <c r="Y406" s="14">
        <v>137193.39228564451</v>
      </c>
      <c r="Z406" s="14">
        <v>136398.41008701464</v>
      </c>
      <c r="AA406" s="14">
        <v>135572.34296878011</v>
      </c>
      <c r="AB406" s="14">
        <v>137715.22306337801</v>
      </c>
      <c r="AC406" s="14">
        <v>141765.52960682751</v>
      </c>
    </row>
    <row r="407" spans="1:29">
      <c r="A407" s="1" t="s">
        <v>524</v>
      </c>
      <c r="B407" s="1" t="s">
        <v>541</v>
      </c>
      <c r="D407" s="1" t="s">
        <v>633</v>
      </c>
      <c r="F407" s="1">
        <v>137</v>
      </c>
      <c r="G407" s="1" t="s">
        <v>836</v>
      </c>
      <c r="H407" s="1" t="str">
        <f t="shared" si="7"/>
        <v>137종합중위전세가격</v>
      </c>
      <c r="I407" s="1" t="s">
        <v>870</v>
      </c>
      <c r="J407" s="13">
        <v>102291.83336165217</v>
      </c>
      <c r="K407" s="13">
        <v>102291.83336165217</v>
      </c>
      <c r="L407" s="13">
        <v>102291.83336165217</v>
      </c>
      <c r="M407" s="13">
        <v>102291.83336165217</v>
      </c>
      <c r="N407" s="13">
        <v>102291.83336165217</v>
      </c>
      <c r="O407" s="13">
        <v>102291.83336165217</v>
      </c>
      <c r="P407" s="13">
        <v>102291.83336165217</v>
      </c>
      <c r="Q407" s="14">
        <v>105295.62551166993</v>
      </c>
      <c r="R407" s="14">
        <v>105409.84182641066</v>
      </c>
      <c r="S407" s="14">
        <v>105124.81657115495</v>
      </c>
      <c r="T407" s="14">
        <v>104801.71921098566</v>
      </c>
      <c r="U407" s="14">
        <v>104497.42354279596</v>
      </c>
      <c r="V407" s="14">
        <v>104497.42354279596</v>
      </c>
      <c r="W407" s="14">
        <v>104497.42354279596</v>
      </c>
      <c r="X407" s="14">
        <v>105098.33664220333</v>
      </c>
      <c r="Y407" s="14">
        <v>106416.22424472254</v>
      </c>
      <c r="Z407" s="14">
        <v>107538.63570456624</v>
      </c>
      <c r="AA407" s="14">
        <v>107538.63570456624</v>
      </c>
      <c r="AB407" s="14">
        <v>107839.09225426993</v>
      </c>
      <c r="AC407" s="14">
        <v>108139.54880397362</v>
      </c>
    </row>
    <row r="408" spans="1:29">
      <c r="A408" s="1" t="s">
        <v>524</v>
      </c>
      <c r="B408" s="1" t="s">
        <v>541</v>
      </c>
      <c r="D408" s="1" t="s">
        <v>634</v>
      </c>
      <c r="F408" s="1">
        <v>138</v>
      </c>
      <c r="G408" s="1" t="s">
        <v>836</v>
      </c>
      <c r="H408" s="1" t="str">
        <f t="shared" si="7"/>
        <v>138종합중위전세가격</v>
      </c>
      <c r="I408" s="1" t="s">
        <v>870</v>
      </c>
      <c r="J408" s="13">
        <v>100058.57914965964</v>
      </c>
      <c r="K408" s="13">
        <v>100058.57914965964</v>
      </c>
      <c r="L408" s="13">
        <v>100058.57914965964</v>
      </c>
      <c r="M408" s="13">
        <v>100058.57914965964</v>
      </c>
      <c r="N408" s="13">
        <v>99744.798661048015</v>
      </c>
      <c r="O408" s="13">
        <v>99744.798661048015</v>
      </c>
      <c r="P408" s="13">
        <v>99744.798661048015</v>
      </c>
      <c r="Q408" s="14">
        <v>97438.387700693958</v>
      </c>
      <c r="R408" s="14">
        <v>98670.038303023888</v>
      </c>
      <c r="S408" s="14">
        <v>99534.942413156663</v>
      </c>
      <c r="T408" s="14">
        <v>99534.942413156663</v>
      </c>
      <c r="U408" s="14">
        <v>99610.393216943514</v>
      </c>
      <c r="V408" s="14">
        <v>100191.50544814789</v>
      </c>
      <c r="W408" s="14">
        <v>100222.90694165313</v>
      </c>
      <c r="X408" s="14">
        <v>102303.90199112629</v>
      </c>
      <c r="Y408" s="14">
        <v>103199.02915738309</v>
      </c>
      <c r="Z408" s="14">
        <v>102674.66498866708</v>
      </c>
      <c r="AA408" s="14">
        <v>102965.22110426927</v>
      </c>
      <c r="AB408" s="14">
        <v>105313.12884853699</v>
      </c>
      <c r="AC408" s="14">
        <v>106208.85958097097</v>
      </c>
    </row>
    <row r="409" spans="1:29">
      <c r="A409" s="1" t="s">
        <v>524</v>
      </c>
      <c r="B409" s="1" t="s">
        <v>541</v>
      </c>
      <c r="D409" s="1" t="s">
        <v>635</v>
      </c>
      <c r="F409" s="1">
        <v>139</v>
      </c>
      <c r="G409" s="1" t="s">
        <v>836</v>
      </c>
      <c r="H409" s="1" t="str">
        <f t="shared" si="7"/>
        <v>139종합중위전세가격</v>
      </c>
      <c r="I409" s="1" t="s">
        <v>870</v>
      </c>
      <c r="J409" s="13">
        <v>111006.28822744051</v>
      </c>
      <c r="K409" s="13">
        <v>111006.28822744051</v>
      </c>
      <c r="L409" s="13">
        <v>111006.28822744051</v>
      </c>
      <c r="M409" s="13">
        <v>111006.28822744051</v>
      </c>
      <c r="N409" s="13">
        <v>109436.13095892563</v>
      </c>
      <c r="O409" s="13">
        <v>107865.97369041074</v>
      </c>
      <c r="P409" s="13">
        <v>107865.97369041074</v>
      </c>
      <c r="Q409" s="14">
        <v>111028.13107672975</v>
      </c>
      <c r="R409" s="14">
        <v>111028.13107672975</v>
      </c>
      <c r="S409" s="14">
        <v>109457.97380821487</v>
      </c>
      <c r="T409" s="14">
        <v>110086.03671562082</v>
      </c>
      <c r="U409" s="14">
        <v>109169.3792368365</v>
      </c>
      <c r="V409" s="14">
        <v>108858.45018507393</v>
      </c>
      <c r="W409" s="14">
        <v>108858.45018507393</v>
      </c>
      <c r="X409" s="14">
        <v>109501.06854518324</v>
      </c>
      <c r="Y409" s="14">
        <v>110902.8410302126</v>
      </c>
      <c r="Z409" s="14">
        <v>111213.77008197516</v>
      </c>
      <c r="AA409" s="14">
        <v>111835.62818550027</v>
      </c>
      <c r="AB409" s="14">
        <v>111835.62818550027</v>
      </c>
      <c r="AC409" s="14">
        <v>113100.10464913471</v>
      </c>
    </row>
    <row r="410" spans="1:29">
      <c r="A410" s="1" t="s">
        <v>524</v>
      </c>
      <c r="B410" s="1" t="s">
        <v>541</v>
      </c>
      <c r="D410" s="1" t="s">
        <v>636</v>
      </c>
      <c r="F410" s="1">
        <v>140</v>
      </c>
      <c r="G410" s="1" t="s">
        <v>836</v>
      </c>
      <c r="H410" s="1" t="str">
        <f t="shared" si="7"/>
        <v>140종합중위전세가격</v>
      </c>
      <c r="I410" s="1" t="s">
        <v>870</v>
      </c>
      <c r="J410" s="13">
        <v>89073.000978732001</v>
      </c>
      <c r="K410" s="13">
        <v>89073.000978732001</v>
      </c>
      <c r="L410" s="13">
        <v>89073.000978732001</v>
      </c>
      <c r="M410" s="13">
        <v>89073.000978732001</v>
      </c>
      <c r="N410" s="13">
        <v>87532.779754229516</v>
      </c>
      <c r="O410" s="13">
        <v>85992.558529727045</v>
      </c>
      <c r="P410" s="13">
        <v>86304.758501763266</v>
      </c>
      <c r="Q410" s="14">
        <v>86148.658515745163</v>
      </c>
      <c r="R410" s="14">
        <v>86148.658515745163</v>
      </c>
      <c r="S410" s="14">
        <v>86304.758501763266</v>
      </c>
      <c r="T410" s="14">
        <v>86616.958473799503</v>
      </c>
      <c r="U410" s="14">
        <v>86502.386031120957</v>
      </c>
      <c r="V410" s="14">
        <v>85560.419914130223</v>
      </c>
      <c r="W410" s="14">
        <v>85874.408619793801</v>
      </c>
      <c r="X410" s="14">
        <v>86487.926272322045</v>
      </c>
      <c r="Y410" s="14">
        <v>87743.881094976343</v>
      </c>
      <c r="Z410" s="14">
        <v>88135.166270134272</v>
      </c>
      <c r="AA410" s="14">
        <v>88149.626028933184</v>
      </c>
      <c r="AB410" s="14">
        <v>88304.218967921901</v>
      </c>
      <c r="AC410" s="14">
        <v>88461.213320753683</v>
      </c>
    </row>
    <row r="411" spans="1:29">
      <c r="A411" s="1" t="s">
        <v>522</v>
      </c>
      <c r="F411" s="1">
        <v>141</v>
      </c>
      <c r="G411" s="1" t="s">
        <v>836</v>
      </c>
      <c r="H411" s="1" t="str">
        <f t="shared" si="7"/>
        <v>141종합중위전세가격</v>
      </c>
      <c r="I411" s="1" t="s">
        <v>870</v>
      </c>
      <c r="J411" s="13">
        <v>107408.97514516649</v>
      </c>
      <c r="K411" s="13">
        <v>107084.75427014184</v>
      </c>
      <c r="L411" s="13">
        <v>107303.21428000965</v>
      </c>
      <c r="M411" s="13">
        <v>107624.11565405005</v>
      </c>
      <c r="N411" s="13">
        <v>107666.24258180356</v>
      </c>
      <c r="O411" s="13">
        <v>107718.4276285758</v>
      </c>
      <c r="P411" s="13">
        <v>107406.00158716776</v>
      </c>
      <c r="Q411" s="14">
        <v>107286.65730877449</v>
      </c>
      <c r="R411" s="14">
        <v>107257.55850622605</v>
      </c>
      <c r="S411" s="14">
        <v>107781.46496492381</v>
      </c>
      <c r="T411" s="14">
        <v>108374.52503235376</v>
      </c>
      <c r="U411" s="14">
        <v>108601.80590966374</v>
      </c>
      <c r="V411" s="14">
        <v>109069.85248171313</v>
      </c>
      <c r="W411" s="14">
        <v>109333.21204224572</v>
      </c>
      <c r="X411" s="14">
        <v>109677.49504356421</v>
      </c>
      <c r="Y411" s="14">
        <v>110716.52492198833</v>
      </c>
      <c r="Z411" s="14">
        <v>111337.53141341433</v>
      </c>
      <c r="AA411" s="14">
        <v>111703.32091878048</v>
      </c>
      <c r="AB411" s="14">
        <v>112011.85519246117</v>
      </c>
      <c r="AC411" s="14">
        <v>112264.42275241899</v>
      </c>
    </row>
    <row r="412" spans="1:29">
      <c r="A412" s="1" t="s">
        <v>524</v>
      </c>
      <c r="B412" s="1" t="s">
        <v>542</v>
      </c>
      <c r="F412" s="1">
        <v>142</v>
      </c>
      <c r="G412" s="1" t="s">
        <v>836</v>
      </c>
      <c r="H412" s="1" t="str">
        <f t="shared" si="7"/>
        <v>142종합중위전세가격</v>
      </c>
      <c r="I412" s="1" t="s">
        <v>870</v>
      </c>
      <c r="J412" s="13">
        <v>116243.03505812504</v>
      </c>
      <c r="K412" s="13">
        <v>115673.96681630466</v>
      </c>
      <c r="L412" s="13">
        <v>115709.90103983581</v>
      </c>
      <c r="M412" s="13">
        <v>115733.69524364414</v>
      </c>
      <c r="N412" s="13">
        <v>115833.81647994835</v>
      </c>
      <c r="O412" s="13">
        <v>115649.48108974387</v>
      </c>
      <c r="P412" s="13">
        <v>115411.84847275376</v>
      </c>
      <c r="Q412" s="14">
        <v>115220.88512691001</v>
      </c>
      <c r="R412" s="14">
        <v>114957.50240413511</v>
      </c>
      <c r="S412" s="14">
        <v>115341.30365339495</v>
      </c>
      <c r="T412" s="14">
        <v>115821.62413796174</v>
      </c>
      <c r="U412" s="14">
        <v>115375.21809538454</v>
      </c>
      <c r="V412" s="14">
        <v>115949.10708045201</v>
      </c>
      <c r="W412" s="14">
        <v>116430.86024153129</v>
      </c>
      <c r="X412" s="14">
        <v>116965.07237229067</v>
      </c>
      <c r="Y412" s="14">
        <v>117157.70202251009</v>
      </c>
      <c r="Z412" s="14">
        <v>117214.4727376737</v>
      </c>
      <c r="AA412" s="14">
        <v>117076.26859845825</v>
      </c>
      <c r="AB412" s="14">
        <v>116525.3967007999</v>
      </c>
      <c r="AC412" s="14">
        <v>116552.09100596463</v>
      </c>
    </row>
    <row r="413" spans="1:29">
      <c r="A413" s="1" t="s">
        <v>524</v>
      </c>
      <c r="B413" s="1" t="s">
        <v>542</v>
      </c>
      <c r="C413" s="1" t="s">
        <v>543</v>
      </c>
      <c r="F413" s="1">
        <v>143</v>
      </c>
      <c r="G413" s="1" t="s">
        <v>836</v>
      </c>
      <c r="H413" s="1" t="str">
        <f t="shared" si="7"/>
        <v>143종합중위전세가격</v>
      </c>
      <c r="I413" s="1" t="s">
        <v>870</v>
      </c>
      <c r="J413" s="13">
        <v>109975.50743644859</v>
      </c>
      <c r="K413" s="13">
        <v>109975.50743644859</v>
      </c>
      <c r="L413" s="13">
        <v>110274.94916654725</v>
      </c>
      <c r="M413" s="13">
        <v>110478.46647188938</v>
      </c>
      <c r="N413" s="13">
        <v>110546.74885039072</v>
      </c>
      <c r="O413" s="13">
        <v>110489.75612916444</v>
      </c>
      <c r="P413" s="13">
        <v>110443.99157610061</v>
      </c>
      <c r="Q413" s="14">
        <v>110332.34810022355</v>
      </c>
      <c r="R413" s="14">
        <v>110048.52784816288</v>
      </c>
      <c r="S413" s="14">
        <v>110468.3729468401</v>
      </c>
      <c r="T413" s="14">
        <v>110902.16198281891</v>
      </c>
      <c r="U413" s="14">
        <v>110667.82853957472</v>
      </c>
      <c r="V413" s="14">
        <v>111620.84551197145</v>
      </c>
      <c r="W413" s="14">
        <v>111724.46814808238</v>
      </c>
      <c r="X413" s="14">
        <v>111863.27194066445</v>
      </c>
      <c r="Y413" s="14">
        <v>111787.76512432694</v>
      </c>
      <c r="Z413" s="14">
        <v>111854.8734284932</v>
      </c>
      <c r="AA413" s="14">
        <v>111514.38953882735</v>
      </c>
      <c r="AB413" s="14">
        <v>110660.10894793832</v>
      </c>
      <c r="AC413" s="14">
        <v>110555.68652987127</v>
      </c>
    </row>
    <row r="414" spans="1:29">
      <c r="A414" s="1" t="s">
        <v>524</v>
      </c>
      <c r="B414" s="1" t="s">
        <v>542</v>
      </c>
      <c r="D414" s="1" t="s">
        <v>559</v>
      </c>
      <c r="F414" s="1">
        <v>144</v>
      </c>
      <c r="G414" s="1" t="s">
        <v>836</v>
      </c>
      <c r="H414" s="1" t="str">
        <f t="shared" si="7"/>
        <v>144종합중위전세가격</v>
      </c>
      <c r="I414" s="1" t="s">
        <v>870</v>
      </c>
      <c r="J414" s="13">
        <v>51891.593495507492</v>
      </c>
      <c r="K414" s="13">
        <v>51891.593495507492</v>
      </c>
      <c r="L414" s="13">
        <v>51891.593495507492</v>
      </c>
      <c r="M414" s="13">
        <v>51891.593495507492</v>
      </c>
      <c r="N414" s="13">
        <v>51891.593495507492</v>
      </c>
      <c r="O414" s="13">
        <v>51891.593495507492</v>
      </c>
      <c r="P414" s="13">
        <v>51891.593495507492</v>
      </c>
      <c r="Q414" s="14">
        <v>51891.593495507492</v>
      </c>
      <c r="R414" s="14">
        <v>52065.726249313564</v>
      </c>
      <c r="S414" s="14">
        <v>52323.34568918177</v>
      </c>
      <c r="T414" s="14">
        <v>52752.539813289404</v>
      </c>
      <c r="U414" s="14">
        <v>53131.355087392833</v>
      </c>
      <c r="V414" s="14">
        <v>53909.516847212071</v>
      </c>
      <c r="W414" s="14">
        <v>53909.516847212071</v>
      </c>
      <c r="X414" s="14">
        <v>53909.516847212071</v>
      </c>
      <c r="Y414" s="14">
        <v>54039.210473848609</v>
      </c>
      <c r="Z414" s="14">
        <v>54168.904100485146</v>
      </c>
      <c r="AA414" s="14">
        <v>54168.904100485146</v>
      </c>
      <c r="AB414" s="14">
        <v>54298.597727121683</v>
      </c>
      <c r="AC414" s="14">
        <v>54298.597727121683</v>
      </c>
    </row>
    <row r="415" spans="1:29">
      <c r="A415" s="1" t="s">
        <v>524</v>
      </c>
      <c r="B415" s="1" t="s">
        <v>542</v>
      </c>
      <c r="D415" s="1" t="s">
        <v>636</v>
      </c>
      <c r="F415" s="1">
        <v>145</v>
      </c>
      <c r="G415" s="1" t="s">
        <v>836</v>
      </c>
      <c r="H415" s="1" t="str">
        <f t="shared" si="7"/>
        <v>145종합중위전세가격</v>
      </c>
      <c r="I415" s="1" t="s">
        <v>870</v>
      </c>
      <c r="J415" s="13">
        <v>102607.61383428714</v>
      </c>
      <c r="K415" s="13">
        <v>102607.61383428714</v>
      </c>
      <c r="L415" s="13">
        <v>103303.30928091565</v>
      </c>
      <c r="M415" s="13">
        <v>103303.30928091565</v>
      </c>
      <c r="N415" s="13">
        <v>103955.46155760139</v>
      </c>
      <c r="O415" s="13">
        <v>104607.61383428714</v>
      </c>
      <c r="P415" s="13">
        <v>104607.61383428714</v>
      </c>
      <c r="Q415" s="14">
        <v>104607.61383428714</v>
      </c>
      <c r="R415" s="14">
        <v>104607.61383428714</v>
      </c>
      <c r="S415" s="14">
        <v>104933.68997263</v>
      </c>
      <c r="T415" s="14">
        <v>104933.68997263</v>
      </c>
      <c r="U415" s="14">
        <v>103689.42107695864</v>
      </c>
      <c r="V415" s="14">
        <v>103689.42107695864</v>
      </c>
      <c r="W415" s="14">
        <v>103689.42107695864</v>
      </c>
      <c r="X415" s="14">
        <v>103689.42107695864</v>
      </c>
      <c r="Y415" s="14">
        <v>103875.66443263231</v>
      </c>
      <c r="Z415" s="14">
        <v>103875.66443263231</v>
      </c>
      <c r="AA415" s="14">
        <v>103875.66443263231</v>
      </c>
      <c r="AB415" s="14">
        <v>103875.66443263231</v>
      </c>
      <c r="AC415" s="14">
        <v>103875.66443263231</v>
      </c>
    </row>
    <row r="416" spans="1:29">
      <c r="A416" s="1" t="s">
        <v>524</v>
      </c>
      <c r="B416" s="1" t="s">
        <v>542</v>
      </c>
      <c r="D416" s="1" t="s">
        <v>630</v>
      </c>
      <c r="F416" s="1">
        <v>146</v>
      </c>
      <c r="G416" s="1" t="s">
        <v>836</v>
      </c>
      <c r="H416" s="1" t="str">
        <f t="shared" si="7"/>
        <v>146종합중위전세가격</v>
      </c>
      <c r="I416" s="1" t="s">
        <v>870</v>
      </c>
      <c r="J416" s="13">
        <v>61408.461807988788</v>
      </c>
      <c r="K416" s="13">
        <v>61408.461807988788</v>
      </c>
      <c r="L416" s="13">
        <v>61408.461807988788</v>
      </c>
      <c r="M416" s="13">
        <v>62244.919411352486</v>
      </c>
      <c r="N416" s="13">
        <v>62244.919411352486</v>
      </c>
      <c r="O416" s="13">
        <v>62071.303433777153</v>
      </c>
      <c r="P416" s="13">
        <v>61445.427470217241</v>
      </c>
      <c r="Q416" s="14">
        <v>61560.634197617379</v>
      </c>
      <c r="R416" s="14">
        <v>61907.866152768045</v>
      </c>
      <c r="S416" s="14">
        <v>61907.866152768045</v>
      </c>
      <c r="T416" s="14">
        <v>62081.482130343378</v>
      </c>
      <c r="U416" s="14">
        <v>65172.22355686732</v>
      </c>
      <c r="V416" s="14">
        <v>65172.22355686732</v>
      </c>
      <c r="W416" s="14">
        <v>65172.22355686732</v>
      </c>
      <c r="X416" s="14">
        <v>65126.329878509161</v>
      </c>
      <c r="Y416" s="14">
        <v>65126.329878509161</v>
      </c>
      <c r="Z416" s="14">
        <v>64850.967808360219</v>
      </c>
      <c r="AA416" s="14">
        <v>65492.398242844392</v>
      </c>
      <c r="AB416" s="14">
        <v>66133.82867732858</v>
      </c>
      <c r="AC416" s="14">
        <v>66264.156771226582</v>
      </c>
    </row>
    <row r="417" spans="1:29">
      <c r="A417" s="1" t="s">
        <v>524</v>
      </c>
      <c r="B417" s="1" t="s">
        <v>542</v>
      </c>
      <c r="D417" s="1" t="s">
        <v>637</v>
      </c>
      <c r="F417" s="1">
        <v>147</v>
      </c>
      <c r="G417" s="1" t="s">
        <v>836</v>
      </c>
      <c r="H417" s="1" t="str">
        <f t="shared" si="7"/>
        <v>147종합중위전세가격</v>
      </c>
      <c r="I417" s="1" t="s">
        <v>870</v>
      </c>
      <c r="J417" s="13">
        <v>83512.873862158653</v>
      </c>
      <c r="K417" s="13">
        <v>83512.873862158653</v>
      </c>
      <c r="L417" s="13">
        <v>83512.873862158653</v>
      </c>
      <c r="M417" s="13">
        <v>83666.455136540957</v>
      </c>
      <c r="N417" s="13">
        <v>83666.455136540957</v>
      </c>
      <c r="O417" s="13">
        <v>83666.455136540957</v>
      </c>
      <c r="P417" s="13">
        <v>83666.455136540957</v>
      </c>
      <c r="Q417" s="14">
        <v>83666.455136540957</v>
      </c>
      <c r="R417" s="14">
        <v>83666.455136540957</v>
      </c>
      <c r="S417" s="14">
        <v>83666.455136540957</v>
      </c>
      <c r="T417" s="14">
        <v>83666.455136540957</v>
      </c>
      <c r="U417" s="14">
        <v>83534.373310680356</v>
      </c>
      <c r="V417" s="14">
        <v>83534.373310680356</v>
      </c>
      <c r="W417" s="14">
        <v>83534.373310680356</v>
      </c>
      <c r="X417" s="14">
        <v>83534.373310680356</v>
      </c>
      <c r="Y417" s="14">
        <v>84089.687749375749</v>
      </c>
      <c r="Z417" s="14">
        <v>84061.120549849409</v>
      </c>
      <c r="AA417" s="14">
        <v>84516.239349241892</v>
      </c>
      <c r="AB417" s="14">
        <v>84516.239349241892</v>
      </c>
      <c r="AC417" s="14">
        <v>84487.672149715552</v>
      </c>
    </row>
    <row r="418" spans="1:29">
      <c r="A418" s="1" t="s">
        <v>524</v>
      </c>
      <c r="B418" s="1" t="s">
        <v>542</v>
      </c>
      <c r="D418" s="1" t="s">
        <v>638</v>
      </c>
      <c r="F418" s="1">
        <v>148</v>
      </c>
      <c r="G418" s="1" t="s">
        <v>836</v>
      </c>
      <c r="H418" s="1" t="str">
        <f t="shared" si="7"/>
        <v>148종합중위전세가격</v>
      </c>
      <c r="I418" s="1" t="s">
        <v>870</v>
      </c>
      <c r="J418" s="13">
        <v>106655.79066245284</v>
      </c>
      <c r="K418" s="13">
        <v>106655.79066245284</v>
      </c>
      <c r="L418" s="13">
        <v>106655.79066245284</v>
      </c>
      <c r="M418" s="13">
        <v>106797.32900277518</v>
      </c>
      <c r="N418" s="13">
        <v>106938.86734309752</v>
      </c>
      <c r="O418" s="13">
        <v>106938.86734309752</v>
      </c>
      <c r="P418" s="13">
        <v>106938.86734309752</v>
      </c>
      <c r="Q418" s="14">
        <v>106938.86734309752</v>
      </c>
      <c r="R418" s="14">
        <v>106938.86734309752</v>
      </c>
      <c r="S418" s="14">
        <v>107565.28666602467</v>
      </c>
      <c r="T418" s="14">
        <v>108787.95731306959</v>
      </c>
      <c r="U418" s="14">
        <v>109929.62841447307</v>
      </c>
      <c r="V418" s="14">
        <v>112783.96385937461</v>
      </c>
      <c r="W418" s="14">
        <v>112783.96385937461</v>
      </c>
      <c r="X418" s="14">
        <v>112716.33058240585</v>
      </c>
      <c r="Y418" s="14">
        <v>112648.69730543708</v>
      </c>
      <c r="Z418" s="14">
        <v>112715.48511386484</v>
      </c>
      <c r="AA418" s="14">
        <v>112715.48511386484</v>
      </c>
      <c r="AB418" s="14">
        <v>109727.57405210778</v>
      </c>
      <c r="AC418" s="14">
        <v>109660.78624368002</v>
      </c>
    </row>
    <row r="419" spans="1:29">
      <c r="A419" s="1" t="s">
        <v>524</v>
      </c>
      <c r="B419" s="1" t="s">
        <v>542</v>
      </c>
      <c r="D419" s="1" t="s">
        <v>631</v>
      </c>
      <c r="F419" s="1">
        <v>149</v>
      </c>
      <c r="G419" s="1" t="s">
        <v>836</v>
      </c>
      <c r="H419" s="1" t="str">
        <f t="shared" si="7"/>
        <v>149종합중위전세가격</v>
      </c>
      <c r="I419" s="1" t="s">
        <v>870</v>
      </c>
      <c r="J419" s="13">
        <v>130111.26961483595</v>
      </c>
      <c r="K419" s="13">
        <v>130111.26961483595</v>
      </c>
      <c r="L419" s="13">
        <v>130111.26961483595</v>
      </c>
      <c r="M419" s="13">
        <v>130474.2332382311</v>
      </c>
      <c r="N419" s="13">
        <v>130474.2332382311</v>
      </c>
      <c r="O419" s="13">
        <v>130474.2332382311</v>
      </c>
      <c r="P419" s="13">
        <v>130474.2332382311</v>
      </c>
      <c r="Q419" s="14">
        <v>130474.2332382311</v>
      </c>
      <c r="R419" s="14">
        <v>130474.2332382311</v>
      </c>
      <c r="S419" s="14">
        <v>130474.2332382311</v>
      </c>
      <c r="T419" s="14">
        <v>130748.30599144079</v>
      </c>
      <c r="U419" s="14">
        <v>127084.73207835805</v>
      </c>
      <c r="V419" s="14">
        <v>127386.13861386139</v>
      </c>
      <c r="W419" s="14">
        <v>127386.13861386139</v>
      </c>
      <c r="X419" s="14">
        <v>127386.13861386139</v>
      </c>
      <c r="Y419" s="14">
        <v>126687.54514936473</v>
      </c>
      <c r="Z419" s="14">
        <v>126687.54514936473</v>
      </c>
      <c r="AA419" s="14">
        <v>124591.76475587473</v>
      </c>
      <c r="AB419" s="14">
        <v>123893.17129137806</v>
      </c>
      <c r="AC419" s="14">
        <v>123893.17129137806</v>
      </c>
    </row>
    <row r="420" spans="1:29">
      <c r="A420" s="1" t="s">
        <v>524</v>
      </c>
      <c r="B420" s="1" t="s">
        <v>542</v>
      </c>
      <c r="D420" s="1" t="s">
        <v>639</v>
      </c>
      <c r="F420" s="1">
        <v>150</v>
      </c>
      <c r="G420" s="1" t="s">
        <v>836</v>
      </c>
      <c r="H420" s="1" t="str">
        <f t="shared" si="7"/>
        <v>150종합중위전세가격</v>
      </c>
      <c r="I420" s="1" t="s">
        <v>870</v>
      </c>
      <c r="J420" s="13">
        <v>136054.60152682048</v>
      </c>
      <c r="K420" s="13">
        <v>136054.60152682048</v>
      </c>
      <c r="L420" s="13">
        <v>136665.61620519389</v>
      </c>
      <c r="M420" s="13">
        <v>136818.36987478723</v>
      </c>
      <c r="N420" s="13">
        <v>136818.36987478723</v>
      </c>
      <c r="O420" s="13">
        <v>136818.36987478723</v>
      </c>
      <c r="P420" s="13">
        <v>136818.36987478723</v>
      </c>
      <c r="Q420" s="14">
        <v>136220.77133082796</v>
      </c>
      <c r="R420" s="14">
        <v>136526.27867001467</v>
      </c>
      <c r="S420" s="14">
        <v>136526.27867001467</v>
      </c>
      <c r="T420" s="14">
        <v>136526.27867001467</v>
      </c>
      <c r="U420" s="14">
        <v>135590.45861973256</v>
      </c>
      <c r="V420" s="14">
        <v>135590.45861973256</v>
      </c>
      <c r="W420" s="14">
        <v>135590.45861973256</v>
      </c>
      <c r="X420" s="14">
        <v>135741.82435631604</v>
      </c>
      <c r="Y420" s="14">
        <v>135741.82435631604</v>
      </c>
      <c r="Z420" s="14">
        <v>135741.82435631604</v>
      </c>
      <c r="AA420" s="14">
        <v>135741.82435631604</v>
      </c>
      <c r="AB420" s="14">
        <v>136579.78905778052</v>
      </c>
      <c r="AC420" s="14">
        <v>135974.32611144672</v>
      </c>
    </row>
    <row r="421" spans="1:29">
      <c r="A421" s="1" t="s">
        <v>524</v>
      </c>
      <c r="B421" s="1" t="s">
        <v>542</v>
      </c>
      <c r="D421" s="1" t="s">
        <v>640</v>
      </c>
      <c r="F421" s="1">
        <v>151</v>
      </c>
      <c r="G421" s="1" t="s">
        <v>836</v>
      </c>
      <c r="H421" s="1" t="str">
        <f t="shared" si="7"/>
        <v>151종합중위전세가격</v>
      </c>
      <c r="I421" s="1" t="s">
        <v>870</v>
      </c>
      <c r="J421" s="13">
        <v>126279.8502421985</v>
      </c>
      <c r="K421" s="13">
        <v>126279.8502421985</v>
      </c>
      <c r="L421" s="13">
        <v>127619.85448790937</v>
      </c>
      <c r="M421" s="13">
        <v>127619.85448790937</v>
      </c>
      <c r="N421" s="13">
        <v>127619.85448790937</v>
      </c>
      <c r="O421" s="13">
        <v>127083.85278962503</v>
      </c>
      <c r="P421" s="13">
        <v>127083.85278962503</v>
      </c>
      <c r="Q421" s="14">
        <v>126863.78987590945</v>
      </c>
      <c r="R421" s="14">
        <v>124135.84344906113</v>
      </c>
      <c r="S421" s="14">
        <v>125743.84854391417</v>
      </c>
      <c r="T421" s="14">
        <v>125743.84854391417</v>
      </c>
      <c r="U421" s="14">
        <v>124803.20420851267</v>
      </c>
      <c r="V421" s="14">
        <v>125062.46551153294</v>
      </c>
      <c r="W421" s="14">
        <v>125835.20950594121</v>
      </c>
      <c r="X421" s="14">
        <v>126872.25471802229</v>
      </c>
      <c r="Y421" s="14">
        <v>126872.25471802229</v>
      </c>
      <c r="Z421" s="14">
        <v>127358.77202663429</v>
      </c>
      <c r="AA421" s="14">
        <v>126872.25471802229</v>
      </c>
      <c r="AB421" s="14">
        <v>126618.03332965456</v>
      </c>
      <c r="AC421" s="14">
        <v>126618.03332965456</v>
      </c>
    </row>
    <row r="422" spans="1:29">
      <c r="A422" s="1" t="s">
        <v>524</v>
      </c>
      <c r="B422" s="1" t="s">
        <v>542</v>
      </c>
      <c r="C422" s="1" t="s">
        <v>544</v>
      </c>
      <c r="F422" s="1">
        <v>152</v>
      </c>
      <c r="G422" s="1" t="s">
        <v>836</v>
      </c>
      <c r="H422" s="1" t="str">
        <f t="shared" si="7"/>
        <v>152종합중위전세가격</v>
      </c>
      <c r="I422" s="1" t="s">
        <v>870</v>
      </c>
      <c r="J422" s="13">
        <v>127358.22460903181</v>
      </c>
      <c r="K422" s="13">
        <v>125678.08637907807</v>
      </c>
      <c r="L422" s="13">
        <v>125411.08585192995</v>
      </c>
      <c r="M422" s="13">
        <v>125281.91991741346</v>
      </c>
      <c r="N422" s="13">
        <v>125686.97468224683</v>
      </c>
      <c r="O422" s="13">
        <v>126074.18328647572</v>
      </c>
      <c r="P422" s="13">
        <v>125402.12799449424</v>
      </c>
      <c r="Q422" s="14">
        <v>125036.38054237685</v>
      </c>
      <c r="R422" s="14">
        <v>125211.7250190359</v>
      </c>
      <c r="S422" s="14">
        <v>125886.18908510514</v>
      </c>
      <c r="T422" s="14">
        <v>126968.55414982721</v>
      </c>
      <c r="U422" s="14">
        <v>126108.06696576645</v>
      </c>
      <c r="V422" s="14">
        <v>125997.14225861075</v>
      </c>
      <c r="W422" s="14">
        <v>126675.84536424419</v>
      </c>
      <c r="X422" s="14">
        <v>127623.20671054239</v>
      </c>
      <c r="Y422" s="14">
        <v>127781.16107745754</v>
      </c>
      <c r="Z422" s="14">
        <v>127781.16107745754</v>
      </c>
      <c r="AA422" s="14">
        <v>127723.52792276941</v>
      </c>
      <c r="AB422" s="14">
        <v>126975.27800569104</v>
      </c>
      <c r="AC422" s="14">
        <v>127016.05973849136</v>
      </c>
    </row>
    <row r="423" spans="1:29">
      <c r="A423" s="1" t="s">
        <v>524</v>
      </c>
      <c r="B423" s="1" t="s">
        <v>542</v>
      </c>
      <c r="D423" s="1" t="s">
        <v>641</v>
      </c>
      <c r="F423" s="1">
        <v>153</v>
      </c>
      <c r="G423" s="1" t="s">
        <v>836</v>
      </c>
      <c r="H423" s="1" t="str">
        <f t="shared" si="7"/>
        <v>153종합중위전세가격</v>
      </c>
      <c r="I423" s="1" t="s">
        <v>870</v>
      </c>
      <c r="J423" s="13">
        <v>138137.63206785894</v>
      </c>
      <c r="K423" s="13">
        <v>133831.1408035731</v>
      </c>
      <c r="L423" s="13">
        <v>132969.84255071593</v>
      </c>
      <c r="M423" s="13">
        <v>131677.89517143017</v>
      </c>
      <c r="N423" s="13">
        <v>132539.19342428734</v>
      </c>
      <c r="O423" s="13">
        <v>133400.49167714451</v>
      </c>
      <c r="P423" s="13">
        <v>131677.89517143017</v>
      </c>
      <c r="Q423" s="14">
        <v>131677.89517143017</v>
      </c>
      <c r="R423" s="14">
        <v>132108.54429785875</v>
      </c>
      <c r="S423" s="14">
        <v>133400.49167714451</v>
      </c>
      <c r="T423" s="14">
        <v>135984.38643571603</v>
      </c>
      <c r="U423" s="14">
        <v>136032.9184599279</v>
      </c>
      <c r="V423" s="14">
        <v>136032.9184599279</v>
      </c>
      <c r="W423" s="14">
        <v>137325.98580900315</v>
      </c>
      <c r="X423" s="14">
        <v>139481.0980574619</v>
      </c>
      <c r="Y423" s="14">
        <v>138463.94090961965</v>
      </c>
      <c r="Z423" s="14">
        <v>138463.94090961965</v>
      </c>
      <c r="AA423" s="14">
        <v>138463.94090961965</v>
      </c>
      <c r="AB423" s="14">
        <v>137032.9184599279</v>
      </c>
      <c r="AC423" s="14">
        <v>137032.9184599279</v>
      </c>
    </row>
    <row r="424" spans="1:29">
      <c r="A424" s="1" t="s">
        <v>524</v>
      </c>
      <c r="B424" s="1" t="s">
        <v>542</v>
      </c>
      <c r="D424" s="1" t="s">
        <v>642</v>
      </c>
      <c r="F424" s="1">
        <v>154</v>
      </c>
      <c r="G424" s="1" t="s">
        <v>836</v>
      </c>
      <c r="H424" s="1" t="str">
        <f t="shared" si="7"/>
        <v>154종합중위전세가격</v>
      </c>
      <c r="I424" s="1" t="s">
        <v>870</v>
      </c>
      <c r="J424" s="13">
        <v>121108.39711349223</v>
      </c>
      <c r="K424" s="13">
        <v>121108.39711349223</v>
      </c>
      <c r="L424" s="13">
        <v>121383.28595378672</v>
      </c>
      <c r="M424" s="13">
        <v>121383.28595378672</v>
      </c>
      <c r="N424" s="13">
        <v>121658.17479408121</v>
      </c>
      <c r="O424" s="13">
        <v>121658.17479408121</v>
      </c>
      <c r="P424" s="13">
        <v>121658.17479408121</v>
      </c>
      <c r="Q424" s="14">
        <v>120880.32655441359</v>
      </c>
      <c r="R424" s="14">
        <v>120880.32655441359</v>
      </c>
      <c r="S424" s="14">
        <v>120880.32655441359</v>
      </c>
      <c r="T424" s="14">
        <v>120880.32655441359</v>
      </c>
      <c r="U424" s="14">
        <v>119846.96898862396</v>
      </c>
      <c r="V424" s="14">
        <v>119337.8525790868</v>
      </c>
      <c r="W424" s="14">
        <v>119337.8525790868</v>
      </c>
      <c r="X424" s="14">
        <v>119337.8525790868</v>
      </c>
      <c r="Y424" s="14">
        <v>120468.10319180586</v>
      </c>
      <c r="Z424" s="14">
        <v>120468.10319180586</v>
      </c>
      <c r="AA424" s="14">
        <v>120468.10319180586</v>
      </c>
      <c r="AB424" s="14">
        <v>120468.10319180586</v>
      </c>
      <c r="AC424" s="14">
        <v>120468.10319180586</v>
      </c>
    </row>
    <row r="425" spans="1:29">
      <c r="A425" s="1" t="s">
        <v>524</v>
      </c>
      <c r="B425" s="1" t="s">
        <v>542</v>
      </c>
      <c r="D425" s="1" t="s">
        <v>643</v>
      </c>
      <c r="F425" s="1">
        <v>155</v>
      </c>
      <c r="G425" s="1" t="s">
        <v>836</v>
      </c>
      <c r="H425" s="1" t="str">
        <f t="shared" si="7"/>
        <v>155종합중위전세가격</v>
      </c>
      <c r="I425" s="1" t="s">
        <v>870</v>
      </c>
      <c r="J425" s="13">
        <v>129229.43637511841</v>
      </c>
      <c r="K425" s="13">
        <v>129229.43637511841</v>
      </c>
      <c r="L425" s="13">
        <v>129229.43637511841</v>
      </c>
      <c r="M425" s="13">
        <v>130760.65677297127</v>
      </c>
      <c r="N425" s="13">
        <v>130760.65677297127</v>
      </c>
      <c r="O425" s="13">
        <v>130760.65677297127</v>
      </c>
      <c r="P425" s="13">
        <v>130760.65677297127</v>
      </c>
      <c r="Q425" s="14">
        <v>130148.16861383013</v>
      </c>
      <c r="R425" s="14">
        <v>130148.16861383013</v>
      </c>
      <c r="S425" s="14">
        <v>130760.65677297127</v>
      </c>
      <c r="T425" s="14">
        <v>131066.90085254183</v>
      </c>
      <c r="U425" s="14">
        <v>129046.02597599303</v>
      </c>
      <c r="V425" s="14">
        <v>129046.02597599303</v>
      </c>
      <c r="W425" s="14">
        <v>129649.26729524026</v>
      </c>
      <c r="X425" s="14">
        <v>130033.99724841279</v>
      </c>
      <c r="Y425" s="14">
        <v>130720.34786120894</v>
      </c>
      <c r="Z425" s="14">
        <v>130720.34786120894</v>
      </c>
      <c r="AA425" s="14">
        <v>130720.34786120894</v>
      </c>
      <c r="AB425" s="14">
        <v>130033.99724841279</v>
      </c>
      <c r="AC425" s="14">
        <v>130181.42804851881</v>
      </c>
    </row>
    <row r="426" spans="1:29">
      <c r="A426" s="1" t="s">
        <v>524</v>
      </c>
      <c r="B426" s="1" t="s">
        <v>542</v>
      </c>
      <c r="D426" s="1" t="s">
        <v>644</v>
      </c>
      <c r="F426" s="1">
        <v>156</v>
      </c>
      <c r="G426" s="1" t="s">
        <v>836</v>
      </c>
      <c r="H426" s="1" t="str">
        <f t="shared" si="7"/>
        <v>156종합중위전세가격</v>
      </c>
      <c r="I426" s="1" t="s">
        <v>870</v>
      </c>
      <c r="J426" s="13">
        <v>88145.605020235555</v>
      </c>
      <c r="K426" s="13">
        <v>88145.605020235555</v>
      </c>
      <c r="L426" s="13">
        <v>88145.605020235555</v>
      </c>
      <c r="M426" s="13">
        <v>87509.844936564958</v>
      </c>
      <c r="N426" s="13">
        <v>87509.844936564958</v>
      </c>
      <c r="O426" s="13">
        <v>88145.605020235555</v>
      </c>
      <c r="P426" s="13">
        <v>88145.605020235555</v>
      </c>
      <c r="Q426" s="14">
        <v>88145.605020235555</v>
      </c>
      <c r="R426" s="14">
        <v>88236.664999317902</v>
      </c>
      <c r="S426" s="14">
        <v>88236.664999317902</v>
      </c>
      <c r="T426" s="14">
        <v>88100.904915647305</v>
      </c>
      <c r="U426" s="14">
        <v>89875.181159420288</v>
      </c>
      <c r="V426" s="14">
        <v>90042.914653784217</v>
      </c>
      <c r="W426" s="14">
        <v>90126.781400966182</v>
      </c>
      <c r="X426" s="14">
        <v>90126.781400966182</v>
      </c>
      <c r="Y426" s="14">
        <v>91123.580917874395</v>
      </c>
      <c r="Z426" s="14">
        <v>91123.580917874395</v>
      </c>
      <c r="AA426" s="14">
        <v>90459.047906602253</v>
      </c>
      <c r="AB426" s="14">
        <v>90459.047906602253</v>
      </c>
      <c r="AC426" s="14">
        <v>90459.047906602253</v>
      </c>
    </row>
    <row r="427" spans="1:29">
      <c r="A427" s="1" t="s">
        <v>524</v>
      </c>
      <c r="B427" s="1" t="s">
        <v>542</v>
      </c>
      <c r="C427" s="1" t="s">
        <v>545</v>
      </c>
      <c r="F427" s="1">
        <v>157</v>
      </c>
      <c r="G427" s="1" t="s">
        <v>836</v>
      </c>
      <c r="H427" s="1" t="str">
        <f t="shared" si="7"/>
        <v>157종합중위전세가격</v>
      </c>
      <c r="I427" s="1" t="s">
        <v>870</v>
      </c>
      <c r="J427" s="13">
        <v>113732.01629137213</v>
      </c>
      <c r="K427" s="13">
        <v>113509.34838767337</v>
      </c>
      <c r="L427" s="13">
        <v>113459.74726668397</v>
      </c>
      <c r="M427" s="13">
        <v>113362.82679564712</v>
      </c>
      <c r="N427" s="13">
        <v>113161.33224951164</v>
      </c>
      <c r="O427" s="13">
        <v>112101.01203978363</v>
      </c>
      <c r="P427" s="13">
        <v>112049.70783628618</v>
      </c>
      <c r="Q427" s="14">
        <v>111930.18244804678</v>
      </c>
      <c r="R427" s="14">
        <v>111190.70183128981</v>
      </c>
      <c r="S427" s="14">
        <v>111176.71712679436</v>
      </c>
      <c r="T427" s="14">
        <v>111034.41828991663</v>
      </c>
      <c r="U427" s="14">
        <v>110480.86837850889</v>
      </c>
      <c r="V427" s="14">
        <v>111232.94169518571</v>
      </c>
      <c r="W427" s="14">
        <v>112121.56207352663</v>
      </c>
      <c r="X427" s="14">
        <v>112832.03447479477</v>
      </c>
      <c r="Y427" s="14">
        <v>113522.84889458104</v>
      </c>
      <c r="Z427" s="14">
        <v>113630.29834764534</v>
      </c>
      <c r="AA427" s="14">
        <v>113739.55741250078</v>
      </c>
      <c r="AB427" s="14">
        <v>113942.59967666758</v>
      </c>
      <c r="AC427" s="14">
        <v>114175.56698649982</v>
      </c>
    </row>
    <row r="428" spans="1:29">
      <c r="A428" s="1" t="s">
        <v>524</v>
      </c>
      <c r="B428" s="1" t="s">
        <v>542</v>
      </c>
      <c r="D428" s="1" t="s">
        <v>645</v>
      </c>
      <c r="F428" s="1">
        <v>158</v>
      </c>
      <c r="G428" s="1" t="s">
        <v>836</v>
      </c>
      <c r="H428" s="1" t="str">
        <f t="shared" si="7"/>
        <v>158종합중위전세가격</v>
      </c>
      <c r="I428" s="1" t="s">
        <v>870</v>
      </c>
      <c r="J428" s="13">
        <v>131402.77777777778</v>
      </c>
      <c r="K428" s="13">
        <v>130902.77777777778</v>
      </c>
      <c r="L428" s="13">
        <v>130451.38888888889</v>
      </c>
      <c r="M428" s="13">
        <v>130451.38888888889</v>
      </c>
      <c r="N428" s="13">
        <v>130000</v>
      </c>
      <c r="O428" s="13">
        <v>129000</v>
      </c>
      <c r="P428" s="13">
        <v>128500</v>
      </c>
      <c r="Q428" s="14">
        <v>128000</v>
      </c>
      <c r="R428" s="14">
        <v>126250</v>
      </c>
      <c r="S428" s="14">
        <v>126250</v>
      </c>
      <c r="T428" s="14">
        <v>126250</v>
      </c>
      <c r="U428" s="14">
        <v>123000</v>
      </c>
      <c r="V428" s="14">
        <v>124000</v>
      </c>
      <c r="W428" s="14">
        <v>127500</v>
      </c>
      <c r="X428" s="14">
        <v>130000</v>
      </c>
      <c r="Y428" s="14">
        <v>134000</v>
      </c>
      <c r="Z428" s="14">
        <v>134000</v>
      </c>
      <c r="AA428" s="14">
        <v>134500</v>
      </c>
      <c r="AB428" s="14">
        <v>135500</v>
      </c>
      <c r="AC428" s="14">
        <v>136500</v>
      </c>
    </row>
    <row r="429" spans="1:29">
      <c r="A429" s="1" t="s">
        <v>524</v>
      </c>
      <c r="B429" s="1" t="s">
        <v>542</v>
      </c>
      <c r="D429" s="1" t="s">
        <v>573</v>
      </c>
      <c r="F429" s="1">
        <v>159</v>
      </c>
      <c r="G429" s="1" t="s">
        <v>836</v>
      </c>
      <c r="H429" s="1" t="str">
        <f t="shared" si="7"/>
        <v>159종합중위전세가격</v>
      </c>
      <c r="I429" s="1" t="s">
        <v>870</v>
      </c>
      <c r="J429" s="13">
        <v>106210.17255216693</v>
      </c>
      <c r="K429" s="13">
        <v>106210.17255216693</v>
      </c>
      <c r="L429" s="13">
        <v>107177.10005350455</v>
      </c>
      <c r="M429" s="13">
        <v>107177.10005350455</v>
      </c>
      <c r="N429" s="13">
        <v>107757.25655430711</v>
      </c>
      <c r="O429" s="13">
        <v>107757.25655430711</v>
      </c>
      <c r="P429" s="13">
        <v>107757.25655430711</v>
      </c>
      <c r="Q429" s="14">
        <v>108063.8710540396</v>
      </c>
      <c r="R429" s="14">
        <v>108063.8710540396</v>
      </c>
      <c r="S429" s="14">
        <v>108063.8710540396</v>
      </c>
      <c r="T429" s="14">
        <v>108179.90235420011</v>
      </c>
      <c r="U429" s="14">
        <v>115153.591160221</v>
      </c>
      <c r="V429" s="14">
        <v>115332.32044198895</v>
      </c>
      <c r="W429" s="14">
        <v>115558.5635359116</v>
      </c>
      <c r="X429" s="14">
        <v>115332.32044198895</v>
      </c>
      <c r="Y429" s="14">
        <v>114317.84530386741</v>
      </c>
      <c r="Z429" s="14">
        <v>114201.10497237569</v>
      </c>
      <c r="AA429" s="14">
        <v>113974.86187845304</v>
      </c>
      <c r="AB429" s="14">
        <v>113296.13259668509</v>
      </c>
      <c r="AC429" s="14">
        <v>112617.40331491713</v>
      </c>
    </row>
    <row r="430" spans="1:29">
      <c r="A430" s="1" t="s">
        <v>524</v>
      </c>
      <c r="B430" s="1" t="s">
        <v>542</v>
      </c>
      <c r="D430" s="1" t="s">
        <v>646</v>
      </c>
      <c r="F430" s="1">
        <v>160</v>
      </c>
      <c r="G430" s="1" t="s">
        <v>836</v>
      </c>
      <c r="H430" s="1" t="str">
        <f t="shared" si="7"/>
        <v>160종합중위전세가격</v>
      </c>
      <c r="I430" s="1" t="s">
        <v>870</v>
      </c>
      <c r="J430" s="13">
        <v>108848.41681014243</v>
      </c>
      <c r="K430" s="13">
        <v>108491.96822663954</v>
      </c>
      <c r="L430" s="13">
        <v>108500.76537799342</v>
      </c>
      <c r="M430" s="13">
        <v>108144.31679449053</v>
      </c>
      <c r="N430" s="13">
        <v>107787.86821098764</v>
      </c>
      <c r="O430" s="13">
        <v>105312.27735169823</v>
      </c>
      <c r="P430" s="13">
        <v>105292.72812646737</v>
      </c>
      <c r="Q430" s="14">
        <v>105243.85506339021</v>
      </c>
      <c r="R430" s="14">
        <v>105243.85506339021</v>
      </c>
      <c r="S430" s="14">
        <v>105243.85506339021</v>
      </c>
      <c r="T430" s="14">
        <v>105243.85506339021</v>
      </c>
      <c r="U430" s="14">
        <v>105111.49635602419</v>
      </c>
      <c r="V430" s="14">
        <v>105111.49635602419</v>
      </c>
      <c r="W430" s="14">
        <v>105111.49635602419</v>
      </c>
      <c r="X430" s="14">
        <v>105380.58381144363</v>
      </c>
      <c r="Y430" s="14">
        <v>105309.64723212901</v>
      </c>
      <c r="Z430" s="14">
        <v>105132.30578384246</v>
      </c>
      <c r="AA430" s="14">
        <v>105132.30578384246</v>
      </c>
      <c r="AB430" s="14">
        <v>105132.30578384246</v>
      </c>
      <c r="AC430" s="14">
        <v>105059.47278647852</v>
      </c>
    </row>
    <row r="431" spans="1:29">
      <c r="A431" s="1" t="s">
        <v>524</v>
      </c>
      <c r="B431" s="1" t="s">
        <v>542</v>
      </c>
      <c r="D431" s="1" t="s">
        <v>647</v>
      </c>
      <c r="F431" s="1">
        <v>161</v>
      </c>
      <c r="G431" s="1" t="s">
        <v>836</v>
      </c>
      <c r="H431" s="1" t="str">
        <f t="shared" si="7"/>
        <v>161종합중위전세가격</v>
      </c>
      <c r="I431" s="1" t="s">
        <v>870</v>
      </c>
      <c r="J431" s="13">
        <v>107345.08167156181</v>
      </c>
      <c r="K431" s="13">
        <v>107345.08167156181</v>
      </c>
      <c r="L431" s="13">
        <v>107345.08167156181</v>
      </c>
      <c r="M431" s="13">
        <v>107345.08167156181</v>
      </c>
      <c r="N431" s="13">
        <v>107277.35353223064</v>
      </c>
      <c r="O431" s="13">
        <v>106948.76075642809</v>
      </c>
      <c r="P431" s="13">
        <v>107141.8972535683</v>
      </c>
      <c r="Q431" s="14">
        <v>107141.8972535683</v>
      </c>
      <c r="R431" s="14">
        <v>106416.98356263204</v>
      </c>
      <c r="S431" s="14">
        <v>106383.11949296645</v>
      </c>
      <c r="T431" s="14">
        <v>106020.66264749832</v>
      </c>
      <c r="U431" s="14">
        <v>105645.89862692052</v>
      </c>
      <c r="V431" s="14">
        <v>106838.08891838089</v>
      </c>
      <c r="W431" s="14">
        <v>106838.08891838089</v>
      </c>
      <c r="X431" s="14">
        <v>106909.57582563422</v>
      </c>
      <c r="Y431" s="14">
        <v>106378.45949670767</v>
      </c>
      <c r="Z431" s="14">
        <v>106775.8562605278</v>
      </c>
      <c r="AA431" s="14">
        <v>106775.8562605278</v>
      </c>
      <c r="AB431" s="14">
        <v>106775.8562605278</v>
      </c>
      <c r="AC431" s="14">
        <v>106896.55964473482</v>
      </c>
    </row>
    <row r="432" spans="1:29">
      <c r="A432" s="1" t="s">
        <v>524</v>
      </c>
      <c r="B432" s="1" t="s">
        <v>546</v>
      </c>
      <c r="F432" s="1">
        <v>162</v>
      </c>
      <c r="G432" s="1" t="s">
        <v>836</v>
      </c>
      <c r="H432" s="1" t="str">
        <f t="shared" si="7"/>
        <v>162종합중위전세가격</v>
      </c>
      <c r="I432" s="1" t="s">
        <v>870</v>
      </c>
      <c r="J432" s="13">
        <v>113193.78145248967</v>
      </c>
      <c r="K432" s="13">
        <v>111475.27471189389</v>
      </c>
      <c r="L432" s="13">
        <v>110612.64405305502</v>
      </c>
      <c r="M432" s="13">
        <v>110302.13361600348</v>
      </c>
      <c r="N432" s="13">
        <v>109431.23994346597</v>
      </c>
      <c r="O432" s="13">
        <v>108801.76397042835</v>
      </c>
      <c r="P432" s="13">
        <v>107860.33757338552</v>
      </c>
      <c r="Q432" s="14">
        <v>107483.14280278322</v>
      </c>
      <c r="R432" s="14">
        <v>107384.58414872798</v>
      </c>
      <c r="S432" s="14">
        <v>108968.23684496629</v>
      </c>
      <c r="T432" s="14">
        <v>109789.48602957165</v>
      </c>
      <c r="U432" s="14">
        <v>110317.30103806229</v>
      </c>
      <c r="V432" s="14">
        <v>111182.17421573823</v>
      </c>
      <c r="W432" s="14">
        <v>111558.74715545996</v>
      </c>
      <c r="X432" s="14">
        <v>111919.82319689932</v>
      </c>
      <c r="Y432" s="14">
        <v>114107.16018786954</v>
      </c>
      <c r="Z432" s="14">
        <v>115483.22331847418</v>
      </c>
      <c r="AA432" s="14">
        <v>116024.73723723723</v>
      </c>
      <c r="AB432" s="14">
        <v>116356.36826272639</v>
      </c>
      <c r="AC432" s="14">
        <v>116938.06319295074</v>
      </c>
    </row>
    <row r="433" spans="1:29">
      <c r="A433" s="1" t="s">
        <v>524</v>
      </c>
      <c r="B433" s="1" t="s">
        <v>546</v>
      </c>
      <c r="D433" s="1" t="s">
        <v>630</v>
      </c>
      <c r="F433" s="1">
        <v>163</v>
      </c>
      <c r="G433" s="1" t="s">
        <v>836</v>
      </c>
      <c r="H433" s="1" t="str">
        <f t="shared" si="7"/>
        <v>163종합중위전세가격</v>
      </c>
      <c r="I433" s="1" t="s">
        <v>870</v>
      </c>
      <c r="J433" s="13">
        <v>93182.406754727388</v>
      </c>
      <c r="K433" s="13">
        <v>93182.406754727388</v>
      </c>
      <c r="L433" s="13">
        <v>93182.406754727388</v>
      </c>
      <c r="M433" s="13">
        <v>93182.406754727388</v>
      </c>
      <c r="N433" s="13">
        <v>91882.412884244084</v>
      </c>
      <c r="O433" s="13">
        <v>90582.419013760766</v>
      </c>
      <c r="P433" s="13">
        <v>90062.421465567444</v>
      </c>
      <c r="Q433" s="14">
        <v>90062.421465567444</v>
      </c>
      <c r="R433" s="14">
        <v>91102.416561954087</v>
      </c>
      <c r="S433" s="14">
        <v>94623.30289006712</v>
      </c>
      <c r="T433" s="14">
        <v>96183.295534647099</v>
      </c>
      <c r="U433" s="14">
        <v>95938.067628638266</v>
      </c>
      <c r="V433" s="14">
        <v>96750.788322652836</v>
      </c>
      <c r="W433" s="14">
        <v>97834.415914672252</v>
      </c>
      <c r="X433" s="14">
        <v>97834.415914672252</v>
      </c>
      <c r="Y433" s="14">
        <v>101921.39296976037</v>
      </c>
      <c r="Z433" s="14">
        <v>101928.22776348867</v>
      </c>
      <c r="AA433" s="14">
        <v>101928.22776348867</v>
      </c>
      <c r="AB433" s="14">
        <v>101901.13707368819</v>
      </c>
      <c r="AC433" s="14">
        <v>102199.13466149353</v>
      </c>
    </row>
    <row r="434" spans="1:29">
      <c r="A434" s="1" t="s">
        <v>524</v>
      </c>
      <c r="B434" s="1" t="s">
        <v>546</v>
      </c>
      <c r="D434" s="1" t="s">
        <v>559</v>
      </c>
      <c r="F434" s="1">
        <v>164</v>
      </c>
      <c r="G434" s="1" t="s">
        <v>836</v>
      </c>
      <c r="H434" s="1" t="str">
        <f t="shared" si="7"/>
        <v>164종합중위전세가격</v>
      </c>
      <c r="I434" s="1" t="s">
        <v>870</v>
      </c>
      <c r="J434" s="13">
        <v>105013.96897251172</v>
      </c>
      <c r="K434" s="13">
        <v>105013.96897251172</v>
      </c>
      <c r="L434" s="13">
        <v>104715.07309225712</v>
      </c>
      <c r="M434" s="13">
        <v>104715.07309225712</v>
      </c>
      <c r="N434" s="13">
        <v>104569.6132055676</v>
      </c>
      <c r="O434" s="13">
        <v>104222.39630691754</v>
      </c>
      <c r="P434" s="13">
        <v>103906.36776946213</v>
      </c>
      <c r="Q434" s="14">
        <v>103616.53773518919</v>
      </c>
      <c r="R434" s="14">
        <v>103353.38882282996</v>
      </c>
      <c r="S434" s="14">
        <v>103353.38882282996</v>
      </c>
      <c r="T434" s="14">
        <v>103208.71511505911</v>
      </c>
      <c r="U434" s="14">
        <v>103498.02048895964</v>
      </c>
      <c r="V434" s="14">
        <v>103498.02048895964</v>
      </c>
      <c r="W434" s="14">
        <v>103357.23711957336</v>
      </c>
      <c r="X434" s="14">
        <v>103663.42870359033</v>
      </c>
      <c r="Y434" s="14">
        <v>103675.74112621254</v>
      </c>
      <c r="Z434" s="14">
        <v>103675.74112621254</v>
      </c>
      <c r="AA434" s="14">
        <v>103394.17438743997</v>
      </c>
      <c r="AB434" s="14">
        <v>102959.51185665891</v>
      </c>
      <c r="AC434" s="14">
        <v>102677.94511788634</v>
      </c>
    </row>
    <row r="435" spans="1:29">
      <c r="A435" s="1" t="s">
        <v>524</v>
      </c>
      <c r="B435" s="1" t="s">
        <v>546</v>
      </c>
      <c r="D435" s="1" t="s">
        <v>636</v>
      </c>
      <c r="F435" s="1">
        <v>165</v>
      </c>
      <c r="G435" s="1" t="s">
        <v>836</v>
      </c>
      <c r="H435" s="1" t="str">
        <f t="shared" si="7"/>
        <v>165종합중위전세가격</v>
      </c>
      <c r="I435" s="1" t="s">
        <v>870</v>
      </c>
      <c r="J435" s="13">
        <v>123153.48026303323</v>
      </c>
      <c r="K435" s="13">
        <v>119857.24573139532</v>
      </c>
      <c r="L435" s="13">
        <v>118938.75191874016</v>
      </c>
      <c r="M435" s="13">
        <v>118020.25810608501</v>
      </c>
      <c r="N435" s="13">
        <v>116979.50501241258</v>
      </c>
      <c r="O435" s="13">
        <v>116061.01119975743</v>
      </c>
      <c r="P435" s="13">
        <v>113683.27048077469</v>
      </c>
      <c r="Q435" s="14">
        <v>113642.51738710227</v>
      </c>
      <c r="R435" s="14">
        <v>113642.51738710227</v>
      </c>
      <c r="S435" s="14">
        <v>114561.01119975743</v>
      </c>
      <c r="T435" s="14">
        <v>115479.50501241258</v>
      </c>
      <c r="U435" s="14">
        <v>115454.28717329743</v>
      </c>
      <c r="V435" s="14">
        <v>117748.4471473005</v>
      </c>
      <c r="W435" s="14">
        <v>118207.27914210111</v>
      </c>
      <c r="X435" s="14">
        <v>118707.27914210111</v>
      </c>
      <c r="Y435" s="14">
        <v>122836.76709530663</v>
      </c>
      <c r="Z435" s="14">
        <v>127425.08704331276</v>
      </c>
      <c r="AA435" s="14">
        <v>128383.91903811337</v>
      </c>
      <c r="AB435" s="14">
        <v>129301.58302771459</v>
      </c>
      <c r="AC435" s="14">
        <v>130219.24701731582</v>
      </c>
    </row>
    <row r="436" spans="1:29">
      <c r="A436" s="1" t="s">
        <v>524</v>
      </c>
      <c r="B436" s="1" t="s">
        <v>546</v>
      </c>
      <c r="D436" s="1" t="s">
        <v>648</v>
      </c>
      <c r="F436" s="1">
        <v>166</v>
      </c>
      <c r="G436" s="1" t="s">
        <v>836</v>
      </c>
      <c r="H436" s="1" t="str">
        <f t="shared" si="7"/>
        <v>166종합중위전세가격</v>
      </c>
      <c r="I436" s="1" t="s">
        <v>870</v>
      </c>
      <c r="J436" s="13">
        <v>157089.95789562032</v>
      </c>
      <c r="K436" s="13">
        <v>153111.79342276434</v>
      </c>
      <c r="L436" s="13">
        <v>150327.07829176515</v>
      </c>
      <c r="M436" s="13">
        <v>150084.98510260321</v>
      </c>
      <c r="N436" s="13">
        <v>150052.75636811258</v>
      </c>
      <c r="O436" s="13">
        <v>149702.98227699366</v>
      </c>
      <c r="P436" s="13">
        <v>149158.81044636239</v>
      </c>
      <c r="Q436" s="14">
        <v>147567.54465721999</v>
      </c>
      <c r="R436" s="14">
        <v>146374.0953153632</v>
      </c>
      <c r="S436" s="14">
        <v>149954.44334093356</v>
      </c>
      <c r="T436" s="14">
        <v>151545.70913007596</v>
      </c>
      <c r="U436" s="14">
        <v>152297.39554443312</v>
      </c>
      <c r="V436" s="14">
        <v>152683.22261064744</v>
      </c>
      <c r="W436" s="14">
        <v>153087.22281704313</v>
      </c>
      <c r="X436" s="14">
        <v>153895.22322983449</v>
      </c>
      <c r="Y436" s="14">
        <v>155379.8016021465</v>
      </c>
      <c r="Z436" s="14">
        <v>155373.74388875274</v>
      </c>
      <c r="AA436" s="14">
        <v>156989.74471433548</v>
      </c>
      <c r="AB436" s="14">
        <v>157797.74512712684</v>
      </c>
      <c r="AC436" s="14">
        <v>159413.74595270958</v>
      </c>
    </row>
    <row r="437" spans="1:29">
      <c r="A437" s="1" t="s">
        <v>524</v>
      </c>
      <c r="B437" s="1" t="s">
        <v>546</v>
      </c>
      <c r="D437" s="1" t="s">
        <v>649</v>
      </c>
      <c r="F437" s="1">
        <v>167</v>
      </c>
      <c r="G437" s="1" t="s">
        <v>836</v>
      </c>
      <c r="H437" s="1" t="str">
        <f t="shared" si="7"/>
        <v>167종합중위전세가격</v>
      </c>
      <c r="I437" s="1" t="s">
        <v>870</v>
      </c>
      <c r="J437" s="13">
        <v>70745.318559556792</v>
      </c>
      <c r="K437" s="13">
        <v>70745.318559556792</v>
      </c>
      <c r="L437" s="13">
        <v>70745.318559556792</v>
      </c>
      <c r="M437" s="13">
        <v>70745.318559556792</v>
      </c>
      <c r="N437" s="13">
        <v>68657.728531855959</v>
      </c>
      <c r="O437" s="13">
        <v>68657.728531855959</v>
      </c>
      <c r="P437" s="13">
        <v>68657.728531855959</v>
      </c>
      <c r="Q437" s="14">
        <v>68657.728531855959</v>
      </c>
      <c r="R437" s="14">
        <v>68657.728531855959</v>
      </c>
      <c r="S437" s="14">
        <v>68657.728531855959</v>
      </c>
      <c r="T437" s="14">
        <v>68657.728531855959</v>
      </c>
      <c r="U437" s="14">
        <v>69955.559039754706</v>
      </c>
      <c r="V437" s="14">
        <v>69955.559039754706</v>
      </c>
      <c r="W437" s="14">
        <v>69955.559039754706</v>
      </c>
      <c r="X437" s="14">
        <v>69955.559039754706</v>
      </c>
      <c r="Y437" s="14">
        <v>69955.559039754706</v>
      </c>
      <c r="Z437" s="14">
        <v>70574.474756977113</v>
      </c>
      <c r="AA437" s="14">
        <v>70585.026654123547</v>
      </c>
      <c r="AB437" s="14">
        <v>70585.026654123547</v>
      </c>
      <c r="AC437" s="14">
        <v>70585.026654123547</v>
      </c>
    </row>
    <row r="438" spans="1:29">
      <c r="A438" s="1" t="s">
        <v>524</v>
      </c>
      <c r="B438" s="1" t="s">
        <v>547</v>
      </c>
      <c r="F438" s="1">
        <v>168</v>
      </c>
      <c r="G438" s="1" t="s">
        <v>836</v>
      </c>
      <c r="H438" s="1" t="str">
        <f t="shared" si="7"/>
        <v>168종합중위전세가격</v>
      </c>
      <c r="I438" s="1" t="s">
        <v>870</v>
      </c>
      <c r="J438" s="13">
        <v>82996.505891702851</v>
      </c>
      <c r="K438" s="13">
        <v>82976.120616939224</v>
      </c>
      <c r="L438" s="13">
        <v>83681.140455561152</v>
      </c>
      <c r="M438" s="13">
        <v>84249.717691020516</v>
      </c>
      <c r="N438" s="13">
        <v>84742.842184147579</v>
      </c>
      <c r="O438" s="13">
        <v>85639.869983882731</v>
      </c>
      <c r="P438" s="13">
        <v>85660.491371611002</v>
      </c>
      <c r="Q438" s="14">
        <v>85629.913459465562</v>
      </c>
      <c r="R438" s="14">
        <v>86041.267156686619</v>
      </c>
      <c r="S438" s="14">
        <v>86545.347804662713</v>
      </c>
      <c r="T438" s="14">
        <v>86944.581464105693</v>
      </c>
      <c r="U438" s="14">
        <v>87388.22933889553</v>
      </c>
      <c r="V438" s="14">
        <v>87520.205529977364</v>
      </c>
      <c r="W438" s="14">
        <v>87541.089207132507</v>
      </c>
      <c r="X438" s="14">
        <v>87551.614733039954</v>
      </c>
      <c r="Y438" s="14">
        <v>88229.228245109756</v>
      </c>
      <c r="Z438" s="14">
        <v>88442.849693485608</v>
      </c>
      <c r="AA438" s="14">
        <v>88462.551827639705</v>
      </c>
      <c r="AB438" s="14">
        <v>88719.203571337726</v>
      </c>
      <c r="AC438" s="14">
        <v>88673.933558873658</v>
      </c>
    </row>
    <row r="439" spans="1:29">
      <c r="A439" s="1" t="s">
        <v>524</v>
      </c>
      <c r="B439" s="1" t="s">
        <v>547</v>
      </c>
      <c r="D439" s="1" t="s">
        <v>630</v>
      </c>
      <c r="F439" s="1">
        <v>169</v>
      </c>
      <c r="G439" s="1" t="s">
        <v>836</v>
      </c>
      <c r="H439" s="1" t="str">
        <f t="shared" si="7"/>
        <v>169종합중위전세가격</v>
      </c>
      <c r="I439" s="1" t="s">
        <v>870</v>
      </c>
      <c r="J439" s="13">
        <v>80834.619565217392</v>
      </c>
      <c r="K439" s="13">
        <v>80834.619565217392</v>
      </c>
      <c r="L439" s="13">
        <v>82793.188405797104</v>
      </c>
      <c r="M439" s="13">
        <v>83194.746376811599</v>
      </c>
      <c r="N439" s="13">
        <v>83997.862318840576</v>
      </c>
      <c r="O439" s="13">
        <v>85202.536231884063</v>
      </c>
      <c r="P439" s="13">
        <v>85202.536231884063</v>
      </c>
      <c r="Q439" s="14">
        <v>85202.536231884063</v>
      </c>
      <c r="R439" s="14">
        <v>85202.536231884063</v>
      </c>
      <c r="S439" s="14">
        <v>85202.536231884063</v>
      </c>
      <c r="T439" s="14">
        <v>85202.536231884063</v>
      </c>
      <c r="U439" s="14">
        <v>85765.519074837168</v>
      </c>
      <c r="V439" s="14">
        <v>86577.296291373117</v>
      </c>
      <c r="W439" s="14">
        <v>87389.073507909081</v>
      </c>
      <c r="X439" s="14">
        <v>87389.073507909081</v>
      </c>
      <c r="Y439" s="14">
        <v>87389.073507909081</v>
      </c>
      <c r="Z439" s="14">
        <v>87389.073507909081</v>
      </c>
      <c r="AA439" s="14">
        <v>87389.073507909081</v>
      </c>
      <c r="AB439" s="14">
        <v>87389.073507909081</v>
      </c>
      <c r="AC439" s="14">
        <v>87389.073507909081</v>
      </c>
    </row>
    <row r="440" spans="1:29">
      <c r="A440" s="1" t="s">
        <v>524</v>
      </c>
      <c r="B440" s="1" t="s">
        <v>547</v>
      </c>
      <c r="D440" s="1" t="s">
        <v>636</v>
      </c>
      <c r="F440" s="1">
        <v>170</v>
      </c>
      <c r="G440" s="1" t="s">
        <v>836</v>
      </c>
      <c r="H440" s="1" t="str">
        <f t="shared" si="7"/>
        <v>170종합중위전세가격</v>
      </c>
      <c r="I440" s="1" t="s">
        <v>870</v>
      </c>
      <c r="J440" s="13">
        <v>93716.256090029507</v>
      </c>
      <c r="K440" s="13">
        <v>93625.41457947345</v>
      </c>
      <c r="L440" s="13">
        <v>94023.307943914551</v>
      </c>
      <c r="M440" s="13">
        <v>94023.307943914551</v>
      </c>
      <c r="N440" s="13">
        <v>96012.774766119997</v>
      </c>
      <c r="O440" s="13">
        <v>98002.241588325443</v>
      </c>
      <c r="P440" s="13">
        <v>98002.241588325443</v>
      </c>
      <c r="Q440" s="14">
        <v>97865.979322491359</v>
      </c>
      <c r="R440" s="14">
        <v>97865.979322491359</v>
      </c>
      <c r="S440" s="14">
        <v>98263.87268693246</v>
      </c>
      <c r="T440" s="14">
        <v>99070.92454081749</v>
      </c>
      <c r="U440" s="14">
        <v>99490.41631191739</v>
      </c>
      <c r="V440" s="14">
        <v>99488.192852620778</v>
      </c>
      <c r="W440" s="14">
        <v>99444.487742048164</v>
      </c>
      <c r="X440" s="14">
        <v>99444.487742048164</v>
      </c>
      <c r="Y440" s="14">
        <v>100293.36127666077</v>
      </c>
      <c r="Z440" s="14">
        <v>100293.36127666077</v>
      </c>
      <c r="AA440" s="14">
        <v>100293.36127666077</v>
      </c>
      <c r="AB440" s="14">
        <v>100293.36127666077</v>
      </c>
      <c r="AC440" s="14">
        <v>100249.65616608816</v>
      </c>
    </row>
    <row r="441" spans="1:29">
      <c r="A441" s="1" t="s">
        <v>524</v>
      </c>
      <c r="B441" s="1" t="s">
        <v>547</v>
      </c>
      <c r="D441" s="1" t="s">
        <v>631</v>
      </c>
      <c r="F441" s="1">
        <v>171</v>
      </c>
      <c r="G441" s="1" t="s">
        <v>836</v>
      </c>
      <c r="H441" s="1" t="str">
        <f t="shared" si="7"/>
        <v>171종합중위전세가격</v>
      </c>
      <c r="I441" s="1" t="s">
        <v>870</v>
      </c>
      <c r="J441" s="13">
        <v>82372.982608276725</v>
      </c>
      <c r="K441" s="13">
        <v>82372.982608276725</v>
      </c>
      <c r="L441" s="13">
        <v>82372.982608276725</v>
      </c>
      <c r="M441" s="13">
        <v>82372.982608276725</v>
      </c>
      <c r="N441" s="13">
        <v>82372.982608276725</v>
      </c>
      <c r="O441" s="13">
        <v>82372.982608276725</v>
      </c>
      <c r="P441" s="13">
        <v>82372.982608276725</v>
      </c>
      <c r="Q441" s="14">
        <v>82372.982608276725</v>
      </c>
      <c r="R441" s="14">
        <v>83032.599444364154</v>
      </c>
      <c r="S441" s="14">
        <v>84351.833116538997</v>
      </c>
      <c r="T441" s="14">
        <v>85671.066788713841</v>
      </c>
      <c r="U441" s="14">
        <v>87160.688047019736</v>
      </c>
      <c r="V441" s="14">
        <v>87160.688047019736</v>
      </c>
      <c r="W441" s="14">
        <v>87160.688047019736</v>
      </c>
      <c r="X441" s="14">
        <v>87160.688047019736</v>
      </c>
      <c r="Y441" s="14">
        <v>87824.554398517852</v>
      </c>
      <c r="Z441" s="14">
        <v>89152.287101514084</v>
      </c>
      <c r="AA441" s="14">
        <v>89152.287101514084</v>
      </c>
      <c r="AB441" s="14">
        <v>89152.287101514084</v>
      </c>
      <c r="AC441" s="14">
        <v>89152.287101514084</v>
      </c>
    </row>
    <row r="442" spans="1:29">
      <c r="A442" s="1" t="s">
        <v>524</v>
      </c>
      <c r="B442" s="1" t="s">
        <v>547</v>
      </c>
      <c r="D442" s="1" t="s">
        <v>645</v>
      </c>
      <c r="F442" s="1">
        <v>172</v>
      </c>
      <c r="G442" s="1" t="s">
        <v>836</v>
      </c>
      <c r="H442" s="1" t="str">
        <f t="shared" si="7"/>
        <v>172종합중위전세가격</v>
      </c>
      <c r="I442" s="1" t="s">
        <v>870</v>
      </c>
      <c r="J442" s="13">
        <v>79195.297338054035</v>
      </c>
      <c r="K442" s="13">
        <v>79195.297338054035</v>
      </c>
      <c r="L442" s="13">
        <v>79307.099068974567</v>
      </c>
      <c r="M442" s="13">
        <v>79756.030684500394</v>
      </c>
      <c r="N442" s="13">
        <v>79811.93154996066</v>
      </c>
      <c r="O442" s="13">
        <v>79811.93154996066</v>
      </c>
      <c r="P442" s="13">
        <v>80187.781274586945</v>
      </c>
      <c r="Q442" s="14">
        <v>80187.781274586945</v>
      </c>
      <c r="R442" s="14">
        <v>80187.781274586945</v>
      </c>
      <c r="S442" s="14">
        <v>80187.781274586945</v>
      </c>
      <c r="T442" s="14">
        <v>80210.141620771043</v>
      </c>
      <c r="U442" s="14">
        <v>80077.103685075926</v>
      </c>
      <c r="V442" s="14">
        <v>80077.103685075926</v>
      </c>
      <c r="W442" s="14">
        <v>80077.103685075926</v>
      </c>
      <c r="X442" s="14">
        <v>80110.45555663023</v>
      </c>
      <c r="Y442" s="14">
        <v>81610.278234516561</v>
      </c>
      <c r="Z442" s="14">
        <v>81610.278234516561</v>
      </c>
      <c r="AA442" s="14">
        <v>81665.864687107067</v>
      </c>
      <c r="AB442" s="14">
        <v>81665.864687107067</v>
      </c>
      <c r="AC442" s="14">
        <v>81554.691781926042</v>
      </c>
    </row>
    <row r="443" spans="1:29">
      <c r="A443" s="1" t="s">
        <v>524</v>
      </c>
      <c r="B443" s="1" t="s">
        <v>547</v>
      </c>
      <c r="D443" s="1" t="s">
        <v>650</v>
      </c>
      <c r="F443" s="1">
        <v>173</v>
      </c>
      <c r="G443" s="1" t="s">
        <v>836</v>
      </c>
      <c r="H443" s="1" t="str">
        <f t="shared" si="7"/>
        <v>173종합중위전세가격</v>
      </c>
      <c r="I443" s="1" t="s">
        <v>870</v>
      </c>
      <c r="J443" s="13">
        <v>79103.756247791185</v>
      </c>
      <c r="K443" s="13">
        <v>79103.756247791185</v>
      </c>
      <c r="L443" s="13">
        <v>81109.890442772754</v>
      </c>
      <c r="M443" s="13">
        <v>82714.797798758009</v>
      </c>
      <c r="N443" s="13">
        <v>82714.797798758009</v>
      </c>
      <c r="O443" s="13">
        <v>84319.705154743278</v>
      </c>
      <c r="P443" s="13">
        <v>83918.478315746965</v>
      </c>
      <c r="Q443" s="14">
        <v>83918.478315746965</v>
      </c>
      <c r="R443" s="14">
        <v>85122.158832735906</v>
      </c>
      <c r="S443" s="14">
        <v>85924.612510728533</v>
      </c>
      <c r="T443" s="14">
        <v>85924.612510728533</v>
      </c>
      <c r="U443" s="14">
        <v>85754.890269566095</v>
      </c>
      <c r="V443" s="14">
        <v>86154.46437518789</v>
      </c>
      <c r="W443" s="14">
        <v>86154.46437518789</v>
      </c>
      <c r="X443" s="14">
        <v>86154.46437518789</v>
      </c>
      <c r="Y443" s="14">
        <v>85763.398136085787</v>
      </c>
      <c r="Z443" s="14">
        <v>85771.906002605465</v>
      </c>
      <c r="AA443" s="14">
        <v>85780.413869125157</v>
      </c>
      <c r="AB443" s="14">
        <v>86791.5121755687</v>
      </c>
      <c r="AC443" s="14">
        <v>86791.5121755687</v>
      </c>
    </row>
    <row r="444" spans="1:29">
      <c r="A444" s="1" t="s">
        <v>524</v>
      </c>
      <c r="B444" s="1" t="s">
        <v>548</v>
      </c>
      <c r="F444" s="1">
        <v>174</v>
      </c>
      <c r="G444" s="1" t="s">
        <v>836</v>
      </c>
      <c r="H444" s="1" t="str">
        <f t="shared" si="7"/>
        <v>174종합중위전세가격</v>
      </c>
      <c r="I444" s="1" t="s">
        <v>870</v>
      </c>
      <c r="J444" s="13">
        <v>102431.30726535247</v>
      </c>
      <c r="K444" s="13">
        <v>102614.73882384085</v>
      </c>
      <c r="L444" s="13">
        <v>103171.37459486477</v>
      </c>
      <c r="M444" s="13">
        <v>103624.69265453481</v>
      </c>
      <c r="N444" s="13">
        <v>103692.95652491941</v>
      </c>
      <c r="O444" s="13">
        <v>103929.00689840141</v>
      </c>
      <c r="P444" s="13">
        <v>104217.74096076045</v>
      </c>
      <c r="Q444" s="14">
        <v>104292.78550168846</v>
      </c>
      <c r="R444" s="14">
        <v>104527.86668547573</v>
      </c>
      <c r="S444" s="14">
        <v>104697.01684631073</v>
      </c>
      <c r="T444" s="14">
        <v>105382.55972315832</v>
      </c>
      <c r="U444" s="14">
        <v>106073.69642449333</v>
      </c>
      <c r="V444" s="14">
        <v>106599.48375542388</v>
      </c>
      <c r="W444" s="14">
        <v>106899.3108439693</v>
      </c>
      <c r="X444" s="14">
        <v>107254.65461495006</v>
      </c>
      <c r="Y444" s="14">
        <v>109382.32559896562</v>
      </c>
      <c r="Z444" s="14">
        <v>110727.10073680541</v>
      </c>
      <c r="AA444" s="14">
        <v>112063.05584507683</v>
      </c>
      <c r="AB444" s="14">
        <v>113590.18422710984</v>
      </c>
      <c r="AC444" s="14">
        <v>114298.51934908367</v>
      </c>
    </row>
    <row r="445" spans="1:29">
      <c r="A445" s="1" t="s">
        <v>524</v>
      </c>
      <c r="B445" s="1" t="s">
        <v>548</v>
      </c>
      <c r="D445" s="1" t="s">
        <v>559</v>
      </c>
      <c r="F445" s="1">
        <v>175</v>
      </c>
      <c r="G445" s="1" t="s">
        <v>836</v>
      </c>
      <c r="H445" s="1" t="str">
        <f t="shared" si="7"/>
        <v>175종합중위전세가격</v>
      </c>
      <c r="I445" s="1" t="s">
        <v>870</v>
      </c>
      <c r="J445" s="13">
        <v>140000</v>
      </c>
      <c r="K445" s="13">
        <v>140000</v>
      </c>
      <c r="L445" s="13">
        <v>140000</v>
      </c>
      <c r="M445" s="13">
        <v>140000</v>
      </c>
      <c r="N445" s="13">
        <v>140000</v>
      </c>
      <c r="O445" s="13">
        <v>140000</v>
      </c>
      <c r="P445" s="13">
        <v>140500</v>
      </c>
      <c r="Q445" s="14">
        <v>140850</v>
      </c>
      <c r="R445" s="14">
        <v>140850</v>
      </c>
      <c r="S445" s="14">
        <v>141900</v>
      </c>
      <c r="T445" s="14">
        <v>142950</v>
      </c>
      <c r="U445" s="14">
        <v>145500</v>
      </c>
      <c r="V445" s="14">
        <v>149500</v>
      </c>
      <c r="W445" s="14">
        <v>149750</v>
      </c>
      <c r="X445" s="14">
        <v>149750</v>
      </c>
      <c r="Y445" s="14">
        <v>151750</v>
      </c>
      <c r="Z445" s="14">
        <v>153000</v>
      </c>
      <c r="AA445" s="14">
        <v>153000</v>
      </c>
      <c r="AB445" s="14">
        <v>154500</v>
      </c>
      <c r="AC445" s="14">
        <v>155500</v>
      </c>
    </row>
    <row r="446" spans="1:29">
      <c r="A446" s="1" t="s">
        <v>524</v>
      </c>
      <c r="B446" s="1" t="s">
        <v>548</v>
      </c>
      <c r="D446" s="1" t="s">
        <v>630</v>
      </c>
      <c r="F446" s="1">
        <v>176</v>
      </c>
      <c r="G446" s="1" t="s">
        <v>836</v>
      </c>
      <c r="H446" s="1" t="str">
        <f t="shared" si="7"/>
        <v>176종합중위전세가격</v>
      </c>
      <c r="I446" s="1" t="s">
        <v>870</v>
      </c>
      <c r="J446" s="13">
        <v>87069.574191638429</v>
      </c>
      <c r="K446" s="13">
        <v>87255.27943159765</v>
      </c>
      <c r="L446" s="13">
        <v>87812.395151475284</v>
      </c>
      <c r="M446" s="13">
        <v>89855.152791026616</v>
      </c>
      <c r="N446" s="13">
        <v>90449.409558896092</v>
      </c>
      <c r="O446" s="13">
        <v>90820.82003881452</v>
      </c>
      <c r="P446" s="13">
        <v>91043.666326765568</v>
      </c>
      <c r="Q446" s="14">
        <v>91712.205190618726</v>
      </c>
      <c r="R446" s="14">
        <v>91712.205190618726</v>
      </c>
      <c r="S446" s="14">
        <v>91712.205190618726</v>
      </c>
      <c r="T446" s="14">
        <v>91712.205190618726</v>
      </c>
      <c r="U446" s="14">
        <v>93441.112173258953</v>
      </c>
      <c r="V446" s="14">
        <v>93441.112173258953</v>
      </c>
      <c r="W446" s="14">
        <v>93441.112173258953</v>
      </c>
      <c r="X446" s="14">
        <v>94908.684886855131</v>
      </c>
      <c r="Y446" s="14">
        <v>94908.684886855131</v>
      </c>
      <c r="Z446" s="14">
        <v>95661.286278442931</v>
      </c>
      <c r="AA446" s="14">
        <v>97290.188365824608</v>
      </c>
      <c r="AB446" s="14">
        <v>98795.391149000192</v>
      </c>
      <c r="AC446" s="14">
        <v>99924.293236381869</v>
      </c>
    </row>
    <row r="447" spans="1:29">
      <c r="A447" s="1" t="s">
        <v>524</v>
      </c>
      <c r="B447" s="1" t="s">
        <v>548</v>
      </c>
      <c r="D447" s="1" t="s">
        <v>636</v>
      </c>
      <c r="F447" s="1">
        <v>177</v>
      </c>
      <c r="G447" s="1" t="s">
        <v>836</v>
      </c>
      <c r="H447" s="1" t="str">
        <f t="shared" si="7"/>
        <v>177종합중위전세가격</v>
      </c>
      <c r="I447" s="1" t="s">
        <v>870</v>
      </c>
      <c r="J447" s="13">
        <v>65190.663999237877</v>
      </c>
      <c r="K447" s="13">
        <v>65190.663999237877</v>
      </c>
      <c r="L447" s="13">
        <v>65190.663999237877</v>
      </c>
      <c r="M447" s="13">
        <v>65430.092407354481</v>
      </c>
      <c r="N447" s="13">
        <v>65430.092407354481</v>
      </c>
      <c r="O447" s="13">
        <v>65430.092407354481</v>
      </c>
      <c r="P447" s="13">
        <v>65430.092407354481</v>
      </c>
      <c r="Q447" s="14">
        <v>65729.377917500242</v>
      </c>
      <c r="R447" s="14">
        <v>65729.377917500242</v>
      </c>
      <c r="S447" s="14">
        <v>65774.270744022098</v>
      </c>
      <c r="T447" s="14">
        <v>66013.69915213871</v>
      </c>
      <c r="U447" s="14">
        <v>68078.013403102916</v>
      </c>
      <c r="V447" s="14">
        <v>68429.560268062065</v>
      </c>
      <c r="W447" s="14">
        <v>68510.529697971171</v>
      </c>
      <c r="X447" s="14">
        <v>68915.37684751676</v>
      </c>
      <c r="Y447" s="14">
        <v>69820.223997062334</v>
      </c>
      <c r="Z447" s="14">
        <v>70336.010281832365</v>
      </c>
      <c r="AA447" s="14">
        <v>70563.132286789682</v>
      </c>
      <c r="AB447" s="14">
        <v>71130.615991921411</v>
      </c>
      <c r="AC447" s="14">
        <v>71239.254567153213</v>
      </c>
    </row>
    <row r="448" spans="1:29">
      <c r="A448" s="1" t="s">
        <v>524</v>
      </c>
      <c r="B448" s="1" t="s">
        <v>548</v>
      </c>
      <c r="D448" s="1" t="s">
        <v>631</v>
      </c>
      <c r="F448" s="1">
        <v>178</v>
      </c>
      <c r="G448" s="1" t="s">
        <v>836</v>
      </c>
      <c r="H448" s="1" t="str">
        <f t="shared" si="7"/>
        <v>178종합중위전세가격</v>
      </c>
      <c r="I448" s="1" t="s">
        <v>870</v>
      </c>
      <c r="J448" s="13">
        <v>80388.975960263298</v>
      </c>
      <c r="K448" s="13">
        <v>80388.975960263298</v>
      </c>
      <c r="L448" s="13">
        <v>80388.975960263298</v>
      </c>
      <c r="M448" s="13">
        <v>80388.975960263298</v>
      </c>
      <c r="N448" s="13">
        <v>80388.975960263298</v>
      </c>
      <c r="O448" s="13">
        <v>80388.975960263298</v>
      </c>
      <c r="P448" s="13">
        <v>80388.975960263298</v>
      </c>
      <c r="Q448" s="14">
        <v>80388.975960263298</v>
      </c>
      <c r="R448" s="14">
        <v>80388.975960263298</v>
      </c>
      <c r="S448" s="14">
        <v>80388.975960263298</v>
      </c>
      <c r="T448" s="14">
        <v>80388.975960263298</v>
      </c>
      <c r="U448" s="14">
        <v>80408.184451955574</v>
      </c>
      <c r="V448" s="14">
        <v>80724.167069048766</v>
      </c>
      <c r="W448" s="14">
        <v>80724.167069048766</v>
      </c>
      <c r="X448" s="14">
        <v>80724.167069048766</v>
      </c>
      <c r="Y448" s="14">
        <v>81040.149686141958</v>
      </c>
      <c r="Z448" s="14">
        <v>81988.097537421534</v>
      </c>
      <c r="AA448" s="14">
        <v>83252.028005794302</v>
      </c>
      <c r="AB448" s="14">
        <v>83883.993239980686</v>
      </c>
      <c r="AC448" s="14">
        <v>84515.95847416707</v>
      </c>
    </row>
    <row r="449" spans="1:29">
      <c r="A449" s="1" t="s">
        <v>524</v>
      </c>
      <c r="B449" s="1" t="s">
        <v>548</v>
      </c>
      <c r="D449" s="1" t="s">
        <v>645</v>
      </c>
      <c r="F449" s="1">
        <v>179</v>
      </c>
      <c r="G449" s="1" t="s">
        <v>836</v>
      </c>
      <c r="H449" s="1" t="str">
        <f t="shared" si="7"/>
        <v>179종합중위전세가격</v>
      </c>
      <c r="I449" s="1" t="s">
        <v>870</v>
      </c>
      <c r="J449" s="13">
        <v>95223.864001488168</v>
      </c>
      <c r="K449" s="13">
        <v>95223.864001488168</v>
      </c>
      <c r="L449" s="13">
        <v>97053.891228248191</v>
      </c>
      <c r="M449" s="13">
        <v>97053.891228248191</v>
      </c>
      <c r="N449" s="13">
        <v>97053.891228248191</v>
      </c>
      <c r="O449" s="13">
        <v>97053.891228248191</v>
      </c>
      <c r="P449" s="13">
        <v>97053.891228248191</v>
      </c>
      <c r="Q449" s="14">
        <v>96851.576108095309</v>
      </c>
      <c r="R449" s="14">
        <v>97583.586998799321</v>
      </c>
      <c r="S449" s="14">
        <v>97969.294640894252</v>
      </c>
      <c r="T449" s="14">
        <v>99023.663182994263</v>
      </c>
      <c r="U449" s="14">
        <v>99469.544660552929</v>
      </c>
      <c r="V449" s="14">
        <v>100569.09872686352</v>
      </c>
      <c r="W449" s="14">
        <v>100935.61674896705</v>
      </c>
      <c r="X449" s="14">
        <v>101701.90046692868</v>
      </c>
      <c r="Y449" s="14">
        <v>103950.88011018174</v>
      </c>
      <c r="Z449" s="14">
        <v>105050.43417649233</v>
      </c>
      <c r="AA449" s="14">
        <v>106949.51963451914</v>
      </c>
      <c r="AB449" s="14">
        <v>110714.44287681817</v>
      </c>
      <c r="AC449" s="14">
        <v>112946.79868319392</v>
      </c>
    </row>
    <row r="450" spans="1:29">
      <c r="A450" s="1" t="s">
        <v>524</v>
      </c>
      <c r="B450" s="1" t="s">
        <v>548</v>
      </c>
      <c r="D450" s="1" t="s">
        <v>651</v>
      </c>
      <c r="F450" s="1">
        <v>180</v>
      </c>
      <c r="G450" s="1" t="s">
        <v>836</v>
      </c>
      <c r="H450" s="1" t="str">
        <f t="shared" ref="H450:H513" si="8">F450&amp;G450&amp;I450</f>
        <v>180종합중위전세가격</v>
      </c>
      <c r="I450" s="1" t="s">
        <v>870</v>
      </c>
      <c r="J450" s="13">
        <v>130585.46004905798</v>
      </c>
      <c r="K450" s="13">
        <v>130585.46004905798</v>
      </c>
      <c r="L450" s="13">
        <v>130585.46004905798</v>
      </c>
      <c r="M450" s="13">
        <v>130585.46004905798</v>
      </c>
      <c r="N450" s="13">
        <v>130191.03908981786</v>
      </c>
      <c r="O450" s="13">
        <v>130191.03908981786</v>
      </c>
      <c r="P450" s="13">
        <v>130402.19717133761</v>
      </c>
      <c r="Q450" s="14">
        <v>130402.19717133761</v>
      </c>
      <c r="R450" s="14">
        <v>130402.19717133761</v>
      </c>
      <c r="S450" s="14">
        <v>130402.19717133761</v>
      </c>
      <c r="T450" s="14">
        <v>130402.19717133761</v>
      </c>
      <c r="U450" s="14">
        <v>130402.75492884188</v>
      </c>
      <c r="V450" s="14">
        <v>130797.17978848414</v>
      </c>
      <c r="W450" s="14">
        <v>130797.17978848414</v>
      </c>
      <c r="X450" s="14">
        <v>130797.17978848414</v>
      </c>
      <c r="Y450" s="14">
        <v>136319.12782347566</v>
      </c>
      <c r="Z450" s="14">
        <v>138685.67698132916</v>
      </c>
      <c r="AA450" s="14">
        <v>141841.07585846717</v>
      </c>
      <c r="AB450" s="14">
        <v>141841.07585846717</v>
      </c>
      <c r="AC450" s="14">
        <v>141841.07585846717</v>
      </c>
    </row>
    <row r="451" spans="1:29">
      <c r="A451" s="1" t="s">
        <v>524</v>
      </c>
      <c r="B451" s="1" t="s">
        <v>548</v>
      </c>
      <c r="D451" s="1" t="s">
        <v>652</v>
      </c>
      <c r="F451" s="1">
        <v>181</v>
      </c>
      <c r="G451" s="1" t="s">
        <v>836</v>
      </c>
      <c r="H451" s="1" t="str">
        <f t="shared" si="8"/>
        <v>181종합중위전세가격</v>
      </c>
      <c r="I451" s="1" t="s">
        <v>870</v>
      </c>
      <c r="J451" s="13">
        <v>118370.59783935547</v>
      </c>
      <c r="K451" s="13">
        <v>118841.79306030273</v>
      </c>
      <c r="L451" s="13">
        <v>119370.59783935547</v>
      </c>
      <c r="M451" s="13">
        <v>120312.98828125</v>
      </c>
      <c r="N451" s="13">
        <v>120312.98828125</v>
      </c>
      <c r="O451" s="13">
        <v>120312.98828125</v>
      </c>
      <c r="P451" s="13">
        <v>121255.37872314453</v>
      </c>
      <c r="Q451" s="14">
        <v>121312.98828125</v>
      </c>
      <c r="R451" s="14">
        <v>121312.98828125</v>
      </c>
      <c r="S451" s="14">
        <v>121370.59783935547</v>
      </c>
      <c r="T451" s="14">
        <v>123255.37872314453</v>
      </c>
      <c r="U451" s="14">
        <v>124648.9546115182</v>
      </c>
      <c r="V451" s="14">
        <v>125119.55731847635</v>
      </c>
      <c r="W451" s="14">
        <v>126060.76273239266</v>
      </c>
      <c r="X451" s="14">
        <v>126060.76273239266</v>
      </c>
      <c r="Y451" s="14">
        <v>127972.57085326713</v>
      </c>
      <c r="Z451" s="14">
        <v>129384.37897414158</v>
      </c>
      <c r="AA451" s="14">
        <v>129413.77626718344</v>
      </c>
      <c r="AB451" s="14">
        <v>130854.98168109974</v>
      </c>
      <c r="AC451" s="14">
        <v>130854.98168109974</v>
      </c>
    </row>
    <row r="452" spans="1:29">
      <c r="A452" s="1" t="s">
        <v>524</v>
      </c>
      <c r="B452" s="1" t="s">
        <v>548</v>
      </c>
      <c r="D452" s="1" t="s">
        <v>653</v>
      </c>
      <c r="F452" s="1">
        <v>182</v>
      </c>
      <c r="G452" s="1" t="s">
        <v>836</v>
      </c>
      <c r="H452" s="1" t="str">
        <f t="shared" si="8"/>
        <v>182종합중위전세가격</v>
      </c>
      <c r="I452" s="1" t="s">
        <v>870</v>
      </c>
      <c r="J452" s="13">
        <v>80707.609800402221</v>
      </c>
      <c r="K452" s="13">
        <v>81405.510023138631</v>
      </c>
      <c r="L452" s="13">
        <v>81405.510023138631</v>
      </c>
      <c r="M452" s="13">
        <v>81405.510023138631</v>
      </c>
      <c r="N452" s="13">
        <v>82452.360357243262</v>
      </c>
      <c r="O452" s="13">
        <v>84895.011136820714</v>
      </c>
      <c r="P452" s="13">
        <v>84895.011136820714</v>
      </c>
      <c r="Q452" s="14">
        <v>84895.011136820714</v>
      </c>
      <c r="R452" s="14">
        <v>85941.861470925331</v>
      </c>
      <c r="S452" s="14">
        <v>86639.761693661741</v>
      </c>
      <c r="T452" s="14">
        <v>86639.761693661741</v>
      </c>
      <c r="U452" s="14">
        <v>87752.77096821506</v>
      </c>
      <c r="V452" s="14">
        <v>87752.77096821506</v>
      </c>
      <c r="W452" s="14">
        <v>87752.77096821506</v>
      </c>
      <c r="X452" s="14">
        <v>87752.77096821506</v>
      </c>
      <c r="Y452" s="14">
        <v>87841.073187084883</v>
      </c>
      <c r="Z452" s="14">
        <v>89252.391727952738</v>
      </c>
      <c r="AA452" s="14">
        <v>89605.221363169694</v>
      </c>
      <c r="AB452" s="14">
        <v>91369.369539254505</v>
      </c>
      <c r="AC452" s="14">
        <v>92075.028809688432</v>
      </c>
    </row>
    <row r="453" spans="1:29">
      <c r="A453" s="1" t="s">
        <v>524</v>
      </c>
      <c r="B453" s="1" t="s">
        <v>549</v>
      </c>
      <c r="F453" s="1">
        <v>183</v>
      </c>
      <c r="G453" s="1" t="s">
        <v>836</v>
      </c>
      <c r="H453" s="1" t="str">
        <f t="shared" si="8"/>
        <v>183종합중위전세가격</v>
      </c>
      <c r="I453" s="1" t="s">
        <v>870</v>
      </c>
      <c r="J453" s="13">
        <v>115793.43241994682</v>
      </c>
      <c r="K453" s="13">
        <v>116644.47221100648</v>
      </c>
      <c r="L453" s="13">
        <v>117510.35244133556</v>
      </c>
      <c r="M453" s="13">
        <v>119019.66636475077</v>
      </c>
      <c r="N453" s="13">
        <v>119400.36593661222</v>
      </c>
      <c r="O453" s="13">
        <v>119556.35642080528</v>
      </c>
      <c r="P453" s="13">
        <v>118113.64768961591</v>
      </c>
      <c r="Q453" s="14">
        <v>118041.63165533573</v>
      </c>
      <c r="R453" s="14">
        <v>117695.11769263507</v>
      </c>
      <c r="S453" s="14">
        <v>118027.68532361383</v>
      </c>
      <c r="T453" s="14">
        <v>118765.36042573779</v>
      </c>
      <c r="U453" s="14">
        <v>118628.26200811965</v>
      </c>
      <c r="V453" s="14">
        <v>118559.57890296842</v>
      </c>
      <c r="W453" s="14">
        <v>118216.26003971951</v>
      </c>
      <c r="X453" s="14">
        <v>118355.52435016433</v>
      </c>
      <c r="Y453" s="14">
        <v>118878.48608938645</v>
      </c>
      <c r="Z453" s="14">
        <v>119403.60252377018</v>
      </c>
      <c r="AA453" s="14">
        <v>119671.37278335296</v>
      </c>
      <c r="AB453" s="14">
        <v>120335.11555563366</v>
      </c>
      <c r="AC453" s="14">
        <v>120359.2811824461</v>
      </c>
    </row>
    <row r="454" spans="1:29">
      <c r="A454" s="1" t="s">
        <v>524</v>
      </c>
      <c r="B454" s="1" t="s">
        <v>549</v>
      </c>
      <c r="D454" s="1" t="s">
        <v>559</v>
      </c>
      <c r="F454" s="1">
        <v>184</v>
      </c>
      <c r="G454" s="1" t="s">
        <v>836</v>
      </c>
      <c r="H454" s="1" t="str">
        <f t="shared" si="8"/>
        <v>184종합중위전세가격</v>
      </c>
      <c r="I454" s="1" t="s">
        <v>870</v>
      </c>
      <c r="J454" s="13">
        <v>121677.16727291714</v>
      </c>
      <c r="K454" s="13">
        <v>122241.69378839828</v>
      </c>
      <c r="L454" s="13">
        <v>122806.22030387943</v>
      </c>
      <c r="M454" s="13">
        <v>123088.48356162</v>
      </c>
      <c r="N454" s="13">
        <v>124071.81022329742</v>
      </c>
      <c r="O454" s="13">
        <v>124071.81022329742</v>
      </c>
      <c r="P454" s="13">
        <v>124636.33673877857</v>
      </c>
      <c r="Q454" s="14">
        <v>125068.06829455071</v>
      </c>
      <c r="R454" s="14">
        <v>124785.80503681014</v>
      </c>
      <c r="S454" s="14">
        <v>125714.81281654106</v>
      </c>
      <c r="T454" s="14">
        <v>126843.86584750334</v>
      </c>
      <c r="U454" s="14">
        <v>126812.0287868403</v>
      </c>
      <c r="V454" s="14">
        <v>125678.20424948595</v>
      </c>
      <c r="W454" s="14">
        <v>125112.1915695682</v>
      </c>
      <c r="X454" s="14">
        <v>125470.91329677861</v>
      </c>
      <c r="Y454" s="14">
        <v>126037.82556545579</v>
      </c>
      <c r="Z454" s="14">
        <v>126888.19396847156</v>
      </c>
      <c r="AA454" s="14">
        <v>126888.19396847156</v>
      </c>
      <c r="AB454" s="14">
        <v>126321.28169979437</v>
      </c>
      <c r="AC454" s="14">
        <v>127455.10623714874</v>
      </c>
    </row>
    <row r="455" spans="1:29">
      <c r="A455" s="1" t="s">
        <v>524</v>
      </c>
      <c r="B455" s="1" t="s">
        <v>549</v>
      </c>
      <c r="D455" s="1" t="s">
        <v>631</v>
      </c>
      <c r="F455" s="1">
        <v>185</v>
      </c>
      <c r="G455" s="1" t="s">
        <v>836</v>
      </c>
      <c r="H455" s="1" t="str">
        <f t="shared" si="8"/>
        <v>185종합중위전세가격</v>
      </c>
      <c r="I455" s="1" t="s">
        <v>870</v>
      </c>
      <c r="J455" s="13">
        <v>131247.13057883244</v>
      </c>
      <c r="K455" s="13">
        <v>131247.13057883244</v>
      </c>
      <c r="L455" s="13">
        <v>131247.13057883244</v>
      </c>
      <c r="M455" s="13">
        <v>133753.93973946624</v>
      </c>
      <c r="N455" s="13">
        <v>134112.05533384249</v>
      </c>
      <c r="O455" s="13">
        <v>133037.70855071372</v>
      </c>
      <c r="P455" s="13">
        <v>129098.4370125749</v>
      </c>
      <c r="Q455" s="14">
        <v>129098.4370125749</v>
      </c>
      <c r="R455" s="14">
        <v>128024.09022944613</v>
      </c>
      <c r="S455" s="14">
        <v>127874.05742069425</v>
      </c>
      <c r="T455" s="14">
        <v>128798.37139507115</v>
      </c>
      <c r="U455" s="14">
        <v>128257.77193904361</v>
      </c>
      <c r="V455" s="14">
        <v>128832.25433526012</v>
      </c>
      <c r="W455" s="14">
        <v>128152.90593799265</v>
      </c>
      <c r="X455" s="14">
        <v>128152.90593799265</v>
      </c>
      <c r="Y455" s="14">
        <v>129226.37940094588</v>
      </c>
      <c r="Z455" s="14">
        <v>130657.67735155018</v>
      </c>
      <c r="AA455" s="14">
        <v>130908.61797162375</v>
      </c>
      <c r="AB455" s="14">
        <v>132339.91592222807</v>
      </c>
      <c r="AC455" s="14">
        <v>132055.56489753022</v>
      </c>
    </row>
    <row r="456" spans="1:29">
      <c r="A456" s="1" t="s">
        <v>524</v>
      </c>
      <c r="B456" s="1" t="s">
        <v>549</v>
      </c>
      <c r="D456" s="1" t="s">
        <v>630</v>
      </c>
      <c r="F456" s="1">
        <v>186</v>
      </c>
      <c r="G456" s="1" t="s">
        <v>836</v>
      </c>
      <c r="H456" s="1" t="str">
        <f t="shared" si="8"/>
        <v>186종합중위전세가격</v>
      </c>
      <c r="I456" s="1" t="s">
        <v>870</v>
      </c>
      <c r="J456" s="13">
        <v>102500</v>
      </c>
      <c r="K456" s="13">
        <v>107500</v>
      </c>
      <c r="L456" s="13">
        <v>111500</v>
      </c>
      <c r="M456" s="13">
        <v>117000</v>
      </c>
      <c r="N456" s="13">
        <v>117500</v>
      </c>
      <c r="O456" s="13">
        <v>120500</v>
      </c>
      <c r="P456" s="13">
        <v>119500</v>
      </c>
      <c r="Q456" s="14">
        <v>118000</v>
      </c>
      <c r="R456" s="14">
        <v>117500</v>
      </c>
      <c r="S456" s="14">
        <v>117500</v>
      </c>
      <c r="T456" s="14">
        <v>117500</v>
      </c>
      <c r="U456" s="14">
        <v>117500</v>
      </c>
      <c r="V456" s="14">
        <v>117500</v>
      </c>
      <c r="W456" s="14">
        <v>117500</v>
      </c>
      <c r="X456" s="14">
        <v>117500</v>
      </c>
      <c r="Y456" s="14">
        <v>118500</v>
      </c>
      <c r="Z456" s="14">
        <v>118500</v>
      </c>
      <c r="AA456" s="14">
        <v>119500</v>
      </c>
      <c r="AB456" s="14">
        <v>121000</v>
      </c>
      <c r="AC456" s="14">
        <v>120000</v>
      </c>
    </row>
    <row r="457" spans="1:29">
      <c r="A457" s="1" t="s">
        <v>524</v>
      </c>
      <c r="B457" s="1" t="s">
        <v>549</v>
      </c>
      <c r="D457" s="1" t="s">
        <v>645</v>
      </c>
      <c r="F457" s="1">
        <v>187</v>
      </c>
      <c r="G457" s="1" t="s">
        <v>836</v>
      </c>
      <c r="H457" s="1" t="str">
        <f t="shared" si="8"/>
        <v>187종합중위전세가격</v>
      </c>
      <c r="I457" s="1" t="s">
        <v>870</v>
      </c>
      <c r="J457" s="13">
        <v>132500</v>
      </c>
      <c r="K457" s="13">
        <v>134000</v>
      </c>
      <c r="L457" s="13">
        <v>136500</v>
      </c>
      <c r="M457" s="13">
        <v>136500</v>
      </c>
      <c r="N457" s="13">
        <v>136500</v>
      </c>
      <c r="O457" s="13">
        <v>136500</v>
      </c>
      <c r="P457" s="13">
        <v>134000</v>
      </c>
      <c r="Q457" s="14">
        <v>134000</v>
      </c>
      <c r="R457" s="14">
        <v>134000</v>
      </c>
      <c r="S457" s="14">
        <v>135500</v>
      </c>
      <c r="T457" s="14">
        <v>137000</v>
      </c>
      <c r="U457" s="14">
        <v>137000</v>
      </c>
      <c r="V457" s="14">
        <v>137000</v>
      </c>
      <c r="W457" s="14">
        <v>137000</v>
      </c>
      <c r="X457" s="14">
        <v>137500</v>
      </c>
      <c r="Y457" s="14">
        <v>137000</v>
      </c>
      <c r="Z457" s="14">
        <v>137000</v>
      </c>
      <c r="AA457" s="14">
        <v>137000</v>
      </c>
      <c r="AB457" s="14">
        <v>138000</v>
      </c>
      <c r="AC457" s="14">
        <v>138000</v>
      </c>
    </row>
    <row r="458" spans="1:29">
      <c r="A458" s="1" t="s">
        <v>524</v>
      </c>
      <c r="B458" s="1" t="s">
        <v>549</v>
      </c>
      <c r="D458" s="1" t="s">
        <v>654</v>
      </c>
      <c r="F458" s="1">
        <v>188</v>
      </c>
      <c r="G458" s="1" t="s">
        <v>836</v>
      </c>
      <c r="H458" s="1" t="str">
        <f t="shared" si="8"/>
        <v>188종합중위전세가격</v>
      </c>
      <c r="I458" s="1" t="s">
        <v>870</v>
      </c>
      <c r="J458" s="13">
        <v>83201.083356908683</v>
      </c>
      <c r="K458" s="13">
        <v>83215.198615433255</v>
      </c>
      <c r="L458" s="13">
        <v>83215.198615433255</v>
      </c>
      <c r="M458" s="13">
        <v>83250.486761744687</v>
      </c>
      <c r="N458" s="13">
        <v>83250.486761744687</v>
      </c>
      <c r="O458" s="13">
        <v>84141.635186633604</v>
      </c>
      <c r="P458" s="13">
        <v>85032.783611522522</v>
      </c>
      <c r="Q458" s="14">
        <v>85032.783611522522</v>
      </c>
      <c r="R458" s="14">
        <v>85626.882561448467</v>
      </c>
      <c r="S458" s="14">
        <v>85626.882561448467</v>
      </c>
      <c r="T458" s="14">
        <v>85626.882561448467</v>
      </c>
      <c r="U458" s="14">
        <v>85324.848474973929</v>
      </c>
      <c r="V458" s="14">
        <v>85193.982990093849</v>
      </c>
      <c r="W458" s="14">
        <v>85193.982990093849</v>
      </c>
      <c r="X458" s="14">
        <v>85193.982990093849</v>
      </c>
      <c r="Y458" s="14">
        <v>85193.982990093849</v>
      </c>
      <c r="Z458" s="14">
        <v>84600.550703858185</v>
      </c>
      <c r="AA458" s="14">
        <v>84927.442322732008</v>
      </c>
      <c r="AB458" s="14">
        <v>84927.442322732008</v>
      </c>
      <c r="AC458" s="14">
        <v>84927.442322732008</v>
      </c>
    </row>
    <row r="459" spans="1:29">
      <c r="A459" s="1" t="s">
        <v>655</v>
      </c>
      <c r="F459" s="1">
        <v>189</v>
      </c>
      <c r="G459" s="1" t="s">
        <v>836</v>
      </c>
      <c r="H459" s="1" t="str">
        <f t="shared" si="8"/>
        <v>189종합중위전세가격</v>
      </c>
      <c r="I459" s="1" t="s">
        <v>870</v>
      </c>
      <c r="J459" s="13">
        <v>106351.03447353923</v>
      </c>
      <c r="K459" s="13">
        <v>106103.96836467473</v>
      </c>
      <c r="L459" s="13">
        <v>106286.63023539059</v>
      </c>
      <c r="M459" s="13">
        <v>106536.53786687291</v>
      </c>
      <c r="N459" s="13">
        <v>106442.40281850984</v>
      </c>
      <c r="O459" s="13">
        <v>106370.49319985988</v>
      </c>
      <c r="P459" s="13">
        <v>106168.71510660394</v>
      </c>
      <c r="Q459" s="14">
        <v>106240.75132886415</v>
      </c>
      <c r="R459" s="14">
        <v>106288.4576699217</v>
      </c>
      <c r="S459" s="14">
        <v>106667.06269403479</v>
      </c>
      <c r="T459" s="14">
        <v>107161.47160240261</v>
      </c>
      <c r="U459" s="14">
        <v>107097.06956108616</v>
      </c>
      <c r="V459" s="14">
        <v>107424.68239841114</v>
      </c>
      <c r="W459" s="14">
        <v>107627.83354338905</v>
      </c>
      <c r="X459" s="14">
        <v>108093.00317896422</v>
      </c>
      <c r="Y459" s="14">
        <v>109300.63627883578</v>
      </c>
      <c r="Z459" s="14">
        <v>109802.35621247016</v>
      </c>
      <c r="AA459" s="14">
        <v>110131.4590364849</v>
      </c>
      <c r="AB459" s="14">
        <v>110590.72502651591</v>
      </c>
      <c r="AC459" s="14">
        <v>110998.44332957992</v>
      </c>
    </row>
    <row r="460" spans="1:29">
      <c r="A460" s="1" t="s">
        <v>1384</v>
      </c>
      <c r="B460" s="1" t="s">
        <v>1383</v>
      </c>
      <c r="F460" s="1">
        <v>190</v>
      </c>
      <c r="G460" s="1" t="s">
        <v>836</v>
      </c>
      <c r="H460" s="1" t="str">
        <f t="shared" si="8"/>
        <v>190종합중위전세가격</v>
      </c>
      <c r="I460" s="1" t="s">
        <v>870</v>
      </c>
      <c r="J460" s="13"/>
      <c r="K460" s="13"/>
      <c r="L460" s="13"/>
      <c r="M460" s="13"/>
      <c r="N460" s="13"/>
      <c r="O460" s="13"/>
      <c r="P460" s="13"/>
      <c r="U460" s="14">
        <v>59930.954239730963</v>
      </c>
      <c r="V460" s="14">
        <v>62646.874249339417</v>
      </c>
      <c r="W460" s="14">
        <v>63313.956281527746</v>
      </c>
      <c r="X460" s="14">
        <v>63536.316958923853</v>
      </c>
      <c r="Y460" s="14">
        <v>64473.35154936344</v>
      </c>
      <c r="Z460" s="14">
        <v>64497.147489791016</v>
      </c>
      <c r="AA460" s="14">
        <v>64497.147489791016</v>
      </c>
      <c r="AB460" s="14">
        <v>65164.229521979345</v>
      </c>
      <c r="AC460" s="14">
        <v>66350.597525822726</v>
      </c>
    </row>
    <row r="461" spans="1:29">
      <c r="A461" s="1" t="s">
        <v>853</v>
      </c>
      <c r="F461" s="1">
        <v>191</v>
      </c>
      <c r="G461" s="1" t="s">
        <v>836</v>
      </c>
      <c r="H461" s="1" t="str">
        <f t="shared" si="8"/>
        <v>191종합중위전세가격</v>
      </c>
      <c r="I461" s="1" t="s">
        <v>870</v>
      </c>
      <c r="J461" s="1">
        <v>64741.792027913449</v>
      </c>
      <c r="K461" s="13">
        <v>64883.978452153147</v>
      </c>
      <c r="L461" s="13">
        <v>64986.886794572347</v>
      </c>
      <c r="M461" s="13">
        <v>65241.141342307892</v>
      </c>
      <c r="N461" s="13">
        <v>65271.728610374572</v>
      </c>
      <c r="O461" s="13">
        <v>65392.696964130191</v>
      </c>
      <c r="P461" s="13">
        <v>65471.006290168145</v>
      </c>
      <c r="Q461" s="13">
        <v>65628.541308776825</v>
      </c>
      <c r="R461" s="14">
        <v>65775.002342092586</v>
      </c>
      <c r="S461" s="14">
        <v>65970.251769247028</v>
      </c>
      <c r="T461" s="14">
        <v>66046.536829433535</v>
      </c>
      <c r="U461" s="14">
        <v>66744.050531738452</v>
      </c>
      <c r="V461" s="14">
        <v>66744.473473038001</v>
      </c>
      <c r="W461" s="14">
        <v>66968.914254622097</v>
      </c>
      <c r="X461" s="14">
        <v>67111.264189047826</v>
      </c>
      <c r="Y461" s="14">
        <v>67352.664207418828</v>
      </c>
      <c r="Z461" s="14">
        <v>67652.950803986503</v>
      </c>
      <c r="AA461" s="14">
        <v>67806.795362342513</v>
      </c>
      <c r="AB461" s="14">
        <v>68005.109116099629</v>
      </c>
      <c r="AC461" s="14">
        <v>68212.524800853236</v>
      </c>
    </row>
    <row r="462" spans="1:29">
      <c r="A462" s="1" t="s">
        <v>524</v>
      </c>
      <c r="B462" s="1" t="s">
        <v>550</v>
      </c>
      <c r="F462" s="1">
        <v>192</v>
      </c>
      <c r="G462" s="1" t="s">
        <v>836</v>
      </c>
      <c r="H462" s="1" t="str">
        <f t="shared" si="8"/>
        <v>192종합중위전세가격</v>
      </c>
      <c r="I462" s="1" t="s">
        <v>870</v>
      </c>
      <c r="J462" s="13">
        <v>59673.907050850736</v>
      </c>
      <c r="K462" s="13">
        <v>60011.281042358889</v>
      </c>
      <c r="L462" s="13">
        <v>60092.479055868462</v>
      </c>
      <c r="M462" s="13">
        <v>60263.584934809231</v>
      </c>
      <c r="N462" s="13">
        <v>60266.645336398957</v>
      </c>
      <c r="O462" s="13">
        <v>60316.189216401363</v>
      </c>
      <c r="P462" s="13">
        <v>60318.000562762529</v>
      </c>
      <c r="Q462" s="14">
        <v>60388.277500061355</v>
      </c>
      <c r="R462" s="14">
        <v>60412.716174987923</v>
      </c>
      <c r="S462" s="14">
        <v>60516.471759194596</v>
      </c>
      <c r="T462" s="14">
        <v>60616.824179011368</v>
      </c>
      <c r="U462" s="14">
        <v>60695.130749275719</v>
      </c>
      <c r="V462" s="14">
        <v>60247.877471414235</v>
      </c>
      <c r="W462" s="14">
        <v>60172.9755976163</v>
      </c>
      <c r="X462" s="14">
        <v>60149.931156117367</v>
      </c>
      <c r="Y462" s="14">
        <v>60136.353627626282</v>
      </c>
      <c r="Z462" s="14">
        <v>60338.360785226025</v>
      </c>
      <c r="AA462" s="14">
        <v>60231.233887961651</v>
      </c>
      <c r="AB462" s="14">
        <v>60454.839224512209</v>
      </c>
      <c r="AC462" s="14">
        <v>60646.215750506526</v>
      </c>
    </row>
    <row r="463" spans="1:29">
      <c r="A463" s="1" t="s">
        <v>524</v>
      </c>
      <c r="B463" s="1" t="s">
        <v>550</v>
      </c>
      <c r="D463" s="1" t="s">
        <v>656</v>
      </c>
      <c r="F463" s="1">
        <v>193</v>
      </c>
      <c r="G463" s="1" t="s">
        <v>836</v>
      </c>
      <c r="H463" s="1" t="str">
        <f t="shared" si="8"/>
        <v>193종합중위전세가격</v>
      </c>
      <c r="I463" s="1" t="s">
        <v>870</v>
      </c>
      <c r="J463" s="13">
        <v>84024.805146243714</v>
      </c>
      <c r="K463" s="13">
        <v>84024.805146243714</v>
      </c>
      <c r="L463" s="13">
        <v>84024.805146243714</v>
      </c>
      <c r="M463" s="13">
        <v>84024.805146243714</v>
      </c>
      <c r="N463" s="13">
        <v>84024.805146243714</v>
      </c>
      <c r="O463" s="13">
        <v>84024.805146243714</v>
      </c>
      <c r="P463" s="13">
        <v>84024.805146243714</v>
      </c>
      <c r="Q463" s="14">
        <v>84024.805146243714</v>
      </c>
      <c r="R463" s="14">
        <v>84406.043749217264</v>
      </c>
      <c r="S463" s="14">
        <v>84427.001080679736</v>
      </c>
      <c r="T463" s="14">
        <v>84808.239683653301</v>
      </c>
      <c r="U463" s="14">
        <v>84805.722673329175</v>
      </c>
      <c r="V463" s="14">
        <v>82647.833853841352</v>
      </c>
      <c r="W463" s="14">
        <v>82647.833853841352</v>
      </c>
      <c r="X463" s="14">
        <v>82804.279825109305</v>
      </c>
      <c r="Y463" s="14">
        <v>82804.279825109305</v>
      </c>
      <c r="Z463" s="14">
        <v>83435.140537164276</v>
      </c>
      <c r="AA463" s="14">
        <v>82375.890068707056</v>
      </c>
      <c r="AB463" s="14">
        <v>82202.061211742664</v>
      </c>
      <c r="AC463" s="14">
        <v>82202.061211742664</v>
      </c>
    </row>
    <row r="464" spans="1:29">
      <c r="A464" s="1" t="s">
        <v>524</v>
      </c>
      <c r="B464" s="1" t="s">
        <v>550</v>
      </c>
      <c r="D464" s="1" t="s">
        <v>657</v>
      </c>
      <c r="F464" s="1">
        <v>194</v>
      </c>
      <c r="G464" s="1" t="s">
        <v>836</v>
      </c>
      <c r="H464" s="1" t="str">
        <f t="shared" si="8"/>
        <v>194종합중위전세가격</v>
      </c>
      <c r="I464" s="1" t="s">
        <v>870</v>
      </c>
      <c r="J464" s="13">
        <v>64495.179398531269</v>
      </c>
      <c r="K464" s="13">
        <v>65084.210610337301</v>
      </c>
      <c r="L464" s="13">
        <v>65431.352397172574</v>
      </c>
      <c r="M464" s="13">
        <v>65517.117902635451</v>
      </c>
      <c r="N464" s="13">
        <v>64933.478443666725</v>
      </c>
      <c r="O464" s="13">
        <v>64933.478443666725</v>
      </c>
      <c r="P464" s="13">
        <v>64933.478443666725</v>
      </c>
      <c r="Q464" s="14">
        <v>64991.443559385712</v>
      </c>
      <c r="R464" s="14">
        <v>64662.974570311482</v>
      </c>
      <c r="S464" s="14">
        <v>65049.408675104693</v>
      </c>
      <c r="T464" s="14">
        <v>65049.408675104693</v>
      </c>
      <c r="U464" s="14">
        <v>64917.437874391617</v>
      </c>
      <c r="V464" s="14">
        <v>64917.437874391617</v>
      </c>
      <c r="W464" s="14">
        <v>64917.437874391617</v>
      </c>
      <c r="X464" s="14">
        <v>64917.437874391617</v>
      </c>
      <c r="Y464" s="14">
        <v>65004.077358667164</v>
      </c>
      <c r="Z464" s="14">
        <v>65150.1099775365</v>
      </c>
      <c r="AA464" s="14">
        <v>65476.831008985399</v>
      </c>
      <c r="AB464" s="14">
        <v>66637.682515911642</v>
      </c>
      <c r="AC464" s="14">
        <v>67291.124578809438</v>
      </c>
    </row>
    <row r="465" spans="1:29">
      <c r="A465" s="1" t="s">
        <v>524</v>
      </c>
      <c r="B465" s="1" t="s">
        <v>550</v>
      </c>
      <c r="D465" s="1" t="s">
        <v>658</v>
      </c>
      <c r="F465" s="1">
        <v>195</v>
      </c>
      <c r="G465" s="1" t="s">
        <v>836</v>
      </c>
      <c r="H465" s="1" t="str">
        <f t="shared" si="8"/>
        <v>195종합중위전세가격</v>
      </c>
      <c r="I465" s="1" t="s">
        <v>870</v>
      </c>
      <c r="J465" s="13">
        <v>58995.879486737591</v>
      </c>
      <c r="K465" s="13">
        <v>60052.172278189479</v>
      </c>
      <c r="L465" s="13">
        <v>60052.172278189479</v>
      </c>
      <c r="M465" s="13">
        <v>60052.172278189479</v>
      </c>
      <c r="N465" s="13">
        <v>60052.172278189479</v>
      </c>
      <c r="O465" s="13">
        <v>60316.245476052456</v>
      </c>
      <c r="P465" s="13">
        <v>60316.245476052456</v>
      </c>
      <c r="Q465" s="14">
        <v>60610.02690867502</v>
      </c>
      <c r="R465" s="14">
        <v>60610.02690867502</v>
      </c>
      <c r="S465" s="14">
        <v>60844.391871778404</v>
      </c>
      <c r="T465" s="14">
        <v>60844.391871778404</v>
      </c>
      <c r="U465" s="14">
        <v>60825.803838484549</v>
      </c>
      <c r="V465" s="14">
        <v>60825.803838484549</v>
      </c>
      <c r="W465" s="14">
        <v>60562.040441176468</v>
      </c>
      <c r="X465" s="14">
        <v>60562.040441176468</v>
      </c>
      <c r="Y465" s="14">
        <v>60562.040441176468</v>
      </c>
      <c r="Z465" s="14">
        <v>60614.793120638089</v>
      </c>
      <c r="AA465" s="14">
        <v>60693.922139830509</v>
      </c>
      <c r="AB465" s="14">
        <v>60825.803838484549</v>
      </c>
      <c r="AC465" s="14">
        <v>60825.803838484549</v>
      </c>
    </row>
    <row r="466" spans="1:29">
      <c r="A466" s="1" t="s">
        <v>524</v>
      </c>
      <c r="B466" s="1" t="s">
        <v>550</v>
      </c>
      <c r="D466" s="1" t="s">
        <v>659</v>
      </c>
      <c r="F466" s="1">
        <v>196</v>
      </c>
      <c r="G466" s="1" t="s">
        <v>836</v>
      </c>
      <c r="H466" s="1" t="str">
        <f t="shared" si="8"/>
        <v>196종합중위전세가격</v>
      </c>
      <c r="I466" s="1" t="s">
        <v>870</v>
      </c>
      <c r="J466" s="13">
        <v>45649.396834251449</v>
      </c>
      <c r="K466" s="13">
        <v>45649.396834251449</v>
      </c>
      <c r="L466" s="13">
        <v>45649.396834251449</v>
      </c>
      <c r="M466" s="13">
        <v>45649.396834251449</v>
      </c>
      <c r="N466" s="13">
        <v>46418.380866048392</v>
      </c>
      <c r="O466" s="13">
        <v>46462.031936406107</v>
      </c>
      <c r="P466" s="13">
        <v>47061.990098319504</v>
      </c>
      <c r="Q466" s="14">
        <v>47574.646119517471</v>
      </c>
      <c r="R466" s="14">
        <v>48087.30214071543</v>
      </c>
      <c r="S466" s="14">
        <v>48087.30214071543</v>
      </c>
      <c r="T466" s="14">
        <v>48130.953211073145</v>
      </c>
      <c r="U466" s="14">
        <v>48207.141627947</v>
      </c>
      <c r="V466" s="14">
        <v>48185.140251247634</v>
      </c>
      <c r="W466" s="14">
        <v>48185.140251247634</v>
      </c>
      <c r="X466" s="14">
        <v>48185.140251247634</v>
      </c>
      <c r="Y466" s="14">
        <v>48145.775253828942</v>
      </c>
      <c r="Z466" s="14">
        <v>48145.775253828942</v>
      </c>
      <c r="AA466" s="14">
        <v>48145.775253828942</v>
      </c>
      <c r="AB466" s="14">
        <v>48145.775253828942</v>
      </c>
      <c r="AC466" s="14">
        <v>48145.775253828942</v>
      </c>
    </row>
    <row r="467" spans="1:29">
      <c r="A467" s="1" t="s">
        <v>524</v>
      </c>
      <c r="B467" s="1" t="s">
        <v>550</v>
      </c>
      <c r="D467" s="1" t="s">
        <v>660</v>
      </c>
      <c r="F467" s="1">
        <v>197</v>
      </c>
      <c r="G467" s="1" t="s">
        <v>836</v>
      </c>
      <c r="H467" s="1" t="str">
        <f t="shared" si="8"/>
        <v>197종합중위전세가격</v>
      </c>
      <c r="I467" s="1" t="s">
        <v>870</v>
      </c>
      <c r="J467" s="13">
        <v>34647.291086801735</v>
      </c>
      <c r="K467" s="13">
        <v>34647.291086801735</v>
      </c>
      <c r="L467" s="13">
        <v>34647.291086801735</v>
      </c>
      <c r="M467" s="13">
        <v>34647.291086801735</v>
      </c>
      <c r="N467" s="13">
        <v>34647.291086801735</v>
      </c>
      <c r="O467" s="13">
        <v>34647.291086801735</v>
      </c>
      <c r="P467" s="13">
        <v>34647.291086801735</v>
      </c>
      <c r="Q467" s="14">
        <v>34647.291086801735</v>
      </c>
      <c r="R467" s="14">
        <v>34647.291086801735</v>
      </c>
      <c r="S467" s="14">
        <v>34647.291086801735</v>
      </c>
      <c r="T467" s="14">
        <v>35005.696161563857</v>
      </c>
      <c r="U467" s="14">
        <v>35626.283908348698</v>
      </c>
      <c r="V467" s="14">
        <v>35626.283908348698</v>
      </c>
      <c r="W467" s="14">
        <v>35452.9233605478</v>
      </c>
      <c r="X467" s="14">
        <v>35452.9233605478</v>
      </c>
      <c r="Y467" s="14">
        <v>35452.9233605478</v>
      </c>
      <c r="Z467" s="14">
        <v>34867.954964445613</v>
      </c>
      <c r="AA467" s="14">
        <v>34672.965499078222</v>
      </c>
      <c r="AB467" s="14">
        <v>34716.631551224651</v>
      </c>
      <c r="AC467" s="14">
        <v>34716.631551224651</v>
      </c>
    </row>
    <row r="468" spans="1:29">
      <c r="A468" s="1" t="s">
        <v>524</v>
      </c>
      <c r="B468" s="1" t="s">
        <v>550</v>
      </c>
      <c r="D468" s="1" t="s">
        <v>661</v>
      </c>
      <c r="F468" s="1">
        <v>198</v>
      </c>
      <c r="G468" s="1" t="s">
        <v>836</v>
      </c>
      <c r="H468" s="1" t="str">
        <f t="shared" si="8"/>
        <v>198종합중위전세가격</v>
      </c>
      <c r="I468" s="1" t="s">
        <v>870</v>
      </c>
      <c r="J468" s="13">
        <v>50552.67175572519</v>
      </c>
      <c r="K468" s="13">
        <v>50552.67175572519</v>
      </c>
      <c r="L468" s="13">
        <v>50552.67175572519</v>
      </c>
      <c r="M468" s="13">
        <v>52335.114503816796</v>
      </c>
      <c r="N468" s="13">
        <v>52335.114503816796</v>
      </c>
      <c r="O468" s="13">
        <v>52335.114503816796</v>
      </c>
      <c r="P468" s="13">
        <v>52335.114503816796</v>
      </c>
      <c r="Q468" s="14">
        <v>52045.801526717558</v>
      </c>
      <c r="R468" s="14">
        <v>51756.48854961832</v>
      </c>
      <c r="S468" s="14">
        <v>51467.175572519081</v>
      </c>
      <c r="T468" s="14">
        <v>51467.175572519081</v>
      </c>
      <c r="U468" s="14">
        <v>51774.035630153121</v>
      </c>
      <c r="V468" s="14">
        <v>52069.935217903418</v>
      </c>
      <c r="W468" s="14">
        <v>51770.870141342755</v>
      </c>
      <c r="X468" s="14">
        <v>51148.24425795053</v>
      </c>
      <c r="Y468" s="14">
        <v>51148.24425795053</v>
      </c>
      <c r="Z468" s="14">
        <v>51154.575235571261</v>
      </c>
      <c r="AA468" s="14">
        <v>51746.374411071847</v>
      </c>
      <c r="AB468" s="14">
        <v>51450.474823321558</v>
      </c>
      <c r="AC468" s="14">
        <v>51450.474823321558</v>
      </c>
    </row>
    <row r="469" spans="1:29">
      <c r="A469" s="1" t="s">
        <v>524</v>
      </c>
      <c r="B469" s="1" t="s">
        <v>550</v>
      </c>
      <c r="D469" s="1" t="s">
        <v>662</v>
      </c>
      <c r="F469" s="1">
        <v>199</v>
      </c>
      <c r="G469" s="1" t="s">
        <v>836</v>
      </c>
      <c r="H469" s="1" t="str">
        <f t="shared" si="8"/>
        <v>199종합중위전세가격</v>
      </c>
      <c r="I469" s="1" t="s">
        <v>870</v>
      </c>
      <c r="J469" s="13">
        <v>49793.079543653941</v>
      </c>
      <c r="K469" s="13">
        <v>49793.079543653941</v>
      </c>
      <c r="L469" s="13">
        <v>49793.079543653941</v>
      </c>
      <c r="M469" s="13">
        <v>49793.079543653941</v>
      </c>
      <c r="N469" s="13">
        <v>50940.104579305975</v>
      </c>
      <c r="O469" s="13">
        <v>50940.104579305975</v>
      </c>
      <c r="P469" s="13">
        <v>50284.661701790523</v>
      </c>
      <c r="Q469" s="14">
        <v>50284.661701790523</v>
      </c>
      <c r="R469" s="14">
        <v>50284.661701790523</v>
      </c>
      <c r="S469" s="14">
        <v>50120.80098241166</v>
      </c>
      <c r="T469" s="14">
        <v>50120.80098241166</v>
      </c>
      <c r="U469" s="14">
        <v>50425.630117193774</v>
      </c>
      <c r="V469" s="14">
        <v>50425.630117193774</v>
      </c>
      <c r="W469" s="14">
        <v>50425.630117193774</v>
      </c>
      <c r="X469" s="14">
        <v>50259.993578423506</v>
      </c>
      <c r="Y469" s="14">
        <v>49953.371327660941</v>
      </c>
      <c r="Z469" s="14">
        <v>49870.553058275807</v>
      </c>
      <c r="AA469" s="14">
        <v>49870.553058275807</v>
      </c>
      <c r="AB469" s="14">
        <v>49720.709584202923</v>
      </c>
      <c r="AC469" s="14">
        <v>49969.164392358325</v>
      </c>
    </row>
    <row r="470" spans="1:29">
      <c r="A470" s="1" t="s">
        <v>524</v>
      </c>
      <c r="B470" s="1" t="s">
        <v>551</v>
      </c>
      <c r="F470" s="1">
        <v>200</v>
      </c>
      <c r="G470" s="1" t="s">
        <v>836</v>
      </c>
      <c r="H470" s="1" t="str">
        <f t="shared" si="8"/>
        <v>200종합중위전세가격</v>
      </c>
      <c r="I470" s="1" t="s">
        <v>870</v>
      </c>
      <c r="J470" s="13">
        <v>71404.554482886044</v>
      </c>
      <c r="K470" s="13">
        <v>71399.637653265992</v>
      </c>
      <c r="L470" s="13">
        <v>71805.070288081057</v>
      </c>
      <c r="M470" s="13">
        <v>72110.523195836606</v>
      </c>
      <c r="N470" s="13">
        <v>72311.081599868616</v>
      </c>
      <c r="O470" s="13">
        <v>72387.457978556879</v>
      </c>
      <c r="P470" s="13">
        <v>72402.402215139518</v>
      </c>
      <c r="Q470" s="14">
        <v>72222.316273268967</v>
      </c>
      <c r="R470" s="14">
        <v>72055.319850544809</v>
      </c>
      <c r="S470" s="14">
        <v>72060.531151041112</v>
      </c>
      <c r="T470" s="14">
        <v>72134.526100769348</v>
      </c>
      <c r="U470" s="14">
        <v>72297.610295985447</v>
      </c>
      <c r="V470" s="14">
        <v>72403.280175172986</v>
      </c>
      <c r="W470" s="14">
        <v>72451.755159169654</v>
      </c>
      <c r="X470" s="14">
        <v>72274.919602304479</v>
      </c>
      <c r="Y470" s="14">
        <v>72546.311104788809</v>
      </c>
      <c r="Z470" s="14">
        <v>72630.124114736274</v>
      </c>
      <c r="AA470" s="14">
        <v>72639.45786805125</v>
      </c>
      <c r="AB470" s="14">
        <v>72713.367228222764</v>
      </c>
      <c r="AC470" s="14">
        <v>73276.864261255672</v>
      </c>
    </row>
    <row r="471" spans="1:29">
      <c r="A471" s="1" t="s">
        <v>524</v>
      </c>
      <c r="B471" s="1" t="s">
        <v>551</v>
      </c>
      <c r="D471" s="1" t="s">
        <v>663</v>
      </c>
      <c r="F471" s="1">
        <v>201</v>
      </c>
      <c r="G471" s="1" t="s">
        <v>836</v>
      </c>
      <c r="H471" s="1" t="str">
        <f t="shared" si="8"/>
        <v>201종합중위전세가격</v>
      </c>
      <c r="I471" s="1" t="s">
        <v>870</v>
      </c>
      <c r="J471" s="13">
        <v>97884.080441424594</v>
      </c>
      <c r="K471" s="13">
        <v>97884.080441424594</v>
      </c>
      <c r="L471" s="13">
        <v>98126.19134479457</v>
      </c>
      <c r="M471" s="13">
        <v>98378.297573988777</v>
      </c>
      <c r="N471" s="13">
        <v>98378.297573988777</v>
      </c>
      <c r="O471" s="13">
        <v>98378.297573988777</v>
      </c>
      <c r="P471" s="13">
        <v>98378.297573988777</v>
      </c>
      <c r="Q471" s="14">
        <v>97911.009678963936</v>
      </c>
      <c r="R471" s="14">
        <v>97438.724121026957</v>
      </c>
      <c r="S471" s="14">
        <v>97438.724121026957</v>
      </c>
      <c r="T471" s="14">
        <v>97438.724121026957</v>
      </c>
      <c r="U471" s="14">
        <v>97409.120116396909</v>
      </c>
      <c r="V471" s="14">
        <v>97410.108867338102</v>
      </c>
      <c r="W471" s="14">
        <v>97410.108867338102</v>
      </c>
      <c r="X471" s="14">
        <v>96940.98291977332</v>
      </c>
      <c r="Y471" s="14">
        <v>97223.152284062802</v>
      </c>
      <c r="Z471" s="14">
        <v>97210.896641134081</v>
      </c>
      <c r="AA471" s="14">
        <v>97210.896641134081</v>
      </c>
      <c r="AB471" s="14">
        <v>97211.885392075274</v>
      </c>
      <c r="AC471" s="14">
        <v>97995.748625712615</v>
      </c>
    </row>
    <row r="472" spans="1:29">
      <c r="A472" s="1" t="s">
        <v>524</v>
      </c>
      <c r="B472" s="1" t="s">
        <v>551</v>
      </c>
      <c r="D472" s="1" t="s">
        <v>663</v>
      </c>
      <c r="E472" s="1" t="s">
        <v>664</v>
      </c>
      <c r="F472" s="1">
        <v>202</v>
      </c>
      <c r="G472" s="1" t="s">
        <v>836</v>
      </c>
      <c r="H472" s="1" t="str">
        <f t="shared" si="8"/>
        <v>202종합중위전세가격</v>
      </c>
      <c r="I472" s="1" t="s">
        <v>870</v>
      </c>
      <c r="J472" s="13">
        <v>79452.002424355451</v>
      </c>
      <c r="K472" s="13">
        <v>79452.002424355451</v>
      </c>
      <c r="L472" s="13">
        <v>80112.079817240898</v>
      </c>
      <c r="M472" s="13">
        <v>80799.407897804092</v>
      </c>
      <c r="N472" s="13">
        <v>80799.407897804092</v>
      </c>
      <c r="O472" s="13">
        <v>80799.407897804092</v>
      </c>
      <c r="P472" s="13">
        <v>80799.407897804092</v>
      </c>
      <c r="Q472" s="14">
        <v>80813.033241642974</v>
      </c>
      <c r="R472" s="14">
        <v>80813.033241642974</v>
      </c>
      <c r="S472" s="14">
        <v>80813.033241642974</v>
      </c>
      <c r="T472" s="14">
        <v>80813.033241642974</v>
      </c>
      <c r="U472" s="14">
        <v>81098.175743144631</v>
      </c>
      <c r="V472" s="14">
        <v>81100.858744911282</v>
      </c>
      <c r="W472" s="14">
        <v>81100.858744911282</v>
      </c>
      <c r="X472" s="14">
        <v>81100.858744911282</v>
      </c>
      <c r="Y472" s="14">
        <v>81026.529687379982</v>
      </c>
      <c r="Z472" s="14">
        <v>80993.273676933706</v>
      </c>
      <c r="AA472" s="14">
        <v>80993.273676933706</v>
      </c>
      <c r="AB472" s="14">
        <v>80995.956678700357</v>
      </c>
      <c r="AC472" s="14">
        <v>81026.76165604117</v>
      </c>
    </row>
    <row r="473" spans="1:29">
      <c r="A473" s="1" t="s">
        <v>524</v>
      </c>
      <c r="B473" s="1" t="s">
        <v>551</v>
      </c>
      <c r="D473" s="1" t="s">
        <v>663</v>
      </c>
      <c r="E473" s="1" t="s">
        <v>665</v>
      </c>
      <c r="F473" s="1">
        <v>203</v>
      </c>
      <c r="G473" s="1" t="s">
        <v>836</v>
      </c>
      <c r="H473" s="1" t="str">
        <f t="shared" si="8"/>
        <v>203종합중위전세가격</v>
      </c>
      <c r="I473" s="1" t="s">
        <v>870</v>
      </c>
      <c r="J473" s="13">
        <v>108561.02984201287</v>
      </c>
      <c r="K473" s="13">
        <v>108561.02984201287</v>
      </c>
      <c r="L473" s="13">
        <v>108561.02984201287</v>
      </c>
      <c r="M473" s="13">
        <v>108561.02984201287</v>
      </c>
      <c r="N473" s="13">
        <v>108561.02984201287</v>
      </c>
      <c r="O473" s="13">
        <v>108561.02984201287</v>
      </c>
      <c r="P473" s="13">
        <v>108561.02984201287</v>
      </c>
      <c r="Q473" s="14">
        <v>107815.16856461269</v>
      </c>
      <c r="R473" s="14">
        <v>107069.30728721249</v>
      </c>
      <c r="S473" s="14">
        <v>107069.30728721249</v>
      </c>
      <c r="T473" s="14">
        <v>107069.30728721249</v>
      </c>
      <c r="U473" s="14">
        <v>106928.05400656255</v>
      </c>
      <c r="V473" s="14">
        <v>106928.05400656255</v>
      </c>
      <c r="W473" s="14">
        <v>106928.05400656255</v>
      </c>
      <c r="X473" s="14">
        <v>106185.14998834519</v>
      </c>
      <c r="Y473" s="14">
        <v>106675.36891933084</v>
      </c>
      <c r="Z473" s="14">
        <v>106675.36891933084</v>
      </c>
      <c r="AA473" s="14">
        <v>106675.36891933084</v>
      </c>
      <c r="AB473" s="14">
        <v>106675.36891933084</v>
      </c>
      <c r="AC473" s="14">
        <v>107898.71079951947</v>
      </c>
    </row>
    <row r="474" spans="1:29">
      <c r="A474" s="1" t="s">
        <v>524</v>
      </c>
      <c r="B474" s="1" t="s">
        <v>551</v>
      </c>
      <c r="D474" s="1" t="s">
        <v>666</v>
      </c>
      <c r="F474" s="1">
        <v>204</v>
      </c>
      <c r="G474" s="1" t="s">
        <v>836</v>
      </c>
      <c r="H474" s="1" t="str">
        <f t="shared" si="8"/>
        <v>204종합중위전세가격</v>
      </c>
      <c r="I474" s="1" t="s">
        <v>870</v>
      </c>
      <c r="J474" s="13">
        <v>53233.710489595338</v>
      </c>
      <c r="K474" s="13">
        <v>53233.710489595338</v>
      </c>
      <c r="L474" s="13">
        <v>53724.731541588306</v>
      </c>
      <c r="M474" s="13">
        <v>54461.26311957775</v>
      </c>
      <c r="N474" s="13">
        <v>54461.26311957775</v>
      </c>
      <c r="O474" s="13">
        <v>54461.26311957775</v>
      </c>
      <c r="P474" s="13">
        <v>54461.26311957775</v>
      </c>
      <c r="Q474" s="14">
        <v>54461.26311957775</v>
      </c>
      <c r="R474" s="14">
        <v>54461.26311957775</v>
      </c>
      <c r="S474" s="14">
        <v>54461.26311957775</v>
      </c>
      <c r="T474" s="14">
        <v>54461.26311957775</v>
      </c>
      <c r="U474" s="14">
        <v>54355.316465088668</v>
      </c>
      <c r="V474" s="14">
        <v>54667.834087704978</v>
      </c>
      <c r="W474" s="14">
        <v>54667.834087704978</v>
      </c>
      <c r="X474" s="14">
        <v>54667.834087704978</v>
      </c>
      <c r="Y474" s="14">
        <v>54739.734362246789</v>
      </c>
      <c r="Z474" s="14">
        <v>54739.734362246789</v>
      </c>
      <c r="AA474" s="14">
        <v>54739.734362246789</v>
      </c>
      <c r="AB474" s="14">
        <v>54739.734362246789</v>
      </c>
      <c r="AC474" s="14">
        <v>55667.834087704978</v>
      </c>
    </row>
    <row r="475" spans="1:29">
      <c r="A475" s="1" t="s">
        <v>524</v>
      </c>
      <c r="B475" s="1" t="s">
        <v>551</v>
      </c>
      <c r="D475" s="1" t="s">
        <v>667</v>
      </c>
      <c r="F475" s="1">
        <v>205</v>
      </c>
      <c r="G475" s="1" t="s">
        <v>836</v>
      </c>
      <c r="H475" s="1" t="str">
        <f t="shared" si="8"/>
        <v>205종합중위전세가격</v>
      </c>
      <c r="I475" s="1" t="s">
        <v>870</v>
      </c>
      <c r="J475" s="13">
        <v>38801.663352015908</v>
      </c>
      <c r="K475" s="13">
        <v>38801.663352015908</v>
      </c>
      <c r="L475" s="13">
        <v>38801.663352015908</v>
      </c>
      <c r="M475" s="13">
        <v>38801.663352015908</v>
      </c>
      <c r="N475" s="13">
        <v>39601.767311516902</v>
      </c>
      <c r="O475" s="13">
        <v>39068.364671849573</v>
      </c>
      <c r="P475" s="13">
        <v>39068.364671849573</v>
      </c>
      <c r="Q475" s="14">
        <v>39335.065991683237</v>
      </c>
      <c r="R475" s="14">
        <v>39868.468631350566</v>
      </c>
      <c r="S475" s="14">
        <v>40001.819291267399</v>
      </c>
      <c r="T475" s="14">
        <v>40668.572590851567</v>
      </c>
      <c r="U475" s="14">
        <v>41399.267895878525</v>
      </c>
      <c r="V475" s="14">
        <v>41665.921005061464</v>
      </c>
      <c r="W475" s="14">
        <v>41932.574114244395</v>
      </c>
      <c r="X475" s="14">
        <v>41932.574114244395</v>
      </c>
      <c r="Y475" s="14">
        <v>42199.227223427333</v>
      </c>
      <c r="Z475" s="14">
        <v>42465.880332610264</v>
      </c>
      <c r="AA475" s="14">
        <v>42465.880332610264</v>
      </c>
      <c r="AB475" s="14">
        <v>42825.872198120029</v>
      </c>
      <c r="AC475" s="14">
        <v>42825.872198120029</v>
      </c>
    </row>
    <row r="476" spans="1:29">
      <c r="A476" s="1" t="s">
        <v>524</v>
      </c>
      <c r="B476" s="1" t="s">
        <v>551</v>
      </c>
      <c r="D476" s="1" t="s">
        <v>668</v>
      </c>
      <c r="F476" s="1">
        <v>206</v>
      </c>
      <c r="G476" s="1" t="s">
        <v>836</v>
      </c>
      <c r="H476" s="1" t="str">
        <f t="shared" si="8"/>
        <v>206종합중위전세가격</v>
      </c>
      <c r="I476" s="1" t="s">
        <v>870</v>
      </c>
      <c r="J476" s="13">
        <v>75511.402043951646</v>
      </c>
      <c r="K476" s="13">
        <v>75511.402043951646</v>
      </c>
      <c r="L476" s="13">
        <v>77103.252955714386</v>
      </c>
      <c r="M476" s="13">
        <v>77103.252955714386</v>
      </c>
      <c r="N476" s="13">
        <v>77103.252955714386</v>
      </c>
      <c r="O476" s="13">
        <v>77103.252955714386</v>
      </c>
      <c r="P476" s="13">
        <v>77103.252955714386</v>
      </c>
      <c r="Q476" s="14">
        <v>77103.252955714386</v>
      </c>
      <c r="R476" s="14">
        <v>77103.252955714386</v>
      </c>
      <c r="S476" s="14">
        <v>77103.252955714386</v>
      </c>
      <c r="T476" s="14">
        <v>77103.252955714386</v>
      </c>
      <c r="U476" s="14">
        <v>80185.092941042312</v>
      </c>
      <c r="V476" s="14">
        <v>80308.858478731898</v>
      </c>
      <c r="W476" s="14">
        <v>80308.858478731898</v>
      </c>
      <c r="X476" s="14">
        <v>80308.858478731898</v>
      </c>
      <c r="Y476" s="14">
        <v>80730.648876724823</v>
      </c>
      <c r="Z476" s="14">
        <v>80978.179952104008</v>
      </c>
      <c r="AA476" s="14">
        <v>80978.179952104008</v>
      </c>
      <c r="AB476" s="14">
        <v>81225.711027483179</v>
      </c>
      <c r="AC476" s="14">
        <v>81473.24210286235</v>
      </c>
    </row>
    <row r="477" spans="1:29">
      <c r="A477" s="1" t="s">
        <v>524</v>
      </c>
      <c r="B477" s="1" t="s">
        <v>551</v>
      </c>
      <c r="D477" s="1" t="s">
        <v>669</v>
      </c>
      <c r="F477" s="1">
        <v>207</v>
      </c>
      <c r="G477" s="1" t="s">
        <v>836</v>
      </c>
      <c r="H477" s="1" t="str">
        <f t="shared" si="8"/>
        <v>207종합중위전세가격</v>
      </c>
      <c r="I477" s="1" t="s">
        <v>870</v>
      </c>
      <c r="J477" s="13">
        <v>25958.553823205599</v>
      </c>
      <c r="K477" s="13">
        <v>25890.506801150692</v>
      </c>
      <c r="L477" s="13">
        <v>26304.151720708884</v>
      </c>
      <c r="M477" s="13">
        <v>27236.104698653977</v>
      </c>
      <c r="N477" s="13">
        <v>28754.412757040878</v>
      </c>
      <c r="O477" s="13">
        <v>29893.188194765069</v>
      </c>
      <c r="P477" s="13">
        <v>30100.010654544163</v>
      </c>
      <c r="Q477" s="14">
        <v>30100.010654544163</v>
      </c>
      <c r="R477" s="14">
        <v>29893.188194765069</v>
      </c>
      <c r="S477" s="14">
        <v>29755.753453848065</v>
      </c>
      <c r="T477" s="14">
        <v>29755.753453848065</v>
      </c>
      <c r="U477" s="14">
        <v>29762.702410330956</v>
      </c>
      <c r="V477" s="14">
        <v>30107.636658666037</v>
      </c>
      <c r="W477" s="14">
        <v>30107.636658666037</v>
      </c>
      <c r="X477" s="14">
        <v>30266.18437510564</v>
      </c>
      <c r="Y477" s="14">
        <v>30731.787295899394</v>
      </c>
      <c r="Z477" s="14">
        <v>30876.704641492852</v>
      </c>
      <c r="AA477" s="14">
        <v>31000.919509144383</v>
      </c>
      <c r="AB477" s="14">
        <v>30783.746323653697</v>
      </c>
      <c r="AC477" s="14">
        <v>30783.746323653697</v>
      </c>
    </row>
    <row r="478" spans="1:29">
      <c r="A478" s="1" t="s">
        <v>524</v>
      </c>
      <c r="B478" s="1" t="s">
        <v>552</v>
      </c>
      <c r="F478" s="1">
        <v>208</v>
      </c>
      <c r="G478" s="1" t="s">
        <v>836</v>
      </c>
      <c r="H478" s="1" t="str">
        <f t="shared" si="8"/>
        <v>208종합중위전세가격</v>
      </c>
      <c r="I478" s="1" t="s">
        <v>870</v>
      </c>
      <c r="J478" s="13">
        <v>59162.990154997802</v>
      </c>
      <c r="K478" s="13">
        <v>59834.465190775169</v>
      </c>
      <c r="L478" s="13">
        <v>60204.682666370943</v>
      </c>
      <c r="M478" s="13">
        <v>60554.245181238832</v>
      </c>
      <c r="N478" s="13">
        <v>60783.546132578434</v>
      </c>
      <c r="O478" s="13">
        <v>61148.446834214577</v>
      </c>
      <c r="P478" s="13">
        <v>61583.274569937203</v>
      </c>
      <c r="Q478" s="14">
        <v>62381.285000225143</v>
      </c>
      <c r="R478" s="14">
        <v>62552.603955923514</v>
      </c>
      <c r="S478" s="14">
        <v>62742.64252527451</v>
      </c>
      <c r="T478" s="14">
        <v>62821.653413151485</v>
      </c>
      <c r="U478" s="14">
        <v>66705.099876359265</v>
      </c>
      <c r="V478" s="14">
        <v>66808.324694110735</v>
      </c>
      <c r="W478" s="14">
        <v>67112.536901202024</v>
      </c>
      <c r="X478" s="14">
        <v>67255.060196713792</v>
      </c>
      <c r="Y478" s="14">
        <v>67276.108781270508</v>
      </c>
      <c r="Z478" s="14">
        <v>67708.547533957782</v>
      </c>
      <c r="AA478" s="14">
        <v>67772.932612327262</v>
      </c>
      <c r="AB478" s="14">
        <v>67811.669462475387</v>
      </c>
      <c r="AC478" s="14">
        <v>68147.577370967352</v>
      </c>
    </row>
    <row r="479" spans="1:29">
      <c r="A479" s="1" t="s">
        <v>524</v>
      </c>
      <c r="B479" s="1" t="s">
        <v>552</v>
      </c>
      <c r="D479" s="1" t="s">
        <v>670</v>
      </c>
      <c r="F479" s="1">
        <v>209</v>
      </c>
      <c r="G479" s="1" t="s">
        <v>836</v>
      </c>
      <c r="H479" s="1" t="str">
        <f t="shared" si="8"/>
        <v>209종합중위전세가격</v>
      </c>
      <c r="I479" s="1" t="s">
        <v>870</v>
      </c>
      <c r="J479" s="13">
        <v>90935.251885776321</v>
      </c>
      <c r="K479" s="13">
        <v>93067.204248398033</v>
      </c>
      <c r="L479" s="13">
        <v>94331.635019236666</v>
      </c>
      <c r="M479" s="13">
        <v>95730.555936587567</v>
      </c>
      <c r="N479" s="13">
        <v>96539.204927723666</v>
      </c>
      <c r="O479" s="13">
        <v>97957.15349493445</v>
      </c>
      <c r="P479" s="13">
        <v>99322.625462953889</v>
      </c>
      <c r="Q479" s="14">
        <v>100251.34330113069</v>
      </c>
      <c r="R479" s="14">
        <v>100565.98995381892</v>
      </c>
      <c r="S479" s="14">
        <v>100806.22040197789</v>
      </c>
      <c r="T479" s="14">
        <v>101151.74436453659</v>
      </c>
      <c r="U479" s="14">
        <v>104286.71660081028</v>
      </c>
      <c r="V479" s="14">
        <v>104317.66180663233</v>
      </c>
      <c r="W479" s="14">
        <v>104561.58905616966</v>
      </c>
      <c r="X479" s="14">
        <v>104815.62859500825</v>
      </c>
      <c r="Y479" s="14">
        <v>104189.06117140999</v>
      </c>
      <c r="Z479" s="14">
        <v>105724.61736607812</v>
      </c>
      <c r="AA479" s="14">
        <v>105724.61736607812</v>
      </c>
      <c r="AB479" s="14">
        <v>105724.61736607812</v>
      </c>
      <c r="AC479" s="14">
        <v>106677.18513979892</v>
      </c>
    </row>
    <row r="480" spans="1:29">
      <c r="A480" s="1" t="s">
        <v>524</v>
      </c>
      <c r="B480" s="1" t="s">
        <v>552</v>
      </c>
      <c r="D480" s="1" t="s">
        <v>670</v>
      </c>
      <c r="E480" s="1" t="s">
        <v>671</v>
      </c>
      <c r="F480" s="1">
        <v>210</v>
      </c>
      <c r="G480" s="1" t="s">
        <v>836</v>
      </c>
      <c r="H480" s="1" t="str">
        <f t="shared" si="8"/>
        <v>210종합중위전세가격</v>
      </c>
      <c r="I480" s="1" t="s">
        <v>870</v>
      </c>
      <c r="J480" s="13">
        <v>80913.340241484955</v>
      </c>
      <c r="K480" s="13">
        <v>80913.340241484955</v>
      </c>
      <c r="L480" s="13">
        <v>81266.294227188075</v>
      </c>
      <c r="M480" s="13">
        <v>81972.202198594343</v>
      </c>
      <c r="N480" s="13">
        <v>82325.156184297477</v>
      </c>
      <c r="O480" s="13">
        <v>83031.064155703731</v>
      </c>
      <c r="P480" s="13">
        <v>85148.788069922506</v>
      </c>
      <c r="Q480" s="14">
        <v>87266.511984141282</v>
      </c>
      <c r="R480" s="14">
        <v>87972.41995554755</v>
      </c>
      <c r="S480" s="14">
        <v>87972.41995554755</v>
      </c>
      <c r="T480" s="14">
        <v>88678.327926953803</v>
      </c>
      <c r="U480" s="14">
        <v>92617.554214567819</v>
      </c>
      <c r="V480" s="14">
        <v>92690.224493091955</v>
      </c>
      <c r="W480" s="14">
        <v>92719.292604501607</v>
      </c>
      <c r="X480" s="14">
        <v>92719.292604501607</v>
      </c>
      <c r="Y480" s="14">
        <v>92806.496938730561</v>
      </c>
      <c r="Z480" s="14">
        <v>96353.091368247959</v>
      </c>
      <c r="AA480" s="14">
        <v>96353.091368247959</v>
      </c>
      <c r="AB480" s="14">
        <v>96353.091368247959</v>
      </c>
      <c r="AC480" s="14">
        <v>98408.377747434264</v>
      </c>
    </row>
    <row r="481" spans="1:29">
      <c r="A481" s="1" t="s">
        <v>524</v>
      </c>
      <c r="B481" s="1" t="s">
        <v>552</v>
      </c>
      <c r="D481" s="1" t="s">
        <v>670</v>
      </c>
      <c r="E481" s="1" t="s">
        <v>672</v>
      </c>
      <c r="F481" s="1">
        <v>211</v>
      </c>
      <c r="G481" s="1" t="s">
        <v>836</v>
      </c>
      <c r="H481" s="1" t="str">
        <f t="shared" si="8"/>
        <v>211종합중위전세가격</v>
      </c>
      <c r="I481" s="1" t="s">
        <v>870</v>
      </c>
      <c r="J481" s="13">
        <v>98649.708305290478</v>
      </c>
      <c r="K481" s="13">
        <v>102422.75013005029</v>
      </c>
      <c r="L481" s="13">
        <v>104388.79833535633</v>
      </c>
      <c r="M481" s="13">
        <v>106321.17218657881</v>
      </c>
      <c r="N481" s="13">
        <v>107480.59649731229</v>
      </c>
      <c r="O481" s="13">
        <v>109446.64470261835</v>
      </c>
      <c r="P481" s="13">
        <v>110233.06398474077</v>
      </c>
      <c r="Q481" s="14">
        <v>110246.5337263742</v>
      </c>
      <c r="R481" s="14">
        <v>110260.00346800764</v>
      </c>
      <c r="S481" s="14">
        <v>110685.15345933761</v>
      </c>
      <c r="T481" s="14">
        <v>110753.26859719091</v>
      </c>
      <c r="U481" s="14">
        <v>112941.09653182338</v>
      </c>
      <c r="V481" s="14">
        <v>112941.09653182338</v>
      </c>
      <c r="W481" s="14">
        <v>113344.37306038004</v>
      </c>
      <c r="X481" s="14">
        <v>113786.81983993031</v>
      </c>
      <c r="Y481" s="14">
        <v>112630.88691675288</v>
      </c>
      <c r="Z481" s="14">
        <v>112674.96597157947</v>
      </c>
      <c r="AA481" s="14">
        <v>112674.96597157947</v>
      </c>
      <c r="AB481" s="14">
        <v>112674.96597157947</v>
      </c>
      <c r="AC481" s="14">
        <v>112809.70762781074</v>
      </c>
    </row>
    <row r="482" spans="1:29">
      <c r="A482" s="1" t="s">
        <v>524</v>
      </c>
      <c r="B482" s="1" t="s">
        <v>552</v>
      </c>
      <c r="D482" s="1" t="s">
        <v>673</v>
      </c>
      <c r="F482" s="1">
        <v>212</v>
      </c>
      <c r="G482" s="1" t="s">
        <v>836</v>
      </c>
      <c r="H482" s="1" t="str">
        <f t="shared" si="8"/>
        <v>212종합중위전세가격</v>
      </c>
      <c r="I482" s="1" t="s">
        <v>870</v>
      </c>
      <c r="J482" s="13">
        <v>58245.422926740968</v>
      </c>
      <c r="K482" s="13">
        <v>58390.337720772673</v>
      </c>
      <c r="L482" s="13">
        <v>58390.337720772673</v>
      </c>
      <c r="M482" s="13">
        <v>58418.268211321149</v>
      </c>
      <c r="N482" s="13">
        <v>58418.268211321149</v>
      </c>
      <c r="O482" s="13">
        <v>58362.407230224198</v>
      </c>
      <c r="P482" s="13">
        <v>58306.546249127256</v>
      </c>
      <c r="Q482" s="14">
        <v>58250.685268030305</v>
      </c>
      <c r="R482" s="14">
        <v>58269.91285459388</v>
      </c>
      <c r="S482" s="14">
        <v>58297.843345142355</v>
      </c>
      <c r="T482" s="14">
        <v>58325.77383569083</v>
      </c>
      <c r="U482" s="14">
        <v>74430.17816476892</v>
      </c>
      <c r="V482" s="14">
        <v>74921.473543201602</v>
      </c>
      <c r="W482" s="14">
        <v>75080.630944407239</v>
      </c>
      <c r="X482" s="14">
        <v>75158.633623576694</v>
      </c>
      <c r="Y482" s="14">
        <v>75140.42464835901</v>
      </c>
      <c r="Z482" s="14">
        <v>75227.237776289345</v>
      </c>
      <c r="AA482" s="14">
        <v>75256.175485599466</v>
      </c>
      <c r="AB482" s="14">
        <v>75299.582049564633</v>
      </c>
      <c r="AC482" s="14">
        <v>75542.400535833891</v>
      </c>
    </row>
    <row r="483" spans="1:29">
      <c r="A483" s="1" t="s">
        <v>524</v>
      </c>
      <c r="B483" s="1" t="s">
        <v>552</v>
      </c>
      <c r="D483" s="1" t="s">
        <v>674</v>
      </c>
      <c r="F483" s="1">
        <v>213</v>
      </c>
      <c r="G483" s="1" t="s">
        <v>836</v>
      </c>
      <c r="H483" s="1" t="str">
        <f t="shared" si="8"/>
        <v>213종합중위전세가격</v>
      </c>
      <c r="I483" s="1" t="s">
        <v>870</v>
      </c>
      <c r="J483" s="13">
        <v>55554.419672865784</v>
      </c>
      <c r="K483" s="13">
        <v>55554.419672865784</v>
      </c>
      <c r="L483" s="13">
        <v>55554.419672865784</v>
      </c>
      <c r="M483" s="13">
        <v>55554.419672865784</v>
      </c>
      <c r="N483" s="13">
        <v>55554.419672865784</v>
      </c>
      <c r="O483" s="13">
        <v>55554.419672865784</v>
      </c>
      <c r="P483" s="13">
        <v>55554.419672865784</v>
      </c>
      <c r="Q483" s="14">
        <v>55644.325565762942</v>
      </c>
      <c r="R483" s="14">
        <v>55644.325565762942</v>
      </c>
      <c r="S483" s="14">
        <v>56414.267308984985</v>
      </c>
      <c r="T483" s="14">
        <v>56260.278960340576</v>
      </c>
      <c r="U483" s="14">
        <v>56929.853850785483</v>
      </c>
      <c r="V483" s="14">
        <v>56929.853850785483</v>
      </c>
      <c r="W483" s="14">
        <v>56929.853850785483</v>
      </c>
      <c r="X483" s="14">
        <v>56929.853850785483</v>
      </c>
      <c r="Y483" s="14">
        <v>57267.803382779573</v>
      </c>
      <c r="Z483" s="14">
        <v>57267.803382779573</v>
      </c>
      <c r="AA483" s="14">
        <v>57267.803382779573</v>
      </c>
      <c r="AB483" s="14">
        <v>57267.803382779573</v>
      </c>
      <c r="AC483" s="14">
        <v>57267.803382779573</v>
      </c>
    </row>
    <row r="484" spans="1:29">
      <c r="A484" s="1" t="s">
        <v>524</v>
      </c>
      <c r="B484" s="1" t="s">
        <v>552</v>
      </c>
      <c r="D484" s="1" t="s">
        <v>675</v>
      </c>
      <c r="F484" s="1">
        <v>214</v>
      </c>
      <c r="G484" s="1" t="s">
        <v>836</v>
      </c>
      <c r="H484" s="1" t="str">
        <f t="shared" si="8"/>
        <v>214종합중위전세가격</v>
      </c>
      <c r="I484" s="1" t="s">
        <v>870</v>
      </c>
      <c r="J484" s="13">
        <v>61977.513025173983</v>
      </c>
      <c r="K484" s="13">
        <v>62646.037050060921</v>
      </c>
      <c r="L484" s="13">
        <v>62687.749906908626</v>
      </c>
      <c r="M484" s="13">
        <v>62729.462763756339</v>
      </c>
      <c r="N484" s="13">
        <v>62729.462763756339</v>
      </c>
      <c r="O484" s="13">
        <v>62738.991574877742</v>
      </c>
      <c r="P484" s="13">
        <v>62738.991574877742</v>
      </c>
      <c r="Q484" s="14">
        <v>66415.873711755878</v>
      </c>
      <c r="R484" s="14">
        <v>66415.873711755878</v>
      </c>
      <c r="S484" s="14">
        <v>66465.705504610087</v>
      </c>
      <c r="T484" s="14">
        <v>66598.554508882837</v>
      </c>
      <c r="U484" s="14">
        <v>67070.739437031487</v>
      </c>
      <c r="V484" s="14">
        <v>67070.739437031487</v>
      </c>
      <c r="W484" s="14">
        <v>68441.463671340534</v>
      </c>
      <c r="X484" s="14">
        <v>68441.463671340534</v>
      </c>
      <c r="Y484" s="14">
        <v>69442.407760405098</v>
      </c>
      <c r="Z484" s="14">
        <v>69541.130965606761</v>
      </c>
      <c r="AA484" s="14">
        <v>69542.366128334368</v>
      </c>
      <c r="AB484" s="14">
        <v>69544.218872425772</v>
      </c>
      <c r="AC484" s="14">
        <v>69881.583655903916</v>
      </c>
    </row>
    <row r="485" spans="1:29">
      <c r="A485" s="1" t="s">
        <v>524</v>
      </c>
      <c r="B485" s="1" t="s">
        <v>552</v>
      </c>
      <c r="D485" s="1" t="s">
        <v>676</v>
      </c>
      <c r="F485" s="1">
        <v>215</v>
      </c>
      <c r="G485" s="1" t="s">
        <v>836</v>
      </c>
      <c r="H485" s="1" t="str">
        <f t="shared" si="8"/>
        <v>215종합중위전세가격</v>
      </c>
      <c r="I485" s="1" t="s">
        <v>870</v>
      </c>
      <c r="J485" s="13">
        <v>57409.431740720087</v>
      </c>
      <c r="K485" s="13">
        <v>57409.431740720087</v>
      </c>
      <c r="L485" s="13">
        <v>57513.643593398192</v>
      </c>
      <c r="M485" s="13">
        <v>57167.585879242324</v>
      </c>
      <c r="N485" s="13">
        <v>57374.088533597736</v>
      </c>
      <c r="O485" s="13">
        <v>57374.088533597736</v>
      </c>
      <c r="P485" s="13">
        <v>57478.300386275849</v>
      </c>
      <c r="Q485" s="14">
        <v>57478.300386275849</v>
      </c>
      <c r="R485" s="14">
        <v>57478.300386275849</v>
      </c>
      <c r="S485" s="14">
        <v>57891.305694986673</v>
      </c>
      <c r="T485" s="14">
        <v>56943.411621325729</v>
      </c>
      <c r="U485" s="14">
        <v>58859.142633511954</v>
      </c>
      <c r="V485" s="14">
        <v>58859.142633511954</v>
      </c>
      <c r="W485" s="14">
        <v>58670.272141609974</v>
      </c>
      <c r="X485" s="14">
        <v>58886.462159070383</v>
      </c>
      <c r="Y485" s="14">
        <v>59085.59214883497</v>
      </c>
      <c r="Z485" s="14">
        <v>58875.736046721657</v>
      </c>
      <c r="AA485" s="14">
        <v>58875.736046721657</v>
      </c>
      <c r="AB485" s="14">
        <v>58875.736046721657</v>
      </c>
      <c r="AC485" s="14">
        <v>58875.736046721657</v>
      </c>
    </row>
    <row r="486" spans="1:29">
      <c r="A486" s="1" t="s">
        <v>524</v>
      </c>
      <c r="B486" s="1" t="s">
        <v>552</v>
      </c>
      <c r="D486" s="1" t="s">
        <v>677</v>
      </c>
      <c r="F486" s="1">
        <v>216</v>
      </c>
      <c r="G486" s="1" t="s">
        <v>836</v>
      </c>
      <c r="H486" s="1" t="str">
        <f t="shared" si="8"/>
        <v>216종합중위전세가격</v>
      </c>
      <c r="I486" s="1" t="s">
        <v>870</v>
      </c>
      <c r="J486" s="13">
        <v>31411.38497652582</v>
      </c>
      <c r="K486" s="13">
        <v>31411.38497652582</v>
      </c>
      <c r="L486" s="13">
        <v>31411.38497652582</v>
      </c>
      <c r="M486" s="13">
        <v>31411.38497652582</v>
      </c>
      <c r="N486" s="13">
        <v>31411.38497652582</v>
      </c>
      <c r="O486" s="13">
        <v>31326.514643416052</v>
      </c>
      <c r="P486" s="13">
        <v>31326.514643416052</v>
      </c>
      <c r="Q486" s="14">
        <v>31241.644310306281</v>
      </c>
      <c r="R486" s="14">
        <v>31241.644310306281</v>
      </c>
      <c r="S486" s="14">
        <v>31241.644310306281</v>
      </c>
      <c r="T486" s="14">
        <v>31241.644310306281</v>
      </c>
      <c r="U486" s="14">
        <v>31488.910318225651</v>
      </c>
      <c r="V486" s="14">
        <v>31794.358727097395</v>
      </c>
      <c r="W486" s="14">
        <v>31837.994214079074</v>
      </c>
      <c r="X486" s="14">
        <v>31837.994214079074</v>
      </c>
      <c r="Y486" s="14">
        <v>31925.265188042431</v>
      </c>
      <c r="Z486" s="14">
        <v>31925.265188042431</v>
      </c>
      <c r="AA486" s="14">
        <v>31925.265188042431</v>
      </c>
      <c r="AB486" s="14">
        <v>32099.807135969142</v>
      </c>
      <c r="AC486" s="14">
        <v>32187.078109932496</v>
      </c>
    </row>
    <row r="487" spans="1:29">
      <c r="A487" s="1" t="s">
        <v>524</v>
      </c>
      <c r="B487" s="1" t="s">
        <v>552</v>
      </c>
      <c r="D487" s="1" t="s">
        <v>678</v>
      </c>
      <c r="F487" s="1">
        <v>217</v>
      </c>
      <c r="G487" s="1" t="s">
        <v>836</v>
      </c>
      <c r="H487" s="1" t="str">
        <f t="shared" si="8"/>
        <v>217종합중위전세가격</v>
      </c>
      <c r="I487" s="1" t="s">
        <v>870</v>
      </c>
      <c r="J487" s="13">
        <v>95394.25202652911</v>
      </c>
      <c r="K487" s="13">
        <v>95394.25202652911</v>
      </c>
      <c r="L487" s="13">
        <v>95394.25202652911</v>
      </c>
      <c r="M487" s="13">
        <v>95394.25202652911</v>
      </c>
      <c r="N487" s="13">
        <v>95394.25202652911</v>
      </c>
      <c r="O487" s="13">
        <v>95394.25202652911</v>
      </c>
      <c r="P487" s="13">
        <v>95394.25202652911</v>
      </c>
      <c r="Q487" s="14">
        <v>95394.25202652911</v>
      </c>
      <c r="R487" s="14">
        <v>97175.939572586591</v>
      </c>
      <c r="S487" s="14">
        <v>97621.361459100954</v>
      </c>
      <c r="T487" s="14">
        <v>99403.049005158435</v>
      </c>
      <c r="U487" s="14">
        <v>99286.1429350791</v>
      </c>
      <c r="V487" s="14">
        <v>99286.1429350791</v>
      </c>
      <c r="W487" s="14">
        <v>101055.73740680124</v>
      </c>
      <c r="X487" s="14">
        <v>102825.33187852337</v>
      </c>
      <c r="Y487" s="14">
        <v>102825.33187852337</v>
      </c>
      <c r="Z487" s="14">
        <v>102802.29132569558</v>
      </c>
      <c r="AA487" s="14">
        <v>102802.29132569558</v>
      </c>
      <c r="AB487" s="14">
        <v>102802.29132569558</v>
      </c>
      <c r="AC487" s="14">
        <v>102802.29132569558</v>
      </c>
    </row>
    <row r="488" spans="1:29">
      <c r="A488" s="1" t="s">
        <v>524</v>
      </c>
      <c r="B488" s="1" t="s">
        <v>552</v>
      </c>
      <c r="D488" s="1" t="s">
        <v>679</v>
      </c>
      <c r="F488" s="1">
        <v>218</v>
      </c>
      <c r="G488" s="1" t="s">
        <v>836</v>
      </c>
      <c r="H488" s="1" t="str">
        <f t="shared" si="8"/>
        <v>218종합중위전세가격</v>
      </c>
      <c r="I488" s="1" t="s">
        <v>870</v>
      </c>
      <c r="J488" s="13">
        <v>31075.072583990044</v>
      </c>
      <c r="K488" s="13">
        <v>31075.072583990044</v>
      </c>
      <c r="L488" s="13">
        <v>31551.336676595904</v>
      </c>
      <c r="M488" s="13">
        <v>31551.336676595904</v>
      </c>
      <c r="N488" s="13">
        <v>31551.336676595904</v>
      </c>
      <c r="O488" s="13">
        <v>31789.468722898833</v>
      </c>
      <c r="P488" s="13">
        <v>32503.864861807626</v>
      </c>
      <c r="Q488" s="14">
        <v>33482.579842389052</v>
      </c>
      <c r="R488" s="14">
        <v>34487.481618340185</v>
      </c>
      <c r="S488" s="14">
        <v>34513.668413709893</v>
      </c>
      <c r="T488" s="14">
        <v>34539.8552090796</v>
      </c>
    </row>
    <row r="489" spans="1:29">
      <c r="A489" s="1" t="s">
        <v>524</v>
      </c>
      <c r="B489" s="1" t="s">
        <v>552</v>
      </c>
      <c r="D489" s="1" t="s">
        <v>680</v>
      </c>
      <c r="F489" s="1">
        <v>219</v>
      </c>
      <c r="G489" s="1" t="s">
        <v>836</v>
      </c>
      <c r="H489" s="1" t="str">
        <f t="shared" si="8"/>
        <v>219종합중위전세가격</v>
      </c>
      <c r="I489" s="1" t="s">
        <v>870</v>
      </c>
      <c r="J489" s="13">
        <v>24956.041372825577</v>
      </c>
      <c r="K489" s="13">
        <v>25167.60695815703</v>
      </c>
      <c r="L489" s="13">
        <v>25174.706158909263</v>
      </c>
      <c r="M489" s="13">
        <v>25246.450399623882</v>
      </c>
      <c r="N489" s="13">
        <v>25246.450399623882</v>
      </c>
      <c r="O489" s="13">
        <v>25246.450399623882</v>
      </c>
      <c r="P489" s="13">
        <v>25246.450399623882</v>
      </c>
      <c r="Q489" s="14">
        <v>25246.450399623882</v>
      </c>
      <c r="R489" s="14">
        <v>25246.450399623882</v>
      </c>
      <c r="S489" s="14">
        <v>25246.450399623882</v>
      </c>
      <c r="T489" s="14">
        <v>25465.115185707571</v>
      </c>
      <c r="U489" s="14">
        <v>25389.925925925927</v>
      </c>
      <c r="V489" s="14">
        <v>25470.67160493827</v>
      </c>
      <c r="W489" s="14">
        <v>25516.172839506173</v>
      </c>
      <c r="X489" s="14">
        <v>25530.562962962962</v>
      </c>
      <c r="Y489" s="14">
        <v>25537.871604938271</v>
      </c>
      <c r="Z489" s="14">
        <v>25632.04938271605</v>
      </c>
      <c r="AA489" s="14">
        <v>25632.04938271605</v>
      </c>
      <c r="AB489" s="14">
        <v>25632.04938271605</v>
      </c>
      <c r="AC489" s="14">
        <v>25632.04938271605</v>
      </c>
    </row>
    <row r="490" spans="1:29">
      <c r="A490" s="1" t="s">
        <v>524</v>
      </c>
      <c r="B490" s="1" t="s">
        <v>552</v>
      </c>
      <c r="D490" s="1" t="s">
        <v>681</v>
      </c>
      <c r="F490" s="1">
        <v>220</v>
      </c>
      <c r="G490" s="1" t="s">
        <v>836</v>
      </c>
      <c r="H490" s="1" t="str">
        <f t="shared" si="8"/>
        <v>220종합중위전세가격</v>
      </c>
      <c r="I490" s="1" t="s">
        <v>870</v>
      </c>
      <c r="J490" s="13">
        <v>31084.227688606072</v>
      </c>
      <c r="K490" s="13">
        <v>31084.227688606072</v>
      </c>
      <c r="L490" s="13">
        <v>31084.227688606072</v>
      </c>
      <c r="M490" s="13">
        <v>31084.227688606072</v>
      </c>
      <c r="N490" s="13">
        <v>31084.227688606072</v>
      </c>
      <c r="O490" s="13">
        <v>31084.227688606072</v>
      </c>
      <c r="P490" s="13">
        <v>31821.714629436159</v>
      </c>
      <c r="Q490" s="14">
        <v>31821.714629436159</v>
      </c>
      <c r="R490" s="14">
        <v>31821.714629436159</v>
      </c>
      <c r="S490" s="14">
        <v>32130.401747554373</v>
      </c>
      <c r="T490" s="14">
        <v>32130.401747554373</v>
      </c>
      <c r="U490" s="14">
        <v>32638.093315109345</v>
      </c>
      <c r="V490" s="14">
        <v>32760.157803180915</v>
      </c>
      <c r="W490" s="14">
        <v>32760.157803180915</v>
      </c>
      <c r="X490" s="14">
        <v>33004.286779324058</v>
      </c>
      <c r="Y490" s="14">
        <v>33004.286779324058</v>
      </c>
      <c r="Z490" s="14">
        <v>33004.286779324058</v>
      </c>
      <c r="AA490" s="14">
        <v>33022.435698310139</v>
      </c>
      <c r="AB490" s="14">
        <v>33101.616861332011</v>
      </c>
      <c r="AC490" s="14">
        <v>33101.616861332011</v>
      </c>
    </row>
    <row r="491" spans="1:29">
      <c r="A491" s="1" t="s">
        <v>524</v>
      </c>
      <c r="B491" s="1" t="s">
        <v>552</v>
      </c>
      <c r="D491" s="1" t="s">
        <v>682</v>
      </c>
      <c r="F491" s="1">
        <v>221</v>
      </c>
      <c r="G491" s="1" t="s">
        <v>836</v>
      </c>
      <c r="H491" s="1" t="str">
        <f t="shared" si="8"/>
        <v>221종합중위전세가격</v>
      </c>
      <c r="I491" s="1" t="s">
        <v>870</v>
      </c>
      <c r="J491" s="13">
        <v>42053.818081027392</v>
      </c>
      <c r="K491" s="13">
        <v>42053.818081027392</v>
      </c>
      <c r="L491" s="13">
        <v>42053.818081027392</v>
      </c>
      <c r="M491" s="13">
        <v>42053.818081027392</v>
      </c>
      <c r="N491" s="13">
        <v>42053.818081027392</v>
      </c>
      <c r="O491" s="13">
        <v>41694.946181918975</v>
      </c>
      <c r="P491" s="13">
        <v>41684.516099228531</v>
      </c>
      <c r="Q491" s="14">
        <v>41804.140065598003</v>
      </c>
      <c r="R491" s="14">
        <v>41920.938268982376</v>
      </c>
      <c r="S491" s="14">
        <v>42043.387998336955</v>
      </c>
      <c r="T491" s="14">
        <v>42043.387998336955</v>
      </c>
      <c r="U491" s="14">
        <v>43065.849824500961</v>
      </c>
      <c r="V491" s="14">
        <v>43441.972264691314</v>
      </c>
      <c r="W491" s="14">
        <v>43441.972264691314</v>
      </c>
      <c r="X491" s="14">
        <v>43441.972264691314</v>
      </c>
      <c r="Y491" s="14">
        <v>43417.047094037342</v>
      </c>
      <c r="Z491" s="14">
        <v>43417.047094037342</v>
      </c>
      <c r="AA491" s="14">
        <v>44018.992657033959</v>
      </c>
      <c r="AB491" s="14">
        <v>44269.740950494197</v>
      </c>
      <c r="AC491" s="14">
        <v>44269.740950494197</v>
      </c>
    </row>
    <row r="492" spans="1:29">
      <c r="A492" s="1" t="s">
        <v>524</v>
      </c>
      <c r="B492" s="1" t="s">
        <v>553</v>
      </c>
      <c r="F492" s="1">
        <v>222</v>
      </c>
      <c r="G492" s="1" t="s">
        <v>836</v>
      </c>
      <c r="H492" s="1" t="str">
        <f t="shared" si="8"/>
        <v>222종합중위전세가격</v>
      </c>
      <c r="I492" s="1" t="s">
        <v>870</v>
      </c>
      <c r="J492" s="13">
        <v>61947.110390604073</v>
      </c>
      <c r="K492" s="13">
        <v>61947.110390604073</v>
      </c>
      <c r="L492" s="13">
        <v>62053.176281459055</v>
      </c>
      <c r="M492" s="13">
        <v>62049.011914023526</v>
      </c>
      <c r="N492" s="13">
        <v>62054.654851716514</v>
      </c>
      <c r="O492" s="13">
        <v>62019.854881419182</v>
      </c>
      <c r="P492" s="13">
        <v>61902.191317133926</v>
      </c>
      <c r="Q492" s="14">
        <v>61963.602702154421</v>
      </c>
      <c r="R492" s="14">
        <v>61925.229567710834</v>
      </c>
      <c r="S492" s="14">
        <v>61690.622191247887</v>
      </c>
      <c r="T492" s="14">
        <v>61509.300236667528</v>
      </c>
      <c r="U492" s="14">
        <v>60668.594228436908</v>
      </c>
      <c r="V492" s="14">
        <v>60369.175485460837</v>
      </c>
      <c r="W492" s="14">
        <v>60555.368164910644</v>
      </c>
      <c r="X492" s="14">
        <v>60574.229036544719</v>
      </c>
      <c r="Y492" s="14">
        <v>60809.88746245041</v>
      </c>
      <c r="Z492" s="14">
        <v>60813.459049910729</v>
      </c>
      <c r="AA492" s="14">
        <v>60828.07229638112</v>
      </c>
      <c r="AB492" s="14">
        <v>61110.360205267869</v>
      </c>
      <c r="AC492" s="14">
        <v>61094.917627852366</v>
      </c>
    </row>
    <row r="493" spans="1:29">
      <c r="A493" s="1" t="s">
        <v>524</v>
      </c>
      <c r="B493" s="1" t="s">
        <v>553</v>
      </c>
      <c r="D493" s="1" t="s">
        <v>683</v>
      </c>
      <c r="F493" s="1">
        <v>223</v>
      </c>
      <c r="G493" s="1" t="s">
        <v>836</v>
      </c>
      <c r="H493" s="1" t="str">
        <f t="shared" si="8"/>
        <v>223종합중위전세가격</v>
      </c>
      <c r="I493" s="1" t="s">
        <v>870</v>
      </c>
      <c r="J493" s="13">
        <v>89145.418843029853</v>
      </c>
      <c r="K493" s="13">
        <v>89145.418843029853</v>
      </c>
      <c r="L493" s="13">
        <v>89291.366437666191</v>
      </c>
      <c r="M493" s="13">
        <v>89291.366437666191</v>
      </c>
      <c r="N493" s="13">
        <v>89291.366437666191</v>
      </c>
      <c r="O493" s="13">
        <v>89145.418843029853</v>
      </c>
      <c r="P493" s="13">
        <v>88853.523653757162</v>
      </c>
      <c r="Q493" s="14">
        <v>89145.418843029853</v>
      </c>
      <c r="R493" s="14">
        <v>88853.523653757162</v>
      </c>
      <c r="S493" s="14">
        <v>87762.457746636515</v>
      </c>
      <c r="T493" s="14">
        <v>87762.457746636515</v>
      </c>
      <c r="U493" s="14">
        <v>87252.661238091547</v>
      </c>
      <c r="V493" s="14">
        <v>86963.143997475767</v>
      </c>
      <c r="W493" s="14">
        <v>87555.167756256604</v>
      </c>
      <c r="X493" s="14">
        <v>87555.167756256604</v>
      </c>
      <c r="Y493" s="14">
        <v>87966.173629524652</v>
      </c>
      <c r="Z493" s="14">
        <v>88049.014387015704</v>
      </c>
      <c r="AA493" s="14">
        <v>88061.410802163315</v>
      </c>
      <c r="AB493" s="14">
        <v>88550.143095173509</v>
      </c>
      <c r="AC493" s="14">
        <v>88550.143095173509</v>
      </c>
    </row>
    <row r="494" spans="1:29">
      <c r="A494" s="1" t="s">
        <v>524</v>
      </c>
      <c r="B494" s="1" t="s">
        <v>553</v>
      </c>
      <c r="D494" s="1" t="s">
        <v>683</v>
      </c>
      <c r="E494" s="1" t="s">
        <v>684</v>
      </c>
      <c r="F494" s="1">
        <v>224</v>
      </c>
      <c r="G494" s="1" t="s">
        <v>836</v>
      </c>
      <c r="H494" s="1" t="str">
        <f t="shared" si="8"/>
        <v>224종합중위전세가격</v>
      </c>
      <c r="I494" s="1" t="s">
        <v>870</v>
      </c>
      <c r="J494" s="13">
        <v>92096.539010064138</v>
      </c>
      <c r="K494" s="13">
        <v>92096.539010064138</v>
      </c>
      <c r="L494" s="13">
        <v>92096.539010064138</v>
      </c>
      <c r="M494" s="13">
        <v>92096.539010064138</v>
      </c>
      <c r="N494" s="13">
        <v>92096.539010064138</v>
      </c>
      <c r="O494" s="13">
        <v>92096.539010064138</v>
      </c>
      <c r="P494" s="13">
        <v>92096.539010064138</v>
      </c>
      <c r="Q494" s="14">
        <v>92096.539010064138</v>
      </c>
      <c r="R494" s="14">
        <v>92096.539010064138</v>
      </c>
      <c r="S494" s="14">
        <v>91970.537156089093</v>
      </c>
      <c r="T494" s="14">
        <v>91970.537156089093</v>
      </c>
      <c r="U494" s="14">
        <v>92665.678157458984</v>
      </c>
      <c r="V494" s="14">
        <v>92665.678157458984</v>
      </c>
      <c r="W494" s="14">
        <v>93738.973355411712</v>
      </c>
      <c r="X494" s="14">
        <v>93738.973355411712</v>
      </c>
      <c r="Y494" s="14">
        <v>94467.412313713678</v>
      </c>
      <c r="Z494" s="14">
        <v>94880.033117567364</v>
      </c>
      <c r="AA494" s="14">
        <v>94880.033117567364</v>
      </c>
      <c r="AB494" s="14">
        <v>95241.195243113048</v>
      </c>
      <c r="AC494" s="14">
        <v>95241.195243113048</v>
      </c>
    </row>
    <row r="495" spans="1:29">
      <c r="A495" s="1" t="s">
        <v>524</v>
      </c>
      <c r="B495" s="1" t="s">
        <v>553</v>
      </c>
      <c r="D495" s="1" t="s">
        <v>683</v>
      </c>
      <c r="E495" s="1" t="s">
        <v>685</v>
      </c>
      <c r="F495" s="1">
        <v>225</v>
      </c>
      <c r="G495" s="1" t="s">
        <v>836</v>
      </c>
      <c r="H495" s="1" t="str">
        <f t="shared" si="8"/>
        <v>225종합중위전세가격</v>
      </c>
      <c r="I495" s="1" t="s">
        <v>870</v>
      </c>
      <c r="J495" s="13">
        <v>85523.223345508028</v>
      </c>
      <c r="K495" s="13">
        <v>85523.223345508028</v>
      </c>
      <c r="L495" s="13">
        <v>85848.306553146933</v>
      </c>
      <c r="M495" s="13">
        <v>85848.306553146933</v>
      </c>
      <c r="N495" s="13">
        <v>85848.306553146933</v>
      </c>
      <c r="O495" s="13">
        <v>85523.223345508028</v>
      </c>
      <c r="P495" s="13">
        <v>84873.056930230232</v>
      </c>
      <c r="Q495" s="14">
        <v>85523.223345508028</v>
      </c>
      <c r="R495" s="14">
        <v>84873.056930230232</v>
      </c>
      <c r="S495" s="14">
        <v>82597.474476757954</v>
      </c>
      <c r="T495" s="14">
        <v>82597.474476757954</v>
      </c>
      <c r="U495" s="14">
        <v>80593.976840649848</v>
      </c>
      <c r="V495" s="14">
        <v>79948.317367043608</v>
      </c>
      <c r="W495" s="14">
        <v>79948.317367043608</v>
      </c>
      <c r="X495" s="14">
        <v>79948.317367043608</v>
      </c>
      <c r="Y495" s="14">
        <v>79968.841044886678</v>
      </c>
      <c r="Z495" s="14">
        <v>79646.011308083558</v>
      </c>
      <c r="AA495" s="14">
        <v>79673.656856451533</v>
      </c>
      <c r="AB495" s="14">
        <v>80319.316330057773</v>
      </c>
      <c r="AC495" s="14">
        <v>80319.316330057773</v>
      </c>
    </row>
    <row r="496" spans="1:29">
      <c r="A496" s="1" t="s">
        <v>524</v>
      </c>
      <c r="B496" s="1" t="s">
        <v>553</v>
      </c>
      <c r="D496" s="1" t="s">
        <v>686</v>
      </c>
      <c r="F496" s="1">
        <v>226</v>
      </c>
      <c r="G496" s="1" t="s">
        <v>836</v>
      </c>
      <c r="H496" s="1" t="str">
        <f t="shared" si="8"/>
        <v>226종합중위전세가격</v>
      </c>
      <c r="I496" s="1" t="s">
        <v>870</v>
      </c>
      <c r="J496" s="13">
        <v>57436.03571513381</v>
      </c>
      <c r="K496" s="13">
        <v>57436.03571513381</v>
      </c>
      <c r="L496" s="13">
        <v>57436.03571513381</v>
      </c>
      <c r="M496" s="13">
        <v>57411.842511457813</v>
      </c>
      <c r="N496" s="13">
        <v>57411.842511457813</v>
      </c>
      <c r="O496" s="13">
        <v>57411.842511457813</v>
      </c>
      <c r="P496" s="13">
        <v>57126.180807864926</v>
      </c>
      <c r="Q496" s="14">
        <v>56554.85740067916</v>
      </c>
      <c r="R496" s="14">
        <v>57126.180807864926</v>
      </c>
      <c r="S496" s="14">
        <v>57983.165918643586</v>
      </c>
      <c r="T496" s="14">
        <v>57354.710170739236</v>
      </c>
      <c r="U496" s="14">
        <v>59104.923363526839</v>
      </c>
      <c r="V496" s="14">
        <v>58986.445830172685</v>
      </c>
      <c r="W496" s="14">
        <v>58698.104725358084</v>
      </c>
      <c r="X496" s="14">
        <v>59073.203449199056</v>
      </c>
      <c r="Y496" s="14">
        <v>59072.660746954622</v>
      </c>
      <c r="Z496" s="14">
        <v>58776.466913569231</v>
      </c>
      <c r="AA496" s="14">
        <v>58776.466913569231</v>
      </c>
      <c r="AB496" s="14">
        <v>59072.660746954622</v>
      </c>
      <c r="AC496" s="14">
        <v>59075.278323144885</v>
      </c>
    </row>
    <row r="497" spans="1:29">
      <c r="A497" s="1" t="s">
        <v>524</v>
      </c>
      <c r="B497" s="1" t="s">
        <v>553</v>
      </c>
      <c r="D497" s="1" t="s">
        <v>687</v>
      </c>
      <c r="F497" s="1">
        <v>227</v>
      </c>
      <c r="G497" s="1" t="s">
        <v>836</v>
      </c>
      <c r="H497" s="1" t="str">
        <f t="shared" si="8"/>
        <v>227종합중위전세가격</v>
      </c>
      <c r="I497" s="1" t="s">
        <v>870</v>
      </c>
      <c r="J497" s="13">
        <v>52009.1839497482</v>
      </c>
      <c r="K497" s="13">
        <v>52009.1839497482</v>
      </c>
      <c r="L497" s="13">
        <v>52270.260464612555</v>
      </c>
      <c r="M497" s="13">
        <v>52270.260464612555</v>
      </c>
      <c r="N497" s="13">
        <v>52270.260464612555</v>
      </c>
      <c r="O497" s="13">
        <v>52270.260464612555</v>
      </c>
      <c r="P497" s="13">
        <v>52270.260464612555</v>
      </c>
      <c r="Q497" s="14">
        <v>52792.413494341257</v>
      </c>
      <c r="R497" s="14">
        <v>52531.336979476902</v>
      </c>
      <c r="S497" s="14">
        <v>52531.336979476902</v>
      </c>
      <c r="T497" s="14">
        <v>52009.1839497482</v>
      </c>
      <c r="U497" s="14">
        <v>50639.47733751576</v>
      </c>
      <c r="V497" s="14">
        <v>49584.551148225473</v>
      </c>
      <c r="W497" s="14">
        <v>49584.551148225473</v>
      </c>
      <c r="X497" s="14">
        <v>49320.819600902898</v>
      </c>
      <c r="Y497" s="14">
        <v>49212.064050528279</v>
      </c>
      <c r="Z497" s="14">
        <v>49212.064050528279</v>
      </c>
      <c r="AA497" s="14">
        <v>49212.064050528279</v>
      </c>
      <c r="AB497" s="14">
        <v>49212.064050528279</v>
      </c>
      <c r="AC497" s="14">
        <v>48948.332503205704</v>
      </c>
    </row>
    <row r="498" spans="1:29">
      <c r="A498" s="1" t="s">
        <v>524</v>
      </c>
      <c r="B498" s="1" t="s">
        <v>553</v>
      </c>
      <c r="D498" s="1" t="s">
        <v>688</v>
      </c>
      <c r="F498" s="1">
        <v>228</v>
      </c>
      <c r="G498" s="1" t="s">
        <v>836</v>
      </c>
      <c r="H498" s="1" t="str">
        <f t="shared" si="8"/>
        <v>228종합중위전세가격</v>
      </c>
      <c r="I498" s="1" t="s">
        <v>870</v>
      </c>
      <c r="J498" s="13">
        <v>35274.356876182683</v>
      </c>
      <c r="K498" s="13">
        <v>35274.356876182683</v>
      </c>
      <c r="L498" s="13">
        <v>35274.356876182683</v>
      </c>
      <c r="M498" s="13">
        <v>35274.356876182683</v>
      </c>
      <c r="N498" s="13">
        <v>35274.356876182683</v>
      </c>
      <c r="O498" s="13">
        <v>35274.356876182683</v>
      </c>
      <c r="P498" s="13">
        <v>35274.356876182683</v>
      </c>
      <c r="Q498" s="14">
        <v>35274.356876182683</v>
      </c>
      <c r="R498" s="14">
        <v>35274.356876182683</v>
      </c>
      <c r="S498" s="14">
        <v>35274.356876182683</v>
      </c>
      <c r="T498" s="14">
        <v>35274.356876182683</v>
      </c>
      <c r="U498" s="14">
        <v>35954.189140596907</v>
      </c>
      <c r="V498" s="14">
        <v>35954.189140596907</v>
      </c>
      <c r="W498" s="14">
        <v>35871.149466618721</v>
      </c>
      <c r="X498" s="14">
        <v>35788.109792640535</v>
      </c>
      <c r="Y498" s="14">
        <v>35871.149466618721</v>
      </c>
      <c r="Z498" s="14">
        <v>35955.070118662348</v>
      </c>
      <c r="AA498" s="14">
        <v>36071.501857844902</v>
      </c>
      <c r="AB498" s="14">
        <v>36071.501857844902</v>
      </c>
      <c r="AC498" s="14">
        <v>36088.109792640535</v>
      </c>
    </row>
    <row r="499" spans="1:29">
      <c r="A499" s="1" t="s">
        <v>524</v>
      </c>
      <c r="B499" s="1" t="s">
        <v>553</v>
      </c>
      <c r="D499" s="1" t="s">
        <v>689</v>
      </c>
      <c r="F499" s="1">
        <v>229</v>
      </c>
      <c r="G499" s="1" t="s">
        <v>836</v>
      </c>
      <c r="H499" s="1" t="str">
        <f t="shared" si="8"/>
        <v>229종합중위전세가격</v>
      </c>
      <c r="I499" s="1" t="s">
        <v>870</v>
      </c>
      <c r="J499" s="13">
        <v>31715.496472240127</v>
      </c>
      <c r="K499" s="13">
        <v>31715.496472240127</v>
      </c>
      <c r="L499" s="13">
        <v>31715.496472240127</v>
      </c>
      <c r="M499" s="13">
        <v>31715.496472240127</v>
      </c>
      <c r="N499" s="13">
        <v>31930.323286379815</v>
      </c>
      <c r="O499" s="13">
        <v>32252.563507589348</v>
      </c>
      <c r="P499" s="13">
        <v>32916.331806386275</v>
      </c>
      <c r="Q499" s="14">
        <v>33775.639062945032</v>
      </c>
      <c r="R499" s="14">
        <v>34104.197719864555</v>
      </c>
      <c r="S499" s="14">
        <v>34718.518386657808</v>
      </c>
      <c r="T499" s="14">
        <v>35160.808886357161</v>
      </c>
      <c r="U499" s="14">
        <v>35247.482800630642</v>
      </c>
      <c r="V499" s="14">
        <v>35247.482800630642</v>
      </c>
      <c r="W499" s="14">
        <v>35247.482800630642</v>
      </c>
      <c r="X499" s="14">
        <v>35476.413573168982</v>
      </c>
      <c r="Y499" s="14">
        <v>35360.753189049734</v>
      </c>
      <c r="Z499" s="14">
        <v>35303.520495915152</v>
      </c>
      <c r="AA499" s="14">
        <v>35170.375877884479</v>
      </c>
      <c r="AB499" s="14">
        <v>35170.375877884479</v>
      </c>
      <c r="AC499" s="14">
        <v>35399.306650422819</v>
      </c>
    </row>
    <row r="500" spans="1:29">
      <c r="A500" s="1" t="s">
        <v>524</v>
      </c>
      <c r="B500" s="1" t="s">
        <v>553</v>
      </c>
      <c r="D500" s="1" t="s">
        <v>690</v>
      </c>
      <c r="F500" s="1">
        <v>230</v>
      </c>
      <c r="G500" s="1" t="s">
        <v>836</v>
      </c>
      <c r="H500" s="1" t="str">
        <f t="shared" si="8"/>
        <v>230종합중위전세가격</v>
      </c>
      <c r="I500" s="1" t="s">
        <v>870</v>
      </c>
      <c r="J500" s="13">
        <v>22352.997283911169</v>
      </c>
      <c r="K500" s="13">
        <v>22352.997283911169</v>
      </c>
      <c r="L500" s="13">
        <v>22352.997283911169</v>
      </c>
      <c r="M500" s="13">
        <v>22352.997283911169</v>
      </c>
      <c r="N500" s="13">
        <v>22352.997283911169</v>
      </c>
      <c r="O500" s="13">
        <v>22352.997283911169</v>
      </c>
      <c r="P500" s="13">
        <v>22352.997283911169</v>
      </c>
      <c r="Q500" s="14">
        <v>22352.997283911169</v>
      </c>
      <c r="R500" s="14">
        <v>22352.997283911169</v>
      </c>
      <c r="S500" s="14">
        <v>22352.997283911169</v>
      </c>
      <c r="T500" s="14">
        <v>22352.997283911169</v>
      </c>
      <c r="U500" s="14">
        <v>22348.67564462599</v>
      </c>
      <c r="V500" s="14">
        <v>22348.67564462599</v>
      </c>
      <c r="W500" s="14">
        <v>22348.67564462599</v>
      </c>
      <c r="X500" s="14">
        <v>22348.67564462599</v>
      </c>
      <c r="Y500" s="14">
        <v>23733.348225682919</v>
      </c>
      <c r="Z500" s="14">
        <v>23764.839162624459</v>
      </c>
      <c r="AA500" s="14">
        <v>23649.093694153689</v>
      </c>
      <c r="AB500" s="14">
        <v>23641.220959918304</v>
      </c>
      <c r="AC500" s="14">
        <v>23641.220959918304</v>
      </c>
    </row>
    <row r="501" spans="1:29">
      <c r="A501" s="1" t="s">
        <v>524</v>
      </c>
      <c r="B501" s="1" t="s">
        <v>554</v>
      </c>
      <c r="F501" s="1">
        <v>231</v>
      </c>
      <c r="G501" s="1" t="s">
        <v>836</v>
      </c>
      <c r="H501" s="1" t="str">
        <f t="shared" si="8"/>
        <v>231종합중위전세가격</v>
      </c>
      <c r="I501" s="1" t="s">
        <v>870</v>
      </c>
      <c r="J501" s="13">
        <v>44872.208784816517</v>
      </c>
      <c r="K501" s="13">
        <v>44861.249472537536</v>
      </c>
      <c r="L501" s="13">
        <v>43801.18074632054</v>
      </c>
      <c r="M501" s="13">
        <v>44256.229269962911</v>
      </c>
      <c r="N501" s="13">
        <v>44271.386733299005</v>
      </c>
      <c r="O501" s="13">
        <v>44841.14838851324</v>
      </c>
      <c r="P501" s="13">
        <v>44869.674487776952</v>
      </c>
      <c r="Q501" s="14">
        <v>44922.481749726212</v>
      </c>
      <c r="R501" s="14">
        <v>44952.808699493202</v>
      </c>
      <c r="S501" s="14">
        <v>45008.967007059648</v>
      </c>
      <c r="T501" s="14">
        <v>45003.978468205445</v>
      </c>
      <c r="U501" s="14">
        <v>45362.030296155746</v>
      </c>
      <c r="V501" s="14">
        <v>45391.205684911729</v>
      </c>
      <c r="W501" s="14">
        <v>45548.898696584722</v>
      </c>
      <c r="X501" s="14">
        <v>45559.425811540998</v>
      </c>
      <c r="Y501" s="14">
        <v>45675.362228798876</v>
      </c>
      <c r="Z501" s="14">
        <v>45621.465620359675</v>
      </c>
      <c r="AA501" s="14">
        <v>45621.786576060054</v>
      </c>
      <c r="AB501" s="14">
        <v>45516.102179920803</v>
      </c>
      <c r="AC501" s="14">
        <v>45347.972952070617</v>
      </c>
    </row>
    <row r="502" spans="1:29">
      <c r="A502" s="1" t="s">
        <v>524</v>
      </c>
      <c r="B502" s="1" t="s">
        <v>554</v>
      </c>
      <c r="D502" s="1" t="s">
        <v>691</v>
      </c>
      <c r="F502" s="1">
        <v>232</v>
      </c>
      <c r="G502" s="1" t="s">
        <v>836</v>
      </c>
      <c r="H502" s="1" t="str">
        <f t="shared" si="8"/>
        <v>232종합중위전세가격</v>
      </c>
      <c r="I502" s="1" t="s">
        <v>870</v>
      </c>
      <c r="J502" s="13">
        <v>57524.110215639295</v>
      </c>
      <c r="K502" s="13">
        <v>58150.872721992302</v>
      </c>
      <c r="L502" s="13">
        <v>52722.75611704059</v>
      </c>
      <c r="M502" s="13">
        <v>55229.806142452624</v>
      </c>
      <c r="N502" s="13">
        <v>55271.830392797499</v>
      </c>
      <c r="O502" s="13">
        <v>58405.642924562548</v>
      </c>
      <c r="P502" s="13">
        <v>58405.642924562548</v>
      </c>
      <c r="Q502" s="14">
        <v>58405.642924562548</v>
      </c>
      <c r="R502" s="14">
        <v>58405.642924562548</v>
      </c>
      <c r="S502" s="14">
        <v>58426.655049734989</v>
      </c>
      <c r="T502" s="14">
        <v>58393.533725404777</v>
      </c>
      <c r="U502" s="14">
        <v>58142.000346430323</v>
      </c>
      <c r="V502" s="14">
        <v>58142.000346430323</v>
      </c>
      <c r="W502" s="14">
        <v>58120.240191691446</v>
      </c>
      <c r="X502" s="14">
        <v>57787.753688039491</v>
      </c>
      <c r="Y502" s="14">
        <v>58765.993533300614</v>
      </c>
      <c r="Z502" s="14">
        <v>58765.993533300614</v>
      </c>
      <c r="AA502" s="14">
        <v>58765.993533300614</v>
      </c>
      <c r="AB502" s="14">
        <v>58765.993533300614</v>
      </c>
      <c r="AC502" s="14">
        <v>58433.507029648659</v>
      </c>
    </row>
    <row r="503" spans="1:29">
      <c r="A503" s="1" t="s">
        <v>524</v>
      </c>
      <c r="B503" s="1" t="s">
        <v>554</v>
      </c>
      <c r="D503" s="1" t="s">
        <v>692</v>
      </c>
      <c r="F503" s="1">
        <v>233</v>
      </c>
      <c r="G503" s="1" t="s">
        <v>836</v>
      </c>
      <c r="H503" s="1" t="str">
        <f t="shared" si="8"/>
        <v>233종합중위전세가격</v>
      </c>
      <c r="I503" s="1" t="s">
        <v>870</v>
      </c>
      <c r="J503" s="13">
        <v>46262.82679738562</v>
      </c>
      <c r="K503" s="13">
        <v>46262.82679738562</v>
      </c>
      <c r="L503" s="13">
        <v>46262.82679738562</v>
      </c>
      <c r="M503" s="13">
        <v>46262.82679738562</v>
      </c>
      <c r="N503" s="13">
        <v>46262.82679738562</v>
      </c>
      <c r="O503" s="13">
        <v>46262.82679738562</v>
      </c>
      <c r="P503" s="13">
        <v>46262.82679738562</v>
      </c>
      <c r="Q503" s="14">
        <v>46262.82679738562</v>
      </c>
      <c r="R503" s="14">
        <v>46262.82679738562</v>
      </c>
      <c r="S503" s="14">
        <v>46262.82679738562</v>
      </c>
      <c r="T503" s="14">
        <v>46262.82679738562</v>
      </c>
      <c r="U503" s="14">
        <v>46421.346129720238</v>
      </c>
      <c r="V503" s="14">
        <v>46421.346129720238</v>
      </c>
      <c r="W503" s="14">
        <v>47166.440848074271</v>
      </c>
      <c r="X503" s="14">
        <v>47411.535566428305</v>
      </c>
      <c r="Y503" s="14">
        <v>47411.535566428305</v>
      </c>
      <c r="Z503" s="14">
        <v>47411.535566428305</v>
      </c>
      <c r="AA503" s="14">
        <v>47411.535566428305</v>
      </c>
      <c r="AB503" s="14">
        <v>47335.063981934516</v>
      </c>
      <c r="AC503" s="14">
        <v>47335.063981934516</v>
      </c>
    </row>
    <row r="504" spans="1:29">
      <c r="A504" s="1" t="s">
        <v>524</v>
      </c>
      <c r="B504" s="1" t="s">
        <v>554</v>
      </c>
      <c r="D504" s="1" t="s">
        <v>693</v>
      </c>
      <c r="F504" s="1">
        <v>234</v>
      </c>
      <c r="G504" s="1" t="s">
        <v>836</v>
      </c>
      <c r="H504" s="1" t="str">
        <f t="shared" si="8"/>
        <v>234종합중위전세가격</v>
      </c>
      <c r="I504" s="1" t="s">
        <v>870</v>
      </c>
      <c r="J504" s="13">
        <v>63045.776635988936</v>
      </c>
      <c r="K504" s="13">
        <v>63045.776635988936</v>
      </c>
      <c r="L504" s="13">
        <v>63045.776635988936</v>
      </c>
      <c r="M504" s="13">
        <v>63045.776635988936</v>
      </c>
      <c r="N504" s="13">
        <v>63045.776635988936</v>
      </c>
      <c r="O504" s="13">
        <v>63045.776635988936</v>
      </c>
      <c r="P504" s="13">
        <v>63045.776635988936</v>
      </c>
      <c r="Q504" s="14">
        <v>63045.776635988936</v>
      </c>
      <c r="R504" s="14">
        <v>63045.776635988936</v>
      </c>
      <c r="S504" s="14">
        <v>63045.776635988936</v>
      </c>
      <c r="T504" s="14">
        <v>63045.776635988936</v>
      </c>
      <c r="U504" s="14">
        <v>64083.703533669104</v>
      </c>
      <c r="V504" s="14">
        <v>64083.703533669104</v>
      </c>
      <c r="W504" s="14">
        <v>64083.703533669104</v>
      </c>
      <c r="X504" s="14">
        <v>64083.703533669104</v>
      </c>
      <c r="Y504" s="14">
        <v>64136.582994639408</v>
      </c>
      <c r="Z504" s="14">
        <v>64083.703533669104</v>
      </c>
      <c r="AA504" s="14">
        <v>64083.703533669104</v>
      </c>
      <c r="AB504" s="14">
        <v>64083.703533669104</v>
      </c>
      <c r="AC504" s="14">
        <v>64083.703533669104</v>
      </c>
    </row>
    <row r="505" spans="1:29">
      <c r="A505" s="1" t="s">
        <v>524</v>
      </c>
      <c r="B505" s="1" t="s">
        <v>554</v>
      </c>
      <c r="D505" s="1" t="s">
        <v>694</v>
      </c>
      <c r="F505" s="1">
        <v>235</v>
      </c>
      <c r="G505" s="1" t="s">
        <v>836</v>
      </c>
      <c r="H505" s="1" t="str">
        <f t="shared" si="8"/>
        <v>235종합중위전세가격</v>
      </c>
      <c r="I505" s="1" t="s">
        <v>870</v>
      </c>
      <c r="J505" s="13">
        <v>19105.414268271412</v>
      </c>
      <c r="K505" s="13">
        <v>18696.654456654454</v>
      </c>
      <c r="L505" s="13">
        <v>18737.205651491367</v>
      </c>
      <c r="M505" s="13">
        <v>18737.205651491367</v>
      </c>
      <c r="N505" s="13">
        <v>18782.825745682887</v>
      </c>
      <c r="O505" s="13">
        <v>18828.44583987441</v>
      </c>
      <c r="P505" s="13">
        <v>19010.926216640502</v>
      </c>
      <c r="Q505" s="14">
        <v>19193.406593406595</v>
      </c>
      <c r="R505" s="14">
        <v>19375.886970172684</v>
      </c>
      <c r="S505" s="14">
        <v>19649.607535321822</v>
      </c>
      <c r="T505" s="14">
        <v>19649.607535321822</v>
      </c>
      <c r="U505" s="14">
        <v>19782.565130260522</v>
      </c>
      <c r="V505" s="14">
        <v>19782.565130260522</v>
      </c>
      <c r="W505" s="14">
        <v>19924.41132264529</v>
      </c>
      <c r="X505" s="14">
        <v>19971.693386773546</v>
      </c>
      <c r="Y505" s="14">
        <v>19971.693386773546</v>
      </c>
      <c r="Z505" s="14">
        <v>19782.565130260522</v>
      </c>
      <c r="AA505" s="14">
        <v>19877.129258517034</v>
      </c>
      <c r="AB505" s="14">
        <v>19971.693386773546</v>
      </c>
      <c r="AC505" s="14">
        <v>19971.693386773546</v>
      </c>
    </row>
    <row r="506" spans="1:29">
      <c r="A506" s="1" t="s">
        <v>524</v>
      </c>
      <c r="B506" s="1" t="s">
        <v>554</v>
      </c>
      <c r="D506" s="1" t="s">
        <v>695</v>
      </c>
      <c r="F506" s="1">
        <v>236</v>
      </c>
      <c r="G506" s="1" t="s">
        <v>836</v>
      </c>
      <c r="H506" s="1" t="str">
        <f t="shared" si="8"/>
        <v>236종합중위전세가격</v>
      </c>
      <c r="I506" s="1" t="s">
        <v>870</v>
      </c>
      <c r="J506" s="13">
        <v>53497.678827504074</v>
      </c>
      <c r="K506" s="13">
        <v>53497.678827504074</v>
      </c>
      <c r="L506" s="13">
        <v>53497.678827504074</v>
      </c>
      <c r="M506" s="13">
        <v>53497.678827504074</v>
      </c>
      <c r="N506" s="13">
        <v>53497.678827504074</v>
      </c>
      <c r="O506" s="13">
        <v>53497.678827504074</v>
      </c>
      <c r="P506" s="13">
        <v>53497.678827504074</v>
      </c>
      <c r="Q506" s="14">
        <v>53497.678827504074</v>
      </c>
      <c r="R506" s="14">
        <v>53497.678827504074</v>
      </c>
      <c r="S506" s="14">
        <v>53497.678827504074</v>
      </c>
      <c r="T506" s="14">
        <v>53497.678827504074</v>
      </c>
      <c r="U506" s="14">
        <v>53456.901530464915</v>
      </c>
      <c r="V506" s="14">
        <v>53456.901530464915</v>
      </c>
      <c r="W506" s="14">
        <v>53456.901530464915</v>
      </c>
      <c r="X506" s="14">
        <v>53469.16329771874</v>
      </c>
      <c r="Y506" s="14">
        <v>53469.16329771874</v>
      </c>
      <c r="Z506" s="14">
        <v>53469.16329771874</v>
      </c>
      <c r="AA506" s="14">
        <v>53653.264269900857</v>
      </c>
      <c r="AB506" s="14">
        <v>53653.264269900857</v>
      </c>
      <c r="AC506" s="14">
        <v>53653.264269900857</v>
      </c>
    </row>
    <row r="507" spans="1:29">
      <c r="A507" s="1" t="s">
        <v>524</v>
      </c>
      <c r="B507" s="1" t="s">
        <v>554</v>
      </c>
      <c r="D507" s="1" t="s">
        <v>696</v>
      </c>
      <c r="F507" s="1">
        <v>237</v>
      </c>
      <c r="G507" s="1" t="s">
        <v>836</v>
      </c>
      <c r="H507" s="1" t="str">
        <f t="shared" si="8"/>
        <v>237종합중위전세가격</v>
      </c>
      <c r="I507" s="1" t="s">
        <v>870</v>
      </c>
      <c r="J507" s="13">
        <v>42858.752249801182</v>
      </c>
      <c r="K507" s="13">
        <v>41150.326482775941</v>
      </c>
      <c r="L507" s="13">
        <v>39543.549872336866</v>
      </c>
      <c r="M507" s="13">
        <v>39543.549872336866</v>
      </c>
      <c r="N507" s="13">
        <v>39543.549872336866</v>
      </c>
      <c r="O507" s="13">
        <v>39543.549872336866</v>
      </c>
      <c r="P507" s="13">
        <v>39757.103093215017</v>
      </c>
      <c r="Q507" s="14">
        <v>40156.077602444435</v>
      </c>
      <c r="R507" s="14">
        <v>40262.854212883511</v>
      </c>
      <c r="S507" s="14">
        <v>40583.184044200745</v>
      </c>
      <c r="T507" s="14">
        <v>40650.638315683733</v>
      </c>
      <c r="U507" s="14">
        <v>40130.464180528477</v>
      </c>
      <c r="V507" s="14">
        <v>40786.663624673332</v>
      </c>
      <c r="W507" s="14">
        <v>40786.663624673332</v>
      </c>
      <c r="X507" s="14">
        <v>41005.396772721615</v>
      </c>
      <c r="Y507" s="14">
        <v>40130.464180528477</v>
      </c>
      <c r="Z507" s="14">
        <v>39614.871199236739</v>
      </c>
      <c r="AA507" s="14">
        <v>39177.404903140166</v>
      </c>
      <c r="AB507" s="14">
        <v>36990.073422657319</v>
      </c>
      <c r="AC507" s="14">
        <v>35240.208238271043</v>
      </c>
    </row>
    <row r="508" spans="1:29">
      <c r="A508" s="1" t="s">
        <v>524</v>
      </c>
      <c r="B508" s="1" t="s">
        <v>555</v>
      </c>
      <c r="F508" s="1">
        <v>238</v>
      </c>
      <c r="G508" s="1" t="s">
        <v>836</v>
      </c>
      <c r="H508" s="1" t="str">
        <f t="shared" si="8"/>
        <v>238종합중위전세가격</v>
      </c>
      <c r="I508" s="1" t="s">
        <v>870</v>
      </c>
      <c r="J508" s="13">
        <v>54837.959891903432</v>
      </c>
      <c r="K508" s="13">
        <v>54899.0023865275</v>
      </c>
      <c r="L508" s="13">
        <v>55022.233975715055</v>
      </c>
      <c r="M508" s="13">
        <v>55439.851160500213</v>
      </c>
      <c r="N508" s="13">
        <v>55616.270244644511</v>
      </c>
      <c r="O508" s="13">
        <v>56016.721685742363</v>
      </c>
      <c r="P508" s="13">
        <v>56418.322998946162</v>
      </c>
      <c r="Q508" s="14">
        <v>56657.463769680922</v>
      </c>
      <c r="R508" s="14">
        <v>57236.884400119445</v>
      </c>
      <c r="S508" s="14">
        <v>57749.147992785431</v>
      </c>
      <c r="T508" s="14">
        <v>58226.827280214973</v>
      </c>
      <c r="U508" s="14">
        <v>58751.827605894905</v>
      </c>
      <c r="V508" s="14">
        <v>59066.912613579734</v>
      </c>
      <c r="W508" s="14">
        <v>59519.271037639577</v>
      </c>
      <c r="X508" s="14">
        <v>59874.73773185342</v>
      </c>
      <c r="Y508" s="14">
        <v>60206.1775229044</v>
      </c>
      <c r="Z508" s="14">
        <v>60637.398006831885</v>
      </c>
      <c r="AA508" s="14">
        <v>61262.945960547055</v>
      </c>
      <c r="AB508" s="14">
        <v>61926.030471266022</v>
      </c>
      <c r="AC508" s="14">
        <v>62021.985643829037</v>
      </c>
    </row>
    <row r="509" spans="1:29">
      <c r="A509" s="1" t="s">
        <v>524</v>
      </c>
      <c r="B509" s="1" t="s">
        <v>555</v>
      </c>
      <c r="D509" s="1" t="s">
        <v>697</v>
      </c>
      <c r="F509" s="1">
        <v>239</v>
      </c>
      <c r="G509" s="1" t="s">
        <v>836</v>
      </c>
      <c r="H509" s="1" t="str">
        <f t="shared" si="8"/>
        <v>239종합중위전세가격</v>
      </c>
      <c r="I509" s="1" t="s">
        <v>870</v>
      </c>
      <c r="J509" s="13">
        <v>52747.606690745873</v>
      </c>
      <c r="K509" s="13">
        <v>52747.606690745873</v>
      </c>
      <c r="L509" s="13">
        <v>52747.606690745873</v>
      </c>
      <c r="M509" s="13">
        <v>52747.606690745873</v>
      </c>
      <c r="N509" s="13">
        <v>53126.830779301235</v>
      </c>
      <c r="O509" s="13">
        <v>53506.054867856597</v>
      </c>
      <c r="P509" s="13">
        <v>53506.054867856597</v>
      </c>
      <c r="Q509" s="14">
        <v>54502.402075954691</v>
      </c>
      <c r="R509" s="14">
        <v>55071.238208787741</v>
      </c>
      <c r="S509" s="14">
        <v>55784.935301749836</v>
      </c>
      <c r="T509" s="14">
        <v>55784.935301749836</v>
      </c>
      <c r="U509" s="14">
        <v>55912.47003773239</v>
      </c>
      <c r="V509" s="14">
        <v>56681.316160700975</v>
      </c>
      <c r="W509" s="14">
        <v>56778.732237679629</v>
      </c>
      <c r="X509" s="14">
        <v>56778.732237679629</v>
      </c>
      <c r="Y509" s="14">
        <v>57547.578360648215</v>
      </c>
      <c r="Z509" s="14">
        <v>58700.847545101096</v>
      </c>
      <c r="AA509" s="14">
        <v>61007.38591400686</v>
      </c>
      <c r="AB509" s="14">
        <v>61776.232036975445</v>
      </c>
      <c r="AC509" s="14">
        <v>61776.232036975445</v>
      </c>
    </row>
    <row r="510" spans="1:29">
      <c r="A510" s="1" t="s">
        <v>524</v>
      </c>
      <c r="B510" s="1" t="s">
        <v>555</v>
      </c>
      <c r="D510" s="1" t="s">
        <v>698</v>
      </c>
      <c r="F510" s="1">
        <v>240</v>
      </c>
      <c r="G510" s="1" t="s">
        <v>836</v>
      </c>
      <c r="H510" s="1" t="str">
        <f t="shared" si="8"/>
        <v>240종합중위전세가격</v>
      </c>
      <c r="I510" s="1" t="s">
        <v>870</v>
      </c>
      <c r="J510" s="13">
        <v>71645.673978929131</v>
      </c>
      <c r="K510" s="13">
        <v>71645.673978929131</v>
      </c>
      <c r="L510" s="13">
        <v>71645.673978929131</v>
      </c>
      <c r="M510" s="13">
        <v>72734.453925530383</v>
      </c>
      <c r="N510" s="13">
        <v>72734.453925530383</v>
      </c>
      <c r="O510" s="13">
        <v>73065.927623033625</v>
      </c>
      <c r="P510" s="13">
        <v>73425.465435127728</v>
      </c>
      <c r="Q510" s="14">
        <v>73491.760174628376</v>
      </c>
      <c r="R510" s="14">
        <v>74547.636293115895</v>
      </c>
      <c r="S510" s="14">
        <v>74779.667881368165</v>
      </c>
      <c r="T510" s="14">
        <v>75044.846839370759</v>
      </c>
      <c r="U510" s="14">
        <v>75436.116472340465</v>
      </c>
      <c r="V510" s="14">
        <v>75521.431404172065</v>
      </c>
      <c r="W510" s="14">
        <v>77411.993584150739</v>
      </c>
      <c r="X510" s="14">
        <v>78199.909226308504</v>
      </c>
      <c r="Y510" s="14">
        <v>78747.331870378694</v>
      </c>
      <c r="Z510" s="14">
        <v>79081.467184869878</v>
      </c>
      <c r="AA510" s="14">
        <v>79769.142232680286</v>
      </c>
      <c r="AB510" s="14">
        <v>81205.924084992381</v>
      </c>
      <c r="AC510" s="14">
        <v>81205.924084992381</v>
      </c>
    </row>
    <row r="511" spans="1:29">
      <c r="A511" s="1" t="s">
        <v>524</v>
      </c>
      <c r="B511" s="1" t="s">
        <v>555</v>
      </c>
      <c r="D511" s="1" t="s">
        <v>699</v>
      </c>
      <c r="F511" s="1">
        <v>241</v>
      </c>
      <c r="G511" s="1" t="s">
        <v>836</v>
      </c>
      <c r="H511" s="1" t="str">
        <f t="shared" si="8"/>
        <v>241종합중위전세가격</v>
      </c>
      <c r="I511" s="1" t="s">
        <v>870</v>
      </c>
      <c r="J511" s="13">
        <v>71647.217820169142</v>
      </c>
      <c r="K511" s="13">
        <v>71647.217820169142</v>
      </c>
      <c r="L511" s="13">
        <v>72053.658970067685</v>
      </c>
      <c r="M511" s="13">
        <v>72324.619736666718</v>
      </c>
      <c r="N511" s="13">
        <v>72796.346213658384</v>
      </c>
      <c r="O511" s="13">
        <v>74015.669663354012</v>
      </c>
      <c r="P511" s="13">
        <v>75496.134421422117</v>
      </c>
      <c r="Q511" s="14">
        <v>75631.614804721641</v>
      </c>
      <c r="R511" s="14">
        <v>76570.158029591665</v>
      </c>
      <c r="S511" s="14">
        <v>77508.701254461703</v>
      </c>
      <c r="T511" s="14">
        <v>78593.292258475398</v>
      </c>
      <c r="U511" s="14">
        <v>79075.002182834185</v>
      </c>
      <c r="V511" s="14">
        <v>80113.82025088041</v>
      </c>
      <c r="W511" s="14">
        <v>80093.716347972877</v>
      </c>
      <c r="X511" s="14">
        <v>80909.04493727989</v>
      </c>
      <c r="Y511" s="14">
        <v>81344.924182892399</v>
      </c>
      <c r="Z511" s="14">
        <v>81615.835734450942</v>
      </c>
      <c r="AA511" s="14">
        <v>82635.644954742573</v>
      </c>
      <c r="AB511" s="14">
        <v>83493.131348409443</v>
      </c>
      <c r="AC511" s="14">
        <v>83463.670362932564</v>
      </c>
    </row>
    <row r="512" spans="1:29">
      <c r="A512" s="1" t="s">
        <v>524</v>
      </c>
      <c r="B512" s="1" t="s">
        <v>555</v>
      </c>
      <c r="D512" s="1" t="s">
        <v>699</v>
      </c>
      <c r="E512" s="1" t="s">
        <v>631</v>
      </c>
      <c r="F512" s="1">
        <v>242</v>
      </c>
      <c r="G512" s="1" t="s">
        <v>836</v>
      </c>
      <c r="H512" s="1" t="str">
        <f t="shared" si="8"/>
        <v>242종합중위전세가격</v>
      </c>
      <c r="I512" s="1" t="s">
        <v>870</v>
      </c>
      <c r="J512" s="13">
        <v>57498.816358738535</v>
      </c>
      <c r="K512" s="13">
        <v>57498.816358738535</v>
      </c>
      <c r="L512" s="13">
        <v>58245.53073385758</v>
      </c>
      <c r="M512" s="13">
        <v>58743.340317270282</v>
      </c>
      <c r="N512" s="13">
        <v>59241.149900682976</v>
      </c>
      <c r="O512" s="13">
        <v>61481.293026040104</v>
      </c>
      <c r="P512" s="13">
        <v>62725.816984571851</v>
      </c>
      <c r="Q512" s="14">
        <v>62974.721776278195</v>
      </c>
      <c r="R512" s="14">
        <v>63223.626567984546</v>
      </c>
      <c r="S512" s="14">
        <v>63472.531359690896</v>
      </c>
      <c r="T512" s="14">
        <v>63620.908274604772</v>
      </c>
      <c r="U512" s="14">
        <v>63890.87958893922</v>
      </c>
      <c r="V512" s="14">
        <v>63541.38327361233</v>
      </c>
      <c r="W512" s="14">
        <v>62842.390642958555</v>
      </c>
      <c r="X512" s="14">
        <v>63597.572848353731</v>
      </c>
      <c r="Y512" s="14">
        <v>64076.783178960177</v>
      </c>
      <c r="Z512" s="14">
        <v>64580.237982556959</v>
      </c>
      <c r="AA512" s="14">
        <v>65335.420187952135</v>
      </c>
      <c r="AB512" s="14">
        <v>65408.944628490295</v>
      </c>
      <c r="AC512" s="14">
        <v>65734.19647082685</v>
      </c>
    </row>
    <row r="513" spans="1:29">
      <c r="A513" s="1" t="s">
        <v>524</v>
      </c>
      <c r="B513" s="1" t="s">
        <v>555</v>
      </c>
      <c r="D513" s="1" t="s">
        <v>699</v>
      </c>
      <c r="E513" s="1" t="s">
        <v>645</v>
      </c>
      <c r="F513" s="1">
        <v>243</v>
      </c>
      <c r="G513" s="1" t="s">
        <v>836</v>
      </c>
      <c r="H513" s="1" t="str">
        <f t="shared" si="8"/>
        <v>243종합중위전세가격</v>
      </c>
      <c r="I513" s="1" t="s">
        <v>870</v>
      </c>
      <c r="J513" s="13">
        <v>88546.850624024955</v>
      </c>
      <c r="K513" s="13">
        <v>88546.850624024955</v>
      </c>
      <c r="L513" s="13">
        <v>88546.850624024955</v>
      </c>
      <c r="M513" s="13">
        <v>88546.850624024955</v>
      </c>
      <c r="N513" s="13">
        <v>88987.421996879872</v>
      </c>
      <c r="O513" s="13">
        <v>88987.421996879872</v>
      </c>
      <c r="P513" s="13">
        <v>90749.707488299537</v>
      </c>
      <c r="Q513" s="14">
        <v>90749.707488299537</v>
      </c>
      <c r="R513" s="14">
        <v>92511.992979719187</v>
      </c>
      <c r="S513" s="14">
        <v>94274.278471138852</v>
      </c>
      <c r="T513" s="14">
        <v>96477.135335413419</v>
      </c>
      <c r="U513" s="14">
        <v>96764.417699784186</v>
      </c>
      <c r="V513" s="14">
        <v>99420.614041996814</v>
      </c>
      <c r="W513" s="14">
        <v>100191.4116034719</v>
      </c>
      <c r="X513" s="14">
        <v>101076.81038420944</v>
      </c>
      <c r="Y513" s="14">
        <v>101462.20916494699</v>
      </c>
      <c r="Z513" s="14">
        <v>101462.20916494699</v>
      </c>
      <c r="AA513" s="14">
        <v>102790.3073360533</v>
      </c>
      <c r="AB513" s="14">
        <v>104561.10489752839</v>
      </c>
      <c r="AC513" s="14">
        <v>104118.40550715962</v>
      </c>
    </row>
    <row r="514" spans="1:29">
      <c r="A514" s="1" t="s">
        <v>524</v>
      </c>
      <c r="B514" s="1" t="s">
        <v>555</v>
      </c>
      <c r="D514" s="1" t="s">
        <v>700</v>
      </c>
      <c r="F514" s="1">
        <v>244</v>
      </c>
      <c r="G514" s="1" t="s">
        <v>836</v>
      </c>
      <c r="H514" s="1" t="str">
        <f t="shared" ref="H514:H577" si="9">F514&amp;G514&amp;I514</f>
        <v>244종합중위전세가격</v>
      </c>
      <c r="I514" s="1" t="s">
        <v>870</v>
      </c>
      <c r="J514" s="13">
        <v>46338.717544103449</v>
      </c>
      <c r="K514" s="13">
        <v>47197.257812126685</v>
      </c>
      <c r="L514" s="13">
        <v>47354.541142297625</v>
      </c>
      <c r="M514" s="13">
        <v>47550.082579807466</v>
      </c>
      <c r="N514" s="13">
        <v>47550.082579807466</v>
      </c>
      <c r="O514" s="13">
        <v>47718.654413254953</v>
      </c>
      <c r="P514" s="13">
        <v>47895.066797095344</v>
      </c>
      <c r="Q514" s="14">
        <v>48240.051014383222</v>
      </c>
      <c r="R514" s="14">
        <v>48240.051014383222</v>
      </c>
      <c r="S514" s="14">
        <v>48240.051014383222</v>
      </c>
      <c r="T514" s="14">
        <v>48240.051014383222</v>
      </c>
      <c r="U514" s="14">
        <v>48874.204155880499</v>
      </c>
      <c r="V514" s="14">
        <v>48874.204155880499</v>
      </c>
      <c r="W514" s="14">
        <v>48874.204155880499</v>
      </c>
      <c r="X514" s="14">
        <v>49047.808950768442</v>
      </c>
      <c r="Y514" s="14">
        <v>49047.808950768442</v>
      </c>
      <c r="Z514" s="14">
        <v>49221.413745656384</v>
      </c>
      <c r="AA514" s="14">
        <v>48895.018540544319</v>
      </c>
      <c r="AB514" s="14">
        <v>48895.018540544319</v>
      </c>
      <c r="AC514" s="14">
        <v>48895.018540544319</v>
      </c>
    </row>
    <row r="515" spans="1:29">
      <c r="A515" s="1" t="s">
        <v>524</v>
      </c>
      <c r="B515" s="1" t="s">
        <v>555</v>
      </c>
      <c r="D515" s="1" t="s">
        <v>701</v>
      </c>
      <c r="F515" s="1">
        <v>245</v>
      </c>
      <c r="G515" s="1" t="s">
        <v>836</v>
      </c>
      <c r="H515" s="1" t="str">
        <f t="shared" si="9"/>
        <v>245종합중위전세가격</v>
      </c>
      <c r="I515" s="1" t="s">
        <v>870</v>
      </c>
      <c r="J515" s="13">
        <v>45425.110330541298</v>
      </c>
      <c r="K515" s="13">
        <v>45425.110330541298</v>
      </c>
      <c r="L515" s="13">
        <v>45523.912456092949</v>
      </c>
      <c r="M515" s="13">
        <v>45622.714581644599</v>
      </c>
      <c r="N515" s="13">
        <v>45622.714581644599</v>
      </c>
      <c r="O515" s="13">
        <v>45721.51670719625</v>
      </c>
      <c r="P515" s="13">
        <v>46215.527334954517</v>
      </c>
      <c r="Q515" s="14">
        <v>46413.131586057825</v>
      </c>
      <c r="R515" s="14">
        <v>47203.548590471044</v>
      </c>
      <c r="S515" s="14">
        <v>47203.548590471044</v>
      </c>
      <c r="T515" s="14">
        <v>47598.757092677653</v>
      </c>
      <c r="U515" s="14">
        <v>48716.973735789885</v>
      </c>
      <c r="V515" s="14">
        <v>48657.239585189411</v>
      </c>
      <c r="W515" s="14">
        <v>48657.239585189411</v>
      </c>
      <c r="X515" s="14">
        <v>49059.898079184633</v>
      </c>
      <c r="Y515" s="14">
        <v>49059.898079184633</v>
      </c>
      <c r="Z515" s="14">
        <v>49059.898079184633</v>
      </c>
      <c r="AA515" s="14">
        <v>49663.885820177471</v>
      </c>
      <c r="AB515" s="14">
        <v>50357.474787071027</v>
      </c>
      <c r="AC515" s="14">
        <v>50357.474787071027</v>
      </c>
    </row>
    <row r="516" spans="1:29">
      <c r="A516" s="1" t="s">
        <v>524</v>
      </c>
      <c r="B516" s="1" t="s">
        <v>555</v>
      </c>
      <c r="D516" s="1" t="s">
        <v>702</v>
      </c>
      <c r="F516" s="1">
        <v>246</v>
      </c>
      <c r="G516" s="1" t="s">
        <v>836</v>
      </c>
      <c r="H516" s="1" t="str">
        <f t="shared" si="9"/>
        <v>246종합중위전세가격</v>
      </c>
      <c r="I516" s="1" t="s">
        <v>870</v>
      </c>
      <c r="J516" s="13">
        <v>32048.47256406544</v>
      </c>
      <c r="K516" s="13">
        <v>32048.47256406544</v>
      </c>
      <c r="L516" s="13">
        <v>32381.207470681918</v>
      </c>
      <c r="M516" s="13">
        <v>32381.207470681918</v>
      </c>
      <c r="N516" s="13">
        <v>33050.26784421601</v>
      </c>
      <c r="O516" s="13">
        <v>33050.26784421601</v>
      </c>
      <c r="P516" s="13">
        <v>33050.26784421601</v>
      </c>
      <c r="Q516" s="14">
        <v>33384.79803098306</v>
      </c>
      <c r="R516" s="14">
        <v>33384.79803098306</v>
      </c>
      <c r="S516" s="14">
        <v>33384.79803098306</v>
      </c>
      <c r="T516" s="14">
        <v>33802.960764441872</v>
      </c>
      <c r="U516" s="14">
        <v>33727.508127859139</v>
      </c>
      <c r="V516" s="14">
        <v>33977.126909687257</v>
      </c>
      <c r="W516" s="14">
        <v>33977.126909687257</v>
      </c>
      <c r="X516" s="14">
        <v>34642.776994562249</v>
      </c>
      <c r="Y516" s="14">
        <v>34725.983255171617</v>
      </c>
      <c r="Z516" s="14">
        <v>35642.776994562249</v>
      </c>
      <c r="AA516" s="14">
        <v>35642.776994562249</v>
      </c>
      <c r="AB516" s="14">
        <v>35975.602036999742</v>
      </c>
      <c r="AC516" s="14">
        <v>35975.602036999742</v>
      </c>
    </row>
    <row r="517" spans="1:29">
      <c r="A517" s="1" t="s">
        <v>524</v>
      </c>
      <c r="B517" s="1" t="s">
        <v>555</v>
      </c>
      <c r="D517" s="1" t="s">
        <v>703</v>
      </c>
      <c r="F517" s="1">
        <v>247</v>
      </c>
      <c r="G517" s="1" t="s">
        <v>836</v>
      </c>
      <c r="H517" s="1" t="str">
        <f t="shared" si="9"/>
        <v>247종합중위전세가격</v>
      </c>
      <c r="I517" s="1" t="s">
        <v>870</v>
      </c>
      <c r="J517" s="13">
        <v>26544.058866279069</v>
      </c>
      <c r="K517" s="13">
        <v>26544.058866279069</v>
      </c>
      <c r="L517" s="13">
        <v>26616.36234253876</v>
      </c>
      <c r="M517" s="13">
        <v>26616.36234253876</v>
      </c>
      <c r="N517" s="13">
        <v>26833.272771317828</v>
      </c>
      <c r="O517" s="13">
        <v>27035.722504844962</v>
      </c>
      <c r="P517" s="13">
        <v>27267.093628875969</v>
      </c>
      <c r="Q517" s="14">
        <v>27556.307533914729</v>
      </c>
      <c r="R517" s="14">
        <v>27556.307533914729</v>
      </c>
      <c r="S517" s="14">
        <v>27556.307533914729</v>
      </c>
      <c r="T517" s="14">
        <v>27556.307533914729</v>
      </c>
      <c r="U517" s="14">
        <v>28821.010836534602</v>
      </c>
      <c r="V517" s="14">
        <v>28821.010836534602</v>
      </c>
      <c r="W517" s="14">
        <v>28497.147525944612</v>
      </c>
      <c r="X517" s="14">
        <v>28497.147525944612</v>
      </c>
      <c r="Y517" s="14">
        <v>28220.443208531622</v>
      </c>
      <c r="Z517" s="14">
        <v>28186.63637406112</v>
      </c>
      <c r="AA517" s="14">
        <v>28186.63637406112</v>
      </c>
      <c r="AB517" s="14">
        <v>28186.63637406112</v>
      </c>
      <c r="AC517" s="14">
        <v>28510.499684651109</v>
      </c>
    </row>
    <row r="518" spans="1:29">
      <c r="A518" s="1" t="s">
        <v>524</v>
      </c>
      <c r="B518" s="1" t="s">
        <v>555</v>
      </c>
      <c r="D518" s="1" t="s">
        <v>704</v>
      </c>
      <c r="F518" s="1">
        <v>248</v>
      </c>
      <c r="G518" s="1" t="s">
        <v>836</v>
      </c>
      <c r="H518" s="1" t="str">
        <f t="shared" si="9"/>
        <v>248종합중위전세가격</v>
      </c>
      <c r="I518" s="1" t="s">
        <v>870</v>
      </c>
      <c r="J518" s="13">
        <v>58862.034030393559</v>
      </c>
      <c r="K518" s="13">
        <v>58862.034030393559</v>
      </c>
      <c r="L518" s="13">
        <v>59023.245876087807</v>
      </c>
      <c r="M518" s="13">
        <v>59146.525522795171</v>
      </c>
      <c r="N518" s="13">
        <v>59146.525522795171</v>
      </c>
      <c r="O518" s="13">
        <v>59146.525522795171</v>
      </c>
      <c r="P518" s="13">
        <v>59146.525522795171</v>
      </c>
      <c r="Q518" s="14">
        <v>59146.525522795171</v>
      </c>
      <c r="R518" s="14">
        <v>59146.525522795171</v>
      </c>
      <c r="S518" s="14">
        <v>59241.35602026237</v>
      </c>
      <c r="T518" s="14">
        <v>59241.35602026237</v>
      </c>
      <c r="U518" s="14">
        <v>59283.257260881757</v>
      </c>
      <c r="V518" s="14">
        <v>59283.257260881757</v>
      </c>
      <c r="W518" s="14">
        <v>59283.257260881757</v>
      </c>
      <c r="X518" s="14">
        <v>59283.257260881757</v>
      </c>
      <c r="Y518" s="14">
        <v>59488.040900629829</v>
      </c>
      <c r="Z518" s="14">
        <v>59488.040900629829</v>
      </c>
      <c r="AA518" s="14">
        <v>59590.432720503864</v>
      </c>
      <c r="AB518" s="14">
        <v>59692.8245403779</v>
      </c>
      <c r="AC518" s="14">
        <v>59692.8245403779</v>
      </c>
    </row>
    <row r="519" spans="1:29">
      <c r="A519" s="1" t="s">
        <v>524</v>
      </c>
      <c r="B519" s="1" t="s">
        <v>555</v>
      </c>
      <c r="D519" s="1" t="s">
        <v>705</v>
      </c>
      <c r="F519" s="1">
        <v>249</v>
      </c>
      <c r="G519" s="1" t="s">
        <v>836</v>
      </c>
      <c r="H519" s="1" t="str">
        <f t="shared" si="9"/>
        <v>249종합중위전세가격</v>
      </c>
      <c r="I519" s="1" t="s">
        <v>870</v>
      </c>
      <c r="J519" s="13">
        <v>29697.106690777578</v>
      </c>
      <c r="K519" s="13">
        <v>29939.186994870281</v>
      </c>
      <c r="L519" s="13">
        <v>29921.255120493042</v>
      </c>
      <c r="M519" s="13">
        <v>29921.255120493042</v>
      </c>
      <c r="N519" s="13">
        <v>29832.841273941765</v>
      </c>
      <c r="O519" s="13">
        <v>29832.841273941765</v>
      </c>
      <c r="P519" s="13">
        <v>29832.841273941765</v>
      </c>
      <c r="Q519" s="14">
        <v>29922.500645827953</v>
      </c>
      <c r="R519" s="14">
        <v>29967.330331771045</v>
      </c>
      <c r="S519" s="14">
        <v>29967.330331771045</v>
      </c>
      <c r="T519" s="14">
        <v>29967.330331771045</v>
      </c>
      <c r="U519" s="14">
        <v>30129.004329004329</v>
      </c>
      <c r="V519" s="14">
        <v>30129.004329004329</v>
      </c>
      <c r="W519" s="14">
        <v>30129.004329004329</v>
      </c>
      <c r="X519" s="14">
        <v>30129.004329004329</v>
      </c>
      <c r="Y519" s="14">
        <v>30317.835497835498</v>
      </c>
      <c r="Z519" s="14">
        <v>30363.83116883117</v>
      </c>
      <c r="AA519" s="14">
        <v>30363.83116883117</v>
      </c>
      <c r="AB519" s="14">
        <v>30582.229437229438</v>
      </c>
      <c r="AC519" s="14">
        <v>30582.229437229438</v>
      </c>
    </row>
    <row r="520" spans="1:29">
      <c r="A520" s="1" t="s">
        <v>524</v>
      </c>
      <c r="B520" s="1" t="s">
        <v>555</v>
      </c>
      <c r="D520" s="1" t="s">
        <v>706</v>
      </c>
      <c r="F520" s="1">
        <v>250</v>
      </c>
      <c r="G520" s="1" t="s">
        <v>836</v>
      </c>
      <c r="H520" s="1" t="str">
        <f t="shared" si="9"/>
        <v>250종합중위전세가격</v>
      </c>
      <c r="I520" s="1" t="s">
        <v>870</v>
      </c>
      <c r="J520" s="13">
        <v>67609.529091431395</v>
      </c>
      <c r="K520" s="13">
        <v>67609.529091431395</v>
      </c>
      <c r="L520" s="13">
        <v>67609.529091431395</v>
      </c>
      <c r="M520" s="13">
        <v>68170.065672372119</v>
      </c>
      <c r="N520" s="13">
        <v>68170.065672372119</v>
      </c>
      <c r="O520" s="13">
        <v>68598.711293091488</v>
      </c>
      <c r="P520" s="13">
        <v>68598.711293091488</v>
      </c>
      <c r="Q520" s="14">
        <v>68598.711293091488</v>
      </c>
      <c r="R520" s="14">
        <v>68598.711293091488</v>
      </c>
      <c r="S520" s="14">
        <v>69587.893494751581</v>
      </c>
      <c r="T520" s="14">
        <v>71221.549417154267</v>
      </c>
      <c r="U520" s="14">
        <v>73412.630915583824</v>
      </c>
      <c r="V520" s="14">
        <v>73412.630915583824</v>
      </c>
      <c r="W520" s="14">
        <v>75117.966569636585</v>
      </c>
      <c r="X520" s="14">
        <v>75117.966569636585</v>
      </c>
      <c r="Y520" s="14">
        <v>75117.966569636585</v>
      </c>
      <c r="Z520" s="14">
        <v>76265.788644479791</v>
      </c>
      <c r="AA520" s="14">
        <v>76265.788644479791</v>
      </c>
      <c r="AB520" s="14">
        <v>76921.686972961616</v>
      </c>
      <c r="AC520" s="14">
        <v>77577.585301443454</v>
      </c>
    </row>
    <row r="521" spans="1:29">
      <c r="A521" s="1" t="s">
        <v>524</v>
      </c>
      <c r="B521" s="1" t="s">
        <v>555</v>
      </c>
      <c r="D521" s="1" t="s">
        <v>905</v>
      </c>
      <c r="F521" s="1">
        <v>251</v>
      </c>
      <c r="G521" s="1" t="s">
        <v>836</v>
      </c>
      <c r="H521" s="1" t="str">
        <f t="shared" si="9"/>
        <v>251종합중위전세가격</v>
      </c>
      <c r="I521" s="1" t="s">
        <v>870</v>
      </c>
      <c r="J521" s="13">
        <v>47994.567833321875</v>
      </c>
      <c r="K521" s="13">
        <v>47994.567833321875</v>
      </c>
      <c r="L521" s="13">
        <v>47994.567833321875</v>
      </c>
      <c r="M521" s="13">
        <v>50659.423777762495</v>
      </c>
      <c r="N521" s="13">
        <v>50659.423777762495</v>
      </c>
      <c r="O521" s="13">
        <v>50659.423777762495</v>
      </c>
      <c r="P521" s="13">
        <v>50659.423777762495</v>
      </c>
      <c r="Q521" s="14">
        <v>50925.909372206559</v>
      </c>
      <c r="R521" s="14">
        <v>53324.279722203122</v>
      </c>
      <c r="S521" s="14">
        <v>55989.13566664375</v>
      </c>
      <c r="T521" s="14">
        <v>56522.106855531871</v>
      </c>
      <c r="U521" s="14">
        <v>56632.987057220707</v>
      </c>
      <c r="V521" s="14">
        <v>56632.987057220707</v>
      </c>
      <c r="W521" s="14">
        <v>56632.987057220707</v>
      </c>
      <c r="X521" s="14">
        <v>56632.987057220707</v>
      </c>
      <c r="Y521" s="14">
        <v>57925.034059945501</v>
      </c>
      <c r="Z521" s="14">
        <v>58453.065395095371</v>
      </c>
      <c r="AA521" s="14">
        <v>58453.065395095371</v>
      </c>
      <c r="AB521" s="14">
        <v>58981.096730245234</v>
      </c>
      <c r="AC521" s="14">
        <v>59509.128065395096</v>
      </c>
    </row>
    <row r="522" spans="1:29">
      <c r="A522" s="1" t="s">
        <v>524</v>
      </c>
      <c r="B522" s="1" t="s">
        <v>556</v>
      </c>
      <c r="F522" s="1">
        <v>252</v>
      </c>
      <c r="G522" s="1" t="s">
        <v>836</v>
      </c>
      <c r="H522" s="1" t="str">
        <f t="shared" si="9"/>
        <v>252종합중위전세가격</v>
      </c>
      <c r="I522" s="1" t="s">
        <v>870</v>
      </c>
      <c r="J522" s="13">
        <v>87865.78902373818</v>
      </c>
      <c r="K522" s="13">
        <v>87796.284718607421</v>
      </c>
      <c r="L522" s="13">
        <v>88089.16348989433</v>
      </c>
      <c r="M522" s="13">
        <v>88223.543798091268</v>
      </c>
      <c r="N522" s="13">
        <v>87864.993637778942</v>
      </c>
      <c r="O522" s="13">
        <v>87511.779624011688</v>
      </c>
      <c r="P522" s="13">
        <v>87262.36853941415</v>
      </c>
      <c r="Q522" s="14">
        <v>87200.344478559142</v>
      </c>
      <c r="R522" s="14">
        <v>87353.235830352365</v>
      </c>
      <c r="S522" s="14">
        <v>87778.892359609687</v>
      </c>
      <c r="T522" s="14">
        <v>87698.674271845899</v>
      </c>
      <c r="U522" s="14">
        <v>88070.873702638492</v>
      </c>
      <c r="V522" s="14">
        <v>88046.322245842195</v>
      </c>
      <c r="W522" s="14">
        <v>88311.860510191327</v>
      </c>
      <c r="X522" s="14">
        <v>88666.757283981497</v>
      </c>
      <c r="Y522" s="14">
        <v>89162.848130548955</v>
      </c>
      <c r="Z522" s="14">
        <v>89826.033137426537</v>
      </c>
      <c r="AA522" s="14">
        <v>90008.617856696263</v>
      </c>
      <c r="AB522" s="14">
        <v>90109.633112417156</v>
      </c>
      <c r="AC522" s="14">
        <v>90541.744154057771</v>
      </c>
    </row>
    <row r="523" spans="1:29">
      <c r="A523" s="1" t="s">
        <v>524</v>
      </c>
      <c r="B523" s="1" t="s">
        <v>556</v>
      </c>
      <c r="D523" s="1" t="s">
        <v>707</v>
      </c>
      <c r="F523" s="1">
        <v>253</v>
      </c>
      <c r="G523" s="1" t="s">
        <v>836</v>
      </c>
      <c r="H523" s="1" t="str">
        <f t="shared" si="9"/>
        <v>253종합중위전세가격</v>
      </c>
      <c r="I523" s="1" t="s">
        <v>870</v>
      </c>
      <c r="J523" s="13">
        <v>108972.22873577994</v>
      </c>
      <c r="K523" s="13">
        <v>108972.22873577994</v>
      </c>
      <c r="L523" s="13">
        <v>108859.05934853978</v>
      </c>
      <c r="M523" s="13">
        <v>109341.55774725099</v>
      </c>
      <c r="N523" s="13">
        <v>109209.02926372</v>
      </c>
      <c r="O523" s="13">
        <v>108605.906265331</v>
      </c>
      <c r="P523" s="13">
        <v>108371.96670670442</v>
      </c>
      <c r="Q523" s="14">
        <v>108313.48181704777</v>
      </c>
      <c r="R523" s="14">
        <v>108532.13052340053</v>
      </c>
      <c r="S523" s="14">
        <v>108780.60202045998</v>
      </c>
      <c r="T523" s="14">
        <v>108531.20086954834</v>
      </c>
      <c r="U523" s="14">
        <v>108716.03575508692</v>
      </c>
      <c r="V523" s="14">
        <v>109252.40644394356</v>
      </c>
      <c r="W523" s="14">
        <v>109399.34464445611</v>
      </c>
      <c r="X523" s="14">
        <v>110515.49541482693</v>
      </c>
      <c r="Y523" s="14">
        <v>112260.02582054528</v>
      </c>
      <c r="Z523" s="14">
        <v>112988.49576990768</v>
      </c>
      <c r="AA523" s="14">
        <v>113530.09772439559</v>
      </c>
      <c r="AB523" s="14">
        <v>113471.14467224503</v>
      </c>
      <c r="AC523" s="14">
        <v>114623.86991694199</v>
      </c>
    </row>
    <row r="524" spans="1:29">
      <c r="A524" s="1" t="s">
        <v>524</v>
      </c>
      <c r="B524" s="1" t="s">
        <v>556</v>
      </c>
      <c r="D524" s="1" t="s">
        <v>707</v>
      </c>
      <c r="E524" s="1" t="s">
        <v>708</v>
      </c>
      <c r="F524" s="1">
        <v>254</v>
      </c>
      <c r="G524" s="1" t="s">
        <v>836</v>
      </c>
      <c r="H524" s="1" t="str">
        <f t="shared" si="9"/>
        <v>254종합중위전세가격</v>
      </c>
      <c r="I524" s="1" t="s">
        <v>870</v>
      </c>
      <c r="J524" s="13">
        <v>79559.143793286115</v>
      </c>
      <c r="K524" s="13">
        <v>79559.143793286115</v>
      </c>
      <c r="L524" s="13">
        <v>79559.143793286115</v>
      </c>
      <c r="M524" s="13">
        <v>79559.143793286115</v>
      </c>
      <c r="N524" s="13">
        <v>79559.143793286115</v>
      </c>
      <c r="O524" s="13">
        <v>79559.143793286115</v>
      </c>
      <c r="P524" s="13">
        <v>78376.778041554673</v>
      </c>
      <c r="Q524" s="14">
        <v>78081.186603621813</v>
      </c>
      <c r="R524" s="14">
        <v>78081.186603621813</v>
      </c>
      <c r="S524" s="14">
        <v>78081.186603621813</v>
      </c>
      <c r="T524" s="14">
        <v>78081.186603621813</v>
      </c>
      <c r="U524" s="14">
        <v>78196.326161425663</v>
      </c>
      <c r="V524" s="14">
        <v>78493.129594703816</v>
      </c>
      <c r="W524" s="14">
        <v>79086.736461260152</v>
      </c>
      <c r="X524" s="14">
        <v>79680.343327816488</v>
      </c>
      <c r="Y524" s="14">
        <v>79273.95019437281</v>
      </c>
      <c r="Z524" s="14">
        <v>80757.967360763636</v>
      </c>
      <c r="AA524" s="14">
        <v>80757.967360763636</v>
      </c>
      <c r="AB524" s="14">
        <v>81241.984527154462</v>
      </c>
      <c r="AC524" s="14">
        <v>84210.018859936114</v>
      </c>
    </row>
    <row r="525" spans="1:29">
      <c r="A525" s="1" t="s">
        <v>524</v>
      </c>
      <c r="B525" s="1" t="s">
        <v>556</v>
      </c>
      <c r="D525" s="1" t="s">
        <v>707</v>
      </c>
      <c r="E525" s="1" t="s">
        <v>709</v>
      </c>
      <c r="F525" s="1">
        <v>255</v>
      </c>
      <c r="G525" s="1" t="s">
        <v>836</v>
      </c>
      <c r="H525" s="1" t="str">
        <f t="shared" si="9"/>
        <v>255종합중위전세가격</v>
      </c>
      <c r="I525" s="1" t="s">
        <v>870</v>
      </c>
      <c r="J525" s="13">
        <v>152363.38862559243</v>
      </c>
      <c r="K525" s="13">
        <v>152363.38862559243</v>
      </c>
      <c r="L525" s="13">
        <v>152363.38862559243</v>
      </c>
      <c r="M525" s="13">
        <v>154204.23578199052</v>
      </c>
      <c r="N525" s="13">
        <v>154204.23578199052</v>
      </c>
      <c r="O525" s="13">
        <v>151903.1768364929</v>
      </c>
      <c r="P525" s="13">
        <v>151903.1768364929</v>
      </c>
      <c r="Q525" s="14">
        <v>151903.1768364929</v>
      </c>
      <c r="R525" s="14">
        <v>151903.1768364929</v>
      </c>
      <c r="S525" s="14">
        <v>151903.1768364929</v>
      </c>
      <c r="T525" s="14">
        <v>150982.75325829384</v>
      </c>
      <c r="U525" s="14">
        <v>150962.77143496755</v>
      </c>
      <c r="V525" s="14">
        <v>151880.12088650101</v>
      </c>
      <c r="W525" s="14">
        <v>151880.12088650101</v>
      </c>
      <c r="X525" s="14">
        <v>154632.16924110142</v>
      </c>
      <c r="Y525" s="14">
        <v>159842.89232146853</v>
      </c>
      <c r="Z525" s="14">
        <v>159842.89232146853</v>
      </c>
      <c r="AA525" s="14">
        <v>161218.91649876875</v>
      </c>
      <c r="AB525" s="14">
        <v>161218.91649876875</v>
      </c>
      <c r="AC525" s="14">
        <v>162594.94067606895</v>
      </c>
    </row>
    <row r="526" spans="1:29">
      <c r="A526" s="1" t="s">
        <v>524</v>
      </c>
      <c r="B526" s="1" t="s">
        <v>556</v>
      </c>
      <c r="D526" s="1" t="s">
        <v>707</v>
      </c>
      <c r="E526" s="1" t="s">
        <v>710</v>
      </c>
      <c r="F526" s="1">
        <v>256</v>
      </c>
      <c r="G526" s="1" t="s">
        <v>836</v>
      </c>
      <c r="H526" s="1" t="str">
        <f t="shared" si="9"/>
        <v>256종합중위전세가격</v>
      </c>
      <c r="I526" s="1" t="s">
        <v>870</v>
      </c>
      <c r="J526" s="13">
        <v>78481.284427816732</v>
      </c>
      <c r="K526" s="13">
        <v>78481.284427816732</v>
      </c>
      <c r="L526" s="13">
        <v>77933.202985467462</v>
      </c>
      <c r="M526" s="13">
        <v>77933.202985467462</v>
      </c>
      <c r="N526" s="13">
        <v>77933.202985467462</v>
      </c>
      <c r="O526" s="13">
        <v>77933.202985467462</v>
      </c>
      <c r="P526" s="13">
        <v>77933.202985467462</v>
      </c>
      <c r="Q526" s="14">
        <v>77933.202985467462</v>
      </c>
      <c r="R526" s="14">
        <v>77933.202985467462</v>
      </c>
      <c r="S526" s="14">
        <v>77933.202985467462</v>
      </c>
      <c r="T526" s="14">
        <v>77933.202985467462</v>
      </c>
      <c r="U526" s="14">
        <v>78543.75596162118</v>
      </c>
      <c r="V526" s="14">
        <v>78444.760319449386</v>
      </c>
      <c r="W526" s="14">
        <v>78579.910973123609</v>
      </c>
      <c r="X526" s="14">
        <v>78670.01140890643</v>
      </c>
      <c r="Y526" s="14">
        <v>79904.157704752462</v>
      </c>
      <c r="Z526" s="14">
        <v>81642.751603792989</v>
      </c>
      <c r="AA526" s="14">
        <v>82282.349860661721</v>
      </c>
      <c r="AB526" s="14">
        <v>82282.349860661721</v>
      </c>
      <c r="AC526" s="14">
        <v>82557.098771204663</v>
      </c>
    </row>
    <row r="527" spans="1:29">
      <c r="A527" s="1" t="s">
        <v>524</v>
      </c>
      <c r="B527" s="1" t="s">
        <v>556</v>
      </c>
      <c r="D527" s="1" t="s">
        <v>707</v>
      </c>
      <c r="E527" s="1" t="s">
        <v>711</v>
      </c>
      <c r="F527" s="1">
        <v>257</v>
      </c>
      <c r="G527" s="1" t="s">
        <v>836</v>
      </c>
      <c r="H527" s="1" t="str">
        <f t="shared" si="9"/>
        <v>257종합중위전세가격</v>
      </c>
      <c r="I527" s="1" t="s">
        <v>870</v>
      </c>
      <c r="J527" s="13">
        <v>103224.43792234368</v>
      </c>
      <c r="K527" s="13">
        <v>103224.43792234368</v>
      </c>
      <c r="L527" s="13">
        <v>103224.43792234368</v>
      </c>
      <c r="M527" s="13">
        <v>103224.43792234368</v>
      </c>
      <c r="N527" s="13">
        <v>104931.13198095759</v>
      </c>
      <c r="O527" s="13">
        <v>104931.13198095759</v>
      </c>
      <c r="P527" s="13">
        <v>104931.13198095759</v>
      </c>
      <c r="Q527" s="14">
        <v>104931.13198095759</v>
      </c>
      <c r="R527" s="14">
        <v>105955.14841612594</v>
      </c>
      <c r="S527" s="14">
        <v>105955.14841612594</v>
      </c>
      <c r="T527" s="14">
        <v>105916.96967493273</v>
      </c>
      <c r="U527" s="14">
        <v>105847.26434109935</v>
      </c>
      <c r="V527" s="14">
        <v>105847.26434109935</v>
      </c>
      <c r="W527" s="14">
        <v>105847.26434109935</v>
      </c>
      <c r="X527" s="14">
        <v>105879.07534184387</v>
      </c>
      <c r="Y527" s="14">
        <v>105708.60284370517</v>
      </c>
      <c r="Z527" s="14">
        <v>105879.07534184387</v>
      </c>
      <c r="AA527" s="14">
        <v>105879.07534184387</v>
      </c>
      <c r="AB527" s="14">
        <v>105879.07534184387</v>
      </c>
      <c r="AC527" s="14">
        <v>106560.96533439866</v>
      </c>
    </row>
    <row r="528" spans="1:29">
      <c r="A528" s="1" t="s">
        <v>524</v>
      </c>
      <c r="B528" s="1" t="s">
        <v>556</v>
      </c>
      <c r="D528" s="1" t="s">
        <v>707</v>
      </c>
      <c r="E528" s="1" t="s">
        <v>712</v>
      </c>
      <c r="F528" s="1">
        <v>258</v>
      </c>
      <c r="G528" s="1" t="s">
        <v>836</v>
      </c>
      <c r="H528" s="1" t="str">
        <f t="shared" si="9"/>
        <v>258종합중위전세가격</v>
      </c>
      <c r="I528" s="1" t="s">
        <v>870</v>
      </c>
      <c r="J528" s="13">
        <v>125381.1325636299</v>
      </c>
      <c r="K528" s="13">
        <v>125381.1325636299</v>
      </c>
      <c r="L528" s="13">
        <v>125381.1325636299</v>
      </c>
      <c r="M528" s="13">
        <v>125381.1325636299</v>
      </c>
      <c r="N528" s="13">
        <v>121241.0659422399</v>
      </c>
      <c r="O528" s="13">
        <v>121241.0659422399</v>
      </c>
      <c r="P528" s="13">
        <v>121241.0659422399</v>
      </c>
      <c r="Q528" s="14">
        <v>121241.0659422399</v>
      </c>
      <c r="R528" s="14">
        <v>121241.0659422399</v>
      </c>
      <c r="S528" s="14">
        <v>123311.0992529349</v>
      </c>
      <c r="T528" s="14">
        <v>123311.0992529349</v>
      </c>
      <c r="U528" s="14">
        <v>125375.55787674485</v>
      </c>
      <c r="V528" s="14">
        <v>127508.15053967651</v>
      </c>
      <c r="W528" s="14">
        <v>127508.15053967651</v>
      </c>
      <c r="X528" s="14">
        <v>129640.74320260817</v>
      </c>
      <c r="Y528" s="14">
        <v>131773.33586553985</v>
      </c>
      <c r="Z528" s="14">
        <v>132067.26173519451</v>
      </c>
      <c r="AA528" s="14">
        <v>132508.15053967651</v>
      </c>
      <c r="AB528" s="14">
        <v>131228.59494191752</v>
      </c>
      <c r="AC528" s="14">
        <v>131228.59494191752</v>
      </c>
    </row>
    <row r="529" spans="1:29">
      <c r="A529" s="1" t="s">
        <v>524</v>
      </c>
      <c r="B529" s="1" t="s">
        <v>556</v>
      </c>
      <c r="D529" s="1" t="s">
        <v>713</v>
      </c>
      <c r="F529" s="1">
        <v>259</v>
      </c>
      <c r="G529" s="1" t="s">
        <v>836</v>
      </c>
      <c r="H529" s="1" t="str">
        <f t="shared" si="9"/>
        <v>259종합중위전세가격</v>
      </c>
      <c r="I529" s="1" t="s">
        <v>870</v>
      </c>
      <c r="J529" s="13">
        <v>84490.477362995007</v>
      </c>
      <c r="K529" s="13">
        <v>84490.477362995007</v>
      </c>
      <c r="L529" s="13">
        <v>86787.054780588587</v>
      </c>
      <c r="M529" s="13">
        <v>86787.054780588587</v>
      </c>
      <c r="N529" s="13">
        <v>86787.054780588587</v>
      </c>
      <c r="O529" s="13">
        <v>86787.054780588587</v>
      </c>
      <c r="P529" s="13">
        <v>87318.106392317655</v>
      </c>
      <c r="Q529" s="14">
        <v>87318.106392317655</v>
      </c>
      <c r="R529" s="14">
        <v>88645.735421640318</v>
      </c>
      <c r="S529" s="14">
        <v>89575.075742166169</v>
      </c>
      <c r="T529" s="14">
        <v>90106.127353895237</v>
      </c>
      <c r="U529" s="14">
        <v>90723.26672359214</v>
      </c>
      <c r="V529" s="14">
        <v>90410.084659280241</v>
      </c>
      <c r="W529" s="14">
        <v>90545.615003332219</v>
      </c>
      <c r="X529" s="14">
        <v>91087.736379540147</v>
      </c>
      <c r="Y529" s="14">
        <v>91202.206035488169</v>
      </c>
      <c r="Z529" s="14">
        <v>92515.388099800068</v>
      </c>
      <c r="AA529" s="14">
        <v>92515.388099800068</v>
      </c>
      <c r="AB529" s="14">
        <v>92244.327411696097</v>
      </c>
      <c r="AC529" s="14">
        <v>92587.736379540147</v>
      </c>
    </row>
    <row r="530" spans="1:29">
      <c r="A530" s="1" t="s">
        <v>524</v>
      </c>
      <c r="B530" s="1" t="s">
        <v>556</v>
      </c>
      <c r="D530" s="1" t="s">
        <v>714</v>
      </c>
      <c r="F530" s="1">
        <v>260</v>
      </c>
      <c r="G530" s="1" t="s">
        <v>836</v>
      </c>
      <c r="H530" s="1" t="str">
        <f t="shared" si="9"/>
        <v>260종합중위전세가격</v>
      </c>
      <c r="I530" s="1" t="s">
        <v>870</v>
      </c>
      <c r="J530" s="13">
        <v>62057.055229657039</v>
      </c>
      <c r="K530" s="13">
        <v>62057.055229657039</v>
      </c>
      <c r="L530" s="13">
        <v>62057.055229657039</v>
      </c>
      <c r="M530" s="13">
        <v>62057.055229657039</v>
      </c>
      <c r="N530" s="13">
        <v>62057.055229657039</v>
      </c>
      <c r="O530" s="13">
        <v>62057.055229657039</v>
      </c>
      <c r="P530" s="13">
        <v>62057.055229657039</v>
      </c>
      <c r="Q530" s="14">
        <v>62057.055229657039</v>
      </c>
      <c r="R530" s="14">
        <v>62057.055229657039</v>
      </c>
      <c r="S530" s="14">
        <v>62057.055229657039</v>
      </c>
      <c r="T530" s="14">
        <v>63076.601027188859</v>
      </c>
      <c r="U530" s="14">
        <v>62988.469627015395</v>
      </c>
      <c r="V530" s="14">
        <v>62988.469627015395</v>
      </c>
      <c r="W530" s="14">
        <v>62988.469627015395</v>
      </c>
      <c r="X530" s="14">
        <v>62988.469627015395</v>
      </c>
      <c r="Y530" s="14">
        <v>62988.469627015395</v>
      </c>
      <c r="Z530" s="14">
        <v>62988.469627015395</v>
      </c>
      <c r="AA530" s="14">
        <v>62988.469627015395</v>
      </c>
      <c r="AB530" s="14">
        <v>62988.469627015395</v>
      </c>
      <c r="AC530" s="14">
        <v>62988.469627015395</v>
      </c>
    </row>
    <row r="531" spans="1:29">
      <c r="A531" s="1" t="s">
        <v>524</v>
      </c>
      <c r="B531" s="1" t="s">
        <v>556</v>
      </c>
      <c r="D531" s="1" t="s">
        <v>715</v>
      </c>
      <c r="F531" s="1">
        <v>261</v>
      </c>
      <c r="G531" s="1" t="s">
        <v>836</v>
      </c>
      <c r="H531" s="1" t="str">
        <f t="shared" si="9"/>
        <v>261종합중위전세가격</v>
      </c>
      <c r="I531" s="1" t="s">
        <v>870</v>
      </c>
      <c r="J531" s="13">
        <v>49289.211732585223</v>
      </c>
      <c r="K531" s="13">
        <v>49289.211732585223</v>
      </c>
      <c r="L531" s="13">
        <v>49449.440172331735</v>
      </c>
      <c r="M531" s="13">
        <v>49449.440172331735</v>
      </c>
      <c r="N531" s="13">
        <v>49449.440172331735</v>
      </c>
      <c r="O531" s="13">
        <v>49449.440172331735</v>
      </c>
      <c r="P531" s="13">
        <v>49449.440172331735</v>
      </c>
      <c r="Q531" s="14">
        <v>49369.897051824766</v>
      </c>
      <c r="R531" s="14">
        <v>49210.810810810814</v>
      </c>
      <c r="S531" s="14">
        <v>49330.696590937558</v>
      </c>
      <c r="T531" s="14">
        <v>49400.673797059339</v>
      </c>
      <c r="U531" s="14">
        <v>49457.399906718711</v>
      </c>
      <c r="V531" s="14">
        <v>49457.399906718711</v>
      </c>
      <c r="W531" s="14">
        <v>49437.150502000637</v>
      </c>
      <c r="X531" s="14">
        <v>49491.400937722465</v>
      </c>
      <c r="Y531" s="14">
        <v>49450.902128286325</v>
      </c>
      <c r="Z531" s="14">
        <v>49557.399906718711</v>
      </c>
      <c r="AA531" s="14">
        <v>49597.89871615485</v>
      </c>
      <c r="AB531" s="14">
        <v>49638.397525590983</v>
      </c>
      <c r="AC531" s="14">
        <v>49597.89871615485</v>
      </c>
    </row>
    <row r="532" spans="1:29">
      <c r="A532" s="1" t="s">
        <v>524</v>
      </c>
      <c r="B532" s="1" t="s">
        <v>556</v>
      </c>
      <c r="D532" s="1" t="s">
        <v>716</v>
      </c>
      <c r="F532" s="1">
        <v>262</v>
      </c>
      <c r="G532" s="1" t="s">
        <v>836</v>
      </c>
      <c r="H532" s="1" t="str">
        <f t="shared" si="9"/>
        <v>262종합중위전세가격</v>
      </c>
      <c r="I532" s="1" t="s">
        <v>870</v>
      </c>
      <c r="J532" s="13">
        <v>98673.86235246039</v>
      </c>
      <c r="K532" s="13">
        <v>97983.677492247414</v>
      </c>
      <c r="L532" s="13">
        <v>98030.882152615843</v>
      </c>
      <c r="M532" s="13">
        <v>98030.882152615843</v>
      </c>
      <c r="N532" s="13">
        <v>96305.420002083381</v>
      </c>
      <c r="O532" s="13">
        <v>95722.938051395467</v>
      </c>
      <c r="P532" s="13">
        <v>95377.845621288972</v>
      </c>
      <c r="Q532" s="14">
        <v>95377.845621288972</v>
      </c>
      <c r="R532" s="14">
        <v>94687.660761075982</v>
      </c>
      <c r="S532" s="14">
        <v>95377.845621288972</v>
      </c>
      <c r="T532" s="14">
        <v>94687.660761075982</v>
      </c>
      <c r="U532" s="14">
        <v>97053.231371377828</v>
      </c>
      <c r="V532" s="14">
        <v>96025.723649567342</v>
      </c>
      <c r="W532" s="14">
        <v>96819.702602230478</v>
      </c>
      <c r="X532" s="14">
        <v>96819.702602230478</v>
      </c>
      <c r="Y532" s="14">
        <v>96352.645063935808</v>
      </c>
      <c r="Z532" s="14">
        <v>97037.650211809465</v>
      </c>
      <c r="AA532" s="14">
        <v>97341.333888727342</v>
      </c>
      <c r="AB532" s="14">
        <v>98711.344184474641</v>
      </c>
      <c r="AC532" s="14">
        <v>98711.344184474641</v>
      </c>
    </row>
    <row r="533" spans="1:29">
      <c r="A533" s="1" t="s">
        <v>524</v>
      </c>
      <c r="B533" s="1" t="s">
        <v>556</v>
      </c>
      <c r="D533" s="1" t="s">
        <v>717</v>
      </c>
      <c r="F533" s="1">
        <v>263</v>
      </c>
      <c r="G533" s="1" t="s">
        <v>836</v>
      </c>
      <c r="H533" s="1" t="str">
        <f t="shared" si="9"/>
        <v>263종합중위전세가격</v>
      </c>
      <c r="I533" s="1" t="s">
        <v>870</v>
      </c>
      <c r="J533" s="13">
        <v>52949.774538590602</v>
      </c>
      <c r="K533" s="13">
        <v>53663.809511325504</v>
      </c>
      <c r="L533" s="13">
        <v>53663.809511325504</v>
      </c>
      <c r="M533" s="13">
        <v>53663.809511325504</v>
      </c>
      <c r="N533" s="13">
        <v>53663.809511325504</v>
      </c>
      <c r="O533" s="13">
        <v>53663.809511325504</v>
      </c>
      <c r="P533" s="13">
        <v>53663.809511325504</v>
      </c>
      <c r="Q533" s="14">
        <v>54358.414167365772</v>
      </c>
      <c r="R533" s="14">
        <v>54358.414167365772</v>
      </c>
      <c r="S533" s="14">
        <v>54358.414167365772</v>
      </c>
      <c r="T533" s="14">
        <v>54574.50713087248</v>
      </c>
      <c r="U533" s="14">
        <v>53829.835024397798</v>
      </c>
      <c r="V533" s="14">
        <v>53829.835024397798</v>
      </c>
      <c r="W533" s="14">
        <v>53829.835024397798</v>
      </c>
      <c r="X533" s="14">
        <v>53829.835024397798</v>
      </c>
      <c r="Y533" s="14">
        <v>53829.835024397798</v>
      </c>
      <c r="Z533" s="14">
        <v>54090.826943433247</v>
      </c>
      <c r="AA533" s="14">
        <v>54090.826943433247</v>
      </c>
      <c r="AB533" s="14">
        <v>54221.322902950975</v>
      </c>
      <c r="AC533" s="14">
        <v>54221.322902950975</v>
      </c>
    </row>
    <row r="534" spans="1:29">
      <c r="A534" s="1" t="s">
        <v>524</v>
      </c>
      <c r="B534" s="1" t="s">
        <v>556</v>
      </c>
      <c r="D534" s="1" t="s">
        <v>718</v>
      </c>
      <c r="F534" s="1">
        <v>264</v>
      </c>
      <c r="G534" s="1" t="s">
        <v>836</v>
      </c>
      <c r="H534" s="1" t="str">
        <f t="shared" si="9"/>
        <v>264종합중위전세가격</v>
      </c>
      <c r="I534" s="1" t="s">
        <v>870</v>
      </c>
      <c r="J534" s="13">
        <v>87856.047334532166</v>
      </c>
      <c r="K534" s="13">
        <v>87918.582864435288</v>
      </c>
      <c r="L534" s="13">
        <v>87981.118394338424</v>
      </c>
      <c r="M534" s="13">
        <v>87672.15325714949</v>
      </c>
      <c r="N534" s="13">
        <v>87672.15325714949</v>
      </c>
      <c r="O534" s="13">
        <v>86956.707175590229</v>
      </c>
      <c r="P534" s="13">
        <v>84935.439990718718</v>
      </c>
      <c r="Q534" s="14">
        <v>84935.439990718718</v>
      </c>
      <c r="R534" s="14">
        <v>85557.082777423289</v>
      </c>
      <c r="S534" s="14">
        <v>86897.315679563777</v>
      </c>
      <c r="T534" s="14">
        <v>87551.798248158244</v>
      </c>
      <c r="U534" s="14">
        <v>88085.549893842894</v>
      </c>
      <c r="V534" s="14">
        <v>88116.791224345361</v>
      </c>
      <c r="W534" s="14">
        <v>88116.791224345361</v>
      </c>
      <c r="X534" s="14">
        <v>88116.791224345361</v>
      </c>
      <c r="Y534" s="14">
        <v>88219.699929228591</v>
      </c>
      <c r="Z534" s="14">
        <v>89360.008492569003</v>
      </c>
      <c r="AA534" s="14">
        <v>89360.008492569003</v>
      </c>
      <c r="AB534" s="14">
        <v>89391.249823071485</v>
      </c>
      <c r="AC534" s="14">
        <v>90010.230714791222</v>
      </c>
    </row>
    <row r="535" spans="1:29">
      <c r="A535" s="1" t="s">
        <v>524</v>
      </c>
      <c r="B535" s="1" t="s">
        <v>556</v>
      </c>
      <c r="D535" s="1" t="s">
        <v>719</v>
      </c>
      <c r="F535" s="1">
        <v>265</v>
      </c>
      <c r="G535" s="1" t="s">
        <v>836</v>
      </c>
      <c r="H535" s="1" t="str">
        <f t="shared" si="9"/>
        <v>265종합중위전세가격</v>
      </c>
      <c r="I535" s="1" t="s">
        <v>870</v>
      </c>
      <c r="J535" s="13">
        <v>75607.512396694219</v>
      </c>
      <c r="K535" s="13">
        <v>75607.512396694219</v>
      </c>
      <c r="L535" s="13">
        <v>75607.512396694219</v>
      </c>
      <c r="M535" s="13">
        <v>75607.512396694219</v>
      </c>
      <c r="N535" s="13">
        <v>75607.512396694219</v>
      </c>
      <c r="O535" s="13">
        <v>75607.512396694219</v>
      </c>
      <c r="P535" s="13">
        <v>75561.74380165289</v>
      </c>
      <c r="Q535" s="14">
        <v>75084.628099173555</v>
      </c>
      <c r="R535" s="14">
        <v>75084.628099173555</v>
      </c>
      <c r="S535" s="14">
        <v>75084.628099173555</v>
      </c>
      <c r="T535" s="14">
        <v>74130.396694214869</v>
      </c>
      <c r="U535" s="14">
        <v>73659.064620001882</v>
      </c>
      <c r="V535" s="14">
        <v>73659.064620001882</v>
      </c>
      <c r="W535" s="14">
        <v>74613.60865351549</v>
      </c>
      <c r="X535" s="14">
        <v>73659.064620001882</v>
      </c>
      <c r="Y535" s="14">
        <v>73181.792603245063</v>
      </c>
      <c r="Z535" s="14">
        <v>73659.064620001882</v>
      </c>
      <c r="AA535" s="14">
        <v>73181.792603245063</v>
      </c>
      <c r="AB535" s="14">
        <v>72227.248569731455</v>
      </c>
      <c r="AC535" s="14">
        <v>71749.976552974651</v>
      </c>
    </row>
    <row r="536" spans="1:29">
      <c r="A536" s="1" t="s">
        <v>524</v>
      </c>
      <c r="B536" s="1" t="s">
        <v>557</v>
      </c>
      <c r="F536" s="1">
        <v>266</v>
      </c>
      <c r="G536" s="1" t="s">
        <v>836</v>
      </c>
      <c r="H536" s="1" t="str">
        <f t="shared" si="9"/>
        <v>266종합중위전세가격</v>
      </c>
      <c r="I536" s="1" t="s">
        <v>870</v>
      </c>
      <c r="J536" s="13">
        <v>66596.375412183552</v>
      </c>
      <c r="K536" s="13">
        <v>66926.470395039345</v>
      </c>
      <c r="L536" s="13">
        <v>67121.349465967767</v>
      </c>
      <c r="M536" s="13">
        <v>67268.855344920448</v>
      </c>
      <c r="N536" s="13">
        <v>67621.809929189825</v>
      </c>
      <c r="O536" s="13">
        <v>67621.809929189825</v>
      </c>
      <c r="P536" s="13">
        <v>67632.246876601115</v>
      </c>
      <c r="Q536" s="14">
        <v>67736.616350714015</v>
      </c>
      <c r="R536" s="14">
        <v>67736.616350714015</v>
      </c>
      <c r="S536" s="14">
        <v>67736.616350714015</v>
      </c>
      <c r="T536" s="14">
        <v>67736.616350714015</v>
      </c>
      <c r="U536" s="14">
        <v>67860.107242313563</v>
      </c>
      <c r="V536" s="14">
        <v>67881.200535582946</v>
      </c>
      <c r="W536" s="14">
        <v>68002.0854418245</v>
      </c>
      <c r="X536" s="14">
        <v>68012.632088459199</v>
      </c>
      <c r="Y536" s="14">
        <v>68208.801916029144</v>
      </c>
      <c r="Z536" s="14">
        <v>68208.801916029144</v>
      </c>
      <c r="AA536" s="14">
        <v>68208.801916029144</v>
      </c>
      <c r="AB536" s="14">
        <v>68098.463656422275</v>
      </c>
      <c r="AC536" s="14">
        <v>68009.18725916055</v>
      </c>
    </row>
    <row r="537" spans="1:29">
      <c r="A537" s="1" t="s">
        <v>524</v>
      </c>
      <c r="B537" s="1" t="s">
        <v>557</v>
      </c>
      <c r="D537" s="1" t="s">
        <v>557</v>
      </c>
      <c r="F537" s="1">
        <v>267</v>
      </c>
      <c r="G537" s="1" t="s">
        <v>836</v>
      </c>
      <c r="H537" s="1" t="str">
        <f t="shared" si="9"/>
        <v>267종합중위전세가격</v>
      </c>
      <c r="I537" s="1" t="s">
        <v>870</v>
      </c>
      <c r="J537" s="13">
        <v>72541.741500815959</v>
      </c>
      <c r="K537" s="13">
        <v>72775.989862062052</v>
      </c>
      <c r="L537" s="13">
        <v>72920.847502438759</v>
      </c>
      <c r="M537" s="13">
        <v>73065.705142815466</v>
      </c>
      <c r="N537" s="13">
        <v>73485.792299907916</v>
      </c>
      <c r="O537" s="13">
        <v>73485.792299907916</v>
      </c>
      <c r="P537" s="13">
        <v>73500.278063945589</v>
      </c>
      <c r="Q537" s="14">
        <v>73645.135704322296</v>
      </c>
      <c r="R537" s="14">
        <v>73645.135704322296</v>
      </c>
      <c r="S537" s="14">
        <v>73645.135704322296</v>
      </c>
      <c r="T537" s="14">
        <v>73645.135704322296</v>
      </c>
      <c r="U537" s="14">
        <v>73666.395048457838</v>
      </c>
      <c r="V537" s="14">
        <v>73666.395048457838</v>
      </c>
      <c r="W537" s="14">
        <v>73818.551812618112</v>
      </c>
      <c r="X537" s="14">
        <v>73818.551812618112</v>
      </c>
      <c r="Y537" s="14">
        <v>74089.070545605849</v>
      </c>
      <c r="Z537" s="14">
        <v>74089.070545605849</v>
      </c>
      <c r="AA537" s="14">
        <v>74089.070545605849</v>
      </c>
      <c r="AB537" s="14">
        <v>73936.91378144559</v>
      </c>
      <c r="AC537" s="14">
        <v>73784.757017285316</v>
      </c>
    </row>
    <row r="538" spans="1:29">
      <c r="A538" s="1" t="s">
        <v>524</v>
      </c>
      <c r="B538" s="1" t="s">
        <v>557</v>
      </c>
      <c r="D538" s="1" t="s">
        <v>720</v>
      </c>
      <c r="F538" s="1">
        <v>268</v>
      </c>
      <c r="G538" s="1" t="s">
        <v>836</v>
      </c>
      <c r="H538" s="1" t="str">
        <f t="shared" si="9"/>
        <v>268종합중위전세가격</v>
      </c>
      <c r="I538" s="1" t="s">
        <v>870</v>
      </c>
      <c r="J538" s="13">
        <v>51270.545933115558</v>
      </c>
      <c r="K538" s="13">
        <v>51847.712157176094</v>
      </c>
      <c r="L538" s="13">
        <v>52171.535334069704</v>
      </c>
      <c r="M538" s="13">
        <v>52325.867782190784</v>
      </c>
      <c r="N538" s="13">
        <v>52505.769547131677</v>
      </c>
      <c r="O538" s="13">
        <v>52505.769547131677</v>
      </c>
      <c r="P538" s="13">
        <v>52505.769547131677</v>
      </c>
      <c r="Q538" s="14">
        <v>52505.769547131677</v>
      </c>
      <c r="R538" s="14">
        <v>52505.769547131677</v>
      </c>
      <c r="S538" s="14">
        <v>52505.769547131677</v>
      </c>
      <c r="T538" s="14">
        <v>52505.769547131677</v>
      </c>
      <c r="U538" s="14">
        <v>52540.198074152009</v>
      </c>
      <c r="V538" s="14">
        <v>52616.946089979647</v>
      </c>
      <c r="W538" s="14">
        <v>52655.320097893462</v>
      </c>
      <c r="X538" s="14">
        <v>52693.694105807277</v>
      </c>
      <c r="Y538" s="14">
        <v>52693.694105807277</v>
      </c>
      <c r="Z538" s="14">
        <v>52693.694105807277</v>
      </c>
      <c r="AA538" s="14">
        <v>52693.694105807277</v>
      </c>
      <c r="AB538" s="14">
        <v>52693.694105807277</v>
      </c>
      <c r="AC538" s="14">
        <v>52770.327760115273</v>
      </c>
    </row>
    <row r="539" spans="1:29">
      <c r="A539" s="1" t="s">
        <v>523</v>
      </c>
      <c r="F539" s="1">
        <v>269</v>
      </c>
      <c r="G539" s="1" t="s">
        <v>836</v>
      </c>
      <c r="H539" s="1" t="str">
        <f t="shared" si="9"/>
        <v>269종합중위전세가격</v>
      </c>
      <c r="I539" s="1" t="s">
        <v>870</v>
      </c>
      <c r="J539" s="13">
        <v>96299.284120093027</v>
      </c>
      <c r="K539" s="13">
        <v>96642.56998489963</v>
      </c>
      <c r="L539" s="13">
        <v>96656.042149888715</v>
      </c>
      <c r="M539" s="13">
        <v>96588.84798827584</v>
      </c>
      <c r="N539" s="13">
        <v>96445.171904581599</v>
      </c>
      <c r="O539" s="13">
        <v>96497.192379732747</v>
      </c>
      <c r="P539" s="13">
        <v>96385.171670813404</v>
      </c>
      <c r="Q539" s="14">
        <v>96319.548389756528</v>
      </c>
      <c r="R539" s="14">
        <v>96493.502477580376</v>
      </c>
      <c r="S539" s="14">
        <v>96799.828440309226</v>
      </c>
      <c r="T539" s="14">
        <v>96845.358469187544</v>
      </c>
      <c r="U539" s="14">
        <v>97160.593591257086</v>
      </c>
      <c r="V539" s="14">
        <v>97336.404646669354</v>
      </c>
      <c r="W539" s="14">
        <v>97544.582739675447</v>
      </c>
      <c r="X539" s="14">
        <v>97917.48055249438</v>
      </c>
      <c r="Y539" s="14">
        <v>98431.96706943326</v>
      </c>
      <c r="Z539" s="14">
        <v>98900.104692175053</v>
      </c>
      <c r="AA539" s="14">
        <v>99148.243025125543</v>
      </c>
      <c r="AB539" s="14">
        <v>99379.482390895369</v>
      </c>
      <c r="AC539" s="14">
        <v>99884.866434243551</v>
      </c>
    </row>
    <row r="540" spans="1:29">
      <c r="A540" s="1" t="s">
        <v>516</v>
      </c>
      <c r="F540" s="1">
        <v>1</v>
      </c>
      <c r="G540" s="1" t="s">
        <v>837</v>
      </c>
      <c r="H540" s="1" t="str">
        <f t="shared" si="9"/>
        <v>1아파트중위매매가격</v>
      </c>
      <c r="I540" s="1" t="s">
        <v>869</v>
      </c>
      <c r="J540" s="13">
        <v>243070.87226815539</v>
      </c>
      <c r="K540" s="13">
        <v>242849.54795151498</v>
      </c>
      <c r="L540" s="13">
        <v>242530.47131531106</v>
      </c>
      <c r="M540" s="13">
        <v>241680.59311497369</v>
      </c>
      <c r="N540" s="13">
        <v>240374.76657822484</v>
      </c>
      <c r="O540" s="13">
        <v>239014.7825861825</v>
      </c>
      <c r="P540" s="13">
        <v>237951.61133516749</v>
      </c>
      <c r="Q540" s="14">
        <v>236621.54542664476</v>
      </c>
      <c r="R540" s="14">
        <v>235080.91740124361</v>
      </c>
      <c r="S540" s="14">
        <v>234118.9627822504</v>
      </c>
      <c r="T540" s="14">
        <v>233261.2660046017</v>
      </c>
      <c r="U540" s="14">
        <v>231889.9542679298</v>
      </c>
      <c r="V540" s="14">
        <v>230964.52188673115</v>
      </c>
      <c r="W540" s="14">
        <v>229912.64491025356</v>
      </c>
      <c r="X540" s="14">
        <v>229502.3528400205</v>
      </c>
      <c r="Y540" s="14">
        <v>229970.31796523291</v>
      </c>
      <c r="Z540" s="14">
        <v>230487.98648059572</v>
      </c>
      <c r="AA540" s="14">
        <v>230418.07542945858</v>
      </c>
      <c r="AB540" s="14">
        <v>230028.14186768135</v>
      </c>
      <c r="AC540" s="14">
        <v>229719.57001279105</v>
      </c>
    </row>
    <row r="541" spans="1:29">
      <c r="A541" s="1" t="s">
        <v>521</v>
      </c>
      <c r="F541" s="1">
        <v>2</v>
      </c>
      <c r="G541" s="1" t="s">
        <v>837</v>
      </c>
      <c r="H541" s="1" t="str">
        <f t="shared" si="9"/>
        <v>2아파트중위매매가격</v>
      </c>
      <c r="I541" s="1" t="s">
        <v>869</v>
      </c>
      <c r="J541" s="13">
        <v>337376.26562783989</v>
      </c>
      <c r="K541" s="13">
        <v>336896.93346114934</v>
      </c>
      <c r="L541" s="13">
        <v>335938.49336874008</v>
      </c>
      <c r="M541" s="13">
        <v>334264.50891361211</v>
      </c>
      <c r="N541" s="13">
        <v>331649.73455659265</v>
      </c>
      <c r="O541" s="13">
        <v>329083.0163667762</v>
      </c>
      <c r="P541" s="13">
        <v>327271.96545536333</v>
      </c>
      <c r="Q541" s="14">
        <v>324915.78923647141</v>
      </c>
      <c r="R541" s="14">
        <v>321828.16753916699</v>
      </c>
      <c r="S541" s="14">
        <v>319787.42021162662</v>
      </c>
      <c r="T541" s="14">
        <v>317963.50280482165</v>
      </c>
      <c r="U541" s="14">
        <v>314986.86701851181</v>
      </c>
      <c r="V541" s="14">
        <v>313203.71910504624</v>
      </c>
      <c r="W541" s="14">
        <v>311282.13092052774</v>
      </c>
      <c r="X541" s="14">
        <v>310490.05206609599</v>
      </c>
      <c r="Y541" s="14">
        <v>311000.85295935889</v>
      </c>
      <c r="Z541" s="14">
        <v>311368.61024325609</v>
      </c>
      <c r="AA541" s="14">
        <v>310712.89084983844</v>
      </c>
      <c r="AB541" s="14">
        <v>309556.39214094513</v>
      </c>
      <c r="AC541" s="14">
        <v>308927.22287461127</v>
      </c>
    </row>
    <row r="542" spans="1:29">
      <c r="A542" s="1" t="s">
        <v>1382</v>
      </c>
      <c r="F542" s="1">
        <v>3</v>
      </c>
      <c r="G542" s="1" t="s">
        <v>837</v>
      </c>
      <c r="H542" s="1" t="str">
        <f t="shared" si="9"/>
        <v>3아파트중위매매가격</v>
      </c>
      <c r="I542" s="1" t="s">
        <v>869</v>
      </c>
      <c r="J542" s="13">
        <v>148478.83961256911</v>
      </c>
      <c r="K542" s="13">
        <v>148516.30735551173</v>
      </c>
      <c r="L542" s="13">
        <v>148838.53750753673</v>
      </c>
      <c r="M542" s="13">
        <v>148815.27041593526</v>
      </c>
      <c r="N542" s="13">
        <v>148822.3702193296</v>
      </c>
      <c r="O542" s="13">
        <v>148672.78826873889</v>
      </c>
      <c r="P542" s="13">
        <v>148359.76984290735</v>
      </c>
      <c r="Q542" s="14">
        <v>148058.9330858551</v>
      </c>
      <c r="R542" s="14">
        <v>148070.00078768068</v>
      </c>
      <c r="S542" s="14">
        <v>148190.11784539738</v>
      </c>
      <c r="T542" s="14">
        <v>148301.57850455679</v>
      </c>
      <c r="U542" s="14">
        <v>148286.38727033269</v>
      </c>
      <c r="V542" s="14">
        <v>148223.90004068246</v>
      </c>
      <c r="W542" s="14">
        <v>148047.03703094815</v>
      </c>
      <c r="X542" s="14">
        <v>148020.85955577058</v>
      </c>
      <c r="Y542" s="14">
        <v>148598.71252693352</v>
      </c>
      <c r="Z542" s="14">
        <v>149266.92327404238</v>
      </c>
      <c r="AA542" s="14">
        <v>149785.28632592046</v>
      </c>
      <c r="AB542" s="14">
        <v>150165.14450621183</v>
      </c>
      <c r="AC542" s="14">
        <v>150178.51950839732</v>
      </c>
    </row>
    <row r="543" spans="1:29">
      <c r="A543" s="1" t="s">
        <v>522</v>
      </c>
      <c r="F543" s="1">
        <v>4</v>
      </c>
      <c r="G543" s="1" t="s">
        <v>837</v>
      </c>
      <c r="H543" s="1" t="str">
        <f t="shared" si="9"/>
        <v>4아파트중위매매가격</v>
      </c>
      <c r="I543" s="1" t="s">
        <v>869</v>
      </c>
      <c r="J543" s="13">
        <v>172800.02163862711</v>
      </c>
      <c r="K543" s="13">
        <v>172524.85660897748</v>
      </c>
      <c r="L543" s="13">
        <v>172890.446819014</v>
      </c>
      <c r="M543" s="13">
        <v>172746.89455617877</v>
      </c>
      <c r="N543" s="13">
        <v>172615.88937459546</v>
      </c>
      <c r="O543" s="13">
        <v>172391.21304551509</v>
      </c>
      <c r="P543" s="13">
        <v>171764.69886141899</v>
      </c>
      <c r="Q543" s="14">
        <v>171040.08908961035</v>
      </c>
      <c r="R543" s="14">
        <v>170876.26897516314</v>
      </c>
      <c r="S543" s="14">
        <v>170769.23677756224</v>
      </c>
      <c r="T543" s="14">
        <v>170776.79408405046</v>
      </c>
      <c r="U543" s="14">
        <v>171002.85436154748</v>
      </c>
      <c r="V543" s="14">
        <v>170865.61762709761</v>
      </c>
      <c r="W543" s="14">
        <v>170673.49328460413</v>
      </c>
      <c r="X543" s="14">
        <v>170647.6577489723</v>
      </c>
      <c r="Y543" s="14">
        <v>171673.89102691141</v>
      </c>
      <c r="Z543" s="14">
        <v>172693.30940421135</v>
      </c>
      <c r="AA543" s="14">
        <v>173304.78159878569</v>
      </c>
      <c r="AB543" s="14">
        <v>173952.76111215059</v>
      </c>
      <c r="AC543" s="14">
        <v>173993.626158767</v>
      </c>
    </row>
    <row r="544" spans="1:29">
      <c r="A544" s="1" t="s">
        <v>853</v>
      </c>
      <c r="F544" s="1">
        <v>5</v>
      </c>
      <c r="G544" s="1" t="s">
        <v>837</v>
      </c>
      <c r="H544" s="1" t="str">
        <f t="shared" si="9"/>
        <v>5아파트중위매매가격</v>
      </c>
      <c r="I544" s="1" t="s">
        <v>869</v>
      </c>
      <c r="J544" s="13">
        <v>126740.46954329616</v>
      </c>
      <c r="K544" s="13">
        <v>127057.36971263608</v>
      </c>
      <c r="L544" s="13">
        <v>127340.8444708538</v>
      </c>
      <c r="M544" s="13">
        <v>127425.08874787424</v>
      </c>
      <c r="N544" s="13">
        <v>127555.62734090636</v>
      </c>
      <c r="O544" s="13">
        <v>127473.16504708157</v>
      </c>
      <c r="P544" s="13">
        <v>127440.35038770351</v>
      </c>
      <c r="Q544" s="14">
        <v>127518.28365137955</v>
      </c>
      <c r="R544" s="14">
        <v>127685.66678502382</v>
      </c>
      <c r="S544" s="14">
        <v>128008.81075844569</v>
      </c>
      <c r="T544" s="14">
        <v>128213.14065107345</v>
      </c>
      <c r="U544" s="14">
        <v>128087.52656820806</v>
      </c>
      <c r="V544" s="14">
        <v>128065.95062217099</v>
      </c>
      <c r="W544" s="14">
        <v>127894.12935845423</v>
      </c>
      <c r="X544" s="14">
        <v>127863.76914477473</v>
      </c>
      <c r="Y544" s="14">
        <v>128020.98199677552</v>
      </c>
      <c r="Z544" s="14">
        <v>128341.781658811</v>
      </c>
      <c r="AA544" s="14">
        <v>128750.85667241213</v>
      </c>
      <c r="AB544" s="14">
        <v>128881.59923455711</v>
      </c>
      <c r="AC544" s="14">
        <v>128881.42547822774</v>
      </c>
    </row>
    <row r="545" spans="1:29">
      <c r="A545" s="1" t="s">
        <v>524</v>
      </c>
      <c r="B545" s="1" t="s">
        <v>525</v>
      </c>
      <c r="F545" s="1">
        <v>6</v>
      </c>
      <c r="G545" s="1" t="s">
        <v>837</v>
      </c>
      <c r="H545" s="1" t="str">
        <f t="shared" si="9"/>
        <v>6아파트중위매매가격</v>
      </c>
      <c r="I545" s="1" t="s">
        <v>869</v>
      </c>
      <c r="J545" s="13">
        <v>494112.33253925852</v>
      </c>
      <c r="K545" s="13">
        <v>492509.65194456611</v>
      </c>
      <c r="L545" s="13">
        <v>491507.82343261945</v>
      </c>
      <c r="M545" s="13">
        <v>487874.15787184902</v>
      </c>
      <c r="N545" s="13">
        <v>482987.67731980275</v>
      </c>
      <c r="O545" s="13">
        <v>477103.32181580982</v>
      </c>
      <c r="P545" s="13">
        <v>474405.06182548543</v>
      </c>
      <c r="Q545" s="14">
        <v>469946.69378882344</v>
      </c>
      <c r="R545" s="14">
        <v>464865.83955084102</v>
      </c>
      <c r="S545" s="14">
        <v>462187.17040774773</v>
      </c>
      <c r="T545" s="14">
        <v>458786.06180943584</v>
      </c>
      <c r="U545" s="14">
        <v>455395.70185238804</v>
      </c>
      <c r="V545" s="14">
        <v>453775.20321784221</v>
      </c>
      <c r="W545" s="14">
        <v>451210.52296635153</v>
      </c>
      <c r="X545" s="14">
        <v>450775.11419722531</v>
      </c>
      <c r="Y545" s="14">
        <v>453549.8519764659</v>
      </c>
      <c r="Z545" s="14">
        <v>454978.1676512452</v>
      </c>
      <c r="AA545" s="14">
        <v>453179.58330402296</v>
      </c>
      <c r="AB545" s="14">
        <v>451136.83271544607</v>
      </c>
      <c r="AC545" s="14">
        <v>449931.34454460687</v>
      </c>
    </row>
    <row r="546" spans="1:29">
      <c r="A546" s="1" t="s">
        <v>524</v>
      </c>
      <c r="B546" s="1" t="s">
        <v>525</v>
      </c>
      <c r="C546" s="1" t="s">
        <v>526</v>
      </c>
      <c r="F546" s="1">
        <v>7</v>
      </c>
      <c r="G546" s="1" t="s">
        <v>837</v>
      </c>
      <c r="H546" s="1" t="str">
        <f t="shared" si="9"/>
        <v>7아파트중위매매가격</v>
      </c>
      <c r="I546" s="1" t="s">
        <v>869</v>
      </c>
      <c r="J546" s="13">
        <v>374374.68763478776</v>
      </c>
      <c r="K546" s="13">
        <v>374435.68699807615</v>
      </c>
      <c r="L546" s="13">
        <v>374061.22358160518</v>
      </c>
      <c r="M546" s="13">
        <v>372034.03839439148</v>
      </c>
      <c r="N546" s="13">
        <v>370599.10706339043</v>
      </c>
      <c r="O546" s="13">
        <v>368504.14290408936</v>
      </c>
      <c r="P546" s="13">
        <v>366568.18547476089</v>
      </c>
      <c r="Q546" s="14">
        <v>364777.09447293292</v>
      </c>
      <c r="R546" s="14">
        <v>363183.25568419107</v>
      </c>
      <c r="S546" s="14">
        <v>360735.81348459225</v>
      </c>
      <c r="T546" s="14">
        <v>358143.43639388483</v>
      </c>
      <c r="U546" s="14">
        <v>357150.71282430075</v>
      </c>
      <c r="V546" s="14">
        <v>355911.15025852545</v>
      </c>
      <c r="W546" s="14">
        <v>354228.91759215074</v>
      </c>
      <c r="X546" s="14">
        <v>353257.25897648756</v>
      </c>
      <c r="Y546" s="14">
        <v>352204.30864867341</v>
      </c>
      <c r="Z546" s="14">
        <v>351220.45505056117</v>
      </c>
      <c r="AA546" s="14">
        <v>352599.64669276978</v>
      </c>
      <c r="AB546" s="14">
        <v>351340.99213638116</v>
      </c>
      <c r="AC546" s="14">
        <v>350264.43542746583</v>
      </c>
    </row>
    <row r="547" spans="1:29">
      <c r="A547" s="1" t="s">
        <v>524</v>
      </c>
      <c r="B547" s="1" t="s">
        <v>525</v>
      </c>
      <c r="C547" s="1" t="s">
        <v>527</v>
      </c>
      <c r="F547" s="1">
        <v>8</v>
      </c>
      <c r="G547" s="1" t="s">
        <v>837</v>
      </c>
      <c r="H547" s="1" t="str">
        <f t="shared" si="9"/>
        <v>8아파트중위매매가격</v>
      </c>
      <c r="I547" s="1" t="s">
        <v>869</v>
      </c>
      <c r="J547" s="13">
        <v>641088.90140845068</v>
      </c>
      <c r="K547" s="13">
        <v>641088.90140845068</v>
      </c>
      <c r="L547" s="13">
        <v>640019.62441314559</v>
      </c>
      <c r="M547" s="13">
        <v>640019.62441314559</v>
      </c>
      <c r="N547" s="13">
        <v>638807.04225352115</v>
      </c>
      <c r="O547" s="13">
        <v>637093.07042253518</v>
      </c>
      <c r="P547" s="13">
        <v>636262.30985915498</v>
      </c>
      <c r="Q547" s="14">
        <v>632662.34741784038</v>
      </c>
      <c r="R547" s="14">
        <v>628680.56338028167</v>
      </c>
      <c r="S547" s="14">
        <v>624526.76056338032</v>
      </c>
      <c r="T547" s="14">
        <v>623142.15962441312</v>
      </c>
      <c r="U547" s="14">
        <v>613361.3653227801</v>
      </c>
      <c r="V547" s="14">
        <v>613361.3653227801</v>
      </c>
      <c r="W547" s="14">
        <v>605314.65319246671</v>
      </c>
      <c r="X547" s="14">
        <v>601962.38648810994</v>
      </c>
      <c r="Y547" s="14">
        <v>602632.41581569554</v>
      </c>
      <c r="Z547" s="14">
        <v>597267.94106215332</v>
      </c>
      <c r="AA547" s="14">
        <v>595731.28158015618</v>
      </c>
      <c r="AB547" s="14">
        <v>592379.01487579942</v>
      </c>
      <c r="AC547" s="14">
        <v>587685.62948305719</v>
      </c>
    </row>
    <row r="548" spans="1:29">
      <c r="A548" s="1" t="s">
        <v>524</v>
      </c>
      <c r="B548" s="1" t="s">
        <v>525</v>
      </c>
      <c r="C548" s="1" t="s">
        <v>528</v>
      </c>
      <c r="F548" s="1">
        <v>9</v>
      </c>
      <c r="G548" s="1" t="s">
        <v>837</v>
      </c>
      <c r="H548" s="1" t="str">
        <f t="shared" si="9"/>
        <v>9아파트중위매매가격</v>
      </c>
      <c r="I548" s="1" t="s">
        <v>869</v>
      </c>
      <c r="J548" s="13">
        <v>339352.2902143774</v>
      </c>
      <c r="K548" s="13">
        <v>339436.53540217335</v>
      </c>
      <c r="L548" s="13">
        <v>339053.96547363244</v>
      </c>
      <c r="M548" s="13">
        <v>336421.95873193722</v>
      </c>
      <c r="N548" s="13">
        <v>334592.83304848964</v>
      </c>
      <c r="O548" s="13">
        <v>332095.68030370719</v>
      </c>
      <c r="P548" s="13">
        <v>329526.53419661074</v>
      </c>
      <c r="Q548" s="14">
        <v>327907.73191124224</v>
      </c>
      <c r="R548" s="14">
        <v>327028.48437141732</v>
      </c>
      <c r="S548" s="14">
        <v>324351.64370188094</v>
      </c>
      <c r="T548" s="14">
        <v>320945.64212755801</v>
      </c>
      <c r="U548" s="14">
        <v>321020.70073872508</v>
      </c>
      <c r="V548" s="14">
        <v>319289.10722927871</v>
      </c>
      <c r="W548" s="14">
        <v>317978.87008848262</v>
      </c>
      <c r="X548" s="14">
        <v>317518.79685516789</v>
      </c>
      <c r="Y548" s="14">
        <v>315683.86858181219</v>
      </c>
      <c r="Z548" s="14">
        <v>315074.89179366833</v>
      </c>
      <c r="AA548" s="14">
        <v>315965.18906431203</v>
      </c>
      <c r="AB548" s="14">
        <v>314935.83638472145</v>
      </c>
      <c r="AC548" s="14">
        <v>314110.64553979895</v>
      </c>
    </row>
    <row r="549" spans="1:29">
      <c r="A549" s="1" t="s">
        <v>524</v>
      </c>
      <c r="B549" s="1" t="s">
        <v>525</v>
      </c>
      <c r="C549" s="1" t="s">
        <v>529</v>
      </c>
      <c r="F549" s="1">
        <v>10</v>
      </c>
      <c r="G549" s="1" t="s">
        <v>837</v>
      </c>
      <c r="H549" s="1" t="str">
        <f t="shared" si="9"/>
        <v>10아파트중위매매가격</v>
      </c>
      <c r="I549" s="1" t="s">
        <v>869</v>
      </c>
      <c r="J549" s="13">
        <v>380055.41250243137</v>
      </c>
      <c r="K549" s="13">
        <v>380055.41250243137</v>
      </c>
      <c r="L549" s="13">
        <v>380055.41250243137</v>
      </c>
      <c r="M549" s="13">
        <v>379398.28459750098</v>
      </c>
      <c r="N549" s="13">
        <v>379398.28459750098</v>
      </c>
      <c r="O549" s="13">
        <v>378691.32943693671</v>
      </c>
      <c r="P549" s="13">
        <v>378691.32943693671</v>
      </c>
      <c r="Q549" s="14">
        <v>377117.32723247778</v>
      </c>
      <c r="R549" s="14">
        <v>373901.24857590103</v>
      </c>
      <c r="S549" s="14">
        <v>373194.29341533675</v>
      </c>
      <c r="T549" s="14">
        <v>373194.29341533675</v>
      </c>
      <c r="U549" s="14">
        <v>368446.85277716198</v>
      </c>
      <c r="V549" s="14">
        <v>368446.85277716198</v>
      </c>
      <c r="W549" s="14">
        <v>368446.85277716198</v>
      </c>
      <c r="X549" s="14">
        <v>366713.29661147017</v>
      </c>
      <c r="Y549" s="14">
        <v>367749.59497945051</v>
      </c>
      <c r="Z549" s="14">
        <v>367479.74044577841</v>
      </c>
      <c r="AA549" s="14">
        <v>372092.31057828409</v>
      </c>
      <c r="AB549" s="14">
        <v>370987.61916130903</v>
      </c>
      <c r="AC549" s="14">
        <v>370717.76462763688</v>
      </c>
    </row>
    <row r="550" spans="1:29">
      <c r="A550" s="1" t="s">
        <v>524</v>
      </c>
      <c r="B550" s="1" t="s">
        <v>525</v>
      </c>
      <c r="C550" s="1" t="s">
        <v>530</v>
      </c>
      <c r="F550" s="1">
        <v>11</v>
      </c>
      <c r="G550" s="1" t="s">
        <v>837</v>
      </c>
      <c r="H550" s="1" t="str">
        <f t="shared" si="9"/>
        <v>11아파트중위매매가격</v>
      </c>
      <c r="I550" s="1" t="s">
        <v>869</v>
      </c>
      <c r="J550" s="13">
        <v>590712.74832951068</v>
      </c>
      <c r="K550" s="13">
        <v>587767.86515674775</v>
      </c>
      <c r="L550" s="13">
        <v>586259.89900426543</v>
      </c>
      <c r="M550" s="13">
        <v>581330.17761937832</v>
      </c>
      <c r="N550" s="13">
        <v>573659.10004156374</v>
      </c>
      <c r="O550" s="13">
        <v>564717.58753585047</v>
      </c>
      <c r="P550" s="13">
        <v>561404.32677105011</v>
      </c>
      <c r="Q550" s="14">
        <v>554794.08685818478</v>
      </c>
      <c r="R550" s="14">
        <v>546900.02260147827</v>
      </c>
      <c r="S550" s="14">
        <v>544034.80712284206</v>
      </c>
      <c r="T550" s="14">
        <v>539981.24039442744</v>
      </c>
      <c r="U550" s="14">
        <v>537573.3162742951</v>
      </c>
      <c r="V550" s="14">
        <v>535634.18136436772</v>
      </c>
      <c r="W550" s="14">
        <v>532331.37250077573</v>
      </c>
      <c r="X550" s="14">
        <v>532344.51315445942</v>
      </c>
      <c r="Y550" s="14">
        <v>539167.66927777207</v>
      </c>
      <c r="Z550" s="14">
        <v>542633.81179056305</v>
      </c>
      <c r="AA550" s="14">
        <v>538150.60772397567</v>
      </c>
      <c r="AB550" s="14">
        <v>535445.44427908363</v>
      </c>
      <c r="AC550" s="14">
        <v>534131.03340687137</v>
      </c>
    </row>
    <row r="551" spans="1:29">
      <c r="A551" s="1" t="s">
        <v>524</v>
      </c>
      <c r="B551" s="1" t="s">
        <v>525</v>
      </c>
      <c r="C551" s="1" t="s">
        <v>531</v>
      </c>
      <c r="F551" s="1">
        <v>12</v>
      </c>
      <c r="G551" s="1" t="s">
        <v>837</v>
      </c>
      <c r="H551" s="1" t="str">
        <f t="shared" si="9"/>
        <v>12아파트중위매매가격</v>
      </c>
      <c r="I551" s="1" t="s">
        <v>869</v>
      </c>
      <c r="J551" s="13">
        <v>415948.5395945253</v>
      </c>
      <c r="K551" s="13">
        <v>415597.46640011627</v>
      </c>
      <c r="L551" s="13">
        <v>414849.9557120488</v>
      </c>
      <c r="M551" s="13">
        <v>410855.35253483389</v>
      </c>
      <c r="N551" s="13">
        <v>407539.29013132816</v>
      </c>
      <c r="O551" s="13">
        <v>404016.14933403535</v>
      </c>
      <c r="P551" s="13">
        <v>402377.21542591846</v>
      </c>
      <c r="Q551" s="14">
        <v>398220.71853430191</v>
      </c>
      <c r="R551" s="14">
        <v>395958.00323041528</v>
      </c>
      <c r="S551" s="14">
        <v>394136.37123998039</v>
      </c>
      <c r="T551" s="14">
        <v>391998.81944501575</v>
      </c>
      <c r="U551" s="14">
        <v>389028.83855962439</v>
      </c>
      <c r="V551" s="14">
        <v>386576.73714942456</v>
      </c>
      <c r="W551" s="14">
        <v>384572.80177132867</v>
      </c>
      <c r="X551" s="14">
        <v>385434.32684608724</v>
      </c>
      <c r="Y551" s="14">
        <v>385732.4582904391</v>
      </c>
      <c r="Z551" s="14">
        <v>386749.30279806745</v>
      </c>
      <c r="AA551" s="14">
        <v>385816.05715966469</v>
      </c>
      <c r="AB551" s="14">
        <v>383104.24530614243</v>
      </c>
      <c r="AC551" s="14">
        <v>382076.06037332985</v>
      </c>
    </row>
    <row r="552" spans="1:29">
      <c r="A552" s="1" t="s">
        <v>524</v>
      </c>
      <c r="B552" s="1" t="s">
        <v>525</v>
      </c>
      <c r="C552" s="1" t="s">
        <v>532</v>
      </c>
      <c r="F552" s="1">
        <v>13</v>
      </c>
      <c r="G552" s="1" t="s">
        <v>837</v>
      </c>
      <c r="H552" s="1" t="str">
        <f t="shared" si="9"/>
        <v>13아파트중위매매가격</v>
      </c>
      <c r="I552" s="1" t="s">
        <v>869</v>
      </c>
      <c r="J552" s="13">
        <v>767970.11654103966</v>
      </c>
      <c r="K552" s="13">
        <v>762394.42049342196</v>
      </c>
      <c r="L552" s="13">
        <v>760115.15033515973</v>
      </c>
      <c r="M552" s="13">
        <v>754236.9704892498</v>
      </c>
      <c r="N552" s="13">
        <v>742148.74975662667</v>
      </c>
      <c r="O552" s="13">
        <v>727711.56788028812</v>
      </c>
      <c r="P552" s="13">
        <v>722700.09456790809</v>
      </c>
      <c r="Q552" s="14">
        <v>713601.1069110838</v>
      </c>
      <c r="R552" s="14">
        <v>699995.35773855296</v>
      </c>
      <c r="S552" s="14">
        <v>696071.67116925959</v>
      </c>
      <c r="T552" s="14">
        <v>690074.75593135483</v>
      </c>
      <c r="U552" s="14">
        <v>687253.9057890476</v>
      </c>
      <c r="V552" s="14">
        <v>685831.66069786903</v>
      </c>
      <c r="W552" s="14">
        <v>681220.04418282362</v>
      </c>
      <c r="X552" s="14">
        <v>680378.31172216963</v>
      </c>
      <c r="Y552" s="14">
        <v>696908.31112106622</v>
      </c>
      <c r="Z552" s="14">
        <v>702892.47956098104</v>
      </c>
      <c r="AA552" s="14">
        <v>694759.70433419198</v>
      </c>
      <c r="AB552" s="14">
        <v>692061.37585395901</v>
      </c>
      <c r="AC552" s="14">
        <v>690452.70747004147</v>
      </c>
    </row>
    <row r="553" spans="1:29">
      <c r="A553" s="1" t="s">
        <v>524</v>
      </c>
      <c r="B553" s="1" t="s">
        <v>533</v>
      </c>
      <c r="F553" s="1">
        <v>14</v>
      </c>
      <c r="G553" s="1" t="s">
        <v>837</v>
      </c>
      <c r="H553" s="1" t="str">
        <f t="shared" si="9"/>
        <v>14아파트중위매매가격</v>
      </c>
      <c r="I553" s="1" t="s">
        <v>869</v>
      </c>
      <c r="J553" s="13">
        <v>264400.32404856628</v>
      </c>
      <c r="K553" s="13">
        <v>264546.76548991649</v>
      </c>
      <c r="L553" s="13">
        <v>263583.37528054835</v>
      </c>
      <c r="M553" s="13">
        <v>262856.79549947742</v>
      </c>
      <c r="N553" s="13">
        <v>261484.40024428978</v>
      </c>
      <c r="O553" s="13">
        <v>260847.81876169794</v>
      </c>
      <c r="P553" s="13">
        <v>259417.14712686054</v>
      </c>
      <c r="Q553" s="14">
        <v>258045.35003727142</v>
      </c>
      <c r="R553" s="14">
        <v>255860.99423002132</v>
      </c>
      <c r="S553" s="14">
        <v>254098.41994040625</v>
      </c>
      <c r="T553" s="14">
        <v>253188.05577949912</v>
      </c>
      <c r="U553" s="14">
        <v>251033.90926999648</v>
      </c>
      <c r="V553" s="14">
        <v>248993.45348234047</v>
      </c>
      <c r="W553" s="14">
        <v>247512.5191578489</v>
      </c>
      <c r="X553" s="14">
        <v>246445.8971560584</v>
      </c>
      <c r="Y553" s="14">
        <v>245912.63064843987</v>
      </c>
      <c r="Z553" s="14">
        <v>245643.04845869407</v>
      </c>
      <c r="AA553" s="14">
        <v>245629.34551002778</v>
      </c>
      <c r="AB553" s="14">
        <v>244686.35622861749</v>
      </c>
      <c r="AC553" s="14">
        <v>244247.14654688048</v>
      </c>
    </row>
    <row r="554" spans="1:29">
      <c r="A554" s="1" t="s">
        <v>524</v>
      </c>
      <c r="B554" s="1" t="s">
        <v>533</v>
      </c>
      <c r="C554" s="1" t="s">
        <v>534</v>
      </c>
      <c r="F554" s="1">
        <v>15</v>
      </c>
      <c r="G554" s="1" t="s">
        <v>837</v>
      </c>
      <c r="H554" s="1" t="str">
        <f t="shared" si="9"/>
        <v>15아파트중위매매가격</v>
      </c>
      <c r="I554" s="1" t="s">
        <v>869</v>
      </c>
      <c r="J554" s="13">
        <v>389926.96214404021</v>
      </c>
      <c r="K554" s="13">
        <v>389557.66769200948</v>
      </c>
      <c r="L554" s="13">
        <v>385755.16068613395</v>
      </c>
      <c r="M554" s="13">
        <v>384645.4243009091</v>
      </c>
      <c r="N554" s="13">
        <v>382238.37509300781</v>
      </c>
      <c r="O554" s="13">
        <v>381750.5922566189</v>
      </c>
      <c r="P554" s="13">
        <v>379944.60013056727</v>
      </c>
      <c r="Q554" s="14">
        <v>377522.73666745541</v>
      </c>
      <c r="R554" s="14">
        <v>375311.84199648211</v>
      </c>
      <c r="S554" s="14">
        <v>372709.72013558471</v>
      </c>
      <c r="T554" s="14">
        <v>371068.87139122578</v>
      </c>
      <c r="U554" s="14">
        <v>367042.65822855145</v>
      </c>
      <c r="V554" s="14">
        <v>362316.11678158876</v>
      </c>
      <c r="W554" s="14">
        <v>357851.47268817684</v>
      </c>
      <c r="X554" s="14">
        <v>353832.32996438432</v>
      </c>
      <c r="Y554" s="14">
        <v>355828.87674536189</v>
      </c>
      <c r="Z554" s="14">
        <v>356909.09255071479</v>
      </c>
      <c r="AA554" s="14">
        <v>357702.33001994697</v>
      </c>
      <c r="AB554" s="14">
        <v>355708.01130144409</v>
      </c>
      <c r="AC554" s="14">
        <v>354983.42010367993</v>
      </c>
    </row>
    <row r="555" spans="1:29">
      <c r="A555" s="1" t="s">
        <v>524</v>
      </c>
      <c r="B555" s="1" t="s">
        <v>533</v>
      </c>
      <c r="C555" s="1" t="s">
        <v>535</v>
      </c>
      <c r="F555" s="1">
        <v>16</v>
      </c>
      <c r="G555" s="1" t="s">
        <v>837</v>
      </c>
      <c r="H555" s="1" t="str">
        <f t="shared" si="9"/>
        <v>16아파트중위매매가격</v>
      </c>
      <c r="I555" s="1" t="s">
        <v>869</v>
      </c>
      <c r="J555" s="13">
        <v>273217.37363449851</v>
      </c>
      <c r="K555" s="13">
        <v>273194.82908891491</v>
      </c>
      <c r="L555" s="13">
        <v>273390.00705090852</v>
      </c>
      <c r="M555" s="13">
        <v>272670.37981873291</v>
      </c>
      <c r="N555" s="13">
        <v>270320.17269829457</v>
      </c>
      <c r="O555" s="13">
        <v>269680.08118337748</v>
      </c>
      <c r="P555" s="13">
        <v>268940.20339912549</v>
      </c>
      <c r="Q555" s="14">
        <v>268158.32962018129</v>
      </c>
      <c r="R555" s="14">
        <v>265487.37385483942</v>
      </c>
      <c r="S555" s="14">
        <v>263218.99375211162</v>
      </c>
      <c r="T555" s="14">
        <v>261226.73689828574</v>
      </c>
      <c r="U555" s="14">
        <v>259226.66890233968</v>
      </c>
      <c r="V555" s="14">
        <v>256974.08705427253</v>
      </c>
      <c r="W555" s="14">
        <v>256574.15034586019</v>
      </c>
      <c r="X555" s="14">
        <v>256347.14018850503</v>
      </c>
      <c r="Y555" s="14">
        <v>256440.63697787392</v>
      </c>
      <c r="Z555" s="14">
        <v>256908.66055635194</v>
      </c>
      <c r="AA555" s="14">
        <v>256478.88351750083</v>
      </c>
      <c r="AB555" s="14">
        <v>255954.93544494221</v>
      </c>
      <c r="AC555" s="14">
        <v>255691.56214501802</v>
      </c>
    </row>
    <row r="556" spans="1:29">
      <c r="A556" s="1" t="s">
        <v>524</v>
      </c>
      <c r="B556" s="1" t="s">
        <v>533</v>
      </c>
      <c r="C556" s="1" t="s">
        <v>536</v>
      </c>
      <c r="F556" s="1">
        <v>17</v>
      </c>
      <c r="G556" s="1" t="s">
        <v>837</v>
      </c>
      <c r="H556" s="1" t="str">
        <f t="shared" si="9"/>
        <v>17아파트중위매매가격</v>
      </c>
      <c r="I556" s="1" t="s">
        <v>869</v>
      </c>
      <c r="J556" s="13">
        <v>222650.60691295567</v>
      </c>
      <c r="K556" s="13">
        <v>223268.79164857569</v>
      </c>
      <c r="L556" s="13">
        <v>222551.87359598285</v>
      </c>
      <c r="M556" s="13">
        <v>222085.25097691276</v>
      </c>
      <c r="N556" s="13">
        <v>221979.8925867895</v>
      </c>
      <c r="O556" s="13">
        <v>221671.11358616652</v>
      </c>
      <c r="P556" s="13">
        <v>220978.82317406981</v>
      </c>
      <c r="Q556" s="14">
        <v>219724.60121193816</v>
      </c>
      <c r="R556" s="14">
        <v>217452.47107016781</v>
      </c>
      <c r="S556" s="14">
        <v>216758.16736828195</v>
      </c>
      <c r="T556" s="14">
        <v>215915.15866573536</v>
      </c>
      <c r="U556" s="14">
        <v>214586.03956837847</v>
      </c>
      <c r="V556" s="14">
        <v>213809.9335612462</v>
      </c>
      <c r="W556" s="14">
        <v>213193.21421660323</v>
      </c>
      <c r="X556" s="14">
        <v>213052.91878991164</v>
      </c>
      <c r="Y556" s="14">
        <v>212294.10897429992</v>
      </c>
      <c r="Z556" s="14">
        <v>211984.55414159471</v>
      </c>
      <c r="AA556" s="14">
        <v>211917.92371983302</v>
      </c>
      <c r="AB556" s="14">
        <v>211600.68650307314</v>
      </c>
      <c r="AC556" s="14">
        <v>211113.23706932299</v>
      </c>
    </row>
    <row r="557" spans="1:29">
      <c r="A557" s="1" t="s">
        <v>524</v>
      </c>
      <c r="B557" s="1" t="s">
        <v>533</v>
      </c>
      <c r="C557" s="1" t="s">
        <v>537</v>
      </c>
      <c r="F557" s="1">
        <v>18</v>
      </c>
      <c r="G557" s="1" t="s">
        <v>837</v>
      </c>
      <c r="H557" s="1" t="str">
        <f t="shared" si="9"/>
        <v>18아파트중위매매가격</v>
      </c>
      <c r="I557" s="1" t="s">
        <v>869</v>
      </c>
      <c r="J557" s="13">
        <v>238532.09462784699</v>
      </c>
      <c r="K557" s="13">
        <v>238958.41945707591</v>
      </c>
      <c r="L557" s="13">
        <v>238958.41945707591</v>
      </c>
      <c r="M557" s="13">
        <v>238532.09462784699</v>
      </c>
      <c r="N557" s="13">
        <v>238374.46357211756</v>
      </c>
      <c r="O557" s="13">
        <v>237568.48067875352</v>
      </c>
      <c r="P557" s="13">
        <v>235185.21279946456</v>
      </c>
      <c r="Q557" s="14">
        <v>233332.45487115887</v>
      </c>
      <c r="R557" s="14">
        <v>231920.03041398452</v>
      </c>
      <c r="S557" s="14">
        <v>231114.04752062049</v>
      </c>
      <c r="T557" s="14">
        <v>230419.02891789208</v>
      </c>
      <c r="U557" s="14">
        <v>228878.48704195025</v>
      </c>
      <c r="V557" s="14">
        <v>227373.34900219171</v>
      </c>
      <c r="W557" s="14">
        <v>226094.54906371361</v>
      </c>
      <c r="X557" s="14">
        <v>225130.23657092321</v>
      </c>
      <c r="Y557" s="14">
        <v>224788.53529818894</v>
      </c>
      <c r="Z557" s="14">
        <v>222932.18652670435</v>
      </c>
      <c r="AA557" s="14">
        <v>222778.12463952013</v>
      </c>
      <c r="AB557" s="14">
        <v>222778.12463952013</v>
      </c>
      <c r="AC557" s="14">
        <v>222180.21590341063</v>
      </c>
    </row>
    <row r="558" spans="1:29">
      <c r="A558" s="1" t="s">
        <v>524</v>
      </c>
      <c r="B558" s="1" t="s">
        <v>533</v>
      </c>
      <c r="C558" s="1" t="s">
        <v>538</v>
      </c>
      <c r="F558" s="1">
        <v>19</v>
      </c>
      <c r="G558" s="1" t="s">
        <v>837</v>
      </c>
      <c r="H558" s="1" t="str">
        <f t="shared" si="9"/>
        <v>19아파트중위매매가격</v>
      </c>
      <c r="I558" s="1" t="s">
        <v>869</v>
      </c>
      <c r="J558" s="13">
        <v>153674.86725663717</v>
      </c>
      <c r="K558" s="13">
        <v>154024.51327433629</v>
      </c>
      <c r="L558" s="13">
        <v>152790.8849557522</v>
      </c>
      <c r="M558" s="13">
        <v>152790.8849557522</v>
      </c>
      <c r="N558" s="13">
        <v>152879.55752212388</v>
      </c>
      <c r="O558" s="13">
        <v>152529.91150442479</v>
      </c>
      <c r="P558" s="13">
        <v>152529.91150442479</v>
      </c>
      <c r="Q558" s="14">
        <v>151830.61946902654</v>
      </c>
      <c r="R558" s="14">
        <v>151741.94690265486</v>
      </c>
      <c r="S558" s="14">
        <v>151741.94690265486</v>
      </c>
      <c r="T558" s="14">
        <v>149822.92035398231</v>
      </c>
      <c r="U558" s="14">
        <v>149524.58036278313</v>
      </c>
      <c r="V558" s="14">
        <v>150013.48028156304</v>
      </c>
      <c r="W558" s="14">
        <v>150492.983485245</v>
      </c>
      <c r="X558" s="14">
        <v>151019.49282555727</v>
      </c>
      <c r="Y558" s="14">
        <v>150530.59290677737</v>
      </c>
      <c r="Z558" s="14">
        <v>151169.93051168666</v>
      </c>
      <c r="AA558" s="14">
        <v>151442.59317751107</v>
      </c>
      <c r="AB558" s="14">
        <v>151384.48695966069</v>
      </c>
      <c r="AC558" s="14">
        <v>151093.9558704088</v>
      </c>
    </row>
    <row r="559" spans="1:29">
      <c r="A559" s="1" t="s">
        <v>524</v>
      </c>
      <c r="B559" s="1" t="s">
        <v>533</v>
      </c>
      <c r="C559" s="1" t="s">
        <v>539</v>
      </c>
      <c r="F559" s="1">
        <v>20</v>
      </c>
      <c r="G559" s="1" t="s">
        <v>837</v>
      </c>
      <c r="H559" s="1" t="str">
        <f t="shared" si="9"/>
        <v>20아파트중위매매가격</v>
      </c>
      <c r="I559" s="1" t="s">
        <v>869</v>
      </c>
      <c r="J559" s="13">
        <v>252880.69365406813</v>
      </c>
      <c r="K559" s="13">
        <v>252880.69365406813</v>
      </c>
      <c r="L559" s="13">
        <v>252000.88843719187</v>
      </c>
      <c r="M559" s="13">
        <v>250595.00052162033</v>
      </c>
      <c r="N559" s="13">
        <v>248455.78510588894</v>
      </c>
      <c r="O559" s="13">
        <v>246829.21814161824</v>
      </c>
      <c r="P559" s="13">
        <v>244235.79594213044</v>
      </c>
      <c r="Q559" s="14">
        <v>242699.16641707416</v>
      </c>
      <c r="R559" s="14">
        <v>239915.78187520822</v>
      </c>
      <c r="S559" s="14">
        <v>236377.79108937879</v>
      </c>
      <c r="T559" s="14">
        <v>237426.14697577999</v>
      </c>
      <c r="U559" s="14">
        <v>235577.66445512135</v>
      </c>
      <c r="V559" s="14">
        <v>233458.17246227566</v>
      </c>
      <c r="W559" s="14">
        <v>231562.96687145514</v>
      </c>
      <c r="X559" s="14">
        <v>230840.16138648268</v>
      </c>
      <c r="Y559" s="14">
        <v>227302.37329311954</v>
      </c>
      <c r="Z559" s="14">
        <v>226554.36033629091</v>
      </c>
      <c r="AA559" s="14">
        <v>226537.6191189739</v>
      </c>
      <c r="AB559" s="14">
        <v>224734.75962596084</v>
      </c>
      <c r="AC559" s="14">
        <v>224633.37021013399</v>
      </c>
    </row>
    <row r="560" spans="1:29">
      <c r="A560" s="1" t="s">
        <v>524</v>
      </c>
      <c r="B560" s="1" t="s">
        <v>533</v>
      </c>
      <c r="C560" s="1" t="s">
        <v>540</v>
      </c>
      <c r="F560" s="1">
        <v>21</v>
      </c>
      <c r="G560" s="1" t="s">
        <v>837</v>
      </c>
      <c r="H560" s="1" t="str">
        <f t="shared" si="9"/>
        <v>21아파트중위매매가격</v>
      </c>
      <c r="I560" s="1" t="s">
        <v>869</v>
      </c>
      <c r="J560" s="13">
        <v>178975.05519671974</v>
      </c>
      <c r="K560" s="13">
        <v>178975.05519671974</v>
      </c>
      <c r="L560" s="13">
        <v>179260.96391985848</v>
      </c>
      <c r="M560" s="13">
        <v>179260.96391985848</v>
      </c>
      <c r="N560" s="13">
        <v>177987.17790485593</v>
      </c>
      <c r="O560" s="13">
        <v>177987.17790485593</v>
      </c>
      <c r="P560" s="13">
        <v>176150.88931857763</v>
      </c>
      <c r="Q560" s="14">
        <v>176049.02154386253</v>
      </c>
      <c r="R560" s="14">
        <v>175186.82204029016</v>
      </c>
      <c r="S560" s="14">
        <v>174786.54982789594</v>
      </c>
      <c r="T560" s="14">
        <v>174401.16701636018</v>
      </c>
      <c r="U560" s="14">
        <v>173166.50293697199</v>
      </c>
      <c r="V560" s="14">
        <v>172291.01090101016</v>
      </c>
      <c r="W560" s="14">
        <v>171814.98770333536</v>
      </c>
      <c r="X560" s="14">
        <v>170781.42085758227</v>
      </c>
      <c r="Y560" s="14">
        <v>169211.14355593798</v>
      </c>
      <c r="Z560" s="14">
        <v>166661.1371196672</v>
      </c>
      <c r="AA560" s="14">
        <v>166186.06242505132</v>
      </c>
      <c r="AB560" s="14">
        <v>164536.74094348954</v>
      </c>
      <c r="AC560" s="14">
        <v>163927.56146638573</v>
      </c>
    </row>
    <row r="561" spans="1:29">
      <c r="A561" s="1" t="s">
        <v>524</v>
      </c>
      <c r="B561" s="1" t="s">
        <v>541</v>
      </c>
      <c r="F561" s="1">
        <v>22</v>
      </c>
      <c r="G561" s="1" t="s">
        <v>837</v>
      </c>
      <c r="H561" s="1" t="str">
        <f t="shared" si="9"/>
        <v>22아파트중위매매가격</v>
      </c>
      <c r="I561" s="1" t="s">
        <v>869</v>
      </c>
      <c r="J561" s="13">
        <v>201035.26699566431</v>
      </c>
      <c r="K561" s="13">
        <v>201079.43347413</v>
      </c>
      <c r="L561" s="13">
        <v>200269.79408206753</v>
      </c>
      <c r="M561" s="13">
        <v>200146.0264256502</v>
      </c>
      <c r="N561" s="13">
        <v>198691.90236507109</v>
      </c>
      <c r="O561" s="13">
        <v>197309.13739862305</v>
      </c>
      <c r="P561" s="13">
        <v>196414.25079994724</v>
      </c>
      <c r="Q561" s="14">
        <v>195861.97863676917</v>
      </c>
      <c r="R561" s="14">
        <v>194617.63305062195</v>
      </c>
      <c r="S561" s="14">
        <v>193214.99574032292</v>
      </c>
      <c r="T561" s="14">
        <v>191971.70109812461</v>
      </c>
      <c r="U561" s="14">
        <v>191770.99912986593</v>
      </c>
      <c r="V561" s="14">
        <v>190636.30883196674</v>
      </c>
      <c r="W561" s="14">
        <v>188641.10303784764</v>
      </c>
      <c r="X561" s="14">
        <v>188020.04060625692</v>
      </c>
      <c r="Y561" s="14">
        <v>188783.28156988276</v>
      </c>
      <c r="Z561" s="14">
        <v>188902.79162723542</v>
      </c>
      <c r="AA561" s="14">
        <v>188707.97262994319</v>
      </c>
      <c r="AB561" s="14">
        <v>189136.75713097106</v>
      </c>
      <c r="AC561" s="14">
        <v>189317.74819463058</v>
      </c>
    </row>
    <row r="562" spans="1:29">
      <c r="A562" s="1" t="s">
        <v>524</v>
      </c>
      <c r="B562" s="1" t="s">
        <v>542</v>
      </c>
      <c r="F562" s="1">
        <v>23</v>
      </c>
      <c r="G562" s="1" t="s">
        <v>837</v>
      </c>
      <c r="H562" s="1" t="str">
        <f t="shared" si="9"/>
        <v>23아파트중위매매가격</v>
      </c>
      <c r="I562" s="1" t="s">
        <v>869</v>
      </c>
      <c r="J562" s="13">
        <v>201100.56027654742</v>
      </c>
      <c r="K562" s="13">
        <v>200284.48080352694</v>
      </c>
      <c r="L562" s="13">
        <v>199893.18837043885</v>
      </c>
      <c r="M562" s="13">
        <v>199554.57155423911</v>
      </c>
      <c r="N562" s="13">
        <v>198710.98853331592</v>
      </c>
      <c r="O562" s="13">
        <v>197256.71266627035</v>
      </c>
      <c r="P562" s="13">
        <v>196570.23902383709</v>
      </c>
      <c r="Q562" s="14">
        <v>195234.71107355237</v>
      </c>
      <c r="R562" s="14">
        <v>194502.33577419876</v>
      </c>
      <c r="S562" s="14">
        <v>194181.92493909292</v>
      </c>
      <c r="T562" s="14">
        <v>193870.46117580761</v>
      </c>
      <c r="U562" s="14">
        <v>193909.49824980577</v>
      </c>
      <c r="V562" s="14">
        <v>193370.08880460481</v>
      </c>
      <c r="W562" s="14">
        <v>192712.37708958154</v>
      </c>
      <c r="X562" s="14">
        <v>191799.1240674681</v>
      </c>
      <c r="Y562" s="14">
        <v>192075.88700177943</v>
      </c>
      <c r="Z562" s="14">
        <v>192721.65144819175</v>
      </c>
      <c r="AA562" s="14">
        <v>192965.22334817587</v>
      </c>
      <c r="AB562" s="14">
        <v>192419.88705190434</v>
      </c>
      <c r="AC562" s="14">
        <v>192305.78441282862</v>
      </c>
    </row>
    <row r="563" spans="1:29">
      <c r="A563" s="1" t="s">
        <v>524</v>
      </c>
      <c r="B563" s="1" t="s">
        <v>542</v>
      </c>
      <c r="C563" s="1" t="s">
        <v>543</v>
      </c>
      <c r="F563" s="1">
        <v>24</v>
      </c>
      <c r="G563" s="1" t="s">
        <v>837</v>
      </c>
      <c r="H563" s="1" t="str">
        <f t="shared" si="9"/>
        <v>24아파트중위매매가격</v>
      </c>
      <c r="I563" s="1" t="s">
        <v>869</v>
      </c>
      <c r="J563" s="13">
        <v>207057.49242982242</v>
      </c>
      <c r="K563" s="13">
        <v>207521.98761491667</v>
      </c>
      <c r="L563" s="13">
        <v>207521.98761491667</v>
      </c>
      <c r="M563" s="13">
        <v>207442.10746469523</v>
      </c>
      <c r="N563" s="13">
        <v>206910.33090542053</v>
      </c>
      <c r="O563" s="13">
        <v>206673.07517436414</v>
      </c>
      <c r="P563" s="13">
        <v>206284.82281692445</v>
      </c>
      <c r="Q563" s="14">
        <v>205391.14402888034</v>
      </c>
      <c r="R563" s="14">
        <v>204926.6488437861</v>
      </c>
      <c r="S563" s="14">
        <v>204886.70876867537</v>
      </c>
      <c r="T563" s="14">
        <v>204112.55012685162</v>
      </c>
      <c r="U563" s="14">
        <v>204520.87582244133</v>
      </c>
      <c r="V563" s="14">
        <v>203762.48736410876</v>
      </c>
      <c r="W563" s="14">
        <v>202785.95908631422</v>
      </c>
      <c r="X563" s="14">
        <v>201959.41662085234</v>
      </c>
      <c r="Y563" s="14">
        <v>202305.64669161331</v>
      </c>
      <c r="Z563" s="14">
        <v>202569.15822796035</v>
      </c>
      <c r="AA563" s="14">
        <v>202194.86761132884</v>
      </c>
      <c r="AB563" s="14">
        <v>200679.25230992958</v>
      </c>
      <c r="AC563" s="14">
        <v>200809.99166474541</v>
      </c>
    </row>
    <row r="564" spans="1:29">
      <c r="A564" s="1" t="s">
        <v>524</v>
      </c>
      <c r="B564" s="1" t="s">
        <v>542</v>
      </c>
      <c r="C564" s="1" t="s">
        <v>544</v>
      </c>
      <c r="F564" s="1">
        <v>25</v>
      </c>
      <c r="G564" s="1" t="s">
        <v>837</v>
      </c>
      <c r="H564" s="1" t="str">
        <f t="shared" si="9"/>
        <v>25아파트중위매매가격</v>
      </c>
      <c r="I564" s="1" t="s">
        <v>869</v>
      </c>
      <c r="J564" s="13">
        <v>219365.56802094754</v>
      </c>
      <c r="K564" s="13">
        <v>216922.96618378058</v>
      </c>
      <c r="L564" s="13">
        <v>216922.96618378058</v>
      </c>
      <c r="M564" s="13">
        <v>216439.31814069336</v>
      </c>
      <c r="N564" s="13">
        <v>215876.39038201579</v>
      </c>
      <c r="O564" s="13">
        <v>214218.28066291285</v>
      </c>
      <c r="P564" s="13">
        <v>213067.17474374393</v>
      </c>
      <c r="Q564" s="14">
        <v>210632.81407997955</v>
      </c>
      <c r="R564" s="14">
        <v>210385.05199629586</v>
      </c>
      <c r="S564" s="14">
        <v>210261.17095445402</v>
      </c>
      <c r="T564" s="14">
        <v>210261.17095445402</v>
      </c>
      <c r="U564" s="14">
        <v>209479.4002441754</v>
      </c>
      <c r="V564" s="14">
        <v>209563.37114660698</v>
      </c>
      <c r="W564" s="14">
        <v>209164.70520907518</v>
      </c>
      <c r="X564" s="14">
        <v>207571.89439413979</v>
      </c>
      <c r="Y564" s="14">
        <v>207450.33319768033</v>
      </c>
      <c r="Z564" s="14">
        <v>207571.89439413979</v>
      </c>
      <c r="AA564" s="14">
        <v>208153.39556414692</v>
      </c>
      <c r="AB564" s="14">
        <v>207716.61918811681</v>
      </c>
      <c r="AC564" s="14">
        <v>207716.61918811681</v>
      </c>
    </row>
    <row r="565" spans="1:29">
      <c r="A565" s="1" t="s">
        <v>524</v>
      </c>
      <c r="B565" s="1" t="s">
        <v>542</v>
      </c>
      <c r="C565" s="1" t="s">
        <v>545</v>
      </c>
      <c r="F565" s="1">
        <v>26</v>
      </c>
      <c r="G565" s="1" t="s">
        <v>837</v>
      </c>
      <c r="H565" s="1" t="str">
        <f t="shared" si="9"/>
        <v>26아파트중위매매가격</v>
      </c>
      <c r="I565" s="1" t="s">
        <v>869</v>
      </c>
      <c r="J565" s="13">
        <v>173877.2460589917</v>
      </c>
      <c r="K565" s="13">
        <v>173198.76115135997</v>
      </c>
      <c r="L565" s="13">
        <v>171891.33667060864</v>
      </c>
      <c r="M565" s="13">
        <v>171382.47298988485</v>
      </c>
      <c r="N565" s="13">
        <v>169842.46013065893</v>
      </c>
      <c r="O565" s="13">
        <v>167071.41175930283</v>
      </c>
      <c r="P565" s="13">
        <v>166509.58127145597</v>
      </c>
      <c r="Q565" s="14">
        <v>165801.44163968894</v>
      </c>
      <c r="R565" s="14">
        <v>164208.09557160406</v>
      </c>
      <c r="S565" s="14">
        <v>163321.56388853808</v>
      </c>
      <c r="T565" s="14">
        <v>163258.34414503371</v>
      </c>
      <c r="U565" s="14">
        <v>162986.49625518065</v>
      </c>
      <c r="V565" s="14">
        <v>162032.32847820295</v>
      </c>
      <c r="W565" s="14">
        <v>161493.59610380037</v>
      </c>
      <c r="X565" s="14">
        <v>161226.85639284033</v>
      </c>
      <c r="Y565" s="14">
        <v>161858.73583290339</v>
      </c>
      <c r="Z565" s="14">
        <v>163577.56680292782</v>
      </c>
      <c r="AA565" s="14">
        <v>164234.61392358414</v>
      </c>
      <c r="AB565" s="14">
        <v>164809.05957125928</v>
      </c>
      <c r="AC565" s="14">
        <v>164254.68456771574</v>
      </c>
    </row>
    <row r="566" spans="1:29">
      <c r="A566" s="1" t="s">
        <v>524</v>
      </c>
      <c r="B566" s="1" t="s">
        <v>546</v>
      </c>
      <c r="F566" s="1">
        <v>27</v>
      </c>
      <c r="G566" s="1" t="s">
        <v>837</v>
      </c>
      <c r="H566" s="1" t="str">
        <f t="shared" si="9"/>
        <v>27아파트중위매매가격</v>
      </c>
      <c r="I566" s="1" t="s">
        <v>869</v>
      </c>
      <c r="J566" s="13">
        <v>192830.99539551177</v>
      </c>
      <c r="K566" s="13">
        <v>190816.58916033103</v>
      </c>
      <c r="L566" s="13">
        <v>190233.16244971013</v>
      </c>
      <c r="M566" s="13">
        <v>188149.88584387573</v>
      </c>
      <c r="N566" s="13">
        <v>187964.52842238912</v>
      </c>
      <c r="O566" s="13">
        <v>187591.91575775191</v>
      </c>
      <c r="P566" s="13">
        <v>185580.74681433663</v>
      </c>
      <c r="Q566" s="14">
        <v>184405.33359593703</v>
      </c>
      <c r="R566" s="14">
        <v>184315.1760719585</v>
      </c>
      <c r="S566" s="14">
        <v>184315.1760719585</v>
      </c>
      <c r="T566" s="14">
        <v>184315.1760719585</v>
      </c>
      <c r="U566" s="14">
        <v>184320.08476011662</v>
      </c>
      <c r="V566" s="14">
        <v>184207.22082677152</v>
      </c>
      <c r="W566" s="14">
        <v>184140.03618161441</v>
      </c>
      <c r="X566" s="14">
        <v>184320.08476011662</v>
      </c>
      <c r="Y566" s="14">
        <v>186220.79613966681</v>
      </c>
      <c r="Z566" s="14">
        <v>187323.46867803769</v>
      </c>
      <c r="AA566" s="14">
        <v>187971.82050459657</v>
      </c>
      <c r="AB566" s="14">
        <v>187796.27841103612</v>
      </c>
      <c r="AC566" s="14">
        <v>187123.90581248267</v>
      </c>
    </row>
    <row r="567" spans="1:29">
      <c r="A567" s="1" t="s">
        <v>524</v>
      </c>
      <c r="B567" s="1" t="s">
        <v>547</v>
      </c>
      <c r="F567" s="1">
        <v>28</v>
      </c>
      <c r="G567" s="1" t="s">
        <v>837</v>
      </c>
      <c r="H567" s="1" t="str">
        <f t="shared" si="9"/>
        <v>28아파트중위매매가격</v>
      </c>
      <c r="I567" s="1" t="s">
        <v>869</v>
      </c>
      <c r="J567" s="13">
        <v>119741.21482351732</v>
      </c>
      <c r="K567" s="13">
        <v>119741.21482351732</v>
      </c>
      <c r="L567" s="13">
        <v>121062.3937877703</v>
      </c>
      <c r="M567" s="13">
        <v>121658.304423241</v>
      </c>
      <c r="N567" s="13">
        <v>121792.20579543056</v>
      </c>
      <c r="O567" s="13">
        <v>122138.72747009493</v>
      </c>
      <c r="P567" s="13">
        <v>122681.26583814094</v>
      </c>
      <c r="Q567" s="14">
        <v>122359.31013101849</v>
      </c>
      <c r="R567" s="14">
        <v>122593.78875289805</v>
      </c>
      <c r="S567" s="14">
        <v>122727.69012508761</v>
      </c>
      <c r="T567" s="14">
        <v>122998.15165525422</v>
      </c>
      <c r="U567" s="14">
        <v>123416.61057948609</v>
      </c>
      <c r="V567" s="14">
        <v>123416.61057948609</v>
      </c>
      <c r="W567" s="14">
        <v>123498.00251892526</v>
      </c>
      <c r="X567" s="14">
        <v>123743.10127678857</v>
      </c>
      <c r="Y567" s="14">
        <v>124126.69427710843</v>
      </c>
      <c r="Z567" s="14">
        <v>125595.12274762768</v>
      </c>
      <c r="AA567" s="14">
        <v>125595.12274762768</v>
      </c>
      <c r="AB567" s="14">
        <v>125750.12328073355</v>
      </c>
      <c r="AC567" s="14">
        <v>125719.73291395672</v>
      </c>
    </row>
    <row r="568" spans="1:29">
      <c r="A568" s="1" t="s">
        <v>524</v>
      </c>
      <c r="B568" s="1" t="s">
        <v>548</v>
      </c>
      <c r="F568" s="1">
        <v>29</v>
      </c>
      <c r="G568" s="1" t="s">
        <v>837</v>
      </c>
      <c r="H568" s="1" t="str">
        <f t="shared" si="9"/>
        <v>29아파트중위매매가격</v>
      </c>
      <c r="I568" s="1" t="s">
        <v>869</v>
      </c>
      <c r="J568" s="13">
        <v>159820.01654379055</v>
      </c>
      <c r="K568" s="13">
        <v>160465.15754084816</v>
      </c>
      <c r="L568" s="13">
        <v>161539.06065896226</v>
      </c>
      <c r="M568" s="13">
        <v>161924.50092096973</v>
      </c>
      <c r="N568" s="13">
        <v>161924.06808924029</v>
      </c>
      <c r="O568" s="13">
        <v>162484.64048515627</v>
      </c>
      <c r="P568" s="13">
        <v>162741.7557578643</v>
      </c>
      <c r="Q568" s="14">
        <v>163065.2457762837</v>
      </c>
      <c r="R568" s="14">
        <v>163208.13435096882</v>
      </c>
      <c r="S568" s="14">
        <v>163264.0735236831</v>
      </c>
      <c r="T568" s="14">
        <v>163452.85909403508</v>
      </c>
      <c r="U568" s="14">
        <v>163683.2269762237</v>
      </c>
      <c r="V568" s="14">
        <v>164327.42762168506</v>
      </c>
      <c r="W568" s="14">
        <v>164636.537267484</v>
      </c>
      <c r="X568" s="14">
        <v>165402.19277432698</v>
      </c>
      <c r="Y568" s="14">
        <v>167697.46655240064</v>
      </c>
      <c r="Z568" s="14">
        <v>169211.13479848811</v>
      </c>
      <c r="AA568" s="14">
        <v>170891.01406369149</v>
      </c>
      <c r="AB568" s="14">
        <v>174235.55089677576</v>
      </c>
      <c r="AC568" s="14">
        <v>175066.07007528809</v>
      </c>
    </row>
    <row r="569" spans="1:29">
      <c r="A569" s="1" t="s">
        <v>524</v>
      </c>
      <c r="B569" s="1" t="s">
        <v>549</v>
      </c>
      <c r="F569" s="1">
        <v>30</v>
      </c>
      <c r="G569" s="1" t="s">
        <v>837</v>
      </c>
      <c r="H569" s="1" t="str">
        <f t="shared" si="9"/>
        <v>30아파트중위매매가격</v>
      </c>
      <c r="I569" s="1" t="s">
        <v>869</v>
      </c>
      <c r="J569" s="13">
        <v>169955.46632918002</v>
      </c>
      <c r="K569" s="13">
        <v>171213.22676389496</v>
      </c>
      <c r="L569" s="13">
        <v>172134.00278225585</v>
      </c>
      <c r="M569" s="13">
        <v>172901.0315439511</v>
      </c>
      <c r="N569" s="13">
        <v>174256.79869826586</v>
      </c>
      <c r="O569" s="13">
        <v>175329.2829915779</v>
      </c>
      <c r="P569" s="13">
        <v>173108.61344221295</v>
      </c>
      <c r="Q569" s="14">
        <v>171972.66960963042</v>
      </c>
      <c r="R569" s="14">
        <v>172139.86359915428</v>
      </c>
      <c r="S569" s="14">
        <v>171816.5519111687</v>
      </c>
      <c r="T569" s="14">
        <v>171996.23340816295</v>
      </c>
      <c r="U569" s="14">
        <v>170892.74537970795</v>
      </c>
      <c r="V569" s="14">
        <v>170086.85326794066</v>
      </c>
      <c r="W569" s="14">
        <v>169650.89890738134</v>
      </c>
      <c r="X569" s="14">
        <v>169902.8082089083</v>
      </c>
      <c r="Y569" s="14">
        <v>170257.92861945045</v>
      </c>
      <c r="Z569" s="14">
        <v>170582.88956280742</v>
      </c>
      <c r="AA569" s="14">
        <v>170908.64614923266</v>
      </c>
      <c r="AB569" s="14">
        <v>171307.49307137571</v>
      </c>
      <c r="AC569" s="14">
        <v>171239.89001262389</v>
      </c>
    </row>
    <row r="570" spans="1:29">
      <c r="A570" s="1" t="s">
        <v>524</v>
      </c>
      <c r="B570" s="1" t="s">
        <v>1383</v>
      </c>
      <c r="F570" s="1">
        <v>31</v>
      </c>
      <c r="G570" s="1" t="s">
        <v>837</v>
      </c>
      <c r="H570" s="1" t="str">
        <f t="shared" si="9"/>
        <v>31아파트중위매매가격</v>
      </c>
      <c r="I570" s="1" t="s">
        <v>869</v>
      </c>
      <c r="J570" s="13"/>
      <c r="K570" s="13"/>
      <c r="L570" s="13"/>
      <c r="M570" s="13"/>
      <c r="N570" s="13"/>
      <c r="O570" s="13"/>
      <c r="P570" s="13"/>
      <c r="U570" s="14">
        <v>120000</v>
      </c>
      <c r="V570" s="14">
        <v>123500</v>
      </c>
      <c r="W570" s="14">
        <v>124500</v>
      </c>
      <c r="X570" s="14">
        <v>125000</v>
      </c>
      <c r="Y570" s="14">
        <v>128000</v>
      </c>
      <c r="Z570" s="14">
        <v>133000</v>
      </c>
      <c r="AA570" s="14">
        <v>137000</v>
      </c>
      <c r="AB570" s="14">
        <v>138500</v>
      </c>
      <c r="AC570" s="14">
        <v>137000</v>
      </c>
    </row>
    <row r="571" spans="1:29">
      <c r="A571" s="1" t="s">
        <v>524</v>
      </c>
      <c r="B571" s="1" t="s">
        <v>550</v>
      </c>
      <c r="F571" s="1">
        <v>32</v>
      </c>
      <c r="G571" s="1" t="s">
        <v>837</v>
      </c>
      <c r="H571" s="1" t="str">
        <f t="shared" si="9"/>
        <v>32아파트중위매매가격</v>
      </c>
      <c r="I571" s="1" t="s">
        <v>869</v>
      </c>
      <c r="J571" s="13">
        <v>104229.02446357161</v>
      </c>
      <c r="K571" s="13">
        <v>105478.70625673774</v>
      </c>
      <c r="L571" s="13">
        <v>106079.08760360688</v>
      </c>
      <c r="M571" s="13">
        <v>106009.73490209559</v>
      </c>
      <c r="N571" s="13">
        <v>106117.63102550381</v>
      </c>
      <c r="O571" s="13">
        <v>106117.63102550381</v>
      </c>
      <c r="P571" s="13">
        <v>106346.92691624349</v>
      </c>
      <c r="Q571" s="14">
        <v>106469.55531840697</v>
      </c>
      <c r="R571" s="14">
        <v>106224.85165779004</v>
      </c>
      <c r="S571" s="14">
        <v>106415.39756515983</v>
      </c>
      <c r="T571" s="14">
        <v>106233.15500628622</v>
      </c>
      <c r="U571" s="14">
        <v>106431.17325321624</v>
      </c>
      <c r="V571" s="14">
        <v>106323.02287959325</v>
      </c>
      <c r="W571" s="14">
        <v>106409.97817322754</v>
      </c>
      <c r="X571" s="14">
        <v>105260.26371876846</v>
      </c>
      <c r="Y571" s="14">
        <v>105432.84723827132</v>
      </c>
      <c r="Z571" s="14">
        <v>105096.94733328198</v>
      </c>
      <c r="AA571" s="14">
        <v>105686.66050381327</v>
      </c>
      <c r="AB571" s="14">
        <v>105265.00834553064</v>
      </c>
      <c r="AC571" s="14">
        <v>105252.83671006342</v>
      </c>
    </row>
    <row r="572" spans="1:29">
      <c r="A572" s="1" t="s">
        <v>524</v>
      </c>
      <c r="B572" s="1" t="s">
        <v>551</v>
      </c>
      <c r="F572" s="1">
        <v>33</v>
      </c>
      <c r="G572" s="1" t="s">
        <v>837</v>
      </c>
      <c r="H572" s="1" t="str">
        <f t="shared" si="9"/>
        <v>33아파트중위매매가격</v>
      </c>
      <c r="I572" s="1" t="s">
        <v>869</v>
      </c>
      <c r="J572" s="13">
        <v>122694.85741819616</v>
      </c>
      <c r="K572" s="13">
        <v>123106.45889000832</v>
      </c>
      <c r="L572" s="13">
        <v>123725.99544439091</v>
      </c>
      <c r="M572" s="13">
        <v>124319.34819746813</v>
      </c>
      <c r="N572" s="13">
        <v>126364.35235884182</v>
      </c>
      <c r="O572" s="13">
        <v>126178.57549607955</v>
      </c>
      <c r="P572" s="13">
        <v>125802.28437513689</v>
      </c>
      <c r="Q572" s="14">
        <v>125547.83608568049</v>
      </c>
      <c r="R572" s="14">
        <v>125469.75557405055</v>
      </c>
      <c r="S572" s="14">
        <v>125339.98204038723</v>
      </c>
      <c r="T572" s="14">
        <v>125482.30649612335</v>
      </c>
      <c r="U572" s="14">
        <v>125892.27036727298</v>
      </c>
      <c r="V572" s="14">
        <v>126049.76609868284</v>
      </c>
      <c r="W572" s="14">
        <v>125973.08871698377</v>
      </c>
      <c r="X572" s="14">
        <v>125522.68712105374</v>
      </c>
      <c r="Y572" s="14">
        <v>125881.77529793017</v>
      </c>
      <c r="Z572" s="14">
        <v>126240.57316711966</v>
      </c>
      <c r="AA572" s="14">
        <v>126197.74810091296</v>
      </c>
      <c r="AB572" s="14">
        <v>126371.63173391874</v>
      </c>
      <c r="AC572" s="14">
        <v>126209.73129660604</v>
      </c>
    </row>
    <row r="573" spans="1:29">
      <c r="A573" s="1" t="s">
        <v>524</v>
      </c>
      <c r="B573" s="1" t="s">
        <v>552</v>
      </c>
      <c r="F573" s="1">
        <v>34</v>
      </c>
      <c r="G573" s="1" t="s">
        <v>837</v>
      </c>
      <c r="H573" s="1" t="str">
        <f t="shared" si="9"/>
        <v>34아파트중위매매가격</v>
      </c>
      <c r="I573" s="1" t="s">
        <v>869</v>
      </c>
      <c r="J573" s="13">
        <v>118865.349691054</v>
      </c>
      <c r="K573" s="13">
        <v>119190.07611713083</v>
      </c>
      <c r="L573" s="13">
        <v>121607.47022476941</v>
      </c>
      <c r="M573" s="13">
        <v>121930.73466463688</v>
      </c>
      <c r="N573" s="13">
        <v>122793.25817139787</v>
      </c>
      <c r="O573" s="13">
        <v>123968.23802274559</v>
      </c>
      <c r="P573" s="13">
        <v>124592.24232112474</v>
      </c>
      <c r="Q573" s="14">
        <v>124909.43798692577</v>
      </c>
      <c r="R573" s="14">
        <v>125921.29614041372</v>
      </c>
      <c r="S573" s="14">
        <v>126896.76869347184</v>
      </c>
      <c r="T573" s="14">
        <v>128414.07540073431</v>
      </c>
      <c r="U573" s="14">
        <v>130915.6088691796</v>
      </c>
      <c r="V573" s="14">
        <v>131147.41640798227</v>
      </c>
      <c r="W573" s="14">
        <v>131179.35556541019</v>
      </c>
      <c r="X573" s="14">
        <v>131373.88824833703</v>
      </c>
      <c r="Y573" s="14">
        <v>132178.14350332593</v>
      </c>
      <c r="Z573" s="14">
        <v>132648.23787139691</v>
      </c>
      <c r="AA573" s="14">
        <v>133054.61534368072</v>
      </c>
      <c r="AB573" s="14">
        <v>133122.62527716186</v>
      </c>
      <c r="AC573" s="14">
        <v>133022.2864745011</v>
      </c>
    </row>
    <row r="574" spans="1:29">
      <c r="A574" s="1" t="s">
        <v>524</v>
      </c>
      <c r="B574" s="1" t="s">
        <v>553</v>
      </c>
      <c r="F574" s="1">
        <v>35</v>
      </c>
      <c r="G574" s="1" t="s">
        <v>837</v>
      </c>
      <c r="H574" s="1" t="str">
        <f t="shared" si="9"/>
        <v>35아파트중위매매가격</v>
      </c>
      <c r="I574" s="1" t="s">
        <v>869</v>
      </c>
      <c r="J574" s="13">
        <v>128075.56119950184</v>
      </c>
      <c r="K574" s="13">
        <v>128597.91990260694</v>
      </c>
      <c r="L574" s="13">
        <v>128786.82381092313</v>
      </c>
      <c r="M574" s="13">
        <v>128131.54905335628</v>
      </c>
      <c r="N574" s="13">
        <v>126715.27125925304</v>
      </c>
      <c r="O574" s="13">
        <v>126241.01619019633</v>
      </c>
      <c r="P574" s="13">
        <v>125880.61416397296</v>
      </c>
      <c r="Q574" s="14">
        <v>125734.90645508865</v>
      </c>
      <c r="R574" s="14">
        <v>125714.12283279459</v>
      </c>
      <c r="S574" s="14">
        <v>125165.35214026838</v>
      </c>
      <c r="T574" s="14">
        <v>124291.05886962485</v>
      </c>
      <c r="U574" s="14">
        <v>122565.25251305125</v>
      </c>
      <c r="V574" s="14">
        <v>121934.40587051793</v>
      </c>
      <c r="W574" s="14">
        <v>121945.4470645523</v>
      </c>
      <c r="X574" s="14">
        <v>121792.91627188893</v>
      </c>
      <c r="Y574" s="14">
        <v>121709.46938097593</v>
      </c>
      <c r="Z574" s="14">
        <v>121473.4630091689</v>
      </c>
      <c r="AA574" s="14">
        <v>120961.27277600154</v>
      </c>
      <c r="AB574" s="14">
        <v>120746.81277532208</v>
      </c>
      <c r="AC574" s="14">
        <v>120752.88826311637</v>
      </c>
    </row>
    <row r="575" spans="1:29">
      <c r="A575" s="1" t="s">
        <v>524</v>
      </c>
      <c r="B575" s="1" t="s">
        <v>554</v>
      </c>
      <c r="F575" s="1">
        <v>36</v>
      </c>
      <c r="G575" s="1" t="s">
        <v>837</v>
      </c>
      <c r="H575" s="1" t="str">
        <f t="shared" si="9"/>
        <v>36아파트중위매매가격</v>
      </c>
      <c r="I575" s="1" t="s">
        <v>869</v>
      </c>
      <c r="J575" s="13">
        <v>106711.6264564232</v>
      </c>
      <c r="K575" s="13">
        <v>105821.21464290902</v>
      </c>
      <c r="L575" s="13">
        <v>103430.06373994033</v>
      </c>
      <c r="M575" s="13">
        <v>103518.78070229159</v>
      </c>
      <c r="N575" s="13">
        <v>103581.8792581197</v>
      </c>
      <c r="O575" s="13">
        <v>104826.39828913205</v>
      </c>
      <c r="P575" s="13">
        <v>104886.26272701219</v>
      </c>
      <c r="Q575" s="14">
        <v>105058.7868314503</v>
      </c>
      <c r="R575" s="14">
        <v>105286.77842174545</v>
      </c>
      <c r="S575" s="14">
        <v>105371.61786999894</v>
      </c>
      <c r="T575" s="14">
        <v>105400.88651265511</v>
      </c>
      <c r="U575" s="14">
        <v>105221.20437093558</v>
      </c>
      <c r="V575" s="14">
        <v>105030.37897199376</v>
      </c>
      <c r="W575" s="14">
        <v>104694.04966090704</v>
      </c>
      <c r="X575" s="14">
        <v>104413.57341559646</v>
      </c>
      <c r="Y575" s="14">
        <v>103763.77553803356</v>
      </c>
      <c r="Z575" s="14">
        <v>103102.6866829496</v>
      </c>
      <c r="AA575" s="14">
        <v>102681.60413093412</v>
      </c>
      <c r="AB575" s="14">
        <v>102462.0573458021</v>
      </c>
      <c r="AC575" s="14">
        <v>101982.83928993509</v>
      </c>
    </row>
    <row r="576" spans="1:29">
      <c r="A576" s="1" t="s">
        <v>524</v>
      </c>
      <c r="B576" s="1" t="s">
        <v>555</v>
      </c>
      <c r="F576" s="1">
        <v>37</v>
      </c>
      <c r="G576" s="1" t="s">
        <v>837</v>
      </c>
      <c r="H576" s="1" t="str">
        <f t="shared" si="9"/>
        <v>37아파트중위매매가격</v>
      </c>
      <c r="I576" s="1" t="s">
        <v>869</v>
      </c>
      <c r="J576" s="13">
        <v>95502.430363220104</v>
      </c>
      <c r="K576" s="13">
        <v>95762.240605706538</v>
      </c>
      <c r="L576" s="13">
        <v>96758.107197305624</v>
      </c>
      <c r="M576" s="13">
        <v>97320.971247302252</v>
      </c>
      <c r="N576" s="13">
        <v>98017.667214538887</v>
      </c>
      <c r="O576" s="13">
        <v>98149.132485190799</v>
      </c>
      <c r="P576" s="13">
        <v>98619.723702889794</v>
      </c>
      <c r="Q576" s="14">
        <v>99530.758787900806</v>
      </c>
      <c r="R576" s="14">
        <v>99949.632834799879</v>
      </c>
      <c r="S576" s="14">
        <v>101576.07326958643</v>
      </c>
      <c r="T576" s="14">
        <v>102311.95178724396</v>
      </c>
      <c r="U576" s="14">
        <v>102839.65788887978</v>
      </c>
      <c r="V576" s="14">
        <v>104334.87032459849</v>
      </c>
      <c r="W576" s="14">
        <v>104846.07928122109</v>
      </c>
      <c r="X576" s="14">
        <v>105883.93714784402</v>
      </c>
      <c r="Y576" s="14">
        <v>106581.84515093654</v>
      </c>
      <c r="Z576" s="14">
        <v>107679.86341326273</v>
      </c>
      <c r="AA576" s="14">
        <v>108632.60276219148</v>
      </c>
      <c r="AB576" s="14">
        <v>109684.17040542599</v>
      </c>
      <c r="AC576" s="14">
        <v>110093.99724132277</v>
      </c>
    </row>
    <row r="577" spans="1:29">
      <c r="A577" s="1" t="s">
        <v>524</v>
      </c>
      <c r="B577" s="1" t="s">
        <v>556</v>
      </c>
      <c r="F577" s="1">
        <v>38</v>
      </c>
      <c r="G577" s="1" t="s">
        <v>837</v>
      </c>
      <c r="H577" s="1" t="str">
        <f t="shared" si="9"/>
        <v>38아파트중위매매가격</v>
      </c>
      <c r="I577" s="1" t="s">
        <v>869</v>
      </c>
      <c r="J577" s="13">
        <v>171401.75975643739</v>
      </c>
      <c r="K577" s="13">
        <v>171490.90383519596</v>
      </c>
      <c r="L577" s="13">
        <v>170640.0460007237</v>
      </c>
      <c r="M577" s="13">
        <v>170473.88315150709</v>
      </c>
      <c r="N577" s="13">
        <v>169625.90680902213</v>
      </c>
      <c r="O577" s="13">
        <v>168435.11402439786</v>
      </c>
      <c r="P577" s="13">
        <v>167831.12680977079</v>
      </c>
      <c r="Q577" s="14">
        <v>167295.5999850269</v>
      </c>
      <c r="R577" s="14">
        <v>167173.59096788685</v>
      </c>
      <c r="S577" s="14">
        <v>167058.17219909246</v>
      </c>
      <c r="T577" s="14">
        <v>166965.52763578741</v>
      </c>
      <c r="U577" s="14">
        <v>165722.06523862231</v>
      </c>
      <c r="V577" s="14">
        <v>164906.82417475097</v>
      </c>
      <c r="W577" s="14">
        <v>163938.67886906699</v>
      </c>
      <c r="X577" s="14">
        <v>163824.0852269028</v>
      </c>
      <c r="Y577" s="14">
        <v>163573.65571489028</v>
      </c>
      <c r="Z577" s="14">
        <v>164175.14547659352</v>
      </c>
      <c r="AA577" s="14">
        <v>165157.64718568916</v>
      </c>
      <c r="AB577" s="14">
        <v>165301.81794875968</v>
      </c>
      <c r="AC577" s="14">
        <v>165349.05246923628</v>
      </c>
    </row>
    <row r="578" spans="1:29">
      <c r="A578" s="1" t="s">
        <v>524</v>
      </c>
      <c r="B578" s="1" t="s">
        <v>557</v>
      </c>
      <c r="F578" s="1">
        <v>39</v>
      </c>
      <c r="G578" s="1" t="s">
        <v>837</v>
      </c>
      <c r="H578" s="1" t="str">
        <f t="shared" ref="H578:H641" si="10">F578&amp;G578&amp;I578</f>
        <v>39아파트중위매매가격</v>
      </c>
      <c r="I578" s="1" t="s">
        <v>869</v>
      </c>
      <c r="J578" s="13">
        <v>104344.88945174398</v>
      </c>
      <c r="K578" s="13">
        <v>106425.67674529049</v>
      </c>
      <c r="L578" s="13">
        <v>107494.24304786028</v>
      </c>
      <c r="M578" s="13">
        <v>107494.24304786028</v>
      </c>
      <c r="N578" s="13">
        <v>108997.29829560446</v>
      </c>
      <c r="O578" s="13">
        <v>109081.14083689515</v>
      </c>
      <c r="P578" s="13">
        <v>109626.11735528469</v>
      </c>
      <c r="Q578" s="14">
        <v>111344.88945174398</v>
      </c>
      <c r="R578" s="14">
        <v>111344.88945174398</v>
      </c>
      <c r="S578" s="14">
        <v>111344.88945174398</v>
      </c>
      <c r="T578" s="14">
        <v>111344.88945174398</v>
      </c>
      <c r="U578" s="14">
        <v>110963.1361201454</v>
      </c>
      <c r="V578" s="14">
        <v>110123.62492825712</v>
      </c>
      <c r="W578" s="14">
        <v>110123.62492825712</v>
      </c>
      <c r="X578" s="14">
        <v>110123.62492825712</v>
      </c>
      <c r="Y578" s="14">
        <v>109824.23593839679</v>
      </c>
      <c r="Z578" s="14">
        <v>109743.99153434092</v>
      </c>
      <c r="AA578" s="14">
        <v>109743.99153434092</v>
      </c>
      <c r="AB578" s="14">
        <v>108524.84694853645</v>
      </c>
      <c r="AC578" s="14">
        <v>108089.04247178114</v>
      </c>
    </row>
    <row r="579" spans="1:29">
      <c r="A579" s="1" t="s">
        <v>655</v>
      </c>
      <c r="F579" s="1">
        <v>40</v>
      </c>
      <c r="G579" s="1" t="s">
        <v>837</v>
      </c>
      <c r="H579" s="1" t="str">
        <f t="shared" si="10"/>
        <v>40아파트중위매매가격</v>
      </c>
      <c r="I579" s="1" t="s">
        <v>869</v>
      </c>
      <c r="J579" s="13">
        <v>178533.25308167751</v>
      </c>
      <c r="K579" s="13">
        <v>178322.92904844682</v>
      </c>
      <c r="L579" s="13">
        <v>178449.88618756941</v>
      </c>
      <c r="M579" s="13">
        <v>178310.35123452445</v>
      </c>
      <c r="N579" s="13">
        <v>177910.68372456293</v>
      </c>
      <c r="O579" s="13">
        <v>177450.85483684042</v>
      </c>
      <c r="P579" s="13">
        <v>176769.84701735142</v>
      </c>
      <c r="Q579" s="14">
        <v>176080.23079293812</v>
      </c>
      <c r="R579" s="14">
        <v>175697.00749884674</v>
      </c>
      <c r="S579" s="14">
        <v>175326.89970632998</v>
      </c>
      <c r="T579" s="14">
        <v>175080.46865067977</v>
      </c>
      <c r="U579" s="14">
        <v>175307.62100626342</v>
      </c>
      <c r="V579" s="14">
        <v>174963.6347100453</v>
      </c>
      <c r="W579" s="14">
        <v>174397.772367492</v>
      </c>
      <c r="X579" s="14">
        <v>174248.55976008289</v>
      </c>
      <c r="Y579" s="14">
        <v>175220.28068002846</v>
      </c>
      <c r="Z579" s="14">
        <v>176053.16841811017</v>
      </c>
      <c r="AA579" s="14">
        <v>176497.51468654157</v>
      </c>
      <c r="AB579" s="14">
        <v>177100.06003193805</v>
      </c>
      <c r="AC579" s="14">
        <v>177169.97003230228</v>
      </c>
    </row>
    <row r="580" spans="1:29">
      <c r="A580" s="1" t="s">
        <v>523</v>
      </c>
      <c r="F580" s="1">
        <v>41</v>
      </c>
      <c r="G580" s="1" t="s">
        <v>837</v>
      </c>
      <c r="H580" s="1" t="str">
        <f t="shared" si="10"/>
        <v>41아파트중위매매가격</v>
      </c>
      <c r="I580" s="1" t="s">
        <v>869</v>
      </c>
      <c r="J580" s="13">
        <v>195760.90427426781</v>
      </c>
      <c r="K580" s="13">
        <v>195992.33918177217</v>
      </c>
      <c r="L580" s="13">
        <v>195650.65591971681</v>
      </c>
      <c r="M580" s="13">
        <v>195328.36606824404</v>
      </c>
      <c r="N580" s="13">
        <v>194705.35782695166</v>
      </c>
      <c r="O580" s="13">
        <v>194345.06909317512</v>
      </c>
      <c r="P580" s="13">
        <v>193611.39145174131</v>
      </c>
      <c r="Q580" s="14">
        <v>192962.45325688901</v>
      </c>
      <c r="R580" s="14">
        <v>191950.71234846863</v>
      </c>
      <c r="S580" s="14">
        <v>191228.11076478165</v>
      </c>
      <c r="T580" s="14">
        <v>190873.55100549522</v>
      </c>
      <c r="U580" s="14">
        <v>189997.38213542243</v>
      </c>
      <c r="V580" s="14">
        <v>188959.19588613344</v>
      </c>
      <c r="W580" s="14">
        <v>188128.16856256616</v>
      </c>
      <c r="X580" s="14">
        <v>187575.9970013549</v>
      </c>
      <c r="Y580" s="14">
        <v>187385.51782300242</v>
      </c>
      <c r="Z580" s="14">
        <v>187409.02972129834</v>
      </c>
      <c r="AA580" s="14">
        <v>187605.21418858331</v>
      </c>
      <c r="AB580" s="14">
        <v>187195.27729443504</v>
      </c>
      <c r="AC580" s="14">
        <v>186974.02626740033</v>
      </c>
    </row>
    <row r="581" spans="1:29">
      <c r="A581" s="1" t="s">
        <v>524</v>
      </c>
      <c r="B581" s="1" t="s">
        <v>525</v>
      </c>
      <c r="F581" s="1">
        <v>42</v>
      </c>
      <c r="G581" s="1" t="s">
        <v>837</v>
      </c>
      <c r="H581" s="1" t="str">
        <f t="shared" si="10"/>
        <v>42아파트중위매매가격</v>
      </c>
      <c r="I581" s="1" t="s">
        <v>869</v>
      </c>
      <c r="J581" s="13">
        <v>494112.33253925852</v>
      </c>
      <c r="K581" s="13">
        <v>492509.65194456611</v>
      </c>
      <c r="L581" s="13">
        <v>491507.82343261945</v>
      </c>
      <c r="M581" s="13">
        <v>487874.15787184902</v>
      </c>
      <c r="N581" s="13">
        <v>482987.67731980275</v>
      </c>
      <c r="O581" s="13">
        <v>477103.32181580982</v>
      </c>
      <c r="P581" s="13">
        <v>474405.06182548543</v>
      </c>
      <c r="Q581" s="14">
        <v>469946.69378882344</v>
      </c>
      <c r="R581" s="14">
        <v>464865.83955084102</v>
      </c>
      <c r="S581" s="14">
        <v>462187.17040774773</v>
      </c>
      <c r="T581" s="14">
        <v>458786.06180943584</v>
      </c>
      <c r="U581" s="14">
        <v>455395.70185238804</v>
      </c>
      <c r="V581" s="14">
        <v>453775.20321784221</v>
      </c>
      <c r="W581" s="14">
        <v>451210.52296635153</v>
      </c>
      <c r="X581" s="14">
        <v>450775.11419722531</v>
      </c>
      <c r="Y581" s="14">
        <v>453549.8519764659</v>
      </c>
      <c r="Z581" s="14">
        <v>454978.1676512452</v>
      </c>
      <c r="AA581" s="14">
        <v>453179.58330402296</v>
      </c>
      <c r="AB581" s="14">
        <v>451136.83271544607</v>
      </c>
      <c r="AC581" s="14">
        <v>449931.34454460687</v>
      </c>
    </row>
    <row r="582" spans="1:29">
      <c r="A582" s="1" t="s">
        <v>524</v>
      </c>
      <c r="B582" s="1" t="s">
        <v>525</v>
      </c>
      <c r="C582" s="1" t="s">
        <v>526</v>
      </c>
      <c r="F582" s="1">
        <v>43</v>
      </c>
      <c r="G582" s="1" t="s">
        <v>837</v>
      </c>
      <c r="H582" s="1" t="str">
        <f t="shared" si="10"/>
        <v>43아파트중위매매가격</v>
      </c>
      <c r="I582" s="1" t="s">
        <v>869</v>
      </c>
      <c r="J582" s="13">
        <v>374374.68763478776</v>
      </c>
      <c r="K582" s="13">
        <v>374435.68699807615</v>
      </c>
      <c r="L582" s="13">
        <v>374061.22358160518</v>
      </c>
      <c r="M582" s="13">
        <v>372034.03839439148</v>
      </c>
      <c r="N582" s="13">
        <v>370599.10706339043</v>
      </c>
      <c r="O582" s="13">
        <v>368504.14290408936</v>
      </c>
      <c r="P582" s="13">
        <v>366568.18547476089</v>
      </c>
      <c r="Q582" s="14">
        <v>364777.09447293292</v>
      </c>
      <c r="R582" s="14">
        <v>363183.25568419107</v>
      </c>
      <c r="S582" s="14">
        <v>360735.81348459225</v>
      </c>
      <c r="T582" s="14">
        <v>358143.43639388483</v>
      </c>
      <c r="U582" s="14">
        <v>357150.71282430075</v>
      </c>
      <c r="V582" s="14">
        <v>355911.15025852545</v>
      </c>
      <c r="W582" s="14">
        <v>354228.91759215074</v>
      </c>
      <c r="X582" s="14">
        <v>353257.25897648756</v>
      </c>
      <c r="Y582" s="14">
        <v>352204.30864867341</v>
      </c>
      <c r="Z582" s="14">
        <v>351220.45505056117</v>
      </c>
      <c r="AA582" s="14">
        <v>352599.64669276978</v>
      </c>
      <c r="AB582" s="14">
        <v>351340.99213638116</v>
      </c>
      <c r="AC582" s="14">
        <v>350264.43542746583</v>
      </c>
    </row>
    <row r="583" spans="1:29">
      <c r="A583" s="1" t="s">
        <v>524</v>
      </c>
      <c r="B583" s="1" t="s">
        <v>525</v>
      </c>
      <c r="C583" s="1" t="s">
        <v>527</v>
      </c>
      <c r="F583" s="1">
        <v>44</v>
      </c>
      <c r="G583" s="1" t="s">
        <v>837</v>
      </c>
      <c r="H583" s="1" t="str">
        <f t="shared" si="10"/>
        <v>44아파트중위매매가격</v>
      </c>
      <c r="I583" s="1" t="s">
        <v>869</v>
      </c>
      <c r="J583" s="13">
        <v>641088.90140845068</v>
      </c>
      <c r="K583" s="13">
        <v>641088.90140845068</v>
      </c>
      <c r="L583" s="13">
        <v>640019.62441314559</v>
      </c>
      <c r="M583" s="13">
        <v>640019.62441314559</v>
      </c>
      <c r="N583" s="13">
        <v>638807.04225352115</v>
      </c>
      <c r="O583" s="13">
        <v>637093.07042253518</v>
      </c>
      <c r="P583" s="13">
        <v>636262.30985915498</v>
      </c>
      <c r="Q583" s="14">
        <v>632662.34741784038</v>
      </c>
      <c r="R583" s="14">
        <v>628680.56338028167</v>
      </c>
      <c r="S583" s="14">
        <v>624526.76056338032</v>
      </c>
      <c r="T583" s="14">
        <v>623142.15962441312</v>
      </c>
      <c r="U583" s="14">
        <v>613361.3653227801</v>
      </c>
      <c r="V583" s="14">
        <v>613361.3653227801</v>
      </c>
      <c r="W583" s="14">
        <v>605314.65319246671</v>
      </c>
      <c r="X583" s="14">
        <v>601962.38648810994</v>
      </c>
      <c r="Y583" s="14">
        <v>602632.41581569554</v>
      </c>
      <c r="Z583" s="14">
        <v>597267.94106215332</v>
      </c>
      <c r="AA583" s="14">
        <v>595731.28158015618</v>
      </c>
      <c r="AB583" s="14">
        <v>592379.01487579942</v>
      </c>
      <c r="AC583" s="14">
        <v>587685.62948305719</v>
      </c>
    </row>
    <row r="584" spans="1:29">
      <c r="A584" s="1" t="s">
        <v>524</v>
      </c>
      <c r="B584" s="1" t="s">
        <v>525</v>
      </c>
      <c r="D584" s="1" t="s">
        <v>558</v>
      </c>
      <c r="F584" s="1">
        <v>45</v>
      </c>
      <c r="G584" s="1" t="s">
        <v>837</v>
      </c>
      <c r="H584" s="1" t="str">
        <f t="shared" si="10"/>
        <v>45아파트중위매매가격</v>
      </c>
      <c r="I584" s="1" t="s">
        <v>869</v>
      </c>
      <c r="J584" s="13">
        <v>435000</v>
      </c>
      <c r="K584" s="13">
        <v>435000</v>
      </c>
      <c r="L584" s="13">
        <v>435000</v>
      </c>
      <c r="M584" s="13">
        <v>435000</v>
      </c>
      <c r="N584" s="13">
        <v>435000</v>
      </c>
      <c r="O584" s="13">
        <v>435000</v>
      </c>
      <c r="P584" s="13">
        <v>435000</v>
      </c>
      <c r="Q584" s="14">
        <v>435000</v>
      </c>
      <c r="R584" s="14">
        <v>435000</v>
      </c>
      <c r="S584" s="14">
        <v>435000</v>
      </c>
      <c r="T584" s="14">
        <v>435000</v>
      </c>
      <c r="U584" s="14">
        <v>435000</v>
      </c>
      <c r="V584" s="14">
        <v>435000</v>
      </c>
      <c r="W584" s="14">
        <v>435000</v>
      </c>
      <c r="X584" s="14">
        <v>435000</v>
      </c>
      <c r="Y584" s="14">
        <v>435000</v>
      </c>
      <c r="Z584" s="14">
        <v>435000</v>
      </c>
      <c r="AA584" s="14">
        <v>434000</v>
      </c>
      <c r="AB584" s="14">
        <v>434000</v>
      </c>
      <c r="AC584" s="14">
        <v>434000</v>
      </c>
    </row>
    <row r="585" spans="1:29">
      <c r="A585" s="1" t="s">
        <v>524</v>
      </c>
      <c r="B585" s="1" t="s">
        <v>525</v>
      </c>
      <c r="D585" s="1" t="s">
        <v>559</v>
      </c>
      <c r="F585" s="1">
        <v>46</v>
      </c>
      <c r="G585" s="1" t="s">
        <v>837</v>
      </c>
      <c r="H585" s="1" t="str">
        <f t="shared" si="10"/>
        <v>46아파트중위매매가격</v>
      </c>
      <c r="I585" s="1" t="s">
        <v>869</v>
      </c>
      <c r="J585" s="13">
        <v>496909.09090909094</v>
      </c>
      <c r="K585" s="13">
        <v>496909.09090909094</v>
      </c>
      <c r="L585" s="13">
        <v>492500</v>
      </c>
      <c r="M585" s="13">
        <v>492500</v>
      </c>
      <c r="N585" s="13">
        <v>487500</v>
      </c>
      <c r="O585" s="13">
        <v>485000</v>
      </c>
      <c r="P585" s="13">
        <v>485000</v>
      </c>
      <c r="Q585" s="14">
        <v>485000</v>
      </c>
      <c r="R585" s="14">
        <v>480000</v>
      </c>
      <c r="S585" s="14">
        <v>480000</v>
      </c>
      <c r="T585" s="14">
        <v>480000</v>
      </c>
      <c r="U585" s="14">
        <v>470000</v>
      </c>
      <c r="V585" s="14">
        <v>470000</v>
      </c>
      <c r="W585" s="14">
        <v>470000</v>
      </c>
      <c r="X585" s="14">
        <v>467500</v>
      </c>
      <c r="Y585" s="14">
        <v>470000</v>
      </c>
      <c r="Z585" s="14">
        <v>470000</v>
      </c>
      <c r="AA585" s="14">
        <v>470000</v>
      </c>
      <c r="AB585" s="14">
        <v>467500</v>
      </c>
      <c r="AC585" s="14">
        <v>465000</v>
      </c>
    </row>
    <row r="586" spans="1:29">
      <c r="A586" s="1" t="s">
        <v>524</v>
      </c>
      <c r="B586" s="1" t="s">
        <v>525</v>
      </c>
      <c r="D586" s="1" t="s">
        <v>560</v>
      </c>
      <c r="F586" s="1">
        <v>47</v>
      </c>
      <c r="G586" s="1" t="s">
        <v>837</v>
      </c>
      <c r="H586" s="1" t="str">
        <f t="shared" si="10"/>
        <v>47아파트중위매매가격</v>
      </c>
      <c r="I586" s="1" t="s">
        <v>869</v>
      </c>
      <c r="J586" s="13">
        <v>780000</v>
      </c>
      <c r="K586" s="13">
        <v>780000</v>
      </c>
      <c r="L586" s="13">
        <v>780000</v>
      </c>
      <c r="M586" s="13">
        <v>780000</v>
      </c>
      <c r="N586" s="13">
        <v>780000</v>
      </c>
      <c r="O586" s="13">
        <v>778000</v>
      </c>
      <c r="P586" s="13">
        <v>776500</v>
      </c>
      <c r="Q586" s="14">
        <v>770000</v>
      </c>
      <c r="R586" s="14">
        <v>765000</v>
      </c>
      <c r="S586" s="14">
        <v>757500</v>
      </c>
      <c r="T586" s="14">
        <v>755000</v>
      </c>
      <c r="U586" s="14">
        <v>750000</v>
      </c>
      <c r="V586" s="14">
        <v>750000</v>
      </c>
      <c r="W586" s="14">
        <v>735000</v>
      </c>
      <c r="X586" s="14">
        <v>730000</v>
      </c>
      <c r="Y586" s="14">
        <v>730000</v>
      </c>
      <c r="Z586" s="14">
        <v>720000</v>
      </c>
      <c r="AA586" s="14">
        <v>717500</v>
      </c>
      <c r="AB586" s="14">
        <v>712500</v>
      </c>
      <c r="AC586" s="14">
        <v>705000</v>
      </c>
    </row>
    <row r="587" spans="1:29">
      <c r="A587" s="1" t="s">
        <v>524</v>
      </c>
      <c r="B587" s="1" t="s">
        <v>525</v>
      </c>
      <c r="C587" s="1" t="s">
        <v>528</v>
      </c>
      <c r="F587" s="1">
        <v>48</v>
      </c>
      <c r="G587" s="1" t="s">
        <v>837</v>
      </c>
      <c r="H587" s="1" t="str">
        <f t="shared" si="10"/>
        <v>48아파트중위매매가격</v>
      </c>
      <c r="I587" s="1" t="s">
        <v>869</v>
      </c>
      <c r="J587" s="13">
        <v>339352.2902143774</v>
      </c>
      <c r="K587" s="13">
        <v>339436.53540217335</v>
      </c>
      <c r="L587" s="13">
        <v>339053.96547363244</v>
      </c>
      <c r="M587" s="13">
        <v>336421.95873193722</v>
      </c>
      <c r="N587" s="13">
        <v>334592.83304848964</v>
      </c>
      <c r="O587" s="13">
        <v>332095.68030370719</v>
      </c>
      <c r="P587" s="13">
        <v>329526.53419661074</v>
      </c>
      <c r="Q587" s="14">
        <v>327907.73191124224</v>
      </c>
      <c r="R587" s="14">
        <v>327028.48437141732</v>
      </c>
      <c r="S587" s="14">
        <v>324351.64370188094</v>
      </c>
      <c r="T587" s="14">
        <v>320945.64212755801</v>
      </c>
      <c r="U587" s="14">
        <v>321020.70073872508</v>
      </c>
      <c r="V587" s="14">
        <v>319289.10722927871</v>
      </c>
      <c r="W587" s="14">
        <v>317978.87008848262</v>
      </c>
      <c r="X587" s="14">
        <v>317518.79685516789</v>
      </c>
      <c r="Y587" s="14">
        <v>315683.86858181219</v>
      </c>
      <c r="Z587" s="14">
        <v>315074.89179366833</v>
      </c>
      <c r="AA587" s="14">
        <v>315965.18906431203</v>
      </c>
      <c r="AB587" s="14">
        <v>314935.83638472145</v>
      </c>
      <c r="AC587" s="14">
        <v>314110.64553979895</v>
      </c>
    </row>
    <row r="588" spans="1:29">
      <c r="A588" s="1" t="s">
        <v>524</v>
      </c>
      <c r="B588" s="1" t="s">
        <v>525</v>
      </c>
      <c r="D588" s="1" t="s">
        <v>561</v>
      </c>
      <c r="F588" s="1">
        <v>49</v>
      </c>
      <c r="G588" s="1" t="s">
        <v>837</v>
      </c>
      <c r="H588" s="1" t="str">
        <f t="shared" si="10"/>
        <v>49아파트중위매매가격</v>
      </c>
      <c r="I588" s="1" t="s">
        <v>869</v>
      </c>
      <c r="J588" s="13">
        <v>476500</v>
      </c>
      <c r="K588" s="13">
        <v>475000</v>
      </c>
      <c r="L588" s="13">
        <v>474000</v>
      </c>
      <c r="M588" s="13">
        <v>474000</v>
      </c>
      <c r="N588" s="13">
        <v>471500</v>
      </c>
      <c r="O588" s="13">
        <v>469000</v>
      </c>
      <c r="P588" s="13">
        <v>462500</v>
      </c>
      <c r="Q588" s="14">
        <v>459000</v>
      </c>
      <c r="R588" s="14">
        <v>457000</v>
      </c>
      <c r="S588" s="14">
        <v>450000</v>
      </c>
      <c r="T588" s="14">
        <v>441000</v>
      </c>
      <c r="U588" s="14">
        <v>441000</v>
      </c>
      <c r="V588" s="14">
        <v>440000</v>
      </c>
      <c r="W588" s="14">
        <v>434000</v>
      </c>
      <c r="X588" s="14">
        <v>432500</v>
      </c>
      <c r="Y588" s="14">
        <v>427500</v>
      </c>
      <c r="Z588" s="14">
        <v>430000</v>
      </c>
      <c r="AA588" s="14">
        <v>434000</v>
      </c>
      <c r="AB588" s="14">
        <v>435000</v>
      </c>
      <c r="AC588" s="14">
        <v>434500</v>
      </c>
    </row>
    <row r="589" spans="1:29">
      <c r="A589" s="1" t="s">
        <v>524</v>
      </c>
      <c r="B589" s="1" t="s">
        <v>525</v>
      </c>
      <c r="D589" s="1" t="s">
        <v>562</v>
      </c>
      <c r="F589" s="1">
        <v>50</v>
      </c>
      <c r="G589" s="1" t="s">
        <v>837</v>
      </c>
      <c r="H589" s="1" t="str">
        <f t="shared" si="10"/>
        <v>50아파트중위매매가격</v>
      </c>
      <c r="I589" s="1" t="s">
        <v>869</v>
      </c>
      <c r="J589" s="13">
        <v>557500</v>
      </c>
      <c r="K589" s="13">
        <v>557500</v>
      </c>
      <c r="L589" s="13">
        <v>557500</v>
      </c>
      <c r="M589" s="13">
        <v>550000</v>
      </c>
      <c r="N589" s="13">
        <v>550000</v>
      </c>
      <c r="O589" s="13">
        <v>547500</v>
      </c>
      <c r="P589" s="13">
        <v>545000</v>
      </c>
      <c r="Q589" s="14">
        <v>542500</v>
      </c>
      <c r="R589" s="14">
        <v>540000</v>
      </c>
      <c r="S589" s="14">
        <v>539000</v>
      </c>
      <c r="T589" s="14">
        <v>530000</v>
      </c>
      <c r="U589" s="14">
        <v>527500</v>
      </c>
      <c r="V589" s="14">
        <v>522500</v>
      </c>
      <c r="W589" s="14">
        <v>520000</v>
      </c>
      <c r="X589" s="14">
        <v>520000</v>
      </c>
      <c r="Y589" s="14">
        <v>520000</v>
      </c>
      <c r="Z589" s="14">
        <v>515000</v>
      </c>
      <c r="AA589" s="14">
        <v>511500</v>
      </c>
      <c r="AB589" s="14">
        <v>510000</v>
      </c>
      <c r="AC589" s="14">
        <v>507500</v>
      </c>
    </row>
    <row r="590" spans="1:29">
      <c r="A590" s="1" t="s">
        <v>524</v>
      </c>
      <c r="B590" s="1" t="s">
        <v>525</v>
      </c>
      <c r="D590" s="1" t="s">
        <v>563</v>
      </c>
      <c r="F590" s="1">
        <v>51</v>
      </c>
      <c r="G590" s="1" t="s">
        <v>837</v>
      </c>
      <c r="H590" s="1" t="str">
        <f t="shared" si="10"/>
        <v>51아파트중위매매가격</v>
      </c>
      <c r="I590" s="1" t="s">
        <v>869</v>
      </c>
      <c r="J590" s="13">
        <v>355000</v>
      </c>
      <c r="K590" s="13">
        <v>355000</v>
      </c>
      <c r="L590" s="13">
        <v>355000</v>
      </c>
      <c r="M590" s="13">
        <v>355000</v>
      </c>
      <c r="N590" s="13">
        <v>355000</v>
      </c>
      <c r="O590" s="13">
        <v>353500</v>
      </c>
      <c r="P590" s="13">
        <v>354000</v>
      </c>
      <c r="Q590" s="14">
        <v>352500</v>
      </c>
      <c r="R590" s="14">
        <v>352500</v>
      </c>
      <c r="S590" s="14">
        <v>348000</v>
      </c>
      <c r="T590" s="14">
        <v>345000</v>
      </c>
      <c r="U590" s="14">
        <v>340000</v>
      </c>
      <c r="V590" s="14">
        <v>340000</v>
      </c>
      <c r="W590" s="14">
        <v>340000</v>
      </c>
      <c r="X590" s="14">
        <v>340000</v>
      </c>
      <c r="Y590" s="14">
        <v>335000</v>
      </c>
      <c r="Z590" s="14">
        <v>332500</v>
      </c>
      <c r="AA590" s="14">
        <v>334500</v>
      </c>
      <c r="AB590" s="14">
        <v>333000</v>
      </c>
      <c r="AC590" s="14">
        <v>330500</v>
      </c>
    </row>
    <row r="591" spans="1:29">
      <c r="A591" s="1" t="s">
        <v>524</v>
      </c>
      <c r="B591" s="1" t="s">
        <v>525</v>
      </c>
      <c r="D591" s="1" t="s">
        <v>564</v>
      </c>
      <c r="F591" s="1">
        <v>52</v>
      </c>
      <c r="G591" s="1" t="s">
        <v>837</v>
      </c>
      <c r="H591" s="1" t="str">
        <f t="shared" si="10"/>
        <v>52아파트중위매매가격</v>
      </c>
      <c r="I591" s="1" t="s">
        <v>869</v>
      </c>
      <c r="J591" s="13">
        <v>305000</v>
      </c>
      <c r="K591" s="13">
        <v>307500</v>
      </c>
      <c r="L591" s="13">
        <v>307500</v>
      </c>
      <c r="M591" s="13">
        <v>307500</v>
      </c>
      <c r="N591" s="13">
        <v>302500</v>
      </c>
      <c r="O591" s="13">
        <v>297500</v>
      </c>
      <c r="P591" s="13">
        <v>297500</v>
      </c>
      <c r="Q591" s="14">
        <v>297500</v>
      </c>
      <c r="R591" s="14">
        <v>295000</v>
      </c>
      <c r="S591" s="14">
        <v>297500</v>
      </c>
      <c r="T591" s="14">
        <v>290000</v>
      </c>
      <c r="U591" s="14">
        <v>290000</v>
      </c>
      <c r="V591" s="14">
        <v>290000</v>
      </c>
      <c r="W591" s="14">
        <v>287500</v>
      </c>
      <c r="X591" s="14">
        <v>287500</v>
      </c>
      <c r="Y591" s="14">
        <v>287500</v>
      </c>
      <c r="Z591" s="14">
        <v>288500</v>
      </c>
      <c r="AA591" s="14">
        <v>292500</v>
      </c>
      <c r="AB591" s="14">
        <v>295000</v>
      </c>
      <c r="AC591" s="14">
        <v>295000</v>
      </c>
    </row>
    <row r="592" spans="1:29">
      <c r="A592" s="1" t="s">
        <v>524</v>
      </c>
      <c r="B592" s="1" t="s">
        <v>525</v>
      </c>
      <c r="D592" s="1" t="s">
        <v>565</v>
      </c>
      <c r="F592" s="1">
        <v>53</v>
      </c>
      <c r="G592" s="1" t="s">
        <v>837</v>
      </c>
      <c r="H592" s="1" t="str">
        <f t="shared" si="10"/>
        <v>53아파트중위매매가격</v>
      </c>
      <c r="I592" s="1" t="s">
        <v>869</v>
      </c>
      <c r="J592" s="13">
        <v>370000</v>
      </c>
      <c r="K592" s="13">
        <v>370000</v>
      </c>
      <c r="L592" s="13">
        <v>370000</v>
      </c>
      <c r="M592" s="13">
        <v>368000</v>
      </c>
      <c r="N592" s="13">
        <v>368000</v>
      </c>
      <c r="O592" s="13">
        <v>368000</v>
      </c>
      <c r="P592" s="13">
        <v>365500</v>
      </c>
      <c r="Q592" s="14">
        <v>363000</v>
      </c>
      <c r="R592" s="14">
        <v>362000</v>
      </c>
      <c r="S592" s="14">
        <v>360000</v>
      </c>
      <c r="T592" s="14">
        <v>360000</v>
      </c>
      <c r="U592" s="14">
        <v>360000</v>
      </c>
      <c r="V592" s="14">
        <v>360000</v>
      </c>
      <c r="W592" s="14">
        <v>360000</v>
      </c>
      <c r="X592" s="14">
        <v>358000</v>
      </c>
      <c r="Y592" s="14">
        <v>354500</v>
      </c>
      <c r="Z592" s="14">
        <v>350000</v>
      </c>
      <c r="AA592" s="14">
        <v>350000</v>
      </c>
      <c r="AB592" s="14">
        <v>350000</v>
      </c>
      <c r="AC592" s="14">
        <v>347500</v>
      </c>
    </row>
    <row r="593" spans="1:29">
      <c r="A593" s="1" t="s">
        <v>524</v>
      </c>
      <c r="B593" s="1" t="s">
        <v>525</v>
      </c>
      <c r="D593" s="1" t="s">
        <v>566</v>
      </c>
      <c r="F593" s="1">
        <v>54</v>
      </c>
      <c r="G593" s="1" t="s">
        <v>837</v>
      </c>
      <c r="H593" s="1" t="str">
        <f t="shared" si="10"/>
        <v>54아파트중위매매가격</v>
      </c>
      <c r="I593" s="1" t="s">
        <v>869</v>
      </c>
      <c r="J593" s="13">
        <v>345000</v>
      </c>
      <c r="K593" s="13">
        <v>345000</v>
      </c>
      <c r="L593" s="13">
        <v>345000</v>
      </c>
      <c r="M593" s="13">
        <v>340000</v>
      </c>
      <c r="N593" s="13">
        <v>339000</v>
      </c>
      <c r="O593" s="13">
        <v>338000</v>
      </c>
      <c r="P593" s="13">
        <v>338000</v>
      </c>
      <c r="Q593" s="14">
        <v>337500</v>
      </c>
      <c r="R593" s="14">
        <v>336000</v>
      </c>
      <c r="S593" s="14">
        <v>333000</v>
      </c>
      <c r="T593" s="14">
        <v>325000</v>
      </c>
      <c r="U593" s="14">
        <v>323500</v>
      </c>
      <c r="V593" s="14">
        <v>320500</v>
      </c>
      <c r="W593" s="14">
        <v>320000</v>
      </c>
      <c r="X593" s="14">
        <v>319000</v>
      </c>
      <c r="Y593" s="14">
        <v>319500</v>
      </c>
      <c r="Z593" s="14">
        <v>322000</v>
      </c>
      <c r="AA593" s="14">
        <v>322000</v>
      </c>
      <c r="AB593" s="14">
        <v>320000</v>
      </c>
      <c r="AC593" s="14">
        <v>320000</v>
      </c>
    </row>
    <row r="594" spans="1:29">
      <c r="A594" s="1" t="s">
        <v>524</v>
      </c>
      <c r="B594" s="1" t="s">
        <v>525</v>
      </c>
      <c r="D594" s="1" t="s">
        <v>567</v>
      </c>
      <c r="F594" s="1">
        <v>55</v>
      </c>
      <c r="G594" s="1" t="s">
        <v>837</v>
      </c>
      <c r="H594" s="1" t="str">
        <f t="shared" si="10"/>
        <v>55아파트중위매매가격</v>
      </c>
      <c r="I594" s="1" t="s">
        <v>869</v>
      </c>
      <c r="J594" s="13">
        <v>300000</v>
      </c>
      <c r="K594" s="13">
        <v>300000</v>
      </c>
      <c r="L594" s="13">
        <v>298000</v>
      </c>
      <c r="M594" s="13">
        <v>298000</v>
      </c>
      <c r="N594" s="13">
        <v>296000</v>
      </c>
      <c r="O594" s="13">
        <v>291500</v>
      </c>
      <c r="P594" s="13">
        <v>290000</v>
      </c>
      <c r="Q594" s="14">
        <v>288000</v>
      </c>
      <c r="R594" s="14">
        <v>287500</v>
      </c>
      <c r="S594" s="14">
        <v>279500</v>
      </c>
      <c r="T594" s="14">
        <v>278000</v>
      </c>
      <c r="U594" s="14">
        <v>276500</v>
      </c>
      <c r="V594" s="14">
        <v>270500</v>
      </c>
      <c r="W594" s="14">
        <v>268500</v>
      </c>
      <c r="X594" s="14">
        <v>266500</v>
      </c>
      <c r="Y594" s="14">
        <v>264000</v>
      </c>
      <c r="Z594" s="14">
        <v>265000</v>
      </c>
      <c r="AA594" s="14">
        <v>265000</v>
      </c>
      <c r="AB594" s="14">
        <v>260000</v>
      </c>
      <c r="AC594" s="14">
        <v>260000</v>
      </c>
    </row>
    <row r="595" spans="1:29">
      <c r="A595" s="1" t="s">
        <v>524</v>
      </c>
      <c r="B595" s="1" t="s">
        <v>525</v>
      </c>
      <c r="D595" s="1" t="s">
        <v>568</v>
      </c>
      <c r="F595" s="1">
        <v>56</v>
      </c>
      <c r="G595" s="1" t="s">
        <v>837</v>
      </c>
      <c r="H595" s="1" t="str">
        <f t="shared" si="10"/>
        <v>56아파트중위매매가격</v>
      </c>
      <c r="I595" s="1" t="s">
        <v>869</v>
      </c>
      <c r="J595" s="13">
        <v>260000</v>
      </c>
      <c r="K595" s="13">
        <v>260000</v>
      </c>
      <c r="L595" s="13">
        <v>260000</v>
      </c>
      <c r="M595" s="13">
        <v>255000</v>
      </c>
      <c r="N595" s="13">
        <v>252500</v>
      </c>
      <c r="O595" s="13">
        <v>250000</v>
      </c>
      <c r="P595" s="13">
        <v>246000</v>
      </c>
      <c r="Q595" s="14">
        <v>245000</v>
      </c>
      <c r="R595" s="14">
        <v>245000</v>
      </c>
      <c r="S595" s="14">
        <v>244500</v>
      </c>
      <c r="T595" s="14">
        <v>243500</v>
      </c>
      <c r="U595" s="14">
        <v>240500</v>
      </c>
      <c r="V595" s="14">
        <v>239500</v>
      </c>
      <c r="W595" s="14">
        <v>239500</v>
      </c>
      <c r="X595" s="14">
        <v>240500</v>
      </c>
      <c r="Y595" s="14">
        <v>240500</v>
      </c>
      <c r="Z595" s="14">
        <v>240500</v>
      </c>
      <c r="AA595" s="14">
        <v>241000</v>
      </c>
      <c r="AB595" s="14">
        <v>240000</v>
      </c>
      <c r="AC595" s="14">
        <v>240000</v>
      </c>
    </row>
    <row r="596" spans="1:29">
      <c r="A596" s="1" t="s">
        <v>524</v>
      </c>
      <c r="B596" s="1" t="s">
        <v>525</v>
      </c>
      <c r="C596" s="1" t="s">
        <v>529</v>
      </c>
      <c r="F596" s="1">
        <v>57</v>
      </c>
      <c r="G596" s="1" t="s">
        <v>837</v>
      </c>
      <c r="H596" s="1" t="str">
        <f t="shared" si="10"/>
        <v>57아파트중위매매가격</v>
      </c>
      <c r="I596" s="1" t="s">
        <v>869</v>
      </c>
      <c r="J596" s="13">
        <v>380055.41250243137</v>
      </c>
      <c r="K596" s="13">
        <v>380055.41250243137</v>
      </c>
      <c r="L596" s="13">
        <v>380055.41250243137</v>
      </c>
      <c r="M596" s="13">
        <v>379398.28459750098</v>
      </c>
      <c r="N596" s="13">
        <v>379398.28459750098</v>
      </c>
      <c r="O596" s="13">
        <v>378691.32943693671</v>
      </c>
      <c r="P596" s="13">
        <v>378691.32943693671</v>
      </c>
      <c r="Q596" s="14">
        <v>377117.32723247778</v>
      </c>
      <c r="R596" s="14">
        <v>373901.24857590103</v>
      </c>
      <c r="S596" s="14">
        <v>373194.29341533675</v>
      </c>
      <c r="T596" s="14">
        <v>373194.29341533675</v>
      </c>
      <c r="U596" s="14">
        <v>368446.85277716198</v>
      </c>
      <c r="V596" s="14">
        <v>368446.85277716198</v>
      </c>
      <c r="W596" s="14">
        <v>368446.85277716198</v>
      </c>
      <c r="X596" s="14">
        <v>366713.29661147017</v>
      </c>
      <c r="Y596" s="14">
        <v>367749.59497945051</v>
      </c>
      <c r="Z596" s="14">
        <v>367479.74044577841</v>
      </c>
      <c r="AA596" s="14">
        <v>372092.31057828409</v>
      </c>
      <c r="AB596" s="14">
        <v>370987.61916130903</v>
      </c>
      <c r="AC596" s="14">
        <v>370717.76462763688</v>
      </c>
    </row>
    <row r="597" spans="1:29">
      <c r="A597" s="1" t="s">
        <v>524</v>
      </c>
      <c r="B597" s="1" t="s">
        <v>525</v>
      </c>
      <c r="D597" s="1" t="s">
        <v>569</v>
      </c>
      <c r="F597" s="1">
        <v>58</v>
      </c>
      <c r="G597" s="1" t="s">
        <v>837</v>
      </c>
      <c r="H597" s="1" t="str">
        <f t="shared" si="10"/>
        <v>58아파트중위매매가격</v>
      </c>
      <c r="I597" s="1" t="s">
        <v>869</v>
      </c>
      <c r="J597" s="13">
        <v>312500</v>
      </c>
      <c r="K597" s="13">
        <v>312500</v>
      </c>
      <c r="L597" s="13">
        <v>312500</v>
      </c>
      <c r="M597" s="13">
        <v>312500</v>
      </c>
      <c r="N597" s="13">
        <v>312500</v>
      </c>
      <c r="O597" s="13">
        <v>312500</v>
      </c>
      <c r="P597" s="13">
        <v>312500</v>
      </c>
      <c r="Q597" s="14">
        <v>310000</v>
      </c>
      <c r="R597" s="14">
        <v>310000</v>
      </c>
      <c r="S597" s="14">
        <v>310000</v>
      </c>
      <c r="T597" s="14">
        <v>310000</v>
      </c>
      <c r="U597" s="14">
        <v>307500</v>
      </c>
      <c r="V597" s="14">
        <v>307500</v>
      </c>
      <c r="W597" s="14">
        <v>307500</v>
      </c>
      <c r="X597" s="14">
        <v>305000</v>
      </c>
      <c r="Y597" s="14">
        <v>305000</v>
      </c>
      <c r="Z597" s="14">
        <v>305000</v>
      </c>
      <c r="AA597" s="14">
        <v>305000</v>
      </c>
      <c r="AB597" s="14">
        <v>301500</v>
      </c>
      <c r="AC597" s="14">
        <v>301500</v>
      </c>
    </row>
    <row r="598" spans="1:29">
      <c r="A598" s="1" t="s">
        <v>524</v>
      </c>
      <c r="B598" s="1" t="s">
        <v>525</v>
      </c>
      <c r="D598" s="1" t="s">
        <v>570</v>
      </c>
      <c r="F598" s="1">
        <v>59</v>
      </c>
      <c r="G598" s="1" t="s">
        <v>837</v>
      </c>
      <c r="H598" s="1" t="str">
        <f t="shared" si="10"/>
        <v>59아파트중위매매가격</v>
      </c>
      <c r="I598" s="1" t="s">
        <v>869</v>
      </c>
      <c r="J598" s="13">
        <v>350000</v>
      </c>
      <c r="K598" s="13">
        <v>350000</v>
      </c>
      <c r="L598" s="13">
        <v>350000</v>
      </c>
      <c r="M598" s="13">
        <v>350000</v>
      </c>
      <c r="N598" s="13">
        <v>350000</v>
      </c>
      <c r="O598" s="13">
        <v>347500</v>
      </c>
      <c r="P598" s="13">
        <v>347500</v>
      </c>
      <c r="Q598" s="14">
        <v>347500</v>
      </c>
      <c r="R598" s="14">
        <v>340000</v>
      </c>
      <c r="S598" s="14">
        <v>337500</v>
      </c>
      <c r="T598" s="14">
        <v>337500</v>
      </c>
      <c r="U598" s="14">
        <v>337500</v>
      </c>
      <c r="V598" s="14">
        <v>337500</v>
      </c>
      <c r="W598" s="14">
        <v>337500</v>
      </c>
      <c r="X598" s="14">
        <v>334000</v>
      </c>
      <c r="Y598" s="14">
        <v>334000</v>
      </c>
      <c r="Z598" s="14">
        <v>333000</v>
      </c>
      <c r="AA598" s="14">
        <v>335500</v>
      </c>
      <c r="AB598" s="14">
        <v>335500</v>
      </c>
      <c r="AC598" s="14">
        <v>334500</v>
      </c>
    </row>
    <row r="599" spans="1:29">
      <c r="A599" s="1" t="s">
        <v>524</v>
      </c>
      <c r="B599" s="1" t="s">
        <v>525</v>
      </c>
      <c r="D599" s="1" t="s">
        <v>571</v>
      </c>
      <c r="F599" s="1">
        <v>60</v>
      </c>
      <c r="G599" s="1" t="s">
        <v>837</v>
      </c>
      <c r="H599" s="1" t="str">
        <f t="shared" si="10"/>
        <v>60아파트중위매매가격</v>
      </c>
      <c r="I599" s="1" t="s">
        <v>869</v>
      </c>
      <c r="J599" s="13">
        <v>442500</v>
      </c>
      <c r="K599" s="13">
        <v>442500</v>
      </c>
      <c r="L599" s="13">
        <v>442500</v>
      </c>
      <c r="M599" s="13">
        <v>441000</v>
      </c>
      <c r="N599" s="13">
        <v>441000</v>
      </c>
      <c r="O599" s="13">
        <v>441000</v>
      </c>
      <c r="P599" s="13">
        <v>441000</v>
      </c>
      <c r="Q599" s="14">
        <v>439000</v>
      </c>
      <c r="R599" s="14">
        <v>436500</v>
      </c>
      <c r="S599" s="14">
        <v>436500</v>
      </c>
      <c r="T599" s="14">
        <v>436500</v>
      </c>
      <c r="U599" s="14">
        <v>435000</v>
      </c>
      <c r="V599" s="14">
        <v>435000</v>
      </c>
      <c r="W599" s="14">
        <v>435000</v>
      </c>
      <c r="X599" s="14">
        <v>435000</v>
      </c>
      <c r="Y599" s="14">
        <v>437500</v>
      </c>
      <c r="Z599" s="14">
        <v>437500</v>
      </c>
      <c r="AA599" s="14">
        <v>447000</v>
      </c>
      <c r="AB599" s="14">
        <v>447000</v>
      </c>
      <c r="AC599" s="14">
        <v>447000</v>
      </c>
    </row>
    <row r="600" spans="1:29">
      <c r="A600" s="1" t="s">
        <v>524</v>
      </c>
      <c r="B600" s="1" t="s">
        <v>525</v>
      </c>
      <c r="C600" s="1" t="s">
        <v>530</v>
      </c>
      <c r="F600" s="1">
        <v>61</v>
      </c>
      <c r="G600" s="1" t="s">
        <v>837</v>
      </c>
      <c r="H600" s="1" t="str">
        <f t="shared" si="10"/>
        <v>61아파트중위매매가격</v>
      </c>
      <c r="I600" s="1" t="s">
        <v>869</v>
      </c>
      <c r="J600" s="13">
        <v>590712.74832951068</v>
      </c>
      <c r="K600" s="13">
        <v>587767.86515674775</v>
      </c>
      <c r="L600" s="13">
        <v>586259.89900426543</v>
      </c>
      <c r="M600" s="13">
        <v>581330.17761937832</v>
      </c>
      <c r="N600" s="13">
        <v>573659.10004156374</v>
      </c>
      <c r="O600" s="13">
        <v>564717.58753585047</v>
      </c>
      <c r="P600" s="13">
        <v>561404.32677105011</v>
      </c>
      <c r="Q600" s="14">
        <v>554794.08685818478</v>
      </c>
      <c r="R600" s="14">
        <v>546900.02260147827</v>
      </c>
      <c r="S600" s="14">
        <v>544034.80712284206</v>
      </c>
      <c r="T600" s="14">
        <v>539981.24039442744</v>
      </c>
      <c r="U600" s="14">
        <v>537573.3162742951</v>
      </c>
      <c r="V600" s="14">
        <v>535634.18136436772</v>
      </c>
      <c r="W600" s="14">
        <v>532331.37250077573</v>
      </c>
      <c r="X600" s="14">
        <v>532344.51315445942</v>
      </c>
      <c r="Y600" s="14">
        <v>539167.66927777207</v>
      </c>
      <c r="Z600" s="14">
        <v>542633.81179056305</v>
      </c>
      <c r="AA600" s="14">
        <v>538150.60772397567</v>
      </c>
      <c r="AB600" s="14">
        <v>535445.44427908363</v>
      </c>
      <c r="AC600" s="14">
        <v>534131.03340687137</v>
      </c>
    </row>
    <row r="601" spans="1:29">
      <c r="A601" s="1" t="s">
        <v>524</v>
      </c>
      <c r="B601" s="1" t="s">
        <v>525</v>
      </c>
      <c r="C601" s="1" t="s">
        <v>531</v>
      </c>
      <c r="F601" s="1">
        <v>62</v>
      </c>
      <c r="G601" s="1" t="s">
        <v>837</v>
      </c>
      <c r="H601" s="1" t="str">
        <f t="shared" si="10"/>
        <v>62아파트중위매매가격</v>
      </c>
      <c r="I601" s="1" t="s">
        <v>869</v>
      </c>
      <c r="J601" s="13">
        <v>415948.5395945253</v>
      </c>
      <c r="K601" s="13">
        <v>415597.46640011627</v>
      </c>
      <c r="L601" s="13">
        <v>414849.9557120488</v>
      </c>
      <c r="M601" s="13">
        <v>410855.35253483389</v>
      </c>
      <c r="N601" s="13">
        <v>407539.29013132816</v>
      </c>
      <c r="O601" s="13">
        <v>404016.14933403535</v>
      </c>
      <c r="P601" s="13">
        <v>402377.21542591846</v>
      </c>
      <c r="Q601" s="14">
        <v>398220.71853430191</v>
      </c>
      <c r="R601" s="14">
        <v>395958.00323041528</v>
      </c>
      <c r="S601" s="14">
        <v>394136.37123998039</v>
      </c>
      <c r="T601" s="14">
        <v>391998.81944501575</v>
      </c>
      <c r="U601" s="14">
        <v>389028.83855962439</v>
      </c>
      <c r="V601" s="14">
        <v>386576.73714942456</v>
      </c>
      <c r="W601" s="14">
        <v>384572.80177132867</v>
      </c>
      <c r="X601" s="14">
        <v>385434.32684608724</v>
      </c>
      <c r="Y601" s="14">
        <v>385732.4582904391</v>
      </c>
      <c r="Z601" s="14">
        <v>386749.30279806745</v>
      </c>
      <c r="AA601" s="14">
        <v>385816.05715966469</v>
      </c>
      <c r="AB601" s="14">
        <v>383104.24530614243</v>
      </c>
      <c r="AC601" s="14">
        <v>382076.06037332985</v>
      </c>
    </row>
    <row r="602" spans="1:29">
      <c r="A602" s="1" t="s">
        <v>524</v>
      </c>
      <c r="B602" s="1" t="s">
        <v>525</v>
      </c>
      <c r="D602" s="1" t="s">
        <v>572</v>
      </c>
      <c r="F602" s="1">
        <v>63</v>
      </c>
      <c r="G602" s="1" t="s">
        <v>837</v>
      </c>
      <c r="H602" s="1" t="str">
        <f t="shared" si="10"/>
        <v>63아파트중위매매가격</v>
      </c>
      <c r="I602" s="1" t="s">
        <v>869</v>
      </c>
      <c r="J602" s="13">
        <v>524000</v>
      </c>
      <c r="K602" s="13">
        <v>524000</v>
      </c>
      <c r="L602" s="13">
        <v>522500</v>
      </c>
      <c r="M602" s="13">
        <v>512500</v>
      </c>
      <c r="N602" s="13">
        <v>512500</v>
      </c>
      <c r="O602" s="13">
        <v>510000</v>
      </c>
      <c r="P602" s="13">
        <v>505000</v>
      </c>
      <c r="Q602" s="14">
        <v>502500</v>
      </c>
      <c r="R602" s="14">
        <v>500000</v>
      </c>
      <c r="S602" s="14">
        <v>497500</v>
      </c>
      <c r="T602" s="14">
        <v>497500</v>
      </c>
      <c r="U602" s="14">
        <v>491500</v>
      </c>
      <c r="V602" s="14">
        <v>490500</v>
      </c>
      <c r="W602" s="14">
        <v>489000</v>
      </c>
      <c r="X602" s="14">
        <v>487500</v>
      </c>
      <c r="Y602" s="14">
        <v>492500</v>
      </c>
      <c r="Z602" s="14">
        <v>490000</v>
      </c>
      <c r="AA602" s="14">
        <v>490000</v>
      </c>
      <c r="AB602" s="14">
        <v>485000</v>
      </c>
      <c r="AC602" s="14">
        <v>485000</v>
      </c>
    </row>
    <row r="603" spans="1:29">
      <c r="A603" s="1" t="s">
        <v>524</v>
      </c>
      <c r="B603" s="1" t="s">
        <v>525</v>
      </c>
      <c r="D603" s="1" t="s">
        <v>573</v>
      </c>
      <c r="F603" s="1">
        <v>64</v>
      </c>
      <c r="G603" s="1" t="s">
        <v>837</v>
      </c>
      <c r="H603" s="1" t="str">
        <f t="shared" si="10"/>
        <v>64아파트중위매매가격</v>
      </c>
      <c r="I603" s="1" t="s">
        <v>869</v>
      </c>
      <c r="J603" s="13">
        <v>385000</v>
      </c>
      <c r="K603" s="13">
        <v>385000</v>
      </c>
      <c r="L603" s="13">
        <v>380000</v>
      </c>
      <c r="M603" s="13">
        <v>380000</v>
      </c>
      <c r="N603" s="13">
        <v>370000</v>
      </c>
      <c r="O603" s="13">
        <v>365000</v>
      </c>
      <c r="P603" s="13">
        <v>365000</v>
      </c>
      <c r="Q603" s="14">
        <v>360000</v>
      </c>
      <c r="R603" s="14">
        <v>356500</v>
      </c>
      <c r="S603" s="14">
        <v>355000</v>
      </c>
      <c r="T603" s="14">
        <v>351500</v>
      </c>
      <c r="U603" s="14">
        <v>348000</v>
      </c>
      <c r="V603" s="14">
        <v>342500</v>
      </c>
      <c r="W603" s="14">
        <v>340000</v>
      </c>
      <c r="X603" s="14">
        <v>340000</v>
      </c>
      <c r="Y603" s="14">
        <v>335000</v>
      </c>
      <c r="Z603" s="14">
        <v>340000</v>
      </c>
      <c r="AA603" s="14">
        <v>340000</v>
      </c>
      <c r="AB603" s="14">
        <v>341000</v>
      </c>
      <c r="AC603" s="14">
        <v>340000</v>
      </c>
    </row>
    <row r="604" spans="1:29">
      <c r="A604" s="1" t="s">
        <v>524</v>
      </c>
      <c r="B604" s="1" t="s">
        <v>525</v>
      </c>
      <c r="D604" s="1" t="s">
        <v>574</v>
      </c>
      <c r="F604" s="1">
        <v>65</v>
      </c>
      <c r="G604" s="1" t="s">
        <v>837</v>
      </c>
      <c r="H604" s="1" t="str">
        <f t="shared" si="10"/>
        <v>65아파트중위매매가격</v>
      </c>
      <c r="I604" s="1" t="s">
        <v>869</v>
      </c>
      <c r="J604" s="13">
        <v>330000</v>
      </c>
      <c r="K604" s="13">
        <v>330000</v>
      </c>
      <c r="L604" s="13">
        <v>332000</v>
      </c>
      <c r="M604" s="13">
        <v>332000</v>
      </c>
      <c r="N604" s="13">
        <v>330000</v>
      </c>
      <c r="O604" s="13">
        <v>330000</v>
      </c>
      <c r="P604" s="13">
        <v>326500</v>
      </c>
      <c r="Q604" s="14">
        <v>325500</v>
      </c>
      <c r="R604" s="14">
        <v>325500</v>
      </c>
      <c r="S604" s="14">
        <v>325000</v>
      </c>
      <c r="T604" s="14">
        <v>323500</v>
      </c>
      <c r="U604" s="14">
        <v>321500</v>
      </c>
      <c r="V604" s="14">
        <v>320000</v>
      </c>
      <c r="W604" s="14">
        <v>320000</v>
      </c>
      <c r="X604" s="14">
        <v>322500</v>
      </c>
      <c r="Y604" s="14">
        <v>323500</v>
      </c>
      <c r="Z604" s="14">
        <v>322500</v>
      </c>
      <c r="AA604" s="14">
        <v>319000</v>
      </c>
      <c r="AB604" s="14">
        <v>316500</v>
      </c>
      <c r="AC604" s="14">
        <v>316500</v>
      </c>
    </row>
    <row r="605" spans="1:29">
      <c r="A605" s="1" t="s">
        <v>524</v>
      </c>
      <c r="B605" s="1" t="s">
        <v>525</v>
      </c>
      <c r="D605" s="1" t="s">
        <v>575</v>
      </c>
      <c r="F605" s="1">
        <v>66</v>
      </c>
      <c r="G605" s="1" t="s">
        <v>837</v>
      </c>
      <c r="H605" s="1" t="str">
        <f t="shared" si="10"/>
        <v>66아파트중위매매가격</v>
      </c>
      <c r="I605" s="1" t="s">
        <v>869</v>
      </c>
      <c r="J605" s="13">
        <v>275000</v>
      </c>
      <c r="K605" s="13">
        <v>275000</v>
      </c>
      <c r="L605" s="13">
        <v>275000</v>
      </c>
      <c r="M605" s="13">
        <v>275000</v>
      </c>
      <c r="N605" s="13">
        <v>275000</v>
      </c>
      <c r="O605" s="13">
        <v>275000</v>
      </c>
      <c r="P605" s="13">
        <v>275000</v>
      </c>
      <c r="Q605" s="14">
        <v>272500</v>
      </c>
      <c r="R605" s="14">
        <v>272500</v>
      </c>
      <c r="S605" s="14">
        <v>272500</v>
      </c>
      <c r="T605" s="14">
        <v>273500</v>
      </c>
      <c r="U605" s="14">
        <v>274000</v>
      </c>
      <c r="V605" s="14">
        <v>273500</v>
      </c>
      <c r="W605" s="14">
        <v>272500</v>
      </c>
      <c r="X605" s="14">
        <v>271500</v>
      </c>
      <c r="Y605" s="14">
        <v>271000</v>
      </c>
      <c r="Z605" s="14">
        <v>271000</v>
      </c>
      <c r="AA605" s="14">
        <v>270000</v>
      </c>
      <c r="AB605" s="14">
        <v>269000</v>
      </c>
      <c r="AC605" s="14">
        <v>268000</v>
      </c>
    </row>
    <row r="606" spans="1:29">
      <c r="A606" s="1" t="s">
        <v>524</v>
      </c>
      <c r="B606" s="1" t="s">
        <v>525</v>
      </c>
      <c r="D606" s="1" t="s">
        <v>576</v>
      </c>
      <c r="F606" s="1">
        <v>67</v>
      </c>
      <c r="G606" s="1" t="s">
        <v>837</v>
      </c>
      <c r="H606" s="1" t="str">
        <f t="shared" si="10"/>
        <v>67아파트중위매매가격</v>
      </c>
      <c r="I606" s="1" t="s">
        <v>869</v>
      </c>
      <c r="J606" s="13">
        <v>431500</v>
      </c>
      <c r="K606" s="13">
        <v>431500</v>
      </c>
      <c r="L606" s="13">
        <v>435000</v>
      </c>
      <c r="M606" s="13">
        <v>434000</v>
      </c>
      <c r="N606" s="13">
        <v>430000</v>
      </c>
      <c r="O606" s="13">
        <v>421000</v>
      </c>
      <c r="P606" s="13">
        <v>422000</v>
      </c>
      <c r="Q606" s="14">
        <v>419000</v>
      </c>
      <c r="R606" s="14">
        <v>417500</v>
      </c>
      <c r="S606" s="14">
        <v>415000</v>
      </c>
      <c r="T606" s="14">
        <v>412500</v>
      </c>
      <c r="U606" s="14">
        <v>412500</v>
      </c>
      <c r="V606" s="14">
        <v>410000</v>
      </c>
      <c r="W606" s="14">
        <v>405000</v>
      </c>
      <c r="X606" s="14">
        <v>410000</v>
      </c>
      <c r="Y606" s="14">
        <v>410000</v>
      </c>
      <c r="Z606" s="14">
        <v>413000</v>
      </c>
      <c r="AA606" s="14">
        <v>412000</v>
      </c>
      <c r="AB606" s="14">
        <v>405000</v>
      </c>
      <c r="AC606" s="14">
        <v>402500</v>
      </c>
    </row>
    <row r="607" spans="1:29">
      <c r="A607" s="1" t="s">
        <v>524</v>
      </c>
      <c r="B607" s="1" t="s">
        <v>525</v>
      </c>
      <c r="D607" s="1" t="s">
        <v>577</v>
      </c>
      <c r="F607" s="1">
        <v>68</v>
      </c>
      <c r="G607" s="1" t="s">
        <v>837</v>
      </c>
      <c r="H607" s="1" t="str">
        <f t="shared" si="10"/>
        <v>68아파트중위매매가격</v>
      </c>
      <c r="I607" s="1" t="s">
        <v>869</v>
      </c>
      <c r="J607" s="13">
        <v>477000</v>
      </c>
      <c r="K607" s="13">
        <v>474000</v>
      </c>
      <c r="L607" s="13">
        <v>470500</v>
      </c>
      <c r="M607" s="13">
        <v>460000</v>
      </c>
      <c r="N607" s="13">
        <v>460000</v>
      </c>
      <c r="O607" s="13">
        <v>460000</v>
      </c>
      <c r="P607" s="13">
        <v>460000</v>
      </c>
      <c r="Q607" s="14">
        <v>452500</v>
      </c>
      <c r="R607" s="14">
        <v>445000</v>
      </c>
      <c r="S607" s="14">
        <v>442500</v>
      </c>
      <c r="T607" s="14">
        <v>435000</v>
      </c>
      <c r="U607" s="14">
        <v>432500</v>
      </c>
      <c r="V607" s="14">
        <v>432500</v>
      </c>
      <c r="W607" s="14">
        <v>427500</v>
      </c>
      <c r="X607" s="14">
        <v>427500</v>
      </c>
      <c r="Y607" s="14">
        <v>425000</v>
      </c>
      <c r="Z607" s="14">
        <v>427500</v>
      </c>
      <c r="AA607" s="14">
        <v>430000</v>
      </c>
      <c r="AB607" s="14">
        <v>430000</v>
      </c>
      <c r="AC607" s="14">
        <v>430000</v>
      </c>
    </row>
    <row r="608" spans="1:29">
      <c r="A608" s="1" t="s">
        <v>524</v>
      </c>
      <c r="B608" s="1" t="s">
        <v>525</v>
      </c>
      <c r="D608" s="1" t="s">
        <v>578</v>
      </c>
      <c r="F608" s="1">
        <v>69</v>
      </c>
      <c r="G608" s="1" t="s">
        <v>837</v>
      </c>
      <c r="H608" s="1" t="str">
        <f t="shared" si="10"/>
        <v>69아파트중위매매가격</v>
      </c>
      <c r="I608" s="1" t="s">
        <v>869</v>
      </c>
      <c r="J608" s="13">
        <v>400000</v>
      </c>
      <c r="K608" s="13">
        <v>400000</v>
      </c>
      <c r="L608" s="13">
        <v>400000</v>
      </c>
      <c r="M608" s="13">
        <v>394000</v>
      </c>
      <c r="N608" s="13">
        <v>390000</v>
      </c>
      <c r="O608" s="13">
        <v>384000</v>
      </c>
      <c r="P608" s="13">
        <v>382000</v>
      </c>
      <c r="Q608" s="14">
        <v>372500</v>
      </c>
      <c r="R608" s="14">
        <v>372500</v>
      </c>
      <c r="S608" s="14">
        <v>370000</v>
      </c>
      <c r="T608" s="14">
        <v>370000</v>
      </c>
      <c r="U608" s="14">
        <v>370000</v>
      </c>
      <c r="V608" s="14">
        <v>365000</v>
      </c>
      <c r="W608" s="14">
        <v>366500</v>
      </c>
      <c r="X608" s="14">
        <v>366500</v>
      </c>
      <c r="Y608" s="14">
        <v>370000</v>
      </c>
      <c r="Z608" s="14">
        <v>370000</v>
      </c>
      <c r="AA608" s="14">
        <v>366500</v>
      </c>
      <c r="AB608" s="14">
        <v>363500</v>
      </c>
      <c r="AC608" s="14">
        <v>360000</v>
      </c>
    </row>
    <row r="609" spans="1:29">
      <c r="A609" s="1" t="s">
        <v>524</v>
      </c>
      <c r="B609" s="1" t="s">
        <v>525</v>
      </c>
      <c r="C609" s="1" t="s">
        <v>532</v>
      </c>
      <c r="F609" s="1">
        <v>70</v>
      </c>
      <c r="G609" s="1" t="s">
        <v>837</v>
      </c>
      <c r="H609" s="1" t="str">
        <f t="shared" si="10"/>
        <v>70아파트중위매매가격</v>
      </c>
      <c r="I609" s="1" t="s">
        <v>869</v>
      </c>
      <c r="J609" s="13">
        <v>767970.11654103966</v>
      </c>
      <c r="K609" s="13">
        <v>762394.42049342196</v>
      </c>
      <c r="L609" s="13">
        <v>760115.15033515973</v>
      </c>
      <c r="M609" s="13">
        <v>754236.9704892498</v>
      </c>
      <c r="N609" s="13">
        <v>742148.74975662667</v>
      </c>
      <c r="O609" s="13">
        <v>727711.56788028812</v>
      </c>
      <c r="P609" s="13">
        <v>722700.09456790809</v>
      </c>
      <c r="Q609" s="14">
        <v>713601.1069110838</v>
      </c>
      <c r="R609" s="14">
        <v>699995.35773855296</v>
      </c>
      <c r="S609" s="14">
        <v>696071.67116925959</v>
      </c>
      <c r="T609" s="14">
        <v>690074.75593135483</v>
      </c>
      <c r="U609" s="14">
        <v>687253.9057890476</v>
      </c>
      <c r="V609" s="14">
        <v>685831.66069786903</v>
      </c>
      <c r="W609" s="14">
        <v>681220.04418282362</v>
      </c>
      <c r="X609" s="14">
        <v>680378.31172216963</v>
      </c>
      <c r="Y609" s="14">
        <v>696908.31112106622</v>
      </c>
      <c r="Z609" s="14">
        <v>702892.47956098104</v>
      </c>
      <c r="AA609" s="14">
        <v>694759.70433419198</v>
      </c>
      <c r="AB609" s="14">
        <v>692061.37585395901</v>
      </c>
      <c r="AC609" s="14">
        <v>690452.70747004147</v>
      </c>
    </row>
    <row r="610" spans="1:29">
      <c r="A610" s="1" t="s">
        <v>524</v>
      </c>
      <c r="B610" s="1" t="s">
        <v>525</v>
      </c>
      <c r="D610" s="1" t="s">
        <v>579</v>
      </c>
      <c r="F610" s="1">
        <v>71</v>
      </c>
      <c r="G610" s="1" t="s">
        <v>837</v>
      </c>
      <c r="H610" s="1" t="str">
        <f t="shared" si="10"/>
        <v>71아파트중위매매가격</v>
      </c>
      <c r="I610" s="1" t="s">
        <v>869</v>
      </c>
      <c r="J610" s="13">
        <v>870000</v>
      </c>
      <c r="K610" s="13">
        <v>865000</v>
      </c>
      <c r="L610" s="13">
        <v>865000</v>
      </c>
      <c r="M610" s="13">
        <v>855000</v>
      </c>
      <c r="N610" s="13">
        <v>850000</v>
      </c>
      <c r="O610" s="13">
        <v>845000</v>
      </c>
      <c r="P610" s="13">
        <v>845000</v>
      </c>
      <c r="Q610" s="14">
        <v>844462.36559139786</v>
      </c>
      <c r="R610" s="14">
        <v>841962.36559139786</v>
      </c>
      <c r="S610" s="14">
        <v>838924.73118279572</v>
      </c>
      <c r="T610" s="14">
        <v>832500</v>
      </c>
      <c r="U610" s="14">
        <v>831000</v>
      </c>
      <c r="V610" s="14">
        <v>810000</v>
      </c>
      <c r="W610" s="14">
        <v>810000</v>
      </c>
      <c r="X610" s="14">
        <v>807100</v>
      </c>
      <c r="Y610" s="14">
        <v>809600</v>
      </c>
      <c r="Z610" s="14">
        <v>809500</v>
      </c>
      <c r="AA610" s="14">
        <v>809500</v>
      </c>
      <c r="AB610" s="14">
        <v>799000</v>
      </c>
      <c r="AC610" s="14">
        <v>796500</v>
      </c>
    </row>
    <row r="611" spans="1:29">
      <c r="A611" s="1" t="s">
        <v>524</v>
      </c>
      <c r="B611" s="1" t="s">
        <v>525</v>
      </c>
      <c r="D611" s="1" t="s">
        <v>580</v>
      </c>
      <c r="F611" s="1">
        <v>72</v>
      </c>
      <c r="G611" s="1" t="s">
        <v>837</v>
      </c>
      <c r="H611" s="1" t="str">
        <f t="shared" si="10"/>
        <v>72아파트중위매매가격</v>
      </c>
      <c r="I611" s="1" t="s">
        <v>869</v>
      </c>
      <c r="J611" s="13">
        <v>900000</v>
      </c>
      <c r="K611" s="13">
        <v>890000</v>
      </c>
      <c r="L611" s="13">
        <v>885000</v>
      </c>
      <c r="M611" s="13">
        <v>880000</v>
      </c>
      <c r="N611" s="13">
        <v>865000</v>
      </c>
      <c r="O611" s="13">
        <v>829000</v>
      </c>
      <c r="P611" s="13">
        <v>823500</v>
      </c>
      <c r="Q611" s="14">
        <v>816000</v>
      </c>
      <c r="R611" s="14">
        <v>782500</v>
      </c>
      <c r="S611" s="14">
        <v>785000</v>
      </c>
      <c r="T611" s="14">
        <v>780000</v>
      </c>
      <c r="U611" s="14">
        <v>770000</v>
      </c>
      <c r="V611" s="14">
        <v>780000</v>
      </c>
      <c r="W611" s="14">
        <v>772500</v>
      </c>
      <c r="X611" s="14">
        <v>769000</v>
      </c>
      <c r="Y611" s="14">
        <v>776500</v>
      </c>
      <c r="Z611" s="14">
        <v>792500</v>
      </c>
      <c r="AA611" s="14">
        <v>775000</v>
      </c>
      <c r="AB611" s="14">
        <v>775000</v>
      </c>
      <c r="AC611" s="14">
        <v>772500</v>
      </c>
    </row>
    <row r="612" spans="1:29">
      <c r="A612" s="1" t="s">
        <v>524</v>
      </c>
      <c r="B612" s="1" t="s">
        <v>525</v>
      </c>
      <c r="D612" s="1" t="s">
        <v>581</v>
      </c>
      <c r="F612" s="1">
        <v>73</v>
      </c>
      <c r="G612" s="1" t="s">
        <v>837</v>
      </c>
      <c r="H612" s="1" t="str">
        <f t="shared" si="10"/>
        <v>73아파트중위매매가격</v>
      </c>
      <c r="I612" s="1" t="s">
        <v>869</v>
      </c>
      <c r="J612" s="13">
        <v>725000</v>
      </c>
      <c r="K612" s="13">
        <v>720000</v>
      </c>
      <c r="L612" s="13">
        <v>720000</v>
      </c>
      <c r="M612" s="13">
        <v>719000</v>
      </c>
      <c r="N612" s="13">
        <v>700000</v>
      </c>
      <c r="O612" s="13">
        <v>695000</v>
      </c>
      <c r="P612" s="13">
        <v>690000</v>
      </c>
      <c r="Q612" s="14">
        <v>675000</v>
      </c>
      <c r="R612" s="14">
        <v>670000</v>
      </c>
      <c r="S612" s="14">
        <v>660000</v>
      </c>
      <c r="T612" s="14">
        <v>650000</v>
      </c>
      <c r="U612" s="14">
        <v>650000</v>
      </c>
      <c r="V612" s="14">
        <v>650000</v>
      </c>
      <c r="W612" s="14">
        <v>644000</v>
      </c>
      <c r="X612" s="14">
        <v>647000</v>
      </c>
      <c r="Y612" s="14">
        <v>695000</v>
      </c>
      <c r="Z612" s="14">
        <v>695000</v>
      </c>
      <c r="AA612" s="14">
        <v>689000</v>
      </c>
      <c r="AB612" s="14">
        <v>687500</v>
      </c>
      <c r="AC612" s="14">
        <v>686500</v>
      </c>
    </row>
    <row r="613" spans="1:29">
      <c r="A613" s="1" t="s">
        <v>524</v>
      </c>
      <c r="B613" s="1" t="s">
        <v>525</v>
      </c>
      <c r="D613" s="1" t="s">
        <v>582</v>
      </c>
      <c r="F613" s="1">
        <v>74</v>
      </c>
      <c r="G613" s="1" t="s">
        <v>837</v>
      </c>
      <c r="H613" s="1" t="str">
        <f t="shared" si="10"/>
        <v>74아파트중위매매가격</v>
      </c>
      <c r="I613" s="1" t="s">
        <v>869</v>
      </c>
      <c r="J613" s="13">
        <v>504000</v>
      </c>
      <c r="K613" s="13">
        <v>504000</v>
      </c>
      <c r="L613" s="13">
        <v>500000</v>
      </c>
      <c r="M613" s="13">
        <v>490000</v>
      </c>
      <c r="N613" s="13">
        <v>485000</v>
      </c>
      <c r="O613" s="13">
        <v>480000</v>
      </c>
      <c r="P613" s="13">
        <v>470000</v>
      </c>
      <c r="Q613" s="14">
        <v>457500</v>
      </c>
      <c r="R613" s="14">
        <v>450000</v>
      </c>
      <c r="S613" s="14">
        <v>444000</v>
      </c>
      <c r="T613" s="14">
        <v>443000</v>
      </c>
      <c r="U613" s="14">
        <v>443000</v>
      </c>
      <c r="V613" s="14">
        <v>443000</v>
      </c>
      <c r="W613" s="14">
        <v>440000</v>
      </c>
      <c r="X613" s="14">
        <v>440000</v>
      </c>
      <c r="Y613" s="14">
        <v>440000</v>
      </c>
      <c r="Z613" s="14">
        <v>445000</v>
      </c>
      <c r="AA613" s="14">
        <v>440000</v>
      </c>
      <c r="AB613" s="14">
        <v>440000</v>
      </c>
      <c r="AC613" s="14">
        <v>440000</v>
      </c>
    </row>
    <row r="614" spans="1:29">
      <c r="A614" s="1" t="s">
        <v>521</v>
      </c>
      <c r="F614" s="1">
        <v>75</v>
      </c>
      <c r="G614" s="1" t="s">
        <v>837</v>
      </c>
      <c r="H614" s="1" t="str">
        <f t="shared" si="10"/>
        <v>75아파트중위매매가격</v>
      </c>
      <c r="I614" s="1" t="s">
        <v>869</v>
      </c>
      <c r="J614" s="13">
        <v>337376.26562783989</v>
      </c>
      <c r="K614" s="13">
        <v>336896.93346114934</v>
      </c>
      <c r="L614" s="13">
        <v>335938.49336874008</v>
      </c>
      <c r="M614" s="13">
        <v>334264.50891361211</v>
      </c>
      <c r="N614" s="13">
        <v>331649.73455659265</v>
      </c>
      <c r="O614" s="13">
        <v>329083.0163667762</v>
      </c>
      <c r="P614" s="13">
        <v>327271.96545536333</v>
      </c>
      <c r="Q614" s="14">
        <v>324915.78923647141</v>
      </c>
      <c r="R614" s="14">
        <v>321828.16753916699</v>
      </c>
      <c r="S614" s="14">
        <v>319787.42021162662</v>
      </c>
      <c r="T614" s="14">
        <v>317963.50280482165</v>
      </c>
      <c r="U614" s="14">
        <v>314986.86701851181</v>
      </c>
      <c r="V614" s="14">
        <v>313203.71910504624</v>
      </c>
      <c r="W614" s="14">
        <v>311282.13092052774</v>
      </c>
      <c r="X614" s="14">
        <v>310490.05206609599</v>
      </c>
      <c r="Y614" s="14">
        <v>311000.85295935889</v>
      </c>
      <c r="Z614" s="14">
        <v>311368.61024325609</v>
      </c>
      <c r="AA614" s="14">
        <v>310712.89084983844</v>
      </c>
      <c r="AB614" s="14">
        <v>309556.39214094513</v>
      </c>
      <c r="AC614" s="14">
        <v>308927.22287461127</v>
      </c>
    </row>
    <row r="615" spans="1:29">
      <c r="A615" s="1" t="s">
        <v>524</v>
      </c>
      <c r="B615" s="1" t="s">
        <v>533</v>
      </c>
      <c r="F615" s="1">
        <v>76</v>
      </c>
      <c r="G615" s="1" t="s">
        <v>837</v>
      </c>
      <c r="H615" s="1" t="str">
        <f t="shared" si="10"/>
        <v>76아파트중위매매가격</v>
      </c>
      <c r="I615" s="1" t="s">
        <v>869</v>
      </c>
      <c r="J615" s="13">
        <v>264400.32404856628</v>
      </c>
      <c r="K615" s="13">
        <v>264546.76548991649</v>
      </c>
      <c r="L615" s="13">
        <v>263583.37528054835</v>
      </c>
      <c r="M615" s="13">
        <v>262856.79549947742</v>
      </c>
      <c r="N615" s="13">
        <v>261484.40024428978</v>
      </c>
      <c r="O615" s="13">
        <v>260847.81876169794</v>
      </c>
      <c r="P615" s="13">
        <v>259417.14712686054</v>
      </c>
      <c r="Q615" s="14">
        <v>258045.35003727142</v>
      </c>
      <c r="R615" s="14">
        <v>255860.99423002132</v>
      </c>
      <c r="S615" s="14">
        <v>254098.41994040625</v>
      </c>
      <c r="T615" s="14">
        <v>253188.05577949912</v>
      </c>
      <c r="U615" s="14">
        <v>251033.90926999648</v>
      </c>
      <c r="V615" s="14">
        <v>248993.45348234047</v>
      </c>
      <c r="W615" s="14">
        <v>247512.5191578489</v>
      </c>
      <c r="X615" s="14">
        <v>246445.8971560584</v>
      </c>
      <c r="Y615" s="14">
        <v>245912.63064843987</v>
      </c>
      <c r="Z615" s="14">
        <v>245643.04845869407</v>
      </c>
      <c r="AA615" s="14">
        <v>245629.34551002778</v>
      </c>
      <c r="AB615" s="14">
        <v>244686.35622861749</v>
      </c>
      <c r="AC615" s="14">
        <v>244247.14654688048</v>
      </c>
    </row>
    <row r="616" spans="1:29">
      <c r="A616" s="1" t="s">
        <v>524</v>
      </c>
      <c r="B616" s="1" t="s">
        <v>533</v>
      </c>
      <c r="C616" s="1" t="s">
        <v>534</v>
      </c>
      <c r="F616" s="1">
        <v>77</v>
      </c>
      <c r="G616" s="1" t="s">
        <v>837</v>
      </c>
      <c r="H616" s="1" t="str">
        <f t="shared" si="10"/>
        <v>77아파트중위매매가격</v>
      </c>
      <c r="I616" s="1" t="s">
        <v>869</v>
      </c>
      <c r="J616" s="13">
        <v>389926.96214404021</v>
      </c>
      <c r="K616" s="13">
        <v>389557.66769200948</v>
      </c>
      <c r="L616" s="13">
        <v>385755.16068613395</v>
      </c>
      <c r="M616" s="13">
        <v>384645.4243009091</v>
      </c>
      <c r="N616" s="13">
        <v>382238.37509300781</v>
      </c>
      <c r="O616" s="13">
        <v>381750.5922566189</v>
      </c>
      <c r="P616" s="13">
        <v>379944.60013056727</v>
      </c>
      <c r="Q616" s="14">
        <v>377522.73666745541</v>
      </c>
      <c r="R616" s="14">
        <v>375311.84199648211</v>
      </c>
      <c r="S616" s="14">
        <v>372709.72013558471</v>
      </c>
      <c r="T616" s="14">
        <v>371068.87139122578</v>
      </c>
      <c r="U616" s="14">
        <v>367042.65822855145</v>
      </c>
      <c r="V616" s="14">
        <v>362316.11678158876</v>
      </c>
      <c r="W616" s="14">
        <v>357851.47268817684</v>
      </c>
      <c r="X616" s="14">
        <v>353832.32996438432</v>
      </c>
      <c r="Y616" s="14">
        <v>355828.87674536189</v>
      </c>
      <c r="Z616" s="14">
        <v>356909.09255071479</v>
      </c>
      <c r="AA616" s="14">
        <v>357702.33001994697</v>
      </c>
      <c r="AB616" s="14">
        <v>355708.01130144409</v>
      </c>
      <c r="AC616" s="14">
        <v>354983.42010367993</v>
      </c>
    </row>
    <row r="617" spans="1:29">
      <c r="A617" s="1" t="s">
        <v>524</v>
      </c>
      <c r="B617" s="1" t="s">
        <v>533</v>
      </c>
      <c r="D617" s="1" t="s">
        <v>583</v>
      </c>
      <c r="F617" s="1">
        <v>78</v>
      </c>
      <c r="G617" s="1" t="s">
        <v>837</v>
      </c>
      <c r="H617" s="1" t="str">
        <f t="shared" si="10"/>
        <v>78아파트중위매매가격</v>
      </c>
      <c r="I617" s="1" t="s">
        <v>869</v>
      </c>
      <c r="J617" s="13">
        <v>650000</v>
      </c>
      <c r="K617" s="13">
        <v>640000</v>
      </c>
      <c r="L617" s="13">
        <v>625000</v>
      </c>
      <c r="M617" s="13">
        <v>620000</v>
      </c>
      <c r="N617" s="13">
        <v>620000</v>
      </c>
      <c r="O617" s="13">
        <v>620000</v>
      </c>
      <c r="P617" s="13">
        <v>615000</v>
      </c>
      <c r="Q617" s="14">
        <v>600000</v>
      </c>
      <c r="R617" s="14">
        <v>600000</v>
      </c>
      <c r="S617" s="14">
        <v>575000</v>
      </c>
      <c r="T617" s="14">
        <v>575000</v>
      </c>
      <c r="U617" s="14">
        <v>560000</v>
      </c>
      <c r="V617" s="14">
        <v>550000</v>
      </c>
      <c r="W617" s="14">
        <v>540000</v>
      </c>
      <c r="X617" s="14">
        <v>540000</v>
      </c>
      <c r="Y617" s="14">
        <v>577500</v>
      </c>
      <c r="Z617" s="14">
        <v>580000</v>
      </c>
      <c r="AA617" s="14">
        <v>572500</v>
      </c>
      <c r="AB617" s="14">
        <v>565000</v>
      </c>
      <c r="AC617" s="14">
        <v>555000</v>
      </c>
    </row>
    <row r="618" spans="1:29">
      <c r="A618" s="1" t="s">
        <v>524</v>
      </c>
      <c r="B618" s="1" t="s">
        <v>533</v>
      </c>
      <c r="D618" s="1" t="s">
        <v>584</v>
      </c>
      <c r="F618" s="1">
        <v>79</v>
      </c>
      <c r="G618" s="1" t="s">
        <v>837</v>
      </c>
      <c r="H618" s="1" t="str">
        <f t="shared" si="10"/>
        <v>79아파트중위매매가격</v>
      </c>
      <c r="I618" s="1" t="s">
        <v>869</v>
      </c>
      <c r="J618" s="13">
        <v>319198.5955643896</v>
      </c>
      <c r="K618" s="13">
        <v>319198.5955643896</v>
      </c>
      <c r="L618" s="13">
        <v>315484.19029187155</v>
      </c>
      <c r="M618" s="13">
        <v>313787.68699654774</v>
      </c>
      <c r="N618" s="13">
        <v>308698.17711057642</v>
      </c>
      <c r="O618" s="13">
        <v>308858.87645151169</v>
      </c>
      <c r="P618" s="13">
        <v>307162.37315618788</v>
      </c>
      <c r="Q618" s="14">
        <v>305465.86986086413</v>
      </c>
      <c r="R618" s="14">
        <v>300376.35997489275</v>
      </c>
      <c r="S618" s="14">
        <v>300376.35997489275</v>
      </c>
      <c r="T618" s="14">
        <v>300376.35997489275</v>
      </c>
      <c r="U618" s="14">
        <v>298965.93670875358</v>
      </c>
      <c r="V618" s="14">
        <v>295539.66499843338</v>
      </c>
      <c r="W618" s="14">
        <v>293039.66499843338</v>
      </c>
      <c r="X618" s="14">
        <v>290382.29216946539</v>
      </c>
      <c r="Y618" s="14">
        <v>290539.66499843338</v>
      </c>
      <c r="Z618" s="14">
        <v>288808.56387978559</v>
      </c>
      <c r="AA618" s="14">
        <v>289067.54651152942</v>
      </c>
      <c r="AB618" s="14">
        <v>286854.41065636935</v>
      </c>
      <c r="AC618" s="14">
        <v>285826.52914327331</v>
      </c>
    </row>
    <row r="619" spans="1:29">
      <c r="A619" s="1" t="s">
        <v>524</v>
      </c>
      <c r="B619" s="1" t="s">
        <v>533</v>
      </c>
      <c r="D619" s="1" t="s">
        <v>584</v>
      </c>
      <c r="E619" s="1" t="s">
        <v>585</v>
      </c>
      <c r="F619" s="1">
        <v>80</v>
      </c>
      <c r="G619" s="1" t="s">
        <v>837</v>
      </c>
      <c r="H619" s="1" t="str">
        <f t="shared" si="10"/>
        <v>80아파트중위매매가격</v>
      </c>
      <c r="I619" s="1" t="s">
        <v>869</v>
      </c>
      <c r="J619" s="13">
        <v>270000</v>
      </c>
      <c r="K619" s="13">
        <v>270000</v>
      </c>
      <c r="L619" s="13">
        <v>269000</v>
      </c>
      <c r="M619" s="13">
        <v>269000</v>
      </c>
      <c r="N619" s="13">
        <v>269000</v>
      </c>
      <c r="O619" s="13">
        <v>269500</v>
      </c>
      <c r="P619" s="13">
        <v>269500</v>
      </c>
      <c r="Q619" s="14">
        <v>269500</v>
      </c>
      <c r="R619" s="14">
        <v>269500</v>
      </c>
      <c r="S619" s="14">
        <v>269500</v>
      </c>
      <c r="T619" s="14">
        <v>269500</v>
      </c>
      <c r="U619" s="14">
        <v>269500</v>
      </c>
      <c r="V619" s="14">
        <v>269500</v>
      </c>
      <c r="W619" s="14">
        <v>267000</v>
      </c>
      <c r="X619" s="14">
        <v>264000</v>
      </c>
      <c r="Y619" s="14">
        <v>264500</v>
      </c>
      <c r="Z619" s="14">
        <v>259000</v>
      </c>
      <c r="AA619" s="14">
        <v>262000</v>
      </c>
      <c r="AB619" s="14">
        <v>261500</v>
      </c>
      <c r="AC619" s="14">
        <v>261500</v>
      </c>
    </row>
    <row r="620" spans="1:29">
      <c r="A620" s="1" t="s">
        <v>524</v>
      </c>
      <c r="B620" s="1" t="s">
        <v>533</v>
      </c>
      <c r="D620" s="1" t="s">
        <v>584</v>
      </c>
      <c r="E620" s="1" t="s">
        <v>586</v>
      </c>
      <c r="F620" s="1">
        <v>81</v>
      </c>
      <c r="G620" s="1" t="s">
        <v>837</v>
      </c>
      <c r="H620" s="1" t="str">
        <f t="shared" si="10"/>
        <v>81아파트중위매매가격</v>
      </c>
      <c r="I620" s="1" t="s">
        <v>869</v>
      </c>
      <c r="J620" s="13">
        <v>342500</v>
      </c>
      <c r="K620" s="13">
        <v>342500</v>
      </c>
      <c r="L620" s="13">
        <v>337500</v>
      </c>
      <c r="M620" s="13">
        <v>335000</v>
      </c>
      <c r="N620" s="13">
        <v>327500</v>
      </c>
      <c r="O620" s="13">
        <v>327500</v>
      </c>
      <c r="P620" s="13">
        <v>325000</v>
      </c>
      <c r="Q620" s="14">
        <v>322500</v>
      </c>
      <c r="R620" s="14">
        <v>315000</v>
      </c>
      <c r="S620" s="14">
        <v>315000</v>
      </c>
      <c r="T620" s="14">
        <v>315000</v>
      </c>
      <c r="U620" s="14">
        <v>312500</v>
      </c>
      <c r="V620" s="14">
        <v>307500</v>
      </c>
      <c r="W620" s="14">
        <v>305000</v>
      </c>
      <c r="X620" s="14">
        <v>302500</v>
      </c>
      <c r="Y620" s="14">
        <v>302500</v>
      </c>
      <c r="Z620" s="14">
        <v>302500</v>
      </c>
      <c r="AA620" s="14">
        <v>301500</v>
      </c>
      <c r="AB620" s="14">
        <v>298500</v>
      </c>
      <c r="AC620" s="14">
        <v>297000</v>
      </c>
    </row>
    <row r="621" spans="1:29">
      <c r="A621" s="1" t="s">
        <v>524</v>
      </c>
      <c r="B621" s="1" t="s">
        <v>533</v>
      </c>
      <c r="D621" s="1" t="s">
        <v>587</v>
      </c>
      <c r="F621" s="1">
        <v>82</v>
      </c>
      <c r="G621" s="1" t="s">
        <v>837</v>
      </c>
      <c r="H621" s="1" t="str">
        <f t="shared" si="10"/>
        <v>82아파트중위매매가격</v>
      </c>
      <c r="I621" s="1" t="s">
        <v>869</v>
      </c>
      <c r="J621" s="13">
        <v>495174.31735470763</v>
      </c>
      <c r="K621" s="13">
        <v>495174.31735470763</v>
      </c>
      <c r="L621" s="13">
        <v>489357.4873294782</v>
      </c>
      <c r="M621" s="13">
        <v>489534.85602863797</v>
      </c>
      <c r="N621" s="13">
        <v>487595.91268689482</v>
      </c>
      <c r="O621" s="13">
        <v>486642.9666510378</v>
      </c>
      <c r="P621" s="13">
        <v>484316.23464094609</v>
      </c>
      <c r="Q621" s="14">
        <v>483251.81034033652</v>
      </c>
      <c r="R621" s="14">
        <v>482740.23011602549</v>
      </c>
      <c r="S621" s="14">
        <v>479043.81284095056</v>
      </c>
      <c r="T621" s="14">
        <v>475165.92615746427</v>
      </c>
      <c r="U621" s="14">
        <v>469060.36216578598</v>
      </c>
      <c r="V621" s="14">
        <v>462883.19720878598</v>
      </c>
      <c r="W621" s="14">
        <v>454765.89701631333</v>
      </c>
      <c r="X621" s="14">
        <v>446599.14504653227</v>
      </c>
      <c r="Y621" s="14">
        <v>446599.14504653227</v>
      </c>
      <c r="Z621" s="14">
        <v>450540.87701213226</v>
      </c>
      <c r="AA621" s="14">
        <v>454421.14748307754</v>
      </c>
      <c r="AB621" s="14">
        <v>454064.38823249546</v>
      </c>
      <c r="AC621" s="14">
        <v>453993.03638237901</v>
      </c>
    </row>
    <row r="622" spans="1:29">
      <c r="A622" s="1" t="s">
        <v>524</v>
      </c>
      <c r="B622" s="1" t="s">
        <v>533</v>
      </c>
      <c r="D622" s="1" t="s">
        <v>587</v>
      </c>
      <c r="E622" s="1" t="s">
        <v>588</v>
      </c>
      <c r="F622" s="1">
        <v>83</v>
      </c>
      <c r="G622" s="1" t="s">
        <v>837</v>
      </c>
      <c r="H622" s="1" t="str">
        <f t="shared" si="10"/>
        <v>83아파트중위매매가격</v>
      </c>
      <c r="I622" s="1" t="s">
        <v>869</v>
      </c>
      <c r="J622" s="13">
        <v>307500</v>
      </c>
      <c r="K622" s="13">
        <v>307500</v>
      </c>
      <c r="L622" s="13">
        <v>307500</v>
      </c>
      <c r="M622" s="13">
        <v>307500</v>
      </c>
      <c r="N622" s="13">
        <v>307500</v>
      </c>
      <c r="O622" s="13">
        <v>307500</v>
      </c>
      <c r="P622" s="13">
        <v>307500</v>
      </c>
      <c r="Q622" s="14">
        <v>304000</v>
      </c>
      <c r="R622" s="14">
        <v>302500</v>
      </c>
      <c r="S622" s="14">
        <v>300000</v>
      </c>
      <c r="T622" s="14">
        <v>300000</v>
      </c>
      <c r="U622" s="14">
        <v>300000</v>
      </c>
      <c r="V622" s="14">
        <v>300000</v>
      </c>
      <c r="W622" s="14">
        <v>300000</v>
      </c>
      <c r="X622" s="14">
        <v>295000</v>
      </c>
      <c r="Y622" s="14">
        <v>295000</v>
      </c>
      <c r="Z622" s="14">
        <v>294000</v>
      </c>
      <c r="AA622" s="14">
        <v>294000</v>
      </c>
      <c r="AB622" s="14">
        <v>294000</v>
      </c>
      <c r="AC622" s="14">
        <v>294000</v>
      </c>
    </row>
    <row r="623" spans="1:29">
      <c r="A623" s="1" t="s">
        <v>524</v>
      </c>
      <c r="B623" s="1" t="s">
        <v>533</v>
      </c>
      <c r="D623" s="1" t="s">
        <v>587</v>
      </c>
      <c r="E623" s="1" t="s">
        <v>589</v>
      </c>
      <c r="F623" s="1">
        <v>84</v>
      </c>
      <c r="G623" s="1" t="s">
        <v>837</v>
      </c>
      <c r="H623" s="1" t="str">
        <f t="shared" si="10"/>
        <v>84아파트중위매매가격</v>
      </c>
      <c r="I623" s="1" t="s">
        <v>869</v>
      </c>
      <c r="J623" s="13">
        <v>250000</v>
      </c>
      <c r="K623" s="13">
        <v>250000</v>
      </c>
      <c r="L623" s="13">
        <v>250000</v>
      </c>
      <c r="M623" s="13">
        <v>251250</v>
      </c>
      <c r="N623" s="13">
        <v>251250</v>
      </c>
      <c r="O623" s="13">
        <v>250000</v>
      </c>
      <c r="P623" s="13">
        <v>250000</v>
      </c>
      <c r="Q623" s="14">
        <v>250000</v>
      </c>
      <c r="R623" s="14">
        <v>250000</v>
      </c>
      <c r="S623" s="14">
        <v>250000</v>
      </c>
      <c r="T623" s="14">
        <v>250000</v>
      </c>
      <c r="U623" s="14">
        <v>247500</v>
      </c>
      <c r="V623" s="14">
        <v>245000</v>
      </c>
      <c r="W623" s="14">
        <v>242500</v>
      </c>
      <c r="X623" s="14">
        <v>242500</v>
      </c>
      <c r="Y623" s="14">
        <v>242500</v>
      </c>
      <c r="Z623" s="14">
        <v>243500</v>
      </c>
      <c r="AA623" s="14">
        <v>243500</v>
      </c>
      <c r="AB623" s="14">
        <v>241000</v>
      </c>
      <c r="AC623" s="14">
        <v>240500</v>
      </c>
    </row>
    <row r="624" spans="1:29">
      <c r="A624" s="1" t="s">
        <v>524</v>
      </c>
      <c r="B624" s="1" t="s">
        <v>533</v>
      </c>
      <c r="D624" s="1" t="s">
        <v>587</v>
      </c>
      <c r="E624" s="1" t="s">
        <v>590</v>
      </c>
      <c r="F624" s="1">
        <v>85</v>
      </c>
      <c r="G624" s="1" t="s">
        <v>837</v>
      </c>
      <c r="H624" s="1" t="str">
        <f t="shared" si="10"/>
        <v>85아파트중위매매가격</v>
      </c>
      <c r="I624" s="1" t="s">
        <v>869</v>
      </c>
      <c r="J624" s="13">
        <v>560000</v>
      </c>
      <c r="K624" s="13">
        <v>560000</v>
      </c>
      <c r="L624" s="13">
        <v>552500</v>
      </c>
      <c r="M624" s="13">
        <v>552500</v>
      </c>
      <c r="N624" s="13">
        <v>550000</v>
      </c>
      <c r="O624" s="13">
        <v>549000</v>
      </c>
      <c r="P624" s="13">
        <v>546000</v>
      </c>
      <c r="Q624" s="14">
        <v>545000</v>
      </c>
      <c r="R624" s="14">
        <v>544500</v>
      </c>
      <c r="S624" s="14">
        <v>540000</v>
      </c>
      <c r="T624" s="14">
        <v>535000</v>
      </c>
      <c r="U624" s="14">
        <v>527500</v>
      </c>
      <c r="V624" s="14">
        <v>520000</v>
      </c>
      <c r="W624" s="14">
        <v>510000</v>
      </c>
      <c r="X624" s="14">
        <v>500000</v>
      </c>
      <c r="Y624" s="14">
        <v>500000</v>
      </c>
      <c r="Z624" s="14">
        <v>505000</v>
      </c>
      <c r="AA624" s="14">
        <v>510000</v>
      </c>
      <c r="AB624" s="14">
        <v>510000</v>
      </c>
      <c r="AC624" s="14">
        <v>510000</v>
      </c>
    </row>
    <row r="625" spans="1:29">
      <c r="A625" s="1" t="s">
        <v>524</v>
      </c>
      <c r="B625" s="1" t="s">
        <v>533</v>
      </c>
      <c r="D625" s="1" t="s">
        <v>591</v>
      </c>
      <c r="F625" s="1">
        <v>86</v>
      </c>
      <c r="G625" s="1" t="s">
        <v>837</v>
      </c>
      <c r="H625" s="1" t="str">
        <f t="shared" si="10"/>
        <v>86아파트중위매매가격</v>
      </c>
      <c r="I625" s="1" t="s">
        <v>869</v>
      </c>
      <c r="J625" s="13">
        <v>282500</v>
      </c>
      <c r="K625" s="13">
        <v>282500</v>
      </c>
      <c r="L625" s="13">
        <v>282500</v>
      </c>
      <c r="M625" s="13">
        <v>280000</v>
      </c>
      <c r="N625" s="13">
        <v>280000</v>
      </c>
      <c r="O625" s="13">
        <v>279000</v>
      </c>
      <c r="P625" s="13">
        <v>278000</v>
      </c>
      <c r="Q625" s="14">
        <v>273500</v>
      </c>
      <c r="R625" s="14">
        <v>271500</v>
      </c>
      <c r="S625" s="14">
        <v>270000</v>
      </c>
      <c r="T625" s="14">
        <v>270000</v>
      </c>
      <c r="U625" s="14">
        <v>265000</v>
      </c>
      <c r="V625" s="14">
        <v>260000</v>
      </c>
      <c r="W625" s="14">
        <v>260000</v>
      </c>
      <c r="X625" s="14">
        <v>260000</v>
      </c>
      <c r="Y625" s="14">
        <v>263000</v>
      </c>
      <c r="Z625" s="14">
        <v>263000</v>
      </c>
      <c r="AA625" s="14">
        <v>260000</v>
      </c>
      <c r="AB625" s="14">
        <v>257500</v>
      </c>
      <c r="AC625" s="14">
        <v>257500</v>
      </c>
    </row>
    <row r="626" spans="1:29">
      <c r="A626" s="1" t="s">
        <v>524</v>
      </c>
      <c r="B626" s="1" t="s">
        <v>533</v>
      </c>
      <c r="D626" s="1" t="s">
        <v>592</v>
      </c>
      <c r="F626" s="1">
        <v>87</v>
      </c>
      <c r="G626" s="1" t="s">
        <v>837</v>
      </c>
      <c r="H626" s="1" t="str">
        <f t="shared" si="10"/>
        <v>87아파트중위매매가격</v>
      </c>
      <c r="I626" s="1" t="s">
        <v>869</v>
      </c>
      <c r="J626" s="13">
        <v>287500</v>
      </c>
      <c r="K626" s="13">
        <v>287500</v>
      </c>
      <c r="L626" s="13">
        <v>290000</v>
      </c>
      <c r="M626" s="13">
        <v>290000</v>
      </c>
      <c r="N626" s="13">
        <v>290000</v>
      </c>
      <c r="O626" s="13">
        <v>290000</v>
      </c>
      <c r="P626" s="13">
        <v>290000</v>
      </c>
      <c r="Q626" s="14">
        <v>288500</v>
      </c>
      <c r="R626" s="14">
        <v>288500</v>
      </c>
      <c r="S626" s="14">
        <v>288500</v>
      </c>
      <c r="T626" s="14">
        <v>286500</v>
      </c>
      <c r="U626" s="14">
        <v>286000</v>
      </c>
      <c r="V626" s="14">
        <v>286000</v>
      </c>
      <c r="W626" s="14">
        <v>284000</v>
      </c>
      <c r="X626" s="14">
        <v>284000</v>
      </c>
      <c r="Y626" s="14">
        <v>285000</v>
      </c>
      <c r="Z626" s="14">
        <v>285500</v>
      </c>
      <c r="AA626" s="14">
        <v>285500</v>
      </c>
      <c r="AB626" s="14">
        <v>280000</v>
      </c>
      <c r="AC626" s="14">
        <v>280000</v>
      </c>
    </row>
    <row r="627" spans="1:29">
      <c r="A627" s="1" t="s">
        <v>524</v>
      </c>
      <c r="B627" s="1" t="s">
        <v>533</v>
      </c>
      <c r="C627" s="1" t="s">
        <v>535</v>
      </c>
      <c r="F627" s="1">
        <v>88</v>
      </c>
      <c r="G627" s="1" t="s">
        <v>837</v>
      </c>
      <c r="H627" s="1" t="str">
        <f t="shared" si="10"/>
        <v>88아파트중위매매가격</v>
      </c>
      <c r="I627" s="1" t="s">
        <v>869</v>
      </c>
      <c r="J627" s="13">
        <v>273217.37363449851</v>
      </c>
      <c r="K627" s="13">
        <v>273194.82908891491</v>
      </c>
      <c r="L627" s="13">
        <v>273390.00705090852</v>
      </c>
      <c r="M627" s="13">
        <v>272670.37981873291</v>
      </c>
      <c r="N627" s="13">
        <v>270320.17269829457</v>
      </c>
      <c r="O627" s="13">
        <v>269680.08118337748</v>
      </c>
      <c r="P627" s="13">
        <v>268940.20339912549</v>
      </c>
      <c r="Q627" s="14">
        <v>268158.32962018129</v>
      </c>
      <c r="R627" s="14">
        <v>265487.37385483942</v>
      </c>
      <c r="S627" s="14">
        <v>263218.99375211162</v>
      </c>
      <c r="T627" s="14">
        <v>261226.73689828574</v>
      </c>
      <c r="U627" s="14">
        <v>259226.66890233968</v>
      </c>
      <c r="V627" s="14">
        <v>256974.08705427253</v>
      </c>
      <c r="W627" s="14">
        <v>256574.15034586019</v>
      </c>
      <c r="X627" s="14">
        <v>256347.14018850503</v>
      </c>
      <c r="Y627" s="14">
        <v>256440.63697787392</v>
      </c>
      <c r="Z627" s="14">
        <v>256908.66055635194</v>
      </c>
      <c r="AA627" s="14">
        <v>256478.88351750083</v>
      </c>
      <c r="AB627" s="14">
        <v>255954.93544494221</v>
      </c>
      <c r="AC627" s="14">
        <v>255691.56214501802</v>
      </c>
    </row>
    <row r="628" spans="1:29">
      <c r="A628" s="1" t="s">
        <v>524</v>
      </c>
      <c r="B628" s="1" t="s">
        <v>533</v>
      </c>
      <c r="D628" s="1" t="s">
        <v>593</v>
      </c>
      <c r="F628" s="1">
        <v>89</v>
      </c>
      <c r="G628" s="1" t="s">
        <v>837</v>
      </c>
      <c r="H628" s="1" t="str">
        <f t="shared" si="10"/>
        <v>89아파트중위매매가격</v>
      </c>
      <c r="I628" s="1" t="s">
        <v>869</v>
      </c>
      <c r="J628" s="13">
        <v>110000</v>
      </c>
      <c r="K628" s="13">
        <v>110000</v>
      </c>
      <c r="L628" s="13">
        <v>111000</v>
      </c>
      <c r="M628" s="13">
        <v>111000</v>
      </c>
      <c r="N628" s="13">
        <v>112000</v>
      </c>
      <c r="O628" s="13">
        <v>112000</v>
      </c>
      <c r="P628" s="13">
        <v>114000</v>
      </c>
      <c r="Q628" s="14">
        <v>116500</v>
      </c>
      <c r="R628" s="14">
        <v>119500</v>
      </c>
      <c r="S628" s="14">
        <v>123000</v>
      </c>
      <c r="T628" s="14">
        <v>124500</v>
      </c>
      <c r="U628" s="14">
        <v>125500</v>
      </c>
      <c r="V628" s="14">
        <v>126000</v>
      </c>
      <c r="W628" s="14">
        <v>126000</v>
      </c>
      <c r="X628" s="14">
        <v>125500</v>
      </c>
      <c r="Y628" s="14">
        <v>126000</v>
      </c>
      <c r="Z628" s="14">
        <v>127000</v>
      </c>
      <c r="AA628" s="14">
        <v>128000</v>
      </c>
      <c r="AB628" s="14">
        <v>127500</v>
      </c>
      <c r="AC628" s="14">
        <v>127500</v>
      </c>
    </row>
    <row r="629" spans="1:29">
      <c r="A629" s="1" t="s">
        <v>524</v>
      </c>
      <c r="B629" s="1" t="s">
        <v>533</v>
      </c>
      <c r="D629" s="1" t="s">
        <v>594</v>
      </c>
      <c r="F629" s="1">
        <v>90</v>
      </c>
      <c r="G629" s="1" t="s">
        <v>837</v>
      </c>
      <c r="H629" s="1" t="str">
        <f t="shared" si="10"/>
        <v>90아파트중위매매가격</v>
      </c>
      <c r="I629" s="1" t="s">
        <v>869</v>
      </c>
      <c r="J629" s="13">
        <v>338446.77585729741</v>
      </c>
      <c r="K629" s="13">
        <v>338446.77585729741</v>
      </c>
      <c r="L629" s="13">
        <v>338446.77585729741</v>
      </c>
      <c r="M629" s="13">
        <v>336772.96399728279</v>
      </c>
      <c r="N629" s="13">
        <v>334415.99919490778</v>
      </c>
      <c r="O629" s="13">
        <v>333692.55843208294</v>
      </c>
      <c r="P629" s="13">
        <v>331769.28371952602</v>
      </c>
      <c r="Q629" s="14">
        <v>330630.01484388759</v>
      </c>
      <c r="R629" s="14">
        <v>326268.43283769843</v>
      </c>
      <c r="S629" s="14">
        <v>321241.09240949003</v>
      </c>
      <c r="T629" s="14">
        <v>317214.54952575039</v>
      </c>
      <c r="U629" s="14">
        <v>316043.03886820405</v>
      </c>
      <c r="V629" s="14">
        <v>311808.59683745349</v>
      </c>
      <c r="W629" s="14">
        <v>311375.57352846145</v>
      </c>
      <c r="X629" s="14">
        <v>310942.55021946941</v>
      </c>
      <c r="Y629" s="14">
        <v>310942.55021946941</v>
      </c>
      <c r="Z629" s="14">
        <v>310942.55021946941</v>
      </c>
      <c r="AA629" s="14">
        <v>310509.52691047738</v>
      </c>
      <c r="AB629" s="14">
        <v>309850.67133277329</v>
      </c>
      <c r="AC629" s="14">
        <v>310293.01525598136</v>
      </c>
    </row>
    <row r="630" spans="1:29">
      <c r="A630" s="1" t="s">
        <v>524</v>
      </c>
      <c r="B630" s="1" t="s">
        <v>533</v>
      </c>
      <c r="D630" s="1" t="s">
        <v>594</v>
      </c>
      <c r="E630" s="1" t="s">
        <v>595</v>
      </c>
      <c r="F630" s="1">
        <v>91</v>
      </c>
      <c r="G630" s="1" t="s">
        <v>837</v>
      </c>
      <c r="H630" s="1" t="str">
        <f t="shared" si="10"/>
        <v>91아파트중위매매가격</v>
      </c>
      <c r="I630" s="1" t="s">
        <v>869</v>
      </c>
      <c r="J630" s="13">
        <v>195000</v>
      </c>
      <c r="K630" s="13">
        <v>195000</v>
      </c>
      <c r="L630" s="13">
        <v>195000</v>
      </c>
      <c r="M630" s="13">
        <v>190000</v>
      </c>
      <c r="N630" s="13">
        <v>190000</v>
      </c>
      <c r="O630" s="13">
        <v>187500</v>
      </c>
      <c r="P630" s="13">
        <v>186500</v>
      </c>
      <c r="Q630" s="14">
        <v>185500</v>
      </c>
      <c r="R630" s="14">
        <v>182500</v>
      </c>
      <c r="S630" s="14">
        <v>180000</v>
      </c>
      <c r="T630" s="14">
        <v>182500</v>
      </c>
      <c r="U630" s="14">
        <v>182500</v>
      </c>
      <c r="V630" s="14">
        <v>182500</v>
      </c>
      <c r="W630" s="14">
        <v>182500</v>
      </c>
      <c r="X630" s="14">
        <v>182500</v>
      </c>
      <c r="Y630" s="14">
        <v>182500</v>
      </c>
      <c r="Z630" s="14">
        <v>182500</v>
      </c>
      <c r="AA630" s="14">
        <v>182500</v>
      </c>
      <c r="AB630" s="14">
        <v>176500</v>
      </c>
      <c r="AC630" s="14">
        <v>182500</v>
      </c>
    </row>
    <row r="631" spans="1:29">
      <c r="A631" s="1" t="s">
        <v>524</v>
      </c>
      <c r="B631" s="1" t="s">
        <v>533</v>
      </c>
      <c r="D631" s="1" t="s">
        <v>594</v>
      </c>
      <c r="E631" s="1" t="s">
        <v>596</v>
      </c>
      <c r="F631" s="1">
        <v>92</v>
      </c>
      <c r="G631" s="1" t="s">
        <v>837</v>
      </c>
      <c r="H631" s="1" t="str">
        <f t="shared" si="10"/>
        <v>92아파트중위매매가격</v>
      </c>
      <c r="I631" s="1" t="s">
        <v>869</v>
      </c>
      <c r="J631" s="13">
        <v>310000</v>
      </c>
      <c r="K631" s="13">
        <v>310000</v>
      </c>
      <c r="L631" s="13">
        <v>310000</v>
      </c>
      <c r="M631" s="13">
        <v>310000</v>
      </c>
      <c r="N631" s="13">
        <v>309800</v>
      </c>
      <c r="O631" s="13">
        <v>309800</v>
      </c>
      <c r="P631" s="13">
        <v>309800</v>
      </c>
      <c r="Q631" s="14">
        <v>309000</v>
      </c>
      <c r="R631" s="14">
        <v>306000</v>
      </c>
      <c r="S631" s="14">
        <v>305500</v>
      </c>
      <c r="T631" s="14">
        <v>304500</v>
      </c>
      <c r="U631" s="14">
        <v>303500</v>
      </c>
      <c r="V631" s="14">
        <v>299000</v>
      </c>
      <c r="W631" s="14">
        <v>298000</v>
      </c>
      <c r="X631" s="14">
        <v>297000</v>
      </c>
      <c r="Y631" s="14">
        <v>297000</v>
      </c>
      <c r="Z631" s="14">
        <v>297000</v>
      </c>
      <c r="AA631" s="14">
        <v>296000</v>
      </c>
      <c r="AB631" s="14">
        <v>296000</v>
      </c>
      <c r="AC631" s="14">
        <v>295500</v>
      </c>
    </row>
    <row r="632" spans="1:29">
      <c r="A632" s="1" t="s">
        <v>524</v>
      </c>
      <c r="B632" s="1" t="s">
        <v>533</v>
      </c>
      <c r="D632" s="1" t="s">
        <v>594</v>
      </c>
      <c r="E632" s="1" t="s">
        <v>597</v>
      </c>
      <c r="F632" s="1">
        <v>93</v>
      </c>
      <c r="G632" s="1" t="s">
        <v>837</v>
      </c>
      <c r="H632" s="1" t="str">
        <f t="shared" si="10"/>
        <v>93아파트중위매매가격</v>
      </c>
      <c r="I632" s="1" t="s">
        <v>869</v>
      </c>
      <c r="J632" s="13">
        <v>400000</v>
      </c>
      <c r="K632" s="13">
        <v>400000</v>
      </c>
      <c r="L632" s="13">
        <v>400000</v>
      </c>
      <c r="M632" s="13">
        <v>397500</v>
      </c>
      <c r="N632" s="13">
        <v>392500</v>
      </c>
      <c r="O632" s="13">
        <v>391500</v>
      </c>
      <c r="P632" s="13">
        <v>387500</v>
      </c>
      <c r="Q632" s="14">
        <v>386000</v>
      </c>
      <c r="R632" s="14">
        <v>380000</v>
      </c>
      <c r="S632" s="14">
        <v>370000</v>
      </c>
      <c r="T632" s="14">
        <v>361500</v>
      </c>
      <c r="U632" s="14">
        <v>360000</v>
      </c>
      <c r="V632" s="14">
        <v>355000</v>
      </c>
      <c r="W632" s="14">
        <v>355000</v>
      </c>
      <c r="X632" s="14">
        <v>355000</v>
      </c>
      <c r="Y632" s="14">
        <v>355000</v>
      </c>
      <c r="Z632" s="14">
        <v>355000</v>
      </c>
      <c r="AA632" s="14">
        <v>355000</v>
      </c>
      <c r="AB632" s="14">
        <v>355000</v>
      </c>
      <c r="AC632" s="14">
        <v>355000</v>
      </c>
    </row>
    <row r="633" spans="1:29">
      <c r="A633" s="1" t="s">
        <v>524</v>
      </c>
      <c r="B633" s="1" t="s">
        <v>533</v>
      </c>
      <c r="D633" s="1" t="s">
        <v>598</v>
      </c>
      <c r="F633" s="1">
        <v>94</v>
      </c>
      <c r="G633" s="1" t="s">
        <v>837</v>
      </c>
      <c r="H633" s="1" t="str">
        <f t="shared" si="10"/>
        <v>94아파트중위매매가격</v>
      </c>
      <c r="I633" s="1" t="s">
        <v>869</v>
      </c>
      <c r="J633" s="13">
        <v>226242.09231778307</v>
      </c>
      <c r="K633" s="13">
        <v>226191.76026891859</v>
      </c>
      <c r="L633" s="13">
        <v>226481.19756224207</v>
      </c>
      <c r="M633" s="13">
        <v>226692.76598070565</v>
      </c>
      <c r="N633" s="13">
        <v>223859.73326774343</v>
      </c>
      <c r="O633" s="13">
        <v>223216.52865458719</v>
      </c>
      <c r="P633" s="13">
        <v>223361.24730124895</v>
      </c>
      <c r="Q633" s="14">
        <v>222487.42586974939</v>
      </c>
      <c r="R633" s="14">
        <v>220823.20106037005</v>
      </c>
      <c r="S633" s="14">
        <v>220707.77650241862</v>
      </c>
      <c r="T633" s="14">
        <v>220414.31499549068</v>
      </c>
      <c r="U633" s="14">
        <v>218877.88394789497</v>
      </c>
      <c r="V633" s="14">
        <v>218289.98989342153</v>
      </c>
      <c r="W633" s="14">
        <v>217870.21979255992</v>
      </c>
      <c r="X633" s="14">
        <v>217891.47678549553</v>
      </c>
      <c r="Y633" s="14">
        <v>218026.28731267099</v>
      </c>
      <c r="Z633" s="14">
        <v>218903.31628486258</v>
      </c>
      <c r="AA633" s="14">
        <v>218284.5103924211</v>
      </c>
      <c r="AB633" s="14">
        <v>217895.86651149497</v>
      </c>
      <c r="AC633" s="14">
        <v>216872.41210339335</v>
      </c>
    </row>
    <row r="634" spans="1:29">
      <c r="A634" s="1" t="s">
        <v>524</v>
      </c>
      <c r="B634" s="1" t="s">
        <v>533</v>
      </c>
      <c r="D634" s="1" t="s">
        <v>598</v>
      </c>
      <c r="E634" s="1" t="s">
        <v>599</v>
      </c>
      <c r="F634" s="1">
        <v>95</v>
      </c>
      <c r="G634" s="1" t="s">
        <v>837</v>
      </c>
      <c r="H634" s="1" t="str">
        <f t="shared" si="10"/>
        <v>95아파트중위매매가격</v>
      </c>
      <c r="I634" s="1" t="s">
        <v>869</v>
      </c>
      <c r="J634" s="13">
        <v>210000</v>
      </c>
      <c r="K634" s="13">
        <v>212500</v>
      </c>
      <c r="L634" s="13">
        <v>212500</v>
      </c>
      <c r="M634" s="13">
        <v>212500</v>
      </c>
      <c r="N634" s="13">
        <v>212500</v>
      </c>
      <c r="O634" s="13">
        <v>210000</v>
      </c>
      <c r="P634" s="13">
        <v>210000</v>
      </c>
      <c r="Q634" s="14">
        <v>210000</v>
      </c>
      <c r="R634" s="14">
        <v>209000</v>
      </c>
      <c r="S634" s="14">
        <v>210000</v>
      </c>
      <c r="T634" s="14">
        <v>209000</v>
      </c>
      <c r="U634" s="14">
        <v>207000</v>
      </c>
      <c r="V634" s="14">
        <v>206000</v>
      </c>
      <c r="W634" s="14">
        <v>205000</v>
      </c>
      <c r="X634" s="14">
        <v>206500</v>
      </c>
      <c r="Y634" s="14">
        <v>206500</v>
      </c>
      <c r="Z634" s="14">
        <v>207000</v>
      </c>
      <c r="AA634" s="14">
        <v>205500</v>
      </c>
      <c r="AB634" s="14">
        <v>205500</v>
      </c>
      <c r="AC634" s="14">
        <v>205000</v>
      </c>
    </row>
    <row r="635" spans="1:29">
      <c r="A635" s="1" t="s">
        <v>524</v>
      </c>
      <c r="B635" s="1" t="s">
        <v>533</v>
      </c>
      <c r="D635" s="1" t="s">
        <v>598</v>
      </c>
      <c r="E635" s="1" t="s">
        <v>600</v>
      </c>
      <c r="F635" s="1">
        <v>96</v>
      </c>
      <c r="G635" s="1" t="s">
        <v>837</v>
      </c>
      <c r="H635" s="1" t="str">
        <f t="shared" si="10"/>
        <v>96아파트중위매매가격</v>
      </c>
      <c r="I635" s="1" t="s">
        <v>869</v>
      </c>
      <c r="J635" s="13">
        <v>202500</v>
      </c>
      <c r="K635" s="13">
        <v>200000</v>
      </c>
      <c r="L635" s="13">
        <v>200000</v>
      </c>
      <c r="M635" s="13">
        <v>200000</v>
      </c>
      <c r="N635" s="13">
        <v>200000</v>
      </c>
      <c r="O635" s="13">
        <v>200000</v>
      </c>
      <c r="P635" s="13">
        <v>200000</v>
      </c>
      <c r="Q635" s="14">
        <v>200000</v>
      </c>
      <c r="R635" s="14">
        <v>198000</v>
      </c>
      <c r="S635" s="14">
        <v>196500</v>
      </c>
      <c r="T635" s="14">
        <v>196500</v>
      </c>
      <c r="U635" s="14">
        <v>196000</v>
      </c>
      <c r="V635" s="14">
        <v>196000</v>
      </c>
      <c r="W635" s="14">
        <v>196000</v>
      </c>
      <c r="X635" s="14">
        <v>196000</v>
      </c>
      <c r="Y635" s="14">
        <v>196500</v>
      </c>
      <c r="Z635" s="14">
        <v>197500</v>
      </c>
      <c r="AA635" s="14">
        <v>198000</v>
      </c>
      <c r="AB635" s="14">
        <v>199000</v>
      </c>
      <c r="AC635" s="14">
        <v>199000</v>
      </c>
    </row>
    <row r="636" spans="1:29">
      <c r="A636" s="1" t="s">
        <v>524</v>
      </c>
      <c r="B636" s="1" t="s">
        <v>533</v>
      </c>
      <c r="D636" s="1" t="s">
        <v>598</v>
      </c>
      <c r="E636" s="1" t="s">
        <v>601</v>
      </c>
      <c r="F636" s="1">
        <v>97</v>
      </c>
      <c r="G636" s="1" t="s">
        <v>837</v>
      </c>
      <c r="H636" s="1" t="str">
        <f t="shared" si="10"/>
        <v>97아파트중위매매가격</v>
      </c>
      <c r="I636" s="1" t="s">
        <v>869</v>
      </c>
      <c r="J636" s="13">
        <v>238500</v>
      </c>
      <c r="K636" s="13">
        <v>238000</v>
      </c>
      <c r="L636" s="13">
        <v>240000</v>
      </c>
      <c r="M636" s="13">
        <v>247500</v>
      </c>
      <c r="N636" s="13">
        <v>240000</v>
      </c>
      <c r="O636" s="13">
        <v>240000</v>
      </c>
      <c r="P636" s="13">
        <v>241000</v>
      </c>
      <c r="Q636" s="14">
        <v>241000</v>
      </c>
      <c r="R636" s="14">
        <v>240750</v>
      </c>
      <c r="S636" s="14">
        <v>240750</v>
      </c>
      <c r="T636" s="14">
        <v>240500</v>
      </c>
      <c r="U636" s="14">
        <v>238000</v>
      </c>
      <c r="V636" s="14">
        <v>235500</v>
      </c>
      <c r="W636" s="14">
        <v>235500</v>
      </c>
      <c r="X636" s="14">
        <v>235500</v>
      </c>
      <c r="Y636" s="14">
        <v>235500</v>
      </c>
      <c r="Z636" s="14">
        <v>236500</v>
      </c>
      <c r="AA636" s="14">
        <v>237500</v>
      </c>
      <c r="AB636" s="14">
        <v>236500</v>
      </c>
      <c r="AC636" s="14">
        <v>235000</v>
      </c>
    </row>
    <row r="637" spans="1:29">
      <c r="A637" s="1" t="s">
        <v>524</v>
      </c>
      <c r="B637" s="1" t="s">
        <v>533</v>
      </c>
      <c r="D637" s="1" t="s">
        <v>598</v>
      </c>
      <c r="E637" s="1" t="s">
        <v>602</v>
      </c>
      <c r="F637" s="1">
        <v>98</v>
      </c>
      <c r="G637" s="1" t="s">
        <v>837</v>
      </c>
      <c r="H637" s="1" t="str">
        <f t="shared" si="10"/>
        <v>98아파트중위매매가격</v>
      </c>
      <c r="I637" s="1" t="s">
        <v>869</v>
      </c>
      <c r="J637" s="13">
        <v>250000</v>
      </c>
      <c r="K637" s="13">
        <v>250000</v>
      </c>
      <c r="L637" s="13">
        <v>250000</v>
      </c>
      <c r="M637" s="13">
        <v>247500</v>
      </c>
      <c r="N637" s="13">
        <v>242500</v>
      </c>
      <c r="O637" s="13">
        <v>242500</v>
      </c>
      <c r="P637" s="13">
        <v>242500</v>
      </c>
      <c r="Q637" s="14">
        <v>240000</v>
      </c>
      <c r="R637" s="14">
        <v>237500</v>
      </c>
      <c r="S637" s="14">
        <v>237500</v>
      </c>
      <c r="T637" s="14">
        <v>237500</v>
      </c>
      <c r="U637" s="14">
        <v>237500</v>
      </c>
      <c r="V637" s="14">
        <v>237500</v>
      </c>
      <c r="W637" s="14">
        <v>237000</v>
      </c>
      <c r="X637" s="14">
        <v>236000</v>
      </c>
      <c r="Y637" s="14">
        <v>236000</v>
      </c>
      <c r="Z637" s="14">
        <v>237000</v>
      </c>
      <c r="AA637" s="14">
        <v>235500</v>
      </c>
      <c r="AB637" s="14">
        <v>234000</v>
      </c>
      <c r="AC637" s="14">
        <v>232000</v>
      </c>
    </row>
    <row r="638" spans="1:29">
      <c r="A638" s="1" t="s">
        <v>524</v>
      </c>
      <c r="B638" s="1" t="s">
        <v>533</v>
      </c>
      <c r="C638" s="1" t="s">
        <v>536</v>
      </c>
      <c r="F638" s="1">
        <v>99</v>
      </c>
      <c r="G638" s="1" t="s">
        <v>837</v>
      </c>
      <c r="H638" s="1" t="str">
        <f t="shared" si="10"/>
        <v>99아파트중위매매가격</v>
      </c>
      <c r="I638" s="1" t="s">
        <v>869</v>
      </c>
      <c r="J638" s="13">
        <v>222650.60691295567</v>
      </c>
      <c r="K638" s="13">
        <v>223268.79164857569</v>
      </c>
      <c r="L638" s="13">
        <v>222551.87359598285</v>
      </c>
      <c r="M638" s="13">
        <v>222085.25097691276</v>
      </c>
      <c r="N638" s="13">
        <v>221979.8925867895</v>
      </c>
      <c r="O638" s="13">
        <v>221671.11358616652</v>
      </c>
      <c r="P638" s="13">
        <v>220978.82317406981</v>
      </c>
      <c r="Q638" s="14">
        <v>219724.60121193816</v>
      </c>
      <c r="R638" s="14">
        <v>217452.47107016781</v>
      </c>
      <c r="S638" s="14">
        <v>216758.16736828195</v>
      </c>
      <c r="T638" s="14">
        <v>215915.15866573536</v>
      </c>
      <c r="U638" s="14">
        <v>214586.03956837847</v>
      </c>
      <c r="V638" s="14">
        <v>213809.9335612462</v>
      </c>
      <c r="W638" s="14">
        <v>213193.21421660323</v>
      </c>
      <c r="X638" s="14">
        <v>213052.91878991164</v>
      </c>
      <c r="Y638" s="14">
        <v>212294.10897429992</v>
      </c>
      <c r="Z638" s="14">
        <v>211984.55414159471</v>
      </c>
      <c r="AA638" s="14">
        <v>211917.92371983302</v>
      </c>
      <c r="AB638" s="14">
        <v>211600.68650307314</v>
      </c>
      <c r="AC638" s="14">
        <v>211113.23706932299</v>
      </c>
    </row>
    <row r="639" spans="1:29">
      <c r="A639" s="1" t="s">
        <v>524</v>
      </c>
      <c r="B639" s="1" t="s">
        <v>533</v>
      </c>
      <c r="D639" s="1" t="s">
        <v>603</v>
      </c>
      <c r="F639" s="1">
        <v>100</v>
      </c>
      <c r="G639" s="1" t="s">
        <v>837</v>
      </c>
      <c r="H639" s="1" t="str">
        <f t="shared" si="10"/>
        <v>100아파트중위매매가격</v>
      </c>
      <c r="I639" s="1" t="s">
        <v>869</v>
      </c>
      <c r="J639" s="13">
        <v>247228.90439442845</v>
      </c>
      <c r="K639" s="13">
        <v>244948.65626712836</v>
      </c>
      <c r="L639" s="13">
        <v>244362.65127326193</v>
      </c>
      <c r="M639" s="13">
        <v>244083.99526713704</v>
      </c>
      <c r="N639" s="13">
        <v>243578.41414290809</v>
      </c>
      <c r="O639" s="13">
        <v>242933.50501561671</v>
      </c>
      <c r="P639" s="13">
        <v>240521.10213065834</v>
      </c>
      <c r="Q639" s="14">
        <v>238526.68325488729</v>
      </c>
      <c r="R639" s="14">
        <v>235146.88840361577</v>
      </c>
      <c r="S639" s="14">
        <v>233291.79753090715</v>
      </c>
      <c r="T639" s="14">
        <v>233152.46952784472</v>
      </c>
      <c r="U639" s="14">
        <v>232403.55914688893</v>
      </c>
      <c r="V639" s="14">
        <v>230827.09508563296</v>
      </c>
      <c r="W639" s="14">
        <v>229114.89725737323</v>
      </c>
      <c r="X639" s="14">
        <v>228974.00518371703</v>
      </c>
      <c r="Y639" s="14">
        <v>228974.00518371703</v>
      </c>
      <c r="Z639" s="14">
        <v>228833.1131100608</v>
      </c>
      <c r="AA639" s="14">
        <v>228405.27858243973</v>
      </c>
      <c r="AB639" s="14">
        <v>228191.36131862921</v>
      </c>
      <c r="AC639" s="14">
        <v>226406.13830021513</v>
      </c>
    </row>
    <row r="640" spans="1:29">
      <c r="A640" s="1" t="s">
        <v>524</v>
      </c>
      <c r="B640" s="1" t="s">
        <v>533</v>
      </c>
      <c r="D640" s="1" t="s">
        <v>603</v>
      </c>
      <c r="E640" s="1" t="s">
        <v>604</v>
      </c>
      <c r="F640" s="1">
        <v>101</v>
      </c>
      <c r="G640" s="1" t="s">
        <v>837</v>
      </c>
      <c r="H640" s="1" t="str">
        <f t="shared" si="10"/>
        <v>101아파트중위매매가격</v>
      </c>
      <c r="I640" s="1" t="s">
        <v>869</v>
      </c>
      <c r="J640" s="13">
        <v>275000</v>
      </c>
      <c r="K640" s="13">
        <v>272500</v>
      </c>
      <c r="L640" s="13">
        <v>272500</v>
      </c>
      <c r="M640" s="13">
        <v>272500</v>
      </c>
      <c r="N640" s="13">
        <v>272500</v>
      </c>
      <c r="O640" s="13">
        <v>272500</v>
      </c>
      <c r="P640" s="13">
        <v>270000</v>
      </c>
      <c r="Q640" s="14">
        <v>267500</v>
      </c>
      <c r="R640" s="14">
        <v>262500</v>
      </c>
      <c r="S640" s="14">
        <v>260000</v>
      </c>
      <c r="T640" s="14">
        <v>260000</v>
      </c>
      <c r="U640" s="14">
        <v>260000</v>
      </c>
      <c r="V640" s="14">
        <v>257500</v>
      </c>
      <c r="W640" s="14">
        <v>255000</v>
      </c>
      <c r="X640" s="14">
        <v>255000</v>
      </c>
      <c r="Y640" s="14">
        <v>255000</v>
      </c>
      <c r="Z640" s="14">
        <v>255000</v>
      </c>
      <c r="AA640" s="14">
        <v>255000</v>
      </c>
      <c r="AB640" s="14">
        <v>255000</v>
      </c>
      <c r="AC640" s="14">
        <v>252500</v>
      </c>
    </row>
    <row r="641" spans="1:29">
      <c r="A641" s="1" t="s">
        <v>524</v>
      </c>
      <c r="B641" s="1" t="s">
        <v>533</v>
      </c>
      <c r="D641" s="1" t="s">
        <v>603</v>
      </c>
      <c r="E641" s="1" t="s">
        <v>605</v>
      </c>
      <c r="F641" s="1">
        <v>102</v>
      </c>
      <c r="G641" s="1" t="s">
        <v>837</v>
      </c>
      <c r="H641" s="1" t="str">
        <f t="shared" si="10"/>
        <v>102아파트중위매매가격</v>
      </c>
      <c r="I641" s="1" t="s">
        <v>869</v>
      </c>
      <c r="J641" s="13">
        <v>245000</v>
      </c>
      <c r="K641" s="13">
        <v>242500</v>
      </c>
      <c r="L641" s="13">
        <v>242500</v>
      </c>
      <c r="M641" s="13">
        <v>241500</v>
      </c>
      <c r="N641" s="13">
        <v>241000</v>
      </c>
      <c r="O641" s="13">
        <v>240000</v>
      </c>
      <c r="P641" s="13">
        <v>236500</v>
      </c>
      <c r="Q641" s="14">
        <v>234500</v>
      </c>
      <c r="R641" s="14">
        <v>234000</v>
      </c>
      <c r="S641" s="14">
        <v>232500</v>
      </c>
      <c r="T641" s="14">
        <v>232000</v>
      </c>
      <c r="U641" s="14">
        <v>231000</v>
      </c>
      <c r="V641" s="14">
        <v>231000</v>
      </c>
      <c r="W641" s="14">
        <v>230000</v>
      </c>
      <c r="X641" s="14">
        <v>229500</v>
      </c>
      <c r="Y641" s="14">
        <v>229500</v>
      </c>
      <c r="Z641" s="14">
        <v>229000</v>
      </c>
      <c r="AA641" s="14">
        <v>228000</v>
      </c>
      <c r="AB641" s="14">
        <v>227500</v>
      </c>
      <c r="AC641" s="14">
        <v>226500</v>
      </c>
    </row>
    <row r="642" spans="1:29">
      <c r="A642" s="1" t="s">
        <v>524</v>
      </c>
      <c r="B642" s="1" t="s">
        <v>533</v>
      </c>
      <c r="D642" s="1" t="s">
        <v>603</v>
      </c>
      <c r="E642" s="1" t="s">
        <v>606</v>
      </c>
      <c r="F642" s="1">
        <v>103</v>
      </c>
      <c r="G642" s="1" t="s">
        <v>837</v>
      </c>
      <c r="H642" s="1" t="str">
        <f t="shared" ref="H642:H705" si="11">F642&amp;G642&amp;I642</f>
        <v>103아파트중위매매가격</v>
      </c>
      <c r="I642" s="1" t="s">
        <v>869</v>
      </c>
      <c r="J642" s="13">
        <v>142500</v>
      </c>
      <c r="K642" s="13">
        <v>141500</v>
      </c>
      <c r="L642" s="13">
        <v>137500</v>
      </c>
      <c r="M642" s="13">
        <v>137500</v>
      </c>
      <c r="N642" s="13">
        <v>135000</v>
      </c>
      <c r="O642" s="13">
        <v>132500</v>
      </c>
      <c r="P642" s="13">
        <v>132500</v>
      </c>
      <c r="Q642" s="14">
        <v>132500</v>
      </c>
      <c r="R642" s="14">
        <v>130000</v>
      </c>
      <c r="S642" s="14">
        <v>130000</v>
      </c>
      <c r="T642" s="14">
        <v>130000</v>
      </c>
      <c r="U642" s="14">
        <v>127000</v>
      </c>
      <c r="V642" s="14">
        <v>126000</v>
      </c>
      <c r="W642" s="14">
        <v>126000</v>
      </c>
      <c r="X642" s="14">
        <v>126000</v>
      </c>
      <c r="Y642" s="14">
        <v>126000</v>
      </c>
      <c r="Z642" s="14">
        <v>126000</v>
      </c>
      <c r="AA642" s="14">
        <v>125000</v>
      </c>
      <c r="AB642" s="14">
        <v>124500</v>
      </c>
      <c r="AC642" s="14">
        <v>124000</v>
      </c>
    </row>
    <row r="643" spans="1:29">
      <c r="A643" s="1" t="s">
        <v>524</v>
      </c>
      <c r="B643" s="1" t="s">
        <v>533</v>
      </c>
      <c r="D643" s="1" t="s">
        <v>607</v>
      </c>
      <c r="F643" s="1">
        <v>104</v>
      </c>
      <c r="G643" s="1" t="s">
        <v>837</v>
      </c>
      <c r="H643" s="1" t="str">
        <f t="shared" si="11"/>
        <v>104아파트중위매매가격</v>
      </c>
      <c r="I643" s="1" t="s">
        <v>869</v>
      </c>
      <c r="J643" s="13">
        <v>234164.52032001459</v>
      </c>
      <c r="K643" s="13">
        <v>234164.52032001459</v>
      </c>
      <c r="L643" s="13">
        <v>231664.52032001459</v>
      </c>
      <c r="M643" s="13">
        <v>230533.41462858705</v>
      </c>
      <c r="N643" s="13">
        <v>230533.41462858705</v>
      </c>
      <c r="O643" s="13">
        <v>230533.41462858705</v>
      </c>
      <c r="P643" s="13">
        <v>230533.41462858705</v>
      </c>
      <c r="Q643" s="14">
        <v>230533.41462858705</v>
      </c>
      <c r="R643" s="14">
        <v>226664.52032001459</v>
      </c>
      <c r="S643" s="14">
        <v>226664.52032001459</v>
      </c>
      <c r="T643" s="14">
        <v>226664.52032001459</v>
      </c>
      <c r="U643" s="14">
        <v>226845.68317054003</v>
      </c>
      <c r="V643" s="14">
        <v>226174.78387784888</v>
      </c>
      <c r="W643" s="14">
        <v>226451.15078028516</v>
      </c>
      <c r="X643" s="14">
        <v>226174.78387784888</v>
      </c>
      <c r="Y643" s="14">
        <v>222556.61839003031</v>
      </c>
      <c r="Z643" s="14">
        <v>222503.88458515774</v>
      </c>
      <c r="AA643" s="14">
        <v>223056.61839003031</v>
      </c>
      <c r="AB643" s="14">
        <v>222003.88458515774</v>
      </c>
      <c r="AC643" s="14">
        <v>222003.88458515774</v>
      </c>
    </row>
    <row r="644" spans="1:29">
      <c r="A644" s="1" t="s">
        <v>524</v>
      </c>
      <c r="B644" s="1" t="s">
        <v>533</v>
      </c>
      <c r="D644" s="1" t="s">
        <v>607</v>
      </c>
      <c r="E644" s="1" t="s">
        <v>608</v>
      </c>
      <c r="F644" s="1">
        <v>105</v>
      </c>
      <c r="G644" s="1" t="s">
        <v>837</v>
      </c>
      <c r="H644" s="1" t="str">
        <f t="shared" si="11"/>
        <v>105아파트중위매매가격</v>
      </c>
      <c r="I644" s="1" t="s">
        <v>869</v>
      </c>
      <c r="J644" s="13">
        <v>215000</v>
      </c>
      <c r="K644" s="13">
        <v>215000</v>
      </c>
      <c r="L644" s="13">
        <v>212500</v>
      </c>
      <c r="M644" s="13">
        <v>210000</v>
      </c>
      <c r="N644" s="13">
        <v>210000</v>
      </c>
      <c r="O644" s="13">
        <v>210000</v>
      </c>
      <c r="P644" s="13">
        <v>210000</v>
      </c>
      <c r="Q644" s="14">
        <v>210000</v>
      </c>
      <c r="R644" s="14">
        <v>207500</v>
      </c>
      <c r="S644" s="14">
        <v>207500</v>
      </c>
      <c r="T644" s="14">
        <v>207500</v>
      </c>
      <c r="U644" s="14">
        <v>207500</v>
      </c>
      <c r="V644" s="14">
        <v>206000</v>
      </c>
      <c r="W644" s="14">
        <v>206000</v>
      </c>
      <c r="X644" s="14">
        <v>206000</v>
      </c>
      <c r="Y644" s="14">
        <v>201000</v>
      </c>
      <c r="Z644" s="14">
        <v>201500</v>
      </c>
      <c r="AA644" s="14">
        <v>201500</v>
      </c>
      <c r="AB644" s="14">
        <v>201000</v>
      </c>
      <c r="AC644" s="14">
        <v>201000</v>
      </c>
    </row>
    <row r="645" spans="1:29">
      <c r="A645" s="1" t="s">
        <v>524</v>
      </c>
      <c r="B645" s="1" t="s">
        <v>533</v>
      </c>
      <c r="D645" s="1" t="s">
        <v>607</v>
      </c>
      <c r="E645" s="1" t="s">
        <v>609</v>
      </c>
      <c r="F645" s="1">
        <v>106</v>
      </c>
      <c r="G645" s="1" t="s">
        <v>837</v>
      </c>
      <c r="H645" s="1" t="str">
        <f t="shared" si="11"/>
        <v>106아파트중위매매가격</v>
      </c>
      <c r="I645" s="1" t="s">
        <v>869</v>
      </c>
      <c r="J645" s="13">
        <v>250000</v>
      </c>
      <c r="K645" s="13">
        <v>250000</v>
      </c>
      <c r="L645" s="13">
        <v>247500</v>
      </c>
      <c r="M645" s="13">
        <v>247500</v>
      </c>
      <c r="N645" s="13">
        <v>247500</v>
      </c>
      <c r="O645" s="13">
        <v>247500</v>
      </c>
      <c r="P645" s="13">
        <v>247500</v>
      </c>
      <c r="Q645" s="14">
        <v>247500</v>
      </c>
      <c r="R645" s="14">
        <v>242500</v>
      </c>
      <c r="S645" s="14">
        <v>242500</v>
      </c>
      <c r="T645" s="14">
        <v>242500</v>
      </c>
      <c r="U645" s="14">
        <v>242500</v>
      </c>
      <c r="V645" s="14">
        <v>242500</v>
      </c>
      <c r="W645" s="14">
        <v>243000</v>
      </c>
      <c r="X645" s="14">
        <v>242500</v>
      </c>
      <c r="Y645" s="14">
        <v>240000</v>
      </c>
      <c r="Z645" s="14">
        <v>239500</v>
      </c>
      <c r="AA645" s="14">
        <v>240500</v>
      </c>
      <c r="AB645" s="14">
        <v>239000</v>
      </c>
      <c r="AC645" s="14">
        <v>239000</v>
      </c>
    </row>
    <row r="646" spans="1:29">
      <c r="A646" s="1" t="s">
        <v>524</v>
      </c>
      <c r="B646" s="1" t="s">
        <v>533</v>
      </c>
      <c r="D646" s="1" t="s">
        <v>610</v>
      </c>
      <c r="F646" s="1">
        <v>107</v>
      </c>
      <c r="G646" s="1" t="s">
        <v>837</v>
      </c>
      <c r="H646" s="1" t="str">
        <f t="shared" si="11"/>
        <v>107아파트중위매매가격</v>
      </c>
      <c r="I646" s="1" t="s">
        <v>869</v>
      </c>
      <c r="J646" s="13">
        <v>174000</v>
      </c>
      <c r="K646" s="13">
        <v>174000</v>
      </c>
      <c r="L646" s="13">
        <v>172000</v>
      </c>
      <c r="M646" s="13">
        <v>172000</v>
      </c>
      <c r="N646" s="13">
        <v>170000</v>
      </c>
      <c r="O646" s="13">
        <v>170000</v>
      </c>
      <c r="P646" s="13">
        <v>170000</v>
      </c>
      <c r="Q646" s="14">
        <v>170000</v>
      </c>
      <c r="R646" s="14">
        <v>170000</v>
      </c>
      <c r="S646" s="14">
        <v>170000</v>
      </c>
      <c r="T646" s="14">
        <v>168000</v>
      </c>
      <c r="U646" s="14">
        <v>167000</v>
      </c>
      <c r="V646" s="14">
        <v>165000</v>
      </c>
      <c r="W646" s="14">
        <v>163500</v>
      </c>
      <c r="X646" s="14">
        <v>163500</v>
      </c>
      <c r="Y646" s="14">
        <v>161500</v>
      </c>
      <c r="Z646" s="14">
        <v>161500</v>
      </c>
      <c r="AA646" s="14">
        <v>161500</v>
      </c>
      <c r="AB646" s="14">
        <v>162500</v>
      </c>
      <c r="AC646" s="14">
        <v>163000</v>
      </c>
    </row>
    <row r="647" spans="1:29">
      <c r="A647" s="1" t="s">
        <v>524</v>
      </c>
      <c r="B647" s="1" t="s">
        <v>533</v>
      </c>
      <c r="D647" s="1" t="s">
        <v>611</v>
      </c>
      <c r="F647" s="1">
        <v>108</v>
      </c>
      <c r="G647" s="1" t="s">
        <v>837</v>
      </c>
      <c r="H647" s="1" t="str">
        <f t="shared" si="11"/>
        <v>108아파트중위매매가격</v>
      </c>
      <c r="I647" s="1" t="s">
        <v>869</v>
      </c>
      <c r="J647" s="13">
        <v>300000</v>
      </c>
      <c r="K647" s="13">
        <v>295000</v>
      </c>
      <c r="L647" s="13">
        <v>295000</v>
      </c>
      <c r="M647" s="13">
        <v>295500</v>
      </c>
      <c r="N647" s="13">
        <v>296000</v>
      </c>
      <c r="O647" s="13">
        <v>296000</v>
      </c>
      <c r="P647" s="13">
        <v>296000</v>
      </c>
      <c r="Q647" s="14">
        <v>295000</v>
      </c>
      <c r="R647" s="14">
        <v>295000</v>
      </c>
      <c r="S647" s="14">
        <v>295000</v>
      </c>
      <c r="T647" s="14">
        <v>293000</v>
      </c>
      <c r="U647" s="14">
        <v>290000</v>
      </c>
      <c r="V647" s="14">
        <v>290000</v>
      </c>
      <c r="W647" s="14">
        <v>290000</v>
      </c>
      <c r="X647" s="14">
        <v>290000</v>
      </c>
      <c r="Y647" s="14">
        <v>290000</v>
      </c>
      <c r="Z647" s="14">
        <v>287500</v>
      </c>
      <c r="AA647" s="14">
        <v>287500</v>
      </c>
      <c r="AB647" s="14">
        <v>284000</v>
      </c>
      <c r="AC647" s="14">
        <v>283000</v>
      </c>
    </row>
    <row r="648" spans="1:29">
      <c r="A648" s="1" t="s">
        <v>524</v>
      </c>
      <c r="B648" s="1" t="s">
        <v>533</v>
      </c>
      <c r="D648" s="1" t="s">
        <v>612</v>
      </c>
      <c r="F648" s="1">
        <v>109</v>
      </c>
      <c r="G648" s="1" t="s">
        <v>837</v>
      </c>
      <c r="H648" s="1" t="str">
        <f t="shared" si="11"/>
        <v>109아파트중위매매가격</v>
      </c>
      <c r="I648" s="1" t="s">
        <v>869</v>
      </c>
      <c r="J648" s="13">
        <v>230000</v>
      </c>
      <c r="K648" s="13">
        <v>240000</v>
      </c>
      <c r="L648" s="13">
        <v>240000</v>
      </c>
      <c r="M648" s="13">
        <v>238000</v>
      </c>
      <c r="N648" s="13">
        <v>238000</v>
      </c>
      <c r="O648" s="13">
        <v>237000</v>
      </c>
      <c r="P648" s="13">
        <v>236000</v>
      </c>
      <c r="Q648" s="14">
        <v>230000</v>
      </c>
      <c r="R648" s="14">
        <v>224500</v>
      </c>
      <c r="S648" s="14">
        <v>221500</v>
      </c>
      <c r="T648" s="14">
        <v>220000</v>
      </c>
      <c r="U648" s="14">
        <v>220000</v>
      </c>
      <c r="V648" s="14">
        <v>220000</v>
      </c>
      <c r="W648" s="14">
        <v>220000</v>
      </c>
      <c r="X648" s="14">
        <v>220000</v>
      </c>
      <c r="Y648" s="14">
        <v>220000</v>
      </c>
      <c r="Z648" s="14">
        <v>220000</v>
      </c>
      <c r="AA648" s="14">
        <v>220000</v>
      </c>
      <c r="AB648" s="14">
        <v>220000</v>
      </c>
      <c r="AC648" s="14">
        <v>220000</v>
      </c>
    </row>
    <row r="649" spans="1:29">
      <c r="A649" s="1" t="s">
        <v>524</v>
      </c>
      <c r="B649" s="1" t="s">
        <v>533</v>
      </c>
      <c r="D649" s="1" t="s">
        <v>613</v>
      </c>
      <c r="F649" s="1">
        <v>110</v>
      </c>
      <c r="G649" s="1" t="s">
        <v>837</v>
      </c>
      <c r="H649" s="1" t="str">
        <f t="shared" si="11"/>
        <v>110아파트중위매매가격</v>
      </c>
      <c r="I649" s="1" t="s">
        <v>869</v>
      </c>
      <c r="J649" s="13">
        <v>198000</v>
      </c>
      <c r="K649" s="13">
        <v>198000</v>
      </c>
      <c r="L649" s="13">
        <v>200000</v>
      </c>
      <c r="M649" s="13">
        <v>200000</v>
      </c>
      <c r="N649" s="13">
        <v>200000</v>
      </c>
      <c r="O649" s="13">
        <v>200000</v>
      </c>
      <c r="P649" s="13">
        <v>200000</v>
      </c>
      <c r="Q649" s="14">
        <v>200000</v>
      </c>
      <c r="R649" s="14">
        <v>200500</v>
      </c>
      <c r="S649" s="14">
        <v>201000</v>
      </c>
      <c r="T649" s="14">
        <v>200500</v>
      </c>
      <c r="U649" s="14">
        <v>202000</v>
      </c>
      <c r="V649" s="14">
        <v>202500</v>
      </c>
      <c r="W649" s="14">
        <v>201500</v>
      </c>
      <c r="X649" s="14">
        <v>201500</v>
      </c>
      <c r="Y649" s="14">
        <v>201500</v>
      </c>
      <c r="Z649" s="14">
        <v>201500</v>
      </c>
      <c r="AA649" s="14">
        <v>201500</v>
      </c>
      <c r="AB649" s="14">
        <v>202500</v>
      </c>
      <c r="AC649" s="14">
        <v>202500</v>
      </c>
    </row>
    <row r="650" spans="1:29">
      <c r="A650" s="1" t="s">
        <v>524</v>
      </c>
      <c r="B650" s="1" t="s">
        <v>533</v>
      </c>
      <c r="D650" s="1" t="s">
        <v>614</v>
      </c>
      <c r="F650" s="1">
        <v>111</v>
      </c>
      <c r="G650" s="1" t="s">
        <v>837</v>
      </c>
      <c r="H650" s="1" t="str">
        <f t="shared" si="11"/>
        <v>111아파트중위매매가격</v>
      </c>
      <c r="I650" s="1" t="s">
        <v>869</v>
      </c>
      <c r="J650" s="13">
        <v>152500</v>
      </c>
      <c r="K650" s="13">
        <v>152500</v>
      </c>
      <c r="L650" s="13">
        <v>152500</v>
      </c>
      <c r="M650" s="13">
        <v>153000</v>
      </c>
      <c r="N650" s="13">
        <v>155000</v>
      </c>
      <c r="O650" s="13">
        <v>155000</v>
      </c>
      <c r="P650" s="13">
        <v>155000</v>
      </c>
      <c r="Q650" s="14">
        <v>157500</v>
      </c>
      <c r="R650" s="14">
        <v>157500</v>
      </c>
      <c r="S650" s="14">
        <v>159000</v>
      </c>
      <c r="T650" s="14">
        <v>159000</v>
      </c>
      <c r="U650" s="14">
        <v>159500</v>
      </c>
      <c r="V650" s="14">
        <v>159000</v>
      </c>
      <c r="W650" s="14">
        <v>159000</v>
      </c>
      <c r="X650" s="14">
        <v>158500</v>
      </c>
      <c r="Y650" s="14">
        <v>159500</v>
      </c>
      <c r="Z650" s="14">
        <v>159500</v>
      </c>
      <c r="AA650" s="14">
        <v>159000</v>
      </c>
      <c r="AB650" s="14">
        <v>159500</v>
      </c>
      <c r="AC650" s="14">
        <v>159000</v>
      </c>
    </row>
    <row r="651" spans="1:29">
      <c r="A651" s="1" t="s">
        <v>524</v>
      </c>
      <c r="B651" s="1" t="s">
        <v>533</v>
      </c>
      <c r="C651" s="1" t="s">
        <v>537</v>
      </c>
      <c r="F651" s="1">
        <v>112</v>
      </c>
      <c r="G651" s="1" t="s">
        <v>837</v>
      </c>
      <c r="H651" s="1" t="str">
        <f t="shared" si="11"/>
        <v>112아파트중위매매가격</v>
      </c>
      <c r="I651" s="1" t="s">
        <v>869</v>
      </c>
      <c r="J651" s="13">
        <v>238532.09462784699</v>
      </c>
      <c r="K651" s="13">
        <v>238958.41945707591</v>
      </c>
      <c r="L651" s="13">
        <v>238958.41945707591</v>
      </c>
      <c r="M651" s="13">
        <v>238532.09462784699</v>
      </c>
      <c r="N651" s="13">
        <v>238374.46357211756</v>
      </c>
      <c r="O651" s="13">
        <v>237568.48067875352</v>
      </c>
      <c r="P651" s="13">
        <v>235185.21279946456</v>
      </c>
      <c r="Q651" s="14">
        <v>233332.45487115887</v>
      </c>
      <c r="R651" s="14">
        <v>231920.03041398452</v>
      </c>
      <c r="S651" s="14">
        <v>231114.04752062049</v>
      </c>
      <c r="T651" s="14">
        <v>230419.02891789208</v>
      </c>
      <c r="U651" s="14">
        <v>228878.48704195025</v>
      </c>
      <c r="V651" s="14">
        <v>227373.34900219171</v>
      </c>
      <c r="W651" s="14">
        <v>226094.54906371361</v>
      </c>
      <c r="X651" s="14">
        <v>225130.23657092321</v>
      </c>
      <c r="Y651" s="14">
        <v>224788.53529818894</v>
      </c>
      <c r="Z651" s="14">
        <v>222932.18652670435</v>
      </c>
      <c r="AA651" s="14">
        <v>222778.12463952013</v>
      </c>
      <c r="AB651" s="14">
        <v>222778.12463952013</v>
      </c>
      <c r="AC651" s="14">
        <v>222180.21590341063</v>
      </c>
    </row>
    <row r="652" spans="1:29">
      <c r="A652" s="1" t="s">
        <v>524</v>
      </c>
      <c r="B652" s="1" t="s">
        <v>533</v>
      </c>
      <c r="D652" s="1" t="s">
        <v>615</v>
      </c>
      <c r="F652" s="1">
        <v>113</v>
      </c>
      <c r="G652" s="1" t="s">
        <v>837</v>
      </c>
      <c r="H652" s="1" t="str">
        <f t="shared" si="11"/>
        <v>113아파트중위매매가격</v>
      </c>
      <c r="I652" s="1" t="s">
        <v>869</v>
      </c>
      <c r="J652" s="13">
        <v>222500</v>
      </c>
      <c r="K652" s="13">
        <v>222500</v>
      </c>
      <c r="L652" s="13">
        <v>222500</v>
      </c>
      <c r="M652" s="13">
        <v>222500</v>
      </c>
      <c r="N652" s="13">
        <v>222500</v>
      </c>
      <c r="O652" s="13">
        <v>222500</v>
      </c>
      <c r="P652" s="13">
        <v>220000</v>
      </c>
      <c r="Q652" s="14">
        <v>220000</v>
      </c>
      <c r="R652" s="14">
        <v>217500</v>
      </c>
      <c r="S652" s="14">
        <v>217500</v>
      </c>
      <c r="T652" s="14">
        <v>217500</v>
      </c>
      <c r="U652" s="14">
        <v>217500</v>
      </c>
      <c r="V652" s="14">
        <v>216500</v>
      </c>
      <c r="W652" s="14">
        <v>215000</v>
      </c>
      <c r="X652" s="14">
        <v>213500</v>
      </c>
      <c r="Y652" s="14">
        <v>212000</v>
      </c>
      <c r="Z652" s="14">
        <v>208500</v>
      </c>
      <c r="AA652" s="14">
        <v>208500</v>
      </c>
      <c r="AB652" s="14">
        <v>208500</v>
      </c>
      <c r="AC652" s="14">
        <v>208500</v>
      </c>
    </row>
    <row r="653" spans="1:29">
      <c r="A653" s="1" t="s">
        <v>524</v>
      </c>
      <c r="B653" s="1" t="s">
        <v>533</v>
      </c>
      <c r="D653" s="1" t="s">
        <v>616</v>
      </c>
      <c r="F653" s="1">
        <v>114</v>
      </c>
      <c r="G653" s="1" t="s">
        <v>837</v>
      </c>
      <c r="H653" s="1" t="str">
        <f t="shared" si="11"/>
        <v>114아파트중위매매가격</v>
      </c>
      <c r="I653" s="1" t="s">
        <v>869</v>
      </c>
      <c r="J653" s="13">
        <v>282500</v>
      </c>
      <c r="K653" s="13">
        <v>285000</v>
      </c>
      <c r="L653" s="13">
        <v>285000</v>
      </c>
      <c r="M653" s="13">
        <v>282500</v>
      </c>
      <c r="N653" s="13">
        <v>280000</v>
      </c>
      <c r="O653" s="13">
        <v>277500</v>
      </c>
      <c r="P653" s="13">
        <v>277500</v>
      </c>
      <c r="Q653" s="14">
        <v>276500</v>
      </c>
      <c r="R653" s="14">
        <v>275000</v>
      </c>
      <c r="S653" s="14">
        <v>272500</v>
      </c>
      <c r="T653" s="14">
        <v>270000</v>
      </c>
      <c r="U653" s="14">
        <v>265000</v>
      </c>
      <c r="V653" s="14">
        <v>262500</v>
      </c>
      <c r="W653" s="14">
        <v>260000</v>
      </c>
      <c r="X653" s="14">
        <v>260000</v>
      </c>
      <c r="Y653" s="14">
        <v>262500</v>
      </c>
      <c r="Z653" s="14">
        <v>262500</v>
      </c>
      <c r="AA653" s="14">
        <v>262500</v>
      </c>
      <c r="AB653" s="14">
        <v>262500</v>
      </c>
      <c r="AC653" s="14">
        <v>260000</v>
      </c>
    </row>
    <row r="654" spans="1:29">
      <c r="A654" s="1" t="s">
        <v>524</v>
      </c>
      <c r="B654" s="1" t="s">
        <v>533</v>
      </c>
      <c r="D654" s="1" t="s">
        <v>617</v>
      </c>
      <c r="F654" s="1">
        <v>115</v>
      </c>
      <c r="G654" s="1" t="s">
        <v>837</v>
      </c>
      <c r="H654" s="1" t="str">
        <f t="shared" si="11"/>
        <v>115아파트중위매매가격</v>
      </c>
      <c r="I654" s="1" t="s">
        <v>869</v>
      </c>
      <c r="J654" s="13">
        <v>280000</v>
      </c>
      <c r="K654" s="13">
        <v>280000</v>
      </c>
      <c r="L654" s="13">
        <v>280000</v>
      </c>
      <c r="M654" s="13">
        <v>280000</v>
      </c>
      <c r="N654" s="13">
        <v>282500</v>
      </c>
      <c r="O654" s="13">
        <v>282500</v>
      </c>
      <c r="P654" s="13">
        <v>275000</v>
      </c>
      <c r="Q654" s="14">
        <v>265000</v>
      </c>
      <c r="R654" s="14">
        <v>267500</v>
      </c>
      <c r="S654" s="14">
        <v>267500</v>
      </c>
      <c r="T654" s="14">
        <v>265000</v>
      </c>
      <c r="U654" s="14">
        <v>262500</v>
      </c>
      <c r="V654" s="14">
        <v>257500</v>
      </c>
      <c r="W654" s="14">
        <v>257500</v>
      </c>
      <c r="X654" s="14">
        <v>256500</v>
      </c>
      <c r="Y654" s="14">
        <v>257500</v>
      </c>
      <c r="Z654" s="14">
        <v>259000</v>
      </c>
      <c r="AA654" s="14">
        <v>257500</v>
      </c>
      <c r="AB654" s="14">
        <v>257500</v>
      </c>
      <c r="AC654" s="14">
        <v>256500</v>
      </c>
    </row>
    <row r="655" spans="1:29">
      <c r="A655" s="1" t="s">
        <v>524</v>
      </c>
      <c r="B655" s="1" t="s">
        <v>533</v>
      </c>
      <c r="D655" s="1" t="s">
        <v>547</v>
      </c>
      <c r="F655" s="1">
        <v>116</v>
      </c>
      <c r="G655" s="1" t="s">
        <v>837</v>
      </c>
      <c r="H655" s="1" t="str">
        <f t="shared" si="11"/>
        <v>116아파트중위매매가격</v>
      </c>
      <c r="I655" s="1" t="s">
        <v>869</v>
      </c>
      <c r="J655" s="13">
        <v>220000</v>
      </c>
      <c r="K655" s="13">
        <v>220000</v>
      </c>
      <c r="L655" s="13">
        <v>220000</v>
      </c>
      <c r="M655" s="13">
        <v>220000</v>
      </c>
      <c r="N655" s="13">
        <v>220000</v>
      </c>
      <c r="O655" s="13">
        <v>217500</v>
      </c>
      <c r="P655" s="13">
        <v>216500</v>
      </c>
      <c r="Q655" s="14">
        <v>212500</v>
      </c>
      <c r="R655" s="14">
        <v>212500</v>
      </c>
      <c r="S655" s="14">
        <v>210000</v>
      </c>
      <c r="T655" s="14">
        <v>210000</v>
      </c>
      <c r="U655" s="14">
        <v>210000</v>
      </c>
      <c r="V655" s="14">
        <v>210000</v>
      </c>
      <c r="W655" s="14">
        <v>210000</v>
      </c>
      <c r="X655" s="14">
        <v>210000</v>
      </c>
      <c r="Y655" s="14">
        <v>210000</v>
      </c>
      <c r="Z655" s="14">
        <v>210000</v>
      </c>
      <c r="AA655" s="14">
        <v>210000</v>
      </c>
      <c r="AB655" s="14">
        <v>210000</v>
      </c>
      <c r="AC655" s="14">
        <v>209500</v>
      </c>
    </row>
    <row r="656" spans="1:29">
      <c r="A656" s="1" t="s">
        <v>524</v>
      </c>
      <c r="B656" s="1" t="s">
        <v>533</v>
      </c>
      <c r="C656" s="1" t="s">
        <v>538</v>
      </c>
      <c r="F656" s="1">
        <v>117</v>
      </c>
      <c r="G656" s="1" t="s">
        <v>837</v>
      </c>
      <c r="H656" s="1" t="str">
        <f t="shared" si="11"/>
        <v>117아파트중위매매가격</v>
      </c>
      <c r="I656" s="1" t="s">
        <v>869</v>
      </c>
      <c r="J656" s="13">
        <v>153674.86725663717</v>
      </c>
      <c r="K656" s="13">
        <v>154024.51327433629</v>
      </c>
      <c r="L656" s="13">
        <v>152790.8849557522</v>
      </c>
      <c r="M656" s="13">
        <v>152790.8849557522</v>
      </c>
      <c r="N656" s="13">
        <v>152879.55752212388</v>
      </c>
      <c r="O656" s="13">
        <v>152529.91150442479</v>
      </c>
      <c r="P656" s="13">
        <v>152529.91150442479</v>
      </c>
      <c r="Q656" s="14">
        <v>151830.61946902654</v>
      </c>
      <c r="R656" s="14">
        <v>151741.94690265486</v>
      </c>
      <c r="S656" s="14">
        <v>151741.94690265486</v>
      </c>
      <c r="T656" s="14">
        <v>149822.92035398231</v>
      </c>
      <c r="U656" s="14">
        <v>149524.58036278313</v>
      </c>
      <c r="V656" s="14">
        <v>150013.48028156304</v>
      </c>
      <c r="W656" s="14">
        <v>150492.983485245</v>
      </c>
      <c r="X656" s="14">
        <v>151019.49282555727</v>
      </c>
      <c r="Y656" s="14">
        <v>150530.59290677737</v>
      </c>
      <c r="Z656" s="14">
        <v>151169.93051168666</v>
      </c>
      <c r="AA656" s="14">
        <v>151442.59317751107</v>
      </c>
      <c r="AB656" s="14">
        <v>151384.48695966069</v>
      </c>
      <c r="AC656" s="14">
        <v>151093.9558704088</v>
      </c>
    </row>
    <row r="657" spans="1:29">
      <c r="A657" s="1" t="s">
        <v>524</v>
      </c>
      <c r="B657" s="1" t="s">
        <v>533</v>
      </c>
      <c r="D657" s="1" t="s">
        <v>618</v>
      </c>
      <c r="F657" s="1">
        <v>118</v>
      </c>
      <c r="G657" s="1" t="s">
        <v>837</v>
      </c>
      <c r="H657" s="1" t="str">
        <f t="shared" si="11"/>
        <v>118아파트중위매매가격</v>
      </c>
      <c r="I657" s="1" t="s">
        <v>869</v>
      </c>
      <c r="J657" s="13">
        <v>138000</v>
      </c>
      <c r="K657" s="13">
        <v>138500</v>
      </c>
      <c r="L657" s="13">
        <v>138500</v>
      </c>
      <c r="M657" s="13">
        <v>138500</v>
      </c>
      <c r="N657" s="13">
        <v>138500</v>
      </c>
      <c r="O657" s="13">
        <v>138000</v>
      </c>
      <c r="P657" s="13">
        <v>138000</v>
      </c>
      <c r="Q657" s="14">
        <v>137000</v>
      </c>
      <c r="R657" s="14">
        <v>137000</v>
      </c>
      <c r="S657" s="14">
        <v>137000</v>
      </c>
      <c r="T657" s="14">
        <v>135000</v>
      </c>
      <c r="U657" s="14">
        <v>135000</v>
      </c>
      <c r="V657" s="14">
        <v>135000</v>
      </c>
      <c r="W657" s="14">
        <v>135750</v>
      </c>
      <c r="X657" s="14">
        <v>136000</v>
      </c>
      <c r="Y657" s="14">
        <v>136000</v>
      </c>
      <c r="Z657" s="14">
        <v>137000</v>
      </c>
      <c r="AA657" s="14">
        <v>138000</v>
      </c>
      <c r="AB657" s="14">
        <v>138000</v>
      </c>
      <c r="AC657" s="14">
        <v>138000</v>
      </c>
    </row>
    <row r="658" spans="1:29">
      <c r="A658" s="1" t="s">
        <v>524</v>
      </c>
      <c r="B658" s="1" t="s">
        <v>533</v>
      </c>
      <c r="D658" s="1" t="s">
        <v>619</v>
      </c>
      <c r="F658" s="1">
        <v>119</v>
      </c>
      <c r="G658" s="1" t="s">
        <v>837</v>
      </c>
      <c r="H658" s="1" t="str">
        <f t="shared" si="11"/>
        <v>119아파트중위매매가격</v>
      </c>
      <c r="I658" s="1" t="s">
        <v>869</v>
      </c>
      <c r="J658" s="13">
        <v>145000</v>
      </c>
      <c r="K658" s="13">
        <v>145000</v>
      </c>
      <c r="L658" s="13">
        <v>145000</v>
      </c>
      <c r="M658" s="13">
        <v>145000</v>
      </c>
      <c r="N658" s="13">
        <v>145500</v>
      </c>
      <c r="O658" s="13">
        <v>145500</v>
      </c>
      <c r="P658" s="13">
        <v>145500</v>
      </c>
      <c r="Q658" s="14">
        <v>145500</v>
      </c>
      <c r="R658" s="14">
        <v>145000</v>
      </c>
      <c r="S658" s="14">
        <v>145000</v>
      </c>
      <c r="T658" s="14">
        <v>144500</v>
      </c>
      <c r="U658" s="14">
        <v>144500</v>
      </c>
      <c r="V658" s="14">
        <v>146500</v>
      </c>
      <c r="W658" s="14">
        <v>146500</v>
      </c>
      <c r="X658" s="14">
        <v>148000</v>
      </c>
      <c r="Y658" s="14">
        <v>146000</v>
      </c>
      <c r="Z658" s="14">
        <v>146000</v>
      </c>
      <c r="AA658" s="14">
        <v>144500</v>
      </c>
      <c r="AB658" s="14">
        <v>144500</v>
      </c>
      <c r="AC658" s="14">
        <v>144500</v>
      </c>
    </row>
    <row r="659" spans="1:29">
      <c r="A659" s="1" t="s">
        <v>524</v>
      </c>
      <c r="B659" s="1" t="s">
        <v>533</v>
      </c>
      <c r="C659" s="1" t="s">
        <v>539</v>
      </c>
      <c r="F659" s="1">
        <v>120</v>
      </c>
      <c r="G659" s="1" t="s">
        <v>837</v>
      </c>
      <c r="H659" s="1" t="str">
        <f t="shared" si="11"/>
        <v>120아파트중위매매가격</v>
      </c>
      <c r="I659" s="1" t="s">
        <v>869</v>
      </c>
      <c r="J659" s="13">
        <v>252880.69365406813</v>
      </c>
      <c r="K659" s="13">
        <v>252880.69365406813</v>
      </c>
      <c r="L659" s="13">
        <v>252000.88843719187</v>
      </c>
      <c r="M659" s="13">
        <v>250595.00052162033</v>
      </c>
      <c r="N659" s="13">
        <v>248455.78510588894</v>
      </c>
      <c r="O659" s="13">
        <v>246829.21814161824</v>
      </c>
      <c r="P659" s="13">
        <v>244235.79594213044</v>
      </c>
      <c r="Q659" s="14">
        <v>242699.16641707416</v>
      </c>
      <c r="R659" s="14">
        <v>239915.78187520822</v>
      </c>
      <c r="S659" s="14">
        <v>236377.79108937879</v>
      </c>
      <c r="T659" s="14">
        <v>237426.14697577999</v>
      </c>
      <c r="U659" s="14">
        <v>235577.66445512135</v>
      </c>
      <c r="V659" s="14">
        <v>233458.17246227566</v>
      </c>
      <c r="W659" s="14">
        <v>231562.96687145514</v>
      </c>
      <c r="X659" s="14">
        <v>230840.16138648268</v>
      </c>
      <c r="Y659" s="14">
        <v>227302.37329311954</v>
      </c>
      <c r="Z659" s="14">
        <v>226554.36033629091</v>
      </c>
      <c r="AA659" s="14">
        <v>226537.6191189739</v>
      </c>
      <c r="AB659" s="14">
        <v>224734.75962596084</v>
      </c>
      <c r="AC659" s="14">
        <v>224633.37021013399</v>
      </c>
    </row>
    <row r="660" spans="1:29">
      <c r="A660" s="1" t="s">
        <v>524</v>
      </c>
      <c r="B660" s="1" t="s">
        <v>533</v>
      </c>
      <c r="D660" s="1" t="s">
        <v>620</v>
      </c>
      <c r="F660" s="1">
        <v>121</v>
      </c>
      <c r="G660" s="1" t="s">
        <v>837</v>
      </c>
      <c r="H660" s="1" t="str">
        <f t="shared" si="11"/>
        <v>121아파트중위매매가격</v>
      </c>
      <c r="I660" s="1" t="s">
        <v>869</v>
      </c>
      <c r="J660" s="13">
        <v>237500</v>
      </c>
      <c r="K660" s="13">
        <v>237500</v>
      </c>
      <c r="L660" s="13">
        <v>227500</v>
      </c>
      <c r="M660" s="13">
        <v>222500</v>
      </c>
      <c r="N660" s="13">
        <v>220000</v>
      </c>
      <c r="O660" s="13">
        <v>217500</v>
      </c>
      <c r="P660" s="13">
        <v>216500</v>
      </c>
      <c r="Q660" s="14">
        <v>215000</v>
      </c>
      <c r="R660" s="14">
        <v>210000</v>
      </c>
      <c r="S660" s="14">
        <v>210000</v>
      </c>
      <c r="T660" s="14">
        <v>210000</v>
      </c>
      <c r="U660" s="14">
        <v>210000</v>
      </c>
      <c r="V660" s="14">
        <v>210000</v>
      </c>
      <c r="W660" s="14">
        <v>205000</v>
      </c>
      <c r="X660" s="14">
        <v>205000</v>
      </c>
      <c r="Y660" s="14">
        <v>202500</v>
      </c>
      <c r="Z660" s="14">
        <v>200000</v>
      </c>
      <c r="AA660" s="14">
        <v>200000</v>
      </c>
      <c r="AB660" s="14">
        <v>200000</v>
      </c>
      <c r="AC660" s="14">
        <v>200000</v>
      </c>
    </row>
    <row r="661" spans="1:29">
      <c r="A661" s="1" t="s">
        <v>524</v>
      </c>
      <c r="B661" s="1" t="s">
        <v>533</v>
      </c>
      <c r="D661" s="1" t="s">
        <v>621</v>
      </c>
      <c r="F661" s="1">
        <v>122</v>
      </c>
      <c r="G661" s="1" t="s">
        <v>837</v>
      </c>
      <c r="H661" s="1" t="str">
        <f t="shared" si="11"/>
        <v>122아파트중위매매가격</v>
      </c>
      <c r="I661" s="1" t="s">
        <v>869</v>
      </c>
      <c r="J661" s="13">
        <v>267192.71622876264</v>
      </c>
      <c r="K661" s="13">
        <v>267192.71622876264</v>
      </c>
      <c r="L661" s="13">
        <v>268140.0628399679</v>
      </c>
      <c r="M661" s="13">
        <v>267108.07635213464</v>
      </c>
      <c r="N661" s="13">
        <v>265987.4477426394</v>
      </c>
      <c r="O661" s="13">
        <v>264685.4434728786</v>
      </c>
      <c r="P661" s="13">
        <v>264306.50482839654</v>
      </c>
      <c r="Q661" s="14">
        <v>262259.19650865754</v>
      </c>
      <c r="R661" s="14">
        <v>259080.13669528911</v>
      </c>
      <c r="S661" s="14">
        <v>254382.57371107253</v>
      </c>
      <c r="T661" s="14">
        <v>254382.57371107253</v>
      </c>
      <c r="U661" s="14">
        <v>252695.43465145055</v>
      </c>
      <c r="V661" s="14">
        <v>250134.50879937827</v>
      </c>
      <c r="W661" s="14">
        <v>248437.44823143235</v>
      </c>
      <c r="X661" s="14">
        <v>247278.27714206828</v>
      </c>
      <c r="Y661" s="14">
        <v>243113.96498655295</v>
      </c>
      <c r="Z661" s="14">
        <v>242920.76980499228</v>
      </c>
      <c r="AA661" s="14">
        <v>243732.04845026639</v>
      </c>
      <c r="AB661" s="14">
        <v>241511.28426951356</v>
      </c>
      <c r="AC661" s="14">
        <v>241683.93563824892</v>
      </c>
    </row>
    <row r="662" spans="1:29">
      <c r="A662" s="1" t="s">
        <v>524</v>
      </c>
      <c r="B662" s="1" t="s">
        <v>533</v>
      </c>
      <c r="D662" s="1" t="s">
        <v>621</v>
      </c>
      <c r="E662" s="1" t="s">
        <v>622</v>
      </c>
      <c r="F662" s="1">
        <v>123</v>
      </c>
      <c r="G662" s="1" t="s">
        <v>837</v>
      </c>
      <c r="H662" s="1" t="str">
        <f t="shared" si="11"/>
        <v>123아파트중위매매가격</v>
      </c>
      <c r="I662" s="1" t="s">
        <v>869</v>
      </c>
      <c r="J662" s="13">
        <v>237500</v>
      </c>
      <c r="K662" s="13">
        <v>237500</v>
      </c>
      <c r="L662" s="13">
        <v>240000</v>
      </c>
      <c r="M662" s="13">
        <v>242500</v>
      </c>
      <c r="N662" s="13">
        <v>241500</v>
      </c>
      <c r="O662" s="13">
        <v>241000</v>
      </c>
      <c r="P662" s="13">
        <v>240000</v>
      </c>
      <c r="Q662" s="14">
        <v>238500</v>
      </c>
      <c r="R662" s="14">
        <v>238500</v>
      </c>
      <c r="S662" s="14">
        <v>232500</v>
      </c>
      <c r="T662" s="14">
        <v>232500</v>
      </c>
      <c r="U662" s="14">
        <v>232500</v>
      </c>
      <c r="V662" s="14">
        <v>232500</v>
      </c>
      <c r="W662" s="14">
        <v>230000</v>
      </c>
      <c r="X662" s="14">
        <v>230000</v>
      </c>
      <c r="Y662" s="14">
        <v>225500</v>
      </c>
      <c r="Z662" s="14">
        <v>225500</v>
      </c>
      <c r="AA662" s="14">
        <v>225000</v>
      </c>
      <c r="AB662" s="14">
        <v>223500</v>
      </c>
      <c r="AC662" s="14">
        <v>223500</v>
      </c>
    </row>
    <row r="663" spans="1:29">
      <c r="A663" s="1" t="s">
        <v>524</v>
      </c>
      <c r="B663" s="1" t="s">
        <v>533</v>
      </c>
      <c r="D663" s="1" t="s">
        <v>621</v>
      </c>
      <c r="E663" s="1" t="s">
        <v>623</v>
      </c>
      <c r="F663" s="1">
        <v>124</v>
      </c>
      <c r="G663" s="1" t="s">
        <v>837</v>
      </c>
      <c r="H663" s="1" t="str">
        <f t="shared" si="11"/>
        <v>124아파트중위매매가격</v>
      </c>
      <c r="I663" s="1" t="s">
        <v>869</v>
      </c>
      <c r="J663" s="13">
        <v>308000</v>
      </c>
      <c r="K663" s="13">
        <v>308000</v>
      </c>
      <c r="L663" s="13">
        <v>308000</v>
      </c>
      <c r="M663" s="13">
        <v>307500</v>
      </c>
      <c r="N663" s="13">
        <v>307500</v>
      </c>
      <c r="O663" s="13">
        <v>307500</v>
      </c>
      <c r="P663" s="13">
        <v>307500</v>
      </c>
      <c r="Q663" s="14">
        <v>309000</v>
      </c>
      <c r="R663" s="14">
        <v>300000</v>
      </c>
      <c r="S663" s="14">
        <v>295500</v>
      </c>
      <c r="T663" s="14">
        <v>295500</v>
      </c>
      <c r="U663" s="14">
        <v>295500</v>
      </c>
      <c r="V663" s="14">
        <v>285000</v>
      </c>
      <c r="W663" s="14">
        <v>285000</v>
      </c>
      <c r="X663" s="14">
        <v>285000</v>
      </c>
      <c r="Y663" s="14">
        <v>279500</v>
      </c>
      <c r="Z663" s="14">
        <v>279500</v>
      </c>
      <c r="AA663" s="14">
        <v>282000</v>
      </c>
      <c r="AB663" s="14">
        <v>272000</v>
      </c>
      <c r="AC663" s="14">
        <v>273500</v>
      </c>
    </row>
    <row r="664" spans="1:29">
      <c r="A664" s="1" t="s">
        <v>524</v>
      </c>
      <c r="B664" s="1" t="s">
        <v>533</v>
      </c>
      <c r="D664" s="1" t="s">
        <v>621</v>
      </c>
      <c r="E664" s="1" t="s">
        <v>624</v>
      </c>
      <c r="F664" s="1">
        <v>125</v>
      </c>
      <c r="G664" s="1" t="s">
        <v>837</v>
      </c>
      <c r="H664" s="1" t="str">
        <f t="shared" si="11"/>
        <v>125아파트중위매매가격</v>
      </c>
      <c r="I664" s="1" t="s">
        <v>869</v>
      </c>
      <c r="J664" s="13">
        <v>270000</v>
      </c>
      <c r="K664" s="13">
        <v>270000</v>
      </c>
      <c r="L664" s="13">
        <v>270000</v>
      </c>
      <c r="M664" s="13">
        <v>265000</v>
      </c>
      <c r="N664" s="13">
        <v>263000</v>
      </c>
      <c r="O664" s="13">
        <v>260000</v>
      </c>
      <c r="P664" s="13">
        <v>260000</v>
      </c>
      <c r="Q664" s="14">
        <v>255000</v>
      </c>
      <c r="R664" s="14">
        <v>252500</v>
      </c>
      <c r="S664" s="14">
        <v>249000</v>
      </c>
      <c r="T664" s="14">
        <v>249000</v>
      </c>
      <c r="U664" s="14">
        <v>245000</v>
      </c>
      <c r="V664" s="14">
        <v>245000</v>
      </c>
      <c r="W664" s="14">
        <v>243000</v>
      </c>
      <c r="X664" s="14">
        <v>240000</v>
      </c>
      <c r="Y664" s="14">
        <v>237000</v>
      </c>
      <c r="Z664" s="14">
        <v>236500</v>
      </c>
      <c r="AA664" s="14">
        <v>237500</v>
      </c>
      <c r="AB664" s="14">
        <v>239500</v>
      </c>
      <c r="AC664" s="14">
        <v>239000</v>
      </c>
    </row>
    <row r="665" spans="1:29">
      <c r="A665" s="1" t="s">
        <v>524</v>
      </c>
      <c r="B665" s="1" t="s">
        <v>533</v>
      </c>
      <c r="D665" s="1" t="s">
        <v>625</v>
      </c>
      <c r="F665" s="1">
        <v>126</v>
      </c>
      <c r="G665" s="1" t="s">
        <v>837</v>
      </c>
      <c r="H665" s="1" t="str">
        <f t="shared" si="11"/>
        <v>126아파트중위매매가격</v>
      </c>
      <c r="I665" s="1" t="s">
        <v>869</v>
      </c>
      <c r="J665" s="13">
        <v>220000</v>
      </c>
      <c r="K665" s="13">
        <v>220000</v>
      </c>
      <c r="L665" s="13">
        <v>220000</v>
      </c>
      <c r="M665" s="13">
        <v>220000</v>
      </c>
      <c r="N665" s="13">
        <v>215000</v>
      </c>
      <c r="O665" s="13">
        <v>213000</v>
      </c>
      <c r="P665" s="13">
        <v>202500</v>
      </c>
      <c r="Q665" s="14">
        <v>202500</v>
      </c>
      <c r="R665" s="14">
        <v>202500</v>
      </c>
      <c r="S665" s="14">
        <v>200000</v>
      </c>
      <c r="T665" s="14">
        <v>205000</v>
      </c>
      <c r="U665" s="14">
        <v>205000</v>
      </c>
      <c r="V665" s="14">
        <v>202500</v>
      </c>
      <c r="W665" s="14">
        <v>202500</v>
      </c>
      <c r="X665" s="14">
        <v>202500</v>
      </c>
      <c r="Y665" s="14">
        <v>200000</v>
      </c>
      <c r="Z665" s="14">
        <v>199000</v>
      </c>
      <c r="AA665" s="14">
        <v>196500</v>
      </c>
      <c r="AB665" s="14">
        <v>194500</v>
      </c>
      <c r="AC665" s="14">
        <v>193500</v>
      </c>
    </row>
    <row r="666" spans="1:29">
      <c r="A666" s="1" t="s">
        <v>524</v>
      </c>
      <c r="B666" s="1" t="s">
        <v>533</v>
      </c>
      <c r="C666" s="1" t="s">
        <v>540</v>
      </c>
      <c r="F666" s="1">
        <v>127</v>
      </c>
      <c r="G666" s="1" t="s">
        <v>837</v>
      </c>
      <c r="H666" s="1" t="str">
        <f t="shared" si="11"/>
        <v>127아파트중위매매가격</v>
      </c>
      <c r="I666" s="1" t="s">
        <v>869</v>
      </c>
      <c r="J666" s="13">
        <v>178975.05519671974</v>
      </c>
      <c r="K666" s="13">
        <v>178975.05519671974</v>
      </c>
      <c r="L666" s="13">
        <v>179260.96391985848</v>
      </c>
      <c r="M666" s="13">
        <v>179260.96391985848</v>
      </c>
      <c r="N666" s="13">
        <v>177987.17790485593</v>
      </c>
      <c r="O666" s="13">
        <v>177987.17790485593</v>
      </c>
      <c r="P666" s="13">
        <v>176150.88931857763</v>
      </c>
      <c r="Q666" s="14">
        <v>176049.02154386253</v>
      </c>
      <c r="R666" s="14">
        <v>175186.82204029016</v>
      </c>
      <c r="S666" s="14">
        <v>174786.54982789594</v>
      </c>
      <c r="T666" s="14">
        <v>174401.16701636018</v>
      </c>
      <c r="U666" s="14">
        <v>173166.50293697199</v>
      </c>
      <c r="V666" s="14">
        <v>172291.01090101016</v>
      </c>
      <c r="W666" s="14">
        <v>171814.98770333536</v>
      </c>
      <c r="X666" s="14">
        <v>170781.42085758227</v>
      </c>
      <c r="Y666" s="14">
        <v>169211.14355593798</v>
      </c>
      <c r="Z666" s="14">
        <v>166661.1371196672</v>
      </c>
      <c r="AA666" s="14">
        <v>166186.06242505132</v>
      </c>
      <c r="AB666" s="14">
        <v>164536.74094348954</v>
      </c>
      <c r="AC666" s="14">
        <v>163927.56146638573</v>
      </c>
    </row>
    <row r="667" spans="1:29">
      <c r="A667" s="1" t="s">
        <v>524</v>
      </c>
      <c r="B667" s="1" t="s">
        <v>533</v>
      </c>
      <c r="D667" s="1" t="s">
        <v>626</v>
      </c>
      <c r="F667" s="1">
        <v>128</v>
      </c>
      <c r="G667" s="1" t="s">
        <v>837</v>
      </c>
      <c r="H667" s="1" t="str">
        <f t="shared" si="11"/>
        <v>128아파트중위매매가격</v>
      </c>
      <c r="I667" s="1" t="s">
        <v>869</v>
      </c>
      <c r="J667" s="13">
        <v>138500</v>
      </c>
      <c r="K667" s="13">
        <v>138500</v>
      </c>
      <c r="L667" s="13">
        <v>138500</v>
      </c>
      <c r="M667" s="13">
        <v>138500</v>
      </c>
      <c r="N667" s="13">
        <v>139500</v>
      </c>
      <c r="O667" s="13">
        <v>139500</v>
      </c>
      <c r="P667" s="13">
        <v>139500</v>
      </c>
      <c r="Q667" s="14">
        <v>138400</v>
      </c>
      <c r="R667" s="14">
        <v>137500</v>
      </c>
      <c r="S667" s="14">
        <v>137500</v>
      </c>
      <c r="T667" s="14">
        <v>136000</v>
      </c>
      <c r="U667" s="14">
        <v>136000</v>
      </c>
      <c r="V667" s="14">
        <v>136000</v>
      </c>
      <c r="W667" s="14">
        <v>136000</v>
      </c>
      <c r="X667" s="14">
        <v>136000</v>
      </c>
      <c r="Y667" s="14">
        <v>136500</v>
      </c>
      <c r="Z667" s="14">
        <v>137500</v>
      </c>
      <c r="AA667" s="14">
        <v>138000</v>
      </c>
      <c r="AB667" s="14">
        <v>137500</v>
      </c>
      <c r="AC667" s="14">
        <v>137500</v>
      </c>
    </row>
    <row r="668" spans="1:29">
      <c r="A668" s="1" t="s">
        <v>524</v>
      </c>
      <c r="B668" s="1" t="s">
        <v>533</v>
      </c>
      <c r="D668" s="1" t="s">
        <v>627</v>
      </c>
      <c r="F668" s="1">
        <v>129</v>
      </c>
      <c r="G668" s="1" t="s">
        <v>837</v>
      </c>
      <c r="H668" s="1" t="str">
        <f t="shared" si="11"/>
        <v>129아파트중위매매가격</v>
      </c>
      <c r="I668" s="1" t="s">
        <v>869</v>
      </c>
      <c r="J668" s="13">
        <v>136000</v>
      </c>
      <c r="K668" s="13">
        <v>136000</v>
      </c>
      <c r="L668" s="13">
        <v>138500</v>
      </c>
      <c r="M668" s="13">
        <v>138500</v>
      </c>
      <c r="N668" s="13">
        <v>138500</v>
      </c>
      <c r="O668" s="13">
        <v>138500</v>
      </c>
      <c r="P668" s="13">
        <v>135000</v>
      </c>
      <c r="Q668" s="14">
        <v>135000</v>
      </c>
      <c r="R668" s="14">
        <v>132500</v>
      </c>
      <c r="S668" s="14">
        <v>129000</v>
      </c>
      <c r="T668" s="14">
        <v>129000</v>
      </c>
      <c r="U668" s="14">
        <v>129000</v>
      </c>
      <c r="V668" s="14">
        <v>129000</v>
      </c>
      <c r="W668" s="14">
        <v>126000</v>
      </c>
      <c r="X668" s="14">
        <v>125000</v>
      </c>
      <c r="Y668" s="14">
        <v>124000</v>
      </c>
      <c r="Z668" s="14">
        <v>121000</v>
      </c>
      <c r="AA668" s="14">
        <v>121000</v>
      </c>
      <c r="AB668" s="14">
        <v>121000</v>
      </c>
      <c r="AC668" s="14">
        <v>119000</v>
      </c>
    </row>
    <row r="669" spans="1:29">
      <c r="A669" s="1" t="s">
        <v>524</v>
      </c>
      <c r="B669" s="1" t="s">
        <v>533</v>
      </c>
      <c r="D669" s="1" t="s">
        <v>628</v>
      </c>
      <c r="F669" s="1">
        <v>130</v>
      </c>
      <c r="G669" s="1" t="s">
        <v>837</v>
      </c>
      <c r="H669" s="1" t="str">
        <f t="shared" si="11"/>
        <v>130아파트중위매매가격</v>
      </c>
      <c r="I669" s="1" t="s">
        <v>869</v>
      </c>
      <c r="J669" s="13">
        <v>167500</v>
      </c>
      <c r="K669" s="13">
        <v>167500</v>
      </c>
      <c r="L669" s="13">
        <v>167500</v>
      </c>
      <c r="M669" s="13">
        <v>167500</v>
      </c>
      <c r="N669" s="13">
        <v>167500</v>
      </c>
      <c r="O669" s="13">
        <v>167500</v>
      </c>
      <c r="P669" s="13">
        <v>165000</v>
      </c>
      <c r="Q669" s="14">
        <v>165000</v>
      </c>
      <c r="R669" s="14">
        <v>163000</v>
      </c>
      <c r="S669" s="14">
        <v>163000</v>
      </c>
      <c r="T669" s="14">
        <v>162000</v>
      </c>
      <c r="U669" s="14">
        <v>158000</v>
      </c>
      <c r="V669" s="14">
        <v>154500</v>
      </c>
      <c r="W669" s="14">
        <v>154000</v>
      </c>
      <c r="X669" s="14">
        <v>152500</v>
      </c>
      <c r="Y669" s="14">
        <v>153000</v>
      </c>
      <c r="Z669" s="14">
        <v>152500</v>
      </c>
      <c r="AA669" s="14">
        <v>151500</v>
      </c>
      <c r="AB669" s="14">
        <v>150500</v>
      </c>
      <c r="AC669" s="14">
        <v>149000</v>
      </c>
    </row>
    <row r="670" spans="1:29">
      <c r="A670" s="1" t="s">
        <v>524</v>
      </c>
      <c r="B670" s="1" t="s">
        <v>533</v>
      </c>
      <c r="D670" s="1" t="s">
        <v>629</v>
      </c>
      <c r="F670" s="1">
        <v>131</v>
      </c>
      <c r="G670" s="1" t="s">
        <v>837</v>
      </c>
      <c r="H670" s="1" t="str">
        <f t="shared" si="11"/>
        <v>131아파트중위매매가격</v>
      </c>
      <c r="I670" s="1" t="s">
        <v>869</v>
      </c>
      <c r="J670" s="13">
        <v>200000</v>
      </c>
      <c r="K670" s="13">
        <v>200000</v>
      </c>
      <c r="L670" s="13">
        <v>200000</v>
      </c>
      <c r="M670" s="13">
        <v>200000</v>
      </c>
      <c r="N670" s="13">
        <v>197500</v>
      </c>
      <c r="O670" s="13">
        <v>197500</v>
      </c>
      <c r="P670" s="13">
        <v>196000</v>
      </c>
      <c r="Q670" s="14">
        <v>196000</v>
      </c>
      <c r="R670" s="14">
        <v>196000</v>
      </c>
      <c r="S670" s="14">
        <v>196000</v>
      </c>
      <c r="T670" s="14">
        <v>196000</v>
      </c>
      <c r="U670" s="14">
        <v>196000</v>
      </c>
      <c r="V670" s="14">
        <v>196000</v>
      </c>
      <c r="W670" s="14">
        <v>196000</v>
      </c>
      <c r="X670" s="14">
        <v>195000</v>
      </c>
      <c r="Y670" s="14">
        <v>192000</v>
      </c>
      <c r="Z670" s="14">
        <v>188000</v>
      </c>
      <c r="AA670" s="14">
        <v>187500</v>
      </c>
      <c r="AB670" s="14">
        <v>185000</v>
      </c>
      <c r="AC670" s="14">
        <v>185000</v>
      </c>
    </row>
    <row r="671" spans="1:29">
      <c r="A671" s="1" t="s">
        <v>524</v>
      </c>
      <c r="B671" s="1" t="s">
        <v>541</v>
      </c>
      <c r="F671" s="1">
        <v>132</v>
      </c>
      <c r="G671" s="1" t="s">
        <v>837</v>
      </c>
      <c r="H671" s="1" t="str">
        <f t="shared" si="11"/>
        <v>132아파트중위매매가격</v>
      </c>
      <c r="I671" s="1" t="s">
        <v>869</v>
      </c>
      <c r="J671" s="13">
        <v>201035.26699566431</v>
      </c>
      <c r="K671" s="13">
        <v>201079.43347413</v>
      </c>
      <c r="L671" s="13">
        <v>200269.79408206753</v>
      </c>
      <c r="M671" s="13">
        <v>200146.0264256502</v>
      </c>
      <c r="N671" s="13">
        <v>198691.90236507109</v>
      </c>
      <c r="O671" s="13">
        <v>197309.13739862305</v>
      </c>
      <c r="P671" s="13">
        <v>196414.25079994724</v>
      </c>
      <c r="Q671" s="14">
        <v>195861.97863676917</v>
      </c>
      <c r="R671" s="14">
        <v>194617.63305062195</v>
      </c>
      <c r="S671" s="14">
        <v>193214.99574032292</v>
      </c>
      <c r="T671" s="14">
        <v>191971.70109812461</v>
      </c>
      <c r="U671" s="14">
        <v>191770.99912986593</v>
      </c>
      <c r="V671" s="14">
        <v>190636.30883196674</v>
      </c>
      <c r="W671" s="14">
        <v>188641.10303784764</v>
      </c>
      <c r="X671" s="14">
        <v>188020.04060625692</v>
      </c>
      <c r="Y671" s="14">
        <v>188783.28156988276</v>
      </c>
      <c r="Z671" s="14">
        <v>188902.79162723542</v>
      </c>
      <c r="AA671" s="14">
        <v>188707.97262994319</v>
      </c>
      <c r="AB671" s="14">
        <v>189136.75713097106</v>
      </c>
      <c r="AC671" s="14">
        <v>189317.74819463058</v>
      </c>
    </row>
    <row r="672" spans="1:29">
      <c r="A672" s="1" t="s">
        <v>524</v>
      </c>
      <c r="B672" s="1" t="s">
        <v>541</v>
      </c>
      <c r="D672" s="1" t="s">
        <v>559</v>
      </c>
      <c r="F672" s="1">
        <v>133</v>
      </c>
      <c r="G672" s="1" t="s">
        <v>837</v>
      </c>
      <c r="H672" s="1" t="str">
        <f t="shared" si="11"/>
        <v>133아파트중위매매가격</v>
      </c>
      <c r="I672" s="1" t="s">
        <v>869</v>
      </c>
      <c r="J672" s="13">
        <v>188500</v>
      </c>
      <c r="K672" s="13">
        <v>190000</v>
      </c>
      <c r="L672" s="13">
        <v>190000</v>
      </c>
      <c r="M672" s="13">
        <v>190000</v>
      </c>
      <c r="N672" s="13">
        <v>189000</v>
      </c>
      <c r="O672" s="13">
        <v>189000</v>
      </c>
      <c r="P672" s="13">
        <v>189000</v>
      </c>
      <c r="Q672" s="14">
        <v>185000</v>
      </c>
      <c r="R672" s="14">
        <v>183000</v>
      </c>
      <c r="S672" s="14">
        <v>180000</v>
      </c>
      <c r="T672" s="14">
        <v>179000</v>
      </c>
      <c r="U672" s="14">
        <v>178500</v>
      </c>
      <c r="V672" s="14">
        <v>178000</v>
      </c>
      <c r="W672" s="14">
        <v>172500</v>
      </c>
      <c r="X672" s="14">
        <v>171500</v>
      </c>
      <c r="Y672" s="14">
        <v>171500</v>
      </c>
      <c r="Z672" s="14">
        <v>170000</v>
      </c>
      <c r="AA672" s="14">
        <v>170000</v>
      </c>
      <c r="AB672" s="14">
        <v>168000</v>
      </c>
      <c r="AC672" s="14">
        <v>168000</v>
      </c>
    </row>
    <row r="673" spans="1:29">
      <c r="A673" s="1" t="s">
        <v>524</v>
      </c>
      <c r="B673" s="1" t="s">
        <v>541</v>
      </c>
      <c r="D673" s="1" t="s">
        <v>630</v>
      </c>
      <c r="F673" s="1">
        <v>134</v>
      </c>
      <c r="G673" s="1" t="s">
        <v>837</v>
      </c>
      <c r="H673" s="1" t="str">
        <f t="shared" si="11"/>
        <v>134아파트중위매매가격</v>
      </c>
      <c r="I673" s="1" t="s">
        <v>869</v>
      </c>
      <c r="J673" s="13">
        <v>175000</v>
      </c>
      <c r="K673" s="13">
        <v>175000</v>
      </c>
      <c r="L673" s="13">
        <v>175000</v>
      </c>
      <c r="M673" s="13">
        <v>175000</v>
      </c>
      <c r="N673" s="13">
        <v>175000</v>
      </c>
      <c r="O673" s="13">
        <v>175000</v>
      </c>
      <c r="P673" s="13">
        <v>174000</v>
      </c>
      <c r="Q673" s="14">
        <v>175000</v>
      </c>
      <c r="R673" s="14">
        <v>171000</v>
      </c>
      <c r="S673" s="14">
        <v>171000</v>
      </c>
      <c r="T673" s="14">
        <v>168500</v>
      </c>
      <c r="U673" s="14">
        <v>168500</v>
      </c>
      <c r="V673" s="14">
        <v>166000</v>
      </c>
      <c r="W673" s="14">
        <v>163500</v>
      </c>
      <c r="X673" s="14">
        <v>162500</v>
      </c>
      <c r="Y673" s="14">
        <v>165000</v>
      </c>
      <c r="Z673" s="14">
        <v>166000</v>
      </c>
      <c r="AA673" s="14">
        <v>166000</v>
      </c>
      <c r="AB673" s="14">
        <v>166000</v>
      </c>
      <c r="AC673" s="14">
        <v>163500</v>
      </c>
    </row>
    <row r="674" spans="1:29">
      <c r="A674" s="1" t="s">
        <v>524</v>
      </c>
      <c r="B674" s="1" t="s">
        <v>541</v>
      </c>
      <c r="D674" s="1" t="s">
        <v>631</v>
      </c>
      <c r="F674" s="1">
        <v>135</v>
      </c>
      <c r="G674" s="1" t="s">
        <v>837</v>
      </c>
      <c r="H674" s="1" t="str">
        <f t="shared" si="11"/>
        <v>135아파트중위매매가격</v>
      </c>
      <c r="I674" s="1" t="s">
        <v>869</v>
      </c>
      <c r="J674" s="13">
        <v>190000</v>
      </c>
      <c r="K674" s="13">
        <v>190000</v>
      </c>
      <c r="L674" s="13">
        <v>190000</v>
      </c>
      <c r="M674" s="13">
        <v>190000</v>
      </c>
      <c r="N674" s="13">
        <v>190000</v>
      </c>
      <c r="O674" s="13">
        <v>190000</v>
      </c>
      <c r="P674" s="13">
        <v>189000</v>
      </c>
      <c r="Q674" s="14">
        <v>188500</v>
      </c>
      <c r="R674" s="14">
        <v>187000</v>
      </c>
      <c r="S674" s="14">
        <v>186000</v>
      </c>
      <c r="T674" s="14">
        <v>185500</v>
      </c>
      <c r="U674" s="14">
        <v>185500</v>
      </c>
      <c r="V674" s="14">
        <v>185000</v>
      </c>
      <c r="W674" s="14">
        <v>184000</v>
      </c>
      <c r="X674" s="14">
        <v>183000</v>
      </c>
      <c r="Y674" s="14">
        <v>182000</v>
      </c>
      <c r="Z674" s="14">
        <v>182000</v>
      </c>
      <c r="AA674" s="14">
        <v>180500</v>
      </c>
      <c r="AB674" s="14">
        <v>180500</v>
      </c>
      <c r="AC674" s="14">
        <v>180000</v>
      </c>
    </row>
    <row r="675" spans="1:29">
      <c r="A675" s="1" t="s">
        <v>524</v>
      </c>
      <c r="B675" s="1" t="s">
        <v>541</v>
      </c>
      <c r="D675" s="1" t="s">
        <v>632</v>
      </c>
      <c r="F675" s="1">
        <v>136</v>
      </c>
      <c r="G675" s="1" t="s">
        <v>837</v>
      </c>
      <c r="H675" s="1" t="str">
        <f t="shared" si="11"/>
        <v>136아파트중위매매가격</v>
      </c>
      <c r="I675" s="1" t="s">
        <v>869</v>
      </c>
      <c r="J675" s="13">
        <v>205000</v>
      </c>
      <c r="K675" s="13">
        <v>205000</v>
      </c>
      <c r="L675" s="13">
        <v>202500</v>
      </c>
      <c r="M675" s="13">
        <v>202500</v>
      </c>
      <c r="N675" s="13">
        <v>202500</v>
      </c>
      <c r="O675" s="13">
        <v>202500</v>
      </c>
      <c r="P675" s="13">
        <v>200000</v>
      </c>
      <c r="Q675" s="14">
        <v>200000</v>
      </c>
      <c r="R675" s="14">
        <v>200000</v>
      </c>
      <c r="S675" s="14">
        <v>200000</v>
      </c>
      <c r="T675" s="14">
        <v>200000</v>
      </c>
      <c r="U675" s="14">
        <v>199000</v>
      </c>
      <c r="V675" s="14">
        <v>198500</v>
      </c>
      <c r="W675" s="14">
        <v>197000</v>
      </c>
      <c r="X675" s="14">
        <v>196000</v>
      </c>
      <c r="Y675" s="14">
        <v>195500</v>
      </c>
      <c r="Z675" s="14">
        <v>196500</v>
      </c>
      <c r="AA675" s="14">
        <v>199000</v>
      </c>
      <c r="AB675" s="14">
        <v>199000</v>
      </c>
      <c r="AC675" s="14">
        <v>200000</v>
      </c>
    </row>
    <row r="676" spans="1:29">
      <c r="A676" s="1" t="s">
        <v>524</v>
      </c>
      <c r="B676" s="1" t="s">
        <v>541</v>
      </c>
      <c r="D676" s="1" t="s">
        <v>633</v>
      </c>
      <c r="F676" s="1">
        <v>137</v>
      </c>
      <c r="G676" s="1" t="s">
        <v>837</v>
      </c>
      <c r="H676" s="1" t="str">
        <f t="shared" si="11"/>
        <v>137아파트중위매매가격</v>
      </c>
      <c r="I676" s="1" t="s">
        <v>869</v>
      </c>
      <c r="J676" s="13">
        <v>230000</v>
      </c>
      <c r="K676" s="13">
        <v>230000</v>
      </c>
      <c r="L676" s="13">
        <v>230000</v>
      </c>
      <c r="M676" s="13">
        <v>230000</v>
      </c>
      <c r="N676" s="13">
        <v>230000</v>
      </c>
      <c r="O676" s="13">
        <v>230000</v>
      </c>
      <c r="P676" s="13">
        <v>230000</v>
      </c>
      <c r="Q676" s="14">
        <v>230000</v>
      </c>
      <c r="R676" s="14">
        <v>228500</v>
      </c>
      <c r="S676" s="14">
        <v>228500</v>
      </c>
      <c r="T676" s="14">
        <v>227500</v>
      </c>
      <c r="U676" s="14">
        <v>227500</v>
      </c>
      <c r="V676" s="14">
        <v>225500</v>
      </c>
      <c r="W676" s="14">
        <v>223000</v>
      </c>
      <c r="X676" s="14">
        <v>223000</v>
      </c>
      <c r="Y676" s="14">
        <v>223000</v>
      </c>
      <c r="Z676" s="14">
        <v>223000</v>
      </c>
      <c r="AA676" s="14">
        <v>223000</v>
      </c>
      <c r="AB676" s="14">
        <v>222500</v>
      </c>
      <c r="AC676" s="14">
        <v>224000</v>
      </c>
    </row>
    <row r="677" spans="1:29">
      <c r="A677" s="1" t="s">
        <v>524</v>
      </c>
      <c r="B677" s="1" t="s">
        <v>541</v>
      </c>
      <c r="D677" s="1" t="s">
        <v>634</v>
      </c>
      <c r="F677" s="1">
        <v>138</v>
      </c>
      <c r="G677" s="1" t="s">
        <v>837</v>
      </c>
      <c r="H677" s="1" t="str">
        <f t="shared" si="11"/>
        <v>138아파트중위매매가격</v>
      </c>
      <c r="I677" s="1" t="s">
        <v>869</v>
      </c>
      <c r="J677" s="13">
        <v>206000</v>
      </c>
      <c r="K677" s="13">
        <v>206000</v>
      </c>
      <c r="L677" s="13">
        <v>205000</v>
      </c>
      <c r="M677" s="13">
        <v>203000</v>
      </c>
      <c r="N677" s="13">
        <v>203000</v>
      </c>
      <c r="O677" s="13">
        <v>200000</v>
      </c>
      <c r="P677" s="13">
        <v>200000</v>
      </c>
      <c r="Q677" s="14">
        <v>200000</v>
      </c>
      <c r="R677" s="14">
        <v>198500</v>
      </c>
      <c r="S677" s="14">
        <v>198500</v>
      </c>
      <c r="T677" s="14">
        <v>195000</v>
      </c>
      <c r="U677" s="14">
        <v>195000</v>
      </c>
      <c r="V677" s="14">
        <v>195000</v>
      </c>
      <c r="W677" s="14">
        <v>190000</v>
      </c>
      <c r="X677" s="14">
        <v>188000</v>
      </c>
      <c r="Y677" s="14">
        <v>190000</v>
      </c>
      <c r="Z677" s="14">
        <v>190000</v>
      </c>
      <c r="AA677" s="14">
        <v>187500</v>
      </c>
      <c r="AB677" s="14">
        <v>190500</v>
      </c>
      <c r="AC677" s="14">
        <v>190000</v>
      </c>
    </row>
    <row r="678" spans="1:29">
      <c r="A678" s="1" t="s">
        <v>524</v>
      </c>
      <c r="B678" s="1" t="s">
        <v>541</v>
      </c>
      <c r="D678" s="1" t="s">
        <v>635</v>
      </c>
      <c r="F678" s="1">
        <v>139</v>
      </c>
      <c r="G678" s="1" t="s">
        <v>837</v>
      </c>
      <c r="H678" s="1" t="str">
        <f t="shared" si="11"/>
        <v>139아파트중위매매가격</v>
      </c>
      <c r="I678" s="1" t="s">
        <v>869</v>
      </c>
      <c r="J678" s="13">
        <v>175000</v>
      </c>
      <c r="K678" s="13">
        <v>175000</v>
      </c>
      <c r="L678" s="13">
        <v>175000</v>
      </c>
      <c r="M678" s="13">
        <v>175000</v>
      </c>
      <c r="N678" s="13">
        <v>170000</v>
      </c>
      <c r="O678" s="13">
        <v>170000</v>
      </c>
      <c r="P678" s="13">
        <v>169000</v>
      </c>
      <c r="Q678" s="14">
        <v>168000</v>
      </c>
      <c r="R678" s="14">
        <v>168000</v>
      </c>
      <c r="S678" s="14">
        <v>167000</v>
      </c>
      <c r="T678" s="14">
        <v>166000</v>
      </c>
      <c r="U678" s="14">
        <v>166000</v>
      </c>
      <c r="V678" s="14">
        <v>166000</v>
      </c>
      <c r="W678" s="14">
        <v>165500</v>
      </c>
      <c r="X678" s="14">
        <v>166000</v>
      </c>
      <c r="Y678" s="14">
        <v>166000</v>
      </c>
      <c r="Z678" s="14">
        <v>166000</v>
      </c>
      <c r="AA678" s="14">
        <v>166000</v>
      </c>
      <c r="AB678" s="14">
        <v>166000</v>
      </c>
      <c r="AC678" s="14">
        <v>166000</v>
      </c>
    </row>
    <row r="679" spans="1:29">
      <c r="A679" s="1" t="s">
        <v>524</v>
      </c>
      <c r="B679" s="1" t="s">
        <v>541</v>
      </c>
      <c r="D679" s="1" t="s">
        <v>636</v>
      </c>
      <c r="F679" s="1">
        <v>140</v>
      </c>
      <c r="G679" s="1" t="s">
        <v>837</v>
      </c>
      <c r="H679" s="1" t="str">
        <f t="shared" si="11"/>
        <v>140아파트중위매매가격</v>
      </c>
      <c r="I679" s="1" t="s">
        <v>869</v>
      </c>
      <c r="J679" s="13">
        <v>200000</v>
      </c>
      <c r="K679" s="13">
        <v>200000</v>
      </c>
      <c r="L679" s="13">
        <v>198500</v>
      </c>
      <c r="M679" s="13">
        <v>200000</v>
      </c>
      <c r="N679" s="13">
        <v>196000</v>
      </c>
      <c r="O679" s="13">
        <v>191500</v>
      </c>
      <c r="P679" s="13">
        <v>190000</v>
      </c>
      <c r="Q679" s="14">
        <v>188500</v>
      </c>
      <c r="R679" s="14">
        <v>186500</v>
      </c>
      <c r="S679" s="14">
        <v>180500</v>
      </c>
      <c r="T679" s="14">
        <v>180000</v>
      </c>
      <c r="U679" s="14">
        <v>180000</v>
      </c>
      <c r="V679" s="14">
        <v>177000</v>
      </c>
      <c r="W679" s="14">
        <v>177000</v>
      </c>
      <c r="X679" s="14">
        <v>177000</v>
      </c>
      <c r="Y679" s="14">
        <v>179500</v>
      </c>
      <c r="Z679" s="14">
        <v>179500</v>
      </c>
      <c r="AA679" s="14">
        <v>180000</v>
      </c>
      <c r="AB679" s="14">
        <v>180000</v>
      </c>
      <c r="AC679" s="14">
        <v>180000</v>
      </c>
    </row>
    <row r="680" spans="1:29">
      <c r="A680" s="1" t="s">
        <v>522</v>
      </c>
      <c r="F680" s="1">
        <v>141</v>
      </c>
      <c r="G680" s="1" t="s">
        <v>837</v>
      </c>
      <c r="H680" s="1" t="str">
        <f t="shared" si="11"/>
        <v>141아파트중위매매가격</v>
      </c>
      <c r="I680" s="1" t="s">
        <v>869</v>
      </c>
      <c r="J680" s="13">
        <v>172800.02163862711</v>
      </c>
      <c r="K680" s="13">
        <v>172524.85660897748</v>
      </c>
      <c r="L680" s="13">
        <v>172890.446819014</v>
      </c>
      <c r="M680" s="13">
        <v>172746.89455617877</v>
      </c>
      <c r="N680" s="13">
        <v>172615.88937459546</v>
      </c>
      <c r="O680" s="13">
        <v>172391.21304551509</v>
      </c>
      <c r="P680" s="13">
        <v>171764.69886141899</v>
      </c>
      <c r="Q680" s="14">
        <v>171040.08908961035</v>
      </c>
      <c r="R680" s="14">
        <v>170876.26897516314</v>
      </c>
      <c r="S680" s="14">
        <v>170769.23677756224</v>
      </c>
      <c r="T680" s="14">
        <v>170776.79408405046</v>
      </c>
      <c r="U680" s="14">
        <v>171002.85436154748</v>
      </c>
      <c r="V680" s="14">
        <v>170865.61762709761</v>
      </c>
      <c r="W680" s="14">
        <v>170673.49328460413</v>
      </c>
      <c r="X680" s="14">
        <v>170647.6577489723</v>
      </c>
      <c r="Y680" s="14">
        <v>171673.89102691141</v>
      </c>
      <c r="Z680" s="14">
        <v>172693.30940421135</v>
      </c>
      <c r="AA680" s="14">
        <v>173304.78159878569</v>
      </c>
      <c r="AB680" s="14">
        <v>173952.76111215059</v>
      </c>
      <c r="AC680" s="14">
        <v>173993.626158767</v>
      </c>
    </row>
    <row r="681" spans="1:29">
      <c r="A681" s="1" t="s">
        <v>524</v>
      </c>
      <c r="B681" s="1" t="s">
        <v>542</v>
      </c>
      <c r="F681" s="1">
        <v>142</v>
      </c>
      <c r="G681" s="1" t="s">
        <v>837</v>
      </c>
      <c r="H681" s="1" t="str">
        <f t="shared" si="11"/>
        <v>142아파트중위매매가격</v>
      </c>
      <c r="I681" s="1" t="s">
        <v>869</v>
      </c>
      <c r="J681" s="13">
        <v>201100.56027654742</v>
      </c>
      <c r="K681" s="13">
        <v>200284.48080352694</v>
      </c>
      <c r="L681" s="13">
        <v>199893.18837043885</v>
      </c>
      <c r="M681" s="13">
        <v>199554.57155423911</v>
      </c>
      <c r="N681" s="13">
        <v>198710.98853331592</v>
      </c>
      <c r="O681" s="13">
        <v>197256.71266627035</v>
      </c>
      <c r="P681" s="13">
        <v>196570.23902383709</v>
      </c>
      <c r="Q681" s="14">
        <v>195234.71107355237</v>
      </c>
      <c r="R681" s="14">
        <v>194502.33577419876</v>
      </c>
      <c r="S681" s="14">
        <v>194181.92493909292</v>
      </c>
      <c r="T681" s="14">
        <v>193870.46117580761</v>
      </c>
      <c r="U681" s="14">
        <v>193909.49824980577</v>
      </c>
      <c r="V681" s="14">
        <v>193370.08880460481</v>
      </c>
      <c r="W681" s="14">
        <v>192712.37708958154</v>
      </c>
      <c r="X681" s="14">
        <v>191799.1240674681</v>
      </c>
      <c r="Y681" s="14">
        <v>192075.88700177943</v>
      </c>
      <c r="Z681" s="14">
        <v>192721.65144819175</v>
      </c>
      <c r="AA681" s="14">
        <v>192965.22334817587</v>
      </c>
      <c r="AB681" s="14">
        <v>192419.88705190434</v>
      </c>
      <c r="AC681" s="14">
        <v>192305.78441282862</v>
      </c>
    </row>
    <row r="682" spans="1:29">
      <c r="A682" s="1" t="s">
        <v>524</v>
      </c>
      <c r="B682" s="1" t="s">
        <v>542</v>
      </c>
      <c r="C682" s="1" t="s">
        <v>543</v>
      </c>
      <c r="F682" s="1">
        <v>143</v>
      </c>
      <c r="G682" s="1" t="s">
        <v>837</v>
      </c>
      <c r="H682" s="1" t="str">
        <f t="shared" si="11"/>
        <v>143아파트중위매매가격</v>
      </c>
      <c r="I682" s="1" t="s">
        <v>869</v>
      </c>
      <c r="J682" s="13">
        <v>207057.49242982242</v>
      </c>
      <c r="K682" s="13">
        <v>207521.98761491667</v>
      </c>
      <c r="L682" s="13">
        <v>207521.98761491667</v>
      </c>
      <c r="M682" s="13">
        <v>207442.10746469523</v>
      </c>
      <c r="N682" s="13">
        <v>206910.33090542053</v>
      </c>
      <c r="O682" s="13">
        <v>206673.07517436414</v>
      </c>
      <c r="P682" s="13">
        <v>206284.82281692445</v>
      </c>
      <c r="Q682" s="14">
        <v>205391.14402888034</v>
      </c>
      <c r="R682" s="14">
        <v>204926.6488437861</v>
      </c>
      <c r="S682" s="14">
        <v>204886.70876867537</v>
      </c>
      <c r="T682" s="14">
        <v>204112.55012685162</v>
      </c>
      <c r="U682" s="14">
        <v>204520.87582244133</v>
      </c>
      <c r="V682" s="14">
        <v>203762.48736410876</v>
      </c>
      <c r="W682" s="14">
        <v>202785.95908631422</v>
      </c>
      <c r="X682" s="14">
        <v>201959.41662085234</v>
      </c>
      <c r="Y682" s="14">
        <v>202305.64669161331</v>
      </c>
      <c r="Z682" s="14">
        <v>202569.15822796035</v>
      </c>
      <c r="AA682" s="14">
        <v>202194.86761132884</v>
      </c>
      <c r="AB682" s="14">
        <v>200679.25230992958</v>
      </c>
      <c r="AC682" s="14">
        <v>200809.99166474541</v>
      </c>
    </row>
    <row r="683" spans="1:29">
      <c r="A683" s="1" t="s">
        <v>524</v>
      </c>
      <c r="B683" s="1" t="s">
        <v>542</v>
      </c>
      <c r="D683" s="1" t="s">
        <v>559</v>
      </c>
      <c r="F683" s="1">
        <v>144</v>
      </c>
      <c r="G683" s="1" t="s">
        <v>837</v>
      </c>
      <c r="H683" s="1" t="str">
        <f t="shared" si="11"/>
        <v>144아파트중위매매가격</v>
      </c>
      <c r="I683" s="1" t="s">
        <v>869</v>
      </c>
      <c r="J683" s="13">
        <v>126500</v>
      </c>
      <c r="K683" s="13">
        <v>126500</v>
      </c>
      <c r="L683" s="13">
        <v>126500</v>
      </c>
      <c r="M683" s="13">
        <v>126500</v>
      </c>
      <c r="N683" s="13">
        <v>126500</v>
      </c>
      <c r="O683" s="13">
        <v>126500</v>
      </c>
      <c r="P683" s="13">
        <v>126500</v>
      </c>
      <c r="Q683" s="14">
        <v>125500</v>
      </c>
      <c r="R683" s="14">
        <v>125500</v>
      </c>
      <c r="S683" s="14">
        <v>125500</v>
      </c>
      <c r="T683" s="14">
        <v>125500</v>
      </c>
      <c r="U683" s="14">
        <v>125500</v>
      </c>
      <c r="V683" s="14">
        <v>125500</v>
      </c>
      <c r="W683" s="14">
        <v>125000</v>
      </c>
      <c r="X683" s="14">
        <v>125000</v>
      </c>
      <c r="Y683" s="14">
        <v>125500</v>
      </c>
      <c r="Z683" s="14">
        <v>125000</v>
      </c>
      <c r="AA683" s="14">
        <v>124500</v>
      </c>
      <c r="AB683" s="14">
        <v>124500</v>
      </c>
      <c r="AC683" s="14">
        <v>123500</v>
      </c>
    </row>
    <row r="684" spans="1:29">
      <c r="A684" s="1" t="s">
        <v>524</v>
      </c>
      <c r="B684" s="1" t="s">
        <v>542</v>
      </c>
      <c r="D684" s="1" t="s">
        <v>636</v>
      </c>
      <c r="F684" s="1">
        <v>145</v>
      </c>
      <c r="G684" s="1" t="s">
        <v>837</v>
      </c>
      <c r="H684" s="1" t="str">
        <f t="shared" si="11"/>
        <v>145아파트중위매매가격</v>
      </c>
      <c r="I684" s="1" t="s">
        <v>869</v>
      </c>
      <c r="J684" s="13">
        <v>175000</v>
      </c>
      <c r="K684" s="13">
        <v>175000</v>
      </c>
      <c r="L684" s="13">
        <v>175000</v>
      </c>
      <c r="M684" s="13">
        <v>175000</v>
      </c>
      <c r="N684" s="13">
        <v>175000</v>
      </c>
      <c r="O684" s="13">
        <v>175000</v>
      </c>
      <c r="P684" s="13">
        <v>175000</v>
      </c>
      <c r="Q684" s="14">
        <v>175000</v>
      </c>
      <c r="R684" s="14">
        <v>175000</v>
      </c>
      <c r="S684" s="14">
        <v>175000</v>
      </c>
      <c r="T684" s="14">
        <v>175000</v>
      </c>
      <c r="U684" s="14">
        <v>175000</v>
      </c>
      <c r="V684" s="14">
        <v>175000</v>
      </c>
      <c r="W684" s="14">
        <v>175500</v>
      </c>
      <c r="X684" s="14">
        <v>175500</v>
      </c>
      <c r="Y684" s="14">
        <v>175500</v>
      </c>
      <c r="Z684" s="14">
        <v>175500</v>
      </c>
      <c r="AA684" s="14">
        <v>175500</v>
      </c>
      <c r="AB684" s="14">
        <v>175500</v>
      </c>
      <c r="AC684" s="14">
        <v>175500</v>
      </c>
    </row>
    <row r="685" spans="1:29">
      <c r="A685" s="1" t="s">
        <v>524</v>
      </c>
      <c r="B685" s="1" t="s">
        <v>542</v>
      </c>
      <c r="D685" s="1" t="s">
        <v>630</v>
      </c>
      <c r="F685" s="1">
        <v>146</v>
      </c>
      <c r="G685" s="1" t="s">
        <v>837</v>
      </c>
      <c r="H685" s="1" t="str">
        <f t="shared" si="11"/>
        <v>146아파트중위매매가격</v>
      </c>
      <c r="I685" s="1" t="s">
        <v>869</v>
      </c>
      <c r="J685" s="13">
        <v>192500</v>
      </c>
      <c r="K685" s="13">
        <v>192500</v>
      </c>
      <c r="L685" s="13">
        <v>192500</v>
      </c>
      <c r="M685" s="13">
        <v>192500</v>
      </c>
      <c r="N685" s="13">
        <v>192500</v>
      </c>
      <c r="O685" s="13">
        <v>192500</v>
      </c>
      <c r="P685" s="13">
        <v>192500</v>
      </c>
      <c r="Q685" s="14">
        <v>192500</v>
      </c>
      <c r="R685" s="14">
        <v>192500</v>
      </c>
      <c r="S685" s="14">
        <v>192500</v>
      </c>
      <c r="T685" s="14">
        <v>192500</v>
      </c>
      <c r="U685" s="14">
        <v>191000</v>
      </c>
      <c r="V685" s="14">
        <v>191000</v>
      </c>
      <c r="W685" s="14">
        <v>191000</v>
      </c>
      <c r="X685" s="14">
        <v>191000</v>
      </c>
      <c r="Y685" s="14">
        <v>190000</v>
      </c>
      <c r="Z685" s="14">
        <v>190000</v>
      </c>
      <c r="AA685" s="14">
        <v>195000</v>
      </c>
      <c r="AB685" s="14">
        <v>195000</v>
      </c>
      <c r="AC685" s="14">
        <v>195000</v>
      </c>
    </row>
    <row r="686" spans="1:29">
      <c r="A686" s="1" t="s">
        <v>524</v>
      </c>
      <c r="B686" s="1" t="s">
        <v>542</v>
      </c>
      <c r="D686" s="1" t="s">
        <v>637</v>
      </c>
      <c r="F686" s="1">
        <v>147</v>
      </c>
      <c r="G686" s="1" t="s">
        <v>837</v>
      </c>
      <c r="H686" s="1" t="str">
        <f t="shared" si="11"/>
        <v>147아파트중위매매가격</v>
      </c>
      <c r="I686" s="1" t="s">
        <v>869</v>
      </c>
      <c r="J686" s="13">
        <v>170500</v>
      </c>
      <c r="K686" s="13">
        <v>170500</v>
      </c>
      <c r="L686" s="13">
        <v>170500</v>
      </c>
      <c r="M686" s="13">
        <v>169500</v>
      </c>
      <c r="N686" s="13">
        <v>169500</v>
      </c>
      <c r="O686" s="13">
        <v>169500</v>
      </c>
      <c r="P686" s="13">
        <v>169000</v>
      </c>
      <c r="Q686" s="14">
        <v>169000</v>
      </c>
      <c r="R686" s="14">
        <v>169000</v>
      </c>
      <c r="S686" s="14">
        <v>168500</v>
      </c>
      <c r="T686" s="14">
        <v>168500</v>
      </c>
      <c r="U686" s="14">
        <v>168500</v>
      </c>
      <c r="V686" s="14">
        <v>168500</v>
      </c>
      <c r="W686" s="14">
        <v>168500</v>
      </c>
      <c r="X686" s="14">
        <v>168000</v>
      </c>
      <c r="Y686" s="14">
        <v>167500</v>
      </c>
      <c r="Z686" s="14">
        <v>167500</v>
      </c>
      <c r="AA686" s="14">
        <v>168000</v>
      </c>
      <c r="AB686" s="14">
        <v>167500</v>
      </c>
      <c r="AC686" s="14">
        <v>167500</v>
      </c>
    </row>
    <row r="687" spans="1:29">
      <c r="A687" s="1" t="s">
        <v>524</v>
      </c>
      <c r="B687" s="1" t="s">
        <v>542</v>
      </c>
      <c r="D687" s="1" t="s">
        <v>638</v>
      </c>
      <c r="F687" s="1">
        <v>148</v>
      </c>
      <c r="G687" s="1" t="s">
        <v>837</v>
      </c>
      <c r="H687" s="1" t="str">
        <f t="shared" si="11"/>
        <v>148아파트중위매매가격</v>
      </c>
      <c r="I687" s="1" t="s">
        <v>869</v>
      </c>
      <c r="J687" s="13">
        <v>188500</v>
      </c>
      <c r="K687" s="13">
        <v>190000</v>
      </c>
      <c r="L687" s="13">
        <v>190000</v>
      </c>
      <c r="M687" s="13">
        <v>190000</v>
      </c>
      <c r="N687" s="13">
        <v>189000</v>
      </c>
      <c r="O687" s="13">
        <v>188500</v>
      </c>
      <c r="P687" s="13">
        <v>188000</v>
      </c>
      <c r="Q687" s="14">
        <v>186500</v>
      </c>
      <c r="R687" s="14">
        <v>185000</v>
      </c>
      <c r="S687" s="14">
        <v>185000</v>
      </c>
      <c r="T687" s="14">
        <v>182500</v>
      </c>
      <c r="U687" s="14">
        <v>185500</v>
      </c>
      <c r="V687" s="14">
        <v>185000</v>
      </c>
      <c r="W687" s="14">
        <v>183500</v>
      </c>
      <c r="X687" s="14">
        <v>181000</v>
      </c>
      <c r="Y687" s="14">
        <v>182500</v>
      </c>
      <c r="Z687" s="14">
        <v>183500</v>
      </c>
      <c r="AA687" s="14">
        <v>183500</v>
      </c>
      <c r="AB687" s="14">
        <v>183500</v>
      </c>
      <c r="AC687" s="14">
        <v>183500</v>
      </c>
    </row>
    <row r="688" spans="1:29">
      <c r="A688" s="1" t="s">
        <v>524</v>
      </c>
      <c r="B688" s="1" t="s">
        <v>542</v>
      </c>
      <c r="D688" s="1" t="s">
        <v>631</v>
      </c>
      <c r="F688" s="1">
        <v>149</v>
      </c>
      <c r="G688" s="1" t="s">
        <v>837</v>
      </c>
      <c r="H688" s="1" t="str">
        <f t="shared" si="11"/>
        <v>149아파트중위매매가격</v>
      </c>
      <c r="I688" s="1" t="s">
        <v>869</v>
      </c>
      <c r="J688" s="13">
        <v>227500</v>
      </c>
      <c r="K688" s="13">
        <v>227500</v>
      </c>
      <c r="L688" s="13">
        <v>227500</v>
      </c>
      <c r="M688" s="13">
        <v>227500</v>
      </c>
      <c r="N688" s="13">
        <v>226500</v>
      </c>
      <c r="O688" s="13">
        <v>226500</v>
      </c>
      <c r="P688" s="13">
        <v>226000</v>
      </c>
      <c r="Q688" s="14">
        <v>226000</v>
      </c>
      <c r="R688" s="14">
        <v>226000</v>
      </c>
      <c r="S688" s="14">
        <v>226000</v>
      </c>
      <c r="T688" s="14">
        <v>226000</v>
      </c>
      <c r="U688" s="14">
        <v>226000</v>
      </c>
      <c r="V688" s="14">
        <v>222500</v>
      </c>
      <c r="W688" s="14">
        <v>220500</v>
      </c>
      <c r="X688" s="14">
        <v>220500</v>
      </c>
      <c r="Y688" s="14">
        <v>220500</v>
      </c>
      <c r="Z688" s="14">
        <v>220500</v>
      </c>
      <c r="AA688" s="14">
        <v>219500</v>
      </c>
      <c r="AB688" s="14">
        <v>213500</v>
      </c>
      <c r="AC688" s="14">
        <v>213500</v>
      </c>
    </row>
    <row r="689" spans="1:29">
      <c r="A689" s="1" t="s">
        <v>524</v>
      </c>
      <c r="B689" s="1" t="s">
        <v>542</v>
      </c>
      <c r="D689" s="1" t="s">
        <v>639</v>
      </c>
      <c r="F689" s="1">
        <v>150</v>
      </c>
      <c r="G689" s="1" t="s">
        <v>837</v>
      </c>
      <c r="H689" s="1" t="str">
        <f t="shared" si="11"/>
        <v>150아파트중위매매가격</v>
      </c>
      <c r="I689" s="1" t="s">
        <v>869</v>
      </c>
      <c r="J689" s="13">
        <v>223500</v>
      </c>
      <c r="K689" s="13">
        <v>223500</v>
      </c>
      <c r="L689" s="13">
        <v>223500</v>
      </c>
      <c r="M689" s="13">
        <v>223500</v>
      </c>
      <c r="N689" s="13">
        <v>223500</v>
      </c>
      <c r="O689" s="13">
        <v>223000</v>
      </c>
      <c r="P689" s="13">
        <v>222500</v>
      </c>
      <c r="Q689" s="14">
        <v>220000</v>
      </c>
      <c r="R689" s="14">
        <v>220000</v>
      </c>
      <c r="S689" s="14">
        <v>220000</v>
      </c>
      <c r="T689" s="14">
        <v>220000</v>
      </c>
      <c r="U689" s="14">
        <v>220000</v>
      </c>
      <c r="V689" s="14">
        <v>221000</v>
      </c>
      <c r="W689" s="14">
        <v>220500</v>
      </c>
      <c r="X689" s="14">
        <v>220500</v>
      </c>
      <c r="Y689" s="14">
        <v>220500</v>
      </c>
      <c r="Z689" s="14">
        <v>221000</v>
      </c>
      <c r="AA689" s="14">
        <v>220000</v>
      </c>
      <c r="AB689" s="14">
        <v>219000</v>
      </c>
      <c r="AC689" s="14">
        <v>218000</v>
      </c>
    </row>
    <row r="690" spans="1:29">
      <c r="A690" s="1" t="s">
        <v>524</v>
      </c>
      <c r="B690" s="1" t="s">
        <v>542</v>
      </c>
      <c r="D690" s="1" t="s">
        <v>640</v>
      </c>
      <c r="F690" s="1">
        <v>151</v>
      </c>
      <c r="G690" s="1" t="s">
        <v>837</v>
      </c>
      <c r="H690" s="1" t="str">
        <f t="shared" si="11"/>
        <v>151아파트중위매매가격</v>
      </c>
      <c r="I690" s="1" t="s">
        <v>869</v>
      </c>
      <c r="J690" s="13">
        <v>245000</v>
      </c>
      <c r="K690" s="13">
        <v>245000</v>
      </c>
      <c r="L690" s="13">
        <v>245000</v>
      </c>
      <c r="M690" s="13">
        <v>245000</v>
      </c>
      <c r="N690" s="13">
        <v>245000</v>
      </c>
      <c r="O690" s="13">
        <v>245000</v>
      </c>
      <c r="P690" s="13">
        <v>245000</v>
      </c>
      <c r="Q690" s="14">
        <v>245000</v>
      </c>
      <c r="R690" s="14">
        <v>245000</v>
      </c>
      <c r="S690" s="14">
        <v>245000</v>
      </c>
      <c r="T690" s="14">
        <v>245000</v>
      </c>
      <c r="U690" s="14">
        <v>243000</v>
      </c>
      <c r="V690" s="14">
        <v>243000</v>
      </c>
      <c r="W690" s="14">
        <v>243000</v>
      </c>
      <c r="X690" s="14">
        <v>243000</v>
      </c>
      <c r="Y690" s="14">
        <v>242500</v>
      </c>
      <c r="Z690" s="14">
        <v>241500</v>
      </c>
      <c r="AA690" s="14">
        <v>240000</v>
      </c>
      <c r="AB690" s="14">
        <v>240000</v>
      </c>
      <c r="AC690" s="14">
        <v>242500</v>
      </c>
    </row>
    <row r="691" spans="1:29">
      <c r="A691" s="1" t="s">
        <v>524</v>
      </c>
      <c r="B691" s="1" t="s">
        <v>542</v>
      </c>
      <c r="C691" s="1" t="s">
        <v>544</v>
      </c>
      <c r="F691" s="1">
        <v>152</v>
      </c>
      <c r="G691" s="1" t="s">
        <v>837</v>
      </c>
      <c r="H691" s="1" t="str">
        <f t="shared" si="11"/>
        <v>152아파트중위매매가격</v>
      </c>
      <c r="I691" s="1" t="s">
        <v>869</v>
      </c>
      <c r="J691" s="13">
        <v>219365.56802094754</v>
      </c>
      <c r="K691" s="13">
        <v>216922.96618378058</v>
      </c>
      <c r="L691" s="13">
        <v>216922.96618378058</v>
      </c>
      <c r="M691" s="13">
        <v>216439.31814069336</v>
      </c>
      <c r="N691" s="13">
        <v>215876.39038201579</v>
      </c>
      <c r="O691" s="13">
        <v>214218.28066291285</v>
      </c>
      <c r="P691" s="13">
        <v>213067.17474374393</v>
      </c>
      <c r="Q691" s="14">
        <v>210632.81407997955</v>
      </c>
      <c r="R691" s="14">
        <v>210385.05199629586</v>
      </c>
      <c r="S691" s="14">
        <v>210261.17095445402</v>
      </c>
      <c r="T691" s="14">
        <v>210261.17095445402</v>
      </c>
      <c r="U691" s="14">
        <v>209479.4002441754</v>
      </c>
      <c r="V691" s="14">
        <v>209563.37114660698</v>
      </c>
      <c r="W691" s="14">
        <v>209164.70520907518</v>
      </c>
      <c r="X691" s="14">
        <v>207571.89439413979</v>
      </c>
      <c r="Y691" s="14">
        <v>207450.33319768033</v>
      </c>
      <c r="Z691" s="14">
        <v>207571.89439413979</v>
      </c>
      <c r="AA691" s="14">
        <v>208153.39556414692</v>
      </c>
      <c r="AB691" s="14">
        <v>207716.61918811681</v>
      </c>
      <c r="AC691" s="14">
        <v>207716.61918811681</v>
      </c>
    </row>
    <row r="692" spans="1:29">
      <c r="A692" s="1" t="s">
        <v>524</v>
      </c>
      <c r="B692" s="1" t="s">
        <v>542</v>
      </c>
      <c r="D692" s="1" t="s">
        <v>641</v>
      </c>
      <c r="F692" s="1">
        <v>153</v>
      </c>
      <c r="G692" s="1" t="s">
        <v>837</v>
      </c>
      <c r="H692" s="1" t="str">
        <f t="shared" si="11"/>
        <v>153아파트중위매매가격</v>
      </c>
      <c r="I692" s="1" t="s">
        <v>869</v>
      </c>
      <c r="J692" s="13">
        <v>220000</v>
      </c>
      <c r="K692" s="13">
        <v>215000</v>
      </c>
      <c r="L692" s="13">
        <v>215000</v>
      </c>
      <c r="M692" s="13">
        <v>215000</v>
      </c>
      <c r="N692" s="13">
        <v>214000</v>
      </c>
      <c r="O692" s="13">
        <v>213500</v>
      </c>
      <c r="P692" s="13">
        <v>212500</v>
      </c>
      <c r="Q692" s="14">
        <v>209500</v>
      </c>
      <c r="R692" s="14">
        <v>209500</v>
      </c>
      <c r="S692" s="14">
        <v>209500</v>
      </c>
      <c r="T692" s="14">
        <v>209500</v>
      </c>
      <c r="U692" s="14">
        <v>208000</v>
      </c>
      <c r="V692" s="14">
        <v>208000</v>
      </c>
      <c r="W692" s="14">
        <v>207250</v>
      </c>
      <c r="X692" s="14">
        <v>204000</v>
      </c>
      <c r="Y692" s="14">
        <v>204000</v>
      </c>
      <c r="Z692" s="14">
        <v>204000</v>
      </c>
      <c r="AA692" s="14">
        <v>205000</v>
      </c>
      <c r="AB692" s="14">
        <v>205500</v>
      </c>
      <c r="AC692" s="14">
        <v>205500</v>
      </c>
    </row>
    <row r="693" spans="1:29">
      <c r="A693" s="1" t="s">
        <v>524</v>
      </c>
      <c r="B693" s="1" t="s">
        <v>542</v>
      </c>
      <c r="D693" s="1" t="s">
        <v>642</v>
      </c>
      <c r="F693" s="1">
        <v>154</v>
      </c>
      <c r="G693" s="1" t="s">
        <v>837</v>
      </c>
      <c r="H693" s="1" t="str">
        <f t="shared" si="11"/>
        <v>154아파트중위매매가격</v>
      </c>
      <c r="I693" s="1" t="s">
        <v>869</v>
      </c>
      <c r="J693" s="13">
        <v>220000</v>
      </c>
      <c r="K693" s="13">
        <v>220000</v>
      </c>
      <c r="L693" s="13">
        <v>220000</v>
      </c>
      <c r="M693" s="13">
        <v>220000</v>
      </c>
      <c r="N693" s="13">
        <v>220000</v>
      </c>
      <c r="O693" s="13">
        <v>216000</v>
      </c>
      <c r="P693" s="13">
        <v>212500</v>
      </c>
      <c r="Q693" s="14">
        <v>210000</v>
      </c>
      <c r="R693" s="14">
        <v>210000</v>
      </c>
      <c r="S693" s="14">
        <v>210000</v>
      </c>
      <c r="T693" s="14">
        <v>210000</v>
      </c>
      <c r="U693" s="14">
        <v>211000</v>
      </c>
      <c r="V693" s="14">
        <v>211000</v>
      </c>
      <c r="W693" s="14">
        <v>209500</v>
      </c>
      <c r="X693" s="14">
        <v>209500</v>
      </c>
      <c r="Y693" s="14">
        <v>209500</v>
      </c>
      <c r="Z693" s="14">
        <v>209500</v>
      </c>
      <c r="AA693" s="14">
        <v>210000</v>
      </c>
      <c r="AB693" s="14">
        <v>206500</v>
      </c>
      <c r="AC693" s="14">
        <v>206500</v>
      </c>
    </row>
    <row r="694" spans="1:29">
      <c r="A694" s="1" t="s">
        <v>524</v>
      </c>
      <c r="B694" s="1" t="s">
        <v>542</v>
      </c>
      <c r="D694" s="1" t="s">
        <v>643</v>
      </c>
      <c r="F694" s="1">
        <v>155</v>
      </c>
      <c r="G694" s="1" t="s">
        <v>837</v>
      </c>
      <c r="H694" s="1" t="str">
        <f t="shared" si="11"/>
        <v>155아파트중위매매가격</v>
      </c>
      <c r="I694" s="1" t="s">
        <v>869</v>
      </c>
      <c r="J694" s="13">
        <v>227500</v>
      </c>
      <c r="K694" s="13">
        <v>227500</v>
      </c>
      <c r="L694" s="13">
        <v>227500</v>
      </c>
      <c r="M694" s="13">
        <v>227500</v>
      </c>
      <c r="N694" s="13">
        <v>227500</v>
      </c>
      <c r="O694" s="13">
        <v>225000</v>
      </c>
      <c r="P694" s="13">
        <v>225000</v>
      </c>
      <c r="Q694" s="14">
        <v>223000</v>
      </c>
      <c r="R694" s="14">
        <v>222000</v>
      </c>
      <c r="S694" s="14">
        <v>221500</v>
      </c>
      <c r="T694" s="14">
        <v>221500</v>
      </c>
      <c r="U694" s="14">
        <v>221500</v>
      </c>
      <c r="V694" s="14">
        <v>221500</v>
      </c>
      <c r="W694" s="14">
        <v>222500</v>
      </c>
      <c r="X694" s="14">
        <v>222500</v>
      </c>
      <c r="Y694" s="14">
        <v>222000</v>
      </c>
      <c r="Z694" s="14">
        <v>222500</v>
      </c>
      <c r="AA694" s="14">
        <v>222500</v>
      </c>
      <c r="AB694" s="14">
        <v>222500</v>
      </c>
      <c r="AC694" s="14">
        <v>222500</v>
      </c>
    </row>
    <row r="695" spans="1:29">
      <c r="A695" s="1" t="s">
        <v>524</v>
      </c>
      <c r="B695" s="1" t="s">
        <v>542</v>
      </c>
      <c r="D695" s="1" t="s">
        <v>644</v>
      </c>
      <c r="F695" s="1">
        <v>156</v>
      </c>
      <c r="G695" s="1" t="s">
        <v>837</v>
      </c>
      <c r="H695" s="1" t="str">
        <f t="shared" si="11"/>
        <v>156아파트중위매매가격</v>
      </c>
      <c r="I695" s="1" t="s">
        <v>869</v>
      </c>
      <c r="J695" s="13">
        <v>186500</v>
      </c>
      <c r="K695" s="13">
        <v>186500</v>
      </c>
      <c r="L695" s="13">
        <v>186500</v>
      </c>
      <c r="M695" s="13">
        <v>180000</v>
      </c>
      <c r="N695" s="13">
        <v>179000</v>
      </c>
      <c r="O695" s="13">
        <v>178500</v>
      </c>
      <c r="P695" s="13">
        <v>178500</v>
      </c>
      <c r="Q695" s="14">
        <v>178500</v>
      </c>
      <c r="R695" s="14">
        <v>178500</v>
      </c>
      <c r="S695" s="14">
        <v>178500</v>
      </c>
      <c r="T695" s="14">
        <v>178500</v>
      </c>
      <c r="U695" s="14">
        <v>180000</v>
      </c>
      <c r="V695" s="14">
        <v>181000</v>
      </c>
      <c r="W695" s="14">
        <v>181000</v>
      </c>
      <c r="X695" s="14">
        <v>181000</v>
      </c>
      <c r="Y695" s="14">
        <v>181000</v>
      </c>
      <c r="Z695" s="14">
        <v>181000</v>
      </c>
      <c r="AA695" s="14">
        <v>181000</v>
      </c>
      <c r="AB695" s="14">
        <v>180500</v>
      </c>
      <c r="AC695" s="14">
        <v>180500</v>
      </c>
    </row>
    <row r="696" spans="1:29">
      <c r="A696" s="1" t="s">
        <v>524</v>
      </c>
      <c r="B696" s="1" t="s">
        <v>542</v>
      </c>
      <c r="C696" s="1" t="s">
        <v>545</v>
      </c>
      <c r="F696" s="1">
        <v>157</v>
      </c>
      <c r="G696" s="1" t="s">
        <v>837</v>
      </c>
      <c r="H696" s="1" t="str">
        <f t="shared" si="11"/>
        <v>157아파트중위매매가격</v>
      </c>
      <c r="I696" s="1" t="s">
        <v>869</v>
      </c>
      <c r="J696" s="13">
        <v>173877.2460589917</v>
      </c>
      <c r="K696" s="13">
        <v>173198.76115135997</v>
      </c>
      <c r="L696" s="13">
        <v>171891.33667060864</v>
      </c>
      <c r="M696" s="13">
        <v>171382.47298988485</v>
      </c>
      <c r="N696" s="13">
        <v>169842.46013065893</v>
      </c>
      <c r="O696" s="13">
        <v>167071.41175930283</v>
      </c>
      <c r="P696" s="13">
        <v>166509.58127145597</v>
      </c>
      <c r="Q696" s="14">
        <v>165801.44163968894</v>
      </c>
      <c r="R696" s="14">
        <v>164208.09557160406</v>
      </c>
      <c r="S696" s="14">
        <v>163321.56388853808</v>
      </c>
      <c r="T696" s="14">
        <v>163258.34414503371</v>
      </c>
      <c r="U696" s="14">
        <v>162986.49625518065</v>
      </c>
      <c r="V696" s="14">
        <v>162032.32847820295</v>
      </c>
      <c r="W696" s="14">
        <v>161493.59610380037</v>
      </c>
      <c r="X696" s="14">
        <v>161226.85639284033</v>
      </c>
      <c r="Y696" s="14">
        <v>161858.73583290339</v>
      </c>
      <c r="Z696" s="14">
        <v>163577.56680292782</v>
      </c>
      <c r="AA696" s="14">
        <v>164234.61392358414</v>
      </c>
      <c r="AB696" s="14">
        <v>164809.05957125928</v>
      </c>
      <c r="AC696" s="14">
        <v>164254.68456771574</v>
      </c>
    </row>
    <row r="697" spans="1:29">
      <c r="A697" s="1" t="s">
        <v>524</v>
      </c>
      <c r="B697" s="1" t="s">
        <v>542</v>
      </c>
      <c r="D697" s="1" t="s">
        <v>645</v>
      </c>
      <c r="F697" s="1">
        <v>158</v>
      </c>
      <c r="G697" s="1" t="s">
        <v>837</v>
      </c>
      <c r="H697" s="1" t="str">
        <f t="shared" si="11"/>
        <v>158아파트중위매매가격</v>
      </c>
      <c r="I697" s="1" t="s">
        <v>869</v>
      </c>
      <c r="J697" s="13">
        <v>170500</v>
      </c>
      <c r="K697" s="13">
        <v>168500</v>
      </c>
      <c r="L697" s="13">
        <v>168500</v>
      </c>
      <c r="M697" s="13">
        <v>167000</v>
      </c>
      <c r="N697" s="13">
        <v>163000</v>
      </c>
      <c r="O697" s="13">
        <v>162000</v>
      </c>
      <c r="P697" s="13">
        <v>161500</v>
      </c>
      <c r="Q697" s="14">
        <v>160500</v>
      </c>
      <c r="R697" s="14">
        <v>157000</v>
      </c>
      <c r="S697" s="14">
        <v>155500</v>
      </c>
      <c r="T697" s="14">
        <v>156000</v>
      </c>
      <c r="U697" s="14">
        <v>155000</v>
      </c>
      <c r="V697" s="14">
        <v>155000</v>
      </c>
      <c r="W697" s="14">
        <v>154000</v>
      </c>
      <c r="X697" s="14">
        <v>154000</v>
      </c>
      <c r="Y697" s="14">
        <v>156000</v>
      </c>
      <c r="Z697" s="14">
        <v>158500</v>
      </c>
      <c r="AA697" s="14">
        <v>159500</v>
      </c>
      <c r="AB697" s="14">
        <v>162500</v>
      </c>
      <c r="AC697" s="14">
        <v>162500</v>
      </c>
    </row>
    <row r="698" spans="1:29">
      <c r="A698" s="1" t="s">
        <v>524</v>
      </c>
      <c r="B698" s="1" t="s">
        <v>542</v>
      </c>
      <c r="D698" s="1" t="s">
        <v>573</v>
      </c>
      <c r="F698" s="1">
        <v>159</v>
      </c>
      <c r="G698" s="1" t="s">
        <v>837</v>
      </c>
      <c r="H698" s="1" t="str">
        <f t="shared" si="11"/>
        <v>159아파트중위매매가격</v>
      </c>
      <c r="I698" s="1" t="s">
        <v>869</v>
      </c>
      <c r="J698" s="13">
        <v>325000</v>
      </c>
      <c r="K698" s="13">
        <v>325000</v>
      </c>
      <c r="L698" s="13">
        <v>325000</v>
      </c>
      <c r="M698" s="13">
        <v>325000</v>
      </c>
      <c r="N698" s="13">
        <v>325000</v>
      </c>
      <c r="O698" s="13">
        <v>325000</v>
      </c>
      <c r="P698" s="13">
        <v>325000</v>
      </c>
      <c r="Q698" s="14">
        <v>326000</v>
      </c>
      <c r="R698" s="14">
        <v>324500</v>
      </c>
      <c r="S698" s="14">
        <v>321000</v>
      </c>
      <c r="T698" s="14">
        <v>319500</v>
      </c>
      <c r="U698" s="14">
        <v>318500</v>
      </c>
      <c r="V698" s="14">
        <v>317000</v>
      </c>
      <c r="W698" s="14">
        <v>316500</v>
      </c>
      <c r="X698" s="14">
        <v>316000</v>
      </c>
      <c r="Y698" s="14">
        <v>315000</v>
      </c>
      <c r="Z698" s="14">
        <v>314000</v>
      </c>
      <c r="AA698" s="14">
        <v>313000</v>
      </c>
      <c r="AB698" s="14">
        <v>310000</v>
      </c>
      <c r="AC698" s="14">
        <v>308500</v>
      </c>
    </row>
    <row r="699" spans="1:29">
      <c r="A699" s="1" t="s">
        <v>524</v>
      </c>
      <c r="B699" s="1" t="s">
        <v>542</v>
      </c>
      <c r="D699" s="1" t="s">
        <v>646</v>
      </c>
      <c r="F699" s="1">
        <v>160</v>
      </c>
      <c r="G699" s="1" t="s">
        <v>837</v>
      </c>
      <c r="H699" s="1" t="str">
        <f t="shared" si="11"/>
        <v>160아파트중위매매가격</v>
      </c>
      <c r="I699" s="1" t="s">
        <v>869</v>
      </c>
      <c r="J699" s="13">
        <v>168000</v>
      </c>
      <c r="K699" s="13">
        <v>168000</v>
      </c>
      <c r="L699" s="13">
        <v>166500</v>
      </c>
      <c r="M699" s="13">
        <v>166500</v>
      </c>
      <c r="N699" s="13">
        <v>166500</v>
      </c>
      <c r="O699" s="13">
        <v>163500</v>
      </c>
      <c r="P699" s="13">
        <v>162000</v>
      </c>
      <c r="Q699" s="14">
        <v>160750</v>
      </c>
      <c r="R699" s="14">
        <v>160500</v>
      </c>
      <c r="S699" s="14">
        <v>159500</v>
      </c>
      <c r="T699" s="14">
        <v>159500</v>
      </c>
      <c r="U699" s="14">
        <v>158750</v>
      </c>
      <c r="V699" s="14">
        <v>159500</v>
      </c>
      <c r="W699" s="14">
        <v>159500</v>
      </c>
      <c r="X699" s="14">
        <v>159250</v>
      </c>
      <c r="Y699" s="14">
        <v>159250</v>
      </c>
      <c r="Z699" s="14">
        <v>160000</v>
      </c>
      <c r="AA699" s="14">
        <v>160000</v>
      </c>
      <c r="AB699" s="14">
        <v>159500</v>
      </c>
      <c r="AC699" s="14">
        <v>159000</v>
      </c>
    </row>
    <row r="700" spans="1:29">
      <c r="A700" s="1" t="s">
        <v>524</v>
      </c>
      <c r="B700" s="1" t="s">
        <v>542</v>
      </c>
      <c r="D700" s="1" t="s">
        <v>647</v>
      </c>
      <c r="F700" s="1">
        <v>161</v>
      </c>
      <c r="G700" s="1" t="s">
        <v>837</v>
      </c>
      <c r="H700" s="1" t="str">
        <f t="shared" si="11"/>
        <v>161아파트중위매매가격</v>
      </c>
      <c r="I700" s="1" t="s">
        <v>869</v>
      </c>
      <c r="J700" s="13">
        <v>167500</v>
      </c>
      <c r="K700" s="13">
        <v>167500</v>
      </c>
      <c r="L700" s="13">
        <v>165000</v>
      </c>
      <c r="M700" s="13">
        <v>165000</v>
      </c>
      <c r="N700" s="13">
        <v>164500</v>
      </c>
      <c r="O700" s="13">
        <v>160000</v>
      </c>
      <c r="P700" s="13">
        <v>160000</v>
      </c>
      <c r="Q700" s="14">
        <v>159794.43429487181</v>
      </c>
      <c r="R700" s="14">
        <v>159000</v>
      </c>
      <c r="S700" s="14">
        <v>159000</v>
      </c>
      <c r="T700" s="14">
        <v>158500</v>
      </c>
      <c r="U700" s="14">
        <v>155500</v>
      </c>
      <c r="V700" s="14">
        <v>152500</v>
      </c>
      <c r="W700" s="14">
        <v>152000</v>
      </c>
      <c r="X700" s="14">
        <v>151500</v>
      </c>
      <c r="Y700" s="14">
        <v>151500</v>
      </c>
      <c r="Z700" s="14">
        <v>153500</v>
      </c>
      <c r="AA700" s="14">
        <v>154500</v>
      </c>
      <c r="AB700" s="14">
        <v>154000</v>
      </c>
      <c r="AC700" s="14">
        <v>153000</v>
      </c>
    </row>
    <row r="701" spans="1:29">
      <c r="A701" s="1" t="s">
        <v>524</v>
      </c>
      <c r="B701" s="1" t="s">
        <v>546</v>
      </c>
      <c r="F701" s="1">
        <v>162</v>
      </c>
      <c r="G701" s="1" t="s">
        <v>837</v>
      </c>
      <c r="H701" s="1" t="str">
        <f t="shared" si="11"/>
        <v>162아파트중위매매가격</v>
      </c>
      <c r="I701" s="1" t="s">
        <v>869</v>
      </c>
      <c r="J701" s="13">
        <v>192830.99539551177</v>
      </c>
      <c r="K701" s="13">
        <v>190816.58916033103</v>
      </c>
      <c r="L701" s="13">
        <v>190233.16244971013</v>
      </c>
      <c r="M701" s="13">
        <v>188149.88584387573</v>
      </c>
      <c r="N701" s="13">
        <v>187964.52842238912</v>
      </c>
      <c r="O701" s="13">
        <v>187591.91575775191</v>
      </c>
      <c r="P701" s="13">
        <v>185580.74681433663</v>
      </c>
      <c r="Q701" s="14">
        <v>184405.33359593703</v>
      </c>
      <c r="R701" s="14">
        <v>184315.1760719585</v>
      </c>
      <c r="S701" s="14">
        <v>184315.1760719585</v>
      </c>
      <c r="T701" s="14">
        <v>184315.1760719585</v>
      </c>
      <c r="U701" s="14">
        <v>184320.08476011662</v>
      </c>
      <c r="V701" s="14">
        <v>184207.22082677152</v>
      </c>
      <c r="W701" s="14">
        <v>184140.03618161441</v>
      </c>
      <c r="X701" s="14">
        <v>184320.08476011662</v>
      </c>
      <c r="Y701" s="14">
        <v>186220.79613966681</v>
      </c>
      <c r="Z701" s="14">
        <v>187323.46867803769</v>
      </c>
      <c r="AA701" s="14">
        <v>187971.82050459657</v>
      </c>
      <c r="AB701" s="14">
        <v>187796.27841103612</v>
      </c>
      <c r="AC701" s="14">
        <v>187123.90581248267</v>
      </c>
    </row>
    <row r="702" spans="1:29">
      <c r="A702" s="1" t="s">
        <v>524</v>
      </c>
      <c r="B702" s="1" t="s">
        <v>546</v>
      </c>
      <c r="D702" s="1" t="s">
        <v>630</v>
      </c>
      <c r="F702" s="1">
        <v>163</v>
      </c>
      <c r="G702" s="1" t="s">
        <v>837</v>
      </c>
      <c r="H702" s="1" t="str">
        <f t="shared" si="11"/>
        <v>163아파트중위매매가격</v>
      </c>
      <c r="I702" s="1" t="s">
        <v>869</v>
      </c>
      <c r="J702" s="13">
        <v>140000</v>
      </c>
      <c r="K702" s="13">
        <v>140000</v>
      </c>
      <c r="L702" s="13">
        <v>140000</v>
      </c>
      <c r="M702" s="13">
        <v>136500</v>
      </c>
      <c r="N702" s="13">
        <v>136500</v>
      </c>
      <c r="O702" s="13">
        <v>136500</v>
      </c>
      <c r="P702" s="13">
        <v>135500</v>
      </c>
      <c r="Q702" s="14">
        <v>134500</v>
      </c>
      <c r="R702" s="14">
        <v>133500</v>
      </c>
      <c r="S702" s="14">
        <v>133500</v>
      </c>
      <c r="T702" s="14">
        <v>133500</v>
      </c>
      <c r="U702" s="14">
        <v>133000</v>
      </c>
      <c r="V702" s="14">
        <v>133000</v>
      </c>
      <c r="W702" s="14">
        <v>132500</v>
      </c>
      <c r="X702" s="14">
        <v>133000</v>
      </c>
      <c r="Y702" s="14">
        <v>136000</v>
      </c>
      <c r="Z702" s="14">
        <v>137000</v>
      </c>
      <c r="AA702" s="14">
        <v>137000</v>
      </c>
      <c r="AB702" s="14">
        <v>137000</v>
      </c>
      <c r="AC702" s="14">
        <v>137000</v>
      </c>
    </row>
    <row r="703" spans="1:29">
      <c r="A703" s="1" t="s">
        <v>524</v>
      </c>
      <c r="B703" s="1" t="s">
        <v>546</v>
      </c>
      <c r="D703" s="1" t="s">
        <v>559</v>
      </c>
      <c r="F703" s="1">
        <v>164</v>
      </c>
      <c r="G703" s="1" t="s">
        <v>837</v>
      </c>
      <c r="H703" s="1" t="str">
        <f t="shared" si="11"/>
        <v>164아파트중위매매가격</v>
      </c>
      <c r="I703" s="1" t="s">
        <v>869</v>
      </c>
      <c r="J703" s="13">
        <v>177500</v>
      </c>
      <c r="K703" s="13">
        <v>177500</v>
      </c>
      <c r="L703" s="13">
        <v>177250</v>
      </c>
      <c r="M703" s="13">
        <v>176250</v>
      </c>
      <c r="N703" s="13">
        <v>176250</v>
      </c>
      <c r="O703" s="13">
        <v>178500</v>
      </c>
      <c r="P703" s="13">
        <v>177000</v>
      </c>
      <c r="Q703" s="14">
        <v>176250</v>
      </c>
      <c r="R703" s="14">
        <v>176500</v>
      </c>
      <c r="S703" s="14">
        <v>176500</v>
      </c>
      <c r="T703" s="14">
        <v>176500</v>
      </c>
      <c r="U703" s="14">
        <v>176500</v>
      </c>
      <c r="V703" s="14">
        <v>176500</v>
      </c>
      <c r="W703" s="14">
        <v>176500</v>
      </c>
      <c r="X703" s="14">
        <v>176500</v>
      </c>
      <c r="Y703" s="14">
        <v>177500</v>
      </c>
      <c r="Z703" s="14">
        <v>178000</v>
      </c>
      <c r="AA703" s="14">
        <v>178000</v>
      </c>
      <c r="AB703" s="14">
        <v>177500</v>
      </c>
      <c r="AC703" s="14">
        <v>176500</v>
      </c>
    </row>
    <row r="704" spans="1:29">
      <c r="A704" s="1" t="s">
        <v>524</v>
      </c>
      <c r="B704" s="1" t="s">
        <v>546</v>
      </c>
      <c r="D704" s="1" t="s">
        <v>636</v>
      </c>
      <c r="F704" s="1">
        <v>165</v>
      </c>
      <c r="G704" s="1" t="s">
        <v>837</v>
      </c>
      <c r="H704" s="1" t="str">
        <f t="shared" si="11"/>
        <v>165아파트중위매매가격</v>
      </c>
      <c r="I704" s="1" t="s">
        <v>869</v>
      </c>
      <c r="J704" s="13">
        <v>195000</v>
      </c>
      <c r="K704" s="13">
        <v>192500</v>
      </c>
      <c r="L704" s="13">
        <v>192500</v>
      </c>
      <c r="M704" s="13">
        <v>190000</v>
      </c>
      <c r="N704" s="13">
        <v>189500</v>
      </c>
      <c r="O704" s="13">
        <v>189000</v>
      </c>
      <c r="P704" s="13">
        <v>187500</v>
      </c>
      <c r="Q704" s="14">
        <v>185000</v>
      </c>
      <c r="R704" s="14">
        <v>185000</v>
      </c>
      <c r="S704" s="14">
        <v>185000</v>
      </c>
      <c r="T704" s="14">
        <v>185000</v>
      </c>
      <c r="U704" s="14">
        <v>185000</v>
      </c>
      <c r="V704" s="14">
        <v>185000</v>
      </c>
      <c r="W704" s="14">
        <v>185000</v>
      </c>
      <c r="X704" s="14">
        <v>185000</v>
      </c>
      <c r="Y704" s="14">
        <v>187500</v>
      </c>
      <c r="Z704" s="14">
        <v>190000</v>
      </c>
      <c r="AA704" s="14">
        <v>192000</v>
      </c>
      <c r="AB704" s="14">
        <v>192000</v>
      </c>
      <c r="AC704" s="14">
        <v>191500</v>
      </c>
    </row>
    <row r="705" spans="1:29">
      <c r="A705" s="1" t="s">
        <v>524</v>
      </c>
      <c r="B705" s="1" t="s">
        <v>546</v>
      </c>
      <c r="D705" s="1" t="s">
        <v>648</v>
      </c>
      <c r="F705" s="1">
        <v>166</v>
      </c>
      <c r="G705" s="1" t="s">
        <v>837</v>
      </c>
      <c r="H705" s="1" t="str">
        <f t="shared" si="11"/>
        <v>166아파트중위매매가격</v>
      </c>
      <c r="I705" s="1" t="s">
        <v>869</v>
      </c>
      <c r="J705" s="13">
        <v>267500</v>
      </c>
      <c r="K705" s="13">
        <v>262500</v>
      </c>
      <c r="L705" s="13">
        <v>260000</v>
      </c>
      <c r="M705" s="13">
        <v>257500</v>
      </c>
      <c r="N705" s="13">
        <v>257500</v>
      </c>
      <c r="O705" s="13">
        <v>255000</v>
      </c>
      <c r="P705" s="13">
        <v>250000</v>
      </c>
      <c r="Q705" s="14">
        <v>250000</v>
      </c>
      <c r="R705" s="14">
        <v>250000</v>
      </c>
      <c r="S705" s="14">
        <v>250000</v>
      </c>
      <c r="T705" s="14">
        <v>250000</v>
      </c>
      <c r="U705" s="14">
        <v>250000</v>
      </c>
      <c r="V705" s="14">
        <v>249500</v>
      </c>
      <c r="W705" s="14">
        <v>249500</v>
      </c>
      <c r="X705" s="14">
        <v>250000</v>
      </c>
      <c r="Y705" s="14">
        <v>252000</v>
      </c>
      <c r="Z705" s="14">
        <v>252000</v>
      </c>
      <c r="AA705" s="14">
        <v>252000</v>
      </c>
      <c r="AB705" s="14">
        <v>251000</v>
      </c>
      <c r="AC705" s="14">
        <v>249500</v>
      </c>
    </row>
    <row r="706" spans="1:29">
      <c r="A706" s="1" t="s">
        <v>524</v>
      </c>
      <c r="B706" s="1" t="s">
        <v>546</v>
      </c>
      <c r="D706" s="1" t="s">
        <v>649</v>
      </c>
      <c r="F706" s="1">
        <v>167</v>
      </c>
      <c r="G706" s="1" t="s">
        <v>837</v>
      </c>
      <c r="H706" s="1" t="str">
        <f t="shared" ref="H706:H769" si="12">F706&amp;G706&amp;I706</f>
        <v>167아파트중위매매가격</v>
      </c>
      <c r="I706" s="1" t="s">
        <v>869</v>
      </c>
      <c r="J706" s="13">
        <v>130000</v>
      </c>
      <c r="K706" s="13">
        <v>130000</v>
      </c>
      <c r="L706" s="13">
        <v>130000</v>
      </c>
      <c r="M706" s="13">
        <v>130000</v>
      </c>
      <c r="N706" s="13">
        <v>130000</v>
      </c>
      <c r="O706" s="13">
        <v>130000</v>
      </c>
      <c r="P706" s="13">
        <v>130000</v>
      </c>
      <c r="Q706" s="14">
        <v>130000</v>
      </c>
      <c r="R706" s="14">
        <v>130000</v>
      </c>
      <c r="S706" s="14">
        <v>130000</v>
      </c>
      <c r="T706" s="14">
        <v>130000</v>
      </c>
      <c r="U706" s="14">
        <v>130000</v>
      </c>
      <c r="V706" s="14">
        <v>130000</v>
      </c>
      <c r="W706" s="14">
        <v>130000</v>
      </c>
      <c r="X706" s="14">
        <v>130000</v>
      </c>
      <c r="Y706" s="14">
        <v>130000</v>
      </c>
      <c r="Z706" s="14">
        <v>130000</v>
      </c>
      <c r="AA706" s="14">
        <v>129500</v>
      </c>
      <c r="AB706" s="14">
        <v>130500</v>
      </c>
      <c r="AC706" s="14">
        <v>130500</v>
      </c>
    </row>
    <row r="707" spans="1:29">
      <c r="A707" s="1" t="s">
        <v>524</v>
      </c>
      <c r="B707" s="1" t="s">
        <v>547</v>
      </c>
      <c r="F707" s="1">
        <v>168</v>
      </c>
      <c r="G707" s="1" t="s">
        <v>837</v>
      </c>
      <c r="H707" s="1" t="str">
        <f t="shared" si="12"/>
        <v>168아파트중위매매가격</v>
      </c>
      <c r="I707" s="1" t="s">
        <v>869</v>
      </c>
      <c r="J707" s="13">
        <v>119741.21482351732</v>
      </c>
      <c r="K707" s="13">
        <v>119741.21482351732</v>
      </c>
      <c r="L707" s="13">
        <v>121062.3937877703</v>
      </c>
      <c r="M707" s="13">
        <v>121658.304423241</v>
      </c>
      <c r="N707" s="13">
        <v>121792.20579543056</v>
      </c>
      <c r="O707" s="13">
        <v>122138.72747009493</v>
      </c>
      <c r="P707" s="13">
        <v>122681.26583814094</v>
      </c>
      <c r="Q707" s="14">
        <v>122359.31013101849</v>
      </c>
      <c r="R707" s="14">
        <v>122593.78875289805</v>
      </c>
      <c r="S707" s="14">
        <v>122727.69012508761</v>
      </c>
      <c r="T707" s="14">
        <v>122998.15165525422</v>
      </c>
      <c r="U707" s="14">
        <v>123416.61057948609</v>
      </c>
      <c r="V707" s="14">
        <v>123416.61057948609</v>
      </c>
      <c r="W707" s="14">
        <v>123498.00251892526</v>
      </c>
      <c r="X707" s="14">
        <v>123743.10127678857</v>
      </c>
      <c r="Y707" s="14">
        <v>124126.69427710843</v>
      </c>
      <c r="Z707" s="14">
        <v>125595.12274762768</v>
      </c>
      <c r="AA707" s="14">
        <v>125595.12274762768</v>
      </c>
      <c r="AB707" s="14">
        <v>125750.12328073355</v>
      </c>
      <c r="AC707" s="14">
        <v>125719.73291395672</v>
      </c>
    </row>
    <row r="708" spans="1:29">
      <c r="A708" s="1" t="s">
        <v>524</v>
      </c>
      <c r="B708" s="1" t="s">
        <v>547</v>
      </c>
      <c r="D708" s="1" t="s">
        <v>630</v>
      </c>
      <c r="F708" s="1">
        <v>169</v>
      </c>
      <c r="G708" s="1" t="s">
        <v>837</v>
      </c>
      <c r="H708" s="1" t="str">
        <f t="shared" si="12"/>
        <v>169아파트중위매매가격</v>
      </c>
      <c r="I708" s="1" t="s">
        <v>869</v>
      </c>
      <c r="J708" s="13">
        <v>131500</v>
      </c>
      <c r="K708" s="13">
        <v>131500</v>
      </c>
      <c r="L708" s="13">
        <v>135500</v>
      </c>
      <c r="M708" s="13">
        <v>137000</v>
      </c>
      <c r="N708" s="13">
        <v>137000</v>
      </c>
      <c r="O708" s="13">
        <v>140000</v>
      </c>
      <c r="P708" s="13">
        <v>143000</v>
      </c>
      <c r="Q708" s="14">
        <v>143000</v>
      </c>
      <c r="R708" s="14">
        <v>143000</v>
      </c>
      <c r="S708" s="14">
        <v>143000</v>
      </c>
      <c r="T708" s="14">
        <v>150000</v>
      </c>
      <c r="U708" s="14">
        <v>150000</v>
      </c>
      <c r="V708" s="14">
        <v>150000</v>
      </c>
      <c r="W708" s="14">
        <v>152000</v>
      </c>
      <c r="X708" s="14">
        <v>152000</v>
      </c>
      <c r="Y708" s="14">
        <v>152000</v>
      </c>
      <c r="Z708" s="14">
        <v>152000</v>
      </c>
      <c r="AA708" s="14">
        <v>152000</v>
      </c>
      <c r="AB708" s="14">
        <v>152000</v>
      </c>
      <c r="AC708" s="14">
        <v>151000</v>
      </c>
    </row>
    <row r="709" spans="1:29">
      <c r="A709" s="1" t="s">
        <v>524</v>
      </c>
      <c r="B709" s="1" t="s">
        <v>547</v>
      </c>
      <c r="D709" s="1" t="s">
        <v>636</v>
      </c>
      <c r="F709" s="1">
        <v>170</v>
      </c>
      <c r="G709" s="1" t="s">
        <v>837</v>
      </c>
      <c r="H709" s="1" t="str">
        <f t="shared" si="12"/>
        <v>170아파트중위매매가격</v>
      </c>
      <c r="I709" s="1" t="s">
        <v>869</v>
      </c>
      <c r="J709" s="13">
        <v>137000</v>
      </c>
      <c r="K709" s="13">
        <v>137000</v>
      </c>
      <c r="L709" s="13">
        <v>138000</v>
      </c>
      <c r="M709" s="13">
        <v>139000</v>
      </c>
      <c r="N709" s="13">
        <v>139000</v>
      </c>
      <c r="O709" s="13">
        <v>140000</v>
      </c>
      <c r="P709" s="13">
        <v>139000</v>
      </c>
      <c r="Q709" s="14">
        <v>139000</v>
      </c>
      <c r="R709" s="14">
        <v>140000</v>
      </c>
      <c r="S709" s="14">
        <v>140000</v>
      </c>
      <c r="T709" s="14">
        <v>140000</v>
      </c>
      <c r="U709" s="14">
        <v>140000</v>
      </c>
      <c r="V709" s="14">
        <v>140000</v>
      </c>
      <c r="W709" s="14">
        <v>140000</v>
      </c>
      <c r="X709" s="14">
        <v>141000</v>
      </c>
      <c r="Y709" s="14">
        <v>142000</v>
      </c>
      <c r="Z709" s="14">
        <v>142500</v>
      </c>
      <c r="AA709" s="14">
        <v>142500</v>
      </c>
      <c r="AB709" s="14">
        <v>142500</v>
      </c>
      <c r="AC709" s="14">
        <v>142000</v>
      </c>
    </row>
    <row r="710" spans="1:29">
      <c r="A710" s="1" t="s">
        <v>524</v>
      </c>
      <c r="B710" s="1" t="s">
        <v>547</v>
      </c>
      <c r="D710" s="1" t="s">
        <v>631</v>
      </c>
      <c r="F710" s="1">
        <v>171</v>
      </c>
      <c r="G710" s="1" t="s">
        <v>837</v>
      </c>
      <c r="H710" s="1" t="str">
        <f t="shared" si="12"/>
        <v>171아파트중위매매가격</v>
      </c>
      <c r="I710" s="1" t="s">
        <v>869</v>
      </c>
      <c r="J710" s="13">
        <v>125000</v>
      </c>
      <c r="K710" s="13">
        <v>125000</v>
      </c>
      <c r="L710" s="13">
        <v>125000</v>
      </c>
      <c r="M710" s="13">
        <v>125000</v>
      </c>
      <c r="N710" s="13">
        <v>125000</v>
      </c>
      <c r="O710" s="13">
        <v>125000</v>
      </c>
      <c r="P710" s="13">
        <v>125000</v>
      </c>
      <c r="Q710" s="14">
        <v>125000</v>
      </c>
      <c r="R710" s="14">
        <v>125000</v>
      </c>
      <c r="S710" s="14">
        <v>125000</v>
      </c>
      <c r="T710" s="14">
        <v>127000</v>
      </c>
      <c r="U710" s="14">
        <v>127000</v>
      </c>
      <c r="V710" s="14">
        <v>127000</v>
      </c>
      <c r="W710" s="14">
        <v>127000</v>
      </c>
      <c r="X710" s="14">
        <v>127000</v>
      </c>
      <c r="Y710" s="14">
        <v>128000</v>
      </c>
      <c r="Z710" s="14">
        <v>135000</v>
      </c>
      <c r="AA710" s="14">
        <v>135000</v>
      </c>
      <c r="AB710" s="14">
        <v>135000</v>
      </c>
      <c r="AC710" s="14">
        <v>135000</v>
      </c>
    </row>
    <row r="711" spans="1:29">
      <c r="A711" s="1" t="s">
        <v>524</v>
      </c>
      <c r="B711" s="1" t="s">
        <v>547</v>
      </c>
      <c r="D711" s="1" t="s">
        <v>645</v>
      </c>
      <c r="F711" s="1">
        <v>172</v>
      </c>
      <c r="G711" s="1" t="s">
        <v>837</v>
      </c>
      <c r="H711" s="1" t="str">
        <f t="shared" si="12"/>
        <v>172아파트중위매매가격</v>
      </c>
      <c r="I711" s="1" t="s">
        <v>869</v>
      </c>
      <c r="J711" s="13">
        <v>110401.86915887852</v>
      </c>
      <c r="K711" s="13">
        <v>110401.86915887852</v>
      </c>
      <c r="L711" s="13">
        <v>110401.86915887852</v>
      </c>
      <c r="M711" s="13">
        <v>110934.57943925234</v>
      </c>
      <c r="N711" s="13">
        <v>110934.57943925234</v>
      </c>
      <c r="O711" s="13">
        <v>110934.57943925234</v>
      </c>
      <c r="P711" s="13">
        <v>113000</v>
      </c>
      <c r="Q711" s="14">
        <v>112000</v>
      </c>
      <c r="R711" s="14">
        <v>112000</v>
      </c>
      <c r="S711" s="14">
        <v>112000</v>
      </c>
      <c r="T711" s="14">
        <v>112000</v>
      </c>
      <c r="U711" s="14">
        <v>112000</v>
      </c>
      <c r="V711" s="14">
        <v>112000</v>
      </c>
      <c r="W711" s="14">
        <v>112000</v>
      </c>
      <c r="X711" s="14">
        <v>112000</v>
      </c>
      <c r="Y711" s="14">
        <v>112000</v>
      </c>
      <c r="Z711" s="14">
        <v>111500</v>
      </c>
      <c r="AA711" s="14">
        <v>111500</v>
      </c>
      <c r="AB711" s="14">
        <v>112000</v>
      </c>
      <c r="AC711" s="14">
        <v>112000</v>
      </c>
    </row>
    <row r="712" spans="1:29">
      <c r="A712" s="1" t="s">
        <v>524</v>
      </c>
      <c r="B712" s="1" t="s">
        <v>547</v>
      </c>
      <c r="D712" s="1" t="s">
        <v>650</v>
      </c>
      <c r="F712" s="1">
        <v>173</v>
      </c>
      <c r="G712" s="1" t="s">
        <v>837</v>
      </c>
      <c r="H712" s="1" t="str">
        <f t="shared" si="12"/>
        <v>173아파트중위매매가격</v>
      </c>
      <c r="I712" s="1" t="s">
        <v>869</v>
      </c>
      <c r="J712" s="13">
        <v>111500</v>
      </c>
      <c r="K712" s="13">
        <v>111500</v>
      </c>
      <c r="L712" s="13">
        <v>115000</v>
      </c>
      <c r="M712" s="13">
        <v>115500</v>
      </c>
      <c r="N712" s="13">
        <v>116000</v>
      </c>
      <c r="O712" s="13">
        <v>116000</v>
      </c>
      <c r="P712" s="13">
        <v>116000</v>
      </c>
      <c r="Q712" s="14">
        <v>116000</v>
      </c>
      <c r="R712" s="14">
        <v>116000</v>
      </c>
      <c r="S712" s="14">
        <v>116500</v>
      </c>
      <c r="T712" s="14">
        <v>115500</v>
      </c>
      <c r="U712" s="14">
        <v>115500</v>
      </c>
      <c r="V712" s="14">
        <v>115500</v>
      </c>
      <c r="W712" s="14">
        <v>115500</v>
      </c>
      <c r="X712" s="14">
        <v>115500</v>
      </c>
      <c r="Y712" s="14">
        <v>115500</v>
      </c>
      <c r="Z712" s="14">
        <v>117500</v>
      </c>
      <c r="AA712" s="14">
        <v>117500</v>
      </c>
      <c r="AB712" s="14">
        <v>117500</v>
      </c>
      <c r="AC712" s="14">
        <v>118000</v>
      </c>
    </row>
    <row r="713" spans="1:29">
      <c r="A713" s="1" t="s">
        <v>524</v>
      </c>
      <c r="B713" s="1" t="s">
        <v>548</v>
      </c>
      <c r="F713" s="1">
        <v>174</v>
      </c>
      <c r="G713" s="1" t="s">
        <v>837</v>
      </c>
      <c r="H713" s="1" t="str">
        <f t="shared" si="12"/>
        <v>174아파트중위매매가격</v>
      </c>
      <c r="I713" s="1" t="s">
        <v>869</v>
      </c>
      <c r="J713" s="13">
        <v>159820.01654379055</v>
      </c>
      <c r="K713" s="13">
        <v>160465.15754084816</v>
      </c>
      <c r="L713" s="13">
        <v>161539.06065896226</v>
      </c>
      <c r="M713" s="13">
        <v>161924.50092096973</v>
      </c>
      <c r="N713" s="13">
        <v>161924.06808924029</v>
      </c>
      <c r="O713" s="13">
        <v>162484.64048515627</v>
      </c>
      <c r="P713" s="13">
        <v>162741.7557578643</v>
      </c>
      <c r="Q713" s="14">
        <v>163065.2457762837</v>
      </c>
      <c r="R713" s="14">
        <v>163208.13435096882</v>
      </c>
      <c r="S713" s="14">
        <v>163264.0735236831</v>
      </c>
      <c r="T713" s="14">
        <v>163452.85909403508</v>
      </c>
      <c r="U713" s="14">
        <v>163683.2269762237</v>
      </c>
      <c r="V713" s="14">
        <v>164327.42762168506</v>
      </c>
      <c r="W713" s="14">
        <v>164636.537267484</v>
      </c>
      <c r="X713" s="14">
        <v>165402.19277432698</v>
      </c>
      <c r="Y713" s="14">
        <v>167697.46655240064</v>
      </c>
      <c r="Z713" s="14">
        <v>169211.13479848811</v>
      </c>
      <c r="AA713" s="14">
        <v>170891.01406369149</v>
      </c>
      <c r="AB713" s="14">
        <v>174235.55089677576</v>
      </c>
      <c r="AC713" s="14">
        <v>175066.07007528809</v>
      </c>
    </row>
    <row r="714" spans="1:29">
      <c r="A714" s="1" t="s">
        <v>524</v>
      </c>
      <c r="B714" s="1" t="s">
        <v>548</v>
      </c>
      <c r="D714" s="1" t="s">
        <v>559</v>
      </c>
      <c r="F714" s="1">
        <v>175</v>
      </c>
      <c r="G714" s="1" t="s">
        <v>837</v>
      </c>
      <c r="H714" s="1" t="str">
        <f t="shared" si="12"/>
        <v>175아파트중위매매가격</v>
      </c>
      <c r="I714" s="1" t="s">
        <v>869</v>
      </c>
      <c r="J714" s="13">
        <v>203000</v>
      </c>
      <c r="K714" s="13">
        <v>203000</v>
      </c>
      <c r="L714" s="13">
        <v>203000</v>
      </c>
      <c r="M714" s="13">
        <v>203000</v>
      </c>
      <c r="N714" s="13">
        <v>203000</v>
      </c>
      <c r="O714" s="13">
        <v>203000</v>
      </c>
      <c r="P714" s="13">
        <v>203000</v>
      </c>
      <c r="Q714" s="14">
        <v>203700</v>
      </c>
      <c r="R714" s="14">
        <v>203700</v>
      </c>
      <c r="S714" s="14">
        <v>203700</v>
      </c>
      <c r="T714" s="14">
        <v>205000</v>
      </c>
      <c r="U714" s="14">
        <v>207250</v>
      </c>
      <c r="V714" s="14">
        <v>208250</v>
      </c>
      <c r="W714" s="14">
        <v>208250</v>
      </c>
      <c r="X714" s="14">
        <v>208250</v>
      </c>
      <c r="Y714" s="14">
        <v>208750</v>
      </c>
      <c r="Z714" s="14">
        <v>210000</v>
      </c>
      <c r="AA714" s="14">
        <v>210500</v>
      </c>
      <c r="AB714" s="14">
        <v>211000</v>
      </c>
      <c r="AC714" s="14">
        <v>212500</v>
      </c>
    </row>
    <row r="715" spans="1:29">
      <c r="A715" s="1" t="s">
        <v>524</v>
      </c>
      <c r="B715" s="1" t="s">
        <v>548</v>
      </c>
      <c r="D715" s="1" t="s">
        <v>630</v>
      </c>
      <c r="F715" s="1">
        <v>176</v>
      </c>
      <c r="G715" s="1" t="s">
        <v>837</v>
      </c>
      <c r="H715" s="1" t="str">
        <f t="shared" si="12"/>
        <v>176아파트중위매매가격</v>
      </c>
      <c r="I715" s="1" t="s">
        <v>869</v>
      </c>
      <c r="J715" s="13">
        <v>134500</v>
      </c>
      <c r="K715" s="13">
        <v>135000</v>
      </c>
      <c r="L715" s="13">
        <v>136500</v>
      </c>
      <c r="M715" s="13">
        <v>137500</v>
      </c>
      <c r="N715" s="13">
        <v>138500</v>
      </c>
      <c r="O715" s="13">
        <v>139000</v>
      </c>
      <c r="P715" s="13">
        <v>140000</v>
      </c>
      <c r="Q715" s="14">
        <v>140000</v>
      </c>
      <c r="R715" s="14">
        <v>140000</v>
      </c>
      <c r="S715" s="14">
        <v>140000</v>
      </c>
      <c r="T715" s="14">
        <v>140000</v>
      </c>
      <c r="U715" s="14">
        <v>140000</v>
      </c>
      <c r="V715" s="14">
        <v>140000</v>
      </c>
      <c r="W715" s="14">
        <v>140000</v>
      </c>
      <c r="X715" s="14">
        <v>140000</v>
      </c>
      <c r="Y715" s="14">
        <v>144000</v>
      </c>
      <c r="Z715" s="14">
        <v>145000</v>
      </c>
      <c r="AA715" s="14">
        <v>146500</v>
      </c>
      <c r="AB715" s="14">
        <v>147000</v>
      </c>
      <c r="AC715" s="14">
        <v>148500</v>
      </c>
    </row>
    <row r="716" spans="1:29">
      <c r="A716" s="1" t="s">
        <v>524</v>
      </c>
      <c r="B716" s="1" t="s">
        <v>548</v>
      </c>
      <c r="D716" s="1" t="s">
        <v>636</v>
      </c>
      <c r="F716" s="1">
        <v>177</v>
      </c>
      <c r="G716" s="1" t="s">
        <v>837</v>
      </c>
      <c r="H716" s="1" t="str">
        <f t="shared" si="12"/>
        <v>177아파트중위매매가격</v>
      </c>
      <c r="I716" s="1" t="s">
        <v>869</v>
      </c>
      <c r="J716" s="13">
        <v>127500</v>
      </c>
      <c r="K716" s="13">
        <v>127500</v>
      </c>
      <c r="L716" s="13">
        <v>130000</v>
      </c>
      <c r="M716" s="13">
        <v>130750</v>
      </c>
      <c r="N716" s="13">
        <v>130750</v>
      </c>
      <c r="O716" s="13">
        <v>130750</v>
      </c>
      <c r="P716" s="13">
        <v>130750</v>
      </c>
      <c r="Q716" s="14">
        <v>131400</v>
      </c>
      <c r="R716" s="14">
        <v>131400</v>
      </c>
      <c r="S716" s="14">
        <v>132050</v>
      </c>
      <c r="T716" s="14">
        <v>132400</v>
      </c>
      <c r="U716" s="14">
        <v>134500</v>
      </c>
      <c r="V716" s="14">
        <v>134500</v>
      </c>
      <c r="W716" s="14">
        <v>134500</v>
      </c>
      <c r="X716" s="14">
        <v>134500</v>
      </c>
      <c r="Y716" s="14">
        <v>134500</v>
      </c>
      <c r="Z716" s="14">
        <v>135000</v>
      </c>
      <c r="AA716" s="14">
        <v>137000</v>
      </c>
      <c r="AB716" s="14">
        <v>137500</v>
      </c>
      <c r="AC716" s="14">
        <v>138500</v>
      </c>
    </row>
    <row r="717" spans="1:29">
      <c r="A717" s="1" t="s">
        <v>524</v>
      </c>
      <c r="B717" s="1" t="s">
        <v>548</v>
      </c>
      <c r="D717" s="1" t="s">
        <v>631</v>
      </c>
      <c r="F717" s="1">
        <v>178</v>
      </c>
      <c r="G717" s="1" t="s">
        <v>837</v>
      </c>
      <c r="H717" s="1" t="str">
        <f t="shared" si="12"/>
        <v>178아파트중위매매가격</v>
      </c>
      <c r="I717" s="1" t="s">
        <v>869</v>
      </c>
      <c r="J717" s="13">
        <v>144500</v>
      </c>
      <c r="K717" s="13">
        <v>145000</v>
      </c>
      <c r="L717" s="13">
        <v>145000</v>
      </c>
      <c r="M717" s="13">
        <v>145500</v>
      </c>
      <c r="N717" s="13">
        <v>145500</v>
      </c>
      <c r="O717" s="13">
        <v>145500</v>
      </c>
      <c r="P717" s="13">
        <v>145500</v>
      </c>
      <c r="Q717" s="14">
        <v>146500</v>
      </c>
      <c r="R717" s="14">
        <v>146500</v>
      </c>
      <c r="S717" s="14">
        <v>147500</v>
      </c>
      <c r="T717" s="14">
        <v>148500</v>
      </c>
      <c r="U717" s="14">
        <v>150500</v>
      </c>
      <c r="V717" s="14">
        <v>154500</v>
      </c>
      <c r="W717" s="14">
        <v>154500</v>
      </c>
      <c r="X717" s="14">
        <v>154500</v>
      </c>
      <c r="Y717" s="14">
        <v>155000</v>
      </c>
      <c r="Z717" s="14">
        <v>157000</v>
      </c>
      <c r="AA717" s="14">
        <v>157000</v>
      </c>
      <c r="AB717" s="14">
        <v>160000</v>
      </c>
      <c r="AC717" s="14">
        <v>159000</v>
      </c>
    </row>
    <row r="718" spans="1:29">
      <c r="A718" s="1" t="s">
        <v>524</v>
      </c>
      <c r="B718" s="1" t="s">
        <v>548</v>
      </c>
      <c r="D718" s="1" t="s">
        <v>645</v>
      </c>
      <c r="F718" s="1">
        <v>179</v>
      </c>
      <c r="G718" s="1" t="s">
        <v>837</v>
      </c>
      <c r="H718" s="1" t="str">
        <f t="shared" si="12"/>
        <v>179아파트중위매매가격</v>
      </c>
      <c r="I718" s="1" t="s">
        <v>869</v>
      </c>
      <c r="J718" s="13">
        <v>143000</v>
      </c>
      <c r="K718" s="13">
        <v>143963.23529411765</v>
      </c>
      <c r="L718" s="13">
        <v>145000</v>
      </c>
      <c r="M718" s="13">
        <v>145000</v>
      </c>
      <c r="N718" s="13">
        <v>145000</v>
      </c>
      <c r="O718" s="13">
        <v>146500</v>
      </c>
      <c r="P718" s="13">
        <v>146500</v>
      </c>
      <c r="Q718" s="14">
        <v>147000</v>
      </c>
      <c r="R718" s="14">
        <v>147500</v>
      </c>
      <c r="S718" s="14">
        <v>147500</v>
      </c>
      <c r="T718" s="14">
        <v>147500</v>
      </c>
      <c r="U718" s="14">
        <v>149000</v>
      </c>
      <c r="V718" s="14">
        <v>150000</v>
      </c>
      <c r="W718" s="14">
        <v>151500</v>
      </c>
      <c r="X718" s="14">
        <v>152500</v>
      </c>
      <c r="Y718" s="14">
        <v>156000</v>
      </c>
      <c r="Z718" s="14">
        <v>158500</v>
      </c>
      <c r="AA718" s="14">
        <v>160000</v>
      </c>
      <c r="AB718" s="14">
        <v>167000</v>
      </c>
      <c r="AC718" s="14">
        <v>170000</v>
      </c>
    </row>
    <row r="719" spans="1:29">
      <c r="A719" s="1" t="s">
        <v>524</v>
      </c>
      <c r="B719" s="1" t="s">
        <v>548</v>
      </c>
      <c r="D719" s="1" t="s">
        <v>651</v>
      </c>
      <c r="F719" s="1">
        <v>180</v>
      </c>
      <c r="G719" s="1" t="s">
        <v>837</v>
      </c>
      <c r="H719" s="1" t="str">
        <f t="shared" si="12"/>
        <v>180아파트중위매매가격</v>
      </c>
      <c r="I719" s="1" t="s">
        <v>869</v>
      </c>
      <c r="J719" s="13">
        <v>212500</v>
      </c>
      <c r="K719" s="13">
        <v>212500</v>
      </c>
      <c r="L719" s="13">
        <v>212500</v>
      </c>
      <c r="M719" s="13">
        <v>212500</v>
      </c>
      <c r="N719" s="13">
        <v>212000</v>
      </c>
      <c r="O719" s="13">
        <v>212000</v>
      </c>
      <c r="P719" s="13">
        <v>212000</v>
      </c>
      <c r="Q719" s="14">
        <v>212000</v>
      </c>
      <c r="R719" s="14">
        <v>212000</v>
      </c>
      <c r="S719" s="14">
        <v>212000</v>
      </c>
      <c r="T719" s="14">
        <v>212000</v>
      </c>
      <c r="U719" s="14">
        <v>212000</v>
      </c>
      <c r="V719" s="14">
        <v>212000</v>
      </c>
      <c r="W719" s="14">
        <v>212000</v>
      </c>
      <c r="X719" s="14">
        <v>212000</v>
      </c>
      <c r="Y719" s="14">
        <v>213500</v>
      </c>
      <c r="Z719" s="14">
        <v>218500</v>
      </c>
      <c r="AA719" s="14">
        <v>218500</v>
      </c>
      <c r="AB719" s="14">
        <v>221000</v>
      </c>
      <c r="AC719" s="14">
        <v>221000</v>
      </c>
    </row>
    <row r="720" spans="1:29">
      <c r="A720" s="1" t="s">
        <v>524</v>
      </c>
      <c r="B720" s="1" t="s">
        <v>548</v>
      </c>
      <c r="D720" s="1" t="s">
        <v>652</v>
      </c>
      <c r="F720" s="1">
        <v>181</v>
      </c>
      <c r="G720" s="1" t="s">
        <v>837</v>
      </c>
      <c r="H720" s="1" t="str">
        <f t="shared" si="12"/>
        <v>181아파트중위매매가격</v>
      </c>
      <c r="I720" s="1" t="s">
        <v>869</v>
      </c>
      <c r="J720" s="13">
        <v>156000</v>
      </c>
      <c r="K720" s="13">
        <v>157000</v>
      </c>
      <c r="L720" s="13">
        <v>158500</v>
      </c>
      <c r="M720" s="13">
        <v>158500</v>
      </c>
      <c r="N720" s="13">
        <v>158500</v>
      </c>
      <c r="O720" s="13">
        <v>158500</v>
      </c>
      <c r="P720" s="13">
        <v>159000</v>
      </c>
      <c r="Q720" s="14">
        <v>159500</v>
      </c>
      <c r="R720" s="14">
        <v>159500</v>
      </c>
      <c r="S720" s="14">
        <v>159500</v>
      </c>
      <c r="T720" s="14">
        <v>159500</v>
      </c>
      <c r="U720" s="14">
        <v>160000</v>
      </c>
      <c r="V720" s="14">
        <v>161000</v>
      </c>
      <c r="W720" s="14">
        <v>161000</v>
      </c>
      <c r="X720" s="14">
        <v>162500</v>
      </c>
      <c r="Y720" s="14">
        <v>165000</v>
      </c>
      <c r="Z720" s="14">
        <v>164000</v>
      </c>
      <c r="AA720" s="14">
        <v>167500</v>
      </c>
      <c r="AB720" s="14">
        <v>171000</v>
      </c>
      <c r="AC720" s="14">
        <v>171000</v>
      </c>
    </row>
    <row r="721" spans="1:29">
      <c r="A721" s="1" t="s">
        <v>524</v>
      </c>
      <c r="B721" s="1" t="s">
        <v>548</v>
      </c>
      <c r="D721" s="1" t="s">
        <v>653</v>
      </c>
      <c r="F721" s="1">
        <v>182</v>
      </c>
      <c r="G721" s="1" t="s">
        <v>837</v>
      </c>
      <c r="H721" s="1" t="str">
        <f t="shared" si="12"/>
        <v>182아파트중위매매가격</v>
      </c>
      <c r="I721" s="1" t="s">
        <v>869</v>
      </c>
      <c r="J721" s="13">
        <v>117000</v>
      </c>
      <c r="K721" s="13">
        <v>118000</v>
      </c>
      <c r="L721" s="13">
        <v>120000</v>
      </c>
      <c r="M721" s="13">
        <v>123000</v>
      </c>
      <c r="N721" s="13">
        <v>123000</v>
      </c>
      <c r="O721" s="13">
        <v>125500</v>
      </c>
      <c r="P721" s="13">
        <v>125500</v>
      </c>
      <c r="Q721" s="14">
        <v>125500</v>
      </c>
      <c r="R721" s="14">
        <v>126000</v>
      </c>
      <c r="S721" s="14">
        <v>126000</v>
      </c>
      <c r="T721" s="14">
        <v>127500</v>
      </c>
      <c r="U721" s="14">
        <v>128000</v>
      </c>
      <c r="V721" s="14">
        <v>128000</v>
      </c>
      <c r="W721" s="14">
        <v>128000</v>
      </c>
      <c r="X721" s="14">
        <v>129500</v>
      </c>
      <c r="Y721" s="14">
        <v>130000</v>
      </c>
      <c r="Z721" s="14">
        <v>130000</v>
      </c>
      <c r="AA721" s="14">
        <v>131000</v>
      </c>
      <c r="AB721" s="14">
        <v>133000</v>
      </c>
      <c r="AC721" s="14">
        <v>133000</v>
      </c>
    </row>
    <row r="722" spans="1:29">
      <c r="A722" s="1" t="s">
        <v>524</v>
      </c>
      <c r="B722" s="1" t="s">
        <v>549</v>
      </c>
      <c r="F722" s="1">
        <v>183</v>
      </c>
      <c r="G722" s="1" t="s">
        <v>837</v>
      </c>
      <c r="H722" s="1" t="str">
        <f t="shared" si="12"/>
        <v>183아파트중위매매가격</v>
      </c>
      <c r="I722" s="1" t="s">
        <v>869</v>
      </c>
      <c r="J722" s="13">
        <v>169955.46632918002</v>
      </c>
      <c r="K722" s="13">
        <v>171213.22676389496</v>
      </c>
      <c r="L722" s="13">
        <v>172134.00278225585</v>
      </c>
      <c r="M722" s="13">
        <v>172901.0315439511</v>
      </c>
      <c r="N722" s="13">
        <v>174256.79869826586</v>
      </c>
      <c r="O722" s="13">
        <v>175329.2829915779</v>
      </c>
      <c r="P722" s="13">
        <v>173108.61344221295</v>
      </c>
      <c r="Q722" s="14">
        <v>171972.66960963042</v>
      </c>
      <c r="R722" s="14">
        <v>172139.86359915428</v>
      </c>
      <c r="S722" s="14">
        <v>171816.5519111687</v>
      </c>
      <c r="T722" s="14">
        <v>171996.23340816295</v>
      </c>
      <c r="U722" s="14">
        <v>170892.74537970795</v>
      </c>
      <c r="V722" s="14">
        <v>170086.85326794066</v>
      </c>
      <c r="W722" s="14">
        <v>169650.89890738134</v>
      </c>
      <c r="X722" s="14">
        <v>169902.8082089083</v>
      </c>
      <c r="Y722" s="14">
        <v>170257.92861945045</v>
      </c>
      <c r="Z722" s="14">
        <v>170582.88956280742</v>
      </c>
      <c r="AA722" s="14">
        <v>170908.64614923266</v>
      </c>
      <c r="AB722" s="14">
        <v>171307.49307137571</v>
      </c>
      <c r="AC722" s="14">
        <v>171239.89001262389</v>
      </c>
    </row>
    <row r="723" spans="1:29">
      <c r="A723" s="1" t="s">
        <v>524</v>
      </c>
      <c r="B723" s="1" t="s">
        <v>549</v>
      </c>
      <c r="D723" s="1" t="s">
        <v>559</v>
      </c>
      <c r="F723" s="1">
        <v>184</v>
      </c>
      <c r="G723" s="1" t="s">
        <v>837</v>
      </c>
      <c r="H723" s="1" t="str">
        <f t="shared" si="12"/>
        <v>184아파트중위매매가격</v>
      </c>
      <c r="I723" s="1" t="s">
        <v>869</v>
      </c>
      <c r="J723" s="13">
        <v>180000</v>
      </c>
      <c r="K723" s="13">
        <v>181000</v>
      </c>
      <c r="L723" s="13">
        <v>181000</v>
      </c>
      <c r="M723" s="13">
        <v>182500</v>
      </c>
      <c r="N723" s="13">
        <v>183500</v>
      </c>
      <c r="O723" s="13">
        <v>185500</v>
      </c>
      <c r="P723" s="13">
        <v>185000</v>
      </c>
      <c r="Q723" s="14">
        <v>184500</v>
      </c>
      <c r="R723" s="14">
        <v>184500</v>
      </c>
      <c r="S723" s="14">
        <v>184000</v>
      </c>
      <c r="T723" s="14">
        <v>183500</v>
      </c>
      <c r="U723" s="14">
        <v>181000</v>
      </c>
      <c r="V723" s="14">
        <v>181000</v>
      </c>
      <c r="W723" s="14">
        <v>181500</v>
      </c>
      <c r="X723" s="14">
        <v>181500</v>
      </c>
      <c r="Y723" s="14">
        <v>182500</v>
      </c>
      <c r="Z723" s="14">
        <v>183500</v>
      </c>
      <c r="AA723" s="14">
        <v>186000</v>
      </c>
      <c r="AB723" s="14">
        <v>187500</v>
      </c>
      <c r="AC723" s="14">
        <v>187000</v>
      </c>
    </row>
    <row r="724" spans="1:29">
      <c r="A724" s="1" t="s">
        <v>524</v>
      </c>
      <c r="B724" s="1" t="s">
        <v>549</v>
      </c>
      <c r="D724" s="1" t="s">
        <v>631</v>
      </c>
      <c r="F724" s="1">
        <v>185</v>
      </c>
      <c r="G724" s="1" t="s">
        <v>837</v>
      </c>
      <c r="H724" s="1" t="str">
        <f t="shared" si="12"/>
        <v>185아파트중위매매가격</v>
      </c>
      <c r="I724" s="1" t="s">
        <v>869</v>
      </c>
      <c r="J724" s="13">
        <v>197500</v>
      </c>
      <c r="K724" s="13">
        <v>197500</v>
      </c>
      <c r="L724" s="13">
        <v>197500</v>
      </c>
      <c r="M724" s="13">
        <v>197500</v>
      </c>
      <c r="N724" s="13">
        <v>198500</v>
      </c>
      <c r="O724" s="13">
        <v>198500</v>
      </c>
      <c r="P724" s="13">
        <v>194000</v>
      </c>
      <c r="Q724" s="14">
        <v>192000</v>
      </c>
      <c r="R724" s="14">
        <v>192500</v>
      </c>
      <c r="S724" s="14">
        <v>192000</v>
      </c>
      <c r="T724" s="14">
        <v>192000</v>
      </c>
      <c r="U724" s="14">
        <v>189000</v>
      </c>
      <c r="V724" s="14">
        <v>187500</v>
      </c>
      <c r="W724" s="14">
        <v>187000</v>
      </c>
      <c r="X724" s="14">
        <v>187000</v>
      </c>
      <c r="Y724" s="14">
        <v>187500</v>
      </c>
      <c r="Z724" s="14">
        <v>187500</v>
      </c>
      <c r="AA724" s="14">
        <v>187000</v>
      </c>
      <c r="AB724" s="14">
        <v>188000</v>
      </c>
      <c r="AC724" s="14">
        <v>188000</v>
      </c>
    </row>
    <row r="725" spans="1:29">
      <c r="A725" s="1" t="s">
        <v>524</v>
      </c>
      <c r="B725" s="1" t="s">
        <v>549</v>
      </c>
      <c r="D725" s="1" t="s">
        <v>630</v>
      </c>
      <c r="F725" s="1">
        <v>186</v>
      </c>
      <c r="G725" s="1" t="s">
        <v>837</v>
      </c>
      <c r="H725" s="1" t="str">
        <f t="shared" si="12"/>
        <v>186아파트중위매매가격</v>
      </c>
      <c r="I725" s="1" t="s">
        <v>869</v>
      </c>
      <c r="J725" s="13">
        <v>142500</v>
      </c>
      <c r="K725" s="13">
        <v>147500</v>
      </c>
      <c r="L725" s="13">
        <v>152500</v>
      </c>
      <c r="M725" s="13">
        <v>156000</v>
      </c>
      <c r="N725" s="13">
        <v>160000</v>
      </c>
      <c r="O725" s="13">
        <v>165000</v>
      </c>
      <c r="P725" s="13">
        <v>162500</v>
      </c>
      <c r="Q725" s="14">
        <v>160500</v>
      </c>
      <c r="R725" s="14">
        <v>160500</v>
      </c>
      <c r="S725" s="14">
        <v>160000</v>
      </c>
      <c r="T725" s="14">
        <v>160000</v>
      </c>
      <c r="U725" s="14">
        <v>159500</v>
      </c>
      <c r="V725" s="14">
        <v>157500</v>
      </c>
      <c r="W725" s="14">
        <v>157500</v>
      </c>
      <c r="X725" s="14">
        <v>158000</v>
      </c>
      <c r="Y725" s="14">
        <v>156500</v>
      </c>
      <c r="Z725" s="14">
        <v>157000</v>
      </c>
      <c r="AA725" s="14">
        <v>157000</v>
      </c>
      <c r="AB725" s="14">
        <v>157000</v>
      </c>
      <c r="AC725" s="14">
        <v>156500</v>
      </c>
    </row>
    <row r="726" spans="1:29">
      <c r="A726" s="1" t="s">
        <v>524</v>
      </c>
      <c r="B726" s="1" t="s">
        <v>549</v>
      </c>
      <c r="D726" s="1" t="s">
        <v>645</v>
      </c>
      <c r="F726" s="1">
        <v>187</v>
      </c>
      <c r="G726" s="1" t="s">
        <v>837</v>
      </c>
      <c r="H726" s="1" t="str">
        <f t="shared" si="12"/>
        <v>187아파트중위매매가격</v>
      </c>
      <c r="I726" s="1" t="s">
        <v>869</v>
      </c>
      <c r="J726" s="13">
        <v>177500</v>
      </c>
      <c r="K726" s="13">
        <v>179500</v>
      </c>
      <c r="L726" s="13">
        <v>180500</v>
      </c>
      <c r="M726" s="13">
        <v>180500</v>
      </c>
      <c r="N726" s="13">
        <v>182000</v>
      </c>
      <c r="O726" s="13">
        <v>182000</v>
      </c>
      <c r="P726" s="13">
        <v>180500</v>
      </c>
      <c r="Q726" s="14">
        <v>180000</v>
      </c>
      <c r="R726" s="14">
        <v>180000</v>
      </c>
      <c r="S726" s="14">
        <v>180000</v>
      </c>
      <c r="T726" s="14">
        <v>181500</v>
      </c>
      <c r="U726" s="14">
        <v>181500</v>
      </c>
      <c r="V726" s="14">
        <v>181500</v>
      </c>
      <c r="W726" s="14">
        <v>181000</v>
      </c>
      <c r="X726" s="14">
        <v>181000</v>
      </c>
      <c r="Y726" s="14">
        <v>181500</v>
      </c>
      <c r="Z726" s="14">
        <v>181500</v>
      </c>
      <c r="AA726" s="14">
        <v>182000</v>
      </c>
      <c r="AB726" s="14">
        <v>182500</v>
      </c>
      <c r="AC726" s="14">
        <v>183000</v>
      </c>
    </row>
    <row r="727" spans="1:29">
      <c r="A727" s="1" t="s">
        <v>524</v>
      </c>
      <c r="B727" s="1" t="s">
        <v>549</v>
      </c>
      <c r="D727" s="1" t="s">
        <v>654</v>
      </c>
      <c r="F727" s="1">
        <v>188</v>
      </c>
      <c r="G727" s="1" t="s">
        <v>837</v>
      </c>
      <c r="H727" s="1" t="str">
        <f t="shared" si="12"/>
        <v>188아파트중위매매가격</v>
      </c>
      <c r="I727" s="1" t="s">
        <v>869</v>
      </c>
      <c r="J727" s="13">
        <v>125000</v>
      </c>
      <c r="K727" s="13">
        <v>125000</v>
      </c>
      <c r="L727" s="13">
        <v>125000</v>
      </c>
      <c r="M727" s="13">
        <v>125000</v>
      </c>
      <c r="N727" s="13">
        <v>125000</v>
      </c>
      <c r="O727" s="13">
        <v>125000</v>
      </c>
      <c r="P727" s="13">
        <v>125000</v>
      </c>
      <c r="Q727" s="14">
        <v>125000</v>
      </c>
      <c r="R727" s="14">
        <v>125000</v>
      </c>
      <c r="S727" s="14">
        <v>125000</v>
      </c>
      <c r="T727" s="14">
        <v>125000</v>
      </c>
      <c r="U727" s="14">
        <v>126500</v>
      </c>
      <c r="V727" s="14">
        <v>126500</v>
      </c>
      <c r="W727" s="14">
        <v>125000</v>
      </c>
      <c r="X727" s="14">
        <v>126000</v>
      </c>
      <c r="Y727" s="14">
        <v>127000</v>
      </c>
      <c r="Z727" s="14">
        <v>127500</v>
      </c>
      <c r="AA727" s="14">
        <v>127500</v>
      </c>
      <c r="AB727" s="14">
        <v>126000</v>
      </c>
      <c r="AC727" s="14">
        <v>126000</v>
      </c>
    </row>
    <row r="728" spans="1:29">
      <c r="A728" s="1" t="s">
        <v>655</v>
      </c>
      <c r="F728" s="1">
        <v>189</v>
      </c>
      <c r="G728" s="1" t="s">
        <v>837</v>
      </c>
      <c r="H728" s="1" t="str">
        <f t="shared" si="12"/>
        <v>189아파트중위매매가격</v>
      </c>
      <c r="I728" s="1" t="s">
        <v>869</v>
      </c>
      <c r="J728" s="13">
        <v>178533.25308167751</v>
      </c>
      <c r="K728" s="13">
        <v>178322.92904844682</v>
      </c>
      <c r="L728" s="13">
        <v>178449.88618756941</v>
      </c>
      <c r="M728" s="13">
        <v>178310.35123452445</v>
      </c>
      <c r="N728" s="13">
        <v>177910.68372456293</v>
      </c>
      <c r="O728" s="13">
        <v>177450.85483684042</v>
      </c>
      <c r="P728" s="13">
        <v>176769.84701735142</v>
      </c>
      <c r="Q728" s="14">
        <v>176080.23079293812</v>
      </c>
      <c r="R728" s="14">
        <v>175697.00749884674</v>
      </c>
      <c r="S728" s="14">
        <v>175326.89970632998</v>
      </c>
      <c r="T728" s="14">
        <v>175080.46865067977</v>
      </c>
      <c r="U728" s="14">
        <v>175307.62100626342</v>
      </c>
      <c r="V728" s="14">
        <v>174963.6347100453</v>
      </c>
      <c r="W728" s="14">
        <v>174397.772367492</v>
      </c>
      <c r="X728" s="14">
        <v>174248.55976008289</v>
      </c>
      <c r="Y728" s="14">
        <v>175220.28068002846</v>
      </c>
      <c r="Z728" s="14">
        <v>176053.16841811017</v>
      </c>
      <c r="AA728" s="14">
        <v>176497.51468654157</v>
      </c>
      <c r="AB728" s="14">
        <v>177100.06003193805</v>
      </c>
      <c r="AC728" s="14">
        <v>177169.97003230228</v>
      </c>
    </row>
    <row r="729" spans="1:29">
      <c r="A729" s="1" t="s">
        <v>524</v>
      </c>
      <c r="B729" s="1" t="s">
        <v>1383</v>
      </c>
      <c r="F729" s="1">
        <v>190</v>
      </c>
      <c r="G729" s="1" t="s">
        <v>837</v>
      </c>
      <c r="H729" s="1" t="str">
        <f t="shared" si="12"/>
        <v>190아파트중위매매가격</v>
      </c>
      <c r="I729" s="1" t="s">
        <v>869</v>
      </c>
      <c r="J729" s="13"/>
      <c r="K729" s="13"/>
      <c r="L729" s="13"/>
      <c r="M729" s="13"/>
      <c r="N729" s="13"/>
      <c r="O729" s="13"/>
      <c r="P729" s="13"/>
      <c r="U729" s="14">
        <v>120000</v>
      </c>
      <c r="V729" s="14">
        <v>123500</v>
      </c>
      <c r="W729" s="14">
        <v>124500</v>
      </c>
      <c r="X729" s="14">
        <v>125000</v>
      </c>
      <c r="Y729" s="14">
        <v>128000</v>
      </c>
      <c r="Z729" s="14">
        <v>133000</v>
      </c>
      <c r="AA729" s="14">
        <v>137000</v>
      </c>
      <c r="AB729" s="14">
        <v>138500</v>
      </c>
      <c r="AC729" s="14">
        <v>137000</v>
      </c>
    </row>
    <row r="730" spans="1:29">
      <c r="A730" s="1" t="s">
        <v>853</v>
      </c>
      <c r="F730" s="1">
        <v>191</v>
      </c>
      <c r="G730" s="1" t="s">
        <v>837</v>
      </c>
      <c r="H730" s="1" t="str">
        <f t="shared" si="12"/>
        <v>191아파트중위매매가격</v>
      </c>
      <c r="I730" s="1" t="s">
        <v>869</v>
      </c>
      <c r="J730" s="1">
        <v>126740.46954329616</v>
      </c>
      <c r="K730" s="13">
        <v>127057.36971263608</v>
      </c>
      <c r="L730" s="13">
        <v>127340.8444708538</v>
      </c>
      <c r="M730" s="13">
        <v>127425.08874787424</v>
      </c>
      <c r="N730" s="13">
        <v>127555.62734090636</v>
      </c>
      <c r="O730" s="13">
        <v>127473.16504708157</v>
      </c>
      <c r="P730" s="13">
        <v>127440.35038770351</v>
      </c>
      <c r="Q730" s="13">
        <v>127518.28365137955</v>
      </c>
      <c r="R730" s="14">
        <v>127685.66678502382</v>
      </c>
      <c r="S730" s="14">
        <v>128008.81075844569</v>
      </c>
      <c r="T730" s="14">
        <v>128213.14065107345</v>
      </c>
      <c r="U730" s="14">
        <v>128087.52656820806</v>
      </c>
      <c r="V730" s="14">
        <v>128065.95062217099</v>
      </c>
      <c r="W730" s="14">
        <v>127894.12935845423</v>
      </c>
      <c r="X730" s="14">
        <v>127863.76914477473</v>
      </c>
      <c r="Y730" s="14">
        <v>128020.98199677552</v>
      </c>
      <c r="Z730" s="14">
        <v>128341.781658811</v>
      </c>
      <c r="AA730" s="14">
        <v>128750.85667241213</v>
      </c>
      <c r="AB730" s="14">
        <v>128881.59923455711</v>
      </c>
      <c r="AC730" s="14">
        <v>128881.42547822774</v>
      </c>
    </row>
    <row r="731" spans="1:29">
      <c r="A731" s="1" t="s">
        <v>524</v>
      </c>
      <c r="B731" s="1" t="s">
        <v>550</v>
      </c>
      <c r="F731" s="1">
        <v>192</v>
      </c>
      <c r="G731" s="1" t="s">
        <v>837</v>
      </c>
      <c r="H731" s="1" t="str">
        <f t="shared" si="12"/>
        <v>192아파트중위매매가격</v>
      </c>
      <c r="I731" s="1" t="s">
        <v>869</v>
      </c>
      <c r="J731" s="13">
        <v>104229.02446357161</v>
      </c>
      <c r="K731" s="13">
        <v>105478.70625673774</v>
      </c>
      <c r="L731" s="13">
        <v>106079.08760360688</v>
      </c>
      <c r="M731" s="13">
        <v>106009.73490209559</v>
      </c>
      <c r="N731" s="13">
        <v>106117.63102550381</v>
      </c>
      <c r="O731" s="13">
        <v>106117.63102550381</v>
      </c>
      <c r="P731" s="13">
        <v>106346.92691624349</v>
      </c>
      <c r="Q731" s="14">
        <v>106469.55531840697</v>
      </c>
      <c r="R731" s="14">
        <v>106224.85165779004</v>
      </c>
      <c r="S731" s="14">
        <v>106415.39756515983</v>
      </c>
      <c r="T731" s="14">
        <v>106233.15500628622</v>
      </c>
      <c r="U731" s="14">
        <v>106431.17325321624</v>
      </c>
      <c r="V731" s="14">
        <v>106323.02287959325</v>
      </c>
      <c r="W731" s="14">
        <v>106409.97817322754</v>
      </c>
      <c r="X731" s="14">
        <v>105260.26371876846</v>
      </c>
      <c r="Y731" s="14">
        <v>105432.84723827132</v>
      </c>
      <c r="Z731" s="14">
        <v>105096.94733328198</v>
      </c>
      <c r="AA731" s="14">
        <v>105686.66050381327</v>
      </c>
      <c r="AB731" s="14">
        <v>105265.00834553064</v>
      </c>
      <c r="AC731" s="14">
        <v>105252.83671006342</v>
      </c>
    </row>
    <row r="732" spans="1:29">
      <c r="A732" s="1" t="s">
        <v>524</v>
      </c>
      <c r="B732" s="1" t="s">
        <v>550</v>
      </c>
      <c r="D732" s="1" t="s">
        <v>656</v>
      </c>
      <c r="F732" s="1">
        <v>193</v>
      </c>
      <c r="G732" s="1" t="s">
        <v>837</v>
      </c>
      <c r="H732" s="1" t="str">
        <f t="shared" si="12"/>
        <v>193아파트중위매매가격</v>
      </c>
      <c r="I732" s="1" t="s">
        <v>869</v>
      </c>
      <c r="J732" s="13">
        <v>141500</v>
      </c>
      <c r="K732" s="13">
        <v>141500</v>
      </c>
      <c r="L732" s="13">
        <v>141500</v>
      </c>
      <c r="M732" s="13">
        <v>141500</v>
      </c>
      <c r="N732" s="13">
        <v>141500</v>
      </c>
      <c r="O732" s="13">
        <v>141500</v>
      </c>
      <c r="P732" s="13">
        <v>140000</v>
      </c>
      <c r="Q732" s="14">
        <v>139500</v>
      </c>
      <c r="R732" s="14">
        <v>139000</v>
      </c>
      <c r="S732" s="14">
        <v>139000</v>
      </c>
      <c r="T732" s="14">
        <v>138500</v>
      </c>
      <c r="U732" s="14">
        <v>138500</v>
      </c>
      <c r="V732" s="14">
        <v>138500</v>
      </c>
      <c r="W732" s="14">
        <v>138500</v>
      </c>
      <c r="X732" s="14">
        <v>134000</v>
      </c>
      <c r="Y732" s="14">
        <v>134000</v>
      </c>
      <c r="Z732" s="14">
        <v>132500</v>
      </c>
      <c r="AA732" s="14">
        <v>135000</v>
      </c>
      <c r="AB732" s="14">
        <v>134000</v>
      </c>
      <c r="AC732" s="14">
        <v>135000</v>
      </c>
    </row>
    <row r="733" spans="1:29">
      <c r="A733" s="1" t="s">
        <v>524</v>
      </c>
      <c r="B733" s="1" t="s">
        <v>550</v>
      </c>
      <c r="D733" s="1" t="s">
        <v>657</v>
      </c>
      <c r="F733" s="1">
        <v>194</v>
      </c>
      <c r="G733" s="1" t="s">
        <v>837</v>
      </c>
      <c r="H733" s="1" t="str">
        <f t="shared" si="12"/>
        <v>194아파트중위매매가격</v>
      </c>
      <c r="I733" s="1" t="s">
        <v>869</v>
      </c>
      <c r="J733" s="13">
        <v>108080.62930186823</v>
      </c>
      <c r="K733" s="13">
        <v>110000</v>
      </c>
      <c r="L733" s="13">
        <v>112000</v>
      </c>
      <c r="M733" s="13">
        <v>112000</v>
      </c>
      <c r="N733" s="13">
        <v>112000</v>
      </c>
      <c r="O733" s="13">
        <v>112000</v>
      </c>
      <c r="P733" s="13">
        <v>114000</v>
      </c>
      <c r="Q733" s="14">
        <v>115000</v>
      </c>
      <c r="R733" s="14">
        <v>115000</v>
      </c>
      <c r="S733" s="14">
        <v>116000</v>
      </c>
      <c r="T733" s="14">
        <v>116000</v>
      </c>
      <c r="U733" s="14">
        <v>117400</v>
      </c>
      <c r="V733" s="14">
        <v>117400</v>
      </c>
      <c r="W733" s="14">
        <v>117400</v>
      </c>
      <c r="X733" s="14">
        <v>117250</v>
      </c>
      <c r="Y733" s="14">
        <v>117250</v>
      </c>
      <c r="Z733" s="14">
        <v>117000</v>
      </c>
      <c r="AA733" s="14">
        <v>117000</v>
      </c>
      <c r="AB733" s="14">
        <v>117000</v>
      </c>
      <c r="AC733" s="14">
        <v>116000</v>
      </c>
    </row>
    <row r="734" spans="1:29">
      <c r="A734" s="1" t="s">
        <v>524</v>
      </c>
      <c r="B734" s="1" t="s">
        <v>550</v>
      </c>
      <c r="D734" s="1" t="s">
        <v>658</v>
      </c>
      <c r="F734" s="1">
        <v>195</v>
      </c>
      <c r="G734" s="1" t="s">
        <v>837</v>
      </c>
      <c r="H734" s="1" t="str">
        <f t="shared" si="12"/>
        <v>195아파트중위매매가격</v>
      </c>
      <c r="I734" s="1" t="s">
        <v>869</v>
      </c>
      <c r="J734" s="13">
        <v>90000</v>
      </c>
      <c r="K734" s="13">
        <v>93000</v>
      </c>
      <c r="L734" s="13">
        <v>93000</v>
      </c>
      <c r="M734" s="13">
        <v>93000</v>
      </c>
      <c r="N734" s="13">
        <v>93000</v>
      </c>
      <c r="O734" s="13">
        <v>93000</v>
      </c>
      <c r="P734" s="13">
        <v>93000</v>
      </c>
      <c r="Q734" s="14">
        <v>93438.775510204083</v>
      </c>
      <c r="R734" s="14">
        <v>93438.775510204083</v>
      </c>
      <c r="S734" s="14">
        <v>93000</v>
      </c>
      <c r="T734" s="14">
        <v>93000</v>
      </c>
      <c r="U734" s="14">
        <v>93000</v>
      </c>
      <c r="V734" s="14">
        <v>92500</v>
      </c>
      <c r="W734" s="14">
        <v>93000</v>
      </c>
      <c r="X734" s="14">
        <v>94000</v>
      </c>
      <c r="Y734" s="14">
        <v>95500</v>
      </c>
      <c r="Z734" s="14">
        <v>96500</v>
      </c>
      <c r="AA734" s="14">
        <v>96500</v>
      </c>
      <c r="AB734" s="14">
        <v>96000</v>
      </c>
      <c r="AC734" s="14">
        <v>96000</v>
      </c>
    </row>
    <row r="735" spans="1:29">
      <c r="A735" s="1" t="s">
        <v>524</v>
      </c>
      <c r="B735" s="1" t="s">
        <v>550</v>
      </c>
      <c r="D735" s="1" t="s">
        <v>659</v>
      </c>
      <c r="F735" s="1">
        <v>196</v>
      </c>
      <c r="G735" s="1" t="s">
        <v>837</v>
      </c>
      <c r="H735" s="1" t="str">
        <f t="shared" si="12"/>
        <v>196아파트중위매매가격</v>
      </c>
      <c r="I735" s="1" t="s">
        <v>869</v>
      </c>
      <c r="J735" s="13">
        <v>78500</v>
      </c>
      <c r="K735" s="13">
        <v>80026.666666666672</v>
      </c>
      <c r="L735" s="13">
        <v>80026.666666666672</v>
      </c>
      <c r="M735" s="13">
        <v>80526.666666666672</v>
      </c>
      <c r="N735" s="13">
        <v>80526.666666666672</v>
      </c>
      <c r="O735" s="13">
        <v>80526.666666666672</v>
      </c>
      <c r="P735" s="13">
        <v>80526.666666666672</v>
      </c>
      <c r="Q735" s="14">
        <v>79500</v>
      </c>
      <c r="R735" s="14">
        <v>79500</v>
      </c>
      <c r="S735" s="14">
        <v>79500</v>
      </c>
      <c r="T735" s="14">
        <v>79500</v>
      </c>
      <c r="U735" s="14">
        <v>79500</v>
      </c>
      <c r="V735" s="14">
        <v>79500</v>
      </c>
      <c r="W735" s="14">
        <v>79500</v>
      </c>
      <c r="X735" s="14">
        <v>80000</v>
      </c>
      <c r="Y735" s="14">
        <v>79000</v>
      </c>
      <c r="Z735" s="14">
        <v>78250</v>
      </c>
      <c r="AA735" s="14">
        <v>78250</v>
      </c>
      <c r="AB735" s="14">
        <v>78000</v>
      </c>
      <c r="AC735" s="14">
        <v>78000</v>
      </c>
    </row>
    <row r="736" spans="1:29">
      <c r="A736" s="1" t="s">
        <v>524</v>
      </c>
      <c r="B736" s="1" t="s">
        <v>550</v>
      </c>
      <c r="D736" s="1" t="s">
        <v>660</v>
      </c>
      <c r="F736" s="1">
        <v>197</v>
      </c>
      <c r="G736" s="1" t="s">
        <v>837</v>
      </c>
      <c r="H736" s="1" t="str">
        <f t="shared" si="12"/>
        <v>197아파트중위매매가격</v>
      </c>
      <c r="I736" s="1" t="s">
        <v>869</v>
      </c>
      <c r="J736" s="13">
        <v>79000</v>
      </c>
      <c r="K736" s="13">
        <v>78500</v>
      </c>
      <c r="L736" s="13">
        <v>79000</v>
      </c>
      <c r="M736" s="13">
        <v>79000</v>
      </c>
      <c r="N736" s="13">
        <v>79000</v>
      </c>
      <c r="O736" s="13">
        <v>79000</v>
      </c>
      <c r="P736" s="13">
        <v>79000</v>
      </c>
      <c r="Q736" s="14">
        <v>79000</v>
      </c>
      <c r="R736" s="14">
        <v>79000</v>
      </c>
      <c r="S736" s="14">
        <v>79000</v>
      </c>
      <c r="T736" s="14">
        <v>79000</v>
      </c>
      <c r="U736" s="14">
        <v>79000</v>
      </c>
      <c r="V736" s="14">
        <v>79000</v>
      </c>
      <c r="W736" s="14">
        <v>79000</v>
      </c>
      <c r="X736" s="14">
        <v>79000</v>
      </c>
      <c r="Y736" s="14">
        <v>79000</v>
      </c>
      <c r="Z736" s="14">
        <v>79000</v>
      </c>
      <c r="AA736" s="14">
        <v>79000</v>
      </c>
      <c r="AB736" s="14">
        <v>79000</v>
      </c>
      <c r="AC736" s="14">
        <v>79000</v>
      </c>
    </row>
    <row r="737" spans="1:29">
      <c r="A737" s="1" t="s">
        <v>524</v>
      </c>
      <c r="B737" s="1" t="s">
        <v>550</v>
      </c>
      <c r="D737" s="1" t="s">
        <v>661</v>
      </c>
      <c r="F737" s="1">
        <v>198</v>
      </c>
      <c r="G737" s="1" t="s">
        <v>837</v>
      </c>
      <c r="H737" s="1" t="str">
        <f t="shared" si="12"/>
        <v>198아파트중위매매가격</v>
      </c>
      <c r="I737" s="1" t="s">
        <v>869</v>
      </c>
      <c r="J737" s="13">
        <v>85000</v>
      </c>
      <c r="K737" s="13">
        <v>85000</v>
      </c>
      <c r="L737" s="13">
        <v>85000</v>
      </c>
      <c r="M737" s="13">
        <v>83500</v>
      </c>
      <c r="N737" s="13">
        <v>83500</v>
      </c>
      <c r="O737" s="13">
        <v>83500</v>
      </c>
      <c r="P737" s="13">
        <v>83500</v>
      </c>
      <c r="Q737" s="14">
        <v>82500</v>
      </c>
      <c r="R737" s="14">
        <v>81000</v>
      </c>
      <c r="S737" s="14">
        <v>80500</v>
      </c>
      <c r="T737" s="14">
        <v>80500</v>
      </c>
      <c r="U737" s="14">
        <v>80000</v>
      </c>
      <c r="V737" s="14">
        <v>80000</v>
      </c>
      <c r="W737" s="14">
        <v>80000</v>
      </c>
      <c r="X737" s="14">
        <v>79000</v>
      </c>
      <c r="Y737" s="14">
        <v>78750</v>
      </c>
      <c r="Z737" s="14">
        <v>78750</v>
      </c>
      <c r="AA737" s="14">
        <v>78750</v>
      </c>
      <c r="AB737" s="14">
        <v>78000</v>
      </c>
      <c r="AC737" s="14">
        <v>78000</v>
      </c>
    </row>
    <row r="738" spans="1:29">
      <c r="A738" s="1" t="s">
        <v>524</v>
      </c>
      <c r="B738" s="1" t="s">
        <v>550</v>
      </c>
      <c r="D738" s="1" t="s">
        <v>662</v>
      </c>
      <c r="F738" s="1">
        <v>199</v>
      </c>
      <c r="G738" s="1" t="s">
        <v>837</v>
      </c>
      <c r="H738" s="1" t="str">
        <f t="shared" si="12"/>
        <v>199아파트중위매매가격</v>
      </c>
      <c r="I738" s="1" t="s">
        <v>869</v>
      </c>
      <c r="J738" s="13">
        <v>71000</v>
      </c>
      <c r="K738" s="13">
        <v>71000</v>
      </c>
      <c r="L738" s="13">
        <v>71000</v>
      </c>
      <c r="M738" s="13">
        <v>71000</v>
      </c>
      <c r="N738" s="13">
        <v>73500</v>
      </c>
      <c r="O738" s="13">
        <v>73500</v>
      </c>
      <c r="P738" s="13">
        <v>74000</v>
      </c>
      <c r="Q738" s="14">
        <v>74000</v>
      </c>
      <c r="R738" s="14">
        <v>74000</v>
      </c>
      <c r="S738" s="14">
        <v>74000</v>
      </c>
      <c r="T738" s="14">
        <v>72500</v>
      </c>
      <c r="U738" s="14">
        <v>71500</v>
      </c>
      <c r="V738" s="14">
        <v>71000</v>
      </c>
      <c r="W738" s="14">
        <v>71000</v>
      </c>
      <c r="X738" s="14">
        <v>71500</v>
      </c>
      <c r="Y738" s="14">
        <v>71500</v>
      </c>
      <c r="Z738" s="14">
        <v>71500</v>
      </c>
      <c r="AA738" s="14">
        <v>71500</v>
      </c>
      <c r="AB738" s="14">
        <v>71500</v>
      </c>
      <c r="AC738" s="14">
        <v>72000</v>
      </c>
    </row>
    <row r="739" spans="1:29">
      <c r="A739" s="1" t="s">
        <v>524</v>
      </c>
      <c r="B739" s="1" t="s">
        <v>551</v>
      </c>
      <c r="F739" s="1">
        <v>200</v>
      </c>
      <c r="G739" s="1" t="s">
        <v>837</v>
      </c>
      <c r="H739" s="1" t="str">
        <f t="shared" si="12"/>
        <v>200아파트중위매매가격</v>
      </c>
      <c r="I739" s="1" t="s">
        <v>869</v>
      </c>
      <c r="J739" s="13">
        <v>122694.85741819616</v>
      </c>
      <c r="K739" s="13">
        <v>123106.45889000832</v>
      </c>
      <c r="L739" s="13">
        <v>123725.99544439091</v>
      </c>
      <c r="M739" s="13">
        <v>124319.34819746813</v>
      </c>
      <c r="N739" s="13">
        <v>126364.35235884182</v>
      </c>
      <c r="O739" s="13">
        <v>126178.57549607955</v>
      </c>
      <c r="P739" s="13">
        <v>125802.28437513689</v>
      </c>
      <c r="Q739" s="14">
        <v>125547.83608568049</v>
      </c>
      <c r="R739" s="14">
        <v>125469.75557405055</v>
      </c>
      <c r="S739" s="14">
        <v>125339.98204038723</v>
      </c>
      <c r="T739" s="14">
        <v>125482.30649612335</v>
      </c>
      <c r="U739" s="14">
        <v>125892.27036727298</v>
      </c>
      <c r="V739" s="14">
        <v>126049.76609868284</v>
      </c>
      <c r="W739" s="14">
        <v>125973.08871698377</v>
      </c>
      <c r="X739" s="14">
        <v>125522.68712105374</v>
      </c>
      <c r="Y739" s="14">
        <v>125881.77529793017</v>
      </c>
      <c r="Z739" s="14">
        <v>126240.57316711966</v>
      </c>
      <c r="AA739" s="14">
        <v>126197.74810091296</v>
      </c>
      <c r="AB739" s="14">
        <v>126371.63173391874</v>
      </c>
      <c r="AC739" s="14">
        <v>126209.73129660604</v>
      </c>
    </row>
    <row r="740" spans="1:29">
      <c r="A740" s="1" t="s">
        <v>524</v>
      </c>
      <c r="B740" s="1" t="s">
        <v>551</v>
      </c>
      <c r="D740" s="1" t="s">
        <v>663</v>
      </c>
      <c r="F740" s="1">
        <v>201</v>
      </c>
      <c r="G740" s="1" t="s">
        <v>837</v>
      </c>
      <c r="H740" s="1" t="str">
        <f t="shared" si="12"/>
        <v>201아파트중위매매가격</v>
      </c>
      <c r="I740" s="1" t="s">
        <v>869</v>
      </c>
      <c r="J740" s="13">
        <v>139916.45921103025</v>
      </c>
      <c r="K740" s="13">
        <v>139916.45921103025</v>
      </c>
      <c r="L740" s="13">
        <v>140763.71600919188</v>
      </c>
      <c r="M740" s="13">
        <v>141610.97280735351</v>
      </c>
      <c r="N740" s="13">
        <v>144916.45921103025</v>
      </c>
      <c r="O740" s="13">
        <v>144408.10513213329</v>
      </c>
      <c r="P740" s="13">
        <v>143730.29969360397</v>
      </c>
      <c r="Q740" s="14">
        <v>142891.39697433932</v>
      </c>
      <c r="R740" s="14">
        <v>142560.84833397166</v>
      </c>
      <c r="S740" s="14">
        <v>142230.29969360397</v>
      </c>
      <c r="T740" s="14">
        <v>142230.29969360397</v>
      </c>
      <c r="U740" s="14">
        <v>142151.16002568146</v>
      </c>
      <c r="V740" s="14">
        <v>141979.56975610528</v>
      </c>
      <c r="W740" s="14">
        <v>141685.47807959671</v>
      </c>
      <c r="X740" s="14">
        <v>141028.65861874906</v>
      </c>
      <c r="Y740" s="14">
        <v>141580.13569962193</v>
      </c>
      <c r="Z740" s="14">
        <v>141665.93083441001</v>
      </c>
      <c r="AA740" s="14">
        <v>141665.93083441001</v>
      </c>
      <c r="AB740" s="14">
        <v>141665.93083441001</v>
      </c>
      <c r="AC740" s="14">
        <v>141337.52110398619</v>
      </c>
    </row>
    <row r="741" spans="1:29">
      <c r="A741" s="1" t="s">
        <v>524</v>
      </c>
      <c r="B741" s="1" t="s">
        <v>551</v>
      </c>
      <c r="D741" s="1" t="s">
        <v>663</v>
      </c>
      <c r="E741" s="1" t="s">
        <v>664</v>
      </c>
      <c r="F741" s="1">
        <v>202</v>
      </c>
      <c r="G741" s="1" t="s">
        <v>837</v>
      </c>
      <c r="H741" s="1" t="str">
        <f t="shared" si="12"/>
        <v>202아파트중위매매가격</v>
      </c>
      <c r="I741" s="1" t="s">
        <v>869</v>
      </c>
      <c r="J741" s="13">
        <v>130000</v>
      </c>
      <c r="K741" s="13">
        <v>130000</v>
      </c>
      <c r="L741" s="13">
        <v>132500</v>
      </c>
      <c r="M741" s="13">
        <v>135000</v>
      </c>
      <c r="N741" s="13">
        <v>135000</v>
      </c>
      <c r="O741" s="13">
        <v>133500</v>
      </c>
      <c r="P741" s="13">
        <v>131500</v>
      </c>
      <c r="Q741" s="14">
        <v>130000</v>
      </c>
      <c r="R741" s="14">
        <v>130000</v>
      </c>
      <c r="S741" s="14">
        <v>130000</v>
      </c>
      <c r="T741" s="14">
        <v>130000</v>
      </c>
      <c r="U741" s="14">
        <v>130000</v>
      </c>
      <c r="V741" s="14">
        <v>129500</v>
      </c>
      <c r="W741" s="14">
        <v>129600</v>
      </c>
      <c r="X741" s="14">
        <v>129600</v>
      </c>
      <c r="Y741" s="14">
        <v>130250</v>
      </c>
      <c r="Z741" s="14">
        <v>130500</v>
      </c>
      <c r="AA741" s="14">
        <v>130500</v>
      </c>
      <c r="AB741" s="14">
        <v>130500</v>
      </c>
      <c r="AC741" s="14">
        <v>130500</v>
      </c>
    </row>
    <row r="742" spans="1:29">
      <c r="A742" s="1" t="s">
        <v>524</v>
      </c>
      <c r="B742" s="1" t="s">
        <v>551</v>
      </c>
      <c r="D742" s="1" t="s">
        <v>663</v>
      </c>
      <c r="E742" s="1" t="s">
        <v>665</v>
      </c>
      <c r="F742" s="1">
        <v>203</v>
      </c>
      <c r="G742" s="1" t="s">
        <v>837</v>
      </c>
      <c r="H742" s="1" t="str">
        <f t="shared" si="12"/>
        <v>203아파트중위매매가격</v>
      </c>
      <c r="I742" s="1" t="s">
        <v>869</v>
      </c>
      <c r="J742" s="13">
        <v>145000</v>
      </c>
      <c r="K742" s="13">
        <v>145000</v>
      </c>
      <c r="L742" s="13">
        <v>145000</v>
      </c>
      <c r="M742" s="13">
        <v>145000</v>
      </c>
      <c r="N742" s="13">
        <v>150000</v>
      </c>
      <c r="O742" s="13">
        <v>150000</v>
      </c>
      <c r="P742" s="13">
        <v>150000</v>
      </c>
      <c r="Q742" s="14">
        <v>149500</v>
      </c>
      <c r="R742" s="14">
        <v>149000</v>
      </c>
      <c r="S742" s="14">
        <v>148500</v>
      </c>
      <c r="T742" s="14">
        <v>148500</v>
      </c>
      <c r="U742" s="14">
        <v>148500</v>
      </c>
      <c r="V742" s="14">
        <v>148500</v>
      </c>
      <c r="W742" s="14">
        <v>148000</v>
      </c>
      <c r="X742" s="14">
        <v>147000</v>
      </c>
      <c r="Y742" s="14">
        <v>147500</v>
      </c>
      <c r="Z742" s="14">
        <v>147500</v>
      </c>
      <c r="AA742" s="14">
        <v>147500</v>
      </c>
      <c r="AB742" s="14">
        <v>147500</v>
      </c>
      <c r="AC742" s="14">
        <v>147000</v>
      </c>
    </row>
    <row r="743" spans="1:29">
      <c r="A743" s="1" t="s">
        <v>524</v>
      </c>
      <c r="B743" s="1" t="s">
        <v>551</v>
      </c>
      <c r="D743" s="1" t="s">
        <v>666</v>
      </c>
      <c r="F743" s="1">
        <v>204</v>
      </c>
      <c r="G743" s="1" t="s">
        <v>837</v>
      </c>
      <c r="H743" s="1" t="str">
        <f t="shared" si="12"/>
        <v>204아파트중위매매가격</v>
      </c>
      <c r="I743" s="1" t="s">
        <v>869</v>
      </c>
      <c r="J743" s="13">
        <v>110000</v>
      </c>
      <c r="K743" s="13">
        <v>110000</v>
      </c>
      <c r="L743" s="13">
        <v>110000</v>
      </c>
      <c r="M743" s="13">
        <v>110000</v>
      </c>
      <c r="N743" s="13">
        <v>110000</v>
      </c>
      <c r="O743" s="13">
        <v>110000</v>
      </c>
      <c r="P743" s="13">
        <v>110000</v>
      </c>
      <c r="Q743" s="14">
        <v>110000</v>
      </c>
      <c r="R743" s="14">
        <v>110000</v>
      </c>
      <c r="S743" s="14">
        <v>110000</v>
      </c>
      <c r="T743" s="14">
        <v>110000</v>
      </c>
      <c r="U743" s="14">
        <v>110000</v>
      </c>
      <c r="V743" s="14">
        <v>110000</v>
      </c>
      <c r="W743" s="14">
        <v>110000</v>
      </c>
      <c r="X743" s="14">
        <v>110000</v>
      </c>
      <c r="Y743" s="14">
        <v>110000</v>
      </c>
      <c r="Z743" s="14">
        <v>110000</v>
      </c>
      <c r="AA743" s="14">
        <v>110000</v>
      </c>
      <c r="AB743" s="14">
        <v>110000</v>
      </c>
      <c r="AC743" s="14">
        <v>110000</v>
      </c>
    </row>
    <row r="744" spans="1:29">
      <c r="A744" s="1" t="s">
        <v>524</v>
      </c>
      <c r="B744" s="1" t="s">
        <v>551</v>
      </c>
      <c r="D744" s="1" t="s">
        <v>667</v>
      </c>
      <c r="F744" s="1">
        <v>205</v>
      </c>
      <c r="G744" s="1" t="s">
        <v>837</v>
      </c>
      <c r="H744" s="1" t="str">
        <f t="shared" si="12"/>
        <v>205아파트중위매매가격</v>
      </c>
      <c r="I744" s="1" t="s">
        <v>869</v>
      </c>
      <c r="J744" s="13">
        <v>75000</v>
      </c>
      <c r="K744" s="13">
        <v>79000</v>
      </c>
      <c r="L744" s="13">
        <v>80000</v>
      </c>
      <c r="M744" s="13">
        <v>80500</v>
      </c>
      <c r="N744" s="13">
        <v>82500</v>
      </c>
      <c r="O744" s="13">
        <v>82500</v>
      </c>
      <c r="P744" s="13">
        <v>81500</v>
      </c>
      <c r="Q744" s="14">
        <v>83000</v>
      </c>
      <c r="R744" s="14">
        <v>84000</v>
      </c>
      <c r="S744" s="14">
        <v>84500</v>
      </c>
      <c r="T744" s="14">
        <v>86000</v>
      </c>
      <c r="U744" s="14">
        <v>86000</v>
      </c>
      <c r="V744" s="14">
        <v>87500</v>
      </c>
      <c r="W744" s="14">
        <v>87500</v>
      </c>
      <c r="X744" s="14">
        <v>86500</v>
      </c>
      <c r="Y744" s="14">
        <v>86000</v>
      </c>
      <c r="Z744" s="14">
        <v>88500</v>
      </c>
      <c r="AA744" s="14">
        <v>87500</v>
      </c>
      <c r="AB744" s="14">
        <v>88000</v>
      </c>
      <c r="AC744" s="14">
        <v>88000</v>
      </c>
    </row>
    <row r="745" spans="1:29">
      <c r="A745" s="1" t="s">
        <v>524</v>
      </c>
      <c r="B745" s="1" t="s">
        <v>551</v>
      </c>
      <c r="D745" s="1" t="s">
        <v>668</v>
      </c>
      <c r="F745" s="1">
        <v>206</v>
      </c>
      <c r="G745" s="1" t="s">
        <v>837</v>
      </c>
      <c r="H745" s="1" t="str">
        <f t="shared" si="12"/>
        <v>206아파트중위매매가격</v>
      </c>
      <c r="I745" s="1" t="s">
        <v>869</v>
      </c>
      <c r="J745" s="13">
        <v>149000</v>
      </c>
      <c r="K745" s="13">
        <v>149000</v>
      </c>
      <c r="L745" s="13">
        <v>149000</v>
      </c>
      <c r="M745" s="13">
        <v>149000</v>
      </c>
      <c r="N745" s="13">
        <v>149000</v>
      </c>
      <c r="O745" s="13">
        <v>149000</v>
      </c>
      <c r="P745" s="13">
        <v>149500</v>
      </c>
      <c r="Q745" s="14">
        <v>149500</v>
      </c>
      <c r="R745" s="14">
        <v>149500</v>
      </c>
      <c r="S745" s="14">
        <v>149500</v>
      </c>
      <c r="T745" s="14">
        <v>149500</v>
      </c>
      <c r="U745" s="14">
        <v>156500</v>
      </c>
      <c r="V745" s="14">
        <v>157250</v>
      </c>
      <c r="W745" s="14">
        <v>157250</v>
      </c>
      <c r="X745" s="14">
        <v>157250</v>
      </c>
      <c r="Y745" s="14">
        <v>157500</v>
      </c>
      <c r="Z745" s="14">
        <v>158000</v>
      </c>
      <c r="AA745" s="14">
        <v>158500</v>
      </c>
      <c r="AB745" s="14">
        <v>159500</v>
      </c>
      <c r="AC745" s="14">
        <v>160000</v>
      </c>
    </row>
    <row r="746" spans="1:29">
      <c r="A746" s="1" t="s">
        <v>524</v>
      </c>
      <c r="B746" s="1" t="s">
        <v>551</v>
      </c>
      <c r="D746" s="1" t="s">
        <v>669</v>
      </c>
      <c r="F746" s="1">
        <v>207</v>
      </c>
      <c r="G746" s="1" t="s">
        <v>837</v>
      </c>
      <c r="H746" s="1" t="str">
        <f t="shared" si="12"/>
        <v>207아파트중위매매가격</v>
      </c>
      <c r="I746" s="1" t="s">
        <v>869</v>
      </c>
      <c r="J746" s="13">
        <v>64000</v>
      </c>
      <c r="K746" s="13">
        <v>63500</v>
      </c>
      <c r="L746" s="13">
        <v>64500</v>
      </c>
      <c r="M746" s="13">
        <v>66000</v>
      </c>
      <c r="N746" s="13">
        <v>66000</v>
      </c>
      <c r="O746" s="13">
        <v>66000</v>
      </c>
      <c r="P746" s="13">
        <v>67000</v>
      </c>
      <c r="Q746" s="14">
        <v>68000</v>
      </c>
      <c r="R746" s="14">
        <v>68000</v>
      </c>
      <c r="S746" s="14">
        <v>68000</v>
      </c>
      <c r="T746" s="14">
        <v>67750</v>
      </c>
      <c r="U746" s="14">
        <v>67000</v>
      </c>
      <c r="V746" s="14">
        <v>67500</v>
      </c>
      <c r="W746" s="14">
        <v>67750</v>
      </c>
      <c r="X746" s="14">
        <v>68000</v>
      </c>
      <c r="Y746" s="14">
        <v>68250</v>
      </c>
      <c r="Z746" s="14">
        <v>68500</v>
      </c>
      <c r="AA746" s="14">
        <v>68850</v>
      </c>
      <c r="AB746" s="14">
        <v>69150</v>
      </c>
      <c r="AC746" s="14">
        <v>69150</v>
      </c>
    </row>
    <row r="747" spans="1:29">
      <c r="A747" s="1" t="s">
        <v>524</v>
      </c>
      <c r="B747" s="1" t="s">
        <v>552</v>
      </c>
      <c r="F747" s="1">
        <v>208</v>
      </c>
      <c r="G747" s="1" t="s">
        <v>837</v>
      </c>
      <c r="H747" s="1" t="str">
        <f t="shared" si="12"/>
        <v>208아파트중위매매가격</v>
      </c>
      <c r="I747" s="1" t="s">
        <v>869</v>
      </c>
      <c r="J747" s="13">
        <v>118865.349691054</v>
      </c>
      <c r="K747" s="13">
        <v>119190.07611713083</v>
      </c>
      <c r="L747" s="13">
        <v>121607.47022476941</v>
      </c>
      <c r="M747" s="13">
        <v>121930.73466463688</v>
      </c>
      <c r="N747" s="13">
        <v>122793.25817139787</v>
      </c>
      <c r="O747" s="13">
        <v>123968.23802274559</v>
      </c>
      <c r="P747" s="13">
        <v>124592.24232112474</v>
      </c>
      <c r="Q747" s="14">
        <v>124909.43798692577</v>
      </c>
      <c r="R747" s="14">
        <v>125921.29614041372</v>
      </c>
      <c r="S747" s="14">
        <v>126896.76869347184</v>
      </c>
      <c r="T747" s="14">
        <v>128414.07540073431</v>
      </c>
      <c r="U747" s="14">
        <v>130915.6088691796</v>
      </c>
      <c r="V747" s="14">
        <v>131147.41640798227</v>
      </c>
      <c r="W747" s="14">
        <v>131179.35556541019</v>
      </c>
      <c r="X747" s="14">
        <v>131373.88824833703</v>
      </c>
      <c r="Y747" s="14">
        <v>132178.14350332593</v>
      </c>
      <c r="Z747" s="14">
        <v>132648.23787139691</v>
      </c>
      <c r="AA747" s="14">
        <v>133054.61534368072</v>
      </c>
      <c r="AB747" s="14">
        <v>133122.62527716186</v>
      </c>
      <c r="AC747" s="14">
        <v>133022.2864745011</v>
      </c>
    </row>
    <row r="748" spans="1:29">
      <c r="A748" s="1" t="s">
        <v>524</v>
      </c>
      <c r="B748" s="1" t="s">
        <v>552</v>
      </c>
      <c r="D748" s="1" t="s">
        <v>670</v>
      </c>
      <c r="F748" s="1">
        <v>209</v>
      </c>
      <c r="G748" s="1" t="s">
        <v>837</v>
      </c>
      <c r="H748" s="1" t="str">
        <f t="shared" si="12"/>
        <v>209아파트중위매매가격</v>
      </c>
      <c r="I748" s="1" t="s">
        <v>869</v>
      </c>
      <c r="J748" s="13">
        <v>141697.60865556033</v>
      </c>
      <c r="K748" s="13">
        <v>142110.40757361529</v>
      </c>
      <c r="L748" s="13">
        <v>145665.61136042295</v>
      </c>
      <c r="M748" s="13">
        <v>145665.61136042295</v>
      </c>
      <c r="N748" s="13">
        <v>145665.61136042295</v>
      </c>
      <c r="O748" s="13">
        <v>148752.81244236798</v>
      </c>
      <c r="P748" s="13">
        <v>149193.21325382678</v>
      </c>
      <c r="Q748" s="14">
        <v>149546.4129833405</v>
      </c>
      <c r="R748" s="14">
        <v>151019.6901702834</v>
      </c>
      <c r="S748" s="14">
        <v>152578.41027847791</v>
      </c>
      <c r="T748" s="14">
        <v>156174.40216389007</v>
      </c>
      <c r="U748" s="14">
        <v>157985.46361316365</v>
      </c>
      <c r="V748" s="14">
        <v>157985.46361316365</v>
      </c>
      <c r="W748" s="14">
        <v>157985.46361316365</v>
      </c>
      <c r="X748" s="14">
        <v>158172.38086501093</v>
      </c>
      <c r="Y748" s="14">
        <v>159784.00997448</v>
      </c>
      <c r="Z748" s="14">
        <v>160082.55633579637</v>
      </c>
      <c r="AA748" s="14">
        <v>161082.55633579637</v>
      </c>
      <c r="AB748" s="14">
        <v>161082.55633579637</v>
      </c>
      <c r="AC748" s="14">
        <v>160881.10269711274</v>
      </c>
    </row>
    <row r="749" spans="1:29">
      <c r="A749" s="1" t="s">
        <v>524</v>
      </c>
      <c r="B749" s="1" t="s">
        <v>552</v>
      </c>
      <c r="D749" s="1" t="s">
        <v>670</v>
      </c>
      <c r="E749" s="1" t="s">
        <v>671</v>
      </c>
      <c r="F749" s="1">
        <v>210</v>
      </c>
      <c r="G749" s="1" t="s">
        <v>837</v>
      </c>
      <c r="H749" s="1" t="str">
        <f t="shared" si="12"/>
        <v>210아파트중위매매가격</v>
      </c>
      <c r="I749" s="1" t="s">
        <v>869</v>
      </c>
      <c r="J749" s="13">
        <v>137000</v>
      </c>
      <c r="K749" s="13">
        <v>138000</v>
      </c>
      <c r="L749" s="13">
        <v>139500</v>
      </c>
      <c r="M749" s="13">
        <v>139500</v>
      </c>
      <c r="N749" s="13">
        <v>139500</v>
      </c>
      <c r="O749" s="13">
        <v>142000</v>
      </c>
      <c r="P749" s="13">
        <v>142000</v>
      </c>
      <c r="Q749" s="14">
        <v>142500</v>
      </c>
      <c r="R749" s="14">
        <v>145500</v>
      </c>
      <c r="S749" s="14">
        <v>147000</v>
      </c>
      <c r="T749" s="14">
        <v>155000</v>
      </c>
      <c r="U749" s="14">
        <v>155000</v>
      </c>
      <c r="V749" s="14">
        <v>155000</v>
      </c>
      <c r="W749" s="14">
        <v>155000</v>
      </c>
      <c r="X749" s="14">
        <v>152500</v>
      </c>
      <c r="Y749" s="14">
        <v>156500</v>
      </c>
      <c r="Z749" s="14">
        <v>156500</v>
      </c>
      <c r="AA749" s="14">
        <v>157500</v>
      </c>
      <c r="AB749" s="14">
        <v>157500</v>
      </c>
      <c r="AC749" s="14">
        <v>157000</v>
      </c>
    </row>
    <row r="750" spans="1:29">
      <c r="A750" s="1" t="s">
        <v>524</v>
      </c>
      <c r="B750" s="1" t="s">
        <v>552</v>
      </c>
      <c r="D750" s="1" t="s">
        <v>670</v>
      </c>
      <c r="E750" s="1" t="s">
        <v>672</v>
      </c>
      <c r="F750" s="1">
        <v>211</v>
      </c>
      <c r="G750" s="1" t="s">
        <v>837</v>
      </c>
      <c r="H750" s="1" t="str">
        <f t="shared" si="12"/>
        <v>211아파트중위매매가격</v>
      </c>
      <c r="I750" s="1" t="s">
        <v>869</v>
      </c>
      <c r="J750" s="13">
        <v>145000</v>
      </c>
      <c r="K750" s="13">
        <v>145000</v>
      </c>
      <c r="L750" s="13">
        <v>150000</v>
      </c>
      <c r="M750" s="13">
        <v>150000</v>
      </c>
      <c r="N750" s="13">
        <v>150000</v>
      </c>
      <c r="O750" s="13">
        <v>153500</v>
      </c>
      <c r="P750" s="13">
        <v>154250</v>
      </c>
      <c r="Q750" s="14">
        <v>154500</v>
      </c>
      <c r="R750" s="14">
        <v>154900</v>
      </c>
      <c r="S750" s="14">
        <v>156500</v>
      </c>
      <c r="T750" s="14">
        <v>157000</v>
      </c>
      <c r="U750" s="14">
        <v>160000</v>
      </c>
      <c r="V750" s="14">
        <v>160000</v>
      </c>
      <c r="W750" s="14">
        <v>160000</v>
      </c>
      <c r="X750" s="14">
        <v>162000</v>
      </c>
      <c r="Y750" s="14">
        <v>162000</v>
      </c>
      <c r="Z750" s="14">
        <v>162500</v>
      </c>
      <c r="AA750" s="14">
        <v>163500</v>
      </c>
      <c r="AB750" s="14">
        <v>163500</v>
      </c>
      <c r="AC750" s="14">
        <v>163500</v>
      </c>
    </row>
    <row r="751" spans="1:29">
      <c r="A751" s="1" t="s">
        <v>524</v>
      </c>
      <c r="B751" s="1" t="s">
        <v>552</v>
      </c>
      <c r="D751" s="1" t="s">
        <v>673</v>
      </c>
      <c r="F751" s="1">
        <v>212</v>
      </c>
      <c r="G751" s="1" t="s">
        <v>837</v>
      </c>
      <c r="H751" s="1" t="str">
        <f t="shared" si="12"/>
        <v>212아파트중위매매가격</v>
      </c>
      <c r="I751" s="1" t="s">
        <v>869</v>
      </c>
      <c r="J751" s="13">
        <v>88000</v>
      </c>
      <c r="K751" s="13">
        <v>89000</v>
      </c>
      <c r="L751" s="13">
        <v>89000</v>
      </c>
      <c r="M751" s="13">
        <v>89350</v>
      </c>
      <c r="N751" s="13">
        <v>89350</v>
      </c>
      <c r="O751" s="13">
        <v>89350</v>
      </c>
      <c r="P751" s="13">
        <v>89250</v>
      </c>
      <c r="Q751" s="14">
        <v>88850</v>
      </c>
      <c r="R751" s="14">
        <v>89250</v>
      </c>
      <c r="S751" s="14">
        <v>90400</v>
      </c>
      <c r="T751" s="14">
        <v>91000</v>
      </c>
      <c r="U751" s="14">
        <v>93250</v>
      </c>
      <c r="V751" s="14">
        <v>96000</v>
      </c>
      <c r="W751" s="14">
        <v>96350</v>
      </c>
      <c r="X751" s="14">
        <v>96750</v>
      </c>
      <c r="Y751" s="14">
        <v>96950</v>
      </c>
      <c r="Z751" s="14">
        <v>97050</v>
      </c>
      <c r="AA751" s="14">
        <v>97200</v>
      </c>
      <c r="AB751" s="14">
        <v>96000</v>
      </c>
      <c r="AC751" s="14">
        <v>95000</v>
      </c>
    </row>
    <row r="752" spans="1:29">
      <c r="A752" s="1" t="s">
        <v>524</v>
      </c>
      <c r="B752" s="1" t="s">
        <v>552</v>
      </c>
      <c r="D752" s="1" t="s">
        <v>674</v>
      </c>
      <c r="F752" s="1">
        <v>213</v>
      </c>
      <c r="G752" s="1" t="s">
        <v>837</v>
      </c>
      <c r="H752" s="1" t="str">
        <f t="shared" si="12"/>
        <v>213아파트중위매매가격</v>
      </c>
      <c r="I752" s="1" t="s">
        <v>869</v>
      </c>
      <c r="J752" s="13">
        <v>100000</v>
      </c>
      <c r="K752" s="13">
        <v>101000</v>
      </c>
      <c r="L752" s="13">
        <v>103500</v>
      </c>
      <c r="M752" s="13">
        <v>106000</v>
      </c>
      <c r="N752" s="13">
        <v>106000</v>
      </c>
      <c r="O752" s="13">
        <v>106000</v>
      </c>
      <c r="P752" s="13">
        <v>106000</v>
      </c>
      <c r="Q752" s="14">
        <v>107000</v>
      </c>
      <c r="R752" s="14">
        <v>107500</v>
      </c>
      <c r="S752" s="14">
        <v>109000</v>
      </c>
      <c r="T752" s="14">
        <v>110000</v>
      </c>
      <c r="U752" s="14">
        <v>110000</v>
      </c>
      <c r="V752" s="14">
        <v>110000</v>
      </c>
      <c r="W752" s="14">
        <v>110000</v>
      </c>
      <c r="X752" s="14">
        <v>110000</v>
      </c>
      <c r="Y752" s="14">
        <v>110500</v>
      </c>
      <c r="Z752" s="14">
        <v>110500</v>
      </c>
      <c r="AA752" s="14">
        <v>110500</v>
      </c>
      <c r="AB752" s="14">
        <v>110500</v>
      </c>
      <c r="AC752" s="14">
        <v>110500</v>
      </c>
    </row>
    <row r="753" spans="1:29">
      <c r="A753" s="1" t="s">
        <v>524</v>
      </c>
      <c r="B753" s="1" t="s">
        <v>552</v>
      </c>
      <c r="D753" s="1" t="s">
        <v>675</v>
      </c>
      <c r="F753" s="1">
        <v>214</v>
      </c>
      <c r="G753" s="1" t="s">
        <v>837</v>
      </c>
      <c r="H753" s="1" t="str">
        <f t="shared" si="12"/>
        <v>214아파트중위매매가격</v>
      </c>
      <c r="I753" s="1" t="s">
        <v>869</v>
      </c>
      <c r="J753" s="13">
        <v>94500</v>
      </c>
      <c r="K753" s="13">
        <v>94500</v>
      </c>
      <c r="L753" s="13">
        <v>98000</v>
      </c>
      <c r="M753" s="13">
        <v>99000</v>
      </c>
      <c r="N753" s="13">
        <v>103500</v>
      </c>
      <c r="O753" s="13">
        <v>103500</v>
      </c>
      <c r="P753" s="13">
        <v>106000</v>
      </c>
      <c r="Q753" s="14">
        <v>106500</v>
      </c>
      <c r="R753" s="14">
        <v>107500</v>
      </c>
      <c r="S753" s="14">
        <v>107500</v>
      </c>
      <c r="T753" s="14">
        <v>107500</v>
      </c>
      <c r="U753" s="14">
        <v>112000</v>
      </c>
      <c r="V753" s="14">
        <v>112500</v>
      </c>
      <c r="W753" s="14">
        <v>113000</v>
      </c>
      <c r="X753" s="14">
        <v>113000</v>
      </c>
      <c r="Y753" s="14">
        <v>113000</v>
      </c>
      <c r="Z753" s="14">
        <v>114000</v>
      </c>
      <c r="AA753" s="14">
        <v>114000</v>
      </c>
      <c r="AB753" s="14">
        <v>114000</v>
      </c>
      <c r="AC753" s="14">
        <v>114500</v>
      </c>
    </row>
    <row r="754" spans="1:29">
      <c r="A754" s="1" t="s">
        <v>524</v>
      </c>
      <c r="B754" s="1" t="s">
        <v>552</v>
      </c>
      <c r="D754" s="1" t="s">
        <v>676</v>
      </c>
      <c r="F754" s="1">
        <v>215</v>
      </c>
      <c r="G754" s="1" t="s">
        <v>837</v>
      </c>
      <c r="H754" s="1" t="str">
        <f t="shared" si="12"/>
        <v>215아파트중위매매가격</v>
      </c>
      <c r="I754" s="1" t="s">
        <v>869</v>
      </c>
      <c r="J754" s="13">
        <v>128500</v>
      </c>
      <c r="K754" s="13">
        <v>128500</v>
      </c>
      <c r="L754" s="13">
        <v>128500</v>
      </c>
      <c r="M754" s="13">
        <v>128500</v>
      </c>
      <c r="N754" s="13">
        <v>128500</v>
      </c>
      <c r="O754" s="13">
        <v>128500</v>
      </c>
      <c r="P754" s="13">
        <v>128500</v>
      </c>
      <c r="Q754" s="14">
        <v>128500</v>
      </c>
      <c r="R754" s="14">
        <v>128500</v>
      </c>
      <c r="S754" s="14">
        <v>128500</v>
      </c>
      <c r="T754" s="14">
        <v>124500</v>
      </c>
      <c r="U754" s="14">
        <v>124000</v>
      </c>
      <c r="V754" s="14">
        <v>124000</v>
      </c>
      <c r="W754" s="14">
        <v>123000</v>
      </c>
      <c r="X754" s="14">
        <v>123000</v>
      </c>
      <c r="Y754" s="14">
        <v>123000</v>
      </c>
      <c r="Z754" s="14">
        <v>124500</v>
      </c>
      <c r="AA754" s="14">
        <v>124500</v>
      </c>
      <c r="AB754" s="14">
        <v>126000</v>
      </c>
      <c r="AC754" s="14">
        <v>126000</v>
      </c>
    </row>
    <row r="755" spans="1:29">
      <c r="A755" s="1" t="s">
        <v>524</v>
      </c>
      <c r="B755" s="1" t="s">
        <v>552</v>
      </c>
      <c r="D755" s="1" t="s">
        <v>677</v>
      </c>
      <c r="F755" s="1">
        <v>216</v>
      </c>
      <c r="G755" s="1" t="s">
        <v>837</v>
      </c>
      <c r="H755" s="1" t="str">
        <f t="shared" si="12"/>
        <v>216아파트중위매매가격</v>
      </c>
      <c r="I755" s="1" t="s">
        <v>869</v>
      </c>
      <c r="J755" s="13">
        <v>100000</v>
      </c>
      <c r="K755" s="13">
        <v>105000</v>
      </c>
      <c r="L755" s="13">
        <v>107500</v>
      </c>
      <c r="M755" s="13">
        <v>107500</v>
      </c>
      <c r="N755" s="13">
        <v>107500</v>
      </c>
      <c r="O755" s="13">
        <v>106000</v>
      </c>
      <c r="P755" s="13">
        <v>105000</v>
      </c>
      <c r="Q755" s="14">
        <v>105000</v>
      </c>
      <c r="R755" s="14">
        <v>105000</v>
      </c>
      <c r="S755" s="14">
        <v>105000</v>
      </c>
      <c r="T755" s="14">
        <v>105000</v>
      </c>
      <c r="U755" s="14">
        <v>105000</v>
      </c>
      <c r="V755" s="14">
        <v>106000</v>
      </c>
      <c r="W755" s="14">
        <v>105500</v>
      </c>
      <c r="X755" s="14">
        <v>105000</v>
      </c>
      <c r="Y755" s="14">
        <v>104250</v>
      </c>
      <c r="Z755" s="14">
        <v>104000</v>
      </c>
      <c r="AA755" s="14">
        <v>102500</v>
      </c>
      <c r="AB755" s="14">
        <v>102000</v>
      </c>
      <c r="AC755" s="14">
        <v>101500</v>
      </c>
    </row>
    <row r="756" spans="1:29">
      <c r="A756" s="1" t="s">
        <v>524</v>
      </c>
      <c r="B756" s="1" t="s">
        <v>552</v>
      </c>
      <c r="D756" s="1" t="s">
        <v>678</v>
      </c>
      <c r="F756" s="1">
        <v>217</v>
      </c>
      <c r="G756" s="1" t="s">
        <v>837</v>
      </c>
      <c r="H756" s="1" t="str">
        <f t="shared" si="12"/>
        <v>217아파트중위매매가격</v>
      </c>
      <c r="I756" s="1" t="s">
        <v>869</v>
      </c>
      <c r="J756" s="13">
        <v>133000</v>
      </c>
      <c r="K756" s="13">
        <v>133000</v>
      </c>
      <c r="L756" s="13">
        <v>133000</v>
      </c>
      <c r="M756" s="13">
        <v>133000</v>
      </c>
      <c r="N756" s="13">
        <v>133000</v>
      </c>
      <c r="O756" s="13">
        <v>133000</v>
      </c>
      <c r="P756" s="13">
        <v>132500</v>
      </c>
      <c r="Q756" s="14">
        <v>132500</v>
      </c>
      <c r="R756" s="14">
        <v>132500</v>
      </c>
      <c r="S756" s="14">
        <v>132500</v>
      </c>
      <c r="T756" s="14">
        <v>133000</v>
      </c>
      <c r="U756" s="14">
        <v>133000</v>
      </c>
      <c r="V756" s="14">
        <v>133000</v>
      </c>
      <c r="W756" s="14">
        <v>133000</v>
      </c>
      <c r="X756" s="14">
        <v>134000</v>
      </c>
      <c r="Y756" s="14">
        <v>134000</v>
      </c>
      <c r="Z756" s="14">
        <v>134000</v>
      </c>
      <c r="AA756" s="14">
        <v>134000</v>
      </c>
      <c r="AB756" s="14">
        <v>134000</v>
      </c>
      <c r="AC756" s="14">
        <v>132000</v>
      </c>
    </row>
    <row r="757" spans="1:29">
      <c r="A757" s="1" t="s">
        <v>524</v>
      </c>
      <c r="B757" s="1" t="s">
        <v>552</v>
      </c>
      <c r="D757" s="1" t="s">
        <v>679</v>
      </c>
      <c r="F757" s="1">
        <v>218</v>
      </c>
      <c r="G757" s="1" t="s">
        <v>837</v>
      </c>
      <c r="H757" s="1" t="str">
        <f t="shared" si="12"/>
        <v>218아파트중위매매가격</v>
      </c>
      <c r="I757" s="1" t="s">
        <v>869</v>
      </c>
      <c r="J757" s="13">
        <v>94500</v>
      </c>
      <c r="K757" s="13">
        <v>94500</v>
      </c>
      <c r="L757" s="13">
        <v>96000</v>
      </c>
      <c r="M757" s="13">
        <v>96000</v>
      </c>
      <c r="N757" s="13">
        <v>96000</v>
      </c>
      <c r="O757" s="13">
        <v>96500</v>
      </c>
      <c r="P757" s="13">
        <v>97500</v>
      </c>
      <c r="Q757" s="14">
        <v>99500</v>
      </c>
      <c r="R757" s="14">
        <v>102000</v>
      </c>
      <c r="S757" s="14">
        <v>105000</v>
      </c>
      <c r="T757" s="14">
        <v>109000</v>
      </c>
    </row>
    <row r="758" spans="1:29">
      <c r="A758" s="1" t="s">
        <v>524</v>
      </c>
      <c r="B758" s="1" t="s">
        <v>552</v>
      </c>
      <c r="D758" s="1" t="s">
        <v>680</v>
      </c>
      <c r="F758" s="1">
        <v>219</v>
      </c>
      <c r="G758" s="1" t="s">
        <v>837</v>
      </c>
      <c r="H758" s="1" t="str">
        <f t="shared" si="12"/>
        <v>219아파트중위매매가격</v>
      </c>
      <c r="I758" s="1" t="s">
        <v>869</v>
      </c>
      <c r="J758" s="13">
        <v>100000</v>
      </c>
      <c r="K758" s="13">
        <v>100000</v>
      </c>
      <c r="L758" s="13">
        <v>105000</v>
      </c>
      <c r="M758" s="13">
        <v>105000</v>
      </c>
      <c r="N758" s="13">
        <v>105000</v>
      </c>
      <c r="O758" s="13">
        <v>105000</v>
      </c>
      <c r="P758" s="13">
        <v>105000</v>
      </c>
      <c r="Q758" s="14">
        <v>105000</v>
      </c>
      <c r="R758" s="14">
        <v>105000</v>
      </c>
      <c r="S758" s="14">
        <v>105500</v>
      </c>
      <c r="T758" s="14">
        <v>106500</v>
      </c>
      <c r="U758" s="14">
        <v>108000</v>
      </c>
      <c r="V758" s="14">
        <v>108000</v>
      </c>
      <c r="W758" s="14">
        <v>108000</v>
      </c>
      <c r="X758" s="14">
        <v>108300</v>
      </c>
      <c r="Y758" s="14">
        <v>110000</v>
      </c>
      <c r="Z758" s="14">
        <v>110000</v>
      </c>
      <c r="AA758" s="14">
        <v>110000</v>
      </c>
      <c r="AB758" s="14">
        <v>110000</v>
      </c>
      <c r="AC758" s="14">
        <v>110000</v>
      </c>
    </row>
    <row r="759" spans="1:29">
      <c r="A759" s="1" t="s">
        <v>524</v>
      </c>
      <c r="B759" s="1" t="s">
        <v>552</v>
      </c>
      <c r="D759" s="1" t="s">
        <v>681</v>
      </c>
      <c r="F759" s="1">
        <v>220</v>
      </c>
      <c r="G759" s="1" t="s">
        <v>837</v>
      </c>
      <c r="H759" s="1" t="str">
        <f t="shared" si="12"/>
        <v>220아파트중위매매가격</v>
      </c>
      <c r="I759" s="1" t="s">
        <v>869</v>
      </c>
      <c r="J759" s="13">
        <v>77500</v>
      </c>
      <c r="K759" s="13">
        <v>77500</v>
      </c>
      <c r="L759" s="13">
        <v>77500</v>
      </c>
      <c r="M759" s="13">
        <v>77500</v>
      </c>
      <c r="N759" s="13">
        <v>77500</v>
      </c>
      <c r="O759" s="13">
        <v>77500</v>
      </c>
      <c r="P759" s="13">
        <v>77500</v>
      </c>
      <c r="Q759" s="14">
        <v>77500</v>
      </c>
      <c r="R759" s="14">
        <v>79000</v>
      </c>
      <c r="S759" s="14">
        <v>81500</v>
      </c>
      <c r="T759" s="14">
        <v>81500</v>
      </c>
      <c r="U759" s="14">
        <v>81500</v>
      </c>
      <c r="V759" s="14">
        <v>81500</v>
      </c>
      <c r="W759" s="14">
        <v>81500</v>
      </c>
      <c r="X759" s="14">
        <v>84000</v>
      </c>
      <c r="Y759" s="14">
        <v>84500</v>
      </c>
      <c r="Z759" s="14">
        <v>86500</v>
      </c>
      <c r="AA759" s="14">
        <v>86500</v>
      </c>
      <c r="AB759" s="14">
        <v>87000</v>
      </c>
      <c r="AC759" s="14">
        <v>87000</v>
      </c>
    </row>
    <row r="760" spans="1:29">
      <c r="A760" s="1" t="s">
        <v>524</v>
      </c>
      <c r="B760" s="1" t="s">
        <v>552</v>
      </c>
      <c r="D760" s="1" t="s">
        <v>682</v>
      </c>
      <c r="F760" s="1">
        <v>221</v>
      </c>
      <c r="G760" s="1" t="s">
        <v>837</v>
      </c>
      <c r="H760" s="1" t="str">
        <f t="shared" si="12"/>
        <v>221아파트중위매매가격</v>
      </c>
      <c r="I760" s="1" t="s">
        <v>869</v>
      </c>
      <c r="J760" s="13">
        <v>107000</v>
      </c>
      <c r="K760" s="13">
        <v>106500</v>
      </c>
      <c r="L760" s="13">
        <v>106000</v>
      </c>
      <c r="M760" s="13">
        <v>105500</v>
      </c>
      <c r="N760" s="13">
        <v>105500</v>
      </c>
      <c r="O760" s="13">
        <v>104500</v>
      </c>
      <c r="P760" s="13">
        <v>104000</v>
      </c>
      <c r="Q760" s="14">
        <v>103500</v>
      </c>
      <c r="R760" s="14">
        <v>103500</v>
      </c>
      <c r="S760" s="14">
        <v>103000</v>
      </c>
      <c r="T760" s="14">
        <v>102500</v>
      </c>
      <c r="U760" s="14">
        <v>101500</v>
      </c>
      <c r="V760" s="14">
        <v>101500</v>
      </c>
      <c r="W760" s="14">
        <v>101500</v>
      </c>
      <c r="X760" s="14">
        <v>101500</v>
      </c>
      <c r="Y760" s="14">
        <v>101500</v>
      </c>
      <c r="Z760" s="14">
        <v>101000</v>
      </c>
      <c r="AA760" s="14">
        <v>101000</v>
      </c>
      <c r="AB760" s="14">
        <v>101000</v>
      </c>
      <c r="AC760" s="14">
        <v>101000</v>
      </c>
    </row>
    <row r="761" spans="1:29">
      <c r="A761" s="1" t="s">
        <v>524</v>
      </c>
      <c r="B761" s="1" t="s">
        <v>553</v>
      </c>
      <c r="F761" s="1">
        <v>222</v>
      </c>
      <c r="G761" s="1" t="s">
        <v>837</v>
      </c>
      <c r="H761" s="1" t="str">
        <f t="shared" si="12"/>
        <v>222아파트중위매매가격</v>
      </c>
      <c r="I761" s="1" t="s">
        <v>869</v>
      </c>
      <c r="J761" s="13">
        <v>128075.56119950184</v>
      </c>
      <c r="K761" s="13">
        <v>128597.91990260694</v>
      </c>
      <c r="L761" s="13">
        <v>128786.82381092313</v>
      </c>
      <c r="M761" s="13">
        <v>128131.54905335628</v>
      </c>
      <c r="N761" s="13">
        <v>126715.27125925304</v>
      </c>
      <c r="O761" s="13">
        <v>126241.01619019633</v>
      </c>
      <c r="P761" s="13">
        <v>125880.61416397296</v>
      </c>
      <c r="Q761" s="14">
        <v>125734.90645508865</v>
      </c>
      <c r="R761" s="14">
        <v>125714.12283279459</v>
      </c>
      <c r="S761" s="14">
        <v>125165.35214026838</v>
      </c>
      <c r="T761" s="14">
        <v>124291.05886962485</v>
      </c>
      <c r="U761" s="14">
        <v>122565.25251305125</v>
      </c>
      <c r="V761" s="14">
        <v>121934.40587051793</v>
      </c>
      <c r="W761" s="14">
        <v>121945.4470645523</v>
      </c>
      <c r="X761" s="14">
        <v>121792.91627188893</v>
      </c>
      <c r="Y761" s="14">
        <v>121709.46938097593</v>
      </c>
      <c r="Z761" s="14">
        <v>121473.4630091689</v>
      </c>
      <c r="AA761" s="14">
        <v>120961.27277600154</v>
      </c>
      <c r="AB761" s="14">
        <v>120746.81277532208</v>
      </c>
      <c r="AC761" s="14">
        <v>120752.88826311637</v>
      </c>
    </row>
    <row r="762" spans="1:29">
      <c r="A762" s="1" t="s">
        <v>524</v>
      </c>
      <c r="B762" s="1" t="s">
        <v>553</v>
      </c>
      <c r="D762" s="1" t="s">
        <v>683</v>
      </c>
      <c r="F762" s="1">
        <v>223</v>
      </c>
      <c r="G762" s="1" t="s">
        <v>837</v>
      </c>
      <c r="H762" s="1" t="str">
        <f t="shared" si="12"/>
        <v>223아파트중위매매가격</v>
      </c>
      <c r="I762" s="1" t="s">
        <v>869</v>
      </c>
      <c r="J762" s="13">
        <v>154338.33097595474</v>
      </c>
      <c r="K762" s="13">
        <v>154338.33097595474</v>
      </c>
      <c r="L762" s="13">
        <v>154338.33097595474</v>
      </c>
      <c r="M762" s="13">
        <v>153181.44271570013</v>
      </c>
      <c r="N762" s="13">
        <v>150259.88684582745</v>
      </c>
      <c r="O762" s="13">
        <v>149392.2206506365</v>
      </c>
      <c r="P762" s="13">
        <v>148524.55445544556</v>
      </c>
      <c r="Q762" s="14">
        <v>147946.11032531824</v>
      </c>
      <c r="R762" s="14">
        <v>146446.11032531824</v>
      </c>
      <c r="S762" s="14">
        <v>146156.88826025461</v>
      </c>
      <c r="T762" s="14">
        <v>145313.77652050919</v>
      </c>
      <c r="U762" s="14">
        <v>143685.36816949234</v>
      </c>
      <c r="V762" s="14">
        <v>143395.78924499304</v>
      </c>
      <c r="W762" s="14">
        <v>143395.78924499304</v>
      </c>
      <c r="X762" s="14">
        <v>143106.21032049373</v>
      </c>
      <c r="Y762" s="14">
        <v>143106.21032049373</v>
      </c>
      <c r="Z762" s="14">
        <v>142527.05247149512</v>
      </c>
      <c r="AA762" s="14">
        <v>142527.05247149512</v>
      </c>
      <c r="AB762" s="14">
        <v>142027.05247149512</v>
      </c>
      <c r="AC762" s="14">
        <v>142027.05247149512</v>
      </c>
    </row>
    <row r="763" spans="1:29">
      <c r="A763" s="1" t="s">
        <v>524</v>
      </c>
      <c r="B763" s="1" t="s">
        <v>553</v>
      </c>
      <c r="D763" s="1" t="s">
        <v>683</v>
      </c>
      <c r="E763" s="1" t="s">
        <v>684</v>
      </c>
      <c r="F763" s="1">
        <v>224</v>
      </c>
      <c r="G763" s="1" t="s">
        <v>837</v>
      </c>
      <c r="H763" s="1" t="str">
        <f t="shared" si="12"/>
        <v>224아파트중위매매가격</v>
      </c>
      <c r="I763" s="1" t="s">
        <v>869</v>
      </c>
      <c r="J763" s="13">
        <v>157500</v>
      </c>
      <c r="K763" s="13">
        <v>157500</v>
      </c>
      <c r="L763" s="13">
        <v>157500</v>
      </c>
      <c r="M763" s="13">
        <v>155500</v>
      </c>
      <c r="N763" s="13">
        <v>153000</v>
      </c>
      <c r="O763" s="13">
        <v>151500</v>
      </c>
      <c r="P763" s="13">
        <v>150000</v>
      </c>
      <c r="Q763" s="14">
        <v>149000</v>
      </c>
      <c r="R763" s="14">
        <v>147500</v>
      </c>
      <c r="S763" s="14">
        <v>147000</v>
      </c>
      <c r="T763" s="14">
        <v>147000</v>
      </c>
      <c r="U763" s="14">
        <v>146000</v>
      </c>
      <c r="V763" s="14">
        <v>145500</v>
      </c>
      <c r="W763" s="14">
        <v>145500</v>
      </c>
      <c r="X763" s="14">
        <v>145000</v>
      </c>
      <c r="Y763" s="14">
        <v>145000</v>
      </c>
      <c r="Z763" s="14">
        <v>144000</v>
      </c>
      <c r="AA763" s="14">
        <v>144000</v>
      </c>
      <c r="AB763" s="14">
        <v>143500</v>
      </c>
      <c r="AC763" s="14">
        <v>143500</v>
      </c>
    </row>
    <row r="764" spans="1:29">
      <c r="A764" s="1" t="s">
        <v>524</v>
      </c>
      <c r="B764" s="1" t="s">
        <v>553</v>
      </c>
      <c r="D764" s="1" t="s">
        <v>683</v>
      </c>
      <c r="E764" s="1" t="s">
        <v>685</v>
      </c>
      <c r="F764" s="1">
        <v>225</v>
      </c>
      <c r="G764" s="1" t="s">
        <v>837</v>
      </c>
      <c r="H764" s="1" t="str">
        <f t="shared" si="12"/>
        <v>225아파트중위매매가격</v>
      </c>
      <c r="I764" s="1" t="s">
        <v>869</v>
      </c>
      <c r="J764" s="13">
        <v>150000</v>
      </c>
      <c r="K764" s="13">
        <v>150000</v>
      </c>
      <c r="L764" s="13">
        <v>150000</v>
      </c>
      <c r="M764" s="13">
        <v>150000</v>
      </c>
      <c r="N764" s="13">
        <v>146500</v>
      </c>
      <c r="O764" s="13">
        <v>146500</v>
      </c>
      <c r="P764" s="13">
        <v>146500</v>
      </c>
      <c r="Q764" s="14">
        <v>146500</v>
      </c>
      <c r="R764" s="14">
        <v>145000</v>
      </c>
      <c r="S764" s="14">
        <v>145000</v>
      </c>
      <c r="T764" s="14">
        <v>143000</v>
      </c>
      <c r="U764" s="14">
        <v>140500</v>
      </c>
      <c r="V764" s="14">
        <v>140500</v>
      </c>
      <c r="W764" s="14">
        <v>140500</v>
      </c>
      <c r="X764" s="14">
        <v>140500</v>
      </c>
      <c r="Y764" s="14">
        <v>140500</v>
      </c>
      <c r="Z764" s="14">
        <v>140500</v>
      </c>
      <c r="AA764" s="14">
        <v>140500</v>
      </c>
      <c r="AB764" s="14">
        <v>140000</v>
      </c>
      <c r="AC764" s="14">
        <v>140000</v>
      </c>
    </row>
    <row r="765" spans="1:29">
      <c r="A765" s="1" t="s">
        <v>524</v>
      </c>
      <c r="B765" s="1" t="s">
        <v>553</v>
      </c>
      <c r="D765" s="1" t="s">
        <v>686</v>
      </c>
      <c r="F765" s="1">
        <v>226</v>
      </c>
      <c r="G765" s="1" t="s">
        <v>837</v>
      </c>
      <c r="H765" s="1" t="str">
        <f t="shared" si="12"/>
        <v>226아파트중위매매가격</v>
      </c>
      <c r="I765" s="1" t="s">
        <v>869</v>
      </c>
      <c r="J765" s="13">
        <v>116500</v>
      </c>
      <c r="K765" s="13">
        <v>118000</v>
      </c>
      <c r="L765" s="13">
        <v>118000</v>
      </c>
      <c r="M765" s="13">
        <v>118000</v>
      </c>
      <c r="N765" s="13">
        <v>118000</v>
      </c>
      <c r="O765" s="13">
        <v>118000</v>
      </c>
      <c r="P765" s="13">
        <v>118000</v>
      </c>
      <c r="Q765" s="14">
        <v>117000</v>
      </c>
      <c r="R765" s="14">
        <v>119500</v>
      </c>
      <c r="S765" s="14">
        <v>119500</v>
      </c>
      <c r="T765" s="14">
        <v>119500</v>
      </c>
      <c r="U765" s="14">
        <v>119500</v>
      </c>
      <c r="V765" s="14">
        <v>119500</v>
      </c>
      <c r="W765" s="14">
        <v>119500</v>
      </c>
      <c r="X765" s="14">
        <v>119250</v>
      </c>
      <c r="Y765" s="14">
        <v>119500</v>
      </c>
      <c r="Z765" s="14">
        <v>119000</v>
      </c>
      <c r="AA765" s="14">
        <v>119000</v>
      </c>
      <c r="AB765" s="14">
        <v>119000</v>
      </c>
      <c r="AC765" s="14">
        <v>119000</v>
      </c>
    </row>
    <row r="766" spans="1:29">
      <c r="A766" s="1" t="s">
        <v>524</v>
      </c>
      <c r="B766" s="1" t="s">
        <v>553</v>
      </c>
      <c r="D766" s="1" t="s">
        <v>687</v>
      </c>
      <c r="F766" s="1">
        <v>227</v>
      </c>
      <c r="G766" s="1" t="s">
        <v>837</v>
      </c>
      <c r="H766" s="1" t="str">
        <f t="shared" si="12"/>
        <v>227아파트중위매매가격</v>
      </c>
      <c r="I766" s="1" t="s">
        <v>869</v>
      </c>
      <c r="J766" s="13">
        <v>96000</v>
      </c>
      <c r="K766" s="13">
        <v>96000</v>
      </c>
      <c r="L766" s="13">
        <v>97000</v>
      </c>
      <c r="M766" s="13">
        <v>96500</v>
      </c>
      <c r="N766" s="13">
        <v>96500</v>
      </c>
      <c r="O766" s="13">
        <v>96250</v>
      </c>
      <c r="P766" s="13">
        <v>95750</v>
      </c>
      <c r="Q766" s="14">
        <v>97000</v>
      </c>
      <c r="R766" s="14">
        <v>98000</v>
      </c>
      <c r="S766" s="14">
        <v>96500</v>
      </c>
      <c r="T766" s="14">
        <v>94500</v>
      </c>
      <c r="U766" s="14">
        <v>93000</v>
      </c>
      <c r="V766" s="14">
        <v>91000</v>
      </c>
      <c r="W766" s="14">
        <v>91000</v>
      </c>
      <c r="X766" s="14">
        <v>91000</v>
      </c>
      <c r="Y766" s="14">
        <v>89500</v>
      </c>
      <c r="Z766" s="14">
        <v>90000</v>
      </c>
      <c r="AA766" s="14">
        <v>87500</v>
      </c>
      <c r="AB766" s="14">
        <v>87500</v>
      </c>
      <c r="AC766" s="14">
        <v>87500</v>
      </c>
    </row>
    <row r="767" spans="1:29">
      <c r="A767" s="1" t="s">
        <v>524</v>
      </c>
      <c r="B767" s="1" t="s">
        <v>553</v>
      </c>
      <c r="D767" s="1" t="s">
        <v>688</v>
      </c>
      <c r="F767" s="1">
        <v>228</v>
      </c>
      <c r="G767" s="1" t="s">
        <v>837</v>
      </c>
      <c r="H767" s="1" t="str">
        <f t="shared" si="12"/>
        <v>228아파트중위매매가격</v>
      </c>
      <c r="I767" s="1" t="s">
        <v>869</v>
      </c>
      <c r="J767" s="13">
        <v>89000</v>
      </c>
      <c r="K767" s="13">
        <v>89000</v>
      </c>
      <c r="L767" s="13">
        <v>89000</v>
      </c>
      <c r="M767" s="13">
        <v>89000</v>
      </c>
      <c r="N767" s="13">
        <v>89000</v>
      </c>
      <c r="O767" s="13">
        <v>89000</v>
      </c>
      <c r="P767" s="13">
        <v>89000</v>
      </c>
      <c r="Q767" s="14">
        <v>87500</v>
      </c>
      <c r="R767" s="14">
        <v>87000</v>
      </c>
      <c r="S767" s="14">
        <v>87000</v>
      </c>
      <c r="T767" s="14">
        <v>85500</v>
      </c>
      <c r="U767" s="14">
        <v>84500</v>
      </c>
      <c r="V767" s="14">
        <v>84000</v>
      </c>
      <c r="W767" s="14">
        <v>83750</v>
      </c>
      <c r="X767" s="14">
        <v>83750</v>
      </c>
      <c r="Y767" s="14">
        <v>83250</v>
      </c>
      <c r="Z767" s="14">
        <v>83000</v>
      </c>
      <c r="AA767" s="14">
        <v>82750</v>
      </c>
      <c r="AB767" s="14">
        <v>82750</v>
      </c>
      <c r="AC767" s="14">
        <v>82600</v>
      </c>
    </row>
    <row r="768" spans="1:29">
      <c r="A768" s="1" t="s">
        <v>524</v>
      </c>
      <c r="B768" s="1" t="s">
        <v>553</v>
      </c>
      <c r="D768" s="1" t="s">
        <v>689</v>
      </c>
      <c r="F768" s="1">
        <v>229</v>
      </c>
      <c r="G768" s="1" t="s">
        <v>837</v>
      </c>
      <c r="H768" s="1" t="str">
        <f t="shared" si="12"/>
        <v>229아파트중위매매가격</v>
      </c>
      <c r="I768" s="1" t="s">
        <v>869</v>
      </c>
      <c r="J768" s="13">
        <v>70821.42857142858</v>
      </c>
      <c r="K768" s="13">
        <v>70821.42857142858</v>
      </c>
      <c r="L768" s="13">
        <v>70821.42857142858</v>
      </c>
      <c r="M768" s="13">
        <v>70821.42857142858</v>
      </c>
      <c r="N768" s="13">
        <v>70821.42857142858</v>
      </c>
      <c r="O768" s="13">
        <v>70821.42857142858</v>
      </c>
      <c r="P768" s="13">
        <v>77000</v>
      </c>
      <c r="Q768" s="14">
        <v>84000</v>
      </c>
      <c r="R768" s="14">
        <v>87500</v>
      </c>
      <c r="S768" s="14">
        <v>87500</v>
      </c>
      <c r="T768" s="14">
        <v>87500</v>
      </c>
      <c r="U768" s="14">
        <v>87500</v>
      </c>
      <c r="V768" s="14">
        <v>87500</v>
      </c>
      <c r="W768" s="14">
        <v>88500</v>
      </c>
      <c r="X768" s="14">
        <v>89500</v>
      </c>
      <c r="Y768" s="14">
        <v>90500</v>
      </c>
      <c r="Z768" s="14">
        <v>92000</v>
      </c>
      <c r="AA768" s="14">
        <v>91500</v>
      </c>
      <c r="AB768" s="14">
        <v>92000</v>
      </c>
      <c r="AC768" s="14">
        <v>92500</v>
      </c>
    </row>
    <row r="769" spans="1:29">
      <c r="A769" s="1" t="s">
        <v>524</v>
      </c>
      <c r="B769" s="1" t="s">
        <v>553</v>
      </c>
      <c r="D769" s="1" t="s">
        <v>690</v>
      </c>
      <c r="F769" s="1">
        <v>230</v>
      </c>
      <c r="G769" s="1" t="s">
        <v>837</v>
      </c>
      <c r="H769" s="1" t="str">
        <f t="shared" si="12"/>
        <v>230아파트중위매매가격</v>
      </c>
      <c r="I769" s="1" t="s">
        <v>869</v>
      </c>
      <c r="J769" s="13">
        <v>67000</v>
      </c>
      <c r="K769" s="13">
        <v>70000</v>
      </c>
      <c r="L769" s="13">
        <v>70000</v>
      </c>
      <c r="M769" s="13">
        <v>70000</v>
      </c>
      <c r="N769" s="13">
        <v>70000</v>
      </c>
      <c r="O769" s="13">
        <v>70000</v>
      </c>
      <c r="P769" s="13">
        <v>70000</v>
      </c>
      <c r="Q769" s="14">
        <v>67000</v>
      </c>
      <c r="R769" s="14">
        <v>66000</v>
      </c>
      <c r="S769" s="14">
        <v>63500</v>
      </c>
      <c r="T769" s="14">
        <v>63500</v>
      </c>
      <c r="U769" s="14">
        <v>63500</v>
      </c>
      <c r="V769" s="14">
        <v>63500</v>
      </c>
      <c r="W769" s="14">
        <v>63500</v>
      </c>
      <c r="X769" s="14">
        <v>64000</v>
      </c>
      <c r="Y769" s="14">
        <v>64750</v>
      </c>
      <c r="Z769" s="14">
        <v>65100</v>
      </c>
      <c r="AA769" s="14">
        <v>64500</v>
      </c>
      <c r="AB769" s="14">
        <v>64600</v>
      </c>
      <c r="AC769" s="14">
        <v>64700</v>
      </c>
    </row>
    <row r="770" spans="1:29">
      <c r="A770" s="1" t="s">
        <v>524</v>
      </c>
      <c r="B770" s="1" t="s">
        <v>554</v>
      </c>
      <c r="F770" s="1">
        <v>231</v>
      </c>
      <c r="G770" s="1" t="s">
        <v>837</v>
      </c>
      <c r="H770" s="1" t="str">
        <f t="shared" ref="H770:H833" si="13">F770&amp;G770&amp;I770</f>
        <v>231아파트중위매매가격</v>
      </c>
      <c r="I770" s="1" t="s">
        <v>869</v>
      </c>
      <c r="J770" s="13">
        <v>106711.6264564232</v>
      </c>
      <c r="K770" s="13">
        <v>105821.21464290902</v>
      </c>
      <c r="L770" s="13">
        <v>103430.06373994033</v>
      </c>
      <c r="M770" s="13">
        <v>103518.78070229159</v>
      </c>
      <c r="N770" s="13">
        <v>103581.8792581197</v>
      </c>
      <c r="O770" s="13">
        <v>104826.39828913205</v>
      </c>
      <c r="P770" s="13">
        <v>104886.26272701219</v>
      </c>
      <c r="Q770" s="14">
        <v>105058.7868314503</v>
      </c>
      <c r="R770" s="14">
        <v>105286.77842174545</v>
      </c>
      <c r="S770" s="14">
        <v>105371.61786999894</v>
      </c>
      <c r="T770" s="14">
        <v>105400.88651265511</v>
      </c>
      <c r="U770" s="14">
        <v>105221.20437093558</v>
      </c>
      <c r="V770" s="14">
        <v>105030.37897199376</v>
      </c>
      <c r="W770" s="14">
        <v>104694.04966090704</v>
      </c>
      <c r="X770" s="14">
        <v>104413.57341559646</v>
      </c>
      <c r="Y770" s="14">
        <v>103763.77553803356</v>
      </c>
      <c r="Z770" s="14">
        <v>103102.6866829496</v>
      </c>
      <c r="AA770" s="14">
        <v>102681.60413093412</v>
      </c>
      <c r="AB770" s="14">
        <v>102462.0573458021</v>
      </c>
      <c r="AC770" s="14">
        <v>101982.83928993509</v>
      </c>
    </row>
    <row r="771" spans="1:29">
      <c r="A771" s="1" t="s">
        <v>524</v>
      </c>
      <c r="B771" s="1" t="s">
        <v>554</v>
      </c>
      <c r="D771" s="1" t="s">
        <v>691</v>
      </c>
      <c r="F771" s="1">
        <v>232</v>
      </c>
      <c r="G771" s="1" t="s">
        <v>837</v>
      </c>
      <c r="H771" s="1" t="str">
        <f t="shared" si="13"/>
        <v>232아파트중위매매가격</v>
      </c>
      <c r="I771" s="1" t="s">
        <v>869</v>
      </c>
      <c r="J771" s="13">
        <v>110000</v>
      </c>
      <c r="K771" s="13">
        <v>107500</v>
      </c>
      <c r="L771" s="13">
        <v>100000</v>
      </c>
      <c r="M771" s="13">
        <v>100000</v>
      </c>
      <c r="N771" s="13">
        <v>100000</v>
      </c>
      <c r="O771" s="13">
        <v>105000</v>
      </c>
      <c r="P771" s="13">
        <v>105000</v>
      </c>
      <c r="Q771" s="14">
        <v>105000</v>
      </c>
      <c r="R771" s="14">
        <v>105000</v>
      </c>
      <c r="S771" s="14">
        <v>105000</v>
      </c>
      <c r="T771" s="14">
        <v>106000</v>
      </c>
      <c r="U771" s="14">
        <v>106000</v>
      </c>
      <c r="V771" s="14">
        <v>104500</v>
      </c>
      <c r="W771" s="14">
        <v>104500</v>
      </c>
      <c r="X771" s="14">
        <v>104000</v>
      </c>
      <c r="Y771" s="14">
        <v>103000</v>
      </c>
      <c r="Z771" s="14">
        <v>102000</v>
      </c>
      <c r="AA771" s="14">
        <v>101500</v>
      </c>
      <c r="AB771" s="14">
        <v>101000</v>
      </c>
      <c r="AC771" s="14">
        <v>100000</v>
      </c>
    </row>
    <row r="772" spans="1:29">
      <c r="A772" s="1" t="s">
        <v>524</v>
      </c>
      <c r="B772" s="1" t="s">
        <v>554</v>
      </c>
      <c r="D772" s="1" t="s">
        <v>692</v>
      </c>
      <c r="F772" s="1">
        <v>233</v>
      </c>
      <c r="G772" s="1" t="s">
        <v>837</v>
      </c>
      <c r="H772" s="1" t="str">
        <f t="shared" si="13"/>
        <v>233아파트중위매매가격</v>
      </c>
      <c r="I772" s="1" t="s">
        <v>869</v>
      </c>
      <c r="J772" s="13">
        <v>96500</v>
      </c>
      <c r="K772" s="13">
        <v>96500</v>
      </c>
      <c r="L772" s="13">
        <v>96500</v>
      </c>
      <c r="M772" s="13">
        <v>96500</v>
      </c>
      <c r="N772" s="13">
        <v>96500</v>
      </c>
      <c r="O772" s="13">
        <v>96500</v>
      </c>
      <c r="P772" s="13">
        <v>96500</v>
      </c>
      <c r="Q772" s="14">
        <v>96500</v>
      </c>
      <c r="R772" s="14">
        <v>96500</v>
      </c>
      <c r="S772" s="14">
        <v>96500</v>
      </c>
      <c r="T772" s="14">
        <v>96500</v>
      </c>
      <c r="U772" s="14">
        <v>96500</v>
      </c>
      <c r="V772" s="14">
        <v>96500</v>
      </c>
      <c r="W772" s="14">
        <v>96000</v>
      </c>
      <c r="X772" s="14">
        <v>96500</v>
      </c>
      <c r="Y772" s="14">
        <v>96500</v>
      </c>
      <c r="Z772" s="14">
        <v>96500</v>
      </c>
      <c r="AA772" s="14">
        <v>96500</v>
      </c>
      <c r="AB772" s="14">
        <v>96500</v>
      </c>
      <c r="AC772" s="14">
        <v>96500</v>
      </c>
    </row>
    <row r="773" spans="1:29">
      <c r="A773" s="1" t="s">
        <v>524</v>
      </c>
      <c r="B773" s="1" t="s">
        <v>554</v>
      </c>
      <c r="D773" s="1" t="s">
        <v>693</v>
      </c>
      <c r="F773" s="1">
        <v>234</v>
      </c>
      <c r="G773" s="1" t="s">
        <v>837</v>
      </c>
      <c r="H773" s="1" t="str">
        <f t="shared" si="13"/>
        <v>234아파트중위매매가격</v>
      </c>
      <c r="I773" s="1" t="s">
        <v>869</v>
      </c>
      <c r="J773" s="13">
        <v>129000</v>
      </c>
      <c r="K773" s="13">
        <v>129000</v>
      </c>
      <c r="L773" s="13">
        <v>126500</v>
      </c>
      <c r="M773" s="13">
        <v>126500</v>
      </c>
      <c r="N773" s="13">
        <v>126500</v>
      </c>
      <c r="O773" s="13">
        <v>126500</v>
      </c>
      <c r="P773" s="13">
        <v>126500</v>
      </c>
      <c r="Q773" s="14">
        <v>126500</v>
      </c>
      <c r="R773" s="14">
        <v>126500</v>
      </c>
      <c r="S773" s="14">
        <v>126500</v>
      </c>
      <c r="T773" s="14">
        <v>126000</v>
      </c>
      <c r="U773" s="14">
        <v>124000</v>
      </c>
      <c r="V773" s="14">
        <v>124000</v>
      </c>
      <c r="W773" s="14">
        <v>123500</v>
      </c>
      <c r="X773" s="14">
        <v>122500</v>
      </c>
      <c r="Y773" s="14">
        <v>122000</v>
      </c>
      <c r="Z773" s="14">
        <v>120500</v>
      </c>
      <c r="AA773" s="14">
        <v>119500</v>
      </c>
      <c r="AB773" s="14">
        <v>119500</v>
      </c>
      <c r="AC773" s="14">
        <v>119000</v>
      </c>
    </row>
    <row r="774" spans="1:29">
      <c r="A774" s="1" t="s">
        <v>524</v>
      </c>
      <c r="B774" s="1" t="s">
        <v>554</v>
      </c>
      <c r="D774" s="1" t="s">
        <v>694</v>
      </c>
      <c r="F774" s="1">
        <v>235</v>
      </c>
      <c r="G774" s="1" t="s">
        <v>837</v>
      </c>
      <c r="H774" s="1" t="str">
        <f t="shared" si="13"/>
        <v>235아파트중위매매가격</v>
      </c>
      <c r="I774" s="1" t="s">
        <v>869</v>
      </c>
      <c r="J774" s="13">
        <v>48693.877551020407</v>
      </c>
      <c r="K774" s="13">
        <v>48693.877551020407</v>
      </c>
      <c r="L774" s="13">
        <v>49244.897959183669</v>
      </c>
      <c r="M774" s="13">
        <v>49795.918367346938</v>
      </c>
      <c r="N774" s="13">
        <v>50646.9387755102</v>
      </c>
      <c r="O774" s="13">
        <v>51746.9387755102</v>
      </c>
      <c r="P774" s="13">
        <v>53397.959183673469</v>
      </c>
      <c r="Q774" s="14">
        <v>55000</v>
      </c>
      <c r="R774" s="14">
        <v>56500</v>
      </c>
      <c r="S774" s="14">
        <v>59000</v>
      </c>
      <c r="T774" s="14">
        <v>59000</v>
      </c>
      <c r="U774" s="14">
        <v>59000</v>
      </c>
      <c r="V774" s="14">
        <v>59000</v>
      </c>
      <c r="W774" s="14">
        <v>60000</v>
      </c>
      <c r="X774" s="14">
        <v>61000</v>
      </c>
      <c r="Y774" s="14">
        <v>59000</v>
      </c>
      <c r="Z774" s="14">
        <v>59000</v>
      </c>
      <c r="AA774" s="14">
        <v>59000</v>
      </c>
      <c r="AB774" s="14">
        <v>60000</v>
      </c>
      <c r="AC774" s="14">
        <v>60000</v>
      </c>
    </row>
    <row r="775" spans="1:29">
      <c r="A775" s="1" t="s">
        <v>524</v>
      </c>
      <c r="B775" s="1" t="s">
        <v>554</v>
      </c>
      <c r="D775" s="1" t="s">
        <v>695</v>
      </c>
      <c r="F775" s="1">
        <v>236</v>
      </c>
      <c r="G775" s="1" t="s">
        <v>837</v>
      </c>
      <c r="H775" s="1" t="str">
        <f t="shared" si="13"/>
        <v>236아파트중위매매가격</v>
      </c>
      <c r="I775" s="1" t="s">
        <v>869</v>
      </c>
      <c r="J775" s="13">
        <v>80000</v>
      </c>
      <c r="K775" s="13">
        <v>80000</v>
      </c>
      <c r="L775" s="13">
        <v>80000</v>
      </c>
      <c r="M775" s="13">
        <v>80000</v>
      </c>
      <c r="N775" s="13">
        <v>79500</v>
      </c>
      <c r="O775" s="13">
        <v>78500</v>
      </c>
      <c r="P775" s="13">
        <v>78500</v>
      </c>
      <c r="Q775" s="14">
        <v>78500</v>
      </c>
      <c r="R775" s="14">
        <v>78500</v>
      </c>
      <c r="S775" s="14">
        <v>78500</v>
      </c>
      <c r="T775" s="14">
        <v>78500</v>
      </c>
      <c r="U775" s="14">
        <v>78500</v>
      </c>
      <c r="V775" s="14">
        <v>78500</v>
      </c>
      <c r="W775" s="14">
        <v>77750</v>
      </c>
      <c r="X775" s="14">
        <v>77150</v>
      </c>
      <c r="Y775" s="14">
        <v>77150</v>
      </c>
      <c r="Z775" s="14">
        <v>77150</v>
      </c>
      <c r="AA775" s="14">
        <v>77000</v>
      </c>
      <c r="AB775" s="14">
        <v>77250</v>
      </c>
      <c r="AC775" s="14">
        <v>77000</v>
      </c>
    </row>
    <row r="776" spans="1:29">
      <c r="A776" s="1" t="s">
        <v>524</v>
      </c>
      <c r="B776" s="1" t="s">
        <v>554</v>
      </c>
      <c r="D776" s="1" t="s">
        <v>696</v>
      </c>
      <c r="F776" s="1">
        <v>237</v>
      </c>
      <c r="G776" s="1" t="s">
        <v>837</v>
      </c>
      <c r="H776" s="1" t="str">
        <f t="shared" si="13"/>
        <v>237아파트중위매매가격</v>
      </c>
      <c r="I776" s="1" t="s">
        <v>869</v>
      </c>
      <c r="J776" s="13">
        <v>200000</v>
      </c>
      <c r="K776" s="13">
        <v>190000</v>
      </c>
      <c r="L776" s="13">
        <v>190000</v>
      </c>
      <c r="M776" s="13">
        <v>190000</v>
      </c>
      <c r="N776" s="13">
        <v>190000</v>
      </c>
      <c r="O776" s="13">
        <v>190000</v>
      </c>
      <c r="P776" s="13">
        <v>190000</v>
      </c>
      <c r="Q776" s="14">
        <v>191500</v>
      </c>
      <c r="R776" s="14">
        <v>192000</v>
      </c>
      <c r="S776" s="14">
        <v>191500</v>
      </c>
      <c r="T776" s="14">
        <v>187500</v>
      </c>
      <c r="U776" s="14">
        <v>185000</v>
      </c>
      <c r="V776" s="14">
        <v>191000</v>
      </c>
      <c r="W776" s="14">
        <v>190000</v>
      </c>
      <c r="X776" s="14">
        <v>190500</v>
      </c>
      <c r="Y776" s="14">
        <v>186000</v>
      </c>
      <c r="Z776" s="14">
        <v>184000</v>
      </c>
      <c r="AA776" s="14">
        <v>183000</v>
      </c>
      <c r="AB776" s="14">
        <v>178000</v>
      </c>
      <c r="AC776" s="14">
        <v>176000</v>
      </c>
    </row>
    <row r="777" spans="1:29">
      <c r="A777" s="1" t="s">
        <v>524</v>
      </c>
      <c r="B777" s="1" t="s">
        <v>555</v>
      </c>
      <c r="F777" s="1">
        <v>238</v>
      </c>
      <c r="G777" s="1" t="s">
        <v>837</v>
      </c>
      <c r="H777" s="1" t="str">
        <f t="shared" si="13"/>
        <v>238아파트중위매매가격</v>
      </c>
      <c r="I777" s="1" t="s">
        <v>869</v>
      </c>
      <c r="J777" s="13">
        <v>95502.430363220104</v>
      </c>
      <c r="K777" s="13">
        <v>95762.240605706538</v>
      </c>
      <c r="L777" s="13">
        <v>96758.107197305624</v>
      </c>
      <c r="M777" s="13">
        <v>97320.971247302252</v>
      </c>
      <c r="N777" s="13">
        <v>98017.667214538887</v>
      </c>
      <c r="O777" s="13">
        <v>98149.132485190799</v>
      </c>
      <c r="P777" s="13">
        <v>98619.723702889794</v>
      </c>
      <c r="Q777" s="14">
        <v>99530.758787900806</v>
      </c>
      <c r="R777" s="14">
        <v>99949.632834799879</v>
      </c>
      <c r="S777" s="14">
        <v>101576.07326958643</v>
      </c>
      <c r="T777" s="14">
        <v>102311.95178724396</v>
      </c>
      <c r="U777" s="14">
        <v>102839.65788887978</v>
      </c>
      <c r="V777" s="14">
        <v>104334.87032459849</v>
      </c>
      <c r="W777" s="14">
        <v>104846.07928122109</v>
      </c>
      <c r="X777" s="14">
        <v>105883.93714784402</v>
      </c>
      <c r="Y777" s="14">
        <v>106581.84515093654</v>
      </c>
      <c r="Z777" s="14">
        <v>107679.86341326273</v>
      </c>
      <c r="AA777" s="14">
        <v>108632.60276219148</v>
      </c>
      <c r="AB777" s="14">
        <v>109684.17040542599</v>
      </c>
      <c r="AC777" s="14">
        <v>110093.99724132277</v>
      </c>
    </row>
    <row r="778" spans="1:29">
      <c r="A778" s="1" t="s">
        <v>524</v>
      </c>
      <c r="B778" s="1" t="s">
        <v>555</v>
      </c>
      <c r="D778" s="1" t="s">
        <v>697</v>
      </c>
      <c r="F778" s="1">
        <v>239</v>
      </c>
      <c r="G778" s="1" t="s">
        <v>837</v>
      </c>
      <c r="H778" s="1" t="str">
        <f t="shared" si="13"/>
        <v>239아파트중위매매가격</v>
      </c>
      <c r="I778" s="1" t="s">
        <v>869</v>
      </c>
      <c r="J778" s="13">
        <v>82500</v>
      </c>
      <c r="K778" s="13">
        <v>82500</v>
      </c>
      <c r="L778" s="13">
        <v>82500</v>
      </c>
      <c r="M778" s="13">
        <v>83000</v>
      </c>
      <c r="N778" s="13">
        <v>83500</v>
      </c>
      <c r="O778" s="13">
        <v>84000</v>
      </c>
      <c r="P778" s="13">
        <v>84000</v>
      </c>
      <c r="Q778" s="14">
        <v>87000</v>
      </c>
      <c r="R778" s="14">
        <v>89000</v>
      </c>
      <c r="S778" s="14">
        <v>91500</v>
      </c>
      <c r="T778" s="14">
        <v>91500</v>
      </c>
      <c r="U778" s="14">
        <v>91500</v>
      </c>
      <c r="V778" s="14">
        <v>92000</v>
      </c>
      <c r="W778" s="14">
        <v>92000</v>
      </c>
      <c r="X778" s="14">
        <v>92500</v>
      </c>
      <c r="Y778" s="14">
        <v>94000</v>
      </c>
      <c r="Z778" s="14">
        <v>96500</v>
      </c>
      <c r="AA778" s="14">
        <v>100500</v>
      </c>
      <c r="AB778" s="14">
        <v>101500</v>
      </c>
      <c r="AC778" s="14">
        <v>101500</v>
      </c>
    </row>
    <row r="779" spans="1:29">
      <c r="A779" s="1" t="s">
        <v>524</v>
      </c>
      <c r="B779" s="1" t="s">
        <v>555</v>
      </c>
      <c r="D779" s="1" t="s">
        <v>698</v>
      </c>
      <c r="F779" s="1">
        <v>240</v>
      </c>
      <c r="G779" s="1" t="s">
        <v>837</v>
      </c>
      <c r="H779" s="1" t="str">
        <f t="shared" si="13"/>
        <v>240아파트중위매매가격</v>
      </c>
      <c r="I779" s="1" t="s">
        <v>869</v>
      </c>
      <c r="J779" s="13">
        <v>90750</v>
      </c>
      <c r="K779" s="13">
        <v>91000</v>
      </c>
      <c r="L779" s="13">
        <v>92850</v>
      </c>
      <c r="M779" s="13">
        <v>92850</v>
      </c>
      <c r="N779" s="13">
        <v>94350</v>
      </c>
      <c r="O779" s="13">
        <v>93000</v>
      </c>
      <c r="P779" s="13">
        <v>95000</v>
      </c>
      <c r="Q779" s="14">
        <v>95000</v>
      </c>
      <c r="R779" s="14">
        <v>96000</v>
      </c>
      <c r="S779" s="14">
        <v>96000</v>
      </c>
      <c r="T779" s="14">
        <v>96100</v>
      </c>
      <c r="U779" s="14">
        <v>96600</v>
      </c>
      <c r="V779" s="14">
        <v>96750</v>
      </c>
      <c r="W779" s="14">
        <v>97500</v>
      </c>
      <c r="X779" s="14">
        <v>97500</v>
      </c>
      <c r="Y779" s="14">
        <v>97550</v>
      </c>
      <c r="Z779" s="14">
        <v>99000</v>
      </c>
      <c r="AA779" s="14">
        <v>101500</v>
      </c>
      <c r="AB779" s="14">
        <v>103500</v>
      </c>
      <c r="AC779" s="14">
        <v>104000</v>
      </c>
    </row>
    <row r="780" spans="1:29">
      <c r="A780" s="1" t="s">
        <v>524</v>
      </c>
      <c r="B780" s="1" t="s">
        <v>555</v>
      </c>
      <c r="D780" s="1" t="s">
        <v>699</v>
      </c>
      <c r="F780" s="1">
        <v>241</v>
      </c>
      <c r="G780" s="1" t="s">
        <v>837</v>
      </c>
      <c r="H780" s="1" t="str">
        <f t="shared" si="13"/>
        <v>241아파트중위매매가격</v>
      </c>
      <c r="I780" s="1" t="s">
        <v>869</v>
      </c>
      <c r="J780" s="13">
        <v>110002.16931683038</v>
      </c>
      <c r="K780" s="13">
        <v>110002.16931683038</v>
      </c>
      <c r="L780" s="13">
        <v>111009.47011408184</v>
      </c>
      <c r="M780" s="13">
        <v>111412.39043298243</v>
      </c>
      <c r="N780" s="13">
        <v>112308.00995463155</v>
      </c>
      <c r="O780" s="13">
        <v>113113.85059243272</v>
      </c>
      <c r="P780" s="13">
        <v>113113.85059243272</v>
      </c>
      <c r="Q780" s="14">
        <v>114926.99202748535</v>
      </c>
      <c r="R780" s="14">
        <v>114926.99202748535</v>
      </c>
      <c r="S780" s="14">
        <v>117912.39043298243</v>
      </c>
      <c r="T780" s="14">
        <v>118509.47011408184</v>
      </c>
      <c r="U780" s="14">
        <v>119245.02081571934</v>
      </c>
      <c r="V780" s="14">
        <v>123139.67936300689</v>
      </c>
      <c r="W780" s="14">
        <v>123538.15323366046</v>
      </c>
      <c r="X780" s="14">
        <v>126034.33791029442</v>
      </c>
      <c r="Y780" s="14">
        <v>127030.52258692837</v>
      </c>
      <c r="Z780" s="14">
        <v>127428.99645758195</v>
      </c>
      <c r="AA780" s="14">
        <v>127428.99645758195</v>
      </c>
      <c r="AB780" s="14">
        <v>128632.04871627479</v>
      </c>
      <c r="AC780" s="14">
        <v>128632.04871627479</v>
      </c>
    </row>
    <row r="781" spans="1:29">
      <c r="A781" s="1" t="s">
        <v>524</v>
      </c>
      <c r="B781" s="1" t="s">
        <v>555</v>
      </c>
      <c r="D781" s="1" t="s">
        <v>699</v>
      </c>
      <c r="E781" s="1" t="s">
        <v>631</v>
      </c>
      <c r="F781" s="1">
        <v>242</v>
      </c>
      <c r="G781" s="1" t="s">
        <v>837</v>
      </c>
      <c r="H781" s="1" t="str">
        <f t="shared" si="13"/>
        <v>242아파트중위매매가격</v>
      </c>
      <c r="I781" s="1" t="s">
        <v>869</v>
      </c>
      <c r="J781" s="13">
        <v>90000</v>
      </c>
      <c r="K781" s="13">
        <v>90000</v>
      </c>
      <c r="L781" s="13">
        <v>92500</v>
      </c>
      <c r="M781" s="13">
        <v>93500</v>
      </c>
      <c r="N781" s="13">
        <v>93500</v>
      </c>
      <c r="O781" s="13">
        <v>95500</v>
      </c>
      <c r="P781" s="13">
        <v>95500</v>
      </c>
      <c r="Q781" s="14">
        <v>100000</v>
      </c>
      <c r="R781" s="14">
        <v>100000</v>
      </c>
      <c r="S781" s="14">
        <v>100000</v>
      </c>
      <c r="T781" s="14">
        <v>100000</v>
      </c>
      <c r="U781" s="14">
        <v>101500</v>
      </c>
      <c r="V781" s="14">
        <v>107500</v>
      </c>
      <c r="W781" s="14">
        <v>108500</v>
      </c>
      <c r="X781" s="14">
        <v>112500</v>
      </c>
      <c r="Y781" s="14">
        <v>115000</v>
      </c>
      <c r="Z781" s="14">
        <v>116000</v>
      </c>
      <c r="AA781" s="14">
        <v>116000</v>
      </c>
      <c r="AB781" s="14">
        <v>116000</v>
      </c>
      <c r="AC781" s="14">
        <v>116000</v>
      </c>
    </row>
    <row r="782" spans="1:29">
      <c r="A782" s="1" t="s">
        <v>524</v>
      </c>
      <c r="B782" s="1" t="s">
        <v>555</v>
      </c>
      <c r="D782" s="1" t="s">
        <v>699</v>
      </c>
      <c r="E782" s="1" t="s">
        <v>645</v>
      </c>
      <c r="F782" s="1">
        <v>243</v>
      </c>
      <c r="G782" s="1" t="s">
        <v>837</v>
      </c>
      <c r="H782" s="1" t="str">
        <f t="shared" si="13"/>
        <v>243아파트중위매매가격</v>
      </c>
      <c r="I782" s="1" t="s">
        <v>869</v>
      </c>
      <c r="J782" s="13">
        <v>123500</v>
      </c>
      <c r="K782" s="13">
        <v>123500</v>
      </c>
      <c r="L782" s="13">
        <v>123500</v>
      </c>
      <c r="M782" s="13">
        <v>123500</v>
      </c>
      <c r="N782" s="13">
        <v>125000</v>
      </c>
      <c r="O782" s="13">
        <v>125000</v>
      </c>
      <c r="P782" s="13">
        <v>125000</v>
      </c>
      <c r="Q782" s="14">
        <v>125000</v>
      </c>
      <c r="R782" s="14">
        <v>125000</v>
      </c>
      <c r="S782" s="14">
        <v>130000</v>
      </c>
      <c r="T782" s="14">
        <v>131000</v>
      </c>
      <c r="U782" s="14">
        <v>131000</v>
      </c>
      <c r="V782" s="14">
        <v>133500</v>
      </c>
      <c r="W782" s="14">
        <v>133500</v>
      </c>
      <c r="X782" s="14">
        <v>135000</v>
      </c>
      <c r="Y782" s="14">
        <v>135000</v>
      </c>
      <c r="Z782" s="14">
        <v>135000</v>
      </c>
      <c r="AA782" s="14">
        <v>135000</v>
      </c>
      <c r="AB782" s="14">
        <v>137000</v>
      </c>
      <c r="AC782" s="14">
        <v>137000</v>
      </c>
    </row>
    <row r="783" spans="1:29">
      <c r="A783" s="1" t="s">
        <v>524</v>
      </c>
      <c r="B783" s="1" t="s">
        <v>555</v>
      </c>
      <c r="D783" s="1" t="s">
        <v>700</v>
      </c>
      <c r="F783" s="1">
        <v>244</v>
      </c>
      <c r="G783" s="1" t="s">
        <v>837</v>
      </c>
      <c r="H783" s="1" t="str">
        <f t="shared" si="13"/>
        <v>244아파트중위매매가격</v>
      </c>
      <c r="I783" s="1" t="s">
        <v>869</v>
      </c>
      <c r="J783" s="13">
        <v>113500.00000000001</v>
      </c>
      <c r="K783" s="13">
        <v>115000</v>
      </c>
      <c r="L783" s="13">
        <v>116500</v>
      </c>
      <c r="M783" s="13">
        <v>116500</v>
      </c>
      <c r="N783" s="13">
        <v>116500</v>
      </c>
      <c r="O783" s="13">
        <v>116500</v>
      </c>
      <c r="P783" s="13">
        <v>116500</v>
      </c>
      <c r="Q783" s="14">
        <v>116500</v>
      </c>
      <c r="R783" s="14">
        <v>116500</v>
      </c>
      <c r="S783" s="14">
        <v>116500</v>
      </c>
      <c r="T783" s="14">
        <v>116500</v>
      </c>
      <c r="U783" s="14">
        <v>116500</v>
      </c>
      <c r="V783" s="14">
        <v>117000</v>
      </c>
      <c r="W783" s="14">
        <v>117000</v>
      </c>
      <c r="X783" s="14">
        <v>117500</v>
      </c>
      <c r="Y783" s="14">
        <v>117500</v>
      </c>
      <c r="Z783" s="14">
        <v>117500</v>
      </c>
      <c r="AA783" s="14">
        <v>117000</v>
      </c>
      <c r="AB783" s="14">
        <v>116000</v>
      </c>
      <c r="AC783" s="14">
        <v>116000</v>
      </c>
    </row>
    <row r="784" spans="1:29">
      <c r="A784" s="1" t="s">
        <v>524</v>
      </c>
      <c r="B784" s="1" t="s">
        <v>555</v>
      </c>
      <c r="D784" s="1" t="s">
        <v>701</v>
      </c>
      <c r="F784" s="1">
        <v>245</v>
      </c>
      <c r="G784" s="1" t="s">
        <v>837</v>
      </c>
      <c r="H784" s="1" t="str">
        <f t="shared" si="13"/>
        <v>245아파트중위매매가격</v>
      </c>
      <c r="I784" s="1" t="s">
        <v>869</v>
      </c>
      <c r="J784" s="13">
        <v>95000</v>
      </c>
      <c r="K784" s="13">
        <v>95000</v>
      </c>
      <c r="L784" s="13">
        <v>96000</v>
      </c>
      <c r="M784" s="13">
        <v>96000</v>
      </c>
      <c r="N784" s="13">
        <v>96000</v>
      </c>
      <c r="O784" s="13">
        <v>96000</v>
      </c>
      <c r="P784" s="13">
        <v>96000</v>
      </c>
      <c r="Q784" s="14">
        <v>96000</v>
      </c>
      <c r="R784" s="14">
        <v>96000</v>
      </c>
      <c r="S784" s="14">
        <v>96000</v>
      </c>
      <c r="T784" s="14">
        <v>96000</v>
      </c>
      <c r="U784" s="14">
        <v>98000</v>
      </c>
      <c r="V784" s="14">
        <v>98000</v>
      </c>
      <c r="W784" s="14">
        <v>98000</v>
      </c>
      <c r="X784" s="14">
        <v>98500</v>
      </c>
      <c r="Y784" s="14">
        <v>98500</v>
      </c>
      <c r="Z784" s="14">
        <v>98500</v>
      </c>
      <c r="AA784" s="14">
        <v>98500</v>
      </c>
      <c r="AB784" s="14">
        <v>99750</v>
      </c>
      <c r="AC784" s="14">
        <v>99750</v>
      </c>
    </row>
    <row r="785" spans="1:29">
      <c r="A785" s="1" t="s">
        <v>524</v>
      </c>
      <c r="B785" s="1" t="s">
        <v>555</v>
      </c>
      <c r="D785" s="1" t="s">
        <v>702</v>
      </c>
      <c r="F785" s="1">
        <v>246</v>
      </c>
      <c r="G785" s="1" t="s">
        <v>837</v>
      </c>
      <c r="H785" s="1" t="str">
        <f t="shared" si="13"/>
        <v>246아파트중위매매가격</v>
      </c>
      <c r="I785" s="1" t="s">
        <v>869</v>
      </c>
      <c r="J785" s="13">
        <v>89000</v>
      </c>
      <c r="K785" s="13">
        <v>89000</v>
      </c>
      <c r="L785" s="13">
        <v>89000</v>
      </c>
      <c r="M785" s="13">
        <v>89000</v>
      </c>
      <c r="N785" s="13">
        <v>90000</v>
      </c>
      <c r="O785" s="13">
        <v>90000</v>
      </c>
      <c r="P785" s="13">
        <v>90000</v>
      </c>
      <c r="Q785" s="14">
        <v>91000</v>
      </c>
      <c r="R785" s="14">
        <v>91000</v>
      </c>
      <c r="S785" s="14">
        <v>91000</v>
      </c>
      <c r="T785" s="14">
        <v>92000</v>
      </c>
      <c r="U785" s="14">
        <v>92000</v>
      </c>
      <c r="V785" s="14">
        <v>92000</v>
      </c>
      <c r="W785" s="14">
        <v>92000</v>
      </c>
      <c r="X785" s="14">
        <v>94500</v>
      </c>
      <c r="Y785" s="14">
        <v>95000</v>
      </c>
      <c r="Z785" s="14">
        <v>96000</v>
      </c>
      <c r="AA785" s="14">
        <v>95500</v>
      </c>
      <c r="AB785" s="14">
        <v>95500</v>
      </c>
      <c r="AC785" s="14">
        <v>97000</v>
      </c>
    </row>
    <row r="786" spans="1:29">
      <c r="A786" s="1" t="s">
        <v>524</v>
      </c>
      <c r="B786" s="1" t="s">
        <v>555</v>
      </c>
      <c r="D786" s="1" t="s">
        <v>703</v>
      </c>
      <c r="F786" s="1">
        <v>247</v>
      </c>
      <c r="G786" s="1" t="s">
        <v>837</v>
      </c>
      <c r="H786" s="1" t="str">
        <f t="shared" si="13"/>
        <v>247아파트중위매매가격</v>
      </c>
      <c r="I786" s="1" t="s">
        <v>869</v>
      </c>
      <c r="J786" s="13">
        <v>71500</v>
      </c>
      <c r="K786" s="13">
        <v>71500</v>
      </c>
      <c r="L786" s="13">
        <v>71500</v>
      </c>
      <c r="M786" s="13">
        <v>71500</v>
      </c>
      <c r="N786" s="13">
        <v>72250</v>
      </c>
      <c r="O786" s="13">
        <v>72750</v>
      </c>
      <c r="P786" s="13">
        <v>73500</v>
      </c>
      <c r="Q786" s="14">
        <v>74750</v>
      </c>
      <c r="R786" s="14">
        <v>74750</v>
      </c>
      <c r="S786" s="14">
        <v>74750</v>
      </c>
      <c r="T786" s="14">
        <v>74750</v>
      </c>
      <c r="U786" s="14">
        <v>75750</v>
      </c>
      <c r="V786" s="14">
        <v>75750</v>
      </c>
      <c r="W786" s="14">
        <v>76750</v>
      </c>
      <c r="X786" s="14">
        <v>76750</v>
      </c>
      <c r="Y786" s="14">
        <v>76000</v>
      </c>
      <c r="Z786" s="14">
        <v>76000</v>
      </c>
      <c r="AA786" s="14">
        <v>76000</v>
      </c>
      <c r="AB786" s="14">
        <v>76000</v>
      </c>
      <c r="AC786" s="14">
        <v>77250</v>
      </c>
    </row>
    <row r="787" spans="1:29">
      <c r="A787" s="1" t="s">
        <v>524</v>
      </c>
      <c r="B787" s="1" t="s">
        <v>555</v>
      </c>
      <c r="D787" s="1" t="s">
        <v>704</v>
      </c>
      <c r="F787" s="1">
        <v>248</v>
      </c>
      <c r="G787" s="1" t="s">
        <v>837</v>
      </c>
      <c r="H787" s="1" t="str">
        <f t="shared" si="13"/>
        <v>248아파트중위매매가격</v>
      </c>
      <c r="I787" s="1" t="s">
        <v>869</v>
      </c>
      <c r="J787" s="13">
        <v>77000</v>
      </c>
      <c r="K787" s="13">
        <v>77000</v>
      </c>
      <c r="L787" s="13">
        <v>78000</v>
      </c>
      <c r="M787" s="13">
        <v>79000</v>
      </c>
      <c r="N787" s="13">
        <v>79500</v>
      </c>
      <c r="O787" s="13">
        <v>79500</v>
      </c>
      <c r="P787" s="13">
        <v>79500</v>
      </c>
      <c r="Q787" s="14">
        <v>79500</v>
      </c>
      <c r="R787" s="14">
        <v>79500</v>
      </c>
      <c r="S787" s="14">
        <v>79500</v>
      </c>
      <c r="T787" s="14">
        <v>79750</v>
      </c>
      <c r="U787" s="14">
        <v>79750</v>
      </c>
      <c r="V787" s="14">
        <v>79750</v>
      </c>
      <c r="W787" s="14">
        <v>79750</v>
      </c>
      <c r="X787" s="14">
        <v>80500</v>
      </c>
      <c r="Y787" s="14">
        <v>80500</v>
      </c>
      <c r="Z787" s="14">
        <v>81000</v>
      </c>
      <c r="AA787" s="14">
        <v>82000</v>
      </c>
      <c r="AB787" s="14">
        <v>82500</v>
      </c>
      <c r="AC787" s="14">
        <v>82500</v>
      </c>
    </row>
    <row r="788" spans="1:29">
      <c r="A788" s="1" t="s">
        <v>524</v>
      </c>
      <c r="B788" s="1" t="s">
        <v>555</v>
      </c>
      <c r="D788" s="1" t="s">
        <v>705</v>
      </c>
      <c r="F788" s="1">
        <v>249</v>
      </c>
      <c r="G788" s="1" t="s">
        <v>837</v>
      </c>
      <c r="H788" s="1" t="str">
        <f t="shared" si="13"/>
        <v>249아파트중위매매가격</v>
      </c>
      <c r="I788" s="1" t="s">
        <v>869</v>
      </c>
      <c r="J788" s="13">
        <v>86500</v>
      </c>
      <c r="K788" s="13">
        <v>87000</v>
      </c>
      <c r="L788" s="13">
        <v>88500</v>
      </c>
      <c r="M788" s="13">
        <v>88500</v>
      </c>
      <c r="N788" s="13">
        <v>88500</v>
      </c>
      <c r="O788" s="13">
        <v>89500</v>
      </c>
      <c r="P788" s="13">
        <v>89500</v>
      </c>
      <c r="Q788" s="14">
        <v>89500</v>
      </c>
      <c r="R788" s="14">
        <v>89500</v>
      </c>
      <c r="S788" s="14">
        <v>89500</v>
      </c>
      <c r="T788" s="14">
        <v>89500</v>
      </c>
      <c r="U788" s="14">
        <v>89500</v>
      </c>
      <c r="V788" s="14">
        <v>89500</v>
      </c>
      <c r="W788" s="14">
        <v>89500</v>
      </c>
      <c r="X788" s="14">
        <v>89000</v>
      </c>
      <c r="Y788" s="14">
        <v>89000</v>
      </c>
      <c r="Z788" s="14">
        <v>89000</v>
      </c>
      <c r="AA788" s="14">
        <v>89000</v>
      </c>
      <c r="AB788" s="14">
        <v>89350</v>
      </c>
      <c r="AC788" s="14">
        <v>89350</v>
      </c>
    </row>
    <row r="789" spans="1:29">
      <c r="A789" s="1" t="s">
        <v>524</v>
      </c>
      <c r="B789" s="1" t="s">
        <v>555</v>
      </c>
      <c r="D789" s="1" t="s">
        <v>706</v>
      </c>
      <c r="F789" s="1">
        <v>250</v>
      </c>
      <c r="G789" s="1" t="s">
        <v>837</v>
      </c>
      <c r="H789" s="1" t="str">
        <f t="shared" si="13"/>
        <v>250아파트중위매매가격</v>
      </c>
      <c r="I789" s="1" t="s">
        <v>869</v>
      </c>
      <c r="J789" s="13">
        <v>99388.888888888876</v>
      </c>
      <c r="K789" s="13">
        <v>100388.88888888888</v>
      </c>
      <c r="L789" s="13">
        <v>101388.88888888888</v>
      </c>
      <c r="M789" s="13">
        <v>103000</v>
      </c>
      <c r="N789" s="13">
        <v>103000</v>
      </c>
      <c r="O789" s="13">
        <v>104000</v>
      </c>
      <c r="P789" s="13">
        <v>104000</v>
      </c>
      <c r="Q789" s="14">
        <v>104000</v>
      </c>
      <c r="R789" s="14">
        <v>104000</v>
      </c>
      <c r="S789" s="14">
        <v>107000</v>
      </c>
      <c r="T789" s="14">
        <v>110500</v>
      </c>
      <c r="U789" s="14">
        <v>113000</v>
      </c>
      <c r="V789" s="14">
        <v>115500</v>
      </c>
      <c r="W789" s="14">
        <v>117000</v>
      </c>
      <c r="X789" s="14">
        <v>118000</v>
      </c>
      <c r="Y789" s="14">
        <v>119500</v>
      </c>
      <c r="Z789" s="14">
        <v>122000</v>
      </c>
      <c r="AA789" s="14">
        <v>122000</v>
      </c>
      <c r="AB789" s="14">
        <v>122500</v>
      </c>
      <c r="AC789" s="14">
        <v>123500</v>
      </c>
    </row>
    <row r="790" spans="1:29">
      <c r="A790" s="1" t="s">
        <v>524</v>
      </c>
      <c r="B790" s="1" t="s">
        <v>555</v>
      </c>
      <c r="D790" s="1" t="s">
        <v>905</v>
      </c>
      <c r="F790" s="1">
        <v>251</v>
      </c>
      <c r="G790" s="1" t="s">
        <v>837</v>
      </c>
      <c r="H790" s="1" t="str">
        <f t="shared" si="13"/>
        <v>251아파트중위매매가격</v>
      </c>
      <c r="I790" s="1" t="s">
        <v>869</v>
      </c>
      <c r="J790" s="13">
        <v>76500</v>
      </c>
      <c r="K790" s="13">
        <v>76500</v>
      </c>
      <c r="L790" s="13">
        <v>76500</v>
      </c>
      <c r="M790" s="13">
        <v>80000</v>
      </c>
      <c r="N790" s="13">
        <v>80000</v>
      </c>
      <c r="O790" s="13">
        <v>80000</v>
      </c>
      <c r="P790" s="13">
        <v>80000</v>
      </c>
      <c r="Q790" s="14">
        <v>81000</v>
      </c>
      <c r="R790" s="14">
        <v>81000</v>
      </c>
      <c r="S790" s="14">
        <v>84500</v>
      </c>
      <c r="T790" s="14">
        <v>85500</v>
      </c>
      <c r="U790" s="14">
        <v>85500</v>
      </c>
      <c r="V790" s="14">
        <v>85500</v>
      </c>
      <c r="W790" s="14">
        <v>85500</v>
      </c>
      <c r="X790" s="14">
        <v>86000</v>
      </c>
      <c r="Y790" s="14">
        <v>87500</v>
      </c>
      <c r="Z790" s="14">
        <v>88500</v>
      </c>
      <c r="AA790" s="14">
        <v>88500</v>
      </c>
      <c r="AB790" s="14">
        <v>89500</v>
      </c>
      <c r="AC790" s="14">
        <v>91000</v>
      </c>
    </row>
    <row r="791" spans="1:29">
      <c r="A791" s="1" t="s">
        <v>524</v>
      </c>
      <c r="B791" s="1" t="s">
        <v>556</v>
      </c>
      <c r="F791" s="1">
        <v>252</v>
      </c>
      <c r="G791" s="1" t="s">
        <v>837</v>
      </c>
      <c r="H791" s="1" t="str">
        <f t="shared" si="13"/>
        <v>252아파트중위매매가격</v>
      </c>
      <c r="I791" s="1" t="s">
        <v>869</v>
      </c>
      <c r="J791" s="13">
        <v>171401.75975643739</v>
      </c>
      <c r="K791" s="13">
        <v>171490.90383519596</v>
      </c>
      <c r="L791" s="13">
        <v>170640.0460007237</v>
      </c>
      <c r="M791" s="13">
        <v>170473.88315150709</v>
      </c>
      <c r="N791" s="13">
        <v>169625.90680902213</v>
      </c>
      <c r="O791" s="13">
        <v>168435.11402439786</v>
      </c>
      <c r="P791" s="13">
        <v>167831.12680977079</v>
      </c>
      <c r="Q791" s="14">
        <v>167295.5999850269</v>
      </c>
      <c r="R791" s="14">
        <v>167173.59096788685</v>
      </c>
      <c r="S791" s="14">
        <v>167058.17219909246</v>
      </c>
      <c r="T791" s="14">
        <v>166965.52763578741</v>
      </c>
      <c r="U791" s="14">
        <v>165722.06523862231</v>
      </c>
      <c r="V791" s="14">
        <v>164906.82417475097</v>
      </c>
      <c r="W791" s="14">
        <v>163938.67886906699</v>
      </c>
      <c r="X791" s="14">
        <v>163824.0852269028</v>
      </c>
      <c r="Y791" s="14">
        <v>163573.65571489028</v>
      </c>
      <c r="Z791" s="14">
        <v>164175.14547659352</v>
      </c>
      <c r="AA791" s="14">
        <v>165157.64718568916</v>
      </c>
      <c r="AB791" s="14">
        <v>165301.81794875968</v>
      </c>
      <c r="AC791" s="14">
        <v>165349.05246923628</v>
      </c>
    </row>
    <row r="792" spans="1:29">
      <c r="A792" s="1" t="s">
        <v>524</v>
      </c>
      <c r="B792" s="1" t="s">
        <v>556</v>
      </c>
      <c r="D792" s="1" t="s">
        <v>707</v>
      </c>
      <c r="F792" s="1">
        <v>253</v>
      </c>
      <c r="G792" s="1" t="s">
        <v>837</v>
      </c>
      <c r="H792" s="1" t="str">
        <f t="shared" si="13"/>
        <v>253아파트중위매매가격</v>
      </c>
      <c r="I792" s="1" t="s">
        <v>869</v>
      </c>
      <c r="J792" s="13">
        <v>218905.59904650974</v>
      </c>
      <c r="K792" s="13">
        <v>218905.59904650974</v>
      </c>
      <c r="L792" s="13">
        <v>218217.62331717095</v>
      </c>
      <c r="M792" s="13">
        <v>217880.93832109869</v>
      </c>
      <c r="N792" s="13">
        <v>217594.26822331175</v>
      </c>
      <c r="O792" s="13">
        <v>216177.35460627894</v>
      </c>
      <c r="P792" s="13">
        <v>215220.3022997535</v>
      </c>
      <c r="Q792" s="14">
        <v>214338.87368962809</v>
      </c>
      <c r="R792" s="14">
        <v>214200.1679443075</v>
      </c>
      <c r="S792" s="14">
        <v>214200.1679443075</v>
      </c>
      <c r="T792" s="14">
        <v>213752.57875775389</v>
      </c>
      <c r="U792" s="14">
        <v>213025.4655115928</v>
      </c>
      <c r="V792" s="14">
        <v>212233.66882750695</v>
      </c>
      <c r="W792" s="14">
        <v>211066.82044974837</v>
      </c>
      <c r="X792" s="14">
        <v>210637.91334797765</v>
      </c>
      <c r="Y792" s="14">
        <v>210744.58491994865</v>
      </c>
      <c r="Z792" s="14">
        <v>211110.85540272729</v>
      </c>
      <c r="AA792" s="14">
        <v>211834.56682044975</v>
      </c>
      <c r="AB792" s="14">
        <v>212196.42252931098</v>
      </c>
      <c r="AC792" s="14">
        <v>212468.77702169254</v>
      </c>
    </row>
    <row r="793" spans="1:29">
      <c r="A793" s="1" t="s">
        <v>524</v>
      </c>
      <c r="B793" s="1" t="s">
        <v>556</v>
      </c>
      <c r="D793" s="1" t="s">
        <v>707</v>
      </c>
      <c r="E793" s="1" t="s">
        <v>708</v>
      </c>
      <c r="F793" s="1">
        <v>254</v>
      </c>
      <c r="G793" s="1" t="s">
        <v>837</v>
      </c>
      <c r="H793" s="1" t="str">
        <f t="shared" si="13"/>
        <v>254아파트중위매매가격</v>
      </c>
      <c r="I793" s="1" t="s">
        <v>869</v>
      </c>
      <c r="J793" s="13">
        <v>215000</v>
      </c>
      <c r="K793" s="13">
        <v>215000</v>
      </c>
      <c r="L793" s="13">
        <v>215000</v>
      </c>
      <c r="M793" s="13">
        <v>215000</v>
      </c>
      <c r="N793" s="13">
        <v>215000</v>
      </c>
      <c r="O793" s="13">
        <v>215000</v>
      </c>
      <c r="P793" s="13">
        <v>215000</v>
      </c>
      <c r="Q793" s="14">
        <v>215000</v>
      </c>
      <c r="R793" s="14">
        <v>215000</v>
      </c>
      <c r="S793" s="14">
        <v>215000</v>
      </c>
      <c r="T793" s="14">
        <v>212500</v>
      </c>
      <c r="U793" s="14">
        <v>212500</v>
      </c>
      <c r="V793" s="14">
        <v>211500</v>
      </c>
      <c r="W793" s="14">
        <v>211500</v>
      </c>
      <c r="X793" s="14">
        <v>211000</v>
      </c>
      <c r="Y793" s="14">
        <v>211500</v>
      </c>
      <c r="Z793" s="14">
        <v>212500</v>
      </c>
      <c r="AA793" s="14">
        <v>212500</v>
      </c>
      <c r="AB793" s="14">
        <v>212500</v>
      </c>
      <c r="AC793" s="14">
        <v>213000</v>
      </c>
    </row>
    <row r="794" spans="1:29">
      <c r="A794" s="1" t="s">
        <v>524</v>
      </c>
      <c r="B794" s="1" t="s">
        <v>556</v>
      </c>
      <c r="D794" s="1" t="s">
        <v>707</v>
      </c>
      <c r="E794" s="1" t="s">
        <v>709</v>
      </c>
      <c r="F794" s="1">
        <v>255</v>
      </c>
      <c r="G794" s="1" t="s">
        <v>837</v>
      </c>
      <c r="H794" s="1" t="str">
        <f t="shared" si="13"/>
        <v>255아파트중위매매가격</v>
      </c>
      <c r="I794" s="1" t="s">
        <v>869</v>
      </c>
      <c r="J794" s="13">
        <v>250000</v>
      </c>
      <c r="K794" s="13">
        <v>250000</v>
      </c>
      <c r="L794" s="13">
        <v>250000</v>
      </c>
      <c r="M794" s="13">
        <v>249000</v>
      </c>
      <c r="N794" s="13">
        <v>249000</v>
      </c>
      <c r="O794" s="13">
        <v>246000</v>
      </c>
      <c r="P794" s="13">
        <v>246000</v>
      </c>
      <c r="Q794" s="14">
        <v>244000</v>
      </c>
      <c r="R794" s="14">
        <v>244000</v>
      </c>
      <c r="S794" s="14">
        <v>244000</v>
      </c>
      <c r="T794" s="14">
        <v>244000</v>
      </c>
      <c r="U794" s="14">
        <v>244000</v>
      </c>
      <c r="V794" s="14">
        <v>243000</v>
      </c>
      <c r="W794" s="14">
        <v>241000</v>
      </c>
      <c r="X794" s="14">
        <v>241000</v>
      </c>
      <c r="Y794" s="14">
        <v>240000</v>
      </c>
      <c r="Z794" s="14">
        <v>240000</v>
      </c>
      <c r="AA794" s="14">
        <v>240000</v>
      </c>
      <c r="AB794" s="14">
        <v>240000</v>
      </c>
      <c r="AC794" s="14">
        <v>239000</v>
      </c>
    </row>
    <row r="795" spans="1:29">
      <c r="A795" s="1" t="s">
        <v>524</v>
      </c>
      <c r="B795" s="1" t="s">
        <v>556</v>
      </c>
      <c r="D795" s="1" t="s">
        <v>707</v>
      </c>
      <c r="E795" s="1" t="s">
        <v>710</v>
      </c>
      <c r="F795" s="1">
        <v>256</v>
      </c>
      <c r="G795" s="1" t="s">
        <v>837</v>
      </c>
      <c r="H795" s="1" t="str">
        <f t="shared" si="13"/>
        <v>256아파트중위매매가격</v>
      </c>
      <c r="I795" s="1" t="s">
        <v>869</v>
      </c>
      <c r="J795" s="13">
        <v>190000</v>
      </c>
      <c r="K795" s="13">
        <v>190000</v>
      </c>
      <c r="L795" s="13">
        <v>185000</v>
      </c>
      <c r="M795" s="13">
        <v>185000</v>
      </c>
      <c r="N795" s="13">
        <v>185000</v>
      </c>
      <c r="O795" s="13">
        <v>185000</v>
      </c>
      <c r="P795" s="13">
        <v>185000</v>
      </c>
      <c r="Q795" s="14">
        <v>185000</v>
      </c>
      <c r="R795" s="14">
        <v>185000</v>
      </c>
      <c r="S795" s="14">
        <v>185000</v>
      </c>
      <c r="T795" s="14">
        <v>184750</v>
      </c>
      <c r="U795" s="14">
        <v>184250</v>
      </c>
      <c r="V795" s="14">
        <v>183750</v>
      </c>
      <c r="W795" s="14">
        <v>183750</v>
      </c>
      <c r="X795" s="14">
        <v>183850</v>
      </c>
      <c r="Y795" s="14">
        <v>183800</v>
      </c>
      <c r="Z795" s="14">
        <v>181500</v>
      </c>
      <c r="AA795" s="14">
        <v>181500</v>
      </c>
      <c r="AB795" s="14">
        <v>181500</v>
      </c>
      <c r="AC795" s="14">
        <v>182500</v>
      </c>
    </row>
    <row r="796" spans="1:29">
      <c r="A796" s="1" t="s">
        <v>524</v>
      </c>
      <c r="B796" s="1" t="s">
        <v>556</v>
      </c>
      <c r="D796" s="1" t="s">
        <v>707</v>
      </c>
      <c r="E796" s="1" t="s">
        <v>711</v>
      </c>
      <c r="F796" s="1">
        <v>257</v>
      </c>
      <c r="G796" s="1" t="s">
        <v>837</v>
      </c>
      <c r="H796" s="1" t="str">
        <f t="shared" si="13"/>
        <v>257아파트중위매매가격</v>
      </c>
      <c r="I796" s="1" t="s">
        <v>869</v>
      </c>
      <c r="J796" s="13">
        <v>202500</v>
      </c>
      <c r="K796" s="13">
        <v>202500</v>
      </c>
      <c r="L796" s="13">
        <v>203000</v>
      </c>
      <c r="M796" s="13">
        <v>203000</v>
      </c>
      <c r="N796" s="13">
        <v>205000</v>
      </c>
      <c r="O796" s="13">
        <v>203000</v>
      </c>
      <c r="P796" s="13">
        <v>200000</v>
      </c>
      <c r="Q796" s="14">
        <v>200000</v>
      </c>
      <c r="R796" s="14">
        <v>200000</v>
      </c>
      <c r="S796" s="14">
        <v>200000</v>
      </c>
      <c r="T796" s="14">
        <v>200000</v>
      </c>
      <c r="U796" s="14">
        <v>200000</v>
      </c>
      <c r="V796" s="14">
        <v>200000</v>
      </c>
      <c r="W796" s="14">
        <v>200000</v>
      </c>
      <c r="X796" s="14">
        <v>200000</v>
      </c>
      <c r="Y796" s="14">
        <v>200000</v>
      </c>
      <c r="Z796" s="14">
        <v>201000</v>
      </c>
      <c r="AA796" s="14">
        <v>201000</v>
      </c>
      <c r="AB796" s="14">
        <v>201000</v>
      </c>
      <c r="AC796" s="14">
        <v>201000</v>
      </c>
    </row>
    <row r="797" spans="1:29">
      <c r="A797" s="1" t="s">
        <v>524</v>
      </c>
      <c r="B797" s="1" t="s">
        <v>556</v>
      </c>
      <c r="D797" s="1" t="s">
        <v>707</v>
      </c>
      <c r="E797" s="1" t="s">
        <v>712</v>
      </c>
      <c r="F797" s="1">
        <v>258</v>
      </c>
      <c r="G797" s="1" t="s">
        <v>837</v>
      </c>
      <c r="H797" s="1" t="str">
        <f t="shared" si="13"/>
        <v>258아파트중위매매가격</v>
      </c>
      <c r="I797" s="1" t="s">
        <v>869</v>
      </c>
      <c r="J797" s="13">
        <v>205000</v>
      </c>
      <c r="K797" s="13">
        <v>205000</v>
      </c>
      <c r="L797" s="13">
        <v>205000</v>
      </c>
      <c r="M797" s="13">
        <v>205000</v>
      </c>
      <c r="N797" s="13">
        <v>200000</v>
      </c>
      <c r="O797" s="13">
        <v>200000</v>
      </c>
      <c r="P797" s="13">
        <v>197500</v>
      </c>
      <c r="Q797" s="14">
        <v>196000</v>
      </c>
      <c r="R797" s="14">
        <v>195000</v>
      </c>
      <c r="S797" s="14">
        <v>195000</v>
      </c>
      <c r="T797" s="14">
        <v>195000</v>
      </c>
      <c r="U797" s="14">
        <v>192500</v>
      </c>
      <c r="V797" s="14">
        <v>191000</v>
      </c>
      <c r="W797" s="14">
        <v>187500</v>
      </c>
      <c r="X797" s="14">
        <v>185000</v>
      </c>
      <c r="Y797" s="14">
        <v>187500</v>
      </c>
      <c r="Z797" s="14">
        <v>190000</v>
      </c>
      <c r="AA797" s="14">
        <v>195000</v>
      </c>
      <c r="AB797" s="14">
        <v>197500</v>
      </c>
      <c r="AC797" s="14">
        <v>200000</v>
      </c>
    </row>
    <row r="798" spans="1:29">
      <c r="A798" s="1" t="s">
        <v>524</v>
      </c>
      <c r="B798" s="1" t="s">
        <v>556</v>
      </c>
      <c r="D798" s="1" t="s">
        <v>713</v>
      </c>
      <c r="F798" s="1">
        <v>259</v>
      </c>
      <c r="G798" s="1" t="s">
        <v>837</v>
      </c>
      <c r="H798" s="1" t="str">
        <f t="shared" si="13"/>
        <v>259아파트중위매매가격</v>
      </c>
      <c r="I798" s="1" t="s">
        <v>869</v>
      </c>
      <c r="J798" s="13">
        <v>138500</v>
      </c>
      <c r="K798" s="13">
        <v>138500</v>
      </c>
      <c r="L798" s="13">
        <v>141000</v>
      </c>
      <c r="M798" s="13">
        <v>142500</v>
      </c>
      <c r="N798" s="13">
        <v>142500</v>
      </c>
      <c r="O798" s="13">
        <v>142500</v>
      </c>
      <c r="P798" s="13">
        <v>143000</v>
      </c>
      <c r="Q798" s="14">
        <v>142000</v>
      </c>
      <c r="R798" s="14">
        <v>142500</v>
      </c>
      <c r="S798" s="14">
        <v>143500</v>
      </c>
      <c r="T798" s="14">
        <v>143000</v>
      </c>
      <c r="U798" s="14">
        <v>141000</v>
      </c>
      <c r="V798" s="14">
        <v>139000</v>
      </c>
      <c r="W798" s="14">
        <v>137500</v>
      </c>
      <c r="X798" s="14">
        <v>138500</v>
      </c>
      <c r="Y798" s="14">
        <v>138500</v>
      </c>
      <c r="Z798" s="14">
        <v>139500</v>
      </c>
      <c r="AA798" s="14">
        <v>139500</v>
      </c>
      <c r="AB798" s="14">
        <v>140000</v>
      </c>
      <c r="AC798" s="14">
        <v>139500</v>
      </c>
    </row>
    <row r="799" spans="1:29">
      <c r="A799" s="1" t="s">
        <v>524</v>
      </c>
      <c r="B799" s="1" t="s">
        <v>556</v>
      </c>
      <c r="D799" s="1" t="s">
        <v>714</v>
      </c>
      <c r="F799" s="1">
        <v>260</v>
      </c>
      <c r="G799" s="1" t="s">
        <v>837</v>
      </c>
      <c r="H799" s="1" t="str">
        <f t="shared" si="13"/>
        <v>260아파트중위매매가격</v>
      </c>
      <c r="I799" s="1" t="s">
        <v>869</v>
      </c>
      <c r="J799" s="13">
        <v>130000</v>
      </c>
      <c r="K799" s="13">
        <v>130000</v>
      </c>
      <c r="L799" s="13">
        <v>130000</v>
      </c>
      <c r="M799" s="13">
        <v>130000</v>
      </c>
      <c r="N799" s="13">
        <v>130000</v>
      </c>
      <c r="O799" s="13">
        <v>130000</v>
      </c>
      <c r="P799" s="13">
        <v>130000</v>
      </c>
      <c r="Q799" s="14">
        <v>130000</v>
      </c>
      <c r="R799" s="14">
        <v>130000</v>
      </c>
      <c r="S799" s="14">
        <v>130000</v>
      </c>
      <c r="T799" s="14">
        <v>130000</v>
      </c>
      <c r="U799" s="14">
        <v>130000</v>
      </c>
      <c r="V799" s="14">
        <v>130000</v>
      </c>
      <c r="W799" s="14">
        <v>130000</v>
      </c>
      <c r="X799" s="14">
        <v>130000</v>
      </c>
      <c r="Y799" s="14">
        <v>130000</v>
      </c>
      <c r="Z799" s="14">
        <v>130000</v>
      </c>
      <c r="AA799" s="14">
        <v>130000</v>
      </c>
      <c r="AB799" s="14">
        <v>130000</v>
      </c>
      <c r="AC799" s="14">
        <v>130000</v>
      </c>
    </row>
    <row r="800" spans="1:29">
      <c r="A800" s="1" t="s">
        <v>524</v>
      </c>
      <c r="B800" s="1" t="s">
        <v>556</v>
      </c>
      <c r="D800" s="1" t="s">
        <v>715</v>
      </c>
      <c r="F800" s="1">
        <v>261</v>
      </c>
      <c r="G800" s="1" t="s">
        <v>837</v>
      </c>
      <c r="H800" s="1" t="str">
        <f t="shared" si="13"/>
        <v>261아파트중위매매가격</v>
      </c>
      <c r="I800" s="1" t="s">
        <v>869</v>
      </c>
      <c r="J800" s="13">
        <v>76000</v>
      </c>
      <c r="K800" s="13">
        <v>76000</v>
      </c>
      <c r="L800" s="13">
        <v>76100</v>
      </c>
      <c r="M800" s="13">
        <v>76100</v>
      </c>
      <c r="N800" s="13">
        <v>76100</v>
      </c>
      <c r="O800" s="13">
        <v>76100</v>
      </c>
      <c r="P800" s="13">
        <v>76100</v>
      </c>
      <c r="Q800" s="14">
        <v>76100</v>
      </c>
      <c r="R800" s="14">
        <v>76100</v>
      </c>
      <c r="S800" s="14">
        <v>75850</v>
      </c>
      <c r="T800" s="14">
        <v>75600</v>
      </c>
      <c r="U800" s="14">
        <v>75300</v>
      </c>
      <c r="V800" s="14">
        <v>74900</v>
      </c>
      <c r="W800" s="14">
        <v>74750</v>
      </c>
      <c r="X800" s="14">
        <v>74950</v>
      </c>
      <c r="Y800" s="14">
        <v>75500</v>
      </c>
      <c r="Z800" s="14">
        <v>76050</v>
      </c>
      <c r="AA800" s="14">
        <v>76150</v>
      </c>
      <c r="AB800" s="14">
        <v>76300</v>
      </c>
      <c r="AC800" s="14">
        <v>76200</v>
      </c>
    </row>
    <row r="801" spans="1:29">
      <c r="A801" s="1" t="s">
        <v>524</v>
      </c>
      <c r="B801" s="1" t="s">
        <v>556</v>
      </c>
      <c r="D801" s="1" t="s">
        <v>716</v>
      </c>
      <c r="F801" s="1">
        <v>262</v>
      </c>
      <c r="G801" s="1" t="s">
        <v>837</v>
      </c>
      <c r="H801" s="1" t="str">
        <f t="shared" si="13"/>
        <v>262아파트중위매매가격</v>
      </c>
      <c r="I801" s="1" t="s">
        <v>869</v>
      </c>
      <c r="J801" s="13">
        <v>165000</v>
      </c>
      <c r="K801" s="13">
        <v>165000</v>
      </c>
      <c r="L801" s="13">
        <v>160000</v>
      </c>
      <c r="M801" s="13">
        <v>160000</v>
      </c>
      <c r="N801" s="13">
        <v>157500</v>
      </c>
      <c r="O801" s="13">
        <v>155000</v>
      </c>
      <c r="P801" s="13">
        <v>155500</v>
      </c>
      <c r="Q801" s="14">
        <v>156000</v>
      </c>
      <c r="R801" s="14">
        <v>156000</v>
      </c>
      <c r="S801" s="14">
        <v>155000</v>
      </c>
      <c r="T801" s="14">
        <v>155500</v>
      </c>
      <c r="U801" s="14">
        <v>155500</v>
      </c>
      <c r="V801" s="14">
        <v>155500</v>
      </c>
      <c r="W801" s="14">
        <v>154500</v>
      </c>
      <c r="X801" s="14">
        <v>154000</v>
      </c>
      <c r="Y801" s="14">
        <v>152500</v>
      </c>
      <c r="Z801" s="14">
        <v>153000</v>
      </c>
      <c r="AA801" s="14">
        <v>155000</v>
      </c>
      <c r="AB801" s="14">
        <v>155500</v>
      </c>
      <c r="AC801" s="14">
        <v>156000</v>
      </c>
    </row>
    <row r="802" spans="1:29">
      <c r="A802" s="1" t="s">
        <v>524</v>
      </c>
      <c r="B802" s="1" t="s">
        <v>556</v>
      </c>
      <c r="D802" s="1" t="s">
        <v>717</v>
      </c>
      <c r="F802" s="1">
        <v>263</v>
      </c>
      <c r="G802" s="1" t="s">
        <v>837</v>
      </c>
      <c r="H802" s="1" t="str">
        <f t="shared" si="13"/>
        <v>263아파트중위매매가격</v>
      </c>
      <c r="I802" s="1" t="s">
        <v>869</v>
      </c>
      <c r="J802" s="13">
        <v>90000</v>
      </c>
      <c r="K802" s="13">
        <v>90000</v>
      </c>
      <c r="L802" s="13">
        <v>90000</v>
      </c>
      <c r="M802" s="13">
        <v>90000</v>
      </c>
      <c r="N802" s="13">
        <v>90000</v>
      </c>
      <c r="O802" s="13">
        <v>90000</v>
      </c>
      <c r="P802" s="13">
        <v>90000</v>
      </c>
      <c r="Q802" s="14">
        <v>90000</v>
      </c>
      <c r="R802" s="14">
        <v>88500</v>
      </c>
      <c r="S802" s="14">
        <v>87000</v>
      </c>
      <c r="T802" s="14">
        <v>87000</v>
      </c>
      <c r="U802" s="14">
        <v>87000</v>
      </c>
      <c r="V802" s="14">
        <v>87000</v>
      </c>
      <c r="W802" s="14">
        <v>87000</v>
      </c>
      <c r="X802" s="14">
        <v>86000</v>
      </c>
      <c r="Y802" s="14">
        <v>86000</v>
      </c>
      <c r="Z802" s="14">
        <v>85000</v>
      </c>
      <c r="AA802" s="14">
        <v>85000</v>
      </c>
      <c r="AB802" s="14">
        <v>85000</v>
      </c>
      <c r="AC802" s="14">
        <v>84000</v>
      </c>
    </row>
    <row r="803" spans="1:29">
      <c r="A803" s="1" t="s">
        <v>524</v>
      </c>
      <c r="B803" s="1" t="s">
        <v>556</v>
      </c>
      <c r="D803" s="1" t="s">
        <v>718</v>
      </c>
      <c r="F803" s="1">
        <v>264</v>
      </c>
      <c r="G803" s="1" t="s">
        <v>837</v>
      </c>
      <c r="H803" s="1" t="str">
        <f t="shared" si="13"/>
        <v>264아파트중위매매가격</v>
      </c>
      <c r="I803" s="1" t="s">
        <v>869</v>
      </c>
      <c r="J803" s="13">
        <v>172000</v>
      </c>
      <c r="K803" s="13">
        <v>173000</v>
      </c>
      <c r="L803" s="13">
        <v>173000</v>
      </c>
      <c r="M803" s="13">
        <v>170850</v>
      </c>
      <c r="N803" s="13">
        <v>169000</v>
      </c>
      <c r="O803" s="13">
        <v>168000</v>
      </c>
      <c r="P803" s="13">
        <v>164000</v>
      </c>
      <c r="Q803" s="14">
        <v>162000</v>
      </c>
      <c r="R803" s="14">
        <v>161000</v>
      </c>
      <c r="S803" s="14">
        <v>161000</v>
      </c>
      <c r="T803" s="14">
        <v>161000</v>
      </c>
      <c r="U803" s="14">
        <v>159000</v>
      </c>
      <c r="V803" s="14">
        <v>157000</v>
      </c>
      <c r="W803" s="14">
        <v>155900</v>
      </c>
      <c r="X803" s="14">
        <v>156400</v>
      </c>
      <c r="Y803" s="14">
        <v>155400</v>
      </c>
      <c r="Z803" s="14">
        <v>156500</v>
      </c>
      <c r="AA803" s="14">
        <v>160500</v>
      </c>
      <c r="AB803" s="14">
        <v>160500</v>
      </c>
      <c r="AC803" s="14">
        <v>160500</v>
      </c>
    </row>
    <row r="804" spans="1:29">
      <c r="A804" s="1" t="s">
        <v>524</v>
      </c>
      <c r="B804" s="1" t="s">
        <v>556</v>
      </c>
      <c r="D804" s="1" t="s">
        <v>719</v>
      </c>
      <c r="F804" s="1">
        <v>265</v>
      </c>
      <c r="G804" s="1" t="s">
        <v>837</v>
      </c>
      <c r="H804" s="1" t="str">
        <f t="shared" si="13"/>
        <v>265아파트중위매매가격</v>
      </c>
      <c r="I804" s="1" t="s">
        <v>869</v>
      </c>
      <c r="J804" s="13">
        <v>105000</v>
      </c>
      <c r="K804" s="13">
        <v>105000</v>
      </c>
      <c r="L804" s="13">
        <v>105000</v>
      </c>
      <c r="M804" s="13">
        <v>105000</v>
      </c>
      <c r="N804" s="13">
        <v>105000</v>
      </c>
      <c r="O804" s="13">
        <v>105000</v>
      </c>
      <c r="P804" s="13">
        <v>105000</v>
      </c>
      <c r="Q804" s="14">
        <v>105000</v>
      </c>
      <c r="R804" s="14">
        <v>105000</v>
      </c>
      <c r="S804" s="14">
        <v>105000</v>
      </c>
      <c r="T804" s="14">
        <v>105500</v>
      </c>
      <c r="U804" s="14">
        <v>105500</v>
      </c>
      <c r="V804" s="14">
        <v>105000</v>
      </c>
      <c r="W804" s="14">
        <v>104500</v>
      </c>
      <c r="X804" s="14">
        <v>104500</v>
      </c>
      <c r="Y804" s="14">
        <v>105000</v>
      </c>
      <c r="Z804" s="14">
        <v>106500</v>
      </c>
      <c r="AA804" s="14">
        <v>106500</v>
      </c>
      <c r="AB804" s="14">
        <v>106000</v>
      </c>
      <c r="AC804" s="14">
        <v>105500</v>
      </c>
    </row>
    <row r="805" spans="1:29">
      <c r="A805" s="1" t="s">
        <v>524</v>
      </c>
      <c r="B805" s="1" t="s">
        <v>557</v>
      </c>
      <c r="F805" s="1">
        <v>266</v>
      </c>
      <c r="G805" s="1" t="s">
        <v>837</v>
      </c>
      <c r="H805" s="1" t="str">
        <f t="shared" si="13"/>
        <v>266아파트중위매매가격</v>
      </c>
      <c r="I805" s="1" t="s">
        <v>869</v>
      </c>
      <c r="J805" s="13">
        <v>104344.88945174398</v>
      </c>
      <c r="K805" s="13">
        <v>106425.67674529049</v>
      </c>
      <c r="L805" s="13">
        <v>107494.24304786028</v>
      </c>
      <c r="M805" s="13">
        <v>107494.24304786028</v>
      </c>
      <c r="N805" s="13">
        <v>108997.29829560446</v>
      </c>
      <c r="O805" s="13">
        <v>109081.14083689515</v>
      </c>
      <c r="P805" s="13">
        <v>109626.11735528469</v>
      </c>
      <c r="Q805" s="14">
        <v>111344.88945174398</v>
      </c>
      <c r="R805" s="14">
        <v>111344.88945174398</v>
      </c>
      <c r="S805" s="14">
        <v>111344.88945174398</v>
      </c>
      <c r="T805" s="14">
        <v>111344.88945174398</v>
      </c>
      <c r="U805" s="14">
        <v>110963.1361201454</v>
      </c>
      <c r="V805" s="14">
        <v>110123.62492825712</v>
      </c>
      <c r="W805" s="14">
        <v>110123.62492825712</v>
      </c>
      <c r="X805" s="14">
        <v>110123.62492825712</v>
      </c>
      <c r="Y805" s="14">
        <v>109824.23593839679</v>
      </c>
      <c r="Z805" s="14">
        <v>109743.99153434092</v>
      </c>
      <c r="AA805" s="14">
        <v>109743.99153434092</v>
      </c>
      <c r="AB805" s="14">
        <v>108524.84694853645</v>
      </c>
      <c r="AC805" s="14">
        <v>108089.04247178114</v>
      </c>
    </row>
    <row r="806" spans="1:29">
      <c r="A806" s="1" t="s">
        <v>524</v>
      </c>
      <c r="B806" s="1" t="s">
        <v>557</v>
      </c>
      <c r="D806" s="1" t="s">
        <v>557</v>
      </c>
      <c r="F806" s="1">
        <v>267</v>
      </c>
      <c r="G806" s="1" t="s">
        <v>837</v>
      </c>
      <c r="H806" s="1" t="str">
        <f t="shared" si="13"/>
        <v>267아파트중위매매가격</v>
      </c>
      <c r="I806" s="1" t="s">
        <v>869</v>
      </c>
      <c r="J806" s="13">
        <v>110000</v>
      </c>
      <c r="K806" s="13">
        <v>112000</v>
      </c>
      <c r="L806" s="13">
        <v>112600</v>
      </c>
      <c r="M806" s="13">
        <v>112600</v>
      </c>
      <c r="N806" s="13">
        <v>114200</v>
      </c>
      <c r="O806" s="13">
        <v>114300</v>
      </c>
      <c r="P806" s="13">
        <v>114950</v>
      </c>
      <c r="Q806" s="14">
        <v>117000</v>
      </c>
      <c r="R806" s="14">
        <v>117000</v>
      </c>
      <c r="S806" s="14">
        <v>117000</v>
      </c>
      <c r="T806" s="14">
        <v>117000</v>
      </c>
      <c r="U806" s="14">
        <v>116500</v>
      </c>
      <c r="V806" s="14">
        <v>115500</v>
      </c>
      <c r="W806" s="14">
        <v>115500</v>
      </c>
      <c r="X806" s="14">
        <v>115500</v>
      </c>
      <c r="Y806" s="14">
        <v>115000</v>
      </c>
      <c r="Z806" s="14">
        <v>115000</v>
      </c>
      <c r="AA806" s="14">
        <v>115000</v>
      </c>
      <c r="AB806" s="14">
        <v>113500</v>
      </c>
      <c r="AC806" s="14">
        <v>113000</v>
      </c>
    </row>
    <row r="807" spans="1:29">
      <c r="A807" s="1" t="s">
        <v>524</v>
      </c>
      <c r="B807" s="1" t="s">
        <v>557</v>
      </c>
      <c r="D807" s="1" t="s">
        <v>720</v>
      </c>
      <c r="F807" s="1">
        <v>268</v>
      </c>
      <c r="G807" s="1" t="s">
        <v>837</v>
      </c>
      <c r="H807" s="1" t="str">
        <f t="shared" si="13"/>
        <v>268아파트중위매매가격</v>
      </c>
      <c r="I807" s="1" t="s">
        <v>869</v>
      </c>
      <c r="J807" s="13">
        <v>75000</v>
      </c>
      <c r="K807" s="13">
        <v>77500</v>
      </c>
      <c r="L807" s="13">
        <v>81000</v>
      </c>
      <c r="M807" s="13">
        <v>81000</v>
      </c>
      <c r="N807" s="13">
        <v>82000</v>
      </c>
      <c r="O807" s="13">
        <v>82000</v>
      </c>
      <c r="P807" s="13">
        <v>82000</v>
      </c>
      <c r="Q807" s="14">
        <v>82000</v>
      </c>
      <c r="R807" s="14">
        <v>82000</v>
      </c>
      <c r="S807" s="14">
        <v>82000</v>
      </c>
      <c r="T807" s="14">
        <v>82000</v>
      </c>
      <c r="U807" s="14">
        <v>82000</v>
      </c>
      <c r="V807" s="14">
        <v>82000</v>
      </c>
      <c r="W807" s="14">
        <v>82000</v>
      </c>
      <c r="X807" s="14">
        <v>82000</v>
      </c>
      <c r="Y807" s="14">
        <v>82750</v>
      </c>
      <c r="Z807" s="14">
        <v>82250</v>
      </c>
      <c r="AA807" s="14">
        <v>82250</v>
      </c>
      <c r="AB807" s="14">
        <v>82500</v>
      </c>
      <c r="AC807" s="14">
        <v>82400</v>
      </c>
    </row>
    <row r="808" spans="1:29">
      <c r="A808" s="1" t="s">
        <v>523</v>
      </c>
      <c r="F808" s="1">
        <v>269</v>
      </c>
      <c r="G808" s="1" t="s">
        <v>837</v>
      </c>
      <c r="H808" s="1" t="str">
        <f t="shared" si="13"/>
        <v>269아파트중위매매가격</v>
      </c>
      <c r="I808" s="1" t="s">
        <v>869</v>
      </c>
      <c r="J808" s="13">
        <v>195760.90427426781</v>
      </c>
      <c r="K808" s="13">
        <v>195992.33918177217</v>
      </c>
      <c r="L808" s="13">
        <v>195650.65591971681</v>
      </c>
      <c r="M808" s="13">
        <v>195328.36606824404</v>
      </c>
      <c r="N808" s="13">
        <v>194705.35782695166</v>
      </c>
      <c r="O808" s="13">
        <v>194345.06909317512</v>
      </c>
      <c r="P808" s="13">
        <v>193611.39145174131</v>
      </c>
      <c r="Q808" s="14">
        <v>192962.45325688901</v>
      </c>
      <c r="R808" s="14">
        <v>191950.71234846863</v>
      </c>
      <c r="S808" s="14">
        <v>191228.11076478165</v>
      </c>
      <c r="T808" s="14">
        <v>190873.55100549522</v>
      </c>
      <c r="U808" s="14">
        <v>189997.38213542243</v>
      </c>
      <c r="V808" s="14">
        <v>188959.19588613344</v>
      </c>
      <c r="W808" s="14">
        <v>188128.16856256616</v>
      </c>
      <c r="X808" s="14">
        <v>187575.9970013549</v>
      </c>
      <c r="Y808" s="14">
        <v>187385.51782300242</v>
      </c>
      <c r="Z808" s="14">
        <v>187409.02972129834</v>
      </c>
      <c r="AA808" s="14">
        <v>187605.21418858331</v>
      </c>
      <c r="AB808" s="14">
        <v>187195.27729443504</v>
      </c>
      <c r="AC808" s="14">
        <v>186974.02626740033</v>
      </c>
    </row>
    <row r="809" spans="1:29">
      <c r="A809" s="1" t="s">
        <v>516</v>
      </c>
      <c r="F809" s="1">
        <v>1</v>
      </c>
      <c r="G809" s="1" t="s">
        <v>837</v>
      </c>
      <c r="H809" s="1" t="str">
        <f t="shared" si="13"/>
        <v>1아파트중위전세가격</v>
      </c>
      <c r="I809" s="1" t="s">
        <v>870</v>
      </c>
      <c r="J809" s="13">
        <v>144040.52981799748</v>
      </c>
      <c r="K809" s="13">
        <v>143985.69524815335</v>
      </c>
      <c r="L809" s="13">
        <v>144094.92064218945</v>
      </c>
      <c r="M809" s="13">
        <v>144054.47542779584</v>
      </c>
      <c r="N809" s="13">
        <v>143659.52512308268</v>
      </c>
      <c r="O809" s="13">
        <v>143482.14116679257</v>
      </c>
      <c r="P809" s="13">
        <v>143054.53958137185</v>
      </c>
      <c r="Q809" s="14">
        <v>142661.95984989902</v>
      </c>
      <c r="R809" s="14">
        <v>143336.81302014153</v>
      </c>
      <c r="S809" s="14">
        <v>144331.53786390944</v>
      </c>
      <c r="T809" s="14">
        <v>145028.90997339389</v>
      </c>
      <c r="U809" s="14">
        <v>145179.98545840621</v>
      </c>
      <c r="V809" s="14">
        <v>145668.98050666769</v>
      </c>
      <c r="W809" s="14">
        <v>146262.31785122099</v>
      </c>
      <c r="X809" s="14">
        <v>147219.23949506757</v>
      </c>
      <c r="Y809" s="14">
        <v>148060.38175514506</v>
      </c>
      <c r="Z809" s="14">
        <v>148775.70809107064</v>
      </c>
      <c r="AA809" s="14">
        <v>149311.90590737318</v>
      </c>
      <c r="AB809" s="14">
        <v>150023.06353679928</v>
      </c>
      <c r="AC809" s="14">
        <v>151041.5591609673</v>
      </c>
    </row>
    <row r="810" spans="1:29">
      <c r="A810" s="1" t="s">
        <v>521</v>
      </c>
      <c r="F810" s="1">
        <v>2</v>
      </c>
      <c r="G810" s="1" t="s">
        <v>837</v>
      </c>
      <c r="H810" s="1" t="str">
        <f t="shared" si="13"/>
        <v>2아파트중위전세가격</v>
      </c>
      <c r="I810" s="1" t="s">
        <v>870</v>
      </c>
      <c r="J810" s="13">
        <v>181853.03425613299</v>
      </c>
      <c r="K810" s="13">
        <v>181827.42387301198</v>
      </c>
      <c r="L810" s="13">
        <v>181819.7255874335</v>
      </c>
      <c r="M810" s="13">
        <v>181289.81552311615</v>
      </c>
      <c r="N810" s="13">
        <v>180456.50404377378</v>
      </c>
      <c r="O810" s="13">
        <v>179935.29223510748</v>
      </c>
      <c r="P810" s="13">
        <v>179208.77386954785</v>
      </c>
      <c r="Q810" s="14">
        <v>178340.90730711317</v>
      </c>
      <c r="R810" s="14">
        <v>179559.13179476748</v>
      </c>
      <c r="S810" s="14">
        <v>181032.80137423662</v>
      </c>
      <c r="T810" s="14">
        <v>181966.39498633108</v>
      </c>
      <c r="U810" s="14">
        <v>181859.13474157848</v>
      </c>
      <c r="V810" s="14">
        <v>182514.44974223728</v>
      </c>
      <c r="W810" s="14">
        <v>183285.90547905269</v>
      </c>
      <c r="X810" s="14">
        <v>184823.86456538271</v>
      </c>
      <c r="Y810" s="14">
        <v>185741.99038315867</v>
      </c>
      <c r="Z810" s="14">
        <v>186507.30256799911</v>
      </c>
      <c r="AA810" s="14">
        <v>187183.57530918607</v>
      </c>
      <c r="AB810" s="14">
        <v>188211.80614871855</v>
      </c>
      <c r="AC810" s="14">
        <v>189861.28751024167</v>
      </c>
    </row>
    <row r="811" spans="1:29">
      <c r="A811" s="1" t="s">
        <v>1382</v>
      </c>
      <c r="F811" s="1">
        <v>3</v>
      </c>
      <c r="G811" s="1" t="s">
        <v>837</v>
      </c>
      <c r="H811" s="1" t="str">
        <f t="shared" si="13"/>
        <v>3아파트중위전세가격</v>
      </c>
      <c r="I811" s="1" t="s">
        <v>870</v>
      </c>
      <c r="J811" s="13">
        <v>106113.09505337375</v>
      </c>
      <c r="K811" s="13">
        <v>106028.94747049434</v>
      </c>
      <c r="L811" s="13">
        <v>106255.45193125503</v>
      </c>
      <c r="M811" s="13">
        <v>106705.95928509005</v>
      </c>
      <c r="N811" s="13">
        <v>106750.70254474507</v>
      </c>
      <c r="O811" s="13">
        <v>106918.19149848909</v>
      </c>
      <c r="P811" s="13">
        <v>106790.41524458844</v>
      </c>
      <c r="Q811" s="14">
        <v>106874.56696858651</v>
      </c>
      <c r="R811" s="14">
        <v>107004.39725551751</v>
      </c>
      <c r="S811" s="14">
        <v>107518.72162094926</v>
      </c>
      <c r="T811" s="14">
        <v>107979.154237444</v>
      </c>
      <c r="U811" s="14">
        <v>108277.19794192196</v>
      </c>
      <c r="V811" s="14">
        <v>108598.85896027759</v>
      </c>
      <c r="W811" s="14">
        <v>109012.9918982161</v>
      </c>
      <c r="X811" s="14">
        <v>109385.33342779805</v>
      </c>
      <c r="Y811" s="14">
        <v>110220.16522712368</v>
      </c>
      <c r="Z811" s="14">
        <v>110885.2953157248</v>
      </c>
      <c r="AA811" s="14">
        <v>111280.82860944558</v>
      </c>
      <c r="AB811" s="14">
        <v>111673.57841705855</v>
      </c>
      <c r="AC811" s="14">
        <v>112058.43238427617</v>
      </c>
    </row>
    <row r="812" spans="1:29">
      <c r="A812" s="1" t="s">
        <v>522</v>
      </c>
      <c r="F812" s="1">
        <v>4</v>
      </c>
      <c r="G812" s="1" t="s">
        <v>837</v>
      </c>
      <c r="H812" s="1" t="str">
        <f t="shared" si="13"/>
        <v>4아파트중위전세가격</v>
      </c>
      <c r="I812" s="1" t="s">
        <v>870</v>
      </c>
      <c r="J812" s="13">
        <v>123874.11076548231</v>
      </c>
      <c r="K812" s="13">
        <v>123420.32214217687</v>
      </c>
      <c r="L812" s="13">
        <v>123714.83825237169</v>
      </c>
      <c r="M812" s="13">
        <v>124155.30821732455</v>
      </c>
      <c r="N812" s="13">
        <v>124205.29333344728</v>
      </c>
      <c r="O812" s="13">
        <v>124310.27038806328</v>
      </c>
      <c r="P812" s="13">
        <v>123870.67072875451</v>
      </c>
      <c r="Q812" s="14">
        <v>123722.51741199997</v>
      </c>
      <c r="R812" s="14">
        <v>123680.72006631515</v>
      </c>
      <c r="S812" s="14">
        <v>124356.29506823795</v>
      </c>
      <c r="T812" s="14">
        <v>125176.28863042692</v>
      </c>
      <c r="U812" s="14">
        <v>125463.99989260681</v>
      </c>
      <c r="V812" s="14">
        <v>126116.24856209375</v>
      </c>
      <c r="W812" s="14">
        <v>126498.00229289998</v>
      </c>
      <c r="X812" s="14">
        <v>126987.76323787149</v>
      </c>
      <c r="Y812" s="14">
        <v>128296.98604331378</v>
      </c>
      <c r="Z812" s="14">
        <v>129162.69238050847</v>
      </c>
      <c r="AA812" s="14">
        <v>129686.92227722279</v>
      </c>
      <c r="AB812" s="14">
        <v>130072.96354277957</v>
      </c>
      <c r="AC812" s="14">
        <v>130473.96462446151</v>
      </c>
    </row>
    <row r="813" spans="1:29">
      <c r="A813" s="1" t="s">
        <v>853</v>
      </c>
      <c r="F813" s="1">
        <v>5</v>
      </c>
      <c r="G813" s="1" t="s">
        <v>837</v>
      </c>
      <c r="H813" s="1" t="str">
        <f t="shared" si="13"/>
        <v>5아파트중위전세가격</v>
      </c>
      <c r="I813" s="1" t="s">
        <v>870</v>
      </c>
      <c r="J813" s="13">
        <v>90238.227954302638</v>
      </c>
      <c r="K813" s="13">
        <v>90484.467016322436</v>
      </c>
      <c r="L813" s="13">
        <v>90650.182391962298</v>
      </c>
      <c r="M813" s="13">
        <v>91109.661204249292</v>
      </c>
      <c r="N813" s="13">
        <v>91149.719271563663</v>
      </c>
      <c r="O813" s="13">
        <v>91373.081611540387</v>
      </c>
      <c r="P813" s="13">
        <v>91524.014368400836</v>
      </c>
      <c r="Q813" s="14">
        <v>91815.801269810385</v>
      </c>
      <c r="R813" s="14">
        <v>92099.033023327909</v>
      </c>
      <c r="S813" s="14">
        <v>92469.230922941017</v>
      </c>
      <c r="T813" s="14">
        <v>92608.286523648247</v>
      </c>
      <c r="U813" s="14">
        <v>93042.128823360326</v>
      </c>
      <c r="V813" s="14">
        <v>93024.984583725789</v>
      </c>
      <c r="W813" s="14">
        <v>93460.207239482377</v>
      </c>
      <c r="X813" s="14">
        <v>93726.125462612545</v>
      </c>
      <c r="Y813" s="14">
        <v>94126.208859683058</v>
      </c>
      <c r="Z813" s="14">
        <v>94616.051474442298</v>
      </c>
      <c r="AA813" s="14">
        <v>94898.884234721234</v>
      </c>
      <c r="AB813" s="14">
        <v>95289.505172408652</v>
      </c>
      <c r="AC813" s="14">
        <v>95644.274370891682</v>
      </c>
    </row>
    <row r="814" spans="1:29">
      <c r="A814" s="1" t="s">
        <v>524</v>
      </c>
      <c r="B814" s="1" t="s">
        <v>525</v>
      </c>
      <c r="F814" s="1">
        <v>6</v>
      </c>
      <c r="G814" s="1" t="s">
        <v>837</v>
      </c>
      <c r="H814" s="1" t="str">
        <f t="shared" si="13"/>
        <v>6아파트중위전세가격</v>
      </c>
      <c r="I814" s="1" t="s">
        <v>870</v>
      </c>
      <c r="J814" s="13">
        <v>248345.18369571117</v>
      </c>
      <c r="K814" s="13">
        <v>247071.74072044517</v>
      </c>
      <c r="L814" s="13">
        <v>247158.40034055797</v>
      </c>
      <c r="M814" s="13">
        <v>246598.4973720634</v>
      </c>
      <c r="N814" s="13">
        <v>245436.41134755025</v>
      </c>
      <c r="O814" s="13">
        <v>244336.54173172501</v>
      </c>
      <c r="P814" s="13">
        <v>242967.23314234268</v>
      </c>
      <c r="Q814" s="14">
        <v>240868.26918447221</v>
      </c>
      <c r="R814" s="14">
        <v>243594.39439760754</v>
      </c>
      <c r="S814" s="14">
        <v>246762.73404761849</v>
      </c>
      <c r="T814" s="14">
        <v>249284.0047812626</v>
      </c>
      <c r="U814" s="14">
        <v>251056.03535220085</v>
      </c>
      <c r="V814" s="14">
        <v>252060.28839404872</v>
      </c>
      <c r="W814" s="14">
        <v>253892.6118098204</v>
      </c>
      <c r="X814" s="14">
        <v>256512.1115675444</v>
      </c>
      <c r="Y814" s="14">
        <v>257218.6613673543</v>
      </c>
      <c r="Z814" s="14">
        <v>257785.45305827996</v>
      </c>
      <c r="AA814" s="14">
        <v>258618.44389698521</v>
      </c>
      <c r="AB814" s="14">
        <v>260134.97867952232</v>
      </c>
      <c r="AC814" s="14">
        <v>262513.23381282581</v>
      </c>
    </row>
    <row r="815" spans="1:29">
      <c r="A815" s="1" t="s">
        <v>524</v>
      </c>
      <c r="B815" s="1" t="s">
        <v>525</v>
      </c>
      <c r="C815" s="1" t="s">
        <v>526</v>
      </c>
      <c r="F815" s="1">
        <v>7</v>
      </c>
      <c r="G815" s="1" t="s">
        <v>837</v>
      </c>
      <c r="H815" s="1" t="str">
        <f t="shared" si="13"/>
        <v>7아파트중위전세가격</v>
      </c>
      <c r="I815" s="1" t="s">
        <v>870</v>
      </c>
      <c r="J815" s="13">
        <v>209343.60430088386</v>
      </c>
      <c r="K815" s="13">
        <v>209461.09983363343</v>
      </c>
      <c r="L815" s="13">
        <v>209605.45535145793</v>
      </c>
      <c r="M815" s="13">
        <v>209310.62538082883</v>
      </c>
      <c r="N815" s="13">
        <v>209247.13565379323</v>
      </c>
      <c r="O815" s="13">
        <v>208953.96164668672</v>
      </c>
      <c r="P815" s="13">
        <v>208296.15388565208</v>
      </c>
      <c r="Q815" s="14">
        <v>207844.33429410597</v>
      </c>
      <c r="R815" s="14">
        <v>208599.13188144841</v>
      </c>
      <c r="S815" s="14">
        <v>209098.35054052019</v>
      </c>
      <c r="T815" s="14">
        <v>209308.06141870288</v>
      </c>
      <c r="U815" s="14">
        <v>211457.92342940066</v>
      </c>
      <c r="V815" s="14">
        <v>212326.53628180909</v>
      </c>
      <c r="W815" s="14">
        <v>213191.45673048639</v>
      </c>
      <c r="X815" s="14">
        <v>214633.83268075538</v>
      </c>
      <c r="Y815" s="14">
        <v>215322.03333050077</v>
      </c>
      <c r="Z815" s="14">
        <v>215995.69886850173</v>
      </c>
      <c r="AA815" s="14">
        <v>217291.48745285423</v>
      </c>
      <c r="AB815" s="14">
        <v>218422.52652255481</v>
      </c>
      <c r="AC815" s="14">
        <v>220168.39371041226</v>
      </c>
    </row>
    <row r="816" spans="1:29">
      <c r="A816" s="1" t="s">
        <v>524</v>
      </c>
      <c r="B816" s="1" t="s">
        <v>525</v>
      </c>
      <c r="C816" s="1" t="s">
        <v>527</v>
      </c>
      <c r="F816" s="1">
        <v>8</v>
      </c>
      <c r="G816" s="1" t="s">
        <v>837</v>
      </c>
      <c r="H816" s="1" t="str">
        <f t="shared" si="13"/>
        <v>8아파트중위전세가격</v>
      </c>
      <c r="I816" s="1" t="s">
        <v>870</v>
      </c>
      <c r="J816" s="13">
        <v>280447.32394366199</v>
      </c>
      <c r="K816" s="13">
        <v>281831.92488262913</v>
      </c>
      <c r="L816" s="13">
        <v>282003.94366197183</v>
      </c>
      <c r="M816" s="13">
        <v>282003.94366197183</v>
      </c>
      <c r="N816" s="13">
        <v>282003.94366197183</v>
      </c>
      <c r="O816" s="13">
        <v>282003.94366197183</v>
      </c>
      <c r="P816" s="13">
        <v>282003.94366197183</v>
      </c>
      <c r="Q816" s="14">
        <v>283343.81220657279</v>
      </c>
      <c r="R816" s="14">
        <v>283291.3615023474</v>
      </c>
      <c r="S816" s="14">
        <v>283291.3615023474</v>
      </c>
      <c r="T816" s="14">
        <v>287101.12676056341</v>
      </c>
      <c r="U816" s="14">
        <v>293703.84438712412</v>
      </c>
      <c r="V816" s="14">
        <v>297726.14041906648</v>
      </c>
      <c r="W816" s="14">
        <v>299066.19907423767</v>
      </c>
      <c r="X816" s="14">
        <v>299066.19907423767</v>
      </c>
      <c r="Y816" s="14">
        <v>300797.3393166319</v>
      </c>
      <c r="Z816" s="14">
        <v>300225.08038585208</v>
      </c>
      <c r="AA816" s="14">
        <v>300420.62117946363</v>
      </c>
      <c r="AB816" s="14">
        <v>300981.94410091516</v>
      </c>
      <c r="AC816" s="14">
        <v>305333.78679198615</v>
      </c>
    </row>
    <row r="817" spans="1:29">
      <c r="A817" s="1" t="s">
        <v>524</v>
      </c>
      <c r="B817" s="1" t="s">
        <v>525</v>
      </c>
      <c r="C817" s="1" t="s">
        <v>528</v>
      </c>
      <c r="F817" s="1">
        <v>9</v>
      </c>
      <c r="G817" s="1" t="s">
        <v>837</v>
      </c>
      <c r="H817" s="1" t="str">
        <f t="shared" si="13"/>
        <v>9아파트중위전세가격</v>
      </c>
      <c r="I817" s="1" t="s">
        <v>870</v>
      </c>
      <c r="J817" s="13">
        <v>194717.23529036329</v>
      </c>
      <c r="K817" s="13">
        <v>194524.79913199492</v>
      </c>
      <c r="L817" s="13">
        <v>194702.51324345983</v>
      </c>
      <c r="M817" s="13">
        <v>194295.32856308756</v>
      </c>
      <c r="N817" s="13">
        <v>194095.84104538825</v>
      </c>
      <c r="O817" s="13">
        <v>193690.94338819824</v>
      </c>
      <c r="P817" s="13">
        <v>192782.45622744004</v>
      </c>
      <c r="Q817" s="14">
        <v>191989.79999479954</v>
      </c>
      <c r="R817" s="14">
        <v>191940.89197449881</v>
      </c>
      <c r="S817" s="14">
        <v>191934.10418424779</v>
      </c>
      <c r="T817" s="14">
        <v>191779.79689815833</v>
      </c>
      <c r="U817" s="14">
        <v>193928.26422433867</v>
      </c>
      <c r="V817" s="14">
        <v>194621.93072968506</v>
      </c>
      <c r="W817" s="14">
        <v>195506.39764228906</v>
      </c>
      <c r="X817" s="14">
        <v>197310.05565549296</v>
      </c>
      <c r="Y817" s="14">
        <v>198005.49364002448</v>
      </c>
      <c r="Z817" s="14">
        <v>198936.00531443756</v>
      </c>
      <c r="AA817" s="14">
        <v>200401.18182316254</v>
      </c>
      <c r="AB817" s="14">
        <v>201964.13325358633</v>
      </c>
      <c r="AC817" s="14">
        <v>202824.28912549195</v>
      </c>
    </row>
    <row r="818" spans="1:29">
      <c r="A818" s="1" t="s">
        <v>524</v>
      </c>
      <c r="B818" s="1" t="s">
        <v>525</v>
      </c>
      <c r="C818" s="1" t="s">
        <v>529</v>
      </c>
      <c r="F818" s="1">
        <v>10</v>
      </c>
      <c r="G818" s="1" t="s">
        <v>837</v>
      </c>
      <c r="H818" s="1" t="str">
        <f t="shared" si="13"/>
        <v>10아파트중위전세가격</v>
      </c>
      <c r="I818" s="1" t="s">
        <v>870</v>
      </c>
      <c r="J818" s="13">
        <v>231585.03376156648</v>
      </c>
      <c r="K818" s="13">
        <v>232291.98892213072</v>
      </c>
      <c r="L818" s="13">
        <v>232291.98892213072</v>
      </c>
      <c r="M818" s="13">
        <v>232291.98892213072</v>
      </c>
      <c r="N818" s="13">
        <v>232730.07419208431</v>
      </c>
      <c r="O818" s="13">
        <v>232730.07419208431</v>
      </c>
      <c r="P818" s="13">
        <v>232730.07419208431</v>
      </c>
      <c r="Q818" s="14">
        <v>232730.07419208431</v>
      </c>
      <c r="R818" s="14">
        <v>237032.24252753259</v>
      </c>
      <c r="S818" s="14">
        <v>239760.40865852189</v>
      </c>
      <c r="T818" s="14">
        <v>239620.84232561156</v>
      </c>
      <c r="U818" s="14">
        <v>237239.55899657225</v>
      </c>
      <c r="V818" s="14">
        <v>237239.55899657225</v>
      </c>
      <c r="W818" s="14">
        <v>237802.15385664831</v>
      </c>
      <c r="X818" s="14">
        <v>238591.21915448763</v>
      </c>
      <c r="Y818" s="14">
        <v>238749.03221405548</v>
      </c>
      <c r="Z818" s="14">
        <v>239064.65833319121</v>
      </c>
      <c r="AA818" s="14">
        <v>240258.76976073944</v>
      </c>
      <c r="AB818" s="14">
        <v>240051.51008714337</v>
      </c>
      <c r="AC818" s="14">
        <v>243847.92544211191</v>
      </c>
    </row>
    <row r="819" spans="1:29">
      <c r="A819" s="1" t="s">
        <v>524</v>
      </c>
      <c r="B819" s="1" t="s">
        <v>525</v>
      </c>
      <c r="C819" s="1" t="s">
        <v>530</v>
      </c>
      <c r="F819" s="1">
        <v>11</v>
      </c>
      <c r="G819" s="1" t="s">
        <v>837</v>
      </c>
      <c r="H819" s="1" t="str">
        <f t="shared" si="13"/>
        <v>11아파트중위전세가격</v>
      </c>
      <c r="I819" s="1" t="s">
        <v>870</v>
      </c>
      <c r="J819" s="13">
        <v>279810.38237255742</v>
      </c>
      <c r="K819" s="13">
        <v>277414.77570081846</v>
      </c>
      <c r="L819" s="13">
        <v>277454.88815764943</v>
      </c>
      <c r="M819" s="13">
        <v>276681.1329639086</v>
      </c>
      <c r="N819" s="13">
        <v>274632.73537709081</v>
      </c>
      <c r="O819" s="13">
        <v>272882.05012779811</v>
      </c>
      <c r="P819" s="13">
        <v>270938.72594032774</v>
      </c>
      <c r="Q819" s="14">
        <v>267510.89977892512</v>
      </c>
      <c r="R819" s="14">
        <v>271827.42764665023</v>
      </c>
      <c r="S819" s="14">
        <v>277149.12681634212</v>
      </c>
      <c r="T819" s="14">
        <v>281535.28843989619</v>
      </c>
      <c r="U819" s="14">
        <v>284178.11522232107</v>
      </c>
      <c r="V819" s="14">
        <v>285295.82531982282</v>
      </c>
      <c r="W819" s="14">
        <v>287937.33879003848</v>
      </c>
      <c r="X819" s="14">
        <v>291541.45086573251</v>
      </c>
      <c r="Y819" s="14">
        <v>292613.38842701376</v>
      </c>
      <c r="Z819" s="14">
        <v>293089.89192950289</v>
      </c>
      <c r="AA819" s="14">
        <v>293531.90619900543</v>
      </c>
      <c r="AB819" s="14">
        <v>295374.11195264116</v>
      </c>
      <c r="AC819" s="14">
        <v>298286.61530050723</v>
      </c>
    </row>
    <row r="820" spans="1:29">
      <c r="A820" s="1" t="s">
        <v>524</v>
      </c>
      <c r="B820" s="1" t="s">
        <v>525</v>
      </c>
      <c r="C820" s="1" t="s">
        <v>531</v>
      </c>
      <c r="F820" s="1">
        <v>12</v>
      </c>
      <c r="G820" s="1" t="s">
        <v>837</v>
      </c>
      <c r="H820" s="1" t="str">
        <f t="shared" si="13"/>
        <v>12아파트중위전세가격</v>
      </c>
      <c r="I820" s="1" t="s">
        <v>870</v>
      </c>
      <c r="J820" s="13">
        <v>223928.40982945712</v>
      </c>
      <c r="K820" s="13">
        <v>225287.27934865176</v>
      </c>
      <c r="L820" s="13">
        <v>226176.61431638873</v>
      </c>
      <c r="M820" s="13">
        <v>225990.63234419006</v>
      </c>
      <c r="N820" s="13">
        <v>225779.75039694618</v>
      </c>
      <c r="O820" s="13">
        <v>223792.14553870878</v>
      </c>
      <c r="P820" s="13">
        <v>223472.31248920225</v>
      </c>
      <c r="Q820" s="14">
        <v>223410.15304709331</v>
      </c>
      <c r="R820" s="14">
        <v>225583.67680490541</v>
      </c>
      <c r="S820" s="14">
        <v>228262.62069495063</v>
      </c>
      <c r="T820" s="14">
        <v>229487.58977565341</v>
      </c>
      <c r="U820" s="14">
        <v>229698.9177029375</v>
      </c>
      <c r="V820" s="14">
        <v>229911.57518614747</v>
      </c>
      <c r="W820" s="14">
        <v>231748.88883441998</v>
      </c>
      <c r="X820" s="14">
        <v>235663.64091921717</v>
      </c>
      <c r="Y820" s="14">
        <v>237828.77156287618</v>
      </c>
      <c r="Z820" s="14">
        <v>238671.36869454384</v>
      </c>
      <c r="AA820" s="14">
        <v>239450.34614986574</v>
      </c>
      <c r="AB820" s="14">
        <v>240249.8270612394</v>
      </c>
      <c r="AC820" s="14">
        <v>242615.58164615912</v>
      </c>
    </row>
    <row r="821" spans="1:29">
      <c r="A821" s="1" t="s">
        <v>524</v>
      </c>
      <c r="B821" s="1" t="s">
        <v>525</v>
      </c>
      <c r="C821" s="1" t="s">
        <v>532</v>
      </c>
      <c r="F821" s="1">
        <v>13</v>
      </c>
      <c r="G821" s="1" t="s">
        <v>837</v>
      </c>
      <c r="H821" s="1" t="str">
        <f t="shared" si="13"/>
        <v>13아파트중위전세가격</v>
      </c>
      <c r="I821" s="1" t="s">
        <v>870</v>
      </c>
      <c r="J821" s="13">
        <v>336489.55859038187</v>
      </c>
      <c r="K821" s="13">
        <v>330285.91494451091</v>
      </c>
      <c r="L821" s="13">
        <v>329464.69001196005</v>
      </c>
      <c r="M821" s="13">
        <v>328094.77651378186</v>
      </c>
      <c r="N821" s="13">
        <v>324182.6495702723</v>
      </c>
      <c r="O821" s="13">
        <v>322672.26378883544</v>
      </c>
      <c r="P821" s="13">
        <v>319082.28798709426</v>
      </c>
      <c r="Q821" s="14">
        <v>312240.78101966454</v>
      </c>
      <c r="R821" s="14">
        <v>318730.88476622256</v>
      </c>
      <c r="S821" s="14">
        <v>326733.04035824549</v>
      </c>
      <c r="T821" s="14">
        <v>334325.49161405169</v>
      </c>
      <c r="U821" s="14">
        <v>339073.98564744304</v>
      </c>
      <c r="V821" s="14">
        <v>341103.67046748719</v>
      </c>
      <c r="W821" s="14">
        <v>344555.53451611573</v>
      </c>
      <c r="X821" s="14">
        <v>347846.63071666734</v>
      </c>
      <c r="Y821" s="14">
        <v>348935.27550677565</v>
      </c>
      <c r="Z821" s="14">
        <v>349035.41270019038</v>
      </c>
      <c r="AA821" s="14">
        <v>349131.00851159147</v>
      </c>
      <c r="AB821" s="14">
        <v>352045.19823048491</v>
      </c>
      <c r="AC821" s="14">
        <v>355519.792249972</v>
      </c>
    </row>
    <row r="822" spans="1:29">
      <c r="A822" s="1" t="s">
        <v>524</v>
      </c>
      <c r="B822" s="1" t="s">
        <v>533</v>
      </c>
      <c r="F822" s="1">
        <v>14</v>
      </c>
      <c r="G822" s="1" t="s">
        <v>837</v>
      </c>
      <c r="H822" s="1" t="str">
        <f t="shared" si="13"/>
        <v>14아파트중위전세가격</v>
      </c>
      <c r="I822" s="1" t="s">
        <v>870</v>
      </c>
      <c r="J822" s="13">
        <v>152903.56127995727</v>
      </c>
      <c r="K822" s="13">
        <v>153698.96605961031</v>
      </c>
      <c r="L822" s="13">
        <v>153627.00267067351</v>
      </c>
      <c r="M822" s="13">
        <v>152996.95565231179</v>
      </c>
      <c r="N822" s="13">
        <v>152374.17625008104</v>
      </c>
      <c r="O822" s="13">
        <v>152299.75156415344</v>
      </c>
      <c r="P822" s="13">
        <v>151785.59690948832</v>
      </c>
      <c r="Q822" s="14">
        <v>151284.33510236334</v>
      </c>
      <c r="R822" s="14">
        <v>151672.10452816845</v>
      </c>
      <c r="S822" s="14">
        <v>152378.08603213442</v>
      </c>
      <c r="T822" s="14">
        <v>152381.37507393514</v>
      </c>
      <c r="U822" s="14">
        <v>151747.51769189961</v>
      </c>
      <c r="V822" s="14">
        <v>152363.65691099482</v>
      </c>
      <c r="W822" s="14">
        <v>152600.27473066247</v>
      </c>
      <c r="X822" s="14">
        <v>153486.83030877108</v>
      </c>
      <c r="Y822" s="14">
        <v>154612.32321583186</v>
      </c>
      <c r="Z822" s="14">
        <v>155593.12778665192</v>
      </c>
      <c r="AA822" s="14">
        <v>156238.3064804764</v>
      </c>
      <c r="AB822" s="14">
        <v>156847.42571461349</v>
      </c>
      <c r="AC822" s="14">
        <v>158098.66490752753</v>
      </c>
    </row>
    <row r="823" spans="1:29">
      <c r="A823" s="1" t="s">
        <v>524</v>
      </c>
      <c r="B823" s="1" t="s">
        <v>533</v>
      </c>
      <c r="C823" s="1" t="s">
        <v>534</v>
      </c>
      <c r="F823" s="1">
        <v>15</v>
      </c>
      <c r="G823" s="1" t="s">
        <v>837</v>
      </c>
      <c r="H823" s="1" t="str">
        <f t="shared" si="13"/>
        <v>15아파트중위전세가격</v>
      </c>
      <c r="I823" s="1" t="s">
        <v>870</v>
      </c>
      <c r="J823" s="13">
        <v>219477.42155272438</v>
      </c>
      <c r="K823" s="13">
        <v>221351.37566031981</v>
      </c>
      <c r="L823" s="13">
        <v>220796.60011916404</v>
      </c>
      <c r="M823" s="13">
        <v>219992.7974183028</v>
      </c>
      <c r="N823" s="13">
        <v>218903.62110400625</v>
      </c>
      <c r="O823" s="13">
        <v>218121.03986293287</v>
      </c>
      <c r="P823" s="13">
        <v>216329.09084689134</v>
      </c>
      <c r="Q823" s="14">
        <v>215872.14526608074</v>
      </c>
      <c r="R823" s="14">
        <v>215834.07121903659</v>
      </c>
      <c r="S823" s="14">
        <v>216391.23716777324</v>
      </c>
      <c r="T823" s="14">
        <v>216381.62992442492</v>
      </c>
      <c r="U823" s="14">
        <v>215900.65397245204</v>
      </c>
      <c r="V823" s="14">
        <v>215540.77465453919</v>
      </c>
      <c r="W823" s="14">
        <v>215015.68811570367</v>
      </c>
      <c r="X823" s="14">
        <v>217085.85819299132</v>
      </c>
      <c r="Y823" s="14">
        <v>219185.23477999968</v>
      </c>
      <c r="Z823" s="14">
        <v>220780.47194919351</v>
      </c>
      <c r="AA823" s="14">
        <v>221809.1311667602</v>
      </c>
      <c r="AB823" s="14">
        <v>223038.75217388888</v>
      </c>
      <c r="AC823" s="14">
        <v>224199.43937280876</v>
      </c>
    </row>
    <row r="824" spans="1:29">
      <c r="A824" s="1" t="s">
        <v>524</v>
      </c>
      <c r="B824" s="1" t="s">
        <v>533</v>
      </c>
      <c r="C824" s="1" t="s">
        <v>535</v>
      </c>
      <c r="F824" s="1">
        <v>16</v>
      </c>
      <c r="G824" s="1" t="s">
        <v>837</v>
      </c>
      <c r="H824" s="1" t="str">
        <f t="shared" si="13"/>
        <v>16아파트중위전세가격</v>
      </c>
      <c r="I824" s="1" t="s">
        <v>870</v>
      </c>
      <c r="J824" s="13">
        <v>161392.14680579153</v>
      </c>
      <c r="K824" s="13">
        <v>161104.0449691278</v>
      </c>
      <c r="L824" s="13">
        <v>160932.1986593481</v>
      </c>
      <c r="M824" s="13">
        <v>159986.26786597399</v>
      </c>
      <c r="N824" s="13">
        <v>159396.82048093071</v>
      </c>
      <c r="O824" s="13">
        <v>159392.26744242982</v>
      </c>
      <c r="P824" s="13">
        <v>159457.8017201279</v>
      </c>
      <c r="Q824" s="14">
        <v>158103.87359287858</v>
      </c>
      <c r="R824" s="14">
        <v>158243.55380479756</v>
      </c>
      <c r="S824" s="14">
        <v>159332.12961920197</v>
      </c>
      <c r="T824" s="14">
        <v>159419.14101327432</v>
      </c>
      <c r="U824" s="14">
        <v>158347.71406372142</v>
      </c>
      <c r="V824" s="14">
        <v>160586.83227965437</v>
      </c>
      <c r="W824" s="14">
        <v>161242.09622682948</v>
      </c>
      <c r="X824" s="14">
        <v>162168.64964563795</v>
      </c>
      <c r="Y824" s="14">
        <v>162841.38962820914</v>
      </c>
      <c r="Z824" s="14">
        <v>165085.21338475382</v>
      </c>
      <c r="AA824" s="14">
        <v>165720.36572146506</v>
      </c>
      <c r="AB824" s="14">
        <v>165934.49320678166</v>
      </c>
      <c r="AC824" s="14">
        <v>166974.18151932873</v>
      </c>
    </row>
    <row r="825" spans="1:29">
      <c r="A825" s="1" t="s">
        <v>524</v>
      </c>
      <c r="B825" s="1" t="s">
        <v>533</v>
      </c>
      <c r="C825" s="1" t="s">
        <v>536</v>
      </c>
      <c r="F825" s="1">
        <v>17</v>
      </c>
      <c r="G825" s="1" t="s">
        <v>837</v>
      </c>
      <c r="H825" s="1" t="str">
        <f t="shared" si="13"/>
        <v>17아파트중위전세가격</v>
      </c>
      <c r="I825" s="1" t="s">
        <v>870</v>
      </c>
      <c r="J825" s="13">
        <v>138209.08023668049</v>
      </c>
      <c r="K825" s="13">
        <v>138324.18226979169</v>
      </c>
      <c r="L825" s="13">
        <v>138417.59515562578</v>
      </c>
      <c r="M825" s="13">
        <v>138111.99727114322</v>
      </c>
      <c r="N825" s="13">
        <v>137730.61151480951</v>
      </c>
      <c r="O825" s="13">
        <v>137730.61151480951</v>
      </c>
      <c r="P825" s="13">
        <v>137355.63699347631</v>
      </c>
      <c r="Q825" s="14">
        <v>137260.6406357527</v>
      </c>
      <c r="R825" s="14">
        <v>138241.12283652485</v>
      </c>
      <c r="S825" s="14">
        <v>139063.59749306249</v>
      </c>
      <c r="T825" s="14">
        <v>139185.28945689314</v>
      </c>
      <c r="U825" s="14">
        <v>139279.7661282148</v>
      </c>
      <c r="V825" s="14">
        <v>139911.05131725656</v>
      </c>
      <c r="W825" s="14">
        <v>140022.63110365736</v>
      </c>
      <c r="X825" s="14">
        <v>140439.00397158155</v>
      </c>
      <c r="Y825" s="14">
        <v>140802.59995761188</v>
      </c>
      <c r="Z825" s="14">
        <v>141942.38903069452</v>
      </c>
      <c r="AA825" s="14">
        <v>142948.54452133688</v>
      </c>
      <c r="AB825" s="14">
        <v>143418.28309728071</v>
      </c>
      <c r="AC825" s="14">
        <v>145554.79676744592</v>
      </c>
    </row>
    <row r="826" spans="1:29">
      <c r="A826" s="1" t="s">
        <v>524</v>
      </c>
      <c r="B826" s="1" t="s">
        <v>533</v>
      </c>
      <c r="C826" s="1" t="s">
        <v>537</v>
      </c>
      <c r="F826" s="1">
        <v>18</v>
      </c>
      <c r="G826" s="1" t="s">
        <v>837</v>
      </c>
      <c r="H826" s="1" t="str">
        <f t="shared" si="13"/>
        <v>18아파트중위전세가격</v>
      </c>
      <c r="I826" s="1" t="s">
        <v>870</v>
      </c>
      <c r="J826" s="13">
        <v>134437.75960156697</v>
      </c>
      <c r="K826" s="13">
        <v>135290.40926002481</v>
      </c>
      <c r="L826" s="13">
        <v>136143.05891848265</v>
      </c>
      <c r="M826" s="13">
        <v>134986.42935884563</v>
      </c>
      <c r="N826" s="13">
        <v>132993.52103387861</v>
      </c>
      <c r="O826" s="13">
        <v>133278.58570050591</v>
      </c>
      <c r="P826" s="13">
        <v>132314.87332427804</v>
      </c>
      <c r="Q826" s="14">
        <v>131924.60727573378</v>
      </c>
      <c r="R826" s="14">
        <v>132193.30104923324</v>
      </c>
      <c r="S826" s="14">
        <v>132461.99482273273</v>
      </c>
      <c r="T826" s="14">
        <v>132734.25411917557</v>
      </c>
      <c r="U826" s="14">
        <v>132141.45470450263</v>
      </c>
      <c r="V826" s="14">
        <v>132512.09530126504</v>
      </c>
      <c r="W826" s="14">
        <v>133564.64605683085</v>
      </c>
      <c r="X826" s="14">
        <v>134804.90829392086</v>
      </c>
      <c r="Y826" s="14">
        <v>135232.33648633061</v>
      </c>
      <c r="Z826" s="14">
        <v>135310.34192717346</v>
      </c>
      <c r="AA826" s="14">
        <v>134735.93888183951</v>
      </c>
      <c r="AB826" s="14">
        <v>135023.14040450647</v>
      </c>
      <c r="AC826" s="14">
        <v>135669.81966393662</v>
      </c>
    </row>
    <row r="827" spans="1:29">
      <c r="A827" s="1" t="s">
        <v>524</v>
      </c>
      <c r="B827" s="1" t="s">
        <v>533</v>
      </c>
      <c r="C827" s="1" t="s">
        <v>538</v>
      </c>
      <c r="F827" s="1">
        <v>19</v>
      </c>
      <c r="G827" s="1" t="s">
        <v>837</v>
      </c>
      <c r="H827" s="1" t="str">
        <f t="shared" si="13"/>
        <v>19아파트중위전세가격</v>
      </c>
      <c r="I827" s="1" t="s">
        <v>870</v>
      </c>
      <c r="J827" s="13">
        <v>90728.672566371679</v>
      </c>
      <c r="K827" s="13">
        <v>90728.672566371679</v>
      </c>
      <c r="L827" s="13">
        <v>89495.044247787606</v>
      </c>
      <c r="M827" s="13">
        <v>88795.752212389387</v>
      </c>
      <c r="N827" s="13">
        <v>88795.752212389387</v>
      </c>
      <c r="O827" s="13">
        <v>89104.159292035401</v>
      </c>
      <c r="P827" s="13">
        <v>88933.008849557518</v>
      </c>
      <c r="Q827" s="14">
        <v>88233.716814159299</v>
      </c>
      <c r="R827" s="14">
        <v>88233.716814159299</v>
      </c>
      <c r="S827" s="14">
        <v>88233.716814159299</v>
      </c>
      <c r="T827" s="14">
        <v>87925.30973451327</v>
      </c>
      <c r="U827" s="14">
        <v>87864.734680985464</v>
      </c>
      <c r="V827" s="14">
        <v>87864.734680985464</v>
      </c>
      <c r="W827" s="14">
        <v>88663.9066871221</v>
      </c>
      <c r="X827" s="14">
        <v>88855.707968594899</v>
      </c>
      <c r="Y827" s="14">
        <v>91177.635141232735</v>
      </c>
      <c r="Z827" s="14">
        <v>92067.065246818878</v>
      </c>
      <c r="AA827" s="14">
        <v>92753.023192852634</v>
      </c>
      <c r="AB827" s="14">
        <v>93125.525674578108</v>
      </c>
      <c r="AC827" s="14">
        <v>93067.41945672773</v>
      </c>
    </row>
    <row r="828" spans="1:29">
      <c r="A828" s="1" t="s">
        <v>524</v>
      </c>
      <c r="B828" s="1" t="s">
        <v>533</v>
      </c>
      <c r="C828" s="1" t="s">
        <v>539</v>
      </c>
      <c r="F828" s="1">
        <v>20</v>
      </c>
      <c r="G828" s="1" t="s">
        <v>837</v>
      </c>
      <c r="H828" s="1" t="str">
        <f t="shared" si="13"/>
        <v>20아파트중위전세가격</v>
      </c>
      <c r="I828" s="1" t="s">
        <v>870</v>
      </c>
      <c r="J828" s="13">
        <v>139145.4176496125</v>
      </c>
      <c r="K828" s="13">
        <v>139546.74559399093</v>
      </c>
      <c r="L828" s="13">
        <v>139787.54236061801</v>
      </c>
      <c r="M828" s="13">
        <v>139546.74559399093</v>
      </c>
      <c r="N828" s="13">
        <v>139546.74559399093</v>
      </c>
      <c r="O828" s="13">
        <v>139746.25022295062</v>
      </c>
      <c r="P828" s="13">
        <v>139704.95808528323</v>
      </c>
      <c r="Q828" s="14">
        <v>139303.6301409048</v>
      </c>
      <c r="R828" s="14">
        <v>139546.74559399093</v>
      </c>
      <c r="S828" s="14">
        <v>140434.30444454166</v>
      </c>
      <c r="T828" s="14">
        <v>139948.07353836938</v>
      </c>
      <c r="U828" s="14">
        <v>138337.73516930916</v>
      </c>
      <c r="V828" s="14">
        <v>138337.73516930916</v>
      </c>
      <c r="W828" s="14">
        <v>138170.33574892319</v>
      </c>
      <c r="X828" s="14">
        <v>138170.33574892319</v>
      </c>
      <c r="Y828" s="14">
        <v>140807.60193459733</v>
      </c>
      <c r="Z828" s="14">
        <v>139928.23530161928</v>
      </c>
      <c r="AA828" s="14">
        <v>140153.22629496551</v>
      </c>
      <c r="AB828" s="14">
        <v>141037.65100093413</v>
      </c>
      <c r="AC828" s="14">
        <v>142262.93849651053</v>
      </c>
    </row>
    <row r="829" spans="1:29">
      <c r="A829" s="1" t="s">
        <v>524</v>
      </c>
      <c r="B829" s="1" t="s">
        <v>533</v>
      </c>
      <c r="C829" s="1" t="s">
        <v>540</v>
      </c>
      <c r="F829" s="1">
        <v>21</v>
      </c>
      <c r="G829" s="1" t="s">
        <v>837</v>
      </c>
      <c r="H829" s="1" t="str">
        <f t="shared" si="13"/>
        <v>21아파트중위전세가격</v>
      </c>
      <c r="I829" s="1" t="s">
        <v>870</v>
      </c>
      <c r="J829" s="13">
        <v>93001.323349926635</v>
      </c>
      <c r="K829" s="13">
        <v>97647.059831872844</v>
      </c>
      <c r="L829" s="13">
        <v>96804.960162367497</v>
      </c>
      <c r="M829" s="13">
        <v>96258.402929197357</v>
      </c>
      <c r="N829" s="13">
        <v>96258.402929197357</v>
      </c>
      <c r="O829" s="13">
        <v>96258.402929197357</v>
      </c>
      <c r="P829" s="13">
        <v>96258.402929197357</v>
      </c>
      <c r="Q829" s="14">
        <v>96258.402929197357</v>
      </c>
      <c r="R829" s="14">
        <v>96778.153755433959</v>
      </c>
      <c r="S829" s="14">
        <v>96778.153755433959</v>
      </c>
      <c r="T829" s="14">
        <v>96855.086326298318</v>
      </c>
      <c r="U829" s="14">
        <v>97512.726878544185</v>
      </c>
      <c r="V829" s="14">
        <v>97637.797169395868</v>
      </c>
      <c r="W829" s="14">
        <v>98530.121747142635</v>
      </c>
      <c r="X829" s="14">
        <v>99737.935379841598</v>
      </c>
      <c r="Y829" s="14">
        <v>100000.2608383412</v>
      </c>
      <c r="Z829" s="14">
        <v>100527.79113962642</v>
      </c>
      <c r="AA829" s="14">
        <v>101539.30190174864</v>
      </c>
      <c r="AB829" s="14">
        <v>102220.5337362213</v>
      </c>
      <c r="AC829" s="14">
        <v>102345.60402707299</v>
      </c>
    </row>
    <row r="830" spans="1:29">
      <c r="A830" s="1" t="s">
        <v>524</v>
      </c>
      <c r="B830" s="1" t="s">
        <v>541</v>
      </c>
      <c r="F830" s="1">
        <v>22</v>
      </c>
      <c r="G830" s="1" t="s">
        <v>837</v>
      </c>
      <c r="H830" s="1" t="str">
        <f t="shared" si="13"/>
        <v>22아파트중위전세가격</v>
      </c>
      <c r="I830" s="1" t="s">
        <v>870</v>
      </c>
      <c r="J830" s="13">
        <v>115141.76339450423</v>
      </c>
      <c r="K830" s="13">
        <v>115141.76339450423</v>
      </c>
      <c r="L830" s="13">
        <v>115141.76339450423</v>
      </c>
      <c r="M830" s="13">
        <v>115141.76339450423</v>
      </c>
      <c r="N830" s="13">
        <v>114340.74845097571</v>
      </c>
      <c r="O830" s="13">
        <v>113539.73350744716</v>
      </c>
      <c r="P830" s="13">
        <v>113756.15249420304</v>
      </c>
      <c r="Q830" s="14">
        <v>114871.40023746861</v>
      </c>
      <c r="R830" s="14">
        <v>115344.80464740831</v>
      </c>
      <c r="S830" s="14">
        <v>115250.06540449044</v>
      </c>
      <c r="T830" s="14">
        <v>115646.32326141448</v>
      </c>
      <c r="U830" s="14">
        <v>115064.21155478775</v>
      </c>
      <c r="V830" s="14">
        <v>114896.18675914223</v>
      </c>
      <c r="W830" s="14">
        <v>114959.65467744702</v>
      </c>
      <c r="X830" s="14">
        <v>116234.17086384624</v>
      </c>
      <c r="Y830" s="14">
        <v>117953.48699350681</v>
      </c>
      <c r="Z830" s="14">
        <v>118349.89657895461</v>
      </c>
      <c r="AA830" s="14">
        <v>118717.07516391759</v>
      </c>
      <c r="AB830" s="14">
        <v>120173.65420321336</v>
      </c>
      <c r="AC830" s="14">
        <v>121481.06664464867</v>
      </c>
    </row>
    <row r="831" spans="1:29">
      <c r="A831" s="1" t="s">
        <v>524</v>
      </c>
      <c r="B831" s="1" t="s">
        <v>542</v>
      </c>
      <c r="F831" s="1">
        <v>23</v>
      </c>
      <c r="G831" s="1" t="s">
        <v>837</v>
      </c>
      <c r="H831" s="1" t="str">
        <f t="shared" si="13"/>
        <v>23아파트중위전세가격</v>
      </c>
      <c r="I831" s="1" t="s">
        <v>870</v>
      </c>
      <c r="J831" s="13">
        <v>142250.08633516254</v>
      </c>
      <c r="K831" s="13">
        <v>141371.64882120289</v>
      </c>
      <c r="L831" s="13">
        <v>141374.54061962015</v>
      </c>
      <c r="M831" s="13">
        <v>141332.33131569633</v>
      </c>
      <c r="N831" s="13">
        <v>141437.999756028</v>
      </c>
      <c r="O831" s="13">
        <v>141159.81927172639</v>
      </c>
      <c r="P831" s="13">
        <v>140817.72843167238</v>
      </c>
      <c r="Q831" s="14">
        <v>140548.58564963558</v>
      </c>
      <c r="R831" s="14">
        <v>140108.89140496947</v>
      </c>
      <c r="S831" s="14">
        <v>140701.06815065787</v>
      </c>
      <c r="T831" s="14">
        <v>141390.85843782322</v>
      </c>
      <c r="U831" s="14">
        <v>141222.36322169405</v>
      </c>
      <c r="V831" s="14">
        <v>142070.46223506905</v>
      </c>
      <c r="W831" s="14">
        <v>142792.45787420322</v>
      </c>
      <c r="X831" s="14">
        <v>143613.26296355083</v>
      </c>
      <c r="Y831" s="14">
        <v>143874.95384332628</v>
      </c>
      <c r="Z831" s="14">
        <v>143929.83851429811</v>
      </c>
      <c r="AA831" s="14">
        <v>143735.73403730962</v>
      </c>
      <c r="AB831" s="14">
        <v>142946.80746192596</v>
      </c>
      <c r="AC831" s="14">
        <v>143018.97728506863</v>
      </c>
    </row>
    <row r="832" spans="1:29">
      <c r="A832" s="1" t="s">
        <v>524</v>
      </c>
      <c r="B832" s="1" t="s">
        <v>542</v>
      </c>
      <c r="C832" s="1" t="s">
        <v>543</v>
      </c>
      <c r="F832" s="1">
        <v>24</v>
      </c>
      <c r="G832" s="1" t="s">
        <v>837</v>
      </c>
      <c r="H832" s="1" t="str">
        <f t="shared" si="13"/>
        <v>24아파트중위전세가격</v>
      </c>
      <c r="I832" s="1" t="s">
        <v>870</v>
      </c>
      <c r="J832" s="13">
        <v>145546.41905593293</v>
      </c>
      <c r="K832" s="13">
        <v>145546.41905593293</v>
      </c>
      <c r="L832" s="13">
        <v>146026.96392685344</v>
      </c>
      <c r="M832" s="13">
        <v>146179.23247947186</v>
      </c>
      <c r="N832" s="13">
        <v>146226.89959171053</v>
      </c>
      <c r="O832" s="13">
        <v>146148.28795773431</v>
      </c>
      <c r="P832" s="13">
        <v>146067.07336479618</v>
      </c>
      <c r="Q832" s="14">
        <v>145943.43736075875</v>
      </c>
      <c r="R832" s="14">
        <v>145331.32825926834</v>
      </c>
      <c r="S832" s="14">
        <v>146060.72510025371</v>
      </c>
      <c r="T832" s="14">
        <v>146697.11560320447</v>
      </c>
      <c r="U832" s="14">
        <v>147235.06748009293</v>
      </c>
      <c r="V832" s="14">
        <v>148924.17135155265</v>
      </c>
      <c r="W832" s="14">
        <v>149049.15583379148</v>
      </c>
      <c r="X832" s="14">
        <v>149340.22913082803</v>
      </c>
      <c r="Y832" s="14">
        <v>149208.60082997853</v>
      </c>
      <c r="Z832" s="14">
        <v>149279.74533137071</v>
      </c>
      <c r="AA832" s="14">
        <v>148722.50252717824</v>
      </c>
      <c r="AB832" s="14">
        <v>147267.28013549221</v>
      </c>
      <c r="AC832" s="14">
        <v>147102.86280525653</v>
      </c>
    </row>
    <row r="833" spans="1:29">
      <c r="A833" s="1" t="s">
        <v>524</v>
      </c>
      <c r="B833" s="1" t="s">
        <v>542</v>
      </c>
      <c r="C833" s="1" t="s">
        <v>544</v>
      </c>
      <c r="F833" s="1">
        <v>25</v>
      </c>
      <c r="G833" s="1" t="s">
        <v>837</v>
      </c>
      <c r="H833" s="1" t="str">
        <f t="shared" si="13"/>
        <v>25아파트중위전세가격</v>
      </c>
      <c r="I833" s="1" t="s">
        <v>870</v>
      </c>
      <c r="J833" s="13">
        <v>151592.95202716367</v>
      </c>
      <c r="K833" s="13">
        <v>149150.35018999671</v>
      </c>
      <c r="L833" s="13">
        <v>148661.8298225633</v>
      </c>
      <c r="M833" s="13">
        <v>148474.04708937829</v>
      </c>
      <c r="N833" s="13">
        <v>148962.56745681167</v>
      </c>
      <c r="O833" s="13">
        <v>149525.49521548927</v>
      </c>
      <c r="P833" s="13">
        <v>148548.45448062246</v>
      </c>
      <c r="Q833" s="14">
        <v>148016.72716048069</v>
      </c>
      <c r="R833" s="14">
        <v>148260.98734419738</v>
      </c>
      <c r="S833" s="14">
        <v>149241.52997903118</v>
      </c>
      <c r="T833" s="14">
        <v>150793.76842755111</v>
      </c>
      <c r="U833" s="14">
        <v>149869.58490182113</v>
      </c>
      <c r="V833" s="14">
        <v>149686.77383253636</v>
      </c>
      <c r="W833" s="14">
        <v>150665.03967850239</v>
      </c>
      <c r="X833" s="14">
        <v>152011.8399633737</v>
      </c>
      <c r="Y833" s="14">
        <v>152011.39739546241</v>
      </c>
      <c r="Z833" s="14">
        <v>152011.39739546241</v>
      </c>
      <c r="AA833" s="14">
        <v>151927.42649303083</v>
      </c>
      <c r="AB833" s="14">
        <v>150949.1606470648</v>
      </c>
      <c r="AC833" s="14">
        <v>150949.1606470648</v>
      </c>
    </row>
    <row r="834" spans="1:29">
      <c r="A834" s="1" t="s">
        <v>524</v>
      </c>
      <c r="B834" s="1" t="s">
        <v>542</v>
      </c>
      <c r="C834" s="1" t="s">
        <v>545</v>
      </c>
      <c r="F834" s="1">
        <v>26</v>
      </c>
      <c r="G834" s="1" t="s">
        <v>837</v>
      </c>
      <c r="H834" s="1" t="str">
        <f t="shared" ref="H834:H897" si="14">F834&amp;G834&amp;I834</f>
        <v>26아파트중위전세가격</v>
      </c>
      <c r="I834" s="1" t="s">
        <v>870</v>
      </c>
      <c r="J834" s="13">
        <v>128010.1711310378</v>
      </c>
      <c r="K834" s="13">
        <v>127709.81348381689</v>
      </c>
      <c r="L834" s="13">
        <v>127639.67975360804</v>
      </c>
      <c r="M834" s="13">
        <v>127508.94333329506</v>
      </c>
      <c r="N834" s="13">
        <v>127274.87456514001</v>
      </c>
      <c r="O834" s="13">
        <v>125837.43412517078</v>
      </c>
      <c r="P834" s="13">
        <v>125850.85594222533</v>
      </c>
      <c r="Q834" s="14">
        <v>125681.23471531741</v>
      </c>
      <c r="R834" s="14">
        <v>124721.47433321469</v>
      </c>
      <c r="S834" s="14">
        <v>124721.47433321469</v>
      </c>
      <c r="T834" s="14">
        <v>124548.39087454218</v>
      </c>
      <c r="U834" s="14">
        <v>123895.7035214342</v>
      </c>
      <c r="V834" s="14">
        <v>124817.33445970847</v>
      </c>
      <c r="W834" s="14">
        <v>126017.15359712434</v>
      </c>
      <c r="X834" s="14">
        <v>126929.12596313578</v>
      </c>
      <c r="Y834" s="14">
        <v>127985.94629685277</v>
      </c>
      <c r="Z834" s="14">
        <v>128081.20956814097</v>
      </c>
      <c r="AA834" s="14">
        <v>128228.731637345</v>
      </c>
      <c r="AB834" s="14">
        <v>128502.88019412963</v>
      </c>
      <c r="AC834" s="14">
        <v>128958.03024203837</v>
      </c>
    </row>
    <row r="835" spans="1:29">
      <c r="A835" s="1" t="s">
        <v>524</v>
      </c>
      <c r="B835" s="1" t="s">
        <v>546</v>
      </c>
      <c r="F835" s="1">
        <v>27</v>
      </c>
      <c r="G835" s="1" t="s">
        <v>837</v>
      </c>
      <c r="H835" s="1" t="str">
        <f t="shared" si="14"/>
        <v>27아파트중위전세가격</v>
      </c>
      <c r="I835" s="1" t="s">
        <v>870</v>
      </c>
      <c r="J835" s="13">
        <v>127988.34345504887</v>
      </c>
      <c r="K835" s="13">
        <v>125603.22237689495</v>
      </c>
      <c r="L835" s="13">
        <v>124471.17414449832</v>
      </c>
      <c r="M835" s="13">
        <v>124100.45930152514</v>
      </c>
      <c r="N835" s="13">
        <v>122972.99452356549</v>
      </c>
      <c r="O835" s="13">
        <v>122277.84300377843</v>
      </c>
      <c r="P835" s="13">
        <v>121033.28501935108</v>
      </c>
      <c r="Q835" s="14">
        <v>120519.00307475791</v>
      </c>
      <c r="R835" s="14">
        <v>120452.26667788469</v>
      </c>
      <c r="S835" s="14">
        <v>122450.71208945863</v>
      </c>
      <c r="T835" s="14">
        <v>123645.79859570757</v>
      </c>
      <c r="U835" s="14">
        <v>123746.17732594805</v>
      </c>
      <c r="V835" s="14">
        <v>124951.05391565071</v>
      </c>
      <c r="W835" s="14">
        <v>125510.74817380149</v>
      </c>
      <c r="X835" s="14">
        <v>126070.25683900983</v>
      </c>
      <c r="Y835" s="14">
        <v>128202.38279715592</v>
      </c>
      <c r="Z835" s="14">
        <v>130111.33053922858</v>
      </c>
      <c r="AA835" s="14">
        <v>130918.9697609635</v>
      </c>
      <c r="AB835" s="14">
        <v>131416.31812432205</v>
      </c>
      <c r="AC835" s="14">
        <v>132297.86045572977</v>
      </c>
    </row>
    <row r="836" spans="1:29">
      <c r="A836" s="1" t="s">
        <v>524</v>
      </c>
      <c r="B836" s="1" t="s">
        <v>547</v>
      </c>
      <c r="F836" s="1">
        <v>28</v>
      </c>
      <c r="G836" s="1" t="s">
        <v>837</v>
      </c>
      <c r="H836" s="1" t="str">
        <f t="shared" si="14"/>
        <v>28아파트중위전세가격</v>
      </c>
      <c r="I836" s="1" t="s">
        <v>870</v>
      </c>
      <c r="J836" s="13">
        <v>91874.798793830094</v>
      </c>
      <c r="K836" s="13">
        <v>91874.798793830094</v>
      </c>
      <c r="L836" s="13">
        <v>92754.914176371749</v>
      </c>
      <c r="M836" s="13">
        <v>93501.472610125624</v>
      </c>
      <c r="N836" s="13">
        <v>94125.016849086111</v>
      </c>
      <c r="O836" s="13">
        <v>95302.840418935681</v>
      </c>
      <c r="P836" s="13">
        <v>95329.916900307333</v>
      </c>
      <c r="Q836" s="14">
        <v>95329.916900307333</v>
      </c>
      <c r="R836" s="14">
        <v>95870.036259233297</v>
      </c>
      <c r="S836" s="14">
        <v>96531.908799266734</v>
      </c>
      <c r="T836" s="14">
        <v>97043.217905860787</v>
      </c>
      <c r="U836" s="14">
        <v>97611.377478942319</v>
      </c>
      <c r="V836" s="14">
        <v>97784.928430536311</v>
      </c>
      <c r="W836" s="14">
        <v>97825.624400255896</v>
      </c>
      <c r="X836" s="14">
        <v>97825.624400255896</v>
      </c>
      <c r="Y836" s="14">
        <v>98696.364551124847</v>
      </c>
      <c r="Z836" s="14">
        <v>98973.353036037952</v>
      </c>
      <c r="AA836" s="14">
        <v>98973.353036037952</v>
      </c>
      <c r="AB836" s="14">
        <v>98973.353036037952</v>
      </c>
      <c r="AC836" s="14">
        <v>98973.353036037952</v>
      </c>
    </row>
    <row r="837" spans="1:29">
      <c r="A837" s="1" t="s">
        <v>524</v>
      </c>
      <c r="B837" s="1" t="s">
        <v>548</v>
      </c>
      <c r="F837" s="1">
        <v>29</v>
      </c>
      <c r="G837" s="1" t="s">
        <v>837</v>
      </c>
      <c r="H837" s="1" t="str">
        <f t="shared" si="14"/>
        <v>29아파트중위전세가격</v>
      </c>
      <c r="I837" s="1" t="s">
        <v>870</v>
      </c>
      <c r="J837" s="13">
        <v>117869.73748755609</v>
      </c>
      <c r="K837" s="13">
        <v>118123.0035636479</v>
      </c>
      <c r="L837" s="13">
        <v>118873.39972491139</v>
      </c>
      <c r="M837" s="13">
        <v>119499.30121721901</v>
      </c>
      <c r="N837" s="13">
        <v>119593.55393323812</v>
      </c>
      <c r="O837" s="13">
        <v>119919.47141627352</v>
      </c>
      <c r="P837" s="13">
        <v>120259.75530579561</v>
      </c>
      <c r="Q837" s="14">
        <v>120402.74824101994</v>
      </c>
      <c r="R837" s="14">
        <v>120727.32755262512</v>
      </c>
      <c r="S837" s="14">
        <v>120937.1148398763</v>
      </c>
      <c r="T837" s="14">
        <v>121875.24731524097</v>
      </c>
      <c r="U837" s="14">
        <v>122570.19628257703</v>
      </c>
      <c r="V837" s="14">
        <v>123279.14255630081</v>
      </c>
      <c r="W837" s="14">
        <v>123691.38082455681</v>
      </c>
      <c r="X837" s="14">
        <v>124170.6034142875</v>
      </c>
      <c r="Y837" s="14">
        <v>127019.37328394398</v>
      </c>
      <c r="Z837" s="14">
        <v>128833.24362034407</v>
      </c>
      <c r="AA837" s="14">
        <v>130615.19619994664</v>
      </c>
      <c r="AB837" s="14">
        <v>132604.69741933505</v>
      </c>
      <c r="AC837" s="14">
        <v>133555.28562963172</v>
      </c>
    </row>
    <row r="838" spans="1:29">
      <c r="A838" s="1" t="s">
        <v>524</v>
      </c>
      <c r="B838" s="1" t="s">
        <v>549</v>
      </c>
      <c r="F838" s="1">
        <v>30</v>
      </c>
      <c r="G838" s="1" t="s">
        <v>837</v>
      </c>
      <c r="H838" s="1" t="str">
        <f t="shared" si="14"/>
        <v>30아파트중위전세가격</v>
      </c>
      <c r="I838" s="1" t="s">
        <v>870</v>
      </c>
      <c r="J838" s="13">
        <v>124987.14336652956</v>
      </c>
      <c r="K838" s="13">
        <v>126157.86037495166</v>
      </c>
      <c r="L838" s="13">
        <v>127353.32640280435</v>
      </c>
      <c r="M838" s="13">
        <v>129426.49119370828</v>
      </c>
      <c r="N838" s="13">
        <v>129912.70044546227</v>
      </c>
      <c r="O838" s="13">
        <v>130128.06663352066</v>
      </c>
      <c r="P838" s="13">
        <v>128136.21000507234</v>
      </c>
      <c r="Q838" s="14">
        <v>127993.65203722398</v>
      </c>
      <c r="R838" s="14">
        <v>127515.24214163389</v>
      </c>
      <c r="S838" s="14">
        <v>127690.6272128727</v>
      </c>
      <c r="T838" s="14">
        <v>128611.94059833567</v>
      </c>
      <c r="U838" s="14">
        <v>128512.6262992682</v>
      </c>
      <c r="V838" s="14">
        <v>128434.96041131603</v>
      </c>
      <c r="W838" s="14">
        <v>128025.59600679077</v>
      </c>
      <c r="X838" s="14">
        <v>128195.98212342383</v>
      </c>
      <c r="Y838" s="14">
        <v>128915.59170209576</v>
      </c>
      <c r="Z838" s="14">
        <v>129640.38868010312</v>
      </c>
      <c r="AA838" s="14">
        <v>130047.96832905282</v>
      </c>
      <c r="AB838" s="14">
        <v>130961.2964387113</v>
      </c>
      <c r="AC838" s="14">
        <v>131125.41172715006</v>
      </c>
    </row>
    <row r="839" spans="1:29">
      <c r="A839" s="1" t="s">
        <v>1384</v>
      </c>
      <c r="B839" s="1" t="s">
        <v>1383</v>
      </c>
      <c r="F839" s="1">
        <v>31</v>
      </c>
      <c r="G839" s="1" t="s">
        <v>837</v>
      </c>
      <c r="H839" s="1" t="str">
        <f t="shared" si="14"/>
        <v>31아파트중위전세가격</v>
      </c>
      <c r="I839" s="1" t="s">
        <v>870</v>
      </c>
      <c r="J839" s="13"/>
      <c r="K839" s="13"/>
      <c r="L839" s="13"/>
      <c r="M839" s="13"/>
      <c r="N839" s="13"/>
      <c r="O839" s="13"/>
      <c r="P839" s="13"/>
      <c r="U839" s="14">
        <v>80500</v>
      </c>
      <c r="V839" s="14">
        <v>86500</v>
      </c>
      <c r="W839" s="14">
        <v>88000</v>
      </c>
      <c r="X839" s="14">
        <v>88500</v>
      </c>
      <c r="Y839" s="14">
        <v>90500</v>
      </c>
      <c r="Z839" s="14">
        <v>90500</v>
      </c>
      <c r="AA839" s="14">
        <v>90500</v>
      </c>
      <c r="AB839" s="14">
        <v>92000</v>
      </c>
      <c r="AC839" s="14">
        <v>94500</v>
      </c>
    </row>
    <row r="840" spans="1:29">
      <c r="A840" s="1" t="s">
        <v>524</v>
      </c>
      <c r="B840" s="1" t="s">
        <v>550</v>
      </c>
      <c r="F840" s="1">
        <v>32</v>
      </c>
      <c r="G840" s="1" t="s">
        <v>837</v>
      </c>
      <c r="H840" s="1" t="str">
        <f t="shared" si="14"/>
        <v>32아파트중위전세가격</v>
      </c>
      <c r="I840" s="1" t="s">
        <v>870</v>
      </c>
      <c r="J840" s="13">
        <v>76434.581564422682</v>
      </c>
      <c r="K840" s="13">
        <v>77077.81838120638</v>
      </c>
      <c r="L840" s="13">
        <v>77232.630408966972</v>
      </c>
      <c r="M840" s="13">
        <v>77232.630408966972</v>
      </c>
      <c r="N840" s="13">
        <v>77238.465366688077</v>
      </c>
      <c r="O840" s="13">
        <v>77326.394251496284</v>
      </c>
      <c r="P840" s="13">
        <v>77316.78493640777</v>
      </c>
      <c r="Q840" s="14">
        <v>77477.620421920001</v>
      </c>
      <c r="R840" s="14">
        <v>77524.215167993651</v>
      </c>
      <c r="S840" s="14">
        <v>77713.464516586188</v>
      </c>
      <c r="T840" s="14">
        <v>77898.2648978293</v>
      </c>
      <c r="U840" s="14">
        <v>77839.431990344863</v>
      </c>
      <c r="V840" s="14">
        <v>76993.580361040498</v>
      </c>
      <c r="W840" s="14">
        <v>76865.339085329848</v>
      </c>
      <c r="X840" s="14">
        <v>76782.215032226581</v>
      </c>
      <c r="Y840" s="14">
        <v>76743.615027090869</v>
      </c>
      <c r="Z840" s="14">
        <v>77029.956860026199</v>
      </c>
      <c r="AA840" s="14">
        <v>76755.107207970621</v>
      </c>
      <c r="AB840" s="14">
        <v>77259.259430449631</v>
      </c>
      <c r="AC840" s="14">
        <v>77577.886654854534</v>
      </c>
    </row>
    <row r="841" spans="1:29">
      <c r="A841" s="1" t="s">
        <v>524</v>
      </c>
      <c r="B841" s="1" t="s">
        <v>551</v>
      </c>
      <c r="F841" s="1">
        <v>33</v>
      </c>
      <c r="G841" s="1" t="s">
        <v>837</v>
      </c>
      <c r="H841" s="1" t="str">
        <f t="shared" si="14"/>
        <v>33아파트중위전세가격</v>
      </c>
      <c r="I841" s="1" t="s">
        <v>870</v>
      </c>
      <c r="J841" s="13">
        <v>94600.210258881241</v>
      </c>
      <c r="K841" s="13">
        <v>94600.210258881241</v>
      </c>
      <c r="L841" s="13">
        <v>95171.820929519468</v>
      </c>
      <c r="M841" s="13">
        <v>95621.608480441544</v>
      </c>
      <c r="N841" s="13">
        <v>95827.705987997717</v>
      </c>
      <c r="O841" s="13">
        <v>95894.14998466862</v>
      </c>
      <c r="P841" s="13">
        <v>95919.659205396645</v>
      </c>
      <c r="Q841" s="14">
        <v>95608.419116036617</v>
      </c>
      <c r="R841" s="14">
        <v>95323.362827981953</v>
      </c>
      <c r="S841" s="14">
        <v>95336.454728634635</v>
      </c>
      <c r="T841" s="14">
        <v>95465.687283718071</v>
      </c>
      <c r="U841" s="14">
        <v>96005.318314865144</v>
      </c>
      <c r="V841" s="14">
        <v>96160.214561990389</v>
      </c>
      <c r="W841" s="14">
        <v>96234.287885915401</v>
      </c>
      <c r="X841" s="14">
        <v>95922.486976444357</v>
      </c>
      <c r="Y841" s="14">
        <v>96249.655246010181</v>
      </c>
      <c r="Z841" s="14">
        <v>96393.369529235482</v>
      </c>
      <c r="AA841" s="14">
        <v>96409.374128859155</v>
      </c>
      <c r="AB841" s="14">
        <v>96549.180474249079</v>
      </c>
      <c r="AC841" s="14">
        <v>97314.900210816078</v>
      </c>
    </row>
    <row r="842" spans="1:29">
      <c r="A842" s="1" t="s">
        <v>524</v>
      </c>
      <c r="B842" s="1" t="s">
        <v>552</v>
      </c>
      <c r="F842" s="1">
        <v>34</v>
      </c>
      <c r="G842" s="1" t="s">
        <v>837</v>
      </c>
      <c r="H842" s="1" t="str">
        <f t="shared" si="14"/>
        <v>34아파트중위전세가격</v>
      </c>
      <c r="I842" s="1" t="s">
        <v>870</v>
      </c>
      <c r="J842" s="13">
        <v>87039.229934446688</v>
      </c>
      <c r="K842" s="13">
        <v>88441.925315662214</v>
      </c>
      <c r="L842" s="13">
        <v>89170.119100922355</v>
      </c>
      <c r="M842" s="13">
        <v>90048.550550729822</v>
      </c>
      <c r="N842" s="13">
        <v>90527.803707352025</v>
      </c>
      <c r="O842" s="13">
        <v>91277.302408883319</v>
      </c>
      <c r="P842" s="13">
        <v>92165.491895764309</v>
      </c>
      <c r="Q842" s="14">
        <v>93815.223426166383</v>
      </c>
      <c r="R842" s="14">
        <v>94163.412595745758</v>
      </c>
      <c r="S842" s="14">
        <v>94521.245276260408</v>
      </c>
      <c r="T842" s="14">
        <v>94716.696516521901</v>
      </c>
      <c r="U842" s="14">
        <v>97680.184124168518</v>
      </c>
      <c r="V842" s="14">
        <v>97862.318403547673</v>
      </c>
      <c r="W842" s="14">
        <v>98470.850376940129</v>
      </c>
      <c r="X842" s="14">
        <v>98737.740310421286</v>
      </c>
      <c r="Y842" s="14">
        <v>98728.963015521062</v>
      </c>
      <c r="Z842" s="14">
        <v>99578.538536585373</v>
      </c>
      <c r="AA842" s="14">
        <v>99708.104301552114</v>
      </c>
      <c r="AB842" s="14">
        <v>99784.607716186249</v>
      </c>
      <c r="AC842" s="14">
        <v>100423.84035476718</v>
      </c>
    </row>
    <row r="843" spans="1:29">
      <c r="A843" s="1" t="s">
        <v>524</v>
      </c>
      <c r="B843" s="1" t="s">
        <v>553</v>
      </c>
      <c r="F843" s="1">
        <v>35</v>
      </c>
      <c r="G843" s="1" t="s">
        <v>837</v>
      </c>
      <c r="H843" s="1" t="str">
        <f t="shared" si="14"/>
        <v>35아파트중위전세가격</v>
      </c>
      <c r="I843" s="1" t="s">
        <v>870</v>
      </c>
      <c r="J843" s="13">
        <v>94079.733430942433</v>
      </c>
      <c r="K843" s="13">
        <v>94079.733430942433</v>
      </c>
      <c r="L843" s="13">
        <v>94282.77584449909</v>
      </c>
      <c r="M843" s="13">
        <v>94282.77584449909</v>
      </c>
      <c r="N843" s="13">
        <v>94293.593967941357</v>
      </c>
      <c r="O843" s="13">
        <v>94226.878651390623</v>
      </c>
      <c r="P843" s="13">
        <v>94001.304839956036</v>
      </c>
      <c r="Q843" s="14">
        <v>94119.03712410618</v>
      </c>
      <c r="R843" s="14">
        <v>94044.918427095923</v>
      </c>
      <c r="S843" s="14">
        <v>93635.258867448109</v>
      </c>
      <c r="T843" s="14">
        <v>93287.64501910079</v>
      </c>
      <c r="U843" s="14">
        <v>92296.09387091051</v>
      </c>
      <c r="V843" s="14">
        <v>91682.815749838628</v>
      </c>
      <c r="W843" s="14">
        <v>92047.345017496045</v>
      </c>
      <c r="X843" s="14">
        <v>92064.67308628741</v>
      </c>
      <c r="Y843" s="14">
        <v>92512.660569159401</v>
      </c>
      <c r="Z843" s="14">
        <v>92434.187122759206</v>
      </c>
      <c r="AA843" s="14">
        <v>92472.95190569121</v>
      </c>
      <c r="AB843" s="14">
        <v>93005.740665944424</v>
      </c>
      <c r="AC843" s="14">
        <v>92938.532068534667</v>
      </c>
    </row>
    <row r="844" spans="1:29">
      <c r="A844" s="1" t="s">
        <v>524</v>
      </c>
      <c r="B844" s="1" t="s">
        <v>554</v>
      </c>
      <c r="F844" s="1">
        <v>36</v>
      </c>
      <c r="G844" s="1" t="s">
        <v>837</v>
      </c>
      <c r="H844" s="1" t="str">
        <f t="shared" si="14"/>
        <v>36아파트중위전세가격</v>
      </c>
      <c r="I844" s="1" t="s">
        <v>870</v>
      </c>
      <c r="J844" s="13">
        <v>74662.809792467728</v>
      </c>
      <c r="K844" s="13">
        <v>74717.872147808957</v>
      </c>
      <c r="L844" s="13">
        <v>72604.116887411015</v>
      </c>
      <c r="M844" s="13">
        <v>73681.20792808081</v>
      </c>
      <c r="N844" s="13">
        <v>73690.272691542254</v>
      </c>
      <c r="O844" s="13">
        <v>75045.701255840933</v>
      </c>
      <c r="P844" s="13">
        <v>75113.789919583753</v>
      </c>
      <c r="Q844" s="14">
        <v>75228.113244037406</v>
      </c>
      <c r="R844" s="14">
        <v>75300.50034000662</v>
      </c>
      <c r="S844" s="14">
        <v>75422.846572795723</v>
      </c>
      <c r="T844" s="14">
        <v>75438.761377744231</v>
      </c>
      <c r="U844" s="14">
        <v>75478.142291771466</v>
      </c>
      <c r="V844" s="14">
        <v>75584.436875375002</v>
      </c>
      <c r="W844" s="14">
        <v>75848.699083024752</v>
      </c>
      <c r="X844" s="14">
        <v>76008.21217098285</v>
      </c>
      <c r="Y844" s="14">
        <v>76134.847483924139</v>
      </c>
      <c r="Z844" s="14">
        <v>76010.590973278624</v>
      </c>
      <c r="AA844" s="14">
        <v>75964.978575627727</v>
      </c>
      <c r="AB844" s="14">
        <v>75663.704022448626</v>
      </c>
      <c r="AC844" s="14">
        <v>75408.041866920408</v>
      </c>
    </row>
    <row r="845" spans="1:29">
      <c r="A845" s="1" t="s">
        <v>524</v>
      </c>
      <c r="B845" s="1" t="s">
        <v>555</v>
      </c>
      <c r="F845" s="1">
        <v>37</v>
      </c>
      <c r="G845" s="1" t="s">
        <v>837</v>
      </c>
      <c r="H845" s="1" t="str">
        <f t="shared" si="14"/>
        <v>37아파트중위전세가격</v>
      </c>
      <c r="I845" s="1" t="s">
        <v>870</v>
      </c>
      <c r="J845" s="13">
        <v>71534.053254194194</v>
      </c>
      <c r="K845" s="13">
        <v>71663.941662272351</v>
      </c>
      <c r="L845" s="13">
        <v>71891.375935714372</v>
      </c>
      <c r="M845" s="13">
        <v>72744.65596503191</v>
      </c>
      <c r="N845" s="13">
        <v>73108.913810047641</v>
      </c>
      <c r="O845" s="13">
        <v>73961.008740262027</v>
      </c>
      <c r="P845" s="13">
        <v>74783.885816332084</v>
      </c>
      <c r="Q845" s="14">
        <v>75279.131062539163</v>
      </c>
      <c r="R845" s="14">
        <v>76502.543670865009</v>
      </c>
      <c r="S845" s="14">
        <v>77555.043905451181</v>
      </c>
      <c r="T845" s="14">
        <v>78475.442157103113</v>
      </c>
      <c r="U845" s="14">
        <v>78849.657068890796</v>
      </c>
      <c r="V845" s="14">
        <v>79590.024541099017</v>
      </c>
      <c r="W845" s="14">
        <v>80647.062389447907</v>
      </c>
      <c r="X845" s="14">
        <v>81353.01873089133</v>
      </c>
      <c r="Y845" s="14">
        <v>82073.328540302464</v>
      </c>
      <c r="Z845" s="14">
        <v>82913.506097203834</v>
      </c>
      <c r="AA845" s="14">
        <v>84222.88208558342</v>
      </c>
      <c r="AB845" s="14">
        <v>85570.031745287997</v>
      </c>
      <c r="AC845" s="14">
        <v>85755.406948820979</v>
      </c>
    </row>
    <row r="846" spans="1:29">
      <c r="A846" s="1" t="s">
        <v>524</v>
      </c>
      <c r="B846" s="1" t="s">
        <v>556</v>
      </c>
      <c r="F846" s="1">
        <v>38</v>
      </c>
      <c r="G846" s="1" t="s">
        <v>837</v>
      </c>
      <c r="H846" s="1" t="str">
        <f t="shared" si="14"/>
        <v>38아파트중위전세가격</v>
      </c>
      <c r="I846" s="1" t="s">
        <v>870</v>
      </c>
      <c r="J846" s="13">
        <v>112892.49556005673</v>
      </c>
      <c r="K846" s="13">
        <v>112713.37348345263</v>
      </c>
      <c r="L846" s="13">
        <v>113013.16697929967</v>
      </c>
      <c r="M846" s="13">
        <v>113187.79816246657</v>
      </c>
      <c r="N846" s="13">
        <v>112602.21539651709</v>
      </c>
      <c r="O846" s="13">
        <v>112010.84718692681</v>
      </c>
      <c r="P846" s="13">
        <v>111631.68746958587</v>
      </c>
      <c r="Q846" s="14">
        <v>111475.29103984096</v>
      </c>
      <c r="R846" s="14">
        <v>111721.27803818975</v>
      </c>
      <c r="S846" s="14">
        <v>112397.27853313425</v>
      </c>
      <c r="T846" s="14">
        <v>112263.52643793853</v>
      </c>
      <c r="U846" s="14">
        <v>112617.22839621721</v>
      </c>
      <c r="V846" s="14">
        <v>112479.04903069862</v>
      </c>
      <c r="W846" s="14">
        <v>112868.19250927794</v>
      </c>
      <c r="X846" s="14">
        <v>113424.90193046423</v>
      </c>
      <c r="Y846" s="14">
        <v>114109.15169851553</v>
      </c>
      <c r="Z846" s="14">
        <v>114945.75330425159</v>
      </c>
      <c r="AA846" s="14">
        <v>115214.7442053519</v>
      </c>
      <c r="AB846" s="14">
        <v>115417.73247770037</v>
      </c>
      <c r="AC846" s="14">
        <v>116054.50631551533</v>
      </c>
    </row>
    <row r="847" spans="1:29">
      <c r="A847" s="1" t="s">
        <v>524</v>
      </c>
      <c r="B847" s="1" t="s">
        <v>557</v>
      </c>
      <c r="F847" s="1">
        <v>39</v>
      </c>
      <c r="G847" s="1" t="s">
        <v>837</v>
      </c>
      <c r="H847" s="1" t="str">
        <f t="shared" si="14"/>
        <v>39아파트중위전세가격</v>
      </c>
      <c r="I847" s="1" t="s">
        <v>870</v>
      </c>
      <c r="J847" s="13">
        <v>72960.635322674265</v>
      </c>
      <c r="K847" s="13">
        <v>73041.422616220778</v>
      </c>
      <c r="L847" s="13">
        <v>73824.178143633588</v>
      </c>
      <c r="M847" s="13">
        <v>74243.39085008706</v>
      </c>
      <c r="N847" s="13">
        <v>75661.075932668464</v>
      </c>
      <c r="O847" s="13">
        <v>75661.075932668464</v>
      </c>
      <c r="P847" s="13">
        <v>75702.997203313804</v>
      </c>
      <c r="Q847" s="14">
        <v>76122.209909767291</v>
      </c>
      <c r="R847" s="14">
        <v>76122.209909767291</v>
      </c>
      <c r="S847" s="14">
        <v>76122.209909767291</v>
      </c>
      <c r="T847" s="14">
        <v>76122.209909767291</v>
      </c>
      <c r="U847" s="14">
        <v>76148.268605318532</v>
      </c>
      <c r="V847" s="14">
        <v>76228.513009374408</v>
      </c>
      <c r="W847" s="14">
        <v>76688.39080734647</v>
      </c>
      <c r="X847" s="14">
        <v>76728.513009374408</v>
      </c>
      <c r="Y847" s="14">
        <v>77148.268605318532</v>
      </c>
      <c r="Z847" s="14">
        <v>77148.268605318532</v>
      </c>
      <c r="AA847" s="14">
        <v>77148.268605318532</v>
      </c>
      <c r="AB847" s="14">
        <v>76728.513009374408</v>
      </c>
      <c r="AC847" s="14">
        <v>76228.513009374408</v>
      </c>
    </row>
    <row r="848" spans="1:29">
      <c r="A848" s="1" t="s">
        <v>655</v>
      </c>
      <c r="F848" s="1">
        <v>40</v>
      </c>
      <c r="G848" s="1" t="s">
        <v>837</v>
      </c>
      <c r="H848" s="1" t="str">
        <f t="shared" si="14"/>
        <v>40아파트중위전세가격</v>
      </c>
      <c r="I848" s="1" t="s">
        <v>870</v>
      </c>
      <c r="J848" s="13">
        <v>122100.98756836257</v>
      </c>
      <c r="K848" s="13">
        <v>121739.3417676441</v>
      </c>
      <c r="L848" s="13">
        <v>121974.05570498361</v>
      </c>
      <c r="M848" s="13">
        <v>122325.08723152893</v>
      </c>
      <c r="N848" s="13">
        <v>122202.27483028162</v>
      </c>
      <c r="O848" s="13">
        <v>122123.28812806701</v>
      </c>
      <c r="P848" s="13">
        <v>121816.89456211022</v>
      </c>
      <c r="Q848" s="14">
        <v>121925.27773338322</v>
      </c>
      <c r="R848" s="14">
        <v>121988.09328790559</v>
      </c>
      <c r="S848" s="14">
        <v>122507.25421253937</v>
      </c>
      <c r="T848" s="14">
        <v>123241.20726619907</v>
      </c>
      <c r="U848" s="14">
        <v>123308.3590085427</v>
      </c>
      <c r="V848" s="14">
        <v>123790.5835429112</v>
      </c>
      <c r="W848" s="14">
        <v>124106.36382426265</v>
      </c>
      <c r="X848" s="14">
        <v>124758.78677998426</v>
      </c>
      <c r="Y848" s="14">
        <v>126153.01265541711</v>
      </c>
      <c r="Z848" s="14">
        <v>126921.4443912485</v>
      </c>
      <c r="AA848" s="14">
        <v>127413.12110346426</v>
      </c>
      <c r="AB848" s="14">
        <v>128021.06063445157</v>
      </c>
      <c r="AC848" s="14">
        <v>128609.94028840783</v>
      </c>
    </row>
    <row r="849" spans="1:29">
      <c r="A849" s="1" t="s">
        <v>523</v>
      </c>
      <c r="F849" s="1">
        <v>41</v>
      </c>
      <c r="G849" s="1" t="s">
        <v>837</v>
      </c>
      <c r="H849" s="1" t="str">
        <f t="shared" si="14"/>
        <v>41아파트중위전세가격</v>
      </c>
      <c r="I849" s="1" t="s">
        <v>870</v>
      </c>
      <c r="J849" s="13">
        <v>121657.61717450804</v>
      </c>
      <c r="K849" s="13">
        <v>122179.19908580378</v>
      </c>
      <c r="L849" s="13">
        <v>122225.74615550318</v>
      </c>
      <c r="M849" s="13">
        <v>122138.95425762377</v>
      </c>
      <c r="N849" s="13">
        <v>121846.6762893641</v>
      </c>
      <c r="O849" s="13">
        <v>121920.73300891122</v>
      </c>
      <c r="P849" s="13">
        <v>121738.2016455126</v>
      </c>
      <c r="Q849" s="14">
        <v>121632.36669251436</v>
      </c>
      <c r="R849" s="14">
        <v>121968.0119518647</v>
      </c>
      <c r="S849" s="14">
        <v>122506.56634459818</v>
      </c>
      <c r="T849" s="14">
        <v>122577.55077850567</v>
      </c>
      <c r="U849" s="14">
        <v>122603.32506191834</v>
      </c>
      <c r="V849" s="14">
        <v>122905.07176158178</v>
      </c>
      <c r="W849" s="14">
        <v>123240.28662168782</v>
      </c>
      <c r="X849" s="14">
        <v>123818.72781753149</v>
      </c>
      <c r="Y849" s="14">
        <v>124584.0923802912</v>
      </c>
      <c r="Z849" s="14">
        <v>125321.15970488552</v>
      </c>
      <c r="AA849" s="14">
        <v>125786.45236287112</v>
      </c>
      <c r="AB849" s="14">
        <v>126287.09848127242</v>
      </c>
      <c r="AC849" s="14">
        <v>127093.28663699458</v>
      </c>
    </row>
    <row r="850" spans="1:29">
      <c r="A850" s="1" t="s">
        <v>524</v>
      </c>
      <c r="B850" s="1" t="s">
        <v>525</v>
      </c>
      <c r="F850" s="1">
        <v>42</v>
      </c>
      <c r="G850" s="1" t="s">
        <v>837</v>
      </c>
      <c r="H850" s="1" t="str">
        <f t="shared" si="14"/>
        <v>42아파트중위전세가격</v>
      </c>
      <c r="I850" s="1" t="s">
        <v>870</v>
      </c>
      <c r="J850" s="13">
        <v>248345.18369571117</v>
      </c>
      <c r="K850" s="13">
        <v>247071.74072044517</v>
      </c>
      <c r="L850" s="13">
        <v>247158.40034055797</v>
      </c>
      <c r="M850" s="13">
        <v>246598.4973720634</v>
      </c>
      <c r="N850" s="13">
        <v>245436.41134755025</v>
      </c>
      <c r="O850" s="13">
        <v>244336.54173172501</v>
      </c>
      <c r="P850" s="13">
        <v>242967.23314234268</v>
      </c>
      <c r="Q850" s="14">
        <v>240868.26918447221</v>
      </c>
      <c r="R850" s="14">
        <v>243594.39439760754</v>
      </c>
      <c r="S850" s="14">
        <v>246762.73404761849</v>
      </c>
      <c r="T850" s="14">
        <v>249284.0047812626</v>
      </c>
      <c r="U850" s="14">
        <v>251056.03535220085</v>
      </c>
      <c r="V850" s="14">
        <v>252060.28839404872</v>
      </c>
      <c r="W850" s="14">
        <v>253892.6118098204</v>
      </c>
      <c r="X850" s="14">
        <v>256512.1115675444</v>
      </c>
      <c r="Y850" s="14">
        <v>257218.6613673543</v>
      </c>
      <c r="Z850" s="14">
        <v>257785.45305827996</v>
      </c>
      <c r="AA850" s="14">
        <v>258618.44389698521</v>
      </c>
      <c r="AB850" s="14">
        <v>260134.97867952232</v>
      </c>
      <c r="AC850" s="14">
        <v>262513.23381282581</v>
      </c>
    </row>
    <row r="851" spans="1:29">
      <c r="A851" s="1" t="s">
        <v>524</v>
      </c>
      <c r="B851" s="1" t="s">
        <v>525</v>
      </c>
      <c r="C851" s="1" t="s">
        <v>526</v>
      </c>
      <c r="F851" s="1">
        <v>43</v>
      </c>
      <c r="G851" s="1" t="s">
        <v>837</v>
      </c>
      <c r="H851" s="1" t="str">
        <f t="shared" si="14"/>
        <v>43아파트중위전세가격</v>
      </c>
      <c r="I851" s="1" t="s">
        <v>870</v>
      </c>
      <c r="J851" s="13">
        <v>209343.60430088386</v>
      </c>
      <c r="K851" s="13">
        <v>209461.09983363343</v>
      </c>
      <c r="L851" s="13">
        <v>209605.45535145793</v>
      </c>
      <c r="M851" s="13">
        <v>209310.62538082883</v>
      </c>
      <c r="N851" s="13">
        <v>209247.13565379323</v>
      </c>
      <c r="O851" s="13">
        <v>208953.96164668672</v>
      </c>
      <c r="P851" s="13">
        <v>208296.15388565208</v>
      </c>
      <c r="Q851" s="14">
        <v>207844.33429410597</v>
      </c>
      <c r="R851" s="14">
        <v>208599.13188144841</v>
      </c>
      <c r="S851" s="14">
        <v>209098.35054052019</v>
      </c>
      <c r="T851" s="14">
        <v>209308.06141870288</v>
      </c>
      <c r="U851" s="14">
        <v>211457.92342940066</v>
      </c>
      <c r="V851" s="14">
        <v>212326.53628180909</v>
      </c>
      <c r="W851" s="14">
        <v>213191.45673048639</v>
      </c>
      <c r="X851" s="14">
        <v>214633.83268075538</v>
      </c>
      <c r="Y851" s="14">
        <v>215322.03333050077</v>
      </c>
      <c r="Z851" s="14">
        <v>215995.69886850173</v>
      </c>
      <c r="AA851" s="14">
        <v>217291.48745285423</v>
      </c>
      <c r="AB851" s="14">
        <v>218422.52652255481</v>
      </c>
      <c r="AC851" s="14">
        <v>220168.39371041226</v>
      </c>
    </row>
    <row r="852" spans="1:29">
      <c r="A852" s="1" t="s">
        <v>524</v>
      </c>
      <c r="B852" s="1" t="s">
        <v>525</v>
      </c>
      <c r="C852" s="1" t="s">
        <v>527</v>
      </c>
      <c r="F852" s="1">
        <v>44</v>
      </c>
      <c r="G852" s="1" t="s">
        <v>837</v>
      </c>
      <c r="H852" s="1" t="str">
        <f t="shared" si="14"/>
        <v>44아파트중위전세가격</v>
      </c>
      <c r="I852" s="1" t="s">
        <v>870</v>
      </c>
      <c r="J852" s="13">
        <v>280447.32394366199</v>
      </c>
      <c r="K852" s="13">
        <v>281831.92488262913</v>
      </c>
      <c r="L852" s="13">
        <v>282003.94366197183</v>
      </c>
      <c r="M852" s="13">
        <v>282003.94366197183</v>
      </c>
      <c r="N852" s="13">
        <v>282003.94366197183</v>
      </c>
      <c r="O852" s="13">
        <v>282003.94366197183</v>
      </c>
      <c r="P852" s="13">
        <v>282003.94366197183</v>
      </c>
      <c r="Q852" s="14">
        <v>283343.81220657279</v>
      </c>
      <c r="R852" s="14">
        <v>283291.3615023474</v>
      </c>
      <c r="S852" s="14">
        <v>283291.3615023474</v>
      </c>
      <c r="T852" s="14">
        <v>287101.12676056341</v>
      </c>
      <c r="U852" s="14">
        <v>293703.84438712412</v>
      </c>
      <c r="V852" s="14">
        <v>297726.14041906648</v>
      </c>
      <c r="W852" s="14">
        <v>299066.19907423767</v>
      </c>
      <c r="X852" s="14">
        <v>299066.19907423767</v>
      </c>
      <c r="Y852" s="14">
        <v>300797.3393166319</v>
      </c>
      <c r="Z852" s="14">
        <v>300225.08038585208</v>
      </c>
      <c r="AA852" s="14">
        <v>300420.62117946363</v>
      </c>
      <c r="AB852" s="14">
        <v>300981.94410091516</v>
      </c>
      <c r="AC852" s="14">
        <v>305333.78679198615</v>
      </c>
    </row>
    <row r="853" spans="1:29">
      <c r="A853" s="1" t="s">
        <v>524</v>
      </c>
      <c r="B853" s="1" t="s">
        <v>525</v>
      </c>
      <c r="D853" s="1" t="s">
        <v>558</v>
      </c>
      <c r="F853" s="1">
        <v>45</v>
      </c>
      <c r="G853" s="1" t="s">
        <v>837</v>
      </c>
      <c r="H853" s="1" t="str">
        <f t="shared" si="14"/>
        <v>45아파트중위전세가격</v>
      </c>
      <c r="I853" s="1" t="s">
        <v>870</v>
      </c>
      <c r="J853" s="13">
        <v>255000</v>
      </c>
      <c r="K853" s="13">
        <v>255000</v>
      </c>
      <c r="L853" s="13">
        <v>255000</v>
      </c>
      <c r="M853" s="13">
        <v>255000</v>
      </c>
      <c r="N853" s="13">
        <v>255000</v>
      </c>
      <c r="O853" s="13">
        <v>255000</v>
      </c>
      <c r="P853" s="13">
        <v>255000</v>
      </c>
      <c r="Q853" s="14">
        <v>257500</v>
      </c>
      <c r="R853" s="14">
        <v>257500</v>
      </c>
      <c r="S853" s="14">
        <v>257500</v>
      </c>
      <c r="T853" s="14">
        <v>257500</v>
      </c>
      <c r="U853" s="14">
        <v>257500</v>
      </c>
      <c r="V853" s="14">
        <v>257500</v>
      </c>
      <c r="W853" s="14">
        <v>257500</v>
      </c>
      <c r="X853" s="14">
        <v>257500</v>
      </c>
      <c r="Y853" s="14">
        <v>259500</v>
      </c>
      <c r="Z853" s="14">
        <v>260000</v>
      </c>
      <c r="AA853" s="14">
        <v>261000</v>
      </c>
      <c r="AB853" s="14">
        <v>262500</v>
      </c>
      <c r="AC853" s="14">
        <v>263500</v>
      </c>
    </row>
    <row r="854" spans="1:29">
      <c r="A854" s="1" t="s">
        <v>524</v>
      </c>
      <c r="B854" s="1" t="s">
        <v>525</v>
      </c>
      <c r="D854" s="1" t="s">
        <v>559</v>
      </c>
      <c r="F854" s="1">
        <v>46</v>
      </c>
      <c r="G854" s="1" t="s">
        <v>837</v>
      </c>
      <c r="H854" s="1" t="str">
        <f t="shared" si="14"/>
        <v>46아파트중위전세가격</v>
      </c>
      <c r="I854" s="1" t="s">
        <v>870</v>
      </c>
      <c r="J854" s="13">
        <v>280000</v>
      </c>
      <c r="K854" s="13">
        <v>280000</v>
      </c>
      <c r="L854" s="13">
        <v>275000</v>
      </c>
      <c r="M854" s="13">
        <v>275000</v>
      </c>
      <c r="N854" s="13">
        <v>275000</v>
      </c>
      <c r="O854" s="13">
        <v>275000</v>
      </c>
      <c r="P854" s="13">
        <v>275000</v>
      </c>
      <c r="Q854" s="14">
        <v>275000</v>
      </c>
      <c r="R854" s="14">
        <v>272500</v>
      </c>
      <c r="S854" s="14">
        <v>272500</v>
      </c>
      <c r="T854" s="14">
        <v>282500</v>
      </c>
      <c r="U854" s="14">
        <v>287500</v>
      </c>
      <c r="V854" s="14">
        <v>292500</v>
      </c>
      <c r="W854" s="14">
        <v>297500</v>
      </c>
      <c r="X854" s="14">
        <v>297500</v>
      </c>
      <c r="Y854" s="14">
        <v>302500</v>
      </c>
      <c r="Z854" s="14">
        <v>300000</v>
      </c>
      <c r="AA854" s="14">
        <v>300000</v>
      </c>
      <c r="AB854" s="14">
        <v>301000</v>
      </c>
      <c r="AC854" s="14">
        <v>306500</v>
      </c>
    </row>
    <row r="855" spans="1:29">
      <c r="A855" s="1" t="s">
        <v>524</v>
      </c>
      <c r="B855" s="1" t="s">
        <v>525</v>
      </c>
      <c r="D855" s="1" t="s">
        <v>560</v>
      </c>
      <c r="F855" s="1">
        <v>47</v>
      </c>
      <c r="G855" s="1" t="s">
        <v>837</v>
      </c>
      <c r="H855" s="1" t="str">
        <f t="shared" si="14"/>
        <v>47아파트중위전세가격</v>
      </c>
      <c r="I855" s="1" t="s">
        <v>870</v>
      </c>
      <c r="J855" s="13">
        <v>290000</v>
      </c>
      <c r="K855" s="13">
        <v>292500</v>
      </c>
      <c r="L855" s="13">
        <v>295000</v>
      </c>
      <c r="M855" s="13">
        <v>295000</v>
      </c>
      <c r="N855" s="13">
        <v>295000</v>
      </c>
      <c r="O855" s="13">
        <v>295000</v>
      </c>
      <c r="P855" s="13">
        <v>295000</v>
      </c>
      <c r="Q855" s="14">
        <v>296500</v>
      </c>
      <c r="R855" s="14">
        <v>297500</v>
      </c>
      <c r="S855" s="14">
        <v>297500</v>
      </c>
      <c r="T855" s="14">
        <v>300000</v>
      </c>
      <c r="U855" s="14">
        <v>310000</v>
      </c>
      <c r="V855" s="14">
        <v>315000</v>
      </c>
      <c r="W855" s="14">
        <v>315000</v>
      </c>
      <c r="X855" s="14">
        <v>315000</v>
      </c>
      <c r="Y855" s="14">
        <v>315000</v>
      </c>
      <c r="Z855" s="14">
        <v>315000</v>
      </c>
      <c r="AA855" s="14">
        <v>315000</v>
      </c>
      <c r="AB855" s="14">
        <v>315000</v>
      </c>
      <c r="AC855" s="14">
        <v>320000</v>
      </c>
    </row>
    <row r="856" spans="1:29">
      <c r="A856" s="1" t="s">
        <v>524</v>
      </c>
      <c r="B856" s="1" t="s">
        <v>525</v>
      </c>
      <c r="C856" s="1" t="s">
        <v>528</v>
      </c>
      <c r="F856" s="1">
        <v>48</v>
      </c>
      <c r="G856" s="1" t="s">
        <v>837</v>
      </c>
      <c r="H856" s="1" t="str">
        <f t="shared" si="14"/>
        <v>48아파트중위전세가격</v>
      </c>
      <c r="I856" s="1" t="s">
        <v>870</v>
      </c>
      <c r="J856" s="13">
        <v>194717.23529036329</v>
      </c>
      <c r="K856" s="13">
        <v>194524.79913199492</v>
      </c>
      <c r="L856" s="13">
        <v>194702.51324345983</v>
      </c>
      <c r="M856" s="13">
        <v>194295.32856308756</v>
      </c>
      <c r="N856" s="13">
        <v>194095.84104538825</v>
      </c>
      <c r="O856" s="13">
        <v>193690.94338819824</v>
      </c>
      <c r="P856" s="13">
        <v>192782.45622744004</v>
      </c>
      <c r="Q856" s="14">
        <v>191989.79999479954</v>
      </c>
      <c r="R856" s="14">
        <v>191940.89197449881</v>
      </c>
      <c r="S856" s="14">
        <v>191934.10418424779</v>
      </c>
      <c r="T856" s="14">
        <v>191779.79689815833</v>
      </c>
      <c r="U856" s="14">
        <v>193928.26422433867</v>
      </c>
      <c r="V856" s="14">
        <v>194621.93072968506</v>
      </c>
      <c r="W856" s="14">
        <v>195506.39764228906</v>
      </c>
      <c r="X856" s="14">
        <v>197310.05565549296</v>
      </c>
      <c r="Y856" s="14">
        <v>198005.49364002448</v>
      </c>
      <c r="Z856" s="14">
        <v>198936.00531443756</v>
      </c>
      <c r="AA856" s="14">
        <v>200401.18182316254</v>
      </c>
      <c r="AB856" s="14">
        <v>201964.13325358633</v>
      </c>
      <c r="AC856" s="14">
        <v>202824.28912549195</v>
      </c>
    </row>
    <row r="857" spans="1:29">
      <c r="A857" s="1" t="s">
        <v>524</v>
      </c>
      <c r="B857" s="1" t="s">
        <v>525</v>
      </c>
      <c r="D857" s="1" t="s">
        <v>561</v>
      </c>
      <c r="F857" s="1">
        <v>49</v>
      </c>
      <c r="G857" s="1" t="s">
        <v>837</v>
      </c>
      <c r="H857" s="1" t="str">
        <f t="shared" si="14"/>
        <v>49아파트중위전세가격</v>
      </c>
      <c r="I857" s="1" t="s">
        <v>870</v>
      </c>
      <c r="J857" s="13">
        <v>266000</v>
      </c>
      <c r="K857" s="13">
        <v>264000</v>
      </c>
      <c r="L857" s="13">
        <v>262500</v>
      </c>
      <c r="M857" s="13">
        <v>264000</v>
      </c>
      <c r="N857" s="13">
        <v>261500</v>
      </c>
      <c r="O857" s="13">
        <v>262500</v>
      </c>
      <c r="P857" s="13">
        <v>262500</v>
      </c>
      <c r="Q857" s="14">
        <v>265000</v>
      </c>
      <c r="R857" s="14">
        <v>265000</v>
      </c>
      <c r="S857" s="14">
        <v>265000</v>
      </c>
      <c r="T857" s="14">
        <v>265500</v>
      </c>
      <c r="U857" s="14">
        <v>267500</v>
      </c>
      <c r="V857" s="14">
        <v>267500</v>
      </c>
      <c r="W857" s="14">
        <v>271000</v>
      </c>
      <c r="X857" s="14">
        <v>275000</v>
      </c>
      <c r="Y857" s="14">
        <v>275000</v>
      </c>
      <c r="Z857" s="14">
        <v>270000</v>
      </c>
      <c r="AA857" s="14">
        <v>276500</v>
      </c>
      <c r="AB857" s="14">
        <v>280000</v>
      </c>
      <c r="AC857" s="14">
        <v>280000</v>
      </c>
    </row>
    <row r="858" spans="1:29">
      <c r="A858" s="1" t="s">
        <v>524</v>
      </c>
      <c r="B858" s="1" t="s">
        <v>525</v>
      </c>
      <c r="D858" s="1" t="s">
        <v>562</v>
      </c>
      <c r="F858" s="1">
        <v>50</v>
      </c>
      <c r="G858" s="1" t="s">
        <v>837</v>
      </c>
      <c r="H858" s="1" t="str">
        <f t="shared" si="14"/>
        <v>50아파트중위전세가격</v>
      </c>
      <c r="I858" s="1" t="s">
        <v>870</v>
      </c>
      <c r="J858" s="13">
        <v>290000</v>
      </c>
      <c r="K858" s="13">
        <v>290000</v>
      </c>
      <c r="L858" s="13">
        <v>300000</v>
      </c>
      <c r="M858" s="13">
        <v>300000</v>
      </c>
      <c r="N858" s="13">
        <v>300000</v>
      </c>
      <c r="O858" s="13">
        <v>300000</v>
      </c>
      <c r="P858" s="13">
        <v>300000</v>
      </c>
      <c r="Q858" s="14">
        <v>297500</v>
      </c>
      <c r="R858" s="14">
        <v>300000</v>
      </c>
      <c r="S858" s="14">
        <v>295000</v>
      </c>
      <c r="T858" s="14">
        <v>295000</v>
      </c>
      <c r="U858" s="14">
        <v>298000</v>
      </c>
      <c r="V858" s="14">
        <v>300000</v>
      </c>
      <c r="W858" s="14">
        <v>300000</v>
      </c>
      <c r="X858" s="14">
        <v>305000</v>
      </c>
      <c r="Y858" s="14">
        <v>306000</v>
      </c>
      <c r="Z858" s="14">
        <v>307500</v>
      </c>
      <c r="AA858" s="14">
        <v>310000</v>
      </c>
      <c r="AB858" s="14">
        <v>313000</v>
      </c>
      <c r="AC858" s="14">
        <v>320000</v>
      </c>
    </row>
    <row r="859" spans="1:29">
      <c r="A859" s="1" t="s">
        <v>524</v>
      </c>
      <c r="B859" s="1" t="s">
        <v>525</v>
      </c>
      <c r="D859" s="1" t="s">
        <v>563</v>
      </c>
      <c r="F859" s="1">
        <v>51</v>
      </c>
      <c r="G859" s="1" t="s">
        <v>837</v>
      </c>
      <c r="H859" s="1" t="str">
        <f t="shared" si="14"/>
        <v>51아파트중위전세가격</v>
      </c>
      <c r="I859" s="1" t="s">
        <v>870</v>
      </c>
      <c r="J859" s="13">
        <v>210000</v>
      </c>
      <c r="K859" s="13">
        <v>210000</v>
      </c>
      <c r="L859" s="13">
        <v>210000</v>
      </c>
      <c r="M859" s="13">
        <v>209000</v>
      </c>
      <c r="N859" s="13">
        <v>208000</v>
      </c>
      <c r="O859" s="13">
        <v>208000</v>
      </c>
      <c r="P859" s="13">
        <v>207500</v>
      </c>
      <c r="Q859" s="14">
        <v>207000</v>
      </c>
      <c r="R859" s="14">
        <v>206500</v>
      </c>
      <c r="S859" s="14">
        <v>210000</v>
      </c>
      <c r="T859" s="14">
        <v>210500</v>
      </c>
      <c r="U859" s="14">
        <v>210500</v>
      </c>
      <c r="V859" s="14">
        <v>210000</v>
      </c>
      <c r="W859" s="14">
        <v>214000</v>
      </c>
      <c r="X859" s="14">
        <v>215000</v>
      </c>
      <c r="Y859" s="14">
        <v>215000</v>
      </c>
      <c r="Z859" s="14">
        <v>215000</v>
      </c>
      <c r="AA859" s="14">
        <v>215000</v>
      </c>
      <c r="AB859" s="14">
        <v>220000</v>
      </c>
      <c r="AC859" s="14">
        <v>220000</v>
      </c>
    </row>
    <row r="860" spans="1:29">
      <c r="A860" s="1" t="s">
        <v>524</v>
      </c>
      <c r="B860" s="1" t="s">
        <v>525</v>
      </c>
      <c r="D860" s="1" t="s">
        <v>564</v>
      </c>
      <c r="F860" s="1">
        <v>52</v>
      </c>
      <c r="G860" s="1" t="s">
        <v>837</v>
      </c>
      <c r="H860" s="1" t="str">
        <f t="shared" si="14"/>
        <v>52아파트중위전세가격</v>
      </c>
      <c r="I860" s="1" t="s">
        <v>870</v>
      </c>
      <c r="J860" s="13">
        <v>195000</v>
      </c>
      <c r="K860" s="13">
        <v>195000</v>
      </c>
      <c r="L860" s="13">
        <v>195000</v>
      </c>
      <c r="M860" s="13">
        <v>190000</v>
      </c>
      <c r="N860" s="13">
        <v>190000</v>
      </c>
      <c r="O860" s="13">
        <v>190000</v>
      </c>
      <c r="P860" s="13">
        <v>187500</v>
      </c>
      <c r="Q860" s="14">
        <v>187500</v>
      </c>
      <c r="R860" s="14">
        <v>187500</v>
      </c>
      <c r="S860" s="14">
        <v>187500</v>
      </c>
      <c r="T860" s="14">
        <v>187500</v>
      </c>
      <c r="U860" s="14">
        <v>187500</v>
      </c>
      <c r="V860" s="14">
        <v>187500</v>
      </c>
      <c r="W860" s="14">
        <v>189000</v>
      </c>
      <c r="X860" s="14">
        <v>189000</v>
      </c>
      <c r="Y860" s="14">
        <v>189000</v>
      </c>
      <c r="Z860" s="14">
        <v>189000</v>
      </c>
      <c r="AA860" s="14">
        <v>190000</v>
      </c>
      <c r="AB860" s="14">
        <v>190000</v>
      </c>
      <c r="AC860" s="14">
        <v>190000</v>
      </c>
    </row>
    <row r="861" spans="1:29">
      <c r="A861" s="1" t="s">
        <v>524</v>
      </c>
      <c r="B861" s="1" t="s">
        <v>525</v>
      </c>
      <c r="D861" s="1" t="s">
        <v>565</v>
      </c>
      <c r="F861" s="1">
        <v>53</v>
      </c>
      <c r="G861" s="1" t="s">
        <v>837</v>
      </c>
      <c r="H861" s="1" t="str">
        <f t="shared" si="14"/>
        <v>53아파트중위전세가격</v>
      </c>
      <c r="I861" s="1" t="s">
        <v>870</v>
      </c>
      <c r="J861" s="13">
        <v>220000</v>
      </c>
      <c r="K861" s="13">
        <v>220000</v>
      </c>
      <c r="L861" s="13">
        <v>220000</v>
      </c>
      <c r="M861" s="13">
        <v>220000</v>
      </c>
      <c r="N861" s="13">
        <v>220000</v>
      </c>
      <c r="O861" s="13">
        <v>220000</v>
      </c>
      <c r="P861" s="13">
        <v>220000</v>
      </c>
      <c r="Q861" s="14">
        <v>220000</v>
      </c>
      <c r="R861" s="14">
        <v>220000</v>
      </c>
      <c r="S861" s="14">
        <v>220000</v>
      </c>
      <c r="T861" s="14">
        <v>220000</v>
      </c>
      <c r="U861" s="14">
        <v>220000</v>
      </c>
      <c r="V861" s="14">
        <v>220000</v>
      </c>
      <c r="W861" s="14">
        <v>220000</v>
      </c>
      <c r="X861" s="14">
        <v>222000</v>
      </c>
      <c r="Y861" s="14">
        <v>224000</v>
      </c>
      <c r="Z861" s="14">
        <v>227500</v>
      </c>
      <c r="AA861" s="14">
        <v>228500</v>
      </c>
      <c r="AB861" s="14">
        <v>230000</v>
      </c>
      <c r="AC861" s="14">
        <v>231500</v>
      </c>
    </row>
    <row r="862" spans="1:29">
      <c r="A862" s="1" t="s">
        <v>524</v>
      </c>
      <c r="B862" s="1" t="s">
        <v>525</v>
      </c>
      <c r="D862" s="1" t="s">
        <v>566</v>
      </c>
      <c r="F862" s="1">
        <v>54</v>
      </c>
      <c r="G862" s="1" t="s">
        <v>837</v>
      </c>
      <c r="H862" s="1" t="str">
        <f t="shared" si="14"/>
        <v>54아파트중위전세가격</v>
      </c>
      <c r="I862" s="1" t="s">
        <v>870</v>
      </c>
      <c r="J862" s="13">
        <v>189000</v>
      </c>
      <c r="K862" s="13">
        <v>189000</v>
      </c>
      <c r="L862" s="13">
        <v>182500</v>
      </c>
      <c r="M862" s="13">
        <v>182500</v>
      </c>
      <c r="N862" s="13">
        <v>185000</v>
      </c>
      <c r="O862" s="13">
        <v>185000</v>
      </c>
      <c r="P862" s="13">
        <v>185000</v>
      </c>
      <c r="Q862" s="14">
        <v>185000</v>
      </c>
      <c r="R862" s="14">
        <v>184500</v>
      </c>
      <c r="S862" s="14">
        <v>184500</v>
      </c>
      <c r="T862" s="14">
        <v>186500</v>
      </c>
      <c r="U862" s="14">
        <v>186500</v>
      </c>
      <c r="V862" s="14">
        <v>187000</v>
      </c>
      <c r="W862" s="14">
        <v>187500</v>
      </c>
      <c r="X862" s="14">
        <v>189500</v>
      </c>
      <c r="Y862" s="14">
        <v>190500</v>
      </c>
      <c r="Z862" s="14">
        <v>192000</v>
      </c>
      <c r="AA862" s="14">
        <v>193000</v>
      </c>
      <c r="AB862" s="14">
        <v>194500</v>
      </c>
      <c r="AC862" s="14">
        <v>195000</v>
      </c>
    </row>
    <row r="863" spans="1:29">
      <c r="A863" s="1" t="s">
        <v>524</v>
      </c>
      <c r="B863" s="1" t="s">
        <v>525</v>
      </c>
      <c r="D863" s="1" t="s">
        <v>567</v>
      </c>
      <c r="F863" s="1">
        <v>55</v>
      </c>
      <c r="G863" s="1" t="s">
        <v>837</v>
      </c>
      <c r="H863" s="1" t="str">
        <f t="shared" si="14"/>
        <v>55아파트중위전세가격</v>
      </c>
      <c r="I863" s="1" t="s">
        <v>870</v>
      </c>
      <c r="J863" s="13">
        <v>168500</v>
      </c>
      <c r="K863" s="13">
        <v>168500</v>
      </c>
      <c r="L863" s="13">
        <v>168500</v>
      </c>
      <c r="M863" s="13">
        <v>168500</v>
      </c>
      <c r="N863" s="13">
        <v>168500</v>
      </c>
      <c r="O863" s="13">
        <v>165000</v>
      </c>
      <c r="P863" s="13">
        <v>165000</v>
      </c>
      <c r="Q863" s="14">
        <v>161500</v>
      </c>
      <c r="R863" s="14">
        <v>160500</v>
      </c>
      <c r="S863" s="14">
        <v>160500</v>
      </c>
      <c r="T863" s="14">
        <v>158000</v>
      </c>
      <c r="U863" s="14">
        <v>161500</v>
      </c>
      <c r="V863" s="14">
        <v>163500</v>
      </c>
      <c r="W863" s="14">
        <v>161000</v>
      </c>
      <c r="X863" s="14">
        <v>164000</v>
      </c>
      <c r="Y863" s="14">
        <v>165000</v>
      </c>
      <c r="Z863" s="14">
        <v>165000</v>
      </c>
      <c r="AA863" s="14">
        <v>167500</v>
      </c>
      <c r="AB863" s="14">
        <v>169000</v>
      </c>
      <c r="AC863" s="14">
        <v>169000</v>
      </c>
    </row>
    <row r="864" spans="1:29">
      <c r="A864" s="1" t="s">
        <v>524</v>
      </c>
      <c r="B864" s="1" t="s">
        <v>525</v>
      </c>
      <c r="D864" s="1" t="s">
        <v>568</v>
      </c>
      <c r="F864" s="1">
        <v>56</v>
      </c>
      <c r="G864" s="1" t="s">
        <v>837</v>
      </c>
      <c r="H864" s="1" t="str">
        <f t="shared" si="14"/>
        <v>56아파트중위전세가격</v>
      </c>
      <c r="I864" s="1" t="s">
        <v>870</v>
      </c>
      <c r="J864" s="13">
        <v>150000</v>
      </c>
      <c r="K864" s="13">
        <v>150000</v>
      </c>
      <c r="L864" s="13">
        <v>150000</v>
      </c>
      <c r="M864" s="13">
        <v>150000</v>
      </c>
      <c r="N864" s="13">
        <v>150000</v>
      </c>
      <c r="O864" s="13">
        <v>150000</v>
      </c>
      <c r="P864" s="13">
        <v>148000</v>
      </c>
      <c r="Q864" s="14">
        <v>147000</v>
      </c>
      <c r="R864" s="14">
        <v>147000</v>
      </c>
      <c r="S864" s="14">
        <v>147000</v>
      </c>
      <c r="T864" s="14">
        <v>147000</v>
      </c>
      <c r="U864" s="14">
        <v>147000</v>
      </c>
      <c r="V864" s="14">
        <v>148000</v>
      </c>
      <c r="W864" s="14">
        <v>149000</v>
      </c>
      <c r="X864" s="14">
        <v>149500</v>
      </c>
      <c r="Y864" s="14">
        <v>150000</v>
      </c>
      <c r="Z864" s="14">
        <v>152500</v>
      </c>
      <c r="AA864" s="14">
        <v>152500</v>
      </c>
      <c r="AB864" s="14">
        <v>152500</v>
      </c>
      <c r="AC864" s="14">
        <v>153000</v>
      </c>
    </row>
    <row r="865" spans="1:29">
      <c r="A865" s="1" t="s">
        <v>524</v>
      </c>
      <c r="B865" s="1" t="s">
        <v>525</v>
      </c>
      <c r="C865" s="1" t="s">
        <v>529</v>
      </c>
      <c r="F865" s="1">
        <v>57</v>
      </c>
      <c r="G865" s="1" t="s">
        <v>837</v>
      </c>
      <c r="H865" s="1" t="str">
        <f t="shared" si="14"/>
        <v>57아파트중위전세가격</v>
      </c>
      <c r="I865" s="1" t="s">
        <v>870</v>
      </c>
      <c r="J865" s="13">
        <v>231585.03376156648</v>
      </c>
      <c r="K865" s="13">
        <v>232291.98892213072</v>
      </c>
      <c r="L865" s="13">
        <v>232291.98892213072</v>
      </c>
      <c r="M865" s="13">
        <v>232291.98892213072</v>
      </c>
      <c r="N865" s="13">
        <v>232730.07419208431</v>
      </c>
      <c r="O865" s="13">
        <v>232730.07419208431</v>
      </c>
      <c r="P865" s="13">
        <v>232730.07419208431</v>
      </c>
      <c r="Q865" s="14">
        <v>232730.07419208431</v>
      </c>
      <c r="R865" s="14">
        <v>237032.24252753259</v>
      </c>
      <c r="S865" s="14">
        <v>239760.40865852189</v>
      </c>
      <c r="T865" s="14">
        <v>239620.84232561156</v>
      </c>
      <c r="U865" s="14">
        <v>237239.55899657225</v>
      </c>
      <c r="V865" s="14">
        <v>237239.55899657225</v>
      </c>
      <c r="W865" s="14">
        <v>237802.15385664831</v>
      </c>
      <c r="X865" s="14">
        <v>238591.21915448763</v>
      </c>
      <c r="Y865" s="14">
        <v>238749.03221405548</v>
      </c>
      <c r="Z865" s="14">
        <v>239064.65833319121</v>
      </c>
      <c r="AA865" s="14">
        <v>240258.76976073944</v>
      </c>
      <c r="AB865" s="14">
        <v>240051.51008714337</v>
      </c>
      <c r="AC865" s="14">
        <v>243847.92544211191</v>
      </c>
    </row>
    <row r="866" spans="1:29">
      <c r="A866" s="1" t="s">
        <v>524</v>
      </c>
      <c r="B866" s="1" t="s">
        <v>525</v>
      </c>
      <c r="D866" s="1" t="s">
        <v>569</v>
      </c>
      <c r="F866" s="1">
        <v>58</v>
      </c>
      <c r="G866" s="1" t="s">
        <v>837</v>
      </c>
      <c r="H866" s="1" t="str">
        <f t="shared" si="14"/>
        <v>58아파트중위전세가격</v>
      </c>
      <c r="I866" s="1" t="s">
        <v>870</v>
      </c>
      <c r="J866" s="13">
        <v>180000</v>
      </c>
      <c r="K866" s="13">
        <v>180000</v>
      </c>
      <c r="L866" s="13">
        <v>180000</v>
      </c>
      <c r="M866" s="13">
        <v>180000</v>
      </c>
      <c r="N866" s="13">
        <v>180000</v>
      </c>
      <c r="O866" s="13">
        <v>180000</v>
      </c>
      <c r="P866" s="13">
        <v>180000</v>
      </c>
      <c r="Q866" s="14">
        <v>180000</v>
      </c>
      <c r="R866" s="14">
        <v>182500</v>
      </c>
      <c r="S866" s="14">
        <v>182500</v>
      </c>
      <c r="T866" s="14">
        <v>182000</v>
      </c>
      <c r="U866" s="14">
        <v>182000</v>
      </c>
      <c r="V866" s="14">
        <v>182000</v>
      </c>
      <c r="W866" s="14">
        <v>182500</v>
      </c>
      <c r="X866" s="14">
        <v>185000</v>
      </c>
      <c r="Y866" s="14">
        <v>185500</v>
      </c>
      <c r="Z866" s="14">
        <v>186500</v>
      </c>
      <c r="AA866" s="14">
        <v>187000</v>
      </c>
      <c r="AB866" s="14">
        <v>187000</v>
      </c>
      <c r="AC866" s="14">
        <v>189500</v>
      </c>
    </row>
    <row r="867" spans="1:29">
      <c r="A867" s="1" t="s">
        <v>524</v>
      </c>
      <c r="B867" s="1" t="s">
        <v>525</v>
      </c>
      <c r="D867" s="1" t="s">
        <v>570</v>
      </c>
      <c r="F867" s="1">
        <v>59</v>
      </c>
      <c r="G867" s="1" t="s">
        <v>837</v>
      </c>
      <c r="H867" s="1" t="str">
        <f t="shared" si="14"/>
        <v>59아파트중위전세가격</v>
      </c>
      <c r="I867" s="1" t="s">
        <v>870</v>
      </c>
      <c r="J867" s="13">
        <v>207500</v>
      </c>
      <c r="K867" s="13">
        <v>210000</v>
      </c>
      <c r="L867" s="13">
        <v>210000</v>
      </c>
      <c r="M867" s="13">
        <v>210000</v>
      </c>
      <c r="N867" s="13">
        <v>210000</v>
      </c>
      <c r="O867" s="13">
        <v>210000</v>
      </c>
      <c r="P867" s="13">
        <v>210000</v>
      </c>
      <c r="Q867" s="14">
        <v>210000</v>
      </c>
      <c r="R867" s="14">
        <v>215000</v>
      </c>
      <c r="S867" s="14">
        <v>220000</v>
      </c>
      <c r="T867" s="14">
        <v>220000</v>
      </c>
      <c r="U867" s="14">
        <v>218500</v>
      </c>
      <c r="V867" s="14">
        <v>218500</v>
      </c>
      <c r="W867" s="14">
        <v>220000</v>
      </c>
      <c r="X867" s="14">
        <v>220000</v>
      </c>
      <c r="Y867" s="14">
        <v>220000</v>
      </c>
      <c r="Z867" s="14">
        <v>220000</v>
      </c>
      <c r="AA867" s="14">
        <v>220000</v>
      </c>
      <c r="AB867" s="14">
        <v>220000</v>
      </c>
      <c r="AC867" s="14">
        <v>225000</v>
      </c>
    </row>
    <row r="868" spans="1:29">
      <c r="A868" s="1" t="s">
        <v>524</v>
      </c>
      <c r="B868" s="1" t="s">
        <v>525</v>
      </c>
      <c r="D868" s="1" t="s">
        <v>571</v>
      </c>
      <c r="F868" s="1">
        <v>60</v>
      </c>
      <c r="G868" s="1" t="s">
        <v>837</v>
      </c>
      <c r="H868" s="1" t="str">
        <f t="shared" si="14"/>
        <v>60아파트중위전세가격</v>
      </c>
      <c r="I868" s="1" t="s">
        <v>870</v>
      </c>
      <c r="J868" s="13">
        <v>280000</v>
      </c>
      <c r="K868" s="13">
        <v>280000</v>
      </c>
      <c r="L868" s="13">
        <v>280000</v>
      </c>
      <c r="M868" s="13">
        <v>280000</v>
      </c>
      <c r="N868" s="13">
        <v>281000</v>
      </c>
      <c r="O868" s="13">
        <v>281000</v>
      </c>
      <c r="P868" s="13">
        <v>281000</v>
      </c>
      <c r="Q868" s="14">
        <v>281000</v>
      </c>
      <c r="R868" s="14">
        <v>286000</v>
      </c>
      <c r="S868" s="14">
        <v>289000</v>
      </c>
      <c r="T868" s="14">
        <v>289000</v>
      </c>
      <c r="U868" s="14">
        <v>291500</v>
      </c>
      <c r="V868" s="14">
        <v>291500</v>
      </c>
      <c r="W868" s="14">
        <v>291500</v>
      </c>
      <c r="X868" s="14">
        <v>291500</v>
      </c>
      <c r="Y868" s="14">
        <v>291500</v>
      </c>
      <c r="Z868" s="14">
        <v>291500</v>
      </c>
      <c r="AA868" s="14">
        <v>294000</v>
      </c>
      <c r="AB868" s="14">
        <v>293500</v>
      </c>
      <c r="AC868" s="14">
        <v>297500</v>
      </c>
    </row>
    <row r="869" spans="1:29">
      <c r="A869" s="1" t="s">
        <v>524</v>
      </c>
      <c r="B869" s="1" t="s">
        <v>525</v>
      </c>
      <c r="C869" s="1" t="s">
        <v>530</v>
      </c>
      <c r="F869" s="1">
        <v>61</v>
      </c>
      <c r="G869" s="1" t="s">
        <v>837</v>
      </c>
      <c r="H869" s="1" t="str">
        <f t="shared" si="14"/>
        <v>61아파트중위전세가격</v>
      </c>
      <c r="I869" s="1" t="s">
        <v>870</v>
      </c>
      <c r="J869" s="13">
        <v>279810.38237255742</v>
      </c>
      <c r="K869" s="13">
        <v>277414.77570081846</v>
      </c>
      <c r="L869" s="13">
        <v>277454.88815764943</v>
      </c>
      <c r="M869" s="13">
        <v>276681.1329639086</v>
      </c>
      <c r="N869" s="13">
        <v>274632.73537709081</v>
      </c>
      <c r="O869" s="13">
        <v>272882.05012779811</v>
      </c>
      <c r="P869" s="13">
        <v>270938.72594032774</v>
      </c>
      <c r="Q869" s="14">
        <v>267510.89977892512</v>
      </c>
      <c r="R869" s="14">
        <v>271827.42764665023</v>
      </c>
      <c r="S869" s="14">
        <v>277149.12681634212</v>
      </c>
      <c r="T869" s="14">
        <v>281535.28843989619</v>
      </c>
      <c r="U869" s="14">
        <v>284178.11522232107</v>
      </c>
      <c r="V869" s="14">
        <v>285295.82531982282</v>
      </c>
      <c r="W869" s="14">
        <v>287937.33879003848</v>
      </c>
      <c r="X869" s="14">
        <v>291541.45086573251</v>
      </c>
      <c r="Y869" s="14">
        <v>292613.38842701376</v>
      </c>
      <c r="Z869" s="14">
        <v>293089.89192950289</v>
      </c>
      <c r="AA869" s="14">
        <v>293531.90619900543</v>
      </c>
      <c r="AB869" s="14">
        <v>295374.11195264116</v>
      </c>
      <c r="AC869" s="14">
        <v>298286.61530050723</v>
      </c>
    </row>
    <row r="870" spans="1:29">
      <c r="A870" s="1" t="s">
        <v>524</v>
      </c>
      <c r="B870" s="1" t="s">
        <v>525</v>
      </c>
      <c r="C870" s="1" t="s">
        <v>531</v>
      </c>
      <c r="F870" s="1">
        <v>62</v>
      </c>
      <c r="G870" s="1" t="s">
        <v>837</v>
      </c>
      <c r="H870" s="1" t="str">
        <f t="shared" si="14"/>
        <v>62아파트중위전세가격</v>
      </c>
      <c r="I870" s="1" t="s">
        <v>870</v>
      </c>
      <c r="J870" s="13">
        <v>223928.40982945712</v>
      </c>
      <c r="K870" s="13">
        <v>225287.27934865176</v>
      </c>
      <c r="L870" s="13">
        <v>226176.61431638873</v>
      </c>
      <c r="M870" s="13">
        <v>225990.63234419006</v>
      </c>
      <c r="N870" s="13">
        <v>225779.75039694618</v>
      </c>
      <c r="O870" s="13">
        <v>223792.14553870878</v>
      </c>
      <c r="P870" s="13">
        <v>223472.31248920225</v>
      </c>
      <c r="Q870" s="14">
        <v>223410.15304709331</v>
      </c>
      <c r="R870" s="14">
        <v>225583.67680490541</v>
      </c>
      <c r="S870" s="14">
        <v>228262.62069495063</v>
      </c>
      <c r="T870" s="14">
        <v>229487.58977565341</v>
      </c>
      <c r="U870" s="14">
        <v>229698.9177029375</v>
      </c>
      <c r="V870" s="14">
        <v>229911.57518614747</v>
      </c>
      <c r="W870" s="14">
        <v>231748.88883441998</v>
      </c>
      <c r="X870" s="14">
        <v>235663.64091921717</v>
      </c>
      <c r="Y870" s="14">
        <v>237828.77156287618</v>
      </c>
      <c r="Z870" s="14">
        <v>238671.36869454384</v>
      </c>
      <c r="AA870" s="14">
        <v>239450.34614986574</v>
      </c>
      <c r="AB870" s="14">
        <v>240249.8270612394</v>
      </c>
      <c r="AC870" s="14">
        <v>242615.58164615912</v>
      </c>
    </row>
    <row r="871" spans="1:29">
      <c r="A871" s="1" t="s">
        <v>524</v>
      </c>
      <c r="B871" s="1" t="s">
        <v>525</v>
      </c>
      <c r="D871" s="1" t="s">
        <v>572</v>
      </c>
      <c r="F871" s="1">
        <v>63</v>
      </c>
      <c r="G871" s="1" t="s">
        <v>837</v>
      </c>
      <c r="H871" s="1" t="str">
        <f t="shared" si="14"/>
        <v>63아파트중위전세가격</v>
      </c>
      <c r="I871" s="1" t="s">
        <v>870</v>
      </c>
      <c r="J871" s="13">
        <v>255000</v>
      </c>
      <c r="K871" s="13">
        <v>254500</v>
      </c>
      <c r="L871" s="13">
        <v>254500</v>
      </c>
      <c r="M871" s="13">
        <v>254500</v>
      </c>
      <c r="N871" s="13">
        <v>254500</v>
      </c>
      <c r="O871" s="13">
        <v>252500</v>
      </c>
      <c r="P871" s="13">
        <v>250000</v>
      </c>
      <c r="Q871" s="14">
        <v>250000</v>
      </c>
      <c r="R871" s="14">
        <v>252500</v>
      </c>
      <c r="S871" s="14">
        <v>256000</v>
      </c>
      <c r="T871" s="14">
        <v>260000</v>
      </c>
      <c r="U871" s="14">
        <v>257500</v>
      </c>
      <c r="V871" s="14">
        <v>258500</v>
      </c>
      <c r="W871" s="14">
        <v>262000</v>
      </c>
      <c r="X871" s="14">
        <v>265000</v>
      </c>
      <c r="Y871" s="14">
        <v>265000</v>
      </c>
      <c r="Z871" s="14">
        <v>266500</v>
      </c>
      <c r="AA871" s="14">
        <v>265000</v>
      </c>
      <c r="AB871" s="14">
        <v>265000</v>
      </c>
      <c r="AC871" s="14">
        <v>270000</v>
      </c>
    </row>
    <row r="872" spans="1:29">
      <c r="A872" s="1" t="s">
        <v>524</v>
      </c>
      <c r="B872" s="1" t="s">
        <v>525</v>
      </c>
      <c r="D872" s="1" t="s">
        <v>573</v>
      </c>
      <c r="F872" s="1">
        <v>64</v>
      </c>
      <c r="G872" s="1" t="s">
        <v>837</v>
      </c>
      <c r="H872" s="1" t="str">
        <f t="shared" si="14"/>
        <v>64아파트중위전세가격</v>
      </c>
      <c r="I872" s="1" t="s">
        <v>870</v>
      </c>
      <c r="J872" s="13">
        <v>205000</v>
      </c>
      <c r="K872" s="13">
        <v>210000</v>
      </c>
      <c r="L872" s="13">
        <v>210000</v>
      </c>
      <c r="M872" s="13">
        <v>207500</v>
      </c>
      <c r="N872" s="13">
        <v>207500</v>
      </c>
      <c r="O872" s="13">
        <v>205000</v>
      </c>
      <c r="P872" s="13">
        <v>200000</v>
      </c>
      <c r="Q872" s="14">
        <v>200000</v>
      </c>
      <c r="R872" s="14">
        <v>202000</v>
      </c>
      <c r="S872" s="14">
        <v>204000</v>
      </c>
      <c r="T872" s="14">
        <v>205000</v>
      </c>
      <c r="U872" s="14">
        <v>210000</v>
      </c>
      <c r="V872" s="14">
        <v>210000</v>
      </c>
      <c r="W872" s="14">
        <v>210000</v>
      </c>
      <c r="X872" s="14">
        <v>215000</v>
      </c>
      <c r="Y872" s="14">
        <v>220000</v>
      </c>
      <c r="Z872" s="14">
        <v>220000</v>
      </c>
      <c r="AA872" s="14">
        <v>220000</v>
      </c>
      <c r="AB872" s="14">
        <v>220000</v>
      </c>
      <c r="AC872" s="14">
        <v>220000</v>
      </c>
    </row>
    <row r="873" spans="1:29">
      <c r="A873" s="1" t="s">
        <v>524</v>
      </c>
      <c r="B873" s="1" t="s">
        <v>525</v>
      </c>
      <c r="D873" s="1" t="s">
        <v>574</v>
      </c>
      <c r="F873" s="1">
        <v>65</v>
      </c>
      <c r="G873" s="1" t="s">
        <v>837</v>
      </c>
      <c r="H873" s="1" t="str">
        <f t="shared" si="14"/>
        <v>65아파트중위전세가격</v>
      </c>
      <c r="I873" s="1" t="s">
        <v>870</v>
      </c>
      <c r="J873" s="13">
        <v>190000</v>
      </c>
      <c r="K873" s="13">
        <v>190000</v>
      </c>
      <c r="L873" s="13">
        <v>190000</v>
      </c>
      <c r="M873" s="13">
        <v>190000</v>
      </c>
      <c r="N873" s="13">
        <v>187500</v>
      </c>
      <c r="O873" s="13">
        <v>187500</v>
      </c>
      <c r="P873" s="13">
        <v>187500</v>
      </c>
      <c r="Q873" s="14">
        <v>186000</v>
      </c>
      <c r="R873" s="14">
        <v>187500</v>
      </c>
      <c r="S873" s="14">
        <v>191000</v>
      </c>
      <c r="T873" s="14">
        <v>192000</v>
      </c>
      <c r="U873" s="14">
        <v>191000</v>
      </c>
      <c r="V873" s="14">
        <v>191000</v>
      </c>
      <c r="W873" s="14">
        <v>192500</v>
      </c>
      <c r="X873" s="14">
        <v>197500</v>
      </c>
      <c r="Y873" s="14">
        <v>199500</v>
      </c>
      <c r="Z873" s="14">
        <v>202000</v>
      </c>
      <c r="AA873" s="14">
        <v>202000</v>
      </c>
      <c r="AB873" s="14">
        <v>202000</v>
      </c>
      <c r="AC873" s="14">
        <v>201000</v>
      </c>
    </row>
    <row r="874" spans="1:29">
      <c r="A874" s="1" t="s">
        <v>524</v>
      </c>
      <c r="B874" s="1" t="s">
        <v>525</v>
      </c>
      <c r="D874" s="1" t="s">
        <v>575</v>
      </c>
      <c r="F874" s="1">
        <v>66</v>
      </c>
      <c r="G874" s="1" t="s">
        <v>837</v>
      </c>
      <c r="H874" s="1" t="str">
        <f t="shared" si="14"/>
        <v>66아파트중위전세가격</v>
      </c>
      <c r="I874" s="1" t="s">
        <v>870</v>
      </c>
      <c r="J874" s="13">
        <v>160000</v>
      </c>
      <c r="K874" s="13">
        <v>165000</v>
      </c>
      <c r="L874" s="13">
        <v>165000</v>
      </c>
      <c r="M874" s="13">
        <v>170000</v>
      </c>
      <c r="N874" s="13">
        <v>170000</v>
      </c>
      <c r="O874" s="13">
        <v>170000</v>
      </c>
      <c r="P874" s="13">
        <v>170000</v>
      </c>
      <c r="Q874" s="14">
        <v>170000</v>
      </c>
      <c r="R874" s="14">
        <v>165000</v>
      </c>
      <c r="S874" s="14">
        <v>167000</v>
      </c>
      <c r="T874" s="14">
        <v>168000</v>
      </c>
      <c r="U874" s="14">
        <v>169000</v>
      </c>
      <c r="V874" s="14">
        <v>169000</v>
      </c>
      <c r="W874" s="14">
        <v>169000</v>
      </c>
      <c r="X874" s="14">
        <v>170000</v>
      </c>
      <c r="Y874" s="14">
        <v>170000</v>
      </c>
      <c r="Z874" s="14">
        <v>170000</v>
      </c>
      <c r="AA874" s="14">
        <v>171000</v>
      </c>
      <c r="AB874" s="14">
        <v>174500</v>
      </c>
      <c r="AC874" s="14">
        <v>174500</v>
      </c>
    </row>
    <row r="875" spans="1:29">
      <c r="A875" s="1" t="s">
        <v>524</v>
      </c>
      <c r="B875" s="1" t="s">
        <v>525</v>
      </c>
      <c r="D875" s="1" t="s">
        <v>576</v>
      </c>
      <c r="F875" s="1">
        <v>67</v>
      </c>
      <c r="G875" s="1" t="s">
        <v>837</v>
      </c>
      <c r="H875" s="1" t="str">
        <f t="shared" si="14"/>
        <v>67아파트중위전세가격</v>
      </c>
      <c r="I875" s="1" t="s">
        <v>870</v>
      </c>
      <c r="J875" s="13">
        <v>230000</v>
      </c>
      <c r="K875" s="13">
        <v>230000</v>
      </c>
      <c r="L875" s="13">
        <v>230000</v>
      </c>
      <c r="M875" s="13">
        <v>230000</v>
      </c>
      <c r="N875" s="13">
        <v>235000</v>
      </c>
      <c r="O875" s="13">
        <v>235000</v>
      </c>
      <c r="P875" s="13">
        <v>235000</v>
      </c>
      <c r="Q875" s="14">
        <v>238000</v>
      </c>
      <c r="R875" s="14">
        <v>241000</v>
      </c>
      <c r="S875" s="14">
        <v>243000</v>
      </c>
      <c r="T875" s="14">
        <v>243000</v>
      </c>
      <c r="U875" s="14">
        <v>246000</v>
      </c>
      <c r="V875" s="14">
        <v>248000</v>
      </c>
      <c r="W875" s="14">
        <v>250000</v>
      </c>
      <c r="X875" s="14">
        <v>252500</v>
      </c>
      <c r="Y875" s="14">
        <v>253500</v>
      </c>
      <c r="Z875" s="14">
        <v>253500</v>
      </c>
      <c r="AA875" s="14">
        <v>260000</v>
      </c>
      <c r="AB875" s="14">
        <v>260000</v>
      </c>
      <c r="AC875" s="14">
        <v>269000</v>
      </c>
    </row>
    <row r="876" spans="1:29">
      <c r="A876" s="1" t="s">
        <v>524</v>
      </c>
      <c r="B876" s="1" t="s">
        <v>525</v>
      </c>
      <c r="D876" s="1" t="s">
        <v>577</v>
      </c>
      <c r="F876" s="1">
        <v>68</v>
      </c>
      <c r="G876" s="1" t="s">
        <v>837</v>
      </c>
      <c r="H876" s="1" t="str">
        <f t="shared" si="14"/>
        <v>68아파트중위전세가격</v>
      </c>
      <c r="I876" s="1" t="s">
        <v>870</v>
      </c>
      <c r="J876" s="13">
        <v>280000</v>
      </c>
      <c r="K876" s="13">
        <v>280000</v>
      </c>
      <c r="L876" s="13">
        <v>280000</v>
      </c>
      <c r="M876" s="13">
        <v>280000</v>
      </c>
      <c r="N876" s="13">
        <v>277500</v>
      </c>
      <c r="O876" s="13">
        <v>275000</v>
      </c>
      <c r="P876" s="13">
        <v>275000</v>
      </c>
      <c r="Q876" s="14">
        <v>275000</v>
      </c>
      <c r="R876" s="14">
        <v>280000</v>
      </c>
      <c r="S876" s="14">
        <v>285000</v>
      </c>
      <c r="T876" s="14">
        <v>290000</v>
      </c>
      <c r="U876" s="14">
        <v>287500</v>
      </c>
      <c r="V876" s="14">
        <v>285000</v>
      </c>
      <c r="W876" s="14">
        <v>290000</v>
      </c>
      <c r="X876" s="14">
        <v>293500</v>
      </c>
      <c r="Y876" s="14">
        <v>295000</v>
      </c>
      <c r="Z876" s="14">
        <v>295000</v>
      </c>
      <c r="AA876" s="14">
        <v>295000</v>
      </c>
      <c r="AB876" s="14">
        <v>300000</v>
      </c>
      <c r="AC876" s="14">
        <v>301000</v>
      </c>
    </row>
    <row r="877" spans="1:29">
      <c r="A877" s="1" t="s">
        <v>524</v>
      </c>
      <c r="B877" s="1" t="s">
        <v>525</v>
      </c>
      <c r="D877" s="1" t="s">
        <v>578</v>
      </c>
      <c r="F877" s="1">
        <v>69</v>
      </c>
      <c r="G877" s="1" t="s">
        <v>837</v>
      </c>
      <c r="H877" s="1" t="str">
        <f t="shared" si="14"/>
        <v>69아파트중위전세가격</v>
      </c>
      <c r="I877" s="1" t="s">
        <v>870</v>
      </c>
      <c r="J877" s="13">
        <v>220000</v>
      </c>
      <c r="K877" s="13">
        <v>222000</v>
      </c>
      <c r="L877" s="13">
        <v>230000</v>
      </c>
      <c r="M877" s="13">
        <v>230000</v>
      </c>
      <c r="N877" s="13">
        <v>227500</v>
      </c>
      <c r="O877" s="13">
        <v>220000</v>
      </c>
      <c r="P877" s="13">
        <v>230000</v>
      </c>
      <c r="Q877" s="14">
        <v>227500</v>
      </c>
      <c r="R877" s="14">
        <v>230000</v>
      </c>
      <c r="S877" s="14">
        <v>230000</v>
      </c>
      <c r="T877" s="14">
        <v>225000</v>
      </c>
      <c r="U877" s="14">
        <v>225000</v>
      </c>
      <c r="V877" s="14">
        <v>225000</v>
      </c>
      <c r="W877" s="14">
        <v>225000</v>
      </c>
      <c r="X877" s="14">
        <v>231000</v>
      </c>
      <c r="Y877" s="14">
        <v>236000</v>
      </c>
      <c r="Z877" s="14">
        <v>237000</v>
      </c>
      <c r="AA877" s="14">
        <v>237000</v>
      </c>
      <c r="AB877" s="14">
        <v>237000</v>
      </c>
      <c r="AC877" s="14">
        <v>237500</v>
      </c>
    </row>
    <row r="878" spans="1:29">
      <c r="A878" s="1" t="s">
        <v>524</v>
      </c>
      <c r="B878" s="1" t="s">
        <v>525</v>
      </c>
      <c r="C878" s="1" t="s">
        <v>532</v>
      </c>
      <c r="F878" s="1">
        <v>70</v>
      </c>
      <c r="G878" s="1" t="s">
        <v>837</v>
      </c>
      <c r="H878" s="1" t="str">
        <f t="shared" si="14"/>
        <v>70아파트중위전세가격</v>
      </c>
      <c r="I878" s="1" t="s">
        <v>870</v>
      </c>
      <c r="J878" s="13">
        <v>336489.55859038187</v>
      </c>
      <c r="K878" s="13">
        <v>330285.91494451091</v>
      </c>
      <c r="L878" s="13">
        <v>329464.69001196005</v>
      </c>
      <c r="M878" s="13">
        <v>328094.77651378186</v>
      </c>
      <c r="N878" s="13">
        <v>324182.6495702723</v>
      </c>
      <c r="O878" s="13">
        <v>322672.26378883544</v>
      </c>
      <c r="P878" s="13">
        <v>319082.28798709426</v>
      </c>
      <c r="Q878" s="14">
        <v>312240.78101966454</v>
      </c>
      <c r="R878" s="14">
        <v>318730.88476622256</v>
      </c>
      <c r="S878" s="14">
        <v>326733.04035824549</v>
      </c>
      <c r="T878" s="14">
        <v>334325.49161405169</v>
      </c>
      <c r="U878" s="14">
        <v>339073.98564744304</v>
      </c>
      <c r="V878" s="14">
        <v>341103.67046748719</v>
      </c>
      <c r="W878" s="14">
        <v>344555.53451611573</v>
      </c>
      <c r="X878" s="14">
        <v>347846.63071666734</v>
      </c>
      <c r="Y878" s="14">
        <v>348935.27550677565</v>
      </c>
      <c r="Z878" s="14">
        <v>349035.41270019038</v>
      </c>
      <c r="AA878" s="14">
        <v>349131.00851159147</v>
      </c>
      <c r="AB878" s="14">
        <v>352045.19823048491</v>
      </c>
      <c r="AC878" s="14">
        <v>355519.792249972</v>
      </c>
    </row>
    <row r="879" spans="1:29">
      <c r="A879" s="1" t="s">
        <v>524</v>
      </c>
      <c r="B879" s="1" t="s">
        <v>525</v>
      </c>
      <c r="D879" s="1" t="s">
        <v>579</v>
      </c>
      <c r="F879" s="1">
        <v>71</v>
      </c>
      <c r="G879" s="1" t="s">
        <v>837</v>
      </c>
      <c r="H879" s="1" t="str">
        <f t="shared" si="14"/>
        <v>71아파트중위전세가격</v>
      </c>
      <c r="I879" s="1" t="s">
        <v>870</v>
      </c>
      <c r="J879" s="13">
        <v>365000</v>
      </c>
      <c r="K879" s="13">
        <v>365000</v>
      </c>
      <c r="L879" s="13">
        <v>372500</v>
      </c>
      <c r="M879" s="13">
        <v>372500</v>
      </c>
      <c r="N879" s="13">
        <v>370000</v>
      </c>
      <c r="O879" s="13">
        <v>372500</v>
      </c>
      <c r="P879" s="13">
        <v>372500</v>
      </c>
      <c r="Q879" s="14">
        <v>372000</v>
      </c>
      <c r="R879" s="14">
        <v>372500</v>
      </c>
      <c r="S879" s="14">
        <v>373500</v>
      </c>
      <c r="T879" s="14">
        <v>395000</v>
      </c>
      <c r="U879" s="14">
        <v>409000</v>
      </c>
      <c r="V879" s="14">
        <v>413000</v>
      </c>
      <c r="W879" s="14">
        <v>413000</v>
      </c>
      <c r="X879" s="14">
        <v>418000</v>
      </c>
      <c r="Y879" s="14">
        <v>412500</v>
      </c>
      <c r="Z879" s="14">
        <v>412500</v>
      </c>
      <c r="AA879" s="14">
        <v>412500</v>
      </c>
      <c r="AB879" s="14">
        <v>410000</v>
      </c>
      <c r="AC879" s="14">
        <v>417500</v>
      </c>
    </row>
    <row r="880" spans="1:29">
      <c r="A880" s="1" t="s">
        <v>524</v>
      </c>
      <c r="B880" s="1" t="s">
        <v>525</v>
      </c>
      <c r="D880" s="1" t="s">
        <v>580</v>
      </c>
      <c r="F880" s="1">
        <v>72</v>
      </c>
      <c r="G880" s="1" t="s">
        <v>837</v>
      </c>
      <c r="H880" s="1" t="str">
        <f t="shared" si="14"/>
        <v>72아파트중위전세가격</v>
      </c>
      <c r="I880" s="1" t="s">
        <v>870</v>
      </c>
      <c r="J880" s="13">
        <v>400000</v>
      </c>
      <c r="K880" s="13">
        <v>379000</v>
      </c>
      <c r="L880" s="13">
        <v>372500</v>
      </c>
      <c r="M880" s="13">
        <v>368000</v>
      </c>
      <c r="N880" s="13">
        <v>365000</v>
      </c>
      <c r="O880" s="13">
        <v>357500</v>
      </c>
      <c r="P880" s="13">
        <v>355000</v>
      </c>
      <c r="Q880" s="14">
        <v>340000</v>
      </c>
      <c r="R880" s="14">
        <v>350000</v>
      </c>
      <c r="S880" s="14">
        <v>362500</v>
      </c>
      <c r="T880" s="14">
        <v>365000</v>
      </c>
      <c r="U880" s="14">
        <v>369000</v>
      </c>
      <c r="V880" s="14">
        <v>371500</v>
      </c>
      <c r="W880" s="14">
        <v>378000</v>
      </c>
      <c r="X880" s="14">
        <v>385000</v>
      </c>
      <c r="Y880" s="14">
        <v>385000</v>
      </c>
      <c r="Z880" s="14">
        <v>387500</v>
      </c>
      <c r="AA880" s="14">
        <v>387500</v>
      </c>
      <c r="AB880" s="14">
        <v>391000</v>
      </c>
      <c r="AC880" s="14">
        <v>392000</v>
      </c>
    </row>
    <row r="881" spans="1:29">
      <c r="A881" s="1" t="s">
        <v>524</v>
      </c>
      <c r="B881" s="1" t="s">
        <v>525</v>
      </c>
      <c r="D881" s="1" t="s">
        <v>581</v>
      </c>
      <c r="F881" s="1">
        <v>73</v>
      </c>
      <c r="G881" s="1" t="s">
        <v>837</v>
      </c>
      <c r="H881" s="1" t="str">
        <f t="shared" si="14"/>
        <v>73아파트중위전세가격</v>
      </c>
      <c r="I881" s="1" t="s">
        <v>870</v>
      </c>
      <c r="J881" s="13">
        <v>330000</v>
      </c>
      <c r="K881" s="13">
        <v>330000</v>
      </c>
      <c r="L881" s="13">
        <v>330000</v>
      </c>
      <c r="M881" s="13">
        <v>330000</v>
      </c>
      <c r="N881" s="13">
        <v>321500</v>
      </c>
      <c r="O881" s="13">
        <v>320000</v>
      </c>
      <c r="P881" s="13">
        <v>312500</v>
      </c>
      <c r="Q881" s="14">
        <v>305000</v>
      </c>
      <c r="R881" s="14">
        <v>310000</v>
      </c>
      <c r="S881" s="14">
        <v>320500</v>
      </c>
      <c r="T881" s="14">
        <v>326000</v>
      </c>
      <c r="U881" s="14">
        <v>327000</v>
      </c>
      <c r="V881" s="14">
        <v>330000</v>
      </c>
      <c r="W881" s="14">
        <v>335000</v>
      </c>
      <c r="X881" s="14">
        <v>335500</v>
      </c>
      <c r="Y881" s="14">
        <v>345500</v>
      </c>
      <c r="Z881" s="14">
        <v>343000</v>
      </c>
      <c r="AA881" s="14">
        <v>343000</v>
      </c>
      <c r="AB881" s="14">
        <v>350500</v>
      </c>
      <c r="AC881" s="14">
        <v>355000</v>
      </c>
    </row>
    <row r="882" spans="1:29">
      <c r="A882" s="1" t="s">
        <v>524</v>
      </c>
      <c r="B882" s="1" t="s">
        <v>525</v>
      </c>
      <c r="D882" s="1" t="s">
        <v>582</v>
      </c>
      <c r="F882" s="1">
        <v>74</v>
      </c>
      <c r="G882" s="1" t="s">
        <v>837</v>
      </c>
      <c r="H882" s="1" t="str">
        <f t="shared" si="14"/>
        <v>74아파트중위전세가격</v>
      </c>
      <c r="I882" s="1" t="s">
        <v>870</v>
      </c>
      <c r="J882" s="13">
        <v>211500</v>
      </c>
      <c r="K882" s="13">
        <v>212500</v>
      </c>
      <c r="L882" s="13">
        <v>210000</v>
      </c>
      <c r="M882" s="13">
        <v>210000</v>
      </c>
      <c r="N882" s="13">
        <v>210000</v>
      </c>
      <c r="O882" s="13">
        <v>213500</v>
      </c>
      <c r="P882" s="13">
        <v>210000</v>
      </c>
      <c r="Q882" s="14">
        <v>210000</v>
      </c>
      <c r="R882" s="14">
        <v>220000</v>
      </c>
      <c r="S882" s="14">
        <v>225000</v>
      </c>
      <c r="T882" s="14">
        <v>228000</v>
      </c>
      <c r="U882" s="14">
        <v>228000</v>
      </c>
      <c r="V882" s="14">
        <v>225500</v>
      </c>
      <c r="W882" s="14">
        <v>225500</v>
      </c>
      <c r="X882" s="14">
        <v>225000</v>
      </c>
      <c r="Y882" s="14">
        <v>222000</v>
      </c>
      <c r="Z882" s="14">
        <v>222000</v>
      </c>
      <c r="AA882" s="14">
        <v>222500</v>
      </c>
      <c r="AB882" s="14">
        <v>224000</v>
      </c>
      <c r="AC882" s="14">
        <v>225500</v>
      </c>
    </row>
    <row r="883" spans="1:29">
      <c r="A883" s="1" t="s">
        <v>521</v>
      </c>
      <c r="F883" s="1">
        <v>75</v>
      </c>
      <c r="G883" s="1" t="s">
        <v>837</v>
      </c>
      <c r="H883" s="1" t="str">
        <f t="shared" si="14"/>
        <v>75아파트중위전세가격</v>
      </c>
      <c r="I883" s="1" t="s">
        <v>870</v>
      </c>
      <c r="J883" s="13">
        <v>181853.03425613299</v>
      </c>
      <c r="K883" s="13">
        <v>181827.42387301198</v>
      </c>
      <c r="L883" s="13">
        <v>181819.7255874335</v>
      </c>
      <c r="M883" s="13">
        <v>181289.81552311615</v>
      </c>
      <c r="N883" s="13">
        <v>180456.50404377378</v>
      </c>
      <c r="O883" s="13">
        <v>179935.29223510748</v>
      </c>
      <c r="P883" s="13">
        <v>179208.77386954785</v>
      </c>
      <c r="Q883" s="14">
        <v>178340.90730711317</v>
      </c>
      <c r="R883" s="14">
        <v>179559.13179476748</v>
      </c>
      <c r="S883" s="14">
        <v>181032.80137423662</v>
      </c>
      <c r="T883" s="14">
        <v>181966.39498633108</v>
      </c>
      <c r="U883" s="14">
        <v>181859.13474157848</v>
      </c>
      <c r="V883" s="14">
        <v>182514.44974223728</v>
      </c>
      <c r="W883" s="14">
        <v>183285.90547905269</v>
      </c>
      <c r="X883" s="14">
        <v>184823.86456538271</v>
      </c>
      <c r="Y883" s="14">
        <v>185741.99038315867</v>
      </c>
      <c r="Z883" s="14">
        <v>186507.30256799911</v>
      </c>
      <c r="AA883" s="14">
        <v>187183.57530918607</v>
      </c>
      <c r="AB883" s="14">
        <v>188211.80614871855</v>
      </c>
      <c r="AC883" s="14">
        <v>189861.28751024167</v>
      </c>
    </row>
    <row r="884" spans="1:29">
      <c r="A884" s="1" t="s">
        <v>524</v>
      </c>
      <c r="B884" s="1" t="s">
        <v>533</v>
      </c>
      <c r="F884" s="1">
        <v>76</v>
      </c>
      <c r="G884" s="1" t="s">
        <v>837</v>
      </c>
      <c r="H884" s="1" t="str">
        <f t="shared" si="14"/>
        <v>76아파트중위전세가격</v>
      </c>
      <c r="I884" s="1" t="s">
        <v>870</v>
      </c>
      <c r="J884" s="13">
        <v>152903.56127995727</v>
      </c>
      <c r="K884" s="13">
        <v>153698.96605961031</v>
      </c>
      <c r="L884" s="13">
        <v>153627.00267067351</v>
      </c>
      <c r="M884" s="13">
        <v>152996.95565231179</v>
      </c>
      <c r="N884" s="13">
        <v>152374.17625008104</v>
      </c>
      <c r="O884" s="13">
        <v>152299.75156415344</v>
      </c>
      <c r="P884" s="13">
        <v>151785.59690948832</v>
      </c>
      <c r="Q884" s="14">
        <v>151284.33510236334</v>
      </c>
      <c r="R884" s="14">
        <v>151672.10452816845</v>
      </c>
      <c r="S884" s="14">
        <v>152378.08603213442</v>
      </c>
      <c r="T884" s="14">
        <v>152381.37507393514</v>
      </c>
      <c r="U884" s="14">
        <v>151747.51769189961</v>
      </c>
      <c r="V884" s="14">
        <v>152363.65691099482</v>
      </c>
      <c r="W884" s="14">
        <v>152600.27473066247</v>
      </c>
      <c r="X884" s="14">
        <v>153486.83030877108</v>
      </c>
      <c r="Y884" s="14">
        <v>154612.32321583186</v>
      </c>
      <c r="Z884" s="14">
        <v>155593.12778665192</v>
      </c>
      <c r="AA884" s="14">
        <v>156238.3064804764</v>
      </c>
      <c r="AB884" s="14">
        <v>156847.42571461349</v>
      </c>
      <c r="AC884" s="14">
        <v>158098.66490752753</v>
      </c>
    </row>
    <row r="885" spans="1:29">
      <c r="A885" s="1" t="s">
        <v>524</v>
      </c>
      <c r="B885" s="1" t="s">
        <v>533</v>
      </c>
      <c r="C885" s="1" t="s">
        <v>534</v>
      </c>
      <c r="F885" s="1">
        <v>77</v>
      </c>
      <c r="G885" s="1" t="s">
        <v>837</v>
      </c>
      <c r="H885" s="1" t="str">
        <f t="shared" si="14"/>
        <v>77아파트중위전세가격</v>
      </c>
      <c r="I885" s="1" t="s">
        <v>870</v>
      </c>
      <c r="J885" s="13">
        <v>219477.42155272438</v>
      </c>
      <c r="K885" s="13">
        <v>221351.37566031981</v>
      </c>
      <c r="L885" s="13">
        <v>220796.60011916404</v>
      </c>
      <c r="M885" s="13">
        <v>219992.7974183028</v>
      </c>
      <c r="N885" s="13">
        <v>218903.62110400625</v>
      </c>
      <c r="O885" s="13">
        <v>218121.03986293287</v>
      </c>
      <c r="P885" s="13">
        <v>216329.09084689134</v>
      </c>
      <c r="Q885" s="14">
        <v>215872.14526608074</v>
      </c>
      <c r="R885" s="14">
        <v>215834.07121903659</v>
      </c>
      <c r="S885" s="14">
        <v>216391.23716777324</v>
      </c>
      <c r="T885" s="14">
        <v>216381.62992442492</v>
      </c>
      <c r="U885" s="14">
        <v>215900.65397245204</v>
      </c>
      <c r="V885" s="14">
        <v>215540.77465453919</v>
      </c>
      <c r="W885" s="14">
        <v>215015.68811570367</v>
      </c>
      <c r="X885" s="14">
        <v>217085.85819299132</v>
      </c>
      <c r="Y885" s="14">
        <v>219185.23477999968</v>
      </c>
      <c r="Z885" s="14">
        <v>220780.47194919351</v>
      </c>
      <c r="AA885" s="14">
        <v>221809.1311667602</v>
      </c>
      <c r="AB885" s="14">
        <v>223038.75217388888</v>
      </c>
      <c r="AC885" s="14">
        <v>224199.43937280876</v>
      </c>
    </row>
    <row r="886" spans="1:29">
      <c r="A886" s="1" t="s">
        <v>524</v>
      </c>
      <c r="B886" s="1" t="s">
        <v>533</v>
      </c>
      <c r="D886" s="1" t="s">
        <v>583</v>
      </c>
      <c r="F886" s="1">
        <v>78</v>
      </c>
      <c r="G886" s="1" t="s">
        <v>837</v>
      </c>
      <c r="H886" s="1" t="str">
        <f t="shared" si="14"/>
        <v>78아파트중위전세가격</v>
      </c>
      <c r="I886" s="1" t="s">
        <v>870</v>
      </c>
      <c r="J886" s="13">
        <v>270000</v>
      </c>
      <c r="K886" s="13">
        <v>270000</v>
      </c>
      <c r="L886" s="13">
        <v>270000</v>
      </c>
      <c r="M886" s="13">
        <v>270000</v>
      </c>
      <c r="N886" s="13">
        <v>270000</v>
      </c>
      <c r="O886" s="13">
        <v>270000</v>
      </c>
      <c r="P886" s="13">
        <v>240000</v>
      </c>
      <c r="Q886" s="14">
        <v>230000</v>
      </c>
      <c r="R886" s="14">
        <v>235000</v>
      </c>
      <c r="S886" s="14">
        <v>255000</v>
      </c>
      <c r="T886" s="14">
        <v>260000</v>
      </c>
      <c r="U886" s="14">
        <v>280000</v>
      </c>
      <c r="V886" s="14">
        <v>270000</v>
      </c>
      <c r="W886" s="14">
        <v>270000</v>
      </c>
      <c r="X886" s="14">
        <v>270000</v>
      </c>
      <c r="Y886" s="14">
        <v>270000</v>
      </c>
      <c r="Z886" s="14">
        <v>260000</v>
      </c>
      <c r="AA886" s="14">
        <v>265000</v>
      </c>
      <c r="AB886" s="14">
        <v>275000</v>
      </c>
      <c r="AC886" s="14">
        <v>300000</v>
      </c>
    </row>
    <row r="887" spans="1:29">
      <c r="A887" s="1" t="s">
        <v>524</v>
      </c>
      <c r="B887" s="1" t="s">
        <v>533</v>
      </c>
      <c r="D887" s="1" t="s">
        <v>584</v>
      </c>
      <c r="F887" s="1">
        <v>79</v>
      </c>
      <c r="G887" s="1" t="s">
        <v>837</v>
      </c>
      <c r="H887" s="1" t="str">
        <f t="shared" si="14"/>
        <v>79아파트중위전세가격</v>
      </c>
      <c r="I887" s="1" t="s">
        <v>870</v>
      </c>
      <c r="J887" s="13">
        <v>197054.54283920911</v>
      </c>
      <c r="K887" s="13">
        <v>197054.54283920911</v>
      </c>
      <c r="L887" s="13">
        <v>195358.03954388533</v>
      </c>
      <c r="M887" s="13">
        <v>193661.53624856158</v>
      </c>
      <c r="N887" s="13">
        <v>192643.63427136731</v>
      </c>
      <c r="O887" s="13">
        <v>191965.03295323779</v>
      </c>
      <c r="P887" s="13">
        <v>191965.03295323779</v>
      </c>
      <c r="Q887" s="14">
        <v>191965.03295323779</v>
      </c>
      <c r="R887" s="14">
        <v>191965.03295323779</v>
      </c>
      <c r="S887" s="14">
        <v>191965.03295323779</v>
      </c>
      <c r="T887" s="14">
        <v>191965.03295323779</v>
      </c>
      <c r="U887" s="14">
        <v>192288.7313805689</v>
      </c>
      <c r="V887" s="14">
        <v>192288.7313805689</v>
      </c>
      <c r="W887" s="14">
        <v>192288.7313805689</v>
      </c>
      <c r="X887" s="14">
        <v>192131.35855160092</v>
      </c>
      <c r="Y887" s="14">
        <v>192288.7313805689</v>
      </c>
      <c r="Z887" s="14">
        <v>191501.86723572898</v>
      </c>
      <c r="AA887" s="14">
        <v>191501.86723572898</v>
      </c>
      <c r="AB887" s="14">
        <v>191501.86723572898</v>
      </c>
      <c r="AC887" s="14">
        <v>191344.49440676099</v>
      </c>
    </row>
    <row r="888" spans="1:29">
      <c r="A888" s="1" t="s">
        <v>524</v>
      </c>
      <c r="B888" s="1" t="s">
        <v>533</v>
      </c>
      <c r="D888" s="1" t="s">
        <v>584</v>
      </c>
      <c r="E888" s="1" t="s">
        <v>585</v>
      </c>
      <c r="F888" s="1">
        <v>80</v>
      </c>
      <c r="G888" s="1" t="s">
        <v>837</v>
      </c>
      <c r="H888" s="1" t="str">
        <f t="shared" si="14"/>
        <v>80아파트중위전세가격</v>
      </c>
      <c r="I888" s="1" t="s">
        <v>870</v>
      </c>
      <c r="J888" s="13">
        <v>175000</v>
      </c>
      <c r="K888" s="13">
        <v>175000</v>
      </c>
      <c r="L888" s="13">
        <v>175000</v>
      </c>
      <c r="M888" s="13">
        <v>175000</v>
      </c>
      <c r="N888" s="13">
        <v>175000</v>
      </c>
      <c r="O888" s="13">
        <v>175000</v>
      </c>
      <c r="P888" s="13">
        <v>175000</v>
      </c>
      <c r="Q888" s="14">
        <v>175000</v>
      </c>
      <c r="R888" s="14">
        <v>175000</v>
      </c>
      <c r="S888" s="14">
        <v>175000</v>
      </c>
      <c r="T888" s="14">
        <v>175000</v>
      </c>
      <c r="U888" s="14">
        <v>175500</v>
      </c>
      <c r="V888" s="14">
        <v>175500</v>
      </c>
      <c r="W888" s="14">
        <v>175500</v>
      </c>
      <c r="X888" s="14">
        <v>175000</v>
      </c>
      <c r="Y888" s="14">
        <v>175500</v>
      </c>
      <c r="Z888" s="14">
        <v>173000</v>
      </c>
      <c r="AA888" s="14">
        <v>173000</v>
      </c>
      <c r="AB888" s="14">
        <v>173000</v>
      </c>
      <c r="AC888" s="14">
        <v>172500</v>
      </c>
    </row>
    <row r="889" spans="1:29">
      <c r="A889" s="1" t="s">
        <v>524</v>
      </c>
      <c r="B889" s="1" t="s">
        <v>533</v>
      </c>
      <c r="D889" s="1" t="s">
        <v>584</v>
      </c>
      <c r="E889" s="1" t="s">
        <v>586</v>
      </c>
      <c r="F889" s="1">
        <v>81</v>
      </c>
      <c r="G889" s="1" t="s">
        <v>837</v>
      </c>
      <c r="H889" s="1" t="str">
        <f t="shared" si="14"/>
        <v>81아파트중위전세가격</v>
      </c>
      <c r="I889" s="1" t="s">
        <v>870</v>
      </c>
      <c r="J889" s="13">
        <v>207500</v>
      </c>
      <c r="K889" s="13">
        <v>207500</v>
      </c>
      <c r="L889" s="13">
        <v>205000</v>
      </c>
      <c r="M889" s="13">
        <v>202500</v>
      </c>
      <c r="N889" s="13">
        <v>201000</v>
      </c>
      <c r="O889" s="13">
        <v>200000</v>
      </c>
      <c r="P889" s="13">
        <v>200000</v>
      </c>
      <c r="Q889" s="14">
        <v>200000</v>
      </c>
      <c r="R889" s="14">
        <v>200000</v>
      </c>
      <c r="S889" s="14">
        <v>200000</v>
      </c>
      <c r="T889" s="14">
        <v>200000</v>
      </c>
      <c r="U889" s="14">
        <v>200000</v>
      </c>
      <c r="V889" s="14">
        <v>200000</v>
      </c>
      <c r="W889" s="14">
        <v>200000</v>
      </c>
      <c r="X889" s="14">
        <v>200000</v>
      </c>
      <c r="Y889" s="14">
        <v>200000</v>
      </c>
      <c r="Z889" s="14">
        <v>200000</v>
      </c>
      <c r="AA889" s="14">
        <v>200000</v>
      </c>
      <c r="AB889" s="14">
        <v>200000</v>
      </c>
      <c r="AC889" s="14">
        <v>200000</v>
      </c>
    </row>
    <row r="890" spans="1:29">
      <c r="A890" s="1" t="s">
        <v>524</v>
      </c>
      <c r="B890" s="1" t="s">
        <v>533</v>
      </c>
      <c r="D890" s="1" t="s">
        <v>587</v>
      </c>
      <c r="F890" s="1">
        <v>82</v>
      </c>
      <c r="G890" s="1" t="s">
        <v>837</v>
      </c>
      <c r="H890" s="1" t="str">
        <f t="shared" si="14"/>
        <v>82아파트중위전세가격</v>
      </c>
      <c r="I890" s="1" t="s">
        <v>870</v>
      </c>
      <c r="J890" s="13">
        <v>256650.73269478368</v>
      </c>
      <c r="K890" s="13">
        <v>260528.61937826997</v>
      </c>
      <c r="L890" s="13">
        <v>260528.61937826997</v>
      </c>
      <c r="M890" s="13">
        <v>259878.51183698379</v>
      </c>
      <c r="N890" s="13">
        <v>257904.0947554087</v>
      </c>
      <c r="O890" s="13">
        <v>256440.41319669265</v>
      </c>
      <c r="P890" s="13">
        <v>255569.88323025743</v>
      </c>
      <c r="Q890" s="14">
        <v>255569.88323025743</v>
      </c>
      <c r="R890" s="14">
        <v>255446.09167429502</v>
      </c>
      <c r="S890" s="14">
        <v>255658.93411328676</v>
      </c>
      <c r="T890" s="14">
        <v>255658.93411328676</v>
      </c>
      <c r="U890" s="14">
        <v>255700.24725888655</v>
      </c>
      <c r="V890" s="14">
        <v>255700.24725888655</v>
      </c>
      <c r="W890" s="14">
        <v>255557.54355865371</v>
      </c>
      <c r="X890" s="14">
        <v>259437.81402959899</v>
      </c>
      <c r="Y890" s="14">
        <v>261396.13324586762</v>
      </c>
      <c r="Z890" s="14">
        <v>263724.2955284348</v>
      </c>
      <c r="AA890" s="14">
        <v>265276.4037168129</v>
      </c>
      <c r="AB890" s="14">
        <v>267533.21414926363</v>
      </c>
      <c r="AC890" s="14">
        <v>267533.21414926363</v>
      </c>
    </row>
    <row r="891" spans="1:29">
      <c r="A891" s="1" t="s">
        <v>524</v>
      </c>
      <c r="B891" s="1" t="s">
        <v>533</v>
      </c>
      <c r="D891" s="1" t="s">
        <v>587</v>
      </c>
      <c r="E891" s="1" t="s">
        <v>588</v>
      </c>
      <c r="F891" s="1">
        <v>83</v>
      </c>
      <c r="G891" s="1" t="s">
        <v>837</v>
      </c>
      <c r="H891" s="1" t="str">
        <f t="shared" si="14"/>
        <v>83아파트중위전세가격</v>
      </c>
      <c r="I891" s="1" t="s">
        <v>870</v>
      </c>
      <c r="J891" s="13">
        <v>161000</v>
      </c>
      <c r="K891" s="13">
        <v>161000</v>
      </c>
      <c r="L891" s="13">
        <v>161000</v>
      </c>
      <c r="M891" s="13">
        <v>160000</v>
      </c>
      <c r="N891" s="13">
        <v>160000</v>
      </c>
      <c r="O891" s="13">
        <v>160000</v>
      </c>
      <c r="P891" s="13">
        <v>156500</v>
      </c>
      <c r="Q891" s="14">
        <v>156500</v>
      </c>
      <c r="R891" s="14">
        <v>155000</v>
      </c>
      <c r="S891" s="14">
        <v>155000</v>
      </c>
      <c r="T891" s="14">
        <v>155000</v>
      </c>
      <c r="U891" s="14">
        <v>155000</v>
      </c>
      <c r="V891" s="14">
        <v>155000</v>
      </c>
      <c r="W891" s="14">
        <v>155000</v>
      </c>
      <c r="X891" s="14">
        <v>155000</v>
      </c>
      <c r="Y891" s="14">
        <v>160000</v>
      </c>
      <c r="Z891" s="14">
        <v>160000</v>
      </c>
      <c r="AA891" s="14">
        <v>160000</v>
      </c>
      <c r="AB891" s="14">
        <v>160000</v>
      </c>
      <c r="AC891" s="14">
        <v>160000</v>
      </c>
    </row>
    <row r="892" spans="1:29">
      <c r="A892" s="1" t="s">
        <v>524</v>
      </c>
      <c r="B892" s="1" t="s">
        <v>533</v>
      </c>
      <c r="D892" s="1" t="s">
        <v>587</v>
      </c>
      <c r="E892" s="1" t="s">
        <v>589</v>
      </c>
      <c r="F892" s="1">
        <v>84</v>
      </c>
      <c r="G892" s="1" t="s">
        <v>837</v>
      </c>
      <c r="H892" s="1" t="str">
        <f t="shared" si="14"/>
        <v>84아파트중위전세가격</v>
      </c>
      <c r="I892" s="1" t="s">
        <v>870</v>
      </c>
      <c r="J892" s="13">
        <v>130000</v>
      </c>
      <c r="K892" s="13">
        <v>130000</v>
      </c>
      <c r="L892" s="13">
        <v>130000</v>
      </c>
      <c r="M892" s="13">
        <v>126000</v>
      </c>
      <c r="N892" s="13">
        <v>125750</v>
      </c>
      <c r="O892" s="13">
        <v>125000</v>
      </c>
      <c r="P892" s="13">
        <v>125000</v>
      </c>
      <c r="Q892" s="14">
        <v>125000</v>
      </c>
      <c r="R892" s="14">
        <v>125000</v>
      </c>
      <c r="S892" s="14">
        <v>126500</v>
      </c>
      <c r="T892" s="14">
        <v>126500</v>
      </c>
      <c r="U892" s="14">
        <v>126500</v>
      </c>
      <c r="V892" s="14">
        <v>126500</v>
      </c>
      <c r="W892" s="14">
        <v>125500</v>
      </c>
      <c r="X892" s="14">
        <v>125500</v>
      </c>
      <c r="Y892" s="14">
        <v>125500</v>
      </c>
      <c r="Z892" s="14">
        <v>125500</v>
      </c>
      <c r="AA892" s="14">
        <v>125500</v>
      </c>
      <c r="AB892" s="14">
        <v>125000</v>
      </c>
      <c r="AC892" s="14">
        <v>125000</v>
      </c>
    </row>
    <row r="893" spans="1:29">
      <c r="A893" s="1" t="s">
        <v>524</v>
      </c>
      <c r="B893" s="1" t="s">
        <v>533</v>
      </c>
      <c r="D893" s="1" t="s">
        <v>587</v>
      </c>
      <c r="E893" s="1" t="s">
        <v>590</v>
      </c>
      <c r="F893" s="1">
        <v>85</v>
      </c>
      <c r="G893" s="1" t="s">
        <v>837</v>
      </c>
      <c r="H893" s="1" t="str">
        <f t="shared" si="14"/>
        <v>85아파트중위전세가격</v>
      </c>
      <c r="I893" s="1" t="s">
        <v>870</v>
      </c>
      <c r="J893" s="13">
        <v>290000</v>
      </c>
      <c r="K893" s="13">
        <v>295000</v>
      </c>
      <c r="L893" s="13">
        <v>295000</v>
      </c>
      <c r="M893" s="13">
        <v>295000</v>
      </c>
      <c r="N893" s="13">
        <v>292500</v>
      </c>
      <c r="O893" s="13">
        <v>290750</v>
      </c>
      <c r="P893" s="13">
        <v>290000</v>
      </c>
      <c r="Q893" s="14">
        <v>290000</v>
      </c>
      <c r="R893" s="14">
        <v>290000</v>
      </c>
      <c r="S893" s="14">
        <v>290000</v>
      </c>
      <c r="T893" s="14">
        <v>290000</v>
      </c>
      <c r="U893" s="14">
        <v>290000</v>
      </c>
      <c r="V893" s="14">
        <v>290000</v>
      </c>
      <c r="W893" s="14">
        <v>290000</v>
      </c>
      <c r="X893" s="14">
        <v>295000</v>
      </c>
      <c r="Y893" s="14">
        <v>297000</v>
      </c>
      <c r="Z893" s="14">
        <v>300000</v>
      </c>
      <c r="AA893" s="14">
        <v>302000</v>
      </c>
      <c r="AB893" s="14">
        <v>305000</v>
      </c>
      <c r="AC893" s="14">
        <v>305000</v>
      </c>
    </row>
    <row r="894" spans="1:29">
      <c r="A894" s="1" t="s">
        <v>524</v>
      </c>
      <c r="B894" s="1" t="s">
        <v>533</v>
      </c>
      <c r="D894" s="1" t="s">
        <v>591</v>
      </c>
      <c r="F894" s="1">
        <v>86</v>
      </c>
      <c r="G894" s="1" t="s">
        <v>837</v>
      </c>
      <c r="H894" s="1" t="str">
        <f t="shared" si="14"/>
        <v>86아파트중위전세가격</v>
      </c>
      <c r="I894" s="1" t="s">
        <v>870</v>
      </c>
      <c r="J894" s="13">
        <v>182500</v>
      </c>
      <c r="K894" s="13">
        <v>182500</v>
      </c>
      <c r="L894" s="13">
        <v>182500</v>
      </c>
      <c r="M894" s="13">
        <v>182500</v>
      </c>
      <c r="N894" s="13">
        <v>182500</v>
      </c>
      <c r="O894" s="13">
        <v>182500</v>
      </c>
      <c r="P894" s="13">
        <v>180500</v>
      </c>
      <c r="Q894" s="14">
        <v>180000</v>
      </c>
      <c r="R894" s="14">
        <v>179000</v>
      </c>
      <c r="S894" s="14">
        <v>177500</v>
      </c>
      <c r="T894" s="14">
        <v>177500</v>
      </c>
      <c r="U894" s="14">
        <v>170000</v>
      </c>
      <c r="V894" s="14">
        <v>170000</v>
      </c>
      <c r="W894" s="14">
        <v>167500</v>
      </c>
      <c r="X894" s="14">
        <v>170000</v>
      </c>
      <c r="Y894" s="14">
        <v>177500</v>
      </c>
      <c r="Z894" s="14">
        <v>184000</v>
      </c>
      <c r="AA894" s="14">
        <v>185000</v>
      </c>
      <c r="AB894" s="14">
        <v>185000</v>
      </c>
      <c r="AC894" s="14">
        <v>185000</v>
      </c>
    </row>
    <row r="895" spans="1:29">
      <c r="A895" s="1" t="s">
        <v>524</v>
      </c>
      <c r="B895" s="1" t="s">
        <v>533</v>
      </c>
      <c r="D895" s="1" t="s">
        <v>592</v>
      </c>
      <c r="F895" s="1">
        <v>87</v>
      </c>
      <c r="G895" s="1" t="s">
        <v>837</v>
      </c>
      <c r="H895" s="1" t="str">
        <f t="shared" si="14"/>
        <v>87아파트중위전세가격</v>
      </c>
      <c r="I895" s="1" t="s">
        <v>870</v>
      </c>
      <c r="J895" s="13">
        <v>190000</v>
      </c>
      <c r="K895" s="13">
        <v>195000</v>
      </c>
      <c r="L895" s="13">
        <v>195000</v>
      </c>
      <c r="M895" s="13">
        <v>195000</v>
      </c>
      <c r="N895" s="13">
        <v>195000</v>
      </c>
      <c r="O895" s="13">
        <v>195000</v>
      </c>
      <c r="P895" s="13">
        <v>195000</v>
      </c>
      <c r="Q895" s="14">
        <v>195000</v>
      </c>
      <c r="R895" s="14">
        <v>195000</v>
      </c>
      <c r="S895" s="14">
        <v>195000</v>
      </c>
      <c r="T895" s="14">
        <v>192500</v>
      </c>
      <c r="U895" s="14">
        <v>190500</v>
      </c>
      <c r="V895" s="14">
        <v>190500</v>
      </c>
      <c r="W895" s="14">
        <v>190000</v>
      </c>
      <c r="X895" s="14">
        <v>192500</v>
      </c>
      <c r="Y895" s="14">
        <v>192500</v>
      </c>
      <c r="Z895" s="14">
        <v>195000</v>
      </c>
      <c r="AA895" s="14">
        <v>196000</v>
      </c>
      <c r="AB895" s="14">
        <v>196000</v>
      </c>
      <c r="AC895" s="14">
        <v>200000</v>
      </c>
    </row>
    <row r="896" spans="1:29">
      <c r="A896" s="1" t="s">
        <v>524</v>
      </c>
      <c r="B896" s="1" t="s">
        <v>533</v>
      </c>
      <c r="C896" s="1" t="s">
        <v>535</v>
      </c>
      <c r="F896" s="1">
        <v>88</v>
      </c>
      <c r="G896" s="1" t="s">
        <v>837</v>
      </c>
      <c r="H896" s="1" t="str">
        <f t="shared" si="14"/>
        <v>88아파트중위전세가격</v>
      </c>
      <c r="I896" s="1" t="s">
        <v>870</v>
      </c>
      <c r="J896" s="13">
        <v>161392.14680579153</v>
      </c>
      <c r="K896" s="13">
        <v>161104.0449691278</v>
      </c>
      <c r="L896" s="13">
        <v>160932.1986593481</v>
      </c>
      <c r="M896" s="13">
        <v>159986.26786597399</v>
      </c>
      <c r="N896" s="13">
        <v>159396.82048093071</v>
      </c>
      <c r="O896" s="13">
        <v>159392.26744242982</v>
      </c>
      <c r="P896" s="13">
        <v>159457.8017201279</v>
      </c>
      <c r="Q896" s="14">
        <v>158103.87359287858</v>
      </c>
      <c r="R896" s="14">
        <v>158243.55380479756</v>
      </c>
      <c r="S896" s="14">
        <v>159332.12961920197</v>
      </c>
      <c r="T896" s="14">
        <v>159419.14101327432</v>
      </c>
      <c r="U896" s="14">
        <v>158347.71406372142</v>
      </c>
      <c r="V896" s="14">
        <v>160586.83227965437</v>
      </c>
      <c r="W896" s="14">
        <v>161242.09622682948</v>
      </c>
      <c r="X896" s="14">
        <v>162168.64964563795</v>
      </c>
      <c r="Y896" s="14">
        <v>162841.38962820914</v>
      </c>
      <c r="Z896" s="14">
        <v>165085.21338475382</v>
      </c>
      <c r="AA896" s="14">
        <v>165720.36572146506</v>
      </c>
      <c r="AB896" s="14">
        <v>165934.49320678166</v>
      </c>
      <c r="AC896" s="14">
        <v>166974.18151932873</v>
      </c>
    </row>
    <row r="897" spans="1:29">
      <c r="A897" s="1" t="s">
        <v>524</v>
      </c>
      <c r="B897" s="1" t="s">
        <v>533</v>
      </c>
      <c r="D897" s="1" t="s">
        <v>593</v>
      </c>
      <c r="F897" s="1">
        <v>89</v>
      </c>
      <c r="G897" s="1" t="s">
        <v>837</v>
      </c>
      <c r="H897" s="1" t="str">
        <f t="shared" si="14"/>
        <v>89아파트중위전세가격</v>
      </c>
      <c r="I897" s="1" t="s">
        <v>870</v>
      </c>
      <c r="J897" s="13">
        <v>77000</v>
      </c>
      <c r="K897" s="13">
        <v>77000</v>
      </c>
      <c r="L897" s="13">
        <v>77000</v>
      </c>
      <c r="M897" s="13">
        <v>77000</v>
      </c>
      <c r="N897" s="13">
        <v>77500</v>
      </c>
      <c r="O897" s="13">
        <v>78000</v>
      </c>
      <c r="P897" s="13">
        <v>79000</v>
      </c>
      <c r="Q897" s="14">
        <v>79500</v>
      </c>
      <c r="R897" s="14">
        <v>81500</v>
      </c>
      <c r="S897" s="14">
        <v>82000</v>
      </c>
      <c r="T897" s="14">
        <v>82750</v>
      </c>
      <c r="U897" s="14">
        <v>83750</v>
      </c>
      <c r="V897" s="14">
        <v>84000</v>
      </c>
      <c r="W897" s="14">
        <v>84000</v>
      </c>
      <c r="X897" s="14">
        <v>85750</v>
      </c>
      <c r="Y897" s="14">
        <v>86000</v>
      </c>
      <c r="Z897" s="14">
        <v>86500</v>
      </c>
      <c r="AA897" s="14">
        <v>87000</v>
      </c>
      <c r="AB897" s="14">
        <v>89000</v>
      </c>
      <c r="AC897" s="14">
        <v>90500</v>
      </c>
    </row>
    <row r="898" spans="1:29">
      <c r="A898" s="1" t="s">
        <v>524</v>
      </c>
      <c r="B898" s="1" t="s">
        <v>533</v>
      </c>
      <c r="D898" s="1" t="s">
        <v>594</v>
      </c>
      <c r="F898" s="1">
        <v>90</v>
      </c>
      <c r="G898" s="1" t="s">
        <v>837</v>
      </c>
      <c r="H898" s="1" t="str">
        <f t="shared" ref="H898:H961" si="15">F898&amp;G898&amp;I898</f>
        <v>90아파트중위전세가격</v>
      </c>
      <c r="I898" s="1" t="s">
        <v>870</v>
      </c>
      <c r="J898" s="13">
        <v>184954.36133544671</v>
      </c>
      <c r="K898" s="13">
        <v>184954.36133544671</v>
      </c>
      <c r="L898" s="13">
        <v>183550.12956952726</v>
      </c>
      <c r="M898" s="13">
        <v>182415.47789770298</v>
      </c>
      <c r="N898" s="13">
        <v>182145.89780360783</v>
      </c>
      <c r="O898" s="13">
        <v>182069.19402722217</v>
      </c>
      <c r="P898" s="13">
        <v>182069.19402722217</v>
      </c>
      <c r="Q898" s="14">
        <v>179219.13351951091</v>
      </c>
      <c r="R898" s="14">
        <v>178999.97987269479</v>
      </c>
      <c r="S898" s="14">
        <v>180572.93883815131</v>
      </c>
      <c r="T898" s="14">
        <v>180792.0924849674</v>
      </c>
      <c r="U898" s="14">
        <v>179624.11826989517</v>
      </c>
      <c r="V898" s="14">
        <v>183052.8739803248</v>
      </c>
      <c r="W898" s="14">
        <v>183052.8739803248</v>
      </c>
      <c r="X898" s="14">
        <v>184195.79255046803</v>
      </c>
      <c r="Y898" s="14">
        <v>185046.25758697998</v>
      </c>
      <c r="Z898" s="14">
        <v>188767.46683104089</v>
      </c>
      <c r="AA898" s="14">
        <v>188550.95517654487</v>
      </c>
      <c r="AB898" s="14">
        <v>188334.44352204885</v>
      </c>
      <c r="AC898" s="14">
        <v>188117.93186755283</v>
      </c>
    </row>
    <row r="899" spans="1:29">
      <c r="A899" s="1" t="s">
        <v>524</v>
      </c>
      <c r="B899" s="1" t="s">
        <v>533</v>
      </c>
      <c r="D899" s="1" t="s">
        <v>594</v>
      </c>
      <c r="E899" s="1" t="s">
        <v>595</v>
      </c>
      <c r="F899" s="1">
        <v>91</v>
      </c>
      <c r="G899" s="1" t="s">
        <v>837</v>
      </c>
      <c r="H899" s="1" t="str">
        <f t="shared" si="15"/>
        <v>91아파트중위전세가격</v>
      </c>
      <c r="I899" s="1" t="s">
        <v>870</v>
      </c>
      <c r="J899" s="13">
        <v>120000</v>
      </c>
      <c r="K899" s="13">
        <v>120000</v>
      </c>
      <c r="L899" s="13">
        <v>117500</v>
      </c>
      <c r="M899" s="13">
        <v>117500</v>
      </c>
      <c r="N899" s="13">
        <v>115000</v>
      </c>
      <c r="O899" s="13">
        <v>115000</v>
      </c>
      <c r="P899" s="13">
        <v>115000</v>
      </c>
      <c r="Q899" s="14">
        <v>115000</v>
      </c>
      <c r="R899" s="14">
        <v>115000</v>
      </c>
      <c r="S899" s="14">
        <v>115000</v>
      </c>
      <c r="T899" s="14">
        <v>115000</v>
      </c>
      <c r="U899" s="14">
        <v>115000</v>
      </c>
      <c r="V899" s="14">
        <v>115000</v>
      </c>
      <c r="W899" s="14">
        <v>115000</v>
      </c>
      <c r="X899" s="14">
        <v>115000</v>
      </c>
      <c r="Y899" s="14">
        <v>116500</v>
      </c>
      <c r="Z899" s="14">
        <v>115000</v>
      </c>
      <c r="AA899" s="14">
        <v>115000</v>
      </c>
      <c r="AB899" s="14">
        <v>115000</v>
      </c>
      <c r="AC899" s="14">
        <v>115000</v>
      </c>
    </row>
    <row r="900" spans="1:29">
      <c r="A900" s="1" t="s">
        <v>524</v>
      </c>
      <c r="B900" s="1" t="s">
        <v>533</v>
      </c>
      <c r="D900" s="1" t="s">
        <v>594</v>
      </c>
      <c r="E900" s="1" t="s">
        <v>596</v>
      </c>
      <c r="F900" s="1">
        <v>92</v>
      </c>
      <c r="G900" s="1" t="s">
        <v>837</v>
      </c>
      <c r="H900" s="1" t="str">
        <f t="shared" si="15"/>
        <v>92아파트중위전세가격</v>
      </c>
      <c r="I900" s="1" t="s">
        <v>870</v>
      </c>
      <c r="J900" s="13">
        <v>175000</v>
      </c>
      <c r="K900" s="13">
        <v>175000</v>
      </c>
      <c r="L900" s="13">
        <v>175000</v>
      </c>
      <c r="M900" s="13">
        <v>175000</v>
      </c>
      <c r="N900" s="13">
        <v>175000</v>
      </c>
      <c r="O900" s="13">
        <v>174825</v>
      </c>
      <c r="P900" s="13">
        <v>174825</v>
      </c>
      <c r="Q900" s="14">
        <v>173500</v>
      </c>
      <c r="R900" s="14">
        <v>173000</v>
      </c>
      <c r="S900" s="14">
        <v>174000</v>
      </c>
      <c r="T900" s="14">
        <v>174500</v>
      </c>
      <c r="U900" s="14">
        <v>174500</v>
      </c>
      <c r="V900" s="14">
        <v>174500</v>
      </c>
      <c r="W900" s="14">
        <v>174500</v>
      </c>
      <c r="X900" s="14">
        <v>174500</v>
      </c>
      <c r="Y900" s="14">
        <v>174500</v>
      </c>
      <c r="Z900" s="14">
        <v>174500</v>
      </c>
      <c r="AA900" s="14">
        <v>174000</v>
      </c>
      <c r="AB900" s="14">
        <v>173500</v>
      </c>
      <c r="AC900" s="14">
        <v>173000</v>
      </c>
    </row>
    <row r="901" spans="1:29">
      <c r="A901" s="1" t="s">
        <v>524</v>
      </c>
      <c r="B901" s="1" t="s">
        <v>533</v>
      </c>
      <c r="D901" s="1" t="s">
        <v>594</v>
      </c>
      <c r="E901" s="1" t="s">
        <v>597</v>
      </c>
      <c r="F901" s="1">
        <v>93</v>
      </c>
      <c r="G901" s="1" t="s">
        <v>837</v>
      </c>
      <c r="H901" s="1" t="str">
        <f t="shared" si="15"/>
        <v>93아파트중위전세가격</v>
      </c>
      <c r="I901" s="1" t="s">
        <v>870</v>
      </c>
      <c r="J901" s="13">
        <v>210000</v>
      </c>
      <c r="K901" s="13">
        <v>210000</v>
      </c>
      <c r="L901" s="13">
        <v>207500</v>
      </c>
      <c r="M901" s="13">
        <v>205000</v>
      </c>
      <c r="N901" s="13">
        <v>205000</v>
      </c>
      <c r="O901" s="13">
        <v>205000</v>
      </c>
      <c r="P901" s="13">
        <v>205000</v>
      </c>
      <c r="Q901" s="14">
        <v>200000</v>
      </c>
      <c r="R901" s="14">
        <v>200000</v>
      </c>
      <c r="S901" s="14">
        <v>202500</v>
      </c>
      <c r="T901" s="14">
        <v>202500</v>
      </c>
      <c r="U901" s="14">
        <v>200000</v>
      </c>
      <c r="V901" s="14">
        <v>207500</v>
      </c>
      <c r="W901" s="14">
        <v>207500</v>
      </c>
      <c r="X901" s="14">
        <v>210000</v>
      </c>
      <c r="Y901" s="14">
        <v>211500</v>
      </c>
      <c r="Z901" s="14">
        <v>220000</v>
      </c>
      <c r="AA901" s="14">
        <v>220000</v>
      </c>
      <c r="AB901" s="14">
        <v>220000</v>
      </c>
      <c r="AC901" s="14">
        <v>220000</v>
      </c>
    </row>
    <row r="902" spans="1:29">
      <c r="A902" s="1" t="s">
        <v>524</v>
      </c>
      <c r="B902" s="1" t="s">
        <v>533</v>
      </c>
      <c r="D902" s="1" t="s">
        <v>598</v>
      </c>
      <c r="F902" s="1">
        <v>94</v>
      </c>
      <c r="G902" s="1" t="s">
        <v>837</v>
      </c>
      <c r="H902" s="1" t="str">
        <f t="shared" si="15"/>
        <v>94아파트중위전세가격</v>
      </c>
      <c r="I902" s="1" t="s">
        <v>870</v>
      </c>
      <c r="J902" s="13">
        <v>148145.02199994534</v>
      </c>
      <c r="K902" s="13">
        <v>147501.8173867891</v>
      </c>
      <c r="L902" s="13">
        <v>148643.50796643982</v>
      </c>
      <c r="M902" s="13">
        <v>147764.17698341122</v>
      </c>
      <c r="N902" s="13">
        <v>146667.87734688859</v>
      </c>
      <c r="O902" s="13">
        <v>146667.87734688859</v>
      </c>
      <c r="P902" s="13">
        <v>146667.87734688859</v>
      </c>
      <c r="Q902" s="14">
        <v>146667.87734688859</v>
      </c>
      <c r="R902" s="14">
        <v>146925.15919215107</v>
      </c>
      <c r="S902" s="14">
        <v>147573.68751878876</v>
      </c>
      <c r="T902" s="14">
        <v>147420.15796234045</v>
      </c>
      <c r="U902" s="14">
        <v>146536.98344154519</v>
      </c>
      <c r="V902" s="14">
        <v>147822.17015803015</v>
      </c>
      <c r="W902" s="14">
        <v>149238.43358242477</v>
      </c>
      <c r="X902" s="14">
        <v>149832.03172853118</v>
      </c>
      <c r="Y902" s="14">
        <v>150379.1549267018</v>
      </c>
      <c r="Z902" s="14">
        <v>151340.57893339868</v>
      </c>
      <c r="AA902" s="14">
        <v>152868.42306749968</v>
      </c>
      <c r="AB902" s="14">
        <v>153284.46955776063</v>
      </c>
      <c r="AC902" s="14">
        <v>155552.12289191067</v>
      </c>
    </row>
    <row r="903" spans="1:29">
      <c r="A903" s="1" t="s">
        <v>524</v>
      </c>
      <c r="B903" s="1" t="s">
        <v>533</v>
      </c>
      <c r="D903" s="1" t="s">
        <v>598</v>
      </c>
      <c r="E903" s="1" t="s">
        <v>599</v>
      </c>
      <c r="F903" s="1">
        <v>95</v>
      </c>
      <c r="G903" s="1" t="s">
        <v>837</v>
      </c>
      <c r="H903" s="1" t="str">
        <f t="shared" si="15"/>
        <v>95아파트중위전세가격</v>
      </c>
      <c r="I903" s="1" t="s">
        <v>870</v>
      </c>
      <c r="J903" s="13">
        <v>152500</v>
      </c>
      <c r="K903" s="13">
        <v>150000</v>
      </c>
      <c r="L903" s="13">
        <v>155000</v>
      </c>
      <c r="M903" s="13">
        <v>155000</v>
      </c>
      <c r="N903" s="13">
        <v>155000</v>
      </c>
      <c r="O903" s="13">
        <v>155000</v>
      </c>
      <c r="P903" s="13">
        <v>155000</v>
      </c>
      <c r="Q903" s="14">
        <v>155000</v>
      </c>
      <c r="R903" s="14">
        <v>156000</v>
      </c>
      <c r="S903" s="14">
        <v>156000</v>
      </c>
      <c r="T903" s="14">
        <v>155000</v>
      </c>
      <c r="U903" s="14">
        <v>153500</v>
      </c>
      <c r="V903" s="14">
        <v>153500</v>
      </c>
      <c r="W903" s="14">
        <v>153500</v>
      </c>
      <c r="X903" s="14">
        <v>154500</v>
      </c>
      <c r="Y903" s="14">
        <v>154500</v>
      </c>
      <c r="Z903" s="14">
        <v>154000</v>
      </c>
      <c r="AA903" s="14">
        <v>154000</v>
      </c>
      <c r="AB903" s="14">
        <v>154000</v>
      </c>
      <c r="AC903" s="14">
        <v>154500</v>
      </c>
    </row>
    <row r="904" spans="1:29">
      <c r="A904" s="1" t="s">
        <v>524</v>
      </c>
      <c r="B904" s="1" t="s">
        <v>533</v>
      </c>
      <c r="D904" s="1" t="s">
        <v>598</v>
      </c>
      <c r="E904" s="1" t="s">
        <v>600</v>
      </c>
      <c r="F904" s="1">
        <v>96</v>
      </c>
      <c r="G904" s="1" t="s">
        <v>837</v>
      </c>
      <c r="H904" s="1" t="str">
        <f t="shared" si="15"/>
        <v>96아파트중위전세가격</v>
      </c>
      <c r="I904" s="1" t="s">
        <v>870</v>
      </c>
      <c r="J904" s="13">
        <v>130000</v>
      </c>
      <c r="K904" s="13">
        <v>130000</v>
      </c>
      <c r="L904" s="13">
        <v>130000</v>
      </c>
      <c r="M904" s="13">
        <v>130000</v>
      </c>
      <c r="N904" s="13">
        <v>128500</v>
      </c>
      <c r="O904" s="13">
        <v>128500</v>
      </c>
      <c r="P904" s="13">
        <v>128500</v>
      </c>
      <c r="Q904" s="14">
        <v>128500</v>
      </c>
      <c r="R904" s="14">
        <v>128500</v>
      </c>
      <c r="S904" s="14">
        <v>129000</v>
      </c>
      <c r="T904" s="14">
        <v>130000</v>
      </c>
      <c r="U904" s="14">
        <v>130000</v>
      </c>
      <c r="V904" s="14">
        <v>130000</v>
      </c>
      <c r="W904" s="14">
        <v>130000</v>
      </c>
      <c r="X904" s="14">
        <v>130000</v>
      </c>
      <c r="Y904" s="14">
        <v>130000</v>
      </c>
      <c r="Z904" s="14">
        <v>132500</v>
      </c>
      <c r="AA904" s="14">
        <v>136000</v>
      </c>
      <c r="AB904" s="14">
        <v>136000</v>
      </c>
      <c r="AC904" s="14">
        <v>137000</v>
      </c>
    </row>
    <row r="905" spans="1:29">
      <c r="A905" s="1" t="s">
        <v>524</v>
      </c>
      <c r="B905" s="1" t="s">
        <v>533</v>
      </c>
      <c r="D905" s="1" t="s">
        <v>598</v>
      </c>
      <c r="E905" s="1" t="s">
        <v>601</v>
      </c>
      <c r="F905" s="1">
        <v>97</v>
      </c>
      <c r="G905" s="1" t="s">
        <v>837</v>
      </c>
      <c r="H905" s="1" t="str">
        <f t="shared" si="15"/>
        <v>97아파트중위전세가격</v>
      </c>
      <c r="I905" s="1" t="s">
        <v>870</v>
      </c>
      <c r="J905" s="13">
        <v>155000</v>
      </c>
      <c r="K905" s="13">
        <v>155000</v>
      </c>
      <c r="L905" s="13">
        <v>154000</v>
      </c>
      <c r="M905" s="13">
        <v>160000</v>
      </c>
      <c r="N905" s="13">
        <v>155000</v>
      </c>
      <c r="O905" s="13">
        <v>155000</v>
      </c>
      <c r="P905" s="13">
        <v>155000</v>
      </c>
      <c r="Q905" s="14">
        <v>155000</v>
      </c>
      <c r="R905" s="14">
        <v>155000</v>
      </c>
      <c r="S905" s="14">
        <v>155000</v>
      </c>
      <c r="T905" s="14">
        <v>154000</v>
      </c>
      <c r="U905" s="14">
        <v>154000</v>
      </c>
      <c r="V905" s="14">
        <v>154500</v>
      </c>
      <c r="W905" s="14">
        <v>158500</v>
      </c>
      <c r="X905" s="14">
        <v>158500</v>
      </c>
      <c r="Y905" s="14">
        <v>162500</v>
      </c>
      <c r="Z905" s="14">
        <v>165500</v>
      </c>
      <c r="AA905" s="14">
        <v>168500</v>
      </c>
      <c r="AB905" s="14">
        <v>169000</v>
      </c>
      <c r="AC905" s="14">
        <v>170000</v>
      </c>
    </row>
    <row r="906" spans="1:29">
      <c r="A906" s="1" t="s">
        <v>524</v>
      </c>
      <c r="B906" s="1" t="s">
        <v>533</v>
      </c>
      <c r="D906" s="1" t="s">
        <v>598</v>
      </c>
      <c r="E906" s="1" t="s">
        <v>602</v>
      </c>
      <c r="F906" s="1">
        <v>98</v>
      </c>
      <c r="G906" s="1" t="s">
        <v>837</v>
      </c>
      <c r="H906" s="1" t="str">
        <f t="shared" si="15"/>
        <v>98아파트중위전세가격</v>
      </c>
      <c r="I906" s="1" t="s">
        <v>870</v>
      </c>
      <c r="J906" s="13">
        <v>155000</v>
      </c>
      <c r="K906" s="13">
        <v>155000</v>
      </c>
      <c r="L906" s="13">
        <v>155000</v>
      </c>
      <c r="M906" s="13">
        <v>150000</v>
      </c>
      <c r="N906" s="13">
        <v>150000</v>
      </c>
      <c r="O906" s="13">
        <v>150000</v>
      </c>
      <c r="P906" s="13">
        <v>150000</v>
      </c>
      <c r="Q906" s="14">
        <v>150000</v>
      </c>
      <c r="R906" s="14">
        <v>150000</v>
      </c>
      <c r="S906" s="14">
        <v>151500</v>
      </c>
      <c r="T906" s="14">
        <v>151500</v>
      </c>
      <c r="U906" s="14">
        <v>151500</v>
      </c>
      <c r="V906" s="14">
        <v>155000</v>
      </c>
      <c r="W906" s="14">
        <v>157500</v>
      </c>
      <c r="X906" s="14">
        <v>158500</v>
      </c>
      <c r="Y906" s="14">
        <v>158500</v>
      </c>
      <c r="Z906" s="14">
        <v>158500</v>
      </c>
      <c r="AA906" s="14">
        <v>159000</v>
      </c>
      <c r="AB906" s="14">
        <v>160000</v>
      </c>
      <c r="AC906" s="14">
        <v>165000</v>
      </c>
    </row>
    <row r="907" spans="1:29">
      <c r="A907" s="1" t="s">
        <v>524</v>
      </c>
      <c r="B907" s="1" t="s">
        <v>533</v>
      </c>
      <c r="C907" s="1" t="s">
        <v>536</v>
      </c>
      <c r="F907" s="1">
        <v>99</v>
      </c>
      <c r="G907" s="1" t="s">
        <v>837</v>
      </c>
      <c r="H907" s="1" t="str">
        <f t="shared" si="15"/>
        <v>99아파트중위전세가격</v>
      </c>
      <c r="I907" s="1" t="s">
        <v>870</v>
      </c>
      <c r="J907" s="13">
        <v>138209.08023668049</v>
      </c>
      <c r="K907" s="13">
        <v>138324.18226979169</v>
      </c>
      <c r="L907" s="13">
        <v>138417.59515562578</v>
      </c>
      <c r="M907" s="13">
        <v>138111.99727114322</v>
      </c>
      <c r="N907" s="13">
        <v>137730.61151480951</v>
      </c>
      <c r="O907" s="13">
        <v>137730.61151480951</v>
      </c>
      <c r="P907" s="13">
        <v>137355.63699347631</v>
      </c>
      <c r="Q907" s="14">
        <v>137260.6406357527</v>
      </c>
      <c r="R907" s="14">
        <v>138241.12283652485</v>
      </c>
      <c r="S907" s="14">
        <v>139063.59749306249</v>
      </c>
      <c r="T907" s="14">
        <v>139185.28945689314</v>
      </c>
      <c r="U907" s="14">
        <v>139279.7661282148</v>
      </c>
      <c r="V907" s="14">
        <v>139911.05131725656</v>
      </c>
      <c r="W907" s="14">
        <v>140022.63110365736</v>
      </c>
      <c r="X907" s="14">
        <v>140439.00397158155</v>
      </c>
      <c r="Y907" s="14">
        <v>140802.59995761188</v>
      </c>
      <c r="Z907" s="14">
        <v>141942.38903069452</v>
      </c>
      <c r="AA907" s="14">
        <v>142948.54452133688</v>
      </c>
      <c r="AB907" s="14">
        <v>143418.28309728071</v>
      </c>
      <c r="AC907" s="14">
        <v>145554.79676744592</v>
      </c>
    </row>
    <row r="908" spans="1:29">
      <c r="A908" s="1" t="s">
        <v>524</v>
      </c>
      <c r="B908" s="1" t="s">
        <v>533</v>
      </c>
      <c r="D908" s="1" t="s">
        <v>603</v>
      </c>
      <c r="F908" s="1">
        <v>100</v>
      </c>
      <c r="G908" s="1" t="s">
        <v>837</v>
      </c>
      <c r="H908" s="1" t="str">
        <f t="shared" si="15"/>
        <v>100아파트중위전세가격</v>
      </c>
      <c r="I908" s="1" t="s">
        <v>870</v>
      </c>
      <c r="J908" s="13">
        <v>149776.75503084192</v>
      </c>
      <c r="K908" s="13">
        <v>149776.75503084192</v>
      </c>
      <c r="L908" s="13">
        <v>149498.09902471703</v>
      </c>
      <c r="M908" s="13">
        <v>149498.09902471703</v>
      </c>
      <c r="N908" s="13">
        <v>148383.4750002175</v>
      </c>
      <c r="O908" s="13">
        <v>148383.4750002175</v>
      </c>
      <c r="P908" s="13">
        <v>148383.4750002175</v>
      </c>
      <c r="Q908" s="14">
        <v>148244.14699715507</v>
      </c>
      <c r="R908" s="14">
        <v>148383.4750002175</v>
      </c>
      <c r="S908" s="14">
        <v>148801.45900940482</v>
      </c>
      <c r="T908" s="14">
        <v>148940.78701246728</v>
      </c>
      <c r="U908" s="14">
        <v>149195.71072826142</v>
      </c>
      <c r="V908" s="14">
        <v>149268.73591841574</v>
      </c>
      <c r="W908" s="14">
        <v>149701.72875268926</v>
      </c>
      <c r="X908" s="14">
        <v>150633.86186918739</v>
      </c>
      <c r="Y908" s="14">
        <v>150633.86186918739</v>
      </c>
      <c r="Z908" s="14">
        <v>150484.37261777709</v>
      </c>
      <c r="AA908" s="14">
        <v>150479.21431112467</v>
      </c>
      <c r="AB908" s="14">
        <v>152050.52006572817</v>
      </c>
      <c r="AC908" s="14">
        <v>154625.26469143332</v>
      </c>
    </row>
    <row r="909" spans="1:29">
      <c r="A909" s="1" t="s">
        <v>524</v>
      </c>
      <c r="B909" s="1" t="s">
        <v>533</v>
      </c>
      <c r="D909" s="1" t="s">
        <v>603</v>
      </c>
      <c r="E909" s="1" t="s">
        <v>604</v>
      </c>
      <c r="F909" s="1">
        <v>101</v>
      </c>
      <c r="G909" s="1" t="s">
        <v>837</v>
      </c>
      <c r="H909" s="1" t="str">
        <f t="shared" si="15"/>
        <v>101아파트중위전세가격</v>
      </c>
      <c r="I909" s="1" t="s">
        <v>870</v>
      </c>
      <c r="J909" s="13">
        <v>170000</v>
      </c>
      <c r="K909" s="13">
        <v>170000</v>
      </c>
      <c r="L909" s="13">
        <v>170000</v>
      </c>
      <c r="M909" s="13">
        <v>170000</v>
      </c>
      <c r="N909" s="13">
        <v>170000</v>
      </c>
      <c r="O909" s="13">
        <v>170000</v>
      </c>
      <c r="P909" s="13">
        <v>170000</v>
      </c>
      <c r="Q909" s="14">
        <v>170000</v>
      </c>
      <c r="R909" s="14">
        <v>170000</v>
      </c>
      <c r="S909" s="14">
        <v>170000</v>
      </c>
      <c r="T909" s="14">
        <v>170000</v>
      </c>
      <c r="U909" s="14">
        <v>170000</v>
      </c>
      <c r="V909" s="14">
        <v>170000</v>
      </c>
      <c r="W909" s="14">
        <v>170000</v>
      </c>
      <c r="X909" s="14">
        <v>171000</v>
      </c>
      <c r="Y909" s="14">
        <v>171000</v>
      </c>
      <c r="Z909" s="14">
        <v>170000</v>
      </c>
      <c r="AA909" s="14">
        <v>170000</v>
      </c>
      <c r="AB909" s="14">
        <v>172500</v>
      </c>
      <c r="AC909" s="14">
        <v>177000</v>
      </c>
    </row>
    <row r="910" spans="1:29">
      <c r="A910" s="1" t="s">
        <v>524</v>
      </c>
      <c r="B910" s="1" t="s">
        <v>533</v>
      </c>
      <c r="D910" s="1" t="s">
        <v>603</v>
      </c>
      <c r="E910" s="1" t="s">
        <v>605</v>
      </c>
      <c r="F910" s="1">
        <v>102</v>
      </c>
      <c r="G910" s="1" t="s">
        <v>837</v>
      </c>
      <c r="H910" s="1" t="str">
        <f t="shared" si="15"/>
        <v>102아파트중위전세가격</v>
      </c>
      <c r="I910" s="1" t="s">
        <v>870</v>
      </c>
      <c r="J910" s="13">
        <v>150000</v>
      </c>
      <c r="K910" s="13">
        <v>150000</v>
      </c>
      <c r="L910" s="13">
        <v>149000</v>
      </c>
      <c r="M910" s="13">
        <v>149000</v>
      </c>
      <c r="N910" s="13">
        <v>145000</v>
      </c>
      <c r="O910" s="13">
        <v>145000</v>
      </c>
      <c r="P910" s="13">
        <v>145000</v>
      </c>
      <c r="Q910" s="14">
        <v>144500</v>
      </c>
      <c r="R910" s="14">
        <v>145000</v>
      </c>
      <c r="S910" s="14">
        <v>146500</v>
      </c>
      <c r="T910" s="14">
        <v>147000</v>
      </c>
      <c r="U910" s="14">
        <v>148000</v>
      </c>
      <c r="V910" s="14">
        <v>148000</v>
      </c>
      <c r="W910" s="14">
        <v>148500</v>
      </c>
      <c r="X910" s="14">
        <v>149000</v>
      </c>
      <c r="Y910" s="14">
        <v>149000</v>
      </c>
      <c r="Z910" s="14">
        <v>150500</v>
      </c>
      <c r="AA910" s="14">
        <v>151000</v>
      </c>
      <c r="AB910" s="14">
        <v>151500</v>
      </c>
      <c r="AC910" s="14">
        <v>151500</v>
      </c>
    </row>
    <row r="911" spans="1:29">
      <c r="A911" s="1" t="s">
        <v>524</v>
      </c>
      <c r="B911" s="1" t="s">
        <v>533</v>
      </c>
      <c r="D911" s="1" t="s">
        <v>603</v>
      </c>
      <c r="E911" s="1" t="s">
        <v>606</v>
      </c>
      <c r="F911" s="1">
        <v>103</v>
      </c>
      <c r="G911" s="1" t="s">
        <v>837</v>
      </c>
      <c r="H911" s="1" t="str">
        <f t="shared" si="15"/>
        <v>103아파트중위전세가격</v>
      </c>
      <c r="I911" s="1" t="s">
        <v>870</v>
      </c>
      <c r="J911" s="13">
        <v>70000</v>
      </c>
      <c r="K911" s="13">
        <v>70000</v>
      </c>
      <c r="L911" s="13">
        <v>70000</v>
      </c>
      <c r="M911" s="13">
        <v>70000</v>
      </c>
      <c r="N911" s="13">
        <v>70000</v>
      </c>
      <c r="O911" s="13">
        <v>70000</v>
      </c>
      <c r="P911" s="13">
        <v>70000</v>
      </c>
      <c r="Q911" s="14">
        <v>70000</v>
      </c>
      <c r="R911" s="14">
        <v>70000</v>
      </c>
      <c r="S911" s="14">
        <v>70000</v>
      </c>
      <c r="T911" s="14">
        <v>70000</v>
      </c>
      <c r="U911" s="14">
        <v>70000</v>
      </c>
      <c r="V911" s="14">
        <v>70500</v>
      </c>
      <c r="W911" s="14">
        <v>72500</v>
      </c>
      <c r="X911" s="14">
        <v>74000</v>
      </c>
      <c r="Y911" s="14">
        <v>74000</v>
      </c>
      <c r="Z911" s="14">
        <v>74000</v>
      </c>
      <c r="AA911" s="14">
        <v>73000</v>
      </c>
      <c r="AB911" s="14">
        <v>73000</v>
      </c>
      <c r="AC911" s="14">
        <v>73000</v>
      </c>
    </row>
    <row r="912" spans="1:29">
      <c r="A912" s="1" t="s">
        <v>524</v>
      </c>
      <c r="B912" s="1" t="s">
        <v>533</v>
      </c>
      <c r="D912" s="1" t="s">
        <v>607</v>
      </c>
      <c r="F912" s="1">
        <v>104</v>
      </c>
      <c r="G912" s="1" t="s">
        <v>837</v>
      </c>
      <c r="H912" s="1" t="str">
        <f t="shared" si="15"/>
        <v>104아파트중위전세가격</v>
      </c>
      <c r="I912" s="1" t="s">
        <v>870</v>
      </c>
      <c r="J912" s="13">
        <v>140034.70243657831</v>
      </c>
      <c r="K912" s="13">
        <v>140034.70243657831</v>
      </c>
      <c r="L912" s="13">
        <v>138213.36585143482</v>
      </c>
      <c r="M912" s="13">
        <v>138213.36585143482</v>
      </c>
      <c r="N912" s="13">
        <v>138213.36585143482</v>
      </c>
      <c r="O912" s="13">
        <v>138213.36585143482</v>
      </c>
      <c r="P912" s="13">
        <v>137939.58698972032</v>
      </c>
      <c r="Q912" s="14">
        <v>137665.80812800582</v>
      </c>
      <c r="R912" s="14">
        <v>138487.14471314932</v>
      </c>
      <c r="S912" s="14">
        <v>140260.92357486382</v>
      </c>
      <c r="T912" s="14">
        <v>140713.36585143482</v>
      </c>
      <c r="U912" s="14">
        <v>142580.07185359829</v>
      </c>
      <c r="V912" s="14">
        <v>144145.5035365443</v>
      </c>
      <c r="W912" s="14">
        <v>144145.5035365443</v>
      </c>
      <c r="X912" s="14">
        <v>143291.00707308858</v>
      </c>
      <c r="Y912" s="14">
        <v>144672.84158527001</v>
      </c>
      <c r="Z912" s="14">
        <v>146843.74087796116</v>
      </c>
      <c r="AA912" s="14">
        <v>147896.47468283374</v>
      </c>
      <c r="AB912" s="14">
        <v>147896.47468283374</v>
      </c>
      <c r="AC912" s="14">
        <v>148172.84158527001</v>
      </c>
    </row>
    <row r="913" spans="1:29">
      <c r="A913" s="1" t="s">
        <v>524</v>
      </c>
      <c r="B913" s="1" t="s">
        <v>533</v>
      </c>
      <c r="D913" s="1" t="s">
        <v>607</v>
      </c>
      <c r="E913" s="1" t="s">
        <v>608</v>
      </c>
      <c r="F913" s="1">
        <v>105</v>
      </c>
      <c r="G913" s="1" t="s">
        <v>837</v>
      </c>
      <c r="H913" s="1" t="str">
        <f t="shared" si="15"/>
        <v>105아파트중위전세가격</v>
      </c>
      <c r="I913" s="1" t="s">
        <v>870</v>
      </c>
      <c r="J913" s="13">
        <v>131000</v>
      </c>
      <c r="K913" s="13">
        <v>131000</v>
      </c>
      <c r="L913" s="13">
        <v>130000</v>
      </c>
      <c r="M913" s="13">
        <v>130000</v>
      </c>
      <c r="N913" s="13">
        <v>130000</v>
      </c>
      <c r="O913" s="13">
        <v>130000</v>
      </c>
      <c r="P913" s="13">
        <v>130000</v>
      </c>
      <c r="Q913" s="14">
        <v>130000</v>
      </c>
      <c r="R913" s="14">
        <v>130000</v>
      </c>
      <c r="S913" s="14">
        <v>131500</v>
      </c>
      <c r="T913" s="14">
        <v>132500</v>
      </c>
      <c r="U913" s="14">
        <v>136500</v>
      </c>
      <c r="V913" s="14">
        <v>140000</v>
      </c>
      <c r="W913" s="14">
        <v>140000</v>
      </c>
      <c r="X913" s="14">
        <v>135000</v>
      </c>
      <c r="Y913" s="14">
        <v>135000</v>
      </c>
      <c r="Z913" s="14">
        <v>138000</v>
      </c>
      <c r="AA913" s="14">
        <v>138500</v>
      </c>
      <c r="AB913" s="14">
        <v>138500</v>
      </c>
      <c r="AC913" s="14">
        <v>138500</v>
      </c>
    </row>
    <row r="914" spans="1:29">
      <c r="A914" s="1" t="s">
        <v>524</v>
      </c>
      <c r="B914" s="1" t="s">
        <v>533</v>
      </c>
      <c r="D914" s="1" t="s">
        <v>607</v>
      </c>
      <c r="E914" s="1" t="s">
        <v>609</v>
      </c>
      <c r="F914" s="1">
        <v>106</v>
      </c>
      <c r="G914" s="1" t="s">
        <v>837</v>
      </c>
      <c r="H914" s="1" t="str">
        <f t="shared" si="15"/>
        <v>106아파트중위전세가격</v>
      </c>
      <c r="I914" s="1" t="s">
        <v>870</v>
      </c>
      <c r="J914" s="13">
        <v>147500</v>
      </c>
      <c r="K914" s="13">
        <v>147500</v>
      </c>
      <c r="L914" s="13">
        <v>145000</v>
      </c>
      <c r="M914" s="13">
        <v>145000</v>
      </c>
      <c r="N914" s="13">
        <v>145000</v>
      </c>
      <c r="O914" s="13">
        <v>145000</v>
      </c>
      <c r="P914" s="13">
        <v>144500</v>
      </c>
      <c r="Q914" s="14">
        <v>144000</v>
      </c>
      <c r="R914" s="14">
        <v>145500</v>
      </c>
      <c r="S914" s="14">
        <v>147500</v>
      </c>
      <c r="T914" s="14">
        <v>147500</v>
      </c>
      <c r="U914" s="14">
        <v>147500</v>
      </c>
      <c r="V914" s="14">
        <v>147500</v>
      </c>
      <c r="W914" s="14">
        <v>147500</v>
      </c>
      <c r="X914" s="14">
        <v>150000</v>
      </c>
      <c r="Y914" s="14">
        <v>152500</v>
      </c>
      <c r="Z914" s="14">
        <v>154000</v>
      </c>
      <c r="AA914" s="14">
        <v>155500</v>
      </c>
      <c r="AB914" s="14">
        <v>155500</v>
      </c>
      <c r="AC914" s="14">
        <v>156000</v>
      </c>
    </row>
    <row r="915" spans="1:29">
      <c r="A915" s="1" t="s">
        <v>524</v>
      </c>
      <c r="B915" s="1" t="s">
        <v>533</v>
      </c>
      <c r="D915" s="1" t="s">
        <v>610</v>
      </c>
      <c r="F915" s="1">
        <v>107</v>
      </c>
      <c r="G915" s="1" t="s">
        <v>837</v>
      </c>
      <c r="H915" s="1" t="str">
        <f t="shared" si="15"/>
        <v>107아파트중위전세가격</v>
      </c>
      <c r="I915" s="1" t="s">
        <v>870</v>
      </c>
      <c r="J915" s="13">
        <v>110000</v>
      </c>
      <c r="K915" s="13">
        <v>110000</v>
      </c>
      <c r="L915" s="13">
        <v>110000</v>
      </c>
      <c r="M915" s="13">
        <v>110000</v>
      </c>
      <c r="N915" s="13">
        <v>110000</v>
      </c>
      <c r="O915" s="13">
        <v>110000</v>
      </c>
      <c r="P915" s="13">
        <v>110000</v>
      </c>
      <c r="Q915" s="14">
        <v>109000</v>
      </c>
      <c r="R915" s="14">
        <v>110000</v>
      </c>
      <c r="S915" s="14">
        <v>110500</v>
      </c>
      <c r="T915" s="14">
        <v>111000</v>
      </c>
      <c r="U915" s="14">
        <v>111000</v>
      </c>
      <c r="V915" s="14">
        <v>111000</v>
      </c>
      <c r="W915" s="14">
        <v>111000</v>
      </c>
      <c r="X915" s="14">
        <v>111500</v>
      </c>
      <c r="Y915" s="14">
        <v>111750</v>
      </c>
      <c r="Z915" s="14">
        <v>112500</v>
      </c>
      <c r="AA915" s="14">
        <v>112500</v>
      </c>
      <c r="AB915" s="14">
        <v>112500</v>
      </c>
      <c r="AC915" s="14">
        <v>115000</v>
      </c>
    </row>
    <row r="916" spans="1:29">
      <c r="A916" s="1" t="s">
        <v>524</v>
      </c>
      <c r="B916" s="1" t="s">
        <v>533</v>
      </c>
      <c r="D916" s="1" t="s">
        <v>611</v>
      </c>
      <c r="F916" s="1">
        <v>108</v>
      </c>
      <c r="G916" s="1" t="s">
        <v>837</v>
      </c>
      <c r="H916" s="1" t="str">
        <f t="shared" si="15"/>
        <v>108아파트중위전세가격</v>
      </c>
      <c r="I916" s="1" t="s">
        <v>870</v>
      </c>
      <c r="J916" s="13">
        <v>170000</v>
      </c>
      <c r="K916" s="13">
        <v>171000</v>
      </c>
      <c r="L916" s="13">
        <v>171000</v>
      </c>
      <c r="M916" s="13">
        <v>171500</v>
      </c>
      <c r="N916" s="13">
        <v>172000</v>
      </c>
      <c r="O916" s="13">
        <v>172000</v>
      </c>
      <c r="P916" s="13">
        <v>174500</v>
      </c>
      <c r="Q916" s="14">
        <v>175000</v>
      </c>
      <c r="R916" s="14">
        <v>175000</v>
      </c>
      <c r="S916" s="14">
        <v>175000</v>
      </c>
      <c r="T916" s="14">
        <v>172500</v>
      </c>
      <c r="U916" s="14">
        <v>172500</v>
      </c>
      <c r="V916" s="14">
        <v>173000</v>
      </c>
      <c r="W916" s="14">
        <v>173000</v>
      </c>
      <c r="X916" s="14">
        <v>175000</v>
      </c>
      <c r="Y916" s="14">
        <v>175000</v>
      </c>
      <c r="Z916" s="14">
        <v>180000</v>
      </c>
      <c r="AA916" s="14">
        <v>185000</v>
      </c>
      <c r="AB916" s="14">
        <v>185000</v>
      </c>
      <c r="AC916" s="14">
        <v>185000</v>
      </c>
    </row>
    <row r="917" spans="1:29">
      <c r="A917" s="1" t="s">
        <v>524</v>
      </c>
      <c r="B917" s="1" t="s">
        <v>533</v>
      </c>
      <c r="D917" s="1" t="s">
        <v>612</v>
      </c>
      <c r="F917" s="1">
        <v>109</v>
      </c>
      <c r="G917" s="1" t="s">
        <v>837</v>
      </c>
      <c r="H917" s="1" t="str">
        <f t="shared" si="15"/>
        <v>109아파트중위전세가격</v>
      </c>
      <c r="I917" s="1" t="s">
        <v>870</v>
      </c>
      <c r="J917" s="13">
        <v>150000</v>
      </c>
      <c r="K917" s="13">
        <v>150000</v>
      </c>
      <c r="L917" s="13">
        <v>150000</v>
      </c>
      <c r="M917" s="13">
        <v>150000</v>
      </c>
      <c r="N917" s="13">
        <v>148999.8905109489</v>
      </c>
      <c r="O917" s="13">
        <v>148999.8905109489</v>
      </c>
      <c r="P917" s="13">
        <v>145500.11363636365</v>
      </c>
      <c r="Q917" s="14">
        <v>145000.11363636365</v>
      </c>
      <c r="R917" s="14">
        <v>148000</v>
      </c>
      <c r="S917" s="14">
        <v>150000</v>
      </c>
      <c r="T917" s="14">
        <v>151000</v>
      </c>
      <c r="U917" s="14">
        <v>151000</v>
      </c>
      <c r="V917" s="14">
        <v>152000</v>
      </c>
      <c r="W917" s="14">
        <v>152000</v>
      </c>
      <c r="X917" s="14">
        <v>152000</v>
      </c>
      <c r="Y917" s="14">
        <v>152500</v>
      </c>
      <c r="Z917" s="14">
        <v>153500</v>
      </c>
      <c r="AA917" s="14">
        <v>154500</v>
      </c>
      <c r="AB917" s="14">
        <v>155000</v>
      </c>
      <c r="AC917" s="14">
        <v>160000</v>
      </c>
    </row>
    <row r="918" spans="1:29">
      <c r="A918" s="1" t="s">
        <v>524</v>
      </c>
      <c r="B918" s="1" t="s">
        <v>533</v>
      </c>
      <c r="D918" s="1" t="s">
        <v>613</v>
      </c>
      <c r="F918" s="1">
        <v>110</v>
      </c>
      <c r="G918" s="1" t="s">
        <v>837</v>
      </c>
      <c r="H918" s="1" t="str">
        <f t="shared" si="15"/>
        <v>110아파트중위전세가격</v>
      </c>
      <c r="I918" s="1" t="s">
        <v>870</v>
      </c>
      <c r="J918" s="13">
        <v>135329.77250819356</v>
      </c>
      <c r="K918" s="13">
        <v>135329.77250819356</v>
      </c>
      <c r="L918" s="13">
        <v>137751.90999476716</v>
      </c>
      <c r="M918" s="13">
        <v>136833.54264782838</v>
      </c>
      <c r="N918" s="13">
        <v>136374.358974359</v>
      </c>
      <c r="O918" s="13">
        <v>136374.358974359</v>
      </c>
      <c r="P918" s="13">
        <v>135943.89423076925</v>
      </c>
      <c r="Q918" s="14">
        <v>135500</v>
      </c>
      <c r="R918" s="14">
        <v>135082.96474358975</v>
      </c>
      <c r="S918" s="14">
        <v>135500</v>
      </c>
      <c r="T918" s="14">
        <v>136489</v>
      </c>
      <c r="U918" s="14">
        <v>137500</v>
      </c>
      <c r="V918" s="14">
        <v>139500</v>
      </c>
      <c r="W918" s="14">
        <v>139750</v>
      </c>
      <c r="X918" s="14">
        <v>139750</v>
      </c>
      <c r="Y918" s="14">
        <v>140000</v>
      </c>
      <c r="Z918" s="14">
        <v>140000</v>
      </c>
      <c r="AA918" s="14">
        <v>140000</v>
      </c>
      <c r="AB918" s="14">
        <v>142500</v>
      </c>
      <c r="AC918" s="14">
        <v>145500</v>
      </c>
    </row>
    <row r="919" spans="1:29">
      <c r="A919" s="1" t="s">
        <v>524</v>
      </c>
      <c r="B919" s="1" t="s">
        <v>533</v>
      </c>
      <c r="D919" s="1" t="s">
        <v>614</v>
      </c>
      <c r="F919" s="1">
        <v>111</v>
      </c>
      <c r="G919" s="1" t="s">
        <v>837</v>
      </c>
      <c r="H919" s="1" t="str">
        <f t="shared" si="15"/>
        <v>111아파트중위전세가격</v>
      </c>
      <c r="I919" s="1" t="s">
        <v>870</v>
      </c>
      <c r="J919" s="13">
        <v>105000</v>
      </c>
      <c r="K919" s="13">
        <v>105000</v>
      </c>
      <c r="L919" s="13">
        <v>107500</v>
      </c>
      <c r="M919" s="13">
        <v>105000</v>
      </c>
      <c r="N919" s="13">
        <v>105000</v>
      </c>
      <c r="O919" s="13">
        <v>105000</v>
      </c>
      <c r="P919" s="13">
        <v>105000</v>
      </c>
      <c r="Q919" s="14">
        <v>106500</v>
      </c>
      <c r="R919" s="14">
        <v>108000</v>
      </c>
      <c r="S919" s="14">
        <v>108000</v>
      </c>
      <c r="T919" s="14">
        <v>108000</v>
      </c>
      <c r="U919" s="14">
        <v>108500</v>
      </c>
      <c r="V919" s="14">
        <v>108500</v>
      </c>
      <c r="W919" s="14">
        <v>108500</v>
      </c>
      <c r="X919" s="14">
        <v>109000</v>
      </c>
      <c r="Y919" s="14">
        <v>109000</v>
      </c>
      <c r="Z919" s="14">
        <v>109000</v>
      </c>
      <c r="AA919" s="14">
        <v>110000</v>
      </c>
      <c r="AB919" s="14">
        <v>109000</v>
      </c>
      <c r="AC919" s="14">
        <v>110000</v>
      </c>
    </row>
    <row r="920" spans="1:29">
      <c r="A920" s="1" t="s">
        <v>524</v>
      </c>
      <c r="B920" s="1" t="s">
        <v>533</v>
      </c>
      <c r="C920" s="1" t="s">
        <v>537</v>
      </c>
      <c r="F920" s="1">
        <v>112</v>
      </c>
      <c r="G920" s="1" t="s">
        <v>837</v>
      </c>
      <c r="H920" s="1" t="str">
        <f t="shared" si="15"/>
        <v>112아파트중위전세가격</v>
      </c>
      <c r="I920" s="1" t="s">
        <v>870</v>
      </c>
      <c r="J920" s="13">
        <v>134437.75960156697</v>
      </c>
      <c r="K920" s="13">
        <v>135290.40926002481</v>
      </c>
      <c r="L920" s="13">
        <v>136143.05891848265</v>
      </c>
      <c r="M920" s="13">
        <v>134986.42935884563</v>
      </c>
      <c r="N920" s="13">
        <v>132993.52103387861</v>
      </c>
      <c r="O920" s="13">
        <v>133278.58570050591</v>
      </c>
      <c r="P920" s="13">
        <v>132314.87332427804</v>
      </c>
      <c r="Q920" s="14">
        <v>131924.60727573378</v>
      </c>
      <c r="R920" s="14">
        <v>132193.30104923324</v>
      </c>
      <c r="S920" s="14">
        <v>132461.99482273273</v>
      </c>
      <c r="T920" s="14">
        <v>132734.25411917557</v>
      </c>
      <c r="U920" s="14">
        <v>132141.45470450263</v>
      </c>
      <c r="V920" s="14">
        <v>132512.09530126504</v>
      </c>
      <c r="W920" s="14">
        <v>133564.64605683085</v>
      </c>
      <c r="X920" s="14">
        <v>134804.90829392086</v>
      </c>
      <c r="Y920" s="14">
        <v>135232.33648633061</v>
      </c>
      <c r="Z920" s="14">
        <v>135310.34192717346</v>
      </c>
      <c r="AA920" s="14">
        <v>134735.93888183951</v>
      </c>
      <c r="AB920" s="14">
        <v>135023.14040450647</v>
      </c>
      <c r="AC920" s="14">
        <v>135669.81966393662</v>
      </c>
    </row>
    <row r="921" spans="1:29">
      <c r="A921" s="1" t="s">
        <v>524</v>
      </c>
      <c r="B921" s="1" t="s">
        <v>533</v>
      </c>
      <c r="D921" s="1" t="s">
        <v>615</v>
      </c>
      <c r="F921" s="1">
        <v>113</v>
      </c>
      <c r="G921" s="1" t="s">
        <v>837</v>
      </c>
      <c r="H921" s="1" t="str">
        <f t="shared" si="15"/>
        <v>113아파트중위전세가격</v>
      </c>
      <c r="I921" s="1" t="s">
        <v>870</v>
      </c>
      <c r="J921" s="13">
        <v>120000</v>
      </c>
      <c r="K921" s="13">
        <v>120000</v>
      </c>
      <c r="L921" s="13">
        <v>120000</v>
      </c>
      <c r="M921" s="13">
        <v>117500</v>
      </c>
      <c r="N921" s="13">
        <v>115500</v>
      </c>
      <c r="O921" s="13">
        <v>116000</v>
      </c>
      <c r="P921" s="13">
        <v>116000</v>
      </c>
      <c r="Q921" s="14">
        <v>115000</v>
      </c>
      <c r="R921" s="14">
        <v>115000</v>
      </c>
      <c r="S921" s="14">
        <v>115000</v>
      </c>
      <c r="T921" s="14">
        <v>115000</v>
      </c>
      <c r="U921" s="14">
        <v>115000</v>
      </c>
      <c r="V921" s="14">
        <v>115500</v>
      </c>
      <c r="W921" s="14">
        <v>117500</v>
      </c>
      <c r="X921" s="14">
        <v>119000</v>
      </c>
      <c r="Y921" s="14">
        <v>119500</v>
      </c>
      <c r="Z921" s="14">
        <v>119500</v>
      </c>
      <c r="AA921" s="14">
        <v>118500</v>
      </c>
      <c r="AB921" s="14">
        <v>119000</v>
      </c>
      <c r="AC921" s="14">
        <v>119500</v>
      </c>
    </row>
    <row r="922" spans="1:29">
      <c r="A922" s="1" t="s">
        <v>524</v>
      </c>
      <c r="B922" s="1" t="s">
        <v>533</v>
      </c>
      <c r="D922" s="1" t="s">
        <v>616</v>
      </c>
      <c r="F922" s="1">
        <v>114</v>
      </c>
      <c r="G922" s="1" t="s">
        <v>837</v>
      </c>
      <c r="H922" s="1" t="str">
        <f t="shared" si="15"/>
        <v>114아파트중위전세가격</v>
      </c>
      <c r="I922" s="1" t="s">
        <v>870</v>
      </c>
      <c r="J922" s="13">
        <v>170000</v>
      </c>
      <c r="K922" s="13">
        <v>175000</v>
      </c>
      <c r="L922" s="13">
        <v>180000</v>
      </c>
      <c r="M922" s="13">
        <v>180000</v>
      </c>
      <c r="N922" s="13">
        <v>175000</v>
      </c>
      <c r="O922" s="13">
        <v>175000</v>
      </c>
      <c r="P922" s="13">
        <v>172500</v>
      </c>
      <c r="Q922" s="14">
        <v>174000</v>
      </c>
      <c r="R922" s="14">
        <v>174000</v>
      </c>
      <c r="S922" s="14">
        <v>174000</v>
      </c>
      <c r="T922" s="14">
        <v>172000</v>
      </c>
      <c r="U922" s="14">
        <v>171500</v>
      </c>
      <c r="V922" s="14">
        <v>172000</v>
      </c>
      <c r="W922" s="14">
        <v>170500</v>
      </c>
      <c r="X922" s="14">
        <v>174000</v>
      </c>
      <c r="Y922" s="14">
        <v>175000</v>
      </c>
      <c r="Z922" s="14">
        <v>175000</v>
      </c>
      <c r="AA922" s="14">
        <v>175000</v>
      </c>
      <c r="AB922" s="14">
        <v>175000</v>
      </c>
      <c r="AC922" s="14">
        <v>175000</v>
      </c>
    </row>
    <row r="923" spans="1:29">
      <c r="A923" s="1" t="s">
        <v>524</v>
      </c>
      <c r="B923" s="1" t="s">
        <v>533</v>
      </c>
      <c r="D923" s="1" t="s">
        <v>617</v>
      </c>
      <c r="F923" s="1">
        <v>115</v>
      </c>
      <c r="G923" s="1" t="s">
        <v>837</v>
      </c>
      <c r="H923" s="1" t="str">
        <f t="shared" si="15"/>
        <v>115아파트중위전세가격</v>
      </c>
      <c r="I923" s="1" t="s">
        <v>870</v>
      </c>
      <c r="J923" s="13">
        <v>175000</v>
      </c>
      <c r="K923" s="13">
        <v>175000</v>
      </c>
      <c r="L923" s="13">
        <v>175000</v>
      </c>
      <c r="M923" s="13">
        <v>177500</v>
      </c>
      <c r="N923" s="13">
        <v>177500</v>
      </c>
      <c r="O923" s="13">
        <v>177500</v>
      </c>
      <c r="P923" s="13">
        <v>172500</v>
      </c>
      <c r="Q923" s="14">
        <v>172500</v>
      </c>
      <c r="R923" s="14">
        <v>175000</v>
      </c>
      <c r="S923" s="14">
        <v>177500</v>
      </c>
      <c r="T923" s="14">
        <v>182500</v>
      </c>
      <c r="U923" s="14">
        <v>182500</v>
      </c>
      <c r="V923" s="14">
        <v>182500</v>
      </c>
      <c r="W923" s="14">
        <v>184000</v>
      </c>
      <c r="X923" s="14">
        <v>182000</v>
      </c>
      <c r="Y923" s="14">
        <v>182500</v>
      </c>
      <c r="Z923" s="14">
        <v>182500</v>
      </c>
      <c r="AA923" s="14">
        <v>182500</v>
      </c>
      <c r="AB923" s="14">
        <v>182500</v>
      </c>
      <c r="AC923" s="14">
        <v>186000</v>
      </c>
    </row>
    <row r="924" spans="1:29">
      <c r="A924" s="1" t="s">
        <v>524</v>
      </c>
      <c r="B924" s="1" t="s">
        <v>533</v>
      </c>
      <c r="D924" s="1" t="s">
        <v>547</v>
      </c>
      <c r="F924" s="1">
        <v>116</v>
      </c>
      <c r="G924" s="1" t="s">
        <v>837</v>
      </c>
      <c r="H924" s="1" t="str">
        <f t="shared" si="15"/>
        <v>116아파트중위전세가격</v>
      </c>
      <c r="I924" s="1" t="s">
        <v>870</v>
      </c>
      <c r="J924" s="13">
        <v>120000</v>
      </c>
      <c r="K924" s="13">
        <v>120000</v>
      </c>
      <c r="L924" s="13">
        <v>120000</v>
      </c>
      <c r="M924" s="13">
        <v>120000</v>
      </c>
      <c r="N924" s="13">
        <v>120000</v>
      </c>
      <c r="O924" s="13">
        <v>120000</v>
      </c>
      <c r="P924" s="13">
        <v>120000</v>
      </c>
      <c r="Q924" s="14">
        <v>119500</v>
      </c>
      <c r="R924" s="14">
        <v>119500</v>
      </c>
      <c r="S924" s="14">
        <v>119500</v>
      </c>
      <c r="T924" s="14">
        <v>120000</v>
      </c>
      <c r="U924" s="14">
        <v>120000</v>
      </c>
      <c r="V924" s="14">
        <v>120000</v>
      </c>
      <c r="W924" s="14">
        <v>120000</v>
      </c>
      <c r="X924" s="14">
        <v>120000</v>
      </c>
      <c r="Y924" s="14">
        <v>119500</v>
      </c>
      <c r="Z924" s="14">
        <v>120000</v>
      </c>
      <c r="AA924" s="14">
        <v>120000</v>
      </c>
      <c r="AB924" s="14">
        <v>120000</v>
      </c>
      <c r="AC924" s="14">
        <v>120000</v>
      </c>
    </row>
    <row r="925" spans="1:29">
      <c r="A925" s="1" t="s">
        <v>524</v>
      </c>
      <c r="B925" s="1" t="s">
        <v>533</v>
      </c>
      <c r="C925" s="1" t="s">
        <v>538</v>
      </c>
      <c r="F925" s="1">
        <v>117</v>
      </c>
      <c r="G925" s="1" t="s">
        <v>837</v>
      </c>
      <c r="H925" s="1" t="str">
        <f t="shared" si="15"/>
        <v>117아파트중위전세가격</v>
      </c>
      <c r="I925" s="1" t="s">
        <v>870</v>
      </c>
      <c r="J925" s="13">
        <v>90728.672566371679</v>
      </c>
      <c r="K925" s="13">
        <v>90728.672566371679</v>
      </c>
      <c r="L925" s="13">
        <v>89495.044247787606</v>
      </c>
      <c r="M925" s="13">
        <v>88795.752212389387</v>
      </c>
      <c r="N925" s="13">
        <v>88795.752212389387</v>
      </c>
      <c r="O925" s="13">
        <v>89104.159292035401</v>
      </c>
      <c r="P925" s="13">
        <v>88933.008849557518</v>
      </c>
      <c r="Q925" s="14">
        <v>88233.716814159299</v>
      </c>
      <c r="R925" s="14">
        <v>88233.716814159299</v>
      </c>
      <c r="S925" s="14">
        <v>88233.716814159299</v>
      </c>
      <c r="T925" s="14">
        <v>87925.30973451327</v>
      </c>
      <c r="U925" s="14">
        <v>87864.734680985464</v>
      </c>
      <c r="V925" s="14">
        <v>87864.734680985464</v>
      </c>
      <c r="W925" s="14">
        <v>88663.9066871221</v>
      </c>
      <c r="X925" s="14">
        <v>88855.707968594899</v>
      </c>
      <c r="Y925" s="14">
        <v>91177.635141232735</v>
      </c>
      <c r="Z925" s="14">
        <v>92067.065246818878</v>
      </c>
      <c r="AA925" s="14">
        <v>92753.023192852634</v>
      </c>
      <c r="AB925" s="14">
        <v>93125.525674578108</v>
      </c>
      <c r="AC925" s="14">
        <v>93067.41945672773</v>
      </c>
    </row>
    <row r="926" spans="1:29">
      <c r="A926" s="1" t="s">
        <v>524</v>
      </c>
      <c r="B926" s="1" t="s">
        <v>533</v>
      </c>
      <c r="D926" s="1" t="s">
        <v>618</v>
      </c>
      <c r="F926" s="1">
        <v>118</v>
      </c>
      <c r="G926" s="1" t="s">
        <v>837</v>
      </c>
      <c r="H926" s="1" t="str">
        <f t="shared" si="15"/>
        <v>118아파트중위전세가격</v>
      </c>
      <c r="I926" s="1" t="s">
        <v>870</v>
      </c>
      <c r="J926" s="13">
        <v>85000</v>
      </c>
      <c r="K926" s="13">
        <v>85000</v>
      </c>
      <c r="L926" s="13">
        <v>85000</v>
      </c>
      <c r="M926" s="13">
        <v>84000</v>
      </c>
      <c r="N926" s="13">
        <v>84000</v>
      </c>
      <c r="O926" s="13">
        <v>84000</v>
      </c>
      <c r="P926" s="13">
        <v>83000</v>
      </c>
      <c r="Q926" s="14">
        <v>82000</v>
      </c>
      <c r="R926" s="14">
        <v>82000</v>
      </c>
      <c r="S926" s="14">
        <v>82000</v>
      </c>
      <c r="T926" s="14">
        <v>82000</v>
      </c>
      <c r="U926" s="14">
        <v>82000</v>
      </c>
      <c r="V926" s="14">
        <v>82000</v>
      </c>
      <c r="W926" s="14">
        <v>83250</v>
      </c>
      <c r="X926" s="14">
        <v>83550</v>
      </c>
      <c r="Y926" s="14">
        <v>87000</v>
      </c>
      <c r="Z926" s="14">
        <v>88200</v>
      </c>
      <c r="AA926" s="14">
        <v>90000</v>
      </c>
      <c r="AB926" s="14">
        <v>90100</v>
      </c>
      <c r="AC926" s="14">
        <v>90100</v>
      </c>
    </row>
    <row r="927" spans="1:29">
      <c r="A927" s="1" t="s">
        <v>524</v>
      </c>
      <c r="B927" s="1" t="s">
        <v>533</v>
      </c>
      <c r="D927" s="1" t="s">
        <v>619</v>
      </c>
      <c r="F927" s="1">
        <v>119</v>
      </c>
      <c r="G927" s="1" t="s">
        <v>837</v>
      </c>
      <c r="H927" s="1" t="str">
        <f t="shared" si="15"/>
        <v>119아파트중위전세가격</v>
      </c>
      <c r="I927" s="1" t="s">
        <v>870</v>
      </c>
      <c r="J927" s="13">
        <v>86000</v>
      </c>
      <c r="K927" s="13">
        <v>86000</v>
      </c>
      <c r="L927" s="13">
        <v>86000</v>
      </c>
      <c r="M927" s="13">
        <v>86000</v>
      </c>
      <c r="N927" s="13">
        <v>86000</v>
      </c>
      <c r="O927" s="13">
        <v>86000</v>
      </c>
      <c r="P927" s="13">
        <v>85500</v>
      </c>
      <c r="Q927" s="14">
        <v>85500</v>
      </c>
      <c r="R927" s="14">
        <v>85500</v>
      </c>
      <c r="S927" s="14">
        <v>85500</v>
      </c>
      <c r="T927" s="14">
        <v>85500</v>
      </c>
      <c r="U927" s="14">
        <v>86500</v>
      </c>
      <c r="V927" s="14">
        <v>86500</v>
      </c>
      <c r="W927" s="14">
        <v>86500</v>
      </c>
      <c r="X927" s="14">
        <v>86500</v>
      </c>
      <c r="Y927" s="14">
        <v>86500</v>
      </c>
      <c r="Z927" s="14">
        <v>87000</v>
      </c>
      <c r="AA927" s="14">
        <v>87000</v>
      </c>
      <c r="AB927" s="14">
        <v>88500</v>
      </c>
      <c r="AC927" s="14">
        <v>88500</v>
      </c>
    </row>
    <row r="928" spans="1:29">
      <c r="A928" s="1" t="s">
        <v>524</v>
      </c>
      <c r="B928" s="1" t="s">
        <v>533</v>
      </c>
      <c r="C928" s="1" t="s">
        <v>539</v>
      </c>
      <c r="F928" s="1">
        <v>120</v>
      </c>
      <c r="G928" s="1" t="s">
        <v>837</v>
      </c>
      <c r="H928" s="1" t="str">
        <f t="shared" si="15"/>
        <v>120아파트중위전세가격</v>
      </c>
      <c r="I928" s="1" t="s">
        <v>870</v>
      </c>
      <c r="J928" s="13">
        <v>139145.4176496125</v>
      </c>
      <c r="K928" s="13">
        <v>139546.74559399093</v>
      </c>
      <c r="L928" s="13">
        <v>139787.54236061801</v>
      </c>
      <c r="M928" s="13">
        <v>139546.74559399093</v>
      </c>
      <c r="N928" s="13">
        <v>139546.74559399093</v>
      </c>
      <c r="O928" s="13">
        <v>139746.25022295062</v>
      </c>
      <c r="P928" s="13">
        <v>139704.95808528323</v>
      </c>
      <c r="Q928" s="14">
        <v>139303.6301409048</v>
      </c>
      <c r="R928" s="14">
        <v>139546.74559399093</v>
      </c>
      <c r="S928" s="14">
        <v>140434.30444454166</v>
      </c>
      <c r="T928" s="14">
        <v>139948.07353836938</v>
      </c>
      <c r="U928" s="14">
        <v>138337.73516930916</v>
      </c>
      <c r="V928" s="14">
        <v>138337.73516930916</v>
      </c>
      <c r="W928" s="14">
        <v>138170.33574892319</v>
      </c>
      <c r="X928" s="14">
        <v>138170.33574892319</v>
      </c>
      <c r="Y928" s="14">
        <v>140807.60193459733</v>
      </c>
      <c r="Z928" s="14">
        <v>139928.23530161928</v>
      </c>
      <c r="AA928" s="14">
        <v>140153.22629496551</v>
      </c>
      <c r="AB928" s="14">
        <v>141037.65100093413</v>
      </c>
      <c r="AC928" s="14">
        <v>142262.93849651053</v>
      </c>
    </row>
    <row r="929" spans="1:29">
      <c r="A929" s="1" t="s">
        <v>524</v>
      </c>
      <c r="B929" s="1" t="s">
        <v>533</v>
      </c>
      <c r="D929" s="1" t="s">
        <v>620</v>
      </c>
      <c r="F929" s="1">
        <v>121</v>
      </c>
      <c r="G929" s="1" t="s">
        <v>837</v>
      </c>
      <c r="H929" s="1" t="str">
        <f t="shared" si="15"/>
        <v>121아파트중위전세가격</v>
      </c>
      <c r="I929" s="1" t="s">
        <v>870</v>
      </c>
      <c r="J929" s="13">
        <v>120000</v>
      </c>
      <c r="K929" s="13">
        <v>120000</v>
      </c>
      <c r="L929" s="13">
        <v>120000</v>
      </c>
      <c r="M929" s="13">
        <v>120000</v>
      </c>
      <c r="N929" s="13">
        <v>120000</v>
      </c>
      <c r="O929" s="13">
        <v>120000</v>
      </c>
      <c r="P929" s="13">
        <v>120000</v>
      </c>
      <c r="Q929" s="14">
        <v>120000</v>
      </c>
      <c r="R929" s="14">
        <v>120000</v>
      </c>
      <c r="S929" s="14">
        <v>120000</v>
      </c>
      <c r="T929" s="14">
        <v>120000</v>
      </c>
      <c r="U929" s="14">
        <v>119000</v>
      </c>
      <c r="V929" s="14">
        <v>119000</v>
      </c>
      <c r="W929" s="14">
        <v>118000</v>
      </c>
      <c r="X929" s="14">
        <v>118000</v>
      </c>
      <c r="Y929" s="14">
        <v>120000</v>
      </c>
      <c r="Z929" s="14">
        <v>116000</v>
      </c>
      <c r="AA929" s="14">
        <v>116000</v>
      </c>
      <c r="AB929" s="14">
        <v>118500</v>
      </c>
      <c r="AC929" s="14">
        <v>119000</v>
      </c>
    </row>
    <row r="930" spans="1:29">
      <c r="A930" s="1" t="s">
        <v>524</v>
      </c>
      <c r="B930" s="1" t="s">
        <v>533</v>
      </c>
      <c r="D930" s="1" t="s">
        <v>621</v>
      </c>
      <c r="F930" s="1">
        <v>122</v>
      </c>
      <c r="G930" s="1" t="s">
        <v>837</v>
      </c>
      <c r="H930" s="1" t="str">
        <f t="shared" si="15"/>
        <v>122아파트중위전세가격</v>
      </c>
      <c r="I930" s="1" t="s">
        <v>870</v>
      </c>
      <c r="J930" s="13">
        <v>153109.63423781624</v>
      </c>
      <c r="K930" s="13">
        <v>153735.17517034456</v>
      </c>
      <c r="L930" s="13">
        <v>154110.49972986156</v>
      </c>
      <c r="M930" s="13">
        <v>153735.17517034456</v>
      </c>
      <c r="N930" s="13">
        <v>153735.17517034456</v>
      </c>
      <c r="O930" s="13">
        <v>154046.13859412618</v>
      </c>
      <c r="P930" s="13">
        <v>153981.7774583908</v>
      </c>
      <c r="Q930" s="14">
        <v>153356.23652586248</v>
      </c>
      <c r="R930" s="14">
        <v>153735.17517034456</v>
      </c>
      <c r="S930" s="14">
        <v>155118.59339183709</v>
      </c>
      <c r="T930" s="14">
        <v>154360.71610287292</v>
      </c>
      <c r="U930" s="14">
        <v>153029.39432054074</v>
      </c>
      <c r="V930" s="14">
        <v>153029.39432054074</v>
      </c>
      <c r="W930" s="14">
        <v>153029.39432054074</v>
      </c>
      <c r="X930" s="14">
        <v>153029.39432054074</v>
      </c>
      <c r="Y930" s="14">
        <v>155716.13440909697</v>
      </c>
      <c r="Z930" s="14">
        <v>154541.59892014603</v>
      </c>
      <c r="AA930" s="14">
        <v>154734.79410170671</v>
      </c>
      <c r="AB930" s="14">
        <v>155314.37964638873</v>
      </c>
      <c r="AC930" s="14">
        <v>156809.90581955394</v>
      </c>
    </row>
    <row r="931" spans="1:29">
      <c r="A931" s="1" t="s">
        <v>524</v>
      </c>
      <c r="B931" s="1" t="s">
        <v>533</v>
      </c>
      <c r="D931" s="1" t="s">
        <v>621</v>
      </c>
      <c r="E931" s="1" t="s">
        <v>622</v>
      </c>
      <c r="F931" s="1">
        <v>123</v>
      </c>
      <c r="G931" s="1" t="s">
        <v>837</v>
      </c>
      <c r="H931" s="1" t="str">
        <f t="shared" si="15"/>
        <v>123아파트중위전세가격</v>
      </c>
      <c r="I931" s="1" t="s">
        <v>870</v>
      </c>
      <c r="J931" s="13">
        <v>145000</v>
      </c>
      <c r="K931" s="13">
        <v>145000</v>
      </c>
      <c r="L931" s="13">
        <v>145000</v>
      </c>
      <c r="M931" s="13">
        <v>145000</v>
      </c>
      <c r="N931" s="13">
        <v>145000</v>
      </c>
      <c r="O931" s="13">
        <v>144500</v>
      </c>
      <c r="P931" s="13">
        <v>144000</v>
      </c>
      <c r="Q931" s="14">
        <v>144000</v>
      </c>
      <c r="R931" s="14">
        <v>145000</v>
      </c>
      <c r="S931" s="14">
        <v>147000</v>
      </c>
      <c r="T931" s="14">
        <v>145000</v>
      </c>
      <c r="U931" s="14">
        <v>145000</v>
      </c>
      <c r="V931" s="14">
        <v>145000</v>
      </c>
      <c r="W931" s="14">
        <v>145000</v>
      </c>
      <c r="X931" s="14">
        <v>145000</v>
      </c>
      <c r="Y931" s="14">
        <v>146000</v>
      </c>
      <c r="Z931" s="14">
        <v>147000</v>
      </c>
      <c r="AA931" s="14">
        <v>147000</v>
      </c>
      <c r="AB931" s="14">
        <v>147000</v>
      </c>
      <c r="AC931" s="14">
        <v>150000</v>
      </c>
    </row>
    <row r="932" spans="1:29">
      <c r="A932" s="1" t="s">
        <v>524</v>
      </c>
      <c r="B932" s="1" t="s">
        <v>533</v>
      </c>
      <c r="D932" s="1" t="s">
        <v>621</v>
      </c>
      <c r="E932" s="1" t="s">
        <v>623</v>
      </c>
      <c r="F932" s="1">
        <v>124</v>
      </c>
      <c r="G932" s="1" t="s">
        <v>837</v>
      </c>
      <c r="H932" s="1" t="str">
        <f t="shared" si="15"/>
        <v>124아파트중위전세가격</v>
      </c>
      <c r="I932" s="1" t="s">
        <v>870</v>
      </c>
      <c r="J932" s="13">
        <v>170000</v>
      </c>
      <c r="K932" s="13">
        <v>172500</v>
      </c>
      <c r="L932" s="13">
        <v>174000</v>
      </c>
      <c r="M932" s="13">
        <v>172500</v>
      </c>
      <c r="N932" s="13">
        <v>172500</v>
      </c>
      <c r="O932" s="13">
        <v>174500</v>
      </c>
      <c r="P932" s="13">
        <v>175000</v>
      </c>
      <c r="Q932" s="14">
        <v>172500</v>
      </c>
      <c r="R932" s="14">
        <v>172500</v>
      </c>
      <c r="S932" s="14">
        <v>175000</v>
      </c>
      <c r="T932" s="14">
        <v>175000</v>
      </c>
      <c r="U932" s="14">
        <v>170000</v>
      </c>
      <c r="V932" s="14">
        <v>170000</v>
      </c>
      <c r="W932" s="14">
        <v>170000</v>
      </c>
      <c r="X932" s="14">
        <v>170000</v>
      </c>
      <c r="Y932" s="14">
        <v>179500</v>
      </c>
      <c r="Z932" s="14">
        <v>170000</v>
      </c>
      <c r="AA932" s="14">
        <v>170000</v>
      </c>
      <c r="AB932" s="14">
        <v>170000</v>
      </c>
      <c r="AC932" s="14">
        <v>170000</v>
      </c>
    </row>
    <row r="933" spans="1:29">
      <c r="A933" s="1" t="s">
        <v>524</v>
      </c>
      <c r="B933" s="1" t="s">
        <v>533</v>
      </c>
      <c r="D933" s="1" t="s">
        <v>621</v>
      </c>
      <c r="E933" s="1" t="s">
        <v>624</v>
      </c>
      <c r="F933" s="1">
        <v>125</v>
      </c>
      <c r="G933" s="1" t="s">
        <v>837</v>
      </c>
      <c r="H933" s="1" t="str">
        <f t="shared" si="15"/>
        <v>125아파트중위전세가격</v>
      </c>
      <c r="I933" s="1" t="s">
        <v>870</v>
      </c>
      <c r="J933" s="13">
        <v>150000</v>
      </c>
      <c r="K933" s="13">
        <v>150000</v>
      </c>
      <c r="L933" s="13">
        <v>150000</v>
      </c>
      <c r="M933" s="13">
        <v>150000</v>
      </c>
      <c r="N933" s="13">
        <v>150000</v>
      </c>
      <c r="O933" s="13">
        <v>150000</v>
      </c>
      <c r="P933" s="13">
        <v>150000</v>
      </c>
      <c r="Q933" s="14">
        <v>150000</v>
      </c>
      <c r="R933" s="14">
        <v>150000</v>
      </c>
      <c r="S933" s="14">
        <v>150000</v>
      </c>
      <c r="T933" s="14">
        <v>150000</v>
      </c>
      <c r="U933" s="14">
        <v>150000</v>
      </c>
      <c r="V933" s="14">
        <v>150000</v>
      </c>
      <c r="W933" s="14">
        <v>150000</v>
      </c>
      <c r="X933" s="14">
        <v>150000</v>
      </c>
      <c r="Y933" s="14">
        <v>150000</v>
      </c>
      <c r="Z933" s="14">
        <v>152000</v>
      </c>
      <c r="AA933" s="14">
        <v>152500</v>
      </c>
      <c r="AB933" s="14">
        <v>154000</v>
      </c>
      <c r="AC933" s="14">
        <v>155000</v>
      </c>
    </row>
    <row r="934" spans="1:29">
      <c r="A934" s="1" t="s">
        <v>524</v>
      </c>
      <c r="B934" s="1" t="s">
        <v>533</v>
      </c>
      <c r="D934" s="1" t="s">
        <v>625</v>
      </c>
      <c r="F934" s="1">
        <v>126</v>
      </c>
      <c r="G934" s="1" t="s">
        <v>837</v>
      </c>
      <c r="H934" s="1" t="str">
        <f t="shared" si="15"/>
        <v>126아파트중위전세가격</v>
      </c>
      <c r="I934" s="1" t="s">
        <v>870</v>
      </c>
      <c r="J934" s="13">
        <v>110000</v>
      </c>
      <c r="K934" s="13">
        <v>110000</v>
      </c>
      <c r="L934" s="13">
        <v>110000</v>
      </c>
      <c r="M934" s="13">
        <v>110000</v>
      </c>
      <c r="N934" s="13">
        <v>110000</v>
      </c>
      <c r="O934" s="13">
        <v>110000</v>
      </c>
      <c r="P934" s="13">
        <v>110000</v>
      </c>
      <c r="Q934" s="14">
        <v>110000</v>
      </c>
      <c r="R934" s="14">
        <v>110000</v>
      </c>
      <c r="S934" s="14">
        <v>110000</v>
      </c>
      <c r="T934" s="14">
        <v>110000</v>
      </c>
      <c r="U934" s="14">
        <v>110000</v>
      </c>
      <c r="V934" s="14">
        <v>110000</v>
      </c>
      <c r="W934" s="14">
        <v>110000</v>
      </c>
      <c r="X934" s="14">
        <v>110000</v>
      </c>
      <c r="Y934" s="14">
        <v>113000</v>
      </c>
      <c r="Z934" s="14">
        <v>115500</v>
      </c>
      <c r="AA934" s="14">
        <v>116000</v>
      </c>
      <c r="AB934" s="14">
        <v>116500</v>
      </c>
      <c r="AC934" s="14">
        <v>117500</v>
      </c>
    </row>
    <row r="935" spans="1:29">
      <c r="A935" s="1" t="s">
        <v>524</v>
      </c>
      <c r="B935" s="1" t="s">
        <v>533</v>
      </c>
      <c r="C935" s="1" t="s">
        <v>540</v>
      </c>
      <c r="F935" s="1">
        <v>127</v>
      </c>
      <c r="G935" s="1" t="s">
        <v>837</v>
      </c>
      <c r="H935" s="1" t="str">
        <f t="shared" si="15"/>
        <v>127아파트중위전세가격</v>
      </c>
      <c r="I935" s="1" t="s">
        <v>870</v>
      </c>
      <c r="J935" s="13">
        <v>93001.323349926635</v>
      </c>
      <c r="K935" s="13">
        <v>97647.059831872844</v>
      </c>
      <c r="L935" s="13">
        <v>96804.960162367497</v>
      </c>
      <c r="M935" s="13">
        <v>96258.402929197357</v>
      </c>
      <c r="N935" s="13">
        <v>96258.402929197357</v>
      </c>
      <c r="O935" s="13">
        <v>96258.402929197357</v>
      </c>
      <c r="P935" s="13">
        <v>96258.402929197357</v>
      </c>
      <c r="Q935" s="14">
        <v>96258.402929197357</v>
      </c>
      <c r="R935" s="14">
        <v>96778.153755433959</v>
      </c>
      <c r="S935" s="14">
        <v>96778.153755433959</v>
      </c>
      <c r="T935" s="14">
        <v>96855.086326298318</v>
      </c>
      <c r="U935" s="14">
        <v>97512.726878544185</v>
      </c>
      <c r="V935" s="14">
        <v>97637.797169395868</v>
      </c>
      <c r="W935" s="14">
        <v>98530.121747142635</v>
      </c>
      <c r="X935" s="14">
        <v>99737.935379841598</v>
      </c>
      <c r="Y935" s="14">
        <v>100000.2608383412</v>
      </c>
      <c r="Z935" s="14">
        <v>100527.79113962642</v>
      </c>
      <c r="AA935" s="14">
        <v>101539.30190174864</v>
      </c>
      <c r="AB935" s="14">
        <v>102220.5337362213</v>
      </c>
      <c r="AC935" s="14">
        <v>102345.60402707299</v>
      </c>
    </row>
    <row r="936" spans="1:29">
      <c r="A936" s="1" t="s">
        <v>524</v>
      </c>
      <c r="B936" s="1" t="s">
        <v>533</v>
      </c>
      <c r="D936" s="1" t="s">
        <v>626</v>
      </c>
      <c r="F936" s="1">
        <v>128</v>
      </c>
      <c r="G936" s="1" t="s">
        <v>837</v>
      </c>
      <c r="H936" s="1" t="str">
        <f t="shared" si="15"/>
        <v>128아파트중위전세가격</v>
      </c>
      <c r="I936" s="1" t="s">
        <v>870</v>
      </c>
      <c r="J936" s="13">
        <v>65000</v>
      </c>
      <c r="K936" s="13">
        <v>65000</v>
      </c>
      <c r="L936" s="13">
        <v>68000</v>
      </c>
      <c r="M936" s="13">
        <v>68000</v>
      </c>
      <c r="N936" s="13">
        <v>68000</v>
      </c>
      <c r="O936" s="13">
        <v>68000</v>
      </c>
      <c r="P936" s="13">
        <v>68000</v>
      </c>
      <c r="Q936" s="14">
        <v>68000</v>
      </c>
      <c r="R936" s="14">
        <v>68000</v>
      </c>
      <c r="S936" s="14">
        <v>68000</v>
      </c>
      <c r="T936" s="14">
        <v>67500</v>
      </c>
      <c r="U936" s="14">
        <v>68000</v>
      </c>
      <c r="V936" s="14">
        <v>68000</v>
      </c>
      <c r="W936" s="14">
        <v>68000</v>
      </c>
      <c r="X936" s="14">
        <v>68000</v>
      </c>
      <c r="Y936" s="14">
        <v>69500</v>
      </c>
      <c r="Z936" s="14">
        <v>69750</v>
      </c>
      <c r="AA936" s="14">
        <v>70250</v>
      </c>
      <c r="AB936" s="14">
        <v>70500</v>
      </c>
      <c r="AC936" s="14">
        <v>70500</v>
      </c>
    </row>
    <row r="937" spans="1:29">
      <c r="A937" s="1" t="s">
        <v>524</v>
      </c>
      <c r="B937" s="1" t="s">
        <v>533</v>
      </c>
      <c r="D937" s="1" t="s">
        <v>627</v>
      </c>
      <c r="F937" s="1">
        <v>129</v>
      </c>
      <c r="G937" s="1" t="s">
        <v>837</v>
      </c>
      <c r="H937" s="1" t="str">
        <f t="shared" si="15"/>
        <v>129아파트중위전세가격</v>
      </c>
      <c r="I937" s="1" t="s">
        <v>870</v>
      </c>
      <c r="J937" s="13">
        <v>70000</v>
      </c>
      <c r="K937" s="13">
        <v>70000</v>
      </c>
      <c r="L937" s="13">
        <v>70000</v>
      </c>
      <c r="M937" s="13">
        <v>70000</v>
      </c>
      <c r="N937" s="13">
        <v>70000</v>
      </c>
      <c r="O937" s="13">
        <v>70000</v>
      </c>
      <c r="P937" s="13">
        <v>70000</v>
      </c>
      <c r="Q937" s="14">
        <v>70000</v>
      </c>
      <c r="R937" s="14">
        <v>70000</v>
      </c>
      <c r="S937" s="14">
        <v>70000</v>
      </c>
      <c r="T937" s="14">
        <v>70000</v>
      </c>
      <c r="U937" s="14">
        <v>70000</v>
      </c>
      <c r="V937" s="14">
        <v>70000</v>
      </c>
      <c r="W937" s="14">
        <v>73000</v>
      </c>
      <c r="X937" s="14">
        <v>73000</v>
      </c>
      <c r="Y937" s="14">
        <v>73000</v>
      </c>
      <c r="Z937" s="14">
        <v>75000</v>
      </c>
      <c r="AA937" s="14">
        <v>74000</v>
      </c>
      <c r="AB937" s="14">
        <v>75000</v>
      </c>
      <c r="AC937" s="14">
        <v>75000</v>
      </c>
    </row>
    <row r="938" spans="1:29">
      <c r="A938" s="1" t="s">
        <v>524</v>
      </c>
      <c r="B938" s="1" t="s">
        <v>533</v>
      </c>
      <c r="D938" s="1" t="s">
        <v>628</v>
      </c>
      <c r="F938" s="1">
        <v>130</v>
      </c>
      <c r="G938" s="1" t="s">
        <v>837</v>
      </c>
      <c r="H938" s="1" t="str">
        <f t="shared" si="15"/>
        <v>130아파트중위전세가격</v>
      </c>
      <c r="I938" s="1" t="s">
        <v>870</v>
      </c>
      <c r="J938" s="13">
        <v>76500</v>
      </c>
      <c r="K938" s="13">
        <v>76500</v>
      </c>
      <c r="L938" s="13">
        <v>77500</v>
      </c>
      <c r="M938" s="13">
        <v>77500</v>
      </c>
      <c r="N938" s="13">
        <v>77500</v>
      </c>
      <c r="O938" s="13">
        <v>77500</v>
      </c>
      <c r="P938" s="13">
        <v>77500</v>
      </c>
      <c r="Q938" s="14">
        <v>77500</v>
      </c>
      <c r="R938" s="14">
        <v>78500</v>
      </c>
      <c r="S938" s="14">
        <v>78500</v>
      </c>
      <c r="T938" s="14">
        <v>79000</v>
      </c>
      <c r="U938" s="14">
        <v>79000</v>
      </c>
      <c r="V938" s="14">
        <v>79500</v>
      </c>
      <c r="W938" s="14">
        <v>79500</v>
      </c>
      <c r="X938" s="14">
        <v>80000</v>
      </c>
      <c r="Y938" s="14">
        <v>80500</v>
      </c>
      <c r="Z938" s="14">
        <v>80500</v>
      </c>
      <c r="AA938" s="14">
        <v>80500</v>
      </c>
      <c r="AB938" s="14">
        <v>80500</v>
      </c>
      <c r="AC938" s="14">
        <v>81000</v>
      </c>
    </row>
    <row r="939" spans="1:29">
      <c r="A939" s="1" t="s">
        <v>524</v>
      </c>
      <c r="B939" s="1" t="s">
        <v>533</v>
      </c>
      <c r="D939" s="1" t="s">
        <v>629</v>
      </c>
      <c r="F939" s="1">
        <v>131</v>
      </c>
      <c r="G939" s="1" t="s">
        <v>837</v>
      </c>
      <c r="H939" s="1" t="str">
        <f t="shared" si="15"/>
        <v>131아파트중위전세가격</v>
      </c>
      <c r="I939" s="1" t="s">
        <v>870</v>
      </c>
      <c r="J939" s="13">
        <v>110000</v>
      </c>
      <c r="K939" s="13">
        <v>118500</v>
      </c>
      <c r="L939" s="13">
        <v>116000</v>
      </c>
      <c r="M939" s="13">
        <v>115000</v>
      </c>
      <c r="N939" s="13">
        <v>115000</v>
      </c>
      <c r="O939" s="13">
        <v>115000</v>
      </c>
      <c r="P939" s="13">
        <v>115000</v>
      </c>
      <c r="Q939" s="14">
        <v>115000</v>
      </c>
      <c r="R939" s="14">
        <v>115500</v>
      </c>
      <c r="S939" s="14">
        <v>115500</v>
      </c>
      <c r="T939" s="14">
        <v>115500</v>
      </c>
      <c r="U939" s="14">
        <v>117000</v>
      </c>
      <c r="V939" s="14">
        <v>117000</v>
      </c>
      <c r="W939" s="14">
        <v>118000</v>
      </c>
      <c r="X939" s="14">
        <v>120000</v>
      </c>
      <c r="Y939" s="14">
        <v>120000</v>
      </c>
      <c r="Z939" s="14">
        <v>120500</v>
      </c>
      <c r="AA939" s="14">
        <v>122500</v>
      </c>
      <c r="AB939" s="14">
        <v>123500</v>
      </c>
      <c r="AC939" s="14">
        <v>123500</v>
      </c>
    </row>
    <row r="940" spans="1:29">
      <c r="A940" s="1" t="s">
        <v>524</v>
      </c>
      <c r="B940" s="1" t="s">
        <v>541</v>
      </c>
      <c r="F940" s="1">
        <v>132</v>
      </c>
      <c r="G940" s="1" t="s">
        <v>837</v>
      </c>
      <c r="H940" s="1" t="str">
        <f t="shared" si="15"/>
        <v>132아파트중위전세가격</v>
      </c>
      <c r="I940" s="1" t="s">
        <v>870</v>
      </c>
      <c r="J940" s="13">
        <v>115141.76339450423</v>
      </c>
      <c r="K940" s="13">
        <v>115141.76339450423</v>
      </c>
      <c r="L940" s="13">
        <v>115141.76339450423</v>
      </c>
      <c r="M940" s="13">
        <v>115141.76339450423</v>
      </c>
      <c r="N940" s="13">
        <v>114340.74845097571</v>
      </c>
      <c r="O940" s="13">
        <v>113539.73350744716</v>
      </c>
      <c r="P940" s="13">
        <v>113756.15249420304</v>
      </c>
      <c r="Q940" s="14">
        <v>114871.40023746861</v>
      </c>
      <c r="R940" s="14">
        <v>115344.80464740831</v>
      </c>
      <c r="S940" s="14">
        <v>115250.06540449044</v>
      </c>
      <c r="T940" s="14">
        <v>115646.32326141448</v>
      </c>
      <c r="U940" s="14">
        <v>115064.21155478775</v>
      </c>
      <c r="V940" s="14">
        <v>114896.18675914223</v>
      </c>
      <c r="W940" s="14">
        <v>114959.65467744702</v>
      </c>
      <c r="X940" s="14">
        <v>116234.17086384624</v>
      </c>
      <c r="Y940" s="14">
        <v>117953.48699350681</v>
      </c>
      <c r="Z940" s="14">
        <v>118349.89657895461</v>
      </c>
      <c r="AA940" s="14">
        <v>118717.07516391759</v>
      </c>
      <c r="AB940" s="14">
        <v>120173.65420321336</v>
      </c>
      <c r="AC940" s="14">
        <v>121481.06664464867</v>
      </c>
    </row>
    <row r="941" spans="1:29">
      <c r="A941" s="1" t="s">
        <v>524</v>
      </c>
      <c r="B941" s="1" t="s">
        <v>541</v>
      </c>
      <c r="D941" s="1" t="s">
        <v>559</v>
      </c>
      <c r="F941" s="1">
        <v>133</v>
      </c>
      <c r="G941" s="1" t="s">
        <v>837</v>
      </c>
      <c r="H941" s="1" t="str">
        <f t="shared" si="15"/>
        <v>133아파트중위전세가격</v>
      </c>
      <c r="I941" s="1" t="s">
        <v>870</v>
      </c>
      <c r="J941" s="13">
        <v>93000</v>
      </c>
      <c r="K941" s="13">
        <v>93000</v>
      </c>
      <c r="L941" s="13">
        <v>93000</v>
      </c>
      <c r="M941" s="13">
        <v>93000</v>
      </c>
      <c r="N941" s="13">
        <v>93000</v>
      </c>
      <c r="O941" s="13">
        <v>93000</v>
      </c>
      <c r="P941" s="13">
        <v>93000</v>
      </c>
      <c r="Q941" s="14">
        <v>94000</v>
      </c>
      <c r="R941" s="14">
        <v>95000</v>
      </c>
      <c r="S941" s="14">
        <v>94000</v>
      </c>
      <c r="T941" s="14">
        <v>93500</v>
      </c>
      <c r="U941" s="14">
        <v>90000</v>
      </c>
      <c r="V941" s="14">
        <v>90000</v>
      </c>
      <c r="W941" s="14">
        <v>90000</v>
      </c>
      <c r="X941" s="14">
        <v>91500</v>
      </c>
      <c r="Y941" s="14">
        <v>95500</v>
      </c>
      <c r="Z941" s="14">
        <v>96500</v>
      </c>
      <c r="AA941" s="14">
        <v>96000</v>
      </c>
      <c r="AB941" s="14">
        <v>96000</v>
      </c>
      <c r="AC941" s="14">
        <v>96000</v>
      </c>
    </row>
    <row r="942" spans="1:29">
      <c r="A942" s="1" t="s">
        <v>524</v>
      </c>
      <c r="B942" s="1" t="s">
        <v>541</v>
      </c>
      <c r="D942" s="1" t="s">
        <v>630</v>
      </c>
      <c r="F942" s="1">
        <v>134</v>
      </c>
      <c r="G942" s="1" t="s">
        <v>837</v>
      </c>
      <c r="H942" s="1" t="str">
        <f t="shared" si="15"/>
        <v>134아파트중위전세가격</v>
      </c>
      <c r="I942" s="1" t="s">
        <v>870</v>
      </c>
      <c r="J942" s="13">
        <v>105000</v>
      </c>
      <c r="K942" s="13">
        <v>105000</v>
      </c>
      <c r="L942" s="13">
        <v>105000</v>
      </c>
      <c r="M942" s="13">
        <v>105000</v>
      </c>
      <c r="N942" s="13">
        <v>105000</v>
      </c>
      <c r="O942" s="13">
        <v>105000</v>
      </c>
      <c r="P942" s="13">
        <v>105250</v>
      </c>
      <c r="Q942" s="14">
        <v>103000</v>
      </c>
      <c r="R942" s="14">
        <v>103000</v>
      </c>
      <c r="S942" s="14">
        <v>103000</v>
      </c>
      <c r="T942" s="14">
        <v>105000</v>
      </c>
      <c r="U942" s="14">
        <v>105000</v>
      </c>
      <c r="V942" s="14">
        <v>105000</v>
      </c>
      <c r="W942" s="14">
        <v>107000</v>
      </c>
      <c r="X942" s="14">
        <v>109000</v>
      </c>
      <c r="Y942" s="14">
        <v>109000</v>
      </c>
      <c r="Z942" s="14">
        <v>109000</v>
      </c>
      <c r="AA942" s="14">
        <v>108000</v>
      </c>
      <c r="AB942" s="14">
        <v>109000</v>
      </c>
      <c r="AC942" s="14">
        <v>109000</v>
      </c>
    </row>
    <row r="943" spans="1:29">
      <c r="A943" s="1" t="s">
        <v>524</v>
      </c>
      <c r="B943" s="1" t="s">
        <v>541</v>
      </c>
      <c r="D943" s="1" t="s">
        <v>631</v>
      </c>
      <c r="F943" s="1">
        <v>135</v>
      </c>
      <c r="G943" s="1" t="s">
        <v>837</v>
      </c>
      <c r="H943" s="1" t="str">
        <f t="shared" si="15"/>
        <v>135아파트중위전세가격</v>
      </c>
      <c r="I943" s="1" t="s">
        <v>870</v>
      </c>
      <c r="J943" s="13">
        <v>110000</v>
      </c>
      <c r="K943" s="13">
        <v>110000</v>
      </c>
      <c r="L943" s="13">
        <v>110000</v>
      </c>
      <c r="M943" s="13">
        <v>110000</v>
      </c>
      <c r="N943" s="13">
        <v>110000</v>
      </c>
      <c r="O943" s="13">
        <v>110000</v>
      </c>
      <c r="P943" s="13">
        <v>110000</v>
      </c>
      <c r="Q943" s="14">
        <v>110000</v>
      </c>
      <c r="R943" s="14">
        <v>110500</v>
      </c>
      <c r="S943" s="14">
        <v>110500</v>
      </c>
      <c r="T943" s="14">
        <v>110500</v>
      </c>
      <c r="U943" s="14">
        <v>110000</v>
      </c>
      <c r="V943" s="14">
        <v>110000</v>
      </c>
      <c r="W943" s="14">
        <v>110500</v>
      </c>
      <c r="X943" s="14">
        <v>110500</v>
      </c>
      <c r="Y943" s="14">
        <v>111000</v>
      </c>
      <c r="Z943" s="14">
        <v>111000</v>
      </c>
      <c r="AA943" s="14">
        <v>114000</v>
      </c>
      <c r="AB943" s="14">
        <v>117000</v>
      </c>
      <c r="AC943" s="14">
        <v>119000</v>
      </c>
    </row>
    <row r="944" spans="1:29">
      <c r="A944" s="1" t="s">
        <v>524</v>
      </c>
      <c r="B944" s="1" t="s">
        <v>541</v>
      </c>
      <c r="D944" s="1" t="s">
        <v>632</v>
      </c>
      <c r="F944" s="1">
        <v>136</v>
      </c>
      <c r="G944" s="1" t="s">
        <v>837</v>
      </c>
      <c r="H944" s="1" t="str">
        <f t="shared" si="15"/>
        <v>136아파트중위전세가격</v>
      </c>
      <c r="I944" s="1" t="s">
        <v>870</v>
      </c>
      <c r="J944" s="13">
        <v>120000</v>
      </c>
      <c r="K944" s="13">
        <v>120000</v>
      </c>
      <c r="L944" s="13">
        <v>120000</v>
      </c>
      <c r="M944" s="13">
        <v>120000</v>
      </c>
      <c r="N944" s="13">
        <v>120000</v>
      </c>
      <c r="O944" s="13">
        <v>120000</v>
      </c>
      <c r="P944" s="13">
        <v>121500</v>
      </c>
      <c r="Q944" s="14">
        <v>125000</v>
      </c>
      <c r="R944" s="14">
        <v>125000</v>
      </c>
      <c r="S944" s="14">
        <v>125000</v>
      </c>
      <c r="T944" s="14">
        <v>126500</v>
      </c>
      <c r="U944" s="14">
        <v>126500</v>
      </c>
      <c r="V944" s="14">
        <v>126500</v>
      </c>
      <c r="W944" s="14">
        <v>125500</v>
      </c>
      <c r="X944" s="14">
        <v>126000</v>
      </c>
      <c r="Y944" s="14">
        <v>129000</v>
      </c>
      <c r="Z944" s="14">
        <v>128000</v>
      </c>
      <c r="AA944" s="14">
        <v>127000</v>
      </c>
      <c r="AB944" s="14">
        <v>129500</v>
      </c>
      <c r="AC944" s="14">
        <v>133500</v>
      </c>
    </row>
    <row r="945" spans="1:29">
      <c r="A945" s="1" t="s">
        <v>524</v>
      </c>
      <c r="B945" s="1" t="s">
        <v>541</v>
      </c>
      <c r="D945" s="1" t="s">
        <v>633</v>
      </c>
      <c r="F945" s="1">
        <v>137</v>
      </c>
      <c r="G945" s="1" t="s">
        <v>837</v>
      </c>
      <c r="H945" s="1" t="str">
        <f t="shared" si="15"/>
        <v>137아파트중위전세가격</v>
      </c>
      <c r="I945" s="1" t="s">
        <v>870</v>
      </c>
      <c r="J945" s="13">
        <v>130000</v>
      </c>
      <c r="K945" s="13">
        <v>130000</v>
      </c>
      <c r="L945" s="13">
        <v>130000</v>
      </c>
      <c r="M945" s="13">
        <v>130000</v>
      </c>
      <c r="N945" s="13">
        <v>130000</v>
      </c>
      <c r="O945" s="13">
        <v>130000</v>
      </c>
      <c r="P945" s="13">
        <v>130000</v>
      </c>
      <c r="Q945" s="14">
        <v>135000</v>
      </c>
      <c r="R945" s="14">
        <v>135000</v>
      </c>
      <c r="S945" s="14">
        <v>135000</v>
      </c>
      <c r="T945" s="14">
        <v>135000</v>
      </c>
      <c r="U945" s="14">
        <v>135000</v>
      </c>
      <c r="V945" s="14">
        <v>135000</v>
      </c>
      <c r="W945" s="14">
        <v>135000</v>
      </c>
      <c r="X945" s="14">
        <v>136000</v>
      </c>
      <c r="Y945" s="14">
        <v>138000</v>
      </c>
      <c r="Z945" s="14">
        <v>140000</v>
      </c>
      <c r="AA945" s="14">
        <v>140000</v>
      </c>
      <c r="AB945" s="14">
        <v>140500</v>
      </c>
      <c r="AC945" s="14">
        <v>141000</v>
      </c>
    </row>
    <row r="946" spans="1:29">
      <c r="A946" s="1" t="s">
        <v>524</v>
      </c>
      <c r="B946" s="1" t="s">
        <v>541</v>
      </c>
      <c r="D946" s="1" t="s">
        <v>634</v>
      </c>
      <c r="F946" s="1">
        <v>138</v>
      </c>
      <c r="G946" s="1" t="s">
        <v>837</v>
      </c>
      <c r="H946" s="1" t="str">
        <f t="shared" si="15"/>
        <v>138아파트중위전세가격</v>
      </c>
      <c r="I946" s="1" t="s">
        <v>870</v>
      </c>
      <c r="J946" s="13">
        <v>125000</v>
      </c>
      <c r="K946" s="13">
        <v>125000</v>
      </c>
      <c r="L946" s="13">
        <v>125000</v>
      </c>
      <c r="M946" s="13">
        <v>125000</v>
      </c>
      <c r="N946" s="13">
        <v>125000</v>
      </c>
      <c r="O946" s="13">
        <v>125000</v>
      </c>
      <c r="P946" s="13">
        <v>125000</v>
      </c>
      <c r="Q946" s="14">
        <v>121000</v>
      </c>
      <c r="R946" s="14">
        <v>123000</v>
      </c>
      <c r="S946" s="14">
        <v>124500</v>
      </c>
      <c r="T946" s="14">
        <v>124500</v>
      </c>
      <c r="U946" s="14">
        <v>124500</v>
      </c>
      <c r="V946" s="14">
        <v>125500</v>
      </c>
      <c r="W946" s="14">
        <v>125500</v>
      </c>
      <c r="X946" s="14">
        <v>129000</v>
      </c>
      <c r="Y946" s="14">
        <v>130000</v>
      </c>
      <c r="Z946" s="14">
        <v>130000</v>
      </c>
      <c r="AA946" s="14">
        <v>130500</v>
      </c>
      <c r="AB946" s="14">
        <v>134000</v>
      </c>
      <c r="AC946" s="14">
        <v>135000</v>
      </c>
    </row>
    <row r="947" spans="1:29">
      <c r="A947" s="1" t="s">
        <v>524</v>
      </c>
      <c r="B947" s="1" t="s">
        <v>541</v>
      </c>
      <c r="D947" s="1" t="s">
        <v>635</v>
      </c>
      <c r="F947" s="1">
        <v>139</v>
      </c>
      <c r="G947" s="1" t="s">
        <v>837</v>
      </c>
      <c r="H947" s="1" t="str">
        <f t="shared" si="15"/>
        <v>139아파트중위전세가격</v>
      </c>
      <c r="I947" s="1" t="s">
        <v>870</v>
      </c>
      <c r="J947" s="13">
        <v>110000</v>
      </c>
      <c r="K947" s="13">
        <v>110000</v>
      </c>
      <c r="L947" s="13">
        <v>110000</v>
      </c>
      <c r="M947" s="13">
        <v>110000</v>
      </c>
      <c r="N947" s="13">
        <v>107500</v>
      </c>
      <c r="O947" s="13">
        <v>105000</v>
      </c>
      <c r="P947" s="13">
        <v>105000</v>
      </c>
      <c r="Q947" s="14">
        <v>109000</v>
      </c>
      <c r="R947" s="14">
        <v>109000</v>
      </c>
      <c r="S947" s="14">
        <v>106500</v>
      </c>
      <c r="T947" s="14">
        <v>107500</v>
      </c>
      <c r="U947" s="14">
        <v>106500</v>
      </c>
      <c r="V947" s="14">
        <v>106000</v>
      </c>
      <c r="W947" s="14">
        <v>106000</v>
      </c>
      <c r="X947" s="14">
        <v>106500</v>
      </c>
      <c r="Y947" s="14">
        <v>108000</v>
      </c>
      <c r="Z947" s="14">
        <v>108500</v>
      </c>
      <c r="AA947" s="14">
        <v>109500</v>
      </c>
      <c r="AB947" s="14">
        <v>109500</v>
      </c>
      <c r="AC947" s="14">
        <v>111000</v>
      </c>
    </row>
    <row r="948" spans="1:29">
      <c r="A948" s="1" t="s">
        <v>524</v>
      </c>
      <c r="B948" s="1" t="s">
        <v>541</v>
      </c>
      <c r="D948" s="1" t="s">
        <v>636</v>
      </c>
      <c r="F948" s="1">
        <v>140</v>
      </c>
      <c r="G948" s="1" t="s">
        <v>837</v>
      </c>
      <c r="H948" s="1" t="str">
        <f t="shared" si="15"/>
        <v>140아파트중위전세가격</v>
      </c>
      <c r="I948" s="1" t="s">
        <v>870</v>
      </c>
      <c r="J948" s="13">
        <v>100000</v>
      </c>
      <c r="K948" s="13">
        <v>100000</v>
      </c>
      <c r="L948" s="13">
        <v>100000</v>
      </c>
      <c r="M948" s="13">
        <v>100000</v>
      </c>
      <c r="N948" s="13">
        <v>97500</v>
      </c>
      <c r="O948" s="13">
        <v>95000</v>
      </c>
      <c r="P948" s="13">
        <v>95000</v>
      </c>
      <c r="Q948" s="14">
        <v>95000</v>
      </c>
      <c r="R948" s="14">
        <v>95000</v>
      </c>
      <c r="S948" s="14">
        <v>95000</v>
      </c>
      <c r="T948" s="14">
        <v>95000</v>
      </c>
      <c r="U948" s="14">
        <v>95000</v>
      </c>
      <c r="V948" s="14">
        <v>93500</v>
      </c>
      <c r="W948" s="14">
        <v>94000</v>
      </c>
      <c r="X948" s="14">
        <v>95000</v>
      </c>
      <c r="Y948" s="14">
        <v>97000</v>
      </c>
      <c r="Z948" s="14">
        <v>97500</v>
      </c>
      <c r="AA948" s="14">
        <v>97500</v>
      </c>
      <c r="AB948" s="14">
        <v>97500</v>
      </c>
      <c r="AC948" s="14">
        <v>97750</v>
      </c>
    </row>
    <row r="949" spans="1:29">
      <c r="A949" s="1" t="s">
        <v>522</v>
      </c>
      <c r="F949" s="1">
        <v>141</v>
      </c>
      <c r="G949" s="1" t="s">
        <v>837</v>
      </c>
      <c r="H949" s="1" t="str">
        <f t="shared" si="15"/>
        <v>141아파트중위전세가격</v>
      </c>
      <c r="I949" s="1" t="s">
        <v>870</v>
      </c>
      <c r="J949" s="13">
        <v>123874.11076548231</v>
      </c>
      <c r="K949" s="13">
        <v>123420.32214217687</v>
      </c>
      <c r="L949" s="13">
        <v>123714.83825237169</v>
      </c>
      <c r="M949" s="13">
        <v>124155.30821732455</v>
      </c>
      <c r="N949" s="13">
        <v>124205.29333344728</v>
      </c>
      <c r="O949" s="13">
        <v>124310.27038806328</v>
      </c>
      <c r="P949" s="13">
        <v>123870.67072875451</v>
      </c>
      <c r="Q949" s="14">
        <v>123722.51741199997</v>
      </c>
      <c r="R949" s="14">
        <v>123680.72006631515</v>
      </c>
      <c r="S949" s="14">
        <v>124356.29506823795</v>
      </c>
      <c r="T949" s="14">
        <v>125176.28863042692</v>
      </c>
      <c r="U949" s="14">
        <v>125463.99989260681</v>
      </c>
      <c r="V949" s="14">
        <v>126116.24856209375</v>
      </c>
      <c r="W949" s="14">
        <v>126498.00229289998</v>
      </c>
      <c r="X949" s="14">
        <v>126987.76323787149</v>
      </c>
      <c r="Y949" s="14">
        <v>128296.98604331378</v>
      </c>
      <c r="Z949" s="14">
        <v>129162.69238050847</v>
      </c>
      <c r="AA949" s="14">
        <v>129686.92227722279</v>
      </c>
      <c r="AB949" s="14">
        <v>130072.96354277957</v>
      </c>
      <c r="AC949" s="14">
        <v>130473.96462446151</v>
      </c>
    </row>
    <row r="950" spans="1:29">
      <c r="A950" s="1" t="s">
        <v>524</v>
      </c>
      <c r="B950" s="1" t="s">
        <v>542</v>
      </c>
      <c r="F950" s="1">
        <v>142</v>
      </c>
      <c r="G950" s="1" t="s">
        <v>837</v>
      </c>
      <c r="H950" s="1" t="str">
        <f t="shared" si="15"/>
        <v>142아파트중위전세가격</v>
      </c>
      <c r="I950" s="1" t="s">
        <v>870</v>
      </c>
      <c r="J950" s="13">
        <v>142250.08633516254</v>
      </c>
      <c r="K950" s="13">
        <v>141371.64882120289</v>
      </c>
      <c r="L950" s="13">
        <v>141374.54061962015</v>
      </c>
      <c r="M950" s="13">
        <v>141332.33131569633</v>
      </c>
      <c r="N950" s="13">
        <v>141437.999756028</v>
      </c>
      <c r="O950" s="13">
        <v>141159.81927172639</v>
      </c>
      <c r="P950" s="13">
        <v>140817.72843167238</v>
      </c>
      <c r="Q950" s="14">
        <v>140548.58564963558</v>
      </c>
      <c r="R950" s="14">
        <v>140108.89140496947</v>
      </c>
      <c r="S950" s="14">
        <v>140701.06815065787</v>
      </c>
      <c r="T950" s="14">
        <v>141390.85843782322</v>
      </c>
      <c r="U950" s="14">
        <v>141222.36322169405</v>
      </c>
      <c r="V950" s="14">
        <v>142070.46223506905</v>
      </c>
      <c r="W950" s="14">
        <v>142792.45787420322</v>
      </c>
      <c r="X950" s="14">
        <v>143613.26296355083</v>
      </c>
      <c r="Y950" s="14">
        <v>143874.95384332628</v>
      </c>
      <c r="Z950" s="14">
        <v>143929.83851429811</v>
      </c>
      <c r="AA950" s="14">
        <v>143735.73403730962</v>
      </c>
      <c r="AB950" s="14">
        <v>142946.80746192596</v>
      </c>
      <c r="AC950" s="14">
        <v>143018.97728506863</v>
      </c>
    </row>
    <row r="951" spans="1:29">
      <c r="A951" s="1" t="s">
        <v>524</v>
      </c>
      <c r="B951" s="1" t="s">
        <v>542</v>
      </c>
      <c r="C951" s="1" t="s">
        <v>543</v>
      </c>
      <c r="F951" s="1">
        <v>143</v>
      </c>
      <c r="G951" s="1" t="s">
        <v>837</v>
      </c>
      <c r="H951" s="1" t="str">
        <f t="shared" si="15"/>
        <v>143아파트중위전세가격</v>
      </c>
      <c r="I951" s="1" t="s">
        <v>870</v>
      </c>
      <c r="J951" s="13">
        <v>145546.41905593293</v>
      </c>
      <c r="K951" s="13">
        <v>145546.41905593293</v>
      </c>
      <c r="L951" s="13">
        <v>146026.96392685344</v>
      </c>
      <c r="M951" s="13">
        <v>146179.23247947186</v>
      </c>
      <c r="N951" s="13">
        <v>146226.89959171053</v>
      </c>
      <c r="O951" s="13">
        <v>146148.28795773431</v>
      </c>
      <c r="P951" s="13">
        <v>146067.07336479618</v>
      </c>
      <c r="Q951" s="14">
        <v>145943.43736075875</v>
      </c>
      <c r="R951" s="14">
        <v>145331.32825926834</v>
      </c>
      <c r="S951" s="14">
        <v>146060.72510025371</v>
      </c>
      <c r="T951" s="14">
        <v>146697.11560320447</v>
      </c>
      <c r="U951" s="14">
        <v>147235.06748009293</v>
      </c>
      <c r="V951" s="14">
        <v>148924.17135155265</v>
      </c>
      <c r="W951" s="14">
        <v>149049.15583379148</v>
      </c>
      <c r="X951" s="14">
        <v>149340.22913082803</v>
      </c>
      <c r="Y951" s="14">
        <v>149208.60082997853</v>
      </c>
      <c r="Z951" s="14">
        <v>149279.74533137071</v>
      </c>
      <c r="AA951" s="14">
        <v>148722.50252717824</v>
      </c>
      <c r="AB951" s="14">
        <v>147267.28013549221</v>
      </c>
      <c r="AC951" s="14">
        <v>147102.86280525653</v>
      </c>
    </row>
    <row r="952" spans="1:29">
      <c r="A952" s="1" t="s">
        <v>524</v>
      </c>
      <c r="B952" s="1" t="s">
        <v>542</v>
      </c>
      <c r="D952" s="1" t="s">
        <v>559</v>
      </c>
      <c r="F952" s="1">
        <v>144</v>
      </c>
      <c r="G952" s="1" t="s">
        <v>837</v>
      </c>
      <c r="H952" s="1" t="str">
        <f t="shared" si="15"/>
        <v>144아파트중위전세가격</v>
      </c>
      <c r="I952" s="1" t="s">
        <v>870</v>
      </c>
      <c r="J952" s="13">
        <v>82500</v>
      </c>
      <c r="K952" s="13">
        <v>82500</v>
      </c>
      <c r="L952" s="13">
        <v>82500</v>
      </c>
      <c r="M952" s="13">
        <v>82500</v>
      </c>
      <c r="N952" s="13">
        <v>82500</v>
      </c>
      <c r="O952" s="13">
        <v>82500</v>
      </c>
      <c r="P952" s="13">
        <v>82500</v>
      </c>
      <c r="Q952" s="14">
        <v>82500</v>
      </c>
      <c r="R952" s="14">
        <v>82500</v>
      </c>
      <c r="S952" s="14">
        <v>83500</v>
      </c>
      <c r="T952" s="14">
        <v>84500</v>
      </c>
      <c r="U952" s="14">
        <v>84500</v>
      </c>
      <c r="V952" s="14">
        <v>87500</v>
      </c>
      <c r="W952" s="14">
        <v>87500</v>
      </c>
      <c r="X952" s="14">
        <v>87500</v>
      </c>
      <c r="Y952" s="14">
        <v>88000</v>
      </c>
      <c r="Z952" s="14">
        <v>88500</v>
      </c>
      <c r="AA952" s="14">
        <v>88500</v>
      </c>
      <c r="AB952" s="14">
        <v>89000</v>
      </c>
      <c r="AC952" s="14">
        <v>89000</v>
      </c>
    </row>
    <row r="953" spans="1:29">
      <c r="A953" s="1" t="s">
        <v>524</v>
      </c>
      <c r="B953" s="1" t="s">
        <v>542</v>
      </c>
      <c r="D953" s="1" t="s">
        <v>636</v>
      </c>
      <c r="F953" s="1">
        <v>145</v>
      </c>
      <c r="G953" s="1" t="s">
        <v>837</v>
      </c>
      <c r="H953" s="1" t="str">
        <f t="shared" si="15"/>
        <v>145아파트중위전세가격</v>
      </c>
      <c r="I953" s="1" t="s">
        <v>870</v>
      </c>
      <c r="J953" s="13">
        <v>120000</v>
      </c>
      <c r="K953" s="13">
        <v>120000</v>
      </c>
      <c r="L953" s="13">
        <v>120000</v>
      </c>
      <c r="M953" s="13">
        <v>120000</v>
      </c>
      <c r="N953" s="13">
        <v>121000</v>
      </c>
      <c r="O953" s="13">
        <v>122000</v>
      </c>
      <c r="P953" s="13">
        <v>122000</v>
      </c>
      <c r="Q953" s="14">
        <v>122000</v>
      </c>
      <c r="R953" s="14">
        <v>122000</v>
      </c>
      <c r="S953" s="14">
        <v>122500</v>
      </c>
      <c r="T953" s="14">
        <v>122500</v>
      </c>
      <c r="U953" s="14">
        <v>122500</v>
      </c>
      <c r="V953" s="14">
        <v>122500</v>
      </c>
      <c r="W953" s="14">
        <v>122500</v>
      </c>
      <c r="X953" s="14">
        <v>122500</v>
      </c>
      <c r="Y953" s="14">
        <v>122500</v>
      </c>
      <c r="Z953" s="14">
        <v>122500</v>
      </c>
      <c r="AA953" s="14">
        <v>122500</v>
      </c>
      <c r="AB953" s="14">
        <v>122500</v>
      </c>
      <c r="AC953" s="14">
        <v>122500</v>
      </c>
    </row>
    <row r="954" spans="1:29">
      <c r="A954" s="1" t="s">
        <v>524</v>
      </c>
      <c r="B954" s="1" t="s">
        <v>542</v>
      </c>
      <c r="D954" s="1" t="s">
        <v>630</v>
      </c>
      <c r="F954" s="1">
        <v>146</v>
      </c>
      <c r="G954" s="1" t="s">
        <v>837</v>
      </c>
      <c r="H954" s="1" t="str">
        <f t="shared" si="15"/>
        <v>146아파트중위전세가격</v>
      </c>
      <c r="I954" s="1" t="s">
        <v>870</v>
      </c>
      <c r="J954" s="13">
        <v>135000</v>
      </c>
      <c r="K954" s="13">
        <v>135000</v>
      </c>
      <c r="L954" s="13">
        <v>135000</v>
      </c>
      <c r="M954" s="13">
        <v>135000</v>
      </c>
      <c r="N954" s="13">
        <v>135000</v>
      </c>
      <c r="O954" s="13">
        <v>135000</v>
      </c>
      <c r="P954" s="13">
        <v>132500</v>
      </c>
      <c r="Q954" s="14">
        <v>132500</v>
      </c>
      <c r="R954" s="14">
        <v>132500</v>
      </c>
      <c r="S954" s="14">
        <v>132500</v>
      </c>
      <c r="T954" s="14">
        <v>132500</v>
      </c>
      <c r="U954" s="14">
        <v>137500</v>
      </c>
      <c r="V954" s="14">
        <v>137500</v>
      </c>
      <c r="W954" s="14">
        <v>137500</v>
      </c>
      <c r="X954" s="14">
        <v>137500</v>
      </c>
      <c r="Y954" s="14">
        <v>137500</v>
      </c>
      <c r="Z954" s="14">
        <v>137500</v>
      </c>
      <c r="AA954" s="14">
        <v>140000</v>
      </c>
      <c r="AB954" s="14">
        <v>142500</v>
      </c>
      <c r="AC954" s="14">
        <v>142500</v>
      </c>
    </row>
    <row r="955" spans="1:29">
      <c r="A955" s="1" t="s">
        <v>524</v>
      </c>
      <c r="B955" s="1" t="s">
        <v>542</v>
      </c>
      <c r="D955" s="1" t="s">
        <v>637</v>
      </c>
      <c r="F955" s="1">
        <v>147</v>
      </c>
      <c r="G955" s="1" t="s">
        <v>837</v>
      </c>
      <c r="H955" s="1" t="str">
        <f t="shared" si="15"/>
        <v>147아파트중위전세가격</v>
      </c>
      <c r="I955" s="1" t="s">
        <v>870</v>
      </c>
      <c r="J955" s="13">
        <v>115000</v>
      </c>
      <c r="K955" s="13">
        <v>115000</v>
      </c>
      <c r="L955" s="13">
        <v>115000</v>
      </c>
      <c r="M955" s="13">
        <v>115000</v>
      </c>
      <c r="N955" s="13">
        <v>115000</v>
      </c>
      <c r="O955" s="13">
        <v>115000</v>
      </c>
      <c r="P955" s="13">
        <v>115000</v>
      </c>
      <c r="Q955" s="14">
        <v>115000</v>
      </c>
      <c r="R955" s="14">
        <v>115000</v>
      </c>
      <c r="S955" s="14">
        <v>115000</v>
      </c>
      <c r="T955" s="14">
        <v>115000</v>
      </c>
      <c r="U955" s="14">
        <v>115000</v>
      </c>
      <c r="V955" s="14">
        <v>115000</v>
      </c>
      <c r="W955" s="14">
        <v>115000</v>
      </c>
      <c r="X955" s="14">
        <v>115000</v>
      </c>
      <c r="Y955" s="14">
        <v>116000</v>
      </c>
      <c r="Z955" s="14">
        <v>116000</v>
      </c>
      <c r="AA955" s="14">
        <v>117000</v>
      </c>
      <c r="AB955" s="14">
        <v>117000</v>
      </c>
      <c r="AC955" s="14">
        <v>117000</v>
      </c>
    </row>
    <row r="956" spans="1:29">
      <c r="A956" s="1" t="s">
        <v>524</v>
      </c>
      <c r="B956" s="1" t="s">
        <v>542</v>
      </c>
      <c r="D956" s="1" t="s">
        <v>638</v>
      </c>
      <c r="F956" s="1">
        <v>148</v>
      </c>
      <c r="G956" s="1" t="s">
        <v>837</v>
      </c>
      <c r="H956" s="1" t="str">
        <f t="shared" si="15"/>
        <v>148아파트중위전세가격</v>
      </c>
      <c r="I956" s="1" t="s">
        <v>870</v>
      </c>
      <c r="J956" s="13">
        <v>140000</v>
      </c>
      <c r="K956" s="13">
        <v>140000</v>
      </c>
      <c r="L956" s="13">
        <v>140000</v>
      </c>
      <c r="M956" s="13">
        <v>140000</v>
      </c>
      <c r="N956" s="13">
        <v>140000</v>
      </c>
      <c r="O956" s="13">
        <v>140000</v>
      </c>
      <c r="P956" s="13">
        <v>140000</v>
      </c>
      <c r="Q956" s="14">
        <v>140000</v>
      </c>
      <c r="R956" s="14">
        <v>140000</v>
      </c>
      <c r="S956" s="14">
        <v>141000</v>
      </c>
      <c r="T956" s="14">
        <v>143000</v>
      </c>
      <c r="U956" s="14">
        <v>145000</v>
      </c>
      <c r="V956" s="14">
        <v>150000</v>
      </c>
      <c r="W956" s="14">
        <v>150000</v>
      </c>
      <c r="X956" s="14">
        <v>150000</v>
      </c>
      <c r="Y956" s="14">
        <v>150000</v>
      </c>
      <c r="Z956" s="14">
        <v>150000</v>
      </c>
      <c r="AA956" s="14">
        <v>150000</v>
      </c>
      <c r="AB956" s="14">
        <v>145000</v>
      </c>
      <c r="AC956" s="14">
        <v>145000</v>
      </c>
    </row>
    <row r="957" spans="1:29">
      <c r="A957" s="1" t="s">
        <v>524</v>
      </c>
      <c r="B957" s="1" t="s">
        <v>542</v>
      </c>
      <c r="D957" s="1" t="s">
        <v>631</v>
      </c>
      <c r="F957" s="1">
        <v>149</v>
      </c>
      <c r="G957" s="1" t="s">
        <v>837</v>
      </c>
      <c r="H957" s="1" t="str">
        <f t="shared" si="15"/>
        <v>149아파트중위전세가격</v>
      </c>
      <c r="I957" s="1" t="s">
        <v>870</v>
      </c>
      <c r="J957" s="13">
        <v>163000</v>
      </c>
      <c r="K957" s="13">
        <v>163000</v>
      </c>
      <c r="L957" s="13">
        <v>163000</v>
      </c>
      <c r="M957" s="13">
        <v>163500</v>
      </c>
      <c r="N957" s="13">
        <v>163500</v>
      </c>
      <c r="O957" s="13">
        <v>163500</v>
      </c>
      <c r="P957" s="13">
        <v>163500</v>
      </c>
      <c r="Q957" s="14">
        <v>163500</v>
      </c>
      <c r="R957" s="14">
        <v>163500</v>
      </c>
      <c r="S957" s="14">
        <v>163500</v>
      </c>
      <c r="T957" s="14">
        <v>163500</v>
      </c>
      <c r="U957" s="14">
        <v>162500</v>
      </c>
      <c r="V957" s="14">
        <v>162500</v>
      </c>
      <c r="W957" s="14">
        <v>162500</v>
      </c>
      <c r="X957" s="14">
        <v>162500</v>
      </c>
      <c r="Y957" s="14">
        <v>161500</v>
      </c>
      <c r="Z957" s="14">
        <v>161500</v>
      </c>
      <c r="AA957" s="14">
        <v>158500</v>
      </c>
      <c r="AB957" s="14">
        <v>157500</v>
      </c>
      <c r="AC957" s="14">
        <v>157500</v>
      </c>
    </row>
    <row r="958" spans="1:29">
      <c r="A958" s="1" t="s">
        <v>524</v>
      </c>
      <c r="B958" s="1" t="s">
        <v>542</v>
      </c>
      <c r="D958" s="1" t="s">
        <v>639</v>
      </c>
      <c r="F958" s="1">
        <v>150</v>
      </c>
      <c r="G958" s="1" t="s">
        <v>837</v>
      </c>
      <c r="H958" s="1" t="str">
        <f t="shared" si="15"/>
        <v>150아파트중위전세가격</v>
      </c>
      <c r="I958" s="1" t="s">
        <v>870</v>
      </c>
      <c r="J958" s="13">
        <v>156000</v>
      </c>
      <c r="K958" s="13">
        <v>156000</v>
      </c>
      <c r="L958" s="13">
        <v>157000</v>
      </c>
      <c r="M958" s="13">
        <v>157250</v>
      </c>
      <c r="N958" s="13">
        <v>157250</v>
      </c>
      <c r="O958" s="13">
        <v>157250</v>
      </c>
      <c r="P958" s="13">
        <v>157250</v>
      </c>
      <c r="Q958" s="14">
        <v>156500</v>
      </c>
      <c r="R958" s="14">
        <v>157000</v>
      </c>
      <c r="S958" s="14">
        <v>157000</v>
      </c>
      <c r="T958" s="14">
        <v>157000</v>
      </c>
      <c r="U958" s="14">
        <v>157250</v>
      </c>
      <c r="V958" s="14">
        <v>157250</v>
      </c>
      <c r="W958" s="14">
        <v>157250</v>
      </c>
      <c r="X958" s="14">
        <v>157500</v>
      </c>
      <c r="Y958" s="14">
        <v>157500</v>
      </c>
      <c r="Z958" s="14">
        <v>157500</v>
      </c>
      <c r="AA958" s="14">
        <v>157500</v>
      </c>
      <c r="AB958" s="14">
        <v>159000</v>
      </c>
      <c r="AC958" s="14">
        <v>158000</v>
      </c>
    </row>
    <row r="959" spans="1:29">
      <c r="A959" s="1" t="s">
        <v>524</v>
      </c>
      <c r="B959" s="1" t="s">
        <v>542</v>
      </c>
      <c r="D959" s="1" t="s">
        <v>640</v>
      </c>
      <c r="F959" s="1">
        <v>151</v>
      </c>
      <c r="G959" s="1" t="s">
        <v>837</v>
      </c>
      <c r="H959" s="1" t="str">
        <f t="shared" si="15"/>
        <v>151아파트중위전세가격</v>
      </c>
      <c r="I959" s="1" t="s">
        <v>870</v>
      </c>
      <c r="J959" s="13">
        <v>155000</v>
      </c>
      <c r="K959" s="13">
        <v>155000</v>
      </c>
      <c r="L959" s="13">
        <v>157500</v>
      </c>
      <c r="M959" s="13">
        <v>157500</v>
      </c>
      <c r="N959" s="13">
        <v>157500</v>
      </c>
      <c r="O959" s="13">
        <v>156500</v>
      </c>
      <c r="P959" s="13">
        <v>156500</v>
      </c>
      <c r="Q959" s="14">
        <v>156500</v>
      </c>
      <c r="R959" s="14">
        <v>151000</v>
      </c>
      <c r="S959" s="14">
        <v>154000</v>
      </c>
      <c r="T959" s="14">
        <v>154000</v>
      </c>
      <c r="U959" s="14">
        <v>154000</v>
      </c>
      <c r="V959" s="14">
        <v>154500</v>
      </c>
      <c r="W959" s="14">
        <v>155500</v>
      </c>
      <c r="X959" s="14">
        <v>157500</v>
      </c>
      <c r="Y959" s="14">
        <v>157500</v>
      </c>
      <c r="Z959" s="14">
        <v>158000</v>
      </c>
      <c r="AA959" s="14">
        <v>157500</v>
      </c>
      <c r="AB959" s="14">
        <v>157500</v>
      </c>
      <c r="AC959" s="14">
        <v>157500</v>
      </c>
    </row>
    <row r="960" spans="1:29">
      <c r="A960" s="1" t="s">
        <v>524</v>
      </c>
      <c r="B960" s="1" t="s">
        <v>542</v>
      </c>
      <c r="C960" s="1" t="s">
        <v>544</v>
      </c>
      <c r="F960" s="1">
        <v>152</v>
      </c>
      <c r="G960" s="1" t="s">
        <v>837</v>
      </c>
      <c r="H960" s="1" t="str">
        <f t="shared" si="15"/>
        <v>152아파트중위전세가격</v>
      </c>
      <c r="I960" s="1" t="s">
        <v>870</v>
      </c>
      <c r="J960" s="13">
        <v>151592.95202716367</v>
      </c>
      <c r="K960" s="13">
        <v>149150.35018999671</v>
      </c>
      <c r="L960" s="13">
        <v>148661.8298225633</v>
      </c>
      <c r="M960" s="13">
        <v>148474.04708937829</v>
      </c>
      <c r="N960" s="13">
        <v>148962.56745681167</v>
      </c>
      <c r="O960" s="13">
        <v>149525.49521548927</v>
      </c>
      <c r="P960" s="13">
        <v>148548.45448062246</v>
      </c>
      <c r="Q960" s="14">
        <v>148016.72716048069</v>
      </c>
      <c r="R960" s="14">
        <v>148260.98734419738</v>
      </c>
      <c r="S960" s="14">
        <v>149241.52997903118</v>
      </c>
      <c r="T960" s="14">
        <v>150793.76842755111</v>
      </c>
      <c r="U960" s="14">
        <v>149869.58490182113</v>
      </c>
      <c r="V960" s="14">
        <v>149686.77383253636</v>
      </c>
      <c r="W960" s="14">
        <v>150665.03967850239</v>
      </c>
      <c r="X960" s="14">
        <v>152011.8399633737</v>
      </c>
      <c r="Y960" s="14">
        <v>152011.39739546241</v>
      </c>
      <c r="Z960" s="14">
        <v>152011.39739546241</v>
      </c>
      <c r="AA960" s="14">
        <v>151927.42649303083</v>
      </c>
      <c r="AB960" s="14">
        <v>150949.1606470648</v>
      </c>
      <c r="AC960" s="14">
        <v>150949.1606470648</v>
      </c>
    </row>
    <row r="961" spans="1:29">
      <c r="A961" s="1" t="s">
        <v>524</v>
      </c>
      <c r="B961" s="1" t="s">
        <v>542</v>
      </c>
      <c r="D961" s="1" t="s">
        <v>641</v>
      </c>
      <c r="F961" s="1">
        <v>153</v>
      </c>
      <c r="G961" s="1" t="s">
        <v>837</v>
      </c>
      <c r="H961" s="1" t="str">
        <f t="shared" si="15"/>
        <v>153아파트중위전세가격</v>
      </c>
      <c r="I961" s="1" t="s">
        <v>870</v>
      </c>
      <c r="J961" s="13">
        <v>147500</v>
      </c>
      <c r="K961" s="13">
        <v>142500</v>
      </c>
      <c r="L961" s="13">
        <v>141500</v>
      </c>
      <c r="M961" s="13">
        <v>140000</v>
      </c>
      <c r="N961" s="13">
        <v>141000</v>
      </c>
      <c r="O961" s="13">
        <v>142000</v>
      </c>
      <c r="P961" s="13">
        <v>140000</v>
      </c>
      <c r="Q961" s="14">
        <v>140000</v>
      </c>
      <c r="R961" s="14">
        <v>140500</v>
      </c>
      <c r="S961" s="14">
        <v>142000</v>
      </c>
      <c r="T961" s="14">
        <v>145000</v>
      </c>
      <c r="U961" s="14">
        <v>145000</v>
      </c>
      <c r="V961" s="14">
        <v>145000</v>
      </c>
      <c r="W961" s="14">
        <v>146500</v>
      </c>
      <c r="X961" s="14">
        <v>149000</v>
      </c>
      <c r="Y961" s="14">
        <v>147500</v>
      </c>
      <c r="Z961" s="14">
        <v>147500</v>
      </c>
      <c r="AA961" s="14">
        <v>147500</v>
      </c>
      <c r="AB961" s="14">
        <v>146000</v>
      </c>
      <c r="AC961" s="14">
        <v>146000</v>
      </c>
    </row>
    <row r="962" spans="1:29">
      <c r="A962" s="1" t="s">
        <v>524</v>
      </c>
      <c r="B962" s="1" t="s">
        <v>542</v>
      </c>
      <c r="D962" s="1" t="s">
        <v>642</v>
      </c>
      <c r="F962" s="1">
        <v>154</v>
      </c>
      <c r="G962" s="1" t="s">
        <v>837</v>
      </c>
      <c r="H962" s="1" t="str">
        <f t="shared" ref="H962:H1025" si="16">F962&amp;G962&amp;I962</f>
        <v>154아파트중위전세가격</v>
      </c>
      <c r="I962" s="1" t="s">
        <v>870</v>
      </c>
      <c r="J962" s="13">
        <v>167500</v>
      </c>
      <c r="K962" s="13">
        <v>167500</v>
      </c>
      <c r="L962" s="13">
        <v>167500</v>
      </c>
      <c r="M962" s="13">
        <v>167500</v>
      </c>
      <c r="N962" s="13">
        <v>167500</v>
      </c>
      <c r="O962" s="13">
        <v>167500</v>
      </c>
      <c r="P962" s="13">
        <v>167500</v>
      </c>
      <c r="Q962" s="14">
        <v>166000</v>
      </c>
      <c r="R962" s="14">
        <v>166000</v>
      </c>
      <c r="S962" s="14">
        <v>166000</v>
      </c>
      <c r="T962" s="14">
        <v>166000</v>
      </c>
      <c r="U962" s="14">
        <v>166000</v>
      </c>
      <c r="V962" s="14">
        <v>165000</v>
      </c>
      <c r="W962" s="14">
        <v>165000</v>
      </c>
      <c r="X962" s="14">
        <v>165000</v>
      </c>
      <c r="Y962" s="14">
        <v>167000</v>
      </c>
      <c r="Z962" s="14">
        <v>167000</v>
      </c>
      <c r="AA962" s="14">
        <v>167000</v>
      </c>
      <c r="AB962" s="14">
        <v>167000</v>
      </c>
      <c r="AC962" s="14">
        <v>167000</v>
      </c>
    </row>
    <row r="963" spans="1:29">
      <c r="A963" s="1" t="s">
        <v>524</v>
      </c>
      <c r="B963" s="1" t="s">
        <v>542</v>
      </c>
      <c r="D963" s="1" t="s">
        <v>643</v>
      </c>
      <c r="F963" s="1">
        <v>155</v>
      </c>
      <c r="G963" s="1" t="s">
        <v>837</v>
      </c>
      <c r="H963" s="1" t="str">
        <f t="shared" si="16"/>
        <v>155아파트중위전세가격</v>
      </c>
      <c r="I963" s="1" t="s">
        <v>870</v>
      </c>
      <c r="J963" s="13">
        <v>160000</v>
      </c>
      <c r="K963" s="13">
        <v>160000</v>
      </c>
      <c r="L963" s="13">
        <v>160000</v>
      </c>
      <c r="M963" s="13">
        <v>162500</v>
      </c>
      <c r="N963" s="13">
        <v>162500</v>
      </c>
      <c r="O963" s="13">
        <v>162500</v>
      </c>
      <c r="P963" s="13">
        <v>162500</v>
      </c>
      <c r="Q963" s="14">
        <v>161500</v>
      </c>
      <c r="R963" s="14">
        <v>161500</v>
      </c>
      <c r="S963" s="14">
        <v>162500</v>
      </c>
      <c r="T963" s="14">
        <v>163000</v>
      </c>
      <c r="U963" s="14">
        <v>161500</v>
      </c>
      <c r="V963" s="14">
        <v>161500</v>
      </c>
      <c r="W963" s="14">
        <v>162500</v>
      </c>
      <c r="X963" s="14">
        <v>163000</v>
      </c>
      <c r="Y963" s="14">
        <v>164000</v>
      </c>
      <c r="Z963" s="14">
        <v>164000</v>
      </c>
      <c r="AA963" s="14">
        <v>164000</v>
      </c>
      <c r="AB963" s="14">
        <v>163000</v>
      </c>
      <c r="AC963" s="14">
        <v>163000</v>
      </c>
    </row>
    <row r="964" spans="1:29">
      <c r="A964" s="1" t="s">
        <v>524</v>
      </c>
      <c r="B964" s="1" t="s">
        <v>542</v>
      </c>
      <c r="D964" s="1" t="s">
        <v>644</v>
      </c>
      <c r="F964" s="1">
        <v>156</v>
      </c>
      <c r="G964" s="1" t="s">
        <v>837</v>
      </c>
      <c r="H964" s="1" t="str">
        <f t="shared" si="16"/>
        <v>156아파트중위전세가격</v>
      </c>
      <c r="I964" s="1" t="s">
        <v>870</v>
      </c>
      <c r="J964" s="13">
        <v>110000</v>
      </c>
      <c r="K964" s="13">
        <v>110000</v>
      </c>
      <c r="L964" s="13">
        <v>110000</v>
      </c>
      <c r="M964" s="13">
        <v>109000</v>
      </c>
      <c r="N964" s="13">
        <v>109000</v>
      </c>
      <c r="O964" s="13">
        <v>110000</v>
      </c>
      <c r="P964" s="13">
        <v>110000</v>
      </c>
      <c r="Q964" s="14">
        <v>110000</v>
      </c>
      <c r="R964" s="14">
        <v>110000</v>
      </c>
      <c r="S964" s="14">
        <v>110000</v>
      </c>
      <c r="T964" s="14">
        <v>109500</v>
      </c>
      <c r="U964" s="14">
        <v>109500</v>
      </c>
      <c r="V964" s="14">
        <v>109500</v>
      </c>
      <c r="W964" s="14">
        <v>109500</v>
      </c>
      <c r="X964" s="14">
        <v>109500</v>
      </c>
      <c r="Y964" s="14">
        <v>111000</v>
      </c>
      <c r="Z964" s="14">
        <v>111000</v>
      </c>
      <c r="AA964" s="14">
        <v>110000</v>
      </c>
      <c r="AB964" s="14">
        <v>110000</v>
      </c>
      <c r="AC964" s="14">
        <v>110000</v>
      </c>
    </row>
    <row r="965" spans="1:29">
      <c r="A965" s="1" t="s">
        <v>524</v>
      </c>
      <c r="B965" s="1" t="s">
        <v>542</v>
      </c>
      <c r="C965" s="1" t="s">
        <v>545</v>
      </c>
      <c r="F965" s="1">
        <v>157</v>
      </c>
      <c r="G965" s="1" t="s">
        <v>837</v>
      </c>
      <c r="H965" s="1" t="str">
        <f t="shared" si="16"/>
        <v>157아파트중위전세가격</v>
      </c>
      <c r="I965" s="1" t="s">
        <v>870</v>
      </c>
      <c r="J965" s="13">
        <v>128010.1711310378</v>
      </c>
      <c r="K965" s="13">
        <v>127709.81348381689</v>
      </c>
      <c r="L965" s="13">
        <v>127639.67975360804</v>
      </c>
      <c r="M965" s="13">
        <v>127508.94333329506</v>
      </c>
      <c r="N965" s="13">
        <v>127274.87456514001</v>
      </c>
      <c r="O965" s="13">
        <v>125837.43412517078</v>
      </c>
      <c r="P965" s="13">
        <v>125850.85594222533</v>
      </c>
      <c r="Q965" s="14">
        <v>125681.23471531741</v>
      </c>
      <c r="R965" s="14">
        <v>124721.47433321469</v>
      </c>
      <c r="S965" s="14">
        <v>124721.47433321469</v>
      </c>
      <c r="T965" s="14">
        <v>124548.39087454218</v>
      </c>
      <c r="U965" s="14">
        <v>123895.7035214342</v>
      </c>
      <c r="V965" s="14">
        <v>124817.33445970847</v>
      </c>
      <c r="W965" s="14">
        <v>126017.15359712434</v>
      </c>
      <c r="X965" s="14">
        <v>126929.12596313578</v>
      </c>
      <c r="Y965" s="14">
        <v>127985.94629685277</v>
      </c>
      <c r="Z965" s="14">
        <v>128081.20956814097</v>
      </c>
      <c r="AA965" s="14">
        <v>128228.731637345</v>
      </c>
      <c r="AB965" s="14">
        <v>128502.88019412963</v>
      </c>
      <c r="AC965" s="14">
        <v>128958.03024203837</v>
      </c>
    </row>
    <row r="966" spans="1:29">
      <c r="A966" s="1" t="s">
        <v>524</v>
      </c>
      <c r="B966" s="1" t="s">
        <v>542</v>
      </c>
      <c r="D966" s="1" t="s">
        <v>645</v>
      </c>
      <c r="F966" s="1">
        <v>158</v>
      </c>
      <c r="G966" s="1" t="s">
        <v>837</v>
      </c>
      <c r="H966" s="1" t="str">
        <f t="shared" si="16"/>
        <v>158아파트중위전세가격</v>
      </c>
      <c r="I966" s="1" t="s">
        <v>870</v>
      </c>
      <c r="J966" s="13">
        <v>131402.77777777778</v>
      </c>
      <c r="K966" s="13">
        <v>130902.77777777778</v>
      </c>
      <c r="L966" s="13">
        <v>130451.38888888889</v>
      </c>
      <c r="M966" s="13">
        <v>130451.38888888889</v>
      </c>
      <c r="N966" s="13">
        <v>130000</v>
      </c>
      <c r="O966" s="13">
        <v>129000</v>
      </c>
      <c r="P966" s="13">
        <v>128500</v>
      </c>
      <c r="Q966" s="14">
        <v>128000</v>
      </c>
      <c r="R966" s="14">
        <v>126250</v>
      </c>
      <c r="S966" s="14">
        <v>126250</v>
      </c>
      <c r="T966" s="14">
        <v>126250</v>
      </c>
      <c r="U966" s="14">
        <v>123000</v>
      </c>
      <c r="V966" s="14">
        <v>124000</v>
      </c>
      <c r="W966" s="14">
        <v>127500</v>
      </c>
      <c r="X966" s="14">
        <v>130000</v>
      </c>
      <c r="Y966" s="14">
        <v>134000</v>
      </c>
      <c r="Z966" s="14">
        <v>134000</v>
      </c>
      <c r="AA966" s="14">
        <v>134500</v>
      </c>
      <c r="AB966" s="14">
        <v>135500</v>
      </c>
      <c r="AC966" s="14">
        <v>136500</v>
      </c>
    </row>
    <row r="967" spans="1:29">
      <c r="A967" s="1" t="s">
        <v>524</v>
      </c>
      <c r="B967" s="1" t="s">
        <v>542</v>
      </c>
      <c r="D967" s="1" t="s">
        <v>573</v>
      </c>
      <c r="F967" s="1">
        <v>159</v>
      </c>
      <c r="G967" s="1" t="s">
        <v>837</v>
      </c>
      <c r="H967" s="1" t="str">
        <f t="shared" si="16"/>
        <v>159아파트중위전세가격</v>
      </c>
      <c r="I967" s="1" t="s">
        <v>870</v>
      </c>
      <c r="J967" s="13">
        <v>166000</v>
      </c>
      <c r="K967" s="13">
        <v>166000</v>
      </c>
      <c r="L967" s="13">
        <v>168500</v>
      </c>
      <c r="M967" s="13">
        <v>168500</v>
      </c>
      <c r="N967" s="13">
        <v>170000</v>
      </c>
      <c r="O967" s="13">
        <v>170000</v>
      </c>
      <c r="P967" s="13">
        <v>170000</v>
      </c>
      <c r="Q967" s="14">
        <v>170000</v>
      </c>
      <c r="R967" s="14">
        <v>170000</v>
      </c>
      <c r="S967" s="14">
        <v>170000</v>
      </c>
      <c r="T967" s="14">
        <v>170300</v>
      </c>
      <c r="U967" s="14">
        <v>171000</v>
      </c>
      <c r="V967" s="14">
        <v>172000</v>
      </c>
      <c r="W967" s="14">
        <v>172500</v>
      </c>
      <c r="X967" s="14">
        <v>172000</v>
      </c>
      <c r="Y967" s="14">
        <v>170000</v>
      </c>
      <c r="Z967" s="14">
        <v>169500</v>
      </c>
      <c r="AA967" s="14">
        <v>169000</v>
      </c>
      <c r="AB967" s="14">
        <v>167500</v>
      </c>
      <c r="AC967" s="14">
        <v>166000</v>
      </c>
    </row>
    <row r="968" spans="1:29">
      <c r="A968" s="1" t="s">
        <v>524</v>
      </c>
      <c r="B968" s="1" t="s">
        <v>542</v>
      </c>
      <c r="D968" s="1" t="s">
        <v>646</v>
      </c>
      <c r="F968" s="1">
        <v>160</v>
      </c>
      <c r="G968" s="1" t="s">
        <v>837</v>
      </c>
      <c r="H968" s="1" t="str">
        <f t="shared" si="16"/>
        <v>160아파트중위전세가격</v>
      </c>
      <c r="I968" s="1" t="s">
        <v>870</v>
      </c>
      <c r="J968" s="13">
        <v>130000</v>
      </c>
      <c r="K968" s="13">
        <v>129500</v>
      </c>
      <c r="L968" s="13">
        <v>129500</v>
      </c>
      <c r="M968" s="13">
        <v>129000</v>
      </c>
      <c r="N968" s="13">
        <v>128500</v>
      </c>
      <c r="O968" s="13">
        <v>125000</v>
      </c>
      <c r="P968" s="13">
        <v>125000</v>
      </c>
      <c r="Q968" s="14">
        <v>125000</v>
      </c>
      <c r="R968" s="14">
        <v>125000</v>
      </c>
      <c r="S968" s="14">
        <v>125000</v>
      </c>
      <c r="T968" s="14">
        <v>125000</v>
      </c>
      <c r="U968" s="14">
        <v>125000</v>
      </c>
      <c r="V968" s="14">
        <v>125000</v>
      </c>
      <c r="W968" s="14">
        <v>125000</v>
      </c>
      <c r="X968" s="14">
        <v>125350</v>
      </c>
      <c r="Y968" s="14">
        <v>125250</v>
      </c>
      <c r="Z968" s="14">
        <v>125000</v>
      </c>
      <c r="AA968" s="14">
        <v>125000</v>
      </c>
      <c r="AB968" s="14">
        <v>125000</v>
      </c>
      <c r="AC968" s="14">
        <v>125000</v>
      </c>
    </row>
    <row r="969" spans="1:29">
      <c r="A969" s="1" t="s">
        <v>524</v>
      </c>
      <c r="B969" s="1" t="s">
        <v>542</v>
      </c>
      <c r="D969" s="1" t="s">
        <v>647</v>
      </c>
      <c r="F969" s="1">
        <v>161</v>
      </c>
      <c r="G969" s="1" t="s">
        <v>837</v>
      </c>
      <c r="H969" s="1" t="str">
        <f t="shared" si="16"/>
        <v>161아파트중위전세가격</v>
      </c>
      <c r="I969" s="1" t="s">
        <v>870</v>
      </c>
      <c r="J969" s="13">
        <v>120000</v>
      </c>
      <c r="K969" s="13">
        <v>120000</v>
      </c>
      <c r="L969" s="13">
        <v>120000</v>
      </c>
      <c r="M969" s="13">
        <v>120000</v>
      </c>
      <c r="N969" s="13">
        <v>120000</v>
      </c>
      <c r="O969" s="13">
        <v>119500</v>
      </c>
      <c r="P969" s="13">
        <v>120000</v>
      </c>
      <c r="Q969" s="14">
        <v>120000</v>
      </c>
      <c r="R969" s="14">
        <v>119000</v>
      </c>
      <c r="S969" s="14">
        <v>119000</v>
      </c>
      <c r="T969" s="14">
        <v>118500</v>
      </c>
      <c r="U969" s="14">
        <v>118500</v>
      </c>
      <c r="V969" s="14">
        <v>120000</v>
      </c>
      <c r="W969" s="14">
        <v>120000</v>
      </c>
      <c r="X969" s="14">
        <v>120000</v>
      </c>
      <c r="Y969" s="14">
        <v>119500</v>
      </c>
      <c r="Z969" s="14">
        <v>120000</v>
      </c>
      <c r="AA969" s="14">
        <v>120000</v>
      </c>
      <c r="AB969" s="14">
        <v>120000</v>
      </c>
      <c r="AC969" s="14">
        <v>120500</v>
      </c>
    </row>
    <row r="970" spans="1:29">
      <c r="A970" s="1" t="s">
        <v>524</v>
      </c>
      <c r="B970" s="1" t="s">
        <v>546</v>
      </c>
      <c r="F970" s="1">
        <v>162</v>
      </c>
      <c r="G970" s="1" t="s">
        <v>837</v>
      </c>
      <c r="H970" s="1" t="str">
        <f t="shared" si="16"/>
        <v>162아파트중위전세가격</v>
      </c>
      <c r="I970" s="1" t="s">
        <v>870</v>
      </c>
      <c r="J970" s="13">
        <v>127988.34345504887</v>
      </c>
      <c r="K970" s="13">
        <v>125603.22237689495</v>
      </c>
      <c r="L970" s="13">
        <v>124471.17414449832</v>
      </c>
      <c r="M970" s="13">
        <v>124100.45930152514</v>
      </c>
      <c r="N970" s="13">
        <v>122972.99452356549</v>
      </c>
      <c r="O970" s="13">
        <v>122277.84300377843</v>
      </c>
      <c r="P970" s="13">
        <v>121033.28501935108</v>
      </c>
      <c r="Q970" s="14">
        <v>120519.00307475791</v>
      </c>
      <c r="R970" s="14">
        <v>120452.26667788469</v>
      </c>
      <c r="S970" s="14">
        <v>122450.71208945863</v>
      </c>
      <c r="T970" s="14">
        <v>123645.79859570757</v>
      </c>
      <c r="U970" s="14">
        <v>123746.17732594805</v>
      </c>
      <c r="V970" s="14">
        <v>124951.05391565071</v>
      </c>
      <c r="W970" s="14">
        <v>125510.74817380149</v>
      </c>
      <c r="X970" s="14">
        <v>126070.25683900983</v>
      </c>
      <c r="Y970" s="14">
        <v>128202.38279715592</v>
      </c>
      <c r="Z970" s="14">
        <v>130111.33053922858</v>
      </c>
      <c r="AA970" s="14">
        <v>130918.9697609635</v>
      </c>
      <c r="AB970" s="14">
        <v>131416.31812432205</v>
      </c>
      <c r="AC970" s="14">
        <v>132297.86045572977</v>
      </c>
    </row>
    <row r="971" spans="1:29">
      <c r="A971" s="1" t="s">
        <v>524</v>
      </c>
      <c r="B971" s="1" t="s">
        <v>546</v>
      </c>
      <c r="D971" s="1" t="s">
        <v>630</v>
      </c>
      <c r="F971" s="1">
        <v>163</v>
      </c>
      <c r="G971" s="1" t="s">
        <v>837</v>
      </c>
      <c r="H971" s="1" t="str">
        <f t="shared" si="16"/>
        <v>163아파트중위전세가격</v>
      </c>
      <c r="I971" s="1" t="s">
        <v>870</v>
      </c>
      <c r="J971" s="13">
        <v>92500</v>
      </c>
      <c r="K971" s="13">
        <v>92500</v>
      </c>
      <c r="L971" s="13">
        <v>92500</v>
      </c>
      <c r="M971" s="13">
        <v>92500</v>
      </c>
      <c r="N971" s="13">
        <v>90000</v>
      </c>
      <c r="O971" s="13">
        <v>87500</v>
      </c>
      <c r="P971" s="13">
        <v>86500</v>
      </c>
      <c r="Q971" s="14">
        <v>86500</v>
      </c>
      <c r="R971" s="14">
        <v>88500</v>
      </c>
      <c r="S971" s="14">
        <v>93500</v>
      </c>
      <c r="T971" s="14">
        <v>96500</v>
      </c>
      <c r="U971" s="14">
        <v>96500</v>
      </c>
      <c r="V971" s="14">
        <v>98000</v>
      </c>
      <c r="W971" s="14">
        <v>100000</v>
      </c>
      <c r="X971" s="14">
        <v>100000</v>
      </c>
      <c r="Y971" s="14">
        <v>100000</v>
      </c>
      <c r="Z971" s="14">
        <v>100000</v>
      </c>
      <c r="AA971" s="14">
        <v>100000</v>
      </c>
      <c r="AB971" s="14">
        <v>99950</v>
      </c>
      <c r="AC971" s="14">
        <v>100500</v>
      </c>
    </row>
    <row r="972" spans="1:29">
      <c r="A972" s="1" t="s">
        <v>524</v>
      </c>
      <c r="B972" s="1" t="s">
        <v>546</v>
      </c>
      <c r="D972" s="1" t="s">
        <v>559</v>
      </c>
      <c r="F972" s="1">
        <v>164</v>
      </c>
      <c r="G972" s="1" t="s">
        <v>837</v>
      </c>
      <c r="H972" s="1" t="str">
        <f t="shared" si="16"/>
        <v>164아파트중위전세가격</v>
      </c>
      <c r="I972" s="1" t="s">
        <v>870</v>
      </c>
      <c r="J972" s="13">
        <v>120000</v>
      </c>
      <c r="K972" s="13">
        <v>120000</v>
      </c>
      <c r="L972" s="13">
        <v>120000</v>
      </c>
      <c r="M972" s="13">
        <v>120000</v>
      </c>
      <c r="N972" s="13">
        <v>120000</v>
      </c>
      <c r="O972" s="13">
        <v>120000</v>
      </c>
      <c r="P972" s="13">
        <v>119500</v>
      </c>
      <c r="Q972" s="14">
        <v>119000</v>
      </c>
      <c r="R972" s="14">
        <v>119000</v>
      </c>
      <c r="S972" s="14">
        <v>119000</v>
      </c>
      <c r="T972" s="14">
        <v>119000</v>
      </c>
      <c r="U972" s="14">
        <v>119000</v>
      </c>
      <c r="V972" s="14">
        <v>119000</v>
      </c>
      <c r="W972" s="14">
        <v>119000</v>
      </c>
      <c r="X972" s="14">
        <v>120000</v>
      </c>
      <c r="Y972" s="14">
        <v>120500</v>
      </c>
      <c r="Z972" s="14">
        <v>120500</v>
      </c>
      <c r="AA972" s="14">
        <v>120500</v>
      </c>
      <c r="AB972" s="14">
        <v>120000</v>
      </c>
      <c r="AC972" s="14">
        <v>120000</v>
      </c>
    </row>
    <row r="973" spans="1:29">
      <c r="A973" s="1" t="s">
        <v>524</v>
      </c>
      <c r="B973" s="1" t="s">
        <v>546</v>
      </c>
      <c r="D973" s="1" t="s">
        <v>636</v>
      </c>
      <c r="F973" s="1">
        <v>165</v>
      </c>
      <c r="G973" s="1" t="s">
        <v>837</v>
      </c>
      <c r="H973" s="1" t="str">
        <f t="shared" si="16"/>
        <v>165아파트중위전세가격</v>
      </c>
      <c r="I973" s="1" t="s">
        <v>870</v>
      </c>
      <c r="J973" s="13">
        <v>130000</v>
      </c>
      <c r="K973" s="13">
        <v>126500</v>
      </c>
      <c r="L973" s="13">
        <v>125500</v>
      </c>
      <c r="M973" s="13">
        <v>124500</v>
      </c>
      <c r="N973" s="13">
        <v>123500</v>
      </c>
      <c r="O973" s="13">
        <v>122500</v>
      </c>
      <c r="P973" s="13">
        <v>120000</v>
      </c>
      <c r="Q973" s="14">
        <v>120000</v>
      </c>
      <c r="R973" s="14">
        <v>120000</v>
      </c>
      <c r="S973" s="14">
        <v>121000</v>
      </c>
      <c r="T973" s="14">
        <v>122000</v>
      </c>
      <c r="U973" s="14">
        <v>122000</v>
      </c>
      <c r="V973" s="14">
        <v>124500</v>
      </c>
      <c r="W973" s="14">
        <v>125000</v>
      </c>
      <c r="X973" s="14">
        <v>125500</v>
      </c>
      <c r="Y973" s="14">
        <v>130000</v>
      </c>
      <c r="Z973" s="14">
        <v>135000</v>
      </c>
      <c r="AA973" s="14">
        <v>136000</v>
      </c>
      <c r="AB973" s="14">
        <v>137000</v>
      </c>
      <c r="AC973" s="14">
        <v>138000</v>
      </c>
    </row>
    <row r="974" spans="1:29">
      <c r="A974" s="1" t="s">
        <v>524</v>
      </c>
      <c r="B974" s="1" t="s">
        <v>546</v>
      </c>
      <c r="D974" s="1" t="s">
        <v>648</v>
      </c>
      <c r="F974" s="1">
        <v>166</v>
      </c>
      <c r="G974" s="1" t="s">
        <v>837</v>
      </c>
      <c r="H974" s="1" t="str">
        <f t="shared" si="16"/>
        <v>166아파트중위전세가격</v>
      </c>
      <c r="I974" s="1" t="s">
        <v>870</v>
      </c>
      <c r="J974" s="13">
        <v>170000</v>
      </c>
      <c r="K974" s="13">
        <v>165000</v>
      </c>
      <c r="L974" s="13">
        <v>161500</v>
      </c>
      <c r="M974" s="13">
        <v>161500</v>
      </c>
      <c r="N974" s="13">
        <v>161500</v>
      </c>
      <c r="O974" s="13">
        <v>161500</v>
      </c>
      <c r="P974" s="13">
        <v>161000</v>
      </c>
      <c r="Q974" s="14">
        <v>159000</v>
      </c>
      <c r="R974" s="14">
        <v>157500</v>
      </c>
      <c r="S974" s="14">
        <v>162000</v>
      </c>
      <c r="T974" s="14">
        <v>164000</v>
      </c>
      <c r="U974" s="14">
        <v>164000</v>
      </c>
      <c r="V974" s="14">
        <v>164500</v>
      </c>
      <c r="W974" s="14">
        <v>165000</v>
      </c>
      <c r="X974" s="14">
        <v>166000</v>
      </c>
      <c r="Y974" s="14">
        <v>168000</v>
      </c>
      <c r="Z974" s="14">
        <v>168000</v>
      </c>
      <c r="AA974" s="14">
        <v>170000</v>
      </c>
      <c r="AB974" s="14">
        <v>171000</v>
      </c>
      <c r="AC974" s="14">
        <v>173000</v>
      </c>
    </row>
    <row r="975" spans="1:29">
      <c r="A975" s="1" t="s">
        <v>524</v>
      </c>
      <c r="B975" s="1" t="s">
        <v>546</v>
      </c>
      <c r="D975" s="1" t="s">
        <v>649</v>
      </c>
      <c r="F975" s="1">
        <v>167</v>
      </c>
      <c r="G975" s="1" t="s">
        <v>837</v>
      </c>
      <c r="H975" s="1" t="str">
        <f t="shared" si="16"/>
        <v>167아파트중위전세가격</v>
      </c>
      <c r="I975" s="1" t="s">
        <v>870</v>
      </c>
      <c r="J975" s="13">
        <v>95500</v>
      </c>
      <c r="K975" s="13">
        <v>95500</v>
      </c>
      <c r="L975" s="13">
        <v>95500</v>
      </c>
      <c r="M975" s="13">
        <v>95500</v>
      </c>
      <c r="N975" s="13">
        <v>92000</v>
      </c>
      <c r="O975" s="13">
        <v>92000</v>
      </c>
      <c r="P975" s="13">
        <v>92000</v>
      </c>
      <c r="Q975" s="14">
        <v>92000</v>
      </c>
      <c r="R975" s="14">
        <v>92000</v>
      </c>
      <c r="S975" s="14">
        <v>92000</v>
      </c>
      <c r="T975" s="14">
        <v>92000</v>
      </c>
      <c r="U975" s="14">
        <v>92000</v>
      </c>
      <c r="V975" s="14">
        <v>92000</v>
      </c>
      <c r="W975" s="14">
        <v>92000</v>
      </c>
      <c r="X975" s="14">
        <v>92000</v>
      </c>
      <c r="Y975" s="14">
        <v>92000</v>
      </c>
      <c r="Z975" s="14">
        <v>93000</v>
      </c>
      <c r="AA975" s="14">
        <v>93000</v>
      </c>
      <c r="AB975" s="14">
        <v>93000</v>
      </c>
      <c r="AC975" s="14">
        <v>93000</v>
      </c>
    </row>
    <row r="976" spans="1:29">
      <c r="A976" s="1" t="s">
        <v>524</v>
      </c>
      <c r="B976" s="1" t="s">
        <v>547</v>
      </c>
      <c r="F976" s="1">
        <v>168</v>
      </c>
      <c r="G976" s="1" t="s">
        <v>837</v>
      </c>
      <c r="H976" s="1" t="str">
        <f t="shared" si="16"/>
        <v>168아파트중위전세가격</v>
      </c>
      <c r="I976" s="1" t="s">
        <v>870</v>
      </c>
      <c r="J976" s="13">
        <v>91874.798793830094</v>
      </c>
      <c r="K976" s="13">
        <v>91874.798793830094</v>
      </c>
      <c r="L976" s="13">
        <v>92754.914176371749</v>
      </c>
      <c r="M976" s="13">
        <v>93501.472610125624</v>
      </c>
      <c r="N976" s="13">
        <v>94125.016849086111</v>
      </c>
      <c r="O976" s="13">
        <v>95302.840418935681</v>
      </c>
      <c r="P976" s="13">
        <v>95329.916900307333</v>
      </c>
      <c r="Q976" s="14">
        <v>95329.916900307333</v>
      </c>
      <c r="R976" s="14">
        <v>95870.036259233297</v>
      </c>
      <c r="S976" s="14">
        <v>96531.908799266734</v>
      </c>
      <c r="T976" s="14">
        <v>97043.217905860787</v>
      </c>
      <c r="U976" s="14">
        <v>97611.377478942319</v>
      </c>
      <c r="V976" s="14">
        <v>97784.928430536311</v>
      </c>
      <c r="W976" s="14">
        <v>97825.624400255896</v>
      </c>
      <c r="X976" s="14">
        <v>97825.624400255896</v>
      </c>
      <c r="Y976" s="14">
        <v>98696.364551124847</v>
      </c>
      <c r="Z976" s="14">
        <v>98973.353036037952</v>
      </c>
      <c r="AA976" s="14">
        <v>98973.353036037952</v>
      </c>
      <c r="AB976" s="14">
        <v>98973.353036037952</v>
      </c>
      <c r="AC976" s="14">
        <v>98973.353036037952</v>
      </c>
    </row>
    <row r="977" spans="1:29">
      <c r="A977" s="1" t="s">
        <v>524</v>
      </c>
      <c r="B977" s="1" t="s">
        <v>547</v>
      </c>
      <c r="D977" s="1" t="s">
        <v>630</v>
      </c>
      <c r="F977" s="1">
        <v>169</v>
      </c>
      <c r="G977" s="1" t="s">
        <v>837</v>
      </c>
      <c r="H977" s="1" t="str">
        <f t="shared" si="16"/>
        <v>169아파트중위전세가격</v>
      </c>
      <c r="I977" s="1" t="s">
        <v>870</v>
      </c>
      <c r="J977" s="13">
        <v>92500</v>
      </c>
      <c r="K977" s="13">
        <v>92500</v>
      </c>
      <c r="L977" s="13">
        <v>95000</v>
      </c>
      <c r="M977" s="13">
        <v>95500</v>
      </c>
      <c r="N977" s="13">
        <v>96500</v>
      </c>
      <c r="O977" s="13">
        <v>98000</v>
      </c>
      <c r="P977" s="13">
        <v>98000</v>
      </c>
      <c r="Q977" s="14">
        <v>98000</v>
      </c>
      <c r="R977" s="14">
        <v>98000</v>
      </c>
      <c r="S977" s="14">
        <v>98000</v>
      </c>
      <c r="T977" s="14">
        <v>98000</v>
      </c>
      <c r="U977" s="14">
        <v>98000</v>
      </c>
      <c r="V977" s="14">
        <v>99000</v>
      </c>
      <c r="W977" s="14">
        <v>100000</v>
      </c>
      <c r="X977" s="14">
        <v>100000</v>
      </c>
      <c r="Y977" s="14">
        <v>100000</v>
      </c>
      <c r="Z977" s="14">
        <v>100000</v>
      </c>
      <c r="AA977" s="14">
        <v>100000</v>
      </c>
      <c r="AB977" s="14">
        <v>100000</v>
      </c>
      <c r="AC977" s="14">
        <v>100000</v>
      </c>
    </row>
    <row r="978" spans="1:29">
      <c r="A978" s="1" t="s">
        <v>524</v>
      </c>
      <c r="B978" s="1" t="s">
        <v>547</v>
      </c>
      <c r="D978" s="1" t="s">
        <v>636</v>
      </c>
      <c r="F978" s="1">
        <v>170</v>
      </c>
      <c r="G978" s="1" t="s">
        <v>837</v>
      </c>
      <c r="H978" s="1" t="str">
        <f t="shared" si="16"/>
        <v>170아파트중위전세가격</v>
      </c>
      <c r="I978" s="1" t="s">
        <v>870</v>
      </c>
      <c r="J978" s="13">
        <v>104500</v>
      </c>
      <c r="K978" s="13">
        <v>104500</v>
      </c>
      <c r="L978" s="13">
        <v>105000</v>
      </c>
      <c r="M978" s="13">
        <v>105000</v>
      </c>
      <c r="N978" s="13">
        <v>107500</v>
      </c>
      <c r="O978" s="13">
        <v>110000</v>
      </c>
      <c r="P978" s="13">
        <v>110000</v>
      </c>
      <c r="Q978" s="14">
        <v>110000</v>
      </c>
      <c r="R978" s="14">
        <v>110000</v>
      </c>
      <c r="S978" s="14">
        <v>110500</v>
      </c>
      <c r="T978" s="14">
        <v>111500</v>
      </c>
      <c r="U978" s="14">
        <v>111500</v>
      </c>
      <c r="V978" s="14">
        <v>111500</v>
      </c>
      <c r="W978" s="14">
        <v>111500</v>
      </c>
      <c r="X978" s="14">
        <v>111500</v>
      </c>
      <c r="Y978" s="14">
        <v>112500</v>
      </c>
      <c r="Z978" s="14">
        <v>112500</v>
      </c>
      <c r="AA978" s="14">
        <v>112500</v>
      </c>
      <c r="AB978" s="14">
        <v>112500</v>
      </c>
      <c r="AC978" s="14">
        <v>112500</v>
      </c>
    </row>
    <row r="979" spans="1:29">
      <c r="A979" s="1" t="s">
        <v>524</v>
      </c>
      <c r="B979" s="1" t="s">
        <v>547</v>
      </c>
      <c r="D979" s="1" t="s">
        <v>631</v>
      </c>
      <c r="F979" s="1">
        <v>171</v>
      </c>
      <c r="G979" s="1" t="s">
        <v>837</v>
      </c>
      <c r="H979" s="1" t="str">
        <f t="shared" si="16"/>
        <v>171아파트중위전세가격</v>
      </c>
      <c r="I979" s="1" t="s">
        <v>870</v>
      </c>
      <c r="J979" s="13">
        <v>95000</v>
      </c>
      <c r="K979" s="13">
        <v>95000</v>
      </c>
      <c r="L979" s="13">
        <v>95000</v>
      </c>
      <c r="M979" s="13">
        <v>95000</v>
      </c>
      <c r="N979" s="13">
        <v>95000</v>
      </c>
      <c r="O979" s="13">
        <v>95000</v>
      </c>
      <c r="P979" s="13">
        <v>95000</v>
      </c>
      <c r="Q979" s="14">
        <v>95000</v>
      </c>
      <c r="R979" s="14">
        <v>96000</v>
      </c>
      <c r="S979" s="14">
        <v>98000</v>
      </c>
      <c r="T979" s="14">
        <v>100000</v>
      </c>
      <c r="U979" s="14">
        <v>102000</v>
      </c>
      <c r="V979" s="14">
        <v>102000</v>
      </c>
      <c r="W979" s="14">
        <v>102000</v>
      </c>
      <c r="X979" s="14">
        <v>102000</v>
      </c>
      <c r="Y979" s="14">
        <v>103000</v>
      </c>
      <c r="Z979" s="14">
        <v>105000</v>
      </c>
      <c r="AA979" s="14">
        <v>105000</v>
      </c>
      <c r="AB979" s="14">
        <v>105000</v>
      </c>
      <c r="AC979" s="14">
        <v>105000</v>
      </c>
    </row>
    <row r="980" spans="1:29">
      <c r="A980" s="1" t="s">
        <v>524</v>
      </c>
      <c r="B980" s="1" t="s">
        <v>547</v>
      </c>
      <c r="D980" s="1" t="s">
        <v>645</v>
      </c>
      <c r="F980" s="1">
        <v>172</v>
      </c>
      <c r="G980" s="1" t="s">
        <v>837</v>
      </c>
      <c r="H980" s="1" t="str">
        <f t="shared" si="16"/>
        <v>172아파트중위전세가격</v>
      </c>
      <c r="I980" s="1" t="s">
        <v>870</v>
      </c>
      <c r="J980" s="13">
        <v>84902.777777777781</v>
      </c>
      <c r="K980" s="13">
        <v>84902.777777777781</v>
      </c>
      <c r="L980" s="13">
        <v>84902.777777777781</v>
      </c>
      <c r="M980" s="13">
        <v>85500</v>
      </c>
      <c r="N980" s="13">
        <v>85500</v>
      </c>
      <c r="O980" s="13">
        <v>85500</v>
      </c>
      <c r="P980" s="13">
        <v>86000</v>
      </c>
      <c r="Q980" s="14">
        <v>86000</v>
      </c>
      <c r="R980" s="14">
        <v>86000</v>
      </c>
      <c r="S980" s="14">
        <v>86000</v>
      </c>
      <c r="T980" s="14">
        <v>86000</v>
      </c>
      <c r="U980" s="14">
        <v>86000</v>
      </c>
      <c r="V980" s="14">
        <v>86000</v>
      </c>
      <c r="W980" s="14">
        <v>86000</v>
      </c>
      <c r="X980" s="14">
        <v>86000</v>
      </c>
      <c r="Y980" s="14">
        <v>88000</v>
      </c>
      <c r="Z980" s="14">
        <v>88000</v>
      </c>
      <c r="AA980" s="14">
        <v>88000</v>
      </c>
      <c r="AB980" s="14">
        <v>88000</v>
      </c>
      <c r="AC980" s="14">
        <v>88000</v>
      </c>
    </row>
    <row r="981" spans="1:29">
      <c r="A981" s="1" t="s">
        <v>524</v>
      </c>
      <c r="B981" s="1" t="s">
        <v>547</v>
      </c>
      <c r="D981" s="1" t="s">
        <v>650</v>
      </c>
      <c r="F981" s="1">
        <v>173</v>
      </c>
      <c r="G981" s="1" t="s">
        <v>837</v>
      </c>
      <c r="H981" s="1" t="str">
        <f t="shared" si="16"/>
        <v>173아파트중위전세가격</v>
      </c>
      <c r="I981" s="1" t="s">
        <v>870</v>
      </c>
      <c r="J981" s="13">
        <v>87500</v>
      </c>
      <c r="K981" s="13">
        <v>87500</v>
      </c>
      <c r="L981" s="13">
        <v>90000</v>
      </c>
      <c r="M981" s="13">
        <v>92000</v>
      </c>
      <c r="N981" s="13">
        <v>92000</v>
      </c>
      <c r="O981" s="13">
        <v>94000</v>
      </c>
      <c r="P981" s="13">
        <v>93500</v>
      </c>
      <c r="Q981" s="14">
        <v>93500</v>
      </c>
      <c r="R981" s="14">
        <v>95000</v>
      </c>
      <c r="S981" s="14">
        <v>96000</v>
      </c>
      <c r="T981" s="14">
        <v>96000</v>
      </c>
      <c r="U981" s="14">
        <v>96000</v>
      </c>
      <c r="V981" s="14">
        <v>96500</v>
      </c>
      <c r="W981" s="14">
        <v>96500</v>
      </c>
      <c r="X981" s="14">
        <v>96500</v>
      </c>
      <c r="Y981" s="14">
        <v>96000</v>
      </c>
      <c r="Z981" s="14">
        <v>96000</v>
      </c>
      <c r="AA981" s="14">
        <v>96000</v>
      </c>
      <c r="AB981" s="14">
        <v>96000</v>
      </c>
      <c r="AC981" s="14">
        <v>96000</v>
      </c>
    </row>
    <row r="982" spans="1:29">
      <c r="A982" s="1" t="s">
        <v>524</v>
      </c>
      <c r="B982" s="1" t="s">
        <v>548</v>
      </c>
      <c r="F982" s="1">
        <v>174</v>
      </c>
      <c r="G982" s="1" t="s">
        <v>837</v>
      </c>
      <c r="H982" s="1" t="str">
        <f t="shared" si="16"/>
        <v>174아파트중위전세가격</v>
      </c>
      <c r="I982" s="1" t="s">
        <v>870</v>
      </c>
      <c r="J982" s="13">
        <v>117869.73748755609</v>
      </c>
      <c r="K982" s="13">
        <v>118123.0035636479</v>
      </c>
      <c r="L982" s="13">
        <v>118873.39972491139</v>
      </c>
      <c r="M982" s="13">
        <v>119499.30121721901</v>
      </c>
      <c r="N982" s="13">
        <v>119593.55393323812</v>
      </c>
      <c r="O982" s="13">
        <v>119919.47141627352</v>
      </c>
      <c r="P982" s="13">
        <v>120259.75530579561</v>
      </c>
      <c r="Q982" s="14">
        <v>120402.74824101994</v>
      </c>
      <c r="R982" s="14">
        <v>120727.32755262512</v>
      </c>
      <c r="S982" s="14">
        <v>120937.1148398763</v>
      </c>
      <c r="T982" s="14">
        <v>121875.24731524097</v>
      </c>
      <c r="U982" s="14">
        <v>122570.19628257703</v>
      </c>
      <c r="V982" s="14">
        <v>123279.14255630081</v>
      </c>
      <c r="W982" s="14">
        <v>123691.38082455681</v>
      </c>
      <c r="X982" s="14">
        <v>124170.6034142875</v>
      </c>
      <c r="Y982" s="14">
        <v>127019.37328394398</v>
      </c>
      <c r="Z982" s="14">
        <v>128833.24362034407</v>
      </c>
      <c r="AA982" s="14">
        <v>130615.19619994664</v>
      </c>
      <c r="AB982" s="14">
        <v>132604.69741933505</v>
      </c>
      <c r="AC982" s="14">
        <v>133555.28562963172</v>
      </c>
    </row>
    <row r="983" spans="1:29">
      <c r="A983" s="1" t="s">
        <v>524</v>
      </c>
      <c r="B983" s="1" t="s">
        <v>548</v>
      </c>
      <c r="D983" s="1" t="s">
        <v>559</v>
      </c>
      <c r="F983" s="1">
        <v>175</v>
      </c>
      <c r="G983" s="1" t="s">
        <v>837</v>
      </c>
      <c r="H983" s="1" t="str">
        <f t="shared" si="16"/>
        <v>175아파트중위전세가격</v>
      </c>
      <c r="I983" s="1" t="s">
        <v>870</v>
      </c>
      <c r="J983" s="13">
        <v>140000</v>
      </c>
      <c r="K983" s="13">
        <v>140000</v>
      </c>
      <c r="L983" s="13">
        <v>140000</v>
      </c>
      <c r="M983" s="13">
        <v>140000</v>
      </c>
      <c r="N983" s="13">
        <v>140000</v>
      </c>
      <c r="O983" s="13">
        <v>140000</v>
      </c>
      <c r="P983" s="13">
        <v>140500</v>
      </c>
      <c r="Q983" s="14">
        <v>140850</v>
      </c>
      <c r="R983" s="14">
        <v>140850</v>
      </c>
      <c r="S983" s="14">
        <v>141900</v>
      </c>
      <c r="T983" s="14">
        <v>142950</v>
      </c>
      <c r="U983" s="14">
        <v>145500</v>
      </c>
      <c r="V983" s="14">
        <v>149500</v>
      </c>
      <c r="W983" s="14">
        <v>149750</v>
      </c>
      <c r="X983" s="14">
        <v>149750</v>
      </c>
      <c r="Y983" s="14">
        <v>151750</v>
      </c>
      <c r="Z983" s="14">
        <v>153000</v>
      </c>
      <c r="AA983" s="14">
        <v>153000</v>
      </c>
      <c r="AB983" s="14">
        <v>154500</v>
      </c>
      <c r="AC983" s="14">
        <v>155500</v>
      </c>
    </row>
    <row r="984" spans="1:29">
      <c r="A984" s="1" t="s">
        <v>524</v>
      </c>
      <c r="B984" s="1" t="s">
        <v>548</v>
      </c>
      <c r="D984" s="1" t="s">
        <v>630</v>
      </c>
      <c r="F984" s="1">
        <v>176</v>
      </c>
      <c r="G984" s="1" t="s">
        <v>837</v>
      </c>
      <c r="H984" s="1" t="str">
        <f t="shared" si="16"/>
        <v>176아파트중위전세가격</v>
      </c>
      <c r="I984" s="1" t="s">
        <v>870</v>
      </c>
      <c r="J984" s="13">
        <v>100250</v>
      </c>
      <c r="K984" s="13">
        <v>100500</v>
      </c>
      <c r="L984" s="13">
        <v>101250</v>
      </c>
      <c r="M984" s="13">
        <v>104000</v>
      </c>
      <c r="N984" s="13">
        <v>104800</v>
      </c>
      <c r="O984" s="13">
        <v>105300</v>
      </c>
      <c r="P984" s="13">
        <v>105600</v>
      </c>
      <c r="Q984" s="14">
        <v>106500</v>
      </c>
      <c r="R984" s="14">
        <v>106500</v>
      </c>
      <c r="S984" s="14">
        <v>106500</v>
      </c>
      <c r="T984" s="14">
        <v>106500</v>
      </c>
      <c r="U984" s="14">
        <v>108050</v>
      </c>
      <c r="V984" s="14">
        <v>108050</v>
      </c>
      <c r="W984" s="14">
        <v>108050</v>
      </c>
      <c r="X984" s="14">
        <v>110000</v>
      </c>
      <c r="Y984" s="14">
        <v>110000</v>
      </c>
      <c r="Z984" s="14">
        <v>111000</v>
      </c>
      <c r="AA984" s="14">
        <v>113000</v>
      </c>
      <c r="AB984" s="14">
        <v>115000</v>
      </c>
      <c r="AC984" s="14">
        <v>116500</v>
      </c>
    </row>
    <row r="985" spans="1:29">
      <c r="A985" s="1" t="s">
        <v>524</v>
      </c>
      <c r="B985" s="1" t="s">
        <v>548</v>
      </c>
      <c r="D985" s="1" t="s">
        <v>636</v>
      </c>
      <c r="F985" s="1">
        <v>177</v>
      </c>
      <c r="G985" s="1" t="s">
        <v>837</v>
      </c>
      <c r="H985" s="1" t="str">
        <f t="shared" si="16"/>
        <v>177아파트중위전세가격</v>
      </c>
      <c r="I985" s="1" t="s">
        <v>870</v>
      </c>
      <c r="J985" s="13">
        <v>83000</v>
      </c>
      <c r="K985" s="13">
        <v>83000</v>
      </c>
      <c r="L985" s="13">
        <v>83000</v>
      </c>
      <c r="M985" s="13">
        <v>83800</v>
      </c>
      <c r="N985" s="13">
        <v>83800</v>
      </c>
      <c r="O985" s="13">
        <v>83800</v>
      </c>
      <c r="P985" s="13">
        <v>83800</v>
      </c>
      <c r="Q985" s="14">
        <v>84800</v>
      </c>
      <c r="R985" s="14">
        <v>84800</v>
      </c>
      <c r="S985" s="14">
        <v>84950</v>
      </c>
      <c r="T985" s="14">
        <v>85750</v>
      </c>
      <c r="U985" s="14">
        <v>87250</v>
      </c>
      <c r="V985" s="14">
        <v>88000</v>
      </c>
      <c r="W985" s="14">
        <v>88250</v>
      </c>
      <c r="X985" s="14">
        <v>89500</v>
      </c>
      <c r="Y985" s="14">
        <v>91250</v>
      </c>
      <c r="Z985" s="14">
        <v>92000</v>
      </c>
      <c r="AA985" s="14">
        <v>92500</v>
      </c>
      <c r="AB985" s="14">
        <v>92500</v>
      </c>
      <c r="AC985" s="14">
        <v>92500</v>
      </c>
    </row>
    <row r="986" spans="1:29">
      <c r="A986" s="1" t="s">
        <v>524</v>
      </c>
      <c r="B986" s="1" t="s">
        <v>548</v>
      </c>
      <c r="D986" s="1" t="s">
        <v>631</v>
      </c>
      <c r="F986" s="1">
        <v>178</v>
      </c>
      <c r="G986" s="1" t="s">
        <v>837</v>
      </c>
      <c r="H986" s="1" t="str">
        <f t="shared" si="16"/>
        <v>178아파트중위전세가격</v>
      </c>
      <c r="I986" s="1" t="s">
        <v>870</v>
      </c>
      <c r="J986" s="13">
        <v>99000</v>
      </c>
      <c r="K986" s="13">
        <v>99000</v>
      </c>
      <c r="L986" s="13">
        <v>99000</v>
      </c>
      <c r="M986" s="13">
        <v>99000</v>
      </c>
      <c r="N986" s="13">
        <v>99000</v>
      </c>
      <c r="O986" s="13">
        <v>99000</v>
      </c>
      <c r="P986" s="13">
        <v>99000</v>
      </c>
      <c r="Q986" s="14">
        <v>99000</v>
      </c>
      <c r="R986" s="14">
        <v>99000</v>
      </c>
      <c r="S986" s="14">
        <v>99000</v>
      </c>
      <c r="T986" s="14">
        <v>99000</v>
      </c>
      <c r="U986" s="14">
        <v>99000</v>
      </c>
      <c r="V986" s="14">
        <v>100000</v>
      </c>
      <c r="W986" s="14">
        <v>100000</v>
      </c>
      <c r="X986" s="14">
        <v>100000</v>
      </c>
      <c r="Y986" s="14">
        <v>101000</v>
      </c>
      <c r="Z986" s="14">
        <v>104000</v>
      </c>
      <c r="AA986" s="14">
        <v>108000</v>
      </c>
      <c r="AB986" s="14">
        <v>110000</v>
      </c>
      <c r="AC986" s="14">
        <v>112000</v>
      </c>
    </row>
    <row r="987" spans="1:29">
      <c r="A987" s="1" t="s">
        <v>524</v>
      </c>
      <c r="B987" s="1" t="s">
        <v>548</v>
      </c>
      <c r="D987" s="1" t="s">
        <v>645</v>
      </c>
      <c r="F987" s="1">
        <v>179</v>
      </c>
      <c r="G987" s="1" t="s">
        <v>837</v>
      </c>
      <c r="H987" s="1" t="str">
        <f t="shared" si="16"/>
        <v>179아파트중위전세가격</v>
      </c>
      <c r="I987" s="1" t="s">
        <v>870</v>
      </c>
      <c r="J987" s="13">
        <v>107500</v>
      </c>
      <c r="K987" s="13">
        <v>107500</v>
      </c>
      <c r="L987" s="13">
        <v>110000</v>
      </c>
      <c r="M987" s="13">
        <v>110000</v>
      </c>
      <c r="N987" s="13">
        <v>110000</v>
      </c>
      <c r="O987" s="13">
        <v>110000</v>
      </c>
      <c r="P987" s="13">
        <v>110000</v>
      </c>
      <c r="Q987" s="14">
        <v>110000</v>
      </c>
      <c r="R987" s="14">
        <v>111000</v>
      </c>
      <c r="S987" s="14">
        <v>111500</v>
      </c>
      <c r="T987" s="14">
        <v>112900</v>
      </c>
      <c r="U987" s="14">
        <v>114000</v>
      </c>
      <c r="V987" s="14">
        <v>115500</v>
      </c>
      <c r="W987" s="14">
        <v>116000</v>
      </c>
      <c r="X987" s="14">
        <v>117000</v>
      </c>
      <c r="Y987" s="14">
        <v>120000</v>
      </c>
      <c r="Z987" s="14">
        <v>121500</v>
      </c>
      <c r="AA987" s="14">
        <v>124000</v>
      </c>
      <c r="AB987" s="14">
        <v>129000</v>
      </c>
      <c r="AC987" s="14">
        <v>132000</v>
      </c>
    </row>
    <row r="988" spans="1:29">
      <c r="A988" s="1" t="s">
        <v>524</v>
      </c>
      <c r="B988" s="1" t="s">
        <v>548</v>
      </c>
      <c r="D988" s="1" t="s">
        <v>651</v>
      </c>
      <c r="F988" s="1">
        <v>180</v>
      </c>
      <c r="G988" s="1" t="s">
        <v>837</v>
      </c>
      <c r="H988" s="1" t="str">
        <f t="shared" si="16"/>
        <v>180아파트중위전세가격</v>
      </c>
      <c r="I988" s="1" t="s">
        <v>870</v>
      </c>
      <c r="J988" s="13">
        <v>146000</v>
      </c>
      <c r="K988" s="13">
        <v>146000</v>
      </c>
      <c r="L988" s="13">
        <v>146000</v>
      </c>
      <c r="M988" s="13">
        <v>146000</v>
      </c>
      <c r="N988" s="13">
        <v>145500</v>
      </c>
      <c r="O988" s="13">
        <v>145500</v>
      </c>
      <c r="P988" s="13">
        <v>145500</v>
      </c>
      <c r="Q988" s="14">
        <v>145500</v>
      </c>
      <c r="R988" s="14">
        <v>145500</v>
      </c>
      <c r="S988" s="14">
        <v>145500</v>
      </c>
      <c r="T988" s="14">
        <v>145500</v>
      </c>
      <c r="U988" s="14">
        <v>145500</v>
      </c>
      <c r="V988" s="14">
        <v>146000</v>
      </c>
      <c r="W988" s="14">
        <v>146000</v>
      </c>
      <c r="X988" s="14">
        <v>146000</v>
      </c>
      <c r="Y988" s="14">
        <v>153000</v>
      </c>
      <c r="Z988" s="14">
        <v>156000</v>
      </c>
      <c r="AA988" s="14">
        <v>160000</v>
      </c>
      <c r="AB988" s="14">
        <v>160000</v>
      </c>
      <c r="AC988" s="14">
        <v>160000</v>
      </c>
    </row>
    <row r="989" spans="1:29">
      <c r="A989" s="1" t="s">
        <v>524</v>
      </c>
      <c r="B989" s="1" t="s">
        <v>548</v>
      </c>
      <c r="D989" s="1" t="s">
        <v>652</v>
      </c>
      <c r="F989" s="1">
        <v>181</v>
      </c>
      <c r="G989" s="1" t="s">
        <v>837</v>
      </c>
      <c r="H989" s="1" t="str">
        <f t="shared" si="16"/>
        <v>181아파트중위전세가격</v>
      </c>
      <c r="I989" s="1" t="s">
        <v>870</v>
      </c>
      <c r="J989" s="13">
        <v>122000</v>
      </c>
      <c r="K989" s="13">
        <v>122500</v>
      </c>
      <c r="L989" s="13">
        <v>123000</v>
      </c>
      <c r="M989" s="13">
        <v>124000</v>
      </c>
      <c r="N989" s="13">
        <v>124000</v>
      </c>
      <c r="O989" s="13">
        <v>124000</v>
      </c>
      <c r="P989" s="13">
        <v>125000</v>
      </c>
      <c r="Q989" s="14">
        <v>125000</v>
      </c>
      <c r="R989" s="14">
        <v>125000</v>
      </c>
      <c r="S989" s="14">
        <v>125000</v>
      </c>
      <c r="T989" s="14">
        <v>127000</v>
      </c>
      <c r="U989" s="14">
        <v>128500</v>
      </c>
      <c r="V989" s="14">
        <v>129000</v>
      </c>
      <c r="W989" s="14">
        <v>130000</v>
      </c>
      <c r="X989" s="14">
        <v>130000</v>
      </c>
      <c r="Y989" s="14">
        <v>132000</v>
      </c>
      <c r="Z989" s="14">
        <v>133500</v>
      </c>
      <c r="AA989" s="14">
        <v>133500</v>
      </c>
      <c r="AB989" s="14">
        <v>135000</v>
      </c>
      <c r="AC989" s="14">
        <v>135000</v>
      </c>
    </row>
    <row r="990" spans="1:29">
      <c r="A990" s="1" t="s">
        <v>524</v>
      </c>
      <c r="B990" s="1" t="s">
        <v>548</v>
      </c>
      <c r="D990" s="1" t="s">
        <v>653</v>
      </c>
      <c r="F990" s="1">
        <v>182</v>
      </c>
      <c r="G990" s="1" t="s">
        <v>837</v>
      </c>
      <c r="H990" s="1" t="str">
        <f t="shared" si="16"/>
        <v>182아파트중위전세가격</v>
      </c>
      <c r="I990" s="1" t="s">
        <v>870</v>
      </c>
      <c r="J990" s="13">
        <v>94000</v>
      </c>
      <c r="K990" s="13">
        <v>95000</v>
      </c>
      <c r="L990" s="13">
        <v>95000</v>
      </c>
      <c r="M990" s="13">
        <v>95000</v>
      </c>
      <c r="N990" s="13">
        <v>96500</v>
      </c>
      <c r="O990" s="13">
        <v>100000</v>
      </c>
      <c r="P990" s="13">
        <v>100000</v>
      </c>
      <c r="Q990" s="14">
        <v>100000</v>
      </c>
      <c r="R990" s="14">
        <v>101500</v>
      </c>
      <c r="S990" s="14">
        <v>102500</v>
      </c>
      <c r="T990" s="14">
        <v>102500</v>
      </c>
      <c r="U990" s="14">
        <v>103500</v>
      </c>
      <c r="V990" s="14">
        <v>103500</v>
      </c>
      <c r="W990" s="14">
        <v>103500</v>
      </c>
      <c r="X990" s="14">
        <v>103500</v>
      </c>
      <c r="Y990" s="14">
        <v>103500</v>
      </c>
      <c r="Z990" s="14">
        <v>105500</v>
      </c>
      <c r="AA990" s="14">
        <v>106000</v>
      </c>
      <c r="AB990" s="14">
        <v>108500</v>
      </c>
      <c r="AC990" s="14">
        <v>109500</v>
      </c>
    </row>
    <row r="991" spans="1:29">
      <c r="A991" s="1" t="s">
        <v>524</v>
      </c>
      <c r="B991" s="1" t="s">
        <v>549</v>
      </c>
      <c r="F991" s="1">
        <v>183</v>
      </c>
      <c r="G991" s="1" t="s">
        <v>837</v>
      </c>
      <c r="H991" s="1" t="str">
        <f t="shared" si="16"/>
        <v>183아파트중위전세가격</v>
      </c>
      <c r="I991" s="1" t="s">
        <v>870</v>
      </c>
      <c r="J991" s="13">
        <v>124987.14336652956</v>
      </c>
      <c r="K991" s="13">
        <v>126157.86037495166</v>
      </c>
      <c r="L991" s="13">
        <v>127353.32640280435</v>
      </c>
      <c r="M991" s="13">
        <v>129426.49119370828</v>
      </c>
      <c r="N991" s="13">
        <v>129912.70044546227</v>
      </c>
      <c r="O991" s="13">
        <v>130128.06663352066</v>
      </c>
      <c r="P991" s="13">
        <v>128136.21000507234</v>
      </c>
      <c r="Q991" s="14">
        <v>127993.65203722398</v>
      </c>
      <c r="R991" s="14">
        <v>127515.24214163389</v>
      </c>
      <c r="S991" s="14">
        <v>127690.6272128727</v>
      </c>
      <c r="T991" s="14">
        <v>128611.94059833567</v>
      </c>
      <c r="U991" s="14">
        <v>128512.6262992682</v>
      </c>
      <c r="V991" s="14">
        <v>128434.96041131603</v>
      </c>
      <c r="W991" s="14">
        <v>128025.59600679077</v>
      </c>
      <c r="X991" s="14">
        <v>128195.98212342383</v>
      </c>
      <c r="Y991" s="14">
        <v>128915.59170209576</v>
      </c>
      <c r="Z991" s="14">
        <v>129640.38868010312</v>
      </c>
      <c r="AA991" s="14">
        <v>130047.96832905282</v>
      </c>
      <c r="AB991" s="14">
        <v>130961.2964387113</v>
      </c>
      <c r="AC991" s="14">
        <v>131125.41172715006</v>
      </c>
    </row>
    <row r="992" spans="1:29">
      <c r="A992" s="1" t="s">
        <v>524</v>
      </c>
      <c r="B992" s="1" t="s">
        <v>549</v>
      </c>
      <c r="D992" s="1" t="s">
        <v>559</v>
      </c>
      <c r="F992" s="1">
        <v>184</v>
      </c>
      <c r="G992" s="1" t="s">
        <v>837</v>
      </c>
      <c r="H992" s="1" t="str">
        <f t="shared" si="16"/>
        <v>184아파트중위전세가격</v>
      </c>
      <c r="I992" s="1" t="s">
        <v>870</v>
      </c>
      <c r="J992" s="13">
        <v>135000</v>
      </c>
      <c r="K992" s="13">
        <v>136000</v>
      </c>
      <c r="L992" s="13">
        <v>137000</v>
      </c>
      <c r="M992" s="13">
        <v>137500</v>
      </c>
      <c r="N992" s="13">
        <v>139000</v>
      </c>
      <c r="O992" s="13">
        <v>139000</v>
      </c>
      <c r="P992" s="13">
        <v>140000</v>
      </c>
      <c r="Q992" s="14">
        <v>140500</v>
      </c>
      <c r="R992" s="14">
        <v>140000</v>
      </c>
      <c r="S992" s="14">
        <v>140500</v>
      </c>
      <c r="T992" s="14">
        <v>142500</v>
      </c>
      <c r="U992" s="14">
        <v>142500</v>
      </c>
      <c r="V992" s="14">
        <v>140500</v>
      </c>
      <c r="W992" s="14">
        <v>140000</v>
      </c>
      <c r="X992" s="14">
        <v>140500</v>
      </c>
      <c r="Y992" s="14">
        <v>141500</v>
      </c>
      <c r="Z992" s="14">
        <v>143000</v>
      </c>
      <c r="AA992" s="14">
        <v>143000</v>
      </c>
      <c r="AB992" s="14">
        <v>142000</v>
      </c>
      <c r="AC992" s="14">
        <v>144000</v>
      </c>
    </row>
    <row r="993" spans="1:29">
      <c r="A993" s="1" t="s">
        <v>524</v>
      </c>
      <c r="B993" s="1" t="s">
        <v>549</v>
      </c>
      <c r="D993" s="1" t="s">
        <v>631</v>
      </c>
      <c r="F993" s="1">
        <v>185</v>
      </c>
      <c r="G993" s="1" t="s">
        <v>837</v>
      </c>
      <c r="H993" s="1" t="str">
        <f t="shared" si="16"/>
        <v>185아파트중위전세가격</v>
      </c>
      <c r="I993" s="1" t="s">
        <v>870</v>
      </c>
      <c r="J993" s="13">
        <v>145000</v>
      </c>
      <c r="K993" s="13">
        <v>145000</v>
      </c>
      <c r="L993" s="13">
        <v>145000</v>
      </c>
      <c r="M993" s="13">
        <v>148500</v>
      </c>
      <c r="N993" s="13">
        <v>149000</v>
      </c>
      <c r="O993" s="13">
        <v>147500</v>
      </c>
      <c r="P993" s="13">
        <v>142000</v>
      </c>
      <c r="Q993" s="14">
        <v>142000</v>
      </c>
      <c r="R993" s="14">
        <v>140500</v>
      </c>
      <c r="S993" s="14">
        <v>140000</v>
      </c>
      <c r="T993" s="14">
        <v>141000</v>
      </c>
      <c r="U993" s="14">
        <v>140500</v>
      </c>
      <c r="V993" s="14">
        <v>141500</v>
      </c>
      <c r="W993" s="14">
        <v>140500</v>
      </c>
      <c r="X993" s="14">
        <v>140500</v>
      </c>
      <c r="Y993" s="14">
        <v>142000</v>
      </c>
      <c r="Z993" s="14">
        <v>144000</v>
      </c>
      <c r="AA993" s="14">
        <v>144500</v>
      </c>
      <c r="AB993" s="14">
        <v>146500</v>
      </c>
      <c r="AC993" s="14">
        <v>146500</v>
      </c>
    </row>
    <row r="994" spans="1:29">
      <c r="A994" s="1" t="s">
        <v>524</v>
      </c>
      <c r="B994" s="1" t="s">
        <v>549</v>
      </c>
      <c r="D994" s="1" t="s">
        <v>630</v>
      </c>
      <c r="F994" s="1">
        <v>186</v>
      </c>
      <c r="G994" s="1" t="s">
        <v>837</v>
      </c>
      <c r="H994" s="1" t="str">
        <f t="shared" si="16"/>
        <v>186아파트중위전세가격</v>
      </c>
      <c r="I994" s="1" t="s">
        <v>870</v>
      </c>
      <c r="J994" s="13">
        <v>102500</v>
      </c>
      <c r="K994" s="13">
        <v>107500</v>
      </c>
      <c r="L994" s="13">
        <v>111500</v>
      </c>
      <c r="M994" s="13">
        <v>117000</v>
      </c>
      <c r="N994" s="13">
        <v>117500</v>
      </c>
      <c r="O994" s="13">
        <v>120500</v>
      </c>
      <c r="P994" s="13">
        <v>119500</v>
      </c>
      <c r="Q994" s="14">
        <v>118000</v>
      </c>
      <c r="R994" s="14">
        <v>117500</v>
      </c>
      <c r="S994" s="14">
        <v>117500</v>
      </c>
      <c r="T994" s="14">
        <v>117500</v>
      </c>
      <c r="U994" s="14">
        <v>117500</v>
      </c>
      <c r="V994" s="14">
        <v>117500</v>
      </c>
      <c r="W994" s="14">
        <v>117500</v>
      </c>
      <c r="X994" s="14">
        <v>117500</v>
      </c>
      <c r="Y994" s="14">
        <v>118500</v>
      </c>
      <c r="Z994" s="14">
        <v>118500</v>
      </c>
      <c r="AA994" s="14">
        <v>119500</v>
      </c>
      <c r="AB994" s="14">
        <v>121000</v>
      </c>
      <c r="AC994" s="14">
        <v>120000</v>
      </c>
    </row>
    <row r="995" spans="1:29">
      <c r="A995" s="1" t="s">
        <v>524</v>
      </c>
      <c r="B995" s="1" t="s">
        <v>549</v>
      </c>
      <c r="D995" s="1" t="s">
        <v>645</v>
      </c>
      <c r="F995" s="1">
        <v>187</v>
      </c>
      <c r="G995" s="1" t="s">
        <v>837</v>
      </c>
      <c r="H995" s="1" t="str">
        <f t="shared" si="16"/>
        <v>187아파트중위전세가격</v>
      </c>
      <c r="I995" s="1" t="s">
        <v>870</v>
      </c>
      <c r="J995" s="13">
        <v>132500</v>
      </c>
      <c r="K995" s="13">
        <v>134000</v>
      </c>
      <c r="L995" s="13">
        <v>136500</v>
      </c>
      <c r="M995" s="13">
        <v>136500</v>
      </c>
      <c r="N995" s="13">
        <v>136500</v>
      </c>
      <c r="O995" s="13">
        <v>136500</v>
      </c>
      <c r="P995" s="13">
        <v>134000</v>
      </c>
      <c r="Q995" s="14">
        <v>134000</v>
      </c>
      <c r="R995" s="14">
        <v>134000</v>
      </c>
      <c r="S995" s="14">
        <v>135500</v>
      </c>
      <c r="T995" s="14">
        <v>137000</v>
      </c>
      <c r="U995" s="14">
        <v>137000</v>
      </c>
      <c r="V995" s="14">
        <v>137000</v>
      </c>
      <c r="W995" s="14">
        <v>137000</v>
      </c>
      <c r="X995" s="14">
        <v>137500</v>
      </c>
      <c r="Y995" s="14">
        <v>137000</v>
      </c>
      <c r="Z995" s="14">
        <v>137000</v>
      </c>
      <c r="AA995" s="14">
        <v>137000</v>
      </c>
      <c r="AB995" s="14">
        <v>138000</v>
      </c>
      <c r="AC995" s="14">
        <v>138000</v>
      </c>
    </row>
    <row r="996" spans="1:29">
      <c r="A996" s="1" t="s">
        <v>524</v>
      </c>
      <c r="B996" s="1" t="s">
        <v>549</v>
      </c>
      <c r="D996" s="1" t="s">
        <v>654</v>
      </c>
      <c r="F996" s="1">
        <v>188</v>
      </c>
      <c r="G996" s="1" t="s">
        <v>837</v>
      </c>
      <c r="H996" s="1" t="str">
        <f t="shared" si="16"/>
        <v>188아파트중위전세가격</v>
      </c>
      <c r="I996" s="1" t="s">
        <v>870</v>
      </c>
      <c r="J996" s="13">
        <v>90000</v>
      </c>
      <c r="K996" s="13">
        <v>90000</v>
      </c>
      <c r="L996" s="13">
        <v>90000</v>
      </c>
      <c r="M996" s="13">
        <v>90000</v>
      </c>
      <c r="N996" s="13">
        <v>90000</v>
      </c>
      <c r="O996" s="13">
        <v>91500</v>
      </c>
      <c r="P996" s="13">
        <v>93000</v>
      </c>
      <c r="Q996" s="14">
        <v>93000</v>
      </c>
      <c r="R996" s="14">
        <v>94000</v>
      </c>
      <c r="S996" s="14">
        <v>94000</v>
      </c>
      <c r="T996" s="14">
        <v>94000</v>
      </c>
      <c r="U996" s="14">
        <v>94000</v>
      </c>
      <c r="V996" s="14">
        <v>93500</v>
      </c>
      <c r="W996" s="14">
        <v>93500</v>
      </c>
      <c r="X996" s="14">
        <v>93500</v>
      </c>
      <c r="Y996" s="14">
        <v>93500</v>
      </c>
      <c r="Z996" s="14">
        <v>92500</v>
      </c>
      <c r="AA996" s="14">
        <v>93000</v>
      </c>
      <c r="AB996" s="14">
        <v>93000</v>
      </c>
      <c r="AC996" s="14">
        <v>93000</v>
      </c>
    </row>
    <row r="997" spans="1:29">
      <c r="A997" s="1" t="s">
        <v>655</v>
      </c>
      <c r="F997" s="1">
        <v>189</v>
      </c>
      <c r="G997" s="1" t="s">
        <v>837</v>
      </c>
      <c r="H997" s="1" t="str">
        <f t="shared" si="16"/>
        <v>189아파트중위전세가격</v>
      </c>
      <c r="I997" s="1" t="s">
        <v>870</v>
      </c>
      <c r="J997" s="13">
        <v>122100.98756836257</v>
      </c>
      <c r="K997" s="13">
        <v>121739.3417676441</v>
      </c>
      <c r="L997" s="13">
        <v>121974.05570498361</v>
      </c>
      <c r="M997" s="13">
        <v>122325.08723152893</v>
      </c>
      <c r="N997" s="13">
        <v>122202.27483028162</v>
      </c>
      <c r="O997" s="13">
        <v>122123.28812806701</v>
      </c>
      <c r="P997" s="13">
        <v>121816.89456211022</v>
      </c>
      <c r="Q997" s="14">
        <v>121925.27773338322</v>
      </c>
      <c r="R997" s="14">
        <v>121988.09328790559</v>
      </c>
      <c r="S997" s="14">
        <v>122507.25421253937</v>
      </c>
      <c r="T997" s="14">
        <v>123241.20726619907</v>
      </c>
      <c r="U997" s="14">
        <v>123308.3590085427</v>
      </c>
      <c r="V997" s="14">
        <v>123790.5835429112</v>
      </c>
      <c r="W997" s="14">
        <v>124106.36382426265</v>
      </c>
      <c r="X997" s="14">
        <v>124758.78677998426</v>
      </c>
      <c r="Y997" s="14">
        <v>126153.01265541711</v>
      </c>
      <c r="Z997" s="14">
        <v>126921.4443912485</v>
      </c>
      <c r="AA997" s="14">
        <v>127413.12110346426</v>
      </c>
      <c r="AB997" s="14">
        <v>128021.06063445157</v>
      </c>
      <c r="AC997" s="14">
        <v>128609.94028840783</v>
      </c>
    </row>
    <row r="998" spans="1:29">
      <c r="A998" s="1" t="s">
        <v>1384</v>
      </c>
      <c r="B998" s="1" t="s">
        <v>1383</v>
      </c>
      <c r="F998" s="1">
        <v>190</v>
      </c>
      <c r="G998" s="1" t="s">
        <v>837</v>
      </c>
      <c r="H998" s="1" t="str">
        <f t="shared" si="16"/>
        <v>190아파트중위전세가격</v>
      </c>
      <c r="I998" s="1" t="s">
        <v>870</v>
      </c>
      <c r="J998" s="13"/>
      <c r="K998" s="13"/>
      <c r="L998" s="13"/>
      <c r="M998" s="13"/>
      <c r="N998" s="13"/>
      <c r="O998" s="13"/>
      <c r="P998" s="13"/>
      <c r="U998" s="14">
        <v>80500</v>
      </c>
      <c r="V998" s="14">
        <v>86500</v>
      </c>
      <c r="W998" s="14">
        <v>88000</v>
      </c>
      <c r="X998" s="14">
        <v>88500</v>
      </c>
      <c r="Y998" s="14">
        <v>90500</v>
      </c>
      <c r="Z998" s="14">
        <v>90500</v>
      </c>
      <c r="AA998" s="14">
        <v>90500</v>
      </c>
      <c r="AB998" s="14">
        <v>92000</v>
      </c>
      <c r="AC998" s="14">
        <v>94500</v>
      </c>
    </row>
    <row r="999" spans="1:29">
      <c r="A999" s="1" t="s">
        <v>853</v>
      </c>
      <c r="F999" s="1">
        <v>191</v>
      </c>
      <c r="G999" s="1" t="s">
        <v>837</v>
      </c>
      <c r="H999" s="1" t="str">
        <f t="shared" si="16"/>
        <v>191아파트중위전세가격</v>
      </c>
      <c r="I999" s="1" t="s">
        <v>870</v>
      </c>
      <c r="J999" s="1">
        <v>90238.227954302638</v>
      </c>
      <c r="K999" s="13">
        <v>90484.467016322436</v>
      </c>
      <c r="L999" s="13">
        <v>90650.182391962298</v>
      </c>
      <c r="M999" s="13">
        <v>91109.661204249292</v>
      </c>
      <c r="N999" s="13">
        <v>91149.719271563663</v>
      </c>
      <c r="O999" s="13">
        <v>91373.081611540387</v>
      </c>
      <c r="P999" s="13">
        <v>91524.014368400836</v>
      </c>
      <c r="Q999" s="13">
        <v>91815.801269810385</v>
      </c>
      <c r="R999" s="14">
        <v>92099.033023327909</v>
      </c>
      <c r="S999" s="14">
        <v>92469.230922941017</v>
      </c>
      <c r="T999" s="14">
        <v>92608.286523648247</v>
      </c>
      <c r="U999" s="14">
        <v>93042.128823360326</v>
      </c>
      <c r="V999" s="14">
        <v>93024.984583725789</v>
      </c>
      <c r="W999" s="14">
        <v>93460.207239482377</v>
      </c>
      <c r="X999" s="14">
        <v>93726.125462612545</v>
      </c>
      <c r="Y999" s="14">
        <v>94126.208859683058</v>
      </c>
      <c r="Z999" s="14">
        <v>94616.051474442298</v>
      </c>
      <c r="AA999" s="14">
        <v>94898.884234721234</v>
      </c>
      <c r="AB999" s="14">
        <v>95289.505172408652</v>
      </c>
      <c r="AC999" s="14">
        <v>95644.274370891682</v>
      </c>
    </row>
    <row r="1000" spans="1:29">
      <c r="A1000" s="1" t="s">
        <v>524</v>
      </c>
      <c r="B1000" s="1" t="s">
        <v>550</v>
      </c>
      <c r="F1000" s="1">
        <v>192</v>
      </c>
      <c r="G1000" s="1" t="s">
        <v>837</v>
      </c>
      <c r="H1000" s="1" t="str">
        <f t="shared" si="16"/>
        <v>192아파트중위전세가격</v>
      </c>
      <c r="I1000" s="1" t="s">
        <v>870</v>
      </c>
      <c r="J1000" s="13">
        <v>76434.581564422682</v>
      </c>
      <c r="K1000" s="13">
        <v>77077.81838120638</v>
      </c>
      <c r="L1000" s="13">
        <v>77232.630408966972</v>
      </c>
      <c r="M1000" s="13">
        <v>77232.630408966972</v>
      </c>
      <c r="N1000" s="13">
        <v>77238.465366688077</v>
      </c>
      <c r="O1000" s="13">
        <v>77326.394251496284</v>
      </c>
      <c r="P1000" s="13">
        <v>77316.78493640777</v>
      </c>
      <c r="Q1000" s="14">
        <v>77477.620421920001</v>
      </c>
      <c r="R1000" s="14">
        <v>77524.215167993651</v>
      </c>
      <c r="S1000" s="14">
        <v>77713.464516586188</v>
      </c>
      <c r="T1000" s="14">
        <v>77898.2648978293</v>
      </c>
      <c r="U1000" s="14">
        <v>77839.431990344863</v>
      </c>
      <c r="V1000" s="14">
        <v>76993.580361040498</v>
      </c>
      <c r="W1000" s="14">
        <v>76865.339085329848</v>
      </c>
      <c r="X1000" s="14">
        <v>76782.215032226581</v>
      </c>
      <c r="Y1000" s="14">
        <v>76743.615027090869</v>
      </c>
      <c r="Z1000" s="14">
        <v>77029.956860026199</v>
      </c>
      <c r="AA1000" s="14">
        <v>76755.107207970621</v>
      </c>
      <c r="AB1000" s="14">
        <v>77259.259430449631</v>
      </c>
      <c r="AC1000" s="14">
        <v>77577.886654854534</v>
      </c>
    </row>
    <row r="1001" spans="1:29">
      <c r="A1001" s="1" t="s">
        <v>524</v>
      </c>
      <c r="B1001" s="1" t="s">
        <v>550</v>
      </c>
      <c r="D1001" s="1" t="s">
        <v>656</v>
      </c>
      <c r="F1001" s="1">
        <v>193</v>
      </c>
      <c r="G1001" s="1" t="s">
        <v>837</v>
      </c>
      <c r="H1001" s="1" t="str">
        <f t="shared" si="16"/>
        <v>193아파트중위전세가격</v>
      </c>
      <c r="I1001" s="1" t="s">
        <v>870</v>
      </c>
      <c r="J1001" s="13">
        <v>103263.30532212884</v>
      </c>
      <c r="K1001" s="13">
        <v>103263.30532212884</v>
      </c>
      <c r="L1001" s="13">
        <v>103263.30532212884</v>
      </c>
      <c r="M1001" s="13">
        <v>103263.30532212884</v>
      </c>
      <c r="N1001" s="13">
        <v>103263.30532212884</v>
      </c>
      <c r="O1001" s="13">
        <v>103263.30532212884</v>
      </c>
      <c r="P1001" s="13">
        <v>103263.30532212884</v>
      </c>
      <c r="Q1001" s="14">
        <v>103263.30532212884</v>
      </c>
      <c r="R1001" s="14">
        <v>103881.65266106442</v>
      </c>
      <c r="S1001" s="14">
        <v>103881.65266106442</v>
      </c>
      <c r="T1001" s="14">
        <v>104500</v>
      </c>
      <c r="U1001" s="14">
        <v>104500</v>
      </c>
      <c r="V1001" s="14">
        <v>101000</v>
      </c>
      <c r="W1001" s="14">
        <v>101000</v>
      </c>
      <c r="X1001" s="14">
        <v>101000</v>
      </c>
      <c r="Y1001" s="14">
        <v>101000</v>
      </c>
      <c r="Z1001" s="14">
        <v>102000</v>
      </c>
      <c r="AA1001" s="14">
        <v>100000</v>
      </c>
      <c r="AB1001" s="14">
        <v>100000</v>
      </c>
      <c r="AC1001" s="14">
        <v>100000</v>
      </c>
    </row>
    <row r="1002" spans="1:29">
      <c r="A1002" s="1" t="s">
        <v>524</v>
      </c>
      <c r="B1002" s="1" t="s">
        <v>550</v>
      </c>
      <c r="D1002" s="1" t="s">
        <v>657</v>
      </c>
      <c r="F1002" s="1">
        <v>194</v>
      </c>
      <c r="G1002" s="1" t="s">
        <v>837</v>
      </c>
      <c r="H1002" s="1" t="str">
        <f t="shared" si="16"/>
        <v>194아파트중위전세가격</v>
      </c>
      <c r="I1002" s="1" t="s">
        <v>870</v>
      </c>
      <c r="J1002" s="13">
        <v>77286.898022807465</v>
      </c>
      <c r="K1002" s="13">
        <v>78183.529411764714</v>
      </c>
      <c r="L1002" s="13">
        <v>78711.953400607104</v>
      </c>
      <c r="M1002" s="13">
        <v>78711.953400607104</v>
      </c>
      <c r="N1002" s="13">
        <v>77823.529411764699</v>
      </c>
      <c r="O1002" s="13">
        <v>77823.529411764699</v>
      </c>
      <c r="P1002" s="13">
        <v>77823.529411764699</v>
      </c>
      <c r="Q1002" s="14">
        <v>77911.76470588235</v>
      </c>
      <c r="R1002" s="14">
        <v>77411.76470588235</v>
      </c>
      <c r="S1002" s="14">
        <v>78000</v>
      </c>
      <c r="T1002" s="14">
        <v>78000</v>
      </c>
      <c r="U1002" s="14">
        <v>78000</v>
      </c>
      <c r="V1002" s="14">
        <v>78000</v>
      </c>
      <c r="W1002" s="14">
        <v>78000</v>
      </c>
      <c r="X1002" s="14">
        <v>78000</v>
      </c>
      <c r="Y1002" s="14">
        <v>78000</v>
      </c>
      <c r="Z1002" s="14">
        <v>78250</v>
      </c>
      <c r="AA1002" s="14">
        <v>78750</v>
      </c>
      <c r="AB1002" s="14">
        <v>80500</v>
      </c>
      <c r="AC1002" s="14">
        <v>81500</v>
      </c>
    </row>
    <row r="1003" spans="1:29">
      <c r="A1003" s="1" t="s">
        <v>524</v>
      </c>
      <c r="B1003" s="1" t="s">
        <v>550</v>
      </c>
      <c r="D1003" s="1" t="s">
        <v>658</v>
      </c>
      <c r="F1003" s="1">
        <v>195</v>
      </c>
      <c r="G1003" s="1" t="s">
        <v>837</v>
      </c>
      <c r="H1003" s="1" t="str">
        <f t="shared" si="16"/>
        <v>195아파트중위전세가격</v>
      </c>
      <c r="I1003" s="1" t="s">
        <v>870</v>
      </c>
      <c r="J1003" s="13">
        <v>71500</v>
      </c>
      <c r="K1003" s="13">
        <v>73500</v>
      </c>
      <c r="L1003" s="13">
        <v>73500</v>
      </c>
      <c r="M1003" s="13">
        <v>73500</v>
      </c>
      <c r="N1003" s="13">
        <v>73500</v>
      </c>
      <c r="O1003" s="13">
        <v>74000</v>
      </c>
      <c r="P1003" s="13">
        <v>74000</v>
      </c>
      <c r="Q1003" s="14">
        <v>74556.250000000015</v>
      </c>
      <c r="R1003" s="14">
        <v>74556.250000000015</v>
      </c>
      <c r="S1003" s="14">
        <v>75000</v>
      </c>
      <c r="T1003" s="14">
        <v>75000</v>
      </c>
      <c r="U1003" s="14">
        <v>75000</v>
      </c>
      <c r="V1003" s="14">
        <v>75000</v>
      </c>
      <c r="W1003" s="14">
        <v>74500</v>
      </c>
      <c r="X1003" s="14">
        <v>74500</v>
      </c>
      <c r="Y1003" s="14">
        <v>74500</v>
      </c>
      <c r="Z1003" s="14">
        <v>74600</v>
      </c>
      <c r="AA1003" s="14">
        <v>74750</v>
      </c>
      <c r="AB1003" s="14">
        <v>75000</v>
      </c>
      <c r="AC1003" s="14">
        <v>75000</v>
      </c>
    </row>
    <row r="1004" spans="1:29">
      <c r="A1004" s="1" t="s">
        <v>524</v>
      </c>
      <c r="B1004" s="1" t="s">
        <v>550</v>
      </c>
      <c r="D1004" s="1" t="s">
        <v>659</v>
      </c>
      <c r="F1004" s="1">
        <v>196</v>
      </c>
      <c r="G1004" s="1" t="s">
        <v>837</v>
      </c>
      <c r="H1004" s="1" t="str">
        <f t="shared" si="16"/>
        <v>196아파트중위전세가격</v>
      </c>
      <c r="I1004" s="1" t="s">
        <v>870</v>
      </c>
      <c r="J1004" s="13">
        <v>54000</v>
      </c>
      <c r="K1004" s="13">
        <v>54000</v>
      </c>
      <c r="L1004" s="13">
        <v>54000</v>
      </c>
      <c r="M1004" s="13">
        <v>54000</v>
      </c>
      <c r="N1004" s="13">
        <v>55500</v>
      </c>
      <c r="O1004" s="13">
        <v>55500</v>
      </c>
      <c r="P1004" s="13">
        <v>56500</v>
      </c>
      <c r="Q1004" s="14">
        <v>57500</v>
      </c>
      <c r="R1004" s="14">
        <v>58500</v>
      </c>
      <c r="S1004" s="14">
        <v>58500</v>
      </c>
      <c r="T1004" s="14">
        <v>58500</v>
      </c>
      <c r="U1004" s="14">
        <v>58500</v>
      </c>
      <c r="V1004" s="14">
        <v>58500</v>
      </c>
      <c r="W1004" s="14">
        <v>58500</v>
      </c>
      <c r="X1004" s="14">
        <v>58500</v>
      </c>
      <c r="Y1004" s="14">
        <v>58000</v>
      </c>
      <c r="Z1004" s="14">
        <v>58000</v>
      </c>
      <c r="AA1004" s="14">
        <v>58000</v>
      </c>
      <c r="AB1004" s="14">
        <v>58000</v>
      </c>
      <c r="AC1004" s="14">
        <v>58000</v>
      </c>
    </row>
    <row r="1005" spans="1:29">
      <c r="A1005" s="1" t="s">
        <v>524</v>
      </c>
      <c r="B1005" s="1" t="s">
        <v>550</v>
      </c>
      <c r="D1005" s="1" t="s">
        <v>660</v>
      </c>
      <c r="F1005" s="1">
        <v>197</v>
      </c>
      <c r="G1005" s="1" t="s">
        <v>837</v>
      </c>
      <c r="H1005" s="1" t="str">
        <f t="shared" si="16"/>
        <v>197아파트중위전세가격</v>
      </c>
      <c r="I1005" s="1" t="s">
        <v>870</v>
      </c>
      <c r="J1005" s="13">
        <v>58000</v>
      </c>
      <c r="K1005" s="13">
        <v>58000</v>
      </c>
      <c r="L1005" s="13">
        <v>58000</v>
      </c>
      <c r="M1005" s="13">
        <v>58000</v>
      </c>
      <c r="N1005" s="13">
        <v>58000</v>
      </c>
      <c r="O1005" s="13">
        <v>58000</v>
      </c>
      <c r="P1005" s="13">
        <v>58000</v>
      </c>
      <c r="Q1005" s="14">
        <v>58000</v>
      </c>
      <c r="R1005" s="14">
        <v>58000</v>
      </c>
      <c r="S1005" s="14">
        <v>58000</v>
      </c>
      <c r="T1005" s="14">
        <v>59000</v>
      </c>
      <c r="U1005" s="14">
        <v>59000</v>
      </c>
      <c r="V1005" s="14">
        <v>59000</v>
      </c>
      <c r="W1005" s="14">
        <v>59000</v>
      </c>
      <c r="X1005" s="14">
        <v>59000</v>
      </c>
      <c r="Y1005" s="14">
        <v>59000</v>
      </c>
      <c r="Z1005" s="14">
        <v>57500</v>
      </c>
      <c r="AA1005" s="14">
        <v>57000</v>
      </c>
      <c r="AB1005" s="14">
        <v>57000</v>
      </c>
      <c r="AC1005" s="14">
        <v>57000</v>
      </c>
    </row>
    <row r="1006" spans="1:29">
      <c r="A1006" s="1" t="s">
        <v>524</v>
      </c>
      <c r="B1006" s="1" t="s">
        <v>550</v>
      </c>
      <c r="D1006" s="1" t="s">
        <v>661</v>
      </c>
      <c r="F1006" s="1">
        <v>198</v>
      </c>
      <c r="G1006" s="1" t="s">
        <v>837</v>
      </c>
      <c r="H1006" s="1" t="str">
        <f t="shared" si="16"/>
        <v>198아파트중위전세가격</v>
      </c>
      <c r="I1006" s="1" t="s">
        <v>870</v>
      </c>
      <c r="J1006" s="13">
        <v>63000</v>
      </c>
      <c r="K1006" s="13">
        <v>63000</v>
      </c>
      <c r="L1006" s="13">
        <v>63000</v>
      </c>
      <c r="M1006" s="13">
        <v>63000</v>
      </c>
      <c r="N1006" s="13">
        <v>63000</v>
      </c>
      <c r="O1006" s="13">
        <v>63000</v>
      </c>
      <c r="P1006" s="13">
        <v>63000</v>
      </c>
      <c r="Q1006" s="14">
        <v>62500</v>
      </c>
      <c r="R1006" s="14">
        <v>62000</v>
      </c>
      <c r="S1006" s="14">
        <v>61500</v>
      </c>
      <c r="T1006" s="14">
        <v>61500</v>
      </c>
      <c r="U1006" s="14">
        <v>61500</v>
      </c>
      <c r="V1006" s="14">
        <v>62000</v>
      </c>
      <c r="W1006" s="14">
        <v>61500</v>
      </c>
      <c r="X1006" s="14">
        <v>60750</v>
      </c>
      <c r="Y1006" s="14">
        <v>60750</v>
      </c>
      <c r="Z1006" s="14">
        <v>60750</v>
      </c>
      <c r="AA1006" s="14">
        <v>61750</v>
      </c>
      <c r="AB1006" s="14">
        <v>61250</v>
      </c>
      <c r="AC1006" s="14">
        <v>61250</v>
      </c>
    </row>
    <row r="1007" spans="1:29">
      <c r="A1007" s="1" t="s">
        <v>524</v>
      </c>
      <c r="B1007" s="1" t="s">
        <v>550</v>
      </c>
      <c r="D1007" s="1" t="s">
        <v>662</v>
      </c>
      <c r="F1007" s="1">
        <v>199</v>
      </c>
      <c r="G1007" s="1" t="s">
        <v>837</v>
      </c>
      <c r="H1007" s="1" t="str">
        <f t="shared" si="16"/>
        <v>199아파트중위전세가격</v>
      </c>
      <c r="I1007" s="1" t="s">
        <v>870</v>
      </c>
      <c r="J1007" s="13">
        <v>53500</v>
      </c>
      <c r="K1007" s="13">
        <v>53500</v>
      </c>
      <c r="L1007" s="13">
        <v>53500</v>
      </c>
      <c r="M1007" s="13">
        <v>53500</v>
      </c>
      <c r="N1007" s="13">
        <v>57000</v>
      </c>
      <c r="O1007" s="13">
        <v>57000</v>
      </c>
      <c r="P1007" s="13">
        <v>55000</v>
      </c>
      <c r="Q1007" s="14">
        <v>55000</v>
      </c>
      <c r="R1007" s="14">
        <v>55000</v>
      </c>
      <c r="S1007" s="14">
        <v>54500</v>
      </c>
      <c r="T1007" s="14">
        <v>54500</v>
      </c>
      <c r="U1007" s="14">
        <v>54500</v>
      </c>
      <c r="V1007" s="14">
        <v>54500</v>
      </c>
      <c r="W1007" s="14">
        <v>54500</v>
      </c>
      <c r="X1007" s="14">
        <v>54000</v>
      </c>
      <c r="Y1007" s="14">
        <v>54000</v>
      </c>
      <c r="Z1007" s="14">
        <v>53750</v>
      </c>
      <c r="AA1007" s="14">
        <v>53750</v>
      </c>
      <c r="AB1007" s="14">
        <v>53750</v>
      </c>
      <c r="AC1007" s="14">
        <v>54500</v>
      </c>
    </row>
    <row r="1008" spans="1:29">
      <c r="A1008" s="1" t="s">
        <v>524</v>
      </c>
      <c r="B1008" s="1" t="s">
        <v>551</v>
      </c>
      <c r="F1008" s="1">
        <v>200</v>
      </c>
      <c r="G1008" s="1" t="s">
        <v>837</v>
      </c>
      <c r="H1008" s="1" t="str">
        <f t="shared" si="16"/>
        <v>200아파트중위전세가격</v>
      </c>
      <c r="I1008" s="1" t="s">
        <v>870</v>
      </c>
      <c r="J1008" s="13">
        <v>94600.210258881241</v>
      </c>
      <c r="K1008" s="13">
        <v>94600.210258881241</v>
      </c>
      <c r="L1008" s="13">
        <v>95171.820929519468</v>
      </c>
      <c r="M1008" s="13">
        <v>95621.608480441544</v>
      </c>
      <c r="N1008" s="13">
        <v>95827.705987997717</v>
      </c>
      <c r="O1008" s="13">
        <v>95894.14998466862</v>
      </c>
      <c r="P1008" s="13">
        <v>95919.659205396645</v>
      </c>
      <c r="Q1008" s="14">
        <v>95608.419116036617</v>
      </c>
      <c r="R1008" s="14">
        <v>95323.362827981953</v>
      </c>
      <c r="S1008" s="14">
        <v>95336.454728634635</v>
      </c>
      <c r="T1008" s="14">
        <v>95465.687283718071</v>
      </c>
      <c r="U1008" s="14">
        <v>96005.318314865144</v>
      </c>
      <c r="V1008" s="14">
        <v>96160.214561990389</v>
      </c>
      <c r="W1008" s="14">
        <v>96234.287885915401</v>
      </c>
      <c r="X1008" s="14">
        <v>95922.486976444357</v>
      </c>
      <c r="Y1008" s="14">
        <v>96249.655246010181</v>
      </c>
      <c r="Z1008" s="14">
        <v>96393.369529235482</v>
      </c>
      <c r="AA1008" s="14">
        <v>96409.374128859155</v>
      </c>
      <c r="AB1008" s="14">
        <v>96549.180474249079</v>
      </c>
      <c r="AC1008" s="14">
        <v>97314.900210816078</v>
      </c>
    </row>
    <row r="1009" spans="1:29">
      <c r="A1009" s="1" t="s">
        <v>524</v>
      </c>
      <c r="B1009" s="1" t="s">
        <v>551</v>
      </c>
      <c r="D1009" s="1" t="s">
        <v>663</v>
      </c>
      <c r="F1009" s="1">
        <v>201</v>
      </c>
      <c r="G1009" s="1" t="s">
        <v>837</v>
      </c>
      <c r="H1009" s="1" t="str">
        <f t="shared" si="16"/>
        <v>201아파트중위전세가격</v>
      </c>
      <c r="I1009" s="1" t="s">
        <v>870</v>
      </c>
      <c r="J1009" s="13">
        <v>112544.14017617771</v>
      </c>
      <c r="K1009" s="13">
        <v>112544.14017617771</v>
      </c>
      <c r="L1009" s="13">
        <v>112883.04289544236</v>
      </c>
      <c r="M1009" s="13">
        <v>113221.94561470702</v>
      </c>
      <c r="N1009" s="13">
        <v>113221.94561470702</v>
      </c>
      <c r="O1009" s="13">
        <v>113221.94561470702</v>
      </c>
      <c r="P1009" s="13">
        <v>113221.94561470702</v>
      </c>
      <c r="Q1009" s="14">
        <v>112560.84833397166</v>
      </c>
      <c r="R1009" s="14">
        <v>111899.75105323631</v>
      </c>
      <c r="S1009" s="14">
        <v>111899.75105323631</v>
      </c>
      <c r="T1009" s="14">
        <v>111899.75105323631</v>
      </c>
      <c r="U1009" s="14">
        <v>111822.75029525765</v>
      </c>
      <c r="V1009" s="14">
        <v>111822.75029525765</v>
      </c>
      <c r="W1009" s="14">
        <v>111822.75029525765</v>
      </c>
      <c r="X1009" s="14">
        <v>111165.93083441</v>
      </c>
      <c r="Y1009" s="14">
        <v>111442.86348396097</v>
      </c>
      <c r="Z1009" s="14">
        <v>111425.70445700335</v>
      </c>
      <c r="AA1009" s="14">
        <v>111425.70445700335</v>
      </c>
      <c r="AB1009" s="14">
        <v>111425.70445700335</v>
      </c>
      <c r="AC1009" s="14">
        <v>112410.93364827482</v>
      </c>
    </row>
    <row r="1010" spans="1:29">
      <c r="A1010" s="1" t="s">
        <v>524</v>
      </c>
      <c r="B1010" s="1" t="s">
        <v>551</v>
      </c>
      <c r="D1010" s="1" t="s">
        <v>663</v>
      </c>
      <c r="E1010" s="1" t="s">
        <v>664</v>
      </c>
      <c r="F1010" s="1">
        <v>202</v>
      </c>
      <c r="G1010" s="1" t="s">
        <v>837</v>
      </c>
      <c r="H1010" s="1" t="str">
        <f t="shared" si="16"/>
        <v>202아파트중위전세가격</v>
      </c>
      <c r="I1010" s="1" t="s">
        <v>870</v>
      </c>
      <c r="J1010" s="13">
        <v>98000</v>
      </c>
      <c r="K1010" s="13">
        <v>98000</v>
      </c>
      <c r="L1010" s="13">
        <v>99000</v>
      </c>
      <c r="M1010" s="13">
        <v>100000</v>
      </c>
      <c r="N1010" s="13">
        <v>100000</v>
      </c>
      <c r="O1010" s="13">
        <v>100000</v>
      </c>
      <c r="P1010" s="13">
        <v>100000</v>
      </c>
      <c r="Q1010" s="14">
        <v>100000</v>
      </c>
      <c r="R1010" s="14">
        <v>100000</v>
      </c>
      <c r="S1010" s="14">
        <v>100000</v>
      </c>
      <c r="T1010" s="14">
        <v>100000</v>
      </c>
      <c r="U1010" s="14">
        <v>100000</v>
      </c>
      <c r="V1010" s="14">
        <v>100000</v>
      </c>
      <c r="W1010" s="14">
        <v>100000</v>
      </c>
      <c r="X1010" s="14">
        <v>100000</v>
      </c>
      <c r="Y1010" s="14">
        <v>99850</v>
      </c>
      <c r="Z1010" s="14">
        <v>99800</v>
      </c>
      <c r="AA1010" s="14">
        <v>99800</v>
      </c>
      <c r="AB1010" s="14">
        <v>99800</v>
      </c>
      <c r="AC1010" s="14">
        <v>99800</v>
      </c>
    </row>
    <row r="1011" spans="1:29">
      <c r="A1011" s="1" t="s">
        <v>524</v>
      </c>
      <c r="B1011" s="1" t="s">
        <v>551</v>
      </c>
      <c r="D1011" s="1" t="s">
        <v>663</v>
      </c>
      <c r="E1011" s="1" t="s">
        <v>665</v>
      </c>
      <c r="F1011" s="1">
        <v>203</v>
      </c>
      <c r="G1011" s="1" t="s">
        <v>837</v>
      </c>
      <c r="H1011" s="1" t="str">
        <f t="shared" si="16"/>
        <v>203아파트중위전세가격</v>
      </c>
      <c r="I1011" s="1" t="s">
        <v>870</v>
      </c>
      <c r="J1011" s="13">
        <v>120000</v>
      </c>
      <c r="K1011" s="13">
        <v>120000</v>
      </c>
      <c r="L1011" s="13">
        <v>120000</v>
      </c>
      <c r="M1011" s="13">
        <v>120000</v>
      </c>
      <c r="N1011" s="13">
        <v>120000</v>
      </c>
      <c r="O1011" s="13">
        <v>120000</v>
      </c>
      <c r="P1011" s="13">
        <v>120000</v>
      </c>
      <c r="Q1011" s="14">
        <v>119000</v>
      </c>
      <c r="R1011" s="14">
        <v>118000</v>
      </c>
      <c r="S1011" s="14">
        <v>118000</v>
      </c>
      <c r="T1011" s="14">
        <v>118000</v>
      </c>
      <c r="U1011" s="14">
        <v>118000</v>
      </c>
      <c r="V1011" s="14">
        <v>118000</v>
      </c>
      <c r="W1011" s="14">
        <v>118000</v>
      </c>
      <c r="X1011" s="14">
        <v>117000</v>
      </c>
      <c r="Y1011" s="14">
        <v>117500</v>
      </c>
      <c r="Z1011" s="14">
        <v>117500</v>
      </c>
      <c r="AA1011" s="14">
        <v>117500</v>
      </c>
      <c r="AB1011" s="14">
        <v>117500</v>
      </c>
      <c r="AC1011" s="14">
        <v>119000</v>
      </c>
    </row>
    <row r="1012" spans="1:29">
      <c r="A1012" s="1" t="s">
        <v>524</v>
      </c>
      <c r="B1012" s="1" t="s">
        <v>551</v>
      </c>
      <c r="D1012" s="1" t="s">
        <v>666</v>
      </c>
      <c r="F1012" s="1">
        <v>204</v>
      </c>
      <c r="G1012" s="1" t="s">
        <v>837</v>
      </c>
      <c r="H1012" s="1" t="str">
        <f t="shared" si="16"/>
        <v>204아파트중위전세가격</v>
      </c>
      <c r="I1012" s="1" t="s">
        <v>870</v>
      </c>
      <c r="J1012" s="13">
        <v>82500</v>
      </c>
      <c r="K1012" s="13">
        <v>82500</v>
      </c>
      <c r="L1012" s="13">
        <v>83500</v>
      </c>
      <c r="M1012" s="13">
        <v>85000</v>
      </c>
      <c r="N1012" s="13">
        <v>85000</v>
      </c>
      <c r="O1012" s="13">
        <v>85000</v>
      </c>
      <c r="P1012" s="13">
        <v>85000</v>
      </c>
      <c r="Q1012" s="14">
        <v>85000</v>
      </c>
      <c r="R1012" s="14">
        <v>85000</v>
      </c>
      <c r="S1012" s="14">
        <v>85000</v>
      </c>
      <c r="T1012" s="14">
        <v>85000</v>
      </c>
      <c r="U1012" s="14">
        <v>86000</v>
      </c>
      <c r="V1012" s="14">
        <v>86500</v>
      </c>
      <c r="W1012" s="14">
        <v>86500</v>
      </c>
      <c r="X1012" s="14">
        <v>86500</v>
      </c>
      <c r="Y1012" s="14">
        <v>86500</v>
      </c>
      <c r="Z1012" s="14">
        <v>86500</v>
      </c>
      <c r="AA1012" s="14">
        <v>86500</v>
      </c>
      <c r="AB1012" s="14">
        <v>86500</v>
      </c>
      <c r="AC1012" s="14">
        <v>87500</v>
      </c>
    </row>
    <row r="1013" spans="1:29">
      <c r="A1013" s="1" t="s">
        <v>524</v>
      </c>
      <c r="B1013" s="1" t="s">
        <v>551</v>
      </c>
      <c r="D1013" s="1" t="s">
        <v>667</v>
      </c>
      <c r="F1013" s="1">
        <v>205</v>
      </c>
      <c r="G1013" s="1" t="s">
        <v>837</v>
      </c>
      <c r="H1013" s="1" t="str">
        <f t="shared" si="16"/>
        <v>205아파트중위전세가격</v>
      </c>
      <c r="I1013" s="1" t="s">
        <v>870</v>
      </c>
      <c r="J1013" s="13">
        <v>50000</v>
      </c>
      <c r="K1013" s="13">
        <v>50000</v>
      </c>
      <c r="L1013" s="13">
        <v>50000</v>
      </c>
      <c r="M1013" s="13">
        <v>50000</v>
      </c>
      <c r="N1013" s="13">
        <v>51500</v>
      </c>
      <c r="O1013" s="13">
        <v>50500</v>
      </c>
      <c r="P1013" s="13">
        <v>50500</v>
      </c>
      <c r="Q1013" s="14">
        <v>51000</v>
      </c>
      <c r="R1013" s="14">
        <v>52000</v>
      </c>
      <c r="S1013" s="14">
        <v>52250</v>
      </c>
      <c r="T1013" s="14">
        <v>53500</v>
      </c>
      <c r="U1013" s="14">
        <v>54000</v>
      </c>
      <c r="V1013" s="14">
        <v>54500</v>
      </c>
      <c r="W1013" s="14">
        <v>55000</v>
      </c>
      <c r="X1013" s="14">
        <v>55000</v>
      </c>
      <c r="Y1013" s="14">
        <v>55500</v>
      </c>
      <c r="Z1013" s="14">
        <v>56000</v>
      </c>
      <c r="AA1013" s="14">
        <v>56000</v>
      </c>
      <c r="AB1013" s="14">
        <v>56500</v>
      </c>
      <c r="AC1013" s="14">
        <v>56500</v>
      </c>
    </row>
    <row r="1014" spans="1:29">
      <c r="A1014" s="1" t="s">
        <v>524</v>
      </c>
      <c r="B1014" s="1" t="s">
        <v>551</v>
      </c>
      <c r="D1014" s="1" t="s">
        <v>668</v>
      </c>
      <c r="F1014" s="1">
        <v>206</v>
      </c>
      <c r="G1014" s="1" t="s">
        <v>837</v>
      </c>
      <c r="H1014" s="1" t="str">
        <f t="shared" si="16"/>
        <v>206아파트중위전세가격</v>
      </c>
      <c r="I1014" s="1" t="s">
        <v>870</v>
      </c>
      <c r="J1014" s="13">
        <v>110000</v>
      </c>
      <c r="K1014" s="13">
        <v>110000</v>
      </c>
      <c r="L1014" s="13">
        <v>112000</v>
      </c>
      <c r="M1014" s="13">
        <v>112000</v>
      </c>
      <c r="N1014" s="13">
        <v>112000</v>
      </c>
      <c r="O1014" s="13">
        <v>112000</v>
      </c>
      <c r="P1014" s="13">
        <v>112000</v>
      </c>
      <c r="Q1014" s="14">
        <v>112000</v>
      </c>
      <c r="R1014" s="14">
        <v>112000</v>
      </c>
      <c r="S1014" s="14">
        <v>112000</v>
      </c>
      <c r="T1014" s="14">
        <v>112000</v>
      </c>
      <c r="U1014" s="14">
        <v>117500</v>
      </c>
      <c r="V1014" s="14">
        <v>117750</v>
      </c>
      <c r="W1014" s="14">
        <v>117750</v>
      </c>
      <c r="X1014" s="14">
        <v>117750</v>
      </c>
      <c r="Y1014" s="14">
        <v>118500</v>
      </c>
      <c r="Z1014" s="14">
        <v>119000</v>
      </c>
      <c r="AA1014" s="14">
        <v>119000</v>
      </c>
      <c r="AB1014" s="14">
        <v>119500</v>
      </c>
      <c r="AC1014" s="14">
        <v>120000</v>
      </c>
    </row>
    <row r="1015" spans="1:29">
      <c r="A1015" s="1" t="s">
        <v>524</v>
      </c>
      <c r="B1015" s="1" t="s">
        <v>551</v>
      </c>
      <c r="D1015" s="1" t="s">
        <v>669</v>
      </c>
      <c r="F1015" s="1">
        <v>207</v>
      </c>
      <c r="G1015" s="1" t="s">
        <v>837</v>
      </c>
      <c r="H1015" s="1" t="str">
        <f t="shared" si="16"/>
        <v>207아파트중위전세가격</v>
      </c>
      <c r="I1015" s="1" t="s">
        <v>870</v>
      </c>
      <c r="J1015" s="13">
        <v>35000</v>
      </c>
      <c r="K1015" s="13">
        <v>35000</v>
      </c>
      <c r="L1015" s="13">
        <v>36000</v>
      </c>
      <c r="M1015" s="13">
        <v>37000</v>
      </c>
      <c r="N1015" s="13">
        <v>38000</v>
      </c>
      <c r="O1015" s="13">
        <v>39500</v>
      </c>
      <c r="P1015" s="13">
        <v>40000</v>
      </c>
      <c r="Q1015" s="14">
        <v>40000</v>
      </c>
      <c r="R1015" s="14">
        <v>39500</v>
      </c>
      <c r="S1015" s="14">
        <v>39250</v>
      </c>
      <c r="T1015" s="14">
        <v>39250</v>
      </c>
      <c r="U1015" s="14">
        <v>39250</v>
      </c>
      <c r="V1015" s="14">
        <v>40000</v>
      </c>
      <c r="W1015" s="14">
        <v>40000</v>
      </c>
      <c r="X1015" s="14">
        <v>40250</v>
      </c>
      <c r="Y1015" s="14">
        <v>40750</v>
      </c>
      <c r="Z1015" s="14">
        <v>41100</v>
      </c>
      <c r="AA1015" s="14">
        <v>41400</v>
      </c>
      <c r="AB1015" s="14">
        <v>41500</v>
      </c>
      <c r="AC1015" s="14">
        <v>41500</v>
      </c>
    </row>
    <row r="1016" spans="1:29">
      <c r="A1016" s="1" t="s">
        <v>524</v>
      </c>
      <c r="B1016" s="1" t="s">
        <v>552</v>
      </c>
      <c r="F1016" s="1">
        <v>208</v>
      </c>
      <c r="G1016" s="1" t="s">
        <v>837</v>
      </c>
      <c r="H1016" s="1" t="str">
        <f t="shared" si="16"/>
        <v>208아파트중위전세가격</v>
      </c>
      <c r="I1016" s="1" t="s">
        <v>870</v>
      </c>
      <c r="J1016" s="13">
        <v>87039.229934446688</v>
      </c>
      <c r="K1016" s="13">
        <v>88441.925315662214</v>
      </c>
      <c r="L1016" s="13">
        <v>89170.119100922355</v>
      </c>
      <c r="M1016" s="13">
        <v>90048.550550729822</v>
      </c>
      <c r="N1016" s="13">
        <v>90527.803707352025</v>
      </c>
      <c r="O1016" s="13">
        <v>91277.302408883319</v>
      </c>
      <c r="P1016" s="13">
        <v>92165.491895764309</v>
      </c>
      <c r="Q1016" s="14">
        <v>93815.223426166383</v>
      </c>
      <c r="R1016" s="14">
        <v>94163.412595745758</v>
      </c>
      <c r="S1016" s="14">
        <v>94521.245276260408</v>
      </c>
      <c r="T1016" s="14">
        <v>94716.696516521901</v>
      </c>
      <c r="U1016" s="14">
        <v>97680.184124168518</v>
      </c>
      <c r="V1016" s="14">
        <v>97862.318403547673</v>
      </c>
      <c r="W1016" s="14">
        <v>98470.850376940129</v>
      </c>
      <c r="X1016" s="14">
        <v>98737.740310421286</v>
      </c>
      <c r="Y1016" s="14">
        <v>98728.963015521062</v>
      </c>
      <c r="Z1016" s="14">
        <v>99578.538536585373</v>
      </c>
      <c r="AA1016" s="14">
        <v>99708.104301552114</v>
      </c>
      <c r="AB1016" s="14">
        <v>99784.607716186249</v>
      </c>
      <c r="AC1016" s="14">
        <v>100423.84035476718</v>
      </c>
    </row>
    <row r="1017" spans="1:29">
      <c r="A1017" s="1" t="s">
        <v>524</v>
      </c>
      <c r="B1017" s="1" t="s">
        <v>552</v>
      </c>
      <c r="D1017" s="1" t="s">
        <v>670</v>
      </c>
      <c r="F1017" s="1">
        <v>209</v>
      </c>
      <c r="G1017" s="1" t="s">
        <v>837</v>
      </c>
      <c r="H1017" s="1" t="str">
        <f t="shared" si="16"/>
        <v>209아파트중위전세가격</v>
      </c>
      <c r="I1017" s="1" t="s">
        <v>870</v>
      </c>
      <c r="J1017" s="13">
        <v>108464.88523609722</v>
      </c>
      <c r="K1017" s="13">
        <v>111331.22272084588</v>
      </c>
      <c r="L1017" s="13">
        <v>113005.62488473597</v>
      </c>
      <c r="M1017" s="13">
        <v>114886.42650765354</v>
      </c>
      <c r="N1017" s="13">
        <v>115973.62758959857</v>
      </c>
      <c r="O1017" s="13">
        <v>117854.42921251613</v>
      </c>
      <c r="P1017" s="13">
        <v>119680.02704862606</v>
      </c>
      <c r="Q1017" s="14">
        <v>120918.42380279093</v>
      </c>
      <c r="R1017" s="14">
        <v>121331.22272084588</v>
      </c>
      <c r="S1017" s="14">
        <v>121624.82326181841</v>
      </c>
      <c r="T1017" s="14">
        <v>122037.62217987336</v>
      </c>
      <c r="U1017" s="14">
        <v>125449.12264607276</v>
      </c>
      <c r="V1017" s="14">
        <v>125449.12264607276</v>
      </c>
      <c r="W1017" s="14">
        <v>125747.66900738912</v>
      </c>
      <c r="X1017" s="14">
        <v>126046.21536870548</v>
      </c>
      <c r="Y1017" s="14">
        <v>125150.57628475639</v>
      </c>
      <c r="Z1017" s="14">
        <v>127165.11267159275</v>
      </c>
      <c r="AA1017" s="14">
        <v>127165.11267159275</v>
      </c>
      <c r="AB1017" s="14">
        <v>127165.11267159275</v>
      </c>
      <c r="AC1017" s="14">
        <v>128373.83450369455</v>
      </c>
    </row>
    <row r="1018" spans="1:29">
      <c r="A1018" s="1" t="s">
        <v>524</v>
      </c>
      <c r="B1018" s="1" t="s">
        <v>552</v>
      </c>
      <c r="D1018" s="1" t="s">
        <v>670</v>
      </c>
      <c r="E1018" s="1" t="s">
        <v>671</v>
      </c>
      <c r="F1018" s="1">
        <v>210</v>
      </c>
      <c r="G1018" s="1" t="s">
        <v>837</v>
      </c>
      <c r="H1018" s="1" t="str">
        <f t="shared" si="16"/>
        <v>210아파트중위전세가격</v>
      </c>
      <c r="I1018" s="1" t="s">
        <v>870</v>
      </c>
      <c r="J1018" s="13">
        <v>99000</v>
      </c>
      <c r="K1018" s="13">
        <v>99000</v>
      </c>
      <c r="L1018" s="13">
        <v>99500</v>
      </c>
      <c r="M1018" s="13">
        <v>100500</v>
      </c>
      <c r="N1018" s="13">
        <v>101000</v>
      </c>
      <c r="O1018" s="13">
        <v>102000</v>
      </c>
      <c r="P1018" s="13">
        <v>105000</v>
      </c>
      <c r="Q1018" s="14">
        <v>108000</v>
      </c>
      <c r="R1018" s="14">
        <v>109000</v>
      </c>
      <c r="S1018" s="14">
        <v>109000</v>
      </c>
      <c r="T1018" s="14">
        <v>110000</v>
      </c>
      <c r="U1018" s="14">
        <v>115000</v>
      </c>
      <c r="V1018" s="14">
        <v>115000</v>
      </c>
      <c r="W1018" s="14">
        <v>115000</v>
      </c>
      <c r="X1018" s="14">
        <v>115000</v>
      </c>
      <c r="Y1018" s="14">
        <v>115000</v>
      </c>
      <c r="Z1018" s="14">
        <v>120000</v>
      </c>
      <c r="AA1018" s="14">
        <v>120000</v>
      </c>
      <c r="AB1018" s="14">
        <v>120000</v>
      </c>
      <c r="AC1018" s="14">
        <v>123000</v>
      </c>
    </row>
    <row r="1019" spans="1:29">
      <c r="A1019" s="1" t="s">
        <v>524</v>
      </c>
      <c r="B1019" s="1" t="s">
        <v>552</v>
      </c>
      <c r="D1019" s="1" t="s">
        <v>670</v>
      </c>
      <c r="E1019" s="1" t="s">
        <v>672</v>
      </c>
      <c r="F1019" s="1">
        <v>211</v>
      </c>
      <c r="G1019" s="1" t="s">
        <v>837</v>
      </c>
      <c r="H1019" s="1" t="str">
        <f t="shared" si="16"/>
        <v>211아파트중위전세가격</v>
      </c>
      <c r="I1019" s="1" t="s">
        <v>870</v>
      </c>
      <c r="J1019" s="13">
        <v>115118.64406779662</v>
      </c>
      <c r="K1019" s="13">
        <v>120000</v>
      </c>
      <c r="L1019" s="13">
        <v>122500</v>
      </c>
      <c r="M1019" s="13">
        <v>125000</v>
      </c>
      <c r="N1019" s="13">
        <v>126500</v>
      </c>
      <c r="O1019" s="13">
        <v>129000</v>
      </c>
      <c r="P1019" s="13">
        <v>130000</v>
      </c>
      <c r="Q1019" s="14">
        <v>130000</v>
      </c>
      <c r="R1019" s="14">
        <v>130000</v>
      </c>
      <c r="S1019" s="14">
        <v>130500</v>
      </c>
      <c r="T1019" s="14">
        <v>130500</v>
      </c>
      <c r="U1019" s="14">
        <v>132500</v>
      </c>
      <c r="V1019" s="14">
        <v>132500</v>
      </c>
      <c r="W1019" s="14">
        <v>133000</v>
      </c>
      <c r="X1019" s="14">
        <v>133500</v>
      </c>
      <c r="Y1019" s="14">
        <v>132000</v>
      </c>
      <c r="Z1019" s="14">
        <v>132000</v>
      </c>
      <c r="AA1019" s="14">
        <v>132000</v>
      </c>
      <c r="AB1019" s="14">
        <v>132000</v>
      </c>
      <c r="AC1019" s="14">
        <v>132000</v>
      </c>
    </row>
    <row r="1020" spans="1:29">
      <c r="A1020" s="1" t="s">
        <v>524</v>
      </c>
      <c r="B1020" s="1" t="s">
        <v>552</v>
      </c>
      <c r="D1020" s="1" t="s">
        <v>673</v>
      </c>
      <c r="F1020" s="1">
        <v>212</v>
      </c>
      <c r="G1020" s="1" t="s">
        <v>837</v>
      </c>
      <c r="H1020" s="1" t="str">
        <f t="shared" si="16"/>
        <v>212아파트중위전세가격</v>
      </c>
      <c r="I1020" s="1" t="s">
        <v>870</v>
      </c>
      <c r="J1020" s="13">
        <v>65500</v>
      </c>
      <c r="K1020" s="13">
        <v>66000</v>
      </c>
      <c r="L1020" s="13">
        <v>66000</v>
      </c>
      <c r="M1020" s="13">
        <v>66100</v>
      </c>
      <c r="N1020" s="13">
        <v>66100</v>
      </c>
      <c r="O1020" s="13">
        <v>65900</v>
      </c>
      <c r="P1020" s="13">
        <v>65700</v>
      </c>
      <c r="Q1020" s="14">
        <v>65500</v>
      </c>
      <c r="R1020" s="14">
        <v>65550</v>
      </c>
      <c r="S1020" s="14">
        <v>65650</v>
      </c>
      <c r="T1020" s="14">
        <v>65750</v>
      </c>
      <c r="U1020" s="14">
        <v>66400</v>
      </c>
      <c r="V1020" s="14">
        <v>68000</v>
      </c>
      <c r="W1020" s="14">
        <v>68550</v>
      </c>
      <c r="X1020" s="14">
        <v>68800</v>
      </c>
      <c r="Y1020" s="14">
        <v>69150</v>
      </c>
      <c r="Z1020" s="14">
        <v>69450</v>
      </c>
      <c r="AA1020" s="14">
        <v>69550</v>
      </c>
      <c r="AB1020" s="14">
        <v>69700</v>
      </c>
      <c r="AC1020" s="14">
        <v>70500</v>
      </c>
    </row>
    <row r="1021" spans="1:29">
      <c r="A1021" s="1" t="s">
        <v>524</v>
      </c>
      <c r="B1021" s="1" t="s">
        <v>552</v>
      </c>
      <c r="D1021" s="1" t="s">
        <v>674</v>
      </c>
      <c r="F1021" s="1">
        <v>213</v>
      </c>
      <c r="G1021" s="1" t="s">
        <v>837</v>
      </c>
      <c r="H1021" s="1" t="str">
        <f t="shared" si="16"/>
        <v>213아파트중위전세가격</v>
      </c>
      <c r="I1021" s="1" t="s">
        <v>870</v>
      </c>
      <c r="J1021" s="13">
        <v>80000</v>
      </c>
      <c r="K1021" s="13">
        <v>80000</v>
      </c>
      <c r="L1021" s="13">
        <v>80000</v>
      </c>
      <c r="M1021" s="13">
        <v>80000</v>
      </c>
      <c r="N1021" s="13">
        <v>80000</v>
      </c>
      <c r="O1021" s="13">
        <v>80000</v>
      </c>
      <c r="P1021" s="13">
        <v>80000</v>
      </c>
      <c r="Q1021" s="14">
        <v>80000</v>
      </c>
      <c r="R1021" s="14">
        <v>80000</v>
      </c>
      <c r="S1021" s="14">
        <v>82500</v>
      </c>
      <c r="T1021" s="14">
        <v>82000</v>
      </c>
      <c r="U1021" s="14">
        <v>84500</v>
      </c>
      <c r="V1021" s="14">
        <v>84500</v>
      </c>
      <c r="W1021" s="14">
        <v>84500</v>
      </c>
      <c r="X1021" s="14">
        <v>84500</v>
      </c>
      <c r="Y1021" s="14">
        <v>84500</v>
      </c>
      <c r="Z1021" s="14">
        <v>84500</v>
      </c>
      <c r="AA1021" s="14">
        <v>84500</v>
      </c>
      <c r="AB1021" s="14">
        <v>84500</v>
      </c>
      <c r="AC1021" s="14">
        <v>84500</v>
      </c>
    </row>
    <row r="1022" spans="1:29">
      <c r="A1022" s="1" t="s">
        <v>524</v>
      </c>
      <c r="B1022" s="1" t="s">
        <v>552</v>
      </c>
      <c r="D1022" s="1" t="s">
        <v>675</v>
      </c>
      <c r="F1022" s="1">
        <v>214</v>
      </c>
      <c r="G1022" s="1" t="s">
        <v>837</v>
      </c>
      <c r="H1022" s="1" t="str">
        <f t="shared" si="16"/>
        <v>214아파트중위전세가격</v>
      </c>
      <c r="I1022" s="1" t="s">
        <v>870</v>
      </c>
      <c r="J1022" s="13">
        <v>69000</v>
      </c>
      <c r="K1022" s="13">
        <v>70000</v>
      </c>
      <c r="L1022" s="13">
        <v>70000</v>
      </c>
      <c r="M1022" s="13">
        <v>70000</v>
      </c>
      <c r="N1022" s="13">
        <v>70000</v>
      </c>
      <c r="O1022" s="13">
        <v>70000</v>
      </c>
      <c r="P1022" s="13">
        <v>70000</v>
      </c>
      <c r="Q1022" s="14">
        <v>75500</v>
      </c>
      <c r="R1022" s="14">
        <v>75500</v>
      </c>
      <c r="S1022" s="14">
        <v>75500</v>
      </c>
      <c r="T1022" s="14">
        <v>75500</v>
      </c>
      <c r="U1022" s="14">
        <v>75500</v>
      </c>
      <c r="V1022" s="14">
        <v>75500</v>
      </c>
      <c r="W1022" s="14">
        <v>77500</v>
      </c>
      <c r="X1022" s="14">
        <v>77500</v>
      </c>
      <c r="Y1022" s="14">
        <v>79050</v>
      </c>
      <c r="Z1022" s="14">
        <v>79100</v>
      </c>
      <c r="AA1022" s="14">
        <v>79100</v>
      </c>
      <c r="AB1022" s="14">
        <v>79100</v>
      </c>
      <c r="AC1022" s="14">
        <v>79500</v>
      </c>
    </row>
    <row r="1023" spans="1:29">
      <c r="A1023" s="1" t="s">
        <v>524</v>
      </c>
      <c r="B1023" s="1" t="s">
        <v>552</v>
      </c>
      <c r="D1023" s="1" t="s">
        <v>676</v>
      </c>
      <c r="F1023" s="1">
        <v>215</v>
      </c>
      <c r="G1023" s="1" t="s">
        <v>837</v>
      </c>
      <c r="H1023" s="1" t="str">
        <f t="shared" si="16"/>
        <v>215아파트중위전세가격</v>
      </c>
      <c r="I1023" s="1" t="s">
        <v>870</v>
      </c>
      <c r="J1023" s="13">
        <v>91000</v>
      </c>
      <c r="K1023" s="13">
        <v>91000</v>
      </c>
      <c r="L1023" s="13">
        <v>91000</v>
      </c>
      <c r="M1023" s="13">
        <v>92500</v>
      </c>
      <c r="N1023" s="13">
        <v>93000</v>
      </c>
      <c r="O1023" s="13">
        <v>93000</v>
      </c>
      <c r="P1023" s="13">
        <v>93000</v>
      </c>
      <c r="Q1023" s="14">
        <v>93000</v>
      </c>
      <c r="R1023" s="14">
        <v>93000</v>
      </c>
      <c r="S1023" s="14">
        <v>94000</v>
      </c>
      <c r="T1023" s="14">
        <v>93000</v>
      </c>
      <c r="U1023" s="14">
        <v>93000</v>
      </c>
      <c r="V1023" s="14">
        <v>93000</v>
      </c>
      <c r="W1023" s="14">
        <v>92550</v>
      </c>
      <c r="X1023" s="14">
        <v>93000</v>
      </c>
      <c r="Y1023" s="14">
        <v>93250</v>
      </c>
      <c r="Z1023" s="14">
        <v>92750</v>
      </c>
      <c r="AA1023" s="14">
        <v>92750</v>
      </c>
      <c r="AB1023" s="14">
        <v>92750</v>
      </c>
      <c r="AC1023" s="14">
        <v>92750</v>
      </c>
    </row>
    <row r="1024" spans="1:29">
      <c r="A1024" s="1" t="s">
        <v>524</v>
      </c>
      <c r="B1024" s="1" t="s">
        <v>552</v>
      </c>
      <c r="D1024" s="1" t="s">
        <v>677</v>
      </c>
      <c r="F1024" s="1">
        <v>216</v>
      </c>
      <c r="G1024" s="1" t="s">
        <v>837</v>
      </c>
      <c r="H1024" s="1" t="str">
        <f t="shared" si="16"/>
        <v>216아파트중위전세가격</v>
      </c>
      <c r="I1024" s="1" t="s">
        <v>870</v>
      </c>
      <c r="J1024" s="13">
        <v>75000</v>
      </c>
      <c r="K1024" s="13">
        <v>75000</v>
      </c>
      <c r="L1024" s="13">
        <v>75000</v>
      </c>
      <c r="M1024" s="13">
        <v>75000</v>
      </c>
      <c r="N1024" s="13">
        <v>75000</v>
      </c>
      <c r="O1024" s="13">
        <v>74500</v>
      </c>
      <c r="P1024" s="13">
        <v>74500</v>
      </c>
      <c r="Q1024" s="14">
        <v>74000</v>
      </c>
      <c r="R1024" s="14">
        <v>74000</v>
      </c>
      <c r="S1024" s="14">
        <v>74000</v>
      </c>
      <c r="T1024" s="14">
        <v>74000</v>
      </c>
      <c r="U1024" s="14">
        <v>74000</v>
      </c>
      <c r="V1024" s="14">
        <v>75750</v>
      </c>
      <c r="W1024" s="14">
        <v>76000</v>
      </c>
      <c r="X1024" s="14">
        <v>76000</v>
      </c>
      <c r="Y1024" s="14">
        <v>76500</v>
      </c>
      <c r="Z1024" s="14">
        <v>76500</v>
      </c>
      <c r="AA1024" s="14">
        <v>76500</v>
      </c>
      <c r="AB1024" s="14">
        <v>77500</v>
      </c>
      <c r="AC1024" s="14">
        <v>78000</v>
      </c>
    </row>
    <row r="1025" spans="1:29">
      <c r="A1025" s="1" t="s">
        <v>524</v>
      </c>
      <c r="B1025" s="1" t="s">
        <v>552</v>
      </c>
      <c r="D1025" s="1" t="s">
        <v>678</v>
      </c>
      <c r="F1025" s="1">
        <v>217</v>
      </c>
      <c r="G1025" s="1" t="s">
        <v>837</v>
      </c>
      <c r="H1025" s="1" t="str">
        <f t="shared" si="16"/>
        <v>217아파트중위전세가격</v>
      </c>
      <c r="I1025" s="1" t="s">
        <v>870</v>
      </c>
      <c r="J1025" s="13">
        <v>105000</v>
      </c>
      <c r="K1025" s="13">
        <v>105000</v>
      </c>
      <c r="L1025" s="13">
        <v>105000</v>
      </c>
      <c r="M1025" s="13">
        <v>105000</v>
      </c>
      <c r="N1025" s="13">
        <v>105000</v>
      </c>
      <c r="O1025" s="13">
        <v>105000</v>
      </c>
      <c r="P1025" s="13">
        <v>105000</v>
      </c>
      <c r="Q1025" s="14">
        <v>105000</v>
      </c>
      <c r="R1025" s="14">
        <v>107000</v>
      </c>
      <c r="S1025" s="14">
        <v>107500</v>
      </c>
      <c r="T1025" s="14">
        <v>109500</v>
      </c>
      <c r="U1025" s="14">
        <v>110000</v>
      </c>
      <c r="V1025" s="14">
        <v>110000</v>
      </c>
      <c r="W1025" s="14">
        <v>112000</v>
      </c>
      <c r="X1025" s="14">
        <v>114000</v>
      </c>
      <c r="Y1025" s="14">
        <v>114000</v>
      </c>
      <c r="Z1025" s="14">
        <v>114000</v>
      </c>
      <c r="AA1025" s="14">
        <v>114000</v>
      </c>
      <c r="AB1025" s="14">
        <v>114000</v>
      </c>
      <c r="AC1025" s="14">
        <v>114000</v>
      </c>
    </row>
    <row r="1026" spans="1:29">
      <c r="A1026" s="1" t="s">
        <v>524</v>
      </c>
      <c r="B1026" s="1" t="s">
        <v>552</v>
      </c>
      <c r="D1026" s="1" t="s">
        <v>679</v>
      </c>
      <c r="F1026" s="1">
        <v>218</v>
      </c>
      <c r="G1026" s="1" t="s">
        <v>837</v>
      </c>
      <c r="H1026" s="1" t="str">
        <f t="shared" ref="H1026:H1089" si="17">F1026&amp;G1026&amp;I1026</f>
        <v>218아파트중위전세가격</v>
      </c>
      <c r="I1026" s="1" t="s">
        <v>870</v>
      </c>
      <c r="J1026" s="13">
        <v>57000</v>
      </c>
      <c r="K1026" s="13">
        <v>57000</v>
      </c>
      <c r="L1026" s="13">
        <v>58000</v>
      </c>
      <c r="M1026" s="13">
        <v>58000</v>
      </c>
      <c r="N1026" s="13">
        <v>58000</v>
      </c>
      <c r="O1026" s="13">
        <v>58500</v>
      </c>
      <c r="P1026" s="13">
        <v>60000</v>
      </c>
      <c r="Q1026" s="14">
        <v>62000</v>
      </c>
      <c r="R1026" s="14">
        <v>64000</v>
      </c>
      <c r="S1026" s="14">
        <v>64000</v>
      </c>
      <c r="T1026" s="14">
        <v>64000</v>
      </c>
    </row>
    <row r="1027" spans="1:29">
      <c r="A1027" s="1" t="s">
        <v>524</v>
      </c>
      <c r="B1027" s="1" t="s">
        <v>552</v>
      </c>
      <c r="D1027" s="1" t="s">
        <v>680</v>
      </c>
      <c r="F1027" s="1">
        <v>219</v>
      </c>
      <c r="G1027" s="1" t="s">
        <v>837</v>
      </c>
      <c r="H1027" s="1" t="str">
        <f t="shared" si="17"/>
        <v>219아파트중위전세가격</v>
      </c>
      <c r="I1027" s="1" t="s">
        <v>870</v>
      </c>
      <c r="J1027" s="13">
        <v>65000</v>
      </c>
      <c r="K1027" s="13">
        <v>66000</v>
      </c>
      <c r="L1027" s="13">
        <v>66000</v>
      </c>
      <c r="M1027" s="13">
        <v>66000</v>
      </c>
      <c r="N1027" s="13">
        <v>66000</v>
      </c>
      <c r="O1027" s="13">
        <v>66000</v>
      </c>
      <c r="P1027" s="13">
        <v>66000</v>
      </c>
      <c r="Q1027" s="14">
        <v>66000</v>
      </c>
      <c r="R1027" s="14">
        <v>66000</v>
      </c>
      <c r="S1027" s="14">
        <v>66000</v>
      </c>
      <c r="T1027" s="14">
        <v>67000</v>
      </c>
      <c r="U1027" s="14">
        <v>67500</v>
      </c>
      <c r="V1027" s="14">
        <v>67750</v>
      </c>
      <c r="W1027" s="14">
        <v>67900</v>
      </c>
      <c r="X1027" s="14">
        <v>67900</v>
      </c>
      <c r="Y1027" s="14">
        <v>67900</v>
      </c>
      <c r="Z1027" s="14">
        <v>68250</v>
      </c>
      <c r="AA1027" s="14">
        <v>68250</v>
      </c>
      <c r="AB1027" s="14">
        <v>68250</v>
      </c>
      <c r="AC1027" s="14">
        <v>68250</v>
      </c>
    </row>
    <row r="1028" spans="1:29">
      <c r="A1028" s="1" t="s">
        <v>524</v>
      </c>
      <c r="B1028" s="1" t="s">
        <v>552</v>
      </c>
      <c r="D1028" s="1" t="s">
        <v>681</v>
      </c>
      <c r="F1028" s="1">
        <v>220</v>
      </c>
      <c r="G1028" s="1" t="s">
        <v>837</v>
      </c>
      <c r="H1028" s="1" t="str">
        <f t="shared" si="17"/>
        <v>220아파트중위전세가격</v>
      </c>
      <c r="I1028" s="1" t="s">
        <v>870</v>
      </c>
      <c r="J1028" s="13">
        <v>45000</v>
      </c>
      <c r="K1028" s="13">
        <v>45000</v>
      </c>
      <c r="L1028" s="13">
        <v>45000</v>
      </c>
      <c r="M1028" s="13">
        <v>45000</v>
      </c>
      <c r="N1028" s="13">
        <v>45000</v>
      </c>
      <c r="O1028" s="13">
        <v>45000</v>
      </c>
      <c r="P1028" s="13">
        <v>48000</v>
      </c>
      <c r="Q1028" s="14">
        <v>48000</v>
      </c>
      <c r="R1028" s="14">
        <v>48000</v>
      </c>
      <c r="S1028" s="14">
        <v>49000</v>
      </c>
      <c r="T1028" s="14">
        <v>49000</v>
      </c>
      <c r="U1028" s="14">
        <v>49500</v>
      </c>
      <c r="V1028" s="14">
        <v>50000</v>
      </c>
      <c r="W1028" s="14">
        <v>50000</v>
      </c>
      <c r="X1028" s="14">
        <v>51000</v>
      </c>
      <c r="Y1028" s="14">
        <v>51000</v>
      </c>
      <c r="Z1028" s="14">
        <v>51000</v>
      </c>
      <c r="AA1028" s="14">
        <v>51000</v>
      </c>
      <c r="AB1028" s="14">
        <v>51250</v>
      </c>
      <c r="AC1028" s="14">
        <v>51250</v>
      </c>
    </row>
    <row r="1029" spans="1:29">
      <c r="A1029" s="1" t="s">
        <v>524</v>
      </c>
      <c r="B1029" s="1" t="s">
        <v>552</v>
      </c>
      <c r="D1029" s="1" t="s">
        <v>682</v>
      </c>
      <c r="F1029" s="1">
        <v>221</v>
      </c>
      <c r="G1029" s="1" t="s">
        <v>837</v>
      </c>
      <c r="H1029" s="1" t="str">
        <f t="shared" si="17"/>
        <v>221아파트중위전세가격</v>
      </c>
      <c r="I1029" s="1" t="s">
        <v>870</v>
      </c>
      <c r="J1029" s="13">
        <v>65000</v>
      </c>
      <c r="K1029" s="13">
        <v>65000</v>
      </c>
      <c r="L1029" s="13">
        <v>65000</v>
      </c>
      <c r="M1029" s="13">
        <v>65000</v>
      </c>
      <c r="N1029" s="13">
        <v>65000</v>
      </c>
      <c r="O1029" s="13">
        <v>64250</v>
      </c>
      <c r="P1029" s="13">
        <v>64250</v>
      </c>
      <c r="Q1029" s="14">
        <v>64500</v>
      </c>
      <c r="R1029" s="14">
        <v>64744.094488188974</v>
      </c>
      <c r="S1029" s="14">
        <v>65000</v>
      </c>
      <c r="T1029" s="14">
        <v>65000</v>
      </c>
      <c r="U1029" s="14">
        <v>65000</v>
      </c>
      <c r="V1029" s="14">
        <v>65750</v>
      </c>
      <c r="W1029" s="14">
        <v>65750</v>
      </c>
      <c r="X1029" s="14">
        <v>65750</v>
      </c>
      <c r="Y1029" s="14">
        <v>65750</v>
      </c>
      <c r="Z1029" s="14">
        <v>65750</v>
      </c>
      <c r="AA1029" s="14">
        <v>67000</v>
      </c>
      <c r="AB1029" s="14">
        <v>67500</v>
      </c>
      <c r="AC1029" s="14">
        <v>67500</v>
      </c>
    </row>
    <row r="1030" spans="1:29">
      <c r="A1030" s="1" t="s">
        <v>524</v>
      </c>
      <c r="B1030" s="1" t="s">
        <v>553</v>
      </c>
      <c r="F1030" s="1">
        <v>222</v>
      </c>
      <c r="G1030" s="1" t="s">
        <v>837</v>
      </c>
      <c r="H1030" s="1" t="str">
        <f t="shared" si="17"/>
        <v>222아파트중위전세가격</v>
      </c>
      <c r="I1030" s="1" t="s">
        <v>870</v>
      </c>
      <c r="J1030" s="13">
        <v>94079.733430942433</v>
      </c>
      <c r="K1030" s="13">
        <v>94079.733430942433</v>
      </c>
      <c r="L1030" s="13">
        <v>94282.77584449909</v>
      </c>
      <c r="M1030" s="13">
        <v>94282.77584449909</v>
      </c>
      <c r="N1030" s="13">
        <v>94293.593967941357</v>
      </c>
      <c r="O1030" s="13">
        <v>94226.878651390623</v>
      </c>
      <c r="P1030" s="13">
        <v>94001.304839956036</v>
      </c>
      <c r="Q1030" s="14">
        <v>94119.03712410618</v>
      </c>
      <c r="R1030" s="14">
        <v>94044.918427095923</v>
      </c>
      <c r="S1030" s="14">
        <v>93635.258867448109</v>
      </c>
      <c r="T1030" s="14">
        <v>93287.64501910079</v>
      </c>
      <c r="U1030" s="14">
        <v>92296.09387091051</v>
      </c>
      <c r="V1030" s="14">
        <v>91682.815749838628</v>
      </c>
      <c r="W1030" s="14">
        <v>92047.345017496045</v>
      </c>
      <c r="X1030" s="14">
        <v>92064.67308628741</v>
      </c>
      <c r="Y1030" s="14">
        <v>92512.660569159401</v>
      </c>
      <c r="Z1030" s="14">
        <v>92434.187122759206</v>
      </c>
      <c r="AA1030" s="14">
        <v>92472.95190569121</v>
      </c>
      <c r="AB1030" s="14">
        <v>93005.740665944424</v>
      </c>
      <c r="AC1030" s="14">
        <v>92938.532068534667</v>
      </c>
    </row>
    <row r="1031" spans="1:29">
      <c r="A1031" s="1" t="s">
        <v>524</v>
      </c>
      <c r="B1031" s="1" t="s">
        <v>553</v>
      </c>
      <c r="D1031" s="1" t="s">
        <v>683</v>
      </c>
      <c r="F1031" s="1">
        <v>223</v>
      </c>
      <c r="G1031" s="1" t="s">
        <v>837</v>
      </c>
      <c r="H1031" s="1" t="str">
        <f t="shared" si="17"/>
        <v>223아파트중위전세가격</v>
      </c>
      <c r="I1031" s="1" t="s">
        <v>870</v>
      </c>
      <c r="J1031" s="13">
        <v>114789.22206506364</v>
      </c>
      <c r="K1031" s="13">
        <v>114789.22206506364</v>
      </c>
      <c r="L1031" s="13">
        <v>115000</v>
      </c>
      <c r="M1031" s="13">
        <v>115000</v>
      </c>
      <c r="N1031" s="13">
        <v>115000</v>
      </c>
      <c r="O1031" s="13">
        <v>114789.22206506364</v>
      </c>
      <c r="P1031" s="13">
        <v>114367.66619519095</v>
      </c>
      <c r="Q1031" s="14">
        <v>114789.22206506364</v>
      </c>
      <c r="R1031" s="14">
        <v>114367.66619519095</v>
      </c>
      <c r="S1031" s="14">
        <v>112892.22065063649</v>
      </c>
      <c r="T1031" s="14">
        <v>112892.22065063649</v>
      </c>
      <c r="U1031" s="14">
        <v>112712.42064098748</v>
      </c>
      <c r="V1031" s="14">
        <v>112291.57848998607</v>
      </c>
      <c r="W1031" s="14">
        <v>113160.31526348399</v>
      </c>
      <c r="X1031" s="14">
        <v>113160.31526348399</v>
      </c>
      <c r="Y1031" s="14">
        <v>113739.47311248259</v>
      </c>
      <c r="Z1031" s="14">
        <v>113818.63096148121</v>
      </c>
      <c r="AA1031" s="14">
        <v>113818.63096148121</v>
      </c>
      <c r="AB1031" s="14">
        <v>114529.0520369819</v>
      </c>
      <c r="AC1031" s="14">
        <v>114529.0520369819</v>
      </c>
    </row>
    <row r="1032" spans="1:29">
      <c r="A1032" s="1" t="s">
        <v>524</v>
      </c>
      <c r="B1032" s="1" t="s">
        <v>553</v>
      </c>
      <c r="D1032" s="1" t="s">
        <v>683</v>
      </c>
      <c r="E1032" s="1" t="s">
        <v>684</v>
      </c>
      <c r="F1032" s="1">
        <v>224</v>
      </c>
      <c r="G1032" s="1" t="s">
        <v>837</v>
      </c>
      <c r="H1032" s="1" t="str">
        <f t="shared" si="17"/>
        <v>224아파트중위전세가격</v>
      </c>
      <c r="I1032" s="1" t="s">
        <v>870</v>
      </c>
      <c r="J1032" s="13">
        <v>115000</v>
      </c>
      <c r="K1032" s="13">
        <v>115000</v>
      </c>
      <c r="L1032" s="13">
        <v>115000</v>
      </c>
      <c r="M1032" s="13">
        <v>115000</v>
      </c>
      <c r="N1032" s="13">
        <v>115000</v>
      </c>
      <c r="O1032" s="13">
        <v>115000</v>
      </c>
      <c r="P1032" s="13">
        <v>115000</v>
      </c>
      <c r="Q1032" s="14">
        <v>115000</v>
      </c>
      <c r="R1032" s="14">
        <v>115000</v>
      </c>
      <c r="S1032" s="14">
        <v>115000</v>
      </c>
      <c r="T1032" s="14">
        <v>115000</v>
      </c>
      <c r="U1032" s="14">
        <v>116500</v>
      </c>
      <c r="V1032" s="14">
        <v>116500</v>
      </c>
      <c r="W1032" s="14">
        <v>118000</v>
      </c>
      <c r="X1032" s="14">
        <v>118000</v>
      </c>
      <c r="Y1032" s="14">
        <v>119000</v>
      </c>
      <c r="Z1032" s="14">
        <v>119500</v>
      </c>
      <c r="AA1032" s="14">
        <v>119500</v>
      </c>
      <c r="AB1032" s="14">
        <v>120000</v>
      </c>
      <c r="AC1032" s="14">
        <v>120000</v>
      </c>
    </row>
    <row r="1033" spans="1:29">
      <c r="A1033" s="1" t="s">
        <v>524</v>
      </c>
      <c r="B1033" s="1" t="s">
        <v>553</v>
      </c>
      <c r="D1033" s="1" t="s">
        <v>683</v>
      </c>
      <c r="E1033" s="1" t="s">
        <v>685</v>
      </c>
      <c r="F1033" s="1">
        <v>225</v>
      </c>
      <c r="G1033" s="1" t="s">
        <v>837</v>
      </c>
      <c r="H1033" s="1" t="str">
        <f t="shared" si="17"/>
        <v>225아파트중위전세가격</v>
      </c>
      <c r="I1033" s="1" t="s">
        <v>870</v>
      </c>
      <c r="J1033" s="13">
        <v>114500</v>
      </c>
      <c r="K1033" s="13">
        <v>114500</v>
      </c>
      <c r="L1033" s="13">
        <v>115000</v>
      </c>
      <c r="M1033" s="13">
        <v>115000</v>
      </c>
      <c r="N1033" s="13">
        <v>115000</v>
      </c>
      <c r="O1033" s="13">
        <v>114500</v>
      </c>
      <c r="P1033" s="13">
        <v>113500</v>
      </c>
      <c r="Q1033" s="14">
        <v>114500</v>
      </c>
      <c r="R1033" s="14">
        <v>113500</v>
      </c>
      <c r="S1033" s="14">
        <v>110000</v>
      </c>
      <c r="T1033" s="14">
        <v>110000</v>
      </c>
      <c r="U1033" s="14">
        <v>107500</v>
      </c>
      <c r="V1033" s="14">
        <v>106500</v>
      </c>
      <c r="W1033" s="14">
        <v>106500</v>
      </c>
      <c r="X1033" s="14">
        <v>106500</v>
      </c>
      <c r="Y1033" s="14">
        <v>106500</v>
      </c>
      <c r="Z1033" s="14">
        <v>106000</v>
      </c>
      <c r="AA1033" s="14">
        <v>106000</v>
      </c>
      <c r="AB1033" s="14">
        <v>107000</v>
      </c>
      <c r="AC1033" s="14">
        <v>107000</v>
      </c>
    </row>
    <row r="1034" spans="1:29">
      <c r="A1034" s="1" t="s">
        <v>524</v>
      </c>
      <c r="B1034" s="1" t="s">
        <v>553</v>
      </c>
      <c r="D1034" s="1" t="s">
        <v>686</v>
      </c>
      <c r="F1034" s="1">
        <v>226</v>
      </c>
      <c r="G1034" s="1" t="s">
        <v>837</v>
      </c>
      <c r="H1034" s="1" t="str">
        <f t="shared" si="17"/>
        <v>226아파트중위전세가격</v>
      </c>
      <c r="I1034" s="1" t="s">
        <v>870</v>
      </c>
      <c r="J1034" s="13">
        <v>83500</v>
      </c>
      <c r="K1034" s="13">
        <v>83500</v>
      </c>
      <c r="L1034" s="13">
        <v>83500</v>
      </c>
      <c r="M1034" s="13">
        <v>83500</v>
      </c>
      <c r="N1034" s="13">
        <v>83500</v>
      </c>
      <c r="O1034" s="13">
        <v>83500</v>
      </c>
      <c r="P1034" s="13">
        <v>83000</v>
      </c>
      <c r="Q1034" s="14">
        <v>82000</v>
      </c>
      <c r="R1034" s="14">
        <v>83000</v>
      </c>
      <c r="S1034" s="14">
        <v>84500</v>
      </c>
      <c r="T1034" s="14">
        <v>83400</v>
      </c>
      <c r="U1034" s="14">
        <v>84200</v>
      </c>
      <c r="V1034" s="14">
        <v>84000</v>
      </c>
      <c r="W1034" s="14">
        <v>83500</v>
      </c>
      <c r="X1034" s="14">
        <v>84000</v>
      </c>
      <c r="Y1034" s="14">
        <v>84500</v>
      </c>
      <c r="Z1034" s="14">
        <v>84000</v>
      </c>
      <c r="AA1034" s="14">
        <v>84000</v>
      </c>
      <c r="AB1034" s="14">
        <v>84500</v>
      </c>
      <c r="AC1034" s="14">
        <v>84500</v>
      </c>
    </row>
    <row r="1035" spans="1:29">
      <c r="A1035" s="1" t="s">
        <v>524</v>
      </c>
      <c r="B1035" s="1" t="s">
        <v>553</v>
      </c>
      <c r="D1035" s="1" t="s">
        <v>687</v>
      </c>
      <c r="F1035" s="1">
        <v>227</v>
      </c>
      <c r="G1035" s="1" t="s">
        <v>837</v>
      </c>
      <c r="H1035" s="1" t="str">
        <f t="shared" si="17"/>
        <v>227아파트중위전세가격</v>
      </c>
      <c r="I1035" s="1" t="s">
        <v>870</v>
      </c>
      <c r="J1035" s="13">
        <v>73000</v>
      </c>
      <c r="K1035" s="13">
        <v>73000</v>
      </c>
      <c r="L1035" s="13">
        <v>73500</v>
      </c>
      <c r="M1035" s="13">
        <v>73500</v>
      </c>
      <c r="N1035" s="13">
        <v>73500</v>
      </c>
      <c r="O1035" s="13">
        <v>73500</v>
      </c>
      <c r="P1035" s="13">
        <v>73500</v>
      </c>
      <c r="Q1035" s="14">
        <v>74500</v>
      </c>
      <c r="R1035" s="14">
        <v>74000</v>
      </c>
      <c r="S1035" s="14">
        <v>74000</v>
      </c>
      <c r="T1035" s="14">
        <v>73000</v>
      </c>
      <c r="U1035" s="14">
        <v>70000</v>
      </c>
      <c r="V1035" s="14">
        <v>68000</v>
      </c>
      <c r="W1035" s="14">
        <v>68000</v>
      </c>
      <c r="X1035" s="14">
        <v>67500</v>
      </c>
      <c r="Y1035" s="14">
        <v>67500</v>
      </c>
      <c r="Z1035" s="14">
        <v>67500</v>
      </c>
      <c r="AA1035" s="14">
        <v>67500</v>
      </c>
      <c r="AB1035" s="14">
        <v>67500</v>
      </c>
      <c r="AC1035" s="14">
        <v>67000</v>
      </c>
    </row>
    <row r="1036" spans="1:29">
      <c r="A1036" s="1" t="s">
        <v>524</v>
      </c>
      <c r="B1036" s="1" t="s">
        <v>553</v>
      </c>
      <c r="D1036" s="1" t="s">
        <v>688</v>
      </c>
      <c r="F1036" s="1">
        <v>228</v>
      </c>
      <c r="G1036" s="1" t="s">
        <v>837</v>
      </c>
      <c r="H1036" s="1" t="str">
        <f t="shared" si="17"/>
        <v>228아파트중위전세가격</v>
      </c>
      <c r="I1036" s="1" t="s">
        <v>870</v>
      </c>
      <c r="J1036" s="13">
        <v>63000</v>
      </c>
      <c r="K1036" s="13">
        <v>63000</v>
      </c>
      <c r="L1036" s="13">
        <v>63000</v>
      </c>
      <c r="M1036" s="13">
        <v>63000</v>
      </c>
      <c r="N1036" s="13">
        <v>63000</v>
      </c>
      <c r="O1036" s="13">
        <v>63000</v>
      </c>
      <c r="P1036" s="13">
        <v>63000</v>
      </c>
      <c r="Q1036" s="14">
        <v>63000</v>
      </c>
      <c r="R1036" s="14">
        <v>63000</v>
      </c>
      <c r="S1036" s="14">
        <v>63000</v>
      </c>
      <c r="T1036" s="14">
        <v>63000</v>
      </c>
      <c r="U1036" s="14">
        <v>62000</v>
      </c>
      <c r="V1036" s="14">
        <v>62000</v>
      </c>
      <c r="W1036" s="14">
        <v>61750</v>
      </c>
      <c r="X1036" s="14">
        <v>61500</v>
      </c>
      <c r="Y1036" s="14">
        <v>61750</v>
      </c>
      <c r="Z1036" s="14">
        <v>61500</v>
      </c>
      <c r="AA1036" s="14">
        <v>61750</v>
      </c>
      <c r="AB1036" s="14">
        <v>61750</v>
      </c>
      <c r="AC1036" s="14">
        <v>61800</v>
      </c>
    </row>
    <row r="1037" spans="1:29">
      <c r="A1037" s="1" t="s">
        <v>524</v>
      </c>
      <c r="B1037" s="1" t="s">
        <v>553</v>
      </c>
      <c r="D1037" s="1" t="s">
        <v>689</v>
      </c>
      <c r="F1037" s="1">
        <v>229</v>
      </c>
      <c r="G1037" s="1" t="s">
        <v>837</v>
      </c>
      <c r="H1037" s="1" t="str">
        <f t="shared" si="17"/>
        <v>229아파트중위전세가격</v>
      </c>
      <c r="I1037" s="1" t="s">
        <v>870</v>
      </c>
      <c r="J1037" s="13">
        <v>45692.982456140351</v>
      </c>
      <c r="K1037" s="13">
        <v>45692.982456140351</v>
      </c>
      <c r="L1037" s="13">
        <v>45692.982456140351</v>
      </c>
      <c r="M1037" s="13">
        <v>45692.982456140351</v>
      </c>
      <c r="N1037" s="13">
        <v>46637.426900584796</v>
      </c>
      <c r="O1037" s="13">
        <v>48054.093567251461</v>
      </c>
      <c r="P1037" s="13">
        <v>50972.222222222219</v>
      </c>
      <c r="Q1037" s="14">
        <v>54750</v>
      </c>
      <c r="R1037" s="14">
        <v>56194.444444444453</v>
      </c>
      <c r="S1037" s="14">
        <v>58555.555555555562</v>
      </c>
      <c r="T1037" s="14">
        <v>60500</v>
      </c>
      <c r="U1037" s="14">
        <v>60500</v>
      </c>
      <c r="V1037" s="14">
        <v>60500</v>
      </c>
      <c r="W1037" s="14">
        <v>60500</v>
      </c>
      <c r="X1037" s="14">
        <v>61500</v>
      </c>
      <c r="Y1037" s="14">
        <v>61500</v>
      </c>
      <c r="Z1037" s="14">
        <v>61250</v>
      </c>
      <c r="AA1037" s="14">
        <v>60500</v>
      </c>
      <c r="AB1037" s="14">
        <v>60500</v>
      </c>
      <c r="AC1037" s="14">
        <v>61500</v>
      </c>
    </row>
    <row r="1038" spans="1:29">
      <c r="A1038" s="1" t="s">
        <v>524</v>
      </c>
      <c r="B1038" s="1" t="s">
        <v>553</v>
      </c>
      <c r="D1038" s="1" t="s">
        <v>690</v>
      </c>
      <c r="F1038" s="1">
        <v>230</v>
      </c>
      <c r="G1038" s="1" t="s">
        <v>837</v>
      </c>
      <c r="H1038" s="1" t="str">
        <f t="shared" si="17"/>
        <v>230아파트중위전세가격</v>
      </c>
      <c r="I1038" s="1" t="s">
        <v>870</v>
      </c>
      <c r="J1038" s="13">
        <v>40000</v>
      </c>
      <c r="K1038" s="13">
        <v>40000</v>
      </c>
      <c r="L1038" s="13">
        <v>40000</v>
      </c>
      <c r="M1038" s="13">
        <v>40000</v>
      </c>
      <c r="N1038" s="13">
        <v>40000</v>
      </c>
      <c r="O1038" s="13">
        <v>40000</v>
      </c>
      <c r="P1038" s="13">
        <v>40000</v>
      </c>
      <c r="Q1038" s="14">
        <v>40000</v>
      </c>
      <c r="R1038" s="14">
        <v>40000</v>
      </c>
      <c r="S1038" s="14">
        <v>40000</v>
      </c>
      <c r="T1038" s="14">
        <v>40000</v>
      </c>
      <c r="U1038" s="14">
        <v>40000</v>
      </c>
      <c r="V1038" s="14">
        <v>40000</v>
      </c>
      <c r="W1038" s="14">
        <v>40000</v>
      </c>
      <c r="X1038" s="14">
        <v>40000</v>
      </c>
      <c r="Y1038" s="14">
        <v>40500</v>
      </c>
      <c r="Z1038" s="14">
        <v>40700</v>
      </c>
      <c r="AA1038" s="14">
        <v>40500</v>
      </c>
      <c r="AB1038" s="14">
        <v>40450</v>
      </c>
      <c r="AC1038" s="14">
        <v>40450</v>
      </c>
    </row>
    <row r="1039" spans="1:29">
      <c r="A1039" s="1" t="s">
        <v>524</v>
      </c>
      <c r="B1039" s="1" t="s">
        <v>554</v>
      </c>
      <c r="F1039" s="1">
        <v>231</v>
      </c>
      <c r="G1039" s="1" t="s">
        <v>837</v>
      </c>
      <c r="H1039" s="1" t="str">
        <f t="shared" si="17"/>
        <v>231아파트중위전세가격</v>
      </c>
      <c r="I1039" s="1" t="s">
        <v>870</v>
      </c>
      <c r="J1039" s="13">
        <v>74662.809792467728</v>
      </c>
      <c r="K1039" s="13">
        <v>74717.872147808957</v>
      </c>
      <c r="L1039" s="13">
        <v>72604.116887411015</v>
      </c>
      <c r="M1039" s="13">
        <v>73681.20792808081</v>
      </c>
      <c r="N1039" s="13">
        <v>73690.272691542254</v>
      </c>
      <c r="O1039" s="13">
        <v>75045.701255840933</v>
      </c>
      <c r="P1039" s="13">
        <v>75113.789919583753</v>
      </c>
      <c r="Q1039" s="14">
        <v>75228.113244037406</v>
      </c>
      <c r="R1039" s="14">
        <v>75300.50034000662</v>
      </c>
      <c r="S1039" s="14">
        <v>75422.846572795723</v>
      </c>
      <c r="T1039" s="14">
        <v>75438.761377744231</v>
      </c>
      <c r="U1039" s="14">
        <v>75478.142291771466</v>
      </c>
      <c r="V1039" s="14">
        <v>75584.436875375002</v>
      </c>
      <c r="W1039" s="14">
        <v>75848.699083024752</v>
      </c>
      <c r="X1039" s="14">
        <v>76008.21217098285</v>
      </c>
      <c r="Y1039" s="14">
        <v>76134.847483924139</v>
      </c>
      <c r="Z1039" s="14">
        <v>76010.590973278624</v>
      </c>
      <c r="AA1039" s="14">
        <v>75964.978575627727</v>
      </c>
      <c r="AB1039" s="14">
        <v>75663.704022448626</v>
      </c>
      <c r="AC1039" s="14">
        <v>75408.041866920408</v>
      </c>
    </row>
    <row r="1040" spans="1:29">
      <c r="A1040" s="1" t="s">
        <v>524</v>
      </c>
      <c r="B1040" s="1" t="s">
        <v>554</v>
      </c>
      <c r="D1040" s="1" t="s">
        <v>691</v>
      </c>
      <c r="F1040" s="1">
        <v>232</v>
      </c>
      <c r="G1040" s="1" t="s">
        <v>837</v>
      </c>
      <c r="H1040" s="1" t="str">
        <f t="shared" si="17"/>
        <v>232아파트중위전세가격</v>
      </c>
      <c r="I1040" s="1" t="s">
        <v>870</v>
      </c>
      <c r="J1040" s="13">
        <v>78000</v>
      </c>
      <c r="K1040" s="13">
        <v>79000</v>
      </c>
      <c r="L1040" s="13">
        <v>71000</v>
      </c>
      <c r="M1040" s="13">
        <v>75000</v>
      </c>
      <c r="N1040" s="13">
        <v>75000</v>
      </c>
      <c r="O1040" s="13">
        <v>80000</v>
      </c>
      <c r="P1040" s="13">
        <v>80000</v>
      </c>
      <c r="Q1040" s="14">
        <v>80000</v>
      </c>
      <c r="R1040" s="14">
        <v>80000</v>
      </c>
      <c r="S1040" s="14">
        <v>80000</v>
      </c>
      <c r="T1040" s="14">
        <v>80000</v>
      </c>
      <c r="U1040" s="14">
        <v>80000</v>
      </c>
      <c r="V1040" s="14">
        <v>80000</v>
      </c>
      <c r="W1040" s="14">
        <v>80000</v>
      </c>
      <c r="X1040" s="14">
        <v>80000</v>
      </c>
      <c r="Y1040" s="14">
        <v>81000</v>
      </c>
      <c r="Z1040" s="14">
        <v>81000</v>
      </c>
      <c r="AA1040" s="14">
        <v>81000</v>
      </c>
      <c r="AB1040" s="14">
        <v>81000</v>
      </c>
      <c r="AC1040" s="14">
        <v>81000</v>
      </c>
    </row>
    <row r="1041" spans="1:29">
      <c r="A1041" s="1" t="s">
        <v>524</v>
      </c>
      <c r="B1041" s="1" t="s">
        <v>554</v>
      </c>
      <c r="D1041" s="1" t="s">
        <v>692</v>
      </c>
      <c r="F1041" s="1">
        <v>233</v>
      </c>
      <c r="G1041" s="1" t="s">
        <v>837</v>
      </c>
      <c r="H1041" s="1" t="str">
        <f t="shared" si="17"/>
        <v>233아파트중위전세가격</v>
      </c>
      <c r="I1041" s="1" t="s">
        <v>870</v>
      </c>
      <c r="J1041" s="13">
        <v>63500</v>
      </c>
      <c r="K1041" s="13">
        <v>63500</v>
      </c>
      <c r="L1041" s="13">
        <v>63500</v>
      </c>
      <c r="M1041" s="13">
        <v>63500</v>
      </c>
      <c r="N1041" s="13">
        <v>63500</v>
      </c>
      <c r="O1041" s="13">
        <v>63500</v>
      </c>
      <c r="P1041" s="13">
        <v>63500</v>
      </c>
      <c r="Q1041" s="14">
        <v>63500</v>
      </c>
      <c r="R1041" s="14">
        <v>63500</v>
      </c>
      <c r="S1041" s="14">
        <v>63500</v>
      </c>
      <c r="T1041" s="14">
        <v>63500</v>
      </c>
      <c r="U1041" s="14">
        <v>63500</v>
      </c>
      <c r="V1041" s="14">
        <v>63500</v>
      </c>
      <c r="W1041" s="14">
        <v>64500</v>
      </c>
      <c r="X1041" s="14">
        <v>65000</v>
      </c>
      <c r="Y1041" s="14">
        <v>65000</v>
      </c>
      <c r="Z1041" s="14">
        <v>65000</v>
      </c>
      <c r="AA1041" s="14">
        <v>65000</v>
      </c>
      <c r="AB1041" s="14">
        <v>65000</v>
      </c>
      <c r="AC1041" s="14">
        <v>65000</v>
      </c>
    </row>
    <row r="1042" spans="1:29">
      <c r="A1042" s="1" t="s">
        <v>524</v>
      </c>
      <c r="B1042" s="1" t="s">
        <v>554</v>
      </c>
      <c r="D1042" s="1" t="s">
        <v>693</v>
      </c>
      <c r="F1042" s="1">
        <v>234</v>
      </c>
      <c r="G1042" s="1" t="s">
        <v>837</v>
      </c>
      <c r="H1042" s="1" t="str">
        <f t="shared" si="17"/>
        <v>234아파트중위전세가격</v>
      </c>
      <c r="I1042" s="1" t="s">
        <v>870</v>
      </c>
      <c r="J1042" s="13">
        <v>90000</v>
      </c>
      <c r="K1042" s="13">
        <v>90000</v>
      </c>
      <c r="L1042" s="13">
        <v>90000</v>
      </c>
      <c r="M1042" s="13">
        <v>90000</v>
      </c>
      <c r="N1042" s="13">
        <v>90000</v>
      </c>
      <c r="O1042" s="13">
        <v>90000</v>
      </c>
      <c r="P1042" s="13">
        <v>90000</v>
      </c>
      <c r="Q1042" s="14">
        <v>90000</v>
      </c>
      <c r="R1042" s="14">
        <v>90000</v>
      </c>
      <c r="S1042" s="14">
        <v>90000</v>
      </c>
      <c r="T1042" s="14">
        <v>90000</v>
      </c>
      <c r="U1042" s="14">
        <v>90000</v>
      </c>
      <c r="V1042" s="14">
        <v>90000</v>
      </c>
      <c r="W1042" s="14">
        <v>90000</v>
      </c>
      <c r="X1042" s="14">
        <v>90000</v>
      </c>
      <c r="Y1042" s="14">
        <v>90100</v>
      </c>
      <c r="Z1042" s="14">
        <v>90000</v>
      </c>
      <c r="AA1042" s="14">
        <v>90000</v>
      </c>
      <c r="AB1042" s="14">
        <v>90000</v>
      </c>
      <c r="AC1042" s="14">
        <v>90000</v>
      </c>
    </row>
    <row r="1043" spans="1:29">
      <c r="A1043" s="1" t="s">
        <v>524</v>
      </c>
      <c r="B1043" s="1" t="s">
        <v>554</v>
      </c>
      <c r="D1043" s="1" t="s">
        <v>694</v>
      </c>
      <c r="F1043" s="1">
        <v>235</v>
      </c>
      <c r="G1043" s="1" t="s">
        <v>837</v>
      </c>
      <c r="H1043" s="1" t="str">
        <f t="shared" si="17"/>
        <v>235아파트중위전세가격</v>
      </c>
      <c r="I1043" s="1" t="s">
        <v>870</v>
      </c>
      <c r="J1043" s="13">
        <v>30777.777777777774</v>
      </c>
      <c r="K1043" s="13">
        <v>30777.777777777774</v>
      </c>
      <c r="L1043" s="13">
        <v>31000</v>
      </c>
      <c r="M1043" s="13">
        <v>31000</v>
      </c>
      <c r="N1043" s="13">
        <v>31250</v>
      </c>
      <c r="O1043" s="13">
        <v>31500</v>
      </c>
      <c r="P1043" s="13">
        <v>32500</v>
      </c>
      <c r="Q1043" s="14">
        <v>33500</v>
      </c>
      <c r="R1043" s="14">
        <v>34500</v>
      </c>
      <c r="S1043" s="14">
        <v>36000</v>
      </c>
      <c r="T1043" s="14">
        <v>36000</v>
      </c>
      <c r="U1043" s="14">
        <v>36000</v>
      </c>
      <c r="V1043" s="14">
        <v>36000</v>
      </c>
      <c r="W1043" s="14">
        <v>36750</v>
      </c>
      <c r="X1043" s="14">
        <v>37000</v>
      </c>
      <c r="Y1043" s="14">
        <v>37000</v>
      </c>
      <c r="Z1043" s="14">
        <v>36000</v>
      </c>
      <c r="AA1043" s="14">
        <v>36500</v>
      </c>
      <c r="AB1043" s="14">
        <v>37000</v>
      </c>
      <c r="AC1043" s="14">
        <v>37000</v>
      </c>
    </row>
    <row r="1044" spans="1:29">
      <c r="A1044" s="1" t="s">
        <v>524</v>
      </c>
      <c r="B1044" s="1" t="s">
        <v>554</v>
      </c>
      <c r="D1044" s="1" t="s">
        <v>695</v>
      </c>
      <c r="F1044" s="1">
        <v>236</v>
      </c>
      <c r="G1044" s="1" t="s">
        <v>837</v>
      </c>
      <c r="H1044" s="1" t="str">
        <f t="shared" si="17"/>
        <v>236아파트중위전세가격</v>
      </c>
      <c r="I1044" s="1" t="s">
        <v>870</v>
      </c>
      <c r="J1044" s="13">
        <v>60000</v>
      </c>
      <c r="K1044" s="13">
        <v>60000</v>
      </c>
      <c r="L1044" s="13">
        <v>60000</v>
      </c>
      <c r="M1044" s="13">
        <v>60000</v>
      </c>
      <c r="N1044" s="13">
        <v>60000</v>
      </c>
      <c r="O1044" s="13">
        <v>60000</v>
      </c>
      <c r="P1044" s="13">
        <v>60000</v>
      </c>
      <c r="Q1044" s="14">
        <v>60000</v>
      </c>
      <c r="R1044" s="14">
        <v>60000</v>
      </c>
      <c r="S1044" s="14">
        <v>60000</v>
      </c>
      <c r="T1044" s="14">
        <v>60000</v>
      </c>
      <c r="U1044" s="14">
        <v>60000</v>
      </c>
      <c r="V1044" s="14">
        <v>60000</v>
      </c>
      <c r="W1044" s="14">
        <v>60000</v>
      </c>
      <c r="X1044" s="14">
        <v>60000</v>
      </c>
      <c r="Y1044" s="14">
        <v>60000</v>
      </c>
      <c r="Z1044" s="14">
        <v>60000</v>
      </c>
      <c r="AA1044" s="14">
        <v>60000</v>
      </c>
      <c r="AB1044" s="14">
        <v>60000</v>
      </c>
      <c r="AC1044" s="14">
        <v>60000</v>
      </c>
    </row>
    <row r="1045" spans="1:29">
      <c r="A1045" s="1" t="s">
        <v>524</v>
      </c>
      <c r="B1045" s="1" t="s">
        <v>554</v>
      </c>
      <c r="D1045" s="1" t="s">
        <v>696</v>
      </c>
      <c r="F1045" s="1">
        <v>237</v>
      </c>
      <c r="G1045" s="1" t="s">
        <v>837</v>
      </c>
      <c r="H1045" s="1" t="str">
        <f t="shared" si="17"/>
        <v>237아파트중위전세가격</v>
      </c>
      <c r="I1045" s="1" t="s">
        <v>870</v>
      </c>
      <c r="J1045" s="13">
        <v>160000</v>
      </c>
      <c r="K1045" s="13">
        <v>152000</v>
      </c>
      <c r="L1045" s="13">
        <v>150000</v>
      </c>
      <c r="M1045" s="13">
        <v>150000</v>
      </c>
      <c r="N1045" s="13">
        <v>150000</v>
      </c>
      <c r="O1045" s="13">
        <v>150000</v>
      </c>
      <c r="P1045" s="13">
        <v>151000</v>
      </c>
      <c r="Q1045" s="14">
        <v>152500</v>
      </c>
      <c r="R1045" s="14">
        <v>153000</v>
      </c>
      <c r="S1045" s="14">
        <v>154500</v>
      </c>
      <c r="T1045" s="14">
        <v>155000</v>
      </c>
      <c r="U1045" s="14">
        <v>149000</v>
      </c>
      <c r="V1045" s="14">
        <v>152000</v>
      </c>
      <c r="W1045" s="14">
        <v>152000</v>
      </c>
      <c r="X1045" s="14">
        <v>153000</v>
      </c>
      <c r="Y1045" s="14">
        <v>149000</v>
      </c>
      <c r="Z1045" s="14">
        <v>147000</v>
      </c>
      <c r="AA1045" s="14">
        <v>145000</v>
      </c>
      <c r="AB1045" s="14">
        <v>135000</v>
      </c>
      <c r="AC1045" s="14">
        <v>127000</v>
      </c>
    </row>
    <row r="1046" spans="1:29">
      <c r="A1046" s="1" t="s">
        <v>524</v>
      </c>
      <c r="B1046" s="1" t="s">
        <v>555</v>
      </c>
      <c r="F1046" s="1">
        <v>238</v>
      </c>
      <c r="G1046" s="1" t="s">
        <v>837</v>
      </c>
      <c r="H1046" s="1" t="str">
        <f t="shared" si="17"/>
        <v>238아파트중위전세가격</v>
      </c>
      <c r="I1046" s="1" t="s">
        <v>870</v>
      </c>
      <c r="J1046" s="13">
        <v>71534.053254194194</v>
      </c>
      <c r="K1046" s="13">
        <v>71663.941662272351</v>
      </c>
      <c r="L1046" s="13">
        <v>71891.375935714372</v>
      </c>
      <c r="M1046" s="13">
        <v>72744.65596503191</v>
      </c>
      <c r="N1046" s="13">
        <v>73108.913810047641</v>
      </c>
      <c r="O1046" s="13">
        <v>73961.008740262027</v>
      </c>
      <c r="P1046" s="13">
        <v>74783.885816332084</v>
      </c>
      <c r="Q1046" s="14">
        <v>75279.131062539163</v>
      </c>
      <c r="R1046" s="14">
        <v>76502.543670865009</v>
      </c>
      <c r="S1046" s="14">
        <v>77555.043905451181</v>
      </c>
      <c r="T1046" s="14">
        <v>78475.442157103113</v>
      </c>
      <c r="U1046" s="14">
        <v>78849.657068890796</v>
      </c>
      <c r="V1046" s="14">
        <v>79590.024541099017</v>
      </c>
      <c r="W1046" s="14">
        <v>80647.062389447907</v>
      </c>
      <c r="X1046" s="14">
        <v>81353.01873089133</v>
      </c>
      <c r="Y1046" s="14">
        <v>82073.328540302464</v>
      </c>
      <c r="Z1046" s="14">
        <v>82913.506097203834</v>
      </c>
      <c r="AA1046" s="14">
        <v>84222.88208558342</v>
      </c>
      <c r="AB1046" s="14">
        <v>85570.031745287997</v>
      </c>
      <c r="AC1046" s="14">
        <v>85755.406948820979</v>
      </c>
    </row>
    <row r="1047" spans="1:29">
      <c r="A1047" s="1" t="s">
        <v>524</v>
      </c>
      <c r="B1047" s="1" t="s">
        <v>555</v>
      </c>
      <c r="D1047" s="1" t="s">
        <v>697</v>
      </c>
      <c r="F1047" s="1">
        <v>239</v>
      </c>
      <c r="G1047" s="1" t="s">
        <v>837</v>
      </c>
      <c r="H1047" s="1" t="str">
        <f t="shared" si="17"/>
        <v>239아파트중위전세가격</v>
      </c>
      <c r="I1047" s="1" t="s">
        <v>870</v>
      </c>
      <c r="J1047" s="13">
        <v>57500</v>
      </c>
      <c r="K1047" s="13">
        <v>57500</v>
      </c>
      <c r="L1047" s="13">
        <v>57500</v>
      </c>
      <c r="M1047" s="13">
        <v>57500</v>
      </c>
      <c r="N1047" s="13">
        <v>58500</v>
      </c>
      <c r="O1047" s="13">
        <v>59500</v>
      </c>
      <c r="P1047" s="13">
        <v>59500</v>
      </c>
      <c r="Q1047" s="14">
        <v>62000</v>
      </c>
      <c r="R1047" s="14">
        <v>63500</v>
      </c>
      <c r="S1047" s="14">
        <v>65000</v>
      </c>
      <c r="T1047" s="14">
        <v>65000</v>
      </c>
      <c r="U1047" s="14">
        <v>65000</v>
      </c>
      <c r="V1047" s="14">
        <v>67000</v>
      </c>
      <c r="W1047" s="14">
        <v>67000</v>
      </c>
      <c r="X1047" s="14">
        <v>67000</v>
      </c>
      <c r="Y1047" s="14">
        <v>69000</v>
      </c>
      <c r="Z1047" s="14">
        <v>72000</v>
      </c>
      <c r="AA1047" s="14">
        <v>78000</v>
      </c>
      <c r="AB1047" s="14">
        <v>80000</v>
      </c>
      <c r="AC1047" s="14">
        <v>80000</v>
      </c>
    </row>
    <row r="1048" spans="1:29">
      <c r="A1048" s="1" t="s">
        <v>524</v>
      </c>
      <c r="B1048" s="1" t="s">
        <v>555</v>
      </c>
      <c r="D1048" s="1" t="s">
        <v>698</v>
      </c>
      <c r="F1048" s="1">
        <v>240</v>
      </c>
      <c r="G1048" s="1" t="s">
        <v>837</v>
      </c>
      <c r="H1048" s="1" t="str">
        <f t="shared" si="17"/>
        <v>240아파트중위전세가격</v>
      </c>
      <c r="I1048" s="1" t="s">
        <v>870</v>
      </c>
      <c r="J1048" s="13">
        <v>70000</v>
      </c>
      <c r="K1048" s="13">
        <v>70000</v>
      </c>
      <c r="L1048" s="13">
        <v>70000</v>
      </c>
      <c r="M1048" s="13">
        <v>71500</v>
      </c>
      <c r="N1048" s="13">
        <v>71500</v>
      </c>
      <c r="O1048" s="13">
        <v>72000</v>
      </c>
      <c r="P1048" s="13">
        <v>72400</v>
      </c>
      <c r="Q1048" s="14">
        <v>72500</v>
      </c>
      <c r="R1048" s="14">
        <v>74050</v>
      </c>
      <c r="S1048" s="14">
        <v>74400</v>
      </c>
      <c r="T1048" s="14">
        <v>74800</v>
      </c>
      <c r="U1048" s="14">
        <v>75000</v>
      </c>
      <c r="V1048" s="14">
        <v>75100</v>
      </c>
      <c r="W1048" s="14">
        <v>77750</v>
      </c>
      <c r="X1048" s="14">
        <v>78750</v>
      </c>
      <c r="Y1048" s="14">
        <v>79500</v>
      </c>
      <c r="Z1048" s="14">
        <v>80000</v>
      </c>
      <c r="AA1048" s="14">
        <v>80850</v>
      </c>
      <c r="AB1048" s="14">
        <v>83000</v>
      </c>
      <c r="AC1048" s="14">
        <v>83000</v>
      </c>
    </row>
    <row r="1049" spans="1:29">
      <c r="A1049" s="1" t="s">
        <v>524</v>
      </c>
      <c r="B1049" s="1" t="s">
        <v>555</v>
      </c>
      <c r="D1049" s="1" t="s">
        <v>699</v>
      </c>
      <c r="F1049" s="1">
        <v>241</v>
      </c>
      <c r="G1049" s="1" t="s">
        <v>837</v>
      </c>
      <c r="H1049" s="1" t="str">
        <f t="shared" si="17"/>
        <v>241아파트중위전세가격</v>
      </c>
      <c r="I1049" s="1" t="s">
        <v>870</v>
      </c>
      <c r="J1049" s="13">
        <v>87643.053781438575</v>
      </c>
      <c r="K1049" s="13">
        <v>87643.053781438575</v>
      </c>
      <c r="L1049" s="13">
        <v>88247.434259789457</v>
      </c>
      <c r="M1049" s="13">
        <v>88650.354578690036</v>
      </c>
      <c r="N1049" s="13">
        <v>89351.81473814034</v>
      </c>
      <c r="O1049" s="13">
        <v>91164.956173192972</v>
      </c>
      <c r="P1049" s="13">
        <v>93366.416332643261</v>
      </c>
      <c r="Q1049" s="14">
        <v>93567.87649209355</v>
      </c>
      <c r="R1049" s="14">
        <v>94963.496013742682</v>
      </c>
      <c r="S1049" s="14">
        <v>96359.1155353918</v>
      </c>
      <c r="T1049" s="14">
        <v>97851.81473814034</v>
      </c>
      <c r="U1049" s="14">
        <v>97925.181134215905</v>
      </c>
      <c r="V1049" s="14">
        <v>99729.759522255161</v>
      </c>
      <c r="W1049" s="14">
        <v>100331.28565160157</v>
      </c>
      <c r="X1049" s="14">
        <v>101530.52258692837</v>
      </c>
      <c r="Y1049" s="14">
        <v>102428.99645758195</v>
      </c>
      <c r="Z1049" s="14">
        <v>102827.47032823553</v>
      </c>
      <c r="AA1049" s="14">
        <v>104327.47032823553</v>
      </c>
      <c r="AB1049" s="14">
        <v>105530.52258692837</v>
      </c>
      <c r="AC1049" s="14">
        <v>105428.99645758195</v>
      </c>
    </row>
    <row r="1050" spans="1:29">
      <c r="A1050" s="1" t="s">
        <v>524</v>
      </c>
      <c r="B1050" s="1" t="s">
        <v>555</v>
      </c>
      <c r="D1050" s="1" t="s">
        <v>699</v>
      </c>
      <c r="E1050" s="1" t="s">
        <v>631</v>
      </c>
      <c r="F1050" s="1">
        <v>242</v>
      </c>
      <c r="G1050" s="1" t="s">
        <v>837</v>
      </c>
      <c r="H1050" s="1" t="str">
        <f t="shared" si="17"/>
        <v>242아파트중위전세가격</v>
      </c>
      <c r="I1050" s="1" t="s">
        <v>870</v>
      </c>
      <c r="J1050" s="13">
        <v>76000</v>
      </c>
      <c r="K1050" s="13">
        <v>76000</v>
      </c>
      <c r="L1050" s="13">
        <v>77500</v>
      </c>
      <c r="M1050" s="13">
        <v>78500</v>
      </c>
      <c r="N1050" s="13">
        <v>79500</v>
      </c>
      <c r="O1050" s="13">
        <v>84000</v>
      </c>
      <c r="P1050" s="13">
        <v>86500</v>
      </c>
      <c r="Q1050" s="14">
        <v>87000</v>
      </c>
      <c r="R1050" s="14">
        <v>87500</v>
      </c>
      <c r="S1050" s="14">
        <v>88000</v>
      </c>
      <c r="T1050" s="14">
        <v>88000</v>
      </c>
      <c r="U1050" s="14">
        <v>88000</v>
      </c>
      <c r="V1050" s="14">
        <v>88000</v>
      </c>
      <c r="W1050" s="14">
        <v>88000</v>
      </c>
      <c r="X1050" s="14">
        <v>89500</v>
      </c>
      <c r="Y1050" s="14">
        <v>91000</v>
      </c>
      <c r="Z1050" s="14">
        <v>92000</v>
      </c>
      <c r="AA1050" s="14">
        <v>93500</v>
      </c>
      <c r="AB1050" s="14">
        <v>93500</v>
      </c>
      <c r="AC1050" s="14">
        <v>94000</v>
      </c>
    </row>
    <row r="1051" spans="1:29">
      <c r="A1051" s="1" t="s">
        <v>524</v>
      </c>
      <c r="B1051" s="1" t="s">
        <v>555</v>
      </c>
      <c r="D1051" s="1" t="s">
        <v>699</v>
      </c>
      <c r="E1051" s="1" t="s">
        <v>645</v>
      </c>
      <c r="F1051" s="1">
        <v>243</v>
      </c>
      <c r="G1051" s="1" t="s">
        <v>837</v>
      </c>
      <c r="H1051" s="1" t="str">
        <f t="shared" si="17"/>
        <v>243아파트중위전세가격</v>
      </c>
      <c r="I1051" s="1" t="s">
        <v>870</v>
      </c>
      <c r="J1051" s="13">
        <v>95500</v>
      </c>
      <c r="K1051" s="13">
        <v>95500</v>
      </c>
      <c r="L1051" s="13">
        <v>95500</v>
      </c>
      <c r="M1051" s="13">
        <v>95500</v>
      </c>
      <c r="N1051" s="13">
        <v>96000</v>
      </c>
      <c r="O1051" s="13">
        <v>96000</v>
      </c>
      <c r="P1051" s="13">
        <v>98000</v>
      </c>
      <c r="Q1051" s="14">
        <v>98000</v>
      </c>
      <c r="R1051" s="14">
        <v>100000</v>
      </c>
      <c r="S1051" s="14">
        <v>102000</v>
      </c>
      <c r="T1051" s="14">
        <v>104500</v>
      </c>
      <c r="U1051" s="14">
        <v>104500</v>
      </c>
      <c r="V1051" s="14">
        <v>107500</v>
      </c>
      <c r="W1051" s="14">
        <v>108500</v>
      </c>
      <c r="X1051" s="14">
        <v>109500</v>
      </c>
      <c r="Y1051" s="14">
        <v>110000</v>
      </c>
      <c r="Z1051" s="14">
        <v>110000</v>
      </c>
      <c r="AA1051" s="14">
        <v>111500</v>
      </c>
      <c r="AB1051" s="14">
        <v>113500</v>
      </c>
      <c r="AC1051" s="14">
        <v>113000</v>
      </c>
    </row>
    <row r="1052" spans="1:29">
      <c r="A1052" s="1" t="s">
        <v>524</v>
      </c>
      <c r="B1052" s="1" t="s">
        <v>555</v>
      </c>
      <c r="D1052" s="1" t="s">
        <v>700</v>
      </c>
      <c r="F1052" s="1">
        <v>244</v>
      </c>
      <c r="G1052" s="1" t="s">
        <v>837</v>
      </c>
      <c r="H1052" s="1" t="str">
        <f t="shared" si="17"/>
        <v>244아파트중위전세가격</v>
      </c>
      <c r="I1052" s="1" t="s">
        <v>870</v>
      </c>
      <c r="J1052" s="13">
        <v>84360.465116279083</v>
      </c>
      <c r="K1052" s="13">
        <v>86906.976744186046</v>
      </c>
      <c r="L1052" s="13">
        <v>87373.493975903606</v>
      </c>
      <c r="M1052" s="13">
        <v>87953.488372093023</v>
      </c>
      <c r="N1052" s="13">
        <v>87953.488372093023</v>
      </c>
      <c r="O1052" s="13">
        <v>88453.488372093023</v>
      </c>
      <c r="P1052" s="13">
        <v>88976.744186046504</v>
      </c>
      <c r="Q1052" s="14">
        <v>90000</v>
      </c>
      <c r="R1052" s="14">
        <v>90000</v>
      </c>
      <c r="S1052" s="14">
        <v>90000</v>
      </c>
      <c r="T1052" s="14">
        <v>90000</v>
      </c>
      <c r="U1052" s="14">
        <v>90000</v>
      </c>
      <c r="V1052" s="14">
        <v>90000</v>
      </c>
      <c r="W1052" s="14">
        <v>90000</v>
      </c>
      <c r="X1052" s="14">
        <v>90500</v>
      </c>
      <c r="Y1052" s="14">
        <v>90500</v>
      </c>
      <c r="Z1052" s="14">
        <v>91000</v>
      </c>
      <c r="AA1052" s="14">
        <v>91000</v>
      </c>
      <c r="AB1052" s="14">
        <v>91000</v>
      </c>
      <c r="AC1052" s="14">
        <v>91000</v>
      </c>
    </row>
    <row r="1053" spans="1:29">
      <c r="A1053" s="1" t="s">
        <v>524</v>
      </c>
      <c r="B1053" s="1" t="s">
        <v>555</v>
      </c>
      <c r="D1053" s="1" t="s">
        <v>701</v>
      </c>
      <c r="F1053" s="1">
        <v>245</v>
      </c>
      <c r="G1053" s="1" t="s">
        <v>837</v>
      </c>
      <c r="H1053" s="1" t="str">
        <f t="shared" si="17"/>
        <v>245아파트중위전세가격</v>
      </c>
      <c r="I1053" s="1" t="s">
        <v>870</v>
      </c>
      <c r="J1053" s="13">
        <v>67500</v>
      </c>
      <c r="K1053" s="13">
        <v>67500</v>
      </c>
      <c r="L1053" s="13">
        <v>67750</v>
      </c>
      <c r="M1053" s="13">
        <v>68000</v>
      </c>
      <c r="N1053" s="13">
        <v>68000</v>
      </c>
      <c r="O1053" s="13">
        <v>68250</v>
      </c>
      <c r="P1053" s="13">
        <v>69500</v>
      </c>
      <c r="Q1053" s="14">
        <v>70000</v>
      </c>
      <c r="R1053" s="14">
        <v>72000</v>
      </c>
      <c r="S1053" s="14">
        <v>72000</v>
      </c>
      <c r="T1053" s="14">
        <v>73000</v>
      </c>
      <c r="U1053" s="14">
        <v>75000</v>
      </c>
      <c r="V1053" s="14">
        <v>75000</v>
      </c>
      <c r="W1053" s="14">
        <v>75000</v>
      </c>
      <c r="X1053" s="14">
        <v>76000</v>
      </c>
      <c r="Y1053" s="14">
        <v>76000</v>
      </c>
      <c r="Z1053" s="14">
        <v>76000</v>
      </c>
      <c r="AA1053" s="14">
        <v>77500</v>
      </c>
      <c r="AB1053" s="14">
        <v>79000</v>
      </c>
      <c r="AC1053" s="14">
        <v>79000</v>
      </c>
    </row>
    <row r="1054" spans="1:29">
      <c r="A1054" s="1" t="s">
        <v>524</v>
      </c>
      <c r="B1054" s="1" t="s">
        <v>555</v>
      </c>
      <c r="D1054" s="1" t="s">
        <v>702</v>
      </c>
      <c r="F1054" s="1">
        <v>246</v>
      </c>
      <c r="G1054" s="1" t="s">
        <v>837</v>
      </c>
      <c r="H1054" s="1" t="str">
        <f t="shared" si="17"/>
        <v>246아파트중위전세가격</v>
      </c>
      <c r="I1054" s="1" t="s">
        <v>870</v>
      </c>
      <c r="J1054" s="13">
        <v>59000</v>
      </c>
      <c r="K1054" s="13">
        <v>59000</v>
      </c>
      <c r="L1054" s="13">
        <v>59000</v>
      </c>
      <c r="M1054" s="13">
        <v>59000</v>
      </c>
      <c r="N1054" s="13">
        <v>61000</v>
      </c>
      <c r="O1054" s="13">
        <v>61000</v>
      </c>
      <c r="P1054" s="13">
        <v>61000</v>
      </c>
      <c r="Q1054" s="14">
        <v>62000</v>
      </c>
      <c r="R1054" s="14">
        <v>62000</v>
      </c>
      <c r="S1054" s="14">
        <v>62000</v>
      </c>
      <c r="T1054" s="14">
        <v>63250</v>
      </c>
      <c r="U1054" s="14">
        <v>63250</v>
      </c>
      <c r="V1054" s="14">
        <v>64000</v>
      </c>
      <c r="W1054" s="14">
        <v>64000</v>
      </c>
      <c r="X1054" s="14">
        <v>66000</v>
      </c>
      <c r="Y1054" s="14">
        <v>66250</v>
      </c>
      <c r="Z1054" s="14">
        <v>67000</v>
      </c>
      <c r="AA1054" s="14">
        <v>67000</v>
      </c>
      <c r="AB1054" s="14">
        <v>68000</v>
      </c>
      <c r="AC1054" s="14">
        <v>68000</v>
      </c>
    </row>
    <row r="1055" spans="1:29">
      <c r="A1055" s="1" t="s">
        <v>524</v>
      </c>
      <c r="B1055" s="1" t="s">
        <v>555</v>
      </c>
      <c r="D1055" s="1" t="s">
        <v>703</v>
      </c>
      <c r="F1055" s="1">
        <v>247</v>
      </c>
      <c r="G1055" s="1" t="s">
        <v>837</v>
      </c>
      <c r="H1055" s="1" t="str">
        <f t="shared" si="17"/>
        <v>247아파트중위전세가격</v>
      </c>
      <c r="I1055" s="1" t="s">
        <v>870</v>
      </c>
      <c r="J1055" s="13">
        <v>50000</v>
      </c>
      <c r="K1055" s="13">
        <v>50000</v>
      </c>
      <c r="L1055" s="13">
        <v>50250</v>
      </c>
      <c r="M1055" s="13">
        <v>50250</v>
      </c>
      <c r="N1055" s="13">
        <v>51000</v>
      </c>
      <c r="O1055" s="13">
        <v>51700</v>
      </c>
      <c r="P1055" s="13">
        <v>52500</v>
      </c>
      <c r="Q1055" s="14">
        <v>53500</v>
      </c>
      <c r="R1055" s="14">
        <v>53500</v>
      </c>
      <c r="S1055" s="14">
        <v>53500</v>
      </c>
      <c r="T1055" s="14">
        <v>53500</v>
      </c>
      <c r="U1055" s="14">
        <v>53500</v>
      </c>
      <c r="V1055" s="14">
        <v>53500</v>
      </c>
      <c r="W1055" s="14">
        <v>52500</v>
      </c>
      <c r="X1055" s="14">
        <v>52500</v>
      </c>
      <c r="Y1055" s="14">
        <v>51750</v>
      </c>
      <c r="Z1055" s="14">
        <v>51750</v>
      </c>
      <c r="AA1055" s="14">
        <v>51750</v>
      </c>
      <c r="AB1055" s="14">
        <v>51750</v>
      </c>
      <c r="AC1055" s="14">
        <v>52750</v>
      </c>
    </row>
    <row r="1056" spans="1:29">
      <c r="A1056" s="1" t="s">
        <v>524</v>
      </c>
      <c r="B1056" s="1" t="s">
        <v>555</v>
      </c>
      <c r="D1056" s="1" t="s">
        <v>704</v>
      </c>
      <c r="F1056" s="1">
        <v>248</v>
      </c>
      <c r="G1056" s="1" t="s">
        <v>837</v>
      </c>
      <c r="H1056" s="1" t="str">
        <f t="shared" si="17"/>
        <v>248아파트중위전세가격</v>
      </c>
      <c r="I1056" s="1" t="s">
        <v>870</v>
      </c>
      <c r="J1056" s="13">
        <v>54000</v>
      </c>
      <c r="K1056" s="13">
        <v>54000</v>
      </c>
      <c r="L1056" s="13">
        <v>54850</v>
      </c>
      <c r="M1056" s="13">
        <v>55500</v>
      </c>
      <c r="N1056" s="13">
        <v>55500</v>
      </c>
      <c r="O1056" s="13">
        <v>55500</v>
      </c>
      <c r="P1056" s="13">
        <v>55500</v>
      </c>
      <c r="Q1056" s="14">
        <v>55500</v>
      </c>
      <c r="R1056" s="14">
        <v>55500</v>
      </c>
      <c r="S1056" s="14">
        <v>56000</v>
      </c>
      <c r="T1056" s="14">
        <v>56000</v>
      </c>
      <c r="U1056" s="14">
        <v>56500</v>
      </c>
      <c r="V1056" s="14">
        <v>56500</v>
      </c>
      <c r="W1056" s="14">
        <v>56500</v>
      </c>
      <c r="X1056" s="14">
        <v>56500</v>
      </c>
      <c r="Y1056" s="14">
        <v>57500</v>
      </c>
      <c r="Z1056" s="14">
        <v>57500</v>
      </c>
      <c r="AA1056" s="14">
        <v>58000</v>
      </c>
      <c r="AB1056" s="14">
        <v>58500</v>
      </c>
      <c r="AC1056" s="14">
        <v>58500</v>
      </c>
    </row>
    <row r="1057" spans="1:29">
      <c r="A1057" s="1" t="s">
        <v>524</v>
      </c>
      <c r="B1057" s="1" t="s">
        <v>555</v>
      </c>
      <c r="D1057" s="1" t="s">
        <v>705</v>
      </c>
      <c r="F1057" s="1">
        <v>249</v>
      </c>
      <c r="G1057" s="1" t="s">
        <v>837</v>
      </c>
      <c r="H1057" s="1" t="str">
        <f t="shared" si="17"/>
        <v>249아파트중위전세가격</v>
      </c>
      <c r="I1057" s="1" t="s">
        <v>870</v>
      </c>
      <c r="J1057" s="13">
        <v>53500</v>
      </c>
      <c r="K1057" s="13">
        <v>54850</v>
      </c>
      <c r="L1057" s="13">
        <v>54750</v>
      </c>
      <c r="M1057" s="13">
        <v>54750</v>
      </c>
      <c r="N1057" s="13">
        <v>53500</v>
      </c>
      <c r="O1057" s="13">
        <v>53500</v>
      </c>
      <c r="P1057" s="13">
        <v>53500</v>
      </c>
      <c r="Q1057" s="14">
        <v>54000</v>
      </c>
      <c r="R1057" s="14">
        <v>54250</v>
      </c>
      <c r="S1057" s="14">
        <v>54250</v>
      </c>
      <c r="T1057" s="14">
        <v>54250</v>
      </c>
      <c r="U1057" s="14">
        <v>54000</v>
      </c>
      <c r="V1057" s="14">
        <v>54000</v>
      </c>
      <c r="W1057" s="14">
        <v>54000</v>
      </c>
      <c r="X1057" s="14">
        <v>54000</v>
      </c>
      <c r="Y1057" s="14">
        <v>54500</v>
      </c>
      <c r="Z1057" s="14">
        <v>54750</v>
      </c>
      <c r="AA1057" s="14">
        <v>54750</v>
      </c>
      <c r="AB1057" s="14">
        <v>55050</v>
      </c>
      <c r="AC1057" s="14">
        <v>55050</v>
      </c>
    </row>
    <row r="1058" spans="1:29">
      <c r="A1058" s="1" t="s">
        <v>524</v>
      </c>
      <c r="B1058" s="1" t="s">
        <v>555</v>
      </c>
      <c r="D1058" s="1" t="s">
        <v>706</v>
      </c>
      <c r="F1058" s="1">
        <v>250</v>
      </c>
      <c r="G1058" s="1" t="s">
        <v>837</v>
      </c>
      <c r="H1058" s="1" t="str">
        <f t="shared" si="17"/>
        <v>250아파트중위전세가격</v>
      </c>
      <c r="I1058" s="1" t="s">
        <v>870</v>
      </c>
      <c r="J1058" s="13">
        <v>71500</v>
      </c>
      <c r="K1058" s="13">
        <v>71500</v>
      </c>
      <c r="L1058" s="13">
        <v>71500</v>
      </c>
      <c r="M1058" s="13">
        <v>72350</v>
      </c>
      <c r="N1058" s="13">
        <v>72350</v>
      </c>
      <c r="O1058" s="13">
        <v>73000</v>
      </c>
      <c r="P1058" s="13">
        <v>73000</v>
      </c>
      <c r="Q1058" s="14">
        <v>73000</v>
      </c>
      <c r="R1058" s="14">
        <v>73000</v>
      </c>
      <c r="S1058" s="14">
        <v>74500</v>
      </c>
      <c r="T1058" s="14">
        <v>76500</v>
      </c>
      <c r="U1058" s="14">
        <v>79400</v>
      </c>
      <c r="V1058" s="14">
        <v>79400</v>
      </c>
      <c r="W1058" s="14">
        <v>82000</v>
      </c>
      <c r="X1058" s="14">
        <v>82000</v>
      </c>
      <c r="Y1058" s="14">
        <v>82000</v>
      </c>
      <c r="Z1058" s="14">
        <v>83750</v>
      </c>
      <c r="AA1058" s="14">
        <v>83750</v>
      </c>
      <c r="AB1058" s="14">
        <v>84750</v>
      </c>
      <c r="AC1058" s="14">
        <v>85750</v>
      </c>
    </row>
    <row r="1059" spans="1:29">
      <c r="A1059" s="1" t="s">
        <v>524</v>
      </c>
      <c r="B1059" s="1" t="s">
        <v>555</v>
      </c>
      <c r="D1059" s="1" t="s">
        <v>905</v>
      </c>
      <c r="F1059" s="1">
        <v>251</v>
      </c>
      <c r="G1059" s="1" t="s">
        <v>837</v>
      </c>
      <c r="H1059" s="1" t="str">
        <f t="shared" si="17"/>
        <v>251아파트중위전세가격</v>
      </c>
      <c r="I1059" s="1" t="s">
        <v>870</v>
      </c>
      <c r="J1059" s="13">
        <v>55000</v>
      </c>
      <c r="K1059" s="13">
        <v>55000</v>
      </c>
      <c r="L1059" s="13">
        <v>55000</v>
      </c>
      <c r="M1059" s="13">
        <v>60000</v>
      </c>
      <c r="N1059" s="13">
        <v>60000</v>
      </c>
      <c r="O1059" s="13">
        <v>60000</v>
      </c>
      <c r="P1059" s="13">
        <v>60000</v>
      </c>
      <c r="Q1059" s="14">
        <v>60500</v>
      </c>
      <c r="R1059" s="14">
        <v>65000</v>
      </c>
      <c r="S1059" s="14">
        <v>70000</v>
      </c>
      <c r="T1059" s="14">
        <v>71000</v>
      </c>
      <c r="U1059" s="14">
        <v>71500</v>
      </c>
      <c r="V1059" s="14">
        <v>71500</v>
      </c>
      <c r="W1059" s="14">
        <v>71500</v>
      </c>
      <c r="X1059" s="14">
        <v>71500</v>
      </c>
      <c r="Y1059" s="14">
        <v>73500</v>
      </c>
      <c r="Z1059" s="14">
        <v>74500</v>
      </c>
      <c r="AA1059" s="14">
        <v>74500</v>
      </c>
      <c r="AB1059" s="14">
        <v>75500</v>
      </c>
      <c r="AC1059" s="14">
        <v>76500</v>
      </c>
    </row>
    <row r="1060" spans="1:29">
      <c r="A1060" s="1" t="s">
        <v>524</v>
      </c>
      <c r="B1060" s="1" t="s">
        <v>556</v>
      </c>
      <c r="F1060" s="1">
        <v>252</v>
      </c>
      <c r="G1060" s="1" t="s">
        <v>837</v>
      </c>
      <c r="H1060" s="1" t="str">
        <f t="shared" si="17"/>
        <v>252아파트중위전세가격</v>
      </c>
      <c r="I1060" s="1" t="s">
        <v>870</v>
      </c>
      <c r="J1060" s="13">
        <v>112892.49556005673</v>
      </c>
      <c r="K1060" s="13">
        <v>112713.37348345263</v>
      </c>
      <c r="L1060" s="13">
        <v>113013.16697929967</v>
      </c>
      <c r="M1060" s="13">
        <v>113187.79816246657</v>
      </c>
      <c r="N1060" s="13">
        <v>112602.21539651709</v>
      </c>
      <c r="O1060" s="13">
        <v>112010.84718692681</v>
      </c>
      <c r="P1060" s="13">
        <v>111631.68746958587</v>
      </c>
      <c r="Q1060" s="14">
        <v>111475.29103984096</v>
      </c>
      <c r="R1060" s="14">
        <v>111721.27803818975</v>
      </c>
      <c r="S1060" s="14">
        <v>112397.27853313425</v>
      </c>
      <c r="T1060" s="14">
        <v>112263.52643793853</v>
      </c>
      <c r="U1060" s="14">
        <v>112617.22839621721</v>
      </c>
      <c r="V1060" s="14">
        <v>112479.04903069862</v>
      </c>
      <c r="W1060" s="14">
        <v>112868.19250927794</v>
      </c>
      <c r="X1060" s="14">
        <v>113424.90193046423</v>
      </c>
      <c r="Y1060" s="14">
        <v>114109.15169851553</v>
      </c>
      <c r="Z1060" s="14">
        <v>114945.75330425159</v>
      </c>
      <c r="AA1060" s="14">
        <v>115214.7442053519</v>
      </c>
      <c r="AB1060" s="14">
        <v>115417.73247770037</v>
      </c>
      <c r="AC1060" s="14">
        <v>116054.50631551533</v>
      </c>
    </row>
    <row r="1061" spans="1:29">
      <c r="A1061" s="1" t="s">
        <v>524</v>
      </c>
      <c r="B1061" s="1" t="s">
        <v>556</v>
      </c>
      <c r="D1061" s="1" t="s">
        <v>707</v>
      </c>
      <c r="F1061" s="1">
        <v>253</v>
      </c>
      <c r="G1061" s="1" t="s">
        <v>837</v>
      </c>
      <c r="H1061" s="1" t="str">
        <f t="shared" si="17"/>
        <v>253아파트중위전세가격</v>
      </c>
      <c r="I1061" s="1" t="s">
        <v>870</v>
      </c>
      <c r="J1061" s="13">
        <v>134233.55635615028</v>
      </c>
      <c r="K1061" s="13">
        <v>134233.55635615028</v>
      </c>
      <c r="L1061" s="13">
        <v>134075.61827884172</v>
      </c>
      <c r="M1061" s="13">
        <v>134748.98827098627</v>
      </c>
      <c r="N1061" s="13">
        <v>134564.03283040333</v>
      </c>
      <c r="O1061" s="13">
        <v>133722.32034022265</v>
      </c>
      <c r="P1061" s="13">
        <v>133395.83660644147</v>
      </c>
      <c r="Q1061" s="14">
        <v>133314.21567299619</v>
      </c>
      <c r="R1061" s="14">
        <v>133619.35964460816</v>
      </c>
      <c r="S1061" s="14">
        <v>133966.12400790965</v>
      </c>
      <c r="T1061" s="14">
        <v>133629.43901183736</v>
      </c>
      <c r="U1061" s="14">
        <v>133448.18011418259</v>
      </c>
      <c r="V1061" s="14">
        <v>134065.1984768493</v>
      </c>
      <c r="W1061" s="14">
        <v>134230.85991417509</v>
      </c>
      <c r="X1061" s="14">
        <v>135748.75263839134</v>
      </c>
      <c r="Y1061" s="14">
        <v>138191.46396481071</v>
      </c>
      <c r="Z1061" s="14">
        <v>139129.41678795658</v>
      </c>
      <c r="AA1061" s="14">
        <v>139782.39783450507</v>
      </c>
      <c r="AB1061" s="14">
        <v>139813.77656517699</v>
      </c>
      <c r="AC1061" s="14">
        <v>141417.84599850693</v>
      </c>
    </row>
    <row r="1062" spans="1:29">
      <c r="A1062" s="1" t="s">
        <v>524</v>
      </c>
      <c r="B1062" s="1" t="s">
        <v>556</v>
      </c>
      <c r="D1062" s="1" t="s">
        <v>707</v>
      </c>
      <c r="E1062" s="1" t="s">
        <v>708</v>
      </c>
      <c r="F1062" s="1">
        <v>254</v>
      </c>
      <c r="G1062" s="1" t="s">
        <v>837</v>
      </c>
      <c r="H1062" s="1" t="str">
        <f t="shared" si="17"/>
        <v>254아파트중위전세가격</v>
      </c>
      <c r="I1062" s="1" t="s">
        <v>870</v>
      </c>
      <c r="J1062" s="13">
        <v>100000</v>
      </c>
      <c r="K1062" s="13">
        <v>100000</v>
      </c>
      <c r="L1062" s="13">
        <v>100000</v>
      </c>
      <c r="M1062" s="13">
        <v>100000</v>
      </c>
      <c r="N1062" s="13">
        <v>100000</v>
      </c>
      <c r="O1062" s="13">
        <v>100000</v>
      </c>
      <c r="P1062" s="13">
        <v>98000</v>
      </c>
      <c r="Q1062" s="14">
        <v>97500</v>
      </c>
      <c r="R1062" s="14">
        <v>97500</v>
      </c>
      <c r="S1062" s="14">
        <v>97500</v>
      </c>
      <c r="T1062" s="14">
        <v>97500</v>
      </c>
      <c r="U1062" s="14">
        <v>97500</v>
      </c>
      <c r="V1062" s="14">
        <v>98000</v>
      </c>
      <c r="W1062" s="14">
        <v>99000</v>
      </c>
      <c r="X1062" s="14">
        <v>100000</v>
      </c>
      <c r="Y1062" s="14">
        <v>100000</v>
      </c>
      <c r="Z1062" s="14">
        <v>102500</v>
      </c>
      <c r="AA1062" s="14">
        <v>102500</v>
      </c>
      <c r="AB1062" s="14">
        <v>104000</v>
      </c>
      <c r="AC1062" s="14">
        <v>109000</v>
      </c>
    </row>
    <row r="1063" spans="1:29">
      <c r="A1063" s="1" t="s">
        <v>524</v>
      </c>
      <c r="B1063" s="1" t="s">
        <v>556</v>
      </c>
      <c r="D1063" s="1" t="s">
        <v>707</v>
      </c>
      <c r="E1063" s="1" t="s">
        <v>709</v>
      </c>
      <c r="F1063" s="1">
        <v>255</v>
      </c>
      <c r="G1063" s="1" t="s">
        <v>837</v>
      </c>
      <c r="H1063" s="1" t="str">
        <f t="shared" si="17"/>
        <v>255아파트중위전세가격</v>
      </c>
      <c r="I1063" s="1" t="s">
        <v>870</v>
      </c>
      <c r="J1063" s="13">
        <v>153000</v>
      </c>
      <c r="K1063" s="13">
        <v>153000</v>
      </c>
      <c r="L1063" s="13">
        <v>153000</v>
      </c>
      <c r="M1063" s="13">
        <v>155000</v>
      </c>
      <c r="N1063" s="13">
        <v>155000</v>
      </c>
      <c r="O1063" s="13">
        <v>152500</v>
      </c>
      <c r="P1063" s="13">
        <v>152500</v>
      </c>
      <c r="Q1063" s="14">
        <v>152500</v>
      </c>
      <c r="R1063" s="14">
        <v>152500</v>
      </c>
      <c r="S1063" s="14">
        <v>152500</v>
      </c>
      <c r="T1063" s="14">
        <v>151500</v>
      </c>
      <c r="U1063" s="14">
        <v>151500</v>
      </c>
      <c r="V1063" s="14">
        <v>152500</v>
      </c>
      <c r="W1063" s="14">
        <v>152500</v>
      </c>
      <c r="X1063" s="14">
        <v>155500</v>
      </c>
      <c r="Y1063" s="14">
        <v>161000</v>
      </c>
      <c r="Z1063" s="14">
        <v>161000</v>
      </c>
      <c r="AA1063" s="14">
        <v>162500</v>
      </c>
      <c r="AB1063" s="14">
        <v>162500</v>
      </c>
      <c r="AC1063" s="14">
        <v>164000</v>
      </c>
    </row>
    <row r="1064" spans="1:29">
      <c r="A1064" s="1" t="s">
        <v>524</v>
      </c>
      <c r="B1064" s="1" t="s">
        <v>556</v>
      </c>
      <c r="D1064" s="1" t="s">
        <v>707</v>
      </c>
      <c r="E1064" s="1" t="s">
        <v>710</v>
      </c>
      <c r="F1064" s="1">
        <v>256</v>
      </c>
      <c r="G1064" s="1" t="s">
        <v>837</v>
      </c>
      <c r="H1064" s="1" t="str">
        <f t="shared" si="17"/>
        <v>256아파트중위전세가격</v>
      </c>
      <c r="I1064" s="1" t="s">
        <v>870</v>
      </c>
      <c r="J1064" s="13">
        <v>130000</v>
      </c>
      <c r="K1064" s="13">
        <v>130000</v>
      </c>
      <c r="L1064" s="13">
        <v>129000</v>
      </c>
      <c r="M1064" s="13">
        <v>129000</v>
      </c>
      <c r="N1064" s="13">
        <v>129000</v>
      </c>
      <c r="O1064" s="13">
        <v>129000</v>
      </c>
      <c r="P1064" s="13">
        <v>129000</v>
      </c>
      <c r="Q1064" s="14">
        <v>129000</v>
      </c>
      <c r="R1064" s="14">
        <v>129000</v>
      </c>
      <c r="S1064" s="14">
        <v>129000</v>
      </c>
      <c r="T1064" s="14">
        <v>129000</v>
      </c>
      <c r="U1064" s="14">
        <v>129000</v>
      </c>
      <c r="V1064" s="14">
        <v>128000</v>
      </c>
      <c r="W1064" s="14">
        <v>128000</v>
      </c>
      <c r="X1064" s="14">
        <v>128000</v>
      </c>
      <c r="Y1064" s="14">
        <v>130000</v>
      </c>
      <c r="Z1064" s="14">
        <v>133000</v>
      </c>
      <c r="AA1064" s="14">
        <v>134000</v>
      </c>
      <c r="AB1064" s="14">
        <v>134000</v>
      </c>
      <c r="AC1064" s="14">
        <v>134500</v>
      </c>
    </row>
    <row r="1065" spans="1:29">
      <c r="A1065" s="1" t="s">
        <v>524</v>
      </c>
      <c r="B1065" s="1" t="s">
        <v>556</v>
      </c>
      <c r="D1065" s="1" t="s">
        <v>707</v>
      </c>
      <c r="E1065" s="1" t="s">
        <v>711</v>
      </c>
      <c r="F1065" s="1">
        <v>257</v>
      </c>
      <c r="G1065" s="1" t="s">
        <v>837</v>
      </c>
      <c r="H1065" s="1" t="str">
        <f t="shared" si="17"/>
        <v>257아파트중위전세가격</v>
      </c>
      <c r="I1065" s="1" t="s">
        <v>870</v>
      </c>
      <c r="J1065" s="13">
        <v>130000</v>
      </c>
      <c r="K1065" s="13">
        <v>130000</v>
      </c>
      <c r="L1065" s="13">
        <v>130000</v>
      </c>
      <c r="M1065" s="13">
        <v>130000</v>
      </c>
      <c r="N1065" s="13">
        <v>132500</v>
      </c>
      <c r="O1065" s="13">
        <v>132500</v>
      </c>
      <c r="P1065" s="13">
        <v>132500</v>
      </c>
      <c r="Q1065" s="14">
        <v>132500</v>
      </c>
      <c r="R1065" s="14">
        <v>134000</v>
      </c>
      <c r="S1065" s="14">
        <v>134000</v>
      </c>
      <c r="T1065" s="14">
        <v>134000</v>
      </c>
      <c r="U1065" s="14">
        <v>134000</v>
      </c>
      <c r="V1065" s="14">
        <v>134000</v>
      </c>
      <c r="W1065" s="14">
        <v>134000</v>
      </c>
      <c r="X1065" s="14">
        <v>134000</v>
      </c>
      <c r="Y1065" s="14">
        <v>133750</v>
      </c>
      <c r="Z1065" s="14">
        <v>134000</v>
      </c>
      <c r="AA1065" s="14">
        <v>134000</v>
      </c>
      <c r="AB1065" s="14">
        <v>134000</v>
      </c>
      <c r="AC1065" s="14">
        <v>135000</v>
      </c>
    </row>
    <row r="1066" spans="1:29">
      <c r="A1066" s="1" t="s">
        <v>524</v>
      </c>
      <c r="B1066" s="1" t="s">
        <v>556</v>
      </c>
      <c r="D1066" s="1" t="s">
        <v>707</v>
      </c>
      <c r="E1066" s="1" t="s">
        <v>712</v>
      </c>
      <c r="F1066" s="1">
        <v>258</v>
      </c>
      <c r="G1066" s="1" t="s">
        <v>837</v>
      </c>
      <c r="H1066" s="1" t="str">
        <f t="shared" si="17"/>
        <v>258아파트중위전세가격</v>
      </c>
      <c r="I1066" s="1" t="s">
        <v>870</v>
      </c>
      <c r="J1066" s="13">
        <v>140000</v>
      </c>
      <c r="K1066" s="13">
        <v>140000</v>
      </c>
      <c r="L1066" s="13">
        <v>140000</v>
      </c>
      <c r="M1066" s="13">
        <v>140000</v>
      </c>
      <c r="N1066" s="13">
        <v>135000</v>
      </c>
      <c r="O1066" s="13">
        <v>135000</v>
      </c>
      <c r="P1066" s="13">
        <v>135000</v>
      </c>
      <c r="Q1066" s="14">
        <v>135000</v>
      </c>
      <c r="R1066" s="14">
        <v>135000</v>
      </c>
      <c r="S1066" s="14">
        <v>137500</v>
      </c>
      <c r="T1066" s="14">
        <v>137500</v>
      </c>
      <c r="U1066" s="14">
        <v>137500</v>
      </c>
      <c r="V1066" s="14">
        <v>140000</v>
      </c>
      <c r="W1066" s="14">
        <v>140000</v>
      </c>
      <c r="X1066" s="14">
        <v>142500</v>
      </c>
      <c r="Y1066" s="14">
        <v>145000</v>
      </c>
      <c r="Z1066" s="14">
        <v>145000</v>
      </c>
      <c r="AA1066" s="14">
        <v>145000</v>
      </c>
      <c r="AB1066" s="14">
        <v>143500</v>
      </c>
      <c r="AC1066" s="14">
        <v>143500</v>
      </c>
    </row>
    <row r="1067" spans="1:29">
      <c r="A1067" s="1" t="s">
        <v>524</v>
      </c>
      <c r="B1067" s="1" t="s">
        <v>556</v>
      </c>
      <c r="D1067" s="1" t="s">
        <v>713</v>
      </c>
      <c r="F1067" s="1">
        <v>259</v>
      </c>
      <c r="G1067" s="1" t="s">
        <v>837</v>
      </c>
      <c r="H1067" s="1" t="str">
        <f t="shared" si="17"/>
        <v>259아파트중위전세가격</v>
      </c>
      <c r="I1067" s="1" t="s">
        <v>870</v>
      </c>
      <c r="J1067" s="13">
        <v>107000</v>
      </c>
      <c r="K1067" s="13">
        <v>107000</v>
      </c>
      <c r="L1067" s="13">
        <v>110000</v>
      </c>
      <c r="M1067" s="13">
        <v>110000</v>
      </c>
      <c r="N1067" s="13">
        <v>110000</v>
      </c>
      <c r="O1067" s="13">
        <v>110000</v>
      </c>
      <c r="P1067" s="13">
        <v>111000</v>
      </c>
      <c r="Q1067" s="14">
        <v>111000</v>
      </c>
      <c r="R1067" s="14">
        <v>113500</v>
      </c>
      <c r="S1067" s="14">
        <v>115250</v>
      </c>
      <c r="T1067" s="14">
        <v>116250</v>
      </c>
      <c r="U1067" s="14">
        <v>116250</v>
      </c>
      <c r="V1067" s="14">
        <v>115250</v>
      </c>
      <c r="W1067" s="14">
        <v>115500</v>
      </c>
      <c r="X1067" s="14">
        <v>116500</v>
      </c>
      <c r="Y1067" s="14">
        <v>116500</v>
      </c>
      <c r="Z1067" s="14">
        <v>118500</v>
      </c>
      <c r="AA1067" s="14">
        <v>118500</v>
      </c>
      <c r="AB1067" s="14">
        <v>118000</v>
      </c>
      <c r="AC1067" s="14">
        <v>118000</v>
      </c>
    </row>
    <row r="1068" spans="1:29">
      <c r="A1068" s="1" t="s">
        <v>524</v>
      </c>
      <c r="B1068" s="1" t="s">
        <v>556</v>
      </c>
      <c r="D1068" s="1" t="s">
        <v>714</v>
      </c>
      <c r="F1068" s="1">
        <v>260</v>
      </c>
      <c r="G1068" s="1" t="s">
        <v>837</v>
      </c>
      <c r="H1068" s="1" t="str">
        <f t="shared" si="17"/>
        <v>260아파트중위전세가격</v>
      </c>
      <c r="I1068" s="1" t="s">
        <v>870</v>
      </c>
      <c r="J1068" s="13">
        <v>90000</v>
      </c>
      <c r="K1068" s="13">
        <v>90000</v>
      </c>
      <c r="L1068" s="13">
        <v>90000</v>
      </c>
      <c r="M1068" s="13">
        <v>90000</v>
      </c>
      <c r="N1068" s="13">
        <v>90000</v>
      </c>
      <c r="O1068" s="13">
        <v>90000</v>
      </c>
      <c r="P1068" s="13">
        <v>90000</v>
      </c>
      <c r="Q1068" s="14">
        <v>90000</v>
      </c>
      <c r="R1068" s="14">
        <v>90000</v>
      </c>
      <c r="S1068" s="14">
        <v>90000</v>
      </c>
      <c r="T1068" s="14">
        <v>92000</v>
      </c>
      <c r="U1068" s="14">
        <v>92000</v>
      </c>
      <c r="V1068" s="14">
        <v>92000</v>
      </c>
      <c r="W1068" s="14">
        <v>92000</v>
      </c>
      <c r="X1068" s="14">
        <v>92000</v>
      </c>
      <c r="Y1068" s="14">
        <v>92000</v>
      </c>
      <c r="Z1068" s="14">
        <v>92000</v>
      </c>
      <c r="AA1068" s="14">
        <v>92000</v>
      </c>
      <c r="AB1068" s="14">
        <v>92000</v>
      </c>
      <c r="AC1068" s="14">
        <v>92000</v>
      </c>
    </row>
    <row r="1069" spans="1:29">
      <c r="A1069" s="1" t="s">
        <v>524</v>
      </c>
      <c r="B1069" s="1" t="s">
        <v>556</v>
      </c>
      <c r="D1069" s="1" t="s">
        <v>715</v>
      </c>
      <c r="F1069" s="1">
        <v>261</v>
      </c>
      <c r="G1069" s="1" t="s">
        <v>837</v>
      </c>
      <c r="H1069" s="1" t="str">
        <f t="shared" si="17"/>
        <v>261아파트중위전세가격</v>
      </c>
      <c r="I1069" s="1" t="s">
        <v>870</v>
      </c>
      <c r="J1069" s="13">
        <v>54400</v>
      </c>
      <c r="K1069" s="13">
        <v>54400</v>
      </c>
      <c r="L1069" s="13">
        <v>54500</v>
      </c>
      <c r="M1069" s="13">
        <v>54500</v>
      </c>
      <c r="N1069" s="13">
        <v>54500</v>
      </c>
      <c r="O1069" s="13">
        <v>54500</v>
      </c>
      <c r="P1069" s="13">
        <v>54500</v>
      </c>
      <c r="Q1069" s="14">
        <v>54300</v>
      </c>
      <c r="R1069" s="14">
        <v>53900</v>
      </c>
      <c r="S1069" s="14">
        <v>54050</v>
      </c>
      <c r="T1069" s="14">
        <v>54200</v>
      </c>
      <c r="U1069" s="14">
        <v>54200</v>
      </c>
      <c r="V1069" s="14">
        <v>54200</v>
      </c>
      <c r="W1069" s="14">
        <v>54150</v>
      </c>
      <c r="X1069" s="14">
        <v>54150</v>
      </c>
      <c r="Y1069" s="14">
        <v>54050</v>
      </c>
      <c r="Z1069" s="14">
        <v>54300</v>
      </c>
      <c r="AA1069" s="14">
        <v>54400</v>
      </c>
      <c r="AB1069" s="14">
        <v>54500</v>
      </c>
      <c r="AC1069" s="14">
        <v>54400</v>
      </c>
    </row>
    <row r="1070" spans="1:29">
      <c r="A1070" s="1" t="s">
        <v>524</v>
      </c>
      <c r="B1070" s="1" t="s">
        <v>556</v>
      </c>
      <c r="D1070" s="1" t="s">
        <v>716</v>
      </c>
      <c r="F1070" s="1">
        <v>262</v>
      </c>
      <c r="G1070" s="1" t="s">
        <v>837</v>
      </c>
      <c r="H1070" s="1" t="str">
        <f t="shared" si="17"/>
        <v>262아파트중위전세가격</v>
      </c>
      <c r="I1070" s="1" t="s">
        <v>870</v>
      </c>
      <c r="J1070" s="13">
        <v>111000</v>
      </c>
      <c r="K1070" s="13">
        <v>110000</v>
      </c>
      <c r="L1070" s="13">
        <v>110000</v>
      </c>
      <c r="M1070" s="13">
        <v>110000</v>
      </c>
      <c r="N1070" s="13">
        <v>107500</v>
      </c>
      <c r="O1070" s="13">
        <v>106500</v>
      </c>
      <c r="P1070" s="13">
        <v>106000</v>
      </c>
      <c r="Q1070" s="14">
        <v>106000</v>
      </c>
      <c r="R1070" s="14">
        <v>105000</v>
      </c>
      <c r="S1070" s="14">
        <v>106000</v>
      </c>
      <c r="T1070" s="14">
        <v>105000</v>
      </c>
      <c r="U1070" s="14">
        <v>109000</v>
      </c>
      <c r="V1070" s="14">
        <v>107500</v>
      </c>
      <c r="W1070" s="14">
        <v>108500</v>
      </c>
      <c r="X1070" s="14">
        <v>108500</v>
      </c>
      <c r="Y1070" s="14">
        <v>107500</v>
      </c>
      <c r="Z1070" s="14">
        <v>108500</v>
      </c>
      <c r="AA1070" s="14">
        <v>109000</v>
      </c>
      <c r="AB1070" s="14">
        <v>111000</v>
      </c>
      <c r="AC1070" s="14">
        <v>111000</v>
      </c>
    </row>
    <row r="1071" spans="1:29">
      <c r="A1071" s="1" t="s">
        <v>524</v>
      </c>
      <c r="B1071" s="1" t="s">
        <v>556</v>
      </c>
      <c r="D1071" s="1" t="s">
        <v>717</v>
      </c>
      <c r="F1071" s="1">
        <v>263</v>
      </c>
      <c r="G1071" s="1" t="s">
        <v>837</v>
      </c>
      <c r="H1071" s="1" t="str">
        <f t="shared" si="17"/>
        <v>263아파트중위전세가격</v>
      </c>
      <c r="I1071" s="1" t="s">
        <v>870</v>
      </c>
      <c r="J1071" s="13">
        <v>56250</v>
      </c>
      <c r="K1071" s="13">
        <v>56250</v>
      </c>
      <c r="L1071" s="13">
        <v>56250</v>
      </c>
      <c r="M1071" s="13">
        <v>56250</v>
      </c>
      <c r="N1071" s="13">
        <v>56250</v>
      </c>
      <c r="O1071" s="13">
        <v>56250</v>
      </c>
      <c r="P1071" s="13">
        <v>56250</v>
      </c>
      <c r="Q1071" s="14">
        <v>56250</v>
      </c>
      <c r="R1071" s="14">
        <v>56250</v>
      </c>
      <c r="S1071" s="14">
        <v>56250</v>
      </c>
      <c r="T1071" s="14">
        <v>57000</v>
      </c>
      <c r="U1071" s="14">
        <v>57000</v>
      </c>
      <c r="V1071" s="14">
        <v>57000</v>
      </c>
      <c r="W1071" s="14">
        <v>57000</v>
      </c>
      <c r="X1071" s="14">
        <v>57000</v>
      </c>
      <c r="Y1071" s="14">
        <v>57000</v>
      </c>
      <c r="Z1071" s="14">
        <v>58000</v>
      </c>
      <c r="AA1071" s="14">
        <v>58000</v>
      </c>
      <c r="AB1071" s="14">
        <v>58500</v>
      </c>
      <c r="AC1071" s="14">
        <v>58500</v>
      </c>
    </row>
    <row r="1072" spans="1:29">
      <c r="A1072" s="1" t="s">
        <v>524</v>
      </c>
      <c r="B1072" s="1" t="s">
        <v>556</v>
      </c>
      <c r="D1072" s="1" t="s">
        <v>718</v>
      </c>
      <c r="F1072" s="1">
        <v>264</v>
      </c>
      <c r="G1072" s="1" t="s">
        <v>837</v>
      </c>
      <c r="H1072" s="1" t="str">
        <f t="shared" si="17"/>
        <v>264아파트중위전세가격</v>
      </c>
      <c r="I1072" s="1" t="s">
        <v>870</v>
      </c>
      <c r="J1072" s="13">
        <v>120000</v>
      </c>
      <c r="K1072" s="13">
        <v>120000</v>
      </c>
      <c r="L1072" s="13">
        <v>120000</v>
      </c>
      <c r="M1072" s="13">
        <v>119000</v>
      </c>
      <c r="N1072" s="13">
        <v>119000</v>
      </c>
      <c r="O1072" s="13">
        <v>118000</v>
      </c>
      <c r="P1072" s="13">
        <v>115000</v>
      </c>
      <c r="Q1072" s="14">
        <v>115000</v>
      </c>
      <c r="R1072" s="14">
        <v>116000</v>
      </c>
      <c r="S1072" s="14">
        <v>118000</v>
      </c>
      <c r="T1072" s="14">
        <v>119000</v>
      </c>
      <c r="U1072" s="14">
        <v>120000</v>
      </c>
      <c r="V1072" s="14">
        <v>120000</v>
      </c>
      <c r="W1072" s="14">
        <v>120000</v>
      </c>
      <c r="X1072" s="14">
        <v>120000</v>
      </c>
      <c r="Y1072" s="14">
        <v>120000</v>
      </c>
      <c r="Z1072" s="14">
        <v>120000</v>
      </c>
      <c r="AA1072" s="14">
        <v>120000</v>
      </c>
      <c r="AB1072" s="14">
        <v>120000</v>
      </c>
      <c r="AC1072" s="14">
        <v>121000</v>
      </c>
    </row>
    <row r="1073" spans="1:29">
      <c r="A1073" s="1" t="s">
        <v>524</v>
      </c>
      <c r="B1073" s="1" t="s">
        <v>556</v>
      </c>
      <c r="D1073" s="1" t="s">
        <v>719</v>
      </c>
      <c r="F1073" s="1">
        <v>265</v>
      </c>
      <c r="G1073" s="1" t="s">
        <v>837</v>
      </c>
      <c r="H1073" s="1" t="str">
        <f t="shared" si="17"/>
        <v>265아파트중위전세가격</v>
      </c>
      <c r="I1073" s="1" t="s">
        <v>870</v>
      </c>
      <c r="J1073" s="13">
        <v>76500</v>
      </c>
      <c r="K1073" s="13">
        <v>76500</v>
      </c>
      <c r="L1073" s="13">
        <v>76500</v>
      </c>
      <c r="M1073" s="13">
        <v>76500</v>
      </c>
      <c r="N1073" s="13">
        <v>76500</v>
      </c>
      <c r="O1073" s="13">
        <v>76500</v>
      </c>
      <c r="P1073" s="13">
        <v>76500</v>
      </c>
      <c r="Q1073" s="14">
        <v>76000</v>
      </c>
      <c r="R1073" s="14">
        <v>76000</v>
      </c>
      <c r="S1073" s="14">
        <v>76000</v>
      </c>
      <c r="T1073" s="14">
        <v>75000</v>
      </c>
      <c r="U1073" s="14">
        <v>74500</v>
      </c>
      <c r="V1073" s="14">
        <v>74500</v>
      </c>
      <c r="W1073" s="14">
        <v>75500</v>
      </c>
      <c r="X1073" s="14">
        <v>74500</v>
      </c>
      <c r="Y1073" s="14">
        <v>74000</v>
      </c>
      <c r="Z1073" s="14">
        <v>74500</v>
      </c>
      <c r="AA1073" s="14">
        <v>74000</v>
      </c>
      <c r="AB1073" s="14">
        <v>73000</v>
      </c>
      <c r="AC1073" s="14">
        <v>72500</v>
      </c>
    </row>
    <row r="1074" spans="1:29">
      <c r="A1074" s="1" t="s">
        <v>524</v>
      </c>
      <c r="B1074" s="1" t="s">
        <v>557</v>
      </c>
      <c r="F1074" s="1">
        <v>266</v>
      </c>
      <c r="G1074" s="1" t="s">
        <v>837</v>
      </c>
      <c r="H1074" s="1" t="str">
        <f t="shared" si="17"/>
        <v>266아파트중위전세가격</v>
      </c>
      <c r="I1074" s="1" t="s">
        <v>870</v>
      </c>
      <c r="J1074" s="13">
        <v>72960.635322674265</v>
      </c>
      <c r="K1074" s="13">
        <v>73041.422616220778</v>
      </c>
      <c r="L1074" s="13">
        <v>73824.178143633588</v>
      </c>
      <c r="M1074" s="13">
        <v>74243.39085008706</v>
      </c>
      <c r="N1074" s="13">
        <v>75661.075932668464</v>
      </c>
      <c r="O1074" s="13">
        <v>75661.075932668464</v>
      </c>
      <c r="P1074" s="13">
        <v>75702.997203313804</v>
      </c>
      <c r="Q1074" s="14">
        <v>76122.209909767291</v>
      </c>
      <c r="R1074" s="14">
        <v>76122.209909767291</v>
      </c>
      <c r="S1074" s="14">
        <v>76122.209909767291</v>
      </c>
      <c r="T1074" s="14">
        <v>76122.209909767291</v>
      </c>
      <c r="U1074" s="14">
        <v>76148.268605318532</v>
      </c>
      <c r="V1074" s="14">
        <v>76228.513009374408</v>
      </c>
      <c r="W1074" s="14">
        <v>76688.39080734647</v>
      </c>
      <c r="X1074" s="14">
        <v>76728.513009374408</v>
      </c>
      <c r="Y1074" s="14">
        <v>77148.268605318532</v>
      </c>
      <c r="Z1074" s="14">
        <v>77148.268605318532</v>
      </c>
      <c r="AA1074" s="14">
        <v>77148.268605318532</v>
      </c>
      <c r="AB1074" s="14">
        <v>76728.513009374408</v>
      </c>
      <c r="AC1074" s="14">
        <v>76228.513009374408</v>
      </c>
    </row>
    <row r="1075" spans="1:29">
      <c r="A1075" s="1" t="s">
        <v>524</v>
      </c>
      <c r="B1075" s="1" t="s">
        <v>557</v>
      </c>
      <c r="D1075" s="1" t="s">
        <v>557</v>
      </c>
      <c r="F1075" s="1">
        <v>267</v>
      </c>
      <c r="G1075" s="1" t="s">
        <v>837</v>
      </c>
      <c r="H1075" s="1" t="str">
        <f t="shared" si="17"/>
        <v>267아파트중위전세가격</v>
      </c>
      <c r="I1075" s="1" t="s">
        <v>870</v>
      </c>
      <c r="J1075" s="13">
        <v>77000</v>
      </c>
      <c r="K1075" s="13">
        <v>77000</v>
      </c>
      <c r="L1075" s="13">
        <v>77500</v>
      </c>
      <c r="M1075" s="13">
        <v>78000</v>
      </c>
      <c r="N1075" s="13">
        <v>79450</v>
      </c>
      <c r="O1075" s="13">
        <v>79450</v>
      </c>
      <c r="P1075" s="13">
        <v>79500</v>
      </c>
      <c r="Q1075" s="14">
        <v>80000</v>
      </c>
      <c r="R1075" s="14">
        <v>80000</v>
      </c>
      <c r="S1075" s="14">
        <v>80000</v>
      </c>
      <c r="T1075" s="14">
        <v>80000</v>
      </c>
      <c r="U1075" s="14">
        <v>80000</v>
      </c>
      <c r="V1075" s="14">
        <v>80000</v>
      </c>
      <c r="W1075" s="14">
        <v>80500</v>
      </c>
      <c r="X1075" s="14">
        <v>80500</v>
      </c>
      <c r="Y1075" s="14">
        <v>81000</v>
      </c>
      <c r="Z1075" s="14">
        <v>81000</v>
      </c>
      <c r="AA1075" s="14">
        <v>81000</v>
      </c>
      <c r="AB1075" s="14">
        <v>80500</v>
      </c>
      <c r="AC1075" s="14">
        <v>80000</v>
      </c>
    </row>
    <row r="1076" spans="1:29">
      <c r="A1076" s="1" t="s">
        <v>524</v>
      </c>
      <c r="B1076" s="1" t="s">
        <v>557</v>
      </c>
      <c r="D1076" s="1" t="s">
        <v>720</v>
      </c>
      <c r="F1076" s="1">
        <v>268</v>
      </c>
      <c r="G1076" s="1" t="s">
        <v>837</v>
      </c>
      <c r="H1076" s="1" t="str">
        <f t="shared" si="17"/>
        <v>268아파트중위전세가격</v>
      </c>
      <c r="I1076" s="1" t="s">
        <v>870</v>
      </c>
      <c r="J1076" s="13">
        <v>52000</v>
      </c>
      <c r="K1076" s="13">
        <v>52500</v>
      </c>
      <c r="L1076" s="13">
        <v>54750</v>
      </c>
      <c r="M1076" s="13">
        <v>54750</v>
      </c>
      <c r="N1076" s="13">
        <v>56000</v>
      </c>
      <c r="O1076" s="13">
        <v>56000</v>
      </c>
      <c r="P1076" s="13">
        <v>56000</v>
      </c>
      <c r="Q1076" s="14">
        <v>56000</v>
      </c>
      <c r="R1076" s="14">
        <v>56000</v>
      </c>
      <c r="S1076" s="14">
        <v>56000</v>
      </c>
      <c r="T1076" s="14">
        <v>56000</v>
      </c>
      <c r="U1076" s="14">
        <v>56000</v>
      </c>
      <c r="V1076" s="14">
        <v>56500</v>
      </c>
      <c r="W1076" s="14">
        <v>56750</v>
      </c>
      <c r="X1076" s="14">
        <v>57000</v>
      </c>
      <c r="Y1076" s="14">
        <v>57000</v>
      </c>
      <c r="Z1076" s="14">
        <v>57000</v>
      </c>
      <c r="AA1076" s="14">
        <v>57000</v>
      </c>
      <c r="AB1076" s="14">
        <v>57000</v>
      </c>
      <c r="AC1076" s="14">
        <v>56500</v>
      </c>
    </row>
    <row r="1077" spans="1:29">
      <c r="A1077" s="1" t="s">
        <v>523</v>
      </c>
      <c r="F1077" s="1">
        <v>269</v>
      </c>
      <c r="G1077" s="1" t="s">
        <v>837</v>
      </c>
      <c r="H1077" s="1" t="str">
        <f t="shared" si="17"/>
        <v>269아파트중위전세가격</v>
      </c>
      <c r="I1077" s="1" t="s">
        <v>870</v>
      </c>
      <c r="J1077" s="13">
        <v>121657.61717450804</v>
      </c>
      <c r="K1077" s="13">
        <v>122179.19908580378</v>
      </c>
      <c r="L1077" s="13">
        <v>122225.74615550318</v>
      </c>
      <c r="M1077" s="13">
        <v>122138.95425762377</v>
      </c>
      <c r="N1077" s="13">
        <v>121846.6762893641</v>
      </c>
      <c r="O1077" s="13">
        <v>121920.73300891122</v>
      </c>
      <c r="P1077" s="13">
        <v>121738.2016455126</v>
      </c>
      <c r="Q1077" s="14">
        <v>121632.36669251436</v>
      </c>
      <c r="R1077" s="14">
        <v>121968.0119518647</v>
      </c>
      <c r="S1077" s="14">
        <v>122506.56634459818</v>
      </c>
      <c r="T1077" s="14">
        <v>122577.55077850567</v>
      </c>
      <c r="U1077" s="14">
        <v>122603.32506191834</v>
      </c>
      <c r="V1077" s="14">
        <v>122905.07176158178</v>
      </c>
      <c r="W1077" s="14">
        <v>123240.28662168782</v>
      </c>
      <c r="X1077" s="14">
        <v>123818.72781753149</v>
      </c>
      <c r="Y1077" s="14">
        <v>124584.0923802912</v>
      </c>
      <c r="Z1077" s="14">
        <v>125321.15970488552</v>
      </c>
      <c r="AA1077" s="14">
        <v>125786.45236287112</v>
      </c>
      <c r="AB1077" s="14">
        <v>126287.09848127242</v>
      </c>
      <c r="AC1077" s="14">
        <v>127093.28663699458</v>
      </c>
    </row>
    <row r="1078" spans="1:29">
      <c r="A1078" s="1" t="s">
        <v>516</v>
      </c>
      <c r="F1078" s="1">
        <v>1</v>
      </c>
      <c r="G1078" s="1" t="s">
        <v>838</v>
      </c>
      <c r="H1078" s="1" t="str">
        <f t="shared" si="17"/>
        <v>1연립다세대중위매매가격</v>
      </c>
      <c r="I1078" s="1" t="s">
        <v>876</v>
      </c>
      <c r="J1078" s="13">
        <v>129833.91877015789</v>
      </c>
      <c r="K1078" s="13">
        <v>129336.72491257192</v>
      </c>
      <c r="L1078" s="13">
        <v>129145.9772275107</v>
      </c>
      <c r="M1078" s="13">
        <v>129262.83748367803</v>
      </c>
      <c r="N1078" s="13">
        <v>128931.25290912011</v>
      </c>
      <c r="O1078" s="13">
        <v>129347.19259082818</v>
      </c>
      <c r="P1078" s="13">
        <v>129262.41156789732</v>
      </c>
      <c r="Q1078" s="14">
        <v>129010.18426315334</v>
      </c>
      <c r="R1078" s="14">
        <v>128720.15582586058</v>
      </c>
      <c r="S1078" s="14">
        <v>128805.90600298223</v>
      </c>
      <c r="T1078" s="14">
        <v>128179.36792800624</v>
      </c>
      <c r="U1078" s="14">
        <v>127720.35502599381</v>
      </c>
      <c r="V1078" s="14">
        <v>127531.0265911337</v>
      </c>
      <c r="W1078" s="14">
        <v>126786.45408652621</v>
      </c>
      <c r="X1078" s="14">
        <v>126653.17453360496</v>
      </c>
      <c r="Y1078" s="14">
        <v>126382.38974185887</v>
      </c>
      <c r="Z1078" s="14">
        <v>126653.89369131363</v>
      </c>
      <c r="AA1078" s="14">
        <v>126783.8601579782</v>
      </c>
      <c r="AB1078" s="14">
        <v>126893.76390443607</v>
      </c>
      <c r="AC1078" s="14">
        <v>126515.14416177588</v>
      </c>
    </row>
    <row r="1079" spans="1:29">
      <c r="A1079" s="1" t="s">
        <v>521</v>
      </c>
      <c r="F1079" s="1">
        <v>2</v>
      </c>
      <c r="G1079" s="1" t="s">
        <v>838</v>
      </c>
      <c r="H1079" s="1" t="str">
        <f t="shared" si="17"/>
        <v>2연립다세대중위매매가격</v>
      </c>
      <c r="I1079" s="1" t="s">
        <v>876</v>
      </c>
      <c r="J1079" s="13">
        <v>155704.75918741687</v>
      </c>
      <c r="K1079" s="13">
        <v>154975.50962254088</v>
      </c>
      <c r="L1079" s="13">
        <v>154676.25966209761</v>
      </c>
      <c r="M1079" s="13">
        <v>154818.39512485277</v>
      </c>
      <c r="N1079" s="13">
        <v>154352.57543614958</v>
      </c>
      <c r="O1079" s="13">
        <v>154973.09988513897</v>
      </c>
      <c r="P1079" s="13">
        <v>154784.72568140129</v>
      </c>
      <c r="Q1079" s="14">
        <v>154446.36766662175</v>
      </c>
      <c r="R1079" s="14">
        <v>154004.2677682972</v>
      </c>
      <c r="S1079" s="14">
        <v>154051.96878973985</v>
      </c>
      <c r="T1079" s="14">
        <v>153136.43449551985</v>
      </c>
      <c r="U1079" s="14">
        <v>152281.57296909989</v>
      </c>
      <c r="V1079" s="14">
        <v>151993.34750957432</v>
      </c>
      <c r="W1079" s="14">
        <v>150909.3464479094</v>
      </c>
      <c r="X1079" s="14">
        <v>150746.603276251</v>
      </c>
      <c r="Y1079" s="14">
        <v>150319.57927903425</v>
      </c>
      <c r="Z1079" s="14">
        <v>150670.58620401638</v>
      </c>
      <c r="AA1079" s="14">
        <v>150783.49233571807</v>
      </c>
      <c r="AB1079" s="14">
        <v>150882.76594430194</v>
      </c>
      <c r="AC1079" s="14">
        <v>150291.69849475517</v>
      </c>
    </row>
    <row r="1080" spans="1:29">
      <c r="A1080" s="1" t="s">
        <v>1382</v>
      </c>
      <c r="F1080" s="1">
        <v>3</v>
      </c>
      <c r="G1080" s="1" t="s">
        <v>838</v>
      </c>
      <c r="H1080" s="1" t="str">
        <f t="shared" si="17"/>
        <v>3연립다세대중위매매가격</v>
      </c>
      <c r="I1080" s="1" t="s">
        <v>876</v>
      </c>
      <c r="J1080" s="13">
        <v>68630.174424649944</v>
      </c>
      <c r="K1080" s="13">
        <v>68681.964595175377</v>
      </c>
      <c r="L1080" s="13">
        <v>68747.905344516839</v>
      </c>
      <c r="M1080" s="13">
        <v>68804.970972549563</v>
      </c>
      <c r="N1080" s="13">
        <v>68790.952100374328</v>
      </c>
      <c r="O1080" s="13">
        <v>68722.896921779407</v>
      </c>
      <c r="P1080" s="13">
        <v>68883.190680022177</v>
      </c>
      <c r="Q1080" s="14">
        <v>68834.726448773043</v>
      </c>
      <c r="R1080" s="14">
        <v>68904.459916123669</v>
      </c>
      <c r="S1080" s="14">
        <v>69080.224594482192</v>
      </c>
      <c r="T1080" s="14">
        <v>69137.377131568006</v>
      </c>
      <c r="U1080" s="14">
        <v>69436.34027162366</v>
      </c>
      <c r="V1080" s="14">
        <v>69481.695461090261</v>
      </c>
      <c r="W1080" s="14">
        <v>69542.590302337354</v>
      </c>
      <c r="X1080" s="14">
        <v>69479.2282100718</v>
      </c>
      <c r="Y1080" s="14">
        <v>69579.200608704341</v>
      </c>
      <c r="Z1080" s="14">
        <v>69662.043205558934</v>
      </c>
      <c r="AA1080" s="14">
        <v>69832.494016973607</v>
      </c>
      <c r="AB1080" s="14">
        <v>69967.62318645911</v>
      </c>
      <c r="AC1080" s="14">
        <v>70093.143967749813</v>
      </c>
    </row>
    <row r="1081" spans="1:29">
      <c r="A1081" s="1" t="s">
        <v>522</v>
      </c>
      <c r="F1081" s="1">
        <v>4</v>
      </c>
      <c r="G1081" s="1" t="s">
        <v>838</v>
      </c>
      <c r="H1081" s="1" t="str">
        <f t="shared" si="17"/>
        <v>4연립다세대중위매매가격</v>
      </c>
      <c r="I1081" s="1" t="s">
        <v>876</v>
      </c>
      <c r="J1081" s="13">
        <v>79970.991983100452</v>
      </c>
      <c r="K1081" s="13">
        <v>79970.991983100452</v>
      </c>
      <c r="L1081" s="13">
        <v>80016.066178380337</v>
      </c>
      <c r="M1081" s="13">
        <v>80202.851799906493</v>
      </c>
      <c r="N1081" s="13">
        <v>80185.523522587566</v>
      </c>
      <c r="O1081" s="13">
        <v>80015.331671082022</v>
      </c>
      <c r="P1081" s="13">
        <v>80018.35004242204</v>
      </c>
      <c r="Q1081" s="14">
        <v>79844.808927674749</v>
      </c>
      <c r="R1081" s="14">
        <v>79909.357782279709</v>
      </c>
      <c r="S1081" s="14">
        <v>80013.007289664602</v>
      </c>
      <c r="T1081" s="14">
        <v>80028.040967568784</v>
      </c>
      <c r="U1081" s="14">
        <v>80252.716686976535</v>
      </c>
      <c r="V1081" s="14">
        <v>80357.802536477175</v>
      </c>
      <c r="W1081" s="14">
        <v>80638.438525567864</v>
      </c>
      <c r="X1081" s="14">
        <v>80503.519410433466</v>
      </c>
      <c r="Y1081" s="14">
        <v>80696.002824039155</v>
      </c>
      <c r="Z1081" s="14">
        <v>80813.163375178119</v>
      </c>
      <c r="AA1081" s="14">
        <v>81071.68513897754</v>
      </c>
      <c r="AB1081" s="14">
        <v>81154.926110756496</v>
      </c>
      <c r="AC1081" s="14">
        <v>81430.368092226156</v>
      </c>
    </row>
    <row r="1082" spans="1:29">
      <c r="A1082" s="1" t="s">
        <v>853</v>
      </c>
      <c r="F1082" s="1">
        <v>5</v>
      </c>
      <c r="G1082" s="1" t="s">
        <v>838</v>
      </c>
      <c r="H1082" s="1" t="str">
        <f t="shared" si="17"/>
        <v>5연립다세대중위매매가격</v>
      </c>
      <c r="I1082" s="1" t="s">
        <v>876</v>
      </c>
      <c r="J1082" s="13">
        <v>57270.080131818577</v>
      </c>
      <c r="K1082" s="13">
        <v>57373.748504032606</v>
      </c>
      <c r="L1082" s="13">
        <v>57460.591275691615</v>
      </c>
      <c r="M1082" s="13">
        <v>57387.71641661608</v>
      </c>
      <c r="N1082" s="13">
        <v>57377.012574798369</v>
      </c>
      <c r="O1082" s="13">
        <v>57411.267677542586</v>
      </c>
      <c r="P1082" s="13">
        <v>57729.104154019602</v>
      </c>
      <c r="Q1082" s="14">
        <v>57805.929407683638</v>
      </c>
      <c r="R1082" s="14">
        <v>57880.856300407599</v>
      </c>
      <c r="S1082" s="14">
        <v>58128.858728644525</v>
      </c>
      <c r="T1082" s="14">
        <v>58228.201717110402</v>
      </c>
      <c r="U1082" s="14">
        <v>58349.260791836568</v>
      </c>
      <c r="V1082" s="14">
        <v>58322.214410541754</v>
      </c>
      <c r="W1082" s="14">
        <v>58149.927686157927</v>
      </c>
      <c r="X1082" s="14">
        <v>58149.927686157927</v>
      </c>
      <c r="Y1082" s="14">
        <v>58154.359085095981</v>
      </c>
      <c r="Z1082" s="14">
        <v>58196.696161340216</v>
      </c>
      <c r="AA1082" s="14">
        <v>58276.590904525641</v>
      </c>
      <c r="AB1082" s="14">
        <v>58465.261066361345</v>
      </c>
      <c r="AC1082" s="14">
        <v>58435.7566840086</v>
      </c>
    </row>
    <row r="1083" spans="1:29">
      <c r="A1083" s="1" t="s">
        <v>524</v>
      </c>
      <c r="B1083" s="1" t="s">
        <v>525</v>
      </c>
      <c r="F1083" s="1">
        <v>6</v>
      </c>
      <c r="G1083" s="1" t="s">
        <v>838</v>
      </c>
      <c r="H1083" s="1" t="str">
        <f t="shared" si="17"/>
        <v>6연립다세대중위매매가격</v>
      </c>
      <c r="I1083" s="1" t="s">
        <v>876</v>
      </c>
      <c r="J1083" s="13">
        <v>215387.89192133932</v>
      </c>
      <c r="K1083" s="13">
        <v>213783.34706021723</v>
      </c>
      <c r="L1083" s="13">
        <v>213497.08673080427</v>
      </c>
      <c r="M1083" s="13">
        <v>213788.55387412422</v>
      </c>
      <c r="N1083" s="13">
        <v>212827.16053362389</v>
      </c>
      <c r="O1083" s="13">
        <v>214527.4338893393</v>
      </c>
      <c r="P1083" s="13">
        <v>214235.96674601935</v>
      </c>
      <c r="Q1083" s="14">
        <v>213727.17133246406</v>
      </c>
      <c r="R1083" s="14">
        <v>212668.87210143817</v>
      </c>
      <c r="S1083" s="14">
        <v>212773.82715731009</v>
      </c>
      <c r="T1083" s="14">
        <v>210590.79245757425</v>
      </c>
      <c r="U1083" s="14">
        <v>208762.03774703527</v>
      </c>
      <c r="V1083" s="14">
        <v>208420.56001972198</v>
      </c>
      <c r="W1083" s="14">
        <v>207356.75848582332</v>
      </c>
      <c r="X1083" s="14">
        <v>207363.31634883111</v>
      </c>
      <c r="Y1083" s="14">
        <v>207236.15642076192</v>
      </c>
      <c r="Z1083" s="14">
        <v>207958.10136556608</v>
      </c>
      <c r="AA1083" s="14">
        <v>207443.43162565734</v>
      </c>
      <c r="AB1083" s="14">
        <v>207346.43166649275</v>
      </c>
      <c r="AC1083" s="14">
        <v>206159.47434251223</v>
      </c>
    </row>
    <row r="1084" spans="1:29">
      <c r="A1084" s="1" t="s">
        <v>524</v>
      </c>
      <c r="B1084" s="1" t="s">
        <v>525</v>
      </c>
      <c r="C1084" s="1" t="s">
        <v>526</v>
      </c>
      <c r="F1084" s="1">
        <v>7</v>
      </c>
      <c r="G1084" s="1" t="s">
        <v>838</v>
      </c>
      <c r="H1084" s="1" t="str">
        <f t="shared" si="17"/>
        <v>7연립다세대중위매매가격</v>
      </c>
      <c r="I1084" s="1" t="s">
        <v>876</v>
      </c>
      <c r="J1084" s="13">
        <v>202765.74412382406</v>
      </c>
      <c r="K1084" s="13">
        <v>202765.74412382406</v>
      </c>
      <c r="L1084" s="13">
        <v>202583.38208169906</v>
      </c>
      <c r="M1084" s="13">
        <v>202583.38208169906</v>
      </c>
      <c r="N1084" s="13">
        <v>201062.03029750887</v>
      </c>
      <c r="O1084" s="13">
        <v>202401.0200395741</v>
      </c>
      <c r="P1084" s="13">
        <v>202401.0200395741</v>
      </c>
      <c r="Q1084" s="14">
        <v>202076.26482030234</v>
      </c>
      <c r="R1084" s="14">
        <v>201711.54073605238</v>
      </c>
      <c r="S1084" s="14">
        <v>202218.6579974491</v>
      </c>
      <c r="T1084" s="14">
        <v>199643.10282548724</v>
      </c>
      <c r="U1084" s="14">
        <v>198335.25745046497</v>
      </c>
      <c r="V1084" s="14">
        <v>197831.81140458555</v>
      </c>
      <c r="W1084" s="14">
        <v>196321.47326694729</v>
      </c>
      <c r="X1084" s="14">
        <v>196506.99089237917</v>
      </c>
      <c r="Y1084" s="14">
        <v>196255.26786943947</v>
      </c>
      <c r="Z1084" s="14">
        <v>196003.54484649978</v>
      </c>
      <c r="AA1084" s="14">
        <v>195878.02614324293</v>
      </c>
      <c r="AB1084" s="14">
        <v>195878.02614324293</v>
      </c>
      <c r="AC1084" s="14">
        <v>195506.99089237917</v>
      </c>
    </row>
    <row r="1085" spans="1:29">
      <c r="A1085" s="1" t="s">
        <v>524</v>
      </c>
      <c r="B1085" s="1" t="s">
        <v>525</v>
      </c>
      <c r="C1085" s="1" t="s">
        <v>527</v>
      </c>
      <c r="F1085" s="1">
        <v>8</v>
      </c>
      <c r="G1085" s="1" t="s">
        <v>838</v>
      </c>
      <c r="H1085" s="1" t="str">
        <f t="shared" si="17"/>
        <v>8연립다세대중위매매가격</v>
      </c>
      <c r="I1085" s="1" t="s">
        <v>876</v>
      </c>
      <c r="J1085" s="13">
        <v>260000</v>
      </c>
      <c r="K1085" s="13">
        <v>260000</v>
      </c>
      <c r="L1085" s="13">
        <v>260000</v>
      </c>
      <c r="M1085" s="13">
        <v>260000</v>
      </c>
      <c r="N1085" s="13">
        <v>260000</v>
      </c>
      <c r="O1085" s="13">
        <v>260000</v>
      </c>
      <c r="P1085" s="13">
        <v>260000</v>
      </c>
      <c r="Q1085" s="14">
        <v>260000</v>
      </c>
      <c r="R1085" s="14">
        <v>260000</v>
      </c>
      <c r="S1085" s="14">
        <v>260000</v>
      </c>
      <c r="T1085" s="14">
        <v>260000</v>
      </c>
      <c r="U1085" s="14">
        <v>260000</v>
      </c>
      <c r="V1085" s="14">
        <v>260000</v>
      </c>
      <c r="W1085" s="14">
        <v>260000</v>
      </c>
      <c r="X1085" s="14">
        <v>260000</v>
      </c>
      <c r="Y1085" s="14">
        <v>260000</v>
      </c>
      <c r="Z1085" s="14">
        <v>260000</v>
      </c>
      <c r="AA1085" s="14">
        <v>259000</v>
      </c>
      <c r="AB1085" s="14">
        <v>259000</v>
      </c>
      <c r="AC1085" s="14">
        <v>259000</v>
      </c>
    </row>
    <row r="1086" spans="1:29">
      <c r="A1086" s="1" t="s">
        <v>524</v>
      </c>
      <c r="B1086" s="1" t="s">
        <v>525</v>
      </c>
      <c r="C1086" s="1" t="s">
        <v>528</v>
      </c>
      <c r="F1086" s="1">
        <v>9</v>
      </c>
      <c r="G1086" s="1" t="s">
        <v>838</v>
      </c>
      <c r="H1086" s="1" t="str">
        <f t="shared" si="17"/>
        <v>9연립다세대중위매매가격</v>
      </c>
      <c r="I1086" s="1" t="s">
        <v>876</v>
      </c>
      <c r="J1086" s="13">
        <v>200000</v>
      </c>
      <c r="K1086" s="13">
        <v>200000</v>
      </c>
      <c r="L1086" s="13">
        <v>200000</v>
      </c>
      <c r="M1086" s="13">
        <v>200000</v>
      </c>
      <c r="N1086" s="13">
        <v>197000</v>
      </c>
      <c r="O1086" s="13">
        <v>200000</v>
      </c>
      <c r="P1086" s="13">
        <v>200000</v>
      </c>
      <c r="Q1086" s="14">
        <v>199000</v>
      </c>
      <c r="R1086" s="14">
        <v>199000</v>
      </c>
      <c r="S1086" s="14">
        <v>200000</v>
      </c>
      <c r="T1086" s="14">
        <v>196000</v>
      </c>
      <c r="U1086" s="14">
        <v>195000</v>
      </c>
      <c r="V1086" s="14">
        <v>194000</v>
      </c>
      <c r="W1086" s="14">
        <v>191000</v>
      </c>
      <c r="X1086" s="14">
        <v>191000</v>
      </c>
      <c r="Y1086" s="14">
        <v>190500</v>
      </c>
      <c r="Z1086" s="14">
        <v>190000</v>
      </c>
      <c r="AA1086" s="14">
        <v>190000</v>
      </c>
      <c r="AB1086" s="14">
        <v>190000</v>
      </c>
      <c r="AC1086" s="14">
        <v>190000</v>
      </c>
    </row>
    <row r="1087" spans="1:29">
      <c r="A1087" s="1" t="s">
        <v>524</v>
      </c>
      <c r="B1087" s="1" t="s">
        <v>525</v>
      </c>
      <c r="C1087" s="1" t="s">
        <v>529</v>
      </c>
      <c r="F1087" s="1">
        <v>10</v>
      </c>
      <c r="G1087" s="1" t="s">
        <v>838</v>
      </c>
      <c r="H1087" s="1" t="str">
        <f t="shared" si="17"/>
        <v>10연립다세대중위매매가격</v>
      </c>
      <c r="I1087" s="1" t="s">
        <v>876</v>
      </c>
      <c r="J1087" s="13">
        <v>186500</v>
      </c>
      <c r="K1087" s="13">
        <v>186500</v>
      </c>
      <c r="L1087" s="13">
        <v>186000</v>
      </c>
      <c r="M1087" s="13">
        <v>186000</v>
      </c>
      <c r="N1087" s="13">
        <v>186000</v>
      </c>
      <c r="O1087" s="13">
        <v>185500</v>
      </c>
      <c r="P1087" s="13">
        <v>185500</v>
      </c>
      <c r="Q1087" s="14">
        <v>186000</v>
      </c>
      <c r="R1087" s="14">
        <v>185000</v>
      </c>
      <c r="S1087" s="14">
        <v>185000</v>
      </c>
      <c r="T1087" s="14">
        <v>183500</v>
      </c>
      <c r="U1087" s="14">
        <v>182000</v>
      </c>
      <c r="V1087" s="14">
        <v>182000</v>
      </c>
      <c r="W1087" s="14">
        <v>182000</v>
      </c>
      <c r="X1087" s="14">
        <v>182500</v>
      </c>
      <c r="Y1087" s="14">
        <v>182500</v>
      </c>
      <c r="Z1087" s="14">
        <v>182500</v>
      </c>
      <c r="AA1087" s="14">
        <v>182500</v>
      </c>
      <c r="AB1087" s="14">
        <v>182500</v>
      </c>
      <c r="AC1087" s="14">
        <v>181500</v>
      </c>
    </row>
    <row r="1088" spans="1:29">
      <c r="A1088" s="1" t="s">
        <v>524</v>
      </c>
      <c r="B1088" s="1" t="s">
        <v>525</v>
      </c>
      <c r="C1088" s="1" t="s">
        <v>530</v>
      </c>
      <c r="F1088" s="1">
        <v>11</v>
      </c>
      <c r="G1088" s="1" t="s">
        <v>838</v>
      </c>
      <c r="H1088" s="1" t="str">
        <f t="shared" si="17"/>
        <v>11연립다세대중위매매가격</v>
      </c>
      <c r="I1088" s="1" t="s">
        <v>876</v>
      </c>
      <c r="J1088" s="13">
        <v>228224.43970533734</v>
      </c>
      <c r="K1088" s="13">
        <v>224988.09516069258</v>
      </c>
      <c r="L1088" s="13">
        <v>224596.17172616918</v>
      </c>
      <c r="M1088" s="13">
        <v>225184.05687795425</v>
      </c>
      <c r="N1088" s="13">
        <v>224792.13344343088</v>
      </c>
      <c r="O1088" s="13">
        <v>226859.82718152442</v>
      </c>
      <c r="P1088" s="13">
        <v>226271.94202973935</v>
      </c>
      <c r="Q1088" s="14">
        <v>225575.98031247765</v>
      </c>
      <c r="R1088" s="14">
        <v>223812.32485712241</v>
      </c>
      <c r="S1088" s="14">
        <v>223508.28657438411</v>
      </c>
      <c r="T1088" s="14">
        <v>221724.43970533734</v>
      </c>
      <c r="U1088" s="14">
        <v>219406.19068722587</v>
      </c>
      <c r="V1088" s="14">
        <v>219230.05791830309</v>
      </c>
      <c r="W1088" s="14">
        <v>218622.10217461069</v>
      </c>
      <c r="X1088" s="14">
        <v>218445.96940568791</v>
      </c>
      <c r="Y1088" s="14">
        <v>218445.96940568791</v>
      </c>
      <c r="Z1088" s="14">
        <v>220161.88089307272</v>
      </c>
      <c r="AA1088" s="14">
        <v>219249.94727753411</v>
      </c>
      <c r="AB1088" s="14">
        <v>219053.92514938032</v>
      </c>
      <c r="AC1088" s="14">
        <v>217034.0357901493</v>
      </c>
    </row>
    <row r="1089" spans="1:29">
      <c r="A1089" s="1" t="s">
        <v>524</v>
      </c>
      <c r="B1089" s="1" t="s">
        <v>525</v>
      </c>
      <c r="C1089" s="1" t="s">
        <v>531</v>
      </c>
      <c r="F1089" s="1">
        <v>12</v>
      </c>
      <c r="G1089" s="1" t="s">
        <v>838</v>
      </c>
      <c r="H1089" s="1" t="str">
        <f t="shared" si="17"/>
        <v>12연립다세대중위매매가격</v>
      </c>
      <c r="I1089" s="1" t="s">
        <v>876</v>
      </c>
      <c r="J1089" s="13">
        <v>210000</v>
      </c>
      <c r="K1089" s="13">
        <v>205000</v>
      </c>
      <c r="L1089" s="13">
        <v>205000</v>
      </c>
      <c r="M1089" s="13">
        <v>205000</v>
      </c>
      <c r="N1089" s="13">
        <v>205000</v>
      </c>
      <c r="O1089" s="13">
        <v>205500</v>
      </c>
      <c r="P1089" s="13">
        <v>205500</v>
      </c>
      <c r="Q1089" s="14">
        <v>205000</v>
      </c>
      <c r="R1089" s="14">
        <v>205000</v>
      </c>
      <c r="S1089" s="14">
        <v>204500</v>
      </c>
      <c r="T1089" s="14">
        <v>203500</v>
      </c>
      <c r="U1089" s="14">
        <v>200000</v>
      </c>
      <c r="V1089" s="14">
        <v>201000</v>
      </c>
      <c r="W1089" s="14">
        <v>200000</v>
      </c>
      <c r="X1089" s="14">
        <v>201000</v>
      </c>
      <c r="Y1089" s="14">
        <v>201000</v>
      </c>
      <c r="Z1089" s="14">
        <v>203500</v>
      </c>
      <c r="AA1089" s="14">
        <v>202000</v>
      </c>
      <c r="AB1089" s="14">
        <v>202000</v>
      </c>
      <c r="AC1089" s="14">
        <v>199000</v>
      </c>
    </row>
    <row r="1090" spans="1:29">
      <c r="A1090" s="1" t="s">
        <v>524</v>
      </c>
      <c r="B1090" s="1" t="s">
        <v>525</v>
      </c>
      <c r="C1090" s="1" t="s">
        <v>532</v>
      </c>
      <c r="F1090" s="1">
        <v>13</v>
      </c>
      <c r="G1090" s="1" t="s">
        <v>838</v>
      </c>
      <c r="H1090" s="1" t="str">
        <f t="shared" ref="H1090:H1153" si="18">F1090&amp;G1090&amp;I1090</f>
        <v>13연립다세대중위매매가격</v>
      </c>
      <c r="I1090" s="1" t="s">
        <v>876</v>
      </c>
      <c r="J1090" s="13">
        <v>256500</v>
      </c>
      <c r="K1090" s="13">
        <v>256000</v>
      </c>
      <c r="L1090" s="13">
        <v>255000</v>
      </c>
      <c r="M1090" s="13">
        <v>256500</v>
      </c>
      <c r="N1090" s="13">
        <v>255500</v>
      </c>
      <c r="O1090" s="13">
        <v>260000</v>
      </c>
      <c r="P1090" s="13">
        <v>258500</v>
      </c>
      <c r="Q1090" s="14">
        <v>257500</v>
      </c>
      <c r="R1090" s="14">
        <v>253000</v>
      </c>
      <c r="S1090" s="14">
        <v>253000</v>
      </c>
      <c r="T1090" s="14">
        <v>250000</v>
      </c>
      <c r="U1090" s="14">
        <v>249500</v>
      </c>
      <c r="V1090" s="14">
        <v>247500</v>
      </c>
      <c r="W1090" s="14">
        <v>247500</v>
      </c>
      <c r="X1090" s="14">
        <v>245500</v>
      </c>
      <c r="Y1090" s="14">
        <v>245500</v>
      </c>
      <c r="Z1090" s="14">
        <v>246000</v>
      </c>
      <c r="AA1090" s="14">
        <v>246000</v>
      </c>
      <c r="AB1090" s="14">
        <v>245500</v>
      </c>
      <c r="AC1090" s="14">
        <v>245000</v>
      </c>
    </row>
    <row r="1091" spans="1:29">
      <c r="A1091" s="1" t="s">
        <v>524</v>
      </c>
      <c r="B1091" s="1" t="s">
        <v>533</v>
      </c>
      <c r="F1091" s="1">
        <v>14</v>
      </c>
      <c r="G1091" s="1" t="s">
        <v>838</v>
      </c>
      <c r="H1091" s="1" t="str">
        <f t="shared" si="18"/>
        <v>14연립다세대중위매매가격</v>
      </c>
      <c r="I1091" s="1" t="s">
        <v>876</v>
      </c>
      <c r="J1091" s="13">
        <v>116307.75054838326</v>
      </c>
      <c r="K1091" s="13">
        <v>116307.75054838326</v>
      </c>
      <c r="L1091" s="13">
        <v>116307.75054838326</v>
      </c>
      <c r="M1091" s="13">
        <v>116333.43473801196</v>
      </c>
      <c r="N1091" s="13">
        <v>116301.65342177534</v>
      </c>
      <c r="O1091" s="13">
        <v>116301.65342177534</v>
      </c>
      <c r="P1091" s="13">
        <v>116153.11230616817</v>
      </c>
      <c r="Q1091" s="14">
        <v>115868.50479677218</v>
      </c>
      <c r="R1091" s="14">
        <v>115702.17046885553</v>
      </c>
      <c r="S1091" s="14">
        <v>115702.17046885553</v>
      </c>
      <c r="T1091" s="14">
        <v>115905.7856137708</v>
      </c>
      <c r="U1091" s="14">
        <v>115299.48601845071</v>
      </c>
      <c r="V1091" s="14">
        <v>114946.66118983923</v>
      </c>
      <c r="W1091" s="14">
        <v>114069.71565882002</v>
      </c>
      <c r="X1091" s="14">
        <v>113852.40399299358</v>
      </c>
      <c r="Y1091" s="14">
        <v>112868.89519265799</v>
      </c>
      <c r="Z1091" s="14">
        <v>112926.20684928482</v>
      </c>
      <c r="AA1091" s="14">
        <v>113000.36664998473</v>
      </c>
      <c r="AB1091" s="14">
        <v>113382.97793752368</v>
      </c>
      <c r="AC1091" s="14">
        <v>113251.50648019694</v>
      </c>
    </row>
    <row r="1092" spans="1:29">
      <c r="A1092" s="1" t="s">
        <v>524</v>
      </c>
      <c r="B1092" s="1" t="s">
        <v>533</v>
      </c>
      <c r="C1092" s="1" t="s">
        <v>534</v>
      </c>
      <c r="F1092" s="1">
        <v>15</v>
      </c>
      <c r="G1092" s="1" t="s">
        <v>838</v>
      </c>
      <c r="H1092" s="1" t="str">
        <f t="shared" si="18"/>
        <v>15연립다세대중위매매가격</v>
      </c>
      <c r="I1092" s="1" t="s">
        <v>876</v>
      </c>
      <c r="J1092" s="13">
        <v>180000</v>
      </c>
      <c r="K1092" s="13">
        <v>180000</v>
      </c>
      <c r="L1092" s="13">
        <v>180000</v>
      </c>
      <c r="M1092" s="13">
        <v>180000</v>
      </c>
      <c r="N1092" s="13">
        <v>180000</v>
      </c>
      <c r="O1092" s="13">
        <v>180000</v>
      </c>
      <c r="P1092" s="13">
        <v>179500</v>
      </c>
      <c r="Q1092" s="14">
        <v>179500</v>
      </c>
      <c r="R1092" s="14">
        <v>179500</v>
      </c>
      <c r="S1092" s="14">
        <v>179500</v>
      </c>
      <c r="T1092" s="14">
        <v>179000</v>
      </c>
      <c r="U1092" s="14">
        <v>179000</v>
      </c>
      <c r="V1092" s="14">
        <v>178000</v>
      </c>
      <c r="W1092" s="14">
        <v>176500</v>
      </c>
      <c r="X1092" s="14">
        <v>176500</v>
      </c>
      <c r="Y1092" s="14">
        <v>171000</v>
      </c>
      <c r="Z1092" s="14">
        <v>171000</v>
      </c>
      <c r="AA1092" s="14">
        <v>171000</v>
      </c>
      <c r="AB1092" s="14">
        <v>172000</v>
      </c>
      <c r="AC1092" s="14">
        <v>172000</v>
      </c>
    </row>
    <row r="1093" spans="1:29">
      <c r="A1093" s="1" t="s">
        <v>524</v>
      </c>
      <c r="B1093" s="1" t="s">
        <v>533</v>
      </c>
      <c r="C1093" s="1" t="s">
        <v>535</v>
      </c>
      <c r="F1093" s="1">
        <v>16</v>
      </c>
      <c r="G1093" s="1" t="s">
        <v>838</v>
      </c>
      <c r="H1093" s="1" t="str">
        <f t="shared" si="18"/>
        <v>16연립다세대중위매매가격</v>
      </c>
      <c r="I1093" s="1" t="s">
        <v>876</v>
      </c>
      <c r="J1093" s="13">
        <v>90000</v>
      </c>
      <c r="K1093" s="13">
        <v>90000</v>
      </c>
      <c r="L1093" s="13">
        <v>90000</v>
      </c>
      <c r="M1093" s="13">
        <v>90000</v>
      </c>
      <c r="N1093" s="13">
        <v>90000</v>
      </c>
      <c r="O1093" s="13">
        <v>90000</v>
      </c>
      <c r="P1093" s="13">
        <v>90000</v>
      </c>
      <c r="Q1093" s="14">
        <v>89000</v>
      </c>
      <c r="R1093" s="14">
        <v>89000</v>
      </c>
      <c r="S1093" s="14">
        <v>89000</v>
      </c>
      <c r="T1093" s="14">
        <v>89000</v>
      </c>
      <c r="U1093" s="14">
        <v>89000</v>
      </c>
      <c r="V1093" s="14">
        <v>89000</v>
      </c>
      <c r="W1093" s="14">
        <v>89000</v>
      </c>
      <c r="X1093" s="14">
        <v>89000</v>
      </c>
      <c r="Y1093" s="14">
        <v>89000</v>
      </c>
      <c r="Z1093" s="14">
        <v>89000</v>
      </c>
      <c r="AA1093" s="14">
        <v>90000</v>
      </c>
      <c r="AB1093" s="14">
        <v>91000</v>
      </c>
      <c r="AC1093" s="14">
        <v>90000</v>
      </c>
    </row>
    <row r="1094" spans="1:29">
      <c r="A1094" s="1" t="s">
        <v>524</v>
      </c>
      <c r="B1094" s="1" t="s">
        <v>533</v>
      </c>
      <c r="C1094" s="1" t="s">
        <v>536</v>
      </c>
      <c r="F1094" s="1">
        <v>17</v>
      </c>
      <c r="G1094" s="1" t="s">
        <v>838</v>
      </c>
      <c r="H1094" s="1" t="str">
        <f t="shared" si="18"/>
        <v>17연립다세대중위매매가격</v>
      </c>
      <c r="I1094" s="1" t="s">
        <v>876</v>
      </c>
      <c r="J1094" s="13">
        <v>105000</v>
      </c>
      <c r="K1094" s="13">
        <v>105000</v>
      </c>
      <c r="L1094" s="13">
        <v>105000</v>
      </c>
      <c r="M1094" s="13">
        <v>105000</v>
      </c>
      <c r="N1094" s="13">
        <v>105000</v>
      </c>
      <c r="O1094" s="13">
        <v>105000</v>
      </c>
      <c r="P1094" s="13">
        <v>105000</v>
      </c>
      <c r="Q1094" s="14">
        <v>105000</v>
      </c>
      <c r="R1094" s="14">
        <v>105000</v>
      </c>
      <c r="S1094" s="14">
        <v>105000</v>
      </c>
      <c r="T1094" s="14">
        <v>106000</v>
      </c>
      <c r="U1094" s="14">
        <v>106000</v>
      </c>
      <c r="V1094" s="14">
        <v>106000</v>
      </c>
      <c r="W1094" s="14">
        <v>105000</v>
      </c>
      <c r="X1094" s="14">
        <v>105000</v>
      </c>
      <c r="Y1094" s="14">
        <v>105000</v>
      </c>
      <c r="Z1094" s="14">
        <v>105000</v>
      </c>
      <c r="AA1094" s="14">
        <v>105000</v>
      </c>
      <c r="AB1094" s="14">
        <v>105000</v>
      </c>
      <c r="AC1094" s="14">
        <v>105000</v>
      </c>
    </row>
    <row r="1095" spans="1:29">
      <c r="A1095" s="1" t="s">
        <v>524</v>
      </c>
      <c r="B1095" s="1" t="s">
        <v>533</v>
      </c>
      <c r="C1095" s="1" t="s">
        <v>537</v>
      </c>
      <c r="F1095" s="1">
        <v>18</v>
      </c>
      <c r="G1095" s="1" t="s">
        <v>838</v>
      </c>
      <c r="H1095" s="1" t="str">
        <f t="shared" si="18"/>
        <v>18연립다세대중위매매가격</v>
      </c>
      <c r="I1095" s="1" t="s">
        <v>876</v>
      </c>
      <c r="J1095" s="13">
        <v>130000</v>
      </c>
      <c r="K1095" s="13">
        <v>130000</v>
      </c>
      <c r="L1095" s="13">
        <v>130000</v>
      </c>
      <c r="M1095" s="13">
        <v>130250</v>
      </c>
      <c r="N1095" s="13">
        <v>130000</v>
      </c>
      <c r="O1095" s="13">
        <v>130000</v>
      </c>
      <c r="P1095" s="13">
        <v>130000</v>
      </c>
      <c r="Q1095" s="14">
        <v>129000</v>
      </c>
      <c r="R1095" s="14">
        <v>129000</v>
      </c>
      <c r="S1095" s="14">
        <v>129000</v>
      </c>
      <c r="T1095" s="14">
        <v>128000</v>
      </c>
      <c r="U1095" s="14">
        <v>127500</v>
      </c>
      <c r="V1095" s="14">
        <v>126500</v>
      </c>
      <c r="W1095" s="14">
        <v>126000</v>
      </c>
      <c r="X1095" s="14">
        <v>125500</v>
      </c>
      <c r="Y1095" s="14">
        <v>125000</v>
      </c>
      <c r="Z1095" s="14">
        <v>125500</v>
      </c>
      <c r="AA1095" s="14">
        <v>125000</v>
      </c>
      <c r="AB1095" s="14">
        <v>125000</v>
      </c>
      <c r="AC1095" s="14">
        <v>125000</v>
      </c>
    </row>
    <row r="1096" spans="1:29">
      <c r="A1096" s="1" t="s">
        <v>524</v>
      </c>
      <c r="B1096" s="1" t="s">
        <v>533</v>
      </c>
      <c r="C1096" s="1" t="s">
        <v>538</v>
      </c>
      <c r="F1096" s="1">
        <v>19</v>
      </c>
      <c r="G1096" s="1" t="s">
        <v>838</v>
      </c>
      <c r="H1096" s="1" t="str">
        <f t="shared" si="18"/>
        <v>19연립다세대중위매매가격</v>
      </c>
      <c r="I1096" s="1" t="s">
        <v>876</v>
      </c>
      <c r="J1096" s="13">
        <v>70000</v>
      </c>
      <c r="K1096" s="13">
        <v>70000</v>
      </c>
      <c r="L1096" s="13">
        <v>70000</v>
      </c>
      <c r="M1096" s="13">
        <v>69950</v>
      </c>
      <c r="N1096" s="13">
        <v>69800</v>
      </c>
      <c r="O1096" s="13">
        <v>69800</v>
      </c>
      <c r="P1096" s="13">
        <v>69000</v>
      </c>
      <c r="Q1096" s="14">
        <v>69000</v>
      </c>
      <c r="R1096" s="14">
        <v>68750</v>
      </c>
      <c r="S1096" s="14">
        <v>68750</v>
      </c>
      <c r="T1096" s="14">
        <v>68750</v>
      </c>
      <c r="U1096" s="14">
        <v>68750</v>
      </c>
      <c r="V1096" s="14">
        <v>68750</v>
      </c>
      <c r="W1096" s="14">
        <v>68800</v>
      </c>
      <c r="X1096" s="14">
        <v>68825</v>
      </c>
      <c r="Y1096" s="14">
        <v>68825</v>
      </c>
      <c r="Z1096" s="14">
        <v>68825</v>
      </c>
      <c r="AA1096" s="14">
        <v>68825</v>
      </c>
      <c r="AB1096" s="14">
        <v>68825</v>
      </c>
      <c r="AC1096" s="14">
        <v>68825</v>
      </c>
    </row>
    <row r="1097" spans="1:29">
      <c r="A1097" s="1" t="s">
        <v>524</v>
      </c>
      <c r="B1097" s="1" t="s">
        <v>533</v>
      </c>
      <c r="C1097" s="1" t="s">
        <v>539</v>
      </c>
      <c r="F1097" s="1">
        <v>20</v>
      </c>
      <c r="G1097" s="1" t="s">
        <v>838</v>
      </c>
      <c r="H1097" s="1" t="str">
        <f t="shared" si="18"/>
        <v>20연립다세대중위매매가격</v>
      </c>
      <c r="I1097" s="1" t="s">
        <v>876</v>
      </c>
      <c r="J1097" s="13">
        <v>108000</v>
      </c>
      <c r="K1097" s="13">
        <v>108000</v>
      </c>
      <c r="L1097" s="13">
        <v>108000</v>
      </c>
      <c r="M1097" s="13">
        <v>108000</v>
      </c>
      <c r="N1097" s="13">
        <v>108000</v>
      </c>
      <c r="O1097" s="13">
        <v>108000</v>
      </c>
      <c r="P1097" s="13">
        <v>108000</v>
      </c>
      <c r="Q1097" s="14">
        <v>107000</v>
      </c>
      <c r="R1097" s="14">
        <v>105000</v>
      </c>
      <c r="S1097" s="14">
        <v>105000</v>
      </c>
      <c r="T1097" s="14">
        <v>105000</v>
      </c>
      <c r="U1097" s="14">
        <v>105000</v>
      </c>
      <c r="V1097" s="14">
        <v>105000</v>
      </c>
      <c r="W1097" s="14">
        <v>103000</v>
      </c>
      <c r="X1097" s="14">
        <v>101000</v>
      </c>
      <c r="Y1097" s="14">
        <v>102000</v>
      </c>
      <c r="Z1097" s="14">
        <v>102000</v>
      </c>
      <c r="AA1097" s="14">
        <v>102000</v>
      </c>
      <c r="AB1097" s="14">
        <v>103000</v>
      </c>
      <c r="AC1097" s="14">
        <v>103000</v>
      </c>
    </row>
    <row r="1098" spans="1:29">
      <c r="A1098" s="1" t="s">
        <v>524</v>
      </c>
      <c r="B1098" s="1" t="s">
        <v>533</v>
      </c>
      <c r="C1098" s="1" t="s">
        <v>540</v>
      </c>
      <c r="F1098" s="1">
        <v>21</v>
      </c>
      <c r="G1098" s="1" t="s">
        <v>838</v>
      </c>
      <c r="H1098" s="1" t="str">
        <f t="shared" si="18"/>
        <v>21연립다세대중위매매가격</v>
      </c>
      <c r="I1098" s="1" t="s">
        <v>876</v>
      </c>
      <c r="J1098" s="13">
        <v>74000</v>
      </c>
      <c r="K1098" s="13">
        <v>74000</v>
      </c>
      <c r="L1098" s="13">
        <v>74000</v>
      </c>
      <c r="M1098" s="13">
        <v>74000</v>
      </c>
      <c r="N1098" s="13">
        <v>74000</v>
      </c>
      <c r="O1098" s="13">
        <v>74000</v>
      </c>
      <c r="P1098" s="13">
        <v>73500</v>
      </c>
      <c r="Q1098" s="14">
        <v>74000</v>
      </c>
      <c r="R1098" s="14">
        <v>74000</v>
      </c>
      <c r="S1098" s="14">
        <v>74000</v>
      </c>
      <c r="T1098" s="14">
        <v>74000</v>
      </c>
      <c r="U1098" s="14">
        <v>74000</v>
      </c>
      <c r="V1098" s="14">
        <v>73000</v>
      </c>
      <c r="W1098" s="14">
        <v>73000</v>
      </c>
      <c r="X1098" s="14">
        <v>73000</v>
      </c>
      <c r="Y1098" s="14">
        <v>72000</v>
      </c>
      <c r="Z1098" s="14">
        <v>72000</v>
      </c>
      <c r="AA1098" s="14">
        <v>72000</v>
      </c>
      <c r="AB1098" s="14">
        <v>72000</v>
      </c>
      <c r="AC1098" s="14">
        <v>72000</v>
      </c>
    </row>
    <row r="1099" spans="1:29">
      <c r="A1099" s="1" t="s">
        <v>524</v>
      </c>
      <c r="B1099" s="1" t="s">
        <v>541</v>
      </c>
      <c r="F1099" s="1">
        <v>22</v>
      </c>
      <c r="G1099" s="1" t="s">
        <v>838</v>
      </c>
      <c r="H1099" s="1" t="str">
        <f t="shared" si="18"/>
        <v>22연립다세대중위매매가격</v>
      </c>
      <c r="I1099" s="1" t="s">
        <v>876</v>
      </c>
      <c r="J1099" s="13">
        <v>83000</v>
      </c>
      <c r="K1099" s="13">
        <v>83000</v>
      </c>
      <c r="L1099" s="13">
        <v>82000</v>
      </c>
      <c r="M1099" s="13">
        <v>82000</v>
      </c>
      <c r="N1099" s="13">
        <v>81900</v>
      </c>
      <c r="O1099" s="13">
        <v>81000</v>
      </c>
      <c r="P1099" s="13">
        <v>81000</v>
      </c>
      <c r="Q1099" s="14">
        <v>81000</v>
      </c>
      <c r="R1099" s="14">
        <v>81600</v>
      </c>
      <c r="S1099" s="14">
        <v>81600</v>
      </c>
      <c r="T1099" s="14">
        <v>81600</v>
      </c>
      <c r="U1099" s="14">
        <v>81600</v>
      </c>
      <c r="V1099" s="14">
        <v>81600</v>
      </c>
      <c r="W1099" s="14">
        <v>80000</v>
      </c>
      <c r="X1099" s="14">
        <v>79500</v>
      </c>
      <c r="Y1099" s="14">
        <v>79500</v>
      </c>
      <c r="Z1099" s="14">
        <v>79500</v>
      </c>
      <c r="AA1099" s="14">
        <v>81400</v>
      </c>
      <c r="AB1099" s="14">
        <v>81400</v>
      </c>
      <c r="AC1099" s="14">
        <v>81400</v>
      </c>
    </row>
    <row r="1100" spans="1:29">
      <c r="A1100" s="1" t="s">
        <v>524</v>
      </c>
      <c r="B1100" s="1" t="s">
        <v>542</v>
      </c>
      <c r="F1100" s="1">
        <v>23</v>
      </c>
      <c r="G1100" s="1" t="s">
        <v>838</v>
      </c>
      <c r="H1100" s="1" t="str">
        <f t="shared" si="18"/>
        <v>23연립다세대중위매매가격</v>
      </c>
      <c r="I1100" s="1" t="s">
        <v>876</v>
      </c>
      <c r="J1100" s="13">
        <v>92232.730975155326</v>
      </c>
      <c r="K1100" s="13">
        <v>92232.730975155326</v>
      </c>
      <c r="L1100" s="13">
        <v>92353.004980017591</v>
      </c>
      <c r="M1100" s="13">
        <v>92353.004980017591</v>
      </c>
      <c r="N1100" s="13">
        <v>91930.416894657741</v>
      </c>
      <c r="O1100" s="13">
        <v>91719.122851977809</v>
      </c>
      <c r="P1100" s="13">
        <v>91598.848847115543</v>
      </c>
      <c r="Q1100" s="14">
        <v>91598.848847115543</v>
      </c>
      <c r="R1100" s="14">
        <v>91598.848847115543</v>
      </c>
      <c r="S1100" s="14">
        <v>91720.854083406637</v>
      </c>
      <c r="T1100" s="14">
        <v>91750.922584622211</v>
      </c>
      <c r="U1100" s="14">
        <v>91151.507790197982</v>
      </c>
      <c r="V1100" s="14">
        <v>91352.486882749348</v>
      </c>
      <c r="W1100" s="14">
        <v>91889.209635553139</v>
      </c>
      <c r="X1100" s="14">
        <v>91688.230543001773</v>
      </c>
      <c r="Y1100" s="14">
        <v>91718.04847371309</v>
      </c>
      <c r="Z1100" s="14">
        <v>91919.027566264471</v>
      </c>
      <c r="AA1100" s="14">
        <v>92120.006658815837</v>
      </c>
      <c r="AB1100" s="14">
        <v>92120.006658815837</v>
      </c>
      <c r="AC1100" s="14">
        <v>92455.750319068262</v>
      </c>
    </row>
    <row r="1101" spans="1:29">
      <c r="A1101" s="1" t="s">
        <v>524</v>
      </c>
      <c r="B1101" s="1" t="s">
        <v>542</v>
      </c>
      <c r="C1101" s="1" t="s">
        <v>543</v>
      </c>
      <c r="F1101" s="1">
        <v>24</v>
      </c>
      <c r="G1101" s="1" t="s">
        <v>838</v>
      </c>
      <c r="H1101" s="1" t="str">
        <f t="shared" si="18"/>
        <v>24연립다세대중위매매가격</v>
      </c>
      <c r="I1101" s="1" t="s">
        <v>876</v>
      </c>
      <c r="J1101" s="13">
        <v>85000</v>
      </c>
      <c r="K1101" s="13">
        <v>85000</v>
      </c>
      <c r="L1101" s="13">
        <v>85000</v>
      </c>
      <c r="M1101" s="13">
        <v>85000</v>
      </c>
      <c r="N1101" s="13">
        <v>85000</v>
      </c>
      <c r="O1101" s="13">
        <v>85000</v>
      </c>
      <c r="P1101" s="13">
        <v>85000</v>
      </c>
      <c r="Q1101" s="14">
        <v>85000</v>
      </c>
      <c r="R1101" s="14">
        <v>85000</v>
      </c>
      <c r="S1101" s="14">
        <v>85250</v>
      </c>
      <c r="T1101" s="14">
        <v>85250</v>
      </c>
      <c r="U1101" s="14">
        <v>85250</v>
      </c>
      <c r="V1101" s="14">
        <v>85250</v>
      </c>
      <c r="W1101" s="14">
        <v>85250</v>
      </c>
      <c r="X1101" s="14">
        <v>85250</v>
      </c>
      <c r="Y1101" s="14">
        <v>85250</v>
      </c>
      <c r="Z1101" s="14">
        <v>85250</v>
      </c>
      <c r="AA1101" s="14">
        <v>85250</v>
      </c>
      <c r="AB1101" s="14">
        <v>85250</v>
      </c>
      <c r="AC1101" s="14">
        <v>85250</v>
      </c>
    </row>
    <row r="1102" spans="1:29">
      <c r="A1102" s="1" t="s">
        <v>524</v>
      </c>
      <c r="B1102" s="1" t="s">
        <v>542</v>
      </c>
      <c r="C1102" s="1" t="s">
        <v>544</v>
      </c>
      <c r="F1102" s="1">
        <v>25</v>
      </c>
      <c r="G1102" s="1" t="s">
        <v>838</v>
      </c>
      <c r="H1102" s="1" t="str">
        <f t="shared" si="18"/>
        <v>25연립다세대중위매매가격</v>
      </c>
      <c r="I1102" s="1" t="s">
        <v>876</v>
      </c>
      <c r="J1102" s="13">
        <v>95000</v>
      </c>
      <c r="K1102" s="13">
        <v>95000</v>
      </c>
      <c r="L1102" s="13">
        <v>95400</v>
      </c>
      <c r="M1102" s="13">
        <v>95400</v>
      </c>
      <c r="N1102" s="13">
        <v>95400</v>
      </c>
      <c r="O1102" s="13">
        <v>95400</v>
      </c>
      <c r="P1102" s="13">
        <v>95000</v>
      </c>
      <c r="Q1102" s="14">
        <v>95000</v>
      </c>
      <c r="R1102" s="14">
        <v>95000</v>
      </c>
      <c r="S1102" s="14">
        <v>95000</v>
      </c>
      <c r="T1102" s="14">
        <v>95100</v>
      </c>
      <c r="U1102" s="14">
        <v>95100</v>
      </c>
      <c r="V1102" s="14">
        <v>95100</v>
      </c>
      <c r="W1102" s="14">
        <v>96900</v>
      </c>
      <c r="X1102" s="14">
        <v>96900</v>
      </c>
      <c r="Y1102" s="14">
        <v>97000</v>
      </c>
      <c r="Z1102" s="14">
        <v>97000</v>
      </c>
      <c r="AA1102" s="14">
        <v>97000</v>
      </c>
      <c r="AB1102" s="14">
        <v>97000</v>
      </c>
      <c r="AC1102" s="14">
        <v>98800</v>
      </c>
    </row>
    <row r="1103" spans="1:29">
      <c r="A1103" s="1" t="s">
        <v>524</v>
      </c>
      <c r="B1103" s="1" t="s">
        <v>542</v>
      </c>
      <c r="C1103" s="1" t="s">
        <v>545</v>
      </c>
      <c r="F1103" s="1">
        <v>26</v>
      </c>
      <c r="G1103" s="1" t="s">
        <v>838</v>
      </c>
      <c r="H1103" s="1" t="str">
        <f t="shared" si="18"/>
        <v>26연립다세대중위매매가격</v>
      </c>
      <c r="I1103" s="1" t="s">
        <v>876</v>
      </c>
      <c r="J1103" s="13">
        <v>105000</v>
      </c>
      <c r="K1103" s="13">
        <v>105000</v>
      </c>
      <c r="L1103" s="13">
        <v>105000</v>
      </c>
      <c r="M1103" s="13">
        <v>105000</v>
      </c>
      <c r="N1103" s="13">
        <v>103000</v>
      </c>
      <c r="O1103" s="13">
        <v>102000</v>
      </c>
      <c r="P1103" s="13">
        <v>102000</v>
      </c>
      <c r="Q1103" s="14">
        <v>102000</v>
      </c>
      <c r="R1103" s="14">
        <v>102000</v>
      </c>
      <c r="S1103" s="14">
        <v>102000</v>
      </c>
      <c r="T1103" s="14">
        <v>102000</v>
      </c>
      <c r="U1103" s="14">
        <v>100000</v>
      </c>
      <c r="V1103" s="14">
        <v>101000</v>
      </c>
      <c r="W1103" s="14">
        <v>101000</v>
      </c>
      <c r="X1103" s="14">
        <v>100000</v>
      </c>
      <c r="Y1103" s="14">
        <v>100000</v>
      </c>
      <c r="Z1103" s="14">
        <v>101000</v>
      </c>
      <c r="AA1103" s="14">
        <v>102000</v>
      </c>
      <c r="AB1103" s="14">
        <v>102000</v>
      </c>
      <c r="AC1103" s="14">
        <v>101000</v>
      </c>
    </row>
    <row r="1104" spans="1:29">
      <c r="A1104" s="1" t="s">
        <v>524</v>
      </c>
      <c r="B1104" s="1" t="s">
        <v>546</v>
      </c>
      <c r="F1104" s="1">
        <v>27</v>
      </c>
      <c r="G1104" s="1" t="s">
        <v>838</v>
      </c>
      <c r="H1104" s="1" t="str">
        <f t="shared" si="18"/>
        <v>27연립다세대중위매매가격</v>
      </c>
      <c r="I1104" s="1" t="s">
        <v>876</v>
      </c>
      <c r="J1104" s="13">
        <v>56000</v>
      </c>
      <c r="K1104" s="13">
        <v>56000</v>
      </c>
      <c r="L1104" s="13">
        <v>56050</v>
      </c>
      <c r="M1104" s="13">
        <v>56000</v>
      </c>
      <c r="N1104" s="13">
        <v>56000</v>
      </c>
      <c r="O1104" s="13">
        <v>55550</v>
      </c>
      <c r="P1104" s="13">
        <v>55050</v>
      </c>
      <c r="Q1104" s="14">
        <v>55050</v>
      </c>
      <c r="R1104" s="14">
        <v>55500</v>
      </c>
      <c r="S1104" s="14">
        <v>55500</v>
      </c>
      <c r="T1104" s="14">
        <v>55500</v>
      </c>
      <c r="U1104" s="14">
        <v>55500</v>
      </c>
      <c r="V1104" s="14">
        <v>55500</v>
      </c>
      <c r="W1104" s="14">
        <v>55500</v>
      </c>
      <c r="X1104" s="14">
        <v>55500</v>
      </c>
      <c r="Y1104" s="14">
        <v>55250</v>
      </c>
      <c r="Z1104" s="14">
        <v>55250</v>
      </c>
      <c r="AA1104" s="14">
        <v>55200</v>
      </c>
      <c r="AB1104" s="14">
        <v>55000</v>
      </c>
      <c r="AC1104" s="14">
        <v>54850</v>
      </c>
    </row>
    <row r="1105" spans="1:29">
      <c r="A1105" s="1" t="s">
        <v>524</v>
      </c>
      <c r="B1105" s="1" t="s">
        <v>547</v>
      </c>
      <c r="F1105" s="1">
        <v>28</v>
      </c>
      <c r="G1105" s="1" t="s">
        <v>838</v>
      </c>
      <c r="H1105" s="1" t="str">
        <f t="shared" si="18"/>
        <v>28연립다세대중위매매가격</v>
      </c>
      <c r="I1105" s="1" t="s">
        <v>876</v>
      </c>
      <c r="J1105" s="13">
        <v>45500</v>
      </c>
      <c r="K1105" s="13">
        <v>45500</v>
      </c>
      <c r="L1105" s="13">
        <v>45500</v>
      </c>
      <c r="M1105" s="13">
        <v>45500</v>
      </c>
      <c r="N1105" s="13">
        <v>45500</v>
      </c>
      <c r="O1105" s="13">
        <v>45500</v>
      </c>
      <c r="P1105" s="13">
        <v>45800</v>
      </c>
      <c r="Q1105" s="14">
        <v>45800</v>
      </c>
      <c r="R1105" s="14">
        <v>45800</v>
      </c>
      <c r="S1105" s="14">
        <v>45800</v>
      </c>
      <c r="T1105" s="14">
        <v>45800</v>
      </c>
      <c r="U1105" s="14">
        <v>45800</v>
      </c>
      <c r="V1105" s="14">
        <v>45800</v>
      </c>
      <c r="W1105" s="14">
        <v>45800</v>
      </c>
      <c r="X1105" s="14">
        <v>45800</v>
      </c>
      <c r="Y1105" s="14">
        <v>46050</v>
      </c>
      <c r="Z1105" s="14">
        <v>46350</v>
      </c>
      <c r="AA1105" s="14">
        <v>46600</v>
      </c>
      <c r="AB1105" s="14">
        <v>46850</v>
      </c>
      <c r="AC1105" s="14">
        <v>46850</v>
      </c>
    </row>
    <row r="1106" spans="1:29">
      <c r="A1106" s="1" t="s">
        <v>524</v>
      </c>
      <c r="B1106" s="1" t="s">
        <v>548</v>
      </c>
      <c r="F1106" s="1">
        <v>29</v>
      </c>
      <c r="G1106" s="1" t="s">
        <v>838</v>
      </c>
      <c r="H1106" s="1" t="str">
        <f t="shared" si="18"/>
        <v>29연립다세대중위매매가격</v>
      </c>
      <c r="I1106" s="1" t="s">
        <v>876</v>
      </c>
      <c r="J1106" s="13">
        <v>74000</v>
      </c>
      <c r="K1106" s="13">
        <v>74000</v>
      </c>
      <c r="L1106" s="13">
        <v>73800</v>
      </c>
      <c r="M1106" s="13">
        <v>73800</v>
      </c>
      <c r="N1106" s="13">
        <v>73800</v>
      </c>
      <c r="O1106" s="13">
        <v>73800</v>
      </c>
      <c r="P1106" s="13">
        <v>73800</v>
      </c>
      <c r="Q1106" s="14">
        <v>73800</v>
      </c>
      <c r="R1106" s="14">
        <v>73800</v>
      </c>
      <c r="S1106" s="14">
        <v>74000</v>
      </c>
      <c r="T1106" s="14">
        <v>74000</v>
      </c>
      <c r="U1106" s="14">
        <v>74000</v>
      </c>
      <c r="V1106" s="14">
        <v>74000</v>
      </c>
      <c r="W1106" s="14">
        <v>74000</v>
      </c>
      <c r="X1106" s="14">
        <v>74000</v>
      </c>
      <c r="Y1106" s="14">
        <v>75000</v>
      </c>
      <c r="Z1106" s="14">
        <v>75000</v>
      </c>
      <c r="AA1106" s="14">
        <v>75500</v>
      </c>
      <c r="AB1106" s="14">
        <v>76000</v>
      </c>
      <c r="AC1106" s="14">
        <v>76500</v>
      </c>
    </row>
    <row r="1107" spans="1:29">
      <c r="A1107" s="1" t="s">
        <v>524</v>
      </c>
      <c r="B1107" s="1" t="s">
        <v>549</v>
      </c>
      <c r="F1107" s="1">
        <v>30</v>
      </c>
      <c r="G1107" s="1" t="s">
        <v>838</v>
      </c>
      <c r="H1107" s="1" t="str">
        <f t="shared" si="18"/>
        <v>30연립다세대중위매매가격</v>
      </c>
      <c r="I1107" s="1" t="s">
        <v>876</v>
      </c>
      <c r="J1107" s="13">
        <v>80000</v>
      </c>
      <c r="K1107" s="13">
        <v>80000</v>
      </c>
      <c r="L1107" s="13">
        <v>80200</v>
      </c>
      <c r="M1107" s="13">
        <v>82100</v>
      </c>
      <c r="N1107" s="13">
        <v>84000</v>
      </c>
      <c r="O1107" s="13">
        <v>84000</v>
      </c>
      <c r="P1107" s="13">
        <v>85200</v>
      </c>
      <c r="Q1107" s="14">
        <v>83500</v>
      </c>
      <c r="R1107" s="14">
        <v>83500</v>
      </c>
      <c r="S1107" s="14">
        <v>83500</v>
      </c>
      <c r="T1107" s="14">
        <v>83500</v>
      </c>
      <c r="U1107" s="14">
        <v>83500</v>
      </c>
      <c r="V1107" s="14">
        <v>83500</v>
      </c>
      <c r="W1107" s="14">
        <v>83500</v>
      </c>
      <c r="X1107" s="14">
        <v>83200</v>
      </c>
      <c r="Y1107" s="14">
        <v>83200</v>
      </c>
      <c r="Z1107" s="14">
        <v>83200</v>
      </c>
      <c r="AA1107" s="14">
        <v>83700</v>
      </c>
      <c r="AB1107" s="14">
        <v>83700</v>
      </c>
      <c r="AC1107" s="14">
        <v>83900</v>
      </c>
    </row>
    <row r="1108" spans="1:29">
      <c r="A1108" s="1" t="s">
        <v>1384</v>
      </c>
      <c r="B1108" s="1" t="s">
        <v>1383</v>
      </c>
      <c r="F1108" s="1">
        <v>31</v>
      </c>
      <c r="G1108" s="1" t="s">
        <v>838</v>
      </c>
      <c r="H1108" s="1" t="str">
        <f t="shared" si="18"/>
        <v>31연립다세대중위매매가격</v>
      </c>
      <c r="I1108" s="1" t="s">
        <v>876</v>
      </c>
      <c r="J1108" s="13"/>
      <c r="K1108" s="13"/>
      <c r="L1108" s="13"/>
      <c r="M1108" s="13"/>
      <c r="N1108" s="13"/>
      <c r="O1108" s="13"/>
      <c r="P1108" s="13"/>
      <c r="U1108" s="14">
        <v>42000</v>
      </c>
      <c r="V1108" s="14">
        <v>44000</v>
      </c>
      <c r="W1108" s="14">
        <v>45000</v>
      </c>
      <c r="X1108" s="14">
        <v>47000</v>
      </c>
      <c r="Y1108" s="14">
        <v>47000</v>
      </c>
      <c r="Z1108" s="14">
        <v>48000</v>
      </c>
      <c r="AA1108" s="14">
        <v>48000</v>
      </c>
      <c r="AB1108" s="14">
        <v>48200</v>
      </c>
      <c r="AC1108" s="14">
        <v>48200</v>
      </c>
    </row>
    <row r="1109" spans="1:29">
      <c r="A1109" s="1" t="s">
        <v>524</v>
      </c>
      <c r="B1109" s="1" t="s">
        <v>550</v>
      </c>
      <c r="F1109" s="1">
        <v>32</v>
      </c>
      <c r="G1109" s="1" t="s">
        <v>838</v>
      </c>
      <c r="H1109" s="1" t="str">
        <f t="shared" si="18"/>
        <v>32연립다세대중위매매가격</v>
      </c>
      <c r="I1109" s="1" t="s">
        <v>876</v>
      </c>
      <c r="J1109" s="13">
        <v>42150</v>
      </c>
      <c r="K1109" s="13">
        <v>42150</v>
      </c>
      <c r="L1109" s="13">
        <v>42150</v>
      </c>
      <c r="M1109" s="13">
        <v>42150</v>
      </c>
      <c r="N1109" s="13">
        <v>42150</v>
      </c>
      <c r="O1109" s="13">
        <v>42278.205128205125</v>
      </c>
      <c r="P1109" s="13">
        <v>43100</v>
      </c>
      <c r="Q1109" s="14">
        <v>43100</v>
      </c>
      <c r="R1109" s="14">
        <v>43100</v>
      </c>
      <c r="S1109" s="14">
        <v>43100</v>
      </c>
      <c r="T1109" s="14">
        <v>43100</v>
      </c>
      <c r="U1109" s="14">
        <v>43700</v>
      </c>
      <c r="V1109" s="14">
        <v>43700</v>
      </c>
      <c r="W1109" s="14">
        <v>43000</v>
      </c>
      <c r="X1109" s="14">
        <v>43000</v>
      </c>
      <c r="Y1109" s="14">
        <v>42750</v>
      </c>
      <c r="Z1109" s="14">
        <v>42750</v>
      </c>
      <c r="AA1109" s="14">
        <v>42750</v>
      </c>
      <c r="AB1109" s="14">
        <v>42700</v>
      </c>
      <c r="AC1109" s="14">
        <v>42700</v>
      </c>
    </row>
    <row r="1110" spans="1:29">
      <c r="A1110" s="1" t="s">
        <v>524</v>
      </c>
      <c r="B1110" s="1" t="s">
        <v>551</v>
      </c>
      <c r="F1110" s="1">
        <v>33</v>
      </c>
      <c r="G1110" s="1" t="s">
        <v>838</v>
      </c>
      <c r="H1110" s="1" t="str">
        <f t="shared" si="18"/>
        <v>33연립다세대중위매매가격</v>
      </c>
      <c r="I1110" s="1" t="s">
        <v>876</v>
      </c>
      <c r="J1110" s="13">
        <v>47500</v>
      </c>
      <c r="K1110" s="13">
        <v>47500</v>
      </c>
      <c r="L1110" s="13">
        <v>48000</v>
      </c>
      <c r="M1110" s="13">
        <v>47500</v>
      </c>
      <c r="N1110" s="13">
        <v>47500</v>
      </c>
      <c r="O1110" s="13">
        <v>47500</v>
      </c>
      <c r="P1110" s="13">
        <v>47500</v>
      </c>
      <c r="Q1110" s="14">
        <v>47400</v>
      </c>
      <c r="R1110" s="14">
        <v>47400</v>
      </c>
      <c r="S1110" s="14">
        <v>47400</v>
      </c>
      <c r="T1110" s="14">
        <v>47400</v>
      </c>
      <c r="U1110" s="14">
        <v>47400</v>
      </c>
      <c r="V1110" s="14">
        <v>47100</v>
      </c>
      <c r="W1110" s="14">
        <v>47100</v>
      </c>
      <c r="X1110" s="14">
        <v>47100</v>
      </c>
      <c r="Y1110" s="14">
        <v>47350</v>
      </c>
      <c r="Z1110" s="14">
        <v>47350</v>
      </c>
      <c r="AA1110" s="14">
        <v>47350</v>
      </c>
      <c r="AB1110" s="14">
        <v>47500</v>
      </c>
      <c r="AC1110" s="14">
        <v>47700</v>
      </c>
    </row>
    <row r="1111" spans="1:29">
      <c r="A1111" s="1" t="s">
        <v>524</v>
      </c>
      <c r="B1111" s="1" t="s">
        <v>552</v>
      </c>
      <c r="F1111" s="1">
        <v>34</v>
      </c>
      <c r="G1111" s="1" t="s">
        <v>838</v>
      </c>
      <c r="H1111" s="1" t="str">
        <f t="shared" si="18"/>
        <v>34연립다세대중위매매가격</v>
      </c>
      <c r="I1111" s="1" t="s">
        <v>876</v>
      </c>
      <c r="J1111" s="13">
        <v>58000</v>
      </c>
      <c r="K1111" s="13">
        <v>58000</v>
      </c>
      <c r="L1111" s="13">
        <v>58000</v>
      </c>
      <c r="M1111" s="13">
        <v>58000</v>
      </c>
      <c r="N1111" s="13">
        <v>58000</v>
      </c>
      <c r="O1111" s="13">
        <v>58000</v>
      </c>
      <c r="P1111" s="13">
        <v>58000</v>
      </c>
      <c r="Q1111" s="14">
        <v>58000</v>
      </c>
      <c r="R1111" s="14">
        <v>58000</v>
      </c>
      <c r="S1111" s="14">
        <v>58800</v>
      </c>
      <c r="T1111" s="14">
        <v>59500</v>
      </c>
      <c r="U1111" s="14">
        <v>59700</v>
      </c>
      <c r="V1111" s="14">
        <v>59700</v>
      </c>
      <c r="W1111" s="14">
        <v>59600</v>
      </c>
      <c r="X1111" s="14">
        <v>59600</v>
      </c>
      <c r="Y1111" s="14">
        <v>59600</v>
      </c>
      <c r="Z1111" s="14">
        <v>59600</v>
      </c>
      <c r="AA1111" s="14">
        <v>59800</v>
      </c>
      <c r="AB1111" s="14">
        <v>59800</v>
      </c>
      <c r="AC1111" s="14">
        <v>59500</v>
      </c>
    </row>
    <row r="1112" spans="1:29">
      <c r="A1112" s="1" t="s">
        <v>524</v>
      </c>
      <c r="B1112" s="1" t="s">
        <v>553</v>
      </c>
      <c r="F1112" s="1">
        <v>35</v>
      </c>
      <c r="G1112" s="1" t="s">
        <v>838</v>
      </c>
      <c r="H1112" s="1" t="str">
        <f t="shared" si="18"/>
        <v>35연립다세대중위매매가격</v>
      </c>
      <c r="I1112" s="1" t="s">
        <v>876</v>
      </c>
      <c r="J1112" s="13">
        <v>35000</v>
      </c>
      <c r="K1112" s="13">
        <v>34900</v>
      </c>
      <c r="L1112" s="13">
        <v>34900</v>
      </c>
      <c r="M1112" s="13">
        <v>34550</v>
      </c>
      <c r="N1112" s="13">
        <v>34550</v>
      </c>
      <c r="O1112" s="13">
        <v>34550</v>
      </c>
      <c r="P1112" s="13">
        <v>34550</v>
      </c>
      <c r="Q1112" s="14">
        <v>34550</v>
      </c>
      <c r="R1112" s="14">
        <v>34550</v>
      </c>
      <c r="S1112" s="14">
        <v>34550</v>
      </c>
      <c r="T1112" s="14">
        <v>34550</v>
      </c>
      <c r="U1112" s="14">
        <v>34900</v>
      </c>
      <c r="V1112" s="14">
        <v>34900</v>
      </c>
      <c r="W1112" s="14">
        <v>34900</v>
      </c>
      <c r="X1112" s="14">
        <v>34900</v>
      </c>
      <c r="Y1112" s="14">
        <v>34900</v>
      </c>
      <c r="Z1112" s="14">
        <v>34900</v>
      </c>
      <c r="AA1112" s="14">
        <v>34950</v>
      </c>
      <c r="AB1112" s="14">
        <v>34950</v>
      </c>
      <c r="AC1112" s="14">
        <v>34950</v>
      </c>
    </row>
    <row r="1113" spans="1:29">
      <c r="A1113" s="1" t="s">
        <v>524</v>
      </c>
      <c r="B1113" s="1" t="s">
        <v>554</v>
      </c>
      <c r="F1113" s="1">
        <v>36</v>
      </c>
      <c r="G1113" s="1" t="s">
        <v>838</v>
      </c>
      <c r="H1113" s="1" t="str">
        <f t="shared" si="18"/>
        <v>36연립다세대중위매매가격</v>
      </c>
      <c r="I1113" s="1" t="s">
        <v>876</v>
      </c>
      <c r="J1113" s="13">
        <v>38000</v>
      </c>
      <c r="K1113" s="13">
        <v>38000</v>
      </c>
      <c r="L1113" s="13">
        <v>38000</v>
      </c>
      <c r="M1113" s="13">
        <v>38000</v>
      </c>
      <c r="N1113" s="13">
        <v>38000</v>
      </c>
      <c r="O1113" s="13">
        <v>38000</v>
      </c>
      <c r="P1113" s="13">
        <v>38000</v>
      </c>
      <c r="Q1113" s="14">
        <v>38000</v>
      </c>
      <c r="R1113" s="14">
        <v>38000</v>
      </c>
      <c r="S1113" s="14">
        <v>38200</v>
      </c>
      <c r="T1113" s="14">
        <v>38000</v>
      </c>
      <c r="U1113" s="14">
        <v>38000</v>
      </c>
      <c r="V1113" s="14">
        <v>38000</v>
      </c>
      <c r="W1113" s="14">
        <v>38000</v>
      </c>
      <c r="X1113" s="14">
        <v>38000</v>
      </c>
      <c r="Y1113" s="14">
        <v>38500</v>
      </c>
      <c r="Z1113" s="14">
        <v>38500</v>
      </c>
      <c r="AA1113" s="14">
        <v>39000</v>
      </c>
      <c r="AB1113" s="14">
        <v>39000</v>
      </c>
      <c r="AC1113" s="14">
        <v>39000</v>
      </c>
    </row>
    <row r="1114" spans="1:29">
      <c r="A1114" s="1" t="s">
        <v>524</v>
      </c>
      <c r="B1114" s="1" t="s">
        <v>555</v>
      </c>
      <c r="F1114" s="1">
        <v>37</v>
      </c>
      <c r="G1114" s="1" t="s">
        <v>838</v>
      </c>
      <c r="H1114" s="1" t="str">
        <f t="shared" si="18"/>
        <v>37연립다세대중위매매가격</v>
      </c>
      <c r="I1114" s="1" t="s">
        <v>876</v>
      </c>
      <c r="J1114" s="13">
        <v>46550</v>
      </c>
      <c r="K1114" s="13">
        <v>46550</v>
      </c>
      <c r="L1114" s="13">
        <v>46750</v>
      </c>
      <c r="M1114" s="13">
        <v>46750</v>
      </c>
      <c r="N1114" s="13">
        <v>46700</v>
      </c>
      <c r="O1114" s="13">
        <v>46800</v>
      </c>
      <c r="P1114" s="13">
        <v>47900</v>
      </c>
      <c r="Q1114" s="14">
        <v>48300</v>
      </c>
      <c r="R1114" s="14">
        <v>48650</v>
      </c>
      <c r="S1114" s="14">
        <v>49150</v>
      </c>
      <c r="T1114" s="14">
        <v>49150</v>
      </c>
      <c r="U1114" s="14">
        <v>49500</v>
      </c>
      <c r="V1114" s="14">
        <v>49500</v>
      </c>
      <c r="W1114" s="14">
        <v>49500</v>
      </c>
      <c r="X1114" s="14">
        <v>49500</v>
      </c>
      <c r="Y1114" s="14">
        <v>49750</v>
      </c>
      <c r="Z1114" s="14">
        <v>49950</v>
      </c>
      <c r="AA1114" s="14">
        <v>50000</v>
      </c>
      <c r="AB1114" s="14">
        <v>50850</v>
      </c>
      <c r="AC1114" s="14">
        <v>50850</v>
      </c>
    </row>
    <row r="1115" spans="1:29">
      <c r="A1115" s="1" t="s">
        <v>524</v>
      </c>
      <c r="B1115" s="1" t="s">
        <v>556</v>
      </c>
      <c r="F1115" s="1">
        <v>38</v>
      </c>
      <c r="G1115" s="1" t="s">
        <v>838</v>
      </c>
      <c r="H1115" s="1" t="str">
        <f t="shared" si="18"/>
        <v>38연립다세대중위매매가격</v>
      </c>
      <c r="I1115" s="1" t="s">
        <v>876</v>
      </c>
      <c r="J1115" s="13">
        <v>80000</v>
      </c>
      <c r="K1115" s="13">
        <v>80000</v>
      </c>
      <c r="L1115" s="13">
        <v>80000</v>
      </c>
      <c r="M1115" s="13">
        <v>80000</v>
      </c>
      <c r="N1115" s="13">
        <v>80000</v>
      </c>
      <c r="O1115" s="13">
        <v>80000</v>
      </c>
      <c r="P1115" s="13">
        <v>80000</v>
      </c>
      <c r="Q1115" s="14">
        <v>80000</v>
      </c>
      <c r="R1115" s="14">
        <v>80000</v>
      </c>
      <c r="S1115" s="14">
        <v>80000</v>
      </c>
      <c r="T1115" s="14">
        <v>80000</v>
      </c>
      <c r="U1115" s="14">
        <v>79500</v>
      </c>
      <c r="V1115" s="14">
        <v>79500</v>
      </c>
      <c r="W1115" s="14">
        <v>79000</v>
      </c>
      <c r="X1115" s="14">
        <v>79000</v>
      </c>
      <c r="Y1115" s="14">
        <v>78550</v>
      </c>
      <c r="Z1115" s="14">
        <v>78550</v>
      </c>
      <c r="AA1115" s="14">
        <v>78550</v>
      </c>
      <c r="AB1115" s="14">
        <v>78550</v>
      </c>
      <c r="AC1115" s="14">
        <v>78550</v>
      </c>
    </row>
    <row r="1116" spans="1:29">
      <c r="A1116" s="1" t="s">
        <v>524</v>
      </c>
      <c r="B1116" s="1" t="s">
        <v>557</v>
      </c>
      <c r="F1116" s="1">
        <v>39</v>
      </c>
      <c r="G1116" s="1" t="s">
        <v>838</v>
      </c>
      <c r="H1116" s="1" t="str">
        <f t="shared" si="18"/>
        <v>39연립다세대중위매매가격</v>
      </c>
      <c r="I1116" s="1" t="s">
        <v>876</v>
      </c>
      <c r="J1116" s="13">
        <v>89000</v>
      </c>
      <c r="K1116" s="13">
        <v>90000</v>
      </c>
      <c r="L1116" s="13">
        <v>90000</v>
      </c>
      <c r="M1116" s="13">
        <v>90000</v>
      </c>
      <c r="N1116" s="13">
        <v>90000</v>
      </c>
      <c r="O1116" s="13">
        <v>90000</v>
      </c>
      <c r="P1116" s="13">
        <v>90000</v>
      </c>
      <c r="Q1116" s="14">
        <v>90000</v>
      </c>
      <c r="R1116" s="14">
        <v>90000</v>
      </c>
      <c r="S1116" s="14">
        <v>90000</v>
      </c>
      <c r="T1116" s="14">
        <v>90000</v>
      </c>
      <c r="U1116" s="14">
        <v>90000</v>
      </c>
      <c r="V1116" s="14">
        <v>90000</v>
      </c>
      <c r="W1116" s="14">
        <v>90000</v>
      </c>
      <c r="X1116" s="14">
        <v>90000</v>
      </c>
      <c r="Y1116" s="14">
        <v>90000</v>
      </c>
      <c r="Z1116" s="14">
        <v>90000</v>
      </c>
      <c r="AA1116" s="14">
        <v>90000</v>
      </c>
      <c r="AB1116" s="14">
        <v>90000</v>
      </c>
      <c r="AC1116" s="14">
        <v>90000</v>
      </c>
    </row>
    <row r="1117" spans="1:29">
      <c r="A1117" s="1" t="s">
        <v>655</v>
      </c>
      <c r="F1117" s="1">
        <v>40</v>
      </c>
      <c r="G1117" s="1" t="s">
        <v>838</v>
      </c>
      <c r="H1117" s="1" t="str">
        <f t="shared" si="18"/>
        <v>40연립다세대중위매매가격</v>
      </c>
      <c r="I1117" s="1" t="s">
        <v>876</v>
      </c>
      <c r="J1117" s="13">
        <v>81316.881000167414</v>
      </c>
      <c r="K1117" s="13">
        <v>81316.881000167414</v>
      </c>
      <c r="L1117" s="13">
        <v>80897.593967745095</v>
      </c>
      <c r="M1117" s="13">
        <v>81001.384524499066</v>
      </c>
      <c r="N1117" s="13">
        <v>80947.322450848893</v>
      </c>
      <c r="O1117" s="13">
        <v>80452.852563054068</v>
      </c>
      <c r="P1117" s="13">
        <v>80454.52977160638</v>
      </c>
      <c r="Q1117" s="14">
        <v>80358.098746711868</v>
      </c>
      <c r="R1117" s="14">
        <v>80660.566356150885</v>
      </c>
      <c r="S1117" s="14">
        <v>80718.160939667825</v>
      </c>
      <c r="T1117" s="14">
        <v>80726.514654407671</v>
      </c>
      <c r="U1117" s="14">
        <v>80845.863265538137</v>
      </c>
      <c r="V1117" s="14">
        <v>80904.684672004383</v>
      </c>
      <c r="W1117" s="14">
        <v>80357.36354794295</v>
      </c>
      <c r="X1117" s="14">
        <v>80061.71619127017</v>
      </c>
      <c r="Y1117" s="14">
        <v>80169.458053409704</v>
      </c>
      <c r="Z1117" s="14">
        <v>80235.038228410471</v>
      </c>
      <c r="AA1117" s="14">
        <v>81216.226999344959</v>
      </c>
      <c r="AB1117" s="14">
        <v>81262.820818198059</v>
      </c>
      <c r="AC1117" s="14">
        <v>81416.998424668287</v>
      </c>
    </row>
    <row r="1118" spans="1:29">
      <c r="A1118" s="1" t="s">
        <v>523</v>
      </c>
      <c r="F1118" s="1">
        <v>41</v>
      </c>
      <c r="G1118" s="1" t="s">
        <v>838</v>
      </c>
      <c r="H1118" s="1" t="str">
        <f t="shared" si="18"/>
        <v>41연립다세대중위매매가격</v>
      </c>
      <c r="I1118" s="1" t="s">
        <v>876</v>
      </c>
      <c r="J1118" s="13">
        <v>95088.481568664603</v>
      </c>
      <c r="K1118" s="13">
        <v>95125.741966291709</v>
      </c>
      <c r="L1118" s="13">
        <v>95156.954920965814</v>
      </c>
      <c r="M1118" s="13">
        <v>95147.215101651003</v>
      </c>
      <c r="N1118" s="13">
        <v>95123.009433233005</v>
      </c>
      <c r="O1118" s="13">
        <v>95135.321372947583</v>
      </c>
      <c r="P1118" s="13">
        <v>95154.405292385345</v>
      </c>
      <c r="Q1118" s="14">
        <v>94999.703637392813</v>
      </c>
      <c r="R1118" s="14">
        <v>94920.083210939862</v>
      </c>
      <c r="S1118" s="14">
        <v>95009.220031469042</v>
      </c>
      <c r="T1118" s="14">
        <v>95175.357767144029</v>
      </c>
      <c r="U1118" s="14">
        <v>95101.292745191167</v>
      </c>
      <c r="V1118" s="14">
        <v>94864.009795772974</v>
      </c>
      <c r="W1118" s="14">
        <v>94236.981358347184</v>
      </c>
      <c r="X1118" s="14">
        <v>94096.742311802416</v>
      </c>
      <c r="Y1118" s="14">
        <v>93463.620309902632</v>
      </c>
      <c r="Z1118" s="14">
        <v>93515.621022322492</v>
      </c>
      <c r="AA1118" s="14">
        <v>93591.814800522436</v>
      </c>
      <c r="AB1118" s="14">
        <v>93905.642157444789</v>
      </c>
      <c r="AC1118" s="14">
        <v>93810.334748278314</v>
      </c>
    </row>
    <row r="1119" spans="1:29">
      <c r="A1119" s="1" t="s">
        <v>516</v>
      </c>
      <c r="F1119" s="1">
        <v>1</v>
      </c>
      <c r="G1119" s="1" t="s">
        <v>838</v>
      </c>
      <c r="H1119" s="1" t="str">
        <f t="shared" si="18"/>
        <v>1연립다세대중위전세가격</v>
      </c>
      <c r="I1119" s="1" t="s">
        <v>870</v>
      </c>
      <c r="J1119" s="13">
        <v>74941.500168883431</v>
      </c>
      <c r="K1119" s="13">
        <v>75126.622156270721</v>
      </c>
      <c r="L1119" s="13">
        <v>75515.098436386557</v>
      </c>
      <c r="M1119" s="13">
        <v>75295.403590214642</v>
      </c>
      <c r="N1119" s="13">
        <v>75004.064478459128</v>
      </c>
      <c r="O1119" s="13">
        <v>75007.4027581548</v>
      </c>
      <c r="P1119" s="13">
        <v>74720.202938159826</v>
      </c>
      <c r="Q1119" s="14">
        <v>74683.216256266198</v>
      </c>
      <c r="R1119" s="14">
        <v>75164.519315527796</v>
      </c>
      <c r="S1119" s="14">
        <v>76031.982506147775</v>
      </c>
      <c r="T1119" s="14">
        <v>76156.909237511893</v>
      </c>
      <c r="U1119" s="14">
        <v>76262.835424411591</v>
      </c>
      <c r="V1119" s="14">
        <v>76302.98242717245</v>
      </c>
      <c r="W1119" s="14">
        <v>76517.508711139817</v>
      </c>
      <c r="X1119" s="14">
        <v>76781.976062880465</v>
      </c>
      <c r="Y1119" s="14">
        <v>77121.127628214628</v>
      </c>
      <c r="Z1119" s="14">
        <v>76927.041417675777</v>
      </c>
      <c r="AA1119" s="14">
        <v>77067.242350587258</v>
      </c>
      <c r="AB1119" s="14">
        <v>77453.646246378965</v>
      </c>
      <c r="AC1119" s="14">
        <v>77800.36646277945</v>
      </c>
    </row>
    <row r="1120" spans="1:29">
      <c r="A1120" s="1" t="s">
        <v>521</v>
      </c>
      <c r="F1120" s="1">
        <v>2</v>
      </c>
      <c r="G1120" s="1" t="s">
        <v>838</v>
      </c>
      <c r="H1120" s="1" t="str">
        <f t="shared" si="18"/>
        <v>2연립다세대중위전세가격</v>
      </c>
      <c r="I1120" s="1" t="s">
        <v>870</v>
      </c>
      <c r="J1120" s="13">
        <v>87018.771866081428</v>
      </c>
      <c r="K1120" s="13">
        <v>87224.299845875255</v>
      </c>
      <c r="L1120" s="13">
        <v>87703.865132060877</v>
      </c>
      <c r="M1120" s="13">
        <v>87367.238969532526</v>
      </c>
      <c r="N1120" s="13">
        <v>86936.030320966238</v>
      </c>
      <c r="O1120" s="13">
        <v>86940.779692453754</v>
      </c>
      <c r="P1120" s="13">
        <v>86544.79521334263</v>
      </c>
      <c r="Q1120" s="14">
        <v>86477.077021348916</v>
      </c>
      <c r="R1120" s="14">
        <v>87118.35263799438</v>
      </c>
      <c r="S1120" s="14">
        <v>88324.922827749484</v>
      </c>
      <c r="T1120" s="14">
        <v>88454.535948277378</v>
      </c>
      <c r="U1120" s="14">
        <v>88446.363659582465</v>
      </c>
      <c r="V1120" s="14">
        <v>88463.498020250321</v>
      </c>
      <c r="W1120" s="14">
        <v>88765.061025024363</v>
      </c>
      <c r="X1120" s="14">
        <v>89108.08280434164</v>
      </c>
      <c r="Y1120" s="14">
        <v>89468.398383894717</v>
      </c>
      <c r="Z1120" s="14">
        <v>89187.08444584957</v>
      </c>
      <c r="AA1120" s="14">
        <v>89334.055318402839</v>
      </c>
      <c r="AB1120" s="14">
        <v>89846.155399304742</v>
      </c>
      <c r="AC1120" s="14">
        <v>90285.367282220628</v>
      </c>
    </row>
    <row r="1121" spans="1:29">
      <c r="A1121" s="1" t="s">
        <v>1382</v>
      </c>
      <c r="F1121" s="1">
        <v>3</v>
      </c>
      <c r="G1121" s="1" t="s">
        <v>838</v>
      </c>
      <c r="H1121" s="1" t="str">
        <f t="shared" si="18"/>
        <v>3연립다세대중위전세가격</v>
      </c>
      <c r="I1121" s="1" t="s">
        <v>870</v>
      </c>
      <c r="J1121" s="13">
        <v>46369.786323305147</v>
      </c>
      <c r="K1121" s="13">
        <v>46506.632989047554</v>
      </c>
      <c r="L1121" s="13">
        <v>46679.61614446139</v>
      </c>
      <c r="M1121" s="13">
        <v>46736.550672397061</v>
      </c>
      <c r="N1121" s="13">
        <v>46776.106855677252</v>
      </c>
      <c r="O1121" s="13">
        <v>46776.106855677252</v>
      </c>
      <c r="P1121" s="13">
        <v>46746.263517260501</v>
      </c>
      <c r="Q1121" s="14">
        <v>46781.979672119785</v>
      </c>
      <c r="R1121" s="14">
        <v>46884.828868016084</v>
      </c>
      <c r="S1121" s="14">
        <v>46950.052249410786</v>
      </c>
      <c r="T1121" s="14">
        <v>47063.892191182589</v>
      </c>
      <c r="U1121" s="14">
        <v>47351.201601370733</v>
      </c>
      <c r="V1121" s="14">
        <v>47445.957832973232</v>
      </c>
      <c r="W1121" s="14">
        <v>47453.945111773253</v>
      </c>
      <c r="X1121" s="14">
        <v>47532.002024646303</v>
      </c>
      <c r="Y1121" s="14">
        <v>47820.931173492201</v>
      </c>
      <c r="Z1121" s="14">
        <v>47833.837228920995</v>
      </c>
      <c r="AA1121" s="14">
        <v>47957.97302764887</v>
      </c>
      <c r="AB1121" s="14">
        <v>48046.098624518207</v>
      </c>
      <c r="AC1121" s="14">
        <v>48173.335195265339</v>
      </c>
    </row>
    <row r="1122" spans="1:29">
      <c r="A1122" s="1" t="s">
        <v>522</v>
      </c>
      <c r="F1122" s="1">
        <v>4</v>
      </c>
      <c r="G1122" s="1" t="s">
        <v>838</v>
      </c>
      <c r="H1122" s="1" t="str">
        <f t="shared" si="18"/>
        <v>4연립다세대중위전세가격</v>
      </c>
      <c r="I1122" s="1" t="s">
        <v>870</v>
      </c>
      <c r="J1122" s="13">
        <v>55210.331930808788</v>
      </c>
      <c r="K1122" s="13">
        <v>55210.331930808788</v>
      </c>
      <c r="L1122" s="13">
        <v>55312.414939483664</v>
      </c>
      <c r="M1122" s="13">
        <v>55434.415528197671</v>
      </c>
      <c r="N1122" s="13">
        <v>55381.594029747372</v>
      </c>
      <c r="O1122" s="13">
        <v>55381.594029747372</v>
      </c>
      <c r="P1122" s="13">
        <v>55328.772531297072</v>
      </c>
      <c r="Q1122" s="14">
        <v>55302.228282513461</v>
      </c>
      <c r="R1122" s="14">
        <v>55507.752151403387</v>
      </c>
      <c r="S1122" s="14">
        <v>55539.73906117431</v>
      </c>
      <c r="T1122" s="14">
        <v>55663.636694197703</v>
      </c>
      <c r="U1122" s="14">
        <v>56044.436707350884</v>
      </c>
      <c r="V1122" s="14">
        <v>56149.522556851516</v>
      </c>
      <c r="W1122" s="14">
        <v>56149.522556851516</v>
      </c>
      <c r="X1122" s="14">
        <v>56249.998388105509</v>
      </c>
      <c r="Y1122" s="14">
        <v>56400.71213498649</v>
      </c>
      <c r="Z1122" s="14">
        <v>56385.481343933148</v>
      </c>
      <c r="AA1122" s="14">
        <v>56587.70640308968</v>
      </c>
      <c r="AB1122" s="14">
        <v>56651.592874136833</v>
      </c>
      <c r="AC1122" s="14">
        <v>56899.445830673707</v>
      </c>
    </row>
    <row r="1123" spans="1:29">
      <c r="A1123" s="1" t="s">
        <v>853</v>
      </c>
      <c r="F1123" s="1">
        <v>5</v>
      </c>
      <c r="G1123" s="1" t="s">
        <v>838</v>
      </c>
      <c r="H1123" s="1" t="str">
        <f t="shared" si="18"/>
        <v>5연립다세대중위전세가격</v>
      </c>
      <c r="I1123" s="1" t="s">
        <v>870</v>
      </c>
      <c r="J1123" s="13">
        <v>37514.213858295028</v>
      </c>
      <c r="K1123" s="13">
        <v>37788.139797068769</v>
      </c>
      <c r="L1123" s="13">
        <v>38032.143612869659</v>
      </c>
      <c r="M1123" s="13">
        <v>38023.90148295898</v>
      </c>
      <c r="N1123" s="13">
        <v>38155.992368398234</v>
      </c>
      <c r="O1123" s="13">
        <v>38155.992368398234</v>
      </c>
      <c r="P1123" s="13">
        <v>38149.166247506721</v>
      </c>
      <c r="Q1123" s="14">
        <v>38247.248634116731</v>
      </c>
      <c r="R1123" s="14">
        <v>38247.248634116731</v>
      </c>
      <c r="S1123" s="14">
        <v>38345.764981354609</v>
      </c>
      <c r="T1123" s="14">
        <v>38449.53013615471</v>
      </c>
      <c r="U1123" s="14">
        <v>38431.380524811015</v>
      </c>
      <c r="V1123" s="14">
        <v>38510.606030170944</v>
      </c>
      <c r="W1123" s="14">
        <v>38526.930377839824</v>
      </c>
      <c r="X1123" s="14">
        <v>38582.119732974439</v>
      </c>
      <c r="Y1123" s="14">
        <v>39010.810584603845</v>
      </c>
      <c r="Z1123" s="14">
        <v>39050.351693014352</v>
      </c>
      <c r="AA1123" s="14">
        <v>39094.051516916756</v>
      </c>
      <c r="AB1123" s="14">
        <v>39207.816758063331</v>
      </c>
      <c r="AC1123" s="14">
        <v>39207.816758063331</v>
      </c>
    </row>
    <row r="1124" spans="1:29">
      <c r="A1124" s="1" t="s">
        <v>524</v>
      </c>
      <c r="B1124" s="1" t="s">
        <v>525</v>
      </c>
      <c r="F1124" s="1">
        <v>6</v>
      </c>
      <c r="G1124" s="1" t="s">
        <v>838</v>
      </c>
      <c r="H1124" s="1" t="str">
        <f t="shared" si="18"/>
        <v>6연립다세대중위전세가격</v>
      </c>
      <c r="I1124" s="1" t="s">
        <v>870</v>
      </c>
      <c r="J1124" s="13">
        <v>116776.22385512147</v>
      </c>
      <c r="K1124" s="13">
        <v>117228.4405991261</v>
      </c>
      <c r="L1124" s="13">
        <v>118283.61300180356</v>
      </c>
      <c r="M1124" s="13">
        <v>117680.65734313073</v>
      </c>
      <c r="N1124" s="13">
        <v>116822.00771391777</v>
      </c>
      <c r="O1124" s="13">
        <v>117123.4855432542</v>
      </c>
      <c r="P1124" s="13">
        <v>116264.83591404124</v>
      </c>
      <c r="Q1124" s="14">
        <v>116264.83591404124</v>
      </c>
      <c r="R1124" s="14">
        <v>117389.04997606526</v>
      </c>
      <c r="S1124" s="14">
        <v>119581.71417887714</v>
      </c>
      <c r="T1124" s="14">
        <v>119687.05041768946</v>
      </c>
      <c r="U1124" s="14">
        <v>119702.96404518513</v>
      </c>
      <c r="V1124" s="14">
        <v>119679.32412873133</v>
      </c>
      <c r="W1124" s="14">
        <v>120030.64394403432</v>
      </c>
      <c r="X1124" s="14">
        <v>121114.37391011069</v>
      </c>
      <c r="Y1124" s="14">
        <v>121723.04145095743</v>
      </c>
      <c r="Z1124" s="14">
        <v>120863.08192337766</v>
      </c>
      <c r="AA1124" s="14">
        <v>121311.20432673766</v>
      </c>
      <c r="AB1124" s="14">
        <v>122395.32374155123</v>
      </c>
      <c r="AC1124" s="14">
        <v>123244.42861442457</v>
      </c>
    </row>
    <row r="1125" spans="1:29">
      <c r="A1125" s="1" t="s">
        <v>524</v>
      </c>
      <c r="B1125" s="1" t="s">
        <v>525</v>
      </c>
      <c r="C1125" s="1" t="s">
        <v>526</v>
      </c>
      <c r="F1125" s="1">
        <v>7</v>
      </c>
      <c r="G1125" s="1" t="s">
        <v>838</v>
      </c>
      <c r="H1125" s="1" t="str">
        <f t="shared" si="18"/>
        <v>7연립다세대중위전세가격</v>
      </c>
      <c r="I1125" s="1" t="s">
        <v>870</v>
      </c>
      <c r="J1125" s="13">
        <v>108888.34546448402</v>
      </c>
      <c r="K1125" s="13">
        <v>108888.34546448402</v>
      </c>
      <c r="L1125" s="13">
        <v>108888.34546448402</v>
      </c>
      <c r="M1125" s="13">
        <v>108888.34546448402</v>
      </c>
      <c r="N1125" s="13">
        <v>108381.22820308729</v>
      </c>
      <c r="O1125" s="13">
        <v>108381.22820308729</v>
      </c>
      <c r="P1125" s="13">
        <v>107874.11094169057</v>
      </c>
      <c r="Q1125" s="14">
        <v>107874.11094169057</v>
      </c>
      <c r="R1125" s="14">
        <v>109333.00727869041</v>
      </c>
      <c r="S1125" s="14">
        <v>110711.96588573384</v>
      </c>
      <c r="T1125" s="14">
        <v>112415.67971204899</v>
      </c>
      <c r="U1125" s="14">
        <v>113364.80182990724</v>
      </c>
      <c r="V1125" s="14">
        <v>112357.90973814842</v>
      </c>
      <c r="W1125" s="14">
        <v>112861.35578402784</v>
      </c>
      <c r="X1125" s="14">
        <v>113921.35470620288</v>
      </c>
      <c r="Y1125" s="14">
        <v>114722.73851367939</v>
      </c>
      <c r="Z1125" s="14">
        <v>113212.40037604114</v>
      </c>
      <c r="AA1125" s="14">
        <v>113523.43670472986</v>
      </c>
      <c r="AB1125" s="14">
        <v>115285.49786530781</v>
      </c>
      <c r="AC1125" s="14">
        <v>115285.49786530781</v>
      </c>
    </row>
    <row r="1126" spans="1:29">
      <c r="A1126" s="1" t="s">
        <v>524</v>
      </c>
      <c r="B1126" s="1" t="s">
        <v>525</v>
      </c>
      <c r="C1126" s="1" t="s">
        <v>527</v>
      </c>
      <c r="F1126" s="1">
        <v>8</v>
      </c>
      <c r="G1126" s="1" t="s">
        <v>838</v>
      </c>
      <c r="H1126" s="1" t="str">
        <f t="shared" si="18"/>
        <v>8연립다세대중위전세가격</v>
      </c>
      <c r="I1126" s="1" t="s">
        <v>870</v>
      </c>
      <c r="J1126" s="13">
        <v>110000</v>
      </c>
      <c r="K1126" s="13">
        <v>110000</v>
      </c>
      <c r="L1126" s="13">
        <v>110000</v>
      </c>
      <c r="M1126" s="13">
        <v>110000</v>
      </c>
      <c r="N1126" s="13">
        <v>110000</v>
      </c>
      <c r="O1126" s="13">
        <v>110000</v>
      </c>
      <c r="P1126" s="13">
        <v>110000</v>
      </c>
      <c r="Q1126" s="14">
        <v>110000</v>
      </c>
      <c r="R1126" s="14">
        <v>110000</v>
      </c>
      <c r="S1126" s="14">
        <v>110000</v>
      </c>
      <c r="T1126" s="14">
        <v>110000</v>
      </c>
      <c r="U1126" s="14">
        <v>110000</v>
      </c>
      <c r="V1126" s="14">
        <v>110000</v>
      </c>
      <c r="W1126" s="14">
        <v>110000</v>
      </c>
      <c r="X1126" s="14">
        <v>110000</v>
      </c>
      <c r="Y1126" s="14">
        <v>111000</v>
      </c>
      <c r="Z1126" s="14">
        <v>111000</v>
      </c>
      <c r="AA1126" s="14">
        <v>112000</v>
      </c>
      <c r="AB1126" s="14">
        <v>112000</v>
      </c>
      <c r="AC1126" s="14">
        <v>112000</v>
      </c>
    </row>
    <row r="1127" spans="1:29">
      <c r="A1127" s="1" t="s">
        <v>524</v>
      </c>
      <c r="B1127" s="1" t="s">
        <v>525</v>
      </c>
      <c r="C1127" s="1" t="s">
        <v>528</v>
      </c>
      <c r="F1127" s="1">
        <v>9</v>
      </c>
      <c r="G1127" s="1" t="s">
        <v>838</v>
      </c>
      <c r="H1127" s="1" t="str">
        <f t="shared" si="18"/>
        <v>9연립다세대중위전세가격</v>
      </c>
      <c r="I1127" s="1" t="s">
        <v>870</v>
      </c>
      <c r="J1127" s="13">
        <v>115000</v>
      </c>
      <c r="K1127" s="13">
        <v>115000</v>
      </c>
      <c r="L1127" s="13">
        <v>115000</v>
      </c>
      <c r="M1127" s="13">
        <v>115000</v>
      </c>
      <c r="N1127" s="13">
        <v>114000</v>
      </c>
      <c r="O1127" s="13">
        <v>114000</v>
      </c>
      <c r="P1127" s="13">
        <v>113000</v>
      </c>
      <c r="Q1127" s="14">
        <v>113000</v>
      </c>
      <c r="R1127" s="14">
        <v>113000</v>
      </c>
      <c r="S1127" s="14">
        <v>115000</v>
      </c>
      <c r="T1127" s="14">
        <v>118000</v>
      </c>
      <c r="U1127" s="14">
        <v>120000</v>
      </c>
      <c r="V1127" s="14">
        <v>118000</v>
      </c>
      <c r="W1127" s="14">
        <v>119000</v>
      </c>
      <c r="X1127" s="14">
        <v>120000</v>
      </c>
      <c r="Y1127" s="14">
        <v>119500</v>
      </c>
      <c r="Z1127" s="14">
        <v>116500</v>
      </c>
      <c r="AA1127" s="14">
        <v>116500</v>
      </c>
      <c r="AB1127" s="14">
        <v>120000</v>
      </c>
      <c r="AC1127" s="14">
        <v>120000</v>
      </c>
    </row>
    <row r="1128" spans="1:29">
      <c r="A1128" s="1" t="s">
        <v>524</v>
      </c>
      <c r="B1128" s="1" t="s">
        <v>525</v>
      </c>
      <c r="C1128" s="1" t="s">
        <v>529</v>
      </c>
      <c r="F1128" s="1">
        <v>10</v>
      </c>
      <c r="G1128" s="1" t="s">
        <v>838</v>
      </c>
      <c r="H1128" s="1" t="str">
        <f t="shared" si="18"/>
        <v>10연립다세대중위전세가격</v>
      </c>
      <c r="I1128" s="1" t="s">
        <v>870</v>
      </c>
      <c r="J1128" s="13">
        <v>100000</v>
      </c>
      <c r="K1128" s="13">
        <v>100000</v>
      </c>
      <c r="L1128" s="13">
        <v>100000</v>
      </c>
      <c r="M1128" s="13">
        <v>100000</v>
      </c>
      <c r="N1128" s="13">
        <v>100000</v>
      </c>
      <c r="O1128" s="13">
        <v>100000</v>
      </c>
      <c r="P1128" s="13">
        <v>100000</v>
      </c>
      <c r="Q1128" s="14">
        <v>100000</v>
      </c>
      <c r="R1128" s="14">
        <v>104000</v>
      </c>
      <c r="S1128" s="14">
        <v>105000</v>
      </c>
      <c r="T1128" s="14">
        <v>105500</v>
      </c>
      <c r="U1128" s="14">
        <v>105500</v>
      </c>
      <c r="V1128" s="14">
        <v>105500</v>
      </c>
      <c r="W1128" s="14">
        <v>105500</v>
      </c>
      <c r="X1128" s="14">
        <v>107000</v>
      </c>
      <c r="Y1128" s="14">
        <v>109500</v>
      </c>
      <c r="Z1128" s="14">
        <v>109500</v>
      </c>
      <c r="AA1128" s="14">
        <v>110000</v>
      </c>
      <c r="AB1128" s="14">
        <v>110000</v>
      </c>
      <c r="AC1128" s="14">
        <v>110000</v>
      </c>
    </row>
    <row r="1129" spans="1:29">
      <c r="A1129" s="1" t="s">
        <v>524</v>
      </c>
      <c r="B1129" s="1" t="s">
        <v>525</v>
      </c>
      <c r="C1129" s="1" t="s">
        <v>530</v>
      </c>
      <c r="F1129" s="1">
        <v>11</v>
      </c>
      <c r="G1129" s="1" t="s">
        <v>838</v>
      </c>
      <c r="H1129" s="1" t="str">
        <f t="shared" si="18"/>
        <v>11연립다세대중위전세가격</v>
      </c>
      <c r="I1129" s="1" t="s">
        <v>870</v>
      </c>
      <c r="J1129" s="13">
        <v>124798.08586308459</v>
      </c>
      <c r="K1129" s="13">
        <v>125710.20071129952</v>
      </c>
      <c r="L1129" s="13">
        <v>127838.46869046768</v>
      </c>
      <c r="M1129" s="13">
        <v>126622.31555951445</v>
      </c>
      <c r="N1129" s="13">
        <v>125406.16242856121</v>
      </c>
      <c r="O1129" s="13">
        <v>126014.23899403783</v>
      </c>
      <c r="P1129" s="13">
        <v>124798.08586308459</v>
      </c>
      <c r="Q1129" s="14">
        <v>124798.08586308459</v>
      </c>
      <c r="R1129" s="14">
        <v>125581.93273213136</v>
      </c>
      <c r="S1129" s="14">
        <v>128602.12414582291</v>
      </c>
      <c r="T1129" s="14">
        <v>127081.93273213136</v>
      </c>
      <c r="U1129" s="14">
        <v>126173.26130476642</v>
      </c>
      <c r="V1129" s="14">
        <v>127153.3719455354</v>
      </c>
      <c r="W1129" s="14">
        <v>127349.3940736892</v>
      </c>
      <c r="X1129" s="14">
        <v>128457.3498173816</v>
      </c>
      <c r="Y1129" s="14">
        <v>128869.28343292022</v>
      </c>
      <c r="Z1129" s="14">
        <v>128673.26130476642</v>
      </c>
      <c r="AA1129" s="14">
        <v>129261.32768922781</v>
      </c>
      <c r="AB1129" s="14">
        <v>129653.3719455354</v>
      </c>
      <c r="AC1129" s="14">
        <v>131369.2834329202</v>
      </c>
    </row>
    <row r="1130" spans="1:29">
      <c r="A1130" s="1" t="s">
        <v>524</v>
      </c>
      <c r="B1130" s="1" t="s">
        <v>525</v>
      </c>
      <c r="C1130" s="1" t="s">
        <v>531</v>
      </c>
      <c r="F1130" s="1">
        <v>12</v>
      </c>
      <c r="G1130" s="1" t="s">
        <v>838</v>
      </c>
      <c r="H1130" s="1" t="str">
        <f t="shared" si="18"/>
        <v>12연립다세대중위전세가격</v>
      </c>
      <c r="I1130" s="1" t="s">
        <v>870</v>
      </c>
      <c r="J1130" s="13">
        <v>115000</v>
      </c>
      <c r="K1130" s="13">
        <v>116500</v>
      </c>
      <c r="L1130" s="13">
        <v>120000</v>
      </c>
      <c r="M1130" s="13">
        <v>118000</v>
      </c>
      <c r="N1130" s="13">
        <v>116000</v>
      </c>
      <c r="O1130" s="13">
        <v>117000</v>
      </c>
      <c r="P1130" s="13">
        <v>115000</v>
      </c>
      <c r="Q1130" s="14">
        <v>115000</v>
      </c>
      <c r="R1130" s="14">
        <v>115000</v>
      </c>
      <c r="S1130" s="14">
        <v>119000</v>
      </c>
      <c r="T1130" s="14">
        <v>116500</v>
      </c>
      <c r="U1130" s="14">
        <v>115000</v>
      </c>
      <c r="V1130" s="14">
        <v>115000</v>
      </c>
      <c r="W1130" s="14">
        <v>115000</v>
      </c>
      <c r="X1130" s="14">
        <v>116500</v>
      </c>
      <c r="Y1130" s="14">
        <v>117500</v>
      </c>
      <c r="Z1130" s="14">
        <v>117500</v>
      </c>
      <c r="AA1130" s="14">
        <v>117500</v>
      </c>
      <c r="AB1130" s="14">
        <v>117500</v>
      </c>
      <c r="AC1130" s="14">
        <v>120000</v>
      </c>
    </row>
    <row r="1131" spans="1:29">
      <c r="A1131" s="1" t="s">
        <v>524</v>
      </c>
      <c r="B1131" s="1" t="s">
        <v>525</v>
      </c>
      <c r="C1131" s="1" t="s">
        <v>532</v>
      </c>
      <c r="F1131" s="1">
        <v>13</v>
      </c>
      <c r="G1131" s="1" t="s">
        <v>838</v>
      </c>
      <c r="H1131" s="1" t="str">
        <f t="shared" si="18"/>
        <v>13연립다세대중위전세가격</v>
      </c>
      <c r="I1131" s="1" t="s">
        <v>870</v>
      </c>
      <c r="J1131" s="13">
        <v>140000</v>
      </c>
      <c r="K1131" s="13">
        <v>140000</v>
      </c>
      <c r="L1131" s="13">
        <v>140000</v>
      </c>
      <c r="M1131" s="13">
        <v>140000</v>
      </c>
      <c r="N1131" s="13">
        <v>140000</v>
      </c>
      <c r="O1131" s="13">
        <v>140000</v>
      </c>
      <c r="P1131" s="13">
        <v>140000</v>
      </c>
      <c r="Q1131" s="14">
        <v>140000</v>
      </c>
      <c r="R1131" s="14">
        <v>142000</v>
      </c>
      <c r="S1131" s="14">
        <v>143500</v>
      </c>
      <c r="T1131" s="14">
        <v>143500</v>
      </c>
      <c r="U1131" s="14">
        <v>143500</v>
      </c>
      <c r="V1131" s="14">
        <v>146000</v>
      </c>
      <c r="W1131" s="14">
        <v>146500</v>
      </c>
      <c r="X1131" s="14">
        <v>147000</v>
      </c>
      <c r="Y1131" s="14">
        <v>146500</v>
      </c>
      <c r="Z1131" s="14">
        <v>146000</v>
      </c>
      <c r="AA1131" s="14">
        <v>147500</v>
      </c>
      <c r="AB1131" s="14">
        <v>148500</v>
      </c>
      <c r="AC1131" s="14">
        <v>149000</v>
      </c>
    </row>
    <row r="1132" spans="1:29">
      <c r="A1132" s="1" t="s">
        <v>524</v>
      </c>
      <c r="B1132" s="1" t="s">
        <v>533</v>
      </c>
      <c r="F1132" s="1">
        <v>14</v>
      </c>
      <c r="G1132" s="1" t="s">
        <v>838</v>
      </c>
      <c r="H1132" s="1" t="str">
        <f t="shared" si="18"/>
        <v>14연립다세대중위전세가격</v>
      </c>
      <c r="I1132" s="1" t="s">
        <v>870</v>
      </c>
      <c r="J1132" s="13">
        <v>67721.337607511348</v>
      </c>
      <c r="K1132" s="13">
        <v>67721.337607511348</v>
      </c>
      <c r="L1132" s="13">
        <v>67721.337607511348</v>
      </c>
      <c r="M1132" s="13">
        <v>67555.038216523317</v>
      </c>
      <c r="N1132" s="13">
        <v>67446.204331400615</v>
      </c>
      <c r="O1132" s="13">
        <v>67094.763158765476</v>
      </c>
      <c r="P1132" s="13">
        <v>67079.520342245654</v>
      </c>
      <c r="Q1132" s="14">
        <v>66899.592240303784</v>
      </c>
      <c r="R1132" s="14">
        <v>67021.171389477662</v>
      </c>
      <c r="S1132" s="14">
        <v>67579.213889910723</v>
      </c>
      <c r="T1132" s="14">
        <v>67796.395073406471</v>
      </c>
      <c r="U1132" s="14">
        <v>67679.869163314943</v>
      </c>
      <c r="V1132" s="14">
        <v>67754.298512240988</v>
      </c>
      <c r="W1132" s="14">
        <v>68130.700393006831</v>
      </c>
      <c r="X1132" s="14">
        <v>67726.602845987683</v>
      </c>
      <c r="Y1132" s="14">
        <v>67946.532395464965</v>
      </c>
      <c r="Z1132" s="14">
        <v>67793.988338589377</v>
      </c>
      <c r="AA1132" s="14">
        <v>67640.571239848243</v>
      </c>
      <c r="AB1132" s="14">
        <v>67686.666746396513</v>
      </c>
      <c r="AC1132" s="14">
        <v>67824.387858738337</v>
      </c>
    </row>
    <row r="1133" spans="1:29">
      <c r="A1133" s="1" t="s">
        <v>524</v>
      </c>
      <c r="B1133" s="1" t="s">
        <v>533</v>
      </c>
      <c r="C1133" s="1" t="s">
        <v>534</v>
      </c>
      <c r="F1133" s="1">
        <v>15</v>
      </c>
      <c r="G1133" s="1" t="s">
        <v>838</v>
      </c>
      <c r="H1133" s="1" t="str">
        <f t="shared" si="18"/>
        <v>15연립다세대중위전세가격</v>
      </c>
      <c r="I1133" s="1" t="s">
        <v>870</v>
      </c>
      <c r="J1133" s="13">
        <v>110000</v>
      </c>
      <c r="K1133" s="13">
        <v>110000</v>
      </c>
      <c r="L1133" s="13">
        <v>110000</v>
      </c>
      <c r="M1133" s="13">
        <v>110000</v>
      </c>
      <c r="N1133" s="13">
        <v>110000</v>
      </c>
      <c r="O1133" s="13">
        <v>110000</v>
      </c>
      <c r="P1133" s="13">
        <v>110000</v>
      </c>
      <c r="Q1133" s="14">
        <v>109000</v>
      </c>
      <c r="R1133" s="14">
        <v>109000</v>
      </c>
      <c r="S1133" s="14">
        <v>109000</v>
      </c>
      <c r="T1133" s="14">
        <v>107750</v>
      </c>
      <c r="U1133" s="14">
        <v>109000</v>
      </c>
      <c r="V1133" s="14">
        <v>109000</v>
      </c>
      <c r="W1133" s="14">
        <v>109000</v>
      </c>
      <c r="X1133" s="14">
        <v>109500</v>
      </c>
      <c r="Y1133" s="14">
        <v>108500</v>
      </c>
      <c r="Z1133" s="14">
        <v>107500</v>
      </c>
      <c r="AA1133" s="14">
        <v>107500</v>
      </c>
      <c r="AB1133" s="14">
        <v>107000</v>
      </c>
      <c r="AC1133" s="14">
        <v>107500</v>
      </c>
    </row>
    <row r="1134" spans="1:29">
      <c r="A1134" s="1" t="s">
        <v>524</v>
      </c>
      <c r="B1134" s="1" t="s">
        <v>533</v>
      </c>
      <c r="C1134" s="1" t="s">
        <v>535</v>
      </c>
      <c r="F1134" s="1">
        <v>16</v>
      </c>
      <c r="G1134" s="1" t="s">
        <v>838</v>
      </c>
      <c r="H1134" s="1" t="str">
        <f t="shared" si="18"/>
        <v>16연립다세대중위전세가격</v>
      </c>
      <c r="I1134" s="1" t="s">
        <v>870</v>
      </c>
      <c r="J1134" s="13">
        <v>55000</v>
      </c>
      <c r="K1134" s="13">
        <v>55000</v>
      </c>
      <c r="L1134" s="13">
        <v>55000</v>
      </c>
      <c r="M1134" s="13">
        <v>55000</v>
      </c>
      <c r="N1134" s="13">
        <v>55000</v>
      </c>
      <c r="O1134" s="13">
        <v>55000</v>
      </c>
      <c r="P1134" s="13">
        <v>55000</v>
      </c>
      <c r="Q1134" s="14">
        <v>55000</v>
      </c>
      <c r="R1134" s="14">
        <v>55000</v>
      </c>
      <c r="S1134" s="14">
        <v>55000</v>
      </c>
      <c r="T1134" s="14">
        <v>55000</v>
      </c>
      <c r="U1134" s="14">
        <v>55000</v>
      </c>
      <c r="V1134" s="14">
        <v>55000</v>
      </c>
      <c r="W1134" s="14">
        <v>55000</v>
      </c>
      <c r="X1134" s="14">
        <v>55000</v>
      </c>
      <c r="Y1134" s="14">
        <v>55000</v>
      </c>
      <c r="Z1134" s="14">
        <v>55000</v>
      </c>
      <c r="AA1134" s="14">
        <v>55000</v>
      </c>
      <c r="AB1134" s="14">
        <v>56000</v>
      </c>
      <c r="AC1134" s="14">
        <v>56000</v>
      </c>
    </row>
    <row r="1135" spans="1:29">
      <c r="A1135" s="1" t="s">
        <v>524</v>
      </c>
      <c r="B1135" s="1" t="s">
        <v>533</v>
      </c>
      <c r="C1135" s="1" t="s">
        <v>536</v>
      </c>
      <c r="F1135" s="1">
        <v>17</v>
      </c>
      <c r="G1135" s="1" t="s">
        <v>838</v>
      </c>
      <c r="H1135" s="1" t="str">
        <f t="shared" si="18"/>
        <v>17연립다세대중위전세가격</v>
      </c>
      <c r="I1135" s="1" t="s">
        <v>870</v>
      </c>
      <c r="J1135" s="13">
        <v>60000</v>
      </c>
      <c r="K1135" s="13">
        <v>60000</v>
      </c>
      <c r="L1135" s="13">
        <v>60000</v>
      </c>
      <c r="M1135" s="13">
        <v>60000</v>
      </c>
      <c r="N1135" s="13">
        <v>60000</v>
      </c>
      <c r="O1135" s="13">
        <v>60000</v>
      </c>
      <c r="P1135" s="13">
        <v>60000</v>
      </c>
      <c r="Q1135" s="14">
        <v>60000</v>
      </c>
      <c r="R1135" s="14">
        <v>60000</v>
      </c>
      <c r="S1135" s="14">
        <v>61000</v>
      </c>
      <c r="T1135" s="14">
        <v>62000</v>
      </c>
      <c r="U1135" s="14">
        <v>62000</v>
      </c>
      <c r="V1135" s="14">
        <v>62000</v>
      </c>
      <c r="W1135" s="14">
        <v>63000</v>
      </c>
      <c r="X1135" s="14">
        <v>62000</v>
      </c>
      <c r="Y1135" s="14">
        <v>63000</v>
      </c>
      <c r="Z1135" s="14">
        <v>63000</v>
      </c>
      <c r="AA1135" s="14">
        <v>63000</v>
      </c>
      <c r="AB1135" s="14">
        <v>63000</v>
      </c>
      <c r="AC1135" s="14">
        <v>63000</v>
      </c>
    </row>
    <row r="1136" spans="1:29">
      <c r="A1136" s="1" t="s">
        <v>524</v>
      </c>
      <c r="B1136" s="1" t="s">
        <v>533</v>
      </c>
      <c r="C1136" s="1" t="s">
        <v>537</v>
      </c>
      <c r="F1136" s="1">
        <v>18</v>
      </c>
      <c r="G1136" s="1" t="s">
        <v>838</v>
      </c>
      <c r="H1136" s="1" t="str">
        <f t="shared" si="18"/>
        <v>18연립다세대중위전세가격</v>
      </c>
      <c r="I1136" s="1" t="s">
        <v>870</v>
      </c>
      <c r="J1136" s="13">
        <v>75000</v>
      </c>
      <c r="K1136" s="13">
        <v>75000</v>
      </c>
      <c r="L1136" s="13">
        <v>75000</v>
      </c>
      <c r="M1136" s="13">
        <v>73500</v>
      </c>
      <c r="N1136" s="13">
        <v>72500</v>
      </c>
      <c r="O1136" s="13">
        <v>70000</v>
      </c>
      <c r="P1136" s="13">
        <v>70000</v>
      </c>
      <c r="Q1136" s="14">
        <v>70000</v>
      </c>
      <c r="R1136" s="14">
        <v>70500</v>
      </c>
      <c r="S1136" s="14">
        <v>72000</v>
      </c>
      <c r="T1136" s="14">
        <v>72000</v>
      </c>
      <c r="U1136" s="14">
        <v>72000</v>
      </c>
      <c r="V1136" s="14">
        <v>73000</v>
      </c>
      <c r="W1136" s="14">
        <v>72750</v>
      </c>
      <c r="X1136" s="14">
        <v>72000</v>
      </c>
      <c r="Y1136" s="14">
        <v>71250</v>
      </c>
      <c r="Z1136" s="14">
        <v>71250</v>
      </c>
      <c r="AA1136" s="14">
        <v>70500</v>
      </c>
      <c r="AB1136" s="14">
        <v>70500</v>
      </c>
      <c r="AC1136" s="14">
        <v>70500</v>
      </c>
    </row>
    <row r="1137" spans="1:29">
      <c r="A1137" s="1" t="s">
        <v>524</v>
      </c>
      <c r="B1137" s="1" t="s">
        <v>533</v>
      </c>
      <c r="C1137" s="1" t="s">
        <v>538</v>
      </c>
      <c r="F1137" s="1">
        <v>19</v>
      </c>
      <c r="G1137" s="1" t="s">
        <v>838</v>
      </c>
      <c r="H1137" s="1" t="str">
        <f t="shared" si="18"/>
        <v>19연립다세대중위전세가격</v>
      </c>
      <c r="I1137" s="1" t="s">
        <v>870</v>
      </c>
      <c r="J1137" s="13">
        <v>45000</v>
      </c>
      <c r="K1137" s="13">
        <v>45000</v>
      </c>
      <c r="L1137" s="13">
        <v>45000</v>
      </c>
      <c r="M1137" s="13">
        <v>44900</v>
      </c>
      <c r="N1137" s="13">
        <v>44900</v>
      </c>
      <c r="O1137" s="13">
        <v>44900</v>
      </c>
      <c r="P1137" s="13">
        <v>44400</v>
      </c>
      <c r="Q1137" s="14">
        <v>44400</v>
      </c>
      <c r="R1137" s="14">
        <v>44000</v>
      </c>
      <c r="S1137" s="14">
        <v>43750</v>
      </c>
      <c r="T1137" s="14">
        <v>43750</v>
      </c>
      <c r="U1137" s="14">
        <v>43750</v>
      </c>
      <c r="V1137" s="14">
        <v>43750</v>
      </c>
      <c r="W1137" s="14">
        <v>43775</v>
      </c>
      <c r="X1137" s="14">
        <v>43800</v>
      </c>
      <c r="Y1137" s="14">
        <v>43750</v>
      </c>
      <c r="Z1137" s="14">
        <v>43250</v>
      </c>
      <c r="AA1137" s="14">
        <v>43250</v>
      </c>
      <c r="AB1137" s="14">
        <v>43250</v>
      </c>
      <c r="AC1137" s="14">
        <v>43850</v>
      </c>
    </row>
    <row r="1138" spans="1:29">
      <c r="A1138" s="1" t="s">
        <v>524</v>
      </c>
      <c r="B1138" s="1" t="s">
        <v>533</v>
      </c>
      <c r="C1138" s="1" t="s">
        <v>539</v>
      </c>
      <c r="F1138" s="1">
        <v>20</v>
      </c>
      <c r="G1138" s="1" t="s">
        <v>838</v>
      </c>
      <c r="H1138" s="1" t="str">
        <f t="shared" si="18"/>
        <v>20연립다세대중위전세가격</v>
      </c>
      <c r="I1138" s="1" t="s">
        <v>870</v>
      </c>
      <c r="J1138" s="13">
        <v>52000</v>
      </c>
      <c r="K1138" s="13">
        <v>52000</v>
      </c>
      <c r="L1138" s="13">
        <v>52000</v>
      </c>
      <c r="M1138" s="13">
        <v>52000</v>
      </c>
      <c r="N1138" s="13">
        <v>52000</v>
      </c>
      <c r="O1138" s="13">
        <v>51000</v>
      </c>
      <c r="P1138" s="13">
        <v>51000</v>
      </c>
      <c r="Q1138" s="14">
        <v>51000</v>
      </c>
      <c r="R1138" s="14">
        <v>52000</v>
      </c>
      <c r="S1138" s="14">
        <v>52000</v>
      </c>
      <c r="T1138" s="14">
        <v>52500</v>
      </c>
      <c r="U1138" s="14">
        <v>53000</v>
      </c>
      <c r="V1138" s="14">
        <v>52500</v>
      </c>
      <c r="W1138" s="14">
        <v>52500</v>
      </c>
      <c r="X1138" s="14">
        <v>52500</v>
      </c>
      <c r="Y1138" s="14">
        <v>53000</v>
      </c>
      <c r="Z1138" s="14">
        <v>53000</v>
      </c>
      <c r="AA1138" s="14">
        <v>53000</v>
      </c>
      <c r="AB1138" s="14">
        <v>53000</v>
      </c>
      <c r="AC1138" s="14">
        <v>53000</v>
      </c>
    </row>
    <row r="1139" spans="1:29">
      <c r="A1139" s="1" t="s">
        <v>524</v>
      </c>
      <c r="B1139" s="1" t="s">
        <v>533</v>
      </c>
      <c r="C1139" s="1" t="s">
        <v>540</v>
      </c>
      <c r="F1139" s="1">
        <v>21</v>
      </c>
      <c r="G1139" s="1" t="s">
        <v>838</v>
      </c>
      <c r="H1139" s="1" t="str">
        <f t="shared" si="18"/>
        <v>21연립다세대중위전세가격</v>
      </c>
      <c r="I1139" s="1" t="s">
        <v>870</v>
      </c>
      <c r="J1139" s="13">
        <v>43000</v>
      </c>
      <c r="K1139" s="13">
        <v>43000</v>
      </c>
      <c r="L1139" s="13">
        <v>43000</v>
      </c>
      <c r="M1139" s="13">
        <v>43000</v>
      </c>
      <c r="N1139" s="13">
        <v>43000</v>
      </c>
      <c r="O1139" s="13">
        <v>43000</v>
      </c>
      <c r="P1139" s="13">
        <v>43000</v>
      </c>
      <c r="Q1139" s="14">
        <v>43000</v>
      </c>
      <c r="R1139" s="14">
        <v>43000</v>
      </c>
      <c r="S1139" s="14">
        <v>43000</v>
      </c>
      <c r="T1139" s="14">
        <v>43000</v>
      </c>
      <c r="U1139" s="14">
        <v>43000</v>
      </c>
      <c r="V1139" s="14">
        <v>43000</v>
      </c>
      <c r="W1139" s="14">
        <v>43000</v>
      </c>
      <c r="X1139" s="14">
        <v>43000</v>
      </c>
      <c r="Y1139" s="14">
        <v>43500</v>
      </c>
      <c r="Z1139" s="14">
        <v>44000</v>
      </c>
      <c r="AA1139" s="14">
        <v>43000</v>
      </c>
      <c r="AB1139" s="14">
        <v>43000</v>
      </c>
      <c r="AC1139" s="14">
        <v>43500</v>
      </c>
    </row>
    <row r="1140" spans="1:29">
      <c r="A1140" s="1" t="s">
        <v>524</v>
      </c>
      <c r="B1140" s="1" t="s">
        <v>541</v>
      </c>
      <c r="F1140" s="1">
        <v>22</v>
      </c>
      <c r="G1140" s="1" t="s">
        <v>838</v>
      </c>
      <c r="H1140" s="1" t="str">
        <f t="shared" si="18"/>
        <v>22연립다세대중위전세가격</v>
      </c>
      <c r="I1140" s="1" t="s">
        <v>870</v>
      </c>
      <c r="J1140" s="13">
        <v>50000</v>
      </c>
      <c r="K1140" s="13">
        <v>50000</v>
      </c>
      <c r="L1140" s="13">
        <v>50000</v>
      </c>
      <c r="M1140" s="13">
        <v>50000</v>
      </c>
      <c r="N1140" s="13">
        <v>50000</v>
      </c>
      <c r="O1140" s="13">
        <v>50000</v>
      </c>
      <c r="P1140" s="13">
        <v>50000</v>
      </c>
      <c r="Q1140" s="14">
        <v>50000</v>
      </c>
      <c r="R1140" s="14">
        <v>50500</v>
      </c>
      <c r="S1140" s="14">
        <v>50500</v>
      </c>
      <c r="T1140" s="14">
        <v>50500</v>
      </c>
      <c r="U1140" s="14">
        <v>50000</v>
      </c>
      <c r="V1140" s="14">
        <v>50000</v>
      </c>
      <c r="W1140" s="14">
        <v>50000</v>
      </c>
      <c r="X1140" s="14">
        <v>50000</v>
      </c>
      <c r="Y1140" s="14">
        <v>50000</v>
      </c>
      <c r="Z1140" s="14">
        <v>51000</v>
      </c>
      <c r="AA1140" s="14">
        <v>51000</v>
      </c>
      <c r="AB1140" s="14">
        <v>51000</v>
      </c>
      <c r="AC1140" s="14">
        <v>51000</v>
      </c>
    </row>
    <row r="1141" spans="1:29">
      <c r="A1141" s="1" t="s">
        <v>524</v>
      </c>
      <c r="B1141" s="1" t="s">
        <v>542</v>
      </c>
      <c r="F1141" s="1">
        <v>23</v>
      </c>
      <c r="G1141" s="1" t="s">
        <v>838</v>
      </c>
      <c r="H1141" s="1" t="str">
        <f t="shared" si="18"/>
        <v>23연립다세대중위전세가격</v>
      </c>
      <c r="I1141" s="1" t="s">
        <v>870</v>
      </c>
      <c r="J1141" s="13">
        <v>64810.347215969305</v>
      </c>
      <c r="K1141" s="13">
        <v>64810.347215969305</v>
      </c>
      <c r="L1141" s="13">
        <v>64810.347215969305</v>
      </c>
      <c r="M1141" s="13">
        <v>65054.357688551499</v>
      </c>
      <c r="N1141" s="13">
        <v>64948.710667211533</v>
      </c>
      <c r="O1141" s="13">
        <v>64948.710667211533</v>
      </c>
      <c r="P1141" s="13">
        <v>64843.063645871574</v>
      </c>
      <c r="Q1141" s="14">
        <v>64818.662598613351</v>
      </c>
      <c r="R1141" s="14">
        <v>65201.036522437782</v>
      </c>
      <c r="S1141" s="14">
        <v>65201.036522437782</v>
      </c>
      <c r="T1141" s="14">
        <v>65095.389501097823</v>
      </c>
      <c r="U1141" s="14">
        <v>64991.583996645932</v>
      </c>
      <c r="V1141" s="14">
        <v>65192.563089197305</v>
      </c>
      <c r="W1141" s="14">
        <v>65192.563089197305</v>
      </c>
      <c r="X1141" s="14">
        <v>65192.563089197305</v>
      </c>
      <c r="Y1141" s="14">
        <v>65192.563089197305</v>
      </c>
      <c r="Z1141" s="14">
        <v>65067.352689113453</v>
      </c>
      <c r="AA1141" s="14">
        <v>65167.842235389136</v>
      </c>
      <c r="AB1141" s="14">
        <v>65167.842235389136</v>
      </c>
      <c r="AC1141" s="14">
        <v>65067.352689113453</v>
      </c>
    </row>
    <row r="1142" spans="1:29">
      <c r="A1142" s="1" t="s">
        <v>524</v>
      </c>
      <c r="B1142" s="1" t="s">
        <v>542</v>
      </c>
      <c r="C1142" s="1" t="s">
        <v>543</v>
      </c>
      <c r="F1142" s="1">
        <v>24</v>
      </c>
      <c r="G1142" s="1" t="s">
        <v>838</v>
      </c>
      <c r="H1142" s="1" t="str">
        <f t="shared" si="18"/>
        <v>24연립다세대중위전세가격</v>
      </c>
      <c r="I1142" s="1" t="s">
        <v>870</v>
      </c>
      <c r="J1142" s="13">
        <v>58500</v>
      </c>
      <c r="K1142" s="13">
        <v>58500</v>
      </c>
      <c r="L1142" s="13">
        <v>58500</v>
      </c>
      <c r="M1142" s="13">
        <v>59000</v>
      </c>
      <c r="N1142" s="13">
        <v>59000</v>
      </c>
      <c r="O1142" s="13">
        <v>59000</v>
      </c>
      <c r="P1142" s="13">
        <v>59000</v>
      </c>
      <c r="Q1142" s="14">
        <v>58950</v>
      </c>
      <c r="R1142" s="14">
        <v>59950</v>
      </c>
      <c r="S1142" s="14">
        <v>59950</v>
      </c>
      <c r="T1142" s="14">
        <v>59950</v>
      </c>
      <c r="U1142" s="14">
        <v>60000</v>
      </c>
      <c r="V1142" s="14">
        <v>60000</v>
      </c>
      <c r="W1142" s="14">
        <v>60000</v>
      </c>
      <c r="X1142" s="14">
        <v>60000</v>
      </c>
      <c r="Y1142" s="14">
        <v>60000</v>
      </c>
      <c r="Z1142" s="14">
        <v>59750</v>
      </c>
      <c r="AA1142" s="14">
        <v>59750</v>
      </c>
      <c r="AB1142" s="14">
        <v>59750</v>
      </c>
      <c r="AC1142" s="14">
        <v>59750</v>
      </c>
    </row>
    <row r="1143" spans="1:29">
      <c r="A1143" s="1" t="s">
        <v>524</v>
      </c>
      <c r="B1143" s="1" t="s">
        <v>542</v>
      </c>
      <c r="C1143" s="1" t="s">
        <v>544</v>
      </c>
      <c r="F1143" s="1">
        <v>25</v>
      </c>
      <c r="G1143" s="1" t="s">
        <v>838</v>
      </c>
      <c r="H1143" s="1" t="str">
        <f t="shared" si="18"/>
        <v>25연립다세대중위전세가격</v>
      </c>
      <c r="I1143" s="1" t="s">
        <v>870</v>
      </c>
      <c r="J1143" s="13">
        <v>70000</v>
      </c>
      <c r="K1143" s="13">
        <v>70000</v>
      </c>
      <c r="L1143" s="13">
        <v>70000</v>
      </c>
      <c r="M1143" s="13">
        <v>70000</v>
      </c>
      <c r="N1143" s="13">
        <v>70000</v>
      </c>
      <c r="O1143" s="13">
        <v>70000</v>
      </c>
      <c r="P1143" s="13">
        <v>70000</v>
      </c>
      <c r="Q1143" s="14">
        <v>70000</v>
      </c>
      <c r="R1143" s="14">
        <v>70000</v>
      </c>
      <c r="S1143" s="14">
        <v>70000</v>
      </c>
      <c r="T1143" s="14">
        <v>70000</v>
      </c>
      <c r="U1143" s="14">
        <v>70000</v>
      </c>
      <c r="V1143" s="14">
        <v>70000</v>
      </c>
      <c r="W1143" s="14">
        <v>70000</v>
      </c>
      <c r="X1143" s="14">
        <v>70000</v>
      </c>
      <c r="Y1143" s="14">
        <v>70000</v>
      </c>
      <c r="Z1143" s="14">
        <v>70000</v>
      </c>
      <c r="AA1143" s="14">
        <v>70000</v>
      </c>
      <c r="AB1143" s="14">
        <v>70000</v>
      </c>
      <c r="AC1143" s="14">
        <v>70000</v>
      </c>
    </row>
    <row r="1144" spans="1:29">
      <c r="A1144" s="1" t="s">
        <v>524</v>
      </c>
      <c r="B1144" s="1" t="s">
        <v>542</v>
      </c>
      <c r="C1144" s="1" t="s">
        <v>545</v>
      </c>
      <c r="F1144" s="1">
        <v>26</v>
      </c>
      <c r="G1144" s="1" t="s">
        <v>838</v>
      </c>
      <c r="H1144" s="1" t="str">
        <f t="shared" si="18"/>
        <v>26연립다세대중위전세가격</v>
      </c>
      <c r="I1144" s="1" t="s">
        <v>870</v>
      </c>
      <c r="J1144" s="13">
        <v>72000</v>
      </c>
      <c r="K1144" s="13">
        <v>72000</v>
      </c>
      <c r="L1144" s="13">
        <v>72000</v>
      </c>
      <c r="M1144" s="13">
        <v>72000</v>
      </c>
      <c r="N1144" s="13">
        <v>71500</v>
      </c>
      <c r="O1144" s="13">
        <v>71500</v>
      </c>
      <c r="P1144" s="13">
        <v>71000</v>
      </c>
      <c r="Q1144" s="14">
        <v>71000</v>
      </c>
      <c r="R1144" s="14">
        <v>70500</v>
      </c>
      <c r="S1144" s="14">
        <v>70500</v>
      </c>
      <c r="T1144" s="14">
        <v>70000</v>
      </c>
      <c r="U1144" s="14">
        <v>70000</v>
      </c>
      <c r="V1144" s="14">
        <v>71000</v>
      </c>
      <c r="W1144" s="14">
        <v>71000</v>
      </c>
      <c r="X1144" s="14">
        <v>71000</v>
      </c>
      <c r="Y1144" s="14">
        <v>71000</v>
      </c>
      <c r="Z1144" s="14">
        <v>71000</v>
      </c>
      <c r="AA1144" s="14">
        <v>71500</v>
      </c>
      <c r="AB1144" s="14">
        <v>71500</v>
      </c>
      <c r="AC1144" s="14">
        <v>71000</v>
      </c>
    </row>
    <row r="1145" spans="1:29">
      <c r="A1145" s="1" t="s">
        <v>524</v>
      </c>
      <c r="B1145" s="1" t="s">
        <v>546</v>
      </c>
      <c r="F1145" s="1">
        <v>27</v>
      </c>
      <c r="G1145" s="1" t="s">
        <v>838</v>
      </c>
      <c r="H1145" s="1" t="str">
        <f t="shared" si="18"/>
        <v>27연립다세대중위전세가격</v>
      </c>
      <c r="I1145" s="1" t="s">
        <v>870</v>
      </c>
      <c r="J1145" s="13">
        <v>35000</v>
      </c>
      <c r="K1145" s="13">
        <v>35000</v>
      </c>
      <c r="L1145" s="13">
        <v>35000</v>
      </c>
      <c r="M1145" s="13">
        <v>35000</v>
      </c>
      <c r="N1145" s="13">
        <v>35000</v>
      </c>
      <c r="O1145" s="13">
        <v>35000</v>
      </c>
      <c r="P1145" s="13">
        <v>35000</v>
      </c>
      <c r="Q1145" s="14">
        <v>34900</v>
      </c>
      <c r="R1145" s="14">
        <v>35000</v>
      </c>
      <c r="S1145" s="14">
        <v>35000</v>
      </c>
      <c r="T1145" s="14">
        <v>35000</v>
      </c>
      <c r="U1145" s="14">
        <v>35000</v>
      </c>
      <c r="V1145" s="14">
        <v>35000</v>
      </c>
      <c r="W1145" s="14">
        <v>35000</v>
      </c>
      <c r="X1145" s="14">
        <v>35000</v>
      </c>
      <c r="Y1145" s="14">
        <v>35000</v>
      </c>
      <c r="Z1145" s="14">
        <v>35000</v>
      </c>
      <c r="AA1145" s="14">
        <v>35000</v>
      </c>
      <c r="AB1145" s="14">
        <v>35100</v>
      </c>
      <c r="AC1145" s="14">
        <v>35100</v>
      </c>
    </row>
    <row r="1146" spans="1:29">
      <c r="A1146" s="1" t="s">
        <v>524</v>
      </c>
      <c r="B1146" s="1" t="s">
        <v>547</v>
      </c>
      <c r="F1146" s="1">
        <v>28</v>
      </c>
      <c r="G1146" s="1" t="s">
        <v>838</v>
      </c>
      <c r="H1146" s="1" t="str">
        <f t="shared" si="18"/>
        <v>28연립다세대중위전세가격</v>
      </c>
      <c r="I1146" s="1" t="s">
        <v>870</v>
      </c>
      <c r="J1146" s="13">
        <v>34000</v>
      </c>
      <c r="K1146" s="13">
        <v>34000</v>
      </c>
      <c r="L1146" s="13">
        <v>34000</v>
      </c>
      <c r="M1146" s="13">
        <v>34000</v>
      </c>
      <c r="N1146" s="13">
        <v>34000</v>
      </c>
      <c r="O1146" s="13">
        <v>34000</v>
      </c>
      <c r="P1146" s="13">
        <v>34000</v>
      </c>
      <c r="Q1146" s="14">
        <v>34000</v>
      </c>
      <c r="R1146" s="14">
        <v>34000</v>
      </c>
      <c r="S1146" s="14">
        <v>34000</v>
      </c>
      <c r="T1146" s="14">
        <v>34000</v>
      </c>
      <c r="U1146" s="14">
        <v>34000</v>
      </c>
      <c r="V1146" s="14">
        <v>34000</v>
      </c>
      <c r="W1146" s="14">
        <v>34000</v>
      </c>
      <c r="X1146" s="14">
        <v>34000</v>
      </c>
      <c r="Y1146" s="14">
        <v>34000</v>
      </c>
      <c r="Z1146" s="14">
        <v>34000</v>
      </c>
      <c r="AA1146" s="14">
        <v>34000</v>
      </c>
      <c r="AB1146" s="14">
        <v>34000</v>
      </c>
      <c r="AC1146" s="14">
        <v>34000</v>
      </c>
    </row>
    <row r="1147" spans="1:29">
      <c r="A1147" s="1" t="s">
        <v>524</v>
      </c>
      <c r="B1147" s="1" t="s">
        <v>548</v>
      </c>
      <c r="F1147" s="1">
        <v>29</v>
      </c>
      <c r="G1147" s="1" t="s">
        <v>838</v>
      </c>
      <c r="H1147" s="1" t="str">
        <f t="shared" si="18"/>
        <v>29연립다세대중위전세가격</v>
      </c>
      <c r="I1147" s="1" t="s">
        <v>870</v>
      </c>
      <c r="J1147" s="13">
        <v>50500</v>
      </c>
      <c r="K1147" s="13">
        <v>50500</v>
      </c>
      <c r="L1147" s="13">
        <v>50500</v>
      </c>
      <c r="M1147" s="13">
        <v>50500</v>
      </c>
      <c r="N1147" s="13">
        <v>50500</v>
      </c>
      <c r="O1147" s="13">
        <v>50500</v>
      </c>
      <c r="P1147" s="13">
        <v>50500</v>
      </c>
      <c r="Q1147" s="14">
        <v>50500</v>
      </c>
      <c r="R1147" s="14">
        <v>50500</v>
      </c>
      <c r="S1147" s="14">
        <v>50650</v>
      </c>
      <c r="T1147" s="14">
        <v>51000</v>
      </c>
      <c r="U1147" s="14">
        <v>51000</v>
      </c>
      <c r="V1147" s="14">
        <v>51000</v>
      </c>
      <c r="W1147" s="14">
        <v>51000</v>
      </c>
      <c r="X1147" s="14">
        <v>51500</v>
      </c>
      <c r="Y1147" s="14">
        <v>52250</v>
      </c>
      <c r="Z1147" s="14">
        <v>52500</v>
      </c>
      <c r="AA1147" s="14">
        <v>52750</v>
      </c>
      <c r="AB1147" s="14">
        <v>53000</v>
      </c>
      <c r="AC1147" s="14">
        <v>54000</v>
      </c>
    </row>
    <row r="1148" spans="1:29">
      <c r="A1148" s="1" t="s">
        <v>524</v>
      </c>
      <c r="B1148" s="1" t="s">
        <v>549</v>
      </c>
      <c r="F1148" s="1">
        <v>30</v>
      </c>
      <c r="G1148" s="1" t="s">
        <v>838</v>
      </c>
      <c r="H1148" s="1" t="str">
        <f t="shared" si="18"/>
        <v>30연립다세대중위전세가격</v>
      </c>
      <c r="I1148" s="1" t="s">
        <v>870</v>
      </c>
      <c r="J1148" s="13">
        <v>55000</v>
      </c>
      <c r="K1148" s="13">
        <v>55000</v>
      </c>
      <c r="L1148" s="13">
        <v>56000</v>
      </c>
      <c r="M1148" s="13">
        <v>56000</v>
      </c>
      <c r="N1148" s="13">
        <v>56000</v>
      </c>
      <c r="O1148" s="13">
        <v>56000</v>
      </c>
      <c r="P1148" s="13">
        <v>56000</v>
      </c>
      <c r="Q1148" s="14">
        <v>56000</v>
      </c>
      <c r="R1148" s="14">
        <v>56000</v>
      </c>
      <c r="S1148" s="14">
        <v>56000</v>
      </c>
      <c r="T1148" s="14">
        <v>57000</v>
      </c>
      <c r="U1148" s="14">
        <v>57000</v>
      </c>
      <c r="V1148" s="14">
        <v>57000</v>
      </c>
      <c r="W1148" s="14">
        <v>57000</v>
      </c>
      <c r="X1148" s="14">
        <v>57000</v>
      </c>
      <c r="Y1148" s="14">
        <v>57000</v>
      </c>
      <c r="Z1148" s="14">
        <v>57000</v>
      </c>
      <c r="AA1148" s="14">
        <v>58000</v>
      </c>
      <c r="AB1148" s="14">
        <v>58000</v>
      </c>
      <c r="AC1148" s="14">
        <v>59000</v>
      </c>
    </row>
    <row r="1149" spans="1:29">
      <c r="A1149" s="1" t="s">
        <v>524</v>
      </c>
      <c r="B1149" s="1" t="s">
        <v>1383</v>
      </c>
      <c r="F1149" s="1">
        <v>31</v>
      </c>
      <c r="G1149" s="1" t="s">
        <v>838</v>
      </c>
      <c r="H1149" s="1" t="str">
        <f t="shared" si="18"/>
        <v>31연립다세대중위전세가격</v>
      </c>
      <c r="I1149" s="1" t="s">
        <v>870</v>
      </c>
      <c r="J1149" s="13"/>
      <c r="K1149" s="13"/>
      <c r="L1149" s="13"/>
      <c r="M1149" s="13"/>
      <c r="N1149" s="13"/>
      <c r="O1149" s="13"/>
      <c r="P1149" s="13"/>
      <c r="U1149" s="14">
        <v>27000</v>
      </c>
      <c r="V1149" s="14">
        <v>28000</v>
      </c>
      <c r="W1149" s="14">
        <v>28000</v>
      </c>
      <c r="X1149" s="14">
        <v>28000</v>
      </c>
      <c r="Y1149" s="14">
        <v>29000</v>
      </c>
      <c r="Z1149" s="14">
        <v>29500</v>
      </c>
      <c r="AA1149" s="14">
        <v>29500</v>
      </c>
      <c r="AB1149" s="14">
        <v>29500</v>
      </c>
      <c r="AC1149" s="14">
        <v>30000</v>
      </c>
    </row>
    <row r="1150" spans="1:29">
      <c r="A1150" s="1" t="s">
        <v>524</v>
      </c>
      <c r="B1150" s="1" t="s">
        <v>550</v>
      </c>
      <c r="F1150" s="1">
        <v>32</v>
      </c>
      <c r="G1150" s="1" t="s">
        <v>838</v>
      </c>
      <c r="H1150" s="1" t="str">
        <f t="shared" si="18"/>
        <v>32연립다세대중위전세가격</v>
      </c>
      <c r="I1150" s="1" t="s">
        <v>870</v>
      </c>
      <c r="J1150" s="13">
        <v>28500</v>
      </c>
      <c r="K1150" s="13">
        <v>29000</v>
      </c>
      <c r="L1150" s="13">
        <v>29300</v>
      </c>
      <c r="M1150" s="13">
        <v>29300</v>
      </c>
      <c r="N1150" s="13">
        <v>29550</v>
      </c>
      <c r="O1150" s="13">
        <v>29550</v>
      </c>
      <c r="P1150" s="13">
        <v>29750</v>
      </c>
      <c r="Q1150" s="14">
        <v>29750</v>
      </c>
      <c r="R1150" s="14">
        <v>29750</v>
      </c>
      <c r="S1150" s="14">
        <v>29750</v>
      </c>
      <c r="T1150" s="14">
        <v>30000</v>
      </c>
      <c r="U1150" s="14">
        <v>30000</v>
      </c>
      <c r="V1150" s="14">
        <v>30000</v>
      </c>
      <c r="W1150" s="14">
        <v>29950</v>
      </c>
      <c r="X1150" s="14">
        <v>29850</v>
      </c>
      <c r="Y1150" s="14">
        <v>29850</v>
      </c>
      <c r="Z1150" s="14">
        <v>29900</v>
      </c>
      <c r="AA1150" s="14">
        <v>29900</v>
      </c>
      <c r="AB1150" s="14">
        <v>29900</v>
      </c>
      <c r="AC1150" s="14">
        <v>29900</v>
      </c>
    </row>
    <row r="1151" spans="1:29">
      <c r="A1151" s="1" t="s">
        <v>524</v>
      </c>
      <c r="B1151" s="1" t="s">
        <v>551</v>
      </c>
      <c r="F1151" s="1">
        <v>33</v>
      </c>
      <c r="G1151" s="1" t="s">
        <v>838</v>
      </c>
      <c r="H1151" s="1" t="str">
        <f t="shared" si="18"/>
        <v>33연립다세대중위전세가격</v>
      </c>
      <c r="I1151" s="1" t="s">
        <v>870</v>
      </c>
      <c r="J1151" s="13">
        <v>30000</v>
      </c>
      <c r="K1151" s="13">
        <v>30000</v>
      </c>
      <c r="L1151" s="13">
        <v>30000</v>
      </c>
      <c r="M1151" s="13">
        <v>30000</v>
      </c>
      <c r="N1151" s="13">
        <v>30000</v>
      </c>
      <c r="O1151" s="13">
        <v>30000</v>
      </c>
      <c r="P1151" s="13">
        <v>30000</v>
      </c>
      <c r="Q1151" s="14">
        <v>30000</v>
      </c>
      <c r="R1151" s="14">
        <v>30000</v>
      </c>
      <c r="S1151" s="14">
        <v>30000</v>
      </c>
      <c r="T1151" s="14">
        <v>30000</v>
      </c>
      <c r="U1151" s="14">
        <v>30000</v>
      </c>
      <c r="V1151" s="14">
        <v>30000</v>
      </c>
      <c r="W1151" s="14">
        <v>30000</v>
      </c>
      <c r="X1151" s="14">
        <v>30000</v>
      </c>
      <c r="Y1151" s="14">
        <v>30200</v>
      </c>
      <c r="Z1151" s="14">
        <v>30200</v>
      </c>
      <c r="AA1151" s="14">
        <v>30200</v>
      </c>
      <c r="AB1151" s="14">
        <v>30200</v>
      </c>
      <c r="AC1151" s="14">
        <v>30200</v>
      </c>
    </row>
    <row r="1152" spans="1:29">
      <c r="A1152" s="1" t="s">
        <v>524</v>
      </c>
      <c r="B1152" s="1" t="s">
        <v>552</v>
      </c>
      <c r="F1152" s="1">
        <v>34</v>
      </c>
      <c r="G1152" s="1" t="s">
        <v>838</v>
      </c>
      <c r="H1152" s="1" t="str">
        <f t="shared" si="18"/>
        <v>34연립다세대중위전세가격</v>
      </c>
      <c r="I1152" s="1" t="s">
        <v>870</v>
      </c>
      <c r="J1152" s="13">
        <v>35000</v>
      </c>
      <c r="K1152" s="13">
        <v>35000</v>
      </c>
      <c r="L1152" s="13">
        <v>36000</v>
      </c>
      <c r="M1152" s="13">
        <v>36000</v>
      </c>
      <c r="N1152" s="13">
        <v>36000</v>
      </c>
      <c r="O1152" s="13">
        <v>36000</v>
      </c>
      <c r="P1152" s="13">
        <v>36000</v>
      </c>
      <c r="Q1152" s="14">
        <v>36000</v>
      </c>
      <c r="R1152" s="14">
        <v>36000</v>
      </c>
      <c r="S1152" s="14">
        <v>36000</v>
      </c>
      <c r="T1152" s="14">
        <v>36100</v>
      </c>
      <c r="U1152" s="14">
        <v>36000</v>
      </c>
      <c r="V1152" s="14">
        <v>36500</v>
      </c>
      <c r="W1152" s="14">
        <v>36500</v>
      </c>
      <c r="X1152" s="14">
        <v>36500</v>
      </c>
      <c r="Y1152" s="14">
        <v>36550</v>
      </c>
      <c r="Z1152" s="14">
        <v>36600</v>
      </c>
      <c r="AA1152" s="14">
        <v>36650</v>
      </c>
      <c r="AB1152" s="14">
        <v>36700</v>
      </c>
      <c r="AC1152" s="14">
        <v>36700</v>
      </c>
    </row>
    <row r="1153" spans="1:29">
      <c r="A1153" s="1" t="s">
        <v>524</v>
      </c>
      <c r="B1153" s="1" t="s">
        <v>553</v>
      </c>
      <c r="F1153" s="1">
        <v>35</v>
      </c>
      <c r="G1153" s="1" t="s">
        <v>838</v>
      </c>
      <c r="H1153" s="1" t="str">
        <f t="shared" si="18"/>
        <v>35연립다세대중위전세가격</v>
      </c>
      <c r="I1153" s="1" t="s">
        <v>870</v>
      </c>
      <c r="J1153" s="13">
        <v>21600</v>
      </c>
      <c r="K1153" s="13">
        <v>21600</v>
      </c>
      <c r="L1153" s="13">
        <v>21600</v>
      </c>
      <c r="M1153" s="13">
        <v>21500</v>
      </c>
      <c r="N1153" s="13">
        <v>21500</v>
      </c>
      <c r="O1153" s="13">
        <v>21500</v>
      </c>
      <c r="P1153" s="13">
        <v>21500</v>
      </c>
      <c r="Q1153" s="14">
        <v>21500</v>
      </c>
      <c r="R1153" s="14">
        <v>21500</v>
      </c>
      <c r="S1153" s="14">
        <v>21500</v>
      </c>
      <c r="T1153" s="14">
        <v>21500</v>
      </c>
      <c r="U1153" s="14">
        <v>21500</v>
      </c>
      <c r="V1153" s="14">
        <v>21500</v>
      </c>
      <c r="W1153" s="14">
        <v>21750</v>
      </c>
      <c r="X1153" s="14">
        <v>21750</v>
      </c>
      <c r="Y1153" s="14">
        <v>22000</v>
      </c>
      <c r="Z1153" s="14">
        <v>22000</v>
      </c>
      <c r="AA1153" s="14">
        <v>22000</v>
      </c>
      <c r="AB1153" s="14">
        <v>22000</v>
      </c>
      <c r="AC1153" s="14">
        <v>22000</v>
      </c>
    </row>
    <row r="1154" spans="1:29">
      <c r="A1154" s="1" t="s">
        <v>524</v>
      </c>
      <c r="B1154" s="1" t="s">
        <v>554</v>
      </c>
      <c r="F1154" s="1">
        <v>36</v>
      </c>
      <c r="G1154" s="1" t="s">
        <v>838</v>
      </c>
      <c r="H1154" s="1" t="str">
        <f t="shared" ref="H1154:H1217" si="19">F1154&amp;G1154&amp;I1154</f>
        <v>36연립다세대중위전세가격</v>
      </c>
      <c r="I1154" s="1" t="s">
        <v>870</v>
      </c>
      <c r="J1154" s="13">
        <v>25000</v>
      </c>
      <c r="K1154" s="13">
        <v>25000</v>
      </c>
      <c r="L1154" s="13">
        <v>25000</v>
      </c>
      <c r="M1154" s="13">
        <v>25000</v>
      </c>
      <c r="N1154" s="13">
        <v>25000</v>
      </c>
      <c r="O1154" s="13">
        <v>25000</v>
      </c>
      <c r="P1154" s="13">
        <v>25000</v>
      </c>
      <c r="Q1154" s="14">
        <v>25000</v>
      </c>
      <c r="R1154" s="14">
        <v>25000</v>
      </c>
      <c r="S1154" s="14">
        <v>25000</v>
      </c>
      <c r="T1154" s="14">
        <v>25000</v>
      </c>
      <c r="U1154" s="14">
        <v>25000</v>
      </c>
      <c r="V1154" s="14">
        <v>25000</v>
      </c>
      <c r="W1154" s="14">
        <v>25000</v>
      </c>
      <c r="X1154" s="14">
        <v>25300</v>
      </c>
      <c r="Y1154" s="14">
        <v>25300</v>
      </c>
      <c r="Z1154" s="14">
        <v>25300</v>
      </c>
      <c r="AA1154" s="14">
        <v>25300</v>
      </c>
      <c r="AB1154" s="14">
        <v>25300</v>
      </c>
      <c r="AC1154" s="14">
        <v>25300</v>
      </c>
    </row>
    <row r="1155" spans="1:29">
      <c r="A1155" s="1" t="s">
        <v>524</v>
      </c>
      <c r="B1155" s="1" t="s">
        <v>555</v>
      </c>
      <c r="F1155" s="1">
        <v>37</v>
      </c>
      <c r="G1155" s="1" t="s">
        <v>838</v>
      </c>
      <c r="H1155" s="1" t="str">
        <f t="shared" si="19"/>
        <v>37연립다세대중위전세가격</v>
      </c>
      <c r="I1155" s="1" t="s">
        <v>870</v>
      </c>
      <c r="J1155" s="13">
        <v>35000</v>
      </c>
      <c r="K1155" s="13">
        <v>35000</v>
      </c>
      <c r="L1155" s="13">
        <v>35000</v>
      </c>
      <c r="M1155" s="13">
        <v>35000</v>
      </c>
      <c r="N1155" s="13">
        <v>35500</v>
      </c>
      <c r="O1155" s="13">
        <v>35500</v>
      </c>
      <c r="P1155" s="13">
        <v>35500</v>
      </c>
      <c r="Q1155" s="14">
        <v>36000</v>
      </c>
      <c r="R1155" s="14">
        <v>36000</v>
      </c>
      <c r="S1155" s="14">
        <v>36000</v>
      </c>
      <c r="T1155" s="14">
        <v>36000</v>
      </c>
      <c r="U1155" s="14">
        <v>36000</v>
      </c>
      <c r="V1155" s="14">
        <v>36000</v>
      </c>
      <c r="W1155" s="14">
        <v>36000</v>
      </c>
      <c r="X1155" s="14">
        <v>36000</v>
      </c>
      <c r="Y1155" s="14">
        <v>37000</v>
      </c>
      <c r="Z1155" s="14">
        <v>37000</v>
      </c>
      <c r="AA1155" s="14">
        <v>37000</v>
      </c>
      <c r="AB1155" s="14">
        <v>37500</v>
      </c>
      <c r="AC1155" s="14">
        <v>37500</v>
      </c>
    </row>
    <row r="1156" spans="1:29">
      <c r="A1156" s="1" t="s">
        <v>524</v>
      </c>
      <c r="B1156" s="1" t="s">
        <v>556</v>
      </c>
      <c r="F1156" s="1">
        <v>38</v>
      </c>
      <c r="G1156" s="1" t="s">
        <v>838</v>
      </c>
      <c r="H1156" s="1" t="str">
        <f t="shared" si="19"/>
        <v>38연립다세대중위전세가격</v>
      </c>
      <c r="I1156" s="1" t="s">
        <v>870</v>
      </c>
      <c r="J1156" s="13">
        <v>50500</v>
      </c>
      <c r="K1156" s="13">
        <v>50500</v>
      </c>
      <c r="L1156" s="13">
        <v>50800</v>
      </c>
      <c r="M1156" s="13">
        <v>50800</v>
      </c>
      <c r="N1156" s="13">
        <v>50800</v>
      </c>
      <c r="O1156" s="13">
        <v>50800</v>
      </c>
      <c r="P1156" s="13">
        <v>50650</v>
      </c>
      <c r="Q1156" s="14">
        <v>50600</v>
      </c>
      <c r="R1156" s="14">
        <v>50600</v>
      </c>
      <c r="S1156" s="14">
        <v>51150</v>
      </c>
      <c r="T1156" s="14">
        <v>51500</v>
      </c>
      <c r="U1156" s="14">
        <v>51500</v>
      </c>
      <c r="V1156" s="14">
        <v>51500</v>
      </c>
      <c r="W1156" s="14">
        <v>51500</v>
      </c>
      <c r="X1156" s="14">
        <v>51750</v>
      </c>
      <c r="Y1156" s="14">
        <v>52700</v>
      </c>
      <c r="Z1156" s="14">
        <v>52850</v>
      </c>
      <c r="AA1156" s="14">
        <v>53050</v>
      </c>
      <c r="AB1156" s="14">
        <v>53050</v>
      </c>
      <c r="AC1156" s="14">
        <v>53050</v>
      </c>
    </row>
    <row r="1157" spans="1:29">
      <c r="A1157" s="1" t="s">
        <v>524</v>
      </c>
      <c r="B1157" s="1" t="s">
        <v>557</v>
      </c>
      <c r="F1157" s="1">
        <v>39</v>
      </c>
      <c r="G1157" s="1" t="s">
        <v>838</v>
      </c>
      <c r="H1157" s="1" t="str">
        <f t="shared" si="19"/>
        <v>39연립다세대중위전세가격</v>
      </c>
      <c r="I1157" s="1" t="s">
        <v>870</v>
      </c>
      <c r="J1157" s="13">
        <v>58000</v>
      </c>
      <c r="K1157" s="13">
        <v>60000</v>
      </c>
      <c r="L1157" s="13">
        <v>60000</v>
      </c>
      <c r="M1157" s="13">
        <v>60000</v>
      </c>
      <c r="N1157" s="13">
        <v>60000</v>
      </c>
      <c r="O1157" s="13">
        <v>60000</v>
      </c>
      <c r="P1157" s="13">
        <v>60000</v>
      </c>
      <c r="Q1157" s="14">
        <v>60000</v>
      </c>
      <c r="R1157" s="14">
        <v>60000</v>
      </c>
      <c r="S1157" s="14">
        <v>60000</v>
      </c>
      <c r="T1157" s="14">
        <v>60000</v>
      </c>
      <c r="U1157" s="14">
        <v>60000</v>
      </c>
      <c r="V1157" s="14">
        <v>60000</v>
      </c>
      <c r="W1157" s="14">
        <v>60000</v>
      </c>
      <c r="X1157" s="14">
        <v>60000</v>
      </c>
      <c r="Y1157" s="14">
        <v>60000</v>
      </c>
      <c r="Z1157" s="14">
        <v>60000</v>
      </c>
      <c r="AA1157" s="14">
        <v>60000</v>
      </c>
      <c r="AB1157" s="14">
        <v>60000</v>
      </c>
      <c r="AC1157" s="14">
        <v>60000</v>
      </c>
    </row>
    <row r="1158" spans="1:29">
      <c r="A1158" s="1" t="s">
        <v>655</v>
      </c>
      <c r="F1158" s="1">
        <v>40</v>
      </c>
      <c r="G1158" s="1" t="s">
        <v>838</v>
      </c>
      <c r="H1158" s="1" t="str">
        <f t="shared" si="19"/>
        <v>40연립다세대중위전세가격</v>
      </c>
      <c r="I1158" s="1" t="s">
        <v>870</v>
      </c>
      <c r="J1158" s="13">
        <v>52895.208140503739</v>
      </c>
      <c r="K1158" s="13">
        <v>52895.208140503739</v>
      </c>
      <c r="L1158" s="13">
        <v>52951.93227279462</v>
      </c>
      <c r="M1158" s="13">
        <v>53019.723941786469</v>
      </c>
      <c r="N1158" s="13">
        <v>52990.372792121198</v>
      </c>
      <c r="O1158" s="13">
        <v>52990.372792121198</v>
      </c>
      <c r="P1158" s="13">
        <v>52961.021642455926</v>
      </c>
      <c r="Q1158" s="14">
        <v>52946.271886359304</v>
      </c>
      <c r="R1158" s="14">
        <v>53282.641295583955</v>
      </c>
      <c r="S1158" s="14">
        <v>53300.415357349717</v>
      </c>
      <c r="T1158" s="14">
        <v>53369.261150762111</v>
      </c>
      <c r="U1158" s="14">
        <v>53383.350566343477</v>
      </c>
      <c r="V1158" s="14">
        <v>53442.171972809738</v>
      </c>
      <c r="W1158" s="14">
        <v>53442.171972809738</v>
      </c>
      <c r="X1158" s="14">
        <v>53498.412939013186</v>
      </c>
      <c r="Y1158" s="14">
        <v>53582.774388318365</v>
      </c>
      <c r="Z1158" s="14">
        <v>54014.50279607845</v>
      </c>
      <c r="AA1158" s="14">
        <v>54127.697507439065</v>
      </c>
      <c r="AB1158" s="14">
        <v>54163.457717772013</v>
      </c>
      <c r="AC1158" s="14">
        <v>54302.192471971546</v>
      </c>
    </row>
    <row r="1159" spans="1:29">
      <c r="A1159" s="1" t="s">
        <v>523</v>
      </c>
      <c r="F1159" s="1">
        <v>41</v>
      </c>
      <c r="G1159" s="1" t="s">
        <v>838</v>
      </c>
      <c r="H1159" s="1" t="str">
        <f t="shared" si="19"/>
        <v>41연립다세대중위전세가격</v>
      </c>
      <c r="I1159" s="1" t="s">
        <v>870</v>
      </c>
      <c r="J1159" s="13">
        <v>56864.319039271475</v>
      </c>
      <c r="K1159" s="13">
        <v>56962.773265773794</v>
      </c>
      <c r="L1159" s="13">
        <v>57050.472908443029</v>
      </c>
      <c r="M1159" s="13">
        <v>56940.982322974152</v>
      </c>
      <c r="N1159" s="13">
        <v>56918.74141271579</v>
      </c>
      <c r="O1159" s="13">
        <v>56693.614925603884</v>
      </c>
      <c r="P1159" s="13">
        <v>56681.397230624221</v>
      </c>
      <c r="Q1159" s="14">
        <v>56601.391420570581</v>
      </c>
      <c r="R1159" s="14">
        <v>56679.272695989566</v>
      </c>
      <c r="S1159" s="14">
        <v>57072.152699680075</v>
      </c>
      <c r="T1159" s="14">
        <v>57248.569991197641</v>
      </c>
      <c r="U1159" s="14">
        <v>57306.483911184994</v>
      </c>
      <c r="V1159" s="14">
        <v>57382.614284018047</v>
      </c>
      <c r="W1159" s="14">
        <v>57631.309635478508</v>
      </c>
      <c r="X1159" s="14">
        <v>57390.104606981717</v>
      </c>
      <c r="Y1159" s="14">
        <v>57684.074269769648</v>
      </c>
      <c r="Z1159" s="14">
        <v>57599.65590121111</v>
      </c>
      <c r="AA1159" s="14">
        <v>57516.149073854191</v>
      </c>
      <c r="AB1159" s="14">
        <v>57586.244597482786</v>
      </c>
      <c r="AC1159" s="14">
        <v>57675.120992638331</v>
      </c>
    </row>
    <row r="1160" spans="1:29">
      <c r="A1160" s="1" t="s">
        <v>516</v>
      </c>
      <c r="F1160" s="1">
        <v>1</v>
      </c>
      <c r="G1160" s="1" t="s">
        <v>839</v>
      </c>
      <c r="H1160" s="1" t="str">
        <f t="shared" si="19"/>
        <v>1단독주택중위매매가격</v>
      </c>
      <c r="I1160" s="1" t="s">
        <v>876</v>
      </c>
      <c r="J1160" s="13">
        <v>185904.90681747024</v>
      </c>
      <c r="K1160" s="13">
        <v>185910.37632607709</v>
      </c>
      <c r="L1160" s="13">
        <v>185836.71694055459</v>
      </c>
      <c r="M1160" s="13">
        <v>184646.3019768518</v>
      </c>
      <c r="N1160" s="13">
        <v>184642.20154425551</v>
      </c>
      <c r="O1160" s="13">
        <v>184618.5391394739</v>
      </c>
      <c r="P1160" s="13">
        <v>184406.36105581076</v>
      </c>
      <c r="Q1160" s="14">
        <v>184216.28147520544</v>
      </c>
      <c r="R1160" s="14">
        <v>184220.32756906751</v>
      </c>
      <c r="S1160" s="14">
        <v>184264.85870876632</v>
      </c>
      <c r="T1160" s="14">
        <v>184213.57747601473</v>
      </c>
      <c r="U1160" s="14">
        <v>182729.57951873238</v>
      </c>
      <c r="V1160" s="14">
        <v>182561.0096044105</v>
      </c>
      <c r="W1160" s="14">
        <v>182794.47725526665</v>
      </c>
      <c r="X1160" s="14">
        <v>183019.3537326779</v>
      </c>
      <c r="Y1160" s="14">
        <v>183065.25536863392</v>
      </c>
      <c r="Z1160" s="14">
        <v>183614.55373070354</v>
      </c>
      <c r="AA1160" s="14">
        <v>184171.2777698139</v>
      </c>
      <c r="AB1160" s="14">
        <v>183691.92726998648</v>
      </c>
      <c r="AC1160" s="14">
        <v>183554.52988362443</v>
      </c>
    </row>
    <row r="1161" spans="1:29">
      <c r="A1161" s="1" t="s">
        <v>521</v>
      </c>
      <c r="F1161" s="1">
        <v>2</v>
      </c>
      <c r="G1161" s="1" t="s">
        <v>839</v>
      </c>
      <c r="H1161" s="1" t="str">
        <f t="shared" si="19"/>
        <v>2단독주택중위매매가격</v>
      </c>
      <c r="I1161" s="1" t="s">
        <v>876</v>
      </c>
      <c r="J1161" s="13">
        <v>432928.28393061931</v>
      </c>
      <c r="K1161" s="13">
        <v>432950.25692436006</v>
      </c>
      <c r="L1161" s="13">
        <v>432290.24919201317</v>
      </c>
      <c r="M1161" s="13">
        <v>428101.5180015986</v>
      </c>
      <c r="N1161" s="13">
        <v>427939.57022245217</v>
      </c>
      <c r="O1161" s="13">
        <v>427939.57022245217</v>
      </c>
      <c r="P1161" s="13">
        <v>427025.48007158935</v>
      </c>
      <c r="Q1161" s="14">
        <v>426565.87265471451</v>
      </c>
      <c r="R1161" s="14">
        <v>426405.45682821254</v>
      </c>
      <c r="S1161" s="14">
        <v>426537.22180927265</v>
      </c>
      <c r="T1161" s="14">
        <v>426389.29858636094</v>
      </c>
      <c r="U1161" s="14">
        <v>423008.84972894861</v>
      </c>
      <c r="V1161" s="14">
        <v>422917.01381456538</v>
      </c>
      <c r="W1161" s="14">
        <v>423772.54346653289</v>
      </c>
      <c r="X1161" s="14">
        <v>424609.36732719204</v>
      </c>
      <c r="Y1161" s="14">
        <v>425315.19242969429</v>
      </c>
      <c r="Z1161" s="14">
        <v>426327.10142330657</v>
      </c>
      <c r="AA1161" s="14">
        <v>427972.07771767292</v>
      </c>
      <c r="AB1161" s="14">
        <v>425977.83535359893</v>
      </c>
      <c r="AC1161" s="14">
        <v>425720.64351472945</v>
      </c>
    </row>
    <row r="1162" spans="1:29">
      <c r="A1162" s="1" t="s">
        <v>1382</v>
      </c>
      <c r="F1162" s="1">
        <v>3</v>
      </c>
      <c r="G1162" s="1" t="s">
        <v>839</v>
      </c>
      <c r="H1162" s="1" t="str">
        <f t="shared" si="19"/>
        <v>3단독주택중위매매가격</v>
      </c>
      <c r="I1162" s="1" t="s">
        <v>876</v>
      </c>
      <c r="J1162" s="13">
        <v>104037.56326804575</v>
      </c>
      <c r="K1162" s="13">
        <v>104037.56326804575</v>
      </c>
      <c r="L1162" s="13">
        <v>104158.22873594439</v>
      </c>
      <c r="M1162" s="13">
        <v>103961.50184934042</v>
      </c>
      <c r="N1162" s="13">
        <v>104009.71445326484</v>
      </c>
      <c r="O1162" s="13">
        <v>103978.20996388339</v>
      </c>
      <c r="P1162" s="13">
        <v>103998.65632661262</v>
      </c>
      <c r="Q1162" s="14">
        <v>103897.90241318049</v>
      </c>
      <c r="R1162" s="14">
        <v>103956.45371498115</v>
      </c>
      <c r="S1162" s="14">
        <v>103972.0742190012</v>
      </c>
      <c r="T1162" s="14">
        <v>103952.82162702926</v>
      </c>
      <c r="U1162" s="14">
        <v>104225.860133186</v>
      </c>
      <c r="V1162" s="14">
        <v>104032.21978980358</v>
      </c>
      <c r="W1162" s="14">
        <v>104062.44818188838</v>
      </c>
      <c r="X1162" s="14">
        <v>104087.39003484709</v>
      </c>
      <c r="Y1162" s="14">
        <v>103918.14231990714</v>
      </c>
      <c r="Z1162" s="14">
        <v>104316.29803815838</v>
      </c>
      <c r="AA1162" s="14">
        <v>104517.47183309853</v>
      </c>
      <c r="AB1162" s="14">
        <v>104533.06188554004</v>
      </c>
      <c r="AC1162" s="14">
        <v>104434.80335382641</v>
      </c>
    </row>
    <row r="1163" spans="1:29">
      <c r="A1163" s="1" t="s">
        <v>522</v>
      </c>
      <c r="F1163" s="1">
        <v>4</v>
      </c>
      <c r="G1163" s="1" t="s">
        <v>839</v>
      </c>
      <c r="H1163" s="1" t="str">
        <f t="shared" si="19"/>
        <v>4단독주택중위매매가격</v>
      </c>
      <c r="I1163" s="1" t="s">
        <v>876</v>
      </c>
      <c r="J1163" s="13">
        <v>157396.75517819441</v>
      </c>
      <c r="K1163" s="13">
        <v>157396.75517819441</v>
      </c>
      <c r="L1163" s="13">
        <v>157493.53471931443</v>
      </c>
      <c r="M1163" s="13">
        <v>157528.94796134721</v>
      </c>
      <c r="N1163" s="13">
        <v>157390.71405891431</v>
      </c>
      <c r="O1163" s="13">
        <v>157124.61114160711</v>
      </c>
      <c r="P1163" s="13">
        <v>157219.17080828513</v>
      </c>
      <c r="Q1163" s="14">
        <v>157188.68583721848</v>
      </c>
      <c r="R1163" s="14">
        <v>157157.79919155213</v>
      </c>
      <c r="S1163" s="14">
        <v>157157.79919155213</v>
      </c>
      <c r="T1163" s="14">
        <v>157068.76043665654</v>
      </c>
      <c r="U1163" s="14">
        <v>156529.80400814311</v>
      </c>
      <c r="V1163" s="14">
        <v>156439.94971300557</v>
      </c>
      <c r="W1163" s="14">
        <v>156581.48300702596</v>
      </c>
      <c r="X1163" s="14">
        <v>156624.03952433303</v>
      </c>
      <c r="Y1163" s="14">
        <v>155803.01692333678</v>
      </c>
      <c r="Z1163" s="14">
        <v>155892.87121847432</v>
      </c>
      <c r="AA1163" s="14">
        <v>155926.55713367095</v>
      </c>
      <c r="AB1163" s="14">
        <v>155974.50016742575</v>
      </c>
      <c r="AC1163" s="14">
        <v>156004.58346544657</v>
      </c>
    </row>
    <row r="1164" spans="1:29">
      <c r="A1164" s="1" t="s">
        <v>853</v>
      </c>
      <c r="F1164" s="1">
        <v>5</v>
      </c>
      <c r="G1164" s="1" t="s">
        <v>839</v>
      </c>
      <c r="H1164" s="1" t="str">
        <f t="shared" si="19"/>
        <v>5단독주택중위매매가격</v>
      </c>
      <c r="I1164" s="1" t="s">
        <v>876</v>
      </c>
      <c r="J1164" s="13">
        <v>89316.840609573017</v>
      </c>
      <c r="K1164" s="13">
        <v>89316.840609573017</v>
      </c>
      <c r="L1164" s="13">
        <v>89444.095721935169</v>
      </c>
      <c r="M1164" s="13">
        <v>89183.326065393499</v>
      </c>
      <c r="N1164" s="13">
        <v>89282.975492337064</v>
      </c>
      <c r="O1164" s="13">
        <v>89316.191967984923</v>
      </c>
      <c r="P1164" s="13">
        <v>89316.191967984923</v>
      </c>
      <c r="Q1164" s="14">
        <v>89196.05227348984</v>
      </c>
      <c r="R1164" s="14">
        <v>89279.277697455269</v>
      </c>
      <c r="S1164" s="14">
        <v>89299.207582843985</v>
      </c>
      <c r="T1164" s="14">
        <v>89299.207582843985</v>
      </c>
      <c r="U1164" s="14">
        <v>89774.595808055717</v>
      </c>
      <c r="V1164" s="14">
        <v>89551.249504711421</v>
      </c>
      <c r="W1164" s="14">
        <v>89551.249504711421</v>
      </c>
      <c r="X1164" s="14">
        <v>89571.545620433521</v>
      </c>
      <c r="Y1164" s="14">
        <v>89579.361314741007</v>
      </c>
      <c r="Z1164" s="14">
        <v>90064.547101640099</v>
      </c>
      <c r="AA1164" s="14">
        <v>90306.047058289696</v>
      </c>
      <c r="AB1164" s="14">
        <v>90306.047058289696</v>
      </c>
      <c r="AC1164" s="14">
        <v>90178.871536119812</v>
      </c>
    </row>
    <row r="1165" spans="1:29">
      <c r="A1165" s="1" t="s">
        <v>524</v>
      </c>
      <c r="B1165" s="1" t="s">
        <v>525</v>
      </c>
      <c r="F1165" s="1">
        <v>6</v>
      </c>
      <c r="G1165" s="1" t="s">
        <v>839</v>
      </c>
      <c r="H1165" s="1" t="str">
        <f t="shared" si="19"/>
        <v>6단독주택중위매매가격</v>
      </c>
      <c r="I1165" s="1" t="s">
        <v>876</v>
      </c>
      <c r="J1165" s="13">
        <v>584123.62486281502</v>
      </c>
      <c r="K1165" s="13">
        <v>584178.04933158949</v>
      </c>
      <c r="L1165" s="13">
        <v>582105.61737413052</v>
      </c>
      <c r="M1165" s="13">
        <v>571219.15164107876</v>
      </c>
      <c r="N1165" s="13">
        <v>571219.15164107876</v>
      </c>
      <c r="O1165" s="13">
        <v>571219.15164107876</v>
      </c>
      <c r="P1165" s="13">
        <v>570674.90695333446</v>
      </c>
      <c r="Q1165" s="14">
        <v>570674.90695333446</v>
      </c>
      <c r="R1165" s="14">
        <v>570839.32327350194</v>
      </c>
      <c r="S1165" s="14">
        <v>570809.16385920695</v>
      </c>
      <c r="T1165" s="14">
        <v>570435.8653710509</v>
      </c>
      <c r="U1165" s="14">
        <v>569847.41988328041</v>
      </c>
      <c r="V1165" s="14">
        <v>569705.32088129607</v>
      </c>
      <c r="W1165" s="14">
        <v>571887.4502089154</v>
      </c>
      <c r="X1165" s="14">
        <v>574111.6624493557</v>
      </c>
      <c r="Y1165" s="14">
        <v>574479.61887627735</v>
      </c>
      <c r="Z1165" s="14">
        <v>576446.1456139324</v>
      </c>
      <c r="AA1165" s="14">
        <v>579862.12970005465</v>
      </c>
      <c r="AB1165" s="14">
        <v>580189.32102738123</v>
      </c>
      <c r="AC1165" s="14">
        <v>579814.7963959747</v>
      </c>
    </row>
    <row r="1166" spans="1:29">
      <c r="A1166" s="1" t="s">
        <v>524</v>
      </c>
      <c r="B1166" s="1" t="s">
        <v>525</v>
      </c>
      <c r="C1166" s="1" t="s">
        <v>526</v>
      </c>
      <c r="F1166" s="1">
        <v>7</v>
      </c>
      <c r="G1166" s="1" t="s">
        <v>839</v>
      </c>
      <c r="H1166" s="1" t="str">
        <f t="shared" si="19"/>
        <v>7단독주택중위매매가격</v>
      </c>
      <c r="I1166" s="1" t="s">
        <v>876</v>
      </c>
      <c r="J1166" s="13">
        <v>477510.40401181055</v>
      </c>
      <c r="K1166" s="13">
        <v>477510.40401181055</v>
      </c>
      <c r="L1166" s="13">
        <v>473923.68147702568</v>
      </c>
      <c r="M1166" s="13">
        <v>473923.68147702568</v>
      </c>
      <c r="N1166" s="13">
        <v>473923.68147702568</v>
      </c>
      <c r="O1166" s="13">
        <v>473923.68147702568</v>
      </c>
      <c r="P1166" s="13">
        <v>473923.68147702568</v>
      </c>
      <c r="Q1166" s="14">
        <v>473923.68147702568</v>
      </c>
      <c r="R1166" s="14">
        <v>473923.68147702568</v>
      </c>
      <c r="S1166" s="14">
        <v>473923.68147702568</v>
      </c>
      <c r="T1166" s="14">
        <v>473309.85952372529</v>
      </c>
      <c r="U1166" s="14">
        <v>472270.06127574085</v>
      </c>
      <c r="V1166" s="14">
        <v>472270.06127574085</v>
      </c>
      <c r="W1166" s="14">
        <v>472270.06127574085</v>
      </c>
      <c r="X1166" s="14">
        <v>472891.33701657457</v>
      </c>
      <c r="Y1166" s="14">
        <v>473498.94322761591</v>
      </c>
      <c r="Z1166" s="14">
        <v>473498.94322761591</v>
      </c>
      <c r="AA1166" s="14">
        <v>479129.42649002897</v>
      </c>
      <c r="AB1166" s="14">
        <v>479668.72797553753</v>
      </c>
      <c r="AC1166" s="14">
        <v>479051.40815924713</v>
      </c>
    </row>
    <row r="1167" spans="1:29">
      <c r="A1167" s="1" t="s">
        <v>524</v>
      </c>
      <c r="B1167" s="1" t="s">
        <v>525</v>
      </c>
      <c r="C1167" s="1" t="s">
        <v>527</v>
      </c>
      <c r="F1167" s="1">
        <v>8</v>
      </c>
      <c r="G1167" s="1" t="s">
        <v>839</v>
      </c>
      <c r="H1167" s="1" t="str">
        <f t="shared" si="19"/>
        <v>8단독주택중위매매가격</v>
      </c>
      <c r="I1167" s="1" t="s">
        <v>876</v>
      </c>
      <c r="J1167" s="13">
        <v>510000</v>
      </c>
      <c r="K1167" s="13">
        <v>510000</v>
      </c>
      <c r="L1167" s="13">
        <v>508880</v>
      </c>
      <c r="M1167" s="13">
        <v>508880</v>
      </c>
      <c r="N1167" s="13">
        <v>508880</v>
      </c>
      <c r="O1167" s="13">
        <v>508880</v>
      </c>
      <c r="P1167" s="13">
        <v>508880</v>
      </c>
      <c r="Q1167" s="14">
        <v>508880</v>
      </c>
      <c r="R1167" s="14">
        <v>508880</v>
      </c>
      <c r="S1167" s="14">
        <v>508880</v>
      </c>
      <c r="T1167" s="14">
        <v>508880</v>
      </c>
      <c r="U1167" s="14">
        <v>509000</v>
      </c>
      <c r="V1167" s="14">
        <v>509000</v>
      </c>
      <c r="W1167" s="14">
        <v>509000</v>
      </c>
      <c r="X1167" s="14">
        <v>508000</v>
      </c>
      <c r="Y1167" s="14">
        <v>512000</v>
      </c>
      <c r="Z1167" s="14">
        <v>512000</v>
      </c>
      <c r="AA1167" s="14">
        <v>512000</v>
      </c>
      <c r="AB1167" s="14">
        <v>512000</v>
      </c>
      <c r="AC1167" s="14">
        <v>512000</v>
      </c>
    </row>
    <row r="1168" spans="1:29">
      <c r="A1168" s="1" t="s">
        <v>524</v>
      </c>
      <c r="B1168" s="1" t="s">
        <v>525</v>
      </c>
      <c r="C1168" s="1" t="s">
        <v>528</v>
      </c>
      <c r="F1168" s="1">
        <v>9</v>
      </c>
      <c r="G1168" s="1" t="s">
        <v>839</v>
      </c>
      <c r="H1168" s="1" t="str">
        <f t="shared" si="19"/>
        <v>9단독주택중위매매가격</v>
      </c>
      <c r="I1168" s="1" t="s">
        <v>876</v>
      </c>
      <c r="J1168" s="13">
        <v>457070</v>
      </c>
      <c r="K1168" s="13">
        <v>457070</v>
      </c>
      <c r="L1168" s="13">
        <v>451500</v>
      </c>
      <c r="M1168" s="13">
        <v>451500</v>
      </c>
      <c r="N1168" s="13">
        <v>451500</v>
      </c>
      <c r="O1168" s="13">
        <v>451500</v>
      </c>
      <c r="P1168" s="13">
        <v>451500</v>
      </c>
      <c r="Q1168" s="14">
        <v>451500</v>
      </c>
      <c r="R1168" s="14">
        <v>451500</v>
      </c>
      <c r="S1168" s="14">
        <v>451500</v>
      </c>
      <c r="T1168" s="14">
        <v>450500</v>
      </c>
      <c r="U1168" s="14">
        <v>449500</v>
      </c>
      <c r="V1168" s="14">
        <v>449500</v>
      </c>
      <c r="W1168" s="14">
        <v>449500</v>
      </c>
      <c r="X1168" s="14">
        <v>451500</v>
      </c>
      <c r="Y1168" s="14">
        <v>451500</v>
      </c>
      <c r="Z1168" s="14">
        <v>451500</v>
      </c>
      <c r="AA1168" s="14">
        <v>459500</v>
      </c>
      <c r="AB1168" s="14">
        <v>460000</v>
      </c>
      <c r="AC1168" s="14">
        <v>459000</v>
      </c>
    </row>
    <row r="1169" spans="1:29">
      <c r="A1169" s="1" t="s">
        <v>524</v>
      </c>
      <c r="B1169" s="1" t="s">
        <v>525</v>
      </c>
      <c r="C1169" s="1" t="s">
        <v>529</v>
      </c>
      <c r="F1169" s="1">
        <v>10</v>
      </c>
      <c r="G1169" s="1" t="s">
        <v>839</v>
      </c>
      <c r="H1169" s="1" t="str">
        <f t="shared" si="19"/>
        <v>10단독주택중위매매가격</v>
      </c>
      <c r="I1169" s="1" t="s">
        <v>876</v>
      </c>
      <c r="J1169" s="13">
        <v>510000</v>
      </c>
      <c r="K1169" s="13">
        <v>510000</v>
      </c>
      <c r="L1169" s="13">
        <v>510000</v>
      </c>
      <c r="M1169" s="13">
        <v>510000</v>
      </c>
      <c r="N1169" s="13">
        <v>510000</v>
      </c>
      <c r="O1169" s="13">
        <v>510000</v>
      </c>
      <c r="P1169" s="13">
        <v>510000</v>
      </c>
      <c r="Q1169" s="14">
        <v>510000</v>
      </c>
      <c r="R1169" s="14">
        <v>510000</v>
      </c>
      <c r="S1169" s="14">
        <v>510000</v>
      </c>
      <c r="T1169" s="14">
        <v>510000</v>
      </c>
      <c r="U1169" s="14">
        <v>509000</v>
      </c>
      <c r="V1169" s="14">
        <v>509000</v>
      </c>
      <c r="W1169" s="14">
        <v>509000</v>
      </c>
      <c r="X1169" s="14">
        <v>507000</v>
      </c>
      <c r="Y1169" s="14">
        <v>507000</v>
      </c>
      <c r="Z1169" s="14">
        <v>507000</v>
      </c>
      <c r="AA1169" s="14">
        <v>510000</v>
      </c>
      <c r="AB1169" s="14">
        <v>511000</v>
      </c>
      <c r="AC1169" s="14">
        <v>511000</v>
      </c>
    </row>
    <row r="1170" spans="1:29">
      <c r="A1170" s="1" t="s">
        <v>524</v>
      </c>
      <c r="B1170" s="1" t="s">
        <v>525</v>
      </c>
      <c r="C1170" s="1" t="s">
        <v>530</v>
      </c>
      <c r="F1170" s="1">
        <v>11</v>
      </c>
      <c r="G1170" s="1" t="s">
        <v>839</v>
      </c>
      <c r="H1170" s="1" t="str">
        <f t="shared" si="19"/>
        <v>11단독주택중위매매가격</v>
      </c>
      <c r="I1170" s="1" t="s">
        <v>876</v>
      </c>
      <c r="J1170" s="13">
        <v>749590.03429296694</v>
      </c>
      <c r="K1170" s="13">
        <v>749728.92691082612</v>
      </c>
      <c r="L1170" s="13">
        <v>750006.71214654448</v>
      </c>
      <c r="M1170" s="13">
        <v>722224.17684675555</v>
      </c>
      <c r="N1170" s="13">
        <v>722224.17684675555</v>
      </c>
      <c r="O1170" s="13">
        <v>722224.17684675555</v>
      </c>
      <c r="P1170" s="13">
        <v>720835.25066816364</v>
      </c>
      <c r="Q1170" s="14">
        <v>720835.25066816364</v>
      </c>
      <c r="R1170" s="14">
        <v>721254.84526671632</v>
      </c>
      <c r="S1170" s="14">
        <v>721177.87768028211</v>
      </c>
      <c r="T1170" s="14">
        <v>721177.87768028211</v>
      </c>
      <c r="U1170" s="14">
        <v>720366.29705154989</v>
      </c>
      <c r="V1170" s="14">
        <v>720005.00189042941</v>
      </c>
      <c r="W1170" s="14">
        <v>725553.19544561452</v>
      </c>
      <c r="X1170" s="14">
        <v>730250.03254017932</v>
      </c>
      <c r="Y1170" s="14">
        <v>730247.74230337737</v>
      </c>
      <c r="Z1170" s="14">
        <v>735247.74230337737</v>
      </c>
      <c r="AA1170" s="14">
        <v>735247.74230337737</v>
      </c>
      <c r="AB1170" s="14">
        <v>735247.74230337737</v>
      </c>
      <c r="AC1170" s="14">
        <v>735247.74230337737</v>
      </c>
    </row>
    <row r="1171" spans="1:29">
      <c r="A1171" s="1" t="s">
        <v>524</v>
      </c>
      <c r="B1171" s="1" t="s">
        <v>525</v>
      </c>
      <c r="C1171" s="1" t="s">
        <v>531</v>
      </c>
      <c r="F1171" s="1">
        <v>12</v>
      </c>
      <c r="G1171" s="1" t="s">
        <v>839</v>
      </c>
      <c r="H1171" s="1" t="str">
        <f t="shared" si="19"/>
        <v>12단독주택중위매매가격</v>
      </c>
      <c r="I1171" s="1" t="s">
        <v>876</v>
      </c>
      <c r="J1171" s="13">
        <v>500000</v>
      </c>
      <c r="K1171" s="13">
        <v>500000</v>
      </c>
      <c r="L1171" s="13">
        <v>500000</v>
      </c>
      <c r="M1171" s="13">
        <v>494225</v>
      </c>
      <c r="N1171" s="13">
        <v>494225</v>
      </c>
      <c r="O1171" s="13">
        <v>494225</v>
      </c>
      <c r="P1171" s="13">
        <v>494225</v>
      </c>
      <c r="Q1171" s="14">
        <v>494225</v>
      </c>
      <c r="R1171" s="14">
        <v>494225</v>
      </c>
      <c r="S1171" s="14">
        <v>495010</v>
      </c>
      <c r="T1171" s="14">
        <v>495010</v>
      </c>
      <c r="U1171" s="14">
        <v>494000</v>
      </c>
      <c r="V1171" s="14">
        <v>493500</v>
      </c>
      <c r="W1171" s="14">
        <v>493500</v>
      </c>
      <c r="X1171" s="14">
        <v>500000</v>
      </c>
      <c r="Y1171" s="14">
        <v>500000</v>
      </c>
      <c r="Z1171" s="14">
        <v>505000</v>
      </c>
      <c r="AA1171" s="14">
        <v>505000</v>
      </c>
      <c r="AB1171" s="14">
        <v>505000</v>
      </c>
      <c r="AC1171" s="14">
        <v>505000</v>
      </c>
    </row>
    <row r="1172" spans="1:29">
      <c r="A1172" s="1" t="s">
        <v>524</v>
      </c>
      <c r="B1172" s="1" t="s">
        <v>525</v>
      </c>
      <c r="C1172" s="1" t="s">
        <v>532</v>
      </c>
      <c r="F1172" s="1">
        <v>13</v>
      </c>
      <c r="G1172" s="1" t="s">
        <v>839</v>
      </c>
      <c r="H1172" s="1" t="str">
        <f t="shared" si="19"/>
        <v>13단독주택중위매매가격</v>
      </c>
      <c r="I1172" s="1" t="s">
        <v>876</v>
      </c>
      <c r="J1172" s="13">
        <v>1398500</v>
      </c>
      <c r="K1172" s="13">
        <v>1399000</v>
      </c>
      <c r="L1172" s="13">
        <v>1400000</v>
      </c>
      <c r="M1172" s="13">
        <v>1315000</v>
      </c>
      <c r="N1172" s="13">
        <v>1315000</v>
      </c>
      <c r="O1172" s="13">
        <v>1315000</v>
      </c>
      <c r="P1172" s="13">
        <v>1310000</v>
      </c>
      <c r="Q1172" s="14">
        <v>1310000</v>
      </c>
      <c r="R1172" s="14">
        <v>1311510.5</v>
      </c>
      <c r="S1172" s="14">
        <v>1309192.5</v>
      </c>
      <c r="T1172" s="14">
        <v>1309192.5</v>
      </c>
      <c r="U1172" s="14">
        <v>1310000</v>
      </c>
      <c r="V1172" s="14">
        <v>1310000</v>
      </c>
      <c r="W1172" s="14">
        <v>1330000</v>
      </c>
      <c r="X1172" s="14">
        <v>1330000</v>
      </c>
      <c r="Y1172" s="14">
        <v>1330000</v>
      </c>
      <c r="Z1172" s="14">
        <v>1335000</v>
      </c>
      <c r="AA1172" s="14">
        <v>1335000</v>
      </c>
      <c r="AB1172" s="14">
        <v>1335000</v>
      </c>
      <c r="AC1172" s="14">
        <v>1335000</v>
      </c>
    </row>
    <row r="1173" spans="1:29">
      <c r="A1173" s="1" t="s">
        <v>524</v>
      </c>
      <c r="B1173" s="1" t="s">
        <v>533</v>
      </c>
      <c r="F1173" s="1">
        <v>14</v>
      </c>
      <c r="G1173" s="1" t="s">
        <v>839</v>
      </c>
      <c r="H1173" s="1" t="str">
        <f t="shared" si="19"/>
        <v>14단독주택중위매매가격</v>
      </c>
      <c r="I1173" s="1" t="s">
        <v>876</v>
      </c>
      <c r="J1173" s="13">
        <v>351459.57278559211</v>
      </c>
      <c r="K1173" s="13">
        <v>351459.57278559211</v>
      </c>
      <c r="L1173" s="13">
        <v>351821.44572835014</v>
      </c>
      <c r="M1173" s="13">
        <v>352244.34509276738</v>
      </c>
      <c r="N1173" s="13">
        <v>352244.34509276738</v>
      </c>
      <c r="O1173" s="13">
        <v>352244.34509276738</v>
      </c>
      <c r="P1173" s="13">
        <v>350822.3531388694</v>
      </c>
      <c r="Q1173" s="14">
        <v>349991.66724327102</v>
      </c>
      <c r="R1173" s="14">
        <v>349748.31112912315</v>
      </c>
      <c r="S1173" s="14">
        <v>350043.09104747593</v>
      </c>
      <c r="T1173" s="14">
        <v>350048.80466950685</v>
      </c>
      <c r="U1173" s="14">
        <v>346753.65196995734</v>
      </c>
      <c r="V1173" s="14">
        <v>346901.35713180009</v>
      </c>
      <c r="W1173" s="14">
        <v>346878.15891727299</v>
      </c>
      <c r="X1173" s="14">
        <v>346892.92943345726</v>
      </c>
      <c r="Y1173" s="14">
        <v>348246.13640683389</v>
      </c>
      <c r="Z1173" s="14">
        <v>348712.61960140377</v>
      </c>
      <c r="AA1173" s="14">
        <v>349294.77937300748</v>
      </c>
      <c r="AB1173" s="14">
        <v>344778.01901081827</v>
      </c>
      <c r="AC1173" s="14">
        <v>344778.01901081827</v>
      </c>
    </row>
    <row r="1174" spans="1:29">
      <c r="A1174" s="1" t="s">
        <v>524</v>
      </c>
      <c r="B1174" s="1" t="s">
        <v>533</v>
      </c>
      <c r="C1174" s="1" t="s">
        <v>534</v>
      </c>
      <c r="F1174" s="1">
        <v>15</v>
      </c>
      <c r="G1174" s="1" t="s">
        <v>839</v>
      </c>
      <c r="H1174" s="1" t="str">
        <f t="shared" si="19"/>
        <v>15단독주택중위매매가격</v>
      </c>
      <c r="I1174" s="1" t="s">
        <v>876</v>
      </c>
      <c r="J1174" s="13">
        <v>700000</v>
      </c>
      <c r="K1174" s="13">
        <v>700000</v>
      </c>
      <c r="L1174" s="13">
        <v>703000</v>
      </c>
      <c r="M1174" s="13">
        <v>703000</v>
      </c>
      <c r="N1174" s="13">
        <v>703000</v>
      </c>
      <c r="O1174" s="13">
        <v>703000</v>
      </c>
      <c r="P1174" s="13">
        <v>703000</v>
      </c>
      <c r="Q1174" s="14">
        <v>703000</v>
      </c>
      <c r="R1174" s="14">
        <v>703000</v>
      </c>
      <c r="S1174" s="14">
        <v>703000</v>
      </c>
      <c r="T1174" s="14">
        <v>703000</v>
      </c>
      <c r="U1174" s="14">
        <v>703000</v>
      </c>
      <c r="V1174" s="14">
        <v>703000</v>
      </c>
      <c r="W1174" s="14">
        <v>703000</v>
      </c>
      <c r="X1174" s="14">
        <v>703000</v>
      </c>
      <c r="Y1174" s="14">
        <v>709000</v>
      </c>
      <c r="Z1174" s="14">
        <v>709000</v>
      </c>
      <c r="AA1174" s="14">
        <v>710000</v>
      </c>
      <c r="AB1174" s="14">
        <v>709000</v>
      </c>
      <c r="AC1174" s="14">
        <v>709000</v>
      </c>
    </row>
    <row r="1175" spans="1:29">
      <c r="A1175" s="1" t="s">
        <v>524</v>
      </c>
      <c r="B1175" s="1" t="s">
        <v>533</v>
      </c>
      <c r="C1175" s="1" t="s">
        <v>535</v>
      </c>
      <c r="F1175" s="1">
        <v>16</v>
      </c>
      <c r="G1175" s="1" t="s">
        <v>839</v>
      </c>
      <c r="H1175" s="1" t="str">
        <f t="shared" si="19"/>
        <v>16단독주택중위매매가격</v>
      </c>
      <c r="I1175" s="1" t="s">
        <v>876</v>
      </c>
      <c r="J1175" s="13">
        <v>277500</v>
      </c>
      <c r="K1175" s="13">
        <v>277500</v>
      </c>
      <c r="L1175" s="13">
        <v>277500</v>
      </c>
      <c r="M1175" s="13">
        <v>277500</v>
      </c>
      <c r="N1175" s="13">
        <v>277500</v>
      </c>
      <c r="O1175" s="13">
        <v>277500</v>
      </c>
      <c r="P1175" s="13">
        <v>277500</v>
      </c>
      <c r="Q1175" s="14">
        <v>277500</v>
      </c>
      <c r="R1175" s="14">
        <v>277000</v>
      </c>
      <c r="S1175" s="14">
        <v>277000</v>
      </c>
      <c r="T1175" s="14">
        <v>275500</v>
      </c>
      <c r="U1175" s="14">
        <v>275500</v>
      </c>
      <c r="V1175" s="14">
        <v>275500</v>
      </c>
      <c r="W1175" s="14">
        <v>275500</v>
      </c>
      <c r="X1175" s="14">
        <v>275500</v>
      </c>
      <c r="Y1175" s="14">
        <v>275500</v>
      </c>
      <c r="Z1175" s="14">
        <v>277000</v>
      </c>
      <c r="AA1175" s="14">
        <v>277000</v>
      </c>
      <c r="AB1175" s="14">
        <v>277000</v>
      </c>
      <c r="AC1175" s="14">
        <v>277000</v>
      </c>
    </row>
    <row r="1176" spans="1:29">
      <c r="A1176" s="1" t="s">
        <v>524</v>
      </c>
      <c r="B1176" s="1" t="s">
        <v>533</v>
      </c>
      <c r="C1176" s="1" t="s">
        <v>536</v>
      </c>
      <c r="F1176" s="1">
        <v>17</v>
      </c>
      <c r="G1176" s="1" t="s">
        <v>839</v>
      </c>
      <c r="H1176" s="1" t="str">
        <f t="shared" si="19"/>
        <v>17단독주택중위매매가격</v>
      </c>
      <c r="I1176" s="1" t="s">
        <v>876</v>
      </c>
      <c r="J1176" s="13">
        <v>280000</v>
      </c>
      <c r="K1176" s="13">
        <v>280000</v>
      </c>
      <c r="L1176" s="13">
        <v>280000</v>
      </c>
      <c r="M1176" s="13">
        <v>280000</v>
      </c>
      <c r="N1176" s="13">
        <v>280000</v>
      </c>
      <c r="O1176" s="13">
        <v>280000</v>
      </c>
      <c r="P1176" s="13">
        <v>280000</v>
      </c>
      <c r="Q1176" s="14">
        <v>280000</v>
      </c>
      <c r="R1176" s="14">
        <v>280000</v>
      </c>
      <c r="S1176" s="14">
        <v>280000</v>
      </c>
      <c r="T1176" s="14">
        <v>280000</v>
      </c>
      <c r="U1176" s="14">
        <v>280000</v>
      </c>
      <c r="V1176" s="14">
        <v>280000</v>
      </c>
      <c r="W1176" s="14">
        <v>279000</v>
      </c>
      <c r="X1176" s="14">
        <v>279000</v>
      </c>
      <c r="Y1176" s="14">
        <v>280000</v>
      </c>
      <c r="Z1176" s="14">
        <v>280000</v>
      </c>
      <c r="AA1176" s="14">
        <v>280000</v>
      </c>
      <c r="AB1176" s="14">
        <v>280000</v>
      </c>
      <c r="AC1176" s="14">
        <v>280000</v>
      </c>
    </row>
    <row r="1177" spans="1:29">
      <c r="A1177" s="1" t="s">
        <v>524</v>
      </c>
      <c r="B1177" s="1" t="s">
        <v>533</v>
      </c>
      <c r="C1177" s="1" t="s">
        <v>537</v>
      </c>
      <c r="F1177" s="1">
        <v>18</v>
      </c>
      <c r="G1177" s="1" t="s">
        <v>839</v>
      </c>
      <c r="H1177" s="1" t="str">
        <f t="shared" si="19"/>
        <v>18단독주택중위매매가격</v>
      </c>
      <c r="I1177" s="1" t="s">
        <v>876</v>
      </c>
      <c r="J1177" s="13">
        <v>594000</v>
      </c>
      <c r="K1177" s="13">
        <v>594000</v>
      </c>
      <c r="L1177" s="13">
        <v>594000</v>
      </c>
      <c r="M1177" s="13">
        <v>597700</v>
      </c>
      <c r="N1177" s="13">
        <v>597700</v>
      </c>
      <c r="O1177" s="13">
        <v>597700</v>
      </c>
      <c r="P1177" s="13">
        <v>585000</v>
      </c>
      <c r="Q1177" s="14">
        <v>575000</v>
      </c>
      <c r="R1177" s="14">
        <v>575000</v>
      </c>
      <c r="S1177" s="14">
        <v>575000</v>
      </c>
      <c r="T1177" s="14">
        <v>575000</v>
      </c>
      <c r="U1177" s="14">
        <v>537500</v>
      </c>
      <c r="V1177" s="14">
        <v>537500</v>
      </c>
      <c r="W1177" s="14">
        <v>540000</v>
      </c>
      <c r="X1177" s="14">
        <v>540000</v>
      </c>
      <c r="Y1177" s="14">
        <v>548000</v>
      </c>
      <c r="Z1177" s="14">
        <v>550000</v>
      </c>
      <c r="AA1177" s="14">
        <v>550000</v>
      </c>
      <c r="AB1177" s="14">
        <v>500000</v>
      </c>
      <c r="AC1177" s="14">
        <v>500000</v>
      </c>
    </row>
    <row r="1178" spans="1:29">
      <c r="A1178" s="1" t="s">
        <v>524</v>
      </c>
      <c r="B1178" s="1" t="s">
        <v>533</v>
      </c>
      <c r="C1178" s="1" t="s">
        <v>538</v>
      </c>
      <c r="F1178" s="1">
        <v>19</v>
      </c>
      <c r="G1178" s="1" t="s">
        <v>839</v>
      </c>
      <c r="H1178" s="1" t="str">
        <f t="shared" si="19"/>
        <v>19단독주택중위매매가격</v>
      </c>
      <c r="I1178" s="1" t="s">
        <v>876</v>
      </c>
      <c r="J1178" s="13">
        <v>155000</v>
      </c>
      <c r="K1178" s="13">
        <v>155000</v>
      </c>
      <c r="L1178" s="13">
        <v>155000</v>
      </c>
      <c r="M1178" s="13">
        <v>155000</v>
      </c>
      <c r="N1178" s="13">
        <v>155000</v>
      </c>
      <c r="O1178" s="13">
        <v>155000</v>
      </c>
      <c r="P1178" s="13">
        <v>155000</v>
      </c>
      <c r="Q1178" s="14">
        <v>155000</v>
      </c>
      <c r="R1178" s="14">
        <v>155000</v>
      </c>
      <c r="S1178" s="14">
        <v>157000</v>
      </c>
      <c r="T1178" s="14">
        <v>158730</v>
      </c>
      <c r="U1178" s="14">
        <v>160500</v>
      </c>
      <c r="V1178" s="14">
        <v>161500</v>
      </c>
      <c r="W1178" s="14">
        <v>161550</v>
      </c>
      <c r="X1178" s="14">
        <v>161650</v>
      </c>
      <c r="Y1178" s="14">
        <v>162000</v>
      </c>
      <c r="Z1178" s="14">
        <v>161500</v>
      </c>
      <c r="AA1178" s="14">
        <v>161500</v>
      </c>
      <c r="AB1178" s="14">
        <v>161500</v>
      </c>
      <c r="AC1178" s="14">
        <v>161500</v>
      </c>
    </row>
    <row r="1179" spans="1:29">
      <c r="A1179" s="1" t="s">
        <v>524</v>
      </c>
      <c r="B1179" s="1" t="s">
        <v>533</v>
      </c>
      <c r="C1179" s="1" t="s">
        <v>539</v>
      </c>
      <c r="F1179" s="1">
        <v>20</v>
      </c>
      <c r="G1179" s="1" t="s">
        <v>839</v>
      </c>
      <c r="H1179" s="1" t="str">
        <f t="shared" si="19"/>
        <v>20단독주택중위매매가격</v>
      </c>
      <c r="I1179" s="1" t="s">
        <v>876</v>
      </c>
      <c r="J1179" s="13">
        <v>500000</v>
      </c>
      <c r="K1179" s="13">
        <v>500000</v>
      </c>
      <c r="L1179" s="13">
        <v>500000</v>
      </c>
      <c r="M1179" s="13">
        <v>501000</v>
      </c>
      <c r="N1179" s="13">
        <v>501000</v>
      </c>
      <c r="O1179" s="13">
        <v>501000</v>
      </c>
      <c r="P1179" s="13">
        <v>501000</v>
      </c>
      <c r="Q1179" s="14">
        <v>501000</v>
      </c>
      <c r="R1179" s="14">
        <v>501000</v>
      </c>
      <c r="S1179" s="14">
        <v>501000</v>
      </c>
      <c r="T1179" s="14">
        <v>501000</v>
      </c>
      <c r="U1179" s="14">
        <v>495000</v>
      </c>
      <c r="V1179" s="14">
        <v>495000</v>
      </c>
      <c r="W1179" s="14">
        <v>495000</v>
      </c>
      <c r="X1179" s="14">
        <v>495000</v>
      </c>
      <c r="Y1179" s="14">
        <v>492000</v>
      </c>
      <c r="Z1179" s="14">
        <v>492000</v>
      </c>
      <c r="AA1179" s="14">
        <v>496000</v>
      </c>
      <c r="AB1179" s="14">
        <v>496000</v>
      </c>
      <c r="AC1179" s="14">
        <v>496000</v>
      </c>
    </row>
    <row r="1180" spans="1:29">
      <c r="A1180" s="1" t="s">
        <v>524</v>
      </c>
      <c r="B1180" s="1" t="s">
        <v>533</v>
      </c>
      <c r="C1180" s="1" t="s">
        <v>540</v>
      </c>
      <c r="F1180" s="1">
        <v>21</v>
      </c>
      <c r="G1180" s="1" t="s">
        <v>839</v>
      </c>
      <c r="H1180" s="1" t="str">
        <f t="shared" si="19"/>
        <v>21단독주택중위매매가격</v>
      </c>
      <c r="I1180" s="1" t="s">
        <v>876</v>
      </c>
      <c r="J1180" s="13">
        <v>183000</v>
      </c>
      <c r="K1180" s="13">
        <v>183000</v>
      </c>
      <c r="L1180" s="13">
        <v>183000</v>
      </c>
      <c r="M1180" s="13">
        <v>183000</v>
      </c>
      <c r="N1180" s="13">
        <v>183000</v>
      </c>
      <c r="O1180" s="13">
        <v>183000</v>
      </c>
      <c r="P1180" s="13">
        <v>180000</v>
      </c>
      <c r="Q1180" s="14">
        <v>180000</v>
      </c>
      <c r="R1180" s="14">
        <v>178690</v>
      </c>
      <c r="S1180" s="14">
        <v>178690</v>
      </c>
      <c r="T1180" s="14">
        <v>178690</v>
      </c>
      <c r="U1180" s="14">
        <v>178000</v>
      </c>
      <c r="V1180" s="14">
        <v>178000</v>
      </c>
      <c r="W1180" s="14">
        <v>178000</v>
      </c>
      <c r="X1180" s="14">
        <v>178000</v>
      </c>
      <c r="Y1180" s="14">
        <v>178000</v>
      </c>
      <c r="Z1180" s="14">
        <v>179000</v>
      </c>
      <c r="AA1180" s="14">
        <v>179000</v>
      </c>
      <c r="AB1180" s="14">
        <v>178000</v>
      </c>
      <c r="AC1180" s="14">
        <v>178000</v>
      </c>
    </row>
    <row r="1181" spans="1:29">
      <c r="A1181" s="1" t="s">
        <v>524</v>
      </c>
      <c r="B1181" s="1" t="s">
        <v>541</v>
      </c>
      <c r="F1181" s="1">
        <v>22</v>
      </c>
      <c r="G1181" s="1" t="s">
        <v>839</v>
      </c>
      <c r="H1181" s="1" t="str">
        <f t="shared" si="19"/>
        <v>22단독주택중위매매가격</v>
      </c>
      <c r="I1181" s="1" t="s">
        <v>876</v>
      </c>
      <c r="J1181" s="13">
        <v>236000</v>
      </c>
      <c r="K1181" s="13">
        <v>236000</v>
      </c>
      <c r="L1181" s="13">
        <v>236000</v>
      </c>
      <c r="M1181" s="13">
        <v>236000</v>
      </c>
      <c r="N1181" s="13">
        <v>234500</v>
      </c>
      <c r="O1181" s="13">
        <v>234500</v>
      </c>
      <c r="P1181" s="13">
        <v>234500</v>
      </c>
      <c r="Q1181" s="14">
        <v>234000</v>
      </c>
      <c r="R1181" s="14">
        <v>233000</v>
      </c>
      <c r="S1181" s="14">
        <v>233000</v>
      </c>
      <c r="T1181" s="14">
        <v>233000</v>
      </c>
      <c r="U1181" s="14">
        <v>232500</v>
      </c>
      <c r="V1181" s="14">
        <v>231500</v>
      </c>
      <c r="W1181" s="14">
        <v>231500</v>
      </c>
      <c r="X1181" s="14">
        <v>231000</v>
      </c>
      <c r="Y1181" s="14">
        <v>230000</v>
      </c>
      <c r="Z1181" s="14">
        <v>230000</v>
      </c>
      <c r="AA1181" s="14">
        <v>230000</v>
      </c>
      <c r="AB1181" s="14">
        <v>231000</v>
      </c>
      <c r="AC1181" s="14">
        <v>230000</v>
      </c>
    </row>
    <row r="1182" spans="1:29">
      <c r="A1182" s="1" t="s">
        <v>524</v>
      </c>
      <c r="B1182" s="1" t="s">
        <v>542</v>
      </c>
      <c r="F1182" s="1">
        <v>23</v>
      </c>
      <c r="G1182" s="1" t="s">
        <v>839</v>
      </c>
      <c r="H1182" s="1" t="str">
        <f t="shared" si="19"/>
        <v>23단독주택중위매매가격</v>
      </c>
      <c r="I1182" s="1" t="s">
        <v>876</v>
      </c>
      <c r="J1182" s="13">
        <v>144243.74276876578</v>
      </c>
      <c r="K1182" s="13">
        <v>144243.74276876578</v>
      </c>
      <c r="L1182" s="13">
        <v>144243.74276876578</v>
      </c>
      <c r="M1182" s="13">
        <v>144243.74276876578</v>
      </c>
      <c r="N1182" s="13">
        <v>144243.74276876578</v>
      </c>
      <c r="O1182" s="13">
        <v>143680.6667296325</v>
      </c>
      <c r="P1182" s="13">
        <v>143680.6667296325</v>
      </c>
      <c r="Q1182" s="14">
        <v>143599.58377999734</v>
      </c>
      <c r="R1182" s="14">
        <v>143737.69566637545</v>
      </c>
      <c r="S1182" s="14">
        <v>143737.69566637545</v>
      </c>
      <c r="T1182" s="14">
        <v>143500.87323794008</v>
      </c>
      <c r="U1182" s="14">
        <v>143665.07616514177</v>
      </c>
      <c r="V1182" s="14">
        <v>143564.68967327123</v>
      </c>
      <c r="W1182" s="14">
        <v>144226.0261717026</v>
      </c>
      <c r="X1182" s="14">
        <v>144326.41266357314</v>
      </c>
      <c r="Y1182" s="14">
        <v>144564.68967327123</v>
      </c>
      <c r="Z1182" s="14">
        <v>144665.07616514177</v>
      </c>
      <c r="AA1182" s="14">
        <v>144564.68967327123</v>
      </c>
      <c r="AB1182" s="14">
        <v>144564.68967327123</v>
      </c>
      <c r="AC1182" s="14">
        <v>144363.91668953013</v>
      </c>
    </row>
    <row r="1183" spans="1:29">
      <c r="A1183" s="1" t="s">
        <v>524</v>
      </c>
      <c r="B1183" s="1" t="s">
        <v>542</v>
      </c>
      <c r="C1183" s="1" t="s">
        <v>543</v>
      </c>
      <c r="F1183" s="1">
        <v>24</v>
      </c>
      <c r="G1183" s="1" t="s">
        <v>839</v>
      </c>
      <c r="H1183" s="1" t="str">
        <f t="shared" si="19"/>
        <v>24단독주택중위매매가격</v>
      </c>
      <c r="I1183" s="1" t="s">
        <v>876</v>
      </c>
      <c r="J1183" s="13">
        <v>122000</v>
      </c>
      <c r="K1183" s="13">
        <v>122000</v>
      </c>
      <c r="L1183" s="13">
        <v>122000</v>
      </c>
      <c r="M1183" s="13">
        <v>122000</v>
      </c>
      <c r="N1183" s="13">
        <v>122000</v>
      </c>
      <c r="O1183" s="13">
        <v>121000</v>
      </c>
      <c r="P1183" s="13">
        <v>121000</v>
      </c>
      <c r="Q1183" s="14">
        <v>120856</v>
      </c>
      <c r="R1183" s="14">
        <v>121000</v>
      </c>
      <c r="S1183" s="14">
        <v>121000</v>
      </c>
      <c r="T1183" s="14">
        <v>121000</v>
      </c>
      <c r="U1183" s="14">
        <v>121000</v>
      </c>
      <c r="V1183" s="14">
        <v>121000</v>
      </c>
      <c r="W1183" s="14">
        <v>122000</v>
      </c>
      <c r="X1183" s="14">
        <v>122000</v>
      </c>
      <c r="Y1183" s="14">
        <v>122000</v>
      </c>
      <c r="Z1183" s="14">
        <v>122000</v>
      </c>
      <c r="AA1183" s="14">
        <v>122000</v>
      </c>
      <c r="AB1183" s="14">
        <v>122000</v>
      </c>
      <c r="AC1183" s="14">
        <v>122000</v>
      </c>
    </row>
    <row r="1184" spans="1:29">
      <c r="A1184" s="1" t="s">
        <v>524</v>
      </c>
      <c r="B1184" s="1" t="s">
        <v>542</v>
      </c>
      <c r="C1184" s="1" t="s">
        <v>544</v>
      </c>
      <c r="F1184" s="1">
        <v>25</v>
      </c>
      <c r="G1184" s="1" t="s">
        <v>839</v>
      </c>
      <c r="H1184" s="1" t="str">
        <f t="shared" si="19"/>
        <v>25단독주택중위매매가격</v>
      </c>
      <c r="I1184" s="1" t="s">
        <v>876</v>
      </c>
      <c r="J1184" s="13">
        <v>191000</v>
      </c>
      <c r="K1184" s="13">
        <v>191000</v>
      </c>
      <c r="L1184" s="13">
        <v>191000</v>
      </c>
      <c r="M1184" s="13">
        <v>191000</v>
      </c>
      <c r="N1184" s="13">
        <v>191000</v>
      </c>
      <c r="O1184" s="13">
        <v>191000</v>
      </c>
      <c r="P1184" s="13">
        <v>191000</v>
      </c>
      <c r="Q1184" s="14">
        <v>191000</v>
      </c>
      <c r="R1184" s="14">
        <v>191000</v>
      </c>
      <c r="S1184" s="14">
        <v>191000</v>
      </c>
      <c r="T1184" s="14">
        <v>190000</v>
      </c>
      <c r="U1184" s="14">
        <v>190000</v>
      </c>
      <c r="V1184" s="14">
        <v>190000</v>
      </c>
      <c r="W1184" s="14">
        <v>190000</v>
      </c>
      <c r="X1184" s="14">
        <v>190000</v>
      </c>
      <c r="Y1184" s="14">
        <v>191000</v>
      </c>
      <c r="Z1184" s="14">
        <v>191000</v>
      </c>
      <c r="AA1184" s="14">
        <v>191000</v>
      </c>
      <c r="AB1184" s="14">
        <v>191000</v>
      </c>
      <c r="AC1184" s="14">
        <v>191000</v>
      </c>
    </row>
    <row r="1185" spans="1:29">
      <c r="A1185" s="1" t="s">
        <v>524</v>
      </c>
      <c r="B1185" s="1" t="s">
        <v>542</v>
      </c>
      <c r="C1185" s="1" t="s">
        <v>545</v>
      </c>
      <c r="F1185" s="1">
        <v>26</v>
      </c>
      <c r="G1185" s="1" t="s">
        <v>839</v>
      </c>
      <c r="H1185" s="1" t="str">
        <f t="shared" si="19"/>
        <v>26단독주택중위매매가격</v>
      </c>
      <c r="I1185" s="1" t="s">
        <v>876</v>
      </c>
      <c r="J1185" s="13">
        <v>151500</v>
      </c>
      <c r="K1185" s="13">
        <v>151500</v>
      </c>
      <c r="L1185" s="13">
        <v>151500</v>
      </c>
      <c r="M1185" s="13">
        <v>151500</v>
      </c>
      <c r="N1185" s="13">
        <v>151500</v>
      </c>
      <c r="O1185" s="13">
        <v>151500</v>
      </c>
      <c r="P1185" s="13">
        <v>151500</v>
      </c>
      <c r="Q1185" s="14">
        <v>151500</v>
      </c>
      <c r="R1185" s="14">
        <v>151785</v>
      </c>
      <c r="S1185" s="14">
        <v>151785</v>
      </c>
      <c r="T1185" s="14">
        <v>151785</v>
      </c>
      <c r="U1185" s="14">
        <v>152000</v>
      </c>
      <c r="V1185" s="14">
        <v>151500</v>
      </c>
      <c r="W1185" s="14">
        <v>152000</v>
      </c>
      <c r="X1185" s="14">
        <v>152500</v>
      </c>
      <c r="Y1185" s="14">
        <v>152500</v>
      </c>
      <c r="Z1185" s="14">
        <v>153000</v>
      </c>
      <c r="AA1185" s="14">
        <v>152500</v>
      </c>
      <c r="AB1185" s="14">
        <v>152500</v>
      </c>
      <c r="AC1185" s="14">
        <v>151500</v>
      </c>
    </row>
    <row r="1186" spans="1:29">
      <c r="A1186" s="1" t="s">
        <v>524</v>
      </c>
      <c r="B1186" s="1" t="s">
        <v>546</v>
      </c>
      <c r="F1186" s="1">
        <v>27</v>
      </c>
      <c r="G1186" s="1" t="s">
        <v>839</v>
      </c>
      <c r="H1186" s="1" t="str">
        <f t="shared" si="19"/>
        <v>27단독주택중위매매가격</v>
      </c>
      <c r="I1186" s="1" t="s">
        <v>876</v>
      </c>
      <c r="J1186" s="13">
        <v>215127.5</v>
      </c>
      <c r="K1186" s="13">
        <v>215127.5</v>
      </c>
      <c r="L1186" s="13">
        <v>216332</v>
      </c>
      <c r="M1186" s="13">
        <v>216332</v>
      </c>
      <c r="N1186" s="13">
        <v>215247</v>
      </c>
      <c r="O1186" s="13">
        <v>214820</v>
      </c>
      <c r="P1186" s="13">
        <v>214820</v>
      </c>
      <c r="Q1186" s="14">
        <v>214820</v>
      </c>
      <c r="R1186" s="14">
        <v>214170</v>
      </c>
      <c r="S1186" s="14">
        <v>214170</v>
      </c>
      <c r="T1186" s="14">
        <v>214170</v>
      </c>
      <c r="U1186" s="14">
        <v>210000</v>
      </c>
      <c r="V1186" s="14">
        <v>210000</v>
      </c>
      <c r="W1186" s="14">
        <v>210000</v>
      </c>
      <c r="X1186" s="14">
        <v>208500</v>
      </c>
      <c r="Y1186" s="14">
        <v>200000</v>
      </c>
      <c r="Z1186" s="14">
        <v>200000</v>
      </c>
      <c r="AA1186" s="14">
        <v>200000</v>
      </c>
      <c r="AB1186" s="14">
        <v>199000</v>
      </c>
      <c r="AC1186" s="14">
        <v>199000</v>
      </c>
    </row>
    <row r="1187" spans="1:29">
      <c r="A1187" s="1" t="s">
        <v>524</v>
      </c>
      <c r="B1187" s="1" t="s">
        <v>547</v>
      </c>
      <c r="F1187" s="1">
        <v>28</v>
      </c>
      <c r="G1187" s="1" t="s">
        <v>839</v>
      </c>
      <c r="H1187" s="1" t="str">
        <f t="shared" si="19"/>
        <v>28단독주택중위매매가격</v>
      </c>
      <c r="I1187" s="1" t="s">
        <v>876</v>
      </c>
      <c r="J1187" s="13">
        <v>107750</v>
      </c>
      <c r="K1187" s="13">
        <v>107750</v>
      </c>
      <c r="L1187" s="13">
        <v>107750</v>
      </c>
      <c r="M1187" s="13">
        <v>108000</v>
      </c>
      <c r="N1187" s="13">
        <v>108000</v>
      </c>
      <c r="O1187" s="13">
        <v>108000</v>
      </c>
      <c r="P1187" s="13">
        <v>108000</v>
      </c>
      <c r="Q1187" s="14">
        <v>108000</v>
      </c>
      <c r="R1187" s="14">
        <v>108000</v>
      </c>
      <c r="S1187" s="14">
        <v>108000</v>
      </c>
      <c r="T1187" s="14">
        <v>108000</v>
      </c>
      <c r="U1187" s="14">
        <v>106500</v>
      </c>
      <c r="V1187" s="14">
        <v>106500</v>
      </c>
      <c r="W1187" s="14">
        <v>106500</v>
      </c>
      <c r="X1187" s="14">
        <v>107000</v>
      </c>
      <c r="Y1187" s="14">
        <v>107000</v>
      </c>
      <c r="Z1187" s="14">
        <v>107000</v>
      </c>
      <c r="AA1187" s="14">
        <v>107500</v>
      </c>
      <c r="AB1187" s="14">
        <v>108000</v>
      </c>
      <c r="AC1187" s="14">
        <v>108000</v>
      </c>
    </row>
    <row r="1188" spans="1:29">
      <c r="A1188" s="1" t="s">
        <v>524</v>
      </c>
      <c r="B1188" s="1" t="s">
        <v>548</v>
      </c>
      <c r="F1188" s="1">
        <v>29</v>
      </c>
      <c r="G1188" s="1" t="s">
        <v>839</v>
      </c>
      <c r="H1188" s="1" t="str">
        <f t="shared" si="19"/>
        <v>29단독주택중위매매가격</v>
      </c>
      <c r="I1188" s="1" t="s">
        <v>876</v>
      </c>
      <c r="J1188" s="13">
        <v>145225</v>
      </c>
      <c r="K1188" s="13">
        <v>145225</v>
      </c>
      <c r="L1188" s="13">
        <v>145000</v>
      </c>
      <c r="M1188" s="13">
        <v>145000</v>
      </c>
      <c r="N1188" s="13">
        <v>145000</v>
      </c>
      <c r="O1188" s="13">
        <v>145000</v>
      </c>
      <c r="P1188" s="13">
        <v>145000</v>
      </c>
      <c r="Q1188" s="14">
        <v>145000</v>
      </c>
      <c r="R1188" s="14">
        <v>145000</v>
      </c>
      <c r="S1188" s="14">
        <v>145000</v>
      </c>
      <c r="T1188" s="14">
        <v>145000</v>
      </c>
      <c r="U1188" s="14">
        <v>145000</v>
      </c>
      <c r="V1188" s="14">
        <v>145000</v>
      </c>
      <c r="W1188" s="14">
        <v>145000</v>
      </c>
      <c r="X1188" s="14">
        <v>145500</v>
      </c>
      <c r="Y1188" s="14">
        <v>146000</v>
      </c>
      <c r="Z1188" s="14">
        <v>146000</v>
      </c>
      <c r="AA1188" s="14">
        <v>146000</v>
      </c>
      <c r="AB1188" s="14">
        <v>146000</v>
      </c>
      <c r="AC1188" s="14">
        <v>146000</v>
      </c>
    </row>
    <row r="1189" spans="1:29">
      <c r="A1189" s="1" t="s">
        <v>524</v>
      </c>
      <c r="B1189" s="1" t="s">
        <v>549</v>
      </c>
      <c r="F1189" s="1">
        <v>30</v>
      </c>
      <c r="G1189" s="1" t="s">
        <v>839</v>
      </c>
      <c r="H1189" s="1" t="str">
        <f t="shared" si="19"/>
        <v>30단독주택중위매매가격</v>
      </c>
      <c r="I1189" s="1" t="s">
        <v>876</v>
      </c>
      <c r="J1189" s="13">
        <v>232000</v>
      </c>
      <c r="K1189" s="13">
        <v>232000</v>
      </c>
      <c r="L1189" s="13">
        <v>232000</v>
      </c>
      <c r="M1189" s="13">
        <v>232000</v>
      </c>
      <c r="N1189" s="13">
        <v>232000</v>
      </c>
      <c r="O1189" s="13">
        <v>232000</v>
      </c>
      <c r="P1189" s="13">
        <v>232917.5</v>
      </c>
      <c r="Q1189" s="14">
        <v>232917.5</v>
      </c>
      <c r="R1189" s="14">
        <v>232917.5</v>
      </c>
      <c r="S1189" s="14">
        <v>232917.5</v>
      </c>
      <c r="T1189" s="14">
        <v>232917.5</v>
      </c>
      <c r="U1189" s="14">
        <v>232500</v>
      </c>
      <c r="V1189" s="14">
        <v>232000</v>
      </c>
      <c r="W1189" s="14">
        <v>231000</v>
      </c>
      <c r="X1189" s="14">
        <v>231000</v>
      </c>
      <c r="Y1189" s="14">
        <v>231500</v>
      </c>
      <c r="Z1189" s="14">
        <v>232000</v>
      </c>
      <c r="AA1189" s="14">
        <v>232000</v>
      </c>
      <c r="AB1189" s="14">
        <v>233000</v>
      </c>
      <c r="AC1189" s="14">
        <v>234000</v>
      </c>
    </row>
    <row r="1190" spans="1:29">
      <c r="A1190" s="1" t="s">
        <v>524</v>
      </c>
      <c r="B1190" s="1" t="s">
        <v>1383</v>
      </c>
      <c r="F1190" s="1">
        <v>31</v>
      </c>
      <c r="G1190" s="1" t="s">
        <v>839</v>
      </c>
      <c r="H1190" s="1" t="str">
        <f t="shared" si="19"/>
        <v>31단독주택중위매매가격</v>
      </c>
      <c r="I1190" s="1" t="s">
        <v>876</v>
      </c>
      <c r="J1190" s="13"/>
      <c r="K1190" s="13"/>
      <c r="L1190" s="13"/>
      <c r="M1190" s="13"/>
      <c r="N1190" s="13"/>
      <c r="O1190" s="13"/>
      <c r="P1190" s="13"/>
      <c r="U1190" s="14">
        <v>126000</v>
      </c>
      <c r="V1190" s="14">
        <v>126000</v>
      </c>
      <c r="W1190" s="14">
        <v>126000</v>
      </c>
      <c r="X1190" s="14">
        <v>126000</v>
      </c>
      <c r="Y1190" s="14">
        <v>126000</v>
      </c>
      <c r="Z1190" s="14">
        <v>126000</v>
      </c>
      <c r="AA1190" s="14">
        <v>127000</v>
      </c>
      <c r="AB1190" s="14">
        <v>128000</v>
      </c>
      <c r="AC1190" s="14">
        <v>127000</v>
      </c>
    </row>
    <row r="1191" spans="1:29">
      <c r="A1191" s="1" t="s">
        <v>524</v>
      </c>
      <c r="B1191" s="1" t="s">
        <v>550</v>
      </c>
      <c r="F1191" s="1">
        <v>32</v>
      </c>
      <c r="G1191" s="1" t="s">
        <v>839</v>
      </c>
      <c r="H1191" s="1" t="str">
        <f t="shared" si="19"/>
        <v>32단독주택중위매매가격</v>
      </c>
      <c r="I1191" s="1" t="s">
        <v>876</v>
      </c>
      <c r="J1191" s="13">
        <v>98500</v>
      </c>
      <c r="K1191" s="13">
        <v>98500</v>
      </c>
      <c r="L1191" s="13">
        <v>98500</v>
      </c>
      <c r="M1191" s="13">
        <v>98500</v>
      </c>
      <c r="N1191" s="13">
        <v>98500</v>
      </c>
      <c r="O1191" s="13">
        <v>98500</v>
      </c>
      <c r="P1191" s="13">
        <v>98500</v>
      </c>
      <c r="Q1191" s="14">
        <v>98500</v>
      </c>
      <c r="R1191" s="14">
        <v>98500</v>
      </c>
      <c r="S1191" s="14">
        <v>98500</v>
      </c>
      <c r="T1191" s="14">
        <v>98500</v>
      </c>
      <c r="U1191" s="14">
        <v>98500</v>
      </c>
      <c r="V1191" s="14">
        <v>97600</v>
      </c>
      <c r="W1191" s="14">
        <v>97600</v>
      </c>
      <c r="X1191" s="14">
        <v>97600</v>
      </c>
      <c r="Y1191" s="14">
        <v>97500</v>
      </c>
      <c r="Z1191" s="14">
        <v>97500</v>
      </c>
      <c r="AA1191" s="14">
        <v>97500</v>
      </c>
      <c r="AB1191" s="14">
        <v>97500</v>
      </c>
      <c r="AC1191" s="14">
        <v>97500</v>
      </c>
    </row>
    <row r="1192" spans="1:29">
      <c r="A1192" s="1" t="s">
        <v>524</v>
      </c>
      <c r="B1192" s="1" t="s">
        <v>551</v>
      </c>
      <c r="F1192" s="1">
        <v>33</v>
      </c>
      <c r="G1192" s="1" t="s">
        <v>839</v>
      </c>
      <c r="H1192" s="1" t="str">
        <f t="shared" si="19"/>
        <v>33단독주택중위매매가격</v>
      </c>
      <c r="I1192" s="1" t="s">
        <v>876</v>
      </c>
      <c r="J1192" s="13">
        <v>104000</v>
      </c>
      <c r="K1192" s="13">
        <v>104000</v>
      </c>
      <c r="L1192" s="13">
        <v>104000</v>
      </c>
      <c r="M1192" s="13">
        <v>104000</v>
      </c>
      <c r="N1192" s="13">
        <v>104000</v>
      </c>
      <c r="O1192" s="13">
        <v>104000</v>
      </c>
      <c r="P1192" s="13">
        <v>104000</v>
      </c>
      <c r="Q1192" s="14">
        <v>104000</v>
      </c>
      <c r="R1192" s="14">
        <v>104000</v>
      </c>
      <c r="S1192" s="14">
        <v>104000</v>
      </c>
      <c r="T1192" s="14">
        <v>104000</v>
      </c>
      <c r="U1192" s="14">
        <v>105000</v>
      </c>
      <c r="V1192" s="14">
        <v>105000</v>
      </c>
      <c r="W1192" s="14">
        <v>105000</v>
      </c>
      <c r="X1192" s="14">
        <v>105000</v>
      </c>
      <c r="Y1192" s="14">
        <v>106000</v>
      </c>
      <c r="Z1192" s="14">
        <v>106500</v>
      </c>
      <c r="AA1192" s="14">
        <v>106500</v>
      </c>
      <c r="AB1192" s="14">
        <v>106500</v>
      </c>
      <c r="AC1192" s="14">
        <v>107000</v>
      </c>
    </row>
    <row r="1193" spans="1:29">
      <c r="A1193" s="1" t="s">
        <v>524</v>
      </c>
      <c r="B1193" s="1" t="s">
        <v>552</v>
      </c>
      <c r="F1193" s="1">
        <v>34</v>
      </c>
      <c r="G1193" s="1" t="s">
        <v>839</v>
      </c>
      <c r="H1193" s="1" t="str">
        <f t="shared" si="19"/>
        <v>34단독주택중위매매가격</v>
      </c>
      <c r="I1193" s="1" t="s">
        <v>876</v>
      </c>
      <c r="J1193" s="13">
        <v>87500</v>
      </c>
      <c r="K1193" s="13">
        <v>87500</v>
      </c>
      <c r="L1193" s="13">
        <v>87500</v>
      </c>
      <c r="M1193" s="13">
        <v>87500</v>
      </c>
      <c r="N1193" s="13">
        <v>88250</v>
      </c>
      <c r="O1193" s="13">
        <v>88500</v>
      </c>
      <c r="P1193" s="13">
        <v>88500</v>
      </c>
      <c r="Q1193" s="14">
        <v>88250</v>
      </c>
      <c r="R1193" s="14">
        <v>88750</v>
      </c>
      <c r="S1193" s="14">
        <v>88900</v>
      </c>
      <c r="T1193" s="14">
        <v>88900</v>
      </c>
      <c r="U1193" s="14">
        <v>89900</v>
      </c>
      <c r="V1193" s="14">
        <v>89900</v>
      </c>
      <c r="W1193" s="14">
        <v>89900</v>
      </c>
      <c r="X1193" s="14">
        <v>89900</v>
      </c>
      <c r="Y1193" s="14">
        <v>90000</v>
      </c>
      <c r="Z1193" s="14">
        <v>90000</v>
      </c>
      <c r="AA1193" s="14">
        <v>91000</v>
      </c>
      <c r="AB1193" s="14">
        <v>91000</v>
      </c>
      <c r="AC1193" s="14">
        <v>91000</v>
      </c>
    </row>
    <row r="1194" spans="1:29">
      <c r="A1194" s="1" t="s">
        <v>524</v>
      </c>
      <c r="B1194" s="1" t="s">
        <v>553</v>
      </c>
      <c r="F1194" s="1">
        <v>35</v>
      </c>
      <c r="G1194" s="1" t="s">
        <v>839</v>
      </c>
      <c r="H1194" s="1" t="str">
        <f t="shared" si="19"/>
        <v>35단독주택중위매매가격</v>
      </c>
      <c r="I1194" s="1" t="s">
        <v>876</v>
      </c>
      <c r="J1194" s="13">
        <v>58000</v>
      </c>
      <c r="K1194" s="13">
        <v>58000</v>
      </c>
      <c r="L1194" s="13">
        <v>58000</v>
      </c>
      <c r="M1194" s="13">
        <v>58000</v>
      </c>
      <c r="N1194" s="13">
        <v>58000</v>
      </c>
      <c r="O1194" s="13">
        <v>58000</v>
      </c>
      <c r="P1194" s="13">
        <v>58000</v>
      </c>
      <c r="Q1194" s="14">
        <v>58000</v>
      </c>
      <c r="R1194" s="14">
        <v>57000</v>
      </c>
      <c r="S1194" s="14">
        <v>57000</v>
      </c>
      <c r="T1194" s="14">
        <v>57000</v>
      </c>
      <c r="U1194" s="14">
        <v>57000</v>
      </c>
      <c r="V1194" s="14">
        <v>57000</v>
      </c>
      <c r="W1194" s="14">
        <v>57000</v>
      </c>
      <c r="X1194" s="14">
        <v>57000</v>
      </c>
      <c r="Y1194" s="14">
        <v>56000</v>
      </c>
      <c r="Z1194" s="14">
        <v>56300</v>
      </c>
      <c r="AA1194" s="14">
        <v>56300</v>
      </c>
      <c r="AB1194" s="14">
        <v>56300</v>
      </c>
      <c r="AC1194" s="14">
        <v>56300</v>
      </c>
    </row>
    <row r="1195" spans="1:29">
      <c r="A1195" s="1" t="s">
        <v>524</v>
      </c>
      <c r="B1195" s="1" t="s">
        <v>554</v>
      </c>
      <c r="F1195" s="1">
        <v>36</v>
      </c>
      <c r="G1195" s="1" t="s">
        <v>839</v>
      </c>
      <c r="H1195" s="1" t="str">
        <f t="shared" si="19"/>
        <v>36단독주택중위매매가격</v>
      </c>
      <c r="I1195" s="1" t="s">
        <v>876</v>
      </c>
      <c r="J1195" s="13">
        <v>51600</v>
      </c>
      <c r="K1195" s="13">
        <v>51600</v>
      </c>
      <c r="L1195" s="13">
        <v>52000</v>
      </c>
      <c r="M1195" s="13">
        <v>52000</v>
      </c>
      <c r="N1195" s="13">
        <v>52000</v>
      </c>
      <c r="O1195" s="13">
        <v>52000</v>
      </c>
      <c r="P1195" s="13">
        <v>52000</v>
      </c>
      <c r="Q1195" s="14">
        <v>52000</v>
      </c>
      <c r="R1195" s="14">
        <v>52000</v>
      </c>
      <c r="S1195" s="14">
        <v>52000</v>
      </c>
      <c r="T1195" s="14">
        <v>52000</v>
      </c>
      <c r="U1195" s="14">
        <v>52000</v>
      </c>
      <c r="V1195" s="14">
        <v>51200</v>
      </c>
      <c r="W1195" s="14">
        <v>51200</v>
      </c>
      <c r="X1195" s="14">
        <v>51200</v>
      </c>
      <c r="Y1195" s="14">
        <v>52000</v>
      </c>
      <c r="Z1195" s="14">
        <v>52000</v>
      </c>
      <c r="AA1195" s="14">
        <v>52000</v>
      </c>
      <c r="AB1195" s="14">
        <v>52000</v>
      </c>
      <c r="AC1195" s="14">
        <v>51000</v>
      </c>
    </row>
    <row r="1196" spans="1:29">
      <c r="A1196" s="1" t="s">
        <v>524</v>
      </c>
      <c r="B1196" s="1" t="s">
        <v>555</v>
      </c>
      <c r="F1196" s="1">
        <v>37</v>
      </c>
      <c r="G1196" s="1" t="s">
        <v>839</v>
      </c>
      <c r="H1196" s="1" t="str">
        <f t="shared" si="19"/>
        <v>37단독주택중위매매가격</v>
      </c>
      <c r="I1196" s="1" t="s">
        <v>876</v>
      </c>
      <c r="J1196" s="13">
        <v>98600</v>
      </c>
      <c r="K1196" s="13">
        <v>98600</v>
      </c>
      <c r="L1196" s="13">
        <v>98908</v>
      </c>
      <c r="M1196" s="13">
        <v>98908</v>
      </c>
      <c r="N1196" s="13">
        <v>98908</v>
      </c>
      <c r="O1196" s="13">
        <v>98908</v>
      </c>
      <c r="P1196" s="13">
        <v>98908</v>
      </c>
      <c r="Q1196" s="14">
        <v>98908</v>
      </c>
      <c r="R1196" s="14">
        <v>99600</v>
      </c>
      <c r="S1196" s="14">
        <v>99600</v>
      </c>
      <c r="T1196" s="14">
        <v>99600</v>
      </c>
      <c r="U1196" s="14">
        <v>99400</v>
      </c>
      <c r="V1196" s="14">
        <v>99400</v>
      </c>
      <c r="W1196" s="14">
        <v>99400</v>
      </c>
      <c r="X1196" s="14">
        <v>99050</v>
      </c>
      <c r="Y1196" s="14">
        <v>98100</v>
      </c>
      <c r="Z1196" s="14">
        <v>98400</v>
      </c>
      <c r="AA1196" s="14">
        <v>99000</v>
      </c>
      <c r="AB1196" s="14">
        <v>99000</v>
      </c>
      <c r="AC1196" s="14">
        <v>99000</v>
      </c>
    </row>
    <row r="1197" spans="1:29">
      <c r="A1197" s="1" t="s">
        <v>524</v>
      </c>
      <c r="B1197" s="1" t="s">
        <v>556</v>
      </c>
      <c r="F1197" s="1">
        <v>38</v>
      </c>
      <c r="G1197" s="1" t="s">
        <v>839</v>
      </c>
      <c r="H1197" s="1" t="str">
        <f t="shared" si="19"/>
        <v>38단독주택중위매매가격</v>
      </c>
      <c r="I1197" s="1" t="s">
        <v>876</v>
      </c>
      <c r="J1197" s="13">
        <v>121500</v>
      </c>
      <c r="K1197" s="13">
        <v>121500</v>
      </c>
      <c r="L1197" s="13">
        <v>121500</v>
      </c>
      <c r="M1197" s="13">
        <v>120000</v>
      </c>
      <c r="N1197" s="13">
        <v>120000</v>
      </c>
      <c r="O1197" s="13">
        <v>120000</v>
      </c>
      <c r="P1197" s="13">
        <v>120000</v>
      </c>
      <c r="Q1197" s="14">
        <v>119500</v>
      </c>
      <c r="R1197" s="14">
        <v>119500</v>
      </c>
      <c r="S1197" s="14">
        <v>119500</v>
      </c>
      <c r="T1197" s="14">
        <v>119500</v>
      </c>
      <c r="U1197" s="14">
        <v>122000</v>
      </c>
      <c r="V1197" s="14">
        <v>122000</v>
      </c>
      <c r="W1197" s="14">
        <v>122000</v>
      </c>
      <c r="X1197" s="14">
        <v>122500</v>
      </c>
      <c r="Y1197" s="14">
        <v>123000</v>
      </c>
      <c r="Z1197" s="14">
        <v>125000</v>
      </c>
      <c r="AA1197" s="14">
        <v>125000</v>
      </c>
      <c r="AB1197" s="14">
        <v>125000</v>
      </c>
      <c r="AC1197" s="14">
        <v>125000</v>
      </c>
    </row>
    <row r="1198" spans="1:29">
      <c r="A1198" s="1" t="s">
        <v>524</v>
      </c>
      <c r="B1198" s="1" t="s">
        <v>557</v>
      </c>
      <c r="F1198" s="1">
        <v>39</v>
      </c>
      <c r="G1198" s="1" t="s">
        <v>839</v>
      </c>
      <c r="H1198" s="1" t="str">
        <f t="shared" si="19"/>
        <v>39단독주택중위매매가격</v>
      </c>
      <c r="I1198" s="1" t="s">
        <v>876</v>
      </c>
      <c r="J1198" s="13">
        <v>113000</v>
      </c>
      <c r="K1198" s="13">
        <v>113000</v>
      </c>
      <c r="L1198" s="13">
        <v>113000</v>
      </c>
      <c r="M1198" s="13">
        <v>113000</v>
      </c>
      <c r="N1198" s="13">
        <v>113000</v>
      </c>
      <c r="O1198" s="13">
        <v>113000</v>
      </c>
      <c r="P1198" s="13">
        <v>113000</v>
      </c>
      <c r="Q1198" s="14">
        <v>113000</v>
      </c>
      <c r="R1198" s="14">
        <v>113000</v>
      </c>
      <c r="S1198" s="14">
        <v>113000</v>
      </c>
      <c r="T1198" s="14">
        <v>113000</v>
      </c>
      <c r="U1198" s="14">
        <v>113000</v>
      </c>
      <c r="V1198" s="14">
        <v>113000</v>
      </c>
      <c r="W1198" s="14">
        <v>113000</v>
      </c>
      <c r="X1198" s="14">
        <v>113000</v>
      </c>
      <c r="Y1198" s="14">
        <v>113000</v>
      </c>
      <c r="Z1198" s="14">
        <v>113000</v>
      </c>
      <c r="AA1198" s="14">
        <v>113000</v>
      </c>
      <c r="AB1198" s="14">
        <v>113000</v>
      </c>
      <c r="AC1198" s="14">
        <v>113000</v>
      </c>
    </row>
    <row r="1199" spans="1:29">
      <c r="A1199" s="1" t="s">
        <v>655</v>
      </c>
      <c r="F1199" s="1">
        <v>40</v>
      </c>
      <c r="G1199" s="1" t="s">
        <v>839</v>
      </c>
      <c r="H1199" s="1" t="str">
        <f t="shared" si="19"/>
        <v>40단독주택중위매매가격</v>
      </c>
      <c r="I1199" s="1" t="s">
        <v>876</v>
      </c>
      <c r="J1199" s="13">
        <v>168557.20751423438</v>
      </c>
      <c r="K1199" s="13">
        <v>168557.20751423438</v>
      </c>
      <c r="L1199" s="13">
        <v>168640.24584838233</v>
      </c>
      <c r="M1199" s="13">
        <v>168670.63095448169</v>
      </c>
      <c r="N1199" s="13">
        <v>168339.04720168083</v>
      </c>
      <c r="O1199" s="13">
        <v>168110.72680762468</v>
      </c>
      <c r="P1199" s="13">
        <v>168191.86045537353</v>
      </c>
      <c r="Q1199" s="14">
        <v>168094.71156841711</v>
      </c>
      <c r="R1199" s="14">
        <v>167926.22572536673</v>
      </c>
      <c r="S1199" s="14">
        <v>167926.22572536673</v>
      </c>
      <c r="T1199" s="14">
        <v>167849.82910480446</v>
      </c>
      <c r="U1199" s="14">
        <v>167334.55108587348</v>
      </c>
      <c r="V1199" s="14">
        <v>167115.25268418164</v>
      </c>
      <c r="W1199" s="14">
        <v>167236.65661793115</v>
      </c>
      <c r="X1199" s="14">
        <v>167202.04884905546</v>
      </c>
      <c r="Y1199" s="14">
        <v>166355.57145616855</v>
      </c>
      <c r="Z1199" s="14">
        <v>166432.64635907029</v>
      </c>
      <c r="AA1199" s="14">
        <v>166461.54134554771</v>
      </c>
      <c r="AB1199" s="14">
        <v>166644.8892520894</v>
      </c>
      <c r="AC1199" s="14">
        <v>166528.47049942045</v>
      </c>
    </row>
    <row r="1200" spans="1:29">
      <c r="A1200" s="1" t="s">
        <v>523</v>
      </c>
      <c r="F1200" s="1">
        <v>41</v>
      </c>
      <c r="G1200" s="1" t="s">
        <v>839</v>
      </c>
      <c r="H1200" s="1" t="str">
        <f t="shared" si="19"/>
        <v>41단독주택중위매매가격</v>
      </c>
      <c r="I1200" s="1" t="s">
        <v>876</v>
      </c>
      <c r="J1200" s="13">
        <v>134179.92594600026</v>
      </c>
      <c r="K1200" s="13">
        <v>134179.92594600026</v>
      </c>
      <c r="L1200" s="13">
        <v>134347.33353430225</v>
      </c>
      <c r="M1200" s="13">
        <v>134203.56693702738</v>
      </c>
      <c r="N1200" s="13">
        <v>134286.16236934907</v>
      </c>
      <c r="O1200" s="13">
        <v>134313.69418012296</v>
      </c>
      <c r="P1200" s="13">
        <v>134070.33459564816</v>
      </c>
      <c r="Q1200" s="14">
        <v>133828.59208351644</v>
      </c>
      <c r="R1200" s="14">
        <v>133855.92637026796</v>
      </c>
      <c r="S1200" s="14">
        <v>133922.89406739091</v>
      </c>
      <c r="T1200" s="14">
        <v>133923.87189618906</v>
      </c>
      <c r="U1200" s="14">
        <v>133804.33881835052</v>
      </c>
      <c r="V1200" s="14">
        <v>133644.56695916437</v>
      </c>
      <c r="W1200" s="14">
        <v>133640.5922717358</v>
      </c>
      <c r="X1200" s="14">
        <v>133659.9416537775</v>
      </c>
      <c r="Y1200" s="14">
        <v>133898.27120065509</v>
      </c>
      <c r="Z1200" s="14">
        <v>134380.25256169093</v>
      </c>
      <c r="AA1200" s="14">
        <v>134680.11978114542</v>
      </c>
      <c r="AB1200" s="14">
        <v>133906.23648903394</v>
      </c>
      <c r="AC1200" s="14">
        <v>133800.85070195753</v>
      </c>
    </row>
    <row r="1201" spans="1:29">
      <c r="A1201" s="1" t="s">
        <v>516</v>
      </c>
      <c r="F1201" s="1">
        <v>1</v>
      </c>
      <c r="G1201" s="1" t="s">
        <v>839</v>
      </c>
      <c r="H1201" s="1" t="str">
        <f t="shared" si="19"/>
        <v>1단독주택중위전세가격</v>
      </c>
      <c r="I1201" s="1" t="s">
        <v>870</v>
      </c>
      <c r="J1201" s="13">
        <v>75578.222942055712</v>
      </c>
      <c r="K1201" s="13">
        <v>75406.518896380905</v>
      </c>
      <c r="L1201" s="13">
        <v>75355.139252362729</v>
      </c>
      <c r="M1201" s="13">
        <v>75444.660549012566</v>
      </c>
      <c r="N1201" s="13">
        <v>75443.233026970047</v>
      </c>
      <c r="O1201" s="13">
        <v>75257.105230971516</v>
      </c>
      <c r="P1201" s="13">
        <v>75151.240491376302</v>
      </c>
      <c r="Q1201" s="14">
        <v>75135.471500621032</v>
      </c>
      <c r="R1201" s="14">
        <v>75254.452295826355</v>
      </c>
      <c r="S1201" s="14">
        <v>75489.724366754555</v>
      </c>
      <c r="T1201" s="14">
        <v>75591.257773120393</v>
      </c>
      <c r="U1201" s="14">
        <v>75231.875375218864</v>
      </c>
      <c r="V1201" s="14">
        <v>75235.942431735515</v>
      </c>
      <c r="W1201" s="14">
        <v>75390.664387546203</v>
      </c>
      <c r="X1201" s="14">
        <v>75476.0450613266</v>
      </c>
      <c r="Y1201" s="14">
        <v>75595.277989727969</v>
      </c>
      <c r="Z1201" s="14">
        <v>75707.551495546737</v>
      </c>
      <c r="AA1201" s="14">
        <v>75592.324403280392</v>
      </c>
      <c r="AB1201" s="14">
        <v>75867.914038888528</v>
      </c>
      <c r="AC1201" s="14">
        <v>75856.090581691751</v>
      </c>
    </row>
    <row r="1202" spans="1:29">
      <c r="A1202" s="1" t="s">
        <v>521</v>
      </c>
      <c r="F1202" s="1">
        <v>2</v>
      </c>
      <c r="G1202" s="1" t="s">
        <v>839</v>
      </c>
      <c r="H1202" s="1" t="str">
        <f t="shared" si="19"/>
        <v>2단독주택중위전세가격</v>
      </c>
      <c r="I1202" s="1" t="s">
        <v>870</v>
      </c>
      <c r="J1202" s="13">
        <v>174006.4770307788</v>
      </c>
      <c r="K1202" s="13">
        <v>173281.47490703806</v>
      </c>
      <c r="L1202" s="13">
        <v>173149.32551925461</v>
      </c>
      <c r="M1202" s="13">
        <v>173265.42077095649</v>
      </c>
      <c r="N1202" s="13">
        <v>172979.78247103025</v>
      </c>
      <c r="O1202" s="13">
        <v>172248.66445668921</v>
      </c>
      <c r="P1202" s="13">
        <v>172028.93451928164</v>
      </c>
      <c r="Q1202" s="14">
        <v>171941.0425443186</v>
      </c>
      <c r="R1202" s="14">
        <v>172502.15463149236</v>
      </c>
      <c r="S1202" s="14">
        <v>173368.77309568031</v>
      </c>
      <c r="T1202" s="14">
        <v>173780.06444587742</v>
      </c>
      <c r="U1202" s="14">
        <v>173223.24862634036</v>
      </c>
      <c r="V1202" s="14">
        <v>173439.99773357058</v>
      </c>
      <c r="W1202" s="14">
        <v>174068.28296662052</v>
      </c>
      <c r="X1202" s="14">
        <v>174480.78619918815</v>
      </c>
      <c r="Y1202" s="14">
        <v>175323.32740894277</v>
      </c>
      <c r="Z1202" s="14">
        <v>175574.57274166914</v>
      </c>
      <c r="AA1202" s="14">
        <v>175107.91850492274</v>
      </c>
      <c r="AB1202" s="14">
        <v>176089.58114397238</v>
      </c>
      <c r="AC1202" s="14">
        <v>176174.09814471332</v>
      </c>
    </row>
    <row r="1203" spans="1:29">
      <c r="A1203" s="1" t="s">
        <v>1382</v>
      </c>
      <c r="F1203" s="1">
        <v>3</v>
      </c>
      <c r="G1203" s="1" t="s">
        <v>839</v>
      </c>
      <c r="H1203" s="1" t="str">
        <f t="shared" si="19"/>
        <v>3단독주택중위전세가격</v>
      </c>
      <c r="I1203" s="1" t="s">
        <v>870</v>
      </c>
      <c r="J1203" s="13">
        <v>42957.586844280486</v>
      </c>
      <c r="K1203" s="13">
        <v>42969.254285027811</v>
      </c>
      <c r="L1203" s="13">
        <v>42944.642975401744</v>
      </c>
      <c r="M1203" s="13">
        <v>43025.357254946</v>
      </c>
      <c r="N1203" s="13">
        <v>43118.121552582154</v>
      </c>
      <c r="O1203" s="13">
        <v>43112.611890614258</v>
      </c>
      <c r="P1203" s="13">
        <v>43044.483827509212</v>
      </c>
      <c r="Q1203" s="14">
        <v>43052.617502141111</v>
      </c>
      <c r="R1203" s="14">
        <v>43025.069192301649</v>
      </c>
      <c r="S1203" s="14">
        <v>43051.103365668394</v>
      </c>
      <c r="T1203" s="14">
        <v>43049.978228939421</v>
      </c>
      <c r="U1203" s="14">
        <v>43216.265950484987</v>
      </c>
      <c r="V1203" s="14">
        <v>43150.845813982633</v>
      </c>
      <c r="W1203" s="14">
        <v>43150.845813982633</v>
      </c>
      <c r="X1203" s="14">
        <v>43129.349446155364</v>
      </c>
      <c r="Y1203" s="14">
        <v>43012.453419077676</v>
      </c>
      <c r="Z1203" s="14">
        <v>43079.322500737318</v>
      </c>
      <c r="AA1203" s="14">
        <v>43078.912544318329</v>
      </c>
      <c r="AB1203" s="14">
        <v>43123.816300284925</v>
      </c>
      <c r="AC1203" s="14">
        <v>43080.516801409576</v>
      </c>
    </row>
    <row r="1204" spans="1:29">
      <c r="A1204" s="1" t="s">
        <v>522</v>
      </c>
      <c r="F1204" s="1">
        <v>4</v>
      </c>
      <c r="G1204" s="1" t="s">
        <v>839</v>
      </c>
      <c r="H1204" s="1" t="str">
        <f t="shared" si="19"/>
        <v>4단독주택중위전세가격</v>
      </c>
      <c r="I1204" s="1" t="s">
        <v>870</v>
      </c>
      <c r="J1204" s="13">
        <v>71788.501504003027</v>
      </c>
      <c r="K1204" s="13">
        <v>71788.501504003027</v>
      </c>
      <c r="L1204" s="13">
        <v>71791.814021480692</v>
      </c>
      <c r="M1204" s="13">
        <v>71831.902915235783</v>
      </c>
      <c r="N1204" s="13">
        <v>71952.553402094796</v>
      </c>
      <c r="O1204" s="13">
        <v>71927.072498420544</v>
      </c>
      <c r="P1204" s="13">
        <v>71927.072498420544</v>
      </c>
      <c r="Q1204" s="14">
        <v>71964.688849663318</v>
      </c>
      <c r="R1204" s="14">
        <v>71837.284331291987</v>
      </c>
      <c r="S1204" s="14">
        <v>71837.284331291987</v>
      </c>
      <c r="T1204" s="14">
        <v>71773.582072106336</v>
      </c>
      <c r="U1204" s="14">
        <v>71733.595238589114</v>
      </c>
      <c r="V1204" s="14">
        <v>71643.740943451572</v>
      </c>
      <c r="W1204" s="14">
        <v>71643.740943451572</v>
      </c>
      <c r="X1204" s="14">
        <v>71543.092131581827</v>
      </c>
      <c r="Y1204" s="14">
        <v>71349.894506953351</v>
      </c>
      <c r="Z1204" s="14">
        <v>71238.731357215453</v>
      </c>
      <c r="AA1204" s="14">
        <v>71236.811887525444</v>
      </c>
      <c r="AB1204" s="14">
        <v>71307.904125785644</v>
      </c>
      <c r="AC1204" s="14">
        <v>71179.858977132302</v>
      </c>
    </row>
    <row r="1205" spans="1:29">
      <c r="A1205" s="1" t="s">
        <v>853</v>
      </c>
      <c r="F1205" s="1">
        <v>5</v>
      </c>
      <c r="G1205" s="1" t="s">
        <v>839</v>
      </c>
      <c r="H1205" s="1" t="str">
        <f t="shared" si="19"/>
        <v>5단독주택중위전세가격</v>
      </c>
      <c r="I1205" s="1" t="s">
        <v>870</v>
      </c>
      <c r="J1205" s="13">
        <v>35003.720162593534</v>
      </c>
      <c r="K1205" s="13">
        <v>35018.60641444401</v>
      </c>
      <c r="L1205" s="13">
        <v>34986.291485260706</v>
      </c>
      <c r="M1205" s="13">
        <v>35078.213487704939</v>
      </c>
      <c r="N1205" s="13">
        <v>35163.284549314529</v>
      </c>
      <c r="O1205" s="13">
        <v>35163.284549314529</v>
      </c>
      <c r="P1205" s="13">
        <v>35076.361330467305</v>
      </c>
      <c r="Q1205" s="14">
        <v>35076.361330467305</v>
      </c>
      <c r="R1205" s="14">
        <v>35076.361330467305</v>
      </c>
      <c r="S1205" s="14">
        <v>35109.577806115158</v>
      </c>
      <c r="T1205" s="14">
        <v>35125.716432788024</v>
      </c>
      <c r="U1205" s="14">
        <v>35406.204618804033</v>
      </c>
      <c r="V1205" s="14">
        <v>35347.017674003284</v>
      </c>
      <c r="W1205" s="14">
        <v>35347.017674003284</v>
      </c>
      <c r="X1205" s="14">
        <v>35347.017674003284</v>
      </c>
      <c r="Y1205" s="14">
        <v>35250.184968508154</v>
      </c>
      <c r="Z1205" s="14">
        <v>35366.193647503627</v>
      </c>
      <c r="AA1205" s="14">
        <v>35366.193647503627</v>
      </c>
      <c r="AB1205" s="14">
        <v>35404.243964771915</v>
      </c>
      <c r="AC1205" s="14">
        <v>35383.135879636568</v>
      </c>
    </row>
    <row r="1206" spans="1:29">
      <c r="A1206" s="1" t="s">
        <v>524</v>
      </c>
      <c r="B1206" s="1" t="s">
        <v>525</v>
      </c>
      <c r="F1206" s="1">
        <v>6</v>
      </c>
      <c r="G1206" s="1" t="s">
        <v>839</v>
      </c>
      <c r="H1206" s="1" t="str">
        <f t="shared" si="19"/>
        <v>6단독주택중위전세가격</v>
      </c>
      <c r="I1206" s="1" t="s">
        <v>870</v>
      </c>
      <c r="J1206" s="13">
        <v>239184.87390939458</v>
      </c>
      <c r="K1206" s="13">
        <v>237389.13064789554</v>
      </c>
      <c r="L1206" s="13">
        <v>237389.13064789554</v>
      </c>
      <c r="M1206" s="13">
        <v>237676.68465513078</v>
      </c>
      <c r="N1206" s="13">
        <v>236969.19286231772</v>
      </c>
      <c r="O1206" s="13">
        <v>235810.87365594611</v>
      </c>
      <c r="P1206" s="13">
        <v>235266.62896820178</v>
      </c>
      <c r="Q1206" s="14">
        <v>235048.93109310404</v>
      </c>
      <c r="R1206" s="14">
        <v>236290.77232438533</v>
      </c>
      <c r="S1206" s="14">
        <v>237418.34058211849</v>
      </c>
      <c r="T1206" s="14">
        <v>238437.0599023028</v>
      </c>
      <c r="U1206" s="14">
        <v>239006.42225765088</v>
      </c>
      <c r="V1206" s="14">
        <v>239551.95458955571</v>
      </c>
      <c r="W1206" s="14">
        <v>240761.01863905182</v>
      </c>
      <c r="X1206" s="14">
        <v>240871.19162193392</v>
      </c>
      <c r="Y1206" s="14">
        <v>239824.48660191902</v>
      </c>
      <c r="Z1206" s="14">
        <v>240760.79818043529</v>
      </c>
      <c r="AA1206" s="14">
        <v>240386.27354902879</v>
      </c>
      <c r="AB1206" s="14">
        <v>242895.07518137142</v>
      </c>
      <c r="AC1206" s="14">
        <v>242895.07518137142</v>
      </c>
    </row>
    <row r="1207" spans="1:29">
      <c r="A1207" s="1" t="s">
        <v>524</v>
      </c>
      <c r="B1207" s="1" t="s">
        <v>525</v>
      </c>
      <c r="C1207" s="1" t="s">
        <v>526</v>
      </c>
      <c r="F1207" s="1">
        <v>7</v>
      </c>
      <c r="G1207" s="1" t="s">
        <v>839</v>
      </c>
      <c r="H1207" s="1" t="str">
        <f t="shared" ref="H1207:H1241" si="20">F1207&amp;G1207&amp;I1207</f>
        <v>7단독주택중위전세가격</v>
      </c>
      <c r="I1207" s="1" t="s">
        <v>870</v>
      </c>
      <c r="J1207" s="13">
        <v>206299.78887276931</v>
      </c>
      <c r="K1207" s="13">
        <v>203230.67910626737</v>
      </c>
      <c r="L1207" s="13">
        <v>203230.67910626737</v>
      </c>
      <c r="M1207" s="13">
        <v>203703.50974448494</v>
      </c>
      <c r="N1207" s="13">
        <v>203703.50974448494</v>
      </c>
      <c r="O1207" s="13">
        <v>203230.67910626737</v>
      </c>
      <c r="P1207" s="13">
        <v>203230.67910626737</v>
      </c>
      <c r="Q1207" s="14">
        <v>203230.67910626737</v>
      </c>
      <c r="R1207" s="14">
        <v>204458.32301286815</v>
      </c>
      <c r="S1207" s="14">
        <v>205685.96691946892</v>
      </c>
      <c r="T1207" s="14">
        <v>206913.61082606969</v>
      </c>
      <c r="U1207" s="14">
        <v>206796.57659467604</v>
      </c>
      <c r="V1207" s="14">
        <v>206796.57659467604</v>
      </c>
      <c r="W1207" s="14">
        <v>208339.85133098945</v>
      </c>
      <c r="X1207" s="14">
        <v>206179.26670015068</v>
      </c>
      <c r="Y1207" s="14">
        <v>206796.36438154706</v>
      </c>
      <c r="Z1207" s="14">
        <v>208339.66392227297</v>
      </c>
      <c r="AA1207" s="14">
        <v>207722.34410598263</v>
      </c>
      <c r="AB1207" s="14">
        <v>210418.85153352539</v>
      </c>
      <c r="AC1207" s="14">
        <v>210418.85153352539</v>
      </c>
    </row>
    <row r="1208" spans="1:29">
      <c r="A1208" s="1" t="s">
        <v>524</v>
      </c>
      <c r="B1208" s="1" t="s">
        <v>525</v>
      </c>
      <c r="C1208" s="1" t="s">
        <v>527</v>
      </c>
      <c r="F1208" s="1">
        <v>8</v>
      </c>
      <c r="G1208" s="1" t="s">
        <v>839</v>
      </c>
      <c r="H1208" s="1" t="str">
        <f t="shared" si="20"/>
        <v>8단독주택중위전세가격</v>
      </c>
      <c r="I1208" s="1" t="s">
        <v>870</v>
      </c>
      <c r="J1208" s="13">
        <v>190000</v>
      </c>
      <c r="K1208" s="13">
        <v>190000</v>
      </c>
      <c r="L1208" s="13">
        <v>190000</v>
      </c>
      <c r="M1208" s="13">
        <v>190000</v>
      </c>
      <c r="N1208" s="13">
        <v>190000</v>
      </c>
      <c r="O1208" s="13">
        <v>190000</v>
      </c>
      <c r="P1208" s="13">
        <v>190000</v>
      </c>
      <c r="Q1208" s="14">
        <v>190000</v>
      </c>
      <c r="R1208" s="14">
        <v>190000</v>
      </c>
      <c r="S1208" s="14">
        <v>190000</v>
      </c>
      <c r="T1208" s="14">
        <v>190000</v>
      </c>
      <c r="U1208" s="14">
        <v>190000</v>
      </c>
      <c r="V1208" s="14">
        <v>190000</v>
      </c>
      <c r="W1208" s="14">
        <v>190000</v>
      </c>
      <c r="X1208" s="14">
        <v>190000</v>
      </c>
      <c r="Y1208" s="14">
        <v>190000</v>
      </c>
      <c r="Z1208" s="14">
        <v>190000</v>
      </c>
      <c r="AA1208" s="14">
        <v>190000</v>
      </c>
      <c r="AB1208" s="14">
        <v>190000</v>
      </c>
      <c r="AC1208" s="14">
        <v>190000</v>
      </c>
    </row>
    <row r="1209" spans="1:29">
      <c r="A1209" s="1" t="s">
        <v>524</v>
      </c>
      <c r="B1209" s="1" t="s">
        <v>525</v>
      </c>
      <c r="C1209" s="1" t="s">
        <v>528</v>
      </c>
      <c r="F1209" s="1">
        <v>9</v>
      </c>
      <c r="G1209" s="1" t="s">
        <v>839</v>
      </c>
      <c r="H1209" s="1" t="str">
        <f t="shared" si="20"/>
        <v>9단독주택중위전세가격</v>
      </c>
      <c r="I1209" s="1" t="s">
        <v>870</v>
      </c>
      <c r="J1209" s="13">
        <v>205000</v>
      </c>
      <c r="K1209" s="13">
        <v>200000</v>
      </c>
      <c r="L1209" s="13">
        <v>200000</v>
      </c>
      <c r="M1209" s="13">
        <v>200000</v>
      </c>
      <c r="N1209" s="13">
        <v>200000</v>
      </c>
      <c r="O1209" s="13">
        <v>200000</v>
      </c>
      <c r="P1209" s="13">
        <v>200000</v>
      </c>
      <c r="Q1209" s="14">
        <v>200000</v>
      </c>
      <c r="R1209" s="14">
        <v>202000</v>
      </c>
      <c r="S1209" s="14">
        <v>204000</v>
      </c>
      <c r="T1209" s="14">
        <v>206000</v>
      </c>
      <c r="U1209" s="14">
        <v>206000</v>
      </c>
      <c r="V1209" s="14">
        <v>206000</v>
      </c>
      <c r="W1209" s="14">
        <v>208500</v>
      </c>
      <c r="X1209" s="14">
        <v>205000</v>
      </c>
      <c r="Y1209" s="14">
        <v>206000</v>
      </c>
      <c r="Z1209" s="14">
        <v>208500</v>
      </c>
      <c r="AA1209" s="14">
        <v>207500</v>
      </c>
      <c r="AB1209" s="14">
        <v>210000</v>
      </c>
      <c r="AC1209" s="14">
        <v>210000</v>
      </c>
    </row>
    <row r="1210" spans="1:29">
      <c r="A1210" s="1" t="s">
        <v>524</v>
      </c>
      <c r="B1210" s="1" t="s">
        <v>525</v>
      </c>
      <c r="C1210" s="1" t="s">
        <v>529</v>
      </c>
      <c r="F1210" s="1">
        <v>10</v>
      </c>
      <c r="G1210" s="1" t="s">
        <v>839</v>
      </c>
      <c r="H1210" s="1" t="str">
        <f t="shared" si="20"/>
        <v>10단독주택중위전세가격</v>
      </c>
      <c r="I1210" s="1" t="s">
        <v>870</v>
      </c>
      <c r="J1210" s="13">
        <v>220000</v>
      </c>
      <c r="K1210" s="13">
        <v>220000</v>
      </c>
      <c r="L1210" s="13">
        <v>220000</v>
      </c>
      <c r="M1210" s="13">
        <v>222000</v>
      </c>
      <c r="N1210" s="13">
        <v>222000</v>
      </c>
      <c r="O1210" s="13">
        <v>220000</v>
      </c>
      <c r="P1210" s="13">
        <v>220000</v>
      </c>
      <c r="Q1210" s="14">
        <v>220000</v>
      </c>
      <c r="R1210" s="14">
        <v>220000</v>
      </c>
      <c r="S1210" s="14">
        <v>220000</v>
      </c>
      <c r="T1210" s="14">
        <v>220000</v>
      </c>
      <c r="U1210" s="14">
        <v>220000</v>
      </c>
      <c r="V1210" s="14">
        <v>220000</v>
      </c>
      <c r="W1210" s="14">
        <v>220000</v>
      </c>
      <c r="X1210" s="14">
        <v>220000</v>
      </c>
      <c r="Y1210" s="14">
        <v>220000</v>
      </c>
      <c r="Z1210" s="14">
        <v>220000</v>
      </c>
      <c r="AA1210" s="14">
        <v>220000</v>
      </c>
      <c r="AB1210" s="14">
        <v>225000</v>
      </c>
      <c r="AC1210" s="14">
        <v>225000</v>
      </c>
    </row>
    <row r="1211" spans="1:29">
      <c r="A1211" s="1" t="s">
        <v>524</v>
      </c>
      <c r="B1211" s="1" t="s">
        <v>525</v>
      </c>
      <c r="C1211" s="1" t="s">
        <v>530</v>
      </c>
      <c r="F1211" s="1">
        <v>11</v>
      </c>
      <c r="G1211" s="1" t="s">
        <v>839</v>
      </c>
      <c r="H1211" s="1" t="str">
        <f t="shared" si="20"/>
        <v>11단독주택중위전세가격</v>
      </c>
      <c r="I1211" s="1" t="s">
        <v>870</v>
      </c>
      <c r="J1211" s="13">
        <v>290223.35582919419</v>
      </c>
      <c r="K1211" s="13">
        <v>290403.9095202646</v>
      </c>
      <c r="L1211" s="13">
        <v>290403.9095202646</v>
      </c>
      <c r="M1211" s="13">
        <v>290403.9095202646</v>
      </c>
      <c r="N1211" s="13">
        <v>288598.37260956055</v>
      </c>
      <c r="O1211" s="13">
        <v>286376.15784527891</v>
      </c>
      <c r="P1211" s="13">
        <v>284987.231666687</v>
      </c>
      <c r="Q1211" s="14">
        <v>284431.66119525023</v>
      </c>
      <c r="R1211" s="14">
        <v>285695.53703274304</v>
      </c>
      <c r="S1211" s="14">
        <v>286667.78535775741</v>
      </c>
      <c r="T1211" s="14">
        <v>287362.24844705337</v>
      </c>
      <c r="U1211" s="14">
        <v>288692.02424708224</v>
      </c>
      <c r="V1211" s="14">
        <v>290079.07263587852</v>
      </c>
      <c r="W1211" s="14">
        <v>290772.5968302766</v>
      </c>
      <c r="X1211" s="14">
        <v>294385.54844148038</v>
      </c>
      <c r="Y1211" s="14">
        <v>290772.14154223766</v>
      </c>
      <c r="Z1211" s="14">
        <v>290772.14154223766</v>
      </c>
      <c r="AA1211" s="14">
        <v>290772.14154223766</v>
      </c>
      <c r="AB1211" s="14">
        <v>292991.39688974014</v>
      </c>
      <c r="AC1211" s="14">
        <v>292991.39688974014</v>
      </c>
    </row>
    <row r="1212" spans="1:29">
      <c r="A1212" s="1" t="s">
        <v>524</v>
      </c>
      <c r="B1212" s="1" t="s">
        <v>525</v>
      </c>
      <c r="C1212" s="1" t="s">
        <v>531</v>
      </c>
      <c r="F1212" s="1">
        <v>12</v>
      </c>
      <c r="G1212" s="1" t="s">
        <v>839</v>
      </c>
      <c r="H1212" s="1" t="str">
        <f t="shared" si="20"/>
        <v>12단독주택중위전세가격</v>
      </c>
      <c r="I1212" s="1" t="s">
        <v>870</v>
      </c>
      <c r="J1212" s="13">
        <v>248000</v>
      </c>
      <c r="K1212" s="13">
        <v>248250</v>
      </c>
      <c r="L1212" s="13">
        <v>248250</v>
      </c>
      <c r="M1212" s="13">
        <v>248250</v>
      </c>
      <c r="N1212" s="13">
        <v>245750</v>
      </c>
      <c r="O1212" s="13">
        <v>243250</v>
      </c>
      <c r="P1212" s="13">
        <v>243250</v>
      </c>
      <c r="Q1212" s="14">
        <v>243250</v>
      </c>
      <c r="R1212" s="14">
        <v>245000</v>
      </c>
      <c r="S1212" s="14">
        <v>245000</v>
      </c>
      <c r="T1212" s="14">
        <v>245000</v>
      </c>
      <c r="U1212" s="14">
        <v>245000</v>
      </c>
      <c r="V1212" s="14">
        <v>245000</v>
      </c>
      <c r="W1212" s="14">
        <v>245000</v>
      </c>
      <c r="X1212" s="14">
        <v>250000</v>
      </c>
      <c r="Y1212" s="14">
        <v>245000</v>
      </c>
      <c r="Z1212" s="14">
        <v>245000</v>
      </c>
      <c r="AA1212" s="14">
        <v>245000</v>
      </c>
      <c r="AB1212" s="14">
        <v>245000</v>
      </c>
      <c r="AC1212" s="14">
        <v>245000</v>
      </c>
    </row>
    <row r="1213" spans="1:29">
      <c r="A1213" s="1" t="s">
        <v>524</v>
      </c>
      <c r="B1213" s="1" t="s">
        <v>525</v>
      </c>
      <c r="C1213" s="1" t="s">
        <v>532</v>
      </c>
      <c r="F1213" s="1">
        <v>13</v>
      </c>
      <c r="G1213" s="1" t="s">
        <v>839</v>
      </c>
      <c r="H1213" s="1" t="str">
        <f t="shared" si="20"/>
        <v>13단독주택중위전세가격</v>
      </c>
      <c r="I1213" s="1" t="s">
        <v>870</v>
      </c>
      <c r="J1213" s="14">
        <v>400000</v>
      </c>
      <c r="K1213" s="14">
        <v>400000</v>
      </c>
      <c r="L1213" s="14">
        <v>400000</v>
      </c>
      <c r="M1213" s="14">
        <v>400000</v>
      </c>
      <c r="N1213" s="14">
        <v>400000</v>
      </c>
      <c r="O1213" s="14">
        <v>398500</v>
      </c>
      <c r="P1213" s="14">
        <v>393500</v>
      </c>
      <c r="Q1213" s="14">
        <v>391500</v>
      </c>
      <c r="R1213" s="14">
        <v>391500</v>
      </c>
      <c r="S1213" s="14">
        <v>395000</v>
      </c>
      <c r="T1213" s="14">
        <v>397500</v>
      </c>
      <c r="U1213" s="14">
        <v>402500</v>
      </c>
      <c r="V1213" s="14">
        <v>407500</v>
      </c>
      <c r="W1213" s="14">
        <v>410000</v>
      </c>
      <c r="X1213" s="14">
        <v>410000</v>
      </c>
      <c r="Y1213" s="14">
        <v>410000</v>
      </c>
      <c r="Z1213" s="14">
        <v>410000</v>
      </c>
      <c r="AA1213" s="14">
        <v>410000</v>
      </c>
      <c r="AB1213" s="14">
        <v>418000</v>
      </c>
      <c r="AC1213" s="14">
        <v>418000</v>
      </c>
    </row>
    <row r="1214" spans="1:29">
      <c r="A1214" s="1" t="s">
        <v>524</v>
      </c>
      <c r="B1214" s="1" t="s">
        <v>533</v>
      </c>
      <c r="F1214" s="1">
        <v>14</v>
      </c>
      <c r="G1214" s="1" t="s">
        <v>839</v>
      </c>
      <c r="H1214" s="1" t="str">
        <f t="shared" si="20"/>
        <v>14단독주택중위전세가격</v>
      </c>
      <c r="I1214" s="1" t="s">
        <v>870</v>
      </c>
      <c r="J1214" s="14">
        <v>137314.12021706684</v>
      </c>
      <c r="K1214" s="14">
        <v>137314.12021706684</v>
      </c>
      <c r="L1214" s="14">
        <v>137314.12021706684</v>
      </c>
      <c r="M1214" s="14">
        <v>137314.12021706684</v>
      </c>
      <c r="N1214" s="14">
        <v>137314.12021706684</v>
      </c>
      <c r="O1214" s="14">
        <v>136774.56482845196</v>
      </c>
      <c r="P1214" s="14">
        <v>136774.56482845196</v>
      </c>
      <c r="Q1214" s="14">
        <v>136774.56482845196</v>
      </c>
      <c r="R1214" s="14">
        <v>136896.90511728133</v>
      </c>
      <c r="S1214" s="14">
        <v>137849.93130170906</v>
      </c>
      <c r="T1214" s="14">
        <v>137849.93130170906</v>
      </c>
      <c r="U1214" s="14">
        <v>137608.67929482445</v>
      </c>
      <c r="V1214" s="14">
        <v>137608.67929482445</v>
      </c>
      <c r="W1214" s="14">
        <v>137907.90079574246</v>
      </c>
      <c r="X1214" s="14">
        <v>138544.23218984954</v>
      </c>
      <c r="Y1214" s="14">
        <v>139994.48016130392</v>
      </c>
      <c r="Z1214" s="14">
        <v>139750.16704517175</v>
      </c>
      <c r="AA1214" s="14">
        <v>139107.13326971573</v>
      </c>
      <c r="AB1214" s="14">
        <v>139076.54979709646</v>
      </c>
      <c r="AC1214" s="14">
        <v>139247.53351190675</v>
      </c>
    </row>
    <row r="1215" spans="1:29">
      <c r="A1215" s="1" t="s">
        <v>524</v>
      </c>
      <c r="B1215" s="1" t="s">
        <v>533</v>
      </c>
      <c r="C1215" s="1" t="s">
        <v>534</v>
      </c>
      <c r="F1215" s="1">
        <v>15</v>
      </c>
      <c r="G1215" s="1" t="s">
        <v>839</v>
      </c>
      <c r="H1215" s="1" t="str">
        <f t="shared" si="20"/>
        <v>15단독주택중위전세가격</v>
      </c>
      <c r="I1215" s="1" t="s">
        <v>870</v>
      </c>
      <c r="J1215" s="14">
        <v>300000</v>
      </c>
      <c r="K1215" s="14">
        <v>300000</v>
      </c>
      <c r="L1215" s="14">
        <v>300000</v>
      </c>
      <c r="M1215" s="14">
        <v>300000</v>
      </c>
      <c r="N1215" s="14">
        <v>300000</v>
      </c>
      <c r="O1215" s="14">
        <v>300000</v>
      </c>
      <c r="P1215" s="14">
        <v>300000</v>
      </c>
      <c r="Q1215" s="14">
        <v>300000</v>
      </c>
      <c r="R1215" s="14">
        <v>300000</v>
      </c>
      <c r="S1215" s="14">
        <v>300000</v>
      </c>
      <c r="T1215" s="14">
        <v>300000</v>
      </c>
      <c r="U1215" s="14">
        <v>300000</v>
      </c>
      <c r="V1215" s="14">
        <v>300000</v>
      </c>
      <c r="W1215" s="14">
        <v>300000</v>
      </c>
      <c r="X1215" s="14">
        <v>300000</v>
      </c>
      <c r="Y1215" s="14">
        <v>310000</v>
      </c>
      <c r="Z1215" s="14">
        <v>310000</v>
      </c>
      <c r="AA1215" s="14">
        <v>310000</v>
      </c>
      <c r="AB1215" s="14">
        <v>310000</v>
      </c>
      <c r="AC1215" s="14">
        <v>310000</v>
      </c>
    </row>
    <row r="1216" spans="1:29">
      <c r="A1216" s="1" t="s">
        <v>524</v>
      </c>
      <c r="B1216" s="1" t="s">
        <v>533</v>
      </c>
      <c r="C1216" s="1" t="s">
        <v>535</v>
      </c>
      <c r="F1216" s="1">
        <v>16</v>
      </c>
      <c r="G1216" s="1" t="s">
        <v>839</v>
      </c>
      <c r="H1216" s="1" t="str">
        <f t="shared" si="20"/>
        <v>16단독주택중위전세가격</v>
      </c>
      <c r="I1216" s="1" t="s">
        <v>870</v>
      </c>
      <c r="J1216" s="14">
        <v>120300</v>
      </c>
      <c r="K1216" s="14">
        <v>120300</v>
      </c>
      <c r="L1216" s="14">
        <v>120300</v>
      </c>
      <c r="M1216" s="14">
        <v>120300</v>
      </c>
      <c r="N1216" s="14">
        <v>120300</v>
      </c>
      <c r="O1216" s="14">
        <v>120000</v>
      </c>
      <c r="P1216" s="14">
        <v>120000</v>
      </c>
      <c r="Q1216" s="14">
        <v>120000</v>
      </c>
      <c r="R1216" s="14">
        <v>120000</v>
      </c>
      <c r="S1216" s="14">
        <v>120000</v>
      </c>
      <c r="T1216" s="14">
        <v>120000</v>
      </c>
      <c r="U1216" s="14">
        <v>120000</v>
      </c>
      <c r="V1216" s="14">
        <v>120000</v>
      </c>
      <c r="W1216" s="14">
        <v>120000</v>
      </c>
      <c r="X1216" s="14">
        <v>120000</v>
      </c>
      <c r="Y1216" s="14">
        <v>120000</v>
      </c>
      <c r="Z1216" s="14">
        <v>120000</v>
      </c>
      <c r="AA1216" s="14">
        <v>117500</v>
      </c>
      <c r="AB1216" s="14">
        <v>117500</v>
      </c>
      <c r="AC1216" s="14">
        <v>117500</v>
      </c>
    </row>
    <row r="1217" spans="1:29">
      <c r="A1217" s="1" t="s">
        <v>524</v>
      </c>
      <c r="B1217" s="1" t="s">
        <v>533</v>
      </c>
      <c r="C1217" s="1" t="s">
        <v>536</v>
      </c>
      <c r="F1217" s="1">
        <v>17</v>
      </c>
      <c r="G1217" s="1" t="s">
        <v>839</v>
      </c>
      <c r="H1217" s="1" t="str">
        <f t="shared" si="20"/>
        <v>17단독주택중위전세가격</v>
      </c>
      <c r="I1217" s="1" t="s">
        <v>870</v>
      </c>
      <c r="J1217" s="14">
        <v>120000</v>
      </c>
      <c r="K1217" s="14">
        <v>120000</v>
      </c>
      <c r="L1217" s="14">
        <v>120000</v>
      </c>
      <c r="M1217" s="14">
        <v>120000</v>
      </c>
      <c r="N1217" s="14">
        <v>120000</v>
      </c>
      <c r="O1217" s="14">
        <v>118000</v>
      </c>
      <c r="P1217" s="14">
        <v>118000</v>
      </c>
      <c r="Q1217" s="14">
        <v>118000</v>
      </c>
      <c r="R1217" s="14">
        <v>118000</v>
      </c>
      <c r="S1217" s="14">
        <v>118000</v>
      </c>
      <c r="T1217" s="14">
        <v>118000</v>
      </c>
      <c r="U1217" s="14">
        <v>118000</v>
      </c>
      <c r="V1217" s="14">
        <v>118000</v>
      </c>
      <c r="W1217" s="14">
        <v>118000</v>
      </c>
      <c r="X1217" s="14">
        <v>120000</v>
      </c>
      <c r="Y1217" s="14">
        <v>120000</v>
      </c>
      <c r="Z1217" s="14">
        <v>119000</v>
      </c>
      <c r="AA1217" s="14">
        <v>119000</v>
      </c>
      <c r="AB1217" s="14">
        <v>118000</v>
      </c>
      <c r="AC1217" s="14">
        <v>118000</v>
      </c>
    </row>
    <row r="1218" spans="1:29">
      <c r="A1218" s="1" t="s">
        <v>524</v>
      </c>
      <c r="B1218" s="1" t="s">
        <v>533</v>
      </c>
      <c r="C1218" s="1" t="s">
        <v>537</v>
      </c>
      <c r="F1218" s="1">
        <v>18</v>
      </c>
      <c r="G1218" s="1" t="s">
        <v>839</v>
      </c>
      <c r="H1218" s="1" t="str">
        <f t="shared" si="20"/>
        <v>18단독주택중위전세가격</v>
      </c>
      <c r="I1218" s="1" t="s">
        <v>870</v>
      </c>
      <c r="J1218" s="14">
        <v>150000</v>
      </c>
      <c r="K1218" s="14">
        <v>150000</v>
      </c>
      <c r="L1218" s="14">
        <v>150000</v>
      </c>
      <c r="M1218" s="14">
        <v>150000</v>
      </c>
      <c r="N1218" s="14">
        <v>150000</v>
      </c>
      <c r="O1218" s="14">
        <v>150000</v>
      </c>
      <c r="P1218" s="14">
        <v>150000</v>
      </c>
      <c r="Q1218" s="14">
        <v>150000</v>
      </c>
      <c r="R1218" s="14">
        <v>150000</v>
      </c>
      <c r="S1218" s="14">
        <v>160000</v>
      </c>
      <c r="T1218" s="14">
        <v>160000</v>
      </c>
      <c r="U1218" s="14">
        <v>157500</v>
      </c>
      <c r="V1218" s="14">
        <v>157500</v>
      </c>
      <c r="W1218" s="14">
        <v>161000</v>
      </c>
      <c r="X1218" s="14">
        <v>161000</v>
      </c>
      <c r="Y1218" s="14">
        <v>162500</v>
      </c>
      <c r="Z1218" s="14">
        <v>162500</v>
      </c>
      <c r="AA1218" s="14">
        <v>162500</v>
      </c>
      <c r="AB1218" s="14">
        <v>165000</v>
      </c>
      <c r="AC1218" s="14">
        <v>167000</v>
      </c>
    </row>
    <row r="1219" spans="1:29">
      <c r="A1219" s="1" t="s">
        <v>524</v>
      </c>
      <c r="B1219" s="1" t="s">
        <v>533</v>
      </c>
      <c r="C1219" s="1" t="s">
        <v>538</v>
      </c>
      <c r="F1219" s="1">
        <v>19</v>
      </c>
      <c r="G1219" s="1" t="s">
        <v>839</v>
      </c>
      <c r="H1219" s="1" t="str">
        <f t="shared" si="20"/>
        <v>19단독주택중위전세가격</v>
      </c>
      <c r="I1219" s="1" t="s">
        <v>870</v>
      </c>
      <c r="J1219" s="14">
        <v>60000</v>
      </c>
      <c r="K1219" s="14">
        <v>60000</v>
      </c>
      <c r="L1219" s="14">
        <v>60000</v>
      </c>
      <c r="M1219" s="14">
        <v>60000</v>
      </c>
      <c r="N1219" s="14">
        <v>60000</v>
      </c>
      <c r="O1219" s="14">
        <v>60000</v>
      </c>
      <c r="P1219" s="14">
        <v>60000</v>
      </c>
      <c r="Q1219" s="14">
        <v>60000</v>
      </c>
      <c r="R1219" s="14">
        <v>60000</v>
      </c>
      <c r="S1219" s="14">
        <v>60000</v>
      </c>
      <c r="T1219" s="14">
        <v>60000</v>
      </c>
      <c r="U1219" s="14">
        <v>60000</v>
      </c>
      <c r="V1219" s="14">
        <v>60000</v>
      </c>
      <c r="W1219" s="14">
        <v>60000</v>
      </c>
      <c r="X1219" s="14">
        <v>61000</v>
      </c>
      <c r="Y1219" s="14">
        <v>61000</v>
      </c>
      <c r="Z1219" s="14">
        <v>61000</v>
      </c>
      <c r="AA1219" s="14">
        <v>61000</v>
      </c>
      <c r="AB1219" s="14">
        <v>61000</v>
      </c>
      <c r="AC1219" s="14">
        <v>61000</v>
      </c>
    </row>
    <row r="1220" spans="1:29">
      <c r="A1220" s="1" t="s">
        <v>524</v>
      </c>
      <c r="B1220" s="1" t="s">
        <v>533</v>
      </c>
      <c r="C1220" s="1" t="s">
        <v>539</v>
      </c>
      <c r="F1220" s="1">
        <v>20</v>
      </c>
      <c r="G1220" s="1" t="s">
        <v>839</v>
      </c>
      <c r="H1220" s="1" t="str">
        <f t="shared" si="20"/>
        <v>20단독주택중위전세가격</v>
      </c>
      <c r="I1220" s="1" t="s">
        <v>870</v>
      </c>
      <c r="J1220" s="14">
        <v>200000</v>
      </c>
      <c r="K1220" s="14">
        <v>200000</v>
      </c>
      <c r="L1220" s="14">
        <v>200000</v>
      </c>
      <c r="M1220" s="14">
        <v>200000</v>
      </c>
      <c r="N1220" s="14">
        <v>200000</v>
      </c>
      <c r="O1220" s="14">
        <v>200000</v>
      </c>
      <c r="P1220" s="14">
        <v>200000</v>
      </c>
      <c r="Q1220" s="14">
        <v>200000</v>
      </c>
      <c r="R1220" s="14">
        <v>200000</v>
      </c>
      <c r="S1220" s="14">
        <v>200000</v>
      </c>
      <c r="T1220" s="14">
        <v>200000</v>
      </c>
      <c r="U1220" s="14">
        <v>200000</v>
      </c>
      <c r="V1220" s="14">
        <v>200000</v>
      </c>
      <c r="W1220" s="14">
        <v>200000</v>
      </c>
      <c r="X1220" s="14">
        <v>200000</v>
      </c>
      <c r="Y1220" s="14">
        <v>200000</v>
      </c>
      <c r="Z1220" s="14">
        <v>200000</v>
      </c>
      <c r="AA1220" s="14">
        <v>198000</v>
      </c>
      <c r="AB1220" s="14">
        <v>198000</v>
      </c>
      <c r="AC1220" s="14">
        <v>198000</v>
      </c>
    </row>
    <row r="1221" spans="1:29">
      <c r="A1221" s="1" t="s">
        <v>524</v>
      </c>
      <c r="B1221" s="1" t="s">
        <v>533</v>
      </c>
      <c r="C1221" s="1" t="s">
        <v>540</v>
      </c>
      <c r="F1221" s="1">
        <v>21</v>
      </c>
      <c r="G1221" s="1" t="s">
        <v>839</v>
      </c>
      <c r="H1221" s="1" t="str">
        <f t="shared" si="20"/>
        <v>21단독주택중위전세가격</v>
      </c>
      <c r="I1221" s="1" t="s">
        <v>870</v>
      </c>
      <c r="J1221" s="14">
        <v>60000</v>
      </c>
      <c r="K1221" s="14">
        <v>60000</v>
      </c>
      <c r="L1221" s="14">
        <v>60000</v>
      </c>
      <c r="M1221" s="14">
        <v>60000</v>
      </c>
      <c r="N1221" s="14">
        <v>60000</v>
      </c>
      <c r="O1221" s="14">
        <v>60000</v>
      </c>
      <c r="P1221" s="14">
        <v>60000</v>
      </c>
      <c r="Q1221" s="14">
        <v>60000</v>
      </c>
      <c r="R1221" s="14">
        <v>61000</v>
      </c>
      <c r="S1221" s="14">
        <v>62000</v>
      </c>
      <c r="T1221" s="14">
        <v>62000</v>
      </c>
      <c r="U1221" s="14">
        <v>62000</v>
      </c>
      <c r="V1221" s="14">
        <v>62000</v>
      </c>
      <c r="W1221" s="14">
        <v>62000</v>
      </c>
      <c r="X1221" s="14">
        <v>62000</v>
      </c>
      <c r="Y1221" s="14">
        <v>63000</v>
      </c>
      <c r="Z1221" s="14">
        <v>63000</v>
      </c>
      <c r="AA1221" s="14">
        <v>63000</v>
      </c>
      <c r="AB1221" s="14">
        <v>63000</v>
      </c>
      <c r="AC1221" s="14">
        <v>63000</v>
      </c>
    </row>
    <row r="1222" spans="1:29">
      <c r="A1222" s="1" t="s">
        <v>524</v>
      </c>
      <c r="B1222" s="1" t="s">
        <v>541</v>
      </c>
      <c r="F1222" s="1">
        <v>22</v>
      </c>
      <c r="G1222" s="1" t="s">
        <v>839</v>
      </c>
      <c r="H1222" s="1" t="str">
        <f t="shared" si="20"/>
        <v>22단독주택중위전세가격</v>
      </c>
      <c r="I1222" s="1" t="s">
        <v>870</v>
      </c>
      <c r="J1222" s="14">
        <v>96224</v>
      </c>
      <c r="K1222" s="14">
        <v>96224</v>
      </c>
      <c r="L1222" s="14">
        <v>95000</v>
      </c>
      <c r="M1222" s="14">
        <v>95000</v>
      </c>
      <c r="N1222" s="14">
        <v>95000</v>
      </c>
      <c r="O1222" s="14">
        <v>95000</v>
      </c>
      <c r="P1222" s="14">
        <v>95000</v>
      </c>
      <c r="Q1222" s="14">
        <v>95000</v>
      </c>
      <c r="R1222" s="14">
        <v>95000</v>
      </c>
      <c r="S1222" s="14">
        <v>94500</v>
      </c>
      <c r="T1222" s="14">
        <v>94500</v>
      </c>
      <c r="U1222" s="14">
        <v>94500</v>
      </c>
      <c r="V1222" s="14">
        <v>94500</v>
      </c>
      <c r="W1222" s="14">
        <v>94500</v>
      </c>
      <c r="X1222" s="14">
        <v>95000</v>
      </c>
      <c r="Y1222" s="14">
        <v>100000</v>
      </c>
      <c r="Z1222" s="14">
        <v>100000</v>
      </c>
      <c r="AA1222" s="14">
        <v>100000</v>
      </c>
      <c r="AB1222" s="14">
        <v>100000</v>
      </c>
      <c r="AC1222" s="14">
        <v>100000</v>
      </c>
    </row>
    <row r="1223" spans="1:29">
      <c r="A1223" s="1" t="s">
        <v>524</v>
      </c>
      <c r="B1223" s="1" t="s">
        <v>542</v>
      </c>
      <c r="F1223" s="1">
        <v>23</v>
      </c>
      <c r="G1223" s="1" t="s">
        <v>839</v>
      </c>
      <c r="H1223" s="1" t="str">
        <f t="shared" si="20"/>
        <v>23단독주택중위전세가격</v>
      </c>
      <c r="I1223" s="1" t="s">
        <v>870</v>
      </c>
      <c r="J1223" s="14">
        <v>65726.844309067863</v>
      </c>
      <c r="K1223" s="14">
        <v>65726.844309067863</v>
      </c>
      <c r="L1223" s="14">
        <v>65726.844309067863</v>
      </c>
      <c r="M1223" s="14">
        <v>65952.074724721184</v>
      </c>
      <c r="N1223" s="14">
        <v>66289.920348201151</v>
      </c>
      <c r="O1223" s="14">
        <v>66289.920348201151</v>
      </c>
      <c r="P1223" s="14">
        <v>66289.920348201151</v>
      </c>
      <c r="Q1223" s="14">
        <v>66389.971114416825</v>
      </c>
      <c r="R1223" s="14">
        <v>66389.971114416825</v>
      </c>
      <c r="S1223" s="14">
        <v>66389.971114416825</v>
      </c>
      <c r="T1223" s="14">
        <v>66389.971114416825</v>
      </c>
      <c r="U1223" s="14">
        <v>66418.616025098119</v>
      </c>
      <c r="V1223" s="14">
        <v>66318.229533227568</v>
      </c>
      <c r="W1223" s="14">
        <v>66318.229533227568</v>
      </c>
      <c r="X1223" s="14">
        <v>66219.936538989161</v>
      </c>
      <c r="Y1223" s="14">
        <v>66235.876942897012</v>
      </c>
      <c r="Z1223" s="14">
        <v>66276.031539645235</v>
      </c>
      <c r="AA1223" s="14">
        <v>66276.031539645235</v>
      </c>
      <c r="AB1223" s="14">
        <v>66276.031539645235</v>
      </c>
      <c r="AC1223" s="14">
        <v>66276.031539645235</v>
      </c>
    </row>
    <row r="1224" spans="1:29">
      <c r="A1224" s="1" t="s">
        <v>524</v>
      </c>
      <c r="B1224" s="1" t="s">
        <v>542</v>
      </c>
      <c r="C1224" s="1" t="s">
        <v>543</v>
      </c>
      <c r="F1224" s="1">
        <v>24</v>
      </c>
      <c r="G1224" s="1" t="s">
        <v>839</v>
      </c>
      <c r="H1224" s="1" t="str">
        <f t="shared" si="20"/>
        <v>24단독주택중위전세가격</v>
      </c>
      <c r="I1224" s="1" t="s">
        <v>870</v>
      </c>
      <c r="J1224" s="14">
        <v>60000</v>
      </c>
      <c r="K1224" s="14">
        <v>60000</v>
      </c>
      <c r="L1224" s="14">
        <v>60000</v>
      </c>
      <c r="M1224" s="14">
        <v>60400</v>
      </c>
      <c r="N1224" s="14">
        <v>61000</v>
      </c>
      <c r="O1224" s="14">
        <v>61000</v>
      </c>
      <c r="P1224" s="14">
        <v>61000</v>
      </c>
      <c r="Q1224" s="14">
        <v>61000</v>
      </c>
      <c r="R1224" s="14">
        <v>61000</v>
      </c>
      <c r="S1224" s="14">
        <v>61000</v>
      </c>
      <c r="T1224" s="14">
        <v>61000</v>
      </c>
      <c r="U1224" s="14">
        <v>61000</v>
      </c>
      <c r="V1224" s="14">
        <v>61000</v>
      </c>
      <c r="W1224" s="14">
        <v>61000</v>
      </c>
      <c r="X1224" s="14">
        <v>60400</v>
      </c>
      <c r="Y1224" s="14">
        <v>60500</v>
      </c>
      <c r="Z1224" s="14">
        <v>60500</v>
      </c>
      <c r="AA1224" s="14">
        <v>60500</v>
      </c>
      <c r="AB1224" s="14">
        <v>60500</v>
      </c>
      <c r="AC1224" s="14">
        <v>60500</v>
      </c>
    </row>
    <row r="1225" spans="1:29">
      <c r="A1225" s="1" t="s">
        <v>524</v>
      </c>
      <c r="B1225" s="1" t="s">
        <v>542</v>
      </c>
      <c r="C1225" s="1" t="s">
        <v>544</v>
      </c>
      <c r="F1225" s="1">
        <v>25</v>
      </c>
      <c r="G1225" s="1" t="s">
        <v>839</v>
      </c>
      <c r="H1225" s="1" t="str">
        <f t="shared" si="20"/>
        <v>25단독주택중위전세가격</v>
      </c>
      <c r="I1225" s="1" t="s">
        <v>870</v>
      </c>
      <c r="J1225" s="14">
        <v>77000</v>
      </c>
      <c r="K1225" s="14">
        <v>77000</v>
      </c>
      <c r="L1225" s="14">
        <v>77000</v>
      </c>
      <c r="M1225" s="14">
        <v>77000</v>
      </c>
      <c r="N1225" s="14">
        <v>77000</v>
      </c>
      <c r="O1225" s="14">
        <v>77000</v>
      </c>
      <c r="P1225" s="14">
        <v>77000</v>
      </c>
      <c r="Q1225" s="14">
        <v>77000</v>
      </c>
      <c r="R1225" s="14">
        <v>77000</v>
      </c>
      <c r="S1225" s="14">
        <v>77000</v>
      </c>
      <c r="T1225" s="14">
        <v>77000</v>
      </c>
      <c r="U1225" s="14">
        <v>77000</v>
      </c>
      <c r="V1225" s="14">
        <v>77000</v>
      </c>
      <c r="W1225" s="14">
        <v>77000</v>
      </c>
      <c r="X1225" s="14">
        <v>78000</v>
      </c>
      <c r="Y1225" s="14">
        <v>78000</v>
      </c>
      <c r="Z1225" s="14">
        <v>78000</v>
      </c>
      <c r="AA1225" s="14">
        <v>78000</v>
      </c>
      <c r="AB1225" s="14">
        <v>78000</v>
      </c>
      <c r="AC1225" s="14">
        <v>78000</v>
      </c>
    </row>
    <row r="1226" spans="1:29">
      <c r="A1226" s="1" t="s">
        <v>524</v>
      </c>
      <c r="B1226" s="1" t="s">
        <v>542</v>
      </c>
      <c r="C1226" s="1" t="s">
        <v>545</v>
      </c>
      <c r="F1226" s="1">
        <v>26</v>
      </c>
      <c r="G1226" s="1" t="s">
        <v>839</v>
      </c>
      <c r="H1226" s="1" t="str">
        <f t="shared" si="20"/>
        <v>26단독주택중위전세가격</v>
      </c>
      <c r="I1226" s="1" t="s">
        <v>870</v>
      </c>
      <c r="J1226" s="14">
        <v>68500</v>
      </c>
      <c r="K1226" s="14">
        <v>68500</v>
      </c>
      <c r="L1226" s="14">
        <v>68500</v>
      </c>
      <c r="M1226" s="14">
        <v>68500</v>
      </c>
      <c r="N1226" s="14">
        <v>68500</v>
      </c>
      <c r="O1226" s="14">
        <v>68500</v>
      </c>
      <c r="P1226" s="14">
        <v>68500</v>
      </c>
      <c r="Q1226" s="14">
        <v>69000</v>
      </c>
      <c r="R1226" s="14">
        <v>69000</v>
      </c>
      <c r="S1226" s="14">
        <v>69000</v>
      </c>
      <c r="T1226" s="14">
        <v>69000</v>
      </c>
      <c r="U1226" s="14">
        <v>69000</v>
      </c>
      <c r="V1226" s="14">
        <v>68500</v>
      </c>
      <c r="W1226" s="14">
        <v>68500</v>
      </c>
      <c r="X1226" s="14">
        <v>68500</v>
      </c>
      <c r="Y1226" s="14">
        <v>68300</v>
      </c>
      <c r="Z1226" s="14">
        <v>68500</v>
      </c>
      <c r="AA1226" s="14">
        <v>68500</v>
      </c>
      <c r="AB1226" s="14">
        <v>68500</v>
      </c>
      <c r="AC1226" s="14">
        <v>68500</v>
      </c>
    </row>
    <row r="1227" spans="1:29">
      <c r="A1227" s="1" t="s">
        <v>524</v>
      </c>
      <c r="B1227" s="1" t="s">
        <v>546</v>
      </c>
      <c r="F1227" s="1">
        <v>27</v>
      </c>
      <c r="G1227" s="1" t="s">
        <v>839</v>
      </c>
      <c r="H1227" s="1" t="str">
        <f t="shared" si="20"/>
        <v>27단독주택중위전세가격</v>
      </c>
      <c r="I1227" s="1" t="s">
        <v>870</v>
      </c>
      <c r="J1227" s="14">
        <v>98574</v>
      </c>
      <c r="K1227" s="14">
        <v>98574</v>
      </c>
      <c r="L1227" s="14">
        <v>98600</v>
      </c>
      <c r="M1227" s="14">
        <v>98250</v>
      </c>
      <c r="N1227" s="14">
        <v>98200</v>
      </c>
      <c r="O1227" s="14">
        <v>98000</v>
      </c>
      <c r="P1227" s="14">
        <v>98000</v>
      </c>
      <c r="Q1227" s="14">
        <v>98000</v>
      </c>
      <c r="R1227" s="14">
        <v>97000</v>
      </c>
      <c r="S1227" s="14">
        <v>97000</v>
      </c>
      <c r="T1227" s="14">
        <v>96500</v>
      </c>
      <c r="U1227" s="14">
        <v>96500</v>
      </c>
      <c r="V1227" s="14">
        <v>96500</v>
      </c>
      <c r="W1227" s="14">
        <v>96500</v>
      </c>
      <c r="X1227" s="14">
        <v>96000</v>
      </c>
      <c r="Y1227" s="14">
        <v>95000</v>
      </c>
      <c r="Z1227" s="14">
        <v>95000</v>
      </c>
      <c r="AA1227" s="14">
        <v>94000</v>
      </c>
      <c r="AB1227" s="14">
        <v>94000</v>
      </c>
      <c r="AC1227" s="14">
        <v>93000</v>
      </c>
    </row>
    <row r="1228" spans="1:29">
      <c r="A1228" s="1" t="s">
        <v>524</v>
      </c>
      <c r="B1228" s="1" t="s">
        <v>547</v>
      </c>
      <c r="F1228" s="1">
        <v>28</v>
      </c>
      <c r="G1228" s="1" t="s">
        <v>839</v>
      </c>
      <c r="H1228" s="1" t="str">
        <f t="shared" si="20"/>
        <v>28단독주택중위전세가격</v>
      </c>
      <c r="I1228" s="1" t="s">
        <v>870</v>
      </c>
      <c r="J1228" s="14">
        <v>58000</v>
      </c>
      <c r="K1228" s="14">
        <v>58000</v>
      </c>
      <c r="L1228" s="14">
        <v>58000</v>
      </c>
      <c r="M1228" s="14">
        <v>58000</v>
      </c>
      <c r="N1228" s="14">
        <v>58000</v>
      </c>
      <c r="O1228" s="14">
        <v>58000</v>
      </c>
      <c r="P1228" s="14">
        <v>58000</v>
      </c>
      <c r="Q1228" s="14">
        <v>58000</v>
      </c>
      <c r="R1228" s="14">
        <v>58000</v>
      </c>
      <c r="S1228" s="14">
        <v>58000</v>
      </c>
      <c r="T1228" s="14">
        <v>58000</v>
      </c>
      <c r="U1228" s="14">
        <v>58000</v>
      </c>
      <c r="V1228" s="14">
        <v>58000</v>
      </c>
      <c r="W1228" s="14">
        <v>58000</v>
      </c>
      <c r="X1228" s="14">
        <v>58000</v>
      </c>
      <c r="Y1228" s="14">
        <v>57500</v>
      </c>
      <c r="Z1228" s="14">
        <v>57500</v>
      </c>
      <c r="AA1228" s="14">
        <v>57500</v>
      </c>
      <c r="AB1228" s="14">
        <v>58000</v>
      </c>
      <c r="AC1228" s="14">
        <v>58000</v>
      </c>
    </row>
    <row r="1229" spans="1:29">
      <c r="A1229" s="1" t="s">
        <v>524</v>
      </c>
      <c r="B1229" s="1" t="s">
        <v>548</v>
      </c>
      <c r="F1229" s="1">
        <v>29</v>
      </c>
      <c r="G1229" s="1" t="s">
        <v>839</v>
      </c>
      <c r="H1229" s="1" t="str">
        <f t="shared" si="20"/>
        <v>29단독주택중위전세가격</v>
      </c>
      <c r="I1229" s="1" t="s">
        <v>870</v>
      </c>
      <c r="J1229" s="14">
        <v>63500</v>
      </c>
      <c r="K1229" s="14">
        <v>63500</v>
      </c>
      <c r="L1229" s="14">
        <v>63500</v>
      </c>
      <c r="M1229" s="14">
        <v>63500</v>
      </c>
      <c r="N1229" s="14">
        <v>63500</v>
      </c>
      <c r="O1229" s="14">
        <v>63500</v>
      </c>
      <c r="P1229" s="14">
        <v>63500</v>
      </c>
      <c r="Q1229" s="14">
        <v>63500</v>
      </c>
      <c r="R1229" s="14">
        <v>63500</v>
      </c>
      <c r="S1229" s="14">
        <v>63500</v>
      </c>
      <c r="T1229" s="14">
        <v>63500</v>
      </c>
      <c r="U1229" s="14">
        <v>63000</v>
      </c>
      <c r="V1229" s="14">
        <v>63000</v>
      </c>
      <c r="W1229" s="14">
        <v>63000</v>
      </c>
      <c r="X1229" s="14">
        <v>63000</v>
      </c>
      <c r="Y1229" s="14">
        <v>63000</v>
      </c>
      <c r="Z1229" s="14">
        <v>62500</v>
      </c>
      <c r="AA1229" s="14">
        <v>63000</v>
      </c>
      <c r="AB1229" s="14">
        <v>63000</v>
      </c>
      <c r="AC1229" s="14">
        <v>63000</v>
      </c>
    </row>
    <row r="1230" spans="1:29">
      <c r="A1230" s="1" t="s">
        <v>524</v>
      </c>
      <c r="B1230" s="1" t="s">
        <v>549</v>
      </c>
      <c r="F1230" s="1">
        <v>30</v>
      </c>
      <c r="G1230" s="1" t="s">
        <v>839</v>
      </c>
      <c r="H1230" s="1" t="str">
        <f t="shared" si="20"/>
        <v>30단독주택중위전세가격</v>
      </c>
      <c r="I1230" s="1" t="s">
        <v>870</v>
      </c>
      <c r="J1230" s="14">
        <v>100000</v>
      </c>
      <c r="K1230" s="14">
        <v>100000</v>
      </c>
      <c r="L1230" s="14">
        <v>100000</v>
      </c>
      <c r="M1230" s="14">
        <v>100000</v>
      </c>
      <c r="N1230" s="14">
        <v>100000</v>
      </c>
      <c r="O1230" s="14">
        <v>100000</v>
      </c>
      <c r="P1230" s="14">
        <v>100000</v>
      </c>
      <c r="Q1230" s="14">
        <v>100000</v>
      </c>
      <c r="R1230" s="14">
        <v>100000</v>
      </c>
      <c r="S1230" s="14">
        <v>100000</v>
      </c>
      <c r="T1230" s="14">
        <v>100000</v>
      </c>
      <c r="U1230" s="14">
        <v>100000</v>
      </c>
      <c r="V1230" s="14">
        <v>99500</v>
      </c>
      <c r="W1230" s="14">
        <v>99500</v>
      </c>
      <c r="X1230" s="14">
        <v>99500</v>
      </c>
      <c r="Y1230" s="14">
        <v>99500</v>
      </c>
      <c r="Z1230" s="14">
        <v>99500</v>
      </c>
      <c r="AA1230" s="14">
        <v>99500</v>
      </c>
      <c r="AB1230" s="14">
        <v>99500</v>
      </c>
      <c r="AC1230" s="14">
        <v>99500</v>
      </c>
    </row>
    <row r="1231" spans="1:29">
      <c r="A1231" s="1" t="s">
        <v>524</v>
      </c>
      <c r="B1231" s="1" t="s">
        <v>1383</v>
      </c>
      <c r="F1231" s="1">
        <v>31</v>
      </c>
      <c r="G1231" s="1" t="s">
        <v>839</v>
      </c>
      <c r="H1231" s="1" t="str">
        <f t="shared" ref="H1231" si="21">F1231&amp;G1231&amp;I1231</f>
        <v>31단독주택중위전세가격</v>
      </c>
      <c r="I1231" s="1" t="s">
        <v>870</v>
      </c>
      <c r="U1231" s="14">
        <v>45000</v>
      </c>
      <c r="V1231" s="14">
        <v>45000</v>
      </c>
      <c r="W1231" s="14">
        <v>45000</v>
      </c>
      <c r="X1231" s="14">
        <v>45000</v>
      </c>
      <c r="Y1231" s="14">
        <v>45000</v>
      </c>
      <c r="Z1231" s="14">
        <v>45000</v>
      </c>
      <c r="AA1231" s="14">
        <v>45000</v>
      </c>
      <c r="AB1231" s="14">
        <v>45000</v>
      </c>
      <c r="AC1231" s="14">
        <v>45100</v>
      </c>
    </row>
    <row r="1232" spans="1:29">
      <c r="A1232" s="1" t="s">
        <v>524</v>
      </c>
      <c r="B1232" s="1" t="s">
        <v>550</v>
      </c>
      <c r="F1232" s="1">
        <v>32</v>
      </c>
      <c r="G1232" s="1" t="s">
        <v>839</v>
      </c>
      <c r="H1232" s="1" t="str">
        <f t="shared" si="20"/>
        <v>32단독주택중위전세가격</v>
      </c>
      <c r="I1232" s="1" t="s">
        <v>870</v>
      </c>
      <c r="J1232" s="14">
        <v>40000</v>
      </c>
      <c r="K1232" s="14">
        <v>40000</v>
      </c>
      <c r="L1232" s="14">
        <v>40000</v>
      </c>
      <c r="M1232" s="14">
        <v>40500</v>
      </c>
      <c r="N1232" s="14">
        <v>40500</v>
      </c>
      <c r="O1232" s="14">
        <v>40500</v>
      </c>
      <c r="P1232" s="14">
        <v>40500</v>
      </c>
      <c r="Q1232" s="14">
        <v>40500</v>
      </c>
      <c r="R1232" s="14">
        <v>40500</v>
      </c>
      <c r="S1232" s="14">
        <v>40500</v>
      </c>
      <c r="T1232" s="14">
        <v>40500</v>
      </c>
      <c r="U1232" s="14">
        <v>40500</v>
      </c>
      <c r="V1232" s="14">
        <v>40500</v>
      </c>
      <c r="W1232" s="14">
        <v>40500</v>
      </c>
      <c r="X1232" s="14">
        <v>40500</v>
      </c>
      <c r="Y1232" s="14">
        <v>41000</v>
      </c>
      <c r="Z1232" s="14">
        <v>41000</v>
      </c>
      <c r="AA1232" s="14">
        <v>41000</v>
      </c>
      <c r="AB1232" s="14">
        <v>41000</v>
      </c>
      <c r="AC1232" s="14">
        <v>41000</v>
      </c>
    </row>
    <row r="1233" spans="1:29">
      <c r="A1233" s="1" t="s">
        <v>524</v>
      </c>
      <c r="B1233" s="1" t="s">
        <v>551</v>
      </c>
      <c r="F1233" s="1">
        <v>33</v>
      </c>
      <c r="G1233" s="1" t="s">
        <v>839</v>
      </c>
      <c r="H1233" s="1" t="str">
        <f t="shared" si="20"/>
        <v>33단독주택중위전세가격</v>
      </c>
      <c r="I1233" s="1" t="s">
        <v>870</v>
      </c>
      <c r="J1233" s="14">
        <v>30000</v>
      </c>
      <c r="K1233" s="14">
        <v>30000</v>
      </c>
      <c r="L1233" s="14">
        <v>30000</v>
      </c>
      <c r="M1233" s="14">
        <v>30000</v>
      </c>
      <c r="N1233" s="14">
        <v>31000</v>
      </c>
      <c r="O1233" s="14">
        <v>31000</v>
      </c>
      <c r="P1233" s="14">
        <v>31000</v>
      </c>
      <c r="Q1233" s="14">
        <v>31000</v>
      </c>
      <c r="R1233" s="14">
        <v>31000</v>
      </c>
      <c r="S1233" s="14">
        <v>31000</v>
      </c>
      <c r="T1233" s="14">
        <v>31000</v>
      </c>
      <c r="U1233" s="14">
        <v>32000</v>
      </c>
      <c r="V1233" s="14">
        <v>32000</v>
      </c>
      <c r="W1233" s="14">
        <v>32000</v>
      </c>
      <c r="X1233" s="14">
        <v>32000</v>
      </c>
      <c r="Y1233" s="14">
        <v>32250</v>
      </c>
      <c r="Z1233" s="14">
        <v>32250</v>
      </c>
      <c r="AA1233" s="14">
        <v>32250</v>
      </c>
      <c r="AB1233" s="14">
        <v>32250</v>
      </c>
      <c r="AC1233" s="14">
        <v>32300</v>
      </c>
    </row>
    <row r="1234" spans="1:29">
      <c r="A1234" s="1" t="s">
        <v>524</v>
      </c>
      <c r="B1234" s="1" t="s">
        <v>552</v>
      </c>
      <c r="F1234" s="1">
        <v>34</v>
      </c>
      <c r="G1234" s="1" t="s">
        <v>839</v>
      </c>
      <c r="H1234" s="1" t="str">
        <f t="shared" si="20"/>
        <v>34단독주택중위전세가격</v>
      </c>
      <c r="I1234" s="1" t="s">
        <v>870</v>
      </c>
      <c r="J1234" s="14">
        <v>27500</v>
      </c>
      <c r="K1234" s="14">
        <v>27500</v>
      </c>
      <c r="L1234" s="14">
        <v>27500</v>
      </c>
      <c r="M1234" s="14">
        <v>27500</v>
      </c>
      <c r="N1234" s="14">
        <v>27500</v>
      </c>
      <c r="O1234" s="14">
        <v>27500</v>
      </c>
      <c r="P1234" s="14">
        <v>27500</v>
      </c>
      <c r="Q1234" s="14">
        <v>27500</v>
      </c>
      <c r="R1234" s="14">
        <v>27500</v>
      </c>
      <c r="S1234" s="14">
        <v>27750</v>
      </c>
      <c r="T1234" s="14">
        <v>28000</v>
      </c>
      <c r="U1234" s="14">
        <v>30000</v>
      </c>
      <c r="V1234" s="14">
        <v>30000</v>
      </c>
      <c r="W1234" s="14">
        <v>30000</v>
      </c>
      <c r="X1234" s="14">
        <v>30000</v>
      </c>
      <c r="Y1234" s="14">
        <v>30000</v>
      </c>
      <c r="Z1234" s="14">
        <v>30200</v>
      </c>
      <c r="AA1234" s="14">
        <v>30200</v>
      </c>
      <c r="AB1234" s="14">
        <v>30500</v>
      </c>
      <c r="AC1234" s="14">
        <v>30300</v>
      </c>
    </row>
    <row r="1235" spans="1:29">
      <c r="A1235" s="1" t="s">
        <v>524</v>
      </c>
      <c r="B1235" s="1" t="s">
        <v>553</v>
      </c>
      <c r="F1235" s="1">
        <v>35</v>
      </c>
      <c r="G1235" s="1" t="s">
        <v>839</v>
      </c>
      <c r="H1235" s="1" t="str">
        <f t="shared" si="20"/>
        <v>35단독주택중위전세가격</v>
      </c>
      <c r="I1235" s="1" t="s">
        <v>870</v>
      </c>
      <c r="J1235" s="14">
        <v>27000</v>
      </c>
      <c r="K1235" s="14">
        <v>27000</v>
      </c>
      <c r="L1235" s="14">
        <v>27000</v>
      </c>
      <c r="M1235" s="14">
        <v>27000</v>
      </c>
      <c r="N1235" s="14">
        <v>27000</v>
      </c>
      <c r="O1235" s="14">
        <v>27000</v>
      </c>
      <c r="P1235" s="14">
        <v>27000</v>
      </c>
      <c r="Q1235" s="14">
        <v>27000</v>
      </c>
      <c r="R1235" s="14">
        <v>27000</v>
      </c>
      <c r="S1235" s="14">
        <v>27000</v>
      </c>
      <c r="T1235" s="14">
        <v>27000</v>
      </c>
      <c r="U1235" s="14">
        <v>26400</v>
      </c>
      <c r="V1235" s="14">
        <v>26400</v>
      </c>
      <c r="W1235" s="14">
        <v>26400</v>
      </c>
      <c r="X1235" s="14">
        <v>26400</v>
      </c>
      <c r="Y1235" s="14">
        <v>26600</v>
      </c>
      <c r="Z1235" s="14">
        <v>26700</v>
      </c>
      <c r="AA1235" s="14">
        <v>26700</v>
      </c>
      <c r="AB1235" s="14">
        <v>26700</v>
      </c>
      <c r="AC1235" s="14">
        <v>26700</v>
      </c>
    </row>
    <row r="1236" spans="1:29">
      <c r="A1236" s="1" t="s">
        <v>524</v>
      </c>
      <c r="B1236" s="1" t="s">
        <v>554</v>
      </c>
      <c r="F1236" s="1">
        <v>36</v>
      </c>
      <c r="G1236" s="1" t="s">
        <v>839</v>
      </c>
      <c r="H1236" s="1" t="str">
        <f t="shared" si="20"/>
        <v>36단독주택중위전세가격</v>
      </c>
      <c r="I1236" s="1" t="s">
        <v>870</v>
      </c>
      <c r="J1236" s="14">
        <v>25800</v>
      </c>
      <c r="K1236" s="14">
        <v>25800</v>
      </c>
      <c r="L1236" s="14">
        <v>25000</v>
      </c>
      <c r="M1236" s="14">
        <v>25000</v>
      </c>
      <c r="N1236" s="14">
        <v>25000</v>
      </c>
      <c r="O1236" s="14">
        <v>25000</v>
      </c>
      <c r="P1236" s="14">
        <v>25000</v>
      </c>
      <c r="Q1236" s="14">
        <v>25000</v>
      </c>
      <c r="R1236" s="14">
        <v>25000</v>
      </c>
      <c r="S1236" s="14">
        <v>25000</v>
      </c>
      <c r="T1236" s="14">
        <v>24900</v>
      </c>
      <c r="U1236" s="14">
        <v>24900</v>
      </c>
      <c r="V1236" s="14">
        <v>24500</v>
      </c>
      <c r="W1236" s="14">
        <v>24500</v>
      </c>
      <c r="X1236" s="14">
        <v>24500</v>
      </c>
      <c r="Y1236" s="14">
        <v>24500</v>
      </c>
      <c r="Z1236" s="14">
        <v>24500</v>
      </c>
      <c r="AA1236" s="14">
        <v>24500</v>
      </c>
      <c r="AB1236" s="14">
        <v>24500</v>
      </c>
      <c r="AC1236" s="14">
        <v>24500</v>
      </c>
    </row>
    <row r="1237" spans="1:29">
      <c r="A1237" s="1" t="s">
        <v>524</v>
      </c>
      <c r="B1237" s="1" t="s">
        <v>555</v>
      </c>
      <c r="F1237" s="1">
        <v>37</v>
      </c>
      <c r="G1237" s="1" t="s">
        <v>839</v>
      </c>
      <c r="H1237" s="1" t="str">
        <f t="shared" si="20"/>
        <v>37단독주택중위전세가격</v>
      </c>
      <c r="I1237" s="1" t="s">
        <v>870</v>
      </c>
      <c r="J1237" s="14">
        <v>40000</v>
      </c>
      <c r="K1237" s="14">
        <v>40000</v>
      </c>
      <c r="L1237" s="14">
        <v>40000</v>
      </c>
      <c r="M1237" s="14">
        <v>40000</v>
      </c>
      <c r="N1237" s="14">
        <v>40000</v>
      </c>
      <c r="O1237" s="14">
        <v>40000</v>
      </c>
      <c r="P1237" s="14">
        <v>40000</v>
      </c>
      <c r="Q1237" s="14">
        <v>40000</v>
      </c>
      <c r="R1237" s="14">
        <v>40000</v>
      </c>
      <c r="S1237" s="14">
        <v>40000</v>
      </c>
      <c r="T1237" s="14">
        <v>40000</v>
      </c>
      <c r="U1237" s="14">
        <v>40000</v>
      </c>
      <c r="V1237" s="14">
        <v>40000</v>
      </c>
      <c r="W1237" s="14">
        <v>40000</v>
      </c>
      <c r="X1237" s="14">
        <v>40000</v>
      </c>
      <c r="Y1237" s="14">
        <v>39000</v>
      </c>
      <c r="Z1237" s="14">
        <v>39000</v>
      </c>
      <c r="AA1237" s="14">
        <v>39000</v>
      </c>
      <c r="AB1237" s="14">
        <v>39000</v>
      </c>
      <c r="AC1237" s="14">
        <v>39000</v>
      </c>
    </row>
    <row r="1238" spans="1:29">
      <c r="A1238" s="1" t="s">
        <v>524</v>
      </c>
      <c r="B1238" s="1" t="s">
        <v>556</v>
      </c>
      <c r="F1238" s="1">
        <v>38</v>
      </c>
      <c r="G1238" s="1" t="s">
        <v>839</v>
      </c>
      <c r="H1238" s="1" t="str">
        <f t="shared" si="20"/>
        <v>38단독주택중위전세가격</v>
      </c>
      <c r="I1238" s="1" t="s">
        <v>870</v>
      </c>
      <c r="J1238" s="14">
        <v>44064.371257485036</v>
      </c>
      <c r="K1238" s="14">
        <v>44150</v>
      </c>
      <c r="L1238" s="14">
        <v>44750</v>
      </c>
      <c r="M1238" s="14">
        <v>45000</v>
      </c>
      <c r="N1238" s="14">
        <v>45000</v>
      </c>
      <c r="O1238" s="14">
        <v>45000</v>
      </c>
      <c r="P1238" s="14">
        <v>44500</v>
      </c>
      <c r="Q1238" s="14">
        <v>44500</v>
      </c>
      <c r="R1238" s="14">
        <v>44500</v>
      </c>
      <c r="S1238" s="14">
        <v>44500</v>
      </c>
      <c r="T1238" s="14">
        <v>44500</v>
      </c>
      <c r="U1238" s="14">
        <v>44500</v>
      </c>
      <c r="V1238" s="14">
        <v>44550</v>
      </c>
      <c r="W1238" s="14">
        <v>44550</v>
      </c>
      <c r="X1238" s="14">
        <v>44550</v>
      </c>
      <c r="Y1238" s="14">
        <v>44550</v>
      </c>
      <c r="Z1238" s="14">
        <v>45000</v>
      </c>
      <c r="AA1238" s="14">
        <v>45000</v>
      </c>
      <c r="AB1238" s="14">
        <v>45000</v>
      </c>
      <c r="AC1238" s="14">
        <v>45000</v>
      </c>
    </row>
    <row r="1239" spans="1:29">
      <c r="A1239" s="1" t="s">
        <v>524</v>
      </c>
      <c r="B1239" s="1" t="s">
        <v>557</v>
      </c>
      <c r="F1239" s="1">
        <v>39</v>
      </c>
      <c r="G1239" s="1" t="s">
        <v>839</v>
      </c>
      <c r="H1239" s="1" t="str">
        <f t="shared" si="20"/>
        <v>39단독주택중위전세가격</v>
      </c>
      <c r="I1239" s="1" t="s">
        <v>870</v>
      </c>
      <c r="J1239" s="14">
        <v>62000</v>
      </c>
      <c r="K1239" s="14">
        <v>62000</v>
      </c>
      <c r="L1239" s="14">
        <v>62000</v>
      </c>
      <c r="M1239" s="14">
        <v>62000</v>
      </c>
      <c r="N1239" s="14">
        <v>62000</v>
      </c>
      <c r="O1239" s="14">
        <v>62000</v>
      </c>
      <c r="P1239" s="14">
        <v>62000</v>
      </c>
      <c r="Q1239" s="14">
        <v>62000</v>
      </c>
      <c r="R1239" s="14">
        <v>62000</v>
      </c>
      <c r="S1239" s="14">
        <v>62000</v>
      </c>
      <c r="T1239" s="14">
        <v>62000</v>
      </c>
      <c r="U1239" s="14">
        <v>62000</v>
      </c>
      <c r="V1239" s="14">
        <v>62000</v>
      </c>
      <c r="W1239" s="14">
        <v>62000</v>
      </c>
      <c r="X1239" s="14">
        <v>62000</v>
      </c>
      <c r="Y1239" s="14">
        <v>62000</v>
      </c>
      <c r="Z1239" s="14">
        <v>62000</v>
      </c>
      <c r="AA1239" s="14">
        <v>62000</v>
      </c>
      <c r="AB1239" s="14">
        <v>62000</v>
      </c>
      <c r="AC1239" s="14">
        <v>62000</v>
      </c>
    </row>
    <row r="1240" spans="1:29">
      <c r="A1240" s="1" t="s">
        <v>655</v>
      </c>
      <c r="F1240" s="1">
        <v>40</v>
      </c>
      <c r="G1240" s="1" t="s">
        <v>839</v>
      </c>
      <c r="H1240" s="1" t="str">
        <f t="shared" si="20"/>
        <v>40단독주택중위전세가격</v>
      </c>
      <c r="I1240" s="1" t="s">
        <v>870</v>
      </c>
      <c r="J1240" s="14">
        <v>75257.966624561232</v>
      </c>
      <c r="K1240" s="14">
        <v>75257.966624561232</v>
      </c>
      <c r="L1240" s="14">
        <v>75087.019632984433</v>
      </c>
      <c r="M1240" s="14">
        <v>75121.416520143961</v>
      </c>
      <c r="N1240" s="14">
        <v>75224.936492722525</v>
      </c>
      <c r="O1240" s="14">
        <v>75203.073485632311</v>
      </c>
      <c r="P1240" s="14">
        <v>75203.073485632311</v>
      </c>
      <c r="Q1240" s="14">
        <v>75235.348893303963</v>
      </c>
      <c r="R1240" s="14">
        <v>75126.033857852875</v>
      </c>
      <c r="S1240" s="14">
        <v>75055.041544740729</v>
      </c>
      <c r="T1240" s="14">
        <v>75000.384027015185</v>
      </c>
      <c r="U1240" s="14">
        <v>74971.51297862822</v>
      </c>
      <c r="V1240" s="14">
        <v>74894.438075726459</v>
      </c>
      <c r="W1240" s="14">
        <v>74894.438075726459</v>
      </c>
      <c r="X1240" s="14">
        <v>74879.215639424932</v>
      </c>
      <c r="Y1240" s="14">
        <v>75424.612750879474</v>
      </c>
      <c r="Z1240" s="14">
        <v>75329.259613233822</v>
      </c>
      <c r="AA1240" s="14">
        <v>75327.61313723895</v>
      </c>
      <c r="AB1240" s="14">
        <v>75388.594388636964</v>
      </c>
      <c r="AC1240" s="14">
        <v>75278.760269028207</v>
      </c>
    </row>
    <row r="1241" spans="1:29">
      <c r="A1241" s="1" t="s">
        <v>523</v>
      </c>
      <c r="F1241" s="1">
        <v>41</v>
      </c>
      <c r="G1241" s="1" t="s">
        <v>839</v>
      </c>
      <c r="H1241" s="1" t="str">
        <f t="shared" si="20"/>
        <v>41단독주택중위전세가격</v>
      </c>
      <c r="I1241" s="1" t="s">
        <v>870</v>
      </c>
      <c r="J1241" s="14">
        <v>52513.113500898471</v>
      </c>
      <c r="K1241" s="14">
        <v>52525.452120847956</v>
      </c>
      <c r="L1241" s="14">
        <v>52498.667565951808</v>
      </c>
      <c r="M1241" s="14">
        <v>52574.858044558932</v>
      </c>
      <c r="N1241" s="14">
        <v>52645.370051774873</v>
      </c>
      <c r="O1241" s="14">
        <v>52553.030587536341</v>
      </c>
      <c r="P1241" s="14">
        <v>52480.98340111805</v>
      </c>
      <c r="Q1241" s="14">
        <v>52480.98340111805</v>
      </c>
      <c r="R1241" s="14">
        <v>52501.920707951904</v>
      </c>
      <c r="S1241" s="14">
        <v>52692.553340499195</v>
      </c>
      <c r="T1241" s="14">
        <v>52705.930003948328</v>
      </c>
      <c r="U1241" s="14">
        <v>52917.159644517436</v>
      </c>
      <c r="V1241" s="14">
        <v>52868.113549356596</v>
      </c>
      <c r="W1241" s="14">
        <v>52919.380940502568</v>
      </c>
      <c r="X1241" s="14">
        <v>53028.407365341896</v>
      </c>
      <c r="Y1241" s="14">
        <v>53196.645150958553</v>
      </c>
      <c r="Z1241" s="14">
        <v>53250.917763686884</v>
      </c>
      <c r="AA1241" s="14">
        <v>53140.742980172894</v>
      </c>
      <c r="AB1241" s="14">
        <v>53167.033863907156</v>
      </c>
      <c r="AC1241" s="14">
        <v>53178.8380040415</v>
      </c>
    </row>
  </sheetData>
  <sortState ref="A2:P1345">
    <sortCondition ref="G2:G1345"/>
    <sortCondition ref="I2:I1345"/>
    <sortCondition ref="F2:F1345"/>
  </sortState>
  <phoneticPr fontId="16" type="noConversion"/>
  <pageMargins left="0.75" right="0.75" top="1" bottom="1" header="0.5" footer="0.5"/>
  <headerFooter alignWithMargins="0">
    <oddHeader>&amp;A</oddHeader>
    <oddFooter>Page &amp;P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>
  <sheetPr codeName="Sheet44">
    <tabColor theme="1"/>
  </sheetPr>
  <dimension ref="A1:AC1241"/>
  <sheetViews>
    <sheetView topLeftCell="C1" workbookViewId="0">
      <pane ySplit="1" topLeftCell="A2" activePane="bottomLeft" state="frozen"/>
      <selection activeCell="F7" sqref="F7:F12"/>
      <selection pane="bottomLeft" activeCell="F7" sqref="F7:F12"/>
    </sheetView>
  </sheetViews>
  <sheetFormatPr defaultRowHeight="12"/>
  <cols>
    <col min="1" max="7" width="9.140625" style="1"/>
    <col min="8" max="8" width="19.7109375" style="1" customWidth="1"/>
    <col min="9" max="9" width="18.5703125" style="1" customWidth="1"/>
    <col min="10" max="10" width="13" style="14" hidden="1" customWidth="1"/>
    <col min="11" max="19" width="8.7109375" style="14" hidden="1" customWidth="1"/>
    <col min="20" max="20" width="0" style="14" hidden="1" customWidth="1"/>
    <col min="21" max="21" width="0" style="1" hidden="1" customWidth="1"/>
    <col min="22" max="16384" width="9.140625" style="1"/>
  </cols>
  <sheetData>
    <row r="1" spans="1:29">
      <c r="A1" s="1" t="s">
        <v>508</v>
      </c>
      <c r="B1" s="1" t="s">
        <v>509</v>
      </c>
      <c r="C1" s="1" t="s">
        <v>510</v>
      </c>
      <c r="D1" s="1" t="s">
        <v>511</v>
      </c>
      <c r="E1" s="1" t="s">
        <v>512</v>
      </c>
      <c r="F1" s="1" t="s">
        <v>513</v>
      </c>
      <c r="G1" s="1" t="s">
        <v>514</v>
      </c>
      <c r="I1" s="1" t="s">
        <v>515</v>
      </c>
      <c r="J1" s="8">
        <v>40909</v>
      </c>
      <c r="K1" s="8">
        <f t="shared" ref="K1:AC1" si="0">DATE(YEAR(J1),MONTH(J1)+1,1)</f>
        <v>40940</v>
      </c>
      <c r="L1" s="8">
        <f t="shared" si="0"/>
        <v>40969</v>
      </c>
      <c r="M1" s="8">
        <f t="shared" si="0"/>
        <v>41000</v>
      </c>
      <c r="N1" s="8">
        <f t="shared" si="0"/>
        <v>41030</v>
      </c>
      <c r="O1" s="8">
        <f t="shared" si="0"/>
        <v>41061</v>
      </c>
      <c r="P1" s="8">
        <f t="shared" si="0"/>
        <v>41091</v>
      </c>
      <c r="Q1" s="8">
        <f t="shared" si="0"/>
        <v>41122</v>
      </c>
      <c r="R1" s="8">
        <f t="shared" si="0"/>
        <v>41153</v>
      </c>
      <c r="S1" s="8">
        <f t="shared" si="0"/>
        <v>41183</v>
      </c>
      <c r="T1" s="8">
        <f t="shared" si="0"/>
        <v>41214</v>
      </c>
      <c r="U1" s="8">
        <f t="shared" si="0"/>
        <v>41244</v>
      </c>
      <c r="V1" s="8">
        <f t="shared" si="0"/>
        <v>41275</v>
      </c>
      <c r="W1" s="8">
        <f t="shared" si="0"/>
        <v>41306</v>
      </c>
      <c r="X1" s="8">
        <f t="shared" si="0"/>
        <v>41334</v>
      </c>
      <c r="Y1" s="8">
        <f t="shared" si="0"/>
        <v>41365</v>
      </c>
      <c r="Z1" s="8">
        <f t="shared" si="0"/>
        <v>41395</v>
      </c>
      <c r="AA1" s="8">
        <f t="shared" si="0"/>
        <v>41426</v>
      </c>
      <c r="AB1" s="8">
        <f t="shared" si="0"/>
        <v>41456</v>
      </c>
      <c r="AC1" s="8">
        <f t="shared" si="0"/>
        <v>41487</v>
      </c>
    </row>
    <row r="2" spans="1:29" s="14" customFormat="1">
      <c r="A2" s="1" t="s">
        <v>516</v>
      </c>
      <c r="B2" s="1"/>
      <c r="C2" s="1"/>
      <c r="D2" s="1"/>
      <c r="E2" s="1"/>
      <c r="F2" s="1">
        <v>1</v>
      </c>
      <c r="G2" s="1" t="s">
        <v>836</v>
      </c>
      <c r="H2" s="1" t="str">
        <f>F2&amp;G2&amp;I2</f>
        <v>1종합평균단위매매가격</v>
      </c>
      <c r="I2" s="1" t="s">
        <v>871</v>
      </c>
      <c r="J2" s="13">
        <v>2610.0716245510034</v>
      </c>
      <c r="K2" s="13">
        <v>2607.6695620908899</v>
      </c>
      <c r="L2" s="13">
        <v>2603.875281733629</v>
      </c>
      <c r="M2" s="13">
        <v>2597.5822751289948</v>
      </c>
      <c r="N2" s="13">
        <v>2591.3735247712202</v>
      </c>
      <c r="O2" s="13">
        <v>2580.8705743373762</v>
      </c>
      <c r="P2" s="13">
        <v>2569.1779056219116</v>
      </c>
      <c r="Q2" s="14">
        <v>2555.5324558905263</v>
      </c>
      <c r="R2" s="14">
        <v>2544.0176088742296</v>
      </c>
      <c r="S2" s="14">
        <v>2534.550204346956</v>
      </c>
      <c r="T2" s="14">
        <v>2527.2417269471098</v>
      </c>
      <c r="U2" s="14">
        <v>2517.8038901765135</v>
      </c>
      <c r="V2" s="14">
        <v>2507.2424541090518</v>
      </c>
      <c r="W2" s="14">
        <v>2500.7194592470792</v>
      </c>
      <c r="X2" s="14">
        <v>2498.4743369491621</v>
      </c>
      <c r="Y2" s="14">
        <v>2495.9320537354338</v>
      </c>
      <c r="Z2" s="14">
        <v>2500.779301650728</v>
      </c>
      <c r="AA2" s="14">
        <v>2499.660206592263</v>
      </c>
      <c r="AB2" s="14">
        <v>2494.6074382881561</v>
      </c>
      <c r="AC2" s="14">
        <v>2489.1475569261852</v>
      </c>
    </row>
    <row r="3" spans="1:29" s="14" customFormat="1">
      <c r="A3" s="1" t="s">
        <v>521</v>
      </c>
      <c r="B3" s="1"/>
      <c r="C3" s="1"/>
      <c r="D3" s="1"/>
      <c r="E3" s="1"/>
      <c r="F3" s="1">
        <v>2</v>
      </c>
      <c r="G3" s="1" t="s">
        <v>836</v>
      </c>
      <c r="H3" s="1" t="str">
        <f t="shared" ref="H3:H68" si="1">F3&amp;G3&amp;I3</f>
        <v>2종합평균단위매매가격</v>
      </c>
      <c r="I3" s="1" t="s">
        <v>871</v>
      </c>
      <c r="J3" s="13">
        <v>3837.7576662537663</v>
      </c>
      <c r="K3" s="13">
        <v>3831.3657939929612</v>
      </c>
      <c r="L3" s="13">
        <v>3819.7893457278724</v>
      </c>
      <c r="M3" s="13">
        <v>3804.4374797049454</v>
      </c>
      <c r="N3" s="13">
        <v>3790.6644125626531</v>
      </c>
      <c r="O3" s="13">
        <v>3770.642917174473</v>
      </c>
      <c r="P3" s="13">
        <v>3749.4747068705419</v>
      </c>
      <c r="Q3" s="14">
        <v>3723.5838003289596</v>
      </c>
      <c r="R3" s="14">
        <v>3700.3852838769649</v>
      </c>
      <c r="S3" s="14">
        <v>3680.2004141767316</v>
      </c>
      <c r="T3" s="14">
        <v>3664.3446587959952</v>
      </c>
      <c r="U3" s="14">
        <v>3630.0538291240719</v>
      </c>
      <c r="V3" s="14">
        <v>3608.5249928848571</v>
      </c>
      <c r="W3" s="14">
        <v>3595.5173341025443</v>
      </c>
      <c r="X3" s="14">
        <v>3590.2794441653518</v>
      </c>
      <c r="Y3" s="14">
        <v>3582.3116151679883</v>
      </c>
      <c r="Z3" s="14">
        <v>3588.5927664281749</v>
      </c>
      <c r="AA3" s="14">
        <v>3583.6715143570073</v>
      </c>
      <c r="AB3" s="14">
        <v>3570.5013950372245</v>
      </c>
      <c r="AC3" s="14">
        <v>3558.6174638625498</v>
      </c>
    </row>
    <row r="4" spans="1:29" s="14" customFormat="1">
      <c r="A4" s="1" t="s">
        <v>1382</v>
      </c>
      <c r="B4" s="1"/>
      <c r="C4" s="1"/>
      <c r="D4" s="1"/>
      <c r="E4" s="1"/>
      <c r="F4" s="1">
        <v>3</v>
      </c>
      <c r="G4" s="1" t="s">
        <v>836</v>
      </c>
      <c r="H4" s="1" t="str">
        <f t="shared" si="1"/>
        <v>3종합평균단위매매가격</v>
      </c>
      <c r="I4" s="1" t="s">
        <v>871</v>
      </c>
      <c r="J4" s="13">
        <v>1473.3627030321454</v>
      </c>
      <c r="K4" s="13">
        <v>1474.6547873176582</v>
      </c>
      <c r="L4" s="13">
        <v>1478.0659808267587</v>
      </c>
      <c r="M4" s="13">
        <v>1480.1605309506158</v>
      </c>
      <c r="N4" s="13">
        <v>1480.9555470950929</v>
      </c>
      <c r="O4" s="13">
        <v>1479.265774136547</v>
      </c>
      <c r="P4" s="13">
        <v>1476.3464662755352</v>
      </c>
      <c r="Q4" s="14">
        <v>1474.0390293026185</v>
      </c>
      <c r="R4" s="14">
        <v>1473.3420386702019</v>
      </c>
      <c r="S4" s="14">
        <v>1473.7978863950109</v>
      </c>
      <c r="T4" s="14">
        <v>1474.4032947978383</v>
      </c>
      <c r="U4" s="14">
        <v>1479.865493495902</v>
      </c>
      <c r="V4" s="14">
        <v>1479.5387046524254</v>
      </c>
      <c r="W4" s="14">
        <v>1479.0671209317809</v>
      </c>
      <c r="X4" s="14">
        <v>1479.614813752459</v>
      </c>
      <c r="Y4" s="14">
        <v>1483.3407210301373</v>
      </c>
      <c r="Z4" s="14">
        <v>1486.8514580697515</v>
      </c>
      <c r="AA4" s="14">
        <v>1489.2762728686928</v>
      </c>
      <c r="AB4" s="14">
        <v>1491.7895151697226</v>
      </c>
      <c r="AC4" s="14">
        <v>1492.3173542989475</v>
      </c>
    </row>
    <row r="5" spans="1:29" s="14" customFormat="1">
      <c r="A5" s="1" t="s">
        <v>522</v>
      </c>
      <c r="B5" s="1"/>
      <c r="C5" s="1"/>
      <c r="D5" s="1"/>
      <c r="E5" s="1"/>
      <c r="F5" s="1">
        <v>4</v>
      </c>
      <c r="G5" s="1" t="s">
        <v>836</v>
      </c>
      <c r="H5" s="1" t="str">
        <f t="shared" si="1"/>
        <v>4종합평균단위매매가격</v>
      </c>
      <c r="I5" s="1" t="s">
        <v>871</v>
      </c>
      <c r="J5" s="13">
        <v>1947.7009786949168</v>
      </c>
      <c r="K5" s="13">
        <v>1947.6581576716201</v>
      </c>
      <c r="L5" s="13">
        <v>1950.603272808876</v>
      </c>
      <c r="M5" s="13">
        <v>1951.8549516876515</v>
      </c>
      <c r="N5" s="13">
        <v>1952.4416110335451</v>
      </c>
      <c r="O5" s="13">
        <v>1949.0008312582643</v>
      </c>
      <c r="P5" s="13">
        <v>1943.7287078467268</v>
      </c>
      <c r="Q5" s="14">
        <v>1938.1393544181594</v>
      </c>
      <c r="R5" s="14">
        <v>1936.2227346098759</v>
      </c>
      <c r="S5" s="14">
        <v>1936.5161738430691</v>
      </c>
      <c r="T5" s="14">
        <v>1938.1857840378243</v>
      </c>
      <c r="U5" s="14">
        <v>1945.2885932514268</v>
      </c>
      <c r="V5" s="14">
        <v>1945.6275467758771</v>
      </c>
      <c r="W5" s="14">
        <v>1944.7565972543441</v>
      </c>
      <c r="X5" s="14">
        <v>1945.0653860370173</v>
      </c>
      <c r="Y5" s="14">
        <v>1950.7055902429895</v>
      </c>
      <c r="Z5" s="14">
        <v>1955.3533177230663</v>
      </c>
      <c r="AA5" s="14">
        <v>1959.5954056015144</v>
      </c>
      <c r="AB5" s="14">
        <v>1963.7310634028518</v>
      </c>
      <c r="AC5" s="14">
        <v>1964.9292667784987</v>
      </c>
    </row>
    <row r="6" spans="1:29" s="14" customFormat="1">
      <c r="A6" s="1" t="s">
        <v>853</v>
      </c>
      <c r="B6" s="1"/>
      <c r="C6" s="1"/>
      <c r="D6" s="1"/>
      <c r="E6" s="1"/>
      <c r="F6" s="1">
        <v>5</v>
      </c>
      <c r="G6" s="1" t="s">
        <v>836</v>
      </c>
      <c r="H6" s="1" t="str">
        <f t="shared" si="1"/>
        <v>5종합평균단위매매가격</v>
      </c>
      <c r="I6" s="1" t="s">
        <v>871</v>
      </c>
      <c r="J6" s="13">
        <v>1164.8077110956335</v>
      </c>
      <c r="K6" s="13">
        <v>1166.9681454973584</v>
      </c>
      <c r="L6" s="13">
        <v>1170.6825209667702</v>
      </c>
      <c r="M6" s="13">
        <v>1173.3253551814846</v>
      </c>
      <c r="N6" s="13">
        <v>1174.2559065201574</v>
      </c>
      <c r="O6" s="13">
        <v>1173.7051559048211</v>
      </c>
      <c r="P6" s="13">
        <v>1172.3163443593462</v>
      </c>
      <c r="Q6" s="14">
        <v>1172.1437798128509</v>
      </c>
      <c r="R6" s="14">
        <v>1172.2401526719207</v>
      </c>
      <c r="S6" s="14">
        <v>1172.8016464164421</v>
      </c>
      <c r="T6" s="14">
        <v>1172.714796167216</v>
      </c>
      <c r="U6" s="14">
        <v>1177.1529202631039</v>
      </c>
      <c r="V6" s="14">
        <v>1176.2908006488715</v>
      </c>
      <c r="W6" s="14">
        <v>1175.9775831957193</v>
      </c>
      <c r="X6" s="14">
        <v>1176.5753925827839</v>
      </c>
      <c r="Y6" s="14">
        <v>1179.0068726974357</v>
      </c>
      <c r="Z6" s="14">
        <v>1181.720154128396</v>
      </c>
      <c r="AA6" s="14">
        <v>1182.939342214441</v>
      </c>
      <c r="AB6" s="14">
        <v>1184.4134937324952</v>
      </c>
      <c r="AC6" s="14">
        <v>1184.5345954897934</v>
      </c>
    </row>
    <row r="7" spans="1:29" s="14" customFormat="1">
      <c r="A7" s="1" t="s">
        <v>524</v>
      </c>
      <c r="B7" s="1" t="s">
        <v>525</v>
      </c>
      <c r="C7" s="1"/>
      <c r="D7" s="1"/>
      <c r="E7" s="1"/>
      <c r="F7" s="1">
        <v>6</v>
      </c>
      <c r="G7" s="1" t="s">
        <v>836</v>
      </c>
      <c r="H7" s="1" t="str">
        <f t="shared" si="1"/>
        <v>6종합평균단위매매가격</v>
      </c>
      <c r="I7" s="1" t="s">
        <v>871</v>
      </c>
      <c r="J7" s="13">
        <v>5465.4706556251194</v>
      </c>
      <c r="K7" s="13">
        <v>5452.7847091472395</v>
      </c>
      <c r="L7" s="13">
        <v>5431.8860951785409</v>
      </c>
      <c r="M7" s="13">
        <v>5402.391936622168</v>
      </c>
      <c r="N7" s="13">
        <v>5380.9848872379234</v>
      </c>
      <c r="O7" s="13">
        <v>5348.3547603333391</v>
      </c>
      <c r="P7" s="13">
        <v>5318.524303509148</v>
      </c>
      <c r="Q7" s="14">
        <v>5278.4457458196894</v>
      </c>
      <c r="R7" s="14">
        <v>5245.4073047711418</v>
      </c>
      <c r="S7" s="14">
        <v>5218.0190029003143</v>
      </c>
      <c r="T7" s="14">
        <v>5198.6228767295624</v>
      </c>
      <c r="U7" s="14">
        <v>5154.3559231138397</v>
      </c>
      <c r="V7" s="14">
        <v>5125.6406562899756</v>
      </c>
      <c r="W7" s="14">
        <v>5110.8759507853783</v>
      </c>
      <c r="X7" s="14">
        <v>5111.5833689923948</v>
      </c>
      <c r="Y7" s="14">
        <v>5094.6492382351535</v>
      </c>
      <c r="Z7" s="14">
        <v>5105.1343530598924</v>
      </c>
      <c r="AA7" s="14">
        <v>5090.8348137945914</v>
      </c>
      <c r="AB7" s="14">
        <v>5065.4597875438176</v>
      </c>
      <c r="AC7" s="14">
        <v>5043.924054744436</v>
      </c>
    </row>
    <row r="8" spans="1:29" s="14" customFormat="1">
      <c r="A8" s="1" t="s">
        <v>524</v>
      </c>
      <c r="B8" s="1" t="s">
        <v>525</v>
      </c>
      <c r="C8" s="1" t="s">
        <v>526</v>
      </c>
      <c r="D8" s="1"/>
      <c r="E8" s="1"/>
      <c r="F8" s="1">
        <v>7</v>
      </c>
      <c r="G8" s="1" t="s">
        <v>836</v>
      </c>
      <c r="H8" s="1" t="str">
        <f t="shared" si="1"/>
        <v>7종합평균단위매매가격</v>
      </c>
      <c r="I8" s="1" t="s">
        <v>871</v>
      </c>
      <c r="J8" s="13">
        <v>4543.2087860744423</v>
      </c>
      <c r="K8" s="13">
        <v>4539.9261213556101</v>
      </c>
      <c r="L8" s="13">
        <v>4527.7793662873109</v>
      </c>
      <c r="M8" s="13">
        <v>4512.7235012452147</v>
      </c>
      <c r="N8" s="13">
        <v>4498.3948861286399</v>
      </c>
      <c r="O8" s="13">
        <v>4485.1961100221042</v>
      </c>
      <c r="P8" s="13">
        <v>4472.4436368321558</v>
      </c>
      <c r="Q8" s="14">
        <v>4457.3614682467323</v>
      </c>
      <c r="R8" s="14">
        <v>4442.0279965878808</v>
      </c>
      <c r="S8" s="14">
        <v>4425.8614847004028</v>
      </c>
      <c r="T8" s="14">
        <v>4407.5578371528345</v>
      </c>
      <c r="U8" s="14">
        <v>4392.8431089696714</v>
      </c>
      <c r="V8" s="14">
        <v>4377.5070304169485</v>
      </c>
      <c r="W8" s="14">
        <v>4363.7605550095641</v>
      </c>
      <c r="X8" s="14">
        <v>4356.2312154480187</v>
      </c>
      <c r="Y8" s="14">
        <v>4345.5946004188881</v>
      </c>
      <c r="Z8" s="14">
        <v>4346.943623009809</v>
      </c>
      <c r="AA8" s="14">
        <v>4339.393524555132</v>
      </c>
      <c r="AB8" s="14">
        <v>4325.3061146525961</v>
      </c>
      <c r="AC8" s="14">
        <v>4305.5709162054718</v>
      </c>
    </row>
    <row r="9" spans="1:29" s="14" customFormat="1">
      <c r="A9" s="1" t="s">
        <v>524</v>
      </c>
      <c r="B9" s="1" t="s">
        <v>525</v>
      </c>
      <c r="C9" s="1" t="s">
        <v>527</v>
      </c>
      <c r="D9" s="1"/>
      <c r="E9" s="1"/>
      <c r="F9" s="1">
        <v>8</v>
      </c>
      <c r="G9" s="1" t="s">
        <v>836</v>
      </c>
      <c r="H9" s="1" t="str">
        <f t="shared" si="1"/>
        <v>8종합평균단위매매가격</v>
      </c>
      <c r="I9" s="1" t="s">
        <v>871</v>
      </c>
      <c r="J9" s="13">
        <v>5983.2155831514674</v>
      </c>
      <c r="K9" s="13">
        <v>5980.7009417645868</v>
      </c>
      <c r="L9" s="13">
        <v>5962.8085335420237</v>
      </c>
      <c r="M9" s="13">
        <v>5958.627296337504</v>
      </c>
      <c r="N9" s="13">
        <v>5954.0700879993574</v>
      </c>
      <c r="O9" s="13">
        <v>5940.9703421754466</v>
      </c>
      <c r="P9" s="13">
        <v>5930.3201873163007</v>
      </c>
      <c r="Q9" s="14">
        <v>5908.1420344569551</v>
      </c>
      <c r="R9" s="14">
        <v>5886.8656159515604</v>
      </c>
      <c r="S9" s="14">
        <v>5860.8992835001818</v>
      </c>
      <c r="T9" s="14">
        <v>5836.634396273942</v>
      </c>
      <c r="U9" s="14">
        <v>5830.6407914646034</v>
      </c>
      <c r="V9" s="14">
        <v>5822.7987760319311</v>
      </c>
      <c r="W9" s="14">
        <v>5817.9233654168502</v>
      </c>
      <c r="X9" s="14">
        <v>5807.5287942759851</v>
      </c>
      <c r="Y9" s="14">
        <v>5784.0940197667214</v>
      </c>
      <c r="Z9" s="14">
        <v>5778.0760421042269</v>
      </c>
      <c r="AA9" s="14">
        <v>5758.5464576144022</v>
      </c>
      <c r="AB9" s="14">
        <v>5743.5084382594869</v>
      </c>
      <c r="AC9" s="14">
        <v>5725.2743277984246</v>
      </c>
    </row>
    <row r="10" spans="1:29" s="14" customFormat="1">
      <c r="A10" s="1" t="s">
        <v>524</v>
      </c>
      <c r="B10" s="1" t="s">
        <v>525</v>
      </c>
      <c r="C10" s="1" t="s">
        <v>528</v>
      </c>
      <c r="D10" s="1"/>
      <c r="E10" s="1"/>
      <c r="F10" s="1">
        <v>9</v>
      </c>
      <c r="G10" s="1" t="s">
        <v>836</v>
      </c>
      <c r="H10" s="1" t="str">
        <f t="shared" si="1"/>
        <v>9종합평균단위매매가격</v>
      </c>
      <c r="I10" s="1" t="s">
        <v>871</v>
      </c>
      <c r="J10" s="13">
        <v>4264.2109997288526</v>
      </c>
      <c r="K10" s="13">
        <v>4262.3165196678256</v>
      </c>
      <c r="L10" s="13">
        <v>4251.077915304184</v>
      </c>
      <c r="M10" s="13">
        <v>4229.2295229918673</v>
      </c>
      <c r="N10" s="13">
        <v>4210.5882487057752</v>
      </c>
      <c r="O10" s="13">
        <v>4194.8937194433192</v>
      </c>
      <c r="P10" s="13">
        <v>4178.8035648816294</v>
      </c>
      <c r="Q10" s="14">
        <v>4162.5636757850525</v>
      </c>
      <c r="R10" s="14">
        <v>4150.0346782687784</v>
      </c>
      <c r="S10" s="14">
        <v>4135.8714082474744</v>
      </c>
      <c r="T10" s="14">
        <v>4113.3778610181762</v>
      </c>
      <c r="U10" s="14">
        <v>4097.3534338073823</v>
      </c>
      <c r="V10" s="14">
        <v>4076.1563856177304</v>
      </c>
      <c r="W10" s="14">
        <v>4056.9359454110931</v>
      </c>
      <c r="X10" s="14">
        <v>4048.7123972127574</v>
      </c>
      <c r="Y10" s="14">
        <v>4042.4912979111687</v>
      </c>
      <c r="Z10" s="14">
        <v>4045.4291025959046</v>
      </c>
      <c r="AA10" s="14">
        <v>4037.6590195483709</v>
      </c>
      <c r="AB10" s="14">
        <v>4019.6884677717517</v>
      </c>
      <c r="AC10" s="14">
        <v>3998.6256206720905</v>
      </c>
    </row>
    <row r="11" spans="1:29" s="14" customFormat="1">
      <c r="A11" s="1" t="s">
        <v>524</v>
      </c>
      <c r="B11" s="1" t="s">
        <v>525</v>
      </c>
      <c r="C11" s="1" t="s">
        <v>529</v>
      </c>
      <c r="D11" s="1"/>
      <c r="E11" s="1"/>
      <c r="F11" s="1">
        <v>10</v>
      </c>
      <c r="G11" s="1" t="s">
        <v>836</v>
      </c>
      <c r="H11" s="1" t="str">
        <f t="shared" si="1"/>
        <v>10종합평균단위매매가격</v>
      </c>
      <c r="I11" s="1" t="s">
        <v>871</v>
      </c>
      <c r="J11" s="13">
        <v>4561.2346615448887</v>
      </c>
      <c r="K11" s="13">
        <v>4553.8480087876378</v>
      </c>
      <c r="L11" s="13">
        <v>4542.1781419480831</v>
      </c>
      <c r="M11" s="13">
        <v>4539.7989587268848</v>
      </c>
      <c r="N11" s="13">
        <v>4532.0681535292642</v>
      </c>
      <c r="O11" s="13">
        <v>4525.4989140366333</v>
      </c>
      <c r="P11" s="13">
        <v>4520.6155969790861</v>
      </c>
      <c r="Q11" s="14">
        <v>4512.2227338032817</v>
      </c>
      <c r="R11" s="14">
        <v>4492.3906552333665</v>
      </c>
      <c r="S11" s="14">
        <v>4475.8216500586623</v>
      </c>
      <c r="T11" s="14">
        <v>4471.7484366780045</v>
      </c>
      <c r="U11" s="14">
        <v>4450.6043816989195</v>
      </c>
      <c r="V11" s="14">
        <v>4446.7592056475769</v>
      </c>
      <c r="W11" s="14">
        <v>4442.8238211519883</v>
      </c>
      <c r="X11" s="14">
        <v>4438.5021711951176</v>
      </c>
      <c r="Y11" s="14">
        <v>4422.7290587681073</v>
      </c>
      <c r="Z11" s="14">
        <v>4423.5885342106949</v>
      </c>
      <c r="AA11" s="14">
        <v>4422.5028552637505</v>
      </c>
      <c r="AB11" s="14">
        <v>4418.9397088940723</v>
      </c>
      <c r="AC11" s="14">
        <v>4401.904198710019</v>
      </c>
    </row>
    <row r="12" spans="1:29" s="14" customFormat="1">
      <c r="A12" s="1" t="s">
        <v>524</v>
      </c>
      <c r="B12" s="1" t="s">
        <v>525</v>
      </c>
      <c r="C12" s="1" t="s">
        <v>530</v>
      </c>
      <c r="D12" s="1"/>
      <c r="E12" s="1"/>
      <c r="F12" s="1">
        <v>11</v>
      </c>
      <c r="G12" s="1" t="s">
        <v>836</v>
      </c>
      <c r="H12" s="1" t="str">
        <f t="shared" si="1"/>
        <v>11종합평균단위매매가격</v>
      </c>
      <c r="I12" s="1" t="s">
        <v>871</v>
      </c>
      <c r="J12" s="13">
        <v>6332.3541682285522</v>
      </c>
      <c r="K12" s="13">
        <v>6310.8295716986477</v>
      </c>
      <c r="L12" s="13">
        <v>6281.7046150437018</v>
      </c>
      <c r="M12" s="13">
        <v>6238.6391282009772</v>
      </c>
      <c r="N12" s="13">
        <v>6210.5786779072032</v>
      </c>
      <c r="O12" s="13">
        <v>6159.6839797451676</v>
      </c>
      <c r="P12" s="13">
        <v>6113.8010079793685</v>
      </c>
      <c r="Q12" s="14">
        <v>6050.2270003484909</v>
      </c>
      <c r="R12" s="14">
        <v>6000.5467067396121</v>
      </c>
      <c r="S12" s="14">
        <v>5962.61044117253</v>
      </c>
      <c r="T12" s="14">
        <v>5942.1874356114658</v>
      </c>
      <c r="U12" s="14">
        <v>5883.7960866580643</v>
      </c>
      <c r="V12" s="14">
        <v>5842.2651231061573</v>
      </c>
      <c r="W12" s="14">
        <v>5826.5250723219542</v>
      </c>
      <c r="X12" s="14">
        <v>5835.1223406039571</v>
      </c>
      <c r="Y12" s="14">
        <v>5816.577548226589</v>
      </c>
      <c r="Z12" s="14">
        <v>5835.867900070506</v>
      </c>
      <c r="AA12" s="14">
        <v>5815.063344813304</v>
      </c>
      <c r="AB12" s="14">
        <v>5778.8094729046579</v>
      </c>
      <c r="AC12" s="14">
        <v>5755.5384104559034</v>
      </c>
    </row>
    <row r="13" spans="1:29" s="14" customFormat="1">
      <c r="A13" s="1" t="s">
        <v>524</v>
      </c>
      <c r="B13" s="1" t="s">
        <v>525</v>
      </c>
      <c r="C13" s="1" t="s">
        <v>531</v>
      </c>
      <c r="D13" s="1"/>
      <c r="E13" s="1"/>
      <c r="F13" s="1">
        <v>12</v>
      </c>
      <c r="G13" s="1" t="s">
        <v>836</v>
      </c>
      <c r="H13" s="1" t="str">
        <f t="shared" si="1"/>
        <v>12종합평균단위매매가격</v>
      </c>
      <c r="I13" s="1" t="s">
        <v>871</v>
      </c>
      <c r="J13" s="13">
        <v>4774.2923606753511</v>
      </c>
      <c r="K13" s="13">
        <v>4771.9236609032077</v>
      </c>
      <c r="L13" s="13">
        <v>4758.712547253971</v>
      </c>
      <c r="M13" s="13">
        <v>4735.5246971943234</v>
      </c>
      <c r="N13" s="13">
        <v>4709.2926800173054</v>
      </c>
      <c r="O13" s="13">
        <v>4684.3216825427671</v>
      </c>
      <c r="P13" s="13">
        <v>4659.640545706492</v>
      </c>
      <c r="Q13" s="14">
        <v>4620.0932847515551</v>
      </c>
      <c r="R13" s="14">
        <v>4597.5936424159472</v>
      </c>
      <c r="S13" s="14">
        <v>4579.930134951328</v>
      </c>
      <c r="T13" s="14">
        <v>4557.9385872427156</v>
      </c>
      <c r="U13" s="14">
        <v>4516.9978360944451</v>
      </c>
      <c r="V13" s="14">
        <v>4485.2240277413712</v>
      </c>
      <c r="W13" s="14">
        <v>4469.2227242852396</v>
      </c>
      <c r="X13" s="14">
        <v>4470.6442698642486</v>
      </c>
      <c r="Y13" s="14">
        <v>4485.1564617872218</v>
      </c>
      <c r="Z13" s="14">
        <v>4490.8227335255006</v>
      </c>
      <c r="AA13" s="14">
        <v>4482.8784333740596</v>
      </c>
      <c r="AB13" s="14">
        <v>4462.1068766112176</v>
      </c>
      <c r="AC13" s="14">
        <v>4447.4085018856149</v>
      </c>
    </row>
    <row r="14" spans="1:29" s="14" customFormat="1">
      <c r="A14" s="1" t="s">
        <v>524</v>
      </c>
      <c r="B14" s="1" t="s">
        <v>525</v>
      </c>
      <c r="C14" s="1" t="s">
        <v>532</v>
      </c>
      <c r="D14" s="1"/>
      <c r="E14" s="1"/>
      <c r="F14" s="1">
        <v>13</v>
      </c>
      <c r="G14" s="1" t="s">
        <v>836</v>
      </c>
      <c r="H14" s="1" t="str">
        <f t="shared" si="1"/>
        <v>13종합평균단위매매가격</v>
      </c>
      <c r="I14" s="1" t="s">
        <v>871</v>
      </c>
      <c r="J14" s="13">
        <v>8289.4986446108542</v>
      </c>
      <c r="K14" s="13">
        <v>8243.9115511069194</v>
      </c>
      <c r="L14" s="13">
        <v>8194.7965723709131</v>
      </c>
      <c r="M14" s="13">
        <v>8126.7619817064133</v>
      </c>
      <c r="N14" s="13">
        <v>8096.4047625954172</v>
      </c>
      <c r="O14" s="13">
        <v>8012.9462551146707</v>
      </c>
      <c r="P14" s="13">
        <v>7940.4308006576757</v>
      </c>
      <c r="Q14" s="14">
        <v>7846.6758243936602</v>
      </c>
      <c r="R14" s="14">
        <v>7762.8528149784715</v>
      </c>
      <c r="S14" s="14">
        <v>7699.45111771354</v>
      </c>
      <c r="T14" s="14">
        <v>7680.9984214079632</v>
      </c>
      <c r="U14" s="14">
        <v>7595.2270076453815</v>
      </c>
      <c r="V14" s="14">
        <v>7541.4786615344365</v>
      </c>
      <c r="W14" s="14">
        <v>7526.0657372304859</v>
      </c>
      <c r="X14" s="14">
        <v>7543.6480577755256</v>
      </c>
      <c r="Y14" s="14">
        <v>7507.0365719354932</v>
      </c>
      <c r="Z14" s="14">
        <v>7543.6249442095141</v>
      </c>
      <c r="AA14" s="14">
        <v>7506.4921705455699</v>
      </c>
      <c r="AB14" s="14">
        <v>7450.5809418377139</v>
      </c>
      <c r="AC14" s="14">
        <v>7416.4254360925079</v>
      </c>
    </row>
    <row r="15" spans="1:29" s="14" customFormat="1">
      <c r="A15" s="1" t="s">
        <v>524</v>
      </c>
      <c r="B15" s="1" t="s">
        <v>533</v>
      </c>
      <c r="C15" s="1"/>
      <c r="D15" s="1"/>
      <c r="E15" s="1"/>
      <c r="F15" s="1">
        <v>14</v>
      </c>
      <c r="G15" s="1" t="s">
        <v>836</v>
      </c>
      <c r="H15" s="1" t="str">
        <f t="shared" si="1"/>
        <v>14종합평균단위매매가격</v>
      </c>
      <c r="I15" s="1" t="s">
        <v>871</v>
      </c>
      <c r="J15" s="13">
        <v>2968.7473346491747</v>
      </c>
      <c r="K15" s="13">
        <v>2966.5770620275416</v>
      </c>
      <c r="L15" s="13">
        <v>2960.3859796741513</v>
      </c>
      <c r="M15" s="13">
        <v>2952.7716514618733</v>
      </c>
      <c r="N15" s="13">
        <v>2943.6627304343478</v>
      </c>
      <c r="O15" s="13">
        <v>2930.6620163701891</v>
      </c>
      <c r="P15" s="13">
        <v>2913.8743280125359</v>
      </c>
      <c r="Q15" s="14">
        <v>2895.4410530513396</v>
      </c>
      <c r="R15" s="14">
        <v>2876.7835722103068</v>
      </c>
      <c r="S15" s="14">
        <v>2859.9725482621575</v>
      </c>
      <c r="T15" s="14">
        <v>2845.1102844401512</v>
      </c>
      <c r="U15" s="14">
        <v>2821.5616746334476</v>
      </c>
      <c r="V15" s="14">
        <v>2803.6999591791978</v>
      </c>
      <c r="W15" s="14">
        <v>2791.6499460112636</v>
      </c>
      <c r="X15" s="14">
        <v>2782.8953585782956</v>
      </c>
      <c r="Y15" s="14">
        <v>2781.7245842319708</v>
      </c>
      <c r="Z15" s="14">
        <v>2786.2739986941128</v>
      </c>
      <c r="AA15" s="14">
        <v>2787.2268960270003</v>
      </c>
      <c r="AB15" s="14">
        <v>2780.3684836851903</v>
      </c>
      <c r="AC15" s="14">
        <v>2773.4227144827942</v>
      </c>
    </row>
    <row r="16" spans="1:29" s="14" customFormat="1">
      <c r="A16" s="1" t="s">
        <v>524</v>
      </c>
      <c r="B16" s="1" t="s">
        <v>533</v>
      </c>
      <c r="C16" s="1" t="s">
        <v>534</v>
      </c>
      <c r="D16" s="1"/>
      <c r="E16" s="1"/>
      <c r="F16" s="1">
        <v>15</v>
      </c>
      <c r="G16" s="1" t="s">
        <v>836</v>
      </c>
      <c r="H16" s="1" t="str">
        <f t="shared" si="1"/>
        <v>15종합평균단위매매가격</v>
      </c>
      <c r="I16" s="1" t="s">
        <v>871</v>
      </c>
      <c r="J16" s="13">
        <v>4425.7380105831562</v>
      </c>
      <c r="K16" s="13">
        <v>4421.7245761822305</v>
      </c>
      <c r="L16" s="13">
        <v>4414.8455815972939</v>
      </c>
      <c r="M16" s="13">
        <v>4404.4912522187624</v>
      </c>
      <c r="N16" s="13">
        <v>4392.4223925381675</v>
      </c>
      <c r="O16" s="13">
        <v>4372.2804237745368</v>
      </c>
      <c r="P16" s="13">
        <v>4342.6897734517624</v>
      </c>
      <c r="Q16" s="14">
        <v>4310.263839833071</v>
      </c>
      <c r="R16" s="14">
        <v>4270.843484084141</v>
      </c>
      <c r="S16" s="14">
        <v>4230.2713217200899</v>
      </c>
      <c r="T16" s="14">
        <v>4195.6454392872993</v>
      </c>
      <c r="U16" s="14">
        <v>4176.7599127515368</v>
      </c>
      <c r="V16" s="14">
        <v>4140.5689193067665</v>
      </c>
      <c r="W16" s="14">
        <v>4116.8301833542218</v>
      </c>
      <c r="X16" s="14">
        <v>4105.4038142433374</v>
      </c>
      <c r="Y16" s="14">
        <v>4112.8095544723537</v>
      </c>
      <c r="Z16" s="14">
        <v>4119.7187513792351</v>
      </c>
      <c r="AA16" s="14">
        <v>4125.1772509843595</v>
      </c>
      <c r="AB16" s="14">
        <v>4113.572280125195</v>
      </c>
      <c r="AC16" s="14">
        <v>4103.0248321107592</v>
      </c>
    </row>
    <row r="17" spans="1:29" s="14" customFormat="1">
      <c r="A17" s="1" t="s">
        <v>524</v>
      </c>
      <c r="B17" s="1" t="s">
        <v>533</v>
      </c>
      <c r="C17" s="1" t="s">
        <v>535</v>
      </c>
      <c r="D17" s="1"/>
      <c r="E17" s="1"/>
      <c r="F17" s="1">
        <v>16</v>
      </c>
      <c r="G17" s="1" t="s">
        <v>836</v>
      </c>
      <c r="H17" s="1" t="str">
        <f t="shared" si="1"/>
        <v>16종합평균단위매매가격</v>
      </c>
      <c r="I17" s="1" t="s">
        <v>871</v>
      </c>
      <c r="J17" s="13">
        <v>2928.9090278116769</v>
      </c>
      <c r="K17" s="13">
        <v>2928.1587910477178</v>
      </c>
      <c r="L17" s="13">
        <v>2919.5473919340134</v>
      </c>
      <c r="M17" s="13">
        <v>2909.4684115295427</v>
      </c>
      <c r="N17" s="13">
        <v>2900.6485648773728</v>
      </c>
      <c r="O17" s="13">
        <v>2885.9223861073187</v>
      </c>
      <c r="P17" s="13">
        <v>2878.6452628517955</v>
      </c>
      <c r="Q17" s="14">
        <v>2863.9259980415854</v>
      </c>
      <c r="R17" s="14">
        <v>2841.7042568888655</v>
      </c>
      <c r="S17" s="14">
        <v>2822.9936301259859</v>
      </c>
      <c r="T17" s="14">
        <v>2806.168510092371</v>
      </c>
      <c r="U17" s="14">
        <v>2787.9518506798508</v>
      </c>
      <c r="V17" s="14">
        <v>2775.1472183338201</v>
      </c>
      <c r="W17" s="14">
        <v>2767.2549511824809</v>
      </c>
      <c r="X17" s="14">
        <v>2761.7898828208895</v>
      </c>
      <c r="Y17" s="14">
        <v>2763.7530839742258</v>
      </c>
      <c r="Z17" s="14">
        <v>2768.0111638150447</v>
      </c>
      <c r="AA17" s="14">
        <v>2772.1927339958279</v>
      </c>
      <c r="AB17" s="14">
        <v>2768.2170981511254</v>
      </c>
      <c r="AC17" s="14">
        <v>2760.126133254319</v>
      </c>
    </row>
    <row r="18" spans="1:29" s="14" customFormat="1">
      <c r="A18" s="1" t="s">
        <v>524</v>
      </c>
      <c r="B18" s="1" t="s">
        <v>533</v>
      </c>
      <c r="C18" s="1" t="s">
        <v>536</v>
      </c>
      <c r="D18" s="1"/>
      <c r="E18" s="1"/>
      <c r="F18" s="1">
        <v>17</v>
      </c>
      <c r="G18" s="1" t="s">
        <v>836</v>
      </c>
      <c r="H18" s="1" t="str">
        <f t="shared" si="1"/>
        <v>17종합평균단위매매가격</v>
      </c>
      <c r="I18" s="1" t="s">
        <v>871</v>
      </c>
      <c r="J18" s="13">
        <v>2784.3619390042213</v>
      </c>
      <c r="K18" s="13">
        <v>2779.9285072164284</v>
      </c>
      <c r="L18" s="13">
        <v>2777.6131945329189</v>
      </c>
      <c r="M18" s="13">
        <v>2774.9026799695994</v>
      </c>
      <c r="N18" s="13">
        <v>2768.4534399126692</v>
      </c>
      <c r="O18" s="13">
        <v>2760.4419896098166</v>
      </c>
      <c r="P18" s="13">
        <v>2749.0347493750637</v>
      </c>
      <c r="Q18" s="14">
        <v>2740.3149818087172</v>
      </c>
      <c r="R18" s="14">
        <v>2730.5416544054219</v>
      </c>
      <c r="S18" s="14">
        <v>2720.8868675174335</v>
      </c>
      <c r="T18" s="14">
        <v>2714.6814074768531</v>
      </c>
      <c r="U18" s="14">
        <v>2690.5506476899614</v>
      </c>
      <c r="V18" s="14">
        <v>2676.8715999152359</v>
      </c>
      <c r="W18" s="14">
        <v>2667.9152476216977</v>
      </c>
      <c r="X18" s="14">
        <v>2658.0390226456052</v>
      </c>
      <c r="Y18" s="14">
        <v>2659.5100901915775</v>
      </c>
      <c r="Z18" s="14">
        <v>2666.7693410062138</v>
      </c>
      <c r="AA18" s="14">
        <v>2668.848770251971</v>
      </c>
      <c r="AB18" s="14">
        <v>2663.8083854237084</v>
      </c>
      <c r="AC18" s="14">
        <v>2656.4826680212523</v>
      </c>
    </row>
    <row r="19" spans="1:29" s="14" customFormat="1">
      <c r="A19" s="1" t="s">
        <v>524</v>
      </c>
      <c r="B19" s="1" t="s">
        <v>533</v>
      </c>
      <c r="C19" s="1" t="s">
        <v>537</v>
      </c>
      <c r="D19" s="1"/>
      <c r="E19" s="1"/>
      <c r="F19" s="1">
        <v>18</v>
      </c>
      <c r="G19" s="1" t="s">
        <v>836</v>
      </c>
      <c r="H19" s="1" t="str">
        <f t="shared" si="1"/>
        <v>18종합평균단위매매가격</v>
      </c>
      <c r="I19" s="1" t="s">
        <v>871</v>
      </c>
      <c r="J19" s="13">
        <v>2815.0261452254945</v>
      </c>
      <c r="K19" s="13">
        <v>2812.6195857914317</v>
      </c>
      <c r="L19" s="13">
        <v>2804.096828416054</v>
      </c>
      <c r="M19" s="13">
        <v>2793.5822282608192</v>
      </c>
      <c r="N19" s="13">
        <v>2779.0110802754366</v>
      </c>
      <c r="O19" s="13">
        <v>2761.9285321361967</v>
      </c>
      <c r="P19" s="13">
        <v>2742.1214373641938</v>
      </c>
      <c r="Q19" s="14">
        <v>2716.4154215883082</v>
      </c>
      <c r="R19" s="14">
        <v>2703.9319975906092</v>
      </c>
      <c r="S19" s="14">
        <v>2697.7233773085413</v>
      </c>
      <c r="T19" s="14">
        <v>2684.4236707687533</v>
      </c>
      <c r="U19" s="14">
        <v>2645.110602935606</v>
      </c>
      <c r="V19" s="14">
        <v>2628.3871765485701</v>
      </c>
      <c r="W19" s="14">
        <v>2615.6117792035693</v>
      </c>
      <c r="X19" s="14">
        <v>2607.3530348539239</v>
      </c>
      <c r="Y19" s="14">
        <v>2607.7337390025928</v>
      </c>
      <c r="Z19" s="14">
        <v>2609.8564383770163</v>
      </c>
      <c r="AA19" s="14">
        <v>2606.508776387494</v>
      </c>
      <c r="AB19" s="14">
        <v>2596.7571119601521</v>
      </c>
      <c r="AC19" s="14">
        <v>2591.2067841675603</v>
      </c>
    </row>
    <row r="20" spans="1:29" s="14" customFormat="1">
      <c r="A20" s="1" t="s">
        <v>524</v>
      </c>
      <c r="B20" s="1" t="s">
        <v>533</v>
      </c>
      <c r="C20" s="1" t="s">
        <v>538</v>
      </c>
      <c r="D20" s="1"/>
      <c r="E20" s="1"/>
      <c r="F20" s="1">
        <v>19</v>
      </c>
      <c r="G20" s="1" t="s">
        <v>836</v>
      </c>
      <c r="H20" s="1" t="str">
        <f t="shared" si="1"/>
        <v>19종합평균단위매매가격</v>
      </c>
      <c r="I20" s="1" t="s">
        <v>871</v>
      </c>
      <c r="J20" s="13">
        <v>1231.2725200403245</v>
      </c>
      <c r="K20" s="13">
        <v>1232.1725300988753</v>
      </c>
      <c r="L20" s="13">
        <v>1230.913879779444</v>
      </c>
      <c r="M20" s="13">
        <v>1229.5727834145489</v>
      </c>
      <c r="N20" s="13">
        <v>1229.5610221264815</v>
      </c>
      <c r="O20" s="13">
        <v>1228.5446237176295</v>
      </c>
      <c r="P20" s="13">
        <v>1226.3433031896475</v>
      </c>
      <c r="Q20" s="14">
        <v>1223.0558033832021</v>
      </c>
      <c r="R20" s="14">
        <v>1222.9688583853833</v>
      </c>
      <c r="S20" s="14">
        <v>1218.1347431400266</v>
      </c>
      <c r="T20" s="14">
        <v>1213.542951293658</v>
      </c>
      <c r="U20" s="14">
        <v>1246.632731053739</v>
      </c>
      <c r="V20" s="14">
        <v>1246.1559260310053</v>
      </c>
      <c r="W20" s="14">
        <v>1247.6262039899034</v>
      </c>
      <c r="X20" s="14">
        <v>1248.7439132973768</v>
      </c>
      <c r="Y20" s="14">
        <v>1252.3328190213135</v>
      </c>
      <c r="Z20" s="14">
        <v>1255.2783227028351</v>
      </c>
      <c r="AA20" s="14">
        <v>1256.8283863543502</v>
      </c>
      <c r="AB20" s="14">
        <v>1256.9056241915096</v>
      </c>
      <c r="AC20" s="14">
        <v>1256.1437007475488</v>
      </c>
    </row>
    <row r="21" spans="1:29" s="14" customFormat="1">
      <c r="A21" s="1" t="s">
        <v>524</v>
      </c>
      <c r="B21" s="1" t="s">
        <v>533</v>
      </c>
      <c r="C21" s="1" t="s">
        <v>539</v>
      </c>
      <c r="D21" s="1"/>
      <c r="E21" s="1"/>
      <c r="F21" s="1">
        <v>20</v>
      </c>
      <c r="G21" s="1" t="s">
        <v>836</v>
      </c>
      <c r="H21" s="1" t="str">
        <f t="shared" si="1"/>
        <v>20종합평균단위매매가격</v>
      </c>
      <c r="I21" s="1" t="s">
        <v>871</v>
      </c>
      <c r="J21" s="13">
        <v>2789.7241195029787</v>
      </c>
      <c r="K21" s="13">
        <v>2789.7634959383736</v>
      </c>
      <c r="L21" s="13">
        <v>2777.9083731241244</v>
      </c>
      <c r="M21" s="13">
        <v>2764.7565769347075</v>
      </c>
      <c r="N21" s="13">
        <v>2751.9757763025391</v>
      </c>
      <c r="O21" s="13">
        <v>2732.25103316989</v>
      </c>
      <c r="P21" s="13">
        <v>2708.943514251022</v>
      </c>
      <c r="Q21" s="14">
        <v>2676.9555006616906</v>
      </c>
      <c r="R21" s="14">
        <v>2654.6551527763818</v>
      </c>
      <c r="S21" s="14">
        <v>2640.3308126526335</v>
      </c>
      <c r="T21" s="14">
        <v>2628.4700697964386</v>
      </c>
      <c r="U21" s="14">
        <v>2610.4605829950588</v>
      </c>
      <c r="V21" s="14">
        <v>2594.2357017745408</v>
      </c>
      <c r="W21" s="14">
        <v>2579.3714583290771</v>
      </c>
      <c r="X21" s="14">
        <v>2568.6815446014853</v>
      </c>
      <c r="Y21" s="14">
        <v>2547.9679657000288</v>
      </c>
      <c r="Z21" s="14">
        <v>2548.5726681989809</v>
      </c>
      <c r="AA21" s="14">
        <v>2542.1633453356358</v>
      </c>
      <c r="AB21" s="14">
        <v>2536.7175672722842</v>
      </c>
      <c r="AC21" s="14">
        <v>2534.3094864912741</v>
      </c>
    </row>
    <row r="22" spans="1:29" s="14" customFormat="1">
      <c r="A22" s="1" t="s">
        <v>524</v>
      </c>
      <c r="B22" s="1" t="s">
        <v>533</v>
      </c>
      <c r="C22" s="1" t="s">
        <v>540</v>
      </c>
      <c r="D22" s="1"/>
      <c r="E22" s="1"/>
      <c r="F22" s="1">
        <v>21</v>
      </c>
      <c r="G22" s="1" t="s">
        <v>836</v>
      </c>
      <c r="H22" s="1" t="str">
        <f t="shared" si="1"/>
        <v>21종합평균단위매매가격</v>
      </c>
      <c r="I22" s="1" t="s">
        <v>871</v>
      </c>
      <c r="J22" s="13">
        <v>2018.4660856292021</v>
      </c>
      <c r="K22" s="13">
        <v>2019.6114399180392</v>
      </c>
      <c r="L22" s="13">
        <v>2017.4717334038228</v>
      </c>
      <c r="M22" s="13">
        <v>2014.6254695405578</v>
      </c>
      <c r="N22" s="13">
        <v>2010.7847895808911</v>
      </c>
      <c r="O22" s="13">
        <v>2010.4586065936344</v>
      </c>
      <c r="P22" s="13">
        <v>1987.6964028083303</v>
      </c>
      <c r="Q22" s="14">
        <v>1981.6409362240752</v>
      </c>
      <c r="R22" s="14">
        <v>1973.1420003696926</v>
      </c>
      <c r="S22" s="14">
        <v>1961.8115482288779</v>
      </c>
      <c r="T22" s="14">
        <v>1950.8024620230563</v>
      </c>
      <c r="U22" s="14">
        <v>1932.3906649513885</v>
      </c>
      <c r="V22" s="14">
        <v>1913.0519019683907</v>
      </c>
      <c r="W22" s="14">
        <v>1903.8713943657237</v>
      </c>
      <c r="X22" s="14">
        <v>1894.5467986200399</v>
      </c>
      <c r="Y22" s="14">
        <v>1888.8315616404125</v>
      </c>
      <c r="Z22" s="14">
        <v>1890.7123584194244</v>
      </c>
      <c r="AA22" s="14">
        <v>1889.0890517851542</v>
      </c>
      <c r="AB22" s="14">
        <v>1876.8203289245425</v>
      </c>
      <c r="AC22" s="14">
        <v>1868.4277319472753</v>
      </c>
    </row>
    <row r="23" spans="1:29" s="14" customFormat="1">
      <c r="A23" s="1" t="s">
        <v>524</v>
      </c>
      <c r="B23" s="1" t="s">
        <v>541</v>
      </c>
      <c r="C23" s="1"/>
      <c r="D23" s="1"/>
      <c r="E23" s="1"/>
      <c r="F23" s="1">
        <v>22</v>
      </c>
      <c r="G23" s="1" t="s">
        <v>836</v>
      </c>
      <c r="H23" s="1" t="str">
        <f t="shared" si="1"/>
        <v>22종합평균단위매매가격</v>
      </c>
      <c r="I23" s="1" t="s">
        <v>871</v>
      </c>
      <c r="J23" s="13">
        <v>2350.6986415431829</v>
      </c>
      <c r="K23" s="13">
        <v>2346.9072993112541</v>
      </c>
      <c r="L23" s="13">
        <v>2342.3539608039337</v>
      </c>
      <c r="M23" s="13">
        <v>2339.2377862114281</v>
      </c>
      <c r="N23" s="13">
        <v>2330.287009316879</v>
      </c>
      <c r="O23" s="13">
        <v>2320.7269174495245</v>
      </c>
      <c r="P23" s="13">
        <v>2308.36513577291</v>
      </c>
      <c r="Q23" s="14">
        <v>2295.8635051958945</v>
      </c>
      <c r="R23" s="14">
        <v>2284.2596005370619</v>
      </c>
      <c r="S23" s="14">
        <v>2272.3815856345232</v>
      </c>
      <c r="T23" s="14">
        <v>2263.0392540249504</v>
      </c>
      <c r="U23" s="14">
        <v>2249.9019946688513</v>
      </c>
      <c r="V23" s="14">
        <v>2235.4015615405301</v>
      </c>
      <c r="W23" s="14">
        <v>2223.8920512195164</v>
      </c>
      <c r="X23" s="14">
        <v>2214.5817641958565</v>
      </c>
      <c r="Y23" s="14">
        <v>2220.7193015528096</v>
      </c>
      <c r="Z23" s="14">
        <v>2221.434330756616</v>
      </c>
      <c r="AA23" s="14">
        <v>2221.675125016578</v>
      </c>
      <c r="AB23" s="14">
        <v>2220.0316778847873</v>
      </c>
      <c r="AC23" s="14">
        <v>2217.4551917699328</v>
      </c>
    </row>
    <row r="24" spans="1:29" s="14" customFormat="1">
      <c r="A24" s="1" t="s">
        <v>524</v>
      </c>
      <c r="B24" s="1" t="s">
        <v>542</v>
      </c>
      <c r="C24" s="1"/>
      <c r="D24" s="1"/>
      <c r="E24" s="1"/>
      <c r="F24" s="1">
        <v>23</v>
      </c>
      <c r="G24" s="1" t="s">
        <v>836</v>
      </c>
      <c r="H24" s="1" t="str">
        <f t="shared" si="1"/>
        <v>23종합평균단위매매가격</v>
      </c>
      <c r="I24" s="1" t="s">
        <v>871</v>
      </c>
      <c r="J24" s="13">
        <v>2187.121350370267</v>
      </c>
      <c r="K24" s="13">
        <v>2181.6410292662504</v>
      </c>
      <c r="L24" s="13">
        <v>2177.5148289301651</v>
      </c>
      <c r="M24" s="13">
        <v>2171.7287143408898</v>
      </c>
      <c r="N24" s="13">
        <v>2165.4429690462071</v>
      </c>
      <c r="O24" s="13">
        <v>2155.056717980046</v>
      </c>
      <c r="P24" s="13">
        <v>2146.4062609647176</v>
      </c>
      <c r="Q24" s="14">
        <v>2136.2797328518459</v>
      </c>
      <c r="R24" s="14">
        <v>2131.4784210621306</v>
      </c>
      <c r="S24" s="14">
        <v>2129.3197892184967</v>
      </c>
      <c r="T24" s="14">
        <v>2127.0870987950402</v>
      </c>
      <c r="U24" s="14">
        <v>2123.7907957686789</v>
      </c>
      <c r="V24" s="14">
        <v>2118.3248081309143</v>
      </c>
      <c r="W24" s="14">
        <v>2114.5028175595467</v>
      </c>
      <c r="X24" s="14">
        <v>2112.189070899024</v>
      </c>
      <c r="Y24" s="14">
        <v>2112.7642877111894</v>
      </c>
      <c r="Z24" s="14">
        <v>2113.7458973047114</v>
      </c>
      <c r="AA24" s="14">
        <v>2112.7151151243934</v>
      </c>
      <c r="AB24" s="14">
        <v>2109.6310104860704</v>
      </c>
      <c r="AC24" s="14">
        <v>2107.713836100917</v>
      </c>
    </row>
    <row r="25" spans="1:29" s="14" customFormat="1">
      <c r="A25" s="1" t="s">
        <v>524</v>
      </c>
      <c r="B25" s="1" t="s">
        <v>542</v>
      </c>
      <c r="C25" s="1" t="s">
        <v>543</v>
      </c>
      <c r="D25" s="1"/>
      <c r="E25" s="1"/>
      <c r="F25" s="1">
        <v>24</v>
      </c>
      <c r="G25" s="1" t="s">
        <v>836</v>
      </c>
      <c r="H25" s="1" t="str">
        <f t="shared" si="1"/>
        <v>24종합평균단위매매가격</v>
      </c>
      <c r="I25" s="1" t="s">
        <v>871</v>
      </c>
      <c r="J25" s="13">
        <v>2086.1374779038697</v>
      </c>
      <c r="K25" s="13">
        <v>2086.3727001015177</v>
      </c>
      <c r="L25" s="13">
        <v>2087.0244313873177</v>
      </c>
      <c r="M25" s="13">
        <v>2085.9485222821436</v>
      </c>
      <c r="N25" s="13">
        <v>2083.0220073288988</v>
      </c>
      <c r="O25" s="13">
        <v>2077.1435701223459</v>
      </c>
      <c r="P25" s="13">
        <v>2073.0569983347837</v>
      </c>
      <c r="Q25" s="14">
        <v>2067.6474994344753</v>
      </c>
      <c r="R25" s="14">
        <v>2065.6982180364962</v>
      </c>
      <c r="S25" s="14">
        <v>2065.4770800199381</v>
      </c>
      <c r="T25" s="14">
        <v>2063.7647810844392</v>
      </c>
      <c r="U25" s="14">
        <v>2059.7660740290526</v>
      </c>
      <c r="V25" s="14">
        <v>2056.0035515879235</v>
      </c>
      <c r="W25" s="14">
        <v>2053.9383742862992</v>
      </c>
      <c r="X25" s="14">
        <v>2052.8434089076859</v>
      </c>
      <c r="Y25" s="14">
        <v>2051.1373390528997</v>
      </c>
      <c r="Z25" s="14">
        <v>2050.8206008104353</v>
      </c>
      <c r="AA25" s="14">
        <v>2048.5519261896557</v>
      </c>
      <c r="AB25" s="14">
        <v>2044.4668380983726</v>
      </c>
      <c r="AC25" s="14">
        <v>2042.465597074576</v>
      </c>
    </row>
    <row r="26" spans="1:29" s="14" customFormat="1">
      <c r="A26" s="1" t="s">
        <v>524</v>
      </c>
      <c r="B26" s="1" t="s">
        <v>542</v>
      </c>
      <c r="C26" s="1" t="s">
        <v>544</v>
      </c>
      <c r="D26" s="1"/>
      <c r="E26" s="1"/>
      <c r="F26" s="1">
        <v>25</v>
      </c>
      <c r="G26" s="1" t="s">
        <v>836</v>
      </c>
      <c r="H26" s="1" t="str">
        <f t="shared" si="1"/>
        <v>25종합평균단위매매가격</v>
      </c>
      <c r="I26" s="1" t="s">
        <v>871</v>
      </c>
      <c r="J26" s="13">
        <v>2403.3801623564955</v>
      </c>
      <c r="K26" s="13">
        <v>2391.0285691344757</v>
      </c>
      <c r="L26" s="13">
        <v>2388.2193001832306</v>
      </c>
      <c r="M26" s="13">
        <v>2381.4602477275853</v>
      </c>
      <c r="N26" s="13">
        <v>2375.1101324217229</v>
      </c>
      <c r="O26" s="13">
        <v>2362.8920899219561</v>
      </c>
      <c r="P26" s="13">
        <v>2351.0585399498163</v>
      </c>
      <c r="Q26" s="14">
        <v>2336.7692142058127</v>
      </c>
      <c r="R26" s="14">
        <v>2333.0919744443318</v>
      </c>
      <c r="S26" s="14">
        <v>2330.9247731259379</v>
      </c>
      <c r="T26" s="14">
        <v>2330.3346194619762</v>
      </c>
      <c r="U26" s="14">
        <v>2321.7806597276199</v>
      </c>
      <c r="V26" s="14">
        <v>2315.887939659538</v>
      </c>
      <c r="W26" s="14">
        <v>2308.5800456664419</v>
      </c>
      <c r="X26" s="14">
        <v>2302.7789266547616</v>
      </c>
      <c r="Y26" s="14">
        <v>2303.6034460697483</v>
      </c>
      <c r="Z26" s="14">
        <v>2304.2299689001579</v>
      </c>
      <c r="AA26" s="14">
        <v>2303.5558470003402</v>
      </c>
      <c r="AB26" s="14">
        <v>2300.4528577743536</v>
      </c>
      <c r="AC26" s="14">
        <v>2298.5760310113201</v>
      </c>
    </row>
    <row r="27" spans="1:29" s="14" customFormat="1">
      <c r="A27" s="1" t="s">
        <v>524</v>
      </c>
      <c r="B27" s="1" t="s">
        <v>542</v>
      </c>
      <c r="C27" s="1" t="s">
        <v>545</v>
      </c>
      <c r="D27" s="1"/>
      <c r="E27" s="1"/>
      <c r="F27" s="1">
        <v>26</v>
      </c>
      <c r="G27" s="1" t="s">
        <v>836</v>
      </c>
      <c r="H27" s="1" t="str">
        <f t="shared" si="1"/>
        <v>26종합평균단위매매가격</v>
      </c>
      <c r="I27" s="1" t="s">
        <v>871</v>
      </c>
      <c r="J27" s="13">
        <v>2103.4528596259725</v>
      </c>
      <c r="K27" s="13">
        <v>2096.4666540052635</v>
      </c>
      <c r="L27" s="13">
        <v>2082.8727647302571</v>
      </c>
      <c r="M27" s="13">
        <v>2070.3935733696553</v>
      </c>
      <c r="N27" s="13">
        <v>2058.6026063878539</v>
      </c>
      <c r="O27" s="13">
        <v>2042.8579427999357</v>
      </c>
      <c r="P27" s="13">
        <v>2030.3269022314089</v>
      </c>
      <c r="Q27" s="14">
        <v>2017.2043672932627</v>
      </c>
      <c r="R27" s="14">
        <v>2006.3587136651963</v>
      </c>
      <c r="S27" s="14">
        <v>2000.9916513265405</v>
      </c>
      <c r="T27" s="14">
        <v>1995.9849843512677</v>
      </c>
      <c r="U27" s="14">
        <v>1994.6670597089044</v>
      </c>
      <c r="V27" s="14">
        <v>1986.8142850238094</v>
      </c>
      <c r="W27" s="14">
        <v>1984.1939259050216</v>
      </c>
      <c r="X27" s="14">
        <v>1983.9995342101795</v>
      </c>
      <c r="Y27" s="14">
        <v>1988.1586267257537</v>
      </c>
      <c r="Z27" s="14">
        <v>1991.7776305537373</v>
      </c>
      <c r="AA27" s="14">
        <v>1992.4253098680956</v>
      </c>
      <c r="AB27" s="14">
        <v>1991.0680126102552</v>
      </c>
      <c r="AC27" s="14">
        <v>1989.2454292710988</v>
      </c>
    </row>
    <row r="28" spans="1:29" s="14" customFormat="1">
      <c r="A28" s="1" t="s">
        <v>524</v>
      </c>
      <c r="B28" s="1" t="s">
        <v>546</v>
      </c>
      <c r="C28" s="1"/>
      <c r="D28" s="1"/>
      <c r="E28" s="1"/>
      <c r="F28" s="1">
        <v>27</v>
      </c>
      <c r="G28" s="1" t="s">
        <v>836</v>
      </c>
      <c r="H28" s="1" t="str">
        <f t="shared" si="1"/>
        <v>27종합평균단위매매가격</v>
      </c>
      <c r="I28" s="1" t="s">
        <v>871</v>
      </c>
      <c r="J28" s="13">
        <v>2084.1843735410866</v>
      </c>
      <c r="K28" s="13">
        <v>2074.3001359257405</v>
      </c>
      <c r="L28" s="13">
        <v>2070.5492026561014</v>
      </c>
      <c r="M28" s="13">
        <v>2064.6863084955385</v>
      </c>
      <c r="N28" s="13">
        <v>2059.4299487480971</v>
      </c>
      <c r="O28" s="13">
        <v>2044.1605577213938</v>
      </c>
      <c r="P28" s="13">
        <v>2032.5176780638528</v>
      </c>
      <c r="Q28" s="14">
        <v>2015.9980852322933</v>
      </c>
      <c r="R28" s="14">
        <v>2012.9039013543222</v>
      </c>
      <c r="S28" s="14">
        <v>2014.5741456375351</v>
      </c>
      <c r="T28" s="14">
        <v>2018.0254559217908</v>
      </c>
      <c r="U28" s="14">
        <v>2030.3535078094787</v>
      </c>
      <c r="V28" s="14">
        <v>2031.0247531830989</v>
      </c>
      <c r="W28" s="14">
        <v>2029.3916106815836</v>
      </c>
      <c r="X28" s="14">
        <v>2030.7501379594823</v>
      </c>
      <c r="Y28" s="14">
        <v>2036.5991745285928</v>
      </c>
      <c r="Z28" s="14">
        <v>2038.3984037201151</v>
      </c>
      <c r="AA28" s="14">
        <v>2038.6973697827846</v>
      </c>
      <c r="AB28" s="14">
        <v>2033.4575549831027</v>
      </c>
      <c r="AC28" s="14">
        <v>2028.2790554004964</v>
      </c>
    </row>
    <row r="29" spans="1:29" s="14" customFormat="1">
      <c r="A29" s="1" t="s">
        <v>524</v>
      </c>
      <c r="B29" s="1" t="s">
        <v>547</v>
      </c>
      <c r="C29" s="1"/>
      <c r="D29" s="1"/>
      <c r="E29" s="1"/>
      <c r="F29" s="1">
        <v>28</v>
      </c>
      <c r="G29" s="1" t="s">
        <v>836</v>
      </c>
      <c r="H29" s="1" t="str">
        <f t="shared" si="1"/>
        <v>28종합평균단위매매가격</v>
      </c>
      <c r="I29" s="1" t="s">
        <v>871</v>
      </c>
      <c r="J29" s="13">
        <v>1441.39117476405</v>
      </c>
      <c r="K29" s="13">
        <v>1441.3027334910339</v>
      </c>
      <c r="L29" s="13">
        <v>1449.1601863901594</v>
      </c>
      <c r="M29" s="13">
        <v>1453.1163907827931</v>
      </c>
      <c r="N29" s="13">
        <v>1461.1575903892842</v>
      </c>
      <c r="O29" s="13">
        <v>1468.7296652509056</v>
      </c>
      <c r="P29" s="13">
        <v>1471.4602147943294</v>
      </c>
      <c r="Q29" s="14">
        <v>1471.0744069455823</v>
      </c>
      <c r="R29" s="14">
        <v>1470.9067503464248</v>
      </c>
      <c r="S29" s="14">
        <v>1471.0973662458969</v>
      </c>
      <c r="T29" s="14">
        <v>1472.6035166262241</v>
      </c>
      <c r="U29" s="14">
        <v>1480.3864404518911</v>
      </c>
      <c r="V29" s="14">
        <v>1480.7101190180399</v>
      </c>
      <c r="W29" s="14">
        <v>1482.1691672767879</v>
      </c>
      <c r="X29" s="14">
        <v>1484.0467663992001</v>
      </c>
      <c r="Y29" s="14">
        <v>1487.6128065305434</v>
      </c>
      <c r="Z29" s="14">
        <v>1490.1454468279549</v>
      </c>
      <c r="AA29" s="14">
        <v>1491.1203269847765</v>
      </c>
      <c r="AB29" s="14">
        <v>1491.1185911428743</v>
      </c>
      <c r="AC29" s="14">
        <v>1490.3767276321282</v>
      </c>
    </row>
    <row r="30" spans="1:29" s="14" customFormat="1">
      <c r="A30" s="1" t="s">
        <v>524</v>
      </c>
      <c r="B30" s="1" t="s">
        <v>548</v>
      </c>
      <c r="C30" s="1"/>
      <c r="D30" s="1"/>
      <c r="E30" s="1"/>
      <c r="F30" s="1">
        <v>29</v>
      </c>
      <c r="G30" s="1" t="s">
        <v>836</v>
      </c>
      <c r="H30" s="1" t="str">
        <f t="shared" si="1"/>
        <v>29종합평균단위매매가격</v>
      </c>
      <c r="I30" s="1" t="s">
        <v>871</v>
      </c>
      <c r="J30" s="13">
        <v>1758.5152331638321</v>
      </c>
      <c r="K30" s="13">
        <v>1765.4737611320245</v>
      </c>
      <c r="L30" s="13">
        <v>1775.1883328687647</v>
      </c>
      <c r="M30" s="13">
        <v>1783.5582140566867</v>
      </c>
      <c r="N30" s="13">
        <v>1787.3874703025576</v>
      </c>
      <c r="O30" s="13">
        <v>1788.6991462967292</v>
      </c>
      <c r="P30" s="13">
        <v>1790.019687953381</v>
      </c>
      <c r="Q30" s="14">
        <v>1794.6125489803539</v>
      </c>
      <c r="R30" s="14">
        <v>1797.5256737861234</v>
      </c>
      <c r="S30" s="14">
        <v>1801.5607253658532</v>
      </c>
      <c r="T30" s="14">
        <v>1806.0426733122756</v>
      </c>
      <c r="U30" s="14">
        <v>1818.8583688974134</v>
      </c>
      <c r="V30" s="14">
        <v>1829.6822947907738</v>
      </c>
      <c r="W30" s="14">
        <v>1833.6183673995054</v>
      </c>
      <c r="X30" s="14">
        <v>1838.0631679004641</v>
      </c>
      <c r="Y30" s="14">
        <v>1854.96401640672</v>
      </c>
      <c r="Z30" s="14">
        <v>1870.8163549529313</v>
      </c>
      <c r="AA30" s="14">
        <v>1889.2831583127854</v>
      </c>
      <c r="AB30" s="14">
        <v>1915.1356397521358</v>
      </c>
      <c r="AC30" s="14">
        <v>1928.877999493855</v>
      </c>
    </row>
    <row r="31" spans="1:29" s="14" customFormat="1">
      <c r="A31" s="1" t="s">
        <v>524</v>
      </c>
      <c r="B31" s="1" t="s">
        <v>549</v>
      </c>
      <c r="C31" s="1"/>
      <c r="D31" s="1"/>
      <c r="E31" s="1"/>
      <c r="F31" s="1">
        <v>30</v>
      </c>
      <c r="G31" s="1" t="s">
        <v>836</v>
      </c>
      <c r="H31" s="1" t="str">
        <f t="shared" si="1"/>
        <v>30종합평균단위매매가격</v>
      </c>
      <c r="I31" s="1" t="s">
        <v>871</v>
      </c>
      <c r="J31" s="13">
        <v>2095.3365671246816</v>
      </c>
      <c r="K31" s="13">
        <v>2111.676687827538</v>
      </c>
      <c r="L31" s="13">
        <v>2125.5919848429871</v>
      </c>
      <c r="M31" s="13">
        <v>2140.6652404799793</v>
      </c>
      <c r="N31" s="13">
        <v>2154.1935516224903</v>
      </c>
      <c r="O31" s="13">
        <v>2163.7469596425262</v>
      </c>
      <c r="P31" s="13">
        <v>2152.929611674645</v>
      </c>
      <c r="Q31" s="14">
        <v>2148.1544167783586</v>
      </c>
      <c r="R31" s="14">
        <v>2144.6748829443568</v>
      </c>
      <c r="S31" s="14">
        <v>2143.4703043073519</v>
      </c>
      <c r="T31" s="14">
        <v>2149.8664580310015</v>
      </c>
      <c r="U31" s="14">
        <v>2147.9203035670621</v>
      </c>
      <c r="V31" s="14">
        <v>2145.3430681786299</v>
      </c>
      <c r="W31" s="14">
        <v>2142.090079968717</v>
      </c>
      <c r="X31" s="14">
        <v>2138.9167192143668</v>
      </c>
      <c r="Y31" s="14">
        <v>2140.6461901091411</v>
      </c>
      <c r="Z31" s="14">
        <v>2141.1185368820456</v>
      </c>
      <c r="AA31" s="14">
        <v>2143.3283857645906</v>
      </c>
      <c r="AB31" s="14">
        <v>2145.0121104536474</v>
      </c>
      <c r="AC31" s="14">
        <v>2142.0246257195804</v>
      </c>
    </row>
    <row r="32" spans="1:29" s="14" customFormat="1">
      <c r="A32" s="1" t="s">
        <v>1384</v>
      </c>
      <c r="B32" s="1" t="s">
        <v>1383</v>
      </c>
      <c r="C32" s="1"/>
      <c r="D32" s="1"/>
      <c r="E32" s="1"/>
      <c r="F32" s="1">
        <v>31</v>
      </c>
      <c r="G32" s="1" t="s">
        <v>836</v>
      </c>
      <c r="H32" s="1" t="str">
        <f t="shared" si="1"/>
        <v>31종합평균단위매매가격</v>
      </c>
      <c r="I32" s="1" t="s">
        <v>871</v>
      </c>
      <c r="J32" s="13"/>
      <c r="K32" s="13"/>
      <c r="L32" s="13"/>
      <c r="M32" s="13"/>
      <c r="N32" s="13"/>
      <c r="O32" s="13"/>
      <c r="P32" s="13"/>
      <c r="U32" s="14">
        <v>1118.4356921648653</v>
      </c>
      <c r="V32" s="14">
        <v>1129.6341176860774</v>
      </c>
      <c r="W32" s="14">
        <v>1141.4033679678666</v>
      </c>
      <c r="X32" s="14">
        <v>1154.5244609744987</v>
      </c>
      <c r="Y32" s="14">
        <v>1162.5728119470837</v>
      </c>
      <c r="Z32" s="14">
        <v>1172.0205983124818</v>
      </c>
      <c r="AA32" s="14">
        <v>1175.8193102028833</v>
      </c>
      <c r="AB32" s="14">
        <v>1175.1741007309547</v>
      </c>
      <c r="AC32" s="14">
        <v>1171.7369170987372</v>
      </c>
    </row>
    <row r="33" spans="1:29" s="14" customFormat="1">
      <c r="A33" s="1" t="s">
        <v>524</v>
      </c>
      <c r="B33" s="1" t="s">
        <v>550</v>
      </c>
      <c r="C33" s="1"/>
      <c r="D33" s="1"/>
      <c r="E33" s="1"/>
      <c r="F33" s="1">
        <v>32</v>
      </c>
      <c r="G33" s="1" t="s">
        <v>836</v>
      </c>
      <c r="H33" s="1" t="str">
        <f t="shared" si="1"/>
        <v>32종합평균단위매매가격</v>
      </c>
      <c r="I33" s="1" t="s">
        <v>871</v>
      </c>
      <c r="J33" s="13">
        <v>1067.2822647197233</v>
      </c>
      <c r="K33" s="13">
        <v>1071.9644211579055</v>
      </c>
      <c r="L33" s="13">
        <v>1075.4856616940583</v>
      </c>
      <c r="M33" s="13">
        <v>1077.7936328783194</v>
      </c>
      <c r="N33" s="13">
        <v>1077.7057223042984</v>
      </c>
      <c r="O33" s="13">
        <v>1078.0552826889236</v>
      </c>
      <c r="P33" s="13">
        <v>1077.3970207414768</v>
      </c>
      <c r="Q33" s="14">
        <v>1075.8795499329105</v>
      </c>
      <c r="R33" s="14">
        <v>1075.3698919101373</v>
      </c>
      <c r="S33" s="14">
        <v>1074.8691742186002</v>
      </c>
      <c r="T33" s="14">
        <v>1074.2974584573801</v>
      </c>
      <c r="U33" s="14">
        <v>1076.043938055461</v>
      </c>
      <c r="V33" s="14">
        <v>1075.2443529455172</v>
      </c>
      <c r="W33" s="14">
        <v>1072.9315166300707</v>
      </c>
      <c r="X33" s="14">
        <v>1069.9840217940825</v>
      </c>
      <c r="Y33" s="14">
        <v>1069.0420541285148</v>
      </c>
      <c r="Z33" s="14">
        <v>1070.1638132297126</v>
      </c>
      <c r="AA33" s="14">
        <v>1067.5817446634205</v>
      </c>
      <c r="AB33" s="14">
        <v>1066.0379390288319</v>
      </c>
      <c r="AC33" s="14">
        <v>1064.9722223590902</v>
      </c>
    </row>
    <row r="34" spans="1:29" s="14" customFormat="1">
      <c r="A34" s="1" t="s">
        <v>524</v>
      </c>
      <c r="B34" s="1" t="s">
        <v>551</v>
      </c>
      <c r="C34" s="1"/>
      <c r="D34" s="1"/>
      <c r="E34" s="1"/>
      <c r="F34" s="1">
        <v>33</v>
      </c>
      <c r="G34" s="1" t="s">
        <v>836</v>
      </c>
      <c r="H34" s="1" t="str">
        <f t="shared" si="1"/>
        <v>33종합평균단위매매가격</v>
      </c>
      <c r="I34" s="1" t="s">
        <v>871</v>
      </c>
      <c r="J34" s="13">
        <v>1257.5140514456498</v>
      </c>
      <c r="K34" s="13">
        <v>1260.0025503135851</v>
      </c>
      <c r="L34" s="13">
        <v>1265.2498169257417</v>
      </c>
      <c r="M34" s="13">
        <v>1270.2485376393934</v>
      </c>
      <c r="N34" s="13">
        <v>1274.5950191158897</v>
      </c>
      <c r="O34" s="13">
        <v>1276.954874147664</v>
      </c>
      <c r="P34" s="13">
        <v>1277.3213432714449</v>
      </c>
      <c r="Q34" s="14">
        <v>1276.7368005759563</v>
      </c>
      <c r="R34" s="14">
        <v>1275.4185670575941</v>
      </c>
      <c r="S34" s="14">
        <v>1275.9866830233441</v>
      </c>
      <c r="T34" s="14">
        <v>1277.4082992386996</v>
      </c>
      <c r="U34" s="14">
        <v>1278.8179470171256</v>
      </c>
      <c r="V34" s="14">
        <v>1277.3250448380743</v>
      </c>
      <c r="W34" s="14">
        <v>1277.6714595603682</v>
      </c>
      <c r="X34" s="14">
        <v>1277.8006547429536</v>
      </c>
      <c r="Y34" s="14">
        <v>1282.0136041794492</v>
      </c>
      <c r="Z34" s="14">
        <v>1282.8493131412476</v>
      </c>
      <c r="AA34" s="14">
        <v>1283.7885779826768</v>
      </c>
      <c r="AB34" s="14">
        <v>1284.4772043260798</v>
      </c>
      <c r="AC34" s="14">
        <v>1284.698669851211</v>
      </c>
    </row>
    <row r="35" spans="1:29" s="14" customFormat="1">
      <c r="A35" s="1" t="s">
        <v>524</v>
      </c>
      <c r="B35" s="1" t="s">
        <v>552</v>
      </c>
      <c r="C35" s="1"/>
      <c r="D35" s="1"/>
      <c r="E35" s="1"/>
      <c r="F35" s="1">
        <v>34</v>
      </c>
      <c r="G35" s="1" t="s">
        <v>836</v>
      </c>
      <c r="H35" s="1" t="str">
        <f t="shared" si="1"/>
        <v>34종합평균단위매매가격</v>
      </c>
      <c r="I35" s="1" t="s">
        <v>871</v>
      </c>
      <c r="J35" s="13">
        <v>1045.9666143729908</v>
      </c>
      <c r="K35" s="13">
        <v>1047.9210176148149</v>
      </c>
      <c r="L35" s="13">
        <v>1053.9765546581555</v>
      </c>
      <c r="M35" s="13">
        <v>1058.100187726717</v>
      </c>
      <c r="N35" s="13">
        <v>1061.7305680206043</v>
      </c>
      <c r="O35" s="13">
        <v>1064.0381142067049</v>
      </c>
      <c r="P35" s="13">
        <v>1066.8952860998425</v>
      </c>
      <c r="Q35" s="14">
        <v>1071.5941642059934</v>
      </c>
      <c r="R35" s="14">
        <v>1075.6784489801773</v>
      </c>
      <c r="S35" s="14">
        <v>1079.4843444886897</v>
      </c>
      <c r="T35" s="14">
        <v>1083.0130554202842</v>
      </c>
      <c r="U35" s="14">
        <v>1120.7944202859248</v>
      </c>
      <c r="V35" s="14">
        <v>1124.7109252434796</v>
      </c>
      <c r="W35" s="14">
        <v>1126.2559668774393</v>
      </c>
      <c r="X35" s="14">
        <v>1128.4594191527237</v>
      </c>
      <c r="Y35" s="14">
        <v>1130.7850759907408</v>
      </c>
      <c r="Z35" s="14">
        <v>1134.8115509581619</v>
      </c>
      <c r="AA35" s="14">
        <v>1137.4459732858559</v>
      </c>
      <c r="AB35" s="14">
        <v>1139.2913481388086</v>
      </c>
      <c r="AC35" s="14">
        <v>1140.2436086390915</v>
      </c>
    </row>
    <row r="36" spans="1:29" s="14" customFormat="1">
      <c r="A36" s="1" t="s">
        <v>524</v>
      </c>
      <c r="B36" s="1" t="s">
        <v>553</v>
      </c>
      <c r="C36" s="1"/>
      <c r="D36" s="1"/>
      <c r="E36" s="1"/>
      <c r="F36" s="1">
        <v>35</v>
      </c>
      <c r="G36" s="1" t="s">
        <v>836</v>
      </c>
      <c r="H36" s="1" t="str">
        <f t="shared" si="1"/>
        <v>35종합평균단위매매가격</v>
      </c>
      <c r="I36" s="1" t="s">
        <v>871</v>
      </c>
      <c r="J36" s="13">
        <v>1109.7639333632119</v>
      </c>
      <c r="K36" s="13">
        <v>1112.0354651064233</v>
      </c>
      <c r="L36" s="13">
        <v>1119.5572884369828</v>
      </c>
      <c r="M36" s="13">
        <v>1122.346773285363</v>
      </c>
      <c r="N36" s="13">
        <v>1119.5497678266956</v>
      </c>
      <c r="O36" s="13">
        <v>1115.6585403408801</v>
      </c>
      <c r="P36" s="13">
        <v>1110.5480880080563</v>
      </c>
      <c r="Q36" s="14">
        <v>1107.605766677686</v>
      </c>
      <c r="R36" s="14">
        <v>1099.5506979710942</v>
      </c>
      <c r="S36" s="14">
        <v>1095.30584164128</v>
      </c>
      <c r="T36" s="14">
        <v>1088.2979951750301</v>
      </c>
      <c r="U36" s="14">
        <v>1063.7923357412503</v>
      </c>
      <c r="V36" s="14">
        <v>1056.6959159713733</v>
      </c>
      <c r="W36" s="14">
        <v>1055.8670342876624</v>
      </c>
      <c r="X36" s="14">
        <v>1054.1362077603414</v>
      </c>
      <c r="Y36" s="14">
        <v>1054.3210550980509</v>
      </c>
      <c r="Z36" s="14">
        <v>1053.570240389206</v>
      </c>
      <c r="AA36" s="14">
        <v>1051.1956893384333</v>
      </c>
      <c r="AB36" s="14">
        <v>1048.7541900350336</v>
      </c>
      <c r="AC36" s="14">
        <v>1047.2284381824165</v>
      </c>
    </row>
    <row r="37" spans="1:29" s="14" customFormat="1">
      <c r="A37" s="1" t="s">
        <v>524</v>
      </c>
      <c r="B37" s="1" t="s">
        <v>554</v>
      </c>
      <c r="C37" s="1"/>
      <c r="D37" s="1"/>
      <c r="E37" s="1"/>
      <c r="F37" s="1">
        <v>36</v>
      </c>
      <c r="G37" s="1" t="s">
        <v>836</v>
      </c>
      <c r="H37" s="1" t="str">
        <f t="shared" si="1"/>
        <v>36종합평균단위매매가격</v>
      </c>
      <c r="I37" s="1" t="s">
        <v>871</v>
      </c>
      <c r="J37" s="13">
        <v>781.33132558749219</v>
      </c>
      <c r="K37" s="13">
        <v>782.76054452291385</v>
      </c>
      <c r="L37" s="13">
        <v>781.67353474662377</v>
      </c>
      <c r="M37" s="13">
        <v>786.13245546973098</v>
      </c>
      <c r="N37" s="13">
        <v>787.29785328934361</v>
      </c>
      <c r="O37" s="13">
        <v>789.55306202954864</v>
      </c>
      <c r="P37" s="13">
        <v>788.98853744162579</v>
      </c>
      <c r="Q37" s="14">
        <v>790.1283533811652</v>
      </c>
      <c r="R37" s="14">
        <v>791.37902424114736</v>
      </c>
      <c r="S37" s="14">
        <v>791.70904005897182</v>
      </c>
      <c r="T37" s="14">
        <v>789.16446346078794</v>
      </c>
      <c r="U37" s="14">
        <v>795.70852385609226</v>
      </c>
      <c r="V37" s="14">
        <v>795.35238815517403</v>
      </c>
      <c r="W37" s="14">
        <v>793.34762020386734</v>
      </c>
      <c r="X37" s="14">
        <v>791.62530588099048</v>
      </c>
      <c r="Y37" s="14">
        <v>790.10577347248272</v>
      </c>
      <c r="Z37" s="14">
        <v>788.98417289703173</v>
      </c>
      <c r="AA37" s="14">
        <v>787.77387051432322</v>
      </c>
      <c r="AB37" s="14">
        <v>786.06467644658596</v>
      </c>
      <c r="AC37" s="14">
        <v>784.29967827696089</v>
      </c>
    </row>
    <row r="38" spans="1:29" s="14" customFormat="1">
      <c r="A38" s="1" t="s">
        <v>524</v>
      </c>
      <c r="B38" s="1" t="s">
        <v>555</v>
      </c>
      <c r="C38" s="1"/>
      <c r="D38" s="1"/>
      <c r="E38" s="1"/>
      <c r="F38" s="1">
        <v>37</v>
      </c>
      <c r="G38" s="1" t="s">
        <v>836</v>
      </c>
      <c r="H38" s="1" t="str">
        <f t="shared" si="1"/>
        <v>37종합평균단위매매가격</v>
      </c>
      <c r="I38" s="1" t="s">
        <v>871</v>
      </c>
      <c r="J38" s="13">
        <v>945.01893187585893</v>
      </c>
      <c r="K38" s="13">
        <v>947.05222507429892</v>
      </c>
      <c r="L38" s="13">
        <v>952.3985574581601</v>
      </c>
      <c r="M38" s="13">
        <v>956.18604153728666</v>
      </c>
      <c r="N38" s="13">
        <v>959.83666589415532</v>
      </c>
      <c r="O38" s="13">
        <v>962.72784699583508</v>
      </c>
      <c r="P38" s="13">
        <v>966.13021526306625</v>
      </c>
      <c r="Q38" s="14">
        <v>970.663886457187</v>
      </c>
      <c r="R38" s="14">
        <v>975.93480744701799</v>
      </c>
      <c r="S38" s="14">
        <v>979.82103628771483</v>
      </c>
      <c r="T38" s="14">
        <v>984.05349960439742</v>
      </c>
      <c r="U38" s="14">
        <v>993.7438411356502</v>
      </c>
      <c r="V38" s="14">
        <v>999.06668564605707</v>
      </c>
      <c r="W38" s="14">
        <v>1002.6237866214474</v>
      </c>
      <c r="X38" s="14">
        <v>1007.8481765931236</v>
      </c>
      <c r="Y38" s="14">
        <v>1013.2737921910353</v>
      </c>
      <c r="Z38" s="14">
        <v>1020.0792210057677</v>
      </c>
      <c r="AA38" s="14">
        <v>1026.1636459304943</v>
      </c>
      <c r="AB38" s="14">
        <v>1036.0916925619993</v>
      </c>
      <c r="AC38" s="14">
        <v>1040.2356686287451</v>
      </c>
    </row>
    <row r="39" spans="1:29" s="14" customFormat="1">
      <c r="A39" s="1" t="s">
        <v>524</v>
      </c>
      <c r="B39" s="1" t="s">
        <v>556</v>
      </c>
      <c r="C39" s="1"/>
      <c r="D39" s="1"/>
      <c r="E39" s="1"/>
      <c r="F39" s="1">
        <v>38</v>
      </c>
      <c r="G39" s="1" t="s">
        <v>836</v>
      </c>
      <c r="H39" s="1" t="str">
        <f t="shared" si="1"/>
        <v>38종합평균단위매매가격</v>
      </c>
      <c r="I39" s="1" t="s">
        <v>871</v>
      </c>
      <c r="J39" s="13">
        <v>1713.3757119453305</v>
      </c>
      <c r="K39" s="13">
        <v>1711.491908513899</v>
      </c>
      <c r="L39" s="13">
        <v>1711.6188977475331</v>
      </c>
      <c r="M39" s="13">
        <v>1709.4979926824553</v>
      </c>
      <c r="N39" s="13">
        <v>1704.6819154777002</v>
      </c>
      <c r="O39" s="13">
        <v>1697.6599142850014</v>
      </c>
      <c r="P39" s="13">
        <v>1689.175203926528</v>
      </c>
      <c r="Q39" s="14">
        <v>1682.966859855688</v>
      </c>
      <c r="R39" s="14">
        <v>1681.0049875939967</v>
      </c>
      <c r="S39" s="14">
        <v>1679.8943241574016</v>
      </c>
      <c r="T39" s="14">
        <v>1678.3078425256122</v>
      </c>
      <c r="U39" s="14">
        <v>1671.8727906141849</v>
      </c>
      <c r="V39" s="14">
        <v>1666.207115897691</v>
      </c>
      <c r="W39" s="14">
        <v>1662.835220133328</v>
      </c>
      <c r="X39" s="14">
        <v>1662.8070291824513</v>
      </c>
      <c r="Y39" s="14">
        <v>1667.0485206216888</v>
      </c>
      <c r="Z39" s="14">
        <v>1671.4885534175014</v>
      </c>
      <c r="AA39" s="14">
        <v>1672.9459322251987</v>
      </c>
      <c r="AB39" s="14">
        <v>1672.7606115338463</v>
      </c>
      <c r="AC39" s="14">
        <v>1671.4978679930653</v>
      </c>
    </row>
    <row r="40" spans="1:29" s="14" customFormat="1">
      <c r="A40" s="1" t="s">
        <v>524</v>
      </c>
      <c r="B40" s="1" t="s">
        <v>557</v>
      </c>
      <c r="C40" s="1"/>
      <c r="D40" s="1"/>
      <c r="E40" s="1"/>
      <c r="F40" s="1">
        <v>39</v>
      </c>
      <c r="G40" s="1" t="s">
        <v>836</v>
      </c>
      <c r="H40" s="1" t="str">
        <f t="shared" si="1"/>
        <v>39종합평균단위매매가격</v>
      </c>
      <c r="I40" s="1" t="s">
        <v>871</v>
      </c>
      <c r="J40" s="13">
        <v>942.79430288062872</v>
      </c>
      <c r="K40" s="13">
        <v>961.78129222296536</v>
      </c>
      <c r="L40" s="13">
        <v>963.86227270690893</v>
      </c>
      <c r="M40" s="13">
        <v>969.85660754247397</v>
      </c>
      <c r="N40" s="13">
        <v>982.61547694205717</v>
      </c>
      <c r="O40" s="13">
        <v>982.6719550111419</v>
      </c>
      <c r="P40" s="13">
        <v>983.13388974250972</v>
      </c>
      <c r="Q40" s="14">
        <v>983.58227732325588</v>
      </c>
      <c r="R40" s="14">
        <v>983.49148303989102</v>
      </c>
      <c r="S40" s="14">
        <v>983.45423209994306</v>
      </c>
      <c r="T40" s="14">
        <v>983.02463465649384</v>
      </c>
      <c r="U40" s="14">
        <v>1001.9976921997597</v>
      </c>
      <c r="V40" s="14">
        <v>1000.5757851375565</v>
      </c>
      <c r="W40" s="14">
        <v>1000.2985191549338</v>
      </c>
      <c r="X40" s="14">
        <v>1000.0206184717678</v>
      </c>
      <c r="Y40" s="14">
        <v>1000.6196548395243</v>
      </c>
      <c r="Z40" s="14">
        <v>1000.425170059095</v>
      </c>
      <c r="AA40" s="14">
        <v>1000.5448197751743</v>
      </c>
      <c r="AB40" s="14">
        <v>1000.3936591933137</v>
      </c>
      <c r="AC40" s="14">
        <v>998.8080925885622</v>
      </c>
    </row>
    <row r="41" spans="1:29" s="14" customFormat="1">
      <c r="A41" s="1" t="s">
        <v>655</v>
      </c>
      <c r="B41" s="1"/>
      <c r="C41" s="1"/>
      <c r="D41" s="1"/>
      <c r="E41" s="1"/>
      <c r="F41" s="1">
        <v>40</v>
      </c>
      <c r="G41" s="1" t="s">
        <v>836</v>
      </c>
      <c r="H41" s="1" t="str">
        <f t="shared" si="1"/>
        <v>40종합평균단위매매가격</v>
      </c>
      <c r="I41" s="1" t="s">
        <v>871</v>
      </c>
      <c r="J41" s="13">
        <v>2043.6022387164364</v>
      </c>
      <c r="K41" s="13">
        <v>2042.667382973671</v>
      </c>
      <c r="L41" s="13">
        <v>2043.8280928425547</v>
      </c>
      <c r="M41" s="13">
        <v>2044.0403546474829</v>
      </c>
      <c r="N41" s="13">
        <v>2042.3573925112842</v>
      </c>
      <c r="O41" s="13">
        <v>2037.4604014618553</v>
      </c>
      <c r="P41" s="13">
        <v>2030.5011537232504</v>
      </c>
      <c r="Q41" s="14">
        <v>2023.2668873106509</v>
      </c>
      <c r="R41" s="14">
        <v>2019.0449865814073</v>
      </c>
      <c r="S41" s="14">
        <v>2016.4419877070911</v>
      </c>
      <c r="T41" s="14">
        <v>2015.4910886739401</v>
      </c>
      <c r="U41" s="14">
        <v>2018.8771214669707</v>
      </c>
      <c r="V41" s="14">
        <v>2015.6311748579483</v>
      </c>
      <c r="W41" s="14">
        <v>2012.1901610256434</v>
      </c>
      <c r="X41" s="14">
        <v>2010.1751727581686</v>
      </c>
      <c r="Y41" s="14">
        <v>2015.9355227438177</v>
      </c>
      <c r="Z41" s="14">
        <v>2019.6331886812309</v>
      </c>
      <c r="AA41" s="14">
        <v>2022.9086437491308</v>
      </c>
      <c r="AB41" s="14">
        <v>2025.6481849500394</v>
      </c>
      <c r="AC41" s="14">
        <v>2025.9344985572654</v>
      </c>
    </row>
    <row r="42" spans="1:29" s="14" customFormat="1">
      <c r="A42" s="1" t="s">
        <v>523</v>
      </c>
      <c r="B42" s="1"/>
      <c r="C42" s="1"/>
      <c r="D42" s="1"/>
      <c r="E42" s="1"/>
      <c r="F42" s="1">
        <v>41</v>
      </c>
      <c r="G42" s="1" t="s">
        <v>836</v>
      </c>
      <c r="H42" s="1" t="str">
        <f t="shared" si="1"/>
        <v>41종합평균단위매매가격</v>
      </c>
      <c r="I42" s="1" t="s">
        <v>871</v>
      </c>
      <c r="J42" s="13">
        <v>1933.7017896889784</v>
      </c>
      <c r="K42" s="13">
        <v>1934.0163446926877</v>
      </c>
      <c r="L42" s="13">
        <v>1933.5087119716557</v>
      </c>
      <c r="M42" s="13">
        <v>1931.7796307684087</v>
      </c>
      <c r="N42" s="13">
        <v>1928.4310528314775</v>
      </c>
      <c r="O42" s="13">
        <v>1922.5737481333351</v>
      </c>
      <c r="P42" s="13">
        <v>1914.6214657026476</v>
      </c>
      <c r="Q42" s="14">
        <v>1906.6656295180962</v>
      </c>
      <c r="R42" s="14">
        <v>1898.7685380324963</v>
      </c>
      <c r="S42" s="14">
        <v>1891.9253349624767</v>
      </c>
      <c r="T42" s="14">
        <v>1885.5407528731453</v>
      </c>
      <c r="U42" s="14">
        <v>1884.5805662857888</v>
      </c>
      <c r="V42" s="14">
        <v>1876.4051895288451</v>
      </c>
      <c r="W42" s="14">
        <v>1871.0427811477732</v>
      </c>
      <c r="X42" s="14">
        <v>1867.6171723612979</v>
      </c>
      <c r="Y42" s="14">
        <v>1868.4989560352501</v>
      </c>
      <c r="Z42" s="14">
        <v>1872.0021452458789</v>
      </c>
      <c r="AA42" s="14">
        <v>1873.1067745641217</v>
      </c>
      <c r="AB42" s="14">
        <v>1870.9962419085793</v>
      </c>
      <c r="AC42" s="14">
        <v>1868.0771628869322</v>
      </c>
    </row>
    <row r="43" spans="1:29" s="14" customFormat="1">
      <c r="A43" s="1" t="s">
        <v>524</v>
      </c>
      <c r="B43" s="1" t="s">
        <v>525</v>
      </c>
      <c r="C43" s="1"/>
      <c r="D43" s="1"/>
      <c r="E43" s="1"/>
      <c r="F43" s="1">
        <v>42</v>
      </c>
      <c r="G43" s="1" t="s">
        <v>836</v>
      </c>
      <c r="H43" s="1" t="str">
        <f t="shared" si="1"/>
        <v>42종합평균단위매매가격</v>
      </c>
      <c r="I43" s="1" t="s">
        <v>871</v>
      </c>
      <c r="J43" s="13">
        <v>5465.4706556251194</v>
      </c>
      <c r="K43" s="13">
        <v>5452.7847091472395</v>
      </c>
      <c r="L43" s="13">
        <v>5431.8860951785409</v>
      </c>
      <c r="M43" s="13">
        <v>5402.391936622168</v>
      </c>
      <c r="N43" s="13">
        <v>5380.9848872379234</v>
      </c>
      <c r="O43" s="13">
        <v>5348.3547603333391</v>
      </c>
      <c r="P43" s="13">
        <v>5318.524303509148</v>
      </c>
      <c r="Q43" s="14">
        <v>5278.4457458196894</v>
      </c>
      <c r="R43" s="14">
        <v>5245.4073047711418</v>
      </c>
      <c r="S43" s="14">
        <v>5218.0190029003143</v>
      </c>
      <c r="T43" s="14">
        <v>5198.6228767295624</v>
      </c>
      <c r="U43" s="14">
        <v>5154.3559231138397</v>
      </c>
      <c r="V43" s="14">
        <v>5125.6406562899756</v>
      </c>
      <c r="W43" s="14">
        <v>5110.8759507853783</v>
      </c>
      <c r="X43" s="14">
        <v>5111.5833689923948</v>
      </c>
      <c r="Y43" s="14">
        <v>5094.6492382351535</v>
      </c>
      <c r="Z43" s="14">
        <v>5105.1343530598924</v>
      </c>
      <c r="AA43" s="14">
        <v>5090.8348137945914</v>
      </c>
      <c r="AB43" s="14">
        <v>5065.4597875438176</v>
      </c>
      <c r="AC43" s="14">
        <v>5043.924054744436</v>
      </c>
    </row>
    <row r="44" spans="1:29" s="14" customFormat="1">
      <c r="A44" s="1" t="s">
        <v>524</v>
      </c>
      <c r="B44" s="1" t="s">
        <v>525</v>
      </c>
      <c r="C44" s="1" t="s">
        <v>526</v>
      </c>
      <c r="D44" s="1"/>
      <c r="E44" s="1"/>
      <c r="F44" s="1">
        <v>43</v>
      </c>
      <c r="G44" s="1" t="s">
        <v>836</v>
      </c>
      <c r="H44" s="1" t="str">
        <f t="shared" si="1"/>
        <v>43종합평균단위매매가격</v>
      </c>
      <c r="I44" s="1" t="s">
        <v>871</v>
      </c>
      <c r="J44" s="13">
        <v>4543.2087860744423</v>
      </c>
      <c r="K44" s="13">
        <v>4539.9261213556101</v>
      </c>
      <c r="L44" s="13">
        <v>4527.7793662873109</v>
      </c>
      <c r="M44" s="13">
        <v>4512.7235012452147</v>
      </c>
      <c r="N44" s="13">
        <v>4498.3948861286399</v>
      </c>
      <c r="O44" s="13">
        <v>4485.1961100221042</v>
      </c>
      <c r="P44" s="13">
        <v>4472.4436368321558</v>
      </c>
      <c r="Q44" s="14">
        <v>4457.3614682467323</v>
      </c>
      <c r="R44" s="14">
        <v>4442.0279965878808</v>
      </c>
      <c r="S44" s="14">
        <v>4425.8614847004028</v>
      </c>
      <c r="T44" s="14">
        <v>4407.5578371528345</v>
      </c>
      <c r="U44" s="14">
        <v>4392.8431089696714</v>
      </c>
      <c r="V44" s="14">
        <v>4377.5070304169485</v>
      </c>
      <c r="W44" s="14">
        <v>4363.7605550095641</v>
      </c>
      <c r="X44" s="14">
        <v>4356.2312154480187</v>
      </c>
      <c r="Y44" s="14">
        <v>4345.5946004188881</v>
      </c>
      <c r="Z44" s="14">
        <v>4346.943623009809</v>
      </c>
      <c r="AA44" s="14">
        <v>4339.393524555132</v>
      </c>
      <c r="AB44" s="14">
        <v>4325.3061146525961</v>
      </c>
      <c r="AC44" s="14">
        <v>4305.5709162054718</v>
      </c>
    </row>
    <row r="45" spans="1:29" s="14" customFormat="1">
      <c r="A45" s="1" t="s">
        <v>524</v>
      </c>
      <c r="B45" s="1" t="s">
        <v>525</v>
      </c>
      <c r="C45" s="1" t="s">
        <v>527</v>
      </c>
      <c r="D45" s="1"/>
      <c r="E45" s="1"/>
      <c r="F45" s="1">
        <v>44</v>
      </c>
      <c r="G45" s="1" t="s">
        <v>836</v>
      </c>
      <c r="H45" s="1" t="str">
        <f t="shared" si="1"/>
        <v>44종합평균단위매매가격</v>
      </c>
      <c r="I45" s="1" t="s">
        <v>871</v>
      </c>
      <c r="J45" s="13">
        <v>5983.2155831514674</v>
      </c>
      <c r="K45" s="13">
        <v>5980.7009417645868</v>
      </c>
      <c r="L45" s="13">
        <v>5962.8085335420237</v>
      </c>
      <c r="M45" s="13">
        <v>5958.627296337504</v>
      </c>
      <c r="N45" s="13">
        <v>5954.0700879993574</v>
      </c>
      <c r="O45" s="13">
        <v>5940.9703421754466</v>
      </c>
      <c r="P45" s="13">
        <v>5930.3201873163007</v>
      </c>
      <c r="Q45" s="14">
        <v>5908.1420344569551</v>
      </c>
      <c r="R45" s="14">
        <v>5886.8656159515604</v>
      </c>
      <c r="S45" s="14">
        <v>5860.8992835001818</v>
      </c>
      <c r="T45" s="14">
        <v>5836.634396273942</v>
      </c>
      <c r="U45" s="14">
        <v>5830.6407914646034</v>
      </c>
      <c r="V45" s="14">
        <v>5822.7987760319311</v>
      </c>
      <c r="W45" s="14">
        <v>5817.9233654168502</v>
      </c>
      <c r="X45" s="14">
        <v>5807.5287942759851</v>
      </c>
      <c r="Y45" s="14">
        <v>5784.0940197667214</v>
      </c>
      <c r="Z45" s="14">
        <v>5778.0760421042269</v>
      </c>
      <c r="AA45" s="14">
        <v>5758.5464576144022</v>
      </c>
      <c r="AB45" s="14">
        <v>5743.5084382594869</v>
      </c>
      <c r="AC45" s="14">
        <v>5725.2743277984246</v>
      </c>
    </row>
    <row r="46" spans="1:29" s="14" customFormat="1">
      <c r="A46" s="1" t="s">
        <v>524</v>
      </c>
      <c r="B46" s="1" t="s">
        <v>525</v>
      </c>
      <c r="C46" s="1"/>
      <c r="D46" s="1" t="s">
        <v>558</v>
      </c>
      <c r="E46" s="1"/>
      <c r="F46" s="1">
        <v>45</v>
      </c>
      <c r="G46" s="1" t="s">
        <v>836</v>
      </c>
      <c r="H46" s="1" t="str">
        <f t="shared" si="1"/>
        <v>45종합평균단위매매가격</v>
      </c>
      <c r="I46" s="1" t="s">
        <v>871</v>
      </c>
      <c r="J46" s="13">
        <v>4594.4020849590688</v>
      </c>
      <c r="K46" s="13">
        <v>4594.4020849590688</v>
      </c>
      <c r="L46" s="13">
        <v>4594.4020849590688</v>
      </c>
      <c r="M46" s="13">
        <v>4593.9441260441545</v>
      </c>
      <c r="N46" s="13">
        <v>4592.4238576254565</v>
      </c>
      <c r="O46" s="13">
        <v>4596.2983862647452</v>
      </c>
      <c r="P46" s="13">
        <v>4594.380100780927</v>
      </c>
      <c r="Q46" s="14">
        <v>4588.7305958950574</v>
      </c>
      <c r="R46" s="14">
        <v>4587.8792416269234</v>
      </c>
      <c r="S46" s="14">
        <v>4581.8599679466606</v>
      </c>
      <c r="T46" s="14">
        <v>4581.1517359866584</v>
      </c>
      <c r="U46" s="14">
        <v>4563.5415137538394</v>
      </c>
      <c r="V46" s="14">
        <v>4563.5415137538394</v>
      </c>
      <c r="W46" s="14">
        <v>4563.5415137538394</v>
      </c>
      <c r="X46" s="14">
        <v>4564.3545309812562</v>
      </c>
      <c r="Y46" s="14">
        <v>4568.031861667705</v>
      </c>
      <c r="Z46" s="14">
        <v>4567.4243000622891</v>
      </c>
      <c r="AA46" s="14">
        <v>4555.8172417404739</v>
      </c>
      <c r="AB46" s="14">
        <v>4549.7153964947274</v>
      </c>
      <c r="AC46" s="14">
        <v>4542.3950329033432</v>
      </c>
    </row>
    <row r="47" spans="1:29" s="14" customFormat="1">
      <c r="A47" s="1" t="s">
        <v>524</v>
      </c>
      <c r="B47" s="1" t="s">
        <v>525</v>
      </c>
      <c r="C47" s="1"/>
      <c r="D47" s="1" t="s">
        <v>559</v>
      </c>
      <c r="E47" s="1"/>
      <c r="F47" s="1">
        <v>46</v>
      </c>
      <c r="G47" s="1" t="s">
        <v>836</v>
      </c>
      <c r="H47" s="1" t="str">
        <f t="shared" si="1"/>
        <v>46종합평균단위매매가격</v>
      </c>
      <c r="I47" s="1" t="s">
        <v>871</v>
      </c>
      <c r="J47" s="13">
        <v>4872.993230949508</v>
      </c>
      <c r="K47" s="13">
        <v>4872.0962788294837</v>
      </c>
      <c r="L47" s="13">
        <v>4825.6952184151287</v>
      </c>
      <c r="M47" s="13">
        <v>4822.6548982602108</v>
      </c>
      <c r="N47" s="13">
        <v>4805.7448726058428</v>
      </c>
      <c r="O47" s="13">
        <v>4752.6040542245873</v>
      </c>
      <c r="P47" s="13">
        <v>4729.2910939738904</v>
      </c>
      <c r="Q47" s="14">
        <v>4704.9797072680212</v>
      </c>
      <c r="R47" s="14">
        <v>4657.9705078356255</v>
      </c>
      <c r="S47" s="14">
        <v>4643.2525436379656</v>
      </c>
      <c r="T47" s="14">
        <v>4629.0299297467782</v>
      </c>
      <c r="U47" s="14">
        <v>4672.776409807595</v>
      </c>
      <c r="V47" s="14">
        <v>4663.5817064851362</v>
      </c>
      <c r="W47" s="14">
        <v>4665.6805285455312</v>
      </c>
      <c r="X47" s="14">
        <v>4649.310003089272</v>
      </c>
      <c r="Y47" s="14">
        <v>4656.8230546204886</v>
      </c>
      <c r="Z47" s="14">
        <v>4669.2876219482514</v>
      </c>
      <c r="AA47" s="14">
        <v>4672.6948630213838</v>
      </c>
      <c r="AB47" s="14">
        <v>4644.2161654794354</v>
      </c>
      <c r="AC47" s="14">
        <v>4619.9941821234816</v>
      </c>
    </row>
    <row r="48" spans="1:29" s="14" customFormat="1">
      <c r="A48" s="1" t="s">
        <v>524</v>
      </c>
      <c r="B48" s="1" t="s">
        <v>525</v>
      </c>
      <c r="C48" s="1"/>
      <c r="D48" s="1" t="s">
        <v>560</v>
      </c>
      <c r="E48" s="1"/>
      <c r="F48" s="1">
        <v>47</v>
      </c>
      <c r="G48" s="1" t="s">
        <v>836</v>
      </c>
      <c r="H48" s="1" t="str">
        <f t="shared" si="1"/>
        <v>47종합평균단위매매가격</v>
      </c>
      <c r="I48" s="1" t="s">
        <v>871</v>
      </c>
      <c r="J48" s="13">
        <v>7396.8341730215016</v>
      </c>
      <c r="K48" s="13">
        <v>7391.9325990777243</v>
      </c>
      <c r="L48" s="13">
        <v>7374.6557923212322</v>
      </c>
      <c r="M48" s="13">
        <v>7367.4919758184815</v>
      </c>
      <c r="N48" s="13">
        <v>7366.3436965349774</v>
      </c>
      <c r="O48" s="13">
        <v>7359.5429709428927</v>
      </c>
      <c r="P48" s="13">
        <v>7348.6435187550242</v>
      </c>
      <c r="Q48" s="14">
        <v>7316.3904121706901</v>
      </c>
      <c r="R48" s="14">
        <v>7292.8213205906059</v>
      </c>
      <c r="S48" s="14">
        <v>7248.6174496492558</v>
      </c>
      <c r="T48" s="14">
        <v>7204.2403469510118</v>
      </c>
      <c r="U48" s="14">
        <v>7212.0461681410688</v>
      </c>
      <c r="V48" s="14">
        <v>7199.6642480669752</v>
      </c>
      <c r="W48" s="14">
        <v>7188.2879146260593</v>
      </c>
      <c r="X48" s="14">
        <v>7173.3078648732326</v>
      </c>
      <c r="Y48" s="14">
        <v>7117.4096733290389</v>
      </c>
      <c r="Z48" s="14">
        <v>7099.1208978708992</v>
      </c>
      <c r="AA48" s="14">
        <v>7063.565715656573</v>
      </c>
      <c r="AB48" s="14">
        <v>7048.9550824776961</v>
      </c>
      <c r="AC48" s="14">
        <v>7026.3350706592337</v>
      </c>
    </row>
    <row r="49" spans="1:29" s="14" customFormat="1">
      <c r="A49" s="1" t="s">
        <v>524</v>
      </c>
      <c r="B49" s="1" t="s">
        <v>525</v>
      </c>
      <c r="C49" s="1" t="s">
        <v>528</v>
      </c>
      <c r="D49" s="1"/>
      <c r="E49" s="1"/>
      <c r="F49" s="1">
        <v>48</v>
      </c>
      <c r="G49" s="1" t="s">
        <v>836</v>
      </c>
      <c r="H49" s="1" t="str">
        <f t="shared" si="1"/>
        <v>48종합평균단위매매가격</v>
      </c>
      <c r="I49" s="1" t="s">
        <v>871</v>
      </c>
      <c r="J49" s="13">
        <v>4264.2109997288526</v>
      </c>
      <c r="K49" s="13">
        <v>4262.3165196678256</v>
      </c>
      <c r="L49" s="13">
        <v>4251.077915304184</v>
      </c>
      <c r="M49" s="13">
        <v>4229.2295229918673</v>
      </c>
      <c r="N49" s="13">
        <v>4210.5882487057752</v>
      </c>
      <c r="O49" s="13">
        <v>4194.8937194433192</v>
      </c>
      <c r="P49" s="13">
        <v>4178.8035648816294</v>
      </c>
      <c r="Q49" s="14">
        <v>4162.5636757850525</v>
      </c>
      <c r="R49" s="14">
        <v>4150.0346782687784</v>
      </c>
      <c r="S49" s="14">
        <v>4135.8714082474744</v>
      </c>
      <c r="T49" s="14">
        <v>4113.3778610181762</v>
      </c>
      <c r="U49" s="14">
        <v>4097.3534338073823</v>
      </c>
      <c r="V49" s="14">
        <v>4076.1563856177304</v>
      </c>
      <c r="W49" s="14">
        <v>4056.9359454110931</v>
      </c>
      <c r="X49" s="14">
        <v>4048.7123972127574</v>
      </c>
      <c r="Y49" s="14">
        <v>4042.4912979111687</v>
      </c>
      <c r="Z49" s="14">
        <v>4045.4291025959046</v>
      </c>
      <c r="AA49" s="14">
        <v>4037.6590195483709</v>
      </c>
      <c r="AB49" s="14">
        <v>4019.6884677717517</v>
      </c>
      <c r="AC49" s="14">
        <v>3998.6256206720905</v>
      </c>
    </row>
    <row r="50" spans="1:29" s="14" customFormat="1">
      <c r="A50" s="1" t="s">
        <v>524</v>
      </c>
      <c r="B50" s="1" t="s">
        <v>525</v>
      </c>
      <c r="C50" s="1"/>
      <c r="D50" s="1" t="s">
        <v>561</v>
      </c>
      <c r="E50" s="1"/>
      <c r="F50" s="1">
        <v>49</v>
      </c>
      <c r="G50" s="1" t="s">
        <v>836</v>
      </c>
      <c r="H50" s="1" t="str">
        <f t="shared" si="1"/>
        <v>49종합평균단위매매가격</v>
      </c>
      <c r="I50" s="1" t="s">
        <v>871</v>
      </c>
      <c r="J50" s="13">
        <v>5534.459360593678</v>
      </c>
      <c r="K50" s="13">
        <v>5529.4317765531096</v>
      </c>
      <c r="L50" s="13">
        <v>5509.0101798222649</v>
      </c>
      <c r="M50" s="13">
        <v>5476.8007872312392</v>
      </c>
      <c r="N50" s="13">
        <v>5460.0394285339926</v>
      </c>
      <c r="O50" s="13">
        <v>5452.0259201631634</v>
      </c>
      <c r="P50" s="13">
        <v>5441.649965767976</v>
      </c>
      <c r="Q50" s="14">
        <v>5397.4564521819484</v>
      </c>
      <c r="R50" s="14">
        <v>5363.7124086350332</v>
      </c>
      <c r="S50" s="14">
        <v>5332.6333955000973</v>
      </c>
      <c r="T50" s="14">
        <v>5294.9898094416612</v>
      </c>
      <c r="U50" s="14">
        <v>5269.4647673301261</v>
      </c>
      <c r="V50" s="14">
        <v>5247.5316585598366</v>
      </c>
      <c r="W50" s="14">
        <v>5209.2630131559326</v>
      </c>
      <c r="X50" s="14">
        <v>5179.5256677335601</v>
      </c>
      <c r="Y50" s="14">
        <v>5153.0655865784729</v>
      </c>
      <c r="Z50" s="14">
        <v>5175.8149294727773</v>
      </c>
      <c r="AA50" s="14">
        <v>5183.3408773825322</v>
      </c>
      <c r="AB50" s="14">
        <v>5165.2755370163595</v>
      </c>
      <c r="AC50" s="14">
        <v>5142.9606674921624</v>
      </c>
    </row>
    <row r="51" spans="1:29" s="14" customFormat="1">
      <c r="A51" s="1" t="s">
        <v>524</v>
      </c>
      <c r="B51" s="1" t="s">
        <v>525</v>
      </c>
      <c r="C51" s="1"/>
      <c r="D51" s="1" t="s">
        <v>562</v>
      </c>
      <c r="E51" s="1"/>
      <c r="F51" s="1">
        <v>50</v>
      </c>
      <c r="G51" s="1" t="s">
        <v>836</v>
      </c>
      <c r="H51" s="1" t="str">
        <f t="shared" si="1"/>
        <v>50종합평균단위매매가격</v>
      </c>
      <c r="I51" s="1" t="s">
        <v>871</v>
      </c>
      <c r="J51" s="13">
        <v>5155.5158773931225</v>
      </c>
      <c r="K51" s="13">
        <v>5155.5158773931225</v>
      </c>
      <c r="L51" s="13">
        <v>5152.7184569128231</v>
      </c>
      <c r="M51" s="13">
        <v>5141.6722727508286</v>
      </c>
      <c r="N51" s="13">
        <v>5127.5633050783217</v>
      </c>
      <c r="O51" s="13">
        <v>5115.9851711604069</v>
      </c>
      <c r="P51" s="13">
        <v>5102.4128154966238</v>
      </c>
      <c r="Q51" s="14">
        <v>5094.8248355763108</v>
      </c>
      <c r="R51" s="14">
        <v>5082.8665982480952</v>
      </c>
      <c r="S51" s="14">
        <v>5071.5470255394248</v>
      </c>
      <c r="T51" s="14">
        <v>5031.5844317675783</v>
      </c>
      <c r="U51" s="14">
        <v>5000.4962793076566</v>
      </c>
      <c r="V51" s="14">
        <v>4959.7408896551406</v>
      </c>
      <c r="W51" s="14">
        <v>4943.3563998362524</v>
      </c>
      <c r="X51" s="14">
        <v>4940.6416472630417</v>
      </c>
      <c r="Y51" s="14">
        <v>4958.4045885958067</v>
      </c>
      <c r="Z51" s="14">
        <v>4961.102177769857</v>
      </c>
      <c r="AA51" s="14">
        <v>4910.3563046919244</v>
      </c>
      <c r="AB51" s="14">
        <v>4854.2718481461179</v>
      </c>
      <c r="AC51" s="14">
        <v>4803.5942516690338</v>
      </c>
    </row>
    <row r="52" spans="1:29" s="14" customFormat="1">
      <c r="A52" s="1" t="s">
        <v>524</v>
      </c>
      <c r="B52" s="1" t="s">
        <v>525</v>
      </c>
      <c r="C52" s="1"/>
      <c r="D52" s="1" t="s">
        <v>563</v>
      </c>
      <c r="E52" s="1"/>
      <c r="F52" s="1">
        <v>51</v>
      </c>
      <c r="G52" s="1" t="s">
        <v>836</v>
      </c>
      <c r="H52" s="1" t="str">
        <f t="shared" si="1"/>
        <v>51종합평균단위매매가격</v>
      </c>
      <c r="I52" s="1" t="s">
        <v>871</v>
      </c>
      <c r="J52" s="13">
        <v>4238.9753790410414</v>
      </c>
      <c r="K52" s="13">
        <v>4238.1976526971184</v>
      </c>
      <c r="L52" s="13">
        <v>4236.6350505109722</v>
      </c>
      <c r="M52" s="13">
        <v>4220.650908333937</v>
      </c>
      <c r="N52" s="13">
        <v>4201.1071615960082</v>
      </c>
      <c r="O52" s="13">
        <v>4192.7022239911412</v>
      </c>
      <c r="P52" s="13">
        <v>4187.3531589842069</v>
      </c>
      <c r="Q52" s="14">
        <v>4177.2140887158093</v>
      </c>
      <c r="R52" s="14">
        <v>4166.6499111994353</v>
      </c>
      <c r="S52" s="14">
        <v>4146.7327063591802</v>
      </c>
      <c r="T52" s="14">
        <v>4126.0017004835854</v>
      </c>
      <c r="U52" s="14">
        <v>4116.4917391145545</v>
      </c>
      <c r="V52" s="14">
        <v>4090.2730805947808</v>
      </c>
      <c r="W52" s="14">
        <v>4073.3498650728757</v>
      </c>
      <c r="X52" s="14">
        <v>4064.2185374289043</v>
      </c>
      <c r="Y52" s="14">
        <v>4050.3766760131557</v>
      </c>
      <c r="Z52" s="14">
        <v>4060.1244792614757</v>
      </c>
      <c r="AA52" s="14">
        <v>4056.3689927758501</v>
      </c>
      <c r="AB52" s="14">
        <v>4036.3679080709803</v>
      </c>
      <c r="AC52" s="14">
        <v>4020.5584553362833</v>
      </c>
    </row>
    <row r="53" spans="1:29" s="14" customFormat="1">
      <c r="A53" s="1" t="s">
        <v>524</v>
      </c>
      <c r="B53" s="1" t="s">
        <v>525</v>
      </c>
      <c r="C53" s="1"/>
      <c r="D53" s="1" t="s">
        <v>564</v>
      </c>
      <c r="E53" s="1"/>
      <c r="F53" s="1">
        <v>52</v>
      </c>
      <c r="G53" s="1" t="s">
        <v>836</v>
      </c>
      <c r="H53" s="1" t="str">
        <f t="shared" si="1"/>
        <v>52종합평균단위매매가격</v>
      </c>
      <c r="I53" s="1" t="s">
        <v>871</v>
      </c>
      <c r="J53" s="13">
        <v>3662.3687733427487</v>
      </c>
      <c r="K53" s="13">
        <v>3665.4636811288847</v>
      </c>
      <c r="L53" s="13">
        <v>3670.1774473386404</v>
      </c>
      <c r="M53" s="13">
        <v>3642.3851913107392</v>
      </c>
      <c r="N53" s="13">
        <v>3625.1729513576574</v>
      </c>
      <c r="O53" s="13">
        <v>3608.393317493641</v>
      </c>
      <c r="P53" s="13">
        <v>3597.2569031799394</v>
      </c>
      <c r="Q53" s="14">
        <v>3593.6134415042975</v>
      </c>
      <c r="R53" s="14">
        <v>3589.3742350985599</v>
      </c>
      <c r="S53" s="14">
        <v>3589.9162792779348</v>
      </c>
      <c r="T53" s="14">
        <v>3570.8334964391192</v>
      </c>
      <c r="U53" s="14">
        <v>3550.4946137646589</v>
      </c>
      <c r="V53" s="14">
        <v>3526.5670873217209</v>
      </c>
      <c r="W53" s="14">
        <v>3510.5907797557106</v>
      </c>
      <c r="X53" s="14">
        <v>3527.8576632132813</v>
      </c>
      <c r="Y53" s="14">
        <v>3528.189480458951</v>
      </c>
      <c r="Z53" s="14">
        <v>3535.6507979404278</v>
      </c>
      <c r="AA53" s="14">
        <v>3537.6290930603823</v>
      </c>
      <c r="AB53" s="14">
        <v>3527.6260697825851</v>
      </c>
      <c r="AC53" s="14">
        <v>3524.9246761044719</v>
      </c>
    </row>
    <row r="54" spans="1:29" s="14" customFormat="1">
      <c r="A54" s="1" t="s">
        <v>524</v>
      </c>
      <c r="B54" s="1" t="s">
        <v>525</v>
      </c>
      <c r="C54" s="1"/>
      <c r="D54" s="1" t="s">
        <v>565</v>
      </c>
      <c r="E54" s="1"/>
      <c r="F54" s="1">
        <v>53</v>
      </c>
      <c r="G54" s="1" t="s">
        <v>836</v>
      </c>
      <c r="H54" s="1" t="str">
        <f t="shared" si="1"/>
        <v>53종합평균단위매매가격</v>
      </c>
      <c r="I54" s="1" t="s">
        <v>871</v>
      </c>
      <c r="J54" s="13">
        <v>4207.3756295796575</v>
      </c>
      <c r="K54" s="13">
        <v>4202.6891388976273</v>
      </c>
      <c r="L54" s="13">
        <v>4181.6604332178158</v>
      </c>
      <c r="M54" s="13">
        <v>4170.4067016458275</v>
      </c>
      <c r="N54" s="13">
        <v>4164.9862766583346</v>
      </c>
      <c r="O54" s="13">
        <v>4159.8739716120863</v>
      </c>
      <c r="P54" s="13">
        <v>4152.090417720322</v>
      </c>
      <c r="Q54" s="14">
        <v>4140.7565322381206</v>
      </c>
      <c r="R54" s="14">
        <v>4136.3603659273194</v>
      </c>
      <c r="S54" s="14">
        <v>4133.0001625198965</v>
      </c>
      <c r="T54" s="14">
        <v>4129.5690101399632</v>
      </c>
      <c r="U54" s="14">
        <v>4133.6185902274619</v>
      </c>
      <c r="V54" s="14">
        <v>4132.1050546549232</v>
      </c>
      <c r="W54" s="14">
        <v>4120.8124020684572</v>
      </c>
      <c r="X54" s="14">
        <v>4103.7855842199388</v>
      </c>
      <c r="Y54" s="14">
        <v>4082.3451945897928</v>
      </c>
      <c r="Z54" s="14">
        <v>4070.8525203555046</v>
      </c>
      <c r="AA54" s="14">
        <v>4059.4671417708819</v>
      </c>
      <c r="AB54" s="14">
        <v>4051.144477755593</v>
      </c>
      <c r="AC54" s="14">
        <v>4043.0647399361901</v>
      </c>
    </row>
    <row r="55" spans="1:29" s="14" customFormat="1">
      <c r="A55" s="1" t="s">
        <v>524</v>
      </c>
      <c r="B55" s="1" t="s">
        <v>525</v>
      </c>
      <c r="C55" s="1"/>
      <c r="D55" s="1" t="s">
        <v>566</v>
      </c>
      <c r="E55" s="1"/>
      <c r="F55" s="1">
        <v>54</v>
      </c>
      <c r="G55" s="1" t="s">
        <v>836</v>
      </c>
      <c r="H55" s="1" t="str">
        <f t="shared" si="1"/>
        <v>54종합평균단위매매가격</v>
      </c>
      <c r="I55" s="1" t="s">
        <v>871</v>
      </c>
      <c r="J55" s="13">
        <v>3488.9874666522765</v>
      </c>
      <c r="K55" s="13">
        <v>3488.1585284262128</v>
      </c>
      <c r="L55" s="13">
        <v>3474.017795627281</v>
      </c>
      <c r="M55" s="13">
        <v>3447.6711374261968</v>
      </c>
      <c r="N55" s="13">
        <v>3443.3593499424069</v>
      </c>
      <c r="O55" s="13">
        <v>3455.7826377718834</v>
      </c>
      <c r="P55" s="13">
        <v>3452.5316709520116</v>
      </c>
      <c r="Q55" s="14">
        <v>3446.4371770299258</v>
      </c>
      <c r="R55" s="14">
        <v>3435.9395033348897</v>
      </c>
      <c r="S55" s="14">
        <v>3444.7475281182224</v>
      </c>
      <c r="T55" s="14">
        <v>3437.8623695378378</v>
      </c>
      <c r="U55" s="14">
        <v>3391.2012591673447</v>
      </c>
      <c r="V55" s="14">
        <v>3378.4568134778142</v>
      </c>
      <c r="W55" s="14">
        <v>3369.5983534071788</v>
      </c>
      <c r="X55" s="14">
        <v>3356.833287641015</v>
      </c>
      <c r="Y55" s="14">
        <v>3348.7702854501526</v>
      </c>
      <c r="Z55" s="14">
        <v>3351.2272160315001</v>
      </c>
      <c r="AA55" s="14">
        <v>3344.9276414360065</v>
      </c>
      <c r="AB55" s="14">
        <v>3333.9977005146852</v>
      </c>
      <c r="AC55" s="14">
        <v>3321.9856894325799</v>
      </c>
    </row>
    <row r="56" spans="1:29" s="14" customFormat="1">
      <c r="A56" s="1" t="s">
        <v>524</v>
      </c>
      <c r="B56" s="1" t="s">
        <v>525</v>
      </c>
      <c r="C56" s="1"/>
      <c r="D56" s="1" t="s">
        <v>567</v>
      </c>
      <c r="E56" s="1"/>
      <c r="F56" s="1">
        <v>55</v>
      </c>
      <c r="G56" s="1" t="s">
        <v>836</v>
      </c>
      <c r="H56" s="1" t="str">
        <f t="shared" si="1"/>
        <v>55종합평균단위매매가격</v>
      </c>
      <c r="I56" s="1" t="s">
        <v>871</v>
      </c>
      <c r="J56" s="13">
        <v>3813.6773025052566</v>
      </c>
      <c r="K56" s="13">
        <v>3812.059780933655</v>
      </c>
      <c r="L56" s="13">
        <v>3809.0827561147812</v>
      </c>
      <c r="M56" s="13">
        <v>3804.9203744831407</v>
      </c>
      <c r="N56" s="13">
        <v>3789.306080745193</v>
      </c>
      <c r="O56" s="13">
        <v>3770.0384564986825</v>
      </c>
      <c r="P56" s="13">
        <v>3747.7279324011802</v>
      </c>
      <c r="Q56" s="14">
        <v>3722.0739988169903</v>
      </c>
      <c r="R56" s="14">
        <v>3706.221052035125</v>
      </c>
      <c r="S56" s="14">
        <v>3651.9795497232039</v>
      </c>
      <c r="T56" s="14">
        <v>3602.6718071195787</v>
      </c>
      <c r="U56" s="14">
        <v>3561.2007650290111</v>
      </c>
      <c r="V56" s="14">
        <v>3526.7437628040248</v>
      </c>
      <c r="W56" s="14">
        <v>3481.9899943022301</v>
      </c>
      <c r="X56" s="14">
        <v>3470.6983728925256</v>
      </c>
      <c r="Y56" s="14">
        <v>3468.6616856315009</v>
      </c>
      <c r="Z56" s="14">
        <v>3463.3701629735715</v>
      </c>
      <c r="AA56" s="14">
        <v>3453.5111390402949</v>
      </c>
      <c r="AB56" s="14">
        <v>3434.5646084294908</v>
      </c>
      <c r="AC56" s="14">
        <v>3419.1432060264447</v>
      </c>
    </row>
    <row r="57" spans="1:29" s="14" customFormat="1">
      <c r="A57" s="1" t="s">
        <v>524</v>
      </c>
      <c r="B57" s="1" t="s">
        <v>525</v>
      </c>
      <c r="C57" s="1"/>
      <c r="D57" s="1" t="s">
        <v>568</v>
      </c>
      <c r="E57" s="1"/>
      <c r="F57" s="1">
        <v>56</v>
      </c>
      <c r="G57" s="1" t="s">
        <v>836</v>
      </c>
      <c r="H57" s="1" t="str">
        <f t="shared" si="1"/>
        <v>56종합평균단위매매가격</v>
      </c>
      <c r="I57" s="1" t="s">
        <v>871</v>
      </c>
      <c r="J57" s="13">
        <v>4191.8761875644332</v>
      </c>
      <c r="K57" s="13">
        <v>4188.7769323302</v>
      </c>
      <c r="L57" s="13">
        <v>4167.7784188698515</v>
      </c>
      <c r="M57" s="13">
        <v>4129.0775106476849</v>
      </c>
      <c r="N57" s="13">
        <v>4089.8804893291249</v>
      </c>
      <c r="O57" s="13">
        <v>4048.9815136341485</v>
      </c>
      <c r="P57" s="13">
        <v>4013.0916406000088</v>
      </c>
      <c r="Q57" s="14">
        <v>3993.0103044231673</v>
      </c>
      <c r="R57" s="14">
        <v>3979.0430052599704</v>
      </c>
      <c r="S57" s="14">
        <v>3971.9533456606227</v>
      </c>
      <c r="T57" s="14">
        <v>3956.5157308171038</v>
      </c>
      <c r="U57" s="14">
        <v>3931.8635998512923</v>
      </c>
      <c r="V57" s="14">
        <v>3913.4081657293877</v>
      </c>
      <c r="W57" s="14">
        <v>3903.1118028003893</v>
      </c>
      <c r="X57" s="14">
        <v>3899.2631638697849</v>
      </c>
      <c r="Y57" s="14">
        <v>3901.992186497529</v>
      </c>
      <c r="Z57" s="14">
        <v>3905.7934759577611</v>
      </c>
      <c r="AA57" s="14">
        <v>3907.6237311547775</v>
      </c>
      <c r="AB57" s="14">
        <v>3895.1520535301743</v>
      </c>
      <c r="AC57" s="14">
        <v>3859.0561554129772</v>
      </c>
    </row>
    <row r="58" spans="1:29" s="14" customFormat="1">
      <c r="A58" s="1" t="s">
        <v>524</v>
      </c>
      <c r="B58" s="1" t="s">
        <v>525</v>
      </c>
      <c r="C58" s="1" t="s">
        <v>529</v>
      </c>
      <c r="D58" s="1"/>
      <c r="E58" s="1"/>
      <c r="F58" s="1">
        <v>57</v>
      </c>
      <c r="G58" s="1" t="s">
        <v>836</v>
      </c>
      <c r="H58" s="1" t="str">
        <f t="shared" si="1"/>
        <v>57종합평균단위매매가격</v>
      </c>
      <c r="I58" s="1" t="s">
        <v>871</v>
      </c>
      <c r="J58" s="13">
        <v>4561.2346615448887</v>
      </c>
      <c r="K58" s="13">
        <v>4553.8480087876378</v>
      </c>
      <c r="L58" s="13">
        <v>4542.1781419480831</v>
      </c>
      <c r="M58" s="13">
        <v>4539.7989587268848</v>
      </c>
      <c r="N58" s="13">
        <v>4532.0681535292642</v>
      </c>
      <c r="O58" s="13">
        <v>4525.4989140366333</v>
      </c>
      <c r="P58" s="13">
        <v>4520.6155969790861</v>
      </c>
      <c r="Q58" s="14">
        <v>4512.2227338032817</v>
      </c>
      <c r="R58" s="14">
        <v>4492.3906552333665</v>
      </c>
      <c r="S58" s="14">
        <v>4475.8216500586623</v>
      </c>
      <c r="T58" s="14">
        <v>4471.7484366780045</v>
      </c>
      <c r="U58" s="14">
        <v>4450.6043816989195</v>
      </c>
      <c r="V58" s="14">
        <v>4446.7592056475769</v>
      </c>
      <c r="W58" s="14">
        <v>4442.8238211519883</v>
      </c>
      <c r="X58" s="14">
        <v>4438.5021711951176</v>
      </c>
      <c r="Y58" s="14">
        <v>4422.7290587681073</v>
      </c>
      <c r="Z58" s="14">
        <v>4423.5885342106949</v>
      </c>
      <c r="AA58" s="14">
        <v>4422.5028552637505</v>
      </c>
      <c r="AB58" s="14">
        <v>4418.9397088940723</v>
      </c>
      <c r="AC58" s="14">
        <v>4401.904198710019</v>
      </c>
    </row>
    <row r="59" spans="1:29" s="14" customFormat="1">
      <c r="A59" s="1" t="s">
        <v>524</v>
      </c>
      <c r="B59" s="1" t="s">
        <v>525</v>
      </c>
      <c r="C59" s="1"/>
      <c r="D59" s="1" t="s">
        <v>569</v>
      </c>
      <c r="E59" s="1"/>
      <c r="F59" s="1">
        <v>58</v>
      </c>
      <c r="G59" s="1" t="s">
        <v>836</v>
      </c>
      <c r="H59" s="1" t="str">
        <f t="shared" si="1"/>
        <v>58종합평균단위매매가격</v>
      </c>
      <c r="I59" s="1" t="s">
        <v>871</v>
      </c>
      <c r="J59" s="13">
        <v>4445.9167086611506</v>
      </c>
      <c r="K59" s="13">
        <v>4440.3951426921676</v>
      </c>
      <c r="L59" s="13">
        <v>4420.0400292479762</v>
      </c>
      <c r="M59" s="13">
        <v>4418.7202453649097</v>
      </c>
      <c r="N59" s="13">
        <v>4409.2395625947183</v>
      </c>
      <c r="O59" s="13">
        <v>4405.7926986295806</v>
      </c>
      <c r="P59" s="13">
        <v>4404.5199758004665</v>
      </c>
      <c r="Q59" s="14">
        <v>4400.9411500259239</v>
      </c>
      <c r="R59" s="14">
        <v>4399.4311461986463</v>
      </c>
      <c r="S59" s="14">
        <v>4398.8508318550248</v>
      </c>
      <c r="T59" s="14">
        <v>4397.8269485219253</v>
      </c>
      <c r="U59" s="14">
        <v>4379.4928755049787</v>
      </c>
      <c r="V59" s="14">
        <v>4377.4429389666657</v>
      </c>
      <c r="W59" s="14">
        <v>4372.1166414931558</v>
      </c>
      <c r="X59" s="14">
        <v>4367.8850497487219</v>
      </c>
      <c r="Y59" s="14">
        <v>4339.4766648650138</v>
      </c>
      <c r="Z59" s="14">
        <v>4337.9116045000583</v>
      </c>
      <c r="AA59" s="14">
        <v>4335.1097196319879</v>
      </c>
      <c r="AB59" s="14">
        <v>4333.7230395655242</v>
      </c>
      <c r="AC59" s="14">
        <v>4321.1589019094617</v>
      </c>
    </row>
    <row r="60" spans="1:29" s="14" customFormat="1">
      <c r="A60" s="1" t="s">
        <v>524</v>
      </c>
      <c r="B60" s="1" t="s">
        <v>525</v>
      </c>
      <c r="C60" s="1"/>
      <c r="D60" s="1" t="s">
        <v>570</v>
      </c>
      <c r="E60" s="1"/>
      <c r="F60" s="1">
        <v>59</v>
      </c>
      <c r="G60" s="1" t="s">
        <v>836</v>
      </c>
      <c r="H60" s="1" t="str">
        <f t="shared" si="1"/>
        <v>59종합평균단위매매가격</v>
      </c>
      <c r="I60" s="1" t="s">
        <v>871</v>
      </c>
      <c r="J60" s="13">
        <v>3914.0244005471186</v>
      </c>
      <c r="K60" s="13">
        <v>3902.5740484312628</v>
      </c>
      <c r="L60" s="13">
        <v>3895.676766755802</v>
      </c>
      <c r="M60" s="13">
        <v>3896.2543762820924</v>
      </c>
      <c r="N60" s="13">
        <v>3886.276818216525</v>
      </c>
      <c r="O60" s="13">
        <v>3881.9022147570022</v>
      </c>
      <c r="P60" s="13">
        <v>3874.4933440002842</v>
      </c>
      <c r="Q60" s="14">
        <v>3860.9878257026048</v>
      </c>
      <c r="R60" s="14">
        <v>3808.0955543848013</v>
      </c>
      <c r="S60" s="14">
        <v>3757.7395704699888</v>
      </c>
      <c r="T60" s="14">
        <v>3747.8838046273167</v>
      </c>
      <c r="U60" s="14">
        <v>3742.1821123933964</v>
      </c>
      <c r="V60" s="14">
        <v>3736.9156719016373</v>
      </c>
      <c r="W60" s="14">
        <v>3731.0561562997309</v>
      </c>
      <c r="X60" s="14">
        <v>3723.9979795014765</v>
      </c>
      <c r="Y60" s="14">
        <v>3719.7377554478585</v>
      </c>
      <c r="Z60" s="14">
        <v>3720.5730544840821</v>
      </c>
      <c r="AA60" s="14">
        <v>3710.3869251084143</v>
      </c>
      <c r="AB60" s="14">
        <v>3703.1046397046434</v>
      </c>
      <c r="AC60" s="14">
        <v>3682.8452722496254</v>
      </c>
    </row>
    <row r="61" spans="1:29" s="14" customFormat="1">
      <c r="A61" s="1" t="s">
        <v>524</v>
      </c>
      <c r="B61" s="1" t="s">
        <v>525</v>
      </c>
      <c r="C61" s="1"/>
      <c r="D61" s="1" t="s">
        <v>571</v>
      </c>
      <c r="E61" s="1"/>
      <c r="F61" s="1">
        <v>60</v>
      </c>
      <c r="G61" s="1" t="s">
        <v>836</v>
      </c>
      <c r="H61" s="1" t="str">
        <f t="shared" si="1"/>
        <v>60종합평균단위매매가격</v>
      </c>
      <c r="I61" s="1" t="s">
        <v>871</v>
      </c>
      <c r="J61" s="13">
        <v>5179.7962606687915</v>
      </c>
      <c r="K61" s="13">
        <v>5173.9144927699253</v>
      </c>
      <c r="L61" s="13">
        <v>5166.4447273194346</v>
      </c>
      <c r="M61" s="13">
        <v>5160.7503046555557</v>
      </c>
      <c r="N61" s="13">
        <v>5156.4067894885275</v>
      </c>
      <c r="O61" s="13">
        <v>5145.230470923867</v>
      </c>
      <c r="P61" s="13">
        <v>5139.0299980296877</v>
      </c>
      <c r="Q61" s="14">
        <v>5130.263288407783</v>
      </c>
      <c r="R61" s="14">
        <v>5119.7811482298684</v>
      </c>
      <c r="S61" s="14">
        <v>5115.2816533390078</v>
      </c>
      <c r="T61" s="14">
        <v>5112.9866016878277</v>
      </c>
      <c r="U61" s="14">
        <v>5076.4741317811331</v>
      </c>
      <c r="V61" s="14">
        <v>5071.9338412111429</v>
      </c>
      <c r="W61" s="14">
        <v>5070.9040810083707</v>
      </c>
      <c r="X61" s="14">
        <v>5068.6328999406478</v>
      </c>
      <c r="Y61" s="14">
        <v>5056.5964168162436</v>
      </c>
      <c r="Z61" s="14">
        <v>5059.9155234052632</v>
      </c>
      <c r="AA61" s="14">
        <v>5067.6782000856247</v>
      </c>
      <c r="AB61" s="14">
        <v>5064.8341252895962</v>
      </c>
      <c r="AC61" s="14">
        <v>5045.8199311079125</v>
      </c>
    </row>
    <row r="62" spans="1:29" s="14" customFormat="1">
      <c r="A62" s="1" t="s">
        <v>524</v>
      </c>
      <c r="B62" s="1" t="s">
        <v>525</v>
      </c>
      <c r="C62" s="1" t="s">
        <v>530</v>
      </c>
      <c r="D62" s="1"/>
      <c r="E62" s="1"/>
      <c r="F62" s="1">
        <v>61</v>
      </c>
      <c r="G62" s="1" t="s">
        <v>836</v>
      </c>
      <c r="H62" s="1" t="str">
        <f t="shared" si="1"/>
        <v>61종합평균단위매매가격</v>
      </c>
      <c r="I62" s="1" t="s">
        <v>871</v>
      </c>
      <c r="J62" s="13">
        <v>6332.3541682285522</v>
      </c>
      <c r="K62" s="13">
        <v>6310.8295716986477</v>
      </c>
      <c r="L62" s="13">
        <v>6281.7046150437018</v>
      </c>
      <c r="M62" s="13">
        <v>6238.6391282009772</v>
      </c>
      <c r="N62" s="13">
        <v>6210.5786779072032</v>
      </c>
      <c r="O62" s="13">
        <v>6159.6839797451676</v>
      </c>
      <c r="P62" s="13">
        <v>6113.8010079793685</v>
      </c>
      <c r="Q62" s="14">
        <v>6050.2270003484909</v>
      </c>
      <c r="R62" s="14">
        <v>6000.5467067396121</v>
      </c>
      <c r="S62" s="14">
        <v>5962.61044117253</v>
      </c>
      <c r="T62" s="14">
        <v>5942.1874356114658</v>
      </c>
      <c r="U62" s="14">
        <v>5883.7960866580643</v>
      </c>
      <c r="V62" s="14">
        <v>5842.2651231061573</v>
      </c>
      <c r="W62" s="14">
        <v>5826.5250723219542</v>
      </c>
      <c r="X62" s="14">
        <v>5835.1223406039571</v>
      </c>
      <c r="Y62" s="14">
        <v>5816.577548226589</v>
      </c>
      <c r="Z62" s="14">
        <v>5835.867900070506</v>
      </c>
      <c r="AA62" s="14">
        <v>5815.063344813304</v>
      </c>
      <c r="AB62" s="14">
        <v>5778.8094729046579</v>
      </c>
      <c r="AC62" s="14">
        <v>5755.5384104559034</v>
      </c>
    </row>
    <row r="63" spans="1:29" s="14" customFormat="1">
      <c r="A63" s="1" t="s">
        <v>524</v>
      </c>
      <c r="B63" s="1" t="s">
        <v>525</v>
      </c>
      <c r="C63" s="1" t="s">
        <v>531</v>
      </c>
      <c r="D63" s="1"/>
      <c r="E63" s="1"/>
      <c r="F63" s="1">
        <v>62</v>
      </c>
      <c r="G63" s="1" t="s">
        <v>836</v>
      </c>
      <c r="H63" s="1" t="str">
        <f t="shared" si="1"/>
        <v>62종합평균단위매매가격</v>
      </c>
      <c r="I63" s="1" t="s">
        <v>871</v>
      </c>
      <c r="J63" s="13">
        <v>4774.2923606753511</v>
      </c>
      <c r="K63" s="13">
        <v>4771.9236609032077</v>
      </c>
      <c r="L63" s="13">
        <v>4758.712547253971</v>
      </c>
      <c r="M63" s="13">
        <v>4735.5246971943234</v>
      </c>
      <c r="N63" s="13">
        <v>4709.2926800173054</v>
      </c>
      <c r="O63" s="13">
        <v>4684.3216825427671</v>
      </c>
      <c r="P63" s="13">
        <v>4659.640545706492</v>
      </c>
      <c r="Q63" s="14">
        <v>4620.0932847515551</v>
      </c>
      <c r="R63" s="14">
        <v>4597.5936424159472</v>
      </c>
      <c r="S63" s="14">
        <v>4579.930134951328</v>
      </c>
      <c r="T63" s="14">
        <v>4557.9385872427156</v>
      </c>
      <c r="U63" s="14">
        <v>4516.9978360944451</v>
      </c>
      <c r="V63" s="14">
        <v>4485.2240277413712</v>
      </c>
      <c r="W63" s="14">
        <v>4469.2227242852396</v>
      </c>
      <c r="X63" s="14">
        <v>4470.6442698642486</v>
      </c>
      <c r="Y63" s="14">
        <v>4485.1564617872218</v>
      </c>
      <c r="Z63" s="14">
        <v>4490.8227335255006</v>
      </c>
      <c r="AA63" s="14">
        <v>4482.8784333740596</v>
      </c>
      <c r="AB63" s="14">
        <v>4462.1068766112176</v>
      </c>
      <c r="AC63" s="14">
        <v>4447.4085018856149</v>
      </c>
    </row>
    <row r="64" spans="1:29" s="14" customFormat="1">
      <c r="A64" s="1" t="s">
        <v>524</v>
      </c>
      <c r="B64" s="1" t="s">
        <v>525</v>
      </c>
      <c r="C64" s="1"/>
      <c r="D64" s="1" t="s">
        <v>572</v>
      </c>
      <c r="E64" s="1"/>
      <c r="F64" s="1">
        <v>63</v>
      </c>
      <c r="G64" s="1" t="s">
        <v>836</v>
      </c>
      <c r="H64" s="1" t="str">
        <f t="shared" si="1"/>
        <v>63종합평균단위매매가격</v>
      </c>
      <c r="I64" s="1" t="s">
        <v>871</v>
      </c>
      <c r="J64" s="13">
        <v>5814.7936790053818</v>
      </c>
      <c r="K64" s="13">
        <v>5812.6284464871078</v>
      </c>
      <c r="L64" s="13">
        <v>5801.9921817921886</v>
      </c>
      <c r="M64" s="13">
        <v>5747.6374745138974</v>
      </c>
      <c r="N64" s="13">
        <v>5728.4917289569266</v>
      </c>
      <c r="O64" s="13">
        <v>5685.0436195777047</v>
      </c>
      <c r="P64" s="13">
        <v>5647.755776323419</v>
      </c>
      <c r="Q64" s="14">
        <v>5554.4050682898624</v>
      </c>
      <c r="R64" s="14">
        <v>5529.1502566039353</v>
      </c>
      <c r="S64" s="14">
        <v>5511.5885398552855</v>
      </c>
      <c r="T64" s="14">
        <v>5501.5763864890178</v>
      </c>
      <c r="U64" s="14">
        <v>5434.2392531394362</v>
      </c>
      <c r="V64" s="14">
        <v>5384.882658248398</v>
      </c>
      <c r="W64" s="14">
        <v>5366.6067078522074</v>
      </c>
      <c r="X64" s="14">
        <v>5359.6961424273177</v>
      </c>
      <c r="Y64" s="14">
        <v>5385.920507736505</v>
      </c>
      <c r="Z64" s="14">
        <v>5383.8395278171756</v>
      </c>
      <c r="AA64" s="14">
        <v>5361.1925891341807</v>
      </c>
      <c r="AB64" s="14">
        <v>5314.9405598471458</v>
      </c>
      <c r="AC64" s="14">
        <v>5284.7260885472024</v>
      </c>
    </row>
    <row r="65" spans="1:29" s="14" customFormat="1">
      <c r="A65" s="1" t="s">
        <v>524</v>
      </c>
      <c r="B65" s="1" t="s">
        <v>525</v>
      </c>
      <c r="C65" s="1"/>
      <c r="D65" s="1" t="s">
        <v>573</v>
      </c>
      <c r="E65" s="1"/>
      <c r="F65" s="1">
        <v>64</v>
      </c>
      <c r="G65" s="1" t="s">
        <v>836</v>
      </c>
      <c r="H65" s="1" t="str">
        <f t="shared" si="1"/>
        <v>64종합평균단위매매가격</v>
      </c>
      <c r="I65" s="1" t="s">
        <v>871</v>
      </c>
      <c r="J65" s="13">
        <v>4500.4439072477116</v>
      </c>
      <c r="K65" s="13">
        <v>4500.2666432698443</v>
      </c>
      <c r="L65" s="13">
        <v>4490.3640980821792</v>
      </c>
      <c r="M65" s="13">
        <v>4462.1937579694595</v>
      </c>
      <c r="N65" s="13">
        <v>4411.8887215930272</v>
      </c>
      <c r="O65" s="13">
        <v>4386.8479391642677</v>
      </c>
      <c r="P65" s="13">
        <v>4357.9236092326582</v>
      </c>
      <c r="Q65" s="14">
        <v>4332.8635006261093</v>
      </c>
      <c r="R65" s="14">
        <v>4319.9156824603833</v>
      </c>
      <c r="S65" s="14">
        <v>4300.414186007918</v>
      </c>
      <c r="T65" s="14">
        <v>4275.8302442636123</v>
      </c>
      <c r="U65" s="14">
        <v>4238.8047581301007</v>
      </c>
      <c r="V65" s="14">
        <v>4205.3086821970692</v>
      </c>
      <c r="W65" s="14">
        <v>4188.0691583116613</v>
      </c>
      <c r="X65" s="14">
        <v>4176.3670568786201</v>
      </c>
      <c r="Y65" s="14">
        <v>4182.7448492933372</v>
      </c>
      <c r="Z65" s="14">
        <v>4187.2389551221859</v>
      </c>
      <c r="AA65" s="14">
        <v>4182.9846225319798</v>
      </c>
      <c r="AB65" s="14">
        <v>4167.9836567348348</v>
      </c>
      <c r="AC65" s="14">
        <v>4159.7105188895512</v>
      </c>
    </row>
    <row r="66" spans="1:29" s="14" customFormat="1">
      <c r="A66" s="1" t="s">
        <v>524</v>
      </c>
      <c r="B66" s="1" t="s">
        <v>525</v>
      </c>
      <c r="C66" s="1"/>
      <c r="D66" s="1" t="s">
        <v>574</v>
      </c>
      <c r="E66" s="1"/>
      <c r="F66" s="1">
        <v>65</v>
      </c>
      <c r="G66" s="1" t="s">
        <v>836</v>
      </c>
      <c r="H66" s="1" t="str">
        <f t="shared" si="1"/>
        <v>65종합평균단위매매가격</v>
      </c>
      <c r="I66" s="1" t="s">
        <v>871</v>
      </c>
      <c r="J66" s="13">
        <v>4153.2533986475792</v>
      </c>
      <c r="K66" s="13">
        <v>4149.7046766263838</v>
      </c>
      <c r="L66" s="13">
        <v>4146.6137975065494</v>
      </c>
      <c r="M66" s="13">
        <v>4138.9150558755464</v>
      </c>
      <c r="N66" s="13">
        <v>4118.3843788196054</v>
      </c>
      <c r="O66" s="13">
        <v>4100.4057474901138</v>
      </c>
      <c r="P66" s="13">
        <v>4087.5484660247148</v>
      </c>
      <c r="Q66" s="14">
        <v>4070.3963445698223</v>
      </c>
      <c r="R66" s="14">
        <v>4055.9100661513826</v>
      </c>
      <c r="S66" s="14">
        <v>4046.9508487946759</v>
      </c>
      <c r="T66" s="14">
        <v>4032.8789227124207</v>
      </c>
      <c r="U66" s="14">
        <v>4009.3996754983532</v>
      </c>
      <c r="V66" s="14">
        <v>3976.488826956675</v>
      </c>
      <c r="W66" s="14">
        <v>3964.8452390414272</v>
      </c>
      <c r="X66" s="14">
        <v>3962.4358570632776</v>
      </c>
      <c r="Y66" s="14">
        <v>3968.4611968073914</v>
      </c>
      <c r="Z66" s="14">
        <v>3971.7073682666178</v>
      </c>
      <c r="AA66" s="14">
        <v>3967.2486522749127</v>
      </c>
      <c r="AB66" s="14">
        <v>3958.7131301375875</v>
      </c>
      <c r="AC66" s="14">
        <v>3951.2900624978352</v>
      </c>
    </row>
    <row r="67" spans="1:29" s="14" customFormat="1">
      <c r="A67" s="1" t="s">
        <v>524</v>
      </c>
      <c r="B67" s="1" t="s">
        <v>525</v>
      </c>
      <c r="C67" s="1"/>
      <c r="D67" s="1" t="s">
        <v>575</v>
      </c>
      <c r="E67" s="1"/>
      <c r="F67" s="1">
        <v>66</v>
      </c>
      <c r="G67" s="1" t="s">
        <v>836</v>
      </c>
      <c r="H67" s="1" t="str">
        <f t="shared" si="1"/>
        <v>66종합평균단위매매가격</v>
      </c>
      <c r="I67" s="1" t="s">
        <v>871</v>
      </c>
      <c r="J67" s="13">
        <v>3486.3110113293524</v>
      </c>
      <c r="K67" s="13">
        <v>3493.1673524245671</v>
      </c>
      <c r="L67" s="13">
        <v>3485.7126568175668</v>
      </c>
      <c r="M67" s="13">
        <v>3473.9085453968246</v>
      </c>
      <c r="N67" s="13">
        <v>3446.059996585213</v>
      </c>
      <c r="O67" s="13">
        <v>3438.3825217919175</v>
      </c>
      <c r="P67" s="13">
        <v>3426.3644603609796</v>
      </c>
      <c r="Q67" s="14">
        <v>3391.4509296553988</v>
      </c>
      <c r="R67" s="14">
        <v>3382.8819360045168</v>
      </c>
      <c r="S67" s="14">
        <v>3380.4078573513875</v>
      </c>
      <c r="T67" s="14">
        <v>3380.8596470117218</v>
      </c>
      <c r="U67" s="14">
        <v>3376.1727427377318</v>
      </c>
      <c r="V67" s="14">
        <v>3364.6338364880739</v>
      </c>
      <c r="W67" s="14">
        <v>3354.0242082802365</v>
      </c>
      <c r="X67" s="14">
        <v>3351.2716870777713</v>
      </c>
      <c r="Y67" s="14">
        <v>3353.4664403486131</v>
      </c>
      <c r="Z67" s="14">
        <v>3355.6305055309999</v>
      </c>
      <c r="AA67" s="14">
        <v>3346.4329666575609</v>
      </c>
      <c r="AB67" s="14">
        <v>3332.491612011313</v>
      </c>
      <c r="AC67" s="14">
        <v>3314.8741488065152</v>
      </c>
    </row>
    <row r="68" spans="1:29" s="14" customFormat="1">
      <c r="A68" s="1" t="s">
        <v>524</v>
      </c>
      <c r="B68" s="1" t="s">
        <v>525</v>
      </c>
      <c r="C68" s="1"/>
      <c r="D68" s="1" t="s">
        <v>576</v>
      </c>
      <c r="E68" s="1"/>
      <c r="F68" s="1">
        <v>67</v>
      </c>
      <c r="G68" s="1" t="s">
        <v>836</v>
      </c>
      <c r="H68" s="1" t="str">
        <f t="shared" si="1"/>
        <v>67종합평균단위매매가격</v>
      </c>
      <c r="I68" s="1" t="s">
        <v>871</v>
      </c>
      <c r="J68" s="13">
        <v>5295.2191353024373</v>
      </c>
      <c r="K68" s="13">
        <v>5290.2884897755821</v>
      </c>
      <c r="L68" s="13">
        <v>5265.0568522311678</v>
      </c>
      <c r="M68" s="13">
        <v>5249.1698022443934</v>
      </c>
      <c r="N68" s="13">
        <v>5241.0115767709894</v>
      </c>
      <c r="O68" s="13">
        <v>5211.8860630611243</v>
      </c>
      <c r="P68" s="13">
        <v>5179.0856885831472</v>
      </c>
      <c r="Q68" s="14">
        <v>5135.9100434836791</v>
      </c>
      <c r="R68" s="14">
        <v>5101.522531436578</v>
      </c>
      <c r="S68" s="14">
        <v>5075.4165677706214</v>
      </c>
      <c r="T68" s="14">
        <v>5030.685698571685</v>
      </c>
      <c r="U68" s="14">
        <v>4995.1754875633897</v>
      </c>
      <c r="V68" s="14">
        <v>4954.6035916335568</v>
      </c>
      <c r="W68" s="14">
        <v>4937.126831219106</v>
      </c>
      <c r="X68" s="14">
        <v>4933.8147932741485</v>
      </c>
      <c r="Y68" s="14">
        <v>4954.574277993016</v>
      </c>
      <c r="Z68" s="14">
        <v>4962.7500962637423</v>
      </c>
      <c r="AA68" s="14">
        <v>4939.0251125345494</v>
      </c>
      <c r="AB68" s="14">
        <v>4902.5943146291011</v>
      </c>
      <c r="AC68" s="14">
        <v>4883.3427904705777</v>
      </c>
    </row>
    <row r="69" spans="1:29" s="14" customFormat="1">
      <c r="A69" s="1" t="s">
        <v>524</v>
      </c>
      <c r="B69" s="1" t="s">
        <v>525</v>
      </c>
      <c r="C69" s="1"/>
      <c r="D69" s="1" t="s">
        <v>577</v>
      </c>
      <c r="E69" s="1"/>
      <c r="F69" s="1">
        <v>68</v>
      </c>
      <c r="G69" s="1" t="s">
        <v>836</v>
      </c>
      <c r="H69" s="1" t="str">
        <f t="shared" ref="H69:H132" si="2">F69&amp;G69&amp;I69</f>
        <v>68종합평균단위매매가격</v>
      </c>
      <c r="I69" s="1" t="s">
        <v>871</v>
      </c>
      <c r="J69" s="13">
        <v>5003.8519464438532</v>
      </c>
      <c r="K69" s="13">
        <v>4992.5606495389848</v>
      </c>
      <c r="L69" s="13">
        <v>4985.9121795462215</v>
      </c>
      <c r="M69" s="13">
        <v>4956.2902071815188</v>
      </c>
      <c r="N69" s="13">
        <v>4945.2515429765963</v>
      </c>
      <c r="O69" s="13">
        <v>4934.2058861404385</v>
      </c>
      <c r="P69" s="13">
        <v>4926.1810978232088</v>
      </c>
      <c r="Q69" s="14">
        <v>4876.0636473797395</v>
      </c>
      <c r="R69" s="14">
        <v>4835.0690092252198</v>
      </c>
      <c r="S69" s="14">
        <v>4806.9115692669711</v>
      </c>
      <c r="T69" s="14">
        <v>4790.5803575513473</v>
      </c>
      <c r="U69" s="14">
        <v>4745.1504068418371</v>
      </c>
      <c r="V69" s="14">
        <v>4720.8498942509659</v>
      </c>
      <c r="W69" s="14">
        <v>4703.4558919991478</v>
      </c>
      <c r="X69" s="14">
        <v>4697.9889580457702</v>
      </c>
      <c r="Y69" s="14">
        <v>4725.7201447965954</v>
      </c>
      <c r="Z69" s="14">
        <v>4742.9367407700047</v>
      </c>
      <c r="AA69" s="14">
        <v>4750.6584398575524</v>
      </c>
      <c r="AB69" s="14">
        <v>4733.0388760864598</v>
      </c>
      <c r="AC69" s="14">
        <v>4718.1176930157098</v>
      </c>
    </row>
    <row r="70" spans="1:29" s="14" customFormat="1">
      <c r="A70" s="1" t="s">
        <v>524</v>
      </c>
      <c r="B70" s="1" t="s">
        <v>525</v>
      </c>
      <c r="C70" s="1"/>
      <c r="D70" s="1" t="s">
        <v>578</v>
      </c>
      <c r="E70" s="1"/>
      <c r="F70" s="1">
        <v>69</v>
      </c>
      <c r="G70" s="1" t="s">
        <v>836</v>
      </c>
      <c r="H70" s="1" t="str">
        <f t="shared" si="2"/>
        <v>69종합평균단위매매가격</v>
      </c>
      <c r="I70" s="1" t="s">
        <v>871</v>
      </c>
      <c r="J70" s="13">
        <v>4523.2639309323831</v>
      </c>
      <c r="K70" s="13">
        <v>4524.7119272029504</v>
      </c>
      <c r="L70" s="13">
        <v>4497.9356481703044</v>
      </c>
      <c r="M70" s="13">
        <v>4494.0279501544519</v>
      </c>
      <c r="N70" s="13">
        <v>4458.4492732064073</v>
      </c>
      <c r="O70" s="13">
        <v>4430.180118635185</v>
      </c>
      <c r="P70" s="13">
        <v>4400.4923802789926</v>
      </c>
      <c r="Q70" s="14">
        <v>4388.5934949564526</v>
      </c>
      <c r="R70" s="14">
        <v>4369.8399937280838</v>
      </c>
      <c r="S70" s="14">
        <v>4356.5117847639021</v>
      </c>
      <c r="T70" s="14">
        <v>4323.2586878364209</v>
      </c>
      <c r="U70" s="14">
        <v>4302.7803742800652</v>
      </c>
      <c r="V70" s="14">
        <v>4283.7219740386654</v>
      </c>
      <c r="W70" s="14">
        <v>4267.7675291552569</v>
      </c>
      <c r="X70" s="14">
        <v>4309.6944632506256</v>
      </c>
      <c r="Y70" s="14">
        <v>4318.9283864448007</v>
      </c>
      <c r="Z70" s="14">
        <v>4325.6686678425276</v>
      </c>
      <c r="AA70" s="14">
        <v>4325.3771115383051</v>
      </c>
      <c r="AB70" s="14">
        <v>4320.0580966222678</v>
      </c>
      <c r="AC70" s="14">
        <v>4312.2023228157814</v>
      </c>
    </row>
    <row r="71" spans="1:29" s="14" customFormat="1">
      <c r="A71" s="1" t="s">
        <v>524</v>
      </c>
      <c r="B71" s="1" t="s">
        <v>525</v>
      </c>
      <c r="C71" s="1" t="s">
        <v>532</v>
      </c>
      <c r="D71" s="1"/>
      <c r="E71" s="1"/>
      <c r="F71" s="1">
        <v>70</v>
      </c>
      <c r="G71" s="1" t="s">
        <v>836</v>
      </c>
      <c r="H71" s="1" t="str">
        <f t="shared" si="2"/>
        <v>70종합평균단위매매가격</v>
      </c>
      <c r="I71" s="1" t="s">
        <v>871</v>
      </c>
      <c r="J71" s="13">
        <v>8289.4986446108542</v>
      </c>
      <c r="K71" s="13">
        <v>8243.9115511069194</v>
      </c>
      <c r="L71" s="13">
        <v>8194.7965723709131</v>
      </c>
      <c r="M71" s="13">
        <v>8126.7619817064133</v>
      </c>
      <c r="N71" s="13">
        <v>8096.4047625954172</v>
      </c>
      <c r="O71" s="13">
        <v>8012.9462551146707</v>
      </c>
      <c r="P71" s="13">
        <v>7940.4308006576757</v>
      </c>
      <c r="Q71" s="14">
        <v>7846.6758243936602</v>
      </c>
      <c r="R71" s="14">
        <v>7762.8528149784715</v>
      </c>
      <c r="S71" s="14">
        <v>7699.45111771354</v>
      </c>
      <c r="T71" s="14">
        <v>7680.9984214079632</v>
      </c>
      <c r="U71" s="14">
        <v>7595.2270076453815</v>
      </c>
      <c r="V71" s="14">
        <v>7541.4786615344365</v>
      </c>
      <c r="W71" s="14">
        <v>7526.0657372304859</v>
      </c>
      <c r="X71" s="14">
        <v>7543.6480577755256</v>
      </c>
      <c r="Y71" s="14">
        <v>7507.0365719354932</v>
      </c>
      <c r="Z71" s="14">
        <v>7543.6249442095141</v>
      </c>
      <c r="AA71" s="14">
        <v>7506.4921705455699</v>
      </c>
      <c r="AB71" s="14">
        <v>7450.5809418377139</v>
      </c>
      <c r="AC71" s="14">
        <v>7416.4254360925079</v>
      </c>
    </row>
    <row r="72" spans="1:29" s="14" customFormat="1">
      <c r="A72" s="1" t="s">
        <v>524</v>
      </c>
      <c r="B72" s="1" t="s">
        <v>525</v>
      </c>
      <c r="C72" s="1"/>
      <c r="D72" s="1" t="s">
        <v>579</v>
      </c>
      <c r="E72" s="1"/>
      <c r="F72" s="1">
        <v>71</v>
      </c>
      <c r="G72" s="1" t="s">
        <v>836</v>
      </c>
      <c r="H72" s="1" t="str">
        <f t="shared" si="2"/>
        <v>71종합평균단위매매가격</v>
      </c>
      <c r="I72" s="1" t="s">
        <v>871</v>
      </c>
      <c r="J72" s="13">
        <v>8392.5334212176458</v>
      </c>
      <c r="K72" s="13">
        <v>8326.3501284881222</v>
      </c>
      <c r="L72" s="13">
        <v>8328.9716396856711</v>
      </c>
      <c r="M72" s="13">
        <v>8265.487705981699</v>
      </c>
      <c r="N72" s="13">
        <v>8237.2922592778177</v>
      </c>
      <c r="O72" s="13">
        <v>8184.9211406262939</v>
      </c>
      <c r="P72" s="13">
        <v>8124.2064349171778</v>
      </c>
      <c r="Q72" s="14">
        <v>8091.2371226654486</v>
      </c>
      <c r="R72" s="14">
        <v>8074.6435342846216</v>
      </c>
      <c r="S72" s="14">
        <v>8060.0890342029279</v>
      </c>
      <c r="T72" s="14">
        <v>8049.3987857779175</v>
      </c>
      <c r="U72" s="14">
        <v>7987.3015289133655</v>
      </c>
      <c r="V72" s="14">
        <v>7939.2036055330873</v>
      </c>
      <c r="W72" s="14">
        <v>7918.8356059473672</v>
      </c>
      <c r="X72" s="14">
        <v>7934.4456517651743</v>
      </c>
      <c r="Y72" s="14">
        <v>7931.2547384444442</v>
      </c>
      <c r="Z72" s="14">
        <v>7942.4380822225085</v>
      </c>
      <c r="AA72" s="14">
        <v>7928.0984837845517</v>
      </c>
      <c r="AB72" s="14">
        <v>7854.4724889408972</v>
      </c>
      <c r="AC72" s="14">
        <v>7806.7770658894497</v>
      </c>
    </row>
    <row r="73" spans="1:29" s="14" customFormat="1">
      <c r="A73" s="1" t="s">
        <v>524</v>
      </c>
      <c r="B73" s="1" t="s">
        <v>525</v>
      </c>
      <c r="C73" s="1"/>
      <c r="D73" s="1" t="s">
        <v>580</v>
      </c>
      <c r="E73" s="1"/>
      <c r="F73" s="1">
        <v>72</v>
      </c>
      <c r="G73" s="1" t="s">
        <v>836</v>
      </c>
      <c r="H73" s="1" t="str">
        <f t="shared" si="2"/>
        <v>72종합평균단위매매가격</v>
      </c>
      <c r="I73" s="1" t="s">
        <v>871</v>
      </c>
      <c r="J73" s="13">
        <v>10122.344815915752</v>
      </c>
      <c r="K73" s="13">
        <v>10101.365502855089</v>
      </c>
      <c r="L73" s="13">
        <v>10036.662944304086</v>
      </c>
      <c r="M73" s="13">
        <v>9922.5326266775428</v>
      </c>
      <c r="N73" s="13">
        <v>9870.2536365788837</v>
      </c>
      <c r="O73" s="13">
        <v>9767.6908461158782</v>
      </c>
      <c r="P73" s="13">
        <v>9721.9021085395507</v>
      </c>
      <c r="Q73" s="14">
        <v>9574.4010669828695</v>
      </c>
      <c r="R73" s="14">
        <v>9425.9160489664046</v>
      </c>
      <c r="S73" s="14">
        <v>9285.9282020445553</v>
      </c>
      <c r="T73" s="14">
        <v>9256.8320900620292</v>
      </c>
      <c r="U73" s="14">
        <v>9099.7689289723839</v>
      </c>
      <c r="V73" s="14">
        <v>8983.9304468802547</v>
      </c>
      <c r="W73" s="14">
        <v>8954.0280386488721</v>
      </c>
      <c r="X73" s="14">
        <v>8972.7974521719352</v>
      </c>
      <c r="Y73" s="14">
        <v>9044.099865999</v>
      </c>
      <c r="Z73" s="14">
        <v>9123.4338091886511</v>
      </c>
      <c r="AA73" s="14">
        <v>9074.2216325843001</v>
      </c>
      <c r="AB73" s="14">
        <v>9006.245550286545</v>
      </c>
      <c r="AC73" s="14">
        <v>8955.9403319333705</v>
      </c>
    </row>
    <row r="74" spans="1:29" s="14" customFormat="1">
      <c r="A74" s="1" t="s">
        <v>524</v>
      </c>
      <c r="B74" s="1" t="s">
        <v>525</v>
      </c>
      <c r="C74" s="1"/>
      <c r="D74" s="1" t="s">
        <v>581</v>
      </c>
      <c r="E74" s="1"/>
      <c r="F74" s="1">
        <v>73</v>
      </c>
      <c r="G74" s="1" t="s">
        <v>836</v>
      </c>
      <c r="H74" s="1" t="str">
        <f t="shared" si="2"/>
        <v>73종합평균단위매매가격</v>
      </c>
      <c r="I74" s="1" t="s">
        <v>871</v>
      </c>
      <c r="J74" s="13">
        <v>7827.0759518224913</v>
      </c>
      <c r="K74" s="13">
        <v>7747.4623882739315</v>
      </c>
      <c r="L74" s="13">
        <v>7680.0388687567802</v>
      </c>
      <c r="M74" s="13">
        <v>7678.8437786971072</v>
      </c>
      <c r="N74" s="13">
        <v>7658.5240275270562</v>
      </c>
      <c r="O74" s="13">
        <v>7554.3249578756349</v>
      </c>
      <c r="P74" s="13">
        <v>7455.6682603025765</v>
      </c>
      <c r="Q74" s="14">
        <v>7393.4345925279722</v>
      </c>
      <c r="R74" s="14">
        <v>7343.1740620335568</v>
      </c>
      <c r="S74" s="14">
        <v>7303.3193194113464</v>
      </c>
      <c r="T74" s="14">
        <v>7282.181196884816</v>
      </c>
      <c r="U74" s="14">
        <v>7200.3303436547849</v>
      </c>
      <c r="V74" s="14">
        <v>7184.6038380777463</v>
      </c>
      <c r="W74" s="14">
        <v>7179.686621364347</v>
      </c>
      <c r="X74" s="14">
        <v>7211.0506435175948</v>
      </c>
      <c r="Y74" s="14">
        <v>7001.6804772248461</v>
      </c>
      <c r="Z74" s="14">
        <v>7022.0210723002565</v>
      </c>
      <c r="AA74" s="14">
        <v>6966.9667512623801</v>
      </c>
      <c r="AB74" s="14">
        <v>6914.8135068647271</v>
      </c>
      <c r="AC74" s="14">
        <v>6895.0113706530137</v>
      </c>
    </row>
    <row r="75" spans="1:29" s="14" customFormat="1">
      <c r="A75" s="1" t="s">
        <v>524</v>
      </c>
      <c r="B75" s="1" t="s">
        <v>525</v>
      </c>
      <c r="C75" s="1"/>
      <c r="D75" s="1" t="s">
        <v>582</v>
      </c>
      <c r="E75" s="1"/>
      <c r="F75" s="1">
        <v>74</v>
      </c>
      <c r="G75" s="1" t="s">
        <v>836</v>
      </c>
      <c r="H75" s="1" t="str">
        <f t="shared" si="2"/>
        <v>74종합평균단위매매가격</v>
      </c>
      <c r="I75" s="1" t="s">
        <v>871</v>
      </c>
      <c r="J75" s="13">
        <v>6218.0187686704339</v>
      </c>
      <c r="K75" s="13">
        <v>6210.0525167112255</v>
      </c>
      <c r="L75" s="13">
        <v>6156.2801926264201</v>
      </c>
      <c r="M75" s="13">
        <v>6049.2497222663424</v>
      </c>
      <c r="N75" s="13">
        <v>6033.2451847903394</v>
      </c>
      <c r="O75" s="13">
        <v>5975.8587605267621</v>
      </c>
      <c r="P75" s="13">
        <v>5891.531604191794</v>
      </c>
      <c r="Q75" s="14">
        <v>5763.5440290082861</v>
      </c>
      <c r="R75" s="14">
        <v>5651.4036494839929</v>
      </c>
      <c r="S75" s="14">
        <v>5611.6827687417963</v>
      </c>
      <c r="T75" s="14">
        <v>5604.4970038195197</v>
      </c>
      <c r="U75" s="14">
        <v>5574.756687591017</v>
      </c>
      <c r="V75" s="14">
        <v>5548.0703996212205</v>
      </c>
      <c r="W75" s="14">
        <v>5543.1204204726628</v>
      </c>
      <c r="X75" s="14">
        <v>5539.9536758014665</v>
      </c>
      <c r="Y75" s="14">
        <v>5544.2620041641931</v>
      </c>
      <c r="Z75" s="14">
        <v>5568.5779724640197</v>
      </c>
      <c r="AA75" s="14">
        <v>5551.5235667070165</v>
      </c>
      <c r="AB75" s="14">
        <v>5526.44135410524</v>
      </c>
      <c r="AC75" s="14">
        <v>5509.1892984221913</v>
      </c>
    </row>
    <row r="76" spans="1:29" s="14" customFormat="1">
      <c r="A76" s="1" t="s">
        <v>521</v>
      </c>
      <c r="B76" s="1"/>
      <c r="C76" s="1"/>
      <c r="D76" s="1"/>
      <c r="E76" s="1"/>
      <c r="F76" s="1">
        <v>75</v>
      </c>
      <c r="G76" s="1" t="s">
        <v>836</v>
      </c>
      <c r="H76" s="1" t="str">
        <f t="shared" si="2"/>
        <v>75종합평균단위매매가격</v>
      </c>
      <c r="I76" s="1" t="s">
        <v>871</v>
      </c>
      <c r="J76" s="13">
        <v>3837.7576662537663</v>
      </c>
      <c r="K76" s="13">
        <v>3831.3657939929612</v>
      </c>
      <c r="L76" s="13">
        <v>3819.7893457278724</v>
      </c>
      <c r="M76" s="13">
        <v>3804.4374797049454</v>
      </c>
      <c r="N76" s="13">
        <v>3790.6644125626531</v>
      </c>
      <c r="O76" s="13">
        <v>3770.642917174473</v>
      </c>
      <c r="P76" s="13">
        <v>3749.4747068705419</v>
      </c>
      <c r="Q76" s="14">
        <v>3723.5838003289596</v>
      </c>
      <c r="R76" s="14">
        <v>3700.3852838769649</v>
      </c>
      <c r="S76" s="14">
        <v>3680.2004141767316</v>
      </c>
      <c r="T76" s="14">
        <v>3664.3446587959952</v>
      </c>
      <c r="U76" s="14">
        <v>3630.0538291240719</v>
      </c>
      <c r="V76" s="14">
        <v>3608.5249928848571</v>
      </c>
      <c r="W76" s="14">
        <v>3595.5173341025443</v>
      </c>
      <c r="X76" s="14">
        <v>3590.2794441653518</v>
      </c>
      <c r="Y76" s="14">
        <v>3582.3116151679883</v>
      </c>
      <c r="Z76" s="14">
        <v>3588.5927664281749</v>
      </c>
      <c r="AA76" s="14">
        <v>3583.6715143570073</v>
      </c>
      <c r="AB76" s="14">
        <v>3570.5013950372245</v>
      </c>
      <c r="AC76" s="14">
        <v>3558.6174638625498</v>
      </c>
    </row>
    <row r="77" spans="1:29" s="14" customFormat="1">
      <c r="A77" s="1" t="s">
        <v>524</v>
      </c>
      <c r="B77" s="1" t="s">
        <v>533</v>
      </c>
      <c r="C77" s="1"/>
      <c r="D77" s="1"/>
      <c r="E77" s="1"/>
      <c r="F77" s="1">
        <v>76</v>
      </c>
      <c r="G77" s="1" t="s">
        <v>836</v>
      </c>
      <c r="H77" s="1" t="str">
        <f t="shared" si="2"/>
        <v>76종합평균단위매매가격</v>
      </c>
      <c r="I77" s="1" t="s">
        <v>871</v>
      </c>
      <c r="J77" s="13">
        <v>2968.7473346491747</v>
      </c>
      <c r="K77" s="13">
        <v>2966.5770620275416</v>
      </c>
      <c r="L77" s="13">
        <v>2960.3859796741513</v>
      </c>
      <c r="M77" s="13">
        <v>2952.7716514618733</v>
      </c>
      <c r="N77" s="13">
        <v>2943.6627304343478</v>
      </c>
      <c r="O77" s="13">
        <v>2930.6620163701891</v>
      </c>
      <c r="P77" s="13">
        <v>2913.8743280125359</v>
      </c>
      <c r="Q77" s="14">
        <v>2895.4410530513396</v>
      </c>
      <c r="R77" s="14">
        <v>2876.7835722103068</v>
      </c>
      <c r="S77" s="14">
        <v>2859.9725482621575</v>
      </c>
      <c r="T77" s="14">
        <v>2845.1102844401512</v>
      </c>
      <c r="U77" s="14">
        <v>2821.5616746334476</v>
      </c>
      <c r="V77" s="14">
        <v>2803.6999591791978</v>
      </c>
      <c r="W77" s="14">
        <v>2791.6499460112636</v>
      </c>
      <c r="X77" s="14">
        <v>2782.8953585782956</v>
      </c>
      <c r="Y77" s="14">
        <v>2781.7245842319708</v>
      </c>
      <c r="Z77" s="14">
        <v>2786.2739986941128</v>
      </c>
      <c r="AA77" s="14">
        <v>2787.2268960270003</v>
      </c>
      <c r="AB77" s="14">
        <v>2780.3684836851903</v>
      </c>
      <c r="AC77" s="14">
        <v>2773.4227144827942</v>
      </c>
    </row>
    <row r="78" spans="1:29" s="14" customFormat="1">
      <c r="A78" s="1" t="s">
        <v>524</v>
      </c>
      <c r="B78" s="1" t="s">
        <v>533</v>
      </c>
      <c r="C78" s="1" t="s">
        <v>534</v>
      </c>
      <c r="D78" s="1"/>
      <c r="E78" s="1"/>
      <c r="F78" s="1">
        <v>77</v>
      </c>
      <c r="G78" s="1" t="s">
        <v>836</v>
      </c>
      <c r="H78" s="1" t="str">
        <f t="shared" si="2"/>
        <v>77종합평균단위매매가격</v>
      </c>
      <c r="I78" s="1" t="s">
        <v>871</v>
      </c>
      <c r="J78" s="13">
        <v>4425.7380105831562</v>
      </c>
      <c r="K78" s="13">
        <v>4421.7245761822305</v>
      </c>
      <c r="L78" s="13">
        <v>4414.8455815972939</v>
      </c>
      <c r="M78" s="13">
        <v>4404.4912522187624</v>
      </c>
      <c r="N78" s="13">
        <v>4392.4223925381675</v>
      </c>
      <c r="O78" s="13">
        <v>4372.2804237745368</v>
      </c>
      <c r="P78" s="13">
        <v>4342.6897734517624</v>
      </c>
      <c r="Q78" s="14">
        <v>4310.263839833071</v>
      </c>
      <c r="R78" s="14">
        <v>4270.843484084141</v>
      </c>
      <c r="S78" s="14">
        <v>4230.2713217200899</v>
      </c>
      <c r="T78" s="14">
        <v>4195.6454392872993</v>
      </c>
      <c r="U78" s="14">
        <v>4176.7599127515368</v>
      </c>
      <c r="V78" s="14">
        <v>4140.5689193067665</v>
      </c>
      <c r="W78" s="14">
        <v>4116.8301833542218</v>
      </c>
      <c r="X78" s="14">
        <v>4105.4038142433374</v>
      </c>
      <c r="Y78" s="14">
        <v>4112.8095544723537</v>
      </c>
      <c r="Z78" s="14">
        <v>4119.7187513792351</v>
      </c>
      <c r="AA78" s="14">
        <v>4125.1772509843595</v>
      </c>
      <c r="AB78" s="14">
        <v>4113.572280125195</v>
      </c>
      <c r="AC78" s="14">
        <v>4103.0248321107592</v>
      </c>
    </row>
    <row r="79" spans="1:29" s="14" customFormat="1">
      <c r="A79" s="1" t="s">
        <v>524</v>
      </c>
      <c r="B79" s="1" t="s">
        <v>533</v>
      </c>
      <c r="C79" s="1"/>
      <c r="D79" s="1" t="s">
        <v>583</v>
      </c>
      <c r="E79" s="1"/>
      <c r="F79" s="1">
        <v>78</v>
      </c>
      <c r="G79" s="1" t="s">
        <v>836</v>
      </c>
      <c r="H79" s="1" t="str">
        <f t="shared" si="2"/>
        <v>78종합평균단위매매가격</v>
      </c>
      <c r="I79" s="1" t="s">
        <v>871</v>
      </c>
      <c r="J79" s="13">
        <v>8440.8170765471186</v>
      </c>
      <c r="K79" s="13">
        <v>8473.5339195764245</v>
      </c>
      <c r="L79" s="13">
        <v>8419.1062506470589</v>
      </c>
      <c r="M79" s="13">
        <v>8335.5245592992942</v>
      </c>
      <c r="N79" s="13">
        <v>8318.3636738532241</v>
      </c>
      <c r="O79" s="13">
        <v>8300.1626269384778</v>
      </c>
      <c r="P79" s="13">
        <v>8197.2319146328791</v>
      </c>
      <c r="Q79" s="14">
        <v>8038.1364347684748</v>
      </c>
      <c r="R79" s="14">
        <v>7900.3132115932385</v>
      </c>
      <c r="S79" s="14">
        <v>7717.4391726559397</v>
      </c>
      <c r="T79" s="14">
        <v>7702.2704118163128</v>
      </c>
      <c r="U79" s="14">
        <v>7701.8092554981686</v>
      </c>
      <c r="V79" s="14">
        <v>7647.9902968246079</v>
      </c>
      <c r="W79" s="14">
        <v>7613.9789647690877</v>
      </c>
      <c r="X79" s="14">
        <v>7616.2655236961882</v>
      </c>
      <c r="Y79" s="14">
        <v>7768.6284455306277</v>
      </c>
      <c r="Z79" s="14">
        <v>7799.1108683183202</v>
      </c>
      <c r="AA79" s="14">
        <v>7766.6275816365551</v>
      </c>
      <c r="AB79" s="14">
        <v>7734.4215289813283</v>
      </c>
      <c r="AC79" s="14">
        <v>7685.6453779653984</v>
      </c>
    </row>
    <row r="80" spans="1:29" s="14" customFormat="1">
      <c r="A80" s="1" t="s">
        <v>524</v>
      </c>
      <c r="B80" s="1" t="s">
        <v>533</v>
      </c>
      <c r="C80" s="1"/>
      <c r="D80" s="1" t="s">
        <v>584</v>
      </c>
      <c r="E80" s="1"/>
      <c r="F80" s="1">
        <v>79</v>
      </c>
      <c r="G80" s="1" t="s">
        <v>836</v>
      </c>
      <c r="H80" s="1" t="str">
        <f t="shared" si="2"/>
        <v>79종합평균단위매매가격</v>
      </c>
      <c r="I80" s="1" t="s">
        <v>871</v>
      </c>
      <c r="J80" s="13">
        <v>3955.2340571094064</v>
      </c>
      <c r="K80" s="13">
        <v>3952.9225143820117</v>
      </c>
      <c r="L80" s="13">
        <v>3950.8624108962504</v>
      </c>
      <c r="M80" s="13">
        <v>3944.2803599744525</v>
      </c>
      <c r="N80" s="13">
        <v>3921.9111853420477</v>
      </c>
      <c r="O80" s="13">
        <v>3894.8738499161764</v>
      </c>
      <c r="P80" s="13">
        <v>3869.1467967858525</v>
      </c>
      <c r="Q80" s="14">
        <v>3846.3677374471754</v>
      </c>
      <c r="R80" s="14">
        <v>3822.6836287788074</v>
      </c>
      <c r="S80" s="14">
        <v>3794.1725974027677</v>
      </c>
      <c r="T80" s="14">
        <v>3770.6007504640484</v>
      </c>
      <c r="U80" s="14">
        <v>3764.2306433018348</v>
      </c>
      <c r="V80" s="14">
        <v>3739.9762208544294</v>
      </c>
      <c r="W80" s="14">
        <v>3721.7060128264529</v>
      </c>
      <c r="X80" s="14">
        <v>3709.1046550156275</v>
      </c>
      <c r="Y80" s="14">
        <v>3689.9418776334519</v>
      </c>
      <c r="Z80" s="14">
        <v>3675.9403992920229</v>
      </c>
      <c r="AA80" s="14">
        <v>3666.4563869918825</v>
      </c>
      <c r="AB80" s="14">
        <v>3659.8658834422399</v>
      </c>
      <c r="AC80" s="14">
        <v>3657.21157026438</v>
      </c>
    </row>
    <row r="81" spans="1:29" s="14" customFormat="1">
      <c r="A81" s="1" t="s">
        <v>524</v>
      </c>
      <c r="B81" s="1" t="s">
        <v>533</v>
      </c>
      <c r="C81" s="1"/>
      <c r="D81" s="1" t="s">
        <v>584</v>
      </c>
      <c r="E81" s="1" t="s">
        <v>585</v>
      </c>
      <c r="F81" s="1">
        <v>80</v>
      </c>
      <c r="G81" s="1" t="s">
        <v>836</v>
      </c>
      <c r="H81" s="1" t="str">
        <f t="shared" si="2"/>
        <v>80종합평균단위매매가격</v>
      </c>
      <c r="I81" s="1" t="s">
        <v>871</v>
      </c>
      <c r="J81" s="13">
        <v>3348.1703848091661</v>
      </c>
      <c r="K81" s="13">
        <v>3347.0689600491664</v>
      </c>
      <c r="L81" s="13">
        <v>3350.332235845297</v>
      </c>
      <c r="M81" s="13">
        <v>3351.7245790691877</v>
      </c>
      <c r="N81" s="13">
        <v>3346.5593372180165</v>
      </c>
      <c r="O81" s="13">
        <v>3339.9782083454579</v>
      </c>
      <c r="P81" s="13">
        <v>3337.1599360159689</v>
      </c>
      <c r="Q81" s="14">
        <v>3333.6061172671898</v>
      </c>
      <c r="R81" s="14">
        <v>3328.8224251799961</v>
      </c>
      <c r="S81" s="14">
        <v>3317.2475304559766</v>
      </c>
      <c r="T81" s="14">
        <v>3312.7273340862021</v>
      </c>
      <c r="U81" s="14">
        <v>3303.792789512966</v>
      </c>
      <c r="V81" s="14">
        <v>3288.5137866525743</v>
      </c>
      <c r="W81" s="14">
        <v>3285.9939857006016</v>
      </c>
      <c r="X81" s="14">
        <v>3262.7965784052471</v>
      </c>
      <c r="Y81" s="14">
        <v>3223.9651480390535</v>
      </c>
      <c r="Z81" s="14">
        <v>3197.5404008180285</v>
      </c>
      <c r="AA81" s="14">
        <v>3187.9652234633231</v>
      </c>
      <c r="AB81" s="14">
        <v>3175.0791868078809</v>
      </c>
      <c r="AC81" s="14">
        <v>3172.4187859550325</v>
      </c>
    </row>
    <row r="82" spans="1:29" s="14" customFormat="1">
      <c r="A82" s="1" t="s">
        <v>524</v>
      </c>
      <c r="B82" s="1" t="s">
        <v>533</v>
      </c>
      <c r="C82" s="1"/>
      <c r="D82" s="1" t="s">
        <v>584</v>
      </c>
      <c r="E82" s="1" t="s">
        <v>586</v>
      </c>
      <c r="F82" s="1">
        <v>81</v>
      </c>
      <c r="G82" s="1" t="s">
        <v>836</v>
      </c>
      <c r="H82" s="1" t="str">
        <f t="shared" si="2"/>
        <v>81종합평균단위매매가격</v>
      </c>
      <c r="I82" s="1" t="s">
        <v>871</v>
      </c>
      <c r="J82" s="13">
        <v>4321.4358941237033</v>
      </c>
      <c r="K82" s="13">
        <v>4318.3943663175023</v>
      </c>
      <c r="L82" s="13">
        <v>4313.1230160365476</v>
      </c>
      <c r="M82" s="13">
        <v>4301.7305343173321</v>
      </c>
      <c r="N82" s="13">
        <v>4268.9833514531265</v>
      </c>
      <c r="O82" s="13">
        <v>4229.606123590961</v>
      </c>
      <c r="P82" s="13">
        <v>4190.0597002762288</v>
      </c>
      <c r="Q82" s="14">
        <v>4155.6833098134766</v>
      </c>
      <c r="R82" s="14">
        <v>4120.5978151156405</v>
      </c>
      <c r="S82" s="14">
        <v>4081.8703194099289</v>
      </c>
      <c r="T82" s="14">
        <v>4046.805856861276</v>
      </c>
      <c r="U82" s="14">
        <v>4035.207047106212</v>
      </c>
      <c r="V82" s="14">
        <v>4005.670420117387</v>
      </c>
      <c r="W82" s="14">
        <v>3978.130799001869</v>
      </c>
      <c r="X82" s="14">
        <v>3971.7654171435502</v>
      </c>
      <c r="Y82" s="14">
        <v>3964.178014829753</v>
      </c>
      <c r="Z82" s="14">
        <v>3957.4878656867954</v>
      </c>
      <c r="AA82" s="14">
        <v>3948.0575057491506</v>
      </c>
      <c r="AB82" s="14">
        <v>3945.172042753848</v>
      </c>
      <c r="AC82" s="14">
        <v>3942.5213122881014</v>
      </c>
    </row>
    <row r="83" spans="1:29" s="14" customFormat="1">
      <c r="A83" s="1" t="s">
        <v>524</v>
      </c>
      <c r="B83" s="1" t="s">
        <v>533</v>
      </c>
      <c r="C83" s="1"/>
      <c r="D83" s="1" t="s">
        <v>587</v>
      </c>
      <c r="E83" s="1"/>
      <c r="F83" s="1">
        <v>82</v>
      </c>
      <c r="G83" s="1" t="s">
        <v>836</v>
      </c>
      <c r="H83" s="1" t="str">
        <f t="shared" si="2"/>
        <v>82종합평균단위매매가격</v>
      </c>
      <c r="I83" s="1" t="s">
        <v>871</v>
      </c>
      <c r="J83" s="13">
        <v>4762.9248183364653</v>
      </c>
      <c r="K83" s="13">
        <v>4753.2557798883099</v>
      </c>
      <c r="L83" s="13">
        <v>4745.2078971271703</v>
      </c>
      <c r="M83" s="13">
        <v>4732.9494595076894</v>
      </c>
      <c r="N83" s="13">
        <v>4723.1573292991161</v>
      </c>
      <c r="O83" s="13">
        <v>4700.600942257789</v>
      </c>
      <c r="P83" s="13">
        <v>4669.3676231037753</v>
      </c>
      <c r="Q83" s="14">
        <v>4642.9243021674165</v>
      </c>
      <c r="R83" s="14">
        <v>4610.9723757876118</v>
      </c>
      <c r="S83" s="14">
        <v>4564.0364394658982</v>
      </c>
      <c r="T83" s="14">
        <v>4515.7004656334466</v>
      </c>
      <c r="U83" s="14">
        <v>4501.9230531828007</v>
      </c>
      <c r="V83" s="14">
        <v>4461.8195412011746</v>
      </c>
      <c r="W83" s="14">
        <v>4429.5310070022442</v>
      </c>
      <c r="X83" s="14">
        <v>4417.576259683482</v>
      </c>
      <c r="Y83" s="14">
        <v>4430.0878788799628</v>
      </c>
      <c r="Z83" s="14">
        <v>4449.0378779823304</v>
      </c>
      <c r="AA83" s="14">
        <v>4463.756382349653</v>
      </c>
      <c r="AB83" s="14">
        <v>4454.9815202656355</v>
      </c>
      <c r="AC83" s="14">
        <v>4439.806759932043</v>
      </c>
    </row>
    <row r="84" spans="1:29" s="14" customFormat="1">
      <c r="A84" s="1" t="s">
        <v>524</v>
      </c>
      <c r="B84" s="1" t="s">
        <v>533</v>
      </c>
      <c r="C84" s="1"/>
      <c r="D84" s="1" t="s">
        <v>587</v>
      </c>
      <c r="E84" s="1" t="s">
        <v>588</v>
      </c>
      <c r="F84" s="1">
        <v>83</v>
      </c>
      <c r="G84" s="1" t="s">
        <v>836</v>
      </c>
      <c r="H84" s="1" t="str">
        <f t="shared" si="2"/>
        <v>83종합평균단위매매가격</v>
      </c>
      <c r="I84" s="1" t="s">
        <v>871</v>
      </c>
      <c r="J84" s="13">
        <v>3335.1577042710624</v>
      </c>
      <c r="K84" s="13">
        <v>3335.1577042710624</v>
      </c>
      <c r="L84" s="13">
        <v>3334.5992228652108</v>
      </c>
      <c r="M84" s="13">
        <v>3333.9273617321596</v>
      </c>
      <c r="N84" s="13">
        <v>3331.0659104330457</v>
      </c>
      <c r="O84" s="13">
        <v>3328.861175656948</v>
      </c>
      <c r="P84" s="13">
        <v>3314.5232872043739</v>
      </c>
      <c r="Q84" s="14">
        <v>3310.0015691852082</v>
      </c>
      <c r="R84" s="14">
        <v>3301.2157937517281</v>
      </c>
      <c r="S84" s="14">
        <v>3285.5465338839422</v>
      </c>
      <c r="T84" s="14">
        <v>3274.4005874406216</v>
      </c>
      <c r="U84" s="14">
        <v>3276.5856931163635</v>
      </c>
      <c r="V84" s="14">
        <v>3273.4417786283911</v>
      </c>
      <c r="W84" s="14">
        <v>3272.4735254680891</v>
      </c>
      <c r="X84" s="14">
        <v>3270.0319869133541</v>
      </c>
      <c r="Y84" s="14">
        <v>3274.4086234812262</v>
      </c>
      <c r="Z84" s="14">
        <v>3277.5134377690956</v>
      </c>
      <c r="AA84" s="14">
        <v>3275.1210063132576</v>
      </c>
      <c r="AB84" s="14">
        <v>3272.8965311008601</v>
      </c>
      <c r="AC84" s="14">
        <v>3264.0805039887991</v>
      </c>
    </row>
    <row r="85" spans="1:29" s="14" customFormat="1">
      <c r="A85" s="1" t="s">
        <v>524</v>
      </c>
      <c r="B85" s="1" t="s">
        <v>533</v>
      </c>
      <c r="C85" s="1"/>
      <c r="D85" s="1" t="s">
        <v>587</v>
      </c>
      <c r="E85" s="1" t="s">
        <v>589</v>
      </c>
      <c r="F85" s="1">
        <v>84</v>
      </c>
      <c r="G85" s="1" t="s">
        <v>836</v>
      </c>
      <c r="H85" s="1" t="str">
        <f t="shared" si="2"/>
        <v>84종합평균단위매매가격</v>
      </c>
      <c r="I85" s="1" t="s">
        <v>871</v>
      </c>
      <c r="J85" s="13">
        <v>3207.8893483060706</v>
      </c>
      <c r="K85" s="13">
        <v>3210.5515109902326</v>
      </c>
      <c r="L85" s="13">
        <v>3216.6986792042781</v>
      </c>
      <c r="M85" s="13">
        <v>3216.1885006742564</v>
      </c>
      <c r="N85" s="13">
        <v>3214.4871924469821</v>
      </c>
      <c r="O85" s="13">
        <v>3214.4459289747979</v>
      </c>
      <c r="P85" s="13">
        <v>3208.7806663890192</v>
      </c>
      <c r="Q85" s="14">
        <v>3203.271568795341</v>
      </c>
      <c r="R85" s="14">
        <v>3191.3838336951681</v>
      </c>
      <c r="S85" s="14">
        <v>3188.1812497635569</v>
      </c>
      <c r="T85" s="14">
        <v>3178.5779577564931</v>
      </c>
      <c r="U85" s="14">
        <v>3187.9082808224848</v>
      </c>
      <c r="V85" s="14">
        <v>3177.4482030303852</v>
      </c>
      <c r="W85" s="14">
        <v>3165.9623778401383</v>
      </c>
      <c r="X85" s="14">
        <v>3171.1673099760924</v>
      </c>
      <c r="Y85" s="14">
        <v>3187.2852845878219</v>
      </c>
      <c r="Z85" s="14">
        <v>3191.3849118747744</v>
      </c>
      <c r="AA85" s="14">
        <v>3186.8469383268402</v>
      </c>
      <c r="AB85" s="14">
        <v>3182.7726474592141</v>
      </c>
      <c r="AC85" s="14">
        <v>3172.3855829717222</v>
      </c>
    </row>
    <row r="86" spans="1:29" s="14" customFormat="1">
      <c r="A86" s="1" t="s">
        <v>524</v>
      </c>
      <c r="B86" s="1" t="s">
        <v>533</v>
      </c>
      <c r="C86" s="1"/>
      <c r="D86" s="1" t="s">
        <v>587</v>
      </c>
      <c r="E86" s="1" t="s">
        <v>590</v>
      </c>
      <c r="F86" s="1">
        <v>85</v>
      </c>
      <c r="G86" s="1" t="s">
        <v>836</v>
      </c>
      <c r="H86" s="1" t="str">
        <f t="shared" si="2"/>
        <v>85종합평균단위매매가격</v>
      </c>
      <c r="I86" s="1" t="s">
        <v>871</v>
      </c>
      <c r="J86" s="13">
        <v>6001.0633398436212</v>
      </c>
      <c r="K86" s="13">
        <v>5982.1723387906313</v>
      </c>
      <c r="L86" s="13">
        <v>5964.8221154189341</v>
      </c>
      <c r="M86" s="13">
        <v>5942.9210338955272</v>
      </c>
      <c r="N86" s="13">
        <v>5926.8665308663522</v>
      </c>
      <c r="O86" s="13">
        <v>5886.499040480955</v>
      </c>
      <c r="P86" s="13">
        <v>5837.2818497822618</v>
      </c>
      <c r="Q86" s="14">
        <v>5793.1961764132038</v>
      </c>
      <c r="R86" s="14">
        <v>5743.5574889562658</v>
      </c>
      <c r="S86" s="14">
        <v>5665.0066153856151</v>
      </c>
      <c r="T86" s="14">
        <v>5585.2441458686699</v>
      </c>
      <c r="U86" s="14">
        <v>5505.2529219576436</v>
      </c>
      <c r="V86" s="14">
        <v>5439.2634827040247</v>
      </c>
      <c r="W86" s="14">
        <v>5386.9304224604593</v>
      </c>
      <c r="X86" s="14">
        <v>5364.1375797961928</v>
      </c>
      <c r="Y86" s="14">
        <v>5377.9081310015608</v>
      </c>
      <c r="Z86" s="14">
        <v>5408.8942103664122</v>
      </c>
      <c r="AA86" s="14">
        <v>5438.0209608570858</v>
      </c>
      <c r="AB86" s="14">
        <v>5424.9006666827045</v>
      </c>
      <c r="AC86" s="14">
        <v>5405.4091865411156</v>
      </c>
    </row>
    <row r="87" spans="1:29" s="14" customFormat="1">
      <c r="A87" s="1" t="s">
        <v>524</v>
      </c>
      <c r="B87" s="1" t="s">
        <v>533</v>
      </c>
      <c r="C87" s="1"/>
      <c r="D87" s="1" t="s">
        <v>591</v>
      </c>
      <c r="E87" s="1"/>
      <c r="F87" s="1">
        <v>86</v>
      </c>
      <c r="G87" s="1" t="s">
        <v>836</v>
      </c>
      <c r="H87" s="1" t="str">
        <f t="shared" si="2"/>
        <v>86종합평균단위매매가격</v>
      </c>
      <c r="I87" s="1" t="s">
        <v>871</v>
      </c>
      <c r="J87" s="13">
        <v>3765.0769416345806</v>
      </c>
      <c r="K87" s="13">
        <v>3765.6090574509276</v>
      </c>
      <c r="L87" s="13">
        <v>3765.3173017116828</v>
      </c>
      <c r="M87" s="13">
        <v>3764.5254789584901</v>
      </c>
      <c r="N87" s="13">
        <v>3767.9250798888597</v>
      </c>
      <c r="O87" s="13">
        <v>3758.4773350613282</v>
      </c>
      <c r="P87" s="13">
        <v>3730.5960579305993</v>
      </c>
      <c r="Q87" s="14">
        <v>3681.5480967922258</v>
      </c>
      <c r="R87" s="14">
        <v>3602.4853238987571</v>
      </c>
      <c r="S87" s="14">
        <v>3582.5410168091075</v>
      </c>
      <c r="T87" s="14">
        <v>3561.3569294491431</v>
      </c>
      <c r="U87" s="14">
        <v>3520.4326735151635</v>
      </c>
      <c r="V87" s="14">
        <v>3478.9010680176589</v>
      </c>
      <c r="W87" s="14">
        <v>3475.893680642047</v>
      </c>
      <c r="X87" s="14">
        <v>3472.4251780807908</v>
      </c>
      <c r="Y87" s="14">
        <v>3492.7146203771817</v>
      </c>
      <c r="Z87" s="14">
        <v>3502.2457449272338</v>
      </c>
      <c r="AA87" s="14">
        <v>3516.377745880372</v>
      </c>
      <c r="AB87" s="14">
        <v>3494.6939081119835</v>
      </c>
      <c r="AC87" s="14">
        <v>3488.321451764597</v>
      </c>
    </row>
    <row r="88" spans="1:29" s="14" customFormat="1">
      <c r="A88" s="1" t="s">
        <v>524</v>
      </c>
      <c r="B88" s="1" t="s">
        <v>533</v>
      </c>
      <c r="C88" s="1"/>
      <c r="D88" s="1" t="s">
        <v>592</v>
      </c>
      <c r="E88" s="1"/>
      <c r="F88" s="1">
        <v>87</v>
      </c>
      <c r="G88" s="1" t="s">
        <v>836</v>
      </c>
      <c r="H88" s="1" t="str">
        <f t="shared" si="2"/>
        <v>87종합평균단위매매가격</v>
      </c>
      <c r="I88" s="1" t="s">
        <v>871</v>
      </c>
      <c r="J88" s="13">
        <v>3769.435977837933</v>
      </c>
      <c r="K88" s="13">
        <v>3766.5310984927369</v>
      </c>
      <c r="L88" s="13">
        <v>3755.2942369848311</v>
      </c>
      <c r="M88" s="13">
        <v>3756.1448400391387</v>
      </c>
      <c r="N88" s="13">
        <v>3744.5561097698983</v>
      </c>
      <c r="O88" s="13">
        <v>3746.5741631295155</v>
      </c>
      <c r="P88" s="13">
        <v>3742.7651436414089</v>
      </c>
      <c r="Q88" s="14">
        <v>3726.8044922248928</v>
      </c>
      <c r="R88" s="14">
        <v>3702.4378320002647</v>
      </c>
      <c r="S88" s="14">
        <v>3675.5712392958649</v>
      </c>
      <c r="T88" s="14">
        <v>3642.1156143338226</v>
      </c>
      <c r="U88" s="14">
        <v>3617.0028998739954</v>
      </c>
      <c r="V88" s="14">
        <v>3572.7967972130991</v>
      </c>
      <c r="W88" s="14">
        <v>3540.9816527296048</v>
      </c>
      <c r="X88" s="14">
        <v>3515.1134894075085</v>
      </c>
      <c r="Y88" s="14">
        <v>3510.8039162855148</v>
      </c>
      <c r="Z88" s="14">
        <v>3516.6728776976584</v>
      </c>
      <c r="AA88" s="14">
        <v>3529.2330889601521</v>
      </c>
      <c r="AB88" s="14">
        <v>3508.6769580425625</v>
      </c>
      <c r="AC88" s="14">
        <v>3502.2952269322982</v>
      </c>
    </row>
    <row r="89" spans="1:29" s="14" customFormat="1">
      <c r="A89" s="1" t="s">
        <v>524</v>
      </c>
      <c r="B89" s="1" t="s">
        <v>533</v>
      </c>
      <c r="C89" s="1" t="s">
        <v>535</v>
      </c>
      <c r="D89" s="1"/>
      <c r="E89" s="1"/>
      <c r="F89" s="1">
        <v>88</v>
      </c>
      <c r="G89" s="1" t="s">
        <v>836</v>
      </c>
      <c r="H89" s="1" t="str">
        <f t="shared" si="2"/>
        <v>88종합평균단위매매가격</v>
      </c>
      <c r="I89" s="1" t="s">
        <v>871</v>
      </c>
      <c r="J89" s="13">
        <v>2928.9090278116769</v>
      </c>
      <c r="K89" s="13">
        <v>2928.1587910477178</v>
      </c>
      <c r="L89" s="13">
        <v>2919.5473919340134</v>
      </c>
      <c r="M89" s="13">
        <v>2909.4684115295427</v>
      </c>
      <c r="N89" s="13">
        <v>2900.6485648773728</v>
      </c>
      <c r="O89" s="13">
        <v>2885.9223861073187</v>
      </c>
      <c r="P89" s="13">
        <v>2878.6452628517955</v>
      </c>
      <c r="Q89" s="14">
        <v>2863.9259980415854</v>
      </c>
      <c r="R89" s="14">
        <v>2841.7042568888655</v>
      </c>
      <c r="S89" s="14">
        <v>2822.9936301259859</v>
      </c>
      <c r="T89" s="14">
        <v>2806.168510092371</v>
      </c>
      <c r="U89" s="14">
        <v>2787.9518506798508</v>
      </c>
      <c r="V89" s="14">
        <v>2775.1472183338201</v>
      </c>
      <c r="W89" s="14">
        <v>2767.2549511824809</v>
      </c>
      <c r="X89" s="14">
        <v>2761.7898828208895</v>
      </c>
      <c r="Y89" s="14">
        <v>2763.7530839742258</v>
      </c>
      <c r="Z89" s="14">
        <v>2768.0111638150447</v>
      </c>
      <c r="AA89" s="14">
        <v>2772.1927339958279</v>
      </c>
      <c r="AB89" s="14">
        <v>2768.2170981511254</v>
      </c>
      <c r="AC89" s="14">
        <v>2760.126133254319</v>
      </c>
    </row>
    <row r="90" spans="1:29" s="14" customFormat="1">
      <c r="A90" s="1" t="s">
        <v>524</v>
      </c>
      <c r="B90" s="1" t="s">
        <v>533</v>
      </c>
      <c r="C90" s="1"/>
      <c r="D90" s="1" t="s">
        <v>593</v>
      </c>
      <c r="E90" s="1"/>
      <c r="F90" s="1">
        <v>89</v>
      </c>
      <c r="G90" s="1" t="s">
        <v>836</v>
      </c>
      <c r="H90" s="1" t="str">
        <f t="shared" si="2"/>
        <v>89종합평균단위매매가격</v>
      </c>
      <c r="I90" s="1" t="s">
        <v>871</v>
      </c>
      <c r="J90" s="13">
        <v>1268.4464687823031</v>
      </c>
      <c r="K90" s="13">
        <v>1268.4464687823031</v>
      </c>
      <c r="L90" s="13">
        <v>1280.2071560678153</v>
      </c>
      <c r="M90" s="13">
        <v>1286.8312127522909</v>
      </c>
      <c r="N90" s="13">
        <v>1295.8225583220537</v>
      </c>
      <c r="O90" s="13">
        <v>1304.0104866198817</v>
      </c>
      <c r="P90" s="13">
        <v>1310.2852650408872</v>
      </c>
      <c r="Q90" s="14">
        <v>1316.5458739054657</v>
      </c>
      <c r="R90" s="14">
        <v>1325.5594941296481</v>
      </c>
      <c r="S90" s="14">
        <v>1331.7419739850529</v>
      </c>
      <c r="T90" s="14">
        <v>1334.4467135799084</v>
      </c>
      <c r="U90" s="14">
        <v>1328.181813231969</v>
      </c>
      <c r="V90" s="14">
        <v>1330.7977100678841</v>
      </c>
      <c r="W90" s="14">
        <v>1331.9743052786125</v>
      </c>
      <c r="X90" s="14">
        <v>1330.7376428162272</v>
      </c>
      <c r="Y90" s="14">
        <v>1338.7044954689022</v>
      </c>
      <c r="Z90" s="14">
        <v>1342.2500169301491</v>
      </c>
      <c r="AA90" s="14">
        <v>1345.271341164487</v>
      </c>
      <c r="AB90" s="14">
        <v>1346.5937939086239</v>
      </c>
      <c r="AC90" s="14">
        <v>1346.7279213423922</v>
      </c>
    </row>
    <row r="91" spans="1:29" s="14" customFormat="1">
      <c r="A91" s="1" t="s">
        <v>524</v>
      </c>
      <c r="B91" s="1" t="s">
        <v>533</v>
      </c>
      <c r="C91" s="1"/>
      <c r="D91" s="1" t="s">
        <v>594</v>
      </c>
      <c r="E91" s="1"/>
      <c r="F91" s="1">
        <v>90</v>
      </c>
      <c r="G91" s="1" t="s">
        <v>836</v>
      </c>
      <c r="H91" s="1" t="str">
        <f t="shared" si="2"/>
        <v>90종합평균단위매매가격</v>
      </c>
      <c r="I91" s="1" t="s">
        <v>871</v>
      </c>
      <c r="J91" s="13">
        <v>3359.0075577914381</v>
      </c>
      <c r="K91" s="13">
        <v>3359.3996912015941</v>
      </c>
      <c r="L91" s="13">
        <v>3347.4496606141824</v>
      </c>
      <c r="M91" s="13">
        <v>3337.917341268977</v>
      </c>
      <c r="N91" s="13">
        <v>3326.6672512638206</v>
      </c>
      <c r="O91" s="13">
        <v>3313.8391949525462</v>
      </c>
      <c r="P91" s="13">
        <v>3306.5897005785373</v>
      </c>
      <c r="Q91" s="14">
        <v>3279.2473544518757</v>
      </c>
      <c r="R91" s="14">
        <v>3241.5951014808452</v>
      </c>
      <c r="S91" s="14">
        <v>3214.5068255839778</v>
      </c>
      <c r="T91" s="14">
        <v>3185.2449758493158</v>
      </c>
      <c r="U91" s="14">
        <v>3152.6729118875583</v>
      </c>
      <c r="V91" s="14">
        <v>3136.2622804451971</v>
      </c>
      <c r="W91" s="14">
        <v>3125.2547158475159</v>
      </c>
      <c r="X91" s="14">
        <v>3118.2123558591215</v>
      </c>
      <c r="Y91" s="14">
        <v>3118.9628761167787</v>
      </c>
      <c r="Z91" s="14">
        <v>3124.0585478361409</v>
      </c>
      <c r="AA91" s="14">
        <v>3130.939656068404</v>
      </c>
      <c r="AB91" s="14">
        <v>3125.7309685794985</v>
      </c>
      <c r="AC91" s="14">
        <v>3117.8031903996311</v>
      </c>
    </row>
    <row r="92" spans="1:29" s="14" customFormat="1">
      <c r="A92" s="1" t="s">
        <v>524</v>
      </c>
      <c r="B92" s="1" t="s">
        <v>533</v>
      </c>
      <c r="C92" s="1"/>
      <c r="D92" s="1" t="s">
        <v>594</v>
      </c>
      <c r="E92" s="1" t="s">
        <v>595</v>
      </c>
      <c r="F92" s="1">
        <v>91</v>
      </c>
      <c r="G92" s="1" t="s">
        <v>836</v>
      </c>
      <c r="H92" s="1" t="str">
        <f t="shared" si="2"/>
        <v>91종합평균단위매매가격</v>
      </c>
      <c r="I92" s="1" t="s">
        <v>871</v>
      </c>
      <c r="J92" s="13">
        <v>1771.5729430378929</v>
      </c>
      <c r="K92" s="13">
        <v>1771.5729430378929</v>
      </c>
      <c r="L92" s="13">
        <v>1766.5790651035488</v>
      </c>
      <c r="M92" s="13">
        <v>1763.2461326003879</v>
      </c>
      <c r="N92" s="13">
        <v>1761.3731841291069</v>
      </c>
      <c r="O92" s="13">
        <v>1757.2922017947706</v>
      </c>
      <c r="P92" s="13">
        <v>1753.2353721802904</v>
      </c>
      <c r="Q92" s="14">
        <v>1747.1712647395332</v>
      </c>
      <c r="R92" s="14">
        <v>1739.0362468017493</v>
      </c>
      <c r="S92" s="14">
        <v>1727.7006778744117</v>
      </c>
      <c r="T92" s="14">
        <v>1724.4734067688992</v>
      </c>
      <c r="U92" s="14">
        <v>1728.4806809544491</v>
      </c>
      <c r="V92" s="14">
        <v>1725.7738443334295</v>
      </c>
      <c r="W92" s="14">
        <v>1722.852502006217</v>
      </c>
      <c r="X92" s="14">
        <v>1721.0654045556848</v>
      </c>
      <c r="Y92" s="14">
        <v>1727.8903890797696</v>
      </c>
      <c r="Z92" s="14">
        <v>1728.8042735561953</v>
      </c>
      <c r="AA92" s="14">
        <v>1733.9775448081982</v>
      </c>
      <c r="AB92" s="14">
        <v>1724.339885522832</v>
      </c>
      <c r="AC92" s="14">
        <v>1722.9087847854191</v>
      </c>
    </row>
    <row r="93" spans="1:29" s="14" customFormat="1">
      <c r="A93" s="1" t="s">
        <v>524</v>
      </c>
      <c r="B93" s="1" t="s">
        <v>533</v>
      </c>
      <c r="C93" s="1"/>
      <c r="D93" s="1" t="s">
        <v>594</v>
      </c>
      <c r="E93" s="1" t="s">
        <v>596</v>
      </c>
      <c r="F93" s="1">
        <v>92</v>
      </c>
      <c r="G93" s="1" t="s">
        <v>836</v>
      </c>
      <c r="H93" s="1" t="str">
        <f t="shared" si="2"/>
        <v>92종합평균단위매매가격</v>
      </c>
      <c r="I93" s="1" t="s">
        <v>871</v>
      </c>
      <c r="J93" s="13">
        <v>3523.4132543770575</v>
      </c>
      <c r="K93" s="13">
        <v>3523.4132543770575</v>
      </c>
      <c r="L93" s="13">
        <v>3523.4132543770575</v>
      </c>
      <c r="M93" s="13">
        <v>3519.7348980492752</v>
      </c>
      <c r="N93" s="13">
        <v>3516.643647142484</v>
      </c>
      <c r="O93" s="13">
        <v>3516.6031619535333</v>
      </c>
      <c r="P93" s="13">
        <v>3516.1309127640502</v>
      </c>
      <c r="Q93" s="14">
        <v>3501.8508246292376</v>
      </c>
      <c r="R93" s="14">
        <v>3478.4962646724493</v>
      </c>
      <c r="S93" s="14">
        <v>3462.4756917729505</v>
      </c>
      <c r="T93" s="14">
        <v>3449.0697627115055</v>
      </c>
      <c r="U93" s="14">
        <v>3432.1443042366859</v>
      </c>
      <c r="V93" s="14">
        <v>3416.0685919722064</v>
      </c>
      <c r="W93" s="14">
        <v>3404.4163755354348</v>
      </c>
      <c r="X93" s="14">
        <v>3395.830556767904</v>
      </c>
      <c r="Y93" s="14">
        <v>3396.1865686022293</v>
      </c>
      <c r="Z93" s="14">
        <v>3394.4216048954113</v>
      </c>
      <c r="AA93" s="14">
        <v>3387.1358283203112</v>
      </c>
      <c r="AB93" s="14">
        <v>3379.1622244977434</v>
      </c>
      <c r="AC93" s="14">
        <v>3371.4469715356422</v>
      </c>
    </row>
    <row r="94" spans="1:29" s="14" customFormat="1">
      <c r="A94" s="1" t="s">
        <v>524</v>
      </c>
      <c r="B94" s="1" t="s">
        <v>533</v>
      </c>
      <c r="C94" s="1"/>
      <c r="D94" s="1" t="s">
        <v>594</v>
      </c>
      <c r="E94" s="1" t="s">
        <v>597</v>
      </c>
      <c r="F94" s="1">
        <v>93</v>
      </c>
      <c r="G94" s="1" t="s">
        <v>836</v>
      </c>
      <c r="H94" s="1" t="str">
        <f t="shared" si="2"/>
        <v>93종합평균단위매매가격</v>
      </c>
      <c r="I94" s="1" t="s">
        <v>871</v>
      </c>
      <c r="J94" s="13">
        <v>4113.6278019144092</v>
      </c>
      <c r="K94" s="13">
        <v>4114.6330721886861</v>
      </c>
      <c r="L94" s="13">
        <v>4086.8820162967122</v>
      </c>
      <c r="M94" s="13">
        <v>4067.9970027413574</v>
      </c>
      <c r="N94" s="13">
        <v>4043.2862461480199</v>
      </c>
      <c r="O94" s="13">
        <v>4012.797017204492</v>
      </c>
      <c r="P94" s="13">
        <v>3997.0207599738055</v>
      </c>
      <c r="Q94" s="14">
        <v>3944.5096550514609</v>
      </c>
      <c r="R94" s="14">
        <v>3875.7123857376228</v>
      </c>
      <c r="S94" s="14">
        <v>3828.6131532560971</v>
      </c>
      <c r="T94" s="14">
        <v>3768.6809530584551</v>
      </c>
      <c r="U94" s="14">
        <v>3718.0046174757549</v>
      </c>
      <c r="V94" s="14">
        <v>3693.2269297950161</v>
      </c>
      <c r="W94" s="14">
        <v>3678.0975497464001</v>
      </c>
      <c r="X94" s="14">
        <v>3669.4649522776213</v>
      </c>
      <c r="Y94" s="14">
        <v>3667.0322252007791</v>
      </c>
      <c r="Z94" s="14">
        <v>3681.223495819223</v>
      </c>
      <c r="AA94" s="14">
        <v>3702.8208730490737</v>
      </c>
      <c r="AB94" s="14">
        <v>3702.888091570906</v>
      </c>
      <c r="AC94" s="14">
        <v>3690.9416414076763</v>
      </c>
    </row>
    <row r="95" spans="1:29" s="14" customFormat="1">
      <c r="A95" s="1" t="s">
        <v>524</v>
      </c>
      <c r="B95" s="1" t="s">
        <v>533</v>
      </c>
      <c r="C95" s="1"/>
      <c r="D95" s="1" t="s">
        <v>598</v>
      </c>
      <c r="E95" s="1"/>
      <c r="F95" s="1">
        <v>94</v>
      </c>
      <c r="G95" s="1" t="s">
        <v>836</v>
      </c>
      <c r="H95" s="1" t="str">
        <f t="shared" si="2"/>
        <v>94종합평균단위매매가격</v>
      </c>
      <c r="I95" s="1" t="s">
        <v>871</v>
      </c>
      <c r="J95" s="13">
        <v>2851.7284002782048</v>
      </c>
      <c r="K95" s="13">
        <v>2849.7184991137296</v>
      </c>
      <c r="L95" s="13">
        <v>2840.1769447849797</v>
      </c>
      <c r="M95" s="13">
        <v>2826.1549175972732</v>
      </c>
      <c r="N95" s="13">
        <v>2816.0485546286204</v>
      </c>
      <c r="O95" s="13">
        <v>2794.8011287078652</v>
      </c>
      <c r="P95" s="13">
        <v>2784.7276223973577</v>
      </c>
      <c r="Q95" s="14">
        <v>2777.9455849386832</v>
      </c>
      <c r="R95" s="14">
        <v>2764.2840170645241</v>
      </c>
      <c r="S95" s="14">
        <v>2748.5993418862404</v>
      </c>
      <c r="T95" s="14">
        <v>2739.8273174296896</v>
      </c>
      <c r="U95" s="14">
        <v>2728.9766327951552</v>
      </c>
      <c r="V95" s="14">
        <v>2716.5652536710982</v>
      </c>
      <c r="W95" s="14">
        <v>2709.8301355620488</v>
      </c>
      <c r="X95" s="14">
        <v>2705.0207407150128</v>
      </c>
      <c r="Y95" s="14">
        <v>2706.9590228844922</v>
      </c>
      <c r="Z95" s="14">
        <v>2710.574327444725</v>
      </c>
      <c r="AA95" s="14">
        <v>2712.465867046677</v>
      </c>
      <c r="AB95" s="14">
        <v>2708.6198737203295</v>
      </c>
      <c r="AC95" s="14">
        <v>2698.796262013519</v>
      </c>
    </row>
    <row r="96" spans="1:29" s="14" customFormat="1">
      <c r="A96" s="1" t="s">
        <v>524</v>
      </c>
      <c r="B96" s="1" t="s">
        <v>533</v>
      </c>
      <c r="C96" s="1"/>
      <c r="D96" s="1" t="s">
        <v>598</v>
      </c>
      <c r="E96" s="1" t="s">
        <v>599</v>
      </c>
      <c r="F96" s="1">
        <v>95</v>
      </c>
      <c r="G96" s="1" t="s">
        <v>836</v>
      </c>
      <c r="H96" s="1" t="str">
        <f t="shared" si="2"/>
        <v>95종합평균단위매매가격</v>
      </c>
      <c r="I96" s="1" t="s">
        <v>871</v>
      </c>
      <c r="J96" s="13">
        <v>2631.8608863467934</v>
      </c>
      <c r="K96" s="13">
        <v>2628.469967649834</v>
      </c>
      <c r="L96" s="13">
        <v>2620.5539977635181</v>
      </c>
      <c r="M96" s="13">
        <v>2614.8105813550169</v>
      </c>
      <c r="N96" s="13">
        <v>2610.4932697682543</v>
      </c>
      <c r="O96" s="13">
        <v>2601.971692800154</v>
      </c>
      <c r="P96" s="13">
        <v>2592.3520828038399</v>
      </c>
      <c r="Q96" s="14">
        <v>2584.9454530058697</v>
      </c>
      <c r="R96" s="14">
        <v>2571.5116224215481</v>
      </c>
      <c r="S96" s="14">
        <v>2569.2068070571813</v>
      </c>
      <c r="T96" s="14">
        <v>2565.3388690780348</v>
      </c>
      <c r="U96" s="14">
        <v>2549.8964995458618</v>
      </c>
      <c r="V96" s="14">
        <v>2546.8028590218591</v>
      </c>
      <c r="W96" s="14">
        <v>2543.8336634119787</v>
      </c>
      <c r="X96" s="14">
        <v>2544.2473389336164</v>
      </c>
      <c r="Y96" s="14">
        <v>2545.3221942078453</v>
      </c>
      <c r="Z96" s="14">
        <v>2550.9750910574912</v>
      </c>
      <c r="AA96" s="14">
        <v>2549.7025121411384</v>
      </c>
      <c r="AB96" s="14">
        <v>2547.3953794549861</v>
      </c>
      <c r="AC96" s="14">
        <v>2542.5339543762698</v>
      </c>
    </row>
    <row r="97" spans="1:29" s="14" customFormat="1">
      <c r="A97" s="1" t="s">
        <v>524</v>
      </c>
      <c r="B97" s="1" t="s">
        <v>533</v>
      </c>
      <c r="C97" s="1"/>
      <c r="D97" s="1" t="s">
        <v>598</v>
      </c>
      <c r="E97" s="1" t="s">
        <v>600</v>
      </c>
      <c r="F97" s="1">
        <v>96</v>
      </c>
      <c r="G97" s="1" t="s">
        <v>836</v>
      </c>
      <c r="H97" s="1" t="str">
        <f t="shared" si="2"/>
        <v>96종합평균단위매매가격</v>
      </c>
      <c r="I97" s="1" t="s">
        <v>871</v>
      </c>
      <c r="J97" s="13">
        <v>2546.584153400745</v>
      </c>
      <c r="K97" s="13">
        <v>2541.0712560042257</v>
      </c>
      <c r="L97" s="13">
        <v>2511.6247776771816</v>
      </c>
      <c r="M97" s="13">
        <v>2504.5367942776734</v>
      </c>
      <c r="N97" s="13">
        <v>2498.7725601522975</v>
      </c>
      <c r="O97" s="13">
        <v>2451.784737263009</v>
      </c>
      <c r="P97" s="13">
        <v>2446.2124536187916</v>
      </c>
      <c r="Q97" s="14">
        <v>2441.1316083195829</v>
      </c>
      <c r="R97" s="14">
        <v>2426.2929007532748</v>
      </c>
      <c r="S97" s="14">
        <v>2397.6179663669004</v>
      </c>
      <c r="T97" s="14">
        <v>2390.2977754564499</v>
      </c>
      <c r="U97" s="14">
        <v>2405.463187630457</v>
      </c>
      <c r="V97" s="14">
        <v>2398.3683819778103</v>
      </c>
      <c r="W97" s="14">
        <v>2385.1171527484216</v>
      </c>
      <c r="X97" s="14">
        <v>2383.2592403616077</v>
      </c>
      <c r="Y97" s="14">
        <v>2386.5936509170106</v>
      </c>
      <c r="Z97" s="14">
        <v>2384.7680397974268</v>
      </c>
      <c r="AA97" s="14">
        <v>2389.0171362780311</v>
      </c>
      <c r="AB97" s="14">
        <v>2384.275370758729</v>
      </c>
      <c r="AC97" s="14">
        <v>2370.9120261358507</v>
      </c>
    </row>
    <row r="98" spans="1:29" s="14" customFormat="1">
      <c r="A98" s="1" t="s">
        <v>524</v>
      </c>
      <c r="B98" s="1" t="s">
        <v>533</v>
      </c>
      <c r="C98" s="1"/>
      <c r="D98" s="1" t="s">
        <v>598</v>
      </c>
      <c r="E98" s="1" t="s">
        <v>601</v>
      </c>
      <c r="F98" s="1">
        <v>97</v>
      </c>
      <c r="G98" s="1" t="s">
        <v>836</v>
      </c>
      <c r="H98" s="1" t="str">
        <f t="shared" si="2"/>
        <v>97종합평균단위매매가격</v>
      </c>
      <c r="I98" s="1" t="s">
        <v>871</v>
      </c>
      <c r="J98" s="13">
        <v>2516.0250449449964</v>
      </c>
      <c r="K98" s="13">
        <v>2512.8296196277111</v>
      </c>
      <c r="L98" s="13">
        <v>2509.3980092543038</v>
      </c>
      <c r="M98" s="13">
        <v>2507.375710877322</v>
      </c>
      <c r="N98" s="13">
        <v>2499.2504395792512</v>
      </c>
      <c r="O98" s="13">
        <v>2489.9135286927312</v>
      </c>
      <c r="P98" s="13">
        <v>2479.7624302314598</v>
      </c>
      <c r="Q98" s="14">
        <v>2475.2527645049845</v>
      </c>
      <c r="R98" s="14">
        <v>2461.4490004658105</v>
      </c>
      <c r="S98" s="14">
        <v>2458.4429680244334</v>
      </c>
      <c r="T98" s="14">
        <v>2455.1873873478862</v>
      </c>
      <c r="U98" s="14">
        <v>2438.7567647637998</v>
      </c>
      <c r="V98" s="14">
        <v>2420.0105533829692</v>
      </c>
      <c r="W98" s="14">
        <v>2418.6971995780859</v>
      </c>
      <c r="X98" s="14">
        <v>2409.1268182206982</v>
      </c>
      <c r="Y98" s="14">
        <v>2410.6429605137064</v>
      </c>
      <c r="Z98" s="14">
        <v>2412.2123006259239</v>
      </c>
      <c r="AA98" s="14">
        <v>2419.2749693646474</v>
      </c>
      <c r="AB98" s="14">
        <v>2413.7229330869213</v>
      </c>
      <c r="AC98" s="14">
        <v>2409.1534525002407</v>
      </c>
    </row>
    <row r="99" spans="1:29" s="14" customFormat="1">
      <c r="A99" s="1" t="s">
        <v>524</v>
      </c>
      <c r="B99" s="1" t="s">
        <v>533</v>
      </c>
      <c r="C99" s="1"/>
      <c r="D99" s="1" t="s">
        <v>598</v>
      </c>
      <c r="E99" s="1" t="s">
        <v>602</v>
      </c>
      <c r="F99" s="1">
        <v>98</v>
      </c>
      <c r="G99" s="1" t="s">
        <v>836</v>
      </c>
      <c r="H99" s="1" t="str">
        <f t="shared" si="2"/>
        <v>98종합평균단위매매가격</v>
      </c>
      <c r="I99" s="1" t="s">
        <v>871</v>
      </c>
      <c r="J99" s="13">
        <v>3619.9671951045284</v>
      </c>
      <c r="K99" s="13">
        <v>3623.4927225658853</v>
      </c>
      <c r="L99" s="13">
        <v>3625.2999045370648</v>
      </c>
      <c r="M99" s="13">
        <v>3586.9155310151536</v>
      </c>
      <c r="N99" s="13">
        <v>3565.1438920331984</v>
      </c>
      <c r="O99" s="13">
        <v>3544.0019459901946</v>
      </c>
      <c r="P99" s="13">
        <v>3529.4727587614429</v>
      </c>
      <c r="Q99" s="14">
        <v>3520.1022672543677</v>
      </c>
      <c r="R99" s="14">
        <v>3507.3557586345087</v>
      </c>
      <c r="S99" s="14">
        <v>3479.0809637976063</v>
      </c>
      <c r="T99" s="14">
        <v>3459.4727739977602</v>
      </c>
      <c r="U99" s="14">
        <v>3434.0029172331797</v>
      </c>
      <c r="V99" s="14">
        <v>3411.5095575092946</v>
      </c>
      <c r="W99" s="14">
        <v>3403.1142079765641</v>
      </c>
      <c r="X99" s="14">
        <v>3393.5639662288399</v>
      </c>
      <c r="Y99" s="14">
        <v>3395.376679884364</v>
      </c>
      <c r="Z99" s="14">
        <v>3403.5504440849422</v>
      </c>
      <c r="AA99" s="14">
        <v>3402.7015009530173</v>
      </c>
      <c r="AB99" s="14">
        <v>3399.3592549082855</v>
      </c>
      <c r="AC99" s="14">
        <v>3383.9279609469954</v>
      </c>
    </row>
    <row r="100" spans="1:29" s="14" customFormat="1">
      <c r="A100" s="1" t="s">
        <v>524</v>
      </c>
      <c r="B100" s="1" t="s">
        <v>533</v>
      </c>
      <c r="C100" s="1" t="s">
        <v>536</v>
      </c>
      <c r="D100" s="1"/>
      <c r="E100" s="1"/>
      <c r="F100" s="1">
        <v>99</v>
      </c>
      <c r="G100" s="1" t="s">
        <v>836</v>
      </c>
      <c r="H100" s="1" t="str">
        <f t="shared" si="2"/>
        <v>99종합평균단위매매가격</v>
      </c>
      <c r="I100" s="1" t="s">
        <v>871</v>
      </c>
      <c r="J100" s="13">
        <v>2784.3619390042213</v>
      </c>
      <c r="K100" s="13">
        <v>2779.9285072164284</v>
      </c>
      <c r="L100" s="13">
        <v>2777.6131945329189</v>
      </c>
      <c r="M100" s="13">
        <v>2774.9026799695994</v>
      </c>
      <c r="N100" s="13">
        <v>2768.4534399126692</v>
      </c>
      <c r="O100" s="13">
        <v>2760.4419896098166</v>
      </c>
      <c r="P100" s="13">
        <v>2749.0347493750637</v>
      </c>
      <c r="Q100" s="14">
        <v>2740.3149818087172</v>
      </c>
      <c r="R100" s="14">
        <v>2730.5416544054219</v>
      </c>
      <c r="S100" s="14">
        <v>2720.8868675174335</v>
      </c>
      <c r="T100" s="14">
        <v>2714.6814074768531</v>
      </c>
      <c r="U100" s="14">
        <v>2690.5506476899614</v>
      </c>
      <c r="V100" s="14">
        <v>2676.8715999152359</v>
      </c>
      <c r="W100" s="14">
        <v>2667.9152476216977</v>
      </c>
      <c r="X100" s="14">
        <v>2658.0390226456052</v>
      </c>
      <c r="Y100" s="14">
        <v>2659.5100901915775</v>
      </c>
      <c r="Z100" s="14">
        <v>2666.7693410062138</v>
      </c>
      <c r="AA100" s="14">
        <v>2668.848770251971</v>
      </c>
      <c r="AB100" s="14">
        <v>2663.8083854237084</v>
      </c>
      <c r="AC100" s="14">
        <v>2656.4826680212523</v>
      </c>
    </row>
    <row r="101" spans="1:29" s="14" customFormat="1">
      <c r="A101" s="1" t="s">
        <v>524</v>
      </c>
      <c r="B101" s="1" t="s">
        <v>533</v>
      </c>
      <c r="C101" s="1"/>
      <c r="D101" s="1" t="s">
        <v>603</v>
      </c>
      <c r="E101" s="1"/>
      <c r="F101" s="1">
        <v>100</v>
      </c>
      <c r="G101" s="1" t="s">
        <v>836</v>
      </c>
      <c r="H101" s="1" t="str">
        <f t="shared" si="2"/>
        <v>100종합평균단위매매가격</v>
      </c>
      <c r="I101" s="1" t="s">
        <v>871</v>
      </c>
      <c r="J101" s="13">
        <v>3231.8808010232406</v>
      </c>
      <c r="K101" s="13">
        <v>3221.2873177919882</v>
      </c>
      <c r="L101" s="13">
        <v>3215.5435581462466</v>
      </c>
      <c r="M101" s="13">
        <v>3206.2555073799381</v>
      </c>
      <c r="N101" s="13">
        <v>3189.8556473768804</v>
      </c>
      <c r="O101" s="13">
        <v>3180.0564475543515</v>
      </c>
      <c r="P101" s="13">
        <v>3160.7119428480728</v>
      </c>
      <c r="Q101" s="14">
        <v>3149.4328772769886</v>
      </c>
      <c r="R101" s="14">
        <v>3129.8330322259098</v>
      </c>
      <c r="S101" s="14">
        <v>3106.5862890817589</v>
      </c>
      <c r="T101" s="14">
        <v>3090.745835861404</v>
      </c>
      <c r="U101" s="14">
        <v>3073.0424439965377</v>
      </c>
      <c r="V101" s="14">
        <v>3040.7697393064782</v>
      </c>
      <c r="W101" s="14">
        <v>3023.650428228766</v>
      </c>
      <c r="X101" s="14">
        <v>3007.2266549812703</v>
      </c>
      <c r="Y101" s="14">
        <v>3005.2219612983704</v>
      </c>
      <c r="Z101" s="14">
        <v>3012.7011521196237</v>
      </c>
      <c r="AA101" s="14">
        <v>3011.4434248909356</v>
      </c>
      <c r="AB101" s="14">
        <v>3008.3169008117179</v>
      </c>
      <c r="AC101" s="14">
        <v>2994.1148906400322</v>
      </c>
    </row>
    <row r="102" spans="1:29" s="14" customFormat="1">
      <c r="A102" s="1" t="s">
        <v>524</v>
      </c>
      <c r="B102" s="1" t="s">
        <v>533</v>
      </c>
      <c r="C102" s="1"/>
      <c r="D102" s="1" t="s">
        <v>603</v>
      </c>
      <c r="E102" s="1" t="s">
        <v>604</v>
      </c>
      <c r="F102" s="1">
        <v>101</v>
      </c>
      <c r="G102" s="1" t="s">
        <v>836</v>
      </c>
      <c r="H102" s="1" t="str">
        <f t="shared" si="2"/>
        <v>101종합평균단위매매가격</v>
      </c>
      <c r="I102" s="1" t="s">
        <v>871</v>
      </c>
      <c r="J102" s="13">
        <v>3532.1359005315298</v>
      </c>
      <c r="K102" s="13">
        <v>3523.6379682445895</v>
      </c>
      <c r="L102" s="13">
        <v>3517.0369245598545</v>
      </c>
      <c r="M102" s="13">
        <v>3500.7603269728043</v>
      </c>
      <c r="N102" s="13">
        <v>3483.698110320252</v>
      </c>
      <c r="O102" s="13">
        <v>3472.1722383225474</v>
      </c>
      <c r="P102" s="13">
        <v>3446.7010750972759</v>
      </c>
      <c r="Q102" s="14">
        <v>3435.498435931358</v>
      </c>
      <c r="R102" s="14">
        <v>3406.2361408168822</v>
      </c>
      <c r="S102" s="14">
        <v>3376.3661370656046</v>
      </c>
      <c r="T102" s="14">
        <v>3355.8513201615619</v>
      </c>
      <c r="U102" s="14">
        <v>3331.8743385633652</v>
      </c>
      <c r="V102" s="14">
        <v>3283.6907376909658</v>
      </c>
      <c r="W102" s="14">
        <v>3258.528309564138</v>
      </c>
      <c r="X102" s="14">
        <v>3238.0543972335208</v>
      </c>
      <c r="Y102" s="14">
        <v>3236.7028093634854</v>
      </c>
      <c r="Z102" s="14">
        <v>3247.9919058559381</v>
      </c>
      <c r="AA102" s="14">
        <v>3246.9617472685027</v>
      </c>
      <c r="AB102" s="14">
        <v>3242.7099063784835</v>
      </c>
      <c r="AC102" s="14">
        <v>3221.0136255447305</v>
      </c>
    </row>
    <row r="103" spans="1:29" s="14" customFormat="1">
      <c r="A103" s="1" t="s">
        <v>524</v>
      </c>
      <c r="B103" s="1" t="s">
        <v>533</v>
      </c>
      <c r="C103" s="1"/>
      <c r="D103" s="1" t="s">
        <v>603</v>
      </c>
      <c r="E103" s="1" t="s">
        <v>605</v>
      </c>
      <c r="F103" s="1">
        <v>102</v>
      </c>
      <c r="G103" s="1" t="s">
        <v>836</v>
      </c>
      <c r="H103" s="1" t="str">
        <f t="shared" si="2"/>
        <v>102종합평균단위매매가격</v>
      </c>
      <c r="I103" s="1" t="s">
        <v>871</v>
      </c>
      <c r="J103" s="13">
        <v>2844.1214602293294</v>
      </c>
      <c r="K103" s="13">
        <v>2834.5049859850942</v>
      </c>
      <c r="L103" s="13">
        <v>2839.890636539631</v>
      </c>
      <c r="M103" s="13">
        <v>2839.7954983957047</v>
      </c>
      <c r="N103" s="13">
        <v>2831.7752376245135</v>
      </c>
      <c r="O103" s="13">
        <v>2827.9400776221155</v>
      </c>
      <c r="P103" s="13">
        <v>2815.7311563336002</v>
      </c>
      <c r="Q103" s="14">
        <v>2803.9578169545107</v>
      </c>
      <c r="R103" s="14">
        <v>2792.8880440489697</v>
      </c>
      <c r="S103" s="14">
        <v>2775.6278381042616</v>
      </c>
      <c r="T103" s="14">
        <v>2763.5023965301716</v>
      </c>
      <c r="U103" s="14">
        <v>2753.6166659907276</v>
      </c>
      <c r="V103" s="14">
        <v>2744.0519214846386</v>
      </c>
      <c r="W103" s="14">
        <v>2737.8694970900842</v>
      </c>
      <c r="X103" s="14">
        <v>2727.2780045751929</v>
      </c>
      <c r="Y103" s="14">
        <v>2722.5114418299167</v>
      </c>
      <c r="Z103" s="14">
        <v>2723.7485972286395</v>
      </c>
      <c r="AA103" s="14">
        <v>2721.092186979582</v>
      </c>
      <c r="AB103" s="14">
        <v>2721.4475325931248</v>
      </c>
      <c r="AC103" s="14">
        <v>2717.3558625807013</v>
      </c>
    </row>
    <row r="104" spans="1:29" s="14" customFormat="1">
      <c r="A104" s="1" t="s">
        <v>524</v>
      </c>
      <c r="B104" s="1" t="s">
        <v>533</v>
      </c>
      <c r="C104" s="1"/>
      <c r="D104" s="1" t="s">
        <v>603</v>
      </c>
      <c r="E104" s="1" t="s">
        <v>606</v>
      </c>
      <c r="F104" s="1">
        <v>103</v>
      </c>
      <c r="G104" s="1" t="s">
        <v>836</v>
      </c>
      <c r="H104" s="1" t="str">
        <f t="shared" si="2"/>
        <v>103종합평균단위매매가격</v>
      </c>
      <c r="I104" s="1" t="s">
        <v>871</v>
      </c>
      <c r="J104" s="13">
        <v>2914.2089319103011</v>
      </c>
      <c r="K104" s="13">
        <v>2889.0133679362625</v>
      </c>
      <c r="L104" s="13">
        <v>2850.4767679192437</v>
      </c>
      <c r="M104" s="13">
        <v>2848.0188475165373</v>
      </c>
      <c r="N104" s="13">
        <v>2807.019670504405</v>
      </c>
      <c r="O104" s="13">
        <v>2786.4912240289009</v>
      </c>
      <c r="P104" s="13">
        <v>2776.2400267460421</v>
      </c>
      <c r="Q104" s="14">
        <v>2766.2102166444065</v>
      </c>
      <c r="R104" s="14">
        <v>2770.1095502210815</v>
      </c>
      <c r="S104" s="14">
        <v>2762.5016425375411</v>
      </c>
      <c r="T104" s="14">
        <v>2759.4131110609978</v>
      </c>
      <c r="U104" s="14">
        <v>2745.0483109288089</v>
      </c>
      <c r="V104" s="14">
        <v>2722.516151924397</v>
      </c>
      <c r="W104" s="14">
        <v>2712.1601236391075</v>
      </c>
      <c r="X104" s="14">
        <v>2698.0396231438763</v>
      </c>
      <c r="Y104" s="14">
        <v>2701.8421495352823</v>
      </c>
      <c r="Z104" s="14">
        <v>2709.7182131958034</v>
      </c>
      <c r="AA104" s="14">
        <v>2711.9641276531888</v>
      </c>
      <c r="AB104" s="14">
        <v>2703.1632089209916</v>
      </c>
      <c r="AC104" s="14">
        <v>2695.5351477902582</v>
      </c>
    </row>
    <row r="105" spans="1:29" s="14" customFormat="1">
      <c r="A105" s="1" t="s">
        <v>524</v>
      </c>
      <c r="B105" s="1" t="s">
        <v>533</v>
      </c>
      <c r="C105" s="1"/>
      <c r="D105" s="1" t="s">
        <v>607</v>
      </c>
      <c r="E105" s="1"/>
      <c r="F105" s="1">
        <v>104</v>
      </c>
      <c r="G105" s="1" t="s">
        <v>836</v>
      </c>
      <c r="H105" s="1" t="str">
        <f t="shared" si="2"/>
        <v>104종합평균단위매매가격</v>
      </c>
      <c r="I105" s="1" t="s">
        <v>871</v>
      </c>
      <c r="J105" s="13">
        <v>2690.8926456355175</v>
      </c>
      <c r="K105" s="13">
        <v>2692.0669054582613</v>
      </c>
      <c r="L105" s="13">
        <v>2688.4359368795563</v>
      </c>
      <c r="M105" s="13">
        <v>2687.8167926812102</v>
      </c>
      <c r="N105" s="13">
        <v>2687.2312774943452</v>
      </c>
      <c r="O105" s="13">
        <v>2683.7076803771747</v>
      </c>
      <c r="P105" s="13">
        <v>2673.5963087807449</v>
      </c>
      <c r="Q105" s="14">
        <v>2662.9609331903425</v>
      </c>
      <c r="R105" s="14">
        <v>2661.8464995658587</v>
      </c>
      <c r="S105" s="14">
        <v>2662.0674935319676</v>
      </c>
      <c r="T105" s="14">
        <v>2661.4249746967521</v>
      </c>
      <c r="U105" s="14">
        <v>2639.7011063563436</v>
      </c>
      <c r="V105" s="14">
        <v>2631.7369604120659</v>
      </c>
      <c r="W105" s="14">
        <v>2627.8275600527791</v>
      </c>
      <c r="X105" s="14">
        <v>2616.6033500765529</v>
      </c>
      <c r="Y105" s="14">
        <v>2616.8977273190467</v>
      </c>
      <c r="Z105" s="14">
        <v>2626.4256513519463</v>
      </c>
      <c r="AA105" s="14">
        <v>2629.4799173338229</v>
      </c>
      <c r="AB105" s="14">
        <v>2627.4020341963751</v>
      </c>
      <c r="AC105" s="14">
        <v>2621.4364820590067</v>
      </c>
    </row>
    <row r="106" spans="1:29" s="14" customFormat="1">
      <c r="A106" s="1" t="s">
        <v>524</v>
      </c>
      <c r="B106" s="1" t="s">
        <v>533</v>
      </c>
      <c r="C106" s="1"/>
      <c r="D106" s="1" t="s">
        <v>607</v>
      </c>
      <c r="E106" s="1" t="s">
        <v>608</v>
      </c>
      <c r="F106" s="1">
        <v>105</v>
      </c>
      <c r="G106" s="1" t="s">
        <v>836</v>
      </c>
      <c r="H106" s="1" t="str">
        <f t="shared" si="2"/>
        <v>105종합평균단위매매가격</v>
      </c>
      <c r="I106" s="1" t="s">
        <v>871</v>
      </c>
      <c r="J106" s="13">
        <v>2498.2137675468348</v>
      </c>
      <c r="K106" s="13">
        <v>2498.2137675468348</v>
      </c>
      <c r="L106" s="13">
        <v>2498.9659173316877</v>
      </c>
      <c r="M106" s="13">
        <v>2494.9242997435367</v>
      </c>
      <c r="N106" s="13">
        <v>2492.4449874918264</v>
      </c>
      <c r="O106" s="13">
        <v>2492.4869830289031</v>
      </c>
      <c r="P106" s="13">
        <v>2478.6735145691982</v>
      </c>
      <c r="Q106" s="14">
        <v>2461.5070272607509</v>
      </c>
      <c r="R106" s="14">
        <v>2463.7513009146883</v>
      </c>
      <c r="S106" s="14">
        <v>2463.107459959369</v>
      </c>
      <c r="T106" s="14">
        <v>2465.7764408464855</v>
      </c>
      <c r="U106" s="14">
        <v>2446.7586035643967</v>
      </c>
      <c r="V106" s="14">
        <v>2448.6701262262723</v>
      </c>
      <c r="W106" s="14">
        <v>2447.1081793991539</v>
      </c>
      <c r="X106" s="14">
        <v>2434.6063757436159</v>
      </c>
      <c r="Y106" s="14">
        <v>2430.7458378559468</v>
      </c>
      <c r="Z106" s="14">
        <v>2437.2329743842297</v>
      </c>
      <c r="AA106" s="14">
        <v>2439.7902122716773</v>
      </c>
      <c r="AB106" s="14">
        <v>2441.9009048089497</v>
      </c>
      <c r="AC106" s="14">
        <v>2441.8980172612223</v>
      </c>
    </row>
    <row r="107" spans="1:29" s="14" customFormat="1">
      <c r="A107" s="1" t="s">
        <v>524</v>
      </c>
      <c r="B107" s="1" t="s">
        <v>533</v>
      </c>
      <c r="C107" s="1"/>
      <c r="D107" s="1" t="s">
        <v>607</v>
      </c>
      <c r="E107" s="1" t="s">
        <v>609</v>
      </c>
      <c r="F107" s="1">
        <v>106</v>
      </c>
      <c r="G107" s="1" t="s">
        <v>836</v>
      </c>
      <c r="H107" s="1" t="str">
        <f t="shared" si="2"/>
        <v>106종합평균단위매매가격</v>
      </c>
      <c r="I107" s="1" t="s">
        <v>871</v>
      </c>
      <c r="J107" s="13">
        <v>2872.6261935429611</v>
      </c>
      <c r="K107" s="13">
        <v>2874.9080081006578</v>
      </c>
      <c r="L107" s="13">
        <v>2867.1429088948216</v>
      </c>
      <c r="M107" s="13">
        <v>2869.7518208171978</v>
      </c>
      <c r="N107" s="13">
        <v>2870.9525235231554</v>
      </c>
      <c r="O107" s="13">
        <v>2864.0658810640311</v>
      </c>
      <c r="P107" s="13">
        <v>2857.4463047506856</v>
      </c>
      <c r="Q107" s="14">
        <v>2852.9710340772003</v>
      </c>
      <c r="R107" s="14">
        <v>2848.688688141076</v>
      </c>
      <c r="S107" s="14">
        <v>2849.7253891539799</v>
      </c>
      <c r="T107" s="14">
        <v>2845.9594838873945</v>
      </c>
      <c r="U107" s="14">
        <v>2823.4179969821134</v>
      </c>
      <c r="V107" s="14">
        <v>2806.0503909244903</v>
      </c>
      <c r="W107" s="14">
        <v>2799.9057813314789</v>
      </c>
      <c r="X107" s="14">
        <v>2789.8980764531434</v>
      </c>
      <c r="Y107" s="14">
        <v>2794.148700129067</v>
      </c>
      <c r="Z107" s="14">
        <v>2806.5720153656575</v>
      </c>
      <c r="AA107" s="14">
        <v>2810.0995438725899</v>
      </c>
      <c r="AB107" s="14">
        <v>2804.0333632476786</v>
      </c>
      <c r="AC107" s="14">
        <v>2792.3902533798882</v>
      </c>
    </row>
    <row r="108" spans="1:29" s="14" customFormat="1">
      <c r="A108" s="1" t="s">
        <v>524</v>
      </c>
      <c r="B108" s="1" t="s">
        <v>533</v>
      </c>
      <c r="C108" s="1"/>
      <c r="D108" s="1" t="s">
        <v>610</v>
      </c>
      <c r="E108" s="1"/>
      <c r="F108" s="1">
        <v>107</v>
      </c>
      <c r="G108" s="1" t="s">
        <v>836</v>
      </c>
      <c r="H108" s="1" t="str">
        <f t="shared" si="2"/>
        <v>107종합평균단위매매가격</v>
      </c>
      <c r="I108" s="1" t="s">
        <v>871</v>
      </c>
      <c r="J108" s="13">
        <v>2545.856407178685</v>
      </c>
      <c r="K108" s="13">
        <v>2546.139291751394</v>
      </c>
      <c r="L108" s="13">
        <v>2540.9968839629419</v>
      </c>
      <c r="M108" s="13">
        <v>2541.0568920806218</v>
      </c>
      <c r="N108" s="13">
        <v>2529.4107416187098</v>
      </c>
      <c r="O108" s="13">
        <v>2503.0218684869933</v>
      </c>
      <c r="P108" s="13">
        <v>2492.0285309433525</v>
      </c>
      <c r="Q108" s="14">
        <v>2482.1501432736636</v>
      </c>
      <c r="R108" s="14">
        <v>2474.7555675714229</v>
      </c>
      <c r="S108" s="14">
        <v>2470.4206018899436</v>
      </c>
      <c r="T108" s="14">
        <v>2459.5277600241602</v>
      </c>
      <c r="U108" s="14">
        <v>2452.3167377066279</v>
      </c>
      <c r="V108" s="14">
        <v>2434.7788897432911</v>
      </c>
      <c r="W108" s="14">
        <v>2415.225203908913</v>
      </c>
      <c r="X108" s="14">
        <v>2408.3374723431907</v>
      </c>
      <c r="Y108" s="14">
        <v>2404.6056861701427</v>
      </c>
      <c r="Z108" s="14">
        <v>2408.1519263757959</v>
      </c>
      <c r="AA108" s="14">
        <v>2416.645317702948</v>
      </c>
      <c r="AB108" s="14">
        <v>2417.8102980148801</v>
      </c>
      <c r="AC108" s="14">
        <v>2412.5427312431875</v>
      </c>
    </row>
    <row r="109" spans="1:29" s="14" customFormat="1">
      <c r="A109" s="1" t="s">
        <v>524</v>
      </c>
      <c r="B109" s="1" t="s">
        <v>533</v>
      </c>
      <c r="C109" s="1"/>
      <c r="D109" s="1" t="s">
        <v>611</v>
      </c>
      <c r="E109" s="1"/>
      <c r="F109" s="1">
        <v>108</v>
      </c>
      <c r="G109" s="1" t="s">
        <v>836</v>
      </c>
      <c r="H109" s="1" t="str">
        <f t="shared" si="2"/>
        <v>108종합평균단위매매가격</v>
      </c>
      <c r="I109" s="1" t="s">
        <v>871</v>
      </c>
      <c r="J109" s="13">
        <v>4058.6388654756456</v>
      </c>
      <c r="K109" s="13">
        <v>4036.9112491888473</v>
      </c>
      <c r="L109" s="13">
        <v>4034.6823442653576</v>
      </c>
      <c r="M109" s="13">
        <v>4030.0379689543211</v>
      </c>
      <c r="N109" s="13">
        <v>4018.8782428167447</v>
      </c>
      <c r="O109" s="13">
        <v>4007.0805272114958</v>
      </c>
      <c r="P109" s="13">
        <v>3983.2739820081324</v>
      </c>
      <c r="Q109" s="14">
        <v>3979.2849487219637</v>
      </c>
      <c r="R109" s="14">
        <v>3971.2548927281591</v>
      </c>
      <c r="S109" s="14">
        <v>3951.8304331975869</v>
      </c>
      <c r="T109" s="14">
        <v>3943.9631822932597</v>
      </c>
      <c r="U109" s="14">
        <v>3905.0232871803209</v>
      </c>
      <c r="V109" s="14">
        <v>3886.5778213084595</v>
      </c>
      <c r="W109" s="14">
        <v>3875.4445123585087</v>
      </c>
      <c r="X109" s="14">
        <v>3854.4460251924374</v>
      </c>
      <c r="Y109" s="14">
        <v>3860.4691790313855</v>
      </c>
      <c r="Z109" s="14">
        <v>3879.7329793219164</v>
      </c>
      <c r="AA109" s="14">
        <v>3886.5155994974284</v>
      </c>
      <c r="AB109" s="14">
        <v>3873.0784220465935</v>
      </c>
      <c r="AC109" s="14">
        <v>3865.1177378580001</v>
      </c>
    </row>
    <row r="110" spans="1:29" s="14" customFormat="1">
      <c r="A110" s="1" t="s">
        <v>524</v>
      </c>
      <c r="B110" s="1" t="s">
        <v>533</v>
      </c>
      <c r="C110" s="1"/>
      <c r="D110" s="1" t="s">
        <v>612</v>
      </c>
      <c r="E110" s="1"/>
      <c r="F110" s="1">
        <v>109</v>
      </c>
      <c r="G110" s="1" t="s">
        <v>836</v>
      </c>
      <c r="H110" s="1" t="str">
        <f t="shared" si="2"/>
        <v>109종합평균단위매매가격</v>
      </c>
      <c r="I110" s="1" t="s">
        <v>871</v>
      </c>
      <c r="J110" s="13">
        <v>2605.8798716422843</v>
      </c>
      <c r="K110" s="13">
        <v>2605.7359526008759</v>
      </c>
      <c r="L110" s="13">
        <v>2605.875510618298</v>
      </c>
      <c r="M110" s="13">
        <v>2591.3735696123235</v>
      </c>
      <c r="N110" s="13">
        <v>2580.9046133979923</v>
      </c>
      <c r="O110" s="13">
        <v>2574.7401495898912</v>
      </c>
      <c r="P110" s="13">
        <v>2568.532084476446</v>
      </c>
      <c r="Q110" s="14">
        <v>2549.0706610362872</v>
      </c>
      <c r="R110" s="14">
        <v>2525.4914441702313</v>
      </c>
      <c r="S110" s="14">
        <v>2510.580988029491</v>
      </c>
      <c r="T110" s="14">
        <v>2503.2614826787144</v>
      </c>
      <c r="U110" s="14">
        <v>2482.233833466225</v>
      </c>
      <c r="V110" s="14">
        <v>2476.3582769697528</v>
      </c>
      <c r="W110" s="14">
        <v>2474.333022285879</v>
      </c>
      <c r="X110" s="14">
        <v>2470.1421253390527</v>
      </c>
      <c r="Y110" s="14">
        <v>2480.0108774766063</v>
      </c>
      <c r="Z110" s="14">
        <v>2486.5604035434903</v>
      </c>
      <c r="AA110" s="14">
        <v>2487.4778122975495</v>
      </c>
      <c r="AB110" s="14">
        <v>2477.2574875554119</v>
      </c>
      <c r="AC110" s="14">
        <v>2470.5234184767596</v>
      </c>
    </row>
    <row r="111" spans="1:29" s="14" customFormat="1">
      <c r="A111" s="1" t="s">
        <v>524</v>
      </c>
      <c r="B111" s="1" t="s">
        <v>533</v>
      </c>
      <c r="C111" s="1"/>
      <c r="D111" s="1" t="s">
        <v>613</v>
      </c>
      <c r="E111" s="1"/>
      <c r="F111" s="1">
        <v>110</v>
      </c>
      <c r="G111" s="1" t="s">
        <v>836</v>
      </c>
      <c r="H111" s="1" t="str">
        <f t="shared" si="2"/>
        <v>110종합평균단위매매가격</v>
      </c>
      <c r="I111" s="1" t="s">
        <v>871</v>
      </c>
      <c r="J111" s="13">
        <v>2615.3160477008364</v>
      </c>
      <c r="K111" s="13">
        <v>2615.3160477008364</v>
      </c>
      <c r="L111" s="13">
        <v>2614.9152766802499</v>
      </c>
      <c r="M111" s="13">
        <v>2612.8364095294664</v>
      </c>
      <c r="N111" s="13">
        <v>2608.8637606884618</v>
      </c>
      <c r="O111" s="13">
        <v>2605.8979404485053</v>
      </c>
      <c r="P111" s="13">
        <v>2606.5680859260287</v>
      </c>
      <c r="Q111" s="14">
        <v>2605.4839506630296</v>
      </c>
      <c r="R111" s="14">
        <v>2604.3343833241152</v>
      </c>
      <c r="S111" s="14">
        <v>2605.5392658462588</v>
      </c>
      <c r="T111" s="14">
        <v>2607.0232415122682</v>
      </c>
      <c r="U111" s="14">
        <v>2614.1179569403303</v>
      </c>
      <c r="V111" s="14">
        <v>2612.6976965344488</v>
      </c>
      <c r="W111" s="14">
        <v>2608.535788294093</v>
      </c>
      <c r="X111" s="14">
        <v>2605.0626521022709</v>
      </c>
      <c r="Y111" s="14">
        <v>2604.8966385330791</v>
      </c>
      <c r="Z111" s="14">
        <v>2603.941448223346</v>
      </c>
      <c r="AA111" s="14">
        <v>2587.1263397988255</v>
      </c>
      <c r="AB111" s="14">
        <v>2574.7410823655746</v>
      </c>
      <c r="AC111" s="14">
        <v>2568.3997329904028</v>
      </c>
    </row>
    <row r="112" spans="1:29" s="14" customFormat="1">
      <c r="A112" s="1" t="s">
        <v>524</v>
      </c>
      <c r="B112" s="1" t="s">
        <v>533</v>
      </c>
      <c r="C112" s="1"/>
      <c r="D112" s="1" t="s">
        <v>614</v>
      </c>
      <c r="E112" s="1"/>
      <c r="F112" s="1">
        <v>111</v>
      </c>
      <c r="G112" s="1" t="s">
        <v>836</v>
      </c>
      <c r="H112" s="1" t="str">
        <f t="shared" si="2"/>
        <v>111종합평균단위매매가격</v>
      </c>
      <c r="I112" s="1" t="s">
        <v>871</v>
      </c>
      <c r="J112" s="13">
        <v>1713.2543900885257</v>
      </c>
      <c r="K112" s="13">
        <v>1713.78551465092</v>
      </c>
      <c r="L112" s="13">
        <v>1717.1930627897393</v>
      </c>
      <c r="M112" s="13">
        <v>1732.9668911716526</v>
      </c>
      <c r="N112" s="13">
        <v>1745.2247036093895</v>
      </c>
      <c r="O112" s="13">
        <v>1750.068085440786</v>
      </c>
      <c r="P112" s="13">
        <v>1748.1878176028356</v>
      </c>
      <c r="Q112" s="14">
        <v>1752.1987025952708</v>
      </c>
      <c r="R112" s="14">
        <v>1754.0785906891565</v>
      </c>
      <c r="S112" s="14">
        <v>1756.2691111934819</v>
      </c>
      <c r="T112" s="14">
        <v>1760.8895389700122</v>
      </c>
      <c r="U112" s="14">
        <v>1778.7159276124132</v>
      </c>
      <c r="V112" s="14">
        <v>1777.7533530339215</v>
      </c>
      <c r="W112" s="14">
        <v>1775.4214336127861</v>
      </c>
      <c r="X112" s="14">
        <v>1773.731205297946</v>
      </c>
      <c r="Y112" s="14">
        <v>1774.3287953258425</v>
      </c>
      <c r="Z112" s="14">
        <v>1776.30445725454</v>
      </c>
      <c r="AA112" s="14">
        <v>1780.5132290034999</v>
      </c>
      <c r="AB112" s="14">
        <v>1777.9427144972824</v>
      </c>
      <c r="AC112" s="14">
        <v>1776.0863413269331</v>
      </c>
    </row>
    <row r="113" spans="1:29" s="14" customFormat="1">
      <c r="A113" s="1" t="s">
        <v>524</v>
      </c>
      <c r="B113" s="1" t="s">
        <v>533</v>
      </c>
      <c r="C113" s="1" t="s">
        <v>537</v>
      </c>
      <c r="D113" s="1"/>
      <c r="E113" s="1"/>
      <c r="F113" s="1">
        <v>112</v>
      </c>
      <c r="G113" s="1" t="s">
        <v>836</v>
      </c>
      <c r="H113" s="1" t="str">
        <f t="shared" si="2"/>
        <v>112종합평균단위매매가격</v>
      </c>
      <c r="I113" s="1" t="s">
        <v>871</v>
      </c>
      <c r="J113" s="13">
        <v>2815.0261452254945</v>
      </c>
      <c r="K113" s="13">
        <v>2812.6195857914317</v>
      </c>
      <c r="L113" s="13">
        <v>2804.096828416054</v>
      </c>
      <c r="M113" s="13">
        <v>2793.5822282608192</v>
      </c>
      <c r="N113" s="13">
        <v>2779.0110802754366</v>
      </c>
      <c r="O113" s="13">
        <v>2761.9285321361967</v>
      </c>
      <c r="P113" s="13">
        <v>2742.1214373641938</v>
      </c>
      <c r="Q113" s="14">
        <v>2716.4154215883082</v>
      </c>
      <c r="R113" s="14">
        <v>2703.9319975906092</v>
      </c>
      <c r="S113" s="14">
        <v>2697.7233773085413</v>
      </c>
      <c r="T113" s="14">
        <v>2684.4236707687533</v>
      </c>
      <c r="U113" s="14">
        <v>2645.110602935606</v>
      </c>
      <c r="V113" s="14">
        <v>2628.3871765485701</v>
      </c>
      <c r="W113" s="14">
        <v>2615.6117792035693</v>
      </c>
      <c r="X113" s="14">
        <v>2607.3530348539239</v>
      </c>
      <c r="Y113" s="14">
        <v>2607.7337390025928</v>
      </c>
      <c r="Z113" s="14">
        <v>2609.8564383770163</v>
      </c>
      <c r="AA113" s="14">
        <v>2606.508776387494</v>
      </c>
      <c r="AB113" s="14">
        <v>2596.7571119601521</v>
      </c>
      <c r="AC113" s="14">
        <v>2591.2067841675603</v>
      </c>
    </row>
    <row r="114" spans="1:29" s="14" customFormat="1">
      <c r="A114" s="1" t="s">
        <v>524</v>
      </c>
      <c r="B114" s="1" t="s">
        <v>533</v>
      </c>
      <c r="C114" s="1"/>
      <c r="D114" s="1" t="s">
        <v>615</v>
      </c>
      <c r="E114" s="1"/>
      <c r="F114" s="1">
        <v>113</v>
      </c>
      <c r="G114" s="1" t="s">
        <v>836</v>
      </c>
      <c r="H114" s="1" t="str">
        <f t="shared" si="2"/>
        <v>113종합평균단위매매가격</v>
      </c>
      <c r="I114" s="1" t="s">
        <v>871</v>
      </c>
      <c r="J114" s="13">
        <v>2604.0191652509093</v>
      </c>
      <c r="K114" s="13">
        <v>2599.1556018005617</v>
      </c>
      <c r="L114" s="13">
        <v>2584.1045945225483</v>
      </c>
      <c r="M114" s="13">
        <v>2567.9042464283243</v>
      </c>
      <c r="N114" s="13">
        <v>2546.2573979578733</v>
      </c>
      <c r="O114" s="13">
        <v>2527.8221138531967</v>
      </c>
      <c r="P114" s="13">
        <v>2513.2366484869967</v>
      </c>
      <c r="Q114" s="14">
        <v>2492.952871754424</v>
      </c>
      <c r="R114" s="14">
        <v>2477.8269390315891</v>
      </c>
      <c r="S114" s="14">
        <v>2474.5960531876663</v>
      </c>
      <c r="T114" s="14">
        <v>2463.2644612123258</v>
      </c>
      <c r="U114" s="14">
        <v>2444.9200360447107</v>
      </c>
      <c r="V114" s="14">
        <v>2435.5427160379404</v>
      </c>
      <c r="W114" s="14">
        <v>2424.3279846262731</v>
      </c>
      <c r="X114" s="14">
        <v>2415.3364259979603</v>
      </c>
      <c r="Y114" s="14">
        <v>2411.6678338419142</v>
      </c>
      <c r="Z114" s="14">
        <v>2412.9959455860117</v>
      </c>
      <c r="AA114" s="14">
        <v>2408.7588452138448</v>
      </c>
      <c r="AB114" s="14">
        <v>2396.6506998151804</v>
      </c>
      <c r="AC114" s="14">
        <v>2391.7463709215235</v>
      </c>
    </row>
    <row r="115" spans="1:29" s="14" customFormat="1">
      <c r="A115" s="1" t="s">
        <v>524</v>
      </c>
      <c r="B115" s="1" t="s">
        <v>533</v>
      </c>
      <c r="C115" s="1"/>
      <c r="D115" s="1" t="s">
        <v>616</v>
      </c>
      <c r="E115" s="1"/>
      <c r="F115" s="1">
        <v>114</v>
      </c>
      <c r="G115" s="1" t="s">
        <v>836</v>
      </c>
      <c r="H115" s="1" t="str">
        <f t="shared" si="2"/>
        <v>114종합평균단위매매가격</v>
      </c>
      <c r="I115" s="1" t="s">
        <v>871</v>
      </c>
      <c r="J115" s="13">
        <v>3930.6078898581895</v>
      </c>
      <c r="K115" s="13">
        <v>3931.7873180680276</v>
      </c>
      <c r="L115" s="13">
        <v>3929.2818210676292</v>
      </c>
      <c r="M115" s="13">
        <v>3917.4321609860904</v>
      </c>
      <c r="N115" s="13">
        <v>3908.837452728108</v>
      </c>
      <c r="O115" s="13">
        <v>3896.5183964565567</v>
      </c>
      <c r="P115" s="13">
        <v>3880.8917287818426</v>
      </c>
      <c r="Q115" s="14">
        <v>3858.4488241093554</v>
      </c>
      <c r="R115" s="14">
        <v>3834.2077334111605</v>
      </c>
      <c r="S115" s="14">
        <v>3810.944632460154</v>
      </c>
      <c r="T115" s="14">
        <v>3776.4402771707669</v>
      </c>
      <c r="U115" s="14">
        <v>3748.3374929009819</v>
      </c>
      <c r="V115" s="14">
        <v>3698.3647384913088</v>
      </c>
      <c r="W115" s="14">
        <v>3667.0253429706031</v>
      </c>
      <c r="X115" s="14">
        <v>3648.3474915598936</v>
      </c>
      <c r="Y115" s="14">
        <v>3645.9682942834424</v>
      </c>
      <c r="Z115" s="14">
        <v>3649.7418316582834</v>
      </c>
      <c r="AA115" s="14">
        <v>3653.4106721891312</v>
      </c>
      <c r="AB115" s="14">
        <v>3640.9866291564986</v>
      </c>
      <c r="AC115" s="14">
        <v>3638.1440918366984</v>
      </c>
    </row>
    <row r="116" spans="1:29" s="14" customFormat="1">
      <c r="A116" s="1" t="s">
        <v>524</v>
      </c>
      <c r="B116" s="1" t="s">
        <v>533</v>
      </c>
      <c r="C116" s="1"/>
      <c r="D116" s="1" t="s">
        <v>617</v>
      </c>
      <c r="E116" s="1"/>
      <c r="F116" s="1">
        <v>115</v>
      </c>
      <c r="G116" s="1" t="s">
        <v>836</v>
      </c>
      <c r="H116" s="1" t="str">
        <f t="shared" si="2"/>
        <v>115종합평균단위매매가격</v>
      </c>
      <c r="I116" s="1" t="s">
        <v>871</v>
      </c>
      <c r="J116" s="13">
        <v>3636.4035177278679</v>
      </c>
      <c r="K116" s="13">
        <v>3636.4035177278679</v>
      </c>
      <c r="L116" s="13">
        <v>3636.4035177278679</v>
      </c>
      <c r="M116" s="13">
        <v>3633.5051175977605</v>
      </c>
      <c r="N116" s="13">
        <v>3620.3050261633593</v>
      </c>
      <c r="O116" s="13">
        <v>3578.4537145440518</v>
      </c>
      <c r="P116" s="13">
        <v>3492.9144259542945</v>
      </c>
      <c r="Q116" s="14">
        <v>3396.9111687761751</v>
      </c>
      <c r="R116" s="14">
        <v>3400.9763892178539</v>
      </c>
      <c r="S116" s="14">
        <v>3398.841212558023</v>
      </c>
      <c r="T116" s="14">
        <v>3386.3790125796359</v>
      </c>
      <c r="U116" s="14">
        <v>3365.7154239009101</v>
      </c>
      <c r="V116" s="14">
        <v>3332.9241338344309</v>
      </c>
      <c r="W116" s="14">
        <v>3326.9140415684096</v>
      </c>
      <c r="X116" s="14">
        <v>3323.9191799423188</v>
      </c>
      <c r="Y116" s="14">
        <v>3335.7549065453122</v>
      </c>
      <c r="Z116" s="14">
        <v>3347.4831657176574</v>
      </c>
      <c r="AA116" s="14">
        <v>3340.2397115669896</v>
      </c>
      <c r="AB116" s="14">
        <v>3334.9198835345587</v>
      </c>
      <c r="AC116" s="14">
        <v>3322.714801252177</v>
      </c>
    </row>
    <row r="117" spans="1:29" s="14" customFormat="1">
      <c r="A117" s="1" t="s">
        <v>524</v>
      </c>
      <c r="B117" s="1" t="s">
        <v>533</v>
      </c>
      <c r="C117" s="1"/>
      <c r="D117" s="1" t="s">
        <v>547</v>
      </c>
      <c r="E117" s="1"/>
      <c r="F117" s="1">
        <v>116</v>
      </c>
      <c r="G117" s="1" t="s">
        <v>836</v>
      </c>
      <c r="H117" s="1" t="str">
        <f t="shared" si="2"/>
        <v>116종합평균단위매매가격</v>
      </c>
      <c r="I117" s="1" t="s">
        <v>871</v>
      </c>
      <c r="J117" s="13">
        <v>2127.7108703366916</v>
      </c>
      <c r="K117" s="13">
        <v>2127.479613348612</v>
      </c>
      <c r="L117" s="13">
        <v>2126.2950306749003</v>
      </c>
      <c r="M117" s="13">
        <v>2126.8617810762184</v>
      </c>
      <c r="N117" s="13">
        <v>2124.3135135272191</v>
      </c>
      <c r="O117" s="13">
        <v>2118.584072649307</v>
      </c>
      <c r="P117" s="13">
        <v>2113.8770318287966</v>
      </c>
      <c r="Q117" s="14">
        <v>2105.5871599467728</v>
      </c>
      <c r="R117" s="14">
        <v>2100.2765902067572</v>
      </c>
      <c r="S117" s="14">
        <v>2097.4068595912786</v>
      </c>
      <c r="T117" s="14">
        <v>2094.4008217745641</v>
      </c>
      <c r="U117" s="14">
        <v>2071.8340806493861</v>
      </c>
      <c r="V117" s="14">
        <v>2067.1194424567507</v>
      </c>
      <c r="W117" s="14">
        <v>2060.1794036266897</v>
      </c>
      <c r="X117" s="14">
        <v>2058.1709361835933</v>
      </c>
      <c r="Y117" s="14">
        <v>2064.6208571473476</v>
      </c>
      <c r="Z117" s="14">
        <v>2063.4501347524365</v>
      </c>
      <c r="AA117" s="14">
        <v>2059.1197821872647</v>
      </c>
      <c r="AB117" s="14">
        <v>2054.5233406076513</v>
      </c>
      <c r="AC117" s="14">
        <v>2048.5275311794376</v>
      </c>
    </row>
    <row r="118" spans="1:29" s="14" customFormat="1">
      <c r="A118" s="1" t="s">
        <v>524</v>
      </c>
      <c r="B118" s="1" t="s">
        <v>533</v>
      </c>
      <c r="C118" s="1" t="s">
        <v>538</v>
      </c>
      <c r="D118" s="1"/>
      <c r="E118" s="1"/>
      <c r="F118" s="1">
        <v>117</v>
      </c>
      <c r="G118" s="1" t="s">
        <v>836</v>
      </c>
      <c r="H118" s="1" t="str">
        <f t="shared" si="2"/>
        <v>117종합평균단위매매가격</v>
      </c>
      <c r="I118" s="1" t="s">
        <v>871</v>
      </c>
      <c r="J118" s="13">
        <v>1231.2725200403245</v>
      </c>
      <c r="K118" s="13">
        <v>1232.1725300988753</v>
      </c>
      <c r="L118" s="13">
        <v>1230.913879779444</v>
      </c>
      <c r="M118" s="13">
        <v>1229.5727834145489</v>
      </c>
      <c r="N118" s="13">
        <v>1229.5610221264815</v>
      </c>
      <c r="O118" s="13">
        <v>1228.5446237176295</v>
      </c>
      <c r="P118" s="13">
        <v>1226.3433031896475</v>
      </c>
      <c r="Q118" s="14">
        <v>1223.0558033832021</v>
      </c>
      <c r="R118" s="14">
        <v>1222.9688583853833</v>
      </c>
      <c r="S118" s="14">
        <v>1218.1347431400266</v>
      </c>
      <c r="T118" s="14">
        <v>1213.542951293658</v>
      </c>
      <c r="U118" s="14">
        <v>1246.632731053739</v>
      </c>
      <c r="V118" s="14">
        <v>1246.1559260310053</v>
      </c>
      <c r="W118" s="14">
        <v>1247.6262039899034</v>
      </c>
      <c r="X118" s="14">
        <v>1248.7439132973768</v>
      </c>
      <c r="Y118" s="14">
        <v>1252.3328190213135</v>
      </c>
      <c r="Z118" s="14">
        <v>1255.2783227028351</v>
      </c>
      <c r="AA118" s="14">
        <v>1256.8283863543502</v>
      </c>
      <c r="AB118" s="14">
        <v>1256.9056241915096</v>
      </c>
      <c r="AC118" s="14">
        <v>1256.1437007475488</v>
      </c>
    </row>
    <row r="119" spans="1:29" s="14" customFormat="1">
      <c r="A119" s="1" t="s">
        <v>524</v>
      </c>
      <c r="B119" s="1" t="s">
        <v>533</v>
      </c>
      <c r="C119" s="1"/>
      <c r="D119" s="1" t="s">
        <v>618</v>
      </c>
      <c r="E119" s="1"/>
      <c r="F119" s="1">
        <v>118</v>
      </c>
      <c r="G119" s="1" t="s">
        <v>836</v>
      </c>
      <c r="H119" s="1" t="str">
        <f t="shared" si="2"/>
        <v>118종합평균단위매매가격</v>
      </c>
      <c r="I119" s="1" t="s">
        <v>871</v>
      </c>
      <c r="J119" s="13">
        <v>1453.3428836315832</v>
      </c>
      <c r="K119" s="13">
        <v>1454.9030419842049</v>
      </c>
      <c r="L119" s="13">
        <v>1456.2510133561555</v>
      </c>
      <c r="M119" s="13">
        <v>1455.6660037627303</v>
      </c>
      <c r="N119" s="13">
        <v>1457.1109402282857</v>
      </c>
      <c r="O119" s="13">
        <v>1456.6886225043179</v>
      </c>
      <c r="P119" s="13">
        <v>1452.6249723865578</v>
      </c>
      <c r="Q119" s="14">
        <v>1446.1778477250405</v>
      </c>
      <c r="R119" s="14">
        <v>1447.6905044637469</v>
      </c>
      <c r="S119" s="14">
        <v>1441.5992821612206</v>
      </c>
      <c r="T119" s="14">
        <v>1438.6724290171273</v>
      </c>
      <c r="U119" s="14">
        <v>1439.9251228482208</v>
      </c>
      <c r="V119" s="14">
        <v>1439.9251228482208</v>
      </c>
      <c r="W119" s="14">
        <v>1443.4207903100705</v>
      </c>
      <c r="X119" s="14">
        <v>1446.1840320193287</v>
      </c>
      <c r="Y119" s="14">
        <v>1452.6617404187741</v>
      </c>
      <c r="Z119" s="14">
        <v>1456.2317151029904</v>
      </c>
      <c r="AA119" s="14">
        <v>1458.626713032912</v>
      </c>
      <c r="AB119" s="14">
        <v>1459.3695905975346</v>
      </c>
      <c r="AC119" s="14">
        <v>1459.4287049745562</v>
      </c>
    </row>
    <row r="120" spans="1:29" s="14" customFormat="1">
      <c r="A120" s="1" t="s">
        <v>524</v>
      </c>
      <c r="B120" s="1" t="s">
        <v>533</v>
      </c>
      <c r="C120" s="1"/>
      <c r="D120" s="1" t="s">
        <v>619</v>
      </c>
      <c r="E120" s="1"/>
      <c r="F120" s="1">
        <v>119</v>
      </c>
      <c r="G120" s="1" t="s">
        <v>836</v>
      </c>
      <c r="H120" s="1" t="str">
        <f t="shared" si="2"/>
        <v>119종합평균단위매매가격</v>
      </c>
      <c r="I120" s="1" t="s">
        <v>871</v>
      </c>
      <c r="J120" s="13">
        <v>722.60292040836202</v>
      </c>
      <c r="K120" s="13">
        <v>722.60292040836202</v>
      </c>
      <c r="L120" s="13">
        <v>722.8833105516286</v>
      </c>
      <c r="M120" s="13">
        <v>723.11562229891217</v>
      </c>
      <c r="N120" s="13">
        <v>723.22326755340407</v>
      </c>
      <c r="O120" s="13">
        <v>722.44996405691154</v>
      </c>
      <c r="P120" s="13">
        <v>722.62397007825234</v>
      </c>
      <c r="Q120" s="14">
        <v>723.1106783584579</v>
      </c>
      <c r="R120" s="14">
        <v>720.63796855814849</v>
      </c>
      <c r="S120" s="14">
        <v>720.32822651301944</v>
      </c>
      <c r="T120" s="14">
        <v>718.95368026513472</v>
      </c>
      <c r="U120" s="14">
        <v>874.32946189295023</v>
      </c>
      <c r="V120" s="14">
        <v>876.78150415218272</v>
      </c>
      <c r="W120" s="14">
        <v>876.45571010917865</v>
      </c>
      <c r="X120" s="14">
        <v>875.35709977597378</v>
      </c>
      <c r="Y120" s="14">
        <v>878.04197802426177</v>
      </c>
      <c r="Z120" s="14">
        <v>883.08038059890305</v>
      </c>
      <c r="AA120" s="14">
        <v>884.26359925548081</v>
      </c>
      <c r="AB120" s="14">
        <v>883.96938907710808</v>
      </c>
      <c r="AC120" s="14">
        <v>883.27807961808878</v>
      </c>
    </row>
    <row r="121" spans="1:29" s="14" customFormat="1">
      <c r="A121" s="1" t="s">
        <v>524</v>
      </c>
      <c r="B121" s="1" t="s">
        <v>533</v>
      </c>
      <c r="C121" s="1" t="s">
        <v>539</v>
      </c>
      <c r="D121" s="1"/>
      <c r="E121" s="1"/>
      <c r="F121" s="1">
        <v>120</v>
      </c>
      <c r="G121" s="1" t="s">
        <v>836</v>
      </c>
      <c r="H121" s="1" t="str">
        <f t="shared" si="2"/>
        <v>120종합평균단위매매가격</v>
      </c>
      <c r="I121" s="1" t="s">
        <v>871</v>
      </c>
      <c r="J121" s="13">
        <v>2789.7241195029787</v>
      </c>
      <c r="K121" s="13">
        <v>2789.7634959383736</v>
      </c>
      <c r="L121" s="13">
        <v>2777.9083731241244</v>
      </c>
      <c r="M121" s="13">
        <v>2764.7565769347075</v>
      </c>
      <c r="N121" s="13">
        <v>2751.9757763025391</v>
      </c>
      <c r="O121" s="13">
        <v>2732.25103316989</v>
      </c>
      <c r="P121" s="13">
        <v>2708.943514251022</v>
      </c>
      <c r="Q121" s="14">
        <v>2676.9555006616906</v>
      </c>
      <c r="R121" s="14">
        <v>2654.6551527763818</v>
      </c>
      <c r="S121" s="14">
        <v>2640.3308126526335</v>
      </c>
      <c r="T121" s="14">
        <v>2628.4700697964386</v>
      </c>
      <c r="U121" s="14">
        <v>2610.4605829950588</v>
      </c>
      <c r="V121" s="14">
        <v>2594.2357017745408</v>
      </c>
      <c r="W121" s="14">
        <v>2579.3714583290771</v>
      </c>
      <c r="X121" s="14">
        <v>2568.6815446014853</v>
      </c>
      <c r="Y121" s="14">
        <v>2547.9679657000288</v>
      </c>
      <c r="Z121" s="14">
        <v>2548.5726681989809</v>
      </c>
      <c r="AA121" s="14">
        <v>2542.1633453356358</v>
      </c>
      <c r="AB121" s="14">
        <v>2536.7175672722842</v>
      </c>
      <c r="AC121" s="14">
        <v>2534.3094864912741</v>
      </c>
    </row>
    <row r="122" spans="1:29" s="14" customFormat="1">
      <c r="A122" s="1" t="s">
        <v>524</v>
      </c>
      <c r="B122" s="1" t="s">
        <v>533</v>
      </c>
      <c r="C122" s="1"/>
      <c r="D122" s="1" t="s">
        <v>620</v>
      </c>
      <c r="E122" s="1"/>
      <c r="F122" s="1">
        <v>121</v>
      </c>
      <c r="G122" s="1" t="s">
        <v>836</v>
      </c>
      <c r="H122" s="1" t="str">
        <f t="shared" si="2"/>
        <v>121종합평균단위매매가격</v>
      </c>
      <c r="I122" s="1" t="s">
        <v>871</v>
      </c>
      <c r="J122" s="13">
        <v>2431.0464747783049</v>
      </c>
      <c r="K122" s="13">
        <v>2431.0464747783049</v>
      </c>
      <c r="L122" s="13">
        <v>2408.2368606137475</v>
      </c>
      <c r="M122" s="13">
        <v>2394.6692843113115</v>
      </c>
      <c r="N122" s="13">
        <v>2369.8761847213818</v>
      </c>
      <c r="O122" s="13">
        <v>2356.0216062871505</v>
      </c>
      <c r="P122" s="13">
        <v>2340.1392027514216</v>
      </c>
      <c r="Q122" s="14">
        <v>2318.1142222616254</v>
      </c>
      <c r="R122" s="14">
        <v>2294.6114787310739</v>
      </c>
      <c r="S122" s="14">
        <v>2278.6141704576698</v>
      </c>
      <c r="T122" s="14">
        <v>2272.2855995110012</v>
      </c>
      <c r="U122" s="14">
        <v>2273.3625309546392</v>
      </c>
      <c r="V122" s="14">
        <v>2248.7647276422176</v>
      </c>
      <c r="W122" s="14">
        <v>2239.1533853149585</v>
      </c>
      <c r="X122" s="14">
        <v>2235.3662885458903</v>
      </c>
      <c r="Y122" s="14">
        <v>2233.6492486715642</v>
      </c>
      <c r="Z122" s="14">
        <v>2242.3032967765589</v>
      </c>
      <c r="AA122" s="14">
        <v>2236.0170360348293</v>
      </c>
      <c r="AB122" s="14">
        <v>2221.1423397398903</v>
      </c>
      <c r="AC122" s="14">
        <v>2210.9323013531948</v>
      </c>
    </row>
    <row r="123" spans="1:29" s="14" customFormat="1">
      <c r="A123" s="1" t="s">
        <v>524</v>
      </c>
      <c r="B123" s="1" t="s">
        <v>533</v>
      </c>
      <c r="C123" s="1"/>
      <c r="D123" s="1" t="s">
        <v>621</v>
      </c>
      <c r="E123" s="1"/>
      <c r="F123" s="1">
        <v>122</v>
      </c>
      <c r="G123" s="1" t="s">
        <v>836</v>
      </c>
      <c r="H123" s="1" t="str">
        <f t="shared" si="2"/>
        <v>122종합평균단위매매가격</v>
      </c>
      <c r="I123" s="1" t="s">
        <v>871</v>
      </c>
      <c r="J123" s="13">
        <v>3125.115378399812</v>
      </c>
      <c r="K123" s="13">
        <v>3125.1806121764516</v>
      </c>
      <c r="L123" s="13">
        <v>3120.114969457165</v>
      </c>
      <c r="M123" s="13">
        <v>3108.0690391822809</v>
      </c>
      <c r="N123" s="13">
        <v>3095.7931023744713</v>
      </c>
      <c r="O123" s="13">
        <v>3075.1889745153494</v>
      </c>
      <c r="P123" s="13">
        <v>3052.2282861795302</v>
      </c>
      <c r="Q123" s="14">
        <v>3014.0172210594005</v>
      </c>
      <c r="R123" s="14">
        <v>2987.2513061150794</v>
      </c>
      <c r="S123" s="14">
        <v>2972.5821619528524</v>
      </c>
      <c r="T123" s="14">
        <v>2958.6215442006965</v>
      </c>
      <c r="U123" s="14">
        <v>2946.7811680842046</v>
      </c>
      <c r="V123" s="14">
        <v>2931.3134833240592</v>
      </c>
      <c r="W123" s="14">
        <v>2911.7134216221093</v>
      </c>
      <c r="X123" s="14">
        <v>2896.7903862009066</v>
      </c>
      <c r="Y123" s="14">
        <v>2873.244784220723</v>
      </c>
      <c r="Z123" s="14">
        <v>2871.3405899675608</v>
      </c>
      <c r="AA123" s="14">
        <v>2867.2688365317072</v>
      </c>
      <c r="AB123" s="14">
        <v>2864.5671482209978</v>
      </c>
      <c r="AC123" s="14">
        <v>2863.1167957495836</v>
      </c>
    </row>
    <row r="124" spans="1:29" s="14" customFormat="1">
      <c r="A124" s="1" t="s">
        <v>524</v>
      </c>
      <c r="B124" s="1" t="s">
        <v>533</v>
      </c>
      <c r="C124" s="1"/>
      <c r="D124" s="1" t="s">
        <v>621</v>
      </c>
      <c r="E124" s="1" t="s">
        <v>622</v>
      </c>
      <c r="F124" s="1">
        <v>123</v>
      </c>
      <c r="G124" s="1" t="s">
        <v>836</v>
      </c>
      <c r="H124" s="1" t="str">
        <f t="shared" si="2"/>
        <v>123종합평균단위매매가격</v>
      </c>
      <c r="I124" s="1" t="s">
        <v>871</v>
      </c>
      <c r="J124" s="13">
        <v>2872.0303200126314</v>
      </c>
      <c r="K124" s="13">
        <v>2872.1956714525131</v>
      </c>
      <c r="L124" s="13">
        <v>2868.8754944433845</v>
      </c>
      <c r="M124" s="13">
        <v>2859.9078138744826</v>
      </c>
      <c r="N124" s="13">
        <v>2849.2524532617131</v>
      </c>
      <c r="O124" s="13">
        <v>2831.1858995166872</v>
      </c>
      <c r="P124" s="13">
        <v>2824.3644120367121</v>
      </c>
      <c r="Q124" s="14">
        <v>2806.1670529132962</v>
      </c>
      <c r="R124" s="14">
        <v>2792.4340974658935</v>
      </c>
      <c r="S124" s="14">
        <v>2789.1891763004369</v>
      </c>
      <c r="T124" s="14">
        <v>2768.7911231569087</v>
      </c>
      <c r="U124" s="14">
        <v>2757.5206415204411</v>
      </c>
      <c r="V124" s="14">
        <v>2738.3498440509943</v>
      </c>
      <c r="W124" s="14">
        <v>2726.2488989808689</v>
      </c>
      <c r="X124" s="14">
        <v>2714.3080922867202</v>
      </c>
      <c r="Y124" s="14">
        <v>2691.3318311028524</v>
      </c>
      <c r="Z124" s="14">
        <v>2689.3999660543195</v>
      </c>
      <c r="AA124" s="14">
        <v>2684.175093721994</v>
      </c>
      <c r="AB124" s="14">
        <v>2682.7373663787548</v>
      </c>
      <c r="AC124" s="14">
        <v>2683.1549866243713</v>
      </c>
    </row>
    <row r="125" spans="1:29" s="14" customFormat="1">
      <c r="A125" s="1" t="s">
        <v>524</v>
      </c>
      <c r="B125" s="1" t="s">
        <v>533</v>
      </c>
      <c r="C125" s="1"/>
      <c r="D125" s="1" t="s">
        <v>621</v>
      </c>
      <c r="E125" s="1" t="s">
        <v>623</v>
      </c>
      <c r="F125" s="1">
        <v>124</v>
      </c>
      <c r="G125" s="1" t="s">
        <v>836</v>
      </c>
      <c r="H125" s="1" t="str">
        <f t="shared" si="2"/>
        <v>124종합평균단위매매가격</v>
      </c>
      <c r="I125" s="1" t="s">
        <v>871</v>
      </c>
      <c r="J125" s="13">
        <v>3302.9479021435168</v>
      </c>
      <c r="K125" s="13">
        <v>3305.0055709456415</v>
      </c>
      <c r="L125" s="13">
        <v>3302.8955403543391</v>
      </c>
      <c r="M125" s="13">
        <v>3294.3742232718696</v>
      </c>
      <c r="N125" s="13">
        <v>3291.0029809501839</v>
      </c>
      <c r="O125" s="13">
        <v>3288.0139016016428</v>
      </c>
      <c r="P125" s="13">
        <v>3279.1554778727495</v>
      </c>
      <c r="Q125" s="14">
        <v>3264.8094326425075</v>
      </c>
      <c r="R125" s="14">
        <v>3218.5521095407098</v>
      </c>
      <c r="S125" s="14">
        <v>3194.8719143507246</v>
      </c>
      <c r="T125" s="14">
        <v>3192.0180306591528</v>
      </c>
      <c r="U125" s="14">
        <v>3160.5977665619639</v>
      </c>
      <c r="V125" s="14">
        <v>3142.219892730765</v>
      </c>
      <c r="W125" s="14">
        <v>3113.782151127562</v>
      </c>
      <c r="X125" s="14">
        <v>3095.0789524288894</v>
      </c>
      <c r="Y125" s="14">
        <v>3065.8083034897086</v>
      </c>
      <c r="Z125" s="14">
        <v>3061.1759958689595</v>
      </c>
      <c r="AA125" s="14">
        <v>3048.7205624733324</v>
      </c>
      <c r="AB125" s="14">
        <v>3036.8876022833742</v>
      </c>
      <c r="AC125" s="14">
        <v>3032.691472435486</v>
      </c>
    </row>
    <row r="126" spans="1:29" s="14" customFormat="1">
      <c r="A126" s="1" t="s">
        <v>524</v>
      </c>
      <c r="B126" s="1" t="s">
        <v>533</v>
      </c>
      <c r="C126" s="1"/>
      <c r="D126" s="1" t="s">
        <v>621</v>
      </c>
      <c r="E126" s="1" t="s">
        <v>624</v>
      </c>
      <c r="F126" s="1">
        <v>125</v>
      </c>
      <c r="G126" s="1" t="s">
        <v>836</v>
      </c>
      <c r="H126" s="1" t="str">
        <f t="shared" si="2"/>
        <v>125종합평균단위매매가격</v>
      </c>
      <c r="I126" s="1" t="s">
        <v>871</v>
      </c>
      <c r="J126" s="13">
        <v>3322.3983960146529</v>
      </c>
      <c r="K126" s="13">
        <v>3320.7996884235085</v>
      </c>
      <c r="L126" s="13">
        <v>3311.1581887744892</v>
      </c>
      <c r="M126" s="13">
        <v>3292.3400336739764</v>
      </c>
      <c r="N126" s="13">
        <v>3271.0793180440564</v>
      </c>
      <c r="O126" s="13">
        <v>3233.5835758492881</v>
      </c>
      <c r="P126" s="13">
        <v>3178.4815140916949</v>
      </c>
      <c r="Q126" s="14">
        <v>3095.5100352616805</v>
      </c>
      <c r="R126" s="14">
        <v>3066.5294482602872</v>
      </c>
      <c r="S126" s="14">
        <v>3043.7112729386922</v>
      </c>
      <c r="T126" s="14">
        <v>3029.7072943489461</v>
      </c>
      <c r="U126" s="14">
        <v>3028.0144467794175</v>
      </c>
      <c r="V126" s="14">
        <v>3019.2939277981582</v>
      </c>
      <c r="W126" s="14">
        <v>2996.7409397996962</v>
      </c>
      <c r="X126" s="14">
        <v>2980.8367181956883</v>
      </c>
      <c r="Y126" s="14">
        <v>2960.7416471653582</v>
      </c>
      <c r="Z126" s="14">
        <v>2960.8556149673509</v>
      </c>
      <c r="AA126" s="14">
        <v>2964.3215916360859</v>
      </c>
      <c r="AB126" s="14">
        <v>2966.6783183487591</v>
      </c>
      <c r="AC126" s="14">
        <v>2964.8882212765375</v>
      </c>
    </row>
    <row r="127" spans="1:29" s="14" customFormat="1">
      <c r="A127" s="1" t="s">
        <v>524</v>
      </c>
      <c r="B127" s="1" t="s">
        <v>533</v>
      </c>
      <c r="C127" s="1"/>
      <c r="D127" s="1" t="s">
        <v>625</v>
      </c>
      <c r="E127" s="1"/>
      <c r="F127" s="1">
        <v>126</v>
      </c>
      <c r="G127" s="1" t="s">
        <v>836</v>
      </c>
      <c r="H127" s="1" t="str">
        <f t="shared" si="2"/>
        <v>126종합평균단위매매가격</v>
      </c>
      <c r="I127" s="1" t="s">
        <v>871</v>
      </c>
      <c r="J127" s="13">
        <v>2177.2834834426517</v>
      </c>
      <c r="K127" s="13">
        <v>2177.2834834426517</v>
      </c>
      <c r="L127" s="13">
        <v>2155.5005539349222</v>
      </c>
      <c r="M127" s="13">
        <v>2139.8165495898256</v>
      </c>
      <c r="N127" s="13">
        <v>2133.7860216634749</v>
      </c>
      <c r="O127" s="13">
        <v>2112.3703148727818</v>
      </c>
      <c r="P127" s="13">
        <v>2083.2158582515567</v>
      </c>
      <c r="Q127" s="14">
        <v>2060.3792645991125</v>
      </c>
      <c r="R127" s="14">
        <v>2050.2310634461414</v>
      </c>
      <c r="S127" s="14">
        <v>2037.9017511868781</v>
      </c>
      <c r="T127" s="14">
        <v>2027.6776267910482</v>
      </c>
      <c r="U127" s="14">
        <v>2019.9346683913366</v>
      </c>
      <c r="V127" s="14">
        <v>2007.9400351696745</v>
      </c>
      <c r="W127" s="14">
        <v>2001.0215592133211</v>
      </c>
      <c r="X127" s="14">
        <v>1995.8220593929648</v>
      </c>
      <c r="Y127" s="14">
        <v>1968.2824306038017</v>
      </c>
      <c r="Z127" s="14">
        <v>1969.2509297186818</v>
      </c>
      <c r="AA127" s="14">
        <v>1956.9364913489676</v>
      </c>
      <c r="AB127" s="14">
        <v>1951.5491899853841</v>
      </c>
      <c r="AC127" s="14">
        <v>1952.4555656330024</v>
      </c>
    </row>
    <row r="128" spans="1:29" s="14" customFormat="1">
      <c r="A128" s="1" t="s">
        <v>524</v>
      </c>
      <c r="B128" s="1" t="s">
        <v>533</v>
      </c>
      <c r="C128" s="1" t="s">
        <v>540</v>
      </c>
      <c r="D128" s="1"/>
      <c r="E128" s="1"/>
      <c r="F128" s="1">
        <v>127</v>
      </c>
      <c r="G128" s="1" t="s">
        <v>836</v>
      </c>
      <c r="H128" s="1" t="str">
        <f t="shared" si="2"/>
        <v>127종합평균단위매매가격</v>
      </c>
      <c r="I128" s="1" t="s">
        <v>871</v>
      </c>
      <c r="J128" s="13">
        <v>2018.4660856292021</v>
      </c>
      <c r="K128" s="13">
        <v>2019.6114399180392</v>
      </c>
      <c r="L128" s="13">
        <v>2017.4717334038228</v>
      </c>
      <c r="M128" s="13">
        <v>2014.6254695405578</v>
      </c>
      <c r="N128" s="13">
        <v>2010.7847895808911</v>
      </c>
      <c r="O128" s="13">
        <v>2010.4586065936344</v>
      </c>
      <c r="P128" s="13">
        <v>1987.6964028083303</v>
      </c>
      <c r="Q128" s="14">
        <v>1981.6409362240752</v>
      </c>
      <c r="R128" s="14">
        <v>1973.1420003696926</v>
      </c>
      <c r="S128" s="14">
        <v>1961.8115482288779</v>
      </c>
      <c r="T128" s="14">
        <v>1950.8024620230563</v>
      </c>
      <c r="U128" s="14">
        <v>1932.3906649513885</v>
      </c>
      <c r="V128" s="14">
        <v>1913.0519019683907</v>
      </c>
      <c r="W128" s="14">
        <v>1903.8713943657237</v>
      </c>
      <c r="X128" s="14">
        <v>1894.5467986200399</v>
      </c>
      <c r="Y128" s="14">
        <v>1888.8315616404125</v>
      </c>
      <c r="Z128" s="14">
        <v>1890.7123584194244</v>
      </c>
      <c r="AA128" s="14">
        <v>1889.0890517851542</v>
      </c>
      <c r="AB128" s="14">
        <v>1876.8203289245425</v>
      </c>
      <c r="AC128" s="14">
        <v>1868.4277319472753</v>
      </c>
    </row>
    <row r="129" spans="1:29" s="14" customFormat="1">
      <c r="A129" s="1" t="s">
        <v>524</v>
      </c>
      <c r="B129" s="1" t="s">
        <v>533</v>
      </c>
      <c r="C129" s="1"/>
      <c r="D129" s="1" t="s">
        <v>626</v>
      </c>
      <c r="E129" s="1"/>
      <c r="F129" s="1">
        <v>128</v>
      </c>
      <c r="G129" s="1" t="s">
        <v>836</v>
      </c>
      <c r="H129" s="1" t="str">
        <f t="shared" si="2"/>
        <v>128종합평균단위매매가격</v>
      </c>
      <c r="I129" s="1" t="s">
        <v>871</v>
      </c>
      <c r="J129" s="13">
        <v>900.45286521388334</v>
      </c>
      <c r="K129" s="13">
        <v>899.88928660642716</v>
      </c>
      <c r="L129" s="13">
        <v>902.81549649216856</v>
      </c>
      <c r="M129" s="13">
        <v>903.89501494718058</v>
      </c>
      <c r="N129" s="13">
        <v>903.99254446234818</v>
      </c>
      <c r="O129" s="13">
        <v>903.99254446234818</v>
      </c>
      <c r="P129" s="13">
        <v>903.99254446234818</v>
      </c>
      <c r="Q129" s="14">
        <v>902.66935482214501</v>
      </c>
      <c r="R129" s="14">
        <v>898.26026955698399</v>
      </c>
      <c r="S129" s="14">
        <v>894.43799384172553</v>
      </c>
      <c r="T129" s="14">
        <v>885.86094779548569</v>
      </c>
      <c r="U129" s="14">
        <v>882.68282613240626</v>
      </c>
      <c r="V129" s="14">
        <v>879.98954116940342</v>
      </c>
      <c r="W129" s="14">
        <v>878.80510402470509</v>
      </c>
      <c r="X129" s="14">
        <v>878.41765487977739</v>
      </c>
      <c r="Y129" s="14">
        <v>880.44893005256029</v>
      </c>
      <c r="Z129" s="14">
        <v>886.96499865611383</v>
      </c>
      <c r="AA129" s="14">
        <v>891.1835497347995</v>
      </c>
      <c r="AB129" s="14">
        <v>889.14074645884659</v>
      </c>
      <c r="AC129" s="14">
        <v>884.13993082881905</v>
      </c>
    </row>
    <row r="130" spans="1:29" s="14" customFormat="1">
      <c r="A130" s="1" t="s">
        <v>524</v>
      </c>
      <c r="B130" s="1" t="s">
        <v>533</v>
      </c>
      <c r="C130" s="1"/>
      <c r="D130" s="1" t="s">
        <v>627</v>
      </c>
      <c r="E130" s="1"/>
      <c r="F130" s="1">
        <v>129</v>
      </c>
      <c r="G130" s="1" t="s">
        <v>836</v>
      </c>
      <c r="H130" s="1" t="str">
        <f t="shared" si="2"/>
        <v>129종합평균단위매매가격</v>
      </c>
      <c r="I130" s="1" t="s">
        <v>871</v>
      </c>
      <c r="J130" s="13">
        <v>1483.8777586736448</v>
      </c>
      <c r="K130" s="13">
        <v>1483.8777586736448</v>
      </c>
      <c r="L130" s="13">
        <v>1475.9479462163467</v>
      </c>
      <c r="M130" s="13">
        <v>1476.6289362196117</v>
      </c>
      <c r="N130" s="13">
        <v>1469.6624723744019</v>
      </c>
      <c r="O130" s="13">
        <v>1469.6624723744019</v>
      </c>
      <c r="P130" s="13">
        <v>1430.2883571391615</v>
      </c>
      <c r="Q130" s="14">
        <v>1421.3654079975893</v>
      </c>
      <c r="R130" s="14">
        <v>1417.9614581801688</v>
      </c>
      <c r="S130" s="14">
        <v>1388.6715249580709</v>
      </c>
      <c r="T130" s="14">
        <v>1381.5227696224445</v>
      </c>
      <c r="U130" s="14">
        <v>1387.3947183095472</v>
      </c>
      <c r="V130" s="14">
        <v>1377.413689736723</v>
      </c>
      <c r="W130" s="14">
        <v>1352.743124636462</v>
      </c>
      <c r="X130" s="14">
        <v>1341.5677963173314</v>
      </c>
      <c r="Y130" s="14">
        <v>1337.8662842028709</v>
      </c>
      <c r="Z130" s="14">
        <v>1334.7206763819827</v>
      </c>
      <c r="AA130" s="14">
        <v>1332.2769102046518</v>
      </c>
      <c r="AB130" s="14">
        <v>1327.6786851082666</v>
      </c>
      <c r="AC130" s="14">
        <v>1323.7792591973216</v>
      </c>
    </row>
    <row r="131" spans="1:29" s="14" customFormat="1">
      <c r="A131" s="1" t="s">
        <v>524</v>
      </c>
      <c r="B131" s="1" t="s">
        <v>533</v>
      </c>
      <c r="C131" s="1"/>
      <c r="D131" s="1" t="s">
        <v>628</v>
      </c>
      <c r="E131" s="1"/>
      <c r="F131" s="1">
        <v>130</v>
      </c>
      <c r="G131" s="1" t="s">
        <v>836</v>
      </c>
      <c r="H131" s="1" t="str">
        <f t="shared" si="2"/>
        <v>130종합평균단위매매가격</v>
      </c>
      <c r="I131" s="1" t="s">
        <v>871</v>
      </c>
      <c r="J131" s="13">
        <v>1832.9655763796488</v>
      </c>
      <c r="K131" s="13">
        <v>1832.3158347875444</v>
      </c>
      <c r="L131" s="13">
        <v>1828.3883744598015</v>
      </c>
      <c r="M131" s="13">
        <v>1824.7479399286076</v>
      </c>
      <c r="N131" s="13">
        <v>1825.3638566206112</v>
      </c>
      <c r="O131" s="13">
        <v>1825.3638566206112</v>
      </c>
      <c r="P131" s="13">
        <v>1801.8681149579033</v>
      </c>
      <c r="Q131" s="14">
        <v>1802.7486317850326</v>
      </c>
      <c r="R131" s="14">
        <v>1778.3891635182567</v>
      </c>
      <c r="S131" s="14">
        <v>1774.9439342688249</v>
      </c>
      <c r="T131" s="14">
        <v>1752.2186803801605</v>
      </c>
      <c r="U131" s="14">
        <v>1731.6262439328987</v>
      </c>
      <c r="V131" s="14">
        <v>1694.6153592131459</v>
      </c>
      <c r="W131" s="14">
        <v>1689.6308821817101</v>
      </c>
      <c r="X131" s="14">
        <v>1682.6765115264843</v>
      </c>
      <c r="Y131" s="14">
        <v>1687.9825976184261</v>
      </c>
      <c r="Z131" s="14">
        <v>1691.4236499746396</v>
      </c>
      <c r="AA131" s="14">
        <v>1694.1321298372532</v>
      </c>
      <c r="AB131" s="14">
        <v>1683.8395464372875</v>
      </c>
      <c r="AC131" s="14">
        <v>1674.4424586039402</v>
      </c>
    </row>
    <row r="132" spans="1:29" s="14" customFormat="1">
      <c r="A132" s="1" t="s">
        <v>524</v>
      </c>
      <c r="B132" s="1" t="s">
        <v>533</v>
      </c>
      <c r="C132" s="1"/>
      <c r="D132" s="1" t="s">
        <v>629</v>
      </c>
      <c r="E132" s="1"/>
      <c r="F132" s="1">
        <v>131</v>
      </c>
      <c r="G132" s="1" t="s">
        <v>836</v>
      </c>
      <c r="H132" s="1" t="str">
        <f t="shared" si="2"/>
        <v>131종합평균단위매매가격</v>
      </c>
      <c r="I132" s="1" t="s">
        <v>871</v>
      </c>
      <c r="J132" s="13">
        <v>2646.2548833790916</v>
      </c>
      <c r="K132" s="13">
        <v>2649.1576667060103</v>
      </c>
      <c r="L132" s="13">
        <v>2647.5778582514358</v>
      </c>
      <c r="M132" s="13">
        <v>2642.771713217925</v>
      </c>
      <c r="N132" s="13">
        <v>2636.2524902173868</v>
      </c>
      <c r="O132" s="13">
        <v>2635.5702093649252</v>
      </c>
      <c r="P132" s="13">
        <v>2609.4069423304481</v>
      </c>
      <c r="Q132" s="14">
        <v>2599.1545278455014</v>
      </c>
      <c r="R132" s="14">
        <v>2595.3119781605483</v>
      </c>
      <c r="S132" s="14">
        <v>2582.3302961087629</v>
      </c>
      <c r="T132" s="14">
        <v>2574.9458184674208</v>
      </c>
      <c r="U132" s="14">
        <v>2550.7707321113248</v>
      </c>
      <c r="V132" s="14">
        <v>2531.361934923545</v>
      </c>
      <c r="W132" s="14">
        <v>2521.5029904815456</v>
      </c>
      <c r="X132" s="14">
        <v>2508.3508717646241</v>
      </c>
      <c r="Y132" s="14">
        <v>2494.0725692547367</v>
      </c>
      <c r="Z132" s="14">
        <v>2494.9082875522772</v>
      </c>
      <c r="AA132" s="14">
        <v>2489.3533361881828</v>
      </c>
      <c r="AB132" s="14">
        <v>2470.4134982718933</v>
      </c>
      <c r="AC132" s="14">
        <v>2460.0723920453574</v>
      </c>
    </row>
    <row r="133" spans="1:29" s="14" customFormat="1">
      <c r="A133" s="1" t="s">
        <v>524</v>
      </c>
      <c r="B133" s="1" t="s">
        <v>541</v>
      </c>
      <c r="C133" s="1"/>
      <c r="D133" s="1"/>
      <c r="E133" s="1"/>
      <c r="F133" s="1">
        <v>132</v>
      </c>
      <c r="G133" s="1" t="s">
        <v>836</v>
      </c>
      <c r="H133" s="1" t="str">
        <f t="shared" ref="H133:H198" si="3">F133&amp;G133&amp;I133</f>
        <v>132종합평균단위매매가격</v>
      </c>
      <c r="I133" s="1" t="s">
        <v>871</v>
      </c>
      <c r="J133" s="13">
        <v>2350.6986415431829</v>
      </c>
      <c r="K133" s="13">
        <v>2346.9072993112541</v>
      </c>
      <c r="L133" s="13">
        <v>2342.3539608039337</v>
      </c>
      <c r="M133" s="13">
        <v>2339.2377862114281</v>
      </c>
      <c r="N133" s="13">
        <v>2330.287009316879</v>
      </c>
      <c r="O133" s="13">
        <v>2320.7269174495245</v>
      </c>
      <c r="P133" s="13">
        <v>2308.36513577291</v>
      </c>
      <c r="Q133" s="14">
        <v>2295.8635051958945</v>
      </c>
      <c r="R133" s="14">
        <v>2284.2596005370619</v>
      </c>
      <c r="S133" s="14">
        <v>2272.3815856345232</v>
      </c>
      <c r="T133" s="14">
        <v>2263.0392540249504</v>
      </c>
      <c r="U133" s="14">
        <v>2249.9019946688513</v>
      </c>
      <c r="V133" s="14">
        <v>2235.4015615405301</v>
      </c>
      <c r="W133" s="14">
        <v>2223.8920512195164</v>
      </c>
      <c r="X133" s="14">
        <v>2214.5817641958565</v>
      </c>
      <c r="Y133" s="14">
        <v>2220.7193015528096</v>
      </c>
      <c r="Z133" s="14">
        <v>2221.434330756616</v>
      </c>
      <c r="AA133" s="14">
        <v>2221.675125016578</v>
      </c>
      <c r="AB133" s="14">
        <v>2220.0316778847873</v>
      </c>
      <c r="AC133" s="14">
        <v>2217.4551917699328</v>
      </c>
    </row>
    <row r="134" spans="1:29" s="14" customFormat="1">
      <c r="A134" s="1" t="s">
        <v>524</v>
      </c>
      <c r="B134" s="1" t="s">
        <v>541</v>
      </c>
      <c r="C134" s="1"/>
      <c r="D134" s="1" t="s">
        <v>559</v>
      </c>
      <c r="E134" s="1"/>
      <c r="F134" s="1">
        <v>133</v>
      </c>
      <c r="G134" s="1" t="s">
        <v>836</v>
      </c>
      <c r="H134" s="1" t="str">
        <f t="shared" si="3"/>
        <v>133종합평균단위매매가격</v>
      </c>
      <c r="I134" s="1" t="s">
        <v>871</v>
      </c>
      <c r="J134" s="13">
        <v>2141.1154636131278</v>
      </c>
      <c r="K134" s="13">
        <v>2136.4513279218068</v>
      </c>
      <c r="L134" s="13">
        <v>2141.5974404293779</v>
      </c>
      <c r="M134" s="13">
        <v>2146.0034798109182</v>
      </c>
      <c r="N134" s="13">
        <v>2143.2672861607066</v>
      </c>
      <c r="O134" s="13">
        <v>2148.0998322409837</v>
      </c>
      <c r="P134" s="13">
        <v>2145.0710124451234</v>
      </c>
      <c r="Q134" s="14">
        <v>2109.6003144553488</v>
      </c>
      <c r="R134" s="14">
        <v>2063.4286009038083</v>
      </c>
      <c r="S134" s="14">
        <v>2038.7137621954519</v>
      </c>
      <c r="T134" s="14">
        <v>2011.4886617395857</v>
      </c>
      <c r="U134" s="14">
        <v>1979.5332293715517</v>
      </c>
      <c r="V134" s="14">
        <v>1951.4071346833093</v>
      </c>
      <c r="W134" s="14">
        <v>1936.5581011211236</v>
      </c>
      <c r="X134" s="14">
        <v>1921.5014133034979</v>
      </c>
      <c r="Y134" s="14">
        <v>1910.0270058110934</v>
      </c>
      <c r="Z134" s="14">
        <v>1899.6186288708841</v>
      </c>
      <c r="AA134" s="14">
        <v>1898.8710383459354</v>
      </c>
      <c r="AB134" s="14">
        <v>1890.0012958034779</v>
      </c>
      <c r="AC134" s="14">
        <v>1879.2715462976607</v>
      </c>
    </row>
    <row r="135" spans="1:29" s="14" customFormat="1">
      <c r="A135" s="1" t="s">
        <v>524</v>
      </c>
      <c r="B135" s="1" t="s">
        <v>541</v>
      </c>
      <c r="C135" s="1"/>
      <c r="D135" s="1" t="s">
        <v>630</v>
      </c>
      <c r="E135" s="1"/>
      <c r="F135" s="1">
        <v>134</v>
      </c>
      <c r="G135" s="1" t="s">
        <v>836</v>
      </c>
      <c r="H135" s="1" t="str">
        <f t="shared" si="3"/>
        <v>134종합평균단위매매가격</v>
      </c>
      <c r="I135" s="1" t="s">
        <v>871</v>
      </c>
      <c r="J135" s="13">
        <v>2078.5884047671252</v>
      </c>
      <c r="K135" s="13">
        <v>2078.5884047671252</v>
      </c>
      <c r="L135" s="13">
        <v>2078.5884047671252</v>
      </c>
      <c r="M135" s="13">
        <v>2078.5884047671252</v>
      </c>
      <c r="N135" s="13">
        <v>2078.5884047671252</v>
      </c>
      <c r="O135" s="13">
        <v>2068.6582567551868</v>
      </c>
      <c r="P135" s="13">
        <v>2043.4133037045654</v>
      </c>
      <c r="Q135" s="14">
        <v>2038.4354083503188</v>
      </c>
      <c r="R135" s="14">
        <v>2029.7959644604368</v>
      </c>
      <c r="S135" s="14">
        <v>2025.8757285851616</v>
      </c>
      <c r="T135" s="14">
        <v>2015.8803619095679</v>
      </c>
      <c r="U135" s="14">
        <v>2010.2472085833854</v>
      </c>
      <c r="V135" s="14">
        <v>1998.0671346613447</v>
      </c>
      <c r="W135" s="14">
        <v>1981.726489340123</v>
      </c>
      <c r="X135" s="14">
        <v>1975.5294216672041</v>
      </c>
      <c r="Y135" s="14">
        <v>1979.7153323098958</v>
      </c>
      <c r="Z135" s="14">
        <v>1983.5904376146993</v>
      </c>
      <c r="AA135" s="14">
        <v>1981.0503096699008</v>
      </c>
      <c r="AB135" s="14">
        <v>1977.1512336311364</v>
      </c>
      <c r="AC135" s="14">
        <v>1969.2347743516686</v>
      </c>
    </row>
    <row r="136" spans="1:29" s="14" customFormat="1">
      <c r="A136" s="1" t="s">
        <v>524</v>
      </c>
      <c r="B136" s="1" t="s">
        <v>541</v>
      </c>
      <c r="C136" s="1"/>
      <c r="D136" s="1" t="s">
        <v>631</v>
      </c>
      <c r="E136" s="1"/>
      <c r="F136" s="1">
        <v>135</v>
      </c>
      <c r="G136" s="1" t="s">
        <v>836</v>
      </c>
      <c r="H136" s="1" t="str">
        <f t="shared" si="3"/>
        <v>135종합평균단위매매가격</v>
      </c>
      <c r="I136" s="1" t="s">
        <v>871</v>
      </c>
      <c r="J136" s="13">
        <v>2244.2825379559472</v>
      </c>
      <c r="K136" s="13">
        <v>2243.2105249002398</v>
      </c>
      <c r="L136" s="13">
        <v>2238.6928704875663</v>
      </c>
      <c r="M136" s="13">
        <v>2235.5920058478323</v>
      </c>
      <c r="N136" s="13">
        <v>2229.5007908672319</v>
      </c>
      <c r="O136" s="13">
        <v>2219.1150243644493</v>
      </c>
      <c r="P136" s="13">
        <v>2208.900403869116</v>
      </c>
      <c r="Q136" s="14">
        <v>2205.3931325450226</v>
      </c>
      <c r="R136" s="14">
        <v>2199.82358346817</v>
      </c>
      <c r="S136" s="14">
        <v>2195.0341529689836</v>
      </c>
      <c r="T136" s="14">
        <v>2187.8081554619748</v>
      </c>
      <c r="U136" s="14">
        <v>2173.5141277182956</v>
      </c>
      <c r="V136" s="14">
        <v>2165.5877208664019</v>
      </c>
      <c r="W136" s="14">
        <v>2152.5699366600284</v>
      </c>
      <c r="X136" s="14">
        <v>2142.9880952078506</v>
      </c>
      <c r="Y136" s="14">
        <v>2158.4038551285221</v>
      </c>
      <c r="Z136" s="14">
        <v>2156.2726893043218</v>
      </c>
      <c r="AA136" s="14">
        <v>2151.5754288725116</v>
      </c>
      <c r="AB136" s="14">
        <v>2148.5361246720095</v>
      </c>
      <c r="AC136" s="14">
        <v>2143.7724788652731</v>
      </c>
    </row>
    <row r="137" spans="1:29" s="14" customFormat="1">
      <c r="A137" s="1" t="s">
        <v>524</v>
      </c>
      <c r="B137" s="1" t="s">
        <v>541</v>
      </c>
      <c r="C137" s="1"/>
      <c r="D137" s="1" t="s">
        <v>632</v>
      </c>
      <c r="E137" s="1"/>
      <c r="F137" s="1">
        <v>136</v>
      </c>
      <c r="G137" s="1" t="s">
        <v>836</v>
      </c>
      <c r="H137" s="1" t="str">
        <f t="shared" si="3"/>
        <v>136종합평균단위매매가격</v>
      </c>
      <c r="I137" s="1" t="s">
        <v>871</v>
      </c>
      <c r="J137" s="13">
        <v>2778.8572092709105</v>
      </c>
      <c r="K137" s="13">
        <v>2763.9106438629069</v>
      </c>
      <c r="L137" s="13">
        <v>2756.9608373366277</v>
      </c>
      <c r="M137" s="13">
        <v>2756.5968805865245</v>
      </c>
      <c r="N137" s="13">
        <v>2749.2716134220809</v>
      </c>
      <c r="O137" s="13">
        <v>2746.7580112921919</v>
      </c>
      <c r="P137" s="13">
        <v>2727.9793373349112</v>
      </c>
      <c r="Q137" s="14">
        <v>2707.6276283425277</v>
      </c>
      <c r="R137" s="14">
        <v>2697.4834597035115</v>
      </c>
      <c r="S137" s="14">
        <v>2681.0088848237851</v>
      </c>
      <c r="T137" s="14">
        <v>2680.3945986780645</v>
      </c>
      <c r="U137" s="14">
        <v>2668.9246817600492</v>
      </c>
      <c r="V137" s="14">
        <v>2633.4945328862032</v>
      </c>
      <c r="W137" s="14">
        <v>2619.8019603905218</v>
      </c>
      <c r="X137" s="14">
        <v>2611.9822176539237</v>
      </c>
      <c r="Y137" s="14">
        <v>2623.595620885706</v>
      </c>
      <c r="Z137" s="14">
        <v>2639.8887409325334</v>
      </c>
      <c r="AA137" s="14">
        <v>2644.411958258951</v>
      </c>
      <c r="AB137" s="14">
        <v>2649.1023885348959</v>
      </c>
      <c r="AC137" s="14">
        <v>2647.7639871599013</v>
      </c>
    </row>
    <row r="138" spans="1:29" s="14" customFormat="1">
      <c r="A138" s="1" t="s">
        <v>524</v>
      </c>
      <c r="B138" s="1" t="s">
        <v>541</v>
      </c>
      <c r="C138" s="1"/>
      <c r="D138" s="1" t="s">
        <v>633</v>
      </c>
      <c r="E138" s="1"/>
      <c r="F138" s="1">
        <v>137</v>
      </c>
      <c r="G138" s="1" t="s">
        <v>836</v>
      </c>
      <c r="H138" s="1" t="str">
        <f t="shared" si="3"/>
        <v>137종합평균단위매매가격</v>
      </c>
      <c r="I138" s="1" t="s">
        <v>871</v>
      </c>
      <c r="J138" s="13">
        <v>2429.303143667863</v>
      </c>
      <c r="K138" s="13">
        <v>2429.303143667863</v>
      </c>
      <c r="L138" s="13">
        <v>2429.3981777548884</v>
      </c>
      <c r="M138" s="13">
        <v>2429.3981777548884</v>
      </c>
      <c r="N138" s="13">
        <v>2430.0210868316622</v>
      </c>
      <c r="O138" s="13">
        <v>2430.0210868316622</v>
      </c>
      <c r="P138" s="13">
        <v>2425.540896135175</v>
      </c>
      <c r="Q138" s="14">
        <v>2414.347876627281</v>
      </c>
      <c r="R138" s="14">
        <v>2391.8200313831462</v>
      </c>
      <c r="S138" s="14">
        <v>2376.9805913263158</v>
      </c>
      <c r="T138" s="14">
        <v>2365.9993962553076</v>
      </c>
      <c r="U138" s="14">
        <v>2349.6218944177358</v>
      </c>
      <c r="V138" s="14">
        <v>2343.0302540704351</v>
      </c>
      <c r="W138" s="14">
        <v>2327.5114302071643</v>
      </c>
      <c r="X138" s="14">
        <v>2313.0655683041996</v>
      </c>
      <c r="Y138" s="14">
        <v>2314.9380848423707</v>
      </c>
      <c r="Z138" s="14">
        <v>2315.9256731378182</v>
      </c>
      <c r="AA138" s="14">
        <v>2314.5749945776774</v>
      </c>
      <c r="AB138" s="14">
        <v>2309.2831514744189</v>
      </c>
      <c r="AC138" s="14">
        <v>2302.2611630326178</v>
      </c>
    </row>
    <row r="139" spans="1:29" s="14" customFormat="1">
      <c r="A139" s="1" t="s">
        <v>524</v>
      </c>
      <c r="B139" s="1" t="s">
        <v>541</v>
      </c>
      <c r="C139" s="1"/>
      <c r="D139" s="1" t="s">
        <v>634</v>
      </c>
      <c r="E139" s="1"/>
      <c r="F139" s="1">
        <v>138</v>
      </c>
      <c r="G139" s="1" t="s">
        <v>836</v>
      </c>
      <c r="H139" s="1" t="str">
        <f t="shared" si="3"/>
        <v>138종합평균단위매매가격</v>
      </c>
      <c r="I139" s="1" t="s">
        <v>871</v>
      </c>
      <c r="J139" s="13">
        <v>2452.2637175326904</v>
      </c>
      <c r="K139" s="13">
        <v>2451.1906689853113</v>
      </c>
      <c r="L139" s="13">
        <v>2445.9748701996405</v>
      </c>
      <c r="M139" s="13">
        <v>2440.1079290331763</v>
      </c>
      <c r="N139" s="13">
        <v>2424.0285828787073</v>
      </c>
      <c r="O139" s="13">
        <v>2412.9076982564379</v>
      </c>
      <c r="P139" s="13">
        <v>2400.3733402582466</v>
      </c>
      <c r="Q139" s="14">
        <v>2391.9532442285158</v>
      </c>
      <c r="R139" s="14">
        <v>2384.1024110651324</v>
      </c>
      <c r="S139" s="14">
        <v>2374.5684447856484</v>
      </c>
      <c r="T139" s="14">
        <v>2359.3439546066952</v>
      </c>
      <c r="U139" s="14">
        <v>2351.2285123564952</v>
      </c>
      <c r="V139" s="14">
        <v>2332.209499971983</v>
      </c>
      <c r="W139" s="14">
        <v>2320.5847188791563</v>
      </c>
      <c r="X139" s="14">
        <v>2304.2887282696388</v>
      </c>
      <c r="Y139" s="14">
        <v>2300.7571251184977</v>
      </c>
      <c r="Z139" s="14">
        <v>2299.3225961391749</v>
      </c>
      <c r="AA139" s="14">
        <v>2297.7068639490799</v>
      </c>
      <c r="AB139" s="14">
        <v>2300.1490330351753</v>
      </c>
      <c r="AC139" s="14">
        <v>2294.7598189626033</v>
      </c>
    </row>
    <row r="140" spans="1:29" s="14" customFormat="1">
      <c r="A140" s="1" t="s">
        <v>524</v>
      </c>
      <c r="B140" s="1" t="s">
        <v>541</v>
      </c>
      <c r="C140" s="1"/>
      <c r="D140" s="1" t="s">
        <v>635</v>
      </c>
      <c r="E140" s="1"/>
      <c r="F140" s="1">
        <v>139</v>
      </c>
      <c r="G140" s="1" t="s">
        <v>836</v>
      </c>
      <c r="H140" s="1" t="str">
        <f t="shared" si="3"/>
        <v>139종합평균단위매매가격</v>
      </c>
      <c r="I140" s="1" t="s">
        <v>871</v>
      </c>
      <c r="J140" s="13">
        <v>2582.3353374217554</v>
      </c>
      <c r="K140" s="13">
        <v>2578.580726582823</v>
      </c>
      <c r="L140" s="13">
        <v>2576.5898419089626</v>
      </c>
      <c r="M140" s="13">
        <v>2562.851656807281</v>
      </c>
      <c r="N140" s="13">
        <v>2554.3039102897928</v>
      </c>
      <c r="O140" s="13">
        <v>2547.9245003760952</v>
      </c>
      <c r="P140" s="13">
        <v>2533.3316085702904</v>
      </c>
      <c r="Q140" s="14">
        <v>2519.7506745818509</v>
      </c>
      <c r="R140" s="14">
        <v>2514.1846104078577</v>
      </c>
      <c r="S140" s="14">
        <v>2510.1742781449852</v>
      </c>
      <c r="T140" s="14">
        <v>2502.1140627394443</v>
      </c>
      <c r="U140" s="14">
        <v>2482.5795333946703</v>
      </c>
      <c r="V140" s="14">
        <v>2470.4678314900866</v>
      </c>
      <c r="W140" s="14">
        <v>2461.7599832330429</v>
      </c>
      <c r="X140" s="14">
        <v>2459.8987062203555</v>
      </c>
      <c r="Y140" s="14">
        <v>2470.5862533759537</v>
      </c>
      <c r="Z140" s="14">
        <v>2471.579338282711</v>
      </c>
      <c r="AA140" s="14">
        <v>2479.4176917213513</v>
      </c>
      <c r="AB140" s="14">
        <v>2480.3851899305023</v>
      </c>
      <c r="AC140" s="14">
        <v>2492.9815403537605</v>
      </c>
    </row>
    <row r="141" spans="1:29" s="14" customFormat="1">
      <c r="A141" s="1" t="s">
        <v>524</v>
      </c>
      <c r="B141" s="1" t="s">
        <v>541</v>
      </c>
      <c r="C141" s="1"/>
      <c r="D141" s="1" t="s">
        <v>636</v>
      </c>
      <c r="E141" s="1"/>
      <c r="F141" s="1">
        <v>140</v>
      </c>
      <c r="G141" s="1" t="s">
        <v>836</v>
      </c>
      <c r="H141" s="1" t="str">
        <f t="shared" si="3"/>
        <v>140종합평균단위매매가격</v>
      </c>
      <c r="I141" s="1" t="s">
        <v>871</v>
      </c>
      <c r="J141" s="13">
        <v>2311.678945714883</v>
      </c>
      <c r="K141" s="13">
        <v>2303.2036526276447</v>
      </c>
      <c r="L141" s="13">
        <v>2290.6235485135089</v>
      </c>
      <c r="M141" s="13">
        <v>2291.8914448297692</v>
      </c>
      <c r="N141" s="13">
        <v>2272.993533685184</v>
      </c>
      <c r="O141" s="13">
        <v>2245.3726435032418</v>
      </c>
      <c r="P141" s="13">
        <v>2226.6824202974958</v>
      </c>
      <c r="Q141" s="14">
        <v>2204.487524136206</v>
      </c>
      <c r="R141" s="14">
        <v>2190.9572473276389</v>
      </c>
      <c r="S141" s="14">
        <v>2166.7966309653484</v>
      </c>
      <c r="T141" s="14">
        <v>2159.0405152690096</v>
      </c>
      <c r="U141" s="14">
        <v>2151.3084049033305</v>
      </c>
      <c r="V141" s="14">
        <v>2137.5937419602437</v>
      </c>
      <c r="W141" s="14">
        <v>2130.3085352373359</v>
      </c>
      <c r="X141" s="14">
        <v>2126.9469743004292</v>
      </c>
      <c r="Y141" s="14">
        <v>2136.214177351148</v>
      </c>
      <c r="Z141" s="14">
        <v>2134.774126760617</v>
      </c>
      <c r="AA141" s="14">
        <v>2136.3016099708443</v>
      </c>
      <c r="AB141" s="14">
        <v>2131.0228560994087</v>
      </c>
      <c r="AC141" s="14">
        <v>2127.7915895480605</v>
      </c>
    </row>
    <row r="142" spans="1:29" s="14" customFormat="1">
      <c r="A142" s="1" t="s">
        <v>522</v>
      </c>
      <c r="B142" s="1"/>
      <c r="C142" s="1"/>
      <c r="D142" s="1"/>
      <c r="E142" s="1"/>
      <c r="F142" s="1">
        <v>141</v>
      </c>
      <c r="G142" s="1" t="s">
        <v>836</v>
      </c>
      <c r="H142" s="1" t="str">
        <f t="shared" si="3"/>
        <v>141종합평균단위매매가격</v>
      </c>
      <c r="I142" s="1" t="s">
        <v>871</v>
      </c>
      <c r="J142" s="13">
        <v>1947.7009786949168</v>
      </c>
      <c r="K142" s="13">
        <v>1947.6581576716201</v>
      </c>
      <c r="L142" s="13">
        <v>1950.603272808876</v>
      </c>
      <c r="M142" s="13">
        <v>1951.8549516876515</v>
      </c>
      <c r="N142" s="13">
        <v>1952.4416110335451</v>
      </c>
      <c r="O142" s="13">
        <v>1949.0008312582643</v>
      </c>
      <c r="P142" s="13">
        <v>1943.7287078467268</v>
      </c>
      <c r="Q142" s="14">
        <v>1938.1393544181594</v>
      </c>
      <c r="R142" s="14">
        <v>1936.2227346098759</v>
      </c>
      <c r="S142" s="14">
        <v>1936.5161738430691</v>
      </c>
      <c r="T142" s="14">
        <v>1938.1857840378243</v>
      </c>
      <c r="U142" s="14">
        <v>1945.2885932514268</v>
      </c>
      <c r="V142" s="14">
        <v>1945.6275467758771</v>
      </c>
      <c r="W142" s="14">
        <v>1944.7565972543441</v>
      </c>
      <c r="X142" s="14">
        <v>1945.0653860370173</v>
      </c>
      <c r="Y142" s="14">
        <v>1950.7055902429895</v>
      </c>
      <c r="Z142" s="14">
        <v>1955.3533177230663</v>
      </c>
      <c r="AA142" s="14">
        <v>1959.5954056015144</v>
      </c>
      <c r="AB142" s="14">
        <v>1963.7310634028518</v>
      </c>
      <c r="AC142" s="14">
        <v>1964.9292667784987</v>
      </c>
    </row>
    <row r="143" spans="1:29" s="14" customFormat="1">
      <c r="A143" s="1" t="s">
        <v>524</v>
      </c>
      <c r="B143" s="1" t="s">
        <v>542</v>
      </c>
      <c r="C143" s="1"/>
      <c r="D143" s="1"/>
      <c r="E143" s="1"/>
      <c r="F143" s="1">
        <v>142</v>
      </c>
      <c r="G143" s="1" t="s">
        <v>836</v>
      </c>
      <c r="H143" s="1" t="str">
        <f t="shared" si="3"/>
        <v>142종합평균단위매매가격</v>
      </c>
      <c r="I143" s="1" t="s">
        <v>871</v>
      </c>
      <c r="J143" s="13">
        <v>2187.121350370267</v>
      </c>
      <c r="K143" s="13">
        <v>2181.6410292662504</v>
      </c>
      <c r="L143" s="13">
        <v>2177.5148289301651</v>
      </c>
      <c r="M143" s="13">
        <v>2171.7287143408898</v>
      </c>
      <c r="N143" s="13">
        <v>2165.4429690462071</v>
      </c>
      <c r="O143" s="13">
        <v>2155.056717980046</v>
      </c>
      <c r="P143" s="13">
        <v>2146.4062609647176</v>
      </c>
      <c r="Q143" s="14">
        <v>2136.2797328518459</v>
      </c>
      <c r="R143" s="14">
        <v>2131.4784210621306</v>
      </c>
      <c r="S143" s="14">
        <v>2129.3197892184967</v>
      </c>
      <c r="T143" s="14">
        <v>2127.0870987950402</v>
      </c>
      <c r="U143" s="14">
        <v>2123.7907957686789</v>
      </c>
      <c r="V143" s="14">
        <v>2118.3248081309143</v>
      </c>
      <c r="W143" s="14">
        <v>2114.5028175595467</v>
      </c>
      <c r="X143" s="14">
        <v>2112.189070899024</v>
      </c>
      <c r="Y143" s="14">
        <v>2112.7642877111894</v>
      </c>
      <c r="Z143" s="14">
        <v>2113.7458973047114</v>
      </c>
      <c r="AA143" s="14">
        <v>2112.7151151243934</v>
      </c>
      <c r="AB143" s="14">
        <v>2109.6310104860704</v>
      </c>
      <c r="AC143" s="14">
        <v>2107.713836100917</v>
      </c>
    </row>
    <row r="144" spans="1:29" s="14" customFormat="1">
      <c r="A144" s="1" t="s">
        <v>524</v>
      </c>
      <c r="B144" s="1" t="s">
        <v>542</v>
      </c>
      <c r="C144" s="1" t="s">
        <v>543</v>
      </c>
      <c r="D144" s="1"/>
      <c r="E144" s="1"/>
      <c r="F144" s="1">
        <v>143</v>
      </c>
      <c r="G144" s="1" t="s">
        <v>836</v>
      </c>
      <c r="H144" s="1" t="str">
        <f t="shared" si="3"/>
        <v>143종합평균단위매매가격</v>
      </c>
      <c r="I144" s="1" t="s">
        <v>871</v>
      </c>
      <c r="J144" s="13">
        <v>2086.1374779038697</v>
      </c>
      <c r="K144" s="13">
        <v>2086.3727001015177</v>
      </c>
      <c r="L144" s="13">
        <v>2087.0244313873177</v>
      </c>
      <c r="M144" s="13">
        <v>2085.9485222821436</v>
      </c>
      <c r="N144" s="13">
        <v>2083.0220073288988</v>
      </c>
      <c r="O144" s="13">
        <v>2077.1435701223459</v>
      </c>
      <c r="P144" s="13">
        <v>2073.0569983347837</v>
      </c>
      <c r="Q144" s="14">
        <v>2067.6474994344753</v>
      </c>
      <c r="R144" s="14">
        <v>2065.6982180364962</v>
      </c>
      <c r="S144" s="14">
        <v>2065.4770800199381</v>
      </c>
      <c r="T144" s="14">
        <v>2063.7647810844392</v>
      </c>
      <c r="U144" s="14">
        <v>2059.7660740290526</v>
      </c>
      <c r="V144" s="14">
        <v>2056.0035515879235</v>
      </c>
      <c r="W144" s="14">
        <v>2053.9383742862992</v>
      </c>
      <c r="X144" s="14">
        <v>2052.8434089076859</v>
      </c>
      <c r="Y144" s="14">
        <v>2051.1373390528997</v>
      </c>
      <c r="Z144" s="14">
        <v>2050.8206008104353</v>
      </c>
      <c r="AA144" s="14">
        <v>2048.5519261896557</v>
      </c>
      <c r="AB144" s="14">
        <v>2044.4668380983726</v>
      </c>
      <c r="AC144" s="14">
        <v>2042.465597074576</v>
      </c>
    </row>
    <row r="145" spans="1:29" s="14" customFormat="1">
      <c r="A145" s="1" t="s">
        <v>524</v>
      </c>
      <c r="B145" s="1" t="s">
        <v>542</v>
      </c>
      <c r="C145" s="1"/>
      <c r="D145" s="1" t="s">
        <v>559</v>
      </c>
      <c r="E145" s="1"/>
      <c r="F145" s="1">
        <v>144</v>
      </c>
      <c r="G145" s="1" t="s">
        <v>836</v>
      </c>
      <c r="H145" s="1" t="str">
        <f t="shared" si="3"/>
        <v>144종합평균단위매매가격</v>
      </c>
      <c r="I145" s="1" t="s">
        <v>871</v>
      </c>
      <c r="J145" s="13">
        <v>1432.238535635586</v>
      </c>
      <c r="K145" s="13">
        <v>1432.0947691715678</v>
      </c>
      <c r="L145" s="13">
        <v>1432.0228859395588</v>
      </c>
      <c r="M145" s="13">
        <v>1431.9150610915451</v>
      </c>
      <c r="N145" s="13">
        <v>1431.770465693286</v>
      </c>
      <c r="O145" s="13">
        <v>1431.178983980061</v>
      </c>
      <c r="P145" s="13">
        <v>1430.0120337587023</v>
      </c>
      <c r="Q145" s="14">
        <v>1428.5927959548371</v>
      </c>
      <c r="R145" s="14">
        <v>1429.8061954190482</v>
      </c>
      <c r="S145" s="14">
        <v>1431.1297947663606</v>
      </c>
      <c r="T145" s="14">
        <v>1431.9032053109956</v>
      </c>
      <c r="U145" s="14">
        <v>1436.3653552708179</v>
      </c>
      <c r="V145" s="14">
        <v>1435.1680614783174</v>
      </c>
      <c r="W145" s="14">
        <v>1433.9580598231623</v>
      </c>
      <c r="X145" s="14">
        <v>1433.9772735416252</v>
      </c>
      <c r="Y145" s="14">
        <v>1433.8962321909501</v>
      </c>
      <c r="Z145" s="14">
        <v>1434.2439960744005</v>
      </c>
      <c r="AA145" s="14">
        <v>1434.0459438115627</v>
      </c>
      <c r="AB145" s="14">
        <v>1433.7809616132149</v>
      </c>
      <c r="AC145" s="14">
        <v>1429.9556773974728</v>
      </c>
    </row>
    <row r="146" spans="1:29" s="14" customFormat="1">
      <c r="A146" s="1" t="s">
        <v>524</v>
      </c>
      <c r="B146" s="1" t="s">
        <v>542</v>
      </c>
      <c r="C146" s="1"/>
      <c r="D146" s="1" t="s">
        <v>636</v>
      </c>
      <c r="E146" s="1"/>
      <c r="F146" s="1">
        <v>145</v>
      </c>
      <c r="G146" s="1" t="s">
        <v>836</v>
      </c>
      <c r="H146" s="1" t="str">
        <f t="shared" si="3"/>
        <v>145종합평균단위매매가격</v>
      </c>
      <c r="I146" s="1" t="s">
        <v>871</v>
      </c>
      <c r="J146" s="13">
        <v>1916.4275490153295</v>
      </c>
      <c r="K146" s="13">
        <v>1916.4275490153295</v>
      </c>
      <c r="L146" s="13">
        <v>1914.3852511356242</v>
      </c>
      <c r="M146" s="13">
        <v>1920.8428950009122</v>
      </c>
      <c r="N146" s="13">
        <v>1916.1526402964548</v>
      </c>
      <c r="O146" s="13">
        <v>1914.8944858397522</v>
      </c>
      <c r="P146" s="13">
        <v>1911.762539710578</v>
      </c>
      <c r="Q146" s="14">
        <v>1906.2219378679733</v>
      </c>
      <c r="R146" s="14">
        <v>1906.2227674285712</v>
      </c>
      <c r="S146" s="14">
        <v>1905.5854936529556</v>
      </c>
      <c r="T146" s="14">
        <v>1905.5428955232535</v>
      </c>
      <c r="U146" s="14">
        <v>1886.9204241835714</v>
      </c>
      <c r="V146" s="14">
        <v>1886.3974908974553</v>
      </c>
      <c r="W146" s="14">
        <v>1886.4171465446559</v>
      </c>
      <c r="X146" s="14">
        <v>1886.4869798336649</v>
      </c>
      <c r="Y146" s="14">
        <v>1887.5701645158463</v>
      </c>
      <c r="Z146" s="14">
        <v>1888.7663891556513</v>
      </c>
      <c r="AA146" s="14">
        <v>1887.1282826801346</v>
      </c>
      <c r="AB146" s="14">
        <v>1884.9950292043416</v>
      </c>
      <c r="AC146" s="14">
        <v>1884.0481484951579</v>
      </c>
    </row>
    <row r="147" spans="1:29" s="14" customFormat="1">
      <c r="A147" s="1" t="s">
        <v>524</v>
      </c>
      <c r="B147" s="1" t="s">
        <v>542</v>
      </c>
      <c r="C147" s="1"/>
      <c r="D147" s="1" t="s">
        <v>630</v>
      </c>
      <c r="E147" s="1"/>
      <c r="F147" s="1">
        <v>146</v>
      </c>
      <c r="G147" s="1" t="s">
        <v>836</v>
      </c>
      <c r="H147" s="1" t="str">
        <f t="shared" si="3"/>
        <v>146종합평균단위매매가격</v>
      </c>
      <c r="I147" s="1" t="s">
        <v>871</v>
      </c>
      <c r="J147" s="13">
        <v>1247.2664923212174</v>
      </c>
      <c r="K147" s="13">
        <v>1247.2664923212174</v>
      </c>
      <c r="L147" s="13">
        <v>1247.2992602862255</v>
      </c>
      <c r="M147" s="13">
        <v>1250.3221174353801</v>
      </c>
      <c r="N147" s="13">
        <v>1254.9683631434589</v>
      </c>
      <c r="O147" s="13">
        <v>1252.7631716635512</v>
      </c>
      <c r="P147" s="13">
        <v>1251.9826940915641</v>
      </c>
      <c r="Q147" s="14">
        <v>1252.550093985179</v>
      </c>
      <c r="R147" s="14">
        <v>1253.4475589672661</v>
      </c>
      <c r="S147" s="14">
        <v>1254.729207889435</v>
      </c>
      <c r="T147" s="14">
        <v>1252.9409267015862</v>
      </c>
      <c r="U147" s="14">
        <v>1278.859022690644</v>
      </c>
      <c r="V147" s="14">
        <v>1279.3852304752634</v>
      </c>
      <c r="W147" s="14">
        <v>1278.6912629037488</v>
      </c>
      <c r="X147" s="14">
        <v>1278.1112556055166</v>
      </c>
      <c r="Y147" s="14">
        <v>1278.8480778961541</v>
      </c>
      <c r="Z147" s="14">
        <v>1279.3878528402731</v>
      </c>
      <c r="AA147" s="14">
        <v>1280.0526160126149</v>
      </c>
      <c r="AB147" s="14">
        <v>1279.3821436880257</v>
      </c>
      <c r="AC147" s="14">
        <v>1280.65371840016</v>
      </c>
    </row>
    <row r="148" spans="1:29" s="14" customFormat="1">
      <c r="A148" s="1" t="s">
        <v>524</v>
      </c>
      <c r="B148" s="1" t="s">
        <v>542</v>
      </c>
      <c r="C148" s="1"/>
      <c r="D148" s="1" t="s">
        <v>637</v>
      </c>
      <c r="E148" s="1"/>
      <c r="F148" s="1">
        <v>147</v>
      </c>
      <c r="G148" s="1" t="s">
        <v>836</v>
      </c>
      <c r="H148" s="1" t="str">
        <f t="shared" si="3"/>
        <v>147종합평균단위매매가격</v>
      </c>
      <c r="I148" s="1" t="s">
        <v>871</v>
      </c>
      <c r="J148" s="13">
        <v>1690.0265115987554</v>
      </c>
      <c r="K148" s="13">
        <v>1688.0542318498494</v>
      </c>
      <c r="L148" s="13">
        <v>1686.3988503909659</v>
      </c>
      <c r="M148" s="13">
        <v>1685.5667774142109</v>
      </c>
      <c r="N148" s="13">
        <v>1680.8674431889344</v>
      </c>
      <c r="O148" s="13">
        <v>1680.093443659084</v>
      </c>
      <c r="P148" s="13">
        <v>1677.76091470407</v>
      </c>
      <c r="Q148" s="14">
        <v>1673.053555631165</v>
      </c>
      <c r="R148" s="14">
        <v>1669.517190983813</v>
      </c>
      <c r="S148" s="14">
        <v>1665.4316636440431</v>
      </c>
      <c r="T148" s="14">
        <v>1662.0759829377973</v>
      </c>
      <c r="U148" s="14">
        <v>1656.952630131037</v>
      </c>
      <c r="V148" s="14">
        <v>1655.6627264176045</v>
      </c>
      <c r="W148" s="14">
        <v>1655.6624672587802</v>
      </c>
      <c r="X148" s="14">
        <v>1657.2107789554777</v>
      </c>
      <c r="Y148" s="14">
        <v>1656.896904199009</v>
      </c>
      <c r="Z148" s="14">
        <v>1657.6767486905946</v>
      </c>
      <c r="AA148" s="14">
        <v>1657.1667591056419</v>
      </c>
      <c r="AB148" s="14">
        <v>1655.2922825702653</v>
      </c>
      <c r="AC148" s="14">
        <v>1654.874933374253</v>
      </c>
    </row>
    <row r="149" spans="1:29" s="14" customFormat="1">
      <c r="A149" s="1" t="s">
        <v>524</v>
      </c>
      <c r="B149" s="1" t="s">
        <v>542</v>
      </c>
      <c r="C149" s="1"/>
      <c r="D149" s="1" t="s">
        <v>638</v>
      </c>
      <c r="E149" s="1"/>
      <c r="F149" s="1">
        <v>148</v>
      </c>
      <c r="G149" s="1" t="s">
        <v>836</v>
      </c>
      <c r="H149" s="1" t="str">
        <f t="shared" si="3"/>
        <v>148종합평균단위매매가격</v>
      </c>
      <c r="I149" s="1" t="s">
        <v>871</v>
      </c>
      <c r="J149" s="13">
        <v>2123.3520667361495</v>
      </c>
      <c r="K149" s="13">
        <v>2123.576151717366</v>
      </c>
      <c r="L149" s="13">
        <v>2124.0233403144025</v>
      </c>
      <c r="M149" s="13">
        <v>2121.4794985962194</v>
      </c>
      <c r="N149" s="13">
        <v>2113.5117714144426</v>
      </c>
      <c r="O149" s="13">
        <v>2103.1204921037061</v>
      </c>
      <c r="P149" s="13">
        <v>2092.9409958810493</v>
      </c>
      <c r="Q149" s="14">
        <v>2089.7380987665297</v>
      </c>
      <c r="R149" s="14">
        <v>2084.7457224590939</v>
      </c>
      <c r="S149" s="14">
        <v>2085.1440649985716</v>
      </c>
      <c r="T149" s="14">
        <v>2083.0355390980394</v>
      </c>
      <c r="U149" s="14">
        <v>2088.8511708189749</v>
      </c>
      <c r="V149" s="14">
        <v>2081.8548947437275</v>
      </c>
      <c r="W149" s="14">
        <v>2078.7232956402281</v>
      </c>
      <c r="X149" s="14">
        <v>2077.539382218501</v>
      </c>
      <c r="Y149" s="14">
        <v>2076.0138101929738</v>
      </c>
      <c r="Z149" s="14">
        <v>2075.4449591492039</v>
      </c>
      <c r="AA149" s="14">
        <v>2074.620595691224</v>
      </c>
      <c r="AB149" s="14">
        <v>2074.7935925388178</v>
      </c>
      <c r="AC149" s="14">
        <v>2073.1647989101225</v>
      </c>
    </row>
    <row r="150" spans="1:29" s="14" customFormat="1">
      <c r="A150" s="1" t="s">
        <v>524</v>
      </c>
      <c r="B150" s="1" t="s">
        <v>542</v>
      </c>
      <c r="C150" s="1"/>
      <c r="D150" s="1" t="s">
        <v>631</v>
      </c>
      <c r="E150" s="1"/>
      <c r="F150" s="1">
        <v>149</v>
      </c>
      <c r="G150" s="1" t="s">
        <v>836</v>
      </c>
      <c r="H150" s="1" t="str">
        <f t="shared" si="3"/>
        <v>149종합평균단위매매가격</v>
      </c>
      <c r="I150" s="1" t="s">
        <v>871</v>
      </c>
      <c r="J150" s="13">
        <v>2318.4164739284456</v>
      </c>
      <c r="K150" s="13">
        <v>2320.4974174234194</v>
      </c>
      <c r="L150" s="13">
        <v>2323.7604196349921</v>
      </c>
      <c r="M150" s="13">
        <v>2323.3978800822092</v>
      </c>
      <c r="N150" s="13">
        <v>2323.6405135929144</v>
      </c>
      <c r="O150" s="13">
        <v>2320.5753347166174</v>
      </c>
      <c r="P150" s="13">
        <v>2318.7225822448768</v>
      </c>
      <c r="Q150" s="14">
        <v>2317.1324097478059</v>
      </c>
      <c r="R150" s="14">
        <v>2316.8209366539677</v>
      </c>
      <c r="S150" s="14">
        <v>2316.2732921170182</v>
      </c>
      <c r="T150" s="14">
        <v>2313.4452638907264</v>
      </c>
      <c r="U150" s="14">
        <v>2268.7915569577663</v>
      </c>
      <c r="V150" s="14">
        <v>2263.8000631589998</v>
      </c>
      <c r="W150" s="14">
        <v>2259.0317243753739</v>
      </c>
      <c r="X150" s="14">
        <v>2256.3250369401903</v>
      </c>
      <c r="Y150" s="14">
        <v>2250.2912328159769</v>
      </c>
      <c r="Z150" s="14">
        <v>2247.7605397316174</v>
      </c>
      <c r="AA150" s="14">
        <v>2241.7978016244501</v>
      </c>
      <c r="AB150" s="14">
        <v>2229.7183401227057</v>
      </c>
      <c r="AC150" s="14">
        <v>2229.1293386528628</v>
      </c>
    </row>
    <row r="151" spans="1:29" s="14" customFormat="1">
      <c r="A151" s="1" t="s">
        <v>524</v>
      </c>
      <c r="B151" s="1" t="s">
        <v>542</v>
      </c>
      <c r="C151" s="1"/>
      <c r="D151" s="1" t="s">
        <v>639</v>
      </c>
      <c r="E151" s="1"/>
      <c r="F151" s="1">
        <v>150</v>
      </c>
      <c r="G151" s="1" t="s">
        <v>836</v>
      </c>
      <c r="H151" s="1" t="str">
        <f t="shared" si="3"/>
        <v>150종합평균단위매매가격</v>
      </c>
      <c r="I151" s="1" t="s">
        <v>871</v>
      </c>
      <c r="J151" s="13">
        <v>2351.5130961592877</v>
      </c>
      <c r="K151" s="13">
        <v>2351.5822429133054</v>
      </c>
      <c r="L151" s="13">
        <v>2351.5130961592877</v>
      </c>
      <c r="M151" s="13">
        <v>2352.8886813039048</v>
      </c>
      <c r="N151" s="13">
        <v>2351.4147052250933</v>
      </c>
      <c r="O151" s="13">
        <v>2345.7302994731544</v>
      </c>
      <c r="P151" s="13">
        <v>2343.3930237782738</v>
      </c>
      <c r="Q151" s="14">
        <v>2324.6500334827697</v>
      </c>
      <c r="R151" s="14">
        <v>2324.38972857914</v>
      </c>
      <c r="S151" s="14">
        <v>2324.6628908555767</v>
      </c>
      <c r="T151" s="14">
        <v>2323.8393999108571</v>
      </c>
      <c r="U151" s="14">
        <v>2319.8788973083078</v>
      </c>
      <c r="V151" s="14">
        <v>2317.3088417704366</v>
      </c>
      <c r="W151" s="14">
        <v>2316.3909680544934</v>
      </c>
      <c r="X151" s="14">
        <v>2316.0158633446135</v>
      </c>
      <c r="Y151" s="14">
        <v>2316.4360269661956</v>
      </c>
      <c r="Z151" s="14">
        <v>2318.7639382836983</v>
      </c>
      <c r="AA151" s="14">
        <v>2317.6806070748621</v>
      </c>
      <c r="AB151" s="14">
        <v>2313.0859369744303</v>
      </c>
      <c r="AC151" s="14">
        <v>2308.931233396323</v>
      </c>
    </row>
    <row r="152" spans="1:29" s="14" customFormat="1">
      <c r="A152" s="1" t="s">
        <v>524</v>
      </c>
      <c r="B152" s="1" t="s">
        <v>542</v>
      </c>
      <c r="C152" s="1"/>
      <c r="D152" s="1" t="s">
        <v>640</v>
      </c>
      <c r="E152" s="1"/>
      <c r="F152" s="1">
        <v>151</v>
      </c>
      <c r="G152" s="1" t="s">
        <v>836</v>
      </c>
      <c r="H152" s="1" t="str">
        <f t="shared" si="3"/>
        <v>151종합평균단위매매가격</v>
      </c>
      <c r="I152" s="1" t="s">
        <v>871</v>
      </c>
      <c r="J152" s="13">
        <v>2390.9914683715579</v>
      </c>
      <c r="K152" s="13">
        <v>2390.9914683715579</v>
      </c>
      <c r="L152" s="13">
        <v>2392.6204256423061</v>
      </c>
      <c r="M152" s="13">
        <v>2385.9987432745365</v>
      </c>
      <c r="N152" s="13">
        <v>2385.3155947421119</v>
      </c>
      <c r="O152" s="13">
        <v>2376.7789113062336</v>
      </c>
      <c r="P152" s="13">
        <v>2376.979917129142</v>
      </c>
      <c r="Q152" s="14">
        <v>2372.1207525474392</v>
      </c>
      <c r="R152" s="14">
        <v>2370.9340928579632</v>
      </c>
      <c r="S152" s="14">
        <v>2370.9399495927005</v>
      </c>
      <c r="T152" s="14">
        <v>2370.5767367723774</v>
      </c>
      <c r="U152" s="14">
        <v>2365.6213859344489</v>
      </c>
      <c r="V152" s="14">
        <v>2363.3750897864243</v>
      </c>
      <c r="W152" s="14">
        <v>2362.7485228750338</v>
      </c>
      <c r="X152" s="14">
        <v>2360.2860624260738</v>
      </c>
      <c r="Y152" s="14">
        <v>2357.7680259981025</v>
      </c>
      <c r="Z152" s="14">
        <v>2355.9898614562544</v>
      </c>
      <c r="AA152" s="14">
        <v>2350.4222056661001</v>
      </c>
      <c r="AB152" s="14">
        <v>2342.8941140444113</v>
      </c>
      <c r="AC152" s="14">
        <v>2337.9540332521456</v>
      </c>
    </row>
    <row r="153" spans="1:29" s="14" customFormat="1">
      <c r="A153" s="1" t="s">
        <v>524</v>
      </c>
      <c r="B153" s="1" t="s">
        <v>542</v>
      </c>
      <c r="C153" s="1" t="s">
        <v>544</v>
      </c>
      <c r="D153" s="1"/>
      <c r="E153" s="1"/>
      <c r="F153" s="1">
        <v>152</v>
      </c>
      <c r="G153" s="1" t="s">
        <v>836</v>
      </c>
      <c r="H153" s="1" t="str">
        <f t="shared" si="3"/>
        <v>152종합평균단위매매가격</v>
      </c>
      <c r="I153" s="1" t="s">
        <v>871</v>
      </c>
      <c r="J153" s="13">
        <v>2403.3801623564955</v>
      </c>
      <c r="K153" s="13">
        <v>2391.0285691344757</v>
      </c>
      <c r="L153" s="13">
        <v>2388.2193001832306</v>
      </c>
      <c r="M153" s="13">
        <v>2381.4602477275853</v>
      </c>
      <c r="N153" s="13">
        <v>2375.1101324217229</v>
      </c>
      <c r="O153" s="13">
        <v>2362.8920899219561</v>
      </c>
      <c r="P153" s="13">
        <v>2351.0585399498163</v>
      </c>
      <c r="Q153" s="14">
        <v>2336.7692142058127</v>
      </c>
      <c r="R153" s="14">
        <v>2333.0919744443318</v>
      </c>
      <c r="S153" s="14">
        <v>2330.9247731259379</v>
      </c>
      <c r="T153" s="14">
        <v>2330.3346194619762</v>
      </c>
      <c r="U153" s="14">
        <v>2321.7806597276199</v>
      </c>
      <c r="V153" s="14">
        <v>2315.887939659538</v>
      </c>
      <c r="W153" s="14">
        <v>2308.5800456664419</v>
      </c>
      <c r="X153" s="14">
        <v>2302.7789266547616</v>
      </c>
      <c r="Y153" s="14">
        <v>2303.6034460697483</v>
      </c>
      <c r="Z153" s="14">
        <v>2304.2299689001579</v>
      </c>
      <c r="AA153" s="14">
        <v>2303.5558470003402</v>
      </c>
      <c r="AB153" s="14">
        <v>2300.4528577743536</v>
      </c>
      <c r="AC153" s="14">
        <v>2298.5760310113201</v>
      </c>
    </row>
    <row r="154" spans="1:29" s="14" customFormat="1">
      <c r="A154" s="1" t="s">
        <v>524</v>
      </c>
      <c r="B154" s="1" t="s">
        <v>542</v>
      </c>
      <c r="C154" s="1"/>
      <c r="D154" s="1" t="s">
        <v>641</v>
      </c>
      <c r="E154" s="1"/>
      <c r="F154" s="1">
        <v>153</v>
      </c>
      <c r="G154" s="1" t="s">
        <v>836</v>
      </c>
      <c r="H154" s="1" t="str">
        <f t="shared" si="3"/>
        <v>153종합평균단위매매가격</v>
      </c>
      <c r="I154" s="1" t="s">
        <v>871</v>
      </c>
      <c r="J154" s="13">
        <v>2851.8996203099086</v>
      </c>
      <c r="K154" s="13">
        <v>2818.3334105600829</v>
      </c>
      <c r="L154" s="13">
        <v>2808.2882747065264</v>
      </c>
      <c r="M154" s="13">
        <v>2793.2215403027999</v>
      </c>
      <c r="N154" s="13">
        <v>2778.6225123596892</v>
      </c>
      <c r="O154" s="13">
        <v>2765.3115171500217</v>
      </c>
      <c r="P154" s="13">
        <v>2748.3264826246832</v>
      </c>
      <c r="Q154" s="14">
        <v>2722.3922461016214</v>
      </c>
      <c r="R154" s="14">
        <v>2715.9879883825538</v>
      </c>
      <c r="S154" s="14">
        <v>2715.5424910118686</v>
      </c>
      <c r="T154" s="14">
        <v>2717.2121365717458</v>
      </c>
      <c r="U154" s="14">
        <v>2705.8425659801196</v>
      </c>
      <c r="V154" s="14">
        <v>2692.9179256606208</v>
      </c>
      <c r="W154" s="14">
        <v>2677.6343663019989</v>
      </c>
      <c r="X154" s="14">
        <v>2664.2953709182361</v>
      </c>
      <c r="Y154" s="14">
        <v>2665.5740621878817</v>
      </c>
      <c r="Z154" s="14">
        <v>2666.267569782121</v>
      </c>
      <c r="AA154" s="14">
        <v>2665.6761343927656</v>
      </c>
      <c r="AB154" s="14">
        <v>2660.068193192435</v>
      </c>
      <c r="AC154" s="14">
        <v>2656.8919209254241</v>
      </c>
    </row>
    <row r="155" spans="1:29" s="14" customFormat="1">
      <c r="A155" s="1" t="s">
        <v>524</v>
      </c>
      <c r="B155" s="1" t="s">
        <v>542</v>
      </c>
      <c r="C155" s="1"/>
      <c r="D155" s="1" t="s">
        <v>642</v>
      </c>
      <c r="E155" s="1"/>
      <c r="F155" s="1">
        <v>154</v>
      </c>
      <c r="G155" s="1" t="s">
        <v>836</v>
      </c>
      <c r="H155" s="1" t="str">
        <f t="shared" si="3"/>
        <v>154종합평균단위매매가격</v>
      </c>
      <c r="I155" s="1" t="s">
        <v>871</v>
      </c>
      <c r="J155" s="13">
        <v>2050.7831843972394</v>
      </c>
      <c r="K155" s="13">
        <v>2050.7831843972394</v>
      </c>
      <c r="L155" s="13">
        <v>2053.3694186250727</v>
      </c>
      <c r="M155" s="13">
        <v>2050.6266690375019</v>
      </c>
      <c r="N155" s="13">
        <v>2052.0083496061252</v>
      </c>
      <c r="O155" s="13">
        <v>2042.2808389126321</v>
      </c>
      <c r="P155" s="13">
        <v>2033.895945676562</v>
      </c>
      <c r="Q155" s="14">
        <v>2027.5176971110791</v>
      </c>
      <c r="R155" s="14">
        <v>2026.3473552351691</v>
      </c>
      <c r="S155" s="14">
        <v>2024.7021709870128</v>
      </c>
      <c r="T155" s="14">
        <v>2024.2319283612135</v>
      </c>
      <c r="U155" s="14">
        <v>2014.1959354660946</v>
      </c>
      <c r="V155" s="14">
        <v>2012.9347480222539</v>
      </c>
      <c r="W155" s="14">
        <v>2011.5757413259053</v>
      </c>
      <c r="X155" s="14">
        <v>2010.1682394767843</v>
      </c>
      <c r="Y155" s="14">
        <v>2011.2203884893954</v>
      </c>
      <c r="Z155" s="14">
        <v>2010.7471851621963</v>
      </c>
      <c r="AA155" s="14">
        <v>2009.9058359999692</v>
      </c>
      <c r="AB155" s="14">
        <v>2008.7851294512141</v>
      </c>
      <c r="AC155" s="14">
        <v>2008.0123306537582</v>
      </c>
    </row>
    <row r="156" spans="1:29" s="14" customFormat="1">
      <c r="A156" s="1" t="s">
        <v>524</v>
      </c>
      <c r="B156" s="1" t="s">
        <v>542</v>
      </c>
      <c r="C156" s="1"/>
      <c r="D156" s="1" t="s">
        <v>643</v>
      </c>
      <c r="E156" s="1"/>
      <c r="F156" s="1">
        <v>155</v>
      </c>
      <c r="G156" s="1" t="s">
        <v>836</v>
      </c>
      <c r="H156" s="1" t="str">
        <f t="shared" si="3"/>
        <v>155종합평균단위매매가격</v>
      </c>
      <c r="I156" s="1" t="s">
        <v>871</v>
      </c>
      <c r="J156" s="13">
        <v>2291.4854547526788</v>
      </c>
      <c r="K156" s="13">
        <v>2292.5340657635288</v>
      </c>
      <c r="L156" s="13">
        <v>2294.0628032052414</v>
      </c>
      <c r="M156" s="13">
        <v>2293.6153352692095</v>
      </c>
      <c r="N156" s="13">
        <v>2290.9981965381003</v>
      </c>
      <c r="O156" s="13">
        <v>2276.0451843445544</v>
      </c>
      <c r="P156" s="13">
        <v>2264.0915608202113</v>
      </c>
      <c r="Q156" s="14">
        <v>2254.8724449759579</v>
      </c>
      <c r="R156" s="14">
        <v>2251.721854657229</v>
      </c>
      <c r="S156" s="14">
        <v>2246.0129813954377</v>
      </c>
      <c r="T156" s="14">
        <v>2242.6608285048264</v>
      </c>
      <c r="U156" s="14">
        <v>2233.5125008035643</v>
      </c>
      <c r="V156" s="14">
        <v>2232.0709994483823</v>
      </c>
      <c r="W156" s="14">
        <v>2230.5268461846317</v>
      </c>
      <c r="X156" s="14">
        <v>2229.8010171906139</v>
      </c>
      <c r="Y156" s="14">
        <v>2230.861925283717</v>
      </c>
      <c r="Z156" s="14">
        <v>2231.9311687838949</v>
      </c>
      <c r="AA156" s="14">
        <v>2232.2039311625822</v>
      </c>
      <c r="AB156" s="14">
        <v>2230.8935538902524</v>
      </c>
      <c r="AC156" s="14">
        <v>2229.6373047252514</v>
      </c>
    </row>
    <row r="157" spans="1:29" s="14" customFormat="1">
      <c r="A157" s="1" t="s">
        <v>524</v>
      </c>
      <c r="B157" s="1" t="s">
        <v>542</v>
      </c>
      <c r="C157" s="1"/>
      <c r="D157" s="1" t="s">
        <v>644</v>
      </c>
      <c r="E157" s="1"/>
      <c r="F157" s="1">
        <v>156</v>
      </c>
      <c r="G157" s="1" t="s">
        <v>836</v>
      </c>
      <c r="H157" s="1" t="str">
        <f t="shared" si="3"/>
        <v>156종합평균단위매매가격</v>
      </c>
      <c r="I157" s="1" t="s">
        <v>871</v>
      </c>
      <c r="J157" s="13">
        <v>1716.315905466811</v>
      </c>
      <c r="K157" s="13">
        <v>1721.9328576241728</v>
      </c>
      <c r="L157" s="13">
        <v>1722.3670768618301</v>
      </c>
      <c r="M157" s="13">
        <v>1721.5265221794782</v>
      </c>
      <c r="N157" s="13">
        <v>1718.1331161591372</v>
      </c>
      <c r="O157" s="13">
        <v>1712.8961972707691</v>
      </c>
      <c r="P157" s="13">
        <v>1715.6859139312428</v>
      </c>
      <c r="Q157" s="14">
        <v>1715.6300413383674</v>
      </c>
      <c r="R157" s="14">
        <v>1715.528763584367</v>
      </c>
      <c r="S157" s="14">
        <v>1715.6306161342754</v>
      </c>
      <c r="T157" s="14">
        <v>1713.261229924037</v>
      </c>
      <c r="U157" s="14">
        <v>1749.3797601237104</v>
      </c>
      <c r="V157" s="14">
        <v>1747.7669008005701</v>
      </c>
      <c r="W157" s="14">
        <v>1741.055236378209</v>
      </c>
      <c r="X157" s="14">
        <v>1740.4959991836572</v>
      </c>
      <c r="Y157" s="14">
        <v>1737.876285230798</v>
      </c>
      <c r="Z157" s="14">
        <v>1739.9144286567393</v>
      </c>
      <c r="AA157" s="14">
        <v>1736.3234042989025</v>
      </c>
      <c r="AB157" s="14">
        <v>1733.1402734873488</v>
      </c>
      <c r="AC157" s="14">
        <v>1731.9933503315842</v>
      </c>
    </row>
    <row r="158" spans="1:29" s="14" customFormat="1">
      <c r="A158" s="1" t="s">
        <v>524</v>
      </c>
      <c r="B158" s="1" t="s">
        <v>542</v>
      </c>
      <c r="C158" s="1" t="s">
        <v>545</v>
      </c>
      <c r="D158" s="1"/>
      <c r="E158" s="1"/>
      <c r="F158" s="1">
        <v>157</v>
      </c>
      <c r="G158" s="1" t="s">
        <v>836</v>
      </c>
      <c r="H158" s="1" t="str">
        <f t="shared" si="3"/>
        <v>157종합평균단위매매가격</v>
      </c>
      <c r="I158" s="1" t="s">
        <v>871</v>
      </c>
      <c r="J158" s="13">
        <v>2103.4528596259725</v>
      </c>
      <c r="K158" s="13">
        <v>2096.4666540052635</v>
      </c>
      <c r="L158" s="13">
        <v>2082.8727647302571</v>
      </c>
      <c r="M158" s="13">
        <v>2070.3935733696553</v>
      </c>
      <c r="N158" s="13">
        <v>2058.6026063878539</v>
      </c>
      <c r="O158" s="13">
        <v>2042.8579427999357</v>
      </c>
      <c r="P158" s="13">
        <v>2030.3269022314089</v>
      </c>
      <c r="Q158" s="14">
        <v>2017.2043672932627</v>
      </c>
      <c r="R158" s="14">
        <v>2006.3587136651963</v>
      </c>
      <c r="S158" s="14">
        <v>2000.9916513265405</v>
      </c>
      <c r="T158" s="14">
        <v>1995.9849843512677</v>
      </c>
      <c r="U158" s="14">
        <v>1994.6670597089044</v>
      </c>
      <c r="V158" s="14">
        <v>1986.8142850238094</v>
      </c>
      <c r="W158" s="14">
        <v>1984.1939259050216</v>
      </c>
      <c r="X158" s="14">
        <v>1983.9995342101795</v>
      </c>
      <c r="Y158" s="14">
        <v>1988.1586267257537</v>
      </c>
      <c r="Z158" s="14">
        <v>1991.7776305537373</v>
      </c>
      <c r="AA158" s="14">
        <v>1992.4253098680956</v>
      </c>
      <c r="AB158" s="14">
        <v>1991.0680126102552</v>
      </c>
      <c r="AC158" s="14">
        <v>1989.2454292710988</v>
      </c>
    </row>
    <row r="159" spans="1:29" s="14" customFormat="1">
      <c r="A159" s="1" t="s">
        <v>524</v>
      </c>
      <c r="B159" s="1" t="s">
        <v>542</v>
      </c>
      <c r="C159" s="1"/>
      <c r="D159" s="1" t="s">
        <v>645</v>
      </c>
      <c r="E159" s="1"/>
      <c r="F159" s="1">
        <v>158</v>
      </c>
      <c r="G159" s="1" t="s">
        <v>836</v>
      </c>
      <c r="H159" s="1" t="str">
        <f t="shared" si="3"/>
        <v>158종합평균단위매매가격</v>
      </c>
      <c r="I159" s="1" t="s">
        <v>871</v>
      </c>
      <c r="J159" s="13">
        <v>2499.7929616045653</v>
      </c>
      <c r="K159" s="13">
        <v>2486.3477465577439</v>
      </c>
      <c r="L159" s="13">
        <v>2455.4748946107989</v>
      </c>
      <c r="M159" s="13">
        <v>2438.9057549896652</v>
      </c>
      <c r="N159" s="13">
        <v>2415.7471712820288</v>
      </c>
      <c r="O159" s="13">
        <v>2393.2353227187368</v>
      </c>
      <c r="P159" s="13">
        <v>2377.606688286246</v>
      </c>
      <c r="Q159" s="14">
        <v>2359.8511214667424</v>
      </c>
      <c r="R159" s="14">
        <v>2338.5411226906831</v>
      </c>
      <c r="S159" s="14">
        <v>2333.587375299101</v>
      </c>
      <c r="T159" s="14">
        <v>2332.7078955702837</v>
      </c>
      <c r="U159" s="14">
        <v>2323.876402628096</v>
      </c>
      <c r="V159" s="14">
        <v>2318.4972953711867</v>
      </c>
      <c r="W159" s="14">
        <v>2319.8999724567584</v>
      </c>
      <c r="X159" s="14">
        <v>2328.6976798245132</v>
      </c>
      <c r="Y159" s="14">
        <v>2344.1426195005565</v>
      </c>
      <c r="Z159" s="14">
        <v>2353.1649360332462</v>
      </c>
      <c r="AA159" s="14">
        <v>2361.2804848404248</v>
      </c>
      <c r="AB159" s="14">
        <v>2366.1973189709965</v>
      </c>
      <c r="AC159" s="14">
        <v>2370.7312391439505</v>
      </c>
    </row>
    <row r="160" spans="1:29" s="14" customFormat="1">
      <c r="A160" s="1" t="s">
        <v>524</v>
      </c>
      <c r="B160" s="1" t="s">
        <v>542</v>
      </c>
      <c r="C160" s="1"/>
      <c r="D160" s="1" t="s">
        <v>573</v>
      </c>
      <c r="E160" s="1"/>
      <c r="F160" s="1">
        <v>159</v>
      </c>
      <c r="G160" s="1" t="s">
        <v>836</v>
      </c>
      <c r="H160" s="1" t="str">
        <f t="shared" si="3"/>
        <v>159종합평균단위매매가격</v>
      </c>
      <c r="I160" s="1" t="s">
        <v>871</v>
      </c>
      <c r="J160" s="13">
        <v>1680.0196194592124</v>
      </c>
      <c r="K160" s="13">
        <v>1680.0196194592124</v>
      </c>
      <c r="L160" s="13">
        <v>1685.2417928220204</v>
      </c>
      <c r="M160" s="13">
        <v>1685.2417928220204</v>
      </c>
      <c r="N160" s="13">
        <v>1685.2417928220204</v>
      </c>
      <c r="O160" s="13">
        <v>1685.2417928220204</v>
      </c>
      <c r="P160" s="13">
        <v>1685.2417928220204</v>
      </c>
      <c r="Q160" s="14">
        <v>1683.7827136212297</v>
      </c>
      <c r="R160" s="14">
        <v>1675.4178161465197</v>
      </c>
      <c r="S160" s="14">
        <v>1664.1620023191886</v>
      </c>
      <c r="T160" s="14">
        <v>1658.1256486645343</v>
      </c>
      <c r="U160" s="14">
        <v>1814.7793501767114</v>
      </c>
      <c r="V160" s="14">
        <v>1805.8632085621289</v>
      </c>
      <c r="W160" s="14">
        <v>1801.4125641492494</v>
      </c>
      <c r="X160" s="14">
        <v>1789.7924778374454</v>
      </c>
      <c r="Y160" s="14">
        <v>1778.9002008291388</v>
      </c>
      <c r="Z160" s="14">
        <v>1773.5085092450333</v>
      </c>
      <c r="AA160" s="14">
        <v>1769.0074479058878</v>
      </c>
      <c r="AB160" s="14">
        <v>1749.2376369307524</v>
      </c>
      <c r="AC160" s="14">
        <v>1739.6915502393226</v>
      </c>
    </row>
    <row r="161" spans="1:29" s="14" customFormat="1">
      <c r="A161" s="1" t="s">
        <v>524</v>
      </c>
      <c r="B161" s="1" t="s">
        <v>542</v>
      </c>
      <c r="C161" s="1"/>
      <c r="D161" s="1" t="s">
        <v>646</v>
      </c>
      <c r="E161" s="1"/>
      <c r="F161" s="1">
        <v>160</v>
      </c>
      <c r="G161" s="1" t="s">
        <v>836</v>
      </c>
      <c r="H161" s="1" t="str">
        <f t="shared" si="3"/>
        <v>160종합평균단위매매가격</v>
      </c>
      <c r="I161" s="1" t="s">
        <v>871</v>
      </c>
      <c r="J161" s="13">
        <v>2042.1099430918191</v>
      </c>
      <c r="K161" s="13">
        <v>2038.6490983177898</v>
      </c>
      <c r="L161" s="13">
        <v>2036.0216003225855</v>
      </c>
      <c r="M161" s="13">
        <v>2032.354665195388</v>
      </c>
      <c r="N161" s="13">
        <v>2027.3934312165509</v>
      </c>
      <c r="O161" s="13">
        <v>2013.2039834889822</v>
      </c>
      <c r="P161" s="13">
        <v>2001.3717564283756</v>
      </c>
      <c r="Q161" s="14">
        <v>1990.76148953804</v>
      </c>
      <c r="R161" s="14">
        <v>1986.7362428368372</v>
      </c>
      <c r="S161" s="14">
        <v>1983.8521788435826</v>
      </c>
      <c r="T161" s="14">
        <v>1983.3443105200613</v>
      </c>
      <c r="U161" s="14">
        <v>1975.6075647832304</v>
      </c>
      <c r="V161" s="14">
        <v>1966.2881799054849</v>
      </c>
      <c r="W161" s="14">
        <v>1961.5218667249615</v>
      </c>
      <c r="X161" s="14">
        <v>1960.5078366619939</v>
      </c>
      <c r="Y161" s="14">
        <v>1960.5772568531863</v>
      </c>
      <c r="Z161" s="14">
        <v>1962.1246670632377</v>
      </c>
      <c r="AA161" s="14">
        <v>1959.6681893095229</v>
      </c>
      <c r="AB161" s="14">
        <v>1956.7478889795443</v>
      </c>
      <c r="AC161" s="14">
        <v>1954.2620267710715</v>
      </c>
    </row>
    <row r="162" spans="1:29" s="14" customFormat="1">
      <c r="A162" s="1" t="s">
        <v>524</v>
      </c>
      <c r="B162" s="1" t="s">
        <v>542</v>
      </c>
      <c r="C162" s="1"/>
      <c r="D162" s="1" t="s">
        <v>647</v>
      </c>
      <c r="E162" s="1"/>
      <c r="F162" s="1">
        <v>161</v>
      </c>
      <c r="G162" s="1" t="s">
        <v>836</v>
      </c>
      <c r="H162" s="1" t="str">
        <f t="shared" si="3"/>
        <v>161종합평균단위매매가격</v>
      </c>
      <c r="I162" s="1" t="s">
        <v>871</v>
      </c>
      <c r="J162" s="13">
        <v>1967.7188539374831</v>
      </c>
      <c r="K162" s="13">
        <v>1961.2684926213185</v>
      </c>
      <c r="L162" s="13">
        <v>1948.0775766312963</v>
      </c>
      <c r="M162" s="13">
        <v>1930.3640624235973</v>
      </c>
      <c r="N162" s="13">
        <v>1919.1822340301958</v>
      </c>
      <c r="O162" s="13">
        <v>1904.1087002165896</v>
      </c>
      <c r="P162" s="13">
        <v>1891.0730777775577</v>
      </c>
      <c r="Q162" s="14">
        <v>1877.3207040208126</v>
      </c>
      <c r="R162" s="14">
        <v>1867.9748385888952</v>
      </c>
      <c r="S162" s="14">
        <v>1861.6285977526727</v>
      </c>
      <c r="T162" s="14">
        <v>1851.305041265653</v>
      </c>
      <c r="U162" s="14">
        <v>1837.464166065977</v>
      </c>
      <c r="V162" s="14">
        <v>1829.2535061958154</v>
      </c>
      <c r="W162" s="14">
        <v>1825.9103595111164</v>
      </c>
      <c r="X162" s="14">
        <v>1822.7019556511145</v>
      </c>
      <c r="Y162" s="14">
        <v>1825.2116948711948</v>
      </c>
      <c r="Z162" s="14">
        <v>1828.415921433055</v>
      </c>
      <c r="AA162" s="14">
        <v>1827.4342193783875</v>
      </c>
      <c r="AB162" s="14">
        <v>1826.3626836517744</v>
      </c>
      <c r="AC162" s="14">
        <v>1822.40596576345</v>
      </c>
    </row>
    <row r="163" spans="1:29" s="14" customFormat="1">
      <c r="A163" s="1" t="s">
        <v>524</v>
      </c>
      <c r="B163" s="1" t="s">
        <v>546</v>
      </c>
      <c r="C163" s="1"/>
      <c r="D163" s="1"/>
      <c r="E163" s="1"/>
      <c r="F163" s="1">
        <v>162</v>
      </c>
      <c r="G163" s="1" t="s">
        <v>836</v>
      </c>
      <c r="H163" s="1" t="str">
        <f t="shared" si="3"/>
        <v>162종합평균단위매매가격</v>
      </c>
      <c r="I163" s="1" t="s">
        <v>871</v>
      </c>
      <c r="J163" s="13">
        <v>2084.1843735410866</v>
      </c>
      <c r="K163" s="13">
        <v>2074.3001359257405</v>
      </c>
      <c r="L163" s="13">
        <v>2070.5492026561014</v>
      </c>
      <c r="M163" s="13">
        <v>2064.6863084955385</v>
      </c>
      <c r="N163" s="13">
        <v>2059.4299487480971</v>
      </c>
      <c r="O163" s="13">
        <v>2044.1605577213938</v>
      </c>
      <c r="P163" s="13">
        <v>2032.5176780638528</v>
      </c>
      <c r="Q163" s="14">
        <v>2015.9980852322933</v>
      </c>
      <c r="R163" s="14">
        <v>2012.9039013543222</v>
      </c>
      <c r="S163" s="14">
        <v>2014.5741456375351</v>
      </c>
      <c r="T163" s="14">
        <v>2018.0254559217908</v>
      </c>
      <c r="U163" s="14">
        <v>2030.3535078094787</v>
      </c>
      <c r="V163" s="14">
        <v>2031.0247531830989</v>
      </c>
      <c r="W163" s="14">
        <v>2029.3916106815836</v>
      </c>
      <c r="X163" s="14">
        <v>2030.7501379594823</v>
      </c>
      <c r="Y163" s="14">
        <v>2036.5991745285928</v>
      </c>
      <c r="Z163" s="14">
        <v>2038.3984037201151</v>
      </c>
      <c r="AA163" s="14">
        <v>2038.6973697827846</v>
      </c>
      <c r="AB163" s="14">
        <v>2033.4575549831027</v>
      </c>
      <c r="AC163" s="14">
        <v>2028.2790554004964</v>
      </c>
    </row>
    <row r="164" spans="1:29" s="14" customFormat="1">
      <c r="A164" s="1" t="s">
        <v>524</v>
      </c>
      <c r="B164" s="1" t="s">
        <v>546</v>
      </c>
      <c r="C164" s="1"/>
      <c r="D164" s="1" t="s">
        <v>630</v>
      </c>
      <c r="E164" s="1"/>
      <c r="F164" s="1">
        <v>163</v>
      </c>
      <c r="G164" s="1" t="s">
        <v>836</v>
      </c>
      <c r="H164" s="1" t="str">
        <f t="shared" si="3"/>
        <v>163종합평균단위매매가격</v>
      </c>
      <c r="I164" s="1" t="s">
        <v>871</v>
      </c>
      <c r="J164" s="13">
        <v>1579.8286190798542</v>
      </c>
      <c r="K164" s="13">
        <v>1580.3461004487906</v>
      </c>
      <c r="L164" s="13">
        <v>1576.1436844401785</v>
      </c>
      <c r="M164" s="13">
        <v>1572.1942414843504</v>
      </c>
      <c r="N164" s="13">
        <v>1569.0757330595982</v>
      </c>
      <c r="O164" s="13">
        <v>1554.4379405505508</v>
      </c>
      <c r="P164" s="13">
        <v>1546.4491178123433</v>
      </c>
      <c r="Q164" s="14">
        <v>1538.5441896760356</v>
      </c>
      <c r="R164" s="14">
        <v>1538.5355386940157</v>
      </c>
      <c r="S164" s="14">
        <v>1546.0432878300051</v>
      </c>
      <c r="T164" s="14">
        <v>1557.1373519765493</v>
      </c>
      <c r="U164" s="14">
        <v>1584.7894938926333</v>
      </c>
      <c r="V164" s="14">
        <v>1587.2695303280057</v>
      </c>
      <c r="W164" s="14">
        <v>1582.207339586269</v>
      </c>
      <c r="X164" s="14">
        <v>1582.7128118421724</v>
      </c>
      <c r="Y164" s="14">
        <v>1593.5241632642774</v>
      </c>
      <c r="Z164" s="14">
        <v>1596.7459754658157</v>
      </c>
      <c r="AA164" s="14">
        <v>1596.6150292139801</v>
      </c>
      <c r="AB164" s="14">
        <v>1596.0525637012729</v>
      </c>
      <c r="AC164" s="14">
        <v>1593.8473247263184</v>
      </c>
    </row>
    <row r="165" spans="1:29" s="14" customFormat="1">
      <c r="A165" s="1" t="s">
        <v>524</v>
      </c>
      <c r="B165" s="1" t="s">
        <v>546</v>
      </c>
      <c r="C165" s="1"/>
      <c r="D165" s="1" t="s">
        <v>559</v>
      </c>
      <c r="E165" s="1"/>
      <c r="F165" s="1">
        <v>164</v>
      </c>
      <c r="G165" s="1" t="s">
        <v>836</v>
      </c>
      <c r="H165" s="1" t="str">
        <f t="shared" si="3"/>
        <v>164종합평균단위매매가격</v>
      </c>
      <c r="I165" s="1" t="s">
        <v>871</v>
      </c>
      <c r="J165" s="13">
        <v>1753.5113847898431</v>
      </c>
      <c r="K165" s="13">
        <v>1755.187703601074</v>
      </c>
      <c r="L165" s="13">
        <v>1756.0183172874097</v>
      </c>
      <c r="M165" s="13">
        <v>1757.7505991431938</v>
      </c>
      <c r="N165" s="13">
        <v>1754.5316715003526</v>
      </c>
      <c r="O165" s="13">
        <v>1753.7928641905416</v>
      </c>
      <c r="P165" s="13">
        <v>1747.5840699114262</v>
      </c>
      <c r="Q165" s="14">
        <v>1741.9774372957397</v>
      </c>
      <c r="R165" s="14">
        <v>1737.8396625974233</v>
      </c>
      <c r="S165" s="14">
        <v>1737.95961131595</v>
      </c>
      <c r="T165" s="14">
        <v>1737.9393261097398</v>
      </c>
      <c r="U165" s="14">
        <v>1744.4396445173725</v>
      </c>
      <c r="V165" s="14">
        <v>1743.3613158648598</v>
      </c>
      <c r="W165" s="14">
        <v>1742.1747324178193</v>
      </c>
      <c r="X165" s="14">
        <v>1741.2829151497567</v>
      </c>
      <c r="Y165" s="14">
        <v>1739.5556535318185</v>
      </c>
      <c r="Z165" s="14">
        <v>1740.7735703165556</v>
      </c>
      <c r="AA165" s="14">
        <v>1740.0806860588323</v>
      </c>
      <c r="AB165" s="14">
        <v>1737.512944128672</v>
      </c>
      <c r="AC165" s="14">
        <v>1732.1724401115957</v>
      </c>
    </row>
    <row r="166" spans="1:29" s="14" customFormat="1">
      <c r="A166" s="1" t="s">
        <v>524</v>
      </c>
      <c r="B166" s="1" t="s">
        <v>546</v>
      </c>
      <c r="C166" s="1"/>
      <c r="D166" s="1" t="s">
        <v>636</v>
      </c>
      <c r="E166" s="1"/>
      <c r="F166" s="1">
        <v>165</v>
      </c>
      <c r="G166" s="1" t="s">
        <v>836</v>
      </c>
      <c r="H166" s="1" t="str">
        <f t="shared" si="3"/>
        <v>165종합평균단위매매가격</v>
      </c>
      <c r="I166" s="1" t="s">
        <v>871</v>
      </c>
      <c r="J166" s="13">
        <v>2604.4402507682589</v>
      </c>
      <c r="K166" s="13">
        <v>2600.5338124915256</v>
      </c>
      <c r="L166" s="13">
        <v>2596.9914725371018</v>
      </c>
      <c r="M166" s="13">
        <v>2581.7519313570383</v>
      </c>
      <c r="N166" s="13">
        <v>2571.8997701944918</v>
      </c>
      <c r="O166" s="13">
        <v>2547.3933878040716</v>
      </c>
      <c r="P166" s="13">
        <v>2524.7869143371145</v>
      </c>
      <c r="Q166" s="14">
        <v>2488.5956871137078</v>
      </c>
      <c r="R166" s="14">
        <v>2485.091759052294</v>
      </c>
      <c r="S166" s="14">
        <v>2484.3997472609326</v>
      </c>
      <c r="T166" s="14">
        <v>2485.2688232659398</v>
      </c>
      <c r="U166" s="14">
        <v>2483.3076097528078</v>
      </c>
      <c r="V166" s="14">
        <v>2483.9258847420156</v>
      </c>
      <c r="W166" s="14">
        <v>2480.775408248237</v>
      </c>
      <c r="X166" s="14">
        <v>2480.2544168506674</v>
      </c>
      <c r="Y166" s="14">
        <v>2480.6453731861116</v>
      </c>
      <c r="Z166" s="14">
        <v>2478.4961564372584</v>
      </c>
      <c r="AA166" s="14">
        <v>2476.6739229062896</v>
      </c>
      <c r="AB166" s="14">
        <v>2470.1881171680529</v>
      </c>
      <c r="AC166" s="14">
        <v>2465.7614614857594</v>
      </c>
    </row>
    <row r="167" spans="1:29" s="14" customFormat="1">
      <c r="A167" s="1" t="s">
        <v>524</v>
      </c>
      <c r="B167" s="1" t="s">
        <v>546</v>
      </c>
      <c r="C167" s="1"/>
      <c r="D167" s="1" t="s">
        <v>648</v>
      </c>
      <c r="E167" s="1"/>
      <c r="F167" s="1">
        <v>166</v>
      </c>
      <c r="G167" s="1" t="s">
        <v>836</v>
      </c>
      <c r="H167" s="1" t="str">
        <f t="shared" si="3"/>
        <v>166종합평균단위매매가격</v>
      </c>
      <c r="I167" s="1" t="s">
        <v>871</v>
      </c>
      <c r="J167" s="13">
        <v>2591.5342864740792</v>
      </c>
      <c r="K167" s="13">
        <v>2544.2832063081341</v>
      </c>
      <c r="L167" s="13">
        <v>2534.0910798565928</v>
      </c>
      <c r="M167" s="13">
        <v>2528.4858715921555</v>
      </c>
      <c r="N167" s="13">
        <v>2523.7201920343969</v>
      </c>
      <c r="O167" s="13">
        <v>2495.5200646317276</v>
      </c>
      <c r="P167" s="13">
        <v>2483.2727077444692</v>
      </c>
      <c r="Q167" s="14">
        <v>2464.6527579771846</v>
      </c>
      <c r="R167" s="14">
        <v>2457.875968435289</v>
      </c>
      <c r="S167" s="14">
        <v>2460.4644961142976</v>
      </c>
      <c r="T167" s="14">
        <v>2466.4817407230576</v>
      </c>
      <c r="U167" s="14">
        <v>2482.2729951818105</v>
      </c>
      <c r="V167" s="14">
        <v>2483.5680633561665</v>
      </c>
      <c r="W167" s="14">
        <v>2485.4184358569132</v>
      </c>
      <c r="X167" s="14">
        <v>2493.1352526266096</v>
      </c>
      <c r="Y167" s="14">
        <v>2511.6195138527405</v>
      </c>
      <c r="Z167" s="14">
        <v>2517.7514560825625</v>
      </c>
      <c r="AA167" s="14">
        <v>2522.8308454494081</v>
      </c>
      <c r="AB167" s="14">
        <v>2510.9065875266474</v>
      </c>
      <c r="AC167" s="14">
        <v>2502.3671261331642</v>
      </c>
    </row>
    <row r="168" spans="1:29" s="14" customFormat="1">
      <c r="A168" s="1" t="s">
        <v>524</v>
      </c>
      <c r="B168" s="1" t="s">
        <v>546</v>
      </c>
      <c r="C168" s="1"/>
      <c r="D168" s="1" t="s">
        <v>649</v>
      </c>
      <c r="E168" s="1"/>
      <c r="F168" s="1">
        <v>167</v>
      </c>
      <c r="G168" s="1" t="s">
        <v>836</v>
      </c>
      <c r="H168" s="1" t="str">
        <f t="shared" si="3"/>
        <v>167종합평균단위매매가격</v>
      </c>
      <c r="I168" s="1" t="s">
        <v>871</v>
      </c>
      <c r="J168" s="13">
        <v>1444.7513860811755</v>
      </c>
      <c r="K168" s="13">
        <v>1444.7513860811755</v>
      </c>
      <c r="L168" s="13">
        <v>1443.5934521561715</v>
      </c>
      <c r="M168" s="13">
        <v>1443.3328056386122</v>
      </c>
      <c r="N168" s="13">
        <v>1441.1197647841279</v>
      </c>
      <c r="O168" s="13">
        <v>1440.9809993208266</v>
      </c>
      <c r="P168" s="13">
        <v>1439.9268028842396</v>
      </c>
      <c r="Q168" s="14">
        <v>1439.7316535930374</v>
      </c>
      <c r="R168" s="14">
        <v>1439.9570405739616</v>
      </c>
      <c r="S168" s="14">
        <v>1440.030601693285</v>
      </c>
      <c r="T168" s="14">
        <v>1440.4995284970175</v>
      </c>
      <c r="U168" s="14">
        <v>1470.4293467850982</v>
      </c>
      <c r="V168" s="14">
        <v>1470.4293467850982</v>
      </c>
      <c r="W168" s="14">
        <v>1470.4778926169615</v>
      </c>
      <c r="X168" s="14">
        <v>1470.6804386025433</v>
      </c>
      <c r="Y168" s="14">
        <v>1473.4591345099027</v>
      </c>
      <c r="Z168" s="14">
        <v>1475.8545351484418</v>
      </c>
      <c r="AA168" s="14">
        <v>1475.4631046590189</v>
      </c>
      <c r="AB168" s="14">
        <v>1472.5594044785337</v>
      </c>
      <c r="AC168" s="14">
        <v>1467.1520750636562</v>
      </c>
    </row>
    <row r="169" spans="1:29" s="14" customFormat="1">
      <c r="A169" s="1" t="s">
        <v>524</v>
      </c>
      <c r="B169" s="1" t="s">
        <v>547</v>
      </c>
      <c r="C169" s="1"/>
      <c r="D169" s="1"/>
      <c r="E169" s="1"/>
      <c r="F169" s="1">
        <v>168</v>
      </c>
      <c r="G169" s="1" t="s">
        <v>836</v>
      </c>
      <c r="H169" s="1" t="str">
        <f t="shared" si="3"/>
        <v>168종합평균단위매매가격</v>
      </c>
      <c r="I169" s="1" t="s">
        <v>871</v>
      </c>
      <c r="J169" s="13">
        <v>1441.39117476405</v>
      </c>
      <c r="K169" s="13">
        <v>1441.3027334910339</v>
      </c>
      <c r="L169" s="13">
        <v>1449.1601863901594</v>
      </c>
      <c r="M169" s="13">
        <v>1453.1163907827931</v>
      </c>
      <c r="N169" s="13">
        <v>1461.1575903892842</v>
      </c>
      <c r="O169" s="13">
        <v>1468.7296652509056</v>
      </c>
      <c r="P169" s="13">
        <v>1471.4602147943294</v>
      </c>
      <c r="Q169" s="14">
        <v>1471.0744069455823</v>
      </c>
      <c r="R169" s="14">
        <v>1470.9067503464248</v>
      </c>
      <c r="S169" s="14">
        <v>1471.0973662458969</v>
      </c>
      <c r="T169" s="14">
        <v>1472.6035166262241</v>
      </c>
      <c r="U169" s="14">
        <v>1480.3864404518911</v>
      </c>
      <c r="V169" s="14">
        <v>1480.7101190180399</v>
      </c>
      <c r="W169" s="14">
        <v>1482.1691672767879</v>
      </c>
      <c r="X169" s="14">
        <v>1484.0467663992001</v>
      </c>
      <c r="Y169" s="14">
        <v>1487.6128065305434</v>
      </c>
      <c r="Z169" s="14">
        <v>1490.1454468279549</v>
      </c>
      <c r="AA169" s="14">
        <v>1491.1203269847765</v>
      </c>
      <c r="AB169" s="14">
        <v>1491.1185911428743</v>
      </c>
      <c r="AC169" s="14">
        <v>1490.3767276321282</v>
      </c>
    </row>
    <row r="170" spans="1:29" s="14" customFormat="1">
      <c r="A170" s="1" t="s">
        <v>524</v>
      </c>
      <c r="B170" s="1" t="s">
        <v>547</v>
      </c>
      <c r="C170" s="1"/>
      <c r="D170" s="1" t="s">
        <v>630</v>
      </c>
      <c r="E170" s="1"/>
      <c r="F170" s="1">
        <v>169</v>
      </c>
      <c r="G170" s="1" t="s">
        <v>836</v>
      </c>
      <c r="H170" s="1" t="str">
        <f t="shared" si="3"/>
        <v>169종합평균단위매매가격</v>
      </c>
      <c r="I170" s="1" t="s">
        <v>871</v>
      </c>
      <c r="J170" s="13">
        <v>1505.0610467125955</v>
      </c>
      <c r="K170" s="13">
        <v>1505.0610467125955</v>
      </c>
      <c r="L170" s="13">
        <v>1520.7210855759517</v>
      </c>
      <c r="M170" s="13">
        <v>1533.7362642263345</v>
      </c>
      <c r="N170" s="13">
        <v>1541.0738530125248</v>
      </c>
      <c r="O170" s="13">
        <v>1557.8180515256615</v>
      </c>
      <c r="P170" s="13">
        <v>1564.0056728850413</v>
      </c>
      <c r="Q170" s="14">
        <v>1562.4628662005794</v>
      </c>
      <c r="R170" s="14">
        <v>1567.6932422899843</v>
      </c>
      <c r="S170" s="14">
        <v>1568.5201200486038</v>
      </c>
      <c r="T170" s="14">
        <v>1573.6303805760585</v>
      </c>
      <c r="U170" s="14">
        <v>1582.5693096599664</v>
      </c>
      <c r="V170" s="14">
        <v>1584.6384557235224</v>
      </c>
      <c r="W170" s="14">
        <v>1586.7261339061081</v>
      </c>
      <c r="X170" s="14">
        <v>1588.7609044452945</v>
      </c>
      <c r="Y170" s="14">
        <v>1590.5627298322304</v>
      </c>
      <c r="Z170" s="14">
        <v>1592.4869269558671</v>
      </c>
      <c r="AA170" s="14">
        <v>1596.1439844965855</v>
      </c>
      <c r="AB170" s="14">
        <v>1595.8698718074056</v>
      </c>
      <c r="AC170" s="14">
        <v>1594.8162629054809</v>
      </c>
    </row>
    <row r="171" spans="1:29" s="14" customFormat="1">
      <c r="A171" s="1" t="s">
        <v>524</v>
      </c>
      <c r="B171" s="1" t="s">
        <v>547</v>
      </c>
      <c r="C171" s="1"/>
      <c r="D171" s="1" t="s">
        <v>636</v>
      </c>
      <c r="E171" s="1"/>
      <c r="F171" s="1">
        <v>170</v>
      </c>
      <c r="G171" s="1" t="s">
        <v>836</v>
      </c>
      <c r="H171" s="1" t="str">
        <f t="shared" si="3"/>
        <v>170종합평균단위매매가격</v>
      </c>
      <c r="I171" s="1" t="s">
        <v>871</v>
      </c>
      <c r="J171" s="13">
        <v>1639.7816295589873</v>
      </c>
      <c r="K171" s="13">
        <v>1638.9967278621311</v>
      </c>
      <c r="L171" s="13">
        <v>1645.2589365585727</v>
      </c>
      <c r="M171" s="13">
        <v>1647.5032366552953</v>
      </c>
      <c r="N171" s="13">
        <v>1660.0137238709515</v>
      </c>
      <c r="O171" s="13">
        <v>1677.8168575353411</v>
      </c>
      <c r="P171" s="13">
        <v>1684.8829363335644</v>
      </c>
      <c r="Q171" s="14">
        <v>1684.9902315176003</v>
      </c>
      <c r="R171" s="14">
        <v>1687.9674385819085</v>
      </c>
      <c r="S171" s="14">
        <v>1687.8844830774026</v>
      </c>
      <c r="T171" s="14">
        <v>1689.799207567539</v>
      </c>
      <c r="U171" s="14">
        <v>1704.2123807842941</v>
      </c>
      <c r="V171" s="14">
        <v>1704.125661616959</v>
      </c>
      <c r="W171" s="14">
        <v>1706.4460107912998</v>
      </c>
      <c r="X171" s="14">
        <v>1709.7903087165896</v>
      </c>
      <c r="Y171" s="14">
        <v>1718.7858997942531</v>
      </c>
      <c r="Z171" s="14">
        <v>1720.7308490841551</v>
      </c>
      <c r="AA171" s="14">
        <v>1721.7122877822617</v>
      </c>
      <c r="AB171" s="14">
        <v>1721.8734562434458</v>
      </c>
      <c r="AC171" s="14">
        <v>1720.3025680423673</v>
      </c>
    </row>
    <row r="172" spans="1:29" s="14" customFormat="1">
      <c r="A172" s="1" t="s">
        <v>524</v>
      </c>
      <c r="B172" s="1" t="s">
        <v>547</v>
      </c>
      <c r="C172" s="1"/>
      <c r="D172" s="1" t="s">
        <v>631</v>
      </c>
      <c r="E172" s="1"/>
      <c r="F172" s="1">
        <v>171</v>
      </c>
      <c r="G172" s="1" t="s">
        <v>836</v>
      </c>
      <c r="H172" s="1" t="str">
        <f t="shared" si="3"/>
        <v>171종합평균단위매매가격</v>
      </c>
      <c r="I172" s="1" t="s">
        <v>871</v>
      </c>
      <c r="J172" s="13">
        <v>1332.546101525425</v>
      </c>
      <c r="K172" s="13">
        <v>1332.546101525425</v>
      </c>
      <c r="L172" s="13">
        <v>1337.0843733003396</v>
      </c>
      <c r="M172" s="13">
        <v>1340.3310741006358</v>
      </c>
      <c r="N172" s="13">
        <v>1348.4097301630397</v>
      </c>
      <c r="O172" s="13">
        <v>1348.8960639901204</v>
      </c>
      <c r="P172" s="13">
        <v>1350.9265939085808</v>
      </c>
      <c r="Q172" s="14">
        <v>1351.252882112163</v>
      </c>
      <c r="R172" s="14">
        <v>1354.5616560638875</v>
      </c>
      <c r="S172" s="14">
        <v>1358.5315454956201</v>
      </c>
      <c r="T172" s="14">
        <v>1366.0307879411623</v>
      </c>
      <c r="U172" s="14">
        <v>1374.1680884746625</v>
      </c>
      <c r="V172" s="14">
        <v>1375.486934217286</v>
      </c>
      <c r="W172" s="14">
        <v>1376.5909739229864</v>
      </c>
      <c r="X172" s="14">
        <v>1377.4758417620101</v>
      </c>
      <c r="Y172" s="14">
        <v>1379.5315402774067</v>
      </c>
      <c r="Z172" s="14">
        <v>1383.3843528692344</v>
      </c>
      <c r="AA172" s="14">
        <v>1384.952733157088</v>
      </c>
      <c r="AB172" s="14">
        <v>1384.6099965138326</v>
      </c>
      <c r="AC172" s="14">
        <v>1384.5300510223565</v>
      </c>
    </row>
    <row r="173" spans="1:29" s="14" customFormat="1">
      <c r="A173" s="1" t="s">
        <v>524</v>
      </c>
      <c r="B173" s="1" t="s">
        <v>547</v>
      </c>
      <c r="C173" s="1"/>
      <c r="D173" s="1" t="s">
        <v>645</v>
      </c>
      <c r="E173" s="1"/>
      <c r="F173" s="1">
        <v>172</v>
      </c>
      <c r="G173" s="1" t="s">
        <v>836</v>
      </c>
      <c r="H173" s="1" t="str">
        <f t="shared" si="3"/>
        <v>172종합평균단위매매가격</v>
      </c>
      <c r="I173" s="1" t="s">
        <v>871</v>
      </c>
      <c r="J173" s="13">
        <v>1359.1855242415852</v>
      </c>
      <c r="K173" s="13">
        <v>1359.4543647072558</v>
      </c>
      <c r="L173" s="13">
        <v>1367.5319737481682</v>
      </c>
      <c r="M173" s="13">
        <v>1373.7773810181232</v>
      </c>
      <c r="N173" s="13">
        <v>1378.8866650858229</v>
      </c>
      <c r="O173" s="13">
        <v>1386.5495939567722</v>
      </c>
      <c r="P173" s="13">
        <v>1391.3860938556643</v>
      </c>
      <c r="Q173" s="14">
        <v>1390.5458821850382</v>
      </c>
      <c r="R173" s="14">
        <v>1388.9233807310236</v>
      </c>
      <c r="S173" s="14">
        <v>1387.2034960096032</v>
      </c>
      <c r="T173" s="14">
        <v>1388.578957544961</v>
      </c>
      <c r="U173" s="14">
        <v>1389.3011636081417</v>
      </c>
      <c r="V173" s="14">
        <v>1387.8305053362426</v>
      </c>
      <c r="W173" s="14">
        <v>1388.3358759865828</v>
      </c>
      <c r="X173" s="14">
        <v>1390.9747130760913</v>
      </c>
      <c r="Y173" s="14">
        <v>1390.8730925731395</v>
      </c>
      <c r="Z173" s="14">
        <v>1391.7487655611728</v>
      </c>
      <c r="AA173" s="14">
        <v>1391.8269506353395</v>
      </c>
      <c r="AB173" s="14">
        <v>1391.5142057999942</v>
      </c>
      <c r="AC173" s="14">
        <v>1390.3589332264942</v>
      </c>
    </row>
    <row r="174" spans="1:29" s="14" customFormat="1">
      <c r="A174" s="1" t="s">
        <v>524</v>
      </c>
      <c r="B174" s="1" t="s">
        <v>547</v>
      </c>
      <c r="C174" s="1"/>
      <c r="D174" s="1" t="s">
        <v>650</v>
      </c>
      <c r="E174" s="1"/>
      <c r="F174" s="1">
        <v>173</v>
      </c>
      <c r="G174" s="1" t="s">
        <v>836</v>
      </c>
      <c r="H174" s="1" t="str">
        <f t="shared" si="3"/>
        <v>173종합평균단위매매가격</v>
      </c>
      <c r="I174" s="1" t="s">
        <v>871</v>
      </c>
      <c r="J174" s="13">
        <v>1431.3010138895909</v>
      </c>
      <c r="K174" s="13">
        <v>1431.3010138895909</v>
      </c>
      <c r="L174" s="13">
        <v>1441.2841411306399</v>
      </c>
      <c r="M174" s="13">
        <v>1442.9976581456799</v>
      </c>
      <c r="N174" s="13">
        <v>1450.9301918599538</v>
      </c>
      <c r="O174" s="13">
        <v>1452.5299338027985</v>
      </c>
      <c r="P174" s="13">
        <v>1448.6883324283112</v>
      </c>
      <c r="Q174" s="14">
        <v>1448.1638103213577</v>
      </c>
      <c r="R174" s="14">
        <v>1444.1485900740972</v>
      </c>
      <c r="S174" s="14">
        <v>1444.5676667152575</v>
      </c>
      <c r="T174" s="14">
        <v>1441.6102748444459</v>
      </c>
      <c r="U174" s="14">
        <v>1439.3831178116579</v>
      </c>
      <c r="V174" s="14">
        <v>1441.4268710301669</v>
      </c>
      <c r="W174" s="14">
        <v>1443.408848251016</v>
      </c>
      <c r="X174" s="14">
        <v>1443.5926571514644</v>
      </c>
      <c r="Y174" s="14">
        <v>1447.9476172495533</v>
      </c>
      <c r="Z174" s="14">
        <v>1452.343303467364</v>
      </c>
      <c r="AA174" s="14">
        <v>1453.650221305227</v>
      </c>
      <c r="AB174" s="14">
        <v>1454.1406276939488</v>
      </c>
      <c r="AC174" s="14">
        <v>1454.3055445591021</v>
      </c>
    </row>
    <row r="175" spans="1:29" s="14" customFormat="1">
      <c r="A175" s="1" t="s">
        <v>524</v>
      </c>
      <c r="B175" s="1" t="s">
        <v>548</v>
      </c>
      <c r="C175" s="1"/>
      <c r="D175" s="1"/>
      <c r="E175" s="1"/>
      <c r="F175" s="1">
        <v>174</v>
      </c>
      <c r="G175" s="1" t="s">
        <v>836</v>
      </c>
      <c r="H175" s="1" t="str">
        <f t="shared" si="3"/>
        <v>174종합평균단위매매가격</v>
      </c>
      <c r="I175" s="1" t="s">
        <v>871</v>
      </c>
      <c r="J175" s="13">
        <v>1758.5152331638321</v>
      </c>
      <c r="K175" s="13">
        <v>1765.4737611320245</v>
      </c>
      <c r="L175" s="13">
        <v>1775.1883328687647</v>
      </c>
      <c r="M175" s="13">
        <v>1783.5582140566867</v>
      </c>
      <c r="N175" s="13">
        <v>1787.3874703025576</v>
      </c>
      <c r="O175" s="13">
        <v>1788.6991462967292</v>
      </c>
      <c r="P175" s="13">
        <v>1790.019687953381</v>
      </c>
      <c r="Q175" s="14">
        <v>1794.6125489803539</v>
      </c>
      <c r="R175" s="14">
        <v>1797.5256737861234</v>
      </c>
      <c r="S175" s="14">
        <v>1801.5607253658532</v>
      </c>
      <c r="T175" s="14">
        <v>1806.0426733122756</v>
      </c>
      <c r="U175" s="14">
        <v>1818.8583688974134</v>
      </c>
      <c r="V175" s="14">
        <v>1829.6822947907738</v>
      </c>
      <c r="W175" s="14">
        <v>1833.6183673995054</v>
      </c>
      <c r="X175" s="14">
        <v>1838.0631679004641</v>
      </c>
      <c r="Y175" s="14">
        <v>1854.96401640672</v>
      </c>
      <c r="Z175" s="14">
        <v>1870.8163549529313</v>
      </c>
      <c r="AA175" s="14">
        <v>1889.2831583127854</v>
      </c>
      <c r="AB175" s="14">
        <v>1915.1356397521358</v>
      </c>
      <c r="AC175" s="14">
        <v>1928.877999493855</v>
      </c>
    </row>
    <row r="176" spans="1:29" s="14" customFormat="1">
      <c r="A176" s="1" t="s">
        <v>524</v>
      </c>
      <c r="B176" s="1" t="s">
        <v>548</v>
      </c>
      <c r="C176" s="1"/>
      <c r="D176" s="1" t="s">
        <v>559</v>
      </c>
      <c r="E176" s="1"/>
      <c r="F176" s="1">
        <v>175</v>
      </c>
      <c r="G176" s="1" t="s">
        <v>836</v>
      </c>
      <c r="H176" s="1" t="str">
        <f t="shared" si="3"/>
        <v>175종합평균단위매매가격</v>
      </c>
      <c r="I176" s="1" t="s">
        <v>871</v>
      </c>
      <c r="J176" s="13">
        <v>2151.3731032073106</v>
      </c>
      <c r="K176" s="13">
        <v>2152.7123187393759</v>
      </c>
      <c r="L176" s="13">
        <v>2154.2815785700791</v>
      </c>
      <c r="M176" s="13">
        <v>2163.3640757518269</v>
      </c>
      <c r="N176" s="13">
        <v>2165.2530770636859</v>
      </c>
      <c r="O176" s="13">
        <v>2165.7390044718045</v>
      </c>
      <c r="P176" s="13">
        <v>2166.437080167264</v>
      </c>
      <c r="Q176" s="14">
        <v>2173.8145079514202</v>
      </c>
      <c r="R176" s="14">
        <v>2173.8145079514202</v>
      </c>
      <c r="S176" s="14">
        <v>2176.3726518499002</v>
      </c>
      <c r="T176" s="14">
        <v>2181.9341487144197</v>
      </c>
      <c r="U176" s="14">
        <v>2207.7474960318186</v>
      </c>
      <c r="V176" s="14">
        <v>2221.2695846020019</v>
      </c>
      <c r="W176" s="14">
        <v>2224.7928406097553</v>
      </c>
      <c r="X176" s="14">
        <v>2228.8147141644072</v>
      </c>
      <c r="Y176" s="14">
        <v>2243.3520344821127</v>
      </c>
      <c r="Z176" s="14">
        <v>2250.1355786854697</v>
      </c>
      <c r="AA176" s="14">
        <v>2251.0774739218532</v>
      </c>
      <c r="AB176" s="14">
        <v>2257.2060884066227</v>
      </c>
      <c r="AC176" s="14">
        <v>2267.8802160325176</v>
      </c>
    </row>
    <row r="177" spans="1:29" s="14" customFormat="1">
      <c r="A177" s="1" t="s">
        <v>524</v>
      </c>
      <c r="B177" s="1" t="s">
        <v>548</v>
      </c>
      <c r="C177" s="1"/>
      <c r="D177" s="1" t="s">
        <v>630</v>
      </c>
      <c r="E177" s="1"/>
      <c r="F177" s="1">
        <v>176</v>
      </c>
      <c r="G177" s="1" t="s">
        <v>836</v>
      </c>
      <c r="H177" s="1" t="str">
        <f t="shared" si="3"/>
        <v>176종합평균단위매매가격</v>
      </c>
      <c r="I177" s="1" t="s">
        <v>871</v>
      </c>
      <c r="J177" s="13">
        <v>1603.9917782368657</v>
      </c>
      <c r="K177" s="13">
        <v>1609.7277338754234</v>
      </c>
      <c r="L177" s="13">
        <v>1619.8727615637074</v>
      </c>
      <c r="M177" s="13">
        <v>1626.2780437164436</v>
      </c>
      <c r="N177" s="13">
        <v>1632.5917273564976</v>
      </c>
      <c r="O177" s="13">
        <v>1635.6950678333894</v>
      </c>
      <c r="P177" s="13">
        <v>1641.8653017475406</v>
      </c>
      <c r="Q177" s="14">
        <v>1645.4292076064694</v>
      </c>
      <c r="R177" s="14">
        <v>1646.9999886792682</v>
      </c>
      <c r="S177" s="14">
        <v>1646.9234710512419</v>
      </c>
      <c r="T177" s="14">
        <v>1648.8066541981386</v>
      </c>
      <c r="U177" s="14">
        <v>1664.6997295752012</v>
      </c>
      <c r="V177" s="14">
        <v>1668.1448820668568</v>
      </c>
      <c r="W177" s="14">
        <v>1668.1448820668568</v>
      </c>
      <c r="X177" s="14">
        <v>1673.0152846859928</v>
      </c>
      <c r="Y177" s="14">
        <v>1707.5122454253114</v>
      </c>
      <c r="Z177" s="14">
        <v>1722.7848771240535</v>
      </c>
      <c r="AA177" s="14">
        <v>1741.0072952615062</v>
      </c>
      <c r="AB177" s="14">
        <v>1751.0022770668165</v>
      </c>
      <c r="AC177" s="14">
        <v>1757.9615900912936</v>
      </c>
    </row>
    <row r="178" spans="1:29" s="14" customFormat="1">
      <c r="A178" s="1" t="s">
        <v>524</v>
      </c>
      <c r="B178" s="1" t="s">
        <v>548</v>
      </c>
      <c r="C178" s="1"/>
      <c r="D178" s="1" t="s">
        <v>636</v>
      </c>
      <c r="E178" s="1"/>
      <c r="F178" s="1">
        <v>177</v>
      </c>
      <c r="G178" s="1" t="s">
        <v>836</v>
      </c>
      <c r="H178" s="1" t="str">
        <f t="shared" si="3"/>
        <v>177종합평균단위매매가격</v>
      </c>
      <c r="I178" s="1" t="s">
        <v>871</v>
      </c>
      <c r="J178" s="13">
        <v>1265.3734972962079</v>
      </c>
      <c r="K178" s="13">
        <v>1268.229089900143</v>
      </c>
      <c r="L178" s="13">
        <v>1270.624157920254</v>
      </c>
      <c r="M178" s="13">
        <v>1272.8844877964541</v>
      </c>
      <c r="N178" s="13">
        <v>1273.462377563314</v>
      </c>
      <c r="O178" s="13">
        <v>1274.1303492996958</v>
      </c>
      <c r="P178" s="13">
        <v>1274.1061977898389</v>
      </c>
      <c r="Q178" s="14">
        <v>1275.3352863122113</v>
      </c>
      <c r="R178" s="14">
        <v>1275.3352863122113</v>
      </c>
      <c r="S178" s="14">
        <v>1279.4533328294181</v>
      </c>
      <c r="T178" s="14">
        <v>1283.3701172294648</v>
      </c>
      <c r="U178" s="14">
        <v>1329.1555898494637</v>
      </c>
      <c r="V178" s="14">
        <v>1336.0557935998231</v>
      </c>
      <c r="W178" s="14">
        <v>1337.232362240467</v>
      </c>
      <c r="X178" s="14">
        <v>1338.0554575664225</v>
      </c>
      <c r="Y178" s="14">
        <v>1344.5034736472408</v>
      </c>
      <c r="Z178" s="14">
        <v>1350.4848011275242</v>
      </c>
      <c r="AA178" s="14">
        <v>1354.8612780681544</v>
      </c>
      <c r="AB178" s="14">
        <v>1362.2709548935477</v>
      </c>
      <c r="AC178" s="14">
        <v>1366.6119233855532</v>
      </c>
    </row>
    <row r="179" spans="1:29" s="14" customFormat="1">
      <c r="A179" s="1" t="s">
        <v>524</v>
      </c>
      <c r="B179" s="1" t="s">
        <v>548</v>
      </c>
      <c r="C179" s="1"/>
      <c r="D179" s="1" t="s">
        <v>631</v>
      </c>
      <c r="E179" s="1"/>
      <c r="F179" s="1">
        <v>178</v>
      </c>
      <c r="G179" s="1" t="s">
        <v>836</v>
      </c>
      <c r="H179" s="1" t="str">
        <f t="shared" si="3"/>
        <v>178종합평균단위매매가격</v>
      </c>
      <c r="I179" s="1" t="s">
        <v>871</v>
      </c>
      <c r="J179" s="13">
        <v>1295.3752945876365</v>
      </c>
      <c r="K179" s="13">
        <v>1297.531834494677</v>
      </c>
      <c r="L179" s="13">
        <v>1299.2599590185546</v>
      </c>
      <c r="M179" s="13">
        <v>1301.8370120040499</v>
      </c>
      <c r="N179" s="13">
        <v>1303.3873507086062</v>
      </c>
      <c r="O179" s="13">
        <v>1304.8965205296022</v>
      </c>
      <c r="P179" s="13">
        <v>1305.41617610812</v>
      </c>
      <c r="Q179" s="14">
        <v>1307.884267113234</v>
      </c>
      <c r="R179" s="14">
        <v>1309.144850021856</v>
      </c>
      <c r="S179" s="14">
        <v>1312.3966098902799</v>
      </c>
      <c r="T179" s="14">
        <v>1315.8838392063246</v>
      </c>
      <c r="U179" s="14">
        <v>1323.6893053245053</v>
      </c>
      <c r="V179" s="14">
        <v>1334.3595739915513</v>
      </c>
      <c r="W179" s="14">
        <v>1335.3663302211905</v>
      </c>
      <c r="X179" s="14">
        <v>1336.9219152645244</v>
      </c>
      <c r="Y179" s="14">
        <v>1341.7233049169872</v>
      </c>
      <c r="Z179" s="14">
        <v>1349.6336977188009</v>
      </c>
      <c r="AA179" s="14">
        <v>1353.8715291331362</v>
      </c>
      <c r="AB179" s="14">
        <v>1360.6647829740884</v>
      </c>
      <c r="AC179" s="14">
        <v>1365.0643771054056</v>
      </c>
    </row>
    <row r="180" spans="1:29" s="14" customFormat="1">
      <c r="A180" s="1" t="s">
        <v>524</v>
      </c>
      <c r="B180" s="1" t="s">
        <v>548</v>
      </c>
      <c r="C180" s="1"/>
      <c r="D180" s="1" t="s">
        <v>645</v>
      </c>
      <c r="E180" s="1"/>
      <c r="F180" s="1">
        <v>179</v>
      </c>
      <c r="G180" s="1" t="s">
        <v>836</v>
      </c>
      <c r="H180" s="1" t="str">
        <f t="shared" si="3"/>
        <v>179종합평균단위매매가격</v>
      </c>
      <c r="I180" s="1" t="s">
        <v>871</v>
      </c>
      <c r="J180" s="13">
        <v>1754.9050079459</v>
      </c>
      <c r="K180" s="13">
        <v>1765.6464161372296</v>
      </c>
      <c r="L180" s="13">
        <v>1777.9541456070715</v>
      </c>
      <c r="M180" s="13">
        <v>1780.1113054072025</v>
      </c>
      <c r="N180" s="13">
        <v>1784.0479315571863</v>
      </c>
      <c r="O180" s="13">
        <v>1786.3769724601652</v>
      </c>
      <c r="P180" s="13">
        <v>1787.2900798118881</v>
      </c>
      <c r="Q180" s="14">
        <v>1791.9116749695409</v>
      </c>
      <c r="R180" s="14">
        <v>1797.271365289547</v>
      </c>
      <c r="S180" s="14">
        <v>1801.449044550033</v>
      </c>
      <c r="T180" s="14">
        <v>1806.2881811174959</v>
      </c>
      <c r="U180" s="14">
        <v>1818.048376254814</v>
      </c>
      <c r="V180" s="14">
        <v>1831.2472816380814</v>
      </c>
      <c r="W180" s="14">
        <v>1839.0983707420987</v>
      </c>
      <c r="X180" s="14">
        <v>1850.0242153604418</v>
      </c>
      <c r="Y180" s="14">
        <v>1869.7801214729814</v>
      </c>
      <c r="Z180" s="14">
        <v>1888.8119160957399</v>
      </c>
      <c r="AA180" s="14">
        <v>1911.3221356748631</v>
      </c>
      <c r="AB180" s="14">
        <v>1957.3435558339565</v>
      </c>
      <c r="AC180" s="14">
        <v>1983.6881036433053</v>
      </c>
    </row>
    <row r="181" spans="1:29" s="14" customFormat="1">
      <c r="A181" s="1" t="s">
        <v>524</v>
      </c>
      <c r="B181" s="1" t="s">
        <v>548</v>
      </c>
      <c r="C181" s="1"/>
      <c r="D181" s="1" t="s">
        <v>651</v>
      </c>
      <c r="E181" s="1"/>
      <c r="F181" s="1">
        <v>180</v>
      </c>
      <c r="G181" s="1" t="s">
        <v>836</v>
      </c>
      <c r="H181" s="1" t="str">
        <f t="shared" si="3"/>
        <v>180종합평균단위매매가격</v>
      </c>
      <c r="I181" s="1" t="s">
        <v>871</v>
      </c>
      <c r="J181" s="13">
        <v>2091.4632625423583</v>
      </c>
      <c r="K181" s="13">
        <v>2093.5592878377206</v>
      </c>
      <c r="L181" s="13">
        <v>2101.1799659763074</v>
      </c>
      <c r="M181" s="13">
        <v>2103.8894677127664</v>
      </c>
      <c r="N181" s="13">
        <v>2102.0619433299771</v>
      </c>
      <c r="O181" s="13">
        <v>2102.8993719274463</v>
      </c>
      <c r="P181" s="13">
        <v>2099.9121840430321</v>
      </c>
      <c r="Q181" s="14">
        <v>2101.2655446271101</v>
      </c>
      <c r="R181" s="14">
        <v>2101.4174222288775</v>
      </c>
      <c r="S181" s="14">
        <v>2101.9115305562163</v>
      </c>
      <c r="T181" s="14">
        <v>2103.1587624619224</v>
      </c>
      <c r="U181" s="14">
        <v>2107.9945440124511</v>
      </c>
      <c r="V181" s="14">
        <v>2116.3184438645608</v>
      </c>
      <c r="W181" s="14">
        <v>2116.8761130130274</v>
      </c>
      <c r="X181" s="14">
        <v>2118.9996669567454</v>
      </c>
      <c r="Y181" s="14">
        <v>2137.2116922309165</v>
      </c>
      <c r="Z181" s="14">
        <v>2152.0802338819572</v>
      </c>
      <c r="AA181" s="14">
        <v>2171.6665040185426</v>
      </c>
      <c r="AB181" s="14">
        <v>2187.6661850507294</v>
      </c>
      <c r="AC181" s="14">
        <v>2199.5457524311519</v>
      </c>
    </row>
    <row r="182" spans="1:29" s="14" customFormat="1">
      <c r="A182" s="1" t="s">
        <v>524</v>
      </c>
      <c r="B182" s="1" t="s">
        <v>548</v>
      </c>
      <c r="C182" s="1"/>
      <c r="D182" s="1" t="s">
        <v>652</v>
      </c>
      <c r="E182" s="1"/>
      <c r="F182" s="1">
        <v>181</v>
      </c>
      <c r="G182" s="1" t="s">
        <v>836</v>
      </c>
      <c r="H182" s="1" t="str">
        <f t="shared" si="3"/>
        <v>181종합평균단위매매가격</v>
      </c>
      <c r="I182" s="1" t="s">
        <v>871</v>
      </c>
      <c r="J182" s="13">
        <v>2008.4499607528055</v>
      </c>
      <c r="K182" s="13">
        <v>2019.0070467673174</v>
      </c>
      <c r="L182" s="13">
        <v>2033.021677539572</v>
      </c>
      <c r="M182" s="13">
        <v>2055.5941131434247</v>
      </c>
      <c r="N182" s="13">
        <v>2061.6779874643162</v>
      </c>
      <c r="O182" s="13">
        <v>2061.6816001355792</v>
      </c>
      <c r="P182" s="13">
        <v>2065.6184653289106</v>
      </c>
      <c r="Q182" s="14">
        <v>2074.0512422378688</v>
      </c>
      <c r="R182" s="14">
        <v>2077.4549282975213</v>
      </c>
      <c r="S182" s="14">
        <v>2086.5196725639521</v>
      </c>
      <c r="T182" s="14">
        <v>2094.0761936898007</v>
      </c>
      <c r="U182" s="14">
        <v>2111.4068490534978</v>
      </c>
      <c r="V182" s="14">
        <v>2129.1147438851958</v>
      </c>
      <c r="W182" s="14">
        <v>2135.1497988897704</v>
      </c>
      <c r="X182" s="14">
        <v>2137.3500621057997</v>
      </c>
      <c r="Y182" s="14">
        <v>2149.9243868179374</v>
      </c>
      <c r="Z182" s="14">
        <v>2173.2232567784818</v>
      </c>
      <c r="AA182" s="14">
        <v>2202.0719918112945</v>
      </c>
      <c r="AB182" s="14">
        <v>2246.8279003140406</v>
      </c>
      <c r="AC182" s="14">
        <v>2264.2959392275284</v>
      </c>
    </row>
    <row r="183" spans="1:29" s="14" customFormat="1">
      <c r="A183" s="1" t="s">
        <v>524</v>
      </c>
      <c r="B183" s="1" t="s">
        <v>548</v>
      </c>
      <c r="C183" s="1"/>
      <c r="D183" s="1" t="s">
        <v>653</v>
      </c>
      <c r="E183" s="1"/>
      <c r="F183" s="1">
        <v>182</v>
      </c>
      <c r="G183" s="1" t="s">
        <v>836</v>
      </c>
      <c r="H183" s="1" t="str">
        <f t="shared" si="3"/>
        <v>182종합평균단위매매가격</v>
      </c>
      <c r="I183" s="1" t="s">
        <v>871</v>
      </c>
      <c r="J183" s="13">
        <v>1334.3505294062104</v>
      </c>
      <c r="K183" s="13">
        <v>1345.1738238793851</v>
      </c>
      <c r="L183" s="13">
        <v>1357.7429527831198</v>
      </c>
      <c r="M183" s="13">
        <v>1370.3940033143772</v>
      </c>
      <c r="N183" s="13">
        <v>1384.4618366335376</v>
      </c>
      <c r="O183" s="13">
        <v>1386.4146139147108</v>
      </c>
      <c r="P183" s="13">
        <v>1388.0584838469215</v>
      </c>
      <c r="Q183" s="14">
        <v>1396.2891129860934</v>
      </c>
      <c r="R183" s="14">
        <v>1405.5325752318508</v>
      </c>
      <c r="S183" s="14">
        <v>1410.0479188231404</v>
      </c>
      <c r="T183" s="14">
        <v>1417.6867683189623</v>
      </c>
      <c r="U183" s="14">
        <v>1437.3914426192134</v>
      </c>
      <c r="V183" s="14">
        <v>1443.2276305932346</v>
      </c>
      <c r="W183" s="14">
        <v>1450.7492350781458</v>
      </c>
      <c r="X183" s="14">
        <v>1456.9745943758858</v>
      </c>
      <c r="Y183" s="14">
        <v>1474.9144663352442</v>
      </c>
      <c r="Z183" s="14">
        <v>1485.2123777033182</v>
      </c>
      <c r="AA183" s="14">
        <v>1494.1794496185198</v>
      </c>
      <c r="AB183" s="14">
        <v>1503.5684743834624</v>
      </c>
      <c r="AC183" s="14">
        <v>1508.5181616213074</v>
      </c>
    </row>
    <row r="184" spans="1:29" s="14" customFormat="1">
      <c r="A184" s="1" t="s">
        <v>524</v>
      </c>
      <c r="B184" s="1" t="s">
        <v>549</v>
      </c>
      <c r="C184" s="1"/>
      <c r="D184" s="1"/>
      <c r="E184" s="1"/>
      <c r="F184" s="1">
        <v>183</v>
      </c>
      <c r="G184" s="1" t="s">
        <v>836</v>
      </c>
      <c r="H184" s="1" t="str">
        <f t="shared" si="3"/>
        <v>183종합평균단위매매가격</v>
      </c>
      <c r="I184" s="1" t="s">
        <v>871</v>
      </c>
      <c r="J184" s="13">
        <v>2095.3365671246816</v>
      </c>
      <c r="K184" s="13">
        <v>2111.676687827538</v>
      </c>
      <c r="L184" s="13">
        <v>2125.5919848429871</v>
      </c>
      <c r="M184" s="13">
        <v>2140.6652404799793</v>
      </c>
      <c r="N184" s="13">
        <v>2154.1935516224903</v>
      </c>
      <c r="O184" s="13">
        <v>2163.7469596425262</v>
      </c>
      <c r="P184" s="13">
        <v>2152.929611674645</v>
      </c>
      <c r="Q184" s="14">
        <v>2148.1544167783586</v>
      </c>
      <c r="R184" s="14">
        <v>2144.6748829443568</v>
      </c>
      <c r="S184" s="14">
        <v>2143.4703043073519</v>
      </c>
      <c r="T184" s="14">
        <v>2149.8664580310015</v>
      </c>
      <c r="U184" s="14">
        <v>2147.9203035670621</v>
      </c>
      <c r="V184" s="14">
        <v>2145.3430681786299</v>
      </c>
      <c r="W184" s="14">
        <v>2142.090079968717</v>
      </c>
      <c r="X184" s="14">
        <v>2138.9167192143668</v>
      </c>
      <c r="Y184" s="14">
        <v>2140.6461901091411</v>
      </c>
      <c r="Z184" s="14">
        <v>2141.1185368820456</v>
      </c>
      <c r="AA184" s="14">
        <v>2143.3283857645906</v>
      </c>
      <c r="AB184" s="14">
        <v>2145.0121104536474</v>
      </c>
      <c r="AC184" s="14">
        <v>2142.0246257195804</v>
      </c>
    </row>
    <row r="185" spans="1:29" s="14" customFormat="1">
      <c r="A185" s="1" t="s">
        <v>524</v>
      </c>
      <c r="B185" s="1" t="s">
        <v>549</v>
      </c>
      <c r="C185" s="1"/>
      <c r="D185" s="1" t="s">
        <v>559</v>
      </c>
      <c r="E185" s="1"/>
      <c r="F185" s="1">
        <v>184</v>
      </c>
      <c r="G185" s="1" t="s">
        <v>836</v>
      </c>
      <c r="H185" s="1" t="str">
        <f t="shared" si="3"/>
        <v>184종합평균단위매매가격</v>
      </c>
      <c r="I185" s="1" t="s">
        <v>871</v>
      </c>
      <c r="J185" s="13">
        <v>2041.5624392844682</v>
      </c>
      <c r="K185" s="13">
        <v>2046.7195529279097</v>
      </c>
      <c r="L185" s="13">
        <v>2051.6814040405357</v>
      </c>
      <c r="M185" s="13">
        <v>2058.7661018800868</v>
      </c>
      <c r="N185" s="13">
        <v>2066.6537422207562</v>
      </c>
      <c r="O185" s="13">
        <v>2077.4344958287406</v>
      </c>
      <c r="P185" s="13">
        <v>2080.9676593017925</v>
      </c>
      <c r="Q185" s="14">
        <v>2075.4809111070267</v>
      </c>
      <c r="R185" s="14">
        <v>2074.9686029389286</v>
      </c>
      <c r="S185" s="14">
        <v>2075.6035964298931</v>
      </c>
      <c r="T185" s="14">
        <v>2070.5549486108539</v>
      </c>
      <c r="U185" s="14">
        <v>2066.7827801597209</v>
      </c>
      <c r="V185" s="14">
        <v>2063.6994297812926</v>
      </c>
      <c r="W185" s="14">
        <v>2062.1772206079486</v>
      </c>
      <c r="X185" s="14">
        <v>2059.9655219107103</v>
      </c>
      <c r="Y185" s="14">
        <v>2066.8984694057108</v>
      </c>
      <c r="Z185" s="14">
        <v>2072.3360155252803</v>
      </c>
      <c r="AA185" s="14">
        <v>2082.9936580212157</v>
      </c>
      <c r="AB185" s="14">
        <v>2091.9559585083875</v>
      </c>
      <c r="AC185" s="14">
        <v>2090.6719008234713</v>
      </c>
    </row>
    <row r="186" spans="1:29" s="14" customFormat="1">
      <c r="A186" s="1" t="s">
        <v>524</v>
      </c>
      <c r="B186" s="1" t="s">
        <v>549</v>
      </c>
      <c r="C186" s="1"/>
      <c r="D186" s="1" t="s">
        <v>631</v>
      </c>
      <c r="E186" s="1"/>
      <c r="F186" s="1">
        <v>185</v>
      </c>
      <c r="G186" s="1" t="s">
        <v>836</v>
      </c>
      <c r="H186" s="1" t="str">
        <f t="shared" si="3"/>
        <v>185종합평균단위매매가격</v>
      </c>
      <c r="I186" s="1" t="s">
        <v>871</v>
      </c>
      <c r="J186" s="13">
        <v>2376.9300052601084</v>
      </c>
      <c r="K186" s="13">
        <v>2381.2340957820497</v>
      </c>
      <c r="L186" s="13">
        <v>2389.4088625124482</v>
      </c>
      <c r="M186" s="13">
        <v>2403.7831596818037</v>
      </c>
      <c r="N186" s="13">
        <v>2416.9380185294249</v>
      </c>
      <c r="O186" s="13">
        <v>2414.0401494363896</v>
      </c>
      <c r="P186" s="13">
        <v>2387.4273546787745</v>
      </c>
      <c r="Q186" s="14">
        <v>2381.4161558941942</v>
      </c>
      <c r="R186" s="14">
        <v>2371.4994186791223</v>
      </c>
      <c r="S186" s="14">
        <v>2365.1716619562731</v>
      </c>
      <c r="T186" s="14">
        <v>2375.1260469950839</v>
      </c>
      <c r="U186" s="14">
        <v>2368.2769514334227</v>
      </c>
      <c r="V186" s="14">
        <v>2363.6715080136314</v>
      </c>
      <c r="W186" s="14">
        <v>2359.5425426870161</v>
      </c>
      <c r="X186" s="14">
        <v>2354.7584574724269</v>
      </c>
      <c r="Y186" s="14">
        <v>2356.9024238545021</v>
      </c>
      <c r="Z186" s="14">
        <v>2357.0926809207076</v>
      </c>
      <c r="AA186" s="14">
        <v>2357.3172698704225</v>
      </c>
      <c r="AB186" s="14">
        <v>2356.7958766388228</v>
      </c>
      <c r="AC186" s="14">
        <v>2353.7659539025435</v>
      </c>
    </row>
    <row r="187" spans="1:29" s="14" customFormat="1">
      <c r="A187" s="1" t="s">
        <v>524</v>
      </c>
      <c r="B187" s="1" t="s">
        <v>549</v>
      </c>
      <c r="C187" s="1"/>
      <c r="D187" s="1" t="s">
        <v>630</v>
      </c>
      <c r="E187" s="1"/>
      <c r="F187" s="1">
        <v>186</v>
      </c>
      <c r="G187" s="1" t="s">
        <v>836</v>
      </c>
      <c r="H187" s="1" t="str">
        <f t="shared" si="3"/>
        <v>186종합평균단위매매가격</v>
      </c>
      <c r="I187" s="1" t="s">
        <v>871</v>
      </c>
      <c r="J187" s="13">
        <v>2235.6879486021235</v>
      </c>
      <c r="K187" s="13">
        <v>2317.1963244610588</v>
      </c>
      <c r="L187" s="13">
        <v>2371.3359823368737</v>
      </c>
      <c r="M187" s="13">
        <v>2432.1574972107123</v>
      </c>
      <c r="N187" s="13">
        <v>2480.2168712818011</v>
      </c>
      <c r="O187" s="13">
        <v>2542.9457908381041</v>
      </c>
      <c r="P187" s="13">
        <v>2501.1409626546738</v>
      </c>
      <c r="Q187" s="14">
        <v>2482.6046330142422</v>
      </c>
      <c r="R187" s="14">
        <v>2478.4118394017382</v>
      </c>
      <c r="S187" s="14">
        <v>2473.2478283129149</v>
      </c>
      <c r="T187" s="14">
        <v>2478.684213546805</v>
      </c>
      <c r="U187" s="14">
        <v>2460.4336485253839</v>
      </c>
      <c r="V187" s="14">
        <v>2447.8710923876556</v>
      </c>
      <c r="W187" s="14">
        <v>2444.4178750975875</v>
      </c>
      <c r="X187" s="14">
        <v>2440.5690242439437</v>
      </c>
      <c r="Y187" s="14">
        <v>2431.8515032394603</v>
      </c>
      <c r="Z187" s="14">
        <v>2423.0270851615314</v>
      </c>
      <c r="AA187" s="14">
        <v>2418.7970926329604</v>
      </c>
      <c r="AB187" s="14">
        <v>2415.3065290627878</v>
      </c>
      <c r="AC187" s="14">
        <v>2408.8451564825486</v>
      </c>
    </row>
    <row r="188" spans="1:29" s="14" customFormat="1">
      <c r="A188" s="1" t="s">
        <v>524</v>
      </c>
      <c r="B188" s="1" t="s">
        <v>549</v>
      </c>
      <c r="C188" s="1"/>
      <c r="D188" s="1" t="s">
        <v>645</v>
      </c>
      <c r="E188" s="1"/>
      <c r="F188" s="1">
        <v>187</v>
      </c>
      <c r="G188" s="1" t="s">
        <v>836</v>
      </c>
      <c r="H188" s="1" t="str">
        <f t="shared" si="3"/>
        <v>187종합평균단위매매가격</v>
      </c>
      <c r="I188" s="1" t="s">
        <v>871</v>
      </c>
      <c r="J188" s="13">
        <v>2329.5202044332159</v>
      </c>
      <c r="K188" s="13">
        <v>2364.8281169320126</v>
      </c>
      <c r="L188" s="13">
        <v>2393.6273804994962</v>
      </c>
      <c r="M188" s="13">
        <v>2399.656589493753</v>
      </c>
      <c r="N188" s="13">
        <v>2412.3863847546259</v>
      </c>
      <c r="O188" s="13">
        <v>2415.7164052230023</v>
      </c>
      <c r="P188" s="13">
        <v>2413.2478954895578</v>
      </c>
      <c r="Q188" s="14">
        <v>2411.0788047360284</v>
      </c>
      <c r="R188" s="14">
        <v>2410.8407107213939</v>
      </c>
      <c r="S188" s="14">
        <v>2419.0834386340339</v>
      </c>
      <c r="T188" s="14">
        <v>2439.8227022280198</v>
      </c>
      <c r="U188" s="14">
        <v>2447.7322257718874</v>
      </c>
      <c r="V188" s="14">
        <v>2455.3766387543428</v>
      </c>
      <c r="W188" s="14">
        <v>2452.5916953639967</v>
      </c>
      <c r="X188" s="14">
        <v>2449.1335047984644</v>
      </c>
      <c r="Y188" s="14">
        <v>2449.9239634880764</v>
      </c>
      <c r="Z188" s="14">
        <v>2451.5011446601488</v>
      </c>
      <c r="AA188" s="14">
        <v>2450.3768164240887</v>
      </c>
      <c r="AB188" s="14">
        <v>2447.915610935002</v>
      </c>
      <c r="AC188" s="14">
        <v>2443.2952448807405</v>
      </c>
    </row>
    <row r="189" spans="1:29" s="14" customFormat="1">
      <c r="A189" s="1" t="s">
        <v>524</v>
      </c>
      <c r="B189" s="1" t="s">
        <v>549</v>
      </c>
      <c r="C189" s="1"/>
      <c r="D189" s="1" t="s">
        <v>654</v>
      </c>
      <c r="E189" s="1"/>
      <c r="F189" s="1">
        <v>188</v>
      </c>
      <c r="G189" s="1" t="s">
        <v>836</v>
      </c>
      <c r="H189" s="1" t="str">
        <f t="shared" si="3"/>
        <v>188종합평균단위매매가격</v>
      </c>
      <c r="I189" s="1" t="s">
        <v>871</v>
      </c>
      <c r="J189" s="13">
        <v>1506.5745060948298</v>
      </c>
      <c r="K189" s="13">
        <v>1509.0374195650809</v>
      </c>
      <c r="L189" s="13">
        <v>1511.9035685720773</v>
      </c>
      <c r="M189" s="13">
        <v>1518.2751623554072</v>
      </c>
      <c r="N189" s="13">
        <v>1521.1475905075895</v>
      </c>
      <c r="O189" s="13">
        <v>1526.0661775704773</v>
      </c>
      <c r="P189" s="13">
        <v>1536.4815327891527</v>
      </c>
      <c r="Q189" s="14">
        <v>1539.6051822470201</v>
      </c>
      <c r="R189" s="14">
        <v>1541.730182797598</v>
      </c>
      <c r="S189" s="14">
        <v>1543.2019776239704</v>
      </c>
      <c r="T189" s="14">
        <v>1547.2375485607301</v>
      </c>
      <c r="U189" s="14">
        <v>1536.7557043859892</v>
      </c>
      <c r="V189" s="14">
        <v>1536.8253443399803</v>
      </c>
      <c r="W189" s="14">
        <v>1533.1048331322868</v>
      </c>
      <c r="X189" s="14">
        <v>1532.0423797373842</v>
      </c>
      <c r="Y189" s="14">
        <v>1534.2407198634755</v>
      </c>
      <c r="Z189" s="14">
        <v>1534.6397894962922</v>
      </c>
      <c r="AA189" s="14">
        <v>1537.3074149284089</v>
      </c>
      <c r="AB189" s="14">
        <v>1540.7304058863526</v>
      </c>
      <c r="AC189" s="14">
        <v>1539.0079338368903</v>
      </c>
    </row>
    <row r="190" spans="1:29" s="14" customFormat="1">
      <c r="A190" s="1" t="s">
        <v>655</v>
      </c>
      <c r="B190" s="1"/>
      <c r="C190" s="1"/>
      <c r="D190" s="1"/>
      <c r="E190" s="1"/>
      <c r="F190" s="1">
        <v>189</v>
      </c>
      <c r="G190" s="1" t="s">
        <v>836</v>
      </c>
      <c r="H190" s="1" t="str">
        <f t="shared" si="3"/>
        <v>189종합평균단위매매가격</v>
      </c>
      <c r="I190" s="1" t="s">
        <v>871</v>
      </c>
      <c r="J190" s="13">
        <v>2043.6022387164364</v>
      </c>
      <c r="K190" s="13">
        <v>2042.667382973671</v>
      </c>
      <c r="L190" s="13">
        <v>2043.8280928425547</v>
      </c>
      <c r="M190" s="13">
        <v>2044.0403546474829</v>
      </c>
      <c r="N190" s="13">
        <v>2042.3573925112842</v>
      </c>
      <c r="O190" s="13">
        <v>2037.4604014618553</v>
      </c>
      <c r="P190" s="13">
        <v>2030.5011537232504</v>
      </c>
      <c r="Q190" s="14">
        <v>2023.2668873106509</v>
      </c>
      <c r="R190" s="14">
        <v>2019.0449865814073</v>
      </c>
      <c r="S190" s="14">
        <v>2016.4419877070911</v>
      </c>
      <c r="T190" s="14">
        <v>2015.4910886739401</v>
      </c>
      <c r="U190" s="14">
        <v>2018.8771214669707</v>
      </c>
      <c r="V190" s="14">
        <v>2015.6311748579483</v>
      </c>
      <c r="W190" s="14">
        <v>2012.1901610256434</v>
      </c>
      <c r="X190" s="14">
        <v>2010.1751727581686</v>
      </c>
      <c r="Y190" s="14">
        <v>2015.9355227438177</v>
      </c>
      <c r="Z190" s="14">
        <v>2019.6331886812309</v>
      </c>
      <c r="AA190" s="14">
        <v>2022.9086437491308</v>
      </c>
      <c r="AB190" s="14">
        <v>2025.6481849500394</v>
      </c>
      <c r="AC190" s="14">
        <v>2025.9344985572654</v>
      </c>
    </row>
    <row r="191" spans="1:29" s="14" customFormat="1">
      <c r="A191" s="1" t="s">
        <v>1384</v>
      </c>
      <c r="B191" s="1" t="s">
        <v>1383</v>
      </c>
      <c r="C191" s="1"/>
      <c r="D191" s="1"/>
      <c r="E191" s="1"/>
      <c r="F191" s="1">
        <v>190</v>
      </c>
      <c r="G191" s="1" t="s">
        <v>836</v>
      </c>
      <c r="H191" s="1" t="str">
        <f t="shared" si="3"/>
        <v>190종합평균단위매매가격</v>
      </c>
      <c r="I191" s="1" t="s">
        <v>871</v>
      </c>
      <c r="J191" s="13"/>
      <c r="K191" s="13"/>
      <c r="L191" s="13"/>
      <c r="M191" s="13"/>
      <c r="N191" s="13"/>
      <c r="O191" s="13"/>
      <c r="P191" s="13"/>
      <c r="U191" s="14">
        <v>1118.4356921648653</v>
      </c>
      <c r="V191" s="14">
        <v>1129.6341176860774</v>
      </c>
      <c r="W191" s="14">
        <v>1141.4033679678666</v>
      </c>
      <c r="X191" s="14">
        <v>1154.5244609744987</v>
      </c>
      <c r="Y191" s="14">
        <v>1162.5728119470837</v>
      </c>
      <c r="Z191" s="14">
        <v>1172.0205983124818</v>
      </c>
      <c r="AA191" s="14">
        <v>1175.8193102028833</v>
      </c>
      <c r="AB191" s="14">
        <v>1175.1741007309547</v>
      </c>
      <c r="AC191" s="14">
        <v>1171.7369170987372</v>
      </c>
    </row>
    <row r="192" spans="1:29" s="14" customFormat="1">
      <c r="A192" s="1" t="s">
        <v>853</v>
      </c>
      <c r="B192" s="1"/>
      <c r="C192" s="1"/>
      <c r="D192" s="1"/>
      <c r="E192" s="1"/>
      <c r="F192" s="1">
        <v>191</v>
      </c>
      <c r="G192" s="1" t="s">
        <v>836</v>
      </c>
      <c r="H192" s="1" t="str">
        <f t="shared" si="3"/>
        <v>191종합평균단위매매가격</v>
      </c>
      <c r="I192" s="1" t="s">
        <v>871</v>
      </c>
      <c r="J192" s="1">
        <v>1164.8077110956335</v>
      </c>
      <c r="K192" s="13">
        <v>1166.9681454973584</v>
      </c>
      <c r="L192" s="13">
        <v>1170.6825209667702</v>
      </c>
      <c r="M192" s="13">
        <v>1173.3253551814846</v>
      </c>
      <c r="N192" s="13">
        <v>1174.2559065201574</v>
      </c>
      <c r="O192" s="13">
        <v>1173.7051559048211</v>
      </c>
      <c r="P192" s="13">
        <v>1172.3163443593462</v>
      </c>
      <c r="Q192" s="13">
        <v>1172.1437798128509</v>
      </c>
      <c r="R192" s="14">
        <v>1172.2401526719207</v>
      </c>
      <c r="S192" s="14">
        <v>1172.8016464164421</v>
      </c>
      <c r="T192" s="14">
        <v>1172.714796167216</v>
      </c>
      <c r="U192" s="14">
        <v>1177.1529202631039</v>
      </c>
      <c r="V192" s="14">
        <v>1176.2908006488715</v>
      </c>
      <c r="W192" s="14">
        <v>1175.9775831957193</v>
      </c>
      <c r="X192" s="14">
        <v>1176.5753925827839</v>
      </c>
      <c r="Y192" s="14">
        <v>1179.0068726974357</v>
      </c>
      <c r="Z192" s="14">
        <v>1181.720154128396</v>
      </c>
      <c r="AA192" s="14">
        <v>1182.939342214441</v>
      </c>
      <c r="AB192" s="14">
        <v>1184.4134937324952</v>
      </c>
      <c r="AC192" s="14">
        <v>1184.5345954897934</v>
      </c>
    </row>
    <row r="193" spans="1:29" s="14" customFormat="1">
      <c r="A193" s="1" t="s">
        <v>524</v>
      </c>
      <c r="B193" s="1" t="s">
        <v>550</v>
      </c>
      <c r="C193" s="1"/>
      <c r="D193" s="1"/>
      <c r="E193" s="1"/>
      <c r="F193" s="1">
        <v>192</v>
      </c>
      <c r="G193" s="1" t="s">
        <v>836</v>
      </c>
      <c r="H193" s="1" t="str">
        <f t="shared" si="3"/>
        <v>192종합평균단위매매가격</v>
      </c>
      <c r="I193" s="1" t="s">
        <v>871</v>
      </c>
      <c r="J193" s="13">
        <v>1067.2822647197233</v>
      </c>
      <c r="K193" s="13">
        <v>1071.9644211579055</v>
      </c>
      <c r="L193" s="13">
        <v>1075.4856616940583</v>
      </c>
      <c r="M193" s="13">
        <v>1077.7936328783194</v>
      </c>
      <c r="N193" s="13">
        <v>1077.7057223042984</v>
      </c>
      <c r="O193" s="13">
        <v>1078.0552826889236</v>
      </c>
      <c r="P193" s="13">
        <v>1077.3970207414768</v>
      </c>
      <c r="Q193" s="14">
        <v>1075.8795499329105</v>
      </c>
      <c r="R193" s="14">
        <v>1075.3698919101373</v>
      </c>
      <c r="S193" s="14">
        <v>1074.8691742186002</v>
      </c>
      <c r="T193" s="14">
        <v>1074.2974584573801</v>
      </c>
      <c r="U193" s="14">
        <v>1076.043938055461</v>
      </c>
      <c r="V193" s="14">
        <v>1075.2443529455172</v>
      </c>
      <c r="W193" s="14">
        <v>1072.9315166300707</v>
      </c>
      <c r="X193" s="14">
        <v>1069.9840217940825</v>
      </c>
      <c r="Y193" s="14">
        <v>1069.0420541285148</v>
      </c>
      <c r="Z193" s="14">
        <v>1070.1638132297126</v>
      </c>
      <c r="AA193" s="14">
        <v>1067.5817446634205</v>
      </c>
      <c r="AB193" s="14">
        <v>1066.0379390288319</v>
      </c>
      <c r="AC193" s="14">
        <v>1064.9722223590902</v>
      </c>
    </row>
    <row r="194" spans="1:29" s="14" customFormat="1">
      <c r="A194" s="1" t="s">
        <v>524</v>
      </c>
      <c r="B194" s="1" t="s">
        <v>550</v>
      </c>
      <c r="C194" s="1"/>
      <c r="D194" s="1" t="s">
        <v>656</v>
      </c>
      <c r="E194" s="1"/>
      <c r="F194" s="1">
        <v>193</v>
      </c>
      <c r="G194" s="1" t="s">
        <v>836</v>
      </c>
      <c r="H194" s="1" t="str">
        <f t="shared" si="3"/>
        <v>193종합평균단위매매가격</v>
      </c>
      <c r="I194" s="1" t="s">
        <v>871</v>
      </c>
      <c r="J194" s="13">
        <v>1484.5355378612389</v>
      </c>
      <c r="K194" s="13">
        <v>1485.9134583048324</v>
      </c>
      <c r="L194" s="13">
        <v>1491.002724294332</v>
      </c>
      <c r="M194" s="13">
        <v>1486.7267952364746</v>
      </c>
      <c r="N194" s="13">
        <v>1482.5579267784481</v>
      </c>
      <c r="O194" s="13">
        <v>1483.4525028981795</v>
      </c>
      <c r="P194" s="13">
        <v>1474.9267652294168</v>
      </c>
      <c r="Q194" s="14">
        <v>1472.5112516944628</v>
      </c>
      <c r="R194" s="14">
        <v>1472.0106472246528</v>
      </c>
      <c r="S194" s="14">
        <v>1472.2576938534114</v>
      </c>
      <c r="T194" s="14">
        <v>1469.539576165706</v>
      </c>
      <c r="U194" s="14">
        <v>1465.1747073007286</v>
      </c>
      <c r="V194" s="14">
        <v>1464.517657789796</v>
      </c>
      <c r="W194" s="14">
        <v>1459.850358619906</v>
      </c>
      <c r="X194" s="14">
        <v>1449.9136930333498</v>
      </c>
      <c r="Y194" s="14">
        <v>1443.8387426837137</v>
      </c>
      <c r="Z194" s="14">
        <v>1444.2885746845934</v>
      </c>
      <c r="AA194" s="14">
        <v>1433.1167149092762</v>
      </c>
      <c r="AB194" s="14">
        <v>1426.5302466602141</v>
      </c>
      <c r="AC194" s="14">
        <v>1423.7411637686341</v>
      </c>
    </row>
    <row r="195" spans="1:29" s="14" customFormat="1">
      <c r="A195" s="1" t="s">
        <v>524</v>
      </c>
      <c r="B195" s="1" t="s">
        <v>550</v>
      </c>
      <c r="C195" s="1"/>
      <c r="D195" s="1" t="s">
        <v>657</v>
      </c>
      <c r="E195" s="1"/>
      <c r="F195" s="1">
        <v>194</v>
      </c>
      <c r="G195" s="1" t="s">
        <v>836</v>
      </c>
      <c r="H195" s="1" t="str">
        <f t="shared" si="3"/>
        <v>194종합평균단위매매가격</v>
      </c>
      <c r="I195" s="1" t="s">
        <v>871</v>
      </c>
      <c r="J195" s="13">
        <v>1258.9676312318022</v>
      </c>
      <c r="K195" s="13">
        <v>1260.7771817405703</v>
      </c>
      <c r="L195" s="13">
        <v>1265.8442299358439</v>
      </c>
      <c r="M195" s="13">
        <v>1271.838227285866</v>
      </c>
      <c r="N195" s="13">
        <v>1271.3495097896325</v>
      </c>
      <c r="O195" s="13">
        <v>1270.1038542714753</v>
      </c>
      <c r="P195" s="13">
        <v>1272.5068885636852</v>
      </c>
      <c r="Q195" s="14">
        <v>1271.3902780881181</v>
      </c>
      <c r="R195" s="14">
        <v>1270.6433961944026</v>
      </c>
      <c r="S195" s="14">
        <v>1270.9281110752916</v>
      </c>
      <c r="T195" s="14">
        <v>1270.454440903042</v>
      </c>
      <c r="U195" s="14">
        <v>1274.3539619899095</v>
      </c>
      <c r="V195" s="14">
        <v>1273.1082119391206</v>
      </c>
      <c r="W195" s="14">
        <v>1270.7407904468623</v>
      </c>
      <c r="X195" s="14">
        <v>1270.2347402401358</v>
      </c>
      <c r="Y195" s="14">
        <v>1270.8225228222054</v>
      </c>
      <c r="Z195" s="14">
        <v>1273.8444928487095</v>
      </c>
      <c r="AA195" s="14">
        <v>1274.7610102628025</v>
      </c>
      <c r="AB195" s="14">
        <v>1276.3798337324001</v>
      </c>
      <c r="AC195" s="14">
        <v>1275.6330654116027</v>
      </c>
    </row>
    <row r="196" spans="1:29" s="14" customFormat="1">
      <c r="A196" s="1" t="s">
        <v>524</v>
      </c>
      <c r="B196" s="1" t="s">
        <v>550</v>
      </c>
      <c r="C196" s="1"/>
      <c r="D196" s="1" t="s">
        <v>658</v>
      </c>
      <c r="E196" s="1"/>
      <c r="F196" s="1">
        <v>195</v>
      </c>
      <c r="G196" s="1" t="s">
        <v>836</v>
      </c>
      <c r="H196" s="1" t="str">
        <f t="shared" si="3"/>
        <v>195종합평균단위매매가격</v>
      </c>
      <c r="I196" s="1" t="s">
        <v>871</v>
      </c>
      <c r="J196" s="13">
        <v>934.87127048427374</v>
      </c>
      <c r="K196" s="13">
        <v>949.96463408365196</v>
      </c>
      <c r="L196" s="13">
        <v>953.04477632435328</v>
      </c>
      <c r="M196" s="13">
        <v>960.62209168707091</v>
      </c>
      <c r="N196" s="13">
        <v>964.59717592043171</v>
      </c>
      <c r="O196" s="13">
        <v>967.36697558985065</v>
      </c>
      <c r="P196" s="13">
        <v>972.39328043395631</v>
      </c>
      <c r="Q196" s="14">
        <v>971.59785064603579</v>
      </c>
      <c r="R196" s="14">
        <v>972.29562573022292</v>
      </c>
      <c r="S196" s="14">
        <v>971.96749896640904</v>
      </c>
      <c r="T196" s="14">
        <v>971.96749896640904</v>
      </c>
      <c r="U196" s="14">
        <v>973.05230295852868</v>
      </c>
      <c r="V196" s="14">
        <v>972.15823699496298</v>
      </c>
      <c r="W196" s="14">
        <v>973.47821878122159</v>
      </c>
      <c r="X196" s="14">
        <v>976.05489855581686</v>
      </c>
      <c r="Y196" s="14">
        <v>979.48810285846059</v>
      </c>
      <c r="Z196" s="14">
        <v>981.10167623602354</v>
      </c>
      <c r="AA196" s="14">
        <v>981.0626942348963</v>
      </c>
      <c r="AB196" s="14">
        <v>979.81835391824234</v>
      </c>
      <c r="AC196" s="14">
        <v>979.47981092904286</v>
      </c>
    </row>
    <row r="197" spans="1:29" s="14" customFormat="1">
      <c r="A197" s="1" t="s">
        <v>524</v>
      </c>
      <c r="B197" s="1" t="s">
        <v>550</v>
      </c>
      <c r="C197" s="1"/>
      <c r="D197" s="1" t="s">
        <v>659</v>
      </c>
      <c r="E197" s="1"/>
      <c r="F197" s="1">
        <v>196</v>
      </c>
      <c r="G197" s="1" t="s">
        <v>836</v>
      </c>
      <c r="H197" s="1" t="str">
        <f t="shared" si="3"/>
        <v>196종합평균단위매매가격</v>
      </c>
      <c r="I197" s="1" t="s">
        <v>871</v>
      </c>
      <c r="J197" s="13">
        <v>774.00824773631723</v>
      </c>
      <c r="K197" s="13">
        <v>778.24842676880507</v>
      </c>
      <c r="L197" s="13">
        <v>779.81272902730848</v>
      </c>
      <c r="M197" s="13">
        <v>779.61261697717248</v>
      </c>
      <c r="N197" s="13">
        <v>781.38354772039884</v>
      </c>
      <c r="O197" s="13">
        <v>782.18393015243998</v>
      </c>
      <c r="P197" s="13">
        <v>780.65265965894514</v>
      </c>
      <c r="Q197" s="14">
        <v>778.45069814204101</v>
      </c>
      <c r="R197" s="14">
        <v>779.26341653360873</v>
      </c>
      <c r="S197" s="14">
        <v>779.83737360484827</v>
      </c>
      <c r="T197" s="14">
        <v>782.79632924036241</v>
      </c>
      <c r="U197" s="14">
        <v>785.74579606728093</v>
      </c>
      <c r="V197" s="14">
        <v>785.79100470488663</v>
      </c>
      <c r="W197" s="14">
        <v>783.01513395289624</v>
      </c>
      <c r="X197" s="14">
        <v>783.09573940281064</v>
      </c>
      <c r="Y197" s="14">
        <v>784.77584971940212</v>
      </c>
      <c r="Z197" s="14">
        <v>785.65856147847353</v>
      </c>
      <c r="AA197" s="14">
        <v>781.96611776733948</v>
      </c>
      <c r="AB197" s="14">
        <v>780.85320140633974</v>
      </c>
      <c r="AC197" s="14">
        <v>780.26134198389718</v>
      </c>
    </row>
    <row r="198" spans="1:29" s="14" customFormat="1">
      <c r="A198" s="1" t="s">
        <v>524</v>
      </c>
      <c r="B198" s="1" t="s">
        <v>550</v>
      </c>
      <c r="C198" s="1"/>
      <c r="D198" s="1" t="s">
        <v>660</v>
      </c>
      <c r="E198" s="1"/>
      <c r="F198" s="1">
        <v>197</v>
      </c>
      <c r="G198" s="1" t="s">
        <v>836</v>
      </c>
      <c r="H198" s="1" t="str">
        <f t="shared" si="3"/>
        <v>197종합평균단위매매가격</v>
      </c>
      <c r="I198" s="1" t="s">
        <v>871</v>
      </c>
      <c r="J198" s="13">
        <v>720.83710086496217</v>
      </c>
      <c r="K198" s="13">
        <v>722.49202173595063</v>
      </c>
      <c r="L198" s="13">
        <v>723.36562664590917</v>
      </c>
      <c r="M198" s="13">
        <v>723.80273369556687</v>
      </c>
      <c r="N198" s="13">
        <v>722.15392466580397</v>
      </c>
      <c r="O198" s="13">
        <v>720.26017031997003</v>
      </c>
      <c r="P198" s="13">
        <v>719.76810576238211</v>
      </c>
      <c r="Q198" s="14">
        <v>719.15600606990597</v>
      </c>
      <c r="R198" s="14">
        <v>718.59560695318726</v>
      </c>
      <c r="S198" s="14">
        <v>717.57707853716295</v>
      </c>
      <c r="T198" s="14">
        <v>718.28139218166348</v>
      </c>
      <c r="U198" s="14">
        <v>722.38360270065436</v>
      </c>
      <c r="V198" s="14">
        <v>721.27758024679554</v>
      </c>
      <c r="W198" s="14">
        <v>720.06035756649362</v>
      </c>
      <c r="X198" s="14">
        <v>719.11022732110632</v>
      </c>
      <c r="Y198" s="14">
        <v>717.46492006168114</v>
      </c>
      <c r="Z198" s="14">
        <v>717.30766633758788</v>
      </c>
      <c r="AA198" s="14">
        <v>717.50848868592504</v>
      </c>
      <c r="AB198" s="14">
        <v>717.9235284395254</v>
      </c>
      <c r="AC198" s="14">
        <v>717.33463031688086</v>
      </c>
    </row>
    <row r="199" spans="1:29" s="14" customFormat="1">
      <c r="A199" s="1" t="s">
        <v>524</v>
      </c>
      <c r="B199" s="1" t="s">
        <v>550</v>
      </c>
      <c r="C199" s="1"/>
      <c r="D199" s="1" t="s">
        <v>661</v>
      </c>
      <c r="E199" s="1"/>
      <c r="F199" s="1">
        <v>198</v>
      </c>
      <c r="G199" s="1" t="s">
        <v>836</v>
      </c>
      <c r="H199" s="1" t="str">
        <f t="shared" ref="H199:H263" si="4">F199&amp;G199&amp;I199</f>
        <v>198종합평균단위매매가격</v>
      </c>
      <c r="I199" s="1" t="s">
        <v>871</v>
      </c>
      <c r="J199" s="13">
        <v>996.9277142998485</v>
      </c>
      <c r="K199" s="13">
        <v>999.86850583022601</v>
      </c>
      <c r="L199" s="13">
        <v>1000.2611513211796</v>
      </c>
      <c r="M199" s="13">
        <v>1003.9410577778173</v>
      </c>
      <c r="N199" s="13">
        <v>1003.1648109674524</v>
      </c>
      <c r="O199" s="13">
        <v>1002.7864460151882</v>
      </c>
      <c r="P199" s="13">
        <v>1002.0237156848622</v>
      </c>
      <c r="Q199" s="14">
        <v>994.8219276057788</v>
      </c>
      <c r="R199" s="14">
        <v>989.51812465121475</v>
      </c>
      <c r="S199" s="14">
        <v>982.27667983680794</v>
      </c>
      <c r="T199" s="14">
        <v>982.36680172783804</v>
      </c>
      <c r="U199" s="14">
        <v>994.4741082520701</v>
      </c>
      <c r="V199" s="14">
        <v>994.28934519048494</v>
      </c>
      <c r="W199" s="14">
        <v>985.50907995351929</v>
      </c>
      <c r="X199" s="14">
        <v>979.62918010794954</v>
      </c>
      <c r="Y199" s="14">
        <v>981.41430219462268</v>
      </c>
      <c r="Z199" s="14">
        <v>982.21772939659832</v>
      </c>
      <c r="AA199" s="14">
        <v>983.20664598317194</v>
      </c>
      <c r="AB199" s="14">
        <v>981.72959987788533</v>
      </c>
      <c r="AC199" s="14">
        <v>980.8844827345938</v>
      </c>
    </row>
    <row r="200" spans="1:29" s="14" customFormat="1">
      <c r="A200" s="1" t="s">
        <v>524</v>
      </c>
      <c r="B200" s="1" t="s">
        <v>550</v>
      </c>
      <c r="C200" s="1"/>
      <c r="D200" s="1" t="s">
        <v>662</v>
      </c>
      <c r="E200" s="1"/>
      <c r="F200" s="1">
        <v>199</v>
      </c>
      <c r="G200" s="1" t="s">
        <v>836</v>
      </c>
      <c r="H200" s="1" t="str">
        <f t="shared" si="4"/>
        <v>199종합평균단위매매가격</v>
      </c>
      <c r="I200" s="1" t="s">
        <v>871</v>
      </c>
      <c r="J200" s="13">
        <v>789.13103928516443</v>
      </c>
      <c r="K200" s="13">
        <v>793.78054185404801</v>
      </c>
      <c r="L200" s="13">
        <v>801.17678048641108</v>
      </c>
      <c r="M200" s="13">
        <v>800.89719285438321</v>
      </c>
      <c r="N200" s="13">
        <v>803.97778617210622</v>
      </c>
      <c r="O200" s="13">
        <v>804.11786876407803</v>
      </c>
      <c r="P200" s="13">
        <v>803.75248554554264</v>
      </c>
      <c r="Q200" s="14">
        <v>803.98046884879398</v>
      </c>
      <c r="R200" s="14">
        <v>803.87059352911785</v>
      </c>
      <c r="S200" s="14">
        <v>803.989699703783</v>
      </c>
      <c r="T200" s="14">
        <v>800.56993949522916</v>
      </c>
      <c r="U200" s="14">
        <v>794.56338542717162</v>
      </c>
      <c r="V200" s="14">
        <v>792.21074432332034</v>
      </c>
      <c r="W200" s="14">
        <v>789.95614523864072</v>
      </c>
      <c r="X200" s="14">
        <v>791.06065909957704</v>
      </c>
      <c r="Y200" s="14">
        <v>792.50953128643937</v>
      </c>
      <c r="Z200" s="14">
        <v>792.44418832227689</v>
      </c>
      <c r="AA200" s="14">
        <v>791.33391871658944</v>
      </c>
      <c r="AB200" s="14">
        <v>790.60364012290165</v>
      </c>
      <c r="AC200" s="14">
        <v>790.12013700675038</v>
      </c>
    </row>
    <row r="201" spans="1:29" s="14" customFormat="1">
      <c r="A201" s="1" t="s">
        <v>524</v>
      </c>
      <c r="B201" s="1" t="s">
        <v>551</v>
      </c>
      <c r="C201" s="1"/>
      <c r="D201" s="1"/>
      <c r="E201" s="1"/>
      <c r="F201" s="1">
        <v>200</v>
      </c>
      <c r="G201" s="1" t="s">
        <v>836</v>
      </c>
      <c r="H201" s="1" t="str">
        <f t="shared" si="4"/>
        <v>200종합평균단위매매가격</v>
      </c>
      <c r="I201" s="1" t="s">
        <v>871</v>
      </c>
      <c r="J201" s="13">
        <v>1257.5140514456498</v>
      </c>
      <c r="K201" s="13">
        <v>1260.0025503135851</v>
      </c>
      <c r="L201" s="13">
        <v>1265.2498169257417</v>
      </c>
      <c r="M201" s="13">
        <v>1270.2485376393934</v>
      </c>
      <c r="N201" s="13">
        <v>1274.5950191158897</v>
      </c>
      <c r="O201" s="13">
        <v>1276.954874147664</v>
      </c>
      <c r="P201" s="13">
        <v>1277.3213432714449</v>
      </c>
      <c r="Q201" s="14">
        <v>1276.7368005759563</v>
      </c>
      <c r="R201" s="14">
        <v>1275.4185670575941</v>
      </c>
      <c r="S201" s="14">
        <v>1275.9866830233441</v>
      </c>
      <c r="T201" s="14">
        <v>1277.4082992386996</v>
      </c>
      <c r="U201" s="14">
        <v>1278.8179470171256</v>
      </c>
      <c r="V201" s="14">
        <v>1277.3250448380743</v>
      </c>
      <c r="W201" s="14">
        <v>1277.6714595603682</v>
      </c>
      <c r="X201" s="14">
        <v>1277.8006547429536</v>
      </c>
      <c r="Y201" s="14">
        <v>1282.0136041794492</v>
      </c>
      <c r="Z201" s="14">
        <v>1282.8493131412476</v>
      </c>
      <c r="AA201" s="14">
        <v>1283.7885779826768</v>
      </c>
      <c r="AB201" s="14">
        <v>1284.4772043260798</v>
      </c>
      <c r="AC201" s="14">
        <v>1284.698669851211</v>
      </c>
    </row>
    <row r="202" spans="1:29" s="14" customFormat="1">
      <c r="A202" s="1" t="s">
        <v>524</v>
      </c>
      <c r="B202" s="1" t="s">
        <v>551</v>
      </c>
      <c r="C202" s="1"/>
      <c r="D202" s="1" t="s">
        <v>663</v>
      </c>
      <c r="E202" s="1"/>
      <c r="F202" s="1">
        <v>201</v>
      </c>
      <c r="G202" s="1" t="s">
        <v>836</v>
      </c>
      <c r="H202" s="1" t="str">
        <f t="shared" si="4"/>
        <v>201종합평균단위매매가격</v>
      </c>
      <c r="I202" s="1" t="s">
        <v>871</v>
      </c>
      <c r="J202" s="13">
        <v>1698.9339108439387</v>
      </c>
      <c r="K202" s="13">
        <v>1699.8078781114057</v>
      </c>
      <c r="L202" s="13">
        <v>1705.2028604151881</v>
      </c>
      <c r="M202" s="13">
        <v>1709.4312801158408</v>
      </c>
      <c r="N202" s="13">
        <v>1712.5023779587789</v>
      </c>
      <c r="O202" s="13">
        <v>1714.7029676795789</v>
      </c>
      <c r="P202" s="13">
        <v>1712.1197607436964</v>
      </c>
      <c r="Q202" s="14">
        <v>1708.0861238263053</v>
      </c>
      <c r="R202" s="14">
        <v>1705.2990972553609</v>
      </c>
      <c r="S202" s="14">
        <v>1704.3367108929856</v>
      </c>
      <c r="T202" s="14">
        <v>1704.2881967127021</v>
      </c>
      <c r="U202" s="14">
        <v>1703.2947162134872</v>
      </c>
      <c r="V202" s="14">
        <v>1698.1060213283176</v>
      </c>
      <c r="W202" s="14">
        <v>1697.8976082998811</v>
      </c>
      <c r="X202" s="14">
        <v>1697.3608305678129</v>
      </c>
      <c r="Y202" s="14">
        <v>1703.7320934573136</v>
      </c>
      <c r="Z202" s="14">
        <v>1703.8132505713156</v>
      </c>
      <c r="AA202" s="14">
        <v>1703.9416444236651</v>
      </c>
      <c r="AB202" s="14">
        <v>1703.6074598189209</v>
      </c>
      <c r="AC202" s="14">
        <v>1702.6202215406386</v>
      </c>
    </row>
    <row r="203" spans="1:29" s="14" customFormat="1">
      <c r="A203" s="1" t="s">
        <v>524</v>
      </c>
      <c r="B203" s="1" t="s">
        <v>551</v>
      </c>
      <c r="C203" s="1"/>
      <c r="D203" s="1" t="s">
        <v>663</v>
      </c>
      <c r="E203" s="1" t="s">
        <v>664</v>
      </c>
      <c r="F203" s="1">
        <v>202</v>
      </c>
      <c r="G203" s="1" t="s">
        <v>836</v>
      </c>
      <c r="H203" s="1" t="str">
        <f t="shared" si="4"/>
        <v>202종합평균단위매매가격</v>
      </c>
      <c r="I203" s="1" t="s">
        <v>871</v>
      </c>
      <c r="J203" s="13">
        <v>1427.9142719092749</v>
      </c>
      <c r="K203" s="13">
        <v>1427.9142719092749</v>
      </c>
      <c r="L203" s="13">
        <v>1429.8082864651242</v>
      </c>
      <c r="M203" s="13">
        <v>1435.3354655934424</v>
      </c>
      <c r="N203" s="13">
        <v>1435.1601767753509</v>
      </c>
      <c r="O203" s="13">
        <v>1434.9791556605628</v>
      </c>
      <c r="P203" s="13">
        <v>1430.2615161881306</v>
      </c>
      <c r="Q203" s="14">
        <v>1425.067744664655</v>
      </c>
      <c r="R203" s="14">
        <v>1423.9121336387341</v>
      </c>
      <c r="S203" s="14">
        <v>1422.793567219951</v>
      </c>
      <c r="T203" s="14">
        <v>1423.0915225567715</v>
      </c>
      <c r="U203" s="14">
        <v>1429.6189597147227</v>
      </c>
      <c r="V203" s="14">
        <v>1425.5576320668868</v>
      </c>
      <c r="W203" s="14">
        <v>1425.5108293930157</v>
      </c>
      <c r="X203" s="14">
        <v>1425.6386812878529</v>
      </c>
      <c r="Y203" s="14">
        <v>1430.9076105960644</v>
      </c>
      <c r="Z203" s="14">
        <v>1430.676184465161</v>
      </c>
      <c r="AA203" s="14">
        <v>1430.5129267319073</v>
      </c>
      <c r="AB203" s="14">
        <v>1429.5851591594655</v>
      </c>
      <c r="AC203" s="14">
        <v>1428.6119611346542</v>
      </c>
    </row>
    <row r="204" spans="1:29" s="14" customFormat="1">
      <c r="A204" s="1" t="s">
        <v>524</v>
      </c>
      <c r="B204" s="1" t="s">
        <v>551</v>
      </c>
      <c r="C204" s="1"/>
      <c r="D204" s="1" t="s">
        <v>663</v>
      </c>
      <c r="E204" s="1" t="s">
        <v>665</v>
      </c>
      <c r="F204" s="1">
        <v>203</v>
      </c>
      <c r="G204" s="1" t="s">
        <v>836</v>
      </c>
      <c r="H204" s="1" t="str">
        <f t="shared" si="4"/>
        <v>203종합평균단위매매가격</v>
      </c>
      <c r="I204" s="1" t="s">
        <v>871</v>
      </c>
      <c r="J204" s="13">
        <v>1855.9245099934983</v>
      </c>
      <c r="K204" s="13">
        <v>1857.3047307763788</v>
      </c>
      <c r="L204" s="13">
        <v>1864.7276805976135</v>
      </c>
      <c r="M204" s="13">
        <v>1868.2037820474495</v>
      </c>
      <c r="N204" s="13">
        <v>1873.1553789899715</v>
      </c>
      <c r="O204" s="13">
        <v>1876.7355385216158</v>
      </c>
      <c r="P204" s="13">
        <v>1875.3887211111355</v>
      </c>
      <c r="Q204" s="14">
        <v>1872.0271027515855</v>
      </c>
      <c r="R204" s="14">
        <v>1868.2950638380598</v>
      </c>
      <c r="S204" s="14">
        <v>1867.4231461986415</v>
      </c>
      <c r="T204" s="14">
        <v>1867.1739363887314</v>
      </c>
      <c r="U204" s="14">
        <v>1863.0096520160289</v>
      </c>
      <c r="V204" s="14">
        <v>1857.1630348207495</v>
      </c>
      <c r="W204" s="14">
        <v>1856.8603073096026</v>
      </c>
      <c r="X204" s="14">
        <v>1855.9356571567121</v>
      </c>
      <c r="Y204" s="14">
        <v>1862.9502329191573</v>
      </c>
      <c r="Z204" s="14">
        <v>1863.2138110613564</v>
      </c>
      <c r="AA204" s="14">
        <v>1863.5124103965268</v>
      </c>
      <c r="AB204" s="14">
        <v>1863.5246359626803</v>
      </c>
      <c r="AC204" s="14">
        <v>1862.5292039071692</v>
      </c>
    </row>
    <row r="205" spans="1:29" s="14" customFormat="1">
      <c r="A205" s="1" t="s">
        <v>524</v>
      </c>
      <c r="B205" s="1" t="s">
        <v>551</v>
      </c>
      <c r="C205" s="1"/>
      <c r="D205" s="1" t="s">
        <v>666</v>
      </c>
      <c r="E205" s="1"/>
      <c r="F205" s="1">
        <v>204</v>
      </c>
      <c r="G205" s="1" t="s">
        <v>836</v>
      </c>
      <c r="H205" s="1" t="str">
        <f t="shared" si="4"/>
        <v>204종합평균단위매매가격</v>
      </c>
      <c r="I205" s="1" t="s">
        <v>871</v>
      </c>
      <c r="J205" s="13">
        <v>986.59537904605872</v>
      </c>
      <c r="K205" s="13">
        <v>989.07545514372907</v>
      </c>
      <c r="L205" s="13">
        <v>990.69909208563718</v>
      </c>
      <c r="M205" s="13">
        <v>994.29568796194962</v>
      </c>
      <c r="N205" s="13">
        <v>997.80616453623691</v>
      </c>
      <c r="O205" s="13">
        <v>999.01451762521992</v>
      </c>
      <c r="P205" s="13">
        <v>1001.1830009315411</v>
      </c>
      <c r="Q205" s="14">
        <v>1002.9622907144469</v>
      </c>
      <c r="R205" s="14">
        <v>1004.0018312950493</v>
      </c>
      <c r="S205" s="14">
        <v>1006.1249231993717</v>
      </c>
      <c r="T205" s="14">
        <v>1008.0174381144446</v>
      </c>
      <c r="U205" s="14">
        <v>1002.7134378692026</v>
      </c>
      <c r="V205" s="14">
        <v>1005.8685835436196</v>
      </c>
      <c r="W205" s="14">
        <v>1008.097820136936</v>
      </c>
      <c r="X205" s="14">
        <v>1010.306232379829</v>
      </c>
      <c r="Y205" s="14">
        <v>1011.3082017479763</v>
      </c>
      <c r="Z205" s="14">
        <v>1012.7987497616489</v>
      </c>
      <c r="AA205" s="14">
        <v>1014.7106889580565</v>
      </c>
      <c r="AB205" s="14">
        <v>1015.8900625555575</v>
      </c>
      <c r="AC205" s="14">
        <v>1016.6207119289769</v>
      </c>
    </row>
    <row r="206" spans="1:29" s="14" customFormat="1">
      <c r="A206" s="1" t="s">
        <v>524</v>
      </c>
      <c r="B206" s="1" t="s">
        <v>551</v>
      </c>
      <c r="C206" s="1"/>
      <c r="D206" s="1" t="s">
        <v>667</v>
      </c>
      <c r="E206" s="1"/>
      <c r="F206" s="1">
        <v>205</v>
      </c>
      <c r="G206" s="1" t="s">
        <v>836</v>
      </c>
      <c r="H206" s="1" t="str">
        <f t="shared" si="4"/>
        <v>205종합평균단위매매가격</v>
      </c>
      <c r="I206" s="1" t="s">
        <v>871</v>
      </c>
      <c r="J206" s="13">
        <v>822.87801007478163</v>
      </c>
      <c r="K206" s="13">
        <v>832.66079728901059</v>
      </c>
      <c r="L206" s="13">
        <v>847.31536834986764</v>
      </c>
      <c r="M206" s="13">
        <v>856.61731671946734</v>
      </c>
      <c r="N206" s="13">
        <v>873.10839603691647</v>
      </c>
      <c r="O206" s="13">
        <v>873.15127430788323</v>
      </c>
      <c r="P206" s="13">
        <v>876.56642067493965</v>
      </c>
      <c r="Q206" s="14">
        <v>883.77845838477799</v>
      </c>
      <c r="R206" s="14">
        <v>884.10585339485783</v>
      </c>
      <c r="S206" s="14">
        <v>888.05049736710066</v>
      </c>
      <c r="T206" s="14">
        <v>898.92303101054279</v>
      </c>
      <c r="U206" s="14">
        <v>908.99179084039304</v>
      </c>
      <c r="V206" s="14">
        <v>912.54478812912816</v>
      </c>
      <c r="W206" s="14">
        <v>910.95622152593171</v>
      </c>
      <c r="X206" s="14">
        <v>910.66410364959472</v>
      </c>
      <c r="Y206" s="14">
        <v>912.27412199562252</v>
      </c>
      <c r="Z206" s="14">
        <v>915.74564366064783</v>
      </c>
      <c r="AA206" s="14">
        <v>916.91593379954656</v>
      </c>
      <c r="AB206" s="14">
        <v>919.83124362608089</v>
      </c>
      <c r="AC206" s="14">
        <v>922.38985904574918</v>
      </c>
    </row>
    <row r="207" spans="1:29" s="14" customFormat="1">
      <c r="A207" s="1" t="s">
        <v>524</v>
      </c>
      <c r="B207" s="1" t="s">
        <v>551</v>
      </c>
      <c r="C207" s="1"/>
      <c r="D207" s="1" t="s">
        <v>668</v>
      </c>
      <c r="E207" s="1"/>
      <c r="F207" s="1">
        <v>206</v>
      </c>
      <c r="G207" s="1" t="s">
        <v>836</v>
      </c>
      <c r="H207" s="1" t="str">
        <f t="shared" si="4"/>
        <v>206종합평균단위매매가격</v>
      </c>
      <c r="I207" s="1" t="s">
        <v>871</v>
      </c>
      <c r="J207" s="13">
        <v>1076.745180333698</v>
      </c>
      <c r="K207" s="13">
        <v>1077.0843912439536</v>
      </c>
      <c r="L207" s="13">
        <v>1081.355004293662</v>
      </c>
      <c r="M207" s="13">
        <v>1082.9974223723252</v>
      </c>
      <c r="N207" s="13">
        <v>1083.0068103796691</v>
      </c>
      <c r="O207" s="13">
        <v>1084.1553898255079</v>
      </c>
      <c r="P207" s="13">
        <v>1085.0104295439849</v>
      </c>
      <c r="Q207" s="14">
        <v>1083.6207921938014</v>
      </c>
      <c r="R207" s="14">
        <v>1082.2573734864377</v>
      </c>
      <c r="S207" s="14">
        <v>1081.9928889865635</v>
      </c>
      <c r="T207" s="14">
        <v>1080.9560063016595</v>
      </c>
      <c r="U207" s="14">
        <v>1118.7983130131147</v>
      </c>
      <c r="V207" s="14">
        <v>1120.4999233443912</v>
      </c>
      <c r="W207" s="14">
        <v>1120.6585526697902</v>
      </c>
      <c r="X207" s="14">
        <v>1120.6882981943702</v>
      </c>
      <c r="Y207" s="14">
        <v>1122.0620734748986</v>
      </c>
      <c r="Z207" s="14">
        <v>1122.9962485893125</v>
      </c>
      <c r="AA207" s="14">
        <v>1126.8454979535029</v>
      </c>
      <c r="AB207" s="14">
        <v>1128.2296931786893</v>
      </c>
      <c r="AC207" s="14">
        <v>1129.9824809604006</v>
      </c>
    </row>
    <row r="208" spans="1:29" s="14" customFormat="1">
      <c r="A208" s="1" t="s">
        <v>524</v>
      </c>
      <c r="B208" s="1" t="s">
        <v>551</v>
      </c>
      <c r="C208" s="1"/>
      <c r="D208" s="1" t="s">
        <v>669</v>
      </c>
      <c r="E208" s="1"/>
      <c r="F208" s="1">
        <v>207</v>
      </c>
      <c r="G208" s="1" t="s">
        <v>836</v>
      </c>
      <c r="H208" s="1" t="str">
        <f t="shared" si="4"/>
        <v>207종합평균단위매매가격</v>
      </c>
      <c r="I208" s="1" t="s">
        <v>871</v>
      </c>
      <c r="J208" s="13">
        <v>643.03299688108996</v>
      </c>
      <c r="K208" s="13">
        <v>649.28385910224904</v>
      </c>
      <c r="L208" s="13">
        <v>653.3028812970083</v>
      </c>
      <c r="M208" s="13">
        <v>666.07653844002505</v>
      </c>
      <c r="N208" s="13">
        <v>672.01611393143287</v>
      </c>
      <c r="O208" s="13">
        <v>676.14373274259776</v>
      </c>
      <c r="P208" s="13">
        <v>685.07606760980514</v>
      </c>
      <c r="Q208" s="14">
        <v>688.36017754561601</v>
      </c>
      <c r="R208" s="14">
        <v>683.26790366102296</v>
      </c>
      <c r="S208" s="14">
        <v>681.5645314364665</v>
      </c>
      <c r="T208" s="14">
        <v>678.7383081360058</v>
      </c>
      <c r="U208" s="14">
        <v>677.56455313139497</v>
      </c>
      <c r="V208" s="14">
        <v>679.59013826636613</v>
      </c>
      <c r="W208" s="14">
        <v>679.93695864184849</v>
      </c>
      <c r="X208" s="14">
        <v>680.98786391905185</v>
      </c>
      <c r="Y208" s="14">
        <v>681.37103971796512</v>
      </c>
      <c r="Z208" s="14">
        <v>682.562626769036</v>
      </c>
      <c r="AA208" s="14">
        <v>683.4698695059077</v>
      </c>
      <c r="AB208" s="14">
        <v>684.66665045316824</v>
      </c>
      <c r="AC208" s="14">
        <v>685.55344549005997</v>
      </c>
    </row>
    <row r="209" spans="1:29" s="14" customFormat="1">
      <c r="A209" s="1" t="s">
        <v>524</v>
      </c>
      <c r="B209" s="1" t="s">
        <v>552</v>
      </c>
      <c r="C209" s="1"/>
      <c r="D209" s="1"/>
      <c r="E209" s="1"/>
      <c r="F209" s="1">
        <v>208</v>
      </c>
      <c r="G209" s="1" t="s">
        <v>836</v>
      </c>
      <c r="H209" s="1" t="str">
        <f t="shared" si="4"/>
        <v>208종합평균단위매매가격</v>
      </c>
      <c r="I209" s="1" t="s">
        <v>871</v>
      </c>
      <c r="J209" s="13">
        <v>1045.9666143729908</v>
      </c>
      <c r="K209" s="13">
        <v>1047.9210176148149</v>
      </c>
      <c r="L209" s="13">
        <v>1053.9765546581555</v>
      </c>
      <c r="M209" s="13">
        <v>1058.100187726717</v>
      </c>
      <c r="N209" s="13">
        <v>1061.7305680206043</v>
      </c>
      <c r="O209" s="13">
        <v>1064.0381142067049</v>
      </c>
      <c r="P209" s="13">
        <v>1066.8952860998425</v>
      </c>
      <c r="Q209" s="14">
        <v>1071.5941642059934</v>
      </c>
      <c r="R209" s="14">
        <v>1075.6784489801773</v>
      </c>
      <c r="S209" s="14">
        <v>1079.4843444886897</v>
      </c>
      <c r="T209" s="14">
        <v>1083.0130554202842</v>
      </c>
      <c r="U209" s="14">
        <v>1120.7944202859248</v>
      </c>
      <c r="V209" s="14">
        <v>1124.7109252434796</v>
      </c>
      <c r="W209" s="14">
        <v>1126.2559668774393</v>
      </c>
      <c r="X209" s="14">
        <v>1128.4594191527237</v>
      </c>
      <c r="Y209" s="14">
        <v>1130.7850759907408</v>
      </c>
      <c r="Z209" s="14">
        <v>1134.8115509581619</v>
      </c>
      <c r="AA209" s="14">
        <v>1137.4459732858559</v>
      </c>
      <c r="AB209" s="14">
        <v>1139.2913481388086</v>
      </c>
      <c r="AC209" s="14">
        <v>1140.2436086390915</v>
      </c>
    </row>
    <row r="210" spans="1:29" s="14" customFormat="1">
      <c r="A210" s="1" t="s">
        <v>524</v>
      </c>
      <c r="B210" s="1" t="s">
        <v>552</v>
      </c>
      <c r="C210" s="1"/>
      <c r="D210" s="1" t="s">
        <v>670</v>
      </c>
      <c r="E210" s="1"/>
      <c r="F210" s="1">
        <v>209</v>
      </c>
      <c r="G210" s="1" t="s">
        <v>836</v>
      </c>
      <c r="H210" s="1" t="str">
        <f t="shared" si="4"/>
        <v>209종합평균단위매매가격</v>
      </c>
      <c r="I210" s="1" t="s">
        <v>871</v>
      </c>
      <c r="J210" s="13">
        <v>1569.4329375525294</v>
      </c>
      <c r="K210" s="13">
        <v>1572.9833033999648</v>
      </c>
      <c r="L210" s="13">
        <v>1587.3773858565694</v>
      </c>
      <c r="M210" s="13">
        <v>1597.0415517019155</v>
      </c>
      <c r="N210" s="13">
        <v>1603.2371464326866</v>
      </c>
      <c r="O210" s="13">
        <v>1608.8345043729917</v>
      </c>
      <c r="P210" s="13">
        <v>1613.8163749899636</v>
      </c>
      <c r="Q210" s="14">
        <v>1624.0413608069027</v>
      </c>
      <c r="R210" s="14">
        <v>1634.2844136501028</v>
      </c>
      <c r="S210" s="14">
        <v>1641.1987493312838</v>
      </c>
      <c r="T210" s="14">
        <v>1647.5064158461607</v>
      </c>
      <c r="U210" s="14">
        <v>1677.7626222605929</v>
      </c>
      <c r="V210" s="14">
        <v>1688.5790706480093</v>
      </c>
      <c r="W210" s="14">
        <v>1691.900469638892</v>
      </c>
      <c r="X210" s="14">
        <v>1696.549035613707</v>
      </c>
      <c r="Y210" s="14">
        <v>1699.9648500858316</v>
      </c>
      <c r="Z210" s="14">
        <v>1707.9503403129427</v>
      </c>
      <c r="AA210" s="14">
        <v>1714.3707702349864</v>
      </c>
      <c r="AB210" s="14">
        <v>1719.4806602237068</v>
      </c>
      <c r="AC210" s="14">
        <v>1722.9156067342767</v>
      </c>
    </row>
    <row r="211" spans="1:29" s="14" customFormat="1">
      <c r="A211" s="1" t="s">
        <v>524</v>
      </c>
      <c r="B211" s="1" t="s">
        <v>552</v>
      </c>
      <c r="C211" s="1"/>
      <c r="D211" s="1" t="s">
        <v>670</v>
      </c>
      <c r="E211" s="1" t="s">
        <v>671</v>
      </c>
      <c r="F211" s="1">
        <v>210</v>
      </c>
      <c r="G211" s="1" t="s">
        <v>836</v>
      </c>
      <c r="H211" s="1" t="str">
        <f t="shared" si="4"/>
        <v>210종합평균단위매매가격</v>
      </c>
      <c r="I211" s="1" t="s">
        <v>871</v>
      </c>
      <c r="J211" s="13">
        <v>1398.1804160683273</v>
      </c>
      <c r="K211" s="13">
        <v>1399.1734081104294</v>
      </c>
      <c r="L211" s="13">
        <v>1399.8404428820322</v>
      </c>
      <c r="M211" s="13">
        <v>1405.0455911784027</v>
      </c>
      <c r="N211" s="13">
        <v>1413.0545740905804</v>
      </c>
      <c r="O211" s="13">
        <v>1417.5265498504959</v>
      </c>
      <c r="P211" s="13">
        <v>1420.7176372757535</v>
      </c>
      <c r="Q211" s="14">
        <v>1430.9545734956446</v>
      </c>
      <c r="R211" s="14">
        <v>1440.9881291974636</v>
      </c>
      <c r="S211" s="14">
        <v>1450.6548906020766</v>
      </c>
      <c r="T211" s="14">
        <v>1461.8427437752184</v>
      </c>
      <c r="U211" s="14">
        <v>1484.3233382190294</v>
      </c>
      <c r="V211" s="14">
        <v>1496.1339586603779</v>
      </c>
      <c r="W211" s="14">
        <v>1498.6847790045426</v>
      </c>
      <c r="X211" s="14">
        <v>1505.2149497621326</v>
      </c>
      <c r="Y211" s="14">
        <v>1511.0879205651029</v>
      </c>
      <c r="Z211" s="14">
        <v>1522.4682594705769</v>
      </c>
      <c r="AA211" s="14">
        <v>1527.4105138327984</v>
      </c>
      <c r="AB211" s="14">
        <v>1536.2029291566703</v>
      </c>
      <c r="AC211" s="14">
        <v>1537.919345740499</v>
      </c>
    </row>
    <row r="212" spans="1:29" s="14" customFormat="1">
      <c r="A212" s="1" t="s">
        <v>524</v>
      </c>
      <c r="B212" s="1" t="s">
        <v>552</v>
      </c>
      <c r="C212" s="1"/>
      <c r="D212" s="1" t="s">
        <v>670</v>
      </c>
      <c r="E212" s="1" t="s">
        <v>672</v>
      </c>
      <c r="F212" s="1">
        <v>211</v>
      </c>
      <c r="G212" s="1" t="s">
        <v>836</v>
      </c>
      <c r="H212" s="1" t="str">
        <f t="shared" si="4"/>
        <v>211종합평균단위매매가격</v>
      </c>
      <c r="I212" s="1" t="s">
        <v>871</v>
      </c>
      <c r="J212" s="13">
        <v>1701.2561026943135</v>
      </c>
      <c r="K212" s="13">
        <v>1706.7750299769209</v>
      </c>
      <c r="L212" s="13">
        <v>1731.7356305683027</v>
      </c>
      <c r="M212" s="13">
        <v>1744.8321651848319</v>
      </c>
      <c r="N212" s="13">
        <v>1749.6318880905812</v>
      </c>
      <c r="O212" s="13">
        <v>1756.0955190628238</v>
      </c>
      <c r="P212" s="13">
        <v>1762.4558611111568</v>
      </c>
      <c r="Q212" s="14">
        <v>1772.6716479981872</v>
      </c>
      <c r="R212" s="14">
        <v>1783.0759631458814</v>
      </c>
      <c r="S212" s="14">
        <v>1787.8715944276419</v>
      </c>
      <c r="T212" s="14">
        <v>1790.4226934701117</v>
      </c>
      <c r="U212" s="14">
        <v>1821.2259662665474</v>
      </c>
      <c r="V212" s="14">
        <v>1831.3050915808299</v>
      </c>
      <c r="W212" s="14">
        <v>1835.1979866358417</v>
      </c>
      <c r="X212" s="14">
        <v>1838.4510691876701</v>
      </c>
      <c r="Y212" s="14">
        <v>1840.0445451119906</v>
      </c>
      <c r="Z212" s="14">
        <v>1845.5122616293545</v>
      </c>
      <c r="AA212" s="14">
        <v>1853.028973570279</v>
      </c>
      <c r="AB212" s="14">
        <v>1855.4077357966892</v>
      </c>
      <c r="AC212" s="14">
        <v>1860.1172220228402</v>
      </c>
    </row>
    <row r="213" spans="1:29" s="14" customFormat="1">
      <c r="A213" s="1" t="s">
        <v>524</v>
      </c>
      <c r="B213" s="1" t="s">
        <v>552</v>
      </c>
      <c r="C213" s="1"/>
      <c r="D213" s="1" t="s">
        <v>673</v>
      </c>
      <c r="E213" s="1"/>
      <c r="F213" s="1">
        <v>212</v>
      </c>
      <c r="G213" s="1" t="s">
        <v>836</v>
      </c>
      <c r="H213" s="1" t="str">
        <f t="shared" si="4"/>
        <v>212종합평균단위매매가격</v>
      </c>
      <c r="I213" s="1" t="s">
        <v>871</v>
      </c>
      <c r="J213" s="13">
        <v>824.15723712899387</v>
      </c>
      <c r="K213" s="13">
        <v>826.62018437194376</v>
      </c>
      <c r="L213" s="13">
        <v>827.44583378377376</v>
      </c>
      <c r="M213" s="13">
        <v>830.90705098851083</v>
      </c>
      <c r="N213" s="13">
        <v>832.93571794926777</v>
      </c>
      <c r="O213" s="13">
        <v>834.16009566051378</v>
      </c>
      <c r="P213" s="13">
        <v>834.74689181049166</v>
      </c>
      <c r="Q213" s="14">
        <v>833.88523978050284</v>
      </c>
      <c r="R213" s="14">
        <v>834.50269076164341</v>
      </c>
      <c r="S213" s="14">
        <v>835.79499598275652</v>
      </c>
      <c r="T213" s="14">
        <v>837.57685466187866</v>
      </c>
      <c r="U213" s="14">
        <v>939.84428608897019</v>
      </c>
      <c r="V213" s="14">
        <v>946.16619381751264</v>
      </c>
      <c r="W213" s="14">
        <v>946.7909494595973</v>
      </c>
      <c r="X213" s="14">
        <v>947.40098153963061</v>
      </c>
      <c r="Y213" s="14">
        <v>947.98578912186667</v>
      </c>
      <c r="Z213" s="14">
        <v>948.38614855701246</v>
      </c>
      <c r="AA213" s="14">
        <v>949.90374200494193</v>
      </c>
      <c r="AB213" s="14">
        <v>947.96052413398263</v>
      </c>
      <c r="AC213" s="14">
        <v>947.73477410633393</v>
      </c>
    </row>
    <row r="214" spans="1:29" s="14" customFormat="1">
      <c r="A214" s="1" t="s">
        <v>524</v>
      </c>
      <c r="B214" s="1" t="s">
        <v>552</v>
      </c>
      <c r="C214" s="1"/>
      <c r="D214" s="1" t="s">
        <v>674</v>
      </c>
      <c r="E214" s="1"/>
      <c r="F214" s="1">
        <v>213</v>
      </c>
      <c r="G214" s="1" t="s">
        <v>836</v>
      </c>
      <c r="H214" s="1" t="str">
        <f t="shared" si="4"/>
        <v>213종합평균단위매매가격</v>
      </c>
      <c r="I214" s="1" t="s">
        <v>871</v>
      </c>
      <c r="J214" s="13">
        <v>925.86843734954118</v>
      </c>
      <c r="K214" s="13">
        <v>931.77315642606277</v>
      </c>
      <c r="L214" s="13">
        <v>940.57055982417603</v>
      </c>
      <c r="M214" s="13">
        <v>946.7700733916538</v>
      </c>
      <c r="N214" s="13">
        <v>947.25428176579885</v>
      </c>
      <c r="O214" s="13">
        <v>948.88480883262264</v>
      </c>
      <c r="P214" s="13">
        <v>952.12104751438164</v>
      </c>
      <c r="Q214" s="14">
        <v>955.17696990665638</v>
      </c>
      <c r="R214" s="14">
        <v>959.02947637932277</v>
      </c>
      <c r="S214" s="14">
        <v>963.87418536052655</v>
      </c>
      <c r="T214" s="14">
        <v>968.45062302253871</v>
      </c>
      <c r="U214" s="14">
        <v>975.89933202548798</v>
      </c>
      <c r="V214" s="14">
        <v>976.8065373015703</v>
      </c>
      <c r="W214" s="14">
        <v>977.82404860111967</v>
      </c>
      <c r="X214" s="14">
        <v>980.66339753778368</v>
      </c>
      <c r="Y214" s="14">
        <v>984.77211213196051</v>
      </c>
      <c r="Z214" s="14">
        <v>986.74152133089478</v>
      </c>
      <c r="AA214" s="14">
        <v>987.4324969633717</v>
      </c>
      <c r="AB214" s="14">
        <v>989.22514445237505</v>
      </c>
      <c r="AC214" s="14">
        <v>989.33704271212628</v>
      </c>
    </row>
    <row r="215" spans="1:29" s="14" customFormat="1">
      <c r="A215" s="1" t="s">
        <v>524</v>
      </c>
      <c r="B215" s="1" t="s">
        <v>552</v>
      </c>
      <c r="C215" s="1"/>
      <c r="D215" s="1" t="s">
        <v>675</v>
      </c>
      <c r="E215" s="1"/>
      <c r="F215" s="1">
        <v>214</v>
      </c>
      <c r="G215" s="1" t="s">
        <v>836</v>
      </c>
      <c r="H215" s="1" t="str">
        <f t="shared" si="4"/>
        <v>214종합평균단위매매가격</v>
      </c>
      <c r="I215" s="1" t="s">
        <v>871</v>
      </c>
      <c r="J215" s="13">
        <v>1303.4177694254465</v>
      </c>
      <c r="K215" s="13">
        <v>1306.7428039417186</v>
      </c>
      <c r="L215" s="13">
        <v>1313.2022690045526</v>
      </c>
      <c r="M215" s="13">
        <v>1319.7937759036072</v>
      </c>
      <c r="N215" s="13">
        <v>1332.3862404881656</v>
      </c>
      <c r="O215" s="13">
        <v>1337.3349128577283</v>
      </c>
      <c r="P215" s="13">
        <v>1348.5124033555894</v>
      </c>
      <c r="Q215" s="14">
        <v>1361.7647877818035</v>
      </c>
      <c r="R215" s="14">
        <v>1369.1413403805004</v>
      </c>
      <c r="S215" s="14">
        <v>1378.7717737252108</v>
      </c>
      <c r="T215" s="14">
        <v>1384.5782102706985</v>
      </c>
      <c r="U215" s="14">
        <v>1412.4786041871748</v>
      </c>
      <c r="V215" s="14">
        <v>1414.8680855711718</v>
      </c>
      <c r="W215" s="14">
        <v>1418.1782274800248</v>
      </c>
      <c r="X215" s="14">
        <v>1421.2709990505555</v>
      </c>
      <c r="Y215" s="14">
        <v>1423.2954309059885</v>
      </c>
      <c r="Z215" s="14">
        <v>1428.5993779357268</v>
      </c>
      <c r="AA215" s="14">
        <v>1430.9909109729656</v>
      </c>
      <c r="AB215" s="14">
        <v>1434.4887793880434</v>
      </c>
      <c r="AC215" s="14">
        <v>1435.5452014949415</v>
      </c>
    </row>
    <row r="216" spans="1:29" s="14" customFormat="1">
      <c r="A216" s="1" t="s">
        <v>524</v>
      </c>
      <c r="B216" s="1" t="s">
        <v>552</v>
      </c>
      <c r="C216" s="1"/>
      <c r="D216" s="1" t="s">
        <v>676</v>
      </c>
      <c r="E216" s="1"/>
      <c r="F216" s="1">
        <v>215</v>
      </c>
      <c r="G216" s="1" t="s">
        <v>836</v>
      </c>
      <c r="H216" s="1" t="str">
        <f t="shared" si="4"/>
        <v>215종합평균단위매매가격</v>
      </c>
      <c r="I216" s="1" t="s">
        <v>871</v>
      </c>
      <c r="J216" s="13">
        <v>951.62010635157276</v>
      </c>
      <c r="K216" s="13">
        <v>949.83104285271713</v>
      </c>
      <c r="L216" s="13">
        <v>953.03664166373244</v>
      </c>
      <c r="M216" s="13">
        <v>951.51769166973963</v>
      </c>
      <c r="N216" s="13">
        <v>951.96624390583372</v>
      </c>
      <c r="O216" s="13">
        <v>952.77950456454732</v>
      </c>
      <c r="P216" s="13">
        <v>951.55063152644459</v>
      </c>
      <c r="Q216" s="14">
        <v>947.87464702957777</v>
      </c>
      <c r="R216" s="14">
        <v>943.7372938372007</v>
      </c>
      <c r="S216" s="14">
        <v>938.3759998763494</v>
      </c>
      <c r="T216" s="14">
        <v>927.2541634403251</v>
      </c>
      <c r="U216" s="14">
        <v>936.67243164709942</v>
      </c>
      <c r="V216" s="14">
        <v>935.96837125319007</v>
      </c>
      <c r="W216" s="14">
        <v>935.87566208719284</v>
      </c>
      <c r="X216" s="14">
        <v>935.94839244261755</v>
      </c>
      <c r="Y216" s="14">
        <v>939.93377445098963</v>
      </c>
      <c r="Z216" s="14">
        <v>943.21076249903194</v>
      </c>
      <c r="AA216" s="14">
        <v>944.59334313155478</v>
      </c>
      <c r="AB216" s="14">
        <v>944.48233838444276</v>
      </c>
      <c r="AC216" s="14">
        <v>943.86051380670131</v>
      </c>
    </row>
    <row r="217" spans="1:29" s="14" customFormat="1">
      <c r="A217" s="1" t="s">
        <v>524</v>
      </c>
      <c r="B217" s="1" t="s">
        <v>552</v>
      </c>
      <c r="C217" s="1"/>
      <c r="D217" s="1" t="s">
        <v>677</v>
      </c>
      <c r="E217" s="1"/>
      <c r="F217" s="1">
        <v>216</v>
      </c>
      <c r="G217" s="1" t="s">
        <v>836</v>
      </c>
      <c r="H217" s="1" t="str">
        <f t="shared" si="4"/>
        <v>216종합평균단위매매가격</v>
      </c>
      <c r="I217" s="1" t="s">
        <v>871</v>
      </c>
      <c r="J217" s="13">
        <v>509.09487687119048</v>
      </c>
      <c r="K217" s="13">
        <v>510.18506576343043</v>
      </c>
      <c r="L217" s="13">
        <v>511.73828278407098</v>
      </c>
      <c r="M217" s="13">
        <v>511.6641425852481</v>
      </c>
      <c r="N217" s="13">
        <v>510.85242389185959</v>
      </c>
      <c r="O217" s="13">
        <v>508.37111940253203</v>
      </c>
      <c r="P217" s="13">
        <v>505.51751948505193</v>
      </c>
      <c r="Q217" s="14">
        <v>504.30208822497906</v>
      </c>
      <c r="R217" s="14">
        <v>504.5102413882293</v>
      </c>
      <c r="S217" s="14">
        <v>504.66658380869018</v>
      </c>
      <c r="T217" s="14">
        <v>504.55639018388763</v>
      </c>
      <c r="U217" s="14">
        <v>510.88688450706411</v>
      </c>
      <c r="V217" s="14">
        <v>513.06000205591431</v>
      </c>
      <c r="W217" s="14">
        <v>513.22795555152027</v>
      </c>
      <c r="X217" s="14">
        <v>512.74401101195701</v>
      </c>
      <c r="Y217" s="14">
        <v>511.28752746202997</v>
      </c>
      <c r="Z217" s="14">
        <v>512.13570592507585</v>
      </c>
      <c r="AA217" s="14">
        <v>512.0252859349489</v>
      </c>
      <c r="AB217" s="14">
        <v>511.57863414748869</v>
      </c>
      <c r="AC217" s="14">
        <v>511.13432765294851</v>
      </c>
    </row>
    <row r="218" spans="1:29" s="14" customFormat="1">
      <c r="A218" s="1" t="s">
        <v>524</v>
      </c>
      <c r="B218" s="1" t="s">
        <v>552</v>
      </c>
      <c r="C218" s="1"/>
      <c r="D218" s="1" t="s">
        <v>678</v>
      </c>
      <c r="E218" s="1"/>
      <c r="F218" s="1">
        <v>217</v>
      </c>
      <c r="G218" s="1" t="s">
        <v>836</v>
      </c>
      <c r="H218" s="1" t="str">
        <f t="shared" si="4"/>
        <v>217종합평균단위매매가격</v>
      </c>
      <c r="I218" s="1" t="s">
        <v>871</v>
      </c>
      <c r="J218" s="13">
        <v>1646.6045717228678</v>
      </c>
      <c r="K218" s="13">
        <v>1646.6045717228678</v>
      </c>
      <c r="L218" s="13">
        <v>1640.2194378556646</v>
      </c>
      <c r="M218" s="13">
        <v>1640.2194378556646</v>
      </c>
      <c r="N218" s="13">
        <v>1640.2194378556646</v>
      </c>
      <c r="O218" s="13">
        <v>1631.1516902680337</v>
      </c>
      <c r="P218" s="13">
        <v>1628.0049584551673</v>
      </c>
      <c r="Q218" s="14">
        <v>1621.1823417846244</v>
      </c>
      <c r="R218" s="14">
        <v>1621.4468901571036</v>
      </c>
      <c r="S218" s="14">
        <v>1621.4468901571036</v>
      </c>
      <c r="T218" s="14">
        <v>1618.6359681502402</v>
      </c>
      <c r="U218" s="14">
        <v>1609.1479273536413</v>
      </c>
      <c r="V218" s="14">
        <v>1602.1937909475403</v>
      </c>
      <c r="W218" s="14">
        <v>1598.337072123793</v>
      </c>
      <c r="X218" s="14">
        <v>1591.6140065013101</v>
      </c>
      <c r="Y218" s="14">
        <v>1595.4998293804531</v>
      </c>
      <c r="Z218" s="14">
        <v>1599.7934393191219</v>
      </c>
      <c r="AA218" s="14">
        <v>1600.3536793017056</v>
      </c>
      <c r="AB218" s="14">
        <v>1591.7490180855771</v>
      </c>
      <c r="AC218" s="14">
        <v>1583.9346018428789</v>
      </c>
    </row>
    <row r="219" spans="1:29" s="14" customFormat="1">
      <c r="A219" s="1" t="s">
        <v>524</v>
      </c>
      <c r="B219" s="1" t="s">
        <v>552</v>
      </c>
      <c r="C219" s="1"/>
      <c r="D219" s="1" t="s">
        <v>679</v>
      </c>
      <c r="E219" s="1"/>
      <c r="F219" s="1">
        <v>218</v>
      </c>
      <c r="G219" s="1" t="s">
        <v>836</v>
      </c>
      <c r="H219" s="1" t="str">
        <f t="shared" si="4"/>
        <v>218종합평균단위매매가격</v>
      </c>
      <c r="I219" s="1" t="s">
        <v>871</v>
      </c>
      <c r="J219" s="13">
        <v>837.58005614024387</v>
      </c>
      <c r="K219" s="13">
        <v>837.58005614024387</v>
      </c>
      <c r="L219" s="13">
        <v>850.3374035307703</v>
      </c>
      <c r="M219" s="13">
        <v>851.65447241918537</v>
      </c>
      <c r="N219" s="13">
        <v>851.7040983291962</v>
      </c>
      <c r="O219" s="13">
        <v>857.10951686898716</v>
      </c>
      <c r="P219" s="13">
        <v>859.35726808981724</v>
      </c>
      <c r="Q219" s="14">
        <v>871.80359535317029</v>
      </c>
      <c r="R219" s="14">
        <v>880.6276057453689</v>
      </c>
      <c r="S219" s="14">
        <v>889.41086418850807</v>
      </c>
      <c r="T219" s="14">
        <v>918.34044981601721</v>
      </c>
    </row>
    <row r="220" spans="1:29" s="14" customFormat="1">
      <c r="A220" s="1" t="s">
        <v>524</v>
      </c>
      <c r="B220" s="1" t="s">
        <v>552</v>
      </c>
      <c r="C220" s="1"/>
      <c r="D220" s="1" t="s">
        <v>680</v>
      </c>
      <c r="E220" s="1"/>
      <c r="F220" s="1">
        <v>219</v>
      </c>
      <c r="G220" s="1" t="s">
        <v>836</v>
      </c>
      <c r="H220" s="1" t="str">
        <f t="shared" si="4"/>
        <v>219종합평균단위매매가격</v>
      </c>
      <c r="I220" s="1" t="s">
        <v>871</v>
      </c>
      <c r="J220" s="13">
        <v>469.62925625787875</v>
      </c>
      <c r="K220" s="13">
        <v>471.33112281012239</v>
      </c>
      <c r="L220" s="13">
        <v>471.62546229552532</v>
      </c>
      <c r="M220" s="13">
        <v>472.04403605655023</v>
      </c>
      <c r="N220" s="13">
        <v>473.33268394571115</v>
      </c>
      <c r="O220" s="13">
        <v>475.48488824770214</v>
      </c>
      <c r="P220" s="13">
        <v>475.03632615449726</v>
      </c>
      <c r="Q220" s="14">
        <v>475.9228452364332</v>
      </c>
      <c r="R220" s="14">
        <v>476.19755576292641</v>
      </c>
      <c r="S220" s="14">
        <v>476.57503016856708</v>
      </c>
      <c r="T220" s="14">
        <v>478.26058094015553</v>
      </c>
      <c r="U220" s="14">
        <v>474.81965798770926</v>
      </c>
      <c r="V220" s="14">
        <v>476.56516590156627</v>
      </c>
      <c r="W220" s="14">
        <v>476.62649170431439</v>
      </c>
      <c r="X220" s="14">
        <v>477.01273488416871</v>
      </c>
      <c r="Y220" s="14">
        <v>477.89614115105616</v>
      </c>
      <c r="Z220" s="14">
        <v>478.90764201652149</v>
      </c>
      <c r="AA220" s="14">
        <v>479.42077220304742</v>
      </c>
      <c r="AB220" s="14">
        <v>479.51295667669729</v>
      </c>
      <c r="AC220" s="14">
        <v>479.16397617932449</v>
      </c>
    </row>
    <row r="221" spans="1:29" s="14" customFormat="1">
      <c r="A221" s="1" t="s">
        <v>524</v>
      </c>
      <c r="B221" s="1" t="s">
        <v>552</v>
      </c>
      <c r="C221" s="1"/>
      <c r="D221" s="1" t="s">
        <v>681</v>
      </c>
      <c r="E221" s="1"/>
      <c r="F221" s="1">
        <v>220</v>
      </c>
      <c r="G221" s="1" t="s">
        <v>836</v>
      </c>
      <c r="H221" s="1" t="str">
        <f t="shared" si="4"/>
        <v>220종합평균단위매매가격</v>
      </c>
      <c r="I221" s="1" t="s">
        <v>871</v>
      </c>
      <c r="J221" s="13">
        <v>477.46552004467469</v>
      </c>
      <c r="K221" s="13">
        <v>480.26249833905257</v>
      </c>
      <c r="L221" s="13">
        <v>480.26249833905257</v>
      </c>
      <c r="M221" s="13">
        <v>482.64497463726264</v>
      </c>
      <c r="N221" s="13">
        <v>484.45519777875541</v>
      </c>
      <c r="O221" s="13">
        <v>484.7818187922781</v>
      </c>
      <c r="P221" s="13">
        <v>486.76739047397268</v>
      </c>
      <c r="Q221" s="14">
        <v>486.92494807401528</v>
      </c>
      <c r="R221" s="14">
        <v>487.52320255081065</v>
      </c>
      <c r="S221" s="14">
        <v>490.36306179660465</v>
      </c>
      <c r="T221" s="14">
        <v>490.9648711073188</v>
      </c>
      <c r="U221" s="14">
        <v>495.50488099556259</v>
      </c>
      <c r="V221" s="14">
        <v>497.9902549428611</v>
      </c>
      <c r="W221" s="14">
        <v>498.5749174651732</v>
      </c>
      <c r="X221" s="14">
        <v>502.15575677627555</v>
      </c>
      <c r="Y221" s="14">
        <v>502.79671368508275</v>
      </c>
      <c r="Z221" s="14">
        <v>505.61505500875063</v>
      </c>
      <c r="AA221" s="14">
        <v>508.00551674638092</v>
      </c>
      <c r="AB221" s="14">
        <v>508.99300079139391</v>
      </c>
      <c r="AC221" s="14">
        <v>508.88463474720373</v>
      </c>
    </row>
    <row r="222" spans="1:29" s="14" customFormat="1">
      <c r="A222" s="1" t="s">
        <v>524</v>
      </c>
      <c r="B222" s="1" t="s">
        <v>552</v>
      </c>
      <c r="C222" s="1"/>
      <c r="D222" s="1" t="s">
        <v>682</v>
      </c>
      <c r="E222" s="1"/>
      <c r="F222" s="1">
        <v>221</v>
      </c>
      <c r="G222" s="1" t="s">
        <v>836</v>
      </c>
      <c r="H222" s="1" t="str">
        <f t="shared" si="4"/>
        <v>221종합평균단위매매가격</v>
      </c>
      <c r="I222" s="1" t="s">
        <v>871</v>
      </c>
      <c r="J222" s="13">
        <v>917.57518612191848</v>
      </c>
      <c r="K222" s="13">
        <v>915.66093768398866</v>
      </c>
      <c r="L222" s="13">
        <v>914.75623470282187</v>
      </c>
      <c r="M222" s="13">
        <v>911.69257014109758</v>
      </c>
      <c r="N222" s="13">
        <v>910.97399665043793</v>
      </c>
      <c r="O222" s="13">
        <v>909.00832918128492</v>
      </c>
      <c r="P222" s="13">
        <v>907.93147742219469</v>
      </c>
      <c r="Q222" s="14">
        <v>906.24340337384876</v>
      </c>
      <c r="R222" s="14">
        <v>904.52785196106868</v>
      </c>
      <c r="S222" s="14">
        <v>903.53766030123222</v>
      </c>
      <c r="T222" s="14">
        <v>902.48237732302118</v>
      </c>
      <c r="U222" s="14">
        <v>935.44890223050993</v>
      </c>
      <c r="V222" s="14">
        <v>934.42040258521445</v>
      </c>
      <c r="W222" s="14">
        <v>934.60837852899033</v>
      </c>
      <c r="X222" s="14">
        <v>934.92940599117458</v>
      </c>
      <c r="Y222" s="14">
        <v>937.10405081301155</v>
      </c>
      <c r="Z222" s="14">
        <v>939.53383830823464</v>
      </c>
      <c r="AA222" s="14">
        <v>940.14893667473768</v>
      </c>
      <c r="AB222" s="14">
        <v>941.95563462564689</v>
      </c>
      <c r="AC222" s="14">
        <v>944.75386646909863</v>
      </c>
    </row>
    <row r="223" spans="1:29" s="14" customFormat="1">
      <c r="A223" s="1" t="s">
        <v>524</v>
      </c>
      <c r="B223" s="1" t="s">
        <v>553</v>
      </c>
      <c r="C223" s="1"/>
      <c r="D223" s="1"/>
      <c r="E223" s="1"/>
      <c r="F223" s="1">
        <v>222</v>
      </c>
      <c r="G223" s="1" t="s">
        <v>836</v>
      </c>
      <c r="H223" s="1" t="str">
        <f t="shared" si="4"/>
        <v>222종합평균단위매매가격</v>
      </c>
      <c r="I223" s="1" t="s">
        <v>871</v>
      </c>
      <c r="J223" s="13">
        <v>1109.7639333632119</v>
      </c>
      <c r="K223" s="13">
        <v>1112.0354651064233</v>
      </c>
      <c r="L223" s="13">
        <v>1119.5572884369828</v>
      </c>
      <c r="M223" s="13">
        <v>1122.346773285363</v>
      </c>
      <c r="N223" s="13">
        <v>1119.5497678266956</v>
      </c>
      <c r="O223" s="13">
        <v>1115.6585403408801</v>
      </c>
      <c r="P223" s="13">
        <v>1110.5480880080563</v>
      </c>
      <c r="Q223" s="14">
        <v>1107.605766677686</v>
      </c>
      <c r="R223" s="14">
        <v>1099.5506979710942</v>
      </c>
      <c r="S223" s="14">
        <v>1095.30584164128</v>
      </c>
      <c r="T223" s="14">
        <v>1088.2979951750301</v>
      </c>
      <c r="U223" s="14">
        <v>1063.7923357412503</v>
      </c>
      <c r="V223" s="14">
        <v>1056.6959159713733</v>
      </c>
      <c r="W223" s="14">
        <v>1055.8670342876624</v>
      </c>
      <c r="X223" s="14">
        <v>1054.1362077603414</v>
      </c>
      <c r="Y223" s="14">
        <v>1054.3210550980509</v>
      </c>
      <c r="Z223" s="14">
        <v>1053.570240389206</v>
      </c>
      <c r="AA223" s="14">
        <v>1051.1956893384333</v>
      </c>
      <c r="AB223" s="14">
        <v>1048.7541900350336</v>
      </c>
      <c r="AC223" s="14">
        <v>1047.2284381824165</v>
      </c>
    </row>
    <row r="224" spans="1:29" s="14" customFormat="1">
      <c r="A224" s="1" t="s">
        <v>524</v>
      </c>
      <c r="B224" s="1" t="s">
        <v>553</v>
      </c>
      <c r="C224" s="1"/>
      <c r="D224" s="1" t="s">
        <v>683</v>
      </c>
      <c r="E224" s="1"/>
      <c r="F224" s="1">
        <v>223</v>
      </c>
      <c r="G224" s="1" t="s">
        <v>836</v>
      </c>
      <c r="H224" s="1" t="str">
        <f t="shared" si="4"/>
        <v>223종합평균단위매매가격</v>
      </c>
      <c r="I224" s="1" t="s">
        <v>871</v>
      </c>
      <c r="J224" s="13">
        <v>1586.3784653760554</v>
      </c>
      <c r="K224" s="13">
        <v>1588.2500830284446</v>
      </c>
      <c r="L224" s="13">
        <v>1593.8091587386864</v>
      </c>
      <c r="M224" s="13">
        <v>1597.8637534908808</v>
      </c>
      <c r="N224" s="13">
        <v>1588.2867060337385</v>
      </c>
      <c r="O224" s="13">
        <v>1580.6793331043098</v>
      </c>
      <c r="P224" s="13">
        <v>1571.7135410763722</v>
      </c>
      <c r="Q224" s="14">
        <v>1561.1661137507083</v>
      </c>
      <c r="R224" s="14">
        <v>1546.7257438338461</v>
      </c>
      <c r="S224" s="14">
        <v>1539.2110033396664</v>
      </c>
      <c r="T224" s="14">
        <v>1527.458970345052</v>
      </c>
      <c r="U224" s="14">
        <v>1508.9610925081477</v>
      </c>
      <c r="V224" s="14">
        <v>1499.2444171180491</v>
      </c>
      <c r="W224" s="14">
        <v>1499.5296591667129</v>
      </c>
      <c r="X224" s="14">
        <v>1496.9087315679415</v>
      </c>
      <c r="Y224" s="14">
        <v>1496.6319953946859</v>
      </c>
      <c r="Z224" s="14">
        <v>1496.7992647740805</v>
      </c>
      <c r="AA224" s="14">
        <v>1495.8383731614047</v>
      </c>
      <c r="AB224" s="14">
        <v>1493.0612984976208</v>
      </c>
      <c r="AC224" s="14">
        <v>1491.4338410458777</v>
      </c>
    </row>
    <row r="225" spans="1:29" s="14" customFormat="1">
      <c r="A225" s="1" t="s">
        <v>524</v>
      </c>
      <c r="B225" s="1" t="s">
        <v>553</v>
      </c>
      <c r="C225" s="1"/>
      <c r="D225" s="1" t="s">
        <v>683</v>
      </c>
      <c r="E225" s="1" t="s">
        <v>684</v>
      </c>
      <c r="F225" s="1">
        <v>224</v>
      </c>
      <c r="G225" s="1" t="s">
        <v>836</v>
      </c>
      <c r="H225" s="1" t="str">
        <f t="shared" si="4"/>
        <v>224종합평균단위매매가격</v>
      </c>
      <c r="I225" s="1" t="s">
        <v>871</v>
      </c>
      <c r="J225" s="13">
        <v>1684.8229290048505</v>
      </c>
      <c r="K225" s="13">
        <v>1684.8229290048505</v>
      </c>
      <c r="L225" s="13">
        <v>1685.72922255102</v>
      </c>
      <c r="M225" s="13">
        <v>1684.5556848469078</v>
      </c>
      <c r="N225" s="13">
        <v>1671.1828561201889</v>
      </c>
      <c r="O225" s="13">
        <v>1666.3522115491523</v>
      </c>
      <c r="P225" s="13">
        <v>1655.8352380739314</v>
      </c>
      <c r="Q225" s="14">
        <v>1650.044941222478</v>
      </c>
      <c r="R225" s="14">
        <v>1642.612739540333</v>
      </c>
      <c r="S225" s="14">
        <v>1634.8719711965732</v>
      </c>
      <c r="T225" s="14">
        <v>1625.4868700710217</v>
      </c>
      <c r="U225" s="14">
        <v>1615.6904149110578</v>
      </c>
      <c r="V225" s="14">
        <v>1603.9726529881852</v>
      </c>
      <c r="W225" s="14">
        <v>1605.1465650115588</v>
      </c>
      <c r="X225" s="14">
        <v>1602.0847102922376</v>
      </c>
      <c r="Y225" s="14">
        <v>1602.3557654810879</v>
      </c>
      <c r="Z225" s="14">
        <v>1602.2249478363876</v>
      </c>
      <c r="AA225" s="14">
        <v>1600.5485876887949</v>
      </c>
      <c r="AB225" s="14">
        <v>1598.778380797846</v>
      </c>
      <c r="AC225" s="14">
        <v>1596.9597209637702</v>
      </c>
    </row>
    <row r="226" spans="1:29" s="14" customFormat="1">
      <c r="A226" s="1" t="s">
        <v>524</v>
      </c>
      <c r="B226" s="1" t="s">
        <v>553</v>
      </c>
      <c r="C226" s="1"/>
      <c r="D226" s="1" t="s">
        <v>683</v>
      </c>
      <c r="E226" s="1" t="s">
        <v>685</v>
      </c>
      <c r="F226" s="1">
        <v>225</v>
      </c>
      <c r="G226" s="1" t="s">
        <v>836</v>
      </c>
      <c r="H226" s="1" t="str">
        <f t="shared" si="4"/>
        <v>225종합평균단위매매가격</v>
      </c>
      <c r="I226" s="1" t="s">
        <v>871</v>
      </c>
      <c r="J226" s="13">
        <v>1465.5480441362045</v>
      </c>
      <c r="K226" s="13">
        <v>1469.7168793364581</v>
      </c>
      <c r="L226" s="13">
        <v>1480.9867650617957</v>
      </c>
      <c r="M226" s="13">
        <v>1491.4583529460301</v>
      </c>
      <c r="N226" s="13">
        <v>1486.5402353345182</v>
      </c>
      <c r="O226" s="13">
        <v>1475.5247148582821</v>
      </c>
      <c r="P226" s="13">
        <v>1468.4628380002362</v>
      </c>
      <c r="Q226" s="14">
        <v>1452.0765238758263</v>
      </c>
      <c r="R226" s="14">
        <v>1429.0343505796127</v>
      </c>
      <c r="S226" s="14">
        <v>1421.797035948402</v>
      </c>
      <c r="T226" s="14">
        <v>1407.1398383133128</v>
      </c>
      <c r="U226" s="14">
        <v>1377.670744737198</v>
      </c>
      <c r="V226" s="14">
        <v>1370.4156547942171</v>
      </c>
      <c r="W226" s="14">
        <v>1369.607722189407</v>
      </c>
      <c r="X226" s="14">
        <v>1367.5291898171324</v>
      </c>
      <c r="Y226" s="14">
        <v>1366.578602102262</v>
      </c>
      <c r="Z226" s="14">
        <v>1367.1125556147358</v>
      </c>
      <c r="AA226" s="14">
        <v>1367.0317793316954</v>
      </c>
      <c r="AB226" s="14">
        <v>1363.0161320144107</v>
      </c>
      <c r="AC226" s="14">
        <v>1361.6238772858364</v>
      </c>
    </row>
    <row r="227" spans="1:29" s="14" customFormat="1">
      <c r="A227" s="1" t="s">
        <v>524</v>
      </c>
      <c r="B227" s="1" t="s">
        <v>553</v>
      </c>
      <c r="C227" s="1"/>
      <c r="D227" s="1" t="s">
        <v>686</v>
      </c>
      <c r="E227" s="1"/>
      <c r="F227" s="1">
        <v>226</v>
      </c>
      <c r="G227" s="1" t="s">
        <v>836</v>
      </c>
      <c r="H227" s="1" t="str">
        <f t="shared" si="4"/>
        <v>226종합평균단위매매가격</v>
      </c>
      <c r="I227" s="1" t="s">
        <v>871</v>
      </c>
      <c r="J227" s="13">
        <v>1125.3138338263802</v>
      </c>
      <c r="K227" s="13">
        <v>1131.3116630725856</v>
      </c>
      <c r="L227" s="13">
        <v>1143.8019962646758</v>
      </c>
      <c r="M227" s="13">
        <v>1148.9424835576726</v>
      </c>
      <c r="N227" s="13">
        <v>1153.2445377292795</v>
      </c>
      <c r="O227" s="13">
        <v>1149.8626336262716</v>
      </c>
      <c r="P227" s="13">
        <v>1140.8151864349832</v>
      </c>
      <c r="Q227" s="14">
        <v>1138.3373253745856</v>
      </c>
      <c r="R227" s="14">
        <v>1134.6181731568977</v>
      </c>
      <c r="S227" s="14">
        <v>1131.5787647129362</v>
      </c>
      <c r="T227" s="14">
        <v>1127.9906619196963</v>
      </c>
      <c r="U227" s="14">
        <v>1148.9652952858571</v>
      </c>
      <c r="V227" s="14">
        <v>1141.5266927915491</v>
      </c>
      <c r="W227" s="14">
        <v>1138.958091657712</v>
      </c>
      <c r="X227" s="14">
        <v>1135.1461452530382</v>
      </c>
      <c r="Y227" s="14">
        <v>1133.4104419993398</v>
      </c>
      <c r="Z227" s="14">
        <v>1131.2438975565581</v>
      </c>
      <c r="AA227" s="14">
        <v>1127.8432367735766</v>
      </c>
      <c r="AB227" s="14">
        <v>1123.3929958514007</v>
      </c>
      <c r="AC227" s="14">
        <v>1121.7003792623359</v>
      </c>
    </row>
    <row r="228" spans="1:29" s="14" customFormat="1">
      <c r="A228" s="1" t="s">
        <v>524</v>
      </c>
      <c r="B228" s="1" t="s">
        <v>553</v>
      </c>
      <c r="C228" s="1"/>
      <c r="D228" s="1" t="s">
        <v>687</v>
      </c>
      <c r="E228" s="1"/>
      <c r="F228" s="1">
        <v>227</v>
      </c>
      <c r="G228" s="1" t="s">
        <v>836</v>
      </c>
      <c r="H228" s="1" t="str">
        <f t="shared" si="4"/>
        <v>227종합평균단위매매가격</v>
      </c>
      <c r="I228" s="1" t="s">
        <v>871</v>
      </c>
      <c r="J228" s="13">
        <v>1022.9101243610107</v>
      </c>
      <c r="K228" s="13">
        <v>1022.9101243610107</v>
      </c>
      <c r="L228" s="13">
        <v>1038.0094597895579</v>
      </c>
      <c r="M228" s="13">
        <v>1038.7864765693746</v>
      </c>
      <c r="N228" s="13">
        <v>1039.8295684814905</v>
      </c>
      <c r="O228" s="13">
        <v>1037.1754127444567</v>
      </c>
      <c r="P228" s="13">
        <v>1034.4497951951612</v>
      </c>
      <c r="Q228" s="14">
        <v>1041.2883211466853</v>
      </c>
      <c r="R228" s="14">
        <v>1029.2282109131145</v>
      </c>
      <c r="S228" s="14">
        <v>1026.958301995589</v>
      </c>
      <c r="T228" s="14">
        <v>1014.5069097274151</v>
      </c>
      <c r="U228" s="14">
        <v>1003.2210349974825</v>
      </c>
      <c r="V228" s="14">
        <v>992.8984273210541</v>
      </c>
      <c r="W228" s="14">
        <v>989.64266780865353</v>
      </c>
      <c r="X228" s="14">
        <v>988.17495858352163</v>
      </c>
      <c r="Y228" s="14">
        <v>985.37566354746627</v>
      </c>
      <c r="Z228" s="14">
        <v>981.46812087790636</v>
      </c>
      <c r="AA228" s="14">
        <v>974.42726586829065</v>
      </c>
      <c r="AB228" s="14">
        <v>971.39061113719265</v>
      </c>
      <c r="AC228" s="14">
        <v>968.65149525742459</v>
      </c>
    </row>
    <row r="229" spans="1:29" s="14" customFormat="1">
      <c r="A229" s="1" t="s">
        <v>524</v>
      </c>
      <c r="B229" s="1" t="s">
        <v>553</v>
      </c>
      <c r="C229" s="1"/>
      <c r="D229" s="1" t="s">
        <v>688</v>
      </c>
      <c r="E229" s="1"/>
      <c r="F229" s="1">
        <v>228</v>
      </c>
      <c r="G229" s="1" t="s">
        <v>836</v>
      </c>
      <c r="H229" s="1" t="str">
        <f t="shared" si="4"/>
        <v>228종합평균단위매매가격</v>
      </c>
      <c r="I229" s="1" t="s">
        <v>871</v>
      </c>
      <c r="J229" s="13">
        <v>533.77724799385624</v>
      </c>
      <c r="K229" s="13">
        <v>535.7898216066958</v>
      </c>
      <c r="L229" s="13">
        <v>541.25824496663165</v>
      </c>
      <c r="M229" s="13">
        <v>541.25824496663165</v>
      </c>
      <c r="N229" s="13">
        <v>535.93210720486775</v>
      </c>
      <c r="O229" s="13">
        <v>535.19350746899886</v>
      </c>
      <c r="P229" s="13">
        <v>532.86005928378938</v>
      </c>
      <c r="Q229" s="14">
        <v>531.18857525078852</v>
      </c>
      <c r="R229" s="14">
        <v>531.65183661335914</v>
      </c>
      <c r="S229" s="14">
        <v>528.1421343372441</v>
      </c>
      <c r="T229" s="14">
        <v>526.26144099469298</v>
      </c>
      <c r="U229" s="14">
        <v>569.71774171829463</v>
      </c>
      <c r="V229" s="14">
        <v>567.78836261780361</v>
      </c>
      <c r="W229" s="14">
        <v>566.31165463768946</v>
      </c>
      <c r="X229" s="14">
        <v>564.84117312914145</v>
      </c>
      <c r="Y229" s="14">
        <v>564.72386651477279</v>
      </c>
      <c r="Z229" s="14">
        <v>565.08468895036015</v>
      </c>
      <c r="AA229" s="14">
        <v>565.63353787247547</v>
      </c>
      <c r="AB229" s="14">
        <v>564.33181177450524</v>
      </c>
      <c r="AC229" s="14">
        <v>563.21465425461554</v>
      </c>
    </row>
    <row r="230" spans="1:29" s="14" customFormat="1">
      <c r="A230" s="1" t="s">
        <v>524</v>
      </c>
      <c r="B230" s="1" t="s">
        <v>553</v>
      </c>
      <c r="C230" s="1"/>
      <c r="D230" s="1" t="s">
        <v>689</v>
      </c>
      <c r="E230" s="1"/>
      <c r="F230" s="1">
        <v>229</v>
      </c>
      <c r="G230" s="1" t="s">
        <v>836</v>
      </c>
      <c r="H230" s="1" t="str">
        <f t="shared" si="4"/>
        <v>229종합평균단위매매가격</v>
      </c>
      <c r="I230" s="1" t="s">
        <v>871</v>
      </c>
      <c r="J230" s="13">
        <v>440.62812389508281</v>
      </c>
      <c r="K230" s="13">
        <v>440.62812389508281</v>
      </c>
      <c r="L230" s="13">
        <v>441.47179916592739</v>
      </c>
      <c r="M230" s="13">
        <v>441.94583573850736</v>
      </c>
      <c r="N230" s="13">
        <v>446.10962245213852</v>
      </c>
      <c r="O230" s="13">
        <v>447.85500523781155</v>
      </c>
      <c r="P230" s="13">
        <v>458.45917198372712</v>
      </c>
      <c r="Q230" s="14">
        <v>466.23749631965552</v>
      </c>
      <c r="R230" s="14">
        <v>470.93921274407541</v>
      </c>
      <c r="S230" s="14">
        <v>474.35527328509039</v>
      </c>
      <c r="T230" s="14">
        <v>479.69383161191831</v>
      </c>
      <c r="U230" s="14">
        <v>482.52154621863849</v>
      </c>
      <c r="V230" s="14">
        <v>483.00561029021503</v>
      </c>
      <c r="W230" s="14">
        <v>484.17529650496579</v>
      </c>
      <c r="X230" s="14">
        <v>484.99818797317471</v>
      </c>
      <c r="Y230" s="14">
        <v>486.41555487050806</v>
      </c>
      <c r="Z230" s="14">
        <v>487.75468195827631</v>
      </c>
      <c r="AA230" s="14">
        <v>487.17177042762899</v>
      </c>
      <c r="AB230" s="14">
        <v>486.95712157257867</v>
      </c>
      <c r="AC230" s="14">
        <v>487.40353217031111</v>
      </c>
    </row>
    <row r="231" spans="1:29" s="14" customFormat="1">
      <c r="A231" s="1" t="s">
        <v>524</v>
      </c>
      <c r="B231" s="1" t="s">
        <v>553</v>
      </c>
      <c r="C231" s="1"/>
      <c r="D231" s="1" t="s">
        <v>690</v>
      </c>
      <c r="E231" s="1"/>
      <c r="F231" s="1">
        <v>230</v>
      </c>
      <c r="G231" s="1" t="s">
        <v>836</v>
      </c>
      <c r="H231" s="1" t="str">
        <f t="shared" si="4"/>
        <v>230종합평균단위매매가격</v>
      </c>
      <c r="I231" s="1" t="s">
        <v>871</v>
      </c>
      <c r="J231" s="13">
        <v>318.74110546528709</v>
      </c>
      <c r="K231" s="13">
        <v>319.71091846577593</v>
      </c>
      <c r="L231" s="13">
        <v>319.86289549315762</v>
      </c>
      <c r="M231" s="13">
        <v>323.78906908794278</v>
      </c>
      <c r="N231" s="13">
        <v>323.78906908794278</v>
      </c>
      <c r="O231" s="13">
        <v>323.27501303581198</v>
      </c>
      <c r="P231" s="13">
        <v>320.88565620476209</v>
      </c>
      <c r="Q231" s="14">
        <v>318.07915558273731</v>
      </c>
      <c r="R231" s="14">
        <v>316.95922624033517</v>
      </c>
      <c r="S231" s="14">
        <v>315.38646563449987</v>
      </c>
      <c r="T231" s="14">
        <v>314.47254209060776</v>
      </c>
      <c r="U231" s="14">
        <v>312.00603888897319</v>
      </c>
      <c r="V231" s="14">
        <v>310.1843596739165</v>
      </c>
      <c r="W231" s="14">
        <v>310.52049867196956</v>
      </c>
      <c r="X231" s="14">
        <v>310.92830671317057</v>
      </c>
      <c r="Y231" s="14">
        <v>316.16008053200079</v>
      </c>
      <c r="Z231" s="14">
        <v>317.17525393459925</v>
      </c>
      <c r="AA231" s="14">
        <v>316.8266702581135</v>
      </c>
      <c r="AB231" s="14">
        <v>316.81100712305999</v>
      </c>
      <c r="AC231" s="14">
        <v>316.53987841736978</v>
      </c>
    </row>
    <row r="232" spans="1:29" s="14" customFormat="1">
      <c r="A232" s="1" t="s">
        <v>524</v>
      </c>
      <c r="B232" s="1" t="s">
        <v>554</v>
      </c>
      <c r="C232" s="1"/>
      <c r="D232" s="1"/>
      <c r="E232" s="1"/>
      <c r="F232" s="1">
        <v>231</v>
      </c>
      <c r="G232" s="1" t="s">
        <v>836</v>
      </c>
      <c r="H232" s="1" t="str">
        <f t="shared" si="4"/>
        <v>231종합평균단위매매가격</v>
      </c>
      <c r="I232" s="1" t="s">
        <v>871</v>
      </c>
      <c r="J232" s="13">
        <v>781.33132558749219</v>
      </c>
      <c r="K232" s="13">
        <v>782.76054452291385</v>
      </c>
      <c r="L232" s="13">
        <v>781.67353474662377</v>
      </c>
      <c r="M232" s="13">
        <v>786.13245546973098</v>
      </c>
      <c r="N232" s="13">
        <v>787.29785328934361</v>
      </c>
      <c r="O232" s="13">
        <v>789.55306202954864</v>
      </c>
      <c r="P232" s="13">
        <v>788.98853744162579</v>
      </c>
      <c r="Q232" s="14">
        <v>790.1283533811652</v>
      </c>
      <c r="R232" s="14">
        <v>791.37902424114736</v>
      </c>
      <c r="S232" s="14">
        <v>791.70904005897182</v>
      </c>
      <c r="T232" s="14">
        <v>789.16446346078794</v>
      </c>
      <c r="U232" s="14">
        <v>795.70852385609226</v>
      </c>
      <c r="V232" s="14">
        <v>795.35238815517403</v>
      </c>
      <c r="W232" s="14">
        <v>793.34762020386734</v>
      </c>
      <c r="X232" s="14">
        <v>791.62530588099048</v>
      </c>
      <c r="Y232" s="14">
        <v>790.10577347248272</v>
      </c>
      <c r="Z232" s="14">
        <v>788.98417289703173</v>
      </c>
      <c r="AA232" s="14">
        <v>787.77387051432322</v>
      </c>
      <c r="AB232" s="14">
        <v>786.06467644658596</v>
      </c>
      <c r="AC232" s="14">
        <v>784.29967827696089</v>
      </c>
    </row>
    <row r="233" spans="1:29" s="14" customFormat="1">
      <c r="A233" s="1" t="s">
        <v>524</v>
      </c>
      <c r="B233" s="1" t="s">
        <v>554</v>
      </c>
      <c r="C233" s="1"/>
      <c r="D233" s="1" t="s">
        <v>691</v>
      </c>
      <c r="E233" s="1"/>
      <c r="F233" s="1">
        <v>232</v>
      </c>
      <c r="G233" s="1" t="s">
        <v>836</v>
      </c>
      <c r="H233" s="1" t="str">
        <f t="shared" si="4"/>
        <v>232종합평균단위매매가격</v>
      </c>
      <c r="I233" s="1" t="s">
        <v>871</v>
      </c>
      <c r="J233" s="13">
        <v>1070.4393213527355</v>
      </c>
      <c r="K233" s="13">
        <v>1079.3611778796019</v>
      </c>
      <c r="L233" s="13">
        <v>1073.3677443403908</v>
      </c>
      <c r="M233" s="13">
        <v>1095.3573154918126</v>
      </c>
      <c r="N233" s="13">
        <v>1097.0651513517212</v>
      </c>
      <c r="O233" s="13">
        <v>1109.4049082486933</v>
      </c>
      <c r="P233" s="13">
        <v>1104.7372685339478</v>
      </c>
      <c r="Q233" s="14">
        <v>1107.7926662133298</v>
      </c>
      <c r="R233" s="14">
        <v>1109.6820067697149</v>
      </c>
      <c r="S233" s="14">
        <v>1110.7559757771562</v>
      </c>
      <c r="T233" s="14">
        <v>1100.6631709288267</v>
      </c>
      <c r="U233" s="14">
        <v>1097.9254886114452</v>
      </c>
      <c r="V233" s="14">
        <v>1094.3687051470145</v>
      </c>
      <c r="W233" s="14">
        <v>1088.4433449262772</v>
      </c>
      <c r="X233" s="14">
        <v>1086.5498701757197</v>
      </c>
      <c r="Y233" s="14">
        <v>1082.774974740395</v>
      </c>
      <c r="Z233" s="14">
        <v>1080.7302417479336</v>
      </c>
      <c r="AA233" s="14">
        <v>1078.8257543349405</v>
      </c>
      <c r="AB233" s="14">
        <v>1072.927392128372</v>
      </c>
      <c r="AC233" s="14">
        <v>1069.4000910404334</v>
      </c>
    </row>
    <row r="234" spans="1:29" s="14" customFormat="1">
      <c r="A234" s="1" t="s">
        <v>524</v>
      </c>
      <c r="B234" s="1" t="s">
        <v>554</v>
      </c>
      <c r="C234" s="1"/>
      <c r="D234" s="1" t="s">
        <v>692</v>
      </c>
      <c r="E234" s="1"/>
      <c r="F234" s="1">
        <v>233</v>
      </c>
      <c r="G234" s="1" t="s">
        <v>836</v>
      </c>
      <c r="H234" s="1" t="str">
        <f t="shared" si="4"/>
        <v>233종합평균단위매매가격</v>
      </c>
      <c r="I234" s="1" t="s">
        <v>871</v>
      </c>
      <c r="J234" s="13">
        <v>921.05530279819459</v>
      </c>
      <c r="K234" s="13">
        <v>922.56871032652759</v>
      </c>
      <c r="L234" s="13">
        <v>924.6132306854505</v>
      </c>
      <c r="M234" s="13">
        <v>924.62687385736581</v>
      </c>
      <c r="N234" s="13">
        <v>924.31968019524516</v>
      </c>
      <c r="O234" s="13">
        <v>924.8952246623021</v>
      </c>
      <c r="P234" s="13">
        <v>924.59973588149228</v>
      </c>
      <c r="Q234" s="14">
        <v>924.38535922883057</v>
      </c>
      <c r="R234" s="14">
        <v>924.27881045653351</v>
      </c>
      <c r="S234" s="14">
        <v>924.20330692344578</v>
      </c>
      <c r="T234" s="14">
        <v>924.57953879262163</v>
      </c>
      <c r="U234" s="14">
        <v>927.63242182612055</v>
      </c>
      <c r="V234" s="14">
        <v>927.1986066699609</v>
      </c>
      <c r="W234" s="14">
        <v>926.80923601290135</v>
      </c>
      <c r="X234" s="14">
        <v>925.51161119985886</v>
      </c>
      <c r="Y234" s="14">
        <v>926.21975746287137</v>
      </c>
      <c r="Z234" s="14">
        <v>925.87850113434024</v>
      </c>
      <c r="AA234" s="14">
        <v>924.38569857368464</v>
      </c>
      <c r="AB234" s="14">
        <v>925.03357790512143</v>
      </c>
      <c r="AC234" s="14">
        <v>924.08300765786214</v>
      </c>
    </row>
    <row r="235" spans="1:29" s="14" customFormat="1">
      <c r="A235" s="1" t="s">
        <v>524</v>
      </c>
      <c r="B235" s="1" t="s">
        <v>554</v>
      </c>
      <c r="C235" s="1"/>
      <c r="D235" s="1" t="s">
        <v>693</v>
      </c>
      <c r="E235" s="1"/>
      <c r="F235" s="1">
        <v>234</v>
      </c>
      <c r="G235" s="1" t="s">
        <v>836</v>
      </c>
      <c r="H235" s="1" t="str">
        <f t="shared" si="4"/>
        <v>234종합평균단위매매가격</v>
      </c>
      <c r="I235" s="1" t="s">
        <v>871</v>
      </c>
      <c r="J235" s="13">
        <v>1050.0597169797604</v>
      </c>
      <c r="K235" s="13">
        <v>1050.3476172561659</v>
      </c>
      <c r="L235" s="13">
        <v>1049.8153688364457</v>
      </c>
      <c r="M235" s="13">
        <v>1050.0032499834235</v>
      </c>
      <c r="N235" s="13">
        <v>1049.5916039266237</v>
      </c>
      <c r="O235" s="13">
        <v>1049.0481179724027</v>
      </c>
      <c r="P235" s="13">
        <v>1048.806702008812</v>
      </c>
      <c r="Q235" s="14">
        <v>1048.4983581895124</v>
      </c>
      <c r="R235" s="14">
        <v>1048.5283298447664</v>
      </c>
      <c r="S235" s="14">
        <v>1047.4955566198521</v>
      </c>
      <c r="T235" s="14">
        <v>1043.0225437995277</v>
      </c>
      <c r="U235" s="14">
        <v>1061.571922344247</v>
      </c>
      <c r="V235" s="14">
        <v>1061.2734680210756</v>
      </c>
      <c r="W235" s="14">
        <v>1057.6676907427873</v>
      </c>
      <c r="X235" s="14">
        <v>1052.6132683514807</v>
      </c>
      <c r="Y235" s="14">
        <v>1049.6449387172802</v>
      </c>
      <c r="Z235" s="14">
        <v>1046.1903311162787</v>
      </c>
      <c r="AA235" s="14">
        <v>1043.7880021417875</v>
      </c>
      <c r="AB235" s="14">
        <v>1040.5027989384259</v>
      </c>
      <c r="AC235" s="14">
        <v>1038.1926949481933</v>
      </c>
    </row>
    <row r="236" spans="1:29" s="14" customFormat="1">
      <c r="A236" s="1" t="s">
        <v>524</v>
      </c>
      <c r="B236" s="1" t="s">
        <v>554</v>
      </c>
      <c r="C236" s="1"/>
      <c r="D236" s="1" t="s">
        <v>694</v>
      </c>
      <c r="E236" s="1"/>
      <c r="F236" s="1">
        <v>235</v>
      </c>
      <c r="G236" s="1" t="s">
        <v>836</v>
      </c>
      <c r="H236" s="1" t="str">
        <f t="shared" si="4"/>
        <v>235종합평균단위매매가격</v>
      </c>
      <c r="I236" s="1" t="s">
        <v>871</v>
      </c>
      <c r="J236" s="13">
        <v>306.63771765322906</v>
      </c>
      <c r="K236" s="13">
        <v>304.23148405702142</v>
      </c>
      <c r="L236" s="13">
        <v>305.65645063065324</v>
      </c>
      <c r="M236" s="13">
        <v>307.47552361081978</v>
      </c>
      <c r="N236" s="13">
        <v>308.88222056432738</v>
      </c>
      <c r="O236" s="13">
        <v>311.05915393811773</v>
      </c>
      <c r="P236" s="13">
        <v>316.32620930636182</v>
      </c>
      <c r="Q236" s="14">
        <v>325.55227070355636</v>
      </c>
      <c r="R236" s="14">
        <v>327.10628850274918</v>
      </c>
      <c r="S236" s="14">
        <v>332.12061100435938</v>
      </c>
      <c r="T236" s="14">
        <v>332.12061100435938</v>
      </c>
      <c r="U236" s="14">
        <v>339.17802443618621</v>
      </c>
      <c r="V236" s="14">
        <v>338.96387565845833</v>
      </c>
      <c r="W236" s="14">
        <v>340.72725706394738</v>
      </c>
      <c r="X236" s="14">
        <v>341.50025301624453</v>
      </c>
      <c r="Y236" s="14">
        <v>342.55042494628043</v>
      </c>
      <c r="Z236" s="14">
        <v>344.07578335009515</v>
      </c>
      <c r="AA236" s="14">
        <v>344.72995305392101</v>
      </c>
      <c r="AB236" s="14">
        <v>344.77247332100211</v>
      </c>
      <c r="AC236" s="14">
        <v>344.01154307875908</v>
      </c>
    </row>
    <row r="237" spans="1:29" s="14" customFormat="1">
      <c r="A237" s="1" t="s">
        <v>524</v>
      </c>
      <c r="B237" s="1" t="s">
        <v>554</v>
      </c>
      <c r="C237" s="1"/>
      <c r="D237" s="1" t="s">
        <v>695</v>
      </c>
      <c r="E237" s="1"/>
      <c r="F237" s="1">
        <v>236</v>
      </c>
      <c r="G237" s="1" t="s">
        <v>836</v>
      </c>
      <c r="H237" s="1" t="str">
        <f t="shared" si="4"/>
        <v>236종합평균단위매매가격</v>
      </c>
      <c r="I237" s="1" t="s">
        <v>871</v>
      </c>
      <c r="J237" s="13">
        <v>943.66215937527738</v>
      </c>
      <c r="K237" s="13">
        <v>944.27575329290562</v>
      </c>
      <c r="L237" s="13">
        <v>944.95796422724425</v>
      </c>
      <c r="M237" s="13">
        <v>944.71266535160407</v>
      </c>
      <c r="N237" s="13">
        <v>943.88563729456109</v>
      </c>
      <c r="O237" s="13">
        <v>943.48617729110981</v>
      </c>
      <c r="P237" s="13">
        <v>942.92827324207792</v>
      </c>
      <c r="Q237" s="14">
        <v>942.96224491506871</v>
      </c>
      <c r="R237" s="14">
        <v>942.8785510661545</v>
      </c>
      <c r="S237" s="14">
        <v>941.99149149688571</v>
      </c>
      <c r="T237" s="14">
        <v>941.82638512086635</v>
      </c>
      <c r="U237" s="14">
        <v>924.51655353202761</v>
      </c>
      <c r="V237" s="14">
        <v>927.11055379699883</v>
      </c>
      <c r="W237" s="14">
        <v>924.06465851568498</v>
      </c>
      <c r="X237" s="14">
        <v>921.4481478720171</v>
      </c>
      <c r="Y237" s="14">
        <v>920.24119478728744</v>
      </c>
      <c r="Z237" s="14">
        <v>919.43861962036442</v>
      </c>
      <c r="AA237" s="14">
        <v>918.40074215289121</v>
      </c>
      <c r="AB237" s="14">
        <v>916.23939951619934</v>
      </c>
      <c r="AC237" s="14">
        <v>914.02650121703277</v>
      </c>
    </row>
    <row r="238" spans="1:29" s="14" customFormat="1">
      <c r="A238" s="1" t="s">
        <v>524</v>
      </c>
      <c r="B238" s="1" t="s">
        <v>554</v>
      </c>
      <c r="C238" s="1"/>
      <c r="D238" s="1" t="s">
        <v>696</v>
      </c>
      <c r="E238" s="1"/>
      <c r="F238" s="1">
        <v>237</v>
      </c>
      <c r="G238" s="1" t="s">
        <v>836</v>
      </c>
      <c r="H238" s="1" t="str">
        <f t="shared" si="4"/>
        <v>237종합평균단위매매가격</v>
      </c>
      <c r="I238" s="1" t="s">
        <v>871</v>
      </c>
      <c r="J238" s="13">
        <v>490.71863733729543</v>
      </c>
      <c r="K238" s="13">
        <v>481.7084027230207</v>
      </c>
      <c r="L238" s="13">
        <v>462.64206868495893</v>
      </c>
      <c r="M238" s="13">
        <v>462.99905500163186</v>
      </c>
      <c r="N238" s="13">
        <v>462.08511431076295</v>
      </c>
      <c r="O238" s="13">
        <v>459.89655564766838</v>
      </c>
      <c r="P238" s="13">
        <v>460.82916237719263</v>
      </c>
      <c r="Q238" s="14">
        <v>460.22629242234405</v>
      </c>
      <c r="R238" s="14">
        <v>460.38661391419981</v>
      </c>
      <c r="S238" s="14">
        <v>459.87990921897978</v>
      </c>
      <c r="T238" s="14">
        <v>460.94912002641024</v>
      </c>
      <c r="U238" s="14">
        <v>470.62978930863295</v>
      </c>
      <c r="V238" s="14">
        <v>473.3242270658875</v>
      </c>
      <c r="W238" s="14">
        <v>472.43384604812121</v>
      </c>
      <c r="X238" s="14">
        <v>472.47762929723518</v>
      </c>
      <c r="Y238" s="14">
        <v>468.55242465112013</v>
      </c>
      <c r="Z238" s="14">
        <v>464.91838136714472</v>
      </c>
      <c r="AA238" s="14">
        <v>463.74120378910408</v>
      </c>
      <c r="AB238" s="14">
        <v>462.24579646112068</v>
      </c>
      <c r="AC238" s="14">
        <v>459.35438714598416</v>
      </c>
    </row>
    <row r="239" spans="1:29" s="14" customFormat="1">
      <c r="A239" s="1" t="s">
        <v>524</v>
      </c>
      <c r="B239" s="1" t="s">
        <v>555</v>
      </c>
      <c r="C239" s="1"/>
      <c r="D239" s="1"/>
      <c r="E239" s="1"/>
      <c r="F239" s="1">
        <v>238</v>
      </c>
      <c r="G239" s="1" t="s">
        <v>836</v>
      </c>
      <c r="H239" s="1" t="str">
        <f t="shared" si="4"/>
        <v>238종합평균단위매매가격</v>
      </c>
      <c r="I239" s="1" t="s">
        <v>871</v>
      </c>
      <c r="J239" s="13">
        <v>945.01893187585893</v>
      </c>
      <c r="K239" s="13">
        <v>947.05222507429892</v>
      </c>
      <c r="L239" s="13">
        <v>952.3985574581601</v>
      </c>
      <c r="M239" s="13">
        <v>956.18604153728666</v>
      </c>
      <c r="N239" s="13">
        <v>959.83666589415532</v>
      </c>
      <c r="O239" s="13">
        <v>962.72784699583508</v>
      </c>
      <c r="P239" s="13">
        <v>966.13021526306625</v>
      </c>
      <c r="Q239" s="14">
        <v>970.663886457187</v>
      </c>
      <c r="R239" s="14">
        <v>975.93480744701799</v>
      </c>
      <c r="S239" s="14">
        <v>979.82103628771483</v>
      </c>
      <c r="T239" s="14">
        <v>984.05349960439742</v>
      </c>
      <c r="U239" s="14">
        <v>993.7438411356502</v>
      </c>
      <c r="V239" s="14">
        <v>999.06668564605707</v>
      </c>
      <c r="W239" s="14">
        <v>1002.6237866214474</v>
      </c>
      <c r="X239" s="14">
        <v>1007.8481765931236</v>
      </c>
      <c r="Y239" s="14">
        <v>1013.2737921910353</v>
      </c>
      <c r="Z239" s="14">
        <v>1020.0792210057677</v>
      </c>
      <c r="AA239" s="14">
        <v>1026.1636459304943</v>
      </c>
      <c r="AB239" s="14">
        <v>1036.0916925619993</v>
      </c>
      <c r="AC239" s="14">
        <v>1040.2356686287451</v>
      </c>
    </row>
    <row r="240" spans="1:29" s="14" customFormat="1">
      <c r="A240" s="1" t="s">
        <v>524</v>
      </c>
      <c r="B240" s="1" t="s">
        <v>555</v>
      </c>
      <c r="C240" s="1"/>
      <c r="D240" s="1" t="s">
        <v>697</v>
      </c>
      <c r="E240" s="1"/>
      <c r="F240" s="1">
        <v>239</v>
      </c>
      <c r="G240" s="1" t="s">
        <v>836</v>
      </c>
      <c r="H240" s="1" t="str">
        <f t="shared" si="4"/>
        <v>239종합평균단위매매가격</v>
      </c>
      <c r="I240" s="1" t="s">
        <v>871</v>
      </c>
      <c r="J240" s="13">
        <v>879.64104348265312</v>
      </c>
      <c r="K240" s="13">
        <v>880.00229959530554</v>
      </c>
      <c r="L240" s="13">
        <v>884.68028967558132</v>
      </c>
      <c r="M240" s="13">
        <v>886.61309435500607</v>
      </c>
      <c r="N240" s="13">
        <v>888.56763976631839</v>
      </c>
      <c r="O240" s="13">
        <v>893.24926369357161</v>
      </c>
      <c r="P240" s="13">
        <v>894.24448057566633</v>
      </c>
      <c r="Q240" s="14">
        <v>901.25350031616949</v>
      </c>
      <c r="R240" s="14">
        <v>908.15855843719692</v>
      </c>
      <c r="S240" s="14">
        <v>914.59418172111532</v>
      </c>
      <c r="T240" s="14">
        <v>917.82746783511561</v>
      </c>
      <c r="U240" s="14">
        <v>923.9342656808667</v>
      </c>
      <c r="V240" s="14">
        <v>930.71267889928902</v>
      </c>
      <c r="W240" s="14">
        <v>934.38971310563807</v>
      </c>
      <c r="X240" s="14">
        <v>939.0137653664458</v>
      </c>
      <c r="Y240" s="14">
        <v>942.88169078816293</v>
      </c>
      <c r="Z240" s="14">
        <v>950.33137891419494</v>
      </c>
      <c r="AA240" s="14">
        <v>960.0643173987487</v>
      </c>
      <c r="AB240" s="14">
        <v>969.7624451355457</v>
      </c>
      <c r="AC240" s="14">
        <v>970.92146328760907</v>
      </c>
    </row>
    <row r="241" spans="1:29" s="14" customFormat="1">
      <c r="A241" s="1" t="s">
        <v>524</v>
      </c>
      <c r="B241" s="1" t="s">
        <v>555</v>
      </c>
      <c r="C241" s="1"/>
      <c r="D241" s="1" t="s">
        <v>698</v>
      </c>
      <c r="E241" s="1"/>
      <c r="F241" s="1">
        <v>240</v>
      </c>
      <c r="G241" s="1" t="s">
        <v>836</v>
      </c>
      <c r="H241" s="1" t="str">
        <f t="shared" si="4"/>
        <v>240종합평균단위매매가격</v>
      </c>
      <c r="I241" s="1" t="s">
        <v>871</v>
      </c>
      <c r="J241" s="13">
        <v>1237.1026489762203</v>
      </c>
      <c r="K241" s="13">
        <v>1239.9087601421297</v>
      </c>
      <c r="L241" s="13">
        <v>1254.3701979177349</v>
      </c>
      <c r="M241" s="13">
        <v>1267.1794553466825</v>
      </c>
      <c r="N241" s="13">
        <v>1272.4739242872477</v>
      </c>
      <c r="O241" s="13">
        <v>1274.9098968597445</v>
      </c>
      <c r="P241" s="13">
        <v>1286.7689000817654</v>
      </c>
      <c r="Q241" s="14">
        <v>1287.6748585173059</v>
      </c>
      <c r="R241" s="14">
        <v>1299.5652845725674</v>
      </c>
      <c r="S241" s="14">
        <v>1301.0742227927101</v>
      </c>
      <c r="T241" s="14">
        <v>1304.4240797875646</v>
      </c>
      <c r="U241" s="14">
        <v>1315.5345606235949</v>
      </c>
      <c r="V241" s="14">
        <v>1324.1373380182888</v>
      </c>
      <c r="W241" s="14">
        <v>1336.3345841184309</v>
      </c>
      <c r="X241" s="14">
        <v>1347.475036943395</v>
      </c>
      <c r="Y241" s="14">
        <v>1355.9136289256114</v>
      </c>
      <c r="Z241" s="14">
        <v>1371.8017614092303</v>
      </c>
      <c r="AA241" s="14">
        <v>1384.4333598893008</v>
      </c>
      <c r="AB241" s="14">
        <v>1404.5366667305727</v>
      </c>
      <c r="AC241" s="14">
        <v>1412.1455447645665</v>
      </c>
    </row>
    <row r="242" spans="1:29" s="14" customFormat="1">
      <c r="A242" s="1" t="s">
        <v>524</v>
      </c>
      <c r="B242" s="1" t="s">
        <v>555</v>
      </c>
      <c r="C242" s="1"/>
      <c r="D242" s="1" t="s">
        <v>699</v>
      </c>
      <c r="E242" s="1"/>
      <c r="F242" s="1">
        <v>241</v>
      </c>
      <c r="G242" s="1" t="s">
        <v>836</v>
      </c>
      <c r="H242" s="1" t="str">
        <f t="shared" si="4"/>
        <v>241종합평균단위매매가격</v>
      </c>
      <c r="I242" s="1" t="s">
        <v>871</v>
      </c>
      <c r="J242" s="13">
        <v>1191.0499822712734</v>
      </c>
      <c r="K242" s="13">
        <v>1193.319836360211</v>
      </c>
      <c r="L242" s="13">
        <v>1198.0954819205788</v>
      </c>
      <c r="M242" s="13">
        <v>1201.5860430526416</v>
      </c>
      <c r="N242" s="13">
        <v>1208.2142805470974</v>
      </c>
      <c r="O242" s="13">
        <v>1212.0565599321656</v>
      </c>
      <c r="P242" s="13">
        <v>1216.335739926287</v>
      </c>
      <c r="Q242" s="14">
        <v>1225.5103245230346</v>
      </c>
      <c r="R242" s="14">
        <v>1233.7601330716536</v>
      </c>
      <c r="S242" s="14">
        <v>1240.2653504498567</v>
      </c>
      <c r="T242" s="14">
        <v>1248.6437329717048</v>
      </c>
      <c r="U242" s="14">
        <v>1261.1941391115954</v>
      </c>
      <c r="V242" s="14">
        <v>1273.1952870712671</v>
      </c>
      <c r="W242" s="14">
        <v>1275.6405287226967</v>
      </c>
      <c r="X242" s="14">
        <v>1282.884986830363</v>
      </c>
      <c r="Y242" s="14">
        <v>1292.0699753604436</v>
      </c>
      <c r="Z242" s="14">
        <v>1301.0915184257326</v>
      </c>
      <c r="AA242" s="14">
        <v>1311.9659517102245</v>
      </c>
      <c r="AB242" s="14">
        <v>1325.898352196348</v>
      </c>
      <c r="AC242" s="14">
        <v>1330.538649419108</v>
      </c>
    </row>
    <row r="243" spans="1:29" s="14" customFormat="1">
      <c r="A243" s="1" t="s">
        <v>524</v>
      </c>
      <c r="B243" s="1" t="s">
        <v>555</v>
      </c>
      <c r="C243" s="1"/>
      <c r="D243" s="1" t="s">
        <v>699</v>
      </c>
      <c r="E243" s="1" t="s">
        <v>631</v>
      </c>
      <c r="F243" s="1">
        <v>242</v>
      </c>
      <c r="G243" s="1" t="s">
        <v>836</v>
      </c>
      <c r="H243" s="1" t="str">
        <f t="shared" si="4"/>
        <v>242종합평균단위매매가격</v>
      </c>
      <c r="I243" s="1" t="s">
        <v>871</v>
      </c>
      <c r="J243" s="13">
        <v>944.79217635694226</v>
      </c>
      <c r="K243" s="13">
        <v>947.34586724432518</v>
      </c>
      <c r="L243" s="13">
        <v>951.51002626325965</v>
      </c>
      <c r="M243" s="13">
        <v>956.09002731865723</v>
      </c>
      <c r="N243" s="13">
        <v>958.26393415861185</v>
      </c>
      <c r="O243" s="13">
        <v>963.41070293544124</v>
      </c>
      <c r="P243" s="13">
        <v>966.56232847403805</v>
      </c>
      <c r="Q243" s="14">
        <v>973.22926359729502</v>
      </c>
      <c r="R243" s="14">
        <v>976.164514449178</v>
      </c>
      <c r="S243" s="14">
        <v>980.31724476973602</v>
      </c>
      <c r="T243" s="14">
        <v>985.40458645193644</v>
      </c>
      <c r="U243" s="14">
        <v>998.23305221969815</v>
      </c>
      <c r="V243" s="14">
        <v>1008.2045132893687</v>
      </c>
      <c r="W243" s="14">
        <v>1010.8237336390569</v>
      </c>
      <c r="X243" s="14">
        <v>1018.5911291996177</v>
      </c>
      <c r="Y243" s="14">
        <v>1027.8636923297222</v>
      </c>
      <c r="Z243" s="14">
        <v>1033.7170434665536</v>
      </c>
      <c r="AA243" s="14">
        <v>1043.612954138059</v>
      </c>
      <c r="AB243" s="14">
        <v>1054.1949697020202</v>
      </c>
      <c r="AC243" s="14">
        <v>1059.5492525122309</v>
      </c>
    </row>
    <row r="244" spans="1:29" s="14" customFormat="1">
      <c r="A244" s="1" t="s">
        <v>524</v>
      </c>
      <c r="B244" s="1" t="s">
        <v>555</v>
      </c>
      <c r="C244" s="1"/>
      <c r="D244" s="1" t="s">
        <v>699</v>
      </c>
      <c r="E244" s="1" t="s">
        <v>645</v>
      </c>
      <c r="F244" s="1">
        <v>243</v>
      </c>
      <c r="G244" s="1" t="s">
        <v>836</v>
      </c>
      <c r="H244" s="1" t="str">
        <f t="shared" si="4"/>
        <v>243종합평균단위매매가격</v>
      </c>
      <c r="I244" s="1" t="s">
        <v>871</v>
      </c>
      <c r="J244" s="13">
        <v>1485.1939183463378</v>
      </c>
      <c r="K244" s="13">
        <v>1487.1247420732218</v>
      </c>
      <c r="L244" s="13">
        <v>1492.6307809605594</v>
      </c>
      <c r="M244" s="13">
        <v>1494.8200548259015</v>
      </c>
      <c r="N244" s="13">
        <v>1506.7687910815237</v>
      </c>
      <c r="O244" s="13">
        <v>1509.0529162272326</v>
      </c>
      <c r="P244" s="13">
        <v>1514.6789095922256</v>
      </c>
      <c r="Q244" s="14">
        <v>1526.8487693384882</v>
      </c>
      <c r="R244" s="14">
        <v>1541.4465793793313</v>
      </c>
      <c r="S244" s="14">
        <v>1550.7617373404612</v>
      </c>
      <c r="T244" s="14">
        <v>1563.0711209640349</v>
      </c>
      <c r="U244" s="14">
        <v>1567.5422933796485</v>
      </c>
      <c r="V244" s="14">
        <v>1581.9080148959754</v>
      </c>
      <c r="W244" s="14">
        <v>1584.1505723642681</v>
      </c>
      <c r="X244" s="14">
        <v>1590.7858113460732</v>
      </c>
      <c r="Y244" s="14">
        <v>1599.8687759706575</v>
      </c>
      <c r="Z244" s="14">
        <v>1612.5812444162821</v>
      </c>
      <c r="AA244" s="14">
        <v>1624.5956509186412</v>
      </c>
      <c r="AB244" s="14">
        <v>1642.4312305752014</v>
      </c>
      <c r="AC244" s="14">
        <v>1646.2397386938221</v>
      </c>
    </row>
    <row r="245" spans="1:29" s="14" customFormat="1">
      <c r="A245" s="1" t="s">
        <v>524</v>
      </c>
      <c r="B245" s="1" t="s">
        <v>555</v>
      </c>
      <c r="C245" s="1"/>
      <c r="D245" s="1" t="s">
        <v>700</v>
      </c>
      <c r="E245" s="1"/>
      <c r="F245" s="1">
        <v>244</v>
      </c>
      <c r="G245" s="1" t="s">
        <v>836</v>
      </c>
      <c r="H245" s="1" t="str">
        <f t="shared" si="4"/>
        <v>244종합평균단위매매가격</v>
      </c>
      <c r="I245" s="1" t="s">
        <v>871</v>
      </c>
      <c r="J245" s="13">
        <v>973.36650241922268</v>
      </c>
      <c r="K245" s="13">
        <v>978.27179986596434</v>
      </c>
      <c r="L245" s="13">
        <v>981.9606630941654</v>
      </c>
      <c r="M245" s="13">
        <v>982.87061056380685</v>
      </c>
      <c r="N245" s="13">
        <v>984.61302633456978</v>
      </c>
      <c r="O245" s="13">
        <v>986.166560369835</v>
      </c>
      <c r="P245" s="13">
        <v>986.91739126317918</v>
      </c>
      <c r="Q245" s="14">
        <v>987.53059604635848</v>
      </c>
      <c r="R245" s="14">
        <v>987.4857594371</v>
      </c>
      <c r="S245" s="14">
        <v>988.30792675890564</v>
      </c>
      <c r="T245" s="14">
        <v>988.6726806288417</v>
      </c>
      <c r="U245" s="14">
        <v>997.10700745910685</v>
      </c>
      <c r="V245" s="14">
        <v>997.98166683316265</v>
      </c>
      <c r="W245" s="14">
        <v>997.98166683316288</v>
      </c>
      <c r="X245" s="14">
        <v>1001.4801232390895</v>
      </c>
      <c r="Y245" s="14">
        <v>1002.7940952963806</v>
      </c>
      <c r="Z245" s="14">
        <v>1002.4880256701944</v>
      </c>
      <c r="AA245" s="14">
        <v>1002.8160412867044</v>
      </c>
      <c r="AB245" s="14">
        <v>1002.5204522817144</v>
      </c>
      <c r="AC245" s="14">
        <v>1003.0079903929575</v>
      </c>
    </row>
    <row r="246" spans="1:29" s="14" customFormat="1">
      <c r="A246" s="1" t="s">
        <v>524</v>
      </c>
      <c r="B246" s="1" t="s">
        <v>555</v>
      </c>
      <c r="C246" s="1"/>
      <c r="D246" s="1" t="s">
        <v>701</v>
      </c>
      <c r="E246" s="1"/>
      <c r="F246" s="1">
        <v>245</v>
      </c>
      <c r="G246" s="1" t="s">
        <v>836</v>
      </c>
      <c r="H246" s="1" t="str">
        <f t="shared" si="4"/>
        <v>245종합평균단위매매가격</v>
      </c>
      <c r="I246" s="1" t="s">
        <v>871</v>
      </c>
      <c r="J246" s="13">
        <v>841.34077169689999</v>
      </c>
      <c r="K246" s="13">
        <v>841.10637404663441</v>
      </c>
      <c r="L246" s="13">
        <v>841.88718760069048</v>
      </c>
      <c r="M246" s="13">
        <v>842.47758905454498</v>
      </c>
      <c r="N246" s="13">
        <v>844.09623203103683</v>
      </c>
      <c r="O246" s="13">
        <v>847.21336588696568</v>
      </c>
      <c r="P246" s="13">
        <v>849.42494039573398</v>
      </c>
      <c r="Q246" s="14">
        <v>851.98633342047231</v>
      </c>
      <c r="R246" s="14">
        <v>852.26959764786989</v>
      </c>
      <c r="S246" s="14">
        <v>854.32463119540455</v>
      </c>
      <c r="T246" s="14">
        <v>854.88740305382009</v>
      </c>
      <c r="U246" s="14">
        <v>862.17921615105661</v>
      </c>
      <c r="V246" s="14">
        <v>861.32212799425486</v>
      </c>
      <c r="W246" s="14">
        <v>860.64975429002857</v>
      </c>
      <c r="X246" s="14">
        <v>863.35766921462061</v>
      </c>
      <c r="Y246" s="14">
        <v>866.08433661297886</v>
      </c>
      <c r="Z246" s="14">
        <v>867.87940830069488</v>
      </c>
      <c r="AA246" s="14">
        <v>868.56447332552409</v>
      </c>
      <c r="AB246" s="14">
        <v>877.23442118693833</v>
      </c>
      <c r="AC246" s="14">
        <v>880.60409907022711</v>
      </c>
    </row>
    <row r="247" spans="1:29" s="14" customFormat="1">
      <c r="A247" s="1" t="s">
        <v>524</v>
      </c>
      <c r="B247" s="1" t="s">
        <v>555</v>
      </c>
      <c r="C247" s="1"/>
      <c r="D247" s="1" t="s">
        <v>702</v>
      </c>
      <c r="E247" s="1"/>
      <c r="F247" s="1">
        <v>246</v>
      </c>
      <c r="G247" s="1" t="s">
        <v>836</v>
      </c>
      <c r="H247" s="1" t="str">
        <f t="shared" si="4"/>
        <v>246종합평균단위매매가격</v>
      </c>
      <c r="I247" s="1" t="s">
        <v>871</v>
      </c>
      <c r="J247" s="13">
        <v>659.68667163823125</v>
      </c>
      <c r="K247" s="13">
        <v>659.68667163823125</v>
      </c>
      <c r="L247" s="13">
        <v>659.84849619017825</v>
      </c>
      <c r="M247" s="13">
        <v>659.89696281088436</v>
      </c>
      <c r="N247" s="13">
        <v>661.82090366676493</v>
      </c>
      <c r="O247" s="13">
        <v>661.82090366676493</v>
      </c>
      <c r="P247" s="13">
        <v>662.26075813815339</v>
      </c>
      <c r="Q247" s="14">
        <v>663.92451734788631</v>
      </c>
      <c r="R247" s="14">
        <v>666.15805387429168</v>
      </c>
      <c r="S247" s="14">
        <v>668.56733737272486</v>
      </c>
      <c r="T247" s="14">
        <v>671.28604353958644</v>
      </c>
      <c r="U247" s="14">
        <v>670.87030659807158</v>
      </c>
      <c r="V247" s="14">
        <v>672.3875664044815</v>
      </c>
      <c r="W247" s="14">
        <v>673.74913854469287</v>
      </c>
      <c r="X247" s="14">
        <v>676.70260023191099</v>
      </c>
      <c r="Y247" s="14">
        <v>679.30045738951026</v>
      </c>
      <c r="Z247" s="14">
        <v>682.16764914026578</v>
      </c>
      <c r="AA247" s="14">
        <v>682.29898321462827</v>
      </c>
      <c r="AB247" s="14">
        <v>685.00478067556105</v>
      </c>
      <c r="AC247" s="14">
        <v>687.2962492628352</v>
      </c>
    </row>
    <row r="248" spans="1:29" s="14" customFormat="1">
      <c r="A248" s="1" t="s">
        <v>524</v>
      </c>
      <c r="B248" s="1" t="s">
        <v>555</v>
      </c>
      <c r="C248" s="1"/>
      <c r="D248" s="1" t="s">
        <v>703</v>
      </c>
      <c r="E248" s="1"/>
      <c r="F248" s="1">
        <v>247</v>
      </c>
      <c r="G248" s="1" t="s">
        <v>836</v>
      </c>
      <c r="H248" s="1" t="str">
        <f t="shared" si="4"/>
        <v>247종합평균단위매매가격</v>
      </c>
      <c r="I248" s="1" t="s">
        <v>871</v>
      </c>
      <c r="J248" s="13">
        <v>587.69990135742569</v>
      </c>
      <c r="K248" s="13">
        <v>588.13284132688568</v>
      </c>
      <c r="L248" s="13">
        <v>590.74842137441158</v>
      </c>
      <c r="M248" s="13">
        <v>591.60191230538703</v>
      </c>
      <c r="N248" s="13">
        <v>594.1253349828437</v>
      </c>
      <c r="O248" s="13">
        <v>595.29323544200599</v>
      </c>
      <c r="P248" s="13">
        <v>597.27605288960274</v>
      </c>
      <c r="Q248" s="14">
        <v>600.72535533051882</v>
      </c>
      <c r="R248" s="14">
        <v>600.84588121193167</v>
      </c>
      <c r="S248" s="14">
        <v>601.49916686257711</v>
      </c>
      <c r="T248" s="14">
        <v>606.0186991876235</v>
      </c>
      <c r="U248" s="14">
        <v>645.06024170488138</v>
      </c>
      <c r="V248" s="14">
        <v>645.2258296212309</v>
      </c>
      <c r="W248" s="14">
        <v>647.08917776740077</v>
      </c>
      <c r="X248" s="14">
        <v>648.35618421545689</v>
      </c>
      <c r="Y248" s="14">
        <v>646.71322723296055</v>
      </c>
      <c r="Z248" s="14">
        <v>648.36926824219393</v>
      </c>
      <c r="AA248" s="14">
        <v>646.98135445095215</v>
      </c>
      <c r="AB248" s="14">
        <v>649.19582328479385</v>
      </c>
      <c r="AC248" s="14">
        <v>653.53854137459564</v>
      </c>
    </row>
    <row r="249" spans="1:29" s="14" customFormat="1">
      <c r="A249" s="1" t="s">
        <v>524</v>
      </c>
      <c r="B249" s="1" t="s">
        <v>555</v>
      </c>
      <c r="C249" s="1"/>
      <c r="D249" s="1" t="s">
        <v>704</v>
      </c>
      <c r="E249" s="1"/>
      <c r="F249" s="1">
        <v>248</v>
      </c>
      <c r="G249" s="1" t="s">
        <v>836</v>
      </c>
      <c r="H249" s="1" t="str">
        <f t="shared" si="4"/>
        <v>248종합평균단위매매가격</v>
      </c>
      <c r="I249" s="1" t="s">
        <v>871</v>
      </c>
      <c r="J249" s="13">
        <v>548.78468053892357</v>
      </c>
      <c r="K249" s="13">
        <v>548.78468053892357</v>
      </c>
      <c r="L249" s="13">
        <v>551.21599295377291</v>
      </c>
      <c r="M249" s="13">
        <v>553.65808751833049</v>
      </c>
      <c r="N249" s="13">
        <v>555.52119627583727</v>
      </c>
      <c r="O249" s="13">
        <v>555.60889067984135</v>
      </c>
      <c r="P249" s="13">
        <v>555.82116554225865</v>
      </c>
      <c r="Q249" s="14">
        <v>556.2756591062747</v>
      </c>
      <c r="R249" s="14">
        <v>556.85479751019591</v>
      </c>
      <c r="S249" s="14">
        <v>557.66116406525816</v>
      </c>
      <c r="T249" s="14">
        <v>558.46875381855955</v>
      </c>
      <c r="U249" s="14">
        <v>572.510725099409</v>
      </c>
      <c r="V249" s="14">
        <v>574.12712067040991</v>
      </c>
      <c r="W249" s="14">
        <v>574.12712067040979</v>
      </c>
      <c r="X249" s="14">
        <v>575.63914189507102</v>
      </c>
      <c r="Y249" s="14">
        <v>577.46012570612663</v>
      </c>
      <c r="Z249" s="14">
        <v>578.29584012045575</v>
      </c>
      <c r="AA249" s="14">
        <v>579.45728148301373</v>
      </c>
      <c r="AB249" s="14">
        <v>579.0410101619234</v>
      </c>
      <c r="AC249" s="14">
        <v>579.40703668958417</v>
      </c>
    </row>
    <row r="250" spans="1:29" s="14" customFormat="1">
      <c r="A250" s="1" t="s">
        <v>524</v>
      </c>
      <c r="B250" s="1" t="s">
        <v>555</v>
      </c>
      <c r="C250" s="1"/>
      <c r="D250" s="1" t="s">
        <v>705</v>
      </c>
      <c r="E250" s="1"/>
      <c r="F250" s="1">
        <v>249</v>
      </c>
      <c r="G250" s="1" t="s">
        <v>836</v>
      </c>
      <c r="H250" s="1" t="str">
        <f t="shared" si="4"/>
        <v>249종합평균단위매매가격</v>
      </c>
      <c r="I250" s="1" t="s">
        <v>871</v>
      </c>
      <c r="J250" s="13">
        <v>581.00836178606266</v>
      </c>
      <c r="K250" s="13">
        <v>582.31950161023747</v>
      </c>
      <c r="L250" s="13">
        <v>582.87455874521493</v>
      </c>
      <c r="M250" s="13">
        <v>582.87455874521493</v>
      </c>
      <c r="N250" s="13">
        <v>585.65992507686201</v>
      </c>
      <c r="O250" s="13">
        <v>587.03309759576825</v>
      </c>
      <c r="P250" s="13">
        <v>587.03309759576825</v>
      </c>
      <c r="Q250" s="14">
        <v>587.48549667757482</v>
      </c>
      <c r="R250" s="14">
        <v>589.50468270898341</v>
      </c>
      <c r="S250" s="14">
        <v>589.51987200456369</v>
      </c>
      <c r="T250" s="14">
        <v>589.11573435137109</v>
      </c>
      <c r="U250" s="14">
        <v>599.47696249503008</v>
      </c>
      <c r="V250" s="14">
        <v>600.4593404830747</v>
      </c>
      <c r="W250" s="14">
        <v>600.90902840609533</v>
      </c>
      <c r="X250" s="14">
        <v>600.97602879615431</v>
      </c>
      <c r="Y250" s="14">
        <v>602.78466947949914</v>
      </c>
      <c r="Z250" s="14">
        <v>603.03391072808722</v>
      </c>
      <c r="AA250" s="14">
        <v>603.03391072808722</v>
      </c>
      <c r="AB250" s="14">
        <v>606.60744712656162</v>
      </c>
      <c r="AC250" s="14">
        <v>606.46018577966902</v>
      </c>
    </row>
    <row r="251" spans="1:29" s="14" customFormat="1">
      <c r="A251" s="1" t="s">
        <v>524</v>
      </c>
      <c r="B251" s="1" t="s">
        <v>555</v>
      </c>
      <c r="C251" s="1"/>
      <c r="D251" s="1" t="s">
        <v>706</v>
      </c>
      <c r="E251" s="1"/>
      <c r="F251" s="1">
        <v>250</v>
      </c>
      <c r="G251" s="1" t="s">
        <v>836</v>
      </c>
      <c r="H251" s="1" t="str">
        <f t="shared" si="4"/>
        <v>250종합평균단위매매가격</v>
      </c>
      <c r="I251" s="1" t="s">
        <v>871</v>
      </c>
      <c r="J251" s="13">
        <v>1287.215828819275</v>
      </c>
      <c r="K251" s="13">
        <v>1293.2244155899346</v>
      </c>
      <c r="L251" s="13">
        <v>1303.2128210286869</v>
      </c>
      <c r="M251" s="13">
        <v>1308.8636255176846</v>
      </c>
      <c r="N251" s="13">
        <v>1315.5609701997801</v>
      </c>
      <c r="O251" s="13">
        <v>1323.4997942179948</v>
      </c>
      <c r="P251" s="13">
        <v>1325.5573765147631</v>
      </c>
      <c r="Q251" s="14">
        <v>1331.7531289195324</v>
      </c>
      <c r="R251" s="14">
        <v>1334.1811040275727</v>
      </c>
      <c r="S251" s="14">
        <v>1345.0549528062413</v>
      </c>
      <c r="T251" s="14">
        <v>1357.1963079200664</v>
      </c>
      <c r="U251" s="14">
        <v>1366.7681557157314</v>
      </c>
      <c r="V251" s="14">
        <v>1372.4685113861276</v>
      </c>
      <c r="W251" s="14">
        <v>1377.5473190599248</v>
      </c>
      <c r="X251" s="14">
        <v>1383.5850561069919</v>
      </c>
      <c r="Y251" s="14">
        <v>1391.8395159239867</v>
      </c>
      <c r="Z251" s="14">
        <v>1400.6341515946515</v>
      </c>
      <c r="AA251" s="14">
        <v>1404.3701910107104</v>
      </c>
      <c r="AB251" s="14">
        <v>1418.1213985082659</v>
      </c>
      <c r="AC251" s="14">
        <v>1426.8284181396493</v>
      </c>
    </row>
    <row r="252" spans="1:29" s="14" customFormat="1">
      <c r="A252" s="1" t="s">
        <v>524</v>
      </c>
      <c r="B252" s="1" t="s">
        <v>555</v>
      </c>
      <c r="C252" s="1"/>
      <c r="D252" s="1" t="s">
        <v>904</v>
      </c>
      <c r="E252" s="1"/>
      <c r="F252" s="1">
        <v>251</v>
      </c>
      <c r="G252" s="1" t="s">
        <v>836</v>
      </c>
      <c r="H252" s="1" t="str">
        <f t="shared" si="4"/>
        <v>251종합평균단위매매가격</v>
      </c>
      <c r="I252" s="1" t="s">
        <v>871</v>
      </c>
      <c r="J252" s="13">
        <v>838.70787769225683</v>
      </c>
      <c r="K252" s="13">
        <v>843.48354811597733</v>
      </c>
      <c r="L252" s="13">
        <v>844.31719923162404</v>
      </c>
      <c r="M252" s="13">
        <v>845.22510353709686</v>
      </c>
      <c r="N252" s="13">
        <v>845.22510353709686</v>
      </c>
      <c r="O252" s="13">
        <v>845.22243724307395</v>
      </c>
      <c r="P252" s="13">
        <v>845.22243724307395</v>
      </c>
      <c r="Q252" s="14">
        <v>859.99690960565317</v>
      </c>
      <c r="R252" s="14">
        <v>871.7174746346667</v>
      </c>
      <c r="S252" s="14">
        <v>875.94848717655702</v>
      </c>
      <c r="T252" s="14">
        <v>877.95814019360182</v>
      </c>
      <c r="U252" s="14">
        <v>876.24040788653349</v>
      </c>
      <c r="V252" s="14">
        <v>878.14906125682046</v>
      </c>
      <c r="W252" s="14">
        <v>879.0345586703769</v>
      </c>
      <c r="X252" s="14">
        <v>882.8668771349661</v>
      </c>
      <c r="Y252" s="14">
        <v>894.11159608559558</v>
      </c>
      <c r="Z252" s="14">
        <v>904.16141928454635</v>
      </c>
      <c r="AA252" s="14">
        <v>911.33497436835057</v>
      </c>
      <c r="AB252" s="14">
        <v>921.72456380386518</v>
      </c>
      <c r="AC252" s="14">
        <v>931.30796080474374</v>
      </c>
    </row>
    <row r="253" spans="1:29" s="14" customFormat="1">
      <c r="A253" s="1" t="s">
        <v>524</v>
      </c>
      <c r="B253" s="1" t="s">
        <v>556</v>
      </c>
      <c r="C253" s="1"/>
      <c r="D253" s="1"/>
      <c r="E253" s="1"/>
      <c r="F253" s="1">
        <v>252</v>
      </c>
      <c r="G253" s="1" t="s">
        <v>836</v>
      </c>
      <c r="H253" s="1" t="str">
        <f t="shared" si="4"/>
        <v>252종합평균단위매매가격</v>
      </c>
      <c r="I253" s="1" t="s">
        <v>871</v>
      </c>
      <c r="J253" s="13">
        <v>1713.3757119453305</v>
      </c>
      <c r="K253" s="13">
        <v>1711.491908513899</v>
      </c>
      <c r="L253" s="13">
        <v>1711.6188977475331</v>
      </c>
      <c r="M253" s="13">
        <v>1709.4979926824553</v>
      </c>
      <c r="N253" s="13">
        <v>1704.6819154777002</v>
      </c>
      <c r="O253" s="13">
        <v>1697.6599142850014</v>
      </c>
      <c r="P253" s="13">
        <v>1689.175203926528</v>
      </c>
      <c r="Q253" s="14">
        <v>1682.966859855688</v>
      </c>
      <c r="R253" s="14">
        <v>1681.0049875939967</v>
      </c>
      <c r="S253" s="14">
        <v>1679.8943241574016</v>
      </c>
      <c r="T253" s="14">
        <v>1678.3078425256122</v>
      </c>
      <c r="U253" s="14">
        <v>1671.8727906141849</v>
      </c>
      <c r="V253" s="14">
        <v>1666.207115897691</v>
      </c>
      <c r="W253" s="14">
        <v>1662.835220133328</v>
      </c>
      <c r="X253" s="14">
        <v>1662.8070291824513</v>
      </c>
      <c r="Y253" s="14">
        <v>1667.0485206216888</v>
      </c>
      <c r="Z253" s="14">
        <v>1671.4885534175014</v>
      </c>
      <c r="AA253" s="14">
        <v>1672.9459322251987</v>
      </c>
      <c r="AB253" s="14">
        <v>1672.7606115338463</v>
      </c>
      <c r="AC253" s="14">
        <v>1671.4978679930653</v>
      </c>
    </row>
    <row r="254" spans="1:29" s="14" customFormat="1">
      <c r="A254" s="1" t="s">
        <v>524</v>
      </c>
      <c r="B254" s="1" t="s">
        <v>556</v>
      </c>
      <c r="C254" s="1"/>
      <c r="D254" s="1" t="s">
        <v>707</v>
      </c>
      <c r="E254" s="1"/>
      <c r="F254" s="1">
        <v>253</v>
      </c>
      <c r="G254" s="1" t="s">
        <v>836</v>
      </c>
      <c r="H254" s="1" t="str">
        <f t="shared" si="4"/>
        <v>253종합평균단위매매가격</v>
      </c>
      <c r="I254" s="1" t="s">
        <v>871</v>
      </c>
      <c r="J254" s="13">
        <v>2354.6170416899226</v>
      </c>
      <c r="K254" s="13">
        <v>2354.9180308728696</v>
      </c>
      <c r="L254" s="13">
        <v>2352.6283083962198</v>
      </c>
      <c r="M254" s="13">
        <v>2351.2508283183561</v>
      </c>
      <c r="N254" s="13">
        <v>2346.2687103791995</v>
      </c>
      <c r="O254" s="13">
        <v>2334.8495404731466</v>
      </c>
      <c r="P254" s="13">
        <v>2323.0640488160966</v>
      </c>
      <c r="Q254" s="14">
        <v>2314.8548553214741</v>
      </c>
      <c r="R254" s="14">
        <v>2310.3815932276411</v>
      </c>
      <c r="S254" s="14">
        <v>2306.8410092425629</v>
      </c>
      <c r="T254" s="14">
        <v>2301.6473616058033</v>
      </c>
      <c r="U254" s="14">
        <v>2296.1509249215037</v>
      </c>
      <c r="V254" s="14">
        <v>2289.3683312237658</v>
      </c>
      <c r="W254" s="14">
        <v>2284.4357686374392</v>
      </c>
      <c r="X254" s="14">
        <v>2283.2458793404244</v>
      </c>
      <c r="Y254" s="14">
        <v>2289.5738314422374</v>
      </c>
      <c r="Z254" s="14">
        <v>2298.4778540877833</v>
      </c>
      <c r="AA254" s="14">
        <v>2301.3010388703333</v>
      </c>
      <c r="AB254" s="14">
        <v>2302.4970432515561</v>
      </c>
      <c r="AC254" s="14">
        <v>2301.217893564914</v>
      </c>
    </row>
    <row r="255" spans="1:29" s="14" customFormat="1">
      <c r="A255" s="1" t="s">
        <v>524</v>
      </c>
      <c r="B255" s="1" t="s">
        <v>556</v>
      </c>
      <c r="C255" s="1"/>
      <c r="D255" s="1" t="s">
        <v>707</v>
      </c>
      <c r="E255" s="1" t="s">
        <v>708</v>
      </c>
      <c r="F255" s="1">
        <v>254</v>
      </c>
      <c r="G255" s="1" t="s">
        <v>836</v>
      </c>
      <c r="H255" s="1" t="str">
        <f t="shared" si="4"/>
        <v>254종합평균단위매매가격</v>
      </c>
      <c r="I255" s="1" t="s">
        <v>871</v>
      </c>
      <c r="J255" s="13">
        <v>2129.1116152681434</v>
      </c>
      <c r="K255" s="13">
        <v>2130.4881237804507</v>
      </c>
      <c r="L255" s="13">
        <v>2130.4881237804507</v>
      </c>
      <c r="M255" s="13">
        <v>2134.7556182085641</v>
      </c>
      <c r="N255" s="13">
        <v>2146.4683412032664</v>
      </c>
      <c r="O255" s="13">
        <v>2150.5583548402278</v>
      </c>
      <c r="P255" s="13">
        <v>2140.6473690366579</v>
      </c>
      <c r="Q255" s="14">
        <v>2128.0160689559684</v>
      </c>
      <c r="R255" s="14">
        <v>2128.50184785692</v>
      </c>
      <c r="S255" s="14">
        <v>2122.9474380820652</v>
      </c>
      <c r="T255" s="14">
        <v>2111.4611075168864</v>
      </c>
      <c r="U255" s="14">
        <v>2107.9208609569191</v>
      </c>
      <c r="V255" s="14">
        <v>2100.2904853258979</v>
      </c>
      <c r="W255" s="14">
        <v>2092.3724153406929</v>
      </c>
      <c r="X255" s="14">
        <v>2093.5898481037339</v>
      </c>
      <c r="Y255" s="14">
        <v>2113.0540960238709</v>
      </c>
      <c r="Z255" s="14">
        <v>2126.0906516610476</v>
      </c>
      <c r="AA255" s="14">
        <v>2131.4019456780466</v>
      </c>
      <c r="AB255" s="14">
        <v>2135.6423029566386</v>
      </c>
      <c r="AC255" s="14">
        <v>2136.4125607925212</v>
      </c>
    </row>
    <row r="256" spans="1:29" s="14" customFormat="1">
      <c r="A256" s="1" t="s">
        <v>524</v>
      </c>
      <c r="B256" s="1" t="s">
        <v>556</v>
      </c>
      <c r="C256" s="1"/>
      <c r="D256" s="1" t="s">
        <v>707</v>
      </c>
      <c r="E256" s="1" t="s">
        <v>709</v>
      </c>
      <c r="F256" s="1">
        <v>255</v>
      </c>
      <c r="G256" s="1" t="s">
        <v>836</v>
      </c>
      <c r="H256" s="1" t="str">
        <f t="shared" si="4"/>
        <v>255종합평균단위매매가격</v>
      </c>
      <c r="I256" s="1" t="s">
        <v>871</v>
      </c>
      <c r="J256" s="13">
        <v>3366.0220232727124</v>
      </c>
      <c r="K256" s="13">
        <v>3366.0220232727124</v>
      </c>
      <c r="L256" s="13">
        <v>3369.323382318179</v>
      </c>
      <c r="M256" s="13">
        <v>3362.3661831963223</v>
      </c>
      <c r="N256" s="13">
        <v>3350.1004511581059</v>
      </c>
      <c r="O256" s="13">
        <v>3312.496443089145</v>
      </c>
      <c r="P256" s="13">
        <v>3293.588203757542</v>
      </c>
      <c r="Q256" s="14">
        <v>3280.4569754713671</v>
      </c>
      <c r="R256" s="14">
        <v>3272.2429539585428</v>
      </c>
      <c r="S256" s="14">
        <v>3272.2429539585428</v>
      </c>
      <c r="T256" s="14">
        <v>3266.4214286358747</v>
      </c>
      <c r="U256" s="14">
        <v>3252.0300208311278</v>
      </c>
      <c r="V256" s="14">
        <v>3243.5575956846583</v>
      </c>
      <c r="W256" s="14">
        <v>3235.817516144175</v>
      </c>
      <c r="X256" s="14">
        <v>3232.7890547279567</v>
      </c>
      <c r="Y256" s="14">
        <v>3235.2779460259467</v>
      </c>
      <c r="Z256" s="14">
        <v>3235.7462027277302</v>
      </c>
      <c r="AA256" s="14">
        <v>3238.5687944663409</v>
      </c>
      <c r="AB256" s="14">
        <v>3239.9280043719918</v>
      </c>
      <c r="AC256" s="14">
        <v>3238.0482200951847</v>
      </c>
    </row>
    <row r="257" spans="1:29" s="14" customFormat="1">
      <c r="A257" s="1" t="s">
        <v>524</v>
      </c>
      <c r="B257" s="1" t="s">
        <v>556</v>
      </c>
      <c r="C257" s="1"/>
      <c r="D257" s="1" t="s">
        <v>707</v>
      </c>
      <c r="E257" s="1" t="s">
        <v>710</v>
      </c>
      <c r="F257" s="1">
        <v>256</v>
      </c>
      <c r="G257" s="1" t="s">
        <v>836</v>
      </c>
      <c r="H257" s="1" t="str">
        <f t="shared" si="4"/>
        <v>256종합평균단위매매가격</v>
      </c>
      <c r="I257" s="1" t="s">
        <v>871</v>
      </c>
      <c r="J257" s="13">
        <v>1582.379521349128</v>
      </c>
      <c r="K257" s="13">
        <v>1582.379521349128</v>
      </c>
      <c r="L257" s="13">
        <v>1556.4641307030579</v>
      </c>
      <c r="M257" s="13">
        <v>1556.8827592280084</v>
      </c>
      <c r="N257" s="13">
        <v>1550.99612396832</v>
      </c>
      <c r="O257" s="13">
        <v>1545.9195464763452</v>
      </c>
      <c r="P257" s="13">
        <v>1545.9195464763452</v>
      </c>
      <c r="Q257" s="14">
        <v>1545.7820439746258</v>
      </c>
      <c r="R257" s="14">
        <v>1545.7456883116088</v>
      </c>
      <c r="S257" s="14">
        <v>1544.5424445073643</v>
      </c>
      <c r="T257" s="14">
        <v>1542.8995452180027</v>
      </c>
      <c r="U257" s="14">
        <v>1540.9551612040177</v>
      </c>
      <c r="V257" s="14">
        <v>1535.5107248396062</v>
      </c>
      <c r="W257" s="14">
        <v>1534.1752719915385</v>
      </c>
      <c r="X257" s="14">
        <v>1533.5617260634579</v>
      </c>
      <c r="Y257" s="14">
        <v>1535.5075269192248</v>
      </c>
      <c r="Z257" s="14">
        <v>1552.1612414595118</v>
      </c>
      <c r="AA257" s="14">
        <v>1554.5822817724757</v>
      </c>
      <c r="AB257" s="14">
        <v>1555.5309589655667</v>
      </c>
      <c r="AC257" s="14">
        <v>1554.7120974112963</v>
      </c>
    </row>
    <row r="258" spans="1:29" s="14" customFormat="1">
      <c r="A258" s="1" t="s">
        <v>524</v>
      </c>
      <c r="B258" s="1" t="s">
        <v>556</v>
      </c>
      <c r="C258" s="1"/>
      <c r="D258" s="1" t="s">
        <v>707</v>
      </c>
      <c r="E258" s="1" t="s">
        <v>711</v>
      </c>
      <c r="F258" s="1">
        <v>257</v>
      </c>
      <c r="G258" s="1" t="s">
        <v>836</v>
      </c>
      <c r="H258" s="1" t="str">
        <f t="shared" si="4"/>
        <v>257종합평균단위매매가격</v>
      </c>
      <c r="I258" s="1" t="s">
        <v>871</v>
      </c>
      <c r="J258" s="13">
        <v>2028.5360148810912</v>
      </c>
      <c r="K258" s="13">
        <v>2028.670133419909</v>
      </c>
      <c r="L258" s="13">
        <v>2038.9550912867526</v>
      </c>
      <c r="M258" s="13">
        <v>2037.4172727686987</v>
      </c>
      <c r="N258" s="13">
        <v>2034.5503273309434</v>
      </c>
      <c r="O258" s="13">
        <v>2028.349899898046</v>
      </c>
      <c r="P258" s="13">
        <v>2020.3516471777941</v>
      </c>
      <c r="Q258" s="14">
        <v>2015.4160385072003</v>
      </c>
      <c r="R258" s="14">
        <v>2006.6539932148855</v>
      </c>
      <c r="S258" s="14">
        <v>2003.6482409965504</v>
      </c>
      <c r="T258" s="14">
        <v>1998.7030375385502</v>
      </c>
      <c r="U258" s="14">
        <v>1995.1350103511306</v>
      </c>
      <c r="V258" s="14">
        <v>1994.0682162721203</v>
      </c>
      <c r="W258" s="14">
        <v>1992.4608015347251</v>
      </c>
      <c r="X258" s="14">
        <v>1990.1969207228335</v>
      </c>
      <c r="Y258" s="14">
        <v>1990.4257000926277</v>
      </c>
      <c r="Z258" s="14">
        <v>1993.5308453073822</v>
      </c>
      <c r="AA258" s="14">
        <v>1993.2940466580064</v>
      </c>
      <c r="AB258" s="14">
        <v>1992.1546273280883</v>
      </c>
      <c r="AC258" s="14">
        <v>1991.6123822574084</v>
      </c>
    </row>
    <row r="259" spans="1:29" s="14" customFormat="1">
      <c r="A259" s="1" t="s">
        <v>524</v>
      </c>
      <c r="B259" s="1" t="s">
        <v>556</v>
      </c>
      <c r="C259" s="1"/>
      <c r="D259" s="1" t="s">
        <v>707</v>
      </c>
      <c r="E259" s="1" t="s">
        <v>712</v>
      </c>
      <c r="F259" s="1">
        <v>258</v>
      </c>
      <c r="G259" s="1" t="s">
        <v>836</v>
      </c>
      <c r="H259" s="1" t="str">
        <f t="shared" si="4"/>
        <v>258종합평균단위매매가격</v>
      </c>
      <c r="I259" s="1" t="s">
        <v>871</v>
      </c>
      <c r="J259" s="13">
        <v>2426.2695906327754</v>
      </c>
      <c r="K259" s="13">
        <v>2426.2695906327754</v>
      </c>
      <c r="L259" s="13">
        <v>2426.2695906327754</v>
      </c>
      <c r="M259" s="13">
        <v>2424.9666995761954</v>
      </c>
      <c r="N259" s="13">
        <v>2406.1635379754521</v>
      </c>
      <c r="O259" s="13">
        <v>2406.1635379754521</v>
      </c>
      <c r="P259" s="13">
        <v>2379.8310024624452</v>
      </c>
      <c r="Q259" s="14">
        <v>2369.9506005478661</v>
      </c>
      <c r="R259" s="14">
        <v>2365.4681361835605</v>
      </c>
      <c r="S259" s="14">
        <v>2352.5436095042</v>
      </c>
      <c r="T259" s="14">
        <v>2352.5436095042</v>
      </c>
      <c r="U259" s="14">
        <v>2381.1960001110119</v>
      </c>
      <c r="V259" s="14">
        <v>2367.1639832402575</v>
      </c>
      <c r="W259" s="14">
        <v>2361.2125676075416</v>
      </c>
      <c r="X259" s="14">
        <v>2360.8593365509114</v>
      </c>
      <c r="Y259" s="14">
        <v>2371.7713385910179</v>
      </c>
      <c r="Z259" s="14">
        <v>2388.7622609437963</v>
      </c>
      <c r="AA259" s="14">
        <v>2393.5087923802494</v>
      </c>
      <c r="AB259" s="14">
        <v>2393.8409041175091</v>
      </c>
      <c r="AC259" s="14">
        <v>2388.4014461713978</v>
      </c>
    </row>
    <row r="260" spans="1:29" s="14" customFormat="1">
      <c r="A260" s="1" t="s">
        <v>524</v>
      </c>
      <c r="B260" s="1" t="s">
        <v>556</v>
      </c>
      <c r="C260" s="1"/>
      <c r="D260" s="1" t="s">
        <v>713</v>
      </c>
      <c r="E260" s="1"/>
      <c r="F260" s="1">
        <v>259</v>
      </c>
      <c r="G260" s="1" t="s">
        <v>836</v>
      </c>
      <c r="H260" s="1" t="str">
        <f t="shared" si="4"/>
        <v>259종합평균단위매매가격</v>
      </c>
      <c r="I260" s="1" t="s">
        <v>871</v>
      </c>
      <c r="J260" s="13">
        <v>1418.8206777750274</v>
      </c>
      <c r="K260" s="13">
        <v>1419.305275249897</v>
      </c>
      <c r="L260" s="13">
        <v>1439.0887246256636</v>
      </c>
      <c r="M260" s="13">
        <v>1439.5623158542446</v>
      </c>
      <c r="N260" s="13">
        <v>1438.8733614016023</v>
      </c>
      <c r="O260" s="13">
        <v>1437.797250446597</v>
      </c>
      <c r="P260" s="13">
        <v>1441.3931429251018</v>
      </c>
      <c r="Q260" s="14">
        <v>1432.8594503717379</v>
      </c>
      <c r="R260" s="14">
        <v>1434.653368206694</v>
      </c>
      <c r="S260" s="14">
        <v>1434.2090343324778</v>
      </c>
      <c r="T260" s="14">
        <v>1435.8432653247464</v>
      </c>
      <c r="U260" s="14">
        <v>1439.7966130126736</v>
      </c>
      <c r="V260" s="14">
        <v>1433.7426738903953</v>
      </c>
      <c r="W260" s="14">
        <v>1430.8920692656829</v>
      </c>
      <c r="X260" s="14">
        <v>1433.0510592006776</v>
      </c>
      <c r="Y260" s="14">
        <v>1438.6720177816094</v>
      </c>
      <c r="Z260" s="14">
        <v>1436.5744783258576</v>
      </c>
      <c r="AA260" s="14">
        <v>1436.149434433805</v>
      </c>
      <c r="AB260" s="14">
        <v>1431.864351658774</v>
      </c>
      <c r="AC260" s="14">
        <v>1427.1484156227834</v>
      </c>
    </row>
    <row r="261" spans="1:29" s="14" customFormat="1">
      <c r="A261" s="1" t="s">
        <v>524</v>
      </c>
      <c r="B261" s="1" t="s">
        <v>556</v>
      </c>
      <c r="C261" s="1"/>
      <c r="D261" s="1" t="s">
        <v>714</v>
      </c>
      <c r="E261" s="1"/>
      <c r="F261" s="1">
        <v>260</v>
      </c>
      <c r="G261" s="1" t="s">
        <v>836</v>
      </c>
      <c r="H261" s="1" t="str">
        <f t="shared" si="4"/>
        <v>260종합평균단위매매가격</v>
      </c>
      <c r="I261" s="1" t="s">
        <v>871</v>
      </c>
      <c r="J261" s="13">
        <v>1153.772688598478</v>
      </c>
      <c r="K261" s="13">
        <v>1153.772688598478</v>
      </c>
      <c r="L261" s="13">
        <v>1155.9027152213127</v>
      </c>
      <c r="M261" s="13">
        <v>1153.5368290445413</v>
      </c>
      <c r="N261" s="13">
        <v>1155.2414950589766</v>
      </c>
      <c r="O261" s="13">
        <v>1156.0007969000453</v>
      </c>
      <c r="P261" s="13">
        <v>1160.7123359718194</v>
      </c>
      <c r="Q261" s="14">
        <v>1162.4611137147035</v>
      </c>
      <c r="R261" s="14">
        <v>1162.4611137147035</v>
      </c>
      <c r="S261" s="14">
        <v>1160.5982667025728</v>
      </c>
      <c r="T261" s="14">
        <v>1161.7719459574832</v>
      </c>
      <c r="U261" s="14">
        <v>1159.4678126049891</v>
      </c>
      <c r="V261" s="14">
        <v>1158.6364658903656</v>
      </c>
      <c r="W261" s="14">
        <v>1158.4664995271232</v>
      </c>
      <c r="X261" s="14">
        <v>1161.250135128882</v>
      </c>
      <c r="Y261" s="14">
        <v>1165.4806737832287</v>
      </c>
      <c r="Z261" s="14">
        <v>1164.8032980451469</v>
      </c>
      <c r="AA261" s="14">
        <v>1163.4306474696346</v>
      </c>
      <c r="AB261" s="14">
        <v>1163.2845049939315</v>
      </c>
      <c r="AC261" s="14">
        <v>1162.540728734898</v>
      </c>
    </row>
    <row r="262" spans="1:29" s="14" customFormat="1">
      <c r="A262" s="1" t="s">
        <v>524</v>
      </c>
      <c r="B262" s="1" t="s">
        <v>556</v>
      </c>
      <c r="C262" s="1"/>
      <c r="D262" s="1" t="s">
        <v>715</v>
      </c>
      <c r="E262" s="1"/>
      <c r="F262" s="1">
        <v>261</v>
      </c>
      <c r="G262" s="1" t="s">
        <v>836</v>
      </c>
      <c r="H262" s="1" t="str">
        <f t="shared" si="4"/>
        <v>261종합평균단위매매가격</v>
      </c>
      <c r="I262" s="1" t="s">
        <v>871</v>
      </c>
      <c r="J262" s="13">
        <v>788.78402388327743</v>
      </c>
      <c r="K262" s="13">
        <v>788.78402388327743</v>
      </c>
      <c r="L262" s="13">
        <v>790.87531937401036</v>
      </c>
      <c r="M262" s="13">
        <v>790.87531937401036</v>
      </c>
      <c r="N262" s="13">
        <v>790.87531937401036</v>
      </c>
      <c r="O262" s="13">
        <v>790.87531937401036</v>
      </c>
      <c r="P262" s="13">
        <v>790.6246485251055</v>
      </c>
      <c r="Q262" s="14">
        <v>790.09138241427002</v>
      </c>
      <c r="R262" s="14">
        <v>789.71255190593877</v>
      </c>
      <c r="S262" s="14">
        <v>789.49628742341804</v>
      </c>
      <c r="T262" s="14">
        <v>789.45400556783397</v>
      </c>
      <c r="U262" s="14">
        <v>798.56634509327023</v>
      </c>
      <c r="V262" s="14">
        <v>796.71077344870514</v>
      </c>
      <c r="W262" s="14">
        <v>795.27328336662856</v>
      </c>
      <c r="X262" s="14">
        <v>794.84348302947922</v>
      </c>
      <c r="Y262" s="14">
        <v>795.56629390542776</v>
      </c>
      <c r="Z262" s="14">
        <v>796.29187388577259</v>
      </c>
      <c r="AA262" s="14">
        <v>795.93373598739777</v>
      </c>
      <c r="AB262" s="14">
        <v>795.18964415859136</v>
      </c>
      <c r="AC262" s="14">
        <v>793.112972646461</v>
      </c>
    </row>
    <row r="263" spans="1:29" s="14" customFormat="1">
      <c r="A263" s="1" t="s">
        <v>524</v>
      </c>
      <c r="B263" s="1" t="s">
        <v>556</v>
      </c>
      <c r="C263" s="1"/>
      <c r="D263" s="1" t="s">
        <v>716</v>
      </c>
      <c r="E263" s="1"/>
      <c r="F263" s="1">
        <v>262</v>
      </c>
      <c r="G263" s="1" t="s">
        <v>836</v>
      </c>
      <c r="H263" s="1" t="str">
        <f t="shared" si="4"/>
        <v>262종합평균단위매매가격</v>
      </c>
      <c r="I263" s="1" t="s">
        <v>871</v>
      </c>
      <c r="J263" s="13">
        <v>1766.0827515471187</v>
      </c>
      <c r="K263" s="13">
        <v>1748.494915837786</v>
      </c>
      <c r="L263" s="13">
        <v>1731.8292989458803</v>
      </c>
      <c r="M263" s="13">
        <v>1723.6012274981888</v>
      </c>
      <c r="N263" s="13">
        <v>1716.383269192195</v>
      </c>
      <c r="O263" s="13">
        <v>1712.4885767379117</v>
      </c>
      <c r="P263" s="13">
        <v>1707.1232828652401</v>
      </c>
      <c r="Q263" s="14">
        <v>1700.7342013060697</v>
      </c>
      <c r="R263" s="14">
        <v>1703.9669064354264</v>
      </c>
      <c r="S263" s="14">
        <v>1708.5908561308786</v>
      </c>
      <c r="T263" s="14">
        <v>1708.9971289198907</v>
      </c>
      <c r="U263" s="14">
        <v>1694.497905122141</v>
      </c>
      <c r="V263" s="14">
        <v>1690.8457275862654</v>
      </c>
      <c r="W263" s="14">
        <v>1687.9388578236615</v>
      </c>
      <c r="X263" s="14">
        <v>1685.3478152568921</v>
      </c>
      <c r="Y263" s="14">
        <v>1684.5448875586719</v>
      </c>
      <c r="Z263" s="14">
        <v>1686.4952722455298</v>
      </c>
      <c r="AA263" s="14">
        <v>1688.5965751075964</v>
      </c>
      <c r="AB263" s="14">
        <v>1690.8162590519839</v>
      </c>
      <c r="AC263" s="14">
        <v>1690.9301718492945</v>
      </c>
    </row>
    <row r="264" spans="1:29" s="14" customFormat="1">
      <c r="A264" s="1" t="s">
        <v>524</v>
      </c>
      <c r="B264" s="1" t="s">
        <v>556</v>
      </c>
      <c r="C264" s="1"/>
      <c r="D264" s="1" t="s">
        <v>717</v>
      </c>
      <c r="E264" s="1"/>
      <c r="F264" s="1">
        <v>263</v>
      </c>
      <c r="G264" s="1" t="s">
        <v>836</v>
      </c>
      <c r="H264" s="1" t="str">
        <f t="shared" ref="H264:H329" si="5">F264&amp;G264&amp;I264</f>
        <v>263종합평균단위매매가격</v>
      </c>
      <c r="I264" s="1" t="s">
        <v>871</v>
      </c>
      <c r="J264" s="13">
        <v>775.42362111124612</v>
      </c>
      <c r="K264" s="13">
        <v>781.24062961534776</v>
      </c>
      <c r="L264" s="13">
        <v>781.40113996272169</v>
      </c>
      <c r="M264" s="13">
        <v>781.74774439878502</v>
      </c>
      <c r="N264" s="13">
        <v>781.98726324569543</v>
      </c>
      <c r="O264" s="13">
        <v>781.98726324569543</v>
      </c>
      <c r="P264" s="13">
        <v>784.33812686506315</v>
      </c>
      <c r="Q264" s="14">
        <v>785.73096921178603</v>
      </c>
      <c r="R264" s="14">
        <v>782.94721624453871</v>
      </c>
      <c r="S264" s="14">
        <v>782.50186848249587</v>
      </c>
      <c r="T264" s="14">
        <v>782.18164305895982</v>
      </c>
      <c r="U264" s="14">
        <v>773.71623474385467</v>
      </c>
      <c r="V264" s="14">
        <v>774.26260917616537</v>
      </c>
      <c r="W264" s="14">
        <v>773.7423912962098</v>
      </c>
      <c r="X264" s="14">
        <v>773.42854201563648</v>
      </c>
      <c r="Y264" s="14">
        <v>773.3183819669282</v>
      </c>
      <c r="Z264" s="14">
        <v>773.09444959066718</v>
      </c>
      <c r="AA264" s="14">
        <v>773.17021534541141</v>
      </c>
      <c r="AB264" s="14">
        <v>772.01983356512267</v>
      </c>
      <c r="AC264" s="14">
        <v>771.10639148042367</v>
      </c>
    </row>
    <row r="265" spans="1:29" s="14" customFormat="1">
      <c r="A265" s="1" t="s">
        <v>524</v>
      </c>
      <c r="B265" s="1" t="s">
        <v>556</v>
      </c>
      <c r="C265" s="1"/>
      <c r="D265" s="1" t="s">
        <v>718</v>
      </c>
      <c r="E265" s="1"/>
      <c r="F265" s="1">
        <v>264</v>
      </c>
      <c r="G265" s="1" t="s">
        <v>836</v>
      </c>
      <c r="H265" s="1" t="str">
        <f t="shared" si="5"/>
        <v>264종합평균단위매매가격</v>
      </c>
      <c r="I265" s="1" t="s">
        <v>871</v>
      </c>
      <c r="J265" s="13">
        <v>1721.7001743553565</v>
      </c>
      <c r="K265" s="13">
        <v>1727.8204302649331</v>
      </c>
      <c r="L265" s="13">
        <v>1737.7678661384889</v>
      </c>
      <c r="M265" s="13">
        <v>1747.8740575433421</v>
      </c>
      <c r="N265" s="13">
        <v>1743.3697755876642</v>
      </c>
      <c r="O265" s="13">
        <v>1728.8682726546795</v>
      </c>
      <c r="P265" s="13">
        <v>1683.868499587184</v>
      </c>
      <c r="Q265" s="14">
        <v>1677.1634187138498</v>
      </c>
      <c r="R265" s="14">
        <v>1668.9666184795826</v>
      </c>
      <c r="S265" s="14">
        <v>1663.619187231056</v>
      </c>
      <c r="T265" s="14">
        <v>1664.5341772209547</v>
      </c>
      <c r="U265" s="14">
        <v>1654.3000990432749</v>
      </c>
      <c r="V265" s="14">
        <v>1635.9461651392301</v>
      </c>
      <c r="W265" s="14">
        <v>1631.4477225685141</v>
      </c>
      <c r="X265" s="14">
        <v>1635.1829901313199</v>
      </c>
      <c r="Y265" s="14">
        <v>1647.2518915927233</v>
      </c>
      <c r="Z265" s="14">
        <v>1660.949384729596</v>
      </c>
      <c r="AA265" s="14">
        <v>1665.9935167213546</v>
      </c>
      <c r="AB265" s="14">
        <v>1671.8166781360876</v>
      </c>
      <c r="AC265" s="14">
        <v>1674.1771539880365</v>
      </c>
    </row>
    <row r="266" spans="1:29" s="14" customFormat="1">
      <c r="A266" s="1" t="s">
        <v>524</v>
      </c>
      <c r="B266" s="1" t="s">
        <v>556</v>
      </c>
      <c r="C266" s="1"/>
      <c r="D266" s="1" t="s">
        <v>719</v>
      </c>
      <c r="E266" s="1"/>
      <c r="F266" s="1">
        <v>265</v>
      </c>
      <c r="G266" s="1" t="s">
        <v>836</v>
      </c>
      <c r="H266" s="1" t="str">
        <f t="shared" si="5"/>
        <v>265종합평균단위매매가격</v>
      </c>
      <c r="I266" s="1" t="s">
        <v>871</v>
      </c>
      <c r="J266" s="13">
        <v>1749.2563191743357</v>
      </c>
      <c r="K266" s="13">
        <v>1748.4094556319574</v>
      </c>
      <c r="L266" s="13">
        <v>1738.1509257776534</v>
      </c>
      <c r="M266" s="13">
        <v>1723.4584866414932</v>
      </c>
      <c r="N266" s="13">
        <v>1709.2512344449231</v>
      </c>
      <c r="O266" s="13">
        <v>1696.9035059923108</v>
      </c>
      <c r="P266" s="13">
        <v>1691.3196521675904</v>
      </c>
      <c r="Q266" s="14">
        <v>1680.5248299268719</v>
      </c>
      <c r="R266" s="14">
        <v>1675.8945475326541</v>
      </c>
      <c r="S266" s="14">
        <v>1675.3329074132789</v>
      </c>
      <c r="T266" s="14">
        <v>1672.3062531796818</v>
      </c>
      <c r="U266" s="14">
        <v>1671.4278985059723</v>
      </c>
      <c r="V266" s="14">
        <v>1670.4216914947947</v>
      </c>
      <c r="W266" s="14">
        <v>1667.8261997210645</v>
      </c>
      <c r="X266" s="14">
        <v>1668.0790731144205</v>
      </c>
      <c r="Y266" s="14">
        <v>1673.8894727279244</v>
      </c>
      <c r="Z266" s="14">
        <v>1678.0507424806826</v>
      </c>
      <c r="AA266" s="14">
        <v>1677.1991366655952</v>
      </c>
      <c r="AB266" s="14">
        <v>1671.8166407545637</v>
      </c>
      <c r="AC266" s="14">
        <v>1668.5999044001405</v>
      </c>
    </row>
    <row r="267" spans="1:29" s="14" customFormat="1">
      <c r="A267" s="1" t="s">
        <v>524</v>
      </c>
      <c r="B267" s="1" t="s">
        <v>557</v>
      </c>
      <c r="C267" s="1"/>
      <c r="D267" s="1"/>
      <c r="E267" s="1"/>
      <c r="F267" s="1">
        <v>266</v>
      </c>
      <c r="G267" s="1" t="s">
        <v>836</v>
      </c>
      <c r="H267" s="1" t="str">
        <f t="shared" si="5"/>
        <v>266종합평균단위매매가격</v>
      </c>
      <c r="I267" s="1" t="s">
        <v>871</v>
      </c>
      <c r="J267" s="13">
        <v>942.79430288062872</v>
      </c>
      <c r="K267" s="13">
        <v>961.78129222296536</v>
      </c>
      <c r="L267" s="13">
        <v>963.86227270690893</v>
      </c>
      <c r="M267" s="13">
        <v>969.85660754247397</v>
      </c>
      <c r="N267" s="13">
        <v>982.61547694205717</v>
      </c>
      <c r="O267" s="13">
        <v>982.6719550111419</v>
      </c>
      <c r="P267" s="13">
        <v>983.13388974250972</v>
      </c>
      <c r="Q267" s="14">
        <v>983.58227732325588</v>
      </c>
      <c r="R267" s="14">
        <v>983.49148303989102</v>
      </c>
      <c r="S267" s="14">
        <v>983.45423209994306</v>
      </c>
      <c r="T267" s="14">
        <v>983.02463465649384</v>
      </c>
      <c r="U267" s="14">
        <v>1001.9976921997597</v>
      </c>
      <c r="V267" s="14">
        <v>1000.5757851375565</v>
      </c>
      <c r="W267" s="14">
        <v>1000.2985191549338</v>
      </c>
      <c r="X267" s="14">
        <v>1000.0206184717678</v>
      </c>
      <c r="Y267" s="14">
        <v>1000.6196548395243</v>
      </c>
      <c r="Z267" s="14">
        <v>1000.425170059095</v>
      </c>
      <c r="AA267" s="14">
        <v>1000.5448197751743</v>
      </c>
      <c r="AB267" s="14">
        <v>1000.3936591933137</v>
      </c>
      <c r="AC267" s="14">
        <v>998.8080925885622</v>
      </c>
    </row>
    <row r="268" spans="1:29" s="14" customFormat="1">
      <c r="A268" s="1" t="s">
        <v>524</v>
      </c>
      <c r="B268" s="1" t="s">
        <v>557</v>
      </c>
      <c r="C268" s="1"/>
      <c r="D268" s="1" t="s">
        <v>557</v>
      </c>
      <c r="E268" s="1"/>
      <c r="F268" s="1">
        <v>267</v>
      </c>
      <c r="G268" s="1" t="s">
        <v>836</v>
      </c>
      <c r="H268" s="1" t="str">
        <f t="shared" si="5"/>
        <v>267종합평균단위매매가격</v>
      </c>
      <c r="I268" s="1" t="s">
        <v>871</v>
      </c>
      <c r="J268" s="13">
        <v>1094.6035586869054</v>
      </c>
      <c r="K268" s="13">
        <v>1117.6422674883422</v>
      </c>
      <c r="L268" s="13">
        <v>1119.4415467948866</v>
      </c>
      <c r="M268" s="13">
        <v>1126.4231554618339</v>
      </c>
      <c r="N268" s="13">
        <v>1142.6620262303757</v>
      </c>
      <c r="O268" s="13">
        <v>1142.6941882354395</v>
      </c>
      <c r="P268" s="13">
        <v>1143.3054704888011</v>
      </c>
      <c r="Q268" s="14">
        <v>1143.9898411595552</v>
      </c>
      <c r="R268" s="14">
        <v>1143.8638249487838</v>
      </c>
      <c r="S268" s="14">
        <v>1143.7100232354612</v>
      </c>
      <c r="T268" s="14">
        <v>1143.0876750649381</v>
      </c>
      <c r="U268" s="14">
        <v>1161.9719268599965</v>
      </c>
      <c r="V268" s="14">
        <v>1159.9566157412241</v>
      </c>
      <c r="W268" s="14">
        <v>1159.6166977467944</v>
      </c>
      <c r="X268" s="14">
        <v>1159.2334719386374</v>
      </c>
      <c r="Y268" s="14">
        <v>1159.7633843715926</v>
      </c>
      <c r="Z268" s="14">
        <v>1159.663560497459</v>
      </c>
      <c r="AA268" s="14">
        <v>1159.8683289258456</v>
      </c>
      <c r="AB268" s="14">
        <v>1159.7121801866135</v>
      </c>
      <c r="AC268" s="14">
        <v>1157.7626431354818</v>
      </c>
    </row>
    <row r="269" spans="1:29" s="14" customFormat="1">
      <c r="A269" s="1" t="s">
        <v>524</v>
      </c>
      <c r="B269" s="1" t="s">
        <v>557</v>
      </c>
      <c r="C269" s="1"/>
      <c r="D269" s="1" t="s">
        <v>720</v>
      </c>
      <c r="E269" s="1"/>
      <c r="F269" s="1">
        <v>268</v>
      </c>
      <c r="G269" s="1" t="s">
        <v>836</v>
      </c>
      <c r="H269" s="1" t="str">
        <f t="shared" si="5"/>
        <v>268종합평균단위매매가격</v>
      </c>
      <c r="I269" s="1" t="s">
        <v>871</v>
      </c>
      <c r="J269" s="13">
        <v>551.46385608447633</v>
      </c>
      <c r="K269" s="13">
        <v>560.00641515936195</v>
      </c>
      <c r="L269" s="13">
        <v>562.81355853126104</v>
      </c>
      <c r="M269" s="13">
        <v>566.26292133930986</v>
      </c>
      <c r="N269" s="13">
        <v>570.05112236078276</v>
      </c>
      <c r="O269" s="13">
        <v>570.17028182664467</v>
      </c>
      <c r="P269" s="13">
        <v>570.24723191264707</v>
      </c>
      <c r="Q269" s="14">
        <v>570.08730765128166</v>
      </c>
      <c r="R269" s="14">
        <v>570.08730765128166</v>
      </c>
      <c r="S269" s="14">
        <v>570.35049864405357</v>
      </c>
      <c r="T269" s="14">
        <v>570.41776964084147</v>
      </c>
      <c r="U269" s="14">
        <v>579.90515630315247</v>
      </c>
      <c r="V269" s="14">
        <v>580.04894776471804</v>
      </c>
      <c r="W269" s="14">
        <v>579.93698931801669</v>
      </c>
      <c r="X269" s="14">
        <v>579.93698931801669</v>
      </c>
      <c r="Y269" s="14">
        <v>580.71840941146195</v>
      </c>
      <c r="Z269" s="14">
        <v>580.27416152340766</v>
      </c>
      <c r="AA269" s="14">
        <v>580.16922524158258</v>
      </c>
      <c r="AB269" s="14">
        <v>580.03122592909062</v>
      </c>
      <c r="AC269" s="14">
        <v>579.40599652507944</v>
      </c>
    </row>
    <row r="270" spans="1:29" s="14" customFormat="1">
      <c r="A270" s="1" t="s">
        <v>523</v>
      </c>
      <c r="B270" s="1"/>
      <c r="C270" s="1"/>
      <c r="D270" s="1"/>
      <c r="E270" s="1"/>
      <c r="F270" s="1">
        <v>269</v>
      </c>
      <c r="G270" s="1" t="s">
        <v>836</v>
      </c>
      <c r="H270" s="1" t="str">
        <f t="shared" si="5"/>
        <v>269종합평균단위매매가격</v>
      </c>
      <c r="I270" s="1" t="s">
        <v>871</v>
      </c>
      <c r="J270" s="13">
        <v>1933.7017896889784</v>
      </c>
      <c r="K270" s="13">
        <v>1934.0163446926877</v>
      </c>
      <c r="L270" s="13">
        <v>1933.5087119716557</v>
      </c>
      <c r="M270" s="13">
        <v>1931.7796307684087</v>
      </c>
      <c r="N270" s="13">
        <v>1928.4310528314775</v>
      </c>
      <c r="O270" s="13">
        <v>1922.5737481333351</v>
      </c>
      <c r="P270" s="13">
        <v>1914.6214657026476</v>
      </c>
      <c r="Q270" s="14">
        <v>1906.6656295180962</v>
      </c>
      <c r="R270" s="14">
        <v>1898.7685380324963</v>
      </c>
      <c r="S270" s="14">
        <v>1891.9253349624767</v>
      </c>
      <c r="T270" s="14">
        <v>1885.5407528731453</v>
      </c>
      <c r="U270" s="14">
        <v>1884.5805662857888</v>
      </c>
      <c r="V270" s="14">
        <v>1876.4051895288451</v>
      </c>
      <c r="W270" s="14">
        <v>1871.0427811477732</v>
      </c>
      <c r="X270" s="14">
        <v>1867.6171723612979</v>
      </c>
      <c r="Y270" s="14">
        <v>1868.4989560352501</v>
      </c>
      <c r="Z270" s="14">
        <v>1872.0021452458789</v>
      </c>
      <c r="AA270" s="14">
        <v>1873.1067745641217</v>
      </c>
      <c r="AB270" s="14">
        <v>1870.9962419085793</v>
      </c>
      <c r="AC270" s="14">
        <v>1868.0771628869322</v>
      </c>
    </row>
    <row r="271" spans="1:29" s="14" customFormat="1">
      <c r="A271" s="1" t="s">
        <v>516</v>
      </c>
      <c r="B271" s="1"/>
      <c r="C271" s="1"/>
      <c r="D271" s="1"/>
      <c r="E271" s="1"/>
      <c r="F271" s="1">
        <v>1</v>
      </c>
      <c r="G271" s="1" t="s">
        <v>836</v>
      </c>
      <c r="H271" s="1" t="str">
        <f t="shared" si="5"/>
        <v>1종합평균단위전세가격</v>
      </c>
      <c r="I271" s="1" t="s">
        <v>872</v>
      </c>
      <c r="J271" s="13">
        <v>1475.7533506648933</v>
      </c>
      <c r="K271" s="13">
        <v>1477.2573866334758</v>
      </c>
      <c r="L271" s="13">
        <v>1478.0781812555299</v>
      </c>
      <c r="M271" s="13">
        <v>1477.2342786363845</v>
      </c>
      <c r="N271" s="13">
        <v>1475.9837145895337</v>
      </c>
      <c r="O271" s="13">
        <v>1473.8240648717233</v>
      </c>
      <c r="P271" s="13">
        <v>1469.4894218995539</v>
      </c>
      <c r="Q271" s="14">
        <v>1467.2868852449212</v>
      </c>
      <c r="R271" s="14">
        <v>1471.551003431729</v>
      </c>
      <c r="S271" s="14">
        <v>1478.0322789853178</v>
      </c>
      <c r="T271" s="14">
        <v>1483.5192866009875</v>
      </c>
      <c r="U271" s="14">
        <v>1488.9989396969522</v>
      </c>
      <c r="V271" s="14">
        <v>1492.9347389647071</v>
      </c>
      <c r="W271" s="14">
        <v>1497.482979088169</v>
      </c>
      <c r="X271" s="14">
        <v>1505.1625594775289</v>
      </c>
      <c r="Y271" s="14">
        <v>1513.7117724579873</v>
      </c>
      <c r="Z271" s="14">
        <v>1518.4874978411876</v>
      </c>
      <c r="AA271" s="14">
        <v>1522.3808208237051</v>
      </c>
      <c r="AB271" s="14">
        <v>1529.1888605932684</v>
      </c>
      <c r="AC271" s="14">
        <v>1538.9580742095727</v>
      </c>
    </row>
    <row r="272" spans="1:29" s="14" customFormat="1">
      <c r="A272" s="1" t="s">
        <v>521</v>
      </c>
      <c r="B272" s="1"/>
      <c r="C272" s="1"/>
      <c r="D272" s="1"/>
      <c r="E272" s="1"/>
      <c r="F272" s="1">
        <v>2</v>
      </c>
      <c r="G272" s="1" t="s">
        <v>836</v>
      </c>
      <c r="H272" s="1" t="str">
        <f t="shared" si="5"/>
        <v>2종합평균단위전세가격</v>
      </c>
      <c r="I272" s="1" t="s">
        <v>872</v>
      </c>
      <c r="J272" s="13">
        <v>2020.4617858290408</v>
      </c>
      <c r="K272" s="13">
        <v>2022.3318678509759</v>
      </c>
      <c r="L272" s="13">
        <v>2020.8058925657147</v>
      </c>
      <c r="M272" s="13">
        <v>2016.024311098618</v>
      </c>
      <c r="N272" s="13">
        <v>2011.1917910862726</v>
      </c>
      <c r="O272" s="13">
        <v>2006.2135545145079</v>
      </c>
      <c r="P272" s="13">
        <v>1998.5093503258147</v>
      </c>
      <c r="Q272" s="14">
        <v>1994.6364408087341</v>
      </c>
      <c r="R272" s="14">
        <v>2001.9837086038701</v>
      </c>
      <c r="S272" s="14">
        <v>2012.3542122437207</v>
      </c>
      <c r="T272" s="14">
        <v>2020.4381571249355</v>
      </c>
      <c r="U272" s="14">
        <v>2019.3134748377893</v>
      </c>
      <c r="V272" s="14">
        <v>2024.3721148674874</v>
      </c>
      <c r="W272" s="14">
        <v>2030.9698354699324</v>
      </c>
      <c r="X272" s="14">
        <v>2043.082924405636</v>
      </c>
      <c r="Y272" s="14">
        <v>2054.5968105330667</v>
      </c>
      <c r="Z272" s="14">
        <v>2059.6729369655591</v>
      </c>
      <c r="AA272" s="14">
        <v>2064.0908556007475</v>
      </c>
      <c r="AB272" s="14">
        <v>2074.7166021596136</v>
      </c>
      <c r="AC272" s="14">
        <v>2092.0303962402795</v>
      </c>
    </row>
    <row r="273" spans="1:29" s="14" customFormat="1">
      <c r="A273" s="1" t="s">
        <v>1382</v>
      </c>
      <c r="B273" s="1"/>
      <c r="C273" s="1"/>
      <c r="D273" s="1"/>
      <c r="E273" s="1"/>
      <c r="F273" s="1">
        <v>3</v>
      </c>
      <c r="G273" s="1" t="s">
        <v>836</v>
      </c>
      <c r="H273" s="1" t="str">
        <f t="shared" si="5"/>
        <v>3종합평균단위전세가격</v>
      </c>
      <c r="I273" s="1" t="s">
        <v>872</v>
      </c>
      <c r="J273" s="13">
        <v>971.41028831412427</v>
      </c>
      <c r="K273" s="13">
        <v>972.57540390697795</v>
      </c>
      <c r="L273" s="13">
        <v>975.56906211123123</v>
      </c>
      <c r="M273" s="13">
        <v>978.37103842570912</v>
      </c>
      <c r="N273" s="13">
        <v>980.43699111372416</v>
      </c>
      <c r="O273" s="13">
        <v>980.88705814281525</v>
      </c>
      <c r="P273" s="13">
        <v>979.67227657357455</v>
      </c>
      <c r="Q273" s="14">
        <v>979.01633055409536</v>
      </c>
      <c r="R273" s="14">
        <v>980.42577454317097</v>
      </c>
      <c r="S273" s="14">
        <v>983.30603150299703</v>
      </c>
      <c r="T273" s="14">
        <v>986.38854671743434</v>
      </c>
      <c r="U273" s="14">
        <v>994.1157312866776</v>
      </c>
      <c r="V273" s="14">
        <v>997.00370892786088</v>
      </c>
      <c r="W273" s="14">
        <v>999.6393982766308</v>
      </c>
      <c r="X273" s="14">
        <v>1003.1816812914271</v>
      </c>
      <c r="Y273" s="14">
        <v>1009.5643078070683</v>
      </c>
      <c r="Z273" s="14">
        <v>1014.0600357477169</v>
      </c>
      <c r="AA273" s="14">
        <v>1017.4643942560043</v>
      </c>
      <c r="AB273" s="14">
        <v>1020.7140305514024</v>
      </c>
      <c r="AC273" s="14">
        <v>1023.4511008373991</v>
      </c>
    </row>
    <row r="274" spans="1:29" s="14" customFormat="1">
      <c r="A274" s="1" t="s">
        <v>522</v>
      </c>
      <c r="B274" s="1"/>
      <c r="C274" s="1"/>
      <c r="D274" s="1"/>
      <c r="E274" s="1"/>
      <c r="F274" s="1">
        <v>4</v>
      </c>
      <c r="G274" s="1" t="s">
        <v>836</v>
      </c>
      <c r="H274" s="1" t="str">
        <f t="shared" si="5"/>
        <v>4종합평균단위전세가격</v>
      </c>
      <c r="I274" s="1" t="s">
        <v>872</v>
      </c>
      <c r="J274" s="13">
        <v>1311.4253875703271</v>
      </c>
      <c r="K274" s="13">
        <v>1311.2155448975805</v>
      </c>
      <c r="L274" s="13">
        <v>1315.5912701557525</v>
      </c>
      <c r="M274" s="13">
        <v>1318.8571917733013</v>
      </c>
      <c r="N274" s="13">
        <v>1321.8665576134506</v>
      </c>
      <c r="O274" s="13">
        <v>1321.9348754690607</v>
      </c>
      <c r="P274" s="13">
        <v>1319.5554608537325</v>
      </c>
      <c r="Q274" s="14">
        <v>1317.0442622142843</v>
      </c>
      <c r="R274" s="14">
        <v>1318.7591321803145</v>
      </c>
      <c r="S274" s="14">
        <v>1322.3964975835474</v>
      </c>
      <c r="T274" s="14">
        <v>1327.1098933237761</v>
      </c>
      <c r="U274" s="14">
        <v>1336.2236859245147</v>
      </c>
      <c r="V274" s="14">
        <v>1339.9431185684075</v>
      </c>
      <c r="W274" s="14">
        <v>1343.4440314232386</v>
      </c>
      <c r="X274" s="14">
        <v>1347.8179551667379</v>
      </c>
      <c r="Y274" s="14">
        <v>1357.3211505168988</v>
      </c>
      <c r="Z274" s="14">
        <v>1363.4294004406756</v>
      </c>
      <c r="AA274" s="14">
        <v>1368.8804852669177</v>
      </c>
      <c r="AB274" s="14">
        <v>1374.4474866638307</v>
      </c>
      <c r="AC274" s="14">
        <v>1378.9997332392204</v>
      </c>
    </row>
    <row r="275" spans="1:29" s="14" customFormat="1">
      <c r="A275" s="1" t="s">
        <v>853</v>
      </c>
      <c r="B275" s="1"/>
      <c r="C275" s="1"/>
      <c r="D275" s="1"/>
      <c r="E275" s="1"/>
      <c r="F275" s="1">
        <v>5</v>
      </c>
      <c r="G275" s="1" t="s">
        <v>836</v>
      </c>
      <c r="H275" s="1" t="str">
        <f t="shared" si="5"/>
        <v>5종합평균단위전세가격</v>
      </c>
      <c r="I275" s="1" t="s">
        <v>872</v>
      </c>
      <c r="J275" s="13">
        <v>750.23194030352306</v>
      </c>
      <c r="K275" s="13">
        <v>752.2914602873409</v>
      </c>
      <c r="L275" s="13">
        <v>754.38608986464669</v>
      </c>
      <c r="M275" s="13">
        <v>756.88627177080309</v>
      </c>
      <c r="N275" s="13">
        <v>758.33853829329701</v>
      </c>
      <c r="O275" s="13">
        <v>759.03693150475533</v>
      </c>
      <c r="P275" s="13">
        <v>758.57973868300166</v>
      </c>
      <c r="Q275" s="14">
        <v>759.1306264498005</v>
      </c>
      <c r="R275" s="14">
        <v>760.34139216496988</v>
      </c>
      <c r="S275" s="14">
        <v>762.72915336462472</v>
      </c>
      <c r="T275" s="14">
        <v>764.750787867334</v>
      </c>
      <c r="U275" s="14">
        <v>772.71326074498154</v>
      </c>
      <c r="V275" s="14">
        <v>774.96374908002099</v>
      </c>
      <c r="W275" s="14">
        <v>776.91765658611109</v>
      </c>
      <c r="X275" s="14">
        <v>779.81141174550476</v>
      </c>
      <c r="Y275" s="14">
        <v>784.12014796544838</v>
      </c>
      <c r="Z275" s="14">
        <v>787.50895832987862</v>
      </c>
      <c r="AA275" s="14">
        <v>789.557077936582</v>
      </c>
      <c r="AB275" s="14">
        <v>791.26208191416561</v>
      </c>
      <c r="AC275" s="14">
        <v>792.76888432548856</v>
      </c>
    </row>
    <row r="276" spans="1:29" s="14" customFormat="1">
      <c r="A276" s="1" t="s">
        <v>524</v>
      </c>
      <c r="B276" s="1" t="s">
        <v>525</v>
      </c>
      <c r="C276" s="1"/>
      <c r="D276" s="1"/>
      <c r="E276" s="1"/>
      <c r="F276" s="1">
        <v>6</v>
      </c>
      <c r="G276" s="1" t="s">
        <v>836</v>
      </c>
      <c r="H276" s="1" t="str">
        <f t="shared" si="5"/>
        <v>6종합평균단위전세가격</v>
      </c>
      <c r="I276" s="1" t="s">
        <v>872</v>
      </c>
      <c r="J276" s="13">
        <v>2723.0930519693279</v>
      </c>
      <c r="K276" s="13">
        <v>2724.8034054686373</v>
      </c>
      <c r="L276" s="13">
        <v>2723.3083993893792</v>
      </c>
      <c r="M276" s="13">
        <v>2713.6912209685343</v>
      </c>
      <c r="N276" s="13">
        <v>2704.3124441326981</v>
      </c>
      <c r="O276" s="13">
        <v>2695.6939399406297</v>
      </c>
      <c r="P276" s="13">
        <v>2684.0068914807689</v>
      </c>
      <c r="Q276" s="14">
        <v>2678.1420003356184</v>
      </c>
      <c r="R276" s="14">
        <v>2691.3816057136492</v>
      </c>
      <c r="S276" s="14">
        <v>2709.7340059641892</v>
      </c>
      <c r="T276" s="14">
        <v>2725.8866651788221</v>
      </c>
      <c r="U276" s="14">
        <v>2730.8997108879553</v>
      </c>
      <c r="V276" s="14">
        <v>2740.7255218774467</v>
      </c>
      <c r="W276" s="14">
        <v>2754.8217383648971</v>
      </c>
      <c r="X276" s="14">
        <v>2775.3507284914026</v>
      </c>
      <c r="Y276" s="14">
        <v>2788.5782365836267</v>
      </c>
      <c r="Z276" s="14">
        <v>2792.5880210941846</v>
      </c>
      <c r="AA276" s="14">
        <v>2795.5673255798006</v>
      </c>
      <c r="AB276" s="14">
        <v>2812.4717895056833</v>
      </c>
      <c r="AC276" s="14">
        <v>2838.5684499486606</v>
      </c>
    </row>
    <row r="277" spans="1:29" s="14" customFormat="1">
      <c r="A277" s="1" t="s">
        <v>524</v>
      </c>
      <c r="B277" s="1" t="s">
        <v>525</v>
      </c>
      <c r="C277" s="1" t="s">
        <v>526</v>
      </c>
      <c r="D277" s="1"/>
      <c r="E277" s="1"/>
      <c r="F277" s="1">
        <v>7</v>
      </c>
      <c r="G277" s="1" t="s">
        <v>836</v>
      </c>
      <c r="H277" s="1" t="str">
        <f t="shared" si="5"/>
        <v>7종합평균단위전세가격</v>
      </c>
      <c r="I277" s="1" t="s">
        <v>872</v>
      </c>
      <c r="J277" s="13">
        <v>2384.6329503033694</v>
      </c>
      <c r="K277" s="13">
        <v>2386.5368333614028</v>
      </c>
      <c r="L277" s="13">
        <v>2387.8998620547977</v>
      </c>
      <c r="M277" s="13">
        <v>2382.4342685233541</v>
      </c>
      <c r="N277" s="13">
        <v>2376.1830802941327</v>
      </c>
      <c r="O277" s="13">
        <v>2371.956057033356</v>
      </c>
      <c r="P277" s="13">
        <v>2366.0461001525991</v>
      </c>
      <c r="Q277" s="14">
        <v>2364.0491088255562</v>
      </c>
      <c r="R277" s="14">
        <v>2371.1452408783621</v>
      </c>
      <c r="S277" s="14">
        <v>2383.6679109192055</v>
      </c>
      <c r="T277" s="14">
        <v>2391.6367414008409</v>
      </c>
      <c r="U277" s="14">
        <v>2402.0542918292363</v>
      </c>
      <c r="V277" s="14">
        <v>2407.0593587194699</v>
      </c>
      <c r="W277" s="14">
        <v>2417.8180236360836</v>
      </c>
      <c r="X277" s="14">
        <v>2435.1061498841364</v>
      </c>
      <c r="Y277" s="14">
        <v>2448.3516486911399</v>
      </c>
      <c r="Z277" s="14">
        <v>2455.7360672196846</v>
      </c>
      <c r="AA277" s="14">
        <v>2460.2095556261634</v>
      </c>
      <c r="AB277" s="14">
        <v>2471.1908244713804</v>
      </c>
      <c r="AC277" s="14">
        <v>2489.1260787940269</v>
      </c>
    </row>
    <row r="278" spans="1:29" s="14" customFormat="1">
      <c r="A278" s="1" t="s">
        <v>524</v>
      </c>
      <c r="B278" s="1" t="s">
        <v>525</v>
      </c>
      <c r="C278" s="1" t="s">
        <v>527</v>
      </c>
      <c r="D278" s="1"/>
      <c r="E278" s="1"/>
      <c r="F278" s="1">
        <v>8</v>
      </c>
      <c r="G278" s="1" t="s">
        <v>836</v>
      </c>
      <c r="H278" s="1" t="str">
        <f t="shared" si="5"/>
        <v>8종합평균단위전세가격</v>
      </c>
      <c r="I278" s="1" t="s">
        <v>872</v>
      </c>
      <c r="J278" s="13">
        <v>2451.6113186849784</v>
      </c>
      <c r="K278" s="13">
        <v>2451.8952025942622</v>
      </c>
      <c r="L278" s="13">
        <v>2452.3798634407085</v>
      </c>
      <c r="M278" s="13">
        <v>2453.7887703360693</v>
      </c>
      <c r="N278" s="13">
        <v>2452.1040073728764</v>
      </c>
      <c r="O278" s="13">
        <v>2446.3201229802826</v>
      </c>
      <c r="P278" s="13">
        <v>2444.864267310033</v>
      </c>
      <c r="Q278" s="14">
        <v>2448.4557195816501</v>
      </c>
      <c r="R278" s="14">
        <v>2455.0616004520048</v>
      </c>
      <c r="S278" s="14">
        <v>2463.5508245536766</v>
      </c>
      <c r="T278" s="14">
        <v>2477.4290451742122</v>
      </c>
      <c r="U278" s="14">
        <v>2502.0273716928709</v>
      </c>
      <c r="V278" s="14">
        <v>2507.5140151131982</v>
      </c>
      <c r="W278" s="14">
        <v>2513.9729915576086</v>
      </c>
      <c r="X278" s="14">
        <v>2529.341506808461</v>
      </c>
      <c r="Y278" s="14">
        <v>2550.7483297811673</v>
      </c>
      <c r="Z278" s="14">
        <v>2560.4812740548787</v>
      </c>
      <c r="AA278" s="14">
        <v>2570.6092230428017</v>
      </c>
      <c r="AB278" s="14">
        <v>2579.4065020967087</v>
      </c>
      <c r="AC278" s="14">
        <v>2596.9197392604165</v>
      </c>
    </row>
    <row r="279" spans="1:29" s="14" customFormat="1">
      <c r="A279" s="1" t="s">
        <v>524</v>
      </c>
      <c r="B279" s="1" t="s">
        <v>525</v>
      </c>
      <c r="C279" s="1" t="s">
        <v>528</v>
      </c>
      <c r="D279" s="1"/>
      <c r="E279" s="1"/>
      <c r="F279" s="1">
        <v>9</v>
      </c>
      <c r="G279" s="1" t="s">
        <v>836</v>
      </c>
      <c r="H279" s="1" t="str">
        <f t="shared" si="5"/>
        <v>9종합평균단위전세가격</v>
      </c>
      <c r="I279" s="1" t="s">
        <v>872</v>
      </c>
      <c r="J279" s="13">
        <v>2357.9981343512127</v>
      </c>
      <c r="K279" s="13">
        <v>2359.1015504516886</v>
      </c>
      <c r="L279" s="13">
        <v>2360.2456529160636</v>
      </c>
      <c r="M279" s="13">
        <v>2350.1051416425257</v>
      </c>
      <c r="N279" s="13">
        <v>2340.5290893927045</v>
      </c>
      <c r="O279" s="13">
        <v>2335.7969889083706</v>
      </c>
      <c r="P279" s="13">
        <v>2328.5620836568792</v>
      </c>
      <c r="Q279" s="14">
        <v>2324.5160096809782</v>
      </c>
      <c r="R279" s="14">
        <v>2330.7155624733446</v>
      </c>
      <c r="S279" s="14">
        <v>2343.3869932884463</v>
      </c>
      <c r="T279" s="14">
        <v>2350.691321060915</v>
      </c>
      <c r="U279" s="14">
        <v>2362.7476628383688</v>
      </c>
      <c r="V279" s="14">
        <v>2368.7900857234977</v>
      </c>
      <c r="W279" s="14">
        <v>2382.3452301344937</v>
      </c>
      <c r="X279" s="14">
        <v>2400.1446185002824</v>
      </c>
      <c r="Y279" s="14">
        <v>2410.9562549167385</v>
      </c>
      <c r="Z279" s="14">
        <v>2418.6130356992917</v>
      </c>
      <c r="AA279" s="14">
        <v>2420.8932153740684</v>
      </c>
      <c r="AB279" s="14">
        <v>2434.7033275047679</v>
      </c>
      <c r="AC279" s="14">
        <v>2452.235222533649</v>
      </c>
    </row>
    <row r="280" spans="1:29" s="14" customFormat="1">
      <c r="A280" s="1" t="s">
        <v>524</v>
      </c>
      <c r="B280" s="1" t="s">
        <v>525</v>
      </c>
      <c r="C280" s="1" t="s">
        <v>529</v>
      </c>
      <c r="D280" s="1"/>
      <c r="E280" s="1"/>
      <c r="F280" s="1">
        <v>10</v>
      </c>
      <c r="G280" s="1" t="s">
        <v>836</v>
      </c>
      <c r="H280" s="1" t="str">
        <f t="shared" si="5"/>
        <v>10종합평균단위전세가격</v>
      </c>
      <c r="I280" s="1" t="s">
        <v>872</v>
      </c>
      <c r="J280" s="13">
        <v>2422.0255225791307</v>
      </c>
      <c r="K280" s="13">
        <v>2426.891547111064</v>
      </c>
      <c r="L280" s="13">
        <v>2429.2849910647074</v>
      </c>
      <c r="M280" s="13">
        <v>2432.8526776853396</v>
      </c>
      <c r="N280" s="13">
        <v>2433.189431094092</v>
      </c>
      <c r="O280" s="13">
        <v>2431.102016757955</v>
      </c>
      <c r="P280" s="13">
        <v>2426.4842544360949</v>
      </c>
      <c r="Q280" s="14">
        <v>2427.1435246559731</v>
      </c>
      <c r="R280" s="14">
        <v>2436.8873482726058</v>
      </c>
      <c r="S280" s="14">
        <v>2451.0529154955766</v>
      </c>
      <c r="T280" s="14">
        <v>2457.8099010858045</v>
      </c>
      <c r="U280" s="14">
        <v>2454.6557977143871</v>
      </c>
      <c r="V280" s="14">
        <v>2456.7374106342668</v>
      </c>
      <c r="W280" s="14">
        <v>2462.36960435726</v>
      </c>
      <c r="X280" s="14">
        <v>2479.2782541870988</v>
      </c>
      <c r="Y280" s="14">
        <v>2494.8116530911907</v>
      </c>
      <c r="Z280" s="14">
        <v>2500.3350806581034</v>
      </c>
      <c r="AA280" s="14">
        <v>2507.7063937074749</v>
      </c>
      <c r="AB280" s="14">
        <v>2512.4362371344596</v>
      </c>
      <c r="AC280" s="14">
        <v>2531.6237656757507</v>
      </c>
    </row>
    <row r="281" spans="1:29" s="14" customFormat="1">
      <c r="A281" s="1" t="s">
        <v>524</v>
      </c>
      <c r="B281" s="1" t="s">
        <v>525</v>
      </c>
      <c r="C281" s="1" t="s">
        <v>530</v>
      </c>
      <c r="D281" s="1"/>
      <c r="E281" s="1"/>
      <c r="F281" s="1">
        <v>11</v>
      </c>
      <c r="G281" s="1" t="s">
        <v>836</v>
      </c>
      <c r="H281" s="1" t="str">
        <f t="shared" si="5"/>
        <v>11종합평균단위전세가격</v>
      </c>
      <c r="I281" s="1" t="s">
        <v>872</v>
      </c>
      <c r="J281" s="13">
        <v>3041.229897365798</v>
      </c>
      <c r="K281" s="13">
        <v>3042.7583420285864</v>
      </c>
      <c r="L281" s="13">
        <v>3038.5769154166564</v>
      </c>
      <c r="M281" s="13">
        <v>3025.0574391662917</v>
      </c>
      <c r="N281" s="13">
        <v>3012.7388736578478</v>
      </c>
      <c r="O281" s="13">
        <v>2999.9925804495169</v>
      </c>
      <c r="P281" s="13">
        <v>2982.8753330341628</v>
      </c>
      <c r="Q281" s="14">
        <v>2973.3747949091035</v>
      </c>
      <c r="R281" s="14">
        <v>2992.388981142733</v>
      </c>
      <c r="S281" s="14">
        <v>3016.2210582275475</v>
      </c>
      <c r="T281" s="14">
        <v>3040.0661380364081</v>
      </c>
      <c r="U281" s="14">
        <v>3045.8951407791064</v>
      </c>
      <c r="V281" s="14">
        <v>3060.3386604910938</v>
      </c>
      <c r="W281" s="14">
        <v>3077.6318608223514</v>
      </c>
      <c r="X281" s="14">
        <v>3101.2652192977698</v>
      </c>
      <c r="Y281" s="14">
        <v>3116.4838301294249</v>
      </c>
      <c r="Z281" s="14">
        <v>3117.2411899029198</v>
      </c>
      <c r="AA281" s="14">
        <v>3118.7804209701958</v>
      </c>
      <c r="AB281" s="14">
        <v>3141.3935768905644</v>
      </c>
      <c r="AC281" s="14">
        <v>3175.3560856043418</v>
      </c>
    </row>
    <row r="282" spans="1:29" s="14" customFormat="1">
      <c r="A282" s="1" t="s">
        <v>524</v>
      </c>
      <c r="B282" s="1" t="s">
        <v>525</v>
      </c>
      <c r="C282" s="1" t="s">
        <v>531</v>
      </c>
      <c r="D282" s="1"/>
      <c r="E282" s="1"/>
      <c r="F282" s="1">
        <v>12</v>
      </c>
      <c r="G282" s="1" t="s">
        <v>836</v>
      </c>
      <c r="H282" s="1" t="str">
        <f t="shared" si="5"/>
        <v>12종합평균단위전세가격</v>
      </c>
      <c r="I282" s="1" t="s">
        <v>872</v>
      </c>
      <c r="J282" s="13">
        <v>2544.9814071334963</v>
      </c>
      <c r="K282" s="13">
        <v>2552.5880422975229</v>
      </c>
      <c r="L282" s="13">
        <v>2555.7800742223853</v>
      </c>
      <c r="M282" s="13">
        <v>2549.4076095145688</v>
      </c>
      <c r="N282" s="13">
        <v>2539.9115808403508</v>
      </c>
      <c r="O282" s="13">
        <v>2534.6193671529768</v>
      </c>
      <c r="P282" s="13">
        <v>2526.295589518204</v>
      </c>
      <c r="Q282" s="14">
        <v>2523.4558577691882</v>
      </c>
      <c r="R282" s="14">
        <v>2535.0753242302326</v>
      </c>
      <c r="S282" s="14">
        <v>2549.2832603177867</v>
      </c>
      <c r="T282" s="14">
        <v>2559.2675597208372</v>
      </c>
      <c r="U282" s="14">
        <v>2548.9807732346617</v>
      </c>
      <c r="V282" s="14">
        <v>2556.760073082803</v>
      </c>
      <c r="W282" s="14">
        <v>2568.5793884547866</v>
      </c>
      <c r="X282" s="14">
        <v>2594.4755924419173</v>
      </c>
      <c r="Y282" s="14">
        <v>2607.3272921198068</v>
      </c>
      <c r="Z282" s="14">
        <v>2618.5348247992238</v>
      </c>
      <c r="AA282" s="14">
        <v>2627.214245579466</v>
      </c>
      <c r="AB282" s="14">
        <v>2641.0392795425923</v>
      </c>
      <c r="AC282" s="14">
        <v>2660.6822713065849</v>
      </c>
    </row>
    <row r="283" spans="1:29" s="14" customFormat="1">
      <c r="A283" s="1" t="s">
        <v>524</v>
      </c>
      <c r="B283" s="1" t="s">
        <v>525</v>
      </c>
      <c r="C283" s="1" t="s">
        <v>532</v>
      </c>
      <c r="D283" s="1"/>
      <c r="E283" s="1"/>
      <c r="F283" s="1">
        <v>13</v>
      </c>
      <c r="G283" s="1" t="s">
        <v>836</v>
      </c>
      <c r="H283" s="1" t="str">
        <f t="shared" si="5"/>
        <v>13종합평균단위전세가격</v>
      </c>
      <c r="I283" s="1" t="s">
        <v>872</v>
      </c>
      <c r="J283" s="13">
        <v>3664.5877043942842</v>
      </c>
      <c r="K283" s="13">
        <v>3658.4810880420177</v>
      </c>
      <c r="L283" s="13">
        <v>3645.0375618284147</v>
      </c>
      <c r="M283" s="13">
        <v>3622.5404352080009</v>
      </c>
      <c r="N283" s="13">
        <v>3606.6763669809206</v>
      </c>
      <c r="O283" s="13">
        <v>3584.5667028907451</v>
      </c>
      <c r="P283" s="13">
        <v>3556.4036222960731</v>
      </c>
      <c r="Q283" s="14">
        <v>3538.5361757826981</v>
      </c>
      <c r="R283" s="14">
        <v>3566.839168716519</v>
      </c>
      <c r="S283" s="14">
        <v>3602.7605187052723</v>
      </c>
      <c r="T283" s="14">
        <v>3644.0166855955767</v>
      </c>
      <c r="U283" s="14">
        <v>3668.104463440829</v>
      </c>
      <c r="V283" s="14">
        <v>3690.8925591972638</v>
      </c>
      <c r="W283" s="14">
        <v>3715.0398625194821</v>
      </c>
      <c r="X283" s="14">
        <v>3735.8398081071073</v>
      </c>
      <c r="Y283" s="14">
        <v>3762.9421692117253</v>
      </c>
      <c r="Z283" s="14">
        <v>3750.4313080834618</v>
      </c>
      <c r="AA283" s="14">
        <v>3742.9048887308841</v>
      </c>
      <c r="AB283" s="14">
        <v>3776.6760172982126</v>
      </c>
      <c r="AC283" s="14">
        <v>3828.81951840385</v>
      </c>
    </row>
    <row r="284" spans="1:29" s="14" customFormat="1">
      <c r="A284" s="1" t="s">
        <v>524</v>
      </c>
      <c r="B284" s="1" t="s">
        <v>533</v>
      </c>
      <c r="C284" s="1"/>
      <c r="D284" s="1"/>
      <c r="E284" s="1"/>
      <c r="F284" s="1">
        <v>14</v>
      </c>
      <c r="G284" s="1" t="s">
        <v>836</v>
      </c>
      <c r="H284" s="1" t="str">
        <f t="shared" si="5"/>
        <v>14종합평균단위전세가격</v>
      </c>
      <c r="I284" s="1" t="s">
        <v>872</v>
      </c>
      <c r="J284" s="13">
        <v>1668.8475460520588</v>
      </c>
      <c r="K284" s="13">
        <v>1671.3602884366496</v>
      </c>
      <c r="L284" s="13">
        <v>1669.1371658036326</v>
      </c>
      <c r="M284" s="13">
        <v>1666.6472791299861</v>
      </c>
      <c r="N284" s="13">
        <v>1663.4631867450012</v>
      </c>
      <c r="O284" s="13">
        <v>1659.9420105434613</v>
      </c>
      <c r="P284" s="13">
        <v>1653.3887552378137</v>
      </c>
      <c r="Q284" s="14">
        <v>1649.6381011349147</v>
      </c>
      <c r="R284" s="14">
        <v>1653.0731212256317</v>
      </c>
      <c r="S284" s="14">
        <v>1659.1508193208633</v>
      </c>
      <c r="T284" s="14">
        <v>1662.228032809451</v>
      </c>
      <c r="U284" s="14">
        <v>1660.2481053372992</v>
      </c>
      <c r="V284" s="14">
        <v>1662.8442307112193</v>
      </c>
      <c r="W284" s="14">
        <v>1664.9118784029977</v>
      </c>
      <c r="X284" s="14">
        <v>1671.7813146387678</v>
      </c>
      <c r="Y284" s="14">
        <v>1684.0613063697194</v>
      </c>
      <c r="Z284" s="14">
        <v>1690.3763643009277</v>
      </c>
      <c r="AA284" s="14">
        <v>1695.7589229059568</v>
      </c>
      <c r="AB284" s="14">
        <v>1702.4924699206395</v>
      </c>
      <c r="AC284" s="14">
        <v>1714.9548928126271</v>
      </c>
    </row>
    <row r="285" spans="1:29" s="14" customFormat="1">
      <c r="A285" s="1" t="s">
        <v>524</v>
      </c>
      <c r="B285" s="1" t="s">
        <v>533</v>
      </c>
      <c r="C285" s="1" t="s">
        <v>534</v>
      </c>
      <c r="D285" s="1"/>
      <c r="E285" s="1"/>
      <c r="F285" s="1">
        <v>15</v>
      </c>
      <c r="G285" s="1" t="s">
        <v>836</v>
      </c>
      <c r="H285" s="1" t="str">
        <f t="shared" si="5"/>
        <v>15종합평균단위전세가격</v>
      </c>
      <c r="I285" s="1" t="s">
        <v>872</v>
      </c>
      <c r="J285" s="13">
        <v>2476.5254021263431</v>
      </c>
      <c r="K285" s="13">
        <v>2480.5138722798833</v>
      </c>
      <c r="L285" s="13">
        <v>2474.8361275144666</v>
      </c>
      <c r="M285" s="13">
        <v>2469.5301594313009</v>
      </c>
      <c r="N285" s="13">
        <v>2463.7252929811434</v>
      </c>
      <c r="O285" s="13">
        <v>2454.9275658989886</v>
      </c>
      <c r="P285" s="13">
        <v>2435.2897259865845</v>
      </c>
      <c r="Q285" s="14">
        <v>2427.0142707721698</v>
      </c>
      <c r="R285" s="14">
        <v>2424.367503911014</v>
      </c>
      <c r="S285" s="14">
        <v>2426.4978006824717</v>
      </c>
      <c r="T285" s="14">
        <v>2426.4914013250764</v>
      </c>
      <c r="U285" s="14">
        <v>2430.6586267511707</v>
      </c>
      <c r="V285" s="14">
        <v>2427.3014983223838</v>
      </c>
      <c r="W285" s="14">
        <v>2427.025024594886</v>
      </c>
      <c r="X285" s="14">
        <v>2437.859305873365</v>
      </c>
      <c r="Y285" s="14">
        <v>2459.9080493575948</v>
      </c>
      <c r="Z285" s="14">
        <v>2469.3559290142507</v>
      </c>
      <c r="AA285" s="14">
        <v>2482.465219614277</v>
      </c>
      <c r="AB285" s="14">
        <v>2499.7708886547975</v>
      </c>
      <c r="AC285" s="14">
        <v>2522.5937608533218</v>
      </c>
    </row>
    <row r="286" spans="1:29" s="14" customFormat="1">
      <c r="A286" s="1" t="s">
        <v>524</v>
      </c>
      <c r="B286" s="1" t="s">
        <v>533</v>
      </c>
      <c r="C286" s="1" t="s">
        <v>535</v>
      </c>
      <c r="D286" s="1"/>
      <c r="E286" s="1"/>
      <c r="F286" s="1">
        <v>16</v>
      </c>
      <c r="G286" s="1" t="s">
        <v>836</v>
      </c>
      <c r="H286" s="1" t="str">
        <f t="shared" si="5"/>
        <v>16종합평균단위전세가격</v>
      </c>
      <c r="I286" s="1" t="s">
        <v>872</v>
      </c>
      <c r="J286" s="13">
        <v>1685.8299645801326</v>
      </c>
      <c r="K286" s="13">
        <v>1685.4195877657712</v>
      </c>
      <c r="L286" s="13">
        <v>1677.1290853253104</v>
      </c>
      <c r="M286" s="13">
        <v>1670.7693793049611</v>
      </c>
      <c r="N286" s="13">
        <v>1667.9286863003949</v>
      </c>
      <c r="O286" s="13">
        <v>1663.4894656348581</v>
      </c>
      <c r="P286" s="13">
        <v>1661.4228099903978</v>
      </c>
      <c r="Q286" s="14">
        <v>1658.0328459242828</v>
      </c>
      <c r="R286" s="14">
        <v>1658.2674716364522</v>
      </c>
      <c r="S286" s="14">
        <v>1667.2627775655328</v>
      </c>
      <c r="T286" s="14">
        <v>1674.0847848769395</v>
      </c>
      <c r="U286" s="14">
        <v>1682.2557961297582</v>
      </c>
      <c r="V286" s="14">
        <v>1687.4255188715963</v>
      </c>
      <c r="W286" s="14">
        <v>1691.2691869504474</v>
      </c>
      <c r="X286" s="14">
        <v>1698.8783817599767</v>
      </c>
      <c r="Y286" s="14">
        <v>1712.9511276529936</v>
      </c>
      <c r="Z286" s="14">
        <v>1719.5168843459066</v>
      </c>
      <c r="AA286" s="14">
        <v>1727.2815568001167</v>
      </c>
      <c r="AB286" s="14">
        <v>1731.5860379059252</v>
      </c>
      <c r="AC286" s="14">
        <v>1741.4588058962493</v>
      </c>
    </row>
    <row r="287" spans="1:29" s="14" customFormat="1">
      <c r="A287" s="1" t="s">
        <v>524</v>
      </c>
      <c r="B287" s="1" t="s">
        <v>533</v>
      </c>
      <c r="C287" s="1" t="s">
        <v>536</v>
      </c>
      <c r="D287" s="1"/>
      <c r="E287" s="1"/>
      <c r="F287" s="1">
        <v>17</v>
      </c>
      <c r="G287" s="1" t="s">
        <v>836</v>
      </c>
      <c r="H287" s="1" t="str">
        <f t="shared" si="5"/>
        <v>17종합평균단위전세가격</v>
      </c>
      <c r="I287" s="1" t="s">
        <v>872</v>
      </c>
      <c r="J287" s="13">
        <v>1623.2849440693433</v>
      </c>
      <c r="K287" s="13">
        <v>1624.0537724702806</v>
      </c>
      <c r="L287" s="13">
        <v>1622.1568106571312</v>
      </c>
      <c r="M287" s="13">
        <v>1624.5163413367798</v>
      </c>
      <c r="N287" s="13">
        <v>1623.2759836061748</v>
      </c>
      <c r="O287" s="13">
        <v>1622.056529897367</v>
      </c>
      <c r="P287" s="13">
        <v>1618.1595093576063</v>
      </c>
      <c r="Q287" s="14">
        <v>1615.2667682582969</v>
      </c>
      <c r="R287" s="14">
        <v>1624.1675666198196</v>
      </c>
      <c r="S287" s="14">
        <v>1634.499069594033</v>
      </c>
      <c r="T287" s="14">
        <v>1639.7299571832971</v>
      </c>
      <c r="U287" s="14">
        <v>1638.3758568763112</v>
      </c>
      <c r="V287" s="14">
        <v>1645.209957455688</v>
      </c>
      <c r="W287" s="14">
        <v>1648.0234253545671</v>
      </c>
      <c r="X287" s="14">
        <v>1656.4755700417529</v>
      </c>
      <c r="Y287" s="14">
        <v>1665.7975836918235</v>
      </c>
      <c r="Z287" s="14">
        <v>1671.9352756870107</v>
      </c>
      <c r="AA287" s="14">
        <v>1675.5685535810001</v>
      </c>
      <c r="AB287" s="14">
        <v>1681.0538768136253</v>
      </c>
      <c r="AC287" s="14">
        <v>1693.4520419871506</v>
      </c>
    </row>
    <row r="288" spans="1:29" s="14" customFormat="1">
      <c r="A288" s="1" t="s">
        <v>524</v>
      </c>
      <c r="B288" s="1" t="s">
        <v>533</v>
      </c>
      <c r="C288" s="1" t="s">
        <v>537</v>
      </c>
      <c r="D288" s="1"/>
      <c r="E288" s="1"/>
      <c r="F288" s="1">
        <v>18</v>
      </c>
      <c r="G288" s="1" t="s">
        <v>836</v>
      </c>
      <c r="H288" s="1" t="str">
        <f t="shared" si="5"/>
        <v>18종합평균단위전세가격</v>
      </c>
      <c r="I288" s="1" t="s">
        <v>872</v>
      </c>
      <c r="J288" s="13">
        <v>1531.7428161170931</v>
      </c>
      <c r="K288" s="13">
        <v>1532.7324046333845</v>
      </c>
      <c r="L288" s="13">
        <v>1536.8663023122483</v>
      </c>
      <c r="M288" s="13">
        <v>1531.2473057285508</v>
      </c>
      <c r="N288" s="13">
        <v>1518.7093945362933</v>
      </c>
      <c r="O288" s="13">
        <v>1512.0745333126513</v>
      </c>
      <c r="P288" s="13">
        <v>1501.0323237742923</v>
      </c>
      <c r="Q288" s="14">
        <v>1495.8331963856097</v>
      </c>
      <c r="R288" s="14">
        <v>1503.176292298474</v>
      </c>
      <c r="S288" s="14">
        <v>1510.9896177339067</v>
      </c>
      <c r="T288" s="14">
        <v>1513.9321900898751</v>
      </c>
      <c r="U288" s="14">
        <v>1499.590841109625</v>
      </c>
      <c r="V288" s="14">
        <v>1504.47588196178</v>
      </c>
      <c r="W288" s="14">
        <v>1509.0286340837438</v>
      </c>
      <c r="X288" s="14">
        <v>1515.387549814664</v>
      </c>
      <c r="Y288" s="14">
        <v>1519.1248789517881</v>
      </c>
      <c r="Z288" s="14">
        <v>1521.5345031708264</v>
      </c>
      <c r="AA288" s="14">
        <v>1520.8174377640769</v>
      </c>
      <c r="AB288" s="14">
        <v>1529.9700950553115</v>
      </c>
      <c r="AC288" s="14">
        <v>1539.0652581500358</v>
      </c>
    </row>
    <row r="289" spans="1:29" s="14" customFormat="1">
      <c r="A289" s="1" t="s">
        <v>524</v>
      </c>
      <c r="B289" s="1" t="s">
        <v>533</v>
      </c>
      <c r="C289" s="1" t="s">
        <v>538</v>
      </c>
      <c r="D289" s="1"/>
      <c r="E289" s="1"/>
      <c r="F289" s="1">
        <v>19</v>
      </c>
      <c r="G289" s="1" t="s">
        <v>836</v>
      </c>
      <c r="H289" s="1" t="str">
        <f t="shared" si="5"/>
        <v>19종합평균단위전세가격</v>
      </c>
      <c r="I289" s="1" t="s">
        <v>872</v>
      </c>
      <c r="J289" s="13">
        <v>660.94451290024733</v>
      </c>
      <c r="K289" s="13">
        <v>664.42599918083658</v>
      </c>
      <c r="L289" s="13">
        <v>662.14384488915232</v>
      </c>
      <c r="M289" s="13">
        <v>663.22645546948934</v>
      </c>
      <c r="N289" s="13">
        <v>664.48591724917776</v>
      </c>
      <c r="O289" s="13">
        <v>664.61007851924444</v>
      </c>
      <c r="P289" s="13">
        <v>664.49129751369321</v>
      </c>
      <c r="Q289" s="14">
        <v>662.10908316425764</v>
      </c>
      <c r="R289" s="14">
        <v>662.58177900327212</v>
      </c>
      <c r="S289" s="14">
        <v>663.52756986095335</v>
      </c>
      <c r="T289" s="14">
        <v>663.89210706635617</v>
      </c>
      <c r="U289" s="14">
        <v>685.19600706400956</v>
      </c>
      <c r="V289" s="14">
        <v>685.66294910436602</v>
      </c>
      <c r="W289" s="14">
        <v>687.55348757393051</v>
      </c>
      <c r="X289" s="14">
        <v>688.9699937688963</v>
      </c>
      <c r="Y289" s="14">
        <v>695.94540319435384</v>
      </c>
      <c r="Z289" s="14">
        <v>700.2567268254046</v>
      </c>
      <c r="AA289" s="14">
        <v>701.80462227488158</v>
      </c>
      <c r="AB289" s="14">
        <v>704.90823570904854</v>
      </c>
      <c r="AC289" s="14">
        <v>706.41829534451233</v>
      </c>
    </row>
    <row r="290" spans="1:29" s="14" customFormat="1">
      <c r="A290" s="1" t="s">
        <v>524</v>
      </c>
      <c r="B290" s="1" t="s">
        <v>533</v>
      </c>
      <c r="C290" s="1" t="s">
        <v>539</v>
      </c>
      <c r="D290" s="1"/>
      <c r="E290" s="1"/>
      <c r="F290" s="1">
        <v>20</v>
      </c>
      <c r="G290" s="1" t="s">
        <v>836</v>
      </c>
      <c r="H290" s="1" t="str">
        <f t="shared" si="5"/>
        <v>20종합평균단위전세가격</v>
      </c>
      <c r="I290" s="1" t="s">
        <v>872</v>
      </c>
      <c r="J290" s="13">
        <v>1498.1278403810431</v>
      </c>
      <c r="K290" s="13">
        <v>1499.1253059233438</v>
      </c>
      <c r="L290" s="13">
        <v>1500.6512175006203</v>
      </c>
      <c r="M290" s="13">
        <v>1497.5330083182835</v>
      </c>
      <c r="N290" s="13">
        <v>1496.8624510414452</v>
      </c>
      <c r="O290" s="13">
        <v>1495.7408135307139</v>
      </c>
      <c r="P290" s="13">
        <v>1492.3011288974519</v>
      </c>
      <c r="Q290" s="14">
        <v>1489.6480752219452</v>
      </c>
      <c r="R290" s="14">
        <v>1490.140059412189</v>
      </c>
      <c r="S290" s="14">
        <v>1491.7235557370041</v>
      </c>
      <c r="T290" s="14">
        <v>1491.4846176644721</v>
      </c>
      <c r="U290" s="14">
        <v>1484.9345014155465</v>
      </c>
      <c r="V290" s="14">
        <v>1482.6651833014707</v>
      </c>
      <c r="W290" s="14">
        <v>1481.6784704463032</v>
      </c>
      <c r="X290" s="14">
        <v>1483.8878483588244</v>
      </c>
      <c r="Y290" s="14">
        <v>1501.4854512462134</v>
      </c>
      <c r="Z290" s="14">
        <v>1507.7226899371794</v>
      </c>
      <c r="AA290" s="14">
        <v>1512.3748981932974</v>
      </c>
      <c r="AB290" s="14">
        <v>1515.035394925914</v>
      </c>
      <c r="AC290" s="14">
        <v>1526.7434733552786</v>
      </c>
    </row>
    <row r="291" spans="1:29" s="14" customFormat="1">
      <c r="A291" s="1" t="s">
        <v>524</v>
      </c>
      <c r="B291" s="1" t="s">
        <v>533</v>
      </c>
      <c r="C291" s="1" t="s">
        <v>540</v>
      </c>
      <c r="D291" s="1"/>
      <c r="E291" s="1"/>
      <c r="F291" s="1">
        <v>21</v>
      </c>
      <c r="G291" s="1" t="s">
        <v>836</v>
      </c>
      <c r="H291" s="1" t="str">
        <f t="shared" si="5"/>
        <v>21종합평균단위전세가격</v>
      </c>
      <c r="I291" s="1" t="s">
        <v>872</v>
      </c>
      <c r="J291" s="13">
        <v>1068.6865375518821</v>
      </c>
      <c r="K291" s="13">
        <v>1084.975179159188</v>
      </c>
      <c r="L291" s="13">
        <v>1088.2949425666657</v>
      </c>
      <c r="M291" s="13">
        <v>1087.421355649843</v>
      </c>
      <c r="N291" s="13">
        <v>1087.898154969613</v>
      </c>
      <c r="O291" s="13">
        <v>1087.7608813290046</v>
      </c>
      <c r="P291" s="13">
        <v>1086.2769489016241</v>
      </c>
      <c r="Q291" s="14">
        <v>1087.5026792643175</v>
      </c>
      <c r="R291" s="14">
        <v>1093.7211618095737</v>
      </c>
      <c r="S291" s="14">
        <v>1094.61720554456</v>
      </c>
      <c r="T291" s="14">
        <v>1095.2126566035665</v>
      </c>
      <c r="U291" s="14">
        <v>1092.6565945049965</v>
      </c>
      <c r="V291" s="14">
        <v>1093.4664157170225</v>
      </c>
      <c r="W291" s="14">
        <v>1095.8017700853641</v>
      </c>
      <c r="X291" s="14">
        <v>1098.7961290481253</v>
      </c>
      <c r="Y291" s="14">
        <v>1101.3841954529821</v>
      </c>
      <c r="Z291" s="14">
        <v>1107.5292233273287</v>
      </c>
      <c r="AA291" s="14">
        <v>1108.5619817516151</v>
      </c>
      <c r="AB291" s="14">
        <v>1109.1102046754816</v>
      </c>
      <c r="AC291" s="14">
        <v>1117.657977331002</v>
      </c>
    </row>
    <row r="292" spans="1:29" s="14" customFormat="1">
      <c r="A292" s="1" t="s">
        <v>524</v>
      </c>
      <c r="B292" s="1" t="s">
        <v>541</v>
      </c>
      <c r="C292" s="1"/>
      <c r="D292" s="1"/>
      <c r="E292" s="1"/>
      <c r="F292" s="1">
        <v>22</v>
      </c>
      <c r="G292" s="1" t="s">
        <v>836</v>
      </c>
      <c r="H292" s="1" t="str">
        <f t="shared" si="5"/>
        <v>22종합평균단위전세가격</v>
      </c>
      <c r="I292" s="1" t="s">
        <v>872</v>
      </c>
      <c r="J292" s="13">
        <v>1292.5743160103964</v>
      </c>
      <c r="K292" s="13">
        <v>1292.5520272893195</v>
      </c>
      <c r="L292" s="13">
        <v>1293.4866938568023</v>
      </c>
      <c r="M292" s="13">
        <v>1294.1831893692936</v>
      </c>
      <c r="N292" s="13">
        <v>1296.3518758135303</v>
      </c>
      <c r="O292" s="13">
        <v>1296.4781375429063</v>
      </c>
      <c r="P292" s="13">
        <v>1295.9796579881161</v>
      </c>
      <c r="Q292" s="14">
        <v>1297.368590853584</v>
      </c>
      <c r="R292" s="14">
        <v>1302.1354163713161</v>
      </c>
      <c r="S292" s="14">
        <v>1305.3285695792179</v>
      </c>
      <c r="T292" s="14">
        <v>1308.5971041633543</v>
      </c>
      <c r="U292" s="14">
        <v>1308.7789527803147</v>
      </c>
      <c r="V292" s="14">
        <v>1309.2831338172964</v>
      </c>
      <c r="W292" s="14">
        <v>1311.086039675957</v>
      </c>
      <c r="X292" s="14">
        <v>1318.3925706267976</v>
      </c>
      <c r="Y292" s="14">
        <v>1328.7917697603268</v>
      </c>
      <c r="Z292" s="14">
        <v>1332.3947503150712</v>
      </c>
      <c r="AA292" s="14">
        <v>1337.375230019263</v>
      </c>
      <c r="AB292" s="14">
        <v>1344.3988459185059</v>
      </c>
      <c r="AC292" s="14">
        <v>1354.5339122434227</v>
      </c>
    </row>
    <row r="293" spans="1:29" s="14" customFormat="1">
      <c r="A293" s="1" t="s">
        <v>524</v>
      </c>
      <c r="B293" s="1" t="s">
        <v>542</v>
      </c>
      <c r="C293" s="1"/>
      <c r="D293" s="1"/>
      <c r="E293" s="1"/>
      <c r="F293" s="1">
        <v>23</v>
      </c>
      <c r="G293" s="1" t="s">
        <v>836</v>
      </c>
      <c r="H293" s="1" t="str">
        <f t="shared" si="5"/>
        <v>23종합평균단위전세가격</v>
      </c>
      <c r="I293" s="1" t="s">
        <v>872</v>
      </c>
      <c r="J293" s="13">
        <v>1445.9357856396962</v>
      </c>
      <c r="K293" s="13">
        <v>1441.8310671588451</v>
      </c>
      <c r="L293" s="13">
        <v>1443.1615669635707</v>
      </c>
      <c r="M293" s="13">
        <v>1443.8364407963356</v>
      </c>
      <c r="N293" s="13">
        <v>1444.0844688666773</v>
      </c>
      <c r="O293" s="13">
        <v>1442.0588587898208</v>
      </c>
      <c r="P293" s="13">
        <v>1439.3613326870927</v>
      </c>
      <c r="Q293" s="14">
        <v>1435.0823572662193</v>
      </c>
      <c r="R293" s="14">
        <v>1434.5278847374036</v>
      </c>
      <c r="S293" s="14">
        <v>1435.7710063119755</v>
      </c>
      <c r="T293" s="14">
        <v>1437.3158334782381</v>
      </c>
      <c r="U293" s="14">
        <v>1440.1028017024444</v>
      </c>
      <c r="V293" s="14">
        <v>1440.5597741965221</v>
      </c>
      <c r="W293" s="14">
        <v>1442.9069473146494</v>
      </c>
      <c r="X293" s="14">
        <v>1445.7657828806007</v>
      </c>
      <c r="Y293" s="14">
        <v>1448.2997667426948</v>
      </c>
      <c r="Z293" s="14">
        <v>1449.3297199306264</v>
      </c>
      <c r="AA293" s="14">
        <v>1449.8820740655858</v>
      </c>
      <c r="AB293" s="14">
        <v>1448.8631158515709</v>
      </c>
      <c r="AC293" s="14">
        <v>1449.5147406311517</v>
      </c>
    </row>
    <row r="294" spans="1:29" s="14" customFormat="1">
      <c r="A294" s="1" t="s">
        <v>524</v>
      </c>
      <c r="B294" s="1" t="s">
        <v>542</v>
      </c>
      <c r="C294" s="1" t="s">
        <v>543</v>
      </c>
      <c r="D294" s="1"/>
      <c r="E294" s="1"/>
      <c r="F294" s="1">
        <v>24</v>
      </c>
      <c r="G294" s="1" t="s">
        <v>836</v>
      </c>
      <c r="H294" s="1" t="str">
        <f t="shared" si="5"/>
        <v>24종합평균단위전세가격</v>
      </c>
      <c r="I294" s="1" t="s">
        <v>872</v>
      </c>
      <c r="J294" s="13">
        <v>1377.2049560071696</v>
      </c>
      <c r="K294" s="13">
        <v>1377.532220558624</v>
      </c>
      <c r="L294" s="13">
        <v>1380.8111489231683</v>
      </c>
      <c r="M294" s="13">
        <v>1384.2953359888861</v>
      </c>
      <c r="N294" s="13">
        <v>1384.8440110579684</v>
      </c>
      <c r="O294" s="13">
        <v>1383.5250915323415</v>
      </c>
      <c r="P294" s="13">
        <v>1382.07670432385</v>
      </c>
      <c r="Q294" s="14">
        <v>1379.8948479556416</v>
      </c>
      <c r="R294" s="14">
        <v>1381.5792929139134</v>
      </c>
      <c r="S294" s="14">
        <v>1382.4788289930136</v>
      </c>
      <c r="T294" s="14">
        <v>1383.574705976371</v>
      </c>
      <c r="U294" s="14">
        <v>1386.5156959370568</v>
      </c>
      <c r="V294" s="14">
        <v>1386.3631875228034</v>
      </c>
      <c r="W294" s="14">
        <v>1387.1467839055622</v>
      </c>
      <c r="X294" s="14">
        <v>1389.4144585346232</v>
      </c>
      <c r="Y294" s="14">
        <v>1390.1542344378279</v>
      </c>
      <c r="Z294" s="14">
        <v>1390.2911501723934</v>
      </c>
      <c r="AA294" s="14">
        <v>1389.6233535261165</v>
      </c>
      <c r="AB294" s="14">
        <v>1387.6772218389094</v>
      </c>
      <c r="AC294" s="14">
        <v>1386.4648283765712</v>
      </c>
    </row>
    <row r="295" spans="1:29" s="14" customFormat="1">
      <c r="A295" s="1" t="s">
        <v>524</v>
      </c>
      <c r="B295" s="1" t="s">
        <v>542</v>
      </c>
      <c r="C295" s="1" t="s">
        <v>544</v>
      </c>
      <c r="D295" s="1"/>
      <c r="E295" s="1"/>
      <c r="F295" s="1">
        <v>25</v>
      </c>
      <c r="G295" s="1" t="s">
        <v>836</v>
      </c>
      <c r="H295" s="1" t="str">
        <f t="shared" si="5"/>
        <v>25종합평균단위전세가격</v>
      </c>
      <c r="I295" s="1" t="s">
        <v>872</v>
      </c>
      <c r="J295" s="13">
        <v>1557.1235657431387</v>
      </c>
      <c r="K295" s="13">
        <v>1545.3156554687755</v>
      </c>
      <c r="L295" s="13">
        <v>1545.1893249206828</v>
      </c>
      <c r="M295" s="13">
        <v>1544.6869556517856</v>
      </c>
      <c r="N295" s="13">
        <v>1545.9283718650165</v>
      </c>
      <c r="O295" s="13">
        <v>1545.9873150413066</v>
      </c>
      <c r="P295" s="13">
        <v>1544.9255129711512</v>
      </c>
      <c r="Q295" s="14">
        <v>1541.4085191505048</v>
      </c>
      <c r="R295" s="14">
        <v>1541.8622382142271</v>
      </c>
      <c r="S295" s="14">
        <v>1545.6640460739625</v>
      </c>
      <c r="T295" s="14">
        <v>1549.3902702109856</v>
      </c>
      <c r="U295" s="14">
        <v>1554.6576062229174</v>
      </c>
      <c r="V295" s="14">
        <v>1556.9453408087809</v>
      </c>
      <c r="W295" s="14">
        <v>1557.4615505971078</v>
      </c>
      <c r="X295" s="14">
        <v>1558.2297137135927</v>
      </c>
      <c r="Y295" s="14">
        <v>1559.6945173736212</v>
      </c>
      <c r="Z295" s="14">
        <v>1560.1791048743837</v>
      </c>
      <c r="AA295" s="14">
        <v>1561.0174911564663</v>
      </c>
      <c r="AB295" s="14">
        <v>1559.7107475375069</v>
      </c>
      <c r="AC295" s="14">
        <v>1560.1812048099619</v>
      </c>
    </row>
    <row r="296" spans="1:29" s="14" customFormat="1">
      <c r="A296" s="1" t="s">
        <v>524</v>
      </c>
      <c r="B296" s="1" t="s">
        <v>542</v>
      </c>
      <c r="C296" s="1" t="s">
        <v>545</v>
      </c>
      <c r="D296" s="1"/>
      <c r="E296" s="1"/>
      <c r="F296" s="1">
        <v>26</v>
      </c>
      <c r="G296" s="1" t="s">
        <v>836</v>
      </c>
      <c r="H296" s="1" t="str">
        <f t="shared" si="5"/>
        <v>26종합평균단위전세가격</v>
      </c>
      <c r="I296" s="1" t="s">
        <v>872</v>
      </c>
      <c r="J296" s="13">
        <v>1430.8428285984578</v>
      </c>
      <c r="K296" s="13">
        <v>1428.3315191023826</v>
      </c>
      <c r="L296" s="13">
        <v>1428.1191154737066</v>
      </c>
      <c r="M296" s="13">
        <v>1425.4960234626083</v>
      </c>
      <c r="N296" s="13">
        <v>1424.089769582258</v>
      </c>
      <c r="O296" s="13">
        <v>1418.4668485513773</v>
      </c>
      <c r="P296" s="13">
        <v>1411.7927355006627</v>
      </c>
      <c r="Q296" s="14">
        <v>1403.1443620750379</v>
      </c>
      <c r="R296" s="14">
        <v>1397.6987145412716</v>
      </c>
      <c r="S296" s="14">
        <v>1396.5379423176685</v>
      </c>
      <c r="T296" s="14">
        <v>1396.2925198149562</v>
      </c>
      <c r="U296" s="14">
        <v>1393.5564994243766</v>
      </c>
      <c r="V296" s="14">
        <v>1392.8492226324288</v>
      </c>
      <c r="W296" s="14">
        <v>1400.0603455831697</v>
      </c>
      <c r="X296" s="14">
        <v>1406.440020092333</v>
      </c>
      <c r="Y296" s="14">
        <v>1413.3143949804476</v>
      </c>
      <c r="Z296" s="14">
        <v>1416.5205804501684</v>
      </c>
      <c r="AA296" s="14">
        <v>1418.8061361755988</v>
      </c>
      <c r="AB296" s="14">
        <v>1419.711734461946</v>
      </c>
      <c r="AC296" s="14">
        <v>1423.7545913028657</v>
      </c>
    </row>
    <row r="297" spans="1:29" s="14" customFormat="1">
      <c r="A297" s="1" t="s">
        <v>524</v>
      </c>
      <c r="B297" s="1" t="s">
        <v>546</v>
      </c>
      <c r="C297" s="1"/>
      <c r="D297" s="1"/>
      <c r="E297" s="1"/>
      <c r="F297" s="1">
        <v>27</v>
      </c>
      <c r="G297" s="1" t="s">
        <v>836</v>
      </c>
      <c r="H297" s="1" t="str">
        <f t="shared" si="5"/>
        <v>27종합평균단위전세가격</v>
      </c>
      <c r="I297" s="1" t="s">
        <v>872</v>
      </c>
      <c r="J297" s="13">
        <v>1324.7305045263465</v>
      </c>
      <c r="K297" s="13">
        <v>1311.9408511761897</v>
      </c>
      <c r="L297" s="13">
        <v>1305.3922955403425</v>
      </c>
      <c r="M297" s="13">
        <v>1299.8796502326052</v>
      </c>
      <c r="N297" s="13">
        <v>1293.3344894659433</v>
      </c>
      <c r="O297" s="13">
        <v>1279.7287497628461</v>
      </c>
      <c r="P297" s="13">
        <v>1270.6461132988202</v>
      </c>
      <c r="Q297" s="14">
        <v>1260.2716324744802</v>
      </c>
      <c r="R297" s="14">
        <v>1264.089369013943</v>
      </c>
      <c r="S297" s="14">
        <v>1278.5363115499704</v>
      </c>
      <c r="T297" s="14">
        <v>1288.5942306599807</v>
      </c>
      <c r="U297" s="14">
        <v>1304.1091533156971</v>
      </c>
      <c r="V297" s="14">
        <v>1308.8963712716818</v>
      </c>
      <c r="W297" s="14">
        <v>1316.6044843062978</v>
      </c>
      <c r="X297" s="14">
        <v>1326.2643310138874</v>
      </c>
      <c r="Y297" s="14">
        <v>1344.153389050369</v>
      </c>
      <c r="Z297" s="14">
        <v>1351.7997540790773</v>
      </c>
      <c r="AA297" s="14">
        <v>1359.7790514497881</v>
      </c>
      <c r="AB297" s="14">
        <v>1365.9707405019712</v>
      </c>
      <c r="AC297" s="14">
        <v>1374.4794798380017</v>
      </c>
    </row>
    <row r="298" spans="1:29" s="14" customFormat="1">
      <c r="A298" s="1" t="s">
        <v>524</v>
      </c>
      <c r="B298" s="1" t="s">
        <v>547</v>
      </c>
      <c r="C298" s="1"/>
      <c r="D298" s="1"/>
      <c r="E298" s="1"/>
      <c r="F298" s="1">
        <v>28</v>
      </c>
      <c r="G298" s="1" t="s">
        <v>836</v>
      </c>
      <c r="H298" s="1" t="str">
        <f t="shared" si="5"/>
        <v>28종합평균단위전세가격</v>
      </c>
      <c r="I298" s="1" t="s">
        <v>872</v>
      </c>
      <c r="J298" s="13">
        <v>1058.4911564993856</v>
      </c>
      <c r="K298" s="13">
        <v>1058.6409593309736</v>
      </c>
      <c r="L298" s="13">
        <v>1070.2109828326224</v>
      </c>
      <c r="M298" s="13">
        <v>1074.9776491436401</v>
      </c>
      <c r="N298" s="13">
        <v>1085.3977191579763</v>
      </c>
      <c r="O298" s="13">
        <v>1095.1061561979366</v>
      </c>
      <c r="P298" s="13">
        <v>1097.8742191942829</v>
      </c>
      <c r="Q298" s="14">
        <v>1097.9174183107548</v>
      </c>
      <c r="R298" s="14">
        <v>1099.339314865264</v>
      </c>
      <c r="S298" s="14">
        <v>1100.6487245844251</v>
      </c>
      <c r="T298" s="14">
        <v>1102.7039138279988</v>
      </c>
      <c r="U298" s="14">
        <v>1109.9428600355013</v>
      </c>
      <c r="V298" s="14">
        <v>1112.8835774820866</v>
      </c>
      <c r="W298" s="14">
        <v>1114.2237516947646</v>
      </c>
      <c r="X298" s="14">
        <v>1115.8831839026734</v>
      </c>
      <c r="Y298" s="14">
        <v>1120.6168916699407</v>
      </c>
      <c r="Z298" s="14">
        <v>1123.6467224991304</v>
      </c>
      <c r="AA298" s="14">
        <v>1125.5994707610218</v>
      </c>
      <c r="AB298" s="14">
        <v>1126.5951819279624</v>
      </c>
      <c r="AC298" s="14">
        <v>1127.528478306665</v>
      </c>
    </row>
    <row r="299" spans="1:29" s="14" customFormat="1">
      <c r="A299" s="1" t="s">
        <v>524</v>
      </c>
      <c r="B299" s="1" t="s">
        <v>548</v>
      </c>
      <c r="C299" s="1"/>
      <c r="D299" s="1"/>
      <c r="E299" s="1"/>
      <c r="F299" s="1">
        <v>29</v>
      </c>
      <c r="G299" s="1" t="s">
        <v>836</v>
      </c>
      <c r="H299" s="1" t="str">
        <f t="shared" si="5"/>
        <v>29종합평균단위전세가격</v>
      </c>
      <c r="I299" s="1" t="s">
        <v>872</v>
      </c>
      <c r="J299" s="13">
        <v>1211.3388181761054</v>
      </c>
      <c r="K299" s="13">
        <v>1218.2921575040682</v>
      </c>
      <c r="L299" s="13">
        <v>1225.1994189217426</v>
      </c>
      <c r="M299" s="13">
        <v>1232.7991775649587</v>
      </c>
      <c r="N299" s="13">
        <v>1237.4778880138376</v>
      </c>
      <c r="O299" s="13">
        <v>1239.5096064647773</v>
      </c>
      <c r="P299" s="13">
        <v>1241.1532089832938</v>
      </c>
      <c r="Q299" s="14">
        <v>1245.8873260615505</v>
      </c>
      <c r="R299" s="14">
        <v>1251.9102285338638</v>
      </c>
      <c r="S299" s="14">
        <v>1256.1004133943659</v>
      </c>
      <c r="T299" s="14">
        <v>1262.8924547920717</v>
      </c>
      <c r="U299" s="14">
        <v>1274.9057277370364</v>
      </c>
      <c r="V299" s="14">
        <v>1284.5841459028854</v>
      </c>
      <c r="W299" s="14">
        <v>1289.6026623832479</v>
      </c>
      <c r="X299" s="14">
        <v>1295.1969127859761</v>
      </c>
      <c r="Y299" s="14">
        <v>1315.2933644433556</v>
      </c>
      <c r="Z299" s="14">
        <v>1332.3602108264965</v>
      </c>
      <c r="AA299" s="14">
        <v>1347.3319065783028</v>
      </c>
      <c r="AB299" s="14">
        <v>1366.5658923060209</v>
      </c>
      <c r="AC299" s="14">
        <v>1378.4187546142141</v>
      </c>
    </row>
    <row r="300" spans="1:29" s="14" customFormat="1">
      <c r="A300" s="1" t="s">
        <v>524</v>
      </c>
      <c r="B300" s="1" t="s">
        <v>549</v>
      </c>
      <c r="C300" s="1"/>
      <c r="D300" s="1"/>
      <c r="E300" s="1"/>
      <c r="F300" s="1">
        <v>30</v>
      </c>
      <c r="G300" s="1" t="s">
        <v>836</v>
      </c>
      <c r="H300" s="1" t="str">
        <f t="shared" si="5"/>
        <v>30종합평균단위전세가격</v>
      </c>
      <c r="I300" s="1" t="s">
        <v>872</v>
      </c>
      <c r="J300" s="13">
        <v>1421.5583327844652</v>
      </c>
      <c r="K300" s="13">
        <v>1435.4423406848753</v>
      </c>
      <c r="L300" s="13">
        <v>1448.9062795899481</v>
      </c>
      <c r="M300" s="13">
        <v>1461.2098025640805</v>
      </c>
      <c r="N300" s="13">
        <v>1472.0405062323327</v>
      </c>
      <c r="O300" s="13">
        <v>1479.4881993951499</v>
      </c>
      <c r="P300" s="13">
        <v>1471.4211014460345</v>
      </c>
      <c r="Q300" s="14">
        <v>1466.4575474254584</v>
      </c>
      <c r="R300" s="14">
        <v>1464.1919672553609</v>
      </c>
      <c r="S300" s="14">
        <v>1463.3322537684307</v>
      </c>
      <c r="T300" s="14">
        <v>1470.6743705044644</v>
      </c>
      <c r="U300" s="14">
        <v>1478.3164665470356</v>
      </c>
      <c r="V300" s="14">
        <v>1480.1333663991891</v>
      </c>
      <c r="W300" s="14">
        <v>1481.5921897526475</v>
      </c>
      <c r="X300" s="14">
        <v>1485.019370015078</v>
      </c>
      <c r="Y300" s="14">
        <v>1490.8629782950065</v>
      </c>
      <c r="Z300" s="14">
        <v>1493.311402039493</v>
      </c>
      <c r="AA300" s="14">
        <v>1496.6998955556126</v>
      </c>
      <c r="AB300" s="14">
        <v>1501.2900955108453</v>
      </c>
      <c r="AC300" s="14">
        <v>1503.2955858524861</v>
      </c>
    </row>
    <row r="301" spans="1:29" s="14" customFormat="1">
      <c r="A301" s="1" t="s">
        <v>1384</v>
      </c>
      <c r="B301" s="1" t="s">
        <v>1383</v>
      </c>
      <c r="C301" s="1"/>
      <c r="D301" s="1"/>
      <c r="E301" s="1"/>
      <c r="F301" s="1">
        <v>31</v>
      </c>
      <c r="G301" s="1" t="s">
        <v>836</v>
      </c>
      <c r="H301" s="1" t="str">
        <f t="shared" si="5"/>
        <v>31종합평균단위전세가격</v>
      </c>
      <c r="I301" s="1" t="s">
        <v>872</v>
      </c>
      <c r="J301" s="13"/>
      <c r="K301" s="13"/>
      <c r="L301" s="13"/>
      <c r="M301" s="13"/>
      <c r="N301" s="13"/>
      <c r="O301" s="13"/>
      <c r="P301" s="13"/>
      <c r="U301" s="14">
        <v>598.34478548560412</v>
      </c>
      <c r="V301" s="14">
        <v>611.96775745257207</v>
      </c>
      <c r="W301" s="14">
        <v>627.93994526688323</v>
      </c>
      <c r="X301" s="14">
        <v>643.50188122691668</v>
      </c>
      <c r="Y301" s="14">
        <v>652.67007142189391</v>
      </c>
      <c r="Z301" s="14">
        <v>662.75414341843305</v>
      </c>
      <c r="AA301" s="14">
        <v>667.51603844947772</v>
      </c>
      <c r="AB301" s="14">
        <v>673.36864630864488</v>
      </c>
      <c r="AC301" s="14">
        <v>680.54150511983721</v>
      </c>
    </row>
    <row r="302" spans="1:29" s="14" customFormat="1">
      <c r="A302" s="1" t="s">
        <v>524</v>
      </c>
      <c r="B302" s="1" t="s">
        <v>550</v>
      </c>
      <c r="C302" s="1"/>
      <c r="D302" s="1"/>
      <c r="E302" s="1"/>
      <c r="F302" s="1">
        <v>32</v>
      </c>
      <c r="G302" s="1" t="s">
        <v>836</v>
      </c>
      <c r="H302" s="1" t="str">
        <f t="shared" si="5"/>
        <v>32종합평균단위전세가격</v>
      </c>
      <c r="I302" s="1" t="s">
        <v>872</v>
      </c>
      <c r="J302" s="13">
        <v>680.70622663196252</v>
      </c>
      <c r="K302" s="13">
        <v>684.66567777231342</v>
      </c>
      <c r="L302" s="13">
        <v>690.61734264168877</v>
      </c>
      <c r="M302" s="13">
        <v>691.58091232631909</v>
      </c>
      <c r="N302" s="13">
        <v>692.31826303792502</v>
      </c>
      <c r="O302" s="13">
        <v>692.57968834762141</v>
      </c>
      <c r="P302" s="13">
        <v>692.53627079797855</v>
      </c>
      <c r="Q302" s="14">
        <v>692.42426777544881</v>
      </c>
      <c r="R302" s="14">
        <v>693.17901764560588</v>
      </c>
      <c r="S302" s="14">
        <v>694.09253701353168</v>
      </c>
      <c r="T302" s="14">
        <v>694.96673789442991</v>
      </c>
      <c r="U302" s="14">
        <v>696.83596345521778</v>
      </c>
      <c r="V302" s="14">
        <v>697.09715382603235</v>
      </c>
      <c r="W302" s="14">
        <v>696.82282079273261</v>
      </c>
      <c r="X302" s="14">
        <v>698.30322650128073</v>
      </c>
      <c r="Y302" s="14">
        <v>699.33281753356778</v>
      </c>
      <c r="Z302" s="14">
        <v>700.93515293631174</v>
      </c>
      <c r="AA302" s="14">
        <v>701.78238014896124</v>
      </c>
      <c r="AB302" s="14">
        <v>700.84550556852389</v>
      </c>
      <c r="AC302" s="14">
        <v>701.02266006290347</v>
      </c>
    </row>
    <row r="303" spans="1:29" s="14" customFormat="1">
      <c r="A303" s="1" t="s">
        <v>524</v>
      </c>
      <c r="B303" s="1" t="s">
        <v>551</v>
      </c>
      <c r="C303" s="1"/>
      <c r="D303" s="1"/>
      <c r="E303" s="1"/>
      <c r="F303" s="1">
        <v>33</v>
      </c>
      <c r="G303" s="1" t="s">
        <v>836</v>
      </c>
      <c r="H303" s="1" t="str">
        <f t="shared" si="5"/>
        <v>33종합평균단위전세가격</v>
      </c>
      <c r="I303" s="1" t="s">
        <v>872</v>
      </c>
      <c r="J303" s="13">
        <v>836.39677965997714</v>
      </c>
      <c r="K303" s="13">
        <v>837.18930677333799</v>
      </c>
      <c r="L303" s="13">
        <v>833.09687048160492</v>
      </c>
      <c r="M303" s="13">
        <v>836.11672665764911</v>
      </c>
      <c r="N303" s="13">
        <v>838.72267867923449</v>
      </c>
      <c r="O303" s="13">
        <v>840.55808906462767</v>
      </c>
      <c r="P303" s="13">
        <v>840.58602990401812</v>
      </c>
      <c r="Q303" s="14">
        <v>840.91372975432546</v>
      </c>
      <c r="R303" s="14">
        <v>841.05010385928222</v>
      </c>
      <c r="S303" s="14">
        <v>842.10919737604377</v>
      </c>
      <c r="T303" s="14">
        <v>844.19316416713821</v>
      </c>
      <c r="U303" s="14">
        <v>846.03741160200912</v>
      </c>
      <c r="V303" s="14">
        <v>846.95153638779016</v>
      </c>
      <c r="W303" s="14">
        <v>847.85233920332314</v>
      </c>
      <c r="X303" s="14">
        <v>848.55846505350928</v>
      </c>
      <c r="Y303" s="14">
        <v>852.42447972115383</v>
      </c>
      <c r="Z303" s="14">
        <v>853.28718542899355</v>
      </c>
      <c r="AA303" s="14">
        <v>854.23799191406692</v>
      </c>
      <c r="AB303" s="14">
        <v>854.99964613565669</v>
      </c>
      <c r="AC303" s="14">
        <v>856.96209192839297</v>
      </c>
    </row>
    <row r="304" spans="1:29" s="14" customFormat="1">
      <c r="A304" s="1" t="s">
        <v>524</v>
      </c>
      <c r="B304" s="1" t="s">
        <v>552</v>
      </c>
      <c r="C304" s="1"/>
      <c r="D304" s="1"/>
      <c r="E304" s="1"/>
      <c r="F304" s="1">
        <v>34</v>
      </c>
      <c r="G304" s="1" t="s">
        <v>836</v>
      </c>
      <c r="H304" s="1" t="str">
        <f t="shared" si="5"/>
        <v>34종합평균단위전세가격</v>
      </c>
      <c r="I304" s="1" t="s">
        <v>872</v>
      </c>
      <c r="J304" s="13">
        <v>650.88615623954809</v>
      </c>
      <c r="K304" s="13">
        <v>654.77874674097802</v>
      </c>
      <c r="L304" s="13">
        <v>660.63620299669014</v>
      </c>
      <c r="M304" s="13">
        <v>663.50414911809003</v>
      </c>
      <c r="N304" s="13">
        <v>667.49749549984824</v>
      </c>
      <c r="O304" s="13">
        <v>670.29243011231995</v>
      </c>
      <c r="P304" s="13">
        <v>673.3390651885021</v>
      </c>
      <c r="Q304" s="14">
        <v>677.19134589950579</v>
      </c>
      <c r="R304" s="14">
        <v>679.66623454836827</v>
      </c>
      <c r="S304" s="14">
        <v>685.08916699977465</v>
      </c>
      <c r="T304" s="14">
        <v>689.83669265444667</v>
      </c>
      <c r="U304" s="14">
        <v>727.23218273939881</v>
      </c>
      <c r="V304" s="14">
        <v>730.97090570208388</v>
      </c>
      <c r="W304" s="14">
        <v>733.67079181599183</v>
      </c>
      <c r="X304" s="14">
        <v>737.14810630664044</v>
      </c>
      <c r="Y304" s="14">
        <v>740.02611979577989</v>
      </c>
      <c r="Z304" s="14">
        <v>743.52325483755931</v>
      </c>
      <c r="AA304" s="14">
        <v>746.18002442418094</v>
      </c>
      <c r="AB304" s="14">
        <v>747.5029537592543</v>
      </c>
      <c r="AC304" s="14">
        <v>749.28791200600767</v>
      </c>
    </row>
    <row r="305" spans="1:29" s="14" customFormat="1">
      <c r="A305" s="1" t="s">
        <v>524</v>
      </c>
      <c r="B305" s="1" t="s">
        <v>553</v>
      </c>
      <c r="C305" s="1"/>
      <c r="D305" s="1"/>
      <c r="E305" s="1"/>
      <c r="F305" s="1">
        <v>35</v>
      </c>
      <c r="G305" s="1" t="s">
        <v>836</v>
      </c>
      <c r="H305" s="1" t="str">
        <f t="shared" si="5"/>
        <v>35종합평균단위전세가격</v>
      </c>
      <c r="I305" s="1" t="s">
        <v>872</v>
      </c>
      <c r="J305" s="13">
        <v>764.65842004859655</v>
      </c>
      <c r="K305" s="13">
        <v>765.20914326225807</v>
      </c>
      <c r="L305" s="13">
        <v>769.66891510305516</v>
      </c>
      <c r="M305" s="13">
        <v>773.05303310470902</v>
      </c>
      <c r="N305" s="13">
        <v>771.68658426367722</v>
      </c>
      <c r="O305" s="13">
        <v>770.42748672000687</v>
      </c>
      <c r="P305" s="13">
        <v>766.24349193574983</v>
      </c>
      <c r="Q305" s="14">
        <v>764.39184174285606</v>
      </c>
      <c r="R305" s="14">
        <v>761.10025995632509</v>
      </c>
      <c r="S305" s="14">
        <v>762.25059087639124</v>
      </c>
      <c r="T305" s="14">
        <v>760.73418859060871</v>
      </c>
      <c r="U305" s="14">
        <v>745.86668728443738</v>
      </c>
      <c r="V305" s="14">
        <v>742.76779728417898</v>
      </c>
      <c r="W305" s="14">
        <v>743.75976568059184</v>
      </c>
      <c r="X305" s="14">
        <v>745.14701076491724</v>
      </c>
      <c r="Y305" s="14">
        <v>747.70892988988328</v>
      </c>
      <c r="Z305" s="14">
        <v>748.34689343413845</v>
      </c>
      <c r="AA305" s="14">
        <v>747.74713848733893</v>
      </c>
      <c r="AB305" s="14">
        <v>748.37081494030974</v>
      </c>
      <c r="AC305" s="14">
        <v>749.26072235911693</v>
      </c>
    </row>
    <row r="306" spans="1:29" s="14" customFormat="1">
      <c r="A306" s="1" t="s">
        <v>524</v>
      </c>
      <c r="B306" s="1" t="s">
        <v>554</v>
      </c>
      <c r="C306" s="1"/>
      <c r="D306" s="1"/>
      <c r="E306" s="1"/>
      <c r="F306" s="1">
        <v>36</v>
      </c>
      <c r="G306" s="1" t="s">
        <v>836</v>
      </c>
      <c r="H306" s="1" t="str">
        <f t="shared" si="5"/>
        <v>36종합평균단위전세가격</v>
      </c>
      <c r="I306" s="1" t="s">
        <v>872</v>
      </c>
      <c r="J306" s="13">
        <v>515.76591034788146</v>
      </c>
      <c r="K306" s="13">
        <v>517.16189387749796</v>
      </c>
      <c r="L306" s="13">
        <v>512.69757435003089</v>
      </c>
      <c r="M306" s="13">
        <v>516.02437555869676</v>
      </c>
      <c r="N306" s="13">
        <v>517.9148568294014</v>
      </c>
      <c r="O306" s="13">
        <v>520.80363227816736</v>
      </c>
      <c r="P306" s="13">
        <v>520.47194313139209</v>
      </c>
      <c r="Q306" s="14">
        <v>521.48713353878645</v>
      </c>
      <c r="R306" s="14">
        <v>521.78902485923652</v>
      </c>
      <c r="S306" s="14">
        <v>522.50093558672461</v>
      </c>
      <c r="T306" s="14">
        <v>523.3326096428915</v>
      </c>
      <c r="U306" s="14">
        <v>529.851108556746</v>
      </c>
      <c r="V306" s="14">
        <v>529.9929197867159</v>
      </c>
      <c r="W306" s="14">
        <v>530.34116981689999</v>
      </c>
      <c r="X306" s="14">
        <v>531.28157855365964</v>
      </c>
      <c r="Y306" s="14">
        <v>532.45092589612932</v>
      </c>
      <c r="Z306" s="14">
        <v>532.25464823054358</v>
      </c>
      <c r="AA306" s="14">
        <v>532.1257940775497</v>
      </c>
      <c r="AB306" s="14">
        <v>531.09573502833348</v>
      </c>
      <c r="AC306" s="14">
        <v>530.60799412613358</v>
      </c>
    </row>
    <row r="307" spans="1:29" s="14" customFormat="1">
      <c r="A307" s="1" t="s">
        <v>524</v>
      </c>
      <c r="B307" s="1" t="s">
        <v>555</v>
      </c>
      <c r="C307" s="1"/>
      <c r="D307" s="1"/>
      <c r="E307" s="1"/>
      <c r="F307" s="1">
        <v>37</v>
      </c>
      <c r="G307" s="1" t="s">
        <v>836</v>
      </c>
      <c r="H307" s="1" t="str">
        <f t="shared" si="5"/>
        <v>37종합평균단위전세가격</v>
      </c>
      <c r="I307" s="1" t="s">
        <v>872</v>
      </c>
      <c r="J307" s="13">
        <v>625.60020370148493</v>
      </c>
      <c r="K307" s="13">
        <v>628.03537251956163</v>
      </c>
      <c r="L307" s="13">
        <v>632.5957132231548</v>
      </c>
      <c r="M307" s="13">
        <v>635.38731399745996</v>
      </c>
      <c r="N307" s="13">
        <v>638.16145536058787</v>
      </c>
      <c r="O307" s="13">
        <v>640.47912572654946</v>
      </c>
      <c r="P307" s="13">
        <v>643.65483996048204</v>
      </c>
      <c r="Q307" s="14">
        <v>647.82277922144056</v>
      </c>
      <c r="R307" s="14">
        <v>654.0461818454919</v>
      </c>
      <c r="S307" s="14">
        <v>659.3723832431175</v>
      </c>
      <c r="T307" s="14">
        <v>663.90824590021805</v>
      </c>
      <c r="U307" s="14">
        <v>672.14520611410751</v>
      </c>
      <c r="V307" s="14">
        <v>677.45365134576002</v>
      </c>
      <c r="W307" s="14">
        <v>681.44478499598654</v>
      </c>
      <c r="X307" s="14">
        <v>686.30277002573087</v>
      </c>
      <c r="Y307" s="14">
        <v>691.50870596606592</v>
      </c>
      <c r="Z307" s="14">
        <v>696.78180328312123</v>
      </c>
      <c r="AA307" s="14">
        <v>700.98864310840543</v>
      </c>
      <c r="AB307" s="14">
        <v>708.49114861842963</v>
      </c>
      <c r="AC307" s="14">
        <v>711.94828078957357</v>
      </c>
    </row>
    <row r="308" spans="1:29" s="14" customFormat="1">
      <c r="A308" s="1" t="s">
        <v>524</v>
      </c>
      <c r="B308" s="1" t="s">
        <v>556</v>
      </c>
      <c r="C308" s="1"/>
      <c r="D308" s="1"/>
      <c r="E308" s="1"/>
      <c r="F308" s="1">
        <v>38</v>
      </c>
      <c r="G308" s="1" t="s">
        <v>836</v>
      </c>
      <c r="H308" s="1" t="str">
        <f t="shared" si="5"/>
        <v>38종합평균단위전세가격</v>
      </c>
      <c r="I308" s="1" t="s">
        <v>872</v>
      </c>
      <c r="J308" s="13">
        <v>1055.7752133957645</v>
      </c>
      <c r="K308" s="13">
        <v>1055.29058144039</v>
      </c>
      <c r="L308" s="13">
        <v>1055.5438685223949</v>
      </c>
      <c r="M308" s="13">
        <v>1057.1172203597221</v>
      </c>
      <c r="N308" s="13">
        <v>1054.9365110686078</v>
      </c>
      <c r="O308" s="13">
        <v>1052.5893594672498</v>
      </c>
      <c r="P308" s="13">
        <v>1047.9872266058112</v>
      </c>
      <c r="Q308" s="14">
        <v>1044.6216652692003</v>
      </c>
      <c r="R308" s="14">
        <v>1044.6371932331258</v>
      </c>
      <c r="S308" s="14">
        <v>1045.5470777977889</v>
      </c>
      <c r="T308" s="14">
        <v>1047.0171987104231</v>
      </c>
      <c r="U308" s="14">
        <v>1051.8411157182857</v>
      </c>
      <c r="V308" s="14">
        <v>1056.420472808805</v>
      </c>
      <c r="W308" s="14">
        <v>1059.1926048628789</v>
      </c>
      <c r="X308" s="14">
        <v>1064.1515870098447</v>
      </c>
      <c r="Y308" s="14">
        <v>1073.5027830052604</v>
      </c>
      <c r="Z308" s="14">
        <v>1081.3578117707366</v>
      </c>
      <c r="AA308" s="14">
        <v>1085.2970137480318</v>
      </c>
      <c r="AB308" s="14">
        <v>1086.1494104536962</v>
      </c>
      <c r="AC308" s="14">
        <v>1087.7330854981444</v>
      </c>
    </row>
    <row r="309" spans="1:29" s="14" customFormat="1">
      <c r="A309" s="1" t="s">
        <v>524</v>
      </c>
      <c r="B309" s="1" t="s">
        <v>557</v>
      </c>
      <c r="C309" s="1"/>
      <c r="D309" s="1"/>
      <c r="E309" s="1"/>
      <c r="F309" s="1">
        <v>39</v>
      </c>
      <c r="G309" s="1" t="s">
        <v>836</v>
      </c>
      <c r="H309" s="1" t="str">
        <f t="shared" si="5"/>
        <v>39종합평균단위전세가격</v>
      </c>
      <c r="I309" s="1" t="s">
        <v>872</v>
      </c>
      <c r="J309" s="13">
        <v>619.54357304801579</v>
      </c>
      <c r="K309" s="13">
        <v>631.1659909935421</v>
      </c>
      <c r="L309" s="13">
        <v>632.41131601046254</v>
      </c>
      <c r="M309" s="13">
        <v>634.377788425733</v>
      </c>
      <c r="N309" s="13">
        <v>645.44933553497901</v>
      </c>
      <c r="O309" s="13">
        <v>645.27115542935098</v>
      </c>
      <c r="P309" s="13">
        <v>645.41907233000268</v>
      </c>
      <c r="Q309" s="14">
        <v>645.53562875872308</v>
      </c>
      <c r="R309" s="14">
        <v>645.52043501764911</v>
      </c>
      <c r="S309" s="14">
        <v>645.45937714590616</v>
      </c>
      <c r="T309" s="14">
        <v>645.22560730839643</v>
      </c>
      <c r="U309" s="14">
        <v>661.35378106095936</v>
      </c>
      <c r="V309" s="14">
        <v>663.195735591985</v>
      </c>
      <c r="W309" s="14">
        <v>663.98779444879654</v>
      </c>
      <c r="X309" s="14">
        <v>663.89907918903486</v>
      </c>
      <c r="Y309" s="14">
        <v>666.04601876447043</v>
      </c>
      <c r="Z309" s="14">
        <v>666.19026557793313</v>
      </c>
      <c r="AA309" s="14">
        <v>666.22738813396165</v>
      </c>
      <c r="AB309" s="14">
        <v>666.15219271577791</v>
      </c>
      <c r="AC309" s="14">
        <v>666.31385400131717</v>
      </c>
    </row>
    <row r="310" spans="1:29" s="14" customFormat="1">
      <c r="A310" s="1" t="s">
        <v>655</v>
      </c>
      <c r="B310" s="1"/>
      <c r="C310" s="1"/>
      <c r="D310" s="1"/>
      <c r="E310" s="1"/>
      <c r="F310" s="1">
        <v>40</v>
      </c>
      <c r="G310" s="1" t="s">
        <v>836</v>
      </c>
      <c r="H310" s="1" t="str">
        <f t="shared" si="5"/>
        <v>40종합평균단위전세가격</v>
      </c>
      <c r="I310" s="1" t="s">
        <v>872</v>
      </c>
      <c r="J310" s="13">
        <v>1306.9394024592075</v>
      </c>
      <c r="K310" s="13">
        <v>1306.7741919566829</v>
      </c>
      <c r="L310" s="13">
        <v>1310.3310492792127</v>
      </c>
      <c r="M310" s="13">
        <v>1312.9855251646306</v>
      </c>
      <c r="N310" s="13">
        <v>1315.7948347246213</v>
      </c>
      <c r="O310" s="13">
        <v>1315.8769414703836</v>
      </c>
      <c r="P310" s="13">
        <v>1313.9451325335833</v>
      </c>
      <c r="Q310" s="14">
        <v>1312.3620472805196</v>
      </c>
      <c r="R310" s="14">
        <v>1314.8031903987792</v>
      </c>
      <c r="S310" s="14">
        <v>1318.3348467292892</v>
      </c>
      <c r="T310" s="14">
        <v>1322.7044091965254</v>
      </c>
      <c r="U310" s="14">
        <v>1329.5935852462376</v>
      </c>
      <c r="V310" s="14">
        <v>1332.5362771673185</v>
      </c>
      <c r="W310" s="14">
        <v>1335.6269853654715</v>
      </c>
      <c r="X310" s="14">
        <v>1340.7093685766713</v>
      </c>
      <c r="Y310" s="14">
        <v>1350.4290205875918</v>
      </c>
      <c r="Z310" s="14">
        <v>1355.9320473504938</v>
      </c>
      <c r="AA310" s="14">
        <v>1361.2694433562795</v>
      </c>
      <c r="AB310" s="14">
        <v>1367.188333793219</v>
      </c>
      <c r="AC310" s="14">
        <v>1373.0892783797565</v>
      </c>
    </row>
    <row r="311" spans="1:29" s="14" customFormat="1">
      <c r="A311" s="1" t="s">
        <v>523</v>
      </c>
      <c r="B311" s="1"/>
      <c r="C311" s="1"/>
      <c r="D311" s="1"/>
      <c r="E311" s="1"/>
      <c r="F311" s="1">
        <v>41</v>
      </c>
      <c r="G311" s="1" t="s">
        <v>836</v>
      </c>
      <c r="H311" s="1" t="str">
        <f t="shared" si="5"/>
        <v>41종합평균단위전세가격</v>
      </c>
      <c r="I311" s="1" t="s">
        <v>872</v>
      </c>
      <c r="J311" s="13">
        <v>1141.7739246034887</v>
      </c>
      <c r="K311" s="13">
        <v>1144.026621795507</v>
      </c>
      <c r="L311" s="13">
        <v>1144.2808937111679</v>
      </c>
      <c r="M311" s="13">
        <v>1144.654156216759</v>
      </c>
      <c r="N311" s="13">
        <v>1144.1302651873884</v>
      </c>
      <c r="O311" s="13">
        <v>1143.0301492395006</v>
      </c>
      <c r="P311" s="13">
        <v>1139.9746286880379</v>
      </c>
      <c r="Q311" s="14">
        <v>1138.6920681346996</v>
      </c>
      <c r="R311" s="14">
        <v>1140.850878893237</v>
      </c>
      <c r="S311" s="14">
        <v>1144.8114037221994</v>
      </c>
      <c r="T311" s="14">
        <v>1147.2829581785104</v>
      </c>
      <c r="U311" s="14">
        <v>1154.5323700171605</v>
      </c>
      <c r="V311" s="14">
        <v>1156.9315520368709</v>
      </c>
      <c r="W311" s="14">
        <v>1158.93439077834</v>
      </c>
      <c r="X311" s="14">
        <v>1163.5384911896199</v>
      </c>
      <c r="Y311" s="14">
        <v>1171.2764760723505</v>
      </c>
      <c r="Z311" s="14">
        <v>1175.9241634783577</v>
      </c>
      <c r="AA311" s="14">
        <v>1179.4067648251528</v>
      </c>
      <c r="AB311" s="14">
        <v>1183.2750571908596</v>
      </c>
      <c r="AC311" s="14">
        <v>1189.4949875192874</v>
      </c>
    </row>
    <row r="312" spans="1:29" s="14" customFormat="1">
      <c r="A312" s="1" t="s">
        <v>524</v>
      </c>
      <c r="B312" s="1" t="s">
        <v>525</v>
      </c>
      <c r="C312" s="1"/>
      <c r="D312" s="1"/>
      <c r="E312" s="1"/>
      <c r="F312" s="1">
        <v>42</v>
      </c>
      <c r="G312" s="1" t="s">
        <v>836</v>
      </c>
      <c r="H312" s="1" t="str">
        <f t="shared" si="5"/>
        <v>42종합평균단위전세가격</v>
      </c>
      <c r="I312" s="1" t="s">
        <v>872</v>
      </c>
      <c r="J312" s="13">
        <v>2723.0930519693279</v>
      </c>
      <c r="K312" s="13">
        <v>2724.8034054686373</v>
      </c>
      <c r="L312" s="13">
        <v>2723.3083993893792</v>
      </c>
      <c r="M312" s="13">
        <v>2713.6912209685343</v>
      </c>
      <c r="N312" s="13">
        <v>2704.3124441326981</v>
      </c>
      <c r="O312" s="13">
        <v>2695.6939399406297</v>
      </c>
      <c r="P312" s="13">
        <v>2684.0068914807689</v>
      </c>
      <c r="Q312" s="14">
        <v>2678.1420003356184</v>
      </c>
      <c r="R312" s="14">
        <v>2691.3816057136492</v>
      </c>
      <c r="S312" s="14">
        <v>2709.7340059641892</v>
      </c>
      <c r="T312" s="14">
        <v>2725.8866651788221</v>
      </c>
      <c r="U312" s="14">
        <v>2730.8997108879553</v>
      </c>
      <c r="V312" s="14">
        <v>2740.7255218774467</v>
      </c>
      <c r="W312" s="14">
        <v>2754.8217383648971</v>
      </c>
      <c r="X312" s="14">
        <v>2775.3507284914026</v>
      </c>
      <c r="Y312" s="14">
        <v>2788.5782365836267</v>
      </c>
      <c r="Z312" s="14">
        <v>2792.5880210941846</v>
      </c>
      <c r="AA312" s="14">
        <v>2795.5673255798006</v>
      </c>
      <c r="AB312" s="14">
        <v>2812.4717895056833</v>
      </c>
      <c r="AC312" s="14">
        <v>2838.5684499486606</v>
      </c>
    </row>
    <row r="313" spans="1:29" s="14" customFormat="1">
      <c r="A313" s="1" t="s">
        <v>524</v>
      </c>
      <c r="B313" s="1" t="s">
        <v>525</v>
      </c>
      <c r="C313" s="1" t="s">
        <v>526</v>
      </c>
      <c r="D313" s="1"/>
      <c r="E313" s="1"/>
      <c r="F313" s="1">
        <v>43</v>
      </c>
      <c r="G313" s="1" t="s">
        <v>836</v>
      </c>
      <c r="H313" s="1" t="str">
        <f t="shared" si="5"/>
        <v>43종합평균단위전세가격</v>
      </c>
      <c r="I313" s="1" t="s">
        <v>872</v>
      </c>
      <c r="J313" s="13">
        <v>2384.6329503033694</v>
      </c>
      <c r="K313" s="13">
        <v>2386.5368333614028</v>
      </c>
      <c r="L313" s="13">
        <v>2387.8998620547977</v>
      </c>
      <c r="M313" s="13">
        <v>2382.4342685233541</v>
      </c>
      <c r="N313" s="13">
        <v>2376.1830802941327</v>
      </c>
      <c r="O313" s="13">
        <v>2371.956057033356</v>
      </c>
      <c r="P313" s="13">
        <v>2366.0461001525991</v>
      </c>
      <c r="Q313" s="14">
        <v>2364.0491088255562</v>
      </c>
      <c r="R313" s="14">
        <v>2371.1452408783621</v>
      </c>
      <c r="S313" s="14">
        <v>2383.6679109192055</v>
      </c>
      <c r="T313" s="14">
        <v>2391.6367414008409</v>
      </c>
      <c r="U313" s="14">
        <v>2402.0542918292363</v>
      </c>
      <c r="V313" s="14">
        <v>2407.0593587194699</v>
      </c>
      <c r="W313" s="14">
        <v>2417.8180236360836</v>
      </c>
      <c r="X313" s="14">
        <v>2435.1061498841364</v>
      </c>
      <c r="Y313" s="14">
        <v>2448.3516486911399</v>
      </c>
      <c r="Z313" s="14">
        <v>2455.7360672196846</v>
      </c>
      <c r="AA313" s="14">
        <v>2460.2095556261634</v>
      </c>
      <c r="AB313" s="14">
        <v>2471.1908244713804</v>
      </c>
      <c r="AC313" s="14">
        <v>2489.1260787940269</v>
      </c>
    </row>
    <row r="314" spans="1:29" s="14" customFormat="1">
      <c r="A314" s="1" t="s">
        <v>524</v>
      </c>
      <c r="B314" s="1" t="s">
        <v>525</v>
      </c>
      <c r="C314" s="1" t="s">
        <v>527</v>
      </c>
      <c r="D314" s="1"/>
      <c r="E314" s="1"/>
      <c r="F314" s="1">
        <v>44</v>
      </c>
      <c r="G314" s="1" t="s">
        <v>836</v>
      </c>
      <c r="H314" s="1" t="str">
        <f t="shared" si="5"/>
        <v>44종합평균단위전세가격</v>
      </c>
      <c r="I314" s="1" t="s">
        <v>872</v>
      </c>
      <c r="J314" s="13">
        <v>2451.6113186849784</v>
      </c>
      <c r="K314" s="13">
        <v>2451.8952025942622</v>
      </c>
      <c r="L314" s="13">
        <v>2452.3798634407085</v>
      </c>
      <c r="M314" s="13">
        <v>2453.7887703360693</v>
      </c>
      <c r="N314" s="13">
        <v>2452.1040073728764</v>
      </c>
      <c r="O314" s="13">
        <v>2446.3201229802826</v>
      </c>
      <c r="P314" s="13">
        <v>2444.864267310033</v>
      </c>
      <c r="Q314" s="14">
        <v>2448.4557195816501</v>
      </c>
      <c r="R314" s="14">
        <v>2455.0616004520048</v>
      </c>
      <c r="S314" s="14">
        <v>2463.5508245536766</v>
      </c>
      <c r="T314" s="14">
        <v>2477.4290451742122</v>
      </c>
      <c r="U314" s="14">
        <v>2502.0273716928709</v>
      </c>
      <c r="V314" s="14">
        <v>2507.5140151131982</v>
      </c>
      <c r="W314" s="14">
        <v>2513.9729915576086</v>
      </c>
      <c r="X314" s="14">
        <v>2529.341506808461</v>
      </c>
      <c r="Y314" s="14">
        <v>2550.7483297811673</v>
      </c>
      <c r="Z314" s="14">
        <v>2560.4812740548787</v>
      </c>
      <c r="AA314" s="14">
        <v>2570.6092230428017</v>
      </c>
      <c r="AB314" s="14">
        <v>2579.4065020967087</v>
      </c>
      <c r="AC314" s="14">
        <v>2596.9197392604165</v>
      </c>
    </row>
    <row r="315" spans="1:29" s="14" customFormat="1">
      <c r="A315" s="1" t="s">
        <v>524</v>
      </c>
      <c r="B315" s="1" t="s">
        <v>525</v>
      </c>
      <c r="C315" s="1"/>
      <c r="D315" s="1" t="s">
        <v>558</v>
      </c>
      <c r="E315" s="1"/>
      <c r="F315" s="1">
        <v>45</v>
      </c>
      <c r="G315" s="1" t="s">
        <v>836</v>
      </c>
      <c r="H315" s="1" t="str">
        <f t="shared" si="5"/>
        <v>45종합평균단위전세가격</v>
      </c>
      <c r="I315" s="1" t="s">
        <v>872</v>
      </c>
      <c r="J315" s="13">
        <v>2356.5879169255322</v>
      </c>
      <c r="K315" s="13">
        <v>2356.5879169255322</v>
      </c>
      <c r="L315" s="13">
        <v>2356.5879169255322</v>
      </c>
      <c r="M315" s="13">
        <v>2358.9910533973652</v>
      </c>
      <c r="N315" s="13">
        <v>2358.9910533973652</v>
      </c>
      <c r="O315" s="13">
        <v>2363.1853188266223</v>
      </c>
      <c r="P315" s="13">
        <v>2363.7719863891425</v>
      </c>
      <c r="Q315" s="14">
        <v>2365.3939638386869</v>
      </c>
      <c r="R315" s="14">
        <v>2367.5012863888255</v>
      </c>
      <c r="S315" s="14">
        <v>2369.2744504067646</v>
      </c>
      <c r="T315" s="14">
        <v>2369.9826823667677</v>
      </c>
      <c r="U315" s="14">
        <v>2369.6758215077093</v>
      </c>
      <c r="V315" s="14">
        <v>2370.3873384114659</v>
      </c>
      <c r="W315" s="14">
        <v>2371.0988553152229</v>
      </c>
      <c r="X315" s="14">
        <v>2381.7578867472935</v>
      </c>
      <c r="Y315" s="14">
        <v>2393.6956968405098</v>
      </c>
      <c r="Z315" s="14">
        <v>2399.6566715785352</v>
      </c>
      <c r="AA315" s="14">
        <v>2407.7943217220045</v>
      </c>
      <c r="AB315" s="14">
        <v>2414.968110596034</v>
      </c>
      <c r="AC315" s="14">
        <v>2423.1560258224363</v>
      </c>
    </row>
    <row r="316" spans="1:29" s="14" customFormat="1">
      <c r="A316" s="1" t="s">
        <v>524</v>
      </c>
      <c r="B316" s="1" t="s">
        <v>525</v>
      </c>
      <c r="C316" s="1"/>
      <c r="D316" s="1" t="s">
        <v>559</v>
      </c>
      <c r="E316" s="1"/>
      <c r="F316" s="1">
        <v>46</v>
      </c>
      <c r="G316" s="1" t="s">
        <v>836</v>
      </c>
      <c r="H316" s="1" t="str">
        <f t="shared" si="5"/>
        <v>46종합평균단위전세가격</v>
      </c>
      <c r="I316" s="1" t="s">
        <v>872</v>
      </c>
      <c r="J316" s="13">
        <v>2404.2173358951582</v>
      </c>
      <c r="K316" s="13">
        <v>2404.2173358951582</v>
      </c>
      <c r="L316" s="13">
        <v>2396.0969364796024</v>
      </c>
      <c r="M316" s="13">
        <v>2396.0969364796024</v>
      </c>
      <c r="N316" s="13">
        <v>2385.6339863377607</v>
      </c>
      <c r="O316" s="13">
        <v>2353.8130164993177</v>
      </c>
      <c r="P316" s="13">
        <v>2348.3262488513114</v>
      </c>
      <c r="Q316" s="14">
        <v>2348.3025467421517</v>
      </c>
      <c r="R316" s="14">
        <v>2347.9982345979975</v>
      </c>
      <c r="S316" s="14">
        <v>2354.9337024977099</v>
      </c>
      <c r="T316" s="14">
        <v>2389.1083799580624</v>
      </c>
      <c r="U316" s="14">
        <v>2466.9254116532493</v>
      </c>
      <c r="V316" s="14">
        <v>2472.0510400110343</v>
      </c>
      <c r="W316" s="14">
        <v>2485.6344186019119</v>
      </c>
      <c r="X316" s="14">
        <v>2512.7852309838217</v>
      </c>
      <c r="Y316" s="14">
        <v>2537.7586541581468</v>
      </c>
      <c r="Z316" s="14">
        <v>2549.5144739937082</v>
      </c>
      <c r="AA316" s="14">
        <v>2556.1050284017574</v>
      </c>
      <c r="AB316" s="14">
        <v>2568.8582220299927</v>
      </c>
      <c r="AC316" s="14">
        <v>2595.7283420678518</v>
      </c>
    </row>
    <row r="317" spans="1:29" s="14" customFormat="1">
      <c r="A317" s="1" t="s">
        <v>524</v>
      </c>
      <c r="B317" s="1" t="s">
        <v>525</v>
      </c>
      <c r="C317" s="1"/>
      <c r="D317" s="1" t="s">
        <v>560</v>
      </c>
      <c r="E317" s="1"/>
      <c r="F317" s="1">
        <v>47</v>
      </c>
      <c r="G317" s="1" t="s">
        <v>836</v>
      </c>
      <c r="H317" s="1" t="str">
        <f t="shared" si="5"/>
        <v>47종합평균단위전세가격</v>
      </c>
      <c r="I317" s="1" t="s">
        <v>872</v>
      </c>
      <c r="J317" s="13">
        <v>2535.7683996154487</v>
      </c>
      <c r="K317" s="13">
        <v>2536.3662812270122</v>
      </c>
      <c r="L317" s="13">
        <v>2540.9581583506001</v>
      </c>
      <c r="M317" s="13">
        <v>2542.3242078019939</v>
      </c>
      <c r="N317" s="13">
        <v>2543.3773033095254</v>
      </c>
      <c r="O317" s="13">
        <v>2542.3953863912393</v>
      </c>
      <c r="P317" s="13">
        <v>2541.3512822579087</v>
      </c>
      <c r="Q317" s="14">
        <v>2547.8448547088619</v>
      </c>
      <c r="R317" s="14">
        <v>2560.4870664291925</v>
      </c>
      <c r="S317" s="14">
        <v>2574.1345267762294</v>
      </c>
      <c r="T317" s="14">
        <v>2587.8620945936104</v>
      </c>
      <c r="U317" s="14">
        <v>2605.9155614187275</v>
      </c>
      <c r="V317" s="14">
        <v>2614.7242311122618</v>
      </c>
      <c r="W317" s="14">
        <v>2621.6238561314331</v>
      </c>
      <c r="X317" s="14">
        <v>2634.555472617385</v>
      </c>
      <c r="Y317" s="14">
        <v>2660.5341554869765</v>
      </c>
      <c r="Z317" s="14">
        <v>2671.8048873970001</v>
      </c>
      <c r="AA317" s="14">
        <v>2684.9116256128395</v>
      </c>
      <c r="AB317" s="14">
        <v>2692.9186220572633</v>
      </c>
      <c r="AC317" s="14">
        <v>2712.1835069436206</v>
      </c>
    </row>
    <row r="318" spans="1:29" s="14" customFormat="1">
      <c r="A318" s="1" t="s">
        <v>524</v>
      </c>
      <c r="B318" s="1" t="s">
        <v>525</v>
      </c>
      <c r="C318" s="1" t="s">
        <v>528</v>
      </c>
      <c r="D318" s="1"/>
      <c r="E318" s="1"/>
      <c r="F318" s="1">
        <v>48</v>
      </c>
      <c r="G318" s="1" t="s">
        <v>836</v>
      </c>
      <c r="H318" s="1" t="str">
        <f t="shared" si="5"/>
        <v>48종합평균단위전세가격</v>
      </c>
      <c r="I318" s="1" t="s">
        <v>872</v>
      </c>
      <c r="J318" s="13">
        <v>2357.9981343512127</v>
      </c>
      <c r="K318" s="13">
        <v>2359.1015504516886</v>
      </c>
      <c r="L318" s="13">
        <v>2360.2456529160636</v>
      </c>
      <c r="M318" s="13">
        <v>2350.1051416425257</v>
      </c>
      <c r="N318" s="13">
        <v>2340.5290893927045</v>
      </c>
      <c r="O318" s="13">
        <v>2335.7969889083706</v>
      </c>
      <c r="P318" s="13">
        <v>2328.5620836568792</v>
      </c>
      <c r="Q318" s="14">
        <v>2324.5160096809782</v>
      </c>
      <c r="R318" s="14">
        <v>2330.7155624733446</v>
      </c>
      <c r="S318" s="14">
        <v>2343.3869932884463</v>
      </c>
      <c r="T318" s="14">
        <v>2350.691321060915</v>
      </c>
      <c r="U318" s="14">
        <v>2362.7476628383688</v>
      </c>
      <c r="V318" s="14">
        <v>2368.7900857234977</v>
      </c>
      <c r="W318" s="14">
        <v>2382.3452301344937</v>
      </c>
      <c r="X318" s="14">
        <v>2400.1446185002824</v>
      </c>
      <c r="Y318" s="14">
        <v>2410.9562549167385</v>
      </c>
      <c r="Z318" s="14">
        <v>2418.6130356992917</v>
      </c>
      <c r="AA318" s="14">
        <v>2420.8932153740684</v>
      </c>
      <c r="AB318" s="14">
        <v>2434.7033275047679</v>
      </c>
      <c r="AC318" s="14">
        <v>2452.235222533649</v>
      </c>
    </row>
    <row r="319" spans="1:29" s="14" customFormat="1">
      <c r="A319" s="1" t="s">
        <v>524</v>
      </c>
      <c r="B319" s="1" t="s">
        <v>525</v>
      </c>
      <c r="C319" s="1"/>
      <c r="D319" s="1" t="s">
        <v>561</v>
      </c>
      <c r="E319" s="1"/>
      <c r="F319" s="1">
        <v>49</v>
      </c>
      <c r="G319" s="1" t="s">
        <v>836</v>
      </c>
      <c r="H319" s="1" t="str">
        <f t="shared" si="5"/>
        <v>49종합평균단위전세가격</v>
      </c>
      <c r="I319" s="1" t="s">
        <v>872</v>
      </c>
      <c r="J319" s="13">
        <v>2745.3161249222826</v>
      </c>
      <c r="K319" s="13">
        <v>2743.093421012868</v>
      </c>
      <c r="L319" s="13">
        <v>2743.3651662752263</v>
      </c>
      <c r="M319" s="13">
        <v>2736.5059566016162</v>
      </c>
      <c r="N319" s="13">
        <v>2726.6119246244807</v>
      </c>
      <c r="O319" s="13">
        <v>2744.4866781709047</v>
      </c>
      <c r="P319" s="13">
        <v>2742.2818863724769</v>
      </c>
      <c r="Q319" s="14">
        <v>2745.707064384701</v>
      </c>
      <c r="R319" s="14">
        <v>2753.8680200506033</v>
      </c>
      <c r="S319" s="14">
        <v>2774.963165401482</v>
      </c>
      <c r="T319" s="14">
        <v>2785.8156878135501</v>
      </c>
      <c r="U319" s="14">
        <v>2817.361838729697</v>
      </c>
      <c r="V319" s="14">
        <v>2839.0405186269595</v>
      </c>
      <c r="W319" s="14">
        <v>2885.0080673244047</v>
      </c>
      <c r="X319" s="14">
        <v>2923.3768242793699</v>
      </c>
      <c r="Y319" s="14">
        <v>2951.1308001930029</v>
      </c>
      <c r="Z319" s="14">
        <v>2957.8975967207571</v>
      </c>
      <c r="AA319" s="14">
        <v>2963.9488241997847</v>
      </c>
      <c r="AB319" s="14">
        <v>2979.7251871027811</v>
      </c>
      <c r="AC319" s="14">
        <v>3015.353084375346</v>
      </c>
    </row>
    <row r="320" spans="1:29" s="14" customFormat="1">
      <c r="A320" s="1" t="s">
        <v>524</v>
      </c>
      <c r="B320" s="1" t="s">
        <v>525</v>
      </c>
      <c r="C320" s="1"/>
      <c r="D320" s="1" t="s">
        <v>562</v>
      </c>
      <c r="E320" s="1"/>
      <c r="F320" s="1">
        <v>50</v>
      </c>
      <c r="G320" s="1" t="s">
        <v>836</v>
      </c>
      <c r="H320" s="1" t="str">
        <f t="shared" si="5"/>
        <v>50종합평균단위전세가격</v>
      </c>
      <c r="I320" s="1" t="s">
        <v>872</v>
      </c>
      <c r="J320" s="13">
        <v>2845.7004864176756</v>
      </c>
      <c r="K320" s="13">
        <v>2845.7004864176756</v>
      </c>
      <c r="L320" s="13">
        <v>2854.1474528926492</v>
      </c>
      <c r="M320" s="13">
        <v>2852.4047194270174</v>
      </c>
      <c r="N320" s="13">
        <v>2849.8136167521316</v>
      </c>
      <c r="O320" s="13">
        <v>2852.0134667966431</v>
      </c>
      <c r="P320" s="13">
        <v>2851.7658849943937</v>
      </c>
      <c r="Q320" s="14">
        <v>2847.0755066165407</v>
      </c>
      <c r="R320" s="14">
        <v>2850.4336522207509</v>
      </c>
      <c r="S320" s="14">
        <v>2861.1740479719015</v>
      </c>
      <c r="T320" s="14">
        <v>2874.6936814115725</v>
      </c>
      <c r="U320" s="14">
        <v>2877.0924292586596</v>
      </c>
      <c r="V320" s="14">
        <v>2879.5351386218563</v>
      </c>
      <c r="W320" s="14">
        <v>2897.3128896139742</v>
      </c>
      <c r="X320" s="14">
        <v>2905.1894439683811</v>
      </c>
      <c r="Y320" s="14">
        <v>2929.0899287934999</v>
      </c>
      <c r="Z320" s="14">
        <v>2954.1246910413201</v>
      </c>
      <c r="AA320" s="14">
        <v>2960.9714234374092</v>
      </c>
      <c r="AB320" s="14">
        <v>3001.7452288815939</v>
      </c>
      <c r="AC320" s="14">
        <v>3020.1730683588294</v>
      </c>
    </row>
    <row r="321" spans="1:29" s="14" customFormat="1">
      <c r="A321" s="1" t="s">
        <v>524</v>
      </c>
      <c r="B321" s="1" t="s">
        <v>525</v>
      </c>
      <c r="C321" s="1"/>
      <c r="D321" s="1" t="s">
        <v>563</v>
      </c>
      <c r="E321" s="1"/>
      <c r="F321" s="1">
        <v>51</v>
      </c>
      <c r="G321" s="1" t="s">
        <v>836</v>
      </c>
      <c r="H321" s="1" t="str">
        <f t="shared" si="5"/>
        <v>51종합평균단위전세가격</v>
      </c>
      <c r="I321" s="1" t="s">
        <v>872</v>
      </c>
      <c r="J321" s="13">
        <v>2272.0839532231298</v>
      </c>
      <c r="K321" s="13">
        <v>2273.6161815970154</v>
      </c>
      <c r="L321" s="13">
        <v>2272.9961756532821</v>
      </c>
      <c r="M321" s="13">
        <v>2265.5004290683137</v>
      </c>
      <c r="N321" s="13">
        <v>2253.4633244596675</v>
      </c>
      <c r="O321" s="13">
        <v>2250.2669255934502</v>
      </c>
      <c r="P321" s="13">
        <v>2248.3487936485171</v>
      </c>
      <c r="Q321" s="14">
        <v>2237.2777037526994</v>
      </c>
      <c r="R321" s="14">
        <v>2237.8030343843361</v>
      </c>
      <c r="S321" s="14">
        <v>2252.651221650658</v>
      </c>
      <c r="T321" s="14">
        <v>2266.3353251168069</v>
      </c>
      <c r="U321" s="14">
        <v>2304.0066041894397</v>
      </c>
      <c r="V321" s="14">
        <v>2308.011542956493</v>
      </c>
      <c r="W321" s="14">
        <v>2329.6187233111855</v>
      </c>
      <c r="X321" s="14">
        <v>2349.7170016939244</v>
      </c>
      <c r="Y321" s="14">
        <v>2350.0057311756091</v>
      </c>
      <c r="Z321" s="14">
        <v>2357.4776791426461</v>
      </c>
      <c r="AA321" s="14">
        <v>2361.2219263322868</v>
      </c>
      <c r="AB321" s="14">
        <v>2369.6055446250652</v>
      </c>
      <c r="AC321" s="14">
        <v>2376.6066548741942</v>
      </c>
    </row>
    <row r="322" spans="1:29" s="14" customFormat="1">
      <c r="A322" s="1" t="s">
        <v>524</v>
      </c>
      <c r="B322" s="1" t="s">
        <v>525</v>
      </c>
      <c r="C322" s="1"/>
      <c r="D322" s="1" t="s">
        <v>564</v>
      </c>
      <c r="E322" s="1"/>
      <c r="F322" s="1">
        <v>52</v>
      </c>
      <c r="G322" s="1" t="s">
        <v>836</v>
      </c>
      <c r="H322" s="1" t="str">
        <f t="shared" si="5"/>
        <v>52종합평균단위전세가격</v>
      </c>
      <c r="I322" s="1" t="s">
        <v>872</v>
      </c>
      <c r="J322" s="13">
        <v>2131.9436335795554</v>
      </c>
      <c r="K322" s="13">
        <v>2132.5281515906031</v>
      </c>
      <c r="L322" s="13">
        <v>2158.2847701980568</v>
      </c>
      <c r="M322" s="13">
        <v>2135.9314582258157</v>
      </c>
      <c r="N322" s="13">
        <v>2131.9551925795981</v>
      </c>
      <c r="O322" s="13">
        <v>2129.584948438483</v>
      </c>
      <c r="P322" s="13">
        <v>2122.8701216804611</v>
      </c>
      <c r="Q322" s="14">
        <v>2121.1952155685467</v>
      </c>
      <c r="R322" s="14">
        <v>2127.8312220444864</v>
      </c>
      <c r="S322" s="14">
        <v>2142.5809321556285</v>
      </c>
      <c r="T322" s="14">
        <v>2139.3369940394286</v>
      </c>
      <c r="U322" s="14">
        <v>2139.1587967119076</v>
      </c>
      <c r="V322" s="14">
        <v>2135.6203697879114</v>
      </c>
      <c r="W322" s="14">
        <v>2139.4714306079572</v>
      </c>
      <c r="X322" s="14">
        <v>2169.7679146832079</v>
      </c>
      <c r="Y322" s="14">
        <v>2167.8213531662241</v>
      </c>
      <c r="Z322" s="14">
        <v>2174.7662685753962</v>
      </c>
      <c r="AA322" s="14">
        <v>2174.3257522160384</v>
      </c>
      <c r="AB322" s="14">
        <v>2198.8770946990999</v>
      </c>
      <c r="AC322" s="14">
        <v>2219.714384723934</v>
      </c>
    </row>
    <row r="323" spans="1:29" s="14" customFormat="1">
      <c r="A323" s="1" t="s">
        <v>524</v>
      </c>
      <c r="B323" s="1" t="s">
        <v>525</v>
      </c>
      <c r="C323" s="1"/>
      <c r="D323" s="1" t="s">
        <v>565</v>
      </c>
      <c r="E323" s="1"/>
      <c r="F323" s="1">
        <v>53</v>
      </c>
      <c r="G323" s="1" t="s">
        <v>836</v>
      </c>
      <c r="H323" s="1" t="str">
        <f t="shared" si="5"/>
        <v>53종합평균단위전세가격</v>
      </c>
      <c r="I323" s="1" t="s">
        <v>872</v>
      </c>
      <c r="J323" s="13">
        <v>2275.5191568980549</v>
      </c>
      <c r="K323" s="13">
        <v>2270.8926420613902</v>
      </c>
      <c r="L323" s="13">
        <v>2272.5382877357456</v>
      </c>
      <c r="M323" s="13">
        <v>2272.2124138996419</v>
      </c>
      <c r="N323" s="13">
        <v>2284.7657355115934</v>
      </c>
      <c r="O323" s="13">
        <v>2287.0721470423446</v>
      </c>
      <c r="P323" s="13">
        <v>2281.1331782518669</v>
      </c>
      <c r="Q323" s="14">
        <v>2282.4710720906846</v>
      </c>
      <c r="R323" s="14">
        <v>2284.0471482891089</v>
      </c>
      <c r="S323" s="14">
        <v>2283.8489709675546</v>
      </c>
      <c r="T323" s="14">
        <v>2283.8489709675546</v>
      </c>
      <c r="U323" s="14">
        <v>2296.8097769928827</v>
      </c>
      <c r="V323" s="14">
        <v>2296.6247299760994</v>
      </c>
      <c r="W323" s="14">
        <v>2300.3591412791352</v>
      </c>
      <c r="X323" s="14">
        <v>2312.4936032374576</v>
      </c>
      <c r="Y323" s="14">
        <v>2325.6881792750723</v>
      </c>
      <c r="Z323" s="14">
        <v>2343.0073014057307</v>
      </c>
      <c r="AA323" s="14">
        <v>2351.8448512373111</v>
      </c>
      <c r="AB323" s="14">
        <v>2361.618085543802</v>
      </c>
      <c r="AC323" s="14">
        <v>2371.6573776955934</v>
      </c>
    </row>
    <row r="324" spans="1:29" s="14" customFormat="1">
      <c r="A324" s="1" t="s">
        <v>524</v>
      </c>
      <c r="B324" s="1" t="s">
        <v>525</v>
      </c>
      <c r="C324" s="1"/>
      <c r="D324" s="1" t="s">
        <v>566</v>
      </c>
      <c r="E324" s="1"/>
      <c r="F324" s="1">
        <v>54</v>
      </c>
      <c r="G324" s="1" t="s">
        <v>836</v>
      </c>
      <c r="H324" s="1" t="str">
        <f t="shared" si="5"/>
        <v>54종합평균단위전세가격</v>
      </c>
      <c r="I324" s="1" t="s">
        <v>872</v>
      </c>
      <c r="J324" s="13">
        <v>1972.0383761356086</v>
      </c>
      <c r="K324" s="13">
        <v>1974.8690530589045</v>
      </c>
      <c r="L324" s="13">
        <v>1954.9128065434925</v>
      </c>
      <c r="M324" s="13">
        <v>1962.8259309371883</v>
      </c>
      <c r="N324" s="13">
        <v>1962.2933427100488</v>
      </c>
      <c r="O324" s="13">
        <v>1962.3909507721828</v>
      </c>
      <c r="P324" s="13">
        <v>1961.3085676146295</v>
      </c>
      <c r="Q324" s="14">
        <v>1957.8009977605252</v>
      </c>
      <c r="R324" s="14">
        <v>1960.911240754645</v>
      </c>
      <c r="S324" s="14">
        <v>1978.1691215975013</v>
      </c>
      <c r="T324" s="14">
        <v>1989.900585782493</v>
      </c>
      <c r="U324" s="14">
        <v>1991.0601027432267</v>
      </c>
      <c r="V324" s="14">
        <v>1999.6017594385869</v>
      </c>
      <c r="W324" s="14">
        <v>2009.9752145998364</v>
      </c>
      <c r="X324" s="14">
        <v>2029.8208788907207</v>
      </c>
      <c r="Y324" s="14">
        <v>2042.0180830893539</v>
      </c>
      <c r="Z324" s="14">
        <v>2047.4213527717563</v>
      </c>
      <c r="AA324" s="14">
        <v>2048.9885459535581</v>
      </c>
      <c r="AB324" s="14">
        <v>2057.487010738701</v>
      </c>
      <c r="AC324" s="14">
        <v>2070.3722969576293</v>
      </c>
    </row>
    <row r="325" spans="1:29" s="14" customFormat="1">
      <c r="A325" s="1" t="s">
        <v>524</v>
      </c>
      <c r="B325" s="1" t="s">
        <v>525</v>
      </c>
      <c r="C325" s="1"/>
      <c r="D325" s="1" t="s">
        <v>567</v>
      </c>
      <c r="E325" s="1"/>
      <c r="F325" s="1">
        <v>55</v>
      </c>
      <c r="G325" s="1" t="s">
        <v>836</v>
      </c>
      <c r="H325" s="1" t="str">
        <f t="shared" si="5"/>
        <v>55종합평균단위전세가격</v>
      </c>
      <c r="I325" s="1" t="s">
        <v>872</v>
      </c>
      <c r="J325" s="13">
        <v>2147.5430950403224</v>
      </c>
      <c r="K325" s="13">
        <v>2147.0207957849125</v>
      </c>
      <c r="L325" s="13">
        <v>2148.1347707610503</v>
      </c>
      <c r="M325" s="13">
        <v>2150.0847471673592</v>
      </c>
      <c r="N325" s="13">
        <v>2148.9646352234254</v>
      </c>
      <c r="O325" s="13">
        <v>2140.9464250784949</v>
      </c>
      <c r="P325" s="13">
        <v>2133.4731342761156</v>
      </c>
      <c r="Q325" s="14">
        <v>2119.2127625736398</v>
      </c>
      <c r="R325" s="14">
        <v>2122.9435365111335</v>
      </c>
      <c r="S325" s="14">
        <v>2129.7112159428439</v>
      </c>
      <c r="T325" s="14">
        <v>2132.296486180217</v>
      </c>
      <c r="U325" s="14">
        <v>2138.4403010594874</v>
      </c>
      <c r="V325" s="14">
        <v>2147.7269633419023</v>
      </c>
      <c r="W325" s="14">
        <v>2155.7122621373469</v>
      </c>
      <c r="X325" s="14">
        <v>2161.3578823256721</v>
      </c>
      <c r="Y325" s="14">
        <v>2168.3060640223271</v>
      </c>
      <c r="Z325" s="14">
        <v>2168.1865475945806</v>
      </c>
      <c r="AA325" s="14">
        <v>2166.060997020852</v>
      </c>
      <c r="AB325" s="14">
        <v>2168.7200909545563</v>
      </c>
      <c r="AC325" s="14">
        <v>2180.9313143890181</v>
      </c>
    </row>
    <row r="326" spans="1:29" s="14" customFormat="1">
      <c r="A326" s="1" t="s">
        <v>524</v>
      </c>
      <c r="B326" s="1" t="s">
        <v>525</v>
      </c>
      <c r="C326" s="1"/>
      <c r="D326" s="1" t="s">
        <v>568</v>
      </c>
      <c r="E326" s="1"/>
      <c r="F326" s="1">
        <v>56</v>
      </c>
      <c r="G326" s="1" t="s">
        <v>836</v>
      </c>
      <c r="H326" s="1" t="str">
        <f t="shared" si="5"/>
        <v>56종합평균단위전세가격</v>
      </c>
      <c r="I326" s="1" t="s">
        <v>872</v>
      </c>
      <c r="J326" s="13">
        <v>2444.0338516607812</v>
      </c>
      <c r="K326" s="13">
        <v>2451.9501639664013</v>
      </c>
      <c r="L326" s="13">
        <v>2444.7949792166905</v>
      </c>
      <c r="M326" s="13">
        <v>2413.3892024137976</v>
      </c>
      <c r="N326" s="13">
        <v>2373.5808236709986</v>
      </c>
      <c r="O326" s="13">
        <v>2347.8370118747125</v>
      </c>
      <c r="P326" s="13">
        <v>2328.7712074712863</v>
      </c>
      <c r="Q326" s="14">
        <v>2325.4546332812943</v>
      </c>
      <c r="R326" s="14">
        <v>2340.9848329211804</v>
      </c>
      <c r="S326" s="14">
        <v>2360.1042983746001</v>
      </c>
      <c r="T326" s="14">
        <v>2371.9707820057042</v>
      </c>
      <c r="U326" s="14">
        <v>2370.9181297180858</v>
      </c>
      <c r="V326" s="14">
        <v>2379.9078925542481</v>
      </c>
      <c r="W326" s="14">
        <v>2389.1917849485144</v>
      </c>
      <c r="X326" s="14">
        <v>2404.4882050671763</v>
      </c>
      <c r="Y326" s="14">
        <v>2413.4158417293916</v>
      </c>
      <c r="Z326" s="14">
        <v>2411.0337408345886</v>
      </c>
      <c r="AA326" s="14">
        <v>2407.5219312024956</v>
      </c>
      <c r="AB326" s="14">
        <v>2415.76232624248</v>
      </c>
      <c r="AC326" s="14">
        <v>2438.8729985292034</v>
      </c>
    </row>
    <row r="327" spans="1:29" s="14" customFormat="1">
      <c r="A327" s="1" t="s">
        <v>524</v>
      </c>
      <c r="B327" s="1" t="s">
        <v>525</v>
      </c>
      <c r="C327" s="1" t="s">
        <v>529</v>
      </c>
      <c r="D327" s="1"/>
      <c r="E327" s="1"/>
      <c r="F327" s="1">
        <v>57</v>
      </c>
      <c r="G327" s="1" t="s">
        <v>836</v>
      </c>
      <c r="H327" s="1" t="str">
        <f t="shared" si="5"/>
        <v>57종합평균단위전세가격</v>
      </c>
      <c r="I327" s="1" t="s">
        <v>872</v>
      </c>
      <c r="J327" s="13">
        <v>2422.0255225791307</v>
      </c>
      <c r="K327" s="13">
        <v>2426.891547111064</v>
      </c>
      <c r="L327" s="13">
        <v>2429.2849910647074</v>
      </c>
      <c r="M327" s="13">
        <v>2432.8526776853396</v>
      </c>
      <c r="N327" s="13">
        <v>2433.189431094092</v>
      </c>
      <c r="O327" s="13">
        <v>2431.102016757955</v>
      </c>
      <c r="P327" s="13">
        <v>2426.4842544360949</v>
      </c>
      <c r="Q327" s="14">
        <v>2427.1435246559731</v>
      </c>
      <c r="R327" s="14">
        <v>2436.8873482726058</v>
      </c>
      <c r="S327" s="14">
        <v>2451.0529154955766</v>
      </c>
      <c r="T327" s="14">
        <v>2457.8099010858045</v>
      </c>
      <c r="U327" s="14">
        <v>2454.6557977143871</v>
      </c>
      <c r="V327" s="14">
        <v>2456.7374106342668</v>
      </c>
      <c r="W327" s="14">
        <v>2462.36960435726</v>
      </c>
      <c r="X327" s="14">
        <v>2479.2782541870988</v>
      </c>
      <c r="Y327" s="14">
        <v>2494.8116530911907</v>
      </c>
      <c r="Z327" s="14">
        <v>2500.3350806581034</v>
      </c>
      <c r="AA327" s="14">
        <v>2507.7063937074749</v>
      </c>
      <c r="AB327" s="14">
        <v>2512.4362371344596</v>
      </c>
      <c r="AC327" s="14">
        <v>2531.6237656757507</v>
      </c>
    </row>
    <row r="328" spans="1:29" s="14" customFormat="1">
      <c r="A328" s="1" t="s">
        <v>524</v>
      </c>
      <c r="B328" s="1" t="s">
        <v>525</v>
      </c>
      <c r="C328" s="1"/>
      <c r="D328" s="1" t="s">
        <v>569</v>
      </c>
      <c r="E328" s="1"/>
      <c r="F328" s="1">
        <v>58</v>
      </c>
      <c r="G328" s="1" t="s">
        <v>836</v>
      </c>
      <c r="H328" s="1" t="str">
        <f t="shared" si="5"/>
        <v>58종합평균단위전세가격</v>
      </c>
      <c r="I328" s="1" t="s">
        <v>872</v>
      </c>
      <c r="J328" s="13">
        <v>2234.7026739895596</v>
      </c>
      <c r="K328" s="13">
        <v>2230.6130323601442</v>
      </c>
      <c r="L328" s="13">
        <v>2232.3044643301523</v>
      </c>
      <c r="M328" s="13">
        <v>2238.4293673161687</v>
      </c>
      <c r="N328" s="13">
        <v>2236.5235594737374</v>
      </c>
      <c r="O328" s="13">
        <v>2236.4028937324733</v>
      </c>
      <c r="P328" s="13">
        <v>2227.8233474497542</v>
      </c>
      <c r="Q328" s="14">
        <v>2229.1408848974788</v>
      </c>
      <c r="R328" s="14">
        <v>2231.4696553201829</v>
      </c>
      <c r="S328" s="14">
        <v>2246.4514357504117</v>
      </c>
      <c r="T328" s="14">
        <v>2246.3274339051745</v>
      </c>
      <c r="U328" s="14">
        <v>2249.4157099495028</v>
      </c>
      <c r="V328" s="14">
        <v>2250.5214515952316</v>
      </c>
      <c r="W328" s="14">
        <v>2255.4193051641505</v>
      </c>
      <c r="X328" s="14">
        <v>2259.5420055355517</v>
      </c>
      <c r="Y328" s="14">
        <v>2272.5343130048582</v>
      </c>
      <c r="Z328" s="14">
        <v>2276.1002176703655</v>
      </c>
      <c r="AA328" s="14">
        <v>2280.9427426473421</v>
      </c>
      <c r="AB328" s="14">
        <v>2285.3129942009537</v>
      </c>
      <c r="AC328" s="14">
        <v>2303.4262253242332</v>
      </c>
    </row>
    <row r="329" spans="1:29" s="14" customFormat="1">
      <c r="A329" s="1" t="s">
        <v>524</v>
      </c>
      <c r="B329" s="1" t="s">
        <v>525</v>
      </c>
      <c r="C329" s="1"/>
      <c r="D329" s="1" t="s">
        <v>570</v>
      </c>
      <c r="E329" s="1"/>
      <c r="F329" s="1">
        <v>59</v>
      </c>
      <c r="G329" s="1" t="s">
        <v>836</v>
      </c>
      <c r="H329" s="1" t="str">
        <f t="shared" si="5"/>
        <v>59종합평균단위전세가격</v>
      </c>
      <c r="I329" s="1" t="s">
        <v>872</v>
      </c>
      <c r="J329" s="13">
        <v>2113.6289541650472</v>
      </c>
      <c r="K329" s="13">
        <v>2131.8961540437454</v>
      </c>
      <c r="L329" s="13">
        <v>2135.7912770353255</v>
      </c>
      <c r="M329" s="13">
        <v>2136.4559607886376</v>
      </c>
      <c r="N329" s="13">
        <v>2137.2600395655013</v>
      </c>
      <c r="O329" s="13">
        <v>2132.0141243549474</v>
      </c>
      <c r="P329" s="13">
        <v>2124.4520170042824</v>
      </c>
      <c r="Q329" s="14">
        <v>2126.2707579749981</v>
      </c>
      <c r="R329" s="14">
        <v>2147.49609598813</v>
      </c>
      <c r="S329" s="14">
        <v>2169.7281418915013</v>
      </c>
      <c r="T329" s="14">
        <v>2185.3410383018931</v>
      </c>
      <c r="U329" s="14">
        <v>2190.3821855380011</v>
      </c>
      <c r="V329" s="14">
        <v>2193.2177274197647</v>
      </c>
      <c r="W329" s="14">
        <v>2205.1481316056288</v>
      </c>
      <c r="X329" s="14">
        <v>2232.6369460509536</v>
      </c>
      <c r="Y329" s="14">
        <v>2260.567897683065</v>
      </c>
      <c r="Z329" s="14">
        <v>2273.7440920257836</v>
      </c>
      <c r="AA329" s="14">
        <v>2285.9766999681128</v>
      </c>
      <c r="AB329" s="14">
        <v>2289.1350533527921</v>
      </c>
      <c r="AC329" s="14">
        <v>2308.7938808895965</v>
      </c>
    </row>
    <row r="330" spans="1:29" s="14" customFormat="1">
      <c r="A330" s="1" t="s">
        <v>524</v>
      </c>
      <c r="B330" s="1" t="s">
        <v>525</v>
      </c>
      <c r="C330" s="1"/>
      <c r="D330" s="1" t="s">
        <v>571</v>
      </c>
      <c r="E330" s="1"/>
      <c r="F330" s="1">
        <v>60</v>
      </c>
      <c r="G330" s="1" t="s">
        <v>836</v>
      </c>
      <c r="H330" s="1" t="str">
        <f t="shared" ref="H330:H393" si="6">F330&amp;G330&amp;I330</f>
        <v>60종합평균단위전세가격</v>
      </c>
      <c r="I330" s="1" t="s">
        <v>872</v>
      </c>
      <c r="J330" s="13">
        <v>2838.3974240008697</v>
      </c>
      <c r="K330" s="13">
        <v>2840.8779628728198</v>
      </c>
      <c r="L330" s="13">
        <v>2842.7270574393956</v>
      </c>
      <c r="M330" s="13">
        <v>2846.244392711224</v>
      </c>
      <c r="N330" s="13">
        <v>2848.271504100418</v>
      </c>
      <c r="O330" s="13">
        <v>2846.8786275490233</v>
      </c>
      <c r="P330" s="13">
        <v>2848.2329899917604</v>
      </c>
      <c r="Q330" s="14">
        <v>2847.3691079345981</v>
      </c>
      <c r="R330" s="14">
        <v>2854.8323308553017</v>
      </c>
      <c r="S330" s="14">
        <v>2861.8591062804098</v>
      </c>
      <c r="T330" s="14">
        <v>2867.9243268307841</v>
      </c>
      <c r="U330" s="14">
        <v>2868.0311161272793</v>
      </c>
      <c r="V330" s="14">
        <v>2870.505180395955</v>
      </c>
      <c r="W330" s="14">
        <v>2871.9487133162893</v>
      </c>
      <c r="X330" s="14">
        <v>2893.4499370304275</v>
      </c>
      <c r="Y330" s="14">
        <v>2901.8575234256787</v>
      </c>
      <c r="Z330" s="14">
        <v>2903.3635862387805</v>
      </c>
      <c r="AA330" s="14">
        <v>2909.4768142673602</v>
      </c>
      <c r="AB330" s="14">
        <v>2915.7982701321462</v>
      </c>
      <c r="AC330" s="14">
        <v>2935.6984941236433</v>
      </c>
    </row>
    <row r="331" spans="1:29" s="14" customFormat="1">
      <c r="A331" s="1" t="s">
        <v>524</v>
      </c>
      <c r="B331" s="1" t="s">
        <v>525</v>
      </c>
      <c r="C331" s="1" t="s">
        <v>530</v>
      </c>
      <c r="D331" s="1"/>
      <c r="E331" s="1"/>
      <c r="F331" s="1">
        <v>61</v>
      </c>
      <c r="G331" s="1" t="s">
        <v>836</v>
      </c>
      <c r="H331" s="1" t="str">
        <f t="shared" si="6"/>
        <v>61종합평균단위전세가격</v>
      </c>
      <c r="I331" s="1" t="s">
        <v>872</v>
      </c>
      <c r="J331" s="13">
        <v>3041.229897365798</v>
      </c>
      <c r="K331" s="13">
        <v>3042.7583420285864</v>
      </c>
      <c r="L331" s="13">
        <v>3038.5769154166564</v>
      </c>
      <c r="M331" s="13">
        <v>3025.0574391662917</v>
      </c>
      <c r="N331" s="13">
        <v>3012.7388736578478</v>
      </c>
      <c r="O331" s="13">
        <v>2999.9925804495169</v>
      </c>
      <c r="P331" s="13">
        <v>2982.8753330341628</v>
      </c>
      <c r="Q331" s="14">
        <v>2973.3747949091035</v>
      </c>
      <c r="R331" s="14">
        <v>2992.388981142733</v>
      </c>
      <c r="S331" s="14">
        <v>3016.2210582275475</v>
      </c>
      <c r="T331" s="14">
        <v>3040.0661380364081</v>
      </c>
      <c r="U331" s="14">
        <v>3045.8951407791064</v>
      </c>
      <c r="V331" s="14">
        <v>3060.3386604910938</v>
      </c>
      <c r="W331" s="14">
        <v>3077.6318608223514</v>
      </c>
      <c r="X331" s="14">
        <v>3101.2652192977698</v>
      </c>
      <c r="Y331" s="14">
        <v>3116.4838301294249</v>
      </c>
      <c r="Z331" s="14">
        <v>3117.2411899029198</v>
      </c>
      <c r="AA331" s="14">
        <v>3118.7804209701958</v>
      </c>
      <c r="AB331" s="14">
        <v>3141.3935768905644</v>
      </c>
      <c r="AC331" s="14">
        <v>3175.3560856043418</v>
      </c>
    </row>
    <row r="332" spans="1:29" s="14" customFormat="1">
      <c r="A332" s="1" t="s">
        <v>524</v>
      </c>
      <c r="B332" s="1" t="s">
        <v>525</v>
      </c>
      <c r="C332" s="1" t="s">
        <v>531</v>
      </c>
      <c r="D332" s="1"/>
      <c r="E332" s="1"/>
      <c r="F332" s="1">
        <v>62</v>
      </c>
      <c r="G332" s="1" t="s">
        <v>836</v>
      </c>
      <c r="H332" s="1" t="str">
        <f t="shared" si="6"/>
        <v>62종합평균단위전세가격</v>
      </c>
      <c r="I332" s="1" t="s">
        <v>872</v>
      </c>
      <c r="J332" s="13">
        <v>2544.9814071334963</v>
      </c>
      <c r="K332" s="13">
        <v>2552.5880422975229</v>
      </c>
      <c r="L332" s="13">
        <v>2555.7800742223853</v>
      </c>
      <c r="M332" s="13">
        <v>2549.4076095145688</v>
      </c>
      <c r="N332" s="13">
        <v>2539.9115808403508</v>
      </c>
      <c r="O332" s="13">
        <v>2534.6193671529768</v>
      </c>
      <c r="P332" s="13">
        <v>2526.295589518204</v>
      </c>
      <c r="Q332" s="14">
        <v>2523.4558577691882</v>
      </c>
      <c r="R332" s="14">
        <v>2535.0753242302326</v>
      </c>
      <c r="S332" s="14">
        <v>2549.2832603177867</v>
      </c>
      <c r="T332" s="14">
        <v>2559.2675597208372</v>
      </c>
      <c r="U332" s="14">
        <v>2548.9807732346617</v>
      </c>
      <c r="V332" s="14">
        <v>2556.760073082803</v>
      </c>
      <c r="W332" s="14">
        <v>2568.5793884547866</v>
      </c>
      <c r="X332" s="14">
        <v>2594.4755924419173</v>
      </c>
      <c r="Y332" s="14">
        <v>2607.3272921198068</v>
      </c>
      <c r="Z332" s="14">
        <v>2618.5348247992238</v>
      </c>
      <c r="AA332" s="14">
        <v>2627.214245579466</v>
      </c>
      <c r="AB332" s="14">
        <v>2641.0392795425923</v>
      </c>
      <c r="AC332" s="14">
        <v>2660.6822713065849</v>
      </c>
    </row>
    <row r="333" spans="1:29" s="14" customFormat="1">
      <c r="A333" s="1" t="s">
        <v>524</v>
      </c>
      <c r="B333" s="1" t="s">
        <v>525</v>
      </c>
      <c r="C333" s="1"/>
      <c r="D333" s="1" t="s">
        <v>572</v>
      </c>
      <c r="E333" s="1"/>
      <c r="F333" s="1">
        <v>63</v>
      </c>
      <c r="G333" s="1" t="s">
        <v>836</v>
      </c>
      <c r="H333" s="1" t="str">
        <f t="shared" si="6"/>
        <v>63종합평균단위전세가격</v>
      </c>
      <c r="I333" s="1" t="s">
        <v>872</v>
      </c>
      <c r="J333" s="13">
        <v>2816.3662462172124</v>
      </c>
      <c r="K333" s="13">
        <v>2815.9555853361067</v>
      </c>
      <c r="L333" s="13">
        <v>2810.3188374397832</v>
      </c>
      <c r="M333" s="13">
        <v>2792.5311231610435</v>
      </c>
      <c r="N333" s="13">
        <v>2792.5311231610435</v>
      </c>
      <c r="O333" s="13">
        <v>2790.0119557838821</v>
      </c>
      <c r="P333" s="13">
        <v>2779.9977997375859</v>
      </c>
      <c r="Q333" s="14">
        <v>2776.7169584871285</v>
      </c>
      <c r="R333" s="14">
        <v>2785.3214329059351</v>
      </c>
      <c r="S333" s="14">
        <v>2810.1166973378627</v>
      </c>
      <c r="T333" s="14">
        <v>2826.6829421668199</v>
      </c>
      <c r="U333" s="14">
        <v>2801.3414807694353</v>
      </c>
      <c r="V333" s="14">
        <v>2807.3941425783073</v>
      </c>
      <c r="W333" s="14">
        <v>2824.704733007401</v>
      </c>
      <c r="X333" s="14">
        <v>2859.5012949050997</v>
      </c>
      <c r="Y333" s="14">
        <v>2868.7202396711491</v>
      </c>
      <c r="Z333" s="14">
        <v>2874.1438539705446</v>
      </c>
      <c r="AA333" s="14">
        <v>2876.8685311583149</v>
      </c>
      <c r="AB333" s="14">
        <v>2884.1115638900078</v>
      </c>
      <c r="AC333" s="14">
        <v>2901.013238734256</v>
      </c>
    </row>
    <row r="334" spans="1:29" s="14" customFormat="1">
      <c r="A334" s="1" t="s">
        <v>524</v>
      </c>
      <c r="B334" s="1" t="s">
        <v>525</v>
      </c>
      <c r="C334" s="1"/>
      <c r="D334" s="1" t="s">
        <v>573</v>
      </c>
      <c r="E334" s="1"/>
      <c r="F334" s="1">
        <v>64</v>
      </c>
      <c r="G334" s="1" t="s">
        <v>836</v>
      </c>
      <c r="H334" s="1" t="str">
        <f t="shared" si="6"/>
        <v>64종합평균단위전세가격</v>
      </c>
      <c r="I334" s="1" t="s">
        <v>872</v>
      </c>
      <c r="J334" s="13">
        <v>2376.7617362305828</v>
      </c>
      <c r="K334" s="13">
        <v>2387.3101489220635</v>
      </c>
      <c r="L334" s="13">
        <v>2394.1705378813081</v>
      </c>
      <c r="M334" s="13">
        <v>2372.0207710685945</v>
      </c>
      <c r="N334" s="13">
        <v>2350.3667942251514</v>
      </c>
      <c r="O334" s="13">
        <v>2339.7847709435141</v>
      </c>
      <c r="P334" s="13">
        <v>2326.4237358192036</v>
      </c>
      <c r="Q334" s="14">
        <v>2320.8960738359547</v>
      </c>
      <c r="R334" s="14">
        <v>2329.3008932387256</v>
      </c>
      <c r="S334" s="14">
        <v>2342.5097622658172</v>
      </c>
      <c r="T334" s="14">
        <v>2359.2078560231835</v>
      </c>
      <c r="U334" s="14">
        <v>2352.6345104266816</v>
      </c>
      <c r="V334" s="14">
        <v>2362.5322096288278</v>
      </c>
      <c r="W334" s="14">
        <v>2374.139423409023</v>
      </c>
      <c r="X334" s="14">
        <v>2393.692801581909</v>
      </c>
      <c r="Y334" s="14">
        <v>2407.3216695629126</v>
      </c>
      <c r="Z334" s="14">
        <v>2417.4084243455377</v>
      </c>
      <c r="AA334" s="14">
        <v>2424.1550883239338</v>
      </c>
      <c r="AB334" s="14">
        <v>2436.6184151222747</v>
      </c>
      <c r="AC334" s="14">
        <v>2456.5749729943882</v>
      </c>
    </row>
    <row r="335" spans="1:29" s="14" customFormat="1">
      <c r="A335" s="1" t="s">
        <v>524</v>
      </c>
      <c r="B335" s="1" t="s">
        <v>525</v>
      </c>
      <c r="C335" s="1"/>
      <c r="D335" s="1" t="s">
        <v>574</v>
      </c>
      <c r="E335" s="1"/>
      <c r="F335" s="1">
        <v>65</v>
      </c>
      <c r="G335" s="1" t="s">
        <v>836</v>
      </c>
      <c r="H335" s="1" t="str">
        <f t="shared" si="6"/>
        <v>65종합평균단위전세가격</v>
      </c>
      <c r="I335" s="1" t="s">
        <v>872</v>
      </c>
      <c r="J335" s="13">
        <v>2413.1434707998142</v>
      </c>
      <c r="K335" s="13">
        <v>2417.3357129506317</v>
      </c>
      <c r="L335" s="13">
        <v>2422.0501524271085</v>
      </c>
      <c r="M335" s="13">
        <v>2413.0162038161711</v>
      </c>
      <c r="N335" s="13">
        <v>2387.2920179921161</v>
      </c>
      <c r="O335" s="13">
        <v>2383.3936107782069</v>
      </c>
      <c r="P335" s="13">
        <v>2369.7710093979044</v>
      </c>
      <c r="Q335" s="14">
        <v>2367.1070911526217</v>
      </c>
      <c r="R335" s="14">
        <v>2375.851986274628</v>
      </c>
      <c r="S335" s="14">
        <v>2388.6471335379606</v>
      </c>
      <c r="T335" s="14">
        <v>2394.5973537763639</v>
      </c>
      <c r="U335" s="14">
        <v>2388.8661536471718</v>
      </c>
      <c r="V335" s="14">
        <v>2400.301361006771</v>
      </c>
      <c r="W335" s="14">
        <v>2408.7873795180967</v>
      </c>
      <c r="X335" s="14">
        <v>2428.2277231359953</v>
      </c>
      <c r="Y335" s="14">
        <v>2449.1826677300696</v>
      </c>
      <c r="Z335" s="14">
        <v>2471.1787018997575</v>
      </c>
      <c r="AA335" s="14">
        <v>2484.9603694837633</v>
      </c>
      <c r="AB335" s="14">
        <v>2499.0286116863676</v>
      </c>
      <c r="AC335" s="14">
        <v>2509.1157304053622</v>
      </c>
    </row>
    <row r="336" spans="1:29" s="14" customFormat="1">
      <c r="A336" s="1" t="s">
        <v>524</v>
      </c>
      <c r="B336" s="1" t="s">
        <v>525</v>
      </c>
      <c r="C336" s="1"/>
      <c r="D336" s="1" t="s">
        <v>575</v>
      </c>
      <c r="E336" s="1"/>
      <c r="F336" s="1">
        <v>66</v>
      </c>
      <c r="G336" s="1" t="s">
        <v>836</v>
      </c>
      <c r="H336" s="1" t="str">
        <f t="shared" si="6"/>
        <v>66종합평균단위전세가격</v>
      </c>
      <c r="I336" s="1" t="s">
        <v>872</v>
      </c>
      <c r="J336" s="13">
        <v>1944.5931430296293</v>
      </c>
      <c r="K336" s="13">
        <v>1962.5272147110904</v>
      </c>
      <c r="L336" s="13">
        <v>1958.6870124619054</v>
      </c>
      <c r="M336" s="13">
        <v>1929.3717695767461</v>
      </c>
      <c r="N336" s="13">
        <v>1916.7234353787019</v>
      </c>
      <c r="O336" s="13">
        <v>1915.3082574409509</v>
      </c>
      <c r="P336" s="13">
        <v>1912.3187490939399</v>
      </c>
      <c r="Q336" s="14">
        <v>1875.9249157757572</v>
      </c>
      <c r="R336" s="14">
        <v>1872.225618855929</v>
      </c>
      <c r="S336" s="14">
        <v>1878.550218703024</v>
      </c>
      <c r="T336" s="14">
        <v>1881.7809608626196</v>
      </c>
      <c r="U336" s="14">
        <v>1891.4168683512737</v>
      </c>
      <c r="V336" s="14">
        <v>1893.4227642109845</v>
      </c>
      <c r="W336" s="14">
        <v>1895.3686474756205</v>
      </c>
      <c r="X336" s="14">
        <v>1894.7955427431202</v>
      </c>
      <c r="Y336" s="14">
        <v>1895.903341920965</v>
      </c>
      <c r="Z336" s="14">
        <v>1899.4977702284157</v>
      </c>
      <c r="AA336" s="14">
        <v>1910.4536004546458</v>
      </c>
      <c r="AB336" s="14">
        <v>1923.6177119382687</v>
      </c>
      <c r="AC336" s="14">
        <v>1934.8194873843947</v>
      </c>
    </row>
    <row r="337" spans="1:29" s="14" customFormat="1">
      <c r="A337" s="1" t="s">
        <v>524</v>
      </c>
      <c r="B337" s="1" t="s">
        <v>525</v>
      </c>
      <c r="C337" s="1"/>
      <c r="D337" s="1" t="s">
        <v>576</v>
      </c>
      <c r="E337" s="1"/>
      <c r="F337" s="1">
        <v>67</v>
      </c>
      <c r="G337" s="1" t="s">
        <v>836</v>
      </c>
      <c r="H337" s="1" t="str">
        <f t="shared" si="6"/>
        <v>67종합평균단위전세가격</v>
      </c>
      <c r="I337" s="1" t="s">
        <v>872</v>
      </c>
      <c r="J337" s="13">
        <v>2693.5260274809611</v>
      </c>
      <c r="K337" s="13">
        <v>2690.2634496873161</v>
      </c>
      <c r="L337" s="13">
        <v>2689.4072880291556</v>
      </c>
      <c r="M337" s="13">
        <v>2691.5308535285267</v>
      </c>
      <c r="N337" s="13">
        <v>2689.9074902524003</v>
      </c>
      <c r="O337" s="13">
        <v>2685.8215021643341</v>
      </c>
      <c r="P337" s="13">
        <v>2682.6392853111679</v>
      </c>
      <c r="Q337" s="14">
        <v>2681.9741114838534</v>
      </c>
      <c r="R337" s="14">
        <v>2708.4751723668805</v>
      </c>
      <c r="S337" s="14">
        <v>2723.9476516232453</v>
      </c>
      <c r="T337" s="14">
        <v>2745.8883680137033</v>
      </c>
      <c r="U337" s="14">
        <v>2747.8298480353128</v>
      </c>
      <c r="V337" s="14">
        <v>2751.3164712539578</v>
      </c>
      <c r="W337" s="14">
        <v>2765.3643665939744</v>
      </c>
      <c r="X337" s="14">
        <v>2776.860155386616</v>
      </c>
      <c r="Y337" s="14">
        <v>2783.594246907418</v>
      </c>
      <c r="Z337" s="14">
        <v>2794.8220297990792</v>
      </c>
      <c r="AA337" s="14">
        <v>2819.6150552500935</v>
      </c>
      <c r="AB337" s="14">
        <v>2859.833324011533</v>
      </c>
      <c r="AC337" s="14">
        <v>2897.4518680283882</v>
      </c>
    </row>
    <row r="338" spans="1:29" s="14" customFormat="1">
      <c r="A338" s="1" t="s">
        <v>524</v>
      </c>
      <c r="B338" s="1" t="s">
        <v>525</v>
      </c>
      <c r="C338" s="1"/>
      <c r="D338" s="1" t="s">
        <v>577</v>
      </c>
      <c r="E338" s="1"/>
      <c r="F338" s="1">
        <v>68</v>
      </c>
      <c r="G338" s="1" t="s">
        <v>836</v>
      </c>
      <c r="H338" s="1" t="str">
        <f t="shared" si="6"/>
        <v>68종합평균단위전세가격</v>
      </c>
      <c r="I338" s="1" t="s">
        <v>872</v>
      </c>
      <c r="J338" s="13">
        <v>2725.6725928804681</v>
      </c>
      <c r="K338" s="13">
        <v>2742.3243907210267</v>
      </c>
      <c r="L338" s="13">
        <v>2740.9256291282559</v>
      </c>
      <c r="M338" s="13">
        <v>2747.8193513569749</v>
      </c>
      <c r="N338" s="13">
        <v>2743.1639207717085</v>
      </c>
      <c r="O338" s="13">
        <v>2732.6980484125761</v>
      </c>
      <c r="P338" s="13">
        <v>2725.6862284565541</v>
      </c>
      <c r="Q338" s="14">
        <v>2728.8741209736804</v>
      </c>
      <c r="R338" s="14">
        <v>2746.6593312366731</v>
      </c>
      <c r="S338" s="14">
        <v>2770.3855228695779</v>
      </c>
      <c r="T338" s="14">
        <v>2795.0549472512575</v>
      </c>
      <c r="U338" s="14">
        <v>2783.5011247219791</v>
      </c>
      <c r="V338" s="14">
        <v>2793.8704867792453</v>
      </c>
      <c r="W338" s="14">
        <v>2811.2291576212779</v>
      </c>
      <c r="X338" s="14">
        <v>2829.8228418577114</v>
      </c>
      <c r="Y338" s="14">
        <v>2854.744684680682</v>
      </c>
      <c r="Z338" s="14">
        <v>2874.4947270431617</v>
      </c>
      <c r="AA338" s="14">
        <v>2880.2439650610554</v>
      </c>
      <c r="AB338" s="14">
        <v>2893.325470526227</v>
      </c>
      <c r="AC338" s="14">
        <v>2919.2039578986332</v>
      </c>
    </row>
    <row r="339" spans="1:29" s="14" customFormat="1">
      <c r="A339" s="1" t="s">
        <v>524</v>
      </c>
      <c r="B339" s="1" t="s">
        <v>525</v>
      </c>
      <c r="C339" s="1"/>
      <c r="D339" s="1" t="s">
        <v>578</v>
      </c>
      <c r="E339" s="1"/>
      <c r="F339" s="1">
        <v>69</v>
      </c>
      <c r="G339" s="1" t="s">
        <v>836</v>
      </c>
      <c r="H339" s="1" t="str">
        <f t="shared" si="6"/>
        <v>69종합평균단위전세가격</v>
      </c>
      <c r="I339" s="1" t="s">
        <v>872</v>
      </c>
      <c r="J339" s="13">
        <v>2580.8362000635057</v>
      </c>
      <c r="K339" s="13">
        <v>2592.6593818646088</v>
      </c>
      <c r="L339" s="13">
        <v>2609.5560507515629</v>
      </c>
      <c r="M339" s="13">
        <v>2628.9219725944331</v>
      </c>
      <c r="N339" s="13">
        <v>2629.6683594835063</v>
      </c>
      <c r="O339" s="13">
        <v>2628.8438261647916</v>
      </c>
      <c r="P339" s="13">
        <v>2625.3095731200606</v>
      </c>
      <c r="Q339" s="14">
        <v>2634.2194008805936</v>
      </c>
      <c r="R339" s="14">
        <v>2644.2551448385925</v>
      </c>
      <c r="S339" s="14">
        <v>2644.2542139910834</v>
      </c>
      <c r="T339" s="14">
        <v>2622.2789138365661</v>
      </c>
      <c r="U339" s="14">
        <v>2615.349289751764</v>
      </c>
      <c r="V339" s="14">
        <v>2623.0876392805167</v>
      </c>
      <c r="W339" s="14">
        <v>2630.3673941646321</v>
      </c>
      <c r="X339" s="14">
        <v>2691.6138742251123</v>
      </c>
      <c r="Y339" s="14">
        <v>2700.3182225870255</v>
      </c>
      <c r="Z339" s="14">
        <v>2705.6364889699616</v>
      </c>
      <c r="AA339" s="14">
        <v>2706.3922144508283</v>
      </c>
      <c r="AB339" s="14">
        <v>2707.2808672124447</v>
      </c>
      <c r="AC339" s="14">
        <v>2721.0963103655754</v>
      </c>
    </row>
    <row r="340" spans="1:29" s="14" customFormat="1">
      <c r="A340" s="1" t="s">
        <v>524</v>
      </c>
      <c r="B340" s="1" t="s">
        <v>525</v>
      </c>
      <c r="C340" s="1" t="s">
        <v>532</v>
      </c>
      <c r="D340" s="1"/>
      <c r="E340" s="1"/>
      <c r="F340" s="1">
        <v>70</v>
      </c>
      <c r="G340" s="1" t="s">
        <v>836</v>
      </c>
      <c r="H340" s="1" t="str">
        <f t="shared" si="6"/>
        <v>70종합평균단위전세가격</v>
      </c>
      <c r="I340" s="1" t="s">
        <v>872</v>
      </c>
      <c r="J340" s="13">
        <v>3664.5877043942842</v>
      </c>
      <c r="K340" s="13">
        <v>3658.4810880420177</v>
      </c>
      <c r="L340" s="13">
        <v>3645.0375618284147</v>
      </c>
      <c r="M340" s="13">
        <v>3622.5404352080009</v>
      </c>
      <c r="N340" s="13">
        <v>3606.6763669809206</v>
      </c>
      <c r="O340" s="13">
        <v>3584.5667028907451</v>
      </c>
      <c r="P340" s="13">
        <v>3556.4036222960731</v>
      </c>
      <c r="Q340" s="14">
        <v>3538.5361757826981</v>
      </c>
      <c r="R340" s="14">
        <v>3566.839168716519</v>
      </c>
      <c r="S340" s="14">
        <v>3602.7605187052723</v>
      </c>
      <c r="T340" s="14">
        <v>3644.0166855955767</v>
      </c>
      <c r="U340" s="14">
        <v>3668.104463440829</v>
      </c>
      <c r="V340" s="14">
        <v>3690.8925591972638</v>
      </c>
      <c r="W340" s="14">
        <v>3715.0398625194821</v>
      </c>
      <c r="X340" s="14">
        <v>3735.8398081071073</v>
      </c>
      <c r="Y340" s="14">
        <v>3762.9421692117253</v>
      </c>
      <c r="Z340" s="14">
        <v>3750.4313080834618</v>
      </c>
      <c r="AA340" s="14">
        <v>3742.9048887308841</v>
      </c>
      <c r="AB340" s="14">
        <v>3776.6760172982126</v>
      </c>
      <c r="AC340" s="14">
        <v>3828.81951840385</v>
      </c>
    </row>
    <row r="341" spans="1:29" s="14" customFormat="1">
      <c r="A341" s="1" t="s">
        <v>524</v>
      </c>
      <c r="B341" s="1" t="s">
        <v>525</v>
      </c>
      <c r="C341" s="1"/>
      <c r="D341" s="1" t="s">
        <v>579</v>
      </c>
      <c r="E341" s="1"/>
      <c r="F341" s="1">
        <v>71</v>
      </c>
      <c r="G341" s="1" t="s">
        <v>836</v>
      </c>
      <c r="H341" s="1" t="str">
        <f t="shared" si="6"/>
        <v>71종합평균단위전세가격</v>
      </c>
      <c r="I341" s="1" t="s">
        <v>872</v>
      </c>
      <c r="J341" s="13">
        <v>3785.9480264210952</v>
      </c>
      <c r="K341" s="13">
        <v>3782.1864462522967</v>
      </c>
      <c r="L341" s="13">
        <v>3793.1280984610275</v>
      </c>
      <c r="M341" s="13">
        <v>3785.6772973378188</v>
      </c>
      <c r="N341" s="13">
        <v>3784.2595961218658</v>
      </c>
      <c r="O341" s="13">
        <v>3772.2133580997393</v>
      </c>
      <c r="P341" s="13">
        <v>3758.1960574107297</v>
      </c>
      <c r="Q341" s="14">
        <v>3757.12266619805</v>
      </c>
      <c r="R341" s="14">
        <v>3760.9377742372708</v>
      </c>
      <c r="S341" s="14">
        <v>3775.0862857177131</v>
      </c>
      <c r="T341" s="14">
        <v>3859.3353105377828</v>
      </c>
      <c r="U341" s="14">
        <v>3920.5559612427742</v>
      </c>
      <c r="V341" s="14">
        <v>3950.9719787549843</v>
      </c>
      <c r="W341" s="14">
        <v>3958.603152842526</v>
      </c>
      <c r="X341" s="14">
        <v>3989.1289357907704</v>
      </c>
      <c r="Y341" s="14">
        <v>3971.3001754819802</v>
      </c>
      <c r="Z341" s="14">
        <v>3960.3229300070957</v>
      </c>
      <c r="AA341" s="14">
        <v>3955.7961688348873</v>
      </c>
      <c r="AB341" s="14">
        <v>3991.4252630020314</v>
      </c>
      <c r="AC341" s="14">
        <v>4034.6085057789192</v>
      </c>
    </row>
    <row r="342" spans="1:29" s="14" customFormat="1">
      <c r="A342" s="1" t="s">
        <v>524</v>
      </c>
      <c r="B342" s="1" t="s">
        <v>525</v>
      </c>
      <c r="C342" s="1"/>
      <c r="D342" s="1" t="s">
        <v>580</v>
      </c>
      <c r="E342" s="1"/>
      <c r="F342" s="1">
        <v>72</v>
      </c>
      <c r="G342" s="1" t="s">
        <v>836</v>
      </c>
      <c r="H342" s="1" t="str">
        <f t="shared" si="6"/>
        <v>72종합평균단위전세가격</v>
      </c>
      <c r="I342" s="1" t="s">
        <v>872</v>
      </c>
      <c r="J342" s="13">
        <v>4331.713634976265</v>
      </c>
      <c r="K342" s="13">
        <v>4305.2724090809461</v>
      </c>
      <c r="L342" s="13">
        <v>4270.7362081236251</v>
      </c>
      <c r="M342" s="13">
        <v>4200.0006498766597</v>
      </c>
      <c r="N342" s="13">
        <v>4160.7368896109019</v>
      </c>
      <c r="O342" s="13">
        <v>4117.0738094883955</v>
      </c>
      <c r="P342" s="13">
        <v>4102.1084335687838</v>
      </c>
      <c r="Q342" s="14">
        <v>4078.1677741511116</v>
      </c>
      <c r="R342" s="14">
        <v>4083.0595490116198</v>
      </c>
      <c r="S342" s="14">
        <v>4127.0443705205962</v>
      </c>
      <c r="T342" s="14">
        <v>4159.4173701847903</v>
      </c>
      <c r="U342" s="14">
        <v>4183.4807556377718</v>
      </c>
      <c r="V342" s="14">
        <v>4208.832016362886</v>
      </c>
      <c r="W342" s="14">
        <v>4254.0789516762652</v>
      </c>
      <c r="X342" s="14">
        <v>4281.8330948859066</v>
      </c>
      <c r="Y342" s="14">
        <v>4264.8010097488559</v>
      </c>
      <c r="Z342" s="14">
        <v>4257.4287644244832</v>
      </c>
      <c r="AA342" s="14">
        <v>4246.9685529001545</v>
      </c>
      <c r="AB342" s="14">
        <v>4279.5348081359434</v>
      </c>
      <c r="AC342" s="14">
        <v>4352.116796280794</v>
      </c>
    </row>
    <row r="343" spans="1:29" s="14" customFormat="1">
      <c r="A343" s="1" t="s">
        <v>524</v>
      </c>
      <c r="B343" s="1" t="s">
        <v>525</v>
      </c>
      <c r="C343" s="1"/>
      <c r="D343" s="1" t="s">
        <v>581</v>
      </c>
      <c r="E343" s="1"/>
      <c r="F343" s="1">
        <v>73</v>
      </c>
      <c r="G343" s="1" t="s">
        <v>836</v>
      </c>
      <c r="H343" s="1" t="str">
        <f t="shared" si="6"/>
        <v>73종합평균단위전세가격</v>
      </c>
      <c r="I343" s="1" t="s">
        <v>872</v>
      </c>
      <c r="J343" s="13">
        <v>3626.8914634113344</v>
      </c>
      <c r="K343" s="13">
        <v>3628.3469675343122</v>
      </c>
      <c r="L343" s="13">
        <v>3607.9223087215246</v>
      </c>
      <c r="M343" s="13">
        <v>3607.790634659656</v>
      </c>
      <c r="N343" s="13">
        <v>3599.6375831778687</v>
      </c>
      <c r="O343" s="13">
        <v>3569.7220190063263</v>
      </c>
      <c r="P343" s="13">
        <v>3513.2378612282823</v>
      </c>
      <c r="Q343" s="14">
        <v>3497.0457240683377</v>
      </c>
      <c r="R343" s="14">
        <v>3530.280812187882</v>
      </c>
      <c r="S343" s="14">
        <v>3559.749495510066</v>
      </c>
      <c r="T343" s="14">
        <v>3597.2566641554217</v>
      </c>
      <c r="U343" s="14">
        <v>3611.326791203634</v>
      </c>
      <c r="V343" s="14">
        <v>3642.4415708122469</v>
      </c>
      <c r="W343" s="14">
        <v>3661.8830650647769</v>
      </c>
      <c r="X343" s="14">
        <v>3675.0928904681696</v>
      </c>
      <c r="Y343" s="14">
        <v>3805.427451463851</v>
      </c>
      <c r="Z343" s="14">
        <v>3788.8635695890885</v>
      </c>
      <c r="AA343" s="14">
        <v>3779.8814506210251</v>
      </c>
      <c r="AB343" s="14">
        <v>3823.9303977141612</v>
      </c>
      <c r="AC343" s="14">
        <v>3884.9962390661199</v>
      </c>
    </row>
    <row r="344" spans="1:29" s="14" customFormat="1">
      <c r="A344" s="1" t="s">
        <v>524</v>
      </c>
      <c r="B344" s="1" t="s">
        <v>525</v>
      </c>
      <c r="C344" s="1"/>
      <c r="D344" s="1" t="s">
        <v>582</v>
      </c>
      <c r="E344" s="1"/>
      <c r="F344" s="1">
        <v>74</v>
      </c>
      <c r="G344" s="1" t="s">
        <v>836</v>
      </c>
      <c r="H344" s="1" t="str">
        <f t="shared" si="6"/>
        <v>74종합평균단위전세가격</v>
      </c>
      <c r="I344" s="1" t="s">
        <v>872</v>
      </c>
      <c r="J344" s="13">
        <v>2623.9281086307378</v>
      </c>
      <c r="K344" s="13">
        <v>2633.4186731143895</v>
      </c>
      <c r="L344" s="13">
        <v>2635.2464100914785</v>
      </c>
      <c r="M344" s="13">
        <v>2632.9763640608217</v>
      </c>
      <c r="N344" s="13">
        <v>2624.0743517700857</v>
      </c>
      <c r="O344" s="13">
        <v>2634.3727142449247</v>
      </c>
      <c r="P344" s="13">
        <v>2614.847504239855</v>
      </c>
      <c r="Q344" s="14">
        <v>2585.4170786049563</v>
      </c>
      <c r="R344" s="14">
        <v>2666.2789131173963</v>
      </c>
      <c r="S344" s="14">
        <v>2723.3900695102793</v>
      </c>
      <c r="T344" s="14">
        <v>2737.5250435039557</v>
      </c>
      <c r="U344" s="14">
        <v>2731.0045058324667</v>
      </c>
      <c r="V344" s="14">
        <v>2729.2224355008425</v>
      </c>
      <c r="W344" s="14">
        <v>2747.0300071381785</v>
      </c>
      <c r="X344" s="14">
        <v>2758.948382045075</v>
      </c>
      <c r="Y344" s="14">
        <v>2744.3774350600415</v>
      </c>
      <c r="Z344" s="14">
        <v>2728.6499512300788</v>
      </c>
      <c r="AA344" s="14">
        <v>2724.4164479233559</v>
      </c>
      <c r="AB344" s="14">
        <v>2742.9313868730924</v>
      </c>
      <c r="AC344" s="14">
        <v>2761.3780445511934</v>
      </c>
    </row>
    <row r="345" spans="1:29" s="14" customFormat="1">
      <c r="A345" s="1" t="s">
        <v>521</v>
      </c>
      <c r="B345" s="1"/>
      <c r="C345" s="1"/>
      <c r="D345" s="1"/>
      <c r="E345" s="1"/>
      <c r="F345" s="1">
        <v>75</v>
      </c>
      <c r="G345" s="1" t="s">
        <v>836</v>
      </c>
      <c r="H345" s="1" t="str">
        <f t="shared" si="6"/>
        <v>75종합평균단위전세가격</v>
      </c>
      <c r="I345" s="1" t="s">
        <v>872</v>
      </c>
      <c r="J345" s="13">
        <v>2020.4617858290408</v>
      </c>
      <c r="K345" s="13">
        <v>2022.3318678509759</v>
      </c>
      <c r="L345" s="13">
        <v>2020.8058925657147</v>
      </c>
      <c r="M345" s="13">
        <v>2016.024311098618</v>
      </c>
      <c r="N345" s="13">
        <v>2011.1917910862726</v>
      </c>
      <c r="O345" s="13">
        <v>2006.2135545145079</v>
      </c>
      <c r="P345" s="13">
        <v>1998.5093503258147</v>
      </c>
      <c r="Q345" s="14">
        <v>1994.6364408087341</v>
      </c>
      <c r="R345" s="14">
        <v>2001.9837086038701</v>
      </c>
      <c r="S345" s="14">
        <v>2012.3542122437207</v>
      </c>
      <c r="T345" s="14">
        <v>2020.4381571249355</v>
      </c>
      <c r="U345" s="14">
        <v>2019.3134748377893</v>
      </c>
      <c r="V345" s="14">
        <v>2024.3721148674874</v>
      </c>
      <c r="W345" s="14">
        <v>2030.9698354699324</v>
      </c>
      <c r="X345" s="14">
        <v>2043.082924405636</v>
      </c>
      <c r="Y345" s="14">
        <v>2054.5968105330667</v>
      </c>
      <c r="Z345" s="14">
        <v>2059.6729369655591</v>
      </c>
      <c r="AA345" s="14">
        <v>2064.0908556007475</v>
      </c>
      <c r="AB345" s="14">
        <v>2074.7166021596136</v>
      </c>
      <c r="AC345" s="14">
        <v>2092.0303962402795</v>
      </c>
    </row>
    <row r="346" spans="1:29" s="14" customFormat="1">
      <c r="A346" s="1" t="s">
        <v>524</v>
      </c>
      <c r="B346" s="1" t="s">
        <v>533</v>
      </c>
      <c r="C346" s="1"/>
      <c r="D346" s="1"/>
      <c r="E346" s="1"/>
      <c r="F346" s="1">
        <v>76</v>
      </c>
      <c r="G346" s="1" t="s">
        <v>836</v>
      </c>
      <c r="H346" s="1" t="str">
        <f t="shared" si="6"/>
        <v>76종합평균단위전세가격</v>
      </c>
      <c r="I346" s="1" t="s">
        <v>872</v>
      </c>
      <c r="J346" s="13">
        <v>1668.8475460520588</v>
      </c>
      <c r="K346" s="13">
        <v>1671.3602884366496</v>
      </c>
      <c r="L346" s="13">
        <v>1669.1371658036326</v>
      </c>
      <c r="M346" s="13">
        <v>1666.6472791299861</v>
      </c>
      <c r="N346" s="13">
        <v>1663.4631867450012</v>
      </c>
      <c r="O346" s="13">
        <v>1659.9420105434613</v>
      </c>
      <c r="P346" s="13">
        <v>1653.3887552378137</v>
      </c>
      <c r="Q346" s="14">
        <v>1649.6381011349147</v>
      </c>
      <c r="R346" s="14">
        <v>1653.0731212256317</v>
      </c>
      <c r="S346" s="14">
        <v>1659.1508193208633</v>
      </c>
      <c r="T346" s="14">
        <v>1662.228032809451</v>
      </c>
      <c r="U346" s="14">
        <v>1660.2481053372992</v>
      </c>
      <c r="V346" s="14">
        <v>1662.8442307112193</v>
      </c>
      <c r="W346" s="14">
        <v>1664.9118784029977</v>
      </c>
      <c r="X346" s="14">
        <v>1671.7813146387678</v>
      </c>
      <c r="Y346" s="14">
        <v>1684.0613063697194</v>
      </c>
      <c r="Z346" s="14">
        <v>1690.3763643009277</v>
      </c>
      <c r="AA346" s="14">
        <v>1695.7589229059568</v>
      </c>
      <c r="AB346" s="14">
        <v>1702.4924699206395</v>
      </c>
      <c r="AC346" s="14">
        <v>1714.9548928126271</v>
      </c>
    </row>
    <row r="347" spans="1:29" s="14" customFormat="1">
      <c r="A347" s="1" t="s">
        <v>524</v>
      </c>
      <c r="B347" s="1" t="s">
        <v>533</v>
      </c>
      <c r="C347" s="1" t="s">
        <v>534</v>
      </c>
      <c r="D347" s="1"/>
      <c r="E347" s="1"/>
      <c r="F347" s="1">
        <v>77</v>
      </c>
      <c r="G347" s="1" t="s">
        <v>836</v>
      </c>
      <c r="H347" s="1" t="str">
        <f t="shared" si="6"/>
        <v>77종합평균단위전세가격</v>
      </c>
      <c r="I347" s="1" t="s">
        <v>872</v>
      </c>
      <c r="J347" s="13">
        <v>2476.5254021263431</v>
      </c>
      <c r="K347" s="13">
        <v>2480.5138722798833</v>
      </c>
      <c r="L347" s="13">
        <v>2474.8361275144666</v>
      </c>
      <c r="M347" s="13">
        <v>2469.5301594313009</v>
      </c>
      <c r="N347" s="13">
        <v>2463.7252929811434</v>
      </c>
      <c r="O347" s="13">
        <v>2454.9275658989886</v>
      </c>
      <c r="P347" s="13">
        <v>2435.2897259865845</v>
      </c>
      <c r="Q347" s="14">
        <v>2427.0142707721698</v>
      </c>
      <c r="R347" s="14">
        <v>2424.367503911014</v>
      </c>
      <c r="S347" s="14">
        <v>2426.4978006824717</v>
      </c>
      <c r="T347" s="14">
        <v>2426.4914013250764</v>
      </c>
      <c r="U347" s="14">
        <v>2430.6586267511707</v>
      </c>
      <c r="V347" s="14">
        <v>2427.3014983223838</v>
      </c>
      <c r="W347" s="14">
        <v>2427.025024594886</v>
      </c>
      <c r="X347" s="14">
        <v>2437.859305873365</v>
      </c>
      <c r="Y347" s="14">
        <v>2459.9080493575948</v>
      </c>
      <c r="Z347" s="14">
        <v>2469.3559290142507</v>
      </c>
      <c r="AA347" s="14">
        <v>2482.465219614277</v>
      </c>
      <c r="AB347" s="14">
        <v>2499.7708886547975</v>
      </c>
      <c r="AC347" s="14">
        <v>2522.5937608533218</v>
      </c>
    </row>
    <row r="348" spans="1:29" s="14" customFormat="1">
      <c r="A348" s="1" t="s">
        <v>524</v>
      </c>
      <c r="B348" s="1" t="s">
        <v>533</v>
      </c>
      <c r="C348" s="1"/>
      <c r="D348" s="1" t="s">
        <v>583</v>
      </c>
      <c r="E348" s="1"/>
      <c r="F348" s="1">
        <v>78</v>
      </c>
      <c r="G348" s="1" t="s">
        <v>836</v>
      </c>
      <c r="H348" s="1" t="str">
        <f t="shared" si="6"/>
        <v>78종합평균단위전세가격</v>
      </c>
      <c r="I348" s="1" t="s">
        <v>872</v>
      </c>
      <c r="J348" s="13">
        <v>3498.6630898282451</v>
      </c>
      <c r="K348" s="13">
        <v>3503.8820209204468</v>
      </c>
      <c r="L348" s="13">
        <v>3460.9160475363019</v>
      </c>
      <c r="M348" s="13">
        <v>3417.0395978604693</v>
      </c>
      <c r="N348" s="13">
        <v>3404.2552555159946</v>
      </c>
      <c r="O348" s="13">
        <v>3378.7092504955222</v>
      </c>
      <c r="P348" s="13">
        <v>3283.1281599733379</v>
      </c>
      <c r="Q348" s="14">
        <v>3221.0949540618226</v>
      </c>
      <c r="R348" s="14">
        <v>3237.9546551978483</v>
      </c>
      <c r="S348" s="14">
        <v>3314.6440654374424</v>
      </c>
      <c r="T348" s="14">
        <v>3351.9743777043122</v>
      </c>
      <c r="U348" s="14">
        <v>3401.1885372998167</v>
      </c>
      <c r="V348" s="14">
        <v>3383.1973376608385</v>
      </c>
      <c r="W348" s="14">
        <v>3416.3770636605582</v>
      </c>
      <c r="X348" s="14">
        <v>3440.0558925985292</v>
      </c>
      <c r="Y348" s="14">
        <v>3466.0866826700026</v>
      </c>
      <c r="Z348" s="14">
        <v>3467.5475481613389</v>
      </c>
      <c r="AA348" s="14">
        <v>3477.0902661440027</v>
      </c>
      <c r="AB348" s="14">
        <v>3566.9930700326104</v>
      </c>
      <c r="AC348" s="14">
        <v>3633.548109137063</v>
      </c>
    </row>
    <row r="349" spans="1:29" s="14" customFormat="1">
      <c r="A349" s="1" t="s">
        <v>524</v>
      </c>
      <c r="B349" s="1" t="s">
        <v>533</v>
      </c>
      <c r="C349" s="1"/>
      <c r="D349" s="1" t="s">
        <v>584</v>
      </c>
      <c r="E349" s="1"/>
      <c r="F349" s="1">
        <v>79</v>
      </c>
      <c r="G349" s="1" t="s">
        <v>836</v>
      </c>
      <c r="H349" s="1" t="str">
        <f t="shared" si="6"/>
        <v>79종합평균단위전세가격</v>
      </c>
      <c r="I349" s="1" t="s">
        <v>872</v>
      </c>
      <c r="J349" s="13">
        <v>2391.8146318412823</v>
      </c>
      <c r="K349" s="13">
        <v>2391.913927458776</v>
      </c>
      <c r="L349" s="13">
        <v>2384.5501518540336</v>
      </c>
      <c r="M349" s="13">
        <v>2379.3437389455235</v>
      </c>
      <c r="N349" s="13">
        <v>2367.853837347222</v>
      </c>
      <c r="O349" s="13">
        <v>2357.5564747425724</v>
      </c>
      <c r="P349" s="13">
        <v>2337.545251573918</v>
      </c>
      <c r="Q349" s="14">
        <v>2332.9987522450442</v>
      </c>
      <c r="R349" s="14">
        <v>2335.5037586175849</v>
      </c>
      <c r="S349" s="14">
        <v>2338.0443882495788</v>
      </c>
      <c r="T349" s="14">
        <v>2340.0939732505699</v>
      </c>
      <c r="U349" s="14">
        <v>2343.0422068890712</v>
      </c>
      <c r="V349" s="14">
        <v>2340.014745643271</v>
      </c>
      <c r="W349" s="14">
        <v>2337.1035990255305</v>
      </c>
      <c r="X349" s="14">
        <v>2340.3135136399001</v>
      </c>
      <c r="Y349" s="14">
        <v>2355.0128363894219</v>
      </c>
      <c r="Z349" s="14">
        <v>2358.3152211296228</v>
      </c>
      <c r="AA349" s="14">
        <v>2363.0872675329156</v>
      </c>
      <c r="AB349" s="14">
        <v>2373.984070990804</v>
      </c>
      <c r="AC349" s="14">
        <v>2383.1590074572223</v>
      </c>
    </row>
    <row r="350" spans="1:29" s="14" customFormat="1">
      <c r="A350" s="1" t="s">
        <v>524</v>
      </c>
      <c r="B350" s="1" t="s">
        <v>533</v>
      </c>
      <c r="C350" s="1"/>
      <c r="D350" s="1" t="s">
        <v>584</v>
      </c>
      <c r="E350" s="1" t="s">
        <v>585</v>
      </c>
      <c r="F350" s="1">
        <v>80</v>
      </c>
      <c r="G350" s="1" t="s">
        <v>836</v>
      </c>
      <c r="H350" s="1" t="str">
        <f t="shared" si="6"/>
        <v>80종합평균단위전세가격</v>
      </c>
      <c r="I350" s="1" t="s">
        <v>872</v>
      </c>
      <c r="J350" s="13">
        <v>2051.8935883194827</v>
      </c>
      <c r="K350" s="13">
        <v>2052.1574892341273</v>
      </c>
      <c r="L350" s="13">
        <v>2050.7997542073099</v>
      </c>
      <c r="M350" s="13">
        <v>2056.0397738252323</v>
      </c>
      <c r="N350" s="13">
        <v>2063.2150322173179</v>
      </c>
      <c r="O350" s="13">
        <v>2063.4900486711676</v>
      </c>
      <c r="P350" s="13">
        <v>2060.3324677323553</v>
      </c>
      <c r="Q350" s="14">
        <v>2062.1610740132828</v>
      </c>
      <c r="R350" s="14">
        <v>2064.0142193535503</v>
      </c>
      <c r="S350" s="14">
        <v>2060.1129294136445</v>
      </c>
      <c r="T350" s="14">
        <v>2067.6503490423906</v>
      </c>
      <c r="U350" s="14">
        <v>2070.8980843020804</v>
      </c>
      <c r="V350" s="14">
        <v>2071.6238834941068</v>
      </c>
      <c r="W350" s="14">
        <v>2065.1034398705997</v>
      </c>
      <c r="X350" s="14">
        <v>2061.7184309306426</v>
      </c>
      <c r="Y350" s="14">
        <v>2065.9021010132151</v>
      </c>
      <c r="Z350" s="14">
        <v>2061.7670241799715</v>
      </c>
      <c r="AA350" s="14">
        <v>2046.8854099749515</v>
      </c>
      <c r="AB350" s="14">
        <v>2058.7016834817859</v>
      </c>
      <c r="AC350" s="14">
        <v>2067.1610062200125</v>
      </c>
    </row>
    <row r="351" spans="1:29" s="14" customFormat="1">
      <c r="A351" s="1" t="s">
        <v>524</v>
      </c>
      <c r="B351" s="1" t="s">
        <v>533</v>
      </c>
      <c r="C351" s="1"/>
      <c r="D351" s="1" t="s">
        <v>584</v>
      </c>
      <c r="E351" s="1" t="s">
        <v>586</v>
      </c>
      <c r="F351" s="1">
        <v>81</v>
      </c>
      <c r="G351" s="1" t="s">
        <v>836</v>
      </c>
      <c r="H351" s="1" t="str">
        <f t="shared" si="6"/>
        <v>81종합평균단위전세가격</v>
      </c>
      <c r="I351" s="1" t="s">
        <v>872</v>
      </c>
      <c r="J351" s="13">
        <v>2596.8667808289329</v>
      </c>
      <c r="K351" s="13">
        <v>2596.8667808289329</v>
      </c>
      <c r="L351" s="13">
        <v>2585.8799534864961</v>
      </c>
      <c r="M351" s="13">
        <v>2574.3718905930177</v>
      </c>
      <c r="N351" s="13">
        <v>2551.6225178905652</v>
      </c>
      <c r="O351" s="13">
        <v>2534.9475299897676</v>
      </c>
      <c r="P351" s="13">
        <v>2504.7696059846694</v>
      </c>
      <c r="Q351" s="14">
        <v>2496.3774221057324</v>
      </c>
      <c r="R351" s="14">
        <v>2499.2756536346919</v>
      </c>
      <c r="S351" s="14">
        <v>2505.7022723132541</v>
      </c>
      <c r="T351" s="14">
        <v>2504.4414053573691</v>
      </c>
      <c r="U351" s="14">
        <v>2503.2041810801315</v>
      </c>
      <c r="V351" s="14">
        <v>2497.9678549297319</v>
      </c>
      <c r="W351" s="14">
        <v>2497.1808480082318</v>
      </c>
      <c r="X351" s="14">
        <v>2504.2720001303569</v>
      </c>
      <c r="Y351" s="14">
        <v>2525.1599837814488</v>
      </c>
      <c r="Z351" s="14">
        <v>2532.8394556225931</v>
      </c>
      <c r="AA351" s="14">
        <v>2549.1780537970062</v>
      </c>
      <c r="AB351" s="14">
        <v>2559.5337317040321</v>
      </c>
      <c r="AC351" s="14">
        <v>2569.1298204127843</v>
      </c>
    </row>
    <row r="352" spans="1:29" s="14" customFormat="1">
      <c r="A352" s="1" t="s">
        <v>524</v>
      </c>
      <c r="B352" s="1" t="s">
        <v>533</v>
      </c>
      <c r="C352" s="1"/>
      <c r="D352" s="1" t="s">
        <v>587</v>
      </c>
      <c r="E352" s="1"/>
      <c r="F352" s="1">
        <v>82</v>
      </c>
      <c r="G352" s="1" t="s">
        <v>836</v>
      </c>
      <c r="H352" s="1" t="str">
        <f t="shared" si="6"/>
        <v>82종합평균단위전세가격</v>
      </c>
      <c r="I352" s="1" t="s">
        <v>872</v>
      </c>
      <c r="J352" s="13">
        <v>2493.7100543402521</v>
      </c>
      <c r="K352" s="13">
        <v>2498.1240731963262</v>
      </c>
      <c r="L352" s="13">
        <v>2493.8017685827112</v>
      </c>
      <c r="M352" s="13">
        <v>2489.2031444495938</v>
      </c>
      <c r="N352" s="13">
        <v>2485.1950935825848</v>
      </c>
      <c r="O352" s="13">
        <v>2475.5762587280865</v>
      </c>
      <c r="P352" s="13">
        <v>2464.1677199131614</v>
      </c>
      <c r="Q352" s="14">
        <v>2466.2543400865029</v>
      </c>
      <c r="R352" s="14">
        <v>2464.4405393549237</v>
      </c>
      <c r="S352" s="14">
        <v>2468.1150072859318</v>
      </c>
      <c r="T352" s="14">
        <v>2475.0809144101872</v>
      </c>
      <c r="U352" s="14">
        <v>2493.9411422085236</v>
      </c>
      <c r="V352" s="14">
        <v>2496.3737348241352</v>
      </c>
      <c r="W352" s="14">
        <v>2498.0920781241061</v>
      </c>
      <c r="X352" s="14">
        <v>2508.2599110497868</v>
      </c>
      <c r="Y352" s="14">
        <v>2533.42172672279</v>
      </c>
      <c r="Z352" s="14">
        <v>2542.2311226029869</v>
      </c>
      <c r="AA352" s="14">
        <v>2557.0086954988192</v>
      </c>
      <c r="AB352" s="14">
        <v>2575.3909408739855</v>
      </c>
      <c r="AC352" s="14">
        <v>2601.5650355085418</v>
      </c>
    </row>
    <row r="353" spans="1:29" s="14" customFormat="1">
      <c r="A353" s="1" t="s">
        <v>524</v>
      </c>
      <c r="B353" s="1" t="s">
        <v>533</v>
      </c>
      <c r="C353" s="1"/>
      <c r="D353" s="1" t="s">
        <v>587</v>
      </c>
      <c r="E353" s="1" t="s">
        <v>588</v>
      </c>
      <c r="F353" s="1">
        <v>83</v>
      </c>
      <c r="G353" s="1" t="s">
        <v>836</v>
      </c>
      <c r="H353" s="1" t="str">
        <f t="shared" si="6"/>
        <v>83종합평균단위전세가격</v>
      </c>
      <c r="I353" s="1" t="s">
        <v>872</v>
      </c>
      <c r="J353" s="13">
        <v>1619.9616819068758</v>
      </c>
      <c r="K353" s="13">
        <v>1619.402868758842</v>
      </c>
      <c r="L353" s="13">
        <v>1619.403428633867</v>
      </c>
      <c r="M353" s="13">
        <v>1617.3738343559789</v>
      </c>
      <c r="N353" s="13">
        <v>1615.429065310447</v>
      </c>
      <c r="O353" s="13">
        <v>1613.25974932658</v>
      </c>
      <c r="P353" s="13">
        <v>1606.7215272216449</v>
      </c>
      <c r="Q353" s="14">
        <v>1605.7793283558985</v>
      </c>
      <c r="R353" s="14">
        <v>1598.6378570344305</v>
      </c>
      <c r="S353" s="14">
        <v>1597.900615017461</v>
      </c>
      <c r="T353" s="14">
        <v>1598.4489498747241</v>
      </c>
      <c r="U353" s="14">
        <v>1607.2675755327541</v>
      </c>
      <c r="V353" s="14">
        <v>1608.1437258883418</v>
      </c>
      <c r="W353" s="14">
        <v>1607.0193875046045</v>
      </c>
      <c r="X353" s="14">
        <v>1609.5469405533313</v>
      </c>
      <c r="Y353" s="14">
        <v>1617.3589353553689</v>
      </c>
      <c r="Z353" s="14">
        <v>1617.5414409514847</v>
      </c>
      <c r="AA353" s="14">
        <v>1617.8221143178998</v>
      </c>
      <c r="AB353" s="14">
        <v>1616.1959059436142</v>
      </c>
      <c r="AC353" s="14">
        <v>1617.5855005444719</v>
      </c>
    </row>
    <row r="354" spans="1:29" s="14" customFormat="1">
      <c r="A354" s="1" t="s">
        <v>524</v>
      </c>
      <c r="B354" s="1" t="s">
        <v>533</v>
      </c>
      <c r="C354" s="1"/>
      <c r="D354" s="1" t="s">
        <v>587</v>
      </c>
      <c r="E354" s="1" t="s">
        <v>589</v>
      </c>
      <c r="F354" s="1">
        <v>84</v>
      </c>
      <c r="G354" s="1" t="s">
        <v>836</v>
      </c>
      <c r="H354" s="1" t="str">
        <f t="shared" si="6"/>
        <v>84종합평균단위전세가격</v>
      </c>
      <c r="I354" s="1" t="s">
        <v>872</v>
      </c>
      <c r="J354" s="13">
        <v>1753.1508259771451</v>
      </c>
      <c r="K354" s="13">
        <v>1754.3570838759933</v>
      </c>
      <c r="L354" s="13">
        <v>1758.3236262860607</v>
      </c>
      <c r="M354" s="13">
        <v>1756.1536770487523</v>
      </c>
      <c r="N354" s="13">
        <v>1753.8327126307233</v>
      </c>
      <c r="O354" s="13">
        <v>1752.6370806471809</v>
      </c>
      <c r="P354" s="13">
        <v>1750.2911233954446</v>
      </c>
      <c r="Q354" s="14">
        <v>1750.1154773297364</v>
      </c>
      <c r="R354" s="14">
        <v>1745.9002117311393</v>
      </c>
      <c r="S354" s="14">
        <v>1749.5650814334713</v>
      </c>
      <c r="T354" s="14">
        <v>1748.716714732305</v>
      </c>
      <c r="U354" s="14">
        <v>1759.7212553226909</v>
      </c>
      <c r="V354" s="14">
        <v>1765.669826058391</v>
      </c>
      <c r="W354" s="14">
        <v>1770.0807228449307</v>
      </c>
      <c r="X354" s="14">
        <v>1771.6393296790393</v>
      </c>
      <c r="Y354" s="14">
        <v>1773.0514863428007</v>
      </c>
      <c r="Z354" s="14">
        <v>1773.8476158238198</v>
      </c>
      <c r="AA354" s="14">
        <v>1776.8653096621865</v>
      </c>
      <c r="AB354" s="14">
        <v>1778.6120060450778</v>
      </c>
      <c r="AC354" s="14">
        <v>1788.1874444398359</v>
      </c>
    </row>
    <row r="355" spans="1:29" s="14" customFormat="1">
      <c r="A355" s="1" t="s">
        <v>524</v>
      </c>
      <c r="B355" s="1" t="s">
        <v>533</v>
      </c>
      <c r="C355" s="1"/>
      <c r="D355" s="1" t="s">
        <v>587</v>
      </c>
      <c r="E355" s="1" t="s">
        <v>590</v>
      </c>
      <c r="F355" s="1">
        <v>85</v>
      </c>
      <c r="G355" s="1" t="s">
        <v>836</v>
      </c>
      <c r="H355" s="1" t="str">
        <f t="shared" si="6"/>
        <v>85종합평균단위전세가격</v>
      </c>
      <c r="I355" s="1" t="s">
        <v>872</v>
      </c>
      <c r="J355" s="13">
        <v>3153.2645274528277</v>
      </c>
      <c r="K355" s="13">
        <v>3160.9640548785464</v>
      </c>
      <c r="L355" s="13">
        <v>3151.228056042662</v>
      </c>
      <c r="M355" s="13">
        <v>3144.5733531139781</v>
      </c>
      <c r="N355" s="13">
        <v>3139.0365018769317</v>
      </c>
      <c r="O355" s="13">
        <v>3122.8135707075439</v>
      </c>
      <c r="P355" s="13">
        <v>3105.4340669882304</v>
      </c>
      <c r="Q355" s="14">
        <v>3109.6652545230827</v>
      </c>
      <c r="R355" s="14">
        <v>3110.8900485915265</v>
      </c>
      <c r="S355" s="14">
        <v>3116.1604860242574</v>
      </c>
      <c r="T355" s="14">
        <v>3129.0750724594218</v>
      </c>
      <c r="U355" s="14">
        <v>3125.0583380340727</v>
      </c>
      <c r="V355" s="14">
        <v>3126.4936549012277</v>
      </c>
      <c r="W355" s="14">
        <v>3128.0243648062524</v>
      </c>
      <c r="X355" s="14">
        <v>3144.630476684315</v>
      </c>
      <c r="Y355" s="14">
        <v>3186.2524946729045</v>
      </c>
      <c r="Z355" s="14">
        <v>3201.5833739186201</v>
      </c>
      <c r="AA355" s="14">
        <v>3226.5724653344478</v>
      </c>
      <c r="AB355" s="14">
        <v>3259.2258411413218</v>
      </c>
      <c r="AC355" s="14">
        <v>3301.3216656554673</v>
      </c>
    </row>
    <row r="356" spans="1:29" s="14" customFormat="1">
      <c r="A356" s="1" t="s">
        <v>524</v>
      </c>
      <c r="B356" s="1" t="s">
        <v>533</v>
      </c>
      <c r="C356" s="1"/>
      <c r="D356" s="1" t="s">
        <v>591</v>
      </c>
      <c r="E356" s="1"/>
      <c r="F356" s="1">
        <v>86</v>
      </c>
      <c r="G356" s="1" t="s">
        <v>836</v>
      </c>
      <c r="H356" s="1" t="str">
        <f t="shared" si="6"/>
        <v>86종합평균단위전세가격</v>
      </c>
      <c r="I356" s="1" t="s">
        <v>872</v>
      </c>
      <c r="J356" s="13">
        <v>2479.7253480608324</v>
      </c>
      <c r="K356" s="13">
        <v>2489.6947152578714</v>
      </c>
      <c r="L356" s="13">
        <v>2489.6947152578714</v>
      </c>
      <c r="M356" s="13">
        <v>2489.0724889644712</v>
      </c>
      <c r="N356" s="13">
        <v>2489.0724889644712</v>
      </c>
      <c r="O356" s="13">
        <v>2486.8256679448264</v>
      </c>
      <c r="P356" s="13">
        <v>2453.0497657114856</v>
      </c>
      <c r="Q356" s="14">
        <v>2414.8480800856423</v>
      </c>
      <c r="R356" s="14">
        <v>2395.0905870197757</v>
      </c>
      <c r="S356" s="14">
        <v>2372.5996141437349</v>
      </c>
      <c r="T356" s="14">
        <v>2338.5261563794161</v>
      </c>
      <c r="U356" s="14">
        <v>2306.3613987818321</v>
      </c>
      <c r="V356" s="14">
        <v>2299.0507135173652</v>
      </c>
      <c r="W356" s="14">
        <v>2295.4820432938582</v>
      </c>
      <c r="X356" s="14">
        <v>2308.1930231867846</v>
      </c>
      <c r="Y356" s="14">
        <v>2334.116826190671</v>
      </c>
      <c r="Z356" s="14">
        <v>2349.4735130104832</v>
      </c>
      <c r="AA356" s="14">
        <v>2366.7887617647671</v>
      </c>
      <c r="AB356" s="14">
        <v>2368.0070406332788</v>
      </c>
      <c r="AC356" s="14">
        <v>2378.92398378592</v>
      </c>
    </row>
    <row r="357" spans="1:29" s="14" customFormat="1">
      <c r="A357" s="1" t="s">
        <v>524</v>
      </c>
      <c r="B357" s="1" t="s">
        <v>533</v>
      </c>
      <c r="C357" s="1"/>
      <c r="D357" s="1" t="s">
        <v>592</v>
      </c>
      <c r="E357" s="1"/>
      <c r="F357" s="1">
        <v>87</v>
      </c>
      <c r="G357" s="1" t="s">
        <v>836</v>
      </c>
      <c r="H357" s="1" t="str">
        <f t="shared" si="6"/>
        <v>87종합평균단위전세가격</v>
      </c>
      <c r="I357" s="1" t="s">
        <v>872</v>
      </c>
      <c r="J357" s="13">
        <v>2232.1080559585666</v>
      </c>
      <c r="K357" s="13">
        <v>2237.2138557645508</v>
      </c>
      <c r="L357" s="13">
        <v>2236.5112846002507</v>
      </c>
      <c r="M357" s="13">
        <v>2235.2097714986326</v>
      </c>
      <c r="N357" s="13">
        <v>2234.0297050014087</v>
      </c>
      <c r="O357" s="13">
        <v>2231.411102393819</v>
      </c>
      <c r="P357" s="13">
        <v>2227.8248796466341</v>
      </c>
      <c r="Q357" s="14">
        <v>2226.4711002109866</v>
      </c>
      <c r="R357" s="14">
        <v>2222.4980696301695</v>
      </c>
      <c r="S357" s="14">
        <v>2228.52683073771</v>
      </c>
      <c r="T357" s="14">
        <v>2228.6608177635908</v>
      </c>
      <c r="U357" s="14">
        <v>2211.9106451703169</v>
      </c>
      <c r="V357" s="14">
        <v>2186.0332820748686</v>
      </c>
      <c r="W357" s="14">
        <v>2175.6703439371358</v>
      </c>
      <c r="X357" s="14">
        <v>2213.7830508975135</v>
      </c>
      <c r="Y357" s="14">
        <v>2238.4163197759713</v>
      </c>
      <c r="Z357" s="14">
        <v>2270.1251765550624</v>
      </c>
      <c r="AA357" s="14">
        <v>2302.0073109041259</v>
      </c>
      <c r="AB357" s="14">
        <v>2339.0935790718941</v>
      </c>
      <c r="AC357" s="14">
        <v>2403.9386586081628</v>
      </c>
    </row>
    <row r="358" spans="1:29" s="14" customFormat="1">
      <c r="A358" s="1" t="s">
        <v>524</v>
      </c>
      <c r="B358" s="1" t="s">
        <v>533</v>
      </c>
      <c r="C358" s="1" t="s">
        <v>535</v>
      </c>
      <c r="D358" s="1"/>
      <c r="E358" s="1"/>
      <c r="F358" s="1">
        <v>88</v>
      </c>
      <c r="G358" s="1" t="s">
        <v>836</v>
      </c>
      <c r="H358" s="1" t="str">
        <f t="shared" si="6"/>
        <v>88종합평균단위전세가격</v>
      </c>
      <c r="I358" s="1" t="s">
        <v>872</v>
      </c>
      <c r="J358" s="13">
        <v>1685.8299645801326</v>
      </c>
      <c r="K358" s="13">
        <v>1685.4195877657712</v>
      </c>
      <c r="L358" s="13">
        <v>1677.1290853253104</v>
      </c>
      <c r="M358" s="13">
        <v>1670.7693793049611</v>
      </c>
      <c r="N358" s="13">
        <v>1667.9286863003949</v>
      </c>
      <c r="O358" s="13">
        <v>1663.4894656348581</v>
      </c>
      <c r="P358" s="13">
        <v>1661.4228099903978</v>
      </c>
      <c r="Q358" s="14">
        <v>1658.0328459242828</v>
      </c>
      <c r="R358" s="14">
        <v>1658.2674716364522</v>
      </c>
      <c r="S358" s="14">
        <v>1667.2627775655328</v>
      </c>
      <c r="T358" s="14">
        <v>1674.0847848769395</v>
      </c>
      <c r="U358" s="14">
        <v>1682.2557961297582</v>
      </c>
      <c r="V358" s="14">
        <v>1687.4255188715963</v>
      </c>
      <c r="W358" s="14">
        <v>1691.2691869504474</v>
      </c>
      <c r="X358" s="14">
        <v>1698.8783817599767</v>
      </c>
      <c r="Y358" s="14">
        <v>1712.9511276529936</v>
      </c>
      <c r="Z358" s="14">
        <v>1719.5168843459066</v>
      </c>
      <c r="AA358" s="14">
        <v>1727.2815568001167</v>
      </c>
      <c r="AB358" s="14">
        <v>1731.5860379059252</v>
      </c>
      <c r="AC358" s="14">
        <v>1741.4588058962493</v>
      </c>
    </row>
    <row r="359" spans="1:29" s="14" customFormat="1">
      <c r="A359" s="1" t="s">
        <v>524</v>
      </c>
      <c r="B359" s="1" t="s">
        <v>533</v>
      </c>
      <c r="C359" s="1"/>
      <c r="D359" s="1" t="s">
        <v>593</v>
      </c>
      <c r="E359" s="1"/>
      <c r="F359" s="1">
        <v>89</v>
      </c>
      <c r="G359" s="1" t="s">
        <v>836</v>
      </c>
      <c r="H359" s="1" t="str">
        <f t="shared" si="6"/>
        <v>89종합평균단위전세가격</v>
      </c>
      <c r="I359" s="1" t="s">
        <v>872</v>
      </c>
      <c r="J359" s="13">
        <v>727.32545471839921</v>
      </c>
      <c r="K359" s="13">
        <v>727.32545471839921</v>
      </c>
      <c r="L359" s="13">
        <v>732.19083169778264</v>
      </c>
      <c r="M359" s="13">
        <v>734.14881520171025</v>
      </c>
      <c r="N359" s="13">
        <v>739.00368742985654</v>
      </c>
      <c r="O359" s="13">
        <v>741.64025942335468</v>
      </c>
      <c r="P359" s="13">
        <v>744.33622654869976</v>
      </c>
      <c r="Q359" s="14">
        <v>744.93902640353849</v>
      </c>
      <c r="R359" s="14">
        <v>752.97540042627077</v>
      </c>
      <c r="S359" s="14">
        <v>757.04634024948291</v>
      </c>
      <c r="T359" s="14">
        <v>759.05962838166624</v>
      </c>
      <c r="U359" s="14">
        <v>754.88214452340719</v>
      </c>
      <c r="V359" s="14">
        <v>760.66534976780486</v>
      </c>
      <c r="W359" s="14">
        <v>764.64317873069456</v>
      </c>
      <c r="X359" s="14">
        <v>769.40699152216655</v>
      </c>
      <c r="Y359" s="14">
        <v>777.35795100878227</v>
      </c>
      <c r="Z359" s="14">
        <v>781.03389344017353</v>
      </c>
      <c r="AA359" s="14">
        <v>789.31308009566953</v>
      </c>
      <c r="AB359" s="14">
        <v>796.80863395862582</v>
      </c>
      <c r="AC359" s="14">
        <v>803.49170469932665</v>
      </c>
    </row>
    <row r="360" spans="1:29" s="14" customFormat="1">
      <c r="A360" s="1" t="s">
        <v>524</v>
      </c>
      <c r="B360" s="1" t="s">
        <v>533</v>
      </c>
      <c r="C360" s="1"/>
      <c r="D360" s="1" t="s">
        <v>594</v>
      </c>
      <c r="E360" s="1"/>
      <c r="F360" s="1">
        <v>90</v>
      </c>
      <c r="G360" s="1" t="s">
        <v>836</v>
      </c>
      <c r="H360" s="1" t="str">
        <f t="shared" si="6"/>
        <v>90종합평균단위전세가격</v>
      </c>
      <c r="I360" s="1" t="s">
        <v>872</v>
      </c>
      <c r="J360" s="13">
        <v>1819.8300546807454</v>
      </c>
      <c r="K360" s="13">
        <v>1819.1638456464575</v>
      </c>
      <c r="L360" s="13">
        <v>1814.4448060670218</v>
      </c>
      <c r="M360" s="13">
        <v>1809.6983345563399</v>
      </c>
      <c r="N360" s="13">
        <v>1809.7017594253964</v>
      </c>
      <c r="O360" s="13">
        <v>1805.7127915600061</v>
      </c>
      <c r="P360" s="13">
        <v>1803.4823781903001</v>
      </c>
      <c r="Q360" s="14">
        <v>1796.2629029769678</v>
      </c>
      <c r="R360" s="14">
        <v>1795.4967699354836</v>
      </c>
      <c r="S360" s="14">
        <v>1804.5566319944794</v>
      </c>
      <c r="T360" s="14">
        <v>1812.3440104185693</v>
      </c>
      <c r="U360" s="14">
        <v>1813.5087346652988</v>
      </c>
      <c r="V360" s="14">
        <v>1817.9617710133373</v>
      </c>
      <c r="W360" s="14">
        <v>1821.4102676950995</v>
      </c>
      <c r="X360" s="14">
        <v>1830.9278922528197</v>
      </c>
      <c r="Y360" s="14">
        <v>1847.8403104204467</v>
      </c>
      <c r="Z360" s="14">
        <v>1852.9740656301087</v>
      </c>
      <c r="AA360" s="14">
        <v>1859.5732962807997</v>
      </c>
      <c r="AB360" s="14">
        <v>1864.6640998458788</v>
      </c>
      <c r="AC360" s="14">
        <v>1867.8818742474607</v>
      </c>
    </row>
    <row r="361" spans="1:29" s="14" customFormat="1">
      <c r="A361" s="1" t="s">
        <v>524</v>
      </c>
      <c r="B361" s="1" t="s">
        <v>533</v>
      </c>
      <c r="C361" s="1"/>
      <c r="D361" s="1" t="s">
        <v>594</v>
      </c>
      <c r="E361" s="1" t="s">
        <v>595</v>
      </c>
      <c r="F361" s="1">
        <v>91</v>
      </c>
      <c r="G361" s="1" t="s">
        <v>836</v>
      </c>
      <c r="H361" s="1" t="str">
        <f t="shared" si="6"/>
        <v>91종합평균단위전세가격</v>
      </c>
      <c r="I361" s="1" t="s">
        <v>872</v>
      </c>
      <c r="J361" s="13">
        <v>1031.4486340373699</v>
      </c>
      <c r="K361" s="13">
        <v>1032.2463640309857</v>
      </c>
      <c r="L361" s="13">
        <v>1033.7130964041605</v>
      </c>
      <c r="M361" s="13">
        <v>1033.7130964041605</v>
      </c>
      <c r="N361" s="13">
        <v>1036.8416264935904</v>
      </c>
      <c r="O361" s="13">
        <v>1035.7614612542909</v>
      </c>
      <c r="P361" s="13">
        <v>1035.7614612542909</v>
      </c>
      <c r="Q361" s="14">
        <v>1035.1166287747774</v>
      </c>
      <c r="R361" s="14">
        <v>1035.970226830166</v>
      </c>
      <c r="S361" s="14">
        <v>1034.1837180271918</v>
      </c>
      <c r="T361" s="14">
        <v>1043.7818871753968</v>
      </c>
      <c r="U361" s="14">
        <v>1049.9911595935175</v>
      </c>
      <c r="V361" s="14">
        <v>1048.6245876504738</v>
      </c>
      <c r="W361" s="14">
        <v>1046.9268810236474</v>
      </c>
      <c r="X361" s="14">
        <v>1049.2450448784707</v>
      </c>
      <c r="Y361" s="14">
        <v>1047.660310349695</v>
      </c>
      <c r="Z361" s="14">
        <v>1044.0396573784565</v>
      </c>
      <c r="AA361" s="14">
        <v>1048.0816886383741</v>
      </c>
      <c r="AB361" s="14">
        <v>1043.8156489761693</v>
      </c>
      <c r="AC361" s="14">
        <v>1044.3028335386621</v>
      </c>
    </row>
    <row r="362" spans="1:29" s="14" customFormat="1">
      <c r="A362" s="1" t="s">
        <v>524</v>
      </c>
      <c r="B362" s="1" t="s">
        <v>533</v>
      </c>
      <c r="C362" s="1"/>
      <c r="D362" s="1" t="s">
        <v>594</v>
      </c>
      <c r="E362" s="1" t="s">
        <v>596</v>
      </c>
      <c r="F362" s="1">
        <v>92</v>
      </c>
      <c r="G362" s="1" t="s">
        <v>836</v>
      </c>
      <c r="H362" s="1" t="str">
        <f t="shared" si="6"/>
        <v>92종합평균단위전세가격</v>
      </c>
      <c r="I362" s="1" t="s">
        <v>872</v>
      </c>
      <c r="J362" s="13">
        <v>1874.768041920014</v>
      </c>
      <c r="K362" s="13">
        <v>1874.2256779432632</v>
      </c>
      <c r="L362" s="13">
        <v>1873.9002595572131</v>
      </c>
      <c r="M362" s="13">
        <v>1872.7108172158846</v>
      </c>
      <c r="N362" s="13">
        <v>1872.7108172158846</v>
      </c>
      <c r="O362" s="13">
        <v>1870.8503949458368</v>
      </c>
      <c r="P362" s="13">
        <v>1870.7412355796016</v>
      </c>
      <c r="Q362" s="14">
        <v>1860.7469737215479</v>
      </c>
      <c r="R362" s="14">
        <v>1855.7216178422543</v>
      </c>
      <c r="S362" s="14">
        <v>1862.4809969306468</v>
      </c>
      <c r="T362" s="14">
        <v>1868.3156940343233</v>
      </c>
      <c r="U362" s="14">
        <v>1865.0013124384973</v>
      </c>
      <c r="V362" s="14">
        <v>1864.2188739787273</v>
      </c>
      <c r="W362" s="14">
        <v>1862.4688083804426</v>
      </c>
      <c r="X362" s="14">
        <v>1866.3693790135555</v>
      </c>
      <c r="Y362" s="14">
        <v>1870.0370760054875</v>
      </c>
      <c r="Z362" s="14">
        <v>1872.300541799013</v>
      </c>
      <c r="AA362" s="14">
        <v>1874.0284072334907</v>
      </c>
      <c r="AB362" s="14">
        <v>1878.4495567024499</v>
      </c>
      <c r="AC362" s="14">
        <v>1883.4131016218359</v>
      </c>
    </row>
    <row r="363" spans="1:29" s="14" customFormat="1">
      <c r="A363" s="1" t="s">
        <v>524</v>
      </c>
      <c r="B363" s="1" t="s">
        <v>533</v>
      </c>
      <c r="C363" s="1"/>
      <c r="D363" s="1" t="s">
        <v>594</v>
      </c>
      <c r="E363" s="1" t="s">
        <v>597</v>
      </c>
      <c r="F363" s="1">
        <v>93</v>
      </c>
      <c r="G363" s="1" t="s">
        <v>836</v>
      </c>
      <c r="H363" s="1" t="str">
        <f t="shared" si="6"/>
        <v>93종합평균단위전세가격</v>
      </c>
      <c r="I363" s="1" t="s">
        <v>872</v>
      </c>
      <c r="J363" s="13">
        <v>2220.944452299319</v>
      </c>
      <c r="K363" s="13">
        <v>2219.310698867163</v>
      </c>
      <c r="L363" s="13">
        <v>2206.6868631343546</v>
      </c>
      <c r="M363" s="13">
        <v>2195.6917472237819</v>
      </c>
      <c r="N363" s="13">
        <v>2193.8938082439372</v>
      </c>
      <c r="O363" s="13">
        <v>2186.1260657775883</v>
      </c>
      <c r="P363" s="13">
        <v>2180.5158362468651</v>
      </c>
      <c r="Q363" s="14">
        <v>2172.2357226410236</v>
      </c>
      <c r="R363" s="14">
        <v>2174.7341961303364</v>
      </c>
      <c r="S363" s="14">
        <v>2192.326306787375</v>
      </c>
      <c r="T363" s="14">
        <v>2200.9934866330877</v>
      </c>
      <c r="U363" s="14">
        <v>2211.7759035170325</v>
      </c>
      <c r="V363" s="14">
        <v>2224.712586952724</v>
      </c>
      <c r="W363" s="14">
        <v>2236.2137726756214</v>
      </c>
      <c r="X363" s="14">
        <v>2255.3942675116159</v>
      </c>
      <c r="Y363" s="14">
        <v>2295.9840327586016</v>
      </c>
      <c r="Z363" s="14">
        <v>2309.0343244371734</v>
      </c>
      <c r="AA363" s="14">
        <v>2321.8500054370766</v>
      </c>
      <c r="AB363" s="14">
        <v>2333.0806438409404</v>
      </c>
      <c r="AC363" s="14">
        <v>2336.2110658172805</v>
      </c>
    </row>
    <row r="364" spans="1:29" s="14" customFormat="1">
      <c r="A364" s="1" t="s">
        <v>524</v>
      </c>
      <c r="B364" s="1" t="s">
        <v>533</v>
      </c>
      <c r="C364" s="1"/>
      <c r="D364" s="1" t="s">
        <v>598</v>
      </c>
      <c r="E364" s="1"/>
      <c r="F364" s="1">
        <v>94</v>
      </c>
      <c r="G364" s="1" t="s">
        <v>836</v>
      </c>
      <c r="H364" s="1" t="str">
        <f t="shared" si="6"/>
        <v>94종합평균단위전세가격</v>
      </c>
      <c r="I364" s="1" t="s">
        <v>872</v>
      </c>
      <c r="J364" s="13">
        <v>1751.9477723375073</v>
      </c>
      <c r="K364" s="13">
        <v>1751.7012887896599</v>
      </c>
      <c r="L364" s="13">
        <v>1737.2632856814398</v>
      </c>
      <c r="M364" s="13">
        <v>1727.6413296143494</v>
      </c>
      <c r="N364" s="13">
        <v>1720.4734726899746</v>
      </c>
      <c r="O364" s="13">
        <v>1714.1521092064381</v>
      </c>
      <c r="P364" s="13">
        <v>1711.2707005186026</v>
      </c>
      <c r="Q364" s="14">
        <v>1710.7734479906587</v>
      </c>
      <c r="R364" s="14">
        <v>1710.3828094071357</v>
      </c>
      <c r="S364" s="14">
        <v>1720.3219966963482</v>
      </c>
      <c r="T364" s="14">
        <v>1727.1918491824717</v>
      </c>
      <c r="U364" s="14">
        <v>1738.298732428425</v>
      </c>
      <c r="V364" s="14">
        <v>1744.0177198521073</v>
      </c>
      <c r="W364" s="14">
        <v>1748.2034710845357</v>
      </c>
      <c r="X364" s="14">
        <v>1754.5829386315725</v>
      </c>
      <c r="Y364" s="14">
        <v>1767.1887337411777</v>
      </c>
      <c r="Z364" s="14">
        <v>1775.6429245678917</v>
      </c>
      <c r="AA364" s="14">
        <v>1784.3936302767363</v>
      </c>
      <c r="AB364" s="14">
        <v>1787.3528454826751</v>
      </c>
      <c r="AC364" s="14">
        <v>1804.0337869296602</v>
      </c>
    </row>
    <row r="365" spans="1:29" s="14" customFormat="1">
      <c r="A365" s="1" t="s">
        <v>524</v>
      </c>
      <c r="B365" s="1" t="s">
        <v>533</v>
      </c>
      <c r="C365" s="1"/>
      <c r="D365" s="1" t="s">
        <v>598</v>
      </c>
      <c r="E365" s="1" t="s">
        <v>599</v>
      </c>
      <c r="F365" s="1">
        <v>95</v>
      </c>
      <c r="G365" s="1" t="s">
        <v>836</v>
      </c>
      <c r="H365" s="1" t="str">
        <f t="shared" si="6"/>
        <v>95종합평균단위전세가격</v>
      </c>
      <c r="I365" s="1" t="s">
        <v>872</v>
      </c>
      <c r="J365" s="13">
        <v>1648.7337235075697</v>
      </c>
      <c r="K365" s="13">
        <v>1645.96787532445</v>
      </c>
      <c r="L365" s="13">
        <v>1640.921527978076</v>
      </c>
      <c r="M365" s="13">
        <v>1639.3037250071156</v>
      </c>
      <c r="N365" s="13">
        <v>1638.4045581385005</v>
      </c>
      <c r="O365" s="13">
        <v>1635.0237885941083</v>
      </c>
      <c r="P365" s="13">
        <v>1631.053486284243</v>
      </c>
      <c r="Q365" s="14">
        <v>1627.699254905117</v>
      </c>
      <c r="R365" s="14">
        <v>1627.5708662270536</v>
      </c>
      <c r="S365" s="14">
        <v>1635.4946889045314</v>
      </c>
      <c r="T365" s="14">
        <v>1641.4359435844274</v>
      </c>
      <c r="U365" s="14">
        <v>1645.6184706229753</v>
      </c>
      <c r="V365" s="14">
        <v>1646.7828673603708</v>
      </c>
      <c r="W365" s="14">
        <v>1647.3290507790416</v>
      </c>
      <c r="X365" s="14">
        <v>1650.6449122018792</v>
      </c>
      <c r="Y365" s="14">
        <v>1654.5541117429509</v>
      </c>
      <c r="Z365" s="14">
        <v>1657.3277599812018</v>
      </c>
      <c r="AA365" s="14">
        <v>1659.9756747134541</v>
      </c>
      <c r="AB365" s="14">
        <v>1659.0326842230402</v>
      </c>
      <c r="AC365" s="14">
        <v>1660.2936057137749</v>
      </c>
    </row>
    <row r="366" spans="1:29" s="14" customFormat="1">
      <c r="A366" s="1" t="s">
        <v>524</v>
      </c>
      <c r="B366" s="1" t="s">
        <v>533</v>
      </c>
      <c r="C366" s="1"/>
      <c r="D366" s="1" t="s">
        <v>598</v>
      </c>
      <c r="E366" s="1" t="s">
        <v>600</v>
      </c>
      <c r="F366" s="1">
        <v>96</v>
      </c>
      <c r="G366" s="1" t="s">
        <v>836</v>
      </c>
      <c r="H366" s="1" t="str">
        <f t="shared" si="6"/>
        <v>96종합평균단위전세가격</v>
      </c>
      <c r="I366" s="1" t="s">
        <v>872</v>
      </c>
      <c r="J366" s="13">
        <v>1600.5284245846547</v>
      </c>
      <c r="K366" s="13">
        <v>1600.730486315781</v>
      </c>
      <c r="L366" s="13">
        <v>1555.3302324712508</v>
      </c>
      <c r="M366" s="13">
        <v>1548.4489286942721</v>
      </c>
      <c r="N366" s="13">
        <v>1545.3442952145247</v>
      </c>
      <c r="O366" s="13">
        <v>1533.6114097982293</v>
      </c>
      <c r="P366" s="13">
        <v>1529.2740119865655</v>
      </c>
      <c r="Q366" s="14">
        <v>1526.0247041663658</v>
      </c>
      <c r="R366" s="14">
        <v>1528.372029581903</v>
      </c>
      <c r="S366" s="14">
        <v>1534.0707095955793</v>
      </c>
      <c r="T366" s="14">
        <v>1535.4178263270692</v>
      </c>
      <c r="U366" s="14">
        <v>1549.1658422785029</v>
      </c>
      <c r="V366" s="14">
        <v>1551.5854596163426</v>
      </c>
      <c r="W366" s="14">
        <v>1555.0693275408969</v>
      </c>
      <c r="X366" s="14">
        <v>1562.390031323127</v>
      </c>
      <c r="Y366" s="14">
        <v>1574.9237394005161</v>
      </c>
      <c r="Z366" s="14">
        <v>1585.4861739209164</v>
      </c>
      <c r="AA366" s="14">
        <v>1595.4235074501596</v>
      </c>
      <c r="AB366" s="14">
        <v>1598.212264161632</v>
      </c>
      <c r="AC366" s="14">
        <v>1605.3068284778105</v>
      </c>
    </row>
    <row r="367" spans="1:29" s="14" customFormat="1">
      <c r="A367" s="1" t="s">
        <v>524</v>
      </c>
      <c r="B367" s="1" t="s">
        <v>533</v>
      </c>
      <c r="C367" s="1"/>
      <c r="D367" s="1" t="s">
        <v>598</v>
      </c>
      <c r="E367" s="1" t="s">
        <v>601</v>
      </c>
      <c r="F367" s="1">
        <v>97</v>
      </c>
      <c r="G367" s="1" t="s">
        <v>836</v>
      </c>
      <c r="H367" s="1" t="str">
        <f t="shared" si="6"/>
        <v>97종합평균단위전세가격</v>
      </c>
      <c r="I367" s="1" t="s">
        <v>872</v>
      </c>
      <c r="J367" s="13">
        <v>1569.2098618799459</v>
      </c>
      <c r="K367" s="13">
        <v>1567.1304995575122</v>
      </c>
      <c r="L367" s="13">
        <v>1569.888011549672</v>
      </c>
      <c r="M367" s="13">
        <v>1563.8818713534527</v>
      </c>
      <c r="N367" s="13">
        <v>1553.7145329353771</v>
      </c>
      <c r="O367" s="13">
        <v>1548.5455725952399</v>
      </c>
      <c r="P367" s="13">
        <v>1547.3033176154386</v>
      </c>
      <c r="Q367" s="14">
        <v>1553.5258909243794</v>
      </c>
      <c r="R367" s="14">
        <v>1549.0049247379968</v>
      </c>
      <c r="S367" s="14">
        <v>1552.3484536159569</v>
      </c>
      <c r="T367" s="14">
        <v>1555.8677992659436</v>
      </c>
      <c r="U367" s="14">
        <v>1564.3529794151182</v>
      </c>
      <c r="V367" s="14">
        <v>1571.6583282551385</v>
      </c>
      <c r="W367" s="14">
        <v>1576.3572723617037</v>
      </c>
      <c r="X367" s="14">
        <v>1581.1128183006624</v>
      </c>
      <c r="Y367" s="14">
        <v>1600.2179944936192</v>
      </c>
      <c r="Z367" s="14">
        <v>1608.9633878510526</v>
      </c>
      <c r="AA367" s="14">
        <v>1618.6604507187897</v>
      </c>
      <c r="AB367" s="14">
        <v>1619.5552112240939</v>
      </c>
      <c r="AC367" s="14">
        <v>1634.3640685922173</v>
      </c>
    </row>
    <row r="368" spans="1:29" s="14" customFormat="1">
      <c r="A368" s="1" t="s">
        <v>524</v>
      </c>
      <c r="B368" s="1" t="s">
        <v>533</v>
      </c>
      <c r="C368" s="1"/>
      <c r="D368" s="1" t="s">
        <v>598</v>
      </c>
      <c r="E368" s="1" t="s">
        <v>602</v>
      </c>
      <c r="F368" s="1">
        <v>98</v>
      </c>
      <c r="G368" s="1" t="s">
        <v>836</v>
      </c>
      <c r="H368" s="1" t="str">
        <f t="shared" si="6"/>
        <v>98종합평균단위전세가격</v>
      </c>
      <c r="I368" s="1" t="s">
        <v>872</v>
      </c>
      <c r="J368" s="13">
        <v>2139.1868605653376</v>
      </c>
      <c r="K368" s="13">
        <v>2142.6714014271884</v>
      </c>
      <c r="L368" s="13">
        <v>2132.5600420157539</v>
      </c>
      <c r="M368" s="13">
        <v>2109.0537345945295</v>
      </c>
      <c r="N368" s="13">
        <v>2093.7720888007602</v>
      </c>
      <c r="O368" s="13">
        <v>2088.2229334117997</v>
      </c>
      <c r="P368" s="13">
        <v>2086.5637633051388</v>
      </c>
      <c r="Q368" s="14">
        <v>2086.4625410155336</v>
      </c>
      <c r="R368" s="14">
        <v>2086.5091918884732</v>
      </c>
      <c r="S368" s="14">
        <v>2107.4801334156145</v>
      </c>
      <c r="T368" s="14">
        <v>2122.8625458089609</v>
      </c>
      <c r="U368" s="14">
        <v>2141.1526883803435</v>
      </c>
      <c r="V368" s="14">
        <v>2153.5686067593583</v>
      </c>
      <c r="W368" s="14">
        <v>2161.8165183933802</v>
      </c>
      <c r="X368" s="14">
        <v>2171.6589332257777</v>
      </c>
      <c r="Y368" s="14">
        <v>2188.5950835927924</v>
      </c>
      <c r="Z368" s="14">
        <v>2200.7143373642248</v>
      </c>
      <c r="AA368" s="14">
        <v>2213.9657147730577</v>
      </c>
      <c r="AB368" s="14">
        <v>2222.6353132911095</v>
      </c>
      <c r="AC368" s="14">
        <v>2265.7701185040592</v>
      </c>
    </row>
    <row r="369" spans="1:29" s="14" customFormat="1">
      <c r="A369" s="1" t="s">
        <v>524</v>
      </c>
      <c r="B369" s="1" t="s">
        <v>533</v>
      </c>
      <c r="C369" s="1" t="s">
        <v>536</v>
      </c>
      <c r="D369" s="1"/>
      <c r="E369" s="1"/>
      <c r="F369" s="1">
        <v>99</v>
      </c>
      <c r="G369" s="1" t="s">
        <v>836</v>
      </c>
      <c r="H369" s="1" t="str">
        <f t="shared" si="6"/>
        <v>99종합평균단위전세가격</v>
      </c>
      <c r="I369" s="1" t="s">
        <v>872</v>
      </c>
      <c r="J369" s="13">
        <v>1623.2849440693433</v>
      </c>
      <c r="K369" s="13">
        <v>1624.0537724702806</v>
      </c>
      <c r="L369" s="13">
        <v>1622.1568106571312</v>
      </c>
      <c r="M369" s="13">
        <v>1624.5163413367798</v>
      </c>
      <c r="N369" s="13">
        <v>1623.2759836061748</v>
      </c>
      <c r="O369" s="13">
        <v>1622.056529897367</v>
      </c>
      <c r="P369" s="13">
        <v>1618.1595093576063</v>
      </c>
      <c r="Q369" s="14">
        <v>1615.2667682582969</v>
      </c>
      <c r="R369" s="14">
        <v>1624.1675666198196</v>
      </c>
      <c r="S369" s="14">
        <v>1634.499069594033</v>
      </c>
      <c r="T369" s="14">
        <v>1639.7299571832971</v>
      </c>
      <c r="U369" s="14">
        <v>1638.3758568763112</v>
      </c>
      <c r="V369" s="14">
        <v>1645.209957455688</v>
      </c>
      <c r="W369" s="14">
        <v>1648.0234253545671</v>
      </c>
      <c r="X369" s="14">
        <v>1656.4755700417529</v>
      </c>
      <c r="Y369" s="14">
        <v>1665.7975836918235</v>
      </c>
      <c r="Z369" s="14">
        <v>1671.9352756870107</v>
      </c>
      <c r="AA369" s="14">
        <v>1675.5685535810001</v>
      </c>
      <c r="AB369" s="14">
        <v>1681.0538768136253</v>
      </c>
      <c r="AC369" s="14">
        <v>1693.4520419871506</v>
      </c>
    </row>
    <row r="370" spans="1:29" s="14" customFormat="1">
      <c r="A370" s="1" t="s">
        <v>524</v>
      </c>
      <c r="B370" s="1" t="s">
        <v>533</v>
      </c>
      <c r="C370" s="1"/>
      <c r="D370" s="1" t="s">
        <v>603</v>
      </c>
      <c r="E370" s="1"/>
      <c r="F370" s="1">
        <v>100</v>
      </c>
      <c r="G370" s="1" t="s">
        <v>836</v>
      </c>
      <c r="H370" s="1" t="str">
        <f t="shared" si="6"/>
        <v>100종합평균단위전세가격</v>
      </c>
      <c r="I370" s="1" t="s">
        <v>872</v>
      </c>
      <c r="J370" s="13">
        <v>1875.1243833350807</v>
      </c>
      <c r="K370" s="13">
        <v>1880.2797640413817</v>
      </c>
      <c r="L370" s="13">
        <v>1879.1593498505749</v>
      </c>
      <c r="M370" s="13">
        <v>1880.9383890659169</v>
      </c>
      <c r="N370" s="13">
        <v>1870.4153576141732</v>
      </c>
      <c r="O370" s="13">
        <v>1868.599539128018</v>
      </c>
      <c r="P370" s="13">
        <v>1867.438685786602</v>
      </c>
      <c r="Q370" s="14">
        <v>1869.6365474626793</v>
      </c>
      <c r="R370" s="14">
        <v>1881.4518656277082</v>
      </c>
      <c r="S370" s="14">
        <v>1894.079015551637</v>
      </c>
      <c r="T370" s="14">
        <v>1901.9810153212625</v>
      </c>
      <c r="U370" s="14">
        <v>1907.6558354666179</v>
      </c>
      <c r="V370" s="14">
        <v>1919.8554978504342</v>
      </c>
      <c r="W370" s="14">
        <v>1927.470978390993</v>
      </c>
      <c r="X370" s="14">
        <v>1940.6287734425757</v>
      </c>
      <c r="Y370" s="14">
        <v>1945.2299193375202</v>
      </c>
      <c r="Z370" s="14">
        <v>1941.867934498463</v>
      </c>
      <c r="AA370" s="14">
        <v>1943.1114666746091</v>
      </c>
      <c r="AB370" s="14">
        <v>1951.7661972948772</v>
      </c>
      <c r="AC370" s="14">
        <v>1982.1541913820117</v>
      </c>
    </row>
    <row r="371" spans="1:29" s="14" customFormat="1">
      <c r="A371" s="1" t="s">
        <v>524</v>
      </c>
      <c r="B371" s="1" t="s">
        <v>533</v>
      </c>
      <c r="C371" s="1"/>
      <c r="D371" s="1" t="s">
        <v>603</v>
      </c>
      <c r="E371" s="1" t="s">
        <v>604</v>
      </c>
      <c r="F371" s="1">
        <v>101</v>
      </c>
      <c r="G371" s="1" t="s">
        <v>836</v>
      </c>
      <c r="H371" s="1" t="str">
        <f t="shared" si="6"/>
        <v>101종합평균단위전세가격</v>
      </c>
      <c r="I371" s="1" t="s">
        <v>872</v>
      </c>
      <c r="J371" s="13">
        <v>2077.8658056698077</v>
      </c>
      <c r="K371" s="13">
        <v>2083.2012766648159</v>
      </c>
      <c r="L371" s="13">
        <v>2085.2534557443751</v>
      </c>
      <c r="M371" s="13">
        <v>2087.253712413743</v>
      </c>
      <c r="N371" s="13">
        <v>2072.5403699107387</v>
      </c>
      <c r="O371" s="13">
        <v>2070.3474068170067</v>
      </c>
      <c r="P371" s="13">
        <v>2068.7821794964721</v>
      </c>
      <c r="Q371" s="14">
        <v>2075.2303729316432</v>
      </c>
      <c r="R371" s="14">
        <v>2088.8135717530918</v>
      </c>
      <c r="S371" s="14">
        <v>2101.2920193927889</v>
      </c>
      <c r="T371" s="14">
        <v>2109.5102813992135</v>
      </c>
      <c r="U371" s="14">
        <v>2111.9954729599026</v>
      </c>
      <c r="V371" s="14">
        <v>2131.5579650902591</v>
      </c>
      <c r="W371" s="14">
        <v>2141.2250438648639</v>
      </c>
      <c r="X371" s="14">
        <v>2159.7164574283438</v>
      </c>
      <c r="Y371" s="14">
        <v>2164.3925637181214</v>
      </c>
      <c r="Z371" s="14">
        <v>2155.4638876730633</v>
      </c>
      <c r="AA371" s="14">
        <v>2155.129092202149</v>
      </c>
      <c r="AB371" s="14">
        <v>2163.5493766429763</v>
      </c>
      <c r="AC371" s="14">
        <v>2206.7923418671753</v>
      </c>
    </row>
    <row r="372" spans="1:29" s="14" customFormat="1">
      <c r="A372" s="1" t="s">
        <v>524</v>
      </c>
      <c r="B372" s="1" t="s">
        <v>533</v>
      </c>
      <c r="C372" s="1"/>
      <c r="D372" s="1" t="s">
        <v>603</v>
      </c>
      <c r="E372" s="1" t="s">
        <v>605</v>
      </c>
      <c r="F372" s="1">
        <v>102</v>
      </c>
      <c r="G372" s="1" t="s">
        <v>836</v>
      </c>
      <c r="H372" s="1" t="str">
        <f t="shared" si="6"/>
        <v>102종합평균단위전세가격</v>
      </c>
      <c r="I372" s="1" t="s">
        <v>872</v>
      </c>
      <c r="J372" s="13">
        <v>1677.9558754517946</v>
      </c>
      <c r="K372" s="13">
        <v>1680.5002949101183</v>
      </c>
      <c r="L372" s="13">
        <v>1676.811260885584</v>
      </c>
      <c r="M372" s="13">
        <v>1679.4950720084189</v>
      </c>
      <c r="N372" s="13">
        <v>1675.8401327589061</v>
      </c>
      <c r="O372" s="13">
        <v>1674.1967526615824</v>
      </c>
      <c r="P372" s="13">
        <v>1673.8197189105961</v>
      </c>
      <c r="Q372" s="14">
        <v>1669.102474078999</v>
      </c>
      <c r="R372" s="14">
        <v>1675.6194258497126</v>
      </c>
      <c r="S372" s="14">
        <v>1686.1080211172732</v>
      </c>
      <c r="T372" s="14">
        <v>1690.9074985727175</v>
      </c>
      <c r="U372" s="14">
        <v>1697.1732526406417</v>
      </c>
      <c r="V372" s="14">
        <v>1699.19912346665</v>
      </c>
      <c r="W372" s="14">
        <v>1702.7866667888638</v>
      </c>
      <c r="X372" s="14">
        <v>1708.7779696970224</v>
      </c>
      <c r="Y372" s="14">
        <v>1713.3999554707839</v>
      </c>
      <c r="Z372" s="14">
        <v>1715.8341411334532</v>
      </c>
      <c r="AA372" s="14">
        <v>1719.1626554076754</v>
      </c>
      <c r="AB372" s="14">
        <v>1727.6100261958975</v>
      </c>
      <c r="AC372" s="14">
        <v>1738.9140907248254</v>
      </c>
    </row>
    <row r="373" spans="1:29" s="14" customFormat="1">
      <c r="A373" s="1" t="s">
        <v>524</v>
      </c>
      <c r="B373" s="1" t="s">
        <v>533</v>
      </c>
      <c r="C373" s="1"/>
      <c r="D373" s="1" t="s">
        <v>603</v>
      </c>
      <c r="E373" s="1" t="s">
        <v>606</v>
      </c>
      <c r="F373" s="1">
        <v>103</v>
      </c>
      <c r="G373" s="1" t="s">
        <v>836</v>
      </c>
      <c r="H373" s="1" t="str">
        <f t="shared" si="6"/>
        <v>103종합평균단위전세가격</v>
      </c>
      <c r="I373" s="1" t="s">
        <v>872</v>
      </c>
      <c r="J373" s="13">
        <v>1443.2091045527388</v>
      </c>
      <c r="K373" s="13">
        <v>1456.1712544345983</v>
      </c>
      <c r="L373" s="13">
        <v>1446.5544055852574</v>
      </c>
      <c r="M373" s="13">
        <v>1444.0964851825518</v>
      </c>
      <c r="N373" s="13">
        <v>1433.1090709169225</v>
      </c>
      <c r="O373" s="13">
        <v>1432.7501763757623</v>
      </c>
      <c r="P373" s="13">
        <v>1431.1375332536854</v>
      </c>
      <c r="Q373" s="14">
        <v>1433.6337247630395</v>
      </c>
      <c r="R373" s="14">
        <v>1453.717424214308</v>
      </c>
      <c r="S373" s="14">
        <v>1474.338504390729</v>
      </c>
      <c r="T373" s="14">
        <v>1490.9647550458706</v>
      </c>
      <c r="U373" s="14">
        <v>1507.2772021826054</v>
      </c>
      <c r="V373" s="14">
        <v>1513.8349906880612</v>
      </c>
      <c r="W373" s="14">
        <v>1523.9256778967033</v>
      </c>
      <c r="X373" s="14">
        <v>1532.3065861502785</v>
      </c>
      <c r="Y373" s="14">
        <v>1536.428230932856</v>
      </c>
      <c r="Z373" s="14">
        <v>1543.7627339312553</v>
      </c>
      <c r="AA373" s="14">
        <v>1546.5410535042465</v>
      </c>
      <c r="AB373" s="14">
        <v>1557.1777892298892</v>
      </c>
      <c r="AC373" s="14">
        <v>1582.1974234511083</v>
      </c>
    </row>
    <row r="374" spans="1:29" s="14" customFormat="1">
      <c r="A374" s="1" t="s">
        <v>524</v>
      </c>
      <c r="B374" s="1" t="s">
        <v>533</v>
      </c>
      <c r="C374" s="1"/>
      <c r="D374" s="1" t="s">
        <v>607</v>
      </c>
      <c r="E374" s="1"/>
      <c r="F374" s="1">
        <v>104</v>
      </c>
      <c r="G374" s="1" t="s">
        <v>836</v>
      </c>
      <c r="H374" s="1" t="str">
        <f t="shared" si="6"/>
        <v>104종합평균단위전세가격</v>
      </c>
      <c r="I374" s="1" t="s">
        <v>872</v>
      </c>
      <c r="J374" s="13">
        <v>1590.4213645042173</v>
      </c>
      <c r="K374" s="13">
        <v>1589.0489783662056</v>
      </c>
      <c r="L374" s="13">
        <v>1585.1389614203797</v>
      </c>
      <c r="M374" s="13">
        <v>1584.6159307484179</v>
      </c>
      <c r="N374" s="13">
        <v>1585.5579485564479</v>
      </c>
      <c r="O374" s="13">
        <v>1583.7771983083012</v>
      </c>
      <c r="P374" s="13">
        <v>1578.8562466414719</v>
      </c>
      <c r="Q374" s="14">
        <v>1573.4527998961833</v>
      </c>
      <c r="R374" s="14">
        <v>1580.4877202545081</v>
      </c>
      <c r="S374" s="14">
        <v>1597.9979888282926</v>
      </c>
      <c r="T374" s="14">
        <v>1601.5312004408008</v>
      </c>
      <c r="U374" s="14">
        <v>1594.9604929069851</v>
      </c>
      <c r="V374" s="14">
        <v>1604.8898646097721</v>
      </c>
      <c r="W374" s="14">
        <v>1608.8671674291727</v>
      </c>
      <c r="X374" s="14">
        <v>1614.7030220118418</v>
      </c>
      <c r="Y374" s="14">
        <v>1621.6808874382598</v>
      </c>
      <c r="Z374" s="14">
        <v>1633.0817190046835</v>
      </c>
      <c r="AA374" s="14">
        <v>1636.2800084819944</v>
      </c>
      <c r="AB374" s="14">
        <v>1640.2719133290104</v>
      </c>
      <c r="AC374" s="14">
        <v>1646.1882250031658</v>
      </c>
    </row>
    <row r="375" spans="1:29" s="14" customFormat="1">
      <c r="A375" s="1" t="s">
        <v>524</v>
      </c>
      <c r="B375" s="1" t="s">
        <v>533</v>
      </c>
      <c r="C375" s="1"/>
      <c r="D375" s="1" t="s">
        <v>607</v>
      </c>
      <c r="E375" s="1" t="s">
        <v>608</v>
      </c>
      <c r="F375" s="1">
        <v>105</v>
      </c>
      <c r="G375" s="1" t="s">
        <v>836</v>
      </c>
      <c r="H375" s="1" t="str">
        <f t="shared" si="6"/>
        <v>105종합평균단위전세가격</v>
      </c>
      <c r="I375" s="1" t="s">
        <v>872</v>
      </c>
      <c r="J375" s="13">
        <v>1553.3407471968492</v>
      </c>
      <c r="K375" s="13">
        <v>1553.3407471968492</v>
      </c>
      <c r="L375" s="13">
        <v>1551.8668372867705</v>
      </c>
      <c r="M375" s="13">
        <v>1550.3686152412956</v>
      </c>
      <c r="N375" s="13">
        <v>1549.6671361896958</v>
      </c>
      <c r="O375" s="13">
        <v>1551.9606910404016</v>
      </c>
      <c r="P375" s="13">
        <v>1548.6133879038257</v>
      </c>
      <c r="Q375" s="14">
        <v>1537.6046389322107</v>
      </c>
      <c r="R375" s="14">
        <v>1539.3597893274675</v>
      </c>
      <c r="S375" s="14">
        <v>1553.6241490628295</v>
      </c>
      <c r="T375" s="14">
        <v>1557.2917940287641</v>
      </c>
      <c r="U375" s="14">
        <v>1550.5235883403632</v>
      </c>
      <c r="V375" s="14">
        <v>1564.8579062699539</v>
      </c>
      <c r="W375" s="14">
        <v>1569.7342049435701</v>
      </c>
      <c r="X375" s="14">
        <v>1567.4618546484696</v>
      </c>
      <c r="Y375" s="14">
        <v>1565.5955873754319</v>
      </c>
      <c r="Z375" s="14">
        <v>1577.7173843174226</v>
      </c>
      <c r="AA375" s="14">
        <v>1581.6797698069131</v>
      </c>
      <c r="AB375" s="14">
        <v>1585.3959662270211</v>
      </c>
      <c r="AC375" s="14">
        <v>1585.7380484503876</v>
      </c>
    </row>
    <row r="376" spans="1:29" s="14" customFormat="1">
      <c r="A376" s="1" t="s">
        <v>524</v>
      </c>
      <c r="B376" s="1" t="s">
        <v>533</v>
      </c>
      <c r="C376" s="1"/>
      <c r="D376" s="1" t="s">
        <v>607</v>
      </c>
      <c r="E376" s="1" t="s">
        <v>609</v>
      </c>
      <c r="F376" s="1">
        <v>106</v>
      </c>
      <c r="G376" s="1" t="s">
        <v>836</v>
      </c>
      <c r="H376" s="1" t="str">
        <f t="shared" si="6"/>
        <v>106종합평균단위전세가격</v>
      </c>
      <c r="I376" s="1" t="s">
        <v>872</v>
      </c>
      <c r="J376" s="13">
        <v>1625.3955776027835</v>
      </c>
      <c r="K376" s="13">
        <v>1622.7287651922402</v>
      </c>
      <c r="L376" s="13">
        <v>1616.5210268818291</v>
      </c>
      <c r="M376" s="13">
        <v>1616.9177907922074</v>
      </c>
      <c r="N376" s="13">
        <v>1619.4099448592713</v>
      </c>
      <c r="O376" s="13">
        <v>1613.7863347802142</v>
      </c>
      <c r="P376" s="13">
        <v>1607.3811273745146</v>
      </c>
      <c r="Q376" s="14">
        <v>1607.264567654875</v>
      </c>
      <c r="R376" s="14">
        <v>1619.2793349847084</v>
      </c>
      <c r="S376" s="14">
        <v>1639.8511250664142</v>
      </c>
      <c r="T376" s="14">
        <v>1643.2575399562215</v>
      </c>
      <c r="U376" s="14">
        <v>1637.2726315901707</v>
      </c>
      <c r="V376" s="14">
        <v>1643.0076810858145</v>
      </c>
      <c r="W376" s="14">
        <v>1646.1289738471307</v>
      </c>
      <c r="X376" s="14">
        <v>1659.6853367011513</v>
      </c>
      <c r="Y376" s="14">
        <v>1675.0844495785661</v>
      </c>
      <c r="Z376" s="14">
        <v>1685.798788976954</v>
      </c>
      <c r="AA376" s="14">
        <v>1688.2695179558475</v>
      </c>
      <c r="AB376" s="14">
        <v>1692.5239481364624</v>
      </c>
      <c r="AC376" s="14">
        <v>1703.7479555620187</v>
      </c>
    </row>
    <row r="377" spans="1:29" s="14" customFormat="1">
      <c r="A377" s="1" t="s">
        <v>524</v>
      </c>
      <c r="B377" s="1" t="s">
        <v>533</v>
      </c>
      <c r="C377" s="1"/>
      <c r="D377" s="1" t="s">
        <v>610</v>
      </c>
      <c r="E377" s="1"/>
      <c r="F377" s="1">
        <v>107</v>
      </c>
      <c r="G377" s="1" t="s">
        <v>836</v>
      </c>
      <c r="H377" s="1" t="str">
        <f t="shared" si="6"/>
        <v>107종합평균단위전세가격</v>
      </c>
      <c r="I377" s="1" t="s">
        <v>872</v>
      </c>
      <c r="J377" s="13">
        <v>1420.6762847932896</v>
      </c>
      <c r="K377" s="13">
        <v>1422.8063347856316</v>
      </c>
      <c r="L377" s="13">
        <v>1418.0599050247095</v>
      </c>
      <c r="M377" s="13">
        <v>1418.5596827484562</v>
      </c>
      <c r="N377" s="13">
        <v>1421.5231097775559</v>
      </c>
      <c r="O377" s="13">
        <v>1420.8883760498152</v>
      </c>
      <c r="P377" s="13">
        <v>1419.9774072966725</v>
      </c>
      <c r="Q377" s="14">
        <v>1420.5029170594764</v>
      </c>
      <c r="R377" s="14">
        <v>1430.3566654542783</v>
      </c>
      <c r="S377" s="14">
        <v>1444.9578317309106</v>
      </c>
      <c r="T377" s="14">
        <v>1453.4716317955865</v>
      </c>
      <c r="U377" s="14">
        <v>1459.2383506700558</v>
      </c>
      <c r="V377" s="14">
        <v>1460.4069321771906</v>
      </c>
      <c r="W377" s="14">
        <v>1462.3018268129163</v>
      </c>
      <c r="X377" s="14">
        <v>1472.4179981417844</v>
      </c>
      <c r="Y377" s="14">
        <v>1485.7073890258155</v>
      </c>
      <c r="Z377" s="14">
        <v>1492.5319209649513</v>
      </c>
      <c r="AA377" s="14">
        <v>1495.6101152079243</v>
      </c>
      <c r="AB377" s="14">
        <v>1499.1172408204611</v>
      </c>
      <c r="AC377" s="14">
        <v>1506.2613520147002</v>
      </c>
    </row>
    <row r="378" spans="1:29" s="14" customFormat="1">
      <c r="A378" s="1" t="s">
        <v>524</v>
      </c>
      <c r="B378" s="1" t="s">
        <v>533</v>
      </c>
      <c r="C378" s="1"/>
      <c r="D378" s="1" t="s">
        <v>611</v>
      </c>
      <c r="E378" s="1"/>
      <c r="F378" s="1">
        <v>108</v>
      </c>
      <c r="G378" s="1" t="s">
        <v>836</v>
      </c>
      <c r="H378" s="1" t="str">
        <f t="shared" si="6"/>
        <v>108종합평균단위전세가격</v>
      </c>
      <c r="I378" s="1" t="s">
        <v>872</v>
      </c>
      <c r="J378" s="13">
        <v>2264.1318644038179</v>
      </c>
      <c r="K378" s="13">
        <v>2262.6333353387704</v>
      </c>
      <c r="L378" s="13">
        <v>2269.8258811939381</v>
      </c>
      <c r="M378" s="13">
        <v>2276.7939671662302</v>
      </c>
      <c r="N378" s="13">
        <v>2278.5680244404502</v>
      </c>
      <c r="O378" s="13">
        <v>2278.8589127024284</v>
      </c>
      <c r="P378" s="13">
        <v>2255.8135419489886</v>
      </c>
      <c r="Q378" s="14">
        <v>2242.5547246321939</v>
      </c>
      <c r="R378" s="14">
        <v>2241.5239007330101</v>
      </c>
      <c r="S378" s="14">
        <v>2239.0565785340882</v>
      </c>
      <c r="T378" s="14">
        <v>2241.3426631884208</v>
      </c>
      <c r="U378" s="14">
        <v>2235.2930919446376</v>
      </c>
      <c r="V378" s="14">
        <v>2238.5964692423718</v>
      </c>
      <c r="W378" s="14">
        <v>2237.6076571390799</v>
      </c>
      <c r="X378" s="14">
        <v>2254.3956656314622</v>
      </c>
      <c r="Y378" s="14">
        <v>2280.1051138301937</v>
      </c>
      <c r="Z378" s="14">
        <v>2302.5133199522688</v>
      </c>
      <c r="AA378" s="14">
        <v>2312.9999276771218</v>
      </c>
      <c r="AB378" s="14">
        <v>2323.8409931812234</v>
      </c>
      <c r="AC378" s="14">
        <v>2339.3278246163627</v>
      </c>
    </row>
    <row r="379" spans="1:29" s="14" customFormat="1">
      <c r="A379" s="1" t="s">
        <v>524</v>
      </c>
      <c r="B379" s="1" t="s">
        <v>533</v>
      </c>
      <c r="C379" s="1"/>
      <c r="D379" s="1" t="s">
        <v>612</v>
      </c>
      <c r="E379" s="1"/>
      <c r="F379" s="1">
        <v>109</v>
      </c>
      <c r="G379" s="1" t="s">
        <v>836</v>
      </c>
      <c r="H379" s="1" t="str">
        <f t="shared" si="6"/>
        <v>109종합평균단위전세가격</v>
      </c>
      <c r="I379" s="1" t="s">
        <v>872</v>
      </c>
      <c r="J379" s="13">
        <v>1548.5166350058394</v>
      </c>
      <c r="K379" s="13">
        <v>1546.89178389842</v>
      </c>
      <c r="L379" s="13">
        <v>1543.2257832795326</v>
      </c>
      <c r="M379" s="13">
        <v>1539.8628929730016</v>
      </c>
      <c r="N379" s="13">
        <v>1535.7042493221479</v>
      </c>
      <c r="O379" s="13">
        <v>1534.0369904604736</v>
      </c>
      <c r="P379" s="13">
        <v>1531.6043834133332</v>
      </c>
      <c r="Q379" s="14">
        <v>1525.1600585370172</v>
      </c>
      <c r="R379" s="14">
        <v>1543.216338518572</v>
      </c>
      <c r="S379" s="14">
        <v>1558.7005039221842</v>
      </c>
      <c r="T379" s="14">
        <v>1564.2516233842928</v>
      </c>
      <c r="U379" s="14">
        <v>1568.72564493292</v>
      </c>
      <c r="V379" s="14">
        <v>1573.9405200795475</v>
      </c>
      <c r="W379" s="14">
        <v>1576.7752793510128</v>
      </c>
      <c r="X379" s="14">
        <v>1585.2412350353254</v>
      </c>
      <c r="Y379" s="14">
        <v>1597.1604397605784</v>
      </c>
      <c r="Z379" s="14">
        <v>1605.1071656626402</v>
      </c>
      <c r="AA379" s="14">
        <v>1614.2277129507886</v>
      </c>
      <c r="AB379" s="14">
        <v>1624.5876885746602</v>
      </c>
      <c r="AC379" s="14">
        <v>1635.1231989126902</v>
      </c>
    </row>
    <row r="380" spans="1:29" s="14" customFormat="1">
      <c r="A380" s="1" t="s">
        <v>524</v>
      </c>
      <c r="B380" s="1" t="s">
        <v>533</v>
      </c>
      <c r="C380" s="1"/>
      <c r="D380" s="1" t="s">
        <v>613</v>
      </c>
      <c r="E380" s="1"/>
      <c r="F380" s="1">
        <v>110</v>
      </c>
      <c r="G380" s="1" t="s">
        <v>836</v>
      </c>
      <c r="H380" s="1" t="str">
        <f t="shared" si="6"/>
        <v>110종합평균단위전세가격</v>
      </c>
      <c r="I380" s="1" t="s">
        <v>872</v>
      </c>
      <c r="J380" s="13">
        <v>1665.8061922010675</v>
      </c>
      <c r="K380" s="13">
        <v>1665.3689079263031</v>
      </c>
      <c r="L380" s="13">
        <v>1665.2296074577034</v>
      </c>
      <c r="M380" s="13">
        <v>1662.4949262498069</v>
      </c>
      <c r="N380" s="13">
        <v>1663.4964694554192</v>
      </c>
      <c r="O380" s="13">
        <v>1661.6382891218655</v>
      </c>
      <c r="P380" s="13">
        <v>1659.3438337598691</v>
      </c>
      <c r="Q380" s="14">
        <v>1659.4829171483757</v>
      </c>
      <c r="R380" s="14">
        <v>1668.4461612450295</v>
      </c>
      <c r="S380" s="14">
        <v>1677.1496875773566</v>
      </c>
      <c r="T380" s="14">
        <v>1686.4773076948959</v>
      </c>
      <c r="U380" s="14">
        <v>1699.3410313652241</v>
      </c>
      <c r="V380" s="14">
        <v>1713.235686261439</v>
      </c>
      <c r="W380" s="14">
        <v>1710.4142483522487</v>
      </c>
      <c r="X380" s="14">
        <v>1710.3925786818791</v>
      </c>
      <c r="Y380" s="14">
        <v>1711.6434437048767</v>
      </c>
      <c r="Z380" s="14">
        <v>1714.1605199231237</v>
      </c>
      <c r="AA380" s="14">
        <v>1714.3706023794323</v>
      </c>
      <c r="AB380" s="14">
        <v>1715.2648020114686</v>
      </c>
      <c r="AC380" s="14">
        <v>1725.5274027188314</v>
      </c>
    </row>
    <row r="381" spans="1:29" s="14" customFormat="1">
      <c r="A381" s="1" t="s">
        <v>524</v>
      </c>
      <c r="B381" s="1" t="s">
        <v>533</v>
      </c>
      <c r="C381" s="1"/>
      <c r="D381" s="1" t="s">
        <v>614</v>
      </c>
      <c r="E381" s="1"/>
      <c r="F381" s="1">
        <v>111</v>
      </c>
      <c r="G381" s="1" t="s">
        <v>836</v>
      </c>
      <c r="H381" s="1" t="str">
        <f t="shared" si="6"/>
        <v>111종합평균단위전세가격</v>
      </c>
      <c r="I381" s="1" t="s">
        <v>872</v>
      </c>
      <c r="J381" s="13">
        <v>1045.7882950269582</v>
      </c>
      <c r="K381" s="13">
        <v>1046.7255098975422</v>
      </c>
      <c r="L381" s="13">
        <v>1042.9774753433626</v>
      </c>
      <c r="M381" s="13">
        <v>1055.8286667590069</v>
      </c>
      <c r="N381" s="13">
        <v>1061.1686459634777</v>
      </c>
      <c r="O381" s="13">
        <v>1060.469943620699</v>
      </c>
      <c r="P381" s="13">
        <v>1064.5881210322611</v>
      </c>
      <c r="Q381" s="14">
        <v>1065.9003735179649</v>
      </c>
      <c r="R381" s="14">
        <v>1070.0738629067193</v>
      </c>
      <c r="S381" s="14">
        <v>1069.1630055466865</v>
      </c>
      <c r="T381" s="14">
        <v>1070.498793287707</v>
      </c>
      <c r="U381" s="14">
        <v>1086.3615284634177</v>
      </c>
      <c r="V381" s="14">
        <v>1088.6173888325968</v>
      </c>
      <c r="W381" s="14">
        <v>1088.8835473479892</v>
      </c>
      <c r="X381" s="14">
        <v>1089.492470434051</v>
      </c>
      <c r="Y381" s="14">
        <v>1092.7811569446214</v>
      </c>
      <c r="Z381" s="14">
        <v>1091.9687671671413</v>
      </c>
      <c r="AA381" s="14">
        <v>1090.2402404490565</v>
      </c>
      <c r="AB381" s="14">
        <v>1087.4467920941108</v>
      </c>
      <c r="AC381" s="14">
        <v>1088.2778951201676</v>
      </c>
    </row>
    <row r="382" spans="1:29" s="14" customFormat="1">
      <c r="A382" s="1" t="s">
        <v>524</v>
      </c>
      <c r="B382" s="1" t="s">
        <v>533</v>
      </c>
      <c r="C382" s="1" t="s">
        <v>537</v>
      </c>
      <c r="D382" s="1"/>
      <c r="E382" s="1"/>
      <c r="F382" s="1">
        <v>112</v>
      </c>
      <c r="G382" s="1" t="s">
        <v>836</v>
      </c>
      <c r="H382" s="1" t="str">
        <f t="shared" si="6"/>
        <v>112종합평균단위전세가격</v>
      </c>
      <c r="I382" s="1" t="s">
        <v>872</v>
      </c>
      <c r="J382" s="13">
        <v>1531.7428161170931</v>
      </c>
      <c r="K382" s="13">
        <v>1532.7324046333845</v>
      </c>
      <c r="L382" s="13">
        <v>1536.8663023122483</v>
      </c>
      <c r="M382" s="13">
        <v>1531.2473057285508</v>
      </c>
      <c r="N382" s="13">
        <v>1518.7093945362933</v>
      </c>
      <c r="O382" s="13">
        <v>1512.0745333126513</v>
      </c>
      <c r="P382" s="13">
        <v>1501.0323237742923</v>
      </c>
      <c r="Q382" s="14">
        <v>1495.8331963856097</v>
      </c>
      <c r="R382" s="14">
        <v>1503.176292298474</v>
      </c>
      <c r="S382" s="14">
        <v>1510.9896177339067</v>
      </c>
      <c r="T382" s="14">
        <v>1513.9321900898751</v>
      </c>
      <c r="U382" s="14">
        <v>1499.590841109625</v>
      </c>
      <c r="V382" s="14">
        <v>1504.47588196178</v>
      </c>
      <c r="W382" s="14">
        <v>1509.0286340837438</v>
      </c>
      <c r="X382" s="14">
        <v>1515.387549814664</v>
      </c>
      <c r="Y382" s="14">
        <v>1519.1248789517881</v>
      </c>
      <c r="Z382" s="14">
        <v>1521.5345031708264</v>
      </c>
      <c r="AA382" s="14">
        <v>1520.8174377640769</v>
      </c>
      <c r="AB382" s="14">
        <v>1529.9700950553115</v>
      </c>
      <c r="AC382" s="14">
        <v>1539.0652581500358</v>
      </c>
    </row>
    <row r="383" spans="1:29" s="14" customFormat="1">
      <c r="A383" s="1" t="s">
        <v>524</v>
      </c>
      <c r="B383" s="1" t="s">
        <v>533</v>
      </c>
      <c r="C383" s="1"/>
      <c r="D383" s="1" t="s">
        <v>615</v>
      </c>
      <c r="E383" s="1"/>
      <c r="F383" s="1">
        <v>113</v>
      </c>
      <c r="G383" s="1" t="s">
        <v>836</v>
      </c>
      <c r="H383" s="1" t="str">
        <f t="shared" si="6"/>
        <v>113종합평균단위전세가격</v>
      </c>
      <c r="I383" s="1" t="s">
        <v>872</v>
      </c>
      <c r="J383" s="13">
        <v>1403.321593135415</v>
      </c>
      <c r="K383" s="13">
        <v>1394.5320232375639</v>
      </c>
      <c r="L383" s="13">
        <v>1397.1166246713033</v>
      </c>
      <c r="M383" s="13">
        <v>1382.6152670050703</v>
      </c>
      <c r="N383" s="13">
        <v>1363.7391390050548</v>
      </c>
      <c r="O383" s="13">
        <v>1352.813354737375</v>
      </c>
      <c r="P383" s="13">
        <v>1347.4354850847972</v>
      </c>
      <c r="Q383" s="14">
        <v>1345.51735401064</v>
      </c>
      <c r="R383" s="14">
        <v>1351.4912474548526</v>
      </c>
      <c r="S383" s="14">
        <v>1358.6809788014232</v>
      </c>
      <c r="T383" s="14">
        <v>1362.9971334971283</v>
      </c>
      <c r="U383" s="14">
        <v>1361.8038609139282</v>
      </c>
      <c r="V383" s="14">
        <v>1370.2426294449037</v>
      </c>
      <c r="W383" s="14">
        <v>1375.3476081190379</v>
      </c>
      <c r="X383" s="14">
        <v>1382.4722333134887</v>
      </c>
      <c r="Y383" s="14">
        <v>1390.9305344257893</v>
      </c>
      <c r="Z383" s="14">
        <v>1396.1394409405375</v>
      </c>
      <c r="AA383" s="14">
        <v>1397.7583259014625</v>
      </c>
      <c r="AB383" s="14">
        <v>1410.4593514331143</v>
      </c>
      <c r="AC383" s="14">
        <v>1418.6834982353134</v>
      </c>
    </row>
    <row r="384" spans="1:29" s="14" customFormat="1">
      <c r="A384" s="1" t="s">
        <v>524</v>
      </c>
      <c r="B384" s="1" t="s">
        <v>533</v>
      </c>
      <c r="C384" s="1"/>
      <c r="D384" s="1" t="s">
        <v>616</v>
      </c>
      <c r="E384" s="1"/>
      <c r="F384" s="1">
        <v>114</v>
      </c>
      <c r="G384" s="1" t="s">
        <v>836</v>
      </c>
      <c r="H384" s="1" t="str">
        <f t="shared" si="6"/>
        <v>114종합평균단위전세가격</v>
      </c>
      <c r="I384" s="1" t="s">
        <v>872</v>
      </c>
      <c r="J384" s="13">
        <v>2248.428364762759</v>
      </c>
      <c r="K384" s="13">
        <v>2283.7484312340257</v>
      </c>
      <c r="L384" s="13">
        <v>2298.7139063969003</v>
      </c>
      <c r="M384" s="13">
        <v>2294.5963802537844</v>
      </c>
      <c r="N384" s="13">
        <v>2281.6580490378924</v>
      </c>
      <c r="O384" s="13">
        <v>2274.9579837662786</v>
      </c>
      <c r="P384" s="13">
        <v>2259.2370160315995</v>
      </c>
      <c r="Q384" s="14">
        <v>2248.1351120465661</v>
      </c>
      <c r="R384" s="14">
        <v>2249.1505134238855</v>
      </c>
      <c r="S384" s="14">
        <v>2248.9070009154052</v>
      </c>
      <c r="T384" s="14">
        <v>2238.4053379571042</v>
      </c>
      <c r="U384" s="14">
        <v>2239.3712404209091</v>
      </c>
      <c r="V384" s="14">
        <v>2240.8776106594719</v>
      </c>
      <c r="W384" s="14">
        <v>2246.5303910951193</v>
      </c>
      <c r="X384" s="14">
        <v>2258.2992334269729</v>
      </c>
      <c r="Y384" s="14">
        <v>2261.4264158639512</v>
      </c>
      <c r="Z384" s="14">
        <v>2259.651878968753</v>
      </c>
      <c r="AA384" s="14">
        <v>2255.5398608705195</v>
      </c>
      <c r="AB384" s="14">
        <v>2266.7243572887091</v>
      </c>
      <c r="AC384" s="14">
        <v>2279.666662983037</v>
      </c>
    </row>
    <row r="385" spans="1:29" s="14" customFormat="1">
      <c r="A385" s="1" t="s">
        <v>524</v>
      </c>
      <c r="B385" s="1" t="s">
        <v>533</v>
      </c>
      <c r="C385" s="1"/>
      <c r="D385" s="1" t="s">
        <v>617</v>
      </c>
      <c r="E385" s="1"/>
      <c r="F385" s="1">
        <v>115</v>
      </c>
      <c r="G385" s="1" t="s">
        <v>836</v>
      </c>
      <c r="H385" s="1" t="str">
        <f t="shared" si="6"/>
        <v>115종합평균단위전세가격</v>
      </c>
      <c r="I385" s="1" t="s">
        <v>872</v>
      </c>
      <c r="J385" s="13">
        <v>1938.4930950466874</v>
      </c>
      <c r="K385" s="13">
        <v>1938.4930950466874</v>
      </c>
      <c r="L385" s="13">
        <v>1940.295103043477</v>
      </c>
      <c r="M385" s="13">
        <v>1966.8659032371977</v>
      </c>
      <c r="N385" s="13">
        <v>1964.4440526600069</v>
      </c>
      <c r="O385" s="13">
        <v>1967.8651662904867</v>
      </c>
      <c r="P385" s="13">
        <v>1912.576068446627</v>
      </c>
      <c r="Q385" s="14">
        <v>1893.2077178683965</v>
      </c>
      <c r="R385" s="14">
        <v>1935.1357609839479</v>
      </c>
      <c r="S385" s="14">
        <v>1974.5866345832765</v>
      </c>
      <c r="T385" s="14">
        <v>1999.0761064816911</v>
      </c>
      <c r="U385" s="14">
        <v>1991.9544182896398</v>
      </c>
      <c r="V385" s="14">
        <v>1994.5279591939886</v>
      </c>
      <c r="W385" s="14">
        <v>2005.3571843271397</v>
      </c>
      <c r="X385" s="14">
        <v>2012.954392227766</v>
      </c>
      <c r="Y385" s="14">
        <v>1999.0718282507794</v>
      </c>
      <c r="Z385" s="14">
        <v>1996.1898507943638</v>
      </c>
      <c r="AA385" s="14">
        <v>1991.7863623799767</v>
      </c>
      <c r="AB385" s="14">
        <v>2000.8333583494189</v>
      </c>
      <c r="AC385" s="14">
        <v>2022.2980407753207</v>
      </c>
    </row>
    <row r="386" spans="1:29" s="14" customFormat="1">
      <c r="A386" s="1" t="s">
        <v>524</v>
      </c>
      <c r="B386" s="1" t="s">
        <v>533</v>
      </c>
      <c r="C386" s="1"/>
      <c r="D386" s="1" t="s">
        <v>547</v>
      </c>
      <c r="E386" s="1"/>
      <c r="F386" s="1">
        <v>116</v>
      </c>
      <c r="G386" s="1" t="s">
        <v>836</v>
      </c>
      <c r="H386" s="1" t="str">
        <f t="shared" si="6"/>
        <v>116종합평균단위전세가격</v>
      </c>
      <c r="I386" s="1" t="s">
        <v>872</v>
      </c>
      <c r="J386" s="13">
        <v>1129.4972928691864</v>
      </c>
      <c r="K386" s="13">
        <v>1129.4972928691864</v>
      </c>
      <c r="L386" s="13">
        <v>1130.5695959624516</v>
      </c>
      <c r="M386" s="13">
        <v>1130.1801039438121</v>
      </c>
      <c r="N386" s="13">
        <v>1128.4452247485451</v>
      </c>
      <c r="O386" s="13">
        <v>1127.4766898282799</v>
      </c>
      <c r="P386" s="13">
        <v>1126.879397126294</v>
      </c>
      <c r="Q386" s="14">
        <v>1124.7005971980141</v>
      </c>
      <c r="R386" s="14">
        <v>1123.7872633215154</v>
      </c>
      <c r="S386" s="14">
        <v>1124.1851458076276</v>
      </c>
      <c r="T386" s="14">
        <v>1123.5395519752483</v>
      </c>
      <c r="U386" s="14">
        <v>1119.2775295678871</v>
      </c>
      <c r="V386" s="14">
        <v>1119.4107633794588</v>
      </c>
      <c r="W386" s="14">
        <v>1119.4107633794583</v>
      </c>
      <c r="X386" s="14">
        <v>1120.018254010389</v>
      </c>
      <c r="Y386" s="14">
        <v>1120.9482648955327</v>
      </c>
      <c r="Z386" s="14">
        <v>1122.0492129572306</v>
      </c>
      <c r="AA386" s="14">
        <v>1119.8743507991032</v>
      </c>
      <c r="AB386" s="14">
        <v>1119.839635474164</v>
      </c>
      <c r="AC386" s="14">
        <v>1123.2309042975044</v>
      </c>
    </row>
    <row r="387" spans="1:29" s="14" customFormat="1">
      <c r="A387" s="1" t="s">
        <v>524</v>
      </c>
      <c r="B387" s="1" t="s">
        <v>533</v>
      </c>
      <c r="C387" s="1" t="s">
        <v>538</v>
      </c>
      <c r="D387" s="1"/>
      <c r="E387" s="1"/>
      <c r="F387" s="1">
        <v>117</v>
      </c>
      <c r="G387" s="1" t="s">
        <v>836</v>
      </c>
      <c r="H387" s="1" t="str">
        <f t="shared" si="6"/>
        <v>117종합평균단위전세가격</v>
      </c>
      <c r="I387" s="1" t="s">
        <v>872</v>
      </c>
      <c r="J387" s="13">
        <v>660.94451290024733</v>
      </c>
      <c r="K387" s="13">
        <v>664.42599918083658</v>
      </c>
      <c r="L387" s="13">
        <v>662.14384488915232</v>
      </c>
      <c r="M387" s="13">
        <v>663.22645546948934</v>
      </c>
      <c r="N387" s="13">
        <v>664.48591724917776</v>
      </c>
      <c r="O387" s="13">
        <v>664.61007851924444</v>
      </c>
      <c r="P387" s="13">
        <v>664.49129751369321</v>
      </c>
      <c r="Q387" s="14">
        <v>662.10908316425764</v>
      </c>
      <c r="R387" s="14">
        <v>662.58177900327212</v>
      </c>
      <c r="S387" s="14">
        <v>663.52756986095335</v>
      </c>
      <c r="T387" s="14">
        <v>663.89210706635617</v>
      </c>
      <c r="U387" s="14">
        <v>685.19600706400956</v>
      </c>
      <c r="V387" s="14">
        <v>685.66294910436602</v>
      </c>
      <c r="W387" s="14">
        <v>687.55348757393051</v>
      </c>
      <c r="X387" s="14">
        <v>688.9699937688963</v>
      </c>
      <c r="Y387" s="14">
        <v>695.94540319435384</v>
      </c>
      <c r="Z387" s="14">
        <v>700.2567268254046</v>
      </c>
      <c r="AA387" s="14">
        <v>701.80462227488158</v>
      </c>
      <c r="AB387" s="14">
        <v>704.90823570904854</v>
      </c>
      <c r="AC387" s="14">
        <v>706.41829534451233</v>
      </c>
    </row>
    <row r="388" spans="1:29" s="14" customFormat="1">
      <c r="A388" s="1" t="s">
        <v>524</v>
      </c>
      <c r="B388" s="1" t="s">
        <v>533</v>
      </c>
      <c r="C388" s="1"/>
      <c r="D388" s="1" t="s">
        <v>618</v>
      </c>
      <c r="E388" s="1"/>
      <c r="F388" s="1">
        <v>118</v>
      </c>
      <c r="G388" s="1" t="s">
        <v>836</v>
      </c>
      <c r="H388" s="1" t="str">
        <f t="shared" si="6"/>
        <v>118종합평균단위전세가격</v>
      </c>
      <c r="I388" s="1" t="s">
        <v>872</v>
      </c>
      <c r="J388" s="13">
        <v>859.25600678515696</v>
      </c>
      <c r="K388" s="13">
        <v>860.99800456831156</v>
      </c>
      <c r="L388" s="13">
        <v>860.51972371232614</v>
      </c>
      <c r="M388" s="13">
        <v>862.37895037093051</v>
      </c>
      <c r="N388" s="13">
        <v>864.43573391940083</v>
      </c>
      <c r="O388" s="13">
        <v>864.5387928416668</v>
      </c>
      <c r="P388" s="13">
        <v>861.47767246870706</v>
      </c>
      <c r="Q388" s="14">
        <v>856.93168445463516</v>
      </c>
      <c r="R388" s="14">
        <v>857.51350657833109</v>
      </c>
      <c r="S388" s="14">
        <v>859.46688274906489</v>
      </c>
      <c r="T388" s="14">
        <v>860.55380211053716</v>
      </c>
      <c r="U388" s="14">
        <v>861.69287051192612</v>
      </c>
      <c r="V388" s="14">
        <v>861.69287051192612</v>
      </c>
      <c r="W388" s="14">
        <v>864.97557782852698</v>
      </c>
      <c r="X388" s="14">
        <v>867.11674636103248</v>
      </c>
      <c r="Y388" s="14">
        <v>876.56831401430679</v>
      </c>
      <c r="Z388" s="14">
        <v>881.24567145421724</v>
      </c>
      <c r="AA388" s="14">
        <v>884.69778640991228</v>
      </c>
      <c r="AB388" s="14">
        <v>889.2669973176537</v>
      </c>
      <c r="AC388" s="14">
        <v>891.62076782756435</v>
      </c>
    </row>
    <row r="389" spans="1:29" s="14" customFormat="1">
      <c r="A389" s="1" t="s">
        <v>524</v>
      </c>
      <c r="B389" s="1" t="s">
        <v>533</v>
      </c>
      <c r="C389" s="1"/>
      <c r="D389" s="1" t="s">
        <v>619</v>
      </c>
      <c r="E389" s="1"/>
      <c r="F389" s="1">
        <v>119</v>
      </c>
      <c r="G389" s="1" t="s">
        <v>836</v>
      </c>
      <c r="H389" s="1" t="str">
        <f t="shared" si="6"/>
        <v>119종합평균단위전세가격</v>
      </c>
      <c r="I389" s="1" t="s">
        <v>872</v>
      </c>
      <c r="J389" s="13">
        <v>376.05542345288245</v>
      </c>
      <c r="K389" s="13">
        <v>376.05542345288245</v>
      </c>
      <c r="L389" s="13">
        <v>376.05542345288245</v>
      </c>
      <c r="M389" s="13">
        <v>376.19599458022532</v>
      </c>
      <c r="N389" s="13">
        <v>376.74419414317094</v>
      </c>
      <c r="O389" s="13">
        <v>376.74419414317094</v>
      </c>
      <c r="P389" s="13">
        <v>376.46928489359397</v>
      </c>
      <c r="Q389" s="14">
        <v>375.77303410597204</v>
      </c>
      <c r="R389" s="14">
        <v>375.77303410597204</v>
      </c>
      <c r="S389" s="14">
        <v>375.77303410597204</v>
      </c>
      <c r="T389" s="14">
        <v>376.64439669743257</v>
      </c>
      <c r="U389" s="14">
        <v>475.41017381092303</v>
      </c>
      <c r="V389" s="14">
        <v>475.41017381092303</v>
      </c>
      <c r="W389" s="14">
        <v>475.57296019963746</v>
      </c>
      <c r="X389" s="14">
        <v>474.01346424906461</v>
      </c>
      <c r="Y389" s="14">
        <v>475.73981174009054</v>
      </c>
      <c r="Z389" s="14">
        <v>480.20631082469583</v>
      </c>
      <c r="AA389" s="14">
        <v>480.4845246925475</v>
      </c>
      <c r="AB389" s="14">
        <v>482.62486150058174</v>
      </c>
      <c r="AC389" s="14">
        <v>483.74897650360447</v>
      </c>
    </row>
    <row r="390" spans="1:29" s="14" customFormat="1">
      <c r="A390" s="1" t="s">
        <v>524</v>
      </c>
      <c r="B390" s="1" t="s">
        <v>533</v>
      </c>
      <c r="C390" s="1" t="s">
        <v>539</v>
      </c>
      <c r="D390" s="1"/>
      <c r="E390" s="1"/>
      <c r="F390" s="1">
        <v>120</v>
      </c>
      <c r="G390" s="1" t="s">
        <v>836</v>
      </c>
      <c r="H390" s="1" t="str">
        <f t="shared" si="6"/>
        <v>120종합평균단위전세가격</v>
      </c>
      <c r="I390" s="1" t="s">
        <v>872</v>
      </c>
      <c r="J390" s="13">
        <v>1498.1278403810431</v>
      </c>
      <c r="K390" s="13">
        <v>1499.1253059233438</v>
      </c>
      <c r="L390" s="13">
        <v>1500.6512175006203</v>
      </c>
      <c r="M390" s="13">
        <v>1497.5330083182835</v>
      </c>
      <c r="N390" s="13">
        <v>1496.8624510414452</v>
      </c>
      <c r="O390" s="13">
        <v>1495.7408135307139</v>
      </c>
      <c r="P390" s="13">
        <v>1492.3011288974519</v>
      </c>
      <c r="Q390" s="14">
        <v>1489.6480752219452</v>
      </c>
      <c r="R390" s="14">
        <v>1490.140059412189</v>
      </c>
      <c r="S390" s="14">
        <v>1491.7235557370041</v>
      </c>
      <c r="T390" s="14">
        <v>1491.4846176644721</v>
      </c>
      <c r="U390" s="14">
        <v>1484.9345014155465</v>
      </c>
      <c r="V390" s="14">
        <v>1482.6651833014707</v>
      </c>
      <c r="W390" s="14">
        <v>1481.6784704463032</v>
      </c>
      <c r="X390" s="14">
        <v>1483.8878483588244</v>
      </c>
      <c r="Y390" s="14">
        <v>1501.4854512462134</v>
      </c>
      <c r="Z390" s="14">
        <v>1507.7226899371794</v>
      </c>
      <c r="AA390" s="14">
        <v>1512.3748981932974</v>
      </c>
      <c r="AB390" s="14">
        <v>1515.035394925914</v>
      </c>
      <c r="AC390" s="14">
        <v>1526.7434733552786</v>
      </c>
    </row>
    <row r="391" spans="1:29" s="14" customFormat="1">
      <c r="A391" s="1" t="s">
        <v>524</v>
      </c>
      <c r="B391" s="1" t="s">
        <v>533</v>
      </c>
      <c r="C391" s="1"/>
      <c r="D391" s="1" t="s">
        <v>620</v>
      </c>
      <c r="E391" s="1"/>
      <c r="F391" s="1">
        <v>121</v>
      </c>
      <c r="G391" s="1" t="s">
        <v>836</v>
      </c>
      <c r="H391" s="1" t="str">
        <f t="shared" si="6"/>
        <v>121종합평균단위전세가격</v>
      </c>
      <c r="I391" s="1" t="s">
        <v>872</v>
      </c>
      <c r="J391" s="13">
        <v>1114.1622135011025</v>
      </c>
      <c r="K391" s="13">
        <v>1114.3508638663588</v>
      </c>
      <c r="L391" s="13">
        <v>1117.1078487977973</v>
      </c>
      <c r="M391" s="13">
        <v>1117.1128599484441</v>
      </c>
      <c r="N391" s="13">
        <v>1118.0435312968439</v>
      </c>
      <c r="O391" s="13">
        <v>1115.1681104774405</v>
      </c>
      <c r="P391" s="13">
        <v>1108.2627639406207</v>
      </c>
      <c r="Q391" s="14">
        <v>1102.1801507538491</v>
      </c>
      <c r="R391" s="14">
        <v>1098.1857359954379</v>
      </c>
      <c r="S391" s="14">
        <v>1102.9621902104079</v>
      </c>
      <c r="T391" s="14">
        <v>1112.8101340133096</v>
      </c>
      <c r="U391" s="14">
        <v>1134.6485614981032</v>
      </c>
      <c r="V391" s="14">
        <v>1128.3113507573112</v>
      </c>
      <c r="W391" s="14">
        <v>1135.4211255878806</v>
      </c>
      <c r="X391" s="14">
        <v>1140.6265102853188</v>
      </c>
      <c r="Y391" s="14">
        <v>1150.8360794778462</v>
      </c>
      <c r="Z391" s="14">
        <v>1148.9593704857323</v>
      </c>
      <c r="AA391" s="14">
        <v>1155.3301202090649</v>
      </c>
      <c r="AB391" s="14">
        <v>1163.2233476657043</v>
      </c>
      <c r="AC391" s="14">
        <v>1179.7254151195855</v>
      </c>
    </row>
    <row r="392" spans="1:29" s="14" customFormat="1">
      <c r="A392" s="1" t="s">
        <v>524</v>
      </c>
      <c r="B392" s="1" t="s">
        <v>533</v>
      </c>
      <c r="C392" s="1"/>
      <c r="D392" s="1" t="s">
        <v>621</v>
      </c>
      <c r="E392" s="1"/>
      <c r="F392" s="1">
        <v>122</v>
      </c>
      <c r="G392" s="1" t="s">
        <v>836</v>
      </c>
      <c r="H392" s="1" t="str">
        <f t="shared" si="6"/>
        <v>122종합평균단위전세가격</v>
      </c>
      <c r="I392" s="1" t="s">
        <v>872</v>
      </c>
      <c r="J392" s="13">
        <v>1769.6819664610111</v>
      </c>
      <c r="K392" s="13">
        <v>1771.2847928111455</v>
      </c>
      <c r="L392" s="13">
        <v>1773.5767698777543</v>
      </c>
      <c r="M392" s="13">
        <v>1771.5394433566717</v>
      </c>
      <c r="N392" s="13">
        <v>1769.6047447377637</v>
      </c>
      <c r="O392" s="13">
        <v>1768.6823815879095</v>
      </c>
      <c r="P392" s="13">
        <v>1766.1942505657851</v>
      </c>
      <c r="Q392" s="14">
        <v>1763.9426046102478</v>
      </c>
      <c r="R392" s="14">
        <v>1766.2984346648607</v>
      </c>
      <c r="S392" s="14">
        <v>1769.2045460275328</v>
      </c>
      <c r="T392" s="14">
        <v>1768.0282562470663</v>
      </c>
      <c r="U392" s="14">
        <v>1765.5726013998037</v>
      </c>
      <c r="V392" s="14">
        <v>1764.0961794223233</v>
      </c>
      <c r="W392" s="14">
        <v>1760.7004538945746</v>
      </c>
      <c r="X392" s="14">
        <v>1759.1966387518721</v>
      </c>
      <c r="Y392" s="14">
        <v>1771.4922222205009</v>
      </c>
      <c r="Z392" s="14">
        <v>1777.2031800025277</v>
      </c>
      <c r="AA392" s="14">
        <v>1780.8438547941066</v>
      </c>
      <c r="AB392" s="14">
        <v>1782.6539056595302</v>
      </c>
      <c r="AC392" s="14">
        <v>1795.0651709540741</v>
      </c>
    </row>
    <row r="393" spans="1:29" s="14" customFormat="1">
      <c r="A393" s="1" t="s">
        <v>524</v>
      </c>
      <c r="B393" s="1" t="s">
        <v>533</v>
      </c>
      <c r="C393" s="1"/>
      <c r="D393" s="1" t="s">
        <v>621</v>
      </c>
      <c r="E393" s="1" t="s">
        <v>622</v>
      </c>
      <c r="F393" s="1">
        <v>123</v>
      </c>
      <c r="G393" s="1" t="s">
        <v>836</v>
      </c>
      <c r="H393" s="1" t="str">
        <f t="shared" si="6"/>
        <v>123종합평균단위전세가격</v>
      </c>
      <c r="I393" s="1" t="s">
        <v>872</v>
      </c>
      <c r="J393" s="13">
        <v>1754.9012539694129</v>
      </c>
      <c r="K393" s="13">
        <v>1757.18152753354</v>
      </c>
      <c r="L393" s="13">
        <v>1765.0037829697251</v>
      </c>
      <c r="M393" s="13">
        <v>1762.9453550150113</v>
      </c>
      <c r="N393" s="13">
        <v>1761.3191395149167</v>
      </c>
      <c r="O393" s="13">
        <v>1759.0651004104895</v>
      </c>
      <c r="P393" s="13">
        <v>1759.1129499998797</v>
      </c>
      <c r="Q393" s="14">
        <v>1758.8308825201643</v>
      </c>
      <c r="R393" s="14">
        <v>1772.7063825386529</v>
      </c>
      <c r="S393" s="14">
        <v>1781.7582331923629</v>
      </c>
      <c r="T393" s="14">
        <v>1779.9307513406989</v>
      </c>
      <c r="U393" s="14">
        <v>1775.5064064812032</v>
      </c>
      <c r="V393" s="14">
        <v>1771.7472894123855</v>
      </c>
      <c r="W393" s="14">
        <v>1773.3192494879809</v>
      </c>
      <c r="X393" s="14">
        <v>1771.997846865635</v>
      </c>
      <c r="Y393" s="14">
        <v>1774.9473945194482</v>
      </c>
      <c r="Z393" s="14">
        <v>1780.1120346249918</v>
      </c>
      <c r="AA393" s="14">
        <v>1782.7186348116757</v>
      </c>
      <c r="AB393" s="14">
        <v>1781.9503104420871</v>
      </c>
      <c r="AC393" s="14">
        <v>1797.695389204267</v>
      </c>
    </row>
    <row r="394" spans="1:29" s="14" customFormat="1">
      <c r="A394" s="1" t="s">
        <v>524</v>
      </c>
      <c r="B394" s="1" t="s">
        <v>533</v>
      </c>
      <c r="C394" s="1"/>
      <c r="D394" s="1" t="s">
        <v>621</v>
      </c>
      <c r="E394" s="1" t="s">
        <v>623</v>
      </c>
      <c r="F394" s="1">
        <v>124</v>
      </c>
      <c r="G394" s="1" t="s">
        <v>836</v>
      </c>
      <c r="H394" s="1" t="str">
        <f t="shared" ref="H394:H457" si="7">F394&amp;G394&amp;I394</f>
        <v>124종합평균단위전세가격</v>
      </c>
      <c r="I394" s="1" t="s">
        <v>872</v>
      </c>
      <c r="J394" s="13">
        <v>1708.5146996115534</v>
      </c>
      <c r="K394" s="13">
        <v>1712.3829239083132</v>
      </c>
      <c r="L394" s="13">
        <v>1714.6113610887112</v>
      </c>
      <c r="M394" s="13">
        <v>1714.4067014294515</v>
      </c>
      <c r="N394" s="13">
        <v>1713.4955488187591</v>
      </c>
      <c r="O394" s="13">
        <v>1719.6133511926641</v>
      </c>
      <c r="P394" s="13">
        <v>1720.3718718242155</v>
      </c>
      <c r="Q394" s="14">
        <v>1719.1346295650258</v>
      </c>
      <c r="R394" s="14">
        <v>1707.2765887050846</v>
      </c>
      <c r="S394" s="14">
        <v>1700.6482911307189</v>
      </c>
      <c r="T394" s="14">
        <v>1702.6088682424602</v>
      </c>
      <c r="U394" s="14">
        <v>1691.0285583293535</v>
      </c>
      <c r="V394" s="14">
        <v>1691.0285583293535</v>
      </c>
      <c r="W394" s="14">
        <v>1682.8016015502171</v>
      </c>
      <c r="X394" s="14">
        <v>1680.93208319665</v>
      </c>
      <c r="Y394" s="14">
        <v>1724.9833186061783</v>
      </c>
      <c r="Z394" s="14">
        <v>1738.3764752950212</v>
      </c>
      <c r="AA394" s="14">
        <v>1741.5067114942685</v>
      </c>
      <c r="AB394" s="14">
        <v>1743.0168157778014</v>
      </c>
      <c r="AC394" s="14">
        <v>1751.0206937552689</v>
      </c>
    </row>
    <row r="395" spans="1:29" s="14" customFormat="1">
      <c r="A395" s="1" t="s">
        <v>524</v>
      </c>
      <c r="B395" s="1" t="s">
        <v>533</v>
      </c>
      <c r="C395" s="1"/>
      <c r="D395" s="1" t="s">
        <v>621</v>
      </c>
      <c r="E395" s="1" t="s">
        <v>624</v>
      </c>
      <c r="F395" s="1">
        <v>125</v>
      </c>
      <c r="G395" s="1" t="s">
        <v>836</v>
      </c>
      <c r="H395" s="1" t="str">
        <f t="shared" si="7"/>
        <v>125종합평균단위전세가격</v>
      </c>
      <c r="I395" s="1" t="s">
        <v>872</v>
      </c>
      <c r="J395" s="13">
        <v>1836.2147714673258</v>
      </c>
      <c r="K395" s="13">
        <v>1835.1818809354413</v>
      </c>
      <c r="L395" s="13">
        <v>1830.2242487046537</v>
      </c>
      <c r="M395" s="13">
        <v>1826.8057890887439</v>
      </c>
      <c r="N395" s="13">
        <v>1823.677059633339</v>
      </c>
      <c r="O395" s="13">
        <v>1819.0995628950882</v>
      </c>
      <c r="P395" s="13">
        <v>1810.7685553287308</v>
      </c>
      <c r="Q395" s="14">
        <v>1805.1377142832132</v>
      </c>
      <c r="R395" s="14">
        <v>1803.2185536447626</v>
      </c>
      <c r="S395" s="14">
        <v>1805.3441584933923</v>
      </c>
      <c r="T395" s="14">
        <v>1802.6155953117902</v>
      </c>
      <c r="U395" s="14">
        <v>1807.3485483517729</v>
      </c>
      <c r="V395" s="14">
        <v>1807.6534581354429</v>
      </c>
      <c r="W395" s="14">
        <v>1801.5576835713239</v>
      </c>
      <c r="X395" s="14">
        <v>1800.091633163287</v>
      </c>
      <c r="Y395" s="14">
        <v>1800.9867621492313</v>
      </c>
      <c r="Z395" s="14">
        <v>1801.7953899235531</v>
      </c>
      <c r="AA395" s="14">
        <v>1807.1004396554927</v>
      </c>
      <c r="AB395" s="14">
        <v>1812.3531706103947</v>
      </c>
      <c r="AC395" s="14">
        <v>1823.79958901091</v>
      </c>
    </row>
    <row r="396" spans="1:29" s="14" customFormat="1">
      <c r="A396" s="1" t="s">
        <v>524</v>
      </c>
      <c r="B396" s="1" t="s">
        <v>533</v>
      </c>
      <c r="C396" s="1"/>
      <c r="D396" s="1" t="s">
        <v>625</v>
      </c>
      <c r="E396" s="1"/>
      <c r="F396" s="1">
        <v>126</v>
      </c>
      <c r="G396" s="1" t="s">
        <v>836</v>
      </c>
      <c r="H396" s="1" t="str">
        <f t="shared" si="7"/>
        <v>126종합평균단위전세가격</v>
      </c>
      <c r="I396" s="1" t="s">
        <v>872</v>
      </c>
      <c r="J396" s="13">
        <v>1064.8235623324697</v>
      </c>
      <c r="K396" s="13">
        <v>1064.8235623324697</v>
      </c>
      <c r="L396" s="13">
        <v>1063.5794409582925</v>
      </c>
      <c r="M396" s="13">
        <v>1055.6257982686886</v>
      </c>
      <c r="N396" s="13">
        <v>1057.0968926875348</v>
      </c>
      <c r="O396" s="13">
        <v>1056.6416988592625</v>
      </c>
      <c r="P396" s="13">
        <v>1053.1015639667733</v>
      </c>
      <c r="Q396" s="14">
        <v>1051.7219648706725</v>
      </c>
      <c r="R396" s="14">
        <v>1050.4777723963691</v>
      </c>
      <c r="S396" s="14">
        <v>1046.5649000143294</v>
      </c>
      <c r="T396" s="14">
        <v>1041.9623678266883</v>
      </c>
      <c r="U396" s="14">
        <v>1042.5617586408584</v>
      </c>
      <c r="V396" s="14">
        <v>1041.2903215433969</v>
      </c>
      <c r="W396" s="14">
        <v>1040.3844967153468</v>
      </c>
      <c r="X396" s="14">
        <v>1049.6436172663759</v>
      </c>
      <c r="Y396" s="14">
        <v>1085.8260249336249</v>
      </c>
      <c r="Z396" s="14">
        <v>1099.2973595745566</v>
      </c>
      <c r="AA396" s="14">
        <v>1105.2111075245477</v>
      </c>
      <c r="AB396" s="14">
        <v>1106.1663207279255</v>
      </c>
      <c r="AC396" s="14">
        <v>1112.624459579931</v>
      </c>
    </row>
    <row r="397" spans="1:29" s="14" customFormat="1">
      <c r="A397" s="1" t="s">
        <v>524</v>
      </c>
      <c r="B397" s="1" t="s">
        <v>533</v>
      </c>
      <c r="C397" s="1" t="s">
        <v>540</v>
      </c>
      <c r="D397" s="1"/>
      <c r="E397" s="1"/>
      <c r="F397" s="1">
        <v>127</v>
      </c>
      <c r="G397" s="1" t="s">
        <v>836</v>
      </c>
      <c r="H397" s="1" t="str">
        <f t="shared" si="7"/>
        <v>127종합평균단위전세가격</v>
      </c>
      <c r="I397" s="1" t="s">
        <v>872</v>
      </c>
      <c r="J397" s="13">
        <v>1068.6865375518821</v>
      </c>
      <c r="K397" s="13">
        <v>1084.975179159188</v>
      </c>
      <c r="L397" s="13">
        <v>1088.2949425666657</v>
      </c>
      <c r="M397" s="13">
        <v>1087.421355649843</v>
      </c>
      <c r="N397" s="13">
        <v>1087.898154969613</v>
      </c>
      <c r="O397" s="13">
        <v>1087.7608813290046</v>
      </c>
      <c r="P397" s="13">
        <v>1086.2769489016241</v>
      </c>
      <c r="Q397" s="14">
        <v>1087.5026792643175</v>
      </c>
      <c r="R397" s="14">
        <v>1093.7211618095737</v>
      </c>
      <c r="S397" s="14">
        <v>1094.61720554456</v>
      </c>
      <c r="T397" s="14">
        <v>1095.2126566035665</v>
      </c>
      <c r="U397" s="14">
        <v>1092.6565945049965</v>
      </c>
      <c r="V397" s="14">
        <v>1093.4664157170225</v>
      </c>
      <c r="W397" s="14">
        <v>1095.8017700853641</v>
      </c>
      <c r="X397" s="14">
        <v>1098.7961290481253</v>
      </c>
      <c r="Y397" s="14">
        <v>1101.3841954529821</v>
      </c>
      <c r="Z397" s="14">
        <v>1107.5292233273287</v>
      </c>
      <c r="AA397" s="14">
        <v>1108.5619817516151</v>
      </c>
      <c r="AB397" s="14">
        <v>1109.1102046754816</v>
      </c>
      <c r="AC397" s="14">
        <v>1117.657977331002</v>
      </c>
    </row>
    <row r="398" spans="1:29" s="14" customFormat="1">
      <c r="A398" s="1" t="s">
        <v>524</v>
      </c>
      <c r="B398" s="1" t="s">
        <v>533</v>
      </c>
      <c r="C398" s="1"/>
      <c r="D398" s="1" t="s">
        <v>626</v>
      </c>
      <c r="E398" s="1"/>
      <c r="F398" s="1">
        <v>128</v>
      </c>
      <c r="G398" s="1" t="s">
        <v>836</v>
      </c>
      <c r="H398" s="1" t="str">
        <f t="shared" si="7"/>
        <v>128종합평균단위전세가격</v>
      </c>
      <c r="I398" s="1" t="s">
        <v>872</v>
      </c>
      <c r="J398" s="13">
        <v>460.78505925226091</v>
      </c>
      <c r="K398" s="13">
        <v>460.38690816979221</v>
      </c>
      <c r="L398" s="13">
        <v>469.34016726509839</v>
      </c>
      <c r="M398" s="13">
        <v>469.34016726509839</v>
      </c>
      <c r="N398" s="13">
        <v>470.91910270611868</v>
      </c>
      <c r="O398" s="13">
        <v>470.11532071284859</v>
      </c>
      <c r="P398" s="13">
        <v>471.84233973090551</v>
      </c>
      <c r="Q398" s="14">
        <v>472.71074669928271</v>
      </c>
      <c r="R398" s="14">
        <v>473.02803315873524</v>
      </c>
      <c r="S398" s="14">
        <v>473.19901255169424</v>
      </c>
      <c r="T398" s="14">
        <v>471.76771197146974</v>
      </c>
      <c r="U398" s="14">
        <v>474.00197833214008</v>
      </c>
      <c r="V398" s="14">
        <v>474.17452994365897</v>
      </c>
      <c r="W398" s="14">
        <v>474.0019986634245</v>
      </c>
      <c r="X398" s="14">
        <v>475.432863614832</v>
      </c>
      <c r="Y398" s="14">
        <v>481.87522579073158</v>
      </c>
      <c r="Z398" s="14">
        <v>487.32468003785988</v>
      </c>
      <c r="AA398" s="14">
        <v>489.39144862115705</v>
      </c>
      <c r="AB398" s="14">
        <v>491.046134208919</v>
      </c>
      <c r="AC398" s="14">
        <v>493.90062447944183</v>
      </c>
    </row>
    <row r="399" spans="1:29" s="14" customFormat="1">
      <c r="A399" s="1" t="s">
        <v>524</v>
      </c>
      <c r="B399" s="1" t="s">
        <v>533</v>
      </c>
      <c r="C399" s="1"/>
      <c r="D399" s="1" t="s">
        <v>627</v>
      </c>
      <c r="E399" s="1"/>
      <c r="F399" s="1">
        <v>129</v>
      </c>
      <c r="G399" s="1" t="s">
        <v>836</v>
      </c>
      <c r="H399" s="1" t="str">
        <f t="shared" si="7"/>
        <v>129종합평균단위전세가격</v>
      </c>
      <c r="I399" s="1" t="s">
        <v>872</v>
      </c>
      <c r="J399" s="13">
        <v>730.64590881998583</v>
      </c>
      <c r="K399" s="13">
        <v>730.64147582674718</v>
      </c>
      <c r="L399" s="13">
        <v>733.32485390530451</v>
      </c>
      <c r="M399" s="13">
        <v>732.95148632306166</v>
      </c>
      <c r="N399" s="13">
        <v>733.91869018746979</v>
      </c>
      <c r="O399" s="13">
        <v>733.91869018746979</v>
      </c>
      <c r="P399" s="13">
        <v>731.54292529855718</v>
      </c>
      <c r="Q399" s="14">
        <v>731.54292529855718</v>
      </c>
      <c r="R399" s="14">
        <v>733.19127535117036</v>
      </c>
      <c r="S399" s="14">
        <v>732.64145891363103</v>
      </c>
      <c r="T399" s="14">
        <v>737.43210621589026</v>
      </c>
      <c r="U399" s="14">
        <v>740.12929316493955</v>
      </c>
      <c r="V399" s="14">
        <v>744.48836678861096</v>
      </c>
      <c r="W399" s="14">
        <v>746.12944515932679</v>
      </c>
      <c r="X399" s="14">
        <v>747.22082602473506</v>
      </c>
      <c r="Y399" s="14">
        <v>757.3158020401454</v>
      </c>
      <c r="Z399" s="14">
        <v>758.15014843751226</v>
      </c>
      <c r="AA399" s="14">
        <v>757.66482491347836</v>
      </c>
      <c r="AB399" s="14">
        <v>755.40226160782629</v>
      </c>
      <c r="AC399" s="14">
        <v>761.44775569227261</v>
      </c>
    </row>
    <row r="400" spans="1:29" s="14" customFormat="1">
      <c r="A400" s="1" t="s">
        <v>524</v>
      </c>
      <c r="B400" s="1" t="s">
        <v>533</v>
      </c>
      <c r="C400" s="1"/>
      <c r="D400" s="1" t="s">
        <v>628</v>
      </c>
      <c r="E400" s="1"/>
      <c r="F400" s="1">
        <v>130</v>
      </c>
      <c r="G400" s="1" t="s">
        <v>836</v>
      </c>
      <c r="H400" s="1" t="str">
        <f t="shared" si="7"/>
        <v>130종합평균단위전세가격</v>
      </c>
      <c r="I400" s="1" t="s">
        <v>872</v>
      </c>
      <c r="J400" s="13">
        <v>872.06886484680717</v>
      </c>
      <c r="K400" s="13">
        <v>871.66442288347275</v>
      </c>
      <c r="L400" s="13">
        <v>874.1839348769397</v>
      </c>
      <c r="M400" s="13">
        <v>875.20774443013386</v>
      </c>
      <c r="N400" s="13">
        <v>875.20774443013386</v>
      </c>
      <c r="O400" s="13">
        <v>875.20774443013386</v>
      </c>
      <c r="P400" s="13">
        <v>874.96524471526641</v>
      </c>
      <c r="Q400" s="14">
        <v>874.96524471526641</v>
      </c>
      <c r="R400" s="14">
        <v>887.33275849786742</v>
      </c>
      <c r="S400" s="14">
        <v>888.01741990853566</v>
      </c>
      <c r="T400" s="14">
        <v>888.56049589191321</v>
      </c>
      <c r="U400" s="14">
        <v>890.46528700013346</v>
      </c>
      <c r="V400" s="14">
        <v>893.31546171974776</v>
      </c>
      <c r="W400" s="14">
        <v>893.01143975524997</v>
      </c>
      <c r="X400" s="14">
        <v>894.55291857440841</v>
      </c>
      <c r="Y400" s="14">
        <v>894.39080097969804</v>
      </c>
      <c r="Z400" s="14">
        <v>895.99280422497543</v>
      </c>
      <c r="AA400" s="14">
        <v>896.56457615527506</v>
      </c>
      <c r="AB400" s="14">
        <v>896.26285935844021</v>
      </c>
      <c r="AC400" s="14">
        <v>902.25604813827806</v>
      </c>
    </row>
    <row r="401" spans="1:29" s="14" customFormat="1">
      <c r="A401" s="1" t="s">
        <v>524</v>
      </c>
      <c r="B401" s="1" t="s">
        <v>533</v>
      </c>
      <c r="C401" s="1"/>
      <c r="D401" s="1" t="s">
        <v>629</v>
      </c>
      <c r="E401" s="1"/>
      <c r="F401" s="1">
        <v>131</v>
      </c>
      <c r="G401" s="1" t="s">
        <v>836</v>
      </c>
      <c r="H401" s="1" t="str">
        <f t="shared" si="7"/>
        <v>131종합평균단위전세가격</v>
      </c>
      <c r="I401" s="1" t="s">
        <v>872</v>
      </c>
      <c r="J401" s="13">
        <v>1467.5930172318836</v>
      </c>
      <c r="K401" s="13">
        <v>1501.9978562358228</v>
      </c>
      <c r="L401" s="13">
        <v>1503.849663937589</v>
      </c>
      <c r="M401" s="13">
        <v>1501.6392304480269</v>
      </c>
      <c r="N401" s="13">
        <v>1501.8171886184155</v>
      </c>
      <c r="O401" s="13">
        <v>1501.8171886184155</v>
      </c>
      <c r="P401" s="13">
        <v>1498.8375315172743</v>
      </c>
      <c r="Q401" s="14">
        <v>1501.0911833198975</v>
      </c>
      <c r="R401" s="14">
        <v>1507.731063976687</v>
      </c>
      <c r="S401" s="14">
        <v>1509.367256844017</v>
      </c>
      <c r="T401" s="14">
        <v>1509.6039262911545</v>
      </c>
      <c r="U401" s="14">
        <v>1505.4887918619397</v>
      </c>
      <c r="V401" s="14">
        <v>1504.5973235965278</v>
      </c>
      <c r="W401" s="14">
        <v>1509.2742099065736</v>
      </c>
      <c r="X401" s="14">
        <v>1514.0334834004241</v>
      </c>
      <c r="Y401" s="14">
        <v>1514.5251278622486</v>
      </c>
      <c r="Z401" s="14">
        <v>1524.5153836777213</v>
      </c>
      <c r="AA401" s="14">
        <v>1525.807286088776</v>
      </c>
      <c r="AB401" s="14">
        <v>1527.1228173418237</v>
      </c>
      <c r="AC401" s="14">
        <v>1539.5998382624207</v>
      </c>
    </row>
    <row r="402" spans="1:29" s="14" customFormat="1">
      <c r="A402" s="1" t="s">
        <v>524</v>
      </c>
      <c r="B402" s="1" t="s">
        <v>541</v>
      </c>
      <c r="C402" s="1"/>
      <c r="D402" s="1"/>
      <c r="E402" s="1"/>
      <c r="F402" s="1">
        <v>132</v>
      </c>
      <c r="G402" s="1" t="s">
        <v>836</v>
      </c>
      <c r="H402" s="1" t="str">
        <f t="shared" si="7"/>
        <v>132종합평균단위전세가격</v>
      </c>
      <c r="I402" s="1" t="s">
        <v>872</v>
      </c>
      <c r="J402" s="13">
        <v>1292.5743160103964</v>
      </c>
      <c r="K402" s="13">
        <v>1292.5520272893195</v>
      </c>
      <c r="L402" s="13">
        <v>1293.4866938568023</v>
      </c>
      <c r="M402" s="13">
        <v>1294.1831893692936</v>
      </c>
      <c r="N402" s="13">
        <v>1296.3518758135303</v>
      </c>
      <c r="O402" s="13">
        <v>1296.4781375429063</v>
      </c>
      <c r="P402" s="13">
        <v>1295.9796579881161</v>
      </c>
      <c r="Q402" s="14">
        <v>1297.368590853584</v>
      </c>
      <c r="R402" s="14">
        <v>1302.1354163713161</v>
      </c>
      <c r="S402" s="14">
        <v>1305.3285695792179</v>
      </c>
      <c r="T402" s="14">
        <v>1308.5971041633543</v>
      </c>
      <c r="U402" s="14">
        <v>1308.7789527803147</v>
      </c>
      <c r="V402" s="14">
        <v>1309.2831338172964</v>
      </c>
      <c r="W402" s="14">
        <v>1311.086039675957</v>
      </c>
      <c r="X402" s="14">
        <v>1318.3925706267976</v>
      </c>
      <c r="Y402" s="14">
        <v>1328.7917697603268</v>
      </c>
      <c r="Z402" s="14">
        <v>1332.3947503150712</v>
      </c>
      <c r="AA402" s="14">
        <v>1337.375230019263</v>
      </c>
      <c r="AB402" s="14">
        <v>1344.3988459185059</v>
      </c>
      <c r="AC402" s="14">
        <v>1354.5339122434227</v>
      </c>
    </row>
    <row r="403" spans="1:29" s="14" customFormat="1">
      <c r="A403" s="1" t="s">
        <v>524</v>
      </c>
      <c r="B403" s="1" t="s">
        <v>541</v>
      </c>
      <c r="C403" s="1"/>
      <c r="D403" s="1" t="s">
        <v>559</v>
      </c>
      <c r="E403" s="1"/>
      <c r="F403" s="1">
        <v>133</v>
      </c>
      <c r="G403" s="1" t="s">
        <v>836</v>
      </c>
      <c r="H403" s="1" t="str">
        <f t="shared" si="7"/>
        <v>133종합평균단위전세가격</v>
      </c>
      <c r="I403" s="1" t="s">
        <v>872</v>
      </c>
      <c r="J403" s="13">
        <v>1042.099417530829</v>
      </c>
      <c r="K403" s="13">
        <v>1042.2862134265329</v>
      </c>
      <c r="L403" s="13">
        <v>1042.7305630125691</v>
      </c>
      <c r="M403" s="13">
        <v>1042.7305630125691</v>
      </c>
      <c r="N403" s="13">
        <v>1043.3236756117969</v>
      </c>
      <c r="O403" s="13">
        <v>1043.4775859960039</v>
      </c>
      <c r="P403" s="13">
        <v>1043.4775859960039</v>
      </c>
      <c r="Q403" s="14">
        <v>1053.2582120721247</v>
      </c>
      <c r="R403" s="14">
        <v>1047.0161430637049</v>
      </c>
      <c r="S403" s="14">
        <v>1040.0841861990364</v>
      </c>
      <c r="T403" s="14">
        <v>1032.0662590242707</v>
      </c>
      <c r="U403" s="14">
        <v>1020.5661296949784</v>
      </c>
      <c r="V403" s="14">
        <v>1006.4235144045665</v>
      </c>
      <c r="W403" s="14">
        <v>1004.3830568987059</v>
      </c>
      <c r="X403" s="14">
        <v>1003.717559558228</v>
      </c>
      <c r="Y403" s="14">
        <v>1008.546118008286</v>
      </c>
      <c r="Z403" s="14">
        <v>1017.471933018598</v>
      </c>
      <c r="AA403" s="14">
        <v>1019.0674712830711</v>
      </c>
      <c r="AB403" s="14">
        <v>1021.1814569808364</v>
      </c>
      <c r="AC403" s="14">
        <v>1021.0866810036216</v>
      </c>
    </row>
    <row r="404" spans="1:29" s="14" customFormat="1">
      <c r="A404" s="1" t="s">
        <v>524</v>
      </c>
      <c r="B404" s="1" t="s">
        <v>541</v>
      </c>
      <c r="C404" s="1"/>
      <c r="D404" s="1" t="s">
        <v>630</v>
      </c>
      <c r="E404" s="1"/>
      <c r="F404" s="1">
        <v>134</v>
      </c>
      <c r="G404" s="1" t="s">
        <v>836</v>
      </c>
      <c r="H404" s="1" t="str">
        <f t="shared" si="7"/>
        <v>134종합평균단위전세가격</v>
      </c>
      <c r="I404" s="1" t="s">
        <v>872</v>
      </c>
      <c r="J404" s="13">
        <v>1143.2160846380414</v>
      </c>
      <c r="K404" s="13">
        <v>1143.2160846380414</v>
      </c>
      <c r="L404" s="13">
        <v>1143.2160846380414</v>
      </c>
      <c r="M404" s="13">
        <v>1143.2160846380414</v>
      </c>
      <c r="N404" s="13">
        <v>1143.2160846380414</v>
      </c>
      <c r="O404" s="13">
        <v>1149.2599784840609</v>
      </c>
      <c r="P404" s="13">
        <v>1151.0503418412407</v>
      </c>
      <c r="Q404" s="14">
        <v>1147.7501513273191</v>
      </c>
      <c r="R404" s="14">
        <v>1150.8789711960085</v>
      </c>
      <c r="S404" s="14">
        <v>1150.8789711960085</v>
      </c>
      <c r="T404" s="14">
        <v>1152.0920014711633</v>
      </c>
      <c r="U404" s="14">
        <v>1152.2720180984686</v>
      </c>
      <c r="V404" s="14">
        <v>1149.3568761588906</v>
      </c>
      <c r="W404" s="14">
        <v>1151.0556241759648</v>
      </c>
      <c r="X404" s="14">
        <v>1155.4638754930859</v>
      </c>
      <c r="Y404" s="14">
        <v>1158.6449603279825</v>
      </c>
      <c r="Z404" s="14">
        <v>1155.6129887240618</v>
      </c>
      <c r="AA404" s="14">
        <v>1153.8681289796373</v>
      </c>
      <c r="AB404" s="14">
        <v>1159.822880750605</v>
      </c>
      <c r="AC404" s="14">
        <v>1166.7757312003973</v>
      </c>
    </row>
    <row r="405" spans="1:29" s="14" customFormat="1">
      <c r="A405" s="1" t="s">
        <v>524</v>
      </c>
      <c r="B405" s="1" t="s">
        <v>541</v>
      </c>
      <c r="C405" s="1"/>
      <c r="D405" s="1" t="s">
        <v>631</v>
      </c>
      <c r="E405" s="1"/>
      <c r="F405" s="1">
        <v>135</v>
      </c>
      <c r="G405" s="1" t="s">
        <v>836</v>
      </c>
      <c r="H405" s="1" t="str">
        <f t="shared" si="7"/>
        <v>135종합평균단위전세가격</v>
      </c>
      <c r="I405" s="1" t="s">
        <v>872</v>
      </c>
      <c r="J405" s="13">
        <v>1213.7700428534247</v>
      </c>
      <c r="K405" s="13">
        <v>1213.8434701031977</v>
      </c>
      <c r="L405" s="13">
        <v>1214.2460416415922</v>
      </c>
      <c r="M405" s="13">
        <v>1217.5404625020524</v>
      </c>
      <c r="N405" s="13">
        <v>1218.3740022085074</v>
      </c>
      <c r="O405" s="13">
        <v>1215.9127380156287</v>
      </c>
      <c r="P405" s="13">
        <v>1213.4716807031714</v>
      </c>
      <c r="Q405" s="14">
        <v>1213.5991712152731</v>
      </c>
      <c r="R405" s="14">
        <v>1215.482880602169</v>
      </c>
      <c r="S405" s="14">
        <v>1216.5849174933783</v>
      </c>
      <c r="T405" s="14">
        <v>1218.6999538489488</v>
      </c>
      <c r="U405" s="14">
        <v>1217.3840100700802</v>
      </c>
      <c r="V405" s="14">
        <v>1217.8451794910202</v>
      </c>
      <c r="W405" s="14">
        <v>1217.881017146145</v>
      </c>
      <c r="X405" s="14">
        <v>1220.118067278356</v>
      </c>
      <c r="Y405" s="14">
        <v>1239.1261394093722</v>
      </c>
      <c r="Z405" s="14">
        <v>1242.8815615661008</v>
      </c>
      <c r="AA405" s="14">
        <v>1243.8824819842155</v>
      </c>
      <c r="AB405" s="14">
        <v>1249.8636028880683</v>
      </c>
      <c r="AC405" s="14">
        <v>1257.6019647354117</v>
      </c>
    </row>
    <row r="406" spans="1:29" s="14" customFormat="1">
      <c r="A406" s="1" t="s">
        <v>524</v>
      </c>
      <c r="B406" s="1" t="s">
        <v>541</v>
      </c>
      <c r="C406" s="1"/>
      <c r="D406" s="1" t="s">
        <v>632</v>
      </c>
      <c r="E406" s="1"/>
      <c r="F406" s="1">
        <v>136</v>
      </c>
      <c r="G406" s="1" t="s">
        <v>836</v>
      </c>
      <c r="H406" s="1" t="str">
        <f t="shared" si="7"/>
        <v>136종합평균단위전세가격</v>
      </c>
      <c r="I406" s="1" t="s">
        <v>872</v>
      </c>
      <c r="J406" s="13">
        <v>1509.555357450766</v>
      </c>
      <c r="K406" s="13">
        <v>1509.5952143341224</v>
      </c>
      <c r="L406" s="13">
        <v>1517.65013171595</v>
      </c>
      <c r="M406" s="13">
        <v>1517.5748187272807</v>
      </c>
      <c r="N406" s="13">
        <v>1549.2872474758258</v>
      </c>
      <c r="O406" s="13">
        <v>1555.7551170108727</v>
      </c>
      <c r="P406" s="13">
        <v>1567.2341462765182</v>
      </c>
      <c r="Q406" s="14">
        <v>1572.6932704413664</v>
      </c>
      <c r="R406" s="14">
        <v>1578.975683500234</v>
      </c>
      <c r="S406" s="14">
        <v>1581.8101251200005</v>
      </c>
      <c r="T406" s="14">
        <v>1587.774487590347</v>
      </c>
      <c r="U406" s="14">
        <v>1592.8213479474584</v>
      </c>
      <c r="V406" s="14">
        <v>1596.3502643387035</v>
      </c>
      <c r="W406" s="14">
        <v>1596.4756875867906</v>
      </c>
      <c r="X406" s="14">
        <v>1597.423715603448</v>
      </c>
      <c r="Y406" s="14">
        <v>1610.3550078522987</v>
      </c>
      <c r="Z406" s="14">
        <v>1621.0354630738582</v>
      </c>
      <c r="AA406" s="14">
        <v>1627.1376469593258</v>
      </c>
      <c r="AB406" s="14">
        <v>1631.4810050746639</v>
      </c>
      <c r="AC406" s="14">
        <v>1658.8524943498703</v>
      </c>
    </row>
    <row r="407" spans="1:29" s="14" customFormat="1">
      <c r="A407" s="1" t="s">
        <v>524</v>
      </c>
      <c r="B407" s="1" t="s">
        <v>541</v>
      </c>
      <c r="C407" s="1"/>
      <c r="D407" s="1" t="s">
        <v>633</v>
      </c>
      <c r="E407" s="1"/>
      <c r="F407" s="1">
        <v>137</v>
      </c>
      <c r="G407" s="1" t="s">
        <v>836</v>
      </c>
      <c r="H407" s="1" t="str">
        <f t="shared" si="7"/>
        <v>137종합평균단위전세가격</v>
      </c>
      <c r="I407" s="1" t="s">
        <v>872</v>
      </c>
      <c r="J407" s="13">
        <v>1346.7843201024482</v>
      </c>
      <c r="K407" s="13">
        <v>1346.7843201024482</v>
      </c>
      <c r="L407" s="13">
        <v>1346.7843201024482</v>
      </c>
      <c r="M407" s="13">
        <v>1346.7843201024482</v>
      </c>
      <c r="N407" s="13">
        <v>1346.7843201024482</v>
      </c>
      <c r="O407" s="13">
        <v>1346.7843201024482</v>
      </c>
      <c r="P407" s="13">
        <v>1345.6007138845373</v>
      </c>
      <c r="Q407" s="14">
        <v>1347.0501235627307</v>
      </c>
      <c r="R407" s="14">
        <v>1357.5091951294255</v>
      </c>
      <c r="S407" s="14">
        <v>1367.6696814759673</v>
      </c>
      <c r="T407" s="14">
        <v>1370.394449194629</v>
      </c>
      <c r="U407" s="14">
        <v>1377.6895490476691</v>
      </c>
      <c r="V407" s="14">
        <v>1380.4322163264585</v>
      </c>
      <c r="W407" s="14">
        <v>1382.0596035532776</v>
      </c>
      <c r="X407" s="14">
        <v>1394.2352502955396</v>
      </c>
      <c r="Y407" s="14">
        <v>1405.3282343583815</v>
      </c>
      <c r="Z407" s="14">
        <v>1403.8404017414844</v>
      </c>
      <c r="AA407" s="14">
        <v>1408.2895029871133</v>
      </c>
      <c r="AB407" s="14">
        <v>1421.9145782644223</v>
      </c>
      <c r="AC407" s="14">
        <v>1432.4567559414079</v>
      </c>
    </row>
    <row r="408" spans="1:29" s="14" customFormat="1">
      <c r="A408" s="1" t="s">
        <v>524</v>
      </c>
      <c r="B408" s="1" t="s">
        <v>541</v>
      </c>
      <c r="C408" s="1"/>
      <c r="D408" s="1" t="s">
        <v>634</v>
      </c>
      <c r="E408" s="1"/>
      <c r="F408" s="1">
        <v>138</v>
      </c>
      <c r="G408" s="1" t="s">
        <v>836</v>
      </c>
      <c r="H408" s="1" t="str">
        <f t="shared" si="7"/>
        <v>138종합평균단위전세가격</v>
      </c>
      <c r="I408" s="1" t="s">
        <v>872</v>
      </c>
      <c r="J408" s="13">
        <v>1419.0996235459463</v>
      </c>
      <c r="K408" s="13">
        <v>1419.0996235459463</v>
      </c>
      <c r="L408" s="13">
        <v>1419.3107742049988</v>
      </c>
      <c r="M408" s="13">
        <v>1417.2114470699507</v>
      </c>
      <c r="N408" s="13">
        <v>1409.894977897324</v>
      </c>
      <c r="O408" s="13">
        <v>1407.9853588570045</v>
      </c>
      <c r="P408" s="13">
        <v>1406.6382841342133</v>
      </c>
      <c r="Q408" s="14">
        <v>1402.6276107860433</v>
      </c>
      <c r="R408" s="14">
        <v>1407.4530699836207</v>
      </c>
      <c r="S408" s="14">
        <v>1413.8044866199195</v>
      </c>
      <c r="T408" s="14">
        <v>1420.5103473008221</v>
      </c>
      <c r="U408" s="14">
        <v>1424.127211453877</v>
      </c>
      <c r="V408" s="14">
        <v>1426.3342378677064</v>
      </c>
      <c r="W408" s="14">
        <v>1431.8507600567659</v>
      </c>
      <c r="X408" s="14">
        <v>1448.8081833742126</v>
      </c>
      <c r="Y408" s="14">
        <v>1457.6837195701678</v>
      </c>
      <c r="Z408" s="14">
        <v>1462.7200262386791</v>
      </c>
      <c r="AA408" s="14">
        <v>1470.5351897693133</v>
      </c>
      <c r="AB408" s="14">
        <v>1476.0811960132137</v>
      </c>
      <c r="AC408" s="14">
        <v>1489.7584017693791</v>
      </c>
    </row>
    <row r="409" spans="1:29" s="14" customFormat="1">
      <c r="A409" s="1" t="s">
        <v>524</v>
      </c>
      <c r="B409" s="1" t="s">
        <v>541</v>
      </c>
      <c r="C409" s="1"/>
      <c r="D409" s="1" t="s">
        <v>635</v>
      </c>
      <c r="E409" s="1"/>
      <c r="F409" s="1">
        <v>139</v>
      </c>
      <c r="G409" s="1" t="s">
        <v>836</v>
      </c>
      <c r="H409" s="1" t="str">
        <f t="shared" si="7"/>
        <v>139종합평균단위전세가격</v>
      </c>
      <c r="I409" s="1" t="s">
        <v>872</v>
      </c>
      <c r="J409" s="13">
        <v>1518.8269125130964</v>
      </c>
      <c r="K409" s="13">
        <v>1519.0207532909565</v>
      </c>
      <c r="L409" s="13">
        <v>1520.1068564566899</v>
      </c>
      <c r="M409" s="13">
        <v>1524.1091549576211</v>
      </c>
      <c r="N409" s="13">
        <v>1519.9685222629382</v>
      </c>
      <c r="O409" s="13">
        <v>1518.6970280706678</v>
      </c>
      <c r="P409" s="13">
        <v>1516.9891939578604</v>
      </c>
      <c r="Q409" s="14">
        <v>1529.269863886853</v>
      </c>
      <c r="R409" s="14">
        <v>1531.9181096213056</v>
      </c>
      <c r="S409" s="14">
        <v>1530.224959571442</v>
      </c>
      <c r="T409" s="14">
        <v>1531.4839416084683</v>
      </c>
      <c r="U409" s="14">
        <v>1529.919623410844</v>
      </c>
      <c r="V409" s="14">
        <v>1532.7950012778399</v>
      </c>
      <c r="W409" s="14">
        <v>1534.1276215759547</v>
      </c>
      <c r="X409" s="14">
        <v>1538.4037259265831</v>
      </c>
      <c r="Y409" s="14">
        <v>1550.1711330490243</v>
      </c>
      <c r="Z409" s="14">
        <v>1553.5589460041174</v>
      </c>
      <c r="AA409" s="14">
        <v>1562.4126390019517</v>
      </c>
      <c r="AB409" s="14">
        <v>1569.121101299432</v>
      </c>
      <c r="AC409" s="14">
        <v>1576.3785862571426</v>
      </c>
    </row>
    <row r="410" spans="1:29" s="14" customFormat="1">
      <c r="A410" s="1" t="s">
        <v>524</v>
      </c>
      <c r="B410" s="1" t="s">
        <v>541</v>
      </c>
      <c r="C410" s="1"/>
      <c r="D410" s="1" t="s">
        <v>636</v>
      </c>
      <c r="E410" s="1"/>
      <c r="F410" s="1">
        <v>140</v>
      </c>
      <c r="G410" s="1" t="s">
        <v>836</v>
      </c>
      <c r="H410" s="1" t="str">
        <f t="shared" si="7"/>
        <v>140종합평균단위전세가격</v>
      </c>
      <c r="I410" s="1" t="s">
        <v>872</v>
      </c>
      <c r="J410" s="13">
        <v>1165.4841899989449</v>
      </c>
      <c r="K410" s="13">
        <v>1165.0710763642355</v>
      </c>
      <c r="L410" s="13">
        <v>1164.7606607940743</v>
      </c>
      <c r="M410" s="13">
        <v>1165.1964852964859</v>
      </c>
      <c r="N410" s="13">
        <v>1171.2665686143487</v>
      </c>
      <c r="O410" s="13">
        <v>1172.7798401950547</v>
      </c>
      <c r="P410" s="13">
        <v>1169.318636294214</v>
      </c>
      <c r="Q410" s="14">
        <v>1167.0213929411721</v>
      </c>
      <c r="R410" s="14">
        <v>1172.8021423575406</v>
      </c>
      <c r="S410" s="14">
        <v>1174.4044067689044</v>
      </c>
      <c r="T410" s="14">
        <v>1178.313906299165</v>
      </c>
      <c r="U410" s="14">
        <v>1178.5338059424557</v>
      </c>
      <c r="V410" s="14">
        <v>1174.7901197538029</v>
      </c>
      <c r="W410" s="14">
        <v>1176.5190410877296</v>
      </c>
      <c r="X410" s="14">
        <v>1181.2328472445147</v>
      </c>
      <c r="Y410" s="14">
        <v>1186.2431828621231</v>
      </c>
      <c r="Z410" s="14">
        <v>1189.7634852864228</v>
      </c>
      <c r="AA410" s="14">
        <v>1194.883516319547</v>
      </c>
      <c r="AB410" s="14">
        <v>1201.6811485003932</v>
      </c>
      <c r="AC410" s="14">
        <v>1206.723314946915</v>
      </c>
    </row>
    <row r="411" spans="1:29" s="14" customFormat="1">
      <c r="A411" s="1" t="s">
        <v>522</v>
      </c>
      <c r="B411" s="1"/>
      <c r="C411" s="1"/>
      <c r="D411" s="1"/>
      <c r="E411" s="1"/>
      <c r="F411" s="1">
        <v>141</v>
      </c>
      <c r="G411" s="1" t="s">
        <v>836</v>
      </c>
      <c r="H411" s="1" t="str">
        <f t="shared" si="7"/>
        <v>141종합평균단위전세가격</v>
      </c>
      <c r="I411" s="1" t="s">
        <v>872</v>
      </c>
      <c r="J411" s="13">
        <v>1311.4253875703271</v>
      </c>
      <c r="K411" s="13">
        <v>1311.2155448975805</v>
      </c>
      <c r="L411" s="13">
        <v>1315.5912701557525</v>
      </c>
      <c r="M411" s="13">
        <v>1318.8571917733013</v>
      </c>
      <c r="N411" s="13">
        <v>1321.8665576134506</v>
      </c>
      <c r="O411" s="13">
        <v>1321.9348754690607</v>
      </c>
      <c r="P411" s="13">
        <v>1319.5554608537325</v>
      </c>
      <c r="Q411" s="14">
        <v>1317.0442622142843</v>
      </c>
      <c r="R411" s="14">
        <v>1318.7591321803145</v>
      </c>
      <c r="S411" s="14">
        <v>1322.3964975835474</v>
      </c>
      <c r="T411" s="14">
        <v>1327.1098933237761</v>
      </c>
      <c r="U411" s="14">
        <v>1336.2236859245147</v>
      </c>
      <c r="V411" s="14">
        <v>1339.9431185684075</v>
      </c>
      <c r="W411" s="14">
        <v>1343.4440314232386</v>
      </c>
      <c r="X411" s="14">
        <v>1347.8179551667379</v>
      </c>
      <c r="Y411" s="14">
        <v>1357.3211505168988</v>
      </c>
      <c r="Z411" s="14">
        <v>1363.4294004406756</v>
      </c>
      <c r="AA411" s="14">
        <v>1368.8804852669177</v>
      </c>
      <c r="AB411" s="14">
        <v>1374.4474866638307</v>
      </c>
      <c r="AC411" s="14">
        <v>1378.9997332392204</v>
      </c>
    </row>
    <row r="412" spans="1:29" s="14" customFormat="1">
      <c r="A412" s="1" t="s">
        <v>524</v>
      </c>
      <c r="B412" s="1" t="s">
        <v>542</v>
      </c>
      <c r="C412" s="1"/>
      <c r="D412" s="1"/>
      <c r="E412" s="1"/>
      <c r="F412" s="1">
        <v>142</v>
      </c>
      <c r="G412" s="1" t="s">
        <v>836</v>
      </c>
      <c r="H412" s="1" t="str">
        <f t="shared" si="7"/>
        <v>142종합평균단위전세가격</v>
      </c>
      <c r="I412" s="1" t="s">
        <v>872</v>
      </c>
      <c r="J412" s="13">
        <v>1445.9357856396962</v>
      </c>
      <c r="K412" s="13">
        <v>1441.8310671588451</v>
      </c>
      <c r="L412" s="13">
        <v>1443.1615669635707</v>
      </c>
      <c r="M412" s="13">
        <v>1443.8364407963356</v>
      </c>
      <c r="N412" s="13">
        <v>1444.0844688666773</v>
      </c>
      <c r="O412" s="13">
        <v>1442.0588587898208</v>
      </c>
      <c r="P412" s="13">
        <v>1439.3613326870927</v>
      </c>
      <c r="Q412" s="14">
        <v>1435.0823572662193</v>
      </c>
      <c r="R412" s="14">
        <v>1434.5278847374036</v>
      </c>
      <c r="S412" s="14">
        <v>1435.7710063119755</v>
      </c>
      <c r="T412" s="14">
        <v>1437.3158334782381</v>
      </c>
      <c r="U412" s="14">
        <v>1440.1028017024444</v>
      </c>
      <c r="V412" s="14">
        <v>1440.5597741965221</v>
      </c>
      <c r="W412" s="14">
        <v>1442.9069473146494</v>
      </c>
      <c r="X412" s="14">
        <v>1445.7657828806007</v>
      </c>
      <c r="Y412" s="14">
        <v>1448.2997667426948</v>
      </c>
      <c r="Z412" s="14">
        <v>1449.3297199306264</v>
      </c>
      <c r="AA412" s="14">
        <v>1449.8820740655858</v>
      </c>
      <c r="AB412" s="14">
        <v>1448.8631158515709</v>
      </c>
      <c r="AC412" s="14">
        <v>1449.5147406311517</v>
      </c>
    </row>
    <row r="413" spans="1:29" s="14" customFormat="1">
      <c r="A413" s="1" t="s">
        <v>524</v>
      </c>
      <c r="B413" s="1" t="s">
        <v>542</v>
      </c>
      <c r="C413" s="1" t="s">
        <v>543</v>
      </c>
      <c r="D413" s="1"/>
      <c r="E413" s="1"/>
      <c r="F413" s="1">
        <v>143</v>
      </c>
      <c r="G413" s="1" t="s">
        <v>836</v>
      </c>
      <c r="H413" s="1" t="str">
        <f t="shared" si="7"/>
        <v>143종합평균단위전세가격</v>
      </c>
      <c r="I413" s="1" t="s">
        <v>872</v>
      </c>
      <c r="J413" s="13">
        <v>1377.2049560071696</v>
      </c>
      <c r="K413" s="13">
        <v>1377.532220558624</v>
      </c>
      <c r="L413" s="13">
        <v>1380.8111489231683</v>
      </c>
      <c r="M413" s="13">
        <v>1384.2953359888861</v>
      </c>
      <c r="N413" s="13">
        <v>1384.8440110579684</v>
      </c>
      <c r="O413" s="13">
        <v>1383.5250915323415</v>
      </c>
      <c r="P413" s="13">
        <v>1382.07670432385</v>
      </c>
      <c r="Q413" s="14">
        <v>1379.8948479556416</v>
      </c>
      <c r="R413" s="14">
        <v>1381.5792929139134</v>
      </c>
      <c r="S413" s="14">
        <v>1382.4788289930136</v>
      </c>
      <c r="T413" s="14">
        <v>1383.574705976371</v>
      </c>
      <c r="U413" s="14">
        <v>1386.5156959370568</v>
      </c>
      <c r="V413" s="14">
        <v>1386.3631875228034</v>
      </c>
      <c r="W413" s="14">
        <v>1387.1467839055622</v>
      </c>
      <c r="X413" s="14">
        <v>1389.4144585346232</v>
      </c>
      <c r="Y413" s="14">
        <v>1390.1542344378279</v>
      </c>
      <c r="Z413" s="14">
        <v>1390.2911501723934</v>
      </c>
      <c r="AA413" s="14">
        <v>1389.6233535261165</v>
      </c>
      <c r="AB413" s="14">
        <v>1387.6772218389094</v>
      </c>
      <c r="AC413" s="14">
        <v>1386.4648283765712</v>
      </c>
    </row>
    <row r="414" spans="1:29" s="14" customFormat="1">
      <c r="A414" s="1" t="s">
        <v>524</v>
      </c>
      <c r="B414" s="1" t="s">
        <v>542</v>
      </c>
      <c r="C414" s="1"/>
      <c r="D414" s="1" t="s">
        <v>559</v>
      </c>
      <c r="E414" s="1"/>
      <c r="F414" s="1">
        <v>144</v>
      </c>
      <c r="G414" s="1" t="s">
        <v>836</v>
      </c>
      <c r="H414" s="1" t="str">
        <f t="shared" si="7"/>
        <v>144종합평균단위전세가격</v>
      </c>
      <c r="I414" s="1" t="s">
        <v>872</v>
      </c>
      <c r="J414" s="13">
        <v>935.16289117616714</v>
      </c>
      <c r="K414" s="13">
        <v>935.2214609380087</v>
      </c>
      <c r="L414" s="13">
        <v>936.03267391616009</v>
      </c>
      <c r="M414" s="13">
        <v>936.30910676146937</v>
      </c>
      <c r="N414" s="13">
        <v>936.02157383343285</v>
      </c>
      <c r="O414" s="13">
        <v>935.69809928939185</v>
      </c>
      <c r="P414" s="13">
        <v>935.03654276639418</v>
      </c>
      <c r="Q414" s="14">
        <v>935.04533401732692</v>
      </c>
      <c r="R414" s="14">
        <v>942.93154315858737</v>
      </c>
      <c r="S414" s="14">
        <v>945.69123034540064</v>
      </c>
      <c r="T414" s="14">
        <v>948.31825969658144</v>
      </c>
      <c r="U414" s="14">
        <v>963.1725951546706</v>
      </c>
      <c r="V414" s="14">
        <v>962.673581218805</v>
      </c>
      <c r="W414" s="14">
        <v>962.80728729802604</v>
      </c>
      <c r="X414" s="14">
        <v>964.80789519364612</v>
      </c>
      <c r="Y414" s="14">
        <v>965.33858563790511</v>
      </c>
      <c r="Z414" s="14">
        <v>965.86068766998096</v>
      </c>
      <c r="AA414" s="14">
        <v>966.0331506700029</v>
      </c>
      <c r="AB414" s="14">
        <v>965.78728884326063</v>
      </c>
      <c r="AC414" s="14">
        <v>965.60186296330392</v>
      </c>
    </row>
    <row r="415" spans="1:29" s="14" customFormat="1">
      <c r="A415" s="1" t="s">
        <v>524</v>
      </c>
      <c r="B415" s="1" t="s">
        <v>542</v>
      </c>
      <c r="C415" s="1"/>
      <c r="D415" s="1" t="s">
        <v>636</v>
      </c>
      <c r="E415" s="1"/>
      <c r="F415" s="1">
        <v>145</v>
      </c>
      <c r="G415" s="1" t="s">
        <v>836</v>
      </c>
      <c r="H415" s="1" t="str">
        <f t="shared" si="7"/>
        <v>145종합평균단위전세가격</v>
      </c>
      <c r="I415" s="1" t="s">
        <v>872</v>
      </c>
      <c r="J415" s="13">
        <v>1360.673738494118</v>
      </c>
      <c r="K415" s="13">
        <v>1360.673738494118</v>
      </c>
      <c r="L415" s="13">
        <v>1364.0864588213701</v>
      </c>
      <c r="M415" s="13">
        <v>1365.7599626260655</v>
      </c>
      <c r="N415" s="13">
        <v>1370.2334545807144</v>
      </c>
      <c r="O415" s="13">
        <v>1370.1279904251439</v>
      </c>
      <c r="P415" s="13">
        <v>1370.7641740829908</v>
      </c>
      <c r="Q415" s="14">
        <v>1368.9499162827606</v>
      </c>
      <c r="R415" s="14">
        <v>1370.3512296688887</v>
      </c>
      <c r="S415" s="14">
        <v>1371.2620338470203</v>
      </c>
      <c r="T415" s="14">
        <v>1371.966457019272</v>
      </c>
      <c r="U415" s="14">
        <v>1359.6709263118996</v>
      </c>
      <c r="V415" s="14">
        <v>1359.6709263118996</v>
      </c>
      <c r="W415" s="14">
        <v>1359.9673706092606</v>
      </c>
      <c r="X415" s="14">
        <v>1360.2758097625833</v>
      </c>
      <c r="Y415" s="14">
        <v>1362.9649927502967</v>
      </c>
      <c r="Z415" s="14">
        <v>1363.9415650361705</v>
      </c>
      <c r="AA415" s="14">
        <v>1363.9415650361705</v>
      </c>
      <c r="AB415" s="14">
        <v>1363.7182159165168</v>
      </c>
      <c r="AC415" s="14">
        <v>1363.729224957835</v>
      </c>
    </row>
    <row r="416" spans="1:29" s="14" customFormat="1">
      <c r="A416" s="1" t="s">
        <v>524</v>
      </c>
      <c r="B416" s="1" t="s">
        <v>542</v>
      </c>
      <c r="C416" s="1"/>
      <c r="D416" s="1" t="s">
        <v>630</v>
      </c>
      <c r="E416" s="1"/>
      <c r="F416" s="1">
        <v>146</v>
      </c>
      <c r="G416" s="1" t="s">
        <v>836</v>
      </c>
      <c r="H416" s="1" t="str">
        <f t="shared" si="7"/>
        <v>146종합평균단위전세가격</v>
      </c>
      <c r="I416" s="1" t="s">
        <v>872</v>
      </c>
      <c r="J416" s="13">
        <v>776.33569301305567</v>
      </c>
      <c r="K416" s="13">
        <v>776.33569301305567</v>
      </c>
      <c r="L416" s="13">
        <v>776.70679028741665</v>
      </c>
      <c r="M416" s="13">
        <v>786.5307657190225</v>
      </c>
      <c r="N416" s="13">
        <v>788.91614054162619</v>
      </c>
      <c r="O416" s="13">
        <v>786.63840939341753</v>
      </c>
      <c r="P416" s="13">
        <v>785.09443919448711</v>
      </c>
      <c r="Q416" s="14">
        <v>785.36053938306691</v>
      </c>
      <c r="R416" s="14">
        <v>786.20732192140326</v>
      </c>
      <c r="S416" s="14">
        <v>787.23965155818064</v>
      </c>
      <c r="T416" s="14">
        <v>788.51719556836974</v>
      </c>
      <c r="U416" s="14">
        <v>806.1384007284571</v>
      </c>
      <c r="V416" s="14">
        <v>806.45050500401021</v>
      </c>
      <c r="W416" s="14">
        <v>807.15001552957654</v>
      </c>
      <c r="X416" s="14">
        <v>808.36848789933379</v>
      </c>
      <c r="Y416" s="14">
        <v>812.02401979792012</v>
      </c>
      <c r="Z416" s="14">
        <v>812.89183347319749</v>
      </c>
      <c r="AA416" s="14">
        <v>814.29291025689588</v>
      </c>
      <c r="AB416" s="14">
        <v>814.37122048270669</v>
      </c>
      <c r="AC416" s="14">
        <v>815.60801331434948</v>
      </c>
    </row>
    <row r="417" spans="1:29" s="14" customFormat="1">
      <c r="A417" s="1" t="s">
        <v>524</v>
      </c>
      <c r="B417" s="1" t="s">
        <v>542</v>
      </c>
      <c r="C417" s="1"/>
      <c r="D417" s="1" t="s">
        <v>637</v>
      </c>
      <c r="E417" s="1"/>
      <c r="F417" s="1">
        <v>147</v>
      </c>
      <c r="G417" s="1" t="s">
        <v>836</v>
      </c>
      <c r="H417" s="1" t="str">
        <f t="shared" si="7"/>
        <v>147종합평균단위전세가격</v>
      </c>
      <c r="I417" s="1" t="s">
        <v>872</v>
      </c>
      <c r="J417" s="13">
        <v>1006.6286093867154</v>
      </c>
      <c r="K417" s="13">
        <v>1006.6286093867154</v>
      </c>
      <c r="L417" s="13">
        <v>1006.6286093867154</v>
      </c>
      <c r="M417" s="13">
        <v>1014.0483279828142</v>
      </c>
      <c r="N417" s="13">
        <v>1014.9030777022291</v>
      </c>
      <c r="O417" s="13">
        <v>1015.2646365485747</v>
      </c>
      <c r="P417" s="13">
        <v>1015.2646365485747</v>
      </c>
      <c r="Q417" s="14">
        <v>1015.2646365485747</v>
      </c>
      <c r="R417" s="14">
        <v>1015.2646365485747</v>
      </c>
      <c r="S417" s="14">
        <v>1015.2646365485747</v>
      </c>
      <c r="T417" s="14">
        <v>1015.2646365485747</v>
      </c>
      <c r="U417" s="14">
        <v>1016.3754213770275</v>
      </c>
      <c r="V417" s="14">
        <v>1016.3754213770275</v>
      </c>
      <c r="W417" s="14">
        <v>1017.3929544461777</v>
      </c>
      <c r="X417" s="14">
        <v>1017.6546072447795</v>
      </c>
      <c r="Y417" s="14">
        <v>1019.6711233477323</v>
      </c>
      <c r="Z417" s="14">
        <v>1021.5750881427532</v>
      </c>
      <c r="AA417" s="14">
        <v>1022.4440061238628</v>
      </c>
      <c r="AB417" s="14">
        <v>1023.6238940919162</v>
      </c>
      <c r="AC417" s="14">
        <v>1024.4864389366137</v>
      </c>
    </row>
    <row r="418" spans="1:29" s="14" customFormat="1">
      <c r="A418" s="1" t="s">
        <v>524</v>
      </c>
      <c r="B418" s="1" t="s">
        <v>542</v>
      </c>
      <c r="C418" s="1"/>
      <c r="D418" s="1" t="s">
        <v>638</v>
      </c>
      <c r="E418" s="1"/>
      <c r="F418" s="1">
        <v>148</v>
      </c>
      <c r="G418" s="1" t="s">
        <v>836</v>
      </c>
      <c r="H418" s="1" t="str">
        <f t="shared" si="7"/>
        <v>148종합평균단위전세가격</v>
      </c>
      <c r="I418" s="1" t="s">
        <v>872</v>
      </c>
      <c r="J418" s="13">
        <v>1447.7964531174309</v>
      </c>
      <c r="K418" s="13">
        <v>1447.0832027994493</v>
      </c>
      <c r="L418" s="13">
        <v>1450.8285721111968</v>
      </c>
      <c r="M418" s="13">
        <v>1454.7167736177587</v>
      </c>
      <c r="N418" s="13">
        <v>1455.6429168849629</v>
      </c>
      <c r="O418" s="13">
        <v>1453.7651057738994</v>
      </c>
      <c r="P418" s="13">
        <v>1451.7055899479105</v>
      </c>
      <c r="Q418" s="14">
        <v>1450.6948524004804</v>
      </c>
      <c r="R418" s="14">
        <v>1453.8861965247111</v>
      </c>
      <c r="S418" s="14">
        <v>1455.7406359574804</v>
      </c>
      <c r="T418" s="14">
        <v>1458.1618666770003</v>
      </c>
      <c r="U418" s="14">
        <v>1465.2723744963546</v>
      </c>
      <c r="V418" s="14">
        <v>1464.8642337489316</v>
      </c>
      <c r="W418" s="14">
        <v>1466.0736008179836</v>
      </c>
      <c r="X418" s="14">
        <v>1469.8903008294146</v>
      </c>
      <c r="Y418" s="14">
        <v>1471.9149911769834</v>
      </c>
      <c r="Z418" s="14">
        <v>1471.8882954616236</v>
      </c>
      <c r="AA418" s="14">
        <v>1472.1323244542943</v>
      </c>
      <c r="AB418" s="14">
        <v>1470.6464758525055</v>
      </c>
      <c r="AC418" s="14">
        <v>1469.2473512202807</v>
      </c>
    </row>
    <row r="419" spans="1:29" s="14" customFormat="1">
      <c r="A419" s="1" t="s">
        <v>524</v>
      </c>
      <c r="B419" s="1" t="s">
        <v>542</v>
      </c>
      <c r="C419" s="1"/>
      <c r="D419" s="1" t="s">
        <v>631</v>
      </c>
      <c r="E419" s="1"/>
      <c r="F419" s="1">
        <v>149</v>
      </c>
      <c r="G419" s="1" t="s">
        <v>836</v>
      </c>
      <c r="H419" s="1" t="str">
        <f t="shared" si="7"/>
        <v>149종합평균단위전세가격</v>
      </c>
      <c r="I419" s="1" t="s">
        <v>872</v>
      </c>
      <c r="J419" s="13">
        <v>1594.9740119938187</v>
      </c>
      <c r="K419" s="13">
        <v>1598.0701069868849</v>
      </c>
      <c r="L419" s="13">
        <v>1601.580271262967</v>
      </c>
      <c r="M419" s="13">
        <v>1603.6138483131404</v>
      </c>
      <c r="N419" s="13">
        <v>1603.6138483131404</v>
      </c>
      <c r="O419" s="13">
        <v>1602.1691418252478</v>
      </c>
      <c r="P419" s="13">
        <v>1600.4889959903567</v>
      </c>
      <c r="Q419" s="14">
        <v>1599.2602896351632</v>
      </c>
      <c r="R419" s="14">
        <v>1599.1698140920605</v>
      </c>
      <c r="S419" s="14">
        <v>1599.6517679973256</v>
      </c>
      <c r="T419" s="14">
        <v>1601.0400742907425</v>
      </c>
      <c r="U419" s="14">
        <v>1573.4188944253779</v>
      </c>
      <c r="V419" s="14">
        <v>1572.135165239865</v>
      </c>
      <c r="W419" s="14">
        <v>1572.307530988674</v>
      </c>
      <c r="X419" s="14">
        <v>1574.7008859528976</v>
      </c>
      <c r="Y419" s="14">
        <v>1571.7990050427568</v>
      </c>
      <c r="Z419" s="14">
        <v>1569.2885786754027</v>
      </c>
      <c r="AA419" s="14">
        <v>1565.0964844460984</v>
      </c>
      <c r="AB419" s="14">
        <v>1559.7750496263411</v>
      </c>
      <c r="AC419" s="14">
        <v>1557.6430993478484</v>
      </c>
    </row>
    <row r="420" spans="1:29" s="14" customFormat="1">
      <c r="A420" s="1" t="s">
        <v>524</v>
      </c>
      <c r="B420" s="1" t="s">
        <v>542</v>
      </c>
      <c r="C420" s="1"/>
      <c r="D420" s="1" t="s">
        <v>639</v>
      </c>
      <c r="E420" s="1"/>
      <c r="F420" s="1">
        <v>150</v>
      </c>
      <c r="G420" s="1" t="s">
        <v>836</v>
      </c>
      <c r="H420" s="1" t="str">
        <f t="shared" si="7"/>
        <v>150종합평균단위전세가격</v>
      </c>
      <c r="I420" s="1" t="s">
        <v>872</v>
      </c>
      <c r="J420" s="13">
        <v>1558.8036174561487</v>
      </c>
      <c r="K420" s="13">
        <v>1558.8036174561487</v>
      </c>
      <c r="L420" s="13">
        <v>1565.7496838792856</v>
      </c>
      <c r="M420" s="13">
        <v>1567.4559668316176</v>
      </c>
      <c r="N420" s="13">
        <v>1566.9799071888356</v>
      </c>
      <c r="O420" s="13">
        <v>1565.2373079965378</v>
      </c>
      <c r="P420" s="13">
        <v>1563.0141036456721</v>
      </c>
      <c r="Q420" s="14">
        <v>1554.3781215905956</v>
      </c>
      <c r="R420" s="14">
        <v>1557.4922277525679</v>
      </c>
      <c r="S420" s="14">
        <v>1559.0538830904152</v>
      </c>
      <c r="T420" s="14">
        <v>1559.4502667562272</v>
      </c>
      <c r="U420" s="14">
        <v>1562.0679961844712</v>
      </c>
      <c r="V420" s="14">
        <v>1561.9670610585156</v>
      </c>
      <c r="W420" s="14">
        <v>1561.9670610585156</v>
      </c>
      <c r="X420" s="14">
        <v>1563.8436619739043</v>
      </c>
      <c r="Y420" s="14">
        <v>1565.0688963057999</v>
      </c>
      <c r="Z420" s="14">
        <v>1566.2674573273193</v>
      </c>
      <c r="AA420" s="14">
        <v>1565.8234941889923</v>
      </c>
      <c r="AB420" s="14">
        <v>1563.392845557521</v>
      </c>
      <c r="AC420" s="14">
        <v>1562.3706424718271</v>
      </c>
    </row>
    <row r="421" spans="1:29" s="14" customFormat="1">
      <c r="A421" s="1" t="s">
        <v>524</v>
      </c>
      <c r="B421" s="1" t="s">
        <v>542</v>
      </c>
      <c r="C421" s="1"/>
      <c r="D421" s="1" t="s">
        <v>640</v>
      </c>
      <c r="E421" s="1"/>
      <c r="F421" s="1">
        <v>151</v>
      </c>
      <c r="G421" s="1" t="s">
        <v>836</v>
      </c>
      <c r="H421" s="1" t="str">
        <f t="shared" si="7"/>
        <v>151종합평균단위전세가격</v>
      </c>
      <c r="I421" s="1" t="s">
        <v>872</v>
      </c>
      <c r="J421" s="13">
        <v>1466.1442933442224</v>
      </c>
      <c r="K421" s="13">
        <v>1466.1442933442224</v>
      </c>
      <c r="L421" s="13">
        <v>1468.5821353056392</v>
      </c>
      <c r="M421" s="13">
        <v>1470.1470739883439</v>
      </c>
      <c r="N421" s="13">
        <v>1469.5284072821055</v>
      </c>
      <c r="O421" s="13">
        <v>1468.7148650567544</v>
      </c>
      <c r="P421" s="13">
        <v>1467.9119036975287</v>
      </c>
      <c r="Q421" s="14">
        <v>1465.6043137811316</v>
      </c>
      <c r="R421" s="14">
        <v>1464.6903823283938</v>
      </c>
      <c r="S421" s="14">
        <v>1463.3368697304973</v>
      </c>
      <c r="T421" s="14">
        <v>1462.3364386824462</v>
      </c>
      <c r="U421" s="14">
        <v>1475.0864278682368</v>
      </c>
      <c r="V421" s="14">
        <v>1476.5930975567014</v>
      </c>
      <c r="W421" s="14">
        <v>1478.3351737541755</v>
      </c>
      <c r="X421" s="14">
        <v>1480.1867327219989</v>
      </c>
      <c r="Y421" s="14">
        <v>1479.2614226767869</v>
      </c>
      <c r="Z421" s="14">
        <v>1479.9695260922049</v>
      </c>
      <c r="AA421" s="14">
        <v>1478.9804497173354</v>
      </c>
      <c r="AB421" s="14">
        <v>1476.6191552227588</v>
      </c>
      <c r="AC421" s="14">
        <v>1473.3258733066978</v>
      </c>
    </row>
    <row r="422" spans="1:29" s="14" customFormat="1">
      <c r="A422" s="1" t="s">
        <v>524</v>
      </c>
      <c r="B422" s="1" t="s">
        <v>542</v>
      </c>
      <c r="C422" s="1" t="s">
        <v>544</v>
      </c>
      <c r="D422" s="1"/>
      <c r="E422" s="1"/>
      <c r="F422" s="1">
        <v>152</v>
      </c>
      <c r="G422" s="1" t="s">
        <v>836</v>
      </c>
      <c r="H422" s="1" t="str">
        <f t="shared" si="7"/>
        <v>152종합평균단위전세가격</v>
      </c>
      <c r="I422" s="1" t="s">
        <v>872</v>
      </c>
      <c r="J422" s="13">
        <v>1557.1235657431387</v>
      </c>
      <c r="K422" s="13">
        <v>1545.3156554687755</v>
      </c>
      <c r="L422" s="13">
        <v>1545.1893249206828</v>
      </c>
      <c r="M422" s="13">
        <v>1544.6869556517856</v>
      </c>
      <c r="N422" s="13">
        <v>1545.9283718650165</v>
      </c>
      <c r="O422" s="13">
        <v>1545.9873150413066</v>
      </c>
      <c r="P422" s="13">
        <v>1544.9255129711512</v>
      </c>
      <c r="Q422" s="14">
        <v>1541.4085191505048</v>
      </c>
      <c r="R422" s="14">
        <v>1541.8622382142271</v>
      </c>
      <c r="S422" s="14">
        <v>1545.6640460739625</v>
      </c>
      <c r="T422" s="14">
        <v>1549.3902702109856</v>
      </c>
      <c r="U422" s="14">
        <v>1554.6576062229174</v>
      </c>
      <c r="V422" s="14">
        <v>1556.9453408087809</v>
      </c>
      <c r="W422" s="14">
        <v>1557.4615505971078</v>
      </c>
      <c r="X422" s="14">
        <v>1558.2297137135927</v>
      </c>
      <c r="Y422" s="14">
        <v>1559.6945173736212</v>
      </c>
      <c r="Z422" s="14">
        <v>1560.1791048743837</v>
      </c>
      <c r="AA422" s="14">
        <v>1561.0174911564663</v>
      </c>
      <c r="AB422" s="14">
        <v>1559.7107475375069</v>
      </c>
      <c r="AC422" s="14">
        <v>1560.1812048099619</v>
      </c>
    </row>
    <row r="423" spans="1:29" s="14" customFormat="1">
      <c r="A423" s="1" t="s">
        <v>524</v>
      </c>
      <c r="B423" s="1" t="s">
        <v>542</v>
      </c>
      <c r="C423" s="1"/>
      <c r="D423" s="1" t="s">
        <v>641</v>
      </c>
      <c r="E423" s="1"/>
      <c r="F423" s="1">
        <v>153</v>
      </c>
      <c r="G423" s="1" t="s">
        <v>836</v>
      </c>
      <c r="H423" s="1" t="str">
        <f t="shared" si="7"/>
        <v>153종합평균단위전세가격</v>
      </c>
      <c r="I423" s="1" t="s">
        <v>872</v>
      </c>
      <c r="J423" s="13">
        <v>1807.7107214460348</v>
      </c>
      <c r="K423" s="13">
        <v>1778.9908699403234</v>
      </c>
      <c r="L423" s="13">
        <v>1773.289750524217</v>
      </c>
      <c r="M423" s="13">
        <v>1770.2832375477026</v>
      </c>
      <c r="N423" s="13">
        <v>1770.6610914292939</v>
      </c>
      <c r="O423" s="13">
        <v>1772.630839441834</v>
      </c>
      <c r="P423" s="13">
        <v>1770.1953942096422</v>
      </c>
      <c r="Q423" s="14">
        <v>1765.1320636082125</v>
      </c>
      <c r="R423" s="14">
        <v>1767.8356780818956</v>
      </c>
      <c r="S423" s="14">
        <v>1777.5185153314385</v>
      </c>
      <c r="T423" s="14">
        <v>1785.8767280887512</v>
      </c>
      <c r="U423" s="14">
        <v>1801.8492957301007</v>
      </c>
      <c r="V423" s="14">
        <v>1804.0441957472674</v>
      </c>
      <c r="W423" s="14">
        <v>1804.463183411724</v>
      </c>
      <c r="X423" s="14">
        <v>1803.2540893351966</v>
      </c>
      <c r="Y423" s="14">
        <v>1802.3485881104903</v>
      </c>
      <c r="Z423" s="14">
        <v>1802.3485881104903</v>
      </c>
      <c r="AA423" s="14">
        <v>1804.1288908102379</v>
      </c>
      <c r="AB423" s="14">
        <v>1801.484334208981</v>
      </c>
      <c r="AC423" s="14">
        <v>1801.2455290246235</v>
      </c>
    </row>
    <row r="424" spans="1:29" s="14" customFormat="1">
      <c r="A424" s="1" t="s">
        <v>524</v>
      </c>
      <c r="B424" s="1" t="s">
        <v>542</v>
      </c>
      <c r="C424" s="1"/>
      <c r="D424" s="1" t="s">
        <v>642</v>
      </c>
      <c r="E424" s="1"/>
      <c r="F424" s="1">
        <v>154</v>
      </c>
      <c r="G424" s="1" t="s">
        <v>836</v>
      </c>
      <c r="H424" s="1" t="str">
        <f t="shared" si="7"/>
        <v>154종합평균단위전세가격</v>
      </c>
      <c r="I424" s="1" t="s">
        <v>872</v>
      </c>
      <c r="J424" s="13">
        <v>1380.3866335997218</v>
      </c>
      <c r="K424" s="13">
        <v>1377.9847999462845</v>
      </c>
      <c r="L424" s="13">
        <v>1382.6664596190951</v>
      </c>
      <c r="M424" s="13">
        <v>1384.4726721067257</v>
      </c>
      <c r="N424" s="13">
        <v>1386.3862461439035</v>
      </c>
      <c r="O424" s="13">
        <v>1385.9803234580693</v>
      </c>
      <c r="P424" s="13">
        <v>1385.9803234580693</v>
      </c>
      <c r="Q424" s="14">
        <v>1382.9189758873829</v>
      </c>
      <c r="R424" s="14">
        <v>1381.952572378867</v>
      </c>
      <c r="S424" s="14">
        <v>1381.1200774505605</v>
      </c>
      <c r="T424" s="14">
        <v>1380.7742002045268</v>
      </c>
      <c r="U424" s="14">
        <v>1373.7216586561788</v>
      </c>
      <c r="V424" s="14">
        <v>1372.0851130953604</v>
      </c>
      <c r="W424" s="14">
        <v>1370.2503834216393</v>
      </c>
      <c r="X424" s="14">
        <v>1373.1404265229098</v>
      </c>
      <c r="Y424" s="14">
        <v>1375.3274882152864</v>
      </c>
      <c r="Z424" s="14">
        <v>1376.1143597427845</v>
      </c>
      <c r="AA424" s="14">
        <v>1376.0730661779389</v>
      </c>
      <c r="AB424" s="14">
        <v>1375.3547953176446</v>
      </c>
      <c r="AC424" s="14">
        <v>1375.8099391722162</v>
      </c>
    </row>
    <row r="425" spans="1:29" s="14" customFormat="1">
      <c r="A425" s="1" t="s">
        <v>524</v>
      </c>
      <c r="B425" s="1" t="s">
        <v>542</v>
      </c>
      <c r="C425" s="1"/>
      <c r="D425" s="1" t="s">
        <v>643</v>
      </c>
      <c r="E425" s="1"/>
      <c r="F425" s="1">
        <v>155</v>
      </c>
      <c r="G425" s="1" t="s">
        <v>836</v>
      </c>
      <c r="H425" s="1" t="str">
        <f t="shared" si="7"/>
        <v>155종합평균단위전세가격</v>
      </c>
      <c r="I425" s="1" t="s">
        <v>872</v>
      </c>
      <c r="J425" s="13">
        <v>1539.8639272910277</v>
      </c>
      <c r="K425" s="13">
        <v>1539.8639272910277</v>
      </c>
      <c r="L425" s="13">
        <v>1542.6486228079643</v>
      </c>
      <c r="M425" s="13">
        <v>1545.7710885593267</v>
      </c>
      <c r="N425" s="13">
        <v>1547.975911386909</v>
      </c>
      <c r="O425" s="13">
        <v>1545.6375040766832</v>
      </c>
      <c r="P425" s="13">
        <v>1545.6211756965311</v>
      </c>
      <c r="Q425" s="14">
        <v>1542.8252469951265</v>
      </c>
      <c r="R425" s="14">
        <v>1541.2651917245282</v>
      </c>
      <c r="S425" s="14">
        <v>1541.0854166353997</v>
      </c>
      <c r="T425" s="14">
        <v>1542.8288213640024</v>
      </c>
      <c r="U425" s="14">
        <v>1545.9534326371088</v>
      </c>
      <c r="V425" s="14">
        <v>1552.8860767020124</v>
      </c>
      <c r="W425" s="14">
        <v>1556.1071099578592</v>
      </c>
      <c r="X425" s="14">
        <v>1557.4740463170663</v>
      </c>
      <c r="Y425" s="14">
        <v>1561.096885312018</v>
      </c>
      <c r="Z425" s="14">
        <v>1562.5321910771563</v>
      </c>
      <c r="AA425" s="14">
        <v>1563.6048627735288</v>
      </c>
      <c r="AB425" s="14">
        <v>1563.7596560868465</v>
      </c>
      <c r="AC425" s="14">
        <v>1565.5254955161374</v>
      </c>
    </row>
    <row r="426" spans="1:29" s="14" customFormat="1">
      <c r="A426" s="1" t="s">
        <v>524</v>
      </c>
      <c r="B426" s="1" t="s">
        <v>542</v>
      </c>
      <c r="C426" s="1"/>
      <c r="D426" s="1" t="s">
        <v>644</v>
      </c>
      <c r="E426" s="1"/>
      <c r="F426" s="1">
        <v>156</v>
      </c>
      <c r="G426" s="1" t="s">
        <v>836</v>
      </c>
      <c r="H426" s="1" t="str">
        <f t="shared" si="7"/>
        <v>156종합평균단위전세가격</v>
      </c>
      <c r="I426" s="1" t="s">
        <v>872</v>
      </c>
      <c r="J426" s="13">
        <v>953.65236970681769</v>
      </c>
      <c r="K426" s="13">
        <v>953.65236970681769</v>
      </c>
      <c r="L426" s="13">
        <v>955.48421252355797</v>
      </c>
      <c r="M426" s="13">
        <v>947.38796328952549</v>
      </c>
      <c r="N426" s="13">
        <v>947.38796328952549</v>
      </c>
      <c r="O426" s="13">
        <v>947.92269997102403</v>
      </c>
      <c r="P426" s="13">
        <v>946.59242303018527</v>
      </c>
      <c r="Q426" s="14">
        <v>946.65587229879497</v>
      </c>
      <c r="R426" s="14">
        <v>947.59596824508594</v>
      </c>
      <c r="S426" s="14">
        <v>951.11390226250364</v>
      </c>
      <c r="T426" s="14">
        <v>951.9474146877991</v>
      </c>
      <c r="U426" s="14">
        <v>984.40562878990227</v>
      </c>
      <c r="V426" s="14">
        <v>983.44763888502723</v>
      </c>
      <c r="W426" s="14">
        <v>982.45484532118678</v>
      </c>
      <c r="X426" s="14">
        <v>984.17969486927836</v>
      </c>
      <c r="Y426" s="14">
        <v>987.37360283741953</v>
      </c>
      <c r="Z426" s="14">
        <v>986.14716397529344</v>
      </c>
      <c r="AA426" s="14">
        <v>984.50015211255243</v>
      </c>
      <c r="AB426" s="14">
        <v>982.8787387498345</v>
      </c>
      <c r="AC426" s="14">
        <v>982.45223819315493</v>
      </c>
    </row>
    <row r="427" spans="1:29" s="14" customFormat="1">
      <c r="A427" s="1" t="s">
        <v>524</v>
      </c>
      <c r="B427" s="1" t="s">
        <v>542</v>
      </c>
      <c r="C427" s="1" t="s">
        <v>545</v>
      </c>
      <c r="D427" s="1"/>
      <c r="E427" s="1"/>
      <c r="F427" s="1">
        <v>157</v>
      </c>
      <c r="G427" s="1" t="s">
        <v>836</v>
      </c>
      <c r="H427" s="1" t="str">
        <f t="shared" si="7"/>
        <v>157종합평균단위전세가격</v>
      </c>
      <c r="I427" s="1" t="s">
        <v>872</v>
      </c>
      <c r="J427" s="13">
        <v>1430.8428285984578</v>
      </c>
      <c r="K427" s="13">
        <v>1428.3315191023826</v>
      </c>
      <c r="L427" s="13">
        <v>1428.1191154737066</v>
      </c>
      <c r="M427" s="13">
        <v>1425.4960234626083</v>
      </c>
      <c r="N427" s="13">
        <v>1424.089769582258</v>
      </c>
      <c r="O427" s="13">
        <v>1418.4668485513773</v>
      </c>
      <c r="P427" s="13">
        <v>1411.7927355006627</v>
      </c>
      <c r="Q427" s="14">
        <v>1403.1443620750379</v>
      </c>
      <c r="R427" s="14">
        <v>1397.6987145412716</v>
      </c>
      <c r="S427" s="14">
        <v>1396.5379423176685</v>
      </c>
      <c r="T427" s="14">
        <v>1396.2925198149562</v>
      </c>
      <c r="U427" s="14">
        <v>1393.5564994243766</v>
      </c>
      <c r="V427" s="14">
        <v>1392.8492226324288</v>
      </c>
      <c r="W427" s="14">
        <v>1400.0603455831697</v>
      </c>
      <c r="X427" s="14">
        <v>1406.440020092333</v>
      </c>
      <c r="Y427" s="14">
        <v>1413.3143949804476</v>
      </c>
      <c r="Z427" s="14">
        <v>1416.5205804501684</v>
      </c>
      <c r="AA427" s="14">
        <v>1418.8061361755988</v>
      </c>
      <c r="AB427" s="14">
        <v>1419.711734461946</v>
      </c>
      <c r="AC427" s="14">
        <v>1423.7545913028657</v>
      </c>
    </row>
    <row r="428" spans="1:29" s="14" customFormat="1">
      <c r="A428" s="1" t="s">
        <v>524</v>
      </c>
      <c r="B428" s="1" t="s">
        <v>542</v>
      </c>
      <c r="C428" s="1"/>
      <c r="D428" s="1" t="s">
        <v>645</v>
      </c>
      <c r="E428" s="1"/>
      <c r="F428" s="1">
        <v>158</v>
      </c>
      <c r="G428" s="1" t="s">
        <v>836</v>
      </c>
      <c r="H428" s="1" t="str">
        <f t="shared" si="7"/>
        <v>158종합평균단위전세가격</v>
      </c>
      <c r="I428" s="1" t="s">
        <v>872</v>
      </c>
      <c r="J428" s="13">
        <v>1806.3516592275046</v>
      </c>
      <c r="K428" s="13">
        <v>1800.3266182119908</v>
      </c>
      <c r="L428" s="13">
        <v>1789.6447944005281</v>
      </c>
      <c r="M428" s="13">
        <v>1783.3072502539173</v>
      </c>
      <c r="N428" s="13">
        <v>1772.0921101333959</v>
      </c>
      <c r="O428" s="13">
        <v>1766.0192961099519</v>
      </c>
      <c r="P428" s="13">
        <v>1752.7884761277285</v>
      </c>
      <c r="Q428" s="14">
        <v>1732.6523472579406</v>
      </c>
      <c r="R428" s="14">
        <v>1720.9607240344549</v>
      </c>
      <c r="S428" s="14">
        <v>1718.5242180286803</v>
      </c>
      <c r="T428" s="14">
        <v>1721.9848992444861</v>
      </c>
      <c r="U428" s="14">
        <v>1713.511662290367</v>
      </c>
      <c r="V428" s="14">
        <v>1712.9280536694616</v>
      </c>
      <c r="W428" s="14">
        <v>1733.6797955866509</v>
      </c>
      <c r="X428" s="14">
        <v>1753.0074441959125</v>
      </c>
      <c r="Y428" s="14">
        <v>1771.0855753209401</v>
      </c>
      <c r="Z428" s="14">
        <v>1780.2730903531094</v>
      </c>
      <c r="AA428" s="14">
        <v>1790.739134042524</v>
      </c>
      <c r="AB428" s="14">
        <v>1797.6454774229601</v>
      </c>
      <c r="AC428" s="14">
        <v>1816.7910102527353</v>
      </c>
    </row>
    <row r="429" spans="1:29" s="14" customFormat="1">
      <c r="A429" s="1" t="s">
        <v>524</v>
      </c>
      <c r="B429" s="1" t="s">
        <v>542</v>
      </c>
      <c r="C429" s="1"/>
      <c r="D429" s="1" t="s">
        <v>573</v>
      </c>
      <c r="E429" s="1"/>
      <c r="F429" s="1">
        <v>159</v>
      </c>
      <c r="G429" s="1" t="s">
        <v>836</v>
      </c>
      <c r="H429" s="1" t="str">
        <f t="shared" si="7"/>
        <v>159종합평균단위전세가격</v>
      </c>
      <c r="I429" s="1" t="s">
        <v>872</v>
      </c>
      <c r="J429" s="13">
        <v>835.75307263616583</v>
      </c>
      <c r="K429" s="13">
        <v>835.75307263616583</v>
      </c>
      <c r="L429" s="13">
        <v>842.27043898549107</v>
      </c>
      <c r="M429" s="13">
        <v>842.27043898549107</v>
      </c>
      <c r="N429" s="13">
        <v>852.60149716570766</v>
      </c>
      <c r="O429" s="13">
        <v>852.60149716570766</v>
      </c>
      <c r="P429" s="13">
        <v>852.60149716570766</v>
      </c>
      <c r="Q429" s="14">
        <v>847.42234696234152</v>
      </c>
      <c r="R429" s="14">
        <v>847.42234696234152</v>
      </c>
      <c r="S429" s="14">
        <v>848.85776803341116</v>
      </c>
      <c r="T429" s="14">
        <v>850.89088760008178</v>
      </c>
      <c r="U429" s="14">
        <v>947.32131589320079</v>
      </c>
      <c r="V429" s="14">
        <v>952.38915090195349</v>
      </c>
      <c r="W429" s="14">
        <v>957.43408103984279</v>
      </c>
      <c r="X429" s="14">
        <v>955.07725591784731</v>
      </c>
      <c r="Y429" s="14">
        <v>953.73311839110931</v>
      </c>
      <c r="Z429" s="14">
        <v>951.55491965424949</v>
      </c>
      <c r="AA429" s="14">
        <v>949.52779409374989</v>
      </c>
      <c r="AB429" s="14">
        <v>937.70800584309018</v>
      </c>
      <c r="AC429" s="14">
        <v>934.01205487032689</v>
      </c>
    </row>
    <row r="430" spans="1:29" s="14" customFormat="1">
      <c r="A430" s="1" t="s">
        <v>524</v>
      </c>
      <c r="B430" s="1" t="s">
        <v>542</v>
      </c>
      <c r="C430" s="1"/>
      <c r="D430" s="1" t="s">
        <v>646</v>
      </c>
      <c r="E430" s="1"/>
      <c r="F430" s="1">
        <v>160</v>
      </c>
      <c r="G430" s="1" t="s">
        <v>836</v>
      </c>
      <c r="H430" s="1" t="str">
        <f t="shared" si="7"/>
        <v>160종합평균단위전세가격</v>
      </c>
      <c r="I430" s="1" t="s">
        <v>872</v>
      </c>
      <c r="J430" s="13">
        <v>1451.3236586976484</v>
      </c>
      <c r="K430" s="13">
        <v>1447.5437562121797</v>
      </c>
      <c r="L430" s="13">
        <v>1447.9531765461982</v>
      </c>
      <c r="M430" s="13">
        <v>1449.6156883625729</v>
      </c>
      <c r="N430" s="13">
        <v>1450.7398387380417</v>
      </c>
      <c r="O430" s="13">
        <v>1443.255783200312</v>
      </c>
      <c r="P430" s="13">
        <v>1435.4977372727283</v>
      </c>
      <c r="Q430" s="14">
        <v>1430.102458190697</v>
      </c>
      <c r="R430" s="14">
        <v>1428.6061194045299</v>
      </c>
      <c r="S430" s="14">
        <v>1430.0479228753368</v>
      </c>
      <c r="T430" s="14">
        <v>1428.9476433812185</v>
      </c>
      <c r="U430" s="14">
        <v>1422.6899791187359</v>
      </c>
      <c r="V430" s="14">
        <v>1422.0396413307656</v>
      </c>
      <c r="W430" s="14">
        <v>1424.4739262515668</v>
      </c>
      <c r="X430" s="14">
        <v>1425.2591774396071</v>
      </c>
      <c r="Y430" s="14">
        <v>1427.700876121628</v>
      </c>
      <c r="Z430" s="14">
        <v>1428.9254560342188</v>
      </c>
      <c r="AA430" s="14">
        <v>1429.4098875786922</v>
      </c>
      <c r="AB430" s="14">
        <v>1429.4616090141783</v>
      </c>
      <c r="AC430" s="14">
        <v>1428.395623883755</v>
      </c>
    </row>
    <row r="431" spans="1:29" s="14" customFormat="1">
      <c r="A431" s="1" t="s">
        <v>524</v>
      </c>
      <c r="B431" s="1" t="s">
        <v>542</v>
      </c>
      <c r="C431" s="1"/>
      <c r="D431" s="1" t="s">
        <v>647</v>
      </c>
      <c r="E431" s="1"/>
      <c r="F431" s="1">
        <v>161</v>
      </c>
      <c r="G431" s="1" t="s">
        <v>836</v>
      </c>
      <c r="H431" s="1" t="str">
        <f t="shared" si="7"/>
        <v>161종합평균단위전세가격</v>
      </c>
      <c r="I431" s="1" t="s">
        <v>872</v>
      </c>
      <c r="J431" s="13">
        <v>1280.3707613950569</v>
      </c>
      <c r="K431" s="13">
        <v>1280.4476083056056</v>
      </c>
      <c r="L431" s="13">
        <v>1285.1646431537058</v>
      </c>
      <c r="M431" s="13">
        <v>1281.5777147352162</v>
      </c>
      <c r="N431" s="13">
        <v>1282.6703788292341</v>
      </c>
      <c r="O431" s="13">
        <v>1277.6804247163861</v>
      </c>
      <c r="P431" s="13">
        <v>1274.6846047823763</v>
      </c>
      <c r="Q431" s="14">
        <v>1270.3557593310491</v>
      </c>
      <c r="R431" s="14">
        <v>1265.2744651708006</v>
      </c>
      <c r="S431" s="14">
        <v>1262.7769728860428</v>
      </c>
      <c r="T431" s="14">
        <v>1260.4863044310193</v>
      </c>
      <c r="U431" s="14">
        <v>1254.5316084883871</v>
      </c>
      <c r="V431" s="14">
        <v>1252.7514340021771</v>
      </c>
      <c r="W431" s="14">
        <v>1255.2552667959626</v>
      </c>
      <c r="X431" s="14">
        <v>1258.9180079957894</v>
      </c>
      <c r="Y431" s="14">
        <v>1263.2823292647299</v>
      </c>
      <c r="Z431" s="14">
        <v>1265.0608650156969</v>
      </c>
      <c r="AA431" s="14">
        <v>1264.2879274190661</v>
      </c>
      <c r="AB431" s="14">
        <v>1264.232459897237</v>
      </c>
      <c r="AC431" s="14">
        <v>1263.7659442458778</v>
      </c>
    </row>
    <row r="432" spans="1:29" s="14" customFormat="1">
      <c r="A432" s="1" t="s">
        <v>524</v>
      </c>
      <c r="B432" s="1" t="s">
        <v>546</v>
      </c>
      <c r="C432" s="1"/>
      <c r="D432" s="1"/>
      <c r="E432" s="1"/>
      <c r="F432" s="1">
        <v>162</v>
      </c>
      <c r="G432" s="1" t="s">
        <v>836</v>
      </c>
      <c r="H432" s="1" t="str">
        <f t="shared" si="7"/>
        <v>162종합평균단위전세가격</v>
      </c>
      <c r="I432" s="1" t="s">
        <v>872</v>
      </c>
      <c r="J432" s="13">
        <v>1324.7305045263465</v>
      </c>
      <c r="K432" s="13">
        <v>1311.9408511761897</v>
      </c>
      <c r="L432" s="13">
        <v>1305.3922955403425</v>
      </c>
      <c r="M432" s="13">
        <v>1299.8796502326052</v>
      </c>
      <c r="N432" s="13">
        <v>1293.3344894659433</v>
      </c>
      <c r="O432" s="13">
        <v>1279.7287497628461</v>
      </c>
      <c r="P432" s="13">
        <v>1270.6461132988202</v>
      </c>
      <c r="Q432" s="14">
        <v>1260.2716324744802</v>
      </c>
      <c r="R432" s="14">
        <v>1264.089369013943</v>
      </c>
      <c r="S432" s="14">
        <v>1278.5363115499704</v>
      </c>
      <c r="T432" s="14">
        <v>1288.5942306599807</v>
      </c>
      <c r="U432" s="14">
        <v>1304.1091533156971</v>
      </c>
      <c r="V432" s="14">
        <v>1308.8963712716818</v>
      </c>
      <c r="W432" s="14">
        <v>1316.6044843062978</v>
      </c>
      <c r="X432" s="14">
        <v>1326.2643310138874</v>
      </c>
      <c r="Y432" s="14">
        <v>1344.153389050369</v>
      </c>
      <c r="Z432" s="14">
        <v>1351.7997540790773</v>
      </c>
      <c r="AA432" s="14">
        <v>1359.7790514497881</v>
      </c>
      <c r="AB432" s="14">
        <v>1365.9707405019712</v>
      </c>
      <c r="AC432" s="14">
        <v>1374.4794798380017</v>
      </c>
    </row>
    <row r="433" spans="1:29" s="14" customFormat="1">
      <c r="A433" s="1" t="s">
        <v>524</v>
      </c>
      <c r="B433" s="1" t="s">
        <v>546</v>
      </c>
      <c r="C433" s="1"/>
      <c r="D433" s="1" t="s">
        <v>630</v>
      </c>
      <c r="E433" s="1"/>
      <c r="F433" s="1">
        <v>163</v>
      </c>
      <c r="G433" s="1" t="s">
        <v>836</v>
      </c>
      <c r="H433" s="1" t="str">
        <f t="shared" si="7"/>
        <v>163종합평균단위전세가격</v>
      </c>
      <c r="I433" s="1" t="s">
        <v>872</v>
      </c>
      <c r="J433" s="13">
        <v>943.00841656865077</v>
      </c>
      <c r="K433" s="13">
        <v>943.00841656865077</v>
      </c>
      <c r="L433" s="13">
        <v>938.75363538871841</v>
      </c>
      <c r="M433" s="13">
        <v>936.8867274136353</v>
      </c>
      <c r="N433" s="13">
        <v>936.43605421894233</v>
      </c>
      <c r="O433" s="13">
        <v>920.20435112586904</v>
      </c>
      <c r="P433" s="13">
        <v>914.47720748335576</v>
      </c>
      <c r="Q433" s="14">
        <v>911.10498278057503</v>
      </c>
      <c r="R433" s="14">
        <v>921.04906632678637</v>
      </c>
      <c r="S433" s="14">
        <v>948.22141595344181</v>
      </c>
      <c r="T433" s="14">
        <v>959.76976025333749</v>
      </c>
      <c r="U433" s="14">
        <v>986.5922806254456</v>
      </c>
      <c r="V433" s="14">
        <v>995.1101791331447</v>
      </c>
      <c r="W433" s="14">
        <v>1002.3222025238291</v>
      </c>
      <c r="X433" s="14">
        <v>1010.6501925214518</v>
      </c>
      <c r="Y433" s="14">
        <v>1027.94311629244</v>
      </c>
      <c r="Z433" s="14">
        <v>1027.9713167920509</v>
      </c>
      <c r="AA433" s="14">
        <v>1025.6448355411032</v>
      </c>
      <c r="AB433" s="14">
        <v>1026.6053958875973</v>
      </c>
      <c r="AC433" s="14">
        <v>1028.7193960719992</v>
      </c>
    </row>
    <row r="434" spans="1:29" s="14" customFormat="1">
      <c r="A434" s="1" t="s">
        <v>524</v>
      </c>
      <c r="B434" s="1" t="s">
        <v>546</v>
      </c>
      <c r="C434" s="1"/>
      <c r="D434" s="1" t="s">
        <v>559</v>
      </c>
      <c r="E434" s="1"/>
      <c r="F434" s="1">
        <v>164</v>
      </c>
      <c r="G434" s="1" t="s">
        <v>836</v>
      </c>
      <c r="H434" s="1" t="str">
        <f t="shared" si="7"/>
        <v>164종합평균단위전세가격</v>
      </c>
      <c r="I434" s="1" t="s">
        <v>872</v>
      </c>
      <c r="J434" s="13">
        <v>1166.6437170166282</v>
      </c>
      <c r="K434" s="13">
        <v>1164.2251643999621</v>
      </c>
      <c r="L434" s="13">
        <v>1161.3544759414258</v>
      </c>
      <c r="M434" s="13">
        <v>1159.3074042899973</v>
      </c>
      <c r="N434" s="13">
        <v>1154.0248276510945</v>
      </c>
      <c r="O434" s="13">
        <v>1148.4352159467169</v>
      </c>
      <c r="P434" s="13">
        <v>1140.2086084896246</v>
      </c>
      <c r="Q434" s="14">
        <v>1137.6135279512114</v>
      </c>
      <c r="R434" s="14">
        <v>1136.4049366527827</v>
      </c>
      <c r="S434" s="14">
        <v>1138.7567915648904</v>
      </c>
      <c r="T434" s="14">
        <v>1139.6215314001306</v>
      </c>
      <c r="U434" s="14">
        <v>1145.3602187569352</v>
      </c>
      <c r="V434" s="14">
        <v>1144.8781701146984</v>
      </c>
      <c r="W434" s="14">
        <v>1144.7250925275405</v>
      </c>
      <c r="X434" s="14">
        <v>1147.1418445496088</v>
      </c>
      <c r="Y434" s="14">
        <v>1152.032255763364</v>
      </c>
      <c r="Z434" s="14">
        <v>1154.1501118113752</v>
      </c>
      <c r="AA434" s="14">
        <v>1154.4662315740418</v>
      </c>
      <c r="AB434" s="14">
        <v>1153.6582935505642</v>
      </c>
      <c r="AC434" s="14">
        <v>1155.7987157388461</v>
      </c>
    </row>
    <row r="435" spans="1:29" s="14" customFormat="1">
      <c r="A435" s="1" t="s">
        <v>524</v>
      </c>
      <c r="B435" s="1" t="s">
        <v>546</v>
      </c>
      <c r="C435" s="1"/>
      <c r="D435" s="1" t="s">
        <v>636</v>
      </c>
      <c r="E435" s="1"/>
      <c r="F435" s="1">
        <v>165</v>
      </c>
      <c r="G435" s="1" t="s">
        <v>836</v>
      </c>
      <c r="H435" s="1" t="str">
        <f t="shared" si="7"/>
        <v>165종합평균단위전세가격</v>
      </c>
      <c r="I435" s="1" t="s">
        <v>872</v>
      </c>
      <c r="J435" s="13">
        <v>1677.4809524495954</v>
      </c>
      <c r="K435" s="13">
        <v>1660.4817241300159</v>
      </c>
      <c r="L435" s="13">
        <v>1654.2280853100469</v>
      </c>
      <c r="M435" s="13">
        <v>1641.4151941730634</v>
      </c>
      <c r="N435" s="13">
        <v>1629.0047701900726</v>
      </c>
      <c r="O435" s="13">
        <v>1606.8480733219174</v>
      </c>
      <c r="P435" s="13">
        <v>1589.8449466118884</v>
      </c>
      <c r="Q435" s="14">
        <v>1564.4648434743606</v>
      </c>
      <c r="R435" s="14">
        <v>1569.7273437504268</v>
      </c>
      <c r="S435" s="14">
        <v>1579.8444031373554</v>
      </c>
      <c r="T435" s="14">
        <v>1585.5062265379158</v>
      </c>
      <c r="U435" s="14">
        <v>1596.6017277552091</v>
      </c>
      <c r="V435" s="14">
        <v>1607.3974924270447</v>
      </c>
      <c r="W435" s="14">
        <v>1618.9861732237287</v>
      </c>
      <c r="X435" s="14">
        <v>1635.6098920487452</v>
      </c>
      <c r="Y435" s="14">
        <v>1666.2048245862443</v>
      </c>
      <c r="Z435" s="14">
        <v>1680.3403569069935</v>
      </c>
      <c r="AA435" s="14">
        <v>1698.7674104462733</v>
      </c>
      <c r="AB435" s="14">
        <v>1710.9464767845034</v>
      </c>
      <c r="AC435" s="14">
        <v>1727.0559030060074</v>
      </c>
    </row>
    <row r="436" spans="1:29" s="14" customFormat="1">
      <c r="A436" s="1" t="s">
        <v>524</v>
      </c>
      <c r="B436" s="1" t="s">
        <v>546</v>
      </c>
      <c r="C436" s="1"/>
      <c r="D436" s="1" t="s">
        <v>648</v>
      </c>
      <c r="E436" s="1"/>
      <c r="F436" s="1">
        <v>166</v>
      </c>
      <c r="G436" s="1" t="s">
        <v>836</v>
      </c>
      <c r="H436" s="1" t="str">
        <f t="shared" si="7"/>
        <v>166종합평균단위전세가격</v>
      </c>
      <c r="I436" s="1" t="s">
        <v>872</v>
      </c>
      <c r="J436" s="13">
        <v>1626.1581126377214</v>
      </c>
      <c r="K436" s="13">
        <v>1587.8499188121605</v>
      </c>
      <c r="L436" s="13">
        <v>1573.8262148381461</v>
      </c>
      <c r="M436" s="13">
        <v>1571.5714607194709</v>
      </c>
      <c r="N436" s="13">
        <v>1566.004109696976</v>
      </c>
      <c r="O436" s="13">
        <v>1548.4720521277875</v>
      </c>
      <c r="P436" s="13">
        <v>1540.7273591678395</v>
      </c>
      <c r="Q436" s="14">
        <v>1530.2662740062851</v>
      </c>
      <c r="R436" s="14">
        <v>1534.2006353655927</v>
      </c>
      <c r="S436" s="14">
        <v>1566.4608340527925</v>
      </c>
      <c r="T436" s="14">
        <v>1598.2447964998421</v>
      </c>
      <c r="U436" s="14">
        <v>1618.1188263009606</v>
      </c>
      <c r="V436" s="14">
        <v>1619.7871219045571</v>
      </c>
      <c r="W436" s="14">
        <v>1634.5261171976467</v>
      </c>
      <c r="X436" s="14">
        <v>1648.6268359730905</v>
      </c>
      <c r="Y436" s="14">
        <v>1672.656756809494</v>
      </c>
      <c r="Z436" s="14">
        <v>1686.7972430824416</v>
      </c>
      <c r="AA436" s="14">
        <v>1701.7546632834794</v>
      </c>
      <c r="AB436" s="14">
        <v>1713.5722604983741</v>
      </c>
      <c r="AC436" s="14">
        <v>1725.2081769285205</v>
      </c>
    </row>
    <row r="437" spans="1:29" s="14" customFormat="1">
      <c r="A437" s="1" t="s">
        <v>524</v>
      </c>
      <c r="B437" s="1" t="s">
        <v>546</v>
      </c>
      <c r="C437" s="1"/>
      <c r="D437" s="1" t="s">
        <v>649</v>
      </c>
      <c r="E437" s="1"/>
      <c r="F437" s="1">
        <v>167</v>
      </c>
      <c r="G437" s="1" t="s">
        <v>836</v>
      </c>
      <c r="H437" s="1" t="str">
        <f t="shared" si="7"/>
        <v>167종합평균단위전세가격</v>
      </c>
      <c r="I437" s="1" t="s">
        <v>872</v>
      </c>
      <c r="J437" s="13">
        <v>907.99770622307233</v>
      </c>
      <c r="K437" s="13">
        <v>907.99770622307233</v>
      </c>
      <c r="L437" s="13">
        <v>903.12350848231029</v>
      </c>
      <c r="M437" s="13">
        <v>898.56931010784331</v>
      </c>
      <c r="N437" s="13">
        <v>893.15315418291209</v>
      </c>
      <c r="O437" s="13">
        <v>893.97902415902865</v>
      </c>
      <c r="P437" s="13">
        <v>893.39312771924494</v>
      </c>
      <c r="Q437" s="14">
        <v>893.67037294720706</v>
      </c>
      <c r="R437" s="14">
        <v>893.77063996766219</v>
      </c>
      <c r="S437" s="14">
        <v>893.77063996766219</v>
      </c>
      <c r="T437" s="14">
        <v>894.05375372730634</v>
      </c>
      <c r="U437" s="14">
        <v>915.16495233488581</v>
      </c>
      <c r="V437" s="14">
        <v>915.16495233488581</v>
      </c>
      <c r="W437" s="14">
        <v>916.75764989488346</v>
      </c>
      <c r="X437" s="14">
        <v>918.2250796466202</v>
      </c>
      <c r="Y437" s="14">
        <v>921.33994289745669</v>
      </c>
      <c r="Z437" s="14">
        <v>924.25258240864366</v>
      </c>
      <c r="AA437" s="14">
        <v>925.37240925681351</v>
      </c>
      <c r="AB437" s="14">
        <v>927.96644797985334</v>
      </c>
      <c r="AC437" s="14">
        <v>933.81157460196482</v>
      </c>
    </row>
    <row r="438" spans="1:29" s="14" customFormat="1">
      <c r="A438" s="1" t="s">
        <v>524</v>
      </c>
      <c r="B438" s="1" t="s">
        <v>547</v>
      </c>
      <c r="C438" s="1"/>
      <c r="D438" s="1"/>
      <c r="E438" s="1"/>
      <c r="F438" s="1">
        <v>168</v>
      </c>
      <c r="G438" s="1" t="s">
        <v>836</v>
      </c>
      <c r="H438" s="1" t="str">
        <f t="shared" si="7"/>
        <v>168종합평균단위전세가격</v>
      </c>
      <c r="I438" s="1" t="s">
        <v>872</v>
      </c>
      <c r="J438" s="13">
        <v>1058.4911564993856</v>
      </c>
      <c r="K438" s="13">
        <v>1058.6409593309736</v>
      </c>
      <c r="L438" s="13">
        <v>1070.2109828326224</v>
      </c>
      <c r="M438" s="13">
        <v>1074.9776491436401</v>
      </c>
      <c r="N438" s="13">
        <v>1085.3977191579763</v>
      </c>
      <c r="O438" s="13">
        <v>1095.1061561979366</v>
      </c>
      <c r="P438" s="13">
        <v>1097.8742191942829</v>
      </c>
      <c r="Q438" s="14">
        <v>1097.9174183107548</v>
      </c>
      <c r="R438" s="14">
        <v>1099.339314865264</v>
      </c>
      <c r="S438" s="14">
        <v>1100.6487245844251</v>
      </c>
      <c r="T438" s="14">
        <v>1102.7039138279988</v>
      </c>
      <c r="U438" s="14">
        <v>1109.9428600355013</v>
      </c>
      <c r="V438" s="14">
        <v>1112.8835774820866</v>
      </c>
      <c r="W438" s="14">
        <v>1114.2237516947646</v>
      </c>
      <c r="X438" s="14">
        <v>1115.8831839026734</v>
      </c>
      <c r="Y438" s="14">
        <v>1120.6168916699407</v>
      </c>
      <c r="Z438" s="14">
        <v>1123.6467224991304</v>
      </c>
      <c r="AA438" s="14">
        <v>1125.5994707610218</v>
      </c>
      <c r="AB438" s="14">
        <v>1126.5951819279624</v>
      </c>
      <c r="AC438" s="14">
        <v>1127.528478306665</v>
      </c>
    </row>
    <row r="439" spans="1:29" s="14" customFormat="1">
      <c r="A439" s="1" t="s">
        <v>524</v>
      </c>
      <c r="B439" s="1" t="s">
        <v>547</v>
      </c>
      <c r="C439" s="1"/>
      <c r="D439" s="1" t="s">
        <v>630</v>
      </c>
      <c r="E439" s="1"/>
      <c r="F439" s="1">
        <v>169</v>
      </c>
      <c r="G439" s="1" t="s">
        <v>836</v>
      </c>
      <c r="H439" s="1" t="str">
        <f t="shared" si="7"/>
        <v>169종합평균단위전세가격</v>
      </c>
      <c r="I439" s="1" t="s">
        <v>872</v>
      </c>
      <c r="J439" s="13">
        <v>1091.1395256847989</v>
      </c>
      <c r="K439" s="13">
        <v>1091.1395256847989</v>
      </c>
      <c r="L439" s="13">
        <v>1102.8005634819785</v>
      </c>
      <c r="M439" s="13">
        <v>1109.0191795634387</v>
      </c>
      <c r="N439" s="13">
        <v>1114.3817143979375</v>
      </c>
      <c r="O439" s="13">
        <v>1123.2965120283272</v>
      </c>
      <c r="P439" s="13">
        <v>1127.4969386445061</v>
      </c>
      <c r="Q439" s="14">
        <v>1125.2011701122012</v>
      </c>
      <c r="R439" s="14">
        <v>1128.3238397584539</v>
      </c>
      <c r="S439" s="14">
        <v>1127.9146856715845</v>
      </c>
      <c r="T439" s="14">
        <v>1129.1714709004816</v>
      </c>
      <c r="U439" s="14">
        <v>1137.0115133143815</v>
      </c>
      <c r="V439" s="14">
        <v>1139.0806593779378</v>
      </c>
      <c r="W439" s="14">
        <v>1141.1683375605223</v>
      </c>
      <c r="X439" s="14">
        <v>1143.0791612928967</v>
      </c>
      <c r="Y439" s="14">
        <v>1144.8809866798329</v>
      </c>
      <c r="Z439" s="14">
        <v>1146.8051838034696</v>
      </c>
      <c r="AA439" s="14">
        <v>1150.4622413441882</v>
      </c>
      <c r="AB439" s="14">
        <v>1150.8298208195356</v>
      </c>
      <c r="AC439" s="14">
        <v>1150.8298208195356</v>
      </c>
    </row>
    <row r="440" spans="1:29" s="14" customFormat="1">
      <c r="A440" s="1" t="s">
        <v>524</v>
      </c>
      <c r="B440" s="1" t="s">
        <v>547</v>
      </c>
      <c r="C440" s="1"/>
      <c r="D440" s="1" t="s">
        <v>636</v>
      </c>
      <c r="E440" s="1"/>
      <c r="F440" s="1">
        <v>170</v>
      </c>
      <c r="G440" s="1" t="s">
        <v>836</v>
      </c>
      <c r="H440" s="1" t="str">
        <f t="shared" si="7"/>
        <v>170종합평균단위전세가격</v>
      </c>
      <c r="I440" s="1" t="s">
        <v>872</v>
      </c>
      <c r="J440" s="13">
        <v>1224.5440567022538</v>
      </c>
      <c r="K440" s="13">
        <v>1224.2346456515036</v>
      </c>
      <c r="L440" s="13">
        <v>1233.8633147136823</v>
      </c>
      <c r="M440" s="13">
        <v>1235.3395193595063</v>
      </c>
      <c r="N440" s="13">
        <v>1253.3177817828509</v>
      </c>
      <c r="O440" s="13">
        <v>1282.9330522775572</v>
      </c>
      <c r="P440" s="13">
        <v>1288.3796187672351</v>
      </c>
      <c r="Q440" s="14">
        <v>1288.4945645388748</v>
      </c>
      <c r="R440" s="14">
        <v>1291.6229991080033</v>
      </c>
      <c r="S440" s="14">
        <v>1293.3166117791031</v>
      </c>
      <c r="T440" s="14">
        <v>1296.0180955112139</v>
      </c>
      <c r="U440" s="14">
        <v>1309.2935135769867</v>
      </c>
      <c r="V440" s="14">
        <v>1309.2236631233868</v>
      </c>
      <c r="W440" s="14">
        <v>1311.2223615549938</v>
      </c>
      <c r="X440" s="14">
        <v>1314.2784685398717</v>
      </c>
      <c r="Y440" s="14">
        <v>1324.2676110527093</v>
      </c>
      <c r="Z440" s="14">
        <v>1327.1696410443622</v>
      </c>
      <c r="AA440" s="14">
        <v>1328.904821618145</v>
      </c>
      <c r="AB440" s="14">
        <v>1329.6755538578477</v>
      </c>
      <c r="AC440" s="14">
        <v>1331.7955571853261</v>
      </c>
    </row>
    <row r="441" spans="1:29" s="14" customFormat="1">
      <c r="A441" s="1" t="s">
        <v>524</v>
      </c>
      <c r="B441" s="1" t="s">
        <v>547</v>
      </c>
      <c r="C441" s="1"/>
      <c r="D441" s="1" t="s">
        <v>631</v>
      </c>
      <c r="E441" s="1"/>
      <c r="F441" s="1">
        <v>171</v>
      </c>
      <c r="G441" s="1" t="s">
        <v>836</v>
      </c>
      <c r="H441" s="1" t="str">
        <f t="shared" si="7"/>
        <v>171종합평균단위전세가격</v>
      </c>
      <c r="I441" s="1" t="s">
        <v>872</v>
      </c>
      <c r="J441" s="13">
        <v>943.19323447160946</v>
      </c>
      <c r="K441" s="13">
        <v>943.19323447160946</v>
      </c>
      <c r="L441" s="13">
        <v>948.83130562782139</v>
      </c>
      <c r="M441" s="13">
        <v>951.76281839179546</v>
      </c>
      <c r="N441" s="13">
        <v>959.00340021222416</v>
      </c>
      <c r="O441" s="13">
        <v>962.28449669969928</v>
      </c>
      <c r="P441" s="13">
        <v>963.48107968324189</v>
      </c>
      <c r="Q441" s="14">
        <v>965.02217467265586</v>
      </c>
      <c r="R441" s="14">
        <v>967.3321648182839</v>
      </c>
      <c r="S441" s="14">
        <v>972.78857456060211</v>
      </c>
      <c r="T441" s="14">
        <v>977.92566281620748</v>
      </c>
      <c r="U441" s="14">
        <v>985.65952753879787</v>
      </c>
      <c r="V441" s="14">
        <v>986.77747378725212</v>
      </c>
      <c r="W441" s="14">
        <v>988.15725636524553</v>
      </c>
      <c r="X441" s="14">
        <v>989.63738430688386</v>
      </c>
      <c r="Y441" s="14">
        <v>992.41810383969869</v>
      </c>
      <c r="Z441" s="14">
        <v>996.39065087384745</v>
      </c>
      <c r="AA441" s="14">
        <v>998.73321496143797</v>
      </c>
      <c r="AB441" s="14">
        <v>999.21189833452968</v>
      </c>
      <c r="AC441" s="14">
        <v>999.93024787434922</v>
      </c>
    </row>
    <row r="442" spans="1:29" s="14" customFormat="1">
      <c r="A442" s="1" t="s">
        <v>524</v>
      </c>
      <c r="B442" s="1" t="s">
        <v>547</v>
      </c>
      <c r="C442" s="1"/>
      <c r="D442" s="1" t="s">
        <v>645</v>
      </c>
      <c r="E442" s="1"/>
      <c r="F442" s="1">
        <v>172</v>
      </c>
      <c r="G442" s="1" t="s">
        <v>836</v>
      </c>
      <c r="H442" s="1" t="str">
        <f t="shared" si="7"/>
        <v>172종합평균단위전세가격</v>
      </c>
      <c r="I442" s="1" t="s">
        <v>872</v>
      </c>
      <c r="J442" s="13">
        <v>983.76609038479069</v>
      </c>
      <c r="K442" s="13">
        <v>984.43819154896755</v>
      </c>
      <c r="L442" s="13">
        <v>996.07104077831025</v>
      </c>
      <c r="M442" s="13">
        <v>1002.8152122740267</v>
      </c>
      <c r="N442" s="13">
        <v>1005.7844882996571</v>
      </c>
      <c r="O442" s="13">
        <v>1007.9859117887274</v>
      </c>
      <c r="P442" s="13">
        <v>1012.9865457002484</v>
      </c>
      <c r="Q442" s="14">
        <v>1013.4654803621207</v>
      </c>
      <c r="R442" s="14">
        <v>1014.1336350393287</v>
      </c>
      <c r="S442" s="14">
        <v>1013.7548295172736</v>
      </c>
      <c r="T442" s="14">
        <v>1014.804761311582</v>
      </c>
      <c r="U442" s="14">
        <v>1014.4746642194689</v>
      </c>
      <c r="V442" s="14">
        <v>1014.1192233086036</v>
      </c>
      <c r="W442" s="14">
        <v>1014.2335741548584</v>
      </c>
      <c r="X442" s="14">
        <v>1014.9070278149215</v>
      </c>
      <c r="Y442" s="14">
        <v>1016.1434691949194</v>
      </c>
      <c r="Z442" s="14">
        <v>1017.1684889704201</v>
      </c>
      <c r="AA442" s="14">
        <v>1018.6358530800563</v>
      </c>
      <c r="AB442" s="14">
        <v>1020.0371332668967</v>
      </c>
      <c r="AC442" s="14">
        <v>1020.4098116642243</v>
      </c>
    </row>
    <row r="443" spans="1:29" s="14" customFormat="1">
      <c r="A443" s="1" t="s">
        <v>524</v>
      </c>
      <c r="B443" s="1" t="s">
        <v>547</v>
      </c>
      <c r="C443" s="1"/>
      <c r="D443" s="1" t="s">
        <v>650</v>
      </c>
      <c r="E443" s="1"/>
      <c r="F443" s="1">
        <v>173</v>
      </c>
      <c r="G443" s="1" t="s">
        <v>836</v>
      </c>
      <c r="H443" s="1" t="str">
        <f t="shared" si="7"/>
        <v>173종합평균단위전세가격</v>
      </c>
      <c r="I443" s="1" t="s">
        <v>872</v>
      </c>
      <c r="J443" s="13">
        <v>1075.7314434995326</v>
      </c>
      <c r="K443" s="13">
        <v>1075.7314434995326</v>
      </c>
      <c r="L443" s="13">
        <v>1092.6520562546043</v>
      </c>
      <c r="M443" s="13">
        <v>1098.7375534617886</v>
      </c>
      <c r="N443" s="13">
        <v>1114.7506621282191</v>
      </c>
      <c r="O443" s="13">
        <v>1120.6697001284251</v>
      </c>
      <c r="P443" s="13">
        <v>1118.9961845127154</v>
      </c>
      <c r="Q443" s="14">
        <v>1117.8009013531639</v>
      </c>
      <c r="R443" s="14">
        <v>1117.8880291592927</v>
      </c>
      <c r="S443" s="14">
        <v>1118.656787205088</v>
      </c>
      <c r="T443" s="14">
        <v>1119.6049190077288</v>
      </c>
      <c r="U443" s="14">
        <v>1119.5188736841994</v>
      </c>
      <c r="V443" s="14">
        <v>1130.5966685532326</v>
      </c>
      <c r="W443" s="14">
        <v>1132.7187699322808</v>
      </c>
      <c r="X443" s="14">
        <v>1134.3964162428001</v>
      </c>
      <c r="Y443" s="14">
        <v>1140.3208349929819</v>
      </c>
      <c r="Z443" s="14">
        <v>1145.5357671494392</v>
      </c>
      <c r="AA443" s="14">
        <v>1147.790175911307</v>
      </c>
      <c r="AB443" s="14">
        <v>1148.9073030110962</v>
      </c>
      <c r="AC443" s="14">
        <v>1149.723718039947</v>
      </c>
    </row>
    <row r="444" spans="1:29" s="14" customFormat="1">
      <c r="A444" s="1" t="s">
        <v>524</v>
      </c>
      <c r="B444" s="1" t="s">
        <v>548</v>
      </c>
      <c r="C444" s="1"/>
      <c r="D444" s="1"/>
      <c r="E444" s="1"/>
      <c r="F444" s="1">
        <v>174</v>
      </c>
      <c r="G444" s="1" t="s">
        <v>836</v>
      </c>
      <c r="H444" s="1" t="str">
        <f t="shared" si="7"/>
        <v>174종합평균단위전세가격</v>
      </c>
      <c r="I444" s="1" t="s">
        <v>872</v>
      </c>
      <c r="J444" s="13">
        <v>1211.3388181761054</v>
      </c>
      <c r="K444" s="13">
        <v>1218.2921575040682</v>
      </c>
      <c r="L444" s="13">
        <v>1225.1994189217426</v>
      </c>
      <c r="M444" s="13">
        <v>1232.7991775649587</v>
      </c>
      <c r="N444" s="13">
        <v>1237.4778880138376</v>
      </c>
      <c r="O444" s="13">
        <v>1239.5096064647773</v>
      </c>
      <c r="P444" s="13">
        <v>1241.1532089832938</v>
      </c>
      <c r="Q444" s="14">
        <v>1245.8873260615505</v>
      </c>
      <c r="R444" s="14">
        <v>1251.9102285338638</v>
      </c>
      <c r="S444" s="14">
        <v>1256.1004133943659</v>
      </c>
      <c r="T444" s="14">
        <v>1262.8924547920717</v>
      </c>
      <c r="U444" s="14">
        <v>1274.9057277370364</v>
      </c>
      <c r="V444" s="14">
        <v>1284.5841459028854</v>
      </c>
      <c r="W444" s="14">
        <v>1289.6026623832479</v>
      </c>
      <c r="X444" s="14">
        <v>1295.1969127859761</v>
      </c>
      <c r="Y444" s="14">
        <v>1315.2933644433556</v>
      </c>
      <c r="Z444" s="14">
        <v>1332.3602108264965</v>
      </c>
      <c r="AA444" s="14">
        <v>1347.3319065783028</v>
      </c>
      <c r="AB444" s="14">
        <v>1366.5658923060209</v>
      </c>
      <c r="AC444" s="14">
        <v>1378.4187546142141</v>
      </c>
    </row>
    <row r="445" spans="1:29" s="14" customFormat="1">
      <c r="A445" s="1" t="s">
        <v>524</v>
      </c>
      <c r="B445" s="1" t="s">
        <v>548</v>
      </c>
      <c r="C445" s="1"/>
      <c r="D445" s="1" t="s">
        <v>559</v>
      </c>
      <c r="E445" s="1"/>
      <c r="F445" s="1">
        <v>175</v>
      </c>
      <c r="G445" s="1" t="s">
        <v>836</v>
      </c>
      <c r="H445" s="1" t="str">
        <f t="shared" si="7"/>
        <v>175종합평균단위전세가격</v>
      </c>
      <c r="I445" s="1" t="s">
        <v>872</v>
      </c>
      <c r="J445" s="13">
        <v>1490.1938701099807</v>
      </c>
      <c r="K445" s="13">
        <v>1486.5901800940135</v>
      </c>
      <c r="L445" s="13">
        <v>1480.5806930696067</v>
      </c>
      <c r="M445" s="13">
        <v>1490.4309317749619</v>
      </c>
      <c r="N445" s="13">
        <v>1495.5209550658892</v>
      </c>
      <c r="O445" s="13">
        <v>1496.1288398605814</v>
      </c>
      <c r="P445" s="13">
        <v>1496.8087860237786</v>
      </c>
      <c r="Q445" s="14">
        <v>1504.1365618458401</v>
      </c>
      <c r="R445" s="14">
        <v>1504.1365618458401</v>
      </c>
      <c r="S445" s="14">
        <v>1509.3200152691338</v>
      </c>
      <c r="T445" s="14">
        <v>1515.0761934538525</v>
      </c>
      <c r="U445" s="14">
        <v>1539.2287195070678</v>
      </c>
      <c r="V445" s="14">
        <v>1556.6371896289131</v>
      </c>
      <c r="W445" s="14">
        <v>1562.180118746066</v>
      </c>
      <c r="X445" s="14">
        <v>1563.1956191571583</v>
      </c>
      <c r="Y445" s="14">
        <v>1585.3693934413311</v>
      </c>
      <c r="Z445" s="14">
        <v>1593.324133600375</v>
      </c>
      <c r="AA445" s="14">
        <v>1596.6014817060316</v>
      </c>
      <c r="AB445" s="14">
        <v>1601.0497925398981</v>
      </c>
      <c r="AC445" s="14">
        <v>1604.7423212839913</v>
      </c>
    </row>
    <row r="446" spans="1:29" s="14" customFormat="1">
      <c r="A446" s="1" t="s">
        <v>524</v>
      </c>
      <c r="B446" s="1" t="s">
        <v>548</v>
      </c>
      <c r="C446" s="1"/>
      <c r="D446" s="1" t="s">
        <v>630</v>
      </c>
      <c r="E446" s="1"/>
      <c r="F446" s="1">
        <v>176</v>
      </c>
      <c r="G446" s="1" t="s">
        <v>836</v>
      </c>
      <c r="H446" s="1" t="str">
        <f t="shared" si="7"/>
        <v>176종합평균단위전세가격</v>
      </c>
      <c r="I446" s="1" t="s">
        <v>872</v>
      </c>
      <c r="J446" s="13">
        <v>1134.8080691470141</v>
      </c>
      <c r="K446" s="13">
        <v>1137.6676791286025</v>
      </c>
      <c r="L446" s="13">
        <v>1143.5379639800678</v>
      </c>
      <c r="M446" s="13">
        <v>1150.892764464237</v>
      </c>
      <c r="N446" s="13">
        <v>1154.7825423803902</v>
      </c>
      <c r="O446" s="13">
        <v>1156.7904717343395</v>
      </c>
      <c r="P446" s="13">
        <v>1160.5980140626943</v>
      </c>
      <c r="Q446" s="14">
        <v>1162.7360985112362</v>
      </c>
      <c r="R446" s="14">
        <v>1161.5634686673575</v>
      </c>
      <c r="S446" s="14">
        <v>1161.9624379752638</v>
      </c>
      <c r="T446" s="14">
        <v>1161.7643282933823</v>
      </c>
      <c r="U446" s="14">
        <v>1171.7223948279081</v>
      </c>
      <c r="V446" s="14">
        <v>1172.5042124941888</v>
      </c>
      <c r="W446" s="14">
        <v>1172.5042124941881</v>
      </c>
      <c r="X446" s="14">
        <v>1176.934862583078</v>
      </c>
      <c r="Y446" s="14">
        <v>1207.4010455553039</v>
      </c>
      <c r="Z446" s="14">
        <v>1224.9499350886772</v>
      </c>
      <c r="AA446" s="14">
        <v>1242.6979904159971</v>
      </c>
      <c r="AB446" s="14">
        <v>1252.6942060054682</v>
      </c>
      <c r="AC446" s="14">
        <v>1259.4156731032115</v>
      </c>
    </row>
    <row r="447" spans="1:29" s="14" customFormat="1">
      <c r="A447" s="1" t="s">
        <v>524</v>
      </c>
      <c r="B447" s="1" t="s">
        <v>548</v>
      </c>
      <c r="C447" s="1"/>
      <c r="D447" s="1" t="s">
        <v>636</v>
      </c>
      <c r="E447" s="1"/>
      <c r="F447" s="1">
        <v>177</v>
      </c>
      <c r="G447" s="1" t="s">
        <v>836</v>
      </c>
      <c r="H447" s="1" t="str">
        <f t="shared" si="7"/>
        <v>177종합평균단위전세가격</v>
      </c>
      <c r="I447" s="1" t="s">
        <v>872</v>
      </c>
      <c r="J447" s="13">
        <v>775.07967640550544</v>
      </c>
      <c r="K447" s="13">
        <v>775.90419540317009</v>
      </c>
      <c r="L447" s="13">
        <v>776.93861969497891</v>
      </c>
      <c r="M447" s="13">
        <v>778.29082821212705</v>
      </c>
      <c r="N447" s="13">
        <v>778.83280427130978</v>
      </c>
      <c r="O447" s="13">
        <v>778.94364605526323</v>
      </c>
      <c r="P447" s="13">
        <v>778.97383544258423</v>
      </c>
      <c r="Q447" s="14">
        <v>780.03414811104165</v>
      </c>
      <c r="R447" s="14">
        <v>780.03414811104165</v>
      </c>
      <c r="S447" s="14">
        <v>783.34037053910754</v>
      </c>
      <c r="T447" s="14">
        <v>787.51744883296249</v>
      </c>
      <c r="U447" s="14">
        <v>821.44456817378966</v>
      </c>
      <c r="V447" s="14">
        <v>825.99082536990102</v>
      </c>
      <c r="W447" s="14">
        <v>827.56810226302457</v>
      </c>
      <c r="X447" s="14">
        <v>828.77650378704504</v>
      </c>
      <c r="Y447" s="14">
        <v>838.70685423143163</v>
      </c>
      <c r="Z447" s="14">
        <v>842.34918344941752</v>
      </c>
      <c r="AA447" s="14">
        <v>845.02175773175816</v>
      </c>
      <c r="AB447" s="14">
        <v>852.9306830876443</v>
      </c>
      <c r="AC447" s="14">
        <v>856.76626547596982</v>
      </c>
    </row>
    <row r="448" spans="1:29" s="14" customFormat="1">
      <c r="A448" s="1" t="s">
        <v>524</v>
      </c>
      <c r="B448" s="1" t="s">
        <v>548</v>
      </c>
      <c r="C448" s="1"/>
      <c r="D448" s="1" t="s">
        <v>631</v>
      </c>
      <c r="E448" s="1"/>
      <c r="F448" s="1">
        <v>178</v>
      </c>
      <c r="G448" s="1" t="s">
        <v>836</v>
      </c>
      <c r="H448" s="1" t="str">
        <f t="shared" si="7"/>
        <v>178종합평균단위전세가격</v>
      </c>
      <c r="I448" s="1" t="s">
        <v>872</v>
      </c>
      <c r="J448" s="13">
        <v>768.97110207964408</v>
      </c>
      <c r="K448" s="13">
        <v>769.81909140419293</v>
      </c>
      <c r="L448" s="13">
        <v>770.06006259938954</v>
      </c>
      <c r="M448" s="13">
        <v>770.95279964168742</v>
      </c>
      <c r="N448" s="13">
        <v>770.95279964168742</v>
      </c>
      <c r="O448" s="13">
        <v>771.1252701560378</v>
      </c>
      <c r="P448" s="13">
        <v>771.51168884979245</v>
      </c>
      <c r="Q448" s="14">
        <v>771.65411706897567</v>
      </c>
      <c r="R448" s="14">
        <v>771.94045178547253</v>
      </c>
      <c r="S448" s="14">
        <v>773.30529339206703</v>
      </c>
      <c r="T448" s="14">
        <v>775.22868624005423</v>
      </c>
      <c r="U448" s="14">
        <v>776.84988434289676</v>
      </c>
      <c r="V448" s="14">
        <v>778.67043100330068</v>
      </c>
      <c r="W448" s="14">
        <v>779.10133566343609</v>
      </c>
      <c r="X448" s="14">
        <v>779.57083931870875</v>
      </c>
      <c r="Y448" s="14">
        <v>782.96659195652114</v>
      </c>
      <c r="Z448" s="14">
        <v>790.30393803541676</v>
      </c>
      <c r="AA448" s="14">
        <v>795.11800240938362</v>
      </c>
      <c r="AB448" s="14">
        <v>804.93197689480769</v>
      </c>
      <c r="AC448" s="14">
        <v>810.75051372037103</v>
      </c>
    </row>
    <row r="449" spans="1:29" s="14" customFormat="1">
      <c r="A449" s="1" t="s">
        <v>524</v>
      </c>
      <c r="B449" s="1" t="s">
        <v>548</v>
      </c>
      <c r="C449" s="1"/>
      <c r="D449" s="1" t="s">
        <v>645</v>
      </c>
      <c r="E449" s="1"/>
      <c r="F449" s="1">
        <v>179</v>
      </c>
      <c r="G449" s="1" t="s">
        <v>836</v>
      </c>
      <c r="H449" s="1" t="str">
        <f t="shared" si="7"/>
        <v>179종합평균단위전세가격</v>
      </c>
      <c r="I449" s="1" t="s">
        <v>872</v>
      </c>
      <c r="J449" s="13">
        <v>1229.5824993033059</v>
      </c>
      <c r="K449" s="13">
        <v>1240.3115460118565</v>
      </c>
      <c r="L449" s="13">
        <v>1247.0776124498193</v>
      </c>
      <c r="M449" s="13">
        <v>1249.2699801519555</v>
      </c>
      <c r="N449" s="13">
        <v>1254.3077344541853</v>
      </c>
      <c r="O449" s="13">
        <v>1258.3668450483842</v>
      </c>
      <c r="P449" s="13">
        <v>1259.4952068342654</v>
      </c>
      <c r="Q449" s="14">
        <v>1259.7231565550153</v>
      </c>
      <c r="R449" s="14">
        <v>1270.7791531841349</v>
      </c>
      <c r="S449" s="14">
        <v>1278.434480602554</v>
      </c>
      <c r="T449" s="14">
        <v>1289.1890680447434</v>
      </c>
      <c r="U449" s="14">
        <v>1302.9238560595254</v>
      </c>
      <c r="V449" s="14">
        <v>1317.6318696867936</v>
      </c>
      <c r="W449" s="14">
        <v>1324.3226544240215</v>
      </c>
      <c r="X449" s="14">
        <v>1334.0433586797758</v>
      </c>
      <c r="Y449" s="14">
        <v>1358.4072707858338</v>
      </c>
      <c r="Z449" s="14">
        <v>1378.4222913896806</v>
      </c>
      <c r="AA449" s="14">
        <v>1397.3093298678871</v>
      </c>
      <c r="AB449" s="14">
        <v>1424.6036287113975</v>
      </c>
      <c r="AC449" s="14">
        <v>1442.8116620531575</v>
      </c>
    </row>
    <row r="450" spans="1:29" s="14" customFormat="1">
      <c r="A450" s="1" t="s">
        <v>524</v>
      </c>
      <c r="B450" s="1" t="s">
        <v>548</v>
      </c>
      <c r="C450" s="1"/>
      <c r="D450" s="1" t="s">
        <v>651</v>
      </c>
      <c r="E450" s="1"/>
      <c r="F450" s="1">
        <v>180</v>
      </c>
      <c r="G450" s="1" t="s">
        <v>836</v>
      </c>
      <c r="H450" s="1" t="str">
        <f t="shared" si="7"/>
        <v>180종합평균단위전세가격</v>
      </c>
      <c r="I450" s="1" t="s">
        <v>872</v>
      </c>
      <c r="J450" s="13">
        <v>1396.9724063354299</v>
      </c>
      <c r="K450" s="13">
        <v>1406.0768010449797</v>
      </c>
      <c r="L450" s="13">
        <v>1411.5265168880017</v>
      </c>
      <c r="M450" s="13">
        <v>1413.2368340425594</v>
      </c>
      <c r="N450" s="13">
        <v>1411.6459300621154</v>
      </c>
      <c r="O450" s="13">
        <v>1412.3570737131392</v>
      </c>
      <c r="P450" s="13">
        <v>1408.5544608359612</v>
      </c>
      <c r="Q450" s="14">
        <v>1410.3531185775728</v>
      </c>
      <c r="R450" s="14">
        <v>1421.1813636200532</v>
      </c>
      <c r="S450" s="14">
        <v>1422.3075406746887</v>
      </c>
      <c r="T450" s="14">
        <v>1425.6228178303493</v>
      </c>
      <c r="U450" s="14">
        <v>1434.7652848604621</v>
      </c>
      <c r="V450" s="14">
        <v>1443.9836832323531</v>
      </c>
      <c r="W450" s="14">
        <v>1446.8027541096803</v>
      </c>
      <c r="X450" s="14">
        <v>1455.008901786362</v>
      </c>
      <c r="Y450" s="14">
        <v>1485.4402796739732</v>
      </c>
      <c r="Z450" s="14">
        <v>1508.977165393632</v>
      </c>
      <c r="AA450" s="14">
        <v>1525.5158744615171</v>
      </c>
      <c r="AB450" s="14">
        <v>1542.2217467492105</v>
      </c>
      <c r="AC450" s="14">
        <v>1557.7426275867147</v>
      </c>
    </row>
    <row r="451" spans="1:29" s="14" customFormat="1">
      <c r="A451" s="1" t="s">
        <v>524</v>
      </c>
      <c r="B451" s="1" t="s">
        <v>548</v>
      </c>
      <c r="C451" s="1"/>
      <c r="D451" s="1" t="s">
        <v>652</v>
      </c>
      <c r="E451" s="1"/>
      <c r="F451" s="1">
        <v>181</v>
      </c>
      <c r="G451" s="1" t="s">
        <v>836</v>
      </c>
      <c r="H451" s="1" t="str">
        <f t="shared" si="7"/>
        <v>181종합평균단위전세가격</v>
      </c>
      <c r="I451" s="1" t="s">
        <v>872</v>
      </c>
      <c r="J451" s="13">
        <v>1472.8450522246205</v>
      </c>
      <c r="K451" s="13">
        <v>1480.831349595956</v>
      </c>
      <c r="L451" s="13">
        <v>1494.0028516932518</v>
      </c>
      <c r="M451" s="13">
        <v>1511.4953864259637</v>
      </c>
      <c r="N451" s="13">
        <v>1517.4851475392932</v>
      </c>
      <c r="O451" s="13">
        <v>1519.584663176814</v>
      </c>
      <c r="P451" s="13">
        <v>1526.7411936201211</v>
      </c>
      <c r="Q451" s="14">
        <v>1540.8414202313752</v>
      </c>
      <c r="R451" s="14">
        <v>1545.665795345363</v>
      </c>
      <c r="S451" s="14">
        <v>1552.1940127334385</v>
      </c>
      <c r="T451" s="14">
        <v>1563.2086095602101</v>
      </c>
      <c r="U451" s="14">
        <v>1578.3678252985965</v>
      </c>
      <c r="V451" s="14">
        <v>1592.9091318241542</v>
      </c>
      <c r="W451" s="14">
        <v>1603.1193565305184</v>
      </c>
      <c r="X451" s="14">
        <v>1605.8847556658827</v>
      </c>
      <c r="Y451" s="14">
        <v>1617.1930818741366</v>
      </c>
      <c r="Z451" s="14">
        <v>1634.4073532557177</v>
      </c>
      <c r="AA451" s="14">
        <v>1653.4569453343556</v>
      </c>
      <c r="AB451" s="14">
        <v>1683.9172172930855</v>
      </c>
      <c r="AC451" s="14">
        <v>1697.289662413642</v>
      </c>
    </row>
    <row r="452" spans="1:29" s="14" customFormat="1">
      <c r="A452" s="1" t="s">
        <v>524</v>
      </c>
      <c r="B452" s="1" t="s">
        <v>548</v>
      </c>
      <c r="C452" s="1"/>
      <c r="D452" s="1" t="s">
        <v>653</v>
      </c>
      <c r="E452" s="1"/>
      <c r="F452" s="1">
        <v>182</v>
      </c>
      <c r="G452" s="1" t="s">
        <v>836</v>
      </c>
      <c r="H452" s="1" t="str">
        <f t="shared" si="7"/>
        <v>182종합평균단위전세가격</v>
      </c>
      <c r="I452" s="1" t="s">
        <v>872</v>
      </c>
      <c r="J452" s="13">
        <v>900.89071292479196</v>
      </c>
      <c r="K452" s="13">
        <v>909.75452470056075</v>
      </c>
      <c r="L452" s="13">
        <v>919.38024618641225</v>
      </c>
      <c r="M452" s="13">
        <v>940.40676641422294</v>
      </c>
      <c r="N452" s="13">
        <v>965.88773914897354</v>
      </c>
      <c r="O452" s="13">
        <v>969.97782091568547</v>
      </c>
      <c r="P452" s="13">
        <v>971.15179556419355</v>
      </c>
      <c r="Q452" s="14">
        <v>979.36367892628448</v>
      </c>
      <c r="R452" s="14">
        <v>986.56369756081119</v>
      </c>
      <c r="S452" s="14">
        <v>991.21356478088023</v>
      </c>
      <c r="T452" s="14">
        <v>1001.2709219385669</v>
      </c>
      <c r="U452" s="14">
        <v>1018.686600769772</v>
      </c>
      <c r="V452" s="14">
        <v>1026.5950387390008</v>
      </c>
      <c r="W452" s="14">
        <v>1032.8861349054771</v>
      </c>
      <c r="X452" s="14">
        <v>1041.589152894973</v>
      </c>
      <c r="Y452" s="14">
        <v>1062.3293778279608</v>
      </c>
      <c r="Z452" s="14">
        <v>1080.8747588384024</v>
      </c>
      <c r="AA452" s="14">
        <v>1092.3357026925335</v>
      </c>
      <c r="AB452" s="14">
        <v>1102.6761201757683</v>
      </c>
      <c r="AC452" s="14">
        <v>1108.4045926480778</v>
      </c>
    </row>
    <row r="453" spans="1:29" s="14" customFormat="1">
      <c r="A453" s="1" t="s">
        <v>524</v>
      </c>
      <c r="B453" s="1" t="s">
        <v>549</v>
      </c>
      <c r="C453" s="1"/>
      <c r="D453" s="1"/>
      <c r="E453" s="1"/>
      <c r="F453" s="1">
        <v>183</v>
      </c>
      <c r="G453" s="1" t="s">
        <v>836</v>
      </c>
      <c r="H453" s="1" t="str">
        <f t="shared" si="7"/>
        <v>183종합평균단위전세가격</v>
      </c>
      <c r="I453" s="1" t="s">
        <v>872</v>
      </c>
      <c r="J453" s="13">
        <v>1421.5583327844652</v>
      </c>
      <c r="K453" s="13">
        <v>1435.4423406848753</v>
      </c>
      <c r="L453" s="13">
        <v>1448.9062795899481</v>
      </c>
      <c r="M453" s="13">
        <v>1461.2098025640805</v>
      </c>
      <c r="N453" s="13">
        <v>1472.0405062323327</v>
      </c>
      <c r="O453" s="13">
        <v>1479.4881993951499</v>
      </c>
      <c r="P453" s="13">
        <v>1471.4211014460345</v>
      </c>
      <c r="Q453" s="14">
        <v>1466.4575474254584</v>
      </c>
      <c r="R453" s="14">
        <v>1464.1919672553609</v>
      </c>
      <c r="S453" s="14">
        <v>1463.3322537684307</v>
      </c>
      <c r="T453" s="14">
        <v>1470.6743705044644</v>
      </c>
      <c r="U453" s="14">
        <v>1478.3164665470356</v>
      </c>
      <c r="V453" s="14">
        <v>1480.1333663991891</v>
      </c>
      <c r="W453" s="14">
        <v>1481.5921897526475</v>
      </c>
      <c r="X453" s="14">
        <v>1485.019370015078</v>
      </c>
      <c r="Y453" s="14">
        <v>1490.8629782950065</v>
      </c>
      <c r="Z453" s="14">
        <v>1493.311402039493</v>
      </c>
      <c r="AA453" s="14">
        <v>1496.6998955556126</v>
      </c>
      <c r="AB453" s="14">
        <v>1501.2900955108453</v>
      </c>
      <c r="AC453" s="14">
        <v>1503.2955858524861</v>
      </c>
    </row>
    <row r="454" spans="1:29" s="14" customFormat="1">
      <c r="A454" s="1" t="s">
        <v>524</v>
      </c>
      <c r="B454" s="1" t="s">
        <v>549</v>
      </c>
      <c r="C454" s="1"/>
      <c r="D454" s="1" t="s">
        <v>559</v>
      </c>
      <c r="E454" s="1"/>
      <c r="F454" s="1">
        <v>184</v>
      </c>
      <c r="G454" s="1" t="s">
        <v>836</v>
      </c>
      <c r="H454" s="1" t="str">
        <f t="shared" si="7"/>
        <v>184종합평균단위전세가격</v>
      </c>
      <c r="I454" s="1" t="s">
        <v>872</v>
      </c>
      <c r="J454" s="13">
        <v>1359.1687322141238</v>
      </c>
      <c r="K454" s="13">
        <v>1369.8474286733001</v>
      </c>
      <c r="L454" s="13">
        <v>1377.9320597727215</v>
      </c>
      <c r="M454" s="13">
        <v>1384.3980958861919</v>
      </c>
      <c r="N454" s="13">
        <v>1394.1418112200677</v>
      </c>
      <c r="O454" s="13">
        <v>1400.515615042525</v>
      </c>
      <c r="P454" s="13">
        <v>1408.2336971146531</v>
      </c>
      <c r="Q454" s="14">
        <v>1406.2838758230064</v>
      </c>
      <c r="R454" s="14">
        <v>1403.4944899637537</v>
      </c>
      <c r="S454" s="14">
        <v>1407.0824912989674</v>
      </c>
      <c r="T454" s="14">
        <v>1410.5869271490233</v>
      </c>
      <c r="U454" s="14">
        <v>1415.4038537266224</v>
      </c>
      <c r="V454" s="14">
        <v>1416.1232743919959</v>
      </c>
      <c r="W454" s="14">
        <v>1417.3315873284298</v>
      </c>
      <c r="X454" s="14">
        <v>1421.1635630699682</v>
      </c>
      <c r="Y454" s="14">
        <v>1429.1762534164129</v>
      </c>
      <c r="Z454" s="14">
        <v>1432.2962408371238</v>
      </c>
      <c r="AA454" s="14">
        <v>1436.5958688205999</v>
      </c>
      <c r="AB454" s="14">
        <v>1441.0519396188242</v>
      </c>
      <c r="AC454" s="14">
        <v>1442.7329710748534</v>
      </c>
    </row>
    <row r="455" spans="1:29" s="14" customFormat="1">
      <c r="A455" s="1" t="s">
        <v>524</v>
      </c>
      <c r="B455" s="1" t="s">
        <v>549</v>
      </c>
      <c r="C455" s="1"/>
      <c r="D455" s="1" t="s">
        <v>631</v>
      </c>
      <c r="E455" s="1"/>
      <c r="F455" s="1">
        <v>185</v>
      </c>
      <c r="G455" s="1" t="s">
        <v>836</v>
      </c>
      <c r="H455" s="1" t="str">
        <f t="shared" si="7"/>
        <v>185종합평균단위전세가격</v>
      </c>
      <c r="I455" s="1" t="s">
        <v>872</v>
      </c>
      <c r="J455" s="13">
        <v>1611.234432030551</v>
      </c>
      <c r="K455" s="13">
        <v>1613.8480567203051</v>
      </c>
      <c r="L455" s="13">
        <v>1621.2483585513605</v>
      </c>
      <c r="M455" s="13">
        <v>1634.1622560953638</v>
      </c>
      <c r="N455" s="13">
        <v>1643.3368647481047</v>
      </c>
      <c r="O455" s="13">
        <v>1640.4233465100067</v>
      </c>
      <c r="P455" s="13">
        <v>1617.5312086071535</v>
      </c>
      <c r="Q455" s="14">
        <v>1610.0778090565386</v>
      </c>
      <c r="R455" s="14">
        <v>1605.1371075138336</v>
      </c>
      <c r="S455" s="14">
        <v>1599.1529620019789</v>
      </c>
      <c r="T455" s="14">
        <v>1606.631735126588</v>
      </c>
      <c r="U455" s="14">
        <v>1616.7217795806177</v>
      </c>
      <c r="V455" s="14">
        <v>1620.3885336050305</v>
      </c>
      <c r="W455" s="14">
        <v>1622.2015721775444</v>
      </c>
      <c r="X455" s="14">
        <v>1625.4258782527309</v>
      </c>
      <c r="Y455" s="14">
        <v>1632.0147590990407</v>
      </c>
      <c r="Z455" s="14">
        <v>1637.0499215600171</v>
      </c>
      <c r="AA455" s="14">
        <v>1641.5879973978483</v>
      </c>
      <c r="AB455" s="14">
        <v>1647.868901258789</v>
      </c>
      <c r="AC455" s="14">
        <v>1650.6649315406594</v>
      </c>
    </row>
    <row r="456" spans="1:29" s="14" customFormat="1">
      <c r="A456" s="1" t="s">
        <v>524</v>
      </c>
      <c r="B456" s="1" t="s">
        <v>549</v>
      </c>
      <c r="C456" s="1"/>
      <c r="D456" s="1" t="s">
        <v>630</v>
      </c>
      <c r="E456" s="1"/>
      <c r="F456" s="1">
        <v>186</v>
      </c>
      <c r="G456" s="1" t="s">
        <v>836</v>
      </c>
      <c r="H456" s="1" t="str">
        <f t="shared" si="7"/>
        <v>186종합평균단위전세가격</v>
      </c>
      <c r="I456" s="1" t="s">
        <v>872</v>
      </c>
      <c r="J456" s="13">
        <v>1610.4170093830787</v>
      </c>
      <c r="K456" s="13">
        <v>1680.3281332422971</v>
      </c>
      <c r="L456" s="13">
        <v>1734.4363335500125</v>
      </c>
      <c r="M456" s="13">
        <v>1785.2891562468253</v>
      </c>
      <c r="N456" s="13">
        <v>1823.1341299192234</v>
      </c>
      <c r="O456" s="13">
        <v>1874.4395712937207</v>
      </c>
      <c r="P456" s="13">
        <v>1847.9684207275009</v>
      </c>
      <c r="Q456" s="14">
        <v>1829.6061627822671</v>
      </c>
      <c r="R456" s="14">
        <v>1825.5257266661893</v>
      </c>
      <c r="S456" s="14">
        <v>1822.4864286579291</v>
      </c>
      <c r="T456" s="14">
        <v>1833.9484199935989</v>
      </c>
      <c r="U456" s="14">
        <v>1833.4970174125597</v>
      </c>
      <c r="V456" s="14">
        <v>1829.9281048933699</v>
      </c>
      <c r="W456" s="14">
        <v>1829.4227174633661</v>
      </c>
      <c r="X456" s="14">
        <v>1833.894182508709</v>
      </c>
      <c r="Y456" s="14">
        <v>1834.6264567389128</v>
      </c>
      <c r="Z456" s="14">
        <v>1832.3988893718526</v>
      </c>
      <c r="AA456" s="14">
        <v>1834.5658880943108</v>
      </c>
      <c r="AB456" s="14">
        <v>1836.9315503751122</v>
      </c>
      <c r="AC456" s="14">
        <v>1833.9557333325981</v>
      </c>
    </row>
    <row r="457" spans="1:29" s="14" customFormat="1">
      <c r="A457" s="1" t="s">
        <v>524</v>
      </c>
      <c r="B457" s="1" t="s">
        <v>549</v>
      </c>
      <c r="C457" s="1"/>
      <c r="D457" s="1" t="s">
        <v>645</v>
      </c>
      <c r="E457" s="1"/>
      <c r="F457" s="1">
        <v>187</v>
      </c>
      <c r="G457" s="1" t="s">
        <v>836</v>
      </c>
      <c r="H457" s="1" t="str">
        <f t="shared" si="7"/>
        <v>187종합평균단위전세가격</v>
      </c>
      <c r="I457" s="1" t="s">
        <v>872</v>
      </c>
      <c r="J457" s="13">
        <v>1642.2315826434919</v>
      </c>
      <c r="K457" s="13">
        <v>1665.0213189880726</v>
      </c>
      <c r="L457" s="13">
        <v>1691.6220492667205</v>
      </c>
      <c r="M457" s="13">
        <v>1691.6220492667205</v>
      </c>
      <c r="N457" s="13">
        <v>1700.4292859855543</v>
      </c>
      <c r="O457" s="13">
        <v>1701.1741969108507</v>
      </c>
      <c r="P457" s="13">
        <v>1692.6079343344531</v>
      </c>
      <c r="Q457" s="14">
        <v>1690.6989011702867</v>
      </c>
      <c r="R457" s="14">
        <v>1690.6989011702867</v>
      </c>
      <c r="S457" s="14">
        <v>1695.4120278251764</v>
      </c>
      <c r="T457" s="14">
        <v>1709.5583707001397</v>
      </c>
      <c r="U457" s="14">
        <v>1715.1824418881263</v>
      </c>
      <c r="V457" s="14">
        <v>1720.5158583255206</v>
      </c>
      <c r="W457" s="14">
        <v>1721.5322830347193</v>
      </c>
      <c r="X457" s="14">
        <v>1725.5665161422244</v>
      </c>
      <c r="Y457" s="14">
        <v>1734.0090903715613</v>
      </c>
      <c r="Z457" s="14">
        <v>1737.4979928451985</v>
      </c>
      <c r="AA457" s="14">
        <v>1739.4263885972309</v>
      </c>
      <c r="AB457" s="14">
        <v>1743.0393154470592</v>
      </c>
      <c r="AC457" s="14">
        <v>1746.3255823910049</v>
      </c>
    </row>
    <row r="458" spans="1:29" s="14" customFormat="1">
      <c r="A458" s="1" t="s">
        <v>524</v>
      </c>
      <c r="B458" s="1" t="s">
        <v>549</v>
      </c>
      <c r="C458" s="1"/>
      <c r="D458" s="1" t="s">
        <v>654</v>
      </c>
      <c r="E458" s="1"/>
      <c r="F458" s="1">
        <v>188</v>
      </c>
      <c r="G458" s="1" t="s">
        <v>836</v>
      </c>
      <c r="H458" s="1" t="str">
        <f t="shared" ref="H458:H524" si="8">F458&amp;G458&amp;I458</f>
        <v>188종합평균단위전세가격</v>
      </c>
      <c r="I458" s="1" t="s">
        <v>872</v>
      </c>
      <c r="J458" s="13">
        <v>967.02339286512017</v>
      </c>
      <c r="K458" s="13">
        <v>968.54557824554161</v>
      </c>
      <c r="L458" s="13">
        <v>968.84284141978048</v>
      </c>
      <c r="M458" s="13">
        <v>973.80499172971895</v>
      </c>
      <c r="N458" s="13">
        <v>976.03633401517743</v>
      </c>
      <c r="O458" s="13">
        <v>982.70359413396534</v>
      </c>
      <c r="P458" s="13">
        <v>991.873304558835</v>
      </c>
      <c r="Q458" s="14">
        <v>992.74831900175411</v>
      </c>
      <c r="R458" s="14">
        <v>994.71325749562948</v>
      </c>
      <c r="S458" s="14">
        <v>995.39230053542497</v>
      </c>
      <c r="T458" s="14">
        <v>1000.2286735966961</v>
      </c>
      <c r="U458" s="14">
        <v>992.78412933385368</v>
      </c>
      <c r="V458" s="14">
        <v>993.46469317680499</v>
      </c>
      <c r="W458" s="14">
        <v>995.91368921386288</v>
      </c>
      <c r="X458" s="14">
        <v>998.35232921330373</v>
      </c>
      <c r="Y458" s="14">
        <v>1002.0804628257181</v>
      </c>
      <c r="Z458" s="14">
        <v>1001.7027972570903</v>
      </c>
      <c r="AA458" s="14">
        <v>1003.9733791900339</v>
      </c>
      <c r="AB458" s="14">
        <v>1007.8335685060902</v>
      </c>
      <c r="AC458" s="14">
        <v>1010.7587227616556</v>
      </c>
    </row>
    <row r="459" spans="1:29" s="14" customFormat="1">
      <c r="A459" s="1" t="s">
        <v>655</v>
      </c>
      <c r="B459" s="1"/>
      <c r="C459" s="1"/>
      <c r="D459" s="1"/>
      <c r="E459" s="1"/>
      <c r="F459" s="1">
        <v>189</v>
      </c>
      <c r="G459" s="1" t="s">
        <v>836</v>
      </c>
      <c r="H459" s="1" t="str">
        <f t="shared" si="8"/>
        <v>189종합평균단위전세가격</v>
      </c>
      <c r="I459" s="1" t="s">
        <v>872</v>
      </c>
      <c r="J459" s="13">
        <v>1306.9394024592075</v>
      </c>
      <c r="K459" s="13">
        <v>1306.7741919566829</v>
      </c>
      <c r="L459" s="13">
        <v>1310.3310492792127</v>
      </c>
      <c r="M459" s="13">
        <v>1312.9855251646306</v>
      </c>
      <c r="N459" s="13">
        <v>1315.7948347246213</v>
      </c>
      <c r="O459" s="13">
        <v>1315.8769414703836</v>
      </c>
      <c r="P459" s="13">
        <v>1313.9451325335833</v>
      </c>
      <c r="Q459" s="14">
        <v>1312.3620472805196</v>
      </c>
      <c r="R459" s="14">
        <v>1314.8031903987792</v>
      </c>
      <c r="S459" s="14">
        <v>1318.3348467292892</v>
      </c>
      <c r="T459" s="14">
        <v>1322.7044091965254</v>
      </c>
      <c r="U459" s="14">
        <v>1329.5935852462376</v>
      </c>
      <c r="V459" s="14">
        <v>1332.5362771673185</v>
      </c>
      <c r="W459" s="14">
        <v>1335.6269853654715</v>
      </c>
      <c r="X459" s="14">
        <v>1340.7093685766713</v>
      </c>
      <c r="Y459" s="14">
        <v>1350.4290205875918</v>
      </c>
      <c r="Z459" s="14">
        <v>1355.9320473504938</v>
      </c>
      <c r="AA459" s="14">
        <v>1361.2694433562795</v>
      </c>
      <c r="AB459" s="14">
        <v>1367.188333793219</v>
      </c>
      <c r="AC459" s="14">
        <v>1373.0892783797565</v>
      </c>
    </row>
    <row r="460" spans="1:29" s="14" customFormat="1">
      <c r="A460" s="1" t="s">
        <v>1384</v>
      </c>
      <c r="B460" s="1" t="s">
        <v>1383</v>
      </c>
      <c r="C460" s="1"/>
      <c r="D460" s="1"/>
      <c r="E460" s="1"/>
      <c r="F460" s="1">
        <v>190</v>
      </c>
      <c r="G460" s="1" t="s">
        <v>836</v>
      </c>
      <c r="H460" s="1" t="str">
        <f t="shared" si="8"/>
        <v>190종합평균단위전세가격</v>
      </c>
      <c r="I460" s="1" t="s">
        <v>872</v>
      </c>
      <c r="J460" s="13"/>
      <c r="K460" s="13"/>
      <c r="L460" s="13"/>
      <c r="M460" s="13"/>
      <c r="N460" s="13"/>
      <c r="O460" s="13"/>
      <c r="P460" s="13"/>
      <c r="U460" s="14">
        <v>598.34478548560412</v>
      </c>
      <c r="V460" s="14">
        <v>611.96775745257207</v>
      </c>
      <c r="W460" s="14">
        <v>627.93994526688323</v>
      </c>
      <c r="X460" s="14">
        <v>643.50188122691668</v>
      </c>
      <c r="Y460" s="14">
        <v>652.67007142189391</v>
      </c>
      <c r="Z460" s="14">
        <v>662.75414341843305</v>
      </c>
      <c r="AA460" s="14">
        <v>667.51603844947772</v>
      </c>
      <c r="AB460" s="14">
        <v>673.36864630864488</v>
      </c>
      <c r="AC460" s="14">
        <v>680.54150511983721</v>
      </c>
    </row>
    <row r="461" spans="1:29" s="14" customFormat="1">
      <c r="A461" s="1" t="s">
        <v>853</v>
      </c>
      <c r="B461" s="1"/>
      <c r="C461" s="1"/>
      <c r="D461" s="1"/>
      <c r="E461" s="1"/>
      <c r="F461" s="1">
        <v>191</v>
      </c>
      <c r="G461" s="1" t="s">
        <v>836</v>
      </c>
      <c r="H461" s="1" t="str">
        <f t="shared" si="8"/>
        <v>191종합평균단위전세가격</v>
      </c>
      <c r="I461" s="1" t="s">
        <v>872</v>
      </c>
      <c r="J461" s="1">
        <v>750.23194030352306</v>
      </c>
      <c r="K461" s="13">
        <v>752.2914602873409</v>
      </c>
      <c r="L461" s="13">
        <v>754.38608986464669</v>
      </c>
      <c r="M461" s="13">
        <v>756.88627177080309</v>
      </c>
      <c r="N461" s="13">
        <v>758.33853829329701</v>
      </c>
      <c r="O461" s="13">
        <v>759.03693150475533</v>
      </c>
      <c r="P461" s="13">
        <v>758.57973868300166</v>
      </c>
      <c r="Q461" s="13">
        <v>759.1306264498005</v>
      </c>
      <c r="R461" s="14">
        <v>760.34139216496988</v>
      </c>
      <c r="S461" s="14">
        <v>762.72915336462472</v>
      </c>
      <c r="T461" s="14">
        <v>764.750787867334</v>
      </c>
      <c r="U461" s="14">
        <v>772.71326074498154</v>
      </c>
      <c r="V461" s="14">
        <v>774.96374908002099</v>
      </c>
      <c r="W461" s="14">
        <v>776.91765658611109</v>
      </c>
      <c r="X461" s="14">
        <v>779.81141174550476</v>
      </c>
      <c r="Y461" s="14">
        <v>784.12014796544838</v>
      </c>
      <c r="Z461" s="14">
        <v>787.50895832987862</v>
      </c>
      <c r="AA461" s="14">
        <v>789.557077936582</v>
      </c>
      <c r="AB461" s="14">
        <v>791.26208191416561</v>
      </c>
      <c r="AC461" s="14">
        <v>792.76888432548856</v>
      </c>
    </row>
    <row r="462" spans="1:29" s="14" customFormat="1">
      <c r="A462" s="1" t="s">
        <v>524</v>
      </c>
      <c r="B462" s="1" t="s">
        <v>550</v>
      </c>
      <c r="C462" s="1"/>
      <c r="D462" s="1"/>
      <c r="E462" s="1"/>
      <c r="F462" s="1">
        <v>192</v>
      </c>
      <c r="G462" s="1" t="s">
        <v>836</v>
      </c>
      <c r="H462" s="1" t="str">
        <f t="shared" si="8"/>
        <v>192종합평균단위전세가격</v>
      </c>
      <c r="I462" s="1" t="s">
        <v>872</v>
      </c>
      <c r="J462" s="13">
        <v>680.70622663196252</v>
      </c>
      <c r="K462" s="13">
        <v>684.66567777231342</v>
      </c>
      <c r="L462" s="13">
        <v>690.61734264168877</v>
      </c>
      <c r="M462" s="13">
        <v>691.58091232631909</v>
      </c>
      <c r="N462" s="13">
        <v>692.31826303792502</v>
      </c>
      <c r="O462" s="13">
        <v>692.57968834762141</v>
      </c>
      <c r="P462" s="13">
        <v>692.53627079797855</v>
      </c>
      <c r="Q462" s="14">
        <v>692.42426777544881</v>
      </c>
      <c r="R462" s="14">
        <v>693.17901764560588</v>
      </c>
      <c r="S462" s="14">
        <v>694.09253701353168</v>
      </c>
      <c r="T462" s="14">
        <v>694.96673789442991</v>
      </c>
      <c r="U462" s="14">
        <v>696.83596345521778</v>
      </c>
      <c r="V462" s="14">
        <v>697.09715382603235</v>
      </c>
      <c r="W462" s="14">
        <v>696.82282079273261</v>
      </c>
      <c r="X462" s="14">
        <v>698.30322650128073</v>
      </c>
      <c r="Y462" s="14">
        <v>699.33281753356778</v>
      </c>
      <c r="Z462" s="14">
        <v>700.93515293631174</v>
      </c>
      <c r="AA462" s="14">
        <v>701.78238014896124</v>
      </c>
      <c r="AB462" s="14">
        <v>700.84550556852389</v>
      </c>
      <c r="AC462" s="14">
        <v>701.02266006290347</v>
      </c>
    </row>
    <row r="463" spans="1:29" s="14" customFormat="1">
      <c r="A463" s="1" t="s">
        <v>524</v>
      </c>
      <c r="B463" s="1" t="s">
        <v>550</v>
      </c>
      <c r="C463" s="1"/>
      <c r="D463" s="1" t="s">
        <v>656</v>
      </c>
      <c r="E463" s="1"/>
      <c r="F463" s="1">
        <v>193</v>
      </c>
      <c r="G463" s="1" t="s">
        <v>836</v>
      </c>
      <c r="H463" s="1" t="str">
        <f t="shared" si="8"/>
        <v>193종합평균단위전세가격</v>
      </c>
      <c r="I463" s="1" t="s">
        <v>872</v>
      </c>
      <c r="J463" s="13">
        <v>945.87953499781304</v>
      </c>
      <c r="K463" s="13">
        <v>948.90271866668252</v>
      </c>
      <c r="L463" s="13">
        <v>958.64940674172919</v>
      </c>
      <c r="M463" s="13">
        <v>958.07511944481973</v>
      </c>
      <c r="N463" s="13">
        <v>957.02045222214554</v>
      </c>
      <c r="O463" s="13">
        <v>957.02045222214554</v>
      </c>
      <c r="P463" s="13">
        <v>956.73050826452516</v>
      </c>
      <c r="Q463" s="14">
        <v>957.50973425662255</v>
      </c>
      <c r="R463" s="14">
        <v>957.7678590388872</v>
      </c>
      <c r="S463" s="14">
        <v>958.99912088566293</v>
      </c>
      <c r="T463" s="14">
        <v>960.56151373700811</v>
      </c>
      <c r="U463" s="14">
        <v>961.39904211559417</v>
      </c>
      <c r="V463" s="14">
        <v>962.15928198000586</v>
      </c>
      <c r="W463" s="14">
        <v>961.93294335513167</v>
      </c>
      <c r="X463" s="14">
        <v>964.60303505609249</v>
      </c>
      <c r="Y463" s="14">
        <v>965.72257089958237</v>
      </c>
      <c r="Z463" s="14">
        <v>968.47000606914207</v>
      </c>
      <c r="AA463" s="14">
        <v>968.21022832216056</v>
      </c>
      <c r="AB463" s="14">
        <v>961.79877930282748</v>
      </c>
      <c r="AC463" s="14">
        <v>959.34896608932809</v>
      </c>
    </row>
    <row r="464" spans="1:29" s="14" customFormat="1">
      <c r="A464" s="1" t="s">
        <v>524</v>
      </c>
      <c r="B464" s="1" t="s">
        <v>550</v>
      </c>
      <c r="C464" s="1"/>
      <c r="D464" s="1" t="s">
        <v>657</v>
      </c>
      <c r="E464" s="1"/>
      <c r="F464" s="1">
        <v>194</v>
      </c>
      <c r="G464" s="1" t="s">
        <v>836</v>
      </c>
      <c r="H464" s="1" t="str">
        <f t="shared" si="8"/>
        <v>194종합평균단위전세가격</v>
      </c>
      <c r="I464" s="1" t="s">
        <v>872</v>
      </c>
      <c r="J464" s="13">
        <v>783.06988482877853</v>
      </c>
      <c r="K464" s="13">
        <v>785.03694731842245</v>
      </c>
      <c r="L464" s="13">
        <v>794.76746531546235</v>
      </c>
      <c r="M464" s="13">
        <v>794.76582545440874</v>
      </c>
      <c r="N464" s="13">
        <v>793.56152699155143</v>
      </c>
      <c r="O464" s="13">
        <v>793.17032300164078</v>
      </c>
      <c r="P464" s="13">
        <v>792.68499261150725</v>
      </c>
      <c r="Q464" s="14">
        <v>792.42677044780567</v>
      </c>
      <c r="R464" s="14">
        <v>791.99585109525026</v>
      </c>
      <c r="S464" s="14">
        <v>793.04955030816438</v>
      </c>
      <c r="T464" s="14">
        <v>793.89143884564623</v>
      </c>
      <c r="U464" s="14">
        <v>792.52855508525863</v>
      </c>
      <c r="V464" s="14">
        <v>792.85607034120312</v>
      </c>
      <c r="W464" s="14">
        <v>794.2858909356986</v>
      </c>
      <c r="X464" s="14">
        <v>798.09317386480006</v>
      </c>
      <c r="Y464" s="14">
        <v>799.72016202128088</v>
      </c>
      <c r="Z464" s="14">
        <v>803.52891294302651</v>
      </c>
      <c r="AA464" s="14">
        <v>808.00268119492364</v>
      </c>
      <c r="AB464" s="14">
        <v>810.36216953014832</v>
      </c>
      <c r="AC464" s="14">
        <v>812.27947517450275</v>
      </c>
    </row>
    <row r="465" spans="1:29" s="14" customFormat="1">
      <c r="A465" s="1" t="s">
        <v>524</v>
      </c>
      <c r="B465" s="1" t="s">
        <v>550</v>
      </c>
      <c r="C465" s="1"/>
      <c r="D465" s="1" t="s">
        <v>658</v>
      </c>
      <c r="E465" s="1"/>
      <c r="F465" s="1">
        <v>195</v>
      </c>
      <c r="G465" s="1" t="s">
        <v>836</v>
      </c>
      <c r="H465" s="1" t="str">
        <f t="shared" si="8"/>
        <v>195종합평균단위전세가격</v>
      </c>
      <c r="I465" s="1" t="s">
        <v>872</v>
      </c>
      <c r="J465" s="13">
        <v>621.5311433040149</v>
      </c>
      <c r="K465" s="13">
        <v>631.10771301220029</v>
      </c>
      <c r="L465" s="13">
        <v>638.60899014929294</v>
      </c>
      <c r="M465" s="13">
        <v>642.42954731804798</v>
      </c>
      <c r="N465" s="13">
        <v>646.02037316251926</v>
      </c>
      <c r="O465" s="13">
        <v>646.88535395885685</v>
      </c>
      <c r="P465" s="13">
        <v>647.99824337796315</v>
      </c>
      <c r="Q465" s="14">
        <v>649.10027786643889</v>
      </c>
      <c r="R465" s="14">
        <v>651.63361540101653</v>
      </c>
      <c r="S465" s="14">
        <v>655.44958809976538</v>
      </c>
      <c r="T465" s="14">
        <v>656.10346605215886</v>
      </c>
      <c r="U465" s="14">
        <v>655.8661044253156</v>
      </c>
      <c r="V465" s="14">
        <v>656.7637734343125</v>
      </c>
      <c r="W465" s="14">
        <v>658.03360551844048</v>
      </c>
      <c r="X465" s="14">
        <v>659.39079761047799</v>
      </c>
      <c r="Y465" s="14">
        <v>661.33527335332303</v>
      </c>
      <c r="Z465" s="14">
        <v>661.83805649932776</v>
      </c>
      <c r="AA465" s="14">
        <v>662.07321059692038</v>
      </c>
      <c r="AB465" s="14">
        <v>662.31980544472333</v>
      </c>
      <c r="AC465" s="14">
        <v>662.87585582958911</v>
      </c>
    </row>
    <row r="466" spans="1:29" s="14" customFormat="1">
      <c r="A466" s="1" t="s">
        <v>524</v>
      </c>
      <c r="B466" s="1" t="s">
        <v>550</v>
      </c>
      <c r="C466" s="1"/>
      <c r="D466" s="1" t="s">
        <v>659</v>
      </c>
      <c r="E466" s="1"/>
      <c r="F466" s="1">
        <v>196</v>
      </c>
      <c r="G466" s="1" t="s">
        <v>836</v>
      </c>
      <c r="H466" s="1" t="str">
        <f t="shared" si="8"/>
        <v>196종합평균단위전세가격</v>
      </c>
      <c r="I466" s="1" t="s">
        <v>872</v>
      </c>
      <c r="J466" s="13">
        <v>529.54914200735698</v>
      </c>
      <c r="K466" s="13">
        <v>535.22264178591013</v>
      </c>
      <c r="L466" s="13">
        <v>536.65411489644316</v>
      </c>
      <c r="M466" s="13">
        <v>537.91865643882579</v>
      </c>
      <c r="N466" s="13">
        <v>543.66672389153064</v>
      </c>
      <c r="O466" s="13">
        <v>544.7594497446953</v>
      </c>
      <c r="P466" s="13">
        <v>547.14192842910154</v>
      </c>
      <c r="Q466" s="14">
        <v>550.61784701164493</v>
      </c>
      <c r="R466" s="14">
        <v>553.99844626795334</v>
      </c>
      <c r="S466" s="14">
        <v>555.48304391591103</v>
      </c>
      <c r="T466" s="14">
        <v>557.55057390903301</v>
      </c>
      <c r="U466" s="14">
        <v>561.10073090534615</v>
      </c>
      <c r="V466" s="14">
        <v>558.76728463500365</v>
      </c>
      <c r="W466" s="14">
        <v>555.20888848789673</v>
      </c>
      <c r="X466" s="14">
        <v>553.97330646142404</v>
      </c>
      <c r="Y466" s="14">
        <v>552.16525970200303</v>
      </c>
      <c r="Z466" s="14">
        <v>551.94351087019027</v>
      </c>
      <c r="AA466" s="14">
        <v>549.16095624434604</v>
      </c>
      <c r="AB466" s="14">
        <v>548.2340126365624</v>
      </c>
      <c r="AC466" s="14">
        <v>547.43637039034616</v>
      </c>
    </row>
    <row r="467" spans="1:29" s="14" customFormat="1">
      <c r="A467" s="1" t="s">
        <v>524</v>
      </c>
      <c r="B467" s="1" t="s">
        <v>550</v>
      </c>
      <c r="C467" s="1"/>
      <c r="D467" s="1" t="s">
        <v>660</v>
      </c>
      <c r="E467" s="1"/>
      <c r="F467" s="1">
        <v>197</v>
      </c>
      <c r="G467" s="1" t="s">
        <v>836</v>
      </c>
      <c r="H467" s="1" t="str">
        <f t="shared" si="8"/>
        <v>197종합평균단위전세가격</v>
      </c>
      <c r="I467" s="1" t="s">
        <v>872</v>
      </c>
      <c r="J467" s="13">
        <v>483.36328482595667</v>
      </c>
      <c r="K467" s="13">
        <v>484.83853824418458</v>
      </c>
      <c r="L467" s="13">
        <v>485.99129064282704</v>
      </c>
      <c r="M467" s="13">
        <v>486.06196537238242</v>
      </c>
      <c r="N467" s="13">
        <v>486.05822471718972</v>
      </c>
      <c r="O467" s="13">
        <v>484.97204816839189</v>
      </c>
      <c r="P467" s="13">
        <v>484.24531151415289</v>
      </c>
      <c r="Q467" s="14">
        <v>483.83856631971372</v>
      </c>
      <c r="R467" s="14">
        <v>483.78734382113566</v>
      </c>
      <c r="S467" s="14">
        <v>484.09225681726792</v>
      </c>
      <c r="T467" s="14">
        <v>485.82445654208914</v>
      </c>
      <c r="U467" s="14">
        <v>494.3339035581389</v>
      </c>
      <c r="V467" s="14">
        <v>495.3186776100809</v>
      </c>
      <c r="W467" s="14">
        <v>494.96540112188001</v>
      </c>
      <c r="X467" s="14">
        <v>496.60849359888226</v>
      </c>
      <c r="Y467" s="14">
        <v>499.29327094153558</v>
      </c>
      <c r="Z467" s="14">
        <v>497.06439026549054</v>
      </c>
      <c r="AA467" s="14">
        <v>496.13493272006002</v>
      </c>
      <c r="AB467" s="14">
        <v>495.00507188466133</v>
      </c>
      <c r="AC467" s="14">
        <v>495.26505783848455</v>
      </c>
    </row>
    <row r="468" spans="1:29" s="14" customFormat="1">
      <c r="A468" s="1" t="s">
        <v>524</v>
      </c>
      <c r="B468" s="1" t="s">
        <v>550</v>
      </c>
      <c r="C468" s="1"/>
      <c r="D468" s="1" t="s">
        <v>661</v>
      </c>
      <c r="E468" s="1"/>
      <c r="F468" s="1">
        <v>198</v>
      </c>
      <c r="G468" s="1" t="s">
        <v>836</v>
      </c>
      <c r="H468" s="1" t="str">
        <f t="shared" si="8"/>
        <v>198종합평균단위전세가격</v>
      </c>
      <c r="I468" s="1" t="s">
        <v>872</v>
      </c>
      <c r="J468" s="13">
        <v>692.88786519946416</v>
      </c>
      <c r="K468" s="13">
        <v>695.89854029888272</v>
      </c>
      <c r="L468" s="13">
        <v>695.89854029888272</v>
      </c>
      <c r="M468" s="13">
        <v>699.96517872925176</v>
      </c>
      <c r="N468" s="13">
        <v>699.65981361553941</v>
      </c>
      <c r="O468" s="13">
        <v>699.65981361553941</v>
      </c>
      <c r="P468" s="13">
        <v>699.02654886982396</v>
      </c>
      <c r="Q468" s="14">
        <v>689.31382516590566</v>
      </c>
      <c r="R468" s="14">
        <v>688.46252517116091</v>
      </c>
      <c r="S468" s="14">
        <v>682.57837504922225</v>
      </c>
      <c r="T468" s="14">
        <v>682.57837504922225</v>
      </c>
      <c r="U468" s="14">
        <v>692.33566600504673</v>
      </c>
      <c r="V468" s="14">
        <v>692.4432871647864</v>
      </c>
      <c r="W468" s="14">
        <v>686.04119770853856</v>
      </c>
      <c r="X468" s="14">
        <v>681.5002865646087</v>
      </c>
      <c r="Y468" s="14">
        <v>683.43332114856219</v>
      </c>
      <c r="Z468" s="14">
        <v>683.81859877158081</v>
      </c>
      <c r="AA468" s="14">
        <v>684.62483084422286</v>
      </c>
      <c r="AB468" s="14">
        <v>684.36690256498593</v>
      </c>
      <c r="AC468" s="14">
        <v>685.68400204937257</v>
      </c>
    </row>
    <row r="469" spans="1:29" s="14" customFormat="1">
      <c r="A469" s="1" t="s">
        <v>524</v>
      </c>
      <c r="B469" s="1" t="s">
        <v>550</v>
      </c>
      <c r="C469" s="1"/>
      <c r="D469" s="1" t="s">
        <v>662</v>
      </c>
      <c r="E469" s="1"/>
      <c r="F469" s="1">
        <v>199</v>
      </c>
      <c r="G469" s="1" t="s">
        <v>836</v>
      </c>
      <c r="H469" s="1" t="str">
        <f t="shared" si="8"/>
        <v>199종합평균단위전세가격</v>
      </c>
      <c r="I469" s="1" t="s">
        <v>872</v>
      </c>
      <c r="J469" s="13">
        <v>487.75242466437697</v>
      </c>
      <c r="K469" s="13">
        <v>489.68455139354643</v>
      </c>
      <c r="L469" s="13">
        <v>491.06495167593283</v>
      </c>
      <c r="M469" s="13">
        <v>491.06495167593283</v>
      </c>
      <c r="N469" s="13">
        <v>493.80280830715861</v>
      </c>
      <c r="O469" s="13">
        <v>496.14856441599676</v>
      </c>
      <c r="P469" s="13">
        <v>493.87439337978503</v>
      </c>
      <c r="Q469" s="14">
        <v>494.1026243667186</v>
      </c>
      <c r="R469" s="14">
        <v>495.87997495332024</v>
      </c>
      <c r="S469" s="14">
        <v>496.42763184979509</v>
      </c>
      <c r="T469" s="14">
        <v>496.10134619907063</v>
      </c>
      <c r="U469" s="14">
        <v>495.12471435760807</v>
      </c>
      <c r="V469" s="14">
        <v>495.12471435760807</v>
      </c>
      <c r="W469" s="14">
        <v>494.70932751784835</v>
      </c>
      <c r="X469" s="14">
        <v>495.79556964441991</v>
      </c>
      <c r="Y469" s="14">
        <v>495.46960380311702</v>
      </c>
      <c r="Z469" s="14">
        <v>495.37539792748555</v>
      </c>
      <c r="AA469" s="14">
        <v>495.24081180718741</v>
      </c>
      <c r="AB469" s="14">
        <v>494.98382964486171</v>
      </c>
      <c r="AC469" s="14">
        <v>496.27730651948514</v>
      </c>
    </row>
    <row r="470" spans="1:29" s="14" customFormat="1">
      <c r="A470" s="1" t="s">
        <v>524</v>
      </c>
      <c r="B470" s="1" t="s">
        <v>551</v>
      </c>
      <c r="C470" s="1"/>
      <c r="D470" s="1"/>
      <c r="E470" s="1"/>
      <c r="F470" s="1">
        <v>200</v>
      </c>
      <c r="G470" s="1" t="s">
        <v>836</v>
      </c>
      <c r="H470" s="1" t="str">
        <f t="shared" si="8"/>
        <v>200종합평균단위전세가격</v>
      </c>
      <c r="I470" s="1" t="s">
        <v>872</v>
      </c>
      <c r="J470" s="13">
        <v>836.39677965997714</v>
      </c>
      <c r="K470" s="13">
        <v>837.18930677333799</v>
      </c>
      <c r="L470" s="13">
        <v>833.09687048160492</v>
      </c>
      <c r="M470" s="13">
        <v>836.11672665764911</v>
      </c>
      <c r="N470" s="13">
        <v>838.72267867923449</v>
      </c>
      <c r="O470" s="13">
        <v>840.55808906462767</v>
      </c>
      <c r="P470" s="13">
        <v>840.58602990401812</v>
      </c>
      <c r="Q470" s="14">
        <v>840.91372975432546</v>
      </c>
      <c r="R470" s="14">
        <v>841.05010385928222</v>
      </c>
      <c r="S470" s="14">
        <v>842.10919737604377</v>
      </c>
      <c r="T470" s="14">
        <v>844.19316416713821</v>
      </c>
      <c r="U470" s="14">
        <v>846.03741160200912</v>
      </c>
      <c r="V470" s="14">
        <v>846.95153638779016</v>
      </c>
      <c r="W470" s="14">
        <v>847.85233920332314</v>
      </c>
      <c r="X470" s="14">
        <v>848.55846505350928</v>
      </c>
      <c r="Y470" s="14">
        <v>852.42447972115383</v>
      </c>
      <c r="Z470" s="14">
        <v>853.28718542899355</v>
      </c>
      <c r="AA470" s="14">
        <v>854.23799191406692</v>
      </c>
      <c r="AB470" s="14">
        <v>854.99964613565669</v>
      </c>
      <c r="AC470" s="14">
        <v>856.96209192839297</v>
      </c>
    </row>
    <row r="471" spans="1:29" s="14" customFormat="1">
      <c r="A471" s="1" t="s">
        <v>524</v>
      </c>
      <c r="B471" s="1" t="s">
        <v>551</v>
      </c>
      <c r="C471" s="1"/>
      <c r="D471" s="1" t="s">
        <v>663</v>
      </c>
      <c r="E471" s="1"/>
      <c r="F471" s="1">
        <v>201</v>
      </c>
      <c r="G471" s="1" t="s">
        <v>836</v>
      </c>
      <c r="H471" s="1" t="str">
        <f t="shared" si="8"/>
        <v>201종합평균단위전세가격</v>
      </c>
      <c r="I471" s="1" t="s">
        <v>872</v>
      </c>
      <c r="J471" s="13">
        <v>1197.5721893345572</v>
      </c>
      <c r="K471" s="13">
        <v>1197.0846224554966</v>
      </c>
      <c r="L471" s="13">
        <v>1186.2126721357888</v>
      </c>
      <c r="M471" s="13">
        <v>1187.9465060233272</v>
      </c>
      <c r="N471" s="13">
        <v>1188.1398849763111</v>
      </c>
      <c r="O471" s="13">
        <v>1188.8333633732454</v>
      </c>
      <c r="P471" s="13">
        <v>1187.0736850123333</v>
      </c>
      <c r="Q471" s="14">
        <v>1184.7150180346471</v>
      </c>
      <c r="R471" s="14">
        <v>1182.9586751857582</v>
      </c>
      <c r="S471" s="14">
        <v>1182.904396751524</v>
      </c>
      <c r="T471" s="14">
        <v>1183.1834211139524</v>
      </c>
      <c r="U471" s="14">
        <v>1182.9373140179041</v>
      </c>
      <c r="V471" s="14">
        <v>1183.1835922836501</v>
      </c>
      <c r="W471" s="14">
        <v>1183.0836173583759</v>
      </c>
      <c r="X471" s="14">
        <v>1182.5340913962075</v>
      </c>
      <c r="Y471" s="14">
        <v>1187.3649651835533</v>
      </c>
      <c r="Z471" s="14">
        <v>1187.6600940352532</v>
      </c>
      <c r="AA471" s="14">
        <v>1187.8712787974712</v>
      </c>
      <c r="AB471" s="14">
        <v>1187.8588462682808</v>
      </c>
      <c r="AC471" s="14">
        <v>1191.1006329472691</v>
      </c>
    </row>
    <row r="472" spans="1:29" s="14" customFormat="1">
      <c r="A472" s="1" t="s">
        <v>524</v>
      </c>
      <c r="B472" s="1" t="s">
        <v>551</v>
      </c>
      <c r="C472" s="1"/>
      <c r="D472" s="1" t="s">
        <v>663</v>
      </c>
      <c r="E472" s="1" t="s">
        <v>664</v>
      </c>
      <c r="F472" s="1">
        <v>202</v>
      </c>
      <c r="G472" s="1" t="s">
        <v>836</v>
      </c>
      <c r="H472" s="1" t="str">
        <f t="shared" si="8"/>
        <v>202종합평균단위전세가격</v>
      </c>
      <c r="I472" s="1" t="s">
        <v>872</v>
      </c>
      <c r="J472" s="13">
        <v>968.48383576736603</v>
      </c>
      <c r="K472" s="13">
        <v>968.48383576736603</v>
      </c>
      <c r="L472" s="13">
        <v>971.84446248496522</v>
      </c>
      <c r="M472" s="13">
        <v>976.11731309281856</v>
      </c>
      <c r="N472" s="13">
        <v>975.9847648342768</v>
      </c>
      <c r="O472" s="13">
        <v>975.81966747517185</v>
      </c>
      <c r="P472" s="13">
        <v>974.72735540975066</v>
      </c>
      <c r="Q472" s="14">
        <v>972.96104020928362</v>
      </c>
      <c r="R472" s="14">
        <v>972.98717137006315</v>
      </c>
      <c r="S472" s="14">
        <v>972.98717137006315</v>
      </c>
      <c r="T472" s="14">
        <v>973.74788751766152</v>
      </c>
      <c r="U472" s="14">
        <v>978.87952316684186</v>
      </c>
      <c r="V472" s="14">
        <v>979.54601949098003</v>
      </c>
      <c r="W472" s="14">
        <v>979.54601949098014</v>
      </c>
      <c r="X472" s="14">
        <v>979.63927872708337</v>
      </c>
      <c r="Y472" s="14">
        <v>981.06210462050387</v>
      </c>
      <c r="Z472" s="14">
        <v>981.61186306967022</v>
      </c>
      <c r="AA472" s="14">
        <v>981.39305664559583</v>
      </c>
      <c r="AB472" s="14">
        <v>981.34807186956846</v>
      </c>
      <c r="AC472" s="14">
        <v>984.46437184423974</v>
      </c>
    </row>
    <row r="473" spans="1:29" s="14" customFormat="1">
      <c r="A473" s="1" t="s">
        <v>524</v>
      </c>
      <c r="B473" s="1" t="s">
        <v>551</v>
      </c>
      <c r="C473" s="1"/>
      <c r="D473" s="1" t="s">
        <v>663</v>
      </c>
      <c r="E473" s="1" t="s">
        <v>665</v>
      </c>
      <c r="F473" s="1">
        <v>203</v>
      </c>
      <c r="G473" s="1" t="s">
        <v>836</v>
      </c>
      <c r="H473" s="1" t="str">
        <f t="shared" si="8"/>
        <v>203종합평균단위전세가격</v>
      </c>
      <c r="I473" s="1" t="s">
        <v>872</v>
      </c>
      <c r="J473" s="13">
        <v>1330.2737087745179</v>
      </c>
      <c r="K473" s="13">
        <v>1329.5037143312775</v>
      </c>
      <c r="L473" s="13">
        <v>1310.3874138777121</v>
      </c>
      <c r="M473" s="13">
        <v>1310.6504991592085</v>
      </c>
      <c r="N473" s="13">
        <v>1311.0326744238462</v>
      </c>
      <c r="O473" s="13">
        <v>1312.2234906627386</v>
      </c>
      <c r="P473" s="13">
        <v>1310.0772342848486</v>
      </c>
      <c r="Q473" s="14">
        <v>1307.3754421344688</v>
      </c>
      <c r="R473" s="14">
        <v>1304.5865849488093</v>
      </c>
      <c r="S473" s="14">
        <v>1304.5008652362055</v>
      </c>
      <c r="T473" s="14">
        <v>1304.5008652362055</v>
      </c>
      <c r="U473" s="14">
        <v>1302.0237737859727</v>
      </c>
      <c r="V473" s="14">
        <v>1302.024816225653</v>
      </c>
      <c r="W473" s="14">
        <v>1301.8664967506959</v>
      </c>
      <c r="X473" s="14">
        <v>1300.9418465978056</v>
      </c>
      <c r="Y473" s="14">
        <v>1307.761629295293</v>
      </c>
      <c r="Z473" s="14">
        <v>1307.9081583940113</v>
      </c>
      <c r="AA473" s="14">
        <v>1308.3702824999</v>
      </c>
      <c r="AB473" s="14">
        <v>1308.3768471960402</v>
      </c>
      <c r="AC473" s="14">
        <v>1311.6918668905525</v>
      </c>
    </row>
    <row r="474" spans="1:29" s="14" customFormat="1">
      <c r="A474" s="1" t="s">
        <v>524</v>
      </c>
      <c r="B474" s="1" t="s">
        <v>551</v>
      </c>
      <c r="C474" s="1"/>
      <c r="D474" s="1" t="s">
        <v>666</v>
      </c>
      <c r="E474" s="1"/>
      <c r="F474" s="1">
        <v>204</v>
      </c>
      <c r="G474" s="1" t="s">
        <v>836</v>
      </c>
      <c r="H474" s="1" t="str">
        <f t="shared" si="8"/>
        <v>204종합평균단위전세가격</v>
      </c>
      <c r="I474" s="1" t="s">
        <v>872</v>
      </c>
      <c r="J474" s="13">
        <v>628.19212196572357</v>
      </c>
      <c r="K474" s="13">
        <v>629.57343043532967</v>
      </c>
      <c r="L474" s="13">
        <v>629.23878690384936</v>
      </c>
      <c r="M474" s="13">
        <v>632.41752205227681</v>
      </c>
      <c r="N474" s="13">
        <v>634.37386782116016</v>
      </c>
      <c r="O474" s="13">
        <v>635.76742395557324</v>
      </c>
      <c r="P474" s="13">
        <v>636.0019470734951</v>
      </c>
      <c r="Q474" s="14">
        <v>637.247466354636</v>
      </c>
      <c r="R474" s="14">
        <v>640.4972752153875</v>
      </c>
      <c r="S474" s="14">
        <v>643.39756245186959</v>
      </c>
      <c r="T474" s="14">
        <v>647.38923040191753</v>
      </c>
      <c r="U474" s="14">
        <v>645.01798483270181</v>
      </c>
      <c r="V474" s="14">
        <v>647.43111699259191</v>
      </c>
      <c r="W474" s="14">
        <v>649.12365654623852</v>
      </c>
      <c r="X474" s="14">
        <v>651.19099793143994</v>
      </c>
      <c r="Y474" s="14">
        <v>655.27366495519141</v>
      </c>
      <c r="Z474" s="14">
        <v>656.32216647005737</v>
      </c>
      <c r="AA474" s="14">
        <v>657.68275404113297</v>
      </c>
      <c r="AB474" s="14">
        <v>659.08586710111274</v>
      </c>
      <c r="AC474" s="14">
        <v>659.3370011445636</v>
      </c>
    </row>
    <row r="475" spans="1:29" s="14" customFormat="1">
      <c r="A475" s="1" t="s">
        <v>524</v>
      </c>
      <c r="B475" s="1" t="s">
        <v>551</v>
      </c>
      <c r="C475" s="1"/>
      <c r="D475" s="1" t="s">
        <v>667</v>
      </c>
      <c r="E475" s="1"/>
      <c r="F475" s="1">
        <v>205</v>
      </c>
      <c r="G475" s="1" t="s">
        <v>836</v>
      </c>
      <c r="H475" s="1" t="str">
        <f t="shared" si="8"/>
        <v>205종합평균단위전세가격</v>
      </c>
      <c r="I475" s="1" t="s">
        <v>872</v>
      </c>
      <c r="J475" s="13">
        <v>452.58903516451636</v>
      </c>
      <c r="K475" s="13">
        <v>456.52080016089246</v>
      </c>
      <c r="L475" s="13">
        <v>462.6318324235134</v>
      </c>
      <c r="M475" s="13">
        <v>468.45498044451881</v>
      </c>
      <c r="N475" s="13">
        <v>481.36959600075238</v>
      </c>
      <c r="O475" s="13">
        <v>481.88731907929514</v>
      </c>
      <c r="P475" s="13">
        <v>484.70174230837864</v>
      </c>
      <c r="Q475" s="14">
        <v>493.42316755468573</v>
      </c>
      <c r="R475" s="14">
        <v>498.07268539840095</v>
      </c>
      <c r="S475" s="14">
        <v>503.28558467067717</v>
      </c>
      <c r="T475" s="14">
        <v>513.32036297731054</v>
      </c>
      <c r="U475" s="14">
        <v>521.18480546046021</v>
      </c>
      <c r="V475" s="14">
        <v>525.4235910833977</v>
      </c>
      <c r="W475" s="14">
        <v>528.13880549447174</v>
      </c>
      <c r="X475" s="14">
        <v>531.93175548155443</v>
      </c>
      <c r="Y475" s="14">
        <v>535.52580368694316</v>
      </c>
      <c r="Z475" s="14">
        <v>537.64330399561959</v>
      </c>
      <c r="AA475" s="14">
        <v>540.45326326281588</v>
      </c>
      <c r="AB475" s="14">
        <v>542.77698534833189</v>
      </c>
      <c r="AC475" s="14">
        <v>543.74546904607246</v>
      </c>
    </row>
    <row r="476" spans="1:29" s="14" customFormat="1">
      <c r="A476" s="1" t="s">
        <v>524</v>
      </c>
      <c r="B476" s="1" t="s">
        <v>551</v>
      </c>
      <c r="C476" s="1"/>
      <c r="D476" s="1" t="s">
        <v>668</v>
      </c>
      <c r="E476" s="1"/>
      <c r="F476" s="1">
        <v>206</v>
      </c>
      <c r="G476" s="1" t="s">
        <v>836</v>
      </c>
      <c r="H476" s="1" t="str">
        <f t="shared" si="8"/>
        <v>206종합평균단위전세가격</v>
      </c>
      <c r="I476" s="1" t="s">
        <v>872</v>
      </c>
      <c r="J476" s="13">
        <v>637.9672165485099</v>
      </c>
      <c r="K476" s="13">
        <v>637.9672165485099</v>
      </c>
      <c r="L476" s="13">
        <v>637.03762451603734</v>
      </c>
      <c r="M476" s="13">
        <v>638.21342537519661</v>
      </c>
      <c r="N476" s="13">
        <v>638.77300491861376</v>
      </c>
      <c r="O476" s="13">
        <v>640.87195024698553</v>
      </c>
      <c r="P476" s="13">
        <v>641.12086956972541</v>
      </c>
      <c r="Q476" s="14">
        <v>640.55507197779741</v>
      </c>
      <c r="R476" s="14">
        <v>638.93012000745284</v>
      </c>
      <c r="S476" s="14">
        <v>639.02104597541665</v>
      </c>
      <c r="T476" s="14">
        <v>639.87909446905428</v>
      </c>
      <c r="U476" s="14">
        <v>666.56869042262792</v>
      </c>
      <c r="V476" s="14">
        <v>667.82452122118445</v>
      </c>
      <c r="W476" s="14">
        <v>667.95882197266042</v>
      </c>
      <c r="X476" s="14">
        <v>668.1412119296707</v>
      </c>
      <c r="Y476" s="14">
        <v>669.36596806239959</v>
      </c>
      <c r="Z476" s="14">
        <v>670.26349405112057</v>
      </c>
      <c r="AA476" s="14">
        <v>672.15452419296525</v>
      </c>
      <c r="AB476" s="14">
        <v>672.4580878113054</v>
      </c>
      <c r="AC476" s="14">
        <v>673.52864969561256</v>
      </c>
    </row>
    <row r="477" spans="1:29" s="14" customFormat="1">
      <c r="A477" s="1" t="s">
        <v>524</v>
      </c>
      <c r="B477" s="1" t="s">
        <v>551</v>
      </c>
      <c r="C477" s="1"/>
      <c r="D477" s="1" t="s">
        <v>669</v>
      </c>
      <c r="E477" s="1"/>
      <c r="F477" s="1">
        <v>207</v>
      </c>
      <c r="G477" s="1" t="s">
        <v>836</v>
      </c>
      <c r="H477" s="1" t="str">
        <f t="shared" si="8"/>
        <v>207종합평균단위전세가격</v>
      </c>
      <c r="I477" s="1" t="s">
        <v>872</v>
      </c>
      <c r="J477" s="13">
        <v>339.01594757410476</v>
      </c>
      <c r="K477" s="13">
        <v>342.67426801148838</v>
      </c>
      <c r="L477" s="13">
        <v>345.27382310643645</v>
      </c>
      <c r="M477" s="13">
        <v>354.84098510106281</v>
      </c>
      <c r="N477" s="13">
        <v>363.93299223235698</v>
      </c>
      <c r="O477" s="13">
        <v>373.19306478550175</v>
      </c>
      <c r="P477" s="13">
        <v>379.1744209524698</v>
      </c>
      <c r="Q477" s="14">
        <v>382.6858342422542</v>
      </c>
      <c r="R477" s="14">
        <v>383.41646302341087</v>
      </c>
      <c r="S477" s="14">
        <v>383.02444764949269</v>
      </c>
      <c r="T477" s="14">
        <v>382.69768222145433</v>
      </c>
      <c r="U477" s="14">
        <v>382.8947515729804</v>
      </c>
      <c r="V477" s="14">
        <v>386.49864833525163</v>
      </c>
      <c r="W477" s="14">
        <v>386.86355050317707</v>
      </c>
      <c r="X477" s="14">
        <v>388.67017588615164</v>
      </c>
      <c r="Y477" s="14">
        <v>389.33944466684119</v>
      </c>
      <c r="Z477" s="14">
        <v>390.98134650411464</v>
      </c>
      <c r="AA477" s="14">
        <v>391.54342948960993</v>
      </c>
      <c r="AB477" s="14">
        <v>391.87571219031781</v>
      </c>
      <c r="AC477" s="14">
        <v>392.10246901059418</v>
      </c>
    </row>
    <row r="478" spans="1:29" s="14" customFormat="1">
      <c r="A478" s="1" t="s">
        <v>524</v>
      </c>
      <c r="B478" s="1" t="s">
        <v>552</v>
      </c>
      <c r="C478" s="1"/>
      <c r="D478" s="1"/>
      <c r="E478" s="1"/>
      <c r="F478" s="1">
        <v>208</v>
      </c>
      <c r="G478" s="1" t="s">
        <v>836</v>
      </c>
      <c r="H478" s="1" t="str">
        <f t="shared" si="8"/>
        <v>208종합평균단위전세가격</v>
      </c>
      <c r="I478" s="1" t="s">
        <v>872</v>
      </c>
      <c r="J478" s="13">
        <v>650.88615623954809</v>
      </c>
      <c r="K478" s="13">
        <v>654.77874674097802</v>
      </c>
      <c r="L478" s="13">
        <v>660.63620299669014</v>
      </c>
      <c r="M478" s="13">
        <v>663.50414911809003</v>
      </c>
      <c r="N478" s="13">
        <v>667.49749549984824</v>
      </c>
      <c r="O478" s="13">
        <v>670.29243011231995</v>
      </c>
      <c r="P478" s="13">
        <v>673.3390651885021</v>
      </c>
      <c r="Q478" s="14">
        <v>677.19134589950579</v>
      </c>
      <c r="R478" s="14">
        <v>679.66623454836827</v>
      </c>
      <c r="S478" s="14">
        <v>685.08916699977465</v>
      </c>
      <c r="T478" s="14">
        <v>689.83669265444667</v>
      </c>
      <c r="U478" s="14">
        <v>727.23218273939881</v>
      </c>
      <c r="V478" s="14">
        <v>730.97090570208388</v>
      </c>
      <c r="W478" s="14">
        <v>733.67079181599183</v>
      </c>
      <c r="X478" s="14">
        <v>737.14810630664044</v>
      </c>
      <c r="Y478" s="14">
        <v>740.02611979577989</v>
      </c>
      <c r="Z478" s="14">
        <v>743.52325483755931</v>
      </c>
      <c r="AA478" s="14">
        <v>746.18002442418094</v>
      </c>
      <c r="AB478" s="14">
        <v>747.5029537592543</v>
      </c>
      <c r="AC478" s="14">
        <v>749.28791200600767</v>
      </c>
    </row>
    <row r="479" spans="1:29" s="14" customFormat="1">
      <c r="A479" s="1" t="s">
        <v>524</v>
      </c>
      <c r="B479" s="1" t="s">
        <v>552</v>
      </c>
      <c r="C479" s="1"/>
      <c r="D479" s="1" t="s">
        <v>670</v>
      </c>
      <c r="E479" s="1"/>
      <c r="F479" s="1">
        <v>209</v>
      </c>
      <c r="G479" s="1" t="s">
        <v>836</v>
      </c>
      <c r="H479" s="1" t="str">
        <f t="shared" si="8"/>
        <v>209종합평균단위전세가격</v>
      </c>
      <c r="I479" s="1" t="s">
        <v>872</v>
      </c>
      <c r="J479" s="13">
        <v>1075.1719381889345</v>
      </c>
      <c r="K479" s="13">
        <v>1086.3278207015858</v>
      </c>
      <c r="L479" s="13">
        <v>1100.3549512217899</v>
      </c>
      <c r="M479" s="13">
        <v>1107.3480260727395</v>
      </c>
      <c r="N479" s="13">
        <v>1118.7118057966206</v>
      </c>
      <c r="O479" s="13">
        <v>1125.4342414622577</v>
      </c>
      <c r="P479" s="13">
        <v>1133.8705694859698</v>
      </c>
      <c r="Q479" s="14">
        <v>1144.498607173749</v>
      </c>
      <c r="R479" s="14">
        <v>1146.7278236958234</v>
      </c>
      <c r="S479" s="14">
        <v>1158.0322822570486</v>
      </c>
      <c r="T479" s="14">
        <v>1168.0449103410399</v>
      </c>
      <c r="U479" s="14">
        <v>1201.0390468992055</v>
      </c>
      <c r="V479" s="14">
        <v>1209.8079041584308</v>
      </c>
      <c r="W479" s="14">
        <v>1215.7408513889718</v>
      </c>
      <c r="X479" s="14">
        <v>1223.2061465578629</v>
      </c>
      <c r="Y479" s="14">
        <v>1229.5524640865221</v>
      </c>
      <c r="Z479" s="14">
        <v>1236.9543822820615</v>
      </c>
      <c r="AA479" s="14">
        <v>1241.3624778481162</v>
      </c>
      <c r="AB479" s="14">
        <v>1243.0811785980425</v>
      </c>
      <c r="AC479" s="14">
        <v>1246.584822382046</v>
      </c>
    </row>
    <row r="480" spans="1:29" s="14" customFormat="1">
      <c r="A480" s="1" t="s">
        <v>524</v>
      </c>
      <c r="B480" s="1" t="s">
        <v>552</v>
      </c>
      <c r="C480" s="1"/>
      <c r="D480" s="1" t="s">
        <v>670</v>
      </c>
      <c r="E480" s="1" t="s">
        <v>671</v>
      </c>
      <c r="F480" s="1">
        <v>210</v>
      </c>
      <c r="G480" s="1" t="s">
        <v>836</v>
      </c>
      <c r="H480" s="1" t="str">
        <f t="shared" si="8"/>
        <v>210종합평균단위전세가격</v>
      </c>
      <c r="I480" s="1" t="s">
        <v>872</v>
      </c>
      <c r="J480" s="13">
        <v>905.89161450064103</v>
      </c>
      <c r="K480" s="13">
        <v>912.90453256752744</v>
      </c>
      <c r="L480" s="13">
        <v>912.91551032178234</v>
      </c>
      <c r="M480" s="13">
        <v>918.00102741956266</v>
      </c>
      <c r="N480" s="13">
        <v>926.87689987728561</v>
      </c>
      <c r="O480" s="13">
        <v>927.26933711984054</v>
      </c>
      <c r="P480" s="13">
        <v>934.41282248902564</v>
      </c>
      <c r="Q480" s="14">
        <v>948.22996112861279</v>
      </c>
      <c r="R480" s="14">
        <v>952.13175384677993</v>
      </c>
      <c r="S480" s="14">
        <v>959.55554659724839</v>
      </c>
      <c r="T480" s="14">
        <v>972.72736055444875</v>
      </c>
      <c r="U480" s="14">
        <v>1002.5044830471267</v>
      </c>
      <c r="V480" s="14">
        <v>1014.297841861343</v>
      </c>
      <c r="W480" s="14">
        <v>1019.6900619647605</v>
      </c>
      <c r="X480" s="14">
        <v>1028.3313242078027</v>
      </c>
      <c r="Y480" s="14">
        <v>1041.7919097477393</v>
      </c>
      <c r="Z480" s="14">
        <v>1053.3492497338814</v>
      </c>
      <c r="AA480" s="14">
        <v>1057.8181648130424</v>
      </c>
      <c r="AB480" s="14">
        <v>1058.7807277143293</v>
      </c>
      <c r="AC480" s="14">
        <v>1066.0982291720209</v>
      </c>
    </row>
    <row r="481" spans="1:29" s="14" customFormat="1">
      <c r="A481" s="1" t="s">
        <v>524</v>
      </c>
      <c r="B481" s="1" t="s">
        <v>552</v>
      </c>
      <c r="C481" s="1"/>
      <c r="D481" s="1" t="s">
        <v>670</v>
      </c>
      <c r="E481" s="1" t="s">
        <v>672</v>
      </c>
      <c r="F481" s="1">
        <v>211</v>
      </c>
      <c r="G481" s="1" t="s">
        <v>836</v>
      </c>
      <c r="H481" s="1" t="str">
        <f t="shared" si="8"/>
        <v>211종합평균단위전세가격</v>
      </c>
      <c r="I481" s="1" t="s">
        <v>872</v>
      </c>
      <c r="J481" s="13">
        <v>1205.4769863798608</v>
      </c>
      <c r="K481" s="13">
        <v>1219.8219529514054</v>
      </c>
      <c r="L481" s="13">
        <v>1244.6381428367215</v>
      </c>
      <c r="M481" s="13">
        <v>1253.0995773855848</v>
      </c>
      <c r="N481" s="13">
        <v>1266.378446052752</v>
      </c>
      <c r="O481" s="13">
        <v>1277.9734548066062</v>
      </c>
      <c r="P481" s="13">
        <v>1287.404960064925</v>
      </c>
      <c r="Q481" s="14">
        <v>1295.5781586777493</v>
      </c>
      <c r="R481" s="14">
        <v>1296.5198946640689</v>
      </c>
      <c r="S481" s="14">
        <v>1310.8115305561616</v>
      </c>
      <c r="T481" s="14">
        <v>1318.3923469653912</v>
      </c>
      <c r="U481" s="14">
        <v>1348.2812814437825</v>
      </c>
      <c r="V481" s="14">
        <v>1354.8070312123029</v>
      </c>
      <c r="W481" s="14">
        <v>1361.1410061980707</v>
      </c>
      <c r="X481" s="14">
        <v>1367.734150863849</v>
      </c>
      <c r="Y481" s="14">
        <v>1368.8042046588548</v>
      </c>
      <c r="Z481" s="14">
        <v>1373.1242736385593</v>
      </c>
      <c r="AA481" s="14">
        <v>1377.4872626960043</v>
      </c>
      <c r="AB481" s="14">
        <v>1379.7667495594276</v>
      </c>
      <c r="AC481" s="14">
        <v>1380.4418635639659</v>
      </c>
    </row>
    <row r="482" spans="1:29" s="14" customFormat="1">
      <c r="A482" s="1" t="s">
        <v>524</v>
      </c>
      <c r="B482" s="1" t="s">
        <v>552</v>
      </c>
      <c r="C482" s="1"/>
      <c r="D482" s="1" t="s">
        <v>673</v>
      </c>
      <c r="E482" s="1"/>
      <c r="F482" s="1">
        <v>212</v>
      </c>
      <c r="G482" s="1" t="s">
        <v>836</v>
      </c>
      <c r="H482" s="1" t="str">
        <f t="shared" si="8"/>
        <v>212종합평균단위전세가격</v>
      </c>
      <c r="I482" s="1" t="s">
        <v>872</v>
      </c>
      <c r="J482" s="13">
        <v>457.9109983884905</v>
      </c>
      <c r="K482" s="13">
        <v>459.21654136800106</v>
      </c>
      <c r="L482" s="13">
        <v>460.59971522123891</v>
      </c>
      <c r="M482" s="13">
        <v>461.38347084682101</v>
      </c>
      <c r="N482" s="13">
        <v>461.51978413114102</v>
      </c>
      <c r="O482" s="13">
        <v>461.39002632743575</v>
      </c>
      <c r="P482" s="13">
        <v>461.32974515063347</v>
      </c>
      <c r="Q482" s="14">
        <v>460.67772108891347</v>
      </c>
      <c r="R482" s="14">
        <v>461.08246283689931</v>
      </c>
      <c r="S482" s="14">
        <v>462.00271028396946</v>
      </c>
      <c r="T482" s="14">
        <v>462.65377534007047</v>
      </c>
      <c r="U482" s="14">
        <v>523.94171420000077</v>
      </c>
      <c r="V482" s="14">
        <v>527.95506505453523</v>
      </c>
      <c r="W482" s="14">
        <v>528.93440356813812</v>
      </c>
      <c r="X482" s="14">
        <v>529.68641529219963</v>
      </c>
      <c r="Y482" s="14">
        <v>529.45677128188345</v>
      </c>
      <c r="Z482" s="14">
        <v>529.63220187784884</v>
      </c>
      <c r="AA482" s="14">
        <v>529.53597323983786</v>
      </c>
      <c r="AB482" s="14">
        <v>529.76368783326438</v>
      </c>
      <c r="AC482" s="14">
        <v>530.40796588202238</v>
      </c>
    </row>
    <row r="483" spans="1:29" s="14" customFormat="1">
      <c r="A483" s="1" t="s">
        <v>524</v>
      </c>
      <c r="B483" s="1" t="s">
        <v>552</v>
      </c>
      <c r="C483" s="1"/>
      <c r="D483" s="1" t="s">
        <v>674</v>
      </c>
      <c r="E483" s="1"/>
      <c r="F483" s="1">
        <v>213</v>
      </c>
      <c r="G483" s="1" t="s">
        <v>836</v>
      </c>
      <c r="H483" s="1" t="str">
        <f t="shared" si="8"/>
        <v>213종합평균단위전세가격</v>
      </c>
      <c r="I483" s="1" t="s">
        <v>872</v>
      </c>
      <c r="J483" s="13">
        <v>540.14398484218657</v>
      </c>
      <c r="K483" s="13">
        <v>542.28043249833843</v>
      </c>
      <c r="L483" s="13">
        <v>547.51052029432151</v>
      </c>
      <c r="M483" s="13">
        <v>547.79737314750207</v>
      </c>
      <c r="N483" s="13">
        <v>548.46581698727459</v>
      </c>
      <c r="O483" s="13">
        <v>552.47569730051509</v>
      </c>
      <c r="P483" s="13">
        <v>554.15953189301422</v>
      </c>
      <c r="Q483" s="14">
        <v>554.45557964223542</v>
      </c>
      <c r="R483" s="14">
        <v>558.3061067277514</v>
      </c>
      <c r="S483" s="14">
        <v>566.30743741758738</v>
      </c>
      <c r="T483" s="14">
        <v>572.03087543634786</v>
      </c>
      <c r="U483" s="14">
        <v>578.01633744968501</v>
      </c>
      <c r="V483" s="14">
        <v>578.9749775509664</v>
      </c>
      <c r="W483" s="14">
        <v>580.30460855099011</v>
      </c>
      <c r="X483" s="14">
        <v>580.95549040825506</v>
      </c>
      <c r="Y483" s="14">
        <v>583.58245790895819</v>
      </c>
      <c r="Z483" s="14">
        <v>584.74240157296606</v>
      </c>
      <c r="AA483" s="14">
        <v>585.54280372527774</v>
      </c>
      <c r="AB483" s="14">
        <v>585.54280372527774</v>
      </c>
      <c r="AC483" s="14">
        <v>585.69922794383922</v>
      </c>
    </row>
    <row r="484" spans="1:29" s="14" customFormat="1">
      <c r="A484" s="1" t="s">
        <v>524</v>
      </c>
      <c r="B484" s="1" t="s">
        <v>552</v>
      </c>
      <c r="C484" s="1"/>
      <c r="D484" s="1" t="s">
        <v>675</v>
      </c>
      <c r="E484" s="1"/>
      <c r="F484" s="1">
        <v>214</v>
      </c>
      <c r="G484" s="1" t="s">
        <v>836</v>
      </c>
      <c r="H484" s="1" t="str">
        <f t="shared" si="8"/>
        <v>214종합평균단위전세가격</v>
      </c>
      <c r="I484" s="1" t="s">
        <v>872</v>
      </c>
      <c r="J484" s="13">
        <v>812.01582275396174</v>
      </c>
      <c r="K484" s="13">
        <v>816.80590956043159</v>
      </c>
      <c r="L484" s="13">
        <v>822.32677565545271</v>
      </c>
      <c r="M484" s="13">
        <v>827.84909753370835</v>
      </c>
      <c r="N484" s="13">
        <v>833.07859837829051</v>
      </c>
      <c r="O484" s="13">
        <v>836.6216174604333</v>
      </c>
      <c r="P484" s="13">
        <v>837.66842703792452</v>
      </c>
      <c r="Q484" s="14">
        <v>843.23684818829406</v>
      </c>
      <c r="R484" s="14">
        <v>849.50228917738366</v>
      </c>
      <c r="S484" s="14">
        <v>857.44404318117074</v>
      </c>
      <c r="T484" s="14">
        <v>865.80038297027897</v>
      </c>
      <c r="U484" s="14">
        <v>887.01711985414602</v>
      </c>
      <c r="V484" s="14">
        <v>889.70643614523726</v>
      </c>
      <c r="W484" s="14">
        <v>893.71944390168085</v>
      </c>
      <c r="X484" s="14">
        <v>898.70605981988854</v>
      </c>
      <c r="Y484" s="14">
        <v>900.71310410372894</v>
      </c>
      <c r="Z484" s="14">
        <v>903.67309796258178</v>
      </c>
      <c r="AA484" s="14">
        <v>906.06070550816321</v>
      </c>
      <c r="AB484" s="14">
        <v>909.17565716985246</v>
      </c>
      <c r="AC484" s="14">
        <v>910.76713893657052</v>
      </c>
    </row>
    <row r="485" spans="1:29" s="14" customFormat="1">
      <c r="A485" s="1" t="s">
        <v>524</v>
      </c>
      <c r="B485" s="1" t="s">
        <v>552</v>
      </c>
      <c r="C485" s="1"/>
      <c r="D485" s="1" t="s">
        <v>676</v>
      </c>
      <c r="E485" s="1"/>
      <c r="F485" s="1">
        <v>215</v>
      </c>
      <c r="G485" s="1" t="s">
        <v>836</v>
      </c>
      <c r="H485" s="1" t="str">
        <f t="shared" si="8"/>
        <v>215종합평균단위전세가격</v>
      </c>
      <c r="I485" s="1" t="s">
        <v>872</v>
      </c>
      <c r="J485" s="13">
        <v>623.31741107907999</v>
      </c>
      <c r="K485" s="13">
        <v>622.80625007940694</v>
      </c>
      <c r="L485" s="13">
        <v>628.65457846418531</v>
      </c>
      <c r="M485" s="13">
        <v>631.33357663040101</v>
      </c>
      <c r="N485" s="13">
        <v>633.34883724507904</v>
      </c>
      <c r="O485" s="13">
        <v>634.82835198607802</v>
      </c>
      <c r="P485" s="13">
        <v>637.24547868381092</v>
      </c>
      <c r="Q485" s="14">
        <v>638.14451689041482</v>
      </c>
      <c r="R485" s="14">
        <v>639.42273233801234</v>
      </c>
      <c r="S485" s="14">
        <v>639.1526620473195</v>
      </c>
      <c r="T485" s="14">
        <v>631.96809783229764</v>
      </c>
      <c r="U485" s="14">
        <v>641.97772767058348</v>
      </c>
      <c r="V485" s="14">
        <v>641.4202965283589</v>
      </c>
      <c r="W485" s="14">
        <v>641.10718946168936</v>
      </c>
      <c r="X485" s="14">
        <v>641.83600729433124</v>
      </c>
      <c r="Y485" s="14">
        <v>642.21938139840063</v>
      </c>
      <c r="Z485" s="14">
        <v>642.80477054178891</v>
      </c>
      <c r="AA485" s="14">
        <v>643.64085009306643</v>
      </c>
      <c r="AB485" s="14">
        <v>643.15752502970565</v>
      </c>
      <c r="AC485" s="14">
        <v>643.89002845664606</v>
      </c>
    </row>
    <row r="486" spans="1:29" s="14" customFormat="1">
      <c r="A486" s="1" t="s">
        <v>524</v>
      </c>
      <c r="B486" s="1" t="s">
        <v>552</v>
      </c>
      <c r="C486" s="1"/>
      <c r="D486" s="1" t="s">
        <v>677</v>
      </c>
      <c r="E486" s="1"/>
      <c r="F486" s="1">
        <v>216</v>
      </c>
      <c r="G486" s="1" t="s">
        <v>836</v>
      </c>
      <c r="H486" s="1" t="str">
        <f t="shared" si="8"/>
        <v>216종합평균단위전세가격</v>
      </c>
      <c r="I486" s="1" t="s">
        <v>872</v>
      </c>
      <c r="J486" s="13">
        <v>286.82496747481241</v>
      </c>
      <c r="K486" s="13">
        <v>286.82496747481241</v>
      </c>
      <c r="L486" s="13">
        <v>288.0890058740373</v>
      </c>
      <c r="M486" s="13">
        <v>287.90979153991407</v>
      </c>
      <c r="N486" s="13">
        <v>287.6804381327924</v>
      </c>
      <c r="O486" s="13">
        <v>287.42094134967039</v>
      </c>
      <c r="P486" s="13">
        <v>286.2230240524575</v>
      </c>
      <c r="Q486" s="14">
        <v>284.43473336345005</v>
      </c>
      <c r="R486" s="14">
        <v>284.78676156660106</v>
      </c>
      <c r="S486" s="14">
        <v>284.54840862164713</v>
      </c>
      <c r="T486" s="14">
        <v>284.50993696073613</v>
      </c>
      <c r="U486" s="14">
        <v>289.13156820309638</v>
      </c>
      <c r="V486" s="14">
        <v>291.40451328694667</v>
      </c>
      <c r="W486" s="14">
        <v>292.1732586166404</v>
      </c>
      <c r="X486" s="14">
        <v>292.50166118414876</v>
      </c>
      <c r="Y486" s="14">
        <v>293.03673982984151</v>
      </c>
      <c r="Z486" s="14">
        <v>294.10513804166692</v>
      </c>
      <c r="AA486" s="14">
        <v>295.22548278283534</v>
      </c>
      <c r="AB486" s="14">
        <v>296.40797584658219</v>
      </c>
      <c r="AC486" s="14">
        <v>297.53556915088853</v>
      </c>
    </row>
    <row r="487" spans="1:29" s="14" customFormat="1">
      <c r="A487" s="1" t="s">
        <v>524</v>
      </c>
      <c r="B487" s="1" t="s">
        <v>552</v>
      </c>
      <c r="C487" s="1"/>
      <c r="D487" s="1" t="s">
        <v>678</v>
      </c>
      <c r="E487" s="1"/>
      <c r="F487" s="1">
        <v>217</v>
      </c>
      <c r="G487" s="1" t="s">
        <v>836</v>
      </c>
      <c r="H487" s="1" t="str">
        <f t="shared" si="8"/>
        <v>217종합평균단위전세가격</v>
      </c>
      <c r="I487" s="1" t="s">
        <v>872</v>
      </c>
      <c r="J487" s="13">
        <v>1056.7696186933363</v>
      </c>
      <c r="K487" s="13">
        <v>1056.7696186933363</v>
      </c>
      <c r="L487" s="13">
        <v>1056.7696186933363</v>
      </c>
      <c r="M487" s="13">
        <v>1056.7696186933363</v>
      </c>
      <c r="N487" s="13">
        <v>1056.7696186933363</v>
      </c>
      <c r="O487" s="13">
        <v>1056.7696186933363</v>
      </c>
      <c r="P487" s="13">
        <v>1056.7696186933363</v>
      </c>
      <c r="Q487" s="14">
        <v>1054.7235165548484</v>
      </c>
      <c r="R487" s="14">
        <v>1067.8247347719343</v>
      </c>
      <c r="S487" s="14">
        <v>1074.9097117311662</v>
      </c>
      <c r="T487" s="14">
        <v>1079.8389840978575</v>
      </c>
      <c r="U487" s="14">
        <v>1075.3942405093326</v>
      </c>
      <c r="V487" s="14">
        <v>1078.900804008078</v>
      </c>
      <c r="W487" s="14">
        <v>1086.7957648513125</v>
      </c>
      <c r="X487" s="14">
        <v>1095.2090212704115</v>
      </c>
      <c r="Y487" s="14">
        <v>1118.0953363150547</v>
      </c>
      <c r="Z487" s="14">
        <v>1141.6148212133789</v>
      </c>
      <c r="AA487" s="14">
        <v>1160.2577196240782</v>
      </c>
      <c r="AB487" s="14">
        <v>1171.0507546115084</v>
      </c>
      <c r="AC487" s="14">
        <v>1181.8265242488851</v>
      </c>
    </row>
    <row r="488" spans="1:29" s="14" customFormat="1">
      <c r="A488" s="1" t="s">
        <v>524</v>
      </c>
      <c r="B488" s="1" t="s">
        <v>552</v>
      </c>
      <c r="C488" s="1"/>
      <c r="D488" s="1" t="s">
        <v>679</v>
      </c>
      <c r="E488" s="1"/>
      <c r="F488" s="1">
        <v>218</v>
      </c>
      <c r="G488" s="1" t="s">
        <v>836</v>
      </c>
      <c r="H488" s="1" t="str">
        <f t="shared" si="8"/>
        <v>218종합평균단위전세가격</v>
      </c>
      <c r="I488" s="1" t="s">
        <v>872</v>
      </c>
      <c r="J488" s="13">
        <v>379.32534121756549</v>
      </c>
      <c r="K488" s="13">
        <v>379.32534121756549</v>
      </c>
      <c r="L488" s="13">
        <v>386.26642524946743</v>
      </c>
      <c r="M488" s="13">
        <v>386.87840260362162</v>
      </c>
      <c r="N488" s="13">
        <v>386.69111052725219</v>
      </c>
      <c r="O488" s="13">
        <v>389.93252160473571</v>
      </c>
      <c r="P488" s="13">
        <v>394.72125077186263</v>
      </c>
      <c r="Q488" s="14">
        <v>401.47678373888698</v>
      </c>
      <c r="R488" s="14">
        <v>407.26484031739511</v>
      </c>
      <c r="S488" s="14">
        <v>412.47974021870823</v>
      </c>
      <c r="T488" s="14">
        <v>427.3035373959184</v>
      </c>
    </row>
    <row r="489" spans="1:29" s="14" customFormat="1">
      <c r="A489" s="1" t="s">
        <v>524</v>
      </c>
      <c r="B489" s="1" t="s">
        <v>552</v>
      </c>
      <c r="C489" s="1"/>
      <c r="D489" s="1" t="s">
        <v>680</v>
      </c>
      <c r="E489" s="1"/>
      <c r="F489" s="1">
        <v>219</v>
      </c>
      <c r="G489" s="1" t="s">
        <v>836</v>
      </c>
      <c r="H489" s="1" t="str">
        <f t="shared" si="8"/>
        <v>219종합평균단위전세가격</v>
      </c>
      <c r="I489" s="1" t="s">
        <v>872</v>
      </c>
      <c r="J489" s="13">
        <v>276.94959233314501</v>
      </c>
      <c r="K489" s="13">
        <v>278.33561834355118</v>
      </c>
      <c r="L489" s="13">
        <v>282.41106367568722</v>
      </c>
      <c r="M489" s="13">
        <v>283.32338970239852</v>
      </c>
      <c r="N489" s="13">
        <v>283.97758137009004</v>
      </c>
      <c r="O489" s="13">
        <v>283.97758137009004</v>
      </c>
      <c r="P489" s="13">
        <v>284.30467720393591</v>
      </c>
      <c r="Q489" s="14">
        <v>284.13290018225001</v>
      </c>
      <c r="R489" s="14">
        <v>284.98447212152274</v>
      </c>
      <c r="S489" s="14">
        <v>286.71294627959571</v>
      </c>
      <c r="T489" s="14">
        <v>288.70250605023284</v>
      </c>
      <c r="U489" s="14">
        <v>289.06064893218405</v>
      </c>
      <c r="V489" s="14">
        <v>290.79184868971385</v>
      </c>
      <c r="W489" s="14">
        <v>291.92219331350566</v>
      </c>
      <c r="X489" s="14">
        <v>292.54549670732274</v>
      </c>
      <c r="Y489" s="14">
        <v>292.79716290044212</v>
      </c>
      <c r="Z489" s="14">
        <v>293.37824502295484</v>
      </c>
      <c r="AA489" s="14">
        <v>293.87135751091881</v>
      </c>
      <c r="AB489" s="14">
        <v>294.13760113382807</v>
      </c>
      <c r="AC489" s="14">
        <v>294.20374018907711</v>
      </c>
    </row>
    <row r="490" spans="1:29" s="14" customFormat="1">
      <c r="A490" s="1" t="s">
        <v>524</v>
      </c>
      <c r="B490" s="1" t="s">
        <v>552</v>
      </c>
      <c r="C490" s="1"/>
      <c r="D490" s="1" t="s">
        <v>681</v>
      </c>
      <c r="E490" s="1"/>
      <c r="F490" s="1">
        <v>220</v>
      </c>
      <c r="G490" s="1" t="s">
        <v>836</v>
      </c>
      <c r="H490" s="1" t="str">
        <f t="shared" si="8"/>
        <v>220종합평균단위전세가격</v>
      </c>
      <c r="I490" s="1" t="s">
        <v>872</v>
      </c>
      <c r="J490" s="13">
        <v>266.51408531309858</v>
      </c>
      <c r="K490" s="13">
        <v>267.89910326281461</v>
      </c>
      <c r="L490" s="13">
        <v>268.63484332737806</v>
      </c>
      <c r="M490" s="13">
        <v>269.41483351835387</v>
      </c>
      <c r="N490" s="13">
        <v>270.90412165557757</v>
      </c>
      <c r="O490" s="13">
        <v>270.99514290812289</v>
      </c>
      <c r="P490" s="13">
        <v>275.56771874053203</v>
      </c>
      <c r="Q490" s="14">
        <v>275.49894791998616</v>
      </c>
      <c r="R490" s="14">
        <v>276.53782251585477</v>
      </c>
      <c r="S490" s="14">
        <v>279.85786584820875</v>
      </c>
      <c r="T490" s="14">
        <v>280.27907818147759</v>
      </c>
      <c r="U490" s="14">
        <v>285.45384585598373</v>
      </c>
      <c r="V490" s="14">
        <v>286.76950142517808</v>
      </c>
      <c r="W490" s="14">
        <v>287.06872676272349</v>
      </c>
      <c r="X490" s="14">
        <v>287.99717084427652</v>
      </c>
      <c r="Y490" s="14">
        <v>288.07598528999631</v>
      </c>
      <c r="Z490" s="14">
        <v>288.88354950121112</v>
      </c>
      <c r="AA490" s="14">
        <v>289.25441858971925</v>
      </c>
      <c r="AB490" s="14">
        <v>290.11078472829308</v>
      </c>
      <c r="AC490" s="14">
        <v>290.16014558404743</v>
      </c>
    </row>
    <row r="491" spans="1:29" s="14" customFormat="1">
      <c r="A491" s="1" t="s">
        <v>524</v>
      </c>
      <c r="B491" s="1" t="s">
        <v>552</v>
      </c>
      <c r="C491" s="1"/>
      <c r="D491" s="1" t="s">
        <v>682</v>
      </c>
      <c r="E491" s="1"/>
      <c r="F491" s="1">
        <v>221</v>
      </c>
      <c r="G491" s="1" t="s">
        <v>836</v>
      </c>
      <c r="H491" s="1" t="str">
        <f t="shared" si="8"/>
        <v>221종합평균단위전세가격</v>
      </c>
      <c r="I491" s="1" t="s">
        <v>872</v>
      </c>
      <c r="J491" s="13">
        <v>507.12311564581046</v>
      </c>
      <c r="K491" s="13">
        <v>506.82678571457819</v>
      </c>
      <c r="L491" s="13">
        <v>505.12886912504337</v>
      </c>
      <c r="M491" s="13">
        <v>503.4675874647844</v>
      </c>
      <c r="N491" s="13">
        <v>503.27698933519639</v>
      </c>
      <c r="O491" s="13">
        <v>502.08069439327897</v>
      </c>
      <c r="P491" s="13">
        <v>501.83227425349594</v>
      </c>
      <c r="Q491" s="14">
        <v>502.81900116946696</v>
      </c>
      <c r="R491" s="14">
        <v>502.92249127251517</v>
      </c>
      <c r="S491" s="14">
        <v>503.34994020521737</v>
      </c>
      <c r="T491" s="14">
        <v>503.25198024415852</v>
      </c>
      <c r="U491" s="14">
        <v>526.93946588662197</v>
      </c>
      <c r="V491" s="14">
        <v>529.88224411711235</v>
      </c>
      <c r="W491" s="14">
        <v>530.51810813953387</v>
      </c>
      <c r="X491" s="14">
        <v>532.59182136839559</v>
      </c>
      <c r="Y491" s="14">
        <v>533.74202332055643</v>
      </c>
      <c r="Z491" s="14">
        <v>536.81328596956268</v>
      </c>
      <c r="AA491" s="14">
        <v>540.14200189936696</v>
      </c>
      <c r="AB491" s="14">
        <v>540.62831939483317</v>
      </c>
      <c r="AC491" s="14">
        <v>542.82725048086343</v>
      </c>
    </row>
    <row r="492" spans="1:29" s="14" customFormat="1">
      <c r="A492" s="1" t="s">
        <v>524</v>
      </c>
      <c r="B492" s="1" t="s">
        <v>553</v>
      </c>
      <c r="C492" s="1"/>
      <c r="D492" s="1"/>
      <c r="E492" s="1"/>
      <c r="F492" s="1">
        <v>222</v>
      </c>
      <c r="G492" s="1" t="s">
        <v>836</v>
      </c>
      <c r="H492" s="1" t="str">
        <f t="shared" si="8"/>
        <v>222종합평균단위전세가격</v>
      </c>
      <c r="I492" s="1" t="s">
        <v>872</v>
      </c>
      <c r="J492" s="13">
        <v>764.65842004859655</v>
      </c>
      <c r="K492" s="13">
        <v>765.20914326225807</v>
      </c>
      <c r="L492" s="13">
        <v>769.66891510305516</v>
      </c>
      <c r="M492" s="13">
        <v>773.05303310470902</v>
      </c>
      <c r="N492" s="13">
        <v>771.68658426367722</v>
      </c>
      <c r="O492" s="13">
        <v>770.42748672000687</v>
      </c>
      <c r="P492" s="13">
        <v>766.24349193574983</v>
      </c>
      <c r="Q492" s="14">
        <v>764.39184174285606</v>
      </c>
      <c r="R492" s="14">
        <v>761.10025995632509</v>
      </c>
      <c r="S492" s="14">
        <v>762.25059087639124</v>
      </c>
      <c r="T492" s="14">
        <v>760.73418859060871</v>
      </c>
      <c r="U492" s="14">
        <v>745.86668728443738</v>
      </c>
      <c r="V492" s="14">
        <v>742.76779728417898</v>
      </c>
      <c r="W492" s="14">
        <v>743.75976568059184</v>
      </c>
      <c r="X492" s="14">
        <v>745.14701076491724</v>
      </c>
      <c r="Y492" s="14">
        <v>747.70892988988328</v>
      </c>
      <c r="Z492" s="14">
        <v>748.34689343413845</v>
      </c>
      <c r="AA492" s="14">
        <v>747.74713848733893</v>
      </c>
      <c r="AB492" s="14">
        <v>748.37081494030974</v>
      </c>
      <c r="AC492" s="14">
        <v>749.26072235911693</v>
      </c>
    </row>
    <row r="493" spans="1:29" s="14" customFormat="1">
      <c r="A493" s="1" t="s">
        <v>524</v>
      </c>
      <c r="B493" s="1" t="s">
        <v>553</v>
      </c>
      <c r="C493" s="1"/>
      <c r="D493" s="1" t="s">
        <v>683</v>
      </c>
      <c r="E493" s="1"/>
      <c r="F493" s="1">
        <v>223</v>
      </c>
      <c r="G493" s="1" t="s">
        <v>836</v>
      </c>
      <c r="H493" s="1" t="str">
        <f t="shared" si="8"/>
        <v>223종합평균단위전세가격</v>
      </c>
      <c r="I493" s="1" t="s">
        <v>872</v>
      </c>
      <c r="J493" s="13">
        <v>1139.9479698548232</v>
      </c>
      <c r="K493" s="13">
        <v>1141.1115536450657</v>
      </c>
      <c r="L493" s="13">
        <v>1147.6366258252142</v>
      </c>
      <c r="M493" s="13">
        <v>1155.4087626143591</v>
      </c>
      <c r="N493" s="13">
        <v>1151.4518744537802</v>
      </c>
      <c r="O493" s="13">
        <v>1148.5085096666976</v>
      </c>
      <c r="P493" s="13">
        <v>1141.3034620270096</v>
      </c>
      <c r="Q493" s="14">
        <v>1135.1652100016272</v>
      </c>
      <c r="R493" s="14">
        <v>1127.8981255136687</v>
      </c>
      <c r="S493" s="14">
        <v>1129.8497476645898</v>
      </c>
      <c r="T493" s="14">
        <v>1127.498055986186</v>
      </c>
      <c r="U493" s="14">
        <v>1122.3326572774376</v>
      </c>
      <c r="V493" s="14">
        <v>1118.5573283476151</v>
      </c>
      <c r="W493" s="14">
        <v>1122.1478541809822</v>
      </c>
      <c r="X493" s="14">
        <v>1123.9714563865455</v>
      </c>
      <c r="Y493" s="14">
        <v>1128.4137458468908</v>
      </c>
      <c r="Z493" s="14">
        <v>1130.6741194750502</v>
      </c>
      <c r="AA493" s="14">
        <v>1131.019842015902</v>
      </c>
      <c r="AB493" s="14">
        <v>1132.0456035508696</v>
      </c>
      <c r="AC493" s="14">
        <v>1134.3502747035693</v>
      </c>
    </row>
    <row r="494" spans="1:29" s="14" customFormat="1">
      <c r="A494" s="1" t="s">
        <v>524</v>
      </c>
      <c r="B494" s="1" t="s">
        <v>553</v>
      </c>
      <c r="C494" s="1"/>
      <c r="D494" s="1" t="s">
        <v>683</v>
      </c>
      <c r="E494" s="1" t="s">
        <v>684</v>
      </c>
      <c r="F494" s="1">
        <v>224</v>
      </c>
      <c r="G494" s="1" t="s">
        <v>836</v>
      </c>
      <c r="H494" s="1" t="str">
        <f t="shared" si="8"/>
        <v>224종합평균단위전세가격</v>
      </c>
      <c r="I494" s="1" t="s">
        <v>872</v>
      </c>
      <c r="J494" s="13">
        <v>1196.0280089656385</v>
      </c>
      <c r="K494" s="13">
        <v>1196.0280089656385</v>
      </c>
      <c r="L494" s="13">
        <v>1200.1066426682644</v>
      </c>
      <c r="M494" s="13">
        <v>1204.3560921772639</v>
      </c>
      <c r="N494" s="13">
        <v>1198.0696718970041</v>
      </c>
      <c r="O494" s="13">
        <v>1195.3382773462192</v>
      </c>
      <c r="P494" s="13">
        <v>1192.2634025227319</v>
      </c>
      <c r="Q494" s="14">
        <v>1188.9145916543455</v>
      </c>
      <c r="R494" s="14">
        <v>1189.5644005698252</v>
      </c>
      <c r="S494" s="14">
        <v>1193.1279041707037</v>
      </c>
      <c r="T494" s="14">
        <v>1196.240884628553</v>
      </c>
      <c r="U494" s="14">
        <v>1206.7594079565426</v>
      </c>
      <c r="V494" s="14">
        <v>1205.8156661897397</v>
      </c>
      <c r="W494" s="14">
        <v>1212.5838198865829</v>
      </c>
      <c r="X494" s="14">
        <v>1215.5259621555695</v>
      </c>
      <c r="Y494" s="14">
        <v>1221.8394318608466</v>
      </c>
      <c r="Z494" s="14">
        <v>1224.9637945528063</v>
      </c>
      <c r="AA494" s="14">
        <v>1225.6243449424815</v>
      </c>
      <c r="AB494" s="14">
        <v>1227.2430910098813</v>
      </c>
      <c r="AC494" s="14">
        <v>1229.1591060514718</v>
      </c>
    </row>
    <row r="495" spans="1:29" s="14" customFormat="1">
      <c r="A495" s="1" t="s">
        <v>524</v>
      </c>
      <c r="B495" s="1" t="s">
        <v>553</v>
      </c>
      <c r="C495" s="1"/>
      <c r="D495" s="1" t="s">
        <v>683</v>
      </c>
      <c r="E495" s="1" t="s">
        <v>685</v>
      </c>
      <c r="F495" s="1">
        <v>225</v>
      </c>
      <c r="G495" s="1" t="s">
        <v>836</v>
      </c>
      <c r="H495" s="1" t="str">
        <f t="shared" si="8"/>
        <v>225종합평균단위전세가격</v>
      </c>
      <c r="I495" s="1" t="s">
        <v>872</v>
      </c>
      <c r="J495" s="13">
        <v>1071.11550839251</v>
      </c>
      <c r="K495" s="13">
        <v>1073.7072712223883</v>
      </c>
      <c r="L495" s="13">
        <v>1083.2350942011103</v>
      </c>
      <c r="M495" s="13">
        <v>1095.3309661427081</v>
      </c>
      <c r="N495" s="13">
        <v>1094.2333382892825</v>
      </c>
      <c r="O495" s="13">
        <v>1091.0298019090192</v>
      </c>
      <c r="P495" s="13">
        <v>1078.7553933039783</v>
      </c>
      <c r="Q495" s="14">
        <v>1069.1933900832569</v>
      </c>
      <c r="R495" s="14">
        <v>1052.2091358369714</v>
      </c>
      <c r="S495" s="14">
        <v>1052.1823398279698</v>
      </c>
      <c r="T495" s="14">
        <v>1043.1233269674331</v>
      </c>
      <c r="U495" s="14">
        <v>1018.4772480208649</v>
      </c>
      <c r="V495" s="14">
        <v>1011.2187145226372</v>
      </c>
      <c r="W495" s="14">
        <v>1010.9003626653214</v>
      </c>
      <c r="X495" s="14">
        <v>1011.3480214036506</v>
      </c>
      <c r="Y495" s="14">
        <v>1013.4885263162428</v>
      </c>
      <c r="Z495" s="14">
        <v>1014.6860858825981</v>
      </c>
      <c r="AA495" s="14">
        <v>1014.6445309927547</v>
      </c>
      <c r="AB495" s="14">
        <v>1014.9408477628439</v>
      </c>
      <c r="AC495" s="14">
        <v>1017.7236142959132</v>
      </c>
    </row>
    <row r="496" spans="1:29" s="14" customFormat="1">
      <c r="A496" s="1" t="s">
        <v>524</v>
      </c>
      <c r="B496" s="1" t="s">
        <v>553</v>
      </c>
      <c r="C496" s="1"/>
      <c r="D496" s="1" t="s">
        <v>686</v>
      </c>
      <c r="E496" s="1"/>
      <c r="F496" s="1">
        <v>226</v>
      </c>
      <c r="G496" s="1" t="s">
        <v>836</v>
      </c>
      <c r="H496" s="1" t="str">
        <f t="shared" si="8"/>
        <v>226종합평균단위전세가격</v>
      </c>
      <c r="I496" s="1" t="s">
        <v>872</v>
      </c>
      <c r="J496" s="13">
        <v>728.29039041782573</v>
      </c>
      <c r="K496" s="13">
        <v>728.32668348354593</v>
      </c>
      <c r="L496" s="13">
        <v>732.79189853171488</v>
      </c>
      <c r="M496" s="13">
        <v>735.01735453947867</v>
      </c>
      <c r="N496" s="13">
        <v>735.7228796966449</v>
      </c>
      <c r="O496" s="13">
        <v>735.94439671673138</v>
      </c>
      <c r="P496" s="13">
        <v>730.09685058677394</v>
      </c>
      <c r="Q496" s="14">
        <v>728.58689434868495</v>
      </c>
      <c r="R496" s="14">
        <v>729.42641906215556</v>
      </c>
      <c r="S496" s="14">
        <v>734.51793139322569</v>
      </c>
      <c r="T496" s="14">
        <v>734.67228014718228</v>
      </c>
      <c r="U496" s="14">
        <v>760.58112770067123</v>
      </c>
      <c r="V496" s="14">
        <v>759.73882137476062</v>
      </c>
      <c r="W496" s="14">
        <v>761.04073295133742</v>
      </c>
      <c r="X496" s="14">
        <v>765.02501663502733</v>
      </c>
      <c r="Y496" s="14">
        <v>768.40776151852049</v>
      </c>
      <c r="Z496" s="14">
        <v>768.29066987228771</v>
      </c>
      <c r="AA496" s="14">
        <v>768.65222462313079</v>
      </c>
      <c r="AB496" s="14">
        <v>768.8840734512487</v>
      </c>
      <c r="AC496" s="14">
        <v>768.91940385060025</v>
      </c>
    </row>
    <row r="497" spans="1:29" s="14" customFormat="1">
      <c r="A497" s="1" t="s">
        <v>524</v>
      </c>
      <c r="B497" s="1" t="s">
        <v>553</v>
      </c>
      <c r="C497" s="1"/>
      <c r="D497" s="1" t="s">
        <v>687</v>
      </c>
      <c r="E497" s="1"/>
      <c r="F497" s="1">
        <v>227</v>
      </c>
      <c r="G497" s="1" t="s">
        <v>836</v>
      </c>
      <c r="H497" s="1" t="str">
        <f t="shared" si="8"/>
        <v>227종합평균단위전세가격</v>
      </c>
      <c r="I497" s="1" t="s">
        <v>872</v>
      </c>
      <c r="J497" s="13">
        <v>706.08290088867614</v>
      </c>
      <c r="K497" s="13">
        <v>706.08290088867614</v>
      </c>
      <c r="L497" s="13">
        <v>711.69203070035985</v>
      </c>
      <c r="M497" s="13">
        <v>712.54999780268008</v>
      </c>
      <c r="N497" s="13">
        <v>713.09678135100694</v>
      </c>
      <c r="O497" s="13">
        <v>711.57334979907262</v>
      </c>
      <c r="P497" s="13">
        <v>708.74660077566102</v>
      </c>
      <c r="Q497" s="14">
        <v>713.41782858707927</v>
      </c>
      <c r="R497" s="14">
        <v>705.398666086459</v>
      </c>
      <c r="S497" s="14">
        <v>704.39465479733474</v>
      </c>
      <c r="T497" s="14">
        <v>699.39626568160702</v>
      </c>
      <c r="U497" s="14">
        <v>693.87407640149888</v>
      </c>
      <c r="V497" s="14">
        <v>686.4573590694672</v>
      </c>
      <c r="W497" s="14">
        <v>681.66595801239669</v>
      </c>
      <c r="X497" s="14">
        <v>681.3408918716591</v>
      </c>
      <c r="Y497" s="14">
        <v>680.26700786651315</v>
      </c>
      <c r="Z497" s="14">
        <v>678.26528835419231</v>
      </c>
      <c r="AA497" s="14">
        <v>672.4043853793512</v>
      </c>
      <c r="AB497" s="14">
        <v>671.80168504192318</v>
      </c>
      <c r="AC497" s="14">
        <v>671.16890951224343</v>
      </c>
    </row>
    <row r="498" spans="1:29" s="14" customFormat="1">
      <c r="A498" s="1" t="s">
        <v>524</v>
      </c>
      <c r="B498" s="1" t="s">
        <v>553</v>
      </c>
      <c r="C498" s="1"/>
      <c r="D498" s="1" t="s">
        <v>688</v>
      </c>
      <c r="E498" s="1"/>
      <c r="F498" s="1">
        <v>228</v>
      </c>
      <c r="G498" s="1" t="s">
        <v>836</v>
      </c>
      <c r="H498" s="1" t="str">
        <f t="shared" si="8"/>
        <v>228종합평균단위전세가격</v>
      </c>
      <c r="I498" s="1" t="s">
        <v>872</v>
      </c>
      <c r="J498" s="13">
        <v>333.78288988962515</v>
      </c>
      <c r="K498" s="13">
        <v>334.58791933476095</v>
      </c>
      <c r="L498" s="13">
        <v>337.49381121099435</v>
      </c>
      <c r="M498" s="13">
        <v>337.49381121099435</v>
      </c>
      <c r="N498" s="13">
        <v>333.34755105832778</v>
      </c>
      <c r="O498" s="13">
        <v>332.31166758113085</v>
      </c>
      <c r="P498" s="13">
        <v>330.74585731365369</v>
      </c>
      <c r="Q498" s="14">
        <v>331.18884934463927</v>
      </c>
      <c r="R498" s="14">
        <v>335.05871409248829</v>
      </c>
      <c r="S498" s="14">
        <v>334.85826216336557</v>
      </c>
      <c r="T498" s="14">
        <v>334.36510257659273</v>
      </c>
      <c r="U498" s="14">
        <v>366.75352371014242</v>
      </c>
      <c r="V498" s="14">
        <v>365.57421040801773</v>
      </c>
      <c r="W498" s="14">
        <v>364.67022619412313</v>
      </c>
      <c r="X498" s="14">
        <v>363.88356862537182</v>
      </c>
      <c r="Y498" s="14">
        <v>365.84682696013545</v>
      </c>
      <c r="Z498" s="14">
        <v>366.79812680368263</v>
      </c>
      <c r="AA498" s="14">
        <v>368.43851902977599</v>
      </c>
      <c r="AB498" s="14">
        <v>369.28918310301856</v>
      </c>
      <c r="AC498" s="14">
        <v>369.96384860487052</v>
      </c>
    </row>
    <row r="499" spans="1:29" s="14" customFormat="1">
      <c r="A499" s="1" t="s">
        <v>524</v>
      </c>
      <c r="B499" s="1" t="s">
        <v>553</v>
      </c>
      <c r="C499" s="1"/>
      <c r="D499" s="1" t="s">
        <v>689</v>
      </c>
      <c r="E499" s="1"/>
      <c r="F499" s="1">
        <v>229</v>
      </c>
      <c r="G499" s="1" t="s">
        <v>836</v>
      </c>
      <c r="H499" s="1" t="str">
        <f t="shared" si="8"/>
        <v>229종합평균단위전세가격</v>
      </c>
      <c r="I499" s="1" t="s">
        <v>872</v>
      </c>
      <c r="J499" s="13">
        <v>274.32566034383746</v>
      </c>
      <c r="K499" s="13">
        <v>274.32566034383746</v>
      </c>
      <c r="L499" s="13">
        <v>274.73177480228151</v>
      </c>
      <c r="M499" s="13">
        <v>274.86608214807984</v>
      </c>
      <c r="N499" s="13">
        <v>278.94162101060965</v>
      </c>
      <c r="O499" s="13">
        <v>281.40591771714941</v>
      </c>
      <c r="P499" s="13">
        <v>289.09897915186741</v>
      </c>
      <c r="Q499" s="14">
        <v>297.9876833241961</v>
      </c>
      <c r="R499" s="14">
        <v>305.44133845392349</v>
      </c>
      <c r="S499" s="14">
        <v>308.98462260434991</v>
      </c>
      <c r="T499" s="14">
        <v>312.97077729388201</v>
      </c>
      <c r="U499" s="14">
        <v>315.4929426893969</v>
      </c>
      <c r="V499" s="14">
        <v>315.42704932740645</v>
      </c>
      <c r="W499" s="14">
        <v>315.99663492848254</v>
      </c>
      <c r="X499" s="14">
        <v>316.63250902728976</v>
      </c>
      <c r="Y499" s="14">
        <v>317.52299874893464</v>
      </c>
      <c r="Z499" s="14">
        <v>318.75764023715607</v>
      </c>
      <c r="AA499" s="14">
        <v>318.43661620965077</v>
      </c>
      <c r="AB499" s="14">
        <v>318.34464661341457</v>
      </c>
      <c r="AC499" s="14">
        <v>320.90016598108258</v>
      </c>
    </row>
    <row r="500" spans="1:29" s="14" customFormat="1">
      <c r="A500" s="1" t="s">
        <v>524</v>
      </c>
      <c r="B500" s="1" t="s">
        <v>553</v>
      </c>
      <c r="C500" s="1"/>
      <c r="D500" s="1" t="s">
        <v>690</v>
      </c>
      <c r="E500" s="1"/>
      <c r="F500" s="1">
        <v>230</v>
      </c>
      <c r="G500" s="1" t="s">
        <v>836</v>
      </c>
      <c r="H500" s="1" t="str">
        <f t="shared" si="8"/>
        <v>230종합평균단위전세가격</v>
      </c>
      <c r="I500" s="1" t="s">
        <v>872</v>
      </c>
      <c r="J500" s="13">
        <v>179.39791741345627</v>
      </c>
      <c r="K500" s="13">
        <v>179.91004748198267</v>
      </c>
      <c r="L500" s="13">
        <v>180.11268351849156</v>
      </c>
      <c r="M500" s="13">
        <v>180.66347616966021</v>
      </c>
      <c r="N500" s="13">
        <v>180.66347616966021</v>
      </c>
      <c r="O500" s="13">
        <v>180.76460604122298</v>
      </c>
      <c r="P500" s="13">
        <v>176.48739389254922</v>
      </c>
      <c r="Q500" s="14">
        <v>175.30036935093304</v>
      </c>
      <c r="R500" s="14">
        <v>175.30036935093304</v>
      </c>
      <c r="S500" s="14">
        <v>176.23815891999956</v>
      </c>
      <c r="T500" s="14">
        <v>176.23815891999956</v>
      </c>
      <c r="U500" s="14">
        <v>174.58177666400789</v>
      </c>
      <c r="V500" s="14">
        <v>170.7011681295771</v>
      </c>
      <c r="W500" s="14">
        <v>171.38299836613132</v>
      </c>
      <c r="X500" s="14">
        <v>172.33768974745456</v>
      </c>
      <c r="Y500" s="14">
        <v>175.68595765361687</v>
      </c>
      <c r="Z500" s="14">
        <v>176.33726253456157</v>
      </c>
      <c r="AA500" s="14">
        <v>176.17826672199735</v>
      </c>
      <c r="AB500" s="14">
        <v>176.29974675096227</v>
      </c>
      <c r="AC500" s="14">
        <v>176.29043268090081</v>
      </c>
    </row>
    <row r="501" spans="1:29" s="14" customFormat="1">
      <c r="A501" s="1" t="s">
        <v>524</v>
      </c>
      <c r="B501" s="1" t="s">
        <v>554</v>
      </c>
      <c r="C501" s="1"/>
      <c r="D501" s="1"/>
      <c r="E501" s="1"/>
      <c r="F501" s="1">
        <v>231</v>
      </c>
      <c r="G501" s="1" t="s">
        <v>836</v>
      </c>
      <c r="H501" s="1" t="str">
        <f t="shared" si="8"/>
        <v>231종합평균단위전세가격</v>
      </c>
      <c r="I501" s="1" t="s">
        <v>872</v>
      </c>
      <c r="J501" s="13">
        <v>515.76591034788146</v>
      </c>
      <c r="K501" s="13">
        <v>517.16189387749796</v>
      </c>
      <c r="L501" s="13">
        <v>512.69757435003089</v>
      </c>
      <c r="M501" s="13">
        <v>516.02437555869676</v>
      </c>
      <c r="N501" s="13">
        <v>517.9148568294014</v>
      </c>
      <c r="O501" s="13">
        <v>520.80363227816736</v>
      </c>
      <c r="P501" s="13">
        <v>520.47194313139209</v>
      </c>
      <c r="Q501" s="14">
        <v>521.48713353878645</v>
      </c>
      <c r="R501" s="14">
        <v>521.78902485923652</v>
      </c>
      <c r="S501" s="14">
        <v>522.50093558672461</v>
      </c>
      <c r="T501" s="14">
        <v>523.3326096428915</v>
      </c>
      <c r="U501" s="14">
        <v>529.851108556746</v>
      </c>
      <c r="V501" s="14">
        <v>529.9929197867159</v>
      </c>
      <c r="W501" s="14">
        <v>530.34116981689999</v>
      </c>
      <c r="X501" s="14">
        <v>531.28157855365964</v>
      </c>
      <c r="Y501" s="14">
        <v>532.45092589612932</v>
      </c>
      <c r="Z501" s="14">
        <v>532.25464823054358</v>
      </c>
      <c r="AA501" s="14">
        <v>532.1257940775497</v>
      </c>
      <c r="AB501" s="14">
        <v>531.09573502833348</v>
      </c>
      <c r="AC501" s="14">
        <v>530.60799412613358</v>
      </c>
    </row>
    <row r="502" spans="1:29" s="14" customFormat="1">
      <c r="A502" s="1" t="s">
        <v>524</v>
      </c>
      <c r="B502" s="1" t="s">
        <v>554</v>
      </c>
      <c r="C502" s="1"/>
      <c r="D502" s="1" t="s">
        <v>691</v>
      </c>
      <c r="E502" s="1"/>
      <c r="F502" s="1">
        <v>232</v>
      </c>
      <c r="G502" s="1" t="s">
        <v>836</v>
      </c>
      <c r="H502" s="1" t="str">
        <f t="shared" si="8"/>
        <v>232종합평균단위전세가격</v>
      </c>
      <c r="I502" s="1" t="s">
        <v>872</v>
      </c>
      <c r="J502" s="13">
        <v>776.62064387805742</v>
      </c>
      <c r="K502" s="13">
        <v>785.32098713929781</v>
      </c>
      <c r="L502" s="13">
        <v>765.64568308658488</v>
      </c>
      <c r="M502" s="13">
        <v>782.52025050835846</v>
      </c>
      <c r="N502" s="13">
        <v>790.21491906699794</v>
      </c>
      <c r="O502" s="13">
        <v>804.95383552000408</v>
      </c>
      <c r="P502" s="13">
        <v>801.90657709222489</v>
      </c>
      <c r="Q502" s="14">
        <v>805.21177763046603</v>
      </c>
      <c r="R502" s="14">
        <v>806.93286395588473</v>
      </c>
      <c r="S502" s="14">
        <v>808.28476823327219</v>
      </c>
      <c r="T502" s="14">
        <v>811.42669213855652</v>
      </c>
      <c r="U502" s="14">
        <v>812.3284061049261</v>
      </c>
      <c r="V502" s="14">
        <v>810.36058404838695</v>
      </c>
      <c r="W502" s="14">
        <v>808.36008824218391</v>
      </c>
      <c r="X502" s="14">
        <v>808.01423741425663</v>
      </c>
      <c r="Y502" s="14">
        <v>811.70585530637777</v>
      </c>
      <c r="Z502" s="14">
        <v>811.00434429931545</v>
      </c>
      <c r="AA502" s="14">
        <v>810.78828037056758</v>
      </c>
      <c r="AB502" s="14">
        <v>806.79105894076713</v>
      </c>
      <c r="AC502" s="14">
        <v>805.0219531826682</v>
      </c>
    </row>
    <row r="503" spans="1:29" s="14" customFormat="1">
      <c r="A503" s="1" t="s">
        <v>524</v>
      </c>
      <c r="B503" s="1" t="s">
        <v>554</v>
      </c>
      <c r="C503" s="1"/>
      <c r="D503" s="1" t="s">
        <v>692</v>
      </c>
      <c r="E503" s="1"/>
      <c r="F503" s="1">
        <v>233</v>
      </c>
      <c r="G503" s="1" t="s">
        <v>836</v>
      </c>
      <c r="H503" s="1" t="str">
        <f t="shared" si="8"/>
        <v>233종합평균단위전세가격</v>
      </c>
      <c r="I503" s="1" t="s">
        <v>872</v>
      </c>
      <c r="J503" s="13">
        <v>557.8854281170735</v>
      </c>
      <c r="K503" s="13">
        <v>558.76525699148908</v>
      </c>
      <c r="L503" s="13">
        <v>560.6201173778411</v>
      </c>
      <c r="M503" s="13">
        <v>560.6201173778411</v>
      </c>
      <c r="N503" s="13">
        <v>561.25940373888272</v>
      </c>
      <c r="O503" s="13">
        <v>561.71867963406817</v>
      </c>
      <c r="P503" s="13">
        <v>561.71867963406817</v>
      </c>
      <c r="Q503" s="14">
        <v>561.71867963406817</v>
      </c>
      <c r="R503" s="14">
        <v>561.71867963406817</v>
      </c>
      <c r="S503" s="14">
        <v>561.71867963406817</v>
      </c>
      <c r="T503" s="14">
        <v>561.73371812470782</v>
      </c>
      <c r="U503" s="14">
        <v>566.16190000704864</v>
      </c>
      <c r="V503" s="14">
        <v>566.24797054487624</v>
      </c>
      <c r="W503" s="14">
        <v>569.73992794360959</v>
      </c>
      <c r="X503" s="14">
        <v>572.7356038630802</v>
      </c>
      <c r="Y503" s="14">
        <v>575.3954619916351</v>
      </c>
      <c r="Z503" s="14">
        <v>575.33605494548488</v>
      </c>
      <c r="AA503" s="14">
        <v>575.44081345582435</v>
      </c>
      <c r="AB503" s="14">
        <v>577.40952293864405</v>
      </c>
      <c r="AC503" s="14">
        <v>578.33400201858922</v>
      </c>
    </row>
    <row r="504" spans="1:29" s="14" customFormat="1">
      <c r="A504" s="1" t="s">
        <v>524</v>
      </c>
      <c r="B504" s="1" t="s">
        <v>554</v>
      </c>
      <c r="C504" s="1"/>
      <c r="D504" s="1" t="s">
        <v>693</v>
      </c>
      <c r="E504" s="1"/>
      <c r="F504" s="1">
        <v>234</v>
      </c>
      <c r="G504" s="1" t="s">
        <v>836</v>
      </c>
      <c r="H504" s="1" t="str">
        <f t="shared" si="8"/>
        <v>234종합평균단위전세가격</v>
      </c>
      <c r="I504" s="1" t="s">
        <v>872</v>
      </c>
      <c r="J504" s="13">
        <v>701.81784574916526</v>
      </c>
      <c r="K504" s="13">
        <v>701.81784574916526</v>
      </c>
      <c r="L504" s="13">
        <v>701.94815291447151</v>
      </c>
      <c r="M504" s="13">
        <v>701.94815291447151</v>
      </c>
      <c r="N504" s="13">
        <v>702.19621633555425</v>
      </c>
      <c r="O504" s="13">
        <v>702.35718856758103</v>
      </c>
      <c r="P504" s="13">
        <v>702.35718856758103</v>
      </c>
      <c r="Q504" s="14">
        <v>702.35718856758103</v>
      </c>
      <c r="R504" s="14">
        <v>702.41121962020134</v>
      </c>
      <c r="S504" s="14">
        <v>702.4234923766337</v>
      </c>
      <c r="T504" s="14">
        <v>702.4234923766337</v>
      </c>
      <c r="U504" s="14">
        <v>720.94104151816839</v>
      </c>
      <c r="V504" s="14">
        <v>721.00467627042644</v>
      </c>
      <c r="W504" s="14">
        <v>719.86348599354096</v>
      </c>
      <c r="X504" s="14">
        <v>720.24055449763068</v>
      </c>
      <c r="Y504" s="14">
        <v>719.78082665298552</v>
      </c>
      <c r="Z504" s="14">
        <v>720.28802313450069</v>
      </c>
      <c r="AA504" s="14">
        <v>720.06835447289336</v>
      </c>
      <c r="AB504" s="14">
        <v>721.31427226177766</v>
      </c>
      <c r="AC504" s="14">
        <v>721.544246928132</v>
      </c>
    </row>
    <row r="505" spans="1:29" s="14" customFormat="1">
      <c r="A505" s="1" t="s">
        <v>524</v>
      </c>
      <c r="B505" s="1" t="s">
        <v>554</v>
      </c>
      <c r="C505" s="1"/>
      <c r="D505" s="1" t="s">
        <v>694</v>
      </c>
      <c r="E505" s="1"/>
      <c r="F505" s="1">
        <v>235</v>
      </c>
      <c r="G505" s="1" t="s">
        <v>836</v>
      </c>
      <c r="H505" s="1" t="str">
        <f t="shared" si="8"/>
        <v>235종합평균단위전세가격</v>
      </c>
      <c r="I505" s="1" t="s">
        <v>872</v>
      </c>
      <c r="J505" s="13">
        <v>171.83659967855874</v>
      </c>
      <c r="K505" s="13">
        <v>170.58800407823648</v>
      </c>
      <c r="L505" s="13">
        <v>170.68990424500882</v>
      </c>
      <c r="M505" s="13">
        <v>171.86215101116471</v>
      </c>
      <c r="N505" s="13">
        <v>172.73225252373265</v>
      </c>
      <c r="O505" s="13">
        <v>173.80507944870789</v>
      </c>
      <c r="P505" s="13">
        <v>176.03800547168217</v>
      </c>
      <c r="Q505" s="14">
        <v>179.56765110783067</v>
      </c>
      <c r="R505" s="14">
        <v>180.00451693918842</v>
      </c>
      <c r="S505" s="14">
        <v>182.01801249885111</v>
      </c>
      <c r="T505" s="14">
        <v>182.01801249885111</v>
      </c>
      <c r="U505" s="14">
        <v>186.21641459475836</v>
      </c>
      <c r="V505" s="14">
        <v>186.08113629715228</v>
      </c>
      <c r="W505" s="14">
        <v>187.09219256284788</v>
      </c>
      <c r="X505" s="14">
        <v>187.47594368349692</v>
      </c>
      <c r="Y505" s="14">
        <v>188.89679968730977</v>
      </c>
      <c r="Z505" s="14">
        <v>189.87622733518072</v>
      </c>
      <c r="AA505" s="14">
        <v>190.67667001512811</v>
      </c>
      <c r="AB505" s="14">
        <v>190.94809700495574</v>
      </c>
      <c r="AC505" s="14">
        <v>190.93238243628352</v>
      </c>
    </row>
    <row r="506" spans="1:29" s="14" customFormat="1">
      <c r="A506" s="1" t="s">
        <v>524</v>
      </c>
      <c r="B506" s="1" t="s">
        <v>554</v>
      </c>
      <c r="C506" s="1"/>
      <c r="D506" s="1" t="s">
        <v>695</v>
      </c>
      <c r="E506" s="1"/>
      <c r="F506" s="1">
        <v>236</v>
      </c>
      <c r="G506" s="1" t="s">
        <v>836</v>
      </c>
      <c r="H506" s="1" t="str">
        <f t="shared" si="8"/>
        <v>236종합평균단위전세가격</v>
      </c>
      <c r="I506" s="1" t="s">
        <v>872</v>
      </c>
      <c r="J506" s="13">
        <v>615.46631112497539</v>
      </c>
      <c r="K506" s="13">
        <v>615.46631112497539</v>
      </c>
      <c r="L506" s="13">
        <v>615.58922681452452</v>
      </c>
      <c r="M506" s="13">
        <v>615.58922681452452</v>
      </c>
      <c r="N506" s="13">
        <v>615.58922681452452</v>
      </c>
      <c r="O506" s="13">
        <v>615.58922681452452</v>
      </c>
      <c r="P506" s="13">
        <v>615.58922681452452</v>
      </c>
      <c r="Q506" s="14">
        <v>615.97906575147329</v>
      </c>
      <c r="R506" s="14">
        <v>616.07974543688306</v>
      </c>
      <c r="S506" s="14">
        <v>616.41088441264947</v>
      </c>
      <c r="T506" s="14">
        <v>617.27591459569226</v>
      </c>
      <c r="U506" s="14">
        <v>608.29699466119303</v>
      </c>
      <c r="V506" s="14">
        <v>612.76779741694679</v>
      </c>
      <c r="W506" s="14">
        <v>613.65738458194608</v>
      </c>
      <c r="X506" s="14">
        <v>615.38004724853397</v>
      </c>
      <c r="Y506" s="14">
        <v>615.77455652750655</v>
      </c>
      <c r="Z506" s="14">
        <v>615.77986149336118</v>
      </c>
      <c r="AA506" s="14">
        <v>615.85397539607993</v>
      </c>
      <c r="AB506" s="14">
        <v>616.48067873585342</v>
      </c>
      <c r="AC506" s="14">
        <v>618.15759550162579</v>
      </c>
    </row>
    <row r="507" spans="1:29" s="14" customFormat="1">
      <c r="A507" s="1" t="s">
        <v>524</v>
      </c>
      <c r="B507" s="1" t="s">
        <v>554</v>
      </c>
      <c r="C507" s="1"/>
      <c r="D507" s="1" t="s">
        <v>696</v>
      </c>
      <c r="E507" s="1"/>
      <c r="F507" s="1">
        <v>237</v>
      </c>
      <c r="G507" s="1" t="s">
        <v>836</v>
      </c>
      <c r="H507" s="1" t="str">
        <f t="shared" si="8"/>
        <v>237종합평균단위전세가격</v>
      </c>
      <c r="I507" s="1" t="s">
        <v>872</v>
      </c>
      <c r="J507" s="13">
        <v>365.83881439091829</v>
      </c>
      <c r="K507" s="13">
        <v>358.59826263451396</v>
      </c>
      <c r="L507" s="13">
        <v>331.08731997214227</v>
      </c>
      <c r="M507" s="13">
        <v>333.45288574223281</v>
      </c>
      <c r="N507" s="13">
        <v>333.43752588194099</v>
      </c>
      <c r="O507" s="13">
        <v>333.62948978167981</v>
      </c>
      <c r="P507" s="13">
        <v>334.56209651120412</v>
      </c>
      <c r="Q507" s="14">
        <v>334.2508413743023</v>
      </c>
      <c r="R507" s="14">
        <v>332.9396664631455</v>
      </c>
      <c r="S507" s="14">
        <v>336.14766175416332</v>
      </c>
      <c r="T507" s="14">
        <v>339.17246569142804</v>
      </c>
      <c r="U507" s="14">
        <v>342.77353714979404</v>
      </c>
      <c r="V507" s="14">
        <v>342.74289149013885</v>
      </c>
      <c r="W507" s="14">
        <v>342.15317038554849</v>
      </c>
      <c r="X507" s="14">
        <v>342.79198953709277</v>
      </c>
      <c r="Y507" s="14">
        <v>342.54159045728392</v>
      </c>
      <c r="Z507" s="14">
        <v>336.94646044271042</v>
      </c>
      <c r="AA507" s="14">
        <v>334.34619016919817</v>
      </c>
      <c r="AB507" s="14">
        <v>316.04197764922162</v>
      </c>
      <c r="AC507" s="14">
        <v>306.69320939845085</v>
      </c>
    </row>
    <row r="508" spans="1:29" s="14" customFormat="1">
      <c r="A508" s="1" t="s">
        <v>524</v>
      </c>
      <c r="B508" s="1" t="s">
        <v>555</v>
      </c>
      <c r="C508" s="1"/>
      <c r="D508" s="1"/>
      <c r="E508" s="1"/>
      <c r="F508" s="1">
        <v>238</v>
      </c>
      <c r="G508" s="1" t="s">
        <v>836</v>
      </c>
      <c r="H508" s="1" t="str">
        <f t="shared" si="8"/>
        <v>238종합평균단위전세가격</v>
      </c>
      <c r="I508" s="1" t="s">
        <v>872</v>
      </c>
      <c r="J508" s="13">
        <v>625.60020370148493</v>
      </c>
      <c r="K508" s="13">
        <v>628.03537251956163</v>
      </c>
      <c r="L508" s="13">
        <v>632.5957132231548</v>
      </c>
      <c r="M508" s="13">
        <v>635.38731399745996</v>
      </c>
      <c r="N508" s="13">
        <v>638.16145536058787</v>
      </c>
      <c r="O508" s="13">
        <v>640.47912572654946</v>
      </c>
      <c r="P508" s="13">
        <v>643.65483996048204</v>
      </c>
      <c r="Q508" s="14">
        <v>647.82277922144056</v>
      </c>
      <c r="R508" s="14">
        <v>654.0461818454919</v>
      </c>
      <c r="S508" s="14">
        <v>659.3723832431175</v>
      </c>
      <c r="T508" s="14">
        <v>663.90824590021805</v>
      </c>
      <c r="U508" s="14">
        <v>672.14520611410751</v>
      </c>
      <c r="V508" s="14">
        <v>677.45365134576002</v>
      </c>
      <c r="W508" s="14">
        <v>681.44478499598654</v>
      </c>
      <c r="X508" s="14">
        <v>686.30277002573087</v>
      </c>
      <c r="Y508" s="14">
        <v>691.50870596606592</v>
      </c>
      <c r="Z508" s="14">
        <v>696.78180328312123</v>
      </c>
      <c r="AA508" s="14">
        <v>700.98864310840543</v>
      </c>
      <c r="AB508" s="14">
        <v>708.49114861842963</v>
      </c>
      <c r="AC508" s="14">
        <v>711.94828078957357</v>
      </c>
    </row>
    <row r="509" spans="1:29" s="14" customFormat="1">
      <c r="A509" s="1" t="s">
        <v>524</v>
      </c>
      <c r="B509" s="1" t="s">
        <v>555</v>
      </c>
      <c r="C509" s="1"/>
      <c r="D509" s="1" t="s">
        <v>697</v>
      </c>
      <c r="E509" s="1"/>
      <c r="F509" s="1">
        <v>239</v>
      </c>
      <c r="G509" s="1" t="s">
        <v>836</v>
      </c>
      <c r="H509" s="1" t="str">
        <f t="shared" si="8"/>
        <v>239종합평균단위전세가격</v>
      </c>
      <c r="I509" s="1" t="s">
        <v>872</v>
      </c>
      <c r="J509" s="13">
        <v>563.58825412267117</v>
      </c>
      <c r="K509" s="13">
        <v>564.95402123602844</v>
      </c>
      <c r="L509" s="13">
        <v>570.02832898447696</v>
      </c>
      <c r="M509" s="13">
        <v>575.01854307088422</v>
      </c>
      <c r="N509" s="13">
        <v>576.954413120445</v>
      </c>
      <c r="O509" s="13">
        <v>579.95859368202218</v>
      </c>
      <c r="P509" s="13">
        <v>580.57509103340817</v>
      </c>
      <c r="Q509" s="14">
        <v>585.9017258765017</v>
      </c>
      <c r="R509" s="14">
        <v>590.44949613731001</v>
      </c>
      <c r="S509" s="14">
        <v>596.34336071919256</v>
      </c>
      <c r="T509" s="14">
        <v>597.27887792956801</v>
      </c>
      <c r="U509" s="14">
        <v>604.61619778428951</v>
      </c>
      <c r="V509" s="14">
        <v>609.2142173438848</v>
      </c>
      <c r="W509" s="14">
        <v>613.24540819903075</v>
      </c>
      <c r="X509" s="14">
        <v>615.95879126018747</v>
      </c>
      <c r="Y509" s="14">
        <v>623.92078431583957</v>
      </c>
      <c r="Z509" s="14">
        <v>630.738013209717</v>
      </c>
      <c r="AA509" s="14">
        <v>637.18588728178906</v>
      </c>
      <c r="AB509" s="14">
        <v>644.31364565116507</v>
      </c>
      <c r="AC509" s="14">
        <v>645.75472671035425</v>
      </c>
    </row>
    <row r="510" spans="1:29" s="14" customFormat="1">
      <c r="A510" s="1" t="s">
        <v>524</v>
      </c>
      <c r="B510" s="1" t="s">
        <v>555</v>
      </c>
      <c r="C510" s="1"/>
      <c r="D510" s="1" t="s">
        <v>698</v>
      </c>
      <c r="E510" s="1"/>
      <c r="F510" s="1">
        <v>240</v>
      </c>
      <c r="G510" s="1" t="s">
        <v>836</v>
      </c>
      <c r="H510" s="1" t="str">
        <f t="shared" si="8"/>
        <v>240종합평균단위전세가격</v>
      </c>
      <c r="I510" s="1" t="s">
        <v>872</v>
      </c>
      <c r="J510" s="13">
        <v>865.35333718355866</v>
      </c>
      <c r="K510" s="13">
        <v>867.86323643962714</v>
      </c>
      <c r="L510" s="13">
        <v>879.14294218836062</v>
      </c>
      <c r="M510" s="13">
        <v>882.81377117273348</v>
      </c>
      <c r="N510" s="13">
        <v>885.51615892781729</v>
      </c>
      <c r="O510" s="13">
        <v>887.37818673308493</v>
      </c>
      <c r="P510" s="13">
        <v>895.41985487711861</v>
      </c>
      <c r="Q510" s="14">
        <v>896.50591761381031</v>
      </c>
      <c r="R510" s="14">
        <v>906.93401993065186</v>
      </c>
      <c r="S510" s="14">
        <v>908.58680047025507</v>
      </c>
      <c r="T510" s="14">
        <v>910.84553651591386</v>
      </c>
      <c r="U510" s="14">
        <v>919.93321363918005</v>
      </c>
      <c r="V510" s="14">
        <v>926.40671412514791</v>
      </c>
      <c r="W510" s="14">
        <v>939.19984595576204</v>
      </c>
      <c r="X510" s="14">
        <v>951.89084404970311</v>
      </c>
      <c r="Y510" s="14">
        <v>960.83813651548837</v>
      </c>
      <c r="Z510" s="14">
        <v>974.50063071775799</v>
      </c>
      <c r="AA510" s="14">
        <v>985.62639014772662</v>
      </c>
      <c r="AB510" s="14">
        <v>1003.5379313190028</v>
      </c>
      <c r="AC510" s="14">
        <v>1007.8551997779804</v>
      </c>
    </row>
    <row r="511" spans="1:29" s="14" customFormat="1">
      <c r="A511" s="1" t="s">
        <v>524</v>
      </c>
      <c r="B511" s="1" t="s">
        <v>555</v>
      </c>
      <c r="C511" s="1"/>
      <c r="D511" s="1" t="s">
        <v>699</v>
      </c>
      <c r="E511" s="1"/>
      <c r="F511" s="1">
        <v>241</v>
      </c>
      <c r="G511" s="1" t="s">
        <v>836</v>
      </c>
      <c r="H511" s="1" t="str">
        <f t="shared" si="8"/>
        <v>241종합평균단위전세가격</v>
      </c>
      <c r="I511" s="1" t="s">
        <v>872</v>
      </c>
      <c r="J511" s="13">
        <v>892.64342996626078</v>
      </c>
      <c r="K511" s="13">
        <v>895.19174331601869</v>
      </c>
      <c r="L511" s="13">
        <v>897.83112473204733</v>
      </c>
      <c r="M511" s="13">
        <v>901.4731377971649</v>
      </c>
      <c r="N511" s="13">
        <v>906.0244912904343</v>
      </c>
      <c r="O511" s="13">
        <v>909.3791139969685</v>
      </c>
      <c r="P511" s="13">
        <v>914.61536066736403</v>
      </c>
      <c r="Q511" s="14">
        <v>921.28668646689016</v>
      </c>
      <c r="R511" s="14">
        <v>933.35801740884369</v>
      </c>
      <c r="S511" s="14">
        <v>945.5293814784784</v>
      </c>
      <c r="T511" s="14">
        <v>957.06634029821885</v>
      </c>
      <c r="U511" s="14">
        <v>966.1117254862346</v>
      </c>
      <c r="V511" s="14">
        <v>981.71687493572301</v>
      </c>
      <c r="W511" s="14">
        <v>986.60626593407324</v>
      </c>
      <c r="X511" s="14">
        <v>995.39678186951039</v>
      </c>
      <c r="Y511" s="14">
        <v>1002.8380606394232</v>
      </c>
      <c r="Z511" s="14">
        <v>1008.5732602546367</v>
      </c>
      <c r="AA511" s="14">
        <v>1013.3624677810183</v>
      </c>
      <c r="AB511" s="14">
        <v>1024.4649982209096</v>
      </c>
      <c r="AC511" s="14">
        <v>1029.7171619977739</v>
      </c>
    </row>
    <row r="512" spans="1:29" s="14" customFormat="1">
      <c r="A512" s="1" t="s">
        <v>524</v>
      </c>
      <c r="B512" s="1" t="s">
        <v>555</v>
      </c>
      <c r="C512" s="1"/>
      <c r="D512" s="1" t="s">
        <v>699</v>
      </c>
      <c r="E512" s="1" t="s">
        <v>631</v>
      </c>
      <c r="F512" s="1">
        <v>242</v>
      </c>
      <c r="G512" s="1" t="s">
        <v>836</v>
      </c>
      <c r="H512" s="1" t="str">
        <f t="shared" si="8"/>
        <v>242종합평균단위전세가격</v>
      </c>
      <c r="I512" s="1" t="s">
        <v>872</v>
      </c>
      <c r="J512" s="13">
        <v>717.08345786559494</v>
      </c>
      <c r="K512" s="13">
        <v>720.13167423274854</v>
      </c>
      <c r="L512" s="13">
        <v>725.46100651008396</v>
      </c>
      <c r="M512" s="13">
        <v>728.93376964157881</v>
      </c>
      <c r="N512" s="13">
        <v>731.72753055128771</v>
      </c>
      <c r="O512" s="13">
        <v>737.61715554786144</v>
      </c>
      <c r="P512" s="13">
        <v>741.12754140288371</v>
      </c>
      <c r="Q512" s="14">
        <v>746.2936210042061</v>
      </c>
      <c r="R512" s="14">
        <v>748.91220038562403</v>
      </c>
      <c r="S512" s="14">
        <v>753.80846819747194</v>
      </c>
      <c r="T512" s="14">
        <v>758.04480909027473</v>
      </c>
      <c r="U512" s="14">
        <v>767.59082375492267</v>
      </c>
      <c r="V512" s="14">
        <v>776.50637003186637</v>
      </c>
      <c r="W512" s="14">
        <v>778.51128933072937</v>
      </c>
      <c r="X512" s="14">
        <v>784.35855118451002</v>
      </c>
      <c r="Y512" s="14">
        <v>792.43308353349096</v>
      </c>
      <c r="Z512" s="14">
        <v>796.87785227931033</v>
      </c>
      <c r="AA512" s="14">
        <v>801.43219446269529</v>
      </c>
      <c r="AB512" s="14">
        <v>811.0593506885175</v>
      </c>
      <c r="AC512" s="14">
        <v>816.91706467539359</v>
      </c>
    </row>
    <row r="513" spans="1:29" s="14" customFormat="1">
      <c r="A513" s="1" t="s">
        <v>524</v>
      </c>
      <c r="B513" s="1" t="s">
        <v>555</v>
      </c>
      <c r="C513" s="1"/>
      <c r="D513" s="1" t="s">
        <v>699</v>
      </c>
      <c r="E513" s="1" t="s">
        <v>645</v>
      </c>
      <c r="F513" s="1">
        <v>243</v>
      </c>
      <c r="G513" s="1" t="s">
        <v>836</v>
      </c>
      <c r="H513" s="1" t="str">
        <f t="shared" si="8"/>
        <v>243종합평균단위전세가격</v>
      </c>
      <c r="I513" s="1" t="s">
        <v>872</v>
      </c>
      <c r="J513" s="13">
        <v>1102.3419652844998</v>
      </c>
      <c r="K513" s="13">
        <v>1104.2931668365352</v>
      </c>
      <c r="L513" s="13">
        <v>1103.7195222481478</v>
      </c>
      <c r="M513" s="13">
        <v>1107.5636967898176</v>
      </c>
      <c r="N513" s="13">
        <v>1114.2144160214661</v>
      </c>
      <c r="O513" s="13">
        <v>1114.5410918623847</v>
      </c>
      <c r="P513" s="13">
        <v>1121.8388020931607</v>
      </c>
      <c r="Q513" s="14">
        <v>1130.3080771591387</v>
      </c>
      <c r="R513" s="14">
        <v>1153.6702970961921</v>
      </c>
      <c r="S513" s="14">
        <v>1174.5314382904346</v>
      </c>
      <c r="T513" s="14">
        <v>1194.7886587272085</v>
      </c>
      <c r="U513" s="14">
        <v>1197.3874345572824</v>
      </c>
      <c r="V513" s="14">
        <v>1220.7859332392268</v>
      </c>
      <c r="W513" s="14">
        <v>1229.0357171824826</v>
      </c>
      <c r="X513" s="14">
        <v>1241.2551072000692</v>
      </c>
      <c r="Y513" s="14">
        <v>1247.9586491914185</v>
      </c>
      <c r="Z513" s="14">
        <v>1255.1971933498191</v>
      </c>
      <c r="AA513" s="14">
        <v>1260.2600176503745</v>
      </c>
      <c r="AB513" s="14">
        <v>1273.0813505666206</v>
      </c>
      <c r="AC513" s="14">
        <v>1277.6280518305848</v>
      </c>
    </row>
    <row r="514" spans="1:29" s="14" customFormat="1">
      <c r="A514" s="1" t="s">
        <v>524</v>
      </c>
      <c r="B514" s="1" t="s">
        <v>555</v>
      </c>
      <c r="C514" s="1"/>
      <c r="D514" s="1" t="s">
        <v>700</v>
      </c>
      <c r="E514" s="1"/>
      <c r="F514" s="1">
        <v>244</v>
      </c>
      <c r="G514" s="1" t="s">
        <v>836</v>
      </c>
      <c r="H514" s="1" t="str">
        <f t="shared" si="8"/>
        <v>244종합평균단위전세가격</v>
      </c>
      <c r="I514" s="1" t="s">
        <v>872</v>
      </c>
      <c r="J514" s="13">
        <v>618.5526710439749</v>
      </c>
      <c r="K514" s="13">
        <v>627.95444114536758</v>
      </c>
      <c r="L514" s="13">
        <v>635.64341927115117</v>
      </c>
      <c r="M514" s="13">
        <v>637.70971747706767</v>
      </c>
      <c r="N514" s="13">
        <v>639.3576048315258</v>
      </c>
      <c r="O514" s="13">
        <v>642.73167195970564</v>
      </c>
      <c r="P514" s="13">
        <v>644.16932766705327</v>
      </c>
      <c r="Q514" s="14">
        <v>646.27091405977058</v>
      </c>
      <c r="R514" s="14">
        <v>647.33063955057298</v>
      </c>
      <c r="S514" s="14">
        <v>648.14489929246349</v>
      </c>
      <c r="T514" s="14">
        <v>649.78007623108829</v>
      </c>
      <c r="U514" s="14">
        <v>659.93896554442233</v>
      </c>
      <c r="V514" s="14">
        <v>660.98501091655078</v>
      </c>
      <c r="W514" s="14">
        <v>661.47173794996081</v>
      </c>
      <c r="X514" s="14">
        <v>662.17400446904458</v>
      </c>
      <c r="Y514" s="14">
        <v>663.41428101406916</v>
      </c>
      <c r="Z514" s="14">
        <v>663.89824919657758</v>
      </c>
      <c r="AA514" s="14">
        <v>666.64479177770897</v>
      </c>
      <c r="AB514" s="14">
        <v>668.69839620990297</v>
      </c>
      <c r="AC514" s="14">
        <v>670.93198189042187</v>
      </c>
    </row>
    <row r="515" spans="1:29" s="14" customFormat="1">
      <c r="A515" s="1" t="s">
        <v>524</v>
      </c>
      <c r="B515" s="1" t="s">
        <v>555</v>
      </c>
      <c r="C515" s="1"/>
      <c r="D515" s="1" t="s">
        <v>701</v>
      </c>
      <c r="E515" s="1"/>
      <c r="F515" s="1">
        <v>245</v>
      </c>
      <c r="G515" s="1" t="s">
        <v>836</v>
      </c>
      <c r="H515" s="1" t="str">
        <f t="shared" si="8"/>
        <v>245종합평균단위전세가격</v>
      </c>
      <c r="I515" s="1" t="s">
        <v>872</v>
      </c>
      <c r="J515" s="13">
        <v>489.29863257577608</v>
      </c>
      <c r="K515" s="13">
        <v>489.45937661194534</v>
      </c>
      <c r="L515" s="13">
        <v>491.03219922921954</v>
      </c>
      <c r="M515" s="13">
        <v>491.90255317304621</v>
      </c>
      <c r="N515" s="13">
        <v>494.02219409337624</v>
      </c>
      <c r="O515" s="13">
        <v>496.82817929936959</v>
      </c>
      <c r="P515" s="13">
        <v>500.34718994146289</v>
      </c>
      <c r="Q515" s="14">
        <v>505.98136585157027</v>
      </c>
      <c r="R515" s="14">
        <v>507.56858223269978</v>
      </c>
      <c r="S515" s="14">
        <v>510.81326237813545</v>
      </c>
      <c r="T515" s="14">
        <v>514.4031805642436</v>
      </c>
      <c r="U515" s="14">
        <v>524.01850061409993</v>
      </c>
      <c r="V515" s="14">
        <v>524.61003335034172</v>
      </c>
      <c r="W515" s="14">
        <v>524.20970069340206</v>
      </c>
      <c r="X515" s="14">
        <v>526.83649454871204</v>
      </c>
      <c r="Y515" s="14">
        <v>530.80222121457496</v>
      </c>
      <c r="Z515" s="14">
        <v>530.80222121457496</v>
      </c>
      <c r="AA515" s="14">
        <v>532.16520599968112</v>
      </c>
      <c r="AB515" s="14">
        <v>537.8881239175945</v>
      </c>
      <c r="AC515" s="14">
        <v>538.95865222130624</v>
      </c>
    </row>
    <row r="516" spans="1:29" s="14" customFormat="1">
      <c r="A516" s="1" t="s">
        <v>524</v>
      </c>
      <c r="B516" s="1" t="s">
        <v>555</v>
      </c>
      <c r="C516" s="1"/>
      <c r="D516" s="1" t="s">
        <v>702</v>
      </c>
      <c r="E516" s="1"/>
      <c r="F516" s="1">
        <v>246</v>
      </c>
      <c r="G516" s="1" t="s">
        <v>836</v>
      </c>
      <c r="H516" s="1" t="str">
        <f t="shared" si="8"/>
        <v>246종합평균단위전세가격</v>
      </c>
      <c r="I516" s="1" t="s">
        <v>872</v>
      </c>
      <c r="J516" s="13">
        <v>338.52489192354574</v>
      </c>
      <c r="K516" s="13">
        <v>338.52489192354574</v>
      </c>
      <c r="L516" s="13">
        <v>339.57962244838137</v>
      </c>
      <c r="M516" s="13">
        <v>339.62808906908742</v>
      </c>
      <c r="N516" s="13">
        <v>344.3842131095131</v>
      </c>
      <c r="O516" s="13">
        <v>345.30990768693118</v>
      </c>
      <c r="P516" s="13">
        <v>346.9731754127294</v>
      </c>
      <c r="Q516" s="14">
        <v>348.11435559499239</v>
      </c>
      <c r="R516" s="14">
        <v>349.77020723362841</v>
      </c>
      <c r="S516" s="14">
        <v>350.9229462527282</v>
      </c>
      <c r="T516" s="14">
        <v>352.96093019431544</v>
      </c>
      <c r="U516" s="14">
        <v>351.98869286533579</v>
      </c>
      <c r="V516" s="14">
        <v>352.77746136319087</v>
      </c>
      <c r="W516" s="14">
        <v>353.1253572259223</v>
      </c>
      <c r="X516" s="14">
        <v>355.51264345344129</v>
      </c>
      <c r="Y516" s="14">
        <v>357.65593534362705</v>
      </c>
      <c r="Z516" s="14">
        <v>360.26720363968121</v>
      </c>
      <c r="AA516" s="14">
        <v>361.27453120193616</v>
      </c>
      <c r="AB516" s="14">
        <v>362.67050328125424</v>
      </c>
      <c r="AC516" s="14">
        <v>364.36867517928124</v>
      </c>
    </row>
    <row r="517" spans="1:29" s="14" customFormat="1">
      <c r="A517" s="1" t="s">
        <v>524</v>
      </c>
      <c r="B517" s="1" t="s">
        <v>555</v>
      </c>
      <c r="C517" s="1"/>
      <c r="D517" s="1" t="s">
        <v>703</v>
      </c>
      <c r="E517" s="1"/>
      <c r="F517" s="1">
        <v>247</v>
      </c>
      <c r="G517" s="1" t="s">
        <v>836</v>
      </c>
      <c r="H517" s="1" t="str">
        <f t="shared" si="8"/>
        <v>247종합평균단위전세가격</v>
      </c>
      <c r="I517" s="1" t="s">
        <v>872</v>
      </c>
      <c r="J517" s="13">
        <v>328.34988760731858</v>
      </c>
      <c r="K517" s="13">
        <v>328.79458707102452</v>
      </c>
      <c r="L517" s="13">
        <v>330.28958619217252</v>
      </c>
      <c r="M517" s="13">
        <v>330.44618032571191</v>
      </c>
      <c r="N517" s="13">
        <v>331.90934887116424</v>
      </c>
      <c r="O517" s="13">
        <v>333.17996911851759</v>
      </c>
      <c r="P517" s="13">
        <v>334.03989566880296</v>
      </c>
      <c r="Q517" s="14">
        <v>336.08647345785562</v>
      </c>
      <c r="R517" s="14">
        <v>336.28320174613498</v>
      </c>
      <c r="S517" s="14">
        <v>337.0563589574474</v>
      </c>
      <c r="T517" s="14">
        <v>338.07135544159843</v>
      </c>
      <c r="U517" s="14">
        <v>364.7583134415305</v>
      </c>
      <c r="V517" s="14">
        <v>365.30368008358806</v>
      </c>
      <c r="W517" s="14">
        <v>365.83114978803957</v>
      </c>
      <c r="X517" s="14">
        <v>366.16077470403383</v>
      </c>
      <c r="Y517" s="14">
        <v>365.49334969067007</v>
      </c>
      <c r="Z517" s="14">
        <v>366.31024448183098</v>
      </c>
      <c r="AA517" s="14">
        <v>365.74923100847292</v>
      </c>
      <c r="AB517" s="14">
        <v>366.32352427835218</v>
      </c>
      <c r="AC517" s="14">
        <v>369.4704143924597</v>
      </c>
    </row>
    <row r="518" spans="1:29" s="14" customFormat="1">
      <c r="A518" s="1" t="s">
        <v>524</v>
      </c>
      <c r="B518" s="1" t="s">
        <v>555</v>
      </c>
      <c r="C518" s="1"/>
      <c r="D518" s="1" t="s">
        <v>704</v>
      </c>
      <c r="E518" s="1"/>
      <c r="F518" s="1">
        <v>248</v>
      </c>
      <c r="G518" s="1" t="s">
        <v>836</v>
      </c>
      <c r="H518" s="1" t="str">
        <f t="shared" si="8"/>
        <v>248종합평균단위전세가격</v>
      </c>
      <c r="I518" s="1" t="s">
        <v>872</v>
      </c>
      <c r="J518" s="13">
        <v>346.77644775431833</v>
      </c>
      <c r="K518" s="13">
        <v>350.14244945360593</v>
      </c>
      <c r="L518" s="13">
        <v>351.64132146542232</v>
      </c>
      <c r="M518" s="13">
        <v>353.06941563138861</v>
      </c>
      <c r="N518" s="13">
        <v>354.28847547287018</v>
      </c>
      <c r="O518" s="13">
        <v>354.21705492356244</v>
      </c>
      <c r="P518" s="13">
        <v>354.36357162781763</v>
      </c>
      <c r="Q518" s="14">
        <v>354.4293297859798</v>
      </c>
      <c r="R518" s="14">
        <v>355.15307510083596</v>
      </c>
      <c r="S518" s="14">
        <v>356.00232675977486</v>
      </c>
      <c r="T518" s="14">
        <v>357.06721136066091</v>
      </c>
      <c r="U518" s="14">
        <v>368.8603479785811</v>
      </c>
      <c r="V518" s="14">
        <v>368.8603479785811</v>
      </c>
      <c r="W518" s="14">
        <v>369.00235076598847</v>
      </c>
      <c r="X518" s="14">
        <v>369.00235076598847</v>
      </c>
      <c r="Y518" s="14">
        <v>370.74134105733447</v>
      </c>
      <c r="Z518" s="14">
        <v>372.36391057592903</v>
      </c>
      <c r="AA518" s="14">
        <v>372.75035243709232</v>
      </c>
      <c r="AB518" s="14">
        <v>373.88880214317845</v>
      </c>
      <c r="AC518" s="14">
        <v>374.24357260415002</v>
      </c>
    </row>
    <row r="519" spans="1:29" s="14" customFormat="1">
      <c r="A519" s="1" t="s">
        <v>524</v>
      </c>
      <c r="B519" s="1" t="s">
        <v>555</v>
      </c>
      <c r="C519" s="1"/>
      <c r="D519" s="1" t="s">
        <v>705</v>
      </c>
      <c r="E519" s="1"/>
      <c r="F519" s="1">
        <v>249</v>
      </c>
      <c r="G519" s="1" t="s">
        <v>836</v>
      </c>
      <c r="H519" s="1" t="str">
        <f t="shared" si="8"/>
        <v>249종합평균단위전세가격</v>
      </c>
      <c r="I519" s="1" t="s">
        <v>872</v>
      </c>
      <c r="J519" s="13">
        <v>297.4466728384287</v>
      </c>
      <c r="K519" s="13">
        <v>299.59953858471653</v>
      </c>
      <c r="L519" s="13">
        <v>299.98631773749554</v>
      </c>
      <c r="M519" s="13">
        <v>299.98631773749554</v>
      </c>
      <c r="N519" s="13">
        <v>301.51945847495193</v>
      </c>
      <c r="O519" s="13">
        <v>302.5773624371144</v>
      </c>
      <c r="P519" s="13">
        <v>303.24742481692266</v>
      </c>
      <c r="Q519" s="14">
        <v>303.97571027429518</v>
      </c>
      <c r="R519" s="14">
        <v>304.30886492283065</v>
      </c>
      <c r="S519" s="14">
        <v>304.30886492283065</v>
      </c>
      <c r="T519" s="14">
        <v>304.30886492283065</v>
      </c>
      <c r="U519" s="14">
        <v>310.71445877738137</v>
      </c>
      <c r="V519" s="14">
        <v>311.16657176524444</v>
      </c>
      <c r="W519" s="14">
        <v>311.16657176524444</v>
      </c>
      <c r="X519" s="14">
        <v>311.87771456746754</v>
      </c>
      <c r="Y519" s="14">
        <v>313.70480507025547</v>
      </c>
      <c r="Z519" s="14">
        <v>313.85104317291359</v>
      </c>
      <c r="AA519" s="14">
        <v>314.00698470611462</v>
      </c>
      <c r="AB519" s="14">
        <v>315.71962513018281</v>
      </c>
      <c r="AC519" s="14">
        <v>315.93060681445235</v>
      </c>
    </row>
    <row r="520" spans="1:29" s="14" customFormat="1">
      <c r="A520" s="1" t="s">
        <v>524</v>
      </c>
      <c r="B520" s="1" t="s">
        <v>555</v>
      </c>
      <c r="C520" s="1"/>
      <c r="D520" s="1" t="s">
        <v>706</v>
      </c>
      <c r="E520" s="1"/>
      <c r="F520" s="1">
        <v>250</v>
      </c>
      <c r="G520" s="1" t="s">
        <v>836</v>
      </c>
      <c r="H520" s="1" t="str">
        <f t="shared" si="8"/>
        <v>250종합평균단위전세가격</v>
      </c>
      <c r="I520" s="1" t="s">
        <v>872</v>
      </c>
      <c r="J520" s="13">
        <v>823.26083638562977</v>
      </c>
      <c r="K520" s="13">
        <v>826.21069509326048</v>
      </c>
      <c r="L520" s="13">
        <v>834.53297516575174</v>
      </c>
      <c r="M520" s="13">
        <v>838.77087860329061</v>
      </c>
      <c r="N520" s="13">
        <v>844.39161981852567</v>
      </c>
      <c r="O520" s="13">
        <v>848.98801766957001</v>
      </c>
      <c r="P520" s="13">
        <v>851.9806288884065</v>
      </c>
      <c r="Q520" s="14">
        <v>855.66593692740832</v>
      </c>
      <c r="R520" s="14">
        <v>861.06171927357991</v>
      </c>
      <c r="S520" s="14">
        <v>874.9163517457946</v>
      </c>
      <c r="T520" s="14">
        <v>887.27128176707913</v>
      </c>
      <c r="U520" s="14">
        <v>894.85237126542279</v>
      </c>
      <c r="V520" s="14">
        <v>898.68153824559954</v>
      </c>
      <c r="W520" s="14">
        <v>903.17931451164657</v>
      </c>
      <c r="X520" s="14">
        <v>905.47996691357264</v>
      </c>
      <c r="Y520" s="14">
        <v>907.66900421109062</v>
      </c>
      <c r="Z520" s="14">
        <v>911.73720521581447</v>
      </c>
      <c r="AA520" s="14">
        <v>912.43496332512007</v>
      </c>
      <c r="AB520" s="14">
        <v>915.91141911944908</v>
      </c>
      <c r="AC520" s="14">
        <v>922.59862084931854</v>
      </c>
    </row>
    <row r="521" spans="1:29" s="14" customFormat="1">
      <c r="A521" s="1" t="s">
        <v>524</v>
      </c>
      <c r="B521" s="1" t="s">
        <v>555</v>
      </c>
      <c r="C521" s="1"/>
      <c r="D521" s="1" t="s">
        <v>904</v>
      </c>
      <c r="E521" s="1"/>
      <c r="F521" s="1">
        <v>251</v>
      </c>
      <c r="G521" s="1" t="s">
        <v>836</v>
      </c>
      <c r="H521" s="1" t="str">
        <f t="shared" si="8"/>
        <v>251종합평균단위전세가격</v>
      </c>
      <c r="I521" s="1" t="s">
        <v>872</v>
      </c>
      <c r="J521" s="13">
        <v>532.62963457436399</v>
      </c>
      <c r="K521" s="13">
        <v>538.40309452777694</v>
      </c>
      <c r="L521" s="13">
        <v>539.89599458178111</v>
      </c>
      <c r="M521" s="13">
        <v>543.80590890367046</v>
      </c>
      <c r="N521" s="13">
        <v>543.80590890367046</v>
      </c>
      <c r="O521" s="13">
        <v>544.16066726889255</v>
      </c>
      <c r="P521" s="13">
        <v>544.16066726889255</v>
      </c>
      <c r="Q521" s="14">
        <v>566.98867711354501</v>
      </c>
      <c r="R521" s="14">
        <v>587.74488763938348</v>
      </c>
      <c r="S521" s="14">
        <v>593.92445312018322</v>
      </c>
      <c r="T521" s="14">
        <v>595.95691592456046</v>
      </c>
      <c r="U521" s="14">
        <v>597.238200205824</v>
      </c>
      <c r="V521" s="14">
        <v>601.11159043819021</v>
      </c>
      <c r="W521" s="14">
        <v>601.73827976185328</v>
      </c>
      <c r="X521" s="14">
        <v>605.95160134887999</v>
      </c>
      <c r="Y521" s="14">
        <v>618.43471368070379</v>
      </c>
      <c r="Z521" s="14">
        <v>630.3459710387574</v>
      </c>
      <c r="AA521" s="14">
        <v>637.97723232926455</v>
      </c>
      <c r="AB521" s="14">
        <v>648.34375179195411</v>
      </c>
      <c r="AC521" s="14">
        <v>657.67800055961231</v>
      </c>
    </row>
    <row r="522" spans="1:29" s="14" customFormat="1">
      <c r="A522" s="1" t="s">
        <v>524</v>
      </c>
      <c r="B522" s="1" t="s">
        <v>556</v>
      </c>
      <c r="C522" s="1"/>
      <c r="D522" s="1"/>
      <c r="E522" s="1"/>
      <c r="F522" s="1">
        <v>252</v>
      </c>
      <c r="G522" s="1" t="s">
        <v>836</v>
      </c>
      <c r="H522" s="1" t="str">
        <f t="shared" si="8"/>
        <v>252종합평균단위전세가격</v>
      </c>
      <c r="I522" s="1" t="s">
        <v>872</v>
      </c>
      <c r="J522" s="13">
        <v>1055.7752133957645</v>
      </c>
      <c r="K522" s="13">
        <v>1055.29058144039</v>
      </c>
      <c r="L522" s="13">
        <v>1055.5438685223949</v>
      </c>
      <c r="M522" s="13">
        <v>1057.1172203597221</v>
      </c>
      <c r="N522" s="13">
        <v>1054.9365110686078</v>
      </c>
      <c r="O522" s="13">
        <v>1052.5893594672498</v>
      </c>
      <c r="P522" s="13">
        <v>1047.9872266058112</v>
      </c>
      <c r="Q522" s="14">
        <v>1044.6216652692003</v>
      </c>
      <c r="R522" s="14">
        <v>1044.6371932331258</v>
      </c>
      <c r="S522" s="14">
        <v>1045.5470777977889</v>
      </c>
      <c r="T522" s="14">
        <v>1047.0171987104231</v>
      </c>
      <c r="U522" s="14">
        <v>1051.8411157182857</v>
      </c>
      <c r="V522" s="14">
        <v>1056.420472808805</v>
      </c>
      <c r="W522" s="14">
        <v>1059.1926048628789</v>
      </c>
      <c r="X522" s="14">
        <v>1064.1515870098447</v>
      </c>
      <c r="Y522" s="14">
        <v>1073.5027830052604</v>
      </c>
      <c r="Z522" s="14">
        <v>1081.3578117707366</v>
      </c>
      <c r="AA522" s="14">
        <v>1085.2970137480318</v>
      </c>
      <c r="AB522" s="14">
        <v>1086.1494104536962</v>
      </c>
      <c r="AC522" s="14">
        <v>1087.7330854981444</v>
      </c>
    </row>
    <row r="523" spans="1:29" s="14" customFormat="1">
      <c r="A523" s="1" t="s">
        <v>524</v>
      </c>
      <c r="B523" s="1" t="s">
        <v>556</v>
      </c>
      <c r="C523" s="1"/>
      <c r="D523" s="1" t="s">
        <v>707</v>
      </c>
      <c r="E523" s="1"/>
      <c r="F523" s="1">
        <v>253</v>
      </c>
      <c r="G523" s="1" t="s">
        <v>836</v>
      </c>
      <c r="H523" s="1" t="str">
        <f t="shared" si="8"/>
        <v>253종합평균단위전세가격</v>
      </c>
      <c r="I523" s="1" t="s">
        <v>872</v>
      </c>
      <c r="J523" s="13">
        <v>1350.8124506617205</v>
      </c>
      <c r="K523" s="13">
        <v>1351.0151759878754</v>
      </c>
      <c r="L523" s="13">
        <v>1348.3150126447733</v>
      </c>
      <c r="M523" s="13">
        <v>1350.0276813175012</v>
      </c>
      <c r="N523" s="13">
        <v>1347.9398898442412</v>
      </c>
      <c r="O523" s="13">
        <v>1344.6398187073885</v>
      </c>
      <c r="P523" s="13">
        <v>1340.3584123050969</v>
      </c>
      <c r="Q523" s="14">
        <v>1335.5606185695131</v>
      </c>
      <c r="R523" s="14">
        <v>1335.7543875786657</v>
      </c>
      <c r="S523" s="14">
        <v>1336.7597560187912</v>
      </c>
      <c r="T523" s="14">
        <v>1337.9411147082001</v>
      </c>
      <c r="U523" s="14">
        <v>1343.6583923063829</v>
      </c>
      <c r="V523" s="14">
        <v>1352.8913896557863</v>
      </c>
      <c r="W523" s="14">
        <v>1357.7994149818701</v>
      </c>
      <c r="X523" s="14">
        <v>1369.6822933102001</v>
      </c>
      <c r="Y523" s="14">
        <v>1390.3709980771914</v>
      </c>
      <c r="Z523" s="14">
        <v>1404.7148270423993</v>
      </c>
      <c r="AA523" s="14">
        <v>1413.2977514422098</v>
      </c>
      <c r="AB523" s="14">
        <v>1416.6095775360864</v>
      </c>
      <c r="AC523" s="14">
        <v>1419.9672173635374</v>
      </c>
    </row>
    <row r="524" spans="1:29" s="14" customFormat="1">
      <c r="A524" s="1" t="s">
        <v>524</v>
      </c>
      <c r="B524" s="1" t="s">
        <v>556</v>
      </c>
      <c r="C524" s="1"/>
      <c r="D524" s="1" t="s">
        <v>707</v>
      </c>
      <c r="E524" s="1" t="s">
        <v>708</v>
      </c>
      <c r="F524" s="1">
        <v>254</v>
      </c>
      <c r="G524" s="1" t="s">
        <v>836</v>
      </c>
      <c r="H524" s="1" t="str">
        <f t="shared" si="8"/>
        <v>254종합평균단위전세가격</v>
      </c>
      <c r="I524" s="1" t="s">
        <v>872</v>
      </c>
      <c r="J524" s="13">
        <v>1010.4347794605037</v>
      </c>
      <c r="K524" s="13">
        <v>1011.4593837816421</v>
      </c>
      <c r="L524" s="13">
        <v>1011.4593837816421</v>
      </c>
      <c r="M524" s="13">
        <v>1018.3591182325185</v>
      </c>
      <c r="N524" s="13">
        <v>1019.325558119043</v>
      </c>
      <c r="O524" s="13">
        <v>1020.9563174588469</v>
      </c>
      <c r="P524" s="13">
        <v>1018.2534034799072</v>
      </c>
      <c r="Q524" s="14">
        <v>1017.648292327737</v>
      </c>
      <c r="R524" s="14">
        <v>1017.648292327737</v>
      </c>
      <c r="S524" s="14">
        <v>1017.3856583912916</v>
      </c>
      <c r="T524" s="14">
        <v>1017.3856583912916</v>
      </c>
      <c r="U524" s="14">
        <v>1038.1231872873077</v>
      </c>
      <c r="V524" s="14">
        <v>1056.0700476469781</v>
      </c>
      <c r="W524" s="14">
        <v>1064.0207840178653</v>
      </c>
      <c r="X524" s="14">
        <v>1081.7466646314376</v>
      </c>
      <c r="Y524" s="14">
        <v>1116.8697496426157</v>
      </c>
      <c r="Z524" s="14">
        <v>1130.7043087640577</v>
      </c>
      <c r="AA524" s="14">
        <v>1131.9277452079782</v>
      </c>
      <c r="AB524" s="14">
        <v>1139.2371101005954</v>
      </c>
      <c r="AC524" s="14">
        <v>1147.6542864061103</v>
      </c>
    </row>
    <row r="525" spans="1:29" s="14" customFormat="1">
      <c r="A525" s="1" t="s">
        <v>524</v>
      </c>
      <c r="B525" s="1" t="s">
        <v>556</v>
      </c>
      <c r="C525" s="1"/>
      <c r="D525" s="1" t="s">
        <v>707</v>
      </c>
      <c r="E525" s="1" t="s">
        <v>709</v>
      </c>
      <c r="F525" s="1">
        <v>255</v>
      </c>
      <c r="G525" s="1" t="s">
        <v>836</v>
      </c>
      <c r="H525" s="1" t="str">
        <f t="shared" ref="H525:H590" si="9">F525&amp;G525&amp;I525</f>
        <v>255종합평균단위전세가격</v>
      </c>
      <c r="I525" s="1" t="s">
        <v>872</v>
      </c>
      <c r="J525" s="13">
        <v>1890.8048727501371</v>
      </c>
      <c r="K525" s="13">
        <v>1890.8048727501371</v>
      </c>
      <c r="L525" s="13">
        <v>1893.8827311162393</v>
      </c>
      <c r="M525" s="13">
        <v>1894.9886938181203</v>
      </c>
      <c r="N525" s="13">
        <v>1892.9899976317035</v>
      </c>
      <c r="O525" s="13">
        <v>1879.0833098365499</v>
      </c>
      <c r="P525" s="13">
        <v>1865.1539166433097</v>
      </c>
      <c r="Q525" s="14">
        <v>1852.5093902458111</v>
      </c>
      <c r="R525" s="14">
        <v>1850.8857117469236</v>
      </c>
      <c r="S525" s="14">
        <v>1852.3204121599417</v>
      </c>
      <c r="T525" s="14">
        <v>1853.5692454908426</v>
      </c>
      <c r="U525" s="14">
        <v>1850.7426240548389</v>
      </c>
      <c r="V525" s="14">
        <v>1858.2166203554277</v>
      </c>
      <c r="W525" s="14">
        <v>1864.007590369368</v>
      </c>
      <c r="X525" s="14">
        <v>1891.453124748723</v>
      </c>
      <c r="Y525" s="14">
        <v>1928.9276961027779</v>
      </c>
      <c r="Z525" s="14">
        <v>1949.924959533123</v>
      </c>
      <c r="AA525" s="14">
        <v>1966.5760442617341</v>
      </c>
      <c r="AB525" s="14">
        <v>1968.9114678151898</v>
      </c>
      <c r="AC525" s="14">
        <v>1969.8519223550782</v>
      </c>
    </row>
    <row r="526" spans="1:29" s="14" customFormat="1">
      <c r="A526" s="1" t="s">
        <v>524</v>
      </c>
      <c r="B526" s="1" t="s">
        <v>556</v>
      </c>
      <c r="C526" s="1"/>
      <c r="D526" s="1" t="s">
        <v>707</v>
      </c>
      <c r="E526" s="1" t="s">
        <v>710</v>
      </c>
      <c r="F526" s="1">
        <v>256</v>
      </c>
      <c r="G526" s="1" t="s">
        <v>836</v>
      </c>
      <c r="H526" s="1" t="str">
        <f t="shared" si="9"/>
        <v>256종합평균단위전세가격</v>
      </c>
      <c r="I526" s="1" t="s">
        <v>872</v>
      </c>
      <c r="J526" s="13">
        <v>960.63706516984371</v>
      </c>
      <c r="K526" s="13">
        <v>960.63706516984371</v>
      </c>
      <c r="L526" s="13">
        <v>945.41105349397321</v>
      </c>
      <c r="M526" s="13">
        <v>945.69013917727364</v>
      </c>
      <c r="N526" s="13">
        <v>943.93079248184858</v>
      </c>
      <c r="O526" s="13">
        <v>943.34287996659066</v>
      </c>
      <c r="P526" s="13">
        <v>942.84559716639205</v>
      </c>
      <c r="Q526" s="14">
        <v>942.84559716639205</v>
      </c>
      <c r="R526" s="14">
        <v>942.84559716639205</v>
      </c>
      <c r="S526" s="14">
        <v>942.99325467941298</v>
      </c>
      <c r="T526" s="14">
        <v>942.79715242743453</v>
      </c>
      <c r="U526" s="14">
        <v>949.29674295815619</v>
      </c>
      <c r="V526" s="14">
        <v>960.00122253298753</v>
      </c>
      <c r="W526" s="14">
        <v>962.76902873046106</v>
      </c>
      <c r="X526" s="14">
        <v>965.03844199488128</v>
      </c>
      <c r="Y526" s="14">
        <v>972.06276514891022</v>
      </c>
      <c r="Z526" s="14">
        <v>990.32189702706125</v>
      </c>
      <c r="AA526" s="14">
        <v>998.10530531924394</v>
      </c>
      <c r="AB526" s="14">
        <v>998.74881335458645</v>
      </c>
      <c r="AC526" s="14">
        <v>1000.2229367554883</v>
      </c>
    </row>
    <row r="527" spans="1:29" s="14" customFormat="1">
      <c r="A527" s="1" t="s">
        <v>524</v>
      </c>
      <c r="B527" s="1" t="s">
        <v>556</v>
      </c>
      <c r="C527" s="1"/>
      <c r="D527" s="1" t="s">
        <v>707</v>
      </c>
      <c r="E527" s="1" t="s">
        <v>711</v>
      </c>
      <c r="F527" s="1">
        <v>257</v>
      </c>
      <c r="G527" s="1" t="s">
        <v>836</v>
      </c>
      <c r="H527" s="1" t="str">
        <f t="shared" si="9"/>
        <v>257종합평균단위전세가격</v>
      </c>
      <c r="I527" s="1" t="s">
        <v>872</v>
      </c>
      <c r="J527" s="13">
        <v>1270.3256628486847</v>
      </c>
      <c r="K527" s="13">
        <v>1270.3256628486847</v>
      </c>
      <c r="L527" s="13">
        <v>1273.2640612022158</v>
      </c>
      <c r="M527" s="13">
        <v>1273.2640612022158</v>
      </c>
      <c r="N527" s="13">
        <v>1273.5979644523652</v>
      </c>
      <c r="O527" s="13">
        <v>1272.2874837301842</v>
      </c>
      <c r="P527" s="13">
        <v>1272.2874837301842</v>
      </c>
      <c r="Q527" s="14">
        <v>1271.0244921835181</v>
      </c>
      <c r="R527" s="14">
        <v>1275.2029327444247</v>
      </c>
      <c r="S527" s="14">
        <v>1274.5210522033933</v>
      </c>
      <c r="T527" s="14">
        <v>1274.7052953569839</v>
      </c>
      <c r="U527" s="14">
        <v>1272.2542833109892</v>
      </c>
      <c r="V527" s="14">
        <v>1272.6970077818451</v>
      </c>
      <c r="W527" s="14">
        <v>1275.672712864623</v>
      </c>
      <c r="X527" s="14">
        <v>1276.2969015304066</v>
      </c>
      <c r="Y527" s="14">
        <v>1278.8737544228054</v>
      </c>
      <c r="Z527" s="14">
        <v>1280.6189083052341</v>
      </c>
      <c r="AA527" s="14">
        <v>1284.2839936325825</v>
      </c>
      <c r="AB527" s="14">
        <v>1286.2960585374931</v>
      </c>
      <c r="AC527" s="14">
        <v>1287.2288723222844</v>
      </c>
    </row>
    <row r="528" spans="1:29" s="14" customFormat="1">
      <c r="A528" s="1" t="s">
        <v>524</v>
      </c>
      <c r="B528" s="1" t="s">
        <v>556</v>
      </c>
      <c r="C528" s="1"/>
      <c r="D528" s="1" t="s">
        <v>707</v>
      </c>
      <c r="E528" s="1" t="s">
        <v>712</v>
      </c>
      <c r="F528" s="1">
        <v>258</v>
      </c>
      <c r="G528" s="1" t="s">
        <v>836</v>
      </c>
      <c r="H528" s="1" t="str">
        <f t="shared" si="9"/>
        <v>258종합평균단위전세가격</v>
      </c>
      <c r="I528" s="1" t="s">
        <v>872</v>
      </c>
      <c r="J528" s="13">
        <v>1547.0976739925175</v>
      </c>
      <c r="K528" s="13">
        <v>1547.0976739925175</v>
      </c>
      <c r="L528" s="13">
        <v>1538.8466649415343</v>
      </c>
      <c r="M528" s="13">
        <v>1538.8466649415343</v>
      </c>
      <c r="N528" s="13">
        <v>1526.6569998325967</v>
      </c>
      <c r="O528" s="13">
        <v>1530.1853429706359</v>
      </c>
      <c r="P528" s="13">
        <v>1530.2440967031562</v>
      </c>
      <c r="Q528" s="14">
        <v>1521.1284233566214</v>
      </c>
      <c r="R528" s="14">
        <v>1518.8553950986586</v>
      </c>
      <c r="S528" s="14">
        <v>1525.4902148244776</v>
      </c>
      <c r="T528" s="14">
        <v>1532.6148046872768</v>
      </c>
      <c r="U528" s="14">
        <v>1562.5843746083117</v>
      </c>
      <c r="V528" s="14">
        <v>1574.0478632861136</v>
      </c>
      <c r="W528" s="14">
        <v>1579.0690459416107</v>
      </c>
      <c r="X528" s="14">
        <v>1584.229487785725</v>
      </c>
      <c r="Y528" s="14">
        <v>1600.2721888704957</v>
      </c>
      <c r="Z528" s="14">
        <v>1616.6767984064754</v>
      </c>
      <c r="AA528" s="14">
        <v>1630.1777374912047</v>
      </c>
      <c r="AB528" s="14">
        <v>1635.7668798168881</v>
      </c>
      <c r="AC528" s="14">
        <v>1643.3437639022916</v>
      </c>
    </row>
    <row r="529" spans="1:29" s="14" customFormat="1">
      <c r="A529" s="1" t="s">
        <v>524</v>
      </c>
      <c r="B529" s="1" t="s">
        <v>556</v>
      </c>
      <c r="C529" s="1"/>
      <c r="D529" s="1" t="s">
        <v>713</v>
      </c>
      <c r="E529" s="1"/>
      <c r="F529" s="1">
        <v>259</v>
      </c>
      <c r="G529" s="1" t="s">
        <v>836</v>
      </c>
      <c r="H529" s="1" t="str">
        <f t="shared" si="9"/>
        <v>259종합평균단위전세가격</v>
      </c>
      <c r="I529" s="1" t="s">
        <v>872</v>
      </c>
      <c r="J529" s="13">
        <v>933.12613454136988</v>
      </c>
      <c r="K529" s="13">
        <v>933.12613454136988</v>
      </c>
      <c r="L529" s="13">
        <v>951.55863754012557</v>
      </c>
      <c r="M529" s="13">
        <v>953.47173439768414</v>
      </c>
      <c r="N529" s="13">
        <v>951.88651352403133</v>
      </c>
      <c r="O529" s="13">
        <v>951.11350037947375</v>
      </c>
      <c r="P529" s="13">
        <v>951.59998799755442</v>
      </c>
      <c r="Q529" s="14">
        <v>948.58416422146058</v>
      </c>
      <c r="R529" s="14">
        <v>959.64803477277371</v>
      </c>
      <c r="S529" s="14">
        <v>962.81031319668818</v>
      </c>
      <c r="T529" s="14">
        <v>964.31568572534457</v>
      </c>
      <c r="U529" s="14">
        <v>977.70503175158137</v>
      </c>
      <c r="V529" s="14">
        <v>978.88148107589325</v>
      </c>
      <c r="W529" s="14">
        <v>981.15443674913445</v>
      </c>
      <c r="X529" s="14">
        <v>985.06663780236215</v>
      </c>
      <c r="Y529" s="14">
        <v>991.73549637598478</v>
      </c>
      <c r="Z529" s="14">
        <v>1000.3704189363571</v>
      </c>
      <c r="AA529" s="14">
        <v>1001.1112762340331</v>
      </c>
      <c r="AB529" s="14">
        <v>996.41434376111727</v>
      </c>
      <c r="AC529" s="14">
        <v>998.30556027504815</v>
      </c>
    </row>
    <row r="530" spans="1:29" s="14" customFormat="1">
      <c r="A530" s="1" t="s">
        <v>524</v>
      </c>
      <c r="B530" s="1" t="s">
        <v>556</v>
      </c>
      <c r="C530" s="1"/>
      <c r="D530" s="1" t="s">
        <v>714</v>
      </c>
      <c r="E530" s="1"/>
      <c r="F530" s="1">
        <v>260</v>
      </c>
      <c r="G530" s="1" t="s">
        <v>836</v>
      </c>
      <c r="H530" s="1" t="str">
        <f t="shared" si="9"/>
        <v>260종합평균단위전세가격</v>
      </c>
      <c r="I530" s="1" t="s">
        <v>872</v>
      </c>
      <c r="J530" s="13">
        <v>707.84587710159212</v>
      </c>
      <c r="K530" s="13">
        <v>707.84587710159212</v>
      </c>
      <c r="L530" s="13">
        <v>709.427982029345</v>
      </c>
      <c r="M530" s="13">
        <v>708.51725357369116</v>
      </c>
      <c r="N530" s="13">
        <v>709.17936732688258</v>
      </c>
      <c r="O530" s="13">
        <v>713.17776236395014</v>
      </c>
      <c r="P530" s="13">
        <v>716.28307039258789</v>
      </c>
      <c r="Q530" s="14">
        <v>718.07531341523656</v>
      </c>
      <c r="R530" s="14">
        <v>719.12092114254449</v>
      </c>
      <c r="S530" s="14">
        <v>720.36288008294355</v>
      </c>
      <c r="T530" s="14">
        <v>726.10746021519003</v>
      </c>
      <c r="U530" s="14">
        <v>731.51642264597888</v>
      </c>
      <c r="V530" s="14">
        <v>734.59460120930328</v>
      </c>
      <c r="W530" s="14">
        <v>736.36350362158964</v>
      </c>
      <c r="X530" s="14">
        <v>738.03308045331823</v>
      </c>
      <c r="Y530" s="14">
        <v>742.53259917767036</v>
      </c>
      <c r="Z530" s="14">
        <v>741.31181282159002</v>
      </c>
      <c r="AA530" s="14">
        <v>739.061591179983</v>
      </c>
      <c r="AB530" s="14">
        <v>738.63466950269139</v>
      </c>
      <c r="AC530" s="14">
        <v>738.05009959987967</v>
      </c>
    </row>
    <row r="531" spans="1:29" s="14" customFormat="1">
      <c r="A531" s="1" t="s">
        <v>524</v>
      </c>
      <c r="B531" s="1" t="s">
        <v>556</v>
      </c>
      <c r="C531" s="1"/>
      <c r="D531" s="1" t="s">
        <v>715</v>
      </c>
      <c r="E531" s="1"/>
      <c r="F531" s="1">
        <v>261</v>
      </c>
      <c r="G531" s="1" t="s">
        <v>836</v>
      </c>
      <c r="H531" s="1" t="str">
        <f t="shared" si="9"/>
        <v>261종합평균단위전세가격</v>
      </c>
      <c r="I531" s="1" t="s">
        <v>872</v>
      </c>
      <c r="J531" s="13">
        <v>466.79629352875526</v>
      </c>
      <c r="K531" s="13">
        <v>466.79629352875526</v>
      </c>
      <c r="L531" s="13">
        <v>468.51874834809746</v>
      </c>
      <c r="M531" s="13">
        <v>468.51874834809746</v>
      </c>
      <c r="N531" s="13">
        <v>468.51874834809746</v>
      </c>
      <c r="O531" s="13">
        <v>468.51874834809746</v>
      </c>
      <c r="P531" s="13">
        <v>468.52125611625797</v>
      </c>
      <c r="Q531" s="14">
        <v>468.51095002740772</v>
      </c>
      <c r="R531" s="14">
        <v>468.43353926315024</v>
      </c>
      <c r="S531" s="14">
        <v>469.76529235490983</v>
      </c>
      <c r="T531" s="14">
        <v>472.31519437029601</v>
      </c>
      <c r="U531" s="14">
        <v>480.72330924152641</v>
      </c>
      <c r="V531" s="14">
        <v>480.78781086491443</v>
      </c>
      <c r="W531" s="14">
        <v>480.0633817461445</v>
      </c>
      <c r="X531" s="14">
        <v>480.07783481045817</v>
      </c>
      <c r="Y531" s="14">
        <v>480.91385635931289</v>
      </c>
      <c r="Z531" s="14">
        <v>482.30244045112858</v>
      </c>
      <c r="AA531" s="14">
        <v>482.96386517868604</v>
      </c>
      <c r="AB531" s="14">
        <v>482.54267646651789</v>
      </c>
      <c r="AC531" s="14">
        <v>481.29712608790004</v>
      </c>
    </row>
    <row r="532" spans="1:29" s="14" customFormat="1">
      <c r="A532" s="1" t="s">
        <v>524</v>
      </c>
      <c r="B532" s="1" t="s">
        <v>556</v>
      </c>
      <c r="C532" s="1"/>
      <c r="D532" s="1" t="s">
        <v>716</v>
      </c>
      <c r="E532" s="1"/>
      <c r="F532" s="1">
        <v>262</v>
      </c>
      <c r="G532" s="1" t="s">
        <v>836</v>
      </c>
      <c r="H532" s="1" t="str">
        <f t="shared" si="9"/>
        <v>262종합평균단위전세가격</v>
      </c>
      <c r="I532" s="1" t="s">
        <v>872</v>
      </c>
      <c r="J532" s="13">
        <v>1173.6157486249044</v>
      </c>
      <c r="K532" s="13">
        <v>1166.6356510781607</v>
      </c>
      <c r="L532" s="13">
        <v>1149.0389093047711</v>
      </c>
      <c r="M532" s="13">
        <v>1146.872284283967</v>
      </c>
      <c r="N532" s="13">
        <v>1141.1500360952614</v>
      </c>
      <c r="O532" s="13">
        <v>1140.1415803995355</v>
      </c>
      <c r="P532" s="13">
        <v>1138.9961494861011</v>
      </c>
      <c r="Q532" s="14">
        <v>1136.5385946090867</v>
      </c>
      <c r="R532" s="14">
        <v>1131.2557298200607</v>
      </c>
      <c r="S532" s="14">
        <v>1126.4543681980726</v>
      </c>
      <c r="T532" s="14">
        <v>1127.7509173531357</v>
      </c>
      <c r="U532" s="14">
        <v>1135.9000934640385</v>
      </c>
      <c r="V532" s="14">
        <v>1134.6543354623482</v>
      </c>
      <c r="W532" s="14">
        <v>1137.5624063910006</v>
      </c>
      <c r="X532" s="14">
        <v>1139.2693497661301</v>
      </c>
      <c r="Y532" s="14">
        <v>1142.1353041413486</v>
      </c>
      <c r="Z532" s="14">
        <v>1146.7269696819199</v>
      </c>
      <c r="AA532" s="14">
        <v>1149.5152169491701</v>
      </c>
      <c r="AB532" s="14">
        <v>1151.5003012883426</v>
      </c>
      <c r="AC532" s="14">
        <v>1153.1325750349504</v>
      </c>
    </row>
    <row r="533" spans="1:29" s="14" customFormat="1">
      <c r="A533" s="1" t="s">
        <v>524</v>
      </c>
      <c r="B533" s="1" t="s">
        <v>556</v>
      </c>
      <c r="C533" s="1"/>
      <c r="D533" s="1" t="s">
        <v>717</v>
      </c>
      <c r="E533" s="1"/>
      <c r="F533" s="1">
        <v>263</v>
      </c>
      <c r="G533" s="1" t="s">
        <v>836</v>
      </c>
      <c r="H533" s="1" t="str">
        <f t="shared" si="9"/>
        <v>263종합평균단위전세가격</v>
      </c>
      <c r="I533" s="1" t="s">
        <v>872</v>
      </c>
      <c r="J533" s="13">
        <v>443.45062667255962</v>
      </c>
      <c r="K533" s="13">
        <v>446.89195427489761</v>
      </c>
      <c r="L533" s="13">
        <v>447.00692014298801</v>
      </c>
      <c r="M533" s="13">
        <v>447.13729310833071</v>
      </c>
      <c r="N533" s="13">
        <v>447.53649118651481</v>
      </c>
      <c r="O533" s="13">
        <v>447.53649118651481</v>
      </c>
      <c r="P533" s="13">
        <v>449.0521891249283</v>
      </c>
      <c r="Q533" s="14">
        <v>450.23106734559093</v>
      </c>
      <c r="R533" s="14">
        <v>450.62986577860403</v>
      </c>
      <c r="S533" s="14">
        <v>452.06093892204387</v>
      </c>
      <c r="T533" s="14">
        <v>454.24121919146017</v>
      </c>
      <c r="U533" s="14">
        <v>449.50324004749092</v>
      </c>
      <c r="V533" s="14">
        <v>449.9420138949643</v>
      </c>
      <c r="W533" s="14">
        <v>451.52064703789091</v>
      </c>
      <c r="X533" s="14">
        <v>452.16741830694241</v>
      </c>
      <c r="Y533" s="14">
        <v>452.65221636933074</v>
      </c>
      <c r="Z533" s="14">
        <v>453.49404848783234</v>
      </c>
      <c r="AA533" s="14">
        <v>453.57281614894447</v>
      </c>
      <c r="AB533" s="14">
        <v>454.09459111614092</v>
      </c>
      <c r="AC533" s="14">
        <v>454.27539409416136</v>
      </c>
    </row>
    <row r="534" spans="1:29" s="14" customFormat="1">
      <c r="A534" s="1" t="s">
        <v>524</v>
      </c>
      <c r="B534" s="1" t="s">
        <v>556</v>
      </c>
      <c r="C534" s="1"/>
      <c r="D534" s="1" t="s">
        <v>718</v>
      </c>
      <c r="E534" s="1"/>
      <c r="F534" s="1">
        <v>264</v>
      </c>
      <c r="G534" s="1" t="s">
        <v>836</v>
      </c>
      <c r="H534" s="1" t="str">
        <f t="shared" si="9"/>
        <v>264종합평균단위전세가격</v>
      </c>
      <c r="I534" s="1" t="s">
        <v>872</v>
      </c>
      <c r="J534" s="13">
        <v>1143.3443764592205</v>
      </c>
      <c r="K534" s="13">
        <v>1147.7965538873746</v>
      </c>
      <c r="L534" s="13">
        <v>1158.9648475289596</v>
      </c>
      <c r="M534" s="13">
        <v>1175.1033702200762</v>
      </c>
      <c r="N534" s="13">
        <v>1173.903904065261</v>
      </c>
      <c r="O534" s="13">
        <v>1166.6253216870041</v>
      </c>
      <c r="P534" s="13">
        <v>1137.5474770733174</v>
      </c>
      <c r="Q534" s="14">
        <v>1136.5120345065006</v>
      </c>
      <c r="R534" s="14">
        <v>1138.9029950827</v>
      </c>
      <c r="S534" s="14">
        <v>1147.8164556469562</v>
      </c>
      <c r="T534" s="14">
        <v>1153.3264680516506</v>
      </c>
      <c r="U534" s="14">
        <v>1155.8659422223727</v>
      </c>
      <c r="V534" s="14">
        <v>1176.1059143693999</v>
      </c>
      <c r="W534" s="14">
        <v>1178.9516031585897</v>
      </c>
      <c r="X534" s="14">
        <v>1180.9298729305428</v>
      </c>
      <c r="Y534" s="14">
        <v>1189.8657182580241</v>
      </c>
      <c r="Z534" s="14">
        <v>1201.7818144687499</v>
      </c>
      <c r="AA534" s="14">
        <v>1210.8396439978806</v>
      </c>
      <c r="AB534" s="14">
        <v>1215.7671810921652</v>
      </c>
      <c r="AC534" s="14">
        <v>1219.8849746175206</v>
      </c>
    </row>
    <row r="535" spans="1:29" s="14" customFormat="1">
      <c r="A535" s="1" t="s">
        <v>524</v>
      </c>
      <c r="B535" s="1" t="s">
        <v>556</v>
      </c>
      <c r="C535" s="1"/>
      <c r="D535" s="1" t="s">
        <v>719</v>
      </c>
      <c r="E535" s="1"/>
      <c r="F535" s="1">
        <v>265</v>
      </c>
      <c r="G535" s="1" t="s">
        <v>836</v>
      </c>
      <c r="H535" s="1" t="str">
        <f t="shared" si="9"/>
        <v>265종합평균단위전세가격</v>
      </c>
      <c r="I535" s="1" t="s">
        <v>872</v>
      </c>
      <c r="J535" s="13">
        <v>1235.7027687923228</v>
      </c>
      <c r="K535" s="13">
        <v>1235.7027687923228</v>
      </c>
      <c r="L535" s="13">
        <v>1236.3021452801543</v>
      </c>
      <c r="M535" s="13">
        <v>1232.4464484465741</v>
      </c>
      <c r="N535" s="13">
        <v>1228.9801038546486</v>
      </c>
      <c r="O535" s="13">
        <v>1222.0073048277143</v>
      </c>
      <c r="P535" s="13">
        <v>1212.6647387502601</v>
      </c>
      <c r="Q535" s="14">
        <v>1200.0121938176985</v>
      </c>
      <c r="R535" s="14">
        <v>1195.2155089334849</v>
      </c>
      <c r="S535" s="14">
        <v>1194.9276014616676</v>
      </c>
      <c r="T535" s="14">
        <v>1190.9502609838</v>
      </c>
      <c r="U535" s="14">
        <v>1184.5708763451951</v>
      </c>
      <c r="V535" s="14">
        <v>1180.2070616306282</v>
      </c>
      <c r="W535" s="14">
        <v>1181.0054142180938</v>
      </c>
      <c r="X535" s="14">
        <v>1181.671335743066</v>
      </c>
      <c r="Y535" s="14">
        <v>1182.0441291557779</v>
      </c>
      <c r="Z535" s="14">
        <v>1185.1842110164166</v>
      </c>
      <c r="AA535" s="14">
        <v>1184.8403009872507</v>
      </c>
      <c r="AB535" s="14">
        <v>1180.0658651368408</v>
      </c>
      <c r="AC535" s="14">
        <v>1175.7177914154777</v>
      </c>
    </row>
    <row r="536" spans="1:29" s="14" customFormat="1">
      <c r="A536" s="1" t="s">
        <v>524</v>
      </c>
      <c r="B536" s="1" t="s">
        <v>557</v>
      </c>
      <c r="C536" s="1"/>
      <c r="D536" s="1"/>
      <c r="E536" s="1"/>
      <c r="F536" s="1">
        <v>266</v>
      </c>
      <c r="G536" s="1" t="s">
        <v>836</v>
      </c>
      <c r="H536" s="1" t="str">
        <f t="shared" si="9"/>
        <v>266종합평균단위전세가격</v>
      </c>
      <c r="I536" s="1" t="s">
        <v>872</v>
      </c>
      <c r="J536" s="13">
        <v>619.54357304801579</v>
      </c>
      <c r="K536" s="13">
        <v>631.1659909935421</v>
      </c>
      <c r="L536" s="13">
        <v>632.41131601046254</v>
      </c>
      <c r="M536" s="13">
        <v>634.377788425733</v>
      </c>
      <c r="N536" s="13">
        <v>645.44933553497901</v>
      </c>
      <c r="O536" s="13">
        <v>645.27115542935098</v>
      </c>
      <c r="P536" s="13">
        <v>645.41907233000268</v>
      </c>
      <c r="Q536" s="14">
        <v>645.53562875872308</v>
      </c>
      <c r="R536" s="14">
        <v>645.52043501764911</v>
      </c>
      <c r="S536" s="14">
        <v>645.45937714590616</v>
      </c>
      <c r="T536" s="14">
        <v>645.22560730839643</v>
      </c>
      <c r="U536" s="14">
        <v>661.35378106095936</v>
      </c>
      <c r="V536" s="14">
        <v>663.195735591985</v>
      </c>
      <c r="W536" s="14">
        <v>663.98779444879654</v>
      </c>
      <c r="X536" s="14">
        <v>663.89907918903486</v>
      </c>
      <c r="Y536" s="14">
        <v>666.04601876447043</v>
      </c>
      <c r="Z536" s="14">
        <v>666.19026557793313</v>
      </c>
      <c r="AA536" s="14">
        <v>666.22738813396165</v>
      </c>
      <c r="AB536" s="14">
        <v>666.15219271577791</v>
      </c>
      <c r="AC536" s="14">
        <v>666.31385400131717</v>
      </c>
    </row>
    <row r="537" spans="1:29" s="14" customFormat="1">
      <c r="A537" s="1" t="s">
        <v>524</v>
      </c>
      <c r="B537" s="1" t="s">
        <v>557</v>
      </c>
      <c r="C537" s="1"/>
      <c r="D537" s="1" t="s">
        <v>557</v>
      </c>
      <c r="E537" s="1"/>
      <c r="F537" s="1">
        <v>267</v>
      </c>
      <c r="G537" s="1" t="s">
        <v>836</v>
      </c>
      <c r="H537" s="1" t="str">
        <f t="shared" si="9"/>
        <v>267종합평균단위전세가격</v>
      </c>
      <c r="I537" s="1" t="s">
        <v>872</v>
      </c>
      <c r="J537" s="13">
        <v>730.22163078396898</v>
      </c>
      <c r="K537" s="13">
        <v>744.17800005724189</v>
      </c>
      <c r="L537" s="13">
        <v>745.18787132051352</v>
      </c>
      <c r="M537" s="13">
        <v>747.68225480308161</v>
      </c>
      <c r="N537" s="13">
        <v>761.96769316292898</v>
      </c>
      <c r="O537" s="13">
        <v>761.70203786955312</v>
      </c>
      <c r="P537" s="13">
        <v>761.88292066614599</v>
      </c>
      <c r="Q537" s="14">
        <v>762.06576210379012</v>
      </c>
      <c r="R537" s="14">
        <v>762.04467423782967</v>
      </c>
      <c r="S537" s="14">
        <v>761.89197548500124</v>
      </c>
      <c r="T537" s="14">
        <v>761.56751905422254</v>
      </c>
      <c r="U537" s="14">
        <v>778.6415051766943</v>
      </c>
      <c r="V537" s="14">
        <v>780.93269546251838</v>
      </c>
      <c r="W537" s="14">
        <v>782.00550445297574</v>
      </c>
      <c r="X537" s="14">
        <v>781.83455997394981</v>
      </c>
      <c r="Y537" s="14">
        <v>784.58307174783067</v>
      </c>
      <c r="Z537" s="14">
        <v>784.77809393884831</v>
      </c>
      <c r="AA537" s="14">
        <v>784.82928604594508</v>
      </c>
      <c r="AB537" s="14">
        <v>784.72559135698327</v>
      </c>
      <c r="AC537" s="14">
        <v>784.96245411038706</v>
      </c>
    </row>
    <row r="538" spans="1:29" s="14" customFormat="1">
      <c r="A538" s="1" t="s">
        <v>524</v>
      </c>
      <c r="B538" s="1" t="s">
        <v>557</v>
      </c>
      <c r="C538" s="1"/>
      <c r="D538" s="1" t="s">
        <v>720</v>
      </c>
      <c r="E538" s="1"/>
      <c r="F538" s="1">
        <v>268</v>
      </c>
      <c r="G538" s="1" t="s">
        <v>836</v>
      </c>
      <c r="H538" s="1" t="str">
        <f t="shared" si="9"/>
        <v>268종합평균단위전세가격</v>
      </c>
      <c r="I538" s="1" t="s">
        <v>872</v>
      </c>
      <c r="J538" s="13">
        <v>334.24019313018812</v>
      </c>
      <c r="K538" s="13">
        <v>339.84620442753862</v>
      </c>
      <c r="L538" s="13">
        <v>341.69847677534312</v>
      </c>
      <c r="M538" s="13">
        <v>342.30411204839203</v>
      </c>
      <c r="N538" s="13">
        <v>345.09096339009517</v>
      </c>
      <c r="O538" s="13">
        <v>345.1382748338666</v>
      </c>
      <c r="P538" s="13">
        <v>345.20121299775332</v>
      </c>
      <c r="Q538" s="14">
        <v>345.14690143808707</v>
      </c>
      <c r="R538" s="14">
        <v>345.14690143808707</v>
      </c>
      <c r="S538" s="14">
        <v>345.32207334528323</v>
      </c>
      <c r="T538" s="14">
        <v>345.32207334528323</v>
      </c>
      <c r="U538" s="14">
        <v>351.88974138796567</v>
      </c>
      <c r="V538" s="14">
        <v>352.54638592603527</v>
      </c>
      <c r="W538" s="14">
        <v>352.5976846465939</v>
      </c>
      <c r="X538" s="14">
        <v>352.72593144799026</v>
      </c>
      <c r="Y538" s="14">
        <v>353.28562083088053</v>
      </c>
      <c r="Z538" s="14">
        <v>353.29589664633346</v>
      </c>
      <c r="AA538" s="14">
        <v>353.29589664633346</v>
      </c>
      <c r="AB538" s="14">
        <v>353.29589664633346</v>
      </c>
      <c r="AC538" s="14">
        <v>353.25913861552772</v>
      </c>
    </row>
    <row r="539" spans="1:29" s="14" customFormat="1">
      <c r="A539" s="1" t="s">
        <v>523</v>
      </c>
      <c r="B539" s="1"/>
      <c r="C539" s="1"/>
      <c r="D539" s="1"/>
      <c r="E539" s="1"/>
      <c r="F539" s="1">
        <v>269</v>
      </c>
      <c r="G539" s="1" t="s">
        <v>836</v>
      </c>
      <c r="H539" s="1" t="str">
        <f t="shared" si="9"/>
        <v>269종합평균단위전세가격</v>
      </c>
      <c r="I539" s="1" t="s">
        <v>872</v>
      </c>
      <c r="J539" s="13">
        <v>1141.7739246034887</v>
      </c>
      <c r="K539" s="13">
        <v>1144.026621795507</v>
      </c>
      <c r="L539" s="13">
        <v>1144.2808937111679</v>
      </c>
      <c r="M539" s="13">
        <v>1144.654156216759</v>
      </c>
      <c r="N539" s="13">
        <v>1144.1302651873884</v>
      </c>
      <c r="O539" s="13">
        <v>1143.0301492395006</v>
      </c>
      <c r="P539" s="13">
        <v>1139.9746286880379</v>
      </c>
      <c r="Q539" s="14">
        <v>1138.6920681346996</v>
      </c>
      <c r="R539" s="14">
        <v>1140.850878893237</v>
      </c>
      <c r="S539" s="14">
        <v>1144.8114037221994</v>
      </c>
      <c r="T539" s="14">
        <v>1147.2829581785104</v>
      </c>
      <c r="U539" s="14">
        <v>1154.5323700171605</v>
      </c>
      <c r="V539" s="14">
        <v>1156.9315520368709</v>
      </c>
      <c r="W539" s="14">
        <v>1158.93439077834</v>
      </c>
      <c r="X539" s="14">
        <v>1163.5384911896199</v>
      </c>
      <c r="Y539" s="14">
        <v>1171.2764760723505</v>
      </c>
      <c r="Z539" s="14">
        <v>1175.9241634783577</v>
      </c>
      <c r="AA539" s="14">
        <v>1179.4067648251528</v>
      </c>
      <c r="AB539" s="14">
        <v>1183.2750571908596</v>
      </c>
      <c r="AC539" s="14">
        <v>1189.4949875192874</v>
      </c>
    </row>
    <row r="540" spans="1:29" s="14" customFormat="1">
      <c r="A540" s="1" t="s">
        <v>516</v>
      </c>
      <c r="B540" s="1"/>
      <c r="C540" s="1"/>
      <c r="D540" s="1"/>
      <c r="E540" s="1"/>
      <c r="F540" s="1">
        <v>1</v>
      </c>
      <c r="G540" s="1" t="s">
        <v>837</v>
      </c>
      <c r="H540" s="1" t="str">
        <f t="shared" si="9"/>
        <v>1아파트평균단위매매가격</v>
      </c>
      <c r="I540" s="1" t="s">
        <v>871</v>
      </c>
      <c r="J540" s="13">
        <v>3223.7705665785033</v>
      </c>
      <c r="K540" s="13">
        <v>3219.710831678316</v>
      </c>
      <c r="L540" s="13">
        <v>3214.3239327287292</v>
      </c>
      <c r="M540" s="13">
        <v>3205.7456194790966</v>
      </c>
      <c r="N540" s="13">
        <v>3196.6854172635867</v>
      </c>
      <c r="O540" s="13">
        <v>3180.523133543958</v>
      </c>
      <c r="P540" s="13">
        <v>3162.9593697749206</v>
      </c>
      <c r="Q540" s="14">
        <v>3142.181937036722</v>
      </c>
      <c r="R540" s="14">
        <v>3125.2129023189204</v>
      </c>
      <c r="S540" s="14">
        <v>3110.8250684509594</v>
      </c>
      <c r="T540" s="14">
        <v>3100.1611556294865</v>
      </c>
      <c r="U540" s="14">
        <v>3078.0206338075695</v>
      </c>
      <c r="V540" s="14">
        <v>3063.4692480035947</v>
      </c>
      <c r="W540" s="14">
        <v>3054.5719651066893</v>
      </c>
      <c r="X540" s="14">
        <v>3051.1470496481511</v>
      </c>
      <c r="Y540" s="14">
        <v>3047.6131419098911</v>
      </c>
      <c r="Z540" s="14">
        <v>3055.540330457588</v>
      </c>
      <c r="AA540" s="14">
        <v>3055.235616892383</v>
      </c>
      <c r="AB540" s="14">
        <v>3049.0624460108775</v>
      </c>
      <c r="AC540" s="14">
        <v>3042.2821725333456</v>
      </c>
    </row>
    <row r="541" spans="1:29" s="14" customFormat="1">
      <c r="A541" s="1" t="s">
        <v>521</v>
      </c>
      <c r="B541" s="1"/>
      <c r="C541" s="1"/>
      <c r="D541" s="1"/>
      <c r="E541" s="1"/>
      <c r="F541" s="1">
        <v>2</v>
      </c>
      <c r="G541" s="1" t="s">
        <v>837</v>
      </c>
      <c r="H541" s="1" t="str">
        <f t="shared" si="9"/>
        <v>2아파트평균단위매매가격</v>
      </c>
      <c r="I541" s="1" t="s">
        <v>871</v>
      </c>
      <c r="J541" s="13">
        <v>4386.5311647276731</v>
      </c>
      <c r="K541" s="13">
        <v>4376.3867318964067</v>
      </c>
      <c r="L541" s="13">
        <v>4360.3051334881266</v>
      </c>
      <c r="M541" s="13">
        <v>4339.8815279363598</v>
      </c>
      <c r="N541" s="13">
        <v>4320.5968469090249</v>
      </c>
      <c r="O541" s="13">
        <v>4291.1728872089661</v>
      </c>
      <c r="P541" s="13">
        <v>4261.0498523733795</v>
      </c>
      <c r="Q541" s="14">
        <v>4223.4611718416891</v>
      </c>
      <c r="R541" s="14">
        <v>4190.9795463144992</v>
      </c>
      <c r="S541" s="14">
        <v>4161.7147124018838</v>
      </c>
      <c r="T541" s="14">
        <v>4139.6335154338522</v>
      </c>
      <c r="U541" s="14">
        <v>4092.8768842357949</v>
      </c>
      <c r="V541" s="14">
        <v>4064.5230641640028</v>
      </c>
      <c r="W541" s="14">
        <v>4047.6716669852854</v>
      </c>
      <c r="X541" s="14">
        <v>4040.2444964876699</v>
      </c>
      <c r="Y541" s="14">
        <v>4029.414230044797</v>
      </c>
      <c r="Z541" s="14">
        <v>4039.7593316815983</v>
      </c>
      <c r="AA541" s="14">
        <v>4035.315865693492</v>
      </c>
      <c r="AB541" s="14">
        <v>4019.108232163861</v>
      </c>
      <c r="AC541" s="14">
        <v>4004.570792671253</v>
      </c>
    </row>
    <row r="542" spans="1:29" s="14" customFormat="1">
      <c r="A542" s="1" t="s">
        <v>1382</v>
      </c>
      <c r="B542" s="1"/>
      <c r="C542" s="1"/>
      <c r="D542" s="1"/>
      <c r="E542" s="1"/>
      <c r="F542" s="1">
        <v>3</v>
      </c>
      <c r="G542" s="1" t="s">
        <v>837</v>
      </c>
      <c r="H542" s="1" t="str">
        <f t="shared" si="9"/>
        <v>3아파트평균단위매매가격</v>
      </c>
      <c r="I542" s="1" t="s">
        <v>871</v>
      </c>
      <c r="J542" s="13">
        <v>2057.4757815999114</v>
      </c>
      <c r="K542" s="13">
        <v>2059.519238944526</v>
      </c>
      <c r="L542" s="13">
        <v>2064.8595457718116</v>
      </c>
      <c r="M542" s="13">
        <v>2068.1625283456847</v>
      </c>
      <c r="N542" s="13">
        <v>2069.3578820342327</v>
      </c>
      <c r="O542" s="13">
        <v>2066.4975828853521</v>
      </c>
      <c r="P542" s="13">
        <v>2061.5312638279456</v>
      </c>
      <c r="Q542" s="14">
        <v>2057.616176323786</v>
      </c>
      <c r="R542" s="14">
        <v>2056.2068826148297</v>
      </c>
      <c r="S542" s="14">
        <v>2056.7412671259899</v>
      </c>
      <c r="T542" s="14">
        <v>2057.529341050486</v>
      </c>
      <c r="U542" s="14">
        <v>2056.9766537469222</v>
      </c>
      <c r="V542" s="14">
        <v>2056.3118577071568</v>
      </c>
      <c r="W542" s="14">
        <v>2055.4171865109033</v>
      </c>
      <c r="X542" s="14">
        <v>2056.0189284362041</v>
      </c>
      <c r="Y542" s="14">
        <v>2061.6794964218293</v>
      </c>
      <c r="Z542" s="14">
        <v>2067.1785944986314</v>
      </c>
      <c r="AA542" s="14">
        <v>2071.0300540253043</v>
      </c>
      <c r="AB542" s="14">
        <v>2074.933582445462</v>
      </c>
      <c r="AC542" s="14">
        <v>2075.9431261318414</v>
      </c>
    </row>
    <row r="543" spans="1:29" s="14" customFormat="1">
      <c r="A543" s="1" t="s">
        <v>522</v>
      </c>
      <c r="B543" s="1"/>
      <c r="C543" s="1"/>
      <c r="D543" s="1"/>
      <c r="E543" s="1"/>
      <c r="F543" s="1">
        <v>4</v>
      </c>
      <c r="G543" s="1" t="s">
        <v>837</v>
      </c>
      <c r="H543" s="1" t="str">
        <f t="shared" si="9"/>
        <v>4아파트평균단위매매가격</v>
      </c>
      <c r="I543" s="1" t="s">
        <v>871</v>
      </c>
      <c r="J543" s="13">
        <v>2315.1847958356975</v>
      </c>
      <c r="K543" s="13">
        <v>2315.1156848060186</v>
      </c>
      <c r="L543" s="13">
        <v>2318.9329553287671</v>
      </c>
      <c r="M543" s="13">
        <v>2320.4214844731778</v>
      </c>
      <c r="N543" s="13">
        <v>2321.3236959505325</v>
      </c>
      <c r="O543" s="13">
        <v>2316.6473481401599</v>
      </c>
      <c r="P543" s="13">
        <v>2309.3949680993987</v>
      </c>
      <c r="Q543" s="14">
        <v>2301.4364322849397</v>
      </c>
      <c r="R543" s="14">
        <v>2298.5859443870431</v>
      </c>
      <c r="S543" s="14">
        <v>2298.6494100289906</v>
      </c>
      <c r="T543" s="14">
        <v>2300.6882805801497</v>
      </c>
      <c r="U543" s="14">
        <v>2303.898961895407</v>
      </c>
      <c r="V543" s="14">
        <v>2304.1422925399515</v>
      </c>
      <c r="W543" s="14">
        <v>2302.7913669786476</v>
      </c>
      <c r="X543" s="14">
        <v>2302.9114202226415</v>
      </c>
      <c r="Y543" s="14">
        <v>2310.143164525678</v>
      </c>
      <c r="Z543" s="14">
        <v>2316.606487242128</v>
      </c>
      <c r="AA543" s="14">
        <v>2322.4940281003287</v>
      </c>
      <c r="AB543" s="14">
        <v>2328.0162206118007</v>
      </c>
      <c r="AC543" s="14">
        <v>2329.8971248980279</v>
      </c>
    </row>
    <row r="544" spans="1:29" s="14" customFormat="1">
      <c r="A544" s="1" t="s">
        <v>853</v>
      </c>
      <c r="B544" s="1"/>
      <c r="C544" s="1"/>
      <c r="D544" s="1"/>
      <c r="E544" s="1"/>
      <c r="F544" s="1">
        <v>5</v>
      </c>
      <c r="G544" s="1" t="s">
        <v>837</v>
      </c>
      <c r="H544" s="1" t="str">
        <f t="shared" si="9"/>
        <v>5아파트평균단위매매가격</v>
      </c>
      <c r="I544" s="1" t="s">
        <v>871</v>
      </c>
      <c r="J544" s="13">
        <v>1827.134430770712</v>
      </c>
      <c r="K544" s="13">
        <v>1831.0661102037018</v>
      </c>
      <c r="L544" s="13">
        <v>1837.7677129902672</v>
      </c>
      <c r="M544" s="13">
        <v>1842.6924613188182</v>
      </c>
      <c r="N544" s="13">
        <v>1844.1498266917904</v>
      </c>
      <c r="O544" s="13">
        <v>1842.9127191223747</v>
      </c>
      <c r="P544" s="13">
        <v>1839.9896905433598</v>
      </c>
      <c r="Q544" s="14">
        <v>1839.6886533608961</v>
      </c>
      <c r="R544" s="14">
        <v>1839.5675047999566</v>
      </c>
      <c r="S544" s="14">
        <v>1840.5227984857015</v>
      </c>
      <c r="T544" s="14">
        <v>1840.1929053672029</v>
      </c>
      <c r="U544" s="14">
        <v>1836.439402121561</v>
      </c>
      <c r="V544" s="14">
        <v>1834.7837601396432</v>
      </c>
      <c r="W544" s="14">
        <v>1834.1229846432018</v>
      </c>
      <c r="X544" s="14">
        <v>1834.9700118837118</v>
      </c>
      <c r="Y544" s="14">
        <v>1839.1473055424544</v>
      </c>
      <c r="Z544" s="14">
        <v>1843.6852399943407</v>
      </c>
      <c r="AA544" s="14">
        <v>1845.6890794182912</v>
      </c>
      <c r="AB544" s="14">
        <v>1848.197361892303</v>
      </c>
      <c r="AC544" s="14">
        <v>1848.4858016833628</v>
      </c>
    </row>
    <row r="545" spans="1:29" s="14" customFormat="1">
      <c r="A545" s="1" t="s">
        <v>524</v>
      </c>
      <c r="B545" s="1" t="s">
        <v>525</v>
      </c>
      <c r="C545" s="1"/>
      <c r="D545" s="1"/>
      <c r="E545" s="1"/>
      <c r="F545" s="1">
        <v>6</v>
      </c>
      <c r="G545" s="1" t="s">
        <v>837</v>
      </c>
      <c r="H545" s="1" t="str">
        <f t="shared" si="9"/>
        <v>6아파트평균단위매매가격</v>
      </c>
      <c r="I545" s="1" t="s">
        <v>871</v>
      </c>
      <c r="J545" s="13">
        <v>6350.432746692225</v>
      </c>
      <c r="K545" s="13">
        <v>6328.5463978472862</v>
      </c>
      <c r="L545" s="13">
        <v>6297.8198330750956</v>
      </c>
      <c r="M545" s="13">
        <v>6257.1954265636068</v>
      </c>
      <c r="N545" s="13">
        <v>6225.9324549829644</v>
      </c>
      <c r="O545" s="13">
        <v>6171.9934217162308</v>
      </c>
      <c r="P545" s="13">
        <v>6125.3891661377738</v>
      </c>
      <c r="Q545" s="14">
        <v>6063.3696029276434</v>
      </c>
      <c r="R545" s="14">
        <v>6014.6979996967502</v>
      </c>
      <c r="S545" s="14">
        <v>5971.2246571574888</v>
      </c>
      <c r="T545" s="14">
        <v>5942.8036943917195</v>
      </c>
      <c r="U545" s="14">
        <v>5885.7616340852828</v>
      </c>
      <c r="V545" s="14">
        <v>5846.2323739718395</v>
      </c>
      <c r="W545" s="14">
        <v>5826.9407765915248</v>
      </c>
      <c r="X545" s="14">
        <v>5825.8401088255259</v>
      </c>
      <c r="Y545" s="14">
        <v>5802.7520022344652</v>
      </c>
      <c r="Z545" s="14">
        <v>5820.6176453947028</v>
      </c>
      <c r="AA545" s="14">
        <v>5805.0248600553405</v>
      </c>
      <c r="AB545" s="14">
        <v>5769.8439805853486</v>
      </c>
      <c r="AC545" s="14">
        <v>5742.2989180728409</v>
      </c>
    </row>
    <row r="546" spans="1:29" s="14" customFormat="1">
      <c r="A546" s="1" t="s">
        <v>524</v>
      </c>
      <c r="B546" s="1" t="s">
        <v>525</v>
      </c>
      <c r="C546" s="1" t="s">
        <v>526</v>
      </c>
      <c r="D546" s="1"/>
      <c r="E546" s="1"/>
      <c r="F546" s="1">
        <v>7</v>
      </c>
      <c r="G546" s="1" t="s">
        <v>837</v>
      </c>
      <c r="H546" s="1" t="str">
        <f t="shared" si="9"/>
        <v>7아파트평균단위매매가격</v>
      </c>
      <c r="I546" s="1" t="s">
        <v>871</v>
      </c>
      <c r="J546" s="13">
        <v>4987.5381219107649</v>
      </c>
      <c r="K546" s="13">
        <v>4981.1823935812981</v>
      </c>
      <c r="L546" s="13">
        <v>4966.306579352572</v>
      </c>
      <c r="M546" s="13">
        <v>4947.3144022330134</v>
      </c>
      <c r="N546" s="13">
        <v>4924.8689268154221</v>
      </c>
      <c r="O546" s="13">
        <v>4898.9663493583694</v>
      </c>
      <c r="P546" s="13">
        <v>4877.8752294553988</v>
      </c>
      <c r="Q546" s="14">
        <v>4855.0018160003037</v>
      </c>
      <c r="R546" s="14">
        <v>4834.528784383554</v>
      </c>
      <c r="S546" s="14">
        <v>4808.2474832380831</v>
      </c>
      <c r="T546" s="14">
        <v>4778.8893366846178</v>
      </c>
      <c r="U546" s="14">
        <v>4757.1250488440164</v>
      </c>
      <c r="V546" s="14">
        <v>4736.0935982274559</v>
      </c>
      <c r="W546" s="14">
        <v>4716.3425349638665</v>
      </c>
      <c r="X546" s="14">
        <v>4700.5341971339212</v>
      </c>
      <c r="Y546" s="14">
        <v>4687.1833334251824</v>
      </c>
      <c r="Z546" s="14">
        <v>4687.440620483284</v>
      </c>
      <c r="AA546" s="14">
        <v>4682.3068533653586</v>
      </c>
      <c r="AB546" s="14">
        <v>4665.4300523752536</v>
      </c>
      <c r="AC546" s="14">
        <v>4641.2365726117805</v>
      </c>
    </row>
    <row r="547" spans="1:29" s="14" customFormat="1">
      <c r="A547" s="1" t="s">
        <v>524</v>
      </c>
      <c r="B547" s="1" t="s">
        <v>525</v>
      </c>
      <c r="C547" s="1" t="s">
        <v>527</v>
      </c>
      <c r="D547" s="1"/>
      <c r="E547" s="1"/>
      <c r="F547" s="1">
        <v>8</v>
      </c>
      <c r="G547" s="1" t="s">
        <v>837</v>
      </c>
      <c r="H547" s="1" t="str">
        <f t="shared" si="9"/>
        <v>8아파트평균단위매매가격</v>
      </c>
      <c r="I547" s="1" t="s">
        <v>871</v>
      </c>
      <c r="J547" s="13">
        <v>7294.3897890227117</v>
      </c>
      <c r="K547" s="13">
        <v>7288.1830401768284</v>
      </c>
      <c r="L547" s="13">
        <v>7256.002414727699</v>
      </c>
      <c r="M547" s="13">
        <v>7247.6916653538947</v>
      </c>
      <c r="N547" s="13">
        <v>7236.8054560784185</v>
      </c>
      <c r="O547" s="13">
        <v>7200.7936376822754</v>
      </c>
      <c r="P547" s="13">
        <v>7176.0044112640835</v>
      </c>
      <c r="Q547" s="14">
        <v>7136.0542834960315</v>
      </c>
      <c r="R547" s="14">
        <v>7084.7630768148038</v>
      </c>
      <c r="S547" s="14">
        <v>7030.9483041684407</v>
      </c>
      <c r="T547" s="14">
        <v>6978.4958645752004</v>
      </c>
      <c r="U547" s="14">
        <v>6908.9718794850369</v>
      </c>
      <c r="V547" s="14">
        <v>6891.2113736856218</v>
      </c>
      <c r="W547" s="14">
        <v>6880.2612906264903</v>
      </c>
      <c r="X547" s="14">
        <v>6856.5318496995096</v>
      </c>
      <c r="Y547" s="14">
        <v>6802.5234554050685</v>
      </c>
      <c r="Z547" s="14">
        <v>6792.904246588877</v>
      </c>
      <c r="AA547" s="14">
        <v>6783.1532079814551</v>
      </c>
      <c r="AB547" s="14">
        <v>6751.3743785542747</v>
      </c>
      <c r="AC547" s="14">
        <v>6710.3218579007926</v>
      </c>
    </row>
    <row r="548" spans="1:29" s="14" customFormat="1">
      <c r="A548" s="1" t="s">
        <v>524</v>
      </c>
      <c r="B548" s="1" t="s">
        <v>525</v>
      </c>
      <c r="C548" s="1" t="s">
        <v>528</v>
      </c>
      <c r="D548" s="1"/>
      <c r="E548" s="1"/>
      <c r="F548" s="1">
        <v>9</v>
      </c>
      <c r="G548" s="1" t="s">
        <v>837</v>
      </c>
      <c r="H548" s="1" t="str">
        <f t="shared" si="9"/>
        <v>9아파트평균단위매매가격</v>
      </c>
      <c r="I548" s="1" t="s">
        <v>871</v>
      </c>
      <c r="J548" s="13">
        <v>4653.1133063967964</v>
      </c>
      <c r="K548" s="13">
        <v>4649.5402140655824</v>
      </c>
      <c r="L548" s="13">
        <v>4636.3965869703152</v>
      </c>
      <c r="M548" s="13">
        <v>4612.7005869084605</v>
      </c>
      <c r="N548" s="13">
        <v>4587.4059999850788</v>
      </c>
      <c r="O548" s="13">
        <v>4560.2738474300686</v>
      </c>
      <c r="P548" s="13">
        <v>4536.3710615069322</v>
      </c>
      <c r="Q548" s="14">
        <v>4514.2433085864441</v>
      </c>
      <c r="R548" s="14">
        <v>4497.1616907376456</v>
      </c>
      <c r="S548" s="14">
        <v>4471.3429218059609</v>
      </c>
      <c r="T548" s="14">
        <v>4437.2977045737071</v>
      </c>
      <c r="U548" s="14">
        <v>4421.3496389243746</v>
      </c>
      <c r="V548" s="14">
        <v>4396.0023930231982</v>
      </c>
      <c r="W548" s="14">
        <v>4371.6141151482989</v>
      </c>
      <c r="X548" s="14">
        <v>4357.038297852906</v>
      </c>
      <c r="Y548" s="14">
        <v>4348.4398622428553</v>
      </c>
      <c r="Z548" s="14">
        <v>4349.8907693488354</v>
      </c>
      <c r="AA548" s="14">
        <v>4344.184730362098</v>
      </c>
      <c r="AB548" s="14">
        <v>4326.4605898521959</v>
      </c>
      <c r="AC548" s="14">
        <v>4304.2564818746923</v>
      </c>
    </row>
    <row r="549" spans="1:29" s="14" customFormat="1">
      <c r="A549" s="1" t="s">
        <v>524</v>
      </c>
      <c r="B549" s="1" t="s">
        <v>525</v>
      </c>
      <c r="C549" s="1" t="s">
        <v>529</v>
      </c>
      <c r="D549" s="1"/>
      <c r="E549" s="1"/>
      <c r="F549" s="1">
        <v>10</v>
      </c>
      <c r="G549" s="1" t="s">
        <v>837</v>
      </c>
      <c r="H549" s="1" t="str">
        <f t="shared" si="9"/>
        <v>10아파트평균단위매매가격</v>
      </c>
      <c r="I549" s="1" t="s">
        <v>871</v>
      </c>
      <c r="J549" s="13">
        <v>5160.1425165320907</v>
      </c>
      <c r="K549" s="13">
        <v>5142.8099099428027</v>
      </c>
      <c r="L549" s="13">
        <v>5129.6819026917956</v>
      </c>
      <c r="M549" s="13">
        <v>5123.8527029461884</v>
      </c>
      <c r="N549" s="13">
        <v>5106.8697874818254</v>
      </c>
      <c r="O549" s="13">
        <v>5090.7712660427742</v>
      </c>
      <c r="P549" s="13">
        <v>5082.5212912861989</v>
      </c>
      <c r="Q549" s="14">
        <v>5065.1487582277678</v>
      </c>
      <c r="R549" s="14">
        <v>5046.5871919575102</v>
      </c>
      <c r="S549" s="14">
        <v>5032.0737019346925</v>
      </c>
      <c r="T549" s="14">
        <v>5032.4719052163764</v>
      </c>
      <c r="U549" s="14">
        <v>4972.7516417103288</v>
      </c>
      <c r="V549" s="14">
        <v>4966.2617141200562</v>
      </c>
      <c r="W549" s="14">
        <v>4959.5837596524925</v>
      </c>
      <c r="X549" s="14">
        <v>4942.9947314313167</v>
      </c>
      <c r="Y549" s="14">
        <v>4931.5153774066202</v>
      </c>
      <c r="Z549" s="14">
        <v>4932.0810067818111</v>
      </c>
      <c r="AA549" s="14">
        <v>4931.3132046149003</v>
      </c>
      <c r="AB549" s="14">
        <v>4924.7935327105743</v>
      </c>
      <c r="AC549" s="14">
        <v>4901.3061286208649</v>
      </c>
    </row>
    <row r="550" spans="1:29" s="14" customFormat="1">
      <c r="A550" s="1" t="s">
        <v>524</v>
      </c>
      <c r="B550" s="1" t="s">
        <v>525</v>
      </c>
      <c r="C550" s="1" t="s">
        <v>530</v>
      </c>
      <c r="D550" s="1"/>
      <c r="E550" s="1"/>
      <c r="F550" s="1">
        <v>11</v>
      </c>
      <c r="G550" s="1" t="s">
        <v>837</v>
      </c>
      <c r="H550" s="1" t="str">
        <f t="shared" si="9"/>
        <v>11아파트평균단위매매가격</v>
      </c>
      <c r="I550" s="1" t="s">
        <v>871</v>
      </c>
      <c r="J550" s="13">
        <v>7449.9715553703718</v>
      </c>
      <c r="K550" s="13">
        <v>7415.5556098353345</v>
      </c>
      <c r="L550" s="13">
        <v>7372.0411779365786</v>
      </c>
      <c r="M550" s="13">
        <v>7313.9645962516279</v>
      </c>
      <c r="N550" s="13">
        <v>7275.5879571501382</v>
      </c>
      <c r="O550" s="13">
        <v>7199.0300282916232</v>
      </c>
      <c r="P550" s="13">
        <v>7131.8426092783775</v>
      </c>
      <c r="Q550" s="14">
        <v>7038.2412127530779</v>
      </c>
      <c r="R550" s="14">
        <v>6966.8199242014925</v>
      </c>
      <c r="S550" s="14">
        <v>6909.4766049456475</v>
      </c>
      <c r="T550" s="14">
        <v>6881.811731408422</v>
      </c>
      <c r="U550" s="14">
        <v>6829.8165221966638</v>
      </c>
      <c r="V550" s="14">
        <v>6774.8146576122663</v>
      </c>
      <c r="W550" s="14">
        <v>6755.9073832449549</v>
      </c>
      <c r="X550" s="14">
        <v>6767.1090349307306</v>
      </c>
      <c r="Y550" s="14">
        <v>6745.1965472723086</v>
      </c>
      <c r="Z550" s="14">
        <v>6777.9379211872083</v>
      </c>
      <c r="AA550" s="14">
        <v>6753.5092434955031</v>
      </c>
      <c r="AB550" s="14">
        <v>6702.8648794390119</v>
      </c>
      <c r="AC550" s="14">
        <v>6672.488363366193</v>
      </c>
    </row>
    <row r="551" spans="1:29" s="14" customFormat="1">
      <c r="A551" s="1" t="s">
        <v>524</v>
      </c>
      <c r="B551" s="1" t="s">
        <v>525</v>
      </c>
      <c r="C551" s="1" t="s">
        <v>531</v>
      </c>
      <c r="D551" s="1"/>
      <c r="E551" s="1"/>
      <c r="F551" s="1">
        <v>12</v>
      </c>
      <c r="G551" s="1" t="s">
        <v>837</v>
      </c>
      <c r="H551" s="1" t="str">
        <f t="shared" si="9"/>
        <v>12아파트평균단위매매가격</v>
      </c>
      <c r="I551" s="1" t="s">
        <v>871</v>
      </c>
      <c r="J551" s="13">
        <v>5368.6889071412943</v>
      </c>
      <c r="K551" s="13">
        <v>5364.5784867647981</v>
      </c>
      <c r="L551" s="13">
        <v>5342.9053441424367</v>
      </c>
      <c r="M551" s="13">
        <v>5303.8988214915189</v>
      </c>
      <c r="N551" s="13">
        <v>5269.9045927131865</v>
      </c>
      <c r="O551" s="13">
        <v>5234.0250967333459</v>
      </c>
      <c r="P551" s="13">
        <v>5202.094984966604</v>
      </c>
      <c r="Q551" s="14">
        <v>5141.1368990031342</v>
      </c>
      <c r="R551" s="14">
        <v>5107.3182209334018</v>
      </c>
      <c r="S551" s="14">
        <v>5078.7215179519108</v>
      </c>
      <c r="T551" s="14">
        <v>5046.1272411907521</v>
      </c>
      <c r="U551" s="14">
        <v>5007.8043905449031</v>
      </c>
      <c r="V551" s="14">
        <v>4966.1123716478151</v>
      </c>
      <c r="W551" s="14">
        <v>4945.44288827542</v>
      </c>
      <c r="X551" s="14">
        <v>4938.6182163376252</v>
      </c>
      <c r="Y551" s="14">
        <v>4963.8197596036116</v>
      </c>
      <c r="Z551" s="14">
        <v>4974.7500232315051</v>
      </c>
      <c r="AA551" s="14">
        <v>4963.7647324476493</v>
      </c>
      <c r="AB551" s="14">
        <v>4933.9742552607477</v>
      </c>
      <c r="AC551" s="14">
        <v>4914.0507862018712</v>
      </c>
    </row>
    <row r="552" spans="1:29" s="14" customFormat="1">
      <c r="A552" s="1" t="s">
        <v>524</v>
      </c>
      <c r="B552" s="1" t="s">
        <v>525</v>
      </c>
      <c r="C552" s="1" t="s">
        <v>532</v>
      </c>
      <c r="D552" s="1"/>
      <c r="E552" s="1"/>
      <c r="F552" s="1">
        <v>13</v>
      </c>
      <c r="G552" s="1" t="s">
        <v>837</v>
      </c>
      <c r="H552" s="1" t="str">
        <f t="shared" si="9"/>
        <v>13아파트평균단위매매가격</v>
      </c>
      <c r="I552" s="1" t="s">
        <v>871</v>
      </c>
      <c r="J552" s="13">
        <v>9560.9454635854545</v>
      </c>
      <c r="K552" s="13">
        <v>9495.791658904338</v>
      </c>
      <c r="L552" s="13">
        <v>9430.1243532363824</v>
      </c>
      <c r="M552" s="13">
        <v>9352.7056619714476</v>
      </c>
      <c r="N552" s="13">
        <v>9309.8840937512959</v>
      </c>
      <c r="O552" s="13">
        <v>9192.0674197112803</v>
      </c>
      <c r="P552" s="13">
        <v>9089.1197180979671</v>
      </c>
      <c r="Q552" s="14">
        <v>8962.4093265342399</v>
      </c>
      <c r="R552" s="14">
        <v>8852.8489944099274</v>
      </c>
      <c r="S552" s="14">
        <v>8766.3489640479474</v>
      </c>
      <c r="T552" s="14">
        <v>8743.6838158472328</v>
      </c>
      <c r="U552" s="14">
        <v>8665.7639378422027</v>
      </c>
      <c r="V552" s="14">
        <v>8597.3504299609504</v>
      </c>
      <c r="W552" s="14">
        <v>8580.2188424908381</v>
      </c>
      <c r="X552" s="14">
        <v>8609.5846884184411</v>
      </c>
      <c r="Y552" s="14">
        <v>8576.5592184834404</v>
      </c>
      <c r="Z552" s="14">
        <v>8631.7237279605615</v>
      </c>
      <c r="AA552" s="14">
        <v>8593.4744385217491</v>
      </c>
      <c r="AB552" s="14">
        <v>8521.3910222518261</v>
      </c>
      <c r="AC552" s="14">
        <v>8480.2681440201013</v>
      </c>
    </row>
    <row r="553" spans="1:29" s="14" customFormat="1">
      <c r="A553" s="1" t="s">
        <v>524</v>
      </c>
      <c r="B553" s="1" t="s">
        <v>533</v>
      </c>
      <c r="C553" s="1"/>
      <c r="D553" s="1"/>
      <c r="E553" s="1"/>
      <c r="F553" s="1">
        <v>14</v>
      </c>
      <c r="G553" s="1" t="s">
        <v>837</v>
      </c>
      <c r="H553" s="1" t="str">
        <f t="shared" si="9"/>
        <v>14아파트평균단위매매가격</v>
      </c>
      <c r="I553" s="1" t="s">
        <v>871</v>
      </c>
      <c r="J553" s="13">
        <v>3459.7776026093738</v>
      </c>
      <c r="K553" s="13">
        <v>3456.5849617204653</v>
      </c>
      <c r="L553" s="13">
        <v>3447.7647248204626</v>
      </c>
      <c r="M553" s="13">
        <v>3437.437567129984</v>
      </c>
      <c r="N553" s="13">
        <v>3424.5930679436506</v>
      </c>
      <c r="O553" s="13">
        <v>3407.8327290543475</v>
      </c>
      <c r="P553" s="13">
        <v>3385.7741601315415</v>
      </c>
      <c r="Q553" s="14">
        <v>3359.903012833759</v>
      </c>
      <c r="R553" s="14">
        <v>3334.1458963227969</v>
      </c>
      <c r="S553" s="14">
        <v>3311.5561821419542</v>
      </c>
      <c r="T553" s="14">
        <v>3291.6659602614859</v>
      </c>
      <c r="U553" s="14">
        <v>3260.4558640545579</v>
      </c>
      <c r="V553" s="14">
        <v>3237.6129789312613</v>
      </c>
      <c r="W553" s="14">
        <v>3222.0684884565958</v>
      </c>
      <c r="X553" s="14">
        <v>3211.178384370085</v>
      </c>
      <c r="Y553" s="14">
        <v>3211.0635963350546</v>
      </c>
      <c r="Z553" s="14">
        <v>3218.234437193355</v>
      </c>
      <c r="AA553" s="14">
        <v>3220.0836850034489</v>
      </c>
      <c r="AB553" s="14">
        <v>3212.7955650540835</v>
      </c>
      <c r="AC553" s="14">
        <v>3204.2597901571089</v>
      </c>
    </row>
    <row r="554" spans="1:29" s="14" customFormat="1">
      <c r="A554" s="1" t="s">
        <v>524</v>
      </c>
      <c r="B554" s="1" t="s">
        <v>533</v>
      </c>
      <c r="C554" s="1" t="s">
        <v>534</v>
      </c>
      <c r="D554" s="1"/>
      <c r="E554" s="1"/>
      <c r="F554" s="1">
        <v>15</v>
      </c>
      <c r="G554" s="1" t="s">
        <v>837</v>
      </c>
      <c r="H554" s="1" t="str">
        <f t="shared" si="9"/>
        <v>15아파트평균단위매매가격</v>
      </c>
      <c r="I554" s="1" t="s">
        <v>871</v>
      </c>
      <c r="J554" s="13">
        <v>4930.5674381740982</v>
      </c>
      <c r="K554" s="13">
        <v>4924.8960935423229</v>
      </c>
      <c r="L554" s="13">
        <v>4912.9497411863085</v>
      </c>
      <c r="M554" s="13">
        <v>4900.4430733760364</v>
      </c>
      <c r="N554" s="13">
        <v>4883.6866376904372</v>
      </c>
      <c r="O554" s="13">
        <v>4857.1166761619625</v>
      </c>
      <c r="P554" s="13">
        <v>4819.4417365490508</v>
      </c>
      <c r="Q554" s="14">
        <v>4777.2226480297804</v>
      </c>
      <c r="R554" s="14">
        <v>4727.3347120467615</v>
      </c>
      <c r="S554" s="14">
        <v>4675.8896928839331</v>
      </c>
      <c r="T554" s="14">
        <v>4632.3851213653552</v>
      </c>
      <c r="U554" s="14">
        <v>4596.4882709002859</v>
      </c>
      <c r="V554" s="14">
        <v>4552.198117690773</v>
      </c>
      <c r="W554" s="14">
        <v>4521.5886946923947</v>
      </c>
      <c r="X554" s="14">
        <v>4506.6725183379303</v>
      </c>
      <c r="Y554" s="14">
        <v>4519.437139285028</v>
      </c>
      <c r="Z554" s="14">
        <v>4530.5940730878674</v>
      </c>
      <c r="AA554" s="14">
        <v>4538.4929614656539</v>
      </c>
      <c r="AB554" s="14">
        <v>4526.1455428644495</v>
      </c>
      <c r="AC554" s="14">
        <v>4512.9494242380333</v>
      </c>
    </row>
    <row r="555" spans="1:29" s="14" customFormat="1">
      <c r="A555" s="1" t="s">
        <v>524</v>
      </c>
      <c r="B555" s="1" t="s">
        <v>533</v>
      </c>
      <c r="C555" s="1" t="s">
        <v>535</v>
      </c>
      <c r="D555" s="1"/>
      <c r="E555" s="1"/>
      <c r="F555" s="1">
        <v>16</v>
      </c>
      <c r="G555" s="1" t="s">
        <v>837</v>
      </c>
      <c r="H555" s="1" t="str">
        <f t="shared" si="9"/>
        <v>16아파트평균단위매매가격</v>
      </c>
      <c r="I555" s="1" t="s">
        <v>871</v>
      </c>
      <c r="J555" s="13">
        <v>3384.4717487093972</v>
      </c>
      <c r="K555" s="13">
        <v>3383.3663041331497</v>
      </c>
      <c r="L555" s="13">
        <v>3374.1086050303561</v>
      </c>
      <c r="M555" s="13">
        <v>3361.5846829650259</v>
      </c>
      <c r="N555" s="13">
        <v>3350.3667725611076</v>
      </c>
      <c r="O555" s="13">
        <v>3335.7054473707835</v>
      </c>
      <c r="P555" s="13">
        <v>3327.4291564101391</v>
      </c>
      <c r="Q555" s="14">
        <v>3308.5970981028545</v>
      </c>
      <c r="R555" s="14">
        <v>3280.6607617540622</v>
      </c>
      <c r="S555" s="14">
        <v>3257.2622600465475</v>
      </c>
      <c r="T555" s="14">
        <v>3235.2852163171297</v>
      </c>
      <c r="U555" s="14">
        <v>3207.5275383224325</v>
      </c>
      <c r="V555" s="14">
        <v>3190.9613471484886</v>
      </c>
      <c r="W555" s="14">
        <v>3181.5105877544743</v>
      </c>
      <c r="X555" s="14">
        <v>3174.6588216760492</v>
      </c>
      <c r="Y555" s="14">
        <v>3177.7095356831637</v>
      </c>
      <c r="Z555" s="14">
        <v>3183.9068201289342</v>
      </c>
      <c r="AA555" s="14">
        <v>3189.3263794856452</v>
      </c>
      <c r="AB555" s="14">
        <v>3185.5919894416388</v>
      </c>
      <c r="AC555" s="14">
        <v>3176.7618258216739</v>
      </c>
    </row>
    <row r="556" spans="1:29" s="14" customFormat="1">
      <c r="A556" s="1" t="s">
        <v>524</v>
      </c>
      <c r="B556" s="1" t="s">
        <v>533</v>
      </c>
      <c r="C556" s="1" t="s">
        <v>536</v>
      </c>
      <c r="D556" s="1"/>
      <c r="E556" s="1"/>
      <c r="F556" s="1">
        <v>17</v>
      </c>
      <c r="G556" s="1" t="s">
        <v>837</v>
      </c>
      <c r="H556" s="1" t="str">
        <f t="shared" si="9"/>
        <v>17아파트평균단위매매가격</v>
      </c>
      <c r="I556" s="1" t="s">
        <v>871</v>
      </c>
      <c r="J556" s="13">
        <v>3181.3170260392158</v>
      </c>
      <c r="K556" s="13">
        <v>3174.761179043403</v>
      </c>
      <c r="L556" s="13">
        <v>3171.6167017632256</v>
      </c>
      <c r="M556" s="13">
        <v>3167.2148568110356</v>
      </c>
      <c r="N556" s="13">
        <v>3157.4386572996673</v>
      </c>
      <c r="O556" s="13">
        <v>3146.4703707613098</v>
      </c>
      <c r="P556" s="13">
        <v>3131.6445649184693</v>
      </c>
      <c r="Q556" s="14">
        <v>3118.278555724341</v>
      </c>
      <c r="R556" s="14">
        <v>3103.5883412150251</v>
      </c>
      <c r="S556" s="14">
        <v>3090.7007933985524</v>
      </c>
      <c r="T556" s="14">
        <v>3083.0064136821725</v>
      </c>
      <c r="U556" s="14">
        <v>3056.6730315765026</v>
      </c>
      <c r="V556" s="14">
        <v>3038.8531347894245</v>
      </c>
      <c r="W556" s="14">
        <v>3027.8170318341677</v>
      </c>
      <c r="X556" s="14">
        <v>3016.7798457787799</v>
      </c>
      <c r="Y556" s="14">
        <v>3019.3710493164263</v>
      </c>
      <c r="Z556" s="14">
        <v>3029.5835944644232</v>
      </c>
      <c r="AA556" s="14">
        <v>3032.2292690393069</v>
      </c>
      <c r="AB556" s="14">
        <v>3027.0747999076152</v>
      </c>
      <c r="AC556" s="14">
        <v>3017.6869074171595</v>
      </c>
    </row>
    <row r="557" spans="1:29" s="14" customFormat="1">
      <c r="A557" s="1" t="s">
        <v>524</v>
      </c>
      <c r="B557" s="1" t="s">
        <v>533</v>
      </c>
      <c r="C557" s="1" t="s">
        <v>537</v>
      </c>
      <c r="D557" s="1"/>
      <c r="E557" s="1"/>
      <c r="F557" s="1">
        <v>18</v>
      </c>
      <c r="G557" s="1" t="s">
        <v>837</v>
      </c>
      <c r="H557" s="1" t="str">
        <f t="shared" si="9"/>
        <v>18아파트평균단위매매가격</v>
      </c>
      <c r="I557" s="1" t="s">
        <v>871</v>
      </c>
      <c r="J557" s="13">
        <v>3140.0559415893608</v>
      </c>
      <c r="K557" s="13">
        <v>3136.4717283437544</v>
      </c>
      <c r="L557" s="13">
        <v>3125.0881953428907</v>
      </c>
      <c r="M557" s="13">
        <v>3112.314342816876</v>
      </c>
      <c r="N557" s="13">
        <v>3092.780487733949</v>
      </c>
      <c r="O557" s="13">
        <v>3070.9413460572518</v>
      </c>
      <c r="P557" s="13">
        <v>3045.9015441292809</v>
      </c>
      <c r="Q557" s="14">
        <v>3010.7500545490789</v>
      </c>
      <c r="R557" s="14">
        <v>2993.4684580243566</v>
      </c>
      <c r="S557" s="14">
        <v>2983.5132666956501</v>
      </c>
      <c r="T557" s="14">
        <v>2964.3275693784235</v>
      </c>
      <c r="U557" s="14">
        <v>2941.3642802199192</v>
      </c>
      <c r="V557" s="14">
        <v>2921.2163483510544</v>
      </c>
      <c r="W557" s="14">
        <v>2905.5582531773666</v>
      </c>
      <c r="X557" s="14">
        <v>2896.4628464918374</v>
      </c>
      <c r="Y557" s="14">
        <v>2899.4495679858082</v>
      </c>
      <c r="Z557" s="14">
        <v>2905.7748836382857</v>
      </c>
      <c r="AA557" s="14">
        <v>2902.5396492179711</v>
      </c>
      <c r="AB557" s="14">
        <v>2894.3855476565941</v>
      </c>
      <c r="AC557" s="14">
        <v>2887.9562308496506</v>
      </c>
    </row>
    <row r="558" spans="1:29" s="14" customFormat="1">
      <c r="A558" s="1" t="s">
        <v>524</v>
      </c>
      <c r="B558" s="1" t="s">
        <v>533</v>
      </c>
      <c r="C558" s="1" t="s">
        <v>538</v>
      </c>
      <c r="D558" s="1"/>
      <c r="E558" s="1"/>
      <c r="F558" s="1">
        <v>19</v>
      </c>
      <c r="G558" s="1" t="s">
        <v>837</v>
      </c>
      <c r="H558" s="1" t="str">
        <f t="shared" si="9"/>
        <v>19아파트평균단위매매가격</v>
      </c>
      <c r="I558" s="1" t="s">
        <v>871</v>
      </c>
      <c r="J558" s="13">
        <v>2184.3729728339981</v>
      </c>
      <c r="K558" s="13">
        <v>2186.6572239115817</v>
      </c>
      <c r="L558" s="13">
        <v>2181.2537881002713</v>
      </c>
      <c r="M558" s="13">
        <v>2179.0602399445829</v>
      </c>
      <c r="N558" s="13">
        <v>2180.1524798406731</v>
      </c>
      <c r="O558" s="13">
        <v>2178.9826911151645</v>
      </c>
      <c r="P558" s="13">
        <v>2175.1521583921249</v>
      </c>
      <c r="Q558" s="14">
        <v>2165.8419888187013</v>
      </c>
      <c r="R558" s="14">
        <v>2165.8552384616046</v>
      </c>
      <c r="S558" s="14">
        <v>2157.2812815172665</v>
      </c>
      <c r="T558" s="14">
        <v>2148.2235995447008</v>
      </c>
      <c r="U558" s="14">
        <v>2129.1230607553252</v>
      </c>
      <c r="V558" s="14">
        <v>2130.9318319336458</v>
      </c>
      <c r="W558" s="14">
        <v>2134.918448987652</v>
      </c>
      <c r="X558" s="14">
        <v>2137.5878899058698</v>
      </c>
      <c r="Y558" s="14">
        <v>2144.6967684652418</v>
      </c>
      <c r="Z558" s="14">
        <v>2153.9019088930545</v>
      </c>
      <c r="AA558" s="14">
        <v>2157.7992151997678</v>
      </c>
      <c r="AB558" s="14">
        <v>2158.8191161256318</v>
      </c>
      <c r="AC558" s="14">
        <v>2157.0372935212608</v>
      </c>
    </row>
    <row r="559" spans="1:29" s="14" customFormat="1">
      <c r="A559" s="1" t="s">
        <v>524</v>
      </c>
      <c r="B559" s="1" t="s">
        <v>533</v>
      </c>
      <c r="C559" s="1" t="s">
        <v>539</v>
      </c>
      <c r="D559" s="1"/>
      <c r="E559" s="1"/>
      <c r="F559" s="1">
        <v>20</v>
      </c>
      <c r="G559" s="1" t="s">
        <v>837</v>
      </c>
      <c r="H559" s="1" t="str">
        <f t="shared" si="9"/>
        <v>20아파트평균단위매매가격</v>
      </c>
      <c r="I559" s="1" t="s">
        <v>871</v>
      </c>
      <c r="J559" s="13">
        <v>3169.1482865991779</v>
      </c>
      <c r="K559" s="13">
        <v>3169.3058564499661</v>
      </c>
      <c r="L559" s="13">
        <v>3153.7940612509542</v>
      </c>
      <c r="M559" s="13">
        <v>3136.2849688899819</v>
      </c>
      <c r="N559" s="13">
        <v>3119.8441699144128</v>
      </c>
      <c r="O559" s="13">
        <v>3095.0925755270127</v>
      </c>
      <c r="P559" s="13">
        <v>3063.4512542340208</v>
      </c>
      <c r="Q559" s="14">
        <v>3021.6741366141691</v>
      </c>
      <c r="R559" s="14">
        <v>2991.7863100756299</v>
      </c>
      <c r="S559" s="14">
        <v>2973.7052893539394</v>
      </c>
      <c r="T559" s="14">
        <v>2959.1557470735956</v>
      </c>
      <c r="U559" s="14">
        <v>2927.7726596926418</v>
      </c>
      <c r="V559" s="14">
        <v>2909.3493531930417</v>
      </c>
      <c r="W559" s="14">
        <v>2891.053473337734</v>
      </c>
      <c r="X559" s="14">
        <v>2877.6908108754151</v>
      </c>
      <c r="Y559" s="14">
        <v>2854.1915651067088</v>
      </c>
      <c r="Z559" s="14">
        <v>2855.177873915738</v>
      </c>
      <c r="AA559" s="14">
        <v>2848.9097291239937</v>
      </c>
      <c r="AB559" s="14">
        <v>2842.6883420629997</v>
      </c>
      <c r="AC559" s="14">
        <v>2840.1481253082679</v>
      </c>
    </row>
    <row r="560" spans="1:29" s="14" customFormat="1">
      <c r="A560" s="1" t="s">
        <v>524</v>
      </c>
      <c r="B560" s="1" t="s">
        <v>533</v>
      </c>
      <c r="C560" s="1" t="s">
        <v>540</v>
      </c>
      <c r="D560" s="1"/>
      <c r="E560" s="1"/>
      <c r="F560" s="1">
        <v>21</v>
      </c>
      <c r="G560" s="1" t="s">
        <v>837</v>
      </c>
      <c r="H560" s="1" t="str">
        <f t="shared" si="9"/>
        <v>21아파트평균단위매매가격</v>
      </c>
      <c r="I560" s="1" t="s">
        <v>871</v>
      </c>
      <c r="J560" s="13">
        <v>2528.0717920121838</v>
      </c>
      <c r="K560" s="13">
        <v>2529.4455160260568</v>
      </c>
      <c r="L560" s="13">
        <v>2525.0324764072861</v>
      </c>
      <c r="M560" s="13">
        <v>2520.4141371877126</v>
      </c>
      <c r="N560" s="13">
        <v>2514.1462769011578</v>
      </c>
      <c r="O560" s="13">
        <v>2513.1934755243765</v>
      </c>
      <c r="P560" s="13">
        <v>2482.5595347807916</v>
      </c>
      <c r="Q560" s="14">
        <v>2471.7195822548583</v>
      </c>
      <c r="R560" s="14">
        <v>2459.5266044421483</v>
      </c>
      <c r="S560" s="14">
        <v>2442.7735764613817</v>
      </c>
      <c r="T560" s="14">
        <v>2426.4260550501699</v>
      </c>
      <c r="U560" s="14">
        <v>2399.7416133131824</v>
      </c>
      <c r="V560" s="14">
        <v>2372.136930601197</v>
      </c>
      <c r="W560" s="14">
        <v>2359.4178259450296</v>
      </c>
      <c r="X560" s="14">
        <v>2345.9542359401512</v>
      </c>
      <c r="Y560" s="14">
        <v>2338.5533141283254</v>
      </c>
      <c r="Z560" s="14">
        <v>2341.3377065063805</v>
      </c>
      <c r="AA560" s="14">
        <v>2339.0651423061217</v>
      </c>
      <c r="AB560" s="14">
        <v>2322.5355143079696</v>
      </c>
      <c r="AC560" s="14">
        <v>2311.6037902323155</v>
      </c>
    </row>
    <row r="561" spans="1:29" s="14" customFormat="1">
      <c r="A561" s="1" t="s">
        <v>524</v>
      </c>
      <c r="B561" s="1" t="s">
        <v>541</v>
      </c>
      <c r="C561" s="1"/>
      <c r="D561" s="1"/>
      <c r="E561" s="1"/>
      <c r="F561" s="1">
        <v>22</v>
      </c>
      <c r="G561" s="1" t="s">
        <v>837</v>
      </c>
      <c r="H561" s="1" t="str">
        <f t="shared" si="9"/>
        <v>22아파트평균단위매매가격</v>
      </c>
      <c r="I561" s="1" t="s">
        <v>871</v>
      </c>
      <c r="J561" s="13">
        <v>2732.7805611548511</v>
      </c>
      <c r="K561" s="13">
        <v>2726.2940236520244</v>
      </c>
      <c r="L561" s="13">
        <v>2720.996976855884</v>
      </c>
      <c r="M561" s="13">
        <v>2715.0944208864571</v>
      </c>
      <c r="N561" s="13">
        <v>2702.4182400451691</v>
      </c>
      <c r="O561" s="13">
        <v>2688.8023214150539</v>
      </c>
      <c r="P561" s="13">
        <v>2671.2901038207247</v>
      </c>
      <c r="Q561" s="14">
        <v>2653.4406300175979</v>
      </c>
      <c r="R561" s="14">
        <v>2638.6343517250393</v>
      </c>
      <c r="S561" s="14">
        <v>2621.4656805279515</v>
      </c>
      <c r="T561" s="14">
        <v>2608.2586592527909</v>
      </c>
      <c r="U561" s="14">
        <v>2587.772346816439</v>
      </c>
      <c r="V561" s="14">
        <v>2567.4085466289471</v>
      </c>
      <c r="W561" s="14">
        <v>2551.8545587038038</v>
      </c>
      <c r="X561" s="14">
        <v>2541.385949349939</v>
      </c>
      <c r="Y561" s="14">
        <v>2546.313288650681</v>
      </c>
      <c r="Z561" s="14">
        <v>2549.0893376433201</v>
      </c>
      <c r="AA561" s="14">
        <v>2549.0149875094471</v>
      </c>
      <c r="AB561" s="14">
        <v>2547.9678250884908</v>
      </c>
      <c r="AC561" s="14">
        <v>2544.3135172262937</v>
      </c>
    </row>
    <row r="562" spans="1:29" s="14" customFormat="1">
      <c r="A562" s="1" t="s">
        <v>524</v>
      </c>
      <c r="B562" s="1" t="s">
        <v>542</v>
      </c>
      <c r="C562" s="1"/>
      <c r="D562" s="1"/>
      <c r="E562" s="1"/>
      <c r="F562" s="1">
        <v>23</v>
      </c>
      <c r="G562" s="1" t="s">
        <v>837</v>
      </c>
      <c r="H562" s="1" t="str">
        <f t="shared" si="9"/>
        <v>23아파트평균단위매매가격</v>
      </c>
      <c r="I562" s="1" t="s">
        <v>871</v>
      </c>
      <c r="J562" s="13">
        <v>2676.3667120987047</v>
      </c>
      <c r="K562" s="13">
        <v>2667.8998814722086</v>
      </c>
      <c r="L562" s="13">
        <v>2660.7887237076061</v>
      </c>
      <c r="M562" s="13">
        <v>2651.5394569291166</v>
      </c>
      <c r="N562" s="13">
        <v>2641.9928764317174</v>
      </c>
      <c r="O562" s="13">
        <v>2626.5761252208567</v>
      </c>
      <c r="P562" s="13">
        <v>2613.69851989061</v>
      </c>
      <c r="Q562" s="14">
        <v>2598.5390420108711</v>
      </c>
      <c r="R562" s="14">
        <v>2590.3745629839127</v>
      </c>
      <c r="S562" s="14">
        <v>2586.6622790791198</v>
      </c>
      <c r="T562" s="14">
        <v>2582.7222634692821</v>
      </c>
      <c r="U562" s="14">
        <v>2576.4770806891461</v>
      </c>
      <c r="V562" s="14">
        <v>2567.6501358392884</v>
      </c>
      <c r="W562" s="14">
        <v>2561.4911840351829</v>
      </c>
      <c r="X562" s="14">
        <v>2557.631309362288</v>
      </c>
      <c r="Y562" s="14">
        <v>2557.4218063976132</v>
      </c>
      <c r="Z562" s="14">
        <v>2558.5733900514651</v>
      </c>
      <c r="AA562" s="14">
        <v>2557.037028032305</v>
      </c>
      <c r="AB562" s="14">
        <v>2551.7253167987983</v>
      </c>
      <c r="AC562" s="14">
        <v>2549.1069151474226</v>
      </c>
    </row>
    <row r="563" spans="1:29" s="14" customFormat="1">
      <c r="A563" s="1" t="s">
        <v>524</v>
      </c>
      <c r="B563" s="1" t="s">
        <v>542</v>
      </c>
      <c r="C563" s="1" t="s">
        <v>543</v>
      </c>
      <c r="D563" s="1"/>
      <c r="E563" s="1"/>
      <c r="F563" s="1">
        <v>24</v>
      </c>
      <c r="G563" s="1" t="s">
        <v>837</v>
      </c>
      <c r="H563" s="1" t="str">
        <f t="shared" si="9"/>
        <v>24아파트평균단위매매가격</v>
      </c>
      <c r="I563" s="1" t="s">
        <v>871</v>
      </c>
      <c r="J563" s="13">
        <v>2706.0626592575004</v>
      </c>
      <c r="K563" s="13">
        <v>2706.4614333997461</v>
      </c>
      <c r="L563" s="13">
        <v>2707.1419553901405</v>
      </c>
      <c r="M563" s="13">
        <v>2704.8885527239017</v>
      </c>
      <c r="N563" s="13">
        <v>2700.3636008507669</v>
      </c>
      <c r="O563" s="13">
        <v>2690.6618568584877</v>
      </c>
      <c r="P563" s="13">
        <v>2683.164681703106</v>
      </c>
      <c r="Q563" s="14">
        <v>2674.089770876501</v>
      </c>
      <c r="R563" s="14">
        <v>2668.8693653510836</v>
      </c>
      <c r="S563" s="14">
        <v>2668.1877808481099</v>
      </c>
      <c r="T563" s="14">
        <v>2664.0408023914019</v>
      </c>
      <c r="U563" s="14">
        <v>2657.7038900842249</v>
      </c>
      <c r="V563" s="14">
        <v>2649.1107172682505</v>
      </c>
      <c r="W563" s="14">
        <v>2645.1523102631045</v>
      </c>
      <c r="X563" s="14">
        <v>2642.4794675865751</v>
      </c>
      <c r="Y563" s="14">
        <v>2639.045135533981</v>
      </c>
      <c r="Z563" s="14">
        <v>2637.9335992016399</v>
      </c>
      <c r="AA563" s="14">
        <v>2634.0536764641506</v>
      </c>
      <c r="AB563" s="14">
        <v>2626.4028909674885</v>
      </c>
      <c r="AC563" s="14">
        <v>2623.4866064375738</v>
      </c>
    </row>
    <row r="564" spans="1:29" s="14" customFormat="1">
      <c r="A564" s="1" t="s">
        <v>524</v>
      </c>
      <c r="B564" s="1" t="s">
        <v>542</v>
      </c>
      <c r="C564" s="1" t="s">
        <v>544</v>
      </c>
      <c r="D564" s="1"/>
      <c r="E564" s="1"/>
      <c r="F564" s="1">
        <v>25</v>
      </c>
      <c r="G564" s="1" t="s">
        <v>837</v>
      </c>
      <c r="H564" s="1" t="str">
        <f t="shared" si="9"/>
        <v>25아파트평균단위매매가격</v>
      </c>
      <c r="I564" s="1" t="s">
        <v>871</v>
      </c>
      <c r="J564" s="13">
        <v>2864.9780715771176</v>
      </c>
      <c r="K564" s="13">
        <v>2847.0124423437655</v>
      </c>
      <c r="L564" s="13">
        <v>2841.7151044899465</v>
      </c>
      <c r="M564" s="13">
        <v>2831.1592303031416</v>
      </c>
      <c r="N564" s="13">
        <v>2820.497330548289</v>
      </c>
      <c r="O564" s="13">
        <v>2803.0875653564758</v>
      </c>
      <c r="P564" s="13">
        <v>2787.0432113067768</v>
      </c>
      <c r="Q564" s="14">
        <v>2767.0800023854385</v>
      </c>
      <c r="R564" s="14">
        <v>2761.5952447178443</v>
      </c>
      <c r="S564" s="14">
        <v>2757.7626248577226</v>
      </c>
      <c r="T564" s="14">
        <v>2756.7441910039465</v>
      </c>
      <c r="U564" s="14">
        <v>2741.9061859766966</v>
      </c>
      <c r="V564" s="14">
        <v>2733.2218373205101</v>
      </c>
      <c r="W564" s="14">
        <v>2722.0477783739693</v>
      </c>
      <c r="X564" s="14">
        <v>2713.8245611327334</v>
      </c>
      <c r="Y564" s="14">
        <v>2712.5249114541894</v>
      </c>
      <c r="Z564" s="14">
        <v>2713.2942643758888</v>
      </c>
      <c r="AA564" s="14">
        <v>2712.2278726270883</v>
      </c>
      <c r="AB564" s="14">
        <v>2706.7792852521625</v>
      </c>
      <c r="AC564" s="14">
        <v>2703.475122227117</v>
      </c>
    </row>
    <row r="565" spans="1:29" s="14" customFormat="1">
      <c r="A565" s="1" t="s">
        <v>524</v>
      </c>
      <c r="B565" s="1" t="s">
        <v>542</v>
      </c>
      <c r="C565" s="1" t="s">
        <v>545</v>
      </c>
      <c r="D565" s="1"/>
      <c r="E565" s="1"/>
      <c r="F565" s="1">
        <v>26</v>
      </c>
      <c r="G565" s="1" t="s">
        <v>837</v>
      </c>
      <c r="H565" s="1" t="str">
        <f t="shared" si="9"/>
        <v>26아파트평균단위매매가격</v>
      </c>
      <c r="I565" s="1" t="s">
        <v>871</v>
      </c>
      <c r="J565" s="13">
        <v>2435.4222293193084</v>
      </c>
      <c r="K565" s="13">
        <v>2426.0075268750911</v>
      </c>
      <c r="L565" s="13">
        <v>2407.1018712387481</v>
      </c>
      <c r="M565" s="13">
        <v>2390.4288388554219</v>
      </c>
      <c r="N565" s="13">
        <v>2375.7448782815491</v>
      </c>
      <c r="O565" s="13">
        <v>2355.2620124130317</v>
      </c>
      <c r="P565" s="13">
        <v>2339.0068118577315</v>
      </c>
      <c r="Q565" s="14">
        <v>2321.3464419177303</v>
      </c>
      <c r="R565" s="14">
        <v>2306.5741595332629</v>
      </c>
      <c r="S565" s="14">
        <v>2299.1650364577722</v>
      </c>
      <c r="T565" s="14">
        <v>2292.3349124266697</v>
      </c>
      <c r="U565" s="14">
        <v>2288.2274907603701</v>
      </c>
      <c r="V565" s="14">
        <v>2278.9426722963208</v>
      </c>
      <c r="W565" s="14">
        <v>2275.5592597277396</v>
      </c>
      <c r="X565" s="14">
        <v>2275.0445671895227</v>
      </c>
      <c r="Y565" s="14">
        <v>2280.1739394304295</v>
      </c>
      <c r="Z565" s="14">
        <v>2284.645576741912</v>
      </c>
      <c r="AA565" s="14">
        <v>2285.5823187961337</v>
      </c>
      <c r="AB565" s="14">
        <v>2283.414331709123</v>
      </c>
      <c r="AC565" s="14">
        <v>2281.9411692801195</v>
      </c>
    </row>
    <row r="566" spans="1:29" s="14" customFormat="1">
      <c r="A566" s="1" t="s">
        <v>524</v>
      </c>
      <c r="B566" s="1" t="s">
        <v>546</v>
      </c>
      <c r="C566" s="1"/>
      <c r="D566" s="1"/>
      <c r="E566" s="1"/>
      <c r="F566" s="1">
        <v>27</v>
      </c>
      <c r="G566" s="1" t="s">
        <v>837</v>
      </c>
      <c r="H566" s="1" t="str">
        <f t="shared" si="9"/>
        <v>27아파트평균단위매매가격</v>
      </c>
      <c r="I566" s="1" t="s">
        <v>871</v>
      </c>
      <c r="J566" s="13">
        <v>2504.1265519959693</v>
      </c>
      <c r="K566" s="13">
        <v>2489.9510853914949</v>
      </c>
      <c r="L566" s="13">
        <v>2484.8381137882943</v>
      </c>
      <c r="M566" s="13">
        <v>2476.8034813436502</v>
      </c>
      <c r="N566" s="13">
        <v>2469.920799505277</v>
      </c>
      <c r="O566" s="13">
        <v>2449.2949273779291</v>
      </c>
      <c r="P566" s="13">
        <v>2434.2760681881</v>
      </c>
      <c r="Q566" s="14">
        <v>2411.6095151935401</v>
      </c>
      <c r="R566" s="14">
        <v>2407.6020022103498</v>
      </c>
      <c r="S566" s="14">
        <v>2409.7213304223778</v>
      </c>
      <c r="T566" s="14">
        <v>2414.4873843399255</v>
      </c>
      <c r="U566" s="14">
        <v>2412.0966026862206</v>
      </c>
      <c r="V566" s="14">
        <v>2413.0047960036263</v>
      </c>
      <c r="W566" s="14">
        <v>2410.8113978928723</v>
      </c>
      <c r="X566" s="14">
        <v>2412.7324495340881</v>
      </c>
      <c r="Y566" s="14">
        <v>2420.0491524240315</v>
      </c>
      <c r="Z566" s="14">
        <v>2422.7920037768686</v>
      </c>
      <c r="AA566" s="14">
        <v>2423.5757695686925</v>
      </c>
      <c r="AB566" s="14">
        <v>2416.4767711242444</v>
      </c>
      <c r="AC566" s="14">
        <v>2409.9992535260212</v>
      </c>
    </row>
    <row r="567" spans="1:29" s="14" customFormat="1">
      <c r="A567" s="1" t="s">
        <v>524</v>
      </c>
      <c r="B567" s="1" t="s">
        <v>547</v>
      </c>
      <c r="C567" s="1"/>
      <c r="D567" s="1"/>
      <c r="E567" s="1"/>
      <c r="F567" s="1">
        <v>28</v>
      </c>
      <c r="G567" s="1" t="s">
        <v>837</v>
      </c>
      <c r="H567" s="1" t="str">
        <f t="shared" si="9"/>
        <v>28아파트평균단위매매가격</v>
      </c>
      <c r="I567" s="1" t="s">
        <v>871</v>
      </c>
      <c r="J567" s="13">
        <v>1705.2742299766121</v>
      </c>
      <c r="K567" s="13">
        <v>1705.3893753612658</v>
      </c>
      <c r="L567" s="13">
        <v>1715.5344408890671</v>
      </c>
      <c r="M567" s="13">
        <v>1720.5201402938999</v>
      </c>
      <c r="N567" s="13">
        <v>1731.0805158149565</v>
      </c>
      <c r="O567" s="13">
        <v>1740.5151414843594</v>
      </c>
      <c r="P567" s="13">
        <v>1744.0835836056003</v>
      </c>
      <c r="Q567" s="14">
        <v>1743.675553159673</v>
      </c>
      <c r="R567" s="14">
        <v>1743.5327052579464</v>
      </c>
      <c r="S567" s="14">
        <v>1743.7986442435244</v>
      </c>
      <c r="T567" s="14">
        <v>1745.7850962134287</v>
      </c>
      <c r="U567" s="14">
        <v>1753.3253801645185</v>
      </c>
      <c r="V567" s="14">
        <v>1753.7930530655956</v>
      </c>
      <c r="W567" s="14">
        <v>1755.7307966107735</v>
      </c>
      <c r="X567" s="14">
        <v>1758.082898571075</v>
      </c>
      <c r="Y567" s="14">
        <v>1762.6830439466812</v>
      </c>
      <c r="Z567" s="14">
        <v>1765.9479851140986</v>
      </c>
      <c r="AA567" s="14">
        <v>1767.0224174785003</v>
      </c>
      <c r="AB567" s="14">
        <v>1766.7336040032123</v>
      </c>
      <c r="AC567" s="14">
        <v>1765.8691693975936</v>
      </c>
    </row>
    <row r="568" spans="1:29" s="14" customFormat="1">
      <c r="A568" s="1" t="s">
        <v>524</v>
      </c>
      <c r="B568" s="1" t="s">
        <v>548</v>
      </c>
      <c r="C568" s="1"/>
      <c r="D568" s="1"/>
      <c r="E568" s="1"/>
      <c r="F568" s="1">
        <v>29</v>
      </c>
      <c r="G568" s="1" t="s">
        <v>837</v>
      </c>
      <c r="H568" s="1" t="str">
        <f t="shared" si="9"/>
        <v>29아파트평균단위매매가격</v>
      </c>
      <c r="I568" s="1" t="s">
        <v>871</v>
      </c>
      <c r="J568" s="13">
        <v>2054.8186574595775</v>
      </c>
      <c r="K568" s="13">
        <v>2064.4203877838249</v>
      </c>
      <c r="L568" s="13">
        <v>2077.7329932294947</v>
      </c>
      <c r="M568" s="13">
        <v>2088.978001552337</v>
      </c>
      <c r="N568" s="13">
        <v>2094.1827146724127</v>
      </c>
      <c r="O568" s="13">
        <v>2095.976166333016</v>
      </c>
      <c r="P568" s="13">
        <v>2097.5381317132301</v>
      </c>
      <c r="Q568" s="14">
        <v>2102.923809933327</v>
      </c>
      <c r="R568" s="14">
        <v>2106.9791577196183</v>
      </c>
      <c r="S568" s="14">
        <v>2112.2325999480499</v>
      </c>
      <c r="T568" s="14">
        <v>2117.9337814093637</v>
      </c>
      <c r="U568" s="14">
        <v>2128.4523262439684</v>
      </c>
      <c r="V568" s="14">
        <v>2142.67291260191</v>
      </c>
      <c r="W568" s="14">
        <v>2147.7469147206461</v>
      </c>
      <c r="X568" s="14">
        <v>2152.9611782503744</v>
      </c>
      <c r="Y568" s="14">
        <v>2175.4218327090862</v>
      </c>
      <c r="Z568" s="14">
        <v>2197.0700066172135</v>
      </c>
      <c r="AA568" s="14">
        <v>2221.6575504494108</v>
      </c>
      <c r="AB568" s="14">
        <v>2256.4389130639706</v>
      </c>
      <c r="AC568" s="14">
        <v>2274.7360452333646</v>
      </c>
    </row>
    <row r="569" spans="1:29" s="14" customFormat="1">
      <c r="A569" s="1" t="s">
        <v>524</v>
      </c>
      <c r="B569" s="1" t="s">
        <v>549</v>
      </c>
      <c r="C569" s="1"/>
      <c r="D569" s="1"/>
      <c r="E569" s="1"/>
      <c r="F569" s="1">
        <v>30</v>
      </c>
      <c r="G569" s="1" t="s">
        <v>837</v>
      </c>
      <c r="H569" s="1" t="str">
        <f t="shared" si="9"/>
        <v>30아파트평균단위매매가격</v>
      </c>
      <c r="I569" s="1" t="s">
        <v>871</v>
      </c>
      <c r="J569" s="13">
        <v>2464.0616138375117</v>
      </c>
      <c r="K569" s="13">
        <v>2486.5915116365991</v>
      </c>
      <c r="L569" s="13">
        <v>2504.8185546344384</v>
      </c>
      <c r="M569" s="13">
        <v>2524.6113965666882</v>
      </c>
      <c r="N569" s="13">
        <v>2542.8993602201631</v>
      </c>
      <c r="O569" s="13">
        <v>2556.0203905627191</v>
      </c>
      <c r="P569" s="13">
        <v>2540.8742144447256</v>
      </c>
      <c r="Q569" s="14">
        <v>2534.1565034411915</v>
      </c>
      <c r="R569" s="14">
        <v>2529.9001588115475</v>
      </c>
      <c r="S569" s="14">
        <v>2527.1593730793343</v>
      </c>
      <c r="T569" s="14">
        <v>2535.5227276943688</v>
      </c>
      <c r="U569" s="14">
        <v>2528.2944115254713</v>
      </c>
      <c r="V569" s="14">
        <v>2524.9411144849714</v>
      </c>
      <c r="W569" s="14">
        <v>2520.7024497490729</v>
      </c>
      <c r="X569" s="14">
        <v>2516.2497525017275</v>
      </c>
      <c r="Y569" s="14">
        <v>2517.5289741285055</v>
      </c>
      <c r="Z569" s="14">
        <v>2517.895703114395</v>
      </c>
      <c r="AA569" s="14">
        <v>2520.8000259825071</v>
      </c>
      <c r="AB569" s="14">
        <v>2523.1156481014505</v>
      </c>
      <c r="AC569" s="14">
        <v>2519.5925127857131</v>
      </c>
    </row>
    <row r="570" spans="1:29" s="14" customFormat="1">
      <c r="A570" s="1" t="s">
        <v>524</v>
      </c>
      <c r="B570" s="1" t="s">
        <v>1383</v>
      </c>
      <c r="C570" s="1"/>
      <c r="D570" s="1"/>
      <c r="E570" s="1"/>
      <c r="F570" s="1">
        <v>31</v>
      </c>
      <c r="G570" s="1" t="s">
        <v>837</v>
      </c>
      <c r="H570" s="1" t="str">
        <f t="shared" si="9"/>
        <v>31아파트평균단위매매가격</v>
      </c>
      <c r="I570" s="1" t="s">
        <v>871</v>
      </c>
      <c r="J570" s="13"/>
      <c r="K570" s="13"/>
      <c r="L570" s="13"/>
      <c r="M570" s="13"/>
      <c r="N570" s="13"/>
      <c r="O570" s="13"/>
      <c r="P570" s="13"/>
      <c r="U570" s="14">
        <v>1882.6577699633381</v>
      </c>
      <c r="V570" s="14">
        <v>1905.7572461917771</v>
      </c>
      <c r="W570" s="14">
        <v>1928.7547428442961</v>
      </c>
      <c r="X570" s="14">
        <v>1954.8044404838367</v>
      </c>
      <c r="Y570" s="14">
        <v>1970.2155186050743</v>
      </c>
      <c r="Z570" s="14">
        <v>1988.6069038828616</v>
      </c>
      <c r="AA570" s="14">
        <v>1994.9725810848227</v>
      </c>
      <c r="AB570" s="14">
        <v>1990.8832515385068</v>
      </c>
      <c r="AC570" s="14">
        <v>1983.5189211443358</v>
      </c>
    </row>
    <row r="571" spans="1:29" s="14" customFormat="1">
      <c r="A571" s="1" t="s">
        <v>524</v>
      </c>
      <c r="B571" s="1" t="s">
        <v>550</v>
      </c>
      <c r="C571" s="1"/>
      <c r="D571" s="1"/>
      <c r="E571" s="1"/>
      <c r="F571" s="1">
        <v>32</v>
      </c>
      <c r="G571" s="1" t="s">
        <v>837</v>
      </c>
      <c r="H571" s="1" t="str">
        <f t="shared" si="9"/>
        <v>32아파트평균단위매매가격</v>
      </c>
      <c r="I571" s="1" t="s">
        <v>871</v>
      </c>
      <c r="J571" s="13">
        <v>1574.7158407062136</v>
      </c>
      <c r="K571" s="13">
        <v>1583.4653060850912</v>
      </c>
      <c r="L571" s="13">
        <v>1589.7195826602444</v>
      </c>
      <c r="M571" s="13">
        <v>1593.6553407675312</v>
      </c>
      <c r="N571" s="13">
        <v>1592.8071864040628</v>
      </c>
      <c r="O571" s="13">
        <v>1593.3806175952564</v>
      </c>
      <c r="P571" s="13">
        <v>1591.4200211353777</v>
      </c>
      <c r="Q571" s="14">
        <v>1588.8830009087926</v>
      </c>
      <c r="R571" s="14">
        <v>1587.8387048333382</v>
      </c>
      <c r="S571" s="14">
        <v>1586.8674689044772</v>
      </c>
      <c r="T571" s="14">
        <v>1586.017916263045</v>
      </c>
      <c r="U571" s="14">
        <v>1586.1047869020758</v>
      </c>
      <c r="V571" s="14">
        <v>1584.3352288948065</v>
      </c>
      <c r="W571" s="14">
        <v>1579.8018188883254</v>
      </c>
      <c r="X571" s="14">
        <v>1574.5691688832292</v>
      </c>
      <c r="Y571" s="14">
        <v>1573.7049531101875</v>
      </c>
      <c r="Z571" s="14">
        <v>1575.6626650792414</v>
      </c>
      <c r="AA571" s="14">
        <v>1570.6063095586146</v>
      </c>
      <c r="AB571" s="14">
        <v>1567.3661707904062</v>
      </c>
      <c r="AC571" s="14">
        <v>1566.1207838580356</v>
      </c>
    </row>
    <row r="572" spans="1:29" s="14" customFormat="1">
      <c r="A572" s="1" t="s">
        <v>524</v>
      </c>
      <c r="B572" s="1" t="s">
        <v>551</v>
      </c>
      <c r="C572" s="1"/>
      <c r="D572" s="1"/>
      <c r="E572" s="1"/>
      <c r="F572" s="1">
        <v>33</v>
      </c>
      <c r="G572" s="1" t="s">
        <v>837</v>
      </c>
      <c r="H572" s="1" t="str">
        <f t="shared" si="9"/>
        <v>33아파트평균단위매매가격</v>
      </c>
      <c r="I572" s="1" t="s">
        <v>871</v>
      </c>
      <c r="J572" s="13">
        <v>1762.8398968875167</v>
      </c>
      <c r="K572" s="13">
        <v>1767.0217837048185</v>
      </c>
      <c r="L572" s="13">
        <v>1775.9150820900247</v>
      </c>
      <c r="M572" s="13">
        <v>1783.6582598493342</v>
      </c>
      <c r="N572" s="13">
        <v>1790.7578016453226</v>
      </c>
      <c r="O572" s="13">
        <v>1794.701119937509</v>
      </c>
      <c r="P572" s="13">
        <v>1794.4538239882399</v>
      </c>
      <c r="Q572" s="14">
        <v>1793.5816234895851</v>
      </c>
      <c r="R572" s="14">
        <v>1791.3602765538501</v>
      </c>
      <c r="S572" s="14">
        <v>1792.2517921014162</v>
      </c>
      <c r="T572" s="14">
        <v>1794.4922583383013</v>
      </c>
      <c r="U572" s="14">
        <v>1800.4969505863758</v>
      </c>
      <c r="V572" s="14">
        <v>1798.0842866654057</v>
      </c>
      <c r="W572" s="14">
        <v>1798.5502089743832</v>
      </c>
      <c r="X572" s="14">
        <v>1798.5307074793686</v>
      </c>
      <c r="Y572" s="14">
        <v>1804.1391050405191</v>
      </c>
      <c r="Z572" s="14">
        <v>1805.3612067691527</v>
      </c>
      <c r="AA572" s="14">
        <v>1806.5471952532373</v>
      </c>
      <c r="AB572" s="14">
        <v>1807.4358648096475</v>
      </c>
      <c r="AC572" s="14">
        <v>1807.438581912184</v>
      </c>
    </row>
    <row r="573" spans="1:29" s="14" customFormat="1">
      <c r="A573" s="1" t="s">
        <v>524</v>
      </c>
      <c r="B573" s="1" t="s">
        <v>552</v>
      </c>
      <c r="C573" s="1"/>
      <c r="D573" s="1"/>
      <c r="E573" s="1"/>
      <c r="F573" s="1">
        <v>34</v>
      </c>
      <c r="G573" s="1" t="s">
        <v>837</v>
      </c>
      <c r="H573" s="1" t="str">
        <f t="shared" si="9"/>
        <v>34아파트평균단위매매가격</v>
      </c>
      <c r="I573" s="1" t="s">
        <v>871</v>
      </c>
      <c r="J573" s="13">
        <v>1754.4128389046541</v>
      </c>
      <c r="K573" s="13">
        <v>1758.47853848666</v>
      </c>
      <c r="L573" s="13">
        <v>1770.9963015010044</v>
      </c>
      <c r="M573" s="13">
        <v>1778.7812175813963</v>
      </c>
      <c r="N573" s="13">
        <v>1785.5055860547657</v>
      </c>
      <c r="O573" s="13">
        <v>1789.687999641747</v>
      </c>
      <c r="P573" s="13">
        <v>1795.703611289905</v>
      </c>
      <c r="Q573" s="14">
        <v>1805.3688360574236</v>
      </c>
      <c r="R573" s="14">
        <v>1813.4408193813974</v>
      </c>
      <c r="S573" s="14">
        <v>1820.5817547576503</v>
      </c>
      <c r="T573" s="14">
        <v>1827.7486749822176</v>
      </c>
      <c r="U573" s="14">
        <v>1847.9379955991985</v>
      </c>
      <c r="V573" s="14">
        <v>1855.7003740030175</v>
      </c>
      <c r="W573" s="14">
        <v>1858.7585868822744</v>
      </c>
      <c r="X573" s="14">
        <v>1862.8548030075108</v>
      </c>
      <c r="Y573" s="14">
        <v>1867.3619022429853</v>
      </c>
      <c r="Z573" s="14">
        <v>1875.1252387480117</v>
      </c>
      <c r="AA573" s="14">
        <v>1879.953801760536</v>
      </c>
      <c r="AB573" s="14">
        <v>1883.7329720741973</v>
      </c>
      <c r="AC573" s="14">
        <v>1885.507909288302</v>
      </c>
    </row>
    <row r="574" spans="1:29" s="14" customFormat="1">
      <c r="A574" s="1" t="s">
        <v>524</v>
      </c>
      <c r="B574" s="1" t="s">
        <v>553</v>
      </c>
      <c r="C574" s="1"/>
      <c r="D574" s="1"/>
      <c r="E574" s="1"/>
      <c r="F574" s="1">
        <v>35</v>
      </c>
      <c r="G574" s="1" t="s">
        <v>837</v>
      </c>
      <c r="H574" s="1" t="str">
        <f t="shared" si="9"/>
        <v>35아파트평균단위매매가격</v>
      </c>
      <c r="I574" s="1" t="s">
        <v>871</v>
      </c>
      <c r="J574" s="13">
        <v>1805.9736999042502</v>
      </c>
      <c r="K574" s="13">
        <v>1810.30789935847</v>
      </c>
      <c r="L574" s="13">
        <v>1824.5089204926492</v>
      </c>
      <c r="M574" s="13">
        <v>1829.828193466132</v>
      </c>
      <c r="N574" s="13">
        <v>1824.2255400648312</v>
      </c>
      <c r="O574" s="13">
        <v>1816.7379930690308</v>
      </c>
      <c r="P574" s="13">
        <v>1806.9944240773477</v>
      </c>
      <c r="Q574" s="14">
        <v>1801.3643904455032</v>
      </c>
      <c r="R574" s="14">
        <v>1786.0448684243677</v>
      </c>
      <c r="S574" s="14">
        <v>1778.0849712444667</v>
      </c>
      <c r="T574" s="14">
        <v>1764.8238447665858</v>
      </c>
      <c r="U574" s="14">
        <v>1740.6075434827155</v>
      </c>
      <c r="V574" s="14">
        <v>1727.3232927550514</v>
      </c>
      <c r="W574" s="14">
        <v>1725.8486495828408</v>
      </c>
      <c r="X574" s="14">
        <v>1722.5192978062091</v>
      </c>
      <c r="Y574" s="14">
        <v>1722.2866283531937</v>
      </c>
      <c r="Z574" s="14">
        <v>1720.5900477352723</v>
      </c>
      <c r="AA574" s="14">
        <v>1716.2274893556773</v>
      </c>
      <c r="AB574" s="14">
        <v>1711.6379327435452</v>
      </c>
      <c r="AC574" s="14">
        <v>1708.6277408719345</v>
      </c>
    </row>
    <row r="575" spans="1:29" s="14" customFormat="1">
      <c r="A575" s="1" t="s">
        <v>524</v>
      </c>
      <c r="B575" s="1" t="s">
        <v>554</v>
      </c>
      <c r="C575" s="1"/>
      <c r="D575" s="1"/>
      <c r="E575" s="1"/>
      <c r="F575" s="1">
        <v>36</v>
      </c>
      <c r="G575" s="1" t="s">
        <v>837</v>
      </c>
      <c r="H575" s="1" t="str">
        <f t="shared" si="9"/>
        <v>36아파트평균단위매매가격</v>
      </c>
      <c r="I575" s="1" t="s">
        <v>871</v>
      </c>
      <c r="J575" s="13">
        <v>1477.5841152180642</v>
      </c>
      <c r="K575" s="13">
        <v>1481.441915906704</v>
      </c>
      <c r="L575" s="13">
        <v>1478.2226492908003</v>
      </c>
      <c r="M575" s="13">
        <v>1488.5162492123968</v>
      </c>
      <c r="N575" s="13">
        <v>1490.9347972261589</v>
      </c>
      <c r="O575" s="13">
        <v>1496.2432201663357</v>
      </c>
      <c r="P575" s="13">
        <v>1494.9120424381319</v>
      </c>
      <c r="Q575" s="14">
        <v>1497.6295529036829</v>
      </c>
      <c r="R575" s="14">
        <v>1500.6283066943679</v>
      </c>
      <c r="S575" s="14">
        <v>1501.442308872771</v>
      </c>
      <c r="T575" s="14">
        <v>1495.9420670337361</v>
      </c>
      <c r="U575" s="14">
        <v>1495.2260084075715</v>
      </c>
      <c r="V575" s="14">
        <v>1494.5086545718802</v>
      </c>
      <c r="W575" s="14">
        <v>1489.8770374417629</v>
      </c>
      <c r="X575" s="14">
        <v>1486.376639726835</v>
      </c>
      <c r="Y575" s="14">
        <v>1482.6441373157134</v>
      </c>
      <c r="Z575" s="14">
        <v>1480.0430854061331</v>
      </c>
      <c r="AA575" s="14">
        <v>1477.0661963859393</v>
      </c>
      <c r="AB575" s="14">
        <v>1471.9619373711835</v>
      </c>
      <c r="AC575" s="14">
        <v>1468.0668207009696</v>
      </c>
    </row>
    <row r="576" spans="1:29" s="14" customFormat="1">
      <c r="A576" s="1" t="s">
        <v>524</v>
      </c>
      <c r="B576" s="1" t="s">
        <v>555</v>
      </c>
      <c r="C576" s="1"/>
      <c r="D576" s="1"/>
      <c r="E576" s="1"/>
      <c r="F576" s="1">
        <v>37</v>
      </c>
      <c r="G576" s="1" t="s">
        <v>837</v>
      </c>
      <c r="H576" s="1" t="str">
        <f t="shared" si="9"/>
        <v>37아파트평균단위매매가격</v>
      </c>
      <c r="I576" s="1" t="s">
        <v>871</v>
      </c>
      <c r="J576" s="13">
        <v>1426.0007754247624</v>
      </c>
      <c r="K576" s="13">
        <v>1430.3147245248294</v>
      </c>
      <c r="L576" s="13">
        <v>1441.0384154644644</v>
      </c>
      <c r="M576" s="13">
        <v>1448.8643630058641</v>
      </c>
      <c r="N576" s="13">
        <v>1456.503928701891</v>
      </c>
      <c r="O576" s="13">
        <v>1462.6871755529478</v>
      </c>
      <c r="P576" s="13">
        <v>1469.3944959315425</v>
      </c>
      <c r="Q576" s="14">
        <v>1478.4145905947007</v>
      </c>
      <c r="R576" s="14">
        <v>1488.3549792903257</v>
      </c>
      <c r="S576" s="14">
        <v>1495.952247296884</v>
      </c>
      <c r="T576" s="14">
        <v>1504.3473931020717</v>
      </c>
      <c r="U576" s="14">
        <v>1509.6326164322522</v>
      </c>
      <c r="V576" s="14">
        <v>1520.0729606946641</v>
      </c>
      <c r="W576" s="14">
        <v>1527.3438629830966</v>
      </c>
      <c r="X576" s="14">
        <v>1537.4428885909006</v>
      </c>
      <c r="Y576" s="14">
        <v>1548.1099120164222</v>
      </c>
      <c r="Z576" s="14">
        <v>1561.9147540090255</v>
      </c>
      <c r="AA576" s="14">
        <v>1573.5507000985613</v>
      </c>
      <c r="AB576" s="14">
        <v>1593.4925010609386</v>
      </c>
      <c r="AC576" s="14">
        <v>1601.9993361632251</v>
      </c>
    </row>
    <row r="577" spans="1:29" s="14" customFormat="1">
      <c r="A577" s="1" t="s">
        <v>524</v>
      </c>
      <c r="B577" s="1" t="s">
        <v>556</v>
      </c>
      <c r="C577" s="1"/>
      <c r="D577" s="1"/>
      <c r="E577" s="1"/>
      <c r="F577" s="1">
        <v>38</v>
      </c>
      <c r="G577" s="1" t="s">
        <v>837</v>
      </c>
      <c r="H577" s="1" t="str">
        <f t="shared" si="9"/>
        <v>38아파트평균단위매매가격</v>
      </c>
      <c r="I577" s="1" t="s">
        <v>871</v>
      </c>
      <c r="J577" s="13">
        <v>2408.1522751274174</v>
      </c>
      <c r="K577" s="13">
        <v>2405.279401773128</v>
      </c>
      <c r="L577" s="13">
        <v>2404.3251685222408</v>
      </c>
      <c r="M577" s="13">
        <v>2401.5042457359582</v>
      </c>
      <c r="N577" s="13">
        <v>2393.4547956605393</v>
      </c>
      <c r="O577" s="13">
        <v>2381.8419594752313</v>
      </c>
      <c r="P577" s="13">
        <v>2368.2771772690721</v>
      </c>
      <c r="Q577" s="14">
        <v>2358.635760334193</v>
      </c>
      <c r="R577" s="14">
        <v>2355.2714159197885</v>
      </c>
      <c r="S577" s="14">
        <v>2353.7471366959926</v>
      </c>
      <c r="T577" s="14">
        <v>2350.750324895334</v>
      </c>
      <c r="U577" s="14">
        <v>2334.4402418248551</v>
      </c>
      <c r="V577" s="14">
        <v>2325.6789185785428</v>
      </c>
      <c r="W577" s="14">
        <v>2320.1878170726891</v>
      </c>
      <c r="X577" s="14">
        <v>2319.4309903310377</v>
      </c>
      <c r="Y577" s="14">
        <v>2325.3682306485671</v>
      </c>
      <c r="Z577" s="14">
        <v>2330.3785554645492</v>
      </c>
      <c r="AA577" s="14">
        <v>2332.4901373560469</v>
      </c>
      <c r="AB577" s="14">
        <v>2331.8271470297495</v>
      </c>
      <c r="AC577" s="14">
        <v>2329.9374432667737</v>
      </c>
    </row>
    <row r="578" spans="1:29" s="14" customFormat="1">
      <c r="A578" s="1" t="s">
        <v>524</v>
      </c>
      <c r="B578" s="1" t="s">
        <v>557</v>
      </c>
      <c r="C578" s="1"/>
      <c r="D578" s="1"/>
      <c r="E578" s="1"/>
      <c r="F578" s="1">
        <v>39</v>
      </c>
      <c r="G578" s="1" t="s">
        <v>837</v>
      </c>
      <c r="H578" s="1" t="str">
        <f t="shared" si="9"/>
        <v>39아파트평균단위매매가격</v>
      </c>
      <c r="I578" s="1" t="s">
        <v>871</v>
      </c>
      <c r="J578" s="13">
        <v>1772.4923468661325</v>
      </c>
      <c r="K578" s="13">
        <v>1830.1630968257189</v>
      </c>
      <c r="L578" s="13">
        <v>1836.6138741032569</v>
      </c>
      <c r="M578" s="13">
        <v>1856.1165718097539</v>
      </c>
      <c r="N578" s="13">
        <v>1906.657311231628</v>
      </c>
      <c r="O578" s="13">
        <v>1906.5078167849699</v>
      </c>
      <c r="P578" s="13">
        <v>1907.0274482773204</v>
      </c>
      <c r="Q578" s="14">
        <v>1908.439798959781</v>
      </c>
      <c r="R578" s="14">
        <v>1907.8837434817858</v>
      </c>
      <c r="S578" s="14">
        <v>1907.5999270212758</v>
      </c>
      <c r="T578" s="14">
        <v>1905.9237904346853</v>
      </c>
      <c r="U578" s="14">
        <v>1890.8331842937698</v>
      </c>
      <c r="V578" s="14">
        <v>1885.0891830033152</v>
      </c>
      <c r="W578" s="14">
        <v>1884.0343906929643</v>
      </c>
      <c r="X578" s="14">
        <v>1882.9589133663105</v>
      </c>
      <c r="Y578" s="14">
        <v>1886.0000375136992</v>
      </c>
      <c r="Z578" s="14">
        <v>1885.4570942386754</v>
      </c>
      <c r="AA578" s="14">
        <v>1885.8501693137475</v>
      </c>
      <c r="AB578" s="14">
        <v>1885.368288922665</v>
      </c>
      <c r="AC578" s="14">
        <v>1880.2427391580522</v>
      </c>
    </row>
    <row r="579" spans="1:29" s="14" customFormat="1">
      <c r="A579" s="1" t="s">
        <v>655</v>
      </c>
      <c r="B579" s="1"/>
      <c r="C579" s="1"/>
      <c r="D579" s="1"/>
      <c r="E579" s="1"/>
      <c r="F579" s="1">
        <v>40</v>
      </c>
      <c r="G579" s="1" t="s">
        <v>837</v>
      </c>
      <c r="H579" s="1" t="str">
        <f t="shared" si="9"/>
        <v>40아파트평균단위매매가격</v>
      </c>
      <c r="I579" s="1" t="s">
        <v>871</v>
      </c>
      <c r="J579" s="13">
        <v>2399.9785754518448</v>
      </c>
      <c r="K579" s="13">
        <v>2398.6063912321133</v>
      </c>
      <c r="L579" s="13">
        <v>2400.5729786822039</v>
      </c>
      <c r="M579" s="13">
        <v>2400.5607310124919</v>
      </c>
      <c r="N579" s="13">
        <v>2398.7058187318303</v>
      </c>
      <c r="O579" s="13">
        <v>2392.2142705269507</v>
      </c>
      <c r="P579" s="13">
        <v>2382.8786068979325</v>
      </c>
      <c r="Q579" s="14">
        <v>2372.9116933994546</v>
      </c>
      <c r="R579" s="14">
        <v>2367.6335547922949</v>
      </c>
      <c r="S579" s="14">
        <v>2364.1979954565159</v>
      </c>
      <c r="T579" s="14">
        <v>2363.1411526433781</v>
      </c>
      <c r="U579" s="14">
        <v>2362.7394935058578</v>
      </c>
      <c r="V579" s="14">
        <v>2358.7114320526175</v>
      </c>
      <c r="W579" s="14">
        <v>2354.4165329299417</v>
      </c>
      <c r="X579" s="14">
        <v>2352.3417959280141</v>
      </c>
      <c r="Y579" s="14">
        <v>2359.095889198642</v>
      </c>
      <c r="Z579" s="14">
        <v>2364.7949234765583</v>
      </c>
      <c r="AA579" s="14">
        <v>2369.4466991872987</v>
      </c>
      <c r="AB579" s="14">
        <v>2373.6072130170251</v>
      </c>
      <c r="AC579" s="14">
        <v>2374.3407930288031</v>
      </c>
    </row>
    <row r="580" spans="1:29" s="14" customFormat="1">
      <c r="A580" s="1" t="s">
        <v>523</v>
      </c>
      <c r="B580" s="1"/>
      <c r="C580" s="1"/>
      <c r="D580" s="1"/>
      <c r="E580" s="1"/>
      <c r="F580" s="1">
        <v>41</v>
      </c>
      <c r="G580" s="1" t="s">
        <v>837</v>
      </c>
      <c r="H580" s="1" t="str">
        <f t="shared" si="9"/>
        <v>41아파트평균단위매매가격</v>
      </c>
      <c r="I580" s="1" t="s">
        <v>871</v>
      </c>
      <c r="J580" s="13">
        <v>2645.7154316429951</v>
      </c>
      <c r="K580" s="13">
        <v>2646.0750915678491</v>
      </c>
      <c r="L580" s="13">
        <v>2644.9942938365457</v>
      </c>
      <c r="M580" s="13">
        <v>2642.2719820422121</v>
      </c>
      <c r="N580" s="13">
        <v>2636.5586227845774</v>
      </c>
      <c r="O580" s="13">
        <v>2627.5384169547528</v>
      </c>
      <c r="P580" s="13">
        <v>2615.0211365287701</v>
      </c>
      <c r="Q580" s="14">
        <v>2601.8996578122019</v>
      </c>
      <c r="R580" s="14">
        <v>2588.9250476591478</v>
      </c>
      <c r="S580" s="14">
        <v>2578.0752534742387</v>
      </c>
      <c r="T580" s="14">
        <v>2567.938126434974</v>
      </c>
      <c r="U580" s="14">
        <v>2553.5052608011506</v>
      </c>
      <c r="V580" s="14">
        <v>2541.1807472841379</v>
      </c>
      <c r="W580" s="14">
        <v>2533.0252523469417</v>
      </c>
      <c r="X580" s="14">
        <v>2527.962027579536</v>
      </c>
      <c r="Y580" s="14">
        <v>2529.9780363602299</v>
      </c>
      <c r="Z580" s="14">
        <v>2535.8417752136861</v>
      </c>
      <c r="AA580" s="14">
        <v>2537.7677697732702</v>
      </c>
      <c r="AB580" s="14">
        <v>2535.3430575077718</v>
      </c>
      <c r="AC580" s="14">
        <v>2531.188049310977</v>
      </c>
    </row>
    <row r="581" spans="1:29" s="14" customFormat="1">
      <c r="A581" s="1" t="s">
        <v>524</v>
      </c>
      <c r="B581" s="1" t="s">
        <v>525</v>
      </c>
      <c r="C581" s="1"/>
      <c r="D581" s="1"/>
      <c r="E581" s="1"/>
      <c r="F581" s="1">
        <v>42</v>
      </c>
      <c r="G581" s="1" t="s">
        <v>837</v>
      </c>
      <c r="H581" s="1" t="str">
        <f t="shared" si="9"/>
        <v>42아파트평균단위매매가격</v>
      </c>
      <c r="I581" s="1" t="s">
        <v>871</v>
      </c>
      <c r="J581" s="13">
        <v>6350.432746692225</v>
      </c>
      <c r="K581" s="13">
        <v>6328.5463978472862</v>
      </c>
      <c r="L581" s="13">
        <v>6297.8198330750956</v>
      </c>
      <c r="M581" s="13">
        <v>6257.1954265636068</v>
      </c>
      <c r="N581" s="13">
        <v>6225.9324549829644</v>
      </c>
      <c r="O581" s="13">
        <v>6171.9934217162308</v>
      </c>
      <c r="P581" s="13">
        <v>6125.3891661377738</v>
      </c>
      <c r="Q581" s="14">
        <v>6063.3696029276434</v>
      </c>
      <c r="R581" s="14">
        <v>6014.6979996967502</v>
      </c>
      <c r="S581" s="14">
        <v>5971.2246571574888</v>
      </c>
      <c r="T581" s="14">
        <v>5942.8036943917195</v>
      </c>
      <c r="U581" s="14">
        <v>5885.7616340852828</v>
      </c>
      <c r="V581" s="14">
        <v>5846.2323739718395</v>
      </c>
      <c r="W581" s="14">
        <v>5826.9407765915248</v>
      </c>
      <c r="X581" s="14">
        <v>5825.8401088255259</v>
      </c>
      <c r="Y581" s="14">
        <v>5802.7520022344652</v>
      </c>
      <c r="Z581" s="14">
        <v>5820.6176453947028</v>
      </c>
      <c r="AA581" s="14">
        <v>5805.0248600553405</v>
      </c>
      <c r="AB581" s="14">
        <v>5769.8439805853486</v>
      </c>
      <c r="AC581" s="14">
        <v>5742.2989180728409</v>
      </c>
    </row>
    <row r="582" spans="1:29" s="14" customFormat="1">
      <c r="A582" s="1" t="s">
        <v>524</v>
      </c>
      <c r="B582" s="1" t="s">
        <v>525</v>
      </c>
      <c r="C582" s="1" t="s">
        <v>526</v>
      </c>
      <c r="D582" s="1"/>
      <c r="E582" s="1"/>
      <c r="F582" s="1">
        <v>43</v>
      </c>
      <c r="G582" s="1" t="s">
        <v>837</v>
      </c>
      <c r="H582" s="1" t="str">
        <f t="shared" si="9"/>
        <v>43아파트평균단위매매가격</v>
      </c>
      <c r="I582" s="1" t="s">
        <v>871</v>
      </c>
      <c r="J582" s="13">
        <v>4987.5381219107649</v>
      </c>
      <c r="K582" s="13">
        <v>4981.1823935812981</v>
      </c>
      <c r="L582" s="13">
        <v>4966.306579352572</v>
      </c>
      <c r="M582" s="13">
        <v>4947.3144022330134</v>
      </c>
      <c r="N582" s="13">
        <v>4924.8689268154221</v>
      </c>
      <c r="O582" s="13">
        <v>4898.9663493583694</v>
      </c>
      <c r="P582" s="13">
        <v>4877.8752294553988</v>
      </c>
      <c r="Q582" s="14">
        <v>4855.0018160003037</v>
      </c>
      <c r="R582" s="14">
        <v>4834.528784383554</v>
      </c>
      <c r="S582" s="14">
        <v>4808.2474832380831</v>
      </c>
      <c r="T582" s="14">
        <v>4778.8893366846178</v>
      </c>
      <c r="U582" s="14">
        <v>4757.1250488440164</v>
      </c>
      <c r="V582" s="14">
        <v>4736.0935982274559</v>
      </c>
      <c r="W582" s="14">
        <v>4716.3425349638665</v>
      </c>
      <c r="X582" s="14">
        <v>4700.5341971339212</v>
      </c>
      <c r="Y582" s="14">
        <v>4687.1833334251824</v>
      </c>
      <c r="Z582" s="14">
        <v>4687.440620483284</v>
      </c>
      <c r="AA582" s="14">
        <v>4682.3068533653586</v>
      </c>
      <c r="AB582" s="14">
        <v>4665.4300523752536</v>
      </c>
      <c r="AC582" s="14">
        <v>4641.2365726117805</v>
      </c>
    </row>
    <row r="583" spans="1:29" s="14" customFormat="1">
      <c r="A583" s="1" t="s">
        <v>524</v>
      </c>
      <c r="B583" s="1" t="s">
        <v>525</v>
      </c>
      <c r="C583" s="1" t="s">
        <v>527</v>
      </c>
      <c r="D583" s="1"/>
      <c r="E583" s="1"/>
      <c r="F583" s="1">
        <v>44</v>
      </c>
      <c r="G583" s="1" t="s">
        <v>837</v>
      </c>
      <c r="H583" s="1" t="str">
        <f t="shared" si="9"/>
        <v>44아파트평균단위매매가격</v>
      </c>
      <c r="I583" s="1" t="s">
        <v>871</v>
      </c>
      <c r="J583" s="13">
        <v>7294.3897890227117</v>
      </c>
      <c r="K583" s="13">
        <v>7288.1830401768284</v>
      </c>
      <c r="L583" s="13">
        <v>7256.002414727699</v>
      </c>
      <c r="M583" s="13">
        <v>7247.6916653538947</v>
      </c>
      <c r="N583" s="13">
        <v>7236.8054560784185</v>
      </c>
      <c r="O583" s="13">
        <v>7200.7936376822754</v>
      </c>
      <c r="P583" s="13">
        <v>7176.0044112640835</v>
      </c>
      <c r="Q583" s="14">
        <v>7136.0542834960315</v>
      </c>
      <c r="R583" s="14">
        <v>7084.7630768148038</v>
      </c>
      <c r="S583" s="14">
        <v>7030.9483041684407</v>
      </c>
      <c r="T583" s="14">
        <v>6978.4958645752004</v>
      </c>
      <c r="U583" s="14">
        <v>6908.9718794850369</v>
      </c>
      <c r="V583" s="14">
        <v>6891.2113736856218</v>
      </c>
      <c r="W583" s="14">
        <v>6880.2612906264903</v>
      </c>
      <c r="X583" s="14">
        <v>6856.5318496995096</v>
      </c>
      <c r="Y583" s="14">
        <v>6802.5234554050685</v>
      </c>
      <c r="Z583" s="14">
        <v>6792.904246588877</v>
      </c>
      <c r="AA583" s="14">
        <v>6783.1532079814551</v>
      </c>
      <c r="AB583" s="14">
        <v>6751.3743785542747</v>
      </c>
      <c r="AC583" s="14">
        <v>6710.3218579007926</v>
      </c>
    </row>
    <row r="584" spans="1:29" s="14" customFormat="1">
      <c r="A584" s="1" t="s">
        <v>524</v>
      </c>
      <c r="B584" s="1" t="s">
        <v>525</v>
      </c>
      <c r="C584" s="1"/>
      <c r="D584" s="1" t="s">
        <v>558</v>
      </c>
      <c r="E584" s="1"/>
      <c r="F584" s="1">
        <v>45</v>
      </c>
      <c r="G584" s="1" t="s">
        <v>837</v>
      </c>
      <c r="H584" s="1" t="str">
        <f t="shared" si="9"/>
        <v>45아파트평균단위매매가격</v>
      </c>
      <c r="I584" s="1" t="s">
        <v>871</v>
      </c>
      <c r="J584" s="13">
        <v>5746.3382402467005</v>
      </c>
      <c r="K584" s="13">
        <v>5746.3382402467005</v>
      </c>
      <c r="L584" s="13">
        <v>5746.3382402467005</v>
      </c>
      <c r="M584" s="13">
        <v>5746.3382402467005</v>
      </c>
      <c r="N584" s="13">
        <v>5746.3382402467005</v>
      </c>
      <c r="O584" s="13">
        <v>5743.1321643433594</v>
      </c>
      <c r="P584" s="13">
        <v>5743.1321643433594</v>
      </c>
      <c r="Q584" s="14">
        <v>5754.7524427675871</v>
      </c>
      <c r="R584" s="14">
        <v>5750.9530572238655</v>
      </c>
      <c r="S584" s="14">
        <v>5736.0602729077746</v>
      </c>
      <c r="T584" s="14">
        <v>5733.344512915075</v>
      </c>
      <c r="U584" s="14">
        <v>5733.1277878048668</v>
      </c>
      <c r="V584" s="14">
        <v>5733.1277878048668</v>
      </c>
      <c r="W584" s="14">
        <v>5733.1277878048713</v>
      </c>
      <c r="X584" s="14">
        <v>5728.8827530815443</v>
      </c>
      <c r="Y584" s="14">
        <v>5728.0498563665069</v>
      </c>
      <c r="Z584" s="14">
        <v>5724.2059679365693</v>
      </c>
      <c r="AA584" s="14">
        <v>5707.9322613642607</v>
      </c>
      <c r="AB584" s="14">
        <v>5696.0181449026577</v>
      </c>
      <c r="AC584" s="14">
        <v>5683.8089618908671</v>
      </c>
    </row>
    <row r="585" spans="1:29" s="14" customFormat="1">
      <c r="A585" s="1" t="s">
        <v>524</v>
      </c>
      <c r="B585" s="1" t="s">
        <v>525</v>
      </c>
      <c r="C585" s="1"/>
      <c r="D585" s="1" t="s">
        <v>559</v>
      </c>
      <c r="E585" s="1"/>
      <c r="F585" s="1">
        <v>46</v>
      </c>
      <c r="G585" s="1" t="s">
        <v>837</v>
      </c>
      <c r="H585" s="1" t="str">
        <f t="shared" si="9"/>
        <v>46아파트평균단위매매가격</v>
      </c>
      <c r="I585" s="1" t="s">
        <v>871</v>
      </c>
      <c r="J585" s="13">
        <v>6026.8949608888315</v>
      </c>
      <c r="K585" s="13">
        <v>6024.988746630348</v>
      </c>
      <c r="L585" s="13">
        <v>5975.7844237316494</v>
      </c>
      <c r="M585" s="13">
        <v>5969.3230959748162</v>
      </c>
      <c r="N585" s="13">
        <v>5933.3856905168541</v>
      </c>
      <c r="O585" s="13">
        <v>5820.4501352687867</v>
      </c>
      <c r="P585" s="13">
        <v>5770.9051303066999</v>
      </c>
      <c r="Q585" s="14">
        <v>5719.2382565152657</v>
      </c>
      <c r="R585" s="14">
        <v>5638.2661166806984</v>
      </c>
      <c r="S585" s="14">
        <v>5603.6463262678089</v>
      </c>
      <c r="T585" s="14">
        <v>5573.4202430833839</v>
      </c>
      <c r="U585" s="14">
        <v>5540.5880792957942</v>
      </c>
      <c r="V585" s="14">
        <v>5526.555487978937</v>
      </c>
      <c r="W585" s="14">
        <v>5530.7229710444099</v>
      </c>
      <c r="X585" s="14">
        <v>5505.7858457631319</v>
      </c>
      <c r="Y585" s="14">
        <v>5509.8662737129434</v>
      </c>
      <c r="Z585" s="14">
        <v>5534.6162867021922</v>
      </c>
      <c r="AA585" s="14">
        <v>5550.2167487777524</v>
      </c>
      <c r="AB585" s="14">
        <v>5501.9739557196326</v>
      </c>
      <c r="AC585" s="14">
        <v>5452.1793882712745</v>
      </c>
    </row>
    <row r="586" spans="1:29" s="14" customFormat="1">
      <c r="A586" s="1" t="s">
        <v>524</v>
      </c>
      <c r="B586" s="1" t="s">
        <v>525</v>
      </c>
      <c r="C586" s="1"/>
      <c r="D586" s="1" t="s">
        <v>560</v>
      </c>
      <c r="E586" s="1"/>
      <c r="F586" s="1">
        <v>47</v>
      </c>
      <c r="G586" s="1" t="s">
        <v>837</v>
      </c>
      <c r="H586" s="1" t="str">
        <f t="shared" si="9"/>
        <v>47아파트평균단위매매가격</v>
      </c>
      <c r="I586" s="1" t="s">
        <v>871</v>
      </c>
      <c r="J586" s="13">
        <v>8418.6098895736413</v>
      </c>
      <c r="K586" s="13">
        <v>8408.2378386747787</v>
      </c>
      <c r="L586" s="13">
        <v>8371.6789861299403</v>
      </c>
      <c r="M586" s="13">
        <v>8359.502605501184</v>
      </c>
      <c r="N586" s="13">
        <v>8355.5830683441582</v>
      </c>
      <c r="O586" s="13">
        <v>8341.1922884029791</v>
      </c>
      <c r="P586" s="13">
        <v>8318.128335036361</v>
      </c>
      <c r="Q586" s="14">
        <v>8264.3466791724477</v>
      </c>
      <c r="R586" s="14">
        <v>8208.5897957764191</v>
      </c>
      <c r="S586" s="14">
        <v>8132.0585562232154</v>
      </c>
      <c r="T586" s="14">
        <v>8051.5857816153384</v>
      </c>
      <c r="U586" s="14">
        <v>8021.230628516354</v>
      </c>
      <c r="V586" s="14">
        <v>7995.1337460574632</v>
      </c>
      <c r="W586" s="14">
        <v>7972.6394330744497</v>
      </c>
      <c r="X586" s="14">
        <v>7942.4110843551052</v>
      </c>
      <c r="Y586" s="14">
        <v>7839.9982031467462</v>
      </c>
      <c r="Z586" s="14">
        <v>7811.1028007847899</v>
      </c>
      <c r="AA586" s="14">
        <v>7791.0636125157471</v>
      </c>
      <c r="AB586" s="14">
        <v>7760.2693597312473</v>
      </c>
      <c r="AC586" s="14">
        <v>7713.0707051316467</v>
      </c>
    </row>
    <row r="587" spans="1:29" s="14" customFormat="1">
      <c r="A587" s="1" t="s">
        <v>524</v>
      </c>
      <c r="B587" s="1" t="s">
        <v>525</v>
      </c>
      <c r="C587" s="1" t="s">
        <v>528</v>
      </c>
      <c r="D587" s="1"/>
      <c r="E587" s="1"/>
      <c r="F587" s="1">
        <v>48</v>
      </c>
      <c r="G587" s="1" t="s">
        <v>837</v>
      </c>
      <c r="H587" s="1" t="str">
        <f t="shared" si="9"/>
        <v>48아파트평균단위매매가격</v>
      </c>
      <c r="I587" s="1" t="s">
        <v>871</v>
      </c>
      <c r="J587" s="13">
        <v>4653.1133063967964</v>
      </c>
      <c r="K587" s="13">
        <v>4649.5402140655824</v>
      </c>
      <c r="L587" s="13">
        <v>4636.3965869703152</v>
      </c>
      <c r="M587" s="13">
        <v>4612.7005869084605</v>
      </c>
      <c r="N587" s="13">
        <v>4587.4059999850788</v>
      </c>
      <c r="O587" s="13">
        <v>4560.2738474300686</v>
      </c>
      <c r="P587" s="13">
        <v>4536.3710615069322</v>
      </c>
      <c r="Q587" s="14">
        <v>4514.2433085864441</v>
      </c>
      <c r="R587" s="14">
        <v>4497.1616907376456</v>
      </c>
      <c r="S587" s="14">
        <v>4471.3429218059609</v>
      </c>
      <c r="T587" s="14">
        <v>4437.2977045737071</v>
      </c>
      <c r="U587" s="14">
        <v>4421.3496389243746</v>
      </c>
      <c r="V587" s="14">
        <v>4396.0023930231982</v>
      </c>
      <c r="W587" s="14">
        <v>4371.6141151482989</v>
      </c>
      <c r="X587" s="14">
        <v>4357.038297852906</v>
      </c>
      <c r="Y587" s="14">
        <v>4348.4398622428553</v>
      </c>
      <c r="Z587" s="14">
        <v>4349.8907693488354</v>
      </c>
      <c r="AA587" s="14">
        <v>4344.184730362098</v>
      </c>
      <c r="AB587" s="14">
        <v>4326.4605898521959</v>
      </c>
      <c r="AC587" s="14">
        <v>4304.2564818746923</v>
      </c>
    </row>
    <row r="588" spans="1:29" s="14" customFormat="1">
      <c r="A588" s="1" t="s">
        <v>524</v>
      </c>
      <c r="B588" s="1" t="s">
        <v>525</v>
      </c>
      <c r="C588" s="1"/>
      <c r="D588" s="1" t="s">
        <v>561</v>
      </c>
      <c r="E588" s="1"/>
      <c r="F588" s="1">
        <v>49</v>
      </c>
      <c r="G588" s="1" t="s">
        <v>837</v>
      </c>
      <c r="H588" s="1" t="str">
        <f t="shared" si="9"/>
        <v>49아파트평균단위매매가격</v>
      </c>
      <c r="I588" s="1" t="s">
        <v>871</v>
      </c>
      <c r="J588" s="13">
        <v>5715.8610109959118</v>
      </c>
      <c r="K588" s="13">
        <v>5707.6267117219222</v>
      </c>
      <c r="L588" s="13">
        <v>5675.6342357583344</v>
      </c>
      <c r="M588" s="13">
        <v>5666.2569101795625</v>
      </c>
      <c r="N588" s="13">
        <v>5649.0408977311763</v>
      </c>
      <c r="O588" s="13">
        <v>5621.2853345016583</v>
      </c>
      <c r="P588" s="13">
        <v>5595.9721950667627</v>
      </c>
      <c r="Q588" s="14">
        <v>5549.0751096457816</v>
      </c>
      <c r="R588" s="14">
        <v>5509.7044059589862</v>
      </c>
      <c r="S588" s="14">
        <v>5457.4926766176495</v>
      </c>
      <c r="T588" s="14">
        <v>5394.4806616021333</v>
      </c>
      <c r="U588" s="14">
        <v>5337.7988505307312</v>
      </c>
      <c r="V588" s="14">
        <v>5312.274108991377</v>
      </c>
      <c r="W588" s="14">
        <v>5287.083125593701</v>
      </c>
      <c r="X588" s="14">
        <v>5261.578967339181</v>
      </c>
      <c r="Y588" s="14">
        <v>5235.8382495512451</v>
      </c>
      <c r="Z588" s="14">
        <v>5278.9865602531481</v>
      </c>
      <c r="AA588" s="14">
        <v>5294.8667818767581</v>
      </c>
      <c r="AB588" s="14">
        <v>5283.5459842404425</v>
      </c>
      <c r="AC588" s="14">
        <v>5270.7347061742366</v>
      </c>
    </row>
    <row r="589" spans="1:29" s="14" customFormat="1">
      <c r="A589" s="1" t="s">
        <v>524</v>
      </c>
      <c r="B589" s="1" t="s">
        <v>525</v>
      </c>
      <c r="C589" s="1"/>
      <c r="D589" s="1" t="s">
        <v>562</v>
      </c>
      <c r="E589" s="1"/>
      <c r="F589" s="1">
        <v>50</v>
      </c>
      <c r="G589" s="1" t="s">
        <v>837</v>
      </c>
      <c r="H589" s="1" t="str">
        <f t="shared" si="9"/>
        <v>50아파트평균단위매매가격</v>
      </c>
      <c r="I589" s="1" t="s">
        <v>871</v>
      </c>
      <c r="J589" s="13">
        <v>6984.7875411650557</v>
      </c>
      <c r="K589" s="13">
        <v>6984.7875411650557</v>
      </c>
      <c r="L589" s="13">
        <v>6969.3952302755215</v>
      </c>
      <c r="M589" s="13">
        <v>6950.0682954363183</v>
      </c>
      <c r="N589" s="13">
        <v>6917.6099278450638</v>
      </c>
      <c r="O589" s="13">
        <v>6881.9830003395437</v>
      </c>
      <c r="P589" s="13">
        <v>6863.8118447358529</v>
      </c>
      <c r="Q589" s="14">
        <v>6845.5797248497211</v>
      </c>
      <c r="R589" s="14">
        <v>6817.806230642319</v>
      </c>
      <c r="S589" s="14">
        <v>6780.5144679224823</v>
      </c>
      <c r="T589" s="14">
        <v>6715.5652358975667</v>
      </c>
      <c r="U589" s="14">
        <v>6679.6116509652657</v>
      </c>
      <c r="V589" s="14">
        <v>6616.6086185314607</v>
      </c>
      <c r="W589" s="14">
        <v>6580.8615482330833</v>
      </c>
      <c r="X589" s="14">
        <v>6537.9293845243592</v>
      </c>
      <c r="Y589" s="14">
        <v>6532.9410086010339</v>
      </c>
      <c r="Z589" s="14">
        <v>6469.9568880800362</v>
      </c>
      <c r="AA589" s="14">
        <v>6439.1224185204592</v>
      </c>
      <c r="AB589" s="14">
        <v>6408.499090777862</v>
      </c>
      <c r="AC589" s="14">
        <v>6367.7685910990258</v>
      </c>
    </row>
    <row r="590" spans="1:29" s="14" customFormat="1">
      <c r="A590" s="1" t="s">
        <v>524</v>
      </c>
      <c r="B590" s="1" t="s">
        <v>525</v>
      </c>
      <c r="C590" s="1"/>
      <c r="D590" s="1" t="s">
        <v>563</v>
      </c>
      <c r="E590" s="1"/>
      <c r="F590" s="1">
        <v>51</v>
      </c>
      <c r="G590" s="1" t="s">
        <v>837</v>
      </c>
      <c r="H590" s="1" t="str">
        <f t="shared" si="9"/>
        <v>51아파트평균단위매매가격</v>
      </c>
      <c r="I590" s="1" t="s">
        <v>871</v>
      </c>
      <c r="J590" s="13">
        <v>4630.4532665358274</v>
      </c>
      <c r="K590" s="13">
        <v>4628.9426605713525</v>
      </c>
      <c r="L590" s="13">
        <v>4622.6372167709806</v>
      </c>
      <c r="M590" s="13">
        <v>4594.5666740684019</v>
      </c>
      <c r="N590" s="13">
        <v>4566.6003006146366</v>
      </c>
      <c r="O590" s="13">
        <v>4554.7130883248074</v>
      </c>
      <c r="P590" s="13">
        <v>4556.2369313248419</v>
      </c>
      <c r="Q590" s="14">
        <v>4542.6317084334751</v>
      </c>
      <c r="R590" s="14">
        <v>4529.53951113122</v>
      </c>
      <c r="S590" s="14">
        <v>4500.1749995697073</v>
      </c>
      <c r="T590" s="14">
        <v>4464.6388536427457</v>
      </c>
      <c r="U590" s="14">
        <v>4431.2544314059442</v>
      </c>
      <c r="V590" s="14">
        <v>4392.8008646759363</v>
      </c>
      <c r="W590" s="14">
        <v>4372.2513020325268</v>
      </c>
      <c r="X590" s="14">
        <v>4362.6224586022108</v>
      </c>
      <c r="Y590" s="14">
        <v>4339.787998643882</v>
      </c>
      <c r="Z590" s="14">
        <v>4350.4726530404514</v>
      </c>
      <c r="AA590" s="14">
        <v>4342.9088581200622</v>
      </c>
      <c r="AB590" s="14">
        <v>4319.7104950623952</v>
      </c>
      <c r="AC590" s="14">
        <v>4301.213015804552</v>
      </c>
    </row>
    <row r="591" spans="1:29" s="14" customFormat="1">
      <c r="A591" s="1" t="s">
        <v>524</v>
      </c>
      <c r="B591" s="1" t="s">
        <v>525</v>
      </c>
      <c r="C591" s="1"/>
      <c r="D591" s="1" t="s">
        <v>564</v>
      </c>
      <c r="E591" s="1"/>
      <c r="F591" s="1">
        <v>52</v>
      </c>
      <c r="G591" s="1" t="s">
        <v>837</v>
      </c>
      <c r="H591" s="1" t="str">
        <f t="shared" ref="H591:H654" si="10">F591&amp;G591&amp;I591</f>
        <v>52아파트평균단위매매가격</v>
      </c>
      <c r="I591" s="1" t="s">
        <v>871</v>
      </c>
      <c r="J591" s="13">
        <v>4189.5938925137634</v>
      </c>
      <c r="K591" s="13">
        <v>4196.0780916049662</v>
      </c>
      <c r="L591" s="13">
        <v>4208.1560521963847</v>
      </c>
      <c r="M591" s="13">
        <v>4165.6336141812762</v>
      </c>
      <c r="N591" s="13">
        <v>4131.5336965040251</v>
      </c>
      <c r="O591" s="13">
        <v>4095.2396814606109</v>
      </c>
      <c r="P591" s="13">
        <v>4079.6435844763482</v>
      </c>
      <c r="Q591" s="14">
        <v>4072.5515334080933</v>
      </c>
      <c r="R591" s="14">
        <v>4066.5758541711853</v>
      </c>
      <c r="S591" s="14">
        <v>4059.5469403385932</v>
      </c>
      <c r="T591" s="14">
        <v>4020.4280501661219</v>
      </c>
      <c r="U591" s="14">
        <v>3990.6254203697845</v>
      </c>
      <c r="V591" s="14">
        <v>3972.9849311124608</v>
      </c>
      <c r="W591" s="14">
        <v>3943.6101867823454</v>
      </c>
      <c r="X591" s="14">
        <v>3937.388053866166</v>
      </c>
      <c r="Y591" s="14">
        <v>3932.7851225752311</v>
      </c>
      <c r="Z591" s="14">
        <v>3958.7282685137579</v>
      </c>
      <c r="AA591" s="14">
        <v>3952.2799498265808</v>
      </c>
      <c r="AB591" s="14">
        <v>3938.9714811972894</v>
      </c>
      <c r="AC591" s="14">
        <v>3934.9937353502478</v>
      </c>
    </row>
    <row r="592" spans="1:29" s="14" customFormat="1">
      <c r="A592" s="1" t="s">
        <v>524</v>
      </c>
      <c r="B592" s="1" t="s">
        <v>525</v>
      </c>
      <c r="C592" s="1"/>
      <c r="D592" s="1" t="s">
        <v>565</v>
      </c>
      <c r="E592" s="1"/>
      <c r="F592" s="1">
        <v>53</v>
      </c>
      <c r="G592" s="1" t="s">
        <v>837</v>
      </c>
      <c r="H592" s="1" t="str">
        <f t="shared" si="10"/>
        <v>53아파트평균단위매매가격</v>
      </c>
      <c r="I592" s="1" t="s">
        <v>871</v>
      </c>
      <c r="J592" s="13">
        <v>4582.5779647286781</v>
      </c>
      <c r="K592" s="13">
        <v>4569.970650255068</v>
      </c>
      <c r="L592" s="13">
        <v>4566.0467991407231</v>
      </c>
      <c r="M592" s="13">
        <v>4564.4305332327031</v>
      </c>
      <c r="N592" s="13">
        <v>4562.9939283958374</v>
      </c>
      <c r="O592" s="13">
        <v>4552.9075078018886</v>
      </c>
      <c r="P592" s="13">
        <v>4540.0867587424282</v>
      </c>
      <c r="Q592" s="14">
        <v>4526.1230922068962</v>
      </c>
      <c r="R592" s="14">
        <v>4517.4495913084647</v>
      </c>
      <c r="S592" s="14">
        <v>4510.8200133505998</v>
      </c>
      <c r="T592" s="14">
        <v>4504.050455252469</v>
      </c>
      <c r="U592" s="14">
        <v>4504.0504552524662</v>
      </c>
      <c r="V592" s="14">
        <v>4501.1432481289357</v>
      </c>
      <c r="W592" s="14">
        <v>4479.4522613833333</v>
      </c>
      <c r="X592" s="14">
        <v>4452.4774775994938</v>
      </c>
      <c r="Y592" s="14">
        <v>4424.5619003643751</v>
      </c>
      <c r="Z592" s="14">
        <v>4402.7753474033343</v>
      </c>
      <c r="AA592" s="14">
        <v>4379.6417876959595</v>
      </c>
      <c r="AB592" s="14">
        <v>4362.2433844551788</v>
      </c>
      <c r="AC592" s="14">
        <v>4348.1173730702767</v>
      </c>
    </row>
    <row r="593" spans="1:29" s="14" customFormat="1">
      <c r="A593" s="1" t="s">
        <v>524</v>
      </c>
      <c r="B593" s="1" t="s">
        <v>525</v>
      </c>
      <c r="C593" s="1"/>
      <c r="D593" s="1" t="s">
        <v>566</v>
      </c>
      <c r="E593" s="1"/>
      <c r="F593" s="1">
        <v>54</v>
      </c>
      <c r="G593" s="1" t="s">
        <v>837</v>
      </c>
      <c r="H593" s="1" t="str">
        <f t="shared" si="10"/>
        <v>54아파트평균단위매매가격</v>
      </c>
      <c r="I593" s="1" t="s">
        <v>871</v>
      </c>
      <c r="J593" s="13">
        <v>4288.0525601950176</v>
      </c>
      <c r="K593" s="13">
        <v>4286.0888418550658</v>
      </c>
      <c r="L593" s="13">
        <v>4269.9381683064576</v>
      </c>
      <c r="M593" s="13">
        <v>4226.8284923600022</v>
      </c>
      <c r="N593" s="13">
        <v>4223.7102499760704</v>
      </c>
      <c r="O593" s="13">
        <v>4214.4696337386567</v>
      </c>
      <c r="P593" s="13">
        <v>4206.7682357743361</v>
      </c>
      <c r="Q593" s="14">
        <v>4201.5037118653172</v>
      </c>
      <c r="R593" s="14">
        <v>4185.9435488680019</v>
      </c>
      <c r="S593" s="14">
        <v>4168.8232222986962</v>
      </c>
      <c r="T593" s="14">
        <v>4124.6799377247135</v>
      </c>
      <c r="U593" s="14">
        <v>4067.9542418506167</v>
      </c>
      <c r="V593" s="14">
        <v>4041.5123470870599</v>
      </c>
      <c r="W593" s="14">
        <v>4031.9922514906712</v>
      </c>
      <c r="X593" s="14">
        <v>4018.2215851325395</v>
      </c>
      <c r="Y593" s="14">
        <v>4007.0024146534156</v>
      </c>
      <c r="Z593" s="14">
        <v>4011.0260511472693</v>
      </c>
      <c r="AA593" s="14">
        <v>4001.6354982380262</v>
      </c>
      <c r="AB593" s="14">
        <v>3983.7911530898555</v>
      </c>
      <c r="AC593" s="14">
        <v>3970.5835178373441</v>
      </c>
    </row>
    <row r="594" spans="1:29" s="14" customFormat="1">
      <c r="A594" s="1" t="s">
        <v>524</v>
      </c>
      <c r="B594" s="1" t="s">
        <v>525</v>
      </c>
      <c r="C594" s="1"/>
      <c r="D594" s="1" t="s">
        <v>567</v>
      </c>
      <c r="E594" s="1"/>
      <c r="F594" s="1">
        <v>55</v>
      </c>
      <c r="G594" s="1" t="s">
        <v>837</v>
      </c>
      <c r="H594" s="1" t="str">
        <f t="shared" si="10"/>
        <v>55아파트평균단위매매가격</v>
      </c>
      <c r="I594" s="1" t="s">
        <v>871</v>
      </c>
      <c r="J594" s="13">
        <v>4092.2357487003287</v>
      </c>
      <c r="K594" s="13">
        <v>4090.0084886069949</v>
      </c>
      <c r="L594" s="13">
        <v>4084.3860790714843</v>
      </c>
      <c r="M594" s="13">
        <v>4078.654652261393</v>
      </c>
      <c r="N594" s="13">
        <v>4057.1544176192724</v>
      </c>
      <c r="O594" s="13">
        <v>4030.4053236834111</v>
      </c>
      <c r="P594" s="13">
        <v>4000.9355569820741</v>
      </c>
      <c r="Q594" s="14">
        <v>3961.6711345374292</v>
      </c>
      <c r="R594" s="14">
        <v>3942.5314055129747</v>
      </c>
      <c r="S594" s="14">
        <v>3873.0650793426812</v>
      </c>
      <c r="T594" s="14">
        <v>3812.4693815881651</v>
      </c>
      <c r="U594" s="14">
        <v>3774.5476365031791</v>
      </c>
      <c r="V594" s="14">
        <v>3738.1075478542966</v>
      </c>
      <c r="W594" s="14">
        <v>3683.6366948611344</v>
      </c>
      <c r="X594" s="14">
        <v>3672.6077609454605</v>
      </c>
      <c r="Y594" s="14">
        <v>3674.0331259195514</v>
      </c>
      <c r="Z594" s="14">
        <v>3672.5580818372032</v>
      </c>
      <c r="AA594" s="14">
        <v>3661.334409156636</v>
      </c>
      <c r="AB594" s="14">
        <v>3637.218194839897</v>
      </c>
      <c r="AC594" s="14">
        <v>3621.0146560294338</v>
      </c>
    </row>
    <row r="595" spans="1:29" s="14" customFormat="1">
      <c r="A595" s="1" t="s">
        <v>524</v>
      </c>
      <c r="B595" s="1" t="s">
        <v>525</v>
      </c>
      <c r="C595" s="1"/>
      <c r="D595" s="1" t="s">
        <v>568</v>
      </c>
      <c r="E595" s="1"/>
      <c r="F595" s="1">
        <v>56</v>
      </c>
      <c r="G595" s="1" t="s">
        <v>837</v>
      </c>
      <c r="H595" s="1" t="str">
        <f t="shared" si="10"/>
        <v>56아파트평균단위매매가격</v>
      </c>
      <c r="I595" s="1" t="s">
        <v>871</v>
      </c>
      <c r="J595" s="13">
        <v>4320.6055528251254</v>
      </c>
      <c r="K595" s="13">
        <v>4317.1905248530138</v>
      </c>
      <c r="L595" s="13">
        <v>4294.0525431702627</v>
      </c>
      <c r="M595" s="13">
        <v>4257.4586731764266</v>
      </c>
      <c r="N595" s="13">
        <v>4218.7400022298925</v>
      </c>
      <c r="O595" s="13">
        <v>4181.0971939032434</v>
      </c>
      <c r="P595" s="13">
        <v>4141.3682254436735</v>
      </c>
      <c r="Q595" s="14">
        <v>4120.3924105439737</v>
      </c>
      <c r="R595" s="14">
        <v>4105.0020300389051</v>
      </c>
      <c r="S595" s="14">
        <v>4095.2452160947723</v>
      </c>
      <c r="T595" s="14">
        <v>4080.4516112980759</v>
      </c>
      <c r="U595" s="14">
        <v>4059.7894475569015</v>
      </c>
      <c r="V595" s="14">
        <v>4039.5363515047234</v>
      </c>
      <c r="W595" s="14">
        <v>4027.8329177658575</v>
      </c>
      <c r="X595" s="14">
        <v>4023.0130772876346</v>
      </c>
      <c r="Y595" s="14">
        <v>4027.7241446143034</v>
      </c>
      <c r="Z595" s="14">
        <v>4030.6877335864906</v>
      </c>
      <c r="AA595" s="14">
        <v>4035.1989588326633</v>
      </c>
      <c r="AB595" s="14">
        <v>4021.3885438868874</v>
      </c>
      <c r="AC595" s="14">
        <v>3985.5928597068719</v>
      </c>
    </row>
    <row r="596" spans="1:29" s="14" customFormat="1">
      <c r="A596" s="1" t="s">
        <v>524</v>
      </c>
      <c r="B596" s="1" t="s">
        <v>525</v>
      </c>
      <c r="C596" s="1" t="s">
        <v>529</v>
      </c>
      <c r="D596" s="1"/>
      <c r="E596" s="1"/>
      <c r="F596" s="1">
        <v>57</v>
      </c>
      <c r="G596" s="1" t="s">
        <v>837</v>
      </c>
      <c r="H596" s="1" t="str">
        <f t="shared" si="10"/>
        <v>57아파트평균단위매매가격</v>
      </c>
      <c r="I596" s="1" t="s">
        <v>871</v>
      </c>
      <c r="J596" s="13">
        <v>5160.1425165320907</v>
      </c>
      <c r="K596" s="13">
        <v>5142.8099099428027</v>
      </c>
      <c r="L596" s="13">
        <v>5129.6819026917956</v>
      </c>
      <c r="M596" s="13">
        <v>5123.8527029461884</v>
      </c>
      <c r="N596" s="13">
        <v>5106.8697874818254</v>
      </c>
      <c r="O596" s="13">
        <v>5090.7712660427742</v>
      </c>
      <c r="P596" s="13">
        <v>5082.5212912861989</v>
      </c>
      <c r="Q596" s="14">
        <v>5065.1487582277678</v>
      </c>
      <c r="R596" s="14">
        <v>5046.5871919575102</v>
      </c>
      <c r="S596" s="14">
        <v>5032.0737019346925</v>
      </c>
      <c r="T596" s="14">
        <v>5032.4719052163764</v>
      </c>
      <c r="U596" s="14">
        <v>4972.7516417103288</v>
      </c>
      <c r="V596" s="14">
        <v>4966.2617141200562</v>
      </c>
      <c r="W596" s="14">
        <v>4959.5837596524925</v>
      </c>
      <c r="X596" s="14">
        <v>4942.9947314313167</v>
      </c>
      <c r="Y596" s="14">
        <v>4931.5153774066202</v>
      </c>
      <c r="Z596" s="14">
        <v>4932.0810067818111</v>
      </c>
      <c r="AA596" s="14">
        <v>4931.3132046149003</v>
      </c>
      <c r="AB596" s="14">
        <v>4924.7935327105743</v>
      </c>
      <c r="AC596" s="14">
        <v>4901.3061286208649</v>
      </c>
    </row>
    <row r="597" spans="1:29" s="14" customFormat="1">
      <c r="A597" s="1" t="s">
        <v>524</v>
      </c>
      <c r="B597" s="1" t="s">
        <v>525</v>
      </c>
      <c r="C597" s="1"/>
      <c r="D597" s="1" t="s">
        <v>569</v>
      </c>
      <c r="E597" s="1"/>
      <c r="F597" s="1">
        <v>58</v>
      </c>
      <c r="G597" s="1" t="s">
        <v>837</v>
      </c>
      <c r="H597" s="1" t="str">
        <f t="shared" si="10"/>
        <v>58아파트평균단위매매가격</v>
      </c>
      <c r="I597" s="1" t="s">
        <v>871</v>
      </c>
      <c r="J597" s="13">
        <v>4134.1790031939036</v>
      </c>
      <c r="K597" s="13">
        <v>4118.0490901304784</v>
      </c>
      <c r="L597" s="13">
        <v>4107.0836147816171</v>
      </c>
      <c r="M597" s="13">
        <v>4103.2281869164153</v>
      </c>
      <c r="N597" s="13">
        <v>4075.5326763087082</v>
      </c>
      <c r="O597" s="13">
        <v>4065.4635009313902</v>
      </c>
      <c r="P597" s="13">
        <v>4061.7455504979871</v>
      </c>
      <c r="Q597" s="14">
        <v>4051.2908807653803</v>
      </c>
      <c r="R597" s="14">
        <v>4046.8797715626174</v>
      </c>
      <c r="S597" s="14">
        <v>4041.6060981511646</v>
      </c>
      <c r="T597" s="14">
        <v>4038.6150718295075</v>
      </c>
      <c r="U597" s="14">
        <v>4030.0438051622777</v>
      </c>
      <c r="V597" s="14">
        <v>4024.5046125851459</v>
      </c>
      <c r="W597" s="14">
        <v>4010.112270735799</v>
      </c>
      <c r="X597" s="14">
        <v>3998.6779647745457</v>
      </c>
      <c r="Y597" s="14">
        <v>3969.5013675785385</v>
      </c>
      <c r="Z597" s="14">
        <v>3959.3103577002303</v>
      </c>
      <c r="AA597" s="14">
        <v>3941.8418894495353</v>
      </c>
      <c r="AB597" s="14">
        <v>3933.3345986115196</v>
      </c>
      <c r="AC597" s="14">
        <v>3928.9757978772654</v>
      </c>
    </row>
    <row r="598" spans="1:29" s="14" customFormat="1">
      <c r="A598" s="1" t="s">
        <v>524</v>
      </c>
      <c r="B598" s="1" t="s">
        <v>525</v>
      </c>
      <c r="C598" s="1"/>
      <c r="D598" s="1" t="s">
        <v>570</v>
      </c>
      <c r="E598" s="1"/>
      <c r="F598" s="1">
        <v>59</v>
      </c>
      <c r="G598" s="1" t="s">
        <v>837</v>
      </c>
      <c r="H598" s="1" t="str">
        <f t="shared" si="10"/>
        <v>59아파트평균단위매매가격</v>
      </c>
      <c r="I598" s="1" t="s">
        <v>871</v>
      </c>
      <c r="J598" s="13">
        <v>4578.8897096274613</v>
      </c>
      <c r="K598" s="13">
        <v>4551.9773796026311</v>
      </c>
      <c r="L598" s="13">
        <v>4540.4003517562778</v>
      </c>
      <c r="M598" s="13">
        <v>4541.2458367830532</v>
      </c>
      <c r="N598" s="13">
        <v>4525.6045881976361</v>
      </c>
      <c r="O598" s="13">
        <v>4514.2495575195626</v>
      </c>
      <c r="P598" s="13">
        <v>4495.8336723209031</v>
      </c>
      <c r="Q598" s="14">
        <v>4485.1945490159233</v>
      </c>
      <c r="R598" s="14">
        <v>4454.7497945368368</v>
      </c>
      <c r="S598" s="14">
        <v>4421.5626166787006</v>
      </c>
      <c r="T598" s="14">
        <v>4429.5601627884853</v>
      </c>
      <c r="U598" s="14">
        <v>4428.0107944662186</v>
      </c>
      <c r="V598" s="14">
        <v>4424.6946265064453</v>
      </c>
      <c r="W598" s="14">
        <v>4418.6195979708318</v>
      </c>
      <c r="X598" s="14">
        <v>4407.0577613994465</v>
      </c>
      <c r="Y598" s="14">
        <v>4419.9694459346292</v>
      </c>
      <c r="Z598" s="14">
        <v>4425.3925375352501</v>
      </c>
      <c r="AA598" s="14">
        <v>4420.5944172331392</v>
      </c>
      <c r="AB598" s="14">
        <v>4411.111469029267</v>
      </c>
      <c r="AC598" s="14">
        <v>4384.1216104402092</v>
      </c>
    </row>
    <row r="599" spans="1:29" s="14" customFormat="1">
      <c r="A599" s="1" t="s">
        <v>524</v>
      </c>
      <c r="B599" s="1" t="s">
        <v>525</v>
      </c>
      <c r="C599" s="1"/>
      <c r="D599" s="1" t="s">
        <v>571</v>
      </c>
      <c r="E599" s="1"/>
      <c r="F599" s="1">
        <v>60</v>
      </c>
      <c r="G599" s="1" t="s">
        <v>837</v>
      </c>
      <c r="H599" s="1" t="str">
        <f t="shared" si="10"/>
        <v>60아파트평균단위매매가격</v>
      </c>
      <c r="I599" s="1" t="s">
        <v>871</v>
      </c>
      <c r="J599" s="13">
        <v>6189.0467733085879</v>
      </c>
      <c r="K599" s="13">
        <v>6177.1315205555175</v>
      </c>
      <c r="L599" s="13">
        <v>6161.6244731407151</v>
      </c>
      <c r="M599" s="13">
        <v>6150.2291758521606</v>
      </c>
      <c r="N599" s="13">
        <v>6139.2059127426101</v>
      </c>
      <c r="O599" s="13">
        <v>6116.203800254465</v>
      </c>
      <c r="P599" s="13">
        <v>6111.6282268509067</v>
      </c>
      <c r="Q599" s="14">
        <v>6085.5014867823083</v>
      </c>
      <c r="R599" s="14">
        <v>6065.5942867896047</v>
      </c>
      <c r="S599" s="14">
        <v>6057.2472888532257</v>
      </c>
      <c r="T599" s="14">
        <v>6054.8996496244827</v>
      </c>
      <c r="U599" s="14">
        <v>6045.1841017268725</v>
      </c>
      <c r="V599" s="14">
        <v>6035.9041228749793</v>
      </c>
      <c r="W599" s="14">
        <v>6034.7076009871189</v>
      </c>
      <c r="X599" s="14">
        <v>6010.9208980116364</v>
      </c>
      <c r="Y599" s="14">
        <v>5997.0379887330255</v>
      </c>
      <c r="Z599" s="14">
        <v>6002.6317744849212</v>
      </c>
      <c r="AA599" s="14">
        <v>6017.2040670252991</v>
      </c>
      <c r="AB599" s="14">
        <v>6014.1269316490798</v>
      </c>
      <c r="AC599" s="14">
        <v>5978.3546157683204</v>
      </c>
    </row>
    <row r="600" spans="1:29" s="14" customFormat="1">
      <c r="A600" s="1" t="s">
        <v>524</v>
      </c>
      <c r="B600" s="1" t="s">
        <v>525</v>
      </c>
      <c r="C600" s="1" t="s">
        <v>530</v>
      </c>
      <c r="D600" s="1"/>
      <c r="E600" s="1"/>
      <c r="F600" s="1">
        <v>61</v>
      </c>
      <c r="G600" s="1" t="s">
        <v>837</v>
      </c>
      <c r="H600" s="1" t="str">
        <f t="shared" si="10"/>
        <v>61아파트평균단위매매가격</v>
      </c>
      <c r="I600" s="1" t="s">
        <v>871</v>
      </c>
      <c r="J600" s="13">
        <v>7449.9715553703718</v>
      </c>
      <c r="K600" s="13">
        <v>7415.5556098353345</v>
      </c>
      <c r="L600" s="13">
        <v>7372.0411779365786</v>
      </c>
      <c r="M600" s="13">
        <v>7313.9645962516279</v>
      </c>
      <c r="N600" s="13">
        <v>7275.5879571501382</v>
      </c>
      <c r="O600" s="13">
        <v>7199.0300282916232</v>
      </c>
      <c r="P600" s="13">
        <v>7131.8426092783775</v>
      </c>
      <c r="Q600" s="14">
        <v>7038.2412127530779</v>
      </c>
      <c r="R600" s="14">
        <v>6966.8199242014925</v>
      </c>
      <c r="S600" s="14">
        <v>6909.4766049456475</v>
      </c>
      <c r="T600" s="14">
        <v>6881.811731408422</v>
      </c>
      <c r="U600" s="14">
        <v>6829.8165221966638</v>
      </c>
      <c r="V600" s="14">
        <v>6774.8146576122663</v>
      </c>
      <c r="W600" s="14">
        <v>6755.9073832449549</v>
      </c>
      <c r="X600" s="14">
        <v>6767.1090349307306</v>
      </c>
      <c r="Y600" s="14">
        <v>6745.1965472723086</v>
      </c>
      <c r="Z600" s="14">
        <v>6777.9379211872083</v>
      </c>
      <c r="AA600" s="14">
        <v>6753.5092434955031</v>
      </c>
      <c r="AB600" s="14">
        <v>6702.8648794390119</v>
      </c>
      <c r="AC600" s="14">
        <v>6672.488363366193</v>
      </c>
    </row>
    <row r="601" spans="1:29" s="14" customFormat="1">
      <c r="A601" s="1" t="s">
        <v>524</v>
      </c>
      <c r="B601" s="1" t="s">
        <v>525</v>
      </c>
      <c r="C601" s="1" t="s">
        <v>531</v>
      </c>
      <c r="D601" s="1"/>
      <c r="E601" s="1"/>
      <c r="F601" s="1">
        <v>62</v>
      </c>
      <c r="G601" s="1" t="s">
        <v>837</v>
      </c>
      <c r="H601" s="1" t="str">
        <f t="shared" si="10"/>
        <v>62아파트평균단위매매가격</v>
      </c>
      <c r="I601" s="1" t="s">
        <v>871</v>
      </c>
      <c r="J601" s="13">
        <v>5368.6889071412943</v>
      </c>
      <c r="K601" s="13">
        <v>5364.5784867647981</v>
      </c>
      <c r="L601" s="13">
        <v>5342.9053441424367</v>
      </c>
      <c r="M601" s="13">
        <v>5303.8988214915189</v>
      </c>
      <c r="N601" s="13">
        <v>5269.9045927131865</v>
      </c>
      <c r="O601" s="13">
        <v>5234.0250967333459</v>
      </c>
      <c r="P601" s="13">
        <v>5202.094984966604</v>
      </c>
      <c r="Q601" s="14">
        <v>5141.1368990031342</v>
      </c>
      <c r="R601" s="14">
        <v>5107.3182209334018</v>
      </c>
      <c r="S601" s="14">
        <v>5078.7215179519108</v>
      </c>
      <c r="T601" s="14">
        <v>5046.1272411907521</v>
      </c>
      <c r="U601" s="14">
        <v>5007.8043905449031</v>
      </c>
      <c r="V601" s="14">
        <v>4966.1123716478151</v>
      </c>
      <c r="W601" s="14">
        <v>4945.44288827542</v>
      </c>
      <c r="X601" s="14">
        <v>4938.6182163376252</v>
      </c>
      <c r="Y601" s="14">
        <v>4963.8197596036116</v>
      </c>
      <c r="Z601" s="14">
        <v>4974.7500232315051</v>
      </c>
      <c r="AA601" s="14">
        <v>4963.7647324476493</v>
      </c>
      <c r="AB601" s="14">
        <v>4933.9742552607477</v>
      </c>
      <c r="AC601" s="14">
        <v>4914.0507862018712</v>
      </c>
    </row>
    <row r="602" spans="1:29" s="14" customFormat="1">
      <c r="A602" s="1" t="s">
        <v>524</v>
      </c>
      <c r="B602" s="1" t="s">
        <v>525</v>
      </c>
      <c r="C602" s="1"/>
      <c r="D602" s="1" t="s">
        <v>572</v>
      </c>
      <c r="E602" s="1"/>
      <c r="F602" s="1">
        <v>63</v>
      </c>
      <c r="G602" s="1" t="s">
        <v>837</v>
      </c>
      <c r="H602" s="1" t="str">
        <f t="shared" si="10"/>
        <v>63아파트평균단위매매가격</v>
      </c>
      <c r="I602" s="1" t="s">
        <v>871</v>
      </c>
      <c r="J602" s="13">
        <v>6746.3348486733321</v>
      </c>
      <c r="K602" s="13">
        <v>6743.1520817110568</v>
      </c>
      <c r="L602" s="13">
        <v>6731.5414559790261</v>
      </c>
      <c r="M602" s="13">
        <v>6651.6431701786114</v>
      </c>
      <c r="N602" s="13">
        <v>6623.5000280853083</v>
      </c>
      <c r="O602" s="13">
        <v>6569.4104701864062</v>
      </c>
      <c r="P602" s="13">
        <v>6514.5994904867357</v>
      </c>
      <c r="Q602" s="14">
        <v>6402.4617867157895</v>
      </c>
      <c r="R602" s="14">
        <v>6365.3386696398966</v>
      </c>
      <c r="S602" s="14">
        <v>6339.5239585653708</v>
      </c>
      <c r="T602" s="14">
        <v>6324.8066703820314</v>
      </c>
      <c r="U602" s="14">
        <v>6273.9072353360016</v>
      </c>
      <c r="V602" s="14">
        <v>6217.3677539506898</v>
      </c>
      <c r="W602" s="14">
        <v>6193.6455008086978</v>
      </c>
      <c r="X602" s="14">
        <v>6185.6992156844481</v>
      </c>
      <c r="Y602" s="14">
        <v>6225.6012631756239</v>
      </c>
      <c r="Z602" s="14">
        <v>6227.6238754091064</v>
      </c>
      <c r="AA602" s="14">
        <v>6202.4112819879092</v>
      </c>
      <c r="AB602" s="14">
        <v>6148.9677903198217</v>
      </c>
      <c r="AC602" s="14">
        <v>6109.7969367896794</v>
      </c>
    </row>
    <row r="603" spans="1:29" s="14" customFormat="1">
      <c r="A603" s="1" t="s">
        <v>524</v>
      </c>
      <c r="B603" s="1" t="s">
        <v>525</v>
      </c>
      <c r="C603" s="1"/>
      <c r="D603" s="1" t="s">
        <v>573</v>
      </c>
      <c r="E603" s="1"/>
      <c r="F603" s="1">
        <v>64</v>
      </c>
      <c r="G603" s="1" t="s">
        <v>837</v>
      </c>
      <c r="H603" s="1" t="str">
        <f t="shared" si="10"/>
        <v>64아파트평균단위매매가격</v>
      </c>
      <c r="I603" s="1" t="s">
        <v>871</v>
      </c>
      <c r="J603" s="13">
        <v>5062.2525375817513</v>
      </c>
      <c r="K603" s="13">
        <v>5065.2055235063162</v>
      </c>
      <c r="L603" s="13">
        <v>5040.8780065880128</v>
      </c>
      <c r="M603" s="13">
        <v>4993.43092649553</v>
      </c>
      <c r="N603" s="13">
        <v>4909.9830729309779</v>
      </c>
      <c r="O603" s="13">
        <v>4863.7067207272603</v>
      </c>
      <c r="P603" s="13">
        <v>4822.0271510941775</v>
      </c>
      <c r="Q603" s="14">
        <v>4788.364135144524</v>
      </c>
      <c r="R603" s="14">
        <v>4773.0866546136922</v>
      </c>
      <c r="S603" s="14">
        <v>4745.1113180037637</v>
      </c>
      <c r="T603" s="14">
        <v>4710.513551324545</v>
      </c>
      <c r="U603" s="14">
        <v>4683.1622399891321</v>
      </c>
      <c r="V603" s="14">
        <v>4643.8189500080553</v>
      </c>
      <c r="W603" s="14">
        <v>4614.2879426857435</v>
      </c>
      <c r="X603" s="14">
        <v>4600.3002512487465</v>
      </c>
      <c r="Y603" s="14">
        <v>4620.0196368910265</v>
      </c>
      <c r="Z603" s="14">
        <v>4629.8135206659081</v>
      </c>
      <c r="AA603" s="14">
        <v>4621.2429399503735</v>
      </c>
      <c r="AB603" s="14">
        <v>4601.1938984269</v>
      </c>
      <c r="AC603" s="14">
        <v>4587.0173959895874</v>
      </c>
    </row>
    <row r="604" spans="1:29" s="14" customFormat="1">
      <c r="A604" s="1" t="s">
        <v>524</v>
      </c>
      <c r="B604" s="1" t="s">
        <v>525</v>
      </c>
      <c r="C604" s="1"/>
      <c r="D604" s="1" t="s">
        <v>574</v>
      </c>
      <c r="E604" s="1"/>
      <c r="F604" s="1">
        <v>65</v>
      </c>
      <c r="G604" s="1" t="s">
        <v>837</v>
      </c>
      <c r="H604" s="1" t="str">
        <f t="shared" si="10"/>
        <v>65아파트평균단위매매가격</v>
      </c>
      <c r="I604" s="1" t="s">
        <v>871</v>
      </c>
      <c r="J604" s="13">
        <v>4490.3960950507253</v>
      </c>
      <c r="K604" s="13">
        <v>4479.7416415115613</v>
      </c>
      <c r="L604" s="13">
        <v>4473.9751349509397</v>
      </c>
      <c r="M604" s="13">
        <v>4465.9543002452001</v>
      </c>
      <c r="N604" s="13">
        <v>4443.8278536788794</v>
      </c>
      <c r="O604" s="13">
        <v>4421.3471180888891</v>
      </c>
      <c r="P604" s="13">
        <v>4403.5662534125522</v>
      </c>
      <c r="Q604" s="14">
        <v>4377.8414708174087</v>
      </c>
      <c r="R604" s="14">
        <v>4361.5639136590862</v>
      </c>
      <c r="S604" s="14">
        <v>4353.0479151008649</v>
      </c>
      <c r="T604" s="14">
        <v>4335.3962017998974</v>
      </c>
      <c r="U604" s="14">
        <v>4316.6183386191324</v>
      </c>
      <c r="V604" s="14">
        <v>4280.0927625289069</v>
      </c>
      <c r="W604" s="14">
        <v>4266.660022348744</v>
      </c>
      <c r="X604" s="14">
        <v>4259.7042703735606</v>
      </c>
      <c r="Y604" s="14">
        <v>4266.0639021970628</v>
      </c>
      <c r="Z604" s="14">
        <v>4272.1127224271049</v>
      </c>
      <c r="AA604" s="14">
        <v>4271.8831307218243</v>
      </c>
      <c r="AB604" s="14">
        <v>4259.9441614083344</v>
      </c>
      <c r="AC604" s="14">
        <v>4249.5612257967668</v>
      </c>
    </row>
    <row r="605" spans="1:29" s="14" customFormat="1">
      <c r="A605" s="1" t="s">
        <v>524</v>
      </c>
      <c r="B605" s="1" t="s">
        <v>525</v>
      </c>
      <c r="C605" s="1"/>
      <c r="D605" s="1" t="s">
        <v>575</v>
      </c>
      <c r="E605" s="1"/>
      <c r="F605" s="1">
        <v>66</v>
      </c>
      <c r="G605" s="1" t="s">
        <v>837</v>
      </c>
      <c r="H605" s="1" t="str">
        <f t="shared" si="10"/>
        <v>66아파트평균단위매매가격</v>
      </c>
      <c r="I605" s="1" t="s">
        <v>871</v>
      </c>
      <c r="J605" s="13">
        <v>3668.3062126007349</v>
      </c>
      <c r="K605" s="13">
        <v>3683.2434518444065</v>
      </c>
      <c r="L605" s="13">
        <v>3667.0026361930063</v>
      </c>
      <c r="M605" s="13">
        <v>3662.761318239302</v>
      </c>
      <c r="N605" s="13">
        <v>3648.2843571147114</v>
      </c>
      <c r="O605" s="13">
        <v>3640.5833139076199</v>
      </c>
      <c r="P605" s="13">
        <v>3625.0370875578928</v>
      </c>
      <c r="Q605" s="14">
        <v>3584.4806036436498</v>
      </c>
      <c r="R605" s="14">
        <v>3562.8970546728929</v>
      </c>
      <c r="S605" s="14">
        <v>3566.4289505151351</v>
      </c>
      <c r="T605" s="14">
        <v>3567.2481670671677</v>
      </c>
      <c r="U605" s="14">
        <v>3564.9181393759368</v>
      </c>
      <c r="V605" s="14">
        <v>3553.2888164701812</v>
      </c>
      <c r="W605" s="14">
        <v>3541.5838659533724</v>
      </c>
      <c r="X605" s="14">
        <v>3534.6725343421281</v>
      </c>
      <c r="Y605" s="14">
        <v>3537.4403523629471</v>
      </c>
      <c r="Z605" s="14">
        <v>3540.1961659198764</v>
      </c>
      <c r="AA605" s="14">
        <v>3520.3092067845919</v>
      </c>
      <c r="AB605" s="14">
        <v>3495.8045481842414</v>
      </c>
      <c r="AC605" s="14">
        <v>3477.3708361573945</v>
      </c>
    </row>
    <row r="606" spans="1:29" s="14" customFormat="1">
      <c r="A606" s="1" t="s">
        <v>524</v>
      </c>
      <c r="B606" s="1" t="s">
        <v>525</v>
      </c>
      <c r="C606" s="1"/>
      <c r="D606" s="1" t="s">
        <v>576</v>
      </c>
      <c r="E606" s="1"/>
      <c r="F606" s="1">
        <v>67</v>
      </c>
      <c r="G606" s="1" t="s">
        <v>837</v>
      </c>
      <c r="H606" s="1" t="str">
        <f t="shared" si="10"/>
        <v>67아파트평균단위매매가격</v>
      </c>
      <c r="I606" s="1" t="s">
        <v>871</v>
      </c>
      <c r="J606" s="13">
        <v>5808.0892444262736</v>
      </c>
      <c r="K606" s="13">
        <v>5801.7952086803507</v>
      </c>
      <c r="L606" s="13">
        <v>5775.4184999769277</v>
      </c>
      <c r="M606" s="13">
        <v>5760.6263067060881</v>
      </c>
      <c r="N606" s="13">
        <v>5748.449259232284</v>
      </c>
      <c r="O606" s="13">
        <v>5704.7555015168045</v>
      </c>
      <c r="P606" s="13">
        <v>5656.1491629207812</v>
      </c>
      <c r="Q606" s="14">
        <v>5597.1863306091918</v>
      </c>
      <c r="R606" s="14">
        <v>5549.1614833465328</v>
      </c>
      <c r="S606" s="14">
        <v>5509.3839923342366</v>
      </c>
      <c r="T606" s="14">
        <v>5448.9414434656019</v>
      </c>
      <c r="U606" s="14">
        <v>5419.4696744016192</v>
      </c>
      <c r="V606" s="14">
        <v>5358.8876560837325</v>
      </c>
      <c r="W606" s="14">
        <v>5335.2861237780089</v>
      </c>
      <c r="X606" s="14">
        <v>5332.5586653037644</v>
      </c>
      <c r="Y606" s="14">
        <v>5359.8123300271545</v>
      </c>
      <c r="Z606" s="14">
        <v>5367.4606550526451</v>
      </c>
      <c r="AA606" s="14">
        <v>5332.0945137430344</v>
      </c>
      <c r="AB606" s="14">
        <v>5281.1192854327001</v>
      </c>
      <c r="AC606" s="14">
        <v>5256.9453203544808</v>
      </c>
    </row>
    <row r="607" spans="1:29" s="14" customFormat="1">
      <c r="A607" s="1" t="s">
        <v>524</v>
      </c>
      <c r="B607" s="1" t="s">
        <v>525</v>
      </c>
      <c r="C607" s="1"/>
      <c r="D607" s="1" t="s">
        <v>577</v>
      </c>
      <c r="E607" s="1"/>
      <c r="F607" s="1">
        <v>68</v>
      </c>
      <c r="G607" s="1" t="s">
        <v>837</v>
      </c>
      <c r="H607" s="1" t="str">
        <f t="shared" si="10"/>
        <v>68아파트평균단위매매가격</v>
      </c>
      <c r="I607" s="1" t="s">
        <v>871</v>
      </c>
      <c r="J607" s="13">
        <v>5639.6339532319662</v>
      </c>
      <c r="K607" s="13">
        <v>5625.997288119077</v>
      </c>
      <c r="L607" s="13">
        <v>5612.6290326255694</v>
      </c>
      <c r="M607" s="13">
        <v>5549.000986447737</v>
      </c>
      <c r="N607" s="13">
        <v>5526.6852626198533</v>
      </c>
      <c r="O607" s="13">
        <v>5508.1888362330028</v>
      </c>
      <c r="P607" s="13">
        <v>5494.0362365714727</v>
      </c>
      <c r="Q607" s="14">
        <v>5391.7963925057493</v>
      </c>
      <c r="R607" s="14">
        <v>5295.8001494148084</v>
      </c>
      <c r="S607" s="14">
        <v>5232.2424033258949</v>
      </c>
      <c r="T607" s="14">
        <v>5188.8300914649963</v>
      </c>
      <c r="U607" s="14">
        <v>5151.5477627589471</v>
      </c>
      <c r="V607" s="14">
        <v>5120.3916322110244</v>
      </c>
      <c r="W607" s="14">
        <v>5102.8400404270169</v>
      </c>
      <c r="X607" s="14">
        <v>5101.3392913428879</v>
      </c>
      <c r="Y607" s="14">
        <v>5150.8598359499056</v>
      </c>
      <c r="Z607" s="14">
        <v>5182.1395671848359</v>
      </c>
      <c r="AA607" s="14">
        <v>5204.216247656449</v>
      </c>
      <c r="AB607" s="14">
        <v>5174.2226877554367</v>
      </c>
      <c r="AC607" s="14">
        <v>5156.9837822439331</v>
      </c>
    </row>
    <row r="608" spans="1:29" s="14" customFormat="1">
      <c r="A608" s="1" t="s">
        <v>524</v>
      </c>
      <c r="B608" s="1" t="s">
        <v>525</v>
      </c>
      <c r="C608" s="1"/>
      <c r="D608" s="1" t="s">
        <v>578</v>
      </c>
      <c r="E608" s="1"/>
      <c r="F608" s="1">
        <v>69</v>
      </c>
      <c r="G608" s="1" t="s">
        <v>837</v>
      </c>
      <c r="H608" s="1" t="str">
        <f t="shared" si="10"/>
        <v>69아파트평균단위매매가격</v>
      </c>
      <c r="I608" s="1" t="s">
        <v>871</v>
      </c>
      <c r="J608" s="13">
        <v>4818.0963662939912</v>
      </c>
      <c r="K608" s="13">
        <v>4813.8051174452539</v>
      </c>
      <c r="L608" s="13">
        <v>4749.5160097390744</v>
      </c>
      <c r="M608" s="13">
        <v>4721.5880493828608</v>
      </c>
      <c r="N608" s="13">
        <v>4689.6934172035162</v>
      </c>
      <c r="O608" s="13">
        <v>4660.7505725826795</v>
      </c>
      <c r="P608" s="13">
        <v>4659.9398814798024</v>
      </c>
      <c r="Q608" s="14">
        <v>4617.1730183683549</v>
      </c>
      <c r="R608" s="14">
        <v>4609.6567626414799</v>
      </c>
      <c r="S608" s="14">
        <v>4580.0643290713369</v>
      </c>
      <c r="T608" s="14">
        <v>4530.231841781304</v>
      </c>
      <c r="U608" s="14">
        <v>4504.1406702451941</v>
      </c>
      <c r="V608" s="14">
        <v>4474.8280361898296</v>
      </c>
      <c r="W608" s="14">
        <v>4458.5371484753769</v>
      </c>
      <c r="X608" s="14">
        <v>4454.4353231955329</v>
      </c>
      <c r="Y608" s="14">
        <v>4476.8071090385356</v>
      </c>
      <c r="Z608" s="14">
        <v>4500.4372954870769</v>
      </c>
      <c r="AA608" s="14">
        <v>4497.4638764766396</v>
      </c>
      <c r="AB608" s="14">
        <v>4491.2375570092127</v>
      </c>
      <c r="AC608" s="14">
        <v>4482.5085052488939</v>
      </c>
    </row>
    <row r="609" spans="1:29" s="14" customFormat="1">
      <c r="A609" s="1" t="s">
        <v>524</v>
      </c>
      <c r="B609" s="1" t="s">
        <v>525</v>
      </c>
      <c r="C609" s="1" t="s">
        <v>532</v>
      </c>
      <c r="D609" s="1"/>
      <c r="E609" s="1"/>
      <c r="F609" s="1">
        <v>70</v>
      </c>
      <c r="G609" s="1" t="s">
        <v>837</v>
      </c>
      <c r="H609" s="1" t="str">
        <f t="shared" si="10"/>
        <v>70아파트평균단위매매가격</v>
      </c>
      <c r="I609" s="1" t="s">
        <v>871</v>
      </c>
      <c r="J609" s="13">
        <v>9560.9454635854545</v>
      </c>
      <c r="K609" s="13">
        <v>9495.791658904338</v>
      </c>
      <c r="L609" s="13">
        <v>9430.1243532363824</v>
      </c>
      <c r="M609" s="13">
        <v>9352.7056619714476</v>
      </c>
      <c r="N609" s="13">
        <v>9309.8840937512959</v>
      </c>
      <c r="O609" s="13">
        <v>9192.0674197112803</v>
      </c>
      <c r="P609" s="13">
        <v>9089.1197180979671</v>
      </c>
      <c r="Q609" s="14">
        <v>8962.4093265342399</v>
      </c>
      <c r="R609" s="14">
        <v>8852.8489944099274</v>
      </c>
      <c r="S609" s="14">
        <v>8766.3489640479474</v>
      </c>
      <c r="T609" s="14">
        <v>8743.6838158472328</v>
      </c>
      <c r="U609" s="14">
        <v>8665.7639378422027</v>
      </c>
      <c r="V609" s="14">
        <v>8597.3504299609504</v>
      </c>
      <c r="W609" s="14">
        <v>8580.2188424908381</v>
      </c>
      <c r="X609" s="14">
        <v>8609.5846884184411</v>
      </c>
      <c r="Y609" s="14">
        <v>8576.5592184834404</v>
      </c>
      <c r="Z609" s="14">
        <v>8631.7237279605615</v>
      </c>
      <c r="AA609" s="14">
        <v>8593.4744385217491</v>
      </c>
      <c r="AB609" s="14">
        <v>8521.3910222518261</v>
      </c>
      <c r="AC609" s="14">
        <v>8480.2681440201013</v>
      </c>
    </row>
    <row r="610" spans="1:29" s="14" customFormat="1">
      <c r="A610" s="1" t="s">
        <v>524</v>
      </c>
      <c r="B610" s="1" t="s">
        <v>525</v>
      </c>
      <c r="C610" s="1"/>
      <c r="D610" s="1" t="s">
        <v>579</v>
      </c>
      <c r="E610" s="1"/>
      <c r="F610" s="1">
        <v>71</v>
      </c>
      <c r="G610" s="1" t="s">
        <v>837</v>
      </c>
      <c r="H610" s="1" t="str">
        <f t="shared" si="10"/>
        <v>71아파트평균단위매매가격</v>
      </c>
      <c r="I610" s="1" t="s">
        <v>871</v>
      </c>
      <c r="J610" s="13">
        <v>9571.4261132893153</v>
      </c>
      <c r="K610" s="13">
        <v>9479.7470053200759</v>
      </c>
      <c r="L610" s="13">
        <v>9485.3459608336398</v>
      </c>
      <c r="M610" s="13">
        <v>9396.2454135586649</v>
      </c>
      <c r="N610" s="13">
        <v>9357.1882241079966</v>
      </c>
      <c r="O610" s="13">
        <v>9286.3839076510503</v>
      </c>
      <c r="P610" s="13">
        <v>9202.766344872789</v>
      </c>
      <c r="Q610" s="14">
        <v>9162.4771529847148</v>
      </c>
      <c r="R610" s="14">
        <v>9139.4912101882437</v>
      </c>
      <c r="S610" s="14">
        <v>9119.4610423112481</v>
      </c>
      <c r="T610" s="14">
        <v>9107.4968212257681</v>
      </c>
      <c r="U610" s="14">
        <v>9051.582002006222</v>
      </c>
      <c r="V610" s="14">
        <v>8982.4208994269811</v>
      </c>
      <c r="W610" s="14">
        <v>8955.3430240913458</v>
      </c>
      <c r="X610" s="14">
        <v>8976.282739568509</v>
      </c>
      <c r="Y610" s="14">
        <v>8979.31090177839</v>
      </c>
      <c r="Z610" s="14">
        <v>8991.2084511571247</v>
      </c>
      <c r="AA610" s="14">
        <v>8974.2450275087594</v>
      </c>
      <c r="AB610" s="14">
        <v>8871.2256577458757</v>
      </c>
      <c r="AC610" s="14">
        <v>8806.5878369077454</v>
      </c>
    </row>
    <row r="611" spans="1:29" s="14" customFormat="1">
      <c r="A611" s="1" t="s">
        <v>524</v>
      </c>
      <c r="B611" s="1" t="s">
        <v>525</v>
      </c>
      <c r="C611" s="1"/>
      <c r="D611" s="1" t="s">
        <v>580</v>
      </c>
      <c r="E611" s="1"/>
      <c r="F611" s="1">
        <v>72</v>
      </c>
      <c r="G611" s="1" t="s">
        <v>837</v>
      </c>
      <c r="H611" s="1" t="str">
        <f t="shared" si="10"/>
        <v>72아파트평균단위매매가격</v>
      </c>
      <c r="I611" s="1" t="s">
        <v>871</v>
      </c>
      <c r="J611" s="13">
        <v>11668.379981170896</v>
      </c>
      <c r="K611" s="13">
        <v>11638.725083489218</v>
      </c>
      <c r="L611" s="13">
        <v>11550.403456902215</v>
      </c>
      <c r="M611" s="13">
        <v>11395.294984258315</v>
      </c>
      <c r="N611" s="13">
        <v>11333.301860395399</v>
      </c>
      <c r="O611" s="13">
        <v>11198.021553717614</v>
      </c>
      <c r="P611" s="13">
        <v>11135.929989865605</v>
      </c>
      <c r="Q611" s="14">
        <v>10945.393909751891</v>
      </c>
      <c r="R611" s="14">
        <v>10749.361563641121</v>
      </c>
      <c r="S611" s="14">
        <v>10566.463504140418</v>
      </c>
      <c r="T611" s="14">
        <v>10527.664289777484</v>
      </c>
      <c r="U611" s="14">
        <v>10321.766183967909</v>
      </c>
      <c r="V611" s="14">
        <v>10181.012884603579</v>
      </c>
      <c r="W611" s="14">
        <v>10141.252652655339</v>
      </c>
      <c r="X611" s="14">
        <v>10166.807668497549</v>
      </c>
      <c r="Y611" s="14">
        <v>10259.629237585899</v>
      </c>
      <c r="Z611" s="14">
        <v>10361.238808271826</v>
      </c>
      <c r="AA611" s="14">
        <v>10303.937617164233</v>
      </c>
      <c r="AB611" s="14">
        <v>10216.190467283428</v>
      </c>
      <c r="AC611" s="14">
        <v>10151.171174905341</v>
      </c>
    </row>
    <row r="612" spans="1:29" s="14" customFormat="1">
      <c r="A612" s="1" t="s">
        <v>524</v>
      </c>
      <c r="B612" s="1" t="s">
        <v>525</v>
      </c>
      <c r="C612" s="1"/>
      <c r="D612" s="1" t="s">
        <v>581</v>
      </c>
      <c r="E612" s="1"/>
      <c r="F612" s="1">
        <v>73</v>
      </c>
      <c r="G612" s="1" t="s">
        <v>837</v>
      </c>
      <c r="H612" s="1" t="str">
        <f t="shared" si="10"/>
        <v>73아파트평균단위매매가격</v>
      </c>
      <c r="I612" s="1" t="s">
        <v>871</v>
      </c>
      <c r="J612" s="13">
        <v>9035.5346078453331</v>
      </c>
      <c r="K612" s="13">
        <v>8917.3891282562417</v>
      </c>
      <c r="L612" s="13">
        <v>8823.5843926816506</v>
      </c>
      <c r="M612" s="13">
        <v>8798.7603475816413</v>
      </c>
      <c r="N612" s="13">
        <v>8760.1582364997612</v>
      </c>
      <c r="O612" s="13">
        <v>8593.7609544677125</v>
      </c>
      <c r="P612" s="13">
        <v>8427.6884068982836</v>
      </c>
      <c r="Q612" s="14">
        <v>8336.8791682424562</v>
      </c>
      <c r="R612" s="14">
        <v>8282.1645131963614</v>
      </c>
      <c r="S612" s="14">
        <v>8222.5030378789343</v>
      </c>
      <c r="T612" s="14">
        <v>8199.6625267394575</v>
      </c>
      <c r="U612" s="14">
        <v>8157.9168857554787</v>
      </c>
      <c r="V612" s="14">
        <v>8146.1142391271669</v>
      </c>
      <c r="W612" s="14">
        <v>8154.2745187049877</v>
      </c>
      <c r="X612" s="14">
        <v>8205.3004709378674</v>
      </c>
      <c r="Y612" s="14">
        <v>7948.9260964739988</v>
      </c>
      <c r="Z612" s="14">
        <v>8000.4492266724692</v>
      </c>
      <c r="AA612" s="14">
        <v>7952.8705971142626</v>
      </c>
      <c r="AB612" s="14">
        <v>7898.5986215616713</v>
      </c>
      <c r="AC612" s="14">
        <v>7892.0322433330739</v>
      </c>
    </row>
    <row r="613" spans="1:29" s="14" customFormat="1">
      <c r="A613" s="1" t="s">
        <v>524</v>
      </c>
      <c r="B613" s="1" t="s">
        <v>525</v>
      </c>
      <c r="C613" s="1"/>
      <c r="D613" s="1" t="s">
        <v>582</v>
      </c>
      <c r="E613" s="1"/>
      <c r="F613" s="1">
        <v>74</v>
      </c>
      <c r="G613" s="1" t="s">
        <v>837</v>
      </c>
      <c r="H613" s="1" t="str">
        <f t="shared" si="10"/>
        <v>74아파트평균단위매매가격</v>
      </c>
      <c r="I613" s="1" t="s">
        <v>871</v>
      </c>
      <c r="J613" s="13">
        <v>6961.3472905265071</v>
      </c>
      <c r="K613" s="13">
        <v>6950.4375436627215</v>
      </c>
      <c r="L613" s="13">
        <v>6882.2792028410558</v>
      </c>
      <c r="M613" s="13">
        <v>6862.9659100852032</v>
      </c>
      <c r="N613" s="13">
        <v>6840.2144502561996</v>
      </c>
      <c r="O613" s="13">
        <v>6770.61601249463</v>
      </c>
      <c r="P613" s="13">
        <v>6676.0854935740172</v>
      </c>
      <c r="Q613" s="14">
        <v>6497.9662827867269</v>
      </c>
      <c r="R613" s="14">
        <v>6344.333043317898</v>
      </c>
      <c r="S613" s="14">
        <v>6295.5576381189521</v>
      </c>
      <c r="T613" s="14">
        <v>6286.8160073759154</v>
      </c>
      <c r="U613" s="14">
        <v>6270.3237921778664</v>
      </c>
      <c r="V613" s="14">
        <v>6235.1222884663921</v>
      </c>
      <c r="W613" s="14">
        <v>6227.8618392160788</v>
      </c>
      <c r="X613" s="14">
        <v>6239.8751198365708</v>
      </c>
      <c r="Y613" s="14">
        <v>6244.3142222706665</v>
      </c>
      <c r="Z613" s="14">
        <v>6277.3016263104291</v>
      </c>
      <c r="AA613" s="14">
        <v>6259.7223490534961</v>
      </c>
      <c r="AB613" s="14">
        <v>6223.0366686810248</v>
      </c>
      <c r="AC613" s="14">
        <v>6198.320528722501</v>
      </c>
    </row>
    <row r="614" spans="1:29" s="14" customFormat="1">
      <c r="A614" s="1" t="s">
        <v>521</v>
      </c>
      <c r="B614" s="1"/>
      <c r="C614" s="1"/>
      <c r="D614" s="1"/>
      <c r="E614" s="1"/>
      <c r="F614" s="1">
        <v>75</v>
      </c>
      <c r="G614" s="1" t="s">
        <v>837</v>
      </c>
      <c r="H614" s="1" t="str">
        <f t="shared" si="10"/>
        <v>75아파트평균단위매매가격</v>
      </c>
      <c r="I614" s="1" t="s">
        <v>871</v>
      </c>
      <c r="J614" s="13">
        <v>4386.5311647276731</v>
      </c>
      <c r="K614" s="13">
        <v>4376.3867318964067</v>
      </c>
      <c r="L614" s="13">
        <v>4360.3051334881266</v>
      </c>
      <c r="M614" s="13">
        <v>4339.8815279363598</v>
      </c>
      <c r="N614" s="13">
        <v>4320.5968469090249</v>
      </c>
      <c r="O614" s="13">
        <v>4291.1728872089661</v>
      </c>
      <c r="P614" s="13">
        <v>4261.0498523733795</v>
      </c>
      <c r="Q614" s="14">
        <v>4223.4611718416891</v>
      </c>
      <c r="R614" s="14">
        <v>4190.9795463144992</v>
      </c>
      <c r="S614" s="14">
        <v>4161.7147124018838</v>
      </c>
      <c r="T614" s="14">
        <v>4139.6335154338522</v>
      </c>
      <c r="U614" s="14">
        <v>4092.8768842357949</v>
      </c>
      <c r="V614" s="14">
        <v>4064.5230641640028</v>
      </c>
      <c r="W614" s="14">
        <v>4047.6716669852854</v>
      </c>
      <c r="X614" s="14">
        <v>4040.2444964876699</v>
      </c>
      <c r="Y614" s="14">
        <v>4029.414230044797</v>
      </c>
      <c r="Z614" s="14">
        <v>4039.7593316815983</v>
      </c>
      <c r="AA614" s="14">
        <v>4035.315865693492</v>
      </c>
      <c r="AB614" s="14">
        <v>4019.108232163861</v>
      </c>
      <c r="AC614" s="14">
        <v>4004.570792671253</v>
      </c>
    </row>
    <row r="615" spans="1:29" s="14" customFormat="1">
      <c r="A615" s="1" t="s">
        <v>524</v>
      </c>
      <c r="B615" s="1" t="s">
        <v>533</v>
      </c>
      <c r="C615" s="1"/>
      <c r="D615" s="1"/>
      <c r="E615" s="1"/>
      <c r="F615" s="1">
        <v>76</v>
      </c>
      <c r="G615" s="1" t="s">
        <v>837</v>
      </c>
      <c r="H615" s="1" t="str">
        <f t="shared" si="10"/>
        <v>76아파트평균단위매매가격</v>
      </c>
      <c r="I615" s="1" t="s">
        <v>871</v>
      </c>
      <c r="J615" s="13">
        <v>3459.7776026093738</v>
      </c>
      <c r="K615" s="13">
        <v>3456.5849617204653</v>
      </c>
      <c r="L615" s="13">
        <v>3447.7647248204626</v>
      </c>
      <c r="M615" s="13">
        <v>3437.437567129984</v>
      </c>
      <c r="N615" s="13">
        <v>3424.5930679436506</v>
      </c>
      <c r="O615" s="13">
        <v>3407.8327290543475</v>
      </c>
      <c r="P615" s="13">
        <v>3385.7741601315415</v>
      </c>
      <c r="Q615" s="14">
        <v>3359.903012833759</v>
      </c>
      <c r="R615" s="14">
        <v>3334.1458963227969</v>
      </c>
      <c r="S615" s="14">
        <v>3311.5561821419542</v>
      </c>
      <c r="T615" s="14">
        <v>3291.6659602614859</v>
      </c>
      <c r="U615" s="14">
        <v>3260.4558640545579</v>
      </c>
      <c r="V615" s="14">
        <v>3237.6129789312613</v>
      </c>
      <c r="W615" s="14">
        <v>3222.0684884565958</v>
      </c>
      <c r="X615" s="14">
        <v>3211.178384370085</v>
      </c>
      <c r="Y615" s="14">
        <v>3211.0635963350546</v>
      </c>
      <c r="Z615" s="14">
        <v>3218.234437193355</v>
      </c>
      <c r="AA615" s="14">
        <v>3220.0836850034489</v>
      </c>
      <c r="AB615" s="14">
        <v>3212.7955650540835</v>
      </c>
      <c r="AC615" s="14">
        <v>3204.2597901571089</v>
      </c>
    </row>
    <row r="616" spans="1:29" s="14" customFormat="1">
      <c r="A616" s="1" t="s">
        <v>524</v>
      </c>
      <c r="B616" s="1" t="s">
        <v>533</v>
      </c>
      <c r="C616" s="1" t="s">
        <v>534</v>
      </c>
      <c r="D616" s="1"/>
      <c r="E616" s="1"/>
      <c r="F616" s="1">
        <v>77</v>
      </c>
      <c r="G616" s="1" t="s">
        <v>837</v>
      </c>
      <c r="H616" s="1" t="str">
        <f t="shared" si="10"/>
        <v>77아파트평균단위매매가격</v>
      </c>
      <c r="I616" s="1" t="s">
        <v>871</v>
      </c>
      <c r="J616" s="13">
        <v>4930.5674381740982</v>
      </c>
      <c r="K616" s="13">
        <v>4924.8960935423229</v>
      </c>
      <c r="L616" s="13">
        <v>4912.9497411863085</v>
      </c>
      <c r="M616" s="13">
        <v>4900.4430733760364</v>
      </c>
      <c r="N616" s="13">
        <v>4883.6866376904372</v>
      </c>
      <c r="O616" s="13">
        <v>4857.1166761619625</v>
      </c>
      <c r="P616" s="13">
        <v>4819.4417365490508</v>
      </c>
      <c r="Q616" s="14">
        <v>4777.2226480297804</v>
      </c>
      <c r="R616" s="14">
        <v>4727.3347120467615</v>
      </c>
      <c r="S616" s="14">
        <v>4675.8896928839331</v>
      </c>
      <c r="T616" s="14">
        <v>4632.3851213653552</v>
      </c>
      <c r="U616" s="14">
        <v>4596.4882709002859</v>
      </c>
      <c r="V616" s="14">
        <v>4552.198117690773</v>
      </c>
      <c r="W616" s="14">
        <v>4521.5886946923947</v>
      </c>
      <c r="X616" s="14">
        <v>4506.6725183379303</v>
      </c>
      <c r="Y616" s="14">
        <v>4519.437139285028</v>
      </c>
      <c r="Z616" s="14">
        <v>4530.5940730878674</v>
      </c>
      <c r="AA616" s="14">
        <v>4538.4929614656539</v>
      </c>
      <c r="AB616" s="14">
        <v>4526.1455428644495</v>
      </c>
      <c r="AC616" s="14">
        <v>4512.9494242380333</v>
      </c>
    </row>
    <row r="617" spans="1:29" s="14" customFormat="1">
      <c r="A617" s="1" t="s">
        <v>524</v>
      </c>
      <c r="B617" s="1" t="s">
        <v>533</v>
      </c>
      <c r="C617" s="1"/>
      <c r="D617" s="1" t="s">
        <v>583</v>
      </c>
      <c r="E617" s="1"/>
      <c r="F617" s="1">
        <v>78</v>
      </c>
      <c r="G617" s="1" t="s">
        <v>837</v>
      </c>
      <c r="H617" s="1" t="str">
        <f t="shared" si="10"/>
        <v>78아파트평균단위매매가격</v>
      </c>
      <c r="I617" s="1" t="s">
        <v>871</v>
      </c>
      <c r="J617" s="13">
        <v>9381.7049474958767</v>
      </c>
      <c r="K617" s="13">
        <v>9423.8981333122701</v>
      </c>
      <c r="L617" s="13">
        <v>9353.7785122182504</v>
      </c>
      <c r="M617" s="13">
        <v>9248.3997411454948</v>
      </c>
      <c r="N617" s="13">
        <v>9226.9533276898601</v>
      </c>
      <c r="O617" s="13">
        <v>9204.207321470074</v>
      </c>
      <c r="P617" s="13">
        <v>9079.5439132637784</v>
      </c>
      <c r="Q617" s="14">
        <v>8886.5401800011368</v>
      </c>
      <c r="R617" s="14">
        <v>8719.5496428890692</v>
      </c>
      <c r="S617" s="14">
        <v>8500.2738994362207</v>
      </c>
      <c r="T617" s="14">
        <v>8485.3814431220508</v>
      </c>
      <c r="U617" s="14">
        <v>8504.0069872763324</v>
      </c>
      <c r="V617" s="14">
        <v>8438.4934063366054</v>
      </c>
      <c r="W617" s="14">
        <v>8395.6784966360956</v>
      </c>
      <c r="X617" s="14">
        <v>8400.3850908043078</v>
      </c>
      <c r="Y617" s="14">
        <v>8599.87078257344</v>
      </c>
      <c r="Z617" s="14">
        <v>8636.6574470522028</v>
      </c>
      <c r="AA617" s="14">
        <v>8597.969204885967</v>
      </c>
      <c r="AB617" s="14">
        <v>8559.2778532015163</v>
      </c>
      <c r="AC617" s="14">
        <v>8500.1536501556002</v>
      </c>
    </row>
    <row r="618" spans="1:29" s="14" customFormat="1">
      <c r="A618" s="1" t="s">
        <v>524</v>
      </c>
      <c r="B618" s="1" t="s">
        <v>533</v>
      </c>
      <c r="C618" s="1"/>
      <c r="D618" s="1" t="s">
        <v>584</v>
      </c>
      <c r="E618" s="1"/>
      <c r="F618" s="1">
        <v>79</v>
      </c>
      <c r="G618" s="1" t="s">
        <v>837</v>
      </c>
      <c r="H618" s="1" t="str">
        <f t="shared" si="10"/>
        <v>79아파트평균단위매매가격</v>
      </c>
      <c r="I618" s="1" t="s">
        <v>871</v>
      </c>
      <c r="J618" s="13">
        <v>4273.538757519832</v>
      </c>
      <c r="K618" s="13">
        <v>4270.5663249217414</v>
      </c>
      <c r="L618" s="13">
        <v>4268.1334463232179</v>
      </c>
      <c r="M618" s="13">
        <v>4263.6518719620562</v>
      </c>
      <c r="N618" s="13">
        <v>4236.2936723410285</v>
      </c>
      <c r="O618" s="13">
        <v>4204.8757491140668</v>
      </c>
      <c r="P618" s="13">
        <v>4175.6529621892341</v>
      </c>
      <c r="Q618" s="14">
        <v>4146.5759550611947</v>
      </c>
      <c r="R618" s="14">
        <v>4118.0984719680373</v>
      </c>
      <c r="S618" s="14">
        <v>4082.5433175718786</v>
      </c>
      <c r="T618" s="14">
        <v>4053.2320194223507</v>
      </c>
      <c r="U618" s="14">
        <v>4045.4522426008857</v>
      </c>
      <c r="V618" s="14">
        <v>4022.2334792771198</v>
      </c>
      <c r="W618" s="14">
        <v>3998.7891181351397</v>
      </c>
      <c r="X618" s="14">
        <v>3983.6225523235457</v>
      </c>
      <c r="Y618" s="14">
        <v>3974.4106580416469</v>
      </c>
      <c r="Z618" s="14">
        <v>3963.5104869574793</v>
      </c>
      <c r="AA618" s="14">
        <v>3955.2857235035808</v>
      </c>
      <c r="AB618" s="14">
        <v>3954.6209019597613</v>
      </c>
      <c r="AC618" s="14">
        <v>3951.9434706594375</v>
      </c>
    </row>
    <row r="619" spans="1:29" s="14" customFormat="1">
      <c r="A619" s="1" t="s">
        <v>524</v>
      </c>
      <c r="B619" s="1" t="s">
        <v>533</v>
      </c>
      <c r="C619" s="1"/>
      <c r="D619" s="1" t="s">
        <v>584</v>
      </c>
      <c r="E619" s="1" t="s">
        <v>585</v>
      </c>
      <c r="F619" s="1">
        <v>80</v>
      </c>
      <c r="G619" s="1" t="s">
        <v>837</v>
      </c>
      <c r="H619" s="1" t="str">
        <f t="shared" si="10"/>
        <v>80아파트평균단위매매가격</v>
      </c>
      <c r="I619" s="1" t="s">
        <v>871</v>
      </c>
      <c r="J619" s="13">
        <v>3637.0928035454472</v>
      </c>
      <c r="K619" s="13">
        <v>3635.4347062177558</v>
      </c>
      <c r="L619" s="13">
        <v>3638.881115823081</v>
      </c>
      <c r="M619" s="13">
        <v>3641.1864897123123</v>
      </c>
      <c r="N619" s="13">
        <v>3636.3949114948059</v>
      </c>
      <c r="O619" s="13">
        <v>3626.4876054371662</v>
      </c>
      <c r="P619" s="13">
        <v>3621.640849746308</v>
      </c>
      <c r="Q619" s="14">
        <v>3615.6554249217893</v>
      </c>
      <c r="R619" s="14">
        <v>3608.4540005900221</v>
      </c>
      <c r="S619" s="14">
        <v>3591.0290227729206</v>
      </c>
      <c r="T619" s="14">
        <v>3577.2511533207812</v>
      </c>
      <c r="U619" s="14">
        <v>3574.0803850654661</v>
      </c>
      <c r="V619" s="14">
        <v>3569.025427045397</v>
      </c>
      <c r="W619" s="14">
        <v>3565.2194211951014</v>
      </c>
      <c r="X619" s="14">
        <v>3530.1811504901616</v>
      </c>
      <c r="Y619" s="14">
        <v>3519.1415033930311</v>
      </c>
      <c r="Z619" s="14">
        <v>3501.7530868465578</v>
      </c>
      <c r="AA619" s="14">
        <v>3497.4918714656346</v>
      </c>
      <c r="AB619" s="14">
        <v>3502.3949536898099</v>
      </c>
      <c r="AC619" s="14">
        <v>3498.3765802535499</v>
      </c>
    </row>
    <row r="620" spans="1:29" s="14" customFormat="1">
      <c r="A620" s="1" t="s">
        <v>524</v>
      </c>
      <c r="B620" s="1" t="s">
        <v>533</v>
      </c>
      <c r="C620" s="1"/>
      <c r="D620" s="1" t="s">
        <v>584</v>
      </c>
      <c r="E620" s="1" t="s">
        <v>586</v>
      </c>
      <c r="F620" s="1">
        <v>81</v>
      </c>
      <c r="G620" s="1" t="s">
        <v>837</v>
      </c>
      <c r="H620" s="1" t="str">
        <f t="shared" si="10"/>
        <v>81아파트평균단위매매가격</v>
      </c>
      <c r="I620" s="1" t="s">
        <v>871</v>
      </c>
      <c r="J620" s="13">
        <v>4574.9718452907191</v>
      </c>
      <c r="K620" s="13">
        <v>4571.3769181407379</v>
      </c>
      <c r="L620" s="13">
        <v>4566.1594951734196</v>
      </c>
      <c r="M620" s="13">
        <v>4558.4634911267813</v>
      </c>
      <c r="N620" s="13">
        <v>4520.4173040533351</v>
      </c>
      <c r="O620" s="13">
        <v>4478.8115373610881</v>
      </c>
      <c r="P620" s="13">
        <v>4438.0437915649272</v>
      </c>
      <c r="Q620" s="14">
        <v>4398.0301653700226</v>
      </c>
      <c r="R620" s="14">
        <v>4359.4759302007596</v>
      </c>
      <c r="S620" s="14">
        <v>4315.3339742483495</v>
      </c>
      <c r="T620" s="14">
        <v>4278.6657444588554</v>
      </c>
      <c r="U620" s="14">
        <v>4261.959072729981</v>
      </c>
      <c r="V620" s="14">
        <v>4230.3974526010861</v>
      </c>
      <c r="W620" s="14">
        <v>4197.9329559011994</v>
      </c>
      <c r="X620" s="14">
        <v>4191.8937059591062</v>
      </c>
      <c r="Y620" s="14">
        <v>4183.5213207865427</v>
      </c>
      <c r="Z620" s="14">
        <v>4175.6012797964549</v>
      </c>
      <c r="AA620" s="14">
        <v>4165.5560104815768</v>
      </c>
      <c r="AB620" s="14">
        <v>4162.333782983198</v>
      </c>
      <c r="AC620" s="14">
        <v>4160.272262723377</v>
      </c>
    </row>
    <row r="621" spans="1:29" s="14" customFormat="1">
      <c r="A621" s="1" t="s">
        <v>524</v>
      </c>
      <c r="B621" s="1" t="s">
        <v>533</v>
      </c>
      <c r="C621" s="1"/>
      <c r="D621" s="1" t="s">
        <v>587</v>
      </c>
      <c r="E621" s="1"/>
      <c r="F621" s="1">
        <v>82</v>
      </c>
      <c r="G621" s="1" t="s">
        <v>837</v>
      </c>
      <c r="H621" s="1" t="str">
        <f t="shared" si="10"/>
        <v>82아파트평균단위매매가격</v>
      </c>
      <c r="I621" s="1" t="s">
        <v>871</v>
      </c>
      <c r="J621" s="13">
        <v>5732.1278230703874</v>
      </c>
      <c r="K621" s="13">
        <v>5716.2372487022321</v>
      </c>
      <c r="L621" s="13">
        <v>5696.8508458879569</v>
      </c>
      <c r="M621" s="13">
        <v>5678.44926533332</v>
      </c>
      <c r="N621" s="13">
        <v>5663.0256297303858</v>
      </c>
      <c r="O621" s="13">
        <v>5628.0629366704325</v>
      </c>
      <c r="P621" s="13">
        <v>5582.3567097449777</v>
      </c>
      <c r="Q621" s="14">
        <v>5541.4721443331364</v>
      </c>
      <c r="R621" s="14">
        <v>5493.2130426690919</v>
      </c>
      <c r="S621" s="14">
        <v>5427.3837146822152</v>
      </c>
      <c r="T621" s="14">
        <v>5357.9337277669265</v>
      </c>
      <c r="U621" s="14">
        <v>5294.5421573149251</v>
      </c>
      <c r="V621" s="14">
        <v>5237.9975372855715</v>
      </c>
      <c r="W621" s="14">
        <v>5191.6937175925368</v>
      </c>
      <c r="X621" s="14">
        <v>5173.3677354976226</v>
      </c>
      <c r="Y621" s="14">
        <v>5187.1536325127081</v>
      </c>
      <c r="Z621" s="14">
        <v>5215.6362703721561</v>
      </c>
      <c r="AA621" s="14">
        <v>5239.3881932733748</v>
      </c>
      <c r="AB621" s="14">
        <v>5227.0826285736393</v>
      </c>
      <c r="AC621" s="14">
        <v>5206.9986575397052</v>
      </c>
    </row>
    <row r="622" spans="1:29" s="14" customFormat="1">
      <c r="A622" s="1" t="s">
        <v>524</v>
      </c>
      <c r="B622" s="1" t="s">
        <v>533</v>
      </c>
      <c r="C622" s="1"/>
      <c r="D622" s="1" t="s">
        <v>587</v>
      </c>
      <c r="E622" s="1" t="s">
        <v>588</v>
      </c>
      <c r="F622" s="1">
        <v>83</v>
      </c>
      <c r="G622" s="1" t="s">
        <v>837</v>
      </c>
      <c r="H622" s="1" t="str">
        <f t="shared" si="10"/>
        <v>83아파트평균단위매매가격</v>
      </c>
      <c r="I622" s="1" t="s">
        <v>871</v>
      </c>
      <c r="J622" s="13">
        <v>4332.962808234658</v>
      </c>
      <c r="K622" s="13">
        <v>4332.962808234658</v>
      </c>
      <c r="L622" s="13">
        <v>4332.0257943394336</v>
      </c>
      <c r="M622" s="13">
        <v>4327.6250008634006</v>
      </c>
      <c r="N622" s="13">
        <v>4326.2514434783343</v>
      </c>
      <c r="O622" s="13">
        <v>4322.1526074058565</v>
      </c>
      <c r="P622" s="13">
        <v>4276.1010042476573</v>
      </c>
      <c r="Q622" s="14">
        <v>4259.9872668790822</v>
      </c>
      <c r="R622" s="14">
        <v>4229.521970052806</v>
      </c>
      <c r="S622" s="14">
        <v>4212.4873829802455</v>
      </c>
      <c r="T622" s="14">
        <v>4168.7060165967687</v>
      </c>
      <c r="U622" s="14">
        <v>4157.9910664437257</v>
      </c>
      <c r="V622" s="14">
        <v>4140.0325579832588</v>
      </c>
      <c r="W622" s="14">
        <v>4134.4103471576555</v>
      </c>
      <c r="X622" s="14">
        <v>4123.4662441362671</v>
      </c>
      <c r="Y622" s="14">
        <v>4130.0295740162583</v>
      </c>
      <c r="Z622" s="14">
        <v>4122.7087507070055</v>
      </c>
      <c r="AA622" s="14">
        <v>4122.1143646732598</v>
      </c>
      <c r="AB622" s="14">
        <v>4113.7049798973767</v>
      </c>
      <c r="AC622" s="14">
        <v>4107.6557060533132</v>
      </c>
    </row>
    <row r="623" spans="1:29" s="14" customFormat="1">
      <c r="A623" s="1" t="s">
        <v>524</v>
      </c>
      <c r="B623" s="1" t="s">
        <v>533</v>
      </c>
      <c r="C623" s="1"/>
      <c r="D623" s="1" t="s">
        <v>587</v>
      </c>
      <c r="E623" s="1" t="s">
        <v>589</v>
      </c>
      <c r="F623" s="1">
        <v>84</v>
      </c>
      <c r="G623" s="1" t="s">
        <v>837</v>
      </c>
      <c r="H623" s="1" t="str">
        <f t="shared" si="10"/>
        <v>84아파트평균단위매매가격</v>
      </c>
      <c r="I623" s="1" t="s">
        <v>871</v>
      </c>
      <c r="J623" s="13">
        <v>3940.5295508227905</v>
      </c>
      <c r="K623" s="13">
        <v>3940.5295508227905</v>
      </c>
      <c r="L623" s="13">
        <v>3923.4535514499594</v>
      </c>
      <c r="M623" s="13">
        <v>3922.0007786826668</v>
      </c>
      <c r="N623" s="13">
        <v>3909.2468773728065</v>
      </c>
      <c r="O623" s="13">
        <v>3907.8773788668309</v>
      </c>
      <c r="P623" s="13">
        <v>3895.9758801281141</v>
      </c>
      <c r="Q623" s="14">
        <v>3881.20117779885</v>
      </c>
      <c r="R623" s="14">
        <v>3856.9353004543118</v>
      </c>
      <c r="S623" s="14">
        <v>3835.9746449952017</v>
      </c>
      <c r="T623" s="14">
        <v>3813.4864349857266</v>
      </c>
      <c r="U623" s="14">
        <v>3771.2462800408375</v>
      </c>
      <c r="V623" s="14">
        <v>3748.5203813311418</v>
      </c>
      <c r="W623" s="14">
        <v>3720.1962334806408</v>
      </c>
      <c r="X623" s="14">
        <v>3719.1111751027065</v>
      </c>
      <c r="Y623" s="14">
        <v>3745.6771929879501</v>
      </c>
      <c r="Z623" s="14">
        <v>3759.5977498400875</v>
      </c>
      <c r="AA623" s="14">
        <v>3751.4999477593551</v>
      </c>
      <c r="AB623" s="14">
        <v>3742.7332501981832</v>
      </c>
      <c r="AC623" s="14">
        <v>3718.6851365513021</v>
      </c>
    </row>
    <row r="624" spans="1:29" s="14" customFormat="1">
      <c r="A624" s="1" t="s">
        <v>524</v>
      </c>
      <c r="B624" s="1" t="s">
        <v>533</v>
      </c>
      <c r="C624" s="1"/>
      <c r="D624" s="1" t="s">
        <v>587</v>
      </c>
      <c r="E624" s="1" t="s">
        <v>590</v>
      </c>
      <c r="F624" s="1">
        <v>85</v>
      </c>
      <c r="G624" s="1" t="s">
        <v>837</v>
      </c>
      <c r="H624" s="1" t="str">
        <f t="shared" si="10"/>
        <v>85아파트평균단위매매가격</v>
      </c>
      <c r="I624" s="1" t="s">
        <v>871</v>
      </c>
      <c r="J624" s="13">
        <v>6208.7903332245551</v>
      </c>
      <c r="K624" s="13">
        <v>6188.3016293696628</v>
      </c>
      <c r="L624" s="13">
        <v>6166.5293647953422</v>
      </c>
      <c r="M624" s="13">
        <v>6143.5371353980745</v>
      </c>
      <c r="N624" s="13">
        <v>6126.1300192805202</v>
      </c>
      <c r="O624" s="13">
        <v>6081.7371535197235</v>
      </c>
      <c r="P624" s="13">
        <v>6029.8829679084793</v>
      </c>
      <c r="Q624" s="14">
        <v>5981.5856826399604</v>
      </c>
      <c r="R624" s="14">
        <v>5927.0435203233837</v>
      </c>
      <c r="S624" s="14">
        <v>5847.8131349495143</v>
      </c>
      <c r="T624" s="14">
        <v>5767.0399552007366</v>
      </c>
      <c r="U624" s="14">
        <v>5693.6327335133019</v>
      </c>
      <c r="V624" s="14">
        <v>5626.829965839851</v>
      </c>
      <c r="W624" s="14">
        <v>5572.9611717774815</v>
      </c>
      <c r="X624" s="14">
        <v>5550.6920834352022</v>
      </c>
      <c r="Y624" s="14">
        <v>5562.8840280919858</v>
      </c>
      <c r="Z624" s="14">
        <v>5597.7925259950171</v>
      </c>
      <c r="AA624" s="14">
        <v>5629.949818432623</v>
      </c>
      <c r="AB624" s="14">
        <v>5616.5856372114349</v>
      </c>
      <c r="AC624" s="14">
        <v>5595.7613673510295</v>
      </c>
    </row>
    <row r="625" spans="1:29" s="14" customFormat="1">
      <c r="A625" s="1" t="s">
        <v>524</v>
      </c>
      <c r="B625" s="1" t="s">
        <v>533</v>
      </c>
      <c r="C625" s="1"/>
      <c r="D625" s="1" t="s">
        <v>591</v>
      </c>
      <c r="E625" s="1"/>
      <c r="F625" s="1">
        <v>86</v>
      </c>
      <c r="G625" s="1" t="s">
        <v>837</v>
      </c>
      <c r="H625" s="1" t="str">
        <f t="shared" si="10"/>
        <v>86아파트평균단위매매가격</v>
      </c>
      <c r="I625" s="1" t="s">
        <v>871</v>
      </c>
      <c r="J625" s="13">
        <v>3910.245178505535</v>
      </c>
      <c r="K625" s="13">
        <v>3910.8594411937447</v>
      </c>
      <c r="L625" s="13">
        <v>3910.5226448438084</v>
      </c>
      <c r="M625" s="13">
        <v>3909.6085822318364</v>
      </c>
      <c r="N625" s="13">
        <v>3909.6085822318364</v>
      </c>
      <c r="O625" s="13">
        <v>3896.7360652017546</v>
      </c>
      <c r="P625" s="13">
        <v>3864.5505377002132</v>
      </c>
      <c r="Q625" s="14">
        <v>3815.7956603359758</v>
      </c>
      <c r="R625" s="14">
        <v>3736.366565476606</v>
      </c>
      <c r="S625" s="14">
        <v>3713.3433000313648</v>
      </c>
      <c r="T625" s="14">
        <v>3691.4576287278792</v>
      </c>
      <c r="U625" s="14">
        <v>3645.4273725300422</v>
      </c>
      <c r="V625" s="14">
        <v>3597.3646680920283</v>
      </c>
      <c r="W625" s="14">
        <v>3593.8843506606845</v>
      </c>
      <c r="X625" s="14">
        <v>3589.8704048609211</v>
      </c>
      <c r="Y625" s="14">
        <v>3611.1893862102029</v>
      </c>
      <c r="Z625" s="14">
        <v>3621.9909875035078</v>
      </c>
      <c r="AA625" s="14">
        <v>3631.1678258293509</v>
      </c>
      <c r="AB625" s="14">
        <v>3606.2626453360444</v>
      </c>
      <c r="AC625" s="14">
        <v>3595.6474452121288</v>
      </c>
    </row>
    <row r="626" spans="1:29" s="14" customFormat="1">
      <c r="A626" s="1" t="s">
        <v>524</v>
      </c>
      <c r="B626" s="1" t="s">
        <v>533</v>
      </c>
      <c r="C626" s="1"/>
      <c r="D626" s="1" t="s">
        <v>592</v>
      </c>
      <c r="E626" s="1"/>
      <c r="F626" s="1">
        <v>87</v>
      </c>
      <c r="G626" s="1" t="s">
        <v>837</v>
      </c>
      <c r="H626" s="1" t="str">
        <f t="shared" si="10"/>
        <v>87아파트평균단위매매가격</v>
      </c>
      <c r="I626" s="1" t="s">
        <v>871</v>
      </c>
      <c r="J626" s="13">
        <v>3930.5968907318875</v>
      </c>
      <c r="K626" s="13">
        <v>3927.0164159152655</v>
      </c>
      <c r="L626" s="13">
        <v>3913.166167809964</v>
      </c>
      <c r="M626" s="13">
        <v>3913.9318828940914</v>
      </c>
      <c r="N626" s="13">
        <v>3899.6479309790957</v>
      </c>
      <c r="O626" s="13">
        <v>3902.1353283454123</v>
      </c>
      <c r="P626" s="13">
        <v>3897.4404351217941</v>
      </c>
      <c r="Q626" s="14">
        <v>3879.7423796616395</v>
      </c>
      <c r="R626" s="14">
        <v>3854.020874028713</v>
      </c>
      <c r="S626" s="14">
        <v>3822.257779541445</v>
      </c>
      <c r="T626" s="14">
        <v>3784.5535777252635</v>
      </c>
      <c r="U626" s="14">
        <v>3766.0993951590563</v>
      </c>
      <c r="V626" s="14">
        <v>3711.8809680427194</v>
      </c>
      <c r="W626" s="14">
        <v>3674.3598166133479</v>
      </c>
      <c r="X626" s="14">
        <v>3644.2231052670422</v>
      </c>
      <c r="Y626" s="14">
        <v>3639.3516185851863</v>
      </c>
      <c r="Z626" s="14">
        <v>3646.6448441648513</v>
      </c>
      <c r="AA626" s="14">
        <v>3662.6860541058986</v>
      </c>
      <c r="AB626" s="14">
        <v>3640.9250380955182</v>
      </c>
      <c r="AC626" s="14">
        <v>3632.9946052118362</v>
      </c>
    </row>
    <row r="627" spans="1:29" s="14" customFormat="1">
      <c r="A627" s="1" t="s">
        <v>524</v>
      </c>
      <c r="B627" s="1" t="s">
        <v>533</v>
      </c>
      <c r="C627" s="1" t="s">
        <v>535</v>
      </c>
      <c r="D627" s="1"/>
      <c r="E627" s="1"/>
      <c r="F627" s="1">
        <v>88</v>
      </c>
      <c r="G627" s="1" t="s">
        <v>837</v>
      </c>
      <c r="H627" s="1" t="str">
        <f t="shared" si="10"/>
        <v>88아파트평균단위매매가격</v>
      </c>
      <c r="I627" s="1" t="s">
        <v>871</v>
      </c>
      <c r="J627" s="13">
        <v>3384.4717487093972</v>
      </c>
      <c r="K627" s="13">
        <v>3383.3663041331497</v>
      </c>
      <c r="L627" s="13">
        <v>3374.1086050303561</v>
      </c>
      <c r="M627" s="13">
        <v>3361.5846829650259</v>
      </c>
      <c r="N627" s="13">
        <v>3350.3667725611076</v>
      </c>
      <c r="O627" s="13">
        <v>3335.7054473707835</v>
      </c>
      <c r="P627" s="13">
        <v>3327.4291564101391</v>
      </c>
      <c r="Q627" s="14">
        <v>3308.5970981028545</v>
      </c>
      <c r="R627" s="14">
        <v>3280.6607617540622</v>
      </c>
      <c r="S627" s="14">
        <v>3257.2622600465475</v>
      </c>
      <c r="T627" s="14">
        <v>3235.2852163171297</v>
      </c>
      <c r="U627" s="14">
        <v>3207.5275383224325</v>
      </c>
      <c r="V627" s="14">
        <v>3190.9613471484886</v>
      </c>
      <c r="W627" s="14">
        <v>3181.5105877544743</v>
      </c>
      <c r="X627" s="14">
        <v>3174.6588216760492</v>
      </c>
      <c r="Y627" s="14">
        <v>3177.7095356831637</v>
      </c>
      <c r="Z627" s="14">
        <v>3183.9068201289342</v>
      </c>
      <c r="AA627" s="14">
        <v>3189.3263794856452</v>
      </c>
      <c r="AB627" s="14">
        <v>3185.5919894416388</v>
      </c>
      <c r="AC627" s="14">
        <v>3176.7618258216739</v>
      </c>
    </row>
    <row r="628" spans="1:29" s="14" customFormat="1">
      <c r="A628" s="1" t="s">
        <v>524</v>
      </c>
      <c r="B628" s="1" t="s">
        <v>533</v>
      </c>
      <c r="C628" s="1"/>
      <c r="D628" s="1" t="s">
        <v>593</v>
      </c>
      <c r="E628" s="1"/>
      <c r="F628" s="1">
        <v>89</v>
      </c>
      <c r="G628" s="1" t="s">
        <v>837</v>
      </c>
      <c r="H628" s="1" t="str">
        <f t="shared" si="10"/>
        <v>89아파트평균단위매매가격</v>
      </c>
      <c r="I628" s="1" t="s">
        <v>871</v>
      </c>
      <c r="J628" s="13">
        <v>1929.992450999649</v>
      </c>
      <c r="K628" s="13">
        <v>1929.992450999649</v>
      </c>
      <c r="L628" s="13">
        <v>1951.5985712658337</v>
      </c>
      <c r="M628" s="13">
        <v>1964.143398281778</v>
      </c>
      <c r="N628" s="13">
        <v>1981.1865708271609</v>
      </c>
      <c r="O628" s="13">
        <v>1996.6931023995642</v>
      </c>
      <c r="P628" s="13">
        <v>2008.5613498178702</v>
      </c>
      <c r="Q628" s="14">
        <v>2020.4178690117185</v>
      </c>
      <c r="R628" s="14">
        <v>2037.4881194467421</v>
      </c>
      <c r="S628" s="14">
        <v>2049.1966757000996</v>
      </c>
      <c r="T628" s="14">
        <v>2054.3189884997714</v>
      </c>
      <c r="U628" s="14">
        <v>2061.79500123044</v>
      </c>
      <c r="V628" s="14">
        <v>2066.7189735317984</v>
      </c>
      <c r="W628" s="14">
        <v>2069.1004504251932</v>
      </c>
      <c r="X628" s="14">
        <v>2069.0752274917795</v>
      </c>
      <c r="Y628" s="14">
        <v>2084.3112776107328</v>
      </c>
      <c r="Z628" s="14">
        <v>2091.117285250717</v>
      </c>
      <c r="AA628" s="14">
        <v>2096.2821607005712</v>
      </c>
      <c r="AB628" s="14">
        <v>2099.673277652254</v>
      </c>
      <c r="AC628" s="14">
        <v>2100.0858817756839</v>
      </c>
    </row>
    <row r="629" spans="1:29" s="14" customFormat="1">
      <c r="A629" s="1" t="s">
        <v>524</v>
      </c>
      <c r="B629" s="1" t="s">
        <v>533</v>
      </c>
      <c r="C629" s="1"/>
      <c r="D629" s="1" t="s">
        <v>594</v>
      </c>
      <c r="E629" s="1"/>
      <c r="F629" s="1">
        <v>90</v>
      </c>
      <c r="G629" s="1" t="s">
        <v>837</v>
      </c>
      <c r="H629" s="1" t="str">
        <f t="shared" si="10"/>
        <v>90아파트평균단위매매가격</v>
      </c>
      <c r="I629" s="1" t="s">
        <v>871</v>
      </c>
      <c r="J629" s="13">
        <v>3720.5273341554507</v>
      </c>
      <c r="K629" s="13">
        <v>3721.0013314700723</v>
      </c>
      <c r="L629" s="13">
        <v>3706.6465396402418</v>
      </c>
      <c r="M629" s="13">
        <v>3695.1510621749871</v>
      </c>
      <c r="N629" s="13">
        <v>3681.3993836018649</v>
      </c>
      <c r="O629" s="13">
        <v>3666.0253598392433</v>
      </c>
      <c r="P629" s="13">
        <v>3657.4566002857996</v>
      </c>
      <c r="Q629" s="14">
        <v>3625.4891458795078</v>
      </c>
      <c r="R629" s="14">
        <v>3581.0352221662019</v>
      </c>
      <c r="S629" s="14">
        <v>3549.1569029644425</v>
      </c>
      <c r="T629" s="14">
        <v>3514.4189315666245</v>
      </c>
      <c r="U629" s="14">
        <v>3484.6277249001691</v>
      </c>
      <c r="V629" s="14">
        <v>3465.4100020320693</v>
      </c>
      <c r="W629" s="14">
        <v>3452.2288830544016</v>
      </c>
      <c r="X629" s="14">
        <v>3444.2140504259737</v>
      </c>
      <c r="Y629" s="14">
        <v>3444.8305939587217</v>
      </c>
      <c r="Z629" s="14">
        <v>3451.4954001276369</v>
      </c>
      <c r="AA629" s="14">
        <v>3459.6335417914815</v>
      </c>
      <c r="AB629" s="14">
        <v>3453.7824919210857</v>
      </c>
      <c r="AC629" s="14">
        <v>3444.3698478023343</v>
      </c>
    </row>
    <row r="630" spans="1:29" s="14" customFormat="1">
      <c r="A630" s="1" t="s">
        <v>524</v>
      </c>
      <c r="B630" s="1" t="s">
        <v>533</v>
      </c>
      <c r="C630" s="1"/>
      <c r="D630" s="1" t="s">
        <v>594</v>
      </c>
      <c r="E630" s="1" t="s">
        <v>595</v>
      </c>
      <c r="F630" s="1">
        <v>91</v>
      </c>
      <c r="G630" s="1" t="s">
        <v>837</v>
      </c>
      <c r="H630" s="1" t="str">
        <f t="shared" si="10"/>
        <v>91아파트평균단위매매가격</v>
      </c>
      <c r="I630" s="1" t="s">
        <v>871</v>
      </c>
      <c r="J630" s="13">
        <v>2557.6380561571864</v>
      </c>
      <c r="K630" s="13">
        <v>2557.6380561571864</v>
      </c>
      <c r="L630" s="13">
        <v>2545.0275239865364</v>
      </c>
      <c r="M630" s="13">
        <v>2536.6112084285078</v>
      </c>
      <c r="N630" s="13">
        <v>2528.5235485611065</v>
      </c>
      <c r="O630" s="13">
        <v>2517.3386878344695</v>
      </c>
      <c r="P630" s="13">
        <v>2506.3856785959174</v>
      </c>
      <c r="Q630" s="14">
        <v>2499.3077926628644</v>
      </c>
      <c r="R630" s="14">
        <v>2478.9459474145365</v>
      </c>
      <c r="S630" s="14">
        <v>2455.2042629486805</v>
      </c>
      <c r="T630" s="14">
        <v>2446.3147968144522</v>
      </c>
      <c r="U630" s="14">
        <v>2447.3045933375702</v>
      </c>
      <c r="V630" s="14">
        <v>2443.9522602917859</v>
      </c>
      <c r="W630" s="14">
        <v>2436.1379600549421</v>
      </c>
      <c r="X630" s="14">
        <v>2431.5324760840722</v>
      </c>
      <c r="Y630" s="14">
        <v>2446.6373378961816</v>
      </c>
      <c r="Z630" s="14">
        <v>2448.2150151360888</v>
      </c>
      <c r="AA630" s="14">
        <v>2455.3004618145587</v>
      </c>
      <c r="AB630" s="14">
        <v>2432.0697809337926</v>
      </c>
      <c r="AC630" s="14">
        <v>2428.9717185854524</v>
      </c>
    </row>
    <row r="631" spans="1:29" s="14" customFormat="1">
      <c r="A631" s="1" t="s">
        <v>524</v>
      </c>
      <c r="B631" s="1" t="s">
        <v>533</v>
      </c>
      <c r="C631" s="1"/>
      <c r="D631" s="1" t="s">
        <v>594</v>
      </c>
      <c r="E631" s="1" t="s">
        <v>596</v>
      </c>
      <c r="F631" s="1">
        <v>92</v>
      </c>
      <c r="G631" s="1" t="s">
        <v>837</v>
      </c>
      <c r="H631" s="1" t="str">
        <f t="shared" si="10"/>
        <v>92아파트평균단위매매가격</v>
      </c>
      <c r="I631" s="1" t="s">
        <v>871</v>
      </c>
      <c r="J631" s="13">
        <v>3547.581110242164</v>
      </c>
      <c r="K631" s="13">
        <v>3547.581110242164</v>
      </c>
      <c r="L631" s="13">
        <v>3547.581110242164</v>
      </c>
      <c r="M631" s="13">
        <v>3543.6791143089322</v>
      </c>
      <c r="N631" s="13">
        <v>3540.5182880370194</v>
      </c>
      <c r="O631" s="13">
        <v>3540.4753413976605</v>
      </c>
      <c r="P631" s="13">
        <v>3540.4753413976605</v>
      </c>
      <c r="Q631" s="14">
        <v>3525.3270412160323</v>
      </c>
      <c r="R631" s="14">
        <v>3502.912228200189</v>
      </c>
      <c r="S631" s="14">
        <v>3486.5953179342923</v>
      </c>
      <c r="T631" s="14">
        <v>3473.0892499008087</v>
      </c>
      <c r="U631" s="14">
        <v>3457.9795487398296</v>
      </c>
      <c r="V631" s="14">
        <v>3441.8487770015904</v>
      </c>
      <c r="W631" s="14">
        <v>3430.0510214283504</v>
      </c>
      <c r="X631" s="14">
        <v>3422.2279479343156</v>
      </c>
      <c r="Y631" s="14">
        <v>3422.4832724532134</v>
      </c>
      <c r="Z631" s="14">
        <v>3421.6038126795097</v>
      </c>
      <c r="AA631" s="14">
        <v>3414.7291045023671</v>
      </c>
      <c r="AB631" s="14">
        <v>3406.8163197174754</v>
      </c>
      <c r="AC631" s="14">
        <v>3398.8463948076837</v>
      </c>
    </row>
    <row r="632" spans="1:29" s="14" customFormat="1">
      <c r="A632" s="1" t="s">
        <v>524</v>
      </c>
      <c r="B632" s="1" t="s">
        <v>533</v>
      </c>
      <c r="C632" s="1"/>
      <c r="D632" s="1" t="s">
        <v>594</v>
      </c>
      <c r="E632" s="1" t="s">
        <v>597</v>
      </c>
      <c r="F632" s="1">
        <v>93</v>
      </c>
      <c r="G632" s="1" t="s">
        <v>837</v>
      </c>
      <c r="H632" s="1" t="str">
        <f t="shared" si="10"/>
        <v>93아파트평균단위매매가격</v>
      </c>
      <c r="I632" s="1" t="s">
        <v>871</v>
      </c>
      <c r="J632" s="13">
        <v>4163.8358770712302</v>
      </c>
      <c r="K632" s="13">
        <v>4164.8802445330521</v>
      </c>
      <c r="L632" s="13">
        <v>4136.2481700980934</v>
      </c>
      <c r="M632" s="13">
        <v>4116.6878593163365</v>
      </c>
      <c r="N632" s="13">
        <v>4091.3625616799868</v>
      </c>
      <c r="O632" s="13">
        <v>4060.1875456687872</v>
      </c>
      <c r="P632" s="13">
        <v>4043.9101399405949</v>
      </c>
      <c r="Q632" s="14">
        <v>3989.7864346259771</v>
      </c>
      <c r="R632" s="14">
        <v>3918.3246608824234</v>
      </c>
      <c r="S632" s="14">
        <v>3869.4850373217355</v>
      </c>
      <c r="T632" s="14">
        <v>3808.1014543343485</v>
      </c>
      <c r="U632" s="14">
        <v>3759.0282229216878</v>
      </c>
      <c r="V632" s="14">
        <v>3733.0757933207683</v>
      </c>
      <c r="W632" s="14">
        <v>3717.2952874745024</v>
      </c>
      <c r="X632" s="14">
        <v>3708.2799149780517</v>
      </c>
      <c r="Y632" s="14">
        <v>3705.7585812016059</v>
      </c>
      <c r="Z632" s="14">
        <v>3720.7911245404116</v>
      </c>
      <c r="AA632" s="14">
        <v>3743.4021030030563</v>
      </c>
      <c r="AB632" s="14">
        <v>3743.6784007401811</v>
      </c>
      <c r="AC632" s="14">
        <v>3731.3825008709878</v>
      </c>
    </row>
    <row r="633" spans="1:29" s="14" customFormat="1">
      <c r="A633" s="1" t="s">
        <v>524</v>
      </c>
      <c r="B633" s="1" t="s">
        <v>533</v>
      </c>
      <c r="C633" s="1"/>
      <c r="D633" s="1" t="s">
        <v>598</v>
      </c>
      <c r="E633" s="1"/>
      <c r="F633" s="1">
        <v>94</v>
      </c>
      <c r="G633" s="1" t="s">
        <v>837</v>
      </c>
      <c r="H633" s="1" t="str">
        <f t="shared" si="10"/>
        <v>94아파트평균단위매매가격</v>
      </c>
      <c r="I633" s="1" t="s">
        <v>871</v>
      </c>
      <c r="J633" s="13">
        <v>3232.2348328966195</v>
      </c>
      <c r="K633" s="13">
        <v>3229.2519817198472</v>
      </c>
      <c r="L633" s="13">
        <v>3221.0153424746081</v>
      </c>
      <c r="M633" s="13">
        <v>3203.706483058545</v>
      </c>
      <c r="N633" s="13">
        <v>3191.1060236601725</v>
      </c>
      <c r="O633" s="13">
        <v>3172.8050327648439</v>
      </c>
      <c r="P633" s="13">
        <v>3161.8991046937749</v>
      </c>
      <c r="Q633" s="14">
        <v>3152.8453585462335</v>
      </c>
      <c r="R633" s="14">
        <v>3136.266385537373</v>
      </c>
      <c r="S633" s="14">
        <v>3116.9426060414526</v>
      </c>
      <c r="T633" s="14">
        <v>3104.8622439255955</v>
      </c>
      <c r="U633" s="14">
        <v>3077.1414720242324</v>
      </c>
      <c r="V633" s="14">
        <v>3060.406648747286</v>
      </c>
      <c r="W633" s="14">
        <v>3053.1944003291237</v>
      </c>
      <c r="X633" s="14">
        <v>3046.6184549479922</v>
      </c>
      <c r="Y633" s="14">
        <v>3050.5292167448342</v>
      </c>
      <c r="Z633" s="14">
        <v>3056.1645413901178</v>
      </c>
      <c r="AA633" s="14">
        <v>3058.8268623512126</v>
      </c>
      <c r="AB633" s="14">
        <v>3056.3072421727711</v>
      </c>
      <c r="AC633" s="14">
        <v>3046.8316611323271</v>
      </c>
    </row>
    <row r="634" spans="1:29" s="14" customFormat="1">
      <c r="A634" s="1" t="s">
        <v>524</v>
      </c>
      <c r="B634" s="1" t="s">
        <v>533</v>
      </c>
      <c r="C634" s="1"/>
      <c r="D634" s="1" t="s">
        <v>598</v>
      </c>
      <c r="E634" s="1" t="s">
        <v>599</v>
      </c>
      <c r="F634" s="1">
        <v>95</v>
      </c>
      <c r="G634" s="1" t="s">
        <v>837</v>
      </c>
      <c r="H634" s="1" t="str">
        <f t="shared" si="10"/>
        <v>95아파트평균단위매매가격</v>
      </c>
      <c r="I634" s="1" t="s">
        <v>871</v>
      </c>
      <c r="J634" s="13">
        <v>3029.9196442254374</v>
      </c>
      <c r="K634" s="13">
        <v>3024.7546362856315</v>
      </c>
      <c r="L634" s="13">
        <v>3012.6968380741669</v>
      </c>
      <c r="M634" s="13">
        <v>3006.3943936355254</v>
      </c>
      <c r="N634" s="13">
        <v>3001.5322420052894</v>
      </c>
      <c r="O634" s="13">
        <v>2988.5522750307437</v>
      </c>
      <c r="P634" s="13">
        <v>2976.7390585306962</v>
      </c>
      <c r="Q634" s="14">
        <v>2966.288523695383</v>
      </c>
      <c r="R634" s="14">
        <v>2947.6494547666198</v>
      </c>
      <c r="S634" s="14">
        <v>2943.5431265097832</v>
      </c>
      <c r="T634" s="14">
        <v>2935.0507173596634</v>
      </c>
      <c r="U634" s="14">
        <v>2910.4462464442022</v>
      </c>
      <c r="V634" s="14">
        <v>2905.0653939348454</v>
      </c>
      <c r="W634" s="14">
        <v>2896.8413695835734</v>
      </c>
      <c r="X634" s="14">
        <v>2893.6948600343026</v>
      </c>
      <c r="Y634" s="14">
        <v>2893.2676767460553</v>
      </c>
      <c r="Z634" s="14">
        <v>2897.4902986404059</v>
      </c>
      <c r="AA634" s="14">
        <v>2892.4611560560979</v>
      </c>
      <c r="AB634" s="14">
        <v>2889.1885472852355</v>
      </c>
      <c r="AC634" s="14">
        <v>2882.0142607410498</v>
      </c>
    </row>
    <row r="635" spans="1:29" s="14" customFormat="1">
      <c r="A635" s="1" t="s">
        <v>524</v>
      </c>
      <c r="B635" s="1" t="s">
        <v>533</v>
      </c>
      <c r="C635" s="1"/>
      <c r="D635" s="1" t="s">
        <v>598</v>
      </c>
      <c r="E635" s="1" t="s">
        <v>600</v>
      </c>
      <c r="F635" s="1">
        <v>96</v>
      </c>
      <c r="G635" s="1" t="s">
        <v>837</v>
      </c>
      <c r="H635" s="1" t="str">
        <f t="shared" si="10"/>
        <v>96아파트평균단위매매가격</v>
      </c>
      <c r="I635" s="1" t="s">
        <v>871</v>
      </c>
      <c r="J635" s="13">
        <v>2730.0059178468573</v>
      </c>
      <c r="K635" s="13">
        <v>2722.8214091585446</v>
      </c>
      <c r="L635" s="13">
        <v>2701.6804124598234</v>
      </c>
      <c r="M635" s="13">
        <v>2693.9393773209167</v>
      </c>
      <c r="N635" s="13">
        <v>2686.4273220119649</v>
      </c>
      <c r="O635" s="13">
        <v>2663.5000280168797</v>
      </c>
      <c r="P635" s="13">
        <v>2660.528840071082</v>
      </c>
      <c r="Q635" s="14">
        <v>2652.3611464111341</v>
      </c>
      <c r="R635" s="14">
        <v>2633.1542097953038</v>
      </c>
      <c r="S635" s="14">
        <v>2603.6132042871186</v>
      </c>
      <c r="T635" s="14">
        <v>2594.0733976457973</v>
      </c>
      <c r="U635" s="14">
        <v>2594.1132415386928</v>
      </c>
      <c r="V635" s="14">
        <v>2585.064013163475</v>
      </c>
      <c r="W635" s="14">
        <v>2578.351563730962</v>
      </c>
      <c r="X635" s="14">
        <v>2575.9818478694497</v>
      </c>
      <c r="Y635" s="14">
        <v>2586.6260075418095</v>
      </c>
      <c r="Z635" s="14">
        <v>2592.0160374691204</v>
      </c>
      <c r="AA635" s="14">
        <v>2601.7014917476909</v>
      </c>
      <c r="AB635" s="14">
        <v>2606.0910462742486</v>
      </c>
      <c r="AC635" s="14">
        <v>2597.924066776146</v>
      </c>
    </row>
    <row r="636" spans="1:29" s="14" customFormat="1">
      <c r="A636" s="1" t="s">
        <v>524</v>
      </c>
      <c r="B636" s="1" t="s">
        <v>533</v>
      </c>
      <c r="C636" s="1"/>
      <c r="D636" s="1" t="s">
        <v>598</v>
      </c>
      <c r="E636" s="1" t="s">
        <v>601</v>
      </c>
      <c r="F636" s="1">
        <v>97</v>
      </c>
      <c r="G636" s="1" t="s">
        <v>837</v>
      </c>
      <c r="H636" s="1" t="str">
        <f t="shared" si="10"/>
        <v>97아파트평균단위매매가격</v>
      </c>
      <c r="I636" s="1" t="s">
        <v>871</v>
      </c>
      <c r="J636" s="13">
        <v>3362.3662240697381</v>
      </c>
      <c r="K636" s="13">
        <v>3355.0821203096698</v>
      </c>
      <c r="L636" s="13">
        <v>3351.5623184168576</v>
      </c>
      <c r="M636" s="13">
        <v>3351.5609008592724</v>
      </c>
      <c r="N636" s="13">
        <v>3339.8670940073475</v>
      </c>
      <c r="O636" s="13">
        <v>3328.6335999813909</v>
      </c>
      <c r="P636" s="13">
        <v>3315.197601251899</v>
      </c>
      <c r="Q636" s="14">
        <v>3308.5307351273013</v>
      </c>
      <c r="R636" s="14">
        <v>3291.3839890526942</v>
      </c>
      <c r="S636" s="14">
        <v>3286.0538944554924</v>
      </c>
      <c r="T636" s="14">
        <v>3282.8370773687875</v>
      </c>
      <c r="U636" s="14">
        <v>3256.3213002978064</v>
      </c>
      <c r="V636" s="14">
        <v>3220.4117240168193</v>
      </c>
      <c r="W636" s="14">
        <v>3217.4260629405489</v>
      </c>
      <c r="X636" s="14">
        <v>3204.5664886686068</v>
      </c>
      <c r="Y636" s="14">
        <v>3207.8792853325608</v>
      </c>
      <c r="Z636" s="14">
        <v>3209.535381627662</v>
      </c>
      <c r="AA636" s="14">
        <v>3221.1656749756039</v>
      </c>
      <c r="AB636" s="14">
        <v>3208.8169732285587</v>
      </c>
      <c r="AC636" s="14">
        <v>3203.4647841682886</v>
      </c>
    </row>
    <row r="637" spans="1:29" s="14" customFormat="1">
      <c r="A637" s="1" t="s">
        <v>524</v>
      </c>
      <c r="B637" s="1" t="s">
        <v>533</v>
      </c>
      <c r="C637" s="1"/>
      <c r="D637" s="1" t="s">
        <v>598</v>
      </c>
      <c r="E637" s="1" t="s">
        <v>602</v>
      </c>
      <c r="F637" s="1">
        <v>98</v>
      </c>
      <c r="G637" s="1" t="s">
        <v>837</v>
      </c>
      <c r="H637" s="1" t="str">
        <f t="shared" si="10"/>
        <v>98아파트평균단위매매가격</v>
      </c>
      <c r="I637" s="1" t="s">
        <v>871</v>
      </c>
      <c r="J637" s="13">
        <v>3684.2976597418328</v>
      </c>
      <c r="K637" s="13">
        <v>3687.6887954678214</v>
      </c>
      <c r="L637" s="13">
        <v>3689.4852652579993</v>
      </c>
      <c r="M637" s="13">
        <v>3650.1072899774158</v>
      </c>
      <c r="N637" s="13">
        <v>3627.8181915922528</v>
      </c>
      <c r="O637" s="13">
        <v>3605.9629860385521</v>
      </c>
      <c r="P637" s="13">
        <v>3591.1318422157592</v>
      </c>
      <c r="Q637" s="14">
        <v>3581.4881129244309</v>
      </c>
      <c r="R637" s="14">
        <v>3568.528773056822</v>
      </c>
      <c r="S637" s="14">
        <v>3539.4729211732301</v>
      </c>
      <c r="T637" s="14">
        <v>3519.2756558375072</v>
      </c>
      <c r="U637" s="14">
        <v>3499.178050890519</v>
      </c>
      <c r="V637" s="14">
        <v>3475.9946736399334</v>
      </c>
      <c r="W637" s="14">
        <v>3467.4476749173273</v>
      </c>
      <c r="X637" s="14">
        <v>3457.6557618517904</v>
      </c>
      <c r="Y637" s="14">
        <v>3459.6485576688992</v>
      </c>
      <c r="Z637" s="14">
        <v>3468.0390812033438</v>
      </c>
      <c r="AA637" s="14">
        <v>3467.1675170354138</v>
      </c>
      <c r="AB637" s="14">
        <v>3463.689369795969</v>
      </c>
      <c r="AC637" s="14">
        <v>3449.948618321293</v>
      </c>
    </row>
    <row r="638" spans="1:29" s="14" customFormat="1">
      <c r="A638" s="1" t="s">
        <v>524</v>
      </c>
      <c r="B638" s="1" t="s">
        <v>533</v>
      </c>
      <c r="C638" s="1" t="s">
        <v>536</v>
      </c>
      <c r="D638" s="1"/>
      <c r="E638" s="1"/>
      <c r="F638" s="1">
        <v>99</v>
      </c>
      <c r="G638" s="1" t="s">
        <v>837</v>
      </c>
      <c r="H638" s="1" t="str">
        <f t="shared" si="10"/>
        <v>99아파트평균단위매매가격</v>
      </c>
      <c r="I638" s="1" t="s">
        <v>871</v>
      </c>
      <c r="J638" s="13">
        <v>3181.3170260392158</v>
      </c>
      <c r="K638" s="13">
        <v>3174.761179043403</v>
      </c>
      <c r="L638" s="13">
        <v>3171.6167017632256</v>
      </c>
      <c r="M638" s="13">
        <v>3167.2148568110356</v>
      </c>
      <c r="N638" s="13">
        <v>3157.4386572996673</v>
      </c>
      <c r="O638" s="13">
        <v>3146.4703707613098</v>
      </c>
      <c r="P638" s="13">
        <v>3131.6445649184693</v>
      </c>
      <c r="Q638" s="14">
        <v>3118.278555724341</v>
      </c>
      <c r="R638" s="14">
        <v>3103.5883412150251</v>
      </c>
      <c r="S638" s="14">
        <v>3090.7007933985524</v>
      </c>
      <c r="T638" s="14">
        <v>3083.0064136821725</v>
      </c>
      <c r="U638" s="14">
        <v>3056.6730315765026</v>
      </c>
      <c r="V638" s="14">
        <v>3038.8531347894245</v>
      </c>
      <c r="W638" s="14">
        <v>3027.8170318341677</v>
      </c>
      <c r="X638" s="14">
        <v>3016.7798457787799</v>
      </c>
      <c r="Y638" s="14">
        <v>3019.3710493164263</v>
      </c>
      <c r="Z638" s="14">
        <v>3029.5835944644232</v>
      </c>
      <c r="AA638" s="14">
        <v>3032.2292690393069</v>
      </c>
      <c r="AB638" s="14">
        <v>3027.0747999076152</v>
      </c>
      <c r="AC638" s="14">
        <v>3017.6869074171595</v>
      </c>
    </row>
    <row r="639" spans="1:29" s="14" customFormat="1">
      <c r="A639" s="1" t="s">
        <v>524</v>
      </c>
      <c r="B639" s="1" t="s">
        <v>533</v>
      </c>
      <c r="C639" s="1"/>
      <c r="D639" s="1" t="s">
        <v>603</v>
      </c>
      <c r="E639" s="1"/>
      <c r="F639" s="1">
        <v>100</v>
      </c>
      <c r="G639" s="1" t="s">
        <v>837</v>
      </c>
      <c r="H639" s="1" t="str">
        <f t="shared" si="10"/>
        <v>100아파트평균단위매매가격</v>
      </c>
      <c r="I639" s="1" t="s">
        <v>871</v>
      </c>
      <c r="J639" s="13">
        <v>3514.2048235890829</v>
      </c>
      <c r="K639" s="13">
        <v>3499.0531592025591</v>
      </c>
      <c r="L639" s="13">
        <v>3488.1849440461824</v>
      </c>
      <c r="M639" s="13">
        <v>3472.7862958370515</v>
      </c>
      <c r="N639" s="13">
        <v>3450.5835080023571</v>
      </c>
      <c r="O639" s="13">
        <v>3435.7598012795429</v>
      </c>
      <c r="P639" s="13">
        <v>3414.7403688370064</v>
      </c>
      <c r="Q639" s="14">
        <v>3400.1258819967211</v>
      </c>
      <c r="R639" s="14">
        <v>3378.136211153741</v>
      </c>
      <c r="S639" s="14">
        <v>3351.5979220265335</v>
      </c>
      <c r="T639" s="14">
        <v>3339.0076295813496</v>
      </c>
      <c r="U639" s="14">
        <v>3325.7473344686632</v>
      </c>
      <c r="V639" s="14">
        <v>3290.0112849779453</v>
      </c>
      <c r="W639" s="14">
        <v>3268.8360834849791</v>
      </c>
      <c r="X639" s="14">
        <v>3253.4902812098589</v>
      </c>
      <c r="Y639" s="14">
        <v>3254.5326131710494</v>
      </c>
      <c r="Z639" s="14">
        <v>3264.7514600851191</v>
      </c>
      <c r="AA639" s="14">
        <v>3265.1713245200676</v>
      </c>
      <c r="AB639" s="14">
        <v>3260.8438450829849</v>
      </c>
      <c r="AC639" s="14">
        <v>3244.6019832700999</v>
      </c>
    </row>
    <row r="640" spans="1:29" s="14" customFormat="1">
      <c r="A640" s="1" t="s">
        <v>524</v>
      </c>
      <c r="B640" s="1" t="s">
        <v>533</v>
      </c>
      <c r="C640" s="1"/>
      <c r="D640" s="1" t="s">
        <v>603</v>
      </c>
      <c r="E640" s="1" t="s">
        <v>604</v>
      </c>
      <c r="F640" s="1">
        <v>101</v>
      </c>
      <c r="G640" s="1" t="s">
        <v>837</v>
      </c>
      <c r="H640" s="1" t="str">
        <f t="shared" si="10"/>
        <v>101아파트평균단위매매가격</v>
      </c>
      <c r="I640" s="1" t="s">
        <v>871</v>
      </c>
      <c r="J640" s="13">
        <v>3790.0395875797681</v>
      </c>
      <c r="K640" s="13">
        <v>3778.3436608576612</v>
      </c>
      <c r="L640" s="13">
        <v>3769.2584715881794</v>
      </c>
      <c r="M640" s="13">
        <v>3746.8565641317123</v>
      </c>
      <c r="N640" s="13">
        <v>3723.3733885842148</v>
      </c>
      <c r="O640" s="13">
        <v>3707.5100291525673</v>
      </c>
      <c r="P640" s="13">
        <v>3684.0194453883291</v>
      </c>
      <c r="Q640" s="14">
        <v>3671.2412529250787</v>
      </c>
      <c r="R640" s="14">
        <v>3640.8865285595584</v>
      </c>
      <c r="S640" s="14">
        <v>3611.784671685984</v>
      </c>
      <c r="T640" s="14">
        <v>3600.5717822280103</v>
      </c>
      <c r="U640" s="14">
        <v>3591.0657040124934</v>
      </c>
      <c r="V640" s="14">
        <v>3540.311990093905</v>
      </c>
      <c r="W640" s="14">
        <v>3509.5613148898328</v>
      </c>
      <c r="X640" s="14">
        <v>3491.5072108678041</v>
      </c>
      <c r="Y640" s="14">
        <v>3496.1568752770977</v>
      </c>
      <c r="Z640" s="14">
        <v>3511.872301649184</v>
      </c>
      <c r="AA640" s="14">
        <v>3511.6758056261142</v>
      </c>
      <c r="AB640" s="14">
        <v>3505.7568649475938</v>
      </c>
      <c r="AC640" s="14">
        <v>3482.0015250733372</v>
      </c>
    </row>
    <row r="641" spans="1:29" s="14" customFormat="1">
      <c r="A641" s="1" t="s">
        <v>524</v>
      </c>
      <c r="B641" s="1" t="s">
        <v>533</v>
      </c>
      <c r="C641" s="1"/>
      <c r="D641" s="1" t="s">
        <v>603</v>
      </c>
      <c r="E641" s="1" t="s">
        <v>605</v>
      </c>
      <c r="F641" s="1">
        <v>102</v>
      </c>
      <c r="G641" s="1" t="s">
        <v>837</v>
      </c>
      <c r="H641" s="1" t="str">
        <f t="shared" si="10"/>
        <v>102아파트평균단위매매가격</v>
      </c>
      <c r="I641" s="1" t="s">
        <v>871</v>
      </c>
      <c r="J641" s="13">
        <v>3260.6252693982701</v>
      </c>
      <c r="K641" s="13">
        <v>3243.6252260568344</v>
      </c>
      <c r="L641" s="13">
        <v>3243.6252260568344</v>
      </c>
      <c r="M641" s="13">
        <v>3235.870195591523</v>
      </c>
      <c r="N641" s="13">
        <v>3226.1907913999944</v>
      </c>
      <c r="O641" s="13">
        <v>3216.5110194277586</v>
      </c>
      <c r="P641" s="13">
        <v>3194.9280373715892</v>
      </c>
      <c r="Q641" s="14">
        <v>3174.1150788345317</v>
      </c>
      <c r="R641" s="14">
        <v>3155.7708304515791</v>
      </c>
      <c r="S641" s="14">
        <v>3124.5684531098109</v>
      </c>
      <c r="T641" s="14">
        <v>3104.1412222486638</v>
      </c>
      <c r="U641" s="14">
        <v>3087.9955033349152</v>
      </c>
      <c r="V641" s="14">
        <v>3075.9093145545398</v>
      </c>
      <c r="W641" s="14">
        <v>3068.5695651788924</v>
      </c>
      <c r="X641" s="14">
        <v>3058.0879150233691</v>
      </c>
      <c r="Y641" s="14">
        <v>3050.374898097883</v>
      </c>
      <c r="Z641" s="14">
        <v>3050.6471648950974</v>
      </c>
      <c r="AA641" s="14">
        <v>3051.3721028169616</v>
      </c>
      <c r="AB641" s="14">
        <v>3052.594710914027</v>
      </c>
      <c r="AC641" s="14">
        <v>3047.1444563922728</v>
      </c>
    </row>
    <row r="642" spans="1:29" s="14" customFormat="1">
      <c r="A642" s="1" t="s">
        <v>524</v>
      </c>
      <c r="B642" s="1" t="s">
        <v>533</v>
      </c>
      <c r="C642" s="1"/>
      <c r="D642" s="1" t="s">
        <v>603</v>
      </c>
      <c r="E642" s="1" t="s">
        <v>606</v>
      </c>
      <c r="F642" s="1">
        <v>103</v>
      </c>
      <c r="G642" s="1" t="s">
        <v>837</v>
      </c>
      <c r="H642" s="1" t="str">
        <f t="shared" si="10"/>
        <v>103아파트평균단위매매가격</v>
      </c>
      <c r="I642" s="1" t="s">
        <v>871</v>
      </c>
      <c r="J642" s="13">
        <v>2914.2089319103011</v>
      </c>
      <c r="K642" s="13">
        <v>2889.0133679362625</v>
      </c>
      <c r="L642" s="13">
        <v>2850.4767679192437</v>
      </c>
      <c r="M642" s="13">
        <v>2848.0188475165373</v>
      </c>
      <c r="N642" s="13">
        <v>2807.019670504405</v>
      </c>
      <c r="O642" s="13">
        <v>2786.4912240289009</v>
      </c>
      <c r="P642" s="13">
        <v>2776.2400267460421</v>
      </c>
      <c r="Q642" s="14">
        <v>2766.2102166444065</v>
      </c>
      <c r="R642" s="14">
        <v>2770.1095502210815</v>
      </c>
      <c r="S642" s="14">
        <v>2762.5016425375411</v>
      </c>
      <c r="T642" s="14">
        <v>2759.4131110609978</v>
      </c>
      <c r="U642" s="14">
        <v>2745.0483109288089</v>
      </c>
      <c r="V642" s="14">
        <v>2722.516151924397</v>
      </c>
      <c r="W642" s="14">
        <v>2712.1601236391075</v>
      </c>
      <c r="X642" s="14">
        <v>2698.0396231438763</v>
      </c>
      <c r="Y642" s="14">
        <v>2701.8421495352823</v>
      </c>
      <c r="Z642" s="14">
        <v>2709.7182131958034</v>
      </c>
      <c r="AA642" s="14">
        <v>2711.9641276531888</v>
      </c>
      <c r="AB642" s="14">
        <v>2703.1632089209916</v>
      </c>
      <c r="AC642" s="14">
        <v>2695.5351477902582</v>
      </c>
    </row>
    <row r="643" spans="1:29" s="14" customFormat="1">
      <c r="A643" s="1" t="s">
        <v>524</v>
      </c>
      <c r="B643" s="1" t="s">
        <v>533</v>
      </c>
      <c r="C643" s="1"/>
      <c r="D643" s="1" t="s">
        <v>607</v>
      </c>
      <c r="E643" s="1"/>
      <c r="F643" s="1">
        <v>104</v>
      </c>
      <c r="G643" s="1" t="s">
        <v>837</v>
      </c>
      <c r="H643" s="1" t="str">
        <f t="shared" si="10"/>
        <v>104아파트평균단위매매가격</v>
      </c>
      <c r="I643" s="1" t="s">
        <v>871</v>
      </c>
      <c r="J643" s="13">
        <v>3140.9199108152734</v>
      </c>
      <c r="K643" s="13">
        <v>3142.9208738558282</v>
      </c>
      <c r="L643" s="13">
        <v>3136.7336282508254</v>
      </c>
      <c r="M643" s="13">
        <v>3134.690195565126</v>
      </c>
      <c r="N643" s="13">
        <v>3134.3247416359422</v>
      </c>
      <c r="O643" s="13">
        <v>3130.4876523709313</v>
      </c>
      <c r="P643" s="13">
        <v>3110.8633438458651</v>
      </c>
      <c r="Q643" s="14">
        <v>3095.3302444491515</v>
      </c>
      <c r="R643" s="14">
        <v>3089.31398413119</v>
      </c>
      <c r="S643" s="14">
        <v>3087.2068513972563</v>
      </c>
      <c r="T643" s="14">
        <v>3084.7295776730207</v>
      </c>
      <c r="U643" s="14">
        <v>3078.7720427587451</v>
      </c>
      <c r="V643" s="14">
        <v>3062.7345608299015</v>
      </c>
      <c r="W643" s="14">
        <v>3057.2089110809657</v>
      </c>
      <c r="X643" s="14">
        <v>3045.2363239749657</v>
      </c>
      <c r="Y643" s="14">
        <v>3042.1786002548192</v>
      </c>
      <c r="Z643" s="14">
        <v>3061.3665945776529</v>
      </c>
      <c r="AA643" s="14">
        <v>3065.7976170212414</v>
      </c>
      <c r="AB643" s="14">
        <v>3064.4739622043835</v>
      </c>
      <c r="AC643" s="14">
        <v>3056.274576722893</v>
      </c>
    </row>
    <row r="644" spans="1:29" s="14" customFormat="1">
      <c r="A644" s="1" t="s">
        <v>524</v>
      </c>
      <c r="B644" s="1" t="s">
        <v>533</v>
      </c>
      <c r="C644" s="1"/>
      <c r="D644" s="1" t="s">
        <v>607</v>
      </c>
      <c r="E644" s="1" t="s">
        <v>608</v>
      </c>
      <c r="F644" s="1">
        <v>105</v>
      </c>
      <c r="G644" s="1" t="s">
        <v>837</v>
      </c>
      <c r="H644" s="1" t="str">
        <f t="shared" si="10"/>
        <v>105아파트평균단위매매가격</v>
      </c>
      <c r="I644" s="1" t="s">
        <v>871</v>
      </c>
      <c r="J644" s="13">
        <v>2971.9619348665697</v>
      </c>
      <c r="K644" s="13">
        <v>2971.9619348665697</v>
      </c>
      <c r="L644" s="13">
        <v>2973.3369290891314</v>
      </c>
      <c r="M644" s="13">
        <v>2963.7639220055412</v>
      </c>
      <c r="N644" s="13">
        <v>2960.629000320836</v>
      </c>
      <c r="O644" s="13">
        <v>2957.3344905581316</v>
      </c>
      <c r="P644" s="13">
        <v>2931.1327500813277</v>
      </c>
      <c r="Q644" s="14">
        <v>2900.0348425829534</v>
      </c>
      <c r="R644" s="14">
        <v>2893.4106952057036</v>
      </c>
      <c r="S644" s="14">
        <v>2884.0196137501052</v>
      </c>
      <c r="T644" s="14">
        <v>2885.8433035847625</v>
      </c>
      <c r="U644" s="14">
        <v>2886.7651864846207</v>
      </c>
      <c r="V644" s="14">
        <v>2884.9282323138386</v>
      </c>
      <c r="W644" s="14">
        <v>2883.6732027854969</v>
      </c>
      <c r="X644" s="14">
        <v>2862.5241976518259</v>
      </c>
      <c r="Y644" s="14">
        <v>2853.4050330021423</v>
      </c>
      <c r="Z644" s="14">
        <v>2872.3767983802691</v>
      </c>
      <c r="AA644" s="14">
        <v>2876.2278348152763</v>
      </c>
      <c r="AB644" s="14">
        <v>2882.9888391092263</v>
      </c>
      <c r="AC644" s="14">
        <v>2878.6550793159208</v>
      </c>
    </row>
    <row r="645" spans="1:29" s="14" customFormat="1">
      <c r="A645" s="1" t="s">
        <v>524</v>
      </c>
      <c r="B645" s="1" t="s">
        <v>533</v>
      </c>
      <c r="C645" s="1"/>
      <c r="D645" s="1" t="s">
        <v>607</v>
      </c>
      <c r="E645" s="1" t="s">
        <v>609</v>
      </c>
      <c r="F645" s="1">
        <v>106</v>
      </c>
      <c r="G645" s="1" t="s">
        <v>837</v>
      </c>
      <c r="H645" s="1" t="str">
        <f t="shared" si="10"/>
        <v>106아파트평균단위매매가격</v>
      </c>
      <c r="I645" s="1" t="s">
        <v>871</v>
      </c>
      <c r="J645" s="13">
        <v>3280.5284452440196</v>
      </c>
      <c r="K645" s="13">
        <v>3284.1827869781182</v>
      </c>
      <c r="L645" s="13">
        <v>3271.7469271044088</v>
      </c>
      <c r="M645" s="13">
        <v>3275.9251175214913</v>
      </c>
      <c r="N645" s="13">
        <v>3277.8480511770008</v>
      </c>
      <c r="O645" s="13">
        <v>3273.5626330970722</v>
      </c>
      <c r="P645" s="13">
        <v>3259.3732004926646</v>
      </c>
      <c r="Q645" s="14">
        <v>3256.7011692730293</v>
      </c>
      <c r="R645" s="14">
        <v>3251.1872008472906</v>
      </c>
      <c r="S645" s="14">
        <v>3255.0987328148954</v>
      </c>
      <c r="T645" s="14">
        <v>3249.0676095862673</v>
      </c>
      <c r="U645" s="14">
        <v>3234.1419066734461</v>
      </c>
      <c r="V645" s="14">
        <v>3206.6135118256548</v>
      </c>
      <c r="W645" s="14">
        <v>3197.6321225506372</v>
      </c>
      <c r="X645" s="14">
        <v>3193.0849933051004</v>
      </c>
      <c r="Y645" s="14">
        <v>3194.9321217898396</v>
      </c>
      <c r="Z645" s="14">
        <v>3214.295086227623</v>
      </c>
      <c r="AA645" s="14">
        <v>3219.1954270537658</v>
      </c>
      <c r="AB645" s="14">
        <v>3211.3297538412235</v>
      </c>
      <c r="AC645" s="14">
        <v>3200.0023460131711</v>
      </c>
    </row>
    <row r="646" spans="1:29" s="14" customFormat="1">
      <c r="A646" s="1" t="s">
        <v>524</v>
      </c>
      <c r="B646" s="1" t="s">
        <v>533</v>
      </c>
      <c r="C646" s="1"/>
      <c r="D646" s="1" t="s">
        <v>610</v>
      </c>
      <c r="E646" s="1"/>
      <c r="F646" s="1">
        <v>107</v>
      </c>
      <c r="G646" s="1" t="s">
        <v>837</v>
      </c>
      <c r="H646" s="1" t="str">
        <f t="shared" si="10"/>
        <v>107아파트평균단위매매가격</v>
      </c>
      <c r="I646" s="1" t="s">
        <v>871</v>
      </c>
      <c r="J646" s="13">
        <v>2764.5763399205198</v>
      </c>
      <c r="K646" s="13">
        <v>2765.6394739071034</v>
      </c>
      <c r="L646" s="13">
        <v>2760.3375482431757</v>
      </c>
      <c r="M646" s="13">
        <v>2760.6921153276257</v>
      </c>
      <c r="N646" s="13">
        <v>2745.1335286688345</v>
      </c>
      <c r="O646" s="13">
        <v>2714.5594639323599</v>
      </c>
      <c r="P646" s="13">
        <v>2700.0055659746581</v>
      </c>
      <c r="Q646" s="14">
        <v>2688.3148372863338</v>
      </c>
      <c r="R646" s="14">
        <v>2678.4361097836659</v>
      </c>
      <c r="S646" s="14">
        <v>2677.3888018962698</v>
      </c>
      <c r="T646" s="14">
        <v>2665.2017450551702</v>
      </c>
      <c r="U646" s="14">
        <v>2654.9232291679832</v>
      </c>
      <c r="V646" s="14">
        <v>2634.074377993833</v>
      </c>
      <c r="W646" s="14">
        <v>2609.803571945999</v>
      </c>
      <c r="X646" s="14">
        <v>2602.9299595615039</v>
      </c>
      <c r="Y646" s="14">
        <v>2600.8332917602002</v>
      </c>
      <c r="Z646" s="14">
        <v>2607.259250762138</v>
      </c>
      <c r="AA646" s="14">
        <v>2613.1262216560522</v>
      </c>
      <c r="AB646" s="14">
        <v>2615.3981358288129</v>
      </c>
      <c r="AC646" s="14">
        <v>2608.4473490962155</v>
      </c>
    </row>
    <row r="647" spans="1:29" s="14" customFormat="1">
      <c r="A647" s="1" t="s">
        <v>524</v>
      </c>
      <c r="B647" s="1" t="s">
        <v>533</v>
      </c>
      <c r="C647" s="1"/>
      <c r="D647" s="1" t="s">
        <v>611</v>
      </c>
      <c r="E647" s="1"/>
      <c r="F647" s="1">
        <v>108</v>
      </c>
      <c r="G647" s="1" t="s">
        <v>837</v>
      </c>
      <c r="H647" s="1" t="str">
        <f t="shared" si="10"/>
        <v>108아파트평균단위매매가격</v>
      </c>
      <c r="I647" s="1" t="s">
        <v>871</v>
      </c>
      <c r="J647" s="13">
        <v>4483.4290349126413</v>
      </c>
      <c r="K647" s="13">
        <v>4450.0125764108998</v>
      </c>
      <c r="L647" s="13">
        <v>4452.5961279601715</v>
      </c>
      <c r="M647" s="13">
        <v>4446.5652972680291</v>
      </c>
      <c r="N647" s="13">
        <v>4427.4073922746102</v>
      </c>
      <c r="O647" s="13">
        <v>4409.3156138723343</v>
      </c>
      <c r="P647" s="13">
        <v>4383.0997966458908</v>
      </c>
      <c r="Q647" s="14">
        <v>4367.6773356213344</v>
      </c>
      <c r="R647" s="14">
        <v>4355.3632573320474</v>
      </c>
      <c r="S647" s="14">
        <v>4327.3154644665146</v>
      </c>
      <c r="T647" s="14">
        <v>4315.4917593678738</v>
      </c>
      <c r="U647" s="14">
        <v>4279.8991369187961</v>
      </c>
      <c r="V647" s="14">
        <v>4251.4752125283258</v>
      </c>
      <c r="W647" s="14">
        <v>4244.4648038615505</v>
      </c>
      <c r="X647" s="14">
        <v>4211.7409023731298</v>
      </c>
      <c r="Y647" s="14">
        <v>4219.8164171860144</v>
      </c>
      <c r="Z647" s="14">
        <v>4242.8936716837261</v>
      </c>
      <c r="AA647" s="14">
        <v>4253.4636614502015</v>
      </c>
      <c r="AB647" s="14">
        <v>4248.7999211703618</v>
      </c>
      <c r="AC647" s="14">
        <v>4237.7049720624645</v>
      </c>
    </row>
    <row r="648" spans="1:29" s="14" customFormat="1">
      <c r="A648" s="1" t="s">
        <v>524</v>
      </c>
      <c r="B648" s="1" t="s">
        <v>533</v>
      </c>
      <c r="C648" s="1"/>
      <c r="D648" s="1" t="s">
        <v>612</v>
      </c>
      <c r="E648" s="1"/>
      <c r="F648" s="1">
        <v>109</v>
      </c>
      <c r="G648" s="1" t="s">
        <v>837</v>
      </c>
      <c r="H648" s="1" t="str">
        <f t="shared" si="10"/>
        <v>109아파트평균단위매매가격</v>
      </c>
      <c r="I648" s="1" t="s">
        <v>871</v>
      </c>
      <c r="J648" s="13">
        <v>3116.9754439458557</v>
      </c>
      <c r="K648" s="13">
        <v>3116.7691111247523</v>
      </c>
      <c r="L648" s="13">
        <v>3116.7443205333275</v>
      </c>
      <c r="M648" s="13">
        <v>3096.368037082244</v>
      </c>
      <c r="N648" s="13">
        <v>3080.8717558490453</v>
      </c>
      <c r="O648" s="13">
        <v>3073.292456238773</v>
      </c>
      <c r="P648" s="13">
        <v>3064.4259001860364</v>
      </c>
      <c r="Q648" s="14">
        <v>3036.0147187989128</v>
      </c>
      <c r="R648" s="14">
        <v>3002.0810427059469</v>
      </c>
      <c r="S648" s="14">
        <v>2981.0757444016613</v>
      </c>
      <c r="T648" s="14">
        <v>2969.9318705680862</v>
      </c>
      <c r="U648" s="14">
        <v>2956.1414624612839</v>
      </c>
      <c r="V648" s="14">
        <v>2950.1194269691464</v>
      </c>
      <c r="W648" s="14">
        <v>2946.8500912969012</v>
      </c>
      <c r="X648" s="14">
        <v>2943.2473407950947</v>
      </c>
      <c r="Y648" s="14">
        <v>2956.4824119202212</v>
      </c>
      <c r="Z648" s="14">
        <v>2965.2291157622349</v>
      </c>
      <c r="AA648" s="14">
        <v>2967.4510013927124</v>
      </c>
      <c r="AB648" s="14">
        <v>2952.4379812835168</v>
      </c>
      <c r="AC648" s="14">
        <v>2943.8484797475062</v>
      </c>
    </row>
    <row r="649" spans="1:29" s="14" customFormat="1">
      <c r="A649" s="1" t="s">
        <v>524</v>
      </c>
      <c r="B649" s="1" t="s">
        <v>533</v>
      </c>
      <c r="C649" s="1"/>
      <c r="D649" s="1" t="s">
        <v>613</v>
      </c>
      <c r="E649" s="1"/>
      <c r="F649" s="1">
        <v>110</v>
      </c>
      <c r="G649" s="1" t="s">
        <v>837</v>
      </c>
      <c r="H649" s="1" t="str">
        <f t="shared" si="10"/>
        <v>110아파트평균단위매매가격</v>
      </c>
      <c r="I649" s="1" t="s">
        <v>871</v>
      </c>
      <c r="J649" s="13">
        <v>2672.2080392724333</v>
      </c>
      <c r="K649" s="13">
        <v>2672.2080392724333</v>
      </c>
      <c r="L649" s="13">
        <v>2671.7447939635595</v>
      </c>
      <c r="M649" s="13">
        <v>2668.32867285881</v>
      </c>
      <c r="N649" s="13">
        <v>2663.0640975791684</v>
      </c>
      <c r="O649" s="13">
        <v>2658.9832437746386</v>
      </c>
      <c r="P649" s="13">
        <v>2660.3633416800553</v>
      </c>
      <c r="Q649" s="14">
        <v>2659.0054567531429</v>
      </c>
      <c r="R649" s="14">
        <v>2656.4420802656332</v>
      </c>
      <c r="S649" s="14">
        <v>2658.5566224674621</v>
      </c>
      <c r="T649" s="14">
        <v>2657.6337440281568</v>
      </c>
      <c r="U649" s="14">
        <v>2660.5088875633664</v>
      </c>
      <c r="V649" s="14">
        <v>2659.5894516428916</v>
      </c>
      <c r="W649" s="14">
        <v>2655.3854881752145</v>
      </c>
      <c r="X649" s="14">
        <v>2652.998865263989</v>
      </c>
      <c r="Y649" s="14">
        <v>2652.9508659256226</v>
      </c>
      <c r="Z649" s="14">
        <v>2653.1403309479365</v>
      </c>
      <c r="AA649" s="14">
        <v>2637.9261836380601</v>
      </c>
      <c r="AB649" s="14">
        <v>2625.8956286855287</v>
      </c>
      <c r="AC649" s="14">
        <v>2619.5501746921618</v>
      </c>
    </row>
    <row r="650" spans="1:29" s="14" customFormat="1">
      <c r="A650" s="1" t="s">
        <v>524</v>
      </c>
      <c r="B650" s="1" t="s">
        <v>533</v>
      </c>
      <c r="C650" s="1"/>
      <c r="D650" s="1" t="s">
        <v>614</v>
      </c>
      <c r="E650" s="1"/>
      <c r="F650" s="1">
        <v>111</v>
      </c>
      <c r="G650" s="1" t="s">
        <v>837</v>
      </c>
      <c r="H650" s="1" t="str">
        <f t="shared" si="10"/>
        <v>111아파트평균단위매매가격</v>
      </c>
      <c r="I650" s="1" t="s">
        <v>871</v>
      </c>
      <c r="J650" s="13">
        <v>2276.1591786683653</v>
      </c>
      <c r="K650" s="13">
        <v>2277.159718960123</v>
      </c>
      <c r="L650" s="13">
        <v>2283.3983805398148</v>
      </c>
      <c r="M650" s="13">
        <v>2312.4934407306487</v>
      </c>
      <c r="N650" s="13">
        <v>2333.439725121546</v>
      </c>
      <c r="O650" s="13">
        <v>2342.0881155356838</v>
      </c>
      <c r="P650" s="13">
        <v>2338.7306907214083</v>
      </c>
      <c r="Q650" s="14">
        <v>2345.0804351679635</v>
      </c>
      <c r="R650" s="14">
        <v>2343.9142239908774</v>
      </c>
      <c r="S650" s="14">
        <v>2344.0869669423041</v>
      </c>
      <c r="T650" s="14">
        <v>2348.704028827311</v>
      </c>
      <c r="U650" s="14">
        <v>2346.3792399904478</v>
      </c>
      <c r="V650" s="14">
        <v>2344.6658700676776</v>
      </c>
      <c r="W650" s="14">
        <v>2341.7866305402013</v>
      </c>
      <c r="X650" s="14">
        <v>2338.4786640324182</v>
      </c>
      <c r="Y650" s="14">
        <v>2339.3715177168588</v>
      </c>
      <c r="Z650" s="14">
        <v>2338.9186725548043</v>
      </c>
      <c r="AA650" s="14">
        <v>2342.9091556010503</v>
      </c>
      <c r="AB650" s="14">
        <v>2338.9782650567809</v>
      </c>
      <c r="AC650" s="14">
        <v>2335.6562384828021</v>
      </c>
    </row>
    <row r="651" spans="1:29" s="14" customFormat="1">
      <c r="A651" s="1" t="s">
        <v>524</v>
      </c>
      <c r="B651" s="1" t="s">
        <v>533</v>
      </c>
      <c r="C651" s="1" t="s">
        <v>537</v>
      </c>
      <c r="D651" s="1"/>
      <c r="E651" s="1"/>
      <c r="F651" s="1">
        <v>112</v>
      </c>
      <c r="G651" s="1" t="s">
        <v>837</v>
      </c>
      <c r="H651" s="1" t="str">
        <f t="shared" si="10"/>
        <v>112아파트평균단위매매가격</v>
      </c>
      <c r="I651" s="1" t="s">
        <v>871</v>
      </c>
      <c r="J651" s="13">
        <v>3140.0559415893608</v>
      </c>
      <c r="K651" s="13">
        <v>3136.4717283437544</v>
      </c>
      <c r="L651" s="13">
        <v>3125.0881953428907</v>
      </c>
      <c r="M651" s="13">
        <v>3112.314342816876</v>
      </c>
      <c r="N651" s="13">
        <v>3092.780487733949</v>
      </c>
      <c r="O651" s="13">
        <v>3070.9413460572518</v>
      </c>
      <c r="P651" s="13">
        <v>3045.9015441292809</v>
      </c>
      <c r="Q651" s="14">
        <v>3010.7500545490789</v>
      </c>
      <c r="R651" s="14">
        <v>2993.4684580243566</v>
      </c>
      <c r="S651" s="14">
        <v>2983.5132666956501</v>
      </c>
      <c r="T651" s="14">
        <v>2964.3275693784235</v>
      </c>
      <c r="U651" s="14">
        <v>2941.3642802199192</v>
      </c>
      <c r="V651" s="14">
        <v>2921.2163483510544</v>
      </c>
      <c r="W651" s="14">
        <v>2905.5582531773666</v>
      </c>
      <c r="X651" s="14">
        <v>2896.4628464918374</v>
      </c>
      <c r="Y651" s="14">
        <v>2899.4495679858082</v>
      </c>
      <c r="Z651" s="14">
        <v>2905.7748836382857</v>
      </c>
      <c r="AA651" s="14">
        <v>2902.5396492179711</v>
      </c>
      <c r="AB651" s="14">
        <v>2894.3855476565941</v>
      </c>
      <c r="AC651" s="14">
        <v>2887.9562308496506</v>
      </c>
    </row>
    <row r="652" spans="1:29" s="14" customFormat="1">
      <c r="A652" s="1" t="s">
        <v>524</v>
      </c>
      <c r="B652" s="1" t="s">
        <v>533</v>
      </c>
      <c r="C652" s="1"/>
      <c r="D652" s="1" t="s">
        <v>615</v>
      </c>
      <c r="E652" s="1"/>
      <c r="F652" s="1">
        <v>113</v>
      </c>
      <c r="G652" s="1" t="s">
        <v>837</v>
      </c>
      <c r="H652" s="1" t="str">
        <f t="shared" si="10"/>
        <v>113아파트평균단위매매가격</v>
      </c>
      <c r="I652" s="1" t="s">
        <v>871</v>
      </c>
      <c r="J652" s="13">
        <v>2776.9144491349198</v>
      </c>
      <c r="K652" s="13">
        <v>2770.2397113261204</v>
      </c>
      <c r="L652" s="13">
        <v>2751.1876000264137</v>
      </c>
      <c r="M652" s="13">
        <v>2736.2956475557585</v>
      </c>
      <c r="N652" s="13">
        <v>2710.1297607366469</v>
      </c>
      <c r="O652" s="13">
        <v>2689.1585318107018</v>
      </c>
      <c r="P652" s="13">
        <v>2671.4714329343146</v>
      </c>
      <c r="Q652" s="14">
        <v>2646.5374269308913</v>
      </c>
      <c r="R652" s="14">
        <v>2627.5844806884561</v>
      </c>
      <c r="S652" s="14">
        <v>2621.6112326260163</v>
      </c>
      <c r="T652" s="14">
        <v>2607.6434415834042</v>
      </c>
      <c r="U652" s="14">
        <v>2594.4731529073179</v>
      </c>
      <c r="V652" s="14">
        <v>2585.5613084924316</v>
      </c>
      <c r="W652" s="14">
        <v>2574.5479653089824</v>
      </c>
      <c r="X652" s="14">
        <v>2565.8445030721878</v>
      </c>
      <c r="Y652" s="14">
        <v>2563.8423026106384</v>
      </c>
      <c r="Z652" s="14">
        <v>2568.4201717404408</v>
      </c>
      <c r="AA652" s="14">
        <v>2563.4421578100569</v>
      </c>
      <c r="AB652" s="14">
        <v>2555.3756860453218</v>
      </c>
      <c r="AC652" s="14">
        <v>2549.7930999467567</v>
      </c>
    </row>
    <row r="653" spans="1:29" s="14" customFormat="1">
      <c r="A653" s="1" t="s">
        <v>524</v>
      </c>
      <c r="B653" s="1" t="s">
        <v>533</v>
      </c>
      <c r="C653" s="1"/>
      <c r="D653" s="1" t="s">
        <v>616</v>
      </c>
      <c r="E653" s="1"/>
      <c r="F653" s="1">
        <v>114</v>
      </c>
      <c r="G653" s="1" t="s">
        <v>837</v>
      </c>
      <c r="H653" s="1" t="str">
        <f t="shared" si="10"/>
        <v>114아파트평균단위매매가격</v>
      </c>
      <c r="I653" s="1" t="s">
        <v>871</v>
      </c>
      <c r="J653" s="13">
        <v>4064.4300254079189</v>
      </c>
      <c r="K653" s="13">
        <v>4066.0507478586319</v>
      </c>
      <c r="L653" s="13">
        <v>4064.3828774122021</v>
      </c>
      <c r="M653" s="13">
        <v>4044.1629546194258</v>
      </c>
      <c r="N653" s="13">
        <v>4033.9585552102603</v>
      </c>
      <c r="O653" s="13">
        <v>4017.7115017539231</v>
      </c>
      <c r="P653" s="13">
        <v>3997.3215918573655</v>
      </c>
      <c r="Q653" s="14">
        <v>3967.9868910139467</v>
      </c>
      <c r="R653" s="14">
        <v>3934.6757665244586</v>
      </c>
      <c r="S653" s="14">
        <v>3905.6388141242296</v>
      </c>
      <c r="T653" s="14">
        <v>3856.1100835724992</v>
      </c>
      <c r="U653" s="14">
        <v>3830.1515023274073</v>
      </c>
      <c r="V653" s="14">
        <v>3772.3405000937291</v>
      </c>
      <c r="W653" s="14">
        <v>3735.0312021587451</v>
      </c>
      <c r="X653" s="14">
        <v>3714.7121756226561</v>
      </c>
      <c r="Y653" s="14">
        <v>3720.7161189467984</v>
      </c>
      <c r="Z653" s="14">
        <v>3731.6549729887288</v>
      </c>
      <c r="AA653" s="14">
        <v>3737.0673010958772</v>
      </c>
      <c r="AB653" s="14">
        <v>3727.5243781850577</v>
      </c>
      <c r="AC653" s="14">
        <v>3723.8618056054911</v>
      </c>
    </row>
    <row r="654" spans="1:29" s="14" customFormat="1">
      <c r="A654" s="1" t="s">
        <v>524</v>
      </c>
      <c r="B654" s="1" t="s">
        <v>533</v>
      </c>
      <c r="C654" s="1"/>
      <c r="D654" s="1" t="s">
        <v>617</v>
      </c>
      <c r="E654" s="1"/>
      <c r="F654" s="1">
        <v>115</v>
      </c>
      <c r="G654" s="1" t="s">
        <v>837</v>
      </c>
      <c r="H654" s="1" t="str">
        <f t="shared" si="10"/>
        <v>115아파트평균단위매매가격</v>
      </c>
      <c r="I654" s="1" t="s">
        <v>871</v>
      </c>
      <c r="J654" s="13">
        <v>3976.2335426782474</v>
      </c>
      <c r="K654" s="13">
        <v>3976.2335426782474</v>
      </c>
      <c r="L654" s="13">
        <v>3976.2335426782474</v>
      </c>
      <c r="M654" s="13">
        <v>3972.1749331091823</v>
      </c>
      <c r="N654" s="13">
        <v>3953.690936765237</v>
      </c>
      <c r="O654" s="13">
        <v>3904.3034401913292</v>
      </c>
      <c r="P654" s="13">
        <v>3808.5381987251194</v>
      </c>
      <c r="Q654" s="14">
        <v>3684.3534238142133</v>
      </c>
      <c r="R654" s="14">
        <v>3692.7381431587969</v>
      </c>
      <c r="S654" s="14">
        <v>3689.7482701135887</v>
      </c>
      <c r="T654" s="14">
        <v>3673.8668068349584</v>
      </c>
      <c r="U654" s="14">
        <v>3653.9815251245072</v>
      </c>
      <c r="V654" s="14">
        <v>3609.8491597018788</v>
      </c>
      <c r="W654" s="14">
        <v>3601.2333575214861</v>
      </c>
      <c r="X654" s="14">
        <v>3597.6354928173382</v>
      </c>
      <c r="Y654" s="14">
        <v>3608.4480276807085</v>
      </c>
      <c r="Z654" s="14">
        <v>3626.7534746507813</v>
      </c>
      <c r="AA654" s="14">
        <v>3620.6235113456523</v>
      </c>
      <c r="AB654" s="14">
        <v>3616.5136661052557</v>
      </c>
      <c r="AC654" s="14">
        <v>3604.8193120318028</v>
      </c>
    </row>
    <row r="655" spans="1:29" s="14" customFormat="1">
      <c r="A655" s="1" t="s">
        <v>524</v>
      </c>
      <c r="B655" s="1" t="s">
        <v>533</v>
      </c>
      <c r="C655" s="1"/>
      <c r="D655" s="1" t="s">
        <v>547</v>
      </c>
      <c r="E655" s="1"/>
      <c r="F655" s="1">
        <v>116</v>
      </c>
      <c r="G655" s="1" t="s">
        <v>837</v>
      </c>
      <c r="H655" s="1" t="str">
        <f t="shared" ref="H655:H718" si="11">F655&amp;G655&amp;I655</f>
        <v>116아파트평균단위매매가격</v>
      </c>
      <c r="I655" s="1" t="s">
        <v>871</v>
      </c>
      <c r="J655" s="13">
        <v>2873.5917057116344</v>
      </c>
      <c r="K655" s="13">
        <v>2873.2286743220398</v>
      </c>
      <c r="L655" s="13">
        <v>2871.6684305293138</v>
      </c>
      <c r="M655" s="13">
        <v>2869.0397342760166</v>
      </c>
      <c r="N655" s="13">
        <v>2863.1848207648491</v>
      </c>
      <c r="O655" s="13">
        <v>2851.3045590326478</v>
      </c>
      <c r="P655" s="13">
        <v>2843.4937908131214</v>
      </c>
      <c r="Q655" s="14">
        <v>2826.4628966835758</v>
      </c>
      <c r="R655" s="14">
        <v>2815.2910617550392</v>
      </c>
      <c r="S655" s="14">
        <v>2806.884459232655</v>
      </c>
      <c r="T655" s="14">
        <v>2799.8437898283955</v>
      </c>
      <c r="U655" s="14">
        <v>2798.7121524567788</v>
      </c>
      <c r="V655" s="14">
        <v>2793.2714766409827</v>
      </c>
      <c r="W655" s="14">
        <v>2779.0354209647871</v>
      </c>
      <c r="X655" s="14">
        <v>2776.8831305007034</v>
      </c>
      <c r="Y655" s="14">
        <v>2789.8587098530861</v>
      </c>
      <c r="Z655" s="14">
        <v>2789.7959161991848</v>
      </c>
      <c r="AA655" s="14">
        <v>2785.6330556744151</v>
      </c>
      <c r="AB655" s="14">
        <v>2775.9793916555523</v>
      </c>
      <c r="AC655" s="14">
        <v>2766.9392774819803</v>
      </c>
    </row>
    <row r="656" spans="1:29" s="14" customFormat="1">
      <c r="A656" s="1" t="s">
        <v>524</v>
      </c>
      <c r="B656" s="1" t="s">
        <v>533</v>
      </c>
      <c r="C656" s="1" t="s">
        <v>538</v>
      </c>
      <c r="D656" s="1"/>
      <c r="E656" s="1"/>
      <c r="F656" s="1">
        <v>117</v>
      </c>
      <c r="G656" s="1" t="s">
        <v>837</v>
      </c>
      <c r="H656" s="1" t="str">
        <f t="shared" si="11"/>
        <v>117아파트평균단위매매가격</v>
      </c>
      <c r="I656" s="1" t="s">
        <v>871</v>
      </c>
      <c r="J656" s="13">
        <v>2184.3729728339981</v>
      </c>
      <c r="K656" s="13">
        <v>2186.6572239115817</v>
      </c>
      <c r="L656" s="13">
        <v>2181.2537881002713</v>
      </c>
      <c r="M656" s="13">
        <v>2179.0602399445829</v>
      </c>
      <c r="N656" s="13">
        <v>2180.1524798406731</v>
      </c>
      <c r="O656" s="13">
        <v>2178.9826911151645</v>
      </c>
      <c r="P656" s="13">
        <v>2175.1521583921249</v>
      </c>
      <c r="Q656" s="14">
        <v>2165.8419888187013</v>
      </c>
      <c r="R656" s="14">
        <v>2165.8552384616046</v>
      </c>
      <c r="S656" s="14">
        <v>2157.2812815172665</v>
      </c>
      <c r="T656" s="14">
        <v>2148.2235995447008</v>
      </c>
      <c r="U656" s="14">
        <v>2129.1230607553252</v>
      </c>
      <c r="V656" s="14">
        <v>2130.9318319336458</v>
      </c>
      <c r="W656" s="14">
        <v>2134.918448987652</v>
      </c>
      <c r="X656" s="14">
        <v>2137.5878899058698</v>
      </c>
      <c r="Y656" s="14">
        <v>2144.6967684652418</v>
      </c>
      <c r="Z656" s="14">
        <v>2153.9019088930545</v>
      </c>
      <c r="AA656" s="14">
        <v>2157.7992151997678</v>
      </c>
      <c r="AB656" s="14">
        <v>2158.8191161256318</v>
      </c>
      <c r="AC656" s="14">
        <v>2157.0372935212608</v>
      </c>
    </row>
    <row r="657" spans="1:29" s="14" customFormat="1">
      <c r="A657" s="1" t="s">
        <v>524</v>
      </c>
      <c r="B657" s="1" t="s">
        <v>533</v>
      </c>
      <c r="C657" s="1"/>
      <c r="D657" s="1" t="s">
        <v>618</v>
      </c>
      <c r="E657" s="1"/>
      <c r="F657" s="1">
        <v>118</v>
      </c>
      <c r="G657" s="1" t="s">
        <v>837</v>
      </c>
      <c r="H657" s="1" t="str">
        <f t="shared" si="11"/>
        <v>118아파트평균단위매매가격</v>
      </c>
      <c r="I657" s="1" t="s">
        <v>871</v>
      </c>
      <c r="J657" s="13">
        <v>2109.1942492491326</v>
      </c>
      <c r="K657" s="13">
        <v>2112.4607687602306</v>
      </c>
      <c r="L657" s="13">
        <v>2112.2073565650217</v>
      </c>
      <c r="M657" s="13">
        <v>2111.9049626885362</v>
      </c>
      <c r="N657" s="13">
        <v>2115.0817391619312</v>
      </c>
      <c r="O657" s="13">
        <v>2114.2385085384744</v>
      </c>
      <c r="P657" s="13">
        <v>2108.4757299761927</v>
      </c>
      <c r="Q657" s="14">
        <v>2095.3519925736664</v>
      </c>
      <c r="R657" s="14">
        <v>2098.7497654591161</v>
      </c>
      <c r="S657" s="14">
        <v>2087.2476705920958</v>
      </c>
      <c r="T657" s="14">
        <v>2081.9791719175387</v>
      </c>
      <c r="U657" s="14">
        <v>2080.155634371431</v>
      </c>
      <c r="V657" s="14">
        <v>2080.155634371431</v>
      </c>
      <c r="W657" s="14">
        <v>2086.7670740048507</v>
      </c>
      <c r="X657" s="14">
        <v>2091.117064979624</v>
      </c>
      <c r="Y657" s="14">
        <v>2102.0723036868599</v>
      </c>
      <c r="Z657" s="14">
        <v>2109.5833994376635</v>
      </c>
      <c r="AA657" s="14">
        <v>2114.1298167380587</v>
      </c>
      <c r="AB657" s="14">
        <v>2115.7067802268052</v>
      </c>
      <c r="AC657" s="14">
        <v>2115.8253365746568</v>
      </c>
    </row>
    <row r="658" spans="1:29" s="14" customFormat="1">
      <c r="A658" s="1" t="s">
        <v>524</v>
      </c>
      <c r="B658" s="1" t="s">
        <v>533</v>
      </c>
      <c r="C658" s="1"/>
      <c r="D658" s="1" t="s">
        <v>619</v>
      </c>
      <c r="E658" s="1"/>
      <c r="F658" s="1">
        <v>119</v>
      </c>
      <c r="G658" s="1" t="s">
        <v>837</v>
      </c>
      <c r="H658" s="1" t="str">
        <f t="shared" si="11"/>
        <v>119아파트평균단위매매가격</v>
      </c>
      <c r="I658" s="1" t="s">
        <v>871</v>
      </c>
      <c r="J658" s="13">
        <v>1930.0586653647717</v>
      </c>
      <c r="K658" s="13">
        <v>1930.0586653647717</v>
      </c>
      <c r="L658" s="13">
        <v>1931.2447468519003</v>
      </c>
      <c r="M658" s="13">
        <v>1932.2274513774071</v>
      </c>
      <c r="N658" s="13">
        <v>1932.6828027747226</v>
      </c>
      <c r="O658" s="13">
        <v>1929.4116429884482</v>
      </c>
      <c r="P658" s="13">
        <v>1930.1477078092605</v>
      </c>
      <c r="Q658" s="14">
        <v>1932.2065379594885</v>
      </c>
      <c r="R658" s="14">
        <v>1921.7467005236203</v>
      </c>
      <c r="S658" s="14">
        <v>1920.4364572275015</v>
      </c>
      <c r="T658" s="14">
        <v>1914.6219737409401</v>
      </c>
      <c r="U658" s="14">
        <v>1914.7043791049146</v>
      </c>
      <c r="V658" s="14">
        <v>1922.1037306238686</v>
      </c>
      <c r="W658" s="14">
        <v>1921.1206053788237</v>
      </c>
      <c r="X658" s="14">
        <v>1917.8054080133909</v>
      </c>
      <c r="Y658" s="14">
        <v>1917.0907067112955</v>
      </c>
      <c r="Z658" s="14">
        <v>1933.9592849806011</v>
      </c>
      <c r="AA658" s="14">
        <v>1936.8683448691097</v>
      </c>
      <c r="AB658" s="14">
        <v>1937.8945875678066</v>
      </c>
      <c r="AC658" s="14">
        <v>1935.8084727480471</v>
      </c>
    </row>
    <row r="659" spans="1:29" s="14" customFormat="1">
      <c r="A659" s="1" t="s">
        <v>524</v>
      </c>
      <c r="B659" s="1" t="s">
        <v>533</v>
      </c>
      <c r="C659" s="1" t="s">
        <v>539</v>
      </c>
      <c r="D659" s="1"/>
      <c r="E659" s="1"/>
      <c r="F659" s="1">
        <v>120</v>
      </c>
      <c r="G659" s="1" t="s">
        <v>837</v>
      </c>
      <c r="H659" s="1" t="str">
        <f t="shared" si="11"/>
        <v>120아파트평균단위매매가격</v>
      </c>
      <c r="I659" s="1" t="s">
        <v>871</v>
      </c>
      <c r="J659" s="13">
        <v>3169.1482865991779</v>
      </c>
      <c r="K659" s="13">
        <v>3169.3058564499661</v>
      </c>
      <c r="L659" s="13">
        <v>3153.7940612509542</v>
      </c>
      <c r="M659" s="13">
        <v>3136.2849688899819</v>
      </c>
      <c r="N659" s="13">
        <v>3119.8441699144128</v>
      </c>
      <c r="O659" s="13">
        <v>3095.0925755270127</v>
      </c>
      <c r="P659" s="13">
        <v>3063.4512542340208</v>
      </c>
      <c r="Q659" s="14">
        <v>3021.6741366141691</v>
      </c>
      <c r="R659" s="14">
        <v>2991.7863100756299</v>
      </c>
      <c r="S659" s="14">
        <v>2973.7052893539394</v>
      </c>
      <c r="T659" s="14">
        <v>2959.1557470735956</v>
      </c>
      <c r="U659" s="14">
        <v>2927.7726596926418</v>
      </c>
      <c r="V659" s="14">
        <v>2909.3493531930417</v>
      </c>
      <c r="W659" s="14">
        <v>2891.053473337734</v>
      </c>
      <c r="X659" s="14">
        <v>2877.6908108754151</v>
      </c>
      <c r="Y659" s="14">
        <v>2854.1915651067088</v>
      </c>
      <c r="Z659" s="14">
        <v>2855.177873915738</v>
      </c>
      <c r="AA659" s="14">
        <v>2848.9097291239937</v>
      </c>
      <c r="AB659" s="14">
        <v>2842.6883420629997</v>
      </c>
      <c r="AC659" s="14">
        <v>2840.1481253082679</v>
      </c>
    </row>
    <row r="660" spans="1:29" s="14" customFormat="1">
      <c r="A660" s="1" t="s">
        <v>524</v>
      </c>
      <c r="B660" s="1" t="s">
        <v>533</v>
      </c>
      <c r="C660" s="1"/>
      <c r="D660" s="1" t="s">
        <v>620</v>
      </c>
      <c r="E660" s="1"/>
      <c r="F660" s="1">
        <v>121</v>
      </c>
      <c r="G660" s="1" t="s">
        <v>837</v>
      </c>
      <c r="H660" s="1" t="str">
        <f t="shared" si="11"/>
        <v>121아파트평균단위매매가격</v>
      </c>
      <c r="I660" s="1" t="s">
        <v>871</v>
      </c>
      <c r="J660" s="13">
        <v>2713.2180892535393</v>
      </c>
      <c r="K660" s="13">
        <v>2713.2180892535393</v>
      </c>
      <c r="L660" s="13">
        <v>2682.7024619311769</v>
      </c>
      <c r="M660" s="13">
        <v>2663.6611628757851</v>
      </c>
      <c r="N660" s="13">
        <v>2631.0070577082256</v>
      </c>
      <c r="O660" s="13">
        <v>2612.6577685891571</v>
      </c>
      <c r="P660" s="13">
        <v>2592.0716839816228</v>
      </c>
      <c r="Q660" s="14">
        <v>2564.3075930832342</v>
      </c>
      <c r="R660" s="14">
        <v>2532.7215108038631</v>
      </c>
      <c r="S660" s="14">
        <v>2510.609783741771</v>
      </c>
      <c r="T660" s="14">
        <v>2502.3664788480955</v>
      </c>
      <c r="U660" s="14">
        <v>2481.103878530444</v>
      </c>
      <c r="V660" s="14">
        <v>2451.3970148992858</v>
      </c>
      <c r="W660" s="14">
        <v>2441.5607067782444</v>
      </c>
      <c r="X660" s="14">
        <v>2438.5061902058878</v>
      </c>
      <c r="Y660" s="14">
        <v>2434.4425810365833</v>
      </c>
      <c r="Z660" s="14">
        <v>2443.2835554779335</v>
      </c>
      <c r="AA660" s="14">
        <v>2433.2596826973595</v>
      </c>
      <c r="AB660" s="14">
        <v>2410.939085322746</v>
      </c>
      <c r="AC660" s="14">
        <v>2396.9418761537358</v>
      </c>
    </row>
    <row r="661" spans="1:29" s="14" customFormat="1">
      <c r="A661" s="1" t="s">
        <v>524</v>
      </c>
      <c r="B661" s="1" t="s">
        <v>533</v>
      </c>
      <c r="C661" s="1"/>
      <c r="D661" s="1" t="s">
        <v>621</v>
      </c>
      <c r="E661" s="1"/>
      <c r="F661" s="1">
        <v>122</v>
      </c>
      <c r="G661" s="1" t="s">
        <v>837</v>
      </c>
      <c r="H661" s="1" t="str">
        <f t="shared" si="11"/>
        <v>122아파트평균단위매매가격</v>
      </c>
      <c r="I661" s="1" t="s">
        <v>871</v>
      </c>
      <c r="J661" s="13">
        <v>3410.2040403935889</v>
      </c>
      <c r="K661" s="13">
        <v>3410.4496410121869</v>
      </c>
      <c r="L661" s="13">
        <v>3403.9914695987372</v>
      </c>
      <c r="M661" s="13">
        <v>3388.65973725598</v>
      </c>
      <c r="N661" s="13">
        <v>3373.5834764580668</v>
      </c>
      <c r="O661" s="13">
        <v>3348.0742078867665</v>
      </c>
      <c r="P661" s="13">
        <v>3319.6645924373802</v>
      </c>
      <c r="Q661" s="14">
        <v>3272.2630979612827</v>
      </c>
      <c r="R661" s="14">
        <v>3238.1003658032823</v>
      </c>
      <c r="S661" s="14">
        <v>3220.1184225150882</v>
      </c>
      <c r="T661" s="14">
        <v>3203.3183119562814</v>
      </c>
      <c r="U661" s="14">
        <v>3187.1363333922723</v>
      </c>
      <c r="V661" s="14">
        <v>3170.8508608815696</v>
      </c>
      <c r="W661" s="14">
        <v>3147.6416437848789</v>
      </c>
      <c r="X661" s="14">
        <v>3129.6557537693034</v>
      </c>
      <c r="Y661" s="14">
        <v>3104.7889712204587</v>
      </c>
      <c r="Z661" s="14">
        <v>3103.2762160357911</v>
      </c>
      <c r="AA661" s="14">
        <v>3099.5186886904098</v>
      </c>
      <c r="AB661" s="14">
        <v>3098.2522925816093</v>
      </c>
      <c r="AC661" s="14">
        <v>3097.4788089031185</v>
      </c>
    </row>
    <row r="662" spans="1:29" s="14" customFormat="1">
      <c r="A662" s="1" t="s">
        <v>524</v>
      </c>
      <c r="B662" s="1" t="s">
        <v>533</v>
      </c>
      <c r="C662" s="1"/>
      <c r="D662" s="1" t="s">
        <v>621</v>
      </c>
      <c r="E662" s="1" t="s">
        <v>622</v>
      </c>
      <c r="F662" s="1">
        <v>123</v>
      </c>
      <c r="G662" s="1" t="s">
        <v>837</v>
      </c>
      <c r="H662" s="1" t="str">
        <f t="shared" si="11"/>
        <v>123아파트평균단위매매가격</v>
      </c>
      <c r="I662" s="1" t="s">
        <v>871</v>
      </c>
      <c r="J662" s="13">
        <v>3221.0757675734849</v>
      </c>
      <c r="K662" s="13">
        <v>3221.3097663429662</v>
      </c>
      <c r="L662" s="13">
        <v>3215.7356959754297</v>
      </c>
      <c r="M662" s="13">
        <v>3202.9987860160813</v>
      </c>
      <c r="N662" s="13">
        <v>3188.7526678098311</v>
      </c>
      <c r="O662" s="13">
        <v>3163.6786814782131</v>
      </c>
      <c r="P662" s="13">
        <v>3153.8746751038461</v>
      </c>
      <c r="Q662" s="14">
        <v>3126.9928491811515</v>
      </c>
      <c r="R662" s="14">
        <v>3104.3979795219893</v>
      </c>
      <c r="S662" s="14">
        <v>3099.3461509031181</v>
      </c>
      <c r="T662" s="14">
        <v>3072.4227985748098</v>
      </c>
      <c r="U662" s="14">
        <v>3058.0497294830307</v>
      </c>
      <c r="V662" s="14">
        <v>3038.4541191209391</v>
      </c>
      <c r="W662" s="14">
        <v>3024.2296778414402</v>
      </c>
      <c r="X662" s="14">
        <v>3007.3367355227565</v>
      </c>
      <c r="Y662" s="14">
        <v>2984.7034375715994</v>
      </c>
      <c r="Z662" s="14">
        <v>2984.2028561751326</v>
      </c>
      <c r="AA662" s="14">
        <v>2979.4653712349914</v>
      </c>
      <c r="AB662" s="14">
        <v>2981.9267503327292</v>
      </c>
      <c r="AC662" s="14">
        <v>2984.6558824951599</v>
      </c>
    </row>
    <row r="663" spans="1:29" s="14" customFormat="1">
      <c r="A663" s="1" t="s">
        <v>524</v>
      </c>
      <c r="B663" s="1" t="s">
        <v>533</v>
      </c>
      <c r="C663" s="1"/>
      <c r="D663" s="1" t="s">
        <v>621</v>
      </c>
      <c r="E663" s="1" t="s">
        <v>623</v>
      </c>
      <c r="F663" s="1">
        <v>124</v>
      </c>
      <c r="G663" s="1" t="s">
        <v>837</v>
      </c>
      <c r="H663" s="1" t="str">
        <f t="shared" si="11"/>
        <v>124아파트평균단위매매가격</v>
      </c>
      <c r="I663" s="1" t="s">
        <v>871</v>
      </c>
      <c r="J663" s="13">
        <v>3601.422662118151</v>
      </c>
      <c r="K663" s="13">
        <v>3604.6460695619094</v>
      </c>
      <c r="L663" s="13">
        <v>3602.2500255854629</v>
      </c>
      <c r="M663" s="13">
        <v>3590.5712731544982</v>
      </c>
      <c r="N663" s="13">
        <v>3586.5261266542161</v>
      </c>
      <c r="O663" s="13">
        <v>3582.8040301846736</v>
      </c>
      <c r="P663" s="13">
        <v>3573.279605549239</v>
      </c>
      <c r="Q663" s="14">
        <v>3555.9199273323352</v>
      </c>
      <c r="R663" s="14">
        <v>3500.5538552633952</v>
      </c>
      <c r="S663" s="14">
        <v>3472.7610407328302</v>
      </c>
      <c r="T663" s="14">
        <v>3468.9277567124936</v>
      </c>
      <c r="U663" s="14">
        <v>3443.5636084363646</v>
      </c>
      <c r="V663" s="14">
        <v>3421.5705620290628</v>
      </c>
      <c r="W663" s="14">
        <v>3386.1052494806008</v>
      </c>
      <c r="X663" s="14">
        <v>3365.1968234353953</v>
      </c>
      <c r="Y663" s="14">
        <v>3330.7475770255674</v>
      </c>
      <c r="Z663" s="14">
        <v>3325.2626684283159</v>
      </c>
      <c r="AA663" s="14">
        <v>3311.7872107476201</v>
      </c>
      <c r="AB663" s="14">
        <v>3298.4922910407258</v>
      </c>
      <c r="AC663" s="14">
        <v>3294.172526484263</v>
      </c>
    </row>
    <row r="664" spans="1:29" s="14" customFormat="1">
      <c r="A664" s="1" t="s">
        <v>524</v>
      </c>
      <c r="B664" s="1" t="s">
        <v>533</v>
      </c>
      <c r="C664" s="1"/>
      <c r="D664" s="1" t="s">
        <v>621</v>
      </c>
      <c r="E664" s="1" t="s">
        <v>624</v>
      </c>
      <c r="F664" s="1">
        <v>125</v>
      </c>
      <c r="G664" s="1" t="s">
        <v>837</v>
      </c>
      <c r="H664" s="1" t="str">
        <f t="shared" si="11"/>
        <v>125아파트평균단위매매가격</v>
      </c>
      <c r="I664" s="1" t="s">
        <v>871</v>
      </c>
      <c r="J664" s="13">
        <v>3474.4410733299087</v>
      </c>
      <c r="K664" s="13">
        <v>3472.6893444192369</v>
      </c>
      <c r="L664" s="13">
        <v>3462.5869795835488</v>
      </c>
      <c r="M664" s="13">
        <v>3442.1390559739475</v>
      </c>
      <c r="N664" s="13">
        <v>3418.771625918584</v>
      </c>
      <c r="O664" s="13">
        <v>3378.1173433703234</v>
      </c>
      <c r="P664" s="13">
        <v>3317.9538447966397</v>
      </c>
      <c r="Q664" s="14">
        <v>3229.3150398234911</v>
      </c>
      <c r="R664" s="14">
        <v>3197.6382862195092</v>
      </c>
      <c r="S664" s="14">
        <v>3173.0636165287124</v>
      </c>
      <c r="T664" s="14">
        <v>3157.8587148466099</v>
      </c>
      <c r="U664" s="14">
        <v>3148.7886784442112</v>
      </c>
      <c r="V664" s="14">
        <v>3139.2732029947047</v>
      </c>
      <c r="W664" s="14">
        <v>3115.2033397596147</v>
      </c>
      <c r="X664" s="14">
        <v>3098.0164448436258</v>
      </c>
      <c r="Y664" s="14">
        <v>3077.0612375461665</v>
      </c>
      <c r="Z664" s="14">
        <v>3077.0873052914076</v>
      </c>
      <c r="AA664" s="14">
        <v>3080.4015973817181</v>
      </c>
      <c r="AB664" s="14">
        <v>3083.1609907327179</v>
      </c>
      <c r="AC664" s="14">
        <v>3081.2745674557032</v>
      </c>
    </row>
    <row r="665" spans="1:29" s="14" customFormat="1">
      <c r="A665" s="1" t="s">
        <v>524</v>
      </c>
      <c r="B665" s="1" t="s">
        <v>533</v>
      </c>
      <c r="C665" s="1"/>
      <c r="D665" s="1" t="s">
        <v>625</v>
      </c>
      <c r="E665" s="1"/>
      <c r="F665" s="1">
        <v>126</v>
      </c>
      <c r="G665" s="1" t="s">
        <v>837</v>
      </c>
      <c r="H665" s="1" t="str">
        <f t="shared" si="11"/>
        <v>126아파트평균단위매매가격</v>
      </c>
      <c r="I665" s="1" t="s">
        <v>871</v>
      </c>
      <c r="J665" s="13">
        <v>2755.0231320800276</v>
      </c>
      <c r="K665" s="13">
        <v>2755.0231320800276</v>
      </c>
      <c r="L665" s="13">
        <v>2722.4533533780236</v>
      </c>
      <c r="M665" s="13">
        <v>2699.3688761102658</v>
      </c>
      <c r="N665" s="13">
        <v>2690.2559105821151</v>
      </c>
      <c r="O665" s="13">
        <v>2663.2803462627653</v>
      </c>
      <c r="P665" s="13">
        <v>2613.9068122773883</v>
      </c>
      <c r="Q665" s="14">
        <v>2579.3975465419994</v>
      </c>
      <c r="R665" s="14">
        <v>2563.7953281310088</v>
      </c>
      <c r="S665" s="14">
        <v>2548.2708836149723</v>
      </c>
      <c r="T665" s="14">
        <v>2536.1336129523552</v>
      </c>
      <c r="U665" s="14">
        <v>2511.8127547708232</v>
      </c>
      <c r="V665" s="14">
        <v>2496.0482139003025</v>
      </c>
      <c r="W665" s="14">
        <v>2485.6338336997801</v>
      </c>
      <c r="X665" s="14">
        <v>2477.8070278651785</v>
      </c>
      <c r="Y665" s="14">
        <v>2442.8233617643773</v>
      </c>
      <c r="Z665" s="14">
        <v>2444.9741669104637</v>
      </c>
      <c r="AA665" s="14">
        <v>2434.2247378591874</v>
      </c>
      <c r="AB665" s="14">
        <v>2426.1152344065335</v>
      </c>
      <c r="AC665" s="14">
        <v>2427.4796014518683</v>
      </c>
    </row>
    <row r="666" spans="1:29" s="14" customFormat="1">
      <c r="A666" s="1" t="s">
        <v>524</v>
      </c>
      <c r="B666" s="1" t="s">
        <v>533</v>
      </c>
      <c r="C666" s="1" t="s">
        <v>540</v>
      </c>
      <c r="D666" s="1"/>
      <c r="E666" s="1"/>
      <c r="F666" s="1">
        <v>127</v>
      </c>
      <c r="G666" s="1" t="s">
        <v>837</v>
      </c>
      <c r="H666" s="1" t="str">
        <f t="shared" si="11"/>
        <v>127아파트평균단위매매가격</v>
      </c>
      <c r="I666" s="1" t="s">
        <v>871</v>
      </c>
      <c r="J666" s="13">
        <v>2528.0717920121838</v>
      </c>
      <c r="K666" s="13">
        <v>2529.4455160260568</v>
      </c>
      <c r="L666" s="13">
        <v>2525.0324764072861</v>
      </c>
      <c r="M666" s="13">
        <v>2520.4141371877126</v>
      </c>
      <c r="N666" s="13">
        <v>2514.1462769011578</v>
      </c>
      <c r="O666" s="13">
        <v>2513.1934755243765</v>
      </c>
      <c r="P666" s="13">
        <v>2482.5595347807916</v>
      </c>
      <c r="Q666" s="14">
        <v>2471.7195822548583</v>
      </c>
      <c r="R666" s="14">
        <v>2459.5266044421483</v>
      </c>
      <c r="S666" s="14">
        <v>2442.7735764613817</v>
      </c>
      <c r="T666" s="14">
        <v>2426.4260550501699</v>
      </c>
      <c r="U666" s="14">
        <v>2399.7416133131824</v>
      </c>
      <c r="V666" s="14">
        <v>2372.136930601197</v>
      </c>
      <c r="W666" s="14">
        <v>2359.4178259450296</v>
      </c>
      <c r="X666" s="14">
        <v>2345.9542359401512</v>
      </c>
      <c r="Y666" s="14">
        <v>2338.5533141283254</v>
      </c>
      <c r="Z666" s="14">
        <v>2341.3377065063805</v>
      </c>
      <c r="AA666" s="14">
        <v>2339.0651423061217</v>
      </c>
      <c r="AB666" s="14">
        <v>2322.5355143079696</v>
      </c>
      <c r="AC666" s="14">
        <v>2311.6037902323155</v>
      </c>
    </row>
    <row r="667" spans="1:29" s="14" customFormat="1">
      <c r="A667" s="1" t="s">
        <v>524</v>
      </c>
      <c r="B667" s="1" t="s">
        <v>533</v>
      </c>
      <c r="C667" s="1"/>
      <c r="D667" s="1" t="s">
        <v>626</v>
      </c>
      <c r="E667" s="1"/>
      <c r="F667" s="1">
        <v>128</v>
      </c>
      <c r="G667" s="1" t="s">
        <v>837</v>
      </c>
      <c r="H667" s="1" t="str">
        <f t="shared" si="11"/>
        <v>128아파트평균단위매매가격</v>
      </c>
      <c r="I667" s="1" t="s">
        <v>871</v>
      </c>
      <c r="J667" s="13">
        <v>1859.8762824946095</v>
      </c>
      <c r="K667" s="13">
        <v>1858.7161506572272</v>
      </c>
      <c r="L667" s="13">
        <v>1867.2387255803649</v>
      </c>
      <c r="M667" s="13">
        <v>1867.2387255803649</v>
      </c>
      <c r="N667" s="13">
        <v>1867.016127311613</v>
      </c>
      <c r="O667" s="13">
        <v>1867.016127311613</v>
      </c>
      <c r="P667" s="13">
        <v>1867.016127311613</v>
      </c>
      <c r="Q667" s="14">
        <v>1858.2321864151786</v>
      </c>
      <c r="R667" s="14">
        <v>1843.9861673801847</v>
      </c>
      <c r="S667" s="14">
        <v>1831.0074638265569</v>
      </c>
      <c r="T667" s="14">
        <v>1804.7485293689708</v>
      </c>
      <c r="U667" s="14">
        <v>1805.008918016179</v>
      </c>
      <c r="V667" s="14">
        <v>1797.0118199211618</v>
      </c>
      <c r="W667" s="14">
        <v>1794.7896441050505</v>
      </c>
      <c r="X667" s="14">
        <v>1795.7733355384471</v>
      </c>
      <c r="Y667" s="14">
        <v>1799.8192018586601</v>
      </c>
      <c r="Z667" s="14">
        <v>1816.068316540785</v>
      </c>
      <c r="AA667" s="14">
        <v>1826.1060358337111</v>
      </c>
      <c r="AB667" s="14">
        <v>1821.8608516729532</v>
      </c>
      <c r="AC667" s="14">
        <v>1810.7069994246567</v>
      </c>
    </row>
    <row r="668" spans="1:29" s="14" customFormat="1">
      <c r="A668" s="1" t="s">
        <v>524</v>
      </c>
      <c r="B668" s="1" t="s">
        <v>533</v>
      </c>
      <c r="C668" s="1"/>
      <c r="D668" s="1" t="s">
        <v>627</v>
      </c>
      <c r="E668" s="1"/>
      <c r="F668" s="1">
        <v>129</v>
      </c>
      <c r="G668" s="1" t="s">
        <v>837</v>
      </c>
      <c r="H668" s="1" t="str">
        <f t="shared" si="11"/>
        <v>129아파트평균단위매매가격</v>
      </c>
      <c r="I668" s="1" t="s">
        <v>871</v>
      </c>
      <c r="J668" s="13">
        <v>2054.6737742903124</v>
      </c>
      <c r="K668" s="13">
        <v>2054.6737742903124</v>
      </c>
      <c r="L668" s="13">
        <v>2039.8180384539178</v>
      </c>
      <c r="M668" s="13">
        <v>2039.8180384539178</v>
      </c>
      <c r="N668" s="13">
        <v>2027.2291344448668</v>
      </c>
      <c r="O668" s="13">
        <v>2027.2291344448668</v>
      </c>
      <c r="P668" s="13">
        <v>1975.7491366351771</v>
      </c>
      <c r="Q668" s="14">
        <v>1960.0779363711283</v>
      </c>
      <c r="R668" s="14">
        <v>1954.7900517937292</v>
      </c>
      <c r="S668" s="14">
        <v>1909.0754638255967</v>
      </c>
      <c r="T668" s="14">
        <v>1903.5025639430282</v>
      </c>
      <c r="U668" s="14">
        <v>1906.3855045731691</v>
      </c>
      <c r="V668" s="14">
        <v>1893.6235084890332</v>
      </c>
      <c r="W668" s="14">
        <v>1857.7548562557708</v>
      </c>
      <c r="X668" s="14">
        <v>1838.1807189022186</v>
      </c>
      <c r="Y668" s="14">
        <v>1836.981280743523</v>
      </c>
      <c r="Z668" s="14">
        <v>1832.3601233558295</v>
      </c>
      <c r="AA668" s="14">
        <v>1828.0797466680899</v>
      </c>
      <c r="AB668" s="14">
        <v>1821.5925913075453</v>
      </c>
      <c r="AC668" s="14">
        <v>1816.6250851039404</v>
      </c>
    </row>
    <row r="669" spans="1:29" s="14" customFormat="1">
      <c r="A669" s="1" t="s">
        <v>524</v>
      </c>
      <c r="B669" s="1" t="s">
        <v>533</v>
      </c>
      <c r="C669" s="1"/>
      <c r="D669" s="1" t="s">
        <v>628</v>
      </c>
      <c r="E669" s="1"/>
      <c r="F669" s="1">
        <v>130</v>
      </c>
      <c r="G669" s="1" t="s">
        <v>837</v>
      </c>
      <c r="H669" s="1" t="str">
        <f t="shared" si="11"/>
        <v>130아파트평균단위매매가격</v>
      </c>
      <c r="I669" s="1" t="s">
        <v>871</v>
      </c>
      <c r="J669" s="13">
        <v>2180.1314651647858</v>
      </c>
      <c r="K669" s="13">
        <v>2179.1877437903977</v>
      </c>
      <c r="L669" s="13">
        <v>2172.5643846057496</v>
      </c>
      <c r="M669" s="13">
        <v>2167.1611408938165</v>
      </c>
      <c r="N669" s="13">
        <v>2167.7809061242683</v>
      </c>
      <c r="O669" s="13">
        <v>2167.7809061242683</v>
      </c>
      <c r="P669" s="13">
        <v>2139.4967119138632</v>
      </c>
      <c r="Q669" s="14">
        <v>2139.4967119138632</v>
      </c>
      <c r="R669" s="14">
        <v>2110.3951299848395</v>
      </c>
      <c r="S669" s="14">
        <v>2108.5870620046821</v>
      </c>
      <c r="T669" s="14">
        <v>2077.7611757352292</v>
      </c>
      <c r="U669" s="14">
        <v>2042.635437443003</v>
      </c>
      <c r="V669" s="14">
        <v>1991.3348310169051</v>
      </c>
      <c r="W669" s="14">
        <v>1984.1331858078124</v>
      </c>
      <c r="X669" s="14">
        <v>1976.0978519711991</v>
      </c>
      <c r="Y669" s="14">
        <v>1983.0071706043489</v>
      </c>
      <c r="Z669" s="14">
        <v>1988.7412273270086</v>
      </c>
      <c r="AA669" s="14">
        <v>1992.5492695145842</v>
      </c>
      <c r="AB669" s="14">
        <v>1978.3176301283463</v>
      </c>
      <c r="AC669" s="14">
        <v>1967.7238800363059</v>
      </c>
    </row>
    <row r="670" spans="1:29" s="14" customFormat="1">
      <c r="A670" s="1" t="s">
        <v>524</v>
      </c>
      <c r="B670" s="1" t="s">
        <v>533</v>
      </c>
      <c r="C670" s="1"/>
      <c r="D670" s="1" t="s">
        <v>629</v>
      </c>
      <c r="E670" s="1"/>
      <c r="F670" s="1">
        <v>131</v>
      </c>
      <c r="G670" s="1" t="s">
        <v>837</v>
      </c>
      <c r="H670" s="1" t="str">
        <f t="shared" si="11"/>
        <v>131아파트평균단위매매가격</v>
      </c>
      <c r="I670" s="1" t="s">
        <v>871</v>
      </c>
      <c r="J670" s="13">
        <v>2897.2494096306305</v>
      </c>
      <c r="K670" s="13">
        <v>2900.3849669157066</v>
      </c>
      <c r="L670" s="13">
        <v>2896.9619721756321</v>
      </c>
      <c r="M670" s="13">
        <v>2890.9487139052312</v>
      </c>
      <c r="N670" s="13">
        <v>2881.8731958625426</v>
      </c>
      <c r="O670" s="13">
        <v>2880.1299175396948</v>
      </c>
      <c r="P670" s="13">
        <v>2847.6077228944023</v>
      </c>
      <c r="Q670" s="14">
        <v>2832.5419916736691</v>
      </c>
      <c r="R670" s="14">
        <v>2826.8770339365005</v>
      </c>
      <c r="S670" s="14">
        <v>2808.8050198827254</v>
      </c>
      <c r="T670" s="14">
        <v>2798.4114186998686</v>
      </c>
      <c r="U670" s="14">
        <v>2771.8736772324637</v>
      </c>
      <c r="V670" s="14">
        <v>2748.6962473470007</v>
      </c>
      <c r="W670" s="14">
        <v>2736.6559517670657</v>
      </c>
      <c r="X670" s="14">
        <v>2719.5627572466333</v>
      </c>
      <c r="Y670" s="14">
        <v>2702.2749703764412</v>
      </c>
      <c r="Z670" s="14">
        <v>2703.0208996799138</v>
      </c>
      <c r="AA670" s="14">
        <v>2696.2919567007893</v>
      </c>
      <c r="AB670" s="14">
        <v>2674.4541440499538</v>
      </c>
      <c r="AC670" s="14">
        <v>2662.1150035483802</v>
      </c>
    </row>
    <row r="671" spans="1:29" s="14" customFormat="1">
      <c r="A671" s="1" t="s">
        <v>524</v>
      </c>
      <c r="B671" s="1" t="s">
        <v>541</v>
      </c>
      <c r="C671" s="1"/>
      <c r="D671" s="1"/>
      <c r="E671" s="1"/>
      <c r="F671" s="1">
        <v>132</v>
      </c>
      <c r="G671" s="1" t="s">
        <v>837</v>
      </c>
      <c r="H671" s="1" t="str">
        <f t="shared" si="11"/>
        <v>132아파트평균단위매매가격</v>
      </c>
      <c r="I671" s="1" t="s">
        <v>871</v>
      </c>
      <c r="J671" s="13">
        <v>2732.7805611548511</v>
      </c>
      <c r="K671" s="13">
        <v>2726.2940236520244</v>
      </c>
      <c r="L671" s="13">
        <v>2720.996976855884</v>
      </c>
      <c r="M671" s="13">
        <v>2715.0944208864571</v>
      </c>
      <c r="N671" s="13">
        <v>2702.4182400451691</v>
      </c>
      <c r="O671" s="13">
        <v>2688.8023214150539</v>
      </c>
      <c r="P671" s="13">
        <v>2671.2901038207247</v>
      </c>
      <c r="Q671" s="14">
        <v>2653.4406300175979</v>
      </c>
      <c r="R671" s="14">
        <v>2638.6343517250393</v>
      </c>
      <c r="S671" s="14">
        <v>2621.4656805279515</v>
      </c>
      <c r="T671" s="14">
        <v>2608.2586592527909</v>
      </c>
      <c r="U671" s="14">
        <v>2587.772346816439</v>
      </c>
      <c r="V671" s="14">
        <v>2567.4085466289471</v>
      </c>
      <c r="W671" s="14">
        <v>2551.8545587038038</v>
      </c>
      <c r="X671" s="14">
        <v>2541.385949349939</v>
      </c>
      <c r="Y671" s="14">
        <v>2546.313288650681</v>
      </c>
      <c r="Z671" s="14">
        <v>2549.0893376433201</v>
      </c>
      <c r="AA671" s="14">
        <v>2549.0149875094471</v>
      </c>
      <c r="AB671" s="14">
        <v>2547.9678250884908</v>
      </c>
      <c r="AC671" s="14">
        <v>2544.3135172262937</v>
      </c>
    </row>
    <row r="672" spans="1:29" s="14" customFormat="1">
      <c r="A672" s="1" t="s">
        <v>524</v>
      </c>
      <c r="B672" s="1" t="s">
        <v>541</v>
      </c>
      <c r="C672" s="1"/>
      <c r="D672" s="1" t="s">
        <v>559</v>
      </c>
      <c r="E672" s="1"/>
      <c r="F672" s="1">
        <v>133</v>
      </c>
      <c r="G672" s="1" t="s">
        <v>837</v>
      </c>
      <c r="H672" s="1" t="str">
        <f t="shared" si="11"/>
        <v>133아파트평균단위매매가격</v>
      </c>
      <c r="I672" s="1" t="s">
        <v>871</v>
      </c>
      <c r="J672" s="13">
        <v>2410.0494689594029</v>
      </c>
      <c r="K672" s="13">
        <v>2402.3271507377908</v>
      </c>
      <c r="L672" s="13">
        <v>2406.7413562396564</v>
      </c>
      <c r="M672" s="13">
        <v>2405.5048685768356</v>
      </c>
      <c r="N672" s="13">
        <v>2399.4861644398793</v>
      </c>
      <c r="O672" s="13">
        <v>2397.7697916162401</v>
      </c>
      <c r="P672" s="13">
        <v>2392.7550339317518</v>
      </c>
      <c r="Q672" s="14">
        <v>2352.7694654530474</v>
      </c>
      <c r="R672" s="14">
        <v>2324.0629260440951</v>
      </c>
      <c r="S672" s="14">
        <v>2311.4015997508745</v>
      </c>
      <c r="T672" s="14">
        <v>2290.0476326769444</v>
      </c>
      <c r="U672" s="14">
        <v>2268.4670127187492</v>
      </c>
      <c r="V672" s="14">
        <v>2237.8231698091863</v>
      </c>
      <c r="W672" s="14">
        <v>2217.898107295985</v>
      </c>
      <c r="X672" s="14">
        <v>2209.2650416866568</v>
      </c>
      <c r="Y672" s="14">
        <v>2200.8144182466353</v>
      </c>
      <c r="Z672" s="14">
        <v>2188.4067217309225</v>
      </c>
      <c r="AA672" s="14">
        <v>2188.2007449970602</v>
      </c>
      <c r="AB672" s="14">
        <v>2185.6026836835645</v>
      </c>
      <c r="AC672" s="14">
        <v>2176.9902739038739</v>
      </c>
    </row>
    <row r="673" spans="1:29" s="14" customFormat="1">
      <c r="A673" s="1" t="s">
        <v>524</v>
      </c>
      <c r="B673" s="1" t="s">
        <v>541</v>
      </c>
      <c r="C673" s="1"/>
      <c r="D673" s="1" t="s">
        <v>630</v>
      </c>
      <c r="E673" s="1"/>
      <c r="F673" s="1">
        <v>134</v>
      </c>
      <c r="G673" s="1" t="s">
        <v>837</v>
      </c>
      <c r="H673" s="1" t="str">
        <f t="shared" si="11"/>
        <v>134아파트평균단위매매가격</v>
      </c>
      <c r="I673" s="1" t="s">
        <v>871</v>
      </c>
      <c r="J673" s="13">
        <v>2562.269423809304</v>
      </c>
      <c r="K673" s="13">
        <v>2562.269423809304</v>
      </c>
      <c r="L673" s="13">
        <v>2562.269423809304</v>
      </c>
      <c r="M673" s="13">
        <v>2562.269423809304</v>
      </c>
      <c r="N673" s="13">
        <v>2562.269423809304</v>
      </c>
      <c r="O673" s="13">
        <v>2559.6270157276631</v>
      </c>
      <c r="P673" s="13">
        <v>2530.2134341249548</v>
      </c>
      <c r="Q673" s="14">
        <v>2520.8735413485415</v>
      </c>
      <c r="R673" s="14">
        <v>2504.6635823524157</v>
      </c>
      <c r="S673" s="14">
        <v>2497.5213611840813</v>
      </c>
      <c r="T673" s="14">
        <v>2478.847142573316</v>
      </c>
      <c r="U673" s="14">
        <v>2466.7364894883467</v>
      </c>
      <c r="V673" s="14">
        <v>2446.055874779217</v>
      </c>
      <c r="W673" s="14">
        <v>2416.478004733935</v>
      </c>
      <c r="X673" s="14">
        <v>2412.4871744508864</v>
      </c>
      <c r="Y673" s="14">
        <v>2421.879581362658</v>
      </c>
      <c r="Z673" s="14">
        <v>2429.0645611917221</v>
      </c>
      <c r="AA673" s="14">
        <v>2424.7927860037044</v>
      </c>
      <c r="AB673" s="14">
        <v>2416.7902542669935</v>
      </c>
      <c r="AC673" s="14">
        <v>2399.958687616499</v>
      </c>
    </row>
    <row r="674" spans="1:29" s="14" customFormat="1">
      <c r="A674" s="1" t="s">
        <v>524</v>
      </c>
      <c r="B674" s="1" t="s">
        <v>541</v>
      </c>
      <c r="C674" s="1"/>
      <c r="D674" s="1" t="s">
        <v>631</v>
      </c>
      <c r="E674" s="1"/>
      <c r="F674" s="1">
        <v>135</v>
      </c>
      <c r="G674" s="1" t="s">
        <v>837</v>
      </c>
      <c r="H674" s="1" t="str">
        <f t="shared" si="11"/>
        <v>135아파트평균단위매매가격</v>
      </c>
      <c r="I674" s="1" t="s">
        <v>871</v>
      </c>
      <c r="J674" s="13">
        <v>2567.0796546522638</v>
      </c>
      <c r="K674" s="13">
        <v>2564.9445826834135</v>
      </c>
      <c r="L674" s="13">
        <v>2559.5900066505578</v>
      </c>
      <c r="M674" s="13">
        <v>2555.8291884360215</v>
      </c>
      <c r="N674" s="13">
        <v>2550.3087394750009</v>
      </c>
      <c r="O674" s="13">
        <v>2530.3980058611464</v>
      </c>
      <c r="P674" s="13">
        <v>2510.6630141053643</v>
      </c>
      <c r="Q674" s="14">
        <v>2504.9083582372473</v>
      </c>
      <c r="R674" s="14">
        <v>2493.1817565953343</v>
      </c>
      <c r="S674" s="14">
        <v>2484.5821783860929</v>
      </c>
      <c r="T674" s="14">
        <v>2470.3841643011597</v>
      </c>
      <c r="U674" s="14">
        <v>2455.9906126153573</v>
      </c>
      <c r="V674" s="14">
        <v>2446.5832646950885</v>
      </c>
      <c r="W674" s="14">
        <v>2436.7685733346284</v>
      </c>
      <c r="X674" s="14">
        <v>2424.8630890089262</v>
      </c>
      <c r="Y674" s="14">
        <v>2424.9378724923781</v>
      </c>
      <c r="Z674" s="14">
        <v>2426.2781423003048</v>
      </c>
      <c r="AA674" s="14">
        <v>2420.3973501128057</v>
      </c>
      <c r="AB674" s="14">
        <v>2417.0154928942766</v>
      </c>
      <c r="AC674" s="14">
        <v>2416.2131306804317</v>
      </c>
    </row>
    <row r="675" spans="1:29" s="14" customFormat="1">
      <c r="A675" s="1" t="s">
        <v>524</v>
      </c>
      <c r="B675" s="1" t="s">
        <v>541</v>
      </c>
      <c r="C675" s="1"/>
      <c r="D675" s="1" t="s">
        <v>632</v>
      </c>
      <c r="E675" s="1"/>
      <c r="F675" s="1">
        <v>136</v>
      </c>
      <c r="G675" s="1" t="s">
        <v>837</v>
      </c>
      <c r="H675" s="1" t="str">
        <f t="shared" si="11"/>
        <v>136아파트평균단위매매가격</v>
      </c>
      <c r="I675" s="1" t="s">
        <v>871</v>
      </c>
      <c r="J675" s="13">
        <v>2912.263826238106</v>
      </c>
      <c r="K675" s="13">
        <v>2894.6766154835768</v>
      </c>
      <c r="L675" s="13">
        <v>2888.2966965470828</v>
      </c>
      <c r="M675" s="13">
        <v>2888.2966965470828</v>
      </c>
      <c r="N675" s="13">
        <v>2880.7108111541579</v>
      </c>
      <c r="O675" s="13">
        <v>2878.1783192940952</v>
      </c>
      <c r="P675" s="13">
        <v>2858.1261817638883</v>
      </c>
      <c r="Q675" s="14">
        <v>2835.8169690985319</v>
      </c>
      <c r="R675" s="14">
        <v>2823.8806060001357</v>
      </c>
      <c r="S675" s="14">
        <v>2804.139628166477</v>
      </c>
      <c r="T675" s="14">
        <v>2804.3819660837312</v>
      </c>
      <c r="U675" s="14">
        <v>2790.5943521294926</v>
      </c>
      <c r="V675" s="14">
        <v>2749.8194710944567</v>
      </c>
      <c r="W675" s="14">
        <v>2733.9365854638618</v>
      </c>
      <c r="X675" s="14">
        <v>2726.1616384794074</v>
      </c>
      <c r="Y675" s="14">
        <v>2738.6739422881433</v>
      </c>
      <c r="Z675" s="14">
        <v>2757.2546743628409</v>
      </c>
      <c r="AA675" s="14">
        <v>2762.2616195761052</v>
      </c>
      <c r="AB675" s="14">
        <v>2767.6645298234193</v>
      </c>
      <c r="AC675" s="14">
        <v>2766.1030782770067</v>
      </c>
    </row>
    <row r="676" spans="1:29" s="14" customFormat="1">
      <c r="A676" s="1" t="s">
        <v>524</v>
      </c>
      <c r="B676" s="1" t="s">
        <v>541</v>
      </c>
      <c r="C676" s="1"/>
      <c r="D676" s="1" t="s">
        <v>633</v>
      </c>
      <c r="E676" s="1"/>
      <c r="F676" s="1">
        <v>137</v>
      </c>
      <c r="G676" s="1" t="s">
        <v>837</v>
      </c>
      <c r="H676" s="1" t="str">
        <f t="shared" si="11"/>
        <v>137아파트평균단위매매가격</v>
      </c>
      <c r="I676" s="1" t="s">
        <v>871</v>
      </c>
      <c r="J676" s="13">
        <v>2945.1109225036612</v>
      </c>
      <c r="K676" s="13">
        <v>2945.1109225036612</v>
      </c>
      <c r="L676" s="13">
        <v>2945.1109225036612</v>
      </c>
      <c r="M676" s="13">
        <v>2945.1109225036612</v>
      </c>
      <c r="N676" s="13">
        <v>2946.1477936413166</v>
      </c>
      <c r="O676" s="13">
        <v>2946.1477936413166</v>
      </c>
      <c r="P676" s="13">
        <v>2939.8484467149415</v>
      </c>
      <c r="Q676" s="14">
        <v>2921.2169653259443</v>
      </c>
      <c r="R676" s="14">
        <v>2893.9948802890544</v>
      </c>
      <c r="S676" s="14">
        <v>2877.7802934655188</v>
      </c>
      <c r="T676" s="14">
        <v>2863.308577017423</v>
      </c>
      <c r="U676" s="14">
        <v>2839.4988344876565</v>
      </c>
      <c r="V676" s="14">
        <v>2828.52946078986</v>
      </c>
      <c r="W676" s="14">
        <v>2802.7040562869861</v>
      </c>
      <c r="X676" s="14">
        <v>2787.6895641832289</v>
      </c>
      <c r="Y676" s="14">
        <v>2790.0989081618068</v>
      </c>
      <c r="Z676" s="14">
        <v>2795.5646803500185</v>
      </c>
      <c r="AA676" s="14">
        <v>2791.6076895624487</v>
      </c>
      <c r="AB676" s="14">
        <v>2787.1140250660833</v>
      </c>
      <c r="AC676" s="14">
        <v>2776.9246962658794</v>
      </c>
    </row>
    <row r="677" spans="1:29" s="14" customFormat="1">
      <c r="A677" s="1" t="s">
        <v>524</v>
      </c>
      <c r="B677" s="1" t="s">
        <v>541</v>
      </c>
      <c r="C677" s="1"/>
      <c r="D677" s="1" t="s">
        <v>634</v>
      </c>
      <c r="E677" s="1"/>
      <c r="F677" s="1">
        <v>138</v>
      </c>
      <c r="G677" s="1" t="s">
        <v>837</v>
      </c>
      <c r="H677" s="1" t="str">
        <f t="shared" si="11"/>
        <v>138아파트평균단위매매가격</v>
      </c>
      <c r="I677" s="1" t="s">
        <v>871</v>
      </c>
      <c r="J677" s="13">
        <v>2895.0496999367178</v>
      </c>
      <c r="K677" s="13">
        <v>2893.3841436409148</v>
      </c>
      <c r="L677" s="13">
        <v>2887.1785192412781</v>
      </c>
      <c r="M677" s="13">
        <v>2875.6499989026061</v>
      </c>
      <c r="N677" s="13">
        <v>2850.8582789850102</v>
      </c>
      <c r="O677" s="13">
        <v>2835.6736511245126</v>
      </c>
      <c r="P677" s="13">
        <v>2815.688045213743</v>
      </c>
      <c r="Q677" s="14">
        <v>2801.7932086000387</v>
      </c>
      <c r="R677" s="14">
        <v>2792.9960828235949</v>
      </c>
      <c r="S677" s="14">
        <v>2779.0994814215742</v>
      </c>
      <c r="T677" s="14">
        <v>2756.9320552111485</v>
      </c>
      <c r="U677" s="14">
        <v>2736.3826112786164</v>
      </c>
      <c r="V677" s="14">
        <v>2716.030236378775</v>
      </c>
      <c r="W677" s="14">
        <v>2699.8338443067346</v>
      </c>
      <c r="X677" s="14">
        <v>2675.7344066681999</v>
      </c>
      <c r="Y677" s="14">
        <v>2671.5173051903034</v>
      </c>
      <c r="Z677" s="14">
        <v>2670.7028557204831</v>
      </c>
      <c r="AA677" s="14">
        <v>2670.5734357911879</v>
      </c>
      <c r="AB677" s="14">
        <v>2676.4425842935548</v>
      </c>
      <c r="AC677" s="14">
        <v>2674.5975458369867</v>
      </c>
    </row>
    <row r="678" spans="1:29" s="14" customFormat="1">
      <c r="A678" s="1" t="s">
        <v>524</v>
      </c>
      <c r="B678" s="1" t="s">
        <v>541</v>
      </c>
      <c r="C678" s="1"/>
      <c r="D678" s="1" t="s">
        <v>635</v>
      </c>
      <c r="E678" s="1"/>
      <c r="F678" s="1">
        <v>139</v>
      </c>
      <c r="G678" s="1" t="s">
        <v>837</v>
      </c>
      <c r="H678" s="1" t="str">
        <f t="shared" si="11"/>
        <v>139아파트평균단위매매가격</v>
      </c>
      <c r="I678" s="1" t="s">
        <v>871</v>
      </c>
      <c r="J678" s="13">
        <v>2579.1721399534454</v>
      </c>
      <c r="K678" s="13">
        <v>2573.1940591041243</v>
      </c>
      <c r="L678" s="13">
        <v>2570.5037174307317</v>
      </c>
      <c r="M678" s="13">
        <v>2545.5006304388025</v>
      </c>
      <c r="N678" s="13">
        <v>2531.890932402674</v>
      </c>
      <c r="O678" s="13">
        <v>2521.7336538267964</v>
      </c>
      <c r="P678" s="13">
        <v>2498.4988924140002</v>
      </c>
      <c r="Q678" s="14">
        <v>2485.4992863423063</v>
      </c>
      <c r="R678" s="14">
        <v>2476.6370145724572</v>
      </c>
      <c r="S678" s="14">
        <v>2470.2517747890156</v>
      </c>
      <c r="T678" s="14">
        <v>2457.4183224222274</v>
      </c>
      <c r="U678" s="14">
        <v>2444.448877311841</v>
      </c>
      <c r="V678" s="14">
        <v>2426.1801141446126</v>
      </c>
      <c r="W678" s="14">
        <v>2412.1771636199164</v>
      </c>
      <c r="X678" s="14">
        <v>2409.1840740354337</v>
      </c>
      <c r="Y678" s="14">
        <v>2417.6392049217961</v>
      </c>
      <c r="Z678" s="14">
        <v>2416.9001600288589</v>
      </c>
      <c r="AA678" s="14">
        <v>2420.6103845932944</v>
      </c>
      <c r="AB678" s="14">
        <v>2416.3759367154871</v>
      </c>
      <c r="AC678" s="14">
        <v>2418.572441770757</v>
      </c>
    </row>
    <row r="679" spans="1:29" s="14" customFormat="1">
      <c r="A679" s="1" t="s">
        <v>524</v>
      </c>
      <c r="B679" s="1" t="s">
        <v>541</v>
      </c>
      <c r="C679" s="1"/>
      <c r="D679" s="1" t="s">
        <v>636</v>
      </c>
      <c r="E679" s="1"/>
      <c r="F679" s="1">
        <v>140</v>
      </c>
      <c r="G679" s="1" t="s">
        <v>837</v>
      </c>
      <c r="H679" s="1" t="str">
        <f t="shared" si="11"/>
        <v>140아파트평균단위매매가격</v>
      </c>
      <c r="I679" s="1" t="s">
        <v>871</v>
      </c>
      <c r="J679" s="13">
        <v>2534.2627181091657</v>
      </c>
      <c r="K679" s="13">
        <v>2520.7591597289729</v>
      </c>
      <c r="L679" s="13">
        <v>2507.4369512897306</v>
      </c>
      <c r="M679" s="13">
        <v>2509.4949288972493</v>
      </c>
      <c r="N679" s="13">
        <v>2485.5628589819557</v>
      </c>
      <c r="O679" s="13">
        <v>2448.536403486547</v>
      </c>
      <c r="P679" s="13">
        <v>2430.1029061764398</v>
      </c>
      <c r="Q679" s="14">
        <v>2402.6996138212144</v>
      </c>
      <c r="R679" s="14">
        <v>2386.6721070671724</v>
      </c>
      <c r="S679" s="14">
        <v>2350.173198745043</v>
      </c>
      <c r="T679" s="14">
        <v>2339.6648643605527</v>
      </c>
      <c r="U679" s="14">
        <v>2324.6865752405797</v>
      </c>
      <c r="V679" s="14">
        <v>2304.7664313441201</v>
      </c>
      <c r="W679" s="14">
        <v>2297.2818008883205</v>
      </c>
      <c r="X679" s="14">
        <v>2296.7336682567357</v>
      </c>
      <c r="Y679" s="14">
        <v>2308.6817696305206</v>
      </c>
      <c r="Z679" s="14">
        <v>2306.6264376838699</v>
      </c>
      <c r="AA679" s="14">
        <v>2307.9193320331224</v>
      </c>
      <c r="AB679" s="14">
        <v>2303.3938797534561</v>
      </c>
      <c r="AC679" s="14">
        <v>2299.0122787327286</v>
      </c>
    </row>
    <row r="680" spans="1:29" s="14" customFormat="1">
      <c r="A680" s="1" t="s">
        <v>522</v>
      </c>
      <c r="B680" s="1"/>
      <c r="C680" s="1"/>
      <c r="D680" s="1"/>
      <c r="E680" s="1"/>
      <c r="F680" s="1">
        <v>141</v>
      </c>
      <c r="G680" s="1" t="s">
        <v>837</v>
      </c>
      <c r="H680" s="1" t="str">
        <f t="shared" si="11"/>
        <v>141아파트평균단위매매가격</v>
      </c>
      <c r="I680" s="1" t="s">
        <v>871</v>
      </c>
      <c r="J680" s="13">
        <v>2315.1847958356975</v>
      </c>
      <c r="K680" s="13">
        <v>2315.1156848060186</v>
      </c>
      <c r="L680" s="13">
        <v>2318.9329553287671</v>
      </c>
      <c r="M680" s="13">
        <v>2320.4214844731778</v>
      </c>
      <c r="N680" s="13">
        <v>2321.3236959505325</v>
      </c>
      <c r="O680" s="13">
        <v>2316.6473481401599</v>
      </c>
      <c r="P680" s="13">
        <v>2309.3949680993987</v>
      </c>
      <c r="Q680" s="14">
        <v>2301.4364322849397</v>
      </c>
      <c r="R680" s="14">
        <v>2298.5859443870431</v>
      </c>
      <c r="S680" s="14">
        <v>2298.6494100289906</v>
      </c>
      <c r="T680" s="14">
        <v>2300.6882805801497</v>
      </c>
      <c r="U680" s="14">
        <v>2303.898961895407</v>
      </c>
      <c r="V680" s="14">
        <v>2304.1422925399515</v>
      </c>
      <c r="W680" s="14">
        <v>2302.7913669786476</v>
      </c>
      <c r="X680" s="14">
        <v>2302.9114202226415</v>
      </c>
      <c r="Y680" s="14">
        <v>2310.143164525678</v>
      </c>
      <c r="Z680" s="14">
        <v>2316.606487242128</v>
      </c>
      <c r="AA680" s="14">
        <v>2322.4940281003287</v>
      </c>
      <c r="AB680" s="14">
        <v>2328.0162206118007</v>
      </c>
      <c r="AC680" s="14">
        <v>2329.8971248980279</v>
      </c>
    </row>
    <row r="681" spans="1:29" s="14" customFormat="1">
      <c r="A681" s="1" t="s">
        <v>524</v>
      </c>
      <c r="B681" s="1" t="s">
        <v>542</v>
      </c>
      <c r="C681" s="1"/>
      <c r="D681" s="1"/>
      <c r="E681" s="1"/>
      <c r="F681" s="1">
        <v>142</v>
      </c>
      <c r="G681" s="1" t="s">
        <v>837</v>
      </c>
      <c r="H681" s="1" t="str">
        <f t="shared" si="11"/>
        <v>142아파트평균단위매매가격</v>
      </c>
      <c r="I681" s="1" t="s">
        <v>871</v>
      </c>
      <c r="J681" s="13">
        <v>2676.3667120987047</v>
      </c>
      <c r="K681" s="13">
        <v>2667.8998814722086</v>
      </c>
      <c r="L681" s="13">
        <v>2660.7887237076061</v>
      </c>
      <c r="M681" s="13">
        <v>2651.5394569291166</v>
      </c>
      <c r="N681" s="13">
        <v>2641.9928764317174</v>
      </c>
      <c r="O681" s="13">
        <v>2626.5761252208567</v>
      </c>
      <c r="P681" s="13">
        <v>2613.69851989061</v>
      </c>
      <c r="Q681" s="14">
        <v>2598.5390420108711</v>
      </c>
      <c r="R681" s="14">
        <v>2590.3745629839127</v>
      </c>
      <c r="S681" s="14">
        <v>2586.6622790791198</v>
      </c>
      <c r="T681" s="14">
        <v>2582.7222634692821</v>
      </c>
      <c r="U681" s="14">
        <v>2576.4770806891461</v>
      </c>
      <c r="V681" s="14">
        <v>2567.6501358392884</v>
      </c>
      <c r="W681" s="14">
        <v>2561.4911840351829</v>
      </c>
      <c r="X681" s="14">
        <v>2557.631309362288</v>
      </c>
      <c r="Y681" s="14">
        <v>2557.4218063976132</v>
      </c>
      <c r="Z681" s="14">
        <v>2558.5733900514651</v>
      </c>
      <c r="AA681" s="14">
        <v>2557.037028032305</v>
      </c>
      <c r="AB681" s="14">
        <v>2551.7253167987983</v>
      </c>
      <c r="AC681" s="14">
        <v>2549.1069151474226</v>
      </c>
    </row>
    <row r="682" spans="1:29" s="14" customFormat="1">
      <c r="A682" s="1" t="s">
        <v>524</v>
      </c>
      <c r="B682" s="1" t="s">
        <v>542</v>
      </c>
      <c r="C682" s="1" t="s">
        <v>543</v>
      </c>
      <c r="D682" s="1"/>
      <c r="E682" s="1"/>
      <c r="F682" s="1">
        <v>143</v>
      </c>
      <c r="G682" s="1" t="s">
        <v>837</v>
      </c>
      <c r="H682" s="1" t="str">
        <f t="shared" si="11"/>
        <v>143아파트평균단위매매가격</v>
      </c>
      <c r="I682" s="1" t="s">
        <v>871</v>
      </c>
      <c r="J682" s="13">
        <v>2706.0626592575004</v>
      </c>
      <c r="K682" s="13">
        <v>2706.4614333997461</v>
      </c>
      <c r="L682" s="13">
        <v>2707.1419553901405</v>
      </c>
      <c r="M682" s="13">
        <v>2704.8885527239017</v>
      </c>
      <c r="N682" s="13">
        <v>2700.3636008507669</v>
      </c>
      <c r="O682" s="13">
        <v>2690.6618568584877</v>
      </c>
      <c r="P682" s="13">
        <v>2683.164681703106</v>
      </c>
      <c r="Q682" s="14">
        <v>2674.089770876501</v>
      </c>
      <c r="R682" s="14">
        <v>2668.8693653510836</v>
      </c>
      <c r="S682" s="14">
        <v>2668.1877808481099</v>
      </c>
      <c r="T682" s="14">
        <v>2664.0408023914019</v>
      </c>
      <c r="U682" s="14">
        <v>2657.7038900842249</v>
      </c>
      <c r="V682" s="14">
        <v>2649.1107172682505</v>
      </c>
      <c r="W682" s="14">
        <v>2645.1523102631045</v>
      </c>
      <c r="X682" s="14">
        <v>2642.4794675865751</v>
      </c>
      <c r="Y682" s="14">
        <v>2639.045135533981</v>
      </c>
      <c r="Z682" s="14">
        <v>2637.9335992016399</v>
      </c>
      <c r="AA682" s="14">
        <v>2634.0536764641506</v>
      </c>
      <c r="AB682" s="14">
        <v>2626.4028909674885</v>
      </c>
      <c r="AC682" s="14">
        <v>2623.4866064375738</v>
      </c>
    </row>
    <row r="683" spans="1:29" s="14" customFormat="1">
      <c r="A683" s="1" t="s">
        <v>524</v>
      </c>
      <c r="B683" s="1" t="s">
        <v>542</v>
      </c>
      <c r="C683" s="1"/>
      <c r="D683" s="1" t="s">
        <v>559</v>
      </c>
      <c r="E683" s="1"/>
      <c r="F683" s="1">
        <v>144</v>
      </c>
      <c r="G683" s="1" t="s">
        <v>837</v>
      </c>
      <c r="H683" s="1" t="str">
        <f t="shared" si="11"/>
        <v>144아파트평균단위매매가격</v>
      </c>
      <c r="I683" s="1" t="s">
        <v>871</v>
      </c>
      <c r="J683" s="13">
        <v>1554.4832056957046</v>
      </c>
      <c r="K683" s="13">
        <v>1553.9251481822971</v>
      </c>
      <c r="L683" s="13">
        <v>1553.6461194255937</v>
      </c>
      <c r="M683" s="13">
        <v>1553.2275762905381</v>
      </c>
      <c r="N683" s="13">
        <v>1552.5300043987791</v>
      </c>
      <c r="O683" s="13">
        <v>1550.2340530003614</v>
      </c>
      <c r="P683" s="13">
        <v>1547.175036876554</v>
      </c>
      <c r="Q683" s="14">
        <v>1544.3774424338956</v>
      </c>
      <c r="R683" s="14">
        <v>1544.3774424338956</v>
      </c>
      <c r="S683" s="14">
        <v>1546.1313053168954</v>
      </c>
      <c r="T683" s="14">
        <v>1546.1313053168954</v>
      </c>
      <c r="U683" s="14">
        <v>1546.597953456788</v>
      </c>
      <c r="V683" s="14">
        <v>1543.7977776617272</v>
      </c>
      <c r="W683" s="14">
        <v>1539.1329314139396</v>
      </c>
      <c r="X683" s="14">
        <v>1539.2070049014387</v>
      </c>
      <c r="Y683" s="14">
        <v>1538.8945710803755</v>
      </c>
      <c r="Z683" s="14">
        <v>1540.2352841611544</v>
      </c>
      <c r="AA683" s="14">
        <v>1539.4717452426498</v>
      </c>
      <c r="AB683" s="14">
        <v>1538.4501753890661</v>
      </c>
      <c r="AC683" s="14">
        <v>1541.2464869057992</v>
      </c>
    </row>
    <row r="684" spans="1:29" s="14" customFormat="1">
      <c r="A684" s="1" t="s">
        <v>524</v>
      </c>
      <c r="B684" s="1" t="s">
        <v>542</v>
      </c>
      <c r="C684" s="1"/>
      <c r="D684" s="1" t="s">
        <v>636</v>
      </c>
      <c r="E684" s="1"/>
      <c r="F684" s="1">
        <v>145</v>
      </c>
      <c r="G684" s="1" t="s">
        <v>837</v>
      </c>
      <c r="H684" s="1" t="str">
        <f t="shared" si="11"/>
        <v>145아파트평균단위매매가격</v>
      </c>
      <c r="I684" s="1" t="s">
        <v>871</v>
      </c>
      <c r="J684" s="13">
        <v>2177.8027699800673</v>
      </c>
      <c r="K684" s="13">
        <v>2177.8027699800673</v>
      </c>
      <c r="L684" s="13">
        <v>2175.9261495633041</v>
      </c>
      <c r="M684" s="13">
        <v>2183.8804142261674</v>
      </c>
      <c r="N684" s="13">
        <v>2181.793828196192</v>
      </c>
      <c r="O684" s="13">
        <v>2181.4027450172143</v>
      </c>
      <c r="P684" s="13">
        <v>2176.6002682933872</v>
      </c>
      <c r="Q684" s="14">
        <v>2170.0082445031676</v>
      </c>
      <c r="R684" s="14">
        <v>2170.009516538285</v>
      </c>
      <c r="S684" s="14">
        <v>2170.162274549868</v>
      </c>
      <c r="T684" s="14">
        <v>2170.0969552506417</v>
      </c>
      <c r="U684" s="14">
        <v>2169.729135099984</v>
      </c>
      <c r="V684" s="14">
        <v>2168.8957929292724</v>
      </c>
      <c r="W684" s="14">
        <v>2167.5067002364594</v>
      </c>
      <c r="X684" s="14">
        <v>2167.6179859897202</v>
      </c>
      <c r="Y684" s="14">
        <v>2168.8147476253812</v>
      </c>
      <c r="Z684" s="14">
        <v>2170.7210413428788</v>
      </c>
      <c r="AA684" s="14">
        <v>2169.5309841474227</v>
      </c>
      <c r="AB684" s="14">
        <v>2167.6492371129066</v>
      </c>
      <c r="AC684" s="14">
        <v>2166.1402958262338</v>
      </c>
    </row>
    <row r="685" spans="1:29" s="14" customFormat="1">
      <c r="A685" s="1" t="s">
        <v>524</v>
      </c>
      <c r="B685" s="1" t="s">
        <v>542</v>
      </c>
      <c r="C685" s="1"/>
      <c r="D685" s="1" t="s">
        <v>630</v>
      </c>
      <c r="E685" s="1"/>
      <c r="F685" s="1">
        <v>146</v>
      </c>
      <c r="G685" s="1" t="s">
        <v>837</v>
      </c>
      <c r="H685" s="1" t="str">
        <f t="shared" si="11"/>
        <v>146아파트평균단위매매가격</v>
      </c>
      <c r="I685" s="1" t="s">
        <v>871</v>
      </c>
      <c r="J685" s="13">
        <v>2367.0144136390099</v>
      </c>
      <c r="K685" s="13">
        <v>2367.0144136390099</v>
      </c>
      <c r="L685" s="13">
        <v>2371.4206153771529</v>
      </c>
      <c r="M685" s="13">
        <v>2373.0485700340309</v>
      </c>
      <c r="N685" s="13">
        <v>2391.6075416937319</v>
      </c>
      <c r="O685" s="13">
        <v>2385.897215705746</v>
      </c>
      <c r="P685" s="13">
        <v>2383.9103398618458</v>
      </c>
      <c r="Q685" s="14">
        <v>2377.9411948196985</v>
      </c>
      <c r="R685" s="14">
        <v>2374.2866600742404</v>
      </c>
      <c r="S685" s="14">
        <v>2376.9163772507281</v>
      </c>
      <c r="T685" s="14">
        <v>2371.9517459765011</v>
      </c>
      <c r="U685" s="14">
        <v>2365.0425108291006</v>
      </c>
      <c r="V685" s="14">
        <v>2368.6346322823738</v>
      </c>
      <c r="W685" s="14">
        <v>2370.1169438583388</v>
      </c>
      <c r="X685" s="14">
        <v>2370.1169438583388</v>
      </c>
      <c r="Y685" s="14">
        <v>2374.3943038090911</v>
      </c>
      <c r="Z685" s="14">
        <v>2379.1331105476079</v>
      </c>
      <c r="AA685" s="14">
        <v>2384.7982792383314</v>
      </c>
      <c r="AB685" s="14">
        <v>2382.1850873450894</v>
      </c>
      <c r="AC685" s="14">
        <v>2385.5156877601275</v>
      </c>
    </row>
    <row r="686" spans="1:29" s="14" customFormat="1">
      <c r="A686" s="1" t="s">
        <v>524</v>
      </c>
      <c r="B686" s="1" t="s">
        <v>542</v>
      </c>
      <c r="C686" s="1"/>
      <c r="D686" s="1" t="s">
        <v>637</v>
      </c>
      <c r="E686" s="1"/>
      <c r="F686" s="1">
        <v>147</v>
      </c>
      <c r="G686" s="1" t="s">
        <v>837</v>
      </c>
      <c r="H686" s="1" t="str">
        <f t="shared" si="11"/>
        <v>147아파트평균단위매매가격</v>
      </c>
      <c r="I686" s="1" t="s">
        <v>871</v>
      </c>
      <c r="J686" s="13">
        <v>2227.7177016571322</v>
      </c>
      <c r="K686" s="13">
        <v>2223.4013400915655</v>
      </c>
      <c r="L686" s="13">
        <v>2219.7785148258099</v>
      </c>
      <c r="M686" s="13">
        <v>2217.809715059876</v>
      </c>
      <c r="N686" s="13">
        <v>2207.525156976782</v>
      </c>
      <c r="O686" s="13">
        <v>2205.8312482783499</v>
      </c>
      <c r="P686" s="13">
        <v>2200.7264763322923</v>
      </c>
      <c r="Q686" s="14">
        <v>2191.1686996862891</v>
      </c>
      <c r="R686" s="14">
        <v>2184.3648550353441</v>
      </c>
      <c r="S686" s="14">
        <v>2176.613414792711</v>
      </c>
      <c r="T686" s="14">
        <v>2169.4053087054667</v>
      </c>
      <c r="U686" s="14">
        <v>2159.1142452291028</v>
      </c>
      <c r="V686" s="14">
        <v>2156.2800320189381</v>
      </c>
      <c r="W686" s="14">
        <v>2156.2794625877814</v>
      </c>
      <c r="X686" s="14">
        <v>2154.0986628112369</v>
      </c>
      <c r="Y686" s="14">
        <v>2152.4366940530317</v>
      </c>
      <c r="Z686" s="14">
        <v>2153.6256408398372</v>
      </c>
      <c r="AA686" s="14">
        <v>2150.896136640577</v>
      </c>
      <c r="AB686" s="14">
        <v>2146.1661206408526</v>
      </c>
      <c r="AC686" s="14">
        <v>2144.9294583473584</v>
      </c>
    </row>
    <row r="687" spans="1:29" s="14" customFormat="1">
      <c r="A687" s="1" t="s">
        <v>524</v>
      </c>
      <c r="B687" s="1" t="s">
        <v>542</v>
      </c>
      <c r="C687" s="1"/>
      <c r="D687" s="1" t="s">
        <v>638</v>
      </c>
      <c r="E687" s="1"/>
      <c r="F687" s="1">
        <v>148</v>
      </c>
      <c r="G687" s="1" t="s">
        <v>837</v>
      </c>
      <c r="H687" s="1" t="str">
        <f t="shared" si="11"/>
        <v>148아파트평균단위매매가격</v>
      </c>
      <c r="I687" s="1" t="s">
        <v>871</v>
      </c>
      <c r="J687" s="13">
        <v>2710.3259501265343</v>
      </c>
      <c r="K687" s="13">
        <v>2710.7017731597962</v>
      </c>
      <c r="L687" s="13">
        <v>2711.4517733341322</v>
      </c>
      <c r="M687" s="13">
        <v>2706.9379033112823</v>
      </c>
      <c r="N687" s="13">
        <v>2696.9211966646185</v>
      </c>
      <c r="O687" s="13">
        <v>2679.8588469945416</v>
      </c>
      <c r="P687" s="13">
        <v>2663.5466553048541</v>
      </c>
      <c r="Q687" s="14">
        <v>2658.4457329654442</v>
      </c>
      <c r="R687" s="14">
        <v>2649.9227366304012</v>
      </c>
      <c r="S687" s="14">
        <v>2649.942273282235</v>
      </c>
      <c r="T687" s="14">
        <v>2645.7500364655375</v>
      </c>
      <c r="U687" s="14">
        <v>2640.1841073212372</v>
      </c>
      <c r="V687" s="14">
        <v>2627.9076336279636</v>
      </c>
      <c r="W687" s="14">
        <v>2621.6741549686117</v>
      </c>
      <c r="X687" s="14">
        <v>2618.5598343239253</v>
      </c>
      <c r="Y687" s="14">
        <v>2615.3605347502776</v>
      </c>
      <c r="Z687" s="14">
        <v>2614.3721695880895</v>
      </c>
      <c r="AA687" s="14">
        <v>2612.8777789171527</v>
      </c>
      <c r="AB687" s="14">
        <v>2613.136491277161</v>
      </c>
      <c r="AC687" s="14">
        <v>2610.9671991001019</v>
      </c>
    </row>
    <row r="688" spans="1:29" s="14" customFormat="1">
      <c r="A688" s="1" t="s">
        <v>524</v>
      </c>
      <c r="B688" s="1" t="s">
        <v>542</v>
      </c>
      <c r="C688" s="1"/>
      <c r="D688" s="1" t="s">
        <v>631</v>
      </c>
      <c r="E688" s="1"/>
      <c r="F688" s="1">
        <v>149</v>
      </c>
      <c r="G688" s="1" t="s">
        <v>837</v>
      </c>
      <c r="H688" s="1" t="str">
        <f t="shared" si="11"/>
        <v>149아파트평균단위매매가격</v>
      </c>
      <c r="I688" s="1" t="s">
        <v>871</v>
      </c>
      <c r="J688" s="13">
        <v>2718.2372284044168</v>
      </c>
      <c r="K688" s="13">
        <v>2721.1038290233828</v>
      </c>
      <c r="L688" s="13">
        <v>2725.5987728707173</v>
      </c>
      <c r="M688" s="13">
        <v>2725.0993570485593</v>
      </c>
      <c r="N688" s="13">
        <v>2725.3226180815068</v>
      </c>
      <c r="O688" s="13">
        <v>2721.1001854756919</v>
      </c>
      <c r="P688" s="13">
        <v>2717.3531217051259</v>
      </c>
      <c r="Q688" s="14">
        <v>2715.1625819449755</v>
      </c>
      <c r="R688" s="14">
        <v>2713.9800130388585</v>
      </c>
      <c r="S688" s="14">
        <v>2712.7816925242846</v>
      </c>
      <c r="T688" s="14">
        <v>2705.4893589492312</v>
      </c>
      <c r="U688" s="14">
        <v>2695.9234792116658</v>
      </c>
      <c r="V688" s="14">
        <v>2680.2544451811041</v>
      </c>
      <c r="W688" s="14">
        <v>2673.8603757497258</v>
      </c>
      <c r="X688" s="14">
        <v>2669.1702046045821</v>
      </c>
      <c r="Y688" s="14">
        <v>2661.0404167495008</v>
      </c>
      <c r="Z688" s="14">
        <v>2655.7026776892035</v>
      </c>
      <c r="AA688" s="14">
        <v>2647.1673300081834</v>
      </c>
      <c r="AB688" s="14">
        <v>2628.8296033736938</v>
      </c>
      <c r="AC688" s="14">
        <v>2627.6277704823374</v>
      </c>
    </row>
    <row r="689" spans="1:29" s="14" customFormat="1">
      <c r="A689" s="1" t="s">
        <v>524</v>
      </c>
      <c r="B689" s="1" t="s">
        <v>542</v>
      </c>
      <c r="C689" s="1"/>
      <c r="D689" s="1" t="s">
        <v>639</v>
      </c>
      <c r="E689" s="1"/>
      <c r="F689" s="1">
        <v>150</v>
      </c>
      <c r="G689" s="1" t="s">
        <v>837</v>
      </c>
      <c r="H689" s="1" t="str">
        <f t="shared" si="11"/>
        <v>150아파트평균단위매매가격</v>
      </c>
      <c r="I689" s="1" t="s">
        <v>871</v>
      </c>
      <c r="J689" s="13">
        <v>2963.8437732042512</v>
      </c>
      <c r="K689" s="13">
        <v>2963.8437732042512</v>
      </c>
      <c r="L689" s="13">
        <v>2963.8437732042512</v>
      </c>
      <c r="M689" s="13">
        <v>2961.8743321433112</v>
      </c>
      <c r="N689" s="13">
        <v>2960.3298922964568</v>
      </c>
      <c r="O689" s="13">
        <v>2955.2358103218558</v>
      </c>
      <c r="P689" s="13">
        <v>2951.2208871992661</v>
      </c>
      <c r="Q689" s="14">
        <v>2925.5717472019392</v>
      </c>
      <c r="R689" s="14">
        <v>2924.5229439009022</v>
      </c>
      <c r="S689" s="14">
        <v>2924.9700072630521</v>
      </c>
      <c r="T689" s="14">
        <v>2924.326692787663</v>
      </c>
      <c r="U689" s="14">
        <v>2923.851056825823</v>
      </c>
      <c r="V689" s="14">
        <v>2919.6062792495345</v>
      </c>
      <c r="W689" s="14">
        <v>2918.0902926453987</v>
      </c>
      <c r="X689" s="14">
        <v>2917.4707589280156</v>
      </c>
      <c r="Y689" s="14">
        <v>2918.1647132387229</v>
      </c>
      <c r="Z689" s="14">
        <v>2921.5336240576048</v>
      </c>
      <c r="AA689" s="14">
        <v>2919.7255529770373</v>
      </c>
      <c r="AB689" s="14">
        <v>2910.7244656668495</v>
      </c>
      <c r="AC689" s="14">
        <v>2906.0490643082294</v>
      </c>
    </row>
    <row r="690" spans="1:29" s="14" customFormat="1">
      <c r="A690" s="1" t="s">
        <v>524</v>
      </c>
      <c r="B690" s="1" t="s">
        <v>542</v>
      </c>
      <c r="C690" s="1"/>
      <c r="D690" s="1" t="s">
        <v>640</v>
      </c>
      <c r="E690" s="1"/>
      <c r="F690" s="1">
        <v>151</v>
      </c>
      <c r="G690" s="1" t="s">
        <v>837</v>
      </c>
      <c r="H690" s="1" t="str">
        <f t="shared" si="11"/>
        <v>151아파트평균단위매매가격</v>
      </c>
      <c r="I690" s="1" t="s">
        <v>871</v>
      </c>
      <c r="J690" s="13">
        <v>3082.5014339599661</v>
      </c>
      <c r="K690" s="13">
        <v>3082.5014339599661</v>
      </c>
      <c r="L690" s="13">
        <v>3080.0493618045712</v>
      </c>
      <c r="M690" s="13">
        <v>3074.6037164280842</v>
      </c>
      <c r="N690" s="13">
        <v>3067.5705272100154</v>
      </c>
      <c r="O690" s="13">
        <v>3049.6584268552019</v>
      </c>
      <c r="P690" s="13">
        <v>3048.0878680686415</v>
      </c>
      <c r="Q690" s="14">
        <v>3036.5163611734529</v>
      </c>
      <c r="R690" s="14">
        <v>3024.7690500629033</v>
      </c>
      <c r="S690" s="14">
        <v>3024.7799767721958</v>
      </c>
      <c r="T690" s="14">
        <v>3021.7482267888759</v>
      </c>
      <c r="U690" s="14">
        <v>3017.0245803455182</v>
      </c>
      <c r="V690" s="14">
        <v>3013.7368323878109</v>
      </c>
      <c r="W690" s="14">
        <v>3011.7423176066027</v>
      </c>
      <c r="X690" s="14">
        <v>3008.5398031895829</v>
      </c>
      <c r="Y690" s="14">
        <v>3001.9242062120115</v>
      </c>
      <c r="Z690" s="14">
        <v>2997.5057024270741</v>
      </c>
      <c r="AA690" s="14">
        <v>2988.3133549851977</v>
      </c>
      <c r="AB690" s="14">
        <v>2974.897392076065</v>
      </c>
      <c r="AC690" s="14">
        <v>2965.370168509115</v>
      </c>
    </row>
    <row r="691" spans="1:29" s="14" customFormat="1">
      <c r="A691" s="1" t="s">
        <v>524</v>
      </c>
      <c r="B691" s="1" t="s">
        <v>542</v>
      </c>
      <c r="C691" s="1" t="s">
        <v>544</v>
      </c>
      <c r="D691" s="1"/>
      <c r="E691" s="1"/>
      <c r="F691" s="1">
        <v>152</v>
      </c>
      <c r="G691" s="1" t="s">
        <v>837</v>
      </c>
      <c r="H691" s="1" t="str">
        <f t="shared" si="11"/>
        <v>152아파트평균단위매매가격</v>
      </c>
      <c r="I691" s="1" t="s">
        <v>871</v>
      </c>
      <c r="J691" s="13">
        <v>2864.9780715771176</v>
      </c>
      <c r="K691" s="13">
        <v>2847.0124423437655</v>
      </c>
      <c r="L691" s="13">
        <v>2841.7151044899465</v>
      </c>
      <c r="M691" s="13">
        <v>2831.1592303031416</v>
      </c>
      <c r="N691" s="13">
        <v>2820.497330548289</v>
      </c>
      <c r="O691" s="13">
        <v>2803.0875653564758</v>
      </c>
      <c r="P691" s="13">
        <v>2787.0432113067768</v>
      </c>
      <c r="Q691" s="14">
        <v>2767.0800023854385</v>
      </c>
      <c r="R691" s="14">
        <v>2761.5952447178443</v>
      </c>
      <c r="S691" s="14">
        <v>2757.7626248577226</v>
      </c>
      <c r="T691" s="14">
        <v>2756.7441910039465</v>
      </c>
      <c r="U691" s="14">
        <v>2741.9061859766966</v>
      </c>
      <c r="V691" s="14">
        <v>2733.2218373205101</v>
      </c>
      <c r="W691" s="14">
        <v>2722.0477783739693</v>
      </c>
      <c r="X691" s="14">
        <v>2713.8245611327334</v>
      </c>
      <c r="Y691" s="14">
        <v>2712.5249114541894</v>
      </c>
      <c r="Z691" s="14">
        <v>2713.2942643758888</v>
      </c>
      <c r="AA691" s="14">
        <v>2712.2278726270883</v>
      </c>
      <c r="AB691" s="14">
        <v>2706.7792852521625</v>
      </c>
      <c r="AC691" s="14">
        <v>2703.475122227117</v>
      </c>
    </row>
    <row r="692" spans="1:29" s="14" customFormat="1">
      <c r="A692" s="1" t="s">
        <v>524</v>
      </c>
      <c r="B692" s="1" t="s">
        <v>542</v>
      </c>
      <c r="C692" s="1"/>
      <c r="D692" s="1" t="s">
        <v>641</v>
      </c>
      <c r="E692" s="1"/>
      <c r="F692" s="1">
        <v>153</v>
      </c>
      <c r="G692" s="1" t="s">
        <v>837</v>
      </c>
      <c r="H692" s="1" t="str">
        <f t="shared" si="11"/>
        <v>153아파트평균단위매매가격</v>
      </c>
      <c r="I692" s="1" t="s">
        <v>871</v>
      </c>
      <c r="J692" s="13">
        <v>2965.6790137949542</v>
      </c>
      <c r="K692" s="13">
        <v>2926.7073687945408</v>
      </c>
      <c r="L692" s="13">
        <v>2914.6209886044635</v>
      </c>
      <c r="M692" s="13">
        <v>2897.1279374415872</v>
      </c>
      <c r="N692" s="13">
        <v>2880.177911251842</v>
      </c>
      <c r="O692" s="13">
        <v>2864.7233400095215</v>
      </c>
      <c r="P692" s="13">
        <v>2847.6594330368116</v>
      </c>
      <c r="Q692" s="14">
        <v>2819.052296353128</v>
      </c>
      <c r="R692" s="14">
        <v>2811.8064296313378</v>
      </c>
      <c r="S692" s="14">
        <v>2809.9240587746972</v>
      </c>
      <c r="T692" s="14">
        <v>2811.2061503148761</v>
      </c>
      <c r="U692" s="14">
        <v>2796.8000948780223</v>
      </c>
      <c r="V692" s="14">
        <v>2781.8070935520568</v>
      </c>
      <c r="W692" s="14">
        <v>2762.8176053072161</v>
      </c>
      <c r="X692" s="14">
        <v>2747.3439386881082</v>
      </c>
      <c r="Y692" s="14">
        <v>2744.9449821987532</v>
      </c>
      <c r="Z692" s="14">
        <v>2745.7494734668248</v>
      </c>
      <c r="AA692" s="14">
        <v>2745.0633892619549</v>
      </c>
      <c r="AB692" s="14">
        <v>2736.6726446163525</v>
      </c>
      <c r="AC692" s="14">
        <v>2731.1387981314238</v>
      </c>
    </row>
    <row r="693" spans="1:29" s="14" customFormat="1">
      <c r="A693" s="1" t="s">
        <v>524</v>
      </c>
      <c r="B693" s="1" t="s">
        <v>542</v>
      </c>
      <c r="C693" s="1"/>
      <c r="D693" s="1" t="s">
        <v>642</v>
      </c>
      <c r="E693" s="1"/>
      <c r="F693" s="1">
        <v>154</v>
      </c>
      <c r="G693" s="1" t="s">
        <v>837</v>
      </c>
      <c r="H693" s="1" t="str">
        <f t="shared" si="11"/>
        <v>154아파트평균단위매매가격</v>
      </c>
      <c r="I693" s="1" t="s">
        <v>871</v>
      </c>
      <c r="J693" s="13">
        <v>2758.1523205034232</v>
      </c>
      <c r="K693" s="13">
        <v>2758.1523205034232</v>
      </c>
      <c r="L693" s="13">
        <v>2758.1523205034232</v>
      </c>
      <c r="M693" s="13">
        <v>2750.4276150357769</v>
      </c>
      <c r="N693" s="13">
        <v>2745.9577773893243</v>
      </c>
      <c r="O693" s="13">
        <v>2727.4903347914897</v>
      </c>
      <c r="P693" s="13">
        <v>2711.3209341131778</v>
      </c>
      <c r="Q693" s="14">
        <v>2699.0211404512256</v>
      </c>
      <c r="R693" s="14">
        <v>2696.3978031881834</v>
      </c>
      <c r="S693" s="14">
        <v>2693.2252352676223</v>
      </c>
      <c r="T693" s="14">
        <v>2692.517108977449</v>
      </c>
      <c r="U693" s="14">
        <v>2689.8973966966691</v>
      </c>
      <c r="V693" s="14">
        <v>2687.4201883014662</v>
      </c>
      <c r="W693" s="14">
        <v>2685.3837425571137</v>
      </c>
      <c r="X693" s="14">
        <v>2683.8758443406732</v>
      </c>
      <c r="Y693" s="14">
        <v>2683.8167086470708</v>
      </c>
      <c r="Z693" s="14">
        <v>2682.4930166976051</v>
      </c>
      <c r="AA693" s="14">
        <v>2680.6647338266675</v>
      </c>
      <c r="AB693" s="14">
        <v>2678.4634562253937</v>
      </c>
      <c r="AC693" s="14">
        <v>2676.9455346204736</v>
      </c>
    </row>
    <row r="694" spans="1:29" s="14" customFormat="1">
      <c r="A694" s="1" t="s">
        <v>524</v>
      </c>
      <c r="B694" s="1" t="s">
        <v>542</v>
      </c>
      <c r="C694" s="1"/>
      <c r="D694" s="1" t="s">
        <v>643</v>
      </c>
      <c r="E694" s="1"/>
      <c r="F694" s="1">
        <v>155</v>
      </c>
      <c r="G694" s="1" t="s">
        <v>837</v>
      </c>
      <c r="H694" s="1" t="str">
        <f t="shared" si="11"/>
        <v>155아파트평균단위매매가격</v>
      </c>
      <c r="I694" s="1" t="s">
        <v>871</v>
      </c>
      <c r="J694" s="13">
        <v>2930.9286597040959</v>
      </c>
      <c r="K694" s="13">
        <v>2932.6053586192716</v>
      </c>
      <c r="L694" s="13">
        <v>2934.6703172355124</v>
      </c>
      <c r="M694" s="13">
        <v>2932.8563944920261</v>
      </c>
      <c r="N694" s="13">
        <v>2928.2627645265461</v>
      </c>
      <c r="O694" s="13">
        <v>2905.1784308704478</v>
      </c>
      <c r="P694" s="13">
        <v>2885.5064663139751</v>
      </c>
      <c r="Q694" s="14">
        <v>2870.7623823492509</v>
      </c>
      <c r="R694" s="14">
        <v>2865.526294658182</v>
      </c>
      <c r="S694" s="14">
        <v>2856.1620628687092</v>
      </c>
      <c r="T694" s="14">
        <v>2851.183897759463</v>
      </c>
      <c r="U694" s="14">
        <v>2844.2730948335497</v>
      </c>
      <c r="V694" s="14">
        <v>2841.8835016323064</v>
      </c>
      <c r="W694" s="14">
        <v>2839.4392583806512</v>
      </c>
      <c r="X694" s="14">
        <v>2838.232809903247</v>
      </c>
      <c r="Y694" s="14">
        <v>2839.1290998464542</v>
      </c>
      <c r="Z694" s="14">
        <v>2840.6078588696473</v>
      </c>
      <c r="AA694" s="14">
        <v>2840.8458051620369</v>
      </c>
      <c r="AB694" s="14">
        <v>2838.6735778451739</v>
      </c>
      <c r="AC694" s="14">
        <v>2837.975863207867</v>
      </c>
    </row>
    <row r="695" spans="1:29" s="14" customFormat="1">
      <c r="A695" s="1" t="s">
        <v>524</v>
      </c>
      <c r="B695" s="1" t="s">
        <v>542</v>
      </c>
      <c r="C695" s="1"/>
      <c r="D695" s="1" t="s">
        <v>644</v>
      </c>
      <c r="E695" s="1"/>
      <c r="F695" s="1">
        <v>156</v>
      </c>
      <c r="G695" s="1" t="s">
        <v>837</v>
      </c>
      <c r="H695" s="1" t="str">
        <f t="shared" si="11"/>
        <v>156아파트평균단위매매가격</v>
      </c>
      <c r="I695" s="1" t="s">
        <v>871</v>
      </c>
      <c r="J695" s="13">
        <v>2256.0154954895229</v>
      </c>
      <c r="K695" s="13">
        <v>2264.8505140785037</v>
      </c>
      <c r="L695" s="13">
        <v>2266.1338084730537</v>
      </c>
      <c r="M695" s="13">
        <v>2264.8116828726247</v>
      </c>
      <c r="N695" s="13">
        <v>2259.4741253450288</v>
      </c>
      <c r="O695" s="13">
        <v>2250.8137586428861</v>
      </c>
      <c r="P695" s="13">
        <v>2253.8606437797821</v>
      </c>
      <c r="Q695" s="14">
        <v>2253.7727606390968</v>
      </c>
      <c r="R695" s="14">
        <v>2251.7423735462303</v>
      </c>
      <c r="S695" s="14">
        <v>2251.8452874597583</v>
      </c>
      <c r="T695" s="14">
        <v>2248.1184315732444</v>
      </c>
      <c r="U695" s="14">
        <v>2238.3606792268542</v>
      </c>
      <c r="V695" s="14">
        <v>2234.7580096854313</v>
      </c>
      <c r="W695" s="14">
        <v>2224.0297869134502</v>
      </c>
      <c r="X695" s="14">
        <v>2223.188237757779</v>
      </c>
      <c r="Y695" s="14">
        <v>2219.2460499229801</v>
      </c>
      <c r="Z695" s="14">
        <v>2222.3130810431339</v>
      </c>
      <c r="AA695" s="14">
        <v>2216.9092496353273</v>
      </c>
      <c r="AB695" s="14">
        <v>2212.0768014945488</v>
      </c>
      <c r="AC695" s="14">
        <v>2210.350893020011</v>
      </c>
    </row>
    <row r="696" spans="1:29" s="14" customFormat="1">
      <c r="A696" s="1" t="s">
        <v>524</v>
      </c>
      <c r="B696" s="1" t="s">
        <v>542</v>
      </c>
      <c r="C696" s="1" t="s">
        <v>545</v>
      </c>
      <c r="D696" s="1"/>
      <c r="E696" s="1"/>
      <c r="F696" s="1">
        <v>157</v>
      </c>
      <c r="G696" s="1" t="s">
        <v>837</v>
      </c>
      <c r="H696" s="1" t="str">
        <f t="shared" si="11"/>
        <v>157아파트평균단위매매가격</v>
      </c>
      <c r="I696" s="1" t="s">
        <v>871</v>
      </c>
      <c r="J696" s="13">
        <v>2435.4222293193084</v>
      </c>
      <c r="K696" s="13">
        <v>2426.0075268750911</v>
      </c>
      <c r="L696" s="13">
        <v>2407.1018712387481</v>
      </c>
      <c r="M696" s="13">
        <v>2390.4288388554219</v>
      </c>
      <c r="N696" s="13">
        <v>2375.7448782815491</v>
      </c>
      <c r="O696" s="13">
        <v>2355.2620124130317</v>
      </c>
      <c r="P696" s="13">
        <v>2339.0068118577315</v>
      </c>
      <c r="Q696" s="14">
        <v>2321.3464419177303</v>
      </c>
      <c r="R696" s="14">
        <v>2306.5741595332629</v>
      </c>
      <c r="S696" s="14">
        <v>2299.1650364577722</v>
      </c>
      <c r="T696" s="14">
        <v>2292.3349124266697</v>
      </c>
      <c r="U696" s="14">
        <v>2288.2274907603701</v>
      </c>
      <c r="V696" s="14">
        <v>2278.9426722963208</v>
      </c>
      <c r="W696" s="14">
        <v>2275.5592597277396</v>
      </c>
      <c r="X696" s="14">
        <v>2275.0445671895227</v>
      </c>
      <c r="Y696" s="14">
        <v>2280.1739394304295</v>
      </c>
      <c r="Z696" s="14">
        <v>2284.645576741912</v>
      </c>
      <c r="AA696" s="14">
        <v>2285.5823187961337</v>
      </c>
      <c r="AB696" s="14">
        <v>2283.414331709123</v>
      </c>
      <c r="AC696" s="14">
        <v>2281.9411692801195</v>
      </c>
    </row>
    <row r="697" spans="1:29" s="14" customFormat="1">
      <c r="A697" s="1" t="s">
        <v>524</v>
      </c>
      <c r="B697" s="1" t="s">
        <v>542</v>
      </c>
      <c r="C697" s="1"/>
      <c r="D697" s="1" t="s">
        <v>645</v>
      </c>
      <c r="E697" s="1"/>
      <c r="F697" s="1">
        <v>158</v>
      </c>
      <c r="G697" s="1" t="s">
        <v>837</v>
      </c>
      <c r="H697" s="1" t="str">
        <f t="shared" si="11"/>
        <v>158아파트평균단위매매가격</v>
      </c>
      <c r="I697" s="1" t="s">
        <v>871</v>
      </c>
      <c r="J697" s="13">
        <v>2499.7929616045653</v>
      </c>
      <c r="K697" s="13">
        <v>2486.3477465577439</v>
      </c>
      <c r="L697" s="13">
        <v>2455.4748946107989</v>
      </c>
      <c r="M697" s="13">
        <v>2438.9057549896652</v>
      </c>
      <c r="N697" s="13">
        <v>2415.7471712820288</v>
      </c>
      <c r="O697" s="13">
        <v>2393.2353227187368</v>
      </c>
      <c r="P697" s="13">
        <v>2377.606688286246</v>
      </c>
      <c r="Q697" s="14">
        <v>2359.8511214667424</v>
      </c>
      <c r="R697" s="14">
        <v>2338.5411226906831</v>
      </c>
      <c r="S697" s="14">
        <v>2333.587375299101</v>
      </c>
      <c r="T697" s="14">
        <v>2332.7078955702837</v>
      </c>
      <c r="U697" s="14">
        <v>2323.876402628096</v>
      </c>
      <c r="V697" s="14">
        <v>2318.4972953711867</v>
      </c>
      <c r="W697" s="14">
        <v>2319.8999724567584</v>
      </c>
      <c r="X697" s="14">
        <v>2328.6976798245132</v>
      </c>
      <c r="Y697" s="14">
        <v>2344.1426195005565</v>
      </c>
      <c r="Z697" s="14">
        <v>2353.1649360332462</v>
      </c>
      <c r="AA697" s="14">
        <v>2361.2804848404248</v>
      </c>
      <c r="AB697" s="14">
        <v>2366.1973189709965</v>
      </c>
      <c r="AC697" s="14">
        <v>2370.7312391439505</v>
      </c>
    </row>
    <row r="698" spans="1:29" s="14" customFormat="1">
      <c r="A698" s="1" t="s">
        <v>524</v>
      </c>
      <c r="B698" s="1" t="s">
        <v>542</v>
      </c>
      <c r="C698" s="1"/>
      <c r="D698" s="1" t="s">
        <v>573</v>
      </c>
      <c r="E698" s="1"/>
      <c r="F698" s="1">
        <v>159</v>
      </c>
      <c r="G698" s="1" t="s">
        <v>837</v>
      </c>
      <c r="H698" s="1" t="str">
        <f t="shared" si="11"/>
        <v>159아파트평균단위매매가격</v>
      </c>
      <c r="I698" s="1" t="s">
        <v>871</v>
      </c>
      <c r="J698" s="13">
        <v>3264.6836580782401</v>
      </c>
      <c r="K698" s="13">
        <v>3264.6836580782401</v>
      </c>
      <c r="L698" s="13">
        <v>3264.6836580782401</v>
      </c>
      <c r="M698" s="13">
        <v>3264.6836580782401</v>
      </c>
      <c r="N698" s="13">
        <v>3264.6836580782401</v>
      </c>
      <c r="O698" s="13">
        <v>3264.6836580782401</v>
      </c>
      <c r="P698" s="13">
        <v>3264.6836580782401</v>
      </c>
      <c r="Q698" s="14">
        <v>3253.3676212314704</v>
      </c>
      <c r="R698" s="14">
        <v>3230.4686376762174</v>
      </c>
      <c r="S698" s="14">
        <v>3201.1600302352517</v>
      </c>
      <c r="T698" s="14">
        <v>3186.4063429930943</v>
      </c>
      <c r="U698" s="14">
        <v>3166.7007292244225</v>
      </c>
      <c r="V698" s="14">
        <v>3147.1812081885973</v>
      </c>
      <c r="W698" s="14">
        <v>3135.9925670799312</v>
      </c>
      <c r="X698" s="14">
        <v>3109.1762198287947</v>
      </c>
      <c r="Y698" s="14">
        <v>3083.4217550393446</v>
      </c>
      <c r="Z698" s="14">
        <v>3071.6662154730893</v>
      </c>
      <c r="AA698" s="14">
        <v>3061.7188149555641</v>
      </c>
      <c r="AB698" s="14">
        <v>3017.3056187668226</v>
      </c>
      <c r="AC698" s="14">
        <v>3001.1188678299923</v>
      </c>
    </row>
    <row r="699" spans="1:29" s="14" customFormat="1">
      <c r="A699" s="1" t="s">
        <v>524</v>
      </c>
      <c r="B699" s="1" t="s">
        <v>542</v>
      </c>
      <c r="C699" s="1"/>
      <c r="D699" s="1" t="s">
        <v>646</v>
      </c>
      <c r="E699" s="1"/>
      <c r="F699" s="1">
        <v>160</v>
      </c>
      <c r="G699" s="1" t="s">
        <v>837</v>
      </c>
      <c r="H699" s="1" t="str">
        <f t="shared" si="11"/>
        <v>160아파트평균단위매매가격</v>
      </c>
      <c r="I699" s="1" t="s">
        <v>871</v>
      </c>
      <c r="J699" s="13">
        <v>2415.1903565684852</v>
      </c>
      <c r="K699" s="13">
        <v>2410.3702294629225</v>
      </c>
      <c r="L699" s="13">
        <v>2406.2235034025334</v>
      </c>
      <c r="M699" s="13">
        <v>2400.4828083728739</v>
      </c>
      <c r="N699" s="13">
        <v>2395.7981404485427</v>
      </c>
      <c r="O699" s="13">
        <v>2376.552792669635</v>
      </c>
      <c r="P699" s="13">
        <v>2360.9159625994907</v>
      </c>
      <c r="Q699" s="14">
        <v>2346.6531703508404</v>
      </c>
      <c r="R699" s="14">
        <v>2341.4019163260259</v>
      </c>
      <c r="S699" s="14">
        <v>2337.356362315245</v>
      </c>
      <c r="T699" s="14">
        <v>2336.545031799596</v>
      </c>
      <c r="U699" s="14">
        <v>2327.844421785549</v>
      </c>
      <c r="V699" s="14">
        <v>2314.9415733366454</v>
      </c>
      <c r="W699" s="14">
        <v>2308.2224543340453</v>
      </c>
      <c r="X699" s="14">
        <v>2306.9599081118945</v>
      </c>
      <c r="Y699" s="14">
        <v>2307.0962479714676</v>
      </c>
      <c r="Z699" s="14">
        <v>2309.1984908537206</v>
      </c>
      <c r="AA699" s="14">
        <v>2305.7355697804906</v>
      </c>
      <c r="AB699" s="14">
        <v>2301.6187934174432</v>
      </c>
      <c r="AC699" s="14">
        <v>2299.6834497273762</v>
      </c>
    </row>
    <row r="700" spans="1:29" s="14" customFormat="1">
      <c r="A700" s="1" t="s">
        <v>524</v>
      </c>
      <c r="B700" s="1" t="s">
        <v>542</v>
      </c>
      <c r="C700" s="1"/>
      <c r="D700" s="1" t="s">
        <v>647</v>
      </c>
      <c r="E700" s="1"/>
      <c r="F700" s="1">
        <v>161</v>
      </c>
      <c r="G700" s="1" t="s">
        <v>837</v>
      </c>
      <c r="H700" s="1" t="str">
        <f t="shared" si="11"/>
        <v>161아파트평균단위매매가격</v>
      </c>
      <c r="I700" s="1" t="s">
        <v>871</v>
      </c>
      <c r="J700" s="13">
        <v>2315.0201313422626</v>
      </c>
      <c r="K700" s="13">
        <v>2305.2050018093473</v>
      </c>
      <c r="L700" s="13">
        <v>2285.1331728444447</v>
      </c>
      <c r="M700" s="13">
        <v>2259.0435691170815</v>
      </c>
      <c r="N700" s="13">
        <v>2243.7393208398894</v>
      </c>
      <c r="O700" s="13">
        <v>2222.39528284686</v>
      </c>
      <c r="P700" s="13">
        <v>2203.6436883169649</v>
      </c>
      <c r="Q700" s="14">
        <v>2183.0695158838021</v>
      </c>
      <c r="R700" s="14">
        <v>2168.2922506957952</v>
      </c>
      <c r="S700" s="14">
        <v>2158.1913645221448</v>
      </c>
      <c r="T700" s="14">
        <v>2142.2666286579224</v>
      </c>
      <c r="U700" s="14">
        <v>2125.2572979869674</v>
      </c>
      <c r="V700" s="14">
        <v>2116.1121169104649</v>
      </c>
      <c r="W700" s="14">
        <v>2111.5664201315258</v>
      </c>
      <c r="X700" s="14">
        <v>2105.9589599846399</v>
      </c>
      <c r="Y700" s="14">
        <v>2108.6327441000963</v>
      </c>
      <c r="Z700" s="14">
        <v>2112.4410563037131</v>
      </c>
      <c r="AA700" s="14">
        <v>2111.1069013163947</v>
      </c>
      <c r="AB700" s="14">
        <v>2108.6199032936311</v>
      </c>
      <c r="AC700" s="14">
        <v>2103.5870373400421</v>
      </c>
    </row>
    <row r="701" spans="1:29" s="14" customFormat="1">
      <c r="A701" s="1" t="s">
        <v>524</v>
      </c>
      <c r="B701" s="1" t="s">
        <v>546</v>
      </c>
      <c r="C701" s="1"/>
      <c r="D701" s="1"/>
      <c r="E701" s="1"/>
      <c r="F701" s="1">
        <v>162</v>
      </c>
      <c r="G701" s="1" t="s">
        <v>837</v>
      </c>
      <c r="H701" s="1" t="str">
        <f t="shared" si="11"/>
        <v>162아파트평균단위매매가격</v>
      </c>
      <c r="I701" s="1" t="s">
        <v>871</v>
      </c>
      <c r="J701" s="13">
        <v>2504.1265519959693</v>
      </c>
      <c r="K701" s="13">
        <v>2489.9510853914949</v>
      </c>
      <c r="L701" s="13">
        <v>2484.8381137882943</v>
      </c>
      <c r="M701" s="13">
        <v>2476.8034813436502</v>
      </c>
      <c r="N701" s="13">
        <v>2469.920799505277</v>
      </c>
      <c r="O701" s="13">
        <v>2449.2949273779291</v>
      </c>
      <c r="P701" s="13">
        <v>2434.2760681881</v>
      </c>
      <c r="Q701" s="14">
        <v>2411.6095151935401</v>
      </c>
      <c r="R701" s="14">
        <v>2407.6020022103498</v>
      </c>
      <c r="S701" s="14">
        <v>2409.7213304223778</v>
      </c>
      <c r="T701" s="14">
        <v>2414.4873843399255</v>
      </c>
      <c r="U701" s="14">
        <v>2412.0966026862206</v>
      </c>
      <c r="V701" s="14">
        <v>2413.0047960036263</v>
      </c>
      <c r="W701" s="14">
        <v>2410.8113978928723</v>
      </c>
      <c r="X701" s="14">
        <v>2412.7324495340881</v>
      </c>
      <c r="Y701" s="14">
        <v>2420.0491524240315</v>
      </c>
      <c r="Z701" s="14">
        <v>2422.7920037768686</v>
      </c>
      <c r="AA701" s="14">
        <v>2423.5757695686925</v>
      </c>
      <c r="AB701" s="14">
        <v>2416.4767711242444</v>
      </c>
      <c r="AC701" s="14">
        <v>2409.9992535260212</v>
      </c>
    </row>
    <row r="702" spans="1:29" s="14" customFormat="1">
      <c r="A702" s="1" t="s">
        <v>524</v>
      </c>
      <c r="B702" s="1" t="s">
        <v>546</v>
      </c>
      <c r="C702" s="1"/>
      <c r="D702" s="1" t="s">
        <v>630</v>
      </c>
      <c r="E702" s="1"/>
      <c r="F702" s="1">
        <v>163</v>
      </c>
      <c r="G702" s="1" t="s">
        <v>837</v>
      </c>
      <c r="H702" s="1" t="str">
        <f t="shared" si="11"/>
        <v>163아파트평균단위매매가격</v>
      </c>
      <c r="I702" s="1" t="s">
        <v>871</v>
      </c>
      <c r="J702" s="13">
        <v>2034.7512521188755</v>
      </c>
      <c r="K702" s="13">
        <v>2033.02095492649</v>
      </c>
      <c r="L702" s="13">
        <v>2024.6729623495582</v>
      </c>
      <c r="M702" s="13">
        <v>2017.0758331708348</v>
      </c>
      <c r="N702" s="13">
        <v>2010.9149707935815</v>
      </c>
      <c r="O702" s="13">
        <v>1982.2741295447709</v>
      </c>
      <c r="P702" s="13">
        <v>1968.0157984476036</v>
      </c>
      <c r="Q702" s="14">
        <v>1953.5494482529521</v>
      </c>
      <c r="R702" s="14">
        <v>1952.8076109873175</v>
      </c>
      <c r="S702" s="14">
        <v>1967.2456581705671</v>
      </c>
      <c r="T702" s="14">
        <v>1988.5804975079629</v>
      </c>
      <c r="U702" s="14">
        <v>2000.1882494503041</v>
      </c>
      <c r="V702" s="14">
        <v>2001.3391532417677</v>
      </c>
      <c r="W702" s="14">
        <v>1991.944398124496</v>
      </c>
      <c r="X702" s="14">
        <v>1991.5991236202997</v>
      </c>
      <c r="Y702" s="14">
        <v>2002.4682197560853</v>
      </c>
      <c r="Z702" s="14">
        <v>2008.1757383351273</v>
      </c>
      <c r="AA702" s="14">
        <v>2007.934057054953</v>
      </c>
      <c r="AB702" s="14">
        <v>2006.0820055324721</v>
      </c>
      <c r="AC702" s="14">
        <v>2003.9638677414546</v>
      </c>
    </row>
    <row r="703" spans="1:29" s="14" customFormat="1">
      <c r="A703" s="1" t="s">
        <v>524</v>
      </c>
      <c r="B703" s="1" t="s">
        <v>546</v>
      </c>
      <c r="C703" s="1"/>
      <c r="D703" s="1" t="s">
        <v>559</v>
      </c>
      <c r="E703" s="1"/>
      <c r="F703" s="1">
        <v>164</v>
      </c>
      <c r="G703" s="1" t="s">
        <v>837</v>
      </c>
      <c r="H703" s="1" t="str">
        <f t="shared" si="11"/>
        <v>164아파트평균단위매매가격</v>
      </c>
      <c r="I703" s="1" t="s">
        <v>871</v>
      </c>
      <c r="J703" s="13">
        <v>2272.911640340139</v>
      </c>
      <c r="K703" s="13">
        <v>2276.232095615735</v>
      </c>
      <c r="L703" s="13">
        <v>2277.647005619172</v>
      </c>
      <c r="M703" s="13">
        <v>2280.8845253557424</v>
      </c>
      <c r="N703" s="13">
        <v>2277.7930000778592</v>
      </c>
      <c r="O703" s="13">
        <v>2276.7047525797884</v>
      </c>
      <c r="P703" s="13">
        <v>2265.9936572050615</v>
      </c>
      <c r="Q703" s="14">
        <v>2256.321380434727</v>
      </c>
      <c r="R703" s="14">
        <v>2251.3732131053202</v>
      </c>
      <c r="S703" s="14">
        <v>2251.580142519706</v>
      </c>
      <c r="T703" s="14">
        <v>2251.6285645298944</v>
      </c>
      <c r="U703" s="14">
        <v>2250.8512029032872</v>
      </c>
      <c r="V703" s="14">
        <v>2249.0165565687275</v>
      </c>
      <c r="W703" s="14">
        <v>2247.5705201602163</v>
      </c>
      <c r="X703" s="14">
        <v>2247.6909083254668</v>
      </c>
      <c r="Y703" s="14">
        <v>2246.6165133019476</v>
      </c>
      <c r="Z703" s="14">
        <v>2249.7613244401759</v>
      </c>
      <c r="AA703" s="14">
        <v>2250.0371582064122</v>
      </c>
      <c r="AB703" s="14">
        <v>2247.2040641992362</v>
      </c>
      <c r="AC703" s="14">
        <v>2239.8673218447084</v>
      </c>
    </row>
    <row r="704" spans="1:29" s="14" customFormat="1">
      <c r="A704" s="1" t="s">
        <v>524</v>
      </c>
      <c r="B704" s="1" t="s">
        <v>546</v>
      </c>
      <c r="C704" s="1"/>
      <c r="D704" s="1" t="s">
        <v>636</v>
      </c>
      <c r="E704" s="1"/>
      <c r="F704" s="1">
        <v>165</v>
      </c>
      <c r="G704" s="1" t="s">
        <v>837</v>
      </c>
      <c r="H704" s="1" t="str">
        <f t="shared" si="11"/>
        <v>165아파트평균단위매매가격</v>
      </c>
      <c r="I704" s="1" t="s">
        <v>871</v>
      </c>
      <c r="J704" s="13">
        <v>2723.7455595783772</v>
      </c>
      <c r="K704" s="13">
        <v>2719.7025955655536</v>
      </c>
      <c r="L704" s="13">
        <v>2715.8927280856105</v>
      </c>
      <c r="M704" s="13">
        <v>2699.6945931560799</v>
      </c>
      <c r="N704" s="13">
        <v>2689.2570724428883</v>
      </c>
      <c r="O704" s="13">
        <v>2663.9260460205096</v>
      </c>
      <c r="P704" s="13">
        <v>2641.1306679565091</v>
      </c>
      <c r="Q704" s="14">
        <v>2602.2025322113991</v>
      </c>
      <c r="R704" s="14">
        <v>2598.3776210708966</v>
      </c>
      <c r="S704" s="14">
        <v>2597.6467155626419</v>
      </c>
      <c r="T704" s="14">
        <v>2598.3083922274914</v>
      </c>
      <c r="U704" s="14">
        <v>2597.0510925820936</v>
      </c>
      <c r="V704" s="14">
        <v>2597.7248413574775</v>
      </c>
      <c r="W704" s="14">
        <v>2594.2916931360378</v>
      </c>
      <c r="X704" s="14">
        <v>2593.549653634032</v>
      </c>
      <c r="Y704" s="14">
        <v>2594.3664595300625</v>
      </c>
      <c r="Z704" s="14">
        <v>2592.0380028576201</v>
      </c>
      <c r="AA704" s="14">
        <v>2590.188225097852</v>
      </c>
      <c r="AB704" s="14">
        <v>2582.9633301859285</v>
      </c>
      <c r="AC704" s="14">
        <v>2578.2134659508961</v>
      </c>
    </row>
    <row r="705" spans="1:29" s="14" customFormat="1">
      <c r="A705" s="1" t="s">
        <v>524</v>
      </c>
      <c r="B705" s="1" t="s">
        <v>546</v>
      </c>
      <c r="C705" s="1"/>
      <c r="D705" s="1" t="s">
        <v>648</v>
      </c>
      <c r="E705" s="1"/>
      <c r="F705" s="1">
        <v>166</v>
      </c>
      <c r="G705" s="1" t="s">
        <v>837</v>
      </c>
      <c r="H705" s="1" t="str">
        <f t="shared" si="11"/>
        <v>166아파트평균단위매매가격</v>
      </c>
      <c r="I705" s="1" t="s">
        <v>871</v>
      </c>
      <c r="J705" s="13">
        <v>2871.023259679554</v>
      </c>
      <c r="K705" s="13">
        <v>2811.3593635072284</v>
      </c>
      <c r="L705" s="13">
        <v>2799.2469965507676</v>
      </c>
      <c r="M705" s="13">
        <v>2792.4060916357271</v>
      </c>
      <c r="N705" s="13">
        <v>2786.7972822184397</v>
      </c>
      <c r="O705" s="13">
        <v>2753.510616079157</v>
      </c>
      <c r="P705" s="13">
        <v>2740.9657784501719</v>
      </c>
      <c r="Q705" s="14">
        <v>2718.9691789585268</v>
      </c>
      <c r="R705" s="14">
        <v>2711.1118287382355</v>
      </c>
      <c r="S705" s="14">
        <v>2713.335957982451</v>
      </c>
      <c r="T705" s="14">
        <v>2720.9087223780748</v>
      </c>
      <c r="U705" s="14">
        <v>2722.3278784431936</v>
      </c>
      <c r="V705" s="14">
        <v>2725.8684397714505</v>
      </c>
      <c r="W705" s="14">
        <v>2728.1585035776734</v>
      </c>
      <c r="X705" s="14">
        <v>2737.7767485145828</v>
      </c>
      <c r="Y705" s="14">
        <v>2760.9537417308088</v>
      </c>
      <c r="Z705" s="14">
        <v>2768.8051904761355</v>
      </c>
      <c r="AA705" s="14">
        <v>2775.3091922545245</v>
      </c>
      <c r="AB705" s="14">
        <v>2760.9595192853944</v>
      </c>
      <c r="AC705" s="14">
        <v>2750.5343144990297</v>
      </c>
    </row>
    <row r="706" spans="1:29" s="14" customFormat="1">
      <c r="A706" s="1" t="s">
        <v>524</v>
      </c>
      <c r="B706" s="1" t="s">
        <v>546</v>
      </c>
      <c r="C706" s="1"/>
      <c r="D706" s="1" t="s">
        <v>649</v>
      </c>
      <c r="E706" s="1"/>
      <c r="F706" s="1">
        <v>167</v>
      </c>
      <c r="G706" s="1" t="s">
        <v>837</v>
      </c>
      <c r="H706" s="1" t="str">
        <f t="shared" si="11"/>
        <v>167아파트평균단위매매가격</v>
      </c>
      <c r="I706" s="1" t="s">
        <v>871</v>
      </c>
      <c r="J706" s="13">
        <v>1988.6434807522071</v>
      </c>
      <c r="K706" s="13">
        <v>1988.6434807522071</v>
      </c>
      <c r="L706" s="13">
        <v>1986.9698019409605</v>
      </c>
      <c r="M706" s="13">
        <v>1986.4126864620639</v>
      </c>
      <c r="N706" s="13">
        <v>1982.3334876795971</v>
      </c>
      <c r="O706" s="13">
        <v>1981.4807144980825</v>
      </c>
      <c r="P706" s="13">
        <v>1979.1188678701619</v>
      </c>
      <c r="Q706" s="14">
        <v>1978.7916855641806</v>
      </c>
      <c r="R706" s="14">
        <v>1978.7916855641806</v>
      </c>
      <c r="S706" s="14">
        <v>1978.7916855641806</v>
      </c>
      <c r="T706" s="14">
        <v>1979.5778762392101</v>
      </c>
      <c r="U706" s="14">
        <v>1978.9678634948682</v>
      </c>
      <c r="V706" s="14">
        <v>1978.9678634948682</v>
      </c>
      <c r="W706" s="14">
        <v>1978.9678634948687</v>
      </c>
      <c r="X706" s="14">
        <v>1979.2951228937588</v>
      </c>
      <c r="Y706" s="14">
        <v>1983.2072881507161</v>
      </c>
      <c r="Z706" s="14">
        <v>1987.4515217642656</v>
      </c>
      <c r="AA706" s="14">
        <v>1987.170509258297</v>
      </c>
      <c r="AB706" s="14">
        <v>1982.5110768601471</v>
      </c>
      <c r="AC706" s="14">
        <v>1974.6569048688227</v>
      </c>
    </row>
    <row r="707" spans="1:29" s="14" customFormat="1">
      <c r="A707" s="1" t="s">
        <v>524</v>
      </c>
      <c r="B707" s="1" t="s">
        <v>547</v>
      </c>
      <c r="C707" s="1"/>
      <c r="D707" s="1"/>
      <c r="E707" s="1"/>
      <c r="F707" s="1">
        <v>168</v>
      </c>
      <c r="G707" s="1" t="s">
        <v>837</v>
      </c>
      <c r="H707" s="1" t="str">
        <f t="shared" si="11"/>
        <v>168아파트평균단위매매가격</v>
      </c>
      <c r="I707" s="1" t="s">
        <v>871</v>
      </c>
      <c r="J707" s="13">
        <v>1705.2742299766121</v>
      </c>
      <c r="K707" s="13">
        <v>1705.3893753612658</v>
      </c>
      <c r="L707" s="13">
        <v>1715.5344408890671</v>
      </c>
      <c r="M707" s="13">
        <v>1720.5201402938999</v>
      </c>
      <c r="N707" s="13">
        <v>1731.0805158149565</v>
      </c>
      <c r="O707" s="13">
        <v>1740.5151414843594</v>
      </c>
      <c r="P707" s="13">
        <v>1744.0835836056003</v>
      </c>
      <c r="Q707" s="14">
        <v>1743.675553159673</v>
      </c>
      <c r="R707" s="14">
        <v>1743.5327052579464</v>
      </c>
      <c r="S707" s="14">
        <v>1743.7986442435244</v>
      </c>
      <c r="T707" s="14">
        <v>1745.7850962134287</v>
      </c>
      <c r="U707" s="14">
        <v>1753.3253801645185</v>
      </c>
      <c r="V707" s="14">
        <v>1753.7930530655956</v>
      </c>
      <c r="W707" s="14">
        <v>1755.7307966107735</v>
      </c>
      <c r="X707" s="14">
        <v>1758.082898571075</v>
      </c>
      <c r="Y707" s="14">
        <v>1762.6830439466812</v>
      </c>
      <c r="Z707" s="14">
        <v>1765.9479851140986</v>
      </c>
      <c r="AA707" s="14">
        <v>1767.0224174785003</v>
      </c>
      <c r="AB707" s="14">
        <v>1766.7336040032123</v>
      </c>
      <c r="AC707" s="14">
        <v>1765.8691693975936</v>
      </c>
    </row>
    <row r="708" spans="1:29" s="14" customFormat="1">
      <c r="A708" s="1" t="s">
        <v>524</v>
      </c>
      <c r="B708" s="1" t="s">
        <v>547</v>
      </c>
      <c r="C708" s="1"/>
      <c r="D708" s="1" t="s">
        <v>630</v>
      </c>
      <c r="E708" s="1"/>
      <c r="F708" s="1">
        <v>169</v>
      </c>
      <c r="G708" s="1" t="s">
        <v>837</v>
      </c>
      <c r="H708" s="1" t="str">
        <f t="shared" si="11"/>
        <v>169아파트평균단위매매가격</v>
      </c>
      <c r="I708" s="1" t="s">
        <v>871</v>
      </c>
      <c r="J708" s="13">
        <v>1631.9921419957745</v>
      </c>
      <c r="K708" s="13">
        <v>1631.9921419957745</v>
      </c>
      <c r="L708" s="13">
        <v>1654.344661539217</v>
      </c>
      <c r="M708" s="13">
        <v>1670.5505142303009</v>
      </c>
      <c r="N708" s="13">
        <v>1679.1630689662973</v>
      </c>
      <c r="O708" s="13">
        <v>1700.01211159747</v>
      </c>
      <c r="P708" s="13">
        <v>1707.4547069420746</v>
      </c>
      <c r="Q708" s="14">
        <v>1704.7479123998799</v>
      </c>
      <c r="R708" s="14">
        <v>1711.2605163910184</v>
      </c>
      <c r="S708" s="14">
        <v>1712.2901034224133</v>
      </c>
      <c r="T708" s="14">
        <v>1718.6531454939532</v>
      </c>
      <c r="U708" s="14">
        <v>1721.8056405742004</v>
      </c>
      <c r="V708" s="14">
        <v>1724.3545493405556</v>
      </c>
      <c r="W708" s="14">
        <v>1726.92628717707</v>
      </c>
      <c r="X708" s="14">
        <v>1729.4328499355929</v>
      </c>
      <c r="Y708" s="14">
        <v>1731.6524556971647</v>
      </c>
      <c r="Z708" s="14">
        <v>1734.0228069270843</v>
      </c>
      <c r="AA708" s="14">
        <v>1738.5278083809608</v>
      </c>
      <c r="AB708" s="14">
        <v>1738.1901385331305</v>
      </c>
      <c r="AC708" s="14">
        <v>1736.8922345263875</v>
      </c>
    </row>
    <row r="709" spans="1:29" s="14" customFormat="1">
      <c r="A709" s="1" t="s">
        <v>524</v>
      </c>
      <c r="B709" s="1" t="s">
        <v>547</v>
      </c>
      <c r="C709" s="1"/>
      <c r="D709" s="1" t="s">
        <v>636</v>
      </c>
      <c r="E709" s="1"/>
      <c r="F709" s="1">
        <v>170</v>
      </c>
      <c r="G709" s="1" t="s">
        <v>837</v>
      </c>
      <c r="H709" s="1" t="str">
        <f t="shared" si="11"/>
        <v>170아파트평균단위매매가격</v>
      </c>
      <c r="I709" s="1" t="s">
        <v>871</v>
      </c>
      <c r="J709" s="13">
        <v>1912.6789865642072</v>
      </c>
      <c r="K709" s="13">
        <v>1912.6789865642072</v>
      </c>
      <c r="L709" s="13">
        <v>1920.5284459024717</v>
      </c>
      <c r="M709" s="13">
        <v>1923.2504056950631</v>
      </c>
      <c r="N709" s="13">
        <v>1939.0634771708164</v>
      </c>
      <c r="O709" s="13">
        <v>1961.4352170079426</v>
      </c>
      <c r="P709" s="13">
        <v>1970.0724047847557</v>
      </c>
      <c r="Q709" s="14">
        <v>1970.7430743101177</v>
      </c>
      <c r="R709" s="14">
        <v>1975.0809412692436</v>
      </c>
      <c r="S709" s="14">
        <v>1974.9367614711334</v>
      </c>
      <c r="T709" s="14">
        <v>1977.3428389045009</v>
      </c>
      <c r="U709" s="14">
        <v>1982.6392450643975</v>
      </c>
      <c r="V709" s="14">
        <v>1982.7095171915844</v>
      </c>
      <c r="W709" s="14">
        <v>1985.700799700797</v>
      </c>
      <c r="X709" s="14">
        <v>1989.8771754527893</v>
      </c>
      <c r="Y709" s="14">
        <v>2000.6964027121048</v>
      </c>
      <c r="Z709" s="14">
        <v>2003.1186724507584</v>
      </c>
      <c r="AA709" s="14">
        <v>2004.1713553940208</v>
      </c>
      <c r="AB709" s="14">
        <v>2004.485821901593</v>
      </c>
      <c r="AC709" s="14">
        <v>2002.8544335786503</v>
      </c>
    </row>
    <row r="710" spans="1:29" s="14" customFormat="1">
      <c r="A710" s="1" t="s">
        <v>524</v>
      </c>
      <c r="B710" s="1" t="s">
        <v>547</v>
      </c>
      <c r="C710" s="1"/>
      <c r="D710" s="1" t="s">
        <v>631</v>
      </c>
      <c r="E710" s="1"/>
      <c r="F710" s="1">
        <v>171</v>
      </c>
      <c r="G710" s="1" t="s">
        <v>837</v>
      </c>
      <c r="H710" s="1" t="str">
        <f t="shared" si="11"/>
        <v>171아파트평균단위매매가격</v>
      </c>
      <c r="I710" s="1" t="s">
        <v>871</v>
      </c>
      <c r="J710" s="13">
        <v>1640.4824070060413</v>
      </c>
      <c r="K710" s="13">
        <v>1640.4824070060413</v>
      </c>
      <c r="L710" s="13">
        <v>1647.1835580838072</v>
      </c>
      <c r="M710" s="13">
        <v>1651.768269135616</v>
      </c>
      <c r="N710" s="13">
        <v>1664.0157674110137</v>
      </c>
      <c r="O710" s="13">
        <v>1664.8867790522966</v>
      </c>
      <c r="P710" s="13">
        <v>1667.9252688325921</v>
      </c>
      <c r="Q710" s="14">
        <v>1668.4361873062694</v>
      </c>
      <c r="R710" s="14">
        <v>1673.2485708621659</v>
      </c>
      <c r="S710" s="14">
        <v>1679.2288448375928</v>
      </c>
      <c r="T710" s="14">
        <v>1690.6617471506127</v>
      </c>
      <c r="U710" s="14">
        <v>1697.0831833782565</v>
      </c>
      <c r="V710" s="14">
        <v>1699.0697967073513</v>
      </c>
      <c r="W710" s="14">
        <v>1700.7451160408648</v>
      </c>
      <c r="X710" s="14">
        <v>1702.0163946297737</v>
      </c>
      <c r="Y710" s="14">
        <v>1705.7202605892339</v>
      </c>
      <c r="Z710" s="14">
        <v>1711.5238573269405</v>
      </c>
      <c r="AA710" s="14">
        <v>1713.5074858883884</v>
      </c>
      <c r="AB710" s="14">
        <v>1713.0441398516111</v>
      </c>
      <c r="AC710" s="14">
        <v>1712.8854999806936</v>
      </c>
    </row>
    <row r="711" spans="1:29" s="14" customFormat="1">
      <c r="A711" s="1" t="s">
        <v>524</v>
      </c>
      <c r="B711" s="1" t="s">
        <v>547</v>
      </c>
      <c r="C711" s="1"/>
      <c r="D711" s="1" t="s">
        <v>645</v>
      </c>
      <c r="E711" s="1"/>
      <c r="F711" s="1">
        <v>172</v>
      </c>
      <c r="G711" s="1" t="s">
        <v>837</v>
      </c>
      <c r="H711" s="1" t="str">
        <f t="shared" si="11"/>
        <v>172아파트평균단위매매가격</v>
      </c>
      <c r="I711" s="1" t="s">
        <v>871</v>
      </c>
      <c r="J711" s="13">
        <v>1611.929763423462</v>
      </c>
      <c r="K711" s="13">
        <v>1612.2874069815862</v>
      </c>
      <c r="L711" s="13">
        <v>1622.1540628997882</v>
      </c>
      <c r="M711" s="13">
        <v>1630.0301813628771</v>
      </c>
      <c r="N711" s="13">
        <v>1636.8271586292301</v>
      </c>
      <c r="O711" s="13">
        <v>1645.3867974161712</v>
      </c>
      <c r="P711" s="13">
        <v>1651.9924460556952</v>
      </c>
      <c r="Q711" s="14">
        <v>1650.874696572891</v>
      </c>
      <c r="R711" s="14">
        <v>1648.6094034873265</v>
      </c>
      <c r="S711" s="14">
        <v>1646.4155424516823</v>
      </c>
      <c r="T711" s="14">
        <v>1648.2453449568268</v>
      </c>
      <c r="U711" s="14">
        <v>1650.7085423851288</v>
      </c>
      <c r="V711" s="14">
        <v>1648.7474328572057</v>
      </c>
      <c r="W711" s="14">
        <v>1649.4213400567585</v>
      </c>
      <c r="X711" s="14">
        <v>1652.6125897011502</v>
      </c>
      <c r="Y711" s="14">
        <v>1652.4361899696705</v>
      </c>
      <c r="Z711" s="14">
        <v>1653.6969911006843</v>
      </c>
      <c r="AA711" s="14">
        <v>1653.5949751598071</v>
      </c>
      <c r="AB711" s="14">
        <v>1653.5188462929559</v>
      </c>
      <c r="AC711" s="14">
        <v>1652.0845717610141</v>
      </c>
    </row>
    <row r="712" spans="1:29" s="14" customFormat="1">
      <c r="A712" s="1" t="s">
        <v>524</v>
      </c>
      <c r="B712" s="1" t="s">
        <v>547</v>
      </c>
      <c r="C712" s="1"/>
      <c r="D712" s="1" t="s">
        <v>650</v>
      </c>
      <c r="E712" s="1"/>
      <c r="F712" s="1">
        <v>173</v>
      </c>
      <c r="G712" s="1" t="s">
        <v>837</v>
      </c>
      <c r="H712" s="1" t="str">
        <f t="shared" si="11"/>
        <v>173아파트평균단위매매가격</v>
      </c>
      <c r="I712" s="1" t="s">
        <v>871</v>
      </c>
      <c r="J712" s="13">
        <v>1679.6056894484234</v>
      </c>
      <c r="K712" s="13">
        <v>1679.6056894484234</v>
      </c>
      <c r="L712" s="13">
        <v>1692.1729715781416</v>
      </c>
      <c r="M712" s="13">
        <v>1694.3083185296648</v>
      </c>
      <c r="N712" s="13">
        <v>1704.1936663470208</v>
      </c>
      <c r="O712" s="13">
        <v>1706.1872293235738</v>
      </c>
      <c r="P712" s="13">
        <v>1701.3999107781626</v>
      </c>
      <c r="Q712" s="14">
        <v>1700.7462629460967</v>
      </c>
      <c r="R712" s="14">
        <v>1695.7425844069132</v>
      </c>
      <c r="S712" s="14">
        <v>1696.2648284350153</v>
      </c>
      <c r="T712" s="14">
        <v>1692.5793921887641</v>
      </c>
      <c r="U712" s="14">
        <v>1695.6637580604688</v>
      </c>
      <c r="V712" s="14">
        <v>1698.2211725547445</v>
      </c>
      <c r="W712" s="14">
        <v>1700.7012847454043</v>
      </c>
      <c r="X712" s="14">
        <v>1700.9312907666433</v>
      </c>
      <c r="Y712" s="14">
        <v>1706.1992798902652</v>
      </c>
      <c r="Z712" s="14">
        <v>1711.3935438663186</v>
      </c>
      <c r="AA712" s="14">
        <v>1712.861270517732</v>
      </c>
      <c r="AB712" s="14">
        <v>1711.8662900066547</v>
      </c>
      <c r="AC712" s="14">
        <v>1712.0726558131885</v>
      </c>
    </row>
    <row r="713" spans="1:29" s="14" customFormat="1">
      <c r="A713" s="1" t="s">
        <v>524</v>
      </c>
      <c r="B713" s="1" t="s">
        <v>548</v>
      </c>
      <c r="C713" s="1"/>
      <c r="D713" s="1"/>
      <c r="E713" s="1"/>
      <c r="F713" s="1">
        <v>174</v>
      </c>
      <c r="G713" s="1" t="s">
        <v>837</v>
      </c>
      <c r="H713" s="1" t="str">
        <f t="shared" si="11"/>
        <v>174아파트평균단위매매가격</v>
      </c>
      <c r="I713" s="1" t="s">
        <v>871</v>
      </c>
      <c r="J713" s="13">
        <v>2054.8186574595775</v>
      </c>
      <c r="K713" s="13">
        <v>2064.4203877838249</v>
      </c>
      <c r="L713" s="13">
        <v>2077.7329932294947</v>
      </c>
      <c r="M713" s="13">
        <v>2088.978001552337</v>
      </c>
      <c r="N713" s="13">
        <v>2094.1827146724127</v>
      </c>
      <c r="O713" s="13">
        <v>2095.976166333016</v>
      </c>
      <c r="P713" s="13">
        <v>2097.5381317132301</v>
      </c>
      <c r="Q713" s="14">
        <v>2102.923809933327</v>
      </c>
      <c r="R713" s="14">
        <v>2106.9791577196183</v>
      </c>
      <c r="S713" s="14">
        <v>2112.2325999480499</v>
      </c>
      <c r="T713" s="14">
        <v>2117.9337814093637</v>
      </c>
      <c r="U713" s="14">
        <v>2128.4523262439684</v>
      </c>
      <c r="V713" s="14">
        <v>2142.67291260191</v>
      </c>
      <c r="W713" s="14">
        <v>2147.7469147206461</v>
      </c>
      <c r="X713" s="14">
        <v>2152.9611782503744</v>
      </c>
      <c r="Y713" s="14">
        <v>2175.4218327090862</v>
      </c>
      <c r="Z713" s="14">
        <v>2197.0700066172135</v>
      </c>
      <c r="AA713" s="14">
        <v>2221.6575504494108</v>
      </c>
      <c r="AB713" s="14">
        <v>2256.4389130639706</v>
      </c>
      <c r="AC713" s="14">
        <v>2274.7360452333646</v>
      </c>
    </row>
    <row r="714" spans="1:29" s="14" customFormat="1">
      <c r="A714" s="1" t="s">
        <v>524</v>
      </c>
      <c r="B714" s="1" t="s">
        <v>548</v>
      </c>
      <c r="C714" s="1"/>
      <c r="D714" s="1" t="s">
        <v>559</v>
      </c>
      <c r="E714" s="1"/>
      <c r="F714" s="1">
        <v>175</v>
      </c>
      <c r="G714" s="1" t="s">
        <v>837</v>
      </c>
      <c r="H714" s="1" t="str">
        <f t="shared" si="11"/>
        <v>175아파트평균단위매매가격</v>
      </c>
      <c r="I714" s="1" t="s">
        <v>871</v>
      </c>
      <c r="J714" s="13">
        <v>2151.3731032073106</v>
      </c>
      <c r="K714" s="13">
        <v>2152.7123187393759</v>
      </c>
      <c r="L714" s="13">
        <v>2154.2815785700791</v>
      </c>
      <c r="M714" s="13">
        <v>2163.3640757518269</v>
      </c>
      <c r="N714" s="13">
        <v>2165.2530770636859</v>
      </c>
      <c r="O714" s="13">
        <v>2165.7390044718045</v>
      </c>
      <c r="P714" s="13">
        <v>2166.437080167264</v>
      </c>
      <c r="Q714" s="14">
        <v>2173.8145079514202</v>
      </c>
      <c r="R714" s="14">
        <v>2173.8145079514202</v>
      </c>
      <c r="S714" s="14">
        <v>2176.3726518499002</v>
      </c>
      <c r="T714" s="14">
        <v>2181.9341487144197</v>
      </c>
      <c r="U714" s="14">
        <v>2207.7474960318186</v>
      </c>
      <c r="V714" s="14">
        <v>2221.2695846020019</v>
      </c>
      <c r="W714" s="14">
        <v>2224.7928406097553</v>
      </c>
      <c r="X714" s="14">
        <v>2228.8147141644072</v>
      </c>
      <c r="Y714" s="14">
        <v>2243.3520344821127</v>
      </c>
      <c r="Z714" s="14">
        <v>2250.1355786854697</v>
      </c>
      <c r="AA714" s="14">
        <v>2251.0774739218532</v>
      </c>
      <c r="AB714" s="14">
        <v>2257.2060884066227</v>
      </c>
      <c r="AC714" s="14">
        <v>2267.8802160325176</v>
      </c>
    </row>
    <row r="715" spans="1:29" s="14" customFormat="1">
      <c r="A715" s="1" t="s">
        <v>524</v>
      </c>
      <c r="B715" s="1" t="s">
        <v>548</v>
      </c>
      <c r="C715" s="1"/>
      <c r="D715" s="1" t="s">
        <v>630</v>
      </c>
      <c r="E715" s="1"/>
      <c r="F715" s="1">
        <v>176</v>
      </c>
      <c r="G715" s="1" t="s">
        <v>837</v>
      </c>
      <c r="H715" s="1" t="str">
        <f t="shared" si="11"/>
        <v>176아파트평균단위매매가격</v>
      </c>
      <c r="I715" s="1" t="s">
        <v>871</v>
      </c>
      <c r="J715" s="13">
        <v>1787.1101525506165</v>
      </c>
      <c r="K715" s="13">
        <v>1794.701535931951</v>
      </c>
      <c r="L715" s="13">
        <v>1808.3785075937619</v>
      </c>
      <c r="M715" s="13">
        <v>1816.7581550621562</v>
      </c>
      <c r="N715" s="13">
        <v>1824.8868189226448</v>
      </c>
      <c r="O715" s="13">
        <v>1828.9467362090415</v>
      </c>
      <c r="P715" s="13">
        <v>1837.2532249159656</v>
      </c>
      <c r="Q715" s="14">
        <v>1841.7772276462822</v>
      </c>
      <c r="R715" s="14">
        <v>1843.8201314093405</v>
      </c>
      <c r="S715" s="14">
        <v>1843.717121892696</v>
      </c>
      <c r="T715" s="14">
        <v>1846.2522996121161</v>
      </c>
      <c r="U715" s="14">
        <v>1857.0720734599495</v>
      </c>
      <c r="V715" s="14">
        <v>1861.6497324041979</v>
      </c>
      <c r="W715" s="14">
        <v>1861.6497324041979</v>
      </c>
      <c r="X715" s="14">
        <v>1868.1211562861824</v>
      </c>
      <c r="Y715" s="14">
        <v>1914.6805829574721</v>
      </c>
      <c r="Z715" s="14">
        <v>1934.335473231477</v>
      </c>
      <c r="AA715" s="14">
        <v>1957.9311653856869</v>
      </c>
      <c r="AB715" s="14">
        <v>1971.9471943388323</v>
      </c>
      <c r="AC715" s="14">
        <v>1982.7140821343366</v>
      </c>
    </row>
    <row r="716" spans="1:29" s="14" customFormat="1">
      <c r="A716" s="1" t="s">
        <v>524</v>
      </c>
      <c r="B716" s="1" t="s">
        <v>548</v>
      </c>
      <c r="C716" s="1"/>
      <c r="D716" s="1" t="s">
        <v>636</v>
      </c>
      <c r="E716" s="1"/>
      <c r="F716" s="1">
        <v>177</v>
      </c>
      <c r="G716" s="1" t="s">
        <v>837</v>
      </c>
      <c r="H716" s="1" t="str">
        <f t="shared" si="11"/>
        <v>177아파트평균단위매매가격</v>
      </c>
      <c r="I716" s="1" t="s">
        <v>871</v>
      </c>
      <c r="J716" s="13">
        <v>1853.2356868097443</v>
      </c>
      <c r="K716" s="13">
        <v>1862.7770528536419</v>
      </c>
      <c r="L716" s="13">
        <v>1870.7796722218316</v>
      </c>
      <c r="M716" s="13">
        <v>1878.3320922340774</v>
      </c>
      <c r="N716" s="13">
        <v>1880.2629901468379</v>
      </c>
      <c r="O716" s="13">
        <v>1882.4948781391988</v>
      </c>
      <c r="P716" s="13">
        <v>1882.4141809151831</v>
      </c>
      <c r="Q716" s="14">
        <v>1886.5209234092442</v>
      </c>
      <c r="R716" s="14">
        <v>1886.5209234092442</v>
      </c>
      <c r="S716" s="14">
        <v>1893.8261002241009</v>
      </c>
      <c r="T716" s="14">
        <v>1903.8051580095141</v>
      </c>
      <c r="U716" s="14">
        <v>1928.8068116546085</v>
      </c>
      <c r="V716" s="14">
        <v>1945.7141127363582</v>
      </c>
      <c r="W716" s="14">
        <v>1949.3468684626998</v>
      </c>
      <c r="X716" s="14">
        <v>1951.8882452726873</v>
      </c>
      <c r="Y716" s="14">
        <v>1963.2349524253</v>
      </c>
      <c r="Z716" s="14">
        <v>1975.4482621849702</v>
      </c>
      <c r="AA716" s="14">
        <v>1986.2470474602005</v>
      </c>
      <c r="AB716" s="14">
        <v>1992.7373540043798</v>
      </c>
      <c r="AC716" s="14">
        <v>1995.6267261188345</v>
      </c>
    </row>
    <row r="717" spans="1:29" s="14" customFormat="1">
      <c r="A717" s="1" t="s">
        <v>524</v>
      </c>
      <c r="B717" s="1" t="s">
        <v>548</v>
      </c>
      <c r="C717" s="1"/>
      <c r="D717" s="1" t="s">
        <v>631</v>
      </c>
      <c r="E717" s="1"/>
      <c r="F717" s="1">
        <v>178</v>
      </c>
      <c r="G717" s="1" t="s">
        <v>837</v>
      </c>
      <c r="H717" s="1" t="str">
        <f t="shared" si="11"/>
        <v>178아파트평균단위매매가격</v>
      </c>
      <c r="I717" s="1" t="s">
        <v>871</v>
      </c>
      <c r="J717" s="13">
        <v>1745.7100020566393</v>
      </c>
      <c r="K717" s="13">
        <v>1752.561927251207</v>
      </c>
      <c r="L717" s="13">
        <v>1757.9144143169474</v>
      </c>
      <c r="M717" s="13">
        <v>1761.7664598661115</v>
      </c>
      <c r="N717" s="13">
        <v>1766.6923157685135</v>
      </c>
      <c r="O717" s="13">
        <v>1771.4873667135971</v>
      </c>
      <c r="P717" s="13">
        <v>1773.1384565632766</v>
      </c>
      <c r="Q717" s="14">
        <v>1780.9802659752966</v>
      </c>
      <c r="R717" s="14">
        <v>1784.9854873779836</v>
      </c>
      <c r="S717" s="14">
        <v>1795.3172300442784</v>
      </c>
      <c r="T717" s="14">
        <v>1806.3971244305746</v>
      </c>
      <c r="U717" s="14">
        <v>1826.6661956903331</v>
      </c>
      <c r="V717" s="14">
        <v>1858.891425105707</v>
      </c>
      <c r="W717" s="14">
        <v>1862.0775378067806</v>
      </c>
      <c r="X717" s="14">
        <v>1865.9817305215172</v>
      </c>
      <c r="Y717" s="14">
        <v>1879.2842945133193</v>
      </c>
      <c r="Z717" s="14">
        <v>1904.3185602415531</v>
      </c>
      <c r="AA717" s="14">
        <v>1917.730156908864</v>
      </c>
      <c r="AB717" s="14">
        <v>1939.2289782789931</v>
      </c>
      <c r="AC717" s="14">
        <v>1953.1525104396865</v>
      </c>
    </row>
    <row r="718" spans="1:29" s="14" customFormat="1">
      <c r="A718" s="1" t="s">
        <v>524</v>
      </c>
      <c r="B718" s="1" t="s">
        <v>548</v>
      </c>
      <c r="C718" s="1"/>
      <c r="D718" s="1" t="s">
        <v>645</v>
      </c>
      <c r="E718" s="1"/>
      <c r="F718" s="1">
        <v>179</v>
      </c>
      <c r="G718" s="1" t="s">
        <v>837</v>
      </c>
      <c r="H718" s="1" t="str">
        <f t="shared" si="11"/>
        <v>179아파트평균단위매매가격</v>
      </c>
      <c r="I718" s="1" t="s">
        <v>871</v>
      </c>
      <c r="J718" s="13">
        <v>2058.775260100947</v>
      </c>
      <c r="K718" s="13">
        <v>2073.4490966896337</v>
      </c>
      <c r="L718" s="13">
        <v>2090.2626846104436</v>
      </c>
      <c r="M718" s="13">
        <v>2093.2095803841612</v>
      </c>
      <c r="N718" s="13">
        <v>2098.5874049493091</v>
      </c>
      <c r="O718" s="13">
        <v>2101.7460764872967</v>
      </c>
      <c r="P718" s="13">
        <v>2102.9934723434494</v>
      </c>
      <c r="Q718" s="14">
        <v>2105.5281650255665</v>
      </c>
      <c r="R718" s="14">
        <v>2113.046753424353</v>
      </c>
      <c r="S718" s="14">
        <v>2119.1555084459083</v>
      </c>
      <c r="T718" s="14">
        <v>2125.1888656353931</v>
      </c>
      <c r="U718" s="14">
        <v>2138.5381355917375</v>
      </c>
      <c r="V718" s="14">
        <v>2154.4543164290099</v>
      </c>
      <c r="W718" s="14">
        <v>2163.6494982708505</v>
      </c>
      <c r="X718" s="14">
        <v>2174.5209782867073</v>
      </c>
      <c r="Y718" s="14">
        <v>2200.0355155343718</v>
      </c>
      <c r="Z718" s="14">
        <v>2226.9278920657839</v>
      </c>
      <c r="AA718" s="14">
        <v>2255.9456634588551</v>
      </c>
      <c r="AB718" s="14">
        <v>2318.0129794885615</v>
      </c>
      <c r="AC718" s="14">
        <v>2352.4546329478849</v>
      </c>
    </row>
    <row r="719" spans="1:29" s="14" customFormat="1">
      <c r="A719" s="1" t="s">
        <v>524</v>
      </c>
      <c r="B719" s="1" t="s">
        <v>548</v>
      </c>
      <c r="C719" s="1"/>
      <c r="D719" s="1" t="s">
        <v>651</v>
      </c>
      <c r="E719" s="1"/>
      <c r="F719" s="1">
        <v>180</v>
      </c>
      <c r="G719" s="1" t="s">
        <v>837</v>
      </c>
      <c r="H719" s="1" t="str">
        <f t="shared" ref="H719:H784" si="12">F719&amp;G719&amp;I719</f>
        <v>180아파트평균단위매매가격</v>
      </c>
      <c r="I719" s="1" t="s">
        <v>871</v>
      </c>
      <c r="J719" s="13">
        <v>2388.9888313869669</v>
      </c>
      <c r="K719" s="13">
        <v>2391.679593643139</v>
      </c>
      <c r="L719" s="13">
        <v>2401.340183376084</v>
      </c>
      <c r="M719" s="13">
        <v>2404.7749675489113</v>
      </c>
      <c r="N719" s="13">
        <v>2402.2651988263656</v>
      </c>
      <c r="O719" s="13">
        <v>2403.3267912415895</v>
      </c>
      <c r="P719" s="13">
        <v>2398.3416784189403</v>
      </c>
      <c r="Q719" s="14">
        <v>2400.0573080683957</v>
      </c>
      <c r="R719" s="14">
        <v>2400.2498404354133</v>
      </c>
      <c r="S719" s="14">
        <v>2400.876212229005</v>
      </c>
      <c r="T719" s="14">
        <v>2402.4573045575016</v>
      </c>
      <c r="U719" s="14">
        <v>2408.8457460365839</v>
      </c>
      <c r="V719" s="14">
        <v>2419.397692305462</v>
      </c>
      <c r="W719" s="14">
        <v>2420.1046319605489</v>
      </c>
      <c r="X719" s="14">
        <v>2422.7965945635706</v>
      </c>
      <c r="Y719" s="14">
        <v>2445.8834067014886</v>
      </c>
      <c r="Z719" s="14">
        <v>2464.7317897173652</v>
      </c>
      <c r="AA719" s="14">
        <v>2489.6110972771821</v>
      </c>
      <c r="AB719" s="14">
        <v>2510.1822615969963</v>
      </c>
      <c r="AC719" s="14">
        <v>2525.4213194993208</v>
      </c>
    </row>
    <row r="720" spans="1:29" s="14" customFormat="1">
      <c r="A720" s="1" t="s">
        <v>524</v>
      </c>
      <c r="B720" s="1" t="s">
        <v>548</v>
      </c>
      <c r="C720" s="1"/>
      <c r="D720" s="1" t="s">
        <v>652</v>
      </c>
      <c r="E720" s="1"/>
      <c r="F720" s="1">
        <v>181</v>
      </c>
      <c r="G720" s="1" t="s">
        <v>837</v>
      </c>
      <c r="H720" s="1" t="str">
        <f t="shared" si="12"/>
        <v>181아파트평균단위매매가격</v>
      </c>
      <c r="I720" s="1" t="s">
        <v>871</v>
      </c>
      <c r="J720" s="13">
        <v>2054.552083055903</v>
      </c>
      <c r="K720" s="13">
        <v>2065.7545375218974</v>
      </c>
      <c r="L720" s="13">
        <v>2080.2164813864979</v>
      </c>
      <c r="M720" s="13">
        <v>2103.6675950994386</v>
      </c>
      <c r="N720" s="13">
        <v>2110.1233846007208</v>
      </c>
      <c r="O720" s="13">
        <v>2110.1272181192949</v>
      </c>
      <c r="P720" s="13">
        <v>2114.3047490218974</v>
      </c>
      <c r="Q720" s="14">
        <v>2122.7838910828405</v>
      </c>
      <c r="R720" s="14">
        <v>2126.3956489151992</v>
      </c>
      <c r="S720" s="14">
        <v>2135.4838856877673</v>
      </c>
      <c r="T720" s="14">
        <v>2142.6623299160087</v>
      </c>
      <c r="U720" s="14">
        <v>2161.9334129208883</v>
      </c>
      <c r="V720" s="14">
        <v>2180.7474726042219</v>
      </c>
      <c r="W720" s="14">
        <v>2187.0725055765834</v>
      </c>
      <c r="X720" s="14">
        <v>2189.4335282601737</v>
      </c>
      <c r="Y720" s="14">
        <v>2202.2959678770044</v>
      </c>
      <c r="Z720" s="14">
        <v>2227.0502559591337</v>
      </c>
      <c r="AA720" s="14">
        <v>2256.7738224103191</v>
      </c>
      <c r="AB720" s="14">
        <v>2303.9950192844244</v>
      </c>
      <c r="AC720" s="14">
        <v>2322.3434291831418</v>
      </c>
    </row>
    <row r="721" spans="1:29" s="14" customFormat="1">
      <c r="A721" s="1" t="s">
        <v>524</v>
      </c>
      <c r="B721" s="1" t="s">
        <v>548</v>
      </c>
      <c r="C721" s="1"/>
      <c r="D721" s="1" t="s">
        <v>653</v>
      </c>
      <c r="E721" s="1"/>
      <c r="F721" s="1">
        <v>182</v>
      </c>
      <c r="G721" s="1" t="s">
        <v>837</v>
      </c>
      <c r="H721" s="1" t="str">
        <f t="shared" si="12"/>
        <v>182아파트평균단위매매가격</v>
      </c>
      <c r="I721" s="1" t="s">
        <v>871</v>
      </c>
      <c r="J721" s="13">
        <v>1677.3833080872012</v>
      </c>
      <c r="K721" s="13">
        <v>1692.9024670180133</v>
      </c>
      <c r="L721" s="13">
        <v>1711.214012386032</v>
      </c>
      <c r="M721" s="13">
        <v>1729.3413178648204</v>
      </c>
      <c r="N721" s="13">
        <v>1749.4986883038232</v>
      </c>
      <c r="O721" s="13">
        <v>1752.2967634692336</v>
      </c>
      <c r="P721" s="13">
        <v>1754.6522146908496</v>
      </c>
      <c r="Q721" s="14">
        <v>1766.4456328200206</v>
      </c>
      <c r="R721" s="14">
        <v>1779.690308698636</v>
      </c>
      <c r="S721" s="14">
        <v>1786.1602071800914</v>
      </c>
      <c r="T721" s="14">
        <v>1797.1056822594235</v>
      </c>
      <c r="U721" s="14">
        <v>1812.0864592155142</v>
      </c>
      <c r="V721" s="14">
        <v>1820.3570059489718</v>
      </c>
      <c r="W721" s="14">
        <v>1831.0159808963087</v>
      </c>
      <c r="X721" s="14">
        <v>1839.3203500488312</v>
      </c>
      <c r="Y721" s="14">
        <v>1864.723734497072</v>
      </c>
      <c r="Z721" s="14">
        <v>1879.2389429134021</v>
      </c>
      <c r="AA721" s="14">
        <v>1891.8192241031561</v>
      </c>
      <c r="AB721" s="14">
        <v>1905.3488025683262</v>
      </c>
      <c r="AC721" s="14">
        <v>1912.3630762344276</v>
      </c>
    </row>
    <row r="722" spans="1:29" s="14" customFormat="1">
      <c r="A722" s="1" t="s">
        <v>524</v>
      </c>
      <c r="B722" s="1" t="s">
        <v>549</v>
      </c>
      <c r="C722" s="1"/>
      <c r="D722" s="1"/>
      <c r="E722" s="1"/>
      <c r="F722" s="1">
        <v>183</v>
      </c>
      <c r="G722" s="1" t="s">
        <v>837</v>
      </c>
      <c r="H722" s="1" t="str">
        <f t="shared" si="12"/>
        <v>183아파트평균단위매매가격</v>
      </c>
      <c r="I722" s="1" t="s">
        <v>871</v>
      </c>
      <c r="J722" s="13">
        <v>2464.0616138375117</v>
      </c>
      <c r="K722" s="13">
        <v>2486.5915116365991</v>
      </c>
      <c r="L722" s="13">
        <v>2504.8185546344384</v>
      </c>
      <c r="M722" s="13">
        <v>2524.6113965666882</v>
      </c>
      <c r="N722" s="13">
        <v>2542.8993602201631</v>
      </c>
      <c r="O722" s="13">
        <v>2556.0203905627191</v>
      </c>
      <c r="P722" s="13">
        <v>2540.8742144447256</v>
      </c>
      <c r="Q722" s="14">
        <v>2534.1565034411915</v>
      </c>
      <c r="R722" s="14">
        <v>2529.9001588115475</v>
      </c>
      <c r="S722" s="14">
        <v>2527.1593730793343</v>
      </c>
      <c r="T722" s="14">
        <v>2535.5227276943688</v>
      </c>
      <c r="U722" s="14">
        <v>2528.2944115254713</v>
      </c>
      <c r="V722" s="14">
        <v>2524.9411144849714</v>
      </c>
      <c r="W722" s="14">
        <v>2520.7024497490729</v>
      </c>
      <c r="X722" s="14">
        <v>2516.2497525017275</v>
      </c>
      <c r="Y722" s="14">
        <v>2517.5289741285055</v>
      </c>
      <c r="Z722" s="14">
        <v>2517.895703114395</v>
      </c>
      <c r="AA722" s="14">
        <v>2520.8000259825071</v>
      </c>
      <c r="AB722" s="14">
        <v>2523.1156481014505</v>
      </c>
      <c r="AC722" s="14">
        <v>2519.5925127857131</v>
      </c>
    </row>
    <row r="723" spans="1:29" s="14" customFormat="1">
      <c r="A723" s="1" t="s">
        <v>524</v>
      </c>
      <c r="B723" s="1" t="s">
        <v>549</v>
      </c>
      <c r="C723" s="1"/>
      <c r="D723" s="1" t="s">
        <v>559</v>
      </c>
      <c r="E723" s="1"/>
      <c r="F723" s="1">
        <v>184</v>
      </c>
      <c r="G723" s="1" t="s">
        <v>837</v>
      </c>
      <c r="H723" s="1" t="str">
        <f t="shared" si="12"/>
        <v>184아파트평균단위매매가격</v>
      </c>
      <c r="I723" s="1" t="s">
        <v>871</v>
      </c>
      <c r="J723" s="13">
        <v>2620.7124535525227</v>
      </c>
      <c r="K723" s="13">
        <v>2629.664361183698</v>
      </c>
      <c r="L723" s="13">
        <v>2635.0448230299839</v>
      </c>
      <c r="M723" s="13">
        <v>2645.25531305813</v>
      </c>
      <c r="N723" s="13">
        <v>2657.1051840590999</v>
      </c>
      <c r="O723" s="13">
        <v>2675.0715285121819</v>
      </c>
      <c r="P723" s="13">
        <v>2679.4567002133708</v>
      </c>
      <c r="Q723" s="14">
        <v>2669.8967398069467</v>
      </c>
      <c r="R723" s="14">
        <v>2671.0931685091227</v>
      </c>
      <c r="S723" s="14">
        <v>2671.0563606934425</v>
      </c>
      <c r="T723" s="14">
        <v>2662.2970021320793</v>
      </c>
      <c r="U723" s="14">
        <v>2650.487741921545</v>
      </c>
      <c r="V723" s="14">
        <v>2644.6167139454151</v>
      </c>
      <c r="W723" s="14">
        <v>2644.2369958075146</v>
      </c>
      <c r="X723" s="14">
        <v>2641.0744952275954</v>
      </c>
      <c r="Y723" s="14">
        <v>2649.4359126887066</v>
      </c>
      <c r="Z723" s="14">
        <v>2657.7898243197501</v>
      </c>
      <c r="AA723" s="14">
        <v>2674.7048956950539</v>
      </c>
      <c r="AB723" s="14">
        <v>2688.5434874303583</v>
      </c>
      <c r="AC723" s="14">
        <v>2687.4460093285475</v>
      </c>
    </row>
    <row r="724" spans="1:29" s="14" customFormat="1">
      <c r="A724" s="1" t="s">
        <v>524</v>
      </c>
      <c r="B724" s="1" t="s">
        <v>549</v>
      </c>
      <c r="C724" s="1"/>
      <c r="D724" s="1" t="s">
        <v>631</v>
      </c>
      <c r="E724" s="1"/>
      <c r="F724" s="1">
        <v>185</v>
      </c>
      <c r="G724" s="1" t="s">
        <v>837</v>
      </c>
      <c r="H724" s="1" t="str">
        <f t="shared" si="12"/>
        <v>185아파트평균단위매매가격</v>
      </c>
      <c r="I724" s="1" t="s">
        <v>871</v>
      </c>
      <c r="J724" s="13">
        <v>2808.5182717834191</v>
      </c>
      <c r="K724" s="13">
        <v>2814.527631037151</v>
      </c>
      <c r="L724" s="13">
        <v>2824.6564269064083</v>
      </c>
      <c r="M724" s="13">
        <v>2843.1572795437514</v>
      </c>
      <c r="N724" s="13">
        <v>2861.3924502109671</v>
      </c>
      <c r="O724" s="13">
        <v>2857.6916301136635</v>
      </c>
      <c r="P724" s="13">
        <v>2821.3266090082893</v>
      </c>
      <c r="Q724" s="14">
        <v>2812.4826911752916</v>
      </c>
      <c r="R724" s="14">
        <v>2799.2497390104177</v>
      </c>
      <c r="S724" s="14">
        <v>2787.7579299083754</v>
      </c>
      <c r="T724" s="14">
        <v>2800.1702846916392</v>
      </c>
      <c r="U724" s="14">
        <v>2789.2429327794684</v>
      </c>
      <c r="V724" s="14">
        <v>2783.4894220123165</v>
      </c>
      <c r="W724" s="14">
        <v>2777.3486828230402</v>
      </c>
      <c r="X724" s="14">
        <v>2769.986173305997</v>
      </c>
      <c r="Y724" s="14">
        <v>2771.765954361842</v>
      </c>
      <c r="Z724" s="14">
        <v>2771.5685523514167</v>
      </c>
      <c r="AA724" s="14">
        <v>2772.9440671309194</v>
      </c>
      <c r="AB724" s="14">
        <v>2773.6633179522141</v>
      </c>
      <c r="AC724" s="14">
        <v>2769.8875396235821</v>
      </c>
    </row>
    <row r="725" spans="1:29" s="14" customFormat="1">
      <c r="A725" s="1" t="s">
        <v>524</v>
      </c>
      <c r="B725" s="1" t="s">
        <v>549</v>
      </c>
      <c r="C725" s="1"/>
      <c r="D725" s="1" t="s">
        <v>630</v>
      </c>
      <c r="E725" s="1"/>
      <c r="F725" s="1">
        <v>186</v>
      </c>
      <c r="G725" s="1" t="s">
        <v>837</v>
      </c>
      <c r="H725" s="1" t="str">
        <f t="shared" si="12"/>
        <v>186아파트평균단위매매가격</v>
      </c>
      <c r="I725" s="1" t="s">
        <v>871</v>
      </c>
      <c r="J725" s="13">
        <v>2235.6879486021235</v>
      </c>
      <c r="K725" s="13">
        <v>2317.1963244610588</v>
      </c>
      <c r="L725" s="13">
        <v>2371.3359823368742</v>
      </c>
      <c r="M725" s="13">
        <v>2432.1574972107123</v>
      </c>
      <c r="N725" s="13">
        <v>2480.2168712818011</v>
      </c>
      <c r="O725" s="13">
        <v>2542.9457908381041</v>
      </c>
      <c r="P725" s="13">
        <v>2501.1409626546738</v>
      </c>
      <c r="Q725" s="14">
        <v>2482.6046330142422</v>
      </c>
      <c r="R725" s="14">
        <v>2478.4118394017382</v>
      </c>
      <c r="S725" s="14">
        <v>2473.2478283129149</v>
      </c>
      <c r="T725" s="14">
        <v>2478.684213546805</v>
      </c>
      <c r="U725" s="14">
        <v>2460.4336485253839</v>
      </c>
      <c r="V725" s="14">
        <v>2447.8710923876556</v>
      </c>
      <c r="W725" s="14">
        <v>2444.4178750975875</v>
      </c>
      <c r="X725" s="14">
        <v>2440.5690242439437</v>
      </c>
      <c r="Y725" s="14">
        <v>2431.8515032394603</v>
      </c>
      <c r="Z725" s="14">
        <v>2423.0270851615314</v>
      </c>
      <c r="AA725" s="14">
        <v>2418.7970926329604</v>
      </c>
      <c r="AB725" s="14">
        <v>2415.3065290627878</v>
      </c>
      <c r="AC725" s="14">
        <v>2408.8451564825486</v>
      </c>
    </row>
    <row r="726" spans="1:29" s="14" customFormat="1">
      <c r="A726" s="1" t="s">
        <v>524</v>
      </c>
      <c r="B726" s="1" t="s">
        <v>549</v>
      </c>
      <c r="C726" s="1"/>
      <c r="D726" s="1" t="s">
        <v>645</v>
      </c>
      <c r="E726" s="1"/>
      <c r="F726" s="1">
        <v>187</v>
      </c>
      <c r="G726" s="1" t="s">
        <v>837</v>
      </c>
      <c r="H726" s="1" t="str">
        <f t="shared" si="12"/>
        <v>187아파트평균단위매매가격</v>
      </c>
      <c r="I726" s="1" t="s">
        <v>871</v>
      </c>
      <c r="J726" s="13">
        <v>2329.5202044332159</v>
      </c>
      <c r="K726" s="13">
        <v>2364.8281169320126</v>
      </c>
      <c r="L726" s="13">
        <v>2393.6273804994962</v>
      </c>
      <c r="M726" s="13">
        <v>2399.656589493753</v>
      </c>
      <c r="N726" s="13">
        <v>2412.3863847546259</v>
      </c>
      <c r="O726" s="13">
        <v>2415.7164052230023</v>
      </c>
      <c r="P726" s="13">
        <v>2413.2478954895578</v>
      </c>
      <c r="Q726" s="14">
        <v>2411.0788047360284</v>
      </c>
      <c r="R726" s="14">
        <v>2410.8407107213939</v>
      </c>
      <c r="S726" s="14">
        <v>2419.0834386340339</v>
      </c>
      <c r="T726" s="14">
        <v>2439.8227022280198</v>
      </c>
      <c r="U726" s="14">
        <v>2447.7322257718874</v>
      </c>
      <c r="V726" s="14">
        <v>2455.3766387543428</v>
      </c>
      <c r="W726" s="14">
        <v>2452.5916953639967</v>
      </c>
      <c r="X726" s="14">
        <v>2449.1335047984644</v>
      </c>
      <c r="Y726" s="14">
        <v>2449.9239634880764</v>
      </c>
      <c r="Z726" s="14">
        <v>2451.5011446601488</v>
      </c>
      <c r="AA726" s="14">
        <v>2450.3768164240887</v>
      </c>
      <c r="AB726" s="14">
        <v>2447.915610935002</v>
      </c>
      <c r="AC726" s="14">
        <v>2443.2952448807405</v>
      </c>
    </row>
    <row r="727" spans="1:29" s="14" customFormat="1">
      <c r="A727" s="1" t="s">
        <v>524</v>
      </c>
      <c r="B727" s="1" t="s">
        <v>549</v>
      </c>
      <c r="C727" s="1"/>
      <c r="D727" s="1" t="s">
        <v>654</v>
      </c>
      <c r="E727" s="1"/>
      <c r="F727" s="1">
        <v>188</v>
      </c>
      <c r="G727" s="1" t="s">
        <v>837</v>
      </c>
      <c r="H727" s="1" t="str">
        <f t="shared" si="12"/>
        <v>188아파트평균단위매매가격</v>
      </c>
      <c r="I727" s="1" t="s">
        <v>871</v>
      </c>
      <c r="J727" s="13">
        <v>2000.1562477876948</v>
      </c>
      <c r="K727" s="13">
        <v>2004.301876172593</v>
      </c>
      <c r="L727" s="13">
        <v>2009.1262391972268</v>
      </c>
      <c r="M727" s="13">
        <v>2019.2247293971466</v>
      </c>
      <c r="N727" s="13">
        <v>2024.0596616126306</v>
      </c>
      <c r="O727" s="13">
        <v>2032.3387320662996</v>
      </c>
      <c r="P727" s="13">
        <v>2048.9168867100866</v>
      </c>
      <c r="Q727" s="14">
        <v>2054.1746799754287</v>
      </c>
      <c r="R727" s="14">
        <v>2057.7515261402687</v>
      </c>
      <c r="S727" s="14">
        <v>2060.2288825243454</v>
      </c>
      <c r="T727" s="14">
        <v>2067.0190046200446</v>
      </c>
      <c r="U727" s="14">
        <v>2066.3356505085212</v>
      </c>
      <c r="V727" s="14">
        <v>2066.6709267790811</v>
      </c>
      <c r="W727" s="14">
        <v>2060.2688997748555</v>
      </c>
      <c r="X727" s="14">
        <v>2058.5640956778366</v>
      </c>
      <c r="Y727" s="14">
        <v>2061.8495602128619</v>
      </c>
      <c r="Z727" s="14">
        <v>2062.9180323859423</v>
      </c>
      <c r="AA727" s="14">
        <v>2066.4093732854167</v>
      </c>
      <c r="AB727" s="14">
        <v>2071.3154779983688</v>
      </c>
      <c r="AC727" s="14">
        <v>2069.8133072369255</v>
      </c>
    </row>
    <row r="728" spans="1:29" s="14" customFormat="1">
      <c r="A728" s="1" t="s">
        <v>655</v>
      </c>
      <c r="B728" s="1"/>
      <c r="C728" s="1"/>
      <c r="D728" s="1"/>
      <c r="E728" s="1"/>
      <c r="F728" s="1">
        <v>189</v>
      </c>
      <c r="G728" s="1" t="s">
        <v>837</v>
      </c>
      <c r="H728" s="1" t="str">
        <f t="shared" si="12"/>
        <v>189아파트평균단위매매가격</v>
      </c>
      <c r="I728" s="1" t="s">
        <v>871</v>
      </c>
      <c r="J728" s="13">
        <v>2399.9785754518448</v>
      </c>
      <c r="K728" s="13">
        <v>2398.6063912321133</v>
      </c>
      <c r="L728" s="13">
        <v>2400.5729786822039</v>
      </c>
      <c r="M728" s="13">
        <v>2400.5607310124919</v>
      </c>
      <c r="N728" s="13">
        <v>2398.7058187318303</v>
      </c>
      <c r="O728" s="13">
        <v>2392.2142705269507</v>
      </c>
      <c r="P728" s="13">
        <v>2382.8786068979325</v>
      </c>
      <c r="Q728" s="14">
        <v>2372.9116933994546</v>
      </c>
      <c r="R728" s="14">
        <v>2367.6335547922949</v>
      </c>
      <c r="S728" s="14">
        <v>2364.1979954565159</v>
      </c>
      <c r="T728" s="14">
        <v>2363.1411526433781</v>
      </c>
      <c r="U728" s="14">
        <v>2362.7394935058578</v>
      </c>
      <c r="V728" s="14">
        <v>2358.7114320526175</v>
      </c>
      <c r="W728" s="14">
        <v>2354.4165329299417</v>
      </c>
      <c r="X728" s="14">
        <v>2352.3417959280141</v>
      </c>
      <c r="Y728" s="14">
        <v>2359.095889198642</v>
      </c>
      <c r="Z728" s="14">
        <v>2364.7949234765583</v>
      </c>
      <c r="AA728" s="14">
        <v>2369.4466991872987</v>
      </c>
      <c r="AB728" s="14">
        <v>2373.6072130170251</v>
      </c>
      <c r="AC728" s="14">
        <v>2374.3407930288031</v>
      </c>
    </row>
    <row r="729" spans="1:29" s="14" customFormat="1">
      <c r="A729" s="1" t="s">
        <v>524</v>
      </c>
      <c r="B729" s="1" t="s">
        <v>1383</v>
      </c>
      <c r="C729" s="1"/>
      <c r="D729" s="1"/>
      <c r="E729" s="1"/>
      <c r="F729" s="1">
        <v>190</v>
      </c>
      <c r="G729" s="1" t="s">
        <v>837</v>
      </c>
      <c r="H729" s="1" t="str">
        <f t="shared" si="12"/>
        <v>190아파트평균단위매매가격</v>
      </c>
      <c r="I729" s="1" t="s">
        <v>871</v>
      </c>
      <c r="J729" s="13"/>
      <c r="K729" s="13"/>
      <c r="L729" s="13"/>
      <c r="M729" s="13"/>
      <c r="N729" s="13"/>
      <c r="O729" s="13"/>
      <c r="P729" s="13"/>
      <c r="U729" s="14">
        <v>1882.6577699633381</v>
      </c>
      <c r="V729" s="14">
        <v>1905.7572461917771</v>
      </c>
      <c r="W729" s="14">
        <v>1928.7547428442961</v>
      </c>
      <c r="X729" s="14">
        <v>1954.8044404838367</v>
      </c>
      <c r="Y729" s="14">
        <v>1970.2155186050743</v>
      </c>
      <c r="Z729" s="14">
        <v>1988.6069038828616</v>
      </c>
      <c r="AA729" s="14">
        <v>1994.9725810848227</v>
      </c>
      <c r="AB729" s="14">
        <v>1990.8832515385068</v>
      </c>
      <c r="AC729" s="14">
        <v>1983.5189211443358</v>
      </c>
    </row>
    <row r="730" spans="1:29" s="14" customFormat="1">
      <c r="A730" s="1" t="s">
        <v>853</v>
      </c>
      <c r="B730" s="1"/>
      <c r="C730" s="1"/>
      <c r="D730" s="1"/>
      <c r="E730" s="1"/>
      <c r="F730" s="1">
        <v>191</v>
      </c>
      <c r="G730" s="1" t="s">
        <v>837</v>
      </c>
      <c r="H730" s="1" t="str">
        <f t="shared" si="12"/>
        <v>191아파트평균단위매매가격</v>
      </c>
      <c r="I730" s="1" t="s">
        <v>871</v>
      </c>
      <c r="J730" s="1">
        <v>1827.134430770712</v>
      </c>
      <c r="K730" s="13">
        <v>1831.0661102037018</v>
      </c>
      <c r="L730" s="13">
        <v>1837.7677129902672</v>
      </c>
      <c r="M730" s="13">
        <v>1842.6924613188182</v>
      </c>
      <c r="N730" s="13">
        <v>1844.1498266917904</v>
      </c>
      <c r="O730" s="13">
        <v>1842.9127191223747</v>
      </c>
      <c r="P730" s="13">
        <v>1839.9896905433598</v>
      </c>
      <c r="Q730" s="13">
        <v>1839.6886533608961</v>
      </c>
      <c r="R730" s="14">
        <v>1839.5675047999566</v>
      </c>
      <c r="S730" s="14">
        <v>1840.5227984857015</v>
      </c>
      <c r="T730" s="14">
        <v>1840.1929053672029</v>
      </c>
      <c r="U730" s="14">
        <v>1836.439402121561</v>
      </c>
      <c r="V730" s="14">
        <v>1834.7837601396432</v>
      </c>
      <c r="W730" s="14">
        <v>1834.1229846432018</v>
      </c>
      <c r="X730" s="14">
        <v>1834.9700118837118</v>
      </c>
      <c r="Y730" s="14">
        <v>1839.1473055424544</v>
      </c>
      <c r="Z730" s="14">
        <v>1843.6852399943407</v>
      </c>
      <c r="AA730" s="14">
        <v>1845.6890794182912</v>
      </c>
      <c r="AB730" s="14">
        <v>1848.197361892303</v>
      </c>
      <c r="AC730" s="14">
        <v>1848.4858016833628</v>
      </c>
    </row>
    <row r="731" spans="1:29" s="14" customFormat="1">
      <c r="A731" s="1" t="s">
        <v>524</v>
      </c>
      <c r="B731" s="1" t="s">
        <v>550</v>
      </c>
      <c r="C731" s="1"/>
      <c r="D731" s="1"/>
      <c r="E731" s="1"/>
      <c r="F731" s="1">
        <v>192</v>
      </c>
      <c r="G731" s="1" t="s">
        <v>837</v>
      </c>
      <c r="H731" s="1" t="str">
        <f t="shared" si="12"/>
        <v>192아파트평균단위매매가격</v>
      </c>
      <c r="I731" s="1" t="s">
        <v>871</v>
      </c>
      <c r="J731" s="13">
        <v>1574.7158407062136</v>
      </c>
      <c r="K731" s="13">
        <v>1583.4653060850912</v>
      </c>
      <c r="L731" s="13">
        <v>1589.7195826602444</v>
      </c>
      <c r="M731" s="13">
        <v>1593.6553407675312</v>
      </c>
      <c r="N731" s="13">
        <v>1592.8071864040628</v>
      </c>
      <c r="O731" s="13">
        <v>1593.3806175952564</v>
      </c>
      <c r="P731" s="13">
        <v>1591.4200211353777</v>
      </c>
      <c r="Q731" s="14">
        <v>1588.8830009087926</v>
      </c>
      <c r="R731" s="14">
        <v>1587.8387048333382</v>
      </c>
      <c r="S731" s="14">
        <v>1586.8674689044772</v>
      </c>
      <c r="T731" s="14">
        <v>1586.017916263045</v>
      </c>
      <c r="U731" s="14">
        <v>1586.1047869020758</v>
      </c>
      <c r="V731" s="14">
        <v>1584.3352288948065</v>
      </c>
      <c r="W731" s="14">
        <v>1579.8018188883254</v>
      </c>
      <c r="X731" s="14">
        <v>1574.5691688832292</v>
      </c>
      <c r="Y731" s="14">
        <v>1573.7049531101875</v>
      </c>
      <c r="Z731" s="14">
        <v>1575.6626650792414</v>
      </c>
      <c r="AA731" s="14">
        <v>1570.6063095586146</v>
      </c>
      <c r="AB731" s="14">
        <v>1567.3661707904062</v>
      </c>
      <c r="AC731" s="14">
        <v>1566.1207838580356</v>
      </c>
    </row>
    <row r="732" spans="1:29" s="14" customFormat="1">
      <c r="A732" s="1" t="s">
        <v>524</v>
      </c>
      <c r="B732" s="1" t="s">
        <v>550</v>
      </c>
      <c r="C732" s="1"/>
      <c r="D732" s="1" t="s">
        <v>656</v>
      </c>
      <c r="E732" s="1"/>
      <c r="F732" s="1">
        <v>193</v>
      </c>
      <c r="G732" s="1" t="s">
        <v>837</v>
      </c>
      <c r="H732" s="1" t="str">
        <f t="shared" si="12"/>
        <v>193아파트평균단위매매가격</v>
      </c>
      <c r="I732" s="1" t="s">
        <v>871</v>
      </c>
      <c r="J732" s="13">
        <v>1997.9827463241759</v>
      </c>
      <c r="K732" s="13">
        <v>1999.7923518292159</v>
      </c>
      <c r="L732" s="13">
        <v>2007.4966222693738</v>
      </c>
      <c r="M732" s="13">
        <v>1999.5637003558738</v>
      </c>
      <c r="N732" s="13">
        <v>1990.6035840904269</v>
      </c>
      <c r="O732" s="13">
        <v>1992.0545356960533</v>
      </c>
      <c r="P732" s="13">
        <v>1977.1500075449544</v>
      </c>
      <c r="Q732" s="14">
        <v>1973.1756157189573</v>
      </c>
      <c r="R732" s="14">
        <v>1972.3973990348466</v>
      </c>
      <c r="S732" s="14">
        <v>1971.8719548854681</v>
      </c>
      <c r="T732" s="14">
        <v>1967.8634736159452</v>
      </c>
      <c r="U732" s="14">
        <v>1958.2281743153342</v>
      </c>
      <c r="V732" s="14">
        <v>1957.1624691374323</v>
      </c>
      <c r="W732" s="14">
        <v>1948.8921131382626</v>
      </c>
      <c r="X732" s="14">
        <v>1933.0312293328489</v>
      </c>
      <c r="Y732" s="14">
        <v>1922.7685078883778</v>
      </c>
      <c r="Z732" s="14">
        <v>1923.8254489364217</v>
      </c>
      <c r="AA732" s="14">
        <v>1904.8677611076955</v>
      </c>
      <c r="AB732" s="14">
        <v>1892.6248240308055</v>
      </c>
      <c r="AC732" s="14">
        <v>1887.943104136202</v>
      </c>
    </row>
    <row r="733" spans="1:29" s="14" customFormat="1">
      <c r="A733" s="1" t="s">
        <v>524</v>
      </c>
      <c r="B733" s="1" t="s">
        <v>550</v>
      </c>
      <c r="C733" s="1"/>
      <c r="D733" s="1" t="s">
        <v>657</v>
      </c>
      <c r="E733" s="1"/>
      <c r="F733" s="1">
        <v>194</v>
      </c>
      <c r="G733" s="1" t="s">
        <v>837</v>
      </c>
      <c r="H733" s="1" t="str">
        <f t="shared" si="12"/>
        <v>194아파트평균단위매매가격</v>
      </c>
      <c r="I733" s="1" t="s">
        <v>871</v>
      </c>
      <c r="J733" s="13">
        <v>1618.7835291816114</v>
      </c>
      <c r="K733" s="13">
        <v>1621.5380517833769</v>
      </c>
      <c r="L733" s="13">
        <v>1629.2100135077951</v>
      </c>
      <c r="M733" s="13">
        <v>1637.9540487809634</v>
      </c>
      <c r="N733" s="13">
        <v>1637.2177164571856</v>
      </c>
      <c r="O733" s="13">
        <v>1635.2983010902799</v>
      </c>
      <c r="P733" s="13">
        <v>1638.38129375771</v>
      </c>
      <c r="Q733" s="14">
        <v>1636.8387249780328</v>
      </c>
      <c r="R733" s="14">
        <v>1635.6710782299454</v>
      </c>
      <c r="S733" s="14">
        <v>1636.8681086940228</v>
      </c>
      <c r="T733" s="14">
        <v>1636.4403599988827</v>
      </c>
      <c r="U733" s="14">
        <v>1646.7085131017263</v>
      </c>
      <c r="V733" s="14">
        <v>1644.8020700954949</v>
      </c>
      <c r="W733" s="14">
        <v>1640.9760174915273</v>
      </c>
      <c r="X733" s="14">
        <v>1640.107366679244</v>
      </c>
      <c r="Y733" s="14">
        <v>1641.0698051721602</v>
      </c>
      <c r="Z733" s="14">
        <v>1645.6452692050943</v>
      </c>
      <c r="AA733" s="14">
        <v>1647.0636499161849</v>
      </c>
      <c r="AB733" s="14">
        <v>1649.4453596486642</v>
      </c>
      <c r="AC733" s="14">
        <v>1648.965611544075</v>
      </c>
    </row>
    <row r="734" spans="1:29" s="14" customFormat="1">
      <c r="A734" s="1" t="s">
        <v>524</v>
      </c>
      <c r="B734" s="1" t="s">
        <v>550</v>
      </c>
      <c r="C734" s="1"/>
      <c r="D734" s="1" t="s">
        <v>658</v>
      </c>
      <c r="E734" s="1"/>
      <c r="F734" s="1">
        <v>195</v>
      </c>
      <c r="G734" s="1" t="s">
        <v>837</v>
      </c>
      <c r="H734" s="1" t="str">
        <f t="shared" si="12"/>
        <v>195아파트평균단위매매가격</v>
      </c>
      <c r="I734" s="1" t="s">
        <v>871</v>
      </c>
      <c r="J734" s="13">
        <v>1346.9067390372115</v>
      </c>
      <c r="K734" s="13">
        <v>1375.4847312786092</v>
      </c>
      <c r="L734" s="13">
        <v>1381.3167170038314</v>
      </c>
      <c r="M734" s="13">
        <v>1395.6637151544153</v>
      </c>
      <c r="N734" s="13">
        <v>1403.1901969509954</v>
      </c>
      <c r="O734" s="13">
        <v>1408.4345755775159</v>
      </c>
      <c r="P734" s="13">
        <v>1416.6844161682855</v>
      </c>
      <c r="Q734" s="14">
        <v>1415.1783379400563</v>
      </c>
      <c r="R734" s="14">
        <v>1416.0155458833131</v>
      </c>
      <c r="S734" s="14">
        <v>1414.9036074790251</v>
      </c>
      <c r="T734" s="14">
        <v>1414.9036074790251</v>
      </c>
      <c r="U734" s="14">
        <v>1417.4924330453425</v>
      </c>
      <c r="V734" s="14">
        <v>1414.4953170866852</v>
      </c>
      <c r="W734" s="14">
        <v>1416.4014324532268</v>
      </c>
      <c r="X734" s="14">
        <v>1421.1275754310943</v>
      </c>
      <c r="Y734" s="14">
        <v>1427.6356890239631</v>
      </c>
      <c r="Z734" s="14">
        <v>1430.5386926681649</v>
      </c>
      <c r="AA734" s="14">
        <v>1430.464796893533</v>
      </c>
      <c r="AB734" s="14">
        <v>1428.1059777219696</v>
      </c>
      <c r="AC734" s="14">
        <v>1429.6781858760924</v>
      </c>
    </row>
    <row r="735" spans="1:29" s="14" customFormat="1">
      <c r="A735" s="1" t="s">
        <v>524</v>
      </c>
      <c r="B735" s="1" t="s">
        <v>550</v>
      </c>
      <c r="C735" s="1"/>
      <c r="D735" s="1" t="s">
        <v>659</v>
      </c>
      <c r="E735" s="1"/>
      <c r="F735" s="1">
        <v>196</v>
      </c>
      <c r="G735" s="1" t="s">
        <v>837</v>
      </c>
      <c r="H735" s="1" t="str">
        <f t="shared" si="12"/>
        <v>196아파트평균단위매매가격</v>
      </c>
      <c r="I735" s="1" t="s">
        <v>871</v>
      </c>
      <c r="J735" s="13">
        <v>1179.2107924185693</v>
      </c>
      <c r="K735" s="13">
        <v>1187.4817945275067</v>
      </c>
      <c r="L735" s="13">
        <v>1189.9359577017103</v>
      </c>
      <c r="M735" s="13">
        <v>1189.5456139978201</v>
      </c>
      <c r="N735" s="13">
        <v>1191.2942325891329</v>
      </c>
      <c r="O735" s="13">
        <v>1191.6999598349348</v>
      </c>
      <c r="P735" s="13">
        <v>1187.7144201695946</v>
      </c>
      <c r="Q735" s="14">
        <v>1183.3671953626595</v>
      </c>
      <c r="R735" s="14">
        <v>1184.9525047279303</v>
      </c>
      <c r="S735" s="14">
        <v>1185.8922977235195</v>
      </c>
      <c r="T735" s="14">
        <v>1191.0360312303674</v>
      </c>
      <c r="U735" s="14">
        <v>1189.3426624530262</v>
      </c>
      <c r="V735" s="14">
        <v>1189.1824458302842</v>
      </c>
      <c r="W735" s="14">
        <v>1184.8242458365435</v>
      </c>
      <c r="X735" s="14">
        <v>1184.7054377883294</v>
      </c>
      <c r="Y735" s="14">
        <v>1187.1395216475385</v>
      </c>
      <c r="Z735" s="14">
        <v>1188.9826030087636</v>
      </c>
      <c r="AA735" s="14">
        <v>1182.7373626116425</v>
      </c>
      <c r="AB735" s="14">
        <v>1180.254874654172</v>
      </c>
      <c r="AC735" s="14">
        <v>1179.1577866517614</v>
      </c>
    </row>
    <row r="736" spans="1:29" s="14" customFormat="1">
      <c r="A736" s="1" t="s">
        <v>524</v>
      </c>
      <c r="B736" s="1" t="s">
        <v>550</v>
      </c>
      <c r="C736" s="1"/>
      <c r="D736" s="1" t="s">
        <v>660</v>
      </c>
      <c r="E736" s="1"/>
      <c r="F736" s="1">
        <v>197</v>
      </c>
      <c r="G736" s="1" t="s">
        <v>837</v>
      </c>
      <c r="H736" s="1" t="str">
        <f t="shared" si="12"/>
        <v>197아파트평균단위매매가격</v>
      </c>
      <c r="I736" s="1" t="s">
        <v>871</v>
      </c>
      <c r="J736" s="13">
        <v>1251.4292363851107</v>
      </c>
      <c r="K736" s="13">
        <v>1256.046695755871</v>
      </c>
      <c r="L736" s="13">
        <v>1258.4841749420641</v>
      </c>
      <c r="M736" s="13">
        <v>1259.7037643966714</v>
      </c>
      <c r="N736" s="13">
        <v>1255.1868534983084</v>
      </c>
      <c r="O736" s="13">
        <v>1249.9865111049153</v>
      </c>
      <c r="P736" s="13">
        <v>1248.624019508725</v>
      </c>
      <c r="Q736" s="14">
        <v>1247.0036726609678</v>
      </c>
      <c r="R736" s="14">
        <v>1245.7771582728815</v>
      </c>
      <c r="S736" s="14">
        <v>1243.068567389482</v>
      </c>
      <c r="T736" s="14">
        <v>1245.0650112471851</v>
      </c>
      <c r="U736" s="14">
        <v>1242.2406167004233</v>
      </c>
      <c r="V736" s="14">
        <v>1238.0105794770714</v>
      </c>
      <c r="W736" s="14">
        <v>1240.0241389812259</v>
      </c>
      <c r="X736" s="14">
        <v>1237.6198132389463</v>
      </c>
      <c r="Y736" s="14">
        <v>1237.5263778038216</v>
      </c>
      <c r="Z736" s="14">
        <v>1233.753697647217</v>
      </c>
      <c r="AA736" s="14">
        <v>1234.4034312832955</v>
      </c>
      <c r="AB736" s="14">
        <v>1233.9750124161296</v>
      </c>
      <c r="AC736" s="14">
        <v>1234.4127802513901</v>
      </c>
    </row>
    <row r="737" spans="1:29" s="14" customFormat="1">
      <c r="A737" s="1" t="s">
        <v>524</v>
      </c>
      <c r="B737" s="1" t="s">
        <v>550</v>
      </c>
      <c r="C737" s="1"/>
      <c r="D737" s="1" t="s">
        <v>661</v>
      </c>
      <c r="E737" s="1"/>
      <c r="F737" s="1">
        <v>198</v>
      </c>
      <c r="G737" s="1" t="s">
        <v>837</v>
      </c>
      <c r="H737" s="1" t="str">
        <f t="shared" si="12"/>
        <v>198아파트평균단위매매가격</v>
      </c>
      <c r="I737" s="1" t="s">
        <v>871</v>
      </c>
      <c r="J737" s="13">
        <v>1359.4585426815775</v>
      </c>
      <c r="K737" s="13">
        <v>1364.5409132683778</v>
      </c>
      <c r="L737" s="13">
        <v>1365.2194958450916</v>
      </c>
      <c r="M737" s="13">
        <v>1371.3624350570972</v>
      </c>
      <c r="N737" s="13">
        <v>1370.0209003320604</v>
      </c>
      <c r="O737" s="13">
        <v>1369.3669978419994</v>
      </c>
      <c r="P737" s="13">
        <v>1368.048822732861</v>
      </c>
      <c r="Q737" s="14">
        <v>1355.6024607492209</v>
      </c>
      <c r="R737" s="14">
        <v>1346.4362577538659</v>
      </c>
      <c r="S737" s="14">
        <v>1333.7035378825231</v>
      </c>
      <c r="T737" s="14">
        <v>1333.7035378825231</v>
      </c>
      <c r="U737" s="14">
        <v>1335.5741360867253</v>
      </c>
      <c r="V737" s="14">
        <v>1335.5741360867253</v>
      </c>
      <c r="W737" s="14">
        <v>1321.4876283121284</v>
      </c>
      <c r="X737" s="14">
        <v>1312.2507043925525</v>
      </c>
      <c r="Y737" s="14">
        <v>1315.3018261083116</v>
      </c>
      <c r="Z737" s="14">
        <v>1316.2431633688873</v>
      </c>
      <c r="AA737" s="14">
        <v>1317.9141974417839</v>
      </c>
      <c r="AB737" s="14">
        <v>1315.4183404578041</v>
      </c>
      <c r="AC737" s="14">
        <v>1314.7409821839044</v>
      </c>
    </row>
    <row r="738" spans="1:29" s="14" customFormat="1">
      <c r="A738" s="1" t="s">
        <v>524</v>
      </c>
      <c r="B738" s="1" t="s">
        <v>550</v>
      </c>
      <c r="C738" s="1"/>
      <c r="D738" s="1" t="s">
        <v>662</v>
      </c>
      <c r="E738" s="1"/>
      <c r="F738" s="1">
        <v>199</v>
      </c>
      <c r="G738" s="1" t="s">
        <v>837</v>
      </c>
      <c r="H738" s="1" t="str">
        <f t="shared" si="12"/>
        <v>199아파트평균단위매매가격</v>
      </c>
      <c r="I738" s="1" t="s">
        <v>871</v>
      </c>
      <c r="J738" s="13">
        <v>1190.1543756408817</v>
      </c>
      <c r="K738" s="13">
        <v>1204.3417372810241</v>
      </c>
      <c r="L738" s="13">
        <v>1221.1654080474605</v>
      </c>
      <c r="M738" s="13">
        <v>1220.3122821943346</v>
      </c>
      <c r="N738" s="13">
        <v>1229.7123181803856</v>
      </c>
      <c r="O738" s="13">
        <v>1230.1397622698016</v>
      </c>
      <c r="P738" s="13">
        <v>1229.0248421720485</v>
      </c>
      <c r="Q738" s="14">
        <v>1229.7205040247352</v>
      </c>
      <c r="R738" s="14">
        <v>1229.3852335581689</v>
      </c>
      <c r="S738" s="14">
        <v>1229.1008582737936</v>
      </c>
      <c r="T738" s="14">
        <v>1221.4427742624946</v>
      </c>
      <c r="U738" s="14">
        <v>1212.2313908237238</v>
      </c>
      <c r="V738" s="14">
        <v>1205.3823841312992</v>
      </c>
      <c r="W738" s="14">
        <v>1199.9145533262679</v>
      </c>
      <c r="X738" s="14">
        <v>1202.5292015733964</v>
      </c>
      <c r="Y738" s="14">
        <v>1206.4791699984182</v>
      </c>
      <c r="Z738" s="14">
        <v>1205.8244795563453</v>
      </c>
      <c r="AA738" s="14">
        <v>1203.9197409985836</v>
      </c>
      <c r="AB738" s="14">
        <v>1203.9655364151979</v>
      </c>
      <c r="AC738" s="14">
        <v>1204.4894607987706</v>
      </c>
    </row>
    <row r="739" spans="1:29" s="14" customFormat="1">
      <c r="A739" s="1" t="s">
        <v>524</v>
      </c>
      <c r="B739" s="1" t="s">
        <v>551</v>
      </c>
      <c r="C739" s="1"/>
      <c r="D739" s="1"/>
      <c r="E739" s="1"/>
      <c r="F739" s="1">
        <v>200</v>
      </c>
      <c r="G739" s="1" t="s">
        <v>837</v>
      </c>
      <c r="H739" s="1" t="str">
        <f t="shared" si="12"/>
        <v>200아파트평균단위매매가격</v>
      </c>
      <c r="I739" s="1" t="s">
        <v>871</v>
      </c>
      <c r="J739" s="13">
        <v>1762.8398968875167</v>
      </c>
      <c r="K739" s="13">
        <v>1767.0217837048185</v>
      </c>
      <c r="L739" s="13">
        <v>1775.9150820900247</v>
      </c>
      <c r="M739" s="13">
        <v>1783.6582598493342</v>
      </c>
      <c r="N739" s="13">
        <v>1790.7578016453226</v>
      </c>
      <c r="O739" s="13">
        <v>1794.701119937509</v>
      </c>
      <c r="P739" s="13">
        <v>1794.4538239882399</v>
      </c>
      <c r="Q739" s="14">
        <v>1793.5816234895851</v>
      </c>
      <c r="R739" s="14">
        <v>1791.3602765538501</v>
      </c>
      <c r="S739" s="14">
        <v>1792.2517921014162</v>
      </c>
      <c r="T739" s="14">
        <v>1794.4922583383013</v>
      </c>
      <c r="U739" s="14">
        <v>1800.4969505863758</v>
      </c>
      <c r="V739" s="14">
        <v>1798.0842866654057</v>
      </c>
      <c r="W739" s="14">
        <v>1798.5502089743832</v>
      </c>
      <c r="X739" s="14">
        <v>1798.5307074793686</v>
      </c>
      <c r="Y739" s="14">
        <v>1804.1391050405191</v>
      </c>
      <c r="Z739" s="14">
        <v>1805.3612067691527</v>
      </c>
      <c r="AA739" s="14">
        <v>1806.5471952532373</v>
      </c>
      <c r="AB739" s="14">
        <v>1807.4358648096475</v>
      </c>
      <c r="AC739" s="14">
        <v>1807.438581912184</v>
      </c>
    </row>
    <row r="740" spans="1:29" s="14" customFormat="1">
      <c r="A740" s="1" t="s">
        <v>524</v>
      </c>
      <c r="B740" s="1" t="s">
        <v>551</v>
      </c>
      <c r="C740" s="1"/>
      <c r="D740" s="1" t="s">
        <v>663</v>
      </c>
      <c r="E740" s="1"/>
      <c r="F740" s="1">
        <v>201</v>
      </c>
      <c r="G740" s="1" t="s">
        <v>837</v>
      </c>
      <c r="H740" s="1" t="str">
        <f t="shared" si="12"/>
        <v>201아파트평균단위매매가격</v>
      </c>
      <c r="I740" s="1" t="s">
        <v>871</v>
      </c>
      <c r="J740" s="13">
        <v>2008.5158158984359</v>
      </c>
      <c r="K740" s="13">
        <v>2009.7391803953265</v>
      </c>
      <c r="L740" s="13">
        <v>2017.2581538348245</v>
      </c>
      <c r="M740" s="13">
        <v>2022.6719211472175</v>
      </c>
      <c r="N740" s="13">
        <v>2026.970791605394</v>
      </c>
      <c r="O740" s="13">
        <v>2030.0511396194006</v>
      </c>
      <c r="P740" s="13">
        <v>2026.4352105438886</v>
      </c>
      <c r="Q740" s="14">
        <v>2021.6909073534464</v>
      </c>
      <c r="R740" s="14">
        <v>2017.7896750239277</v>
      </c>
      <c r="S740" s="14">
        <v>2016.442542983807</v>
      </c>
      <c r="T740" s="14">
        <v>2016.3746336604677</v>
      </c>
      <c r="U740" s="14">
        <v>2015.5813537511433</v>
      </c>
      <c r="V740" s="14">
        <v>2008.9879393141985</v>
      </c>
      <c r="W740" s="14">
        <v>2008.6908613691903</v>
      </c>
      <c r="X740" s="14">
        <v>2007.939323189727</v>
      </c>
      <c r="Y740" s="14">
        <v>2015.1662875876641</v>
      </c>
      <c r="Z740" s="14">
        <v>2015.2799150093399</v>
      </c>
      <c r="AA740" s="14">
        <v>2015.4157324757703</v>
      </c>
      <c r="AB740" s="14">
        <v>2014.9517842459902</v>
      </c>
      <c r="AC740" s="14">
        <v>2012.8978898106475</v>
      </c>
    </row>
    <row r="741" spans="1:29" s="14" customFormat="1">
      <c r="A741" s="1" t="s">
        <v>524</v>
      </c>
      <c r="B741" s="1" t="s">
        <v>551</v>
      </c>
      <c r="C741" s="1"/>
      <c r="D741" s="1" t="s">
        <v>663</v>
      </c>
      <c r="E741" s="1" t="s">
        <v>664</v>
      </c>
      <c r="F741" s="1">
        <v>202</v>
      </c>
      <c r="G741" s="1" t="s">
        <v>837</v>
      </c>
      <c r="H741" s="1" t="str">
        <f t="shared" si="12"/>
        <v>202아파트평균단위매매가격</v>
      </c>
      <c r="I741" s="1" t="s">
        <v>871</v>
      </c>
      <c r="J741" s="13">
        <v>1787.6462345507207</v>
      </c>
      <c r="K741" s="13">
        <v>1787.6462345507207</v>
      </c>
      <c r="L741" s="13">
        <v>1790.6515550219447</v>
      </c>
      <c r="M741" s="13">
        <v>1797.6923552494366</v>
      </c>
      <c r="N741" s="13">
        <v>1797.426797270962</v>
      </c>
      <c r="O741" s="13">
        <v>1797.1525550127976</v>
      </c>
      <c r="P741" s="13">
        <v>1790.0054545011294</v>
      </c>
      <c r="Q741" s="14">
        <v>1782.4805121672107</v>
      </c>
      <c r="R741" s="14">
        <v>1780.7297916632567</v>
      </c>
      <c r="S741" s="14">
        <v>1779.0351927710067</v>
      </c>
      <c r="T741" s="14">
        <v>1779.4865873196338</v>
      </c>
      <c r="U741" s="14">
        <v>1781.3652054659292</v>
      </c>
      <c r="V741" s="14">
        <v>1776.8239899291202</v>
      </c>
      <c r="W741" s="14">
        <v>1776.7536226883676</v>
      </c>
      <c r="X741" s="14">
        <v>1776.9458464294623</v>
      </c>
      <c r="Y741" s="14">
        <v>1783.2365057346938</v>
      </c>
      <c r="Z741" s="14">
        <v>1782.888559411912</v>
      </c>
      <c r="AA741" s="14">
        <v>1782.601345046598</v>
      </c>
      <c r="AB741" s="14">
        <v>1781.2494378815647</v>
      </c>
      <c r="AC741" s="14">
        <v>1779.1325357186147</v>
      </c>
    </row>
    <row r="742" spans="1:29" s="14" customFormat="1">
      <c r="A742" s="1" t="s">
        <v>524</v>
      </c>
      <c r="B742" s="1" t="s">
        <v>551</v>
      </c>
      <c r="C742" s="1"/>
      <c r="D742" s="1" t="s">
        <v>663</v>
      </c>
      <c r="E742" s="1" t="s">
        <v>665</v>
      </c>
      <c r="F742" s="1">
        <v>203</v>
      </c>
      <c r="G742" s="1" t="s">
        <v>837</v>
      </c>
      <c r="H742" s="1" t="str">
        <f t="shared" si="12"/>
        <v>203아파트평균단위매매가격</v>
      </c>
      <c r="I742" s="1" t="s">
        <v>871</v>
      </c>
      <c r="J742" s="13">
        <v>2121.7416661671359</v>
      </c>
      <c r="K742" s="13">
        <v>2123.5921721857503</v>
      </c>
      <c r="L742" s="13">
        <v>2133.4250097256477</v>
      </c>
      <c r="M742" s="13">
        <v>2138.0047002760753</v>
      </c>
      <c r="N742" s="13">
        <v>2144.6434642025006</v>
      </c>
      <c r="O742" s="13">
        <v>2149.4434982572561</v>
      </c>
      <c r="P742" s="13">
        <v>2147.6377772052465</v>
      </c>
      <c r="Q742" s="14">
        <v>2144.3189316508874</v>
      </c>
      <c r="R742" s="14">
        <v>2139.3152680654362</v>
      </c>
      <c r="S742" s="14">
        <v>2138.146260280962</v>
      </c>
      <c r="T742" s="14">
        <v>2137.812136741557</v>
      </c>
      <c r="U742" s="14">
        <v>2137.9565707445258</v>
      </c>
      <c r="V742" s="14">
        <v>2130.2909062191202</v>
      </c>
      <c r="W742" s="14">
        <v>2129.8753745644467</v>
      </c>
      <c r="X742" s="14">
        <v>2128.6307317435485</v>
      </c>
      <c r="Y742" s="14">
        <v>2136.3469046769806</v>
      </c>
      <c r="Z742" s="14">
        <v>2136.7016990188281</v>
      </c>
      <c r="AA742" s="14">
        <v>2137.0585457037128</v>
      </c>
      <c r="AB742" s="14">
        <v>2137.0585457037128</v>
      </c>
      <c r="AC742" s="14">
        <v>2135.0375720741927</v>
      </c>
    </row>
    <row r="743" spans="1:29" s="14" customFormat="1">
      <c r="A743" s="1" t="s">
        <v>524</v>
      </c>
      <c r="B743" s="1" t="s">
        <v>551</v>
      </c>
      <c r="C743" s="1"/>
      <c r="D743" s="1" t="s">
        <v>666</v>
      </c>
      <c r="E743" s="1"/>
      <c r="F743" s="1">
        <v>204</v>
      </c>
      <c r="G743" s="1" t="s">
        <v>837</v>
      </c>
      <c r="H743" s="1" t="str">
        <f t="shared" si="12"/>
        <v>204아파트평균단위매매가격</v>
      </c>
      <c r="I743" s="1" t="s">
        <v>871</v>
      </c>
      <c r="J743" s="13">
        <v>1554.7823481993221</v>
      </c>
      <c r="K743" s="13">
        <v>1559.4034039151736</v>
      </c>
      <c r="L743" s="13">
        <v>1561.3710697409549</v>
      </c>
      <c r="M743" s="13">
        <v>1568.8953858049279</v>
      </c>
      <c r="N743" s="13">
        <v>1576.0447260624155</v>
      </c>
      <c r="O743" s="13">
        <v>1578.0804444073472</v>
      </c>
      <c r="P743" s="13">
        <v>1581.8541394618176</v>
      </c>
      <c r="Q743" s="14">
        <v>1584.8444862911037</v>
      </c>
      <c r="R743" s="14">
        <v>1586.7510753567949</v>
      </c>
      <c r="S743" s="14">
        <v>1590.1001464274825</v>
      </c>
      <c r="T743" s="14">
        <v>1593.5338618725534</v>
      </c>
      <c r="U743" s="14">
        <v>1597.8496189387652</v>
      </c>
      <c r="V743" s="14">
        <v>1603.3281200140557</v>
      </c>
      <c r="W743" s="14">
        <v>1607.6069949748567</v>
      </c>
      <c r="X743" s="14">
        <v>1610.7200016503186</v>
      </c>
      <c r="Y743" s="14">
        <v>1612.5313779229355</v>
      </c>
      <c r="Z743" s="14">
        <v>1614.4196110228968</v>
      </c>
      <c r="AA743" s="14">
        <v>1617.5390260272511</v>
      </c>
      <c r="AB743" s="14">
        <v>1618.6993444309976</v>
      </c>
      <c r="AC743" s="14">
        <v>1620.0260421126088</v>
      </c>
    </row>
    <row r="744" spans="1:29" s="14" customFormat="1">
      <c r="A744" s="1" t="s">
        <v>524</v>
      </c>
      <c r="B744" s="1" t="s">
        <v>551</v>
      </c>
      <c r="C744" s="1"/>
      <c r="D744" s="1" t="s">
        <v>667</v>
      </c>
      <c r="E744" s="1"/>
      <c r="F744" s="1">
        <v>205</v>
      </c>
      <c r="G744" s="1" t="s">
        <v>837</v>
      </c>
      <c r="H744" s="1" t="str">
        <f t="shared" si="12"/>
        <v>205아파트평균단위매매가격</v>
      </c>
      <c r="I744" s="1" t="s">
        <v>871</v>
      </c>
      <c r="J744" s="13">
        <v>1249.7231902101735</v>
      </c>
      <c r="K744" s="13">
        <v>1268.0635329207576</v>
      </c>
      <c r="L744" s="13">
        <v>1295.5372834631185</v>
      </c>
      <c r="M744" s="13">
        <v>1312.9361816206981</v>
      </c>
      <c r="N744" s="13">
        <v>1343.0418889720265</v>
      </c>
      <c r="O744" s="13">
        <v>1343.1222752839378</v>
      </c>
      <c r="P744" s="13">
        <v>1349.149250346039</v>
      </c>
      <c r="Q744" s="14">
        <v>1362.0203258938484</v>
      </c>
      <c r="R744" s="14">
        <v>1362.6341117766553</v>
      </c>
      <c r="S744" s="14">
        <v>1370.0293582169486</v>
      </c>
      <c r="T744" s="14">
        <v>1389.3106606946233</v>
      </c>
      <c r="U744" s="14">
        <v>1402.4905120359861</v>
      </c>
      <c r="V744" s="14">
        <v>1409.0158332226863</v>
      </c>
      <c r="W744" s="14">
        <v>1405.5188334171187</v>
      </c>
      <c r="X744" s="14">
        <v>1404.4569163319416</v>
      </c>
      <c r="Y744" s="14">
        <v>1406.9289099609646</v>
      </c>
      <c r="Z744" s="14">
        <v>1413.4383440261861</v>
      </c>
      <c r="AA744" s="14">
        <v>1414.9369908154185</v>
      </c>
      <c r="AB744" s="14">
        <v>1420.067665613002</v>
      </c>
      <c r="AC744" s="14">
        <v>1425.1657260676923</v>
      </c>
    </row>
    <row r="745" spans="1:29" s="14" customFormat="1">
      <c r="A745" s="1" t="s">
        <v>524</v>
      </c>
      <c r="B745" s="1" t="s">
        <v>551</v>
      </c>
      <c r="C745" s="1"/>
      <c r="D745" s="1" t="s">
        <v>668</v>
      </c>
      <c r="E745" s="1"/>
      <c r="F745" s="1">
        <v>206</v>
      </c>
      <c r="G745" s="1" t="s">
        <v>837</v>
      </c>
      <c r="H745" s="1" t="str">
        <f t="shared" si="12"/>
        <v>206아파트평균단위매매가격</v>
      </c>
      <c r="I745" s="1" t="s">
        <v>871</v>
      </c>
      <c r="J745" s="13">
        <v>1779.7992752410107</v>
      </c>
      <c r="K745" s="13">
        <v>1780.4918057929594</v>
      </c>
      <c r="L745" s="13">
        <v>1788.7535654583137</v>
      </c>
      <c r="M745" s="13">
        <v>1792.1067143817645</v>
      </c>
      <c r="N745" s="13">
        <v>1792.1258808699613</v>
      </c>
      <c r="O745" s="13">
        <v>1794.4708123964376</v>
      </c>
      <c r="P745" s="13">
        <v>1795.4309588525223</v>
      </c>
      <c r="Q745" s="14">
        <v>1793.6591104989004</v>
      </c>
      <c r="R745" s="14">
        <v>1790.8755646830075</v>
      </c>
      <c r="S745" s="14">
        <v>1790.3355950324387</v>
      </c>
      <c r="T745" s="14">
        <v>1788.2187028088335</v>
      </c>
      <c r="U745" s="14">
        <v>1849.4580729290983</v>
      </c>
      <c r="V745" s="14">
        <v>1852.8952379975042</v>
      </c>
      <c r="W745" s="14">
        <v>1853.215661049753</v>
      </c>
      <c r="X745" s="14">
        <v>1853.2757454745763</v>
      </c>
      <c r="Y745" s="14">
        <v>1856.050700656313</v>
      </c>
      <c r="Z745" s="14">
        <v>1857.9376861852668</v>
      </c>
      <c r="AA745" s="14">
        <v>1863.5531918274567</v>
      </c>
      <c r="AB745" s="14">
        <v>1866.349194759747</v>
      </c>
      <c r="AC745" s="14">
        <v>1869.8897356373445</v>
      </c>
    </row>
    <row r="746" spans="1:29" s="14" customFormat="1">
      <c r="A746" s="1" t="s">
        <v>524</v>
      </c>
      <c r="B746" s="1" t="s">
        <v>551</v>
      </c>
      <c r="C746" s="1"/>
      <c r="D746" s="1" t="s">
        <v>669</v>
      </c>
      <c r="E746" s="1"/>
      <c r="F746" s="1">
        <v>207</v>
      </c>
      <c r="G746" s="1" t="s">
        <v>837</v>
      </c>
      <c r="H746" s="1" t="str">
        <f t="shared" si="12"/>
        <v>207아파트평균단위매매가격</v>
      </c>
      <c r="I746" s="1" t="s">
        <v>871</v>
      </c>
      <c r="J746" s="13">
        <v>1183.5923646033407</v>
      </c>
      <c r="K746" s="13">
        <v>1198.6073532489072</v>
      </c>
      <c r="L746" s="13">
        <v>1212.0157838373227</v>
      </c>
      <c r="M746" s="13">
        <v>1233.1766739167108</v>
      </c>
      <c r="N746" s="13">
        <v>1242.9123828311149</v>
      </c>
      <c r="O746" s="13">
        <v>1252.4095286593406</v>
      </c>
      <c r="P746" s="13">
        <v>1260.9262149464012</v>
      </c>
      <c r="Q746" s="14">
        <v>1263.4833622949827</v>
      </c>
      <c r="R746" s="14">
        <v>1254.5333804650611</v>
      </c>
      <c r="S746" s="14">
        <v>1251.591381276864</v>
      </c>
      <c r="T746" s="14">
        <v>1245.1092633221733</v>
      </c>
      <c r="U746" s="14">
        <v>1240.5477374707707</v>
      </c>
      <c r="V746" s="14">
        <v>1244.4539002633312</v>
      </c>
      <c r="W746" s="14">
        <v>1245.5721599928527</v>
      </c>
      <c r="X746" s="14">
        <v>1247.1917343755567</v>
      </c>
      <c r="Y746" s="14">
        <v>1247.8988498922872</v>
      </c>
      <c r="Z746" s="14">
        <v>1250.1012314101088</v>
      </c>
      <c r="AA746" s="14">
        <v>1252.2148792063815</v>
      </c>
      <c r="AB746" s="14">
        <v>1254.9562151339942</v>
      </c>
      <c r="AC746" s="14">
        <v>1256.3884360578786</v>
      </c>
    </row>
    <row r="747" spans="1:29" s="14" customFormat="1">
      <c r="A747" s="1" t="s">
        <v>524</v>
      </c>
      <c r="B747" s="1" t="s">
        <v>552</v>
      </c>
      <c r="C747" s="1"/>
      <c r="D747" s="1"/>
      <c r="E747" s="1"/>
      <c r="F747" s="1">
        <v>208</v>
      </c>
      <c r="G747" s="1" t="s">
        <v>837</v>
      </c>
      <c r="H747" s="1" t="str">
        <f t="shared" si="12"/>
        <v>208아파트평균단위매매가격</v>
      </c>
      <c r="I747" s="1" t="s">
        <v>871</v>
      </c>
      <c r="J747" s="13">
        <v>1754.4128389046541</v>
      </c>
      <c r="K747" s="13">
        <v>1758.47853848666</v>
      </c>
      <c r="L747" s="13">
        <v>1770.9963015010044</v>
      </c>
      <c r="M747" s="13">
        <v>1778.7812175813963</v>
      </c>
      <c r="N747" s="13">
        <v>1785.5055860547657</v>
      </c>
      <c r="O747" s="13">
        <v>1789.687999641747</v>
      </c>
      <c r="P747" s="13">
        <v>1795.703611289905</v>
      </c>
      <c r="Q747" s="14">
        <v>1805.3688360574236</v>
      </c>
      <c r="R747" s="14">
        <v>1813.4408193813974</v>
      </c>
      <c r="S747" s="14">
        <v>1820.5817547576503</v>
      </c>
      <c r="T747" s="14">
        <v>1827.7486749822176</v>
      </c>
      <c r="U747" s="14">
        <v>1847.9379955991985</v>
      </c>
      <c r="V747" s="14">
        <v>1855.7003740030175</v>
      </c>
      <c r="W747" s="14">
        <v>1858.7585868822744</v>
      </c>
      <c r="X747" s="14">
        <v>1862.8548030075108</v>
      </c>
      <c r="Y747" s="14">
        <v>1867.3619022429853</v>
      </c>
      <c r="Z747" s="14">
        <v>1875.1252387480117</v>
      </c>
      <c r="AA747" s="14">
        <v>1879.953801760536</v>
      </c>
      <c r="AB747" s="14">
        <v>1883.7329720741973</v>
      </c>
      <c r="AC747" s="14">
        <v>1885.507909288302</v>
      </c>
    </row>
    <row r="748" spans="1:29" s="14" customFormat="1">
      <c r="A748" s="1" t="s">
        <v>524</v>
      </c>
      <c r="B748" s="1" t="s">
        <v>552</v>
      </c>
      <c r="C748" s="1"/>
      <c r="D748" s="1" t="s">
        <v>670</v>
      </c>
      <c r="E748" s="1"/>
      <c r="F748" s="1">
        <v>209</v>
      </c>
      <c r="G748" s="1" t="s">
        <v>837</v>
      </c>
      <c r="H748" s="1" t="str">
        <f t="shared" si="12"/>
        <v>209아파트평균단위매매가격</v>
      </c>
      <c r="I748" s="1" t="s">
        <v>871</v>
      </c>
      <c r="J748" s="13">
        <v>1938.9526203326195</v>
      </c>
      <c r="K748" s="13">
        <v>1943.7259665346712</v>
      </c>
      <c r="L748" s="13">
        <v>1962.9431043095888</v>
      </c>
      <c r="M748" s="13">
        <v>1975.8624169877946</v>
      </c>
      <c r="N748" s="13">
        <v>1984.0367423386845</v>
      </c>
      <c r="O748" s="13">
        <v>1991.4656902339798</v>
      </c>
      <c r="P748" s="13">
        <v>1998.1280363548483</v>
      </c>
      <c r="Q748" s="14">
        <v>2011.7628224482689</v>
      </c>
      <c r="R748" s="14">
        <v>2025.1207635677054</v>
      </c>
      <c r="S748" s="14">
        <v>2033.7755849924117</v>
      </c>
      <c r="T748" s="14">
        <v>2041.6607147426284</v>
      </c>
      <c r="U748" s="14">
        <v>2067.5409897442146</v>
      </c>
      <c r="V748" s="14">
        <v>2082.0087618538355</v>
      </c>
      <c r="W748" s="14">
        <v>2086.2637890290389</v>
      </c>
      <c r="X748" s="14">
        <v>2092.1842905504695</v>
      </c>
      <c r="Y748" s="14">
        <v>2096.5063156753968</v>
      </c>
      <c r="Z748" s="14">
        <v>2106.8944637170534</v>
      </c>
      <c r="AA748" s="14">
        <v>2115.1513620216901</v>
      </c>
      <c r="AB748" s="14">
        <v>2121.8387270328549</v>
      </c>
      <c r="AC748" s="14">
        <v>2125.698778616555</v>
      </c>
    </row>
    <row r="749" spans="1:29" s="14" customFormat="1">
      <c r="A749" s="1" t="s">
        <v>524</v>
      </c>
      <c r="B749" s="1" t="s">
        <v>552</v>
      </c>
      <c r="C749" s="1"/>
      <c r="D749" s="1" t="s">
        <v>670</v>
      </c>
      <c r="E749" s="1" t="s">
        <v>671</v>
      </c>
      <c r="F749" s="1">
        <v>210</v>
      </c>
      <c r="G749" s="1" t="s">
        <v>837</v>
      </c>
      <c r="H749" s="1" t="str">
        <f t="shared" si="12"/>
        <v>210아파트평균단위매매가격</v>
      </c>
      <c r="I749" s="1" t="s">
        <v>871</v>
      </c>
      <c r="J749" s="13">
        <v>1822.6915616923998</v>
      </c>
      <c r="K749" s="13">
        <v>1824.0982493660408</v>
      </c>
      <c r="L749" s="13">
        <v>1825.0431809982394</v>
      </c>
      <c r="M749" s="13">
        <v>1832.4168734726297</v>
      </c>
      <c r="N749" s="13">
        <v>1843.7625208326147</v>
      </c>
      <c r="O749" s="13">
        <v>1850.0975899082716</v>
      </c>
      <c r="P749" s="13">
        <v>1854.6181330307704</v>
      </c>
      <c r="Q749" s="14">
        <v>1869.1199330309853</v>
      </c>
      <c r="R749" s="14">
        <v>1883.3336210869948</v>
      </c>
      <c r="S749" s="14">
        <v>1897.0277027466134</v>
      </c>
      <c r="T749" s="14">
        <v>1912.8765862078019</v>
      </c>
      <c r="U749" s="14">
        <v>1936.2012367564002</v>
      </c>
      <c r="V749" s="14">
        <v>1952.7825714833355</v>
      </c>
      <c r="W749" s="14">
        <v>1956.245089684222</v>
      </c>
      <c r="X749" s="14">
        <v>1965.1857522778996</v>
      </c>
      <c r="Y749" s="14">
        <v>1973.3291520023895</v>
      </c>
      <c r="Z749" s="14">
        <v>1989.1064071202195</v>
      </c>
      <c r="AA749" s="14">
        <v>1995.7859983868748</v>
      </c>
      <c r="AB749" s="14">
        <v>2008.1637178643518</v>
      </c>
      <c r="AC749" s="14">
        <v>2010.7813188978291</v>
      </c>
    </row>
    <row r="750" spans="1:29" s="14" customFormat="1">
      <c r="A750" s="1" t="s">
        <v>524</v>
      </c>
      <c r="B750" s="1" t="s">
        <v>552</v>
      </c>
      <c r="C750" s="1"/>
      <c r="D750" s="1" t="s">
        <v>670</v>
      </c>
      <c r="E750" s="1" t="s">
        <v>672</v>
      </c>
      <c r="F750" s="1">
        <v>211</v>
      </c>
      <c r="G750" s="1" t="s">
        <v>837</v>
      </c>
      <c r="H750" s="1" t="str">
        <f t="shared" si="12"/>
        <v>211아파트평균단위매매가격</v>
      </c>
      <c r="I750" s="1" t="s">
        <v>871</v>
      </c>
      <c r="J750" s="13">
        <v>2020.6834629591976</v>
      </c>
      <c r="K750" s="13">
        <v>2027.8235503691931</v>
      </c>
      <c r="L750" s="13">
        <v>2059.8859419389555</v>
      </c>
      <c r="M750" s="13">
        <v>2076.7037931084324</v>
      </c>
      <c r="N750" s="13">
        <v>2082.6486976792685</v>
      </c>
      <c r="O750" s="13">
        <v>2090.8466359717449</v>
      </c>
      <c r="P750" s="13">
        <v>2099.0146570438328</v>
      </c>
      <c r="Q750" s="14">
        <v>2112.0399374437734</v>
      </c>
      <c r="R750" s="14">
        <v>2124.796293483741</v>
      </c>
      <c r="S750" s="14">
        <v>2129.9085445067058</v>
      </c>
      <c r="T750" s="14">
        <v>2132.1952020867825</v>
      </c>
      <c r="U750" s="14">
        <v>2156.1666592266406</v>
      </c>
      <c r="V750" s="14">
        <v>2169.2082378366445</v>
      </c>
      <c r="W750" s="14">
        <v>2173.9980356111673</v>
      </c>
      <c r="X750" s="14">
        <v>2177.8805875333051</v>
      </c>
      <c r="Y750" s="14">
        <v>2179.6240187860417</v>
      </c>
      <c r="Z750" s="14">
        <v>2186.3756956780794</v>
      </c>
      <c r="AA750" s="14">
        <v>2195.6969319995037</v>
      </c>
      <c r="AB750" s="14">
        <v>2198.5445496173866</v>
      </c>
      <c r="AC750" s="14">
        <v>2203.2429841682188</v>
      </c>
    </row>
    <row r="751" spans="1:29" s="14" customFormat="1">
      <c r="A751" s="1" t="s">
        <v>524</v>
      </c>
      <c r="B751" s="1" t="s">
        <v>552</v>
      </c>
      <c r="C751" s="1"/>
      <c r="D751" s="1" t="s">
        <v>673</v>
      </c>
      <c r="E751" s="1"/>
      <c r="F751" s="1">
        <v>212</v>
      </c>
      <c r="G751" s="1" t="s">
        <v>837</v>
      </c>
      <c r="H751" s="1" t="str">
        <f t="shared" si="12"/>
        <v>212아파트평균단위매매가격</v>
      </c>
      <c r="I751" s="1" t="s">
        <v>871</v>
      </c>
      <c r="J751" s="13">
        <v>1587.1446925256621</v>
      </c>
      <c r="K751" s="13">
        <v>1595.4685239169187</v>
      </c>
      <c r="L751" s="13">
        <v>1597.9060640022506</v>
      </c>
      <c r="M751" s="13">
        <v>1602.2995248761545</v>
      </c>
      <c r="N751" s="13">
        <v>1603.024474994216</v>
      </c>
      <c r="O751" s="13">
        <v>1603.7289194433645</v>
      </c>
      <c r="P751" s="13">
        <v>1603.3607637978005</v>
      </c>
      <c r="Q751" s="14">
        <v>1598.5179131407986</v>
      </c>
      <c r="R751" s="14">
        <v>1598.3343798082899</v>
      </c>
      <c r="S751" s="14">
        <v>1602.0703222500024</v>
      </c>
      <c r="T751" s="14">
        <v>1606.7261175277015</v>
      </c>
      <c r="U751" s="14">
        <v>1624.8054640067646</v>
      </c>
      <c r="V751" s="14">
        <v>1646.1152734715031</v>
      </c>
      <c r="W751" s="14">
        <v>1648.2742406357293</v>
      </c>
      <c r="X751" s="14">
        <v>1649.8693247802955</v>
      </c>
      <c r="Y751" s="14">
        <v>1650.0539016565119</v>
      </c>
      <c r="Z751" s="14">
        <v>1651.6224651883961</v>
      </c>
      <c r="AA751" s="14">
        <v>1653.4853349105215</v>
      </c>
      <c r="AB751" s="14">
        <v>1650.3023470482728</v>
      </c>
      <c r="AC751" s="14">
        <v>1649.7673573110394</v>
      </c>
    </row>
    <row r="752" spans="1:29" s="14" customFormat="1">
      <c r="A752" s="1" t="s">
        <v>524</v>
      </c>
      <c r="B752" s="1" t="s">
        <v>552</v>
      </c>
      <c r="C752" s="1"/>
      <c r="D752" s="1" t="s">
        <v>674</v>
      </c>
      <c r="E752" s="1"/>
      <c r="F752" s="1">
        <v>213</v>
      </c>
      <c r="G752" s="1" t="s">
        <v>837</v>
      </c>
      <c r="H752" s="1" t="str">
        <f t="shared" si="12"/>
        <v>213아파트평균단위매매가격</v>
      </c>
      <c r="I752" s="1" t="s">
        <v>871</v>
      </c>
      <c r="J752" s="13">
        <v>1524.1274661151426</v>
      </c>
      <c r="K752" s="13">
        <v>1543.3000825127535</v>
      </c>
      <c r="L752" s="13">
        <v>1571.8652417457688</v>
      </c>
      <c r="M752" s="13">
        <v>1591.9950555338032</v>
      </c>
      <c r="N752" s="13">
        <v>1593.2146373115306</v>
      </c>
      <c r="O752" s="13">
        <v>1598.8444635680537</v>
      </c>
      <c r="P752" s="13">
        <v>1608.1043766826938</v>
      </c>
      <c r="Q752" s="14">
        <v>1616.9690265013567</v>
      </c>
      <c r="R752" s="14">
        <v>1618.8901700198426</v>
      </c>
      <c r="S752" s="14">
        <v>1634.6209347947513</v>
      </c>
      <c r="T752" s="14">
        <v>1649.1624335391796</v>
      </c>
      <c r="U752" s="14">
        <v>1667.4271740826784</v>
      </c>
      <c r="V752" s="14">
        <v>1670.396312955618</v>
      </c>
      <c r="W752" s="14">
        <v>1673.7264659351004</v>
      </c>
      <c r="X752" s="14">
        <v>1677.3098719063785</v>
      </c>
      <c r="Y752" s="14">
        <v>1684.9447716244688</v>
      </c>
      <c r="Z752" s="14">
        <v>1691.3903353391465</v>
      </c>
      <c r="AA752" s="14">
        <v>1693.651788909501</v>
      </c>
      <c r="AB752" s="14">
        <v>1699.5188396039841</v>
      </c>
      <c r="AC752" s="14">
        <v>1699.8850648471575</v>
      </c>
    </row>
    <row r="753" spans="1:29" s="14" customFormat="1">
      <c r="A753" s="1" t="s">
        <v>524</v>
      </c>
      <c r="B753" s="1" t="s">
        <v>552</v>
      </c>
      <c r="C753" s="1"/>
      <c r="D753" s="1" t="s">
        <v>675</v>
      </c>
      <c r="E753" s="1"/>
      <c r="F753" s="1">
        <v>214</v>
      </c>
      <c r="G753" s="1" t="s">
        <v>837</v>
      </c>
      <c r="H753" s="1" t="str">
        <f t="shared" si="12"/>
        <v>214아파트평균단위매매가격</v>
      </c>
      <c r="I753" s="1" t="s">
        <v>871</v>
      </c>
      <c r="J753" s="13">
        <v>1649.8242878366812</v>
      </c>
      <c r="K753" s="13">
        <v>1654.7979827114982</v>
      </c>
      <c r="L753" s="13">
        <v>1664.1277315474597</v>
      </c>
      <c r="M753" s="13">
        <v>1672.4287033472633</v>
      </c>
      <c r="N753" s="13">
        <v>1689.599479958596</v>
      </c>
      <c r="O753" s="13">
        <v>1696.4790738072065</v>
      </c>
      <c r="P753" s="13">
        <v>1713.1987279733398</v>
      </c>
      <c r="Q753" s="14">
        <v>1733.0220760249756</v>
      </c>
      <c r="R753" s="14">
        <v>1744.0561635432882</v>
      </c>
      <c r="S753" s="14">
        <v>1756.5158387731983</v>
      </c>
      <c r="T753" s="14">
        <v>1764.1095385691076</v>
      </c>
      <c r="U753" s="14">
        <v>1775.3330834918102</v>
      </c>
      <c r="V753" s="14">
        <v>1778.4256608295807</v>
      </c>
      <c r="W753" s="14">
        <v>1783.2029427361522</v>
      </c>
      <c r="X753" s="14">
        <v>1787.7155521919699</v>
      </c>
      <c r="Y753" s="14">
        <v>1791.6635358960852</v>
      </c>
      <c r="Z753" s="14">
        <v>1798.1924905473445</v>
      </c>
      <c r="AA753" s="14">
        <v>1801.5860726957349</v>
      </c>
      <c r="AB753" s="14">
        <v>1806.5698418423353</v>
      </c>
      <c r="AC753" s="14">
        <v>1807.4351429100236</v>
      </c>
    </row>
    <row r="754" spans="1:29" s="14" customFormat="1">
      <c r="A754" s="1" t="s">
        <v>524</v>
      </c>
      <c r="B754" s="1" t="s">
        <v>552</v>
      </c>
      <c r="C754" s="1"/>
      <c r="D754" s="1" t="s">
        <v>676</v>
      </c>
      <c r="E754" s="1"/>
      <c r="F754" s="1">
        <v>215</v>
      </c>
      <c r="G754" s="1" t="s">
        <v>837</v>
      </c>
      <c r="H754" s="1" t="str">
        <f t="shared" si="12"/>
        <v>215아파트평균단위매매가격</v>
      </c>
      <c r="I754" s="1" t="s">
        <v>871</v>
      </c>
      <c r="J754" s="13">
        <v>1660.8924645571399</v>
      </c>
      <c r="K754" s="13">
        <v>1656.5606473598255</v>
      </c>
      <c r="L754" s="13">
        <v>1664.322288054037</v>
      </c>
      <c r="M754" s="13">
        <v>1662.0388803004639</v>
      </c>
      <c r="N754" s="13">
        <v>1663.2935300688255</v>
      </c>
      <c r="O754" s="13">
        <v>1663.6995554014327</v>
      </c>
      <c r="P754" s="13">
        <v>1661.7435688131</v>
      </c>
      <c r="Q754" s="14">
        <v>1653.4407214295918</v>
      </c>
      <c r="R754" s="14">
        <v>1649.7279862712292</v>
      </c>
      <c r="S754" s="14">
        <v>1637.4111336438175</v>
      </c>
      <c r="T754" s="14">
        <v>1619.2483740844239</v>
      </c>
      <c r="U754" s="14">
        <v>1618.1273891045189</v>
      </c>
      <c r="V754" s="14">
        <v>1615.3791750662117</v>
      </c>
      <c r="W754" s="14">
        <v>1615.3469256312728</v>
      </c>
      <c r="X754" s="14">
        <v>1615.3493286073792</v>
      </c>
      <c r="Y754" s="14">
        <v>1623.3043792774358</v>
      </c>
      <c r="Z754" s="14">
        <v>1629.878637362958</v>
      </c>
      <c r="AA754" s="14">
        <v>1633.7076134429167</v>
      </c>
      <c r="AB754" s="14">
        <v>1631.0776287236131</v>
      </c>
      <c r="AC754" s="14">
        <v>1630.0120015464458</v>
      </c>
    </row>
    <row r="755" spans="1:29" s="14" customFormat="1">
      <c r="A755" s="1" t="s">
        <v>524</v>
      </c>
      <c r="B755" s="1" t="s">
        <v>552</v>
      </c>
      <c r="C755" s="1"/>
      <c r="D755" s="1" t="s">
        <v>677</v>
      </c>
      <c r="E755" s="1"/>
      <c r="F755" s="1">
        <v>216</v>
      </c>
      <c r="G755" s="1" t="s">
        <v>837</v>
      </c>
      <c r="H755" s="1" t="str">
        <f t="shared" si="12"/>
        <v>216아파트평균단위매매가격</v>
      </c>
      <c r="I755" s="1" t="s">
        <v>871</v>
      </c>
      <c r="J755" s="13">
        <v>1533.3543724047215</v>
      </c>
      <c r="K755" s="13">
        <v>1539.7770459838976</v>
      </c>
      <c r="L755" s="13">
        <v>1548.9275757610792</v>
      </c>
      <c r="M755" s="13">
        <v>1549.5406673695813</v>
      </c>
      <c r="N755" s="13">
        <v>1545.8912104217852</v>
      </c>
      <c r="O755" s="13">
        <v>1536.2018638481823</v>
      </c>
      <c r="P755" s="13">
        <v>1519.7515102296177</v>
      </c>
      <c r="Q755" s="14">
        <v>1512.5909912618122</v>
      </c>
      <c r="R755" s="14">
        <v>1513.817292347381</v>
      </c>
      <c r="S755" s="14">
        <v>1514.7383587243608</v>
      </c>
      <c r="T755" s="14">
        <v>1514.0891705995771</v>
      </c>
      <c r="U755" s="14">
        <v>1515.0572435535551</v>
      </c>
      <c r="V755" s="14">
        <v>1526.8715483192764</v>
      </c>
      <c r="W755" s="14">
        <v>1526.0688773065331</v>
      </c>
      <c r="X755" s="14">
        <v>1524.931929599614</v>
      </c>
      <c r="Y755" s="14">
        <v>1520.228231545402</v>
      </c>
      <c r="Z755" s="14">
        <v>1526.0341514028089</v>
      </c>
      <c r="AA755" s="14">
        <v>1524.2072610938408</v>
      </c>
      <c r="AB755" s="14">
        <v>1521.2428462661085</v>
      </c>
      <c r="AC755" s="14">
        <v>1519.5478794135902</v>
      </c>
    </row>
    <row r="756" spans="1:29" s="14" customFormat="1">
      <c r="A756" s="1" t="s">
        <v>524</v>
      </c>
      <c r="B756" s="1" t="s">
        <v>552</v>
      </c>
      <c r="C756" s="1"/>
      <c r="D756" s="1" t="s">
        <v>678</v>
      </c>
      <c r="E756" s="1"/>
      <c r="F756" s="1">
        <v>217</v>
      </c>
      <c r="G756" s="1" t="s">
        <v>837</v>
      </c>
      <c r="H756" s="1" t="str">
        <f t="shared" si="12"/>
        <v>217아파트평균단위매매가격</v>
      </c>
      <c r="I756" s="1" t="s">
        <v>871</v>
      </c>
      <c r="J756" s="13">
        <v>1818.5855307502916</v>
      </c>
      <c r="K756" s="13">
        <v>1818.5855307502916</v>
      </c>
      <c r="L756" s="13">
        <v>1811.4180182632317</v>
      </c>
      <c r="M756" s="13">
        <v>1811.4180182632317</v>
      </c>
      <c r="N756" s="13">
        <v>1811.4180182632317</v>
      </c>
      <c r="O756" s="13">
        <v>1801.2391879652973</v>
      </c>
      <c r="P756" s="13">
        <v>1797.7068830784731</v>
      </c>
      <c r="Q756" s="14">
        <v>1789.8851037860572</v>
      </c>
      <c r="R756" s="14">
        <v>1789.8851037860572</v>
      </c>
      <c r="S756" s="14">
        <v>1789.8851037860572</v>
      </c>
      <c r="T756" s="14">
        <v>1786.4659602046556</v>
      </c>
      <c r="U756" s="14">
        <v>1786.0313816007395</v>
      </c>
      <c r="V756" s="14">
        <v>1777.9690759059172</v>
      </c>
      <c r="W756" s="14">
        <v>1773.5220254805902</v>
      </c>
      <c r="X756" s="14">
        <v>1765.9236002708412</v>
      </c>
      <c r="Y756" s="14">
        <v>1770.5104474228283</v>
      </c>
      <c r="Z756" s="14">
        <v>1775.3630958767876</v>
      </c>
      <c r="AA756" s="14">
        <v>1775.9962804753343</v>
      </c>
      <c r="AB756" s="14">
        <v>1766.271271323656</v>
      </c>
      <c r="AC756" s="14">
        <v>1757.5282749592773</v>
      </c>
    </row>
    <row r="757" spans="1:29" s="14" customFormat="1">
      <c r="A757" s="1" t="s">
        <v>524</v>
      </c>
      <c r="B757" s="1" t="s">
        <v>552</v>
      </c>
      <c r="C757" s="1"/>
      <c r="D757" s="1" t="s">
        <v>679</v>
      </c>
      <c r="E757" s="1"/>
      <c r="F757" s="1">
        <v>218</v>
      </c>
      <c r="G757" s="1" t="s">
        <v>837</v>
      </c>
      <c r="H757" s="1" t="str">
        <f t="shared" si="12"/>
        <v>218아파트평균단위매매가격</v>
      </c>
      <c r="I757" s="1" t="s">
        <v>871</v>
      </c>
      <c r="J757" s="13">
        <v>1560.9569158684137</v>
      </c>
      <c r="K757" s="13">
        <v>1560.9569158684137</v>
      </c>
      <c r="L757" s="13">
        <v>1587.743204376382</v>
      </c>
      <c r="M757" s="13">
        <v>1590.5086215238491</v>
      </c>
      <c r="N757" s="13">
        <v>1590.6128198263905</v>
      </c>
      <c r="O757" s="13">
        <v>1597.8156500171881</v>
      </c>
      <c r="P757" s="13">
        <v>1602.5351979649067</v>
      </c>
      <c r="Q757" s="14">
        <v>1627.0984649022944</v>
      </c>
      <c r="R757" s="14">
        <v>1642.8025283737209</v>
      </c>
      <c r="S757" s="14">
        <v>1659.8410216839579</v>
      </c>
      <c r="T757" s="14">
        <v>1715.773724258333</v>
      </c>
    </row>
    <row r="758" spans="1:29" s="14" customFormat="1">
      <c r="A758" s="1" t="s">
        <v>524</v>
      </c>
      <c r="B758" s="1" t="s">
        <v>552</v>
      </c>
      <c r="C758" s="1"/>
      <c r="D758" s="1" t="s">
        <v>680</v>
      </c>
      <c r="E758" s="1"/>
      <c r="F758" s="1">
        <v>219</v>
      </c>
      <c r="G758" s="1" t="s">
        <v>837</v>
      </c>
      <c r="H758" s="1" t="str">
        <f t="shared" si="12"/>
        <v>219아파트평균단위매매가격</v>
      </c>
      <c r="I758" s="1" t="s">
        <v>871</v>
      </c>
      <c r="J758" s="13">
        <v>1650.8651737611619</v>
      </c>
      <c r="K758" s="13">
        <v>1658.909329664767</v>
      </c>
      <c r="L758" s="13">
        <v>1659.9758012101042</v>
      </c>
      <c r="M758" s="13">
        <v>1661.5384933925393</v>
      </c>
      <c r="N758" s="13">
        <v>1665.7109471314068</v>
      </c>
      <c r="O758" s="13">
        <v>1671.1022991255338</v>
      </c>
      <c r="P758" s="13">
        <v>1672.3713030699107</v>
      </c>
      <c r="Q758" s="14">
        <v>1678.0321553411843</v>
      </c>
      <c r="R758" s="14">
        <v>1679.3306204297423</v>
      </c>
      <c r="S758" s="14">
        <v>1681.1148161204037</v>
      </c>
      <c r="T758" s="14">
        <v>1686.1956256927911</v>
      </c>
      <c r="U758" s="14">
        <v>1692.6230609082882</v>
      </c>
      <c r="V758" s="14">
        <v>1700.5278731327992</v>
      </c>
      <c r="W758" s="14">
        <v>1700.8235511103346</v>
      </c>
      <c r="X758" s="14">
        <v>1702.5197233299616</v>
      </c>
      <c r="Y758" s="14">
        <v>1706.4731980686001</v>
      </c>
      <c r="Z758" s="14">
        <v>1711.1380043740642</v>
      </c>
      <c r="AA758" s="14">
        <v>1713.1930078254325</v>
      </c>
      <c r="AB758" s="14">
        <v>1713.2592934784313</v>
      </c>
      <c r="AC758" s="14">
        <v>1711.644782143821</v>
      </c>
    </row>
    <row r="759" spans="1:29" s="14" customFormat="1">
      <c r="A759" s="1" t="s">
        <v>524</v>
      </c>
      <c r="B759" s="1" t="s">
        <v>552</v>
      </c>
      <c r="C759" s="1"/>
      <c r="D759" s="1" t="s">
        <v>681</v>
      </c>
      <c r="E759" s="1"/>
      <c r="F759" s="1">
        <v>220</v>
      </c>
      <c r="G759" s="1" t="s">
        <v>837</v>
      </c>
      <c r="H759" s="1" t="str">
        <f t="shared" si="12"/>
        <v>220아파트평균단위매매가격</v>
      </c>
      <c r="I759" s="1" t="s">
        <v>871</v>
      </c>
      <c r="J759" s="13">
        <v>1263.3993218146754</v>
      </c>
      <c r="K759" s="13">
        <v>1274.7770621088821</v>
      </c>
      <c r="L759" s="13">
        <v>1274.7770621088821</v>
      </c>
      <c r="M759" s="13">
        <v>1283.3903922346317</v>
      </c>
      <c r="N759" s="13">
        <v>1283.9254033628631</v>
      </c>
      <c r="O759" s="13">
        <v>1283.0739847550947</v>
      </c>
      <c r="P759" s="13">
        <v>1291.1077448590338</v>
      </c>
      <c r="Q759" s="14">
        <v>1291.8944347383056</v>
      </c>
      <c r="R759" s="14">
        <v>1291.7835030289111</v>
      </c>
      <c r="S759" s="14">
        <v>1302.8268949847736</v>
      </c>
      <c r="T759" s="14">
        <v>1305.2749762078936</v>
      </c>
      <c r="U759" s="14">
        <v>1310.4807709638599</v>
      </c>
      <c r="V759" s="14">
        <v>1319.0996382954281</v>
      </c>
      <c r="W759" s="14">
        <v>1320.9381664923226</v>
      </c>
      <c r="X759" s="14">
        <v>1334.5434322164547</v>
      </c>
      <c r="Y759" s="14">
        <v>1336.8849043545636</v>
      </c>
      <c r="Z759" s="14">
        <v>1347.8902808864875</v>
      </c>
      <c r="AA759" s="14">
        <v>1350.4544269782184</v>
      </c>
      <c r="AB759" s="14">
        <v>1353.8765140923663</v>
      </c>
      <c r="AC759" s="14">
        <v>1353.4267160800391</v>
      </c>
    </row>
    <row r="760" spans="1:29" s="14" customFormat="1">
      <c r="A760" s="1" t="s">
        <v>524</v>
      </c>
      <c r="B760" s="1" t="s">
        <v>552</v>
      </c>
      <c r="C760" s="1"/>
      <c r="D760" s="1" t="s">
        <v>682</v>
      </c>
      <c r="E760" s="1"/>
      <c r="F760" s="1">
        <v>221</v>
      </c>
      <c r="G760" s="1" t="s">
        <v>837</v>
      </c>
      <c r="H760" s="1" t="str">
        <f t="shared" si="12"/>
        <v>221아파트평균단위매매가격</v>
      </c>
      <c r="I760" s="1" t="s">
        <v>871</v>
      </c>
      <c r="J760" s="13">
        <v>1696.9022107157323</v>
      </c>
      <c r="K760" s="13">
        <v>1692.9016569470641</v>
      </c>
      <c r="L760" s="13">
        <v>1691.2734698276518</v>
      </c>
      <c r="M760" s="13">
        <v>1684.8848540597603</v>
      </c>
      <c r="N760" s="13">
        <v>1683.5211128237249</v>
      </c>
      <c r="O760" s="13">
        <v>1679.4130993361064</v>
      </c>
      <c r="P760" s="13">
        <v>1677.6390721093201</v>
      </c>
      <c r="Q760" s="14">
        <v>1674.8543381584936</v>
      </c>
      <c r="R760" s="14">
        <v>1671.3910850498849</v>
      </c>
      <c r="S760" s="14">
        <v>1669.4287730591564</v>
      </c>
      <c r="T760" s="14">
        <v>1667.4482493560056</v>
      </c>
      <c r="U760" s="14">
        <v>1661.6523171510673</v>
      </c>
      <c r="V760" s="14">
        <v>1659.6014564430989</v>
      </c>
      <c r="W760" s="14">
        <v>1659.9762863994306</v>
      </c>
      <c r="X760" s="14">
        <v>1660.2399094860011</v>
      </c>
      <c r="Y760" s="14">
        <v>1664.6430567081345</v>
      </c>
      <c r="Z760" s="14">
        <v>1669.2953255163004</v>
      </c>
      <c r="AA760" s="14">
        <v>1669.4886350168217</v>
      </c>
      <c r="AB760" s="14">
        <v>1672.9796430744989</v>
      </c>
      <c r="AC760" s="14">
        <v>1678.3592063547442</v>
      </c>
    </row>
    <row r="761" spans="1:29" s="14" customFormat="1">
      <c r="A761" s="1" t="s">
        <v>524</v>
      </c>
      <c r="B761" s="1" t="s">
        <v>553</v>
      </c>
      <c r="C761" s="1"/>
      <c r="D761" s="1"/>
      <c r="E761" s="1"/>
      <c r="F761" s="1">
        <v>222</v>
      </c>
      <c r="G761" s="1" t="s">
        <v>837</v>
      </c>
      <c r="H761" s="1" t="str">
        <f t="shared" si="12"/>
        <v>222아파트평균단위매매가격</v>
      </c>
      <c r="I761" s="1" t="s">
        <v>871</v>
      </c>
      <c r="J761" s="13">
        <v>1805.9736999042502</v>
      </c>
      <c r="K761" s="13">
        <v>1810.30789935847</v>
      </c>
      <c r="L761" s="13">
        <v>1824.5089204926492</v>
      </c>
      <c r="M761" s="13">
        <v>1829.828193466132</v>
      </c>
      <c r="N761" s="13">
        <v>1824.2255400648312</v>
      </c>
      <c r="O761" s="13">
        <v>1816.7379930690308</v>
      </c>
      <c r="P761" s="13">
        <v>1806.9944240773477</v>
      </c>
      <c r="Q761" s="14">
        <v>1801.3643904455032</v>
      </c>
      <c r="R761" s="14">
        <v>1786.0448684243677</v>
      </c>
      <c r="S761" s="14">
        <v>1778.0849712444667</v>
      </c>
      <c r="T761" s="14">
        <v>1764.8238447665858</v>
      </c>
      <c r="U761" s="14">
        <v>1740.6075434827155</v>
      </c>
      <c r="V761" s="14">
        <v>1727.3232927550514</v>
      </c>
      <c r="W761" s="14">
        <v>1725.8486495828408</v>
      </c>
      <c r="X761" s="14">
        <v>1722.5192978062091</v>
      </c>
      <c r="Y761" s="14">
        <v>1722.2866283531937</v>
      </c>
      <c r="Z761" s="14">
        <v>1720.5900477352723</v>
      </c>
      <c r="AA761" s="14">
        <v>1716.2274893556773</v>
      </c>
      <c r="AB761" s="14">
        <v>1711.6379327435452</v>
      </c>
      <c r="AC761" s="14">
        <v>1708.6277408719345</v>
      </c>
    </row>
    <row r="762" spans="1:29" s="14" customFormat="1">
      <c r="A762" s="1" t="s">
        <v>524</v>
      </c>
      <c r="B762" s="1" t="s">
        <v>553</v>
      </c>
      <c r="C762" s="1"/>
      <c r="D762" s="1" t="s">
        <v>683</v>
      </c>
      <c r="E762" s="1"/>
      <c r="F762" s="1">
        <v>223</v>
      </c>
      <c r="G762" s="1" t="s">
        <v>837</v>
      </c>
      <c r="H762" s="1" t="str">
        <f t="shared" si="12"/>
        <v>223아파트평균단위매매가격</v>
      </c>
      <c r="I762" s="1" t="s">
        <v>871</v>
      </c>
      <c r="J762" s="13">
        <v>2078.5159106142314</v>
      </c>
      <c r="K762" s="13">
        <v>2081.2189061979821</v>
      </c>
      <c r="L762" s="13">
        <v>2089.0275386036665</v>
      </c>
      <c r="M762" s="13">
        <v>2094.4546080788032</v>
      </c>
      <c r="N762" s="13">
        <v>2080.0289237655193</v>
      </c>
      <c r="O762" s="13">
        <v>2068.9445076189395</v>
      </c>
      <c r="P762" s="13">
        <v>2055.9960850469452</v>
      </c>
      <c r="Q762" s="14">
        <v>2040.7710510538288</v>
      </c>
      <c r="R762" s="14">
        <v>2019.4775681905899</v>
      </c>
      <c r="S762" s="14">
        <v>2008.7202407048942</v>
      </c>
      <c r="T762" s="14">
        <v>1991.6261129882641</v>
      </c>
      <c r="U762" s="14">
        <v>1973.3860262993899</v>
      </c>
      <c r="V762" s="14">
        <v>1959.7083818591736</v>
      </c>
      <c r="W762" s="14">
        <v>1960.085427501929</v>
      </c>
      <c r="X762" s="14">
        <v>1956.346333852905</v>
      </c>
      <c r="Y762" s="14">
        <v>1955.3957467532539</v>
      </c>
      <c r="Z762" s="14">
        <v>1955.5521584179203</v>
      </c>
      <c r="AA762" s="14">
        <v>1953.87538421503</v>
      </c>
      <c r="AB762" s="14">
        <v>1949.8736296120389</v>
      </c>
      <c r="AC762" s="14">
        <v>1947.5409192399059</v>
      </c>
    </row>
    <row r="763" spans="1:29" s="14" customFormat="1">
      <c r="A763" s="1" t="s">
        <v>524</v>
      </c>
      <c r="B763" s="1" t="s">
        <v>553</v>
      </c>
      <c r="C763" s="1"/>
      <c r="D763" s="1" t="s">
        <v>683</v>
      </c>
      <c r="E763" s="1" t="s">
        <v>684</v>
      </c>
      <c r="F763" s="1">
        <v>224</v>
      </c>
      <c r="G763" s="1" t="s">
        <v>837</v>
      </c>
      <c r="H763" s="1" t="str">
        <f t="shared" si="12"/>
        <v>224아파트평균단위매매가격</v>
      </c>
      <c r="I763" s="1" t="s">
        <v>871</v>
      </c>
      <c r="J763" s="13">
        <v>2131.7776300268383</v>
      </c>
      <c r="K763" s="13">
        <v>2131.7776300268383</v>
      </c>
      <c r="L763" s="13">
        <v>2132.644519441395</v>
      </c>
      <c r="M763" s="13">
        <v>2130.3730080383571</v>
      </c>
      <c r="N763" s="13">
        <v>2110.9218036347393</v>
      </c>
      <c r="O763" s="13">
        <v>2104.0926722682848</v>
      </c>
      <c r="P763" s="13">
        <v>2089.6234575453541</v>
      </c>
      <c r="Q763" s="14">
        <v>2081.6703105323868</v>
      </c>
      <c r="R763" s="14">
        <v>2071.158115988515</v>
      </c>
      <c r="S763" s="14">
        <v>2060.5654064650676</v>
      </c>
      <c r="T763" s="14">
        <v>2047.5190613283785</v>
      </c>
      <c r="U763" s="14">
        <v>2041.5594881670029</v>
      </c>
      <c r="V763" s="14">
        <v>2025.3064754358948</v>
      </c>
      <c r="W763" s="14">
        <v>2026.9234141006559</v>
      </c>
      <c r="X763" s="14">
        <v>2022.8065709149271</v>
      </c>
      <c r="Y763" s="14">
        <v>2022.692674853683</v>
      </c>
      <c r="Z763" s="14">
        <v>2022.389186103326</v>
      </c>
      <c r="AA763" s="14">
        <v>2019.7967244528004</v>
      </c>
      <c r="AB763" s="14">
        <v>2017.3460149711871</v>
      </c>
      <c r="AC763" s="14">
        <v>2014.795130170276</v>
      </c>
    </row>
    <row r="764" spans="1:29" s="14" customFormat="1">
      <c r="A764" s="1" t="s">
        <v>524</v>
      </c>
      <c r="B764" s="1" t="s">
        <v>553</v>
      </c>
      <c r="C764" s="1"/>
      <c r="D764" s="1" t="s">
        <v>683</v>
      </c>
      <c r="E764" s="1" t="s">
        <v>685</v>
      </c>
      <c r="F764" s="1">
        <v>225</v>
      </c>
      <c r="G764" s="1" t="s">
        <v>837</v>
      </c>
      <c r="H764" s="1" t="str">
        <f t="shared" si="12"/>
        <v>225아파트평균단위매매가격</v>
      </c>
      <c r="I764" s="1" t="s">
        <v>871</v>
      </c>
      <c r="J764" s="13">
        <v>2005.4320535112265</v>
      </c>
      <c r="K764" s="13">
        <v>2011.8440045168354</v>
      </c>
      <c r="L764" s="13">
        <v>2029.1778523756525</v>
      </c>
      <c r="M764" s="13">
        <v>2045.1686436194716</v>
      </c>
      <c r="N764" s="13">
        <v>2037.6388011265574</v>
      </c>
      <c r="O764" s="13">
        <v>2020.7154329477673</v>
      </c>
      <c r="P764" s="13">
        <v>2009.853787848753</v>
      </c>
      <c r="Q764" s="14">
        <v>1984.6505264385053</v>
      </c>
      <c r="R764" s="14">
        <v>1948.5633391359681</v>
      </c>
      <c r="S764" s="14">
        <v>1937.5801286753665</v>
      </c>
      <c r="T764" s="14">
        <v>1914.9317761436357</v>
      </c>
      <c r="U764" s="14">
        <v>1879.5665373530348</v>
      </c>
      <c r="V764" s="14">
        <v>1869.4330834274404</v>
      </c>
      <c r="W764" s="14">
        <v>1868.1038033756224</v>
      </c>
      <c r="X764" s="14">
        <v>1864.8845640439895</v>
      </c>
      <c r="Y764" s="14">
        <v>1862.7825329149621</v>
      </c>
      <c r="Z764" s="14">
        <v>1863.571853936462</v>
      </c>
      <c r="AA764" s="14">
        <v>1863.1552376603984</v>
      </c>
      <c r="AB764" s="14">
        <v>1857.0189536285959</v>
      </c>
      <c r="AC764" s="14">
        <v>1854.9864922514287</v>
      </c>
    </row>
    <row r="765" spans="1:29" s="14" customFormat="1">
      <c r="A765" s="1" t="s">
        <v>524</v>
      </c>
      <c r="B765" s="1" t="s">
        <v>553</v>
      </c>
      <c r="C765" s="1"/>
      <c r="D765" s="1" t="s">
        <v>686</v>
      </c>
      <c r="E765" s="1"/>
      <c r="F765" s="1">
        <v>226</v>
      </c>
      <c r="G765" s="1" t="s">
        <v>837</v>
      </c>
      <c r="H765" s="1" t="str">
        <f t="shared" si="12"/>
        <v>226아파트평균단위매매가격</v>
      </c>
      <c r="I765" s="1" t="s">
        <v>871</v>
      </c>
      <c r="J765" s="13">
        <v>1669.8672998325919</v>
      </c>
      <c r="K765" s="13">
        <v>1680.2383839510453</v>
      </c>
      <c r="L765" s="13">
        <v>1701.9734413711808</v>
      </c>
      <c r="M765" s="13">
        <v>1711.7674148602443</v>
      </c>
      <c r="N765" s="13">
        <v>1719.2973954587951</v>
      </c>
      <c r="O765" s="13">
        <v>1713.4828960051861</v>
      </c>
      <c r="P765" s="13">
        <v>1697.7444076949419</v>
      </c>
      <c r="Q765" s="14">
        <v>1693.5019294334663</v>
      </c>
      <c r="R765" s="14">
        <v>1687.6706949364361</v>
      </c>
      <c r="S765" s="14">
        <v>1682.0322032058114</v>
      </c>
      <c r="T765" s="14">
        <v>1676.1672641300033</v>
      </c>
      <c r="U765" s="14">
        <v>1666.7585866960756</v>
      </c>
      <c r="V765" s="14">
        <v>1655.199339505167</v>
      </c>
      <c r="W765" s="14">
        <v>1651.5585924012155</v>
      </c>
      <c r="X765" s="14">
        <v>1645.2621842884278</v>
      </c>
      <c r="Y765" s="14">
        <v>1643.7849790727196</v>
      </c>
      <c r="Z765" s="14">
        <v>1640.4239888292877</v>
      </c>
      <c r="AA765" s="14">
        <v>1634.8645780671918</v>
      </c>
      <c r="AB765" s="14">
        <v>1627.3521986376281</v>
      </c>
      <c r="AC765" s="14">
        <v>1624.1807812305901</v>
      </c>
    </row>
    <row r="766" spans="1:29" s="14" customFormat="1">
      <c r="A766" s="1" t="s">
        <v>524</v>
      </c>
      <c r="B766" s="1" t="s">
        <v>553</v>
      </c>
      <c r="C766" s="1"/>
      <c r="D766" s="1" t="s">
        <v>687</v>
      </c>
      <c r="E766" s="1"/>
      <c r="F766" s="1">
        <v>227</v>
      </c>
      <c r="G766" s="1" t="s">
        <v>837</v>
      </c>
      <c r="H766" s="1" t="str">
        <f t="shared" si="12"/>
        <v>227아파트평균단위매매가격</v>
      </c>
      <c r="I766" s="1" t="s">
        <v>871</v>
      </c>
      <c r="J766" s="13">
        <v>1543.7828547449608</v>
      </c>
      <c r="K766" s="13">
        <v>1543.7828547449608</v>
      </c>
      <c r="L766" s="13">
        <v>1572.4115690705999</v>
      </c>
      <c r="M766" s="13">
        <v>1574.0308554621247</v>
      </c>
      <c r="N766" s="13">
        <v>1576.2116776908458</v>
      </c>
      <c r="O766" s="13">
        <v>1571.1285783197422</v>
      </c>
      <c r="P766" s="13">
        <v>1565.8356937583123</v>
      </c>
      <c r="Q766" s="14">
        <v>1578.9721063866273</v>
      </c>
      <c r="R766" s="14">
        <v>1557.1515746201114</v>
      </c>
      <c r="S766" s="14">
        <v>1553.4124491558405</v>
      </c>
      <c r="T766" s="14">
        <v>1530.3433577954961</v>
      </c>
      <c r="U766" s="14">
        <v>1498.2768618519003</v>
      </c>
      <c r="V766" s="14">
        <v>1479.1621777956641</v>
      </c>
      <c r="W766" s="14">
        <v>1472.9054163044184</v>
      </c>
      <c r="X766" s="14">
        <v>1470.311502783863</v>
      </c>
      <c r="Y766" s="14">
        <v>1464.6444845928631</v>
      </c>
      <c r="Z766" s="14">
        <v>1456.9549656322997</v>
      </c>
      <c r="AA766" s="14">
        <v>1444.0148898542568</v>
      </c>
      <c r="AB766" s="14">
        <v>1438.8516303422205</v>
      </c>
      <c r="AC766" s="14">
        <v>1433.2911163638707</v>
      </c>
    </row>
    <row r="767" spans="1:29" s="14" customFormat="1">
      <c r="A767" s="1" t="s">
        <v>524</v>
      </c>
      <c r="B767" s="1" t="s">
        <v>553</v>
      </c>
      <c r="C767" s="1"/>
      <c r="D767" s="1" t="s">
        <v>688</v>
      </c>
      <c r="E767" s="1"/>
      <c r="F767" s="1">
        <v>228</v>
      </c>
      <c r="G767" s="1" t="s">
        <v>837</v>
      </c>
      <c r="H767" s="1" t="str">
        <f t="shared" si="12"/>
        <v>228아파트평균단위매매가격</v>
      </c>
      <c r="I767" s="1" t="s">
        <v>871</v>
      </c>
      <c r="J767" s="13">
        <v>1351.6790105342795</v>
      </c>
      <c r="K767" s="13">
        <v>1358.6408596013919</v>
      </c>
      <c r="L767" s="13">
        <v>1377.5571058564694</v>
      </c>
      <c r="M767" s="13">
        <v>1377.5571058564694</v>
      </c>
      <c r="N767" s="13">
        <v>1359.1330507205525</v>
      </c>
      <c r="O767" s="13">
        <v>1356.5781032397133</v>
      </c>
      <c r="P767" s="13">
        <v>1348.5062921180147</v>
      </c>
      <c r="Q767" s="14">
        <v>1342.3983051006867</v>
      </c>
      <c r="R767" s="14">
        <v>1343.315164071606</v>
      </c>
      <c r="S767" s="14">
        <v>1331.1744814347419</v>
      </c>
      <c r="T767" s="14">
        <v>1324.6688296122024</v>
      </c>
      <c r="U767" s="14">
        <v>1312.4000186044825</v>
      </c>
      <c r="V767" s="14">
        <v>1308.9509111867249</v>
      </c>
      <c r="W767" s="14">
        <v>1304.6233917955167</v>
      </c>
      <c r="X767" s="14">
        <v>1298.8465141851061</v>
      </c>
      <c r="Y767" s="14">
        <v>1298.0768406526836</v>
      </c>
      <c r="Z767" s="14">
        <v>1296.7954871304657</v>
      </c>
      <c r="AA767" s="14">
        <v>1298.90105104746</v>
      </c>
      <c r="AB767" s="14">
        <v>1295.1502343848572</v>
      </c>
      <c r="AC767" s="14">
        <v>1292.2070939510447</v>
      </c>
    </row>
    <row r="768" spans="1:29" s="14" customFormat="1">
      <c r="A768" s="1" t="s">
        <v>524</v>
      </c>
      <c r="B768" s="1" t="s">
        <v>553</v>
      </c>
      <c r="C768" s="1"/>
      <c r="D768" s="1" t="s">
        <v>689</v>
      </c>
      <c r="E768" s="1"/>
      <c r="F768" s="1">
        <v>229</v>
      </c>
      <c r="G768" s="1" t="s">
        <v>837</v>
      </c>
      <c r="H768" s="1" t="str">
        <f t="shared" si="12"/>
        <v>229아파트평균단위매매가격</v>
      </c>
      <c r="I768" s="1" t="s">
        <v>871</v>
      </c>
      <c r="J768" s="13">
        <v>1111.2505851330884</v>
      </c>
      <c r="K768" s="13">
        <v>1111.2505851330884</v>
      </c>
      <c r="L768" s="13">
        <v>1113.3799626362888</v>
      </c>
      <c r="M768" s="13">
        <v>1115.7368963882493</v>
      </c>
      <c r="N768" s="13">
        <v>1134.5838531518602</v>
      </c>
      <c r="O768" s="13">
        <v>1142.2570902287086</v>
      </c>
      <c r="P768" s="13">
        <v>1188.2358595899038</v>
      </c>
      <c r="Q768" s="14">
        <v>1222.2783646611053</v>
      </c>
      <c r="R768" s="14">
        <v>1242.8379900304074</v>
      </c>
      <c r="S768" s="14">
        <v>1258.2557143088043</v>
      </c>
      <c r="T768" s="14">
        <v>1281.1541023570012</v>
      </c>
      <c r="U768" s="14">
        <v>1287.9077901921437</v>
      </c>
      <c r="V768" s="14">
        <v>1290.1213650956693</v>
      </c>
      <c r="W768" s="14">
        <v>1295.3489058946091</v>
      </c>
      <c r="X768" s="14">
        <v>1298.8355557777552</v>
      </c>
      <c r="Y768" s="14">
        <v>1304.6034261129703</v>
      </c>
      <c r="Z768" s="14">
        <v>1310.6936834311857</v>
      </c>
      <c r="AA768" s="14">
        <v>1310.3470418085481</v>
      </c>
      <c r="AB768" s="14">
        <v>1309.5455132905813</v>
      </c>
      <c r="AC768" s="14">
        <v>1311.4954940327191</v>
      </c>
    </row>
    <row r="769" spans="1:29" s="14" customFormat="1">
      <c r="A769" s="1" t="s">
        <v>524</v>
      </c>
      <c r="B769" s="1" t="s">
        <v>553</v>
      </c>
      <c r="C769" s="1"/>
      <c r="D769" s="1" t="s">
        <v>690</v>
      </c>
      <c r="E769" s="1"/>
      <c r="F769" s="1">
        <v>230</v>
      </c>
      <c r="G769" s="1" t="s">
        <v>837</v>
      </c>
      <c r="H769" s="1" t="str">
        <f t="shared" si="12"/>
        <v>230아파트평균단위매매가격</v>
      </c>
      <c r="I769" s="1" t="s">
        <v>871</v>
      </c>
      <c r="J769" s="13">
        <v>1180.1421232339214</v>
      </c>
      <c r="K769" s="13">
        <v>1186.2933793851776</v>
      </c>
      <c r="L769" s="13">
        <v>1187.257327717547</v>
      </c>
      <c r="M769" s="13">
        <v>1212.1599630334774</v>
      </c>
      <c r="N769" s="13">
        <v>1212.1599630334774</v>
      </c>
      <c r="O769" s="13">
        <v>1208.8994473967866</v>
      </c>
      <c r="P769" s="13">
        <v>1193.7444165845232</v>
      </c>
      <c r="Q769" s="14">
        <v>1175.9435578560547</v>
      </c>
      <c r="R769" s="14">
        <v>1168.8401551867244</v>
      </c>
      <c r="S769" s="14">
        <v>1158.8645688146903</v>
      </c>
      <c r="T769" s="14">
        <v>1153.0678040586904</v>
      </c>
      <c r="U769" s="14">
        <v>1150.6884130633871</v>
      </c>
      <c r="V769" s="14">
        <v>1139.1188670798003</v>
      </c>
      <c r="W769" s="14">
        <v>1141.2536971655304</v>
      </c>
      <c r="X769" s="14">
        <v>1143.8436997555332</v>
      </c>
      <c r="Y769" s="14">
        <v>1147.5006027508509</v>
      </c>
      <c r="Z769" s="14">
        <v>1152.7190060254093</v>
      </c>
      <c r="AA769" s="14">
        <v>1151.4211798363992</v>
      </c>
      <c r="AB769" s="14">
        <v>1151.8020666787097</v>
      </c>
      <c r="AC769" s="14">
        <v>1150.8218478995766</v>
      </c>
    </row>
    <row r="770" spans="1:29" s="14" customFormat="1">
      <c r="A770" s="1" t="s">
        <v>524</v>
      </c>
      <c r="B770" s="1" t="s">
        <v>554</v>
      </c>
      <c r="C770" s="1"/>
      <c r="D770" s="1"/>
      <c r="E770" s="1"/>
      <c r="F770" s="1">
        <v>231</v>
      </c>
      <c r="G770" s="1" t="s">
        <v>837</v>
      </c>
      <c r="H770" s="1" t="str">
        <f t="shared" si="12"/>
        <v>231아파트평균단위매매가격</v>
      </c>
      <c r="I770" s="1" t="s">
        <v>871</v>
      </c>
      <c r="J770" s="13">
        <v>1477.5841152180642</v>
      </c>
      <c r="K770" s="13">
        <v>1481.441915906704</v>
      </c>
      <c r="L770" s="13">
        <v>1478.2226492908003</v>
      </c>
      <c r="M770" s="13">
        <v>1488.5162492123968</v>
      </c>
      <c r="N770" s="13">
        <v>1490.9347972261589</v>
      </c>
      <c r="O770" s="13">
        <v>1496.2432201663357</v>
      </c>
      <c r="P770" s="13">
        <v>1494.9120424381319</v>
      </c>
      <c r="Q770" s="14">
        <v>1497.6295529036829</v>
      </c>
      <c r="R770" s="14">
        <v>1500.6283066943679</v>
      </c>
      <c r="S770" s="14">
        <v>1501.442308872771</v>
      </c>
      <c r="T770" s="14">
        <v>1495.9420670337361</v>
      </c>
      <c r="U770" s="14">
        <v>1495.2260084075715</v>
      </c>
      <c r="V770" s="14">
        <v>1494.5086545718802</v>
      </c>
      <c r="W770" s="14">
        <v>1489.8770374417629</v>
      </c>
      <c r="X770" s="14">
        <v>1486.376639726835</v>
      </c>
      <c r="Y770" s="14">
        <v>1482.6441373157134</v>
      </c>
      <c r="Z770" s="14">
        <v>1480.0430854061331</v>
      </c>
      <c r="AA770" s="14">
        <v>1477.0661963859393</v>
      </c>
      <c r="AB770" s="14">
        <v>1471.9619373711835</v>
      </c>
      <c r="AC770" s="14">
        <v>1468.0668207009696</v>
      </c>
    </row>
    <row r="771" spans="1:29" s="14" customFormat="1">
      <c r="A771" s="1" t="s">
        <v>524</v>
      </c>
      <c r="B771" s="1" t="s">
        <v>554</v>
      </c>
      <c r="C771" s="1"/>
      <c r="D771" s="1" t="s">
        <v>691</v>
      </c>
      <c r="E771" s="1"/>
      <c r="F771" s="1">
        <v>232</v>
      </c>
      <c r="G771" s="1" t="s">
        <v>837</v>
      </c>
      <c r="H771" s="1" t="str">
        <f t="shared" si="12"/>
        <v>232아파트평균단위매매가격</v>
      </c>
      <c r="I771" s="1" t="s">
        <v>871</v>
      </c>
      <c r="J771" s="13">
        <v>1500.3446645865079</v>
      </c>
      <c r="K771" s="13">
        <v>1514.4841269649053</v>
      </c>
      <c r="L771" s="13">
        <v>1506.1764381314192</v>
      </c>
      <c r="M771" s="13">
        <v>1540.0683078994807</v>
      </c>
      <c r="N771" s="13">
        <v>1541.7329067332616</v>
      </c>
      <c r="O771" s="13">
        <v>1561.3503210387421</v>
      </c>
      <c r="P771" s="13">
        <v>1553.9030987377373</v>
      </c>
      <c r="Q771" s="14">
        <v>1558.7779877880744</v>
      </c>
      <c r="R771" s="14">
        <v>1561.5060784020602</v>
      </c>
      <c r="S771" s="14">
        <v>1563.1355623891952</v>
      </c>
      <c r="T771" s="14">
        <v>1548.7860887434995</v>
      </c>
      <c r="U771" s="14">
        <v>1549.7836692045332</v>
      </c>
      <c r="V771" s="14">
        <v>1544.0836334681337</v>
      </c>
      <c r="W771" s="14">
        <v>1535.6956898481812</v>
      </c>
      <c r="X771" s="14">
        <v>1533.1958052644954</v>
      </c>
      <c r="Y771" s="14">
        <v>1526.0477403252858</v>
      </c>
      <c r="Z771" s="14">
        <v>1522.8627098990517</v>
      </c>
      <c r="AA771" s="14">
        <v>1519.479165072253</v>
      </c>
      <c r="AB771" s="14">
        <v>1510.4065574550305</v>
      </c>
      <c r="AC771" s="14">
        <v>1505.2244220018058</v>
      </c>
    </row>
    <row r="772" spans="1:29" s="14" customFormat="1">
      <c r="A772" s="1" t="s">
        <v>524</v>
      </c>
      <c r="B772" s="1" t="s">
        <v>554</v>
      </c>
      <c r="C772" s="1"/>
      <c r="D772" s="1" t="s">
        <v>692</v>
      </c>
      <c r="E772" s="1"/>
      <c r="F772" s="1">
        <v>233</v>
      </c>
      <c r="G772" s="1" t="s">
        <v>837</v>
      </c>
      <c r="H772" s="1" t="str">
        <f t="shared" si="12"/>
        <v>233아파트평균단위매매가격</v>
      </c>
      <c r="I772" s="1" t="s">
        <v>871</v>
      </c>
      <c r="J772" s="13">
        <v>1447.444968356858</v>
      </c>
      <c r="K772" s="13">
        <v>1450.562455422963</v>
      </c>
      <c r="L772" s="13">
        <v>1452.6128405518873</v>
      </c>
      <c r="M772" s="13">
        <v>1452.6128405518873</v>
      </c>
      <c r="N772" s="13">
        <v>1451.9800484912419</v>
      </c>
      <c r="O772" s="13">
        <v>1453.1656197259736</v>
      </c>
      <c r="P772" s="13">
        <v>1452.5569386965033</v>
      </c>
      <c r="Q772" s="14">
        <v>1452.115341552683</v>
      </c>
      <c r="R772" s="14">
        <v>1451.8958604061136</v>
      </c>
      <c r="S772" s="14">
        <v>1451.7403297354651</v>
      </c>
      <c r="T772" s="14">
        <v>1452.51533446093</v>
      </c>
      <c r="U772" s="14">
        <v>1448.8387821274571</v>
      </c>
      <c r="V772" s="14">
        <v>1447.7469913792913</v>
      </c>
      <c r="W772" s="14">
        <v>1445.7229167761152</v>
      </c>
      <c r="X772" s="14">
        <v>1444.2955664945744</v>
      </c>
      <c r="Y772" s="14">
        <v>1445.8705862983336</v>
      </c>
      <c r="Z772" s="14">
        <v>1445.1601640670749</v>
      </c>
      <c r="AA772" s="14">
        <v>1442.6458930674053</v>
      </c>
      <c r="AB772" s="14">
        <v>1440.0498680158216</v>
      </c>
      <c r="AC772" s="14">
        <v>1438.1106784371093</v>
      </c>
    </row>
    <row r="773" spans="1:29" s="14" customFormat="1">
      <c r="A773" s="1" t="s">
        <v>524</v>
      </c>
      <c r="B773" s="1" t="s">
        <v>554</v>
      </c>
      <c r="C773" s="1"/>
      <c r="D773" s="1" t="s">
        <v>693</v>
      </c>
      <c r="E773" s="1"/>
      <c r="F773" s="1">
        <v>234</v>
      </c>
      <c r="G773" s="1" t="s">
        <v>837</v>
      </c>
      <c r="H773" s="1" t="str">
        <f t="shared" si="12"/>
        <v>234아파트평균단위매매가격</v>
      </c>
      <c r="I773" s="1" t="s">
        <v>871</v>
      </c>
      <c r="J773" s="13">
        <v>1643.1341594674686</v>
      </c>
      <c r="K773" s="13">
        <v>1643.6987548219781</v>
      </c>
      <c r="L773" s="13">
        <v>1642.4605393606205</v>
      </c>
      <c r="M773" s="13">
        <v>1642.8289892423229</v>
      </c>
      <c r="N773" s="13">
        <v>1641.9650545272943</v>
      </c>
      <c r="O773" s="13">
        <v>1640.9179790757273</v>
      </c>
      <c r="P773" s="13">
        <v>1640.4445431580909</v>
      </c>
      <c r="Q773" s="14">
        <v>1639.8398563889709</v>
      </c>
      <c r="R773" s="14">
        <v>1639.8398563889709</v>
      </c>
      <c r="S773" s="14">
        <v>1637.8145059018891</v>
      </c>
      <c r="T773" s="14">
        <v>1629.042571777514</v>
      </c>
      <c r="U773" s="14">
        <v>1621.4469797496295</v>
      </c>
      <c r="V773" s="14">
        <v>1620.8825747468275</v>
      </c>
      <c r="W773" s="14">
        <v>1614.0637131092001</v>
      </c>
      <c r="X773" s="14">
        <v>1604.5053282494439</v>
      </c>
      <c r="Y773" s="14">
        <v>1598.8919396487786</v>
      </c>
      <c r="Z773" s="14">
        <v>1592.3581419631282</v>
      </c>
      <c r="AA773" s="14">
        <v>1587.699328357116</v>
      </c>
      <c r="AB773" s="14">
        <v>1581.4867022389976</v>
      </c>
      <c r="AC773" s="14">
        <v>1577.1180798138753</v>
      </c>
    </row>
    <row r="774" spans="1:29" s="14" customFormat="1">
      <c r="A774" s="1" t="s">
        <v>524</v>
      </c>
      <c r="B774" s="1" t="s">
        <v>554</v>
      </c>
      <c r="C774" s="1"/>
      <c r="D774" s="1" t="s">
        <v>694</v>
      </c>
      <c r="E774" s="1"/>
      <c r="F774" s="1">
        <v>235</v>
      </c>
      <c r="G774" s="1" t="s">
        <v>837</v>
      </c>
      <c r="H774" s="1" t="str">
        <f t="shared" si="12"/>
        <v>235아파트평균단위매매가격</v>
      </c>
      <c r="I774" s="1" t="s">
        <v>871</v>
      </c>
      <c r="J774" s="13">
        <v>1076.6868100796025</v>
      </c>
      <c r="K774" s="13">
        <v>1076.6868100796025</v>
      </c>
      <c r="L774" s="13">
        <v>1084.6164925925038</v>
      </c>
      <c r="M774" s="13">
        <v>1094.5850876403879</v>
      </c>
      <c r="N774" s="13">
        <v>1102.6646882537855</v>
      </c>
      <c r="O774" s="13">
        <v>1114.5943730361707</v>
      </c>
      <c r="P774" s="13">
        <v>1143.4580539512729</v>
      </c>
      <c r="Q774" s="14">
        <v>1194.0172513877228</v>
      </c>
      <c r="R774" s="14">
        <v>1204.6219304385172</v>
      </c>
      <c r="S774" s="14">
        <v>1234.9689985857376</v>
      </c>
      <c r="T774" s="14">
        <v>1234.9689985857376</v>
      </c>
      <c r="U774" s="14">
        <v>1233.5796465795136</v>
      </c>
      <c r="V774" s="14">
        <v>1233.0236184000055</v>
      </c>
      <c r="W774" s="14">
        <v>1242.347351606247</v>
      </c>
      <c r="X774" s="14">
        <v>1246.4054561721559</v>
      </c>
      <c r="Y774" s="14">
        <v>1251.5916900380062</v>
      </c>
      <c r="Z774" s="14">
        <v>1259.7831681654229</v>
      </c>
      <c r="AA774" s="14">
        <v>1263.2420363212811</v>
      </c>
      <c r="AB774" s="14">
        <v>1263.7863816770239</v>
      </c>
      <c r="AC774" s="14">
        <v>1259.8835275106717</v>
      </c>
    </row>
    <row r="775" spans="1:29" s="14" customFormat="1">
      <c r="A775" s="1" t="s">
        <v>524</v>
      </c>
      <c r="B775" s="1" t="s">
        <v>554</v>
      </c>
      <c r="C775" s="1"/>
      <c r="D775" s="1" t="s">
        <v>695</v>
      </c>
      <c r="E775" s="1"/>
      <c r="F775" s="1">
        <v>236</v>
      </c>
      <c r="G775" s="1" t="s">
        <v>837</v>
      </c>
      <c r="H775" s="1" t="str">
        <f t="shared" si="12"/>
        <v>236아파트평균단위매매가격</v>
      </c>
      <c r="I775" s="1" t="s">
        <v>871</v>
      </c>
      <c r="J775" s="13">
        <v>1276.3784495907739</v>
      </c>
      <c r="K775" s="13">
        <v>1277.4896871360236</v>
      </c>
      <c r="L775" s="13">
        <v>1278.9819679011957</v>
      </c>
      <c r="M775" s="13">
        <v>1278.5377240575272</v>
      </c>
      <c r="N775" s="13">
        <v>1277.0399506905528</v>
      </c>
      <c r="O775" s="13">
        <v>1276.1222816705831</v>
      </c>
      <c r="P775" s="13">
        <v>1275.1119001982122</v>
      </c>
      <c r="Q775" s="14">
        <v>1275.1734239477441</v>
      </c>
      <c r="R775" s="14">
        <v>1275.0218518011698</v>
      </c>
      <c r="S775" s="14">
        <v>1273.4153595105442</v>
      </c>
      <c r="T775" s="14">
        <v>1273.1163467616861</v>
      </c>
      <c r="U775" s="14">
        <v>1270.112374293343</v>
      </c>
      <c r="V775" s="14">
        <v>1274.8282844784487</v>
      </c>
      <c r="W775" s="14">
        <v>1269.4324085291025</v>
      </c>
      <c r="X775" s="14">
        <v>1265.7216947873624</v>
      </c>
      <c r="Y775" s="14">
        <v>1264.0885475895645</v>
      </c>
      <c r="Z775" s="14">
        <v>1263.0784913328325</v>
      </c>
      <c r="AA775" s="14">
        <v>1260.5297333773158</v>
      </c>
      <c r="AB775" s="14">
        <v>1256.8283630250478</v>
      </c>
      <c r="AC775" s="14">
        <v>1253.372446664544</v>
      </c>
    </row>
    <row r="776" spans="1:29" s="14" customFormat="1">
      <c r="A776" s="1" t="s">
        <v>524</v>
      </c>
      <c r="B776" s="1" t="s">
        <v>554</v>
      </c>
      <c r="C776" s="1"/>
      <c r="D776" s="1" t="s">
        <v>696</v>
      </c>
      <c r="E776" s="1"/>
      <c r="F776" s="1">
        <v>237</v>
      </c>
      <c r="G776" s="1" t="s">
        <v>837</v>
      </c>
      <c r="H776" s="1" t="str">
        <f t="shared" si="12"/>
        <v>237아파트평균단위매매가격</v>
      </c>
      <c r="I776" s="1" t="s">
        <v>871</v>
      </c>
      <c r="J776" s="13">
        <v>2011.9059043638447</v>
      </c>
      <c r="K776" s="13">
        <v>1969.5244799194475</v>
      </c>
      <c r="L776" s="13">
        <v>1870.5337692949097</v>
      </c>
      <c r="M776" s="13">
        <v>1871.4065340298732</v>
      </c>
      <c r="N776" s="13">
        <v>1866.0896593272278</v>
      </c>
      <c r="O776" s="13">
        <v>1855.8413537568649</v>
      </c>
      <c r="P776" s="13">
        <v>1860.2084465391197</v>
      </c>
      <c r="Q776" s="14">
        <v>1857.4654278141229</v>
      </c>
      <c r="R776" s="14">
        <v>1858.0337051082299</v>
      </c>
      <c r="S776" s="14">
        <v>1854.6250365225185</v>
      </c>
      <c r="T776" s="14">
        <v>1860.6436835086017</v>
      </c>
      <c r="U776" s="14">
        <v>1861.7517643801768</v>
      </c>
      <c r="V776" s="14">
        <v>1873.9375054193874</v>
      </c>
      <c r="W776" s="14">
        <v>1870.2479709509159</v>
      </c>
      <c r="X776" s="14">
        <v>1870.6324773363654</v>
      </c>
      <c r="Y776" s="14">
        <v>1853.077502726517</v>
      </c>
      <c r="Z776" s="14">
        <v>1836.4203396399325</v>
      </c>
      <c r="AA776" s="14">
        <v>1830.528885791605</v>
      </c>
      <c r="AB776" s="14">
        <v>1823.8891054979238</v>
      </c>
      <c r="AC776" s="14">
        <v>1810.7562966971748</v>
      </c>
    </row>
    <row r="777" spans="1:29" s="14" customFormat="1">
      <c r="A777" s="1" t="s">
        <v>524</v>
      </c>
      <c r="B777" s="1" t="s">
        <v>555</v>
      </c>
      <c r="C777" s="1"/>
      <c r="D777" s="1"/>
      <c r="E777" s="1"/>
      <c r="F777" s="1">
        <v>238</v>
      </c>
      <c r="G777" s="1" t="s">
        <v>837</v>
      </c>
      <c r="H777" s="1" t="str">
        <f t="shared" si="12"/>
        <v>238아파트평균단위매매가격</v>
      </c>
      <c r="I777" s="1" t="s">
        <v>871</v>
      </c>
      <c r="J777" s="13">
        <v>1426.0007754247624</v>
      </c>
      <c r="K777" s="13">
        <v>1430.3147245248294</v>
      </c>
      <c r="L777" s="13">
        <v>1441.0384154644644</v>
      </c>
      <c r="M777" s="13">
        <v>1448.8643630058641</v>
      </c>
      <c r="N777" s="13">
        <v>1456.503928701891</v>
      </c>
      <c r="O777" s="13">
        <v>1462.6871755529478</v>
      </c>
      <c r="P777" s="13">
        <v>1469.3944959315425</v>
      </c>
      <c r="Q777" s="14">
        <v>1478.4145905947007</v>
      </c>
      <c r="R777" s="14">
        <v>1488.3549792903257</v>
      </c>
      <c r="S777" s="14">
        <v>1495.952247296884</v>
      </c>
      <c r="T777" s="14">
        <v>1504.3473931020717</v>
      </c>
      <c r="U777" s="14">
        <v>1509.6326164322522</v>
      </c>
      <c r="V777" s="14">
        <v>1520.0729606946641</v>
      </c>
      <c r="W777" s="14">
        <v>1527.3438629830966</v>
      </c>
      <c r="X777" s="14">
        <v>1537.4428885909006</v>
      </c>
      <c r="Y777" s="14">
        <v>1548.1099120164222</v>
      </c>
      <c r="Z777" s="14">
        <v>1561.9147540090255</v>
      </c>
      <c r="AA777" s="14">
        <v>1573.5507000985613</v>
      </c>
      <c r="AB777" s="14">
        <v>1593.4925010609386</v>
      </c>
      <c r="AC777" s="14">
        <v>1601.9993361632251</v>
      </c>
    </row>
    <row r="778" spans="1:29" s="14" customFormat="1">
      <c r="A778" s="1" t="s">
        <v>524</v>
      </c>
      <c r="B778" s="1" t="s">
        <v>555</v>
      </c>
      <c r="C778" s="1"/>
      <c r="D778" s="1" t="s">
        <v>697</v>
      </c>
      <c r="E778" s="1"/>
      <c r="F778" s="1">
        <v>239</v>
      </c>
      <c r="G778" s="1" t="s">
        <v>837</v>
      </c>
      <c r="H778" s="1" t="str">
        <f t="shared" si="12"/>
        <v>239아파트평균단위매매가격</v>
      </c>
      <c r="I778" s="1" t="s">
        <v>871</v>
      </c>
      <c r="J778" s="13">
        <v>1307.439110305831</v>
      </c>
      <c r="K778" s="13">
        <v>1308.391729412989</v>
      </c>
      <c r="L778" s="13">
        <v>1320.2740540841692</v>
      </c>
      <c r="M778" s="13">
        <v>1323.803671638045</v>
      </c>
      <c r="N778" s="13">
        <v>1328.0088846073802</v>
      </c>
      <c r="O778" s="13">
        <v>1340.3575407674452</v>
      </c>
      <c r="P778" s="13">
        <v>1342.9818911505811</v>
      </c>
      <c r="Q778" s="14">
        <v>1359.3270084747653</v>
      </c>
      <c r="R778" s="14">
        <v>1373.9432911992201</v>
      </c>
      <c r="S778" s="14">
        <v>1387.3425674477594</v>
      </c>
      <c r="T778" s="14">
        <v>1395.8686242347039</v>
      </c>
      <c r="U778" s="14">
        <v>1403.9338084676212</v>
      </c>
      <c r="V778" s="14">
        <v>1416.8689123153979</v>
      </c>
      <c r="W778" s="14">
        <v>1424.4461408549107</v>
      </c>
      <c r="X778" s="14">
        <v>1435.909164052958</v>
      </c>
      <c r="Y778" s="14">
        <v>1445.9067355340455</v>
      </c>
      <c r="Z778" s="14">
        <v>1464.7027094364082</v>
      </c>
      <c r="AA778" s="14">
        <v>1484.7936809957212</v>
      </c>
      <c r="AB778" s="14">
        <v>1509.4082225822738</v>
      </c>
      <c r="AC778" s="14">
        <v>1511.6203005757613</v>
      </c>
    </row>
    <row r="779" spans="1:29" s="14" customFormat="1">
      <c r="A779" s="1" t="s">
        <v>524</v>
      </c>
      <c r="B779" s="1" t="s">
        <v>555</v>
      </c>
      <c r="C779" s="1"/>
      <c r="D779" s="1" t="s">
        <v>698</v>
      </c>
      <c r="E779" s="1"/>
      <c r="F779" s="1">
        <v>240</v>
      </c>
      <c r="G779" s="1" t="s">
        <v>837</v>
      </c>
      <c r="H779" s="1" t="str">
        <f t="shared" si="12"/>
        <v>240아파트평균단위매매가격</v>
      </c>
      <c r="I779" s="1" t="s">
        <v>871</v>
      </c>
      <c r="J779" s="13">
        <v>1467.0714779977959</v>
      </c>
      <c r="K779" s="13">
        <v>1471.3028510291033</v>
      </c>
      <c r="L779" s="13">
        <v>1490.3523865675329</v>
      </c>
      <c r="M779" s="13">
        <v>1509.2813858781619</v>
      </c>
      <c r="N779" s="13">
        <v>1517.0264021015714</v>
      </c>
      <c r="O779" s="13">
        <v>1520.6763879661255</v>
      </c>
      <c r="P779" s="13">
        <v>1536.5269988356686</v>
      </c>
      <c r="Q779" s="14">
        <v>1537.8883997686021</v>
      </c>
      <c r="R779" s="14">
        <v>1553.5734181009223</v>
      </c>
      <c r="S779" s="14">
        <v>1555.8495236132276</v>
      </c>
      <c r="T779" s="14">
        <v>1560.274310495543</v>
      </c>
      <c r="U779" s="14">
        <v>1568.6986715638793</v>
      </c>
      <c r="V779" s="14">
        <v>1580.5307955934018</v>
      </c>
      <c r="W779" s="14">
        <v>1597.6226860476895</v>
      </c>
      <c r="X779" s="14">
        <v>1612.8853145513528</v>
      </c>
      <c r="Y779" s="14">
        <v>1625.2982638570086</v>
      </c>
      <c r="Z779" s="14">
        <v>1649.6524928086565</v>
      </c>
      <c r="AA779" s="14">
        <v>1667.7573144075304</v>
      </c>
      <c r="AB779" s="14">
        <v>1697.4961438028447</v>
      </c>
      <c r="AC779" s="14">
        <v>1708.9768161388356</v>
      </c>
    </row>
    <row r="780" spans="1:29" s="14" customFormat="1">
      <c r="A780" s="1" t="s">
        <v>524</v>
      </c>
      <c r="B780" s="1" t="s">
        <v>555</v>
      </c>
      <c r="C780" s="1"/>
      <c r="D780" s="1" t="s">
        <v>699</v>
      </c>
      <c r="E780" s="1"/>
      <c r="F780" s="1">
        <v>241</v>
      </c>
      <c r="G780" s="1" t="s">
        <v>837</v>
      </c>
      <c r="H780" s="1" t="str">
        <f t="shared" si="12"/>
        <v>241아파트평균단위매매가격</v>
      </c>
      <c r="I780" s="1" t="s">
        <v>871</v>
      </c>
      <c r="J780" s="13">
        <v>1478.9963035605149</v>
      </c>
      <c r="K780" s="13">
        <v>1482.2965508040352</v>
      </c>
      <c r="L780" s="13">
        <v>1488.5410035414973</v>
      </c>
      <c r="M780" s="13">
        <v>1493.5822406113816</v>
      </c>
      <c r="N780" s="13">
        <v>1503.369935895623</v>
      </c>
      <c r="O780" s="13">
        <v>1508.7750375673531</v>
      </c>
      <c r="P780" s="13">
        <v>1514.9812732649852</v>
      </c>
      <c r="Q780" s="14">
        <v>1527.7430076562493</v>
      </c>
      <c r="R780" s="14">
        <v>1539.9689323918728</v>
      </c>
      <c r="S780" s="14">
        <v>1549.1153347994448</v>
      </c>
      <c r="T780" s="14">
        <v>1561.3969433791501</v>
      </c>
      <c r="U780" s="14">
        <v>1568.7334909693759</v>
      </c>
      <c r="V780" s="14">
        <v>1586.353294091974</v>
      </c>
      <c r="W780" s="14">
        <v>1590.884295197701</v>
      </c>
      <c r="X780" s="14">
        <v>1600.9439032137434</v>
      </c>
      <c r="Y780" s="14">
        <v>1613.4206498542198</v>
      </c>
      <c r="Z780" s="14">
        <v>1625.9178697359298</v>
      </c>
      <c r="AA780" s="14">
        <v>1641.0948788412304</v>
      </c>
      <c r="AB780" s="14">
        <v>1660.2468244954637</v>
      </c>
      <c r="AC780" s="14">
        <v>1666.5452798463527</v>
      </c>
    </row>
    <row r="781" spans="1:29" s="14" customFormat="1">
      <c r="A781" s="1" t="s">
        <v>524</v>
      </c>
      <c r="B781" s="1" t="s">
        <v>555</v>
      </c>
      <c r="C781" s="1"/>
      <c r="D781" s="1" t="s">
        <v>699</v>
      </c>
      <c r="E781" s="1" t="s">
        <v>631</v>
      </c>
      <c r="F781" s="1">
        <v>242</v>
      </c>
      <c r="G781" s="1" t="s">
        <v>837</v>
      </c>
      <c r="H781" s="1" t="str">
        <f t="shared" si="12"/>
        <v>242아파트평균단위매매가격</v>
      </c>
      <c r="I781" s="1" t="s">
        <v>871</v>
      </c>
      <c r="J781" s="13">
        <v>1365.983504676148</v>
      </c>
      <c r="K781" s="13">
        <v>1370.9271199759842</v>
      </c>
      <c r="L781" s="13">
        <v>1378.9429172479699</v>
      </c>
      <c r="M781" s="13">
        <v>1387.5685815865588</v>
      </c>
      <c r="N781" s="13">
        <v>1391.7654318168554</v>
      </c>
      <c r="O781" s="13">
        <v>1401.5803585524363</v>
      </c>
      <c r="P781" s="13">
        <v>1407.5218602869309</v>
      </c>
      <c r="Q781" s="14">
        <v>1419.6134920248323</v>
      </c>
      <c r="R781" s="14">
        <v>1425.4066004811903</v>
      </c>
      <c r="S781" s="14">
        <v>1432.4409140953012</v>
      </c>
      <c r="T781" s="14">
        <v>1442.2208323155787</v>
      </c>
      <c r="U781" s="14">
        <v>1455.5896677664591</v>
      </c>
      <c r="V781" s="14">
        <v>1475.3148152537551</v>
      </c>
      <c r="W781" s="14">
        <v>1480.5173087665312</v>
      </c>
      <c r="X781" s="14">
        <v>1494.4497909089052</v>
      </c>
      <c r="Y781" s="14">
        <v>1511.3725237726683</v>
      </c>
      <c r="Z781" s="14">
        <v>1521.9595820417144</v>
      </c>
      <c r="AA781" s="14">
        <v>1540.8710368416203</v>
      </c>
      <c r="AB781" s="14">
        <v>1559.359777018313</v>
      </c>
      <c r="AC781" s="14">
        <v>1568.2794268745818</v>
      </c>
    </row>
    <row r="782" spans="1:29" s="14" customFormat="1">
      <c r="A782" s="1" t="s">
        <v>524</v>
      </c>
      <c r="B782" s="1" t="s">
        <v>555</v>
      </c>
      <c r="C782" s="1"/>
      <c r="D782" s="1" t="s">
        <v>699</v>
      </c>
      <c r="E782" s="1" t="s">
        <v>645</v>
      </c>
      <c r="F782" s="1">
        <v>243</v>
      </c>
      <c r="G782" s="1" t="s">
        <v>837</v>
      </c>
      <c r="H782" s="1" t="str">
        <f t="shared" si="12"/>
        <v>243아파트평균단위매매가격</v>
      </c>
      <c r="I782" s="1" t="s">
        <v>871</v>
      </c>
      <c r="J782" s="13">
        <v>1555.259412836805</v>
      </c>
      <c r="K782" s="13">
        <v>1557.4506851775068</v>
      </c>
      <c r="L782" s="13">
        <v>1562.4998021376418</v>
      </c>
      <c r="M782" s="13">
        <v>1565.12220195029</v>
      </c>
      <c r="N782" s="13">
        <v>1578.6827020097853</v>
      </c>
      <c r="O782" s="13">
        <v>1581.1119728547976</v>
      </c>
      <c r="P782" s="13">
        <v>1587.496855885822</v>
      </c>
      <c r="Q782" s="14">
        <v>1600.7107878368688</v>
      </c>
      <c r="R782" s="14">
        <v>1617.2776949718568</v>
      </c>
      <c r="S782" s="14">
        <v>1627.8493736317384</v>
      </c>
      <c r="T782" s="14">
        <v>1641.8191687455339</v>
      </c>
      <c r="U782" s="14">
        <v>1643.6842785955048</v>
      </c>
      <c r="V782" s="14">
        <v>1659.9094212418047</v>
      </c>
      <c r="W782" s="14">
        <v>1663.9956001436453</v>
      </c>
      <c r="X782" s="14">
        <v>1671.4896684958492</v>
      </c>
      <c r="Y782" s="14">
        <v>1681.0212241415629</v>
      </c>
      <c r="Z782" s="14">
        <v>1694.7838079937442</v>
      </c>
      <c r="AA782" s="14">
        <v>1707.4869777127292</v>
      </c>
      <c r="AB782" s="14">
        <v>1727.0782559923989</v>
      </c>
      <c r="AC782" s="14">
        <v>1731.6403320418115</v>
      </c>
    </row>
    <row r="783" spans="1:29" s="14" customFormat="1">
      <c r="A783" s="1" t="s">
        <v>524</v>
      </c>
      <c r="B783" s="1" t="s">
        <v>555</v>
      </c>
      <c r="C783" s="1"/>
      <c r="D783" s="1" t="s">
        <v>700</v>
      </c>
      <c r="E783" s="1"/>
      <c r="F783" s="1">
        <v>244</v>
      </c>
      <c r="G783" s="1" t="s">
        <v>837</v>
      </c>
      <c r="H783" s="1" t="str">
        <f t="shared" si="12"/>
        <v>244아파트평균단위매매가격</v>
      </c>
      <c r="I783" s="1" t="s">
        <v>871</v>
      </c>
      <c r="J783" s="13">
        <v>1532.6043602679101</v>
      </c>
      <c r="K783" s="13">
        <v>1547.153936393478</v>
      </c>
      <c r="L783" s="13">
        <v>1558.0954535875419</v>
      </c>
      <c r="M783" s="13">
        <v>1560.7944438370757</v>
      </c>
      <c r="N783" s="13">
        <v>1565.9626137950352</v>
      </c>
      <c r="O783" s="13">
        <v>1570.5705426627874</v>
      </c>
      <c r="P783" s="13">
        <v>1572.797578099221</v>
      </c>
      <c r="Q783" s="14">
        <v>1574.6164014774761</v>
      </c>
      <c r="R783" s="14">
        <v>1574.4834118541758</v>
      </c>
      <c r="S783" s="14">
        <v>1576.9220378837781</v>
      </c>
      <c r="T783" s="14">
        <v>1578.0039323571207</v>
      </c>
      <c r="U783" s="14">
        <v>1578.0039323571207</v>
      </c>
      <c r="V783" s="14">
        <v>1580.523043003288</v>
      </c>
      <c r="W783" s="14">
        <v>1580.5230430032886</v>
      </c>
      <c r="X783" s="14">
        <v>1585.6562971889332</v>
      </c>
      <c r="Y783" s="14">
        <v>1587.5052724131881</v>
      </c>
      <c r="Z783" s="14">
        <v>1586.6237598190692</v>
      </c>
      <c r="AA783" s="14">
        <v>1585.7484358131067</v>
      </c>
      <c r="AB783" s="14">
        <v>1584.8971085062174</v>
      </c>
      <c r="AC783" s="14">
        <v>1586.3012693519988</v>
      </c>
    </row>
    <row r="784" spans="1:29" s="14" customFormat="1">
      <c r="A784" s="1" t="s">
        <v>524</v>
      </c>
      <c r="B784" s="1" t="s">
        <v>555</v>
      </c>
      <c r="C784" s="1"/>
      <c r="D784" s="1" t="s">
        <v>701</v>
      </c>
      <c r="E784" s="1"/>
      <c r="F784" s="1">
        <v>245</v>
      </c>
      <c r="G784" s="1" t="s">
        <v>837</v>
      </c>
      <c r="H784" s="1" t="str">
        <f t="shared" si="12"/>
        <v>245아파트평균단위매매가격</v>
      </c>
      <c r="I784" s="1" t="s">
        <v>871</v>
      </c>
      <c r="J784" s="13">
        <v>1464.471227938576</v>
      </c>
      <c r="K784" s="13">
        <v>1463.8781292350898</v>
      </c>
      <c r="L784" s="13">
        <v>1465.8538295292292</v>
      </c>
      <c r="M784" s="13">
        <v>1467.347728194258</v>
      </c>
      <c r="N784" s="13">
        <v>1470.6782416327242</v>
      </c>
      <c r="O784" s="13">
        <v>1478.5655564008139</v>
      </c>
      <c r="P784" s="13">
        <v>1484.1615253549739</v>
      </c>
      <c r="Q784" s="14">
        <v>1490.6426435759561</v>
      </c>
      <c r="R784" s="14">
        <v>1491.3593898651072</v>
      </c>
      <c r="S784" s="14">
        <v>1496.5592616696374</v>
      </c>
      <c r="T784" s="14">
        <v>1497.9832488947939</v>
      </c>
      <c r="U784" s="14">
        <v>1496.4250163914328</v>
      </c>
      <c r="V784" s="14">
        <v>1494.412537902399</v>
      </c>
      <c r="W784" s="14">
        <v>1494.0137968441272</v>
      </c>
      <c r="X784" s="14">
        <v>1501.5813856125635</v>
      </c>
      <c r="Y784" s="14">
        <v>1508.353048048649</v>
      </c>
      <c r="Z784" s="14">
        <v>1509.2307954353532</v>
      </c>
      <c r="AA784" s="14">
        <v>1508.7666012857671</v>
      </c>
      <c r="AB784" s="14">
        <v>1527.4036215950139</v>
      </c>
      <c r="AC784" s="14">
        <v>1535.7721967860014</v>
      </c>
    </row>
    <row r="785" spans="1:29" s="14" customFormat="1">
      <c r="A785" s="1" t="s">
        <v>524</v>
      </c>
      <c r="B785" s="1" t="s">
        <v>555</v>
      </c>
      <c r="C785" s="1"/>
      <c r="D785" s="1" t="s">
        <v>702</v>
      </c>
      <c r="E785" s="1"/>
      <c r="F785" s="1">
        <v>246</v>
      </c>
      <c r="G785" s="1" t="s">
        <v>837</v>
      </c>
      <c r="H785" s="1" t="str">
        <f t="shared" ref="H785:H851" si="13">F785&amp;G785&amp;I785</f>
        <v>246아파트평균단위매매가격</v>
      </c>
      <c r="I785" s="1" t="s">
        <v>871</v>
      </c>
      <c r="J785" s="13">
        <v>1246.9752566343527</v>
      </c>
      <c r="K785" s="13">
        <v>1246.9752566343527</v>
      </c>
      <c r="L785" s="13">
        <v>1247.4589934041519</v>
      </c>
      <c r="M785" s="13">
        <v>1247.6038730671039</v>
      </c>
      <c r="N785" s="13">
        <v>1253.3550457025954</v>
      </c>
      <c r="O785" s="13">
        <v>1253.3550457025954</v>
      </c>
      <c r="P785" s="13">
        <v>1254.6698880958613</v>
      </c>
      <c r="Q785" s="14">
        <v>1259.6433083596999</v>
      </c>
      <c r="R785" s="14">
        <v>1266.3199450721909</v>
      </c>
      <c r="S785" s="14">
        <v>1273.5219363833994</v>
      </c>
      <c r="T785" s="14">
        <v>1281.6488746221742</v>
      </c>
      <c r="U785" s="14">
        <v>1283.6127872451286</v>
      </c>
      <c r="V785" s="14">
        <v>1288.1715181486029</v>
      </c>
      <c r="W785" s="14">
        <v>1290.4885067325649</v>
      </c>
      <c r="X785" s="14">
        <v>1299.3624233873575</v>
      </c>
      <c r="Y785" s="14">
        <v>1307.1678972140069</v>
      </c>
      <c r="Z785" s="14">
        <v>1315.0047865173688</v>
      </c>
      <c r="AA785" s="14">
        <v>1315.0855894269741</v>
      </c>
      <c r="AB785" s="14">
        <v>1325.0778339081949</v>
      </c>
      <c r="AC785" s="14">
        <v>1331.9627382726389</v>
      </c>
    </row>
    <row r="786" spans="1:29" s="14" customFormat="1">
      <c r="A786" s="1" t="s">
        <v>524</v>
      </c>
      <c r="B786" s="1" t="s">
        <v>555</v>
      </c>
      <c r="C786" s="1"/>
      <c r="D786" s="1" t="s">
        <v>703</v>
      </c>
      <c r="E786" s="1"/>
      <c r="F786" s="1">
        <v>247</v>
      </c>
      <c r="G786" s="1" t="s">
        <v>837</v>
      </c>
      <c r="H786" s="1" t="str">
        <f t="shared" si="13"/>
        <v>247아파트평균단위매매가격</v>
      </c>
      <c r="I786" s="1" t="s">
        <v>871</v>
      </c>
      <c r="J786" s="13">
        <v>1217.6918557135045</v>
      </c>
      <c r="K786" s="13">
        <v>1219.1888099121693</v>
      </c>
      <c r="L786" s="13">
        <v>1227.5819705930451</v>
      </c>
      <c r="M786" s="13">
        <v>1229.6655817504602</v>
      </c>
      <c r="N786" s="13">
        <v>1238.3906901684618</v>
      </c>
      <c r="O786" s="13">
        <v>1241.1970859867481</v>
      </c>
      <c r="P786" s="13">
        <v>1248.0529715892437</v>
      </c>
      <c r="Q786" s="14">
        <v>1257.4525687561586</v>
      </c>
      <c r="R786" s="14">
        <v>1257.8693048788452</v>
      </c>
      <c r="S786" s="14">
        <v>1260.1281369725434</v>
      </c>
      <c r="T786" s="14">
        <v>1269.8566101893161</v>
      </c>
      <c r="U786" s="14">
        <v>1286.654185620418</v>
      </c>
      <c r="V786" s="14">
        <v>1287.1654751395918</v>
      </c>
      <c r="W786" s="14">
        <v>1292.918976957304</v>
      </c>
      <c r="X786" s="14">
        <v>1296.1112368759023</v>
      </c>
      <c r="Y786" s="14">
        <v>1289.4784251760398</v>
      </c>
      <c r="Z786" s="14">
        <v>1293.5119636865336</v>
      </c>
      <c r="AA786" s="14">
        <v>1289.2264711782484</v>
      </c>
      <c r="AB786" s="14">
        <v>1295.4500618289776</v>
      </c>
      <c r="AC786" s="14">
        <v>1307.7793133539342</v>
      </c>
    </row>
    <row r="787" spans="1:29" s="14" customFormat="1">
      <c r="A787" s="1" t="s">
        <v>524</v>
      </c>
      <c r="B787" s="1" t="s">
        <v>555</v>
      </c>
      <c r="C787" s="1"/>
      <c r="D787" s="1" t="s">
        <v>704</v>
      </c>
      <c r="E787" s="1"/>
      <c r="F787" s="1">
        <v>248</v>
      </c>
      <c r="G787" s="1" t="s">
        <v>837</v>
      </c>
      <c r="H787" s="1" t="str">
        <f t="shared" si="13"/>
        <v>248아파트평균단위매매가격</v>
      </c>
      <c r="I787" s="1" t="s">
        <v>871</v>
      </c>
      <c r="J787" s="13">
        <v>1169.376542108693</v>
      </c>
      <c r="K787" s="13">
        <v>1169.376542108693</v>
      </c>
      <c r="L787" s="13">
        <v>1181.1316470075772</v>
      </c>
      <c r="M787" s="13">
        <v>1195.6942892915486</v>
      </c>
      <c r="N787" s="13">
        <v>1205.5176520665418</v>
      </c>
      <c r="O787" s="13">
        <v>1207.4382399948242</v>
      </c>
      <c r="P787" s="13">
        <v>1208.5574730901201</v>
      </c>
      <c r="Q787" s="14">
        <v>1210.9538201311821</v>
      </c>
      <c r="R787" s="14">
        <v>1214.0073652426665</v>
      </c>
      <c r="S787" s="14">
        <v>1218.2589856422176</v>
      </c>
      <c r="T787" s="14">
        <v>1222.5170554344845</v>
      </c>
      <c r="U787" s="14">
        <v>1225.7402944434905</v>
      </c>
      <c r="V787" s="14">
        <v>1233.633481482208</v>
      </c>
      <c r="W787" s="14">
        <v>1233.6334814822078</v>
      </c>
      <c r="X787" s="14">
        <v>1241.0169874425537</v>
      </c>
      <c r="Y787" s="14">
        <v>1249.9092203049829</v>
      </c>
      <c r="Z787" s="14">
        <v>1253.9901830975048</v>
      </c>
      <c r="AA787" s="14">
        <v>1260.1726842764449</v>
      </c>
      <c r="AB787" s="14">
        <v>1258.1399470831693</v>
      </c>
      <c r="AC787" s="14">
        <v>1259.9273287710378</v>
      </c>
    </row>
    <row r="788" spans="1:29" s="14" customFormat="1">
      <c r="A788" s="1" t="s">
        <v>524</v>
      </c>
      <c r="B788" s="1" t="s">
        <v>555</v>
      </c>
      <c r="C788" s="1"/>
      <c r="D788" s="1" t="s">
        <v>705</v>
      </c>
      <c r="E788" s="1"/>
      <c r="F788" s="1">
        <v>249</v>
      </c>
      <c r="G788" s="1" t="s">
        <v>837</v>
      </c>
      <c r="H788" s="1" t="str">
        <f t="shared" si="13"/>
        <v>249아파트평균단위매매가격</v>
      </c>
      <c r="I788" s="1" t="s">
        <v>871</v>
      </c>
      <c r="J788" s="13">
        <v>1282.2176675397545</v>
      </c>
      <c r="K788" s="13">
        <v>1290.0988861966723</v>
      </c>
      <c r="L788" s="13">
        <v>1304.7324886051572</v>
      </c>
      <c r="M788" s="13">
        <v>1304.7324886051572</v>
      </c>
      <c r="N788" s="13">
        <v>1326.2581284785369</v>
      </c>
      <c r="O788" s="13">
        <v>1333.9158472982124</v>
      </c>
      <c r="P788" s="13">
        <v>1333.9158472982124</v>
      </c>
      <c r="Q788" s="14">
        <v>1333.8925108814874</v>
      </c>
      <c r="R788" s="14">
        <v>1337.8595811004636</v>
      </c>
      <c r="S788" s="14">
        <v>1337.8595811004636</v>
      </c>
      <c r="T788" s="14">
        <v>1336.881471704487</v>
      </c>
      <c r="U788" s="14">
        <v>1335.828896996564</v>
      </c>
      <c r="V788" s="14">
        <v>1336.1205032802739</v>
      </c>
      <c r="W788" s="14">
        <v>1338.5646894030449</v>
      </c>
      <c r="X788" s="14">
        <v>1332.1074577312393</v>
      </c>
      <c r="Y788" s="14">
        <v>1333.4128261397111</v>
      </c>
      <c r="Z788" s="14">
        <v>1334.7675256320367</v>
      </c>
      <c r="AA788" s="14">
        <v>1334.7675256320367</v>
      </c>
      <c r="AB788" s="14">
        <v>1340.1988500711525</v>
      </c>
      <c r="AC788" s="14">
        <v>1340.1845811337846</v>
      </c>
    </row>
    <row r="789" spans="1:29" s="14" customFormat="1">
      <c r="A789" s="1" t="s">
        <v>524</v>
      </c>
      <c r="B789" s="1" t="s">
        <v>555</v>
      </c>
      <c r="C789" s="1"/>
      <c r="D789" s="1" t="s">
        <v>706</v>
      </c>
      <c r="E789" s="1"/>
      <c r="F789" s="1">
        <v>250</v>
      </c>
      <c r="G789" s="1" t="s">
        <v>837</v>
      </c>
      <c r="H789" s="1" t="str">
        <f t="shared" si="13"/>
        <v>250아파트평균단위매매가격</v>
      </c>
      <c r="I789" s="1" t="s">
        <v>871</v>
      </c>
      <c r="J789" s="13">
        <v>1554.748050306041</v>
      </c>
      <c r="K789" s="13">
        <v>1563.8594962468028</v>
      </c>
      <c r="L789" s="13">
        <v>1579.5257530350013</v>
      </c>
      <c r="M789" s="13">
        <v>1588.072963820581</v>
      </c>
      <c r="N789" s="13">
        <v>1598.2288451195809</v>
      </c>
      <c r="O789" s="13">
        <v>1611.2107386380428</v>
      </c>
      <c r="P789" s="13">
        <v>1614.3308649807657</v>
      </c>
      <c r="Q789" s="14">
        <v>1623.3949581259587</v>
      </c>
      <c r="R789" s="14">
        <v>1624.7337097743705</v>
      </c>
      <c r="S789" s="14">
        <v>1639.8957844977563</v>
      </c>
      <c r="T789" s="14">
        <v>1656.2915047875981</v>
      </c>
      <c r="U789" s="14">
        <v>1674.3207052742553</v>
      </c>
      <c r="V789" s="14">
        <v>1683.0116188242112</v>
      </c>
      <c r="W789" s="14">
        <v>1690.7549038018581</v>
      </c>
      <c r="X789" s="14">
        <v>1699.6408180852834</v>
      </c>
      <c r="Y789" s="14">
        <v>1711.8256681939379</v>
      </c>
      <c r="Z789" s="14">
        <v>1725.014678112638</v>
      </c>
      <c r="AA789" s="14">
        <v>1730.7107429657176</v>
      </c>
      <c r="AB789" s="14">
        <v>1751.4845358743773</v>
      </c>
      <c r="AC789" s="14">
        <v>1764.5941421356504</v>
      </c>
    </row>
    <row r="790" spans="1:29" s="14" customFormat="1">
      <c r="A790" s="1" t="s">
        <v>524</v>
      </c>
      <c r="B790" s="1" t="s">
        <v>555</v>
      </c>
      <c r="C790" s="1"/>
      <c r="D790" s="1" t="s">
        <v>904</v>
      </c>
      <c r="E790" s="1"/>
      <c r="F790" s="1">
        <v>251</v>
      </c>
      <c r="G790" s="1" t="s">
        <v>837</v>
      </c>
      <c r="H790" s="1" t="str">
        <f t="shared" si="13"/>
        <v>251아파트평균단위매매가격</v>
      </c>
      <c r="I790" s="1" t="s">
        <v>871</v>
      </c>
      <c r="J790" s="13">
        <v>1203.8747171211282</v>
      </c>
      <c r="K790" s="13">
        <v>1212.8351835089707</v>
      </c>
      <c r="L790" s="13">
        <v>1215.9836690286088</v>
      </c>
      <c r="M790" s="13">
        <v>1217.7773783730443</v>
      </c>
      <c r="N790" s="13">
        <v>1217.7773783730443</v>
      </c>
      <c r="O790" s="13">
        <v>1217.7723756748153</v>
      </c>
      <c r="P790" s="13">
        <v>1217.7723756748153</v>
      </c>
      <c r="Q790" s="14">
        <v>1245.4933344632284</v>
      </c>
      <c r="R790" s="14">
        <v>1267.4843262342183</v>
      </c>
      <c r="S790" s="14">
        <v>1275.4228651836067</v>
      </c>
      <c r="T790" s="14">
        <v>1279.1935249471062</v>
      </c>
      <c r="U790" s="14">
        <v>1285.3687864860565</v>
      </c>
      <c r="V790" s="14">
        <v>1289.1527120308131</v>
      </c>
      <c r="W790" s="14">
        <v>1290.8296909421217</v>
      </c>
      <c r="X790" s="14">
        <v>1298.6697423782171</v>
      </c>
      <c r="Y790" s="14">
        <v>1320.1367723502656</v>
      </c>
      <c r="Z790" s="14">
        <v>1339.1693988819816</v>
      </c>
      <c r="AA790" s="14">
        <v>1352.864813015038</v>
      </c>
      <c r="AB790" s="14">
        <v>1372.5408980196637</v>
      </c>
      <c r="AC790" s="14">
        <v>1390.9087777012983</v>
      </c>
    </row>
    <row r="791" spans="1:29" s="14" customFormat="1">
      <c r="A791" s="1" t="s">
        <v>524</v>
      </c>
      <c r="B791" s="1" t="s">
        <v>556</v>
      </c>
      <c r="C791" s="1"/>
      <c r="D791" s="1"/>
      <c r="E791" s="1"/>
      <c r="F791" s="1">
        <v>252</v>
      </c>
      <c r="G791" s="1" t="s">
        <v>837</v>
      </c>
      <c r="H791" s="1" t="str">
        <f t="shared" si="13"/>
        <v>252아파트평균단위매매가격</v>
      </c>
      <c r="I791" s="1" t="s">
        <v>871</v>
      </c>
      <c r="J791" s="13">
        <v>2408.1522751274174</v>
      </c>
      <c r="K791" s="13">
        <v>2405.279401773128</v>
      </c>
      <c r="L791" s="13">
        <v>2404.3251685222408</v>
      </c>
      <c r="M791" s="13">
        <v>2401.5042457359582</v>
      </c>
      <c r="N791" s="13">
        <v>2393.4547956605393</v>
      </c>
      <c r="O791" s="13">
        <v>2381.8419594752313</v>
      </c>
      <c r="P791" s="13">
        <v>2368.2771772690721</v>
      </c>
      <c r="Q791" s="14">
        <v>2358.635760334193</v>
      </c>
      <c r="R791" s="14">
        <v>2355.2714159197885</v>
      </c>
      <c r="S791" s="14">
        <v>2353.7471366959926</v>
      </c>
      <c r="T791" s="14">
        <v>2350.750324895334</v>
      </c>
      <c r="U791" s="14">
        <v>2334.4402418248551</v>
      </c>
      <c r="V791" s="14">
        <v>2325.6789185785428</v>
      </c>
      <c r="W791" s="14">
        <v>2320.1878170726891</v>
      </c>
      <c r="X791" s="14">
        <v>2319.4309903310377</v>
      </c>
      <c r="Y791" s="14">
        <v>2325.3682306485671</v>
      </c>
      <c r="Z791" s="14">
        <v>2330.3785554645492</v>
      </c>
      <c r="AA791" s="14">
        <v>2332.4901373560469</v>
      </c>
      <c r="AB791" s="14">
        <v>2331.8271470297495</v>
      </c>
      <c r="AC791" s="14">
        <v>2329.9374432667737</v>
      </c>
    </row>
    <row r="792" spans="1:29" s="14" customFormat="1">
      <c r="A792" s="1" t="s">
        <v>524</v>
      </c>
      <c r="B792" s="1" t="s">
        <v>556</v>
      </c>
      <c r="C792" s="1"/>
      <c r="D792" s="1" t="s">
        <v>707</v>
      </c>
      <c r="E792" s="1"/>
      <c r="F792" s="1">
        <v>253</v>
      </c>
      <c r="G792" s="1" t="s">
        <v>837</v>
      </c>
      <c r="H792" s="1" t="str">
        <f t="shared" si="13"/>
        <v>253아파트평균단위매매가격</v>
      </c>
      <c r="I792" s="1" t="s">
        <v>871</v>
      </c>
      <c r="J792" s="13">
        <v>3003.7373374652034</v>
      </c>
      <c r="K792" s="13">
        <v>3004.1174293597983</v>
      </c>
      <c r="L792" s="13">
        <v>3000.5337419575999</v>
      </c>
      <c r="M792" s="13">
        <v>2999.0749405372194</v>
      </c>
      <c r="N792" s="13">
        <v>2991.6583498771251</v>
      </c>
      <c r="O792" s="13">
        <v>2975.7218693199356</v>
      </c>
      <c r="P792" s="13">
        <v>2959.5788759216093</v>
      </c>
      <c r="Q792" s="14">
        <v>2948.6378456450498</v>
      </c>
      <c r="R792" s="14">
        <v>2942.0325453140899</v>
      </c>
      <c r="S792" s="14">
        <v>2937.3017988557149</v>
      </c>
      <c r="T792" s="14">
        <v>2930.0535955918126</v>
      </c>
      <c r="U792" s="14">
        <v>2916.340683802458</v>
      </c>
      <c r="V792" s="14">
        <v>2906.9023972035575</v>
      </c>
      <c r="W792" s="14">
        <v>2899.9949263950166</v>
      </c>
      <c r="X792" s="14">
        <v>2897.3816638843336</v>
      </c>
      <c r="Y792" s="14">
        <v>2905.3361787431368</v>
      </c>
      <c r="Z792" s="14">
        <v>2914.7494330496738</v>
      </c>
      <c r="AA792" s="14">
        <v>2918.41962656547</v>
      </c>
      <c r="AB792" s="14">
        <v>2919.3704310200769</v>
      </c>
      <c r="AC792" s="14">
        <v>2917.3808612473917</v>
      </c>
    </row>
    <row r="793" spans="1:29" s="14" customFormat="1">
      <c r="A793" s="1" t="s">
        <v>524</v>
      </c>
      <c r="B793" s="1" t="s">
        <v>556</v>
      </c>
      <c r="C793" s="1"/>
      <c r="D793" s="1" t="s">
        <v>707</v>
      </c>
      <c r="E793" s="1" t="s">
        <v>708</v>
      </c>
      <c r="F793" s="1">
        <v>254</v>
      </c>
      <c r="G793" s="1" t="s">
        <v>837</v>
      </c>
      <c r="H793" s="1" t="str">
        <f t="shared" si="13"/>
        <v>254아파트평균단위매매가격</v>
      </c>
      <c r="I793" s="1" t="s">
        <v>871</v>
      </c>
      <c r="J793" s="13">
        <v>3154.0539441590327</v>
      </c>
      <c r="K793" s="13">
        <v>3156.3823412904476</v>
      </c>
      <c r="L793" s="13">
        <v>3156.3823412904476</v>
      </c>
      <c r="M793" s="13">
        <v>3166.4408445024392</v>
      </c>
      <c r="N793" s="13">
        <v>3183.4132619669213</v>
      </c>
      <c r="O793" s="13">
        <v>3190.3316180356283</v>
      </c>
      <c r="P793" s="13">
        <v>3173.5669480694078</v>
      </c>
      <c r="Q793" s="14">
        <v>3152.2008013213444</v>
      </c>
      <c r="R793" s="14">
        <v>3150.8021216749303</v>
      </c>
      <c r="S793" s="14">
        <v>3141.9385415455558</v>
      </c>
      <c r="T793" s="14">
        <v>3122.5091381678644</v>
      </c>
      <c r="U793" s="14">
        <v>3107.5494458309336</v>
      </c>
      <c r="V793" s="14">
        <v>3094.6951881379809</v>
      </c>
      <c r="W793" s="14">
        <v>3081.3562757511695</v>
      </c>
      <c r="X793" s="14">
        <v>3083.4071832315758</v>
      </c>
      <c r="Y793" s="14">
        <v>3111.9136889707388</v>
      </c>
      <c r="Z793" s="14">
        <v>3130.7307544365422</v>
      </c>
      <c r="AA793" s="14">
        <v>3139.6782486726024</v>
      </c>
      <c r="AB793" s="14">
        <v>3144.6700279969491</v>
      </c>
      <c r="AC793" s="14">
        <v>3145.9676171578549</v>
      </c>
    </row>
    <row r="794" spans="1:29" s="14" customFormat="1">
      <c r="A794" s="1" t="s">
        <v>524</v>
      </c>
      <c r="B794" s="1" t="s">
        <v>556</v>
      </c>
      <c r="C794" s="1"/>
      <c r="D794" s="1" t="s">
        <v>707</v>
      </c>
      <c r="E794" s="1" t="s">
        <v>709</v>
      </c>
      <c r="F794" s="1">
        <v>255</v>
      </c>
      <c r="G794" s="1" t="s">
        <v>837</v>
      </c>
      <c r="H794" s="1" t="str">
        <f t="shared" si="13"/>
        <v>255아파트평균단위매매가격</v>
      </c>
      <c r="I794" s="1" t="s">
        <v>871</v>
      </c>
      <c r="J794" s="13">
        <v>3539.9970638619247</v>
      </c>
      <c r="K794" s="13">
        <v>3539.9970638619247</v>
      </c>
      <c r="L794" s="13">
        <v>3542.4309187899585</v>
      </c>
      <c r="M794" s="13">
        <v>3534.8722259374026</v>
      </c>
      <c r="N794" s="13">
        <v>3521.5460440264437</v>
      </c>
      <c r="O794" s="13">
        <v>3480.6909323586842</v>
      </c>
      <c r="P794" s="13">
        <v>3460.1479565164095</v>
      </c>
      <c r="Q794" s="14">
        <v>3447.4129682257585</v>
      </c>
      <c r="R794" s="14">
        <v>3438.4887927620052</v>
      </c>
      <c r="S794" s="14">
        <v>3438.4887927620052</v>
      </c>
      <c r="T794" s="14">
        <v>3432.1639598692423</v>
      </c>
      <c r="U794" s="14">
        <v>3423.6991201899091</v>
      </c>
      <c r="V794" s="14">
        <v>3414.4633538935359</v>
      </c>
      <c r="W794" s="14">
        <v>3406.0259154369637</v>
      </c>
      <c r="X794" s="14">
        <v>3401.8750097975021</v>
      </c>
      <c r="Y794" s="14">
        <v>3404.588143046592</v>
      </c>
      <c r="Z794" s="14">
        <v>3405.0985883311027</v>
      </c>
      <c r="AA794" s="14">
        <v>3408.1754874712205</v>
      </c>
      <c r="AB794" s="14">
        <v>3408.7349589386195</v>
      </c>
      <c r="AC794" s="14">
        <v>3406.6858115023128</v>
      </c>
    </row>
    <row r="795" spans="1:29" s="14" customFormat="1">
      <c r="A795" s="1" t="s">
        <v>524</v>
      </c>
      <c r="B795" s="1" t="s">
        <v>556</v>
      </c>
      <c r="C795" s="1"/>
      <c r="D795" s="1" t="s">
        <v>707</v>
      </c>
      <c r="E795" s="1" t="s">
        <v>710</v>
      </c>
      <c r="F795" s="1">
        <v>256</v>
      </c>
      <c r="G795" s="1" t="s">
        <v>837</v>
      </c>
      <c r="H795" s="1" t="str">
        <f t="shared" si="13"/>
        <v>256아파트평균단위매매가격</v>
      </c>
      <c r="I795" s="1" t="s">
        <v>871</v>
      </c>
      <c r="J795" s="13">
        <v>2487.2749902458804</v>
      </c>
      <c r="K795" s="13">
        <v>2487.2749902458804</v>
      </c>
      <c r="L795" s="13">
        <v>2439.9911586040212</v>
      </c>
      <c r="M795" s="13">
        <v>2440.7549657549366</v>
      </c>
      <c r="N795" s="13">
        <v>2430.0145268259043</v>
      </c>
      <c r="O795" s="13">
        <v>2420.7520758474238</v>
      </c>
      <c r="P795" s="13">
        <v>2420.7520758474238</v>
      </c>
      <c r="Q795" s="14">
        <v>2420.5011961585774</v>
      </c>
      <c r="R795" s="14">
        <v>2420.4348635659953</v>
      </c>
      <c r="S795" s="14">
        <v>2418.2394894641338</v>
      </c>
      <c r="T795" s="14">
        <v>2415.2419435477468</v>
      </c>
      <c r="U795" s="14">
        <v>2401.5930283797065</v>
      </c>
      <c r="V795" s="14">
        <v>2391.6850066269494</v>
      </c>
      <c r="W795" s="14">
        <v>2388.978467014445</v>
      </c>
      <c r="X795" s="14">
        <v>2385.5626305404503</v>
      </c>
      <c r="Y795" s="14">
        <v>2388.2066782800894</v>
      </c>
      <c r="Z795" s="14">
        <v>2408.1464148641926</v>
      </c>
      <c r="AA795" s="14">
        <v>2412.5523291736972</v>
      </c>
      <c r="AB795" s="14">
        <v>2414.2787731315939</v>
      </c>
      <c r="AC795" s="14">
        <v>2412.7885733112339</v>
      </c>
    </row>
    <row r="796" spans="1:29" s="14" customFormat="1">
      <c r="A796" s="1" t="s">
        <v>524</v>
      </c>
      <c r="B796" s="1" t="s">
        <v>556</v>
      </c>
      <c r="C796" s="1"/>
      <c r="D796" s="1" t="s">
        <v>707</v>
      </c>
      <c r="E796" s="1" t="s">
        <v>711</v>
      </c>
      <c r="F796" s="1">
        <v>257</v>
      </c>
      <c r="G796" s="1" t="s">
        <v>837</v>
      </c>
      <c r="H796" s="1" t="str">
        <f t="shared" si="13"/>
        <v>257아파트평균단위매매가격</v>
      </c>
      <c r="I796" s="1" t="s">
        <v>871</v>
      </c>
      <c r="J796" s="13">
        <v>2624.1855822412504</v>
      </c>
      <c r="K796" s="13">
        <v>2624.1855822412504</v>
      </c>
      <c r="L796" s="13">
        <v>2639.2511966888637</v>
      </c>
      <c r="M796" s="13">
        <v>2636.9985689986629</v>
      </c>
      <c r="N796" s="13">
        <v>2632.7990092953792</v>
      </c>
      <c r="O796" s="13">
        <v>2623.7164976970016</v>
      </c>
      <c r="P796" s="13">
        <v>2612.0004952302975</v>
      </c>
      <c r="Q796" s="14">
        <v>2604.7707157544696</v>
      </c>
      <c r="R796" s="14">
        <v>2591.9358944692904</v>
      </c>
      <c r="S796" s="14">
        <v>2588.1407837391521</v>
      </c>
      <c r="T796" s="14">
        <v>2580.8969496245363</v>
      </c>
      <c r="U796" s="14">
        <v>2574.8428677283987</v>
      </c>
      <c r="V796" s="14">
        <v>2573.2784011859094</v>
      </c>
      <c r="W796" s="14">
        <v>2570.9211078468875</v>
      </c>
      <c r="X796" s="14">
        <v>2567.6010989941256</v>
      </c>
      <c r="Y796" s="14">
        <v>2567.936606733339</v>
      </c>
      <c r="Z796" s="14">
        <v>2570.5376566913314</v>
      </c>
      <c r="AA796" s="14">
        <v>2570.1903885806964</v>
      </c>
      <c r="AB796" s="14">
        <v>2568.5194162209918</v>
      </c>
      <c r="AC796" s="14">
        <v>2567.7242072039944</v>
      </c>
    </row>
    <row r="797" spans="1:29" s="14" customFormat="1">
      <c r="A797" s="1" t="s">
        <v>524</v>
      </c>
      <c r="B797" s="1" t="s">
        <v>556</v>
      </c>
      <c r="C797" s="1"/>
      <c r="D797" s="1" t="s">
        <v>707</v>
      </c>
      <c r="E797" s="1" t="s">
        <v>712</v>
      </c>
      <c r="F797" s="1">
        <v>258</v>
      </c>
      <c r="G797" s="1" t="s">
        <v>837</v>
      </c>
      <c r="H797" s="1" t="str">
        <f t="shared" si="13"/>
        <v>258아파트평균단위매매가격</v>
      </c>
      <c r="I797" s="1" t="s">
        <v>871</v>
      </c>
      <c r="J797" s="13">
        <v>2669.8827894774222</v>
      </c>
      <c r="K797" s="13">
        <v>2669.8827894774222</v>
      </c>
      <c r="L797" s="13">
        <v>2669.8827894774222</v>
      </c>
      <c r="M797" s="13">
        <v>2668.3092748752069</v>
      </c>
      <c r="N797" s="13">
        <v>2645.600507939434</v>
      </c>
      <c r="O797" s="13">
        <v>2645.600507939434</v>
      </c>
      <c r="P797" s="13">
        <v>2615.9953371112729</v>
      </c>
      <c r="Q797" s="14">
        <v>2604.0626765792763</v>
      </c>
      <c r="R797" s="14">
        <v>2598.6491593895453</v>
      </c>
      <c r="S797" s="14">
        <v>2583.0400788344346</v>
      </c>
      <c r="T797" s="14">
        <v>2583.0400788344346</v>
      </c>
      <c r="U797" s="14">
        <v>2577.3141655657828</v>
      </c>
      <c r="V797" s="14">
        <v>2560.8646847124346</v>
      </c>
      <c r="W797" s="14">
        <v>2553.8879472695994</v>
      </c>
      <c r="X797" s="14">
        <v>2551.3031315772873</v>
      </c>
      <c r="Y797" s="14">
        <v>2564.0950751933569</v>
      </c>
      <c r="Z797" s="14">
        <v>2581.0669730296372</v>
      </c>
      <c r="AA797" s="14">
        <v>2584.8460314540876</v>
      </c>
      <c r="AB797" s="14">
        <v>2584.8718729185334</v>
      </c>
      <c r="AC797" s="14">
        <v>2577.0473759846991</v>
      </c>
    </row>
    <row r="798" spans="1:29" s="14" customFormat="1">
      <c r="A798" s="1" t="s">
        <v>524</v>
      </c>
      <c r="B798" s="1" t="s">
        <v>556</v>
      </c>
      <c r="C798" s="1"/>
      <c r="D798" s="1" t="s">
        <v>713</v>
      </c>
      <c r="E798" s="1"/>
      <c r="F798" s="1">
        <v>259</v>
      </c>
      <c r="G798" s="1" t="s">
        <v>837</v>
      </c>
      <c r="H798" s="1" t="str">
        <f t="shared" si="13"/>
        <v>259아파트평균단위매매가격</v>
      </c>
      <c r="I798" s="1" t="s">
        <v>871</v>
      </c>
      <c r="J798" s="13">
        <v>1964.1397396099101</v>
      </c>
      <c r="K798" s="13">
        <v>1965.0821589919635</v>
      </c>
      <c r="L798" s="13">
        <v>1996.93345420028</v>
      </c>
      <c r="M798" s="13">
        <v>1997.8252530727827</v>
      </c>
      <c r="N798" s="13">
        <v>1996.8680734599429</v>
      </c>
      <c r="O798" s="13">
        <v>1994.8416961149962</v>
      </c>
      <c r="P798" s="13">
        <v>2001.2728032363086</v>
      </c>
      <c r="Q798" s="14">
        <v>1984.7147879200143</v>
      </c>
      <c r="R798" s="14">
        <v>1986.4624778437135</v>
      </c>
      <c r="S798" s="14">
        <v>1985.6257722120902</v>
      </c>
      <c r="T798" s="14">
        <v>1986.8395122322754</v>
      </c>
      <c r="U798" s="14">
        <v>1971.3649425342194</v>
      </c>
      <c r="V798" s="14">
        <v>1961.5092162064677</v>
      </c>
      <c r="W798" s="14">
        <v>1955.8476054179528</v>
      </c>
      <c r="X798" s="14">
        <v>1958.5431249518581</v>
      </c>
      <c r="Y798" s="14">
        <v>1967.0488799831742</v>
      </c>
      <c r="Z798" s="14">
        <v>1962.6771417205914</v>
      </c>
      <c r="AA798" s="14">
        <v>1961.8152563923804</v>
      </c>
      <c r="AB798" s="14">
        <v>1953.833122624643</v>
      </c>
      <c r="AC798" s="14">
        <v>1947.3480120583017</v>
      </c>
    </row>
    <row r="799" spans="1:29" s="14" customFormat="1">
      <c r="A799" s="1" t="s">
        <v>524</v>
      </c>
      <c r="B799" s="1" t="s">
        <v>556</v>
      </c>
      <c r="C799" s="1"/>
      <c r="D799" s="1" t="s">
        <v>714</v>
      </c>
      <c r="E799" s="1"/>
      <c r="F799" s="1">
        <v>260</v>
      </c>
      <c r="G799" s="1" t="s">
        <v>837</v>
      </c>
      <c r="H799" s="1" t="str">
        <f t="shared" si="13"/>
        <v>260아파트평균단위매매가격</v>
      </c>
      <c r="I799" s="1" t="s">
        <v>871</v>
      </c>
      <c r="J799" s="13">
        <v>1860.0125382343317</v>
      </c>
      <c r="K799" s="13">
        <v>1860.0125382343317</v>
      </c>
      <c r="L799" s="13">
        <v>1864.1909216438683</v>
      </c>
      <c r="M799" s="13">
        <v>1859.5498624928248</v>
      </c>
      <c r="N799" s="13">
        <v>1859.6171949422167</v>
      </c>
      <c r="O799" s="13">
        <v>1861.106685346487</v>
      </c>
      <c r="P799" s="13">
        <v>1870.3491128729011</v>
      </c>
      <c r="Q799" s="14">
        <v>1873.7796164306963</v>
      </c>
      <c r="R799" s="14">
        <v>1873.7796164306963</v>
      </c>
      <c r="S799" s="14">
        <v>1870.1253479973602</v>
      </c>
      <c r="T799" s="14">
        <v>1872.4277051013801</v>
      </c>
      <c r="U799" s="14">
        <v>1872.1547823524365</v>
      </c>
      <c r="V799" s="14">
        <v>1870.519171840368</v>
      </c>
      <c r="W799" s="14">
        <v>1870.1847761357515</v>
      </c>
      <c r="X799" s="14">
        <v>1875.6613643893854</v>
      </c>
      <c r="Y799" s="14">
        <v>1881.908608079719</v>
      </c>
      <c r="Z799" s="14">
        <v>1880.5759235831808</v>
      </c>
      <c r="AA799" s="14">
        <v>1877.8753394932787</v>
      </c>
      <c r="AB799" s="14">
        <v>1877.5878154490804</v>
      </c>
      <c r="AC799" s="14">
        <v>1876.124493051213</v>
      </c>
    </row>
    <row r="800" spans="1:29" s="14" customFormat="1">
      <c r="A800" s="1" t="s">
        <v>524</v>
      </c>
      <c r="B800" s="1" t="s">
        <v>556</v>
      </c>
      <c r="C800" s="1"/>
      <c r="D800" s="1" t="s">
        <v>715</v>
      </c>
      <c r="E800" s="1"/>
      <c r="F800" s="1">
        <v>261</v>
      </c>
      <c r="G800" s="1" t="s">
        <v>837</v>
      </c>
      <c r="H800" s="1" t="str">
        <f t="shared" si="13"/>
        <v>261아파트평균단위매매가격</v>
      </c>
      <c r="I800" s="1" t="s">
        <v>871</v>
      </c>
      <c r="J800" s="13">
        <v>1409.1115414836456</v>
      </c>
      <c r="K800" s="13">
        <v>1409.1115414836456</v>
      </c>
      <c r="L800" s="13">
        <v>1412.6231919623633</v>
      </c>
      <c r="M800" s="13">
        <v>1412.6231919623633</v>
      </c>
      <c r="N800" s="13">
        <v>1412.6231919623633</v>
      </c>
      <c r="O800" s="13">
        <v>1412.6231919623633</v>
      </c>
      <c r="P800" s="13">
        <v>1411.4526653500498</v>
      </c>
      <c r="Q800" s="14">
        <v>1410.111842642978</v>
      </c>
      <c r="R800" s="14">
        <v>1408.968114813028</v>
      </c>
      <c r="S800" s="14">
        <v>1408.2736014984071</v>
      </c>
      <c r="T800" s="14">
        <v>1408.1081824317603</v>
      </c>
      <c r="U800" s="14">
        <v>1406.3469444301611</v>
      </c>
      <c r="V800" s="14">
        <v>1401.8395715676163</v>
      </c>
      <c r="W800" s="14">
        <v>1398.5373113685175</v>
      </c>
      <c r="X800" s="14">
        <v>1397.476044770478</v>
      </c>
      <c r="Y800" s="14">
        <v>1396.3040509245393</v>
      </c>
      <c r="Z800" s="14">
        <v>1395.0720112244135</v>
      </c>
      <c r="AA800" s="14">
        <v>1394.0149727944722</v>
      </c>
      <c r="AB800" s="14">
        <v>1392.243927105344</v>
      </c>
      <c r="AC800" s="14">
        <v>1387.202335856352</v>
      </c>
    </row>
    <row r="801" spans="1:29" s="14" customFormat="1">
      <c r="A801" s="1" t="s">
        <v>524</v>
      </c>
      <c r="B801" s="1" t="s">
        <v>556</v>
      </c>
      <c r="C801" s="1"/>
      <c r="D801" s="1" t="s">
        <v>716</v>
      </c>
      <c r="E801" s="1"/>
      <c r="F801" s="1">
        <v>262</v>
      </c>
      <c r="G801" s="1" t="s">
        <v>837</v>
      </c>
      <c r="H801" s="1" t="str">
        <f t="shared" si="13"/>
        <v>262아파트평균단위매매가격</v>
      </c>
      <c r="I801" s="1" t="s">
        <v>871</v>
      </c>
      <c r="J801" s="13">
        <v>2218.3887451416153</v>
      </c>
      <c r="K801" s="13">
        <v>2197.444597038284</v>
      </c>
      <c r="L801" s="13">
        <v>2177.4259510841975</v>
      </c>
      <c r="M801" s="13">
        <v>2169.2169722469498</v>
      </c>
      <c r="N801" s="13">
        <v>2158.9360675053631</v>
      </c>
      <c r="O801" s="13">
        <v>2150.898392548283</v>
      </c>
      <c r="P801" s="13">
        <v>2143.2762080613961</v>
      </c>
      <c r="Q801" s="14">
        <v>2136.0153197719692</v>
      </c>
      <c r="R801" s="14">
        <v>2141.0917566969961</v>
      </c>
      <c r="S801" s="14">
        <v>2148.3464376835527</v>
      </c>
      <c r="T801" s="14">
        <v>2148.8251508000385</v>
      </c>
      <c r="U801" s="14">
        <v>2141.654518336838</v>
      </c>
      <c r="V801" s="14">
        <v>2136.5994919535478</v>
      </c>
      <c r="W801" s="14">
        <v>2132.6876076708113</v>
      </c>
      <c r="X801" s="14">
        <v>2128.4479969280919</v>
      </c>
      <c r="Y801" s="14">
        <v>2126.6816339606371</v>
      </c>
      <c r="Z801" s="14">
        <v>2128.9600700419078</v>
      </c>
      <c r="AA801" s="14">
        <v>2131.6747815212893</v>
      </c>
      <c r="AB801" s="14">
        <v>2134.8903861414219</v>
      </c>
      <c r="AC801" s="14">
        <v>2135.2021183944362</v>
      </c>
    </row>
    <row r="802" spans="1:29" s="14" customFormat="1">
      <c r="A802" s="1" t="s">
        <v>524</v>
      </c>
      <c r="B802" s="1" t="s">
        <v>556</v>
      </c>
      <c r="C802" s="1"/>
      <c r="D802" s="1" t="s">
        <v>717</v>
      </c>
      <c r="E802" s="1"/>
      <c r="F802" s="1">
        <v>263</v>
      </c>
      <c r="G802" s="1" t="s">
        <v>837</v>
      </c>
      <c r="H802" s="1" t="str">
        <f t="shared" si="13"/>
        <v>263아파트평균단위매매가격</v>
      </c>
      <c r="I802" s="1" t="s">
        <v>871</v>
      </c>
      <c r="J802" s="13">
        <v>1416.6748500071526</v>
      </c>
      <c r="K802" s="13">
        <v>1416.6748500071526</v>
      </c>
      <c r="L802" s="13">
        <v>1416.6748500071526</v>
      </c>
      <c r="M802" s="13">
        <v>1417.6824553868387</v>
      </c>
      <c r="N802" s="13">
        <v>1417.6824553868387</v>
      </c>
      <c r="O802" s="13">
        <v>1417.6824553868387</v>
      </c>
      <c r="P802" s="13">
        <v>1417.2724406694683</v>
      </c>
      <c r="Q802" s="14">
        <v>1416.2711705599811</v>
      </c>
      <c r="R802" s="14">
        <v>1409.6752607329233</v>
      </c>
      <c r="S802" s="14">
        <v>1407.976865908352</v>
      </c>
      <c r="T802" s="14">
        <v>1406.7598842771824</v>
      </c>
      <c r="U802" s="14">
        <v>1393.3072969017926</v>
      </c>
      <c r="V802" s="14">
        <v>1395.4007503478988</v>
      </c>
      <c r="W802" s="14">
        <v>1393.4075166804421</v>
      </c>
      <c r="X802" s="14">
        <v>1392.2049917833756</v>
      </c>
      <c r="Y802" s="14">
        <v>1391.8970800208913</v>
      </c>
      <c r="Z802" s="14">
        <v>1391.0390750026188</v>
      </c>
      <c r="AA802" s="14">
        <v>1391.329374238795</v>
      </c>
      <c r="AB802" s="14">
        <v>1386.9216447407316</v>
      </c>
      <c r="AC802" s="14">
        <v>1383.421758276527</v>
      </c>
    </row>
    <row r="803" spans="1:29" s="14" customFormat="1">
      <c r="A803" s="1" t="s">
        <v>524</v>
      </c>
      <c r="B803" s="1" t="s">
        <v>556</v>
      </c>
      <c r="C803" s="1"/>
      <c r="D803" s="1" t="s">
        <v>718</v>
      </c>
      <c r="E803" s="1"/>
      <c r="F803" s="1">
        <v>264</v>
      </c>
      <c r="G803" s="1" t="s">
        <v>837</v>
      </c>
      <c r="H803" s="1" t="str">
        <f t="shared" si="13"/>
        <v>264아파트평균단위매매가격</v>
      </c>
      <c r="I803" s="1" t="s">
        <v>871</v>
      </c>
      <c r="J803" s="13">
        <v>2443.8846715467726</v>
      </c>
      <c r="K803" s="13">
        <v>2452.2095432445558</v>
      </c>
      <c r="L803" s="13">
        <v>2465.0306736697353</v>
      </c>
      <c r="M803" s="13">
        <v>2479.3845781173313</v>
      </c>
      <c r="N803" s="13">
        <v>2473.0262363630341</v>
      </c>
      <c r="O803" s="13">
        <v>2452.3279516218804</v>
      </c>
      <c r="P803" s="13">
        <v>2383.6047066789147</v>
      </c>
      <c r="Q803" s="14">
        <v>2371.3615892854386</v>
      </c>
      <c r="R803" s="14">
        <v>2358.9210070709578</v>
      </c>
      <c r="S803" s="14">
        <v>2351.7430296535481</v>
      </c>
      <c r="T803" s="14">
        <v>2351.4518217395225</v>
      </c>
      <c r="U803" s="14">
        <v>2340.1658302225946</v>
      </c>
      <c r="V803" s="14">
        <v>2313.7018838904528</v>
      </c>
      <c r="W803" s="14">
        <v>2306.4343856027144</v>
      </c>
      <c r="X803" s="14">
        <v>2311.9874015660712</v>
      </c>
      <c r="Y803" s="14">
        <v>2330.4544437551713</v>
      </c>
      <c r="Z803" s="14">
        <v>2345.3125379031426</v>
      </c>
      <c r="AA803" s="14">
        <v>2352.7270571547583</v>
      </c>
      <c r="AB803" s="14">
        <v>2361.4320970572921</v>
      </c>
      <c r="AC803" s="14">
        <v>2365.0316037813027</v>
      </c>
    </row>
    <row r="804" spans="1:29" s="14" customFormat="1">
      <c r="A804" s="1" t="s">
        <v>524</v>
      </c>
      <c r="B804" s="1" t="s">
        <v>556</v>
      </c>
      <c r="C804" s="1"/>
      <c r="D804" s="1" t="s">
        <v>719</v>
      </c>
      <c r="E804" s="1"/>
      <c r="F804" s="1">
        <v>265</v>
      </c>
      <c r="G804" s="1" t="s">
        <v>837</v>
      </c>
      <c r="H804" s="1" t="str">
        <f t="shared" si="13"/>
        <v>265아파트평균단위매매가격</v>
      </c>
      <c r="I804" s="1" t="s">
        <v>871</v>
      </c>
      <c r="J804" s="13">
        <v>1782.7001432791474</v>
      </c>
      <c r="K804" s="13">
        <v>1781.812660915878</v>
      </c>
      <c r="L804" s="13">
        <v>1771.1444778438511</v>
      </c>
      <c r="M804" s="13">
        <v>1755.7473330215255</v>
      </c>
      <c r="N804" s="13">
        <v>1740.9410317511802</v>
      </c>
      <c r="O804" s="13">
        <v>1728.2569683914737</v>
      </c>
      <c r="P804" s="13">
        <v>1722.8152250857265</v>
      </c>
      <c r="Q804" s="14">
        <v>1711.5026418018153</v>
      </c>
      <c r="R804" s="14">
        <v>1706.6502733195409</v>
      </c>
      <c r="S804" s="14">
        <v>1706.0616947876917</v>
      </c>
      <c r="T804" s="14">
        <v>1702.7675139031958</v>
      </c>
      <c r="U804" s="14">
        <v>1701.7111489395822</v>
      </c>
      <c r="V804" s="14">
        <v>1700.4104919991632</v>
      </c>
      <c r="W804" s="14">
        <v>1697.6889604259152</v>
      </c>
      <c r="X804" s="14">
        <v>1697.786523984706</v>
      </c>
      <c r="Y804" s="14">
        <v>1703.7556328208716</v>
      </c>
      <c r="Z804" s="14">
        <v>1707.8700401294122</v>
      </c>
      <c r="AA804" s="14">
        <v>1706.8170922430436</v>
      </c>
      <c r="AB804" s="14">
        <v>1701.1782786084134</v>
      </c>
      <c r="AC804" s="14">
        <v>1697.8511618657365</v>
      </c>
    </row>
    <row r="805" spans="1:29" s="14" customFormat="1">
      <c r="A805" s="1" t="s">
        <v>524</v>
      </c>
      <c r="B805" s="1" t="s">
        <v>557</v>
      </c>
      <c r="C805" s="1"/>
      <c r="D805" s="1"/>
      <c r="E805" s="1"/>
      <c r="F805" s="1">
        <v>266</v>
      </c>
      <c r="G805" s="1" t="s">
        <v>837</v>
      </c>
      <c r="H805" s="1" t="str">
        <f t="shared" si="13"/>
        <v>266아파트평균단위매매가격</v>
      </c>
      <c r="I805" s="1" t="s">
        <v>871</v>
      </c>
      <c r="J805" s="13">
        <v>1772.4923468661325</v>
      </c>
      <c r="K805" s="13">
        <v>1830.1630968257189</v>
      </c>
      <c r="L805" s="13">
        <v>1836.6138741032569</v>
      </c>
      <c r="M805" s="13">
        <v>1856.1165718097539</v>
      </c>
      <c r="N805" s="13">
        <v>1906.657311231628</v>
      </c>
      <c r="O805" s="13">
        <v>1906.5078167849699</v>
      </c>
      <c r="P805" s="13">
        <v>1907.0274482773204</v>
      </c>
      <c r="Q805" s="14">
        <v>1908.439798959781</v>
      </c>
      <c r="R805" s="14">
        <v>1907.8837434817858</v>
      </c>
      <c r="S805" s="14">
        <v>1907.5999270212758</v>
      </c>
      <c r="T805" s="14">
        <v>1905.9237904346853</v>
      </c>
      <c r="U805" s="14">
        <v>1890.8331842937698</v>
      </c>
      <c r="V805" s="14">
        <v>1885.0891830033152</v>
      </c>
      <c r="W805" s="14">
        <v>1884.0343906929643</v>
      </c>
      <c r="X805" s="14">
        <v>1882.9589133663105</v>
      </c>
      <c r="Y805" s="14">
        <v>1886.0000375136992</v>
      </c>
      <c r="Z805" s="14">
        <v>1885.4570942386754</v>
      </c>
      <c r="AA805" s="14">
        <v>1885.8501693137475</v>
      </c>
      <c r="AB805" s="14">
        <v>1885.368288922665</v>
      </c>
      <c r="AC805" s="14">
        <v>1880.2427391580522</v>
      </c>
    </row>
    <row r="806" spans="1:29" s="14" customFormat="1">
      <c r="A806" s="1" t="s">
        <v>524</v>
      </c>
      <c r="B806" s="1" t="s">
        <v>557</v>
      </c>
      <c r="C806" s="1"/>
      <c r="D806" s="1" t="s">
        <v>557</v>
      </c>
      <c r="E806" s="1"/>
      <c r="F806" s="1">
        <v>267</v>
      </c>
      <c r="G806" s="1" t="s">
        <v>837</v>
      </c>
      <c r="H806" s="1" t="str">
        <f t="shared" si="13"/>
        <v>267아파트평균단위매매가격</v>
      </c>
      <c r="I806" s="1" t="s">
        <v>871</v>
      </c>
      <c r="J806" s="13">
        <v>1869.6967777134041</v>
      </c>
      <c r="K806" s="13">
        <v>1933.2130502364032</v>
      </c>
      <c r="L806" s="13">
        <v>1937.8873258437541</v>
      </c>
      <c r="M806" s="13">
        <v>1959.1002545321498</v>
      </c>
      <c r="N806" s="13">
        <v>2014.6144946912382</v>
      </c>
      <c r="O806" s="13">
        <v>2014.309490065237</v>
      </c>
      <c r="P806" s="13">
        <v>2014.9292607500838</v>
      </c>
      <c r="Q806" s="14">
        <v>2016.7622188004291</v>
      </c>
      <c r="R806" s="14">
        <v>2016.099004793035</v>
      </c>
      <c r="S806" s="14">
        <v>2015.568132852409</v>
      </c>
      <c r="T806" s="14">
        <v>2013.5689847340579</v>
      </c>
      <c r="U806" s="14">
        <v>1994.731856052008</v>
      </c>
      <c r="V806" s="14">
        <v>1987.8897777736529</v>
      </c>
      <c r="W806" s="14">
        <v>1986.7727784857623</v>
      </c>
      <c r="X806" s="14">
        <v>1985.4917028586049</v>
      </c>
      <c r="Y806" s="14">
        <v>1988.3095681512159</v>
      </c>
      <c r="Z806" s="14">
        <v>1988.1646884739271</v>
      </c>
      <c r="AA806" s="14">
        <v>1988.8375748536973</v>
      </c>
      <c r="AB806" s="14">
        <v>1987.9159376127159</v>
      </c>
      <c r="AC806" s="14">
        <v>1982.1570054305967</v>
      </c>
    </row>
    <row r="807" spans="1:29" s="14" customFormat="1">
      <c r="A807" s="1" t="s">
        <v>524</v>
      </c>
      <c r="B807" s="1" t="s">
        <v>557</v>
      </c>
      <c r="C807" s="1"/>
      <c r="D807" s="1" t="s">
        <v>720</v>
      </c>
      <c r="E807" s="1"/>
      <c r="F807" s="1">
        <v>268</v>
      </c>
      <c r="G807" s="1" t="s">
        <v>837</v>
      </c>
      <c r="H807" s="1" t="str">
        <f t="shared" si="13"/>
        <v>268아파트평균단위매매가격</v>
      </c>
      <c r="I807" s="1" t="s">
        <v>871</v>
      </c>
      <c r="J807" s="13">
        <v>1268.0896029953628</v>
      </c>
      <c r="K807" s="13">
        <v>1295.4273980202458</v>
      </c>
      <c r="L807" s="13">
        <v>1311.0966060742699</v>
      </c>
      <c r="M807" s="13">
        <v>1321.7247577091159</v>
      </c>
      <c r="N807" s="13">
        <v>1346.4575437627354</v>
      </c>
      <c r="O807" s="13">
        <v>1347.1150059586589</v>
      </c>
      <c r="P807" s="13">
        <v>1347.1150059586589</v>
      </c>
      <c r="Q807" s="14">
        <v>1346.3447862726291</v>
      </c>
      <c r="R807" s="14">
        <v>1346.3447862726291</v>
      </c>
      <c r="S807" s="14">
        <v>1347.3429634514282</v>
      </c>
      <c r="T807" s="14">
        <v>1347.3429634514282</v>
      </c>
      <c r="U807" s="14">
        <v>1347.3429634514282</v>
      </c>
      <c r="V807" s="14">
        <v>1347.3429634514282</v>
      </c>
      <c r="W807" s="14">
        <v>1346.6135736066622</v>
      </c>
      <c r="X807" s="14">
        <v>1346.6135736066622</v>
      </c>
      <c r="Y807" s="14">
        <v>1350.8225568059038</v>
      </c>
      <c r="Z807" s="14">
        <v>1348.1973571460642</v>
      </c>
      <c r="AA807" s="14">
        <v>1347.1267493346181</v>
      </c>
      <c r="AB807" s="14">
        <v>1348.9452212331646</v>
      </c>
      <c r="AC807" s="14">
        <v>1347.1328721490124</v>
      </c>
    </row>
    <row r="808" spans="1:29" s="14" customFormat="1">
      <c r="A808" s="1" t="s">
        <v>523</v>
      </c>
      <c r="B808" s="1"/>
      <c r="C808" s="1"/>
      <c r="D808" s="1"/>
      <c r="E808" s="1"/>
      <c r="F808" s="1">
        <v>269</v>
      </c>
      <c r="G808" s="1" t="s">
        <v>837</v>
      </c>
      <c r="H808" s="1" t="str">
        <f t="shared" si="13"/>
        <v>269아파트평균단위매매가격</v>
      </c>
      <c r="I808" s="1" t="s">
        <v>871</v>
      </c>
      <c r="J808" s="13">
        <v>2645.7154316429951</v>
      </c>
      <c r="K808" s="13">
        <v>2646.0750915678491</v>
      </c>
      <c r="L808" s="13">
        <v>2644.9942938365457</v>
      </c>
      <c r="M808" s="13">
        <v>2642.2719820422121</v>
      </c>
      <c r="N808" s="13">
        <v>2636.5586227845774</v>
      </c>
      <c r="O808" s="13">
        <v>2627.5384169547528</v>
      </c>
      <c r="P808" s="13">
        <v>2615.0211365287701</v>
      </c>
      <c r="Q808" s="14">
        <v>2601.8996578122019</v>
      </c>
      <c r="R808" s="14">
        <v>2588.9250476591478</v>
      </c>
      <c r="S808" s="14">
        <v>2578.0752534742387</v>
      </c>
      <c r="T808" s="14">
        <v>2567.938126434974</v>
      </c>
      <c r="U808" s="14">
        <v>2553.5052608011506</v>
      </c>
      <c r="V808" s="14">
        <v>2541.1807472841379</v>
      </c>
      <c r="W808" s="14">
        <v>2533.0252523469417</v>
      </c>
      <c r="X808" s="14">
        <v>2527.962027579536</v>
      </c>
      <c r="Y808" s="14">
        <v>2529.9780363602299</v>
      </c>
      <c r="Z808" s="14">
        <v>2535.8417752136861</v>
      </c>
      <c r="AA808" s="14">
        <v>2537.7677697732702</v>
      </c>
      <c r="AB808" s="14">
        <v>2535.3430575077718</v>
      </c>
      <c r="AC808" s="14">
        <v>2531.188049310977</v>
      </c>
    </row>
    <row r="809" spans="1:29" s="14" customFormat="1">
      <c r="A809" s="1" t="s">
        <v>516</v>
      </c>
      <c r="B809" s="1"/>
      <c r="C809" s="1"/>
      <c r="D809" s="1"/>
      <c r="E809" s="1"/>
      <c r="F809" s="1">
        <v>1</v>
      </c>
      <c r="G809" s="1" t="s">
        <v>837</v>
      </c>
      <c r="H809" s="1" t="str">
        <f t="shared" si="13"/>
        <v>1아파트평균단위전세가격</v>
      </c>
      <c r="I809" s="1" t="s">
        <v>872</v>
      </c>
      <c r="J809" s="13">
        <v>1879.9136756519158</v>
      </c>
      <c r="K809" s="13">
        <v>1881.8602870131747</v>
      </c>
      <c r="L809" s="13">
        <v>1882.7284520650182</v>
      </c>
      <c r="M809" s="13">
        <v>1881.721390819185</v>
      </c>
      <c r="N809" s="13">
        <v>1880.0301329742117</v>
      </c>
      <c r="O809" s="13">
        <v>1876.8767937682089</v>
      </c>
      <c r="P809" s="13">
        <v>1870.3083664023368</v>
      </c>
      <c r="Q809" s="14">
        <v>1866.8401525364775</v>
      </c>
      <c r="R809" s="14">
        <v>1872.7420914076549</v>
      </c>
      <c r="S809" s="14">
        <v>1881.9271475349997</v>
      </c>
      <c r="T809" s="14">
        <v>1890.3347168679468</v>
      </c>
      <c r="U809" s="14">
        <v>1891.4338446035688</v>
      </c>
      <c r="V809" s="14">
        <v>1897.2119661961844</v>
      </c>
      <c r="W809" s="14">
        <v>1903.7628726721998</v>
      </c>
      <c r="X809" s="14">
        <v>1914.0618341884701</v>
      </c>
      <c r="Y809" s="14">
        <v>1927.1612126617208</v>
      </c>
      <c r="Z809" s="14">
        <v>1934.4622859487645</v>
      </c>
      <c r="AA809" s="14">
        <v>1940.4544610843311</v>
      </c>
      <c r="AB809" s="14">
        <v>1950.2370849866072</v>
      </c>
      <c r="AC809" s="14">
        <v>1964.5835871013135</v>
      </c>
    </row>
    <row r="810" spans="1:29" s="14" customFormat="1">
      <c r="A810" s="1" t="s">
        <v>521</v>
      </c>
      <c r="B810" s="1"/>
      <c r="C810" s="1"/>
      <c r="D810" s="1"/>
      <c r="E810" s="1"/>
      <c r="F810" s="1">
        <v>2</v>
      </c>
      <c r="G810" s="1" t="s">
        <v>837</v>
      </c>
      <c r="H810" s="1" t="str">
        <f t="shared" si="13"/>
        <v>2아파트평균단위전세가격</v>
      </c>
      <c r="I810" s="1" t="s">
        <v>872</v>
      </c>
      <c r="J810" s="13">
        <v>2344.2379960858502</v>
      </c>
      <c r="K810" s="13">
        <v>2346.3399257915685</v>
      </c>
      <c r="L810" s="13">
        <v>2343.1222972820578</v>
      </c>
      <c r="M810" s="13">
        <v>2336.5740703373822</v>
      </c>
      <c r="N810" s="13">
        <v>2329.7192424861287</v>
      </c>
      <c r="O810" s="13">
        <v>2322.6213066395549</v>
      </c>
      <c r="P810" s="13">
        <v>2311.5250749511702</v>
      </c>
      <c r="Q810" s="14">
        <v>2305.5824879547399</v>
      </c>
      <c r="R810" s="14">
        <v>2315.0692281650904</v>
      </c>
      <c r="S810" s="14">
        <v>2328.7155741739166</v>
      </c>
      <c r="T810" s="14">
        <v>2340.4359101936548</v>
      </c>
      <c r="U810" s="14">
        <v>2335.9759015650548</v>
      </c>
      <c r="V810" s="14">
        <v>2342.8012216491366</v>
      </c>
      <c r="W810" s="14">
        <v>2351.4715467916681</v>
      </c>
      <c r="X810" s="14">
        <v>2366.2415513431997</v>
      </c>
      <c r="Y810" s="14">
        <v>2383.1666501568016</v>
      </c>
      <c r="Z810" s="14">
        <v>2390.3118067343976</v>
      </c>
      <c r="AA810" s="14">
        <v>2396.691406535399</v>
      </c>
      <c r="AB810" s="14">
        <v>2410.8251504986911</v>
      </c>
      <c r="AC810" s="14">
        <v>2434.8688283094734</v>
      </c>
    </row>
    <row r="811" spans="1:29" s="14" customFormat="1">
      <c r="A811" s="1" t="s">
        <v>1382</v>
      </c>
      <c r="B811" s="1"/>
      <c r="C811" s="1"/>
      <c r="D811" s="1"/>
      <c r="E811" s="1"/>
      <c r="F811" s="1">
        <v>3</v>
      </c>
      <c r="G811" s="1" t="s">
        <v>837</v>
      </c>
      <c r="H811" s="1" t="str">
        <f t="shared" si="13"/>
        <v>3아파트평균단위전세가격</v>
      </c>
      <c r="I811" s="1" t="s">
        <v>872</v>
      </c>
      <c r="J811" s="13">
        <v>1414.1780510333767</v>
      </c>
      <c r="K811" s="13">
        <v>1415.9688719632791</v>
      </c>
      <c r="L811" s="13">
        <v>1420.9352492616381</v>
      </c>
      <c r="M811" s="13">
        <v>1425.4861959733767</v>
      </c>
      <c r="N811" s="13">
        <v>1428.9742026991032</v>
      </c>
      <c r="O811" s="13">
        <v>1429.777449653717</v>
      </c>
      <c r="P811" s="13">
        <v>1427.7505887781024</v>
      </c>
      <c r="Q811" s="14">
        <v>1426.76426884885</v>
      </c>
      <c r="R811" s="14">
        <v>1429.0705104511999</v>
      </c>
      <c r="S811" s="14">
        <v>1433.7807166985899</v>
      </c>
      <c r="T811" s="14">
        <v>1438.8654502588013</v>
      </c>
      <c r="U811" s="14">
        <v>1444.1813485453629</v>
      </c>
      <c r="V811" s="14">
        <v>1448.905886721416</v>
      </c>
      <c r="W811" s="14">
        <v>1453.3244521198048</v>
      </c>
      <c r="X811" s="14">
        <v>1459.125109985858</v>
      </c>
      <c r="Y811" s="14">
        <v>1469.2363755585386</v>
      </c>
      <c r="Z811" s="14">
        <v>1476.6940218333293</v>
      </c>
      <c r="AA811" s="14">
        <v>1482.2971415712575</v>
      </c>
      <c r="AB811" s="14">
        <v>1487.7103308542814</v>
      </c>
      <c r="AC811" s="14">
        <v>1492.3188403139434</v>
      </c>
    </row>
    <row r="812" spans="1:29" s="14" customFormat="1">
      <c r="A812" s="1" t="s">
        <v>522</v>
      </c>
      <c r="B812" s="1"/>
      <c r="C812" s="1"/>
      <c r="D812" s="1"/>
      <c r="E812" s="1"/>
      <c r="F812" s="1">
        <v>4</v>
      </c>
      <c r="G812" s="1" t="s">
        <v>837</v>
      </c>
      <c r="H812" s="1" t="str">
        <f t="shared" si="13"/>
        <v>4아파트평균단위전세가격</v>
      </c>
      <c r="I812" s="1" t="s">
        <v>872</v>
      </c>
      <c r="J812" s="13">
        <v>1600.1476354645342</v>
      </c>
      <c r="K812" s="13">
        <v>1599.8669243454788</v>
      </c>
      <c r="L812" s="13">
        <v>1605.9574169131508</v>
      </c>
      <c r="M812" s="13">
        <v>1610.3247459853355</v>
      </c>
      <c r="N812" s="13">
        <v>1614.6939442262728</v>
      </c>
      <c r="O812" s="13">
        <v>1614.9987737587567</v>
      </c>
      <c r="P812" s="13">
        <v>1611.8360039529257</v>
      </c>
      <c r="Q812" s="14">
        <v>1608.5498866681924</v>
      </c>
      <c r="R812" s="14">
        <v>1610.9716619343967</v>
      </c>
      <c r="S812" s="14">
        <v>1615.9194874473801</v>
      </c>
      <c r="T812" s="14">
        <v>1622.3666480484742</v>
      </c>
      <c r="U812" s="14">
        <v>1628.8234986074467</v>
      </c>
      <c r="V812" s="14">
        <v>1633.9727503356962</v>
      </c>
      <c r="W812" s="14">
        <v>1639.0072695068041</v>
      </c>
      <c r="X812" s="14">
        <v>1645.0396173921617</v>
      </c>
      <c r="Y812" s="14">
        <v>1657.7291090505512</v>
      </c>
      <c r="Z812" s="14">
        <v>1666.4334568747395</v>
      </c>
      <c r="AA812" s="14">
        <v>1674.0261130103261</v>
      </c>
      <c r="AB812" s="14">
        <v>1681.9136533052517</v>
      </c>
      <c r="AC812" s="14">
        <v>1688.4971913426155</v>
      </c>
    </row>
    <row r="813" spans="1:29" s="14" customFormat="1">
      <c r="A813" s="1" t="s">
        <v>853</v>
      </c>
      <c r="B813" s="1"/>
      <c r="C813" s="1"/>
      <c r="D813" s="1"/>
      <c r="E813" s="1"/>
      <c r="F813" s="1">
        <v>5</v>
      </c>
      <c r="G813" s="1" t="s">
        <v>837</v>
      </c>
      <c r="H813" s="1" t="str">
        <f t="shared" si="13"/>
        <v>5아파트평균단위전세가격</v>
      </c>
      <c r="I813" s="1" t="s">
        <v>872</v>
      </c>
      <c r="J813" s="13">
        <v>1247.9576903756581</v>
      </c>
      <c r="K813" s="13">
        <v>1251.6000549617188</v>
      </c>
      <c r="L813" s="13">
        <v>1255.561693522516</v>
      </c>
      <c r="M813" s="13">
        <v>1260.2767584171454</v>
      </c>
      <c r="N813" s="13">
        <v>1262.9771526313132</v>
      </c>
      <c r="O813" s="13">
        <v>1264.2258870774328</v>
      </c>
      <c r="P813" s="13">
        <v>1263.2143061608092</v>
      </c>
      <c r="Q813" s="14">
        <v>1264.2835543344663</v>
      </c>
      <c r="R813" s="14">
        <v>1266.4865314845526</v>
      </c>
      <c r="S813" s="14">
        <v>1270.9843526790457</v>
      </c>
      <c r="T813" s="14">
        <v>1274.8513434841857</v>
      </c>
      <c r="U813" s="14">
        <v>1280.9188545618792</v>
      </c>
      <c r="V813" s="14">
        <v>1285.0851214697004</v>
      </c>
      <c r="W813" s="14">
        <v>1288.7377423125556</v>
      </c>
      <c r="X813" s="14">
        <v>1294.1255853481512</v>
      </c>
      <c r="Y813" s="14">
        <v>1301.8587256790536</v>
      </c>
      <c r="Z813" s="14">
        <v>1308.1039312062328</v>
      </c>
      <c r="AA813" s="14">
        <v>1311.892799375571</v>
      </c>
      <c r="AB813" s="14">
        <v>1315.0376189549327</v>
      </c>
      <c r="AC813" s="14">
        <v>1317.792137971526</v>
      </c>
    </row>
    <row r="814" spans="1:29" s="14" customFormat="1">
      <c r="A814" s="1" t="s">
        <v>524</v>
      </c>
      <c r="B814" s="1" t="s">
        <v>525</v>
      </c>
      <c r="C814" s="1"/>
      <c r="D814" s="1"/>
      <c r="E814" s="1"/>
      <c r="F814" s="1">
        <v>6</v>
      </c>
      <c r="G814" s="1" t="s">
        <v>837</v>
      </c>
      <c r="H814" s="1" t="str">
        <f t="shared" si="13"/>
        <v>6아파트평균단위전세가격</v>
      </c>
      <c r="I814" s="1" t="s">
        <v>872</v>
      </c>
      <c r="J814" s="13">
        <v>3200.6638644477393</v>
      </c>
      <c r="K814" s="13">
        <v>3201.3915108991582</v>
      </c>
      <c r="L814" s="13">
        <v>3195.8411836273217</v>
      </c>
      <c r="M814" s="13">
        <v>3180.9268806952059</v>
      </c>
      <c r="N814" s="13">
        <v>3166.8396873632232</v>
      </c>
      <c r="O814" s="13">
        <v>3153.0657841132174</v>
      </c>
      <c r="P814" s="13">
        <v>3134.580665385613</v>
      </c>
      <c r="Q814" s="14">
        <v>3125.3896083705276</v>
      </c>
      <c r="R814" s="14">
        <v>3143.1006501537031</v>
      </c>
      <c r="S814" s="14">
        <v>3168.5634408914375</v>
      </c>
      <c r="T814" s="14">
        <v>3193.5894862297919</v>
      </c>
      <c r="U814" s="14">
        <v>3199.702765970982</v>
      </c>
      <c r="V814" s="14">
        <v>3214.0158748686613</v>
      </c>
      <c r="W814" s="14">
        <v>3234.1426669682292</v>
      </c>
      <c r="X814" s="14">
        <v>3258.8147322731816</v>
      </c>
      <c r="Y814" s="14">
        <v>3281.3517981352275</v>
      </c>
      <c r="Z814" s="14">
        <v>3285.9069174543988</v>
      </c>
      <c r="AA814" s="14">
        <v>3290.0730749833688</v>
      </c>
      <c r="AB814" s="14">
        <v>3313.6563934115816</v>
      </c>
      <c r="AC814" s="14">
        <v>3351.6482863321862</v>
      </c>
    </row>
    <row r="815" spans="1:29" s="14" customFormat="1">
      <c r="A815" s="1" t="s">
        <v>524</v>
      </c>
      <c r="B815" s="1" t="s">
        <v>525</v>
      </c>
      <c r="C815" s="1" t="s">
        <v>526</v>
      </c>
      <c r="D815" s="1"/>
      <c r="E815" s="1"/>
      <c r="F815" s="1">
        <v>7</v>
      </c>
      <c r="G815" s="1" t="s">
        <v>837</v>
      </c>
      <c r="H815" s="1" t="str">
        <f t="shared" si="13"/>
        <v>7아파트평균단위전세가격</v>
      </c>
      <c r="I815" s="1" t="s">
        <v>872</v>
      </c>
      <c r="J815" s="13">
        <v>2807.431289464158</v>
      </c>
      <c r="K815" s="13">
        <v>2811.3711101722388</v>
      </c>
      <c r="L815" s="13">
        <v>2811.1940897192603</v>
      </c>
      <c r="M815" s="13">
        <v>2802.5866966724589</v>
      </c>
      <c r="N815" s="13">
        <v>2792.6937461953312</v>
      </c>
      <c r="O815" s="13">
        <v>2784.0060571063482</v>
      </c>
      <c r="P815" s="13">
        <v>2773.654271371629</v>
      </c>
      <c r="Q815" s="14">
        <v>2770.6583509349589</v>
      </c>
      <c r="R815" s="14">
        <v>2780.7328285200706</v>
      </c>
      <c r="S815" s="14">
        <v>2798.2654616395234</v>
      </c>
      <c r="T815" s="14">
        <v>2810.1678580462426</v>
      </c>
      <c r="U815" s="14">
        <v>2817.0823994170728</v>
      </c>
      <c r="V815" s="14">
        <v>2825.3010734146756</v>
      </c>
      <c r="W815" s="14">
        <v>2841.677781164512</v>
      </c>
      <c r="X815" s="14">
        <v>2863.9219283063085</v>
      </c>
      <c r="Y815" s="14">
        <v>2882.4930255472336</v>
      </c>
      <c r="Z815" s="14">
        <v>2893.0414670182954</v>
      </c>
      <c r="AA815" s="14">
        <v>2898.8230438499227</v>
      </c>
      <c r="AB815" s="14">
        <v>2914.544255140011</v>
      </c>
      <c r="AC815" s="14">
        <v>2940.9217255620906</v>
      </c>
    </row>
    <row r="816" spans="1:29" s="14" customFormat="1">
      <c r="A816" s="1" t="s">
        <v>524</v>
      </c>
      <c r="B816" s="1" t="s">
        <v>525</v>
      </c>
      <c r="C816" s="1" t="s">
        <v>527</v>
      </c>
      <c r="D816" s="1"/>
      <c r="E816" s="1"/>
      <c r="F816" s="1">
        <v>8</v>
      </c>
      <c r="G816" s="1" t="s">
        <v>837</v>
      </c>
      <c r="H816" s="1" t="str">
        <f t="shared" si="13"/>
        <v>8아파트평균단위전세가격</v>
      </c>
      <c r="I816" s="1" t="s">
        <v>872</v>
      </c>
      <c r="J816" s="13">
        <v>3424.6609917572382</v>
      </c>
      <c r="K816" s="13">
        <v>3425.3616865503432</v>
      </c>
      <c r="L816" s="13">
        <v>3425.9125713401172</v>
      </c>
      <c r="M816" s="13">
        <v>3428.4920062172905</v>
      </c>
      <c r="N816" s="13">
        <v>3424.3335999204955</v>
      </c>
      <c r="O816" s="13">
        <v>3406.782332195884</v>
      </c>
      <c r="P816" s="13">
        <v>3404.131677845774</v>
      </c>
      <c r="Q816" s="14">
        <v>3413.2672831443701</v>
      </c>
      <c r="R816" s="14">
        <v>3424.8808804878768</v>
      </c>
      <c r="S816" s="14">
        <v>3443.1765209886439</v>
      </c>
      <c r="T816" s="14">
        <v>3473.1898766476252</v>
      </c>
      <c r="U816" s="14">
        <v>3484.9575097567458</v>
      </c>
      <c r="V816" s="14">
        <v>3498.1757819621362</v>
      </c>
      <c r="W816" s="14">
        <v>3512.9534285987838</v>
      </c>
      <c r="X816" s="14">
        <v>3544.0164716830109</v>
      </c>
      <c r="Y816" s="14">
        <v>3584.9014655312453</v>
      </c>
      <c r="Z816" s="14">
        <v>3603.627964124033</v>
      </c>
      <c r="AA816" s="14">
        <v>3617.1856708038645</v>
      </c>
      <c r="AB816" s="14">
        <v>3634.5180665650282</v>
      </c>
      <c r="AC816" s="14">
        <v>3671.0690942903029</v>
      </c>
    </row>
    <row r="817" spans="1:29" s="14" customFormat="1">
      <c r="A817" s="1" t="s">
        <v>524</v>
      </c>
      <c r="B817" s="1" t="s">
        <v>525</v>
      </c>
      <c r="C817" s="1" t="s">
        <v>528</v>
      </c>
      <c r="D817" s="1"/>
      <c r="E817" s="1"/>
      <c r="F817" s="1">
        <v>9</v>
      </c>
      <c r="G817" s="1" t="s">
        <v>837</v>
      </c>
      <c r="H817" s="1" t="str">
        <f t="shared" si="13"/>
        <v>9아파트평균단위전세가격</v>
      </c>
      <c r="I817" s="1" t="s">
        <v>872</v>
      </c>
      <c r="J817" s="13">
        <v>2681.1019430287365</v>
      </c>
      <c r="K817" s="13">
        <v>2683.4673381407206</v>
      </c>
      <c r="L817" s="13">
        <v>2681.8019952360623</v>
      </c>
      <c r="M817" s="13">
        <v>2668.8171476799284</v>
      </c>
      <c r="N817" s="13">
        <v>2655.4557244180405</v>
      </c>
      <c r="O817" s="13">
        <v>2646.3281730322619</v>
      </c>
      <c r="P817" s="13">
        <v>2635.2003454312417</v>
      </c>
      <c r="Q817" s="14">
        <v>2629.5750768581574</v>
      </c>
      <c r="R817" s="14">
        <v>2637.6799364603044</v>
      </c>
      <c r="S817" s="14">
        <v>2654.2304716697222</v>
      </c>
      <c r="T817" s="14">
        <v>2664.104476761675</v>
      </c>
      <c r="U817" s="14">
        <v>2677.0264041883443</v>
      </c>
      <c r="V817" s="14">
        <v>2685.4825090947447</v>
      </c>
      <c r="W817" s="14">
        <v>2704.154269976756</v>
      </c>
      <c r="X817" s="14">
        <v>2726.1825216931807</v>
      </c>
      <c r="Y817" s="14">
        <v>2741.1647817823255</v>
      </c>
      <c r="Z817" s="14">
        <v>2751.9079509115518</v>
      </c>
      <c r="AA817" s="14">
        <v>2755.9684588793257</v>
      </c>
      <c r="AB817" s="14">
        <v>2774.1071344444267</v>
      </c>
      <c r="AC817" s="14">
        <v>2798.56883838673</v>
      </c>
    </row>
    <row r="818" spans="1:29" s="14" customFormat="1">
      <c r="A818" s="1" t="s">
        <v>524</v>
      </c>
      <c r="B818" s="1" t="s">
        <v>525</v>
      </c>
      <c r="C818" s="1" t="s">
        <v>529</v>
      </c>
      <c r="D818" s="1"/>
      <c r="E818" s="1"/>
      <c r="F818" s="1">
        <v>10</v>
      </c>
      <c r="G818" s="1" t="s">
        <v>837</v>
      </c>
      <c r="H818" s="1" t="str">
        <f t="shared" si="13"/>
        <v>10아파트평균단위전세가격</v>
      </c>
      <c r="I818" s="1" t="s">
        <v>872</v>
      </c>
      <c r="J818" s="13">
        <v>2998.0036034938507</v>
      </c>
      <c r="K818" s="13">
        <v>3009.7102228711024</v>
      </c>
      <c r="L818" s="13">
        <v>3015.0059800128529</v>
      </c>
      <c r="M818" s="13">
        <v>3018.033456238134</v>
      </c>
      <c r="N818" s="13">
        <v>3018.9028482374983</v>
      </c>
      <c r="O818" s="13">
        <v>3016.3104368688596</v>
      </c>
      <c r="P818" s="13">
        <v>3005.2010835308579</v>
      </c>
      <c r="Q818" s="14">
        <v>3006.524356344451</v>
      </c>
      <c r="R818" s="14">
        <v>3023.5573946842692</v>
      </c>
      <c r="S818" s="14">
        <v>3044.5619170130717</v>
      </c>
      <c r="T818" s="14">
        <v>3055.4795320893759</v>
      </c>
      <c r="U818" s="14">
        <v>3017.8765963379651</v>
      </c>
      <c r="V818" s="14">
        <v>3022.7954669434785</v>
      </c>
      <c r="W818" s="14">
        <v>3031.3715423707413</v>
      </c>
      <c r="X818" s="14">
        <v>3050.1658206090942</v>
      </c>
      <c r="Y818" s="14">
        <v>3071.3724174001854</v>
      </c>
      <c r="Z818" s="14">
        <v>3077.2465360714209</v>
      </c>
      <c r="AA818" s="14">
        <v>3085.7035776643888</v>
      </c>
      <c r="AB818" s="14">
        <v>3091.6175674463548</v>
      </c>
      <c r="AC818" s="14">
        <v>3120.2406563776494</v>
      </c>
    </row>
    <row r="819" spans="1:29" s="14" customFormat="1">
      <c r="A819" s="1" t="s">
        <v>524</v>
      </c>
      <c r="B819" s="1" t="s">
        <v>525</v>
      </c>
      <c r="C819" s="1" t="s">
        <v>530</v>
      </c>
      <c r="D819" s="1"/>
      <c r="E819" s="1"/>
      <c r="F819" s="1">
        <v>11</v>
      </c>
      <c r="G819" s="1" t="s">
        <v>837</v>
      </c>
      <c r="H819" s="1" t="str">
        <f t="shared" si="13"/>
        <v>11아파트평균단위전세가격</v>
      </c>
      <c r="I819" s="1" t="s">
        <v>872</v>
      </c>
      <c r="J819" s="13">
        <v>3517.9110449480063</v>
      </c>
      <c r="K819" s="13">
        <v>3516.0472142659651</v>
      </c>
      <c r="L819" s="13">
        <v>3506.1618787911148</v>
      </c>
      <c r="M819" s="13">
        <v>3486.159367236231</v>
      </c>
      <c r="N819" s="13">
        <v>3468.688395945132</v>
      </c>
      <c r="O819" s="13">
        <v>3450.8111014588512</v>
      </c>
      <c r="P819" s="13">
        <v>3425.7642756799664</v>
      </c>
      <c r="Q819" s="14">
        <v>3411.5751850904803</v>
      </c>
      <c r="R819" s="14">
        <v>3435.4471571085078</v>
      </c>
      <c r="S819" s="14">
        <v>3467.3077396503109</v>
      </c>
      <c r="T819" s="14">
        <v>3502.9215157269182</v>
      </c>
      <c r="U819" s="14">
        <v>3519.7478824058448</v>
      </c>
      <c r="V819" s="14">
        <v>3539.1587181829541</v>
      </c>
      <c r="W819" s="14">
        <v>3562.422290985442</v>
      </c>
      <c r="X819" s="14">
        <v>3589.1252031013464</v>
      </c>
      <c r="Y819" s="14">
        <v>3618.3120274568964</v>
      </c>
      <c r="Z819" s="14">
        <v>3617.8039230350032</v>
      </c>
      <c r="AA819" s="14">
        <v>3620.60535676677</v>
      </c>
      <c r="AB819" s="14">
        <v>3650.8306688185012</v>
      </c>
      <c r="AC819" s="14">
        <v>3698.634552191636</v>
      </c>
    </row>
    <row r="820" spans="1:29" s="14" customFormat="1">
      <c r="A820" s="1" t="s">
        <v>524</v>
      </c>
      <c r="B820" s="1" t="s">
        <v>525</v>
      </c>
      <c r="C820" s="1" t="s">
        <v>531</v>
      </c>
      <c r="D820" s="1"/>
      <c r="E820" s="1"/>
      <c r="F820" s="1">
        <v>12</v>
      </c>
      <c r="G820" s="1" t="s">
        <v>837</v>
      </c>
      <c r="H820" s="1" t="str">
        <f t="shared" si="13"/>
        <v>12아파트평균단위전세가격</v>
      </c>
      <c r="I820" s="1" t="s">
        <v>872</v>
      </c>
      <c r="J820" s="13">
        <v>2934.5394891652691</v>
      </c>
      <c r="K820" s="13">
        <v>2940.368167044533</v>
      </c>
      <c r="L820" s="13">
        <v>2939.2157701633309</v>
      </c>
      <c r="M820" s="13">
        <v>2928.7774968255894</v>
      </c>
      <c r="N820" s="13">
        <v>2915.5654149159714</v>
      </c>
      <c r="O820" s="13">
        <v>2909.5212217279027</v>
      </c>
      <c r="P820" s="13">
        <v>2899.0426787823176</v>
      </c>
      <c r="Q820" s="14">
        <v>2896.268852975657</v>
      </c>
      <c r="R820" s="14">
        <v>2911.6000859921483</v>
      </c>
      <c r="S820" s="14">
        <v>2930.5841370344597</v>
      </c>
      <c r="T820" s="14">
        <v>2948.8694895570766</v>
      </c>
      <c r="U820" s="14">
        <v>2942.0746254321716</v>
      </c>
      <c r="V820" s="14">
        <v>2952.8294660634547</v>
      </c>
      <c r="W820" s="14">
        <v>2972.3225450248924</v>
      </c>
      <c r="X820" s="14">
        <v>2998.2652959032121</v>
      </c>
      <c r="Y820" s="14">
        <v>3017.7122958932355</v>
      </c>
      <c r="Z820" s="14">
        <v>3033.2366674174186</v>
      </c>
      <c r="AA820" s="14">
        <v>3047.1986042666313</v>
      </c>
      <c r="AB820" s="14">
        <v>3069.0559033574536</v>
      </c>
      <c r="AC820" s="14">
        <v>3100.8945969175634</v>
      </c>
    </row>
    <row r="821" spans="1:29" s="14" customFormat="1">
      <c r="A821" s="1" t="s">
        <v>524</v>
      </c>
      <c r="B821" s="1" t="s">
        <v>525</v>
      </c>
      <c r="C821" s="1" t="s">
        <v>532</v>
      </c>
      <c r="D821" s="1"/>
      <c r="E821" s="1"/>
      <c r="F821" s="1">
        <v>13</v>
      </c>
      <c r="G821" s="1" t="s">
        <v>837</v>
      </c>
      <c r="H821" s="1" t="str">
        <f t="shared" si="13"/>
        <v>13아파트평균단위전세가격</v>
      </c>
      <c r="I821" s="1" t="s">
        <v>872</v>
      </c>
      <c r="J821" s="13">
        <v>4109.6048901352715</v>
      </c>
      <c r="K821" s="13">
        <v>4099.9388107411405</v>
      </c>
      <c r="L821" s="13">
        <v>4081.1959539061227</v>
      </c>
      <c r="M821" s="13">
        <v>4051.4927621742718</v>
      </c>
      <c r="N821" s="13">
        <v>4029.7021448370547</v>
      </c>
      <c r="O821" s="13">
        <v>3999.8229398389808</v>
      </c>
      <c r="P821" s="13">
        <v>3960.0000023317048</v>
      </c>
      <c r="Q821" s="14">
        <v>3934.2327985376455</v>
      </c>
      <c r="R821" s="14">
        <v>3966.7673504337399</v>
      </c>
      <c r="S821" s="14">
        <v>4011.6881591043038</v>
      </c>
      <c r="T821" s="14">
        <v>4064.8775633754258</v>
      </c>
      <c r="U821" s="14">
        <v>4101.8393541387359</v>
      </c>
      <c r="V821" s="14">
        <v>4129.9723886552219</v>
      </c>
      <c r="W821" s="14">
        <v>4157.035293143229</v>
      </c>
      <c r="X821" s="14">
        <v>4184.5041804331577</v>
      </c>
      <c r="Y821" s="14">
        <v>4235.7647395047388</v>
      </c>
      <c r="Z821" s="14">
        <v>4218.7742838037784</v>
      </c>
      <c r="AA821" s="14">
        <v>4210.1020478758128</v>
      </c>
      <c r="AB821" s="14">
        <v>4248.930181450145</v>
      </c>
      <c r="AC821" s="14">
        <v>4313.1472419033744</v>
      </c>
    </row>
    <row r="822" spans="1:29" s="14" customFormat="1">
      <c r="A822" s="1" t="s">
        <v>524</v>
      </c>
      <c r="B822" s="1" t="s">
        <v>533</v>
      </c>
      <c r="C822" s="1"/>
      <c r="D822" s="1"/>
      <c r="E822" s="1"/>
      <c r="F822" s="1">
        <v>14</v>
      </c>
      <c r="G822" s="1" t="s">
        <v>837</v>
      </c>
      <c r="H822" s="1" t="str">
        <f t="shared" si="13"/>
        <v>14아파트평균단위전세가격</v>
      </c>
      <c r="I822" s="1" t="s">
        <v>872</v>
      </c>
      <c r="J822" s="13">
        <v>1969.5462720401601</v>
      </c>
      <c r="K822" s="13">
        <v>1973.0346030329774</v>
      </c>
      <c r="L822" s="13">
        <v>1970.3112619942599</v>
      </c>
      <c r="M822" s="13">
        <v>1967.5794425250176</v>
      </c>
      <c r="N822" s="13">
        <v>1963.0869825735267</v>
      </c>
      <c r="O822" s="13">
        <v>1958.5460661417007</v>
      </c>
      <c r="P822" s="13">
        <v>1950.0691010451574</v>
      </c>
      <c r="Q822" s="14">
        <v>1944.7533518778373</v>
      </c>
      <c r="R822" s="14">
        <v>1949.236883191737</v>
      </c>
      <c r="S822" s="14">
        <v>1957.1338111674158</v>
      </c>
      <c r="T822" s="14">
        <v>1961.2940831923736</v>
      </c>
      <c r="U822" s="14">
        <v>1957.079384102957</v>
      </c>
      <c r="V822" s="14">
        <v>1960.2877301451599</v>
      </c>
      <c r="W822" s="14">
        <v>1962.6942799808126</v>
      </c>
      <c r="X822" s="14">
        <v>1971.7855912706557</v>
      </c>
      <c r="Y822" s="14">
        <v>1989.6124682207153</v>
      </c>
      <c r="Z822" s="14">
        <v>1998.6465621535638</v>
      </c>
      <c r="AA822" s="14">
        <v>2006.2446643030414</v>
      </c>
      <c r="AB822" s="14">
        <v>2015.3102761842031</v>
      </c>
      <c r="AC822" s="14">
        <v>2032.2129996993783</v>
      </c>
    </row>
    <row r="823" spans="1:29" s="14" customFormat="1">
      <c r="A823" s="1" t="s">
        <v>524</v>
      </c>
      <c r="B823" s="1" t="s">
        <v>533</v>
      </c>
      <c r="C823" s="1" t="s">
        <v>534</v>
      </c>
      <c r="D823" s="1"/>
      <c r="E823" s="1"/>
      <c r="F823" s="1">
        <v>15</v>
      </c>
      <c r="G823" s="1" t="s">
        <v>837</v>
      </c>
      <c r="H823" s="1" t="str">
        <f t="shared" si="13"/>
        <v>15아파트평균단위전세가격</v>
      </c>
      <c r="I823" s="1" t="s">
        <v>872</v>
      </c>
      <c r="J823" s="13">
        <v>2791.1686395089832</v>
      </c>
      <c r="K823" s="13">
        <v>2796.1882295248788</v>
      </c>
      <c r="L823" s="13">
        <v>2787.3366034909391</v>
      </c>
      <c r="M823" s="13">
        <v>2781.7775535345972</v>
      </c>
      <c r="N823" s="13">
        <v>2773.5513578865794</v>
      </c>
      <c r="O823" s="13">
        <v>2760.8320211846103</v>
      </c>
      <c r="P823" s="13">
        <v>2735.0334211012346</v>
      </c>
      <c r="Q823" s="14">
        <v>2724.4383716346692</v>
      </c>
      <c r="R823" s="14">
        <v>2721.9902011774425</v>
      </c>
      <c r="S823" s="14">
        <v>2725.1941684956364</v>
      </c>
      <c r="T823" s="14">
        <v>2726.1207696998295</v>
      </c>
      <c r="U823" s="14">
        <v>2722.5562111737695</v>
      </c>
      <c r="V823" s="14">
        <v>2718.29034613965</v>
      </c>
      <c r="W823" s="14">
        <v>2716.6676586150306</v>
      </c>
      <c r="X823" s="14">
        <v>2730.4709097775094</v>
      </c>
      <c r="Y823" s="14">
        <v>2762.021830891124</v>
      </c>
      <c r="Z823" s="14">
        <v>2774.5940063635981</v>
      </c>
      <c r="AA823" s="14">
        <v>2791.7980601278246</v>
      </c>
      <c r="AB823" s="14">
        <v>2815.4744572155896</v>
      </c>
      <c r="AC823" s="14">
        <v>2844.8349684809168</v>
      </c>
    </row>
    <row r="824" spans="1:29" s="14" customFormat="1">
      <c r="A824" s="1" t="s">
        <v>524</v>
      </c>
      <c r="B824" s="1" t="s">
        <v>533</v>
      </c>
      <c r="C824" s="1" t="s">
        <v>535</v>
      </c>
      <c r="D824" s="1"/>
      <c r="E824" s="1"/>
      <c r="F824" s="1">
        <v>16</v>
      </c>
      <c r="G824" s="1" t="s">
        <v>837</v>
      </c>
      <c r="H824" s="1" t="str">
        <f t="shared" si="13"/>
        <v>16아파트평균단위전세가격</v>
      </c>
      <c r="I824" s="1" t="s">
        <v>872</v>
      </c>
      <c r="J824" s="13">
        <v>1952.778285021398</v>
      </c>
      <c r="K824" s="13">
        <v>1952.0528532123285</v>
      </c>
      <c r="L824" s="13">
        <v>1944.3900928470141</v>
      </c>
      <c r="M824" s="13">
        <v>1936.1185937985094</v>
      </c>
      <c r="N824" s="13">
        <v>1932.5941566949919</v>
      </c>
      <c r="O824" s="13">
        <v>1928.4426184040237</v>
      </c>
      <c r="P824" s="13">
        <v>1927.0289084126343</v>
      </c>
      <c r="Q824" s="14">
        <v>1922.6452327868592</v>
      </c>
      <c r="R824" s="14">
        <v>1923.3565849604504</v>
      </c>
      <c r="S824" s="14">
        <v>1934.9989931091441</v>
      </c>
      <c r="T824" s="14">
        <v>1944.0398404944397</v>
      </c>
      <c r="U824" s="14">
        <v>1951.2108989625021</v>
      </c>
      <c r="V824" s="14">
        <v>1957.9171405725883</v>
      </c>
      <c r="W824" s="14">
        <v>1962.8229790073012</v>
      </c>
      <c r="X824" s="14">
        <v>1972.156297202107</v>
      </c>
      <c r="Y824" s="14">
        <v>1990.3039306497453</v>
      </c>
      <c r="Z824" s="14">
        <v>1998.6710339119525</v>
      </c>
      <c r="AA824" s="14">
        <v>2008.110500516691</v>
      </c>
      <c r="AB824" s="14">
        <v>2013.890838486466</v>
      </c>
      <c r="AC824" s="14">
        <v>2026.7123859253861</v>
      </c>
    </row>
    <row r="825" spans="1:29" s="14" customFormat="1">
      <c r="A825" s="1" t="s">
        <v>524</v>
      </c>
      <c r="B825" s="1" t="s">
        <v>533</v>
      </c>
      <c r="C825" s="1" t="s">
        <v>536</v>
      </c>
      <c r="D825" s="1"/>
      <c r="E825" s="1"/>
      <c r="F825" s="1">
        <v>17</v>
      </c>
      <c r="G825" s="1" t="s">
        <v>837</v>
      </c>
      <c r="H825" s="1" t="str">
        <f t="shared" si="13"/>
        <v>17아파트평균단위전세가격</v>
      </c>
      <c r="I825" s="1" t="s">
        <v>872</v>
      </c>
      <c r="J825" s="13">
        <v>1873.4820959711901</v>
      </c>
      <c r="K825" s="13">
        <v>1875.3419884342863</v>
      </c>
      <c r="L825" s="13">
        <v>1872.3022399440945</v>
      </c>
      <c r="M825" s="13">
        <v>1875.9963556901821</v>
      </c>
      <c r="N825" s="13">
        <v>1873.7693449725248</v>
      </c>
      <c r="O825" s="13">
        <v>1871.9527738275588</v>
      </c>
      <c r="P825" s="13">
        <v>1867.4487258285023</v>
      </c>
      <c r="Q825" s="14">
        <v>1862.8570264631499</v>
      </c>
      <c r="R825" s="14">
        <v>1874.7981312265181</v>
      </c>
      <c r="S825" s="14">
        <v>1887.8677273994945</v>
      </c>
      <c r="T825" s="14">
        <v>1894.5008388788976</v>
      </c>
      <c r="U825" s="14">
        <v>1894.2778088557357</v>
      </c>
      <c r="V825" s="14">
        <v>1902.5571304326484</v>
      </c>
      <c r="W825" s="14">
        <v>1906.1181035039892</v>
      </c>
      <c r="X825" s="14">
        <v>1917.1305213623734</v>
      </c>
      <c r="Y825" s="14">
        <v>1929.8186726594977</v>
      </c>
      <c r="Z825" s="14">
        <v>1938.3818336522629</v>
      </c>
      <c r="AA825" s="14">
        <v>1943.6081862158046</v>
      </c>
      <c r="AB825" s="14">
        <v>1950.8575385848046</v>
      </c>
      <c r="AC825" s="14">
        <v>1968.1192306601038</v>
      </c>
    </row>
    <row r="826" spans="1:29" s="14" customFormat="1">
      <c r="A826" s="1" t="s">
        <v>524</v>
      </c>
      <c r="B826" s="1" t="s">
        <v>533</v>
      </c>
      <c r="C826" s="1" t="s">
        <v>537</v>
      </c>
      <c r="D826" s="1"/>
      <c r="E826" s="1"/>
      <c r="F826" s="1">
        <v>18</v>
      </c>
      <c r="G826" s="1" t="s">
        <v>837</v>
      </c>
      <c r="H826" s="1" t="str">
        <f t="shared" si="13"/>
        <v>18아파트평균단위전세가격</v>
      </c>
      <c r="I826" s="1" t="s">
        <v>872</v>
      </c>
      <c r="J826" s="13">
        <v>1752.0052641323687</v>
      </c>
      <c r="K826" s="13">
        <v>1752.6684914972118</v>
      </c>
      <c r="L826" s="13">
        <v>1759.698402318292</v>
      </c>
      <c r="M826" s="13">
        <v>1755.762587493974</v>
      </c>
      <c r="N826" s="13">
        <v>1739.0914977171462</v>
      </c>
      <c r="O826" s="13">
        <v>1731.87469082041</v>
      </c>
      <c r="P826" s="13">
        <v>1717.4050705307068</v>
      </c>
      <c r="Q826" s="14">
        <v>1710.7653292414223</v>
      </c>
      <c r="R826" s="14">
        <v>1720.7022010846729</v>
      </c>
      <c r="S826" s="14">
        <v>1729.9000103358396</v>
      </c>
      <c r="T826" s="14">
        <v>1733.513257567492</v>
      </c>
      <c r="U826" s="14">
        <v>1729.0256729688681</v>
      </c>
      <c r="V826" s="14">
        <v>1735.6228313163406</v>
      </c>
      <c r="W826" s="14">
        <v>1741.4298418510225</v>
      </c>
      <c r="X826" s="14">
        <v>1751.3733555317119</v>
      </c>
      <c r="Y826" s="14">
        <v>1758.1953351321929</v>
      </c>
      <c r="Z826" s="14">
        <v>1763.5257021581047</v>
      </c>
      <c r="AA826" s="14">
        <v>1763.429804485995</v>
      </c>
      <c r="AB826" s="14">
        <v>1773.1170686905425</v>
      </c>
      <c r="AC826" s="14">
        <v>1786.5034023568069</v>
      </c>
    </row>
    <row r="827" spans="1:29" s="14" customFormat="1">
      <c r="A827" s="1" t="s">
        <v>524</v>
      </c>
      <c r="B827" s="1" t="s">
        <v>533</v>
      </c>
      <c r="C827" s="1" t="s">
        <v>538</v>
      </c>
      <c r="D827" s="1"/>
      <c r="E827" s="1"/>
      <c r="F827" s="1">
        <v>19</v>
      </c>
      <c r="G827" s="1" t="s">
        <v>837</v>
      </c>
      <c r="H827" s="1" t="str">
        <f t="shared" si="13"/>
        <v>19아파트평균단위전세가격</v>
      </c>
      <c r="I827" s="1" t="s">
        <v>872</v>
      </c>
      <c r="J827" s="13">
        <v>1288.7733684827776</v>
      </c>
      <c r="K827" s="13">
        <v>1291.8044642026905</v>
      </c>
      <c r="L827" s="13">
        <v>1283.6784189409798</v>
      </c>
      <c r="M827" s="13">
        <v>1288.013855878889</v>
      </c>
      <c r="N827" s="13">
        <v>1291.70729666427</v>
      </c>
      <c r="O827" s="13">
        <v>1292.8008021615369</v>
      </c>
      <c r="P827" s="13">
        <v>1292.8657529878208</v>
      </c>
      <c r="Q827" s="14">
        <v>1286.0334736505799</v>
      </c>
      <c r="R827" s="14">
        <v>1287.5929108491032</v>
      </c>
      <c r="S827" s="14">
        <v>1290.4206320268088</v>
      </c>
      <c r="T827" s="14">
        <v>1291.32247741785</v>
      </c>
      <c r="U827" s="14">
        <v>1276.2674785383715</v>
      </c>
      <c r="V827" s="14">
        <v>1276.2674785383715</v>
      </c>
      <c r="W827" s="14">
        <v>1280.8456510026485</v>
      </c>
      <c r="X827" s="14">
        <v>1282.941822698765</v>
      </c>
      <c r="Y827" s="14">
        <v>1296.3353154148763</v>
      </c>
      <c r="Z827" s="14">
        <v>1306.4671249128185</v>
      </c>
      <c r="AA827" s="14">
        <v>1310.1431215973498</v>
      </c>
      <c r="AB827" s="14">
        <v>1317.184517130408</v>
      </c>
      <c r="AC827" s="14">
        <v>1319.4671601924426</v>
      </c>
    </row>
    <row r="828" spans="1:29" s="14" customFormat="1">
      <c r="A828" s="1" t="s">
        <v>524</v>
      </c>
      <c r="B828" s="1" t="s">
        <v>533</v>
      </c>
      <c r="C828" s="1" t="s">
        <v>539</v>
      </c>
      <c r="D828" s="1"/>
      <c r="E828" s="1"/>
      <c r="F828" s="1">
        <v>20</v>
      </c>
      <c r="G828" s="1" t="s">
        <v>837</v>
      </c>
      <c r="H828" s="1" t="str">
        <f t="shared" si="13"/>
        <v>20아파트평균단위전세가격</v>
      </c>
      <c r="I828" s="1" t="s">
        <v>872</v>
      </c>
      <c r="J828" s="13">
        <v>1735.0677890795591</v>
      </c>
      <c r="K828" s="13">
        <v>1736.3983093100201</v>
      </c>
      <c r="L828" s="13">
        <v>1738.4842145331475</v>
      </c>
      <c r="M828" s="13">
        <v>1734.5627873159467</v>
      </c>
      <c r="N828" s="13">
        <v>1733.7697000336855</v>
      </c>
      <c r="O828" s="13">
        <v>1732.3882775200757</v>
      </c>
      <c r="P828" s="13">
        <v>1727.464270118543</v>
      </c>
      <c r="Q828" s="14">
        <v>1723.378115705279</v>
      </c>
      <c r="R828" s="14">
        <v>1723.1211841210848</v>
      </c>
      <c r="S828" s="14">
        <v>1725.3430643038357</v>
      </c>
      <c r="T828" s="14">
        <v>1724.580507566207</v>
      </c>
      <c r="U828" s="14">
        <v>1709.5668009111405</v>
      </c>
      <c r="V828" s="14">
        <v>1707.0403850856358</v>
      </c>
      <c r="W828" s="14">
        <v>1705.4641195396468</v>
      </c>
      <c r="X828" s="14">
        <v>1708.1412617487758</v>
      </c>
      <c r="Y828" s="14">
        <v>1732.9812101999573</v>
      </c>
      <c r="Z828" s="14">
        <v>1741.9075462227847</v>
      </c>
      <c r="AA828" s="14">
        <v>1748.3609471976597</v>
      </c>
      <c r="AB828" s="14">
        <v>1751.5778245116928</v>
      </c>
      <c r="AC828" s="14">
        <v>1765.7140012072489</v>
      </c>
    </row>
    <row r="829" spans="1:29" s="14" customFormat="1">
      <c r="A829" s="1" t="s">
        <v>524</v>
      </c>
      <c r="B829" s="1" t="s">
        <v>533</v>
      </c>
      <c r="C829" s="1" t="s">
        <v>540</v>
      </c>
      <c r="D829" s="1"/>
      <c r="E829" s="1"/>
      <c r="F829" s="1">
        <v>21</v>
      </c>
      <c r="G829" s="1" t="s">
        <v>837</v>
      </c>
      <c r="H829" s="1" t="str">
        <f t="shared" si="13"/>
        <v>21아파트평균단위전세가격</v>
      </c>
      <c r="I829" s="1" t="s">
        <v>872</v>
      </c>
      <c r="J829" s="13">
        <v>1354.733062579681</v>
      </c>
      <c r="K829" s="13">
        <v>1380.7113241838529</v>
      </c>
      <c r="L829" s="13">
        <v>1385.7882062324843</v>
      </c>
      <c r="M829" s="13">
        <v>1384.2156782548811</v>
      </c>
      <c r="N829" s="13">
        <v>1384.9745156742194</v>
      </c>
      <c r="O829" s="13">
        <v>1384.8810955462898</v>
      </c>
      <c r="P829" s="13">
        <v>1382.6471920221045</v>
      </c>
      <c r="Q829" s="14">
        <v>1384.5394260524447</v>
      </c>
      <c r="R829" s="14">
        <v>1392.0258107746006</v>
      </c>
      <c r="S829" s="14">
        <v>1393.0570428589022</v>
      </c>
      <c r="T829" s="14">
        <v>1394.0200025023873</v>
      </c>
      <c r="U829" s="14">
        <v>1389.8965113591698</v>
      </c>
      <c r="V829" s="14">
        <v>1391.0289181347496</v>
      </c>
      <c r="W829" s="14">
        <v>1394.8660117338522</v>
      </c>
      <c r="X829" s="14">
        <v>1399.2394516387944</v>
      </c>
      <c r="Y829" s="14">
        <v>1403.5087967897487</v>
      </c>
      <c r="Z829" s="14">
        <v>1412.6793327349671</v>
      </c>
      <c r="AA829" s="14">
        <v>1414.7435320079881</v>
      </c>
      <c r="AB829" s="14">
        <v>1416.4398635407524</v>
      </c>
      <c r="AC829" s="14">
        <v>1428.57626104883</v>
      </c>
    </row>
    <row r="830" spans="1:29" s="14" customFormat="1">
      <c r="A830" s="1" t="s">
        <v>524</v>
      </c>
      <c r="B830" s="1" t="s">
        <v>541</v>
      </c>
      <c r="C830" s="1"/>
      <c r="D830" s="1"/>
      <c r="E830" s="1"/>
      <c r="F830" s="1">
        <v>22</v>
      </c>
      <c r="G830" s="1" t="s">
        <v>837</v>
      </c>
      <c r="H830" s="1" t="str">
        <f t="shared" si="13"/>
        <v>22아파트평균단위전세가격</v>
      </c>
      <c r="I830" s="1" t="s">
        <v>872</v>
      </c>
      <c r="J830" s="13">
        <v>1493.0237681263143</v>
      </c>
      <c r="K830" s="13">
        <v>1493.0247857206869</v>
      </c>
      <c r="L830" s="13">
        <v>1494.449483543925</v>
      </c>
      <c r="M830" s="13">
        <v>1495.5267308627801</v>
      </c>
      <c r="N830" s="13">
        <v>1499.4008023620374</v>
      </c>
      <c r="O830" s="13">
        <v>1500.5443980291025</v>
      </c>
      <c r="P830" s="13">
        <v>1499.5006610591797</v>
      </c>
      <c r="Q830" s="14">
        <v>1500.2944284302851</v>
      </c>
      <c r="R830" s="14">
        <v>1507.8108572401488</v>
      </c>
      <c r="S830" s="14">
        <v>1512.2721276149796</v>
      </c>
      <c r="T830" s="14">
        <v>1518.4451633402095</v>
      </c>
      <c r="U830" s="14">
        <v>1515.35140279435</v>
      </c>
      <c r="V830" s="14">
        <v>1516.4973335638579</v>
      </c>
      <c r="W830" s="14">
        <v>1519.6291655823281</v>
      </c>
      <c r="X830" s="14">
        <v>1530.7555061524286</v>
      </c>
      <c r="Y830" s="14">
        <v>1541.5819261741376</v>
      </c>
      <c r="Z830" s="14">
        <v>1547.8977213239073</v>
      </c>
      <c r="AA830" s="14">
        <v>1555.2775869065827</v>
      </c>
      <c r="AB830" s="14">
        <v>1564.5629561631965</v>
      </c>
      <c r="AC830" s="14">
        <v>1579.9821359441694</v>
      </c>
    </row>
    <row r="831" spans="1:29" s="14" customFormat="1">
      <c r="A831" s="1" t="s">
        <v>524</v>
      </c>
      <c r="B831" s="1" t="s">
        <v>542</v>
      </c>
      <c r="C831" s="1"/>
      <c r="D831" s="1"/>
      <c r="E831" s="1"/>
      <c r="F831" s="1">
        <v>23</v>
      </c>
      <c r="G831" s="1" t="s">
        <v>837</v>
      </c>
      <c r="H831" s="1" t="str">
        <f t="shared" si="13"/>
        <v>23아파트평균단위전세가격</v>
      </c>
      <c r="I831" s="1" t="s">
        <v>872</v>
      </c>
      <c r="J831" s="13">
        <v>1804.1107922735739</v>
      </c>
      <c r="K831" s="13">
        <v>1797.7745773298464</v>
      </c>
      <c r="L831" s="13">
        <v>1799.3801604499847</v>
      </c>
      <c r="M831" s="13">
        <v>1799.4176458423512</v>
      </c>
      <c r="N831" s="13">
        <v>1799.4501357231591</v>
      </c>
      <c r="O831" s="13">
        <v>1796.4492347207342</v>
      </c>
      <c r="P831" s="13">
        <v>1792.4899538195696</v>
      </c>
      <c r="Q831" s="14">
        <v>1786.0331501917176</v>
      </c>
      <c r="R831" s="14">
        <v>1784.8798307305738</v>
      </c>
      <c r="S831" s="14">
        <v>1786.7032949712427</v>
      </c>
      <c r="T831" s="14">
        <v>1788.8873342101558</v>
      </c>
      <c r="U831" s="14">
        <v>1789.270314022491</v>
      </c>
      <c r="V831" s="14">
        <v>1789.6922940869463</v>
      </c>
      <c r="W831" s="14">
        <v>1793.5087035149645</v>
      </c>
      <c r="X831" s="14">
        <v>1797.6698189523809</v>
      </c>
      <c r="Y831" s="14">
        <v>1801.3714145881031</v>
      </c>
      <c r="Z831" s="14">
        <v>1802.8671836145099</v>
      </c>
      <c r="AA831" s="14">
        <v>1803.8471602020077</v>
      </c>
      <c r="AB831" s="14">
        <v>1802.917994219546</v>
      </c>
      <c r="AC831" s="14">
        <v>1804.4318385855497</v>
      </c>
    </row>
    <row r="832" spans="1:29" s="14" customFormat="1">
      <c r="A832" s="1" t="s">
        <v>524</v>
      </c>
      <c r="B832" s="1" t="s">
        <v>542</v>
      </c>
      <c r="C832" s="1" t="s">
        <v>543</v>
      </c>
      <c r="D832" s="1"/>
      <c r="E832" s="1"/>
      <c r="F832" s="1">
        <v>24</v>
      </c>
      <c r="G832" s="1" t="s">
        <v>837</v>
      </c>
      <c r="H832" s="1" t="str">
        <f t="shared" si="13"/>
        <v>24아파트평균단위전세가격</v>
      </c>
      <c r="I832" s="1" t="s">
        <v>872</v>
      </c>
      <c r="J832" s="13">
        <v>1835.1076612738464</v>
      </c>
      <c r="K832" s="13">
        <v>1835.6884307897724</v>
      </c>
      <c r="L832" s="13">
        <v>1840.854552454965</v>
      </c>
      <c r="M832" s="13">
        <v>1844.811333654699</v>
      </c>
      <c r="N832" s="13">
        <v>1844.9175235642194</v>
      </c>
      <c r="O832" s="13">
        <v>1842.7854791070226</v>
      </c>
      <c r="P832" s="13">
        <v>1840.3420809440186</v>
      </c>
      <c r="Q832" s="14">
        <v>1836.6334834404115</v>
      </c>
      <c r="R832" s="14">
        <v>1838.8472750387007</v>
      </c>
      <c r="S832" s="14">
        <v>1840.2358687795254</v>
      </c>
      <c r="T832" s="14">
        <v>1841.7610033453657</v>
      </c>
      <c r="U832" s="14">
        <v>1841.5608961747212</v>
      </c>
      <c r="V832" s="14">
        <v>1841.2574811266518</v>
      </c>
      <c r="W832" s="14">
        <v>1842.1079710200161</v>
      </c>
      <c r="X832" s="14">
        <v>1845.4909818183182</v>
      </c>
      <c r="Y832" s="14">
        <v>1846.4489890928153</v>
      </c>
      <c r="Z832" s="14">
        <v>1846.799196216866</v>
      </c>
      <c r="AA832" s="14">
        <v>1845.9172981726986</v>
      </c>
      <c r="AB832" s="14">
        <v>1842.7769050805607</v>
      </c>
      <c r="AC832" s="14">
        <v>1841.2860992590245</v>
      </c>
    </row>
    <row r="833" spans="1:29" s="14" customFormat="1">
      <c r="A833" s="1" t="s">
        <v>524</v>
      </c>
      <c r="B833" s="1" t="s">
        <v>542</v>
      </c>
      <c r="C833" s="1" t="s">
        <v>544</v>
      </c>
      <c r="D833" s="1"/>
      <c r="E833" s="1"/>
      <c r="F833" s="1">
        <v>25</v>
      </c>
      <c r="G833" s="1" t="s">
        <v>837</v>
      </c>
      <c r="H833" s="1" t="str">
        <f t="shared" si="13"/>
        <v>25아파트평균단위전세가격</v>
      </c>
      <c r="I833" s="1" t="s">
        <v>872</v>
      </c>
      <c r="J833" s="13">
        <v>1874.8767142978129</v>
      </c>
      <c r="K833" s="13">
        <v>1857.710255720142</v>
      </c>
      <c r="L833" s="13">
        <v>1857.0950826540452</v>
      </c>
      <c r="M833" s="13">
        <v>1855.7053480425266</v>
      </c>
      <c r="N833" s="13">
        <v>1856.8115523291908</v>
      </c>
      <c r="O833" s="13">
        <v>1856.8906393980378</v>
      </c>
      <c r="P833" s="13">
        <v>1855.446268003152</v>
      </c>
      <c r="Q833" s="14">
        <v>1850.4205390199634</v>
      </c>
      <c r="R833" s="14">
        <v>1851.0631040421024</v>
      </c>
      <c r="S833" s="14">
        <v>1856.5824428073242</v>
      </c>
      <c r="T833" s="14">
        <v>1861.7342121997317</v>
      </c>
      <c r="U833" s="14">
        <v>1866.1578284755158</v>
      </c>
      <c r="V833" s="14">
        <v>1869.4449979080084</v>
      </c>
      <c r="W833" s="14">
        <v>1871.3826836285277</v>
      </c>
      <c r="X833" s="14">
        <v>1872.7786296130273</v>
      </c>
      <c r="Y833" s="14">
        <v>1874.2628415103613</v>
      </c>
      <c r="Z833" s="14">
        <v>1874.9176736958063</v>
      </c>
      <c r="AA833" s="14">
        <v>1876.1391937231881</v>
      </c>
      <c r="AB833" s="14">
        <v>1875.7554342069132</v>
      </c>
      <c r="AC833" s="14">
        <v>1876.5199740441199</v>
      </c>
    </row>
    <row r="834" spans="1:29" s="14" customFormat="1">
      <c r="A834" s="1" t="s">
        <v>524</v>
      </c>
      <c r="B834" s="1" t="s">
        <v>542</v>
      </c>
      <c r="C834" s="1" t="s">
        <v>545</v>
      </c>
      <c r="D834" s="1"/>
      <c r="E834" s="1"/>
      <c r="F834" s="1">
        <v>26</v>
      </c>
      <c r="G834" s="1" t="s">
        <v>837</v>
      </c>
      <c r="H834" s="1" t="str">
        <f t="shared" si="13"/>
        <v>26아파트평균단위전세가격</v>
      </c>
      <c r="I834" s="1" t="s">
        <v>872</v>
      </c>
      <c r="J834" s="13">
        <v>1688.6401757301317</v>
      </c>
      <c r="K834" s="13">
        <v>1685.2526600659742</v>
      </c>
      <c r="L834" s="13">
        <v>1684.7580771482737</v>
      </c>
      <c r="M834" s="13">
        <v>1681.3864556014021</v>
      </c>
      <c r="N834" s="13">
        <v>1680.1677053640267</v>
      </c>
      <c r="O834" s="13">
        <v>1672.7474693392339</v>
      </c>
      <c r="P834" s="13">
        <v>1664.1614346600568</v>
      </c>
      <c r="Q834" s="14">
        <v>1652.6910139445788</v>
      </c>
      <c r="R834" s="14">
        <v>1645.3491217239048</v>
      </c>
      <c r="S834" s="14">
        <v>1643.7350327541435</v>
      </c>
      <c r="T834" s="14">
        <v>1643.5498184666651</v>
      </c>
      <c r="U834" s="14">
        <v>1636.7074298910752</v>
      </c>
      <c r="V834" s="14">
        <v>1634.8636524637427</v>
      </c>
      <c r="W834" s="14">
        <v>1644.5667519115607</v>
      </c>
      <c r="X834" s="14">
        <v>1652.8047989001282</v>
      </c>
      <c r="Y834" s="14">
        <v>1662.4862227616954</v>
      </c>
      <c r="Z834" s="14">
        <v>1666.384178922189</v>
      </c>
      <c r="AA834" s="14">
        <v>1669.4758792038781</v>
      </c>
      <c r="AB834" s="14">
        <v>1670.766514266963</v>
      </c>
      <c r="AC834" s="14">
        <v>1676.9577889372044</v>
      </c>
    </row>
    <row r="835" spans="1:29" s="14" customFormat="1">
      <c r="A835" s="1" t="s">
        <v>524</v>
      </c>
      <c r="B835" s="1" t="s">
        <v>546</v>
      </c>
      <c r="C835" s="1"/>
      <c r="D835" s="1"/>
      <c r="E835" s="1"/>
      <c r="F835" s="1">
        <v>27</v>
      </c>
      <c r="G835" s="1" t="s">
        <v>837</v>
      </c>
      <c r="H835" s="1" t="str">
        <f t="shared" si="13"/>
        <v>27아파트평균단위전세가격</v>
      </c>
      <c r="I835" s="1" t="s">
        <v>872</v>
      </c>
      <c r="J835" s="13">
        <v>1623.0228761266796</v>
      </c>
      <c r="K835" s="13">
        <v>1605.0901425468526</v>
      </c>
      <c r="L835" s="13">
        <v>1596.8763268994089</v>
      </c>
      <c r="M835" s="13">
        <v>1589.8281317073888</v>
      </c>
      <c r="N835" s="13">
        <v>1582.1911556210191</v>
      </c>
      <c r="O835" s="13">
        <v>1564.3938109122957</v>
      </c>
      <c r="P835" s="13">
        <v>1552.8920073828153</v>
      </c>
      <c r="Q835" s="14">
        <v>1538.9602006927369</v>
      </c>
      <c r="R835" s="14">
        <v>1544.5395317887369</v>
      </c>
      <c r="S835" s="14">
        <v>1564.323323554411</v>
      </c>
      <c r="T835" s="14">
        <v>1578.1877122772178</v>
      </c>
      <c r="U835" s="14">
        <v>1585.0063746901303</v>
      </c>
      <c r="V835" s="14">
        <v>1591.4310066655755</v>
      </c>
      <c r="W835" s="14">
        <v>1602.109234847178</v>
      </c>
      <c r="X835" s="14">
        <v>1615.2147578890133</v>
      </c>
      <c r="Y835" s="14">
        <v>1637.1415892262373</v>
      </c>
      <c r="Z835" s="14">
        <v>1648.0806089213334</v>
      </c>
      <c r="AA835" s="14">
        <v>1659.3386605735693</v>
      </c>
      <c r="AB835" s="14">
        <v>1667.8861944813723</v>
      </c>
      <c r="AC835" s="14">
        <v>1679.8536431110867</v>
      </c>
    </row>
    <row r="836" spans="1:29" s="14" customFormat="1">
      <c r="A836" s="1" t="s">
        <v>524</v>
      </c>
      <c r="B836" s="1" t="s">
        <v>547</v>
      </c>
      <c r="C836" s="1"/>
      <c r="D836" s="1"/>
      <c r="E836" s="1"/>
      <c r="F836" s="1">
        <v>28</v>
      </c>
      <c r="G836" s="1" t="s">
        <v>837</v>
      </c>
      <c r="H836" s="1" t="str">
        <f t="shared" si="13"/>
        <v>28아파트평균단위전세가격</v>
      </c>
      <c r="I836" s="1" t="s">
        <v>872</v>
      </c>
      <c r="J836" s="13">
        <v>1282.2945453833552</v>
      </c>
      <c r="K836" s="13">
        <v>1282.5824088449895</v>
      </c>
      <c r="L836" s="13">
        <v>1297.5351567320629</v>
      </c>
      <c r="M836" s="13">
        <v>1303.7794304912934</v>
      </c>
      <c r="N836" s="13">
        <v>1317.3851604182532</v>
      </c>
      <c r="O836" s="13">
        <v>1330.028518380167</v>
      </c>
      <c r="P836" s="13">
        <v>1333.6267043542314</v>
      </c>
      <c r="Q836" s="14">
        <v>1333.7566288360335</v>
      </c>
      <c r="R836" s="14">
        <v>1335.6236203342719</v>
      </c>
      <c r="S836" s="14">
        <v>1337.3429133486839</v>
      </c>
      <c r="T836" s="14">
        <v>1339.9919986222537</v>
      </c>
      <c r="U836" s="14">
        <v>1346.6835424600822</v>
      </c>
      <c r="V836" s="14">
        <v>1350.5441157326104</v>
      </c>
      <c r="W836" s="14">
        <v>1352.3045810029507</v>
      </c>
      <c r="X836" s="14">
        <v>1354.4358493195964</v>
      </c>
      <c r="Y836" s="14">
        <v>1360.5707283027921</v>
      </c>
      <c r="Z836" s="14">
        <v>1364.4861624856289</v>
      </c>
      <c r="AA836" s="14">
        <v>1366.8947990575623</v>
      </c>
      <c r="AB836" s="14">
        <v>1368.069699964133</v>
      </c>
      <c r="AC836" s="14">
        <v>1369.3570371720177</v>
      </c>
    </row>
    <row r="837" spans="1:29" s="14" customFormat="1">
      <c r="A837" s="1" t="s">
        <v>524</v>
      </c>
      <c r="B837" s="1" t="s">
        <v>548</v>
      </c>
      <c r="C837" s="1"/>
      <c r="D837" s="1"/>
      <c r="E837" s="1"/>
      <c r="F837" s="1">
        <v>29</v>
      </c>
      <c r="G837" s="1" t="s">
        <v>837</v>
      </c>
      <c r="H837" s="1" t="str">
        <f t="shared" si="13"/>
        <v>29아파트평균단위전세가격</v>
      </c>
      <c r="I837" s="1" t="s">
        <v>872</v>
      </c>
      <c r="J837" s="13">
        <v>1465.0305239717602</v>
      </c>
      <c r="K837" s="13">
        <v>1474.6169102542278</v>
      </c>
      <c r="L837" s="13">
        <v>1483.9713197144579</v>
      </c>
      <c r="M837" s="13">
        <v>1494.4090469618184</v>
      </c>
      <c r="N837" s="13">
        <v>1500.8247534474331</v>
      </c>
      <c r="O837" s="13">
        <v>1503.6220619450573</v>
      </c>
      <c r="P837" s="13">
        <v>1505.7515107095028</v>
      </c>
      <c r="Q837" s="14">
        <v>1512.8232161276528</v>
      </c>
      <c r="R837" s="14">
        <v>1521.1329322343695</v>
      </c>
      <c r="S837" s="14">
        <v>1526.6544022129592</v>
      </c>
      <c r="T837" s="14">
        <v>1535.5926603339983</v>
      </c>
      <c r="U837" s="14">
        <v>1546.3692838979771</v>
      </c>
      <c r="V837" s="14">
        <v>1559.4931909619961</v>
      </c>
      <c r="W837" s="14">
        <v>1566.3804783209571</v>
      </c>
      <c r="X837" s="14">
        <v>1573.9865375063835</v>
      </c>
      <c r="Y837" s="14">
        <v>1600.51653772392</v>
      </c>
      <c r="Z837" s="14">
        <v>1623.9243742971639</v>
      </c>
      <c r="AA837" s="14">
        <v>1643.6110698562957</v>
      </c>
      <c r="AB837" s="14">
        <v>1668.9551640629345</v>
      </c>
      <c r="AC837" s="14">
        <v>1684.7838199147754</v>
      </c>
    </row>
    <row r="838" spans="1:29" s="14" customFormat="1">
      <c r="A838" s="1" t="s">
        <v>524</v>
      </c>
      <c r="B838" s="1" t="s">
        <v>549</v>
      </c>
      <c r="C838" s="1"/>
      <c r="D838" s="1"/>
      <c r="E838" s="1"/>
      <c r="F838" s="1">
        <v>30</v>
      </c>
      <c r="G838" s="1" t="s">
        <v>837</v>
      </c>
      <c r="H838" s="1" t="str">
        <f t="shared" si="13"/>
        <v>30아파트평균단위전세가격</v>
      </c>
      <c r="I838" s="1" t="s">
        <v>872</v>
      </c>
      <c r="J838" s="13">
        <v>1729.8145755171183</v>
      </c>
      <c r="K838" s="13">
        <v>1748.9600094785017</v>
      </c>
      <c r="L838" s="13">
        <v>1766.9201551768319</v>
      </c>
      <c r="M838" s="13">
        <v>1783.4592703957524</v>
      </c>
      <c r="N838" s="13">
        <v>1798.2318040939322</v>
      </c>
      <c r="O838" s="13">
        <v>1808.3772628463066</v>
      </c>
      <c r="P838" s="13">
        <v>1797.3646118915806</v>
      </c>
      <c r="Q838" s="14">
        <v>1790.6028904758382</v>
      </c>
      <c r="R838" s="14">
        <v>1787.8579822164677</v>
      </c>
      <c r="S838" s="14">
        <v>1786.0692880393881</v>
      </c>
      <c r="T838" s="14">
        <v>1795.6950442998689</v>
      </c>
      <c r="U838" s="14">
        <v>1801.6595597846167</v>
      </c>
      <c r="V838" s="14">
        <v>1804.3145625890245</v>
      </c>
      <c r="W838" s="14">
        <v>1806.2575865396479</v>
      </c>
      <c r="X838" s="14">
        <v>1810.652482937732</v>
      </c>
      <c r="Y838" s="14">
        <v>1818.1221576180349</v>
      </c>
      <c r="Z838" s="14">
        <v>1821.5233137963587</v>
      </c>
      <c r="AA838" s="14">
        <v>1826.0870883268294</v>
      </c>
      <c r="AB838" s="14">
        <v>1832.592424652762</v>
      </c>
      <c r="AC838" s="14">
        <v>1835.3734026973568</v>
      </c>
    </row>
    <row r="839" spans="1:29" s="14" customFormat="1">
      <c r="A839" s="1" t="s">
        <v>1384</v>
      </c>
      <c r="B839" s="1" t="s">
        <v>1383</v>
      </c>
      <c r="C839" s="1"/>
      <c r="D839" s="1"/>
      <c r="E839" s="1"/>
      <c r="F839" s="1">
        <v>31</v>
      </c>
      <c r="G839" s="1" t="s">
        <v>837</v>
      </c>
      <c r="H839" s="1" t="str">
        <f t="shared" si="13"/>
        <v>31아파트평균단위전세가격</v>
      </c>
      <c r="I839" s="1" t="s">
        <v>872</v>
      </c>
      <c r="J839" s="13"/>
      <c r="K839" s="13"/>
      <c r="L839" s="13"/>
      <c r="M839" s="13"/>
      <c r="N839" s="13"/>
      <c r="O839" s="13"/>
      <c r="P839" s="13"/>
      <c r="U839" s="14">
        <v>1089.8684571511719</v>
      </c>
      <c r="V839" s="14">
        <v>1118.5876196922436</v>
      </c>
      <c r="W839" s="14">
        <v>1151.8713239684389</v>
      </c>
      <c r="X839" s="14">
        <v>1185.4606623417587</v>
      </c>
      <c r="Y839" s="14">
        <v>1203.988340061079</v>
      </c>
      <c r="Z839" s="14">
        <v>1224.0009792139626</v>
      </c>
      <c r="AA839" s="14">
        <v>1233.2648558429614</v>
      </c>
      <c r="AB839" s="14">
        <v>1244.862431798472</v>
      </c>
      <c r="AC839" s="14">
        <v>1260.2964396212067</v>
      </c>
    </row>
    <row r="840" spans="1:29" s="14" customFormat="1">
      <c r="A840" s="1" t="s">
        <v>524</v>
      </c>
      <c r="B840" s="1" t="s">
        <v>550</v>
      </c>
      <c r="C840" s="1"/>
      <c r="D840" s="1"/>
      <c r="E840" s="1"/>
      <c r="F840" s="1">
        <v>32</v>
      </c>
      <c r="G840" s="1" t="s">
        <v>837</v>
      </c>
      <c r="H840" s="1" t="str">
        <f t="shared" si="13"/>
        <v>32아파트평균단위전세가격</v>
      </c>
      <c r="I840" s="1" t="s">
        <v>872</v>
      </c>
      <c r="J840" s="13">
        <v>1087.8585243326149</v>
      </c>
      <c r="K840" s="13">
        <v>1095.2966794635527</v>
      </c>
      <c r="L840" s="13">
        <v>1106.3461287351952</v>
      </c>
      <c r="M840" s="13">
        <v>1108.0068754512529</v>
      </c>
      <c r="N840" s="13">
        <v>1109.236817955087</v>
      </c>
      <c r="O840" s="13">
        <v>1109.6691208569305</v>
      </c>
      <c r="P840" s="13">
        <v>1109.4865903472703</v>
      </c>
      <c r="Q840" s="14">
        <v>1109.346970742492</v>
      </c>
      <c r="R840" s="14">
        <v>1110.730610027196</v>
      </c>
      <c r="S840" s="14">
        <v>1112.4307045509825</v>
      </c>
      <c r="T840" s="14">
        <v>1114.0771232650798</v>
      </c>
      <c r="U840" s="14">
        <v>1114.9063999240291</v>
      </c>
      <c r="V840" s="14">
        <v>1115.4151251044673</v>
      </c>
      <c r="W840" s="14">
        <v>1115.0249112425922</v>
      </c>
      <c r="X840" s="14">
        <v>1117.6272685329061</v>
      </c>
      <c r="Y840" s="14">
        <v>1119.4464435664063</v>
      </c>
      <c r="Z840" s="14">
        <v>1121.9980394437628</v>
      </c>
      <c r="AA840" s="14">
        <v>1123.7175657408013</v>
      </c>
      <c r="AB840" s="14">
        <v>1122.0986550997316</v>
      </c>
      <c r="AC840" s="14">
        <v>1122.3237573775866</v>
      </c>
    </row>
    <row r="841" spans="1:29" s="14" customFormat="1">
      <c r="A841" s="1" t="s">
        <v>524</v>
      </c>
      <c r="B841" s="1" t="s">
        <v>551</v>
      </c>
      <c r="C841" s="1"/>
      <c r="D841" s="1"/>
      <c r="E841" s="1"/>
      <c r="F841" s="1">
        <v>33</v>
      </c>
      <c r="G841" s="1" t="s">
        <v>837</v>
      </c>
      <c r="H841" s="1" t="str">
        <f t="shared" si="13"/>
        <v>33아파트평균단위전세가격</v>
      </c>
      <c r="I841" s="1" t="s">
        <v>872</v>
      </c>
      <c r="J841" s="13">
        <v>1255.188930347319</v>
      </c>
      <c r="K841" s="13">
        <v>1256.470152431225</v>
      </c>
      <c r="L841" s="13">
        <v>1249.4680100571156</v>
      </c>
      <c r="M841" s="13">
        <v>1254.2016236386271</v>
      </c>
      <c r="N841" s="13">
        <v>1258.0861595996284</v>
      </c>
      <c r="O841" s="13">
        <v>1260.8807764387354</v>
      </c>
      <c r="P841" s="13">
        <v>1260.7636785215507</v>
      </c>
      <c r="Q841" s="14">
        <v>1261.4152771252138</v>
      </c>
      <c r="R841" s="14">
        <v>1261.6597723251311</v>
      </c>
      <c r="S841" s="14">
        <v>1263.4681466318627</v>
      </c>
      <c r="T841" s="14">
        <v>1267.0145969485591</v>
      </c>
      <c r="U841" s="14">
        <v>1272.3010877263428</v>
      </c>
      <c r="V841" s="14">
        <v>1273.6871580293293</v>
      </c>
      <c r="W841" s="14">
        <v>1275.0785832810193</v>
      </c>
      <c r="X841" s="14">
        <v>1276.1871609564434</v>
      </c>
      <c r="Y841" s="14">
        <v>1282.0427596158734</v>
      </c>
      <c r="Z841" s="14">
        <v>1283.5052078347471</v>
      </c>
      <c r="AA841" s="14">
        <v>1285.1040141415019</v>
      </c>
      <c r="AB841" s="14">
        <v>1286.3107604473062</v>
      </c>
      <c r="AC841" s="14">
        <v>1289.4863019994684</v>
      </c>
    </row>
    <row r="842" spans="1:29" s="14" customFormat="1">
      <c r="A842" s="1" t="s">
        <v>524</v>
      </c>
      <c r="B842" s="1" t="s">
        <v>552</v>
      </c>
      <c r="C842" s="1"/>
      <c r="D842" s="1"/>
      <c r="E842" s="1"/>
      <c r="F842" s="1">
        <v>34</v>
      </c>
      <c r="G842" s="1" t="s">
        <v>837</v>
      </c>
      <c r="H842" s="1" t="str">
        <f t="shared" si="13"/>
        <v>34아파트평균단위전세가격</v>
      </c>
      <c r="I842" s="1" t="s">
        <v>872</v>
      </c>
      <c r="J842" s="13">
        <v>1174.6679052080624</v>
      </c>
      <c r="K842" s="13">
        <v>1182.7739954445258</v>
      </c>
      <c r="L842" s="13">
        <v>1194.4390741526884</v>
      </c>
      <c r="M842" s="13">
        <v>1200.3073394195646</v>
      </c>
      <c r="N842" s="13">
        <v>1208.6758340248607</v>
      </c>
      <c r="O842" s="13">
        <v>1214.3665553554195</v>
      </c>
      <c r="P842" s="13">
        <v>1220.5918667589567</v>
      </c>
      <c r="Q842" s="14">
        <v>1228.5091398218062</v>
      </c>
      <c r="R842" s="14">
        <v>1233.6015226009556</v>
      </c>
      <c r="S842" s="14">
        <v>1244.3991997436149</v>
      </c>
      <c r="T842" s="14">
        <v>1254.0475558445535</v>
      </c>
      <c r="U842" s="14">
        <v>1289.5018014664952</v>
      </c>
      <c r="V842" s="14">
        <v>1296.9908064508638</v>
      </c>
      <c r="W842" s="14">
        <v>1302.3910918030151</v>
      </c>
      <c r="X842" s="14">
        <v>1309.2983144680779</v>
      </c>
      <c r="Y842" s="14">
        <v>1315.0303335658855</v>
      </c>
      <c r="Z842" s="14">
        <v>1321.9299280660464</v>
      </c>
      <c r="AA842" s="14">
        <v>1327.3392294147548</v>
      </c>
      <c r="AB842" s="14">
        <v>1329.9560252337671</v>
      </c>
      <c r="AC842" s="14">
        <v>1333.5490793001829</v>
      </c>
    </row>
    <row r="843" spans="1:29" s="14" customFormat="1">
      <c r="A843" s="1" t="s">
        <v>524</v>
      </c>
      <c r="B843" s="1" t="s">
        <v>553</v>
      </c>
      <c r="C843" s="1"/>
      <c r="D843" s="1"/>
      <c r="E843" s="1"/>
      <c r="F843" s="1">
        <v>35</v>
      </c>
      <c r="G843" s="1" t="s">
        <v>837</v>
      </c>
      <c r="H843" s="1" t="str">
        <f t="shared" si="13"/>
        <v>35아파트평균단위전세가격</v>
      </c>
      <c r="I843" s="1" t="s">
        <v>872</v>
      </c>
      <c r="J843" s="13">
        <v>1297.9503586489559</v>
      </c>
      <c r="K843" s="13">
        <v>1298.918620161385</v>
      </c>
      <c r="L843" s="13">
        <v>1307.6004185924535</v>
      </c>
      <c r="M843" s="13">
        <v>1314.0449920888959</v>
      </c>
      <c r="N843" s="13">
        <v>1311.2050168223623</v>
      </c>
      <c r="O843" s="13">
        <v>1308.7688045407101</v>
      </c>
      <c r="P843" s="13">
        <v>1300.6209470352419</v>
      </c>
      <c r="Q843" s="14">
        <v>1296.9699163259952</v>
      </c>
      <c r="R843" s="14">
        <v>1290.7712922546209</v>
      </c>
      <c r="S843" s="14">
        <v>1293.1513753584729</v>
      </c>
      <c r="T843" s="14">
        <v>1290.2617914453497</v>
      </c>
      <c r="U843" s="14">
        <v>1281.673731449361</v>
      </c>
      <c r="V843" s="14">
        <v>1275.9655457541689</v>
      </c>
      <c r="W843" s="14">
        <v>1277.750984431292</v>
      </c>
      <c r="X843" s="14">
        <v>1280.3016153764595</v>
      </c>
      <c r="Y843" s="14">
        <v>1284.4098839256517</v>
      </c>
      <c r="Z843" s="14">
        <v>1285.310706603171</v>
      </c>
      <c r="AA843" s="14">
        <v>1284.1928651242347</v>
      </c>
      <c r="AB843" s="14">
        <v>1285.4143666819559</v>
      </c>
      <c r="AC843" s="14">
        <v>1286.9727328299482</v>
      </c>
    </row>
    <row r="844" spans="1:29" s="14" customFormat="1">
      <c r="A844" s="1" t="s">
        <v>524</v>
      </c>
      <c r="B844" s="1" t="s">
        <v>554</v>
      </c>
      <c r="C844" s="1"/>
      <c r="D844" s="1"/>
      <c r="E844" s="1"/>
      <c r="F844" s="1">
        <v>36</v>
      </c>
      <c r="G844" s="1" t="s">
        <v>837</v>
      </c>
      <c r="H844" s="1" t="str">
        <f t="shared" si="13"/>
        <v>36아파트평균단위전세가격</v>
      </c>
      <c r="I844" s="1" t="s">
        <v>872</v>
      </c>
      <c r="J844" s="13">
        <v>1032.2136289020407</v>
      </c>
      <c r="K844" s="13">
        <v>1035.7809458011666</v>
      </c>
      <c r="L844" s="13">
        <v>1026.870193400789</v>
      </c>
      <c r="M844" s="13">
        <v>1034.7083638783813</v>
      </c>
      <c r="N844" s="13">
        <v>1039.0751950617566</v>
      </c>
      <c r="O844" s="13">
        <v>1045.9239914641823</v>
      </c>
      <c r="P844" s="13">
        <v>1045.1400755994164</v>
      </c>
      <c r="Q844" s="14">
        <v>1047.5356841434686</v>
      </c>
      <c r="R844" s="14">
        <v>1048.2519919514766</v>
      </c>
      <c r="S844" s="14">
        <v>1049.9506507983331</v>
      </c>
      <c r="T844" s="14">
        <v>1052.1052363467904</v>
      </c>
      <c r="U844" s="14">
        <v>1054.7699868252964</v>
      </c>
      <c r="V844" s="14">
        <v>1055.2287230874817</v>
      </c>
      <c r="W844" s="14">
        <v>1055.9041348640317</v>
      </c>
      <c r="X844" s="14">
        <v>1058.071465178569</v>
      </c>
      <c r="Y844" s="14">
        <v>1060.5227524796783</v>
      </c>
      <c r="Z844" s="14">
        <v>1060.1790348456159</v>
      </c>
      <c r="AA844" s="14">
        <v>1059.7544200009229</v>
      </c>
      <c r="AB844" s="14">
        <v>1056.363653973933</v>
      </c>
      <c r="AC844" s="14">
        <v>1055.2673936318408</v>
      </c>
    </row>
    <row r="845" spans="1:29" s="14" customFormat="1">
      <c r="A845" s="1" t="s">
        <v>524</v>
      </c>
      <c r="B845" s="1" t="s">
        <v>555</v>
      </c>
      <c r="C845" s="1"/>
      <c r="D845" s="1"/>
      <c r="E845" s="1"/>
      <c r="F845" s="1">
        <v>37</v>
      </c>
      <c r="G845" s="1" t="s">
        <v>837</v>
      </c>
      <c r="H845" s="1" t="str">
        <f t="shared" si="13"/>
        <v>37아파트평균단위전세가격</v>
      </c>
      <c r="I845" s="1" t="s">
        <v>872</v>
      </c>
      <c r="J845" s="13">
        <v>1036.0220000625911</v>
      </c>
      <c r="K845" s="13">
        <v>1041.0505598708266</v>
      </c>
      <c r="L845" s="13">
        <v>1050.3185320711566</v>
      </c>
      <c r="M845" s="13">
        <v>1055.9888813364073</v>
      </c>
      <c r="N845" s="13">
        <v>1061.7535317036491</v>
      </c>
      <c r="O845" s="13">
        <v>1066.5328684224924</v>
      </c>
      <c r="P845" s="13">
        <v>1072.937443915999</v>
      </c>
      <c r="Q845" s="14">
        <v>1081.5527281383706</v>
      </c>
      <c r="R845" s="14">
        <v>1094.2932973912759</v>
      </c>
      <c r="S845" s="14">
        <v>1105.0501908173712</v>
      </c>
      <c r="T845" s="14">
        <v>1114.4524525058271</v>
      </c>
      <c r="U845" s="14">
        <v>1118.9566238555522</v>
      </c>
      <c r="V845" s="14">
        <v>1129.5773954549675</v>
      </c>
      <c r="W845" s="14">
        <v>1137.6461047694086</v>
      </c>
      <c r="X845" s="14">
        <v>1147.2619252049421</v>
      </c>
      <c r="Y845" s="14">
        <v>1157.0266697749369</v>
      </c>
      <c r="Z845" s="14">
        <v>1167.7899989851414</v>
      </c>
      <c r="AA845" s="14">
        <v>1175.8968432781944</v>
      </c>
      <c r="AB845" s="14">
        <v>1191.128361443072</v>
      </c>
      <c r="AC845" s="14">
        <v>1198.0418785903712</v>
      </c>
    </row>
    <row r="846" spans="1:29" s="14" customFormat="1">
      <c r="A846" s="1" t="s">
        <v>524</v>
      </c>
      <c r="B846" s="1" t="s">
        <v>556</v>
      </c>
      <c r="C846" s="1"/>
      <c r="D846" s="1"/>
      <c r="E846" s="1"/>
      <c r="F846" s="1">
        <v>38</v>
      </c>
      <c r="G846" s="1" t="s">
        <v>837</v>
      </c>
      <c r="H846" s="1" t="str">
        <f t="shared" si="13"/>
        <v>38아파트평균단위전세가격</v>
      </c>
      <c r="I846" s="1" t="s">
        <v>872</v>
      </c>
      <c r="J846" s="13">
        <v>1543.2982464502052</v>
      </c>
      <c r="K846" s="13">
        <v>1542.1127500358568</v>
      </c>
      <c r="L846" s="13">
        <v>1542.0844334532494</v>
      </c>
      <c r="M846" s="13">
        <v>1544.5955847127343</v>
      </c>
      <c r="N846" s="13">
        <v>1541.0167982803951</v>
      </c>
      <c r="O846" s="13">
        <v>1537.0964915827949</v>
      </c>
      <c r="P846" s="13">
        <v>1529.6525321736131</v>
      </c>
      <c r="Q846" s="14">
        <v>1524.3418752679513</v>
      </c>
      <c r="R846" s="14">
        <v>1524.0249020951471</v>
      </c>
      <c r="S846" s="14">
        <v>1525.3933361142413</v>
      </c>
      <c r="T846" s="14">
        <v>1527.6642173606567</v>
      </c>
      <c r="U846" s="14">
        <v>1530.7821414904108</v>
      </c>
      <c r="V846" s="14">
        <v>1537.6506193638049</v>
      </c>
      <c r="W846" s="14">
        <v>1541.951032085957</v>
      </c>
      <c r="X846" s="14">
        <v>1549.7308612271092</v>
      </c>
      <c r="Y846" s="14">
        <v>1564.1453858878722</v>
      </c>
      <c r="Z846" s="14">
        <v>1576.1489360099097</v>
      </c>
      <c r="AA846" s="14">
        <v>1582.2209646386668</v>
      </c>
      <c r="AB846" s="14">
        <v>1583.5864666485613</v>
      </c>
      <c r="AC846" s="14">
        <v>1585.9211954947409</v>
      </c>
    </row>
    <row r="847" spans="1:29" s="14" customFormat="1">
      <c r="A847" s="1" t="s">
        <v>524</v>
      </c>
      <c r="B847" s="1" t="s">
        <v>557</v>
      </c>
      <c r="C847" s="1"/>
      <c r="D847" s="1"/>
      <c r="E847" s="1"/>
      <c r="F847" s="1">
        <v>39</v>
      </c>
      <c r="G847" s="1" t="s">
        <v>837</v>
      </c>
      <c r="H847" s="1" t="str">
        <f t="shared" si="13"/>
        <v>39아파트평균단위전세가격</v>
      </c>
      <c r="I847" s="1" t="s">
        <v>872</v>
      </c>
      <c r="J847" s="13">
        <v>1230.0295925494879</v>
      </c>
      <c r="K847" s="13">
        <v>1263.3104910489408</v>
      </c>
      <c r="L847" s="13">
        <v>1267.7431756710437</v>
      </c>
      <c r="M847" s="13">
        <v>1274.0798549915457</v>
      </c>
      <c r="N847" s="13">
        <v>1318.5500726269579</v>
      </c>
      <c r="O847" s="13">
        <v>1317.8343905278446</v>
      </c>
      <c r="P847" s="13">
        <v>1317.9942771408755</v>
      </c>
      <c r="Q847" s="14">
        <v>1318.596046239699</v>
      </c>
      <c r="R847" s="14">
        <v>1318.4393341384471</v>
      </c>
      <c r="S847" s="14">
        <v>1318.1269909976199</v>
      </c>
      <c r="T847" s="14">
        <v>1317.3129421968281</v>
      </c>
      <c r="U847" s="14">
        <v>1316.7608160934842</v>
      </c>
      <c r="V847" s="14">
        <v>1323.5435034528098</v>
      </c>
      <c r="W847" s="14">
        <v>1326.5567024886511</v>
      </c>
      <c r="X847" s="14">
        <v>1326.210071214387</v>
      </c>
      <c r="Y847" s="14">
        <v>1333.9647319105961</v>
      </c>
      <c r="Z847" s="14">
        <v>1334.5379827579443</v>
      </c>
      <c r="AA847" s="14">
        <v>1334.679206669616</v>
      </c>
      <c r="AB847" s="14">
        <v>1334.3931436332361</v>
      </c>
      <c r="AC847" s="14">
        <v>1334.7061643186726</v>
      </c>
    </row>
    <row r="848" spans="1:29" s="14" customFormat="1">
      <c r="A848" s="1" t="s">
        <v>655</v>
      </c>
      <c r="B848" s="1"/>
      <c r="C848" s="1"/>
      <c r="D848" s="1"/>
      <c r="E848" s="1"/>
      <c r="F848" s="1">
        <v>40</v>
      </c>
      <c r="G848" s="1" t="s">
        <v>837</v>
      </c>
      <c r="H848" s="1" t="str">
        <f t="shared" si="13"/>
        <v>40아파트평균단위전세가격</v>
      </c>
      <c r="I848" s="1" t="s">
        <v>872</v>
      </c>
      <c r="J848" s="13">
        <v>1578.3958880736948</v>
      </c>
      <c r="K848" s="13">
        <v>1578.1723826172008</v>
      </c>
      <c r="L848" s="13">
        <v>1583.3154748418849</v>
      </c>
      <c r="M848" s="13">
        <v>1587.0147452547637</v>
      </c>
      <c r="N848" s="13">
        <v>1591.2834068731995</v>
      </c>
      <c r="O848" s="13">
        <v>1591.7585497964592</v>
      </c>
      <c r="P848" s="13">
        <v>1589.0260544766497</v>
      </c>
      <c r="Q848" s="14">
        <v>1586.5683671452282</v>
      </c>
      <c r="R848" s="14">
        <v>1590.0246235189493</v>
      </c>
      <c r="S848" s="14">
        <v>1594.8736528932218</v>
      </c>
      <c r="T848" s="14">
        <v>1601.2651518084417</v>
      </c>
      <c r="U848" s="14">
        <v>1605.3032998313195</v>
      </c>
      <c r="V848" s="14">
        <v>1609.6227536780766</v>
      </c>
      <c r="W848" s="14">
        <v>1614.2628888403392</v>
      </c>
      <c r="X848" s="14">
        <v>1621.3511061855038</v>
      </c>
      <c r="Y848" s="14">
        <v>1633.6544252354215</v>
      </c>
      <c r="Z848" s="14">
        <v>1641.863680118151</v>
      </c>
      <c r="AA848" s="14">
        <v>1649.4122295853426</v>
      </c>
      <c r="AB848" s="14">
        <v>1657.5895082057866</v>
      </c>
      <c r="AC848" s="14">
        <v>1666.0044749185015</v>
      </c>
    </row>
    <row r="849" spans="1:29" s="14" customFormat="1">
      <c r="A849" s="1" t="s">
        <v>523</v>
      </c>
      <c r="B849" s="1"/>
      <c r="C849" s="1"/>
      <c r="D849" s="1"/>
      <c r="E849" s="1"/>
      <c r="F849" s="1">
        <v>41</v>
      </c>
      <c r="G849" s="1" t="s">
        <v>837</v>
      </c>
      <c r="H849" s="1" t="str">
        <f t="shared" si="13"/>
        <v>41아파트평균단위전세가격</v>
      </c>
      <c r="I849" s="1" t="s">
        <v>872</v>
      </c>
      <c r="J849" s="13">
        <v>1609.750587675883</v>
      </c>
      <c r="K849" s="13">
        <v>1613.3157222982259</v>
      </c>
      <c r="L849" s="13">
        <v>1613.9256197157215</v>
      </c>
      <c r="M849" s="13">
        <v>1614.9069366848373</v>
      </c>
      <c r="N849" s="13">
        <v>1614.0009496249984</v>
      </c>
      <c r="O849" s="13">
        <v>1612.3468463340562</v>
      </c>
      <c r="P849" s="13">
        <v>1607.5922419819981</v>
      </c>
      <c r="Q849" s="14">
        <v>1605.4601552870822</v>
      </c>
      <c r="R849" s="14">
        <v>1608.8065655780772</v>
      </c>
      <c r="S849" s="14">
        <v>1615.0086441871781</v>
      </c>
      <c r="T849" s="14">
        <v>1619.0226814741184</v>
      </c>
      <c r="U849" s="14">
        <v>1621.4006142056332</v>
      </c>
      <c r="V849" s="14">
        <v>1625.0845184677871</v>
      </c>
      <c r="W849" s="14">
        <v>1628.1096781817575</v>
      </c>
      <c r="X849" s="14">
        <v>1635.3624088185959</v>
      </c>
      <c r="Y849" s="14">
        <v>1648.1782670179953</v>
      </c>
      <c r="Z849" s="14">
        <v>1655.8278219419906</v>
      </c>
      <c r="AA849" s="14">
        <v>1661.534836219819</v>
      </c>
      <c r="AB849" s="14">
        <v>1667.661080613743</v>
      </c>
      <c r="AC849" s="14">
        <v>1677.5399515453262</v>
      </c>
    </row>
    <row r="850" spans="1:29" s="14" customFormat="1">
      <c r="A850" s="1" t="s">
        <v>524</v>
      </c>
      <c r="B850" s="1" t="s">
        <v>525</v>
      </c>
      <c r="C850" s="1"/>
      <c r="D850" s="1"/>
      <c r="E850" s="1"/>
      <c r="F850" s="1">
        <v>42</v>
      </c>
      <c r="G850" s="1" t="s">
        <v>837</v>
      </c>
      <c r="H850" s="1" t="str">
        <f t="shared" si="13"/>
        <v>42아파트평균단위전세가격</v>
      </c>
      <c r="I850" s="1" t="s">
        <v>872</v>
      </c>
      <c r="J850" s="13">
        <v>3200.6638644477393</v>
      </c>
      <c r="K850" s="13">
        <v>3201.3915108991582</v>
      </c>
      <c r="L850" s="13">
        <v>3195.8411836273217</v>
      </c>
      <c r="M850" s="13">
        <v>3180.9268806952059</v>
      </c>
      <c r="N850" s="13">
        <v>3166.8396873632232</v>
      </c>
      <c r="O850" s="13">
        <v>3153.0657841132174</v>
      </c>
      <c r="P850" s="13">
        <v>3134.580665385613</v>
      </c>
      <c r="Q850" s="14">
        <v>3125.3896083705276</v>
      </c>
      <c r="R850" s="14">
        <v>3143.1006501537031</v>
      </c>
      <c r="S850" s="14">
        <v>3168.5634408914375</v>
      </c>
      <c r="T850" s="14">
        <v>3193.5894862297919</v>
      </c>
      <c r="U850" s="14">
        <v>3199.702765970982</v>
      </c>
      <c r="V850" s="14">
        <v>3214.0158748686613</v>
      </c>
      <c r="W850" s="14">
        <v>3234.1426669682292</v>
      </c>
      <c r="X850" s="14">
        <v>3258.8147322731816</v>
      </c>
      <c r="Y850" s="14">
        <v>3281.3517981352275</v>
      </c>
      <c r="Z850" s="14">
        <v>3285.9069174543988</v>
      </c>
      <c r="AA850" s="14">
        <v>3290.0730749833688</v>
      </c>
      <c r="AB850" s="14">
        <v>3313.6563934115816</v>
      </c>
      <c r="AC850" s="14">
        <v>3351.6482863321862</v>
      </c>
    </row>
    <row r="851" spans="1:29" s="14" customFormat="1">
      <c r="A851" s="1" t="s">
        <v>524</v>
      </c>
      <c r="B851" s="1" t="s">
        <v>525</v>
      </c>
      <c r="C851" s="1" t="s">
        <v>526</v>
      </c>
      <c r="D851" s="1"/>
      <c r="E851" s="1"/>
      <c r="F851" s="1">
        <v>43</v>
      </c>
      <c r="G851" s="1" t="s">
        <v>837</v>
      </c>
      <c r="H851" s="1" t="str">
        <f t="shared" si="13"/>
        <v>43아파트평균단위전세가격</v>
      </c>
      <c r="I851" s="1" t="s">
        <v>872</v>
      </c>
      <c r="J851" s="13">
        <v>2807.431289464158</v>
      </c>
      <c r="K851" s="13">
        <v>2811.3711101722388</v>
      </c>
      <c r="L851" s="13">
        <v>2811.1940897192603</v>
      </c>
      <c r="M851" s="13">
        <v>2802.5866966724589</v>
      </c>
      <c r="N851" s="13">
        <v>2792.6937461953312</v>
      </c>
      <c r="O851" s="13">
        <v>2784.0060571063482</v>
      </c>
      <c r="P851" s="13">
        <v>2773.654271371629</v>
      </c>
      <c r="Q851" s="14">
        <v>2770.6583509349589</v>
      </c>
      <c r="R851" s="14">
        <v>2780.7328285200706</v>
      </c>
      <c r="S851" s="14">
        <v>2798.2654616395234</v>
      </c>
      <c r="T851" s="14">
        <v>2810.1678580462426</v>
      </c>
      <c r="U851" s="14">
        <v>2817.0823994170728</v>
      </c>
      <c r="V851" s="14">
        <v>2825.3010734146756</v>
      </c>
      <c r="W851" s="14">
        <v>2841.677781164512</v>
      </c>
      <c r="X851" s="14">
        <v>2863.9219283063085</v>
      </c>
      <c r="Y851" s="14">
        <v>2882.4930255472336</v>
      </c>
      <c r="Z851" s="14">
        <v>2893.0414670182954</v>
      </c>
      <c r="AA851" s="14">
        <v>2898.8230438499227</v>
      </c>
      <c r="AB851" s="14">
        <v>2914.544255140011</v>
      </c>
      <c r="AC851" s="14">
        <v>2940.9217255620906</v>
      </c>
    </row>
    <row r="852" spans="1:29" s="14" customFormat="1">
      <c r="A852" s="1" t="s">
        <v>524</v>
      </c>
      <c r="B852" s="1" t="s">
        <v>525</v>
      </c>
      <c r="C852" s="1" t="s">
        <v>527</v>
      </c>
      <c r="D852" s="1"/>
      <c r="E852" s="1"/>
      <c r="F852" s="1">
        <v>44</v>
      </c>
      <c r="G852" s="1" t="s">
        <v>837</v>
      </c>
      <c r="H852" s="1" t="str">
        <f t="shared" ref="H852:H915" si="14">F852&amp;G852&amp;I852</f>
        <v>44아파트평균단위전세가격</v>
      </c>
      <c r="I852" s="1" t="s">
        <v>872</v>
      </c>
      <c r="J852" s="13">
        <v>3424.6609917572382</v>
      </c>
      <c r="K852" s="13">
        <v>3425.3616865503432</v>
      </c>
      <c r="L852" s="13">
        <v>3425.9125713401172</v>
      </c>
      <c r="M852" s="13">
        <v>3428.4920062172905</v>
      </c>
      <c r="N852" s="13">
        <v>3424.3335999204955</v>
      </c>
      <c r="O852" s="13">
        <v>3406.782332195884</v>
      </c>
      <c r="P852" s="13">
        <v>3404.131677845774</v>
      </c>
      <c r="Q852" s="14">
        <v>3413.2672831443701</v>
      </c>
      <c r="R852" s="14">
        <v>3424.8808804878768</v>
      </c>
      <c r="S852" s="14">
        <v>3443.1765209886439</v>
      </c>
      <c r="T852" s="14">
        <v>3473.1898766476252</v>
      </c>
      <c r="U852" s="14">
        <v>3484.9575097567458</v>
      </c>
      <c r="V852" s="14">
        <v>3498.1757819621362</v>
      </c>
      <c r="W852" s="14">
        <v>3512.9534285987838</v>
      </c>
      <c r="X852" s="14">
        <v>3544.0164716830109</v>
      </c>
      <c r="Y852" s="14">
        <v>3584.9014655312453</v>
      </c>
      <c r="Z852" s="14">
        <v>3603.627964124033</v>
      </c>
      <c r="AA852" s="14">
        <v>3617.1856708038645</v>
      </c>
      <c r="AB852" s="14">
        <v>3634.5180665650282</v>
      </c>
      <c r="AC852" s="14">
        <v>3671.0690942903029</v>
      </c>
    </row>
    <row r="853" spans="1:29" s="14" customFormat="1">
      <c r="A853" s="1" t="s">
        <v>524</v>
      </c>
      <c r="B853" s="1" t="s">
        <v>525</v>
      </c>
      <c r="C853" s="1"/>
      <c r="D853" s="1" t="s">
        <v>558</v>
      </c>
      <c r="E853" s="1"/>
      <c r="F853" s="1">
        <v>45</v>
      </c>
      <c r="G853" s="1" t="s">
        <v>837</v>
      </c>
      <c r="H853" s="1" t="str">
        <f t="shared" si="14"/>
        <v>45아파트평균단위전세가격</v>
      </c>
      <c r="I853" s="1" t="s">
        <v>872</v>
      </c>
      <c r="J853" s="13">
        <v>3256.7329742005691</v>
      </c>
      <c r="K853" s="13">
        <v>3256.7329742005691</v>
      </c>
      <c r="L853" s="13">
        <v>3256.7329742005691</v>
      </c>
      <c r="M853" s="13">
        <v>3265.9479521396834</v>
      </c>
      <c r="N853" s="13">
        <v>3265.9479521396834</v>
      </c>
      <c r="O853" s="13">
        <v>3265.9479521396834</v>
      </c>
      <c r="P853" s="13">
        <v>3268.1975658048168</v>
      </c>
      <c r="Q853" s="14">
        <v>3284.5469716562711</v>
      </c>
      <c r="R853" s="14">
        <v>3292.6276325083431</v>
      </c>
      <c r="S853" s="14">
        <v>3296.6611204421774</v>
      </c>
      <c r="T853" s="14">
        <v>3299.376880434877</v>
      </c>
      <c r="U853" s="14">
        <v>3300.0974435911589</v>
      </c>
      <c r="V853" s="14">
        <v>3302.8132035838585</v>
      </c>
      <c r="W853" s="14">
        <v>3305.5289635765585</v>
      </c>
      <c r="X853" s="14">
        <v>3332.682699080231</v>
      </c>
      <c r="Y853" s="14">
        <v>3350.8609689583664</v>
      </c>
      <c r="Z853" s="14">
        <v>3359.8631892230401</v>
      </c>
      <c r="AA853" s="14">
        <v>3368.9018436165211</v>
      </c>
      <c r="AB853" s="14">
        <v>3387.0652264116479</v>
      </c>
      <c r="AC853" s="14">
        <v>3400.4960393182564</v>
      </c>
    </row>
    <row r="854" spans="1:29" s="14" customFormat="1">
      <c r="A854" s="1" t="s">
        <v>524</v>
      </c>
      <c r="B854" s="1" t="s">
        <v>525</v>
      </c>
      <c r="C854" s="1"/>
      <c r="D854" s="1" t="s">
        <v>559</v>
      </c>
      <c r="E854" s="1"/>
      <c r="F854" s="1">
        <v>46</v>
      </c>
      <c r="G854" s="1" t="s">
        <v>837</v>
      </c>
      <c r="H854" s="1" t="str">
        <f t="shared" si="14"/>
        <v>46아파트평균단위전세가격</v>
      </c>
      <c r="I854" s="1" t="s">
        <v>872</v>
      </c>
      <c r="J854" s="13">
        <v>3390.5473639653878</v>
      </c>
      <c r="K854" s="13">
        <v>3390.5473639653878</v>
      </c>
      <c r="L854" s="13">
        <v>3370.6286199204533</v>
      </c>
      <c r="M854" s="13">
        <v>3370.6286199204533</v>
      </c>
      <c r="N854" s="13">
        <v>3348.3926228132168</v>
      </c>
      <c r="O854" s="13">
        <v>3280.7662857204441</v>
      </c>
      <c r="P854" s="13">
        <v>3269.1057360766822</v>
      </c>
      <c r="Q854" s="14">
        <v>3269.0553640474204</v>
      </c>
      <c r="R854" s="14">
        <v>3261.9422678150108</v>
      </c>
      <c r="S854" s="14">
        <v>3274.1758772324747</v>
      </c>
      <c r="T854" s="14">
        <v>3333.681500431112</v>
      </c>
      <c r="U854" s="14">
        <v>3360.5107260277891</v>
      </c>
      <c r="V854" s="14">
        <v>3370.6883250649144</v>
      </c>
      <c r="W854" s="14">
        <v>3397.6598827389039</v>
      </c>
      <c r="X854" s="14">
        <v>3442.1803048300912</v>
      </c>
      <c r="Y854" s="14">
        <v>3482.237770728234</v>
      </c>
      <c r="Z854" s="14">
        <v>3505.5804737662552</v>
      </c>
      <c r="AA854" s="14">
        <v>3517.7280547558435</v>
      </c>
      <c r="AB854" s="14">
        <v>3536.2495189678393</v>
      </c>
      <c r="AC854" s="14">
        <v>3586.5381171254662</v>
      </c>
    </row>
    <row r="855" spans="1:29" s="14" customFormat="1">
      <c r="A855" s="1" t="s">
        <v>524</v>
      </c>
      <c r="B855" s="1" t="s">
        <v>525</v>
      </c>
      <c r="C855" s="1"/>
      <c r="D855" s="1" t="s">
        <v>560</v>
      </c>
      <c r="E855" s="1"/>
      <c r="F855" s="1">
        <v>47</v>
      </c>
      <c r="G855" s="1" t="s">
        <v>837</v>
      </c>
      <c r="H855" s="1" t="str">
        <f t="shared" si="14"/>
        <v>47아파트평균단위전세가격</v>
      </c>
      <c r="I855" s="1" t="s">
        <v>872</v>
      </c>
      <c r="J855" s="13">
        <v>3501.344662301402</v>
      </c>
      <c r="K855" s="13">
        <v>3502.6098188771798</v>
      </c>
      <c r="L855" s="13">
        <v>3512.3265310585084</v>
      </c>
      <c r="M855" s="13">
        <v>3513.5956103490862</v>
      </c>
      <c r="N855" s="13">
        <v>3515.8240292877308</v>
      </c>
      <c r="O855" s="13">
        <v>3513.7462288971351</v>
      </c>
      <c r="P855" s="13">
        <v>3513.239046724731</v>
      </c>
      <c r="Q855" s="14">
        <v>3523.7445576932291</v>
      </c>
      <c r="R855" s="14">
        <v>3544.8572627321287</v>
      </c>
      <c r="S855" s="14">
        <v>3571.0514469683349</v>
      </c>
      <c r="T855" s="14">
        <v>3598.1878185095234</v>
      </c>
      <c r="U855" s="14">
        <v>3614.5151741451332</v>
      </c>
      <c r="V855" s="14">
        <v>3633.0808583230114</v>
      </c>
      <c r="W855" s="14">
        <v>3646.1630541277123</v>
      </c>
      <c r="X855" s="14">
        <v>3671.9277101998846</v>
      </c>
      <c r="Y855" s="14">
        <v>3721.502982664374</v>
      </c>
      <c r="Z855" s="14">
        <v>3741.4678059542161</v>
      </c>
      <c r="AA855" s="14">
        <v>3757.3772606720636</v>
      </c>
      <c r="AB855" s="14">
        <v>3773.8126885472093</v>
      </c>
      <c r="AC855" s="14">
        <v>3811.9279236942421</v>
      </c>
    </row>
    <row r="856" spans="1:29" s="14" customFormat="1">
      <c r="A856" s="1" t="s">
        <v>524</v>
      </c>
      <c r="B856" s="1" t="s">
        <v>525</v>
      </c>
      <c r="C856" s="1" t="s">
        <v>528</v>
      </c>
      <c r="D856" s="1"/>
      <c r="E856" s="1"/>
      <c r="F856" s="1">
        <v>48</v>
      </c>
      <c r="G856" s="1" t="s">
        <v>837</v>
      </c>
      <c r="H856" s="1" t="str">
        <f t="shared" si="14"/>
        <v>48아파트평균단위전세가격</v>
      </c>
      <c r="I856" s="1" t="s">
        <v>872</v>
      </c>
      <c r="J856" s="13">
        <v>2681.1019430287365</v>
      </c>
      <c r="K856" s="13">
        <v>2683.4673381407206</v>
      </c>
      <c r="L856" s="13">
        <v>2681.8019952360623</v>
      </c>
      <c r="M856" s="13">
        <v>2668.8171476799284</v>
      </c>
      <c r="N856" s="13">
        <v>2655.4557244180405</v>
      </c>
      <c r="O856" s="13">
        <v>2646.3281730322619</v>
      </c>
      <c r="P856" s="13">
        <v>2635.2003454312417</v>
      </c>
      <c r="Q856" s="14">
        <v>2629.5750768581574</v>
      </c>
      <c r="R856" s="14">
        <v>2637.6799364603044</v>
      </c>
      <c r="S856" s="14">
        <v>2654.2304716697222</v>
      </c>
      <c r="T856" s="14">
        <v>2664.104476761675</v>
      </c>
      <c r="U856" s="14">
        <v>2677.0264041883443</v>
      </c>
      <c r="V856" s="14">
        <v>2685.4825090947447</v>
      </c>
      <c r="W856" s="14">
        <v>2704.154269976756</v>
      </c>
      <c r="X856" s="14">
        <v>2726.1825216931807</v>
      </c>
      <c r="Y856" s="14">
        <v>2741.1647817823255</v>
      </c>
      <c r="Z856" s="14">
        <v>2751.9079509115518</v>
      </c>
      <c r="AA856" s="14">
        <v>2755.9684588793257</v>
      </c>
      <c r="AB856" s="14">
        <v>2774.1071344444267</v>
      </c>
      <c r="AC856" s="14">
        <v>2798.56883838673</v>
      </c>
    </row>
    <row r="857" spans="1:29" s="14" customFormat="1">
      <c r="A857" s="1" t="s">
        <v>524</v>
      </c>
      <c r="B857" s="1" t="s">
        <v>525</v>
      </c>
      <c r="C857" s="1"/>
      <c r="D857" s="1" t="s">
        <v>561</v>
      </c>
      <c r="E857" s="1"/>
      <c r="F857" s="1">
        <v>49</v>
      </c>
      <c r="G857" s="1" t="s">
        <v>837</v>
      </c>
      <c r="H857" s="1" t="str">
        <f t="shared" si="14"/>
        <v>49아파트평균단위전세가격</v>
      </c>
      <c r="I857" s="1" t="s">
        <v>872</v>
      </c>
      <c r="J857" s="13">
        <v>3252.3576804030422</v>
      </c>
      <c r="K857" s="13">
        <v>3254.4563923469036</v>
      </c>
      <c r="L857" s="13">
        <v>3244.0781548366945</v>
      </c>
      <c r="M857" s="13">
        <v>3255.5932841350964</v>
      </c>
      <c r="N857" s="13">
        <v>3239.388598212638</v>
      </c>
      <c r="O857" s="13">
        <v>3253.5254140202182</v>
      </c>
      <c r="P857" s="13">
        <v>3250.9618947398967</v>
      </c>
      <c r="Q857" s="14">
        <v>3250.3476934658311</v>
      </c>
      <c r="R857" s="14">
        <v>3256.3865703698493</v>
      </c>
      <c r="S857" s="14">
        <v>3280.7351379746638</v>
      </c>
      <c r="T857" s="14">
        <v>3290.8232606315396</v>
      </c>
      <c r="U857" s="14">
        <v>3287.9693102354231</v>
      </c>
      <c r="V857" s="14">
        <v>3316.2507355708208</v>
      </c>
      <c r="W857" s="14">
        <v>3382.7302934226323</v>
      </c>
      <c r="X857" s="14">
        <v>3429.7993102471601</v>
      </c>
      <c r="Y857" s="14">
        <v>3458.3736960950214</v>
      </c>
      <c r="Z857" s="14">
        <v>3477.5695190458614</v>
      </c>
      <c r="AA857" s="14">
        <v>3492.7645812939163</v>
      </c>
      <c r="AB857" s="14">
        <v>3537.6046767110042</v>
      </c>
      <c r="AC857" s="14">
        <v>3592.5262065805241</v>
      </c>
    </row>
    <row r="858" spans="1:29" s="14" customFormat="1">
      <c r="A858" s="1" t="s">
        <v>524</v>
      </c>
      <c r="B858" s="1" t="s">
        <v>525</v>
      </c>
      <c r="C858" s="1"/>
      <c r="D858" s="1" t="s">
        <v>562</v>
      </c>
      <c r="E858" s="1"/>
      <c r="F858" s="1">
        <v>50</v>
      </c>
      <c r="G858" s="1" t="s">
        <v>837</v>
      </c>
      <c r="H858" s="1" t="str">
        <f t="shared" si="14"/>
        <v>50아파트평균단위전세가격</v>
      </c>
      <c r="I858" s="1" t="s">
        <v>872</v>
      </c>
      <c r="J858" s="13">
        <v>3627.3209479318648</v>
      </c>
      <c r="K858" s="13">
        <v>3627.3209479318648</v>
      </c>
      <c r="L858" s="13">
        <v>3647.7949770844175</v>
      </c>
      <c r="M858" s="13">
        <v>3649.9627459862832</v>
      </c>
      <c r="N858" s="13">
        <v>3644.6071663781377</v>
      </c>
      <c r="O858" s="13">
        <v>3634.4664245769923</v>
      </c>
      <c r="P858" s="13">
        <v>3637.9584494255246</v>
      </c>
      <c r="Q858" s="14">
        <v>3629.9349662644604</v>
      </c>
      <c r="R858" s="14">
        <v>3636.0479375511559</v>
      </c>
      <c r="S858" s="14">
        <v>3660.298165777082</v>
      </c>
      <c r="T858" s="14">
        <v>3692.8477391158203</v>
      </c>
      <c r="U858" s="14">
        <v>3700.0427219556359</v>
      </c>
      <c r="V858" s="14">
        <v>3712.4096164764997</v>
      </c>
      <c r="W858" s="14">
        <v>3754.5325247105284</v>
      </c>
      <c r="X858" s="14">
        <v>3771.5306047237409</v>
      </c>
      <c r="Y858" s="14">
        <v>3812.9306395505027</v>
      </c>
      <c r="Z858" s="14">
        <v>3841.39152501545</v>
      </c>
      <c r="AA858" s="14">
        <v>3864.1288804972623</v>
      </c>
      <c r="AB858" s="14">
        <v>3911.770526346163</v>
      </c>
      <c r="AC858" s="14">
        <v>3947.6009814870713</v>
      </c>
    </row>
    <row r="859" spans="1:29" s="14" customFormat="1">
      <c r="A859" s="1" t="s">
        <v>524</v>
      </c>
      <c r="B859" s="1" t="s">
        <v>525</v>
      </c>
      <c r="C859" s="1"/>
      <c r="D859" s="1" t="s">
        <v>563</v>
      </c>
      <c r="E859" s="1"/>
      <c r="F859" s="1">
        <v>51</v>
      </c>
      <c r="G859" s="1" t="s">
        <v>837</v>
      </c>
      <c r="H859" s="1" t="str">
        <f t="shared" si="14"/>
        <v>51아파트평균단위전세가격</v>
      </c>
      <c r="I859" s="1" t="s">
        <v>872</v>
      </c>
      <c r="J859" s="13">
        <v>2775.4703313087539</v>
      </c>
      <c r="K859" s="13">
        <v>2778.4464338139792</v>
      </c>
      <c r="L859" s="13">
        <v>2777.6636131509372</v>
      </c>
      <c r="M859" s="13">
        <v>2760.582239780163</v>
      </c>
      <c r="N859" s="13">
        <v>2743.8035399066921</v>
      </c>
      <c r="O859" s="13">
        <v>2737.9571237487257</v>
      </c>
      <c r="P859" s="13">
        <v>2737.5322062294554</v>
      </c>
      <c r="Q859" s="14">
        <v>2725.588835944211</v>
      </c>
      <c r="R859" s="14">
        <v>2726.1464281961121</v>
      </c>
      <c r="S859" s="14">
        <v>2749.9293950312317</v>
      </c>
      <c r="T859" s="14">
        <v>2772.3211968398568</v>
      </c>
      <c r="U859" s="14">
        <v>2775.1788433284182</v>
      </c>
      <c r="V859" s="14">
        <v>2779.5438332346203</v>
      </c>
      <c r="W859" s="14">
        <v>2810.3008274196545</v>
      </c>
      <c r="X859" s="14">
        <v>2840.1928072465394</v>
      </c>
      <c r="Y859" s="14">
        <v>2844.2126684002428</v>
      </c>
      <c r="Z859" s="14">
        <v>2857.8689123255085</v>
      </c>
      <c r="AA859" s="14">
        <v>2863.529958815097</v>
      </c>
      <c r="AB859" s="14">
        <v>2878.107320113279</v>
      </c>
      <c r="AC859" s="14">
        <v>2884.0907755221519</v>
      </c>
    </row>
    <row r="860" spans="1:29" s="14" customFormat="1">
      <c r="A860" s="1" t="s">
        <v>524</v>
      </c>
      <c r="B860" s="1" t="s">
        <v>525</v>
      </c>
      <c r="C860" s="1"/>
      <c r="D860" s="1" t="s">
        <v>564</v>
      </c>
      <c r="E860" s="1"/>
      <c r="F860" s="1">
        <v>52</v>
      </c>
      <c r="G860" s="1" t="s">
        <v>837</v>
      </c>
      <c r="H860" s="1" t="str">
        <f t="shared" si="14"/>
        <v>52아파트평균단위전세가격</v>
      </c>
      <c r="I860" s="1" t="s">
        <v>872</v>
      </c>
      <c r="J860" s="13">
        <v>2576.9189035971835</v>
      </c>
      <c r="K860" s="13">
        <v>2578.1435381963165</v>
      </c>
      <c r="L860" s="13">
        <v>2593.1081217591322</v>
      </c>
      <c r="M860" s="13">
        <v>2557.4646526267911</v>
      </c>
      <c r="N860" s="13">
        <v>2551.0956718634629</v>
      </c>
      <c r="O860" s="13">
        <v>2546.1297291059459</v>
      </c>
      <c r="P860" s="13">
        <v>2532.061370185208</v>
      </c>
      <c r="Q860" s="14">
        <v>2528.5522431161003</v>
      </c>
      <c r="R860" s="14">
        <v>2543.2528506765748</v>
      </c>
      <c r="S860" s="14">
        <v>2557.3699552288963</v>
      </c>
      <c r="T860" s="14">
        <v>2554.0272192283005</v>
      </c>
      <c r="U860" s="14">
        <v>2550.7241990953471</v>
      </c>
      <c r="V860" s="14">
        <v>2553.1365767996726</v>
      </c>
      <c r="W860" s="14">
        <v>2562.6553947771217</v>
      </c>
      <c r="X860" s="14">
        <v>2596.1191119959708</v>
      </c>
      <c r="Y860" s="14">
        <v>2592.8930490093758</v>
      </c>
      <c r="Z860" s="14">
        <v>2611.779095267188</v>
      </c>
      <c r="AA860" s="14">
        <v>2612.6262425944892</v>
      </c>
      <c r="AB860" s="14">
        <v>2641.4097156838493</v>
      </c>
      <c r="AC860" s="14">
        <v>2666.7868213302031</v>
      </c>
    </row>
    <row r="861" spans="1:29" s="14" customFormat="1">
      <c r="A861" s="1" t="s">
        <v>524</v>
      </c>
      <c r="B861" s="1" t="s">
        <v>525</v>
      </c>
      <c r="C861" s="1"/>
      <c r="D861" s="1" t="s">
        <v>565</v>
      </c>
      <c r="E861" s="1"/>
      <c r="F861" s="1">
        <v>53</v>
      </c>
      <c r="G861" s="1" t="s">
        <v>837</v>
      </c>
      <c r="H861" s="1" t="str">
        <f t="shared" si="14"/>
        <v>53아파트평균단위전세가격</v>
      </c>
      <c r="I861" s="1" t="s">
        <v>872</v>
      </c>
      <c r="J861" s="13">
        <v>2734.9489291619088</v>
      </c>
      <c r="K861" s="13">
        <v>2725.8209577078196</v>
      </c>
      <c r="L861" s="13">
        <v>2728.4445590913842</v>
      </c>
      <c r="M861" s="13">
        <v>2728.4445590913842</v>
      </c>
      <c r="N861" s="13">
        <v>2753.8548155267067</v>
      </c>
      <c r="O861" s="13">
        <v>2758.1439658015784</v>
      </c>
      <c r="P861" s="13">
        <v>2746.4265630697014</v>
      </c>
      <c r="Q861" s="14">
        <v>2750.1558126587693</v>
      </c>
      <c r="R861" s="14">
        <v>2751.9179766024677</v>
      </c>
      <c r="S861" s="14">
        <v>2751.5269788432774</v>
      </c>
      <c r="T861" s="14">
        <v>2751.5269788432774</v>
      </c>
      <c r="U861" s="14">
        <v>2752.5924067724063</v>
      </c>
      <c r="V861" s="14">
        <v>2752.2369674849911</v>
      </c>
      <c r="W861" s="14">
        <v>2759.4100444442397</v>
      </c>
      <c r="X861" s="14">
        <v>2779.0522790670334</v>
      </c>
      <c r="Y861" s="14">
        <v>2799.757641345283</v>
      </c>
      <c r="Z861" s="14">
        <v>2832.4917923572325</v>
      </c>
      <c r="AA861" s="14">
        <v>2848.9344944901413</v>
      </c>
      <c r="AB861" s="14">
        <v>2867.7767097607202</v>
      </c>
      <c r="AC861" s="14">
        <v>2885.4003883237588</v>
      </c>
    </row>
    <row r="862" spans="1:29" s="14" customFormat="1">
      <c r="A862" s="1" t="s">
        <v>524</v>
      </c>
      <c r="B862" s="1" t="s">
        <v>525</v>
      </c>
      <c r="C862" s="1"/>
      <c r="D862" s="1" t="s">
        <v>566</v>
      </c>
      <c r="E862" s="1"/>
      <c r="F862" s="1">
        <v>54</v>
      </c>
      <c r="G862" s="1" t="s">
        <v>837</v>
      </c>
      <c r="H862" s="1" t="str">
        <f t="shared" si="14"/>
        <v>54아파트평균단위전세가격</v>
      </c>
      <c r="I862" s="1" t="s">
        <v>872</v>
      </c>
      <c r="J862" s="13">
        <v>2349.0860482319854</v>
      </c>
      <c r="K862" s="13">
        <v>2355.7917978451364</v>
      </c>
      <c r="L862" s="13">
        <v>2329.7607762951989</v>
      </c>
      <c r="M862" s="13">
        <v>2329.9807274509917</v>
      </c>
      <c r="N862" s="13">
        <v>2332.4554619886885</v>
      </c>
      <c r="O862" s="13">
        <v>2323.3220156148336</v>
      </c>
      <c r="P862" s="13">
        <v>2322.0864650650183</v>
      </c>
      <c r="Q862" s="14">
        <v>2315.6788307344041</v>
      </c>
      <c r="R862" s="14">
        <v>2318.6286823882419</v>
      </c>
      <c r="S862" s="14">
        <v>2341.9960252733972</v>
      </c>
      <c r="T862" s="14">
        <v>2361.0082931800162</v>
      </c>
      <c r="U862" s="14">
        <v>2371.5573570487936</v>
      </c>
      <c r="V862" s="14">
        <v>2378.8536424145445</v>
      </c>
      <c r="W862" s="14">
        <v>2389.7830201131769</v>
      </c>
      <c r="X862" s="14">
        <v>2412.4477028651486</v>
      </c>
      <c r="Y862" s="14">
        <v>2436.4314101428445</v>
      </c>
      <c r="Z862" s="14">
        <v>2444.7777419095141</v>
      </c>
      <c r="AA862" s="14">
        <v>2443.6311318476633</v>
      </c>
      <c r="AB862" s="14">
        <v>2455.0147134572962</v>
      </c>
      <c r="AC862" s="14">
        <v>2474.7258561208137</v>
      </c>
    </row>
    <row r="863" spans="1:29" s="14" customFormat="1">
      <c r="A863" s="1" t="s">
        <v>524</v>
      </c>
      <c r="B863" s="1" t="s">
        <v>525</v>
      </c>
      <c r="C863" s="1"/>
      <c r="D863" s="1" t="s">
        <v>567</v>
      </c>
      <c r="E863" s="1"/>
      <c r="F863" s="1">
        <v>55</v>
      </c>
      <c r="G863" s="1" t="s">
        <v>837</v>
      </c>
      <c r="H863" s="1" t="str">
        <f t="shared" si="14"/>
        <v>55아파트평균단위전세가격</v>
      </c>
      <c r="I863" s="1" t="s">
        <v>872</v>
      </c>
      <c r="J863" s="13">
        <v>2285.035593411716</v>
      </c>
      <c r="K863" s="13">
        <v>2284.316409007145</v>
      </c>
      <c r="L863" s="13">
        <v>2285.741118950777</v>
      </c>
      <c r="M863" s="13">
        <v>2287.1041029589592</v>
      </c>
      <c r="N863" s="13">
        <v>2285.452567905631</v>
      </c>
      <c r="O863" s="13">
        <v>2273.9514676091167</v>
      </c>
      <c r="P863" s="13">
        <v>2263.6610562401129</v>
      </c>
      <c r="Q863" s="14">
        <v>2244.0251160667863</v>
      </c>
      <c r="R863" s="14">
        <v>2245.5424107363538</v>
      </c>
      <c r="S863" s="14">
        <v>2253.6483593044672</v>
      </c>
      <c r="T863" s="14">
        <v>2253.5695735011855</v>
      </c>
      <c r="U863" s="14">
        <v>2267.048276230636</v>
      </c>
      <c r="V863" s="14">
        <v>2274.7008637107524</v>
      </c>
      <c r="W863" s="14">
        <v>2279.7128526560796</v>
      </c>
      <c r="X863" s="14">
        <v>2287.6085456088008</v>
      </c>
      <c r="Y863" s="14">
        <v>2301.5433671048318</v>
      </c>
      <c r="Z863" s="14">
        <v>2298.8115330069036</v>
      </c>
      <c r="AA863" s="14">
        <v>2291.8601709919785</v>
      </c>
      <c r="AB863" s="14">
        <v>2293.5183936282997</v>
      </c>
      <c r="AC863" s="14">
        <v>2309.4420037242294</v>
      </c>
    </row>
    <row r="864" spans="1:29" s="14" customFormat="1">
      <c r="A864" s="1" t="s">
        <v>524</v>
      </c>
      <c r="B864" s="1" t="s">
        <v>525</v>
      </c>
      <c r="C864" s="1"/>
      <c r="D864" s="1" t="s">
        <v>568</v>
      </c>
      <c r="E864" s="1"/>
      <c r="F864" s="1">
        <v>56</v>
      </c>
      <c r="G864" s="1" t="s">
        <v>837</v>
      </c>
      <c r="H864" s="1" t="str">
        <f t="shared" si="14"/>
        <v>56아파트평균단위전세가격</v>
      </c>
      <c r="I864" s="1" t="s">
        <v>872</v>
      </c>
      <c r="J864" s="13">
        <v>2520.4932670818935</v>
      </c>
      <c r="K864" s="13">
        <v>2529.2161459403546</v>
      </c>
      <c r="L864" s="13">
        <v>2521.3319433758188</v>
      </c>
      <c r="M864" s="13">
        <v>2491.0655502558111</v>
      </c>
      <c r="N864" s="13">
        <v>2451.0777539701057</v>
      </c>
      <c r="O864" s="13">
        <v>2428.1803013980802</v>
      </c>
      <c r="P864" s="13">
        <v>2407.1719460263339</v>
      </c>
      <c r="Q864" s="14">
        <v>2404.234640539707</v>
      </c>
      <c r="R864" s="14">
        <v>2420.3451935408311</v>
      </c>
      <c r="S864" s="14">
        <v>2441.4126773072694</v>
      </c>
      <c r="T864" s="14">
        <v>2453.6864105042787</v>
      </c>
      <c r="U864" s="14">
        <v>2456.8962502729651</v>
      </c>
      <c r="V864" s="14">
        <v>2465.5975681508489</v>
      </c>
      <c r="W864" s="14">
        <v>2474.6711129042478</v>
      </c>
      <c r="X864" s="14">
        <v>2490.8750359613582</v>
      </c>
      <c r="Y864" s="14">
        <v>2500.7516965187256</v>
      </c>
      <c r="Z864" s="14">
        <v>2497.8192550615163</v>
      </c>
      <c r="AA864" s="14">
        <v>2494.6350964486796</v>
      </c>
      <c r="AB864" s="14">
        <v>2503.7600336259202</v>
      </c>
      <c r="AC864" s="14">
        <v>2529.1625600519324</v>
      </c>
    </row>
    <row r="865" spans="1:29" s="14" customFormat="1">
      <c r="A865" s="1" t="s">
        <v>524</v>
      </c>
      <c r="B865" s="1" t="s">
        <v>525</v>
      </c>
      <c r="C865" s="1" t="s">
        <v>529</v>
      </c>
      <c r="D865" s="1"/>
      <c r="E865" s="1"/>
      <c r="F865" s="1">
        <v>57</v>
      </c>
      <c r="G865" s="1" t="s">
        <v>837</v>
      </c>
      <c r="H865" s="1" t="str">
        <f t="shared" si="14"/>
        <v>57아파트평균단위전세가격</v>
      </c>
      <c r="I865" s="1" t="s">
        <v>872</v>
      </c>
      <c r="J865" s="13">
        <v>2998.0036034938507</v>
      </c>
      <c r="K865" s="13">
        <v>3009.7102228711024</v>
      </c>
      <c r="L865" s="13">
        <v>3015.0059800128529</v>
      </c>
      <c r="M865" s="13">
        <v>3018.033456238134</v>
      </c>
      <c r="N865" s="13">
        <v>3018.9028482374983</v>
      </c>
      <c r="O865" s="13">
        <v>3016.3104368688596</v>
      </c>
      <c r="P865" s="13">
        <v>3005.2010835308579</v>
      </c>
      <c r="Q865" s="14">
        <v>3006.524356344451</v>
      </c>
      <c r="R865" s="14">
        <v>3023.5573946842692</v>
      </c>
      <c r="S865" s="14">
        <v>3044.5619170130717</v>
      </c>
      <c r="T865" s="14">
        <v>3055.4795320893759</v>
      </c>
      <c r="U865" s="14">
        <v>3017.8765963379651</v>
      </c>
      <c r="V865" s="14">
        <v>3022.7954669434785</v>
      </c>
      <c r="W865" s="14">
        <v>3031.3715423707413</v>
      </c>
      <c r="X865" s="14">
        <v>3050.1658206090942</v>
      </c>
      <c r="Y865" s="14">
        <v>3071.3724174001854</v>
      </c>
      <c r="Z865" s="14">
        <v>3077.2465360714209</v>
      </c>
      <c r="AA865" s="14">
        <v>3085.7035776643888</v>
      </c>
      <c r="AB865" s="14">
        <v>3091.6175674463548</v>
      </c>
      <c r="AC865" s="14">
        <v>3120.2406563776494</v>
      </c>
    </row>
    <row r="866" spans="1:29" s="14" customFormat="1">
      <c r="A866" s="1" t="s">
        <v>524</v>
      </c>
      <c r="B866" s="1" t="s">
        <v>525</v>
      </c>
      <c r="C866" s="1"/>
      <c r="D866" s="1" t="s">
        <v>569</v>
      </c>
      <c r="E866" s="1"/>
      <c r="F866" s="1">
        <v>58</v>
      </c>
      <c r="G866" s="1" t="s">
        <v>837</v>
      </c>
      <c r="H866" s="1" t="str">
        <f t="shared" si="14"/>
        <v>58아파트평균단위전세가격</v>
      </c>
      <c r="I866" s="1" t="s">
        <v>872</v>
      </c>
      <c r="J866" s="13">
        <v>2325.8608278294719</v>
      </c>
      <c r="K866" s="13">
        <v>2313.9139337212428</v>
      </c>
      <c r="L866" s="13">
        <v>2318.8550411502201</v>
      </c>
      <c r="M866" s="13">
        <v>2320.1661901033422</v>
      </c>
      <c r="N866" s="13">
        <v>2314.5988356631892</v>
      </c>
      <c r="O866" s="13">
        <v>2314.2463400256738</v>
      </c>
      <c r="P866" s="13">
        <v>2289.1832806614857</v>
      </c>
      <c r="Q866" s="14">
        <v>2293.0321461117928</v>
      </c>
      <c r="R866" s="14">
        <v>2299.8350829369433</v>
      </c>
      <c r="S866" s="14">
        <v>2315.8319421904343</v>
      </c>
      <c r="T866" s="14">
        <v>2315.4697009359397</v>
      </c>
      <c r="U866" s="14">
        <v>2315.9286282844373</v>
      </c>
      <c r="V866" s="14">
        <v>2318.9164846408539</v>
      </c>
      <c r="W866" s="14">
        <v>2332.1511158724952</v>
      </c>
      <c r="X866" s="14">
        <v>2343.2911833176072</v>
      </c>
      <c r="Y866" s="14">
        <v>2362.7547528828313</v>
      </c>
      <c r="Z866" s="14">
        <v>2368.8245032453606</v>
      </c>
      <c r="AA866" s="14">
        <v>2371.4258500419851</v>
      </c>
      <c r="AB866" s="14">
        <v>2375.9079334553162</v>
      </c>
      <c r="AC866" s="14">
        <v>2393.2121633382385</v>
      </c>
    </row>
    <row r="867" spans="1:29" s="14" customFormat="1">
      <c r="A867" s="1" t="s">
        <v>524</v>
      </c>
      <c r="B867" s="1" t="s">
        <v>525</v>
      </c>
      <c r="C867" s="1"/>
      <c r="D867" s="1" t="s">
        <v>570</v>
      </c>
      <c r="E867" s="1"/>
      <c r="F867" s="1">
        <v>59</v>
      </c>
      <c r="G867" s="1" t="s">
        <v>837</v>
      </c>
      <c r="H867" s="1" t="str">
        <f t="shared" si="14"/>
        <v>59아파트평균단위전세가격</v>
      </c>
      <c r="I867" s="1" t="s">
        <v>872</v>
      </c>
      <c r="J867" s="13">
        <v>2805.2406951421517</v>
      </c>
      <c r="K867" s="13">
        <v>2850.6466236450919</v>
      </c>
      <c r="L867" s="13">
        <v>2860.3285495691671</v>
      </c>
      <c r="M867" s="13">
        <v>2861.9807230374795</v>
      </c>
      <c r="N867" s="13">
        <v>2863.9793842277795</v>
      </c>
      <c r="O867" s="13">
        <v>2859.5311488473408</v>
      </c>
      <c r="P867" s="13">
        <v>2840.7343705794101</v>
      </c>
      <c r="Q867" s="14">
        <v>2845.2551303581431</v>
      </c>
      <c r="R867" s="14">
        <v>2877.2461691998169</v>
      </c>
      <c r="S867" s="14">
        <v>2916.3082843242746</v>
      </c>
      <c r="T867" s="14">
        <v>2940.4570698367147</v>
      </c>
      <c r="U867" s="14">
        <v>2922.5429146043093</v>
      </c>
      <c r="V867" s="14">
        <v>2929.5084848790766</v>
      </c>
      <c r="W867" s="14">
        <v>2945.3788311208518</v>
      </c>
      <c r="X867" s="14">
        <v>2981.8124088402401</v>
      </c>
      <c r="Y867" s="14">
        <v>3023.1608035641607</v>
      </c>
      <c r="Z867" s="14">
        <v>3033.1009613958963</v>
      </c>
      <c r="AA867" s="14">
        <v>3051.4634059501855</v>
      </c>
      <c r="AB867" s="14">
        <v>3056.7704725884346</v>
      </c>
      <c r="AC867" s="14">
        <v>3092.2506884286258</v>
      </c>
    </row>
    <row r="868" spans="1:29" s="14" customFormat="1">
      <c r="A868" s="1" t="s">
        <v>524</v>
      </c>
      <c r="B868" s="1" t="s">
        <v>525</v>
      </c>
      <c r="C868" s="1"/>
      <c r="D868" s="1" t="s">
        <v>571</v>
      </c>
      <c r="E868" s="1"/>
      <c r="F868" s="1">
        <v>60</v>
      </c>
      <c r="G868" s="1" t="s">
        <v>837</v>
      </c>
      <c r="H868" s="1" t="str">
        <f t="shared" si="14"/>
        <v>60아파트평균단위전세가격</v>
      </c>
      <c r="I868" s="1" t="s">
        <v>872</v>
      </c>
      <c r="J868" s="13">
        <v>3550.6971417605287</v>
      </c>
      <c r="K868" s="13">
        <v>3555.7222036350031</v>
      </c>
      <c r="L868" s="13">
        <v>3558.4126790637447</v>
      </c>
      <c r="M868" s="13">
        <v>3563.4214909306952</v>
      </c>
      <c r="N868" s="13">
        <v>3567.6632152619623</v>
      </c>
      <c r="O868" s="13">
        <v>3564.8415336776047</v>
      </c>
      <c r="P868" s="13">
        <v>3567.5851935944802</v>
      </c>
      <c r="Q868" s="14">
        <v>3565.2352833997261</v>
      </c>
      <c r="R868" s="14">
        <v>3579.131264081012</v>
      </c>
      <c r="S868" s="14">
        <v>3591.670400156695</v>
      </c>
      <c r="T868" s="14">
        <v>3601.234485769603</v>
      </c>
      <c r="U868" s="14">
        <v>3614.4213436324922</v>
      </c>
      <c r="V868" s="14">
        <v>3619.4781266153454</v>
      </c>
      <c r="W868" s="14">
        <v>3619.7584398261151</v>
      </c>
      <c r="X868" s="14">
        <v>3632.8975511731787</v>
      </c>
      <c r="Y868" s="14">
        <v>3642.3189065690844</v>
      </c>
      <c r="Z868" s="14">
        <v>3645.3970506232054</v>
      </c>
      <c r="AA868" s="14">
        <v>3651.8642992689061</v>
      </c>
      <c r="AB868" s="14">
        <v>3659.2636913998617</v>
      </c>
      <c r="AC868" s="14">
        <v>3692.0412324256508</v>
      </c>
    </row>
    <row r="869" spans="1:29" s="14" customFormat="1">
      <c r="A869" s="1" t="s">
        <v>524</v>
      </c>
      <c r="B869" s="1" t="s">
        <v>525</v>
      </c>
      <c r="C869" s="1" t="s">
        <v>530</v>
      </c>
      <c r="D869" s="1"/>
      <c r="E869" s="1"/>
      <c r="F869" s="1">
        <v>61</v>
      </c>
      <c r="G869" s="1" t="s">
        <v>837</v>
      </c>
      <c r="H869" s="1" t="str">
        <f t="shared" si="14"/>
        <v>61아파트평균단위전세가격</v>
      </c>
      <c r="I869" s="1" t="s">
        <v>872</v>
      </c>
      <c r="J869" s="13">
        <v>3517.9110449480063</v>
      </c>
      <c r="K869" s="13">
        <v>3516.0472142659651</v>
      </c>
      <c r="L869" s="13">
        <v>3506.1618787911148</v>
      </c>
      <c r="M869" s="13">
        <v>3486.159367236231</v>
      </c>
      <c r="N869" s="13">
        <v>3468.688395945132</v>
      </c>
      <c r="O869" s="13">
        <v>3450.8111014588512</v>
      </c>
      <c r="P869" s="13">
        <v>3425.7642756799664</v>
      </c>
      <c r="Q869" s="14">
        <v>3411.5751850904803</v>
      </c>
      <c r="R869" s="14">
        <v>3435.4471571085078</v>
      </c>
      <c r="S869" s="14">
        <v>3467.3077396503109</v>
      </c>
      <c r="T869" s="14">
        <v>3502.9215157269182</v>
      </c>
      <c r="U869" s="14">
        <v>3519.7478824058448</v>
      </c>
      <c r="V869" s="14">
        <v>3539.1587181829541</v>
      </c>
      <c r="W869" s="14">
        <v>3562.422290985442</v>
      </c>
      <c r="X869" s="14">
        <v>3589.1252031013464</v>
      </c>
      <c r="Y869" s="14">
        <v>3618.3120274568964</v>
      </c>
      <c r="Z869" s="14">
        <v>3617.8039230350032</v>
      </c>
      <c r="AA869" s="14">
        <v>3620.60535676677</v>
      </c>
      <c r="AB869" s="14">
        <v>3650.8306688185012</v>
      </c>
      <c r="AC869" s="14">
        <v>3698.634552191636</v>
      </c>
    </row>
    <row r="870" spans="1:29" s="14" customFormat="1">
      <c r="A870" s="1" t="s">
        <v>524</v>
      </c>
      <c r="B870" s="1" t="s">
        <v>525</v>
      </c>
      <c r="C870" s="1" t="s">
        <v>531</v>
      </c>
      <c r="D870" s="1"/>
      <c r="E870" s="1"/>
      <c r="F870" s="1">
        <v>62</v>
      </c>
      <c r="G870" s="1" t="s">
        <v>837</v>
      </c>
      <c r="H870" s="1" t="str">
        <f t="shared" si="14"/>
        <v>62아파트평균단위전세가격</v>
      </c>
      <c r="I870" s="1" t="s">
        <v>872</v>
      </c>
      <c r="J870" s="13">
        <v>2934.5394891652691</v>
      </c>
      <c r="K870" s="13">
        <v>2940.368167044533</v>
      </c>
      <c r="L870" s="13">
        <v>2939.2157701633309</v>
      </c>
      <c r="M870" s="13">
        <v>2928.7774968255894</v>
      </c>
      <c r="N870" s="13">
        <v>2915.5654149159714</v>
      </c>
      <c r="O870" s="13">
        <v>2909.5212217279027</v>
      </c>
      <c r="P870" s="13">
        <v>2899.0426787823176</v>
      </c>
      <c r="Q870" s="14">
        <v>2896.268852975657</v>
      </c>
      <c r="R870" s="14">
        <v>2911.6000859921483</v>
      </c>
      <c r="S870" s="14">
        <v>2930.5841370344597</v>
      </c>
      <c r="T870" s="14">
        <v>2948.8694895570766</v>
      </c>
      <c r="U870" s="14">
        <v>2942.0746254321716</v>
      </c>
      <c r="V870" s="14">
        <v>2952.8294660634547</v>
      </c>
      <c r="W870" s="14">
        <v>2972.3225450248924</v>
      </c>
      <c r="X870" s="14">
        <v>2998.2652959032121</v>
      </c>
      <c r="Y870" s="14">
        <v>3017.7122958932355</v>
      </c>
      <c r="Z870" s="14">
        <v>3033.2366674174186</v>
      </c>
      <c r="AA870" s="14">
        <v>3047.1986042666313</v>
      </c>
      <c r="AB870" s="14">
        <v>3069.0559033574536</v>
      </c>
      <c r="AC870" s="14">
        <v>3100.8945969175634</v>
      </c>
    </row>
    <row r="871" spans="1:29" s="14" customFormat="1">
      <c r="A871" s="1" t="s">
        <v>524</v>
      </c>
      <c r="B871" s="1" t="s">
        <v>525</v>
      </c>
      <c r="C871" s="1"/>
      <c r="D871" s="1" t="s">
        <v>572</v>
      </c>
      <c r="E871" s="1"/>
      <c r="F871" s="1">
        <v>63</v>
      </c>
      <c r="G871" s="1" t="s">
        <v>837</v>
      </c>
      <c r="H871" s="1" t="str">
        <f t="shared" si="14"/>
        <v>63아파트평균단위전세가격</v>
      </c>
      <c r="I871" s="1" t="s">
        <v>872</v>
      </c>
      <c r="J871" s="13">
        <v>3289.9399465631927</v>
      </c>
      <c r="K871" s="13">
        <v>3289.3362987452106</v>
      </c>
      <c r="L871" s="13">
        <v>3281.0506043324058</v>
      </c>
      <c r="M871" s="13">
        <v>3254.9036899188591</v>
      </c>
      <c r="N871" s="13">
        <v>3254.9036899188591</v>
      </c>
      <c r="O871" s="13">
        <v>3251.2006591206432</v>
      </c>
      <c r="P871" s="13">
        <v>3236.4804271131302</v>
      </c>
      <c r="Q871" s="14">
        <v>3230.1489669495436</v>
      </c>
      <c r="R871" s="14">
        <v>3241.0094135591539</v>
      </c>
      <c r="S871" s="14">
        <v>3262.5676902771111</v>
      </c>
      <c r="T871" s="14">
        <v>3286.9191150250517</v>
      </c>
      <c r="U871" s="14">
        <v>3269.2466381294539</v>
      </c>
      <c r="V871" s="14">
        <v>3273.2999324549855</v>
      </c>
      <c r="W871" s="14">
        <v>3299.1294186843875</v>
      </c>
      <c r="X871" s="14">
        <v>3351.0500807813073</v>
      </c>
      <c r="Y871" s="14">
        <v>3369.7907498085779</v>
      </c>
      <c r="Z871" s="14">
        <v>3376.6304874958928</v>
      </c>
      <c r="AA871" s="14">
        <v>3382.7087144037441</v>
      </c>
      <c r="AB871" s="14">
        <v>3390.0914363536854</v>
      </c>
      <c r="AC871" s="14">
        <v>3414.0578230711362</v>
      </c>
    </row>
    <row r="872" spans="1:29" s="14" customFormat="1">
      <c r="A872" s="1" t="s">
        <v>524</v>
      </c>
      <c r="B872" s="1" t="s">
        <v>525</v>
      </c>
      <c r="C872" s="1"/>
      <c r="D872" s="1" t="s">
        <v>573</v>
      </c>
      <c r="E872" s="1"/>
      <c r="F872" s="1">
        <v>64</v>
      </c>
      <c r="G872" s="1" t="s">
        <v>837</v>
      </c>
      <c r="H872" s="1" t="str">
        <f t="shared" si="14"/>
        <v>64아파트평균단위전세가격</v>
      </c>
      <c r="I872" s="1" t="s">
        <v>872</v>
      </c>
      <c r="J872" s="13">
        <v>2824.4141351119802</v>
      </c>
      <c r="K872" s="13">
        <v>2831.730074401989</v>
      </c>
      <c r="L872" s="13">
        <v>2831.1493507631508</v>
      </c>
      <c r="M872" s="13">
        <v>2804.4758736617378</v>
      </c>
      <c r="N872" s="13">
        <v>2769.1468617719866</v>
      </c>
      <c r="O872" s="13">
        <v>2754.0570485986673</v>
      </c>
      <c r="P872" s="13">
        <v>2738.3953484075842</v>
      </c>
      <c r="Q872" s="14">
        <v>2728.8457982010109</v>
      </c>
      <c r="R872" s="14">
        <v>2740.9637471098372</v>
      </c>
      <c r="S872" s="14">
        <v>2765.7721314107339</v>
      </c>
      <c r="T872" s="14">
        <v>2790.0407895301628</v>
      </c>
      <c r="U872" s="14">
        <v>2802.3241958770532</v>
      </c>
      <c r="V872" s="14">
        <v>2819.6662314463979</v>
      </c>
      <c r="W872" s="14">
        <v>2835.3362311774599</v>
      </c>
      <c r="X872" s="14">
        <v>2863.9092101599686</v>
      </c>
      <c r="Y872" s="14">
        <v>2889.8219338962231</v>
      </c>
      <c r="Z872" s="14">
        <v>2901.4617318375181</v>
      </c>
      <c r="AA872" s="14">
        <v>2911.3726423328321</v>
      </c>
      <c r="AB872" s="14">
        <v>2932.2843555862669</v>
      </c>
      <c r="AC872" s="14">
        <v>2968.0539773931037</v>
      </c>
    </row>
    <row r="873" spans="1:29" s="14" customFormat="1">
      <c r="A873" s="1" t="s">
        <v>524</v>
      </c>
      <c r="B873" s="1" t="s">
        <v>525</v>
      </c>
      <c r="C873" s="1"/>
      <c r="D873" s="1" t="s">
        <v>574</v>
      </c>
      <c r="E873" s="1"/>
      <c r="F873" s="1">
        <v>65</v>
      </c>
      <c r="G873" s="1" t="s">
        <v>837</v>
      </c>
      <c r="H873" s="1" t="str">
        <f t="shared" si="14"/>
        <v>65아파트평균단위전세가격</v>
      </c>
      <c r="I873" s="1" t="s">
        <v>872</v>
      </c>
      <c r="J873" s="13">
        <v>2639.73374915963</v>
      </c>
      <c r="K873" s="13">
        <v>2636.3906407425011</v>
      </c>
      <c r="L873" s="13">
        <v>2635.5011316507457</v>
      </c>
      <c r="M873" s="13">
        <v>2624.183929434706</v>
      </c>
      <c r="N873" s="13">
        <v>2603.3427965009259</v>
      </c>
      <c r="O873" s="13">
        <v>2599.4505469805786</v>
      </c>
      <c r="P873" s="13">
        <v>2592.6036854735607</v>
      </c>
      <c r="Q873" s="14">
        <v>2587.9376669593794</v>
      </c>
      <c r="R873" s="14">
        <v>2602.5703706757872</v>
      </c>
      <c r="S873" s="14">
        <v>2615.3585565218928</v>
      </c>
      <c r="T873" s="14">
        <v>2623.5873614320267</v>
      </c>
      <c r="U873" s="14">
        <v>2626.025018921302</v>
      </c>
      <c r="V873" s="14">
        <v>2636.6676147089265</v>
      </c>
      <c r="W873" s="14">
        <v>2648.5373413607244</v>
      </c>
      <c r="X873" s="14">
        <v>2672.5495716540481</v>
      </c>
      <c r="Y873" s="14">
        <v>2695.1090602792597</v>
      </c>
      <c r="Z873" s="14">
        <v>2723.8438651048773</v>
      </c>
      <c r="AA873" s="14">
        <v>2740.6822029172195</v>
      </c>
      <c r="AB873" s="14">
        <v>2761.4246292477128</v>
      </c>
      <c r="AC873" s="14">
        <v>2775.5338775057626</v>
      </c>
    </row>
    <row r="874" spans="1:29" s="14" customFormat="1">
      <c r="A874" s="1" t="s">
        <v>524</v>
      </c>
      <c r="B874" s="1" t="s">
        <v>525</v>
      </c>
      <c r="C874" s="1"/>
      <c r="D874" s="1" t="s">
        <v>575</v>
      </c>
      <c r="E874" s="1"/>
      <c r="F874" s="1">
        <v>66</v>
      </c>
      <c r="G874" s="1" t="s">
        <v>837</v>
      </c>
      <c r="H874" s="1" t="str">
        <f t="shared" si="14"/>
        <v>66아파트평균단위전세가격</v>
      </c>
      <c r="I874" s="1" t="s">
        <v>872</v>
      </c>
      <c r="J874" s="13">
        <v>2106.2902670567246</v>
      </c>
      <c r="K874" s="13">
        <v>2145.3614736374616</v>
      </c>
      <c r="L874" s="13">
        <v>2136.9952008771702</v>
      </c>
      <c r="M874" s="13">
        <v>2127.7402746228695</v>
      </c>
      <c r="N874" s="13">
        <v>2136.2075933399838</v>
      </c>
      <c r="O874" s="13">
        <v>2144.209230530741</v>
      </c>
      <c r="P874" s="13">
        <v>2141.5829813334867</v>
      </c>
      <c r="Q874" s="14">
        <v>2120.1613721498707</v>
      </c>
      <c r="R874" s="14">
        <v>2095.2414825884089</v>
      </c>
      <c r="S874" s="14">
        <v>2106.8118509413271</v>
      </c>
      <c r="T874" s="14">
        <v>2113.783723526069</v>
      </c>
      <c r="U874" s="14">
        <v>2118.6714059455185</v>
      </c>
      <c r="V874" s="14">
        <v>2122.773273860882</v>
      </c>
      <c r="W874" s="14">
        <v>2126.2237965102295</v>
      </c>
      <c r="X874" s="14">
        <v>2131.0271596419507</v>
      </c>
      <c r="Y874" s="14">
        <v>2135.2704262015332</v>
      </c>
      <c r="Z874" s="14">
        <v>2141.4929681066715</v>
      </c>
      <c r="AA874" s="14">
        <v>2160.1147483225122</v>
      </c>
      <c r="AB874" s="14">
        <v>2183.3158589741793</v>
      </c>
      <c r="AC874" s="14">
        <v>2214.756917725349</v>
      </c>
    </row>
    <row r="875" spans="1:29" s="14" customFormat="1">
      <c r="A875" s="1" t="s">
        <v>524</v>
      </c>
      <c r="B875" s="1" t="s">
        <v>525</v>
      </c>
      <c r="C875" s="1"/>
      <c r="D875" s="1" t="s">
        <v>576</v>
      </c>
      <c r="E875" s="1"/>
      <c r="F875" s="1">
        <v>67</v>
      </c>
      <c r="G875" s="1" t="s">
        <v>837</v>
      </c>
      <c r="H875" s="1" t="str">
        <f t="shared" si="14"/>
        <v>67아파트평균단위전세가격</v>
      </c>
      <c r="I875" s="1" t="s">
        <v>872</v>
      </c>
      <c r="J875" s="13">
        <v>3037.0645139768985</v>
      </c>
      <c r="K875" s="13">
        <v>3031.8560078873365</v>
      </c>
      <c r="L875" s="13">
        <v>3036.5391939702727</v>
      </c>
      <c r="M875" s="13">
        <v>3041.5474132606264</v>
      </c>
      <c r="N875" s="13">
        <v>3039.9224861691769</v>
      </c>
      <c r="O875" s="13">
        <v>3035.7759868632847</v>
      </c>
      <c r="P875" s="13">
        <v>3032.865889858414</v>
      </c>
      <c r="Q875" s="14">
        <v>3032.7927990861645</v>
      </c>
      <c r="R875" s="14">
        <v>3066.1014165333713</v>
      </c>
      <c r="S875" s="14">
        <v>3088.2463811303901</v>
      </c>
      <c r="T875" s="14">
        <v>3117.6937457408558</v>
      </c>
      <c r="U875" s="14">
        <v>3125.5357067571763</v>
      </c>
      <c r="V875" s="14">
        <v>3126.8552610319025</v>
      </c>
      <c r="W875" s="14">
        <v>3146.7226161137637</v>
      </c>
      <c r="X875" s="14">
        <v>3158.7676606231785</v>
      </c>
      <c r="Y875" s="14">
        <v>3170.2887357566915</v>
      </c>
      <c r="Z875" s="14">
        <v>3185.8315721898416</v>
      </c>
      <c r="AA875" s="14">
        <v>3222.0840385641272</v>
      </c>
      <c r="AB875" s="14">
        <v>3280.7933677698156</v>
      </c>
      <c r="AC875" s="14">
        <v>3337.3011540795696</v>
      </c>
    </row>
    <row r="876" spans="1:29" s="14" customFormat="1">
      <c r="A876" s="1" t="s">
        <v>524</v>
      </c>
      <c r="B876" s="1" t="s">
        <v>525</v>
      </c>
      <c r="C876" s="1"/>
      <c r="D876" s="1" t="s">
        <v>577</v>
      </c>
      <c r="E876" s="1"/>
      <c r="F876" s="1">
        <v>68</v>
      </c>
      <c r="G876" s="1" t="s">
        <v>837</v>
      </c>
      <c r="H876" s="1" t="str">
        <f t="shared" si="14"/>
        <v>68아파트평균단위전세가격</v>
      </c>
      <c r="I876" s="1" t="s">
        <v>872</v>
      </c>
      <c r="J876" s="13">
        <v>3301.971778974656</v>
      </c>
      <c r="K876" s="13">
        <v>3323.579809440816</v>
      </c>
      <c r="L876" s="13">
        <v>3319.8573654649699</v>
      </c>
      <c r="M876" s="13">
        <v>3328.9267208631727</v>
      </c>
      <c r="N876" s="13">
        <v>3313.2033408355824</v>
      </c>
      <c r="O876" s="13">
        <v>3290.5459745913786</v>
      </c>
      <c r="P876" s="13">
        <v>3274.574740034117</v>
      </c>
      <c r="Q876" s="14">
        <v>3283.3821101192329</v>
      </c>
      <c r="R876" s="14">
        <v>3307.5807812892399</v>
      </c>
      <c r="S876" s="14">
        <v>3344.9554305453098</v>
      </c>
      <c r="T876" s="14">
        <v>3383.1864786404271</v>
      </c>
      <c r="U876" s="14">
        <v>3367.8701950357254</v>
      </c>
      <c r="V876" s="14">
        <v>3389.7403703468394</v>
      </c>
      <c r="W876" s="14">
        <v>3422.8824316303085</v>
      </c>
      <c r="X876" s="14">
        <v>3445.807312994159</v>
      </c>
      <c r="Y876" s="14">
        <v>3471.9564337797628</v>
      </c>
      <c r="Z876" s="14">
        <v>3493.3386149054541</v>
      </c>
      <c r="AA876" s="14">
        <v>3502.0538097403355</v>
      </c>
      <c r="AB876" s="14">
        <v>3520.96483841177</v>
      </c>
      <c r="AC876" s="14">
        <v>3561.0024557162451</v>
      </c>
    </row>
    <row r="877" spans="1:29" s="14" customFormat="1">
      <c r="A877" s="1" t="s">
        <v>524</v>
      </c>
      <c r="B877" s="1" t="s">
        <v>525</v>
      </c>
      <c r="C877" s="1"/>
      <c r="D877" s="1" t="s">
        <v>578</v>
      </c>
      <c r="E877" s="1"/>
      <c r="F877" s="1">
        <v>69</v>
      </c>
      <c r="G877" s="1" t="s">
        <v>837</v>
      </c>
      <c r="H877" s="1" t="str">
        <f t="shared" si="14"/>
        <v>69아파트평균단위전세가격</v>
      </c>
      <c r="I877" s="1" t="s">
        <v>872</v>
      </c>
      <c r="J877" s="13">
        <v>2854.9336235360952</v>
      </c>
      <c r="K877" s="13">
        <v>2865.639875315987</v>
      </c>
      <c r="L877" s="13">
        <v>2873.6811264778871</v>
      </c>
      <c r="M877" s="13">
        <v>2876.5304957460321</v>
      </c>
      <c r="N877" s="13">
        <v>2864.7092139741226</v>
      </c>
      <c r="O877" s="13">
        <v>2874.1641854351201</v>
      </c>
      <c r="P877" s="13">
        <v>2865.2193597244668</v>
      </c>
      <c r="Q877" s="14">
        <v>2876.7307900199717</v>
      </c>
      <c r="R877" s="14">
        <v>2892.2874201798249</v>
      </c>
      <c r="S877" s="14">
        <v>2886.4595303585102</v>
      </c>
      <c r="T877" s="14">
        <v>2868.5511778938821</v>
      </c>
      <c r="U877" s="14">
        <v>2854.3032467336225</v>
      </c>
      <c r="V877" s="14">
        <v>2871.1328123571593</v>
      </c>
      <c r="W877" s="14">
        <v>2891.9177794648958</v>
      </c>
      <c r="X877" s="14">
        <v>2905.6136466226808</v>
      </c>
      <c r="Y877" s="14">
        <v>2923.1509814201954</v>
      </c>
      <c r="Z877" s="14">
        <v>2938.4148804543233</v>
      </c>
      <c r="AA877" s="14">
        <v>2940.3034182201491</v>
      </c>
      <c r="AB877" s="14">
        <v>2941.9650988055869</v>
      </c>
      <c r="AC877" s="14">
        <v>2966.2969574461272</v>
      </c>
    </row>
    <row r="878" spans="1:29" s="14" customFormat="1">
      <c r="A878" s="1" t="s">
        <v>524</v>
      </c>
      <c r="B878" s="1" t="s">
        <v>525</v>
      </c>
      <c r="C878" s="1" t="s">
        <v>532</v>
      </c>
      <c r="D878" s="1"/>
      <c r="E878" s="1"/>
      <c r="F878" s="1">
        <v>70</v>
      </c>
      <c r="G878" s="1" t="s">
        <v>837</v>
      </c>
      <c r="H878" s="1" t="str">
        <f t="shared" si="14"/>
        <v>70아파트평균단위전세가격</v>
      </c>
      <c r="I878" s="1" t="s">
        <v>872</v>
      </c>
      <c r="J878" s="13">
        <v>4109.6048901352715</v>
      </c>
      <c r="K878" s="13">
        <v>4099.9388107411405</v>
      </c>
      <c r="L878" s="13">
        <v>4081.1959539061227</v>
      </c>
      <c r="M878" s="13">
        <v>4051.4927621742718</v>
      </c>
      <c r="N878" s="13">
        <v>4029.7021448370547</v>
      </c>
      <c r="O878" s="13">
        <v>3999.8229398389808</v>
      </c>
      <c r="P878" s="13">
        <v>3960.0000023317048</v>
      </c>
      <c r="Q878" s="14">
        <v>3934.2327985376455</v>
      </c>
      <c r="R878" s="14">
        <v>3966.7673504337399</v>
      </c>
      <c r="S878" s="14">
        <v>4011.6881591043038</v>
      </c>
      <c r="T878" s="14">
        <v>4064.8775633754258</v>
      </c>
      <c r="U878" s="14">
        <v>4101.8393541387359</v>
      </c>
      <c r="V878" s="14">
        <v>4129.9723886552219</v>
      </c>
      <c r="W878" s="14">
        <v>4157.035293143229</v>
      </c>
      <c r="X878" s="14">
        <v>4184.5041804331577</v>
      </c>
      <c r="Y878" s="14">
        <v>4235.7647395047388</v>
      </c>
      <c r="Z878" s="14">
        <v>4218.7742838037784</v>
      </c>
      <c r="AA878" s="14">
        <v>4210.1020478758128</v>
      </c>
      <c r="AB878" s="14">
        <v>4248.930181450145</v>
      </c>
      <c r="AC878" s="14">
        <v>4313.1472419033744</v>
      </c>
    </row>
    <row r="879" spans="1:29" s="14" customFormat="1">
      <c r="A879" s="1" t="s">
        <v>524</v>
      </c>
      <c r="B879" s="1" t="s">
        <v>525</v>
      </c>
      <c r="C879" s="1"/>
      <c r="D879" s="1" t="s">
        <v>579</v>
      </c>
      <c r="E879" s="1"/>
      <c r="F879" s="1">
        <v>71</v>
      </c>
      <c r="G879" s="1" t="s">
        <v>837</v>
      </c>
      <c r="H879" s="1" t="str">
        <f t="shared" si="14"/>
        <v>71아파트평균단위전세가격</v>
      </c>
      <c r="I879" s="1" t="s">
        <v>872</v>
      </c>
      <c r="J879" s="13">
        <v>4274.2083948940099</v>
      </c>
      <c r="K879" s="13">
        <v>4268.9977397542061</v>
      </c>
      <c r="L879" s="13">
        <v>4279.1529520644826</v>
      </c>
      <c r="M879" s="13">
        <v>4270.5315387213432</v>
      </c>
      <c r="N879" s="13">
        <v>4266.0046379676969</v>
      </c>
      <c r="O879" s="13">
        <v>4249.893778623903</v>
      </c>
      <c r="P879" s="13">
        <v>4231.0341504924245</v>
      </c>
      <c r="Q879" s="14">
        <v>4228.2487435241774</v>
      </c>
      <c r="R879" s="14">
        <v>4233.3221333034326</v>
      </c>
      <c r="S879" s="14">
        <v>4252.8548086914097</v>
      </c>
      <c r="T879" s="14">
        <v>4369.5591176527078</v>
      </c>
      <c r="U879" s="14">
        <v>4449.3952992360973</v>
      </c>
      <c r="V879" s="14">
        <v>4489.6293915344395</v>
      </c>
      <c r="W879" s="14">
        <v>4500.2205226287151</v>
      </c>
      <c r="X879" s="14">
        <v>4542.9205452037495</v>
      </c>
      <c r="Y879" s="14">
        <v>4524.506697509074</v>
      </c>
      <c r="Z879" s="14">
        <v>4511.9480499399233</v>
      </c>
      <c r="AA879" s="14">
        <v>4505.3505618561812</v>
      </c>
      <c r="AB879" s="14">
        <v>4553.5628305942164</v>
      </c>
      <c r="AC879" s="14">
        <v>4605.673113910404</v>
      </c>
    </row>
    <row r="880" spans="1:29" s="14" customFormat="1">
      <c r="A880" s="1" t="s">
        <v>524</v>
      </c>
      <c r="B880" s="1" t="s">
        <v>525</v>
      </c>
      <c r="C880" s="1"/>
      <c r="D880" s="1" t="s">
        <v>580</v>
      </c>
      <c r="E880" s="1"/>
      <c r="F880" s="1">
        <v>72</v>
      </c>
      <c r="G880" s="1" t="s">
        <v>837</v>
      </c>
      <c r="H880" s="1" t="str">
        <f t="shared" si="14"/>
        <v>72아파트평균단위전세가격</v>
      </c>
      <c r="I880" s="1" t="s">
        <v>872</v>
      </c>
      <c r="J880" s="13">
        <v>4808.3401780975864</v>
      </c>
      <c r="K880" s="13">
        <v>4771.1357648443955</v>
      </c>
      <c r="L880" s="13">
        <v>4726.4472266984976</v>
      </c>
      <c r="M880" s="13">
        <v>4636.4255853854593</v>
      </c>
      <c r="N880" s="13">
        <v>4586.0148553251229</v>
      </c>
      <c r="O880" s="13">
        <v>4533.3515734384227</v>
      </c>
      <c r="P880" s="13">
        <v>4512.8271494009032</v>
      </c>
      <c r="Q880" s="14">
        <v>4483.1522661049457</v>
      </c>
      <c r="R880" s="14">
        <v>4489.8850393479433</v>
      </c>
      <c r="S880" s="14">
        <v>4547.1851948126696</v>
      </c>
      <c r="T880" s="14">
        <v>4590.3420217840157</v>
      </c>
      <c r="U880" s="14">
        <v>4612.0001487466598</v>
      </c>
      <c r="V880" s="14">
        <v>4638.1670647992496</v>
      </c>
      <c r="W880" s="14">
        <v>4687.8129527792571</v>
      </c>
      <c r="X880" s="14">
        <v>4720.8068565138592</v>
      </c>
      <c r="Y880" s="14">
        <v>4698.5578969775888</v>
      </c>
      <c r="Z880" s="14">
        <v>4690.7411937678107</v>
      </c>
      <c r="AA880" s="14">
        <v>4675.7596272843593</v>
      </c>
      <c r="AB880" s="14">
        <v>4710.794767691279</v>
      </c>
      <c r="AC880" s="14">
        <v>4800.8293944378156</v>
      </c>
    </row>
    <row r="881" spans="1:29" s="14" customFormat="1">
      <c r="A881" s="1" t="s">
        <v>524</v>
      </c>
      <c r="B881" s="1" t="s">
        <v>525</v>
      </c>
      <c r="C881" s="1"/>
      <c r="D881" s="1" t="s">
        <v>581</v>
      </c>
      <c r="E881" s="1"/>
      <c r="F881" s="1">
        <v>73</v>
      </c>
      <c r="G881" s="1" t="s">
        <v>837</v>
      </c>
      <c r="H881" s="1" t="str">
        <f t="shared" si="14"/>
        <v>73아파트평균단위전세가격</v>
      </c>
      <c r="I881" s="1" t="s">
        <v>872</v>
      </c>
      <c r="J881" s="13">
        <v>4033.4325329943999</v>
      </c>
      <c r="K881" s="13">
        <v>4035.5924819401371</v>
      </c>
      <c r="L881" s="13">
        <v>4007.4977622078204</v>
      </c>
      <c r="M881" s="13">
        <v>4007.302359634496</v>
      </c>
      <c r="N881" s="13">
        <v>3995.2033386323424</v>
      </c>
      <c r="O881" s="13">
        <v>3948.0107120358475</v>
      </c>
      <c r="P881" s="13">
        <v>3861.0635263128006</v>
      </c>
      <c r="Q881" s="14">
        <v>3832.2111324891212</v>
      </c>
      <c r="R881" s="14">
        <v>3873.6147614571714</v>
      </c>
      <c r="S881" s="14">
        <v>3905.78832188153</v>
      </c>
      <c r="T881" s="14">
        <v>3946.296060113636</v>
      </c>
      <c r="U881" s="14">
        <v>3983.4060363367735</v>
      </c>
      <c r="V881" s="14">
        <v>4026.2105717128893</v>
      </c>
      <c r="W881" s="14">
        <v>4049.1694412268985</v>
      </c>
      <c r="X881" s="14">
        <v>4065.7771230719572</v>
      </c>
      <c r="Y881" s="14">
        <v>4300.7357707380279</v>
      </c>
      <c r="Z881" s="14">
        <v>4274.3634742601898</v>
      </c>
      <c r="AA881" s="14">
        <v>4269.4738252547768</v>
      </c>
      <c r="AB881" s="14">
        <v>4317.2552665345074</v>
      </c>
      <c r="AC881" s="14">
        <v>4390.3359793894751</v>
      </c>
    </row>
    <row r="882" spans="1:29" s="14" customFormat="1">
      <c r="A882" s="1" t="s">
        <v>524</v>
      </c>
      <c r="B882" s="1" t="s">
        <v>525</v>
      </c>
      <c r="C882" s="1"/>
      <c r="D882" s="1" t="s">
        <v>582</v>
      </c>
      <c r="E882" s="1"/>
      <c r="F882" s="1">
        <v>74</v>
      </c>
      <c r="G882" s="1" t="s">
        <v>837</v>
      </c>
      <c r="H882" s="1" t="str">
        <f t="shared" si="14"/>
        <v>74아파트평균단위전세가격</v>
      </c>
      <c r="I882" s="1" t="s">
        <v>872</v>
      </c>
      <c r="J882" s="13">
        <v>2913.0016042932762</v>
      </c>
      <c r="K882" s="13">
        <v>2924.4601554875658</v>
      </c>
      <c r="L882" s="13">
        <v>2928.5210549008489</v>
      </c>
      <c r="M882" s="13">
        <v>2926.5805875233405</v>
      </c>
      <c r="N882" s="13">
        <v>2916.198644103195</v>
      </c>
      <c r="O882" s="13">
        <v>2933.5675659179701</v>
      </c>
      <c r="P882" s="13">
        <v>2910.5392235747677</v>
      </c>
      <c r="Q882" s="14">
        <v>2869.3654263604521</v>
      </c>
      <c r="R882" s="14">
        <v>2961.4068723234104</v>
      </c>
      <c r="S882" s="14">
        <v>3035.0342911781922</v>
      </c>
      <c r="T882" s="14">
        <v>3050.7515087695406</v>
      </c>
      <c r="U882" s="14">
        <v>3042.9775310088366</v>
      </c>
      <c r="V882" s="14">
        <v>3037.9058010375725</v>
      </c>
      <c r="W882" s="14">
        <v>3052.9016799172841</v>
      </c>
      <c r="X882" s="14">
        <v>3070.4760783610463</v>
      </c>
      <c r="Y882" s="14">
        <v>3049.4819606690926</v>
      </c>
      <c r="Z882" s="14">
        <v>3025.8251737564451</v>
      </c>
      <c r="AA882" s="14">
        <v>3019.7550926380022</v>
      </c>
      <c r="AB882" s="14">
        <v>3041.2590537806727</v>
      </c>
      <c r="AC882" s="14">
        <v>3063.8606460032797</v>
      </c>
    </row>
    <row r="883" spans="1:29" s="14" customFormat="1">
      <c r="A883" s="1" t="s">
        <v>521</v>
      </c>
      <c r="B883" s="1"/>
      <c r="C883" s="1"/>
      <c r="D883" s="1"/>
      <c r="E883" s="1"/>
      <c r="F883" s="1">
        <v>75</v>
      </c>
      <c r="G883" s="1" t="s">
        <v>837</v>
      </c>
      <c r="H883" s="1" t="str">
        <f t="shared" si="14"/>
        <v>75아파트평균단위전세가격</v>
      </c>
      <c r="I883" s="1" t="s">
        <v>872</v>
      </c>
      <c r="J883" s="13">
        <v>2344.2379960858502</v>
      </c>
      <c r="K883" s="13">
        <v>2346.3399257915685</v>
      </c>
      <c r="L883" s="13">
        <v>2343.1222972820578</v>
      </c>
      <c r="M883" s="13">
        <v>2336.5740703373822</v>
      </c>
      <c r="N883" s="13">
        <v>2329.7192424861287</v>
      </c>
      <c r="O883" s="13">
        <v>2322.6213066395549</v>
      </c>
      <c r="P883" s="13">
        <v>2311.5250749511702</v>
      </c>
      <c r="Q883" s="14">
        <v>2305.5824879547399</v>
      </c>
      <c r="R883" s="14">
        <v>2315.0692281650904</v>
      </c>
      <c r="S883" s="14">
        <v>2328.7155741739166</v>
      </c>
      <c r="T883" s="14">
        <v>2340.4359101936548</v>
      </c>
      <c r="U883" s="14">
        <v>2335.9759015650548</v>
      </c>
      <c r="V883" s="14">
        <v>2342.8012216491366</v>
      </c>
      <c r="W883" s="14">
        <v>2351.4715467916681</v>
      </c>
      <c r="X883" s="14">
        <v>2366.2415513431997</v>
      </c>
      <c r="Y883" s="14">
        <v>2383.1666501568016</v>
      </c>
      <c r="Z883" s="14">
        <v>2390.3118067343976</v>
      </c>
      <c r="AA883" s="14">
        <v>2396.691406535399</v>
      </c>
      <c r="AB883" s="14">
        <v>2410.8251504986911</v>
      </c>
      <c r="AC883" s="14">
        <v>2434.8688283094734</v>
      </c>
    </row>
    <row r="884" spans="1:29" s="14" customFormat="1">
      <c r="A884" s="1" t="s">
        <v>524</v>
      </c>
      <c r="B884" s="1" t="s">
        <v>533</v>
      </c>
      <c r="C884" s="1"/>
      <c r="D884" s="1"/>
      <c r="E884" s="1"/>
      <c r="F884" s="1">
        <v>76</v>
      </c>
      <c r="G884" s="1" t="s">
        <v>837</v>
      </c>
      <c r="H884" s="1" t="str">
        <f t="shared" si="14"/>
        <v>76아파트평균단위전세가격</v>
      </c>
      <c r="I884" s="1" t="s">
        <v>872</v>
      </c>
      <c r="J884" s="13">
        <v>1969.5462720401601</v>
      </c>
      <c r="K884" s="13">
        <v>1973.0346030329774</v>
      </c>
      <c r="L884" s="13">
        <v>1970.3112619942599</v>
      </c>
      <c r="M884" s="13">
        <v>1967.5794425250176</v>
      </c>
      <c r="N884" s="13">
        <v>1963.0869825735267</v>
      </c>
      <c r="O884" s="13">
        <v>1958.5460661417007</v>
      </c>
      <c r="P884" s="13">
        <v>1950.0691010451574</v>
      </c>
      <c r="Q884" s="14">
        <v>1944.7533518778373</v>
      </c>
      <c r="R884" s="14">
        <v>1949.236883191737</v>
      </c>
      <c r="S884" s="14">
        <v>1957.1338111674158</v>
      </c>
      <c r="T884" s="14">
        <v>1961.2940831923736</v>
      </c>
      <c r="U884" s="14">
        <v>1957.079384102957</v>
      </c>
      <c r="V884" s="14">
        <v>1960.2877301451599</v>
      </c>
      <c r="W884" s="14">
        <v>1962.6942799808126</v>
      </c>
      <c r="X884" s="14">
        <v>1971.7855912706557</v>
      </c>
      <c r="Y884" s="14">
        <v>1989.6124682207153</v>
      </c>
      <c r="Z884" s="14">
        <v>1998.6465621535638</v>
      </c>
      <c r="AA884" s="14">
        <v>2006.2446643030414</v>
      </c>
      <c r="AB884" s="14">
        <v>2015.3102761842031</v>
      </c>
      <c r="AC884" s="14">
        <v>2032.2129996993783</v>
      </c>
    </row>
    <row r="885" spans="1:29" s="14" customFormat="1">
      <c r="A885" s="1" t="s">
        <v>524</v>
      </c>
      <c r="B885" s="1" t="s">
        <v>533</v>
      </c>
      <c r="C885" s="1" t="s">
        <v>534</v>
      </c>
      <c r="D885" s="1"/>
      <c r="E885" s="1"/>
      <c r="F885" s="1">
        <v>77</v>
      </c>
      <c r="G885" s="1" t="s">
        <v>837</v>
      </c>
      <c r="H885" s="1" t="str">
        <f t="shared" si="14"/>
        <v>77아파트평균단위전세가격</v>
      </c>
      <c r="I885" s="1" t="s">
        <v>872</v>
      </c>
      <c r="J885" s="13">
        <v>2791.1686395089832</v>
      </c>
      <c r="K885" s="13">
        <v>2796.1882295248788</v>
      </c>
      <c r="L885" s="13">
        <v>2787.3366034909391</v>
      </c>
      <c r="M885" s="13">
        <v>2781.7775535345972</v>
      </c>
      <c r="N885" s="13">
        <v>2773.5513578865794</v>
      </c>
      <c r="O885" s="13">
        <v>2760.8320211846103</v>
      </c>
      <c r="P885" s="13">
        <v>2735.0334211012346</v>
      </c>
      <c r="Q885" s="14">
        <v>2724.4383716346692</v>
      </c>
      <c r="R885" s="14">
        <v>2721.9902011774425</v>
      </c>
      <c r="S885" s="14">
        <v>2725.1941684956364</v>
      </c>
      <c r="T885" s="14">
        <v>2726.1207696998295</v>
      </c>
      <c r="U885" s="14">
        <v>2722.5562111737695</v>
      </c>
      <c r="V885" s="14">
        <v>2718.29034613965</v>
      </c>
      <c r="W885" s="14">
        <v>2716.6676586150306</v>
      </c>
      <c r="X885" s="14">
        <v>2730.4709097775094</v>
      </c>
      <c r="Y885" s="14">
        <v>2762.021830891124</v>
      </c>
      <c r="Z885" s="14">
        <v>2774.5940063635981</v>
      </c>
      <c r="AA885" s="14">
        <v>2791.7980601278246</v>
      </c>
      <c r="AB885" s="14">
        <v>2815.4744572155896</v>
      </c>
      <c r="AC885" s="14">
        <v>2844.8349684809168</v>
      </c>
    </row>
    <row r="886" spans="1:29" s="14" customFormat="1">
      <c r="A886" s="1" t="s">
        <v>524</v>
      </c>
      <c r="B886" s="1" t="s">
        <v>533</v>
      </c>
      <c r="C886" s="1"/>
      <c r="D886" s="1" t="s">
        <v>583</v>
      </c>
      <c r="E886" s="1"/>
      <c r="F886" s="1">
        <v>78</v>
      </c>
      <c r="G886" s="1" t="s">
        <v>837</v>
      </c>
      <c r="H886" s="1" t="str">
        <f t="shared" si="14"/>
        <v>78아파트평균단위전세가격</v>
      </c>
      <c r="I886" s="1" t="s">
        <v>872</v>
      </c>
      <c r="J886" s="13">
        <v>3690.1198764896749</v>
      </c>
      <c r="K886" s="13">
        <v>3696.7376132598233</v>
      </c>
      <c r="L886" s="13">
        <v>3642.756782109574</v>
      </c>
      <c r="M886" s="13">
        <v>3588.7035909522447</v>
      </c>
      <c r="N886" s="13">
        <v>3572.3164916479532</v>
      </c>
      <c r="O886" s="13">
        <v>3541.847650971079</v>
      </c>
      <c r="P886" s="13">
        <v>3425.5018669213391</v>
      </c>
      <c r="Q886" s="14">
        <v>3355.9738286441993</v>
      </c>
      <c r="R886" s="14">
        <v>3378.7652911371929</v>
      </c>
      <c r="S886" s="14">
        <v>3477.7561209983974</v>
      </c>
      <c r="T886" s="14">
        <v>3521.7192953629874</v>
      </c>
      <c r="U886" s="14">
        <v>3588.4387185117339</v>
      </c>
      <c r="V886" s="14">
        <v>3566.7588797004591</v>
      </c>
      <c r="W886" s="14">
        <v>3610.4295242916464</v>
      </c>
      <c r="X886" s="14">
        <v>3643.7664253227913</v>
      </c>
      <c r="Y886" s="14">
        <v>3678.9155805985383</v>
      </c>
      <c r="Z886" s="14">
        <v>3681.1332542492678</v>
      </c>
      <c r="AA886" s="14">
        <v>3695.6927025856685</v>
      </c>
      <c r="AB886" s="14">
        <v>3802.4625716521823</v>
      </c>
      <c r="AC886" s="14">
        <v>3884.2005413216266</v>
      </c>
    </row>
    <row r="887" spans="1:29" s="14" customFormat="1">
      <c r="A887" s="1" t="s">
        <v>524</v>
      </c>
      <c r="B887" s="1" t="s">
        <v>533</v>
      </c>
      <c r="C887" s="1"/>
      <c r="D887" s="1" t="s">
        <v>584</v>
      </c>
      <c r="E887" s="1"/>
      <c r="F887" s="1">
        <v>79</v>
      </c>
      <c r="G887" s="1" t="s">
        <v>837</v>
      </c>
      <c r="H887" s="1" t="str">
        <f t="shared" si="14"/>
        <v>79아파트평균단위전세가격</v>
      </c>
      <c r="I887" s="1" t="s">
        <v>872</v>
      </c>
      <c r="J887" s="13">
        <v>2610.549570265579</v>
      </c>
      <c r="K887" s="13">
        <v>2610.6772553508631</v>
      </c>
      <c r="L887" s="13">
        <v>2601.2081132090602</v>
      </c>
      <c r="M887" s="13">
        <v>2597.7488312033065</v>
      </c>
      <c r="N887" s="13">
        <v>2580.3994177390368</v>
      </c>
      <c r="O887" s="13">
        <v>2564.4057655275969</v>
      </c>
      <c r="P887" s="13">
        <v>2539.5252865569232</v>
      </c>
      <c r="Q887" s="14">
        <v>2534.5443771702803</v>
      </c>
      <c r="R887" s="14">
        <v>2537.8335512333729</v>
      </c>
      <c r="S887" s="14">
        <v>2540.617756324164</v>
      </c>
      <c r="T887" s="14">
        <v>2542.9397118806924</v>
      </c>
      <c r="U887" s="14">
        <v>2544.4096330816828</v>
      </c>
      <c r="V887" s="14">
        <v>2543.1624520951009</v>
      </c>
      <c r="W887" s="14">
        <v>2537.4736459340929</v>
      </c>
      <c r="X887" s="14">
        <v>2541.0493070261523</v>
      </c>
      <c r="Y887" s="14">
        <v>2562.923319296518</v>
      </c>
      <c r="Z887" s="14">
        <v>2568.4611740682117</v>
      </c>
      <c r="AA887" s="14">
        <v>2577.0792307901647</v>
      </c>
      <c r="AB887" s="14">
        <v>2591.0620269996402</v>
      </c>
      <c r="AC887" s="14">
        <v>2601.6349154656655</v>
      </c>
    </row>
    <row r="888" spans="1:29" s="14" customFormat="1">
      <c r="A888" s="1" t="s">
        <v>524</v>
      </c>
      <c r="B888" s="1" t="s">
        <v>533</v>
      </c>
      <c r="C888" s="1"/>
      <c r="D888" s="1" t="s">
        <v>584</v>
      </c>
      <c r="E888" s="1" t="s">
        <v>585</v>
      </c>
      <c r="F888" s="1">
        <v>80</v>
      </c>
      <c r="G888" s="1" t="s">
        <v>837</v>
      </c>
      <c r="H888" s="1" t="str">
        <f t="shared" si="14"/>
        <v>80아파트평균단위전세가격</v>
      </c>
      <c r="I888" s="1" t="s">
        <v>872</v>
      </c>
      <c r="J888" s="13">
        <v>2260.2804145536816</v>
      </c>
      <c r="K888" s="13">
        <v>2260.6776939841416</v>
      </c>
      <c r="L888" s="13">
        <v>2258.6337442733338</v>
      </c>
      <c r="M888" s="13">
        <v>2266.5221292462006</v>
      </c>
      <c r="N888" s="13">
        <v>2273.2347528597302</v>
      </c>
      <c r="O888" s="13">
        <v>2273.6487657489988</v>
      </c>
      <c r="P888" s="13">
        <v>2268.653668962947</v>
      </c>
      <c r="Q888" s="14">
        <v>2271.0440156667887</v>
      </c>
      <c r="R888" s="14">
        <v>2273.8337616831409</v>
      </c>
      <c r="S888" s="14">
        <v>2267.9607155534109</v>
      </c>
      <c r="T888" s="14">
        <v>2277.3086951185364</v>
      </c>
      <c r="U888" s="14">
        <v>2283.0124189891462</v>
      </c>
      <c r="V888" s="14">
        <v>2287.9640704818462</v>
      </c>
      <c r="W888" s="14">
        <v>2274.5513165674247</v>
      </c>
      <c r="X888" s="14">
        <v>2269.4384667533586</v>
      </c>
      <c r="Y888" s="14">
        <v>2286.6707482962506</v>
      </c>
      <c r="Z888" s="14">
        <v>2285.3729504196936</v>
      </c>
      <c r="AA888" s="14">
        <v>2271.4105077447152</v>
      </c>
      <c r="AB888" s="14">
        <v>2289.2582691166936</v>
      </c>
      <c r="AC888" s="14">
        <v>2302.0355608333325</v>
      </c>
    </row>
    <row r="889" spans="1:29" s="14" customFormat="1">
      <c r="A889" s="1" t="s">
        <v>524</v>
      </c>
      <c r="B889" s="1" t="s">
        <v>533</v>
      </c>
      <c r="C889" s="1"/>
      <c r="D889" s="1" t="s">
        <v>584</v>
      </c>
      <c r="E889" s="1" t="s">
        <v>586</v>
      </c>
      <c r="F889" s="1">
        <v>81</v>
      </c>
      <c r="G889" s="1" t="s">
        <v>837</v>
      </c>
      <c r="H889" s="1" t="str">
        <f t="shared" si="14"/>
        <v>81아파트평균단위전세가격</v>
      </c>
      <c r="I889" s="1" t="s">
        <v>872</v>
      </c>
      <c r="J889" s="13">
        <v>2776.4438029145749</v>
      </c>
      <c r="K889" s="13">
        <v>2776.4438029145749</v>
      </c>
      <c r="L889" s="13">
        <v>2763.457946324686</v>
      </c>
      <c r="M889" s="13">
        <v>2754.6241902178699</v>
      </c>
      <c r="N889" s="13">
        <v>2725.8785315750029</v>
      </c>
      <c r="O889" s="13">
        <v>2702.1138924894499</v>
      </c>
      <c r="P889" s="13">
        <v>2667.815312710713</v>
      </c>
      <c r="Q889" s="14">
        <v>2659.3432341678686</v>
      </c>
      <c r="R889" s="14">
        <v>2662.8689469932992</v>
      </c>
      <c r="S889" s="14">
        <v>2669.7533933547184</v>
      </c>
      <c r="T889" s="14">
        <v>2668.7476883323106</v>
      </c>
      <c r="U889" s="14">
        <v>2664.4725543677696</v>
      </c>
      <c r="V889" s="14">
        <v>2660.3781741919784</v>
      </c>
      <c r="W889" s="14">
        <v>2658.2370712241946</v>
      </c>
      <c r="X889" s="14">
        <v>2665.8034711029582</v>
      </c>
      <c r="Y889" s="14">
        <v>2689.8094867800874</v>
      </c>
      <c r="Z889" s="14">
        <v>2698.4870399938441</v>
      </c>
      <c r="AA889" s="14">
        <v>2717.4765948631903</v>
      </c>
      <c r="AB889" s="14">
        <v>2729.6841655420872</v>
      </c>
      <c r="AC889" s="14">
        <v>2739.2445447704758</v>
      </c>
    </row>
    <row r="890" spans="1:29" s="14" customFormat="1">
      <c r="A890" s="1" t="s">
        <v>524</v>
      </c>
      <c r="B890" s="1" t="s">
        <v>533</v>
      </c>
      <c r="C890" s="1"/>
      <c r="D890" s="1" t="s">
        <v>587</v>
      </c>
      <c r="E890" s="1"/>
      <c r="F890" s="1">
        <v>82</v>
      </c>
      <c r="G890" s="1" t="s">
        <v>837</v>
      </c>
      <c r="H890" s="1" t="str">
        <f t="shared" si="14"/>
        <v>82아파트평균단위전세가격</v>
      </c>
      <c r="I890" s="1" t="s">
        <v>872</v>
      </c>
      <c r="J890" s="13">
        <v>3018.7252510992289</v>
      </c>
      <c r="K890" s="13">
        <v>3024.5390237454803</v>
      </c>
      <c r="L890" s="13">
        <v>3014.8946177267358</v>
      </c>
      <c r="M890" s="13">
        <v>3009.2006494020593</v>
      </c>
      <c r="N890" s="13">
        <v>3004.4113715823332</v>
      </c>
      <c r="O890" s="13">
        <v>2989.6391804518676</v>
      </c>
      <c r="P890" s="13">
        <v>2973.103958352553</v>
      </c>
      <c r="Q890" s="14">
        <v>2976.296552821158</v>
      </c>
      <c r="R890" s="14">
        <v>2976.2845170503952</v>
      </c>
      <c r="S890" s="14">
        <v>2982.6205735770009</v>
      </c>
      <c r="T890" s="14">
        <v>2995.1362658782068</v>
      </c>
      <c r="U890" s="14">
        <v>2996.3352833250715</v>
      </c>
      <c r="V890" s="14">
        <v>2998.6101557283687</v>
      </c>
      <c r="W890" s="14">
        <v>2999.6233561758472</v>
      </c>
      <c r="X890" s="14">
        <v>3014.2285665567374</v>
      </c>
      <c r="Y890" s="14">
        <v>3054.9040113462074</v>
      </c>
      <c r="Z890" s="14">
        <v>3068.2734360103918</v>
      </c>
      <c r="AA890" s="14">
        <v>3090.0283652048215</v>
      </c>
      <c r="AB890" s="14">
        <v>3119.6620904512693</v>
      </c>
      <c r="AC890" s="14">
        <v>3157.9132173717539</v>
      </c>
    </row>
    <row r="891" spans="1:29" s="14" customFormat="1">
      <c r="A891" s="1" t="s">
        <v>524</v>
      </c>
      <c r="B891" s="1" t="s">
        <v>533</v>
      </c>
      <c r="C891" s="1"/>
      <c r="D891" s="1" t="s">
        <v>587</v>
      </c>
      <c r="E891" s="1" t="s">
        <v>588</v>
      </c>
      <c r="F891" s="1">
        <v>83</v>
      </c>
      <c r="G891" s="1" t="s">
        <v>837</v>
      </c>
      <c r="H891" s="1" t="str">
        <f t="shared" si="14"/>
        <v>83아파트평균단위전세가격</v>
      </c>
      <c r="I891" s="1" t="s">
        <v>872</v>
      </c>
      <c r="J891" s="13">
        <v>2105.1219708033118</v>
      </c>
      <c r="K891" s="13">
        <v>2102.9841287815748</v>
      </c>
      <c r="L891" s="13">
        <v>2101.8708429504704</v>
      </c>
      <c r="M891" s="13">
        <v>2094.1062584026449</v>
      </c>
      <c r="N891" s="13">
        <v>2091.9467053247158</v>
      </c>
      <c r="O891" s="13">
        <v>2088.0478970658619</v>
      </c>
      <c r="P891" s="13">
        <v>2063.0347311935861</v>
      </c>
      <c r="Q891" s="14">
        <v>2059.4301769072167</v>
      </c>
      <c r="R891" s="14">
        <v>2054.499350422474</v>
      </c>
      <c r="S891" s="14">
        <v>2051.6788960906233</v>
      </c>
      <c r="T891" s="14">
        <v>2053.7766514923437</v>
      </c>
      <c r="U891" s="14">
        <v>2053.4326548146914</v>
      </c>
      <c r="V891" s="14">
        <v>2053.4326548146914</v>
      </c>
      <c r="W891" s="14">
        <v>2050.6139589688846</v>
      </c>
      <c r="X891" s="14">
        <v>2054.2289337666061</v>
      </c>
      <c r="Y891" s="14">
        <v>2089.9689320172065</v>
      </c>
      <c r="Z891" s="14">
        <v>2090.6106692014605</v>
      </c>
      <c r="AA891" s="14">
        <v>2091.6717241061742</v>
      </c>
      <c r="AB891" s="14">
        <v>2091.9484598011009</v>
      </c>
      <c r="AC891" s="14">
        <v>2095.587590278461</v>
      </c>
    </row>
    <row r="892" spans="1:29" s="14" customFormat="1">
      <c r="A892" s="1" t="s">
        <v>524</v>
      </c>
      <c r="B892" s="1" t="s">
        <v>533</v>
      </c>
      <c r="C892" s="1"/>
      <c r="D892" s="1" t="s">
        <v>587</v>
      </c>
      <c r="E892" s="1" t="s">
        <v>589</v>
      </c>
      <c r="F892" s="1">
        <v>84</v>
      </c>
      <c r="G892" s="1" t="s">
        <v>837</v>
      </c>
      <c r="H892" s="1" t="str">
        <f t="shared" si="14"/>
        <v>84아파트평균단위전세가격</v>
      </c>
      <c r="I892" s="1" t="s">
        <v>872</v>
      </c>
      <c r="J892" s="13">
        <v>2264.8975319851925</v>
      </c>
      <c r="K892" s="13">
        <v>2264.5599035393648</v>
      </c>
      <c r="L892" s="13">
        <v>2258.8332560059125</v>
      </c>
      <c r="M892" s="13">
        <v>2256.4463224134038</v>
      </c>
      <c r="N892" s="13">
        <v>2252.9925019539478</v>
      </c>
      <c r="O892" s="13">
        <v>2248.8636430349029</v>
      </c>
      <c r="P892" s="13">
        <v>2242.9751293546578</v>
      </c>
      <c r="Q892" s="14">
        <v>2241.4936064010731</v>
      </c>
      <c r="R892" s="14">
        <v>2232.2473760014727</v>
      </c>
      <c r="S892" s="14">
        <v>2242.3856321154326</v>
      </c>
      <c r="T892" s="14">
        <v>2243.3156359047057</v>
      </c>
      <c r="U892" s="14">
        <v>2240.772292696452</v>
      </c>
      <c r="V892" s="14">
        <v>2248.5713640161666</v>
      </c>
      <c r="W892" s="14">
        <v>2246.4902691690672</v>
      </c>
      <c r="X892" s="14">
        <v>2248.219355865474</v>
      </c>
      <c r="Y892" s="14">
        <v>2266.4668296431237</v>
      </c>
      <c r="Z892" s="14">
        <v>2271.6489758644666</v>
      </c>
      <c r="AA892" s="14">
        <v>2276.2838602675092</v>
      </c>
      <c r="AB892" s="14">
        <v>2281.8442385508292</v>
      </c>
      <c r="AC892" s="14">
        <v>2298.1292563445945</v>
      </c>
    </row>
    <row r="893" spans="1:29" s="14" customFormat="1">
      <c r="A893" s="1" t="s">
        <v>524</v>
      </c>
      <c r="B893" s="1" t="s">
        <v>533</v>
      </c>
      <c r="C893" s="1"/>
      <c r="D893" s="1" t="s">
        <v>587</v>
      </c>
      <c r="E893" s="1" t="s">
        <v>590</v>
      </c>
      <c r="F893" s="1">
        <v>85</v>
      </c>
      <c r="G893" s="1" t="s">
        <v>837</v>
      </c>
      <c r="H893" s="1" t="str">
        <f t="shared" si="14"/>
        <v>85아파트평균단위전세가격</v>
      </c>
      <c r="I893" s="1" t="s">
        <v>872</v>
      </c>
      <c r="J893" s="13">
        <v>3253.8558125300588</v>
      </c>
      <c r="K893" s="13">
        <v>3261.6411246177836</v>
      </c>
      <c r="L893" s="13">
        <v>3250.3721688826799</v>
      </c>
      <c r="M893" s="13">
        <v>3244.2934957168623</v>
      </c>
      <c r="N893" s="13">
        <v>3238.9800666699002</v>
      </c>
      <c r="O893" s="13">
        <v>3221.1036196513774</v>
      </c>
      <c r="P893" s="13">
        <v>3203.5226617037947</v>
      </c>
      <c r="Q893" s="14">
        <v>3208.2936761750425</v>
      </c>
      <c r="R893" s="14">
        <v>3210.4944721800898</v>
      </c>
      <c r="S893" s="14">
        <v>3217.1092280078988</v>
      </c>
      <c r="T893" s="14">
        <v>3232.8531208948998</v>
      </c>
      <c r="U893" s="14">
        <v>3233.9799592416211</v>
      </c>
      <c r="V893" s="14">
        <v>3235.4771693926841</v>
      </c>
      <c r="W893" s="14">
        <v>3237.4605072316149</v>
      </c>
      <c r="X893" s="14">
        <v>3255.5839536394465</v>
      </c>
      <c r="Y893" s="14">
        <v>3300.9002102504119</v>
      </c>
      <c r="Z893" s="14">
        <v>3317.1075560697054</v>
      </c>
      <c r="AA893" s="14">
        <v>3344.1769469234673</v>
      </c>
      <c r="AB893" s="14">
        <v>3381.3106419690671</v>
      </c>
      <c r="AC893" s="14">
        <v>3427.2243790440875</v>
      </c>
    </row>
    <row r="894" spans="1:29" s="14" customFormat="1">
      <c r="A894" s="1" t="s">
        <v>524</v>
      </c>
      <c r="B894" s="1" t="s">
        <v>533</v>
      </c>
      <c r="C894" s="1"/>
      <c r="D894" s="1" t="s">
        <v>591</v>
      </c>
      <c r="E894" s="1"/>
      <c r="F894" s="1">
        <v>86</v>
      </c>
      <c r="G894" s="1" t="s">
        <v>837</v>
      </c>
      <c r="H894" s="1" t="str">
        <f t="shared" si="14"/>
        <v>86아파트평균단위전세가격</v>
      </c>
      <c r="I894" s="1" t="s">
        <v>872</v>
      </c>
      <c r="J894" s="13">
        <v>2601.8722664920324</v>
      </c>
      <c r="K894" s="13">
        <v>2613.3806827166113</v>
      </c>
      <c r="L894" s="13">
        <v>2613.3806827166113</v>
      </c>
      <c r="M894" s="13">
        <v>2612.6623984936718</v>
      </c>
      <c r="N894" s="13">
        <v>2612.6623984936718</v>
      </c>
      <c r="O894" s="13">
        <v>2610.0687181762401</v>
      </c>
      <c r="P894" s="13">
        <v>2571.9148943928635</v>
      </c>
      <c r="Q894" s="14">
        <v>2529.1779135532279</v>
      </c>
      <c r="R894" s="14">
        <v>2506.3703020707503</v>
      </c>
      <c r="S894" s="14">
        <v>2481.6617143245981</v>
      </c>
      <c r="T894" s="14">
        <v>2446.6447993589131</v>
      </c>
      <c r="U894" s="14">
        <v>2410.0984000291542</v>
      </c>
      <c r="V894" s="14">
        <v>2401.6380648002032</v>
      </c>
      <c r="W894" s="14">
        <v>2397.50819936075</v>
      </c>
      <c r="X894" s="14">
        <v>2410.3596419736132</v>
      </c>
      <c r="Y894" s="14">
        <v>2439.4777507792983</v>
      </c>
      <c r="Z894" s="14">
        <v>2454.1727943239771</v>
      </c>
      <c r="AA894" s="14">
        <v>2467.7377159019384</v>
      </c>
      <c r="AB894" s="14">
        <v>2469.1475765726</v>
      </c>
      <c r="AC894" s="14">
        <v>2480.4577196692658</v>
      </c>
    </row>
    <row r="895" spans="1:29" s="14" customFormat="1">
      <c r="A895" s="1" t="s">
        <v>524</v>
      </c>
      <c r="B895" s="1" t="s">
        <v>533</v>
      </c>
      <c r="C895" s="1"/>
      <c r="D895" s="1" t="s">
        <v>592</v>
      </c>
      <c r="E895" s="1"/>
      <c r="F895" s="1">
        <v>87</v>
      </c>
      <c r="G895" s="1" t="s">
        <v>837</v>
      </c>
      <c r="H895" s="1" t="str">
        <f t="shared" si="14"/>
        <v>87아파트평균단위전세가격</v>
      </c>
      <c r="I895" s="1" t="s">
        <v>872</v>
      </c>
      <c r="J895" s="13">
        <v>2429.3235856102565</v>
      </c>
      <c r="K895" s="13">
        <v>2435.6168547796883</v>
      </c>
      <c r="L895" s="13">
        <v>2434.7508847817194</v>
      </c>
      <c r="M895" s="13">
        <v>2433.1466753361342</v>
      </c>
      <c r="N895" s="13">
        <v>2431.6921576528998</v>
      </c>
      <c r="O895" s="13">
        <v>2428.4645397118234</v>
      </c>
      <c r="P895" s="13">
        <v>2424.0442596563612</v>
      </c>
      <c r="Q895" s="14">
        <v>2422.3756281572205</v>
      </c>
      <c r="R895" s="14">
        <v>2417.7089780123906</v>
      </c>
      <c r="S895" s="14">
        <v>2424.6873976914908</v>
      </c>
      <c r="T895" s="14">
        <v>2423.2472986138532</v>
      </c>
      <c r="U895" s="14">
        <v>2410.8865622462918</v>
      </c>
      <c r="V895" s="14">
        <v>2378.9678474010871</v>
      </c>
      <c r="W895" s="14">
        <v>2366.0900586069379</v>
      </c>
      <c r="X895" s="14">
        <v>2411.9758397588184</v>
      </c>
      <c r="Y895" s="14">
        <v>2442.8633661767562</v>
      </c>
      <c r="Z895" s="14">
        <v>2481.1170417873418</v>
      </c>
      <c r="AA895" s="14">
        <v>2521.1671533540443</v>
      </c>
      <c r="AB895" s="14">
        <v>2567.0149209656088</v>
      </c>
      <c r="AC895" s="14">
        <v>2647.0994705535427</v>
      </c>
    </row>
    <row r="896" spans="1:29" s="14" customFormat="1">
      <c r="A896" s="1" t="s">
        <v>524</v>
      </c>
      <c r="B896" s="1" t="s">
        <v>533</v>
      </c>
      <c r="C896" s="1" t="s">
        <v>535</v>
      </c>
      <c r="D896" s="1"/>
      <c r="E896" s="1"/>
      <c r="F896" s="1">
        <v>88</v>
      </c>
      <c r="G896" s="1" t="s">
        <v>837</v>
      </c>
      <c r="H896" s="1" t="str">
        <f t="shared" si="14"/>
        <v>88아파트평균단위전세가격</v>
      </c>
      <c r="I896" s="1" t="s">
        <v>872</v>
      </c>
      <c r="J896" s="13">
        <v>1952.778285021398</v>
      </c>
      <c r="K896" s="13">
        <v>1952.0528532123285</v>
      </c>
      <c r="L896" s="13">
        <v>1944.3900928470141</v>
      </c>
      <c r="M896" s="13">
        <v>1936.1185937985094</v>
      </c>
      <c r="N896" s="13">
        <v>1932.5941566949919</v>
      </c>
      <c r="O896" s="13">
        <v>1928.4426184040237</v>
      </c>
      <c r="P896" s="13">
        <v>1927.0289084126343</v>
      </c>
      <c r="Q896" s="14">
        <v>1922.6452327868592</v>
      </c>
      <c r="R896" s="14">
        <v>1923.3565849604504</v>
      </c>
      <c r="S896" s="14">
        <v>1934.9989931091441</v>
      </c>
      <c r="T896" s="14">
        <v>1944.0398404944397</v>
      </c>
      <c r="U896" s="14">
        <v>1951.2108989625021</v>
      </c>
      <c r="V896" s="14">
        <v>1957.9171405725883</v>
      </c>
      <c r="W896" s="14">
        <v>1962.8229790073012</v>
      </c>
      <c r="X896" s="14">
        <v>1972.156297202107</v>
      </c>
      <c r="Y896" s="14">
        <v>1990.3039306497453</v>
      </c>
      <c r="Z896" s="14">
        <v>1998.6710339119525</v>
      </c>
      <c r="AA896" s="14">
        <v>2008.110500516691</v>
      </c>
      <c r="AB896" s="14">
        <v>2013.890838486466</v>
      </c>
      <c r="AC896" s="14">
        <v>2026.7123859253861</v>
      </c>
    </row>
    <row r="897" spans="1:29" s="14" customFormat="1">
      <c r="A897" s="1" t="s">
        <v>524</v>
      </c>
      <c r="B897" s="1" t="s">
        <v>533</v>
      </c>
      <c r="C897" s="1"/>
      <c r="D897" s="1" t="s">
        <v>593</v>
      </c>
      <c r="E897" s="1"/>
      <c r="F897" s="1">
        <v>89</v>
      </c>
      <c r="G897" s="1" t="s">
        <v>837</v>
      </c>
      <c r="H897" s="1" t="str">
        <f t="shared" si="14"/>
        <v>89아파트평균단위전세가격</v>
      </c>
      <c r="I897" s="1" t="s">
        <v>872</v>
      </c>
      <c r="J897" s="13">
        <v>1160.9575895919265</v>
      </c>
      <c r="K897" s="13">
        <v>1160.9575895919265</v>
      </c>
      <c r="L897" s="13">
        <v>1170.1717789446188</v>
      </c>
      <c r="M897" s="13">
        <v>1173.8798638126741</v>
      </c>
      <c r="N897" s="13">
        <v>1183.0741589685936</v>
      </c>
      <c r="O897" s="13">
        <v>1188.0673740253176</v>
      </c>
      <c r="P897" s="13">
        <v>1193.1872603837146</v>
      </c>
      <c r="Q897" s="14">
        <v>1194.3288598995989</v>
      </c>
      <c r="R897" s="14">
        <v>1209.605122118131</v>
      </c>
      <c r="S897" s="14">
        <v>1217.3147837812332</v>
      </c>
      <c r="T897" s="14">
        <v>1221.1276061278002</v>
      </c>
      <c r="U897" s="14">
        <v>1225.5784326271473</v>
      </c>
      <c r="V897" s="14">
        <v>1235.7143734283875</v>
      </c>
      <c r="W897" s="14">
        <v>1242.740026774658</v>
      </c>
      <c r="X897" s="14">
        <v>1250.825324667212</v>
      </c>
      <c r="Y897" s="14">
        <v>1265.1193977410885</v>
      </c>
      <c r="Z897" s="14">
        <v>1272.1757623818469</v>
      </c>
      <c r="AA897" s="14">
        <v>1287.8013840715262</v>
      </c>
      <c r="AB897" s="14">
        <v>1301.6048554749732</v>
      </c>
      <c r="AC897" s="14">
        <v>1314.3786679687771</v>
      </c>
    </row>
    <row r="898" spans="1:29" s="14" customFormat="1">
      <c r="A898" s="1" t="s">
        <v>524</v>
      </c>
      <c r="B898" s="1" t="s">
        <v>533</v>
      </c>
      <c r="C898" s="1"/>
      <c r="D898" s="1" t="s">
        <v>594</v>
      </c>
      <c r="E898" s="1"/>
      <c r="F898" s="1">
        <v>90</v>
      </c>
      <c r="G898" s="1" t="s">
        <v>837</v>
      </c>
      <c r="H898" s="1" t="str">
        <f t="shared" si="14"/>
        <v>90아파트평균단위전세가격</v>
      </c>
      <c r="I898" s="1" t="s">
        <v>872</v>
      </c>
      <c r="J898" s="13">
        <v>2017.1695628540044</v>
      </c>
      <c r="K898" s="13">
        <v>2016.1470526889236</v>
      </c>
      <c r="L898" s="13">
        <v>2010.4428407286227</v>
      </c>
      <c r="M898" s="13">
        <v>2004.6829022248387</v>
      </c>
      <c r="N898" s="13">
        <v>2004.6623169934237</v>
      </c>
      <c r="O898" s="13">
        <v>1999.9522046378281</v>
      </c>
      <c r="P898" s="13">
        <v>1997.2840833799448</v>
      </c>
      <c r="Q898" s="14">
        <v>1988.5574312369022</v>
      </c>
      <c r="R898" s="14">
        <v>1987.3677169335899</v>
      </c>
      <c r="S898" s="14">
        <v>1998.2320028345891</v>
      </c>
      <c r="T898" s="14">
        <v>2007.7429686719001</v>
      </c>
      <c r="U898" s="14">
        <v>2013.9970788054977</v>
      </c>
      <c r="V898" s="14">
        <v>2019.3958286835641</v>
      </c>
      <c r="W898" s="14">
        <v>2023.9434013695316</v>
      </c>
      <c r="X898" s="14">
        <v>2035.3940480806668</v>
      </c>
      <c r="Y898" s="14">
        <v>2056.2254470125349</v>
      </c>
      <c r="Z898" s="14">
        <v>2062.5663766914299</v>
      </c>
      <c r="AA898" s="14">
        <v>2069.9161057290075</v>
      </c>
      <c r="AB898" s="14">
        <v>2076.0029066366196</v>
      </c>
      <c r="AC898" s="14">
        <v>2079.9068922570718</v>
      </c>
    </row>
    <row r="899" spans="1:29" s="14" customFormat="1">
      <c r="A899" s="1" t="s">
        <v>524</v>
      </c>
      <c r="B899" s="1" t="s">
        <v>533</v>
      </c>
      <c r="C899" s="1"/>
      <c r="D899" s="1" t="s">
        <v>594</v>
      </c>
      <c r="E899" s="1" t="s">
        <v>595</v>
      </c>
      <c r="F899" s="1">
        <v>91</v>
      </c>
      <c r="G899" s="1" t="s">
        <v>837</v>
      </c>
      <c r="H899" s="1" t="str">
        <f t="shared" si="14"/>
        <v>91아파트평균단위전세가격</v>
      </c>
      <c r="I899" s="1" t="s">
        <v>872</v>
      </c>
      <c r="J899" s="13">
        <v>1516.6858652395135</v>
      </c>
      <c r="K899" s="13">
        <v>1516.6858652395135</v>
      </c>
      <c r="L899" s="13">
        <v>1520.3896553643087</v>
      </c>
      <c r="M899" s="13">
        <v>1520.3896553643087</v>
      </c>
      <c r="N899" s="13">
        <v>1528.2898142905567</v>
      </c>
      <c r="O899" s="13">
        <v>1525.5621828428343</v>
      </c>
      <c r="P899" s="13">
        <v>1525.5621828428343</v>
      </c>
      <c r="Q899" s="14">
        <v>1523.9338529488132</v>
      </c>
      <c r="R899" s="14">
        <v>1524.0031987483576</v>
      </c>
      <c r="S899" s="14">
        <v>1519.239488961216</v>
      </c>
      <c r="T899" s="14">
        <v>1542.9741994344047</v>
      </c>
      <c r="U899" s="14">
        <v>1543.6916201835543</v>
      </c>
      <c r="V899" s="14">
        <v>1539.9350404148661</v>
      </c>
      <c r="W899" s="14">
        <v>1537.0395845158773</v>
      </c>
      <c r="X899" s="14">
        <v>1541.94365321297</v>
      </c>
      <c r="Y899" s="14">
        <v>1539.78622087897</v>
      </c>
      <c r="Z899" s="14">
        <v>1532.2705878192908</v>
      </c>
      <c r="AA899" s="14">
        <v>1535.6675649277497</v>
      </c>
      <c r="AB899" s="14">
        <v>1522.7419804536141</v>
      </c>
      <c r="AC899" s="14">
        <v>1523.9836284248124</v>
      </c>
    </row>
    <row r="900" spans="1:29" s="14" customFormat="1">
      <c r="A900" s="1" t="s">
        <v>524</v>
      </c>
      <c r="B900" s="1" t="s">
        <v>533</v>
      </c>
      <c r="C900" s="1"/>
      <c r="D900" s="1" t="s">
        <v>594</v>
      </c>
      <c r="E900" s="1" t="s">
        <v>596</v>
      </c>
      <c r="F900" s="1">
        <v>92</v>
      </c>
      <c r="G900" s="1" t="s">
        <v>837</v>
      </c>
      <c r="H900" s="1" t="str">
        <f t="shared" si="14"/>
        <v>92아파트평균단위전세가격</v>
      </c>
      <c r="I900" s="1" t="s">
        <v>872</v>
      </c>
      <c r="J900" s="13">
        <v>1903.3258585521419</v>
      </c>
      <c r="K900" s="13">
        <v>1902.750519503114</v>
      </c>
      <c r="L900" s="13">
        <v>1902.4053160736973</v>
      </c>
      <c r="M900" s="13">
        <v>1901.1916782874484</v>
      </c>
      <c r="N900" s="13">
        <v>1901.1916782874484</v>
      </c>
      <c r="O900" s="13">
        <v>1899.3035222850995</v>
      </c>
      <c r="P900" s="13">
        <v>1899.2514379545701</v>
      </c>
      <c r="Q900" s="14">
        <v>1888.6495370916114</v>
      </c>
      <c r="R900" s="14">
        <v>1883.2303869734519</v>
      </c>
      <c r="S900" s="14">
        <v>1890.4007281160093</v>
      </c>
      <c r="T900" s="14">
        <v>1896.96430172839</v>
      </c>
      <c r="U900" s="14">
        <v>1896.6790866827812</v>
      </c>
      <c r="V900" s="14">
        <v>1896.0409206643812</v>
      </c>
      <c r="W900" s="14">
        <v>1894.6120483748366</v>
      </c>
      <c r="X900" s="14">
        <v>1898.6904825646805</v>
      </c>
      <c r="Y900" s="14">
        <v>1902.5203629936111</v>
      </c>
      <c r="Z900" s="14">
        <v>1904.9158652950484</v>
      </c>
      <c r="AA900" s="14">
        <v>1906.5984463566515</v>
      </c>
      <c r="AB900" s="14">
        <v>1911.3993226367963</v>
      </c>
      <c r="AC900" s="14">
        <v>1916.6903897258144</v>
      </c>
    </row>
    <row r="901" spans="1:29" s="14" customFormat="1">
      <c r="A901" s="1" t="s">
        <v>524</v>
      </c>
      <c r="B901" s="1" t="s">
        <v>533</v>
      </c>
      <c r="C901" s="1"/>
      <c r="D901" s="1" t="s">
        <v>594</v>
      </c>
      <c r="E901" s="1" t="s">
        <v>597</v>
      </c>
      <c r="F901" s="1">
        <v>93</v>
      </c>
      <c r="G901" s="1" t="s">
        <v>837</v>
      </c>
      <c r="H901" s="1" t="str">
        <f t="shared" si="14"/>
        <v>93아파트평균단위전세가격</v>
      </c>
      <c r="I901" s="1" t="s">
        <v>872</v>
      </c>
      <c r="J901" s="13">
        <v>2246.0210805207025</v>
      </c>
      <c r="K901" s="13">
        <v>2244.3237867989615</v>
      </c>
      <c r="L901" s="13">
        <v>2231.2089821339073</v>
      </c>
      <c r="M901" s="13">
        <v>2219.6900456618937</v>
      </c>
      <c r="N901" s="13">
        <v>2217.7677035727697</v>
      </c>
      <c r="O901" s="13">
        <v>2209.8613261345999</v>
      </c>
      <c r="P901" s="13">
        <v>2204.0329023513013</v>
      </c>
      <c r="Q901" s="14">
        <v>2195.430756787664</v>
      </c>
      <c r="R901" s="14">
        <v>2198.0264014448571</v>
      </c>
      <c r="S901" s="14">
        <v>2216.171074867425</v>
      </c>
      <c r="T901" s="14">
        <v>2225.1490316246031</v>
      </c>
      <c r="U901" s="14">
        <v>2238.0841739023103</v>
      </c>
      <c r="V901" s="14">
        <v>2251.4000785819685</v>
      </c>
      <c r="W901" s="14">
        <v>2263.396242863384</v>
      </c>
      <c r="X901" s="14">
        <v>2283.4022120386621</v>
      </c>
      <c r="Y901" s="14">
        <v>2325.8590370413372</v>
      </c>
      <c r="Z901" s="14">
        <v>2339.2653015658343</v>
      </c>
      <c r="AA901" s="14">
        <v>2352.932313436399</v>
      </c>
      <c r="AB901" s="14">
        <v>2364.8038032800587</v>
      </c>
      <c r="AC901" s="14">
        <v>2368.0334423625718</v>
      </c>
    </row>
    <row r="902" spans="1:29" s="14" customFormat="1">
      <c r="A902" s="1" t="s">
        <v>524</v>
      </c>
      <c r="B902" s="1" t="s">
        <v>533</v>
      </c>
      <c r="C902" s="1"/>
      <c r="D902" s="1" t="s">
        <v>598</v>
      </c>
      <c r="E902" s="1"/>
      <c r="F902" s="1">
        <v>94</v>
      </c>
      <c r="G902" s="1" t="s">
        <v>837</v>
      </c>
      <c r="H902" s="1" t="str">
        <f t="shared" si="14"/>
        <v>94아파트평균단위전세가격</v>
      </c>
      <c r="I902" s="1" t="s">
        <v>872</v>
      </c>
      <c r="J902" s="13">
        <v>1998.6838671328087</v>
      </c>
      <c r="K902" s="13">
        <v>1998.1749995521925</v>
      </c>
      <c r="L902" s="13">
        <v>1985.9155115362425</v>
      </c>
      <c r="M902" s="13">
        <v>1973.1631046845425</v>
      </c>
      <c r="N902" s="13">
        <v>1963.9717384076055</v>
      </c>
      <c r="O902" s="13">
        <v>1959.0889900328621</v>
      </c>
      <c r="P902" s="13">
        <v>1958.081959913329</v>
      </c>
      <c r="Q902" s="14">
        <v>1957.6074470498036</v>
      </c>
      <c r="R902" s="14">
        <v>1958.2528536859916</v>
      </c>
      <c r="S902" s="14">
        <v>1971.3158946833191</v>
      </c>
      <c r="T902" s="14">
        <v>1980.6109837328231</v>
      </c>
      <c r="U902" s="14">
        <v>1984.367178859555</v>
      </c>
      <c r="V902" s="14">
        <v>1991.9545516814853</v>
      </c>
      <c r="W902" s="14">
        <v>1996.9430658299827</v>
      </c>
      <c r="X902" s="14">
        <v>2004.2701704874985</v>
      </c>
      <c r="Y902" s="14">
        <v>2020.1805090944201</v>
      </c>
      <c r="Z902" s="14">
        <v>2030.8044813070655</v>
      </c>
      <c r="AA902" s="14">
        <v>2041.5574537789498</v>
      </c>
      <c r="AB902" s="14">
        <v>2045.9436761209904</v>
      </c>
      <c r="AC902" s="14">
        <v>2067.9284057846803</v>
      </c>
    </row>
    <row r="903" spans="1:29" s="14" customFormat="1">
      <c r="A903" s="1" t="s">
        <v>524</v>
      </c>
      <c r="B903" s="1" t="s">
        <v>533</v>
      </c>
      <c r="C903" s="1"/>
      <c r="D903" s="1" t="s">
        <v>598</v>
      </c>
      <c r="E903" s="1" t="s">
        <v>599</v>
      </c>
      <c r="F903" s="1">
        <v>95</v>
      </c>
      <c r="G903" s="1" t="s">
        <v>837</v>
      </c>
      <c r="H903" s="1" t="str">
        <f t="shared" si="14"/>
        <v>95아파트평균단위전세가격</v>
      </c>
      <c r="I903" s="1" t="s">
        <v>872</v>
      </c>
      <c r="J903" s="13">
        <v>2015.0975578358857</v>
      </c>
      <c r="K903" s="13">
        <v>2010.8846500363211</v>
      </c>
      <c r="L903" s="13">
        <v>2003.1981124220717</v>
      </c>
      <c r="M903" s="13">
        <v>2000.6853519394331</v>
      </c>
      <c r="N903" s="13">
        <v>1999.3157514179663</v>
      </c>
      <c r="O903" s="13">
        <v>1994.1662025493672</v>
      </c>
      <c r="P903" s="13">
        <v>1990.7917136206322</v>
      </c>
      <c r="Q903" s="14">
        <v>1985.3836875623995</v>
      </c>
      <c r="R903" s="14">
        <v>1984.6675915486885</v>
      </c>
      <c r="S903" s="14">
        <v>1996.3880355737767</v>
      </c>
      <c r="T903" s="14">
        <v>2005.5330017253023</v>
      </c>
      <c r="U903" s="14">
        <v>2008.382014935891</v>
      </c>
      <c r="V903" s="14">
        <v>2009.4226628624763</v>
      </c>
      <c r="W903" s="14">
        <v>2008.3278926920216</v>
      </c>
      <c r="X903" s="14">
        <v>2011.0100198730352</v>
      </c>
      <c r="Y903" s="14">
        <v>2013.5493349706214</v>
      </c>
      <c r="Z903" s="14">
        <v>2014.4670542276378</v>
      </c>
      <c r="AA903" s="14">
        <v>2014.3145060646693</v>
      </c>
      <c r="AB903" s="14">
        <v>2012.8788346991398</v>
      </c>
      <c r="AC903" s="14">
        <v>2014.7985453397359</v>
      </c>
    </row>
    <row r="904" spans="1:29" s="14" customFormat="1">
      <c r="A904" s="1" t="s">
        <v>524</v>
      </c>
      <c r="B904" s="1" t="s">
        <v>533</v>
      </c>
      <c r="C904" s="1"/>
      <c r="D904" s="1" t="s">
        <v>598</v>
      </c>
      <c r="E904" s="1" t="s">
        <v>600</v>
      </c>
      <c r="F904" s="1">
        <v>96</v>
      </c>
      <c r="G904" s="1" t="s">
        <v>837</v>
      </c>
      <c r="H904" s="1" t="str">
        <f t="shared" si="14"/>
        <v>96아파트평균단위전세가격</v>
      </c>
      <c r="I904" s="1" t="s">
        <v>872</v>
      </c>
      <c r="J904" s="13">
        <v>1714.5531014284363</v>
      </c>
      <c r="K904" s="13">
        <v>1714.81643197106</v>
      </c>
      <c r="L904" s="13">
        <v>1685.025008594655</v>
      </c>
      <c r="M904" s="13">
        <v>1676.0571676905533</v>
      </c>
      <c r="N904" s="13">
        <v>1672.0111525727402</v>
      </c>
      <c r="O904" s="13">
        <v>1667.2616524495115</v>
      </c>
      <c r="P904" s="13">
        <v>1667.2485836475414</v>
      </c>
      <c r="Q904" s="14">
        <v>1663.0140262839368</v>
      </c>
      <c r="R904" s="14">
        <v>1666.0731036853904</v>
      </c>
      <c r="S904" s="14">
        <v>1673.7284335791451</v>
      </c>
      <c r="T904" s="14">
        <v>1675.4840207351244</v>
      </c>
      <c r="U904" s="14">
        <v>1679.4418474576</v>
      </c>
      <c r="V904" s="14">
        <v>1682.5280024479882</v>
      </c>
      <c r="W904" s="14">
        <v>1686.9715796256978</v>
      </c>
      <c r="X904" s="14">
        <v>1696.3089348170993</v>
      </c>
      <c r="Y904" s="14">
        <v>1711.7936347949721</v>
      </c>
      <c r="Z904" s="14">
        <v>1725.2657278801057</v>
      </c>
      <c r="AA904" s="14">
        <v>1736.9016309274059</v>
      </c>
      <c r="AB904" s="14">
        <v>1742.0209169916579</v>
      </c>
      <c r="AC904" s="14">
        <v>1751.0698375488857</v>
      </c>
    </row>
    <row r="905" spans="1:29" s="14" customFormat="1">
      <c r="A905" s="1" t="s">
        <v>524</v>
      </c>
      <c r="B905" s="1" t="s">
        <v>533</v>
      </c>
      <c r="C905" s="1"/>
      <c r="D905" s="1" t="s">
        <v>598</v>
      </c>
      <c r="E905" s="1" t="s">
        <v>601</v>
      </c>
      <c r="F905" s="1">
        <v>97</v>
      </c>
      <c r="G905" s="1" t="s">
        <v>837</v>
      </c>
      <c r="H905" s="1" t="str">
        <f t="shared" si="14"/>
        <v>97아파트평균단위전세가격</v>
      </c>
      <c r="I905" s="1" t="s">
        <v>872</v>
      </c>
      <c r="J905" s="13">
        <v>2020.5480647398981</v>
      </c>
      <c r="K905" s="13">
        <v>2015.7628909379278</v>
      </c>
      <c r="L905" s="13">
        <v>2021.0577472162604</v>
      </c>
      <c r="M905" s="13">
        <v>2010.7615843412159</v>
      </c>
      <c r="N905" s="13">
        <v>1994.6842546479397</v>
      </c>
      <c r="O905" s="13">
        <v>1991.8317964673392</v>
      </c>
      <c r="P905" s="13">
        <v>1994.6171669445876</v>
      </c>
      <c r="Q905" s="14">
        <v>2008.36226240525</v>
      </c>
      <c r="R905" s="14">
        <v>2008.947334637114</v>
      </c>
      <c r="S905" s="14">
        <v>2013.22912327426</v>
      </c>
      <c r="T905" s="14">
        <v>2019.9868198730182</v>
      </c>
      <c r="U905" s="14">
        <v>2029.9578452055907</v>
      </c>
      <c r="V905" s="14">
        <v>2044.6546323042176</v>
      </c>
      <c r="W905" s="14">
        <v>2052.738290496437</v>
      </c>
      <c r="X905" s="14">
        <v>2057.960223442099</v>
      </c>
      <c r="Y905" s="14">
        <v>2094.7203825462921</v>
      </c>
      <c r="Z905" s="14">
        <v>2112.1502088169327</v>
      </c>
      <c r="AA905" s="14">
        <v>2132.8217716357876</v>
      </c>
      <c r="AB905" s="14">
        <v>2134.5483518861433</v>
      </c>
      <c r="AC905" s="14">
        <v>2160.9880591103097</v>
      </c>
    </row>
    <row r="906" spans="1:29" s="14" customFormat="1">
      <c r="A906" s="1" t="s">
        <v>524</v>
      </c>
      <c r="B906" s="1" t="s">
        <v>533</v>
      </c>
      <c r="C906" s="1"/>
      <c r="D906" s="1" t="s">
        <v>598</v>
      </c>
      <c r="E906" s="1" t="s">
        <v>602</v>
      </c>
      <c r="F906" s="1">
        <v>98</v>
      </c>
      <c r="G906" s="1" t="s">
        <v>837</v>
      </c>
      <c r="H906" s="1" t="str">
        <f t="shared" si="14"/>
        <v>98아파트평균단위전세가격</v>
      </c>
      <c r="I906" s="1" t="s">
        <v>872</v>
      </c>
      <c r="J906" s="13">
        <v>2179.5307002320087</v>
      </c>
      <c r="K906" s="13">
        <v>2182.9699355237981</v>
      </c>
      <c r="L906" s="13">
        <v>2172.5391916016847</v>
      </c>
      <c r="M906" s="13">
        <v>2148.5422274625043</v>
      </c>
      <c r="N906" s="13">
        <v>2132.7867590894266</v>
      </c>
      <c r="O906" s="13">
        <v>2127.1650546927649</v>
      </c>
      <c r="P906" s="13">
        <v>2125.6238839507237</v>
      </c>
      <c r="Q906" s="14">
        <v>2125.5662831550922</v>
      </c>
      <c r="R906" s="14">
        <v>2125.5230319120419</v>
      </c>
      <c r="S906" s="14">
        <v>2147.0543242992189</v>
      </c>
      <c r="T906" s="14">
        <v>2162.8701363021682</v>
      </c>
      <c r="U906" s="14">
        <v>2185.9229845059108</v>
      </c>
      <c r="V906" s="14">
        <v>2198.8354667032258</v>
      </c>
      <c r="W906" s="14">
        <v>2207.3323492861887</v>
      </c>
      <c r="X906" s="14">
        <v>2217.2146702469186</v>
      </c>
      <c r="Y906" s="14">
        <v>2234.7110677225601</v>
      </c>
      <c r="Z906" s="14">
        <v>2247.315020470257</v>
      </c>
      <c r="AA906" s="14">
        <v>2261.1957873389515</v>
      </c>
      <c r="AB906" s="14">
        <v>2270.178468963155</v>
      </c>
      <c r="AC906" s="14">
        <v>2314.6372565702191</v>
      </c>
    </row>
    <row r="907" spans="1:29" s="14" customFormat="1">
      <c r="A907" s="1" t="s">
        <v>524</v>
      </c>
      <c r="B907" s="1" t="s">
        <v>533</v>
      </c>
      <c r="C907" s="1" t="s">
        <v>536</v>
      </c>
      <c r="D907" s="1"/>
      <c r="E907" s="1"/>
      <c r="F907" s="1">
        <v>99</v>
      </c>
      <c r="G907" s="1" t="s">
        <v>837</v>
      </c>
      <c r="H907" s="1" t="str">
        <f t="shared" si="14"/>
        <v>99아파트평균단위전세가격</v>
      </c>
      <c r="I907" s="1" t="s">
        <v>872</v>
      </c>
      <c r="J907" s="13">
        <v>1873.4820959711901</v>
      </c>
      <c r="K907" s="13">
        <v>1875.3419884342863</v>
      </c>
      <c r="L907" s="13">
        <v>1872.3022399440945</v>
      </c>
      <c r="M907" s="13">
        <v>1875.9963556901821</v>
      </c>
      <c r="N907" s="13">
        <v>1873.7693449725248</v>
      </c>
      <c r="O907" s="13">
        <v>1871.9527738275588</v>
      </c>
      <c r="P907" s="13">
        <v>1867.4487258285023</v>
      </c>
      <c r="Q907" s="14">
        <v>1862.8570264631499</v>
      </c>
      <c r="R907" s="14">
        <v>1874.7981312265181</v>
      </c>
      <c r="S907" s="14">
        <v>1887.8677273994945</v>
      </c>
      <c r="T907" s="14">
        <v>1894.5008388788976</v>
      </c>
      <c r="U907" s="14">
        <v>1894.2778088557357</v>
      </c>
      <c r="V907" s="14">
        <v>1902.5571304326484</v>
      </c>
      <c r="W907" s="14">
        <v>1906.1181035039892</v>
      </c>
      <c r="X907" s="14">
        <v>1917.1305213623734</v>
      </c>
      <c r="Y907" s="14">
        <v>1929.8186726594977</v>
      </c>
      <c r="Z907" s="14">
        <v>1938.3818336522629</v>
      </c>
      <c r="AA907" s="14">
        <v>1943.6081862158046</v>
      </c>
      <c r="AB907" s="14">
        <v>1950.8575385848046</v>
      </c>
      <c r="AC907" s="14">
        <v>1968.1192306601038</v>
      </c>
    </row>
    <row r="908" spans="1:29" s="14" customFormat="1">
      <c r="A908" s="1" t="s">
        <v>524</v>
      </c>
      <c r="B908" s="1" t="s">
        <v>533</v>
      </c>
      <c r="C908" s="1"/>
      <c r="D908" s="1" t="s">
        <v>603</v>
      </c>
      <c r="E908" s="1"/>
      <c r="F908" s="1">
        <v>100</v>
      </c>
      <c r="G908" s="1" t="s">
        <v>837</v>
      </c>
      <c r="H908" s="1" t="str">
        <f t="shared" si="14"/>
        <v>100아파트평균단위전세가격</v>
      </c>
      <c r="I908" s="1" t="s">
        <v>872</v>
      </c>
      <c r="J908" s="13">
        <v>1979.2731950382495</v>
      </c>
      <c r="K908" s="13">
        <v>1986.6468413207285</v>
      </c>
      <c r="L908" s="13">
        <v>1987.3995609617143</v>
      </c>
      <c r="M908" s="13">
        <v>1989.7448415489516</v>
      </c>
      <c r="N908" s="13">
        <v>1974.6939430479488</v>
      </c>
      <c r="O908" s="13">
        <v>1972.0968112369592</v>
      </c>
      <c r="P908" s="13">
        <v>1970.4364640360293</v>
      </c>
      <c r="Q908" s="14">
        <v>1973.5800252006595</v>
      </c>
      <c r="R908" s="14">
        <v>1989.8360931461502</v>
      </c>
      <c r="S908" s="14">
        <v>2005.9245608443623</v>
      </c>
      <c r="T908" s="14">
        <v>2017.2266458977977</v>
      </c>
      <c r="U908" s="14">
        <v>2021.9158407420557</v>
      </c>
      <c r="V908" s="14">
        <v>2034.4277052057473</v>
      </c>
      <c r="W908" s="14">
        <v>2044.8238324836977</v>
      </c>
      <c r="X908" s="14">
        <v>2060.4225710759433</v>
      </c>
      <c r="Y908" s="14">
        <v>2065.9013764922265</v>
      </c>
      <c r="Z908" s="14">
        <v>2061.3215400948393</v>
      </c>
      <c r="AA908" s="14">
        <v>2064.8500252725821</v>
      </c>
      <c r="AB908" s="14">
        <v>2077.2049125319068</v>
      </c>
      <c r="AC908" s="14">
        <v>2118.9723002465867</v>
      </c>
    </row>
    <row r="909" spans="1:29" s="14" customFormat="1">
      <c r="A909" s="1" t="s">
        <v>524</v>
      </c>
      <c r="B909" s="1" t="s">
        <v>533</v>
      </c>
      <c r="C909" s="1"/>
      <c r="D909" s="1" t="s">
        <v>603</v>
      </c>
      <c r="E909" s="1" t="s">
        <v>604</v>
      </c>
      <c r="F909" s="1">
        <v>101</v>
      </c>
      <c r="G909" s="1" t="s">
        <v>837</v>
      </c>
      <c r="H909" s="1" t="str">
        <f t="shared" si="14"/>
        <v>101아파트평균단위전세가격</v>
      </c>
      <c r="I909" s="1" t="s">
        <v>872</v>
      </c>
      <c r="J909" s="13">
        <v>2166.4857751293343</v>
      </c>
      <c r="K909" s="13">
        <v>2173.8291235673355</v>
      </c>
      <c r="L909" s="13">
        <v>2176.6535913701741</v>
      </c>
      <c r="M909" s="13">
        <v>2179.4065970002948</v>
      </c>
      <c r="N909" s="13">
        <v>2159.1562384493254</v>
      </c>
      <c r="O909" s="13">
        <v>2156.1380059213975</v>
      </c>
      <c r="P909" s="13">
        <v>2153.9837425751775</v>
      </c>
      <c r="Q909" s="14">
        <v>2162.85856004385</v>
      </c>
      <c r="R909" s="14">
        <v>2180.4346193184874</v>
      </c>
      <c r="S909" s="14">
        <v>2195.0188920666501</v>
      </c>
      <c r="T909" s="14">
        <v>2206.3299012586085</v>
      </c>
      <c r="U909" s="14">
        <v>2208.5744031143886</v>
      </c>
      <c r="V909" s="14">
        <v>2226.4170346055121</v>
      </c>
      <c r="W909" s="14">
        <v>2238.8097901246733</v>
      </c>
      <c r="X909" s="14">
        <v>2259.6275700197775</v>
      </c>
      <c r="Y909" s="14">
        <v>2263.425083951131</v>
      </c>
      <c r="Z909" s="14">
        <v>2250.9955727781048</v>
      </c>
      <c r="AA909" s="14">
        <v>2253.2415496236963</v>
      </c>
      <c r="AB909" s="14">
        <v>2264.9633344671788</v>
      </c>
      <c r="AC909" s="14">
        <v>2322.4583403947945</v>
      </c>
    </row>
    <row r="910" spans="1:29" s="14" customFormat="1">
      <c r="A910" s="1" t="s">
        <v>524</v>
      </c>
      <c r="B910" s="1" t="s">
        <v>533</v>
      </c>
      <c r="C910" s="1"/>
      <c r="D910" s="1" t="s">
        <v>603</v>
      </c>
      <c r="E910" s="1" t="s">
        <v>605</v>
      </c>
      <c r="F910" s="1">
        <v>102</v>
      </c>
      <c r="G910" s="1" t="s">
        <v>837</v>
      </c>
      <c r="H910" s="1" t="str">
        <f t="shared" si="14"/>
        <v>102아파트평균단위전세가격</v>
      </c>
      <c r="I910" s="1" t="s">
        <v>872</v>
      </c>
      <c r="J910" s="13">
        <v>1874.9017321554636</v>
      </c>
      <c r="K910" s="13">
        <v>1879.3997675031098</v>
      </c>
      <c r="L910" s="13">
        <v>1881.3303742935698</v>
      </c>
      <c r="M910" s="13">
        <v>1885.3598000214984</v>
      </c>
      <c r="N910" s="13">
        <v>1878.8985831478324</v>
      </c>
      <c r="O910" s="13">
        <v>1875.9934089466219</v>
      </c>
      <c r="P910" s="13">
        <v>1875.3268871065832</v>
      </c>
      <c r="Q910" s="14">
        <v>1866.9877219871648</v>
      </c>
      <c r="R910" s="14">
        <v>1878.5084165517649</v>
      </c>
      <c r="S910" s="14">
        <v>1895.3169195746536</v>
      </c>
      <c r="T910" s="14">
        <v>1903.8014558700329</v>
      </c>
      <c r="U910" s="14">
        <v>1909.6440329347679</v>
      </c>
      <c r="V910" s="14">
        <v>1914.4177552882577</v>
      </c>
      <c r="W910" s="14">
        <v>1920.9180207408219</v>
      </c>
      <c r="X910" s="14">
        <v>1929.6604887270871</v>
      </c>
      <c r="Y910" s="14">
        <v>1939.2565973147514</v>
      </c>
      <c r="Z910" s="14">
        <v>1944.440330310405</v>
      </c>
      <c r="AA910" s="14">
        <v>1950.9617764677034</v>
      </c>
      <c r="AB910" s="14">
        <v>1965.492712428118</v>
      </c>
      <c r="AC910" s="14">
        <v>1984.0054763477308</v>
      </c>
    </row>
    <row r="911" spans="1:29" s="14" customFormat="1">
      <c r="A911" s="1" t="s">
        <v>524</v>
      </c>
      <c r="B911" s="1" t="s">
        <v>533</v>
      </c>
      <c r="C911" s="1"/>
      <c r="D911" s="1" t="s">
        <v>603</v>
      </c>
      <c r="E911" s="1" t="s">
        <v>606</v>
      </c>
      <c r="F911" s="1">
        <v>103</v>
      </c>
      <c r="G911" s="1" t="s">
        <v>837</v>
      </c>
      <c r="H911" s="1" t="str">
        <f t="shared" si="14"/>
        <v>103아파트평균단위전세가격</v>
      </c>
      <c r="I911" s="1" t="s">
        <v>872</v>
      </c>
      <c r="J911" s="13">
        <v>1443.2091045527388</v>
      </c>
      <c r="K911" s="13">
        <v>1456.1712544345983</v>
      </c>
      <c r="L911" s="13">
        <v>1446.5544055852574</v>
      </c>
      <c r="M911" s="13">
        <v>1444.0964851825518</v>
      </c>
      <c r="N911" s="13">
        <v>1433.1090709169225</v>
      </c>
      <c r="O911" s="13">
        <v>1432.7501763757623</v>
      </c>
      <c r="P911" s="13">
        <v>1431.1375332536854</v>
      </c>
      <c r="Q911" s="14">
        <v>1433.6337247630395</v>
      </c>
      <c r="R911" s="14">
        <v>1453.717424214308</v>
      </c>
      <c r="S911" s="14">
        <v>1474.338504390729</v>
      </c>
      <c r="T911" s="14">
        <v>1490.9647550458706</v>
      </c>
      <c r="U911" s="14">
        <v>1507.2772021826054</v>
      </c>
      <c r="V911" s="14">
        <v>1513.8349906880612</v>
      </c>
      <c r="W911" s="14">
        <v>1523.9256778967033</v>
      </c>
      <c r="X911" s="14">
        <v>1532.3065861502785</v>
      </c>
      <c r="Y911" s="14">
        <v>1536.428230932856</v>
      </c>
      <c r="Z911" s="14">
        <v>1543.7627339312553</v>
      </c>
      <c r="AA911" s="14">
        <v>1546.5410535042465</v>
      </c>
      <c r="AB911" s="14">
        <v>1557.1777892298892</v>
      </c>
      <c r="AC911" s="14">
        <v>1582.1974234511083</v>
      </c>
    </row>
    <row r="912" spans="1:29" s="14" customFormat="1">
      <c r="A912" s="1" t="s">
        <v>524</v>
      </c>
      <c r="B912" s="1" t="s">
        <v>533</v>
      </c>
      <c r="C912" s="1"/>
      <c r="D912" s="1" t="s">
        <v>607</v>
      </c>
      <c r="E912" s="1"/>
      <c r="F912" s="1">
        <v>104</v>
      </c>
      <c r="G912" s="1" t="s">
        <v>837</v>
      </c>
      <c r="H912" s="1" t="str">
        <f t="shared" si="14"/>
        <v>104아파트평균단위전세가격</v>
      </c>
      <c r="I912" s="1" t="s">
        <v>872</v>
      </c>
      <c r="J912" s="13">
        <v>1860.3094305711754</v>
      </c>
      <c r="K912" s="13">
        <v>1857.9708561889627</v>
      </c>
      <c r="L912" s="13">
        <v>1851.8577384125347</v>
      </c>
      <c r="M912" s="13">
        <v>1850.0258037423096</v>
      </c>
      <c r="N912" s="13">
        <v>1851.8149177980795</v>
      </c>
      <c r="O912" s="13">
        <v>1850.9463191041987</v>
      </c>
      <c r="P912" s="13">
        <v>1843.2262916001266</v>
      </c>
      <c r="Q912" s="14">
        <v>1834.241066160738</v>
      </c>
      <c r="R912" s="14">
        <v>1842.3511732558425</v>
      </c>
      <c r="S912" s="14">
        <v>1863.1786758570008</v>
      </c>
      <c r="T912" s="14">
        <v>1870.0022742306005</v>
      </c>
      <c r="U912" s="14">
        <v>1874.6149983693381</v>
      </c>
      <c r="V912" s="14">
        <v>1889.422504082559</v>
      </c>
      <c r="W912" s="14">
        <v>1893.8799754096881</v>
      </c>
      <c r="X912" s="14">
        <v>1901.9708082913194</v>
      </c>
      <c r="Y912" s="14">
        <v>1912.3426321262468</v>
      </c>
      <c r="Z912" s="14">
        <v>1931.945487130698</v>
      </c>
      <c r="AA912" s="14">
        <v>1937.0925377867486</v>
      </c>
      <c r="AB912" s="14">
        <v>1942.1037297072896</v>
      </c>
      <c r="AC912" s="14">
        <v>1947.9832415276733</v>
      </c>
    </row>
    <row r="913" spans="1:29" s="14" customFormat="1">
      <c r="A913" s="1" t="s">
        <v>524</v>
      </c>
      <c r="B913" s="1" t="s">
        <v>533</v>
      </c>
      <c r="C913" s="1"/>
      <c r="D913" s="1" t="s">
        <v>607</v>
      </c>
      <c r="E913" s="1" t="s">
        <v>608</v>
      </c>
      <c r="F913" s="1">
        <v>105</v>
      </c>
      <c r="G913" s="1" t="s">
        <v>837</v>
      </c>
      <c r="H913" s="1" t="str">
        <f t="shared" si="14"/>
        <v>105아파트평균단위전세가격</v>
      </c>
      <c r="I913" s="1" t="s">
        <v>872</v>
      </c>
      <c r="J913" s="13">
        <v>1833.8569122991587</v>
      </c>
      <c r="K913" s="13">
        <v>1833.8569122991587</v>
      </c>
      <c r="L913" s="13">
        <v>1832.3772901234017</v>
      </c>
      <c r="M913" s="13">
        <v>1827.559296787847</v>
      </c>
      <c r="N913" s="13">
        <v>1826.6833853292394</v>
      </c>
      <c r="O913" s="13">
        <v>1827.074630859546</v>
      </c>
      <c r="P913" s="13">
        <v>1818.5677345364902</v>
      </c>
      <c r="Q913" s="14">
        <v>1798.9342638257285</v>
      </c>
      <c r="R913" s="14">
        <v>1793.572580455595</v>
      </c>
      <c r="S913" s="14">
        <v>1800.366792544939</v>
      </c>
      <c r="T913" s="14">
        <v>1804.7374451307371</v>
      </c>
      <c r="U913" s="14">
        <v>1810.2279978627012</v>
      </c>
      <c r="V913" s="14">
        <v>1831.2109087964334</v>
      </c>
      <c r="W913" s="14">
        <v>1833.8412632253078</v>
      </c>
      <c r="X913" s="14">
        <v>1823.9949456415432</v>
      </c>
      <c r="Y913" s="14">
        <v>1818.1975571029272</v>
      </c>
      <c r="Z913" s="14">
        <v>1844.3844417719135</v>
      </c>
      <c r="AA913" s="14">
        <v>1851.6301782521409</v>
      </c>
      <c r="AB913" s="14">
        <v>1854.2332033047551</v>
      </c>
      <c r="AC913" s="14">
        <v>1849.8780347276402</v>
      </c>
    </row>
    <row r="914" spans="1:29" s="14" customFormat="1">
      <c r="A914" s="1" t="s">
        <v>524</v>
      </c>
      <c r="B914" s="1" t="s">
        <v>533</v>
      </c>
      <c r="C914" s="1"/>
      <c r="D914" s="1" t="s">
        <v>607</v>
      </c>
      <c r="E914" s="1" t="s">
        <v>609</v>
      </c>
      <c r="F914" s="1">
        <v>106</v>
      </c>
      <c r="G914" s="1" t="s">
        <v>837</v>
      </c>
      <c r="H914" s="1" t="str">
        <f t="shared" si="14"/>
        <v>106아파트평균단위전세가격</v>
      </c>
      <c r="I914" s="1" t="s">
        <v>872</v>
      </c>
      <c r="J914" s="13">
        <v>1882.1669207971895</v>
      </c>
      <c r="K914" s="13">
        <v>1877.8960023494171</v>
      </c>
      <c r="L914" s="13">
        <v>1867.9542666787497</v>
      </c>
      <c r="M914" s="13">
        <v>1868.5896868146187</v>
      </c>
      <c r="N914" s="13">
        <v>1872.5808887220471</v>
      </c>
      <c r="O914" s="13">
        <v>1870.671291491343</v>
      </c>
      <c r="P914" s="13">
        <v>1863.6014469809361</v>
      </c>
      <c r="Q914" s="14">
        <v>1863.4147757869268</v>
      </c>
      <c r="R914" s="14">
        <v>1882.6565084381641</v>
      </c>
      <c r="S914" s="14">
        <v>1915.0795992947242</v>
      </c>
      <c r="T914" s="14">
        <v>1923.9300458508098</v>
      </c>
      <c r="U914" s="14">
        <v>1926.7162602758904</v>
      </c>
      <c r="V914" s="14">
        <v>1936.5266951170222</v>
      </c>
      <c r="W914" s="14">
        <v>1942.4626496053606</v>
      </c>
      <c r="X914" s="14">
        <v>1965.0680299406897</v>
      </c>
      <c r="Y914" s="14">
        <v>1988.5238049158756</v>
      </c>
      <c r="Z914" s="14">
        <v>2002.7989345836406</v>
      </c>
      <c r="AA914" s="14">
        <v>2006.2477514514321</v>
      </c>
      <c r="AB914" s="14">
        <v>2013.2076058615016</v>
      </c>
      <c r="AC914" s="14">
        <v>2027.3689099648632</v>
      </c>
    </row>
    <row r="915" spans="1:29" s="14" customFormat="1">
      <c r="A915" s="1" t="s">
        <v>524</v>
      </c>
      <c r="B915" s="1" t="s">
        <v>533</v>
      </c>
      <c r="C915" s="1"/>
      <c r="D915" s="1" t="s">
        <v>610</v>
      </c>
      <c r="E915" s="1"/>
      <c r="F915" s="1">
        <v>107</v>
      </c>
      <c r="G915" s="1" t="s">
        <v>837</v>
      </c>
      <c r="H915" s="1" t="str">
        <f t="shared" si="14"/>
        <v>107아파트평균단위전세가격</v>
      </c>
      <c r="I915" s="1" t="s">
        <v>872</v>
      </c>
      <c r="J915" s="13">
        <v>1586.086797044818</v>
      </c>
      <c r="K915" s="13">
        <v>1588.0424601659818</v>
      </c>
      <c r="L915" s="13">
        <v>1582.0381528234202</v>
      </c>
      <c r="M915" s="13">
        <v>1583.7144098923734</v>
      </c>
      <c r="N915" s="13">
        <v>1587.6733778268888</v>
      </c>
      <c r="O915" s="13">
        <v>1583.8864108058037</v>
      </c>
      <c r="P915" s="13">
        <v>1581.8594104867361</v>
      </c>
      <c r="Q915" s="14">
        <v>1581.6827026319911</v>
      </c>
      <c r="R915" s="14">
        <v>1594.0568903485478</v>
      </c>
      <c r="S915" s="14">
        <v>1611.4001841885647</v>
      </c>
      <c r="T915" s="14">
        <v>1616.3314767158622</v>
      </c>
      <c r="U915" s="14">
        <v>1619.6677809554237</v>
      </c>
      <c r="V915" s="14">
        <v>1620.3293424636126</v>
      </c>
      <c r="W915" s="14">
        <v>1621.7355932917228</v>
      </c>
      <c r="X915" s="14">
        <v>1633.8177342172783</v>
      </c>
      <c r="Y915" s="14">
        <v>1649.7938564102108</v>
      </c>
      <c r="Z915" s="14">
        <v>1656.8552414038777</v>
      </c>
      <c r="AA915" s="14">
        <v>1658.0747888887602</v>
      </c>
      <c r="AB915" s="14">
        <v>1661.0342897158205</v>
      </c>
      <c r="AC915" s="14">
        <v>1669.8810998264821</v>
      </c>
    </row>
    <row r="916" spans="1:29" s="14" customFormat="1">
      <c r="A916" s="1" t="s">
        <v>524</v>
      </c>
      <c r="B916" s="1" t="s">
        <v>533</v>
      </c>
      <c r="C916" s="1"/>
      <c r="D916" s="1" t="s">
        <v>611</v>
      </c>
      <c r="E916" s="1"/>
      <c r="F916" s="1">
        <v>108</v>
      </c>
      <c r="G916" s="1" t="s">
        <v>837</v>
      </c>
      <c r="H916" s="1" t="str">
        <f t="shared" ref="H916:H979" si="15">F916&amp;G916&amp;I916</f>
        <v>108아파트평균단위전세가격</v>
      </c>
      <c r="I916" s="1" t="s">
        <v>872</v>
      </c>
      <c r="J916" s="13">
        <v>2560.9607027471775</v>
      </c>
      <c r="K916" s="13">
        <v>2565.9514954916503</v>
      </c>
      <c r="L916" s="13">
        <v>2570.3605081031906</v>
      </c>
      <c r="M916" s="13">
        <v>2581.0460570278169</v>
      </c>
      <c r="N916" s="13">
        <v>2579.6896123868996</v>
      </c>
      <c r="O916" s="13">
        <v>2580.1356890810343</v>
      </c>
      <c r="P916" s="13">
        <v>2556.812217884124</v>
      </c>
      <c r="Q916" s="14">
        <v>2536.4798422956678</v>
      </c>
      <c r="R916" s="14">
        <v>2534.8990754608144</v>
      </c>
      <c r="S916" s="14">
        <v>2532.0045818809135</v>
      </c>
      <c r="T916" s="14">
        <v>2535.6306450381776</v>
      </c>
      <c r="U916" s="14">
        <v>2543.8412695357952</v>
      </c>
      <c r="V916" s="14">
        <v>2547.6854436771446</v>
      </c>
      <c r="W916" s="14">
        <v>2547.2598559455923</v>
      </c>
      <c r="X916" s="14">
        <v>2572.27907177413</v>
      </c>
      <c r="Y916" s="14">
        <v>2608.069144424981</v>
      </c>
      <c r="Z916" s="14">
        <v>2640.4969509566326</v>
      </c>
      <c r="AA916" s="14">
        <v>2655.768454466081</v>
      </c>
      <c r="AB916" s="14">
        <v>2669.3447204886456</v>
      </c>
      <c r="AC916" s="14">
        <v>2693.4792946721677</v>
      </c>
    </row>
    <row r="917" spans="1:29" s="14" customFormat="1">
      <c r="A917" s="1" t="s">
        <v>524</v>
      </c>
      <c r="B917" s="1" t="s">
        <v>533</v>
      </c>
      <c r="C917" s="1"/>
      <c r="D917" s="1" t="s">
        <v>612</v>
      </c>
      <c r="E917" s="1"/>
      <c r="F917" s="1">
        <v>109</v>
      </c>
      <c r="G917" s="1" t="s">
        <v>837</v>
      </c>
      <c r="H917" s="1" t="str">
        <f t="shared" si="15"/>
        <v>109아파트평균단위전세가격</v>
      </c>
      <c r="I917" s="1" t="s">
        <v>872</v>
      </c>
      <c r="J917" s="13">
        <v>1888.9979782491187</v>
      </c>
      <c r="K917" s="13">
        <v>1886.6684733442451</v>
      </c>
      <c r="L917" s="13">
        <v>1880.9198055840079</v>
      </c>
      <c r="M917" s="13">
        <v>1877.3741234493557</v>
      </c>
      <c r="N917" s="13">
        <v>1871.8456838055795</v>
      </c>
      <c r="O917" s="13">
        <v>1869.8431204548258</v>
      </c>
      <c r="P917" s="13">
        <v>1866.7113137509491</v>
      </c>
      <c r="Q917" s="14">
        <v>1857.3315517244346</v>
      </c>
      <c r="R917" s="14">
        <v>1882.6845847223401</v>
      </c>
      <c r="S917" s="14">
        <v>1904.3197507511654</v>
      </c>
      <c r="T917" s="14">
        <v>1912.2782399662528</v>
      </c>
      <c r="U917" s="14">
        <v>1929.9576650053225</v>
      </c>
      <c r="V917" s="14">
        <v>1936.1561947122188</v>
      </c>
      <c r="W917" s="14">
        <v>1939.6016627542806</v>
      </c>
      <c r="X917" s="14">
        <v>1950.2474925550689</v>
      </c>
      <c r="Y917" s="14">
        <v>1967.0474645152071</v>
      </c>
      <c r="Z917" s="14">
        <v>1977.9051441159661</v>
      </c>
      <c r="AA917" s="14">
        <v>1990.6318917597775</v>
      </c>
      <c r="AB917" s="14">
        <v>2005.713108316668</v>
      </c>
      <c r="AC917" s="14">
        <v>2020.6158915786325</v>
      </c>
    </row>
    <row r="918" spans="1:29" s="14" customFormat="1">
      <c r="A918" s="1" t="s">
        <v>524</v>
      </c>
      <c r="B918" s="1" t="s">
        <v>533</v>
      </c>
      <c r="C918" s="1"/>
      <c r="D918" s="1" t="s">
        <v>613</v>
      </c>
      <c r="E918" s="1"/>
      <c r="F918" s="1">
        <v>110</v>
      </c>
      <c r="G918" s="1" t="s">
        <v>837</v>
      </c>
      <c r="H918" s="1" t="str">
        <f t="shared" si="15"/>
        <v>110아파트평균단위전세가격</v>
      </c>
      <c r="I918" s="1" t="s">
        <v>872</v>
      </c>
      <c r="J918" s="13">
        <v>1722.436578999313</v>
      </c>
      <c r="K918" s="13">
        <v>1721.9311285587287</v>
      </c>
      <c r="L918" s="13">
        <v>1721.7701132026077</v>
      </c>
      <c r="M918" s="13">
        <v>1718.3848134423167</v>
      </c>
      <c r="N918" s="13">
        <v>1719.5424824547995</v>
      </c>
      <c r="O918" s="13">
        <v>1717.850604911381</v>
      </c>
      <c r="P918" s="13">
        <v>1715.9203140895556</v>
      </c>
      <c r="Q918" s="14">
        <v>1715.9932013687448</v>
      </c>
      <c r="R918" s="14">
        <v>1725.5051607138525</v>
      </c>
      <c r="S918" s="14">
        <v>1735.1022661466466</v>
      </c>
      <c r="T918" s="14">
        <v>1743.6637898658705</v>
      </c>
      <c r="U918" s="14">
        <v>1753.2684268231321</v>
      </c>
      <c r="V918" s="14">
        <v>1768.8549125189829</v>
      </c>
      <c r="W918" s="14">
        <v>1765.6389448520174</v>
      </c>
      <c r="X918" s="14">
        <v>1766.1925925930232</v>
      </c>
      <c r="Y918" s="14">
        <v>1767.6183696610192</v>
      </c>
      <c r="Z918" s="14">
        <v>1770.1755601157774</v>
      </c>
      <c r="AA918" s="14">
        <v>1770.4150190046953</v>
      </c>
      <c r="AB918" s="14">
        <v>1770.5968605932756</v>
      </c>
      <c r="AC918" s="14">
        <v>1781.1407403199805</v>
      </c>
    </row>
    <row r="919" spans="1:29" s="14" customFormat="1">
      <c r="A919" s="1" t="s">
        <v>524</v>
      </c>
      <c r="B919" s="1" t="s">
        <v>533</v>
      </c>
      <c r="C919" s="1"/>
      <c r="D919" s="1" t="s">
        <v>614</v>
      </c>
      <c r="E919" s="1"/>
      <c r="F919" s="1">
        <v>111</v>
      </c>
      <c r="G919" s="1" t="s">
        <v>837</v>
      </c>
      <c r="H919" s="1" t="str">
        <f t="shared" si="15"/>
        <v>111아파트평균단위전세가격</v>
      </c>
      <c r="I919" s="1" t="s">
        <v>872</v>
      </c>
      <c r="J919" s="13">
        <v>1463.196150826898</v>
      </c>
      <c r="K919" s="13">
        <v>1464.8696509524102</v>
      </c>
      <c r="L919" s="13">
        <v>1458.1771234502212</v>
      </c>
      <c r="M919" s="13">
        <v>1481.1243377146111</v>
      </c>
      <c r="N919" s="13">
        <v>1490.659457300738</v>
      </c>
      <c r="O919" s="13">
        <v>1489.4118474995757</v>
      </c>
      <c r="P919" s="13">
        <v>1495.6848496689597</v>
      </c>
      <c r="Q919" s="14">
        <v>1496.992980379893</v>
      </c>
      <c r="R919" s="14">
        <v>1501.3926352100796</v>
      </c>
      <c r="S919" s="14">
        <v>1498.3765655025022</v>
      </c>
      <c r="T919" s="14">
        <v>1498.5968055641695</v>
      </c>
      <c r="U919" s="14">
        <v>1500.8158086626427</v>
      </c>
      <c r="V919" s="14">
        <v>1504.7473340601832</v>
      </c>
      <c r="W919" s="14">
        <v>1505.2167079409837</v>
      </c>
      <c r="X919" s="14">
        <v>1505.3215136529775</v>
      </c>
      <c r="Y919" s="14">
        <v>1510.7857062026867</v>
      </c>
      <c r="Z919" s="14">
        <v>1509.4363364760832</v>
      </c>
      <c r="AA919" s="14">
        <v>1506.8059360706281</v>
      </c>
      <c r="AB919" s="14">
        <v>1501.5872393428447</v>
      </c>
      <c r="AC919" s="14">
        <v>1502.3953248523917</v>
      </c>
    </row>
    <row r="920" spans="1:29" s="14" customFormat="1">
      <c r="A920" s="1" t="s">
        <v>524</v>
      </c>
      <c r="B920" s="1" t="s">
        <v>533</v>
      </c>
      <c r="C920" s="1" t="s">
        <v>537</v>
      </c>
      <c r="D920" s="1"/>
      <c r="E920" s="1"/>
      <c r="F920" s="1">
        <v>112</v>
      </c>
      <c r="G920" s="1" t="s">
        <v>837</v>
      </c>
      <c r="H920" s="1" t="str">
        <f t="shared" si="15"/>
        <v>112아파트평균단위전세가격</v>
      </c>
      <c r="I920" s="1" t="s">
        <v>872</v>
      </c>
      <c r="J920" s="13">
        <v>1752.0052641323687</v>
      </c>
      <c r="K920" s="13">
        <v>1752.6684914972118</v>
      </c>
      <c r="L920" s="13">
        <v>1759.698402318292</v>
      </c>
      <c r="M920" s="13">
        <v>1755.762587493974</v>
      </c>
      <c r="N920" s="13">
        <v>1739.0914977171462</v>
      </c>
      <c r="O920" s="13">
        <v>1731.87469082041</v>
      </c>
      <c r="P920" s="13">
        <v>1717.4050705307068</v>
      </c>
      <c r="Q920" s="14">
        <v>1710.7653292414223</v>
      </c>
      <c r="R920" s="14">
        <v>1720.7022010846729</v>
      </c>
      <c r="S920" s="14">
        <v>1729.9000103358396</v>
      </c>
      <c r="T920" s="14">
        <v>1733.513257567492</v>
      </c>
      <c r="U920" s="14">
        <v>1729.0256729688681</v>
      </c>
      <c r="V920" s="14">
        <v>1735.6228313163406</v>
      </c>
      <c r="W920" s="14">
        <v>1741.4298418510225</v>
      </c>
      <c r="X920" s="14">
        <v>1751.3733555317119</v>
      </c>
      <c r="Y920" s="14">
        <v>1758.1953351321929</v>
      </c>
      <c r="Z920" s="14">
        <v>1763.5257021581047</v>
      </c>
      <c r="AA920" s="14">
        <v>1763.429804485995</v>
      </c>
      <c r="AB920" s="14">
        <v>1773.1170686905425</v>
      </c>
      <c r="AC920" s="14">
        <v>1786.5034023568069</v>
      </c>
    </row>
    <row r="921" spans="1:29" s="14" customFormat="1">
      <c r="A921" s="1" t="s">
        <v>524</v>
      </c>
      <c r="B921" s="1" t="s">
        <v>533</v>
      </c>
      <c r="C921" s="1"/>
      <c r="D921" s="1" t="s">
        <v>615</v>
      </c>
      <c r="E921" s="1"/>
      <c r="F921" s="1">
        <v>113</v>
      </c>
      <c r="G921" s="1" t="s">
        <v>837</v>
      </c>
      <c r="H921" s="1" t="str">
        <f t="shared" si="15"/>
        <v>113아파트평균단위전세가격</v>
      </c>
      <c r="I921" s="1" t="s">
        <v>872</v>
      </c>
      <c r="J921" s="13">
        <v>1502.3011883369611</v>
      </c>
      <c r="K921" s="13">
        <v>1490.3561956223009</v>
      </c>
      <c r="L921" s="13">
        <v>1494.9657527749039</v>
      </c>
      <c r="M921" s="13">
        <v>1483.049793688695</v>
      </c>
      <c r="N921" s="13">
        <v>1460.0994357415836</v>
      </c>
      <c r="O921" s="13">
        <v>1449.5545702481973</v>
      </c>
      <c r="P921" s="13">
        <v>1444.1521795485339</v>
      </c>
      <c r="Q921" s="14">
        <v>1442.6923601518654</v>
      </c>
      <c r="R921" s="14">
        <v>1449.9792204425653</v>
      </c>
      <c r="S921" s="14">
        <v>1457.2142962378525</v>
      </c>
      <c r="T921" s="14">
        <v>1462.2696652380464</v>
      </c>
      <c r="U921" s="14">
        <v>1465.7181793651691</v>
      </c>
      <c r="V921" s="14">
        <v>1476.8413660933056</v>
      </c>
      <c r="W921" s="14">
        <v>1483.254083920438</v>
      </c>
      <c r="X921" s="14">
        <v>1493.3136879689328</v>
      </c>
      <c r="Y921" s="14">
        <v>1503.962042849018</v>
      </c>
      <c r="Z921" s="14">
        <v>1513.3413322042181</v>
      </c>
      <c r="AA921" s="14">
        <v>1515.4339161419966</v>
      </c>
      <c r="AB921" s="14">
        <v>1525.8125830679119</v>
      </c>
      <c r="AC921" s="14">
        <v>1536.6956681017198</v>
      </c>
    </row>
    <row r="922" spans="1:29" s="14" customFormat="1">
      <c r="A922" s="1" t="s">
        <v>524</v>
      </c>
      <c r="B922" s="1" t="s">
        <v>533</v>
      </c>
      <c r="C922" s="1"/>
      <c r="D922" s="1" t="s">
        <v>616</v>
      </c>
      <c r="E922" s="1"/>
      <c r="F922" s="1">
        <v>114</v>
      </c>
      <c r="G922" s="1" t="s">
        <v>837</v>
      </c>
      <c r="H922" s="1" t="str">
        <f t="shared" si="15"/>
        <v>114아파트평균단위전세가격</v>
      </c>
      <c r="I922" s="1" t="s">
        <v>872</v>
      </c>
      <c r="J922" s="13">
        <v>2413.2267135968659</v>
      </c>
      <c r="K922" s="13">
        <v>2457.0513842740356</v>
      </c>
      <c r="L922" s="13">
        <v>2477.6163337806997</v>
      </c>
      <c r="M922" s="13">
        <v>2472.2267133771425</v>
      </c>
      <c r="N922" s="13">
        <v>2456.7001660882161</v>
      </c>
      <c r="O922" s="13">
        <v>2447.4932079059658</v>
      </c>
      <c r="P922" s="13">
        <v>2429.7895542254064</v>
      </c>
      <c r="Q922" s="14">
        <v>2417.014324700549</v>
      </c>
      <c r="R922" s="14">
        <v>2418.4096481250517</v>
      </c>
      <c r="S922" s="14">
        <v>2418.0750231040188</v>
      </c>
      <c r="T922" s="14">
        <v>2403.6440634369828</v>
      </c>
      <c r="U922" s="14">
        <v>2410.8331249323296</v>
      </c>
      <c r="V922" s="14">
        <v>2409.4327143170526</v>
      </c>
      <c r="W922" s="14">
        <v>2415.8543360044077</v>
      </c>
      <c r="X922" s="14">
        <v>2434.0114243660596</v>
      </c>
      <c r="Y922" s="14">
        <v>2444.847615239039</v>
      </c>
      <c r="Z922" s="14">
        <v>2445.6799944247036</v>
      </c>
      <c r="AA922" s="14">
        <v>2440.5451399648441</v>
      </c>
      <c r="AB922" s="14">
        <v>2454.3738033066275</v>
      </c>
      <c r="AC922" s="14">
        <v>2471.7290955558137</v>
      </c>
    </row>
    <row r="923" spans="1:29" s="14" customFormat="1">
      <c r="A923" s="1" t="s">
        <v>524</v>
      </c>
      <c r="B923" s="1" t="s">
        <v>533</v>
      </c>
      <c r="C923" s="1"/>
      <c r="D923" s="1" t="s">
        <v>617</v>
      </c>
      <c r="E923" s="1"/>
      <c r="F923" s="1">
        <v>115</v>
      </c>
      <c r="G923" s="1" t="s">
        <v>837</v>
      </c>
      <c r="H923" s="1" t="str">
        <f t="shared" si="15"/>
        <v>115아파트평균단위전세가격</v>
      </c>
      <c r="I923" s="1" t="s">
        <v>872</v>
      </c>
      <c r="J923" s="13">
        <v>2407.9464596807807</v>
      </c>
      <c r="K923" s="13">
        <v>2407.9464596807807</v>
      </c>
      <c r="L923" s="13">
        <v>2408.7680844258148</v>
      </c>
      <c r="M923" s="13">
        <v>2444.003795914522</v>
      </c>
      <c r="N923" s="13">
        <v>2440.114477081268</v>
      </c>
      <c r="O923" s="13">
        <v>2444.9050387339857</v>
      </c>
      <c r="P923" s="13">
        <v>2367.4840990772673</v>
      </c>
      <c r="Q923" s="14">
        <v>2340.3627323007267</v>
      </c>
      <c r="R923" s="14">
        <v>2392.1889498319979</v>
      </c>
      <c r="S923" s="14">
        <v>2438.4929124408654</v>
      </c>
      <c r="T923" s="14">
        <v>2466.7651932190315</v>
      </c>
      <c r="U923" s="14">
        <v>2471.5105986835033</v>
      </c>
      <c r="V923" s="14">
        <v>2474.7238164426021</v>
      </c>
      <c r="W923" s="14">
        <v>2484.9654560482877</v>
      </c>
      <c r="X923" s="14">
        <v>2492.6662776489547</v>
      </c>
      <c r="Y923" s="14">
        <v>2474.3204286649625</v>
      </c>
      <c r="Z923" s="14">
        <v>2471.0585528073575</v>
      </c>
      <c r="AA923" s="14">
        <v>2464.984903718811</v>
      </c>
      <c r="AB923" s="14">
        <v>2478.8848843786609</v>
      </c>
      <c r="AC923" s="14">
        <v>2508.2147947415206</v>
      </c>
    </row>
    <row r="924" spans="1:29" s="14" customFormat="1">
      <c r="A924" s="1" t="s">
        <v>524</v>
      </c>
      <c r="B924" s="1" t="s">
        <v>533</v>
      </c>
      <c r="C924" s="1"/>
      <c r="D924" s="1" t="s">
        <v>547</v>
      </c>
      <c r="E924" s="1"/>
      <c r="F924" s="1">
        <v>116</v>
      </c>
      <c r="G924" s="1" t="s">
        <v>837</v>
      </c>
      <c r="H924" s="1" t="str">
        <f t="shared" si="15"/>
        <v>116아파트평균단위전세가격</v>
      </c>
      <c r="I924" s="1" t="s">
        <v>872</v>
      </c>
      <c r="J924" s="13">
        <v>1482.7277204733593</v>
      </c>
      <c r="K924" s="13">
        <v>1482.7277204733593</v>
      </c>
      <c r="L924" s="13">
        <v>1488.0392200528272</v>
      </c>
      <c r="M924" s="13">
        <v>1487.9725025915172</v>
      </c>
      <c r="N924" s="13">
        <v>1484.5440086279618</v>
      </c>
      <c r="O924" s="13">
        <v>1483.5583490106208</v>
      </c>
      <c r="P924" s="13">
        <v>1483.2320932013092</v>
      </c>
      <c r="Q924" s="14">
        <v>1478.5307610912068</v>
      </c>
      <c r="R924" s="14">
        <v>1478.3616737704565</v>
      </c>
      <c r="S924" s="14">
        <v>1479.3711961003676</v>
      </c>
      <c r="T924" s="14">
        <v>1480.3807184302789</v>
      </c>
      <c r="U924" s="14">
        <v>1480.3685004072806</v>
      </c>
      <c r="V924" s="14">
        <v>1481.0840980505791</v>
      </c>
      <c r="W924" s="14">
        <v>1481.0840980505784</v>
      </c>
      <c r="X924" s="14">
        <v>1483.2909299622468</v>
      </c>
      <c r="Y924" s="14">
        <v>1488.3000212028128</v>
      </c>
      <c r="Z924" s="14">
        <v>1489.1909158562737</v>
      </c>
      <c r="AA924" s="14">
        <v>1490.3627741056036</v>
      </c>
      <c r="AB924" s="14">
        <v>1490.3011528730331</v>
      </c>
      <c r="AC924" s="14">
        <v>1498.1622918364108</v>
      </c>
    </row>
    <row r="925" spans="1:29" s="14" customFormat="1">
      <c r="A925" s="1" t="s">
        <v>524</v>
      </c>
      <c r="B925" s="1" t="s">
        <v>533</v>
      </c>
      <c r="C925" s="1" t="s">
        <v>538</v>
      </c>
      <c r="D925" s="1"/>
      <c r="E925" s="1"/>
      <c r="F925" s="1">
        <v>117</v>
      </c>
      <c r="G925" s="1" t="s">
        <v>837</v>
      </c>
      <c r="H925" s="1" t="str">
        <f t="shared" si="15"/>
        <v>117아파트평균단위전세가격</v>
      </c>
      <c r="I925" s="1" t="s">
        <v>872</v>
      </c>
      <c r="J925" s="13">
        <v>1288.7733684827776</v>
      </c>
      <c r="K925" s="13">
        <v>1291.8044642026905</v>
      </c>
      <c r="L925" s="13">
        <v>1283.6784189409798</v>
      </c>
      <c r="M925" s="13">
        <v>1288.013855878889</v>
      </c>
      <c r="N925" s="13">
        <v>1291.70729666427</v>
      </c>
      <c r="O925" s="13">
        <v>1292.8008021615369</v>
      </c>
      <c r="P925" s="13">
        <v>1292.8657529878208</v>
      </c>
      <c r="Q925" s="14">
        <v>1286.0334736505799</v>
      </c>
      <c r="R925" s="14">
        <v>1287.5929108491032</v>
      </c>
      <c r="S925" s="14">
        <v>1290.4206320268088</v>
      </c>
      <c r="T925" s="14">
        <v>1291.32247741785</v>
      </c>
      <c r="U925" s="14">
        <v>1276.2674785383715</v>
      </c>
      <c r="V925" s="14">
        <v>1276.2674785383715</v>
      </c>
      <c r="W925" s="14">
        <v>1280.8456510026485</v>
      </c>
      <c r="X925" s="14">
        <v>1282.941822698765</v>
      </c>
      <c r="Y925" s="14">
        <v>1296.3353154148763</v>
      </c>
      <c r="Z925" s="14">
        <v>1306.4671249128185</v>
      </c>
      <c r="AA925" s="14">
        <v>1310.1431215973498</v>
      </c>
      <c r="AB925" s="14">
        <v>1317.184517130408</v>
      </c>
      <c r="AC925" s="14">
        <v>1319.4671601924426</v>
      </c>
    </row>
    <row r="926" spans="1:29" s="14" customFormat="1">
      <c r="A926" s="1" t="s">
        <v>524</v>
      </c>
      <c r="B926" s="1" t="s">
        <v>533</v>
      </c>
      <c r="C926" s="1"/>
      <c r="D926" s="1" t="s">
        <v>618</v>
      </c>
      <c r="E926" s="1"/>
      <c r="F926" s="1">
        <v>118</v>
      </c>
      <c r="G926" s="1" t="s">
        <v>837</v>
      </c>
      <c r="H926" s="1" t="str">
        <f t="shared" si="15"/>
        <v>118아파트평균단위전세가격</v>
      </c>
      <c r="I926" s="1" t="s">
        <v>872</v>
      </c>
      <c r="J926" s="13">
        <v>1278.9230799182469</v>
      </c>
      <c r="K926" s="13">
        <v>1282.1028210646573</v>
      </c>
      <c r="L926" s="13">
        <v>1280.6763673502242</v>
      </c>
      <c r="M926" s="13">
        <v>1286.2311100817444</v>
      </c>
      <c r="N926" s="13">
        <v>1290.9246958657852</v>
      </c>
      <c r="O926" s="13">
        <v>1292.1821865932193</v>
      </c>
      <c r="P926" s="13">
        <v>1287.6123132439795</v>
      </c>
      <c r="Q926" s="14">
        <v>1278.5889597740033</v>
      </c>
      <c r="R926" s="14">
        <v>1280.818982596493</v>
      </c>
      <c r="S926" s="14">
        <v>1284.8626739794433</v>
      </c>
      <c r="T926" s="14">
        <v>1287.0328971048446</v>
      </c>
      <c r="U926" s="14">
        <v>1285.5162289215086</v>
      </c>
      <c r="V926" s="14">
        <v>1285.5162289215086</v>
      </c>
      <c r="W926" s="14">
        <v>1291.776054674328</v>
      </c>
      <c r="X926" s="14">
        <v>1295.8060190931553</v>
      </c>
      <c r="Y926" s="14">
        <v>1313.4767073318249</v>
      </c>
      <c r="Z926" s="14">
        <v>1323.0102108372123</v>
      </c>
      <c r="AA926" s="14">
        <v>1329.6739436948856</v>
      </c>
      <c r="AB926" s="14">
        <v>1338.7904369097805</v>
      </c>
      <c r="AC926" s="14">
        <v>1343.2226692856359</v>
      </c>
    </row>
    <row r="927" spans="1:29" s="14" customFormat="1">
      <c r="A927" s="1" t="s">
        <v>524</v>
      </c>
      <c r="B927" s="1" t="s">
        <v>533</v>
      </c>
      <c r="C927" s="1"/>
      <c r="D927" s="1" t="s">
        <v>619</v>
      </c>
      <c r="E927" s="1"/>
      <c r="F927" s="1">
        <v>119</v>
      </c>
      <c r="G927" s="1" t="s">
        <v>837</v>
      </c>
      <c r="H927" s="1" t="str">
        <f t="shared" si="15"/>
        <v>119아파트평균단위전세가격</v>
      </c>
      <c r="I927" s="1" t="s">
        <v>872</v>
      </c>
      <c r="J927" s="13">
        <v>1131.3377316756344</v>
      </c>
      <c r="K927" s="13">
        <v>1131.3377316756344</v>
      </c>
      <c r="L927" s="13">
        <v>1131.3377316756344</v>
      </c>
      <c r="M927" s="13">
        <v>1131.9323631766699</v>
      </c>
      <c r="N927" s="13">
        <v>1134.2513082910978</v>
      </c>
      <c r="O927" s="13">
        <v>1134.2513082910978</v>
      </c>
      <c r="P927" s="13">
        <v>1133.0884115937854</v>
      </c>
      <c r="Q927" s="14">
        <v>1130.1431933347687</v>
      </c>
      <c r="R927" s="14">
        <v>1130.1431933347687</v>
      </c>
      <c r="S927" s="14">
        <v>1130.1431933347687</v>
      </c>
      <c r="T927" s="14">
        <v>1133.8291539975337</v>
      </c>
      <c r="U927" s="14">
        <v>1136.4511897567736</v>
      </c>
      <c r="V927" s="14">
        <v>1136.4511897567736</v>
      </c>
      <c r="W927" s="14">
        <v>1136.9424185306921</v>
      </c>
      <c r="X927" s="14">
        <v>1133.834104287017</v>
      </c>
      <c r="Y927" s="14">
        <v>1137.6994429837746</v>
      </c>
      <c r="Z927" s="14">
        <v>1151.825952218453</v>
      </c>
      <c r="AA927" s="14">
        <v>1152.6654981919905</v>
      </c>
      <c r="AB927" s="14">
        <v>1159.1242385958194</v>
      </c>
      <c r="AC927" s="14">
        <v>1160.8033305428944</v>
      </c>
    </row>
    <row r="928" spans="1:29" s="14" customFormat="1">
      <c r="A928" s="1" t="s">
        <v>524</v>
      </c>
      <c r="B928" s="1" t="s">
        <v>533</v>
      </c>
      <c r="C928" s="1" t="s">
        <v>539</v>
      </c>
      <c r="D928" s="1"/>
      <c r="E928" s="1"/>
      <c r="F928" s="1">
        <v>120</v>
      </c>
      <c r="G928" s="1" t="s">
        <v>837</v>
      </c>
      <c r="H928" s="1" t="str">
        <f t="shared" si="15"/>
        <v>120아파트평균단위전세가격</v>
      </c>
      <c r="I928" s="1" t="s">
        <v>872</v>
      </c>
      <c r="J928" s="13">
        <v>1735.0677890795591</v>
      </c>
      <c r="K928" s="13">
        <v>1736.3983093100201</v>
      </c>
      <c r="L928" s="13">
        <v>1738.4842145331475</v>
      </c>
      <c r="M928" s="13">
        <v>1734.5627873159467</v>
      </c>
      <c r="N928" s="13">
        <v>1733.7697000336855</v>
      </c>
      <c r="O928" s="13">
        <v>1732.3882775200757</v>
      </c>
      <c r="P928" s="13">
        <v>1727.464270118543</v>
      </c>
      <c r="Q928" s="14">
        <v>1723.378115705279</v>
      </c>
      <c r="R928" s="14">
        <v>1723.1211841210848</v>
      </c>
      <c r="S928" s="14">
        <v>1725.3430643038357</v>
      </c>
      <c r="T928" s="14">
        <v>1724.580507566207</v>
      </c>
      <c r="U928" s="14">
        <v>1709.5668009111405</v>
      </c>
      <c r="V928" s="14">
        <v>1707.0403850856358</v>
      </c>
      <c r="W928" s="14">
        <v>1705.4641195396468</v>
      </c>
      <c r="X928" s="14">
        <v>1708.1412617487758</v>
      </c>
      <c r="Y928" s="14">
        <v>1732.9812101999573</v>
      </c>
      <c r="Z928" s="14">
        <v>1741.9075462227847</v>
      </c>
      <c r="AA928" s="14">
        <v>1748.3609471976597</v>
      </c>
      <c r="AB928" s="14">
        <v>1751.5778245116928</v>
      </c>
      <c r="AC928" s="14">
        <v>1765.7140012072489</v>
      </c>
    </row>
    <row r="929" spans="1:29" s="14" customFormat="1">
      <c r="A929" s="1" t="s">
        <v>524</v>
      </c>
      <c r="B929" s="1" t="s">
        <v>533</v>
      </c>
      <c r="C929" s="1"/>
      <c r="D929" s="1" t="s">
        <v>620</v>
      </c>
      <c r="E929" s="1"/>
      <c r="F929" s="1">
        <v>121</v>
      </c>
      <c r="G929" s="1" t="s">
        <v>837</v>
      </c>
      <c r="H929" s="1" t="str">
        <f t="shared" si="15"/>
        <v>121아파트평균단위전세가격</v>
      </c>
      <c r="I929" s="1" t="s">
        <v>872</v>
      </c>
      <c r="J929" s="13">
        <v>1379.5349888847184</v>
      </c>
      <c r="K929" s="13">
        <v>1379.8036974393201</v>
      </c>
      <c r="L929" s="13">
        <v>1383.6545238586189</v>
      </c>
      <c r="M929" s="13">
        <v>1382.2840624825533</v>
      </c>
      <c r="N929" s="13">
        <v>1383.4628248044664</v>
      </c>
      <c r="O929" s="13">
        <v>1379.2544700028195</v>
      </c>
      <c r="P929" s="13">
        <v>1369.9045957867688</v>
      </c>
      <c r="Q929" s="14">
        <v>1361.2149028324181</v>
      </c>
      <c r="R929" s="14">
        <v>1355.3017201985476</v>
      </c>
      <c r="S929" s="14">
        <v>1362.0290248663982</v>
      </c>
      <c r="T929" s="14">
        <v>1374.3897049728721</v>
      </c>
      <c r="U929" s="14">
        <v>1370.8683933056191</v>
      </c>
      <c r="V929" s="14">
        <v>1363.1580453766328</v>
      </c>
      <c r="W929" s="14">
        <v>1372.0109409462907</v>
      </c>
      <c r="X929" s="14">
        <v>1378.4319370934209</v>
      </c>
      <c r="Y929" s="14">
        <v>1392.1385083012328</v>
      </c>
      <c r="Z929" s="14">
        <v>1388.1683098994024</v>
      </c>
      <c r="AA929" s="14">
        <v>1394.915206101042</v>
      </c>
      <c r="AB929" s="14">
        <v>1403.2814981088604</v>
      </c>
      <c r="AC929" s="14">
        <v>1423.2779078399371</v>
      </c>
    </row>
    <row r="930" spans="1:29" s="14" customFormat="1">
      <c r="A930" s="1" t="s">
        <v>524</v>
      </c>
      <c r="B930" s="1" t="s">
        <v>533</v>
      </c>
      <c r="C930" s="1"/>
      <c r="D930" s="1" t="s">
        <v>621</v>
      </c>
      <c r="E930" s="1"/>
      <c r="F930" s="1">
        <v>122</v>
      </c>
      <c r="G930" s="1" t="s">
        <v>837</v>
      </c>
      <c r="H930" s="1" t="str">
        <f t="shared" si="15"/>
        <v>122아파트평균단위전세가격</v>
      </c>
      <c r="I930" s="1" t="s">
        <v>872</v>
      </c>
      <c r="J930" s="13">
        <v>1948.435276482651</v>
      </c>
      <c r="K930" s="13">
        <v>1950.4468238463314</v>
      </c>
      <c r="L930" s="13">
        <v>1953.4196102549465</v>
      </c>
      <c r="M930" s="13">
        <v>1951.3279458796678</v>
      </c>
      <c r="N930" s="13">
        <v>1949.0919538515134</v>
      </c>
      <c r="O930" s="13">
        <v>1948.1095022756658</v>
      </c>
      <c r="P930" s="13">
        <v>1944.3508109867189</v>
      </c>
      <c r="Q930" s="14">
        <v>1940.6779962082912</v>
      </c>
      <c r="R930" s="14">
        <v>1942.2630508361999</v>
      </c>
      <c r="S930" s="14">
        <v>1945.7822301630338</v>
      </c>
      <c r="T930" s="14">
        <v>1944.0005880618119</v>
      </c>
      <c r="U930" s="14">
        <v>1939.4978229886067</v>
      </c>
      <c r="V930" s="14">
        <v>1937.7526983955729</v>
      </c>
      <c r="W930" s="14">
        <v>1933.305300164727</v>
      </c>
      <c r="X930" s="14">
        <v>1931.202239109417</v>
      </c>
      <c r="Y930" s="14">
        <v>1948.2115839746807</v>
      </c>
      <c r="Z930" s="14">
        <v>1956.659661938676</v>
      </c>
      <c r="AA930" s="14">
        <v>1960.9636632830568</v>
      </c>
      <c r="AB930" s="14">
        <v>1963.3945365798768</v>
      </c>
      <c r="AC930" s="14">
        <v>1977.8192590369472</v>
      </c>
    </row>
    <row r="931" spans="1:29" s="14" customFormat="1">
      <c r="A931" s="1" t="s">
        <v>524</v>
      </c>
      <c r="B931" s="1" t="s">
        <v>533</v>
      </c>
      <c r="C931" s="1"/>
      <c r="D931" s="1" t="s">
        <v>621</v>
      </c>
      <c r="E931" s="1" t="s">
        <v>622</v>
      </c>
      <c r="F931" s="1">
        <v>123</v>
      </c>
      <c r="G931" s="1" t="s">
        <v>837</v>
      </c>
      <c r="H931" s="1" t="str">
        <f t="shared" si="15"/>
        <v>123아파트평균단위전세가격</v>
      </c>
      <c r="I931" s="1" t="s">
        <v>872</v>
      </c>
      <c r="J931" s="13">
        <v>2019.2503157999922</v>
      </c>
      <c r="K931" s="13">
        <v>2022.4772680930485</v>
      </c>
      <c r="L931" s="13">
        <v>2033.7102246661357</v>
      </c>
      <c r="M931" s="13">
        <v>2031.6261769924799</v>
      </c>
      <c r="N931" s="13">
        <v>2029.6380574320576</v>
      </c>
      <c r="O931" s="13">
        <v>2026.7101854194207</v>
      </c>
      <c r="P931" s="13">
        <v>2025.0779941944347</v>
      </c>
      <c r="Q931" s="14">
        <v>2022.0154627253846</v>
      </c>
      <c r="R931" s="14">
        <v>2036.8251707209629</v>
      </c>
      <c r="S931" s="14">
        <v>2049.1711462300204</v>
      </c>
      <c r="T931" s="14">
        <v>2045.7790362286194</v>
      </c>
      <c r="U931" s="14">
        <v>2043.0704276976967</v>
      </c>
      <c r="V931" s="14">
        <v>2038.0024856861053</v>
      </c>
      <c r="W931" s="14">
        <v>2039.9219532524633</v>
      </c>
      <c r="X931" s="14">
        <v>2037.4684496399018</v>
      </c>
      <c r="Y931" s="14">
        <v>2046.3771552864555</v>
      </c>
      <c r="Z931" s="14">
        <v>2057.585528359537</v>
      </c>
      <c r="AA931" s="14">
        <v>2060.5616156331812</v>
      </c>
      <c r="AB931" s="14">
        <v>2060.3168470059486</v>
      </c>
      <c r="AC931" s="14">
        <v>2080.6919395986329</v>
      </c>
    </row>
    <row r="932" spans="1:29" s="14" customFormat="1">
      <c r="A932" s="1" t="s">
        <v>524</v>
      </c>
      <c r="B932" s="1" t="s">
        <v>533</v>
      </c>
      <c r="C932" s="1"/>
      <c r="D932" s="1" t="s">
        <v>621</v>
      </c>
      <c r="E932" s="1" t="s">
        <v>623</v>
      </c>
      <c r="F932" s="1">
        <v>124</v>
      </c>
      <c r="G932" s="1" t="s">
        <v>837</v>
      </c>
      <c r="H932" s="1" t="str">
        <f t="shared" si="15"/>
        <v>124아파트평균단위전세가격</v>
      </c>
      <c r="I932" s="1" t="s">
        <v>872</v>
      </c>
      <c r="J932" s="13">
        <v>1877.8649452620093</v>
      </c>
      <c r="K932" s="13">
        <v>1882.6945086858095</v>
      </c>
      <c r="L932" s="13">
        <v>1884.895033622051</v>
      </c>
      <c r="M932" s="13">
        <v>1884.8828370875683</v>
      </c>
      <c r="N932" s="13">
        <v>1883.886053238024</v>
      </c>
      <c r="O932" s="13">
        <v>1891.8274011162671</v>
      </c>
      <c r="P932" s="13">
        <v>1892.9130106862822</v>
      </c>
      <c r="Q932" s="14">
        <v>1891.5942523667295</v>
      </c>
      <c r="R932" s="14">
        <v>1878.4623087171278</v>
      </c>
      <c r="S932" s="14">
        <v>1870.3776757138226</v>
      </c>
      <c r="T932" s="14">
        <v>1872.8254995166815</v>
      </c>
      <c r="U932" s="14">
        <v>1863.7773586599751</v>
      </c>
      <c r="V932" s="14">
        <v>1863.7773586599751</v>
      </c>
      <c r="W932" s="14">
        <v>1853.4371801833261</v>
      </c>
      <c r="X932" s="14">
        <v>1851.2797244008441</v>
      </c>
      <c r="Y932" s="14">
        <v>1905.4916862523671</v>
      </c>
      <c r="Z932" s="14">
        <v>1921.3215899312195</v>
      </c>
      <c r="AA932" s="14">
        <v>1925.7858132821555</v>
      </c>
      <c r="AB932" s="14">
        <v>1927.0434930705076</v>
      </c>
      <c r="AC932" s="14">
        <v>1935.6195848329548</v>
      </c>
    </row>
    <row r="933" spans="1:29" s="14" customFormat="1">
      <c r="A933" s="1" t="s">
        <v>524</v>
      </c>
      <c r="B933" s="1" t="s">
        <v>533</v>
      </c>
      <c r="C933" s="1"/>
      <c r="D933" s="1" t="s">
        <v>621</v>
      </c>
      <c r="E933" s="1" t="s">
        <v>624</v>
      </c>
      <c r="F933" s="1">
        <v>125</v>
      </c>
      <c r="G933" s="1" t="s">
        <v>837</v>
      </c>
      <c r="H933" s="1" t="str">
        <f t="shared" si="15"/>
        <v>125아파트평균단위전세가격</v>
      </c>
      <c r="I933" s="1" t="s">
        <v>872</v>
      </c>
      <c r="J933" s="13">
        <v>1923.6898892710026</v>
      </c>
      <c r="K933" s="13">
        <v>1922.5581349612817</v>
      </c>
      <c r="L933" s="13">
        <v>1917.6115335954366</v>
      </c>
      <c r="M933" s="13">
        <v>1914.1090286043022</v>
      </c>
      <c r="N933" s="13">
        <v>1910.7836362826508</v>
      </c>
      <c r="O933" s="13">
        <v>1905.7680015165956</v>
      </c>
      <c r="P933" s="13">
        <v>1896.567854801194</v>
      </c>
      <c r="Q933" s="14">
        <v>1890.6831093301503</v>
      </c>
      <c r="R933" s="14">
        <v>1888.6847305749361</v>
      </c>
      <c r="S933" s="14">
        <v>1891.0137890510669</v>
      </c>
      <c r="T933" s="14">
        <v>1888.0240596995059</v>
      </c>
      <c r="U933" s="14">
        <v>1888.1922443340272</v>
      </c>
      <c r="V933" s="14">
        <v>1888.5249494823174</v>
      </c>
      <c r="W933" s="14">
        <v>1881.7051558134772</v>
      </c>
      <c r="X933" s="14">
        <v>1879.9717456579549</v>
      </c>
      <c r="Y933" s="14">
        <v>1881.2489960132496</v>
      </c>
      <c r="Z933" s="14">
        <v>1882.396362999581</v>
      </c>
      <c r="AA933" s="14">
        <v>1887.8698239036369</v>
      </c>
      <c r="AB933" s="14">
        <v>1893.6013901729889</v>
      </c>
      <c r="AC933" s="14">
        <v>1906.0243668182907</v>
      </c>
    </row>
    <row r="934" spans="1:29" s="14" customFormat="1">
      <c r="A934" s="1" t="s">
        <v>524</v>
      </c>
      <c r="B934" s="1" t="s">
        <v>533</v>
      </c>
      <c r="C934" s="1"/>
      <c r="D934" s="1" t="s">
        <v>625</v>
      </c>
      <c r="E934" s="1"/>
      <c r="F934" s="1">
        <v>126</v>
      </c>
      <c r="G934" s="1" t="s">
        <v>837</v>
      </c>
      <c r="H934" s="1" t="str">
        <f t="shared" si="15"/>
        <v>126아파트평균단위전세가격</v>
      </c>
      <c r="I934" s="1" t="s">
        <v>872</v>
      </c>
      <c r="J934" s="13">
        <v>1334.4346675917745</v>
      </c>
      <c r="K934" s="13">
        <v>1334.4346675917745</v>
      </c>
      <c r="L934" s="13">
        <v>1332.5546273475079</v>
      </c>
      <c r="M934" s="13">
        <v>1321.2244563656363</v>
      </c>
      <c r="N934" s="13">
        <v>1323.4474844141462</v>
      </c>
      <c r="O934" s="13">
        <v>1322.8509344347651</v>
      </c>
      <c r="P934" s="13">
        <v>1317.5012987752914</v>
      </c>
      <c r="Q934" s="14">
        <v>1315.4165328710496</v>
      </c>
      <c r="R934" s="14">
        <v>1313.5363851846141</v>
      </c>
      <c r="S934" s="14">
        <v>1308.5921318179176</v>
      </c>
      <c r="T934" s="14">
        <v>1301.6370662448178</v>
      </c>
      <c r="U934" s="14">
        <v>1294.9399106090239</v>
      </c>
      <c r="V934" s="14">
        <v>1294.2341880561978</v>
      </c>
      <c r="W934" s="14">
        <v>1292.870650159427</v>
      </c>
      <c r="X934" s="14">
        <v>1306.808402107865</v>
      </c>
      <c r="Y934" s="14">
        <v>1363.9211351993697</v>
      </c>
      <c r="Z934" s="14">
        <v>1384.6012588987462</v>
      </c>
      <c r="AA934" s="14">
        <v>1397.2309568760872</v>
      </c>
      <c r="AB934" s="14">
        <v>1398.6688390824133</v>
      </c>
      <c r="AC934" s="14">
        <v>1407.2516025355599</v>
      </c>
    </row>
    <row r="935" spans="1:29" s="14" customFormat="1">
      <c r="A935" s="1" t="s">
        <v>524</v>
      </c>
      <c r="B935" s="1" t="s">
        <v>533</v>
      </c>
      <c r="C935" s="1" t="s">
        <v>540</v>
      </c>
      <c r="D935" s="1"/>
      <c r="E935" s="1"/>
      <c r="F935" s="1">
        <v>127</v>
      </c>
      <c r="G935" s="1" t="s">
        <v>837</v>
      </c>
      <c r="H935" s="1" t="str">
        <f t="shared" si="15"/>
        <v>127아파트평균단위전세가격</v>
      </c>
      <c r="I935" s="1" t="s">
        <v>872</v>
      </c>
      <c r="J935" s="13">
        <v>1354.733062579681</v>
      </c>
      <c r="K935" s="13">
        <v>1380.7113241838529</v>
      </c>
      <c r="L935" s="13">
        <v>1385.7882062324843</v>
      </c>
      <c r="M935" s="13">
        <v>1384.2156782548811</v>
      </c>
      <c r="N935" s="13">
        <v>1384.9745156742194</v>
      </c>
      <c r="O935" s="13">
        <v>1384.8810955462898</v>
      </c>
      <c r="P935" s="13">
        <v>1382.6471920221045</v>
      </c>
      <c r="Q935" s="14">
        <v>1384.5394260524447</v>
      </c>
      <c r="R935" s="14">
        <v>1392.0258107746006</v>
      </c>
      <c r="S935" s="14">
        <v>1393.0570428589022</v>
      </c>
      <c r="T935" s="14">
        <v>1394.0200025023873</v>
      </c>
      <c r="U935" s="14">
        <v>1389.8965113591698</v>
      </c>
      <c r="V935" s="14">
        <v>1391.0289181347496</v>
      </c>
      <c r="W935" s="14">
        <v>1394.8660117338522</v>
      </c>
      <c r="X935" s="14">
        <v>1399.2394516387944</v>
      </c>
      <c r="Y935" s="14">
        <v>1403.5087967897487</v>
      </c>
      <c r="Z935" s="14">
        <v>1412.6793327349671</v>
      </c>
      <c r="AA935" s="14">
        <v>1414.7435320079881</v>
      </c>
      <c r="AB935" s="14">
        <v>1416.4398635407524</v>
      </c>
      <c r="AC935" s="14">
        <v>1428.57626104883</v>
      </c>
    </row>
    <row r="936" spans="1:29" s="14" customFormat="1">
      <c r="A936" s="1" t="s">
        <v>524</v>
      </c>
      <c r="B936" s="1" t="s">
        <v>533</v>
      </c>
      <c r="C936" s="1"/>
      <c r="D936" s="1" t="s">
        <v>626</v>
      </c>
      <c r="E936" s="1"/>
      <c r="F936" s="1">
        <v>128</v>
      </c>
      <c r="G936" s="1" t="s">
        <v>837</v>
      </c>
      <c r="H936" s="1" t="str">
        <f t="shared" si="15"/>
        <v>128아파트평균단위전세가격</v>
      </c>
      <c r="I936" s="1" t="s">
        <v>872</v>
      </c>
      <c r="J936" s="13">
        <v>947.26641706621649</v>
      </c>
      <c r="K936" s="13">
        <v>946.68635114752522</v>
      </c>
      <c r="L936" s="13">
        <v>966.48521134775046</v>
      </c>
      <c r="M936" s="13">
        <v>966.48521134775046</v>
      </c>
      <c r="N936" s="13">
        <v>971.11949091368297</v>
      </c>
      <c r="O936" s="13">
        <v>970.11071123816805</v>
      </c>
      <c r="P936" s="13">
        <v>975.17962586091289</v>
      </c>
      <c r="Q936" s="14">
        <v>977.09627149035362</v>
      </c>
      <c r="R936" s="14">
        <v>978.14325820182546</v>
      </c>
      <c r="S936" s="14">
        <v>978.57776593654478</v>
      </c>
      <c r="T936" s="14">
        <v>974.97464207780922</v>
      </c>
      <c r="U936" s="14">
        <v>984.54207405533384</v>
      </c>
      <c r="V936" s="14">
        <v>985.05442688198434</v>
      </c>
      <c r="W936" s="14">
        <v>984.54213442446621</v>
      </c>
      <c r="X936" s="14">
        <v>985.4130931758599</v>
      </c>
      <c r="Y936" s="14">
        <v>999.78610947230527</v>
      </c>
      <c r="Z936" s="14">
        <v>1012.1819993144256</v>
      </c>
      <c r="AA936" s="14">
        <v>1015.7915822710016</v>
      </c>
      <c r="AB936" s="14">
        <v>1020.7047953708105</v>
      </c>
      <c r="AC936" s="14">
        <v>1026.9435965068772</v>
      </c>
    </row>
    <row r="937" spans="1:29" s="14" customFormat="1">
      <c r="A937" s="1" t="s">
        <v>524</v>
      </c>
      <c r="B937" s="1" t="s">
        <v>533</v>
      </c>
      <c r="C937" s="1"/>
      <c r="D937" s="1" t="s">
        <v>627</v>
      </c>
      <c r="E937" s="1"/>
      <c r="F937" s="1">
        <v>129</v>
      </c>
      <c r="G937" s="1" t="s">
        <v>837</v>
      </c>
      <c r="H937" s="1" t="str">
        <f t="shared" si="15"/>
        <v>129아파트평균단위전세가격</v>
      </c>
      <c r="I937" s="1" t="s">
        <v>872</v>
      </c>
      <c r="J937" s="13">
        <v>1024.9362404018909</v>
      </c>
      <c r="K937" s="13">
        <v>1024.928454822963</v>
      </c>
      <c r="L937" s="13">
        <v>1033.3406112650962</v>
      </c>
      <c r="M937" s="13">
        <v>1033.3406112650962</v>
      </c>
      <c r="N937" s="13">
        <v>1035.0392924090561</v>
      </c>
      <c r="O937" s="13">
        <v>1035.0392924090561</v>
      </c>
      <c r="P937" s="13">
        <v>1031.6993143200752</v>
      </c>
      <c r="Q937" s="14">
        <v>1031.6993143200752</v>
      </c>
      <c r="R937" s="14">
        <v>1034.5942791315865</v>
      </c>
      <c r="S937" s="14">
        <v>1033.6286473248331</v>
      </c>
      <c r="T937" s="14">
        <v>1042.0423670577356</v>
      </c>
      <c r="U937" s="14">
        <v>1040.9303333705286</v>
      </c>
      <c r="V937" s="14">
        <v>1048.5654652796222</v>
      </c>
      <c r="W937" s="14">
        <v>1051.4398947835273</v>
      </c>
      <c r="X937" s="14">
        <v>1053.3515020629277</v>
      </c>
      <c r="Y937" s="14">
        <v>1069.2523816578241</v>
      </c>
      <c r="Z937" s="14">
        <v>1070.3063761152457</v>
      </c>
      <c r="AA937" s="14">
        <v>1072.390554039692</v>
      </c>
      <c r="AB937" s="14">
        <v>1071.5592842670862</v>
      </c>
      <c r="AC937" s="14">
        <v>1081.3016048798142</v>
      </c>
    </row>
    <row r="938" spans="1:29" s="14" customFormat="1">
      <c r="A938" s="1" t="s">
        <v>524</v>
      </c>
      <c r="B938" s="1" t="s">
        <v>533</v>
      </c>
      <c r="C938" s="1"/>
      <c r="D938" s="1" t="s">
        <v>628</v>
      </c>
      <c r="E938" s="1"/>
      <c r="F938" s="1">
        <v>130</v>
      </c>
      <c r="G938" s="1" t="s">
        <v>837</v>
      </c>
      <c r="H938" s="1" t="str">
        <f t="shared" si="15"/>
        <v>130아파트평균단위전세가격</v>
      </c>
      <c r="I938" s="1" t="s">
        <v>872</v>
      </c>
      <c r="J938" s="13">
        <v>1072.1842906471177</v>
      </c>
      <c r="K938" s="13">
        <v>1071.5968563037779</v>
      </c>
      <c r="L938" s="13">
        <v>1075.2563377809633</v>
      </c>
      <c r="M938" s="13">
        <v>1076.7433765828403</v>
      </c>
      <c r="N938" s="13">
        <v>1076.7433765828403</v>
      </c>
      <c r="O938" s="13">
        <v>1076.7433765828403</v>
      </c>
      <c r="P938" s="13">
        <v>1076.5234184628662</v>
      </c>
      <c r="Q938" s="14">
        <v>1076.5234184628662</v>
      </c>
      <c r="R938" s="14">
        <v>1092.0947267039585</v>
      </c>
      <c r="S938" s="14">
        <v>1092.5793779387348</v>
      </c>
      <c r="T938" s="14">
        <v>1093.2055622484113</v>
      </c>
      <c r="U938" s="14">
        <v>1093.205562248412</v>
      </c>
      <c r="V938" s="14">
        <v>1097.3235363077035</v>
      </c>
      <c r="W938" s="14">
        <v>1096.8842809334133</v>
      </c>
      <c r="X938" s="14">
        <v>1099.1114320433287</v>
      </c>
      <c r="Y938" s="14">
        <v>1098.489579669631</v>
      </c>
      <c r="Z938" s="14">
        <v>1099.5254591574546</v>
      </c>
      <c r="AA938" s="14">
        <v>1100.3333260221164</v>
      </c>
      <c r="AB938" s="14">
        <v>1099.8945642593126</v>
      </c>
      <c r="AC938" s="14">
        <v>1105.6966196360008</v>
      </c>
    </row>
    <row r="939" spans="1:29" s="14" customFormat="1">
      <c r="A939" s="1" t="s">
        <v>524</v>
      </c>
      <c r="B939" s="1" t="s">
        <v>533</v>
      </c>
      <c r="C939" s="1"/>
      <c r="D939" s="1" t="s">
        <v>629</v>
      </c>
      <c r="E939" s="1"/>
      <c r="F939" s="1">
        <v>131</v>
      </c>
      <c r="G939" s="1" t="s">
        <v>837</v>
      </c>
      <c r="H939" s="1" t="str">
        <f t="shared" si="15"/>
        <v>131아파트평균단위전세가격</v>
      </c>
      <c r="I939" s="1" t="s">
        <v>872</v>
      </c>
      <c r="J939" s="13">
        <v>1620.1973506615786</v>
      </c>
      <c r="K939" s="13">
        <v>1668.0928954389635</v>
      </c>
      <c r="L939" s="13">
        <v>1670.6166267608012</v>
      </c>
      <c r="M939" s="13">
        <v>1667.0688890322333</v>
      </c>
      <c r="N939" s="13">
        <v>1667.3166275412664</v>
      </c>
      <c r="O939" s="13">
        <v>1667.3166275412664</v>
      </c>
      <c r="P939" s="13">
        <v>1663.1685976640556</v>
      </c>
      <c r="Q939" s="14">
        <v>1666.3059435709151</v>
      </c>
      <c r="R939" s="14">
        <v>1672.1981962587247</v>
      </c>
      <c r="S939" s="14">
        <v>1673.9948490142187</v>
      </c>
      <c r="T939" s="14">
        <v>1674.324320461579</v>
      </c>
      <c r="U939" s="14">
        <v>1670.9037142033985</v>
      </c>
      <c r="V939" s="14">
        <v>1669.356277712079</v>
      </c>
      <c r="W939" s="14">
        <v>1676.1124173204071</v>
      </c>
      <c r="X939" s="14">
        <v>1682.601517968541</v>
      </c>
      <c r="Y939" s="14">
        <v>1684.909658419946</v>
      </c>
      <c r="Z939" s="14">
        <v>1699.047548204024</v>
      </c>
      <c r="AA939" s="14">
        <v>1701.4267151950762</v>
      </c>
      <c r="AB939" s="14">
        <v>1704.1120297814032</v>
      </c>
      <c r="AC939" s="14">
        <v>1720.6893612275014</v>
      </c>
    </row>
    <row r="940" spans="1:29" s="14" customFormat="1">
      <c r="A940" s="1" t="s">
        <v>524</v>
      </c>
      <c r="B940" s="1" t="s">
        <v>541</v>
      </c>
      <c r="C940" s="1"/>
      <c r="D940" s="1"/>
      <c r="E940" s="1"/>
      <c r="F940" s="1">
        <v>132</v>
      </c>
      <c r="G940" s="1" t="s">
        <v>837</v>
      </c>
      <c r="H940" s="1" t="str">
        <f t="shared" si="15"/>
        <v>132아파트평균단위전세가격</v>
      </c>
      <c r="I940" s="1" t="s">
        <v>872</v>
      </c>
      <c r="J940" s="13">
        <v>1493.0237681263143</v>
      </c>
      <c r="K940" s="13">
        <v>1493.0247857206869</v>
      </c>
      <c r="L940" s="13">
        <v>1494.449483543925</v>
      </c>
      <c r="M940" s="13">
        <v>1495.5267308627801</v>
      </c>
      <c r="N940" s="13">
        <v>1499.4008023620374</v>
      </c>
      <c r="O940" s="13">
        <v>1500.5443980291025</v>
      </c>
      <c r="P940" s="13">
        <v>1499.5006610591797</v>
      </c>
      <c r="Q940" s="14">
        <v>1500.2944284302851</v>
      </c>
      <c r="R940" s="14">
        <v>1507.8108572401488</v>
      </c>
      <c r="S940" s="14">
        <v>1512.2721276149796</v>
      </c>
      <c r="T940" s="14">
        <v>1518.4451633402095</v>
      </c>
      <c r="U940" s="14">
        <v>1515.35140279435</v>
      </c>
      <c r="V940" s="14">
        <v>1516.4973335638579</v>
      </c>
      <c r="W940" s="14">
        <v>1519.6291655823281</v>
      </c>
      <c r="X940" s="14">
        <v>1530.7555061524286</v>
      </c>
      <c r="Y940" s="14">
        <v>1541.5819261741376</v>
      </c>
      <c r="Z940" s="14">
        <v>1547.8977213239073</v>
      </c>
      <c r="AA940" s="14">
        <v>1555.2775869065827</v>
      </c>
      <c r="AB940" s="14">
        <v>1564.5629561631965</v>
      </c>
      <c r="AC940" s="14">
        <v>1579.9821359441694</v>
      </c>
    </row>
    <row r="941" spans="1:29" s="14" customFormat="1">
      <c r="A941" s="1" t="s">
        <v>524</v>
      </c>
      <c r="B941" s="1" t="s">
        <v>541</v>
      </c>
      <c r="C941" s="1"/>
      <c r="D941" s="1" t="s">
        <v>559</v>
      </c>
      <c r="E941" s="1"/>
      <c r="F941" s="1">
        <v>133</v>
      </c>
      <c r="G941" s="1" t="s">
        <v>837</v>
      </c>
      <c r="H941" s="1" t="str">
        <f t="shared" si="15"/>
        <v>133아파트평균단위전세가격</v>
      </c>
      <c r="I941" s="1" t="s">
        <v>872</v>
      </c>
      <c r="J941" s="13">
        <v>1148.9234708940542</v>
      </c>
      <c r="K941" s="13">
        <v>1149.2327452043619</v>
      </c>
      <c r="L941" s="13">
        <v>1149.9684461213394</v>
      </c>
      <c r="M941" s="13">
        <v>1149.9684461213394</v>
      </c>
      <c r="N941" s="13">
        <v>1150.9504510490706</v>
      </c>
      <c r="O941" s="13">
        <v>1151.2052774613185</v>
      </c>
      <c r="P941" s="13">
        <v>1151.2052774613185</v>
      </c>
      <c r="Q941" s="14">
        <v>1167.3988687213116</v>
      </c>
      <c r="R941" s="14">
        <v>1174.7175438467975</v>
      </c>
      <c r="S941" s="14">
        <v>1170.5349985957016</v>
      </c>
      <c r="T941" s="14">
        <v>1165.4878492239366</v>
      </c>
      <c r="U941" s="14">
        <v>1151.6908815355671</v>
      </c>
      <c r="V941" s="14">
        <v>1129.51842339878</v>
      </c>
      <c r="W941" s="14">
        <v>1127.9894863362977</v>
      </c>
      <c r="X941" s="14">
        <v>1131.4070093242506</v>
      </c>
      <c r="Y941" s="14">
        <v>1148.1267666981475</v>
      </c>
      <c r="Z941" s="14">
        <v>1160.3126077091599</v>
      </c>
      <c r="AA941" s="14">
        <v>1165.1098513020568</v>
      </c>
      <c r="AB941" s="14">
        <v>1171.0820169991493</v>
      </c>
      <c r="AC941" s="14">
        <v>1174.44761539716</v>
      </c>
    </row>
    <row r="942" spans="1:29" s="14" customFormat="1">
      <c r="A942" s="1" t="s">
        <v>524</v>
      </c>
      <c r="B942" s="1" t="s">
        <v>541</v>
      </c>
      <c r="C942" s="1"/>
      <c r="D942" s="1" t="s">
        <v>630</v>
      </c>
      <c r="E942" s="1"/>
      <c r="F942" s="1">
        <v>134</v>
      </c>
      <c r="G942" s="1" t="s">
        <v>837</v>
      </c>
      <c r="H942" s="1" t="str">
        <f t="shared" si="15"/>
        <v>134아파트평균단위전세가격</v>
      </c>
      <c r="I942" s="1" t="s">
        <v>872</v>
      </c>
      <c r="J942" s="13">
        <v>1477.4215066473762</v>
      </c>
      <c r="K942" s="13">
        <v>1477.4215066473762</v>
      </c>
      <c r="L942" s="13">
        <v>1477.4215066473762</v>
      </c>
      <c r="M942" s="13">
        <v>1477.4215066473762</v>
      </c>
      <c r="N942" s="13">
        <v>1477.4215066473762</v>
      </c>
      <c r="O942" s="13">
        <v>1479.6276488162184</v>
      </c>
      <c r="P942" s="13">
        <v>1481.2626454232613</v>
      </c>
      <c r="Q942" s="14">
        <v>1475.0705856573866</v>
      </c>
      <c r="R942" s="14">
        <v>1480.9411072354148</v>
      </c>
      <c r="S942" s="14">
        <v>1480.9411072354148</v>
      </c>
      <c r="T942" s="14">
        <v>1483.2170837070428</v>
      </c>
      <c r="U942" s="14">
        <v>1482.193294951519</v>
      </c>
      <c r="V942" s="14">
        <v>1476.6072818189884</v>
      </c>
      <c r="W942" s="14">
        <v>1479.9384330281512</v>
      </c>
      <c r="X942" s="14">
        <v>1489.2822885905471</v>
      </c>
      <c r="Y942" s="14">
        <v>1494.2289797325727</v>
      </c>
      <c r="Z942" s="14">
        <v>1489.8034610420225</v>
      </c>
      <c r="AA942" s="14">
        <v>1486.7243326816963</v>
      </c>
      <c r="AB942" s="14">
        <v>1497.4781493184655</v>
      </c>
      <c r="AC942" s="14">
        <v>1512.2144875474712</v>
      </c>
    </row>
    <row r="943" spans="1:29" s="14" customFormat="1">
      <c r="A943" s="1" t="s">
        <v>524</v>
      </c>
      <c r="B943" s="1" t="s">
        <v>541</v>
      </c>
      <c r="C943" s="1"/>
      <c r="D943" s="1" t="s">
        <v>631</v>
      </c>
      <c r="E943" s="1"/>
      <c r="F943" s="1">
        <v>135</v>
      </c>
      <c r="G943" s="1" t="s">
        <v>837</v>
      </c>
      <c r="H943" s="1" t="str">
        <f t="shared" si="15"/>
        <v>135아파트평균단위전세가격</v>
      </c>
      <c r="I943" s="1" t="s">
        <v>872</v>
      </c>
      <c r="J943" s="13">
        <v>1463.1077655398992</v>
      </c>
      <c r="K943" s="13">
        <v>1462.7102418165382</v>
      </c>
      <c r="L943" s="13">
        <v>1463.3614469933505</v>
      </c>
      <c r="M943" s="13">
        <v>1469.5138481575846</v>
      </c>
      <c r="N943" s="13">
        <v>1469.7432025843589</v>
      </c>
      <c r="O943" s="13">
        <v>1467.0574029531483</v>
      </c>
      <c r="P943" s="13">
        <v>1463.885350050861</v>
      </c>
      <c r="Q943" s="14">
        <v>1464.2080037514816</v>
      </c>
      <c r="R943" s="14">
        <v>1468.4400101303959</v>
      </c>
      <c r="S943" s="14">
        <v>1471.2290512543739</v>
      </c>
      <c r="T943" s="14">
        <v>1476.5817970847993</v>
      </c>
      <c r="U943" s="14">
        <v>1478.3142584193924</v>
      </c>
      <c r="V943" s="14">
        <v>1480.0122334245266</v>
      </c>
      <c r="W943" s="14">
        <v>1483.3676487409571</v>
      </c>
      <c r="X943" s="14">
        <v>1488.533747865125</v>
      </c>
      <c r="Y943" s="14">
        <v>1503.3569855984565</v>
      </c>
      <c r="Z943" s="14">
        <v>1512.7673220244189</v>
      </c>
      <c r="AA943" s="14">
        <v>1522.196310418673</v>
      </c>
      <c r="AB943" s="14">
        <v>1537.5718616117088</v>
      </c>
      <c r="AC943" s="14">
        <v>1553.2793273930281</v>
      </c>
    </row>
    <row r="944" spans="1:29" s="14" customFormat="1">
      <c r="A944" s="1" t="s">
        <v>524</v>
      </c>
      <c r="B944" s="1" t="s">
        <v>541</v>
      </c>
      <c r="C944" s="1"/>
      <c r="D944" s="1" t="s">
        <v>632</v>
      </c>
      <c r="E944" s="1"/>
      <c r="F944" s="1">
        <v>136</v>
      </c>
      <c r="G944" s="1" t="s">
        <v>837</v>
      </c>
      <c r="H944" s="1" t="str">
        <f t="shared" si="15"/>
        <v>136아파트평균단위전세가격</v>
      </c>
      <c r="I944" s="1" t="s">
        <v>872</v>
      </c>
      <c r="J944" s="13">
        <v>1556.3290547949236</v>
      </c>
      <c r="K944" s="13">
        <v>1556.3759532888901</v>
      </c>
      <c r="L944" s="13">
        <v>1565.2997360791544</v>
      </c>
      <c r="M944" s="13">
        <v>1565.2997360791544</v>
      </c>
      <c r="N944" s="13">
        <v>1603.7442989685917</v>
      </c>
      <c r="O944" s="13">
        <v>1614.5095788365868</v>
      </c>
      <c r="P944" s="13">
        <v>1625.2238026800208</v>
      </c>
      <c r="Q944" s="14">
        <v>1630.0591333828418</v>
      </c>
      <c r="R944" s="14">
        <v>1637.4514753354717</v>
      </c>
      <c r="S944" s="14">
        <v>1640.7866845141334</v>
      </c>
      <c r="T944" s="14">
        <v>1647.5416837282521</v>
      </c>
      <c r="U944" s="14">
        <v>1652.0343616158959</v>
      </c>
      <c r="V944" s="14">
        <v>1657.4375875175028</v>
      </c>
      <c r="W944" s="14">
        <v>1657.1721735306708</v>
      </c>
      <c r="X944" s="14">
        <v>1657.9819973891015</v>
      </c>
      <c r="Y944" s="14">
        <v>1671.5541360300947</v>
      </c>
      <c r="Z944" s="14">
        <v>1684.2035740871781</v>
      </c>
      <c r="AA944" s="14">
        <v>1690.6055412230137</v>
      </c>
      <c r="AB944" s="14">
        <v>1695.4311670674044</v>
      </c>
      <c r="AC944" s="14">
        <v>1726.13233347046</v>
      </c>
    </row>
    <row r="945" spans="1:29" s="14" customFormat="1">
      <c r="A945" s="1" t="s">
        <v>524</v>
      </c>
      <c r="B945" s="1" t="s">
        <v>541</v>
      </c>
      <c r="C945" s="1"/>
      <c r="D945" s="1" t="s">
        <v>633</v>
      </c>
      <c r="E945" s="1"/>
      <c r="F945" s="1">
        <v>137</v>
      </c>
      <c r="G945" s="1" t="s">
        <v>837</v>
      </c>
      <c r="H945" s="1" t="str">
        <f t="shared" si="15"/>
        <v>137아파트평균단위전세가격</v>
      </c>
      <c r="I945" s="1" t="s">
        <v>872</v>
      </c>
      <c r="J945" s="13">
        <v>1604.3458021032291</v>
      </c>
      <c r="K945" s="13">
        <v>1604.3458021032291</v>
      </c>
      <c r="L945" s="13">
        <v>1604.3458021032291</v>
      </c>
      <c r="M945" s="13">
        <v>1604.3458021032291</v>
      </c>
      <c r="N945" s="13">
        <v>1604.3458021032291</v>
      </c>
      <c r="O945" s="13">
        <v>1604.3458021032291</v>
      </c>
      <c r="P945" s="13">
        <v>1602.3756154877806</v>
      </c>
      <c r="Q945" s="14">
        <v>1604.7882485958748</v>
      </c>
      <c r="R945" s="14">
        <v>1617.0631413583776</v>
      </c>
      <c r="S945" s="14">
        <v>1628.5286807707691</v>
      </c>
      <c r="T945" s="14">
        <v>1637.1774451663282</v>
      </c>
      <c r="U945" s="14">
        <v>1646.2746954545848</v>
      </c>
      <c r="V945" s="14">
        <v>1650.2028098802518</v>
      </c>
      <c r="W945" s="14">
        <v>1652.9110005128473</v>
      </c>
      <c r="X945" s="14">
        <v>1673.0551129355488</v>
      </c>
      <c r="Y945" s="14">
        <v>1688.7407906031933</v>
      </c>
      <c r="Z945" s="14">
        <v>1688.9518805157609</v>
      </c>
      <c r="AA945" s="14">
        <v>1696.1023163795621</v>
      </c>
      <c r="AB945" s="14">
        <v>1718.3443243823381</v>
      </c>
      <c r="AC945" s="14">
        <v>1735.836800868926</v>
      </c>
    </row>
    <row r="946" spans="1:29" s="14" customFormat="1">
      <c r="A946" s="1" t="s">
        <v>524</v>
      </c>
      <c r="B946" s="1" t="s">
        <v>541</v>
      </c>
      <c r="C946" s="1"/>
      <c r="D946" s="1" t="s">
        <v>634</v>
      </c>
      <c r="E946" s="1"/>
      <c r="F946" s="1">
        <v>138</v>
      </c>
      <c r="G946" s="1" t="s">
        <v>837</v>
      </c>
      <c r="H946" s="1" t="str">
        <f t="shared" si="15"/>
        <v>138아파트평균단위전세가격</v>
      </c>
      <c r="I946" s="1" t="s">
        <v>872</v>
      </c>
      <c r="J946" s="13">
        <v>1646.2826422156656</v>
      </c>
      <c r="K946" s="13">
        <v>1646.2826422156656</v>
      </c>
      <c r="L946" s="13">
        <v>1645.7477177378132</v>
      </c>
      <c r="M946" s="13">
        <v>1642.5339905077471</v>
      </c>
      <c r="N946" s="13">
        <v>1632.5023650432013</v>
      </c>
      <c r="O946" s="13">
        <v>1631.8495459746173</v>
      </c>
      <c r="P946" s="13">
        <v>1629.8602232871822</v>
      </c>
      <c r="Q946" s="14">
        <v>1623.2914731774317</v>
      </c>
      <c r="R946" s="14">
        <v>1631.0605871327659</v>
      </c>
      <c r="S946" s="14">
        <v>1642.774685565756</v>
      </c>
      <c r="T946" s="14">
        <v>1654.4086895423636</v>
      </c>
      <c r="U946" s="14">
        <v>1656.3736634821942</v>
      </c>
      <c r="V946" s="14">
        <v>1661.25747867574</v>
      </c>
      <c r="W946" s="14">
        <v>1668.937277124882</v>
      </c>
      <c r="X946" s="14">
        <v>1695.866727597768</v>
      </c>
      <c r="Y946" s="14">
        <v>1708.0656244350407</v>
      </c>
      <c r="Z946" s="14">
        <v>1717.1323218370103</v>
      </c>
      <c r="AA946" s="14">
        <v>1728.4178618454889</v>
      </c>
      <c r="AB946" s="14">
        <v>1736.5005757384499</v>
      </c>
      <c r="AC946" s="14">
        <v>1754.7962945258437</v>
      </c>
    </row>
    <row r="947" spans="1:29" s="14" customFormat="1">
      <c r="A947" s="1" t="s">
        <v>524</v>
      </c>
      <c r="B947" s="1" t="s">
        <v>541</v>
      </c>
      <c r="C947" s="1"/>
      <c r="D947" s="1" t="s">
        <v>635</v>
      </c>
      <c r="E947" s="1"/>
      <c r="F947" s="1">
        <v>139</v>
      </c>
      <c r="G947" s="1" t="s">
        <v>837</v>
      </c>
      <c r="H947" s="1" t="str">
        <f t="shared" si="15"/>
        <v>139아파트평균단위전세가격</v>
      </c>
      <c r="I947" s="1" t="s">
        <v>872</v>
      </c>
      <c r="J947" s="13">
        <v>1498.6071646807177</v>
      </c>
      <c r="K947" s="13">
        <v>1498.9157974236712</v>
      </c>
      <c r="L947" s="13">
        <v>1500.6450878385742</v>
      </c>
      <c r="M947" s="13">
        <v>1507.0175362887808</v>
      </c>
      <c r="N947" s="13">
        <v>1500.4248325231902</v>
      </c>
      <c r="O947" s="13">
        <v>1498.4003630356956</v>
      </c>
      <c r="P947" s="13">
        <v>1495.6811543502772</v>
      </c>
      <c r="Q947" s="14">
        <v>1503.4561495219793</v>
      </c>
      <c r="R947" s="14">
        <v>1507.6726789543418</v>
      </c>
      <c r="S947" s="14">
        <v>1504.9768501927665</v>
      </c>
      <c r="T947" s="14">
        <v>1506.9813978617674</v>
      </c>
      <c r="U947" s="14">
        <v>1504.4361930595505</v>
      </c>
      <c r="V947" s="14">
        <v>1509.0600418937079</v>
      </c>
      <c r="W947" s="14">
        <v>1511.2030071305687</v>
      </c>
      <c r="X947" s="14">
        <v>1515.2659731969609</v>
      </c>
      <c r="Y947" s="14">
        <v>1519.1026596558245</v>
      </c>
      <c r="Z947" s="14">
        <v>1524.5505471013503</v>
      </c>
      <c r="AA947" s="14">
        <v>1530.6284012608728</v>
      </c>
      <c r="AB947" s="14">
        <v>1532.8018718742317</v>
      </c>
      <c r="AC947" s="14">
        <v>1541.3647586356412</v>
      </c>
    </row>
    <row r="948" spans="1:29" s="14" customFormat="1">
      <c r="A948" s="1" t="s">
        <v>524</v>
      </c>
      <c r="B948" s="1" t="s">
        <v>541</v>
      </c>
      <c r="C948" s="1"/>
      <c r="D948" s="1" t="s">
        <v>636</v>
      </c>
      <c r="E948" s="1"/>
      <c r="F948" s="1">
        <v>140</v>
      </c>
      <c r="G948" s="1" t="s">
        <v>837</v>
      </c>
      <c r="H948" s="1" t="str">
        <f t="shared" si="15"/>
        <v>140아파트평균단위전세가격</v>
      </c>
      <c r="I948" s="1" t="s">
        <v>872</v>
      </c>
      <c r="J948" s="13">
        <v>1255.1835516435387</v>
      </c>
      <c r="K948" s="13">
        <v>1255.0949319333929</v>
      </c>
      <c r="L948" s="13">
        <v>1254.7825833244356</v>
      </c>
      <c r="M948" s="13">
        <v>1255.4899890131092</v>
      </c>
      <c r="N948" s="13">
        <v>1263.1361200680633</v>
      </c>
      <c r="O948" s="13">
        <v>1264.7084316047089</v>
      </c>
      <c r="P948" s="13">
        <v>1258.3807541498729</v>
      </c>
      <c r="Q948" s="14">
        <v>1255.7527065341944</v>
      </c>
      <c r="R948" s="14">
        <v>1263.5912729052159</v>
      </c>
      <c r="S948" s="14">
        <v>1263.1709598692582</v>
      </c>
      <c r="T948" s="14">
        <v>1266.8688441958152</v>
      </c>
      <c r="U948" s="14">
        <v>1261.6182473976778</v>
      </c>
      <c r="V948" s="14">
        <v>1255.1253083806844</v>
      </c>
      <c r="W948" s="14">
        <v>1257.9007459665063</v>
      </c>
      <c r="X948" s="14">
        <v>1262.5599264255632</v>
      </c>
      <c r="Y948" s="14">
        <v>1268.3511479492972</v>
      </c>
      <c r="Z948" s="14">
        <v>1272.3060898274762</v>
      </c>
      <c r="AA948" s="14">
        <v>1278.5563790399883</v>
      </c>
      <c r="AB948" s="14">
        <v>1282.8083925902279</v>
      </c>
      <c r="AC948" s="14">
        <v>1289.2040902533397</v>
      </c>
    </row>
    <row r="949" spans="1:29" s="14" customFormat="1">
      <c r="A949" s="1" t="s">
        <v>522</v>
      </c>
      <c r="B949" s="1"/>
      <c r="C949" s="1"/>
      <c r="D949" s="1"/>
      <c r="E949" s="1"/>
      <c r="F949" s="1">
        <v>141</v>
      </c>
      <c r="G949" s="1" t="s">
        <v>837</v>
      </c>
      <c r="H949" s="1" t="str">
        <f t="shared" si="15"/>
        <v>141아파트평균단위전세가격</v>
      </c>
      <c r="I949" s="1" t="s">
        <v>872</v>
      </c>
      <c r="J949" s="13">
        <v>1600.1476354645342</v>
      </c>
      <c r="K949" s="13">
        <v>1599.8669243454788</v>
      </c>
      <c r="L949" s="13">
        <v>1605.9574169131508</v>
      </c>
      <c r="M949" s="13">
        <v>1610.3247459853355</v>
      </c>
      <c r="N949" s="13">
        <v>1614.6939442262728</v>
      </c>
      <c r="O949" s="13">
        <v>1614.9987737587567</v>
      </c>
      <c r="P949" s="13">
        <v>1611.8360039529257</v>
      </c>
      <c r="Q949" s="14">
        <v>1608.5498866681924</v>
      </c>
      <c r="R949" s="14">
        <v>1610.9716619343967</v>
      </c>
      <c r="S949" s="14">
        <v>1615.9194874473801</v>
      </c>
      <c r="T949" s="14">
        <v>1622.3666480484742</v>
      </c>
      <c r="U949" s="14">
        <v>1628.8234986074467</v>
      </c>
      <c r="V949" s="14">
        <v>1633.9727503356962</v>
      </c>
      <c r="W949" s="14">
        <v>1639.0072695068041</v>
      </c>
      <c r="X949" s="14">
        <v>1645.0396173921617</v>
      </c>
      <c r="Y949" s="14">
        <v>1657.7291090505512</v>
      </c>
      <c r="Z949" s="14">
        <v>1666.4334568747395</v>
      </c>
      <c r="AA949" s="14">
        <v>1674.0261130103261</v>
      </c>
      <c r="AB949" s="14">
        <v>1681.9136533052517</v>
      </c>
      <c r="AC949" s="14">
        <v>1688.4971913426155</v>
      </c>
    </row>
    <row r="950" spans="1:29" s="14" customFormat="1">
      <c r="A950" s="1" t="s">
        <v>524</v>
      </c>
      <c r="B950" s="1" t="s">
        <v>542</v>
      </c>
      <c r="C950" s="1"/>
      <c r="D950" s="1"/>
      <c r="E950" s="1"/>
      <c r="F950" s="1">
        <v>142</v>
      </c>
      <c r="G950" s="1" t="s">
        <v>837</v>
      </c>
      <c r="H950" s="1" t="str">
        <f t="shared" si="15"/>
        <v>142아파트평균단위전세가격</v>
      </c>
      <c r="I950" s="1" t="s">
        <v>872</v>
      </c>
      <c r="J950" s="13">
        <v>1804.1107922735739</v>
      </c>
      <c r="K950" s="13">
        <v>1797.7745773298464</v>
      </c>
      <c r="L950" s="13">
        <v>1799.3801604499847</v>
      </c>
      <c r="M950" s="13">
        <v>1799.4176458423512</v>
      </c>
      <c r="N950" s="13">
        <v>1799.4501357231591</v>
      </c>
      <c r="O950" s="13">
        <v>1796.4492347207342</v>
      </c>
      <c r="P950" s="13">
        <v>1792.4899538195696</v>
      </c>
      <c r="Q950" s="14">
        <v>1786.0331501917176</v>
      </c>
      <c r="R950" s="14">
        <v>1784.8798307305738</v>
      </c>
      <c r="S950" s="14">
        <v>1786.7032949712427</v>
      </c>
      <c r="T950" s="14">
        <v>1788.8873342101558</v>
      </c>
      <c r="U950" s="14">
        <v>1789.270314022491</v>
      </c>
      <c r="V950" s="14">
        <v>1789.6922940869463</v>
      </c>
      <c r="W950" s="14">
        <v>1793.5087035149645</v>
      </c>
      <c r="X950" s="14">
        <v>1797.6698189523809</v>
      </c>
      <c r="Y950" s="14">
        <v>1801.3714145881031</v>
      </c>
      <c r="Z950" s="14">
        <v>1802.8671836145099</v>
      </c>
      <c r="AA950" s="14">
        <v>1803.8471602020077</v>
      </c>
      <c r="AB950" s="14">
        <v>1802.917994219546</v>
      </c>
      <c r="AC950" s="14">
        <v>1804.4318385855497</v>
      </c>
    </row>
    <row r="951" spans="1:29" s="14" customFormat="1">
      <c r="A951" s="1" t="s">
        <v>524</v>
      </c>
      <c r="B951" s="1" t="s">
        <v>542</v>
      </c>
      <c r="C951" s="1" t="s">
        <v>543</v>
      </c>
      <c r="D951" s="1"/>
      <c r="E951" s="1"/>
      <c r="F951" s="1">
        <v>143</v>
      </c>
      <c r="G951" s="1" t="s">
        <v>837</v>
      </c>
      <c r="H951" s="1" t="str">
        <f t="shared" si="15"/>
        <v>143아파트평균단위전세가격</v>
      </c>
      <c r="I951" s="1" t="s">
        <v>872</v>
      </c>
      <c r="J951" s="13">
        <v>1835.1076612738464</v>
      </c>
      <c r="K951" s="13">
        <v>1835.6884307897724</v>
      </c>
      <c r="L951" s="13">
        <v>1840.854552454965</v>
      </c>
      <c r="M951" s="13">
        <v>1844.811333654699</v>
      </c>
      <c r="N951" s="13">
        <v>1844.9175235642194</v>
      </c>
      <c r="O951" s="13">
        <v>1842.7854791070226</v>
      </c>
      <c r="P951" s="13">
        <v>1840.3420809440186</v>
      </c>
      <c r="Q951" s="14">
        <v>1836.6334834404115</v>
      </c>
      <c r="R951" s="14">
        <v>1838.8472750387007</v>
      </c>
      <c r="S951" s="14">
        <v>1840.2358687795254</v>
      </c>
      <c r="T951" s="14">
        <v>1841.7610033453657</v>
      </c>
      <c r="U951" s="14">
        <v>1841.5608961747212</v>
      </c>
      <c r="V951" s="14">
        <v>1841.2574811266518</v>
      </c>
      <c r="W951" s="14">
        <v>1842.1079710200161</v>
      </c>
      <c r="X951" s="14">
        <v>1845.4909818183182</v>
      </c>
      <c r="Y951" s="14">
        <v>1846.4489890928153</v>
      </c>
      <c r="Z951" s="14">
        <v>1846.799196216866</v>
      </c>
      <c r="AA951" s="14">
        <v>1845.9172981726986</v>
      </c>
      <c r="AB951" s="14">
        <v>1842.7769050805607</v>
      </c>
      <c r="AC951" s="14">
        <v>1841.2860992590245</v>
      </c>
    </row>
    <row r="952" spans="1:29" s="14" customFormat="1">
      <c r="A952" s="1" t="s">
        <v>524</v>
      </c>
      <c r="B952" s="1" t="s">
        <v>542</v>
      </c>
      <c r="C952" s="1"/>
      <c r="D952" s="1" t="s">
        <v>559</v>
      </c>
      <c r="E952" s="1"/>
      <c r="F952" s="1">
        <v>144</v>
      </c>
      <c r="G952" s="1" t="s">
        <v>837</v>
      </c>
      <c r="H952" s="1" t="str">
        <f t="shared" si="15"/>
        <v>144아파트평균단위전세가격</v>
      </c>
      <c r="I952" s="1" t="s">
        <v>872</v>
      </c>
      <c r="J952" s="13">
        <v>1052.4464562306962</v>
      </c>
      <c r="K952" s="13">
        <v>1052.6738061615538</v>
      </c>
      <c r="L952" s="13">
        <v>1053.2547268220064</v>
      </c>
      <c r="M952" s="13">
        <v>1054.3277547171476</v>
      </c>
      <c r="N952" s="13">
        <v>1053.211639690333</v>
      </c>
      <c r="O952" s="13">
        <v>1051.9560102851665</v>
      </c>
      <c r="P952" s="13">
        <v>1051.9560102851665</v>
      </c>
      <c r="Q952" s="14">
        <v>1051.990135236829</v>
      </c>
      <c r="R952" s="14">
        <v>1064.6445080529029</v>
      </c>
      <c r="S952" s="14">
        <v>1075.3567710258569</v>
      </c>
      <c r="T952" s="14">
        <v>1080.2326064660444</v>
      </c>
      <c r="U952" s="14">
        <v>1088.309118631541</v>
      </c>
      <c r="V952" s="14">
        <v>1086.3853003653435</v>
      </c>
      <c r="W952" s="14">
        <v>1086.9007693312772</v>
      </c>
      <c r="X952" s="14">
        <v>1087.9254749845782</v>
      </c>
      <c r="Y952" s="14">
        <v>1089.9714137790347</v>
      </c>
      <c r="Z952" s="14">
        <v>1091.9842421870919</v>
      </c>
      <c r="AA952" s="14">
        <v>1092.6491283672945</v>
      </c>
      <c r="AB952" s="14">
        <v>1091.7012721267122</v>
      </c>
      <c r="AC952" s="14">
        <v>1090.9864109389823</v>
      </c>
    </row>
    <row r="953" spans="1:29" s="14" customFormat="1">
      <c r="A953" s="1" t="s">
        <v>524</v>
      </c>
      <c r="B953" s="1" t="s">
        <v>542</v>
      </c>
      <c r="C953" s="1"/>
      <c r="D953" s="1" t="s">
        <v>636</v>
      </c>
      <c r="E953" s="1"/>
      <c r="F953" s="1">
        <v>145</v>
      </c>
      <c r="G953" s="1" t="s">
        <v>837</v>
      </c>
      <c r="H953" s="1" t="str">
        <f t="shared" si="15"/>
        <v>145아파트평균단위전세가격</v>
      </c>
      <c r="I953" s="1" t="s">
        <v>872</v>
      </c>
      <c r="J953" s="13">
        <v>1553.7564564068971</v>
      </c>
      <c r="K953" s="13">
        <v>1553.7564564068971</v>
      </c>
      <c r="L953" s="13">
        <v>1554.4586247025943</v>
      </c>
      <c r="M953" s="13">
        <v>1557.0247490028885</v>
      </c>
      <c r="N953" s="13">
        <v>1563.8843309051144</v>
      </c>
      <c r="O953" s="13">
        <v>1563.7226138348215</v>
      </c>
      <c r="P953" s="13">
        <v>1564.6981278069261</v>
      </c>
      <c r="Q953" s="14">
        <v>1561.9161735531582</v>
      </c>
      <c r="R953" s="14">
        <v>1564.0649253650047</v>
      </c>
      <c r="S953" s="14">
        <v>1565.4615381051462</v>
      </c>
      <c r="T953" s="14">
        <v>1566.5416894707621</v>
      </c>
      <c r="U953" s="14">
        <v>1568.9109705165131</v>
      </c>
      <c r="V953" s="14">
        <v>1568.9109705165131</v>
      </c>
      <c r="W953" s="14">
        <v>1569.3833817032107</v>
      </c>
      <c r="X953" s="14">
        <v>1569.8749077934153</v>
      </c>
      <c r="Y953" s="14">
        <v>1573.9007144561274</v>
      </c>
      <c r="Z953" s="14">
        <v>1575.4569719944668</v>
      </c>
      <c r="AA953" s="14">
        <v>1575.4569719944668</v>
      </c>
      <c r="AB953" s="14">
        <v>1575.1010446799501</v>
      </c>
      <c r="AC953" s="14">
        <v>1575.1185885973737</v>
      </c>
    </row>
    <row r="954" spans="1:29" s="14" customFormat="1">
      <c r="A954" s="1" t="s">
        <v>524</v>
      </c>
      <c r="B954" s="1" t="s">
        <v>542</v>
      </c>
      <c r="C954" s="1"/>
      <c r="D954" s="1" t="s">
        <v>630</v>
      </c>
      <c r="E954" s="1"/>
      <c r="F954" s="1">
        <v>146</v>
      </c>
      <c r="G954" s="1" t="s">
        <v>837</v>
      </c>
      <c r="H954" s="1" t="str">
        <f t="shared" si="15"/>
        <v>146아파트평균단위전세가격</v>
      </c>
      <c r="I954" s="1" t="s">
        <v>872</v>
      </c>
      <c r="J954" s="13">
        <v>1595.5376192686495</v>
      </c>
      <c r="K954" s="13">
        <v>1595.5376192686495</v>
      </c>
      <c r="L954" s="13">
        <v>1597.0199308446133</v>
      </c>
      <c r="M954" s="13">
        <v>1603.2043383267373</v>
      </c>
      <c r="N954" s="13">
        <v>1612.7324835243735</v>
      </c>
      <c r="O954" s="13">
        <v>1607.5314677266642</v>
      </c>
      <c r="P954" s="13">
        <v>1603.3455040643914</v>
      </c>
      <c r="Q954" s="14">
        <v>1599.5795594539291</v>
      </c>
      <c r="R954" s="14">
        <v>1597.8442865017657</v>
      </c>
      <c r="S954" s="14">
        <v>1600.4740036782541</v>
      </c>
      <c r="T954" s="14">
        <v>1603.7652260416096</v>
      </c>
      <c r="U954" s="14">
        <v>1603.2789126059174</v>
      </c>
      <c r="V954" s="14">
        <v>1605.5228219271255</v>
      </c>
      <c r="W954" s="14">
        <v>1609.5345635085125</v>
      </c>
      <c r="X954" s="14">
        <v>1614.1370213774983</v>
      </c>
      <c r="Y954" s="14">
        <v>1625.6597990577275</v>
      </c>
      <c r="Z954" s="14">
        <v>1630.9701947804372</v>
      </c>
      <c r="AA954" s="14">
        <v>1638.0210640523192</v>
      </c>
      <c r="AB954" s="14">
        <v>1638.3262811951329</v>
      </c>
      <c r="AC954" s="14">
        <v>1640.8555645734275</v>
      </c>
    </row>
    <row r="955" spans="1:29" s="14" customFormat="1">
      <c r="A955" s="1" t="s">
        <v>524</v>
      </c>
      <c r="B955" s="1" t="s">
        <v>542</v>
      </c>
      <c r="C955" s="1"/>
      <c r="D955" s="1" t="s">
        <v>637</v>
      </c>
      <c r="E955" s="1"/>
      <c r="F955" s="1">
        <v>147</v>
      </c>
      <c r="G955" s="1" t="s">
        <v>837</v>
      </c>
      <c r="H955" s="1" t="str">
        <f t="shared" si="15"/>
        <v>147아파트평균단위전세가격</v>
      </c>
      <c r="I955" s="1" t="s">
        <v>872</v>
      </c>
      <c r="J955" s="13">
        <v>1433.5272962400309</v>
      </c>
      <c r="K955" s="13">
        <v>1433.5272962400309</v>
      </c>
      <c r="L955" s="13">
        <v>1433.5272962400309</v>
      </c>
      <c r="M955" s="13">
        <v>1446.295798609555</v>
      </c>
      <c r="N955" s="13">
        <v>1448.1664302170173</v>
      </c>
      <c r="O955" s="13">
        <v>1448.9577067633197</v>
      </c>
      <c r="P955" s="13">
        <v>1448.9577067633197</v>
      </c>
      <c r="Q955" s="14">
        <v>1448.9577067633197</v>
      </c>
      <c r="R955" s="14">
        <v>1448.9577067633197</v>
      </c>
      <c r="S955" s="14">
        <v>1448.9577067633197</v>
      </c>
      <c r="T955" s="14">
        <v>1448.9577067633197</v>
      </c>
      <c r="U955" s="14">
        <v>1449.1282605819993</v>
      </c>
      <c r="V955" s="14">
        <v>1449.1282605819993</v>
      </c>
      <c r="W955" s="14">
        <v>1451.3640132481348</v>
      </c>
      <c r="X955" s="14">
        <v>1451.9389242361037</v>
      </c>
      <c r="Y955" s="14">
        <v>1456.1013531904575</v>
      </c>
      <c r="Z955" s="14">
        <v>1459.8989667700635</v>
      </c>
      <c r="AA955" s="14">
        <v>1461.8081781282178</v>
      </c>
      <c r="AB955" s="14">
        <v>1464.4006616064401</v>
      </c>
      <c r="AC955" s="14">
        <v>1466.1255727648297</v>
      </c>
    </row>
    <row r="956" spans="1:29" s="14" customFormat="1">
      <c r="A956" s="1" t="s">
        <v>524</v>
      </c>
      <c r="B956" s="1" t="s">
        <v>542</v>
      </c>
      <c r="C956" s="1"/>
      <c r="D956" s="1" t="s">
        <v>638</v>
      </c>
      <c r="E956" s="1"/>
      <c r="F956" s="1">
        <v>148</v>
      </c>
      <c r="G956" s="1" t="s">
        <v>837</v>
      </c>
      <c r="H956" s="1" t="str">
        <f t="shared" si="15"/>
        <v>148아파트평균단위전세가격</v>
      </c>
      <c r="I956" s="1" t="s">
        <v>872</v>
      </c>
      <c r="J956" s="13">
        <v>1917.9098398043525</v>
      </c>
      <c r="K956" s="13">
        <v>1916.7136155124617</v>
      </c>
      <c r="L956" s="13">
        <v>1921.8082416998845</v>
      </c>
      <c r="M956" s="13">
        <v>1925.5027193998394</v>
      </c>
      <c r="N956" s="13">
        <v>1924.254571984324</v>
      </c>
      <c r="O956" s="13">
        <v>1921.3697918692476</v>
      </c>
      <c r="P956" s="13">
        <v>1917.9762464553141</v>
      </c>
      <c r="Q956" s="14">
        <v>1916.3119818648618</v>
      </c>
      <c r="R956" s="14">
        <v>1921.4684546109779</v>
      </c>
      <c r="S956" s="14">
        <v>1924.0644766729579</v>
      </c>
      <c r="T956" s="14">
        <v>1927.9811614542109</v>
      </c>
      <c r="U956" s="14">
        <v>1924.5002664908575</v>
      </c>
      <c r="V956" s="14">
        <v>1925.3090320067881</v>
      </c>
      <c r="W956" s="14">
        <v>1927.4522734797954</v>
      </c>
      <c r="X956" s="14">
        <v>1933.9038723342178</v>
      </c>
      <c r="Y956" s="14">
        <v>1935.7763588571606</v>
      </c>
      <c r="Z956" s="14">
        <v>1935.6194219036456</v>
      </c>
      <c r="AA956" s="14">
        <v>1936.0409572220562</v>
      </c>
      <c r="AB956" s="14">
        <v>1933.4467357465667</v>
      </c>
      <c r="AC956" s="14">
        <v>1932.2622796108897</v>
      </c>
    </row>
    <row r="957" spans="1:29" s="14" customFormat="1">
      <c r="A957" s="1" t="s">
        <v>524</v>
      </c>
      <c r="B957" s="1" t="s">
        <v>542</v>
      </c>
      <c r="C957" s="1"/>
      <c r="D957" s="1" t="s">
        <v>631</v>
      </c>
      <c r="E957" s="1"/>
      <c r="F957" s="1">
        <v>149</v>
      </c>
      <c r="G957" s="1" t="s">
        <v>837</v>
      </c>
      <c r="H957" s="1" t="str">
        <f t="shared" si="15"/>
        <v>149아파트평균단위전세가격</v>
      </c>
      <c r="I957" s="1" t="s">
        <v>872</v>
      </c>
      <c r="J957" s="13">
        <v>1865.9793886335917</v>
      </c>
      <c r="K957" s="13">
        <v>1870.2444096901172</v>
      </c>
      <c r="L957" s="13">
        <v>1875.079831272104</v>
      </c>
      <c r="M957" s="13">
        <v>1877.8811823154283</v>
      </c>
      <c r="N957" s="13">
        <v>1877.8811823154283</v>
      </c>
      <c r="O957" s="13">
        <v>1875.8910290400408</v>
      </c>
      <c r="P957" s="13">
        <v>1873.5765466420874</v>
      </c>
      <c r="Q957" s="14">
        <v>1871.8839440284974</v>
      </c>
      <c r="R957" s="14">
        <v>1871.7593095785539</v>
      </c>
      <c r="S957" s="14">
        <v>1872.4232244645098</v>
      </c>
      <c r="T957" s="14">
        <v>1873.3210956624009</v>
      </c>
      <c r="U957" s="14">
        <v>1871.4944801757142</v>
      </c>
      <c r="V957" s="14">
        <v>1867.2187149878314</v>
      </c>
      <c r="W957" s="14">
        <v>1865.8553277892286</v>
      </c>
      <c r="X957" s="14">
        <v>1866.2744210425847</v>
      </c>
      <c r="Y957" s="14">
        <v>1860.8523125418374</v>
      </c>
      <c r="Z957" s="14">
        <v>1856.3976986120549</v>
      </c>
      <c r="AA957" s="14">
        <v>1850.3969350172729</v>
      </c>
      <c r="AB957" s="14">
        <v>1842.7795794446845</v>
      </c>
      <c r="AC957" s="14">
        <v>1841.0065465547139</v>
      </c>
    </row>
    <row r="958" spans="1:29" s="14" customFormat="1">
      <c r="A958" s="1" t="s">
        <v>524</v>
      </c>
      <c r="B958" s="1" t="s">
        <v>542</v>
      </c>
      <c r="C958" s="1"/>
      <c r="D958" s="1" t="s">
        <v>639</v>
      </c>
      <c r="E958" s="1"/>
      <c r="F958" s="1">
        <v>150</v>
      </c>
      <c r="G958" s="1" t="s">
        <v>837</v>
      </c>
      <c r="H958" s="1" t="str">
        <f t="shared" si="15"/>
        <v>150아파트평균단위전세가격</v>
      </c>
      <c r="I958" s="1" t="s">
        <v>872</v>
      </c>
      <c r="J958" s="13">
        <v>2064.2508214900149</v>
      </c>
      <c r="K958" s="13">
        <v>2064.2508214900149</v>
      </c>
      <c r="L958" s="13">
        <v>2075.4648716048559</v>
      </c>
      <c r="M958" s="13">
        <v>2078.2574116414953</v>
      </c>
      <c r="N958" s="13">
        <v>2077.4782820074097</v>
      </c>
      <c r="O958" s="13">
        <v>2074.6263060173451</v>
      </c>
      <c r="P958" s="13">
        <v>2070.9877611025422</v>
      </c>
      <c r="Q958" s="14">
        <v>2058.6529387301307</v>
      </c>
      <c r="R958" s="14">
        <v>2063.749553054131</v>
      </c>
      <c r="S958" s="14">
        <v>2066.3053923704706</v>
      </c>
      <c r="T958" s="14">
        <v>2066.9541225562448</v>
      </c>
      <c r="U958" s="14">
        <v>2069.1276566551464</v>
      </c>
      <c r="V958" s="14">
        <v>2068.9609493007715</v>
      </c>
      <c r="W958" s="14">
        <v>2068.9609493007715</v>
      </c>
      <c r="X958" s="14">
        <v>2071.0150321288857</v>
      </c>
      <c r="Y958" s="14">
        <v>2073.0386643582642</v>
      </c>
      <c r="Z958" s="14">
        <v>2075.1786108761212</v>
      </c>
      <c r="AA958" s="14">
        <v>2074.4265384728974</v>
      </c>
      <c r="AB958" s="14">
        <v>2071.0229242785485</v>
      </c>
      <c r="AC958" s="14">
        <v>2070.148453870821</v>
      </c>
    </row>
    <row r="959" spans="1:29" s="14" customFormat="1">
      <c r="A959" s="1" t="s">
        <v>524</v>
      </c>
      <c r="B959" s="1" t="s">
        <v>542</v>
      </c>
      <c r="C959" s="1"/>
      <c r="D959" s="1" t="s">
        <v>640</v>
      </c>
      <c r="E959" s="1"/>
      <c r="F959" s="1">
        <v>151</v>
      </c>
      <c r="G959" s="1" t="s">
        <v>837</v>
      </c>
      <c r="H959" s="1" t="str">
        <f t="shared" si="15"/>
        <v>151아파트평균단위전세가격</v>
      </c>
      <c r="I959" s="1" t="s">
        <v>872</v>
      </c>
      <c r="J959" s="13">
        <v>1806.247106707227</v>
      </c>
      <c r="K959" s="13">
        <v>1806.247106707227</v>
      </c>
      <c r="L959" s="13">
        <v>1810.7953049111129</v>
      </c>
      <c r="M959" s="13">
        <v>1813.7149573818301</v>
      </c>
      <c r="N959" s="13">
        <v>1812.5607321093755</v>
      </c>
      <c r="O959" s="13">
        <v>1811.0429342591917</v>
      </c>
      <c r="P959" s="13">
        <v>1809.5448767683372</v>
      </c>
      <c r="Q959" s="14">
        <v>1805.3513745691048</v>
      </c>
      <c r="R959" s="14">
        <v>1801.7288698017267</v>
      </c>
      <c r="S959" s="14">
        <v>1799.2036677319777</v>
      </c>
      <c r="T959" s="14">
        <v>1797.3371978098612</v>
      </c>
      <c r="U959" s="14">
        <v>1799.4847094823863</v>
      </c>
      <c r="V959" s="14">
        <v>1802.3904066900152</v>
      </c>
      <c r="W959" s="14">
        <v>1803.460393062398</v>
      </c>
      <c r="X959" s="14">
        <v>1808.9231411053474</v>
      </c>
      <c r="Y959" s="14">
        <v>1811.1932658166386</v>
      </c>
      <c r="Z959" s="14">
        <v>1814.7008660085185</v>
      </c>
      <c r="AA959" s="14">
        <v>1814.9112820202888</v>
      </c>
      <c r="AB959" s="14">
        <v>1812.6879564077669</v>
      </c>
      <c r="AC959" s="14">
        <v>1806.3366770658527</v>
      </c>
    </row>
    <row r="960" spans="1:29" s="14" customFormat="1">
      <c r="A960" s="1" t="s">
        <v>524</v>
      </c>
      <c r="B960" s="1" t="s">
        <v>542</v>
      </c>
      <c r="C960" s="1" t="s">
        <v>544</v>
      </c>
      <c r="D960" s="1"/>
      <c r="E960" s="1"/>
      <c r="F960" s="1">
        <v>152</v>
      </c>
      <c r="G960" s="1" t="s">
        <v>837</v>
      </c>
      <c r="H960" s="1" t="str">
        <f t="shared" si="15"/>
        <v>152아파트평균단위전세가격</v>
      </c>
      <c r="I960" s="1" t="s">
        <v>872</v>
      </c>
      <c r="J960" s="13">
        <v>1874.8767142978129</v>
      </c>
      <c r="K960" s="13">
        <v>1857.710255720142</v>
      </c>
      <c r="L960" s="13">
        <v>1857.0950826540452</v>
      </c>
      <c r="M960" s="13">
        <v>1855.7053480425266</v>
      </c>
      <c r="N960" s="13">
        <v>1856.8115523291908</v>
      </c>
      <c r="O960" s="13">
        <v>1856.8906393980378</v>
      </c>
      <c r="P960" s="13">
        <v>1855.446268003152</v>
      </c>
      <c r="Q960" s="14">
        <v>1850.4205390199634</v>
      </c>
      <c r="R960" s="14">
        <v>1851.0631040421024</v>
      </c>
      <c r="S960" s="14">
        <v>1856.5824428073242</v>
      </c>
      <c r="T960" s="14">
        <v>1861.7342121997317</v>
      </c>
      <c r="U960" s="14">
        <v>1866.1578284755158</v>
      </c>
      <c r="V960" s="14">
        <v>1869.4449979080084</v>
      </c>
      <c r="W960" s="14">
        <v>1871.3826836285277</v>
      </c>
      <c r="X960" s="14">
        <v>1872.7786296130273</v>
      </c>
      <c r="Y960" s="14">
        <v>1874.2628415103613</v>
      </c>
      <c r="Z960" s="14">
        <v>1874.9176736958063</v>
      </c>
      <c r="AA960" s="14">
        <v>1876.1391937231881</v>
      </c>
      <c r="AB960" s="14">
        <v>1875.7554342069132</v>
      </c>
      <c r="AC960" s="14">
        <v>1876.5199740441199</v>
      </c>
    </row>
    <row r="961" spans="1:29" s="14" customFormat="1">
      <c r="A961" s="1" t="s">
        <v>524</v>
      </c>
      <c r="B961" s="1" t="s">
        <v>542</v>
      </c>
      <c r="C961" s="1"/>
      <c r="D961" s="1" t="s">
        <v>641</v>
      </c>
      <c r="E961" s="1"/>
      <c r="F961" s="1">
        <v>153</v>
      </c>
      <c r="G961" s="1" t="s">
        <v>837</v>
      </c>
      <c r="H961" s="1" t="str">
        <f t="shared" si="15"/>
        <v>153아파트평균단위전세가격</v>
      </c>
      <c r="I961" s="1" t="s">
        <v>872</v>
      </c>
      <c r="J961" s="13">
        <v>1867.5418451966846</v>
      </c>
      <c r="K961" s="13">
        <v>1834.1970062742328</v>
      </c>
      <c r="L961" s="13">
        <v>1827.5777899955581</v>
      </c>
      <c r="M961" s="13">
        <v>1824.0871141854761</v>
      </c>
      <c r="N961" s="13">
        <v>1824.5258169000558</v>
      </c>
      <c r="O961" s="13">
        <v>1826.8127691909797</v>
      </c>
      <c r="P961" s="13">
        <v>1824.1748445771759</v>
      </c>
      <c r="Q961" s="14">
        <v>1818.4858451927917</v>
      </c>
      <c r="R961" s="14">
        <v>1821.6248443312602</v>
      </c>
      <c r="S961" s="14">
        <v>1832.8669863156683</v>
      </c>
      <c r="T961" s="14">
        <v>1842.1485281104458</v>
      </c>
      <c r="U961" s="14">
        <v>1859.4857871191437</v>
      </c>
      <c r="V961" s="14">
        <v>1862.031942219344</v>
      </c>
      <c r="W961" s="14">
        <v>1864.9689380959392</v>
      </c>
      <c r="X961" s="14">
        <v>1864.5090254335123</v>
      </c>
      <c r="Y961" s="14">
        <v>1862.3877308938031</v>
      </c>
      <c r="Z961" s="14">
        <v>1862.3877308938031</v>
      </c>
      <c r="AA961" s="14">
        <v>1864.4529396793555</v>
      </c>
      <c r="AB961" s="14">
        <v>1864.2563130117435</v>
      </c>
      <c r="AC961" s="14">
        <v>1863.9792912643518</v>
      </c>
    </row>
    <row r="962" spans="1:29" s="14" customFormat="1">
      <c r="A962" s="1" t="s">
        <v>524</v>
      </c>
      <c r="B962" s="1" t="s">
        <v>542</v>
      </c>
      <c r="C962" s="1"/>
      <c r="D962" s="1" t="s">
        <v>642</v>
      </c>
      <c r="E962" s="1"/>
      <c r="F962" s="1">
        <v>154</v>
      </c>
      <c r="G962" s="1" t="s">
        <v>837</v>
      </c>
      <c r="H962" s="1" t="str">
        <f t="shared" si="15"/>
        <v>154아파트평균단위전세가격</v>
      </c>
      <c r="I962" s="1" t="s">
        <v>872</v>
      </c>
      <c r="J962" s="13">
        <v>1937.5146403796714</v>
      </c>
      <c r="K962" s="13">
        <v>1932.8829522219714</v>
      </c>
      <c r="L962" s="13">
        <v>1939.6316553690408</v>
      </c>
      <c r="M962" s="13">
        <v>1939.6316553690408</v>
      </c>
      <c r="N962" s="13">
        <v>1939.6316553690408</v>
      </c>
      <c r="O962" s="13">
        <v>1938.8488753899908</v>
      </c>
      <c r="P962" s="13">
        <v>1938.8488753899908</v>
      </c>
      <c r="Q962" s="14">
        <v>1932.9453827524139</v>
      </c>
      <c r="R962" s="14">
        <v>1931.0817733889817</v>
      </c>
      <c r="S962" s="14">
        <v>1929.4763928934326</v>
      </c>
      <c r="T962" s="14">
        <v>1928.8094043440051</v>
      </c>
      <c r="U962" s="14">
        <v>1925.6865228005515</v>
      </c>
      <c r="V962" s="14">
        <v>1922.4720407485859</v>
      </c>
      <c r="W962" s="14">
        <v>1919.0266022938094</v>
      </c>
      <c r="X962" s="14">
        <v>1924.0743225561955</v>
      </c>
      <c r="Y962" s="14">
        <v>1926.9799554611834</v>
      </c>
      <c r="Z962" s="14">
        <v>1928.4404251520964</v>
      </c>
      <c r="AA962" s="14">
        <v>1928.3593168553064</v>
      </c>
      <c r="AB962" s="14">
        <v>1926.948498333571</v>
      </c>
      <c r="AC962" s="14">
        <v>1927.8424861250573</v>
      </c>
    </row>
    <row r="963" spans="1:29" s="14" customFormat="1">
      <c r="A963" s="1" t="s">
        <v>524</v>
      </c>
      <c r="B963" s="1" t="s">
        <v>542</v>
      </c>
      <c r="C963" s="1"/>
      <c r="D963" s="1" t="s">
        <v>643</v>
      </c>
      <c r="E963" s="1"/>
      <c r="F963" s="1">
        <v>155</v>
      </c>
      <c r="G963" s="1" t="s">
        <v>837</v>
      </c>
      <c r="H963" s="1" t="str">
        <f t="shared" si="15"/>
        <v>155아파트평균단위전세가격</v>
      </c>
      <c r="I963" s="1" t="s">
        <v>872</v>
      </c>
      <c r="J963" s="13">
        <v>1988.0430941101727</v>
      </c>
      <c r="K963" s="13">
        <v>1988.0430941101727</v>
      </c>
      <c r="L963" s="13">
        <v>1992.5896236640526</v>
      </c>
      <c r="M963" s="13">
        <v>1997.6876254862277</v>
      </c>
      <c r="N963" s="13">
        <v>2001.2874058161431</v>
      </c>
      <c r="O963" s="13">
        <v>1997.4428650601553</v>
      </c>
      <c r="P963" s="13">
        <v>1997.4428650601553</v>
      </c>
      <c r="Q963" s="14">
        <v>1992.8982385971362</v>
      </c>
      <c r="R963" s="14">
        <v>1990.3511603437607</v>
      </c>
      <c r="S963" s="14">
        <v>1990.0309852246933</v>
      </c>
      <c r="T963" s="14">
        <v>1992.8774153190273</v>
      </c>
      <c r="U963" s="14">
        <v>2002.6303869525457</v>
      </c>
      <c r="V963" s="14">
        <v>2014.1227099146975</v>
      </c>
      <c r="W963" s="14">
        <v>2019.3520405781162</v>
      </c>
      <c r="X963" s="14">
        <v>2021.328883241795</v>
      </c>
      <c r="Y963" s="14">
        <v>2027.8650255844368</v>
      </c>
      <c r="Z963" s="14">
        <v>2030.0977113975821</v>
      </c>
      <c r="AA963" s="14">
        <v>2031.8758914760144</v>
      </c>
      <c r="AB963" s="14">
        <v>2032.6215657710998</v>
      </c>
      <c r="AC963" s="14">
        <v>2035.8741212075097</v>
      </c>
    </row>
    <row r="964" spans="1:29" s="14" customFormat="1">
      <c r="A964" s="1" t="s">
        <v>524</v>
      </c>
      <c r="B964" s="1" t="s">
        <v>542</v>
      </c>
      <c r="C964" s="1"/>
      <c r="D964" s="1" t="s">
        <v>644</v>
      </c>
      <c r="E964" s="1"/>
      <c r="F964" s="1">
        <v>156</v>
      </c>
      <c r="G964" s="1" t="s">
        <v>837</v>
      </c>
      <c r="H964" s="1" t="str">
        <f t="shared" si="15"/>
        <v>156아파트평균단위전세가격</v>
      </c>
      <c r="I964" s="1" t="s">
        <v>872</v>
      </c>
      <c r="J964" s="13">
        <v>1386.8458860372027</v>
      </c>
      <c r="K964" s="13">
        <v>1386.8458860372027</v>
      </c>
      <c r="L964" s="13">
        <v>1389.7272289585196</v>
      </c>
      <c r="M964" s="13">
        <v>1376.9924734399153</v>
      </c>
      <c r="N964" s="13">
        <v>1376.9924734399153</v>
      </c>
      <c r="O964" s="13">
        <v>1377.8335716705735</v>
      </c>
      <c r="P964" s="13">
        <v>1375.7411519433736</v>
      </c>
      <c r="Q964" s="14">
        <v>1375.7013753879664</v>
      </c>
      <c r="R964" s="14">
        <v>1376.9508427569558</v>
      </c>
      <c r="S964" s="14">
        <v>1382.4686483770895</v>
      </c>
      <c r="T964" s="14">
        <v>1382.9871108582045</v>
      </c>
      <c r="U964" s="14">
        <v>1380.3693027073823</v>
      </c>
      <c r="V964" s="14">
        <v>1378.3794678732033</v>
      </c>
      <c r="W964" s="14">
        <v>1376.6738027949575</v>
      </c>
      <c r="X964" s="14">
        <v>1379.2693842315962</v>
      </c>
      <c r="Y964" s="14">
        <v>1384.0756284872832</v>
      </c>
      <c r="Z964" s="14">
        <v>1382.23006349454</v>
      </c>
      <c r="AA964" s="14">
        <v>1379.7516134630089</v>
      </c>
      <c r="AB964" s="14">
        <v>1377.2415711148519</v>
      </c>
      <c r="AC964" s="14">
        <v>1376.5997661940353</v>
      </c>
    </row>
    <row r="965" spans="1:29" s="14" customFormat="1">
      <c r="A965" s="1" t="s">
        <v>524</v>
      </c>
      <c r="B965" s="1" t="s">
        <v>542</v>
      </c>
      <c r="C965" s="1" t="s">
        <v>545</v>
      </c>
      <c r="D965" s="1"/>
      <c r="E965" s="1"/>
      <c r="F965" s="1">
        <v>157</v>
      </c>
      <c r="G965" s="1" t="s">
        <v>837</v>
      </c>
      <c r="H965" s="1" t="str">
        <f t="shared" si="15"/>
        <v>157아파트평균단위전세가격</v>
      </c>
      <c r="I965" s="1" t="s">
        <v>872</v>
      </c>
      <c r="J965" s="13">
        <v>1688.6401757301317</v>
      </c>
      <c r="K965" s="13">
        <v>1685.2526600659742</v>
      </c>
      <c r="L965" s="13">
        <v>1684.7580771482737</v>
      </c>
      <c r="M965" s="13">
        <v>1681.3864556014021</v>
      </c>
      <c r="N965" s="13">
        <v>1680.1677053640267</v>
      </c>
      <c r="O965" s="13">
        <v>1672.7474693392339</v>
      </c>
      <c r="P965" s="13">
        <v>1664.1614346600568</v>
      </c>
      <c r="Q965" s="14">
        <v>1652.6910139445788</v>
      </c>
      <c r="R965" s="14">
        <v>1645.3491217239048</v>
      </c>
      <c r="S965" s="14">
        <v>1643.7350327541435</v>
      </c>
      <c r="T965" s="14">
        <v>1643.5498184666651</v>
      </c>
      <c r="U965" s="14">
        <v>1636.7074298910752</v>
      </c>
      <c r="V965" s="14">
        <v>1634.8636524637427</v>
      </c>
      <c r="W965" s="14">
        <v>1644.5667519115607</v>
      </c>
      <c r="X965" s="14">
        <v>1652.8047989001282</v>
      </c>
      <c r="Y965" s="14">
        <v>1662.4862227616954</v>
      </c>
      <c r="Z965" s="14">
        <v>1666.384178922189</v>
      </c>
      <c r="AA965" s="14">
        <v>1669.4758792038781</v>
      </c>
      <c r="AB965" s="14">
        <v>1670.766514266963</v>
      </c>
      <c r="AC965" s="14">
        <v>1676.9577889372044</v>
      </c>
    </row>
    <row r="966" spans="1:29" s="14" customFormat="1">
      <c r="A966" s="1" t="s">
        <v>524</v>
      </c>
      <c r="B966" s="1" t="s">
        <v>542</v>
      </c>
      <c r="C966" s="1"/>
      <c r="D966" s="1" t="s">
        <v>645</v>
      </c>
      <c r="E966" s="1"/>
      <c r="F966" s="1">
        <v>158</v>
      </c>
      <c r="G966" s="1" t="s">
        <v>837</v>
      </c>
      <c r="H966" s="1" t="str">
        <f t="shared" si="15"/>
        <v>158아파트평균단위전세가격</v>
      </c>
      <c r="I966" s="1" t="s">
        <v>872</v>
      </c>
      <c r="J966" s="13">
        <v>1806.3516592275046</v>
      </c>
      <c r="K966" s="13">
        <v>1800.3266182119908</v>
      </c>
      <c r="L966" s="13">
        <v>1789.6447944005281</v>
      </c>
      <c r="M966" s="13">
        <v>1783.3072502539173</v>
      </c>
      <c r="N966" s="13">
        <v>1772.0921101333959</v>
      </c>
      <c r="O966" s="13">
        <v>1766.0192961099519</v>
      </c>
      <c r="P966" s="13">
        <v>1752.7884761277287</v>
      </c>
      <c r="Q966" s="14">
        <v>1732.6523472579406</v>
      </c>
      <c r="R966" s="14">
        <v>1720.9607240344549</v>
      </c>
      <c r="S966" s="14">
        <v>1718.5242180286803</v>
      </c>
      <c r="T966" s="14">
        <v>1721.9848992444861</v>
      </c>
      <c r="U966" s="14">
        <v>1713.511662290367</v>
      </c>
      <c r="V966" s="14">
        <v>1712.9280536694616</v>
      </c>
      <c r="W966" s="14">
        <v>1733.6797955866509</v>
      </c>
      <c r="X966" s="14">
        <v>1753.0074441959127</v>
      </c>
      <c r="Y966" s="14">
        <v>1771.0855753209401</v>
      </c>
      <c r="Z966" s="14">
        <v>1780.2730903531094</v>
      </c>
      <c r="AA966" s="14">
        <v>1790.739134042524</v>
      </c>
      <c r="AB966" s="14">
        <v>1797.6454774229601</v>
      </c>
      <c r="AC966" s="14">
        <v>1816.7910102527353</v>
      </c>
    </row>
    <row r="967" spans="1:29" s="14" customFormat="1">
      <c r="A967" s="1" t="s">
        <v>524</v>
      </c>
      <c r="B967" s="1" t="s">
        <v>542</v>
      </c>
      <c r="C967" s="1"/>
      <c r="D967" s="1" t="s">
        <v>573</v>
      </c>
      <c r="E967" s="1"/>
      <c r="F967" s="1">
        <v>159</v>
      </c>
      <c r="G967" s="1" t="s">
        <v>837</v>
      </c>
      <c r="H967" s="1" t="str">
        <f t="shared" si="15"/>
        <v>159아파트평균단위전세가격</v>
      </c>
      <c r="I967" s="1" t="s">
        <v>872</v>
      </c>
      <c r="J967" s="13">
        <v>1674.7915558813841</v>
      </c>
      <c r="K967" s="13">
        <v>1674.7915558813841</v>
      </c>
      <c r="L967" s="13">
        <v>1686.9858521503563</v>
      </c>
      <c r="M967" s="13">
        <v>1686.9858521503563</v>
      </c>
      <c r="N967" s="13">
        <v>1713.6968986505462</v>
      </c>
      <c r="O967" s="13">
        <v>1713.6968986505462</v>
      </c>
      <c r="P967" s="13">
        <v>1713.6968986505462</v>
      </c>
      <c r="Q967" s="14">
        <v>1698.5329578785847</v>
      </c>
      <c r="R967" s="14">
        <v>1698.5329578785847</v>
      </c>
      <c r="S967" s="14">
        <v>1701.9484483724932</v>
      </c>
      <c r="T967" s="14">
        <v>1709.2652087515651</v>
      </c>
      <c r="U967" s="14">
        <v>1719.3465338554556</v>
      </c>
      <c r="V967" s="14">
        <v>1731.0064577503019</v>
      </c>
      <c r="W967" s="14">
        <v>1742.1558149536959</v>
      </c>
      <c r="X967" s="14">
        <v>1736.9472026572223</v>
      </c>
      <c r="Y967" s="14">
        <v>1733.4816462040956</v>
      </c>
      <c r="Z967" s="14">
        <v>1728.2604500381535</v>
      </c>
      <c r="AA967" s="14">
        <v>1723.7804777982215</v>
      </c>
      <c r="AB967" s="14">
        <v>1697.5065898603323</v>
      </c>
      <c r="AC967" s="14">
        <v>1691.7936016874512</v>
      </c>
    </row>
    <row r="968" spans="1:29" s="14" customFormat="1">
      <c r="A968" s="1" t="s">
        <v>524</v>
      </c>
      <c r="B968" s="1" t="s">
        <v>542</v>
      </c>
      <c r="C968" s="1"/>
      <c r="D968" s="1" t="s">
        <v>646</v>
      </c>
      <c r="E968" s="1"/>
      <c r="F968" s="1">
        <v>160</v>
      </c>
      <c r="G968" s="1" t="s">
        <v>837</v>
      </c>
      <c r="H968" s="1" t="str">
        <f t="shared" si="15"/>
        <v>160아파트평균단위전세가격</v>
      </c>
      <c r="I968" s="1" t="s">
        <v>872</v>
      </c>
      <c r="J968" s="13">
        <v>1749.1934470111519</v>
      </c>
      <c r="K968" s="13">
        <v>1743.8912762908717</v>
      </c>
      <c r="L968" s="13">
        <v>1744.2610312196232</v>
      </c>
      <c r="M968" s="13">
        <v>1746.5930811888454</v>
      </c>
      <c r="N968" s="13">
        <v>1748.7451568583883</v>
      </c>
      <c r="O968" s="13">
        <v>1738.3545487553361</v>
      </c>
      <c r="P968" s="13">
        <v>1728.2571219451584</v>
      </c>
      <c r="Q968" s="14">
        <v>1720.8327484990189</v>
      </c>
      <c r="R968" s="14">
        <v>1718.7337939016088</v>
      </c>
      <c r="S968" s="14">
        <v>1720.7562503476943</v>
      </c>
      <c r="T968" s="14">
        <v>1719.5611703452187</v>
      </c>
      <c r="U968" s="14">
        <v>1710.7530189917275</v>
      </c>
      <c r="V968" s="14">
        <v>1709.8362313565556</v>
      </c>
      <c r="W968" s="14">
        <v>1713.2678669729344</v>
      </c>
      <c r="X968" s="14">
        <v>1714.4999078946382</v>
      </c>
      <c r="Y968" s="14">
        <v>1718.0075997217712</v>
      </c>
      <c r="Z968" s="14">
        <v>1719.7339021801395</v>
      </c>
      <c r="AA968" s="14">
        <v>1720.3690794878805</v>
      </c>
      <c r="AB968" s="14">
        <v>1720.4419917088894</v>
      </c>
      <c r="AC968" s="14">
        <v>1720.1068852911669</v>
      </c>
    </row>
    <row r="969" spans="1:29" s="14" customFormat="1">
      <c r="A969" s="1" t="s">
        <v>524</v>
      </c>
      <c r="B969" s="1" t="s">
        <v>542</v>
      </c>
      <c r="C969" s="1"/>
      <c r="D969" s="1" t="s">
        <v>647</v>
      </c>
      <c r="E969" s="1"/>
      <c r="F969" s="1">
        <v>161</v>
      </c>
      <c r="G969" s="1" t="s">
        <v>837</v>
      </c>
      <c r="H969" s="1" t="str">
        <f t="shared" si="15"/>
        <v>161아파트평균단위전세가격</v>
      </c>
      <c r="I969" s="1" t="s">
        <v>872</v>
      </c>
      <c r="J969" s="13">
        <v>1537.5663842255831</v>
      </c>
      <c r="K969" s="13">
        <v>1537.6833175792774</v>
      </c>
      <c r="L969" s="13">
        <v>1544.8609477578159</v>
      </c>
      <c r="M969" s="13">
        <v>1539.858230337647</v>
      </c>
      <c r="N969" s="13">
        <v>1542.9624790282774</v>
      </c>
      <c r="O969" s="13">
        <v>1535.7422705457368</v>
      </c>
      <c r="P969" s="13">
        <v>1531.7613053590978</v>
      </c>
      <c r="Q969" s="14">
        <v>1525.7662754101389</v>
      </c>
      <c r="R969" s="14">
        <v>1518.0446554372488</v>
      </c>
      <c r="S969" s="14">
        <v>1514.1392087794241</v>
      </c>
      <c r="T969" s="14">
        <v>1510.6164044865084</v>
      </c>
      <c r="U969" s="14">
        <v>1502.6499529258776</v>
      </c>
      <c r="V969" s="14">
        <v>1497.410516784116</v>
      </c>
      <c r="W969" s="14">
        <v>1501.1595753052964</v>
      </c>
      <c r="X969" s="14">
        <v>1505.6510617031799</v>
      </c>
      <c r="Y969" s="14">
        <v>1513.4606901216966</v>
      </c>
      <c r="Z969" s="14">
        <v>1515.0455516549148</v>
      </c>
      <c r="AA969" s="14">
        <v>1513.909771675254</v>
      </c>
      <c r="AB969" s="14">
        <v>1514.0297703111878</v>
      </c>
      <c r="AC969" s="14">
        <v>1514.2177591005197</v>
      </c>
    </row>
    <row r="970" spans="1:29" s="14" customFormat="1">
      <c r="A970" s="1" t="s">
        <v>524</v>
      </c>
      <c r="B970" s="1" t="s">
        <v>546</v>
      </c>
      <c r="C970" s="1"/>
      <c r="D970" s="1"/>
      <c r="E970" s="1"/>
      <c r="F970" s="1">
        <v>162</v>
      </c>
      <c r="G970" s="1" t="s">
        <v>837</v>
      </c>
      <c r="H970" s="1" t="str">
        <f t="shared" si="15"/>
        <v>162아파트평균단위전세가격</v>
      </c>
      <c r="I970" s="1" t="s">
        <v>872</v>
      </c>
      <c r="J970" s="13">
        <v>1623.0228761266796</v>
      </c>
      <c r="K970" s="13">
        <v>1605.0901425468526</v>
      </c>
      <c r="L970" s="13">
        <v>1596.8763268994089</v>
      </c>
      <c r="M970" s="13">
        <v>1589.8281317073888</v>
      </c>
      <c r="N970" s="13">
        <v>1582.1911556210191</v>
      </c>
      <c r="O970" s="13">
        <v>1564.3938109122957</v>
      </c>
      <c r="P970" s="13">
        <v>1552.8920073828153</v>
      </c>
      <c r="Q970" s="14">
        <v>1538.9602006927369</v>
      </c>
      <c r="R970" s="14">
        <v>1544.5395317887369</v>
      </c>
      <c r="S970" s="14">
        <v>1564.323323554411</v>
      </c>
      <c r="T970" s="14">
        <v>1578.1877122772178</v>
      </c>
      <c r="U970" s="14">
        <v>1585.0063746901303</v>
      </c>
      <c r="V970" s="14">
        <v>1591.4310066655755</v>
      </c>
      <c r="W970" s="14">
        <v>1602.109234847178</v>
      </c>
      <c r="X970" s="14">
        <v>1615.2147578890133</v>
      </c>
      <c r="Y970" s="14">
        <v>1637.1415892262373</v>
      </c>
      <c r="Z970" s="14">
        <v>1648.0806089213334</v>
      </c>
      <c r="AA970" s="14">
        <v>1659.3386605735693</v>
      </c>
      <c r="AB970" s="14">
        <v>1667.8861944813723</v>
      </c>
      <c r="AC970" s="14">
        <v>1679.8536431110867</v>
      </c>
    </row>
    <row r="971" spans="1:29" s="14" customFormat="1">
      <c r="A971" s="1" t="s">
        <v>524</v>
      </c>
      <c r="B971" s="1" t="s">
        <v>546</v>
      </c>
      <c r="C971" s="1"/>
      <c r="D971" s="1" t="s">
        <v>630</v>
      </c>
      <c r="E971" s="1"/>
      <c r="F971" s="1">
        <v>163</v>
      </c>
      <c r="G971" s="1" t="s">
        <v>837</v>
      </c>
      <c r="H971" s="1" t="str">
        <f t="shared" si="15"/>
        <v>163아파트평균단위전세가격</v>
      </c>
      <c r="I971" s="1" t="s">
        <v>872</v>
      </c>
      <c r="J971" s="13">
        <v>1289.6858824429678</v>
      </c>
      <c r="K971" s="13">
        <v>1289.6858824429678</v>
      </c>
      <c r="L971" s="13">
        <v>1281.5035723634007</v>
      </c>
      <c r="M971" s="13">
        <v>1277.9133477910552</v>
      </c>
      <c r="N971" s="13">
        <v>1277.046664484069</v>
      </c>
      <c r="O971" s="13">
        <v>1246.0516686761407</v>
      </c>
      <c r="P971" s="13">
        <v>1235.0378789719168</v>
      </c>
      <c r="Q971" s="14">
        <v>1229.14235854616</v>
      </c>
      <c r="R971" s="14">
        <v>1247.9416023719477</v>
      </c>
      <c r="S971" s="14">
        <v>1296.4678513594085</v>
      </c>
      <c r="T971" s="14">
        <v>1316.6752463808143</v>
      </c>
      <c r="U971" s="14">
        <v>1333.4124781109717</v>
      </c>
      <c r="V971" s="14">
        <v>1346.128526111471</v>
      </c>
      <c r="W971" s="14">
        <v>1359.4394152837267</v>
      </c>
      <c r="X971" s="14">
        <v>1374.1377560278027</v>
      </c>
      <c r="Y971" s="14">
        <v>1383.782749961696</v>
      </c>
      <c r="Z971" s="14">
        <v>1384.429814344059</v>
      </c>
      <c r="AA971" s="14">
        <v>1380.2840286668356</v>
      </c>
      <c r="AB971" s="14">
        <v>1382.0568892945421</v>
      </c>
      <c r="AC971" s="14">
        <v>1385.609585614352</v>
      </c>
    </row>
    <row r="972" spans="1:29" s="14" customFormat="1">
      <c r="A972" s="1" t="s">
        <v>524</v>
      </c>
      <c r="B972" s="1" t="s">
        <v>546</v>
      </c>
      <c r="C972" s="1"/>
      <c r="D972" s="1" t="s">
        <v>559</v>
      </c>
      <c r="E972" s="1"/>
      <c r="F972" s="1">
        <v>164</v>
      </c>
      <c r="G972" s="1" t="s">
        <v>837</v>
      </c>
      <c r="H972" s="1" t="str">
        <f t="shared" si="15"/>
        <v>164아파트평균단위전세가격</v>
      </c>
      <c r="I972" s="1" t="s">
        <v>872</v>
      </c>
      <c r="J972" s="13">
        <v>1538.2829561692731</v>
      </c>
      <c r="K972" s="13">
        <v>1534.110592489413</v>
      </c>
      <c r="L972" s="13">
        <v>1532.3474354852071</v>
      </c>
      <c r="M972" s="13">
        <v>1530.9977571748232</v>
      </c>
      <c r="N972" s="13">
        <v>1525.3587399703397</v>
      </c>
      <c r="O972" s="13">
        <v>1518.0092857204149</v>
      </c>
      <c r="P972" s="13">
        <v>1504.5122151455266</v>
      </c>
      <c r="Q972" s="14">
        <v>1500.5691591959751</v>
      </c>
      <c r="R972" s="14">
        <v>1500.4042433684983</v>
      </c>
      <c r="S972" s="14">
        <v>1504.4615435686098</v>
      </c>
      <c r="T972" s="14">
        <v>1506.5201400524527</v>
      </c>
      <c r="U972" s="14">
        <v>1506.0886594534361</v>
      </c>
      <c r="V972" s="14">
        <v>1505.2685117438316</v>
      </c>
      <c r="W972" s="14">
        <v>1505.6160337659878</v>
      </c>
      <c r="X972" s="14">
        <v>1510.8889806740228</v>
      </c>
      <c r="Y972" s="14">
        <v>1521.0423091241828</v>
      </c>
      <c r="Z972" s="14">
        <v>1525.6446640552849</v>
      </c>
      <c r="AA972" s="14">
        <v>1527.6664933490624</v>
      </c>
      <c r="AB972" s="14">
        <v>1527.3546176650702</v>
      </c>
      <c r="AC972" s="14">
        <v>1532.8344374000217</v>
      </c>
    </row>
    <row r="973" spans="1:29" s="14" customFormat="1">
      <c r="A973" s="1" t="s">
        <v>524</v>
      </c>
      <c r="B973" s="1" t="s">
        <v>546</v>
      </c>
      <c r="C973" s="1"/>
      <c r="D973" s="1" t="s">
        <v>636</v>
      </c>
      <c r="E973" s="1"/>
      <c r="F973" s="1">
        <v>165</v>
      </c>
      <c r="G973" s="1" t="s">
        <v>837</v>
      </c>
      <c r="H973" s="1" t="str">
        <f t="shared" si="15"/>
        <v>165아파트평균단위전세가격</v>
      </c>
      <c r="I973" s="1" t="s">
        <v>872</v>
      </c>
      <c r="J973" s="13">
        <v>1748.7130081970545</v>
      </c>
      <c r="K973" s="13">
        <v>1730.4154135460581</v>
      </c>
      <c r="L973" s="13">
        <v>1724.514879477879</v>
      </c>
      <c r="M973" s="13">
        <v>1711.1449600691633</v>
      </c>
      <c r="N973" s="13">
        <v>1699.5321978033191</v>
      </c>
      <c r="O973" s="13">
        <v>1676.704392609179</v>
      </c>
      <c r="P973" s="13">
        <v>1660.6567038124529</v>
      </c>
      <c r="Q973" s="14">
        <v>1634.0257635759385</v>
      </c>
      <c r="R973" s="14">
        <v>1639.7552526629186</v>
      </c>
      <c r="S973" s="14">
        <v>1650.6988062510088</v>
      </c>
      <c r="T973" s="14">
        <v>1656.7285928604022</v>
      </c>
      <c r="U973" s="14">
        <v>1668.9217885193532</v>
      </c>
      <c r="V973" s="14">
        <v>1680.686186811289</v>
      </c>
      <c r="W973" s="14">
        <v>1693.0946523934379</v>
      </c>
      <c r="X973" s="14">
        <v>1710.1594634130556</v>
      </c>
      <c r="Y973" s="14">
        <v>1742.8294323524256</v>
      </c>
      <c r="Z973" s="14">
        <v>1758.2332538828878</v>
      </c>
      <c r="AA973" s="14">
        <v>1778.2074174579657</v>
      </c>
      <c r="AB973" s="14">
        <v>1791.2927394004221</v>
      </c>
      <c r="AC973" s="14">
        <v>1808.7403946739169</v>
      </c>
    </row>
    <row r="974" spans="1:29" s="14" customFormat="1">
      <c r="A974" s="1" t="s">
        <v>524</v>
      </c>
      <c r="B974" s="1" t="s">
        <v>546</v>
      </c>
      <c r="C974" s="1"/>
      <c r="D974" s="1" t="s">
        <v>648</v>
      </c>
      <c r="E974" s="1"/>
      <c r="F974" s="1">
        <v>166</v>
      </c>
      <c r="G974" s="1" t="s">
        <v>837</v>
      </c>
      <c r="H974" s="1" t="str">
        <f t="shared" si="15"/>
        <v>166아파트평균단위전세가격</v>
      </c>
      <c r="I974" s="1" t="s">
        <v>872</v>
      </c>
      <c r="J974" s="13">
        <v>1855.7781042813374</v>
      </c>
      <c r="K974" s="13">
        <v>1807.5610639238037</v>
      </c>
      <c r="L974" s="13">
        <v>1790.6628950805118</v>
      </c>
      <c r="M974" s="13">
        <v>1788.6236600772502</v>
      </c>
      <c r="N974" s="13">
        <v>1783.0874604009196</v>
      </c>
      <c r="O974" s="13">
        <v>1763.2772349845702</v>
      </c>
      <c r="P974" s="13">
        <v>1754.7118156302549</v>
      </c>
      <c r="Q974" s="14">
        <v>1742.1761953245759</v>
      </c>
      <c r="R974" s="14">
        <v>1746.9655224106684</v>
      </c>
      <c r="S974" s="14">
        <v>1787.358437439201</v>
      </c>
      <c r="T974" s="14">
        <v>1826.994542342313</v>
      </c>
      <c r="U974" s="14">
        <v>1834.8906680572256</v>
      </c>
      <c r="V974" s="14">
        <v>1837.7852563015228</v>
      </c>
      <c r="W974" s="14">
        <v>1856.0265777906682</v>
      </c>
      <c r="X974" s="14">
        <v>1873.477953498176</v>
      </c>
      <c r="Y974" s="14">
        <v>1903.5562346254862</v>
      </c>
      <c r="Z974" s="14">
        <v>1921.4923210411837</v>
      </c>
      <c r="AA974" s="14">
        <v>1940.0642561892857</v>
      </c>
      <c r="AB974" s="14">
        <v>1954.4610633966759</v>
      </c>
      <c r="AC974" s="14">
        <v>1968.7118963548558</v>
      </c>
    </row>
    <row r="975" spans="1:29" s="14" customFormat="1">
      <c r="A975" s="1" t="s">
        <v>524</v>
      </c>
      <c r="B975" s="1" t="s">
        <v>546</v>
      </c>
      <c r="C975" s="1"/>
      <c r="D975" s="1" t="s">
        <v>649</v>
      </c>
      <c r="E975" s="1"/>
      <c r="F975" s="1">
        <v>167</v>
      </c>
      <c r="G975" s="1" t="s">
        <v>837</v>
      </c>
      <c r="H975" s="1" t="str">
        <f t="shared" si="15"/>
        <v>167아파트평균단위전세가격</v>
      </c>
      <c r="I975" s="1" t="s">
        <v>872</v>
      </c>
      <c r="J975" s="13">
        <v>1294.8304909125968</v>
      </c>
      <c r="K975" s="13">
        <v>1294.8304909125968</v>
      </c>
      <c r="L975" s="13">
        <v>1286.6585357555512</v>
      </c>
      <c r="M975" s="13">
        <v>1278.8185204217525</v>
      </c>
      <c r="N975" s="13">
        <v>1269.7379320467749</v>
      </c>
      <c r="O975" s="13">
        <v>1271.0452753943582</v>
      </c>
      <c r="P975" s="13">
        <v>1270.0629764218431</v>
      </c>
      <c r="Q975" s="14">
        <v>1270.5277986738138</v>
      </c>
      <c r="R975" s="14">
        <v>1270.5277986738138</v>
      </c>
      <c r="S975" s="14">
        <v>1270.5277986738138</v>
      </c>
      <c r="T975" s="14">
        <v>1271.0024599557732</v>
      </c>
      <c r="U975" s="14">
        <v>1271.0024599557728</v>
      </c>
      <c r="V975" s="14">
        <v>1271.0024599557728</v>
      </c>
      <c r="W975" s="14">
        <v>1273.3322438651444</v>
      </c>
      <c r="X975" s="14">
        <v>1275.6138255104916</v>
      </c>
      <c r="Y975" s="14">
        <v>1280.488206864957</v>
      </c>
      <c r="Z975" s="14">
        <v>1285.176756487833</v>
      </c>
      <c r="AA975" s="14">
        <v>1286.6894505908215</v>
      </c>
      <c r="AB975" s="14">
        <v>1290.1834306792514</v>
      </c>
      <c r="AC975" s="14">
        <v>1299.5995653760472</v>
      </c>
    </row>
    <row r="976" spans="1:29" s="14" customFormat="1">
      <c r="A976" s="1" t="s">
        <v>524</v>
      </c>
      <c r="B976" s="1" t="s">
        <v>547</v>
      </c>
      <c r="C976" s="1"/>
      <c r="D976" s="1"/>
      <c r="E976" s="1"/>
      <c r="F976" s="1">
        <v>168</v>
      </c>
      <c r="G976" s="1" t="s">
        <v>837</v>
      </c>
      <c r="H976" s="1" t="str">
        <f t="shared" si="15"/>
        <v>168아파트평균단위전세가격</v>
      </c>
      <c r="I976" s="1" t="s">
        <v>872</v>
      </c>
      <c r="J976" s="13">
        <v>1282.2945453833552</v>
      </c>
      <c r="K976" s="13">
        <v>1282.5824088449895</v>
      </c>
      <c r="L976" s="13">
        <v>1297.5351567320629</v>
      </c>
      <c r="M976" s="13">
        <v>1303.7794304912934</v>
      </c>
      <c r="N976" s="13">
        <v>1317.3851604182532</v>
      </c>
      <c r="O976" s="13">
        <v>1330.028518380167</v>
      </c>
      <c r="P976" s="13">
        <v>1333.6267043542314</v>
      </c>
      <c r="Q976" s="14">
        <v>1333.7566288360335</v>
      </c>
      <c r="R976" s="14">
        <v>1335.6236203342719</v>
      </c>
      <c r="S976" s="14">
        <v>1337.3429133486839</v>
      </c>
      <c r="T976" s="14">
        <v>1339.9919986222537</v>
      </c>
      <c r="U976" s="14">
        <v>1346.6835424600822</v>
      </c>
      <c r="V976" s="14">
        <v>1350.5441157326104</v>
      </c>
      <c r="W976" s="14">
        <v>1352.3045810029507</v>
      </c>
      <c r="X976" s="14">
        <v>1354.4358493195964</v>
      </c>
      <c r="Y976" s="14">
        <v>1360.5707283027921</v>
      </c>
      <c r="Z976" s="14">
        <v>1364.4861624856289</v>
      </c>
      <c r="AA976" s="14">
        <v>1366.8947990575623</v>
      </c>
      <c r="AB976" s="14">
        <v>1368.069699964133</v>
      </c>
      <c r="AC976" s="14">
        <v>1369.3570371720177</v>
      </c>
    </row>
    <row r="977" spans="1:29" s="14" customFormat="1">
      <c r="A977" s="1" t="s">
        <v>524</v>
      </c>
      <c r="B977" s="1" t="s">
        <v>547</v>
      </c>
      <c r="C977" s="1"/>
      <c r="D977" s="1" t="s">
        <v>630</v>
      </c>
      <c r="E977" s="1"/>
      <c r="F977" s="1">
        <v>169</v>
      </c>
      <c r="G977" s="1" t="s">
        <v>837</v>
      </c>
      <c r="H977" s="1" t="str">
        <f t="shared" si="15"/>
        <v>169아파트평균단위전세가격</v>
      </c>
      <c r="I977" s="1" t="s">
        <v>872</v>
      </c>
      <c r="J977" s="13">
        <v>1177.4859259054444</v>
      </c>
      <c r="K977" s="13">
        <v>1177.4859259054444</v>
      </c>
      <c r="L977" s="13">
        <v>1192.713402648362</v>
      </c>
      <c r="M977" s="13">
        <v>1200.4565138929845</v>
      </c>
      <c r="N977" s="13">
        <v>1206.8955637262675</v>
      </c>
      <c r="O977" s="13">
        <v>1217.9958260468827</v>
      </c>
      <c r="P977" s="13">
        <v>1222.9878765647443</v>
      </c>
      <c r="Q977" s="14">
        <v>1219.8911881988131</v>
      </c>
      <c r="R977" s="14">
        <v>1223.7793810273151</v>
      </c>
      <c r="S977" s="14">
        <v>1223.2699227219105</v>
      </c>
      <c r="T977" s="14">
        <v>1224.8348091388355</v>
      </c>
      <c r="U977" s="14">
        <v>1229.3085053188197</v>
      </c>
      <c r="V977" s="14">
        <v>1231.8574140851752</v>
      </c>
      <c r="W977" s="14">
        <v>1234.4291519216881</v>
      </c>
      <c r="X977" s="14">
        <v>1236.7830289380058</v>
      </c>
      <c r="Y977" s="14">
        <v>1239.0026346995778</v>
      </c>
      <c r="Z977" s="14">
        <v>1241.3729859294974</v>
      </c>
      <c r="AA977" s="14">
        <v>1245.8779873833744</v>
      </c>
      <c r="AB977" s="14">
        <v>1246.3307957005577</v>
      </c>
      <c r="AC977" s="14">
        <v>1246.3307957005577</v>
      </c>
    </row>
    <row r="978" spans="1:29" s="14" customFormat="1">
      <c r="A978" s="1" t="s">
        <v>524</v>
      </c>
      <c r="B978" s="1" t="s">
        <v>547</v>
      </c>
      <c r="C978" s="1"/>
      <c r="D978" s="1" t="s">
        <v>636</v>
      </c>
      <c r="E978" s="1"/>
      <c r="F978" s="1">
        <v>170</v>
      </c>
      <c r="G978" s="1" t="s">
        <v>837</v>
      </c>
      <c r="H978" s="1" t="str">
        <f t="shared" si="15"/>
        <v>170아파트평균단위전세가격</v>
      </c>
      <c r="I978" s="1" t="s">
        <v>872</v>
      </c>
      <c r="J978" s="13">
        <v>1460.2273457732128</v>
      </c>
      <c r="K978" s="13">
        <v>1460.2273457732128</v>
      </c>
      <c r="L978" s="13">
        <v>1472.326905507897</v>
      </c>
      <c r="M978" s="13">
        <v>1474.1819309716889</v>
      </c>
      <c r="N978" s="13">
        <v>1496.7737407755521</v>
      </c>
      <c r="O978" s="13">
        <v>1533.9888254456696</v>
      </c>
      <c r="P978" s="13">
        <v>1540.7159332920289</v>
      </c>
      <c r="Q978" s="14">
        <v>1541.2104964416908</v>
      </c>
      <c r="R978" s="14">
        <v>1545.1417439174093</v>
      </c>
      <c r="S978" s="14">
        <v>1547.2699682388663</v>
      </c>
      <c r="T978" s="14">
        <v>1550.487614905795</v>
      </c>
      <c r="U978" s="14">
        <v>1555.778031751034</v>
      </c>
      <c r="V978" s="14">
        <v>1555.7261374851216</v>
      </c>
      <c r="W978" s="14">
        <v>1558.2288332230314</v>
      </c>
      <c r="X978" s="14">
        <v>1562.0206466370237</v>
      </c>
      <c r="Y978" s="14">
        <v>1573.9758885584999</v>
      </c>
      <c r="Z978" s="14">
        <v>1577.5901213130205</v>
      </c>
      <c r="AA978" s="14">
        <v>1579.621484564294</v>
      </c>
      <c r="AB978" s="14">
        <v>1580.6678387900354</v>
      </c>
      <c r="AC978" s="14">
        <v>1583.4706335108581</v>
      </c>
    </row>
    <row r="979" spans="1:29" s="14" customFormat="1">
      <c r="A979" s="1" t="s">
        <v>524</v>
      </c>
      <c r="B979" s="1" t="s">
        <v>547</v>
      </c>
      <c r="C979" s="1"/>
      <c r="D979" s="1" t="s">
        <v>631</v>
      </c>
      <c r="E979" s="1"/>
      <c r="F979" s="1">
        <v>171</v>
      </c>
      <c r="G979" s="1" t="s">
        <v>837</v>
      </c>
      <c r="H979" s="1" t="str">
        <f t="shared" si="15"/>
        <v>171아파트평균단위전세가격</v>
      </c>
      <c r="I979" s="1" t="s">
        <v>872</v>
      </c>
      <c r="J979" s="13">
        <v>1225.6253320576002</v>
      </c>
      <c r="K979" s="13">
        <v>1225.6253320576002</v>
      </c>
      <c r="L979" s="13">
        <v>1234.1728263721095</v>
      </c>
      <c r="M979" s="13">
        <v>1238.6170925029783</v>
      </c>
      <c r="N979" s="13">
        <v>1249.594043702976</v>
      </c>
      <c r="O979" s="13">
        <v>1254.5682898227949</v>
      </c>
      <c r="P979" s="13">
        <v>1256.3823474970052</v>
      </c>
      <c r="Q979" s="14">
        <v>1258.7186962757221</v>
      </c>
      <c r="R979" s="14">
        <v>1262.2207144463466</v>
      </c>
      <c r="S979" s="14">
        <v>1270.4928043079144</v>
      </c>
      <c r="T979" s="14">
        <v>1278.2807926892851</v>
      </c>
      <c r="U979" s="14">
        <v>1284.0364274916883</v>
      </c>
      <c r="V979" s="14">
        <v>1285.7204204308266</v>
      </c>
      <c r="W979" s="14">
        <v>1287.8110987769946</v>
      </c>
      <c r="X979" s="14">
        <v>1290.0406558833281</v>
      </c>
      <c r="Y979" s="14">
        <v>1295.0062675481699</v>
      </c>
      <c r="Z979" s="14">
        <v>1300.9902235435054</v>
      </c>
      <c r="AA979" s="14">
        <v>1304.3171848193015</v>
      </c>
      <c r="AB979" s="14">
        <v>1305.0349482026115</v>
      </c>
      <c r="AC979" s="14">
        <v>1306.0596940223625</v>
      </c>
    </row>
    <row r="980" spans="1:29" s="14" customFormat="1">
      <c r="A980" s="1" t="s">
        <v>524</v>
      </c>
      <c r="B980" s="1" t="s">
        <v>547</v>
      </c>
      <c r="C980" s="1"/>
      <c r="D980" s="1" t="s">
        <v>645</v>
      </c>
      <c r="E980" s="1"/>
      <c r="F980" s="1">
        <v>172</v>
      </c>
      <c r="G980" s="1" t="s">
        <v>837</v>
      </c>
      <c r="H980" s="1" t="str">
        <f t="shared" ref="H980:H1045" si="16">F980&amp;G980&amp;I980</f>
        <v>172아파트평균단위전세가격</v>
      </c>
      <c r="I980" s="1" t="s">
        <v>872</v>
      </c>
      <c r="J980" s="13">
        <v>1187.6774185325089</v>
      </c>
      <c r="K980" s="13">
        <v>1188.5715274278195</v>
      </c>
      <c r="L980" s="13">
        <v>1203.2223991752073</v>
      </c>
      <c r="M980" s="13">
        <v>1212.194298120221</v>
      </c>
      <c r="N980" s="13">
        <v>1215.8184233783336</v>
      </c>
      <c r="O980" s="13">
        <v>1218.4236760486674</v>
      </c>
      <c r="P980" s="13">
        <v>1225.0761139565218</v>
      </c>
      <c r="Q980" s="14">
        <v>1225.7132497989767</v>
      </c>
      <c r="R980" s="14">
        <v>1226.6021086080025</v>
      </c>
      <c r="S980" s="14">
        <v>1226.0981764547571</v>
      </c>
      <c r="T980" s="14">
        <v>1227.4703367914296</v>
      </c>
      <c r="U980" s="14">
        <v>1227.7697021368974</v>
      </c>
      <c r="V980" s="14">
        <v>1227.2957248913124</v>
      </c>
      <c r="W980" s="14">
        <v>1227.4482107123908</v>
      </c>
      <c r="X980" s="14">
        <v>1228.2208607651169</v>
      </c>
      <c r="Y980" s="14">
        <v>1229.8500086769434</v>
      </c>
      <c r="Z980" s="14">
        <v>1231.1980977154187</v>
      </c>
      <c r="AA980" s="14">
        <v>1233.0097990074464</v>
      </c>
      <c r="AB980" s="14">
        <v>1235.0695755887489</v>
      </c>
      <c r="AC980" s="14">
        <v>1235.6728098814915</v>
      </c>
    </row>
    <row r="981" spans="1:29" s="14" customFormat="1">
      <c r="A981" s="1" t="s">
        <v>524</v>
      </c>
      <c r="B981" s="1" t="s">
        <v>547</v>
      </c>
      <c r="C981" s="1"/>
      <c r="D981" s="1" t="s">
        <v>650</v>
      </c>
      <c r="E981" s="1"/>
      <c r="F981" s="1">
        <v>173</v>
      </c>
      <c r="G981" s="1" t="s">
        <v>837</v>
      </c>
      <c r="H981" s="1" t="str">
        <f t="shared" si="16"/>
        <v>173아파트평균단위전세가격</v>
      </c>
      <c r="I981" s="1" t="s">
        <v>872</v>
      </c>
      <c r="J981" s="13">
        <v>1284.1590829726488</v>
      </c>
      <c r="K981" s="13">
        <v>1284.1590829726488</v>
      </c>
      <c r="L981" s="13">
        <v>1305.2451758140442</v>
      </c>
      <c r="M981" s="13">
        <v>1312.7746521566417</v>
      </c>
      <c r="N981" s="13">
        <v>1332.8706550556265</v>
      </c>
      <c r="O981" s="13">
        <v>1340.2468291109474</v>
      </c>
      <c r="P981" s="13">
        <v>1338.1613310172804</v>
      </c>
      <c r="Q981" s="14">
        <v>1336.6717956181262</v>
      </c>
      <c r="R981" s="14">
        <v>1336.7803723603338</v>
      </c>
      <c r="S981" s="14">
        <v>1337.7383816098124</v>
      </c>
      <c r="T981" s="14">
        <v>1338.91992246213</v>
      </c>
      <c r="U981" s="14">
        <v>1343.1743529151095</v>
      </c>
      <c r="V981" s="14">
        <v>1357.0363558742281</v>
      </c>
      <c r="W981" s="14">
        <v>1359.6918099554503</v>
      </c>
      <c r="X981" s="14">
        <v>1361.7911030364028</v>
      </c>
      <c r="Y981" s="14">
        <v>1369.0230065253595</v>
      </c>
      <c r="Z981" s="14">
        <v>1375.3700548883965</v>
      </c>
      <c r="AA981" s="14">
        <v>1378.0234075734718</v>
      </c>
      <c r="AB981" s="14">
        <v>1378.6333744610829</v>
      </c>
      <c r="AC981" s="14">
        <v>1379.6549809883381</v>
      </c>
    </row>
    <row r="982" spans="1:29" s="14" customFormat="1">
      <c r="A982" s="1" t="s">
        <v>524</v>
      </c>
      <c r="B982" s="1" t="s">
        <v>548</v>
      </c>
      <c r="C982" s="1"/>
      <c r="D982" s="1"/>
      <c r="E982" s="1"/>
      <c r="F982" s="1">
        <v>174</v>
      </c>
      <c r="G982" s="1" t="s">
        <v>837</v>
      </c>
      <c r="H982" s="1" t="str">
        <f t="shared" si="16"/>
        <v>174아파트평균단위전세가격</v>
      </c>
      <c r="I982" s="1" t="s">
        <v>872</v>
      </c>
      <c r="J982" s="13">
        <v>1465.0305239717602</v>
      </c>
      <c r="K982" s="13">
        <v>1474.6169102542278</v>
      </c>
      <c r="L982" s="13">
        <v>1483.9713197144579</v>
      </c>
      <c r="M982" s="13">
        <v>1494.4090469618184</v>
      </c>
      <c r="N982" s="13">
        <v>1500.8247534474331</v>
      </c>
      <c r="O982" s="13">
        <v>1503.6220619450573</v>
      </c>
      <c r="P982" s="13">
        <v>1505.7515107095028</v>
      </c>
      <c r="Q982" s="14">
        <v>1512.8232161276528</v>
      </c>
      <c r="R982" s="14">
        <v>1521.1329322343695</v>
      </c>
      <c r="S982" s="14">
        <v>1526.6544022129592</v>
      </c>
      <c r="T982" s="14">
        <v>1535.5926603339983</v>
      </c>
      <c r="U982" s="14">
        <v>1546.3692838979771</v>
      </c>
      <c r="V982" s="14">
        <v>1559.4931909619961</v>
      </c>
      <c r="W982" s="14">
        <v>1566.3804783209571</v>
      </c>
      <c r="X982" s="14">
        <v>1573.9865375063835</v>
      </c>
      <c r="Y982" s="14">
        <v>1600.51653772392</v>
      </c>
      <c r="Z982" s="14">
        <v>1623.9243742971639</v>
      </c>
      <c r="AA982" s="14">
        <v>1643.6110698562957</v>
      </c>
      <c r="AB982" s="14">
        <v>1668.9551640629345</v>
      </c>
      <c r="AC982" s="14">
        <v>1684.7838199147754</v>
      </c>
    </row>
    <row r="983" spans="1:29" s="14" customFormat="1">
      <c r="A983" s="1" t="s">
        <v>524</v>
      </c>
      <c r="B983" s="1" t="s">
        <v>548</v>
      </c>
      <c r="C983" s="1"/>
      <c r="D983" s="1" t="s">
        <v>559</v>
      </c>
      <c r="E983" s="1"/>
      <c r="F983" s="1">
        <v>175</v>
      </c>
      <c r="G983" s="1" t="s">
        <v>837</v>
      </c>
      <c r="H983" s="1" t="str">
        <f t="shared" si="16"/>
        <v>175아파트평균단위전세가격</v>
      </c>
      <c r="I983" s="1" t="s">
        <v>872</v>
      </c>
      <c r="J983" s="13">
        <v>1490.1938701099807</v>
      </c>
      <c r="K983" s="13">
        <v>1486.5901800940135</v>
      </c>
      <c r="L983" s="13">
        <v>1480.5806930696067</v>
      </c>
      <c r="M983" s="13">
        <v>1490.4309317749619</v>
      </c>
      <c r="N983" s="13">
        <v>1495.5209550658892</v>
      </c>
      <c r="O983" s="13">
        <v>1496.1288398605814</v>
      </c>
      <c r="P983" s="13">
        <v>1496.8087860237786</v>
      </c>
      <c r="Q983" s="14">
        <v>1504.1365618458401</v>
      </c>
      <c r="R983" s="14">
        <v>1504.1365618458401</v>
      </c>
      <c r="S983" s="14">
        <v>1509.3200152691338</v>
      </c>
      <c r="T983" s="14">
        <v>1515.0761934538525</v>
      </c>
      <c r="U983" s="14">
        <v>1539.2287195070678</v>
      </c>
      <c r="V983" s="14">
        <v>1556.6371896289131</v>
      </c>
      <c r="W983" s="14">
        <v>1562.180118746066</v>
      </c>
      <c r="X983" s="14">
        <v>1563.1956191571583</v>
      </c>
      <c r="Y983" s="14">
        <v>1585.3693934413311</v>
      </c>
      <c r="Z983" s="14">
        <v>1593.324133600375</v>
      </c>
      <c r="AA983" s="14">
        <v>1596.6014817060316</v>
      </c>
      <c r="AB983" s="14">
        <v>1601.0497925398981</v>
      </c>
      <c r="AC983" s="14">
        <v>1604.7423212839913</v>
      </c>
    </row>
    <row r="984" spans="1:29" s="14" customFormat="1">
      <c r="A984" s="1" t="s">
        <v>524</v>
      </c>
      <c r="B984" s="1" t="s">
        <v>548</v>
      </c>
      <c r="C984" s="1"/>
      <c r="D984" s="1" t="s">
        <v>630</v>
      </c>
      <c r="E984" s="1"/>
      <c r="F984" s="1">
        <v>176</v>
      </c>
      <c r="G984" s="1" t="s">
        <v>837</v>
      </c>
      <c r="H984" s="1" t="str">
        <f t="shared" si="16"/>
        <v>176아파트평균단위전세가격</v>
      </c>
      <c r="I984" s="1" t="s">
        <v>872</v>
      </c>
      <c r="J984" s="13">
        <v>1271.2475992512798</v>
      </c>
      <c r="K984" s="13">
        <v>1274.9667902572119</v>
      </c>
      <c r="L984" s="13">
        <v>1282.7072299160247</v>
      </c>
      <c r="M984" s="13">
        <v>1292.5190575212894</v>
      </c>
      <c r="N984" s="13">
        <v>1297.5372664938486</v>
      </c>
      <c r="O984" s="13">
        <v>1300.1675591361222</v>
      </c>
      <c r="P984" s="13">
        <v>1305.2933465522326</v>
      </c>
      <c r="Q984" s="14">
        <v>1308.1716773535222</v>
      </c>
      <c r="R984" s="14">
        <v>1306.5930602879289</v>
      </c>
      <c r="S984" s="14">
        <v>1307.1301605172955</v>
      </c>
      <c r="T984" s="14">
        <v>1306.8634614167136</v>
      </c>
      <c r="U984" s="14">
        <v>1312.1924380415287</v>
      </c>
      <c r="V984" s="14">
        <v>1313.2312584250935</v>
      </c>
      <c r="W984" s="14">
        <v>1313.2312584250928</v>
      </c>
      <c r="X984" s="14">
        <v>1319.1183722922917</v>
      </c>
      <c r="Y984" s="14">
        <v>1359.4365049725104</v>
      </c>
      <c r="Z984" s="14">
        <v>1382.1521990637145</v>
      </c>
      <c r="AA984" s="14">
        <v>1405.2626660448882</v>
      </c>
      <c r="AB984" s="14">
        <v>1419.1418567112171</v>
      </c>
      <c r="AC984" s="14">
        <v>1428.7909661805102</v>
      </c>
    </row>
    <row r="985" spans="1:29" s="14" customFormat="1">
      <c r="A985" s="1" t="s">
        <v>524</v>
      </c>
      <c r="B985" s="1" t="s">
        <v>548</v>
      </c>
      <c r="C985" s="1"/>
      <c r="D985" s="1" t="s">
        <v>636</v>
      </c>
      <c r="E985" s="1"/>
      <c r="F985" s="1">
        <v>177</v>
      </c>
      <c r="G985" s="1" t="s">
        <v>837</v>
      </c>
      <c r="H985" s="1" t="str">
        <f t="shared" si="16"/>
        <v>177아파트평균단위전세가격</v>
      </c>
      <c r="I985" s="1" t="s">
        <v>872</v>
      </c>
      <c r="J985" s="13">
        <v>1237.7223795214429</v>
      </c>
      <c r="K985" s="13">
        <v>1240.4773374786892</v>
      </c>
      <c r="L985" s="13">
        <v>1243.933650119101</v>
      </c>
      <c r="M985" s="13">
        <v>1248.4517723512454</v>
      </c>
      <c r="N985" s="13">
        <v>1250.262672113545</v>
      </c>
      <c r="O985" s="13">
        <v>1250.6330267755511</v>
      </c>
      <c r="P985" s="13">
        <v>1250.7338983055706</v>
      </c>
      <c r="Q985" s="14">
        <v>1254.2767115474849</v>
      </c>
      <c r="R985" s="14">
        <v>1254.2767115474849</v>
      </c>
      <c r="S985" s="14">
        <v>1260.3717334746871</v>
      </c>
      <c r="T985" s="14">
        <v>1269.6750772387477</v>
      </c>
      <c r="U985" s="14">
        <v>1291.6086938487906</v>
      </c>
      <c r="V985" s="14">
        <v>1301.2479847787763</v>
      </c>
      <c r="W985" s="14">
        <v>1306.1179613084801</v>
      </c>
      <c r="X985" s="14">
        <v>1309.8490037691251</v>
      </c>
      <c r="Y985" s="14">
        <v>1329.6710656706209</v>
      </c>
      <c r="Z985" s="14">
        <v>1338.2027841634979</v>
      </c>
      <c r="AA985" s="14">
        <v>1342.8932565454045</v>
      </c>
      <c r="AB985" s="14">
        <v>1352.0110742781353</v>
      </c>
      <c r="AC985" s="14">
        <v>1356.1361614461741</v>
      </c>
    </row>
    <row r="986" spans="1:29" s="14" customFormat="1">
      <c r="A986" s="1" t="s">
        <v>524</v>
      </c>
      <c r="B986" s="1" t="s">
        <v>548</v>
      </c>
      <c r="C986" s="1"/>
      <c r="D986" s="1" t="s">
        <v>631</v>
      </c>
      <c r="E986" s="1"/>
      <c r="F986" s="1">
        <v>178</v>
      </c>
      <c r="G986" s="1" t="s">
        <v>837</v>
      </c>
      <c r="H986" s="1" t="str">
        <f t="shared" si="16"/>
        <v>178아파트평균단위전세가격</v>
      </c>
      <c r="I986" s="1" t="s">
        <v>872</v>
      </c>
      <c r="J986" s="13">
        <v>1230.5867867796292</v>
      </c>
      <c r="K986" s="13">
        <v>1233.2810839723829</v>
      </c>
      <c r="L986" s="13">
        <v>1234.0467162698155</v>
      </c>
      <c r="M986" s="13">
        <v>1236.8831893683537</v>
      </c>
      <c r="N986" s="13">
        <v>1236.8831893683537</v>
      </c>
      <c r="O986" s="13">
        <v>1237.4311760106314</v>
      </c>
      <c r="P986" s="13">
        <v>1238.6589353369234</v>
      </c>
      <c r="Q986" s="14">
        <v>1239.1114692781005</v>
      </c>
      <c r="R986" s="14">
        <v>1240.0212340599339</v>
      </c>
      <c r="S986" s="14">
        <v>1244.3577142522495</v>
      </c>
      <c r="T986" s="14">
        <v>1250.4688665991871</v>
      </c>
      <c r="U986" s="14">
        <v>1252.1106579171824</v>
      </c>
      <c r="V986" s="14">
        <v>1257.8721984637846</v>
      </c>
      <c r="W986" s="14">
        <v>1259.2358958218847</v>
      </c>
      <c r="X986" s="14">
        <v>1260.7217486184456</v>
      </c>
      <c r="Y986" s="14">
        <v>1270.5221209685408</v>
      </c>
      <c r="Z986" s="14">
        <v>1293.7428479388841</v>
      </c>
      <c r="AA986" s="14">
        <v>1308.9780669463496</v>
      </c>
      <c r="AB986" s="14">
        <v>1340.0366567374763</v>
      </c>
      <c r="AC986" s="14">
        <v>1358.4507609027294</v>
      </c>
    </row>
    <row r="987" spans="1:29" s="14" customFormat="1">
      <c r="A987" s="1" t="s">
        <v>524</v>
      </c>
      <c r="B987" s="1" t="s">
        <v>548</v>
      </c>
      <c r="C987" s="1"/>
      <c r="D987" s="1" t="s">
        <v>645</v>
      </c>
      <c r="E987" s="1"/>
      <c r="F987" s="1">
        <v>179</v>
      </c>
      <c r="G987" s="1" t="s">
        <v>837</v>
      </c>
      <c r="H987" s="1" t="str">
        <f t="shared" si="16"/>
        <v>179아파트평균단위전세가격</v>
      </c>
      <c r="I987" s="1" t="s">
        <v>872</v>
      </c>
      <c r="J987" s="13">
        <v>1479.575891896041</v>
      </c>
      <c r="K987" s="13">
        <v>1494.2328414644171</v>
      </c>
      <c r="L987" s="13">
        <v>1503.4759641062885</v>
      </c>
      <c r="M987" s="13">
        <v>1506.4709573911941</v>
      </c>
      <c r="N987" s="13">
        <v>1513.3530330081085</v>
      </c>
      <c r="O987" s="13">
        <v>1518.8981835594825</v>
      </c>
      <c r="P987" s="13">
        <v>1520.4396384752638</v>
      </c>
      <c r="Q987" s="14">
        <v>1523.6992671412363</v>
      </c>
      <c r="R987" s="14">
        <v>1538.7731998480615</v>
      </c>
      <c r="S987" s="14">
        <v>1549.194933992638</v>
      </c>
      <c r="T987" s="14">
        <v>1563.3085865596879</v>
      </c>
      <c r="U987" s="14">
        <v>1582.5228495747708</v>
      </c>
      <c r="V987" s="14">
        <v>1602.5873658335561</v>
      </c>
      <c r="W987" s="14">
        <v>1611.7148634376686</v>
      </c>
      <c r="X987" s="14">
        <v>1624.6766060826665</v>
      </c>
      <c r="Y987" s="14">
        <v>1656.527568725375</v>
      </c>
      <c r="Z987" s="14">
        <v>1684.2965496769775</v>
      </c>
      <c r="AA987" s="14">
        <v>1707.4514455056287</v>
      </c>
      <c r="AB987" s="14">
        <v>1742.9294938423604</v>
      </c>
      <c r="AC987" s="14">
        <v>1766.8180052661544</v>
      </c>
    </row>
    <row r="988" spans="1:29" s="14" customFormat="1">
      <c r="A988" s="1" t="s">
        <v>524</v>
      </c>
      <c r="B988" s="1" t="s">
        <v>548</v>
      </c>
      <c r="C988" s="1"/>
      <c r="D988" s="1" t="s">
        <v>651</v>
      </c>
      <c r="E988" s="1"/>
      <c r="F988" s="1">
        <v>180</v>
      </c>
      <c r="G988" s="1" t="s">
        <v>837</v>
      </c>
      <c r="H988" s="1" t="str">
        <f t="shared" si="16"/>
        <v>180아파트평균단위전세가격</v>
      </c>
      <c r="I988" s="1" t="s">
        <v>872</v>
      </c>
      <c r="J988" s="13">
        <v>1653.0193220146671</v>
      </c>
      <c r="K988" s="13">
        <v>1664.5607912194091</v>
      </c>
      <c r="L988" s="13">
        <v>1671.4692930565345</v>
      </c>
      <c r="M988" s="13">
        <v>1673.637429808005</v>
      </c>
      <c r="N988" s="13">
        <v>1671.5264998663483</v>
      </c>
      <c r="O988" s="13">
        <v>1672.4280032402992</v>
      </c>
      <c r="P988" s="13">
        <v>1666.9660159663738</v>
      </c>
      <c r="Q988" s="14">
        <v>1669.2461404114299</v>
      </c>
      <c r="R988" s="14">
        <v>1682.9729021222445</v>
      </c>
      <c r="S988" s="14">
        <v>1684.4005355025865</v>
      </c>
      <c r="T988" s="14">
        <v>1688.6032497321344</v>
      </c>
      <c r="U988" s="14">
        <v>1698.510212311865</v>
      </c>
      <c r="V988" s="14">
        <v>1710.1960862451815</v>
      </c>
      <c r="W988" s="14">
        <v>1713.7697338087303</v>
      </c>
      <c r="X988" s="14">
        <v>1724.1724093451112</v>
      </c>
      <c r="Y988" s="14">
        <v>1761.7452966179885</v>
      </c>
      <c r="Z988" s="14">
        <v>1791.5822670120542</v>
      </c>
      <c r="AA988" s="14">
        <v>1812.5478687782384</v>
      </c>
      <c r="AB988" s="14">
        <v>1833.7253781051684</v>
      </c>
      <c r="AC988" s="14">
        <v>1853.4007110083498</v>
      </c>
    </row>
    <row r="989" spans="1:29" s="14" customFormat="1">
      <c r="A989" s="1" t="s">
        <v>524</v>
      </c>
      <c r="B989" s="1" t="s">
        <v>548</v>
      </c>
      <c r="C989" s="1"/>
      <c r="D989" s="1" t="s">
        <v>652</v>
      </c>
      <c r="E989" s="1"/>
      <c r="F989" s="1">
        <v>181</v>
      </c>
      <c r="G989" s="1" t="s">
        <v>837</v>
      </c>
      <c r="H989" s="1" t="str">
        <f t="shared" si="16"/>
        <v>181아파트평균단위전세가격</v>
      </c>
      <c r="I989" s="1" t="s">
        <v>872</v>
      </c>
      <c r="J989" s="13">
        <v>1505.589349267316</v>
      </c>
      <c r="K989" s="13">
        <v>1514.0638594239344</v>
      </c>
      <c r="L989" s="13">
        <v>1527.5670157435618</v>
      </c>
      <c r="M989" s="13">
        <v>1545.9752197094995</v>
      </c>
      <c r="N989" s="13">
        <v>1552.3311427399665</v>
      </c>
      <c r="O989" s="13">
        <v>1554.5590045095532</v>
      </c>
      <c r="P989" s="13">
        <v>1562.1530230024828</v>
      </c>
      <c r="Q989" s="14">
        <v>1576.8509728032202</v>
      </c>
      <c r="R989" s="14">
        <v>1581.9702682666687</v>
      </c>
      <c r="S989" s="14">
        <v>1588.6639703268559</v>
      </c>
      <c r="T989" s="14">
        <v>1599.8689134835915</v>
      </c>
      <c r="U989" s="14">
        <v>1616.6156002742639</v>
      </c>
      <c r="V989" s="14">
        <v>1632.0652633452105</v>
      </c>
      <c r="W989" s="14">
        <v>1642.8697856015751</v>
      </c>
      <c r="X989" s="14">
        <v>1645.726365615091</v>
      </c>
      <c r="Y989" s="14">
        <v>1657.4204459038219</v>
      </c>
      <c r="Z989" s="14">
        <v>1675.7100467997127</v>
      </c>
      <c r="AA989" s="14">
        <v>1695.4168798995063</v>
      </c>
      <c r="AB989" s="14">
        <v>1727.2022987544819</v>
      </c>
      <c r="AC989" s="14">
        <v>1741.3004364932387</v>
      </c>
    </row>
    <row r="990" spans="1:29" s="14" customFormat="1">
      <c r="A990" s="1" t="s">
        <v>524</v>
      </c>
      <c r="B990" s="1" t="s">
        <v>548</v>
      </c>
      <c r="C990" s="1"/>
      <c r="D990" s="1" t="s">
        <v>653</v>
      </c>
      <c r="E990" s="1"/>
      <c r="F990" s="1">
        <v>182</v>
      </c>
      <c r="G990" s="1" t="s">
        <v>837</v>
      </c>
      <c r="H990" s="1" t="str">
        <f t="shared" si="16"/>
        <v>182아파트평균단위전세가격</v>
      </c>
      <c r="I990" s="1" t="s">
        <v>872</v>
      </c>
      <c r="J990" s="13">
        <v>1212.2375613317408</v>
      </c>
      <c r="K990" s="13">
        <v>1224.9382476003518</v>
      </c>
      <c r="L990" s="13">
        <v>1238.4181099023056</v>
      </c>
      <c r="M990" s="13">
        <v>1268.5463711390871</v>
      </c>
      <c r="N990" s="13">
        <v>1305.0572818747817</v>
      </c>
      <c r="O990" s="13">
        <v>1310.9178356236757</v>
      </c>
      <c r="P990" s="13">
        <v>1312.5999881868388</v>
      </c>
      <c r="Q990" s="14">
        <v>1324.3665460622508</v>
      </c>
      <c r="R990" s="14">
        <v>1334.6832337490607</v>
      </c>
      <c r="S990" s="14">
        <v>1341.3458870461714</v>
      </c>
      <c r="T990" s="14">
        <v>1355.7567681865335</v>
      </c>
      <c r="U990" s="14">
        <v>1367.5346361685686</v>
      </c>
      <c r="V990" s="14">
        <v>1378.7417984642834</v>
      </c>
      <c r="W990" s="14">
        <v>1387.6570022036287</v>
      </c>
      <c r="X990" s="14">
        <v>1399.9901753852753</v>
      </c>
      <c r="Y990" s="14">
        <v>1429.2891530744982</v>
      </c>
      <c r="Z990" s="14">
        <v>1455.9198743095276</v>
      </c>
      <c r="AA990" s="14">
        <v>1472.1358821144768</v>
      </c>
      <c r="AB990" s="14">
        <v>1486.7894378976755</v>
      </c>
      <c r="AC990" s="14">
        <v>1494.9073394293694</v>
      </c>
    </row>
    <row r="991" spans="1:29" s="14" customFormat="1">
      <c r="A991" s="1" t="s">
        <v>524</v>
      </c>
      <c r="B991" s="1" t="s">
        <v>549</v>
      </c>
      <c r="C991" s="1"/>
      <c r="D991" s="1"/>
      <c r="E991" s="1"/>
      <c r="F991" s="1">
        <v>183</v>
      </c>
      <c r="G991" s="1" t="s">
        <v>837</v>
      </c>
      <c r="H991" s="1" t="str">
        <f t="shared" si="16"/>
        <v>183아파트평균단위전세가격</v>
      </c>
      <c r="I991" s="1" t="s">
        <v>872</v>
      </c>
      <c r="J991" s="13">
        <v>1729.8145755171183</v>
      </c>
      <c r="K991" s="13">
        <v>1748.9600094785017</v>
      </c>
      <c r="L991" s="13">
        <v>1766.9201551768319</v>
      </c>
      <c r="M991" s="13">
        <v>1783.4592703957524</v>
      </c>
      <c r="N991" s="13">
        <v>1798.2318040939322</v>
      </c>
      <c r="O991" s="13">
        <v>1808.3772628463066</v>
      </c>
      <c r="P991" s="13">
        <v>1797.3646118915806</v>
      </c>
      <c r="Q991" s="14">
        <v>1790.6028904758382</v>
      </c>
      <c r="R991" s="14">
        <v>1787.8579822164677</v>
      </c>
      <c r="S991" s="14">
        <v>1786.0692880393881</v>
      </c>
      <c r="T991" s="14">
        <v>1795.6950442998689</v>
      </c>
      <c r="U991" s="14">
        <v>1801.6595597846167</v>
      </c>
      <c r="V991" s="14">
        <v>1804.3145625890245</v>
      </c>
      <c r="W991" s="14">
        <v>1806.2575865396479</v>
      </c>
      <c r="X991" s="14">
        <v>1810.652482937732</v>
      </c>
      <c r="Y991" s="14">
        <v>1818.1221576180349</v>
      </c>
      <c r="Z991" s="14">
        <v>1821.5233137963587</v>
      </c>
      <c r="AA991" s="14">
        <v>1826.0870883268294</v>
      </c>
      <c r="AB991" s="14">
        <v>1832.592424652762</v>
      </c>
      <c r="AC991" s="14">
        <v>1835.3734026973568</v>
      </c>
    </row>
    <row r="992" spans="1:29" s="14" customFormat="1">
      <c r="A992" s="1" t="s">
        <v>524</v>
      </c>
      <c r="B992" s="1" t="s">
        <v>549</v>
      </c>
      <c r="C992" s="1"/>
      <c r="D992" s="1" t="s">
        <v>559</v>
      </c>
      <c r="E992" s="1"/>
      <c r="F992" s="1">
        <v>184</v>
      </c>
      <c r="G992" s="1" t="s">
        <v>837</v>
      </c>
      <c r="H992" s="1" t="str">
        <f t="shared" si="16"/>
        <v>184아파트평균단위전세가격</v>
      </c>
      <c r="I992" s="1" t="s">
        <v>872</v>
      </c>
      <c r="J992" s="13">
        <v>1815.1868304938105</v>
      </c>
      <c r="K992" s="13">
        <v>1834.0226914300129</v>
      </c>
      <c r="L992" s="13">
        <v>1845.9537229525995</v>
      </c>
      <c r="M992" s="13">
        <v>1856.0996235260247</v>
      </c>
      <c r="N992" s="13">
        <v>1872.5202668778461</v>
      </c>
      <c r="O992" s="13">
        <v>1882.7011512350466</v>
      </c>
      <c r="P992" s="13">
        <v>1895.66509018583</v>
      </c>
      <c r="Q992" s="14">
        <v>1892.5777594528615</v>
      </c>
      <c r="R992" s="14">
        <v>1889.3386780956216</v>
      </c>
      <c r="S992" s="14">
        <v>1893.6211393430808</v>
      </c>
      <c r="T992" s="14">
        <v>1899.3127995474392</v>
      </c>
      <c r="U992" s="14">
        <v>1901.8661340029914</v>
      </c>
      <c r="V992" s="14">
        <v>1903.0243198153075</v>
      </c>
      <c r="W992" s="14">
        <v>1905.5412232280737</v>
      </c>
      <c r="X992" s="14">
        <v>1911.3846088964838</v>
      </c>
      <c r="Y992" s="14">
        <v>1923.897409807857</v>
      </c>
      <c r="Z992" s="14">
        <v>1928.8082884570201</v>
      </c>
      <c r="AA992" s="14">
        <v>1935.295646657934</v>
      </c>
      <c r="AB992" s="14">
        <v>1942.4793014410338</v>
      </c>
      <c r="AC992" s="14">
        <v>1945.0917562865041</v>
      </c>
    </row>
    <row r="993" spans="1:29" s="14" customFormat="1">
      <c r="A993" s="1" t="s">
        <v>524</v>
      </c>
      <c r="B993" s="1" t="s">
        <v>549</v>
      </c>
      <c r="C993" s="1"/>
      <c r="D993" s="1" t="s">
        <v>631</v>
      </c>
      <c r="E993" s="1"/>
      <c r="F993" s="1">
        <v>185</v>
      </c>
      <c r="G993" s="1" t="s">
        <v>837</v>
      </c>
      <c r="H993" s="1" t="str">
        <f t="shared" si="16"/>
        <v>185아파트평균단위전세가격</v>
      </c>
      <c r="I993" s="1" t="s">
        <v>872</v>
      </c>
      <c r="J993" s="13">
        <v>1973.1314691289472</v>
      </c>
      <c r="K993" s="13">
        <v>1976.7806046745611</v>
      </c>
      <c r="L993" s="13">
        <v>1986.4209941595568</v>
      </c>
      <c r="M993" s="13">
        <v>2004.0089229749076</v>
      </c>
      <c r="N993" s="13">
        <v>2016.6868793551935</v>
      </c>
      <c r="O993" s="13">
        <v>2012.7495967376972</v>
      </c>
      <c r="P993" s="13">
        <v>1981.664186141589</v>
      </c>
      <c r="Q993" s="14">
        <v>1971.4464801419826</v>
      </c>
      <c r="R993" s="14">
        <v>1964.8646226786368</v>
      </c>
      <c r="S993" s="14">
        <v>1955.720058135671</v>
      </c>
      <c r="T993" s="14">
        <v>1964.8370653404238</v>
      </c>
      <c r="U993" s="14">
        <v>1976.8815873016561</v>
      </c>
      <c r="V993" s="14">
        <v>1982.5111152090947</v>
      </c>
      <c r="W993" s="14">
        <v>1984.7677557408858</v>
      </c>
      <c r="X993" s="14">
        <v>1989.0331120819951</v>
      </c>
      <c r="Y993" s="14">
        <v>1997.5277746235784</v>
      </c>
      <c r="Z993" s="14">
        <v>2004.7587800360502</v>
      </c>
      <c r="AA993" s="14">
        <v>2011.4871123979872</v>
      </c>
      <c r="AB993" s="14">
        <v>2021.3170481689717</v>
      </c>
      <c r="AC993" s="14">
        <v>2025.493443335024</v>
      </c>
    </row>
    <row r="994" spans="1:29" s="14" customFormat="1">
      <c r="A994" s="1" t="s">
        <v>524</v>
      </c>
      <c r="B994" s="1" t="s">
        <v>549</v>
      </c>
      <c r="C994" s="1"/>
      <c r="D994" s="1" t="s">
        <v>630</v>
      </c>
      <c r="E994" s="1"/>
      <c r="F994" s="1">
        <v>186</v>
      </c>
      <c r="G994" s="1" t="s">
        <v>837</v>
      </c>
      <c r="H994" s="1" t="str">
        <f t="shared" si="16"/>
        <v>186아파트평균단위전세가격</v>
      </c>
      <c r="I994" s="1" t="s">
        <v>872</v>
      </c>
      <c r="J994" s="13">
        <v>1610.4170093830787</v>
      </c>
      <c r="K994" s="13">
        <v>1680.3281332422969</v>
      </c>
      <c r="L994" s="13">
        <v>1734.4363335500125</v>
      </c>
      <c r="M994" s="13">
        <v>1785.2891562468253</v>
      </c>
      <c r="N994" s="13">
        <v>1823.1341299192234</v>
      </c>
      <c r="O994" s="13">
        <v>1874.439571293721</v>
      </c>
      <c r="P994" s="13">
        <v>1847.9684207275009</v>
      </c>
      <c r="Q994" s="14">
        <v>1829.6061627822671</v>
      </c>
      <c r="R994" s="14">
        <v>1825.5257266661893</v>
      </c>
      <c r="S994" s="14">
        <v>1822.4864286579291</v>
      </c>
      <c r="T994" s="14">
        <v>1833.9484199935989</v>
      </c>
      <c r="U994" s="14">
        <v>1833.4970174125597</v>
      </c>
      <c r="V994" s="14">
        <v>1829.9281048933699</v>
      </c>
      <c r="W994" s="14">
        <v>1829.4227174633659</v>
      </c>
      <c r="X994" s="14">
        <v>1833.894182508709</v>
      </c>
      <c r="Y994" s="14">
        <v>1834.6264567389128</v>
      </c>
      <c r="Z994" s="14">
        <v>1832.3988893718526</v>
      </c>
      <c r="AA994" s="14">
        <v>1834.5658880943108</v>
      </c>
      <c r="AB994" s="14">
        <v>1836.9315503751122</v>
      </c>
      <c r="AC994" s="14">
        <v>1833.9557333325981</v>
      </c>
    </row>
    <row r="995" spans="1:29" s="14" customFormat="1">
      <c r="A995" s="1" t="s">
        <v>524</v>
      </c>
      <c r="B995" s="1" t="s">
        <v>549</v>
      </c>
      <c r="C995" s="1"/>
      <c r="D995" s="1" t="s">
        <v>645</v>
      </c>
      <c r="E995" s="1"/>
      <c r="F995" s="1">
        <v>187</v>
      </c>
      <c r="G995" s="1" t="s">
        <v>837</v>
      </c>
      <c r="H995" s="1" t="str">
        <f t="shared" si="16"/>
        <v>187아파트평균단위전세가격</v>
      </c>
      <c r="I995" s="1" t="s">
        <v>872</v>
      </c>
      <c r="J995" s="13">
        <v>1642.2315826434919</v>
      </c>
      <c r="K995" s="13">
        <v>1665.0213189880726</v>
      </c>
      <c r="L995" s="13">
        <v>1691.6220492667205</v>
      </c>
      <c r="M995" s="13">
        <v>1691.6220492667205</v>
      </c>
      <c r="N995" s="13">
        <v>1700.4292859855543</v>
      </c>
      <c r="O995" s="13">
        <v>1701.1741969108507</v>
      </c>
      <c r="P995" s="13">
        <v>1692.6079343344531</v>
      </c>
      <c r="Q995" s="14">
        <v>1690.6989011702867</v>
      </c>
      <c r="R995" s="14">
        <v>1690.6989011702867</v>
      </c>
      <c r="S995" s="14">
        <v>1695.4120278251764</v>
      </c>
      <c r="T995" s="14">
        <v>1709.5583707001397</v>
      </c>
      <c r="U995" s="14">
        <v>1715.1824418881263</v>
      </c>
      <c r="V995" s="14">
        <v>1720.5158583255206</v>
      </c>
      <c r="W995" s="14">
        <v>1721.5322830347193</v>
      </c>
      <c r="X995" s="14">
        <v>1725.5665161422244</v>
      </c>
      <c r="Y995" s="14">
        <v>1734.0090903715613</v>
      </c>
      <c r="Z995" s="14">
        <v>1737.4979928451985</v>
      </c>
      <c r="AA995" s="14">
        <v>1739.4263885972309</v>
      </c>
      <c r="AB995" s="14">
        <v>1743.0393154470592</v>
      </c>
      <c r="AC995" s="14">
        <v>1746.3255823910049</v>
      </c>
    </row>
    <row r="996" spans="1:29" s="14" customFormat="1">
      <c r="A996" s="1" t="s">
        <v>524</v>
      </c>
      <c r="B996" s="1" t="s">
        <v>549</v>
      </c>
      <c r="C996" s="1"/>
      <c r="D996" s="1" t="s">
        <v>654</v>
      </c>
      <c r="E996" s="1"/>
      <c r="F996" s="1">
        <v>188</v>
      </c>
      <c r="G996" s="1" t="s">
        <v>837</v>
      </c>
      <c r="H996" s="1" t="str">
        <f t="shared" si="16"/>
        <v>188아파트평균단위전세가격</v>
      </c>
      <c r="I996" s="1" t="s">
        <v>872</v>
      </c>
      <c r="J996" s="13">
        <v>1382.9372562384854</v>
      </c>
      <c r="K996" s="13">
        <v>1385.4422615009564</v>
      </c>
      <c r="L996" s="13">
        <v>1385.8981746950842</v>
      </c>
      <c r="M996" s="13">
        <v>1393.767727979447</v>
      </c>
      <c r="N996" s="13">
        <v>1397.5235708162954</v>
      </c>
      <c r="O996" s="13">
        <v>1408.746044984309</v>
      </c>
      <c r="P996" s="13">
        <v>1423.886677579389</v>
      </c>
      <c r="Q996" s="14">
        <v>1425.1828624395371</v>
      </c>
      <c r="R996" s="14">
        <v>1428.4902887430517</v>
      </c>
      <c r="S996" s="14">
        <v>1429.6332684434535</v>
      </c>
      <c r="T996" s="14">
        <v>1437.8634078258863</v>
      </c>
      <c r="U996" s="14">
        <v>1439.0184800516809</v>
      </c>
      <c r="V996" s="14">
        <v>1440.2146325507822</v>
      </c>
      <c r="W996" s="14">
        <v>1444.1936139762863</v>
      </c>
      <c r="X996" s="14">
        <v>1447.8073498393985</v>
      </c>
      <c r="Y996" s="14">
        <v>1453.725497733348</v>
      </c>
      <c r="Z996" s="14">
        <v>1453.440821740438</v>
      </c>
      <c r="AA996" s="14">
        <v>1457.0235489031229</v>
      </c>
      <c r="AB996" s="14">
        <v>1463.3264786694313</v>
      </c>
      <c r="AC996" s="14">
        <v>1468.255962879228</v>
      </c>
    </row>
    <row r="997" spans="1:29" s="14" customFormat="1">
      <c r="A997" s="1" t="s">
        <v>655</v>
      </c>
      <c r="B997" s="1"/>
      <c r="C997" s="1"/>
      <c r="D997" s="1"/>
      <c r="E997" s="1"/>
      <c r="F997" s="1">
        <v>189</v>
      </c>
      <c r="G997" s="1" t="s">
        <v>837</v>
      </c>
      <c r="H997" s="1" t="str">
        <f t="shared" si="16"/>
        <v>189아파트평균단위전세가격</v>
      </c>
      <c r="I997" s="1" t="s">
        <v>872</v>
      </c>
      <c r="J997" s="13">
        <v>1578.3958880736948</v>
      </c>
      <c r="K997" s="13">
        <v>1578.1723826172008</v>
      </c>
      <c r="L997" s="13">
        <v>1583.3154748418849</v>
      </c>
      <c r="M997" s="13">
        <v>1587.0147452547637</v>
      </c>
      <c r="N997" s="13">
        <v>1591.2834068731995</v>
      </c>
      <c r="O997" s="13">
        <v>1591.7585497964592</v>
      </c>
      <c r="P997" s="13">
        <v>1589.0260544766497</v>
      </c>
      <c r="Q997" s="14">
        <v>1586.5683671452282</v>
      </c>
      <c r="R997" s="14">
        <v>1590.0246235189493</v>
      </c>
      <c r="S997" s="14">
        <v>1594.8736528932218</v>
      </c>
      <c r="T997" s="14">
        <v>1601.2651518084417</v>
      </c>
      <c r="U997" s="14">
        <v>1605.3032998313195</v>
      </c>
      <c r="V997" s="14">
        <v>1609.6227536780766</v>
      </c>
      <c r="W997" s="14">
        <v>1614.2628888403392</v>
      </c>
      <c r="X997" s="14">
        <v>1621.3511061855038</v>
      </c>
      <c r="Y997" s="14">
        <v>1633.6544252354215</v>
      </c>
      <c r="Z997" s="14">
        <v>1641.863680118151</v>
      </c>
      <c r="AA997" s="14">
        <v>1649.4122295853426</v>
      </c>
      <c r="AB997" s="14">
        <v>1657.5895082057866</v>
      </c>
      <c r="AC997" s="14">
        <v>1666.0044749185015</v>
      </c>
    </row>
    <row r="998" spans="1:29" s="14" customFormat="1">
      <c r="A998" s="1" t="s">
        <v>1384</v>
      </c>
      <c r="B998" s="1" t="s">
        <v>1383</v>
      </c>
      <c r="C998" s="1"/>
      <c r="D998" s="1"/>
      <c r="E998" s="1"/>
      <c r="F998" s="1">
        <v>190</v>
      </c>
      <c r="G998" s="1" t="s">
        <v>837</v>
      </c>
      <c r="H998" s="1" t="str">
        <f t="shared" si="16"/>
        <v>190아파트평균단위전세가격</v>
      </c>
      <c r="I998" s="1" t="s">
        <v>872</v>
      </c>
      <c r="J998" s="13"/>
      <c r="K998" s="13"/>
      <c r="L998" s="13"/>
      <c r="M998" s="13"/>
      <c r="N998" s="13"/>
      <c r="O998" s="13"/>
      <c r="P998" s="13"/>
      <c r="U998" s="14">
        <v>1089.8684571511719</v>
      </c>
      <c r="V998" s="14">
        <v>1118.5876196922436</v>
      </c>
      <c r="W998" s="14">
        <v>1151.8713239684389</v>
      </c>
      <c r="X998" s="14">
        <v>1185.4606623417587</v>
      </c>
      <c r="Y998" s="14">
        <v>1203.988340061079</v>
      </c>
      <c r="Z998" s="14">
        <v>1224.0009792139626</v>
      </c>
      <c r="AA998" s="14">
        <v>1233.2648558429614</v>
      </c>
      <c r="AB998" s="14">
        <v>1244.862431798472</v>
      </c>
      <c r="AC998" s="14">
        <v>1260.2964396212067</v>
      </c>
    </row>
    <row r="999" spans="1:29" s="14" customFormat="1">
      <c r="A999" s="1" t="s">
        <v>853</v>
      </c>
      <c r="B999" s="1"/>
      <c r="C999" s="1"/>
      <c r="D999" s="1"/>
      <c r="E999" s="1"/>
      <c r="F999" s="1">
        <v>191</v>
      </c>
      <c r="G999" s="1" t="s">
        <v>837</v>
      </c>
      <c r="H999" s="1" t="str">
        <f t="shared" si="16"/>
        <v>191아파트평균단위전세가격</v>
      </c>
      <c r="I999" s="1" t="s">
        <v>872</v>
      </c>
      <c r="J999" s="1">
        <v>1247.9576903756581</v>
      </c>
      <c r="K999" s="13">
        <v>1251.6000549617188</v>
      </c>
      <c r="L999" s="13">
        <v>1255.561693522516</v>
      </c>
      <c r="M999" s="13">
        <v>1260.2767584171454</v>
      </c>
      <c r="N999" s="13">
        <v>1262.9771526313132</v>
      </c>
      <c r="O999" s="13">
        <v>1264.2258870774328</v>
      </c>
      <c r="P999" s="13">
        <v>1263.2143061608092</v>
      </c>
      <c r="Q999" s="13">
        <v>1264.2835543344663</v>
      </c>
      <c r="R999" s="14">
        <v>1266.4865314845526</v>
      </c>
      <c r="S999" s="14">
        <v>1270.9843526790457</v>
      </c>
      <c r="T999" s="14">
        <v>1274.8513434841857</v>
      </c>
      <c r="U999" s="14">
        <v>1280.9188545618792</v>
      </c>
      <c r="V999" s="14">
        <v>1285.0851214697004</v>
      </c>
      <c r="W999" s="14">
        <v>1288.7377423125556</v>
      </c>
      <c r="X999" s="14">
        <v>1294.1255853481512</v>
      </c>
      <c r="Y999" s="14">
        <v>1301.8587256790536</v>
      </c>
      <c r="Z999" s="14">
        <v>1308.1039312062328</v>
      </c>
      <c r="AA999" s="14">
        <v>1311.892799375571</v>
      </c>
      <c r="AB999" s="14">
        <v>1315.0376189549327</v>
      </c>
      <c r="AC999" s="14">
        <v>1317.792137971526</v>
      </c>
    </row>
    <row r="1000" spans="1:29" s="14" customFormat="1">
      <c r="A1000" s="1" t="s">
        <v>524</v>
      </c>
      <c r="B1000" s="1" t="s">
        <v>550</v>
      </c>
      <c r="C1000" s="1"/>
      <c r="D1000" s="1"/>
      <c r="E1000" s="1"/>
      <c r="F1000" s="1">
        <v>192</v>
      </c>
      <c r="G1000" s="1" t="s">
        <v>837</v>
      </c>
      <c r="H1000" s="1" t="str">
        <f t="shared" si="16"/>
        <v>192아파트평균단위전세가격</v>
      </c>
      <c r="I1000" s="1" t="s">
        <v>872</v>
      </c>
      <c r="J1000" s="13">
        <v>1087.8585243326149</v>
      </c>
      <c r="K1000" s="13">
        <v>1095.2966794635527</v>
      </c>
      <c r="L1000" s="13">
        <v>1106.3461287351952</v>
      </c>
      <c r="M1000" s="13">
        <v>1108.0068754512529</v>
      </c>
      <c r="N1000" s="13">
        <v>1109.236817955087</v>
      </c>
      <c r="O1000" s="13">
        <v>1109.6691208569305</v>
      </c>
      <c r="P1000" s="13">
        <v>1109.4865903472703</v>
      </c>
      <c r="Q1000" s="14">
        <v>1109.346970742492</v>
      </c>
      <c r="R1000" s="14">
        <v>1110.730610027196</v>
      </c>
      <c r="S1000" s="14">
        <v>1112.4307045509825</v>
      </c>
      <c r="T1000" s="14">
        <v>1114.0771232650798</v>
      </c>
      <c r="U1000" s="14">
        <v>1114.9063999240291</v>
      </c>
      <c r="V1000" s="14">
        <v>1115.4151251044673</v>
      </c>
      <c r="W1000" s="14">
        <v>1115.0249112425922</v>
      </c>
      <c r="X1000" s="14">
        <v>1117.6272685329061</v>
      </c>
      <c r="Y1000" s="14">
        <v>1119.4464435664063</v>
      </c>
      <c r="Z1000" s="14">
        <v>1121.9980394437628</v>
      </c>
      <c r="AA1000" s="14">
        <v>1123.7175657408013</v>
      </c>
      <c r="AB1000" s="14">
        <v>1122.0986550997316</v>
      </c>
      <c r="AC1000" s="14">
        <v>1122.3237573775866</v>
      </c>
    </row>
    <row r="1001" spans="1:29" s="14" customFormat="1">
      <c r="A1001" s="1" t="s">
        <v>524</v>
      </c>
      <c r="B1001" s="1" t="s">
        <v>550</v>
      </c>
      <c r="C1001" s="1"/>
      <c r="D1001" s="1" t="s">
        <v>656</v>
      </c>
      <c r="E1001" s="1"/>
      <c r="F1001" s="1">
        <v>193</v>
      </c>
      <c r="G1001" s="1" t="s">
        <v>837</v>
      </c>
      <c r="H1001" s="1" t="str">
        <f t="shared" si="16"/>
        <v>193아파트평균단위전세가격</v>
      </c>
      <c r="I1001" s="1" t="s">
        <v>872</v>
      </c>
      <c r="J1001" s="13">
        <v>1370.9561521461953</v>
      </c>
      <c r="K1001" s="13">
        <v>1375.6783730537038</v>
      </c>
      <c r="L1001" s="13">
        <v>1391.2211769230821</v>
      </c>
      <c r="M1001" s="13">
        <v>1390.289715578248</v>
      </c>
      <c r="N1001" s="13">
        <v>1388.5791053055302</v>
      </c>
      <c r="O1001" s="13">
        <v>1388.5791053055302</v>
      </c>
      <c r="P1001" s="13">
        <v>1388.1685838424069</v>
      </c>
      <c r="Q1001" s="14">
        <v>1389.4160649415717</v>
      </c>
      <c r="R1001" s="14">
        <v>1389.8347286628784</v>
      </c>
      <c r="S1001" s="14">
        <v>1391.7161041151999</v>
      </c>
      <c r="T1001" s="14">
        <v>1394.2502164911921</v>
      </c>
      <c r="U1001" s="14">
        <v>1394.5936432786393</v>
      </c>
      <c r="V1001" s="14">
        <v>1395.8267186351686</v>
      </c>
      <c r="W1001" s="14">
        <v>1395.3048198351137</v>
      </c>
      <c r="X1001" s="14">
        <v>1399.1718487214725</v>
      </c>
      <c r="Y1001" s="14">
        <v>1400.2406296143815</v>
      </c>
      <c r="Z1001" s="14">
        <v>1404.2966528297043</v>
      </c>
      <c r="AA1001" s="14">
        <v>1403.8024514299998</v>
      </c>
      <c r="AB1001" s="14">
        <v>1394.0236633925811</v>
      </c>
      <c r="AC1001" s="14">
        <v>1390.0501749673142</v>
      </c>
    </row>
    <row r="1002" spans="1:29" s="14" customFormat="1">
      <c r="A1002" s="1" t="s">
        <v>524</v>
      </c>
      <c r="B1002" s="1" t="s">
        <v>550</v>
      </c>
      <c r="C1002" s="1"/>
      <c r="D1002" s="1" t="s">
        <v>657</v>
      </c>
      <c r="E1002" s="1"/>
      <c r="F1002" s="1">
        <v>194</v>
      </c>
      <c r="G1002" s="1" t="s">
        <v>837</v>
      </c>
      <c r="H1002" s="1" t="str">
        <f t="shared" si="16"/>
        <v>194아파트평균단위전세가격</v>
      </c>
      <c r="I1002" s="1" t="s">
        <v>872</v>
      </c>
      <c r="J1002" s="13">
        <v>1088.073764676044</v>
      </c>
      <c r="K1002" s="13">
        <v>1091.0680541753175</v>
      </c>
      <c r="L1002" s="13">
        <v>1105.8368949265302</v>
      </c>
      <c r="M1002" s="13">
        <v>1105.7067989801501</v>
      </c>
      <c r="N1002" s="13">
        <v>1103.9288893499458</v>
      </c>
      <c r="O1002" s="13">
        <v>1103.3333932712853</v>
      </c>
      <c r="P1002" s="13">
        <v>1102.5057183308102</v>
      </c>
      <c r="Q1002" s="14">
        <v>1101.8564459667014</v>
      </c>
      <c r="R1002" s="14">
        <v>1101.1895467417246</v>
      </c>
      <c r="S1002" s="14">
        <v>1102.9509675471284</v>
      </c>
      <c r="T1002" s="14">
        <v>1104.2325018250747</v>
      </c>
      <c r="U1002" s="14">
        <v>1106.2424707340983</v>
      </c>
      <c r="V1002" s="14">
        <v>1106.7436861815584</v>
      </c>
      <c r="W1002" s="14">
        <v>1108.9199845972896</v>
      </c>
      <c r="X1002" s="14">
        <v>1114.6121461674495</v>
      </c>
      <c r="Y1002" s="14">
        <v>1117.0845045219914</v>
      </c>
      <c r="Z1002" s="14">
        <v>1122.8915236382231</v>
      </c>
      <c r="AA1002" s="14">
        <v>1129.764405000416</v>
      </c>
      <c r="AB1002" s="14">
        <v>1133.3696306643506</v>
      </c>
      <c r="AC1002" s="14">
        <v>1136.2293148542747</v>
      </c>
    </row>
    <row r="1003" spans="1:29" s="14" customFormat="1">
      <c r="A1003" s="1" t="s">
        <v>524</v>
      </c>
      <c r="B1003" s="1" t="s">
        <v>550</v>
      </c>
      <c r="C1003" s="1"/>
      <c r="D1003" s="1" t="s">
        <v>658</v>
      </c>
      <c r="E1003" s="1"/>
      <c r="F1003" s="1">
        <v>195</v>
      </c>
      <c r="G1003" s="1" t="s">
        <v>837</v>
      </c>
      <c r="H1003" s="1" t="str">
        <f t="shared" si="16"/>
        <v>195아파트평균단위전세가격</v>
      </c>
      <c r="I1003" s="1" t="s">
        <v>872</v>
      </c>
      <c r="J1003" s="13">
        <v>975.16546024875868</v>
      </c>
      <c r="K1003" s="13">
        <v>993.29787540047482</v>
      </c>
      <c r="L1003" s="13">
        <v>1006.6354897748851</v>
      </c>
      <c r="M1003" s="13">
        <v>1013.8693877995104</v>
      </c>
      <c r="N1003" s="13">
        <v>1020.6683092226808</v>
      </c>
      <c r="O1003" s="13">
        <v>1022.3060763329696</v>
      </c>
      <c r="P1003" s="13">
        <v>1024.4132372037291</v>
      </c>
      <c r="Q1003" s="14">
        <v>1026.4998451923361</v>
      </c>
      <c r="R1003" s="14">
        <v>1031.2965030036528</v>
      </c>
      <c r="S1003" s="14">
        <v>1038.5217207266739</v>
      </c>
      <c r="T1003" s="14">
        <v>1039.7597826687511</v>
      </c>
      <c r="U1003" s="14">
        <v>1040.2229772289941</v>
      </c>
      <c r="V1003" s="14">
        <v>1041.8075170090692</v>
      </c>
      <c r="W1003" s="14">
        <v>1044.214659351577</v>
      </c>
      <c r="X1003" s="14">
        <v>1046.787404671604</v>
      </c>
      <c r="Y1003" s="14">
        <v>1050.4734273773511</v>
      </c>
      <c r="Z1003" s="14">
        <v>1051.4265223691809</v>
      </c>
      <c r="AA1003" s="14">
        <v>1051.8722894846951</v>
      </c>
      <c r="AB1003" s="14">
        <v>1052.3397441245727</v>
      </c>
      <c r="AC1003" s="14">
        <v>1053.1290403133444</v>
      </c>
    </row>
    <row r="1004" spans="1:29" s="14" customFormat="1">
      <c r="A1004" s="1" t="s">
        <v>524</v>
      </c>
      <c r="B1004" s="1" t="s">
        <v>550</v>
      </c>
      <c r="C1004" s="1"/>
      <c r="D1004" s="1" t="s">
        <v>659</v>
      </c>
      <c r="E1004" s="1"/>
      <c r="F1004" s="1">
        <v>196</v>
      </c>
      <c r="G1004" s="1" t="s">
        <v>837</v>
      </c>
      <c r="H1004" s="1" t="str">
        <f t="shared" si="16"/>
        <v>196아파트평균단위전세가격</v>
      </c>
      <c r="I1004" s="1" t="s">
        <v>872</v>
      </c>
      <c r="J1004" s="13">
        <v>824.7558450078476</v>
      </c>
      <c r="K1004" s="13">
        <v>835.82271937186147</v>
      </c>
      <c r="L1004" s="13">
        <v>838.61498758162122</v>
      </c>
      <c r="M1004" s="13">
        <v>841.08163478772974</v>
      </c>
      <c r="N1004" s="13">
        <v>849.78587747455958</v>
      </c>
      <c r="O1004" s="13">
        <v>851.01009796965366</v>
      </c>
      <c r="P1004" s="13">
        <v>854.30504752391107</v>
      </c>
      <c r="Q1004" s="14">
        <v>861.08526357291191</v>
      </c>
      <c r="R1004" s="14">
        <v>867.577543128706</v>
      </c>
      <c r="S1004" s="14">
        <v>870.25780286812028</v>
      </c>
      <c r="T1004" s="14">
        <v>873.46162598121168</v>
      </c>
      <c r="U1004" s="14">
        <v>873.46162598121145</v>
      </c>
      <c r="V1004" s="14">
        <v>870.08838704457548</v>
      </c>
      <c r="W1004" s="14">
        <v>863.29287724348319</v>
      </c>
      <c r="X1004" s="14">
        <v>860.49880711449339</v>
      </c>
      <c r="Y1004" s="14">
        <v>856.36294128210909</v>
      </c>
      <c r="Z1004" s="14">
        <v>856.12244855667836</v>
      </c>
      <c r="AA1004" s="14">
        <v>851.91696855841542</v>
      </c>
      <c r="AB1004" s="14">
        <v>850.12530101423283</v>
      </c>
      <c r="AC1004" s="14">
        <v>848.58355703712971</v>
      </c>
    </row>
    <row r="1005" spans="1:29" s="14" customFormat="1">
      <c r="A1005" s="1" t="s">
        <v>524</v>
      </c>
      <c r="B1005" s="1" t="s">
        <v>550</v>
      </c>
      <c r="C1005" s="1"/>
      <c r="D1005" s="1" t="s">
        <v>660</v>
      </c>
      <c r="E1005" s="1"/>
      <c r="F1005" s="1">
        <v>197</v>
      </c>
      <c r="G1005" s="1" t="s">
        <v>837</v>
      </c>
      <c r="H1005" s="1" t="str">
        <f t="shared" si="16"/>
        <v>197아파트평균단위전세가격</v>
      </c>
      <c r="I1005" s="1" t="s">
        <v>872</v>
      </c>
      <c r="J1005" s="13">
        <v>894.61011860644578</v>
      </c>
      <c r="K1005" s="13">
        <v>898.72628079864444</v>
      </c>
      <c r="L1005" s="13">
        <v>901.94262029776439</v>
      </c>
      <c r="M1005" s="13">
        <v>902.13981262156813</v>
      </c>
      <c r="N1005" s="13">
        <v>902.13981262156813</v>
      </c>
      <c r="O1005" s="13">
        <v>899.22918241997093</v>
      </c>
      <c r="P1005" s="13">
        <v>897.71957190400235</v>
      </c>
      <c r="Q1005" s="14">
        <v>896.79508217776299</v>
      </c>
      <c r="R1005" s="14">
        <v>895.1173381834094</v>
      </c>
      <c r="S1005" s="14">
        <v>895.1173381834094</v>
      </c>
      <c r="T1005" s="14">
        <v>899.96085325128649</v>
      </c>
      <c r="U1005" s="14">
        <v>900.82465710032318</v>
      </c>
      <c r="V1005" s="14">
        <v>901.55591556087222</v>
      </c>
      <c r="W1005" s="14">
        <v>906.49564890320357</v>
      </c>
      <c r="X1005" s="14">
        <v>910.708934154041</v>
      </c>
      <c r="Y1005" s="14">
        <v>913.71840889859345</v>
      </c>
      <c r="Z1005" s="14">
        <v>903.96982991858147</v>
      </c>
      <c r="AA1005" s="14">
        <v>901.56614345829109</v>
      </c>
      <c r="AB1005" s="14">
        <v>896.93990060908084</v>
      </c>
      <c r="AC1005" s="14">
        <v>897.60656727574747</v>
      </c>
    </row>
    <row r="1006" spans="1:29" s="14" customFormat="1">
      <c r="A1006" s="1" t="s">
        <v>524</v>
      </c>
      <c r="B1006" s="1" t="s">
        <v>550</v>
      </c>
      <c r="C1006" s="1"/>
      <c r="D1006" s="1" t="s">
        <v>661</v>
      </c>
      <c r="E1006" s="1"/>
      <c r="F1006" s="1">
        <v>198</v>
      </c>
      <c r="G1006" s="1" t="s">
        <v>837</v>
      </c>
      <c r="H1006" s="1" t="str">
        <f t="shared" si="16"/>
        <v>198아파트평균단위전세가격</v>
      </c>
      <c r="I1006" s="1" t="s">
        <v>872</v>
      </c>
      <c r="J1006" s="13">
        <v>989.48094772228012</v>
      </c>
      <c r="K1006" s="13">
        <v>994.56331830908039</v>
      </c>
      <c r="L1006" s="13">
        <v>994.56331830908039</v>
      </c>
      <c r="M1006" s="13">
        <v>1000.3122714590902</v>
      </c>
      <c r="N1006" s="13">
        <v>999.78452963987741</v>
      </c>
      <c r="O1006" s="13">
        <v>999.78452963987741</v>
      </c>
      <c r="P1006" s="13">
        <v>998.69010112155672</v>
      </c>
      <c r="Q1006" s="14">
        <v>981.90425936412521</v>
      </c>
      <c r="R1006" s="14">
        <v>980.43301530988299</v>
      </c>
      <c r="S1006" s="14">
        <v>970.26383765851142</v>
      </c>
      <c r="T1006" s="14">
        <v>970.26383765851142</v>
      </c>
      <c r="U1006" s="14">
        <v>971.42287043368685</v>
      </c>
      <c r="V1006" s="14">
        <v>971.60472462374833</v>
      </c>
      <c r="W1006" s="14">
        <v>960.92360440275888</v>
      </c>
      <c r="X1006" s="14">
        <v>954.0093443427611</v>
      </c>
      <c r="Y1006" s="14">
        <v>957.27571351659162</v>
      </c>
      <c r="Z1006" s="14">
        <v>957.78095923021328</v>
      </c>
      <c r="AA1006" s="14">
        <v>959.14329987889721</v>
      </c>
      <c r="AB1006" s="14">
        <v>958.77684140770441</v>
      </c>
      <c r="AC1006" s="14">
        <v>960.5720635755664</v>
      </c>
    </row>
    <row r="1007" spans="1:29" s="14" customFormat="1">
      <c r="A1007" s="1" t="s">
        <v>524</v>
      </c>
      <c r="B1007" s="1" t="s">
        <v>550</v>
      </c>
      <c r="C1007" s="1"/>
      <c r="D1007" s="1" t="s">
        <v>662</v>
      </c>
      <c r="E1007" s="1"/>
      <c r="F1007" s="1">
        <v>199</v>
      </c>
      <c r="G1007" s="1" t="s">
        <v>837</v>
      </c>
      <c r="H1007" s="1" t="str">
        <f t="shared" si="16"/>
        <v>199아파트평균단위전세가격</v>
      </c>
      <c r="I1007" s="1" t="s">
        <v>872</v>
      </c>
      <c r="J1007" s="13">
        <v>837.65788088913757</v>
      </c>
      <c r="K1007" s="13">
        <v>843.55351816112545</v>
      </c>
      <c r="L1007" s="13">
        <v>847.050593869772</v>
      </c>
      <c r="M1007" s="13">
        <v>847.050593869772</v>
      </c>
      <c r="N1007" s="13">
        <v>855.40481275030686</v>
      </c>
      <c r="O1007" s="13">
        <v>862.56258710199438</v>
      </c>
      <c r="P1007" s="13">
        <v>855.62324543172599</v>
      </c>
      <c r="Q1007" s="14">
        <v>856.31966305944889</v>
      </c>
      <c r="R1007" s="14">
        <v>861.74302075413914</v>
      </c>
      <c r="S1007" s="14">
        <v>863.00924281011123</v>
      </c>
      <c r="T1007" s="14">
        <v>863.00924281011123</v>
      </c>
      <c r="U1007" s="14">
        <v>863.00924281011146</v>
      </c>
      <c r="V1007" s="14">
        <v>863.00924281011146</v>
      </c>
      <c r="W1007" s="14">
        <v>861.755332160796</v>
      </c>
      <c r="X1007" s="14">
        <v>865.0343252339311</v>
      </c>
      <c r="Y1007" s="14">
        <v>868.49753124272877</v>
      </c>
      <c r="Z1007" s="14">
        <v>868.21315595835358</v>
      </c>
      <c r="AA1007" s="14">
        <v>868.56136477221492</v>
      </c>
      <c r="AB1007" s="14">
        <v>868.90957358607648</v>
      </c>
      <c r="AC1007" s="14">
        <v>873.51856293082858</v>
      </c>
    </row>
    <row r="1008" spans="1:29" s="14" customFormat="1">
      <c r="A1008" s="1" t="s">
        <v>524</v>
      </c>
      <c r="B1008" s="1" t="s">
        <v>551</v>
      </c>
      <c r="C1008" s="1"/>
      <c r="D1008" s="1"/>
      <c r="E1008" s="1"/>
      <c r="F1008" s="1">
        <v>200</v>
      </c>
      <c r="G1008" s="1" t="s">
        <v>837</v>
      </c>
      <c r="H1008" s="1" t="str">
        <f t="shared" si="16"/>
        <v>200아파트평균단위전세가격</v>
      </c>
      <c r="I1008" s="1" t="s">
        <v>872</v>
      </c>
      <c r="J1008" s="13">
        <v>1255.188930347319</v>
      </c>
      <c r="K1008" s="13">
        <v>1256.470152431225</v>
      </c>
      <c r="L1008" s="13">
        <v>1249.4680100571156</v>
      </c>
      <c r="M1008" s="13">
        <v>1254.2016236386271</v>
      </c>
      <c r="N1008" s="13">
        <v>1258.0861595996284</v>
      </c>
      <c r="O1008" s="13">
        <v>1260.8807764387354</v>
      </c>
      <c r="P1008" s="13">
        <v>1260.7636785215507</v>
      </c>
      <c r="Q1008" s="14">
        <v>1261.4152771252138</v>
      </c>
      <c r="R1008" s="14">
        <v>1261.6597723251311</v>
      </c>
      <c r="S1008" s="14">
        <v>1263.4681466318627</v>
      </c>
      <c r="T1008" s="14">
        <v>1267.0145969485591</v>
      </c>
      <c r="U1008" s="14">
        <v>1272.3010877263428</v>
      </c>
      <c r="V1008" s="14">
        <v>1273.6871580293293</v>
      </c>
      <c r="W1008" s="14">
        <v>1275.0785832810193</v>
      </c>
      <c r="X1008" s="14">
        <v>1276.1871609564434</v>
      </c>
      <c r="Y1008" s="14">
        <v>1282.0427596158734</v>
      </c>
      <c r="Z1008" s="14">
        <v>1283.5052078347471</v>
      </c>
      <c r="AA1008" s="14">
        <v>1285.1040141415019</v>
      </c>
      <c r="AB1008" s="14">
        <v>1286.3107604473062</v>
      </c>
      <c r="AC1008" s="14">
        <v>1289.4863019994684</v>
      </c>
    </row>
    <row r="1009" spans="1:29" s="14" customFormat="1">
      <c r="A1009" s="1" t="s">
        <v>524</v>
      </c>
      <c r="B1009" s="1" t="s">
        <v>551</v>
      </c>
      <c r="C1009" s="1"/>
      <c r="D1009" s="1" t="s">
        <v>663</v>
      </c>
      <c r="E1009" s="1"/>
      <c r="F1009" s="1">
        <v>201</v>
      </c>
      <c r="G1009" s="1" t="s">
        <v>837</v>
      </c>
      <c r="H1009" s="1" t="str">
        <f t="shared" si="16"/>
        <v>201아파트평균단위전세가격</v>
      </c>
      <c r="I1009" s="1" t="s">
        <v>872</v>
      </c>
      <c r="J1009" s="13">
        <v>1491.6322203171974</v>
      </c>
      <c r="K1009" s="13">
        <v>1490.9497325034019</v>
      </c>
      <c r="L1009" s="13">
        <v>1475.7694463928174</v>
      </c>
      <c r="M1009" s="13">
        <v>1477.983570529954</v>
      </c>
      <c r="N1009" s="13">
        <v>1478.2542590949986</v>
      </c>
      <c r="O1009" s="13">
        <v>1479.0660536667219</v>
      </c>
      <c r="P1009" s="13">
        <v>1476.5987287638065</v>
      </c>
      <c r="Q1009" s="14">
        <v>1473.7493217116255</v>
      </c>
      <c r="R1009" s="14">
        <v>1471.3380687781726</v>
      </c>
      <c r="S1009" s="14">
        <v>1471.2620907503208</v>
      </c>
      <c r="T1009" s="14">
        <v>1471.6526643009204</v>
      </c>
      <c r="U1009" s="14">
        <v>1471.0786078587621</v>
      </c>
      <c r="V1009" s="14">
        <v>1471.4008480190605</v>
      </c>
      <c r="W1009" s="14">
        <v>1471.2555933889307</v>
      </c>
      <c r="X1009" s="14">
        <v>1470.4862065151776</v>
      </c>
      <c r="Y1009" s="14">
        <v>1476.4306274208441</v>
      </c>
      <c r="Z1009" s="14">
        <v>1476.8663377599444</v>
      </c>
      <c r="AA1009" s="14">
        <v>1477.1696506672338</v>
      </c>
      <c r="AB1009" s="14">
        <v>1477.1176807559559</v>
      </c>
      <c r="AC1009" s="14">
        <v>1481.3582789171555</v>
      </c>
    </row>
    <row r="1010" spans="1:29" s="14" customFormat="1">
      <c r="A1010" s="1" t="s">
        <v>524</v>
      </c>
      <c r="B1010" s="1" t="s">
        <v>551</v>
      </c>
      <c r="C1010" s="1"/>
      <c r="D1010" s="1" t="s">
        <v>663</v>
      </c>
      <c r="E1010" s="1" t="s">
        <v>664</v>
      </c>
      <c r="F1010" s="1">
        <v>202</v>
      </c>
      <c r="G1010" s="1" t="s">
        <v>837</v>
      </c>
      <c r="H1010" s="1" t="str">
        <f t="shared" si="16"/>
        <v>202아파트평균단위전세가격</v>
      </c>
      <c r="I1010" s="1" t="s">
        <v>872</v>
      </c>
      <c r="J1010" s="13">
        <v>1300.0245099502313</v>
      </c>
      <c r="K1010" s="13">
        <v>1300.0245099502313</v>
      </c>
      <c r="L1010" s="13">
        <v>1305.115771602003</v>
      </c>
      <c r="M1010" s="13">
        <v>1310.9609830987383</v>
      </c>
      <c r="N1010" s="13">
        <v>1310.7601759510153</v>
      </c>
      <c r="O1010" s="13">
        <v>1310.4294216486073</v>
      </c>
      <c r="P1010" s="13">
        <v>1308.7745974155787</v>
      </c>
      <c r="Q1010" s="14">
        <v>1306.0890263606748</v>
      </c>
      <c r="R1010" s="14">
        <v>1306.1286143863535</v>
      </c>
      <c r="S1010" s="14">
        <v>1306.1286143863535</v>
      </c>
      <c r="T1010" s="14">
        <v>1307.2810794696873</v>
      </c>
      <c r="U1010" s="14">
        <v>1307.5737052681188</v>
      </c>
      <c r="V1010" s="14">
        <v>1308.5212760509748</v>
      </c>
      <c r="W1010" s="14">
        <v>1308.5212760509751</v>
      </c>
      <c r="X1010" s="14">
        <v>1308.6614901579164</v>
      </c>
      <c r="Y1010" s="14">
        <v>1310.5277114910252</v>
      </c>
      <c r="Z1010" s="14">
        <v>1311.3542665133941</v>
      </c>
      <c r="AA1010" s="14">
        <v>1311.0670521480804</v>
      </c>
      <c r="AB1010" s="14">
        <v>1310.9156160806203</v>
      </c>
      <c r="AC1010" s="14">
        <v>1315.3151369242128</v>
      </c>
    </row>
    <row r="1011" spans="1:29" s="14" customFormat="1">
      <c r="A1011" s="1" t="s">
        <v>524</v>
      </c>
      <c r="B1011" s="1" t="s">
        <v>551</v>
      </c>
      <c r="C1011" s="1"/>
      <c r="D1011" s="1" t="s">
        <v>663</v>
      </c>
      <c r="E1011" s="1" t="s">
        <v>665</v>
      </c>
      <c r="F1011" s="1">
        <v>203</v>
      </c>
      <c r="G1011" s="1" t="s">
        <v>837</v>
      </c>
      <c r="H1011" s="1" t="str">
        <f t="shared" si="16"/>
        <v>203아파트평균단위전세가격</v>
      </c>
      <c r="I1011" s="1" t="s">
        <v>872</v>
      </c>
      <c r="J1011" s="13">
        <v>1589.8573620137543</v>
      </c>
      <c r="K1011" s="13">
        <v>1588.82500590871</v>
      </c>
      <c r="L1011" s="13">
        <v>1563.2527807286979</v>
      </c>
      <c r="M1011" s="13">
        <v>1563.6054762744377</v>
      </c>
      <c r="N1011" s="13">
        <v>1564.1178708392417</v>
      </c>
      <c r="O1011" s="13">
        <v>1565.5153778796432</v>
      </c>
      <c r="P1011" s="13">
        <v>1562.6315353257664</v>
      </c>
      <c r="Q1011" s="14">
        <v>1559.6981399308579</v>
      </c>
      <c r="R1011" s="14">
        <v>1556.0304960096655</v>
      </c>
      <c r="S1011" s="14">
        <v>1555.9155688573906</v>
      </c>
      <c r="T1011" s="14">
        <v>1555.9155688573906</v>
      </c>
      <c r="U1011" s="14">
        <v>1556.5080203074979</v>
      </c>
      <c r="V1011" s="14">
        <v>1556.5035324808991</v>
      </c>
      <c r="W1011" s="14">
        <v>1556.2823839936991</v>
      </c>
      <c r="X1011" s="14">
        <v>1555.0377411728014</v>
      </c>
      <c r="Y1011" s="14">
        <v>1563.1129739857076</v>
      </c>
      <c r="Z1011" s="14">
        <v>1563.3444725175698</v>
      </c>
      <c r="AA1011" s="14">
        <v>1563.9563290656563</v>
      </c>
      <c r="AB1011" s="14">
        <v>1563.9563290656563</v>
      </c>
      <c r="AC1011" s="14">
        <v>1568.1138919712369</v>
      </c>
    </row>
    <row r="1012" spans="1:29" s="14" customFormat="1">
      <c r="A1012" s="1" t="s">
        <v>524</v>
      </c>
      <c r="B1012" s="1" t="s">
        <v>551</v>
      </c>
      <c r="C1012" s="1"/>
      <c r="D1012" s="1" t="s">
        <v>666</v>
      </c>
      <c r="E1012" s="1"/>
      <c r="F1012" s="1">
        <v>204</v>
      </c>
      <c r="G1012" s="1" t="s">
        <v>837</v>
      </c>
      <c r="H1012" s="1" t="str">
        <f t="shared" si="16"/>
        <v>204아파트평균단위전세가격</v>
      </c>
      <c r="I1012" s="1" t="s">
        <v>872</v>
      </c>
      <c r="J1012" s="13">
        <v>1129.599806963633</v>
      </c>
      <c r="K1012" s="13">
        <v>1131.9831426803021</v>
      </c>
      <c r="L1012" s="13">
        <v>1131.0642440826643</v>
      </c>
      <c r="M1012" s="13">
        <v>1137.5379688558196</v>
      </c>
      <c r="N1012" s="13">
        <v>1141.5222089631282</v>
      </c>
      <c r="O1012" s="13">
        <v>1144.3602871448211</v>
      </c>
      <c r="P1012" s="13">
        <v>1144.8379104910503</v>
      </c>
      <c r="Q1012" s="14">
        <v>1147.347693107185</v>
      </c>
      <c r="R1012" s="14">
        <v>1153.8658385944884</v>
      </c>
      <c r="S1012" s="14">
        <v>1159.6721579332982</v>
      </c>
      <c r="T1012" s="14">
        <v>1167.774671569337</v>
      </c>
      <c r="U1012" s="14">
        <v>1177.5297577374367</v>
      </c>
      <c r="V1012" s="14">
        <v>1181.4460553537965</v>
      </c>
      <c r="W1012" s="14">
        <v>1184.7579214012592</v>
      </c>
      <c r="X1012" s="14">
        <v>1188.6938734296964</v>
      </c>
      <c r="Y1012" s="14">
        <v>1196.74245958698</v>
      </c>
      <c r="Z1012" s="14">
        <v>1198.8750389644435</v>
      </c>
      <c r="AA1012" s="14">
        <v>1201.3306068551808</v>
      </c>
      <c r="AB1012" s="14">
        <v>1203.87454220829</v>
      </c>
      <c r="AC1012" s="14">
        <v>1204.3306938392132</v>
      </c>
    </row>
    <row r="1013" spans="1:29" s="14" customFormat="1">
      <c r="A1013" s="1" t="s">
        <v>524</v>
      </c>
      <c r="B1013" s="1" t="s">
        <v>551</v>
      </c>
      <c r="C1013" s="1"/>
      <c r="D1013" s="1" t="s">
        <v>667</v>
      </c>
      <c r="E1013" s="1"/>
      <c r="F1013" s="1">
        <v>205</v>
      </c>
      <c r="G1013" s="1" t="s">
        <v>837</v>
      </c>
      <c r="H1013" s="1" t="str">
        <f t="shared" si="16"/>
        <v>205아파트평균단위전세가격</v>
      </c>
      <c r="I1013" s="1" t="s">
        <v>872</v>
      </c>
      <c r="J1013" s="13">
        <v>752.30592561865831</v>
      </c>
      <c r="K1013" s="13">
        <v>759.67702711682159</v>
      </c>
      <c r="L1013" s="13">
        <v>771.13372381864565</v>
      </c>
      <c r="M1013" s="13">
        <v>781.60116772845595</v>
      </c>
      <c r="N1013" s="13">
        <v>804.40192954017311</v>
      </c>
      <c r="O1013" s="13">
        <v>805.37253418297291</v>
      </c>
      <c r="P1013" s="13">
        <v>810.19441232828137</v>
      </c>
      <c r="Q1013" s="14">
        <v>826.23737852865611</v>
      </c>
      <c r="R1013" s="14">
        <v>834.95409175417558</v>
      </c>
      <c r="S1013" s="14">
        <v>844.68915329278718</v>
      </c>
      <c r="T1013" s="14">
        <v>863.46794678927654</v>
      </c>
      <c r="U1013" s="14">
        <v>873.97978511533449</v>
      </c>
      <c r="V1013" s="14">
        <v>881.65568628383619</v>
      </c>
      <c r="W1013" s="14">
        <v>886.4145028481804</v>
      </c>
      <c r="X1013" s="14">
        <v>892.86484462233398</v>
      </c>
      <c r="Y1013" s="14">
        <v>899.56615835068806</v>
      </c>
      <c r="Z1013" s="14">
        <v>903.41921083215118</v>
      </c>
      <c r="AA1013" s="14">
        <v>908.50837892358345</v>
      </c>
      <c r="AB1013" s="14">
        <v>912.8010694064601</v>
      </c>
      <c r="AC1013" s="14">
        <v>914.77603049633842</v>
      </c>
    </row>
    <row r="1014" spans="1:29" s="14" customFormat="1">
      <c r="A1014" s="1" t="s">
        <v>524</v>
      </c>
      <c r="B1014" s="1" t="s">
        <v>551</v>
      </c>
      <c r="C1014" s="1"/>
      <c r="D1014" s="1" t="s">
        <v>668</v>
      </c>
      <c r="E1014" s="1"/>
      <c r="F1014" s="1">
        <v>206</v>
      </c>
      <c r="G1014" s="1" t="s">
        <v>837</v>
      </c>
      <c r="H1014" s="1" t="str">
        <f t="shared" si="16"/>
        <v>206아파트평균단위전세가격</v>
      </c>
      <c r="I1014" s="1" t="s">
        <v>872</v>
      </c>
      <c r="J1014" s="13">
        <v>1147.8757556171811</v>
      </c>
      <c r="K1014" s="13">
        <v>1147.8757556171811</v>
      </c>
      <c r="L1014" s="13">
        <v>1145.7950699422045</v>
      </c>
      <c r="M1014" s="13">
        <v>1148.1955765101131</v>
      </c>
      <c r="N1014" s="13">
        <v>1149.3380100767979</v>
      </c>
      <c r="O1014" s="13">
        <v>1153.4496491288085</v>
      </c>
      <c r="P1014" s="13">
        <v>1153.7987916348138</v>
      </c>
      <c r="Q1014" s="14">
        <v>1152.5769700753538</v>
      </c>
      <c r="R1014" s="14">
        <v>1149.2594798328844</v>
      </c>
      <c r="S1014" s="14">
        <v>1149.4451136343823</v>
      </c>
      <c r="T1014" s="14">
        <v>1151.1968992607631</v>
      </c>
      <c r="U1014" s="14">
        <v>1194.4278999788694</v>
      </c>
      <c r="V1014" s="14">
        <v>1196.964613392797</v>
      </c>
      <c r="W1014" s="14">
        <v>1197.2358939810426</v>
      </c>
      <c r="X1014" s="14">
        <v>1197.6043122831304</v>
      </c>
      <c r="Y1014" s="14">
        <v>1199.0216905416294</v>
      </c>
      <c r="Z1014" s="14">
        <v>1200.7789096371239</v>
      </c>
      <c r="AA1014" s="14">
        <v>1204.5986929490737</v>
      </c>
      <c r="AB1014" s="14">
        <v>1205.2118757946519</v>
      </c>
      <c r="AC1014" s="14">
        <v>1207.3743555614192</v>
      </c>
    </row>
    <row r="1015" spans="1:29" s="14" customFormat="1">
      <c r="A1015" s="1" t="s">
        <v>524</v>
      </c>
      <c r="B1015" s="1" t="s">
        <v>551</v>
      </c>
      <c r="C1015" s="1"/>
      <c r="D1015" s="1" t="s">
        <v>669</v>
      </c>
      <c r="E1015" s="1"/>
      <c r="F1015" s="1">
        <v>207</v>
      </c>
      <c r="G1015" s="1" t="s">
        <v>837</v>
      </c>
      <c r="H1015" s="1" t="str">
        <f t="shared" si="16"/>
        <v>207아파트평균단위전세가격</v>
      </c>
      <c r="I1015" s="1" t="s">
        <v>872</v>
      </c>
      <c r="J1015" s="13">
        <v>641.45078844770126</v>
      </c>
      <c r="K1015" s="13">
        <v>650.08634155392929</v>
      </c>
      <c r="L1015" s="13">
        <v>656.6424677263567</v>
      </c>
      <c r="M1015" s="13">
        <v>675.45510778587027</v>
      </c>
      <c r="N1015" s="13">
        <v>689.24527628500823</v>
      </c>
      <c r="O1015" s="13">
        <v>707.03769041327553</v>
      </c>
      <c r="P1015" s="13">
        <v>719.5338937044628</v>
      </c>
      <c r="Q1015" s="14">
        <v>725.78829347063368</v>
      </c>
      <c r="R1015" s="14">
        <v>727.55461223005921</v>
      </c>
      <c r="S1015" s="14">
        <v>726.97313323702826</v>
      </c>
      <c r="T1015" s="14">
        <v>725.9750196397232</v>
      </c>
      <c r="U1015" s="14">
        <v>724.81038452938992</v>
      </c>
      <c r="V1015" s="14">
        <v>732.77692677271921</v>
      </c>
      <c r="W1015" s="14">
        <v>733.93885710170673</v>
      </c>
      <c r="X1015" s="14">
        <v>737.31821429170088</v>
      </c>
      <c r="Y1015" s="14">
        <v>738.36979552180958</v>
      </c>
      <c r="Z1015" s="14">
        <v>742.37001489327065</v>
      </c>
      <c r="AA1015" s="14">
        <v>744.3882276346643</v>
      </c>
      <c r="AB1015" s="14">
        <v>745.37744119149625</v>
      </c>
      <c r="AC1015" s="14">
        <v>745.9972144032065</v>
      </c>
    </row>
    <row r="1016" spans="1:29" s="14" customFormat="1">
      <c r="A1016" s="1" t="s">
        <v>524</v>
      </c>
      <c r="B1016" s="1" t="s">
        <v>552</v>
      </c>
      <c r="C1016" s="1"/>
      <c r="D1016" s="1"/>
      <c r="E1016" s="1"/>
      <c r="F1016" s="1">
        <v>208</v>
      </c>
      <c r="G1016" s="1" t="s">
        <v>837</v>
      </c>
      <c r="H1016" s="1" t="str">
        <f t="shared" si="16"/>
        <v>208아파트평균단위전세가격</v>
      </c>
      <c r="I1016" s="1" t="s">
        <v>872</v>
      </c>
      <c r="J1016" s="13">
        <v>1174.6679052080624</v>
      </c>
      <c r="K1016" s="13">
        <v>1182.7739954445258</v>
      </c>
      <c r="L1016" s="13">
        <v>1194.4390741526884</v>
      </c>
      <c r="M1016" s="13">
        <v>1200.3073394195646</v>
      </c>
      <c r="N1016" s="13">
        <v>1208.6758340248607</v>
      </c>
      <c r="O1016" s="13">
        <v>1214.3665553554195</v>
      </c>
      <c r="P1016" s="13">
        <v>1220.5918667589567</v>
      </c>
      <c r="Q1016" s="14">
        <v>1228.5091398218062</v>
      </c>
      <c r="R1016" s="14">
        <v>1233.6015226009556</v>
      </c>
      <c r="S1016" s="14">
        <v>1244.3991997436149</v>
      </c>
      <c r="T1016" s="14">
        <v>1254.0475558445535</v>
      </c>
      <c r="U1016" s="14">
        <v>1289.5018014664952</v>
      </c>
      <c r="V1016" s="14">
        <v>1296.9908064508638</v>
      </c>
      <c r="W1016" s="14">
        <v>1302.3910918030151</v>
      </c>
      <c r="X1016" s="14">
        <v>1309.2983144680779</v>
      </c>
      <c r="Y1016" s="14">
        <v>1315.0303335658855</v>
      </c>
      <c r="Z1016" s="14">
        <v>1321.9299280660464</v>
      </c>
      <c r="AA1016" s="14">
        <v>1327.3392294147548</v>
      </c>
      <c r="AB1016" s="14">
        <v>1329.9560252337671</v>
      </c>
      <c r="AC1016" s="14">
        <v>1333.5490793001829</v>
      </c>
    </row>
    <row r="1017" spans="1:29" s="14" customFormat="1">
      <c r="A1017" s="1" t="s">
        <v>524</v>
      </c>
      <c r="B1017" s="1" t="s">
        <v>552</v>
      </c>
      <c r="C1017" s="1"/>
      <c r="D1017" s="1" t="s">
        <v>670</v>
      </c>
      <c r="E1017" s="1"/>
      <c r="F1017" s="1">
        <v>209</v>
      </c>
      <c r="G1017" s="1" t="s">
        <v>837</v>
      </c>
      <c r="H1017" s="1" t="str">
        <f t="shared" si="16"/>
        <v>209아파트평균단위전세가격</v>
      </c>
      <c r="I1017" s="1" t="s">
        <v>872</v>
      </c>
      <c r="J1017" s="13">
        <v>1360.9891569282897</v>
      </c>
      <c r="K1017" s="13">
        <v>1375.9878617690217</v>
      </c>
      <c r="L1017" s="13">
        <v>1394.780403049215</v>
      </c>
      <c r="M1017" s="13">
        <v>1404.1823544860101</v>
      </c>
      <c r="N1017" s="13">
        <v>1419.4605700606453</v>
      </c>
      <c r="O1017" s="13">
        <v>1428.4321974013976</v>
      </c>
      <c r="P1017" s="13">
        <v>1439.6741402993694</v>
      </c>
      <c r="Q1017" s="14">
        <v>1453.6917001898289</v>
      </c>
      <c r="R1017" s="14">
        <v>1456.5477285174111</v>
      </c>
      <c r="S1017" s="14">
        <v>1471.3677910465096</v>
      </c>
      <c r="T1017" s="14">
        <v>1484.1133303491169</v>
      </c>
      <c r="U1017" s="14">
        <v>1516.4660291662756</v>
      </c>
      <c r="V1017" s="14">
        <v>1528.1109470013776</v>
      </c>
      <c r="W1017" s="14">
        <v>1535.860759426901</v>
      </c>
      <c r="X1017" s="14">
        <v>1545.5094802887763</v>
      </c>
      <c r="Y1017" s="14">
        <v>1553.7611903322666</v>
      </c>
      <c r="Z1017" s="14">
        <v>1563.4622950720686</v>
      </c>
      <c r="AA1017" s="14">
        <v>1569.2823027273294</v>
      </c>
      <c r="AB1017" s="14">
        <v>1571.5049827271744</v>
      </c>
      <c r="AC1017" s="14">
        <v>1575.9446000850971</v>
      </c>
    </row>
    <row r="1018" spans="1:29" s="14" customFormat="1">
      <c r="A1018" s="1" t="s">
        <v>524</v>
      </c>
      <c r="B1018" s="1" t="s">
        <v>552</v>
      </c>
      <c r="C1018" s="1"/>
      <c r="D1018" s="1" t="s">
        <v>670</v>
      </c>
      <c r="E1018" s="1" t="s">
        <v>671</v>
      </c>
      <c r="F1018" s="1">
        <v>210</v>
      </c>
      <c r="G1018" s="1" t="s">
        <v>837</v>
      </c>
      <c r="H1018" s="1" t="str">
        <f t="shared" si="16"/>
        <v>210아파트평균단위전세가격</v>
      </c>
      <c r="I1018" s="1" t="s">
        <v>872</v>
      </c>
      <c r="J1018" s="13">
        <v>1223.3551706020364</v>
      </c>
      <c r="K1018" s="13">
        <v>1233.289777308511</v>
      </c>
      <c r="L1018" s="13">
        <v>1233.3053285626397</v>
      </c>
      <c r="M1018" s="13">
        <v>1240.5095496562892</v>
      </c>
      <c r="N1018" s="13">
        <v>1253.0832459697635</v>
      </c>
      <c r="O1018" s="13">
        <v>1253.6391785536853</v>
      </c>
      <c r="P1018" s="13">
        <v>1263.7587488922302</v>
      </c>
      <c r="Q1018" s="14">
        <v>1283.3323182515076</v>
      </c>
      <c r="R1018" s="14">
        <v>1288.8596573328246</v>
      </c>
      <c r="S1018" s="14">
        <v>1299.2189645389808</v>
      </c>
      <c r="T1018" s="14">
        <v>1317.7210062651636</v>
      </c>
      <c r="U1018" s="14">
        <v>1353.6349867056383</v>
      </c>
      <c r="V1018" s="14">
        <v>1370.2266435261149</v>
      </c>
      <c r="W1018" s="14">
        <v>1377.8014716419234</v>
      </c>
      <c r="X1018" s="14">
        <v>1389.7625398956941</v>
      </c>
      <c r="Y1018" s="14">
        <v>1408.7148255682982</v>
      </c>
      <c r="Z1018" s="14">
        <v>1424.8283928265976</v>
      </c>
      <c r="AA1018" s="14">
        <v>1431.095891188759</v>
      </c>
      <c r="AB1018" s="14">
        <v>1432.3955200002533</v>
      </c>
      <c r="AC1018" s="14">
        <v>1443.1876037472971</v>
      </c>
    </row>
    <row r="1019" spans="1:29" s="14" customFormat="1">
      <c r="A1019" s="1" t="s">
        <v>524</v>
      </c>
      <c r="B1019" s="1" t="s">
        <v>552</v>
      </c>
      <c r="C1019" s="1"/>
      <c r="D1019" s="1" t="s">
        <v>670</v>
      </c>
      <c r="E1019" s="1" t="s">
        <v>672</v>
      </c>
      <c r="F1019" s="1">
        <v>211</v>
      </c>
      <c r="G1019" s="1" t="s">
        <v>837</v>
      </c>
      <c r="H1019" s="1" t="str">
        <f t="shared" si="16"/>
        <v>211아파트평균단위전세가격</v>
      </c>
      <c r="I1019" s="1" t="s">
        <v>872</v>
      </c>
      <c r="J1019" s="13">
        <v>1457.7450424162284</v>
      </c>
      <c r="K1019" s="13">
        <v>1476.3037785563261</v>
      </c>
      <c r="L1019" s="13">
        <v>1508.2964337419864</v>
      </c>
      <c r="M1019" s="13">
        <v>1519.2433767254965</v>
      </c>
      <c r="N1019" s="13">
        <v>1536.4228534850874</v>
      </c>
      <c r="O1019" s="13">
        <v>1551.3106649016479</v>
      </c>
      <c r="P1019" s="13">
        <v>1563.3416291288231</v>
      </c>
      <c r="Q1019" s="14">
        <v>1573.4533469356234</v>
      </c>
      <c r="R1019" s="14">
        <v>1574.4314594642806</v>
      </c>
      <c r="S1019" s="14">
        <v>1592.3874068335761</v>
      </c>
      <c r="T1019" s="14">
        <v>1601.0861586807487</v>
      </c>
      <c r="U1019" s="14">
        <v>1626.3414463366903</v>
      </c>
      <c r="V1019" s="14">
        <v>1634.6483949403876</v>
      </c>
      <c r="W1019" s="14">
        <v>1642.5162835861308</v>
      </c>
      <c r="X1019" s="14">
        <v>1650.604674608634</v>
      </c>
      <c r="Y1019" s="14">
        <v>1651.6358314121198</v>
      </c>
      <c r="Z1019" s="14">
        <v>1657.0099234173574</v>
      </c>
      <c r="AA1019" s="14">
        <v>1662.527972506502</v>
      </c>
      <c r="AB1019" s="14">
        <v>1665.3735106104102</v>
      </c>
      <c r="AC1019" s="14">
        <v>1665.5265995274528</v>
      </c>
    </row>
    <row r="1020" spans="1:29" s="14" customFormat="1">
      <c r="A1020" s="1" t="s">
        <v>524</v>
      </c>
      <c r="B1020" s="1" t="s">
        <v>552</v>
      </c>
      <c r="C1020" s="1"/>
      <c r="D1020" s="1" t="s">
        <v>673</v>
      </c>
      <c r="E1020" s="1"/>
      <c r="F1020" s="1">
        <v>212</v>
      </c>
      <c r="G1020" s="1" t="s">
        <v>837</v>
      </c>
      <c r="H1020" s="1" t="str">
        <f t="shared" si="16"/>
        <v>212아파트평균단위전세가격</v>
      </c>
      <c r="I1020" s="1" t="s">
        <v>872</v>
      </c>
      <c r="J1020" s="13">
        <v>1011.230706964353</v>
      </c>
      <c r="K1020" s="13">
        <v>1015.4106646150796</v>
      </c>
      <c r="L1020" s="13">
        <v>1020.3628649741722</v>
      </c>
      <c r="M1020" s="13">
        <v>1023.1689582800592</v>
      </c>
      <c r="N1020" s="13">
        <v>1023.657002999802</v>
      </c>
      <c r="O1020" s="13">
        <v>1023.0291067843658</v>
      </c>
      <c r="P1020" s="13">
        <v>1022.577790088535</v>
      </c>
      <c r="Q1020" s="14">
        <v>1020.0128657902651</v>
      </c>
      <c r="R1020" s="14">
        <v>1021.2037573378838</v>
      </c>
      <c r="S1020" s="14">
        <v>1024.1858667243782</v>
      </c>
      <c r="T1020" s="14">
        <v>1025.9443009387358</v>
      </c>
      <c r="U1020" s="14">
        <v>1037.440241077267</v>
      </c>
      <c r="V1020" s="14">
        <v>1050.1396863173882</v>
      </c>
      <c r="W1020" s="14">
        <v>1053.3544830446888</v>
      </c>
      <c r="X1020" s="14">
        <v>1055.4402060387458</v>
      </c>
      <c r="Y1020" s="14">
        <v>1057.8692250253878</v>
      </c>
      <c r="Z1020" s="14">
        <v>1059.8465012855327</v>
      </c>
      <c r="AA1020" s="14">
        <v>1062.7985854864244</v>
      </c>
      <c r="AB1020" s="14">
        <v>1063.4159965253091</v>
      </c>
      <c r="AC1020" s="14">
        <v>1068.5933019574488</v>
      </c>
    </row>
    <row r="1021" spans="1:29" s="14" customFormat="1">
      <c r="A1021" s="1" t="s">
        <v>524</v>
      </c>
      <c r="B1021" s="1" t="s">
        <v>552</v>
      </c>
      <c r="C1021" s="1"/>
      <c r="D1021" s="1" t="s">
        <v>674</v>
      </c>
      <c r="E1021" s="1"/>
      <c r="F1021" s="1">
        <v>213</v>
      </c>
      <c r="G1021" s="1" t="s">
        <v>837</v>
      </c>
      <c r="H1021" s="1" t="str">
        <f t="shared" si="16"/>
        <v>213아파트평균단위전세가격</v>
      </c>
      <c r="I1021" s="1" t="s">
        <v>872</v>
      </c>
      <c r="J1021" s="13">
        <v>1137.2868021909806</v>
      </c>
      <c r="K1021" s="13">
        <v>1144.2238453989876</v>
      </c>
      <c r="L1021" s="13">
        <v>1160.8363050145185</v>
      </c>
      <c r="M1021" s="13">
        <v>1161.7677159157518</v>
      </c>
      <c r="N1021" s="13">
        <v>1163.9381523340164</v>
      </c>
      <c r="O1021" s="13">
        <v>1176.958229335102</v>
      </c>
      <c r="P1021" s="13">
        <v>1181.7176495379642</v>
      </c>
      <c r="Q1021" s="14">
        <v>1181.9736316872024</v>
      </c>
      <c r="R1021" s="14">
        <v>1194.4762889317697</v>
      </c>
      <c r="S1021" s="14">
        <v>1220.4566009497676</v>
      </c>
      <c r="T1021" s="14">
        <v>1239.0405979506609</v>
      </c>
      <c r="U1021" s="14">
        <v>1264.1552699194708</v>
      </c>
      <c r="V1021" s="14">
        <v>1267.2927468113216</v>
      </c>
      <c r="W1021" s="14">
        <v>1271.6444180294213</v>
      </c>
      <c r="X1021" s="14">
        <v>1273.7746510373709</v>
      </c>
      <c r="Y1021" s="14">
        <v>1276.2197908253904</v>
      </c>
      <c r="Z1021" s="14">
        <v>1280.0161023262431</v>
      </c>
      <c r="AA1021" s="14">
        <v>1282.6356915273507</v>
      </c>
      <c r="AB1021" s="14">
        <v>1282.6356915273507</v>
      </c>
      <c r="AC1021" s="14">
        <v>1283.1476431663509</v>
      </c>
    </row>
    <row r="1022" spans="1:29" s="14" customFormat="1">
      <c r="A1022" s="1" t="s">
        <v>524</v>
      </c>
      <c r="B1022" s="1" t="s">
        <v>552</v>
      </c>
      <c r="C1022" s="1"/>
      <c r="D1022" s="1" t="s">
        <v>675</v>
      </c>
      <c r="E1022" s="1"/>
      <c r="F1022" s="1">
        <v>214</v>
      </c>
      <c r="G1022" s="1" t="s">
        <v>837</v>
      </c>
      <c r="H1022" s="1" t="str">
        <f t="shared" si="16"/>
        <v>214아파트평균단위전세가격</v>
      </c>
      <c r="I1022" s="1" t="s">
        <v>872</v>
      </c>
      <c r="J1022" s="13">
        <v>1080.5616411489277</v>
      </c>
      <c r="K1022" s="13">
        <v>1087.7268089337053</v>
      </c>
      <c r="L1022" s="13">
        <v>1095.0579550681771</v>
      </c>
      <c r="M1022" s="13">
        <v>1102.2063298937403</v>
      </c>
      <c r="N1022" s="13">
        <v>1110.0287875017023</v>
      </c>
      <c r="O1022" s="13">
        <v>1115.1468252900697</v>
      </c>
      <c r="P1022" s="13">
        <v>1116.6275227673259</v>
      </c>
      <c r="Q1022" s="14">
        <v>1124.9569484021208</v>
      </c>
      <c r="R1022" s="14">
        <v>1134.3289990029189</v>
      </c>
      <c r="S1022" s="14">
        <v>1145.4854251722231</v>
      </c>
      <c r="T1022" s="14">
        <v>1156.7972515223282</v>
      </c>
      <c r="U1022" s="14">
        <v>1165.7120124083117</v>
      </c>
      <c r="V1022" s="14">
        <v>1169.635947250606</v>
      </c>
      <c r="W1022" s="14">
        <v>1175.4912573939573</v>
      </c>
      <c r="X1022" s="14">
        <v>1182.7671423508193</v>
      </c>
      <c r="Y1022" s="14">
        <v>1186.1147976918121</v>
      </c>
      <c r="Z1022" s="14">
        <v>1189.9052147636855</v>
      </c>
      <c r="AA1022" s="14">
        <v>1193.3406804905806</v>
      </c>
      <c r="AB1022" s="14">
        <v>1197.8188711224313</v>
      </c>
      <c r="AC1022" s="14">
        <v>1200.1911603405924</v>
      </c>
    </row>
    <row r="1023" spans="1:29" s="14" customFormat="1">
      <c r="A1023" s="1" t="s">
        <v>524</v>
      </c>
      <c r="B1023" s="1" t="s">
        <v>552</v>
      </c>
      <c r="C1023" s="1"/>
      <c r="D1023" s="1" t="s">
        <v>676</v>
      </c>
      <c r="E1023" s="1"/>
      <c r="F1023" s="1">
        <v>215</v>
      </c>
      <c r="G1023" s="1" t="s">
        <v>837</v>
      </c>
      <c r="H1023" s="1" t="str">
        <f t="shared" si="16"/>
        <v>215아파트평균단위전세가격</v>
      </c>
      <c r="I1023" s="1" t="s">
        <v>872</v>
      </c>
      <c r="J1023" s="13">
        <v>1190.0393947088064</v>
      </c>
      <c r="K1023" s="13">
        <v>1188.8017326524309</v>
      </c>
      <c r="L1023" s="13">
        <v>1199.0866155092301</v>
      </c>
      <c r="M1023" s="13">
        <v>1206.8760865754778</v>
      </c>
      <c r="N1023" s="13">
        <v>1212.2661433469182</v>
      </c>
      <c r="O1023" s="13">
        <v>1215.3848961274609</v>
      </c>
      <c r="P1023" s="13">
        <v>1219.4307663435609</v>
      </c>
      <c r="Q1023" s="14">
        <v>1221.607586320549</v>
      </c>
      <c r="R1023" s="14">
        <v>1224.7024991960939</v>
      </c>
      <c r="S1023" s="14">
        <v>1224.0485843795125</v>
      </c>
      <c r="T1023" s="14">
        <v>1211.6636828160892</v>
      </c>
      <c r="U1023" s="14">
        <v>1211.1208894805552</v>
      </c>
      <c r="V1023" s="14">
        <v>1209.7927624053568</v>
      </c>
      <c r="W1023" s="14">
        <v>1208.8494598115533</v>
      </c>
      <c r="X1023" s="14">
        <v>1210.0993317738976</v>
      </c>
      <c r="Y1023" s="14">
        <v>1210.9232138444374</v>
      </c>
      <c r="Z1023" s="14">
        <v>1211.2529696726938</v>
      </c>
      <c r="AA1023" s="14">
        <v>1213.4358824557885</v>
      </c>
      <c r="AB1023" s="14">
        <v>1212.2843194121276</v>
      </c>
      <c r="AC1023" s="14">
        <v>1213.2837822501187</v>
      </c>
    </row>
    <row r="1024" spans="1:29" s="14" customFormat="1">
      <c r="A1024" s="1" t="s">
        <v>524</v>
      </c>
      <c r="B1024" s="1" t="s">
        <v>552</v>
      </c>
      <c r="C1024" s="1"/>
      <c r="D1024" s="1" t="s">
        <v>677</v>
      </c>
      <c r="E1024" s="1"/>
      <c r="F1024" s="1">
        <v>216</v>
      </c>
      <c r="G1024" s="1" t="s">
        <v>837</v>
      </c>
      <c r="H1024" s="1" t="str">
        <f t="shared" si="16"/>
        <v>216아파트평균단위전세가격</v>
      </c>
      <c r="I1024" s="1" t="s">
        <v>872</v>
      </c>
      <c r="J1024" s="13">
        <v>1070.8966983303001</v>
      </c>
      <c r="K1024" s="13">
        <v>1070.8966983303001</v>
      </c>
      <c r="L1024" s="13">
        <v>1078.3435784879991</v>
      </c>
      <c r="M1024" s="13">
        <v>1077.3143492583376</v>
      </c>
      <c r="N1024" s="13">
        <v>1077.3143492583376</v>
      </c>
      <c r="O1024" s="13">
        <v>1075.8121488144895</v>
      </c>
      <c r="P1024" s="13">
        <v>1072.6042121787671</v>
      </c>
      <c r="Q1024" s="14">
        <v>1062.0687834636797</v>
      </c>
      <c r="R1024" s="14">
        <v>1064.1427013467151</v>
      </c>
      <c r="S1024" s="14">
        <v>1062.738483075027</v>
      </c>
      <c r="T1024" s="14">
        <v>1062.5118334349154</v>
      </c>
      <c r="U1024" s="14">
        <v>1063.2139425707594</v>
      </c>
      <c r="V1024" s="14">
        <v>1075.6001874126976</v>
      </c>
      <c r="W1024" s="14">
        <v>1078.5520025125688</v>
      </c>
      <c r="X1024" s="14">
        <v>1080.2704346734904</v>
      </c>
      <c r="Y1024" s="14">
        <v>1083.3360510026805</v>
      </c>
      <c r="Z1024" s="14">
        <v>1089.4572053986083</v>
      </c>
      <c r="AA1024" s="14">
        <v>1095.8759760980097</v>
      </c>
      <c r="AB1024" s="14">
        <v>1102.6508120488686</v>
      </c>
      <c r="AC1024" s="14">
        <v>1108.8379374730814</v>
      </c>
    </row>
    <row r="1025" spans="1:29" s="14" customFormat="1">
      <c r="A1025" s="1" t="s">
        <v>524</v>
      </c>
      <c r="B1025" s="1" t="s">
        <v>552</v>
      </c>
      <c r="C1025" s="1"/>
      <c r="D1025" s="1" t="s">
        <v>678</v>
      </c>
      <c r="E1025" s="1"/>
      <c r="F1025" s="1">
        <v>217</v>
      </c>
      <c r="G1025" s="1" t="s">
        <v>837</v>
      </c>
      <c r="H1025" s="1" t="str">
        <f t="shared" si="16"/>
        <v>217아파트평균단위전세가격</v>
      </c>
      <c r="I1025" s="1" t="s">
        <v>872</v>
      </c>
      <c r="J1025" s="13">
        <v>1181.8806622066038</v>
      </c>
      <c r="K1025" s="13">
        <v>1181.8806622066038</v>
      </c>
      <c r="L1025" s="13">
        <v>1181.8806622066038</v>
      </c>
      <c r="M1025" s="13">
        <v>1181.8806622066038</v>
      </c>
      <c r="N1025" s="13">
        <v>1181.8806622066038</v>
      </c>
      <c r="O1025" s="13">
        <v>1181.8806622066038</v>
      </c>
      <c r="P1025" s="13">
        <v>1181.8806622066038</v>
      </c>
      <c r="Q1025" s="14">
        <v>1179.583848555955</v>
      </c>
      <c r="R1025" s="14">
        <v>1194.2903757987099</v>
      </c>
      <c r="S1025" s="14">
        <v>1202.2434840470216</v>
      </c>
      <c r="T1025" s="14">
        <v>1207.7767464617461</v>
      </c>
      <c r="U1025" s="14">
        <v>1210.7629302180519</v>
      </c>
      <c r="V1025" s="14">
        <v>1214.7260568606584</v>
      </c>
      <c r="W1025" s="14">
        <v>1223.6489609151122</v>
      </c>
      <c r="X1025" s="14">
        <v>1233.1576438970517</v>
      </c>
      <c r="Y1025" s="14">
        <v>1259.0238131356691</v>
      </c>
      <c r="Z1025" s="14">
        <v>1285.5536479814541</v>
      </c>
      <c r="AA1025" s="14">
        <v>1306.6238973618742</v>
      </c>
      <c r="AB1025" s="14">
        <v>1318.8222119021846</v>
      </c>
      <c r="AC1025" s="14">
        <v>1331.0010131016365</v>
      </c>
    </row>
    <row r="1026" spans="1:29" s="14" customFormat="1">
      <c r="A1026" s="1" t="s">
        <v>524</v>
      </c>
      <c r="B1026" s="1" t="s">
        <v>552</v>
      </c>
      <c r="C1026" s="1"/>
      <c r="D1026" s="1" t="s">
        <v>679</v>
      </c>
      <c r="E1026" s="1"/>
      <c r="F1026" s="1">
        <v>218</v>
      </c>
      <c r="G1026" s="1" t="s">
        <v>837</v>
      </c>
      <c r="H1026" s="1" t="str">
        <f t="shared" si="16"/>
        <v>218아파트평균단위전세가격</v>
      </c>
      <c r="I1026" s="1" t="s">
        <v>872</v>
      </c>
      <c r="J1026" s="13">
        <v>775.79106367298357</v>
      </c>
      <c r="K1026" s="13">
        <v>775.79106367298357</v>
      </c>
      <c r="L1026" s="13">
        <v>790.36508707652013</v>
      </c>
      <c r="M1026" s="13">
        <v>791.65004087348973</v>
      </c>
      <c r="N1026" s="13">
        <v>791.25678830778668</v>
      </c>
      <c r="O1026" s="13">
        <v>797.98320480690791</v>
      </c>
      <c r="P1026" s="13">
        <v>808.03798164495493</v>
      </c>
      <c r="Q1026" s="14">
        <v>822.06438533055575</v>
      </c>
      <c r="R1026" s="14">
        <v>834.02041312150368</v>
      </c>
      <c r="S1026" s="14">
        <v>844.67607866181572</v>
      </c>
      <c r="T1026" s="14">
        <v>875.55192388083947</v>
      </c>
    </row>
    <row r="1027" spans="1:29" s="14" customFormat="1">
      <c r="A1027" s="1" t="s">
        <v>524</v>
      </c>
      <c r="B1027" s="1" t="s">
        <v>552</v>
      </c>
      <c r="C1027" s="1"/>
      <c r="D1027" s="1" t="s">
        <v>680</v>
      </c>
      <c r="E1027" s="1"/>
      <c r="F1027" s="1">
        <v>219</v>
      </c>
      <c r="G1027" s="1" t="s">
        <v>837</v>
      </c>
      <c r="H1027" s="1" t="str">
        <f t="shared" si="16"/>
        <v>219아파트평균단위전세가격</v>
      </c>
      <c r="I1027" s="1" t="s">
        <v>872</v>
      </c>
      <c r="J1027" s="13">
        <v>1052.9453859359887</v>
      </c>
      <c r="K1027" s="13">
        <v>1059.0295835275583</v>
      </c>
      <c r="L1027" s="13">
        <v>1077.1767753487063</v>
      </c>
      <c r="M1027" s="13">
        <v>1081.3514659378238</v>
      </c>
      <c r="N1027" s="13">
        <v>1084.4436118871126</v>
      </c>
      <c r="O1027" s="13">
        <v>1084.4436118871126</v>
      </c>
      <c r="P1027" s="13">
        <v>1085.989684861757</v>
      </c>
      <c r="Q1027" s="14">
        <v>1085.989684861757</v>
      </c>
      <c r="R1027" s="14">
        <v>1090.0147815613861</v>
      </c>
      <c r="S1027" s="14">
        <v>1098.1282597103168</v>
      </c>
      <c r="T1027" s="14">
        <v>1105.7603587983892</v>
      </c>
      <c r="U1027" s="14">
        <v>1122.8477868143043</v>
      </c>
      <c r="V1027" s="14">
        <v>1130.5246930179233</v>
      </c>
      <c r="W1027" s="14">
        <v>1135.9289461412243</v>
      </c>
      <c r="X1027" s="14">
        <v>1138.7702144312657</v>
      </c>
      <c r="Y1027" s="14">
        <v>1139.7219675582076</v>
      </c>
      <c r="Z1027" s="14">
        <v>1142.2703172532385</v>
      </c>
      <c r="AA1027" s="14">
        <v>1144.5385189083331</v>
      </c>
      <c r="AB1027" s="14">
        <v>1145.7169115641509</v>
      </c>
      <c r="AC1027" s="14">
        <v>1146.035796294816</v>
      </c>
    </row>
    <row r="1028" spans="1:29" s="14" customFormat="1">
      <c r="A1028" s="1" t="s">
        <v>524</v>
      </c>
      <c r="B1028" s="1" t="s">
        <v>552</v>
      </c>
      <c r="C1028" s="1"/>
      <c r="D1028" s="1" t="s">
        <v>681</v>
      </c>
      <c r="E1028" s="1"/>
      <c r="F1028" s="1">
        <v>220</v>
      </c>
      <c r="G1028" s="1" t="s">
        <v>837</v>
      </c>
      <c r="H1028" s="1" t="str">
        <f t="shared" si="16"/>
        <v>220아파트평균단위전세가격</v>
      </c>
      <c r="I1028" s="1" t="s">
        <v>872</v>
      </c>
      <c r="J1028" s="13">
        <v>782.33849270314488</v>
      </c>
      <c r="K1028" s="13">
        <v>787.97256378848681</v>
      </c>
      <c r="L1028" s="13">
        <v>789.58119462915715</v>
      </c>
      <c r="M1028" s="13">
        <v>792.73944094747708</v>
      </c>
      <c r="N1028" s="13">
        <v>797.14120357908905</v>
      </c>
      <c r="O1028" s="13">
        <v>797.14120357908905</v>
      </c>
      <c r="P1028" s="13">
        <v>815.33991537805275</v>
      </c>
      <c r="Q1028" s="14">
        <v>815.06016471371515</v>
      </c>
      <c r="R1028" s="14">
        <v>819.2861701045332</v>
      </c>
      <c r="S1028" s="14">
        <v>829.7841497791095</v>
      </c>
      <c r="T1028" s="14">
        <v>830.89308193580757</v>
      </c>
      <c r="U1028" s="14">
        <v>840.36240311490292</v>
      </c>
      <c r="V1028" s="14">
        <v>845.75158546424825</v>
      </c>
      <c r="W1028" s="14">
        <v>846.9772709288444</v>
      </c>
      <c r="X1028" s="14">
        <v>850.64346559747355</v>
      </c>
      <c r="Y1028" s="14">
        <v>850.96630497100841</v>
      </c>
      <c r="Z1028" s="14">
        <v>853.93108003099542</v>
      </c>
      <c r="AA1028" s="14">
        <v>853.93108003099542</v>
      </c>
      <c r="AB1028" s="14">
        <v>856.74572694936069</v>
      </c>
      <c r="AC1028" s="14">
        <v>856.84322704686065</v>
      </c>
    </row>
    <row r="1029" spans="1:29" s="14" customFormat="1">
      <c r="A1029" s="1" t="s">
        <v>524</v>
      </c>
      <c r="B1029" s="1" t="s">
        <v>552</v>
      </c>
      <c r="C1029" s="1"/>
      <c r="D1029" s="1" t="s">
        <v>682</v>
      </c>
      <c r="E1029" s="1"/>
      <c r="F1029" s="1">
        <v>221</v>
      </c>
      <c r="G1029" s="1" t="s">
        <v>837</v>
      </c>
      <c r="H1029" s="1" t="str">
        <f t="shared" si="16"/>
        <v>221아파트평균단위전세가격</v>
      </c>
      <c r="I1029" s="1" t="s">
        <v>872</v>
      </c>
      <c r="J1029" s="13">
        <v>985.039319920867</v>
      </c>
      <c r="K1029" s="13">
        <v>984.42002526732529</v>
      </c>
      <c r="L1029" s="13">
        <v>980.87157958151136</v>
      </c>
      <c r="M1029" s="13">
        <v>977.39969658289908</v>
      </c>
      <c r="N1029" s="13">
        <v>977.03188076152219</v>
      </c>
      <c r="O1029" s="13">
        <v>974.5317652365477</v>
      </c>
      <c r="P1029" s="13">
        <v>974.13049159445973</v>
      </c>
      <c r="Q1029" s="14">
        <v>976.27162875401746</v>
      </c>
      <c r="R1029" s="14">
        <v>976.48791087997665</v>
      </c>
      <c r="S1029" s="14">
        <v>977.35600004793946</v>
      </c>
      <c r="T1029" s="14">
        <v>977.15127526737945</v>
      </c>
      <c r="U1029" s="14">
        <v>982.46959179990586</v>
      </c>
      <c r="V1029" s="14">
        <v>988.16039512039811</v>
      </c>
      <c r="W1029" s="14">
        <v>989.42832802164912</v>
      </c>
      <c r="X1029" s="14">
        <v>993.58350454644778</v>
      </c>
      <c r="Y1029" s="14">
        <v>995.91192650153755</v>
      </c>
      <c r="Z1029" s="14">
        <v>1001.8202785442458</v>
      </c>
      <c r="AA1029" s="14">
        <v>1007.8315385265615</v>
      </c>
      <c r="AB1029" s="14">
        <v>1008.630524247019</v>
      </c>
      <c r="AC1029" s="14">
        <v>1012.8559148875496</v>
      </c>
    </row>
    <row r="1030" spans="1:29" s="14" customFormat="1">
      <c r="A1030" s="1" t="s">
        <v>524</v>
      </c>
      <c r="B1030" s="1" t="s">
        <v>553</v>
      </c>
      <c r="C1030" s="1"/>
      <c r="D1030" s="1"/>
      <c r="E1030" s="1"/>
      <c r="F1030" s="1">
        <v>222</v>
      </c>
      <c r="G1030" s="1" t="s">
        <v>837</v>
      </c>
      <c r="H1030" s="1" t="str">
        <f t="shared" si="16"/>
        <v>222아파트평균단위전세가격</v>
      </c>
      <c r="I1030" s="1" t="s">
        <v>872</v>
      </c>
      <c r="J1030" s="13">
        <v>1297.9503586489559</v>
      </c>
      <c r="K1030" s="13">
        <v>1298.918620161385</v>
      </c>
      <c r="L1030" s="13">
        <v>1307.6004185924535</v>
      </c>
      <c r="M1030" s="13">
        <v>1314.0449920888959</v>
      </c>
      <c r="N1030" s="13">
        <v>1311.2050168223623</v>
      </c>
      <c r="O1030" s="13">
        <v>1308.7688045407101</v>
      </c>
      <c r="P1030" s="13">
        <v>1300.6209470352419</v>
      </c>
      <c r="Q1030" s="14">
        <v>1296.9699163259952</v>
      </c>
      <c r="R1030" s="14">
        <v>1290.7712922546209</v>
      </c>
      <c r="S1030" s="14">
        <v>1293.1513753584729</v>
      </c>
      <c r="T1030" s="14">
        <v>1290.2617914453497</v>
      </c>
      <c r="U1030" s="14">
        <v>1281.673731449361</v>
      </c>
      <c r="V1030" s="14">
        <v>1275.9655457541689</v>
      </c>
      <c r="W1030" s="14">
        <v>1277.750984431292</v>
      </c>
      <c r="X1030" s="14">
        <v>1280.3016153764595</v>
      </c>
      <c r="Y1030" s="14">
        <v>1284.4098839256517</v>
      </c>
      <c r="Z1030" s="14">
        <v>1285.310706603171</v>
      </c>
      <c r="AA1030" s="14">
        <v>1284.1928651242347</v>
      </c>
      <c r="AB1030" s="14">
        <v>1285.4143666819559</v>
      </c>
      <c r="AC1030" s="14">
        <v>1286.9727328299482</v>
      </c>
    </row>
    <row r="1031" spans="1:29" s="14" customFormat="1">
      <c r="A1031" s="1" t="s">
        <v>524</v>
      </c>
      <c r="B1031" s="1" t="s">
        <v>553</v>
      </c>
      <c r="C1031" s="1"/>
      <c r="D1031" s="1" t="s">
        <v>683</v>
      </c>
      <c r="E1031" s="1"/>
      <c r="F1031" s="1">
        <v>223</v>
      </c>
      <c r="G1031" s="1" t="s">
        <v>837</v>
      </c>
      <c r="H1031" s="1" t="str">
        <f t="shared" si="16"/>
        <v>223아파트평균단위전세가격</v>
      </c>
      <c r="I1031" s="1" t="s">
        <v>872</v>
      </c>
      <c r="J1031" s="13">
        <v>1531.0262555410623</v>
      </c>
      <c r="K1031" s="13">
        <v>1532.6396396795449</v>
      </c>
      <c r="L1031" s="13">
        <v>1541.9726222505751</v>
      </c>
      <c r="M1031" s="13">
        <v>1552.9168599677371</v>
      </c>
      <c r="N1031" s="13">
        <v>1546.7344086234712</v>
      </c>
      <c r="O1031" s="13">
        <v>1542.4374144859314</v>
      </c>
      <c r="P1031" s="13">
        <v>1532.0318640114917</v>
      </c>
      <c r="Q1031" s="14">
        <v>1523.1669828241538</v>
      </c>
      <c r="R1031" s="14">
        <v>1512.4716612396187</v>
      </c>
      <c r="S1031" s="14">
        <v>1515.5877545424757</v>
      </c>
      <c r="T1031" s="14">
        <v>1512.0824284386254</v>
      </c>
      <c r="U1031" s="14">
        <v>1511.8788369141737</v>
      </c>
      <c r="V1031" s="14">
        <v>1507.0011591396594</v>
      </c>
      <c r="W1031" s="14">
        <v>1512.2113058809225</v>
      </c>
      <c r="X1031" s="14">
        <v>1514.843189334475</v>
      </c>
      <c r="Y1031" s="14">
        <v>1520.7915669718413</v>
      </c>
      <c r="Z1031" s="14">
        <v>1523.8618318271065</v>
      </c>
      <c r="AA1031" s="14">
        <v>1524.3351068282734</v>
      </c>
      <c r="AB1031" s="14">
        <v>1525.8261534059213</v>
      </c>
      <c r="AC1031" s="14">
        <v>1529.1666385836461</v>
      </c>
    </row>
    <row r="1032" spans="1:29" s="14" customFormat="1">
      <c r="A1032" s="1" t="s">
        <v>524</v>
      </c>
      <c r="B1032" s="1" t="s">
        <v>553</v>
      </c>
      <c r="C1032" s="1"/>
      <c r="D1032" s="1" t="s">
        <v>683</v>
      </c>
      <c r="E1032" s="1" t="s">
        <v>684</v>
      </c>
      <c r="F1032" s="1">
        <v>224</v>
      </c>
      <c r="G1032" s="1" t="s">
        <v>837</v>
      </c>
      <c r="H1032" s="1" t="str">
        <f t="shared" si="16"/>
        <v>224아파트평균단위전세가격</v>
      </c>
      <c r="I1032" s="1" t="s">
        <v>872</v>
      </c>
      <c r="J1032" s="13">
        <v>1545.2366352938145</v>
      </c>
      <c r="K1032" s="13">
        <v>1545.2366352938145</v>
      </c>
      <c r="L1032" s="13">
        <v>1550.5755287655165</v>
      </c>
      <c r="M1032" s="13">
        <v>1555.9373227031554</v>
      </c>
      <c r="N1032" s="13">
        <v>1546.4795903571398</v>
      </c>
      <c r="O1032" s="13">
        <v>1542.6419155904002</v>
      </c>
      <c r="P1032" s="13">
        <v>1538.4115137383849</v>
      </c>
      <c r="Q1032" s="14">
        <v>1533.8042316495475</v>
      </c>
      <c r="R1032" s="14">
        <v>1534.6195034926618</v>
      </c>
      <c r="S1032" s="14">
        <v>1540.0365648403886</v>
      </c>
      <c r="T1032" s="14">
        <v>1544.270690192121</v>
      </c>
      <c r="U1032" s="14">
        <v>1566.5784204455006</v>
      </c>
      <c r="V1032" s="14">
        <v>1565.6679319759471</v>
      </c>
      <c r="W1032" s="14">
        <v>1575.0789312490945</v>
      </c>
      <c r="X1032" s="14">
        <v>1579.1194507488933</v>
      </c>
      <c r="Y1032" s="14">
        <v>1587.4800734640721</v>
      </c>
      <c r="Z1032" s="14">
        <v>1591.470710030615</v>
      </c>
      <c r="AA1032" s="14">
        <v>1592.3851890733401</v>
      </c>
      <c r="AB1032" s="14">
        <v>1594.6262131909077</v>
      </c>
      <c r="AC1032" s="14">
        <v>1597.2622343116609</v>
      </c>
    </row>
    <row r="1033" spans="1:29" s="14" customFormat="1">
      <c r="A1033" s="1" t="s">
        <v>524</v>
      </c>
      <c r="B1033" s="1" t="s">
        <v>553</v>
      </c>
      <c r="C1033" s="1"/>
      <c r="D1033" s="1" t="s">
        <v>683</v>
      </c>
      <c r="E1033" s="1" t="s">
        <v>685</v>
      </c>
      <c r="F1033" s="1">
        <v>225</v>
      </c>
      <c r="G1033" s="1" t="s">
        <v>837</v>
      </c>
      <c r="H1033" s="1" t="str">
        <f t="shared" si="16"/>
        <v>225아파트평균단위전세가격</v>
      </c>
      <c r="I1033" s="1" t="s">
        <v>872</v>
      </c>
      <c r="J1033" s="13">
        <v>1511.527272506283</v>
      </c>
      <c r="K1033" s="13">
        <v>1515.3544855847531</v>
      </c>
      <c r="L1033" s="13">
        <v>1530.1680166662561</v>
      </c>
      <c r="M1033" s="13">
        <v>1548.7722872919999</v>
      </c>
      <c r="N1033" s="13">
        <v>1547.0840612815</v>
      </c>
      <c r="O1033" s="13">
        <v>1542.1568052667537</v>
      </c>
      <c r="P1033" s="13">
        <v>1523.2779331555321</v>
      </c>
      <c r="Q1033" s="14">
        <v>1508.5709243097497</v>
      </c>
      <c r="R1033" s="14">
        <v>1482.0811714805106</v>
      </c>
      <c r="S1033" s="14">
        <v>1482.0399574030498</v>
      </c>
      <c r="T1033" s="14">
        <v>1467.914828362429</v>
      </c>
      <c r="U1033" s="14">
        <v>1436.6019354352195</v>
      </c>
      <c r="V1033" s="14">
        <v>1426.2646599969157</v>
      </c>
      <c r="W1033" s="14">
        <v>1425.6936445838242</v>
      </c>
      <c r="X1033" s="14">
        <v>1426.3869802454676</v>
      </c>
      <c r="Y1033" s="14">
        <v>1429.0156555497883</v>
      </c>
      <c r="Z1033" s="14">
        <v>1430.8193160515812</v>
      </c>
      <c r="AA1033" s="14">
        <v>1430.6854114176519</v>
      </c>
      <c r="AB1033" s="14">
        <v>1431.1443480277417</v>
      </c>
      <c r="AC1033" s="14">
        <v>1435.4543080714263</v>
      </c>
    </row>
    <row r="1034" spans="1:29" s="14" customFormat="1">
      <c r="A1034" s="1" t="s">
        <v>524</v>
      </c>
      <c r="B1034" s="1" t="s">
        <v>553</v>
      </c>
      <c r="C1034" s="1"/>
      <c r="D1034" s="1" t="s">
        <v>686</v>
      </c>
      <c r="E1034" s="1"/>
      <c r="F1034" s="1">
        <v>226</v>
      </c>
      <c r="G1034" s="1" t="s">
        <v>837</v>
      </c>
      <c r="H1034" s="1" t="str">
        <f t="shared" si="16"/>
        <v>226아파트평균단위전세가격</v>
      </c>
      <c r="I1034" s="1" t="s">
        <v>872</v>
      </c>
      <c r="J1034" s="13">
        <v>1128.9581753945647</v>
      </c>
      <c r="K1034" s="13">
        <v>1128.9581753945647</v>
      </c>
      <c r="L1034" s="13">
        <v>1136.4816912721062</v>
      </c>
      <c r="M1034" s="13">
        <v>1140.8495481461721</v>
      </c>
      <c r="N1034" s="13">
        <v>1142.0844444383465</v>
      </c>
      <c r="O1034" s="13">
        <v>1142.4721705796185</v>
      </c>
      <c r="P1034" s="13">
        <v>1131.6121096645836</v>
      </c>
      <c r="Q1034" s="14">
        <v>1128.8129569665821</v>
      </c>
      <c r="R1034" s="14">
        <v>1130.3814778850524</v>
      </c>
      <c r="S1034" s="14">
        <v>1139.2932645666972</v>
      </c>
      <c r="T1034" s="14">
        <v>1139.5634246056793</v>
      </c>
      <c r="U1034" s="14">
        <v>1149.2355567987011</v>
      </c>
      <c r="V1034" s="14">
        <v>1148.337446930384</v>
      </c>
      <c r="W1034" s="14">
        <v>1149.8165679195051</v>
      </c>
      <c r="X1034" s="14">
        <v>1156.0641738069714</v>
      </c>
      <c r="Y1034" s="14">
        <v>1161.6429781187746</v>
      </c>
      <c r="Z1034" s="14">
        <v>1161.3277559864296</v>
      </c>
      <c r="AA1034" s="14">
        <v>1161.9307717978311</v>
      </c>
      <c r="AB1034" s="14">
        <v>1162.3221520393909</v>
      </c>
      <c r="AC1034" s="14">
        <v>1162.2833912044389</v>
      </c>
    </row>
    <row r="1035" spans="1:29" s="14" customFormat="1">
      <c r="A1035" s="1" t="s">
        <v>524</v>
      </c>
      <c r="B1035" s="1" t="s">
        <v>553</v>
      </c>
      <c r="C1035" s="1"/>
      <c r="D1035" s="1" t="s">
        <v>687</v>
      </c>
      <c r="E1035" s="1"/>
      <c r="F1035" s="1">
        <v>227</v>
      </c>
      <c r="G1035" s="1" t="s">
        <v>837</v>
      </c>
      <c r="H1035" s="1" t="str">
        <f t="shared" si="16"/>
        <v>227아파트평균단위전세가격</v>
      </c>
      <c r="I1035" s="1" t="s">
        <v>872</v>
      </c>
      <c r="J1035" s="13">
        <v>1136.0409357050883</v>
      </c>
      <c r="K1035" s="13">
        <v>1136.0409357050883</v>
      </c>
      <c r="L1035" s="13">
        <v>1148.0057745401989</v>
      </c>
      <c r="M1035" s="13">
        <v>1149.6489079770879</v>
      </c>
      <c r="N1035" s="13">
        <v>1150.6960790499265</v>
      </c>
      <c r="O1035" s="13">
        <v>1147.7784831245981</v>
      </c>
      <c r="P1035" s="13">
        <v>1142.3648421755447</v>
      </c>
      <c r="Q1035" s="14">
        <v>1150.9339396068533</v>
      </c>
      <c r="R1035" s="14">
        <v>1136.6504146928446</v>
      </c>
      <c r="S1035" s="14">
        <v>1134.8985841205656</v>
      </c>
      <c r="T1035" s="14">
        <v>1125.7168096629337</v>
      </c>
      <c r="U1035" s="14">
        <v>1105.7146658996178</v>
      </c>
      <c r="V1035" s="14">
        <v>1091.7293730791473</v>
      </c>
      <c r="W1035" s="14">
        <v>1082.6118033147693</v>
      </c>
      <c r="X1035" s="14">
        <v>1081.9150172233728</v>
      </c>
      <c r="Y1035" s="14">
        <v>1079.1526967814061</v>
      </c>
      <c r="Z1035" s="14">
        <v>1075.0874569488644</v>
      </c>
      <c r="AA1035" s="14">
        <v>1063.808212794394</v>
      </c>
      <c r="AB1035" s="14">
        <v>1062.7857935956986</v>
      </c>
      <c r="AC1035" s="14">
        <v>1061.2818920640336</v>
      </c>
    </row>
    <row r="1036" spans="1:29" s="14" customFormat="1">
      <c r="A1036" s="1" t="s">
        <v>524</v>
      </c>
      <c r="B1036" s="1" t="s">
        <v>553</v>
      </c>
      <c r="C1036" s="1"/>
      <c r="D1036" s="1" t="s">
        <v>688</v>
      </c>
      <c r="E1036" s="1"/>
      <c r="F1036" s="1">
        <v>228</v>
      </c>
      <c r="G1036" s="1" t="s">
        <v>837</v>
      </c>
      <c r="H1036" s="1" t="str">
        <f t="shared" si="16"/>
        <v>228아파트평균단위전세가격</v>
      </c>
      <c r="I1036" s="1" t="s">
        <v>872</v>
      </c>
      <c r="J1036" s="13">
        <v>920.72245522596552</v>
      </c>
      <c r="K1036" s="13">
        <v>923.50719485281024</v>
      </c>
      <c r="L1036" s="13">
        <v>933.55919022759883</v>
      </c>
      <c r="M1036" s="13">
        <v>933.55919022759883</v>
      </c>
      <c r="N1036" s="13">
        <v>919.21654099892294</v>
      </c>
      <c r="O1036" s="13">
        <v>915.63323633202674</v>
      </c>
      <c r="P1036" s="13">
        <v>910.21682091230412</v>
      </c>
      <c r="Q1036" s="14">
        <v>911.74920891440252</v>
      </c>
      <c r="R1036" s="14">
        <v>924.90720933633145</v>
      </c>
      <c r="S1036" s="14">
        <v>924.21381056231348</v>
      </c>
      <c r="T1036" s="14">
        <v>922.50788408727237</v>
      </c>
      <c r="U1036" s="14">
        <v>918.16051353776322</v>
      </c>
      <c r="V1036" s="14">
        <v>914.65482630310441</v>
      </c>
      <c r="W1036" s="14">
        <v>911.93328318224587</v>
      </c>
      <c r="X1036" s="14">
        <v>908.70025695668403</v>
      </c>
      <c r="Y1036" s="14">
        <v>914.01894965327449</v>
      </c>
      <c r="Z1036" s="14">
        <v>914.79063956530092</v>
      </c>
      <c r="AA1036" s="14">
        <v>919.4558508283925</v>
      </c>
      <c r="AB1036" s="14">
        <v>922.01686784739616</v>
      </c>
      <c r="AC1036" s="14">
        <v>923.99248574076762</v>
      </c>
    </row>
    <row r="1037" spans="1:29" s="14" customFormat="1">
      <c r="A1037" s="1" t="s">
        <v>524</v>
      </c>
      <c r="B1037" s="1" t="s">
        <v>553</v>
      </c>
      <c r="C1037" s="1"/>
      <c r="D1037" s="1" t="s">
        <v>689</v>
      </c>
      <c r="E1037" s="1"/>
      <c r="F1037" s="1">
        <v>229</v>
      </c>
      <c r="G1037" s="1" t="s">
        <v>837</v>
      </c>
      <c r="H1037" s="1" t="str">
        <f t="shared" si="16"/>
        <v>229아파트평균단위전세가격</v>
      </c>
      <c r="I1037" s="1" t="s">
        <v>872</v>
      </c>
      <c r="J1037" s="13">
        <v>707.04254657755007</v>
      </c>
      <c r="K1037" s="13">
        <v>707.04254657755007</v>
      </c>
      <c r="L1037" s="13">
        <v>708.8279500692978</v>
      </c>
      <c r="M1037" s="13">
        <v>709.56367696747327</v>
      </c>
      <c r="N1037" s="13">
        <v>727.75183134935753</v>
      </c>
      <c r="O1037" s="13">
        <v>738.58563411869375</v>
      </c>
      <c r="P1037" s="13">
        <v>772.05279684618097</v>
      </c>
      <c r="Q1037" s="14">
        <v>811.1085113956168</v>
      </c>
      <c r="R1037" s="14">
        <v>843.83195762399453</v>
      </c>
      <c r="S1037" s="14">
        <v>859.33846751822068</v>
      </c>
      <c r="T1037" s="14">
        <v>876.72413475446956</v>
      </c>
      <c r="U1037" s="14">
        <v>883.79240096109936</v>
      </c>
      <c r="V1037" s="14">
        <v>883.51791292405596</v>
      </c>
      <c r="W1037" s="14">
        <v>886.18200628859438</v>
      </c>
      <c r="X1037" s="14">
        <v>888.92723396931194</v>
      </c>
      <c r="Y1037" s="14">
        <v>892.68071901826852</v>
      </c>
      <c r="Z1037" s="14">
        <v>898.23512109403646</v>
      </c>
      <c r="AA1037" s="14">
        <v>897.57206090726652</v>
      </c>
      <c r="AB1037" s="14">
        <v>897.17032550395459</v>
      </c>
      <c r="AC1037" s="14">
        <v>908.06458216458134</v>
      </c>
    </row>
    <row r="1038" spans="1:29" s="14" customFormat="1">
      <c r="A1038" s="1" t="s">
        <v>524</v>
      </c>
      <c r="B1038" s="1" t="s">
        <v>553</v>
      </c>
      <c r="C1038" s="1"/>
      <c r="D1038" s="1" t="s">
        <v>690</v>
      </c>
      <c r="E1038" s="1"/>
      <c r="F1038" s="1">
        <v>230</v>
      </c>
      <c r="G1038" s="1" t="s">
        <v>837</v>
      </c>
      <c r="H1038" s="1" t="str">
        <f t="shared" si="16"/>
        <v>230아파트평균단위전세가격</v>
      </c>
      <c r="I1038" s="1" t="s">
        <v>872</v>
      </c>
      <c r="J1038" s="13">
        <v>775.02776577306236</v>
      </c>
      <c r="K1038" s="13">
        <v>778.27606542740637</v>
      </c>
      <c r="L1038" s="13">
        <v>779.56132987056537</v>
      </c>
      <c r="M1038" s="13">
        <v>783.05485561404396</v>
      </c>
      <c r="N1038" s="13">
        <v>783.05485561404396</v>
      </c>
      <c r="O1038" s="13">
        <v>783.69629447309467</v>
      </c>
      <c r="P1038" s="13">
        <v>756.5671185118573</v>
      </c>
      <c r="Q1038" s="14">
        <v>749.03814951512459</v>
      </c>
      <c r="R1038" s="14">
        <v>749.03814951512459</v>
      </c>
      <c r="S1038" s="14">
        <v>754.98628988073824</v>
      </c>
      <c r="T1038" s="14">
        <v>754.98628988073824</v>
      </c>
      <c r="U1038" s="14">
        <v>745.36669358756001</v>
      </c>
      <c r="V1038" s="14">
        <v>720.72081822580003</v>
      </c>
      <c r="W1038" s="14">
        <v>725.05114499772208</v>
      </c>
      <c r="X1038" s="14">
        <v>731.11442208024039</v>
      </c>
      <c r="Y1038" s="14">
        <v>735.96830120574748</v>
      </c>
      <c r="Z1038" s="14">
        <v>739.50201324671434</v>
      </c>
      <c r="AA1038" s="14">
        <v>738.64036280579057</v>
      </c>
      <c r="AB1038" s="14">
        <v>739.41188655683334</v>
      </c>
      <c r="AC1038" s="14">
        <v>739.29949376604259</v>
      </c>
    </row>
    <row r="1039" spans="1:29" s="14" customFormat="1">
      <c r="A1039" s="1" t="s">
        <v>524</v>
      </c>
      <c r="B1039" s="1" t="s">
        <v>554</v>
      </c>
      <c r="C1039" s="1"/>
      <c r="D1039" s="1"/>
      <c r="E1039" s="1"/>
      <c r="F1039" s="1">
        <v>231</v>
      </c>
      <c r="G1039" s="1" t="s">
        <v>837</v>
      </c>
      <c r="H1039" s="1" t="str">
        <f t="shared" si="16"/>
        <v>231아파트평균단위전세가격</v>
      </c>
      <c r="I1039" s="1" t="s">
        <v>872</v>
      </c>
      <c r="J1039" s="13">
        <v>1032.2136289020407</v>
      </c>
      <c r="K1039" s="13">
        <v>1035.7809458011666</v>
      </c>
      <c r="L1039" s="13">
        <v>1026.870193400789</v>
      </c>
      <c r="M1039" s="13">
        <v>1034.7083638783813</v>
      </c>
      <c r="N1039" s="13">
        <v>1039.0751950617566</v>
      </c>
      <c r="O1039" s="13">
        <v>1045.9239914641823</v>
      </c>
      <c r="P1039" s="13">
        <v>1045.1400755994164</v>
      </c>
      <c r="Q1039" s="14">
        <v>1047.5356841434686</v>
      </c>
      <c r="R1039" s="14">
        <v>1048.2519919514766</v>
      </c>
      <c r="S1039" s="14">
        <v>1049.9506507983331</v>
      </c>
      <c r="T1039" s="14">
        <v>1052.1052363467904</v>
      </c>
      <c r="U1039" s="14">
        <v>1054.7699868252964</v>
      </c>
      <c r="V1039" s="14">
        <v>1055.2287230874817</v>
      </c>
      <c r="W1039" s="14">
        <v>1055.9041348640317</v>
      </c>
      <c r="X1039" s="14">
        <v>1058.071465178569</v>
      </c>
      <c r="Y1039" s="14">
        <v>1060.5227524796783</v>
      </c>
      <c r="Z1039" s="14">
        <v>1060.1790348456159</v>
      </c>
      <c r="AA1039" s="14">
        <v>1059.7544200009229</v>
      </c>
      <c r="AB1039" s="14">
        <v>1056.363653973933</v>
      </c>
      <c r="AC1039" s="14">
        <v>1055.2673936318408</v>
      </c>
    </row>
    <row r="1040" spans="1:29" s="14" customFormat="1">
      <c r="A1040" s="1" t="s">
        <v>524</v>
      </c>
      <c r="B1040" s="1" t="s">
        <v>554</v>
      </c>
      <c r="C1040" s="1"/>
      <c r="D1040" s="1" t="s">
        <v>691</v>
      </c>
      <c r="E1040" s="1"/>
      <c r="F1040" s="1">
        <v>232</v>
      </c>
      <c r="G1040" s="1" t="s">
        <v>837</v>
      </c>
      <c r="H1040" s="1" t="str">
        <f t="shared" si="16"/>
        <v>232아파트평균단위전세가격</v>
      </c>
      <c r="I1040" s="1" t="s">
        <v>872</v>
      </c>
      <c r="J1040" s="13">
        <v>1126.0097201926308</v>
      </c>
      <c r="K1040" s="13">
        <v>1139.8434408592395</v>
      </c>
      <c r="L1040" s="13">
        <v>1112.0959447551706</v>
      </c>
      <c r="M1040" s="13">
        <v>1138.6881130821764</v>
      </c>
      <c r="N1040" s="13">
        <v>1150.505469098533</v>
      </c>
      <c r="O1040" s="13">
        <v>1173.931185470004</v>
      </c>
      <c r="P1040" s="13">
        <v>1169.0692826010682</v>
      </c>
      <c r="Q1040" s="14">
        <v>1174.3427322805542</v>
      </c>
      <c r="R1040" s="14">
        <v>1177.0887266691357</v>
      </c>
      <c r="S1040" s="14">
        <v>1179.1674348767069</v>
      </c>
      <c r="T1040" s="14">
        <v>1184.5319590348493</v>
      </c>
      <c r="U1040" s="14">
        <v>1190.3617613850579</v>
      </c>
      <c r="V1040" s="14">
        <v>1187.2081659645548</v>
      </c>
      <c r="W1040" s="14">
        <v>1184.3366134627975</v>
      </c>
      <c r="X1040" s="14">
        <v>1184.1697292803476</v>
      </c>
      <c r="Y1040" s="14">
        <v>1189.0210150454236</v>
      </c>
      <c r="Z1040" s="14">
        <v>1188.3841418101731</v>
      </c>
      <c r="AA1040" s="14">
        <v>1187.7972658547599</v>
      </c>
      <c r="AB1040" s="14">
        <v>1181.6274636030143</v>
      </c>
      <c r="AC1040" s="14">
        <v>1178.9643543346392</v>
      </c>
    </row>
    <row r="1041" spans="1:29" s="14" customFormat="1">
      <c r="A1041" s="1" t="s">
        <v>524</v>
      </c>
      <c r="B1041" s="1" t="s">
        <v>554</v>
      </c>
      <c r="C1041" s="1"/>
      <c r="D1041" s="1" t="s">
        <v>692</v>
      </c>
      <c r="E1041" s="1"/>
      <c r="F1041" s="1">
        <v>233</v>
      </c>
      <c r="G1041" s="1" t="s">
        <v>837</v>
      </c>
      <c r="H1041" s="1" t="str">
        <f t="shared" si="16"/>
        <v>233아파트평균단위전세가격</v>
      </c>
      <c r="I1041" s="1" t="s">
        <v>872</v>
      </c>
      <c r="J1041" s="13">
        <v>919.61959387285128</v>
      </c>
      <c r="K1041" s="13">
        <v>921.43196435801565</v>
      </c>
      <c r="L1041" s="13">
        <v>924.8055373540443</v>
      </c>
      <c r="M1041" s="13">
        <v>924.8055373540443</v>
      </c>
      <c r="N1041" s="13">
        <v>926.12241131216456</v>
      </c>
      <c r="O1041" s="13">
        <v>927.06847946380867</v>
      </c>
      <c r="P1041" s="13">
        <v>927.06847946380867</v>
      </c>
      <c r="Q1041" s="14">
        <v>927.06847946380867</v>
      </c>
      <c r="R1041" s="14">
        <v>927.06847946380867</v>
      </c>
      <c r="S1041" s="14">
        <v>927.06847946380867</v>
      </c>
      <c r="T1041" s="14">
        <v>927.09945743846856</v>
      </c>
      <c r="U1041" s="14">
        <v>929.27850331342279</v>
      </c>
      <c r="V1041" s="14">
        <v>929.57236699904615</v>
      </c>
      <c r="W1041" s="14">
        <v>935.74809061917188</v>
      </c>
      <c r="X1041" s="14">
        <v>941.44880937602227</v>
      </c>
      <c r="Y1041" s="14">
        <v>946.8226690534899</v>
      </c>
      <c r="Z1041" s="14">
        <v>946.76384070115364</v>
      </c>
      <c r="AA1041" s="14">
        <v>946.97755095783123</v>
      </c>
      <c r="AB1041" s="14">
        <v>947.27463815308397</v>
      </c>
      <c r="AC1041" s="14">
        <v>949.16060102930123</v>
      </c>
    </row>
    <row r="1042" spans="1:29" s="14" customFormat="1">
      <c r="A1042" s="1" t="s">
        <v>524</v>
      </c>
      <c r="B1042" s="1" t="s">
        <v>554</v>
      </c>
      <c r="C1042" s="1"/>
      <c r="D1042" s="1" t="s">
        <v>693</v>
      </c>
      <c r="E1042" s="1"/>
      <c r="F1042" s="1">
        <v>234</v>
      </c>
      <c r="G1042" s="1" t="s">
        <v>837</v>
      </c>
      <c r="H1042" s="1" t="str">
        <f t="shared" si="16"/>
        <v>234아파트평균단위전세가격</v>
      </c>
      <c r="I1042" s="1" t="s">
        <v>872</v>
      </c>
      <c r="J1042" s="13">
        <v>1182.229311945684</v>
      </c>
      <c r="K1042" s="13">
        <v>1182.229311945684</v>
      </c>
      <c r="L1042" s="13">
        <v>1182.4848546673161</v>
      </c>
      <c r="M1042" s="13">
        <v>1182.4848546673161</v>
      </c>
      <c r="N1042" s="13">
        <v>1182.9713267781308</v>
      </c>
      <c r="O1042" s="13">
        <v>1183.2870061360743</v>
      </c>
      <c r="P1042" s="13">
        <v>1183.2870061360743</v>
      </c>
      <c r="Q1042" s="14">
        <v>1183.2870061360743</v>
      </c>
      <c r="R1042" s="14">
        <v>1183.2870061360743</v>
      </c>
      <c r="S1042" s="14">
        <v>1183.3110739881627</v>
      </c>
      <c r="T1042" s="14">
        <v>1183.3110739881627</v>
      </c>
      <c r="U1042" s="14">
        <v>1183.3110739881629</v>
      </c>
      <c r="V1042" s="14">
        <v>1183.4314132486061</v>
      </c>
      <c r="W1042" s="14">
        <v>1181.2733158399994</v>
      </c>
      <c r="X1042" s="14">
        <v>1181.9863876020231</v>
      </c>
      <c r="Y1042" s="14">
        <v>1181.1169993060585</v>
      </c>
      <c r="Z1042" s="14">
        <v>1182.0761552282415</v>
      </c>
      <c r="AA1042" s="14">
        <v>1181.5692992246379</v>
      </c>
      <c r="AB1042" s="14">
        <v>1183.9254461407043</v>
      </c>
      <c r="AC1042" s="14">
        <v>1184.360349715995</v>
      </c>
    </row>
    <row r="1043" spans="1:29" s="14" customFormat="1">
      <c r="A1043" s="1" t="s">
        <v>524</v>
      </c>
      <c r="B1043" s="1" t="s">
        <v>554</v>
      </c>
      <c r="C1043" s="1"/>
      <c r="D1043" s="1" t="s">
        <v>694</v>
      </c>
      <c r="E1043" s="1"/>
      <c r="F1043" s="1">
        <v>235</v>
      </c>
      <c r="G1043" s="1" t="s">
        <v>837</v>
      </c>
      <c r="H1043" s="1" t="str">
        <f t="shared" si="16"/>
        <v>235아파트평균단위전세가격</v>
      </c>
      <c r="I1043" s="1" t="s">
        <v>872</v>
      </c>
      <c r="J1043" s="13">
        <v>639.82138957772679</v>
      </c>
      <c r="K1043" s="13">
        <v>639.82138957772679</v>
      </c>
      <c r="L1043" s="13">
        <v>640.37980669949172</v>
      </c>
      <c r="M1043" s="13">
        <v>646.80376738463724</v>
      </c>
      <c r="N1043" s="13">
        <v>651.59150603135618</v>
      </c>
      <c r="O1043" s="13">
        <v>657.47064188140109</v>
      </c>
      <c r="P1043" s="13">
        <v>669.70716869346768</v>
      </c>
      <c r="Q1043" s="14">
        <v>689.04977253230629</v>
      </c>
      <c r="R1043" s="14">
        <v>692.48811399793055</v>
      </c>
      <c r="S1043" s="14">
        <v>704.77706633761147</v>
      </c>
      <c r="T1043" s="14">
        <v>704.77706633761147</v>
      </c>
      <c r="U1043" s="14">
        <v>704.4991959363665</v>
      </c>
      <c r="V1043" s="14">
        <v>704.36018889148943</v>
      </c>
      <c r="W1043" s="14">
        <v>709.70606519964429</v>
      </c>
      <c r="X1043" s="14">
        <v>711.73511748259921</v>
      </c>
      <c r="Y1043" s="14">
        <v>719.07604495431963</v>
      </c>
      <c r="Z1043" s="14">
        <v>724.17994781284949</v>
      </c>
      <c r="AA1043" s="14">
        <v>728.41222222126009</v>
      </c>
      <c r="AB1043" s="14">
        <v>730.04843341654043</v>
      </c>
      <c r="AC1043" s="14">
        <v>730.04843341654043</v>
      </c>
    </row>
    <row r="1044" spans="1:29" s="14" customFormat="1">
      <c r="A1044" s="1" t="s">
        <v>524</v>
      </c>
      <c r="B1044" s="1" t="s">
        <v>554</v>
      </c>
      <c r="C1044" s="1"/>
      <c r="D1044" s="1" t="s">
        <v>695</v>
      </c>
      <c r="E1044" s="1"/>
      <c r="F1044" s="1">
        <v>236</v>
      </c>
      <c r="G1044" s="1" t="s">
        <v>837</v>
      </c>
      <c r="H1044" s="1" t="str">
        <f t="shared" si="16"/>
        <v>236아파트평균단위전세가격</v>
      </c>
      <c r="I1044" s="1" t="s">
        <v>872</v>
      </c>
      <c r="J1044" s="13">
        <v>871.88650496538764</v>
      </c>
      <c r="K1044" s="13">
        <v>871.88650496538764</v>
      </c>
      <c r="L1044" s="13">
        <v>872.1091090773308</v>
      </c>
      <c r="M1044" s="13">
        <v>872.1091090773308</v>
      </c>
      <c r="N1044" s="13">
        <v>872.1091090773308</v>
      </c>
      <c r="O1044" s="13">
        <v>872.1091090773308</v>
      </c>
      <c r="P1044" s="13">
        <v>872.1091090773308</v>
      </c>
      <c r="Q1044" s="14">
        <v>872.81511943840496</v>
      </c>
      <c r="R1044" s="14">
        <v>872.99745345974532</v>
      </c>
      <c r="S1044" s="14">
        <v>873.5971563772539</v>
      </c>
      <c r="T1044" s="14">
        <v>875.16375276870269</v>
      </c>
      <c r="U1044" s="14">
        <v>874.70411920879803</v>
      </c>
      <c r="V1044" s="14">
        <v>882.83206913084302</v>
      </c>
      <c r="W1044" s="14">
        <v>884.3448335598606</v>
      </c>
      <c r="X1044" s="14">
        <v>887.36805636123813</v>
      </c>
      <c r="Y1044" s="14">
        <v>887.93276071236835</v>
      </c>
      <c r="Z1044" s="14">
        <v>887.98542378670732</v>
      </c>
      <c r="AA1044" s="14">
        <v>888.07746946815644</v>
      </c>
      <c r="AB1044" s="14">
        <v>889.14284301734494</v>
      </c>
      <c r="AC1044" s="14">
        <v>892.14252325307064</v>
      </c>
    </row>
    <row r="1045" spans="1:29" s="14" customFormat="1">
      <c r="A1045" s="1" t="s">
        <v>524</v>
      </c>
      <c r="B1045" s="1" t="s">
        <v>554</v>
      </c>
      <c r="C1045" s="1"/>
      <c r="D1045" s="1" t="s">
        <v>696</v>
      </c>
      <c r="E1045" s="1"/>
      <c r="F1045" s="1">
        <v>237</v>
      </c>
      <c r="G1045" s="1" t="s">
        <v>837</v>
      </c>
      <c r="H1045" s="1" t="str">
        <f t="shared" si="16"/>
        <v>237아파트평균단위전세가격</v>
      </c>
      <c r="I1045" s="1" t="s">
        <v>872</v>
      </c>
      <c r="J1045" s="13">
        <v>1572.8490842334857</v>
      </c>
      <c r="K1045" s="13">
        <v>1538.9439446779672</v>
      </c>
      <c r="L1045" s="13">
        <v>1432.8213941062943</v>
      </c>
      <c r="M1045" s="13">
        <v>1443.8985661590643</v>
      </c>
      <c r="N1045" s="13">
        <v>1443.8266409489054</v>
      </c>
      <c r="O1045" s="13">
        <v>1444.7255452077568</v>
      </c>
      <c r="P1045" s="13">
        <v>1449.0926379900118</v>
      </c>
      <c r="Q1045" s="14">
        <v>1447.0980162629958</v>
      </c>
      <c r="R1045" s="14">
        <v>1440.3845732098998</v>
      </c>
      <c r="S1045" s="14">
        <v>1455.251842796541</v>
      </c>
      <c r="T1045" s="14">
        <v>1470.1249873768306</v>
      </c>
      <c r="U1045" s="14">
        <v>1451.8851901233791</v>
      </c>
      <c r="V1045" s="14">
        <v>1451.6608447733856</v>
      </c>
      <c r="W1045" s="14">
        <v>1449.013925147078</v>
      </c>
      <c r="X1045" s="14">
        <v>1451.6517050610526</v>
      </c>
      <c r="Y1045" s="14">
        <v>1450.6728544024352</v>
      </c>
      <c r="Z1045" s="14">
        <v>1425.3377521251784</v>
      </c>
      <c r="AA1045" s="14">
        <v>1412.9985928887045</v>
      </c>
      <c r="AB1045" s="14">
        <v>1329.4878362191375</v>
      </c>
      <c r="AC1045" s="14">
        <v>1286.8087310174578</v>
      </c>
    </row>
    <row r="1046" spans="1:29" s="14" customFormat="1">
      <c r="A1046" s="1" t="s">
        <v>524</v>
      </c>
      <c r="B1046" s="1" t="s">
        <v>555</v>
      </c>
      <c r="C1046" s="1"/>
      <c r="D1046" s="1"/>
      <c r="E1046" s="1"/>
      <c r="F1046" s="1">
        <v>238</v>
      </c>
      <c r="G1046" s="1" t="s">
        <v>837</v>
      </c>
      <c r="H1046" s="1" t="str">
        <f t="shared" ref="H1046:H1112" si="17">F1046&amp;G1046&amp;I1046</f>
        <v>238아파트평균단위전세가격</v>
      </c>
      <c r="I1046" s="1" t="s">
        <v>872</v>
      </c>
      <c r="J1046" s="13">
        <v>1036.0220000625911</v>
      </c>
      <c r="K1046" s="13">
        <v>1041.0505598708266</v>
      </c>
      <c r="L1046" s="13">
        <v>1050.3185320711566</v>
      </c>
      <c r="M1046" s="13">
        <v>1055.9888813364073</v>
      </c>
      <c r="N1046" s="13">
        <v>1061.7535317036491</v>
      </c>
      <c r="O1046" s="13">
        <v>1066.5328684224924</v>
      </c>
      <c r="P1046" s="13">
        <v>1072.937443915999</v>
      </c>
      <c r="Q1046" s="14">
        <v>1081.5527281383706</v>
      </c>
      <c r="R1046" s="14">
        <v>1094.2932973912759</v>
      </c>
      <c r="S1046" s="14">
        <v>1105.0501908173712</v>
      </c>
      <c r="T1046" s="14">
        <v>1114.4524525058271</v>
      </c>
      <c r="U1046" s="14">
        <v>1118.9566238555522</v>
      </c>
      <c r="V1046" s="14">
        <v>1129.5773954549675</v>
      </c>
      <c r="W1046" s="14">
        <v>1137.6461047694086</v>
      </c>
      <c r="X1046" s="14">
        <v>1147.2619252049421</v>
      </c>
      <c r="Y1046" s="14">
        <v>1157.0266697749369</v>
      </c>
      <c r="Z1046" s="14">
        <v>1167.7899989851414</v>
      </c>
      <c r="AA1046" s="14">
        <v>1175.8968432781944</v>
      </c>
      <c r="AB1046" s="14">
        <v>1191.128361443072</v>
      </c>
      <c r="AC1046" s="14">
        <v>1198.0418785903712</v>
      </c>
    </row>
    <row r="1047" spans="1:29" s="14" customFormat="1">
      <c r="A1047" s="1" t="s">
        <v>524</v>
      </c>
      <c r="B1047" s="1" t="s">
        <v>555</v>
      </c>
      <c r="C1047" s="1"/>
      <c r="D1047" s="1" t="s">
        <v>697</v>
      </c>
      <c r="E1047" s="1"/>
      <c r="F1047" s="1">
        <v>239</v>
      </c>
      <c r="G1047" s="1" t="s">
        <v>837</v>
      </c>
      <c r="H1047" s="1" t="str">
        <f t="shared" si="17"/>
        <v>239아파트평균단위전세가격</v>
      </c>
      <c r="I1047" s="1" t="s">
        <v>872</v>
      </c>
      <c r="J1047" s="13">
        <v>940.99833133213463</v>
      </c>
      <c r="K1047" s="13">
        <v>944.59980907201157</v>
      </c>
      <c r="L1047" s="13">
        <v>957.98057232410042</v>
      </c>
      <c r="M1047" s="13">
        <v>969.03494010765553</v>
      </c>
      <c r="N1047" s="13">
        <v>973.78303545394431</v>
      </c>
      <c r="O1047" s="13">
        <v>980.28871790791516</v>
      </c>
      <c r="P1047" s="13">
        <v>981.91439879157031</v>
      </c>
      <c r="Q1047" s="14">
        <v>994.02643105417576</v>
      </c>
      <c r="R1047" s="14">
        <v>1003.8364354134635</v>
      </c>
      <c r="S1047" s="14">
        <v>1014.7439360164228</v>
      </c>
      <c r="T1047" s="14">
        <v>1017.2108605568422</v>
      </c>
      <c r="U1047" s="14">
        <v>1023.5374859402638</v>
      </c>
      <c r="V1047" s="14">
        <v>1030.9333888994256</v>
      </c>
      <c r="W1047" s="14">
        <v>1039.2308141553933</v>
      </c>
      <c r="X1047" s="14">
        <v>1045.5976986633061</v>
      </c>
      <c r="Y1047" s="14">
        <v>1059.6124632890653</v>
      </c>
      <c r="Z1047" s="14">
        <v>1076.5135520091753</v>
      </c>
      <c r="AA1047" s="14">
        <v>1090.5552525005726</v>
      </c>
      <c r="AB1047" s="14">
        <v>1109.0966957268322</v>
      </c>
      <c r="AC1047" s="14">
        <v>1112.2753580243552</v>
      </c>
    </row>
    <row r="1048" spans="1:29" s="14" customFormat="1">
      <c r="A1048" s="1" t="s">
        <v>524</v>
      </c>
      <c r="B1048" s="1" t="s">
        <v>555</v>
      </c>
      <c r="C1048" s="1"/>
      <c r="D1048" s="1" t="s">
        <v>698</v>
      </c>
      <c r="E1048" s="1"/>
      <c r="F1048" s="1">
        <v>240</v>
      </c>
      <c r="G1048" s="1" t="s">
        <v>837</v>
      </c>
      <c r="H1048" s="1" t="str">
        <f t="shared" si="17"/>
        <v>240아파트평균단위전세가격</v>
      </c>
      <c r="I1048" s="1" t="s">
        <v>872</v>
      </c>
      <c r="J1048" s="13">
        <v>1081.6623511333944</v>
      </c>
      <c r="K1048" s="13">
        <v>1084.8381833141834</v>
      </c>
      <c r="L1048" s="13">
        <v>1100.5865250174418</v>
      </c>
      <c r="M1048" s="13">
        <v>1106.1044500762578</v>
      </c>
      <c r="N1048" s="13">
        <v>1110.2210758503704</v>
      </c>
      <c r="O1048" s="13">
        <v>1113.0053146412467</v>
      </c>
      <c r="P1048" s="13">
        <v>1123.7039994292279</v>
      </c>
      <c r="Q1048" s="14">
        <v>1125.3422330882968</v>
      </c>
      <c r="R1048" s="14">
        <v>1140.0042702953531</v>
      </c>
      <c r="S1048" s="14">
        <v>1142.4973497644821</v>
      </c>
      <c r="T1048" s="14">
        <v>1145.8584861447321</v>
      </c>
      <c r="U1048" s="14">
        <v>1152.7179360326331</v>
      </c>
      <c r="V1048" s="14">
        <v>1161.5272269258876</v>
      </c>
      <c r="W1048" s="14">
        <v>1179.0020942132219</v>
      </c>
      <c r="X1048" s="14">
        <v>1196.4088342665575</v>
      </c>
      <c r="Y1048" s="14">
        <v>1209.480433548144</v>
      </c>
      <c r="Z1048" s="14">
        <v>1229.8436968974013</v>
      </c>
      <c r="AA1048" s="14">
        <v>1245.8277342976914</v>
      </c>
      <c r="AB1048" s="14">
        <v>1272.3164516374829</v>
      </c>
      <c r="AC1048" s="14">
        <v>1278.5574279372827</v>
      </c>
    </row>
    <row r="1049" spans="1:29" s="14" customFormat="1">
      <c r="A1049" s="1" t="s">
        <v>524</v>
      </c>
      <c r="B1049" s="1" t="s">
        <v>555</v>
      </c>
      <c r="C1049" s="1"/>
      <c r="D1049" s="1" t="s">
        <v>699</v>
      </c>
      <c r="E1049" s="1"/>
      <c r="F1049" s="1">
        <v>241</v>
      </c>
      <c r="G1049" s="1" t="s">
        <v>837</v>
      </c>
      <c r="H1049" s="1" t="str">
        <f t="shared" si="17"/>
        <v>241아파트평균단위전세가격</v>
      </c>
      <c r="I1049" s="1" t="s">
        <v>872</v>
      </c>
      <c r="J1049" s="13">
        <v>1121.3797195252891</v>
      </c>
      <c r="K1049" s="13">
        <v>1125.0940373945266</v>
      </c>
      <c r="L1049" s="13">
        <v>1128.9973464595348</v>
      </c>
      <c r="M1049" s="13">
        <v>1134.4130421857312</v>
      </c>
      <c r="N1049" s="13">
        <v>1141.1809326960615</v>
      </c>
      <c r="O1049" s="13">
        <v>1146.0610509328294</v>
      </c>
      <c r="P1049" s="13">
        <v>1153.7223812592983</v>
      </c>
      <c r="Q1049" s="14">
        <v>1163.4325970065715</v>
      </c>
      <c r="R1049" s="14">
        <v>1181.2010819427223</v>
      </c>
      <c r="S1049" s="14">
        <v>1199.0498097281607</v>
      </c>
      <c r="T1049" s="14">
        <v>1216.1069506134513</v>
      </c>
      <c r="U1049" s="14">
        <v>1220.5535520859567</v>
      </c>
      <c r="V1049" s="14">
        <v>1243.9669112289218</v>
      </c>
      <c r="W1049" s="14">
        <v>1252.1228073120612</v>
      </c>
      <c r="X1049" s="14">
        <v>1264.5400477968999</v>
      </c>
      <c r="Y1049" s="14">
        <v>1274.6036179206201</v>
      </c>
      <c r="Z1049" s="14">
        <v>1282.4887715407244</v>
      </c>
      <c r="AA1049" s="14">
        <v>1289.4840508597665</v>
      </c>
      <c r="AB1049" s="14">
        <v>1304.6889258684384</v>
      </c>
      <c r="AC1049" s="14">
        <v>1311.6920867168926</v>
      </c>
    </row>
    <row r="1050" spans="1:29" s="14" customFormat="1">
      <c r="A1050" s="1" t="s">
        <v>524</v>
      </c>
      <c r="B1050" s="1" t="s">
        <v>555</v>
      </c>
      <c r="C1050" s="1"/>
      <c r="D1050" s="1" t="s">
        <v>699</v>
      </c>
      <c r="E1050" s="1" t="s">
        <v>631</v>
      </c>
      <c r="F1050" s="1">
        <v>242</v>
      </c>
      <c r="G1050" s="1" t="s">
        <v>837</v>
      </c>
      <c r="H1050" s="1" t="str">
        <f t="shared" si="17"/>
        <v>242아파트평균단위전세가격</v>
      </c>
      <c r="I1050" s="1" t="s">
        <v>872</v>
      </c>
      <c r="J1050" s="13">
        <v>1060.2732902994112</v>
      </c>
      <c r="K1050" s="13">
        <v>1066.2103084911337</v>
      </c>
      <c r="L1050" s="13">
        <v>1076.7094241417149</v>
      </c>
      <c r="M1050" s="13">
        <v>1083.685511479543</v>
      </c>
      <c r="N1050" s="13">
        <v>1089.2976190057911</v>
      </c>
      <c r="O1050" s="13">
        <v>1100.8600943479767</v>
      </c>
      <c r="P1050" s="13">
        <v>1107.6015218649557</v>
      </c>
      <c r="Q1050" s="14">
        <v>1117.8602119622924</v>
      </c>
      <c r="R1050" s="14">
        <v>1122.6695611827133</v>
      </c>
      <c r="S1050" s="14">
        <v>1131.8843051871493</v>
      </c>
      <c r="T1050" s="14">
        <v>1140.1500816637194</v>
      </c>
      <c r="U1050" s="14">
        <v>1149.8896191382864</v>
      </c>
      <c r="V1050" s="14">
        <v>1168.7535508690364</v>
      </c>
      <c r="W1050" s="14">
        <v>1174.2027592874224</v>
      </c>
      <c r="X1050" s="14">
        <v>1184.5311087611801</v>
      </c>
      <c r="Y1050" s="14">
        <v>1199.2610693431366</v>
      </c>
      <c r="Z1050" s="14">
        <v>1207.4316805387225</v>
      </c>
      <c r="AA1050" s="14">
        <v>1216.3549140914427</v>
      </c>
      <c r="AB1050" s="14">
        <v>1233.0387448567703</v>
      </c>
      <c r="AC1050" s="14">
        <v>1242.9404135939672</v>
      </c>
    </row>
    <row r="1051" spans="1:29" s="14" customFormat="1">
      <c r="A1051" s="1" t="s">
        <v>524</v>
      </c>
      <c r="B1051" s="1" t="s">
        <v>555</v>
      </c>
      <c r="C1051" s="1"/>
      <c r="D1051" s="1" t="s">
        <v>699</v>
      </c>
      <c r="E1051" s="1" t="s">
        <v>645</v>
      </c>
      <c r="F1051" s="1">
        <v>243</v>
      </c>
      <c r="G1051" s="1" t="s">
        <v>837</v>
      </c>
      <c r="H1051" s="1" t="str">
        <f t="shared" si="17"/>
        <v>243아파트평균단위전세가격</v>
      </c>
      <c r="I1051" s="1" t="s">
        <v>872</v>
      </c>
      <c r="J1051" s="13">
        <v>1162.6154586233467</v>
      </c>
      <c r="K1051" s="13">
        <v>1164.8298575519377</v>
      </c>
      <c r="L1051" s="13">
        <v>1164.2821953697378</v>
      </c>
      <c r="M1051" s="13">
        <v>1168.6449102197289</v>
      </c>
      <c r="N1051" s="13">
        <v>1176.192744284107</v>
      </c>
      <c r="O1051" s="13">
        <v>1176.5634853955889</v>
      </c>
      <c r="P1051" s="13">
        <v>1184.8455830083851</v>
      </c>
      <c r="Q1051" s="14">
        <v>1194.1856782055347</v>
      </c>
      <c r="R1051" s="14">
        <v>1220.6992255856853</v>
      </c>
      <c r="S1051" s="14">
        <v>1244.3743239687935</v>
      </c>
      <c r="T1051" s="14">
        <v>1267.364038785608</v>
      </c>
      <c r="U1051" s="14">
        <v>1267.364038785608</v>
      </c>
      <c r="V1051" s="14">
        <v>1293.7911123156318</v>
      </c>
      <c r="W1051" s="14">
        <v>1303.7400216326209</v>
      </c>
      <c r="X1051" s="14">
        <v>1317.5410232642334</v>
      </c>
      <c r="Y1051" s="14">
        <v>1324.51339821428</v>
      </c>
      <c r="Z1051" s="14">
        <v>1332.2094538393676</v>
      </c>
      <c r="AA1051" s="14">
        <v>1337.9275826765656</v>
      </c>
      <c r="AB1051" s="14">
        <v>1352.1527409345779</v>
      </c>
      <c r="AC1051" s="14">
        <v>1357.2358195102936</v>
      </c>
    </row>
    <row r="1052" spans="1:29" s="14" customFormat="1">
      <c r="A1052" s="1" t="s">
        <v>524</v>
      </c>
      <c r="B1052" s="1" t="s">
        <v>555</v>
      </c>
      <c r="C1052" s="1"/>
      <c r="D1052" s="1" t="s">
        <v>700</v>
      </c>
      <c r="E1052" s="1"/>
      <c r="F1052" s="1">
        <v>244</v>
      </c>
      <c r="G1052" s="1" t="s">
        <v>837</v>
      </c>
      <c r="H1052" s="1" t="str">
        <f t="shared" si="17"/>
        <v>244아파트평균단위전세가격</v>
      </c>
      <c r="I1052" s="1" t="s">
        <v>872</v>
      </c>
      <c r="J1052" s="13">
        <v>1116.8165971846895</v>
      </c>
      <c r="K1052" s="13">
        <v>1144.7031364395455</v>
      </c>
      <c r="L1052" s="13">
        <v>1167.5093727144179</v>
      </c>
      <c r="M1052" s="13">
        <v>1173.6382086049055</v>
      </c>
      <c r="N1052" s="13">
        <v>1178.5259983404651</v>
      </c>
      <c r="O1052" s="13">
        <v>1188.5338005313065</v>
      </c>
      <c r="P1052" s="13">
        <v>1192.7980233197343</v>
      </c>
      <c r="Q1052" s="14">
        <v>1199.0315273095096</v>
      </c>
      <c r="R1052" s="14">
        <v>1202.174773334453</v>
      </c>
      <c r="S1052" s="14">
        <v>1204.5899447341997</v>
      </c>
      <c r="T1052" s="14">
        <v>1209.4400341743617</v>
      </c>
      <c r="U1052" s="14">
        <v>1214.2212194078959</v>
      </c>
      <c r="V1052" s="14">
        <v>1217.2339396867444</v>
      </c>
      <c r="W1052" s="14">
        <v>1218.6357645433798</v>
      </c>
      <c r="X1052" s="14">
        <v>1220.6583657034948</v>
      </c>
      <c r="Y1052" s="14">
        <v>1224.2304921122875</v>
      </c>
      <c r="Z1052" s="14">
        <v>1225.6243711892478</v>
      </c>
      <c r="AA1052" s="14">
        <v>1226.4686664311641</v>
      </c>
      <c r="AB1052" s="14">
        <v>1232.3832623774324</v>
      </c>
      <c r="AC1052" s="14">
        <v>1238.8162231777394</v>
      </c>
    </row>
    <row r="1053" spans="1:29" s="14" customFormat="1">
      <c r="A1053" s="1" t="s">
        <v>524</v>
      </c>
      <c r="B1053" s="1" t="s">
        <v>555</v>
      </c>
      <c r="C1053" s="1"/>
      <c r="D1053" s="1" t="s">
        <v>701</v>
      </c>
      <c r="E1053" s="1"/>
      <c r="F1053" s="1">
        <v>245</v>
      </c>
      <c r="G1053" s="1" t="s">
        <v>837</v>
      </c>
      <c r="H1053" s="1" t="str">
        <f t="shared" si="17"/>
        <v>245아파트평균단위전세가격</v>
      </c>
      <c r="I1053" s="1" t="s">
        <v>872</v>
      </c>
      <c r="J1053" s="13">
        <v>1039.6867171429376</v>
      </c>
      <c r="K1053" s="13">
        <v>1040.09344937484</v>
      </c>
      <c r="L1053" s="13">
        <v>1043.3321078841759</v>
      </c>
      <c r="M1053" s="13">
        <v>1045.5343731162423</v>
      </c>
      <c r="N1053" s="13">
        <v>1050.4726355047214</v>
      </c>
      <c r="O1053" s="13">
        <v>1057.5726477522473</v>
      </c>
      <c r="P1053" s="13">
        <v>1066.4768353454931</v>
      </c>
      <c r="Q1053" s="14">
        <v>1080.7330466330779</v>
      </c>
      <c r="R1053" s="14">
        <v>1084.7491960131329</v>
      </c>
      <c r="S1053" s="14">
        <v>1092.9592424248858</v>
      </c>
      <c r="T1053" s="14">
        <v>1102.042848081303</v>
      </c>
      <c r="U1053" s="14">
        <v>1107.9451433677093</v>
      </c>
      <c r="V1053" s="14">
        <v>1109.4370382307295</v>
      </c>
      <c r="W1053" s="14">
        <v>1108.7664388039016</v>
      </c>
      <c r="X1053" s="14">
        <v>1115.5408571894304</v>
      </c>
      <c r="Y1053" s="14">
        <v>1125.3897160239094</v>
      </c>
      <c r="Z1053" s="14">
        <v>1125.3897160239094</v>
      </c>
      <c r="AA1053" s="14">
        <v>1128.7746807159058</v>
      </c>
      <c r="AB1053" s="14">
        <v>1142.0760804297875</v>
      </c>
      <c r="AC1053" s="14">
        <v>1144.7347311714864</v>
      </c>
    </row>
    <row r="1054" spans="1:29" s="14" customFormat="1">
      <c r="A1054" s="1" t="s">
        <v>524</v>
      </c>
      <c r="B1054" s="1" t="s">
        <v>555</v>
      </c>
      <c r="C1054" s="1"/>
      <c r="D1054" s="1" t="s">
        <v>702</v>
      </c>
      <c r="E1054" s="1"/>
      <c r="F1054" s="1">
        <v>246</v>
      </c>
      <c r="G1054" s="1" t="s">
        <v>837</v>
      </c>
      <c r="H1054" s="1" t="str">
        <f t="shared" si="17"/>
        <v>246아파트평균단위전세가격</v>
      </c>
      <c r="I1054" s="1" t="s">
        <v>872</v>
      </c>
      <c r="J1054" s="13">
        <v>837.55765512339872</v>
      </c>
      <c r="K1054" s="13">
        <v>837.55765512339872</v>
      </c>
      <c r="L1054" s="13">
        <v>838.11998797036449</v>
      </c>
      <c r="M1054" s="13">
        <v>838.2648676333165</v>
      </c>
      <c r="N1054" s="13">
        <v>852.48219159558596</v>
      </c>
      <c r="O1054" s="13">
        <v>855.24933971565281</v>
      </c>
      <c r="P1054" s="13">
        <v>860.22129080285458</v>
      </c>
      <c r="Q1054" s="14">
        <v>863.63258289966529</v>
      </c>
      <c r="R1054" s="14">
        <v>868.58236532330363</v>
      </c>
      <c r="S1054" s="14">
        <v>872.0282098679769</v>
      </c>
      <c r="T1054" s="14">
        <v>878.12028771985229</v>
      </c>
      <c r="U1054" s="14">
        <v>879.2421600170162</v>
      </c>
      <c r="V1054" s="14">
        <v>881.61207933582239</v>
      </c>
      <c r="W1054" s="14">
        <v>882.6573608452411</v>
      </c>
      <c r="X1054" s="14">
        <v>889.83015712894428</v>
      </c>
      <c r="Y1054" s="14">
        <v>896.26985251511189</v>
      </c>
      <c r="Z1054" s="14">
        <v>903.08057787437394</v>
      </c>
      <c r="AA1054" s="14">
        <v>906.28615623795145</v>
      </c>
      <c r="AB1054" s="14">
        <v>910.90112934198453</v>
      </c>
      <c r="AC1054" s="14">
        <v>916.00342538794962</v>
      </c>
    </row>
    <row r="1055" spans="1:29" s="14" customFormat="1">
      <c r="A1055" s="1" t="s">
        <v>524</v>
      </c>
      <c r="B1055" s="1" t="s">
        <v>555</v>
      </c>
      <c r="C1055" s="1"/>
      <c r="D1055" s="1" t="s">
        <v>703</v>
      </c>
      <c r="E1055" s="1"/>
      <c r="F1055" s="1">
        <v>247</v>
      </c>
      <c r="G1055" s="1" t="s">
        <v>837</v>
      </c>
      <c r="H1055" s="1" t="str">
        <f t="shared" si="17"/>
        <v>247아파트평균단위전세가격</v>
      </c>
      <c r="I1055" s="1" t="s">
        <v>872</v>
      </c>
      <c r="J1055" s="13">
        <v>822.01225149540335</v>
      </c>
      <c r="K1055" s="13">
        <v>823.54986589069426</v>
      </c>
      <c r="L1055" s="13">
        <v>828.54555506253143</v>
      </c>
      <c r="M1055" s="13">
        <v>828.79062033740138</v>
      </c>
      <c r="N1055" s="13">
        <v>833.84974273767546</v>
      </c>
      <c r="O1055" s="13">
        <v>837.88888791521526</v>
      </c>
      <c r="P1055" s="13">
        <v>840.86221158777573</v>
      </c>
      <c r="Q1055" s="14">
        <v>847.93855803376846</v>
      </c>
      <c r="R1055" s="14">
        <v>848.61877528768287</v>
      </c>
      <c r="S1055" s="14">
        <v>851.29208109297872</v>
      </c>
      <c r="T1055" s="14">
        <v>854.68592063106075</v>
      </c>
      <c r="U1055" s="14">
        <v>859.32685245982827</v>
      </c>
      <c r="V1055" s="14">
        <v>861.01079325900105</v>
      </c>
      <c r="W1055" s="14">
        <v>862.63947328296103</v>
      </c>
      <c r="X1055" s="14">
        <v>863.65726352105173</v>
      </c>
      <c r="Y1055" s="14">
        <v>861.10019916712281</v>
      </c>
      <c r="Z1055" s="14">
        <v>863.58829543961781</v>
      </c>
      <c r="AA1055" s="14">
        <v>861.85604156888439</v>
      </c>
      <c r="AB1055" s="14">
        <v>863.62929976485941</v>
      </c>
      <c r="AC1055" s="14">
        <v>872.93694471086042</v>
      </c>
    </row>
    <row r="1056" spans="1:29" s="14" customFormat="1">
      <c r="A1056" s="1" t="s">
        <v>524</v>
      </c>
      <c r="B1056" s="1" t="s">
        <v>555</v>
      </c>
      <c r="C1056" s="1"/>
      <c r="D1056" s="1" t="s">
        <v>704</v>
      </c>
      <c r="E1056" s="1"/>
      <c r="F1056" s="1">
        <v>248</v>
      </c>
      <c r="G1056" s="1" t="s">
        <v>837</v>
      </c>
      <c r="H1056" s="1" t="str">
        <f t="shared" si="17"/>
        <v>248아파트평균단위전세가격</v>
      </c>
      <c r="I1056" s="1" t="s">
        <v>872</v>
      </c>
      <c r="J1056" s="13">
        <v>796.04453050346149</v>
      </c>
      <c r="K1056" s="13">
        <v>813.7919946061977</v>
      </c>
      <c r="L1056" s="13">
        <v>821.69489531772626</v>
      </c>
      <c r="M1056" s="13">
        <v>829.22461520799789</v>
      </c>
      <c r="N1056" s="13">
        <v>835.65218795116084</v>
      </c>
      <c r="O1056" s="13">
        <v>836.73383188167054</v>
      </c>
      <c r="P1056" s="13">
        <v>837.5063507873416</v>
      </c>
      <c r="Q1056" s="14">
        <v>837.85306497696649</v>
      </c>
      <c r="R1056" s="14">
        <v>841.66905948393673</v>
      </c>
      <c r="S1056" s="14">
        <v>846.14679439844883</v>
      </c>
      <c r="T1056" s="14">
        <v>851.76146810220268</v>
      </c>
      <c r="U1056" s="14">
        <v>861.63067457764316</v>
      </c>
      <c r="V1056" s="14">
        <v>861.63067457764316</v>
      </c>
      <c r="W1056" s="14">
        <v>862.32410295689294</v>
      </c>
      <c r="X1056" s="14">
        <v>862.32410295689294</v>
      </c>
      <c r="Y1056" s="14">
        <v>870.81594485151572</v>
      </c>
      <c r="Z1056" s="14">
        <v>878.73928052711301</v>
      </c>
      <c r="AA1056" s="14">
        <v>881.13730213362203</v>
      </c>
      <c r="AB1056" s="14">
        <v>886.69658268692558</v>
      </c>
      <c r="AC1056" s="14">
        <v>888.42899872078453</v>
      </c>
    </row>
    <row r="1057" spans="1:29" s="14" customFormat="1">
      <c r="A1057" s="1" t="s">
        <v>524</v>
      </c>
      <c r="B1057" s="1" t="s">
        <v>555</v>
      </c>
      <c r="C1057" s="1"/>
      <c r="D1057" s="1" t="s">
        <v>705</v>
      </c>
      <c r="E1057" s="1"/>
      <c r="F1057" s="1">
        <v>249</v>
      </c>
      <c r="G1057" s="1" t="s">
        <v>837</v>
      </c>
      <c r="H1057" s="1" t="str">
        <f t="shared" si="17"/>
        <v>249아파트평균단위전세가격</v>
      </c>
      <c r="I1057" s="1" t="s">
        <v>872</v>
      </c>
      <c r="J1057" s="13">
        <v>805.82358363511651</v>
      </c>
      <c r="K1057" s="13">
        <v>818.05269586369229</v>
      </c>
      <c r="L1057" s="13">
        <v>819.98632449332058</v>
      </c>
      <c r="M1057" s="13">
        <v>819.98632449332058</v>
      </c>
      <c r="N1057" s="13">
        <v>822.82678246772844</v>
      </c>
      <c r="O1057" s="13">
        <v>828.72635514990918</v>
      </c>
      <c r="P1057" s="13">
        <v>832.4630664702762</v>
      </c>
      <c r="Q1057" s="14">
        <v>836.52446820693467</v>
      </c>
      <c r="R1057" s="14">
        <v>838.38235903043039</v>
      </c>
      <c r="S1057" s="14">
        <v>838.38235903043039</v>
      </c>
      <c r="T1057" s="14">
        <v>838.38235903043039</v>
      </c>
      <c r="U1057" s="14">
        <v>839.03559872806693</v>
      </c>
      <c r="V1057" s="14">
        <v>841.4929657915111</v>
      </c>
      <c r="W1057" s="14">
        <v>841.4929657915111</v>
      </c>
      <c r="X1057" s="14">
        <v>844.02705852529027</v>
      </c>
      <c r="Y1057" s="14">
        <v>848.95344329904913</v>
      </c>
      <c r="Z1057" s="14">
        <v>849.74829039820258</v>
      </c>
      <c r="AA1057" s="14">
        <v>850.59587849630691</v>
      </c>
      <c r="AB1057" s="14">
        <v>853.51500800342103</v>
      </c>
      <c r="AC1057" s="14">
        <v>853.96387107219834</v>
      </c>
    </row>
    <row r="1058" spans="1:29" s="14" customFormat="1">
      <c r="A1058" s="1" t="s">
        <v>524</v>
      </c>
      <c r="B1058" s="1" t="s">
        <v>555</v>
      </c>
      <c r="C1058" s="1"/>
      <c r="D1058" s="1" t="s">
        <v>706</v>
      </c>
      <c r="E1058" s="1"/>
      <c r="F1058" s="1">
        <v>250</v>
      </c>
      <c r="G1058" s="1" t="s">
        <v>837</v>
      </c>
      <c r="H1058" s="1" t="str">
        <f t="shared" si="17"/>
        <v>250아파트평균단위전세가격</v>
      </c>
      <c r="I1058" s="1" t="s">
        <v>872</v>
      </c>
      <c r="J1058" s="13">
        <v>1094.2303612853211</v>
      </c>
      <c r="K1058" s="13">
        <v>1098.7035392842986</v>
      </c>
      <c r="L1058" s="13">
        <v>1111.3234793598344</v>
      </c>
      <c r="M1058" s="13">
        <v>1117.7466807480293</v>
      </c>
      <c r="N1058" s="13">
        <v>1126.2699960773014</v>
      </c>
      <c r="O1058" s="13">
        <v>1133.2399928736404</v>
      </c>
      <c r="P1058" s="13">
        <v>1137.7780009582191</v>
      </c>
      <c r="Q1058" s="14">
        <v>1143.3664173785969</v>
      </c>
      <c r="R1058" s="14">
        <v>1151.5486041442648</v>
      </c>
      <c r="S1058" s="14">
        <v>1172.1600677549488</v>
      </c>
      <c r="T1058" s="14">
        <v>1189.3402770244629</v>
      </c>
      <c r="U1058" s="14">
        <v>1205.4931695676262</v>
      </c>
      <c r="V1058" s="14">
        <v>1211.3312191766865</v>
      </c>
      <c r="W1058" s="14">
        <v>1218.1886482487466</v>
      </c>
      <c r="X1058" s="14">
        <v>1221.6887135944755</v>
      </c>
      <c r="Y1058" s="14">
        <v>1224.9103239124615</v>
      </c>
      <c r="Z1058" s="14">
        <v>1231.0362794452005</v>
      </c>
      <c r="AA1058" s="14">
        <v>1232.1000999780576</v>
      </c>
      <c r="AB1058" s="14">
        <v>1237.3759848779732</v>
      </c>
      <c r="AC1058" s="14">
        <v>1247.5714701223828</v>
      </c>
    </row>
    <row r="1059" spans="1:29" s="14" customFormat="1">
      <c r="A1059" s="1" t="s">
        <v>524</v>
      </c>
      <c r="B1059" s="1" t="s">
        <v>555</v>
      </c>
      <c r="C1059" s="1"/>
      <c r="D1059" s="1" t="s">
        <v>904</v>
      </c>
      <c r="E1059" s="1"/>
      <c r="F1059" s="1">
        <v>251</v>
      </c>
      <c r="G1059" s="1" t="s">
        <v>837</v>
      </c>
      <c r="H1059" s="1" t="str">
        <f t="shared" si="17"/>
        <v>251아파트평균단위전세가격</v>
      </c>
      <c r="I1059" s="1" t="s">
        <v>872</v>
      </c>
      <c r="J1059" s="13">
        <v>855.59432776267124</v>
      </c>
      <c r="K1059" s="13">
        <v>866.42692073164096</v>
      </c>
      <c r="L1059" s="13">
        <v>869.22801033109681</v>
      </c>
      <c r="M1059" s="13">
        <v>876.56408102948888</v>
      </c>
      <c r="N1059" s="13">
        <v>876.56408102948888</v>
      </c>
      <c r="O1059" s="13">
        <v>877.22970493678167</v>
      </c>
      <c r="P1059" s="13">
        <v>877.22970493678167</v>
      </c>
      <c r="Q1059" s="14">
        <v>920.06130694565536</v>
      </c>
      <c r="R1059" s="14">
        <v>959.00564569901223</v>
      </c>
      <c r="S1059" s="14">
        <v>970.60020392211516</v>
      </c>
      <c r="T1059" s="14">
        <v>974.41366109719695</v>
      </c>
      <c r="U1059" s="14">
        <v>984.42120015258604</v>
      </c>
      <c r="V1059" s="14">
        <v>991.75673116092446</v>
      </c>
      <c r="W1059" s="14">
        <v>992.94357232345737</v>
      </c>
      <c r="X1059" s="14">
        <v>1000.9228745098153</v>
      </c>
      <c r="Y1059" s="14">
        <v>1023.178927142157</v>
      </c>
      <c r="Z1059" s="14">
        <v>1045.7367879453857</v>
      </c>
      <c r="AA1059" s="14">
        <v>1060.1890766307558</v>
      </c>
      <c r="AB1059" s="14">
        <v>1079.8214710979275</v>
      </c>
      <c r="AC1059" s="14">
        <v>1097.4989234502752</v>
      </c>
    </row>
    <row r="1060" spans="1:29" s="14" customFormat="1">
      <c r="A1060" s="1" t="s">
        <v>524</v>
      </c>
      <c r="B1060" s="1" t="s">
        <v>556</v>
      </c>
      <c r="C1060" s="1"/>
      <c r="D1060" s="1"/>
      <c r="E1060" s="1"/>
      <c r="F1060" s="1">
        <v>252</v>
      </c>
      <c r="G1060" s="1" t="s">
        <v>837</v>
      </c>
      <c r="H1060" s="1" t="str">
        <f t="shared" si="17"/>
        <v>252아파트평균단위전세가격</v>
      </c>
      <c r="I1060" s="1" t="s">
        <v>872</v>
      </c>
      <c r="J1060" s="13">
        <v>1543.2982464502052</v>
      </c>
      <c r="K1060" s="13">
        <v>1542.1127500358568</v>
      </c>
      <c r="L1060" s="13">
        <v>1542.0844334532494</v>
      </c>
      <c r="M1060" s="13">
        <v>1544.5955847127343</v>
      </c>
      <c r="N1060" s="13">
        <v>1541.0167982803951</v>
      </c>
      <c r="O1060" s="13">
        <v>1537.0964915827949</v>
      </c>
      <c r="P1060" s="13">
        <v>1529.6525321736131</v>
      </c>
      <c r="Q1060" s="14">
        <v>1524.3418752679513</v>
      </c>
      <c r="R1060" s="14">
        <v>1524.0249020951471</v>
      </c>
      <c r="S1060" s="14">
        <v>1525.3933361142413</v>
      </c>
      <c r="T1060" s="14">
        <v>1527.6642173606567</v>
      </c>
      <c r="U1060" s="14">
        <v>1530.7821414904108</v>
      </c>
      <c r="V1060" s="14">
        <v>1537.6506193638049</v>
      </c>
      <c r="W1060" s="14">
        <v>1541.951032085957</v>
      </c>
      <c r="X1060" s="14">
        <v>1549.7308612271092</v>
      </c>
      <c r="Y1060" s="14">
        <v>1564.1453858878722</v>
      </c>
      <c r="Z1060" s="14">
        <v>1576.1489360099097</v>
      </c>
      <c r="AA1060" s="14">
        <v>1582.2209646386668</v>
      </c>
      <c r="AB1060" s="14">
        <v>1583.5864666485613</v>
      </c>
      <c r="AC1060" s="14">
        <v>1585.9211954947409</v>
      </c>
    </row>
    <row r="1061" spans="1:29" s="14" customFormat="1">
      <c r="A1061" s="1" t="s">
        <v>524</v>
      </c>
      <c r="B1061" s="1" t="s">
        <v>556</v>
      </c>
      <c r="C1061" s="1"/>
      <c r="D1061" s="1" t="s">
        <v>707</v>
      </c>
      <c r="E1061" s="1"/>
      <c r="F1061" s="1">
        <v>253</v>
      </c>
      <c r="G1061" s="1" t="s">
        <v>837</v>
      </c>
      <c r="H1061" s="1" t="str">
        <f t="shared" si="17"/>
        <v>253아파트평균단위전세가격</v>
      </c>
      <c r="I1061" s="1" t="s">
        <v>872</v>
      </c>
      <c r="J1061" s="13">
        <v>1783.9565975111932</v>
      </c>
      <c r="K1061" s="13">
        <v>1783.9565975111932</v>
      </c>
      <c r="L1061" s="13">
        <v>1780.1882762608218</v>
      </c>
      <c r="M1061" s="13">
        <v>1782.5784597179722</v>
      </c>
      <c r="N1061" s="13">
        <v>1779.6647585912872</v>
      </c>
      <c r="O1061" s="13">
        <v>1775.0592119585219</v>
      </c>
      <c r="P1061" s="13">
        <v>1769.0841235371317</v>
      </c>
      <c r="Q1061" s="14">
        <v>1762.3883700617405</v>
      </c>
      <c r="R1061" s="14">
        <v>1762.6587921740618</v>
      </c>
      <c r="S1061" s="14">
        <v>1764.0618744235321</v>
      </c>
      <c r="T1061" s="14">
        <v>1765.7423141914167</v>
      </c>
      <c r="U1061" s="14">
        <v>1770.8001568175987</v>
      </c>
      <c r="V1061" s="14">
        <v>1783.0325305430595</v>
      </c>
      <c r="W1061" s="14">
        <v>1789.6056044807574</v>
      </c>
      <c r="X1061" s="14">
        <v>1805.7044201635542</v>
      </c>
      <c r="Y1061" s="14">
        <v>1833.9786440722696</v>
      </c>
      <c r="Z1061" s="14">
        <v>1853.3300374491182</v>
      </c>
      <c r="AA1061" s="14">
        <v>1864.629770245858</v>
      </c>
      <c r="AB1061" s="14">
        <v>1869.2801354999706</v>
      </c>
      <c r="AC1061" s="14">
        <v>1873.7847835305249</v>
      </c>
    </row>
    <row r="1062" spans="1:29" s="14" customFormat="1">
      <c r="A1062" s="1" t="s">
        <v>524</v>
      </c>
      <c r="B1062" s="1" t="s">
        <v>556</v>
      </c>
      <c r="C1062" s="1"/>
      <c r="D1062" s="1" t="s">
        <v>707</v>
      </c>
      <c r="E1062" s="1" t="s">
        <v>708</v>
      </c>
      <c r="F1062" s="1">
        <v>254</v>
      </c>
      <c r="G1062" s="1" t="s">
        <v>837</v>
      </c>
      <c r="H1062" s="1" t="str">
        <f t="shared" si="17"/>
        <v>254아파트평균단위전세가격</v>
      </c>
      <c r="I1062" s="1" t="s">
        <v>872</v>
      </c>
      <c r="J1062" s="13">
        <v>1564.8990896589789</v>
      </c>
      <c r="K1062" s="13">
        <v>1564.8990896589789</v>
      </c>
      <c r="L1062" s="13">
        <v>1564.8990896589789</v>
      </c>
      <c r="M1062" s="13">
        <v>1576.5701558088103</v>
      </c>
      <c r="N1062" s="13">
        <v>1578.2049120339618</v>
      </c>
      <c r="O1062" s="13">
        <v>1580.9633805322517</v>
      </c>
      <c r="P1062" s="13">
        <v>1576.3913367717121</v>
      </c>
      <c r="Q1062" s="14">
        <v>1575.3677767586041</v>
      </c>
      <c r="R1062" s="14">
        <v>1575.3677767586041</v>
      </c>
      <c r="S1062" s="14">
        <v>1574.9235251620728</v>
      </c>
      <c r="T1062" s="14">
        <v>1574.9235251620728</v>
      </c>
      <c r="U1062" s="14">
        <v>1604.2893099046557</v>
      </c>
      <c r="V1062" s="14">
        <v>1634.5228893505691</v>
      </c>
      <c r="W1062" s="14">
        <v>1647.9168320739936</v>
      </c>
      <c r="X1062" s="14">
        <v>1677.7781453643959</v>
      </c>
      <c r="Y1062" s="14">
        <v>1737.4421924345252</v>
      </c>
      <c r="Z1062" s="14">
        <v>1760.7481208205968</v>
      </c>
      <c r="AA1062" s="14">
        <v>1762.8091422016632</v>
      </c>
      <c r="AB1062" s="14">
        <v>1776.01017121729</v>
      </c>
      <c r="AC1062" s="14">
        <v>1790.1898864122054</v>
      </c>
    </row>
    <row r="1063" spans="1:29" s="14" customFormat="1">
      <c r="A1063" s="1" t="s">
        <v>524</v>
      </c>
      <c r="B1063" s="1" t="s">
        <v>556</v>
      </c>
      <c r="C1063" s="1"/>
      <c r="D1063" s="1" t="s">
        <v>707</v>
      </c>
      <c r="E1063" s="1" t="s">
        <v>709</v>
      </c>
      <c r="F1063" s="1">
        <v>255</v>
      </c>
      <c r="G1063" s="1" t="s">
        <v>837</v>
      </c>
      <c r="H1063" s="1" t="str">
        <f t="shared" si="17"/>
        <v>255아파트평균단위전세가격</v>
      </c>
      <c r="I1063" s="1" t="s">
        <v>872</v>
      </c>
      <c r="J1063" s="13">
        <v>2007.2740351714262</v>
      </c>
      <c r="K1063" s="13">
        <v>2007.2740351714262</v>
      </c>
      <c r="L1063" s="13">
        <v>2010.617993799827</v>
      </c>
      <c r="M1063" s="13">
        <v>2011.8195739506145</v>
      </c>
      <c r="N1063" s="13">
        <v>2009.6480778766793</v>
      </c>
      <c r="O1063" s="13">
        <v>1994.5390692370222</v>
      </c>
      <c r="P1063" s="13">
        <v>1979.4053921744514</v>
      </c>
      <c r="Q1063" s="14">
        <v>1965.6676667434715</v>
      </c>
      <c r="R1063" s="14">
        <v>1963.9036110007182</v>
      </c>
      <c r="S1063" s="14">
        <v>1965.462350310532</v>
      </c>
      <c r="T1063" s="14">
        <v>1966.819153157048</v>
      </c>
      <c r="U1063" s="14">
        <v>1968.5070048858217</v>
      </c>
      <c r="V1063" s="14">
        <v>1976.6543867674975</v>
      </c>
      <c r="W1063" s="14">
        <v>1982.9671065323153</v>
      </c>
      <c r="X1063" s="14">
        <v>2012.8854046612087</v>
      </c>
      <c r="Y1063" s="14">
        <v>2053.0276120060121</v>
      </c>
      <c r="Z1063" s="14">
        <v>2075.9166685103196</v>
      </c>
      <c r="AA1063" s="14">
        <v>2094.0679681058841</v>
      </c>
      <c r="AB1063" s="14">
        <v>2096.6138066078333</v>
      </c>
      <c r="AC1063" s="14">
        <v>2097.6389933982286</v>
      </c>
    </row>
    <row r="1064" spans="1:29" s="14" customFormat="1">
      <c r="A1064" s="1" t="s">
        <v>524</v>
      </c>
      <c r="B1064" s="1" t="s">
        <v>556</v>
      </c>
      <c r="C1064" s="1"/>
      <c r="D1064" s="1" t="s">
        <v>707</v>
      </c>
      <c r="E1064" s="1" t="s">
        <v>710</v>
      </c>
      <c r="F1064" s="1">
        <v>256</v>
      </c>
      <c r="G1064" s="1" t="s">
        <v>837</v>
      </c>
      <c r="H1064" s="1" t="str">
        <f t="shared" si="17"/>
        <v>256아파트평균단위전세가격</v>
      </c>
      <c r="I1064" s="1" t="s">
        <v>872</v>
      </c>
      <c r="J1064" s="13">
        <v>1652.8143127064723</v>
      </c>
      <c r="K1064" s="13">
        <v>1652.8143127064723</v>
      </c>
      <c r="L1064" s="13">
        <v>1625.0337485432224</v>
      </c>
      <c r="M1064" s="13">
        <v>1625.5429533104993</v>
      </c>
      <c r="N1064" s="13">
        <v>1622.3329437033801</v>
      </c>
      <c r="O1064" s="13">
        <v>1621.2602700643349</v>
      </c>
      <c r="P1064" s="13">
        <v>1620.352954541906</v>
      </c>
      <c r="Q1064" s="14">
        <v>1620.352954541906</v>
      </c>
      <c r="R1064" s="14">
        <v>1620.352954541906</v>
      </c>
      <c r="S1064" s="14">
        <v>1620.6223625196476</v>
      </c>
      <c r="T1064" s="14">
        <v>1620.2645648698349</v>
      </c>
      <c r="U1064" s="14">
        <v>1625.0115836845396</v>
      </c>
      <c r="V1064" s="14">
        <v>1641.9178970516803</v>
      </c>
      <c r="W1064" s="14">
        <v>1645.3282755321122</v>
      </c>
      <c r="X1064" s="14">
        <v>1648.4546236914844</v>
      </c>
      <c r="Y1064" s="14">
        <v>1659.9312012674598</v>
      </c>
      <c r="Z1064" s="14">
        <v>1691.5430620517016</v>
      </c>
      <c r="AA1064" s="14">
        <v>1704.2514996979412</v>
      </c>
      <c r="AB1064" s="14">
        <v>1705.4225835687939</v>
      </c>
      <c r="AC1064" s="14">
        <v>1708.105257356269</v>
      </c>
    </row>
    <row r="1065" spans="1:29" s="14" customFormat="1">
      <c r="A1065" s="1" t="s">
        <v>524</v>
      </c>
      <c r="B1065" s="1" t="s">
        <v>556</v>
      </c>
      <c r="C1065" s="1"/>
      <c r="D1065" s="1" t="s">
        <v>707</v>
      </c>
      <c r="E1065" s="1" t="s">
        <v>711</v>
      </c>
      <c r="F1065" s="1">
        <v>257</v>
      </c>
      <c r="G1065" s="1" t="s">
        <v>837</v>
      </c>
      <c r="H1065" s="1" t="str">
        <f t="shared" si="17"/>
        <v>257아파트평균단위전세가격</v>
      </c>
      <c r="I1065" s="1" t="s">
        <v>872</v>
      </c>
      <c r="J1065" s="13">
        <v>1753.7018398437365</v>
      </c>
      <c r="K1065" s="13">
        <v>1753.7018398437365</v>
      </c>
      <c r="L1065" s="13">
        <v>1758.0060652242325</v>
      </c>
      <c r="M1065" s="13">
        <v>1758.0060652242325</v>
      </c>
      <c r="N1065" s="13">
        <v>1758.4951734631461</v>
      </c>
      <c r="O1065" s="13">
        <v>1756.5755547775846</v>
      </c>
      <c r="P1065" s="13">
        <v>1756.5755547775846</v>
      </c>
      <c r="Q1065" s="14">
        <v>1754.7254991974826</v>
      </c>
      <c r="R1065" s="14">
        <v>1760.8461635014005</v>
      </c>
      <c r="S1065" s="14">
        <v>1759.8473310838533</v>
      </c>
      <c r="T1065" s="14">
        <v>1760.2732746202025</v>
      </c>
      <c r="U1065" s="14">
        <v>1758.4463287832568</v>
      </c>
      <c r="V1065" s="14">
        <v>1759.0955896254593</v>
      </c>
      <c r="W1065" s="14">
        <v>1763.459497462894</v>
      </c>
      <c r="X1065" s="14">
        <v>1764.1367948967295</v>
      </c>
      <c r="Y1065" s="14">
        <v>1767.9157811269633</v>
      </c>
      <c r="Z1065" s="14">
        <v>1770.4506458809403</v>
      </c>
      <c r="AA1065" s="14">
        <v>1775.8255382644124</v>
      </c>
      <c r="AB1065" s="14">
        <v>1778.7762560148985</v>
      </c>
      <c r="AC1065" s="14">
        <v>1780.1442388200085</v>
      </c>
    </row>
    <row r="1066" spans="1:29" s="14" customFormat="1">
      <c r="A1066" s="1" t="s">
        <v>524</v>
      </c>
      <c r="B1066" s="1" t="s">
        <v>556</v>
      </c>
      <c r="C1066" s="1"/>
      <c r="D1066" s="1" t="s">
        <v>707</v>
      </c>
      <c r="E1066" s="1" t="s">
        <v>712</v>
      </c>
      <c r="F1066" s="1">
        <v>258</v>
      </c>
      <c r="G1066" s="1" t="s">
        <v>837</v>
      </c>
      <c r="H1066" s="1" t="str">
        <f t="shared" si="17"/>
        <v>258아파트평균단위전세가격</v>
      </c>
      <c r="I1066" s="1" t="s">
        <v>872</v>
      </c>
      <c r="J1066" s="13">
        <v>1693.3964759495573</v>
      </c>
      <c r="K1066" s="13">
        <v>1693.3964759495573</v>
      </c>
      <c r="L1066" s="13">
        <v>1683.4316495282221</v>
      </c>
      <c r="M1066" s="13">
        <v>1683.4316495282221</v>
      </c>
      <c r="N1066" s="13">
        <v>1668.7100686652977</v>
      </c>
      <c r="O1066" s="13">
        <v>1672.9712840764332</v>
      </c>
      <c r="P1066" s="13">
        <v>1673.0422415487317</v>
      </c>
      <c r="Q1066" s="14">
        <v>1662.0331513816341</v>
      </c>
      <c r="R1066" s="14">
        <v>1659.2879923469714</v>
      </c>
      <c r="S1066" s="14">
        <v>1667.300930703494</v>
      </c>
      <c r="T1066" s="14">
        <v>1675.9053693687915</v>
      </c>
      <c r="U1066" s="14">
        <v>1686.5978235332598</v>
      </c>
      <c r="V1066" s="14">
        <v>1698.5883467363196</v>
      </c>
      <c r="W1066" s="14">
        <v>1704.4745888007028</v>
      </c>
      <c r="X1066" s="14">
        <v>1708.9325199337466</v>
      </c>
      <c r="Y1066" s="14">
        <v>1726.654873194622</v>
      </c>
      <c r="Z1066" s="14">
        <v>1743.4770555166731</v>
      </c>
      <c r="AA1066" s="14">
        <v>1756.4435315814451</v>
      </c>
      <c r="AB1066" s="14">
        <v>1762.2686082492912</v>
      </c>
      <c r="AC1066" s="14">
        <v>1769.9925184878769</v>
      </c>
    </row>
    <row r="1067" spans="1:29" s="14" customFormat="1">
      <c r="A1067" s="1" t="s">
        <v>524</v>
      </c>
      <c r="B1067" s="1" t="s">
        <v>556</v>
      </c>
      <c r="C1067" s="1"/>
      <c r="D1067" s="1" t="s">
        <v>713</v>
      </c>
      <c r="E1067" s="1"/>
      <c r="F1067" s="1">
        <v>259</v>
      </c>
      <c r="G1067" s="1" t="s">
        <v>837</v>
      </c>
      <c r="H1067" s="1" t="str">
        <f t="shared" si="17"/>
        <v>259아파트평균단위전세가격</v>
      </c>
      <c r="I1067" s="1" t="s">
        <v>872</v>
      </c>
      <c r="J1067" s="13">
        <v>1423.7464969158727</v>
      </c>
      <c r="K1067" s="13">
        <v>1423.7464969158727</v>
      </c>
      <c r="L1067" s="13">
        <v>1451.2338070900441</v>
      </c>
      <c r="M1067" s="13">
        <v>1454.8362758808451</v>
      </c>
      <c r="N1067" s="13">
        <v>1451.8512159758548</v>
      </c>
      <c r="O1067" s="13">
        <v>1450.3955888249634</v>
      </c>
      <c r="P1067" s="13">
        <v>1451.3116723229434</v>
      </c>
      <c r="Q1067" s="14">
        <v>1446.3225944456899</v>
      </c>
      <c r="R1067" s="14">
        <v>1465.3296078320679</v>
      </c>
      <c r="S1067" s="14">
        <v>1471.2843556457849</v>
      </c>
      <c r="T1067" s="14">
        <v>1474.0872920246986</v>
      </c>
      <c r="U1067" s="14">
        <v>1476.1905124705197</v>
      </c>
      <c r="V1067" s="14">
        <v>1476.351106076844</v>
      </c>
      <c r="W1067" s="14">
        <v>1480.5438123101605</v>
      </c>
      <c r="X1067" s="14">
        <v>1487.0629177993803</v>
      </c>
      <c r="Y1067" s="14">
        <v>1498.0260461334233</v>
      </c>
      <c r="Z1067" s="14">
        <v>1512.4522994346123</v>
      </c>
      <c r="AA1067" s="14">
        <v>1513.5262545933654</v>
      </c>
      <c r="AB1067" s="14">
        <v>1504.8622677464157</v>
      </c>
      <c r="AC1067" s="14">
        <v>1506.5381210998266</v>
      </c>
    </row>
    <row r="1068" spans="1:29" s="14" customFormat="1">
      <c r="A1068" s="1" t="s">
        <v>524</v>
      </c>
      <c r="B1068" s="1" t="s">
        <v>556</v>
      </c>
      <c r="C1068" s="1"/>
      <c r="D1068" s="1" t="s">
        <v>714</v>
      </c>
      <c r="E1068" s="1"/>
      <c r="F1068" s="1">
        <v>260</v>
      </c>
      <c r="G1068" s="1" t="s">
        <v>837</v>
      </c>
      <c r="H1068" s="1" t="str">
        <f t="shared" si="17"/>
        <v>260아파트평균단위전세가격</v>
      </c>
      <c r="I1068" s="1" t="s">
        <v>872</v>
      </c>
      <c r="J1068" s="13">
        <v>1244.3599818146515</v>
      </c>
      <c r="K1068" s="13">
        <v>1244.3599818146515</v>
      </c>
      <c r="L1068" s="13">
        <v>1247.4635303390687</v>
      </c>
      <c r="M1068" s="13">
        <v>1245.6769927301482</v>
      </c>
      <c r="N1068" s="13">
        <v>1246.975833360543</v>
      </c>
      <c r="O1068" s="13">
        <v>1254.1491714736248</v>
      </c>
      <c r="P1068" s="13">
        <v>1260.2407232923958</v>
      </c>
      <c r="Q1068" s="14">
        <v>1263.7564908567122</v>
      </c>
      <c r="R1068" s="14">
        <v>1265.807615445405</v>
      </c>
      <c r="S1068" s="14">
        <v>1268.2439139293097</v>
      </c>
      <c r="T1068" s="14">
        <v>1279.5128145439819</v>
      </c>
      <c r="U1068" s="14">
        <v>1293.4721184136879</v>
      </c>
      <c r="V1068" s="14">
        <v>1299.5281972164732</v>
      </c>
      <c r="W1068" s="14">
        <v>1303.0083762193683</v>
      </c>
      <c r="X1068" s="14">
        <v>1306.2931398067456</v>
      </c>
      <c r="Y1068" s="14">
        <v>1314.3151898329838</v>
      </c>
      <c r="Z1068" s="14">
        <v>1311.9133868765618</v>
      </c>
      <c r="AA1068" s="14">
        <v>1307.4862494298675</v>
      </c>
      <c r="AB1068" s="14">
        <v>1306.6463139722237</v>
      </c>
      <c r="AC1068" s="14">
        <v>1305.496217795431</v>
      </c>
    </row>
    <row r="1069" spans="1:29" s="14" customFormat="1">
      <c r="A1069" s="1" t="s">
        <v>524</v>
      </c>
      <c r="B1069" s="1" t="s">
        <v>556</v>
      </c>
      <c r="C1069" s="1"/>
      <c r="D1069" s="1" t="s">
        <v>715</v>
      </c>
      <c r="E1069" s="1"/>
      <c r="F1069" s="1">
        <v>261</v>
      </c>
      <c r="G1069" s="1" t="s">
        <v>837</v>
      </c>
      <c r="H1069" s="1" t="str">
        <f t="shared" si="17"/>
        <v>261아파트평균단위전세가격</v>
      </c>
      <c r="I1069" s="1" t="s">
        <v>872</v>
      </c>
      <c r="J1069" s="13">
        <v>944.17252400330722</v>
      </c>
      <c r="K1069" s="13">
        <v>944.17252400330722</v>
      </c>
      <c r="L1069" s="13">
        <v>947.54637974650052</v>
      </c>
      <c r="M1069" s="13">
        <v>947.54637974650052</v>
      </c>
      <c r="N1069" s="13">
        <v>947.54637974650052</v>
      </c>
      <c r="O1069" s="13">
        <v>947.54637974650052</v>
      </c>
      <c r="P1069" s="13">
        <v>947.48708519982597</v>
      </c>
      <c r="Q1069" s="14">
        <v>947.46117198750915</v>
      </c>
      <c r="R1069" s="14">
        <v>947.15417966049597</v>
      </c>
      <c r="S1069" s="14">
        <v>949.89678117858591</v>
      </c>
      <c r="T1069" s="14">
        <v>955.98592204043166</v>
      </c>
      <c r="U1069" s="14">
        <v>960.74362966620038</v>
      </c>
      <c r="V1069" s="14">
        <v>960.9028976157673</v>
      </c>
      <c r="W1069" s="14">
        <v>959.11413115854032</v>
      </c>
      <c r="X1069" s="14">
        <v>958.66398203936831</v>
      </c>
      <c r="Y1069" s="14">
        <v>960.56045885959952</v>
      </c>
      <c r="Z1069" s="14">
        <v>963.68782826891049</v>
      </c>
      <c r="AA1069" s="14">
        <v>965.1274835815567</v>
      </c>
      <c r="AB1069" s="14">
        <v>964.10736250916364</v>
      </c>
      <c r="AC1069" s="14">
        <v>961.03183906548838</v>
      </c>
    </row>
    <row r="1070" spans="1:29" s="14" customFormat="1">
      <c r="A1070" s="1" t="s">
        <v>524</v>
      </c>
      <c r="B1070" s="1" t="s">
        <v>556</v>
      </c>
      <c r="C1070" s="1"/>
      <c r="D1070" s="1" t="s">
        <v>716</v>
      </c>
      <c r="E1070" s="1"/>
      <c r="F1070" s="1">
        <v>262</v>
      </c>
      <c r="G1070" s="1" t="s">
        <v>837</v>
      </c>
      <c r="H1070" s="1" t="str">
        <f t="shared" si="17"/>
        <v>262아파트평균단위전세가격</v>
      </c>
      <c r="I1070" s="1" t="s">
        <v>872</v>
      </c>
      <c r="J1070" s="13">
        <v>1475.7274783012297</v>
      </c>
      <c r="K1070" s="13">
        <v>1465.9431696085487</v>
      </c>
      <c r="L1070" s="13">
        <v>1443.8372025642648</v>
      </c>
      <c r="M1070" s="13">
        <v>1440.9124800869972</v>
      </c>
      <c r="N1070" s="13">
        <v>1432.7509690499573</v>
      </c>
      <c r="O1070" s="13">
        <v>1430.3785477109839</v>
      </c>
      <c r="P1070" s="13">
        <v>1428.8269401784464</v>
      </c>
      <c r="Q1070" s="14">
        <v>1426.4528698608176</v>
      </c>
      <c r="R1070" s="14">
        <v>1419.031802190962</v>
      </c>
      <c r="S1070" s="14">
        <v>1412.0906179946967</v>
      </c>
      <c r="T1070" s="14">
        <v>1413.9527688341375</v>
      </c>
      <c r="U1070" s="14">
        <v>1434.9844794997798</v>
      </c>
      <c r="V1070" s="14">
        <v>1433.0980474703308</v>
      </c>
      <c r="W1070" s="14">
        <v>1436.706790664259</v>
      </c>
      <c r="X1070" s="14">
        <v>1439.0883403574378</v>
      </c>
      <c r="Y1070" s="14">
        <v>1443.1442935512664</v>
      </c>
      <c r="Z1070" s="14">
        <v>1449.6732312609272</v>
      </c>
      <c r="AA1070" s="14">
        <v>1453.9326502462866</v>
      </c>
      <c r="AB1070" s="14">
        <v>1456.9163654812908</v>
      </c>
      <c r="AC1070" s="14">
        <v>1459.7233385330774</v>
      </c>
    </row>
    <row r="1071" spans="1:29" s="14" customFormat="1">
      <c r="A1071" s="1" t="s">
        <v>524</v>
      </c>
      <c r="B1071" s="1" t="s">
        <v>556</v>
      </c>
      <c r="C1071" s="1"/>
      <c r="D1071" s="1" t="s">
        <v>717</v>
      </c>
      <c r="E1071" s="1"/>
      <c r="F1071" s="1">
        <v>263</v>
      </c>
      <c r="G1071" s="1" t="s">
        <v>837</v>
      </c>
      <c r="H1071" s="1" t="str">
        <f t="shared" si="17"/>
        <v>263아파트평균단위전세가격</v>
      </c>
      <c r="I1071" s="1" t="s">
        <v>872</v>
      </c>
      <c r="J1071" s="13">
        <v>895.96710790827933</v>
      </c>
      <c r="K1071" s="13">
        <v>895.96710790827933</v>
      </c>
      <c r="L1071" s="13">
        <v>895.96710790827933</v>
      </c>
      <c r="M1071" s="13">
        <v>896.6843076394905</v>
      </c>
      <c r="N1071" s="13">
        <v>896.6843076394905</v>
      </c>
      <c r="O1071" s="13">
        <v>896.6843076394905</v>
      </c>
      <c r="P1071" s="13">
        <v>896.36061180998752</v>
      </c>
      <c r="Q1071" s="14">
        <v>896.15656749652169</v>
      </c>
      <c r="R1071" s="14">
        <v>891.55953502112015</v>
      </c>
      <c r="S1071" s="14">
        <v>897.01712890068097</v>
      </c>
      <c r="T1071" s="14">
        <v>903.96974825479447</v>
      </c>
      <c r="U1071" s="14">
        <v>896.44489540445363</v>
      </c>
      <c r="V1071" s="14">
        <v>898.12607330871538</v>
      </c>
      <c r="W1071" s="14">
        <v>904.17466342890316</v>
      </c>
      <c r="X1071" s="14">
        <v>906.65279099485144</v>
      </c>
      <c r="Y1071" s="14">
        <v>908.51031234716038</v>
      </c>
      <c r="Z1071" s="14">
        <v>911.73582262967307</v>
      </c>
      <c r="AA1071" s="14">
        <v>912.03762377893179</v>
      </c>
      <c r="AB1071" s="14">
        <v>914.03682348260361</v>
      </c>
      <c r="AC1071" s="14">
        <v>914.72957664786895</v>
      </c>
    </row>
    <row r="1072" spans="1:29" s="14" customFormat="1">
      <c r="A1072" s="1" t="s">
        <v>524</v>
      </c>
      <c r="B1072" s="1" t="s">
        <v>556</v>
      </c>
      <c r="C1072" s="1"/>
      <c r="D1072" s="1" t="s">
        <v>718</v>
      </c>
      <c r="E1072" s="1"/>
      <c r="F1072" s="1">
        <v>264</v>
      </c>
      <c r="G1072" s="1" t="s">
        <v>837</v>
      </c>
      <c r="H1072" s="1" t="str">
        <f t="shared" si="17"/>
        <v>264아파트평균단위전세가격</v>
      </c>
      <c r="I1072" s="1" t="s">
        <v>872</v>
      </c>
      <c r="J1072" s="13">
        <v>1667.2963857680172</v>
      </c>
      <c r="K1072" s="13">
        <v>1673.6578770158692</v>
      </c>
      <c r="L1072" s="13">
        <v>1690.3942330006705</v>
      </c>
      <c r="M1072" s="13">
        <v>1715.217455183478</v>
      </c>
      <c r="N1072" s="13">
        <v>1713.2879448916046</v>
      </c>
      <c r="O1072" s="13">
        <v>1702.7624620416325</v>
      </c>
      <c r="P1072" s="13">
        <v>1657.4763505230201</v>
      </c>
      <c r="Q1072" s="14">
        <v>1655.8106952802304</v>
      </c>
      <c r="R1072" s="14">
        <v>1659.3014153510335</v>
      </c>
      <c r="S1072" s="14">
        <v>1672.593554980514</v>
      </c>
      <c r="T1072" s="14">
        <v>1680.4053929270017</v>
      </c>
      <c r="U1072" s="14">
        <v>1686.4833483118841</v>
      </c>
      <c r="V1072" s="14">
        <v>1718.187538807302</v>
      </c>
      <c r="W1072" s="14">
        <v>1722.78491625022</v>
      </c>
      <c r="X1072" s="14">
        <v>1725.9809273039002</v>
      </c>
      <c r="Y1072" s="14">
        <v>1737.7148438982124</v>
      </c>
      <c r="Z1072" s="14">
        <v>1753.3933002173237</v>
      </c>
      <c r="AA1072" s="14">
        <v>1767.467389033379</v>
      </c>
      <c r="AB1072" s="14">
        <v>1774.8278545008607</v>
      </c>
      <c r="AC1072" s="14">
        <v>1780.6709923591197</v>
      </c>
    </row>
    <row r="1073" spans="1:29" s="14" customFormat="1">
      <c r="A1073" s="1" t="s">
        <v>524</v>
      </c>
      <c r="B1073" s="1" t="s">
        <v>556</v>
      </c>
      <c r="C1073" s="1"/>
      <c r="D1073" s="1" t="s">
        <v>719</v>
      </c>
      <c r="E1073" s="1"/>
      <c r="F1073" s="1">
        <v>265</v>
      </c>
      <c r="G1073" s="1" t="s">
        <v>837</v>
      </c>
      <c r="H1073" s="1" t="str">
        <f t="shared" si="17"/>
        <v>265아파트평균단위전세가격</v>
      </c>
      <c r="I1073" s="1" t="s">
        <v>872</v>
      </c>
      <c r="J1073" s="13">
        <v>1259.4675769299893</v>
      </c>
      <c r="K1073" s="13">
        <v>1259.4675769299893</v>
      </c>
      <c r="L1073" s="13">
        <v>1260.0957018111415</v>
      </c>
      <c r="M1073" s="13">
        <v>1256.0550709814036</v>
      </c>
      <c r="N1073" s="13">
        <v>1252.4224672189277</v>
      </c>
      <c r="O1073" s="13">
        <v>1245.1152260291071</v>
      </c>
      <c r="P1073" s="13">
        <v>1235.7344882266352</v>
      </c>
      <c r="Q1073" s="14">
        <v>1222.4750787513105</v>
      </c>
      <c r="R1073" s="14">
        <v>1217.4483264779233</v>
      </c>
      <c r="S1073" s="14">
        <v>1217.1466098604224</v>
      </c>
      <c r="T1073" s="14">
        <v>1212.9785008910474</v>
      </c>
      <c r="U1073" s="14">
        <v>1205.8929909894009</v>
      </c>
      <c r="V1073" s="14">
        <v>1201.3213687683665</v>
      </c>
      <c r="W1073" s="14">
        <v>1202.1577393908162</v>
      </c>
      <c r="X1073" s="14">
        <v>1202.8553725031629</v>
      </c>
      <c r="Y1073" s="14">
        <v>1203.2459185645528</v>
      </c>
      <c r="Z1073" s="14">
        <v>1206.5355330300902</v>
      </c>
      <c r="AA1073" s="14">
        <v>1206.1752457965092</v>
      </c>
      <c r="AB1073" s="14">
        <v>1201.1734484118083</v>
      </c>
      <c r="AC1073" s="14">
        <v>1196.7453558811712</v>
      </c>
    </row>
    <row r="1074" spans="1:29" s="14" customFormat="1">
      <c r="A1074" s="1" t="s">
        <v>524</v>
      </c>
      <c r="B1074" s="1" t="s">
        <v>557</v>
      </c>
      <c r="C1074" s="1"/>
      <c r="D1074" s="1"/>
      <c r="E1074" s="1"/>
      <c r="F1074" s="1">
        <v>266</v>
      </c>
      <c r="G1074" s="1" t="s">
        <v>837</v>
      </c>
      <c r="H1074" s="1" t="str">
        <f t="shared" si="17"/>
        <v>266아파트평균단위전세가격</v>
      </c>
      <c r="I1074" s="1" t="s">
        <v>872</v>
      </c>
      <c r="J1074" s="13">
        <v>1230.0295925494879</v>
      </c>
      <c r="K1074" s="13">
        <v>1263.3104910489408</v>
      </c>
      <c r="L1074" s="13">
        <v>1267.7431756710437</v>
      </c>
      <c r="M1074" s="13">
        <v>1274.0798549915457</v>
      </c>
      <c r="N1074" s="13">
        <v>1318.5500726269579</v>
      </c>
      <c r="O1074" s="13">
        <v>1317.8343905278446</v>
      </c>
      <c r="P1074" s="13">
        <v>1317.9942771408755</v>
      </c>
      <c r="Q1074" s="14">
        <v>1318.596046239699</v>
      </c>
      <c r="R1074" s="14">
        <v>1318.4393341384471</v>
      </c>
      <c r="S1074" s="14">
        <v>1318.1269909976199</v>
      </c>
      <c r="T1074" s="14">
        <v>1317.3129421968281</v>
      </c>
      <c r="U1074" s="14">
        <v>1316.7608160934842</v>
      </c>
      <c r="V1074" s="14">
        <v>1323.5435034528098</v>
      </c>
      <c r="W1074" s="14">
        <v>1326.5567024886511</v>
      </c>
      <c r="X1074" s="14">
        <v>1326.210071214387</v>
      </c>
      <c r="Y1074" s="14">
        <v>1333.9647319105961</v>
      </c>
      <c r="Z1074" s="14">
        <v>1334.5379827579443</v>
      </c>
      <c r="AA1074" s="14">
        <v>1334.679206669616</v>
      </c>
      <c r="AB1074" s="14">
        <v>1334.3931436332361</v>
      </c>
      <c r="AC1074" s="14">
        <v>1334.7061643186726</v>
      </c>
    </row>
    <row r="1075" spans="1:29" s="14" customFormat="1">
      <c r="A1075" s="1" t="s">
        <v>524</v>
      </c>
      <c r="B1075" s="1" t="s">
        <v>557</v>
      </c>
      <c r="C1075" s="1"/>
      <c r="D1075" s="1" t="s">
        <v>557</v>
      </c>
      <c r="E1075" s="1"/>
      <c r="F1075" s="1">
        <v>267</v>
      </c>
      <c r="G1075" s="1" t="s">
        <v>837</v>
      </c>
      <c r="H1075" s="1" t="str">
        <f t="shared" si="17"/>
        <v>267아파트평균단위전세가격</v>
      </c>
      <c r="I1075" s="1" t="s">
        <v>872</v>
      </c>
      <c r="J1075" s="13">
        <v>1304.1273414975403</v>
      </c>
      <c r="K1075" s="13">
        <v>1340.6201980640965</v>
      </c>
      <c r="L1075" s="13">
        <v>1343.6571645778583</v>
      </c>
      <c r="M1075" s="13">
        <v>1350.8258045372979</v>
      </c>
      <c r="N1075" s="13">
        <v>1400.1343474719251</v>
      </c>
      <c r="O1075" s="13">
        <v>1399.2173944804053</v>
      </c>
      <c r="P1075" s="13">
        <v>1399.408093152666</v>
      </c>
      <c r="Q1075" s="14">
        <v>1400.1985539607399</v>
      </c>
      <c r="R1075" s="14">
        <v>1400.0116415665789</v>
      </c>
      <c r="S1075" s="14">
        <v>1399.4845766757267</v>
      </c>
      <c r="T1075" s="14">
        <v>1398.5136509520307</v>
      </c>
      <c r="U1075" s="14">
        <v>1397.2059926991533</v>
      </c>
      <c r="V1075" s="14">
        <v>1404.6252401006896</v>
      </c>
      <c r="W1075" s="14">
        <v>1408.1505812065493</v>
      </c>
      <c r="X1075" s="14">
        <v>1407.5779615863105</v>
      </c>
      <c r="Y1075" s="14">
        <v>1416.4550690887997</v>
      </c>
      <c r="Z1075" s="14">
        <v>1417.1713886576144</v>
      </c>
      <c r="AA1075" s="14">
        <v>1417.3396102525569</v>
      </c>
      <c r="AB1075" s="14">
        <v>1416.9988607317123</v>
      </c>
      <c r="AC1075" s="14">
        <v>1417.613996959308</v>
      </c>
    </row>
    <row r="1076" spans="1:29" s="14" customFormat="1">
      <c r="A1076" s="1" t="s">
        <v>524</v>
      </c>
      <c r="B1076" s="1" t="s">
        <v>557</v>
      </c>
      <c r="C1076" s="1"/>
      <c r="D1076" s="1" t="s">
        <v>720</v>
      </c>
      <c r="E1076" s="1"/>
      <c r="F1076" s="1">
        <v>268</v>
      </c>
      <c r="G1076" s="1" t="s">
        <v>837</v>
      </c>
      <c r="H1076" s="1" t="str">
        <f t="shared" si="17"/>
        <v>268아파트평균단위전세가격</v>
      </c>
      <c r="I1076" s="1" t="s">
        <v>872</v>
      </c>
      <c r="J1076" s="13">
        <v>845.52954910219694</v>
      </c>
      <c r="K1076" s="13">
        <v>862.14330138081209</v>
      </c>
      <c r="L1076" s="13">
        <v>873.81849580808489</v>
      </c>
      <c r="M1076" s="13">
        <v>875.8380547523368</v>
      </c>
      <c r="N1076" s="13">
        <v>895.2017568164797</v>
      </c>
      <c r="O1076" s="13">
        <v>895.53048791444155</v>
      </c>
      <c r="P1076" s="13">
        <v>895.53048791444155</v>
      </c>
      <c r="Q1076" s="14">
        <v>895.15311835608748</v>
      </c>
      <c r="R1076" s="14">
        <v>895.15311835608748</v>
      </c>
      <c r="S1076" s="14">
        <v>895.95498615129827</v>
      </c>
      <c r="T1076" s="14">
        <v>895.95498615129827</v>
      </c>
      <c r="U1076" s="14">
        <v>895.95498615129793</v>
      </c>
      <c r="V1076" s="14">
        <v>899.40785078944748</v>
      </c>
      <c r="W1076" s="14">
        <v>899.74205304865507</v>
      </c>
      <c r="X1076" s="14">
        <v>900.57755869667335</v>
      </c>
      <c r="Y1076" s="14">
        <v>902.46074045763248</v>
      </c>
      <c r="Z1076" s="14">
        <v>902.28560396075807</v>
      </c>
      <c r="AA1076" s="14">
        <v>902.28560396075807</v>
      </c>
      <c r="AB1076" s="14">
        <v>902.28560396075807</v>
      </c>
      <c r="AC1076" s="14">
        <v>901.0182690944863</v>
      </c>
    </row>
    <row r="1077" spans="1:29" s="14" customFormat="1">
      <c r="A1077" s="1" t="s">
        <v>523</v>
      </c>
      <c r="B1077" s="1"/>
      <c r="C1077" s="1"/>
      <c r="D1077" s="1"/>
      <c r="E1077" s="1"/>
      <c r="F1077" s="1">
        <v>269</v>
      </c>
      <c r="G1077" s="1" t="s">
        <v>837</v>
      </c>
      <c r="H1077" s="1" t="str">
        <f t="shared" si="17"/>
        <v>269아파트평균단위전세가격</v>
      </c>
      <c r="I1077" s="1" t="s">
        <v>872</v>
      </c>
      <c r="J1077" s="13">
        <v>1609.750587675883</v>
      </c>
      <c r="K1077" s="13">
        <v>1613.3157222982259</v>
      </c>
      <c r="L1077" s="13">
        <v>1613.9256197157215</v>
      </c>
      <c r="M1077" s="13">
        <v>1614.9069366848373</v>
      </c>
      <c r="N1077" s="13">
        <v>1614.0009496249984</v>
      </c>
      <c r="O1077" s="13">
        <v>1612.3468463340562</v>
      </c>
      <c r="P1077" s="13">
        <v>1607.5922419819981</v>
      </c>
      <c r="Q1077" s="14">
        <v>1605.4601552870822</v>
      </c>
      <c r="R1077" s="14">
        <v>1608.8065655780772</v>
      </c>
      <c r="S1077" s="14">
        <v>1615.0086441871781</v>
      </c>
      <c r="T1077" s="14">
        <v>1619.0226814741184</v>
      </c>
      <c r="U1077" s="14">
        <v>1621.4006142056332</v>
      </c>
      <c r="V1077" s="14">
        <v>1625.0845184677871</v>
      </c>
      <c r="W1077" s="14">
        <v>1628.1096781817575</v>
      </c>
      <c r="X1077" s="14">
        <v>1635.3624088185959</v>
      </c>
      <c r="Y1077" s="14">
        <v>1648.1782670179953</v>
      </c>
      <c r="Z1077" s="14">
        <v>1655.8278219419906</v>
      </c>
      <c r="AA1077" s="14">
        <v>1661.534836219819</v>
      </c>
      <c r="AB1077" s="14">
        <v>1667.661080613743</v>
      </c>
      <c r="AC1077" s="14">
        <v>1677.5399515453262</v>
      </c>
    </row>
    <row r="1078" spans="1:29" s="14" customFormat="1">
      <c r="A1078" s="1" t="s">
        <v>516</v>
      </c>
      <c r="B1078" s="1"/>
      <c r="C1078" s="1"/>
      <c r="D1078" s="1"/>
      <c r="E1078" s="1"/>
      <c r="F1078" s="1">
        <v>1</v>
      </c>
      <c r="G1078" s="1" t="s">
        <v>838</v>
      </c>
      <c r="H1078" s="1" t="str">
        <f t="shared" si="17"/>
        <v>1연립다세대평균단위매매가격</v>
      </c>
      <c r="I1078" s="1" t="s">
        <v>871</v>
      </c>
      <c r="J1078" s="13">
        <v>2523.9611611049136</v>
      </c>
      <c r="K1078" s="13">
        <v>2524.1291264491647</v>
      </c>
      <c r="L1078" s="13">
        <v>2521.3560950105266</v>
      </c>
      <c r="M1078" s="13">
        <v>2519.4146550408454</v>
      </c>
      <c r="N1078" s="13">
        <v>2515.746547853425</v>
      </c>
      <c r="O1078" s="13">
        <v>2513.2253158646313</v>
      </c>
      <c r="P1078" s="13">
        <v>2507.3196281553728</v>
      </c>
      <c r="Q1078" s="14">
        <v>2502.0293886710392</v>
      </c>
      <c r="R1078" s="14">
        <v>2495.7668251443074</v>
      </c>
      <c r="S1078" s="14">
        <v>2491.344233853572</v>
      </c>
      <c r="T1078" s="14">
        <v>2486.6492506683921</v>
      </c>
      <c r="U1078" s="14">
        <v>2480.6739667618813</v>
      </c>
      <c r="V1078" s="14">
        <v>2470.5008386876157</v>
      </c>
      <c r="W1078" s="14">
        <v>2464.6103674476699</v>
      </c>
      <c r="X1078" s="14">
        <v>2458.6980571700369</v>
      </c>
      <c r="Y1078" s="14">
        <v>2454.841026146029</v>
      </c>
      <c r="Z1078" s="14">
        <v>2453.3153114733118</v>
      </c>
      <c r="AA1078" s="14">
        <v>2448.8009775564451</v>
      </c>
      <c r="AB1078" s="14">
        <v>2442.5088429555612</v>
      </c>
      <c r="AC1078" s="14">
        <v>2436.4811742935358</v>
      </c>
    </row>
    <row r="1079" spans="1:29" s="14" customFormat="1">
      <c r="A1079" s="1" t="s">
        <v>521</v>
      </c>
      <c r="B1079" s="1"/>
      <c r="C1079" s="1"/>
      <c r="D1079" s="1"/>
      <c r="E1079" s="1"/>
      <c r="F1079" s="1">
        <v>2</v>
      </c>
      <c r="G1079" s="1" t="s">
        <v>838</v>
      </c>
      <c r="H1079" s="1" t="str">
        <f t="shared" si="17"/>
        <v>2연립다세대평균단위매매가격</v>
      </c>
      <c r="I1079" s="1" t="s">
        <v>871</v>
      </c>
      <c r="J1079" s="13">
        <v>3095.3514815353965</v>
      </c>
      <c r="K1079" s="13">
        <v>3095.1108301330755</v>
      </c>
      <c r="L1079" s="13">
        <v>3090.466625756852</v>
      </c>
      <c r="M1079" s="13">
        <v>3086.7492980224019</v>
      </c>
      <c r="N1079" s="13">
        <v>3081.7395448169004</v>
      </c>
      <c r="O1079" s="13">
        <v>3078.223398748994</v>
      </c>
      <c r="P1079" s="13">
        <v>3070.0318651900448</v>
      </c>
      <c r="Q1079" s="14">
        <v>3062.5440924268264</v>
      </c>
      <c r="R1079" s="14">
        <v>3053.3443013670185</v>
      </c>
      <c r="S1079" s="14">
        <v>3046.3829455908076</v>
      </c>
      <c r="T1079" s="14">
        <v>3039.0907357791375</v>
      </c>
      <c r="U1079" s="14">
        <v>3025.6240944455726</v>
      </c>
      <c r="V1079" s="14">
        <v>3010.9475568996172</v>
      </c>
      <c r="W1079" s="14">
        <v>3002.5463694092623</v>
      </c>
      <c r="X1079" s="14">
        <v>2993.7244827704694</v>
      </c>
      <c r="Y1079" s="14">
        <v>2987.2448990606049</v>
      </c>
      <c r="Z1079" s="14">
        <v>2984.6967102491781</v>
      </c>
      <c r="AA1079" s="14">
        <v>2977.5923774831986</v>
      </c>
      <c r="AB1079" s="14">
        <v>2967.9809600187773</v>
      </c>
      <c r="AC1079" s="14">
        <v>2959.5835608452494</v>
      </c>
    </row>
    <row r="1080" spans="1:29" s="14" customFormat="1">
      <c r="A1080" s="1" t="s">
        <v>1382</v>
      </c>
      <c r="B1080" s="1"/>
      <c r="C1080" s="1"/>
      <c r="D1080" s="1"/>
      <c r="E1080" s="1"/>
      <c r="F1080" s="1">
        <v>3</v>
      </c>
      <c r="G1080" s="1" t="s">
        <v>838</v>
      </c>
      <c r="H1080" s="1" t="str">
        <f t="shared" si="17"/>
        <v>3연립다세대평균단위매매가격</v>
      </c>
      <c r="I1080" s="1" t="s">
        <v>871</v>
      </c>
      <c r="J1080" s="13">
        <v>1172.1988476628251</v>
      </c>
      <c r="K1080" s="13">
        <v>1173.3334949736895</v>
      </c>
      <c r="L1080" s="13">
        <v>1174.987176709076</v>
      </c>
      <c r="M1080" s="13">
        <v>1177.2470297390892</v>
      </c>
      <c r="N1080" s="13">
        <v>1176.7529114352315</v>
      </c>
      <c r="O1080" s="13">
        <v>1176.5853898772398</v>
      </c>
      <c r="P1080" s="13">
        <v>1176.0874246362664</v>
      </c>
      <c r="Q1080" s="14">
        <v>1175.9959828261603</v>
      </c>
      <c r="R1080" s="14">
        <v>1176.6821430408884</v>
      </c>
      <c r="S1080" s="14">
        <v>1178.2656145612684</v>
      </c>
      <c r="T1080" s="14">
        <v>1179.7150005535618</v>
      </c>
      <c r="U1080" s="14">
        <v>1187.5018872711235</v>
      </c>
      <c r="V1080" s="14">
        <v>1188.0153947171711</v>
      </c>
      <c r="W1080" s="14">
        <v>1188.0828781406283</v>
      </c>
      <c r="X1080" s="14">
        <v>1189.0750215409676</v>
      </c>
      <c r="Y1080" s="14">
        <v>1191.4413341553195</v>
      </c>
      <c r="Z1080" s="14">
        <v>1192.3419607953399</v>
      </c>
      <c r="AA1080" s="14">
        <v>1193.9737199380713</v>
      </c>
      <c r="AB1080" s="14">
        <v>1195.5582766250775</v>
      </c>
      <c r="AC1080" s="14">
        <v>1195.1540020641235</v>
      </c>
    </row>
    <row r="1081" spans="1:29" s="14" customFormat="1">
      <c r="A1081" s="1" t="s">
        <v>522</v>
      </c>
      <c r="B1081" s="1"/>
      <c r="C1081" s="1"/>
      <c r="D1081" s="1"/>
      <c r="E1081" s="1"/>
      <c r="F1081" s="1">
        <v>4</v>
      </c>
      <c r="G1081" s="1" t="s">
        <v>838</v>
      </c>
      <c r="H1081" s="1" t="str">
        <f t="shared" si="17"/>
        <v>4연립다세대평균단위매매가격</v>
      </c>
      <c r="I1081" s="1" t="s">
        <v>871</v>
      </c>
      <c r="J1081" s="13">
        <v>1392.5450165598907</v>
      </c>
      <c r="K1081" s="13">
        <v>1392.8323039036068</v>
      </c>
      <c r="L1081" s="13">
        <v>1394.2431835856848</v>
      </c>
      <c r="M1081" s="13">
        <v>1396.8811067660049</v>
      </c>
      <c r="N1081" s="13">
        <v>1394.9227781909008</v>
      </c>
      <c r="O1081" s="13">
        <v>1392.9512178975731</v>
      </c>
      <c r="P1081" s="13">
        <v>1391.3691371779566</v>
      </c>
      <c r="Q1081" s="14">
        <v>1390.4816594226309</v>
      </c>
      <c r="R1081" s="14">
        <v>1390.9597779209871</v>
      </c>
      <c r="S1081" s="14">
        <v>1392.7627810263923</v>
      </c>
      <c r="T1081" s="14">
        <v>1394.7006150033235</v>
      </c>
      <c r="U1081" s="14">
        <v>1404.7394213460907</v>
      </c>
      <c r="V1081" s="14">
        <v>1405.545261933757</v>
      </c>
      <c r="W1081" s="14">
        <v>1405.8533248469689</v>
      </c>
      <c r="X1081" s="14">
        <v>1406.6048055302831</v>
      </c>
      <c r="Y1081" s="14">
        <v>1409.1315676170532</v>
      </c>
      <c r="Z1081" s="14">
        <v>1409.6660216612629</v>
      </c>
      <c r="AA1081" s="14">
        <v>1411.071127683636</v>
      </c>
      <c r="AB1081" s="14">
        <v>1412.9731357487424</v>
      </c>
      <c r="AC1081" s="14">
        <v>1412.2332289379738</v>
      </c>
    </row>
    <row r="1082" spans="1:29" s="14" customFormat="1">
      <c r="A1082" s="1" t="s">
        <v>853</v>
      </c>
      <c r="B1082" s="1"/>
      <c r="C1082" s="1"/>
      <c r="D1082" s="1"/>
      <c r="E1082" s="1"/>
      <c r="F1082" s="1">
        <v>5</v>
      </c>
      <c r="G1082" s="1" t="s">
        <v>838</v>
      </c>
      <c r="H1082" s="1" t="str">
        <f t="shared" si="17"/>
        <v>5연립다세대평균단위매매가격</v>
      </c>
      <c r="I1082" s="1" t="s">
        <v>871</v>
      </c>
      <c r="J1082" s="13">
        <v>951.47814187300253</v>
      </c>
      <c r="K1082" s="13">
        <v>953.46158946454852</v>
      </c>
      <c r="L1082" s="13">
        <v>955.35848595988193</v>
      </c>
      <c r="M1082" s="13">
        <v>957.23962620885811</v>
      </c>
      <c r="N1082" s="13">
        <v>958.21220699086155</v>
      </c>
      <c r="O1082" s="13">
        <v>959.85179061163683</v>
      </c>
      <c r="P1082" s="13">
        <v>960.43978359177356</v>
      </c>
      <c r="Q1082" s="14">
        <v>961.14573080160108</v>
      </c>
      <c r="R1082" s="14">
        <v>962.04028635490556</v>
      </c>
      <c r="S1082" s="14">
        <v>963.40385313796935</v>
      </c>
      <c r="T1082" s="14">
        <v>964.36396089842231</v>
      </c>
      <c r="U1082" s="14">
        <v>963.30109875809399</v>
      </c>
      <c r="V1082" s="14">
        <v>963.43534667030326</v>
      </c>
      <c r="W1082" s="14">
        <v>963.18352246041673</v>
      </c>
      <c r="X1082" s="14">
        <v>964.34136647849755</v>
      </c>
      <c r="Y1082" s="14">
        <v>966.46744970497423</v>
      </c>
      <c r="Z1082" s="14">
        <v>967.71600127872375</v>
      </c>
      <c r="AA1082" s="14">
        <v>969.60323528425295</v>
      </c>
      <c r="AB1082" s="14">
        <v>970.85079710290438</v>
      </c>
      <c r="AC1082" s="14">
        <v>970.80271939797979</v>
      </c>
    </row>
    <row r="1083" spans="1:29" s="14" customFormat="1">
      <c r="A1083" s="1" t="s">
        <v>524</v>
      </c>
      <c r="B1083" s="1" t="s">
        <v>525</v>
      </c>
      <c r="C1083" s="1"/>
      <c r="D1083" s="1"/>
      <c r="E1083" s="1"/>
      <c r="F1083" s="1">
        <v>6</v>
      </c>
      <c r="G1083" s="1" t="s">
        <v>838</v>
      </c>
      <c r="H1083" s="1" t="str">
        <f t="shared" si="17"/>
        <v>6연립다세대평균단위매매가격</v>
      </c>
      <c r="I1083" s="1" t="s">
        <v>871</v>
      </c>
      <c r="J1083" s="13">
        <v>4147.8086403480693</v>
      </c>
      <c r="K1083" s="13">
        <v>4147.5571534353367</v>
      </c>
      <c r="L1083" s="13">
        <v>4139.0713652568329</v>
      </c>
      <c r="M1083" s="13">
        <v>4131.8460359044875</v>
      </c>
      <c r="N1083" s="13">
        <v>4124.3053557371577</v>
      </c>
      <c r="O1083" s="13">
        <v>4122.1684449526283</v>
      </c>
      <c r="P1083" s="13">
        <v>4114.4132366179883</v>
      </c>
      <c r="Q1083" s="14">
        <v>4105.0938771721385</v>
      </c>
      <c r="R1083" s="14">
        <v>4092.6744669916238</v>
      </c>
      <c r="S1083" s="14">
        <v>4087.1664115586555</v>
      </c>
      <c r="T1083" s="14">
        <v>4079.1869408669468</v>
      </c>
      <c r="U1083" s="14">
        <v>4063.5675722951296</v>
      </c>
      <c r="V1083" s="14">
        <v>4044.1509817511951</v>
      </c>
      <c r="W1083" s="14">
        <v>4033.9817786023937</v>
      </c>
      <c r="X1083" s="14">
        <v>4025.3444038868365</v>
      </c>
      <c r="Y1083" s="14">
        <v>4015.085048177923</v>
      </c>
      <c r="Z1083" s="14">
        <v>4011.3591903549868</v>
      </c>
      <c r="AA1083" s="14">
        <v>3997.1284296952658</v>
      </c>
      <c r="AB1083" s="14">
        <v>3983.671546307015</v>
      </c>
      <c r="AC1083" s="14">
        <v>3970.9686975850896</v>
      </c>
    </row>
    <row r="1084" spans="1:29" s="14" customFormat="1">
      <c r="A1084" s="1" t="s">
        <v>524</v>
      </c>
      <c r="B1084" s="1" t="s">
        <v>525</v>
      </c>
      <c r="C1084" s="1" t="s">
        <v>526</v>
      </c>
      <c r="D1084" s="1"/>
      <c r="E1084" s="1"/>
      <c r="F1084" s="1">
        <v>7</v>
      </c>
      <c r="G1084" s="1" t="s">
        <v>838</v>
      </c>
      <c r="H1084" s="1" t="str">
        <f t="shared" si="17"/>
        <v>7연립다세대평균단위매매가격</v>
      </c>
      <c r="I1084" s="1" t="s">
        <v>871</v>
      </c>
      <c r="J1084" s="13">
        <v>3869.3926098686143</v>
      </c>
      <c r="K1084" s="13">
        <v>3869.9362022287551</v>
      </c>
      <c r="L1084" s="13">
        <v>3864.0963383602789</v>
      </c>
      <c r="M1084" s="13">
        <v>3855.3542124968312</v>
      </c>
      <c r="N1084" s="13">
        <v>3850.5511943329575</v>
      </c>
      <c r="O1084" s="13">
        <v>3855.0598213619578</v>
      </c>
      <c r="P1084" s="13">
        <v>3847.2049444545132</v>
      </c>
      <c r="Q1084" s="14">
        <v>3841.7623054126179</v>
      </c>
      <c r="R1084" s="14">
        <v>3830.7067100146514</v>
      </c>
      <c r="S1084" s="14">
        <v>3828.0503827255329</v>
      </c>
      <c r="T1084" s="14">
        <v>3821.7958850083228</v>
      </c>
      <c r="U1084" s="14">
        <v>3811.1864264478945</v>
      </c>
      <c r="V1084" s="14">
        <v>3798.0583447977297</v>
      </c>
      <c r="W1084" s="14">
        <v>3789.575592263704</v>
      </c>
      <c r="X1084" s="14">
        <v>3779.238786077427</v>
      </c>
      <c r="Y1084" s="14">
        <v>3764.3851164654611</v>
      </c>
      <c r="Z1084" s="14">
        <v>3761.4203765017414</v>
      </c>
      <c r="AA1084" s="14">
        <v>3750.6238003080043</v>
      </c>
      <c r="AB1084" s="14">
        <v>3737.6422451385542</v>
      </c>
      <c r="AC1084" s="14">
        <v>3725.0621092948909</v>
      </c>
    </row>
    <row r="1085" spans="1:29" s="14" customFormat="1">
      <c r="A1085" s="1" t="s">
        <v>524</v>
      </c>
      <c r="B1085" s="1" t="s">
        <v>525</v>
      </c>
      <c r="C1085" s="1" t="s">
        <v>527</v>
      </c>
      <c r="D1085" s="1"/>
      <c r="E1085" s="1"/>
      <c r="F1085" s="1">
        <v>8</v>
      </c>
      <c r="G1085" s="1" t="s">
        <v>838</v>
      </c>
      <c r="H1085" s="1" t="str">
        <f t="shared" si="17"/>
        <v>8연립다세대평균단위매매가격</v>
      </c>
      <c r="I1085" s="1" t="s">
        <v>871</v>
      </c>
      <c r="J1085" s="13">
        <v>4995.3985074162301</v>
      </c>
      <c r="K1085" s="13">
        <v>4995.3985074162301</v>
      </c>
      <c r="L1085" s="13">
        <v>4986.4253918194581</v>
      </c>
      <c r="M1085" s="13">
        <v>4983.8603560257288</v>
      </c>
      <c r="N1085" s="13">
        <v>4984.8664779161572</v>
      </c>
      <c r="O1085" s="13">
        <v>4985.0692271963972</v>
      </c>
      <c r="P1085" s="13">
        <v>4985.2048939987308</v>
      </c>
      <c r="Q1085" s="14">
        <v>4981.4626857342291</v>
      </c>
      <c r="R1085" s="14">
        <v>4977.2477942056048</v>
      </c>
      <c r="S1085" s="14">
        <v>4967.2279596618318</v>
      </c>
      <c r="T1085" s="14">
        <v>4962.1671489815699</v>
      </c>
      <c r="U1085" s="14">
        <v>4956.2639568027043</v>
      </c>
      <c r="V1085" s="14">
        <v>4954.9993985761203</v>
      </c>
      <c r="W1085" s="14">
        <v>4954.0156017104973</v>
      </c>
      <c r="X1085" s="14">
        <v>4955.1909497406368</v>
      </c>
      <c r="Y1085" s="14">
        <v>4952.1308460004093</v>
      </c>
      <c r="Z1085" s="14">
        <v>4949.3611787671725</v>
      </c>
      <c r="AA1085" s="14">
        <v>4918.5179801791155</v>
      </c>
      <c r="AB1085" s="14">
        <v>4913.0994118132221</v>
      </c>
      <c r="AC1085" s="14">
        <v>4908.8895673429488</v>
      </c>
    </row>
    <row r="1086" spans="1:29" s="14" customFormat="1">
      <c r="A1086" s="1" t="s">
        <v>524</v>
      </c>
      <c r="B1086" s="1" t="s">
        <v>525</v>
      </c>
      <c r="C1086" s="1" t="s">
        <v>528</v>
      </c>
      <c r="D1086" s="1"/>
      <c r="E1086" s="1"/>
      <c r="F1086" s="1">
        <v>9</v>
      </c>
      <c r="G1086" s="1" t="s">
        <v>838</v>
      </c>
      <c r="H1086" s="1" t="str">
        <f t="shared" si="17"/>
        <v>9연립다세대평균단위매매가격</v>
      </c>
      <c r="I1086" s="1" t="s">
        <v>871</v>
      </c>
      <c r="J1086" s="13">
        <v>3670.5146550951226</v>
      </c>
      <c r="K1086" s="13">
        <v>3671.9612730830941</v>
      </c>
      <c r="L1086" s="13">
        <v>3666.826636321176</v>
      </c>
      <c r="M1086" s="13">
        <v>3650.1721934827401</v>
      </c>
      <c r="N1086" s="13">
        <v>3641.4116913814005</v>
      </c>
      <c r="O1086" s="13">
        <v>3649.1072346768256</v>
      </c>
      <c r="P1086" s="13">
        <v>3636.3830904048991</v>
      </c>
      <c r="Q1086" s="14">
        <v>3625.9900131731511</v>
      </c>
      <c r="R1086" s="14">
        <v>3617.6818561754862</v>
      </c>
      <c r="S1086" s="14">
        <v>3620.1145747535297</v>
      </c>
      <c r="T1086" s="14">
        <v>3617.8108500399235</v>
      </c>
      <c r="U1086" s="14">
        <v>3610.8217206870245</v>
      </c>
      <c r="V1086" s="14">
        <v>3587.3856657115102</v>
      </c>
      <c r="W1086" s="14">
        <v>3571.8392240437752</v>
      </c>
      <c r="X1086" s="14">
        <v>3551.0432030505617</v>
      </c>
      <c r="Y1086" s="14">
        <v>3539.42122317658</v>
      </c>
      <c r="Z1086" s="14">
        <v>3534.4844068049115</v>
      </c>
      <c r="AA1086" s="14">
        <v>3522.0637081628129</v>
      </c>
      <c r="AB1086" s="14">
        <v>3499.2029591080009</v>
      </c>
      <c r="AC1086" s="14">
        <v>3484.2826985613774</v>
      </c>
    </row>
    <row r="1087" spans="1:29" s="14" customFormat="1">
      <c r="A1087" s="1" t="s">
        <v>524</v>
      </c>
      <c r="B1087" s="1" t="s">
        <v>525</v>
      </c>
      <c r="C1087" s="1" t="s">
        <v>529</v>
      </c>
      <c r="D1087" s="1"/>
      <c r="E1087" s="1"/>
      <c r="F1087" s="1">
        <v>10</v>
      </c>
      <c r="G1087" s="1" t="s">
        <v>838</v>
      </c>
      <c r="H1087" s="1" t="str">
        <f t="shared" si="17"/>
        <v>10연립다세대평균단위매매가격</v>
      </c>
      <c r="I1087" s="1" t="s">
        <v>871</v>
      </c>
      <c r="J1087" s="13">
        <v>3750.2533516646054</v>
      </c>
      <c r="K1087" s="13">
        <v>3749.7323753967576</v>
      </c>
      <c r="L1087" s="13">
        <v>3744.0129326581291</v>
      </c>
      <c r="M1087" s="13">
        <v>3744.1016603181852</v>
      </c>
      <c r="N1087" s="13">
        <v>3742.7599349468487</v>
      </c>
      <c r="O1087" s="13">
        <v>3744.3504526510228</v>
      </c>
      <c r="P1087" s="13">
        <v>3740.4581114353455</v>
      </c>
      <c r="Q1087" s="14">
        <v>3741.3011218372358</v>
      </c>
      <c r="R1087" s="14">
        <v>3724.0217289491466</v>
      </c>
      <c r="S1087" s="14">
        <v>3716.8769516428952</v>
      </c>
      <c r="T1087" s="14">
        <v>3704.7098021335887</v>
      </c>
      <c r="U1087" s="14">
        <v>3695.683040206839</v>
      </c>
      <c r="V1087" s="14">
        <v>3692.5281735729782</v>
      </c>
      <c r="W1087" s="14">
        <v>3691.0930726200922</v>
      </c>
      <c r="X1087" s="14">
        <v>3691.0535620673813</v>
      </c>
      <c r="Y1087" s="14">
        <v>3667.8252312665982</v>
      </c>
      <c r="Z1087" s="14">
        <v>3667.4703478901661</v>
      </c>
      <c r="AA1087" s="14">
        <v>3665.6591283829025</v>
      </c>
      <c r="AB1087" s="14">
        <v>3663.5238332180265</v>
      </c>
      <c r="AC1087" s="14">
        <v>3651.2873262053272</v>
      </c>
    </row>
    <row r="1088" spans="1:29" s="14" customFormat="1">
      <c r="A1088" s="1" t="s">
        <v>524</v>
      </c>
      <c r="B1088" s="1" t="s">
        <v>525</v>
      </c>
      <c r="C1088" s="1" t="s">
        <v>530</v>
      </c>
      <c r="D1088" s="1"/>
      <c r="E1088" s="1"/>
      <c r="F1088" s="1">
        <v>11</v>
      </c>
      <c r="G1088" s="1" t="s">
        <v>838</v>
      </c>
      <c r="H1088" s="1" t="str">
        <f t="shared" si="17"/>
        <v>11연립다세대평균단위매매가격</v>
      </c>
      <c r="I1088" s="1" t="s">
        <v>871</v>
      </c>
      <c r="J1088" s="13">
        <v>4430.9538495797442</v>
      </c>
      <c r="K1088" s="13">
        <v>4429.8937781660179</v>
      </c>
      <c r="L1088" s="13">
        <v>4418.7171219685861</v>
      </c>
      <c r="M1088" s="13">
        <v>4413.0343534549929</v>
      </c>
      <c r="N1088" s="13">
        <v>4402.7095093175076</v>
      </c>
      <c r="O1088" s="13">
        <v>4393.8141795172769</v>
      </c>
      <c r="P1088" s="13">
        <v>4386.1603327272705</v>
      </c>
      <c r="Q1088" s="14">
        <v>4372.8984028481755</v>
      </c>
      <c r="R1088" s="14">
        <v>4359.0920121073359</v>
      </c>
      <c r="S1088" s="14">
        <v>4350.6837890346951</v>
      </c>
      <c r="T1088" s="14">
        <v>4340.9500449523975</v>
      </c>
      <c r="U1088" s="14">
        <v>4321.21024234373</v>
      </c>
      <c r="V1088" s="14">
        <v>4295.3740430109692</v>
      </c>
      <c r="W1088" s="14">
        <v>4283.4832309129843</v>
      </c>
      <c r="X1088" s="14">
        <v>4276.5807166213754</v>
      </c>
      <c r="Y1088" s="14">
        <v>4271.0114549250302</v>
      </c>
      <c r="Z1088" s="14">
        <v>4266.5086118133886</v>
      </c>
      <c r="AA1088" s="14">
        <v>4248.7720724145893</v>
      </c>
      <c r="AB1088" s="14">
        <v>4234.8299513869324</v>
      </c>
      <c r="AC1088" s="14">
        <v>4222.0018315259967</v>
      </c>
    </row>
    <row r="1089" spans="1:29" s="14" customFormat="1">
      <c r="A1089" s="1" t="s">
        <v>524</v>
      </c>
      <c r="B1089" s="1" t="s">
        <v>525</v>
      </c>
      <c r="C1089" s="1" t="s">
        <v>531</v>
      </c>
      <c r="D1089" s="1"/>
      <c r="E1089" s="1"/>
      <c r="F1089" s="1">
        <v>12</v>
      </c>
      <c r="G1089" s="1" t="s">
        <v>838</v>
      </c>
      <c r="H1089" s="1" t="str">
        <f t="shared" si="17"/>
        <v>12연립다세대평균단위매매가격</v>
      </c>
      <c r="I1089" s="1" t="s">
        <v>871</v>
      </c>
      <c r="J1089" s="13">
        <v>3866.9299448989996</v>
      </c>
      <c r="K1089" s="13">
        <v>3865.097572899549</v>
      </c>
      <c r="L1089" s="13">
        <v>3858.2936628207749</v>
      </c>
      <c r="M1089" s="13">
        <v>3853.772357477088</v>
      </c>
      <c r="N1089" s="13">
        <v>3846.452378469648</v>
      </c>
      <c r="O1089" s="13">
        <v>3838.9126165926259</v>
      </c>
      <c r="P1089" s="13">
        <v>3834.8560937839347</v>
      </c>
      <c r="Q1089" s="14">
        <v>3829.2031726943915</v>
      </c>
      <c r="R1089" s="14">
        <v>3825.8804952245914</v>
      </c>
      <c r="S1089" s="14">
        <v>3815.6334853499388</v>
      </c>
      <c r="T1089" s="14">
        <v>3804.7034195090473</v>
      </c>
      <c r="U1089" s="14">
        <v>3787.00199734323</v>
      </c>
      <c r="V1089" s="14">
        <v>3760.4218143055123</v>
      </c>
      <c r="W1089" s="14">
        <v>3746.6956922326799</v>
      </c>
      <c r="X1089" s="14">
        <v>3739.2472655667989</v>
      </c>
      <c r="Y1089" s="14">
        <v>3726.0175204881589</v>
      </c>
      <c r="Z1089" s="14">
        <v>3720.8023037620073</v>
      </c>
      <c r="AA1089" s="14">
        <v>3710.4062323934986</v>
      </c>
      <c r="AB1089" s="14">
        <v>3699.5540100073836</v>
      </c>
      <c r="AC1089" s="14">
        <v>3688.648402126752</v>
      </c>
    </row>
    <row r="1090" spans="1:29" s="14" customFormat="1">
      <c r="A1090" s="1" t="s">
        <v>524</v>
      </c>
      <c r="B1090" s="1" t="s">
        <v>525</v>
      </c>
      <c r="C1090" s="1" t="s">
        <v>532</v>
      </c>
      <c r="D1090" s="1"/>
      <c r="E1090" s="1"/>
      <c r="F1090" s="1">
        <v>13</v>
      </c>
      <c r="G1090" s="1" t="s">
        <v>838</v>
      </c>
      <c r="H1090" s="1" t="str">
        <f t="shared" si="17"/>
        <v>13연립다세대평균단위매매가격</v>
      </c>
      <c r="I1090" s="1" t="s">
        <v>871</v>
      </c>
      <c r="J1090" s="13">
        <v>5306.0475250116842</v>
      </c>
      <c r="K1090" s="13">
        <v>5306.1856924536023</v>
      </c>
      <c r="L1090" s="13">
        <v>5288.2246385720446</v>
      </c>
      <c r="M1090" s="13">
        <v>5280.7398381484618</v>
      </c>
      <c r="N1090" s="13">
        <v>5265.7528893572444</v>
      </c>
      <c r="O1090" s="13">
        <v>5254.7543704787231</v>
      </c>
      <c r="P1090" s="13">
        <v>5241.5192080061679</v>
      </c>
      <c r="Q1090" s="14">
        <v>5216.4517581610125</v>
      </c>
      <c r="R1090" s="14">
        <v>5186.3796894898696</v>
      </c>
      <c r="S1090" s="14">
        <v>5180.8243786565045</v>
      </c>
      <c r="T1090" s="14">
        <v>5172.9467502388798</v>
      </c>
      <c r="U1090" s="14">
        <v>5149.6242942029157</v>
      </c>
      <c r="V1090" s="14">
        <v>5124.9418145315558</v>
      </c>
      <c r="W1090" s="14">
        <v>5115.8970771374152</v>
      </c>
      <c r="X1090" s="14">
        <v>5109.841126870534</v>
      </c>
      <c r="Y1090" s="14">
        <v>5116.1512252127486</v>
      </c>
      <c r="Z1090" s="14">
        <v>5112.7530829700208</v>
      </c>
      <c r="AA1090" s="14">
        <v>5083.6334417182907</v>
      </c>
      <c r="AB1090" s="14">
        <v>5064.8997146504253</v>
      </c>
      <c r="AC1090" s="14">
        <v>5049.0902931075025</v>
      </c>
    </row>
    <row r="1091" spans="1:29" s="14" customFormat="1">
      <c r="A1091" s="1" t="s">
        <v>524</v>
      </c>
      <c r="B1091" s="1" t="s">
        <v>533</v>
      </c>
      <c r="C1091" s="1"/>
      <c r="D1091" s="1"/>
      <c r="E1091" s="1"/>
      <c r="F1091" s="1">
        <v>14</v>
      </c>
      <c r="G1091" s="1" t="s">
        <v>838</v>
      </c>
      <c r="H1091" s="1" t="str">
        <f t="shared" si="17"/>
        <v>14연립다세대평균단위매매가격</v>
      </c>
      <c r="I1091" s="1" t="s">
        <v>871</v>
      </c>
      <c r="J1091" s="13">
        <v>2389.7394830578646</v>
      </c>
      <c r="K1091" s="13">
        <v>2389.4458648622917</v>
      </c>
      <c r="L1091" s="13">
        <v>2389.1732936254239</v>
      </c>
      <c r="M1091" s="13">
        <v>2387.4349827067435</v>
      </c>
      <c r="N1091" s="13">
        <v>2385.578214221176</v>
      </c>
      <c r="O1091" s="13">
        <v>2381.7740377123664</v>
      </c>
      <c r="P1091" s="13">
        <v>2372.5954083775214</v>
      </c>
      <c r="Q1091" s="14">
        <v>2367.2261002605851</v>
      </c>
      <c r="R1091" s="14">
        <v>2363.7341473288261</v>
      </c>
      <c r="S1091" s="14">
        <v>2355.498099339311</v>
      </c>
      <c r="T1091" s="14">
        <v>2348.978171171434</v>
      </c>
      <c r="U1091" s="14">
        <v>2327.6060585320915</v>
      </c>
      <c r="V1091" s="14">
        <v>2316.5646520365854</v>
      </c>
      <c r="W1091" s="14">
        <v>2309.3342305777105</v>
      </c>
      <c r="X1091" s="14">
        <v>2301.0622519184785</v>
      </c>
      <c r="Y1091" s="14">
        <v>2296.0536988960685</v>
      </c>
      <c r="Z1091" s="14">
        <v>2294.5311181179641</v>
      </c>
      <c r="AA1091" s="14">
        <v>2293.2189659270098</v>
      </c>
      <c r="AB1091" s="14">
        <v>2286.2457796988137</v>
      </c>
      <c r="AC1091" s="14">
        <v>2281.7842673813352</v>
      </c>
    </row>
    <row r="1092" spans="1:29" s="14" customFormat="1">
      <c r="A1092" s="1" t="s">
        <v>524</v>
      </c>
      <c r="B1092" s="1" t="s">
        <v>533</v>
      </c>
      <c r="C1092" s="1" t="s">
        <v>534</v>
      </c>
      <c r="D1092" s="1"/>
      <c r="E1092" s="1"/>
      <c r="F1092" s="1">
        <v>15</v>
      </c>
      <c r="G1092" s="1" t="s">
        <v>838</v>
      </c>
      <c r="H1092" s="1" t="str">
        <f t="shared" si="17"/>
        <v>15연립다세대평균단위매매가격</v>
      </c>
      <c r="I1092" s="1" t="s">
        <v>871</v>
      </c>
      <c r="J1092" s="13">
        <v>3680.4442943246927</v>
      </c>
      <c r="K1092" s="13">
        <v>3678.7256412731517</v>
      </c>
      <c r="L1092" s="13">
        <v>3682.5012761500307</v>
      </c>
      <c r="M1092" s="13">
        <v>3673.4044954789829</v>
      </c>
      <c r="N1092" s="13">
        <v>3672.4218856406433</v>
      </c>
      <c r="O1092" s="13">
        <v>3666.1359136152705</v>
      </c>
      <c r="P1092" s="13">
        <v>3645.0092836914405</v>
      </c>
      <c r="Q1092" s="14">
        <v>3627.9321221332798</v>
      </c>
      <c r="R1092" s="14">
        <v>3607.5296894819689</v>
      </c>
      <c r="S1092" s="14">
        <v>3568.5500104695038</v>
      </c>
      <c r="T1092" s="14">
        <v>3534.7657281777765</v>
      </c>
      <c r="U1092" s="14">
        <v>3500.4360339111217</v>
      </c>
      <c r="V1092" s="14">
        <v>3469.3859480135602</v>
      </c>
      <c r="W1092" s="14">
        <v>3454.558013614499</v>
      </c>
      <c r="X1092" s="14">
        <v>3442.7047125189197</v>
      </c>
      <c r="Y1092" s="14">
        <v>3430.9294122972083</v>
      </c>
      <c r="Z1092" s="14">
        <v>3430.6904434802309</v>
      </c>
      <c r="AA1092" s="14">
        <v>3428.6776268604967</v>
      </c>
      <c r="AB1092" s="14">
        <v>3416.5562505907842</v>
      </c>
      <c r="AC1092" s="14">
        <v>3408.5610747746414</v>
      </c>
    </row>
    <row r="1093" spans="1:29" s="14" customFormat="1">
      <c r="A1093" s="1" t="s">
        <v>524</v>
      </c>
      <c r="B1093" s="1" t="s">
        <v>533</v>
      </c>
      <c r="C1093" s="1" t="s">
        <v>535</v>
      </c>
      <c r="D1093" s="1"/>
      <c r="E1093" s="1"/>
      <c r="F1093" s="1">
        <v>16</v>
      </c>
      <c r="G1093" s="1" t="s">
        <v>838</v>
      </c>
      <c r="H1093" s="1" t="str">
        <f t="shared" si="17"/>
        <v>16연립다세대평균단위매매가격</v>
      </c>
      <c r="I1093" s="1" t="s">
        <v>871</v>
      </c>
      <c r="J1093" s="13">
        <v>2024.4081531208992</v>
      </c>
      <c r="K1093" s="13">
        <v>2025.4705944315278</v>
      </c>
      <c r="L1093" s="13">
        <v>2021.6084980274966</v>
      </c>
      <c r="M1093" s="13">
        <v>2017.7126988533494</v>
      </c>
      <c r="N1093" s="13">
        <v>2015.0441652825132</v>
      </c>
      <c r="O1093" s="13">
        <v>2005.6044172869827</v>
      </c>
      <c r="P1093" s="13">
        <v>2000.160099147296</v>
      </c>
      <c r="Q1093" s="14">
        <v>1994.3706136454962</v>
      </c>
      <c r="R1093" s="14">
        <v>1988.4598649380155</v>
      </c>
      <c r="S1093" s="14">
        <v>1982.9988574808795</v>
      </c>
      <c r="T1093" s="14">
        <v>1982.290211341932</v>
      </c>
      <c r="U1093" s="14">
        <v>1977.6623857431373</v>
      </c>
      <c r="V1093" s="14">
        <v>1976.0735064612454</v>
      </c>
      <c r="W1093" s="14">
        <v>1975.2331098410559</v>
      </c>
      <c r="X1093" s="14">
        <v>1974.0626950772016</v>
      </c>
      <c r="Y1093" s="14">
        <v>1973.7848149999706</v>
      </c>
      <c r="Z1093" s="14">
        <v>1974.1381257635758</v>
      </c>
      <c r="AA1093" s="14">
        <v>1976.1717598526213</v>
      </c>
      <c r="AB1093" s="14">
        <v>1973.3309207956597</v>
      </c>
      <c r="AC1093" s="14">
        <v>1964.3029753263802</v>
      </c>
    </row>
    <row r="1094" spans="1:29" s="14" customFormat="1">
      <c r="A1094" s="1" t="s">
        <v>524</v>
      </c>
      <c r="B1094" s="1" t="s">
        <v>533</v>
      </c>
      <c r="C1094" s="1" t="s">
        <v>536</v>
      </c>
      <c r="D1094" s="1"/>
      <c r="E1094" s="1"/>
      <c r="F1094" s="1">
        <v>17</v>
      </c>
      <c r="G1094" s="1" t="s">
        <v>838</v>
      </c>
      <c r="H1094" s="1" t="str">
        <f t="shared" si="17"/>
        <v>17연립다세대평균단위매매가격</v>
      </c>
      <c r="I1094" s="1" t="s">
        <v>871</v>
      </c>
      <c r="J1094" s="13">
        <v>2134.4755934581171</v>
      </c>
      <c r="K1094" s="13">
        <v>2134.1732659433214</v>
      </c>
      <c r="L1094" s="13">
        <v>2134.5749104486349</v>
      </c>
      <c r="M1094" s="13">
        <v>2137.250125345256</v>
      </c>
      <c r="N1094" s="13">
        <v>2137.1748114918514</v>
      </c>
      <c r="O1094" s="13">
        <v>2137.5316963743417</v>
      </c>
      <c r="P1094" s="13">
        <v>2134.5976718128704</v>
      </c>
      <c r="Q1094" s="14">
        <v>2134.8306196239769</v>
      </c>
      <c r="R1094" s="14">
        <v>2139.278950250799</v>
      </c>
      <c r="S1094" s="14">
        <v>2138.7737444065706</v>
      </c>
      <c r="T1094" s="14">
        <v>2139.3209662036411</v>
      </c>
      <c r="U1094" s="14">
        <v>2137.3377139369049</v>
      </c>
      <c r="V1094" s="14">
        <v>2132.8054162578846</v>
      </c>
      <c r="W1094" s="14">
        <v>2127.9030726178926</v>
      </c>
      <c r="X1094" s="14">
        <v>2119.6567559824789</v>
      </c>
      <c r="Y1094" s="14">
        <v>2117.5652382214339</v>
      </c>
      <c r="Z1094" s="14">
        <v>2116.3424791246152</v>
      </c>
      <c r="AA1094" s="14">
        <v>2115.7909672370279</v>
      </c>
      <c r="AB1094" s="14">
        <v>2110.6764282403824</v>
      </c>
      <c r="AC1094" s="14">
        <v>2109.2209756372708</v>
      </c>
    </row>
    <row r="1095" spans="1:29" s="14" customFormat="1">
      <c r="A1095" s="1" t="s">
        <v>524</v>
      </c>
      <c r="B1095" s="1" t="s">
        <v>533</v>
      </c>
      <c r="C1095" s="1" t="s">
        <v>537</v>
      </c>
      <c r="D1095" s="1"/>
      <c r="E1095" s="1"/>
      <c r="F1095" s="1">
        <v>18</v>
      </c>
      <c r="G1095" s="1" t="s">
        <v>838</v>
      </c>
      <c r="H1095" s="1" t="str">
        <f t="shared" si="17"/>
        <v>18연립다세대평균단위매매가격</v>
      </c>
      <c r="I1095" s="1" t="s">
        <v>871</v>
      </c>
      <c r="J1095" s="13">
        <v>2533.5565240101823</v>
      </c>
      <c r="K1095" s="13">
        <v>2533.643527879135</v>
      </c>
      <c r="L1095" s="13">
        <v>2528.5065844313895</v>
      </c>
      <c r="M1095" s="13">
        <v>2522.3220663673342</v>
      </c>
      <c r="N1095" s="13">
        <v>2514.2602082382691</v>
      </c>
      <c r="O1095" s="13">
        <v>2502.5439218511392</v>
      </c>
      <c r="P1095" s="13">
        <v>2489.8280126141544</v>
      </c>
      <c r="Q1095" s="14">
        <v>2481.0693560652676</v>
      </c>
      <c r="R1095" s="14">
        <v>2477.2515521891532</v>
      </c>
      <c r="S1095" s="14">
        <v>2480.0591027128307</v>
      </c>
      <c r="T1095" s="14">
        <v>2479.2146915802341</v>
      </c>
      <c r="U1095" s="14">
        <v>2467.9301673217706</v>
      </c>
      <c r="V1095" s="14">
        <v>2454.0749266167663</v>
      </c>
      <c r="W1095" s="14">
        <v>2441.5572641153108</v>
      </c>
      <c r="X1095" s="14">
        <v>2430.0159530093106</v>
      </c>
      <c r="Y1095" s="14">
        <v>2418.723203384252</v>
      </c>
      <c r="Z1095" s="14">
        <v>2407.3932368636169</v>
      </c>
      <c r="AA1095" s="14">
        <v>2400.6813327109808</v>
      </c>
      <c r="AB1095" s="14">
        <v>2387.8161291431243</v>
      </c>
      <c r="AC1095" s="14">
        <v>2381.6268616812185</v>
      </c>
    </row>
    <row r="1096" spans="1:29" s="14" customFormat="1">
      <c r="A1096" s="1" t="s">
        <v>524</v>
      </c>
      <c r="B1096" s="1" t="s">
        <v>533</v>
      </c>
      <c r="C1096" s="1" t="s">
        <v>538</v>
      </c>
      <c r="D1096" s="1"/>
      <c r="E1096" s="1"/>
      <c r="F1096" s="1">
        <v>19</v>
      </c>
      <c r="G1096" s="1" t="s">
        <v>838</v>
      </c>
      <c r="H1096" s="1" t="str">
        <f t="shared" si="17"/>
        <v>19연립다세대평균단위매매가격</v>
      </c>
      <c r="I1096" s="1" t="s">
        <v>871</v>
      </c>
      <c r="J1096" s="13">
        <v>1386.506530215752</v>
      </c>
      <c r="K1096" s="13">
        <v>1390.9218231773007</v>
      </c>
      <c r="L1096" s="13">
        <v>1395.3574979751077</v>
      </c>
      <c r="M1096" s="13">
        <v>1393.123559753149</v>
      </c>
      <c r="N1096" s="13">
        <v>1390.7149966498021</v>
      </c>
      <c r="O1096" s="13">
        <v>1390.7149966498021</v>
      </c>
      <c r="P1096" s="13">
        <v>1381.9188457543937</v>
      </c>
      <c r="Q1096" s="14">
        <v>1381.3923151800377</v>
      </c>
      <c r="R1096" s="14">
        <v>1380.4482799633806</v>
      </c>
      <c r="S1096" s="14">
        <v>1380.0435920586929</v>
      </c>
      <c r="T1096" s="14">
        <v>1375.0902636334617</v>
      </c>
      <c r="U1096" s="14">
        <v>1371.5821529151858</v>
      </c>
      <c r="V1096" s="14">
        <v>1370.9192952199162</v>
      </c>
      <c r="W1096" s="14">
        <v>1371.4915697647564</v>
      </c>
      <c r="X1096" s="14">
        <v>1370.9233274534761</v>
      </c>
      <c r="Y1096" s="14">
        <v>1371.6012349068728</v>
      </c>
      <c r="Z1096" s="14">
        <v>1366.973431513456</v>
      </c>
      <c r="AA1096" s="14">
        <v>1367.4887315153792</v>
      </c>
      <c r="AB1096" s="14">
        <v>1365.1830800753087</v>
      </c>
      <c r="AC1096" s="14">
        <v>1364.5761025312147</v>
      </c>
    </row>
    <row r="1097" spans="1:29" s="14" customFormat="1">
      <c r="A1097" s="1" t="s">
        <v>524</v>
      </c>
      <c r="B1097" s="1" t="s">
        <v>533</v>
      </c>
      <c r="C1097" s="1" t="s">
        <v>539</v>
      </c>
      <c r="D1097" s="1"/>
      <c r="E1097" s="1"/>
      <c r="F1097" s="1">
        <v>20</v>
      </c>
      <c r="G1097" s="1" t="s">
        <v>838</v>
      </c>
      <c r="H1097" s="1" t="str">
        <f t="shared" si="17"/>
        <v>20연립다세대평균단위매매가격</v>
      </c>
      <c r="I1097" s="1" t="s">
        <v>871</v>
      </c>
      <c r="J1097" s="13">
        <v>2295.6463458532949</v>
      </c>
      <c r="K1097" s="13">
        <v>2294.021413907536</v>
      </c>
      <c r="L1097" s="13">
        <v>2288.5441709154925</v>
      </c>
      <c r="M1097" s="13">
        <v>2287.7574839539425</v>
      </c>
      <c r="N1097" s="13">
        <v>2282.4879616687126</v>
      </c>
      <c r="O1097" s="13">
        <v>2277.664220736146</v>
      </c>
      <c r="P1097" s="13">
        <v>2267.1812871122893</v>
      </c>
      <c r="Q1097" s="14">
        <v>2254.093972828598</v>
      </c>
      <c r="R1097" s="14">
        <v>2249.7830232822525</v>
      </c>
      <c r="S1097" s="14">
        <v>2243.0036627975323</v>
      </c>
      <c r="T1097" s="14">
        <v>2239.815219981454</v>
      </c>
      <c r="U1097" s="14">
        <v>2222.4657223521958</v>
      </c>
      <c r="V1097" s="14">
        <v>2206.4301088527714</v>
      </c>
      <c r="W1097" s="14">
        <v>2195.8122830254256</v>
      </c>
      <c r="X1097" s="14">
        <v>2182.4904525797956</v>
      </c>
      <c r="Y1097" s="14">
        <v>2175.3097032229125</v>
      </c>
      <c r="Z1097" s="14">
        <v>2179.8825704872729</v>
      </c>
      <c r="AA1097" s="14">
        <v>2177.3569460319618</v>
      </c>
      <c r="AB1097" s="14">
        <v>2171.6762579748638</v>
      </c>
      <c r="AC1097" s="14">
        <v>2170.7342476501763</v>
      </c>
    </row>
    <row r="1098" spans="1:29" s="14" customFormat="1">
      <c r="A1098" s="1" t="s">
        <v>524</v>
      </c>
      <c r="B1098" s="1" t="s">
        <v>533</v>
      </c>
      <c r="C1098" s="1" t="s">
        <v>540</v>
      </c>
      <c r="D1098" s="1"/>
      <c r="E1098" s="1"/>
      <c r="F1098" s="1">
        <v>21</v>
      </c>
      <c r="G1098" s="1" t="s">
        <v>838</v>
      </c>
      <c r="H1098" s="1" t="str">
        <f t="shared" si="17"/>
        <v>21연립다세대평균단위매매가격</v>
      </c>
      <c r="I1098" s="1" t="s">
        <v>871</v>
      </c>
      <c r="J1098" s="13">
        <v>1521.0387138786741</v>
      </c>
      <c r="K1098" s="13">
        <v>1520.7958299020074</v>
      </c>
      <c r="L1098" s="13">
        <v>1524.4428776354607</v>
      </c>
      <c r="M1098" s="13">
        <v>1526.4076373018027</v>
      </c>
      <c r="N1098" s="13">
        <v>1527.4001362889114</v>
      </c>
      <c r="O1098" s="13">
        <v>1528.4829611311891</v>
      </c>
      <c r="P1098" s="13">
        <v>1513.8342092997677</v>
      </c>
      <c r="Q1098" s="14">
        <v>1519.2980988070669</v>
      </c>
      <c r="R1098" s="14">
        <v>1518.5276196619727</v>
      </c>
      <c r="S1098" s="14">
        <v>1517.6325617199982</v>
      </c>
      <c r="T1098" s="14">
        <v>1516.5662266562501</v>
      </c>
      <c r="U1098" s="14">
        <v>1507.7862391144067</v>
      </c>
      <c r="V1098" s="14">
        <v>1495.9173372788387</v>
      </c>
      <c r="W1098" s="14">
        <v>1490.943170390578</v>
      </c>
      <c r="X1098" s="14">
        <v>1485.7713079444623</v>
      </c>
      <c r="Y1098" s="14">
        <v>1481.8397463575125</v>
      </c>
      <c r="Z1098" s="14">
        <v>1482.4447389850798</v>
      </c>
      <c r="AA1098" s="14">
        <v>1481.6073749418267</v>
      </c>
      <c r="AB1098" s="14">
        <v>1474.796821954021</v>
      </c>
      <c r="AC1098" s="14">
        <v>1467.1319431964209</v>
      </c>
    </row>
    <row r="1099" spans="1:29" s="14" customFormat="1">
      <c r="A1099" s="1" t="s">
        <v>524</v>
      </c>
      <c r="B1099" s="1" t="s">
        <v>541</v>
      </c>
      <c r="C1099" s="1"/>
      <c r="D1099" s="1"/>
      <c r="E1099" s="1"/>
      <c r="F1099" s="1">
        <v>22</v>
      </c>
      <c r="G1099" s="1" t="s">
        <v>838</v>
      </c>
      <c r="H1099" s="1" t="str">
        <f t="shared" si="17"/>
        <v>22연립다세대평균단위매매가격</v>
      </c>
      <c r="I1099" s="1" t="s">
        <v>871</v>
      </c>
      <c r="J1099" s="13">
        <v>1837.4829242377903</v>
      </c>
      <c r="K1099" s="13">
        <v>1837.3892412796567</v>
      </c>
      <c r="L1099" s="13">
        <v>1833.3400355188867</v>
      </c>
      <c r="M1099" s="13">
        <v>1834.6450924707422</v>
      </c>
      <c r="N1099" s="13">
        <v>1829.4202353409682</v>
      </c>
      <c r="O1099" s="13">
        <v>1822.8390440710998</v>
      </c>
      <c r="P1099" s="13">
        <v>1815.6714712057294</v>
      </c>
      <c r="Q1099" s="14">
        <v>1808.3913700054331</v>
      </c>
      <c r="R1099" s="14">
        <v>1795.1422633370305</v>
      </c>
      <c r="S1099" s="14">
        <v>1787.112230357636</v>
      </c>
      <c r="T1099" s="14">
        <v>1779.9482833122438</v>
      </c>
      <c r="U1099" s="14">
        <v>1767.6891113211657</v>
      </c>
      <c r="V1099" s="14">
        <v>1757.7605167431584</v>
      </c>
      <c r="W1099" s="14">
        <v>1751.5426773892182</v>
      </c>
      <c r="X1099" s="14">
        <v>1740.9957217485055</v>
      </c>
      <c r="Y1099" s="14">
        <v>1741.4826022547747</v>
      </c>
      <c r="Z1099" s="14">
        <v>1739.8412446107307</v>
      </c>
      <c r="AA1099" s="14">
        <v>1739.1468647440349</v>
      </c>
      <c r="AB1099" s="14">
        <v>1734.0797797165126</v>
      </c>
      <c r="AC1099" s="14">
        <v>1728.5825224194741</v>
      </c>
    </row>
    <row r="1100" spans="1:29" s="14" customFormat="1">
      <c r="A1100" s="1" t="s">
        <v>524</v>
      </c>
      <c r="B1100" s="1" t="s">
        <v>542</v>
      </c>
      <c r="C1100" s="1"/>
      <c r="D1100" s="1"/>
      <c r="E1100" s="1"/>
      <c r="F1100" s="1">
        <v>23</v>
      </c>
      <c r="G1100" s="1" t="s">
        <v>838</v>
      </c>
      <c r="H1100" s="1" t="str">
        <f t="shared" si="17"/>
        <v>23연립다세대평균단위매매가격</v>
      </c>
      <c r="I1100" s="1" t="s">
        <v>871</v>
      </c>
      <c r="J1100" s="13">
        <v>1586.9018542509755</v>
      </c>
      <c r="K1100" s="13">
        <v>1586.8788501255019</v>
      </c>
      <c r="L1100" s="13">
        <v>1587.2154926386559</v>
      </c>
      <c r="M1100" s="13">
        <v>1589.9726512406787</v>
      </c>
      <c r="N1100" s="13">
        <v>1585.2186453527625</v>
      </c>
      <c r="O1100" s="13">
        <v>1582.3437108391454</v>
      </c>
      <c r="P1100" s="13">
        <v>1580.1705761382586</v>
      </c>
      <c r="Q1100" s="14">
        <v>1578.1532908922779</v>
      </c>
      <c r="R1100" s="14">
        <v>1579.7251502269253</v>
      </c>
      <c r="S1100" s="14">
        <v>1580.0968718959004</v>
      </c>
      <c r="T1100" s="14">
        <v>1581.4492393173869</v>
      </c>
      <c r="U1100" s="14">
        <v>1580.6690516714384</v>
      </c>
      <c r="V1100" s="14">
        <v>1580.5569848166904</v>
      </c>
      <c r="W1100" s="14">
        <v>1580.4055525182125</v>
      </c>
      <c r="X1100" s="14">
        <v>1580.8023291006873</v>
      </c>
      <c r="Y1100" s="14">
        <v>1582.451938853163</v>
      </c>
      <c r="Z1100" s="14">
        <v>1582.9385131153979</v>
      </c>
      <c r="AA1100" s="14">
        <v>1582.4253610748929</v>
      </c>
      <c r="AB1100" s="14">
        <v>1583.055092431295</v>
      </c>
      <c r="AC1100" s="14">
        <v>1581.4270589453968</v>
      </c>
    </row>
    <row r="1101" spans="1:29" s="14" customFormat="1">
      <c r="A1101" s="1" t="s">
        <v>524</v>
      </c>
      <c r="B1101" s="1" t="s">
        <v>542</v>
      </c>
      <c r="C1101" s="1" t="s">
        <v>543</v>
      </c>
      <c r="D1101" s="1"/>
      <c r="E1101" s="1"/>
      <c r="F1101" s="1">
        <v>24</v>
      </c>
      <c r="G1101" s="1" t="s">
        <v>838</v>
      </c>
      <c r="H1101" s="1" t="str">
        <f t="shared" si="17"/>
        <v>24연립다세대평균단위매매가격</v>
      </c>
      <c r="I1101" s="1" t="s">
        <v>871</v>
      </c>
      <c r="J1101" s="13">
        <v>1547.0561906099394</v>
      </c>
      <c r="K1101" s="13">
        <v>1547.0561906099394</v>
      </c>
      <c r="L1101" s="13">
        <v>1546.0074243743361</v>
      </c>
      <c r="M1101" s="13">
        <v>1550.666127835306</v>
      </c>
      <c r="N1101" s="13">
        <v>1545.6630718348556</v>
      </c>
      <c r="O1101" s="13">
        <v>1544.3031350887477</v>
      </c>
      <c r="P1101" s="13">
        <v>1543.4016924347886</v>
      </c>
      <c r="Q1101" s="14">
        <v>1540.8457478957985</v>
      </c>
      <c r="R1101" s="14">
        <v>1543.4177334411561</v>
      </c>
      <c r="S1101" s="14">
        <v>1543.243137944417</v>
      </c>
      <c r="T1101" s="14">
        <v>1545.5098720721926</v>
      </c>
      <c r="U1101" s="14">
        <v>1549.1269735162759</v>
      </c>
      <c r="V1101" s="14">
        <v>1550.7119209191576</v>
      </c>
      <c r="W1101" s="14">
        <v>1551.3322310339017</v>
      </c>
      <c r="X1101" s="14">
        <v>1552.1901038029812</v>
      </c>
      <c r="Y1101" s="14">
        <v>1553.1356134232599</v>
      </c>
      <c r="Z1101" s="14">
        <v>1552.9341801757344</v>
      </c>
      <c r="AA1101" s="14">
        <v>1551.5281662213283</v>
      </c>
      <c r="AB1101" s="14">
        <v>1550.9104184089779</v>
      </c>
      <c r="AC1101" s="14">
        <v>1548.7345687317043</v>
      </c>
    </row>
    <row r="1102" spans="1:29" s="14" customFormat="1">
      <c r="A1102" s="1" t="s">
        <v>524</v>
      </c>
      <c r="B1102" s="1" t="s">
        <v>542</v>
      </c>
      <c r="C1102" s="1" t="s">
        <v>544</v>
      </c>
      <c r="D1102" s="1"/>
      <c r="E1102" s="1"/>
      <c r="F1102" s="1">
        <v>25</v>
      </c>
      <c r="G1102" s="1" t="s">
        <v>838</v>
      </c>
      <c r="H1102" s="1" t="str">
        <f t="shared" si="17"/>
        <v>25연립다세대평균단위매매가격</v>
      </c>
      <c r="I1102" s="1" t="s">
        <v>871</v>
      </c>
      <c r="J1102" s="13">
        <v>1612.2528820931623</v>
      </c>
      <c r="K1102" s="13">
        <v>1612.2528820931623</v>
      </c>
      <c r="L1102" s="13">
        <v>1614.5723831244986</v>
      </c>
      <c r="M1102" s="13">
        <v>1616.5526935570474</v>
      </c>
      <c r="N1102" s="13">
        <v>1617.1905806453399</v>
      </c>
      <c r="O1102" s="13">
        <v>1614.3854266246817</v>
      </c>
      <c r="P1102" s="13">
        <v>1612.8427283232938</v>
      </c>
      <c r="Q1102" s="14">
        <v>1611.2309491448609</v>
      </c>
      <c r="R1102" s="14">
        <v>1611.3128576157499</v>
      </c>
      <c r="S1102" s="14">
        <v>1611.9671232464336</v>
      </c>
      <c r="T1102" s="14">
        <v>1612.1476716460743</v>
      </c>
      <c r="U1102" s="14">
        <v>1611.4488428104025</v>
      </c>
      <c r="V1102" s="14">
        <v>1611.4488428104025</v>
      </c>
      <c r="W1102" s="14">
        <v>1610.9232114810854</v>
      </c>
      <c r="X1102" s="14">
        <v>1610.7036173664799</v>
      </c>
      <c r="Y1102" s="14">
        <v>1614.3962785178751</v>
      </c>
      <c r="Z1102" s="14">
        <v>1615.0309716825491</v>
      </c>
      <c r="AA1102" s="14">
        <v>1615.208442790253</v>
      </c>
      <c r="AB1102" s="14">
        <v>1616.5174495421097</v>
      </c>
      <c r="AC1102" s="14">
        <v>1617.562637464345</v>
      </c>
    </row>
    <row r="1103" spans="1:29" s="14" customFormat="1">
      <c r="A1103" s="1" t="s">
        <v>524</v>
      </c>
      <c r="B1103" s="1" t="s">
        <v>542</v>
      </c>
      <c r="C1103" s="1" t="s">
        <v>545</v>
      </c>
      <c r="D1103" s="1"/>
      <c r="E1103" s="1"/>
      <c r="F1103" s="1">
        <v>26</v>
      </c>
      <c r="G1103" s="1" t="s">
        <v>838</v>
      </c>
      <c r="H1103" s="1" t="str">
        <f t="shared" si="17"/>
        <v>26연립다세대평균단위매매가격</v>
      </c>
      <c r="I1103" s="1" t="s">
        <v>871</v>
      </c>
      <c r="J1103" s="13">
        <v>1642.8563154651217</v>
      </c>
      <c r="K1103" s="13">
        <v>1642.7474428950211</v>
      </c>
      <c r="L1103" s="13">
        <v>1643.4621966334205</v>
      </c>
      <c r="M1103" s="13">
        <v>1642.9329061276173</v>
      </c>
      <c r="N1103" s="13">
        <v>1631.0811150169864</v>
      </c>
      <c r="O1103" s="13">
        <v>1624.6077232011587</v>
      </c>
      <c r="P1103" s="13">
        <v>1618.6002393588071</v>
      </c>
      <c r="Q1103" s="14">
        <v>1617.2500217625261</v>
      </c>
      <c r="R1103" s="14">
        <v>1618.6322087119734</v>
      </c>
      <c r="S1103" s="14">
        <v>1619.8636682264003</v>
      </c>
      <c r="T1103" s="14">
        <v>1620.7717179273695</v>
      </c>
      <c r="U1103" s="14">
        <v>1613.6062493779004</v>
      </c>
      <c r="V1103" s="14">
        <v>1609.0989424886372</v>
      </c>
      <c r="W1103" s="14">
        <v>1607.5794957660905</v>
      </c>
      <c r="X1103" s="14">
        <v>1607.7416849393539</v>
      </c>
      <c r="Y1103" s="14">
        <v>1608.1147787604277</v>
      </c>
      <c r="Z1103" s="14">
        <v>1610.0961194021786</v>
      </c>
      <c r="AA1103" s="14">
        <v>1610.7833551978656</v>
      </c>
      <c r="AB1103" s="14">
        <v>1613.5140194978237</v>
      </c>
      <c r="AC1103" s="14">
        <v>1609.2850678635571</v>
      </c>
    </row>
    <row r="1104" spans="1:29" s="14" customFormat="1">
      <c r="A1104" s="1" t="s">
        <v>524</v>
      </c>
      <c r="B1104" s="1" t="s">
        <v>546</v>
      </c>
      <c r="C1104" s="1"/>
      <c r="D1104" s="1"/>
      <c r="E1104" s="1"/>
      <c r="F1104" s="1">
        <v>27</v>
      </c>
      <c r="G1104" s="1" t="s">
        <v>838</v>
      </c>
      <c r="H1104" s="1" t="str">
        <f t="shared" si="17"/>
        <v>27연립다세대평균단위매매가격</v>
      </c>
      <c r="I1104" s="1" t="s">
        <v>871</v>
      </c>
      <c r="J1104" s="13">
        <v>1176.0296757438246</v>
      </c>
      <c r="K1104" s="13">
        <v>1177.620338011777</v>
      </c>
      <c r="L1104" s="13">
        <v>1176.9169357808689</v>
      </c>
      <c r="M1104" s="13">
        <v>1175.8915085869851</v>
      </c>
      <c r="N1104" s="13">
        <v>1174.6496563741757</v>
      </c>
      <c r="O1104" s="13">
        <v>1169.6754828536059</v>
      </c>
      <c r="P1104" s="13">
        <v>1165.2855780141704</v>
      </c>
      <c r="Q1104" s="14">
        <v>1161.7903558827998</v>
      </c>
      <c r="R1104" s="14">
        <v>1162.6858375902757</v>
      </c>
      <c r="S1104" s="14">
        <v>1164.9314672767869</v>
      </c>
      <c r="T1104" s="14">
        <v>1165.4454278857672</v>
      </c>
      <c r="U1104" s="14">
        <v>1167.2755184879109</v>
      </c>
      <c r="V1104" s="14">
        <v>1167.7441509535261</v>
      </c>
      <c r="W1104" s="14">
        <v>1167.8972634160734</v>
      </c>
      <c r="X1104" s="14">
        <v>1168.7668254407342</v>
      </c>
      <c r="Y1104" s="14">
        <v>1169.7719071950628</v>
      </c>
      <c r="Z1104" s="14">
        <v>1169.4034171969761</v>
      </c>
      <c r="AA1104" s="14">
        <v>1168.6412307053401</v>
      </c>
      <c r="AB1104" s="14">
        <v>1169.1946882414686</v>
      </c>
      <c r="AC1104" s="14">
        <v>1167.5104387855083</v>
      </c>
    </row>
    <row r="1105" spans="1:29" s="14" customFormat="1">
      <c r="A1105" s="1" t="s">
        <v>524</v>
      </c>
      <c r="B1105" s="1" t="s">
        <v>547</v>
      </c>
      <c r="C1105" s="1"/>
      <c r="D1105" s="1"/>
      <c r="E1105" s="1"/>
      <c r="F1105" s="1">
        <v>28</v>
      </c>
      <c r="G1105" s="1" t="s">
        <v>838</v>
      </c>
      <c r="H1105" s="1" t="str">
        <f t="shared" si="17"/>
        <v>28연립다세대평균단위매매가격</v>
      </c>
      <c r="I1105" s="1" t="s">
        <v>871</v>
      </c>
      <c r="J1105" s="13">
        <v>907.66454700445979</v>
      </c>
      <c r="K1105" s="13">
        <v>907.66454700445979</v>
      </c>
      <c r="L1105" s="13">
        <v>904.68128185369869</v>
      </c>
      <c r="M1105" s="13">
        <v>907.8117062814747</v>
      </c>
      <c r="N1105" s="13">
        <v>908.77200053878391</v>
      </c>
      <c r="O1105" s="13">
        <v>908.39776304767224</v>
      </c>
      <c r="P1105" s="13">
        <v>910.87893784440473</v>
      </c>
      <c r="Q1105" s="14">
        <v>913.19918225240951</v>
      </c>
      <c r="R1105" s="14">
        <v>912.48912030181475</v>
      </c>
      <c r="S1105" s="14">
        <v>912.83114304116145</v>
      </c>
      <c r="T1105" s="14">
        <v>912.65254286530205</v>
      </c>
      <c r="U1105" s="14">
        <v>912.65254286530228</v>
      </c>
      <c r="V1105" s="14">
        <v>913.58826061925777</v>
      </c>
      <c r="W1105" s="14">
        <v>913.55391830884435</v>
      </c>
      <c r="X1105" s="14">
        <v>914.0349052960313</v>
      </c>
      <c r="Y1105" s="14">
        <v>916.42444534583149</v>
      </c>
      <c r="Z1105" s="14">
        <v>917.21582033937636</v>
      </c>
      <c r="AA1105" s="14">
        <v>920.60911219364334</v>
      </c>
      <c r="AB1105" s="14">
        <v>921.96731360977515</v>
      </c>
      <c r="AC1105" s="14">
        <v>922.07423860723566</v>
      </c>
    </row>
    <row r="1106" spans="1:29" s="14" customFormat="1">
      <c r="A1106" s="1" t="s">
        <v>524</v>
      </c>
      <c r="B1106" s="1" t="s">
        <v>548</v>
      </c>
      <c r="C1106" s="1"/>
      <c r="D1106" s="1"/>
      <c r="E1106" s="1"/>
      <c r="F1106" s="1">
        <v>29</v>
      </c>
      <c r="G1106" s="1" t="s">
        <v>838</v>
      </c>
      <c r="H1106" s="1" t="str">
        <f t="shared" si="17"/>
        <v>29연립다세대평균단위매매가격</v>
      </c>
      <c r="I1106" s="1" t="s">
        <v>871</v>
      </c>
      <c r="J1106" s="13">
        <v>1156.7488501504652</v>
      </c>
      <c r="K1106" s="13">
        <v>1156.9058694081452</v>
      </c>
      <c r="L1106" s="13">
        <v>1158.5567004275126</v>
      </c>
      <c r="M1106" s="13">
        <v>1161.6872160129158</v>
      </c>
      <c r="N1106" s="13">
        <v>1162.1336328827226</v>
      </c>
      <c r="O1106" s="13">
        <v>1162.3182588493908</v>
      </c>
      <c r="P1106" s="13">
        <v>1162.3182588493908</v>
      </c>
      <c r="Q1106" s="14">
        <v>1164.566347604278</v>
      </c>
      <c r="R1106" s="14">
        <v>1164.2872144239195</v>
      </c>
      <c r="S1106" s="14">
        <v>1166.9580310074678</v>
      </c>
      <c r="T1106" s="14">
        <v>1171.8107755919571</v>
      </c>
      <c r="U1106" s="14">
        <v>1178.0644230928694</v>
      </c>
      <c r="V1106" s="14">
        <v>1180.8986213042615</v>
      </c>
      <c r="W1106" s="14">
        <v>1182.1500323388605</v>
      </c>
      <c r="X1106" s="14">
        <v>1183.9257573693144</v>
      </c>
      <c r="Y1106" s="14">
        <v>1188.614605823748</v>
      </c>
      <c r="Z1106" s="14">
        <v>1189.7607037781181</v>
      </c>
      <c r="AA1106" s="14">
        <v>1197.1936725029261</v>
      </c>
      <c r="AB1106" s="14">
        <v>1203.5233851888859</v>
      </c>
      <c r="AC1106" s="14">
        <v>1205.7382512134234</v>
      </c>
    </row>
    <row r="1107" spans="1:29" s="14" customFormat="1">
      <c r="A1107" s="1" t="s">
        <v>524</v>
      </c>
      <c r="B1107" s="1" t="s">
        <v>549</v>
      </c>
      <c r="C1107" s="1"/>
      <c r="D1107" s="1"/>
      <c r="E1107" s="1"/>
      <c r="F1107" s="1">
        <v>30</v>
      </c>
      <c r="G1107" s="1" t="s">
        <v>838</v>
      </c>
      <c r="H1107" s="1" t="str">
        <f t="shared" si="17"/>
        <v>30연립다세대평균단위매매가격</v>
      </c>
      <c r="I1107" s="1" t="s">
        <v>871</v>
      </c>
      <c r="J1107" s="13">
        <v>1433.3514615239585</v>
      </c>
      <c r="K1107" s="13">
        <v>1433.715259705026</v>
      </c>
      <c r="L1107" s="13">
        <v>1444.6326780434526</v>
      </c>
      <c r="M1107" s="13">
        <v>1450.606164894717</v>
      </c>
      <c r="N1107" s="13">
        <v>1455.1310171468633</v>
      </c>
      <c r="O1107" s="13">
        <v>1456.6535321935546</v>
      </c>
      <c r="P1107" s="13">
        <v>1456.9650222899068</v>
      </c>
      <c r="Q1107" s="14">
        <v>1457.429213664954</v>
      </c>
      <c r="R1107" s="14">
        <v>1454.0259236211132</v>
      </c>
      <c r="S1107" s="14">
        <v>1460.9945961448814</v>
      </c>
      <c r="T1107" s="14">
        <v>1462.5667555662485</v>
      </c>
      <c r="U1107" s="14">
        <v>1462.8510886770248</v>
      </c>
      <c r="V1107" s="14">
        <v>1464.7946588888794</v>
      </c>
      <c r="W1107" s="14">
        <v>1465.9636934533835</v>
      </c>
      <c r="X1107" s="14">
        <v>1466.4578547776748</v>
      </c>
      <c r="Y1107" s="14">
        <v>1471.3716016595852</v>
      </c>
      <c r="Z1107" s="14">
        <v>1472.0571155179948</v>
      </c>
      <c r="AA1107" s="14">
        <v>1473.5373524392267</v>
      </c>
      <c r="AB1107" s="14">
        <v>1475.2525774000737</v>
      </c>
      <c r="AC1107" s="14">
        <v>1474.1648663650299</v>
      </c>
    </row>
    <row r="1108" spans="1:29" s="14" customFormat="1">
      <c r="A1108" s="1" t="s">
        <v>1384</v>
      </c>
      <c r="B1108" s="1" t="s">
        <v>1383</v>
      </c>
      <c r="C1108" s="1"/>
      <c r="D1108" s="1"/>
      <c r="E1108" s="1"/>
      <c r="F1108" s="1">
        <v>31</v>
      </c>
      <c r="G1108" s="1" t="s">
        <v>838</v>
      </c>
      <c r="H1108" s="1" t="str">
        <f t="shared" si="17"/>
        <v>31연립다세대평균단위매매가격</v>
      </c>
      <c r="I1108" s="1" t="s">
        <v>871</v>
      </c>
      <c r="J1108" s="13"/>
      <c r="K1108" s="13"/>
      <c r="L1108" s="13"/>
      <c r="M1108" s="13"/>
      <c r="N1108" s="13"/>
      <c r="O1108" s="13"/>
      <c r="P1108" s="13"/>
      <c r="U1108" s="14">
        <v>924.12490456738669</v>
      </c>
      <c r="V1108" s="14">
        <v>938.89965977814063</v>
      </c>
      <c r="W1108" s="14">
        <v>952.0587755168317</v>
      </c>
      <c r="X1108" s="14">
        <v>968.92327710429731</v>
      </c>
      <c r="Y1108" s="14">
        <v>985.16061435738379</v>
      </c>
      <c r="Z1108" s="14">
        <v>992.15591628435232</v>
      </c>
      <c r="AA1108" s="14">
        <v>990.00004605702202</v>
      </c>
      <c r="AB1108" s="14">
        <v>992.96515820730986</v>
      </c>
      <c r="AC1108" s="14">
        <v>991.11976162534609</v>
      </c>
    </row>
    <row r="1109" spans="1:29" s="14" customFormat="1">
      <c r="A1109" s="1" t="s">
        <v>524</v>
      </c>
      <c r="B1109" s="1" t="s">
        <v>550</v>
      </c>
      <c r="C1109" s="1"/>
      <c r="D1109" s="1"/>
      <c r="E1109" s="1"/>
      <c r="F1109" s="1">
        <v>32</v>
      </c>
      <c r="G1109" s="1" t="s">
        <v>838</v>
      </c>
      <c r="H1109" s="1" t="str">
        <f t="shared" si="17"/>
        <v>32연립다세대평균단위매매가격</v>
      </c>
      <c r="I1109" s="1" t="s">
        <v>871</v>
      </c>
      <c r="J1109" s="13">
        <v>868.07965196088912</v>
      </c>
      <c r="K1109" s="13">
        <v>870.37664514895232</v>
      </c>
      <c r="L1109" s="13">
        <v>874.4320361110473</v>
      </c>
      <c r="M1109" s="13">
        <v>875.12194326546614</v>
      </c>
      <c r="N1109" s="13">
        <v>877.3219411083154</v>
      </c>
      <c r="O1109" s="13">
        <v>878.67903020524284</v>
      </c>
      <c r="P1109" s="13">
        <v>879.53118376873897</v>
      </c>
      <c r="Q1109" s="14">
        <v>877.15988553815782</v>
      </c>
      <c r="R1109" s="14">
        <v>877.18022780838339</v>
      </c>
      <c r="S1109" s="14">
        <v>877.89750636452186</v>
      </c>
      <c r="T1109" s="14">
        <v>878.09236390404817</v>
      </c>
      <c r="U1109" s="14">
        <v>878.96880035552579</v>
      </c>
      <c r="V1109" s="14">
        <v>879.45272546416356</v>
      </c>
      <c r="W1109" s="14">
        <v>876.74702121723817</v>
      </c>
      <c r="X1109" s="14">
        <v>874.38035362021185</v>
      </c>
      <c r="Y1109" s="14">
        <v>867.4764090502772</v>
      </c>
      <c r="Z1109" s="14">
        <v>869.12744942283382</v>
      </c>
      <c r="AA1109" s="14">
        <v>868.9780671019488</v>
      </c>
      <c r="AB1109" s="14">
        <v>868.8550808519293</v>
      </c>
      <c r="AC1109" s="14">
        <v>867.69911377313406</v>
      </c>
    </row>
    <row r="1110" spans="1:29" s="14" customFormat="1">
      <c r="A1110" s="1" t="s">
        <v>524</v>
      </c>
      <c r="B1110" s="1" t="s">
        <v>551</v>
      </c>
      <c r="C1110" s="1"/>
      <c r="D1110" s="1"/>
      <c r="E1110" s="1"/>
      <c r="F1110" s="1">
        <v>33</v>
      </c>
      <c r="G1110" s="1" t="s">
        <v>838</v>
      </c>
      <c r="H1110" s="1" t="str">
        <f t="shared" si="17"/>
        <v>33연립다세대평균단위매매가격</v>
      </c>
      <c r="I1110" s="1" t="s">
        <v>871</v>
      </c>
      <c r="J1110" s="13">
        <v>883.89963044217905</v>
      </c>
      <c r="K1110" s="13">
        <v>883.95839635064794</v>
      </c>
      <c r="L1110" s="13">
        <v>883.35263320854438</v>
      </c>
      <c r="M1110" s="13">
        <v>888.2216317816434</v>
      </c>
      <c r="N1110" s="13">
        <v>885.35780474069986</v>
      </c>
      <c r="O1110" s="13">
        <v>886.03461906621487</v>
      </c>
      <c r="P1110" s="13">
        <v>886.53420690624682</v>
      </c>
      <c r="Q1110" s="14">
        <v>886.05893818220773</v>
      </c>
      <c r="R1110" s="14">
        <v>886.5424761302055</v>
      </c>
      <c r="S1110" s="14">
        <v>885.98046882128438</v>
      </c>
      <c r="T1110" s="14">
        <v>885.94659847294861</v>
      </c>
      <c r="U1110" s="14">
        <v>888.43058428730978</v>
      </c>
      <c r="V1110" s="14">
        <v>886.75368246938706</v>
      </c>
      <c r="W1110" s="14">
        <v>887.22512519668146</v>
      </c>
      <c r="X1110" s="14">
        <v>887.47539882316687</v>
      </c>
      <c r="Y1110" s="14">
        <v>891.76580093796451</v>
      </c>
      <c r="Z1110" s="14">
        <v>892.14735918124904</v>
      </c>
      <c r="AA1110" s="14">
        <v>892.67323295907829</v>
      </c>
      <c r="AB1110" s="14">
        <v>894.42321159896539</v>
      </c>
      <c r="AC1110" s="14">
        <v>894.74982065707741</v>
      </c>
    </row>
    <row r="1111" spans="1:29" s="14" customFormat="1">
      <c r="A1111" s="1" t="s">
        <v>524</v>
      </c>
      <c r="B1111" s="1" t="s">
        <v>552</v>
      </c>
      <c r="C1111" s="1"/>
      <c r="D1111" s="1"/>
      <c r="E1111" s="1"/>
      <c r="F1111" s="1">
        <v>34</v>
      </c>
      <c r="G1111" s="1" t="s">
        <v>838</v>
      </c>
      <c r="H1111" s="1" t="str">
        <f t="shared" si="17"/>
        <v>34연립다세대평균단위매매가격</v>
      </c>
      <c r="I1111" s="1" t="s">
        <v>871</v>
      </c>
      <c r="J1111" s="13">
        <v>949.06596131423794</v>
      </c>
      <c r="K1111" s="13">
        <v>949.30446611545085</v>
      </c>
      <c r="L1111" s="13">
        <v>950.3952409836088</v>
      </c>
      <c r="M1111" s="13">
        <v>953.21522409536624</v>
      </c>
      <c r="N1111" s="13">
        <v>956.70008912660558</v>
      </c>
      <c r="O1111" s="13">
        <v>959.94662700066658</v>
      </c>
      <c r="P1111" s="13">
        <v>958.8940124130595</v>
      </c>
      <c r="Q1111" s="14">
        <v>959.79296424737572</v>
      </c>
      <c r="R1111" s="14">
        <v>960.11492362494846</v>
      </c>
      <c r="S1111" s="14">
        <v>963.49726516468104</v>
      </c>
      <c r="T1111" s="14">
        <v>965.87985389281175</v>
      </c>
      <c r="U1111" s="14">
        <v>968.92540465152285</v>
      </c>
      <c r="V1111" s="14">
        <v>970.40998072942966</v>
      </c>
      <c r="W1111" s="14">
        <v>970.30389323900602</v>
      </c>
      <c r="X1111" s="14">
        <v>971.22613917973115</v>
      </c>
      <c r="Y1111" s="14">
        <v>974.13527632750606</v>
      </c>
      <c r="Z1111" s="14">
        <v>974.5460033254742</v>
      </c>
      <c r="AA1111" s="14">
        <v>977.18450752302897</v>
      </c>
      <c r="AB1111" s="14">
        <v>978.19319986779499</v>
      </c>
      <c r="AC1111" s="14">
        <v>978.28935511075974</v>
      </c>
    </row>
    <row r="1112" spans="1:29" s="14" customFormat="1">
      <c r="A1112" s="1" t="s">
        <v>524</v>
      </c>
      <c r="B1112" s="1" t="s">
        <v>553</v>
      </c>
      <c r="C1112" s="1"/>
      <c r="D1112" s="1"/>
      <c r="E1112" s="1"/>
      <c r="F1112" s="1">
        <v>35</v>
      </c>
      <c r="G1112" s="1" t="s">
        <v>838</v>
      </c>
      <c r="H1112" s="1" t="str">
        <f t="shared" si="17"/>
        <v>35연립다세대평균단위매매가격</v>
      </c>
      <c r="I1112" s="1" t="s">
        <v>871</v>
      </c>
      <c r="J1112" s="13">
        <v>719.25120078743919</v>
      </c>
      <c r="K1112" s="13">
        <v>719.28329481088679</v>
      </c>
      <c r="L1112" s="13">
        <v>721.41890914981195</v>
      </c>
      <c r="M1112" s="13">
        <v>722.37283530429681</v>
      </c>
      <c r="N1112" s="13">
        <v>727.17623832756897</v>
      </c>
      <c r="O1112" s="13">
        <v>728.01711061628123</v>
      </c>
      <c r="P1112" s="13">
        <v>727.75819294664927</v>
      </c>
      <c r="Q1112" s="14">
        <v>727.5916456003381</v>
      </c>
      <c r="R1112" s="14">
        <v>729.05140516521988</v>
      </c>
      <c r="S1112" s="14">
        <v>729.32550854372164</v>
      </c>
      <c r="T1112" s="14">
        <v>730.63244163401544</v>
      </c>
      <c r="U1112" s="14">
        <v>731.50642494908675</v>
      </c>
      <c r="V1112" s="14">
        <v>729.08716036233329</v>
      </c>
      <c r="W1112" s="14">
        <v>729.75944320482438</v>
      </c>
      <c r="X1112" s="14">
        <v>728.32958620187469</v>
      </c>
      <c r="Y1112" s="14">
        <v>729.7921053304193</v>
      </c>
      <c r="Z1112" s="14">
        <v>730.57328373190808</v>
      </c>
      <c r="AA1112" s="14">
        <v>731.42331561810715</v>
      </c>
      <c r="AB1112" s="14">
        <v>731.69463742022583</v>
      </c>
      <c r="AC1112" s="14">
        <v>732.71692720972601</v>
      </c>
    </row>
    <row r="1113" spans="1:29" s="14" customFormat="1">
      <c r="A1113" s="1" t="s">
        <v>524</v>
      </c>
      <c r="B1113" s="1" t="s">
        <v>554</v>
      </c>
      <c r="C1113" s="1"/>
      <c r="D1113" s="1"/>
      <c r="E1113" s="1"/>
      <c r="F1113" s="1">
        <v>36</v>
      </c>
      <c r="G1113" s="1" t="s">
        <v>838</v>
      </c>
      <c r="H1113" s="1" t="str">
        <f t="shared" ref="H1113:H1179" si="18">F1113&amp;G1113&amp;I1113</f>
        <v>36연립다세대평균단위매매가격</v>
      </c>
      <c r="I1113" s="1" t="s">
        <v>871</v>
      </c>
      <c r="J1113" s="13">
        <v>663.0137078862806</v>
      </c>
      <c r="K1113" s="13">
        <v>663.42008310064352</v>
      </c>
      <c r="L1113" s="13">
        <v>670.1097547614412</v>
      </c>
      <c r="M1113" s="13">
        <v>672.8855364999846</v>
      </c>
      <c r="N1113" s="13">
        <v>679.0125743053984</v>
      </c>
      <c r="O1113" s="13">
        <v>681.8877330699645</v>
      </c>
      <c r="P1113" s="13">
        <v>681.8877330699645</v>
      </c>
      <c r="Q1113" s="14">
        <v>683.1371335181816</v>
      </c>
      <c r="R1113" s="14">
        <v>683.09578796861661</v>
      </c>
      <c r="S1113" s="14">
        <v>684.63691944670245</v>
      </c>
      <c r="T1113" s="14">
        <v>680.82463898843378</v>
      </c>
      <c r="U1113" s="14">
        <v>683.32456591360926</v>
      </c>
      <c r="V1113" s="14">
        <v>683.01431715615558</v>
      </c>
      <c r="W1113" s="14">
        <v>680.62473532771537</v>
      </c>
      <c r="X1113" s="14">
        <v>682.5078508137675</v>
      </c>
      <c r="Y1113" s="14">
        <v>686.65902286694723</v>
      </c>
      <c r="Z1113" s="14">
        <v>688.69368443509461</v>
      </c>
      <c r="AA1113" s="14">
        <v>689.11792801353693</v>
      </c>
      <c r="AB1113" s="14">
        <v>689.75024034680496</v>
      </c>
      <c r="AC1113" s="14">
        <v>690.65203957095127</v>
      </c>
    </row>
    <row r="1114" spans="1:29" s="14" customFormat="1">
      <c r="A1114" s="1" t="s">
        <v>524</v>
      </c>
      <c r="B1114" s="1" t="s">
        <v>555</v>
      </c>
      <c r="C1114" s="1"/>
      <c r="D1114" s="1"/>
      <c r="E1114" s="1"/>
      <c r="F1114" s="1">
        <v>37</v>
      </c>
      <c r="G1114" s="1" t="s">
        <v>838</v>
      </c>
      <c r="H1114" s="1" t="str">
        <f t="shared" si="18"/>
        <v>37연립다세대평균단위매매가격</v>
      </c>
      <c r="I1114" s="1" t="s">
        <v>871</v>
      </c>
      <c r="J1114" s="13">
        <v>896.68601575785908</v>
      </c>
      <c r="K1114" s="13">
        <v>896.84222572905389</v>
      </c>
      <c r="L1114" s="13">
        <v>900.48888905141871</v>
      </c>
      <c r="M1114" s="13">
        <v>902.13491808153276</v>
      </c>
      <c r="N1114" s="13">
        <v>901.0668658253087</v>
      </c>
      <c r="O1114" s="13">
        <v>901.76315834951254</v>
      </c>
      <c r="P1114" s="13">
        <v>906.20478889174876</v>
      </c>
      <c r="Q1114" s="14">
        <v>910.0641501565508</v>
      </c>
      <c r="R1114" s="14">
        <v>913.5836145678162</v>
      </c>
      <c r="S1114" s="14">
        <v>917.03633549812207</v>
      </c>
      <c r="T1114" s="14">
        <v>918.33064917035028</v>
      </c>
      <c r="U1114" s="14">
        <v>920.78526881980304</v>
      </c>
      <c r="V1114" s="14">
        <v>923.47084387865766</v>
      </c>
      <c r="W1114" s="14">
        <v>924.73754451693844</v>
      </c>
      <c r="X1114" s="14">
        <v>927.78999995288575</v>
      </c>
      <c r="Y1114" s="14">
        <v>932.70406140669104</v>
      </c>
      <c r="Z1114" s="14">
        <v>933.48250491870397</v>
      </c>
      <c r="AA1114" s="14">
        <v>937.95789172777972</v>
      </c>
      <c r="AB1114" s="14">
        <v>941.91946750446368</v>
      </c>
      <c r="AC1114" s="14">
        <v>942.44241535236108</v>
      </c>
    </row>
    <row r="1115" spans="1:29" s="14" customFormat="1">
      <c r="A1115" s="1" t="s">
        <v>524</v>
      </c>
      <c r="B1115" s="1" t="s">
        <v>556</v>
      </c>
      <c r="C1115" s="1"/>
      <c r="D1115" s="1"/>
      <c r="E1115" s="1"/>
      <c r="F1115" s="1">
        <v>38</v>
      </c>
      <c r="G1115" s="1" t="s">
        <v>838</v>
      </c>
      <c r="H1115" s="1" t="str">
        <f t="shared" si="18"/>
        <v>38연립다세대평균단위매매가격</v>
      </c>
      <c r="I1115" s="1" t="s">
        <v>871</v>
      </c>
      <c r="J1115" s="13">
        <v>1112.5480223023208</v>
      </c>
      <c r="K1115" s="13">
        <v>1111.5028731034033</v>
      </c>
      <c r="L1115" s="13">
        <v>1110.7291864070771</v>
      </c>
      <c r="M1115" s="13">
        <v>1109.3622160598022</v>
      </c>
      <c r="N1115" s="13">
        <v>1108.437375353391</v>
      </c>
      <c r="O1115" s="13">
        <v>1111.1227515723608</v>
      </c>
      <c r="P1115" s="13">
        <v>1108.8950713822258</v>
      </c>
      <c r="Q1115" s="14">
        <v>1108.2420824847259</v>
      </c>
      <c r="R1115" s="14">
        <v>1107.7119177382322</v>
      </c>
      <c r="S1115" s="14">
        <v>1107.2274279620224</v>
      </c>
      <c r="T1115" s="14">
        <v>1109.578252194761</v>
      </c>
      <c r="U1115" s="14">
        <v>1096.7780480994302</v>
      </c>
      <c r="V1115" s="14">
        <v>1094.5761169159232</v>
      </c>
      <c r="W1115" s="14">
        <v>1093.5484123500344</v>
      </c>
      <c r="X1115" s="14">
        <v>1096.7038206513394</v>
      </c>
      <c r="Y1115" s="14">
        <v>1098.7114440210032</v>
      </c>
      <c r="Z1115" s="14">
        <v>1102.225895717688</v>
      </c>
      <c r="AA1115" s="14">
        <v>1104.3248565522388</v>
      </c>
      <c r="AB1115" s="14">
        <v>1104.5240120961794</v>
      </c>
      <c r="AC1115" s="14">
        <v>1103.9038436180047</v>
      </c>
    </row>
    <row r="1116" spans="1:29" s="14" customFormat="1">
      <c r="A1116" s="1" t="s">
        <v>524</v>
      </c>
      <c r="B1116" s="1" t="s">
        <v>557</v>
      </c>
      <c r="C1116" s="1"/>
      <c r="D1116" s="1"/>
      <c r="E1116" s="1"/>
      <c r="F1116" s="1">
        <v>39</v>
      </c>
      <c r="G1116" s="1" t="s">
        <v>838</v>
      </c>
      <c r="H1116" s="1" t="str">
        <f t="shared" si="18"/>
        <v>39연립다세대평균단위매매가격</v>
      </c>
      <c r="I1116" s="1" t="s">
        <v>871</v>
      </c>
      <c r="J1116" s="13">
        <v>1265.7986311892112</v>
      </c>
      <c r="K1116" s="13">
        <v>1282.1956181258208</v>
      </c>
      <c r="L1116" s="13">
        <v>1283.2933538669963</v>
      </c>
      <c r="M1116" s="13">
        <v>1288.3660658218871</v>
      </c>
      <c r="N1116" s="13">
        <v>1288.8330733969512</v>
      </c>
      <c r="O1116" s="13">
        <v>1289.1949367364437</v>
      </c>
      <c r="P1116" s="13">
        <v>1290.0595118720551</v>
      </c>
      <c r="Q1116" s="14">
        <v>1290.6486945874135</v>
      </c>
      <c r="R1116" s="14">
        <v>1290.8472313713162</v>
      </c>
      <c r="S1116" s="14">
        <v>1291.0770308482925</v>
      </c>
      <c r="T1116" s="14">
        <v>1291.0767640936158</v>
      </c>
      <c r="U1116" s="14">
        <v>1291.09525788525</v>
      </c>
      <c r="V1116" s="14">
        <v>1291.5719465542284</v>
      </c>
      <c r="W1116" s="14">
        <v>1291.5719465542281</v>
      </c>
      <c r="X1116" s="14">
        <v>1291.5719465542281</v>
      </c>
      <c r="Y1116" s="14">
        <v>1292.7923146607443</v>
      </c>
      <c r="Z1116" s="14">
        <v>1292.7545906271398</v>
      </c>
      <c r="AA1116" s="14">
        <v>1292.8694903656278</v>
      </c>
      <c r="AB1116" s="14">
        <v>1292.8901762751025</v>
      </c>
      <c r="AC1116" s="14">
        <v>1291.762276597638</v>
      </c>
    </row>
    <row r="1117" spans="1:29" s="14" customFormat="1">
      <c r="A1117" s="1" t="s">
        <v>655</v>
      </c>
      <c r="B1117" s="1"/>
      <c r="C1117" s="1"/>
      <c r="D1117" s="1"/>
      <c r="E1117" s="1"/>
      <c r="F1117" s="1">
        <v>40</v>
      </c>
      <c r="G1117" s="1" t="s">
        <v>838</v>
      </c>
      <c r="H1117" s="1" t="str">
        <f t="shared" si="18"/>
        <v>40연립다세대평균단위매매가격</v>
      </c>
      <c r="I1117" s="1" t="s">
        <v>871</v>
      </c>
      <c r="J1117" s="13">
        <v>1590.2457290965983</v>
      </c>
      <c r="K1117" s="13">
        <v>1590.3637386628284</v>
      </c>
      <c r="L1117" s="13">
        <v>1589.348520761547</v>
      </c>
      <c r="M1117" s="13">
        <v>1591.3942071408742</v>
      </c>
      <c r="N1117" s="13">
        <v>1587.9844512730269</v>
      </c>
      <c r="O1117" s="13">
        <v>1583.9646786047422</v>
      </c>
      <c r="P1117" s="13">
        <v>1579.9007779322096</v>
      </c>
      <c r="Q1117" s="14">
        <v>1576.1728449397806</v>
      </c>
      <c r="R1117" s="14">
        <v>1570.5515006821229</v>
      </c>
      <c r="S1117" s="14">
        <v>1567.9853587746666</v>
      </c>
      <c r="T1117" s="14">
        <v>1565.8789686870366</v>
      </c>
      <c r="U1117" s="14">
        <v>1564.5293962665012</v>
      </c>
      <c r="V1117" s="14">
        <v>1560.6093611383744</v>
      </c>
      <c r="W1117" s="14">
        <v>1558.044370875338</v>
      </c>
      <c r="X1117" s="14">
        <v>1553.8216721979256</v>
      </c>
      <c r="Y1117" s="14">
        <v>1555.4503686971175</v>
      </c>
      <c r="Z1117" s="14">
        <v>1555.0269134092612</v>
      </c>
      <c r="AA1117" s="14">
        <v>1555.5077128215828</v>
      </c>
      <c r="AB1117" s="14">
        <v>1554.3415512718711</v>
      </c>
      <c r="AC1117" s="14">
        <v>1551.5072029010591</v>
      </c>
    </row>
    <row r="1118" spans="1:29" s="14" customFormat="1">
      <c r="A1118" s="1" t="s">
        <v>523</v>
      </c>
      <c r="B1118" s="1"/>
      <c r="C1118" s="1"/>
      <c r="D1118" s="1"/>
      <c r="E1118" s="1"/>
      <c r="F1118" s="1">
        <v>41</v>
      </c>
      <c r="G1118" s="1" t="s">
        <v>838</v>
      </c>
      <c r="H1118" s="1" t="str">
        <f t="shared" si="18"/>
        <v>41연립다세대평균단위매매가격</v>
      </c>
      <c r="I1118" s="1" t="s">
        <v>871</v>
      </c>
      <c r="J1118" s="13">
        <v>1872.8008225993117</v>
      </c>
      <c r="K1118" s="13">
        <v>1873.3256254403493</v>
      </c>
      <c r="L1118" s="13">
        <v>1873.8328024392699</v>
      </c>
      <c r="M1118" s="13">
        <v>1873.3953915619284</v>
      </c>
      <c r="N1118" s="13">
        <v>1872.5555453688999</v>
      </c>
      <c r="O1118" s="13">
        <v>1870.7079604673754</v>
      </c>
      <c r="P1118" s="13">
        <v>1865.0396421672083</v>
      </c>
      <c r="Q1118" s="14">
        <v>1861.8538971209261</v>
      </c>
      <c r="R1118" s="14">
        <v>1859.9385393151197</v>
      </c>
      <c r="S1118" s="14">
        <v>1855.1527766523081</v>
      </c>
      <c r="T1118" s="14">
        <v>1851.3213165967618</v>
      </c>
      <c r="U1118" s="14">
        <v>1843.7362379733484</v>
      </c>
      <c r="V1118" s="14">
        <v>1836.6584334966929</v>
      </c>
      <c r="W1118" s="14">
        <v>1831.9030690801808</v>
      </c>
      <c r="X1118" s="14">
        <v>1826.9755088180855</v>
      </c>
      <c r="Y1118" s="14">
        <v>1824.4973542500443</v>
      </c>
      <c r="Z1118" s="14">
        <v>1823.9575942879385</v>
      </c>
      <c r="AA1118" s="14">
        <v>1823.7801491239584</v>
      </c>
      <c r="AB1118" s="14">
        <v>1819.7225660780196</v>
      </c>
      <c r="AC1118" s="14">
        <v>1816.8263400249682</v>
      </c>
    </row>
    <row r="1119" spans="1:29" s="14" customFormat="1">
      <c r="A1119" s="1" t="s">
        <v>516</v>
      </c>
      <c r="B1119" s="1"/>
      <c r="C1119" s="1"/>
      <c r="D1119" s="1"/>
      <c r="E1119" s="1"/>
      <c r="F1119" s="1">
        <v>1</v>
      </c>
      <c r="G1119" s="1" t="s">
        <v>838</v>
      </c>
      <c r="H1119" s="1" t="str">
        <f t="shared" si="18"/>
        <v>1연립다세대평균단위전세가격</v>
      </c>
      <c r="I1119" s="1" t="s">
        <v>872</v>
      </c>
      <c r="J1119" s="13">
        <v>1415.3558351296774</v>
      </c>
      <c r="K1119" s="13">
        <v>1417.8709772587599</v>
      </c>
      <c r="L1119" s="13">
        <v>1419.0326113313677</v>
      </c>
      <c r="M1119" s="13">
        <v>1417.948918495402</v>
      </c>
      <c r="N1119" s="13">
        <v>1416.5927472790233</v>
      </c>
      <c r="O1119" s="13">
        <v>1416.2992317639419</v>
      </c>
      <c r="P1119" s="13">
        <v>1414.6699174768255</v>
      </c>
      <c r="Q1119" s="14">
        <v>1414.1827551678646</v>
      </c>
      <c r="R1119" s="14">
        <v>1418.310265463994</v>
      </c>
      <c r="S1119" s="14">
        <v>1423.982146248472</v>
      </c>
      <c r="T1119" s="14">
        <v>1426.6859542340735</v>
      </c>
      <c r="U1119" s="14">
        <v>1431.2450781743969</v>
      </c>
      <c r="V1119" s="14">
        <v>1433.4427036787738</v>
      </c>
      <c r="W1119" s="14">
        <v>1436.5453983628659</v>
      </c>
      <c r="X1119" s="14">
        <v>1441.0910357517653</v>
      </c>
      <c r="Y1119" s="14">
        <v>1444.0289480656229</v>
      </c>
      <c r="Z1119" s="14">
        <v>1445.918664846025</v>
      </c>
      <c r="AA1119" s="14">
        <v>1447.2538028996657</v>
      </c>
      <c r="AB1119" s="14">
        <v>1451.6343409807605</v>
      </c>
      <c r="AC1119" s="14">
        <v>1457.0425438093901</v>
      </c>
    </row>
    <row r="1120" spans="1:29" s="14" customFormat="1">
      <c r="A1120" s="1" t="s">
        <v>521</v>
      </c>
      <c r="B1120" s="1"/>
      <c r="C1120" s="1"/>
      <c r="D1120" s="1"/>
      <c r="E1120" s="1"/>
      <c r="F1120" s="1">
        <v>2</v>
      </c>
      <c r="G1120" s="1" t="s">
        <v>838</v>
      </c>
      <c r="H1120" s="1" t="str">
        <f t="shared" si="18"/>
        <v>2연립다세대평균단위전세가격</v>
      </c>
      <c r="I1120" s="1" t="s">
        <v>872</v>
      </c>
      <c r="J1120" s="13">
        <v>1676.8583446325513</v>
      </c>
      <c r="K1120" s="13">
        <v>1680.1171814111815</v>
      </c>
      <c r="L1120" s="13">
        <v>1681.3474384106844</v>
      </c>
      <c r="M1120" s="13">
        <v>1679.3812176868321</v>
      </c>
      <c r="N1120" s="13">
        <v>1677.455199919475</v>
      </c>
      <c r="O1120" s="13">
        <v>1677.0375933592238</v>
      </c>
      <c r="P1120" s="13">
        <v>1674.8234638025158</v>
      </c>
      <c r="Q1120" s="14">
        <v>1674.2369383066755</v>
      </c>
      <c r="R1120" s="14">
        <v>1679.8737053777281</v>
      </c>
      <c r="S1120" s="14">
        <v>1687.3897052742113</v>
      </c>
      <c r="T1120" s="14">
        <v>1690.7547503214096</v>
      </c>
      <c r="U1120" s="14">
        <v>1693.6100054790672</v>
      </c>
      <c r="V1120" s="14">
        <v>1696.444201797106</v>
      </c>
      <c r="W1120" s="14">
        <v>1700.6684064434814</v>
      </c>
      <c r="X1120" s="14">
        <v>1706.5180154964808</v>
      </c>
      <c r="Y1120" s="14">
        <v>1709.7043321455762</v>
      </c>
      <c r="Z1120" s="14">
        <v>1712.0545579020722</v>
      </c>
      <c r="AA1120" s="14">
        <v>1713.4270477089271</v>
      </c>
      <c r="AB1120" s="14">
        <v>1719.2592259898984</v>
      </c>
      <c r="AC1120" s="14">
        <v>1726.8642949349071</v>
      </c>
    </row>
    <row r="1121" spans="1:29" s="14" customFormat="1">
      <c r="A1121" s="1" t="s">
        <v>1382</v>
      </c>
      <c r="B1121" s="1"/>
      <c r="C1121" s="1"/>
      <c r="D1121" s="1"/>
      <c r="E1121" s="1"/>
      <c r="F1121" s="1">
        <v>3</v>
      </c>
      <c r="G1121" s="1" t="s">
        <v>838</v>
      </c>
      <c r="H1121" s="1" t="str">
        <f t="shared" si="18"/>
        <v>3연립다세대평균단위전세가격</v>
      </c>
      <c r="I1121" s="1" t="s">
        <v>872</v>
      </c>
      <c r="J1121" s="13">
        <v>796.70825819802792</v>
      </c>
      <c r="K1121" s="13">
        <v>797.46401035492795</v>
      </c>
      <c r="L1121" s="13">
        <v>798.46330025911368</v>
      </c>
      <c r="M1121" s="13">
        <v>799.46744107512245</v>
      </c>
      <c r="N1121" s="13">
        <v>799.45938001132117</v>
      </c>
      <c r="O1121" s="13">
        <v>799.45943194444192</v>
      </c>
      <c r="P1121" s="13">
        <v>799.21363994234537</v>
      </c>
      <c r="Q1121" s="14">
        <v>798.9615453385311</v>
      </c>
      <c r="R1121" s="14">
        <v>799.51854287534161</v>
      </c>
      <c r="S1121" s="14">
        <v>800.82771286831007</v>
      </c>
      <c r="T1121" s="14">
        <v>801.96720429453205</v>
      </c>
      <c r="U1121" s="14">
        <v>808.65049310632378</v>
      </c>
      <c r="V1121" s="14">
        <v>809.33752973104436</v>
      </c>
      <c r="W1121" s="14">
        <v>809.77887010688073</v>
      </c>
      <c r="X1121" s="14">
        <v>811.23016975219912</v>
      </c>
      <c r="Y1121" s="14">
        <v>813.57861610497821</v>
      </c>
      <c r="Z1121" s="14">
        <v>814.37554049946027</v>
      </c>
      <c r="AA1121" s="14">
        <v>815.62204247078353</v>
      </c>
      <c r="AB1121" s="14">
        <v>816.55782390244428</v>
      </c>
      <c r="AC1121" s="14">
        <v>816.75284156098326</v>
      </c>
    </row>
    <row r="1122" spans="1:29" s="14" customFormat="1">
      <c r="A1122" s="1" t="s">
        <v>522</v>
      </c>
      <c r="B1122" s="1"/>
      <c r="C1122" s="1"/>
      <c r="D1122" s="1"/>
      <c r="E1122" s="1"/>
      <c r="F1122" s="1">
        <v>4</v>
      </c>
      <c r="G1122" s="1" t="s">
        <v>838</v>
      </c>
      <c r="H1122" s="1" t="str">
        <f t="shared" si="18"/>
        <v>4연립다세대평균단위전세가격</v>
      </c>
      <c r="I1122" s="1" t="s">
        <v>872</v>
      </c>
      <c r="J1122" s="13">
        <v>966.6598066864176</v>
      </c>
      <c r="K1122" s="13">
        <v>966.68120888258602</v>
      </c>
      <c r="L1122" s="13">
        <v>967.63205001073743</v>
      </c>
      <c r="M1122" s="13">
        <v>968.76177665702835</v>
      </c>
      <c r="N1122" s="13">
        <v>967.61947445687986</v>
      </c>
      <c r="O1122" s="13">
        <v>966.73283573278889</v>
      </c>
      <c r="P1122" s="13">
        <v>965.13324239448173</v>
      </c>
      <c r="Q1122" s="14">
        <v>964.46703880973541</v>
      </c>
      <c r="R1122" s="14">
        <v>964.75783852646464</v>
      </c>
      <c r="S1122" s="14">
        <v>965.81654323800819</v>
      </c>
      <c r="T1122" s="14">
        <v>967.31828579242176</v>
      </c>
      <c r="U1122" s="14">
        <v>975.22732463808279</v>
      </c>
      <c r="V1122" s="14">
        <v>975.64753098094923</v>
      </c>
      <c r="W1122" s="14">
        <v>975.68108549443002</v>
      </c>
      <c r="X1122" s="14">
        <v>977.05729277971727</v>
      </c>
      <c r="Y1122" s="14">
        <v>978.99811423592621</v>
      </c>
      <c r="Z1122" s="14">
        <v>979.25950024195322</v>
      </c>
      <c r="AA1122" s="14">
        <v>980.67853801834508</v>
      </c>
      <c r="AB1122" s="14">
        <v>981.63656764536108</v>
      </c>
      <c r="AC1122" s="14">
        <v>981.11763831614041</v>
      </c>
    </row>
    <row r="1123" spans="1:29" s="14" customFormat="1">
      <c r="A1123" s="1" t="s">
        <v>853</v>
      </c>
      <c r="B1123" s="1"/>
      <c r="C1123" s="1"/>
      <c r="D1123" s="1"/>
      <c r="E1123" s="1"/>
      <c r="F1123" s="1">
        <v>5</v>
      </c>
      <c r="G1123" s="1" t="s">
        <v>838</v>
      </c>
      <c r="H1123" s="1" t="str">
        <f t="shared" si="18"/>
        <v>5연립다세대평균단위전세가격</v>
      </c>
      <c r="I1123" s="1" t="s">
        <v>872</v>
      </c>
      <c r="J1123" s="13">
        <v>626.46783187160372</v>
      </c>
      <c r="K1123" s="13">
        <v>627.95918221221984</v>
      </c>
      <c r="L1123" s="13">
        <v>629.00700324401453</v>
      </c>
      <c r="M1123" s="13">
        <v>629.88534476323559</v>
      </c>
      <c r="N1123" s="13">
        <v>631.01345278012957</v>
      </c>
      <c r="O1123" s="13">
        <v>631.90170253695931</v>
      </c>
      <c r="P1123" s="13">
        <v>633.01201301635035</v>
      </c>
      <c r="Q1123" s="14">
        <v>633.1747312817713</v>
      </c>
      <c r="R1123" s="14">
        <v>633.99837911262659</v>
      </c>
      <c r="S1123" s="14">
        <v>635.5584401193521</v>
      </c>
      <c r="T1123" s="14">
        <v>636.33506467528582</v>
      </c>
      <c r="U1123" s="14">
        <v>636.87836604713118</v>
      </c>
      <c r="V1123" s="14">
        <v>637.77610557023092</v>
      </c>
      <c r="W1123" s="14">
        <v>638.57684259595055</v>
      </c>
      <c r="X1123" s="14">
        <v>640.05730269713047</v>
      </c>
      <c r="Y1123" s="14">
        <v>642.78859026164014</v>
      </c>
      <c r="Z1123" s="14">
        <v>644.10689269795921</v>
      </c>
      <c r="AA1123" s="14">
        <v>645.16321878209112</v>
      </c>
      <c r="AB1123" s="14">
        <v>646.06255794000572</v>
      </c>
      <c r="AC1123" s="14">
        <v>646.97866025414714</v>
      </c>
    </row>
    <row r="1124" spans="1:29" s="14" customFormat="1">
      <c r="A1124" s="1" t="s">
        <v>524</v>
      </c>
      <c r="B1124" s="1" t="s">
        <v>525</v>
      </c>
      <c r="C1124" s="1"/>
      <c r="D1124" s="1"/>
      <c r="E1124" s="1"/>
      <c r="F1124" s="1">
        <v>6</v>
      </c>
      <c r="G1124" s="1" t="s">
        <v>838</v>
      </c>
      <c r="H1124" s="1" t="str">
        <f t="shared" si="18"/>
        <v>6연립다세대평균단위전세가격</v>
      </c>
      <c r="I1124" s="1" t="s">
        <v>872</v>
      </c>
      <c r="J1124" s="13">
        <v>2174.4981570678633</v>
      </c>
      <c r="K1124" s="13">
        <v>2180.7014038633952</v>
      </c>
      <c r="L1124" s="13">
        <v>2183.9072067714947</v>
      </c>
      <c r="M1124" s="13">
        <v>2181.7094140712688</v>
      </c>
      <c r="N1124" s="13">
        <v>2178.4589966811482</v>
      </c>
      <c r="O1124" s="13">
        <v>2178.8364238419072</v>
      </c>
      <c r="P1124" s="13">
        <v>2176.6681966448764</v>
      </c>
      <c r="Q1124" s="14">
        <v>2176.0028687202353</v>
      </c>
      <c r="R1124" s="14">
        <v>2186.2744522182411</v>
      </c>
      <c r="S1124" s="14">
        <v>2198.2221832687101</v>
      </c>
      <c r="T1124" s="14">
        <v>2203.2315382958222</v>
      </c>
      <c r="U1124" s="14">
        <v>2208.7635148921654</v>
      </c>
      <c r="V1124" s="14">
        <v>2213.3983469522636</v>
      </c>
      <c r="W1124" s="14">
        <v>2220.9803682049574</v>
      </c>
      <c r="X1124" s="14">
        <v>2231.1501852199103</v>
      </c>
      <c r="Y1124" s="14">
        <v>2236.2688368197964</v>
      </c>
      <c r="Z1124" s="14">
        <v>2239.8135548214013</v>
      </c>
      <c r="AA1124" s="14">
        <v>2241.0843426941619</v>
      </c>
      <c r="AB1124" s="14">
        <v>2250.3467032087201</v>
      </c>
      <c r="AC1124" s="14">
        <v>2261.5174052717348</v>
      </c>
    </row>
    <row r="1125" spans="1:29" s="14" customFormat="1">
      <c r="A1125" s="1" t="s">
        <v>524</v>
      </c>
      <c r="B1125" s="1" t="s">
        <v>525</v>
      </c>
      <c r="C1125" s="1" t="s">
        <v>526</v>
      </c>
      <c r="D1125" s="1"/>
      <c r="E1125" s="1"/>
      <c r="F1125" s="1">
        <v>7</v>
      </c>
      <c r="G1125" s="1" t="s">
        <v>838</v>
      </c>
      <c r="H1125" s="1" t="str">
        <f t="shared" si="18"/>
        <v>7연립다세대평균단위전세가격</v>
      </c>
      <c r="I1125" s="1" t="s">
        <v>872</v>
      </c>
      <c r="J1125" s="13">
        <v>1994.3106976501131</v>
      </c>
      <c r="K1125" s="13">
        <v>1994.3106976501131</v>
      </c>
      <c r="L1125" s="13">
        <v>1999.5504930474096</v>
      </c>
      <c r="M1125" s="13">
        <v>1996.6454504940175</v>
      </c>
      <c r="N1125" s="13">
        <v>1994.0276645168231</v>
      </c>
      <c r="O1125" s="13">
        <v>1997.4833098542058</v>
      </c>
      <c r="P1125" s="13">
        <v>1995.9857906608531</v>
      </c>
      <c r="Q1125" s="14">
        <v>1996.628220767946</v>
      </c>
      <c r="R1125" s="14">
        <v>2001.3607332661336</v>
      </c>
      <c r="S1125" s="14">
        <v>2012.1945989778687</v>
      </c>
      <c r="T1125" s="14">
        <v>2016.7036942744774</v>
      </c>
      <c r="U1125" s="14">
        <v>2019.2966615111411</v>
      </c>
      <c r="V1125" s="14">
        <v>2018.9986596121348</v>
      </c>
      <c r="W1125" s="14">
        <v>2024.4076526256481</v>
      </c>
      <c r="X1125" s="14">
        <v>2034.4957420266448</v>
      </c>
      <c r="Y1125" s="14">
        <v>2042.1284090482354</v>
      </c>
      <c r="Z1125" s="14">
        <v>2044.5702518129053</v>
      </c>
      <c r="AA1125" s="14">
        <v>2046.2184893115925</v>
      </c>
      <c r="AB1125" s="14">
        <v>2053.1770379213244</v>
      </c>
      <c r="AC1125" s="14">
        <v>2061.6097867660569</v>
      </c>
    </row>
    <row r="1126" spans="1:29" s="14" customFormat="1">
      <c r="A1126" s="1" t="s">
        <v>524</v>
      </c>
      <c r="B1126" s="1" t="s">
        <v>525</v>
      </c>
      <c r="C1126" s="1" t="s">
        <v>527</v>
      </c>
      <c r="D1126" s="1"/>
      <c r="E1126" s="1"/>
      <c r="F1126" s="1">
        <v>8</v>
      </c>
      <c r="G1126" s="1" t="s">
        <v>838</v>
      </c>
      <c r="H1126" s="1" t="str">
        <f t="shared" si="18"/>
        <v>8연립다세대평균단위전세가격</v>
      </c>
      <c r="I1126" s="1" t="s">
        <v>872</v>
      </c>
      <c r="J1126" s="13">
        <v>1817.3698734950997</v>
      </c>
      <c r="K1126" s="13">
        <v>1817.3698734950997</v>
      </c>
      <c r="L1126" s="13">
        <v>1820.8617740318045</v>
      </c>
      <c r="M1126" s="13">
        <v>1821.2085134611561</v>
      </c>
      <c r="N1126" s="13">
        <v>1821.2085134611561</v>
      </c>
      <c r="O1126" s="13">
        <v>1821.2085134611561</v>
      </c>
      <c r="P1126" s="13">
        <v>1820.0588675037916</v>
      </c>
      <c r="Q1126" s="14">
        <v>1822.2439465443424</v>
      </c>
      <c r="R1126" s="14">
        <v>1826.7101950754272</v>
      </c>
      <c r="S1126" s="14">
        <v>1829.2647537091973</v>
      </c>
      <c r="T1126" s="14">
        <v>1834.1115711565583</v>
      </c>
      <c r="U1126" s="14">
        <v>1835.3961916796557</v>
      </c>
      <c r="V1126" s="14">
        <v>1835.3961916796557</v>
      </c>
      <c r="W1126" s="14">
        <v>1836.3645571175314</v>
      </c>
      <c r="X1126" s="14">
        <v>1842.2706419379024</v>
      </c>
      <c r="Y1126" s="14">
        <v>1851.4874668583823</v>
      </c>
      <c r="Z1126" s="14">
        <v>1855.7522555103044</v>
      </c>
      <c r="AA1126" s="14">
        <v>1865.1204728113742</v>
      </c>
      <c r="AB1126" s="14">
        <v>1870.2988482615572</v>
      </c>
      <c r="AC1126" s="14">
        <v>1875.3465541662717</v>
      </c>
    </row>
    <row r="1127" spans="1:29" s="14" customFormat="1">
      <c r="A1127" s="1" t="s">
        <v>524</v>
      </c>
      <c r="B1127" s="1" t="s">
        <v>525</v>
      </c>
      <c r="C1127" s="1" t="s">
        <v>528</v>
      </c>
      <c r="D1127" s="1"/>
      <c r="E1127" s="1"/>
      <c r="F1127" s="1">
        <v>9</v>
      </c>
      <c r="G1127" s="1" t="s">
        <v>838</v>
      </c>
      <c r="H1127" s="1" t="str">
        <f t="shared" si="18"/>
        <v>9연립다세대평균단위전세가격</v>
      </c>
      <c r="I1127" s="1" t="s">
        <v>872</v>
      </c>
      <c r="J1127" s="13">
        <v>2030.491855103787</v>
      </c>
      <c r="K1127" s="13">
        <v>2030.491855103787</v>
      </c>
      <c r="L1127" s="13">
        <v>2039.4568116179166</v>
      </c>
      <c r="M1127" s="13">
        <v>2031.4949082970686</v>
      </c>
      <c r="N1127" s="13">
        <v>2026.2425359893248</v>
      </c>
      <c r="O1127" s="13">
        <v>2033.0568284625583</v>
      </c>
      <c r="P1127" s="13">
        <v>2030.394363156694</v>
      </c>
      <c r="Q1127" s="14">
        <v>2030.771790224044</v>
      </c>
      <c r="R1127" s="14">
        <v>2033.4228231192042</v>
      </c>
      <c r="S1127" s="14">
        <v>2047.3532879480679</v>
      </c>
      <c r="T1127" s="14">
        <v>2050.1329974891401</v>
      </c>
      <c r="U1127" s="14">
        <v>2052.572210823163</v>
      </c>
      <c r="V1127" s="14">
        <v>2051.9802866210657</v>
      </c>
      <c r="W1127" s="14">
        <v>2057.801061385811</v>
      </c>
      <c r="X1127" s="14">
        <v>2066.26062494809</v>
      </c>
      <c r="Y1127" s="14">
        <v>2072.1836824375869</v>
      </c>
      <c r="Z1127" s="14">
        <v>2070.219737090159</v>
      </c>
      <c r="AA1127" s="14">
        <v>2066.929782049207</v>
      </c>
      <c r="AB1127" s="14">
        <v>2075.7036828313117</v>
      </c>
      <c r="AC1127" s="14">
        <v>2081.8973599335927</v>
      </c>
    </row>
    <row r="1128" spans="1:29" s="14" customFormat="1">
      <c r="A1128" s="1" t="s">
        <v>524</v>
      </c>
      <c r="B1128" s="1" t="s">
        <v>525</v>
      </c>
      <c r="C1128" s="1" t="s">
        <v>529</v>
      </c>
      <c r="D1128" s="1"/>
      <c r="E1128" s="1"/>
      <c r="F1128" s="1">
        <v>10</v>
      </c>
      <c r="G1128" s="1" t="s">
        <v>838</v>
      </c>
      <c r="H1128" s="1" t="str">
        <f t="shared" si="18"/>
        <v>10연립다세대평균단위전세가격</v>
      </c>
      <c r="I1128" s="1" t="s">
        <v>872</v>
      </c>
      <c r="J1128" s="13">
        <v>2006.1783220509039</v>
      </c>
      <c r="K1128" s="13">
        <v>2006.1783220509039</v>
      </c>
      <c r="L1128" s="13">
        <v>2006.8527878677057</v>
      </c>
      <c r="M1128" s="13">
        <v>2009.8362442460864</v>
      </c>
      <c r="N1128" s="13">
        <v>2009.9617711452458</v>
      </c>
      <c r="O1128" s="13">
        <v>2009.9617711452458</v>
      </c>
      <c r="P1128" s="13">
        <v>2009.9617711452458</v>
      </c>
      <c r="Q1128" s="14">
        <v>2010.4306009928289</v>
      </c>
      <c r="R1128" s="14">
        <v>2018.1507918888055</v>
      </c>
      <c r="S1128" s="14">
        <v>2027.5883308104433</v>
      </c>
      <c r="T1128" s="14">
        <v>2034.3833166963034</v>
      </c>
      <c r="U1128" s="14">
        <v>2036.3583955680242</v>
      </c>
      <c r="V1128" s="14">
        <v>2036.3583955680242</v>
      </c>
      <c r="W1128" s="14">
        <v>2042.7108890163408</v>
      </c>
      <c r="X1128" s="14">
        <v>2056.4234175587903</v>
      </c>
      <c r="Y1128" s="14">
        <v>2065.8398900602288</v>
      </c>
      <c r="Z1128" s="14">
        <v>2073.643117748602</v>
      </c>
      <c r="AA1128" s="14">
        <v>2079.3802164818399</v>
      </c>
      <c r="AB1128" s="14">
        <v>2084.4777913838357</v>
      </c>
      <c r="AC1128" s="14">
        <v>2097.0938031715468</v>
      </c>
    </row>
    <row r="1129" spans="1:29" s="14" customFormat="1">
      <c r="A1129" s="1" t="s">
        <v>524</v>
      </c>
      <c r="B1129" s="1" t="s">
        <v>525</v>
      </c>
      <c r="C1129" s="1" t="s">
        <v>530</v>
      </c>
      <c r="D1129" s="1"/>
      <c r="E1129" s="1"/>
      <c r="F1129" s="1">
        <v>11</v>
      </c>
      <c r="G1129" s="1" t="s">
        <v>838</v>
      </c>
      <c r="H1129" s="1" t="str">
        <f t="shared" si="18"/>
        <v>11연립다세대평균단위전세가격</v>
      </c>
      <c r="I1129" s="1" t="s">
        <v>872</v>
      </c>
      <c r="J1129" s="13">
        <v>2357.7462832978927</v>
      </c>
      <c r="K1129" s="13">
        <v>2370.2581453294506</v>
      </c>
      <c r="L1129" s="13">
        <v>2371.3954063222809</v>
      </c>
      <c r="M1129" s="13">
        <v>2369.9168768315371</v>
      </c>
      <c r="N1129" s="13">
        <v>2366.0230821420887</v>
      </c>
      <c r="O1129" s="13">
        <v>2363.2700044674034</v>
      </c>
      <c r="P1129" s="13">
        <v>2360.419676610768</v>
      </c>
      <c r="Q1129" s="14">
        <v>2358.4243770574021</v>
      </c>
      <c r="R1129" s="14">
        <v>2374.3291182959724</v>
      </c>
      <c r="S1129" s="14">
        <v>2387.409634818056</v>
      </c>
      <c r="T1129" s="14">
        <v>2392.9277469947469</v>
      </c>
      <c r="U1129" s="14">
        <v>2402.1802847024633</v>
      </c>
      <c r="V1129" s="14">
        <v>2411.850788139137</v>
      </c>
      <c r="W1129" s="14">
        <v>2421.6511399083752</v>
      </c>
      <c r="X1129" s="14">
        <v>2431.9043883563922</v>
      </c>
      <c r="Y1129" s="14">
        <v>2434.456613515757</v>
      </c>
      <c r="Z1129" s="14">
        <v>2439.1271989819093</v>
      </c>
      <c r="AA1129" s="14">
        <v>2440.0126683353092</v>
      </c>
      <c r="AB1129" s="14">
        <v>2451.6268695488088</v>
      </c>
      <c r="AC1129" s="14">
        <v>2465.5926043994677</v>
      </c>
    </row>
    <row r="1130" spans="1:29" s="14" customFormat="1">
      <c r="A1130" s="1" t="s">
        <v>524</v>
      </c>
      <c r="B1130" s="1" t="s">
        <v>525</v>
      </c>
      <c r="C1130" s="1" t="s">
        <v>531</v>
      </c>
      <c r="D1130" s="1"/>
      <c r="E1130" s="1"/>
      <c r="F1130" s="1">
        <v>12</v>
      </c>
      <c r="G1130" s="1" t="s">
        <v>838</v>
      </c>
      <c r="H1130" s="1" t="str">
        <f t="shared" si="18"/>
        <v>12연립다세대평균단위전세가격</v>
      </c>
      <c r="I1130" s="1" t="s">
        <v>872</v>
      </c>
      <c r="J1130" s="13">
        <v>2080.2973335244424</v>
      </c>
      <c r="K1130" s="13">
        <v>2097.4907711596215</v>
      </c>
      <c r="L1130" s="13">
        <v>2100.955911754008</v>
      </c>
      <c r="M1130" s="13">
        <v>2104.2260766469503</v>
      </c>
      <c r="N1130" s="13">
        <v>2102.3508365110765</v>
      </c>
      <c r="O1130" s="13">
        <v>2102.7261005683858</v>
      </c>
      <c r="P1130" s="13">
        <v>2099.2945860254349</v>
      </c>
      <c r="Q1130" s="14">
        <v>2098.0393223281339</v>
      </c>
      <c r="R1130" s="14">
        <v>2104.5986582765327</v>
      </c>
      <c r="S1130" s="14">
        <v>2115.7081753315201</v>
      </c>
      <c r="T1130" s="14">
        <v>2117.3882724408286</v>
      </c>
      <c r="U1130" s="14">
        <v>2121.7022023415234</v>
      </c>
      <c r="V1130" s="14">
        <v>2128.0239271688752</v>
      </c>
      <c r="W1130" s="14">
        <v>2132.8736069107504</v>
      </c>
      <c r="X1130" s="14">
        <v>2144.9353708309131</v>
      </c>
      <c r="Y1130" s="14">
        <v>2151.7003712796727</v>
      </c>
      <c r="Z1130" s="14">
        <v>2160.6663595459768</v>
      </c>
      <c r="AA1130" s="14">
        <v>2163.6257794292346</v>
      </c>
      <c r="AB1130" s="14">
        <v>2168.0242281424407</v>
      </c>
      <c r="AC1130" s="14">
        <v>2175.9806975794163</v>
      </c>
    </row>
    <row r="1131" spans="1:29" s="14" customFormat="1">
      <c r="A1131" s="1" t="s">
        <v>524</v>
      </c>
      <c r="B1131" s="1" t="s">
        <v>525</v>
      </c>
      <c r="C1131" s="1" t="s">
        <v>532</v>
      </c>
      <c r="D1131" s="1"/>
      <c r="E1131" s="1"/>
      <c r="F1131" s="1">
        <v>13</v>
      </c>
      <c r="G1131" s="1" t="s">
        <v>838</v>
      </c>
      <c r="H1131" s="1" t="str">
        <f t="shared" si="18"/>
        <v>13연립다세대평균단위전세가격</v>
      </c>
      <c r="I1131" s="1" t="s">
        <v>872</v>
      </c>
      <c r="J1131" s="13">
        <v>2788.2135368789427</v>
      </c>
      <c r="K1131" s="13">
        <v>2793.4618464834034</v>
      </c>
      <c r="L1131" s="13">
        <v>2790.9873585776791</v>
      </c>
      <c r="M1131" s="13">
        <v>2782.1411406126763</v>
      </c>
      <c r="N1131" s="13">
        <v>2775.115520642973</v>
      </c>
      <c r="O1131" s="13">
        <v>2767.5087620488453</v>
      </c>
      <c r="P1131" s="13">
        <v>2765.5601562455113</v>
      </c>
      <c r="Q1131" s="14">
        <v>2762.4166771702116</v>
      </c>
      <c r="R1131" s="14">
        <v>2792.8209901395344</v>
      </c>
      <c r="S1131" s="14">
        <v>2808.9595493325428</v>
      </c>
      <c r="T1131" s="14">
        <v>2820.4324139298428</v>
      </c>
      <c r="U1131" s="14">
        <v>2837.1267439547023</v>
      </c>
      <c r="V1131" s="14">
        <v>2851.9903069940506</v>
      </c>
      <c r="W1131" s="14">
        <v>2869.4678264446115</v>
      </c>
      <c r="X1131" s="14">
        <v>2876.9165512931672</v>
      </c>
      <c r="Y1131" s="14">
        <v>2872.9358891754814</v>
      </c>
      <c r="Z1131" s="14">
        <v>2870.9454542037374</v>
      </c>
      <c r="AA1131" s="14">
        <v>2868.614781204647</v>
      </c>
      <c r="AB1131" s="14">
        <v>2891.4186838537275</v>
      </c>
      <c r="AC1131" s="14">
        <v>2914.7031814839511</v>
      </c>
    </row>
    <row r="1132" spans="1:29" s="14" customFormat="1">
      <c r="A1132" s="1" t="s">
        <v>524</v>
      </c>
      <c r="B1132" s="1" t="s">
        <v>533</v>
      </c>
      <c r="C1132" s="1"/>
      <c r="D1132" s="1"/>
      <c r="E1132" s="1"/>
      <c r="F1132" s="1">
        <v>14</v>
      </c>
      <c r="G1132" s="1" t="s">
        <v>838</v>
      </c>
      <c r="H1132" s="1" t="str">
        <f t="shared" si="18"/>
        <v>14연립다세대평균단위전세가격</v>
      </c>
      <c r="I1132" s="1" t="s">
        <v>872</v>
      </c>
      <c r="J1132" s="13">
        <v>1355.1279379301848</v>
      </c>
      <c r="K1132" s="13">
        <v>1356.2605020686842</v>
      </c>
      <c r="L1132" s="13">
        <v>1355.5789675889021</v>
      </c>
      <c r="M1132" s="13">
        <v>1352.876659037702</v>
      </c>
      <c r="N1132" s="13">
        <v>1351.9111189193711</v>
      </c>
      <c r="O1132" s="13">
        <v>1350.9251895890577</v>
      </c>
      <c r="P1132" s="13">
        <v>1346.8750307913876</v>
      </c>
      <c r="Q1132" s="14">
        <v>1345.5311538660844</v>
      </c>
      <c r="R1132" s="14">
        <v>1348.2662788064088</v>
      </c>
      <c r="S1132" s="14">
        <v>1353.3976330477526</v>
      </c>
      <c r="T1132" s="14">
        <v>1356.5901777439663</v>
      </c>
      <c r="U1132" s="14">
        <v>1353.0334389540631</v>
      </c>
      <c r="V1132" s="14">
        <v>1354.9611274614795</v>
      </c>
      <c r="W1132" s="14">
        <v>1356.7485161216023</v>
      </c>
      <c r="X1132" s="14">
        <v>1358.9149182899691</v>
      </c>
      <c r="Y1132" s="14">
        <v>1359.0681447365143</v>
      </c>
      <c r="Z1132" s="14">
        <v>1360.8284538642129</v>
      </c>
      <c r="AA1132" s="14">
        <v>1362.2397603477993</v>
      </c>
      <c r="AB1132" s="14">
        <v>1364.6865829398946</v>
      </c>
      <c r="AC1132" s="14">
        <v>1369.819571584454</v>
      </c>
    </row>
    <row r="1133" spans="1:29" s="14" customFormat="1">
      <c r="A1133" s="1" t="s">
        <v>524</v>
      </c>
      <c r="B1133" s="1" t="s">
        <v>533</v>
      </c>
      <c r="C1133" s="1" t="s">
        <v>534</v>
      </c>
      <c r="D1133" s="1"/>
      <c r="E1133" s="1"/>
      <c r="F1133" s="1">
        <v>15</v>
      </c>
      <c r="G1133" s="1" t="s">
        <v>838</v>
      </c>
      <c r="H1133" s="1" t="str">
        <f t="shared" si="18"/>
        <v>15연립다세대평균단위전세가격</v>
      </c>
      <c r="I1133" s="1" t="s">
        <v>872</v>
      </c>
      <c r="J1133" s="13">
        <v>2027.8729485354431</v>
      </c>
      <c r="K1133" s="13">
        <v>2030.8026747707959</v>
      </c>
      <c r="L1133" s="13">
        <v>2030.4723779177309</v>
      </c>
      <c r="M1133" s="13">
        <v>2020.8557589650218</v>
      </c>
      <c r="N1133" s="13">
        <v>2020.5655835182758</v>
      </c>
      <c r="O1133" s="13">
        <v>2020.6874700262595</v>
      </c>
      <c r="P1133" s="13">
        <v>2008.7329144692424</v>
      </c>
      <c r="Q1133" s="14">
        <v>2002.2309693800721</v>
      </c>
      <c r="R1133" s="14">
        <v>1999.1519690719438</v>
      </c>
      <c r="S1133" s="14">
        <v>1999.5167231111332</v>
      </c>
      <c r="T1133" s="14">
        <v>2000.2390951840528</v>
      </c>
      <c r="U1133" s="14">
        <v>2001.6830982199178</v>
      </c>
      <c r="V1133" s="14">
        <v>1999.3468930372831</v>
      </c>
      <c r="W1133" s="14">
        <v>1999.4665826199325</v>
      </c>
      <c r="X1133" s="14">
        <v>2000.1218398675755</v>
      </c>
      <c r="Y1133" s="14">
        <v>1996.2710950478508</v>
      </c>
      <c r="Z1133" s="14">
        <v>1999.9298976482517</v>
      </c>
      <c r="AA1133" s="14">
        <v>2001.3489084397711</v>
      </c>
      <c r="AB1133" s="14">
        <v>2005.2229123423037</v>
      </c>
      <c r="AC1133" s="14">
        <v>2016.1649539764992</v>
      </c>
    </row>
    <row r="1134" spans="1:29" s="14" customFormat="1">
      <c r="A1134" s="1" t="s">
        <v>524</v>
      </c>
      <c r="B1134" s="1" t="s">
        <v>533</v>
      </c>
      <c r="C1134" s="1" t="s">
        <v>535</v>
      </c>
      <c r="D1134" s="1"/>
      <c r="E1134" s="1"/>
      <c r="F1134" s="1">
        <v>16</v>
      </c>
      <c r="G1134" s="1" t="s">
        <v>838</v>
      </c>
      <c r="H1134" s="1" t="str">
        <f t="shared" si="18"/>
        <v>16연립다세대평균단위전세가격</v>
      </c>
      <c r="I1134" s="1" t="s">
        <v>872</v>
      </c>
      <c r="J1134" s="13">
        <v>1179.7440055668803</v>
      </c>
      <c r="K1134" s="13">
        <v>1181.2767865751725</v>
      </c>
      <c r="L1134" s="13">
        <v>1176.0406976128409</v>
      </c>
      <c r="M1134" s="13">
        <v>1175.0411201090158</v>
      </c>
      <c r="N1134" s="13">
        <v>1174.1492205239042</v>
      </c>
      <c r="O1134" s="13">
        <v>1169.5194190422667</v>
      </c>
      <c r="P1134" s="13">
        <v>1164.8710059170021</v>
      </c>
      <c r="Q1134" s="14">
        <v>1164.4334470456508</v>
      </c>
      <c r="R1134" s="14">
        <v>1166.2795691802326</v>
      </c>
      <c r="S1134" s="14">
        <v>1168.250706701878</v>
      </c>
      <c r="T1134" s="14">
        <v>1168.8143206413276</v>
      </c>
      <c r="U1134" s="14">
        <v>1172.1199946492666</v>
      </c>
      <c r="V1134" s="14">
        <v>1173.2394092108177</v>
      </c>
      <c r="W1134" s="14">
        <v>1173.9374556132482</v>
      </c>
      <c r="X1134" s="14">
        <v>1177.5866091136422</v>
      </c>
      <c r="Y1134" s="14">
        <v>1178.2468906887191</v>
      </c>
      <c r="Z1134" s="14">
        <v>1179.8985359067722</v>
      </c>
      <c r="AA1134" s="14">
        <v>1184.3094553452504</v>
      </c>
      <c r="AB1134" s="14">
        <v>1184.9321333352725</v>
      </c>
      <c r="AC1134" s="14">
        <v>1186.415284698262</v>
      </c>
    </row>
    <row r="1135" spans="1:29" s="14" customFormat="1">
      <c r="A1135" s="1" t="s">
        <v>524</v>
      </c>
      <c r="B1135" s="1" t="s">
        <v>533</v>
      </c>
      <c r="C1135" s="1" t="s">
        <v>536</v>
      </c>
      <c r="D1135" s="1"/>
      <c r="E1135" s="1"/>
      <c r="F1135" s="1">
        <v>17</v>
      </c>
      <c r="G1135" s="1" t="s">
        <v>838</v>
      </c>
      <c r="H1135" s="1" t="str">
        <f t="shared" si="18"/>
        <v>17연립다세대평균단위전세가격</v>
      </c>
      <c r="I1135" s="1" t="s">
        <v>872</v>
      </c>
      <c r="J1135" s="13">
        <v>1262.4348264856305</v>
      </c>
      <c r="K1135" s="13">
        <v>1261.9065416997571</v>
      </c>
      <c r="L1135" s="13">
        <v>1262.3562473355041</v>
      </c>
      <c r="M1135" s="13">
        <v>1263.5083385480732</v>
      </c>
      <c r="N1135" s="13">
        <v>1263.769308194125</v>
      </c>
      <c r="O1135" s="13">
        <v>1265.7777754811996</v>
      </c>
      <c r="P1135" s="13">
        <v>1264.8210390575512</v>
      </c>
      <c r="Q1135" s="14">
        <v>1265.7098960958292</v>
      </c>
      <c r="R1135" s="14">
        <v>1271.1699396781887</v>
      </c>
      <c r="S1135" s="14">
        <v>1280.6187443524352</v>
      </c>
      <c r="T1135" s="14">
        <v>1286.2383295814307</v>
      </c>
      <c r="U1135" s="14">
        <v>1291.6170088968186</v>
      </c>
      <c r="V1135" s="14">
        <v>1296.2539744757637</v>
      </c>
      <c r="W1135" s="14">
        <v>1298.9098841693917</v>
      </c>
      <c r="X1135" s="14">
        <v>1302.4079346711601</v>
      </c>
      <c r="Y1135" s="14">
        <v>1304.3482629971027</v>
      </c>
      <c r="Z1135" s="14">
        <v>1305.7169041075742</v>
      </c>
      <c r="AA1135" s="14">
        <v>1306.9712739166914</v>
      </c>
      <c r="AB1135" s="14">
        <v>1310.3944379517618</v>
      </c>
      <c r="AC1135" s="14">
        <v>1314.7652833834106</v>
      </c>
    </row>
    <row r="1136" spans="1:29" s="14" customFormat="1">
      <c r="A1136" s="1" t="s">
        <v>524</v>
      </c>
      <c r="B1136" s="1" t="s">
        <v>533</v>
      </c>
      <c r="C1136" s="1" t="s">
        <v>537</v>
      </c>
      <c r="D1136" s="1"/>
      <c r="E1136" s="1"/>
      <c r="F1136" s="1">
        <v>18</v>
      </c>
      <c r="G1136" s="1" t="s">
        <v>838</v>
      </c>
      <c r="H1136" s="1" t="str">
        <f t="shared" si="18"/>
        <v>18연립다세대평균단위전세가격</v>
      </c>
      <c r="I1136" s="1" t="s">
        <v>872</v>
      </c>
      <c r="J1136" s="13">
        <v>1395.4445867732172</v>
      </c>
      <c r="K1136" s="13">
        <v>1398.3408185237711</v>
      </c>
      <c r="L1136" s="13">
        <v>1395.6119007866769</v>
      </c>
      <c r="M1136" s="13">
        <v>1383.5179672183242</v>
      </c>
      <c r="N1136" s="13">
        <v>1375.9032945104368</v>
      </c>
      <c r="O1136" s="13">
        <v>1365.777418998937</v>
      </c>
      <c r="P1136" s="13">
        <v>1358.5429385441359</v>
      </c>
      <c r="Q1136" s="14">
        <v>1353.5060918935292</v>
      </c>
      <c r="R1136" s="14">
        <v>1356.0669934563234</v>
      </c>
      <c r="S1136" s="14">
        <v>1364.7323171794687</v>
      </c>
      <c r="T1136" s="14">
        <v>1368.2849893307118</v>
      </c>
      <c r="U1136" s="14">
        <v>1369.086507170716</v>
      </c>
      <c r="V1136" s="14">
        <v>1373.6098407072243</v>
      </c>
      <c r="W1136" s="14">
        <v>1376.8386434499462</v>
      </c>
      <c r="X1136" s="14">
        <v>1375.432864575964</v>
      </c>
      <c r="Y1136" s="14">
        <v>1370.6492064284917</v>
      </c>
      <c r="Z1136" s="14">
        <v>1365.3891080035478</v>
      </c>
      <c r="AA1136" s="14">
        <v>1362.8102010422244</v>
      </c>
      <c r="AB1136" s="14">
        <v>1363.1303171769707</v>
      </c>
      <c r="AC1136" s="14">
        <v>1363.3734525749635</v>
      </c>
    </row>
    <row r="1137" spans="1:29" s="14" customFormat="1">
      <c r="A1137" s="1" t="s">
        <v>524</v>
      </c>
      <c r="B1137" s="1" t="s">
        <v>533</v>
      </c>
      <c r="C1137" s="1" t="s">
        <v>538</v>
      </c>
      <c r="D1137" s="1"/>
      <c r="E1137" s="1"/>
      <c r="F1137" s="1">
        <v>19</v>
      </c>
      <c r="G1137" s="1" t="s">
        <v>838</v>
      </c>
      <c r="H1137" s="1" t="str">
        <f t="shared" si="18"/>
        <v>19연립다세대평균단위전세가격</v>
      </c>
      <c r="I1137" s="1" t="s">
        <v>872</v>
      </c>
      <c r="J1137" s="13">
        <v>783.53428174337455</v>
      </c>
      <c r="K1137" s="13">
        <v>794.20879611089981</v>
      </c>
      <c r="L1137" s="13">
        <v>798.90399221844871</v>
      </c>
      <c r="M1137" s="13">
        <v>796.25896952887774</v>
      </c>
      <c r="N1137" s="13">
        <v>794.79134068451344</v>
      </c>
      <c r="O1137" s="13">
        <v>794.2734922973342</v>
      </c>
      <c r="P1137" s="13">
        <v>792.87884348110674</v>
      </c>
      <c r="Q1137" s="14">
        <v>792.74504870445492</v>
      </c>
      <c r="R1137" s="14">
        <v>793.17161179558025</v>
      </c>
      <c r="S1137" s="14">
        <v>792.81290287649006</v>
      </c>
      <c r="T1137" s="14">
        <v>793.31173875414436</v>
      </c>
      <c r="U1137" s="14">
        <v>792.4353557699186</v>
      </c>
      <c r="V1137" s="14">
        <v>792.4353557699186</v>
      </c>
      <c r="W1137" s="14">
        <v>792.87788481658367</v>
      </c>
      <c r="X1137" s="14">
        <v>793.20956299346904</v>
      </c>
      <c r="Y1137" s="14">
        <v>796.40536393646494</v>
      </c>
      <c r="Z1137" s="14">
        <v>797.56968361527197</v>
      </c>
      <c r="AA1137" s="14">
        <v>798.34611556531365</v>
      </c>
      <c r="AB1137" s="14">
        <v>799.24702483996771</v>
      </c>
      <c r="AC1137" s="14">
        <v>801.40405871126791</v>
      </c>
    </row>
    <row r="1138" spans="1:29" s="14" customFormat="1">
      <c r="A1138" s="1" t="s">
        <v>524</v>
      </c>
      <c r="B1138" s="1" t="s">
        <v>533</v>
      </c>
      <c r="C1138" s="1" t="s">
        <v>539</v>
      </c>
      <c r="D1138" s="1"/>
      <c r="E1138" s="1"/>
      <c r="F1138" s="1">
        <v>20</v>
      </c>
      <c r="G1138" s="1" t="s">
        <v>838</v>
      </c>
      <c r="H1138" s="1" t="str">
        <f t="shared" si="18"/>
        <v>20연립다세대평균단위전세가격</v>
      </c>
      <c r="I1138" s="1" t="s">
        <v>872</v>
      </c>
      <c r="J1138" s="13">
        <v>1161.6791509348425</v>
      </c>
      <c r="K1138" s="13">
        <v>1161.6791509348425</v>
      </c>
      <c r="L1138" s="13">
        <v>1159.7329286134539</v>
      </c>
      <c r="M1138" s="13">
        <v>1160.6326889813533</v>
      </c>
      <c r="N1138" s="13">
        <v>1160.2750142390869</v>
      </c>
      <c r="O1138" s="13">
        <v>1159.4766509874637</v>
      </c>
      <c r="P1138" s="13">
        <v>1158.8799691432696</v>
      </c>
      <c r="Q1138" s="14">
        <v>1159.5408552710853</v>
      </c>
      <c r="R1138" s="14">
        <v>1159.3586652720721</v>
      </c>
      <c r="S1138" s="14">
        <v>1159.428833013349</v>
      </c>
      <c r="T1138" s="14">
        <v>1163.4563347001115</v>
      </c>
      <c r="U1138" s="14">
        <v>1160.5984437784621</v>
      </c>
      <c r="V1138" s="14">
        <v>1157.616746221413</v>
      </c>
      <c r="W1138" s="14">
        <v>1160.5391405594742</v>
      </c>
      <c r="X1138" s="14">
        <v>1162.6690255552871</v>
      </c>
      <c r="Y1138" s="14">
        <v>1166.0183354218016</v>
      </c>
      <c r="Z1138" s="14">
        <v>1173.9507064920363</v>
      </c>
      <c r="AA1138" s="14">
        <v>1178.0767523795441</v>
      </c>
      <c r="AB1138" s="14">
        <v>1183.2200222307008</v>
      </c>
      <c r="AC1138" s="14">
        <v>1192.1081073657808</v>
      </c>
    </row>
    <row r="1139" spans="1:29" s="14" customFormat="1">
      <c r="A1139" s="1" t="s">
        <v>524</v>
      </c>
      <c r="B1139" s="1" t="s">
        <v>533</v>
      </c>
      <c r="C1139" s="1" t="s">
        <v>540</v>
      </c>
      <c r="D1139" s="1"/>
      <c r="E1139" s="1"/>
      <c r="F1139" s="1">
        <v>21</v>
      </c>
      <c r="G1139" s="1" t="s">
        <v>838</v>
      </c>
      <c r="H1139" s="1" t="str">
        <f t="shared" si="18"/>
        <v>21연립다세대평균단위전세가격</v>
      </c>
      <c r="I1139" s="1" t="s">
        <v>872</v>
      </c>
      <c r="J1139" s="13">
        <v>880.55865297815592</v>
      </c>
      <c r="K1139" s="13">
        <v>880.22513954757005</v>
      </c>
      <c r="L1139" s="13">
        <v>882.99066953392128</v>
      </c>
      <c r="M1139" s="13">
        <v>883.28884797684475</v>
      </c>
      <c r="N1139" s="13">
        <v>883.28884797684475</v>
      </c>
      <c r="O1139" s="13">
        <v>882.84667534063783</v>
      </c>
      <c r="P1139" s="13">
        <v>882.40995359244073</v>
      </c>
      <c r="Q1139" s="14">
        <v>882.77964644959673</v>
      </c>
      <c r="R1139" s="14">
        <v>891.16779758607402</v>
      </c>
      <c r="S1139" s="14">
        <v>892.16588963802815</v>
      </c>
      <c r="T1139" s="14">
        <v>892.25505883079052</v>
      </c>
      <c r="U1139" s="14">
        <v>891.70082561032882</v>
      </c>
      <c r="V1139" s="14">
        <v>892.0863113030274</v>
      </c>
      <c r="W1139" s="14">
        <v>891.8296372791425</v>
      </c>
      <c r="X1139" s="14">
        <v>893.90796742475254</v>
      </c>
      <c r="Y1139" s="14">
        <v>895.67813528088743</v>
      </c>
      <c r="Z1139" s="14">
        <v>900.04035845233875</v>
      </c>
      <c r="AA1139" s="14">
        <v>900.36358599143568</v>
      </c>
      <c r="AB1139" s="14">
        <v>898.01269362226458</v>
      </c>
      <c r="AC1139" s="14">
        <v>905.32576244191819</v>
      </c>
    </row>
    <row r="1140" spans="1:29" s="14" customFormat="1">
      <c r="A1140" s="1" t="s">
        <v>524</v>
      </c>
      <c r="B1140" s="1" t="s">
        <v>541</v>
      </c>
      <c r="C1140" s="1"/>
      <c r="D1140" s="1"/>
      <c r="E1140" s="1"/>
      <c r="F1140" s="1">
        <v>22</v>
      </c>
      <c r="G1140" s="1" t="s">
        <v>838</v>
      </c>
      <c r="H1140" s="1" t="str">
        <f t="shared" si="18"/>
        <v>22연립다세대평균단위전세가격</v>
      </c>
      <c r="I1140" s="1" t="s">
        <v>872</v>
      </c>
      <c r="J1140" s="13">
        <v>1055.5955960003434</v>
      </c>
      <c r="K1140" s="13">
        <v>1055.6740398008515</v>
      </c>
      <c r="L1140" s="13">
        <v>1055.8499556112638</v>
      </c>
      <c r="M1140" s="13">
        <v>1056.1437918560059</v>
      </c>
      <c r="N1140" s="13">
        <v>1055.6392468864663</v>
      </c>
      <c r="O1140" s="13">
        <v>1054.3499781967457</v>
      </c>
      <c r="P1140" s="13">
        <v>1056.097777586534</v>
      </c>
      <c r="Q1140" s="14">
        <v>1057.4081384350498</v>
      </c>
      <c r="R1140" s="14">
        <v>1057.0477239418528</v>
      </c>
      <c r="S1140" s="14">
        <v>1057.9618755552481</v>
      </c>
      <c r="T1140" s="14">
        <v>1057.2925735760205</v>
      </c>
      <c r="U1140" s="14">
        <v>1056.2052755564002</v>
      </c>
      <c r="V1140" s="14">
        <v>1056.1790339654769</v>
      </c>
      <c r="W1140" s="14">
        <v>1056.7317814642397</v>
      </c>
      <c r="X1140" s="14">
        <v>1059.0783581804826</v>
      </c>
      <c r="Y1140" s="14">
        <v>1063.7846998846801</v>
      </c>
      <c r="Z1140" s="14">
        <v>1064.2119144537521</v>
      </c>
      <c r="AA1140" s="14">
        <v>1065.7735525834667</v>
      </c>
      <c r="AB1140" s="14">
        <v>1069.8512148952107</v>
      </c>
      <c r="AC1140" s="14">
        <v>1073.3001861274502</v>
      </c>
    </row>
    <row r="1141" spans="1:29" s="14" customFormat="1">
      <c r="A1141" s="1" t="s">
        <v>524</v>
      </c>
      <c r="B1141" s="1" t="s">
        <v>542</v>
      </c>
      <c r="C1141" s="1"/>
      <c r="D1141" s="1"/>
      <c r="E1141" s="1"/>
      <c r="F1141" s="1">
        <v>23</v>
      </c>
      <c r="G1141" s="1" t="s">
        <v>838</v>
      </c>
      <c r="H1141" s="1" t="str">
        <f t="shared" si="18"/>
        <v>23연립다세대평균단위전세가격</v>
      </c>
      <c r="I1141" s="1" t="s">
        <v>872</v>
      </c>
      <c r="J1141" s="13">
        <v>1110.9178134847461</v>
      </c>
      <c r="K1141" s="13">
        <v>1110.9178134847461</v>
      </c>
      <c r="L1141" s="13">
        <v>1111.681147240625</v>
      </c>
      <c r="M1141" s="13">
        <v>1113.1704249736076</v>
      </c>
      <c r="N1141" s="13">
        <v>1111.97661279868</v>
      </c>
      <c r="O1141" s="13">
        <v>1111.1281918150255</v>
      </c>
      <c r="P1141" s="13">
        <v>1109.908974434265</v>
      </c>
      <c r="Q1141" s="14">
        <v>1109.1495741979131</v>
      </c>
      <c r="R1141" s="14">
        <v>1110.3543726209784</v>
      </c>
      <c r="S1141" s="14">
        <v>1110.9353307320559</v>
      </c>
      <c r="T1141" s="14">
        <v>1111.329125660096</v>
      </c>
      <c r="U1141" s="14">
        <v>1110.9927192603047</v>
      </c>
      <c r="V1141" s="14">
        <v>1111.2091339331173</v>
      </c>
      <c r="W1141" s="14">
        <v>1110.7583499579175</v>
      </c>
      <c r="X1141" s="14">
        <v>1112.1811461507987</v>
      </c>
      <c r="Y1141" s="14">
        <v>1112.5946668755596</v>
      </c>
      <c r="Z1141" s="14">
        <v>1112.8384697197985</v>
      </c>
      <c r="AA1141" s="14">
        <v>1112.9068014985971</v>
      </c>
      <c r="AB1141" s="14">
        <v>1111.8773230872309</v>
      </c>
      <c r="AC1141" s="14">
        <v>1109.979533657915</v>
      </c>
    </row>
    <row r="1142" spans="1:29" s="14" customFormat="1">
      <c r="A1142" s="1" t="s">
        <v>524</v>
      </c>
      <c r="B1142" s="1" t="s">
        <v>542</v>
      </c>
      <c r="C1142" s="1" t="s">
        <v>543</v>
      </c>
      <c r="D1142" s="1"/>
      <c r="E1142" s="1"/>
      <c r="F1142" s="1">
        <v>24</v>
      </c>
      <c r="G1142" s="1" t="s">
        <v>838</v>
      </c>
      <c r="H1142" s="1" t="str">
        <f t="shared" si="18"/>
        <v>24연립다세대평균단위전세가격</v>
      </c>
      <c r="I1142" s="1" t="s">
        <v>872</v>
      </c>
      <c r="J1142" s="13">
        <v>1081.6412778639117</v>
      </c>
      <c r="K1142" s="13">
        <v>1081.6412778639117</v>
      </c>
      <c r="L1142" s="13">
        <v>1082.4954339617079</v>
      </c>
      <c r="M1142" s="13">
        <v>1085.3734430277188</v>
      </c>
      <c r="N1142" s="13">
        <v>1085.3734430277188</v>
      </c>
      <c r="O1142" s="13">
        <v>1084.1971204219337</v>
      </c>
      <c r="P1142" s="13">
        <v>1083.565780338052</v>
      </c>
      <c r="Q1142" s="14">
        <v>1083.0186291204775</v>
      </c>
      <c r="R1142" s="14">
        <v>1085.4997139640509</v>
      </c>
      <c r="S1142" s="14">
        <v>1086.5332715446673</v>
      </c>
      <c r="T1142" s="14">
        <v>1087.5872024167375</v>
      </c>
      <c r="U1142" s="14">
        <v>1088.4483827075869</v>
      </c>
      <c r="V1142" s="14">
        <v>1086.7401139589549</v>
      </c>
      <c r="W1142" s="14">
        <v>1086.9309081638403</v>
      </c>
      <c r="X1142" s="14">
        <v>1088.4039587101779</v>
      </c>
      <c r="Y1142" s="14">
        <v>1088.8134695880753</v>
      </c>
      <c r="Z1142" s="14">
        <v>1087.9126382769371</v>
      </c>
      <c r="AA1142" s="14">
        <v>1087.5898928388724</v>
      </c>
      <c r="AB1142" s="14">
        <v>1087.1908620541501</v>
      </c>
      <c r="AC1142" s="14">
        <v>1085.2791223540028</v>
      </c>
    </row>
    <row r="1143" spans="1:29" s="14" customFormat="1">
      <c r="A1143" s="1" t="s">
        <v>524</v>
      </c>
      <c r="B1143" s="1" t="s">
        <v>542</v>
      </c>
      <c r="C1143" s="1" t="s">
        <v>544</v>
      </c>
      <c r="D1143" s="1"/>
      <c r="E1143" s="1"/>
      <c r="F1143" s="1">
        <v>25</v>
      </c>
      <c r="G1143" s="1" t="s">
        <v>838</v>
      </c>
      <c r="H1143" s="1" t="str">
        <f t="shared" si="18"/>
        <v>25연립다세대평균단위전세가격</v>
      </c>
      <c r="I1143" s="1" t="s">
        <v>872</v>
      </c>
      <c r="J1143" s="13">
        <v>1113.8416378386444</v>
      </c>
      <c r="K1143" s="13">
        <v>1113.8416378386444</v>
      </c>
      <c r="L1143" s="13">
        <v>1114.5446769702917</v>
      </c>
      <c r="M1143" s="13">
        <v>1115.7135255605042</v>
      </c>
      <c r="N1143" s="13">
        <v>1115.7586366065455</v>
      </c>
      <c r="O1143" s="13">
        <v>1115.8083835809964</v>
      </c>
      <c r="P1143" s="13">
        <v>1115.6277359313594</v>
      </c>
      <c r="Q1143" s="14">
        <v>1115.4590603492891</v>
      </c>
      <c r="R1143" s="14">
        <v>1115.4590603492891</v>
      </c>
      <c r="S1143" s="14">
        <v>1115.5088073237405</v>
      </c>
      <c r="T1143" s="14">
        <v>1115.8004298824951</v>
      </c>
      <c r="U1143" s="14">
        <v>1116.6344392523654</v>
      </c>
      <c r="V1143" s="14">
        <v>1116.6344392523654</v>
      </c>
      <c r="W1143" s="14">
        <v>1114.6402173482122</v>
      </c>
      <c r="X1143" s="14">
        <v>1115.2484830318451</v>
      </c>
      <c r="Y1143" s="14">
        <v>1115.6734214036176</v>
      </c>
      <c r="Z1143" s="14">
        <v>1115.9958873406099</v>
      </c>
      <c r="AA1143" s="14">
        <v>1115.9958873406099</v>
      </c>
      <c r="AB1143" s="14">
        <v>1113.2135775868089</v>
      </c>
      <c r="AC1143" s="14">
        <v>1112.5557022022888</v>
      </c>
    </row>
    <row r="1144" spans="1:29" s="14" customFormat="1">
      <c r="A1144" s="1" t="s">
        <v>524</v>
      </c>
      <c r="B1144" s="1" t="s">
        <v>542</v>
      </c>
      <c r="C1144" s="1" t="s">
        <v>545</v>
      </c>
      <c r="D1144" s="1"/>
      <c r="E1144" s="1"/>
      <c r="F1144" s="1">
        <v>26</v>
      </c>
      <c r="G1144" s="1" t="s">
        <v>838</v>
      </c>
      <c r="H1144" s="1" t="str">
        <f t="shared" si="18"/>
        <v>26연립다세대평균단위전세가격</v>
      </c>
      <c r="I1144" s="1" t="s">
        <v>872</v>
      </c>
      <c r="J1144" s="13">
        <v>1174.3763580483385</v>
      </c>
      <c r="K1144" s="13">
        <v>1174.3763580483385</v>
      </c>
      <c r="L1144" s="13">
        <v>1175.0157246776839</v>
      </c>
      <c r="M1144" s="13">
        <v>1173.753473168947</v>
      </c>
      <c r="N1144" s="13">
        <v>1168.0392733030094</v>
      </c>
      <c r="O1144" s="13">
        <v>1166.6700483134694</v>
      </c>
      <c r="P1144" s="13">
        <v>1162.615072864515</v>
      </c>
      <c r="Q1144" s="14">
        <v>1160.5248068212495</v>
      </c>
      <c r="R1144" s="14">
        <v>1160.4963017708847</v>
      </c>
      <c r="S1144" s="14">
        <v>1160.7878490066905</v>
      </c>
      <c r="T1144" s="14">
        <v>1159.8023411226611</v>
      </c>
      <c r="U1144" s="14">
        <v>1158.8031522631684</v>
      </c>
      <c r="V1144" s="14">
        <v>1164.1369743690984</v>
      </c>
      <c r="W1144" s="14">
        <v>1164.3772682966312</v>
      </c>
      <c r="X1144" s="14">
        <v>1166.8832949355135</v>
      </c>
      <c r="Y1144" s="14">
        <v>1167.2898686294329</v>
      </c>
      <c r="Z1144" s="14">
        <v>1170.2694022838029</v>
      </c>
      <c r="AA1144" s="14">
        <v>1171.4136811119158</v>
      </c>
      <c r="AB1144" s="14">
        <v>1171.4136811119158</v>
      </c>
      <c r="AC1144" s="14">
        <v>1167.7110779072757</v>
      </c>
    </row>
    <row r="1145" spans="1:29" s="14" customFormat="1">
      <c r="A1145" s="1" t="s">
        <v>524</v>
      </c>
      <c r="B1145" s="1" t="s">
        <v>546</v>
      </c>
      <c r="C1145" s="1"/>
      <c r="D1145" s="1"/>
      <c r="E1145" s="1"/>
      <c r="F1145" s="1">
        <v>27</v>
      </c>
      <c r="G1145" s="1" t="s">
        <v>838</v>
      </c>
      <c r="H1145" s="1" t="str">
        <f t="shared" si="18"/>
        <v>27연립다세대평균단위전세가격</v>
      </c>
      <c r="I1145" s="1" t="s">
        <v>872</v>
      </c>
      <c r="J1145" s="13">
        <v>762.36052028375275</v>
      </c>
      <c r="K1145" s="13">
        <v>762.10774085363141</v>
      </c>
      <c r="L1145" s="13">
        <v>759.94376427111808</v>
      </c>
      <c r="M1145" s="13">
        <v>758.54541512854826</v>
      </c>
      <c r="N1145" s="13">
        <v>753.74822263424653</v>
      </c>
      <c r="O1145" s="13">
        <v>749.30211360620785</v>
      </c>
      <c r="P1145" s="13">
        <v>743.15214261262201</v>
      </c>
      <c r="Q1145" s="14">
        <v>740.2380354689567</v>
      </c>
      <c r="R1145" s="14">
        <v>740.92909501110421</v>
      </c>
      <c r="S1145" s="14">
        <v>742.29049658253302</v>
      </c>
      <c r="T1145" s="14">
        <v>743.96680425744796</v>
      </c>
      <c r="U1145" s="14">
        <v>745.98747745114133</v>
      </c>
      <c r="V1145" s="14">
        <v>747.22389131727141</v>
      </c>
      <c r="W1145" s="14">
        <v>748.00194292399931</v>
      </c>
      <c r="X1145" s="14">
        <v>750.08876661058957</v>
      </c>
      <c r="Y1145" s="14">
        <v>753.64281703132451</v>
      </c>
      <c r="Z1145" s="14">
        <v>752.71311533268215</v>
      </c>
      <c r="AA1145" s="14">
        <v>753.16959711792481</v>
      </c>
      <c r="AB1145" s="14">
        <v>754.58635276557641</v>
      </c>
      <c r="AC1145" s="14">
        <v>755.05076360403575</v>
      </c>
    </row>
    <row r="1146" spans="1:29" s="14" customFormat="1">
      <c r="A1146" s="1" t="s">
        <v>524</v>
      </c>
      <c r="B1146" s="1" t="s">
        <v>547</v>
      </c>
      <c r="C1146" s="1"/>
      <c r="D1146" s="1"/>
      <c r="E1146" s="1"/>
      <c r="F1146" s="1">
        <v>28</v>
      </c>
      <c r="G1146" s="1" t="s">
        <v>838</v>
      </c>
      <c r="H1146" s="1" t="str">
        <f t="shared" si="18"/>
        <v>28연립다세대평균단위전세가격</v>
      </c>
      <c r="I1146" s="1" t="s">
        <v>872</v>
      </c>
      <c r="J1146" s="13">
        <v>676.86876975175619</v>
      </c>
      <c r="K1146" s="13">
        <v>676.86876975175619</v>
      </c>
      <c r="L1146" s="13">
        <v>675.90645799360664</v>
      </c>
      <c r="M1146" s="13">
        <v>676.34394034981358</v>
      </c>
      <c r="N1146" s="13">
        <v>676.66770325176515</v>
      </c>
      <c r="O1146" s="13">
        <v>676.66770325176515</v>
      </c>
      <c r="P1146" s="13">
        <v>677.39229988788395</v>
      </c>
      <c r="Q1146" s="14">
        <v>677.71606278983552</v>
      </c>
      <c r="R1146" s="14">
        <v>677.71606278983552</v>
      </c>
      <c r="S1146" s="14">
        <v>677.71606278983552</v>
      </c>
      <c r="T1146" s="14">
        <v>678.75853691759232</v>
      </c>
      <c r="U1146" s="14">
        <v>678.75853691759221</v>
      </c>
      <c r="V1146" s="14">
        <v>679.13556898886577</v>
      </c>
      <c r="W1146" s="14">
        <v>679.10122667845269</v>
      </c>
      <c r="X1146" s="14">
        <v>679.46195679848256</v>
      </c>
      <c r="Y1146" s="14">
        <v>681.6354286656267</v>
      </c>
      <c r="Z1146" s="14">
        <v>682.35114581420953</v>
      </c>
      <c r="AA1146" s="14">
        <v>685.00826083027323</v>
      </c>
      <c r="AB1146" s="14">
        <v>684.91560240937588</v>
      </c>
      <c r="AC1146" s="14">
        <v>685.07598990556676</v>
      </c>
    </row>
    <row r="1147" spans="1:29" s="14" customFormat="1">
      <c r="A1147" s="1" t="s">
        <v>524</v>
      </c>
      <c r="B1147" s="1" t="s">
        <v>548</v>
      </c>
      <c r="C1147" s="1"/>
      <c r="D1147" s="1"/>
      <c r="E1147" s="1"/>
      <c r="F1147" s="1">
        <v>29</v>
      </c>
      <c r="G1147" s="1" t="s">
        <v>838</v>
      </c>
      <c r="H1147" s="1" t="str">
        <f t="shared" si="18"/>
        <v>29연립다세대평균단위전세가격</v>
      </c>
      <c r="I1147" s="1" t="s">
        <v>872</v>
      </c>
      <c r="J1147" s="13">
        <v>809.93630302623967</v>
      </c>
      <c r="K1147" s="13">
        <v>810.09332228391997</v>
      </c>
      <c r="L1147" s="13">
        <v>812.22514483629891</v>
      </c>
      <c r="M1147" s="13">
        <v>812.96112407142994</v>
      </c>
      <c r="N1147" s="13">
        <v>813.22382547974325</v>
      </c>
      <c r="O1147" s="13">
        <v>813.31146359741683</v>
      </c>
      <c r="P1147" s="13">
        <v>813.31146359741683</v>
      </c>
      <c r="Q1147" s="14">
        <v>814.392096793463</v>
      </c>
      <c r="R1147" s="14">
        <v>814.44720161823852</v>
      </c>
      <c r="S1147" s="14">
        <v>816.01919239098584</v>
      </c>
      <c r="T1147" s="14">
        <v>819.58481234626902</v>
      </c>
      <c r="U1147" s="14">
        <v>823.64196626579417</v>
      </c>
      <c r="V1147" s="14">
        <v>824.18823694196215</v>
      </c>
      <c r="W1147" s="14">
        <v>824.36235953819971</v>
      </c>
      <c r="X1147" s="14">
        <v>825.23840668030937</v>
      </c>
      <c r="Y1147" s="14">
        <v>829.7580295696755</v>
      </c>
      <c r="Z1147" s="14">
        <v>830.59118557841759</v>
      </c>
      <c r="AA1147" s="14">
        <v>835.96296390261864</v>
      </c>
      <c r="AB1147" s="14">
        <v>842.08980179036973</v>
      </c>
      <c r="AC1147" s="14">
        <v>843.9440955058011</v>
      </c>
    </row>
    <row r="1148" spans="1:29" s="14" customFormat="1">
      <c r="A1148" s="1" t="s">
        <v>524</v>
      </c>
      <c r="B1148" s="1" t="s">
        <v>549</v>
      </c>
      <c r="C1148" s="1"/>
      <c r="D1148" s="1"/>
      <c r="E1148" s="1"/>
      <c r="F1148" s="1">
        <v>30</v>
      </c>
      <c r="G1148" s="1" t="s">
        <v>838</v>
      </c>
      <c r="H1148" s="1" t="str">
        <f t="shared" si="18"/>
        <v>30연립다세대평균단위전세가격</v>
      </c>
      <c r="I1148" s="1" t="s">
        <v>872</v>
      </c>
      <c r="J1148" s="13">
        <v>991.66704747200981</v>
      </c>
      <c r="K1148" s="13">
        <v>991.90389020564987</v>
      </c>
      <c r="L1148" s="13">
        <v>996.45591547681158</v>
      </c>
      <c r="M1148" s="13">
        <v>1000.4791905263418</v>
      </c>
      <c r="N1148" s="13">
        <v>1001.1974776765508</v>
      </c>
      <c r="O1148" s="13">
        <v>1002.7317726502669</v>
      </c>
      <c r="P1148" s="13">
        <v>1001.3825513814686</v>
      </c>
      <c r="Q1148" s="14">
        <v>1000.282385525609</v>
      </c>
      <c r="R1148" s="14">
        <v>996.14404425683642</v>
      </c>
      <c r="S1148" s="14">
        <v>998.47287302850907</v>
      </c>
      <c r="T1148" s="14">
        <v>1001.0300601936772</v>
      </c>
      <c r="U1148" s="14">
        <v>1002.3202942834068</v>
      </c>
      <c r="V1148" s="14">
        <v>1002.454519282029</v>
      </c>
      <c r="W1148" s="14">
        <v>1003.7563038132276</v>
      </c>
      <c r="X1148" s="14">
        <v>1005.3339422483688</v>
      </c>
      <c r="Y1148" s="14">
        <v>1007.7857861491653</v>
      </c>
      <c r="Z1148" s="14">
        <v>1008.4350826515821</v>
      </c>
      <c r="AA1148" s="14">
        <v>1009.7885246101771</v>
      </c>
      <c r="AB1148" s="14">
        <v>1010.5475131269123</v>
      </c>
      <c r="AC1148" s="14">
        <v>1010.8582680452641</v>
      </c>
    </row>
    <row r="1149" spans="1:29" s="14" customFormat="1">
      <c r="A1149" s="1" t="s">
        <v>524</v>
      </c>
      <c r="B1149" s="1" t="s">
        <v>1383</v>
      </c>
      <c r="C1149" s="1"/>
      <c r="D1149" s="1"/>
      <c r="E1149" s="1"/>
      <c r="F1149" s="1">
        <v>31</v>
      </c>
      <c r="G1149" s="1" t="s">
        <v>838</v>
      </c>
      <c r="H1149" s="1" t="str">
        <f t="shared" si="18"/>
        <v>31연립다세대평균단위전세가격</v>
      </c>
      <c r="I1149" s="1" t="s">
        <v>872</v>
      </c>
      <c r="J1149" s="13"/>
      <c r="K1149" s="13"/>
      <c r="L1149" s="13"/>
      <c r="M1149" s="13"/>
      <c r="N1149" s="13"/>
      <c r="O1149" s="13"/>
      <c r="P1149" s="13"/>
      <c r="U1149" s="14">
        <v>579.53827112795591</v>
      </c>
      <c r="V1149" s="14">
        <v>592.73800056610685</v>
      </c>
      <c r="W1149" s="14">
        <v>605.25610262059467</v>
      </c>
      <c r="X1149" s="14">
        <v>615.90805190800813</v>
      </c>
      <c r="Y1149" s="14">
        <v>625.88356003058107</v>
      </c>
      <c r="Z1149" s="14">
        <v>633.23330242368388</v>
      </c>
      <c r="AA1149" s="14">
        <v>636.55272908585232</v>
      </c>
      <c r="AB1149" s="14">
        <v>640.00206103693313</v>
      </c>
      <c r="AC1149" s="14">
        <v>644.03021905003311</v>
      </c>
    </row>
    <row r="1150" spans="1:29" s="14" customFormat="1">
      <c r="A1150" s="1" t="s">
        <v>524</v>
      </c>
      <c r="B1150" s="1" t="s">
        <v>550</v>
      </c>
      <c r="C1150" s="1"/>
      <c r="D1150" s="1"/>
      <c r="E1150" s="1"/>
      <c r="F1150" s="1">
        <v>32</v>
      </c>
      <c r="G1150" s="1" t="s">
        <v>838</v>
      </c>
      <c r="H1150" s="1" t="str">
        <f t="shared" si="18"/>
        <v>32연립다세대평균단위전세가격</v>
      </c>
      <c r="I1150" s="1" t="s">
        <v>872</v>
      </c>
      <c r="J1150" s="13">
        <v>540.65270877527371</v>
      </c>
      <c r="K1150" s="13">
        <v>542.14985096305861</v>
      </c>
      <c r="L1150" s="13">
        <v>543.7728402565042</v>
      </c>
      <c r="M1150" s="13">
        <v>544.03061207688881</v>
      </c>
      <c r="N1150" s="13">
        <v>546.26486520826859</v>
      </c>
      <c r="O1150" s="13">
        <v>547.33041031694324</v>
      </c>
      <c r="P1150" s="13">
        <v>548.67297096083564</v>
      </c>
      <c r="Q1150" s="14">
        <v>547.63412511536183</v>
      </c>
      <c r="R1150" s="14">
        <v>547.91993467092789</v>
      </c>
      <c r="S1150" s="14">
        <v>548.63833441997792</v>
      </c>
      <c r="T1150" s="14">
        <v>549.61212676884622</v>
      </c>
      <c r="U1150" s="14">
        <v>551.54230865566183</v>
      </c>
      <c r="V1150" s="14">
        <v>551.52950903083774</v>
      </c>
      <c r="W1150" s="14">
        <v>550.72920263861511</v>
      </c>
      <c r="X1150" s="14">
        <v>552.5369611973241</v>
      </c>
      <c r="Y1150" s="14">
        <v>554.10562197391425</v>
      </c>
      <c r="Z1150" s="14">
        <v>556.58236625497307</v>
      </c>
      <c r="AA1150" s="14">
        <v>556.17029476222581</v>
      </c>
      <c r="AB1150" s="14">
        <v>555.82570395977132</v>
      </c>
      <c r="AC1150" s="14">
        <v>555.8258435088801</v>
      </c>
    </row>
    <row r="1151" spans="1:29" s="14" customFormat="1">
      <c r="A1151" s="1" t="s">
        <v>524</v>
      </c>
      <c r="B1151" s="1" t="s">
        <v>551</v>
      </c>
      <c r="C1151" s="1"/>
      <c r="D1151" s="1"/>
      <c r="E1151" s="1"/>
      <c r="F1151" s="1">
        <v>33</v>
      </c>
      <c r="G1151" s="1" t="s">
        <v>838</v>
      </c>
      <c r="H1151" s="1" t="str">
        <f t="shared" si="18"/>
        <v>33연립다세대평균단위전세가격</v>
      </c>
      <c r="I1151" s="1" t="s">
        <v>872</v>
      </c>
      <c r="J1151" s="13">
        <v>581.84913279753403</v>
      </c>
      <c r="K1151" s="13">
        <v>581.97590949519451</v>
      </c>
      <c r="L1151" s="13">
        <v>581.36335608489617</v>
      </c>
      <c r="M1151" s="13">
        <v>584.2249878599763</v>
      </c>
      <c r="N1151" s="13">
        <v>584.96971425347203</v>
      </c>
      <c r="O1151" s="13">
        <v>584.60792802542142</v>
      </c>
      <c r="P1151" s="13">
        <v>584.65676807426144</v>
      </c>
      <c r="Q1151" s="14">
        <v>584.90458072066076</v>
      </c>
      <c r="R1151" s="14">
        <v>584.90458072066076</v>
      </c>
      <c r="S1151" s="14">
        <v>584.64669245345124</v>
      </c>
      <c r="T1151" s="14">
        <v>584.13151128184734</v>
      </c>
      <c r="U1151" s="14">
        <v>585.20047536554046</v>
      </c>
      <c r="V1151" s="14">
        <v>586.1756008594873</v>
      </c>
      <c r="W1151" s="14">
        <v>587.28642361208222</v>
      </c>
      <c r="X1151" s="14">
        <v>588.04567905845352</v>
      </c>
      <c r="Y1151" s="14">
        <v>590.0853815714903</v>
      </c>
      <c r="Z1151" s="14">
        <v>590.33052481375375</v>
      </c>
      <c r="AA1151" s="14">
        <v>590.46877694273371</v>
      </c>
      <c r="AB1151" s="14">
        <v>591.54699177387556</v>
      </c>
      <c r="AC1151" s="14">
        <v>591.83440198940934</v>
      </c>
    </row>
    <row r="1152" spans="1:29" s="14" customFormat="1">
      <c r="A1152" s="1" t="s">
        <v>524</v>
      </c>
      <c r="B1152" s="1" t="s">
        <v>552</v>
      </c>
      <c r="C1152" s="1"/>
      <c r="D1152" s="1"/>
      <c r="E1152" s="1"/>
      <c r="F1152" s="1">
        <v>34</v>
      </c>
      <c r="G1152" s="1" t="s">
        <v>838</v>
      </c>
      <c r="H1152" s="1" t="str">
        <f t="shared" si="18"/>
        <v>34연립다세대평균단위전세가격</v>
      </c>
      <c r="I1152" s="1" t="s">
        <v>872</v>
      </c>
      <c r="J1152" s="13">
        <v>576.36144450492463</v>
      </c>
      <c r="K1152" s="13">
        <v>576.72649259808691</v>
      </c>
      <c r="L1152" s="13">
        <v>579.81425332856452</v>
      </c>
      <c r="M1152" s="13">
        <v>580.89588128802268</v>
      </c>
      <c r="N1152" s="13">
        <v>581.23737577753184</v>
      </c>
      <c r="O1152" s="13">
        <v>582.87662180102575</v>
      </c>
      <c r="P1152" s="13">
        <v>585.95884896186487</v>
      </c>
      <c r="Q1152" s="14">
        <v>586.68835862707351</v>
      </c>
      <c r="R1152" s="14">
        <v>587.03790952662462</v>
      </c>
      <c r="S1152" s="14">
        <v>590.86116833802237</v>
      </c>
      <c r="T1152" s="14">
        <v>592.77276314950427</v>
      </c>
      <c r="U1152" s="14">
        <v>597.21283343925097</v>
      </c>
      <c r="V1152" s="14">
        <v>598.72780825046766</v>
      </c>
      <c r="W1152" s="14">
        <v>599.10230151373207</v>
      </c>
      <c r="X1152" s="14">
        <v>600.00891372279114</v>
      </c>
      <c r="Y1152" s="14">
        <v>601.32924252902308</v>
      </c>
      <c r="Z1152" s="14">
        <v>601.68524485835474</v>
      </c>
      <c r="AA1152" s="14">
        <v>603.35971232863574</v>
      </c>
      <c r="AB1152" s="14">
        <v>603.85520947169323</v>
      </c>
      <c r="AC1152" s="14">
        <v>605.1176369072906</v>
      </c>
    </row>
    <row r="1153" spans="1:29" s="14" customFormat="1">
      <c r="A1153" s="1" t="s">
        <v>524</v>
      </c>
      <c r="B1153" s="1" t="s">
        <v>553</v>
      </c>
      <c r="C1153" s="1"/>
      <c r="D1153" s="1"/>
      <c r="E1153" s="1"/>
      <c r="F1153" s="1">
        <v>35</v>
      </c>
      <c r="G1153" s="1" t="s">
        <v>838</v>
      </c>
      <c r="H1153" s="1" t="str">
        <f t="shared" si="18"/>
        <v>35연립다세대평균단위전세가격</v>
      </c>
      <c r="I1153" s="1" t="s">
        <v>872</v>
      </c>
      <c r="J1153" s="13">
        <v>457.39729633516328</v>
      </c>
      <c r="K1153" s="13">
        <v>457.89914809785427</v>
      </c>
      <c r="L1153" s="13">
        <v>459.59294478508087</v>
      </c>
      <c r="M1153" s="13">
        <v>460.56224540453684</v>
      </c>
      <c r="N1153" s="13">
        <v>464.30322258423519</v>
      </c>
      <c r="O1153" s="13">
        <v>464.66974850494825</v>
      </c>
      <c r="P1153" s="13">
        <v>464.66974850494825</v>
      </c>
      <c r="Q1153" s="14">
        <v>464.66974850494825</v>
      </c>
      <c r="R1153" s="14">
        <v>465.94765802069162</v>
      </c>
      <c r="S1153" s="14">
        <v>465.7514091901038</v>
      </c>
      <c r="T1153" s="14">
        <v>467.21842847952377</v>
      </c>
      <c r="U1153" s="14">
        <v>468.59276056694779</v>
      </c>
      <c r="V1153" s="14">
        <v>466.96333762222093</v>
      </c>
      <c r="W1153" s="14">
        <v>467.97895106389416</v>
      </c>
      <c r="X1153" s="14">
        <v>468.7637988922516</v>
      </c>
      <c r="Y1153" s="14">
        <v>472.6752292531209</v>
      </c>
      <c r="Z1153" s="14">
        <v>473.16697593618966</v>
      </c>
      <c r="AA1153" s="14">
        <v>473.63155483636456</v>
      </c>
      <c r="AB1153" s="14">
        <v>473.59888534705402</v>
      </c>
      <c r="AC1153" s="14">
        <v>474.15025439474493</v>
      </c>
    </row>
    <row r="1154" spans="1:29" s="14" customFormat="1">
      <c r="A1154" s="1" t="s">
        <v>524</v>
      </c>
      <c r="B1154" s="1" t="s">
        <v>554</v>
      </c>
      <c r="C1154" s="1"/>
      <c r="D1154" s="1"/>
      <c r="E1154" s="1"/>
      <c r="F1154" s="1">
        <v>36</v>
      </c>
      <c r="G1154" s="1" t="s">
        <v>838</v>
      </c>
      <c r="H1154" s="1" t="str">
        <f t="shared" si="18"/>
        <v>36연립다세대평균단위전세가격</v>
      </c>
      <c r="I1154" s="1" t="s">
        <v>872</v>
      </c>
      <c r="J1154" s="13">
        <v>440.66007202806401</v>
      </c>
      <c r="K1154" s="13">
        <v>440.86325963524547</v>
      </c>
      <c r="L1154" s="13">
        <v>444.10139253570497</v>
      </c>
      <c r="M1154" s="13">
        <v>445.51277728940352</v>
      </c>
      <c r="N1154" s="13">
        <v>448.69391720792169</v>
      </c>
      <c r="O1154" s="13">
        <v>450.54651677767947</v>
      </c>
      <c r="P1154" s="13">
        <v>450.54651677767947</v>
      </c>
      <c r="Q1154" s="14">
        <v>451.10524561201532</v>
      </c>
      <c r="R1154" s="14">
        <v>451.10524561201532</v>
      </c>
      <c r="S1154" s="14">
        <v>452.51402953245992</v>
      </c>
      <c r="T1154" s="14">
        <v>452.44531517803119</v>
      </c>
      <c r="U1154" s="14">
        <v>454.47308956394949</v>
      </c>
      <c r="V1154" s="14">
        <v>454.47308956394949</v>
      </c>
      <c r="W1154" s="14">
        <v>454.13962284392812</v>
      </c>
      <c r="X1154" s="14">
        <v>455.83106717048548</v>
      </c>
      <c r="Y1154" s="14">
        <v>458.91093787188436</v>
      </c>
      <c r="Z1154" s="14">
        <v>460.01002649090492</v>
      </c>
      <c r="AA1154" s="14">
        <v>460.16856010356838</v>
      </c>
      <c r="AB1154" s="14">
        <v>460.75130175039749</v>
      </c>
      <c r="AC1154" s="14">
        <v>461.64721056969438</v>
      </c>
    </row>
    <row r="1155" spans="1:29" s="14" customFormat="1">
      <c r="A1155" s="1" t="s">
        <v>524</v>
      </c>
      <c r="B1155" s="1" t="s">
        <v>555</v>
      </c>
      <c r="C1155" s="1"/>
      <c r="D1155" s="1"/>
      <c r="E1155" s="1"/>
      <c r="F1155" s="1">
        <v>37</v>
      </c>
      <c r="G1155" s="1" t="s">
        <v>838</v>
      </c>
      <c r="H1155" s="1" t="str">
        <f t="shared" si="18"/>
        <v>37연립다세대평균단위전세가격</v>
      </c>
      <c r="I1155" s="1" t="s">
        <v>872</v>
      </c>
      <c r="J1155" s="13">
        <v>652.68379752940609</v>
      </c>
      <c r="K1155" s="13">
        <v>652.8400075006009</v>
      </c>
      <c r="L1155" s="13">
        <v>653.89758755574633</v>
      </c>
      <c r="M1155" s="13">
        <v>654.77915579614216</v>
      </c>
      <c r="N1155" s="13">
        <v>656.03625790168894</v>
      </c>
      <c r="O1155" s="13">
        <v>656.75590015641671</v>
      </c>
      <c r="P1155" s="13">
        <v>659.53045874833072</v>
      </c>
      <c r="Q1155" s="14">
        <v>661.19355295092987</v>
      </c>
      <c r="R1155" s="14">
        <v>663.95752036702743</v>
      </c>
      <c r="S1155" s="14">
        <v>666.67468430109022</v>
      </c>
      <c r="T1155" s="14">
        <v>667.03760533666059</v>
      </c>
      <c r="U1155" s="14">
        <v>668.83081922044391</v>
      </c>
      <c r="V1155" s="14">
        <v>670.96396146793234</v>
      </c>
      <c r="W1155" s="14">
        <v>673.06526362776719</v>
      </c>
      <c r="X1155" s="14">
        <v>675.81319013748646</v>
      </c>
      <c r="Y1155" s="14">
        <v>680.12672480682079</v>
      </c>
      <c r="Z1155" s="14">
        <v>681.74705273959626</v>
      </c>
      <c r="AA1155" s="14">
        <v>683.72947062627941</v>
      </c>
      <c r="AB1155" s="14">
        <v>686.78783219126285</v>
      </c>
      <c r="AC1155" s="14">
        <v>688.16504296908238</v>
      </c>
    </row>
    <row r="1156" spans="1:29" s="14" customFormat="1">
      <c r="A1156" s="1" t="s">
        <v>524</v>
      </c>
      <c r="B1156" s="1" t="s">
        <v>556</v>
      </c>
      <c r="C1156" s="1"/>
      <c r="D1156" s="1"/>
      <c r="E1156" s="1"/>
      <c r="F1156" s="1">
        <v>38</v>
      </c>
      <c r="G1156" s="1" t="s">
        <v>838</v>
      </c>
      <c r="H1156" s="1" t="str">
        <f t="shared" si="18"/>
        <v>38연립다세대평균단위전세가격</v>
      </c>
      <c r="I1156" s="1" t="s">
        <v>872</v>
      </c>
      <c r="J1156" s="13">
        <v>729.84286111402423</v>
      </c>
      <c r="K1156" s="13">
        <v>729.42226662421297</v>
      </c>
      <c r="L1156" s="13">
        <v>728.56210041686438</v>
      </c>
      <c r="M1156" s="13">
        <v>727.92325929408878</v>
      </c>
      <c r="N1156" s="13">
        <v>727.93932691751831</v>
      </c>
      <c r="O1156" s="13">
        <v>729.32317953306392</v>
      </c>
      <c r="P1156" s="13">
        <v>728.65318628882119</v>
      </c>
      <c r="Q1156" s="14">
        <v>727.26781537514478</v>
      </c>
      <c r="R1156" s="14">
        <v>727.44015548607956</v>
      </c>
      <c r="S1156" s="14">
        <v>728.72278426072637</v>
      </c>
      <c r="T1156" s="14">
        <v>730.054026462205</v>
      </c>
      <c r="U1156" s="14">
        <v>725.1606743964013</v>
      </c>
      <c r="V1156" s="14">
        <v>726.37840433419126</v>
      </c>
      <c r="W1156" s="14">
        <v>727.54983323018428</v>
      </c>
      <c r="X1156" s="14">
        <v>729.41906947687778</v>
      </c>
      <c r="Y1156" s="14">
        <v>732.38133979955296</v>
      </c>
      <c r="Z1156" s="14">
        <v>735.39310075586434</v>
      </c>
      <c r="AA1156" s="14">
        <v>737.34134216972677</v>
      </c>
      <c r="AB1156" s="14">
        <v>737.74956573079351</v>
      </c>
      <c r="AC1156" s="14">
        <v>739.09483557849785</v>
      </c>
    </row>
    <row r="1157" spans="1:29" s="14" customFormat="1">
      <c r="A1157" s="1" t="s">
        <v>524</v>
      </c>
      <c r="B1157" s="1" t="s">
        <v>557</v>
      </c>
      <c r="C1157" s="1"/>
      <c r="D1157" s="1"/>
      <c r="E1157" s="1"/>
      <c r="F1157" s="1">
        <v>39</v>
      </c>
      <c r="G1157" s="1" t="s">
        <v>838</v>
      </c>
      <c r="H1157" s="1" t="str">
        <f t="shared" si="18"/>
        <v>39연립다세대평균단위전세가격</v>
      </c>
      <c r="I1157" s="1" t="s">
        <v>872</v>
      </c>
      <c r="J1157" s="13">
        <v>825.3216124709611</v>
      </c>
      <c r="K1157" s="13">
        <v>836.57350429173368</v>
      </c>
      <c r="L1157" s="13">
        <v>836.79927653129289</v>
      </c>
      <c r="M1157" s="13">
        <v>838.43212275577446</v>
      </c>
      <c r="N1157" s="13">
        <v>838.43212275577446</v>
      </c>
      <c r="O1157" s="13">
        <v>838.43212275577446</v>
      </c>
      <c r="P1157" s="13">
        <v>838.46541513895647</v>
      </c>
      <c r="Q1157" s="14">
        <v>838.32680501043717</v>
      </c>
      <c r="R1157" s="14">
        <v>838.42607340238851</v>
      </c>
      <c r="S1157" s="14">
        <v>838.54097314087664</v>
      </c>
      <c r="T1157" s="14">
        <v>838.41137825875478</v>
      </c>
      <c r="U1157" s="14">
        <v>838.41137825875455</v>
      </c>
      <c r="V1157" s="14">
        <v>838.75562735370522</v>
      </c>
      <c r="W1157" s="14">
        <v>838.75562735370556</v>
      </c>
      <c r="X1157" s="14">
        <v>838.75562735370556</v>
      </c>
      <c r="Y1157" s="14">
        <v>840.59120196617562</v>
      </c>
      <c r="Z1157" s="14">
        <v>840.64421992706184</v>
      </c>
      <c r="AA1157" s="14">
        <v>840.64421992706184</v>
      </c>
      <c r="AB1157" s="14">
        <v>840.64421992706184</v>
      </c>
      <c r="AC1157" s="14">
        <v>841.0969804823942</v>
      </c>
    </row>
    <row r="1158" spans="1:29" s="14" customFormat="1">
      <c r="A1158" s="1" t="s">
        <v>655</v>
      </c>
      <c r="B1158" s="1"/>
      <c r="C1158" s="1"/>
      <c r="D1158" s="1"/>
      <c r="E1158" s="1"/>
      <c r="F1158" s="1">
        <v>40</v>
      </c>
      <c r="G1158" s="1" t="s">
        <v>838</v>
      </c>
      <c r="H1158" s="1" t="str">
        <f t="shared" si="18"/>
        <v>40연립다세대평균단위전세가격</v>
      </c>
      <c r="I1158" s="1" t="s">
        <v>872</v>
      </c>
      <c r="J1158" s="13">
        <v>1006.1769361868919</v>
      </c>
      <c r="K1158" s="13">
        <v>1006.2236838652672</v>
      </c>
      <c r="L1158" s="13">
        <v>1006.8301998980826</v>
      </c>
      <c r="M1158" s="13">
        <v>1007.588512634394</v>
      </c>
      <c r="N1158" s="13">
        <v>1006.7295871857901</v>
      </c>
      <c r="O1158" s="13">
        <v>1005.6640465751212</v>
      </c>
      <c r="P1158" s="13">
        <v>1005.5518111716289</v>
      </c>
      <c r="Q1158" s="14">
        <v>1005.7638609118691</v>
      </c>
      <c r="R1158" s="14">
        <v>1005.7653044935179</v>
      </c>
      <c r="S1158" s="14">
        <v>1006.759779455224</v>
      </c>
      <c r="T1158" s="14">
        <v>1007.29685470698</v>
      </c>
      <c r="U1158" s="14">
        <v>1010.8781740636126</v>
      </c>
      <c r="V1158" s="14">
        <v>1011.1018300136454</v>
      </c>
      <c r="W1158" s="14">
        <v>1011.3639612042484</v>
      </c>
      <c r="X1158" s="14">
        <v>1013.1673773047481</v>
      </c>
      <c r="Y1158" s="14">
        <v>1016.3257295187276</v>
      </c>
      <c r="Z1158" s="14">
        <v>1016.6601221773622</v>
      </c>
      <c r="AA1158" s="14">
        <v>1018.1419402991033</v>
      </c>
      <c r="AB1158" s="14">
        <v>1020.4734000246209</v>
      </c>
      <c r="AC1158" s="14">
        <v>1021.7013539376643</v>
      </c>
    </row>
    <row r="1159" spans="1:29" s="14" customFormat="1">
      <c r="A1159" s="1" t="s">
        <v>523</v>
      </c>
      <c r="B1159" s="1"/>
      <c r="C1159" s="1"/>
      <c r="D1159" s="1"/>
      <c r="E1159" s="1"/>
      <c r="F1159" s="1">
        <v>41</v>
      </c>
      <c r="G1159" s="1" t="s">
        <v>838</v>
      </c>
      <c r="H1159" s="1" t="str">
        <f t="shared" si="18"/>
        <v>41연립다세대평균단위전세가격</v>
      </c>
      <c r="I1159" s="1" t="s">
        <v>872</v>
      </c>
      <c r="J1159" s="13">
        <v>1093.2335461604653</v>
      </c>
      <c r="K1159" s="13">
        <v>1094.4950649286991</v>
      </c>
      <c r="L1159" s="13">
        <v>1094.4350939269941</v>
      </c>
      <c r="M1159" s="13">
        <v>1093.0197395599687</v>
      </c>
      <c r="N1159" s="13">
        <v>1092.8066966627641</v>
      </c>
      <c r="O1159" s="13">
        <v>1092.4943831761252</v>
      </c>
      <c r="P1159" s="13">
        <v>1090.2989958299522</v>
      </c>
      <c r="Q1159" s="14">
        <v>1089.4966180588326</v>
      </c>
      <c r="R1159" s="14">
        <v>1091.5447215322154</v>
      </c>
      <c r="S1159" s="14">
        <v>1095.3924846153018</v>
      </c>
      <c r="T1159" s="14">
        <v>1097.7167013621163</v>
      </c>
      <c r="U1159" s="14">
        <v>1099.0390338636394</v>
      </c>
      <c r="V1159" s="14">
        <v>1100.6014365699191</v>
      </c>
      <c r="W1159" s="14">
        <v>1102.0388954391456</v>
      </c>
      <c r="X1159" s="14">
        <v>1103.9620186671366</v>
      </c>
      <c r="Y1159" s="14">
        <v>1105.0295905183525</v>
      </c>
      <c r="Z1159" s="14">
        <v>1106.6331357957761</v>
      </c>
      <c r="AA1159" s="14">
        <v>1107.9185435197373</v>
      </c>
      <c r="AB1159" s="14">
        <v>1109.8165294853507</v>
      </c>
      <c r="AC1159" s="14">
        <v>1113.4539404605641</v>
      </c>
    </row>
    <row r="1160" spans="1:29" s="14" customFormat="1">
      <c r="A1160" s="1" t="s">
        <v>516</v>
      </c>
      <c r="B1160" s="1"/>
      <c r="C1160" s="1"/>
      <c r="D1160" s="1"/>
      <c r="E1160" s="1"/>
      <c r="F1160" s="1">
        <v>1</v>
      </c>
      <c r="G1160" s="1" t="s">
        <v>839</v>
      </c>
      <c r="H1160" s="1" t="str">
        <f t="shared" si="18"/>
        <v>1단독주택평균단위매매가격</v>
      </c>
      <c r="I1160" s="1" t="s">
        <v>871</v>
      </c>
      <c r="J1160" s="13">
        <v>1056.9413693455626</v>
      </c>
      <c r="K1160" s="13">
        <v>1056.8384828834508</v>
      </c>
      <c r="L1160" s="13">
        <v>1056.5496118890721</v>
      </c>
      <c r="M1160" s="13">
        <v>1052.7225713178186</v>
      </c>
      <c r="N1160" s="13">
        <v>1052.2821106432664</v>
      </c>
      <c r="O1160" s="13">
        <v>1051.7297898704749</v>
      </c>
      <c r="P1160" s="13">
        <v>1050.8685131843079</v>
      </c>
      <c r="Q1160" s="14">
        <v>1049.6407920562149</v>
      </c>
      <c r="R1160" s="14">
        <v>1048.8217321795807</v>
      </c>
      <c r="S1160" s="14">
        <v>1048.0308628831606</v>
      </c>
      <c r="T1160" s="14">
        <v>1047.3331510129829</v>
      </c>
      <c r="U1160" s="14">
        <v>1035.3308725506254</v>
      </c>
      <c r="V1160" s="14">
        <v>1034.6742939851317</v>
      </c>
      <c r="W1160" s="14">
        <v>1034.4360369400533</v>
      </c>
      <c r="X1160" s="14">
        <v>1035.5071447947814</v>
      </c>
      <c r="Y1160" s="14">
        <v>1037.3423846844655</v>
      </c>
      <c r="Z1160" s="14">
        <v>1038.9490239175889</v>
      </c>
      <c r="AA1160" s="14">
        <v>1038.8521561595287</v>
      </c>
      <c r="AB1160" s="14">
        <v>1038.8411926534668</v>
      </c>
      <c r="AC1160" s="14">
        <v>1037.694281465157</v>
      </c>
    </row>
    <row r="1161" spans="1:29" s="14" customFormat="1">
      <c r="A1161" s="1" t="s">
        <v>521</v>
      </c>
      <c r="B1161" s="1"/>
      <c r="C1161" s="1"/>
      <c r="D1161" s="1"/>
      <c r="E1161" s="1"/>
      <c r="F1161" s="1">
        <v>2</v>
      </c>
      <c r="G1161" s="1" t="s">
        <v>839</v>
      </c>
      <c r="H1161" s="1" t="str">
        <f t="shared" si="18"/>
        <v>2단독주택평균단위매매가격</v>
      </c>
      <c r="I1161" s="1" t="s">
        <v>871</v>
      </c>
      <c r="J1161" s="13">
        <v>2651.3107753640838</v>
      </c>
      <c r="K1161" s="13">
        <v>2650.9851047191282</v>
      </c>
      <c r="L1161" s="13">
        <v>2647.6097788229094</v>
      </c>
      <c r="M1161" s="13">
        <v>2632.1218525827953</v>
      </c>
      <c r="N1161" s="13">
        <v>2629.4197210926777</v>
      </c>
      <c r="O1161" s="13">
        <v>2627.4133276607922</v>
      </c>
      <c r="P1161" s="13">
        <v>2623.6157419891401</v>
      </c>
      <c r="Q1161" s="14">
        <v>2619.1413758258313</v>
      </c>
      <c r="R1161" s="14">
        <v>2615.0059476957613</v>
      </c>
      <c r="S1161" s="14">
        <v>2611.6694545384103</v>
      </c>
      <c r="T1161" s="14">
        <v>2608.7319047252108</v>
      </c>
      <c r="U1161" s="14">
        <v>2583.71426091391</v>
      </c>
      <c r="V1161" s="14">
        <v>2581.2556491639025</v>
      </c>
      <c r="W1161" s="14">
        <v>2579.8918479767331</v>
      </c>
      <c r="X1161" s="14">
        <v>2583.0353591498128</v>
      </c>
      <c r="Y1161" s="14">
        <v>2588.4469328089017</v>
      </c>
      <c r="Z1161" s="14">
        <v>2592.288137274275</v>
      </c>
      <c r="AA1161" s="14">
        <v>2591.4205155335185</v>
      </c>
      <c r="AB1161" s="14">
        <v>2589.6863405823342</v>
      </c>
      <c r="AC1161" s="14">
        <v>2585.9365345800693</v>
      </c>
    </row>
    <row r="1162" spans="1:29" s="14" customFormat="1">
      <c r="A1162" s="1" t="s">
        <v>1382</v>
      </c>
      <c r="B1162" s="1"/>
      <c r="C1162" s="1"/>
      <c r="D1162" s="1"/>
      <c r="E1162" s="1"/>
      <c r="F1162" s="1">
        <v>3</v>
      </c>
      <c r="G1162" s="1" t="s">
        <v>839</v>
      </c>
      <c r="H1162" s="1" t="str">
        <f t="shared" si="18"/>
        <v>3단독주택평균단위매매가격</v>
      </c>
      <c r="I1162" s="1" t="s">
        <v>871</v>
      </c>
      <c r="J1162" s="13">
        <v>528.54284515478378</v>
      </c>
      <c r="K1162" s="13">
        <v>528.51379279472098</v>
      </c>
      <c r="L1162" s="13">
        <v>529.24782038893636</v>
      </c>
      <c r="M1162" s="13">
        <v>529.28537653844558</v>
      </c>
      <c r="N1162" s="13">
        <v>529.59446833061725</v>
      </c>
      <c r="O1162" s="13">
        <v>529.5240495839372</v>
      </c>
      <c r="P1162" s="13">
        <v>529.63591082217022</v>
      </c>
      <c r="Q1162" s="14">
        <v>529.48417775475048</v>
      </c>
      <c r="R1162" s="14">
        <v>529.76421328484821</v>
      </c>
      <c r="S1162" s="14">
        <v>529.81700285831289</v>
      </c>
      <c r="T1162" s="14">
        <v>529.86160770536003</v>
      </c>
      <c r="U1162" s="14">
        <v>529.4451383590432</v>
      </c>
      <c r="V1162" s="14">
        <v>529.37731764734531</v>
      </c>
      <c r="W1162" s="14">
        <v>529.50679686769411</v>
      </c>
      <c r="X1162" s="14">
        <v>529.90081190282467</v>
      </c>
      <c r="Y1162" s="14">
        <v>530.57054189197254</v>
      </c>
      <c r="Z1162" s="14">
        <v>531.44711122622482</v>
      </c>
      <c r="AA1162" s="14">
        <v>531.60206170738275</v>
      </c>
      <c r="AB1162" s="14">
        <v>532.15410025080917</v>
      </c>
      <c r="AC1162" s="14">
        <v>531.85759840663923</v>
      </c>
    </row>
    <row r="1163" spans="1:29" s="14" customFormat="1">
      <c r="A1163" s="1" t="s">
        <v>522</v>
      </c>
      <c r="B1163" s="1"/>
      <c r="C1163" s="1"/>
      <c r="D1163" s="1"/>
      <c r="E1163" s="1"/>
      <c r="F1163" s="1">
        <v>4</v>
      </c>
      <c r="G1163" s="1" t="s">
        <v>839</v>
      </c>
      <c r="H1163" s="1" t="str">
        <f t="shared" si="18"/>
        <v>4단독주택평균단위매매가격</v>
      </c>
      <c r="I1163" s="1" t="s">
        <v>871</v>
      </c>
      <c r="J1163" s="13">
        <v>895.75401788517911</v>
      </c>
      <c r="K1163" s="13">
        <v>895.64018477817751</v>
      </c>
      <c r="L1163" s="13">
        <v>896.50945381188433</v>
      </c>
      <c r="M1163" s="13">
        <v>896.63870091407307</v>
      </c>
      <c r="N1163" s="13">
        <v>896.85069006869298</v>
      </c>
      <c r="O1163" s="13">
        <v>896.83660697904361</v>
      </c>
      <c r="P1163" s="13">
        <v>897.06146060946492</v>
      </c>
      <c r="Q1163" s="14">
        <v>897.34795528119787</v>
      </c>
      <c r="R1163" s="14">
        <v>897.25944012373634</v>
      </c>
      <c r="S1163" s="14">
        <v>897.34785766304299</v>
      </c>
      <c r="T1163" s="14">
        <v>897.18907415654678</v>
      </c>
      <c r="U1163" s="14">
        <v>896.10472327855189</v>
      </c>
      <c r="V1163" s="14">
        <v>895.92903380108498</v>
      </c>
      <c r="W1163" s="14">
        <v>895.98436287936772</v>
      </c>
      <c r="X1163" s="14">
        <v>896.58878013784852</v>
      </c>
      <c r="Y1163" s="14">
        <v>897.07980735239187</v>
      </c>
      <c r="Z1163" s="14">
        <v>897.13401761683497</v>
      </c>
      <c r="AA1163" s="14">
        <v>897.09441896848273</v>
      </c>
      <c r="AB1163" s="14">
        <v>897.67395321212996</v>
      </c>
      <c r="AC1163" s="14">
        <v>896.6928947732606</v>
      </c>
    </row>
    <row r="1164" spans="1:29" s="14" customFormat="1">
      <c r="A1164" s="1" t="s">
        <v>853</v>
      </c>
      <c r="B1164" s="1"/>
      <c r="C1164" s="1"/>
      <c r="D1164" s="1"/>
      <c r="E1164" s="1"/>
      <c r="F1164" s="1">
        <v>5</v>
      </c>
      <c r="G1164" s="1" t="s">
        <v>839</v>
      </c>
      <c r="H1164" s="1" t="str">
        <f t="shared" si="18"/>
        <v>5단독주택평균단위매매가격</v>
      </c>
      <c r="I1164" s="1" t="s">
        <v>871</v>
      </c>
      <c r="J1164" s="13">
        <v>427.2367039381183</v>
      </c>
      <c r="K1164" s="13">
        <v>427.23104087271662</v>
      </c>
      <c r="L1164" s="13">
        <v>427.92775808700645</v>
      </c>
      <c r="M1164" s="13">
        <v>427.94001855574595</v>
      </c>
      <c r="N1164" s="13">
        <v>428.27589900317327</v>
      </c>
      <c r="O1164" s="13">
        <v>428.18993838726254</v>
      </c>
      <c r="P1164" s="13">
        <v>428.2706273080675</v>
      </c>
      <c r="Q1164" s="14">
        <v>427.99799606400035</v>
      </c>
      <c r="R1164" s="14">
        <v>428.37970728038431</v>
      </c>
      <c r="S1164" s="14">
        <v>428.42266781811475</v>
      </c>
      <c r="T1164" s="14">
        <v>428.52338340142461</v>
      </c>
      <c r="U1164" s="14">
        <v>429.61123578516248</v>
      </c>
      <c r="V1164" s="14">
        <v>429.56944504597215</v>
      </c>
      <c r="W1164" s="14">
        <v>429.70773416521467</v>
      </c>
      <c r="X1164" s="14">
        <v>430.03701670498987</v>
      </c>
      <c r="Y1164" s="14">
        <v>430.75450601278192</v>
      </c>
      <c r="Z1164" s="14">
        <v>431.84932069887498</v>
      </c>
      <c r="AA1164" s="14">
        <v>432.04408827307964</v>
      </c>
      <c r="AB1164" s="14">
        <v>432.57846132279582</v>
      </c>
      <c r="AC1164" s="14">
        <v>432.46811736961229</v>
      </c>
    </row>
    <row r="1165" spans="1:29" s="14" customFormat="1">
      <c r="A1165" s="1" t="s">
        <v>524</v>
      </c>
      <c r="B1165" s="1" t="s">
        <v>525</v>
      </c>
      <c r="C1165" s="1"/>
      <c r="D1165" s="1"/>
      <c r="E1165" s="1"/>
      <c r="F1165" s="1">
        <v>6</v>
      </c>
      <c r="G1165" s="1" t="s">
        <v>839</v>
      </c>
      <c r="H1165" s="1" t="str">
        <f t="shared" si="18"/>
        <v>6단독주택평균단위매매가격</v>
      </c>
      <c r="I1165" s="1" t="s">
        <v>871</v>
      </c>
      <c r="J1165" s="13">
        <v>4407.8589576042186</v>
      </c>
      <c r="K1165" s="13">
        <v>4407.147114454755</v>
      </c>
      <c r="L1165" s="13">
        <v>4396.7527779057082</v>
      </c>
      <c r="M1165" s="13">
        <v>4358.7872121139389</v>
      </c>
      <c r="N1165" s="13">
        <v>4352.8393732654122</v>
      </c>
      <c r="O1165" s="13">
        <v>4350.3411748788594</v>
      </c>
      <c r="P1165" s="13">
        <v>4344.7440847200469</v>
      </c>
      <c r="Q1165" s="14">
        <v>4334.8569263407007</v>
      </c>
      <c r="R1165" s="14">
        <v>4327.5482697371335</v>
      </c>
      <c r="S1165" s="14">
        <v>4321.9001924724598</v>
      </c>
      <c r="T1165" s="14">
        <v>4317.4445481795483</v>
      </c>
      <c r="U1165" s="14">
        <v>4309.1809130640277</v>
      </c>
      <c r="V1165" s="14">
        <v>4305.779190761994</v>
      </c>
      <c r="W1165" s="14">
        <v>4303.9234251587268</v>
      </c>
      <c r="X1165" s="14">
        <v>4313.2177671551417</v>
      </c>
      <c r="Y1165" s="14">
        <v>4323.0889107251396</v>
      </c>
      <c r="Z1165" s="14">
        <v>4333.0243220548464</v>
      </c>
      <c r="AA1165" s="14">
        <v>4331.5581474214032</v>
      </c>
      <c r="AB1165" s="14">
        <v>4327.962117423599</v>
      </c>
      <c r="AC1165" s="14">
        <v>4321.0939420119821</v>
      </c>
    </row>
    <row r="1166" spans="1:29" s="14" customFormat="1">
      <c r="A1166" s="1" t="s">
        <v>524</v>
      </c>
      <c r="B1166" s="1" t="s">
        <v>525</v>
      </c>
      <c r="C1166" s="1" t="s">
        <v>526</v>
      </c>
      <c r="D1166" s="1"/>
      <c r="E1166" s="1"/>
      <c r="F1166" s="1">
        <v>7</v>
      </c>
      <c r="G1166" s="1" t="s">
        <v>839</v>
      </c>
      <c r="H1166" s="1" t="str">
        <f t="shared" si="18"/>
        <v>7단독주택평균단위매매가격</v>
      </c>
      <c r="I1166" s="1" t="s">
        <v>871</v>
      </c>
      <c r="J1166" s="13">
        <v>4324.2966784497585</v>
      </c>
      <c r="K1166" s="13">
        <v>4324.2966784497585</v>
      </c>
      <c r="L1166" s="13">
        <v>4308.2417224693891</v>
      </c>
      <c r="M1166" s="13">
        <v>4288.0776086843971</v>
      </c>
      <c r="N1166" s="13">
        <v>4281.4509233927065</v>
      </c>
      <c r="O1166" s="13">
        <v>4281.0460425080237</v>
      </c>
      <c r="P1166" s="13">
        <v>4283.8374653401888</v>
      </c>
      <c r="Q1166" s="14">
        <v>4275.5910486678631</v>
      </c>
      <c r="R1166" s="14">
        <v>4268.895457700919</v>
      </c>
      <c r="S1166" s="14">
        <v>4261.5349547236774</v>
      </c>
      <c r="T1166" s="14">
        <v>4257.2047739762966</v>
      </c>
      <c r="U1166" s="14">
        <v>4252.4480265145212</v>
      </c>
      <c r="V1166" s="14">
        <v>4247.9931575766223</v>
      </c>
      <c r="W1166" s="14">
        <v>4242.0732246170192</v>
      </c>
      <c r="X1166" s="14">
        <v>4260.5349062092919</v>
      </c>
      <c r="Y1166" s="14">
        <v>4265.305439115019</v>
      </c>
      <c r="Z1166" s="14">
        <v>4271.6293257278776</v>
      </c>
      <c r="AA1166" s="14">
        <v>4268.5403820513166</v>
      </c>
      <c r="AB1166" s="14">
        <v>4262.4964573884363</v>
      </c>
      <c r="AC1166" s="14">
        <v>4253.5003660180209</v>
      </c>
    </row>
    <row r="1167" spans="1:29" s="14" customFormat="1">
      <c r="A1167" s="1" t="s">
        <v>524</v>
      </c>
      <c r="B1167" s="1" t="s">
        <v>525</v>
      </c>
      <c r="C1167" s="1" t="s">
        <v>527</v>
      </c>
      <c r="D1167" s="1"/>
      <c r="E1167" s="1"/>
      <c r="F1167" s="1">
        <v>8</v>
      </c>
      <c r="G1167" s="1" t="s">
        <v>839</v>
      </c>
      <c r="H1167" s="1" t="str">
        <f t="shared" si="18"/>
        <v>8단독주택평균단위매매가격</v>
      </c>
      <c r="I1167" s="1" t="s">
        <v>871</v>
      </c>
      <c r="J1167" s="13">
        <v>5011.2929179236171</v>
      </c>
      <c r="K1167" s="13">
        <v>5011.2929179236171</v>
      </c>
      <c r="L1167" s="13">
        <v>5007.1180795003274</v>
      </c>
      <c r="M1167" s="13">
        <v>5007.1180795003274</v>
      </c>
      <c r="N1167" s="13">
        <v>5004.6730195925247</v>
      </c>
      <c r="O1167" s="13">
        <v>5011.9779185348207</v>
      </c>
      <c r="P1167" s="13">
        <v>5008.711226825767</v>
      </c>
      <c r="Q1167" s="14">
        <v>4990.084827409959</v>
      </c>
      <c r="R1167" s="14">
        <v>4992.5820063492047</v>
      </c>
      <c r="S1167" s="14">
        <v>4989.8123424690457</v>
      </c>
      <c r="T1167" s="14">
        <v>4986.7079759433673</v>
      </c>
      <c r="U1167" s="14">
        <v>4988.5885144987042</v>
      </c>
      <c r="V1167" s="14">
        <v>4988.5885144987042</v>
      </c>
      <c r="W1167" s="14">
        <v>4988.5885144987051</v>
      </c>
      <c r="X1167" s="14">
        <v>4986.6021962977784</v>
      </c>
      <c r="Y1167" s="14">
        <v>4988.8515192073592</v>
      </c>
      <c r="Z1167" s="14">
        <v>4986.2722964086197</v>
      </c>
      <c r="AA1167" s="14">
        <v>4970.7597021229785</v>
      </c>
      <c r="AB1167" s="14">
        <v>4969.9434760326012</v>
      </c>
      <c r="AC1167" s="14">
        <v>4968.7513008311207</v>
      </c>
    </row>
    <row r="1168" spans="1:29" s="14" customFormat="1">
      <c r="A1168" s="1" t="s">
        <v>524</v>
      </c>
      <c r="B1168" s="1" t="s">
        <v>525</v>
      </c>
      <c r="C1168" s="1" t="s">
        <v>528</v>
      </c>
      <c r="D1168" s="1"/>
      <c r="E1168" s="1"/>
      <c r="F1168" s="1">
        <v>9</v>
      </c>
      <c r="G1168" s="1" t="s">
        <v>839</v>
      </c>
      <c r="H1168" s="1" t="str">
        <f t="shared" si="18"/>
        <v>9단독주택평균단위매매가격</v>
      </c>
      <c r="I1168" s="1" t="s">
        <v>871</v>
      </c>
      <c r="J1168" s="13">
        <v>4037.2570377244697</v>
      </c>
      <c r="K1168" s="13">
        <v>4037.2570377244697</v>
      </c>
      <c r="L1168" s="13">
        <v>4012.8036178865163</v>
      </c>
      <c r="M1168" s="13">
        <v>3979.9535158714707</v>
      </c>
      <c r="N1168" s="13">
        <v>3969.7542937401763</v>
      </c>
      <c r="O1168" s="13">
        <v>3968.3255182008138</v>
      </c>
      <c r="P1168" s="13">
        <v>3975.7457699898832</v>
      </c>
      <c r="Q1168" s="14">
        <v>3967.972065043883</v>
      </c>
      <c r="R1168" s="14">
        <v>3966.5163003408484</v>
      </c>
      <c r="S1168" s="14">
        <v>3968.7793225968589</v>
      </c>
      <c r="T1168" s="14">
        <v>3962.9763311970896</v>
      </c>
      <c r="U1168" s="14">
        <v>3953.909672087007</v>
      </c>
      <c r="V1168" s="14">
        <v>3946.6930877143809</v>
      </c>
      <c r="W1168" s="14">
        <v>3938.2743318760217</v>
      </c>
      <c r="X1168" s="14">
        <v>3961.1704033030528</v>
      </c>
      <c r="Y1168" s="14">
        <v>3966.6380616656202</v>
      </c>
      <c r="Z1168" s="14">
        <v>3976.6695130588828</v>
      </c>
      <c r="AA1168" s="14">
        <v>3977.0489391160472</v>
      </c>
      <c r="AB1168" s="14">
        <v>3968.6889048931866</v>
      </c>
      <c r="AC1168" s="14">
        <v>3955.2507892901031</v>
      </c>
    </row>
    <row r="1169" spans="1:29" s="14" customFormat="1">
      <c r="A1169" s="1" t="s">
        <v>524</v>
      </c>
      <c r="B1169" s="1" t="s">
        <v>525</v>
      </c>
      <c r="C1169" s="1" t="s">
        <v>529</v>
      </c>
      <c r="D1169" s="1"/>
      <c r="E1169" s="1"/>
      <c r="F1169" s="1">
        <v>10</v>
      </c>
      <c r="G1169" s="1" t="s">
        <v>839</v>
      </c>
      <c r="H1169" s="1" t="str">
        <f t="shared" si="18"/>
        <v>10단독주택평균단위매매가격</v>
      </c>
      <c r="I1169" s="1" t="s">
        <v>871</v>
      </c>
      <c r="J1169" s="13">
        <v>4634.3645816327098</v>
      </c>
      <c r="K1169" s="13">
        <v>4634.3645816327098</v>
      </c>
      <c r="L1169" s="13">
        <v>4632.5894222960806</v>
      </c>
      <c r="M1169" s="13">
        <v>4632.5894222960806</v>
      </c>
      <c r="N1169" s="13">
        <v>4632.5894222960806</v>
      </c>
      <c r="O1169" s="13">
        <v>4629.9590145670027</v>
      </c>
      <c r="P1169" s="13">
        <v>4624.5699308171052</v>
      </c>
      <c r="Q1169" s="14">
        <v>4621.6716180560416</v>
      </c>
      <c r="R1169" s="14">
        <v>4595.5481207044868</v>
      </c>
      <c r="S1169" s="14">
        <v>4560.2932001138679</v>
      </c>
      <c r="T1169" s="14">
        <v>4559.0104624545438</v>
      </c>
      <c r="U1169" s="14">
        <v>4566.211165344861</v>
      </c>
      <c r="V1169" s="14">
        <v>4566.211165344861</v>
      </c>
      <c r="W1169" s="14">
        <v>4563.0768088608756</v>
      </c>
      <c r="X1169" s="14">
        <v>4583.1488800199331</v>
      </c>
      <c r="Y1169" s="14">
        <v>4587.7379934904475</v>
      </c>
      <c r="Z1169" s="14">
        <v>4590.0073775598958</v>
      </c>
      <c r="AA1169" s="14">
        <v>4585.8248806506672</v>
      </c>
      <c r="AB1169" s="14">
        <v>4582.5340082777175</v>
      </c>
      <c r="AC1169" s="14">
        <v>4580.282811139663</v>
      </c>
    </row>
    <row r="1170" spans="1:29" s="14" customFormat="1">
      <c r="A1170" s="1" t="s">
        <v>524</v>
      </c>
      <c r="B1170" s="1" t="s">
        <v>525</v>
      </c>
      <c r="C1170" s="1" t="s">
        <v>530</v>
      </c>
      <c r="D1170" s="1"/>
      <c r="E1170" s="1"/>
      <c r="F1170" s="1">
        <v>11</v>
      </c>
      <c r="G1170" s="1" t="s">
        <v>839</v>
      </c>
      <c r="H1170" s="1" t="str">
        <f t="shared" si="18"/>
        <v>11단독주택평균단위매매가격</v>
      </c>
      <c r="I1170" s="1" t="s">
        <v>871</v>
      </c>
      <c r="J1170" s="13">
        <v>4537.5497237692525</v>
      </c>
      <c r="K1170" s="13">
        <v>4535.7330820865573</v>
      </c>
      <c r="L1170" s="13">
        <v>4534.1241697557725</v>
      </c>
      <c r="M1170" s="13">
        <v>4468.5303011822962</v>
      </c>
      <c r="N1170" s="13">
        <v>4463.6360491460637</v>
      </c>
      <c r="O1170" s="13">
        <v>4457.8889691661516</v>
      </c>
      <c r="P1170" s="13">
        <v>4439.2726951388076</v>
      </c>
      <c r="Q1170" s="14">
        <v>4426.8390642216655</v>
      </c>
      <c r="R1170" s="14">
        <v>4418.5789142777112</v>
      </c>
      <c r="S1170" s="14">
        <v>4415.588564936581</v>
      </c>
      <c r="T1170" s="14">
        <v>4410.9381980545977</v>
      </c>
      <c r="U1170" s="14">
        <v>4396.6947636519726</v>
      </c>
      <c r="V1170" s="14">
        <v>4394.9175826511791</v>
      </c>
      <c r="W1170" s="14">
        <v>4399.3310368323928</v>
      </c>
      <c r="X1170" s="14">
        <v>4394.4842124529223</v>
      </c>
      <c r="Y1170" s="14">
        <v>4412.2230235639945</v>
      </c>
      <c r="Z1170" s="14">
        <v>4427.7294060150607</v>
      </c>
      <c r="AA1170" s="14">
        <v>4428.7664399111545</v>
      </c>
      <c r="AB1170" s="14">
        <v>4428.9464190940826</v>
      </c>
      <c r="AC1170" s="14">
        <v>4425.3606684987353</v>
      </c>
    </row>
    <row r="1171" spans="1:29" s="14" customFormat="1">
      <c r="A1171" s="1" t="s">
        <v>524</v>
      </c>
      <c r="B1171" s="1" t="s">
        <v>525</v>
      </c>
      <c r="C1171" s="1" t="s">
        <v>531</v>
      </c>
      <c r="D1171" s="1"/>
      <c r="E1171" s="1"/>
      <c r="F1171" s="1">
        <v>12</v>
      </c>
      <c r="G1171" s="1" t="s">
        <v>839</v>
      </c>
      <c r="H1171" s="1" t="str">
        <f t="shared" si="18"/>
        <v>12단독주택평균단위매매가격</v>
      </c>
      <c r="I1171" s="1" t="s">
        <v>871</v>
      </c>
      <c r="J1171" s="13">
        <v>4412.8471520248886</v>
      </c>
      <c r="K1171" s="13">
        <v>4410.20747842113</v>
      </c>
      <c r="L1171" s="13">
        <v>4408.4713673100186</v>
      </c>
      <c r="M1171" s="13">
        <v>4398.0672896359765</v>
      </c>
      <c r="N1171" s="13">
        <v>4388.1351694438135</v>
      </c>
      <c r="O1171" s="13">
        <v>4385.1393635720342</v>
      </c>
      <c r="P1171" s="13">
        <v>4371.1992522448181</v>
      </c>
      <c r="Q1171" s="14">
        <v>4358.0142707979612</v>
      </c>
      <c r="R1171" s="14">
        <v>4348.2970433799082</v>
      </c>
      <c r="S1171" s="14">
        <v>4353.1874535288598</v>
      </c>
      <c r="T1171" s="14">
        <v>4346.6585507597083</v>
      </c>
      <c r="U1171" s="14">
        <v>4333.273471564512</v>
      </c>
      <c r="V1171" s="14">
        <v>4332.3228823341078</v>
      </c>
      <c r="W1171" s="14">
        <v>4326.9581899243176</v>
      </c>
      <c r="X1171" s="14">
        <v>4327.2309909484366</v>
      </c>
      <c r="Y1171" s="14">
        <v>4351.4982386267293</v>
      </c>
      <c r="Z1171" s="14">
        <v>4364.5462963883374</v>
      </c>
      <c r="AA1171" s="14">
        <v>4372.157701393171</v>
      </c>
      <c r="AB1171" s="14">
        <v>4370.5588112305868</v>
      </c>
      <c r="AC1171" s="14">
        <v>4364.6365409181008</v>
      </c>
    </row>
    <row r="1172" spans="1:29" s="14" customFormat="1">
      <c r="A1172" s="1" t="s">
        <v>524</v>
      </c>
      <c r="B1172" s="1" t="s">
        <v>525</v>
      </c>
      <c r="C1172" s="1" t="s">
        <v>532</v>
      </c>
      <c r="D1172" s="1"/>
      <c r="E1172" s="1"/>
      <c r="F1172" s="1">
        <v>13</v>
      </c>
      <c r="G1172" s="1" t="s">
        <v>839</v>
      </c>
      <c r="H1172" s="1" t="str">
        <f t="shared" si="18"/>
        <v>13단독주택평균단위매매가격</v>
      </c>
      <c r="I1172" s="1" t="s">
        <v>871</v>
      </c>
      <c r="J1172" s="13">
        <v>4861.7643575123193</v>
      </c>
      <c r="K1172" s="13">
        <v>4862.0875192764506</v>
      </c>
      <c r="L1172" s="13">
        <v>4860.8093114804587</v>
      </c>
      <c r="M1172" s="13">
        <v>4651.7273207895232</v>
      </c>
      <c r="N1172" s="13">
        <v>4659.9310390370856</v>
      </c>
      <c r="O1172" s="13">
        <v>4647.0309122930394</v>
      </c>
      <c r="P1172" s="13">
        <v>4616.2570672073161</v>
      </c>
      <c r="Q1172" s="14">
        <v>4605.7768750476671</v>
      </c>
      <c r="R1172" s="14">
        <v>4601.304985706457</v>
      </c>
      <c r="S1172" s="14">
        <v>4577.8254233847647</v>
      </c>
      <c r="T1172" s="14">
        <v>4578.0590682445772</v>
      </c>
      <c r="U1172" s="14">
        <v>4561.8930806558019</v>
      </c>
      <c r="V1172" s="14">
        <v>4557.962812500472</v>
      </c>
      <c r="W1172" s="14">
        <v>4587.846157109384</v>
      </c>
      <c r="X1172" s="14">
        <v>4569.663850709193</v>
      </c>
      <c r="Y1172" s="14">
        <v>4570.3997183707525</v>
      </c>
      <c r="Z1172" s="14">
        <v>4592.3095763473757</v>
      </c>
      <c r="AA1172" s="14">
        <v>4576.2216044737843</v>
      </c>
      <c r="AB1172" s="14">
        <v>4581.0352052307844</v>
      </c>
      <c r="AC1172" s="14">
        <v>4583.5356510145521</v>
      </c>
    </row>
    <row r="1173" spans="1:29" s="14" customFormat="1">
      <c r="A1173" s="1" t="s">
        <v>524</v>
      </c>
      <c r="B1173" s="1" t="s">
        <v>533</v>
      </c>
      <c r="C1173" s="1"/>
      <c r="D1173" s="1"/>
      <c r="E1173" s="1"/>
      <c r="F1173" s="1">
        <v>14</v>
      </c>
      <c r="G1173" s="1" t="s">
        <v>839</v>
      </c>
      <c r="H1173" s="1" t="str">
        <f t="shared" si="18"/>
        <v>14단독주택평균단위매매가격</v>
      </c>
      <c r="I1173" s="1" t="s">
        <v>871</v>
      </c>
      <c r="J1173" s="13">
        <v>1457.1732136261069</v>
      </c>
      <c r="K1173" s="13">
        <v>1457.1468529443284</v>
      </c>
      <c r="L1173" s="13">
        <v>1459.1983350177052</v>
      </c>
      <c r="M1173" s="13">
        <v>1458.8784003896383</v>
      </c>
      <c r="N1173" s="13">
        <v>1458.378646182244</v>
      </c>
      <c r="O1173" s="13">
        <v>1456.7336924406898</v>
      </c>
      <c r="P1173" s="13">
        <v>1454.4296499307411</v>
      </c>
      <c r="Q1173" s="14">
        <v>1453.5719359870063</v>
      </c>
      <c r="R1173" s="14">
        <v>1451.4444941171428</v>
      </c>
      <c r="S1173" s="14">
        <v>1449.2417896162901</v>
      </c>
      <c r="T1173" s="14">
        <v>1447.1538684444604</v>
      </c>
      <c r="U1173" s="14">
        <v>1442.41578794971</v>
      </c>
      <c r="V1173" s="14">
        <v>1441.2916760959788</v>
      </c>
      <c r="W1173" s="14">
        <v>1440.7215137570008</v>
      </c>
      <c r="X1173" s="14">
        <v>1440.4421541145794</v>
      </c>
      <c r="Y1173" s="14">
        <v>1443.7687459553897</v>
      </c>
      <c r="Z1173" s="14">
        <v>1444.3915163977626</v>
      </c>
      <c r="AA1173" s="14">
        <v>1443.8030014344599</v>
      </c>
      <c r="AB1173" s="14">
        <v>1443.0160894116491</v>
      </c>
      <c r="AC1173" s="14">
        <v>1440.9551632065829</v>
      </c>
    </row>
    <row r="1174" spans="1:29" s="14" customFormat="1">
      <c r="A1174" s="1" t="s">
        <v>524</v>
      </c>
      <c r="B1174" s="1" t="s">
        <v>533</v>
      </c>
      <c r="C1174" s="1" t="s">
        <v>534</v>
      </c>
      <c r="D1174" s="1"/>
      <c r="E1174" s="1"/>
      <c r="F1174" s="1">
        <v>15</v>
      </c>
      <c r="G1174" s="1" t="s">
        <v>839</v>
      </c>
      <c r="H1174" s="1" t="str">
        <f t="shared" si="18"/>
        <v>15단독주택평균단위매매가격</v>
      </c>
      <c r="I1174" s="1" t="s">
        <v>871</v>
      </c>
      <c r="J1174" s="13">
        <v>3365.0431900403764</v>
      </c>
      <c r="K1174" s="13">
        <v>3365.0431900403764</v>
      </c>
      <c r="L1174" s="13">
        <v>3378.8867394964268</v>
      </c>
      <c r="M1174" s="13">
        <v>3378.6920922944801</v>
      </c>
      <c r="N1174" s="13">
        <v>3377.0025618613636</v>
      </c>
      <c r="O1174" s="13">
        <v>3376.0564880676075</v>
      </c>
      <c r="P1174" s="13">
        <v>3374.339639618041</v>
      </c>
      <c r="Q1174" s="14">
        <v>3374.339639618041</v>
      </c>
      <c r="R1174" s="14">
        <v>3371.5853887973599</v>
      </c>
      <c r="S1174" s="14">
        <v>3365.2366425036453</v>
      </c>
      <c r="T1174" s="14">
        <v>3365.2366425036453</v>
      </c>
      <c r="U1174" s="14">
        <v>3373.6541799385082</v>
      </c>
      <c r="V1174" s="14">
        <v>3376.4196899714352</v>
      </c>
      <c r="W1174" s="14">
        <v>3375.9501595019046</v>
      </c>
      <c r="X1174" s="14">
        <v>3379.6320227367878</v>
      </c>
      <c r="Y1174" s="14">
        <v>3400.5434096322174</v>
      </c>
      <c r="Z1174" s="14">
        <v>3401.3565239106774</v>
      </c>
      <c r="AA1174" s="14">
        <v>3400.0513788518069</v>
      </c>
      <c r="AB1174" s="14">
        <v>3399.0757690957093</v>
      </c>
      <c r="AC1174" s="14">
        <v>3395.2914739206858</v>
      </c>
    </row>
    <row r="1175" spans="1:29" s="14" customFormat="1">
      <c r="A1175" s="1" t="s">
        <v>524</v>
      </c>
      <c r="B1175" s="1" t="s">
        <v>533</v>
      </c>
      <c r="C1175" s="1" t="s">
        <v>535</v>
      </c>
      <c r="D1175" s="1"/>
      <c r="E1175" s="1"/>
      <c r="F1175" s="1">
        <v>16</v>
      </c>
      <c r="G1175" s="1" t="s">
        <v>839</v>
      </c>
      <c r="H1175" s="1" t="str">
        <f t="shared" si="18"/>
        <v>16단독주택평균단위매매가격</v>
      </c>
      <c r="I1175" s="1" t="s">
        <v>871</v>
      </c>
      <c r="J1175" s="13">
        <v>1349.8985764190882</v>
      </c>
      <c r="K1175" s="13">
        <v>1349.8985764190882</v>
      </c>
      <c r="L1175" s="13">
        <v>1349.8383572056773</v>
      </c>
      <c r="M1175" s="13">
        <v>1349.623969563828</v>
      </c>
      <c r="N1175" s="13">
        <v>1348.9036455482917</v>
      </c>
      <c r="O1175" s="13">
        <v>1348.118251142741</v>
      </c>
      <c r="P1175" s="13">
        <v>1347.9636481912303</v>
      </c>
      <c r="Q1175" s="14">
        <v>1347.5724828717921</v>
      </c>
      <c r="R1175" s="14">
        <v>1344.9873298943128</v>
      </c>
      <c r="S1175" s="14">
        <v>1344.9873298943128</v>
      </c>
      <c r="T1175" s="14">
        <v>1338.0786035394578</v>
      </c>
      <c r="U1175" s="14">
        <v>1337.3414008014545</v>
      </c>
      <c r="V1175" s="14">
        <v>1337.9219891304383</v>
      </c>
      <c r="W1175" s="14">
        <v>1337.7440531873776</v>
      </c>
      <c r="X1175" s="14">
        <v>1336.3452789070143</v>
      </c>
      <c r="Y1175" s="14">
        <v>1337.6645976177858</v>
      </c>
      <c r="Z1175" s="14">
        <v>1337.6197728438572</v>
      </c>
      <c r="AA1175" s="14">
        <v>1337.7458998741599</v>
      </c>
      <c r="AB1175" s="14">
        <v>1336.1963783654626</v>
      </c>
      <c r="AC1175" s="14">
        <v>1335.1325132686502</v>
      </c>
    </row>
    <row r="1176" spans="1:29" s="14" customFormat="1">
      <c r="A1176" s="1" t="s">
        <v>524</v>
      </c>
      <c r="B1176" s="1" t="s">
        <v>533</v>
      </c>
      <c r="C1176" s="1" t="s">
        <v>536</v>
      </c>
      <c r="D1176" s="1"/>
      <c r="E1176" s="1"/>
      <c r="F1176" s="1">
        <v>17</v>
      </c>
      <c r="G1176" s="1" t="s">
        <v>839</v>
      </c>
      <c r="H1176" s="1" t="str">
        <f t="shared" si="18"/>
        <v>17단독주택평균단위매매가격</v>
      </c>
      <c r="I1176" s="1" t="s">
        <v>871</v>
      </c>
      <c r="J1176" s="13">
        <v>1250.9425287295178</v>
      </c>
      <c r="K1176" s="13">
        <v>1250.8949945643365</v>
      </c>
      <c r="L1176" s="13">
        <v>1251.8227224433115</v>
      </c>
      <c r="M1176" s="13">
        <v>1251.8227224433115</v>
      </c>
      <c r="N1176" s="13">
        <v>1251.6207867168639</v>
      </c>
      <c r="O1176" s="13">
        <v>1249.4698833952857</v>
      </c>
      <c r="P1176" s="13">
        <v>1249.8449085395409</v>
      </c>
      <c r="Q1176" s="14">
        <v>1249.9913963700033</v>
      </c>
      <c r="R1176" s="14">
        <v>1249.9510432440838</v>
      </c>
      <c r="S1176" s="14">
        <v>1248.7307847602081</v>
      </c>
      <c r="T1176" s="14">
        <v>1248.976378149936</v>
      </c>
      <c r="U1176" s="14">
        <v>1247.6130404585988</v>
      </c>
      <c r="V1176" s="14">
        <v>1246.1861685205731</v>
      </c>
      <c r="W1176" s="14">
        <v>1245.6878573981687</v>
      </c>
      <c r="X1176" s="14">
        <v>1243.6408489939167</v>
      </c>
      <c r="Y1176" s="14">
        <v>1247.588690026412</v>
      </c>
      <c r="Z1176" s="14">
        <v>1250.4245486832235</v>
      </c>
      <c r="AA1176" s="14">
        <v>1250.22583005299</v>
      </c>
      <c r="AB1176" s="14">
        <v>1250.1329689587101</v>
      </c>
      <c r="AC1176" s="14">
        <v>1248.0151938154784</v>
      </c>
    </row>
    <row r="1177" spans="1:29" s="14" customFormat="1">
      <c r="A1177" s="1" t="s">
        <v>524</v>
      </c>
      <c r="B1177" s="1" t="s">
        <v>533</v>
      </c>
      <c r="C1177" s="1" t="s">
        <v>537</v>
      </c>
      <c r="D1177" s="1"/>
      <c r="E1177" s="1"/>
      <c r="F1177" s="1">
        <v>18</v>
      </c>
      <c r="G1177" s="1" t="s">
        <v>839</v>
      </c>
      <c r="H1177" s="1" t="str">
        <f t="shared" si="18"/>
        <v>18단독주택평균단위매매가격</v>
      </c>
      <c r="I1177" s="1" t="s">
        <v>871</v>
      </c>
      <c r="J1177" s="13">
        <v>2028.0884459309164</v>
      </c>
      <c r="K1177" s="13">
        <v>2028.0884459309164</v>
      </c>
      <c r="L1177" s="13">
        <v>2028.8554895153454</v>
      </c>
      <c r="M1177" s="13">
        <v>2023.4776285748933</v>
      </c>
      <c r="N1177" s="13">
        <v>2023.4776285748933</v>
      </c>
      <c r="O1177" s="13">
        <v>2016.5302781745456</v>
      </c>
      <c r="P1177" s="13">
        <v>1998.8166721450457</v>
      </c>
      <c r="Q1177" s="14">
        <v>1990.2654416451203</v>
      </c>
      <c r="R1177" s="14">
        <v>1987.4165047616088</v>
      </c>
      <c r="S1177" s="14">
        <v>1987.4165047616088</v>
      </c>
      <c r="T1177" s="14">
        <v>1984.8734011919082</v>
      </c>
      <c r="U1177" s="14">
        <v>1941.5763035780558</v>
      </c>
      <c r="V1177" s="14">
        <v>1934.4563289540085</v>
      </c>
      <c r="W1177" s="14">
        <v>1933.1534417550354</v>
      </c>
      <c r="X1177" s="14">
        <v>1932.271305742657</v>
      </c>
      <c r="Y1177" s="14">
        <v>1938.4536548269646</v>
      </c>
      <c r="Z1177" s="14">
        <v>1938.5776986019891</v>
      </c>
      <c r="AA1177" s="14">
        <v>1938.5776986019891</v>
      </c>
      <c r="AB1177" s="14">
        <v>1935.8151260032953</v>
      </c>
      <c r="AC1177" s="14">
        <v>1932.9858712962027</v>
      </c>
    </row>
    <row r="1178" spans="1:29" s="14" customFormat="1">
      <c r="A1178" s="1" t="s">
        <v>524</v>
      </c>
      <c r="B1178" s="1" t="s">
        <v>533</v>
      </c>
      <c r="C1178" s="1" t="s">
        <v>538</v>
      </c>
      <c r="D1178" s="1"/>
      <c r="E1178" s="1"/>
      <c r="F1178" s="1">
        <v>19</v>
      </c>
      <c r="G1178" s="1" t="s">
        <v>839</v>
      </c>
      <c r="H1178" s="1" t="str">
        <f t="shared" si="18"/>
        <v>19단독주택평균단위매매가격</v>
      </c>
      <c r="I1178" s="1" t="s">
        <v>871</v>
      </c>
      <c r="J1178" s="13">
        <v>608.9764125340605</v>
      </c>
      <c r="K1178" s="13">
        <v>608.45523024629676</v>
      </c>
      <c r="L1178" s="13">
        <v>608.98414877702021</v>
      </c>
      <c r="M1178" s="13">
        <v>608.47690945733166</v>
      </c>
      <c r="N1178" s="13">
        <v>608.28243260007764</v>
      </c>
      <c r="O1178" s="13">
        <v>607.46562763722011</v>
      </c>
      <c r="P1178" s="13">
        <v>607.46562763722011</v>
      </c>
      <c r="Q1178" s="14">
        <v>607.46562763722011</v>
      </c>
      <c r="R1178" s="14">
        <v>607.46562763722011</v>
      </c>
      <c r="S1178" s="14">
        <v>604.85733020760995</v>
      </c>
      <c r="T1178" s="14">
        <v>603.59168829292162</v>
      </c>
      <c r="U1178" s="14">
        <v>601.05198660524286</v>
      </c>
      <c r="V1178" s="14">
        <v>599.60852059534602</v>
      </c>
      <c r="W1178" s="14">
        <v>599.59337143071696</v>
      </c>
      <c r="X1178" s="14">
        <v>600.16807443953041</v>
      </c>
      <c r="Y1178" s="14">
        <v>602.09810808549707</v>
      </c>
      <c r="Z1178" s="14">
        <v>602.14347470015753</v>
      </c>
      <c r="AA1178" s="14">
        <v>602.23679310254659</v>
      </c>
      <c r="AB1178" s="14">
        <v>602.27439408805049</v>
      </c>
      <c r="AC1178" s="14">
        <v>602.17577475866187</v>
      </c>
    </row>
    <row r="1179" spans="1:29" s="14" customFormat="1">
      <c r="A1179" s="1" t="s">
        <v>524</v>
      </c>
      <c r="B1179" s="1" t="s">
        <v>533</v>
      </c>
      <c r="C1179" s="1" t="s">
        <v>539</v>
      </c>
      <c r="D1179" s="1"/>
      <c r="E1179" s="1"/>
      <c r="F1179" s="1">
        <v>20</v>
      </c>
      <c r="G1179" s="1" t="s">
        <v>839</v>
      </c>
      <c r="H1179" s="1" t="str">
        <f t="shared" si="18"/>
        <v>20단독주택평균단위매매가격</v>
      </c>
      <c r="I1179" s="1" t="s">
        <v>871</v>
      </c>
      <c r="J1179" s="13">
        <v>1542.1837835142703</v>
      </c>
      <c r="K1179" s="13">
        <v>1542.1837835142703</v>
      </c>
      <c r="L1179" s="13">
        <v>1542.265567634531</v>
      </c>
      <c r="M1179" s="13">
        <v>1544.6327649287512</v>
      </c>
      <c r="N1179" s="13">
        <v>1543.7833701901293</v>
      </c>
      <c r="O1179" s="13">
        <v>1542.258677852458</v>
      </c>
      <c r="P1179" s="13">
        <v>1544.1571461266701</v>
      </c>
      <c r="Q1179" s="14">
        <v>1542.8151511845306</v>
      </c>
      <c r="R1179" s="14">
        <v>1541.081513829289</v>
      </c>
      <c r="S1179" s="14">
        <v>1540.0173743974256</v>
      </c>
      <c r="T1179" s="14">
        <v>1539.1548823150536</v>
      </c>
      <c r="U1179" s="14">
        <v>1525.8554984978314</v>
      </c>
      <c r="V1179" s="14">
        <v>1522.5573510982981</v>
      </c>
      <c r="W1179" s="14">
        <v>1521.4461321072604</v>
      </c>
      <c r="X1179" s="14">
        <v>1522.1807267396177</v>
      </c>
      <c r="Y1179" s="14">
        <v>1511.4635504799514</v>
      </c>
      <c r="Z1179" s="14">
        <v>1510.64963701035</v>
      </c>
      <c r="AA1179" s="14">
        <v>1506.1668542057994</v>
      </c>
      <c r="AB1179" s="14">
        <v>1506.0807125441181</v>
      </c>
      <c r="AC1179" s="14">
        <v>1502.9504336449986</v>
      </c>
    </row>
    <row r="1180" spans="1:29" s="14" customFormat="1">
      <c r="A1180" s="1" t="s">
        <v>524</v>
      </c>
      <c r="B1180" s="1" t="s">
        <v>533</v>
      </c>
      <c r="C1180" s="1" t="s">
        <v>540</v>
      </c>
      <c r="D1180" s="1"/>
      <c r="E1180" s="1"/>
      <c r="F1180" s="1">
        <v>21</v>
      </c>
      <c r="G1180" s="1" t="s">
        <v>839</v>
      </c>
      <c r="H1180" s="1" t="str">
        <f t="shared" ref="H1180:H1241" si="19">F1180&amp;G1180&amp;I1180</f>
        <v>21단독주택평균단위매매가격</v>
      </c>
      <c r="I1180" s="1" t="s">
        <v>871</v>
      </c>
      <c r="J1180" s="13">
        <v>688.45786476144633</v>
      </c>
      <c r="K1180" s="13">
        <v>688.96542546358671</v>
      </c>
      <c r="L1180" s="13">
        <v>689.07447913535577</v>
      </c>
      <c r="M1180" s="13">
        <v>688.96940952674004</v>
      </c>
      <c r="N1180" s="13">
        <v>688.96940952674004</v>
      </c>
      <c r="O1180" s="13">
        <v>688.96940952674004</v>
      </c>
      <c r="P1180" s="13">
        <v>681.52298845500866</v>
      </c>
      <c r="Q1180" s="14">
        <v>681.82397502711922</v>
      </c>
      <c r="R1180" s="14">
        <v>674.31411862783727</v>
      </c>
      <c r="S1180" s="14">
        <v>669.15868813157056</v>
      </c>
      <c r="T1180" s="14">
        <v>665.05124330461172</v>
      </c>
      <c r="U1180" s="14">
        <v>666.13865058080376</v>
      </c>
      <c r="V1180" s="14">
        <v>666.13865058080376</v>
      </c>
      <c r="W1180" s="14">
        <v>665.15044298528562</v>
      </c>
      <c r="X1180" s="14">
        <v>664.45584078636659</v>
      </c>
      <c r="Y1180" s="14">
        <v>664.95000234536485</v>
      </c>
      <c r="Z1180" s="14">
        <v>664.26658826947039</v>
      </c>
      <c r="AA1180" s="14">
        <v>665.08520515374835</v>
      </c>
      <c r="AB1180" s="14">
        <v>663.84720681451893</v>
      </c>
      <c r="AC1180" s="14">
        <v>661.42428762905786</v>
      </c>
    </row>
    <row r="1181" spans="1:29" s="14" customFormat="1">
      <c r="A1181" s="1" t="s">
        <v>524</v>
      </c>
      <c r="B1181" s="1" t="s">
        <v>541</v>
      </c>
      <c r="C1181" s="1"/>
      <c r="D1181" s="1"/>
      <c r="E1181" s="1"/>
      <c r="F1181" s="1">
        <v>22</v>
      </c>
      <c r="G1181" s="1" t="s">
        <v>839</v>
      </c>
      <c r="H1181" s="1" t="str">
        <f t="shared" si="19"/>
        <v>22단독주택평균단위매매가격</v>
      </c>
      <c r="I1181" s="1" t="s">
        <v>871</v>
      </c>
      <c r="J1181" s="13">
        <v>1483.5354381495863</v>
      </c>
      <c r="K1181" s="13">
        <v>1483.3001437274177</v>
      </c>
      <c r="L1181" s="13">
        <v>1481.6280995593681</v>
      </c>
      <c r="M1181" s="13">
        <v>1481.5936222047214</v>
      </c>
      <c r="N1181" s="13">
        <v>1481.0679174720681</v>
      </c>
      <c r="O1181" s="13">
        <v>1479.2659126619628</v>
      </c>
      <c r="P1181" s="13">
        <v>1475.4425956547518</v>
      </c>
      <c r="Q1181" s="14">
        <v>1474.8519961070103</v>
      </c>
      <c r="R1181" s="14">
        <v>1473.5011461118816</v>
      </c>
      <c r="S1181" s="14">
        <v>1473.6809182907211</v>
      </c>
      <c r="T1181" s="14">
        <v>1472.5775834284032</v>
      </c>
      <c r="U1181" s="14">
        <v>1463.4957448907694</v>
      </c>
      <c r="V1181" s="14">
        <v>1458.4083834796504</v>
      </c>
      <c r="W1181" s="14">
        <v>1455.2286318301269</v>
      </c>
      <c r="X1181" s="14">
        <v>1451.4348420496387</v>
      </c>
      <c r="Y1181" s="14">
        <v>1450.1004105486468</v>
      </c>
      <c r="Z1181" s="14">
        <v>1446.279884886304</v>
      </c>
      <c r="AA1181" s="14">
        <v>1446.3334966190914</v>
      </c>
      <c r="AB1181" s="14">
        <v>1447.1042876646811</v>
      </c>
      <c r="AC1181" s="14">
        <v>1447.083285069644</v>
      </c>
    </row>
    <row r="1182" spans="1:29" s="14" customFormat="1">
      <c r="A1182" s="1" t="s">
        <v>524</v>
      </c>
      <c r="B1182" s="1" t="s">
        <v>542</v>
      </c>
      <c r="C1182" s="1"/>
      <c r="D1182" s="1"/>
      <c r="E1182" s="1"/>
      <c r="F1182" s="1">
        <v>23</v>
      </c>
      <c r="G1182" s="1" t="s">
        <v>839</v>
      </c>
      <c r="H1182" s="1" t="str">
        <f t="shared" si="19"/>
        <v>23단독주택평균단위매매가격</v>
      </c>
      <c r="I1182" s="1" t="s">
        <v>871</v>
      </c>
      <c r="J1182" s="13">
        <v>1038.1166412475689</v>
      </c>
      <c r="K1182" s="13">
        <v>1038.1450484321635</v>
      </c>
      <c r="L1182" s="13">
        <v>1040.2510163190072</v>
      </c>
      <c r="M1182" s="13">
        <v>1040.4140464660713</v>
      </c>
      <c r="N1182" s="13">
        <v>1041.0085207937304</v>
      </c>
      <c r="O1182" s="13">
        <v>1040.7274871378334</v>
      </c>
      <c r="P1182" s="13">
        <v>1040.9205431092557</v>
      </c>
      <c r="Q1182" s="14">
        <v>1041.156725057343</v>
      </c>
      <c r="R1182" s="14">
        <v>1042.0385622283488</v>
      </c>
      <c r="S1182" s="14">
        <v>1042.3120060922388</v>
      </c>
      <c r="T1182" s="14">
        <v>1041.8597931514191</v>
      </c>
      <c r="U1182" s="14">
        <v>1042.8235901309131</v>
      </c>
      <c r="V1182" s="14">
        <v>1042.7507064364208</v>
      </c>
      <c r="W1182" s="14">
        <v>1043.2286884616437</v>
      </c>
      <c r="X1182" s="14">
        <v>1044.1552294384751</v>
      </c>
      <c r="Y1182" s="14">
        <v>1044.9712747337278</v>
      </c>
      <c r="Z1182" s="14">
        <v>1045.2311293296468</v>
      </c>
      <c r="AA1182" s="14">
        <v>1045.2129695733772</v>
      </c>
      <c r="AB1182" s="14">
        <v>1045.684923398004</v>
      </c>
      <c r="AC1182" s="14">
        <v>1044.2178223423425</v>
      </c>
    </row>
    <row r="1183" spans="1:29" s="14" customFormat="1">
      <c r="A1183" s="1" t="s">
        <v>524</v>
      </c>
      <c r="B1183" s="1" t="s">
        <v>542</v>
      </c>
      <c r="C1183" s="1" t="s">
        <v>543</v>
      </c>
      <c r="D1183" s="1"/>
      <c r="E1183" s="1"/>
      <c r="F1183" s="1">
        <v>24</v>
      </c>
      <c r="G1183" s="1" t="s">
        <v>839</v>
      </c>
      <c r="H1183" s="1" t="str">
        <f t="shared" si="19"/>
        <v>24단독주택평균단위매매가격</v>
      </c>
      <c r="I1183" s="1" t="s">
        <v>871</v>
      </c>
      <c r="J1183" s="13">
        <v>1146.942988343226</v>
      </c>
      <c r="K1183" s="13">
        <v>1146.9718263415298</v>
      </c>
      <c r="L1183" s="13">
        <v>1148.2836311960946</v>
      </c>
      <c r="M1183" s="13">
        <v>1148.2836311960946</v>
      </c>
      <c r="N1183" s="13">
        <v>1148.3031758066682</v>
      </c>
      <c r="O1183" s="13">
        <v>1147.7153259124166</v>
      </c>
      <c r="P1183" s="13">
        <v>1147.7768916201485</v>
      </c>
      <c r="Q1183" s="14">
        <v>1147.180801829232</v>
      </c>
      <c r="R1183" s="14">
        <v>1148.1209903850897</v>
      </c>
      <c r="S1183" s="14">
        <v>1148.4433608148513</v>
      </c>
      <c r="T1183" s="14">
        <v>1148.0526818971314</v>
      </c>
      <c r="U1183" s="14">
        <v>1148.8557272973628</v>
      </c>
      <c r="V1183" s="14">
        <v>1148.8557272973628</v>
      </c>
      <c r="W1183" s="14">
        <v>1149.0636100022321</v>
      </c>
      <c r="X1183" s="14">
        <v>1150.4657739076979</v>
      </c>
      <c r="Y1183" s="14">
        <v>1150.9667310195673</v>
      </c>
      <c r="Z1183" s="14">
        <v>1151.2855621529432</v>
      </c>
      <c r="AA1183" s="14">
        <v>1151.1996982009202</v>
      </c>
      <c r="AB1183" s="14">
        <v>1151.927397012407</v>
      </c>
      <c r="AC1183" s="14">
        <v>1151.2882181250795</v>
      </c>
    </row>
    <row r="1184" spans="1:29" s="14" customFormat="1">
      <c r="A1184" s="1" t="s">
        <v>524</v>
      </c>
      <c r="B1184" s="1" t="s">
        <v>542</v>
      </c>
      <c r="C1184" s="1" t="s">
        <v>544</v>
      </c>
      <c r="D1184" s="1"/>
      <c r="E1184" s="1"/>
      <c r="F1184" s="1">
        <v>25</v>
      </c>
      <c r="G1184" s="1" t="s">
        <v>839</v>
      </c>
      <c r="H1184" s="1" t="str">
        <f t="shared" si="19"/>
        <v>25단독주택평균단위매매가격</v>
      </c>
      <c r="I1184" s="1" t="s">
        <v>871</v>
      </c>
      <c r="J1184" s="13">
        <v>1002.4144100446664</v>
      </c>
      <c r="K1184" s="13">
        <v>1002.4656159815864</v>
      </c>
      <c r="L1184" s="13">
        <v>1003.319074563157</v>
      </c>
      <c r="M1184" s="13">
        <v>1004.0074812657705</v>
      </c>
      <c r="N1184" s="13">
        <v>1006.4712226842066</v>
      </c>
      <c r="O1184" s="13">
        <v>1006.6822269142248</v>
      </c>
      <c r="P1184" s="13">
        <v>1007.3510393979606</v>
      </c>
      <c r="Q1184" s="14">
        <v>1007.3510393979606</v>
      </c>
      <c r="R1184" s="14">
        <v>1008.5698602596385</v>
      </c>
      <c r="S1184" s="14">
        <v>1008.8846203197222</v>
      </c>
      <c r="T1184" s="14">
        <v>1008.2071877907987</v>
      </c>
      <c r="U1184" s="14">
        <v>1010.8184760833469</v>
      </c>
      <c r="V1184" s="14">
        <v>1011.48384580214</v>
      </c>
      <c r="W1184" s="14">
        <v>1012.3724834370369</v>
      </c>
      <c r="X1184" s="14">
        <v>1012.2383606151819</v>
      </c>
      <c r="Y1184" s="14">
        <v>1013.2610444041254</v>
      </c>
      <c r="Z1184" s="14">
        <v>1013.4809938157607</v>
      </c>
      <c r="AA1184" s="14">
        <v>1013.801293462206</v>
      </c>
      <c r="AB1184" s="14">
        <v>1013.8253030660475</v>
      </c>
      <c r="AC1184" s="14">
        <v>1011.9760744186615</v>
      </c>
    </row>
    <row r="1185" spans="1:29" s="14" customFormat="1">
      <c r="A1185" s="1" t="s">
        <v>524</v>
      </c>
      <c r="B1185" s="1" t="s">
        <v>542</v>
      </c>
      <c r="C1185" s="1" t="s">
        <v>545</v>
      </c>
      <c r="D1185" s="1"/>
      <c r="E1185" s="1"/>
      <c r="F1185" s="1">
        <v>26</v>
      </c>
      <c r="G1185" s="1" t="s">
        <v>839</v>
      </c>
      <c r="H1185" s="1" t="str">
        <f t="shared" si="19"/>
        <v>26단독주택평균단위매매가격</v>
      </c>
      <c r="I1185" s="1" t="s">
        <v>871</v>
      </c>
      <c r="J1185" s="13">
        <v>774.13855602198078</v>
      </c>
      <c r="K1185" s="13">
        <v>774.13876833620589</v>
      </c>
      <c r="L1185" s="13">
        <v>779.96183154419327</v>
      </c>
      <c r="M1185" s="13">
        <v>779.96183154419327</v>
      </c>
      <c r="N1185" s="13">
        <v>779.96183154419327</v>
      </c>
      <c r="O1185" s="13">
        <v>779.96183154419327</v>
      </c>
      <c r="P1185" s="13">
        <v>779.96183154419327</v>
      </c>
      <c r="Q1185" s="14">
        <v>782.81950994163662</v>
      </c>
      <c r="R1185" s="14">
        <v>783.13832512445651</v>
      </c>
      <c r="S1185" s="14">
        <v>783.22519381132531</v>
      </c>
      <c r="T1185" s="14">
        <v>782.86637703574149</v>
      </c>
      <c r="U1185" s="14">
        <v>784.55853771856835</v>
      </c>
      <c r="V1185" s="14">
        <v>783.40586270663493</v>
      </c>
      <c r="W1185" s="14">
        <v>784.15112384399492</v>
      </c>
      <c r="X1185" s="14">
        <v>785.00759121615124</v>
      </c>
      <c r="Y1185" s="14">
        <v>786.45873947095117</v>
      </c>
      <c r="Z1185" s="14">
        <v>786.60117587318882</v>
      </c>
      <c r="AA1185" s="14">
        <v>786.3704953656918</v>
      </c>
      <c r="AB1185" s="14">
        <v>786.65952944717048</v>
      </c>
      <c r="AC1185" s="14">
        <v>783.33276222068105</v>
      </c>
    </row>
    <row r="1186" spans="1:29" s="14" customFormat="1">
      <c r="A1186" s="1" t="s">
        <v>524</v>
      </c>
      <c r="B1186" s="1" t="s">
        <v>546</v>
      </c>
      <c r="C1186" s="1"/>
      <c r="D1186" s="1"/>
      <c r="E1186" s="1"/>
      <c r="F1186" s="1">
        <v>27</v>
      </c>
      <c r="G1186" s="1" t="s">
        <v>839</v>
      </c>
      <c r="H1186" s="1" t="str">
        <f t="shared" si="19"/>
        <v>27단독주택평균단위매매가격</v>
      </c>
      <c r="I1186" s="1" t="s">
        <v>871</v>
      </c>
      <c r="J1186" s="13">
        <v>969.66120809306858</v>
      </c>
      <c r="K1186" s="13">
        <v>969.71862436101128</v>
      </c>
      <c r="L1186" s="13">
        <v>970.39891632466617</v>
      </c>
      <c r="M1186" s="13">
        <v>970.18353336921462</v>
      </c>
      <c r="N1186" s="13">
        <v>969.63211612100235</v>
      </c>
      <c r="O1186" s="13">
        <v>969.02005668638606</v>
      </c>
      <c r="P1186" s="13">
        <v>966.39525088699929</v>
      </c>
      <c r="Q1186" s="14">
        <v>965.98297476655614</v>
      </c>
      <c r="R1186" s="14">
        <v>963.52431401969659</v>
      </c>
      <c r="S1186" s="14">
        <v>963.52431401969659</v>
      </c>
      <c r="T1186" s="14">
        <v>963.45746909991055</v>
      </c>
      <c r="U1186" s="14">
        <v>957.8409669200538</v>
      </c>
      <c r="V1186" s="14">
        <v>956.44177379044243</v>
      </c>
      <c r="W1186" s="14">
        <v>955.96350208214562</v>
      </c>
      <c r="X1186" s="14">
        <v>954.67157322275898</v>
      </c>
      <c r="Y1186" s="14">
        <v>953.67219084870214</v>
      </c>
      <c r="Z1186" s="14">
        <v>952.34126377222162</v>
      </c>
      <c r="AA1186" s="14">
        <v>950.77576640370398</v>
      </c>
      <c r="AB1186" s="14">
        <v>949.07226209608598</v>
      </c>
      <c r="AC1186" s="14">
        <v>947.16307645687255</v>
      </c>
    </row>
    <row r="1187" spans="1:29" s="14" customFormat="1">
      <c r="A1187" s="1" t="s">
        <v>524</v>
      </c>
      <c r="B1187" s="1" t="s">
        <v>547</v>
      </c>
      <c r="C1187" s="1"/>
      <c r="D1187" s="1"/>
      <c r="E1187" s="1"/>
      <c r="F1187" s="1">
        <v>28</v>
      </c>
      <c r="G1187" s="1" t="s">
        <v>839</v>
      </c>
      <c r="H1187" s="1" t="str">
        <f t="shared" si="19"/>
        <v>28단독주택평균단위매매가격</v>
      </c>
      <c r="I1187" s="1" t="s">
        <v>871</v>
      </c>
      <c r="J1187" s="13">
        <v>515.85957432567727</v>
      </c>
      <c r="K1187" s="13">
        <v>514.99554015005447</v>
      </c>
      <c r="L1187" s="13">
        <v>515.32971638466756</v>
      </c>
      <c r="M1187" s="13">
        <v>515.40727058277514</v>
      </c>
      <c r="N1187" s="13">
        <v>515.2896235239516</v>
      </c>
      <c r="O1187" s="13">
        <v>516.38858066789612</v>
      </c>
      <c r="P1187" s="13">
        <v>516.21392283666626</v>
      </c>
      <c r="Q1187" s="14">
        <v>515.54891437875301</v>
      </c>
      <c r="R1187" s="14">
        <v>515.29744748856012</v>
      </c>
      <c r="S1187" s="14">
        <v>515.23415634931962</v>
      </c>
      <c r="T1187" s="14">
        <v>515.23415634931962</v>
      </c>
      <c r="U1187" s="14">
        <v>513.43471273144849</v>
      </c>
      <c r="V1187" s="14">
        <v>513.12814030221375</v>
      </c>
      <c r="W1187" s="14">
        <v>513.03491773225721</v>
      </c>
      <c r="X1187" s="14">
        <v>513.1996732548854</v>
      </c>
      <c r="Y1187" s="14">
        <v>513.15919629038365</v>
      </c>
      <c r="Z1187" s="14">
        <v>513.45850733359123</v>
      </c>
      <c r="AA1187" s="14">
        <v>513.59764913683171</v>
      </c>
      <c r="AB1187" s="14">
        <v>518.6614833493486</v>
      </c>
      <c r="AC1187" s="14">
        <v>518.28368134240463</v>
      </c>
    </row>
    <row r="1188" spans="1:29" s="14" customFormat="1">
      <c r="A1188" s="1" t="s">
        <v>524</v>
      </c>
      <c r="B1188" s="1" t="s">
        <v>548</v>
      </c>
      <c r="C1188" s="1"/>
      <c r="D1188" s="1"/>
      <c r="E1188" s="1"/>
      <c r="F1188" s="1">
        <v>29</v>
      </c>
      <c r="G1188" s="1" t="s">
        <v>839</v>
      </c>
      <c r="H1188" s="1" t="str">
        <f t="shared" si="19"/>
        <v>29단독주택평균단위매매가격</v>
      </c>
      <c r="I1188" s="1" t="s">
        <v>871</v>
      </c>
      <c r="J1188" s="13">
        <v>841.98889198892778</v>
      </c>
      <c r="K1188" s="13">
        <v>841.94367847664091</v>
      </c>
      <c r="L1188" s="13">
        <v>841.75072533601224</v>
      </c>
      <c r="M1188" s="13">
        <v>841.75072533601224</v>
      </c>
      <c r="N1188" s="13">
        <v>841.96708417506238</v>
      </c>
      <c r="O1188" s="13">
        <v>841.96708417506238</v>
      </c>
      <c r="P1188" s="13">
        <v>843.31007527202792</v>
      </c>
      <c r="Q1188" s="14">
        <v>844.67733467788207</v>
      </c>
      <c r="R1188" s="14">
        <v>844.67733467788207</v>
      </c>
      <c r="S1188" s="14">
        <v>844.57397550475548</v>
      </c>
      <c r="T1188" s="14">
        <v>844.57397550475548</v>
      </c>
      <c r="U1188" s="14">
        <v>845.15797662135242</v>
      </c>
      <c r="V1188" s="14">
        <v>845.52249666995499</v>
      </c>
      <c r="W1188" s="14">
        <v>845.89679538343012</v>
      </c>
      <c r="X1188" s="14">
        <v>847.40883713158075</v>
      </c>
      <c r="Y1188" s="14">
        <v>847.66830368584806</v>
      </c>
      <c r="Z1188" s="14">
        <v>847.6345502522463</v>
      </c>
      <c r="AA1188" s="14">
        <v>847.7695536533173</v>
      </c>
      <c r="AB1188" s="14">
        <v>846.9742950801691</v>
      </c>
      <c r="AC1188" s="14">
        <v>847.20437006158318</v>
      </c>
    </row>
    <row r="1189" spans="1:29" s="14" customFormat="1">
      <c r="A1189" s="1" t="s">
        <v>524</v>
      </c>
      <c r="B1189" s="1" t="s">
        <v>549</v>
      </c>
      <c r="C1189" s="1"/>
      <c r="D1189" s="1"/>
      <c r="E1189" s="1"/>
      <c r="F1189" s="1">
        <v>30</v>
      </c>
      <c r="G1189" s="1" t="s">
        <v>839</v>
      </c>
      <c r="H1189" s="1" t="str">
        <f t="shared" si="19"/>
        <v>30단독주택평균단위매매가격</v>
      </c>
      <c r="I1189" s="1" t="s">
        <v>871</v>
      </c>
      <c r="J1189" s="13">
        <v>938.60630111162845</v>
      </c>
      <c r="K1189" s="13">
        <v>938.62526156290448</v>
      </c>
      <c r="L1189" s="13">
        <v>938.54841237942719</v>
      </c>
      <c r="M1189" s="13">
        <v>939.36740438853474</v>
      </c>
      <c r="N1189" s="13">
        <v>939.57018216631263</v>
      </c>
      <c r="O1189" s="13">
        <v>939.70492079177041</v>
      </c>
      <c r="P1189" s="13">
        <v>941.38461512605647</v>
      </c>
      <c r="Q1189" s="14">
        <v>941.38461512605647</v>
      </c>
      <c r="R1189" s="14">
        <v>940.69380687810667</v>
      </c>
      <c r="S1189" s="14">
        <v>940.89380687810672</v>
      </c>
      <c r="T1189" s="14">
        <v>941.08546311506962</v>
      </c>
      <c r="U1189" s="14">
        <v>940.77050804674752</v>
      </c>
      <c r="V1189" s="14">
        <v>940.60146170253347</v>
      </c>
      <c r="W1189" s="14">
        <v>939.24106365964894</v>
      </c>
      <c r="X1189" s="14">
        <v>939.42936144105624</v>
      </c>
      <c r="Y1189" s="14">
        <v>941.86244292195568</v>
      </c>
      <c r="Z1189" s="14">
        <v>942.75626363184858</v>
      </c>
      <c r="AA1189" s="14">
        <v>943.8409942601013</v>
      </c>
      <c r="AB1189" s="14">
        <v>944.81724992696263</v>
      </c>
      <c r="AC1189" s="14">
        <v>942.9655108156901</v>
      </c>
    </row>
    <row r="1190" spans="1:29" s="14" customFormat="1">
      <c r="A1190" s="1" t="s">
        <v>524</v>
      </c>
      <c r="B1190" s="1" t="s">
        <v>1383</v>
      </c>
      <c r="C1190" s="1"/>
      <c r="D1190" s="1"/>
      <c r="E1190" s="1"/>
      <c r="F1190" s="1">
        <v>31</v>
      </c>
      <c r="G1190" s="1" t="s">
        <v>839</v>
      </c>
      <c r="H1190" s="1" t="str">
        <f t="shared" si="19"/>
        <v>31단독주택평균단위매매가격</v>
      </c>
      <c r="I1190" s="1" t="s">
        <v>871</v>
      </c>
      <c r="J1190" s="13"/>
      <c r="K1190" s="13"/>
      <c r="L1190" s="13"/>
      <c r="M1190" s="13"/>
      <c r="N1190" s="13"/>
      <c r="O1190" s="13"/>
      <c r="P1190" s="13"/>
      <c r="U1190" s="14">
        <v>467.2107929496313</v>
      </c>
      <c r="V1190" s="14">
        <v>467.64893076190907</v>
      </c>
      <c r="W1190" s="14">
        <v>469.45221855575983</v>
      </c>
      <c r="X1190" s="14">
        <v>470.89724899918883</v>
      </c>
      <c r="Y1190" s="14">
        <v>471.7283717334675</v>
      </c>
      <c r="Z1190" s="14">
        <v>473.57168355093017</v>
      </c>
      <c r="AA1190" s="14">
        <v>475.67999382240009</v>
      </c>
      <c r="AB1190" s="14">
        <v>477.71330946583311</v>
      </c>
      <c r="AC1190" s="14">
        <v>477.56699336476305</v>
      </c>
    </row>
    <row r="1191" spans="1:29" s="14" customFormat="1">
      <c r="A1191" s="1" t="s">
        <v>524</v>
      </c>
      <c r="B1191" s="1" t="s">
        <v>550</v>
      </c>
      <c r="C1191" s="1"/>
      <c r="D1191" s="1"/>
      <c r="E1191" s="1"/>
      <c r="F1191" s="1">
        <v>32</v>
      </c>
      <c r="G1191" s="1" t="s">
        <v>839</v>
      </c>
      <c r="H1191" s="1" t="str">
        <f t="shared" si="19"/>
        <v>32단독주택평균단위매매가격</v>
      </c>
      <c r="I1191" s="1" t="s">
        <v>871</v>
      </c>
      <c r="J1191" s="13">
        <v>459.86020157705559</v>
      </c>
      <c r="K1191" s="13">
        <v>459.86020157705559</v>
      </c>
      <c r="L1191" s="13">
        <v>459.9718927984872</v>
      </c>
      <c r="M1191" s="13">
        <v>460.43190835369751</v>
      </c>
      <c r="N1191" s="13">
        <v>460.92023824023858</v>
      </c>
      <c r="O1191" s="13">
        <v>460.92499547219973</v>
      </c>
      <c r="P1191" s="13">
        <v>461.68017619007566</v>
      </c>
      <c r="Q1191" s="14">
        <v>461.60922669891659</v>
      </c>
      <c r="R1191" s="14">
        <v>461.65548544353805</v>
      </c>
      <c r="S1191" s="14">
        <v>461.48805411889589</v>
      </c>
      <c r="T1191" s="14">
        <v>461.23047297338496</v>
      </c>
      <c r="U1191" s="14">
        <v>461.62308931574768</v>
      </c>
      <c r="V1191" s="14">
        <v>461.80576792012789</v>
      </c>
      <c r="W1191" s="14">
        <v>462.14431827876075</v>
      </c>
      <c r="X1191" s="14">
        <v>462.03110372676491</v>
      </c>
      <c r="Y1191" s="14">
        <v>462.04157512931408</v>
      </c>
      <c r="Z1191" s="14">
        <v>462.06087467872936</v>
      </c>
      <c r="AA1191" s="14">
        <v>462.13576068489203</v>
      </c>
      <c r="AB1191" s="14">
        <v>462.44101817353578</v>
      </c>
      <c r="AC1191" s="14">
        <v>461.59109009002918</v>
      </c>
    </row>
    <row r="1192" spans="1:29" s="14" customFormat="1">
      <c r="A1192" s="1" t="s">
        <v>524</v>
      </c>
      <c r="B1192" s="1" t="s">
        <v>551</v>
      </c>
      <c r="C1192" s="1"/>
      <c r="D1192" s="1"/>
      <c r="E1192" s="1"/>
      <c r="F1192" s="1">
        <v>33</v>
      </c>
      <c r="G1192" s="1" t="s">
        <v>839</v>
      </c>
      <c r="H1192" s="1" t="str">
        <f t="shared" si="19"/>
        <v>33단독주택평균단위매매가격</v>
      </c>
      <c r="I1192" s="1" t="s">
        <v>871</v>
      </c>
      <c r="J1192" s="13">
        <v>481.32822841575717</v>
      </c>
      <c r="K1192" s="13">
        <v>481.41589004188035</v>
      </c>
      <c r="L1192" s="13">
        <v>481.49715681573866</v>
      </c>
      <c r="M1192" s="13">
        <v>482.26034514192168</v>
      </c>
      <c r="N1192" s="13">
        <v>483.25977901195864</v>
      </c>
      <c r="O1192" s="13">
        <v>483.25196756414721</v>
      </c>
      <c r="P1192" s="13">
        <v>484.63077259443344</v>
      </c>
      <c r="Q1192" s="14">
        <v>484.68099229462399</v>
      </c>
      <c r="R1192" s="14">
        <v>484.47386542138707</v>
      </c>
      <c r="S1192" s="14">
        <v>484.60028379925325</v>
      </c>
      <c r="T1192" s="14">
        <v>484.86043313628613</v>
      </c>
      <c r="U1192" s="14">
        <v>486.10625650363897</v>
      </c>
      <c r="V1192" s="14">
        <v>485.93560629138449</v>
      </c>
      <c r="W1192" s="14">
        <v>486.31965879717069</v>
      </c>
      <c r="X1192" s="14">
        <v>486.83048083481532</v>
      </c>
      <c r="Y1192" s="14">
        <v>490.89828762847009</v>
      </c>
      <c r="Z1192" s="14">
        <v>491.12991172057701</v>
      </c>
      <c r="AA1192" s="14">
        <v>491.80221693957958</v>
      </c>
      <c r="AB1192" s="14">
        <v>491.98820412180999</v>
      </c>
      <c r="AC1192" s="14">
        <v>492.38817480823838</v>
      </c>
    </row>
    <row r="1193" spans="1:29" s="14" customFormat="1">
      <c r="A1193" s="1" t="s">
        <v>524</v>
      </c>
      <c r="B1193" s="1" t="s">
        <v>552</v>
      </c>
      <c r="C1193" s="1"/>
      <c r="D1193" s="1"/>
      <c r="E1193" s="1"/>
      <c r="F1193" s="1">
        <v>34</v>
      </c>
      <c r="G1193" s="1" t="s">
        <v>839</v>
      </c>
      <c r="H1193" s="1" t="str">
        <f t="shared" si="19"/>
        <v>34단독주택평균단위매매가격</v>
      </c>
      <c r="I1193" s="1" t="s">
        <v>871</v>
      </c>
      <c r="J1193" s="13">
        <v>310.32928478033165</v>
      </c>
      <c r="K1193" s="13">
        <v>310.32928478033165</v>
      </c>
      <c r="L1193" s="13">
        <v>310.28704676601751</v>
      </c>
      <c r="M1193" s="13">
        <v>310.46375157842414</v>
      </c>
      <c r="N1193" s="13">
        <v>310.88006410293002</v>
      </c>
      <c r="O1193" s="13">
        <v>311.16767775499477</v>
      </c>
      <c r="P1193" s="13">
        <v>311.1649095358955</v>
      </c>
      <c r="Q1193" s="14">
        <v>311.22104711058807</v>
      </c>
      <c r="R1193" s="14">
        <v>311.56145673627441</v>
      </c>
      <c r="S1193" s="14">
        <v>311.76082740327666</v>
      </c>
      <c r="T1193" s="14">
        <v>311.59529147474512</v>
      </c>
      <c r="U1193" s="14">
        <v>322.17811206461204</v>
      </c>
      <c r="V1193" s="14">
        <v>322.35980101654508</v>
      </c>
      <c r="W1193" s="14">
        <v>322.4898278623964</v>
      </c>
      <c r="X1193" s="14">
        <v>322.7934157142584</v>
      </c>
      <c r="Y1193" s="14">
        <v>322.69545052568486</v>
      </c>
      <c r="Z1193" s="14">
        <v>323.08856481367411</v>
      </c>
      <c r="AA1193" s="14">
        <v>323.57930103180104</v>
      </c>
      <c r="AB1193" s="14">
        <v>323.65442983365449</v>
      </c>
      <c r="AC1193" s="14">
        <v>323.68840235779413</v>
      </c>
    </row>
    <row r="1194" spans="1:29" s="14" customFormat="1">
      <c r="A1194" s="1" t="s">
        <v>524</v>
      </c>
      <c r="B1194" s="1" t="s">
        <v>553</v>
      </c>
      <c r="C1194" s="1"/>
      <c r="D1194" s="1"/>
      <c r="E1194" s="1"/>
      <c r="F1194" s="1">
        <v>35</v>
      </c>
      <c r="G1194" s="1" t="s">
        <v>839</v>
      </c>
      <c r="H1194" s="1" t="str">
        <f t="shared" si="19"/>
        <v>35단독주택평균단위매매가격</v>
      </c>
      <c r="I1194" s="1" t="s">
        <v>871</v>
      </c>
      <c r="J1194" s="13">
        <v>308.11684154647185</v>
      </c>
      <c r="K1194" s="13">
        <v>308.11684154647185</v>
      </c>
      <c r="L1194" s="13">
        <v>308.24217641741967</v>
      </c>
      <c r="M1194" s="13">
        <v>308.23211940536754</v>
      </c>
      <c r="N1194" s="13">
        <v>308.17290200854063</v>
      </c>
      <c r="O1194" s="13">
        <v>308.13698340044033</v>
      </c>
      <c r="P1194" s="13">
        <v>308.13192392973895</v>
      </c>
      <c r="Q1194" s="14">
        <v>308.12887627774569</v>
      </c>
      <c r="R1194" s="14">
        <v>307.86786024253456</v>
      </c>
      <c r="S1194" s="14">
        <v>307.69047435389831</v>
      </c>
      <c r="T1194" s="14">
        <v>307.33456340246141</v>
      </c>
      <c r="U1194" s="14">
        <v>306.01129086306184</v>
      </c>
      <c r="V1194" s="14">
        <v>305.5872225875811</v>
      </c>
      <c r="W1194" s="14">
        <v>305.33416023888611</v>
      </c>
      <c r="X1194" s="14">
        <v>305.42039322461403</v>
      </c>
      <c r="Y1194" s="14">
        <v>306.29626377206216</v>
      </c>
      <c r="Z1194" s="14">
        <v>306.44108782437758</v>
      </c>
      <c r="AA1194" s="14">
        <v>306.00075591767074</v>
      </c>
      <c r="AB1194" s="14">
        <v>305.83416861927344</v>
      </c>
      <c r="AC1194" s="14">
        <v>305.84921402358822</v>
      </c>
    </row>
    <row r="1195" spans="1:29" s="14" customFormat="1">
      <c r="A1195" s="1" t="s">
        <v>524</v>
      </c>
      <c r="B1195" s="1" t="s">
        <v>554</v>
      </c>
      <c r="C1195" s="1"/>
      <c r="D1195" s="1"/>
      <c r="E1195" s="1"/>
      <c r="F1195" s="1">
        <v>36</v>
      </c>
      <c r="G1195" s="1" t="s">
        <v>839</v>
      </c>
      <c r="H1195" s="1" t="str">
        <f t="shared" si="19"/>
        <v>36단독주택평균단위매매가격</v>
      </c>
      <c r="I1195" s="1" t="s">
        <v>871</v>
      </c>
      <c r="J1195" s="13">
        <v>296.0473692382111</v>
      </c>
      <c r="K1195" s="13">
        <v>295.83702187820927</v>
      </c>
      <c r="L1195" s="13">
        <v>296.21343892815833</v>
      </c>
      <c r="M1195" s="13">
        <v>296.33461122072617</v>
      </c>
      <c r="N1195" s="13">
        <v>296.44515825603526</v>
      </c>
      <c r="O1195" s="13">
        <v>296.38880941526651</v>
      </c>
      <c r="P1195" s="13">
        <v>296.37853725209146</v>
      </c>
      <c r="Q1195" s="14">
        <v>296.36524909017407</v>
      </c>
      <c r="R1195" s="14">
        <v>296.39628256276353</v>
      </c>
      <c r="S1195" s="14">
        <v>296.37687845537442</v>
      </c>
      <c r="T1195" s="14">
        <v>296.09735273164119</v>
      </c>
      <c r="U1195" s="14">
        <v>293.15125062955093</v>
      </c>
      <c r="V1195" s="14">
        <v>293.09360400716201</v>
      </c>
      <c r="W1195" s="14">
        <v>293.11871111067745</v>
      </c>
      <c r="X1195" s="14">
        <v>292.61820190555829</v>
      </c>
      <c r="Y1195" s="14">
        <v>292.50881775209103</v>
      </c>
      <c r="Z1195" s="14">
        <v>292.39410040470023</v>
      </c>
      <c r="AA1195" s="14">
        <v>292.47320882005266</v>
      </c>
      <c r="AB1195" s="14">
        <v>293.78278577653657</v>
      </c>
      <c r="AC1195" s="14">
        <v>293.59210483702446</v>
      </c>
    </row>
    <row r="1196" spans="1:29" s="14" customFormat="1">
      <c r="A1196" s="1" t="s">
        <v>524</v>
      </c>
      <c r="B1196" s="1" t="s">
        <v>555</v>
      </c>
      <c r="C1196" s="1"/>
      <c r="D1196" s="1"/>
      <c r="E1196" s="1"/>
      <c r="F1196" s="1">
        <v>37</v>
      </c>
      <c r="G1196" s="1" t="s">
        <v>839</v>
      </c>
      <c r="H1196" s="1" t="str">
        <f t="shared" si="19"/>
        <v>37단독주택평균단위매매가격</v>
      </c>
      <c r="I1196" s="1" t="s">
        <v>871</v>
      </c>
      <c r="J1196" s="13">
        <v>515.74039125748914</v>
      </c>
      <c r="K1196" s="13">
        <v>515.73338998453039</v>
      </c>
      <c r="L1196" s="13">
        <v>515.76760168964495</v>
      </c>
      <c r="M1196" s="13">
        <v>515.7023347752372</v>
      </c>
      <c r="N1196" s="13">
        <v>515.78528626499747</v>
      </c>
      <c r="O1196" s="13">
        <v>515.41433968294837</v>
      </c>
      <c r="P1196" s="13">
        <v>515.40761503739645</v>
      </c>
      <c r="Q1196" s="14">
        <v>515.56283100112955</v>
      </c>
      <c r="R1196" s="14">
        <v>517.01407712321463</v>
      </c>
      <c r="S1196" s="14">
        <v>517.51376773966797</v>
      </c>
      <c r="T1196" s="14">
        <v>518.33933577166442</v>
      </c>
      <c r="U1196" s="14">
        <v>518.50108176845674</v>
      </c>
      <c r="V1196" s="14">
        <v>518.90024444871756</v>
      </c>
      <c r="W1196" s="14">
        <v>519.22658379485142</v>
      </c>
      <c r="X1196" s="14">
        <v>519.81299201625473</v>
      </c>
      <c r="Y1196" s="14">
        <v>520.01820141018061</v>
      </c>
      <c r="Z1196" s="14">
        <v>520.25716239720634</v>
      </c>
      <c r="AA1196" s="14">
        <v>520.70412659313297</v>
      </c>
      <c r="AB1196" s="14">
        <v>521.00991745963199</v>
      </c>
      <c r="AC1196" s="14">
        <v>521.09730961923378</v>
      </c>
    </row>
    <row r="1197" spans="1:29" s="14" customFormat="1">
      <c r="A1197" s="1" t="s">
        <v>524</v>
      </c>
      <c r="B1197" s="1" t="s">
        <v>556</v>
      </c>
      <c r="C1197" s="1"/>
      <c r="D1197" s="1"/>
      <c r="E1197" s="1"/>
      <c r="F1197" s="1">
        <v>38</v>
      </c>
      <c r="G1197" s="1" t="s">
        <v>839</v>
      </c>
      <c r="H1197" s="1" t="str">
        <f t="shared" si="19"/>
        <v>38단독주택평균단위매매가격</v>
      </c>
      <c r="I1197" s="1" t="s">
        <v>871</v>
      </c>
      <c r="J1197" s="13">
        <v>592.66501055962704</v>
      </c>
      <c r="K1197" s="13">
        <v>592.40777565404528</v>
      </c>
      <c r="L1197" s="13">
        <v>595.75245955475043</v>
      </c>
      <c r="M1197" s="13">
        <v>594.9300861069205</v>
      </c>
      <c r="N1197" s="13">
        <v>595.58519287193928</v>
      </c>
      <c r="O1197" s="13">
        <v>595.35571835718179</v>
      </c>
      <c r="P1197" s="13">
        <v>594.71557410589594</v>
      </c>
      <c r="Q1197" s="14">
        <v>592.97871304942521</v>
      </c>
      <c r="R1197" s="14">
        <v>593.53535444999568</v>
      </c>
      <c r="S1197" s="14">
        <v>593.24856101649266</v>
      </c>
      <c r="T1197" s="14">
        <v>593.57323915988502</v>
      </c>
      <c r="U1197" s="14">
        <v>593.84034842070469</v>
      </c>
      <c r="V1197" s="14">
        <v>593.36474202028739</v>
      </c>
      <c r="W1197" s="14">
        <v>593.48139747290304</v>
      </c>
      <c r="X1197" s="14">
        <v>594.74583862054112</v>
      </c>
      <c r="Y1197" s="14">
        <v>596.33307455621855</v>
      </c>
      <c r="Z1197" s="14">
        <v>601.96485352523018</v>
      </c>
      <c r="AA1197" s="14">
        <v>602.09528498407599</v>
      </c>
      <c r="AB1197" s="14">
        <v>603.38920398670939</v>
      </c>
      <c r="AC1197" s="14">
        <v>603.09725578376072</v>
      </c>
    </row>
    <row r="1198" spans="1:29" s="14" customFormat="1">
      <c r="A1198" s="1" t="s">
        <v>524</v>
      </c>
      <c r="B1198" s="1" t="s">
        <v>557</v>
      </c>
      <c r="C1198" s="1"/>
      <c r="D1198" s="1"/>
      <c r="E1198" s="1"/>
      <c r="F1198" s="1">
        <v>39</v>
      </c>
      <c r="G1198" s="1" t="s">
        <v>839</v>
      </c>
      <c r="H1198" s="1" t="str">
        <f t="shared" si="19"/>
        <v>39단독주택평균단위매매가격</v>
      </c>
      <c r="I1198" s="1" t="s">
        <v>871</v>
      </c>
      <c r="J1198" s="13">
        <v>375.06665700024081</v>
      </c>
      <c r="K1198" s="13">
        <v>377.12209546431222</v>
      </c>
      <c r="L1198" s="13">
        <v>377.65353325738272</v>
      </c>
      <c r="M1198" s="13">
        <v>378.1071965861961</v>
      </c>
      <c r="N1198" s="13">
        <v>378.29883915095559</v>
      </c>
      <c r="O1198" s="13">
        <v>378.31940681858214</v>
      </c>
      <c r="P1198" s="13">
        <v>378.48299883307914</v>
      </c>
      <c r="Q1198" s="14">
        <v>378.40475086097331</v>
      </c>
      <c r="R1198" s="14">
        <v>378.40475086097331</v>
      </c>
      <c r="S1198" s="14">
        <v>378.40475086097331</v>
      </c>
      <c r="T1198" s="14">
        <v>378.40475086097331</v>
      </c>
      <c r="U1198" s="14">
        <v>378.9667937231211</v>
      </c>
      <c r="V1198" s="14">
        <v>378.9667937231211</v>
      </c>
      <c r="W1198" s="14">
        <v>378.9667937231211</v>
      </c>
      <c r="X1198" s="14">
        <v>378.97273549376871</v>
      </c>
      <c r="Y1198" s="14">
        <v>378.33113065685023</v>
      </c>
      <c r="Z1198" s="14">
        <v>378.25747711484337</v>
      </c>
      <c r="AA1198" s="14">
        <v>378.25747711484337</v>
      </c>
      <c r="AB1198" s="14">
        <v>378.05643625038255</v>
      </c>
      <c r="AC1198" s="14">
        <v>378.01755751316387</v>
      </c>
    </row>
    <row r="1199" spans="1:29" s="14" customFormat="1">
      <c r="A1199" s="1" t="s">
        <v>655</v>
      </c>
      <c r="B1199" s="1"/>
      <c r="C1199" s="1"/>
      <c r="D1199" s="1"/>
      <c r="E1199" s="1"/>
      <c r="F1199" s="1">
        <v>40</v>
      </c>
      <c r="G1199" s="1" t="s">
        <v>839</v>
      </c>
      <c r="H1199" s="1" t="str">
        <f t="shared" si="19"/>
        <v>40단독주택평균단위매매가격</v>
      </c>
      <c r="I1199" s="1" t="s">
        <v>871</v>
      </c>
      <c r="J1199" s="13">
        <v>979.20994314300003</v>
      </c>
      <c r="K1199" s="13">
        <v>979.07886439656374</v>
      </c>
      <c r="L1199" s="13">
        <v>979.58730602520029</v>
      </c>
      <c r="M1199" s="13">
        <v>979.69330677158143</v>
      </c>
      <c r="N1199" s="13">
        <v>979.80055473534901</v>
      </c>
      <c r="O1199" s="13">
        <v>979.53261424850234</v>
      </c>
      <c r="P1199" s="13">
        <v>979.18268988404736</v>
      </c>
      <c r="Q1199" s="14">
        <v>979.34465066086489</v>
      </c>
      <c r="R1199" s="14">
        <v>979.07690336330722</v>
      </c>
      <c r="S1199" s="14">
        <v>979.17829185696178</v>
      </c>
      <c r="T1199" s="14">
        <v>978.88539657925958</v>
      </c>
      <c r="U1199" s="14">
        <v>976.80105955432202</v>
      </c>
      <c r="V1199" s="14">
        <v>975.92681490954203</v>
      </c>
      <c r="W1199" s="14">
        <v>975.52203948784791</v>
      </c>
      <c r="X1199" s="14">
        <v>975.5009283528434</v>
      </c>
      <c r="Y1199" s="14">
        <v>975.73233244196638</v>
      </c>
      <c r="Z1199" s="14">
        <v>975.2354642060144</v>
      </c>
      <c r="AA1199" s="14">
        <v>975.20912226419136</v>
      </c>
      <c r="AB1199" s="14">
        <v>975.8158577193783</v>
      </c>
      <c r="AC1199" s="14">
        <v>974.97134178165254</v>
      </c>
    </row>
    <row r="1200" spans="1:29" s="14" customFormat="1">
      <c r="A1200" s="1" t="s">
        <v>523</v>
      </c>
      <c r="B1200" s="1"/>
      <c r="C1200" s="1"/>
      <c r="D1200" s="1"/>
      <c r="E1200" s="1"/>
      <c r="F1200" s="1">
        <v>41</v>
      </c>
      <c r="G1200" s="1" t="s">
        <v>839</v>
      </c>
      <c r="H1200" s="1" t="str">
        <f t="shared" si="19"/>
        <v>41단독주택평균단위매매가격</v>
      </c>
      <c r="I1200" s="1" t="s">
        <v>871</v>
      </c>
      <c r="J1200" s="13">
        <v>603.49995236649193</v>
      </c>
      <c r="K1200" s="13">
        <v>603.49074711274852</v>
      </c>
      <c r="L1200" s="13">
        <v>604.41931867211019</v>
      </c>
      <c r="M1200" s="13">
        <v>604.37472729966873</v>
      </c>
      <c r="N1200" s="13">
        <v>604.56759730191561</v>
      </c>
      <c r="O1200" s="13">
        <v>604.21483073241586</v>
      </c>
      <c r="P1200" s="13">
        <v>603.88739691491617</v>
      </c>
      <c r="Q1200" s="14">
        <v>603.51463466639132</v>
      </c>
      <c r="R1200" s="14">
        <v>603.46692963271914</v>
      </c>
      <c r="S1200" s="14">
        <v>603.12556724291051</v>
      </c>
      <c r="T1200" s="14">
        <v>602.85171971435682</v>
      </c>
      <c r="U1200" s="14">
        <v>603.14103551859671</v>
      </c>
      <c r="V1200" s="14">
        <v>602.91380429550236</v>
      </c>
      <c r="W1200" s="14">
        <v>602.93071023236962</v>
      </c>
      <c r="X1200" s="14">
        <v>603.15571050390258</v>
      </c>
      <c r="Y1200" s="14">
        <v>604.32023279458451</v>
      </c>
      <c r="Z1200" s="14">
        <v>605.33416934589525</v>
      </c>
      <c r="AA1200" s="14">
        <v>605.39473248590991</v>
      </c>
      <c r="AB1200" s="14">
        <v>605.7027219421318</v>
      </c>
      <c r="AC1200" s="14">
        <v>605.25817318427062</v>
      </c>
    </row>
    <row r="1201" spans="1:29" s="14" customFormat="1">
      <c r="A1201" s="1" t="s">
        <v>516</v>
      </c>
      <c r="B1201" s="1"/>
      <c r="C1201" s="1"/>
      <c r="D1201" s="1"/>
      <c r="E1201" s="1"/>
      <c r="F1201" s="1">
        <v>1</v>
      </c>
      <c r="G1201" s="1" t="s">
        <v>839</v>
      </c>
      <c r="H1201" s="1" t="str">
        <f t="shared" si="19"/>
        <v>1단독주택평균단위전세가격</v>
      </c>
      <c r="I1201" s="1" t="s">
        <v>872</v>
      </c>
      <c r="J1201" s="13">
        <v>464.02425751757227</v>
      </c>
      <c r="K1201" s="13">
        <v>464.01643836522237</v>
      </c>
      <c r="L1201" s="13">
        <v>464.49642936466103</v>
      </c>
      <c r="M1201" s="13">
        <v>464.04303745777338</v>
      </c>
      <c r="N1201" s="13">
        <v>463.90436744485658</v>
      </c>
      <c r="O1201" s="13">
        <v>463.53643025340619</v>
      </c>
      <c r="P1201" s="13">
        <v>463.28171062764619</v>
      </c>
      <c r="Q1201" s="14">
        <v>462.84853165857254</v>
      </c>
      <c r="R1201" s="14">
        <v>463.44524844967214</v>
      </c>
      <c r="S1201" s="14">
        <v>463.69631920020834</v>
      </c>
      <c r="T1201" s="14">
        <v>463.92535750766456</v>
      </c>
      <c r="U1201" s="14">
        <v>459.42016456500932</v>
      </c>
      <c r="V1201" s="14">
        <v>459.58289005964053</v>
      </c>
      <c r="W1201" s="14">
        <v>460.08730596127458</v>
      </c>
      <c r="X1201" s="14">
        <v>461.64767881639989</v>
      </c>
      <c r="Y1201" s="14">
        <v>463.19021724061639</v>
      </c>
      <c r="Z1201" s="14">
        <v>463.52941283774271</v>
      </c>
      <c r="AA1201" s="14">
        <v>463.76673258834313</v>
      </c>
      <c r="AB1201" s="14">
        <v>464.47585466643579</v>
      </c>
      <c r="AC1201" s="14">
        <v>465.10388187366078</v>
      </c>
    </row>
    <row r="1202" spans="1:29" s="14" customFormat="1">
      <c r="A1202" s="1" t="s">
        <v>521</v>
      </c>
      <c r="B1202" s="1"/>
      <c r="C1202" s="1"/>
      <c r="D1202" s="1"/>
      <c r="E1202" s="1"/>
      <c r="F1202" s="1">
        <v>2</v>
      </c>
      <c r="G1202" s="1" t="s">
        <v>839</v>
      </c>
      <c r="H1202" s="1" t="str">
        <f t="shared" si="19"/>
        <v>2단독주택평균단위전세가격</v>
      </c>
      <c r="I1202" s="1" t="s">
        <v>872</v>
      </c>
      <c r="J1202" s="13">
        <v>1144.2348132910909</v>
      </c>
      <c r="K1202" s="13">
        <v>1143.7129693657198</v>
      </c>
      <c r="L1202" s="13">
        <v>1145.3464911027484</v>
      </c>
      <c r="M1202" s="13">
        <v>1142.9483173074407</v>
      </c>
      <c r="N1202" s="13">
        <v>1142.1035916452897</v>
      </c>
      <c r="O1202" s="13">
        <v>1140.7388767879236</v>
      </c>
      <c r="P1202" s="13">
        <v>1139.6621446844681</v>
      </c>
      <c r="Q1202" s="14">
        <v>1138.1773581027931</v>
      </c>
      <c r="R1202" s="14">
        <v>1140.4455817530491</v>
      </c>
      <c r="S1202" s="14">
        <v>1141.1643726957873</v>
      </c>
      <c r="T1202" s="14">
        <v>1141.9645964447957</v>
      </c>
      <c r="U1202" s="14">
        <v>1133.0577142321649</v>
      </c>
      <c r="V1202" s="14">
        <v>1133.3774622105525</v>
      </c>
      <c r="W1202" s="14">
        <v>1135.0640125929317</v>
      </c>
      <c r="X1202" s="14">
        <v>1141.0506510838361</v>
      </c>
      <c r="Y1202" s="14">
        <v>1145.1117748455913</v>
      </c>
      <c r="Z1202" s="14">
        <v>1145.4864085401687</v>
      </c>
      <c r="AA1202" s="14">
        <v>1146.3198618621434</v>
      </c>
      <c r="AB1202" s="14">
        <v>1148.5551236614565</v>
      </c>
      <c r="AC1202" s="14">
        <v>1150.9892970903948</v>
      </c>
    </row>
    <row r="1203" spans="1:29" s="14" customFormat="1">
      <c r="A1203" s="1" t="s">
        <v>1382</v>
      </c>
      <c r="B1203" s="1"/>
      <c r="C1203" s="1"/>
      <c r="D1203" s="1"/>
      <c r="E1203" s="1"/>
      <c r="F1203" s="1">
        <v>3</v>
      </c>
      <c r="G1203" s="1" t="s">
        <v>839</v>
      </c>
      <c r="H1203" s="1" t="str">
        <f t="shared" si="19"/>
        <v>3단독주택평균단위전세가격</v>
      </c>
      <c r="I1203" s="1" t="s">
        <v>872</v>
      </c>
      <c r="J1203" s="13">
        <v>238.59202553109057</v>
      </c>
      <c r="K1203" s="13">
        <v>238.75456208829985</v>
      </c>
      <c r="L1203" s="13">
        <v>238.85225527328566</v>
      </c>
      <c r="M1203" s="13">
        <v>239.04339397256436</v>
      </c>
      <c r="N1203" s="13">
        <v>239.13872165280699</v>
      </c>
      <c r="O1203" s="13">
        <v>239.10113189879962</v>
      </c>
      <c r="P1203" s="13">
        <v>239.11883984123133</v>
      </c>
      <c r="Q1203" s="14">
        <v>239.03417979658536</v>
      </c>
      <c r="R1203" s="14">
        <v>239.07693352603897</v>
      </c>
      <c r="S1203" s="14">
        <v>239.17299461673048</v>
      </c>
      <c r="T1203" s="14">
        <v>239.21273329060352</v>
      </c>
      <c r="U1203" s="14">
        <v>239.33021206777161</v>
      </c>
      <c r="V1203" s="14">
        <v>239.44163538809855</v>
      </c>
      <c r="W1203" s="14">
        <v>239.55982590511564</v>
      </c>
      <c r="X1203" s="14">
        <v>239.67405521613469</v>
      </c>
      <c r="Y1203" s="14">
        <v>240.3950195827496</v>
      </c>
      <c r="Z1203" s="14">
        <v>240.72263695971515</v>
      </c>
      <c r="AA1203" s="14">
        <v>240.76518988503534</v>
      </c>
      <c r="AB1203" s="14">
        <v>240.97569654754122</v>
      </c>
      <c r="AC1203" s="14">
        <v>241.0136255242908</v>
      </c>
    </row>
    <row r="1204" spans="1:29" s="14" customFormat="1">
      <c r="A1204" s="1" t="s">
        <v>522</v>
      </c>
      <c r="B1204" s="1"/>
      <c r="C1204" s="1"/>
      <c r="D1204" s="1"/>
      <c r="E1204" s="1"/>
      <c r="F1204" s="1">
        <v>4</v>
      </c>
      <c r="G1204" s="1" t="s">
        <v>839</v>
      </c>
      <c r="H1204" s="1" t="str">
        <f t="shared" si="19"/>
        <v>4단독주택평균단위전세가격</v>
      </c>
      <c r="I1204" s="1" t="s">
        <v>872</v>
      </c>
      <c r="J1204" s="13">
        <v>438.03148966025674</v>
      </c>
      <c r="K1204" s="13">
        <v>437.98324190056724</v>
      </c>
      <c r="L1204" s="13">
        <v>438.11882307334611</v>
      </c>
      <c r="M1204" s="13">
        <v>438.53371644248239</v>
      </c>
      <c r="N1204" s="13">
        <v>438.6484698665767</v>
      </c>
      <c r="O1204" s="13">
        <v>438.28496592509748</v>
      </c>
      <c r="P1204" s="13">
        <v>438.43333558736975</v>
      </c>
      <c r="Q1204" s="14">
        <v>438.09306162321099</v>
      </c>
      <c r="R1204" s="14">
        <v>437.96130334983803</v>
      </c>
      <c r="S1204" s="14">
        <v>438.16438598838801</v>
      </c>
      <c r="T1204" s="14">
        <v>438.13573914052915</v>
      </c>
      <c r="U1204" s="14">
        <v>437.92998203016379</v>
      </c>
      <c r="V1204" s="14">
        <v>437.88123991063543</v>
      </c>
      <c r="W1204" s="14">
        <v>437.82053901204495</v>
      </c>
      <c r="X1204" s="14">
        <v>437.75601734142822</v>
      </c>
      <c r="Y1204" s="14">
        <v>438.88317467696356</v>
      </c>
      <c r="Z1204" s="14">
        <v>438.82456632902631</v>
      </c>
      <c r="AA1204" s="14">
        <v>438.69577633621492</v>
      </c>
      <c r="AB1204" s="14">
        <v>439.04591125124324</v>
      </c>
      <c r="AC1204" s="14">
        <v>438.81753688160444</v>
      </c>
    </row>
    <row r="1205" spans="1:29" s="14" customFormat="1">
      <c r="A1205" s="1" t="s">
        <v>853</v>
      </c>
      <c r="B1205" s="1"/>
      <c r="C1205" s="1"/>
      <c r="D1205" s="1"/>
      <c r="E1205" s="1"/>
      <c r="F1205" s="1">
        <v>5</v>
      </c>
      <c r="G1205" s="1" t="s">
        <v>839</v>
      </c>
      <c r="H1205" s="1" t="str">
        <f t="shared" si="19"/>
        <v>5단독주택평균단위전세가격</v>
      </c>
      <c r="I1205" s="1" t="s">
        <v>872</v>
      </c>
      <c r="J1205" s="13">
        <v>183.57070805042821</v>
      </c>
      <c r="K1205" s="13">
        <v>183.79139574071783</v>
      </c>
      <c r="L1205" s="13">
        <v>183.87863639558796</v>
      </c>
      <c r="M1205" s="13">
        <v>184.00804570353594</v>
      </c>
      <c r="N1205" s="13">
        <v>184.09801421364426</v>
      </c>
      <c r="O1205" s="13">
        <v>184.15033759723303</v>
      </c>
      <c r="P1205" s="13">
        <v>184.13199861183469</v>
      </c>
      <c r="Q1205" s="14">
        <v>184.11785728162377</v>
      </c>
      <c r="R1205" s="14">
        <v>184.20875534576879</v>
      </c>
      <c r="S1205" s="14">
        <v>184.27529135431212</v>
      </c>
      <c r="T1205" s="14">
        <v>184.33389621155928</v>
      </c>
      <c r="U1205" s="14">
        <v>185.50268756538804</v>
      </c>
      <c r="V1205" s="14">
        <v>185.65566464319372</v>
      </c>
      <c r="W1205" s="14">
        <v>185.8158301991474</v>
      </c>
      <c r="X1205" s="14">
        <v>185.97814013596695</v>
      </c>
      <c r="Y1205" s="14">
        <v>186.58685006183487</v>
      </c>
      <c r="Z1205" s="14">
        <v>187.01106582706819</v>
      </c>
      <c r="AA1205" s="14">
        <v>187.09423107537978</v>
      </c>
      <c r="AB1205" s="14">
        <v>187.26083800988539</v>
      </c>
      <c r="AC1205" s="14">
        <v>187.3702624242953</v>
      </c>
    </row>
    <row r="1206" spans="1:29" s="14" customFormat="1">
      <c r="A1206" s="1" t="s">
        <v>524</v>
      </c>
      <c r="B1206" s="1" t="s">
        <v>525</v>
      </c>
      <c r="C1206" s="1"/>
      <c r="D1206" s="1"/>
      <c r="E1206" s="1"/>
      <c r="F1206" s="1">
        <v>6</v>
      </c>
      <c r="G1206" s="1" t="s">
        <v>839</v>
      </c>
      <c r="H1206" s="1" t="str">
        <f t="shared" si="19"/>
        <v>6단독주택평균단위전세가격</v>
      </c>
      <c r="I1206" s="1" t="s">
        <v>872</v>
      </c>
      <c r="J1206" s="13">
        <v>1837.333566154356</v>
      </c>
      <c r="K1206" s="13">
        <v>1835.7356095965113</v>
      </c>
      <c r="L1206" s="13">
        <v>1839.2899474959504</v>
      </c>
      <c r="M1206" s="13">
        <v>1834.5215668297285</v>
      </c>
      <c r="N1206" s="13">
        <v>1832.860133530683</v>
      </c>
      <c r="O1206" s="13">
        <v>1830.2499861816427</v>
      </c>
      <c r="P1206" s="13">
        <v>1828.0400734615516</v>
      </c>
      <c r="Q1206" s="14">
        <v>1825.318675708503</v>
      </c>
      <c r="R1206" s="14">
        <v>1831.632926478904</v>
      </c>
      <c r="S1206" s="14">
        <v>1833.5801943696126</v>
      </c>
      <c r="T1206" s="14">
        <v>1836.2144650386483</v>
      </c>
      <c r="U1206" s="14">
        <v>1836.2044148901605</v>
      </c>
      <c r="V1206" s="14">
        <v>1837.5806052003738</v>
      </c>
      <c r="W1206" s="14">
        <v>1840.7685178322863</v>
      </c>
      <c r="X1206" s="14">
        <v>1854.4606463528244</v>
      </c>
      <c r="Y1206" s="14">
        <v>1862.1026697769948</v>
      </c>
      <c r="Z1206" s="14">
        <v>1864.1471253879702</v>
      </c>
      <c r="AA1206" s="14">
        <v>1866.3774852188981</v>
      </c>
      <c r="AB1206" s="14">
        <v>1869.3698730235121</v>
      </c>
      <c r="AC1206" s="14">
        <v>1873.902703601605</v>
      </c>
    </row>
    <row r="1207" spans="1:29" s="14" customFormat="1">
      <c r="A1207" s="1" t="s">
        <v>524</v>
      </c>
      <c r="B1207" s="1" t="s">
        <v>525</v>
      </c>
      <c r="C1207" s="1" t="s">
        <v>526</v>
      </c>
      <c r="D1207" s="1"/>
      <c r="E1207" s="1"/>
      <c r="F1207" s="1">
        <v>7</v>
      </c>
      <c r="G1207" s="1" t="s">
        <v>839</v>
      </c>
      <c r="H1207" s="1" t="str">
        <f t="shared" si="19"/>
        <v>7단독주택평균단위전세가격</v>
      </c>
      <c r="I1207" s="1" t="s">
        <v>872</v>
      </c>
      <c r="J1207" s="13">
        <v>1812.2519484030058</v>
      </c>
      <c r="K1207" s="13">
        <v>1809.6488018665327</v>
      </c>
      <c r="L1207" s="13">
        <v>1813.7452224385497</v>
      </c>
      <c r="M1207" s="13">
        <v>1809.2363889174462</v>
      </c>
      <c r="N1207" s="13">
        <v>1808.8009585624891</v>
      </c>
      <c r="O1207" s="13">
        <v>1808.8285664391824</v>
      </c>
      <c r="P1207" s="13">
        <v>1809.2019374570052</v>
      </c>
      <c r="Q1207" s="14">
        <v>1807.0332218323006</v>
      </c>
      <c r="R1207" s="14">
        <v>1809.785955325053</v>
      </c>
      <c r="S1207" s="14">
        <v>1812.0687454313831</v>
      </c>
      <c r="T1207" s="14">
        <v>1813.3182237185142</v>
      </c>
      <c r="U1207" s="14">
        <v>1813.8828073774102</v>
      </c>
      <c r="V1207" s="14">
        <v>1815.4163015875126</v>
      </c>
      <c r="W1207" s="14">
        <v>1817.1237483731622</v>
      </c>
      <c r="X1207" s="14">
        <v>1835.9020794885764</v>
      </c>
      <c r="Y1207" s="14">
        <v>1846.6877228551393</v>
      </c>
      <c r="Z1207" s="14">
        <v>1848.8584684055963</v>
      </c>
      <c r="AA1207" s="14">
        <v>1852.1218106885967</v>
      </c>
      <c r="AB1207" s="14">
        <v>1853.0813963121577</v>
      </c>
      <c r="AC1207" s="14">
        <v>1858.0999085630099</v>
      </c>
    </row>
    <row r="1208" spans="1:29" s="14" customFormat="1">
      <c r="A1208" s="1" t="s">
        <v>524</v>
      </c>
      <c r="B1208" s="1" t="s">
        <v>525</v>
      </c>
      <c r="C1208" s="1" t="s">
        <v>527</v>
      </c>
      <c r="D1208" s="1"/>
      <c r="E1208" s="1"/>
      <c r="F1208" s="1">
        <v>8</v>
      </c>
      <c r="G1208" s="1" t="s">
        <v>839</v>
      </c>
      <c r="H1208" s="1" t="str">
        <f t="shared" si="19"/>
        <v>8단독주택평균단위전세가격</v>
      </c>
      <c r="I1208" s="1" t="s">
        <v>872</v>
      </c>
      <c r="J1208" s="13">
        <v>1900.4531315313998</v>
      </c>
      <c r="K1208" s="13">
        <v>1900.4531315313998</v>
      </c>
      <c r="L1208" s="13">
        <v>1897.8318995523698</v>
      </c>
      <c r="M1208" s="13">
        <v>1898.4111673831728</v>
      </c>
      <c r="N1208" s="13">
        <v>1898.4111673831728</v>
      </c>
      <c r="O1208" s="13">
        <v>1905.1568381592224</v>
      </c>
      <c r="P1208" s="13">
        <v>1905.1568381592224</v>
      </c>
      <c r="Q1208" s="14">
        <v>1900.9081429322316</v>
      </c>
      <c r="R1208" s="14">
        <v>1901.7550433425756</v>
      </c>
      <c r="S1208" s="14">
        <v>1902.5316323135401</v>
      </c>
      <c r="T1208" s="14">
        <v>1902.5316323135401</v>
      </c>
      <c r="U1208" s="14">
        <v>1909.0023802438282</v>
      </c>
      <c r="V1208" s="14">
        <v>1909.0023802438282</v>
      </c>
      <c r="W1208" s="14">
        <v>1909.0023802438286</v>
      </c>
      <c r="X1208" s="14">
        <v>1911.6815987478246</v>
      </c>
      <c r="Y1208" s="14">
        <v>1917.8307810733456</v>
      </c>
      <c r="Z1208" s="14">
        <v>1920.987715269212</v>
      </c>
      <c r="AA1208" s="14">
        <v>1926.7622468203567</v>
      </c>
      <c r="AB1208" s="14">
        <v>1926.7622468203567</v>
      </c>
      <c r="AC1208" s="14">
        <v>1930.4714950086382</v>
      </c>
    </row>
    <row r="1209" spans="1:29" s="14" customFormat="1">
      <c r="A1209" s="1" t="s">
        <v>524</v>
      </c>
      <c r="B1209" s="1" t="s">
        <v>525</v>
      </c>
      <c r="C1209" s="1" t="s">
        <v>528</v>
      </c>
      <c r="D1209" s="1"/>
      <c r="E1209" s="1"/>
      <c r="F1209" s="1">
        <v>9</v>
      </c>
      <c r="G1209" s="1" t="s">
        <v>839</v>
      </c>
      <c r="H1209" s="1" t="str">
        <f t="shared" si="19"/>
        <v>9단독주택평균단위전세가격</v>
      </c>
      <c r="I1209" s="1" t="s">
        <v>872</v>
      </c>
      <c r="J1209" s="13">
        <v>1714.2461446202226</v>
      </c>
      <c r="K1209" s="13">
        <v>1710.005262516745</v>
      </c>
      <c r="L1209" s="13">
        <v>1717.1855140739976</v>
      </c>
      <c r="M1209" s="13">
        <v>1709.2389840590818</v>
      </c>
      <c r="N1209" s="13">
        <v>1708.7339335540314</v>
      </c>
      <c r="O1209" s="13">
        <v>1708.7339335540314</v>
      </c>
      <c r="P1209" s="13">
        <v>1709.3422060601142</v>
      </c>
      <c r="Q1209" s="14">
        <v>1706.8456849914737</v>
      </c>
      <c r="R1209" s="14">
        <v>1710.9298855219474</v>
      </c>
      <c r="S1209" s="14">
        <v>1714.0774726875936</v>
      </c>
      <c r="T1209" s="14">
        <v>1715.8809731772708</v>
      </c>
      <c r="U1209" s="14">
        <v>1715.2736765206371</v>
      </c>
      <c r="V1209" s="14">
        <v>1717.7578327340759</v>
      </c>
      <c r="W1209" s="14">
        <v>1720.5237802764564</v>
      </c>
      <c r="X1209" s="14">
        <v>1734.0489866821772</v>
      </c>
      <c r="Y1209" s="14">
        <v>1744.6928319013603</v>
      </c>
      <c r="Z1209" s="14">
        <v>1747.4317196389202</v>
      </c>
      <c r="AA1209" s="14">
        <v>1748.0745743494251</v>
      </c>
      <c r="AB1209" s="14">
        <v>1748.9476510368634</v>
      </c>
      <c r="AC1209" s="14">
        <v>1754.8698571148841</v>
      </c>
    </row>
    <row r="1210" spans="1:29" s="14" customFormat="1">
      <c r="A1210" s="1" t="s">
        <v>524</v>
      </c>
      <c r="B1210" s="1" t="s">
        <v>525</v>
      </c>
      <c r="C1210" s="1" t="s">
        <v>529</v>
      </c>
      <c r="D1210" s="1"/>
      <c r="E1210" s="1"/>
      <c r="F1210" s="1">
        <v>10</v>
      </c>
      <c r="G1210" s="1" t="s">
        <v>839</v>
      </c>
      <c r="H1210" s="1" t="str">
        <f t="shared" si="19"/>
        <v>10단독주택평균단위전세가격</v>
      </c>
      <c r="I1210" s="1" t="s">
        <v>872</v>
      </c>
      <c r="J1210" s="13">
        <v>2010.8383358150365</v>
      </c>
      <c r="K1210" s="13">
        <v>2010.8383358150365</v>
      </c>
      <c r="L1210" s="13">
        <v>2011.1834377614402</v>
      </c>
      <c r="M1210" s="13">
        <v>2012.3769658514534</v>
      </c>
      <c r="N1210" s="13">
        <v>2011.8464618726734</v>
      </c>
      <c r="O1210" s="13">
        <v>2007.6900384147441</v>
      </c>
      <c r="P1210" s="13">
        <v>2007.6900384147441</v>
      </c>
      <c r="Q1210" s="14">
        <v>2007.6900384147441</v>
      </c>
      <c r="R1210" s="14">
        <v>2008.1930829317578</v>
      </c>
      <c r="S1210" s="14">
        <v>2009.1846765497394</v>
      </c>
      <c r="T1210" s="14">
        <v>2009.787218272992</v>
      </c>
      <c r="U1210" s="14">
        <v>2015.0966984442193</v>
      </c>
      <c r="V1210" s="14">
        <v>2015.0966984442193</v>
      </c>
      <c r="W1210" s="14">
        <v>2015.0966984442189</v>
      </c>
      <c r="X1210" s="14">
        <v>2058.5459850943544</v>
      </c>
      <c r="Y1210" s="14">
        <v>2072.7830198070815</v>
      </c>
      <c r="Z1210" s="14">
        <v>2072.7830198070815</v>
      </c>
      <c r="AA1210" s="14">
        <v>2081.4048113530989</v>
      </c>
      <c r="AB1210" s="14">
        <v>2083.2284985133783</v>
      </c>
      <c r="AC1210" s="14">
        <v>2086.6913093678918</v>
      </c>
    </row>
    <row r="1211" spans="1:29" s="14" customFormat="1">
      <c r="A1211" s="1" t="s">
        <v>524</v>
      </c>
      <c r="B1211" s="1" t="s">
        <v>525</v>
      </c>
      <c r="C1211" s="1" t="s">
        <v>530</v>
      </c>
      <c r="D1211" s="1"/>
      <c r="E1211" s="1"/>
      <c r="F1211" s="1">
        <v>11</v>
      </c>
      <c r="G1211" s="1" t="s">
        <v>839</v>
      </c>
      <c r="H1211" s="1" t="str">
        <f t="shared" si="19"/>
        <v>11단독주택평균단위전세가격</v>
      </c>
      <c r="I1211" s="1" t="s">
        <v>872</v>
      </c>
      <c r="J1211" s="13">
        <v>1876.2608699060693</v>
      </c>
      <c r="K1211" s="13">
        <v>1876.222993563709</v>
      </c>
      <c r="L1211" s="13">
        <v>1878.9360054744036</v>
      </c>
      <c r="M1211" s="13">
        <v>1873.7648010885919</v>
      </c>
      <c r="N1211" s="13">
        <v>1870.2005802788624</v>
      </c>
      <c r="O1211" s="13">
        <v>1863.4965702486847</v>
      </c>
      <c r="P1211" s="13">
        <v>1857.2773359712869</v>
      </c>
      <c r="Q1211" s="14">
        <v>1853.6981616066378</v>
      </c>
      <c r="R1211" s="14">
        <v>1865.5399770763511</v>
      </c>
      <c r="S1211" s="14">
        <v>1866.9665060206169</v>
      </c>
      <c r="T1211" s="14">
        <v>1871.7500094153022</v>
      </c>
      <c r="U1211" s="14">
        <v>1870.6368216221711</v>
      </c>
      <c r="V1211" s="14">
        <v>1871.7703613142139</v>
      </c>
      <c r="W1211" s="14">
        <v>1877.2419805359073</v>
      </c>
      <c r="X1211" s="14">
        <v>1883.0883391508448</v>
      </c>
      <c r="Y1211" s="14">
        <v>1885.8810544958696</v>
      </c>
      <c r="Z1211" s="14">
        <v>1887.7307010826987</v>
      </c>
      <c r="AA1211" s="14">
        <v>1888.3676299224101</v>
      </c>
      <c r="AB1211" s="14">
        <v>1894.495724425431</v>
      </c>
      <c r="AC1211" s="14">
        <v>1898.2793649009368</v>
      </c>
    </row>
    <row r="1212" spans="1:29" s="14" customFormat="1">
      <c r="A1212" s="1" t="s">
        <v>524</v>
      </c>
      <c r="B1212" s="1" t="s">
        <v>525</v>
      </c>
      <c r="C1212" s="1" t="s">
        <v>531</v>
      </c>
      <c r="D1212" s="1"/>
      <c r="E1212" s="1"/>
      <c r="F1212" s="1">
        <v>12</v>
      </c>
      <c r="G1212" s="1" t="s">
        <v>839</v>
      </c>
      <c r="H1212" s="1" t="str">
        <f t="shared" si="19"/>
        <v>12단독주택평균단위전세가격</v>
      </c>
      <c r="I1212" s="1" t="s">
        <v>872</v>
      </c>
      <c r="J1212" s="13">
        <v>1948.1975157649611</v>
      </c>
      <c r="K1212" s="13">
        <v>1948.1450710570525</v>
      </c>
      <c r="L1212" s="13">
        <v>1952.1394788860919</v>
      </c>
      <c r="M1212" s="13">
        <v>1945.5771978477965</v>
      </c>
      <c r="N1212" s="13">
        <v>1941.065505847034</v>
      </c>
      <c r="O1212" s="13">
        <v>1933.8093344719312</v>
      </c>
      <c r="P1212" s="13">
        <v>1928.1704697224839</v>
      </c>
      <c r="Q1212" s="14">
        <v>1924.1678663707321</v>
      </c>
      <c r="R1212" s="14">
        <v>1936.1576841376821</v>
      </c>
      <c r="S1212" s="14">
        <v>1935.2193871232043</v>
      </c>
      <c r="T1212" s="14">
        <v>1940.8209447289235</v>
      </c>
      <c r="U1212" s="14">
        <v>1938.8857142884708</v>
      </c>
      <c r="V1212" s="14">
        <v>1939.3765880519336</v>
      </c>
      <c r="W1212" s="14">
        <v>1939.0378318367525</v>
      </c>
      <c r="X1212" s="14">
        <v>1947.2775750288274</v>
      </c>
      <c r="Y1212" s="14">
        <v>1952.167588602382</v>
      </c>
      <c r="Z1212" s="14">
        <v>1956.2701011983354</v>
      </c>
      <c r="AA1212" s="14">
        <v>1956.9420807445017</v>
      </c>
      <c r="AB1212" s="14">
        <v>1961.0552857846224</v>
      </c>
      <c r="AC1212" s="14">
        <v>1963.3689972753896</v>
      </c>
    </row>
    <row r="1213" spans="1:29" s="14" customFormat="1">
      <c r="A1213" s="1" t="s">
        <v>524</v>
      </c>
      <c r="B1213" s="1" t="s">
        <v>525</v>
      </c>
      <c r="C1213" s="1" t="s">
        <v>532</v>
      </c>
      <c r="D1213" s="1"/>
      <c r="E1213" s="1"/>
      <c r="F1213" s="1">
        <v>13</v>
      </c>
      <c r="G1213" s="1" t="s">
        <v>839</v>
      </c>
      <c r="H1213" s="1" t="str">
        <f t="shared" si="19"/>
        <v>13단독주택평균단위전세가격</v>
      </c>
      <c r="I1213" s="1" t="s">
        <v>872</v>
      </c>
      <c r="J1213" s="14">
        <v>1689.232543516325</v>
      </c>
      <c r="K1213" s="14">
        <v>1689.232543516325</v>
      </c>
      <c r="L1213" s="14">
        <v>1688.614049889205</v>
      </c>
      <c r="M1213" s="14">
        <v>1687.0595103490718</v>
      </c>
      <c r="N1213" s="14">
        <v>1685.9586230607424</v>
      </c>
      <c r="O1213" s="14">
        <v>1680.6901791596995</v>
      </c>
      <c r="P1213" s="14">
        <v>1672.962040203688</v>
      </c>
      <c r="Q1213" s="14">
        <v>1670.4837402801138</v>
      </c>
      <c r="R1213" s="14">
        <v>1681.940764081776</v>
      </c>
      <c r="S1213" s="14">
        <v>1689.5156119528708</v>
      </c>
      <c r="T1213" s="14">
        <v>1692.1722534657024</v>
      </c>
      <c r="U1213" s="14">
        <v>1692.8636821172315</v>
      </c>
      <c r="V1213" s="14">
        <v>1695.6712231785748</v>
      </c>
      <c r="W1213" s="14">
        <v>1716.2775741557839</v>
      </c>
      <c r="X1213" s="14">
        <v>1715.8896998960472</v>
      </c>
      <c r="Y1213" s="14">
        <v>1713.2170444710384</v>
      </c>
      <c r="Z1213" s="14">
        <v>1709.1983969250205</v>
      </c>
      <c r="AA1213" s="14">
        <v>1709.744025237223</v>
      </c>
      <c r="AB1213" s="14">
        <v>1721.120529528303</v>
      </c>
      <c r="AC1213" s="14">
        <v>1728.7330597832745</v>
      </c>
    </row>
    <row r="1214" spans="1:29" s="14" customFormat="1">
      <c r="A1214" s="1" t="s">
        <v>524</v>
      </c>
      <c r="B1214" s="1" t="s">
        <v>533</v>
      </c>
      <c r="C1214" s="1"/>
      <c r="D1214" s="1"/>
      <c r="E1214" s="1"/>
      <c r="F1214" s="1">
        <v>14</v>
      </c>
      <c r="G1214" s="1" t="s">
        <v>839</v>
      </c>
      <c r="H1214" s="1" t="str">
        <f t="shared" si="19"/>
        <v>14단독주택평균단위전세가격</v>
      </c>
      <c r="I1214" s="1" t="s">
        <v>872</v>
      </c>
      <c r="J1214" s="14">
        <v>655.7282523018448</v>
      </c>
      <c r="K1214" s="14">
        <v>656.04218132310643</v>
      </c>
      <c r="L1214" s="14">
        <v>656.36181084131135</v>
      </c>
      <c r="M1214" s="14">
        <v>655.5038318579501</v>
      </c>
      <c r="N1214" s="14">
        <v>655.26416142308653</v>
      </c>
      <c r="O1214" s="14">
        <v>654.73654749271975</v>
      </c>
      <c r="P1214" s="14">
        <v>654.6586828938697</v>
      </c>
      <c r="Q1214" s="14">
        <v>653.98203739552139</v>
      </c>
      <c r="R1214" s="14">
        <v>653.28336718295304</v>
      </c>
      <c r="S1214" s="14">
        <v>653.03925891321455</v>
      </c>
      <c r="T1214" s="14">
        <v>652.79316677500344</v>
      </c>
      <c r="U1214" s="14">
        <v>651.0599929395396</v>
      </c>
      <c r="V1214" s="14">
        <v>651.185258020471</v>
      </c>
      <c r="W1214" s="14">
        <v>651.99036242493821</v>
      </c>
      <c r="X1214" s="14">
        <v>652.86368596663044</v>
      </c>
      <c r="Y1214" s="14">
        <v>653.86334219995786</v>
      </c>
      <c r="Z1214" s="14">
        <v>653.13594247443109</v>
      </c>
      <c r="AA1214" s="14">
        <v>653.02097982227292</v>
      </c>
      <c r="AB1214" s="14">
        <v>655.00012003852976</v>
      </c>
      <c r="AC1214" s="14">
        <v>655.9708279765573</v>
      </c>
    </row>
    <row r="1215" spans="1:29" s="14" customFormat="1">
      <c r="A1215" s="1" t="s">
        <v>524</v>
      </c>
      <c r="B1215" s="1" t="s">
        <v>533</v>
      </c>
      <c r="C1215" s="1" t="s">
        <v>534</v>
      </c>
      <c r="D1215" s="1"/>
      <c r="E1215" s="1"/>
      <c r="F1215" s="1">
        <v>15</v>
      </c>
      <c r="G1215" s="1" t="s">
        <v>839</v>
      </c>
      <c r="H1215" s="1" t="str">
        <f t="shared" si="19"/>
        <v>15단독주택평균단위전세가격</v>
      </c>
      <c r="I1215" s="1" t="s">
        <v>872</v>
      </c>
      <c r="J1215" s="14">
        <v>1616.6024856658723</v>
      </c>
      <c r="K1215" s="14">
        <v>1616.6024856658723</v>
      </c>
      <c r="L1215" s="14">
        <v>1622.197379183674</v>
      </c>
      <c r="M1215" s="14">
        <v>1622.197379183674</v>
      </c>
      <c r="N1215" s="14">
        <v>1620.4597966212896</v>
      </c>
      <c r="O1215" s="14">
        <v>1619.1093990942709</v>
      </c>
      <c r="P1215" s="14">
        <v>1619.1093990942709</v>
      </c>
      <c r="Q1215" s="14">
        <v>1613.0487930336647</v>
      </c>
      <c r="R1215" s="14">
        <v>1606.648070818369</v>
      </c>
      <c r="S1215" s="14">
        <v>1602.1026162729145</v>
      </c>
      <c r="T1215" s="14">
        <v>1600.587464757763</v>
      </c>
      <c r="U1215" s="14">
        <v>1601.5127921851711</v>
      </c>
      <c r="V1215" s="14">
        <v>1603.3315483544363</v>
      </c>
      <c r="W1215" s="14">
        <v>1607.0008749574706</v>
      </c>
      <c r="X1215" s="14">
        <v>1607.704687274186</v>
      </c>
      <c r="Y1215" s="14">
        <v>1611.786698817888</v>
      </c>
      <c r="Z1215" s="14">
        <v>1610.3570147237779</v>
      </c>
      <c r="AA1215" s="14">
        <v>1611.0342987378199</v>
      </c>
      <c r="AB1215" s="14">
        <v>1615.6775049939295</v>
      </c>
      <c r="AC1215" s="14">
        <v>1617.4357467521713</v>
      </c>
    </row>
    <row r="1216" spans="1:29" s="14" customFormat="1">
      <c r="A1216" s="1" t="s">
        <v>524</v>
      </c>
      <c r="B1216" s="1" t="s">
        <v>533</v>
      </c>
      <c r="C1216" s="1" t="s">
        <v>535</v>
      </c>
      <c r="D1216" s="1"/>
      <c r="E1216" s="1"/>
      <c r="F1216" s="1">
        <v>16</v>
      </c>
      <c r="G1216" s="1" t="s">
        <v>839</v>
      </c>
      <c r="H1216" s="1" t="str">
        <f t="shared" si="19"/>
        <v>16단독주택평균단위전세가격</v>
      </c>
      <c r="I1216" s="1" t="s">
        <v>872</v>
      </c>
      <c r="J1216" s="14">
        <v>695.17915544171615</v>
      </c>
      <c r="K1216" s="14">
        <v>695.17915544171615</v>
      </c>
      <c r="L1216" s="14">
        <v>695.17915544171615</v>
      </c>
      <c r="M1216" s="14">
        <v>695.17915544171615</v>
      </c>
      <c r="N1216" s="14">
        <v>695.17915544171615</v>
      </c>
      <c r="O1216" s="14">
        <v>694.94987519308847</v>
      </c>
      <c r="P1216" s="14">
        <v>695.15692242245143</v>
      </c>
      <c r="Q1216" s="14">
        <v>695.11823770291562</v>
      </c>
      <c r="R1216" s="14">
        <v>693.09355282938759</v>
      </c>
      <c r="S1216" s="14">
        <v>693.11756243322918</v>
      </c>
      <c r="T1216" s="14">
        <v>691.93608043349934</v>
      </c>
      <c r="U1216" s="14">
        <v>692.44398572327464</v>
      </c>
      <c r="V1216" s="14">
        <v>692.6603018698753</v>
      </c>
      <c r="W1216" s="14">
        <v>692.66030186987507</v>
      </c>
      <c r="X1216" s="14">
        <v>693.73377133344763</v>
      </c>
      <c r="Y1216" s="14">
        <v>695.59792445334813</v>
      </c>
      <c r="Z1216" s="14">
        <v>697.750308407945</v>
      </c>
      <c r="AA1216" s="14">
        <v>696.52483871269851</v>
      </c>
      <c r="AB1216" s="14">
        <v>695.59476782798879</v>
      </c>
      <c r="AC1216" s="14">
        <v>695.79880304315418</v>
      </c>
    </row>
    <row r="1217" spans="1:29" s="14" customFormat="1">
      <c r="A1217" s="1" t="s">
        <v>524</v>
      </c>
      <c r="B1217" s="1" t="s">
        <v>533</v>
      </c>
      <c r="C1217" s="1" t="s">
        <v>536</v>
      </c>
      <c r="D1217" s="1"/>
      <c r="E1217" s="1"/>
      <c r="F1217" s="1">
        <v>17</v>
      </c>
      <c r="G1217" s="1" t="s">
        <v>839</v>
      </c>
      <c r="H1217" s="1" t="str">
        <f t="shared" si="19"/>
        <v>17단독주택평균단위전세가격</v>
      </c>
      <c r="I1217" s="1" t="s">
        <v>872</v>
      </c>
      <c r="J1217" s="14">
        <v>599.28774715858276</v>
      </c>
      <c r="K1217" s="14">
        <v>599.44367435124627</v>
      </c>
      <c r="L1217" s="14">
        <v>597.42969177967507</v>
      </c>
      <c r="M1217" s="14">
        <v>595.81827326024529</v>
      </c>
      <c r="N1217" s="14">
        <v>595.56186300383501</v>
      </c>
      <c r="O1217" s="14">
        <v>594.64027548327158</v>
      </c>
      <c r="P1217" s="14">
        <v>593.85723396318247</v>
      </c>
      <c r="Q1217" s="14">
        <v>593.84040624732415</v>
      </c>
      <c r="R1217" s="14">
        <v>593.84431774397171</v>
      </c>
      <c r="S1217" s="14">
        <v>593.28760550980519</v>
      </c>
      <c r="T1217" s="14">
        <v>593.21434543654505</v>
      </c>
      <c r="U1217" s="14">
        <v>593.38970635188855</v>
      </c>
      <c r="V1217" s="14">
        <v>593.4373189476139</v>
      </c>
      <c r="W1217" s="14">
        <v>593.61905592373637</v>
      </c>
      <c r="X1217" s="14">
        <v>594.96399290766112</v>
      </c>
      <c r="Y1217" s="14">
        <v>596.62910824831829</v>
      </c>
      <c r="Z1217" s="14">
        <v>596.58435748712452</v>
      </c>
      <c r="AA1217" s="14">
        <v>596.7455148310039</v>
      </c>
      <c r="AB1217" s="14">
        <v>596.5186656731745</v>
      </c>
      <c r="AC1217" s="14">
        <v>596.66927267121855</v>
      </c>
    </row>
    <row r="1218" spans="1:29" s="14" customFormat="1">
      <c r="A1218" s="1" t="s">
        <v>524</v>
      </c>
      <c r="B1218" s="1" t="s">
        <v>533</v>
      </c>
      <c r="C1218" s="1" t="s">
        <v>537</v>
      </c>
      <c r="D1218" s="1"/>
      <c r="E1218" s="1"/>
      <c r="F1218" s="1">
        <v>18</v>
      </c>
      <c r="G1218" s="1" t="s">
        <v>839</v>
      </c>
      <c r="H1218" s="1" t="str">
        <f t="shared" si="19"/>
        <v>18단독주택평균단위전세가격</v>
      </c>
      <c r="I1218" s="1" t="s">
        <v>872</v>
      </c>
      <c r="J1218" s="14">
        <v>711.09349489915849</v>
      </c>
      <c r="K1218" s="14">
        <v>711.09349489915849</v>
      </c>
      <c r="L1218" s="14">
        <v>711.09349489915849</v>
      </c>
      <c r="M1218" s="14">
        <v>707.40306112847009</v>
      </c>
      <c r="N1218" s="14">
        <v>708.06916278300275</v>
      </c>
      <c r="O1218" s="14">
        <v>708.06916278300275</v>
      </c>
      <c r="P1218" s="14">
        <v>708.20858094454184</v>
      </c>
      <c r="Q1218" s="14">
        <v>708.99740222017863</v>
      </c>
      <c r="R1218" s="14">
        <v>713.5998960882032</v>
      </c>
      <c r="S1218" s="14">
        <v>718.45349461644571</v>
      </c>
      <c r="T1218" s="14">
        <v>720.34285246739682</v>
      </c>
      <c r="U1218" s="14">
        <v>705.09222527181487</v>
      </c>
      <c r="V1218" s="14">
        <v>702.69050628026628</v>
      </c>
      <c r="W1218" s="14">
        <v>705.97778627855109</v>
      </c>
      <c r="X1218" s="14">
        <v>707.64452870941489</v>
      </c>
      <c r="Y1218" s="14">
        <v>707.9274004920037</v>
      </c>
      <c r="Z1218" s="14">
        <v>706.10706760763821</v>
      </c>
      <c r="AA1218" s="14">
        <v>706.10706760763821</v>
      </c>
      <c r="AB1218" s="14">
        <v>722.95617256055675</v>
      </c>
      <c r="AC1218" s="14">
        <v>725.09746005224315</v>
      </c>
    </row>
    <row r="1219" spans="1:29" s="14" customFormat="1">
      <c r="A1219" s="1" t="s">
        <v>524</v>
      </c>
      <c r="B1219" s="1" t="s">
        <v>533</v>
      </c>
      <c r="C1219" s="1" t="s">
        <v>538</v>
      </c>
      <c r="D1219" s="1"/>
      <c r="E1219" s="1"/>
      <c r="F1219" s="1">
        <v>19</v>
      </c>
      <c r="G1219" s="1" t="s">
        <v>839</v>
      </c>
      <c r="H1219" s="1" t="str">
        <f t="shared" si="19"/>
        <v>19단독주택평균단위전세가격</v>
      </c>
      <c r="I1219" s="1" t="s">
        <v>872</v>
      </c>
      <c r="J1219" s="14">
        <v>262.89180718332125</v>
      </c>
      <c r="K1219" s="14">
        <v>264.76269552011587</v>
      </c>
      <c r="L1219" s="14">
        <v>264.69297218232026</v>
      </c>
      <c r="M1219" s="14">
        <v>264.23451003039895</v>
      </c>
      <c r="N1219" s="14">
        <v>264.39632232813358</v>
      </c>
      <c r="O1219" s="14">
        <v>263.83077949271564</v>
      </c>
      <c r="P1219" s="14">
        <v>263.77145055755489</v>
      </c>
      <c r="Q1219" s="14">
        <v>263.77145055755489</v>
      </c>
      <c r="R1219" s="14">
        <v>263.43434160394105</v>
      </c>
      <c r="S1219" s="14">
        <v>263.43434160394105</v>
      </c>
      <c r="T1219" s="14">
        <v>263.43434160394105</v>
      </c>
      <c r="U1219" s="14">
        <v>263.43130554744215</v>
      </c>
      <c r="V1219" s="14">
        <v>264.0589682676686</v>
      </c>
      <c r="W1219" s="14">
        <v>264.3258035370265</v>
      </c>
      <c r="X1219" s="14">
        <v>265.27983585313382</v>
      </c>
      <c r="Y1219" s="14">
        <v>267.80478101209565</v>
      </c>
      <c r="Z1219" s="14">
        <v>268.35591167576519</v>
      </c>
      <c r="AA1219" s="14">
        <v>268.49327120165043</v>
      </c>
      <c r="AB1219" s="14">
        <v>269.03627204378574</v>
      </c>
      <c r="AC1219" s="14">
        <v>269.54644349596879</v>
      </c>
    </row>
    <row r="1220" spans="1:29" s="14" customFormat="1">
      <c r="A1220" s="1" t="s">
        <v>524</v>
      </c>
      <c r="B1220" s="1" t="s">
        <v>533</v>
      </c>
      <c r="C1220" s="1" t="s">
        <v>539</v>
      </c>
      <c r="D1220" s="1"/>
      <c r="E1220" s="1"/>
      <c r="F1220" s="1">
        <v>20</v>
      </c>
      <c r="G1220" s="1" t="s">
        <v>839</v>
      </c>
      <c r="H1220" s="1" t="str">
        <f t="shared" si="19"/>
        <v>20단독주택평균단위전세가격</v>
      </c>
      <c r="I1220" s="1" t="s">
        <v>872</v>
      </c>
      <c r="J1220" s="14">
        <v>627.78649013114398</v>
      </c>
      <c r="K1220" s="14">
        <v>627.78649013114398</v>
      </c>
      <c r="L1220" s="14">
        <v>629.59436696676789</v>
      </c>
      <c r="M1220" s="14">
        <v>628.82159526940075</v>
      </c>
      <c r="N1220" s="14">
        <v>628.41937167923084</v>
      </c>
      <c r="O1220" s="14">
        <v>628.40532476252906</v>
      </c>
      <c r="P1220" s="14">
        <v>629.27057507461427</v>
      </c>
      <c r="Q1220" s="14">
        <v>629.27057507461427</v>
      </c>
      <c r="R1220" s="14">
        <v>629.41394425024146</v>
      </c>
      <c r="S1220" s="14">
        <v>629.14481699149485</v>
      </c>
      <c r="T1220" s="14">
        <v>629.14481699149485</v>
      </c>
      <c r="U1220" s="14">
        <v>628.59996122326675</v>
      </c>
      <c r="V1220" s="14">
        <v>628.3609878597382</v>
      </c>
      <c r="W1220" s="14">
        <v>628.36098785973832</v>
      </c>
      <c r="X1220" s="14">
        <v>628.36098785973832</v>
      </c>
      <c r="Y1220" s="14">
        <v>622.72333875093705</v>
      </c>
      <c r="Z1220" s="14">
        <v>615.58368857749053</v>
      </c>
      <c r="AA1220" s="14">
        <v>615.70520861854243</v>
      </c>
      <c r="AB1220" s="14">
        <v>616.89531037904214</v>
      </c>
      <c r="AC1220" s="14">
        <v>619.90331056270156</v>
      </c>
    </row>
    <row r="1221" spans="1:29" s="14" customFormat="1">
      <c r="A1221" s="1" t="s">
        <v>524</v>
      </c>
      <c r="B1221" s="1" t="s">
        <v>533</v>
      </c>
      <c r="C1221" s="1" t="s">
        <v>540</v>
      </c>
      <c r="D1221" s="1"/>
      <c r="E1221" s="1"/>
      <c r="F1221" s="1">
        <v>21</v>
      </c>
      <c r="G1221" s="1" t="s">
        <v>839</v>
      </c>
      <c r="H1221" s="1" t="str">
        <f t="shared" si="19"/>
        <v>21단독주택평균단위전세가격</v>
      </c>
      <c r="I1221" s="1" t="s">
        <v>872</v>
      </c>
      <c r="J1221" s="14">
        <v>229.77127463140457</v>
      </c>
      <c r="K1221" s="14">
        <v>229.77127463140457</v>
      </c>
      <c r="L1221" s="14">
        <v>229.27477824972152</v>
      </c>
      <c r="M1221" s="14">
        <v>229.27477824972152</v>
      </c>
      <c r="N1221" s="14">
        <v>229.27477824972152</v>
      </c>
      <c r="O1221" s="14">
        <v>229.14406445856423</v>
      </c>
      <c r="P1221" s="14">
        <v>228.95315189651762</v>
      </c>
      <c r="Q1221" s="14">
        <v>228.94852226688801</v>
      </c>
      <c r="R1221" s="14">
        <v>229.43663948079228</v>
      </c>
      <c r="S1221" s="14">
        <v>229.9632063156381</v>
      </c>
      <c r="T1221" s="14">
        <v>229.91418670779498</v>
      </c>
      <c r="U1221" s="14">
        <v>229.267371270567</v>
      </c>
      <c r="V1221" s="14">
        <v>229.267371270567</v>
      </c>
      <c r="W1221" s="14">
        <v>229.267371270567</v>
      </c>
      <c r="X1221" s="14">
        <v>229.267371270567</v>
      </c>
      <c r="Y1221" s="14">
        <v>229.67800087540652</v>
      </c>
      <c r="Z1221" s="14">
        <v>229.67447907292757</v>
      </c>
      <c r="AA1221" s="14">
        <v>229.1179712635857</v>
      </c>
      <c r="AB1221" s="14">
        <v>228.89322453507125</v>
      </c>
      <c r="AC1221" s="14">
        <v>229.57546025603696</v>
      </c>
    </row>
    <row r="1222" spans="1:29">
      <c r="A1222" s="1" t="s">
        <v>524</v>
      </c>
      <c r="B1222" s="1" t="s">
        <v>541</v>
      </c>
      <c r="F1222" s="1">
        <v>22</v>
      </c>
      <c r="G1222" s="1" t="s">
        <v>839</v>
      </c>
      <c r="H1222" s="1" t="str">
        <f t="shared" si="19"/>
        <v>22단독주택평균단위전세가격</v>
      </c>
      <c r="I1222" s="1" t="s">
        <v>872</v>
      </c>
      <c r="J1222" s="14">
        <v>761.80541976485688</v>
      </c>
      <c r="K1222" s="14">
        <v>761.52767424555975</v>
      </c>
      <c r="L1222" s="14">
        <v>761.92076578720264</v>
      </c>
      <c r="M1222" s="14">
        <v>761.41999678730713</v>
      </c>
      <c r="N1222" s="14">
        <v>760.89281141226513</v>
      </c>
      <c r="O1222" s="14">
        <v>760.39935716376397</v>
      </c>
      <c r="P1222" s="14">
        <v>759.04248985425124</v>
      </c>
      <c r="Q1222" s="14">
        <v>758.52695527030835</v>
      </c>
      <c r="R1222" s="14">
        <v>759.08370012562068</v>
      </c>
      <c r="S1222" s="14">
        <v>759.56359137698132</v>
      </c>
      <c r="T1222" s="14">
        <v>758.23767216897556</v>
      </c>
      <c r="U1222" s="1">
        <v>753.65516582976329</v>
      </c>
      <c r="V1222" s="1">
        <v>750.98923977515301</v>
      </c>
      <c r="W1222" s="1">
        <v>751.19202885772313</v>
      </c>
      <c r="X1222" s="1">
        <v>752.25162480827453</v>
      </c>
      <c r="Y1222" s="1">
        <v>757.1863314983533</v>
      </c>
      <c r="Z1222" s="1">
        <v>756.46574714356575</v>
      </c>
      <c r="AA1222" s="1">
        <v>756.50383052496579</v>
      </c>
      <c r="AB1222" s="1">
        <v>757.13176296245558</v>
      </c>
      <c r="AC1222" s="1">
        <v>758.5470499175392</v>
      </c>
    </row>
    <row r="1223" spans="1:29">
      <c r="A1223" s="1" t="s">
        <v>524</v>
      </c>
      <c r="B1223" s="1" t="s">
        <v>542</v>
      </c>
      <c r="F1223" s="1">
        <v>23</v>
      </c>
      <c r="G1223" s="1" t="s">
        <v>839</v>
      </c>
      <c r="H1223" s="1" t="str">
        <f t="shared" si="19"/>
        <v>23단독주택평균단위전세가격</v>
      </c>
      <c r="I1223" s="1" t="s">
        <v>872</v>
      </c>
      <c r="J1223" s="14">
        <v>532.14130865690709</v>
      </c>
      <c r="K1223" s="14">
        <v>532.14130865690709</v>
      </c>
      <c r="L1223" s="14">
        <v>532.95117316725543</v>
      </c>
      <c r="M1223" s="14">
        <v>534.78848389396671</v>
      </c>
      <c r="N1223" s="14">
        <v>535.7565306898731</v>
      </c>
      <c r="O1223" s="14">
        <v>535.7565306898731</v>
      </c>
      <c r="P1223" s="14">
        <v>535.7565306898731</v>
      </c>
      <c r="Q1223" s="14">
        <v>535.89291344660603</v>
      </c>
      <c r="R1223" s="14">
        <v>536.14014650651836</v>
      </c>
      <c r="S1223" s="14">
        <v>536.1668800592912</v>
      </c>
      <c r="T1223" s="14">
        <v>536.08715388564656</v>
      </c>
      <c r="U1223" s="1">
        <v>536.59797974694618</v>
      </c>
      <c r="V1223" s="1">
        <v>536.67002920810955</v>
      </c>
      <c r="W1223" s="1">
        <v>536.7671370752613</v>
      </c>
      <c r="X1223" s="1">
        <v>536.67475739999134</v>
      </c>
      <c r="Y1223" s="1">
        <v>537.06443711471616</v>
      </c>
      <c r="Z1223" s="1">
        <v>537.44856012357877</v>
      </c>
      <c r="AA1223" s="1">
        <v>537.10105571963948</v>
      </c>
      <c r="AB1223" s="1">
        <v>536.93086604670009</v>
      </c>
      <c r="AC1223" s="1">
        <v>536.64379382522623</v>
      </c>
    </row>
    <row r="1224" spans="1:29">
      <c r="A1224" s="1" t="s">
        <v>524</v>
      </c>
      <c r="B1224" s="1" t="s">
        <v>542</v>
      </c>
      <c r="C1224" s="1" t="s">
        <v>543</v>
      </c>
      <c r="F1224" s="1">
        <v>24</v>
      </c>
      <c r="G1224" s="1" t="s">
        <v>839</v>
      </c>
      <c r="H1224" s="1" t="str">
        <f t="shared" si="19"/>
        <v>24단독주택평균단위전세가격</v>
      </c>
      <c r="I1224" s="1" t="s">
        <v>872</v>
      </c>
      <c r="J1224" s="14">
        <v>594.66389937406473</v>
      </c>
      <c r="K1224" s="14">
        <v>594.66389937406473</v>
      </c>
      <c r="L1224" s="14">
        <v>595.21945492962027</v>
      </c>
      <c r="M1224" s="14">
        <v>598.20637974282056</v>
      </c>
      <c r="N1224" s="14">
        <v>599.51764817337494</v>
      </c>
      <c r="O1224" s="14">
        <v>599.51764817337494</v>
      </c>
      <c r="P1224" s="14">
        <v>599.51764817337494</v>
      </c>
      <c r="Q1224" s="14">
        <v>599.46562217275687</v>
      </c>
      <c r="R1224" s="14">
        <v>599.85661818764606</v>
      </c>
      <c r="S1224" s="14">
        <v>599.85661818764606</v>
      </c>
      <c r="T1224" s="14">
        <v>599.85661818764606</v>
      </c>
      <c r="U1224" s="1">
        <v>601.12019282431129</v>
      </c>
      <c r="V1224" s="1">
        <v>601.12019282431129</v>
      </c>
      <c r="W1224" s="1">
        <v>601.1201928243114</v>
      </c>
      <c r="X1224" s="1">
        <v>601.01415719227293</v>
      </c>
      <c r="Y1224" s="1">
        <v>602.08781623615937</v>
      </c>
      <c r="Z1224" s="1">
        <v>602.6922602729544</v>
      </c>
      <c r="AA1224" s="1">
        <v>602.15533187178573</v>
      </c>
      <c r="AB1224" s="1">
        <v>601.84396577817643</v>
      </c>
      <c r="AC1224" s="1">
        <v>601.91398169600131</v>
      </c>
    </row>
    <row r="1225" spans="1:29">
      <c r="A1225" s="1" t="s">
        <v>524</v>
      </c>
      <c r="B1225" s="1" t="s">
        <v>542</v>
      </c>
      <c r="C1225" s="1" t="s">
        <v>544</v>
      </c>
      <c r="F1225" s="1">
        <v>25</v>
      </c>
      <c r="G1225" s="1" t="s">
        <v>839</v>
      </c>
      <c r="H1225" s="1" t="str">
        <f t="shared" si="19"/>
        <v>25단독주택평균단위전세가격</v>
      </c>
      <c r="I1225" s="1" t="s">
        <v>872</v>
      </c>
      <c r="J1225" s="14">
        <v>518.83445679766555</v>
      </c>
      <c r="K1225" s="14">
        <v>518.83445679766555</v>
      </c>
      <c r="L1225" s="14">
        <v>519.27894467703231</v>
      </c>
      <c r="M1225" s="14">
        <v>519.93532226226648</v>
      </c>
      <c r="N1225" s="14">
        <v>520.91889369958483</v>
      </c>
      <c r="O1225" s="14">
        <v>520.91889369958483</v>
      </c>
      <c r="P1225" s="14">
        <v>520.91889369958483</v>
      </c>
      <c r="Q1225" s="14">
        <v>520.98850057981122</v>
      </c>
      <c r="R1225" s="14">
        <v>521.10281649452645</v>
      </c>
      <c r="S1225" s="14">
        <v>521.11060841897597</v>
      </c>
      <c r="T1225" s="14">
        <v>521.50586962090938</v>
      </c>
      <c r="U1225" s="1">
        <v>521.9098878435359</v>
      </c>
      <c r="V1225" s="1">
        <v>522.22017686209199</v>
      </c>
      <c r="W1225" s="1">
        <v>522.62771877003706</v>
      </c>
      <c r="X1225" s="1">
        <v>522.47825202158469</v>
      </c>
      <c r="Y1225" s="1">
        <v>521.9556435152125</v>
      </c>
      <c r="Z1225" s="1">
        <v>521.9556435152125</v>
      </c>
      <c r="AA1225" s="1">
        <v>521.9556435152125</v>
      </c>
      <c r="AB1225" s="1">
        <v>521.99532605489503</v>
      </c>
      <c r="AC1225" s="1">
        <v>522.1187718522209</v>
      </c>
    </row>
    <row r="1226" spans="1:29">
      <c r="A1226" s="1" t="s">
        <v>524</v>
      </c>
      <c r="B1226" s="1" t="s">
        <v>542</v>
      </c>
      <c r="C1226" s="1" t="s">
        <v>545</v>
      </c>
      <c r="F1226" s="1">
        <v>26</v>
      </c>
      <c r="G1226" s="1" t="s">
        <v>839</v>
      </c>
      <c r="H1226" s="1" t="str">
        <f t="shared" si="19"/>
        <v>26단독주택평균단위전세가격</v>
      </c>
      <c r="I1226" s="1" t="s">
        <v>872</v>
      </c>
      <c r="J1226" s="14">
        <v>371.95457057567904</v>
      </c>
      <c r="K1226" s="14">
        <v>371.95457057567904</v>
      </c>
      <c r="L1226" s="14">
        <v>373.91247556943659</v>
      </c>
      <c r="M1226" s="14">
        <v>373.91247556943659</v>
      </c>
      <c r="N1226" s="14">
        <v>373.8963396883326</v>
      </c>
      <c r="O1226" s="14">
        <v>373.8963396883326</v>
      </c>
      <c r="P1226" s="14">
        <v>373.8963396883326</v>
      </c>
      <c r="Q1226" s="14">
        <v>374.64192558599666</v>
      </c>
      <c r="R1226" s="14">
        <v>374.64192558599666</v>
      </c>
      <c r="S1226" s="14">
        <v>374.76630369544938</v>
      </c>
      <c r="T1226" s="14">
        <v>373.90007898818851</v>
      </c>
      <c r="U1226" s="1">
        <v>373.75783749797239</v>
      </c>
      <c r="V1226" s="1">
        <v>373.74844739834248</v>
      </c>
      <c r="W1226" s="1">
        <v>373.74844739834253</v>
      </c>
      <c r="X1226" s="1">
        <v>373.76197263982442</v>
      </c>
      <c r="Y1226" s="1">
        <v>373.32334917960918</v>
      </c>
      <c r="Z1226" s="1">
        <v>373.54778237583548</v>
      </c>
      <c r="AA1226" s="1">
        <v>373.3171018683384</v>
      </c>
      <c r="AB1226" s="1">
        <v>373.29227632913313</v>
      </c>
      <c r="AC1226" s="1">
        <v>371.52031508288076</v>
      </c>
    </row>
    <row r="1227" spans="1:29">
      <c r="A1227" s="1" t="s">
        <v>524</v>
      </c>
      <c r="B1227" s="1" t="s">
        <v>546</v>
      </c>
      <c r="F1227" s="1">
        <v>27</v>
      </c>
      <c r="G1227" s="1" t="s">
        <v>839</v>
      </c>
      <c r="H1227" s="1" t="str">
        <f t="shared" si="19"/>
        <v>27단독주택평균단위전세가격</v>
      </c>
      <c r="I1227" s="1" t="s">
        <v>872</v>
      </c>
      <c r="J1227" s="14">
        <v>477.13546886655161</v>
      </c>
      <c r="K1227" s="14">
        <v>477.13546886655161</v>
      </c>
      <c r="L1227" s="14">
        <v>474.26175527505359</v>
      </c>
      <c r="M1227" s="14">
        <v>471.93667551235478</v>
      </c>
      <c r="N1227" s="14">
        <v>469.49783124657301</v>
      </c>
      <c r="O1227" s="14">
        <v>466.22607486544092</v>
      </c>
      <c r="P1227" s="14">
        <v>465.59652297438544</v>
      </c>
      <c r="Q1227" s="14">
        <v>464.97339742844895</v>
      </c>
      <c r="R1227" s="14">
        <v>463.31852543578577</v>
      </c>
      <c r="S1227" s="14">
        <v>464.0092039346348</v>
      </c>
      <c r="T1227" s="14">
        <v>463.78160060825212</v>
      </c>
      <c r="U1227" s="1">
        <v>460.43488655449107</v>
      </c>
      <c r="V1227" s="1">
        <v>459.82357579754012</v>
      </c>
      <c r="W1227" s="1">
        <v>459.31593551361925</v>
      </c>
      <c r="X1227" s="1">
        <v>458.57299458806528</v>
      </c>
      <c r="Y1227" s="1">
        <v>462.32629206954419</v>
      </c>
      <c r="Z1227" s="1">
        <v>461.25480936208339</v>
      </c>
      <c r="AA1227" s="1">
        <v>459.8866827243906</v>
      </c>
      <c r="AB1227" s="1">
        <v>459.20885575829362</v>
      </c>
      <c r="AC1227" s="1">
        <v>458.01495504420024</v>
      </c>
    </row>
    <row r="1228" spans="1:29">
      <c r="A1228" s="1" t="s">
        <v>524</v>
      </c>
      <c r="B1228" s="1" t="s">
        <v>547</v>
      </c>
      <c r="F1228" s="1">
        <v>28</v>
      </c>
      <c r="G1228" s="1" t="s">
        <v>839</v>
      </c>
      <c r="H1228" s="1" t="str">
        <f t="shared" si="19"/>
        <v>28단독주택평균단위전세가격</v>
      </c>
      <c r="I1228" s="1" t="s">
        <v>872</v>
      </c>
      <c r="J1228" s="14">
        <v>267.67480490706765</v>
      </c>
      <c r="K1228" s="14">
        <v>267.33419955070974</v>
      </c>
      <c r="L1228" s="14">
        <v>267.88857111603187</v>
      </c>
      <c r="M1228" s="14">
        <v>267.88857111603187</v>
      </c>
      <c r="N1228" s="14">
        <v>267.85799512555167</v>
      </c>
      <c r="O1228" s="14">
        <v>268.07539470390816</v>
      </c>
      <c r="P1228" s="14">
        <v>268.11836848989873</v>
      </c>
      <c r="Q1228" s="14">
        <v>267.81165736439038</v>
      </c>
      <c r="R1228" s="14">
        <v>267.81165736439038</v>
      </c>
      <c r="S1228" s="14">
        <v>267.81165736439038</v>
      </c>
      <c r="T1228" s="14">
        <v>267.82818629001019</v>
      </c>
      <c r="U1228" s="1">
        <v>267.94585277652908</v>
      </c>
      <c r="V1228" s="1">
        <v>267.85606791968075</v>
      </c>
      <c r="W1228" s="1">
        <v>267.84367976954172</v>
      </c>
      <c r="X1228" s="1">
        <v>267.8863527420425</v>
      </c>
      <c r="Y1228" s="1">
        <v>267.88285709710266</v>
      </c>
      <c r="Z1228" s="1">
        <v>268.04701792023019</v>
      </c>
      <c r="AA1228" s="1">
        <v>268.14483740942097</v>
      </c>
      <c r="AB1228" s="1">
        <v>271.07751160722</v>
      </c>
      <c r="AC1228" s="1">
        <v>270.85203683445525</v>
      </c>
    </row>
    <row r="1229" spans="1:29">
      <c r="A1229" s="1" t="s">
        <v>524</v>
      </c>
      <c r="B1229" s="1" t="s">
        <v>548</v>
      </c>
      <c r="F1229" s="1">
        <v>29</v>
      </c>
      <c r="G1229" s="1" t="s">
        <v>839</v>
      </c>
      <c r="H1229" s="1" t="str">
        <f t="shared" si="19"/>
        <v>29단독주택평균단위전세가격</v>
      </c>
      <c r="I1229" s="1" t="s">
        <v>872</v>
      </c>
      <c r="J1229" s="14">
        <v>376.4592082532165</v>
      </c>
      <c r="K1229" s="14">
        <v>376.4592082532165</v>
      </c>
      <c r="L1229" s="14">
        <v>376.67581475141151</v>
      </c>
      <c r="M1229" s="14">
        <v>376.67581475141151</v>
      </c>
      <c r="N1229" s="14">
        <v>376.78135564850913</v>
      </c>
      <c r="O1229" s="14">
        <v>376.78135564850913</v>
      </c>
      <c r="P1229" s="14">
        <v>377.50029328858136</v>
      </c>
      <c r="Q1229" s="14">
        <v>376.43357422143373</v>
      </c>
      <c r="R1229" s="14">
        <v>376.43357422143373</v>
      </c>
      <c r="S1229" s="14">
        <v>376.43357422143373</v>
      </c>
      <c r="T1229" s="14">
        <v>376.43357422143373</v>
      </c>
      <c r="U1229" s="1">
        <v>378.1907229333309</v>
      </c>
      <c r="V1229" s="1">
        <v>378.1907229333309</v>
      </c>
      <c r="W1229" s="1">
        <v>378.19072293333096</v>
      </c>
      <c r="X1229" s="1">
        <v>378.19072293333096</v>
      </c>
      <c r="Y1229" s="1">
        <v>379.74835924386258</v>
      </c>
      <c r="Z1229" s="1">
        <v>379.47856972183837</v>
      </c>
      <c r="AA1229" s="1">
        <v>380.01377371826084</v>
      </c>
      <c r="AB1229" s="1">
        <v>380.32986064435266</v>
      </c>
      <c r="AC1229" s="1">
        <v>380.54560306960144</v>
      </c>
    </row>
    <row r="1230" spans="1:29">
      <c r="A1230" s="1" t="s">
        <v>524</v>
      </c>
      <c r="B1230" s="1" t="s">
        <v>549</v>
      </c>
      <c r="F1230" s="1">
        <v>30</v>
      </c>
      <c r="G1230" s="1" t="s">
        <v>839</v>
      </c>
      <c r="H1230" s="1" t="str">
        <f t="shared" si="19"/>
        <v>30단독주택평균단위전세가격</v>
      </c>
      <c r="I1230" s="1" t="s">
        <v>872</v>
      </c>
      <c r="J1230" s="14">
        <v>431.01934351919152</v>
      </c>
      <c r="K1230" s="14">
        <v>431.01934351919152</v>
      </c>
      <c r="L1230" s="14">
        <v>431.64154164393256</v>
      </c>
      <c r="M1230" s="14">
        <v>431.83890247184786</v>
      </c>
      <c r="N1230" s="14">
        <v>432.21982464836202</v>
      </c>
      <c r="O1230" s="14">
        <v>432.43850119071124</v>
      </c>
      <c r="P1230" s="14">
        <v>432.84004688747387</v>
      </c>
      <c r="Q1230" s="14">
        <v>432.84004688747387</v>
      </c>
      <c r="R1230" s="14">
        <v>432.7054392686826</v>
      </c>
      <c r="S1230" s="14">
        <v>433.7245896792511</v>
      </c>
      <c r="T1230" s="14">
        <v>433.99611798252505</v>
      </c>
      <c r="U1230" s="1">
        <v>434.02894775621252</v>
      </c>
      <c r="V1230" s="1">
        <v>434.17625543913528</v>
      </c>
      <c r="W1230" s="1">
        <v>433.88908273267867</v>
      </c>
      <c r="X1230" s="1">
        <v>434.45119860205523</v>
      </c>
      <c r="Y1230" s="1">
        <v>435.48978309388406</v>
      </c>
      <c r="Z1230" s="1">
        <v>435.3007421463472</v>
      </c>
      <c r="AA1230" s="1">
        <v>435.55781402046756</v>
      </c>
      <c r="AB1230" s="1">
        <v>435.59241847182028</v>
      </c>
      <c r="AC1230" s="1">
        <v>435.67923070196406</v>
      </c>
    </row>
    <row r="1231" spans="1:29">
      <c r="A1231" s="1" t="s">
        <v>524</v>
      </c>
      <c r="B1231" s="1" t="s">
        <v>1383</v>
      </c>
      <c r="F1231" s="1">
        <v>31</v>
      </c>
      <c r="G1231" s="1" t="s">
        <v>839</v>
      </c>
      <c r="H1231" s="1" t="str">
        <f t="shared" si="19"/>
        <v>31단독주택평균단위전세가격</v>
      </c>
      <c r="I1231" s="1" t="s">
        <v>872</v>
      </c>
      <c r="U1231" s="1">
        <v>169.54488154771371</v>
      </c>
      <c r="V1231" s="1">
        <v>169.9836307098038</v>
      </c>
      <c r="W1231" s="1">
        <v>171.11514284469399</v>
      </c>
      <c r="X1231" s="1">
        <v>171.34578425380002</v>
      </c>
      <c r="Y1231" s="1">
        <v>172.23960914014918</v>
      </c>
      <c r="Z1231" s="1">
        <v>173.8828190754644</v>
      </c>
      <c r="AA1231" s="1">
        <v>174.83630760765496</v>
      </c>
      <c r="AB1231" s="1">
        <v>175.88175139297371</v>
      </c>
      <c r="AC1231" s="1">
        <v>176.11283546765236</v>
      </c>
    </row>
    <row r="1232" spans="1:29">
      <c r="A1232" s="1" t="s">
        <v>524</v>
      </c>
      <c r="B1232" s="1" t="s">
        <v>550</v>
      </c>
      <c r="F1232" s="1">
        <v>32</v>
      </c>
      <c r="G1232" s="1" t="s">
        <v>839</v>
      </c>
      <c r="H1232" s="1" t="str">
        <f t="shared" si="19"/>
        <v>32단독주택평균단위전세가격</v>
      </c>
      <c r="I1232" s="1" t="s">
        <v>872</v>
      </c>
      <c r="J1232" s="14">
        <v>195.73916969974729</v>
      </c>
      <c r="K1232" s="14">
        <v>195.73916969974729</v>
      </c>
      <c r="L1232" s="14">
        <v>195.91669723648471</v>
      </c>
      <c r="M1232" s="14">
        <v>196.18549901947011</v>
      </c>
      <c r="N1232" s="14">
        <v>196.23244931982921</v>
      </c>
      <c r="O1232" s="14">
        <v>196.22276924681913</v>
      </c>
      <c r="P1232" s="14">
        <v>196.2274931767295</v>
      </c>
      <c r="Q1232" s="14">
        <v>196.33712424738829</v>
      </c>
      <c r="R1232" s="14">
        <v>196.34274744393537</v>
      </c>
      <c r="S1232" s="14">
        <v>196.27796057558487</v>
      </c>
      <c r="T1232" s="14">
        <v>196.24151340074758</v>
      </c>
      <c r="U1232" s="1">
        <v>196.80647446130885</v>
      </c>
      <c r="V1232" s="1">
        <v>196.72823612354765</v>
      </c>
      <c r="W1232" s="1">
        <v>196.72727606210375</v>
      </c>
      <c r="X1232" s="1">
        <v>196.74972670879842</v>
      </c>
      <c r="Y1232" s="1">
        <v>196.72703456586891</v>
      </c>
      <c r="Z1232" s="1">
        <v>196.95134966849429</v>
      </c>
      <c r="AA1232" s="1">
        <v>196.82163006587999</v>
      </c>
      <c r="AB1232" s="1">
        <v>196.70039127302496</v>
      </c>
      <c r="AC1232" s="1">
        <v>196.85655876713153</v>
      </c>
    </row>
    <row r="1233" spans="1:29">
      <c r="A1233" s="1" t="s">
        <v>524</v>
      </c>
      <c r="B1233" s="1" t="s">
        <v>551</v>
      </c>
      <c r="F1233" s="1">
        <v>33</v>
      </c>
      <c r="G1233" s="1" t="s">
        <v>839</v>
      </c>
      <c r="H1233" s="1" t="str">
        <f t="shared" si="19"/>
        <v>33단독주택평균단위전세가격</v>
      </c>
      <c r="I1233" s="1" t="s">
        <v>872</v>
      </c>
      <c r="J1233" s="14">
        <v>194.46416589758419</v>
      </c>
      <c r="K1233" s="14">
        <v>194.55182752370735</v>
      </c>
      <c r="L1233" s="14">
        <v>194.63274866075005</v>
      </c>
      <c r="M1233" s="14">
        <v>194.96438983794397</v>
      </c>
      <c r="N1233" s="14">
        <v>195.88070644473072</v>
      </c>
      <c r="O1233" s="14">
        <v>196.50216919327374</v>
      </c>
      <c r="P1233" s="14">
        <v>196.80080855830096</v>
      </c>
      <c r="Q1233" s="14">
        <v>196.70046470691236</v>
      </c>
      <c r="R1233" s="14">
        <v>196.68432144095715</v>
      </c>
      <c r="S1233" s="14">
        <v>196.71794171474542</v>
      </c>
      <c r="T1233" s="14">
        <v>196.78864225096618</v>
      </c>
      <c r="U1233" s="1">
        <v>197.96198034943575</v>
      </c>
      <c r="V1233" s="1">
        <v>198.01958803326477</v>
      </c>
      <c r="W1233" s="1">
        <v>198.296128255095</v>
      </c>
      <c r="X1233" s="1">
        <v>198.390789069741</v>
      </c>
      <c r="Y1233" s="1">
        <v>200.41643326676805</v>
      </c>
      <c r="Z1233" s="1">
        <v>200.43693905224632</v>
      </c>
      <c r="AA1233" s="1">
        <v>200.4286290565843</v>
      </c>
      <c r="AB1233" s="1">
        <v>200.48607158541517</v>
      </c>
      <c r="AC1233" s="1">
        <v>200.83486146164967</v>
      </c>
    </row>
    <row r="1234" spans="1:29">
      <c r="A1234" s="1" t="s">
        <v>524</v>
      </c>
      <c r="B1234" s="1" t="s">
        <v>552</v>
      </c>
      <c r="F1234" s="1">
        <v>34</v>
      </c>
      <c r="G1234" s="1" t="s">
        <v>839</v>
      </c>
      <c r="H1234" s="1" t="str">
        <f t="shared" si="19"/>
        <v>34단독주택평균단위전세가격</v>
      </c>
      <c r="I1234" s="1" t="s">
        <v>872</v>
      </c>
      <c r="J1234" s="14">
        <v>115.42196879554028</v>
      </c>
      <c r="K1234" s="14">
        <v>115.42196879554028</v>
      </c>
      <c r="L1234" s="14">
        <v>115.64482707143759</v>
      </c>
      <c r="M1234" s="14">
        <v>115.54703654579609</v>
      </c>
      <c r="N1234" s="14">
        <v>115.53318176517534</v>
      </c>
      <c r="O1234" s="14">
        <v>115.55625019048712</v>
      </c>
      <c r="P1234" s="14">
        <v>115.37790105072291</v>
      </c>
      <c r="Q1234" s="14">
        <v>115.39335284866141</v>
      </c>
      <c r="R1234" s="14">
        <v>115.41647896778653</v>
      </c>
      <c r="S1234" s="14">
        <v>115.60034144330238</v>
      </c>
      <c r="T1234" s="14">
        <v>115.51486867928922</v>
      </c>
      <c r="U1234" s="1">
        <v>123.32960857761395</v>
      </c>
      <c r="V1234" s="1">
        <v>123.38486075415149</v>
      </c>
      <c r="W1234" s="1">
        <v>123.43334356235995</v>
      </c>
      <c r="X1234" s="1">
        <v>123.52938908659333</v>
      </c>
      <c r="Y1234" s="1">
        <v>123.55818701441501</v>
      </c>
      <c r="Z1234" s="1">
        <v>123.81646098563303</v>
      </c>
      <c r="AA1234" s="1">
        <v>123.83732468293768</v>
      </c>
      <c r="AB1234" s="1">
        <v>123.8926218281063</v>
      </c>
      <c r="AC1234" s="1">
        <v>123.75381129802679</v>
      </c>
    </row>
    <row r="1235" spans="1:29">
      <c r="A1235" s="1" t="s">
        <v>524</v>
      </c>
      <c r="B1235" s="1" t="s">
        <v>553</v>
      </c>
      <c r="F1235" s="1">
        <v>35</v>
      </c>
      <c r="G1235" s="1" t="s">
        <v>839</v>
      </c>
      <c r="H1235" s="1" t="str">
        <f t="shared" si="19"/>
        <v>35단독주택평균단위전세가격</v>
      </c>
      <c r="I1235" s="1" t="s">
        <v>872</v>
      </c>
      <c r="J1235" s="14">
        <v>152.823424397324</v>
      </c>
      <c r="K1235" s="14">
        <v>152.99337553929283</v>
      </c>
      <c r="L1235" s="14">
        <v>152.78063947477807</v>
      </c>
      <c r="M1235" s="14">
        <v>152.77330693602784</v>
      </c>
      <c r="N1235" s="14">
        <v>152.75963639604149</v>
      </c>
      <c r="O1235" s="14">
        <v>152.75963639604149</v>
      </c>
      <c r="P1235" s="14">
        <v>152.96797521544022</v>
      </c>
      <c r="Q1235" s="14">
        <v>153.08230656251811</v>
      </c>
      <c r="R1235" s="14">
        <v>152.87801847263907</v>
      </c>
      <c r="S1235" s="14">
        <v>152.76796002788356</v>
      </c>
      <c r="T1235" s="14">
        <v>152.59631871050902</v>
      </c>
      <c r="U1235" s="1">
        <v>151.98855846625719</v>
      </c>
      <c r="V1235" s="1">
        <v>151.81783364191773</v>
      </c>
      <c r="W1235" s="1">
        <v>151.9305738580355</v>
      </c>
      <c r="X1235" s="1">
        <v>152.04986372044095</v>
      </c>
      <c r="Y1235" s="1">
        <v>153.03386613748668</v>
      </c>
      <c r="Z1235" s="1">
        <v>153.31609174389195</v>
      </c>
      <c r="AA1235" s="1">
        <v>153.20211354134105</v>
      </c>
      <c r="AB1235" s="1">
        <v>153.19946820578673</v>
      </c>
      <c r="AC1235" s="1">
        <v>153.31537006879034</v>
      </c>
    </row>
    <row r="1236" spans="1:29">
      <c r="A1236" s="1" t="s">
        <v>524</v>
      </c>
      <c r="B1236" s="1" t="s">
        <v>554</v>
      </c>
      <c r="F1236" s="1">
        <v>36</v>
      </c>
      <c r="G1236" s="1" t="s">
        <v>839</v>
      </c>
      <c r="H1236" s="1" t="str">
        <f t="shared" si="19"/>
        <v>36단독주택평균단위전세가격</v>
      </c>
      <c r="I1236" s="1" t="s">
        <v>872</v>
      </c>
      <c r="J1236" s="14">
        <v>146.99677439050922</v>
      </c>
      <c r="K1236" s="14">
        <v>146.88502092174141</v>
      </c>
      <c r="L1236" s="14">
        <v>145.36947905932448</v>
      </c>
      <c r="M1236" s="14">
        <v>145.37307337348184</v>
      </c>
      <c r="N1236" s="14">
        <v>145.3740015214681</v>
      </c>
      <c r="O1236" s="14">
        <v>145.34814992587812</v>
      </c>
      <c r="P1236" s="14">
        <v>145.34323501526805</v>
      </c>
      <c r="Q1236" s="14">
        <v>145.35746422086456</v>
      </c>
      <c r="R1236" s="14">
        <v>145.37980614763126</v>
      </c>
      <c r="S1236" s="14">
        <v>145.3634090972507</v>
      </c>
      <c r="T1236" s="14">
        <v>145.23134576445321</v>
      </c>
      <c r="U1236" s="1">
        <v>143.62022518303743</v>
      </c>
      <c r="V1236" s="1">
        <v>143.53646966078836</v>
      </c>
      <c r="W1236" s="1">
        <v>143.68453879844179</v>
      </c>
      <c r="X1236" s="1">
        <v>143.68328516871895</v>
      </c>
      <c r="Y1236" s="1">
        <v>143.7576146519327</v>
      </c>
      <c r="Z1236" s="1">
        <v>143.61432935149202</v>
      </c>
      <c r="AA1236" s="1">
        <v>143.71074584776369</v>
      </c>
      <c r="AB1236" s="1">
        <v>144.68134351374678</v>
      </c>
      <c r="AC1236" s="1">
        <v>144.62816894365025</v>
      </c>
    </row>
    <row r="1237" spans="1:29">
      <c r="A1237" s="1" t="s">
        <v>524</v>
      </c>
      <c r="B1237" s="1" t="s">
        <v>555</v>
      </c>
      <c r="F1237" s="1">
        <v>37</v>
      </c>
      <c r="G1237" s="1" t="s">
        <v>839</v>
      </c>
      <c r="H1237" s="1" t="str">
        <f t="shared" si="19"/>
        <v>37단독주택평균단위전세가격</v>
      </c>
      <c r="I1237" s="1" t="s">
        <v>872</v>
      </c>
      <c r="J1237" s="14">
        <v>216.09259567990739</v>
      </c>
      <c r="K1237" s="14">
        <v>216.32112207864654</v>
      </c>
      <c r="L1237" s="14">
        <v>216.70082557553985</v>
      </c>
      <c r="M1237" s="14">
        <v>216.91012178871912</v>
      </c>
      <c r="N1237" s="14">
        <v>216.94610566151371</v>
      </c>
      <c r="O1237" s="14">
        <v>217.01119647955863</v>
      </c>
      <c r="P1237" s="14">
        <v>217.01119647955863</v>
      </c>
      <c r="Q1237" s="14">
        <v>217.01119647955863</v>
      </c>
      <c r="R1237" s="14">
        <v>217.16376768043753</v>
      </c>
      <c r="S1237" s="14">
        <v>217.44198436774357</v>
      </c>
      <c r="T1237" s="14">
        <v>218.02875069673129</v>
      </c>
      <c r="U1237" s="1">
        <v>218.32632831162204</v>
      </c>
      <c r="V1237" s="1">
        <v>218.72257479866343</v>
      </c>
      <c r="W1237" s="1">
        <v>219.12044317495469</v>
      </c>
      <c r="X1237" s="1">
        <v>219.5692655991754</v>
      </c>
      <c r="Y1237" s="1">
        <v>220.20340725241425</v>
      </c>
      <c r="Z1237" s="1">
        <v>220.26002657480888</v>
      </c>
      <c r="AA1237" s="1">
        <v>220.59767244127852</v>
      </c>
      <c r="AB1237" s="1">
        <v>220.69338532631335</v>
      </c>
      <c r="AC1237" s="1">
        <v>220.84401417321533</v>
      </c>
    </row>
    <row r="1238" spans="1:29">
      <c r="A1238" s="1" t="s">
        <v>524</v>
      </c>
      <c r="B1238" s="1" t="s">
        <v>556</v>
      </c>
      <c r="F1238" s="1">
        <v>38</v>
      </c>
      <c r="G1238" s="1" t="s">
        <v>839</v>
      </c>
      <c r="H1238" s="1" t="str">
        <f t="shared" si="19"/>
        <v>38단독주택평균단위전세가격</v>
      </c>
      <c r="I1238" s="1" t="s">
        <v>872</v>
      </c>
      <c r="J1238" s="14">
        <v>238.02093550320237</v>
      </c>
      <c r="K1238" s="14">
        <v>238.67983424180224</v>
      </c>
      <c r="L1238" s="14">
        <v>240.04816318513232</v>
      </c>
      <c r="M1238" s="14">
        <v>240.30918858676782</v>
      </c>
      <c r="N1238" s="14">
        <v>240.33129291921696</v>
      </c>
      <c r="O1238" s="14">
        <v>240.26966483074614</v>
      </c>
      <c r="P1238" s="14">
        <v>239.9921440301178</v>
      </c>
      <c r="Q1238" s="14">
        <v>239.79694427259005</v>
      </c>
      <c r="R1238" s="14">
        <v>240.25288427747989</v>
      </c>
      <c r="S1238" s="14">
        <v>240.29780605540577</v>
      </c>
      <c r="T1238" s="14">
        <v>240.28393443812254</v>
      </c>
      <c r="U1238" s="1">
        <v>240.3830682621718</v>
      </c>
      <c r="V1238" s="1">
        <v>241.00216724498486</v>
      </c>
      <c r="W1238" s="1">
        <v>241.09194780294365</v>
      </c>
      <c r="X1238" s="1">
        <v>241.31960079965057</v>
      </c>
      <c r="Y1238" s="1">
        <v>242.4265989753026</v>
      </c>
      <c r="Z1238" s="1">
        <v>244.4197162648239</v>
      </c>
      <c r="AA1238" s="1">
        <v>244.57356360371685</v>
      </c>
      <c r="AB1238" s="1">
        <v>244.48037597629997</v>
      </c>
      <c r="AC1238" s="1">
        <v>244.75715285098633</v>
      </c>
    </row>
    <row r="1239" spans="1:29">
      <c r="A1239" s="1" t="s">
        <v>524</v>
      </c>
      <c r="B1239" s="1" t="s">
        <v>557</v>
      </c>
      <c r="F1239" s="1">
        <v>39</v>
      </c>
      <c r="G1239" s="1" t="s">
        <v>839</v>
      </c>
      <c r="H1239" s="1" t="str">
        <f t="shared" si="19"/>
        <v>39단독주택평균단위전세가격</v>
      </c>
      <c r="I1239" s="1" t="s">
        <v>872</v>
      </c>
      <c r="J1239" s="14">
        <v>215.21987577519477</v>
      </c>
      <c r="K1239" s="14">
        <v>216.84307658185361</v>
      </c>
      <c r="L1239" s="14">
        <v>217.03463895629011</v>
      </c>
      <c r="M1239" s="14">
        <v>217.12234511008029</v>
      </c>
      <c r="N1239" s="14">
        <v>217.12234511008029</v>
      </c>
      <c r="O1239" s="14">
        <v>217.12234511008029</v>
      </c>
      <c r="P1239" s="14">
        <v>217.25628543804882</v>
      </c>
      <c r="Q1239" s="14">
        <v>217.25628543804882</v>
      </c>
      <c r="R1239" s="14">
        <v>217.25628543804882</v>
      </c>
      <c r="S1239" s="14">
        <v>217.25628543804882</v>
      </c>
      <c r="T1239" s="14">
        <v>217.25628543804882</v>
      </c>
      <c r="U1239" s="1">
        <v>217.32961813349658</v>
      </c>
      <c r="V1239" s="1">
        <v>217.32961813349658</v>
      </c>
      <c r="W1239" s="1">
        <v>217.32961813349675</v>
      </c>
      <c r="X1239" s="1">
        <v>217.33258901882058</v>
      </c>
      <c r="Y1239" s="1">
        <v>216.97925782066827</v>
      </c>
      <c r="Z1239" s="1">
        <v>216.96435166958511</v>
      </c>
      <c r="AA1239" s="1">
        <v>216.96435166958511</v>
      </c>
      <c r="AB1239" s="1">
        <v>216.96435166958511</v>
      </c>
      <c r="AC1239" s="1">
        <v>216.96435166958511</v>
      </c>
    </row>
    <row r="1240" spans="1:29">
      <c r="A1240" s="1" t="s">
        <v>655</v>
      </c>
      <c r="F1240" s="1">
        <v>40</v>
      </c>
      <c r="G1240" s="1" t="s">
        <v>839</v>
      </c>
      <c r="H1240" s="1" t="str">
        <f t="shared" si="19"/>
        <v>40단독주택평균단위전세가격</v>
      </c>
      <c r="I1240" s="1" t="s">
        <v>872</v>
      </c>
      <c r="J1240" s="14">
        <v>484.002410107326</v>
      </c>
      <c r="K1240" s="14">
        <v>483.92157719401928</v>
      </c>
      <c r="L1240" s="14">
        <v>484.09372088027015</v>
      </c>
      <c r="M1240" s="14">
        <v>484.37860427019189</v>
      </c>
      <c r="N1240" s="14">
        <v>484.40221225383198</v>
      </c>
      <c r="O1240" s="14">
        <v>484.02025736658248</v>
      </c>
      <c r="P1240" s="14">
        <v>483.9549065200369</v>
      </c>
      <c r="Q1240" s="14">
        <v>483.58974824228625</v>
      </c>
      <c r="R1240" s="14">
        <v>483.55574682829388</v>
      </c>
      <c r="S1240" s="14">
        <v>483.79813203426943</v>
      </c>
      <c r="T1240" s="14">
        <v>483.58529245524403</v>
      </c>
      <c r="U1240" s="1">
        <v>482.8335223262855</v>
      </c>
      <c r="V1240" s="1">
        <v>482.41255515053257</v>
      </c>
      <c r="W1240" s="1">
        <v>482.38932871895884</v>
      </c>
      <c r="X1240" s="1">
        <v>482.4846829894762</v>
      </c>
      <c r="Y1240" s="1">
        <v>484.15336331603066</v>
      </c>
      <c r="Z1240" s="1">
        <v>484.00060642428406</v>
      </c>
      <c r="AA1240" s="1">
        <v>483.89554974660791</v>
      </c>
      <c r="AB1240" s="1">
        <v>484.28519399723598</v>
      </c>
      <c r="AC1240" s="1">
        <v>484.29058689202515</v>
      </c>
    </row>
    <row r="1241" spans="1:29">
      <c r="A1241" s="1" t="s">
        <v>523</v>
      </c>
      <c r="F1241" s="1">
        <v>41</v>
      </c>
      <c r="G1241" s="1" t="s">
        <v>839</v>
      </c>
      <c r="H1241" s="1" t="str">
        <f t="shared" si="19"/>
        <v>41단독주택평균단위전세가격</v>
      </c>
      <c r="I1241" s="1" t="s">
        <v>872</v>
      </c>
      <c r="J1241" s="14">
        <v>264.37571082184212</v>
      </c>
      <c r="K1241" s="14">
        <v>264.61235582574318</v>
      </c>
      <c r="L1241" s="14">
        <v>264.73936749131593</v>
      </c>
      <c r="M1241" s="14">
        <v>264.69979524938282</v>
      </c>
      <c r="N1241" s="14">
        <v>264.73334937792225</v>
      </c>
      <c r="O1241" s="14">
        <v>264.68642233793526</v>
      </c>
      <c r="P1241" s="14">
        <v>264.65789614401194</v>
      </c>
      <c r="Q1241" s="14">
        <v>264.5303739056821</v>
      </c>
      <c r="R1241" s="14">
        <v>264.48614532075669</v>
      </c>
      <c r="S1241" s="14">
        <v>264.49951769340538</v>
      </c>
      <c r="T1241" s="14">
        <v>264.50597673224468</v>
      </c>
      <c r="U1241" s="1">
        <v>265.26937679812795</v>
      </c>
      <c r="V1241" s="1">
        <v>265.4176058154539</v>
      </c>
      <c r="W1241" s="1">
        <v>265.68827256236654</v>
      </c>
      <c r="X1241" s="1">
        <v>265.97240466931521</v>
      </c>
      <c r="Y1241" s="1">
        <v>266.64809774044539</v>
      </c>
      <c r="Z1241" s="1">
        <v>266.87500040607392</v>
      </c>
      <c r="AA1241" s="1">
        <v>266.92421922827924</v>
      </c>
      <c r="AB1241" s="1">
        <v>267.4013782201589</v>
      </c>
      <c r="AC1241" s="1">
        <v>267.65837143947556</v>
      </c>
    </row>
  </sheetData>
  <sortState ref="A2:P1345">
    <sortCondition ref="G2:G1345"/>
    <sortCondition ref="I2:I1345"/>
    <sortCondition ref="F2:F1345"/>
  </sortState>
  <phoneticPr fontId="16" type="noConversion"/>
  <pageMargins left="0.75" right="0.75" top="1" bottom="1" header="0.5" footer="0.5"/>
  <headerFooter alignWithMargins="0">
    <oddHeader>&amp;A</oddHeader>
    <oddFooter>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>
  <sheetPr codeName="Sheet45">
    <tabColor theme="1"/>
  </sheetPr>
  <dimension ref="A1:AC1241"/>
  <sheetViews>
    <sheetView topLeftCell="I1" workbookViewId="0">
      <pane ySplit="1" topLeftCell="A2" activePane="bottomLeft" state="frozen"/>
      <selection activeCell="F7" sqref="F7:F12"/>
      <selection pane="bottomLeft" activeCell="F7" sqref="F7:F12"/>
    </sheetView>
  </sheetViews>
  <sheetFormatPr defaultRowHeight="12"/>
  <cols>
    <col min="1" max="7" width="9.140625" style="1"/>
    <col min="8" max="8" width="19.7109375" style="1" customWidth="1"/>
    <col min="9" max="9" width="9.140625" style="1"/>
    <col min="10" max="16" width="13.140625" style="14" hidden="1" customWidth="1"/>
    <col min="17" max="18" width="11.85546875" style="14" hidden="1" customWidth="1"/>
    <col min="19" max="20" width="0" style="14" hidden="1" customWidth="1"/>
    <col min="21" max="21" width="0" style="1" hidden="1" customWidth="1"/>
    <col min="22" max="16384" width="9.140625" style="1"/>
  </cols>
  <sheetData>
    <row r="1" spans="1:29">
      <c r="A1" s="1" t="s">
        <v>508</v>
      </c>
      <c r="B1" s="1" t="s">
        <v>509</v>
      </c>
      <c r="C1" s="1" t="s">
        <v>510</v>
      </c>
      <c r="D1" s="1" t="s">
        <v>511</v>
      </c>
      <c r="E1" s="1" t="s">
        <v>512</v>
      </c>
      <c r="F1" s="1" t="s">
        <v>513</v>
      </c>
      <c r="G1" s="1" t="s">
        <v>514</v>
      </c>
      <c r="I1" s="1" t="s">
        <v>515</v>
      </c>
      <c r="J1" s="8">
        <v>40909</v>
      </c>
      <c r="K1" s="8">
        <f t="shared" ref="K1:AC1" si="0">DATE(YEAR(J1),MONTH(J1)+1,1)</f>
        <v>40940</v>
      </c>
      <c r="L1" s="8">
        <f t="shared" si="0"/>
        <v>40969</v>
      </c>
      <c r="M1" s="8">
        <f t="shared" si="0"/>
        <v>41000</v>
      </c>
      <c r="N1" s="8">
        <f t="shared" si="0"/>
        <v>41030</v>
      </c>
      <c r="O1" s="8">
        <f t="shared" si="0"/>
        <v>41061</v>
      </c>
      <c r="P1" s="8">
        <f t="shared" si="0"/>
        <v>41091</v>
      </c>
      <c r="Q1" s="8">
        <f t="shared" si="0"/>
        <v>41122</v>
      </c>
      <c r="R1" s="8">
        <f t="shared" si="0"/>
        <v>41153</v>
      </c>
      <c r="S1" s="8">
        <f t="shared" si="0"/>
        <v>41183</v>
      </c>
      <c r="T1" s="8">
        <f t="shared" si="0"/>
        <v>41214</v>
      </c>
      <c r="U1" s="8">
        <f t="shared" si="0"/>
        <v>41244</v>
      </c>
      <c r="V1" s="8">
        <f t="shared" si="0"/>
        <v>41275</v>
      </c>
      <c r="W1" s="8">
        <f t="shared" si="0"/>
        <v>41306</v>
      </c>
      <c r="X1" s="8">
        <f t="shared" si="0"/>
        <v>41334</v>
      </c>
      <c r="Y1" s="8">
        <f t="shared" si="0"/>
        <v>41365</v>
      </c>
      <c r="Z1" s="8">
        <f t="shared" si="0"/>
        <v>41395</v>
      </c>
      <c r="AA1" s="8">
        <f t="shared" si="0"/>
        <v>41426</v>
      </c>
      <c r="AB1" s="8">
        <f t="shared" si="0"/>
        <v>41456</v>
      </c>
      <c r="AC1" s="8">
        <f t="shared" si="0"/>
        <v>41487</v>
      </c>
    </row>
    <row r="2" spans="1:29" s="5" customFormat="1">
      <c r="A2" s="1" t="s">
        <v>516</v>
      </c>
      <c r="B2" s="1"/>
      <c r="C2" s="1"/>
      <c r="D2" s="1"/>
      <c r="E2" s="1"/>
      <c r="F2" s="1">
        <v>1</v>
      </c>
      <c r="G2" s="1" t="s">
        <v>836</v>
      </c>
      <c r="H2" s="1" t="str">
        <f>F2&amp;G2&amp;I2</f>
        <v>1종합중위단위매매가격</v>
      </c>
      <c r="I2" s="1" t="s">
        <v>873</v>
      </c>
      <c r="J2" s="13">
        <v>2541.7040426129743</v>
      </c>
      <c r="K2" s="13">
        <v>2539.0103655431462</v>
      </c>
      <c r="L2" s="13">
        <v>2535.3729238520009</v>
      </c>
      <c r="M2" s="13">
        <v>2529.512646379027</v>
      </c>
      <c r="N2" s="13">
        <v>2523.406358500808</v>
      </c>
      <c r="O2" s="13">
        <v>2514.6156014089765</v>
      </c>
      <c r="P2" s="13">
        <v>2503.7408087500071</v>
      </c>
      <c r="Q2" s="14">
        <v>2491.5540989118394</v>
      </c>
      <c r="R2" s="14">
        <v>2479.6595836663259</v>
      </c>
      <c r="S2" s="14">
        <v>2471.3153833771985</v>
      </c>
      <c r="T2" s="14">
        <v>2462.8829060842509</v>
      </c>
      <c r="U2" s="5">
        <v>2454.3420567557127</v>
      </c>
      <c r="V2" s="5">
        <v>2444.3037247204024</v>
      </c>
      <c r="W2" s="5">
        <v>2438.2619512543642</v>
      </c>
      <c r="X2" s="5">
        <v>2436.7068973339369</v>
      </c>
      <c r="Y2" s="5">
        <v>2436.2916108985314</v>
      </c>
      <c r="Z2" s="5">
        <v>2440.8184820081597</v>
      </c>
      <c r="AA2" s="5">
        <v>2440.7797856368989</v>
      </c>
      <c r="AB2" s="5">
        <v>2437.1944661589828</v>
      </c>
      <c r="AC2" s="5">
        <v>2432.5660789486878</v>
      </c>
    </row>
    <row r="3" spans="1:29" s="5" customFormat="1">
      <c r="A3" s="1" t="s">
        <v>521</v>
      </c>
      <c r="B3" s="1"/>
      <c r="C3" s="1"/>
      <c r="D3" s="1"/>
      <c r="E3" s="1"/>
      <c r="F3" s="1">
        <v>2</v>
      </c>
      <c r="G3" s="1" t="s">
        <v>836</v>
      </c>
      <c r="H3" s="1" t="str">
        <f t="shared" ref="H3:H68" si="1">F3&amp;G3&amp;I3</f>
        <v>2종합중위단위매매가격</v>
      </c>
      <c r="I3" s="1" t="s">
        <v>873</v>
      </c>
      <c r="J3" s="13">
        <v>3740.8557297191487</v>
      </c>
      <c r="K3" s="13">
        <v>3733.864861733236</v>
      </c>
      <c r="L3" s="13">
        <v>3720.260257577921</v>
      </c>
      <c r="M3" s="13">
        <v>3703.3682959391676</v>
      </c>
      <c r="N3" s="13">
        <v>3688.8167323126249</v>
      </c>
      <c r="O3" s="13">
        <v>3671.8460031084737</v>
      </c>
      <c r="P3" s="13">
        <v>3652.7215929490826</v>
      </c>
      <c r="Q3" s="14">
        <v>3629.2152294973166</v>
      </c>
      <c r="R3" s="14">
        <v>3605.4544584900532</v>
      </c>
      <c r="S3" s="14">
        <v>3588.2734863994456</v>
      </c>
      <c r="T3" s="14">
        <v>3570.4080107373093</v>
      </c>
      <c r="U3" s="5">
        <v>3536.7668531622076</v>
      </c>
      <c r="V3" s="5">
        <v>3516.7226674838312</v>
      </c>
      <c r="W3" s="5">
        <v>3505.8405275201635</v>
      </c>
      <c r="X3" s="5">
        <v>3502.8054709085586</v>
      </c>
      <c r="Y3" s="5">
        <v>3499.5233817574608</v>
      </c>
      <c r="Z3" s="5">
        <v>3504.9697465064701</v>
      </c>
      <c r="AA3" s="5">
        <v>3502.3258654148462</v>
      </c>
      <c r="AB3" s="5">
        <v>3492.4725756142393</v>
      </c>
      <c r="AC3" s="5">
        <v>3481.286083306562</v>
      </c>
    </row>
    <row r="4" spans="1:29" s="5" customFormat="1">
      <c r="A4" s="1" t="s">
        <v>1382</v>
      </c>
      <c r="B4" s="1"/>
      <c r="C4" s="1"/>
      <c r="D4" s="1"/>
      <c r="E4" s="1"/>
      <c r="F4" s="1">
        <v>3</v>
      </c>
      <c r="G4" s="1" t="s">
        <v>836</v>
      </c>
      <c r="H4" s="1" t="str">
        <f t="shared" si="1"/>
        <v>3종합중위단위매매가격</v>
      </c>
      <c r="I4" s="1" t="s">
        <v>873</v>
      </c>
      <c r="J4" s="13">
        <v>1431.4149502181281</v>
      </c>
      <c r="K4" s="13">
        <v>1432.700022670459</v>
      </c>
      <c r="L4" s="13">
        <v>1438.2911313662912</v>
      </c>
      <c r="M4" s="13">
        <v>1442.6450400815293</v>
      </c>
      <c r="N4" s="13">
        <v>1444.3581946028444</v>
      </c>
      <c r="O4" s="13">
        <v>1443.1412364807823</v>
      </c>
      <c r="P4" s="13">
        <v>1439.9047271396264</v>
      </c>
      <c r="Q4" s="14">
        <v>1438.1988330914837</v>
      </c>
      <c r="R4" s="14">
        <v>1437.2912300785963</v>
      </c>
      <c r="S4" s="14">
        <v>1437.1289566037801</v>
      </c>
      <c r="T4" s="14">
        <v>1437.430449592078</v>
      </c>
      <c r="U4" s="5">
        <v>1444.2361278917658</v>
      </c>
      <c r="V4" s="5">
        <v>1443.5351393114092</v>
      </c>
      <c r="W4" s="5">
        <v>1442.0103382145962</v>
      </c>
      <c r="X4" s="5">
        <v>1441.836405179477</v>
      </c>
      <c r="Y4" s="5">
        <v>1445.2758425155503</v>
      </c>
      <c r="Z4" s="5">
        <v>1448.9456731185542</v>
      </c>
      <c r="AA4" s="5">
        <v>1451.3352141346552</v>
      </c>
      <c r="AB4" s="5">
        <v>1453.592136767812</v>
      </c>
      <c r="AC4" s="5">
        <v>1455.0764201344778</v>
      </c>
    </row>
    <row r="5" spans="1:29" s="5" customFormat="1">
      <c r="A5" s="1" t="s">
        <v>522</v>
      </c>
      <c r="B5" s="1"/>
      <c r="C5" s="1"/>
      <c r="D5" s="1"/>
      <c r="E5" s="1"/>
      <c r="F5" s="1">
        <v>4</v>
      </c>
      <c r="G5" s="1" t="s">
        <v>836</v>
      </c>
      <c r="H5" s="1" t="str">
        <f t="shared" si="1"/>
        <v>4종합중위단위매매가격</v>
      </c>
      <c r="I5" s="1" t="s">
        <v>873</v>
      </c>
      <c r="J5" s="13">
        <v>1895.4742230026768</v>
      </c>
      <c r="K5" s="13">
        <v>1893.9980742847088</v>
      </c>
      <c r="L5" s="13">
        <v>1900.1044083364784</v>
      </c>
      <c r="M5" s="13">
        <v>1903.9673775958829</v>
      </c>
      <c r="N5" s="13">
        <v>1906.9890725238893</v>
      </c>
      <c r="O5" s="13">
        <v>1906.1175438638941</v>
      </c>
      <c r="P5" s="13">
        <v>1899.1749224179457</v>
      </c>
      <c r="Q5" s="14">
        <v>1893.884217217837</v>
      </c>
      <c r="R5" s="14">
        <v>1892.09330256718</v>
      </c>
      <c r="S5" s="14">
        <v>1890.8027648866823</v>
      </c>
      <c r="T5" s="14">
        <v>1892.6393003377552</v>
      </c>
      <c r="U5" s="5">
        <v>1900.0721956253728</v>
      </c>
      <c r="V5" s="5">
        <v>1900.0329865412145</v>
      </c>
      <c r="W5" s="5">
        <v>1897.6376335052616</v>
      </c>
      <c r="X5" s="5">
        <v>1898.420420457624</v>
      </c>
      <c r="Y5" s="5">
        <v>1905.8388890630456</v>
      </c>
      <c r="Z5" s="5">
        <v>1911.5682624736944</v>
      </c>
      <c r="AA5" s="5">
        <v>1915.4506763734892</v>
      </c>
      <c r="AB5" s="5">
        <v>1919.5674313369641</v>
      </c>
      <c r="AC5" s="5">
        <v>1920.8653399050299</v>
      </c>
    </row>
    <row r="6" spans="1:29" s="5" customFormat="1">
      <c r="A6" s="1" t="s">
        <v>853</v>
      </c>
      <c r="B6" s="1"/>
      <c r="C6" s="1"/>
      <c r="D6" s="1"/>
      <c r="E6" s="1"/>
      <c r="F6" s="1">
        <v>5</v>
      </c>
      <c r="G6" s="1" t="s">
        <v>836</v>
      </c>
      <c r="H6" s="1" t="str">
        <f t="shared" si="1"/>
        <v>5종합중위단위매매가격</v>
      </c>
      <c r="I6" s="1" t="s">
        <v>873</v>
      </c>
      <c r="J6" s="13">
        <v>1129.5464050917005</v>
      </c>
      <c r="K6" s="13">
        <v>1132.6276399446863</v>
      </c>
      <c r="L6" s="13">
        <v>1137.8835967801172</v>
      </c>
      <c r="M6" s="13">
        <v>1142.5568594830238</v>
      </c>
      <c r="N6" s="13">
        <v>1143.4188141426544</v>
      </c>
      <c r="O6" s="13">
        <v>1141.9771556530466</v>
      </c>
      <c r="P6" s="13">
        <v>1141.1514561690801</v>
      </c>
      <c r="Q6" s="14">
        <v>1141.7774662341872</v>
      </c>
      <c r="R6" s="14">
        <v>1141.4444536122805</v>
      </c>
      <c r="S6" s="14">
        <v>1142.0161111119348</v>
      </c>
      <c r="T6" s="14">
        <v>1141.3190656330135</v>
      </c>
      <c r="U6" s="5">
        <v>1148.0445684221645</v>
      </c>
      <c r="V6" s="5">
        <v>1146.6012732214674</v>
      </c>
      <c r="W6" s="5">
        <v>1145.6280576078946</v>
      </c>
      <c r="X6" s="5">
        <v>1144.8080600097728</v>
      </c>
      <c r="Y6" s="5">
        <v>1145.6624932224515</v>
      </c>
      <c r="Z6" s="5">
        <v>1147.9651071927588</v>
      </c>
      <c r="AA6" s="5">
        <v>1149.2647813243757</v>
      </c>
      <c r="AB6" s="5">
        <v>1150.3690085773615</v>
      </c>
      <c r="AC6" s="5">
        <v>1152.0750323133293</v>
      </c>
    </row>
    <row r="7" spans="1:29" s="5" customFormat="1">
      <c r="A7" s="1" t="s">
        <v>524</v>
      </c>
      <c r="B7" s="1" t="s">
        <v>525</v>
      </c>
      <c r="C7" s="1"/>
      <c r="D7" s="1"/>
      <c r="E7" s="1"/>
      <c r="F7" s="1">
        <v>6</v>
      </c>
      <c r="G7" s="1" t="s">
        <v>836</v>
      </c>
      <c r="H7" s="1" t="str">
        <f t="shared" si="1"/>
        <v>6종합중위단위매매가격</v>
      </c>
      <c r="I7" s="1" t="s">
        <v>873</v>
      </c>
      <c r="J7" s="13">
        <v>5333.5232974023183</v>
      </c>
      <c r="K7" s="13">
        <v>5318.2490455705147</v>
      </c>
      <c r="L7" s="13">
        <v>5291.9888118444169</v>
      </c>
      <c r="M7" s="13">
        <v>5257.6808793941955</v>
      </c>
      <c r="N7" s="13">
        <v>5234.0859946425544</v>
      </c>
      <c r="O7" s="13">
        <v>5208.7126117597481</v>
      </c>
      <c r="P7" s="13">
        <v>5182.8764138469223</v>
      </c>
      <c r="Q7" s="14">
        <v>5146.008936859751</v>
      </c>
      <c r="R7" s="14">
        <v>5111.6182572012358</v>
      </c>
      <c r="S7" s="14">
        <v>5090.9059138696302</v>
      </c>
      <c r="T7" s="14">
        <v>5067.4701103463112</v>
      </c>
      <c r="U7" s="5">
        <v>5018.5901367504985</v>
      </c>
      <c r="V7" s="5">
        <v>4988.0021128977978</v>
      </c>
      <c r="W7" s="5">
        <v>4978.2289479935898</v>
      </c>
      <c r="X7" s="5">
        <v>4980.7182848895573</v>
      </c>
      <c r="Y7" s="5">
        <v>4972.5089243189659</v>
      </c>
      <c r="Z7" s="5">
        <v>4981.8183262528437</v>
      </c>
      <c r="AA7" s="5">
        <v>4965.6294915274966</v>
      </c>
      <c r="AB7" s="5">
        <v>4949.9664169178295</v>
      </c>
      <c r="AC7" s="5">
        <v>4928.1918697683759</v>
      </c>
    </row>
    <row r="8" spans="1:29" s="5" customFormat="1">
      <c r="A8" s="1" t="s">
        <v>524</v>
      </c>
      <c r="B8" s="1" t="s">
        <v>525</v>
      </c>
      <c r="C8" s="1" t="s">
        <v>526</v>
      </c>
      <c r="D8" s="1"/>
      <c r="E8" s="1"/>
      <c r="F8" s="1">
        <v>7</v>
      </c>
      <c r="G8" s="1" t="s">
        <v>836</v>
      </c>
      <c r="H8" s="1" t="str">
        <f t="shared" si="1"/>
        <v>7종합중위단위매매가격</v>
      </c>
      <c r="I8" s="1" t="s">
        <v>873</v>
      </c>
      <c r="J8" s="13">
        <v>4442.6581629144557</v>
      </c>
      <c r="K8" s="13">
        <v>4440.8201773450801</v>
      </c>
      <c r="L8" s="13">
        <v>4431.4853242862182</v>
      </c>
      <c r="M8" s="13">
        <v>4415.9318420904247</v>
      </c>
      <c r="N8" s="13">
        <v>4394.8559894955006</v>
      </c>
      <c r="O8" s="13">
        <v>4384.9069840793145</v>
      </c>
      <c r="P8" s="13">
        <v>4368.5232789759202</v>
      </c>
      <c r="Q8" s="14">
        <v>4350.6082608511069</v>
      </c>
      <c r="R8" s="14">
        <v>4333.6909847629959</v>
      </c>
      <c r="S8" s="14">
        <v>4320.0720224367415</v>
      </c>
      <c r="T8" s="14">
        <v>4294.195516331808</v>
      </c>
      <c r="U8" s="5">
        <v>4275.5475148003716</v>
      </c>
      <c r="V8" s="5">
        <v>4262.6134641684012</v>
      </c>
      <c r="W8" s="5">
        <v>4259.130373023303</v>
      </c>
      <c r="X8" s="5">
        <v>4255.4929165890298</v>
      </c>
      <c r="Y8" s="5">
        <v>4247.6211548041156</v>
      </c>
      <c r="Z8" s="5">
        <v>4244.3054314642532</v>
      </c>
      <c r="AA8" s="5">
        <v>4238.6714397130754</v>
      </c>
      <c r="AB8" s="5">
        <v>4221.9089739125584</v>
      </c>
      <c r="AC8" s="5">
        <v>4208.6344534059554</v>
      </c>
    </row>
    <row r="9" spans="1:29" s="5" customFormat="1">
      <c r="A9" s="1" t="s">
        <v>524</v>
      </c>
      <c r="B9" s="1" t="s">
        <v>525</v>
      </c>
      <c r="C9" s="1" t="s">
        <v>527</v>
      </c>
      <c r="D9" s="1"/>
      <c r="E9" s="1"/>
      <c r="F9" s="1">
        <v>8</v>
      </c>
      <c r="G9" s="1" t="s">
        <v>836</v>
      </c>
      <c r="H9" s="1" t="str">
        <f t="shared" si="1"/>
        <v>8종합중위단위매매가격</v>
      </c>
      <c r="I9" s="1" t="s">
        <v>873</v>
      </c>
      <c r="J9" s="13">
        <v>5814.643502253497</v>
      </c>
      <c r="K9" s="13">
        <v>5814.643502253497</v>
      </c>
      <c r="L9" s="13">
        <v>5809.590302915517</v>
      </c>
      <c r="M9" s="13">
        <v>5808.0828758882471</v>
      </c>
      <c r="N9" s="13">
        <v>5802.7973336309042</v>
      </c>
      <c r="O9" s="13">
        <v>5801.8434150441844</v>
      </c>
      <c r="P9" s="13">
        <v>5796.5532688220837</v>
      </c>
      <c r="Q9" s="14">
        <v>5769.6738317925683</v>
      </c>
      <c r="R9" s="14">
        <v>5752.5961790867486</v>
      </c>
      <c r="S9" s="14">
        <v>5732.9796847400567</v>
      </c>
      <c r="T9" s="14">
        <v>5712.8507959578046</v>
      </c>
      <c r="U9" s="5">
        <v>5716.9861572450636</v>
      </c>
      <c r="V9" s="5">
        <v>5712.9771410732274</v>
      </c>
      <c r="W9" s="5">
        <v>5702.1800806703113</v>
      </c>
      <c r="X9" s="5">
        <v>5696.0438120651997</v>
      </c>
      <c r="Y9" s="5">
        <v>5662.8885919112781</v>
      </c>
      <c r="Z9" s="5">
        <v>5646.5759124677788</v>
      </c>
      <c r="AA9" s="5">
        <v>5628.9050718755079</v>
      </c>
      <c r="AB9" s="5">
        <v>5606.1526307924396</v>
      </c>
      <c r="AC9" s="5">
        <v>5589.216939705263</v>
      </c>
    </row>
    <row r="10" spans="1:29" s="5" customFormat="1">
      <c r="A10" s="1" t="s">
        <v>524</v>
      </c>
      <c r="B10" s="1" t="s">
        <v>525</v>
      </c>
      <c r="C10" s="1" t="s">
        <v>528</v>
      </c>
      <c r="D10" s="1"/>
      <c r="E10" s="1"/>
      <c r="F10" s="1">
        <v>9</v>
      </c>
      <c r="G10" s="1" t="s">
        <v>836</v>
      </c>
      <c r="H10" s="1" t="str">
        <f t="shared" si="1"/>
        <v>9종합중위단위매매가격</v>
      </c>
      <c r="I10" s="1" t="s">
        <v>873</v>
      </c>
      <c r="J10" s="13">
        <v>4191.8709147233512</v>
      </c>
      <c r="K10" s="13">
        <v>4193.4447422722496</v>
      </c>
      <c r="L10" s="13">
        <v>4182.078524638956</v>
      </c>
      <c r="M10" s="13">
        <v>4158.7333458137318</v>
      </c>
      <c r="N10" s="13">
        <v>4130.6886081958637</v>
      </c>
      <c r="O10" s="13">
        <v>4114.3079355315967</v>
      </c>
      <c r="P10" s="13">
        <v>4093.3919693131384</v>
      </c>
      <c r="Q10" s="14">
        <v>4071.6851329941614</v>
      </c>
      <c r="R10" s="14">
        <v>4056.8616954846079</v>
      </c>
      <c r="S10" s="14">
        <v>4045.9727643219189</v>
      </c>
      <c r="T10" s="14">
        <v>4012.9449287857592</v>
      </c>
      <c r="U10" s="5">
        <v>3990.3380714132918</v>
      </c>
      <c r="V10" s="5">
        <v>3971.7284237471281</v>
      </c>
      <c r="W10" s="5">
        <v>3969.6256239149438</v>
      </c>
      <c r="X10" s="5">
        <v>3964.5391378709319</v>
      </c>
      <c r="Y10" s="5">
        <v>3966.5416322096335</v>
      </c>
      <c r="Z10" s="5">
        <v>3963.973989784577</v>
      </c>
      <c r="AA10" s="5">
        <v>3959.143486877053</v>
      </c>
      <c r="AB10" s="5">
        <v>3938.0051793181433</v>
      </c>
      <c r="AC10" s="5">
        <v>3921.1417256888508</v>
      </c>
    </row>
    <row r="11" spans="1:29" s="5" customFormat="1">
      <c r="A11" s="1" t="s">
        <v>524</v>
      </c>
      <c r="B11" s="1" t="s">
        <v>525</v>
      </c>
      <c r="C11" s="1" t="s">
        <v>529</v>
      </c>
      <c r="D11" s="1"/>
      <c r="E11" s="1"/>
      <c r="F11" s="1">
        <v>10</v>
      </c>
      <c r="G11" s="1" t="s">
        <v>836</v>
      </c>
      <c r="H11" s="1" t="str">
        <f t="shared" si="1"/>
        <v>10종합중위단위매매가격</v>
      </c>
      <c r="I11" s="1" t="s">
        <v>873</v>
      </c>
      <c r="J11" s="13">
        <v>4419.6020273560134</v>
      </c>
      <c r="K11" s="13">
        <v>4407.7025701738776</v>
      </c>
      <c r="L11" s="13">
        <v>4401.6378317354274</v>
      </c>
      <c r="M11" s="13">
        <v>4399.830379439989</v>
      </c>
      <c r="N11" s="13">
        <v>4389.415734743684</v>
      </c>
      <c r="O11" s="13">
        <v>4392.1287058350408</v>
      </c>
      <c r="P11" s="13">
        <v>4382.2615070553147</v>
      </c>
      <c r="Q11" s="14">
        <v>4379.0311917763029</v>
      </c>
      <c r="R11" s="14">
        <v>4356.5911087147251</v>
      </c>
      <c r="S11" s="14">
        <v>4338.7004008081158</v>
      </c>
      <c r="T11" s="14">
        <v>4329.0552938195669</v>
      </c>
      <c r="U11" s="5">
        <v>4304.8940185005158</v>
      </c>
      <c r="V11" s="5">
        <v>4302.2666789624391</v>
      </c>
      <c r="W11" s="5">
        <v>4298.8078916987188</v>
      </c>
      <c r="X11" s="5">
        <v>4300.1526200217095</v>
      </c>
      <c r="Y11" s="5">
        <v>4279.1504578090517</v>
      </c>
      <c r="Z11" s="5">
        <v>4280.2927362302926</v>
      </c>
      <c r="AA11" s="5">
        <v>4278.5008147838835</v>
      </c>
      <c r="AB11" s="5">
        <v>4276.0183033879803</v>
      </c>
      <c r="AC11" s="5">
        <v>4273.839886205159</v>
      </c>
    </row>
    <row r="12" spans="1:29" s="5" customFormat="1">
      <c r="A12" s="1" t="s">
        <v>524</v>
      </c>
      <c r="B12" s="1" t="s">
        <v>525</v>
      </c>
      <c r="C12" s="1" t="s">
        <v>530</v>
      </c>
      <c r="D12" s="1"/>
      <c r="E12" s="1"/>
      <c r="F12" s="1">
        <v>11</v>
      </c>
      <c r="G12" s="1" t="s">
        <v>836</v>
      </c>
      <c r="H12" s="1" t="str">
        <f t="shared" si="1"/>
        <v>11종합중위단위매매가격</v>
      </c>
      <c r="I12" s="1" t="s">
        <v>873</v>
      </c>
      <c r="J12" s="13">
        <v>6170.8953308108084</v>
      </c>
      <c r="K12" s="13">
        <v>6142.9916099763232</v>
      </c>
      <c r="L12" s="13">
        <v>6100.8223010413431</v>
      </c>
      <c r="M12" s="13">
        <v>6048.8860525452392</v>
      </c>
      <c r="N12" s="13">
        <v>6022.9233940446529</v>
      </c>
      <c r="O12" s="13">
        <v>5983.0518095561638</v>
      </c>
      <c r="P12" s="13">
        <v>5948.3307054794395</v>
      </c>
      <c r="Q12" s="14">
        <v>5893.6487935107207</v>
      </c>
      <c r="R12" s="14">
        <v>5842.8339224545616</v>
      </c>
      <c r="S12" s="14">
        <v>5815.4541289711342</v>
      </c>
      <c r="T12" s="14">
        <v>5794.3124730180716</v>
      </c>
      <c r="U12" s="5">
        <v>5730.3380175590046</v>
      </c>
      <c r="V12" s="5">
        <v>5682.8395532328786</v>
      </c>
      <c r="W12" s="5">
        <v>5667.041233733331</v>
      </c>
      <c r="X12" s="5">
        <v>5675.3993216808958</v>
      </c>
      <c r="Y12" s="5">
        <v>5671.145547015748</v>
      </c>
      <c r="Z12" s="5">
        <v>5692.6228668719705</v>
      </c>
      <c r="AA12" s="5">
        <v>5666.2614231460548</v>
      </c>
      <c r="AB12" s="5">
        <v>5651.6579262819369</v>
      </c>
      <c r="AC12" s="5">
        <v>5621.6911731713208</v>
      </c>
    </row>
    <row r="13" spans="1:29" s="5" customFormat="1">
      <c r="A13" s="1" t="s">
        <v>524</v>
      </c>
      <c r="B13" s="1" t="s">
        <v>525</v>
      </c>
      <c r="C13" s="1" t="s">
        <v>531</v>
      </c>
      <c r="D13" s="1"/>
      <c r="E13" s="1"/>
      <c r="F13" s="1">
        <v>12</v>
      </c>
      <c r="G13" s="1" t="s">
        <v>836</v>
      </c>
      <c r="H13" s="1" t="str">
        <f t="shared" si="1"/>
        <v>12종합중위단위매매가격</v>
      </c>
      <c r="I13" s="1" t="s">
        <v>873</v>
      </c>
      <c r="J13" s="13">
        <v>4596.7090046624389</v>
      </c>
      <c r="K13" s="13">
        <v>4599.0704196366451</v>
      </c>
      <c r="L13" s="13">
        <v>4582.8927603699749</v>
      </c>
      <c r="M13" s="13">
        <v>4553.9505663702721</v>
      </c>
      <c r="N13" s="13">
        <v>4541.0794576255912</v>
      </c>
      <c r="O13" s="13">
        <v>4526.961031612469</v>
      </c>
      <c r="P13" s="13">
        <v>4504.160133976804</v>
      </c>
      <c r="Q13" s="14">
        <v>4477.869688969904</v>
      </c>
      <c r="R13" s="14">
        <v>4453.8956666737949</v>
      </c>
      <c r="S13" s="14">
        <v>4443.1590038778568</v>
      </c>
      <c r="T13" s="14">
        <v>4421.485297933662</v>
      </c>
      <c r="U13" s="5">
        <v>4383.2515221823451</v>
      </c>
      <c r="V13" s="5">
        <v>4347.539041157499</v>
      </c>
      <c r="W13" s="5">
        <v>4339.5275033848802</v>
      </c>
      <c r="X13" s="5">
        <v>4360.2552385529816</v>
      </c>
      <c r="Y13" s="5">
        <v>4379.9167029443124</v>
      </c>
      <c r="Z13" s="5">
        <v>4397.2710140718436</v>
      </c>
      <c r="AA13" s="5">
        <v>4400.5958132946162</v>
      </c>
      <c r="AB13" s="5">
        <v>4396.1495121568869</v>
      </c>
      <c r="AC13" s="5">
        <v>4389.8740278290543</v>
      </c>
    </row>
    <row r="14" spans="1:29" s="5" customFormat="1">
      <c r="A14" s="1" t="s">
        <v>524</v>
      </c>
      <c r="B14" s="1" t="s">
        <v>525</v>
      </c>
      <c r="C14" s="1" t="s">
        <v>532</v>
      </c>
      <c r="D14" s="1"/>
      <c r="E14" s="1"/>
      <c r="F14" s="1">
        <v>13</v>
      </c>
      <c r="G14" s="1" t="s">
        <v>836</v>
      </c>
      <c r="H14" s="1" t="str">
        <f t="shared" si="1"/>
        <v>13종합중위단위매매가격</v>
      </c>
      <c r="I14" s="1" t="s">
        <v>873</v>
      </c>
      <c r="J14" s="13">
        <v>8148.2944674061191</v>
      </c>
      <c r="K14" s="13">
        <v>8082.373484940681</v>
      </c>
      <c r="L14" s="13">
        <v>8007.5550132229464</v>
      </c>
      <c r="M14" s="13">
        <v>7926.7350025236356</v>
      </c>
      <c r="N14" s="13">
        <v>7884.3275186843839</v>
      </c>
      <c r="O14" s="13">
        <v>7812.1063498500635</v>
      </c>
      <c r="P14" s="13">
        <v>7762.4117921655552</v>
      </c>
      <c r="Q14" s="14">
        <v>7672.066209813971</v>
      </c>
      <c r="R14" s="14">
        <v>7587.5354626369226</v>
      </c>
      <c r="S14" s="14">
        <v>7539.2495593080339</v>
      </c>
      <c r="T14" s="14">
        <v>7518.7762328758226</v>
      </c>
      <c r="U14" s="5">
        <v>7417.0869437310785</v>
      </c>
      <c r="V14" s="5">
        <v>7354.8307079139977</v>
      </c>
      <c r="W14" s="5">
        <v>7329.2822010572872</v>
      </c>
      <c r="X14" s="5">
        <v>7322.1516850896733</v>
      </c>
      <c r="Y14" s="5">
        <v>7310.5738791681069</v>
      </c>
      <c r="Z14" s="5">
        <v>7337.2860397379382</v>
      </c>
      <c r="AA14" s="5">
        <v>7273.2330063385944</v>
      </c>
      <c r="AB14" s="5">
        <v>7245.7332715027824</v>
      </c>
      <c r="AC14" s="5">
        <v>7185.6865388087936</v>
      </c>
    </row>
    <row r="15" spans="1:29" s="5" customFormat="1">
      <c r="A15" s="1" t="s">
        <v>524</v>
      </c>
      <c r="B15" s="1" t="s">
        <v>533</v>
      </c>
      <c r="C15" s="1"/>
      <c r="D15" s="1"/>
      <c r="E15" s="1"/>
      <c r="F15" s="1">
        <v>14</v>
      </c>
      <c r="G15" s="1" t="s">
        <v>836</v>
      </c>
      <c r="H15" s="1" t="str">
        <f t="shared" si="1"/>
        <v>14종합중위단위매매가격</v>
      </c>
      <c r="I15" s="1" t="s">
        <v>873</v>
      </c>
      <c r="J15" s="13">
        <v>2884.153873006635</v>
      </c>
      <c r="K15" s="13">
        <v>2882.5411444817769</v>
      </c>
      <c r="L15" s="13">
        <v>2875.8845075769036</v>
      </c>
      <c r="M15" s="13">
        <v>2869.1567209574732</v>
      </c>
      <c r="N15" s="13">
        <v>2860.7682331373276</v>
      </c>
      <c r="O15" s="13">
        <v>2845.7711077361946</v>
      </c>
      <c r="P15" s="13">
        <v>2829.1708786030667</v>
      </c>
      <c r="Q15" s="14">
        <v>2813.7392007433737</v>
      </c>
      <c r="R15" s="14">
        <v>2797.0271037678817</v>
      </c>
      <c r="S15" s="14">
        <v>2780.5426023574987</v>
      </c>
      <c r="T15" s="14">
        <v>2766.7802018973989</v>
      </c>
      <c r="U15" s="5">
        <v>2747.8266352266905</v>
      </c>
      <c r="V15" s="5">
        <v>2733.3392449961748</v>
      </c>
      <c r="W15" s="5">
        <v>2721.4303109415778</v>
      </c>
      <c r="X15" s="5">
        <v>2715.1024415954184</v>
      </c>
      <c r="Y15" s="5">
        <v>2716.7844319798269</v>
      </c>
      <c r="Z15" s="5">
        <v>2720.4621532832739</v>
      </c>
      <c r="AA15" s="5">
        <v>2725.7574405870037</v>
      </c>
      <c r="AB15" s="5">
        <v>2717.12721824255</v>
      </c>
      <c r="AC15" s="5">
        <v>2710.391723552365</v>
      </c>
    </row>
    <row r="16" spans="1:29" s="5" customFormat="1">
      <c r="A16" s="1" t="s">
        <v>524</v>
      </c>
      <c r="B16" s="1" t="s">
        <v>533</v>
      </c>
      <c r="C16" s="1" t="s">
        <v>534</v>
      </c>
      <c r="D16" s="1"/>
      <c r="E16" s="1"/>
      <c r="F16" s="1">
        <v>15</v>
      </c>
      <c r="G16" s="1" t="s">
        <v>836</v>
      </c>
      <c r="H16" s="1" t="str">
        <f t="shared" si="1"/>
        <v>15종합중위단위매매가격</v>
      </c>
      <c r="I16" s="1" t="s">
        <v>873</v>
      </c>
      <c r="J16" s="13">
        <v>4262.1333679456538</v>
      </c>
      <c r="K16" s="13">
        <v>4269.1959507330503</v>
      </c>
      <c r="L16" s="13">
        <v>4258.8096630059608</v>
      </c>
      <c r="M16" s="13">
        <v>4251.1263037973686</v>
      </c>
      <c r="N16" s="13">
        <v>4232.1603418126915</v>
      </c>
      <c r="O16" s="13">
        <v>4204.5900406750497</v>
      </c>
      <c r="P16" s="13">
        <v>4175.8431086434948</v>
      </c>
      <c r="Q16" s="14">
        <v>4139.6970463381367</v>
      </c>
      <c r="R16" s="14">
        <v>4109.3412136751413</v>
      </c>
      <c r="S16" s="14">
        <v>4078.6527196428965</v>
      </c>
      <c r="T16" s="14">
        <v>4044.8822103585485</v>
      </c>
      <c r="U16" s="5">
        <v>4043.6339308139586</v>
      </c>
      <c r="V16" s="5">
        <v>4020.8760683712553</v>
      </c>
      <c r="W16" s="5">
        <v>4002.6258702016307</v>
      </c>
      <c r="X16" s="5">
        <v>3993.5453187038106</v>
      </c>
      <c r="Y16" s="5">
        <v>4003.3808153353916</v>
      </c>
      <c r="Z16" s="5">
        <v>4010.6707043108654</v>
      </c>
      <c r="AA16" s="5">
        <v>4020.4024036777255</v>
      </c>
      <c r="AB16" s="5">
        <v>4012.3490838605967</v>
      </c>
      <c r="AC16" s="5">
        <v>4006.5219705672894</v>
      </c>
    </row>
    <row r="17" spans="1:29" s="5" customFormat="1">
      <c r="A17" s="1" t="s">
        <v>524</v>
      </c>
      <c r="B17" s="1" t="s">
        <v>533</v>
      </c>
      <c r="C17" s="1" t="s">
        <v>535</v>
      </c>
      <c r="D17" s="1"/>
      <c r="E17" s="1"/>
      <c r="F17" s="1">
        <v>16</v>
      </c>
      <c r="G17" s="1" t="s">
        <v>836</v>
      </c>
      <c r="H17" s="1" t="str">
        <f t="shared" si="1"/>
        <v>16종합중위단위매매가격</v>
      </c>
      <c r="I17" s="1" t="s">
        <v>873</v>
      </c>
      <c r="J17" s="13">
        <v>2877.929633961458</v>
      </c>
      <c r="K17" s="13">
        <v>2869.4393251498309</v>
      </c>
      <c r="L17" s="13">
        <v>2865.2140690047213</v>
      </c>
      <c r="M17" s="13">
        <v>2859.7683574476464</v>
      </c>
      <c r="N17" s="13">
        <v>2852.313091235063</v>
      </c>
      <c r="O17" s="13">
        <v>2843.9018649203203</v>
      </c>
      <c r="P17" s="13">
        <v>2842.4854471341528</v>
      </c>
      <c r="Q17" s="14">
        <v>2827.419997804775</v>
      </c>
      <c r="R17" s="14">
        <v>2818.0446807091248</v>
      </c>
      <c r="S17" s="14">
        <v>2804.8744907410901</v>
      </c>
      <c r="T17" s="14">
        <v>2786.3339194765731</v>
      </c>
      <c r="U17" s="5">
        <v>2768.6081033469068</v>
      </c>
      <c r="V17" s="5">
        <v>2763.863515914396</v>
      </c>
      <c r="W17" s="5">
        <v>2748.1303103496616</v>
      </c>
      <c r="X17" s="5">
        <v>2746.2371116264312</v>
      </c>
      <c r="Y17" s="5">
        <v>2742.752217339349</v>
      </c>
      <c r="Z17" s="5">
        <v>2747.5166945785704</v>
      </c>
      <c r="AA17" s="5">
        <v>2755.0065410377938</v>
      </c>
      <c r="AB17" s="5">
        <v>2745.9681148369464</v>
      </c>
      <c r="AC17" s="5">
        <v>2730.4827131991633</v>
      </c>
    </row>
    <row r="18" spans="1:29" s="5" customFormat="1">
      <c r="A18" s="1" t="s">
        <v>524</v>
      </c>
      <c r="B18" s="1" t="s">
        <v>533</v>
      </c>
      <c r="C18" s="1" t="s">
        <v>536</v>
      </c>
      <c r="D18" s="1"/>
      <c r="E18" s="1"/>
      <c r="F18" s="1">
        <v>17</v>
      </c>
      <c r="G18" s="1" t="s">
        <v>836</v>
      </c>
      <c r="H18" s="1" t="str">
        <f t="shared" si="1"/>
        <v>17종합중위단위매매가격</v>
      </c>
      <c r="I18" s="1" t="s">
        <v>873</v>
      </c>
      <c r="J18" s="13">
        <v>2687.7055072721787</v>
      </c>
      <c r="K18" s="13">
        <v>2683.6175238167139</v>
      </c>
      <c r="L18" s="13">
        <v>2681.2469316515112</v>
      </c>
      <c r="M18" s="13">
        <v>2680.4195433804111</v>
      </c>
      <c r="N18" s="13">
        <v>2677.7402009773127</v>
      </c>
      <c r="O18" s="13">
        <v>2670.087747826291</v>
      </c>
      <c r="P18" s="13">
        <v>2654.6877141585619</v>
      </c>
      <c r="Q18" s="14">
        <v>2647.0688637472867</v>
      </c>
      <c r="R18" s="14">
        <v>2635.9091216288057</v>
      </c>
      <c r="S18" s="14">
        <v>2623.9829755985738</v>
      </c>
      <c r="T18" s="14">
        <v>2617.334865022548</v>
      </c>
      <c r="U18" s="5">
        <v>2597.7419430845043</v>
      </c>
      <c r="V18" s="5">
        <v>2585.8460419184316</v>
      </c>
      <c r="W18" s="5">
        <v>2576.3203335803864</v>
      </c>
      <c r="X18" s="5">
        <v>2563.195072665012</v>
      </c>
      <c r="Y18" s="5">
        <v>2567.9689794123087</v>
      </c>
      <c r="Z18" s="5">
        <v>2567.3755231699579</v>
      </c>
      <c r="AA18" s="5">
        <v>2577.1118202405869</v>
      </c>
      <c r="AB18" s="5">
        <v>2574.5185097048984</v>
      </c>
      <c r="AC18" s="5">
        <v>2568.5467336390789</v>
      </c>
    </row>
    <row r="19" spans="1:29" s="5" customFormat="1">
      <c r="A19" s="1" t="s">
        <v>524</v>
      </c>
      <c r="B19" s="1" t="s">
        <v>533</v>
      </c>
      <c r="C19" s="1" t="s">
        <v>537</v>
      </c>
      <c r="D19" s="1"/>
      <c r="E19" s="1"/>
      <c r="F19" s="1">
        <v>18</v>
      </c>
      <c r="G19" s="1" t="s">
        <v>836</v>
      </c>
      <c r="H19" s="1" t="str">
        <f t="shared" si="1"/>
        <v>18종합중위단위매매가격</v>
      </c>
      <c r="I19" s="1" t="s">
        <v>873</v>
      </c>
      <c r="J19" s="13">
        <v>2743.1238416803335</v>
      </c>
      <c r="K19" s="13">
        <v>2743.1238416803335</v>
      </c>
      <c r="L19" s="13">
        <v>2731.4335037758888</v>
      </c>
      <c r="M19" s="13">
        <v>2718.2142323373978</v>
      </c>
      <c r="N19" s="13">
        <v>2713.8964483389236</v>
      </c>
      <c r="O19" s="13">
        <v>2699.9279090536161</v>
      </c>
      <c r="P19" s="13">
        <v>2668.3937990719865</v>
      </c>
      <c r="Q19" s="14">
        <v>2649.8661574061398</v>
      </c>
      <c r="R19" s="14">
        <v>2630.4782641855195</v>
      </c>
      <c r="S19" s="14">
        <v>2627.1584352948557</v>
      </c>
      <c r="T19" s="14">
        <v>2621.9888122969201</v>
      </c>
      <c r="U19" s="5">
        <v>2593.9002527042067</v>
      </c>
      <c r="V19" s="5">
        <v>2580.560504309195</v>
      </c>
      <c r="W19" s="5">
        <v>2567.5929541655919</v>
      </c>
      <c r="X19" s="5">
        <v>2564.0152407557011</v>
      </c>
      <c r="Y19" s="5">
        <v>2571.580926130609</v>
      </c>
      <c r="Z19" s="5">
        <v>2569.1240275092623</v>
      </c>
      <c r="AA19" s="5">
        <v>2566.677941674895</v>
      </c>
      <c r="AB19" s="5">
        <v>2559.0864184627421</v>
      </c>
      <c r="AC19" s="5">
        <v>2554.3593279502784</v>
      </c>
    </row>
    <row r="20" spans="1:29" s="5" customFormat="1">
      <c r="A20" s="1" t="s">
        <v>524</v>
      </c>
      <c r="B20" s="1" t="s">
        <v>533</v>
      </c>
      <c r="C20" s="1" t="s">
        <v>538</v>
      </c>
      <c r="D20" s="1"/>
      <c r="E20" s="1"/>
      <c r="F20" s="1">
        <v>19</v>
      </c>
      <c r="G20" s="1" t="s">
        <v>836</v>
      </c>
      <c r="H20" s="1" t="str">
        <f t="shared" si="1"/>
        <v>19종합중위단위매매가격</v>
      </c>
      <c r="I20" s="1" t="s">
        <v>873</v>
      </c>
      <c r="J20" s="13">
        <v>1208.5726314616386</v>
      </c>
      <c r="K20" s="13">
        <v>1211.8713909316079</v>
      </c>
      <c r="L20" s="13">
        <v>1208.0127397080917</v>
      </c>
      <c r="M20" s="13">
        <v>1205.8844607785256</v>
      </c>
      <c r="N20" s="13">
        <v>1205.3620100559654</v>
      </c>
      <c r="O20" s="13">
        <v>1204.3659408345768</v>
      </c>
      <c r="P20" s="13">
        <v>1199.9330890974923</v>
      </c>
      <c r="Q20" s="14">
        <v>1195.3323235067778</v>
      </c>
      <c r="R20" s="14">
        <v>1194.8876721453166</v>
      </c>
      <c r="S20" s="14">
        <v>1194.8126989928935</v>
      </c>
      <c r="T20" s="14">
        <v>1190.3986110964711</v>
      </c>
      <c r="U20" s="5">
        <v>1226.938350543154</v>
      </c>
      <c r="V20" s="5">
        <v>1227.5321788714509</v>
      </c>
      <c r="W20" s="5">
        <v>1233.5159875609961</v>
      </c>
      <c r="X20" s="5">
        <v>1236.8020986576807</v>
      </c>
      <c r="Y20" s="5">
        <v>1238.3871842391893</v>
      </c>
      <c r="Z20" s="5">
        <v>1244.2696766358265</v>
      </c>
      <c r="AA20" s="5">
        <v>1244.734527318315</v>
      </c>
      <c r="AB20" s="5">
        <v>1246.1717581236132</v>
      </c>
      <c r="AC20" s="5">
        <v>1244.9798821411414</v>
      </c>
    </row>
    <row r="21" spans="1:29" s="5" customFormat="1">
      <c r="A21" s="1" t="s">
        <v>524</v>
      </c>
      <c r="B21" s="1" t="s">
        <v>533</v>
      </c>
      <c r="C21" s="1" t="s">
        <v>539</v>
      </c>
      <c r="D21" s="1"/>
      <c r="E21" s="1"/>
      <c r="F21" s="1">
        <v>20</v>
      </c>
      <c r="G21" s="1" t="s">
        <v>836</v>
      </c>
      <c r="H21" s="1" t="str">
        <f t="shared" si="1"/>
        <v>20종합중위단위매매가격</v>
      </c>
      <c r="I21" s="1" t="s">
        <v>873</v>
      </c>
      <c r="J21" s="13">
        <v>2720.6719996580878</v>
      </c>
      <c r="K21" s="13">
        <v>2722.7393282307262</v>
      </c>
      <c r="L21" s="13">
        <v>2706.5588069337277</v>
      </c>
      <c r="M21" s="13">
        <v>2693.4217921358918</v>
      </c>
      <c r="N21" s="13">
        <v>2675.8730941040712</v>
      </c>
      <c r="O21" s="13">
        <v>2638.9255360175548</v>
      </c>
      <c r="P21" s="13">
        <v>2623.091213333244</v>
      </c>
      <c r="Q21" s="14">
        <v>2607.0439944022655</v>
      </c>
      <c r="R21" s="14">
        <v>2575.6613648901639</v>
      </c>
      <c r="S21" s="14">
        <v>2549.0496371552986</v>
      </c>
      <c r="T21" s="14">
        <v>2545.6058856534928</v>
      </c>
      <c r="U21" s="5">
        <v>2519.7579875464185</v>
      </c>
      <c r="V21" s="5">
        <v>2496.9551232103927</v>
      </c>
      <c r="W21" s="5">
        <v>2485.1893170606545</v>
      </c>
      <c r="X21" s="5">
        <v>2483.9784729805988</v>
      </c>
      <c r="Y21" s="5">
        <v>2473.809404190712</v>
      </c>
      <c r="Z21" s="5">
        <v>2487.652721462005</v>
      </c>
      <c r="AA21" s="5">
        <v>2481.5776889689037</v>
      </c>
      <c r="AB21" s="5">
        <v>2463.7437503835899</v>
      </c>
      <c r="AC21" s="5">
        <v>2462.9473404510286</v>
      </c>
    </row>
    <row r="22" spans="1:29" s="5" customFormat="1">
      <c r="A22" s="1" t="s">
        <v>524</v>
      </c>
      <c r="B22" s="1" t="s">
        <v>533</v>
      </c>
      <c r="C22" s="1" t="s">
        <v>540</v>
      </c>
      <c r="D22" s="1"/>
      <c r="E22" s="1"/>
      <c r="F22" s="1">
        <v>21</v>
      </c>
      <c r="G22" s="1" t="s">
        <v>836</v>
      </c>
      <c r="H22" s="1" t="str">
        <f t="shared" si="1"/>
        <v>21종합중위단위매매가격</v>
      </c>
      <c r="I22" s="1" t="s">
        <v>873</v>
      </c>
      <c r="J22" s="13">
        <v>1988.2055281255518</v>
      </c>
      <c r="K22" s="13">
        <v>1982.1899859437112</v>
      </c>
      <c r="L22" s="13">
        <v>1984.3918157556895</v>
      </c>
      <c r="M22" s="13">
        <v>1973.5741750572777</v>
      </c>
      <c r="N22" s="13">
        <v>1971.9817002502828</v>
      </c>
      <c r="O22" s="13">
        <v>1971.9817002502828</v>
      </c>
      <c r="P22" s="13">
        <v>1953.3890236774525</v>
      </c>
      <c r="Q22" s="14">
        <v>1953.2174488158257</v>
      </c>
      <c r="R22" s="14">
        <v>1949.3868944547835</v>
      </c>
      <c r="S22" s="14">
        <v>1931.3158481529304</v>
      </c>
      <c r="T22" s="14">
        <v>1912.573024777744</v>
      </c>
      <c r="U22" s="5">
        <v>1892.8066622205183</v>
      </c>
      <c r="V22" s="5">
        <v>1868.9730665778918</v>
      </c>
      <c r="W22" s="5">
        <v>1863.1473810522418</v>
      </c>
      <c r="X22" s="5">
        <v>1858.1472687375356</v>
      </c>
      <c r="Y22" s="5">
        <v>1857.4005029394941</v>
      </c>
      <c r="Z22" s="5">
        <v>1854.9209611332649</v>
      </c>
      <c r="AA22" s="5">
        <v>1863.1141818335047</v>
      </c>
      <c r="AB22" s="5">
        <v>1842.9668519725367</v>
      </c>
      <c r="AC22" s="5">
        <v>1836.4344859666271</v>
      </c>
    </row>
    <row r="23" spans="1:29" s="5" customFormat="1">
      <c r="A23" s="1" t="s">
        <v>524</v>
      </c>
      <c r="B23" s="1" t="s">
        <v>541</v>
      </c>
      <c r="C23" s="1"/>
      <c r="D23" s="1"/>
      <c r="E23" s="1"/>
      <c r="F23" s="1">
        <v>22</v>
      </c>
      <c r="G23" s="1" t="s">
        <v>836</v>
      </c>
      <c r="H23" s="1" t="str">
        <f t="shared" si="1"/>
        <v>22종합중위단위매매가격</v>
      </c>
      <c r="I23" s="1" t="s">
        <v>873</v>
      </c>
      <c r="J23" s="13">
        <v>2309.2242439899114</v>
      </c>
      <c r="K23" s="13">
        <v>2306.3058161162598</v>
      </c>
      <c r="L23" s="13">
        <v>2303.5635832929279</v>
      </c>
      <c r="M23" s="13">
        <v>2299.4155395619282</v>
      </c>
      <c r="N23" s="13">
        <v>2288.2439241022262</v>
      </c>
      <c r="O23" s="13">
        <v>2288.1375021971548</v>
      </c>
      <c r="P23" s="13">
        <v>2279.0180577029637</v>
      </c>
      <c r="Q23" s="14">
        <v>2264.2756506759388</v>
      </c>
      <c r="R23" s="14">
        <v>2245.2033631050822</v>
      </c>
      <c r="S23" s="14">
        <v>2235.596198138277</v>
      </c>
      <c r="T23" s="14">
        <v>2218.6904641982505</v>
      </c>
      <c r="U23" s="5">
        <v>2205.8236986470838</v>
      </c>
      <c r="V23" s="5">
        <v>2195.454937163694</v>
      </c>
      <c r="W23" s="5">
        <v>2185.1510143007113</v>
      </c>
      <c r="X23" s="5">
        <v>2178.4223937079259</v>
      </c>
      <c r="Y23" s="5">
        <v>2184.1252018910227</v>
      </c>
      <c r="Z23" s="5">
        <v>2185.0966462367223</v>
      </c>
      <c r="AA23" s="5">
        <v>2191.8737333443569</v>
      </c>
      <c r="AB23" s="5">
        <v>2193.9342948517374</v>
      </c>
      <c r="AC23" s="5">
        <v>2196.4438093193908</v>
      </c>
    </row>
    <row r="24" spans="1:29" s="5" customFormat="1">
      <c r="A24" s="1" t="s">
        <v>524</v>
      </c>
      <c r="B24" s="1" t="s">
        <v>542</v>
      </c>
      <c r="C24" s="1"/>
      <c r="D24" s="1"/>
      <c r="E24" s="1"/>
      <c r="F24" s="1">
        <v>23</v>
      </c>
      <c r="G24" s="1" t="s">
        <v>836</v>
      </c>
      <c r="H24" s="1" t="str">
        <f t="shared" si="1"/>
        <v>23종합중위단위매매가격</v>
      </c>
      <c r="I24" s="1" t="s">
        <v>873</v>
      </c>
      <c r="J24" s="13">
        <v>2154.9368040473382</v>
      </c>
      <c r="K24" s="13">
        <v>2143.8751485951207</v>
      </c>
      <c r="L24" s="13">
        <v>2143.3004030885236</v>
      </c>
      <c r="M24" s="13">
        <v>2139.0026339262645</v>
      </c>
      <c r="N24" s="13">
        <v>2136.9506138073421</v>
      </c>
      <c r="O24" s="13">
        <v>2125.3456506124257</v>
      </c>
      <c r="P24" s="13">
        <v>2112.8746462241329</v>
      </c>
      <c r="Q24" s="14">
        <v>2102.1964898514766</v>
      </c>
      <c r="R24" s="14">
        <v>2096.5636919302824</v>
      </c>
      <c r="S24" s="14">
        <v>2092.9706954901221</v>
      </c>
      <c r="T24" s="14">
        <v>2088.3118501558279</v>
      </c>
      <c r="U24" s="5">
        <v>2083.1670085822507</v>
      </c>
      <c r="V24" s="5">
        <v>2076.3394889623087</v>
      </c>
      <c r="W24" s="5">
        <v>2070.7726192050577</v>
      </c>
      <c r="X24" s="5">
        <v>2069.6100122154817</v>
      </c>
      <c r="Y24" s="5">
        <v>2073.3910894655769</v>
      </c>
      <c r="Z24" s="5">
        <v>2075.0828293134346</v>
      </c>
      <c r="AA24" s="5">
        <v>2074.4983180922936</v>
      </c>
      <c r="AB24" s="5">
        <v>2072.5586879272405</v>
      </c>
      <c r="AC24" s="5">
        <v>2071.9832264507727</v>
      </c>
    </row>
    <row r="25" spans="1:29" s="5" customFormat="1">
      <c r="A25" s="1" t="s">
        <v>524</v>
      </c>
      <c r="B25" s="1" t="s">
        <v>542</v>
      </c>
      <c r="C25" s="1" t="s">
        <v>543</v>
      </c>
      <c r="D25" s="1"/>
      <c r="E25" s="1"/>
      <c r="F25" s="1">
        <v>24</v>
      </c>
      <c r="G25" s="1" t="s">
        <v>836</v>
      </c>
      <c r="H25" s="1" t="str">
        <f t="shared" si="1"/>
        <v>24종합중위단위매매가격</v>
      </c>
      <c r="I25" s="1" t="s">
        <v>873</v>
      </c>
      <c r="J25" s="13">
        <v>2054.5879653834645</v>
      </c>
      <c r="K25" s="13">
        <v>2054.3064274848934</v>
      </c>
      <c r="L25" s="13">
        <v>2057.5366953768389</v>
      </c>
      <c r="M25" s="13">
        <v>2057.6103954241626</v>
      </c>
      <c r="N25" s="13">
        <v>2055.4821522645279</v>
      </c>
      <c r="O25" s="13">
        <v>2046.3009391598116</v>
      </c>
      <c r="P25" s="13">
        <v>2041.2020986993589</v>
      </c>
      <c r="Q25" s="14">
        <v>2038.8860211715159</v>
      </c>
      <c r="R25" s="14">
        <v>2038.6343778993228</v>
      </c>
      <c r="S25" s="14">
        <v>2033.389227873668</v>
      </c>
      <c r="T25" s="14">
        <v>2029.7688216978447</v>
      </c>
      <c r="U25" s="5">
        <v>2018.8659759963648</v>
      </c>
      <c r="V25" s="5">
        <v>2007.1680941377053</v>
      </c>
      <c r="W25" s="5">
        <v>2003.5445943137431</v>
      </c>
      <c r="X25" s="5">
        <v>2005.2731642078841</v>
      </c>
      <c r="Y25" s="5">
        <v>2006.2803634816912</v>
      </c>
      <c r="Z25" s="5">
        <v>2009.0839121707033</v>
      </c>
      <c r="AA25" s="5">
        <v>2007.4140328899068</v>
      </c>
      <c r="AB25" s="5">
        <v>2008.3510201450081</v>
      </c>
      <c r="AC25" s="5">
        <v>2010.3585180445032</v>
      </c>
    </row>
    <row r="26" spans="1:29" s="5" customFormat="1">
      <c r="A26" s="1" t="s">
        <v>524</v>
      </c>
      <c r="B26" s="1" t="s">
        <v>542</v>
      </c>
      <c r="C26" s="1" t="s">
        <v>544</v>
      </c>
      <c r="D26" s="1"/>
      <c r="E26" s="1"/>
      <c r="F26" s="1">
        <v>25</v>
      </c>
      <c r="G26" s="1" t="s">
        <v>836</v>
      </c>
      <c r="H26" s="1" t="str">
        <f t="shared" si="1"/>
        <v>25종합중위단위매매가격</v>
      </c>
      <c r="I26" s="1" t="s">
        <v>873</v>
      </c>
      <c r="J26" s="13">
        <v>2389.5980376528064</v>
      </c>
      <c r="K26" s="13">
        <v>2365.5255836386364</v>
      </c>
      <c r="L26" s="13">
        <v>2365.5079194129407</v>
      </c>
      <c r="M26" s="13">
        <v>2353.617443549163</v>
      </c>
      <c r="N26" s="13">
        <v>2353.3480901371599</v>
      </c>
      <c r="O26" s="13">
        <v>2337.2539047380892</v>
      </c>
      <c r="P26" s="13">
        <v>2309.9477523926053</v>
      </c>
      <c r="Q26" s="14">
        <v>2294.2059538112444</v>
      </c>
      <c r="R26" s="14">
        <v>2290.8973861366189</v>
      </c>
      <c r="S26" s="14">
        <v>2290.2832530741507</v>
      </c>
      <c r="T26" s="14">
        <v>2289.0017985777272</v>
      </c>
      <c r="U26" s="5">
        <v>2289.2465158990703</v>
      </c>
      <c r="V26" s="5">
        <v>2284.2258556148272</v>
      </c>
      <c r="W26" s="5">
        <v>2272.7092906196135</v>
      </c>
      <c r="X26" s="5">
        <v>2270.8320325399618</v>
      </c>
      <c r="Y26" s="5">
        <v>2277.7125056063692</v>
      </c>
      <c r="Z26" s="5">
        <v>2278.0990011391432</v>
      </c>
      <c r="AA26" s="5">
        <v>2278.1965386591187</v>
      </c>
      <c r="AB26" s="5">
        <v>2272.691436256297</v>
      </c>
      <c r="AC26" s="5">
        <v>2268.8279508949818</v>
      </c>
    </row>
    <row r="27" spans="1:29" s="5" customFormat="1">
      <c r="A27" s="1" t="s">
        <v>524</v>
      </c>
      <c r="B27" s="1" t="s">
        <v>542</v>
      </c>
      <c r="C27" s="1" t="s">
        <v>545</v>
      </c>
      <c r="D27" s="1"/>
      <c r="E27" s="1"/>
      <c r="F27" s="1">
        <v>26</v>
      </c>
      <c r="G27" s="1" t="s">
        <v>836</v>
      </c>
      <c r="H27" s="1" t="str">
        <f t="shared" si="1"/>
        <v>26종합중위단위매매가격</v>
      </c>
      <c r="I27" s="1" t="s">
        <v>873</v>
      </c>
      <c r="J27" s="13">
        <v>2048.8195232078901</v>
      </c>
      <c r="K27" s="13">
        <v>2034.9767322064149</v>
      </c>
      <c r="L27" s="13">
        <v>2027.4337949911949</v>
      </c>
      <c r="M27" s="13">
        <v>2024.7015094104866</v>
      </c>
      <c r="N27" s="13">
        <v>2020.7036463777306</v>
      </c>
      <c r="O27" s="13">
        <v>2010.2915566953261</v>
      </c>
      <c r="P27" s="13">
        <v>2002.8213237979926</v>
      </c>
      <c r="Q27" s="14">
        <v>1984.1396135174602</v>
      </c>
      <c r="R27" s="14">
        <v>1966.866060173212</v>
      </c>
      <c r="S27" s="14">
        <v>1962.5543659842169</v>
      </c>
      <c r="T27" s="14">
        <v>1952.2441364209753</v>
      </c>
      <c r="U27" s="5">
        <v>1944.7843234363158</v>
      </c>
      <c r="V27" s="5">
        <v>1944.0751151530521</v>
      </c>
      <c r="W27" s="5">
        <v>1942.3554607188905</v>
      </c>
      <c r="X27" s="5">
        <v>1937.130358972915</v>
      </c>
      <c r="Y27" s="5">
        <v>1941.906126340594</v>
      </c>
      <c r="Z27" s="5">
        <v>1943.2749061208335</v>
      </c>
      <c r="AA27" s="5">
        <v>1943.7178537363764</v>
      </c>
      <c r="AB27" s="5">
        <v>1941.1691739026287</v>
      </c>
      <c r="AC27" s="5">
        <v>1940.1509075043616</v>
      </c>
    </row>
    <row r="28" spans="1:29" s="5" customFormat="1">
      <c r="A28" s="1" t="s">
        <v>524</v>
      </c>
      <c r="B28" s="1" t="s">
        <v>546</v>
      </c>
      <c r="C28" s="1"/>
      <c r="D28" s="1"/>
      <c r="E28" s="1"/>
      <c r="F28" s="1">
        <v>27</v>
      </c>
      <c r="G28" s="1" t="s">
        <v>836</v>
      </c>
      <c r="H28" s="1" t="str">
        <f t="shared" si="1"/>
        <v>27종합중위단위매매가격</v>
      </c>
      <c r="I28" s="1" t="s">
        <v>873</v>
      </c>
      <c r="J28" s="13">
        <v>2023.2841261005367</v>
      </c>
      <c r="K28" s="13">
        <v>2010.2821744081577</v>
      </c>
      <c r="L28" s="13">
        <v>2008.2272291686234</v>
      </c>
      <c r="M28" s="13">
        <v>2004.6841422979114</v>
      </c>
      <c r="N28" s="13">
        <v>1994.7528983877687</v>
      </c>
      <c r="O28" s="13">
        <v>1988.6992460129979</v>
      </c>
      <c r="P28" s="13">
        <v>1980.4316699510518</v>
      </c>
      <c r="Q28" s="14">
        <v>1961.2527832738194</v>
      </c>
      <c r="R28" s="14">
        <v>1959.1427361899875</v>
      </c>
      <c r="S28" s="14">
        <v>1953.9602923653269</v>
      </c>
      <c r="T28" s="14">
        <v>1960.8150958191645</v>
      </c>
      <c r="U28" s="5">
        <v>1973.9109577251761</v>
      </c>
      <c r="V28" s="5">
        <v>1974.0569775495439</v>
      </c>
      <c r="W28" s="5">
        <v>1974.0569775495439</v>
      </c>
      <c r="X28" s="5">
        <v>1973.691111967142</v>
      </c>
      <c r="Y28" s="5">
        <v>1985.9511400162808</v>
      </c>
      <c r="Z28" s="5">
        <v>1992.9445991136226</v>
      </c>
      <c r="AA28" s="5">
        <v>1994.2295312576005</v>
      </c>
      <c r="AB28" s="5">
        <v>1987.3926355867529</v>
      </c>
      <c r="AC28" s="5">
        <v>1986.2773711631987</v>
      </c>
    </row>
    <row r="29" spans="1:29" s="5" customFormat="1">
      <c r="A29" s="1" t="s">
        <v>524</v>
      </c>
      <c r="B29" s="1" t="s">
        <v>547</v>
      </c>
      <c r="C29" s="1"/>
      <c r="D29" s="1"/>
      <c r="E29" s="1"/>
      <c r="F29" s="1">
        <v>28</v>
      </c>
      <c r="G29" s="1" t="s">
        <v>836</v>
      </c>
      <c r="H29" s="1" t="str">
        <f t="shared" si="1"/>
        <v>28종합중위단위매매가격</v>
      </c>
      <c r="I29" s="1" t="s">
        <v>873</v>
      </c>
      <c r="J29" s="13">
        <v>1362.6921136442991</v>
      </c>
      <c r="K29" s="13">
        <v>1362.4716217116415</v>
      </c>
      <c r="L29" s="13">
        <v>1374.2530741617302</v>
      </c>
      <c r="M29" s="13">
        <v>1387.2214593818887</v>
      </c>
      <c r="N29" s="13">
        <v>1403.9892428141538</v>
      </c>
      <c r="O29" s="13">
        <v>1417.1147077072062</v>
      </c>
      <c r="P29" s="13">
        <v>1416.7441977814472</v>
      </c>
      <c r="Q29" s="14">
        <v>1419.7491572813135</v>
      </c>
      <c r="R29" s="14">
        <v>1424.7152761647628</v>
      </c>
      <c r="S29" s="14">
        <v>1424.6486952111052</v>
      </c>
      <c r="T29" s="14">
        <v>1426.7024156979514</v>
      </c>
      <c r="U29" s="5">
        <v>1435.6926173717929</v>
      </c>
      <c r="V29" s="5">
        <v>1437.523902014741</v>
      </c>
      <c r="W29" s="5">
        <v>1438.7616599740286</v>
      </c>
      <c r="X29" s="5">
        <v>1440.2519760381554</v>
      </c>
      <c r="Y29" s="5">
        <v>1444.5635222020599</v>
      </c>
      <c r="Z29" s="5">
        <v>1448.8726127461282</v>
      </c>
      <c r="AA29" s="5">
        <v>1449.1522258474299</v>
      </c>
      <c r="AB29" s="5">
        <v>1449.7498825204277</v>
      </c>
      <c r="AC29" s="5">
        <v>1445.8869750325</v>
      </c>
    </row>
    <row r="30" spans="1:29" s="5" customFormat="1">
      <c r="A30" s="1" t="s">
        <v>524</v>
      </c>
      <c r="B30" s="1" t="s">
        <v>548</v>
      </c>
      <c r="C30" s="1"/>
      <c r="D30" s="1"/>
      <c r="E30" s="1"/>
      <c r="F30" s="1">
        <v>29</v>
      </c>
      <c r="G30" s="1" t="s">
        <v>836</v>
      </c>
      <c r="H30" s="1" t="str">
        <f t="shared" si="1"/>
        <v>29종합중위단위매매가격</v>
      </c>
      <c r="I30" s="1" t="s">
        <v>873</v>
      </c>
      <c r="J30" s="13">
        <v>1711.823132682403</v>
      </c>
      <c r="K30" s="13">
        <v>1721.8821864560744</v>
      </c>
      <c r="L30" s="13">
        <v>1736.4456627703917</v>
      </c>
      <c r="M30" s="13">
        <v>1744.6814050638654</v>
      </c>
      <c r="N30" s="13">
        <v>1751.0060395802825</v>
      </c>
      <c r="O30" s="13">
        <v>1752.9651878742379</v>
      </c>
      <c r="P30" s="13">
        <v>1756.9067044966271</v>
      </c>
      <c r="Q30" s="14">
        <v>1759.9217253944578</v>
      </c>
      <c r="R30" s="14">
        <v>1761.4148799978877</v>
      </c>
      <c r="S30" s="14">
        <v>1767.8744170873251</v>
      </c>
      <c r="T30" s="14">
        <v>1774.9905595140681</v>
      </c>
      <c r="U30" s="5">
        <v>1788.535207901602</v>
      </c>
      <c r="V30" s="5">
        <v>1798.5576153417505</v>
      </c>
      <c r="W30" s="5">
        <v>1799.7619239424769</v>
      </c>
      <c r="X30" s="5">
        <v>1806.0579993161755</v>
      </c>
      <c r="Y30" s="5">
        <v>1822.7491129800367</v>
      </c>
      <c r="Z30" s="5">
        <v>1837.7748638157841</v>
      </c>
      <c r="AA30" s="5">
        <v>1855.7007876462187</v>
      </c>
      <c r="AB30" s="5">
        <v>1881.9419117067955</v>
      </c>
      <c r="AC30" s="5">
        <v>1894.5949081930121</v>
      </c>
    </row>
    <row r="31" spans="1:29" s="5" customFormat="1">
      <c r="A31" s="1" t="s">
        <v>524</v>
      </c>
      <c r="B31" s="1" t="s">
        <v>549</v>
      </c>
      <c r="C31" s="1"/>
      <c r="D31" s="1"/>
      <c r="E31" s="1"/>
      <c r="F31" s="1">
        <v>30</v>
      </c>
      <c r="G31" s="1" t="s">
        <v>836</v>
      </c>
      <c r="H31" s="1" t="str">
        <f t="shared" si="1"/>
        <v>30종합중위단위매매가격</v>
      </c>
      <c r="I31" s="1" t="s">
        <v>873</v>
      </c>
      <c r="J31" s="13">
        <v>2015.1771850828561</v>
      </c>
      <c r="K31" s="13">
        <v>2034.5806029897576</v>
      </c>
      <c r="L31" s="13">
        <v>2047.7366235297463</v>
      </c>
      <c r="M31" s="13">
        <v>2066.1431734752364</v>
      </c>
      <c r="N31" s="13">
        <v>2076.7001638054403</v>
      </c>
      <c r="O31" s="13">
        <v>2092.0916762571464</v>
      </c>
      <c r="P31" s="13">
        <v>2072.9418534655451</v>
      </c>
      <c r="Q31" s="14">
        <v>2074.7395399983302</v>
      </c>
      <c r="R31" s="14">
        <v>2069.4952980146804</v>
      </c>
      <c r="S31" s="14">
        <v>2063.0162746388114</v>
      </c>
      <c r="T31" s="14">
        <v>2068.029616542703</v>
      </c>
      <c r="U31" s="5">
        <v>2071.6716815268555</v>
      </c>
      <c r="V31" s="5">
        <v>2070.3905825338143</v>
      </c>
      <c r="W31" s="5">
        <v>2062.7322828895717</v>
      </c>
      <c r="X31" s="5">
        <v>2059.1648368783367</v>
      </c>
      <c r="Y31" s="5">
        <v>2057.2340872655282</v>
      </c>
      <c r="Z31" s="5">
        <v>2057.3839746802619</v>
      </c>
      <c r="AA31" s="5">
        <v>2055.6135076496162</v>
      </c>
      <c r="AB31" s="5">
        <v>2053.9221333872629</v>
      </c>
      <c r="AC31" s="5">
        <v>2048.4960407613207</v>
      </c>
    </row>
    <row r="32" spans="1:29" s="5" customFormat="1">
      <c r="A32" s="1" t="s">
        <v>1384</v>
      </c>
      <c r="B32" s="1" t="s">
        <v>1383</v>
      </c>
      <c r="C32" s="1"/>
      <c r="D32" s="1"/>
      <c r="E32" s="1"/>
      <c r="F32" s="1">
        <v>31</v>
      </c>
      <c r="G32" s="1" t="s">
        <v>836</v>
      </c>
      <c r="H32" s="1" t="str">
        <f t="shared" si="1"/>
        <v>31종합중위단위매매가격</v>
      </c>
      <c r="I32" s="1" t="s">
        <v>873</v>
      </c>
      <c r="J32" s="13"/>
      <c r="K32" s="13"/>
      <c r="L32" s="13"/>
      <c r="M32" s="13"/>
      <c r="N32" s="13"/>
      <c r="O32" s="13"/>
      <c r="P32" s="13"/>
      <c r="Q32" s="14"/>
      <c r="R32" s="14"/>
      <c r="S32" s="14"/>
      <c r="T32" s="14"/>
      <c r="U32" s="5">
        <v>1056.6442060449147</v>
      </c>
      <c r="V32" s="5">
        <v>1092.1317763622935</v>
      </c>
      <c r="W32" s="5">
        <v>1093.0039786217767</v>
      </c>
      <c r="X32" s="5">
        <v>1094.8891788933215</v>
      </c>
      <c r="Y32" s="5">
        <v>1094.8891788933215</v>
      </c>
      <c r="Z32" s="5">
        <v>1100.2174863096079</v>
      </c>
      <c r="AA32" s="5">
        <v>1115.4396435949459</v>
      </c>
      <c r="AB32" s="5">
        <v>1109.5509809051287</v>
      </c>
      <c r="AC32" s="5">
        <v>1099.350592816513</v>
      </c>
    </row>
    <row r="33" spans="1:29" s="5" customFormat="1">
      <c r="A33" s="1" t="s">
        <v>524</v>
      </c>
      <c r="B33" s="1" t="s">
        <v>550</v>
      </c>
      <c r="C33" s="1"/>
      <c r="D33" s="1"/>
      <c r="E33" s="1"/>
      <c r="F33" s="1">
        <v>32</v>
      </c>
      <c r="G33" s="1" t="s">
        <v>836</v>
      </c>
      <c r="H33" s="1" t="str">
        <f t="shared" si="1"/>
        <v>32종합중위단위매매가격</v>
      </c>
      <c r="I33" s="1" t="s">
        <v>873</v>
      </c>
      <c r="J33" s="13">
        <v>1010.4926989664483</v>
      </c>
      <c r="K33" s="13">
        <v>1018.6322784735727</v>
      </c>
      <c r="L33" s="13">
        <v>1018.7745184565667</v>
      </c>
      <c r="M33" s="13">
        <v>1022.8439541419422</v>
      </c>
      <c r="N33" s="13">
        <v>1021.958001403054</v>
      </c>
      <c r="O33" s="13">
        <v>1021.958001403054</v>
      </c>
      <c r="P33" s="13">
        <v>1023.9818157012603</v>
      </c>
      <c r="Q33" s="14">
        <v>1022.6247979128024</v>
      </c>
      <c r="R33" s="14">
        <v>1021.2482813816872</v>
      </c>
      <c r="S33" s="14">
        <v>1023.2998609326565</v>
      </c>
      <c r="T33" s="14">
        <v>1023.7305043914743</v>
      </c>
      <c r="U33" s="5">
        <v>1032.3168272850014</v>
      </c>
      <c r="V33" s="5">
        <v>1030.7964056255735</v>
      </c>
      <c r="W33" s="5">
        <v>1030.2980355191505</v>
      </c>
      <c r="X33" s="5">
        <v>1021.7352770994181</v>
      </c>
      <c r="Y33" s="5">
        <v>1020.3513326037647</v>
      </c>
      <c r="Z33" s="5">
        <v>1020.9025810642846</v>
      </c>
      <c r="AA33" s="5">
        <v>1019.7628904503624</v>
      </c>
      <c r="AB33" s="5">
        <v>1018.9197283541616</v>
      </c>
      <c r="AC33" s="5">
        <v>1021.4133536101248</v>
      </c>
    </row>
    <row r="34" spans="1:29" s="5" customFormat="1">
      <c r="A34" s="1" t="s">
        <v>524</v>
      </c>
      <c r="B34" s="1" t="s">
        <v>551</v>
      </c>
      <c r="C34" s="1"/>
      <c r="D34" s="1"/>
      <c r="E34" s="1"/>
      <c r="F34" s="1">
        <v>33</v>
      </c>
      <c r="G34" s="1" t="s">
        <v>836</v>
      </c>
      <c r="H34" s="1" t="str">
        <f t="shared" si="1"/>
        <v>33종합중위단위매매가격</v>
      </c>
      <c r="I34" s="1" t="s">
        <v>873</v>
      </c>
      <c r="J34" s="13">
        <v>1241.9400737842566</v>
      </c>
      <c r="K34" s="13">
        <v>1249.1535032643665</v>
      </c>
      <c r="L34" s="13">
        <v>1267.5187754511562</v>
      </c>
      <c r="M34" s="13">
        <v>1271.7983895718546</v>
      </c>
      <c r="N34" s="13">
        <v>1271.9312794929492</v>
      </c>
      <c r="O34" s="13">
        <v>1275.0729795416064</v>
      </c>
      <c r="P34" s="13">
        <v>1271.1971593241226</v>
      </c>
      <c r="Q34" s="14">
        <v>1278.7004427509487</v>
      </c>
      <c r="R34" s="14">
        <v>1276.6942163715935</v>
      </c>
      <c r="S34" s="14">
        <v>1279.0068634919983</v>
      </c>
      <c r="T34" s="14">
        <v>1280.3846476406397</v>
      </c>
      <c r="U34" s="5">
        <v>1287.8397609981266</v>
      </c>
      <c r="V34" s="5">
        <v>1284.396681925072</v>
      </c>
      <c r="W34" s="5">
        <v>1284.8379765457039</v>
      </c>
      <c r="X34" s="5">
        <v>1287.2934940230855</v>
      </c>
      <c r="Y34" s="5">
        <v>1290.7595837557103</v>
      </c>
      <c r="Z34" s="5">
        <v>1291.9031266777224</v>
      </c>
      <c r="AA34" s="5">
        <v>1291.0980660090297</v>
      </c>
      <c r="AB34" s="5">
        <v>1293.030238477309</v>
      </c>
      <c r="AC34" s="5">
        <v>1295.364506531844</v>
      </c>
    </row>
    <row r="35" spans="1:29" s="5" customFormat="1">
      <c r="A35" s="1" t="s">
        <v>524</v>
      </c>
      <c r="B35" s="1" t="s">
        <v>552</v>
      </c>
      <c r="C35" s="1"/>
      <c r="D35" s="1"/>
      <c r="E35" s="1"/>
      <c r="F35" s="1">
        <v>34</v>
      </c>
      <c r="G35" s="1" t="s">
        <v>836</v>
      </c>
      <c r="H35" s="1" t="str">
        <f t="shared" si="1"/>
        <v>34종합중위단위매매가격</v>
      </c>
      <c r="I35" s="1" t="s">
        <v>873</v>
      </c>
      <c r="J35" s="13">
        <v>1012.2677597549357</v>
      </c>
      <c r="K35" s="13">
        <v>1014.5578955076913</v>
      </c>
      <c r="L35" s="13">
        <v>1019.0815962382742</v>
      </c>
      <c r="M35" s="13">
        <v>1025.083930311079</v>
      </c>
      <c r="N35" s="13">
        <v>1030.6368343202128</v>
      </c>
      <c r="O35" s="13">
        <v>1033.9707612850791</v>
      </c>
      <c r="P35" s="13">
        <v>1043.3496843046623</v>
      </c>
      <c r="Q35" s="14">
        <v>1050.5997281309074</v>
      </c>
      <c r="R35" s="14">
        <v>1054.6318600807685</v>
      </c>
      <c r="S35" s="14">
        <v>1058.3575875925026</v>
      </c>
      <c r="T35" s="14">
        <v>1064.0490058408527</v>
      </c>
      <c r="U35" s="5">
        <v>1108.1343569473174</v>
      </c>
      <c r="V35" s="5">
        <v>1108.2297243544308</v>
      </c>
      <c r="W35" s="5">
        <v>1109.974773737785</v>
      </c>
      <c r="X35" s="5">
        <v>1113.7424703333236</v>
      </c>
      <c r="Y35" s="5">
        <v>1115.5527946362079</v>
      </c>
      <c r="Z35" s="5">
        <v>1117.94235691942</v>
      </c>
      <c r="AA35" s="5">
        <v>1121.3566790958816</v>
      </c>
      <c r="AB35" s="5">
        <v>1121.662350292105</v>
      </c>
      <c r="AC35" s="5">
        <v>1123.455701411385</v>
      </c>
    </row>
    <row r="36" spans="1:29" s="5" customFormat="1">
      <c r="A36" s="1" t="s">
        <v>524</v>
      </c>
      <c r="B36" s="1" t="s">
        <v>553</v>
      </c>
      <c r="C36" s="1"/>
      <c r="D36" s="1"/>
      <c r="E36" s="1"/>
      <c r="F36" s="1">
        <v>35</v>
      </c>
      <c r="G36" s="1" t="s">
        <v>836</v>
      </c>
      <c r="H36" s="1" t="str">
        <f t="shared" si="1"/>
        <v>35종합중위단위매매가격</v>
      </c>
      <c r="I36" s="1" t="s">
        <v>873</v>
      </c>
      <c r="J36" s="13">
        <v>1074.6713167317978</v>
      </c>
      <c r="K36" s="13">
        <v>1076.4998756193381</v>
      </c>
      <c r="L36" s="13">
        <v>1081.1904442092653</v>
      </c>
      <c r="M36" s="13">
        <v>1092.3488409459135</v>
      </c>
      <c r="N36" s="13">
        <v>1088.9959334601754</v>
      </c>
      <c r="O36" s="13">
        <v>1085.9115990086264</v>
      </c>
      <c r="P36" s="13">
        <v>1086.9749353775292</v>
      </c>
      <c r="Q36" s="14">
        <v>1071.8892999779002</v>
      </c>
      <c r="R36" s="14">
        <v>1057.474249341039</v>
      </c>
      <c r="S36" s="14">
        <v>1053.0492429152009</v>
      </c>
      <c r="T36" s="14">
        <v>1043.9231287261964</v>
      </c>
      <c r="U36" s="5">
        <v>1021.306549527768</v>
      </c>
      <c r="V36" s="5">
        <v>1011.3676318421487</v>
      </c>
      <c r="W36" s="5">
        <v>1004.7199905658737</v>
      </c>
      <c r="X36" s="5">
        <v>1003.230694482589</v>
      </c>
      <c r="Y36" s="5">
        <v>1004.7239302960276</v>
      </c>
      <c r="Z36" s="5">
        <v>1002.6865860380931</v>
      </c>
      <c r="AA36" s="5">
        <v>999.14108727477389</v>
      </c>
      <c r="AB36" s="5">
        <v>998.3302669016249</v>
      </c>
      <c r="AC36" s="5">
        <v>1000.2879883982768</v>
      </c>
    </row>
    <row r="37" spans="1:29" s="5" customFormat="1">
      <c r="A37" s="1" t="s">
        <v>524</v>
      </c>
      <c r="B37" s="1" t="s">
        <v>554</v>
      </c>
      <c r="C37" s="1"/>
      <c r="D37" s="1"/>
      <c r="E37" s="1"/>
      <c r="F37" s="1">
        <v>36</v>
      </c>
      <c r="G37" s="1" t="s">
        <v>836</v>
      </c>
      <c r="H37" s="1" t="str">
        <f t="shared" si="1"/>
        <v>36종합중위단위매매가격</v>
      </c>
      <c r="I37" s="1" t="s">
        <v>873</v>
      </c>
      <c r="J37" s="13">
        <v>738.22610007959383</v>
      </c>
      <c r="K37" s="13">
        <v>741.58887507921168</v>
      </c>
      <c r="L37" s="13">
        <v>743.86007690836811</v>
      </c>
      <c r="M37" s="13">
        <v>747.76934054989852</v>
      </c>
      <c r="N37" s="13">
        <v>750.36084997975445</v>
      </c>
      <c r="O37" s="13">
        <v>750.44516643777456</v>
      </c>
      <c r="P37" s="13">
        <v>751.19575327427492</v>
      </c>
      <c r="Q37" s="14">
        <v>751.0120801617735</v>
      </c>
      <c r="R37" s="14">
        <v>750.32952140327097</v>
      </c>
      <c r="S37" s="14">
        <v>750.8159206628568</v>
      </c>
      <c r="T37" s="14">
        <v>747.40510413978996</v>
      </c>
      <c r="U37" s="5">
        <v>752.14155768098044</v>
      </c>
      <c r="V37" s="5">
        <v>751.99876998916261</v>
      </c>
      <c r="W37" s="5">
        <v>749.23885850129284</v>
      </c>
      <c r="X37" s="5">
        <v>744.51639424151506</v>
      </c>
      <c r="Y37" s="5">
        <v>744.10247134678559</v>
      </c>
      <c r="Z37" s="5">
        <v>744.83840920097157</v>
      </c>
      <c r="AA37" s="5">
        <v>744.00651636315445</v>
      </c>
      <c r="AB37" s="5">
        <v>741.19033931239824</v>
      </c>
      <c r="AC37" s="5">
        <v>739.52237838030499</v>
      </c>
    </row>
    <row r="38" spans="1:29" s="5" customFormat="1">
      <c r="A38" s="1" t="s">
        <v>524</v>
      </c>
      <c r="B38" s="1" t="s">
        <v>555</v>
      </c>
      <c r="C38" s="1"/>
      <c r="D38" s="1"/>
      <c r="E38" s="1"/>
      <c r="F38" s="1">
        <v>37</v>
      </c>
      <c r="G38" s="1" t="s">
        <v>836</v>
      </c>
      <c r="H38" s="1" t="str">
        <f t="shared" si="1"/>
        <v>37종합중위단위매매가격</v>
      </c>
      <c r="I38" s="1" t="s">
        <v>873</v>
      </c>
      <c r="J38" s="13">
        <v>898.28853691596726</v>
      </c>
      <c r="K38" s="13">
        <v>900.63374551430741</v>
      </c>
      <c r="L38" s="13">
        <v>904.98294296185861</v>
      </c>
      <c r="M38" s="13">
        <v>910.93474324659292</v>
      </c>
      <c r="N38" s="13">
        <v>915.06180848108625</v>
      </c>
      <c r="O38" s="13">
        <v>916.08743676082941</v>
      </c>
      <c r="P38" s="13">
        <v>916.79368826075643</v>
      </c>
      <c r="Q38" s="14">
        <v>926.27270941319807</v>
      </c>
      <c r="R38" s="14">
        <v>933.36351227067178</v>
      </c>
      <c r="S38" s="14">
        <v>937.02159544300855</v>
      </c>
      <c r="T38" s="14">
        <v>939.95477785697085</v>
      </c>
      <c r="U38" s="5">
        <v>949.20097144149156</v>
      </c>
      <c r="V38" s="5">
        <v>954.57750892949241</v>
      </c>
      <c r="W38" s="5">
        <v>957.72441401864501</v>
      </c>
      <c r="X38" s="5">
        <v>960.7252098743628</v>
      </c>
      <c r="Y38" s="5">
        <v>964.43520288739217</v>
      </c>
      <c r="Z38" s="5">
        <v>968.36462119054966</v>
      </c>
      <c r="AA38" s="5">
        <v>977.40441715309908</v>
      </c>
      <c r="AB38" s="5">
        <v>988.41338004252486</v>
      </c>
      <c r="AC38" s="5">
        <v>994.71088213584608</v>
      </c>
    </row>
    <row r="39" spans="1:29" s="5" customFormat="1">
      <c r="A39" s="1" t="s">
        <v>524</v>
      </c>
      <c r="B39" s="1" t="s">
        <v>556</v>
      </c>
      <c r="C39" s="1"/>
      <c r="D39" s="1"/>
      <c r="E39" s="1"/>
      <c r="F39" s="1">
        <v>38</v>
      </c>
      <c r="G39" s="1" t="s">
        <v>836</v>
      </c>
      <c r="H39" s="1" t="str">
        <f t="shared" si="1"/>
        <v>38종합중위단위매매가격</v>
      </c>
      <c r="I39" s="1" t="s">
        <v>873</v>
      </c>
      <c r="J39" s="13">
        <v>1698.0847836522687</v>
      </c>
      <c r="K39" s="13">
        <v>1696.1272876246785</v>
      </c>
      <c r="L39" s="13">
        <v>1700.7193280334473</v>
      </c>
      <c r="M39" s="13">
        <v>1699.6860640163218</v>
      </c>
      <c r="N39" s="13">
        <v>1691.9895227535635</v>
      </c>
      <c r="O39" s="13">
        <v>1681.8466234059338</v>
      </c>
      <c r="P39" s="13">
        <v>1669.9290466053883</v>
      </c>
      <c r="Q39" s="14">
        <v>1665.8459822316049</v>
      </c>
      <c r="R39" s="14">
        <v>1665.81975490114</v>
      </c>
      <c r="S39" s="14">
        <v>1662.9981574313449</v>
      </c>
      <c r="T39" s="14">
        <v>1659.1893759858287</v>
      </c>
      <c r="U39" s="5">
        <v>1654.0619835915995</v>
      </c>
      <c r="V39" s="5">
        <v>1651.6254639908664</v>
      </c>
      <c r="W39" s="5">
        <v>1648.0905012724077</v>
      </c>
      <c r="X39" s="5">
        <v>1644.6736753764797</v>
      </c>
      <c r="Y39" s="5">
        <v>1642.9523406527424</v>
      </c>
      <c r="Z39" s="5">
        <v>1649.1389163347571</v>
      </c>
      <c r="AA39" s="5">
        <v>1648.5709544884057</v>
      </c>
      <c r="AB39" s="5">
        <v>1645.4272223200346</v>
      </c>
      <c r="AC39" s="5">
        <v>1644.6591965229613</v>
      </c>
    </row>
    <row r="40" spans="1:29" s="5" customFormat="1">
      <c r="A40" s="1" t="s">
        <v>524</v>
      </c>
      <c r="B40" s="1" t="s">
        <v>557</v>
      </c>
      <c r="C40" s="1"/>
      <c r="D40" s="1"/>
      <c r="E40" s="1"/>
      <c r="F40" s="1">
        <v>39</v>
      </c>
      <c r="G40" s="1" t="s">
        <v>836</v>
      </c>
      <c r="H40" s="1" t="str">
        <f t="shared" si="1"/>
        <v>39종합중위단위매매가격</v>
      </c>
      <c r="I40" s="1" t="s">
        <v>873</v>
      </c>
      <c r="J40" s="13">
        <v>871.94348707514109</v>
      </c>
      <c r="K40" s="13">
        <v>888.04649037160357</v>
      </c>
      <c r="L40" s="13">
        <v>891.75985623042754</v>
      </c>
      <c r="M40" s="13">
        <v>898.40728992408128</v>
      </c>
      <c r="N40" s="13">
        <v>925.62557188772962</v>
      </c>
      <c r="O40" s="13">
        <v>925.62557188772962</v>
      </c>
      <c r="P40" s="13">
        <v>926.76687028671051</v>
      </c>
      <c r="Q40" s="14">
        <v>925.10658024186273</v>
      </c>
      <c r="R40" s="14">
        <v>925.10658024186273</v>
      </c>
      <c r="S40" s="14">
        <v>925.10658024186273</v>
      </c>
      <c r="T40" s="14">
        <v>925.10658024186273</v>
      </c>
      <c r="U40" s="5">
        <v>944.39992925324577</v>
      </c>
      <c r="V40" s="5">
        <v>941.23573229142255</v>
      </c>
      <c r="W40" s="5">
        <v>942.94111497468145</v>
      </c>
      <c r="X40" s="5">
        <v>942.94111497468145</v>
      </c>
      <c r="Y40" s="5">
        <v>940.18042643773401</v>
      </c>
      <c r="Z40" s="5">
        <v>940.18042643773401</v>
      </c>
      <c r="AA40" s="5">
        <v>940.18042643773401</v>
      </c>
      <c r="AB40" s="5">
        <v>939.18808954101098</v>
      </c>
      <c r="AC40" s="5">
        <v>936.36364713670571</v>
      </c>
    </row>
    <row r="41" spans="1:29" s="5" customFormat="1">
      <c r="A41" s="1" t="s">
        <v>655</v>
      </c>
      <c r="B41" s="1"/>
      <c r="C41" s="1"/>
      <c r="D41" s="1"/>
      <c r="E41" s="1"/>
      <c r="F41" s="1">
        <v>40</v>
      </c>
      <c r="G41" s="1" t="s">
        <v>836</v>
      </c>
      <c r="H41" s="1" t="str">
        <f t="shared" si="1"/>
        <v>40종합중위단위매매가격</v>
      </c>
      <c r="I41" s="1" t="s">
        <v>873</v>
      </c>
      <c r="J41" s="13">
        <v>1993.9342191876806</v>
      </c>
      <c r="K41" s="13">
        <v>1992.114851634756</v>
      </c>
      <c r="L41" s="13">
        <v>1996.115494286955</v>
      </c>
      <c r="M41" s="13">
        <v>1998.07208464977</v>
      </c>
      <c r="N41" s="13">
        <v>1997.716200808615</v>
      </c>
      <c r="O41" s="13">
        <v>1997.0267444249944</v>
      </c>
      <c r="P41" s="13">
        <v>1989.5661049049584</v>
      </c>
      <c r="Q41" s="14">
        <v>1982.0261804211882</v>
      </c>
      <c r="R41" s="14">
        <v>1976.1228214793273</v>
      </c>
      <c r="S41" s="14">
        <v>1972.8531779393825</v>
      </c>
      <c r="T41" s="14">
        <v>1970.2296199061277</v>
      </c>
      <c r="U41" s="5">
        <v>1973.9356665112962</v>
      </c>
      <c r="V41" s="5">
        <v>1971.4010433887277</v>
      </c>
      <c r="W41" s="5">
        <v>1967.0951374645797</v>
      </c>
      <c r="X41" s="5">
        <v>1966.0633180224031</v>
      </c>
      <c r="Y41" s="5">
        <v>1973.0673172551403</v>
      </c>
      <c r="Z41" s="5">
        <v>1977.6472698076977</v>
      </c>
      <c r="AA41" s="5">
        <v>1982.2289790767657</v>
      </c>
      <c r="AB41" s="5">
        <v>1985.848998671881</v>
      </c>
      <c r="AC41" s="5">
        <v>1987.4396070834641</v>
      </c>
    </row>
    <row r="42" spans="1:29" s="5" customFormat="1">
      <c r="A42" s="1" t="s">
        <v>523</v>
      </c>
      <c r="B42" s="1"/>
      <c r="C42" s="1"/>
      <c r="D42" s="1"/>
      <c r="E42" s="1"/>
      <c r="F42" s="1">
        <v>41</v>
      </c>
      <c r="G42" s="1" t="s">
        <v>836</v>
      </c>
      <c r="H42" s="1" t="str">
        <f t="shared" si="1"/>
        <v>41종합중위단위매매가격</v>
      </c>
      <c r="I42" s="1" t="s">
        <v>873</v>
      </c>
      <c r="J42" s="13">
        <v>1877.4136145706266</v>
      </c>
      <c r="K42" s="13">
        <v>1878.4941390898337</v>
      </c>
      <c r="L42" s="13">
        <v>1878.6725851992876</v>
      </c>
      <c r="M42" s="13">
        <v>1878.4863730066729</v>
      </c>
      <c r="N42" s="13">
        <v>1875.405506989714</v>
      </c>
      <c r="O42" s="13">
        <v>1868.1860951292317</v>
      </c>
      <c r="P42" s="13">
        <v>1860.6368100654206</v>
      </c>
      <c r="Q42" s="14">
        <v>1854.418543858709</v>
      </c>
      <c r="R42" s="14">
        <v>1847.1042660060718</v>
      </c>
      <c r="S42" s="14">
        <v>1840.4060684516837</v>
      </c>
      <c r="T42" s="14">
        <v>1834.1401702525395</v>
      </c>
      <c r="U42" s="5">
        <v>1836.2737320416368</v>
      </c>
      <c r="V42" s="5">
        <v>1829.2188433627875</v>
      </c>
      <c r="W42" s="5">
        <v>1823.5410617258699</v>
      </c>
      <c r="X42" s="5">
        <v>1820.3515676537399</v>
      </c>
      <c r="Y42" s="5">
        <v>1821.5620174714077</v>
      </c>
      <c r="Z42" s="5">
        <v>1824.4562051250382</v>
      </c>
      <c r="AA42" s="5">
        <v>1827.4747993324906</v>
      </c>
      <c r="AB42" s="5">
        <v>1824.3912486101151</v>
      </c>
      <c r="AC42" s="5">
        <v>1822.4657157193028</v>
      </c>
    </row>
    <row r="43" spans="1:29" s="5" customFormat="1">
      <c r="A43" s="1" t="s">
        <v>524</v>
      </c>
      <c r="B43" s="1" t="s">
        <v>525</v>
      </c>
      <c r="C43" s="1"/>
      <c r="D43" s="1"/>
      <c r="E43" s="1"/>
      <c r="F43" s="1">
        <v>42</v>
      </c>
      <c r="G43" s="1" t="s">
        <v>836</v>
      </c>
      <c r="H43" s="1" t="str">
        <f t="shared" si="1"/>
        <v>42종합중위단위매매가격</v>
      </c>
      <c r="I43" s="1" t="s">
        <v>873</v>
      </c>
      <c r="J43" s="13">
        <v>5333.5232974023183</v>
      </c>
      <c r="K43" s="13">
        <v>5318.2490455705147</v>
      </c>
      <c r="L43" s="13">
        <v>5291.9888118444169</v>
      </c>
      <c r="M43" s="13">
        <v>5257.6808793941955</v>
      </c>
      <c r="N43" s="13">
        <v>5234.0859946425544</v>
      </c>
      <c r="O43" s="13">
        <v>5208.7126117597481</v>
      </c>
      <c r="P43" s="13">
        <v>5182.8764138469223</v>
      </c>
      <c r="Q43" s="14">
        <v>5146.008936859751</v>
      </c>
      <c r="R43" s="14">
        <v>5111.6182572012358</v>
      </c>
      <c r="S43" s="14">
        <v>5090.9059138696302</v>
      </c>
      <c r="T43" s="14">
        <v>5067.4701103463112</v>
      </c>
      <c r="U43" s="5">
        <v>5018.5901367504985</v>
      </c>
      <c r="V43" s="5">
        <v>4988.0021128977978</v>
      </c>
      <c r="W43" s="5">
        <v>4978.2289479935898</v>
      </c>
      <c r="X43" s="5">
        <v>4980.7182848895573</v>
      </c>
      <c r="Y43" s="5">
        <v>4972.5089243189659</v>
      </c>
      <c r="Z43" s="5">
        <v>4981.8183262528437</v>
      </c>
      <c r="AA43" s="5">
        <v>4965.6294915274966</v>
      </c>
      <c r="AB43" s="5">
        <v>4949.9664169178295</v>
      </c>
      <c r="AC43" s="5">
        <v>4928.1918697683759</v>
      </c>
    </row>
    <row r="44" spans="1:29" s="5" customFormat="1">
      <c r="A44" s="1" t="s">
        <v>524</v>
      </c>
      <c r="B44" s="1" t="s">
        <v>525</v>
      </c>
      <c r="C44" s="1" t="s">
        <v>526</v>
      </c>
      <c r="D44" s="1"/>
      <c r="E44" s="1"/>
      <c r="F44" s="1">
        <v>43</v>
      </c>
      <c r="G44" s="1" t="s">
        <v>836</v>
      </c>
      <c r="H44" s="1" t="str">
        <f t="shared" si="1"/>
        <v>43종합중위단위매매가격</v>
      </c>
      <c r="I44" s="1" t="s">
        <v>873</v>
      </c>
      <c r="J44" s="13">
        <v>4442.6581629144557</v>
      </c>
      <c r="K44" s="13">
        <v>4440.8201773450801</v>
      </c>
      <c r="L44" s="13">
        <v>4431.4853242862182</v>
      </c>
      <c r="M44" s="13">
        <v>4415.9318420904247</v>
      </c>
      <c r="N44" s="13">
        <v>4394.8559894955006</v>
      </c>
      <c r="O44" s="13">
        <v>4384.9069840793145</v>
      </c>
      <c r="P44" s="13">
        <v>4368.5232789759202</v>
      </c>
      <c r="Q44" s="14">
        <v>4350.6082608511069</v>
      </c>
      <c r="R44" s="14">
        <v>4333.6909847629959</v>
      </c>
      <c r="S44" s="14">
        <v>4320.0720224367415</v>
      </c>
      <c r="T44" s="14">
        <v>4294.195516331808</v>
      </c>
      <c r="U44" s="5">
        <v>4275.5475148003716</v>
      </c>
      <c r="V44" s="5">
        <v>4262.6134641684012</v>
      </c>
      <c r="W44" s="5">
        <v>4259.130373023303</v>
      </c>
      <c r="X44" s="5">
        <v>4255.4929165890298</v>
      </c>
      <c r="Y44" s="5">
        <v>4247.6211548041156</v>
      </c>
      <c r="Z44" s="5">
        <v>4244.3054314642532</v>
      </c>
      <c r="AA44" s="5">
        <v>4238.6714397130754</v>
      </c>
      <c r="AB44" s="5">
        <v>4221.9089739125584</v>
      </c>
      <c r="AC44" s="5">
        <v>4208.6344534059554</v>
      </c>
    </row>
    <row r="45" spans="1:29" s="5" customFormat="1">
      <c r="A45" s="1" t="s">
        <v>524</v>
      </c>
      <c r="B45" s="1" t="s">
        <v>525</v>
      </c>
      <c r="C45" s="1" t="s">
        <v>527</v>
      </c>
      <c r="D45" s="1"/>
      <c r="E45" s="1"/>
      <c r="F45" s="1">
        <v>44</v>
      </c>
      <c r="G45" s="1" t="s">
        <v>836</v>
      </c>
      <c r="H45" s="1" t="str">
        <f t="shared" si="1"/>
        <v>44종합중위단위매매가격</v>
      </c>
      <c r="I45" s="1" t="s">
        <v>873</v>
      </c>
      <c r="J45" s="13">
        <v>5814.643502253497</v>
      </c>
      <c r="K45" s="13">
        <v>5814.643502253497</v>
      </c>
      <c r="L45" s="13">
        <v>5809.590302915517</v>
      </c>
      <c r="M45" s="13">
        <v>5808.0828758882471</v>
      </c>
      <c r="N45" s="13">
        <v>5802.7973336309042</v>
      </c>
      <c r="O45" s="13">
        <v>5801.8434150441844</v>
      </c>
      <c r="P45" s="13">
        <v>5796.5532688220837</v>
      </c>
      <c r="Q45" s="14">
        <v>5769.6738317925683</v>
      </c>
      <c r="R45" s="14">
        <v>5752.5961790867486</v>
      </c>
      <c r="S45" s="14">
        <v>5732.9796847400567</v>
      </c>
      <c r="T45" s="14">
        <v>5712.8507959578046</v>
      </c>
      <c r="U45" s="5">
        <v>5716.9861572450636</v>
      </c>
      <c r="V45" s="5">
        <v>5712.9771410732274</v>
      </c>
      <c r="W45" s="5">
        <v>5702.1800806703113</v>
      </c>
      <c r="X45" s="5">
        <v>5696.0438120651997</v>
      </c>
      <c r="Y45" s="5">
        <v>5662.8885919112781</v>
      </c>
      <c r="Z45" s="5">
        <v>5646.5759124677788</v>
      </c>
      <c r="AA45" s="5">
        <v>5628.9050718755079</v>
      </c>
      <c r="AB45" s="5">
        <v>5606.1526307924396</v>
      </c>
      <c r="AC45" s="5">
        <v>5589.216939705263</v>
      </c>
    </row>
    <row r="46" spans="1:29" s="5" customFormat="1">
      <c r="A46" s="1" t="s">
        <v>524</v>
      </c>
      <c r="B46" s="1" t="s">
        <v>525</v>
      </c>
      <c r="C46" s="1"/>
      <c r="D46" s="1" t="s">
        <v>558</v>
      </c>
      <c r="E46" s="1"/>
      <c r="F46" s="1">
        <v>45</v>
      </c>
      <c r="G46" s="1" t="s">
        <v>836</v>
      </c>
      <c r="H46" s="1" t="str">
        <f t="shared" si="1"/>
        <v>45종합중위단위매매가격</v>
      </c>
      <c r="I46" s="1" t="s">
        <v>873</v>
      </c>
      <c r="J46" s="13">
        <v>4592.8007798762646</v>
      </c>
      <c r="K46" s="13">
        <v>4592.8007798762646</v>
      </c>
      <c r="L46" s="13">
        <v>4592.8007798762646</v>
      </c>
      <c r="M46" s="13">
        <v>4592.8007798762646</v>
      </c>
      <c r="N46" s="13">
        <v>4583.1659008699899</v>
      </c>
      <c r="O46" s="13">
        <v>4585.8442173231615</v>
      </c>
      <c r="P46" s="13">
        <v>4584.0720851977794</v>
      </c>
      <c r="Q46" s="14">
        <v>4578.3678533482935</v>
      </c>
      <c r="R46" s="14">
        <v>4577.4909670243524</v>
      </c>
      <c r="S46" s="14">
        <v>4569.9431491988353</v>
      </c>
      <c r="T46" s="14">
        <v>4567.7670317340207</v>
      </c>
      <c r="U46" s="5">
        <v>4553.9394325557196</v>
      </c>
      <c r="V46" s="5">
        <v>4553.9394325557196</v>
      </c>
      <c r="W46" s="5">
        <v>4553.9394325557196</v>
      </c>
      <c r="X46" s="5">
        <v>4552.4864210434189</v>
      </c>
      <c r="Y46" s="5">
        <v>4555.8547386562414</v>
      </c>
      <c r="Z46" s="5">
        <v>4555.6770396416814</v>
      </c>
      <c r="AA46" s="5">
        <v>4538.9590832224094</v>
      </c>
      <c r="AB46" s="5">
        <v>4529.9366769780318</v>
      </c>
      <c r="AC46" s="5">
        <v>4524.9045297358434</v>
      </c>
    </row>
    <row r="47" spans="1:29" s="5" customFormat="1">
      <c r="A47" s="1" t="s">
        <v>524</v>
      </c>
      <c r="B47" s="1" t="s">
        <v>525</v>
      </c>
      <c r="C47" s="1"/>
      <c r="D47" s="1" t="s">
        <v>559</v>
      </c>
      <c r="E47" s="1"/>
      <c r="F47" s="1">
        <v>46</v>
      </c>
      <c r="G47" s="1" t="s">
        <v>836</v>
      </c>
      <c r="H47" s="1" t="str">
        <f t="shared" si="1"/>
        <v>46종합중위단위매매가격</v>
      </c>
      <c r="I47" s="1" t="s">
        <v>873</v>
      </c>
      <c r="J47" s="13">
        <v>4982.023027386158</v>
      </c>
      <c r="K47" s="13">
        <v>4982.023027386158</v>
      </c>
      <c r="L47" s="13">
        <v>4957.8232750892739</v>
      </c>
      <c r="M47" s="13">
        <v>4957.8232750892739</v>
      </c>
      <c r="N47" s="13">
        <v>4957.8232750892739</v>
      </c>
      <c r="O47" s="13">
        <v>4938.4824293069651</v>
      </c>
      <c r="P47" s="13">
        <v>4915.8329018696222</v>
      </c>
      <c r="Q47" s="14">
        <v>4914.6940696329393</v>
      </c>
      <c r="R47" s="14">
        <v>4837.5692297845699</v>
      </c>
      <c r="S47" s="14">
        <v>4806.849712756084</v>
      </c>
      <c r="T47" s="14">
        <v>4796.6098737465891</v>
      </c>
      <c r="U47" s="5">
        <v>4857.212441438709</v>
      </c>
      <c r="V47" s="5">
        <v>4839.0633981727842</v>
      </c>
      <c r="W47" s="5">
        <v>4839.0633981727842</v>
      </c>
      <c r="X47" s="5">
        <v>4813.3219580051245</v>
      </c>
      <c r="Y47" s="5">
        <v>4811.4560465898276</v>
      </c>
      <c r="Z47" s="5">
        <v>4800.4963795977128</v>
      </c>
      <c r="AA47" s="5">
        <v>4813.5350820989934</v>
      </c>
      <c r="AB47" s="5">
        <v>4771.682910699793</v>
      </c>
      <c r="AC47" s="5">
        <v>4761.3745740722588</v>
      </c>
    </row>
    <row r="48" spans="1:29" s="5" customFormat="1">
      <c r="A48" s="1" t="s">
        <v>524</v>
      </c>
      <c r="B48" s="1" t="s">
        <v>525</v>
      </c>
      <c r="C48" s="1"/>
      <c r="D48" s="1" t="s">
        <v>560</v>
      </c>
      <c r="E48" s="1"/>
      <c r="F48" s="1">
        <v>47</v>
      </c>
      <c r="G48" s="1" t="s">
        <v>836</v>
      </c>
      <c r="H48" s="1" t="str">
        <f t="shared" si="1"/>
        <v>47종합중위단위매매가격</v>
      </c>
      <c r="I48" s="1" t="s">
        <v>873</v>
      </c>
      <c r="J48" s="13">
        <v>6994.9266918736394</v>
      </c>
      <c r="K48" s="13">
        <v>6994.9266918736394</v>
      </c>
      <c r="L48" s="13">
        <v>6994.9266918736394</v>
      </c>
      <c r="M48" s="13">
        <v>6991.7519332103129</v>
      </c>
      <c r="N48" s="13">
        <v>6987.0399229836949</v>
      </c>
      <c r="O48" s="13">
        <v>6991.7519332103129</v>
      </c>
      <c r="P48" s="13">
        <v>6991.7519332103129</v>
      </c>
      <c r="Q48" s="14">
        <v>6939.4433250888478</v>
      </c>
      <c r="R48" s="14">
        <v>6937.9782604490474</v>
      </c>
      <c r="S48" s="14">
        <v>6915.2031901477076</v>
      </c>
      <c r="T48" s="14">
        <v>6878.7633569532109</v>
      </c>
      <c r="U48" s="5">
        <v>6889.40068842653</v>
      </c>
      <c r="V48" s="5">
        <v>6889.40068842653</v>
      </c>
      <c r="W48" s="5">
        <v>6866.3944483717869</v>
      </c>
      <c r="X48" s="5">
        <v>6866.3944483717869</v>
      </c>
      <c r="Y48" s="5">
        <v>6794.4025107032794</v>
      </c>
      <c r="Z48" s="5">
        <v>6764.9194375025545</v>
      </c>
      <c r="AA48" s="5">
        <v>6732.1652734896215</v>
      </c>
      <c r="AB48" s="5">
        <v>6709.339340755726</v>
      </c>
      <c r="AC48" s="5">
        <v>6681.4266604227259</v>
      </c>
    </row>
    <row r="49" spans="1:29" s="5" customFormat="1">
      <c r="A49" s="1" t="s">
        <v>524</v>
      </c>
      <c r="B49" s="1" t="s">
        <v>525</v>
      </c>
      <c r="C49" s="1" t="s">
        <v>528</v>
      </c>
      <c r="D49" s="1"/>
      <c r="E49" s="1"/>
      <c r="F49" s="1">
        <v>48</v>
      </c>
      <c r="G49" s="1" t="s">
        <v>836</v>
      </c>
      <c r="H49" s="1" t="str">
        <f t="shared" si="1"/>
        <v>48종합중위단위매매가격</v>
      </c>
      <c r="I49" s="1" t="s">
        <v>873</v>
      </c>
      <c r="J49" s="13">
        <v>4191.8709147233512</v>
      </c>
      <c r="K49" s="13">
        <v>4193.4447422722496</v>
      </c>
      <c r="L49" s="13">
        <v>4182.078524638956</v>
      </c>
      <c r="M49" s="13">
        <v>4158.7333458137318</v>
      </c>
      <c r="N49" s="13">
        <v>4130.6886081958637</v>
      </c>
      <c r="O49" s="13">
        <v>4114.3079355315967</v>
      </c>
      <c r="P49" s="13">
        <v>4093.3919693131384</v>
      </c>
      <c r="Q49" s="14">
        <v>4071.6851329941614</v>
      </c>
      <c r="R49" s="14">
        <v>4056.8616954846079</v>
      </c>
      <c r="S49" s="14">
        <v>4045.9727643219189</v>
      </c>
      <c r="T49" s="14">
        <v>4012.9449287857592</v>
      </c>
      <c r="U49" s="5">
        <v>3990.3380714132918</v>
      </c>
      <c r="V49" s="5">
        <v>3971.7284237471281</v>
      </c>
      <c r="W49" s="5">
        <v>3969.6256239149438</v>
      </c>
      <c r="X49" s="5">
        <v>3964.5391378709319</v>
      </c>
      <c r="Y49" s="5">
        <v>3966.5416322096335</v>
      </c>
      <c r="Z49" s="5">
        <v>3963.973989784577</v>
      </c>
      <c r="AA49" s="5">
        <v>3959.143486877053</v>
      </c>
      <c r="AB49" s="5">
        <v>3938.0051793181433</v>
      </c>
      <c r="AC49" s="5">
        <v>3921.1417256888508</v>
      </c>
    </row>
    <row r="50" spans="1:29" s="5" customFormat="1">
      <c r="A50" s="1" t="s">
        <v>524</v>
      </c>
      <c r="B50" s="1" t="s">
        <v>525</v>
      </c>
      <c r="C50" s="1"/>
      <c r="D50" s="1" t="s">
        <v>561</v>
      </c>
      <c r="E50" s="1"/>
      <c r="F50" s="1">
        <v>49</v>
      </c>
      <c r="G50" s="1" t="s">
        <v>836</v>
      </c>
      <c r="H50" s="1" t="str">
        <f t="shared" si="1"/>
        <v>49종합중위단위매매가격</v>
      </c>
      <c r="I50" s="1" t="s">
        <v>873</v>
      </c>
      <c r="J50" s="13">
        <v>5135.0041939733737</v>
      </c>
      <c r="K50" s="13">
        <v>5135.0041939733737</v>
      </c>
      <c r="L50" s="13">
        <v>5116.6827355593423</v>
      </c>
      <c r="M50" s="13">
        <v>5100.471147426666</v>
      </c>
      <c r="N50" s="13">
        <v>5087.7652213535239</v>
      </c>
      <c r="O50" s="13">
        <v>5070.1335527299188</v>
      </c>
      <c r="P50" s="13">
        <v>5017.646154039292</v>
      </c>
      <c r="Q50" s="14">
        <v>4994.6708013841717</v>
      </c>
      <c r="R50" s="14">
        <v>4970.5851199232848</v>
      </c>
      <c r="S50" s="14">
        <v>4955.8882706937356</v>
      </c>
      <c r="T50" s="14">
        <v>4887.2695774635677</v>
      </c>
      <c r="U50" s="5">
        <v>4860.3921526943041</v>
      </c>
      <c r="V50" s="5">
        <v>4836.9422321528727</v>
      </c>
      <c r="W50" s="5">
        <v>4825.4229823332744</v>
      </c>
      <c r="X50" s="5">
        <v>4811.9064899498117</v>
      </c>
      <c r="Y50" s="5">
        <v>4820.2890414170943</v>
      </c>
      <c r="Z50" s="5">
        <v>4847.5058014628557</v>
      </c>
      <c r="AA50" s="5">
        <v>4864.7729493958223</v>
      </c>
      <c r="AB50" s="5">
        <v>4839.743555149953</v>
      </c>
      <c r="AC50" s="5">
        <v>4837.0008559287935</v>
      </c>
    </row>
    <row r="51" spans="1:29" s="5" customFormat="1">
      <c r="A51" s="1" t="s">
        <v>524</v>
      </c>
      <c r="B51" s="1" t="s">
        <v>525</v>
      </c>
      <c r="C51" s="1"/>
      <c r="D51" s="1" t="s">
        <v>562</v>
      </c>
      <c r="E51" s="1"/>
      <c r="F51" s="1">
        <v>50</v>
      </c>
      <c r="G51" s="1" t="s">
        <v>836</v>
      </c>
      <c r="H51" s="1" t="str">
        <f t="shared" si="1"/>
        <v>50종합중위단위매매가격</v>
      </c>
      <c r="I51" s="1" t="s">
        <v>873</v>
      </c>
      <c r="J51" s="13">
        <v>5098.6951246359176</v>
      </c>
      <c r="K51" s="13">
        <v>5098.6951246359176</v>
      </c>
      <c r="L51" s="13">
        <v>5112.1529422912408</v>
      </c>
      <c r="M51" s="13">
        <v>5101.6632070700298</v>
      </c>
      <c r="N51" s="13">
        <v>5040.2645381837947</v>
      </c>
      <c r="O51" s="13">
        <v>4975.3549965414195</v>
      </c>
      <c r="P51" s="13">
        <v>4924.9857604559902</v>
      </c>
      <c r="Q51" s="14">
        <v>4924.9857604559902</v>
      </c>
      <c r="R51" s="14">
        <v>4907.0718155004724</v>
      </c>
      <c r="S51" s="14">
        <v>4896.0709845878619</v>
      </c>
      <c r="T51" s="14">
        <v>4886.0997884995431</v>
      </c>
      <c r="U51" s="5">
        <v>4862.2674774829302</v>
      </c>
      <c r="V51" s="5">
        <v>4822.1223790831646</v>
      </c>
      <c r="W51" s="5">
        <v>4815.936690781492</v>
      </c>
      <c r="X51" s="5">
        <v>4835.9067834693888</v>
      </c>
      <c r="Y51" s="5">
        <v>4842.0307361177074</v>
      </c>
      <c r="Z51" s="5">
        <v>4844.0174267560405</v>
      </c>
      <c r="AA51" s="5">
        <v>4822.2156913559984</v>
      </c>
      <c r="AB51" s="5">
        <v>4758.4297998953261</v>
      </c>
      <c r="AC51" s="5">
        <v>4736.814865017891</v>
      </c>
    </row>
    <row r="52" spans="1:29" s="5" customFormat="1">
      <c r="A52" s="1" t="s">
        <v>524</v>
      </c>
      <c r="B52" s="1" t="s">
        <v>525</v>
      </c>
      <c r="C52" s="1"/>
      <c r="D52" s="1" t="s">
        <v>563</v>
      </c>
      <c r="E52" s="1"/>
      <c r="F52" s="1">
        <v>51</v>
      </c>
      <c r="G52" s="1" t="s">
        <v>836</v>
      </c>
      <c r="H52" s="1" t="str">
        <f t="shared" si="1"/>
        <v>51종합중위단위매매가격</v>
      </c>
      <c r="I52" s="1" t="s">
        <v>873</v>
      </c>
      <c r="J52" s="13">
        <v>4229.1448957612538</v>
      </c>
      <c r="K52" s="13">
        <v>4229.1448957612538</v>
      </c>
      <c r="L52" s="13">
        <v>4229.1448957612538</v>
      </c>
      <c r="M52" s="13">
        <v>4196.1800030916074</v>
      </c>
      <c r="N52" s="13">
        <v>4187.2042366997948</v>
      </c>
      <c r="O52" s="13">
        <v>4181.2605304216786</v>
      </c>
      <c r="P52" s="13">
        <v>4182.650773852828</v>
      </c>
      <c r="Q52" s="14">
        <v>4169.524925184839</v>
      </c>
      <c r="R52" s="14">
        <v>4160.8597032387415</v>
      </c>
      <c r="S52" s="14">
        <v>4163.0671117987895</v>
      </c>
      <c r="T52" s="14">
        <v>4131.9790667885409</v>
      </c>
      <c r="U52" s="5">
        <v>4073.5756975888385</v>
      </c>
      <c r="V52" s="5">
        <v>4070.6458500963413</v>
      </c>
      <c r="W52" s="5">
        <v>4095.0715400419713</v>
      </c>
      <c r="X52" s="5">
        <v>4096.9113138701787</v>
      </c>
      <c r="Y52" s="5">
        <v>4094.3679426756512</v>
      </c>
      <c r="Z52" s="5">
        <v>4085.2931686276706</v>
      </c>
      <c r="AA52" s="5">
        <v>4083.9656443576159</v>
      </c>
      <c r="AB52" s="5">
        <v>4036.0019672707053</v>
      </c>
      <c r="AC52" s="5">
        <v>3981.9294939053798</v>
      </c>
    </row>
    <row r="53" spans="1:29" s="5" customFormat="1">
      <c r="A53" s="1" t="s">
        <v>524</v>
      </c>
      <c r="B53" s="1" t="s">
        <v>525</v>
      </c>
      <c r="C53" s="1"/>
      <c r="D53" s="1" t="s">
        <v>564</v>
      </c>
      <c r="E53" s="1"/>
      <c r="F53" s="1">
        <v>52</v>
      </c>
      <c r="G53" s="1" t="s">
        <v>836</v>
      </c>
      <c r="H53" s="1" t="str">
        <f t="shared" si="1"/>
        <v>52종합중위단위매매가격</v>
      </c>
      <c r="I53" s="1" t="s">
        <v>873</v>
      </c>
      <c r="J53" s="13">
        <v>3668.6335779976698</v>
      </c>
      <c r="K53" s="13">
        <v>3668.6335779976698</v>
      </c>
      <c r="L53" s="13">
        <v>3682.4087148632457</v>
      </c>
      <c r="M53" s="13">
        <v>3637.6926706579529</v>
      </c>
      <c r="N53" s="13">
        <v>3618.5803324959725</v>
      </c>
      <c r="O53" s="13">
        <v>3616.6819467966434</v>
      </c>
      <c r="P53" s="13">
        <v>3608.5365722423562</v>
      </c>
      <c r="Q53" s="14">
        <v>3606.4252513278648</v>
      </c>
      <c r="R53" s="14">
        <v>3597.0259978821673</v>
      </c>
      <c r="S53" s="14">
        <v>3597.0259978821673</v>
      </c>
      <c r="T53" s="14">
        <v>3547.6988478551416</v>
      </c>
      <c r="U53" s="5">
        <v>3538.1004407025284</v>
      </c>
      <c r="V53" s="5">
        <v>3494.2068790506146</v>
      </c>
      <c r="W53" s="5">
        <v>3503.0525026756909</v>
      </c>
      <c r="X53" s="5">
        <v>3510.2303416146569</v>
      </c>
      <c r="Y53" s="5">
        <v>3501.5512129200351</v>
      </c>
      <c r="Z53" s="5">
        <v>3493.433700453209</v>
      </c>
      <c r="AA53" s="5">
        <v>3483.9326373380486</v>
      </c>
      <c r="AB53" s="5">
        <v>3465.0675445980896</v>
      </c>
      <c r="AC53" s="5">
        <v>3446.5467114435564</v>
      </c>
    </row>
    <row r="54" spans="1:29" s="5" customFormat="1">
      <c r="A54" s="1" t="s">
        <v>524</v>
      </c>
      <c r="B54" s="1" t="s">
        <v>525</v>
      </c>
      <c r="C54" s="1"/>
      <c r="D54" s="1" t="s">
        <v>565</v>
      </c>
      <c r="E54" s="1"/>
      <c r="F54" s="1">
        <v>53</v>
      </c>
      <c r="G54" s="1" t="s">
        <v>836</v>
      </c>
      <c r="H54" s="1" t="str">
        <f t="shared" si="1"/>
        <v>53종합중위단위매매가격</v>
      </c>
      <c r="I54" s="1" t="s">
        <v>873</v>
      </c>
      <c r="J54" s="13">
        <v>4203.1306667277013</v>
      </c>
      <c r="K54" s="13">
        <v>4212.7084480710037</v>
      </c>
      <c r="L54" s="13">
        <v>4149.4301166911846</v>
      </c>
      <c r="M54" s="13">
        <v>4126.4097989437314</v>
      </c>
      <c r="N54" s="13">
        <v>4105.6731453123693</v>
      </c>
      <c r="O54" s="13">
        <v>4099.5539282180234</v>
      </c>
      <c r="P54" s="13">
        <v>4077.3425819850554</v>
      </c>
      <c r="Q54" s="14">
        <v>4052.4082836289886</v>
      </c>
      <c r="R54" s="14">
        <v>4048.1845313419171</v>
      </c>
      <c r="S54" s="14">
        <v>4043.7621399759919</v>
      </c>
      <c r="T54" s="14">
        <v>4039.3397486100666</v>
      </c>
      <c r="U54" s="5">
        <v>4044.9896059029543</v>
      </c>
      <c r="V54" s="5">
        <v>4044.9896059029543</v>
      </c>
      <c r="W54" s="5">
        <v>4041.8728491743714</v>
      </c>
      <c r="X54" s="5">
        <v>4006.4315807594803</v>
      </c>
      <c r="Y54" s="5">
        <v>3997.6880668860981</v>
      </c>
      <c r="Z54" s="5">
        <v>4000.9208674245288</v>
      </c>
      <c r="AA54" s="5">
        <v>3995.3541052487908</v>
      </c>
      <c r="AB54" s="5">
        <v>3991.3417003397108</v>
      </c>
      <c r="AC54" s="5">
        <v>3991.3417003397108</v>
      </c>
    </row>
    <row r="55" spans="1:29" s="5" customFormat="1">
      <c r="A55" s="1" t="s">
        <v>524</v>
      </c>
      <c r="B55" s="1" t="s">
        <v>525</v>
      </c>
      <c r="C55" s="1"/>
      <c r="D55" s="1" t="s">
        <v>566</v>
      </c>
      <c r="E55" s="1"/>
      <c r="F55" s="1">
        <v>54</v>
      </c>
      <c r="G55" s="1" t="s">
        <v>836</v>
      </c>
      <c r="H55" s="1" t="str">
        <f t="shared" si="1"/>
        <v>54종합중위단위매매가격</v>
      </c>
      <c r="I55" s="1" t="s">
        <v>873</v>
      </c>
      <c r="J55" s="13">
        <v>3462.820191469033</v>
      </c>
      <c r="K55" s="13">
        <v>3462.820191469033</v>
      </c>
      <c r="L55" s="13">
        <v>3460.8171087040751</v>
      </c>
      <c r="M55" s="13">
        <v>3445.4486493076452</v>
      </c>
      <c r="N55" s="13">
        <v>3445.4486493076452</v>
      </c>
      <c r="O55" s="13">
        <v>3451.3521862786206</v>
      </c>
      <c r="P55" s="13">
        <v>3445.8115975153723</v>
      </c>
      <c r="Q55" s="14">
        <v>3430.2043955655145</v>
      </c>
      <c r="R55" s="14">
        <v>3415.289161192014</v>
      </c>
      <c r="S55" s="14">
        <v>3427.4230784195274</v>
      </c>
      <c r="T55" s="14">
        <v>3391.5112393062186</v>
      </c>
      <c r="U55" s="5">
        <v>3354.0598799828599</v>
      </c>
      <c r="V55" s="5">
        <v>3343.7980792235612</v>
      </c>
      <c r="W55" s="5">
        <v>3341.1684866294831</v>
      </c>
      <c r="X55" s="5">
        <v>3326.196743807172</v>
      </c>
      <c r="Y55" s="5">
        <v>3329.4666122332119</v>
      </c>
      <c r="Z55" s="5">
        <v>3342.3166012374027</v>
      </c>
      <c r="AA55" s="5">
        <v>3331.9466946802277</v>
      </c>
      <c r="AB55" s="5">
        <v>3320.2387397707757</v>
      </c>
      <c r="AC55" s="5">
        <v>3313.6058780324315</v>
      </c>
    </row>
    <row r="56" spans="1:29" s="5" customFormat="1">
      <c r="A56" s="1" t="s">
        <v>524</v>
      </c>
      <c r="B56" s="1" t="s">
        <v>525</v>
      </c>
      <c r="C56" s="1"/>
      <c r="D56" s="1" t="s">
        <v>567</v>
      </c>
      <c r="E56" s="1"/>
      <c r="F56" s="1">
        <v>55</v>
      </c>
      <c r="G56" s="1" t="s">
        <v>836</v>
      </c>
      <c r="H56" s="1" t="str">
        <f t="shared" si="1"/>
        <v>55종합중위단위매매가격</v>
      </c>
      <c r="I56" s="1" t="s">
        <v>873</v>
      </c>
      <c r="J56" s="13">
        <v>3674.9758932651735</v>
      </c>
      <c r="K56" s="13">
        <v>3674.9758932651735</v>
      </c>
      <c r="L56" s="13">
        <v>3674.9758932651735</v>
      </c>
      <c r="M56" s="13">
        <v>3674.9758932651735</v>
      </c>
      <c r="N56" s="13">
        <v>3673.1887753925612</v>
      </c>
      <c r="O56" s="13">
        <v>3674.9758932651735</v>
      </c>
      <c r="P56" s="13">
        <v>3674.9758932651735</v>
      </c>
      <c r="Q56" s="14">
        <v>3632.5288517846739</v>
      </c>
      <c r="R56" s="14">
        <v>3615.083229646475</v>
      </c>
      <c r="S56" s="14">
        <v>3533.1283085028376</v>
      </c>
      <c r="T56" s="14">
        <v>3430.6352616734926</v>
      </c>
      <c r="U56" s="5">
        <v>3413.5142855550971</v>
      </c>
      <c r="V56" s="5">
        <v>3376.7560799197995</v>
      </c>
      <c r="W56" s="5">
        <v>3325.0055463998656</v>
      </c>
      <c r="X56" s="5">
        <v>3332.2919958676985</v>
      </c>
      <c r="Y56" s="5">
        <v>3324.2200428891861</v>
      </c>
      <c r="Z56" s="5">
        <v>3312.4331314569818</v>
      </c>
      <c r="AA56" s="5">
        <v>3298.8279918343283</v>
      </c>
      <c r="AB56" s="5">
        <v>3298.8279918343283</v>
      </c>
      <c r="AC56" s="5">
        <v>3279.0540621964346</v>
      </c>
    </row>
    <row r="57" spans="1:29" s="5" customFormat="1">
      <c r="A57" s="1" t="s">
        <v>524</v>
      </c>
      <c r="B57" s="1" t="s">
        <v>525</v>
      </c>
      <c r="C57" s="1"/>
      <c r="D57" s="1" t="s">
        <v>568</v>
      </c>
      <c r="E57" s="1"/>
      <c r="F57" s="1">
        <v>56</v>
      </c>
      <c r="G57" s="1" t="s">
        <v>836</v>
      </c>
      <c r="H57" s="1" t="str">
        <f t="shared" si="1"/>
        <v>56종합중위단위매매가격</v>
      </c>
      <c r="I57" s="1" t="s">
        <v>873</v>
      </c>
      <c r="J57" s="13">
        <v>4151.7167587096828</v>
      </c>
      <c r="K57" s="13">
        <v>4151.7167587096828</v>
      </c>
      <c r="L57" s="13">
        <v>4142.1664310995247</v>
      </c>
      <c r="M57" s="13">
        <v>4109.8587193707699</v>
      </c>
      <c r="N57" s="13">
        <v>4045.0627493208362</v>
      </c>
      <c r="O57" s="13">
        <v>4012.5851825725449</v>
      </c>
      <c r="P57" s="13">
        <v>3984.7964494938224</v>
      </c>
      <c r="Q57" s="14">
        <v>3949.9859123247984</v>
      </c>
      <c r="R57" s="14">
        <v>3927.9154785129626</v>
      </c>
      <c r="S57" s="14">
        <v>3932.6387227727987</v>
      </c>
      <c r="T57" s="14">
        <v>3930.7992540226151</v>
      </c>
      <c r="U57" s="5">
        <v>3878.8781097732412</v>
      </c>
      <c r="V57" s="5">
        <v>3870.9257253779829</v>
      </c>
      <c r="W57" s="5">
        <v>3884.0254357692584</v>
      </c>
      <c r="X57" s="5">
        <v>3881.1351388032181</v>
      </c>
      <c r="Y57" s="5">
        <v>3900.3624483106373</v>
      </c>
      <c r="Z57" s="5">
        <v>3882.7930541812298</v>
      </c>
      <c r="AA57" s="5">
        <v>3884.054455328057</v>
      </c>
      <c r="AB57" s="5">
        <v>3869.6267876504094</v>
      </c>
      <c r="AC57" s="5">
        <v>3853.7894521107296</v>
      </c>
    </row>
    <row r="58" spans="1:29" s="5" customFormat="1">
      <c r="A58" s="1" t="s">
        <v>524</v>
      </c>
      <c r="B58" s="1" t="s">
        <v>525</v>
      </c>
      <c r="C58" s="1" t="s">
        <v>529</v>
      </c>
      <c r="D58" s="1"/>
      <c r="E58" s="1"/>
      <c r="F58" s="1">
        <v>57</v>
      </c>
      <c r="G58" s="1" t="s">
        <v>836</v>
      </c>
      <c r="H58" s="1" t="str">
        <f t="shared" si="1"/>
        <v>57종합중위단위매매가격</v>
      </c>
      <c r="I58" s="1" t="s">
        <v>873</v>
      </c>
      <c r="J58" s="13">
        <v>4419.6020273560134</v>
      </c>
      <c r="K58" s="13">
        <v>4407.7025701738776</v>
      </c>
      <c r="L58" s="13">
        <v>4401.6378317354274</v>
      </c>
      <c r="M58" s="13">
        <v>4399.830379439989</v>
      </c>
      <c r="N58" s="13">
        <v>4389.415734743684</v>
      </c>
      <c r="O58" s="13">
        <v>4392.1287058350408</v>
      </c>
      <c r="P58" s="13">
        <v>4382.2615070553147</v>
      </c>
      <c r="Q58" s="14">
        <v>4379.0311917763029</v>
      </c>
      <c r="R58" s="14">
        <v>4356.5911087147251</v>
      </c>
      <c r="S58" s="14">
        <v>4338.7004008081158</v>
      </c>
      <c r="T58" s="14">
        <v>4329.0552938195669</v>
      </c>
      <c r="U58" s="5">
        <v>4304.8940185005158</v>
      </c>
      <c r="V58" s="5">
        <v>4302.2666789624391</v>
      </c>
      <c r="W58" s="5">
        <v>4298.8078916987188</v>
      </c>
      <c r="X58" s="5">
        <v>4300.1526200217095</v>
      </c>
      <c r="Y58" s="5">
        <v>4279.1504578090517</v>
      </c>
      <c r="Z58" s="5">
        <v>4280.2927362302926</v>
      </c>
      <c r="AA58" s="5">
        <v>4278.5008147838835</v>
      </c>
      <c r="AB58" s="5">
        <v>4276.0183033879803</v>
      </c>
      <c r="AC58" s="5">
        <v>4273.839886205159</v>
      </c>
    </row>
    <row r="59" spans="1:29" s="5" customFormat="1">
      <c r="A59" s="1" t="s">
        <v>524</v>
      </c>
      <c r="B59" s="1" t="s">
        <v>525</v>
      </c>
      <c r="C59" s="1"/>
      <c r="D59" s="1" t="s">
        <v>569</v>
      </c>
      <c r="E59" s="1"/>
      <c r="F59" s="1">
        <v>58</v>
      </c>
      <c r="G59" s="1" t="s">
        <v>836</v>
      </c>
      <c r="H59" s="1" t="str">
        <f t="shared" si="1"/>
        <v>58종합중위단위매매가격</v>
      </c>
      <c r="I59" s="1" t="s">
        <v>873</v>
      </c>
      <c r="J59" s="13">
        <v>4064.1430443338054</v>
      </c>
      <c r="K59" s="13">
        <v>4044.8739293246235</v>
      </c>
      <c r="L59" s="13">
        <v>4044.8739293246235</v>
      </c>
      <c r="M59" s="13">
        <v>4044.8739293246235</v>
      </c>
      <c r="N59" s="13">
        <v>4022.0857080389565</v>
      </c>
      <c r="O59" s="13">
        <v>4022.0857080389565</v>
      </c>
      <c r="P59" s="13">
        <v>4022.0857080389565</v>
      </c>
      <c r="Q59" s="14">
        <v>4022.0857080389565</v>
      </c>
      <c r="R59" s="14">
        <v>4022.0857080389565</v>
      </c>
      <c r="S59" s="14">
        <v>4022.0857080389565</v>
      </c>
      <c r="T59" s="14">
        <v>4022.0857080389565</v>
      </c>
      <c r="U59" s="5">
        <v>4013.9428861160654</v>
      </c>
      <c r="V59" s="5">
        <v>4013.9428861160654</v>
      </c>
      <c r="W59" s="5">
        <v>4003.4391835035699</v>
      </c>
      <c r="X59" s="5">
        <v>4003.4391835035699</v>
      </c>
      <c r="Y59" s="5">
        <v>4003.4391835035699</v>
      </c>
      <c r="Z59" s="5">
        <v>4003.4391835035699</v>
      </c>
      <c r="AA59" s="5">
        <v>4004.6862932518384</v>
      </c>
      <c r="AB59" s="5">
        <v>4004.6862932518384</v>
      </c>
      <c r="AC59" s="5">
        <v>4001.9120909826343</v>
      </c>
    </row>
    <row r="60" spans="1:29" s="5" customFormat="1">
      <c r="A60" s="1" t="s">
        <v>524</v>
      </c>
      <c r="B60" s="1" t="s">
        <v>525</v>
      </c>
      <c r="C60" s="1"/>
      <c r="D60" s="1" t="s">
        <v>570</v>
      </c>
      <c r="E60" s="1"/>
      <c r="F60" s="1">
        <v>59</v>
      </c>
      <c r="G60" s="1" t="s">
        <v>836</v>
      </c>
      <c r="H60" s="1" t="str">
        <f t="shared" si="1"/>
        <v>59종합중위단위매매가격</v>
      </c>
      <c r="I60" s="1" t="s">
        <v>873</v>
      </c>
      <c r="J60" s="13">
        <v>3894.260330966199</v>
      </c>
      <c r="K60" s="13">
        <v>3894.260330966199</v>
      </c>
      <c r="L60" s="13">
        <v>3885.9603833241135</v>
      </c>
      <c r="M60" s="13">
        <v>3885.9603833241135</v>
      </c>
      <c r="N60" s="13">
        <v>3878.8568083484101</v>
      </c>
      <c r="O60" s="13">
        <v>3883.3171201548544</v>
      </c>
      <c r="P60" s="13">
        <v>3860.3050711243945</v>
      </c>
      <c r="Q60" s="14">
        <v>3853.2162959486373</v>
      </c>
      <c r="R60" s="14">
        <v>3808.1380477009579</v>
      </c>
      <c r="S60" s="14">
        <v>3746.9040957878356</v>
      </c>
      <c r="T60" s="14">
        <v>3717.8747980438657</v>
      </c>
      <c r="U60" s="5">
        <v>3721.227480413454</v>
      </c>
      <c r="V60" s="5">
        <v>3711.861973379499</v>
      </c>
      <c r="W60" s="5">
        <v>3713.046258817596</v>
      </c>
      <c r="X60" s="5">
        <v>3707.2731042138798</v>
      </c>
      <c r="Y60" s="5">
        <v>3681.2731526918997</v>
      </c>
      <c r="Z60" s="5">
        <v>3676.9517127129429</v>
      </c>
      <c r="AA60" s="5">
        <v>3668.9597822478572</v>
      </c>
      <c r="AB60" s="5">
        <v>3660.1106624368194</v>
      </c>
      <c r="AC60" s="5">
        <v>3655.9146781496806</v>
      </c>
    </row>
    <row r="61" spans="1:29" s="5" customFormat="1">
      <c r="A61" s="1" t="s">
        <v>524</v>
      </c>
      <c r="B61" s="1" t="s">
        <v>525</v>
      </c>
      <c r="C61" s="1"/>
      <c r="D61" s="1" t="s">
        <v>571</v>
      </c>
      <c r="E61" s="1"/>
      <c r="F61" s="1">
        <v>60</v>
      </c>
      <c r="G61" s="1" t="s">
        <v>836</v>
      </c>
      <c r="H61" s="1" t="str">
        <f t="shared" si="1"/>
        <v>60종합중위단위매매가격</v>
      </c>
      <c r="I61" s="1" t="s">
        <v>873</v>
      </c>
      <c r="J61" s="13">
        <v>5162.2851100401076</v>
      </c>
      <c r="K61" s="13">
        <v>5147.732321608084</v>
      </c>
      <c r="L61" s="13">
        <v>5137.865571693309</v>
      </c>
      <c r="M61" s="13">
        <v>5132.9658657066266</v>
      </c>
      <c r="N61" s="13">
        <v>5131.2977577080619</v>
      </c>
      <c r="O61" s="13">
        <v>5135.1195016841921</v>
      </c>
      <c r="P61" s="13">
        <v>5126.5972462990057</v>
      </c>
      <c r="Q61" s="14">
        <v>5123.4548737068299</v>
      </c>
      <c r="R61" s="14">
        <v>5098.326558540879</v>
      </c>
      <c r="S61" s="14">
        <v>5098.326558540879</v>
      </c>
      <c r="T61" s="14">
        <v>5095.1721636624561</v>
      </c>
      <c r="U61" s="5">
        <v>5054.4495421904003</v>
      </c>
      <c r="V61" s="5">
        <v>5054.4495421904003</v>
      </c>
      <c r="W61" s="5">
        <v>5054.4495421904003</v>
      </c>
      <c r="X61" s="5">
        <v>5062.7171201312194</v>
      </c>
      <c r="Y61" s="5">
        <v>5024.513900351857</v>
      </c>
      <c r="Z61" s="5">
        <v>5031.0811960896417</v>
      </c>
      <c r="AA61" s="5">
        <v>5031.0811960896417</v>
      </c>
      <c r="AB61" s="5">
        <v>5031.0811960896417</v>
      </c>
      <c r="AC61" s="5">
        <v>5031.0811960896417</v>
      </c>
    </row>
    <row r="62" spans="1:29" s="5" customFormat="1">
      <c r="A62" s="1" t="s">
        <v>524</v>
      </c>
      <c r="B62" s="1" t="s">
        <v>525</v>
      </c>
      <c r="C62" s="1" t="s">
        <v>530</v>
      </c>
      <c r="D62" s="1"/>
      <c r="E62" s="1"/>
      <c r="F62" s="1">
        <v>61</v>
      </c>
      <c r="G62" s="1" t="s">
        <v>836</v>
      </c>
      <c r="H62" s="1" t="str">
        <f t="shared" si="1"/>
        <v>61종합중위단위매매가격</v>
      </c>
      <c r="I62" s="1" t="s">
        <v>873</v>
      </c>
      <c r="J62" s="13">
        <v>6170.8953308108084</v>
      </c>
      <c r="K62" s="13">
        <v>6142.9916099763232</v>
      </c>
      <c r="L62" s="13">
        <v>6100.8223010413431</v>
      </c>
      <c r="M62" s="13">
        <v>6048.8860525452392</v>
      </c>
      <c r="N62" s="13">
        <v>6022.9233940446529</v>
      </c>
      <c r="O62" s="13">
        <v>5983.0518095561638</v>
      </c>
      <c r="P62" s="13">
        <v>5948.3307054794395</v>
      </c>
      <c r="Q62" s="14">
        <v>5893.6487935107207</v>
      </c>
      <c r="R62" s="14">
        <v>5842.8339224545616</v>
      </c>
      <c r="S62" s="14">
        <v>5815.4541289711342</v>
      </c>
      <c r="T62" s="14">
        <v>5794.3124730180716</v>
      </c>
      <c r="U62" s="5">
        <v>5730.3380175590046</v>
      </c>
      <c r="V62" s="5">
        <v>5682.8395532328786</v>
      </c>
      <c r="W62" s="5">
        <v>5667.041233733331</v>
      </c>
      <c r="X62" s="5">
        <v>5675.3993216808958</v>
      </c>
      <c r="Y62" s="5">
        <v>5671.145547015748</v>
      </c>
      <c r="Z62" s="5">
        <v>5692.6228668719705</v>
      </c>
      <c r="AA62" s="5">
        <v>5666.2614231460548</v>
      </c>
      <c r="AB62" s="5">
        <v>5651.6579262819369</v>
      </c>
      <c r="AC62" s="5">
        <v>5621.6911731713208</v>
      </c>
    </row>
    <row r="63" spans="1:29" s="5" customFormat="1">
      <c r="A63" s="1" t="s">
        <v>524</v>
      </c>
      <c r="B63" s="1" t="s">
        <v>525</v>
      </c>
      <c r="C63" s="1" t="s">
        <v>531</v>
      </c>
      <c r="D63" s="1"/>
      <c r="E63" s="1"/>
      <c r="F63" s="1">
        <v>62</v>
      </c>
      <c r="G63" s="1" t="s">
        <v>836</v>
      </c>
      <c r="H63" s="1" t="str">
        <f t="shared" si="1"/>
        <v>62종합중위단위매매가격</v>
      </c>
      <c r="I63" s="1" t="s">
        <v>873</v>
      </c>
      <c r="J63" s="13">
        <v>4596.7090046624389</v>
      </c>
      <c r="K63" s="13">
        <v>4599.0704196366451</v>
      </c>
      <c r="L63" s="13">
        <v>4582.8927603699749</v>
      </c>
      <c r="M63" s="13">
        <v>4553.9505663702721</v>
      </c>
      <c r="N63" s="13">
        <v>4541.0794576255912</v>
      </c>
      <c r="O63" s="13">
        <v>4526.961031612469</v>
      </c>
      <c r="P63" s="13">
        <v>4504.160133976804</v>
      </c>
      <c r="Q63" s="14">
        <v>4477.869688969904</v>
      </c>
      <c r="R63" s="14">
        <v>4453.8956666737949</v>
      </c>
      <c r="S63" s="14">
        <v>4443.1590038778568</v>
      </c>
      <c r="T63" s="14">
        <v>4421.485297933662</v>
      </c>
      <c r="U63" s="5">
        <v>4383.2515221823451</v>
      </c>
      <c r="V63" s="5">
        <v>4347.539041157499</v>
      </c>
      <c r="W63" s="5">
        <v>4339.5275033848802</v>
      </c>
      <c r="X63" s="5">
        <v>4360.2552385529816</v>
      </c>
      <c r="Y63" s="5">
        <v>4379.9167029443124</v>
      </c>
      <c r="Z63" s="5">
        <v>4397.2710140718436</v>
      </c>
      <c r="AA63" s="5">
        <v>4400.5958132946162</v>
      </c>
      <c r="AB63" s="5">
        <v>4396.1495121568869</v>
      </c>
      <c r="AC63" s="5">
        <v>4389.8740278290543</v>
      </c>
    </row>
    <row r="64" spans="1:29" s="5" customFormat="1">
      <c r="A64" s="1" t="s">
        <v>524</v>
      </c>
      <c r="B64" s="1" t="s">
        <v>525</v>
      </c>
      <c r="C64" s="1"/>
      <c r="D64" s="1" t="s">
        <v>572</v>
      </c>
      <c r="E64" s="1"/>
      <c r="F64" s="1">
        <v>63</v>
      </c>
      <c r="G64" s="1" t="s">
        <v>836</v>
      </c>
      <c r="H64" s="1" t="str">
        <f t="shared" si="1"/>
        <v>63종합중위단위매매가격</v>
      </c>
      <c r="I64" s="1" t="s">
        <v>873</v>
      </c>
      <c r="J64" s="13">
        <v>5715.1462754283439</v>
      </c>
      <c r="K64" s="13">
        <v>5715.1462754283439</v>
      </c>
      <c r="L64" s="13">
        <v>5691.0691636274614</v>
      </c>
      <c r="M64" s="13">
        <v>5610.8121242911811</v>
      </c>
      <c r="N64" s="13">
        <v>5610.8121242911811</v>
      </c>
      <c r="O64" s="13">
        <v>5590.7490479797825</v>
      </c>
      <c r="P64" s="13">
        <v>5551.6245108864132</v>
      </c>
      <c r="Q64" s="14">
        <v>5538.0950330484829</v>
      </c>
      <c r="R64" s="14">
        <v>5481.9160523312239</v>
      </c>
      <c r="S64" s="14">
        <v>5474.6344260415517</v>
      </c>
      <c r="T64" s="14">
        <v>5482.6596565661102</v>
      </c>
      <c r="U64" s="5">
        <v>5431.5923085255909</v>
      </c>
      <c r="V64" s="5">
        <v>5363.4969120253227</v>
      </c>
      <c r="W64" s="5">
        <v>5354.6298968249039</v>
      </c>
      <c r="X64" s="5">
        <v>5323.0061065299888</v>
      </c>
      <c r="Y64" s="5">
        <v>5421.8304512016011</v>
      </c>
      <c r="Z64" s="5">
        <v>5461.3601890702448</v>
      </c>
      <c r="AA64" s="5">
        <v>5461.3601890702448</v>
      </c>
      <c r="AB64" s="5">
        <v>5475.4197229851843</v>
      </c>
      <c r="AC64" s="5">
        <v>5475.4197229851843</v>
      </c>
    </row>
    <row r="65" spans="1:29" s="5" customFormat="1">
      <c r="A65" s="1" t="s">
        <v>524</v>
      </c>
      <c r="B65" s="1" t="s">
        <v>525</v>
      </c>
      <c r="C65" s="1"/>
      <c r="D65" s="1" t="s">
        <v>573</v>
      </c>
      <c r="E65" s="1"/>
      <c r="F65" s="1">
        <v>64</v>
      </c>
      <c r="G65" s="1" t="s">
        <v>836</v>
      </c>
      <c r="H65" s="1" t="str">
        <f t="shared" si="1"/>
        <v>64종합중위단위매매가격</v>
      </c>
      <c r="I65" s="1" t="s">
        <v>873</v>
      </c>
      <c r="J65" s="13">
        <v>4326.1600261345357</v>
      </c>
      <c r="K65" s="13">
        <v>4351.6310587484622</v>
      </c>
      <c r="L65" s="13">
        <v>4317.5909504348656</v>
      </c>
      <c r="M65" s="13">
        <v>4275.3708156218672</v>
      </c>
      <c r="N65" s="13">
        <v>4231.2394110085397</v>
      </c>
      <c r="O65" s="13">
        <v>4217.9550487759325</v>
      </c>
      <c r="P65" s="13">
        <v>4183.9507244814631</v>
      </c>
      <c r="Q65" s="14">
        <v>4173.4840887812779</v>
      </c>
      <c r="R65" s="14">
        <v>4151.5289235037408</v>
      </c>
      <c r="S65" s="14">
        <v>4105.2657076422793</v>
      </c>
      <c r="T65" s="14">
        <v>4066.605328800601</v>
      </c>
      <c r="U65" s="5">
        <v>4040.1784567473765</v>
      </c>
      <c r="V65" s="5">
        <v>4019.780660951164</v>
      </c>
      <c r="W65" s="5">
        <v>4010.8567008498435</v>
      </c>
      <c r="X65" s="5">
        <v>4017.4679303778744</v>
      </c>
      <c r="Y65" s="5">
        <v>4003.2386254442558</v>
      </c>
      <c r="Z65" s="5">
        <v>4041.7643228654133</v>
      </c>
      <c r="AA65" s="5">
        <v>4033.1867651537777</v>
      </c>
      <c r="AB65" s="5">
        <v>4023.0701738997573</v>
      </c>
      <c r="AC65" s="5">
        <v>4010.9767128743783</v>
      </c>
    </row>
    <row r="66" spans="1:29" s="5" customFormat="1">
      <c r="A66" s="1" t="s">
        <v>524</v>
      </c>
      <c r="B66" s="1" t="s">
        <v>525</v>
      </c>
      <c r="C66" s="1"/>
      <c r="D66" s="1" t="s">
        <v>574</v>
      </c>
      <c r="E66" s="1"/>
      <c r="F66" s="1">
        <v>65</v>
      </c>
      <c r="G66" s="1" t="s">
        <v>836</v>
      </c>
      <c r="H66" s="1" t="str">
        <f t="shared" si="1"/>
        <v>65종합중위단위매매가격</v>
      </c>
      <c r="I66" s="1" t="s">
        <v>873</v>
      </c>
      <c r="J66" s="13">
        <v>3888.5468490038334</v>
      </c>
      <c r="K66" s="13">
        <v>3895.1320711558637</v>
      </c>
      <c r="L66" s="13">
        <v>3912.729111405205</v>
      </c>
      <c r="M66" s="13">
        <v>3912.729111405205</v>
      </c>
      <c r="N66" s="13">
        <v>3896.5753226835536</v>
      </c>
      <c r="O66" s="13">
        <v>3882.252458098706</v>
      </c>
      <c r="P66" s="13">
        <v>3857.1710883483111</v>
      </c>
      <c r="Q66" s="14">
        <v>3804.8046345854145</v>
      </c>
      <c r="R66" s="14">
        <v>3804.8046345854145</v>
      </c>
      <c r="S66" s="14">
        <v>3803.8089093330846</v>
      </c>
      <c r="T66" s="14">
        <v>3816.0728567778729</v>
      </c>
      <c r="U66" s="5">
        <v>3778.4687699131559</v>
      </c>
      <c r="V66" s="5">
        <v>3755.9743756998478</v>
      </c>
      <c r="W66" s="5">
        <v>3737.1362455275398</v>
      </c>
      <c r="X66" s="5">
        <v>3733.0589771516998</v>
      </c>
      <c r="Y66" s="5">
        <v>3739.0740643746999</v>
      </c>
      <c r="Z66" s="5">
        <v>3735.1066907882932</v>
      </c>
      <c r="AA66" s="5">
        <v>3761.94857082307</v>
      </c>
      <c r="AB66" s="5">
        <v>3764.0427903803238</v>
      </c>
      <c r="AC66" s="5">
        <v>3764.0427903803238</v>
      </c>
    </row>
    <row r="67" spans="1:29" s="5" customFormat="1">
      <c r="A67" s="1" t="s">
        <v>524</v>
      </c>
      <c r="B67" s="1" t="s">
        <v>525</v>
      </c>
      <c r="C67" s="1"/>
      <c r="D67" s="1" t="s">
        <v>575</v>
      </c>
      <c r="E67" s="1"/>
      <c r="F67" s="1">
        <v>66</v>
      </c>
      <c r="G67" s="1" t="s">
        <v>836</v>
      </c>
      <c r="H67" s="1" t="str">
        <f t="shared" si="1"/>
        <v>66종합중위단위매매가격</v>
      </c>
      <c r="I67" s="1" t="s">
        <v>873</v>
      </c>
      <c r="J67" s="13">
        <v>3535.1287828538052</v>
      </c>
      <c r="K67" s="13">
        <v>3532.2844931774748</v>
      </c>
      <c r="L67" s="13">
        <v>3532.2844931774748</v>
      </c>
      <c r="M67" s="13">
        <v>3515.1336964954803</v>
      </c>
      <c r="N67" s="13">
        <v>3515.1336964954803</v>
      </c>
      <c r="O67" s="13">
        <v>3515.1336964954803</v>
      </c>
      <c r="P67" s="13">
        <v>3500.9260831284223</v>
      </c>
      <c r="Q67" s="14">
        <v>3455.7766770513917</v>
      </c>
      <c r="R67" s="14">
        <v>3483.6855468385393</v>
      </c>
      <c r="S67" s="14">
        <v>3483.8697209871557</v>
      </c>
      <c r="T67" s="14">
        <v>3482.5101406586095</v>
      </c>
      <c r="U67" s="5">
        <v>3483.0839999066366</v>
      </c>
      <c r="V67" s="5">
        <v>3477.3641511801479</v>
      </c>
      <c r="W67" s="5">
        <v>3476.438426374656</v>
      </c>
      <c r="X67" s="5">
        <v>3475.3091207840625</v>
      </c>
      <c r="Y67" s="5">
        <v>3479.9227401087223</v>
      </c>
      <c r="Z67" s="5">
        <v>3479.9227401087223</v>
      </c>
      <c r="AA67" s="5">
        <v>3464.128978502074</v>
      </c>
      <c r="AB67" s="5">
        <v>3441.7201640542853</v>
      </c>
      <c r="AC67" s="5">
        <v>3426.1592320752411</v>
      </c>
    </row>
    <row r="68" spans="1:29" s="5" customFormat="1">
      <c r="A68" s="1" t="s">
        <v>524</v>
      </c>
      <c r="B68" s="1" t="s">
        <v>525</v>
      </c>
      <c r="C68" s="1"/>
      <c r="D68" s="1" t="s">
        <v>576</v>
      </c>
      <c r="E68" s="1"/>
      <c r="F68" s="1">
        <v>67</v>
      </c>
      <c r="G68" s="1" t="s">
        <v>836</v>
      </c>
      <c r="H68" s="1" t="str">
        <f t="shared" si="1"/>
        <v>67종합중위단위매매가격</v>
      </c>
      <c r="I68" s="1" t="s">
        <v>873</v>
      </c>
      <c r="J68" s="13">
        <v>5018.2404235132599</v>
      </c>
      <c r="K68" s="13">
        <v>5018.2404235132599</v>
      </c>
      <c r="L68" s="13">
        <v>4998.8844967320756</v>
      </c>
      <c r="M68" s="13">
        <v>4998.8844967320756</v>
      </c>
      <c r="N68" s="13">
        <v>4998.8844967320756</v>
      </c>
      <c r="O68" s="13">
        <v>4979.3796408937533</v>
      </c>
      <c r="P68" s="13">
        <v>4967.6767273907581</v>
      </c>
      <c r="Q68" s="14">
        <v>4932.2575492363003</v>
      </c>
      <c r="R68" s="14">
        <v>4906.9683539700172</v>
      </c>
      <c r="S68" s="14">
        <v>4888.1930915325838</v>
      </c>
      <c r="T68" s="14">
        <v>4832.141660060297</v>
      </c>
      <c r="U68" s="5">
        <v>4804.250149647356</v>
      </c>
      <c r="V68" s="5">
        <v>4747.5118528707681</v>
      </c>
      <c r="W68" s="5">
        <v>4737.8516289692488</v>
      </c>
      <c r="X68" s="5">
        <v>4748.3936147449558</v>
      </c>
      <c r="Y68" s="5">
        <v>4774.3940352122345</v>
      </c>
      <c r="Z68" s="5">
        <v>4781.6366706476119</v>
      </c>
      <c r="AA68" s="5">
        <v>4791.8197069631042</v>
      </c>
      <c r="AB68" s="5">
        <v>4793.2682789166029</v>
      </c>
      <c r="AC68" s="5">
        <v>4777.8162597261307</v>
      </c>
    </row>
    <row r="69" spans="1:29" s="5" customFormat="1">
      <c r="A69" s="1" t="s">
        <v>524</v>
      </c>
      <c r="B69" s="1" t="s">
        <v>525</v>
      </c>
      <c r="C69" s="1"/>
      <c r="D69" s="1" t="s">
        <v>577</v>
      </c>
      <c r="E69" s="1"/>
      <c r="F69" s="1">
        <v>68</v>
      </c>
      <c r="G69" s="1" t="s">
        <v>836</v>
      </c>
      <c r="H69" s="1" t="str">
        <f t="shared" ref="H69:H132" si="2">F69&amp;G69&amp;I69</f>
        <v>68종합중위단위매매가격</v>
      </c>
      <c r="I69" s="1" t="s">
        <v>873</v>
      </c>
      <c r="J69" s="13">
        <v>4820.3306123237262</v>
      </c>
      <c r="K69" s="13">
        <v>4813.4716098868448</v>
      </c>
      <c r="L69" s="13">
        <v>4811.6121534763533</v>
      </c>
      <c r="M69" s="13">
        <v>4773.0749150745514</v>
      </c>
      <c r="N69" s="13">
        <v>4773.0749150745514</v>
      </c>
      <c r="O69" s="13">
        <v>4773.0749150745514</v>
      </c>
      <c r="P69" s="13">
        <v>4773.0749150745514</v>
      </c>
      <c r="Q69" s="14">
        <v>4722.7740804877176</v>
      </c>
      <c r="R69" s="14">
        <v>4661.2068969075335</v>
      </c>
      <c r="S69" s="14">
        <v>4675.0613676065304</v>
      </c>
      <c r="T69" s="14">
        <v>4651.6908731098647</v>
      </c>
      <c r="U69" s="5">
        <v>4602.0247053610419</v>
      </c>
      <c r="V69" s="5">
        <v>4570.426460850279</v>
      </c>
      <c r="W69" s="5">
        <v>4567.9141975527846</v>
      </c>
      <c r="X69" s="5">
        <v>4571.7355418508441</v>
      </c>
      <c r="Y69" s="5">
        <v>4575.0448786410552</v>
      </c>
      <c r="Z69" s="5">
        <v>4580.1871851325532</v>
      </c>
      <c r="AA69" s="5">
        <v>4585.6401753330392</v>
      </c>
      <c r="AB69" s="5">
        <v>4569.4312405000255</v>
      </c>
      <c r="AC69" s="5">
        <v>4569.4312405000255</v>
      </c>
    </row>
    <row r="70" spans="1:29" s="5" customFormat="1">
      <c r="A70" s="1" t="s">
        <v>524</v>
      </c>
      <c r="B70" s="1" t="s">
        <v>525</v>
      </c>
      <c r="C70" s="1"/>
      <c r="D70" s="1" t="s">
        <v>578</v>
      </c>
      <c r="E70" s="1"/>
      <c r="F70" s="1">
        <v>69</v>
      </c>
      <c r="G70" s="1" t="s">
        <v>836</v>
      </c>
      <c r="H70" s="1" t="str">
        <f t="shared" si="2"/>
        <v>69종합중위단위매매가격</v>
      </c>
      <c r="I70" s="1" t="s">
        <v>873</v>
      </c>
      <c r="J70" s="13">
        <v>4325.0553723382536</v>
      </c>
      <c r="K70" s="13">
        <v>4308.949700113064</v>
      </c>
      <c r="L70" s="13">
        <v>4277.7321656352024</v>
      </c>
      <c r="M70" s="13">
        <v>4271.7843785626201</v>
      </c>
      <c r="N70" s="13">
        <v>4260.556071730196</v>
      </c>
      <c r="O70" s="13">
        <v>4237.6196724322517</v>
      </c>
      <c r="P70" s="13">
        <v>4214.6368627626944</v>
      </c>
      <c r="Q70" s="14">
        <v>4214.6368627626944</v>
      </c>
      <c r="R70" s="14">
        <v>4211.0410307529646</v>
      </c>
      <c r="S70" s="14">
        <v>4214.5596052580131</v>
      </c>
      <c r="T70" s="14">
        <v>4176.9109662587443</v>
      </c>
      <c r="U70" s="5">
        <v>4144.9348519761334</v>
      </c>
      <c r="V70" s="5">
        <v>4111.6270500629744</v>
      </c>
      <c r="W70" s="5">
        <v>4108.3837275664164</v>
      </c>
      <c r="X70" s="5">
        <v>4255.9798815179965</v>
      </c>
      <c r="Y70" s="5">
        <v>4265.0756902478115</v>
      </c>
      <c r="Z70" s="5">
        <v>4278.4738407396289</v>
      </c>
      <c r="AA70" s="5">
        <v>4281.2050707253911</v>
      </c>
      <c r="AB70" s="5">
        <v>4272.888118915248</v>
      </c>
      <c r="AC70" s="5">
        <v>4268.6985060173729</v>
      </c>
    </row>
    <row r="71" spans="1:29" s="5" customFormat="1">
      <c r="A71" s="1" t="s">
        <v>524</v>
      </c>
      <c r="B71" s="1" t="s">
        <v>525</v>
      </c>
      <c r="C71" s="1" t="s">
        <v>532</v>
      </c>
      <c r="D71" s="1"/>
      <c r="E71" s="1"/>
      <c r="F71" s="1">
        <v>70</v>
      </c>
      <c r="G71" s="1" t="s">
        <v>836</v>
      </c>
      <c r="H71" s="1" t="str">
        <f t="shared" si="2"/>
        <v>70종합중위단위매매가격</v>
      </c>
      <c r="I71" s="1" t="s">
        <v>873</v>
      </c>
      <c r="J71" s="13">
        <v>8148.2944674061191</v>
      </c>
      <c r="K71" s="13">
        <v>8082.373484940681</v>
      </c>
      <c r="L71" s="13">
        <v>8007.5550132229464</v>
      </c>
      <c r="M71" s="13">
        <v>7926.7350025236356</v>
      </c>
      <c r="N71" s="13">
        <v>7884.3275186843839</v>
      </c>
      <c r="O71" s="13">
        <v>7812.1063498500635</v>
      </c>
      <c r="P71" s="13">
        <v>7762.4117921655552</v>
      </c>
      <c r="Q71" s="14">
        <v>7672.066209813971</v>
      </c>
      <c r="R71" s="14">
        <v>7587.5354626369226</v>
      </c>
      <c r="S71" s="14">
        <v>7539.2495593080339</v>
      </c>
      <c r="T71" s="14">
        <v>7518.7762328758226</v>
      </c>
      <c r="U71" s="5">
        <v>7417.0869437310785</v>
      </c>
      <c r="V71" s="5">
        <v>7354.8307079139977</v>
      </c>
      <c r="W71" s="5">
        <v>7329.2822010572872</v>
      </c>
      <c r="X71" s="5">
        <v>7322.1516850896733</v>
      </c>
      <c r="Y71" s="5">
        <v>7310.5738791681069</v>
      </c>
      <c r="Z71" s="5">
        <v>7337.2860397379382</v>
      </c>
      <c r="AA71" s="5">
        <v>7273.2330063385944</v>
      </c>
      <c r="AB71" s="5">
        <v>7245.7332715027824</v>
      </c>
      <c r="AC71" s="5">
        <v>7185.6865388087936</v>
      </c>
    </row>
    <row r="72" spans="1:29" s="5" customFormat="1">
      <c r="A72" s="1" t="s">
        <v>524</v>
      </c>
      <c r="B72" s="1" t="s">
        <v>525</v>
      </c>
      <c r="C72" s="1"/>
      <c r="D72" s="1" t="s">
        <v>579</v>
      </c>
      <c r="E72" s="1"/>
      <c r="F72" s="1">
        <v>71</v>
      </c>
      <c r="G72" s="1" t="s">
        <v>836</v>
      </c>
      <c r="H72" s="1" t="str">
        <f t="shared" si="2"/>
        <v>71종합중위단위매매가격</v>
      </c>
      <c r="I72" s="1" t="s">
        <v>873</v>
      </c>
      <c r="J72" s="13">
        <v>7972.1306450786933</v>
      </c>
      <c r="K72" s="13">
        <v>7899.8786257233787</v>
      </c>
      <c r="L72" s="13">
        <v>7926.590614298505</v>
      </c>
      <c r="M72" s="13">
        <v>7901.1840177235399</v>
      </c>
      <c r="N72" s="13">
        <v>7820.8751825173777</v>
      </c>
      <c r="O72" s="13">
        <v>7800.7246894544096</v>
      </c>
      <c r="P72" s="13">
        <v>7748.0428866203019</v>
      </c>
      <c r="Q72" s="14">
        <v>7713.8178185010092</v>
      </c>
      <c r="R72" s="14">
        <v>7700.3145548520424</v>
      </c>
      <c r="S72" s="14">
        <v>7633.8748058945175</v>
      </c>
      <c r="T72" s="14">
        <v>7633.8748058945175</v>
      </c>
      <c r="U72" s="5">
        <v>7515.2548274946357</v>
      </c>
      <c r="V72" s="5">
        <v>7404.8381160683084</v>
      </c>
      <c r="W72" s="5">
        <v>7394.7123668022796</v>
      </c>
      <c r="X72" s="5">
        <v>7462.7492540717731</v>
      </c>
      <c r="Y72" s="5">
        <v>7420.2425090648012</v>
      </c>
      <c r="Z72" s="5">
        <v>7424.0041609465416</v>
      </c>
      <c r="AA72" s="5">
        <v>7406.562200090676</v>
      </c>
      <c r="AB72" s="5">
        <v>7356.1151324348411</v>
      </c>
      <c r="AC72" s="5">
        <v>7296.1838447110795</v>
      </c>
    </row>
    <row r="73" spans="1:29" s="5" customFormat="1">
      <c r="A73" s="1" t="s">
        <v>524</v>
      </c>
      <c r="B73" s="1" t="s">
        <v>525</v>
      </c>
      <c r="C73" s="1"/>
      <c r="D73" s="1" t="s">
        <v>580</v>
      </c>
      <c r="E73" s="1"/>
      <c r="F73" s="1">
        <v>72</v>
      </c>
      <c r="G73" s="1" t="s">
        <v>836</v>
      </c>
      <c r="H73" s="1" t="str">
        <f t="shared" si="2"/>
        <v>72종합중위단위매매가격</v>
      </c>
      <c r="I73" s="1" t="s">
        <v>873</v>
      </c>
      <c r="J73" s="13">
        <v>10102.411764648827</v>
      </c>
      <c r="K73" s="13">
        <v>9992.4105788049765</v>
      </c>
      <c r="L73" s="13">
        <v>9772.7749135367776</v>
      </c>
      <c r="M73" s="13">
        <v>9622.0980335431705</v>
      </c>
      <c r="N73" s="13">
        <v>9638.4155084598406</v>
      </c>
      <c r="O73" s="13">
        <v>9509.8464339689217</v>
      </c>
      <c r="P73" s="13">
        <v>9484.6897935675079</v>
      </c>
      <c r="Q73" s="14">
        <v>9395.8215196517394</v>
      </c>
      <c r="R73" s="14">
        <v>9243.9881196615152</v>
      </c>
      <c r="S73" s="14">
        <v>9196.3266158289098</v>
      </c>
      <c r="T73" s="14">
        <v>9138.2529957215484</v>
      </c>
      <c r="U73" s="5">
        <v>8948.4786107131404</v>
      </c>
      <c r="V73" s="5">
        <v>8847.0105264535359</v>
      </c>
      <c r="W73" s="5">
        <v>8799.542813252101</v>
      </c>
      <c r="X73" s="5">
        <v>8713.778901259906</v>
      </c>
      <c r="Y73" s="5">
        <v>8806.8513979103864</v>
      </c>
      <c r="Z73" s="5">
        <v>8876.4124237381311</v>
      </c>
      <c r="AA73" s="5">
        <v>8758.1514287712962</v>
      </c>
      <c r="AB73" s="5">
        <v>8754.3066747286884</v>
      </c>
      <c r="AC73" s="5">
        <v>8659.1008255317302</v>
      </c>
    </row>
    <row r="74" spans="1:29" s="5" customFormat="1">
      <c r="A74" s="1" t="s">
        <v>524</v>
      </c>
      <c r="B74" s="1" t="s">
        <v>525</v>
      </c>
      <c r="C74" s="1"/>
      <c r="D74" s="1" t="s">
        <v>581</v>
      </c>
      <c r="E74" s="1"/>
      <c r="F74" s="1">
        <v>73</v>
      </c>
      <c r="G74" s="1" t="s">
        <v>836</v>
      </c>
      <c r="H74" s="1" t="str">
        <f t="shared" si="2"/>
        <v>73종합중위단위매매가격</v>
      </c>
      <c r="I74" s="1" t="s">
        <v>873</v>
      </c>
      <c r="J74" s="13">
        <v>7803.7288946189792</v>
      </c>
      <c r="K74" s="13">
        <v>7742.4688556280244</v>
      </c>
      <c r="L74" s="13">
        <v>7722.0488426310394</v>
      </c>
      <c r="M74" s="13">
        <v>7670.4660472488576</v>
      </c>
      <c r="N74" s="13">
        <v>7580.0225596859937</v>
      </c>
      <c r="O74" s="13">
        <v>7526.0563456475466</v>
      </c>
      <c r="P74" s="13">
        <v>7470.274817832018</v>
      </c>
      <c r="Q74" s="14">
        <v>7409.781647976818</v>
      </c>
      <c r="R74" s="14">
        <v>7390.3702364064648</v>
      </c>
      <c r="S74" s="14">
        <v>7349.9864646660835</v>
      </c>
      <c r="T74" s="14">
        <v>7337.689358169856</v>
      </c>
      <c r="U74" s="5">
        <v>7262.8027400236342</v>
      </c>
      <c r="V74" s="5">
        <v>7246.115938862612</v>
      </c>
      <c r="W74" s="5">
        <v>7227.0973468056427</v>
      </c>
      <c r="X74" s="5">
        <v>7227.0973468056427</v>
      </c>
      <c r="Y74" s="5">
        <v>7094.3194406472512</v>
      </c>
      <c r="Z74" s="5">
        <v>7087.743768206009</v>
      </c>
      <c r="AA74" s="5">
        <v>7009.7542922572311</v>
      </c>
      <c r="AB74" s="5">
        <v>6981.3558437991196</v>
      </c>
      <c r="AC74" s="5">
        <v>6918.1826778256855</v>
      </c>
    </row>
    <row r="75" spans="1:29" s="5" customFormat="1">
      <c r="A75" s="1" t="s">
        <v>524</v>
      </c>
      <c r="B75" s="1" t="s">
        <v>525</v>
      </c>
      <c r="C75" s="1"/>
      <c r="D75" s="1" t="s">
        <v>582</v>
      </c>
      <c r="E75" s="1"/>
      <c r="F75" s="1">
        <v>74</v>
      </c>
      <c r="G75" s="1" t="s">
        <v>836</v>
      </c>
      <c r="H75" s="1" t="str">
        <f t="shared" si="2"/>
        <v>74종합중위단위매매가격</v>
      </c>
      <c r="I75" s="1" t="s">
        <v>873</v>
      </c>
      <c r="J75" s="13">
        <v>6019.1828275053203</v>
      </c>
      <c r="K75" s="13">
        <v>6016.9471622423325</v>
      </c>
      <c r="L75" s="13">
        <v>5962.2336195005992</v>
      </c>
      <c r="M75" s="13">
        <v>5879.7386267248039</v>
      </c>
      <c r="N75" s="13">
        <v>5864.9920982167414</v>
      </c>
      <c r="O75" s="13">
        <v>5791.643109430398</v>
      </c>
      <c r="P75" s="13">
        <v>5718.6993371189646</v>
      </c>
      <c r="Q75" s="14">
        <v>5521.4161073707464</v>
      </c>
      <c r="R75" s="14">
        <v>5360.6370710963256</v>
      </c>
      <c r="S75" s="14">
        <v>5318.7855702841807</v>
      </c>
      <c r="T75" s="14">
        <v>5318.7855702841807</v>
      </c>
      <c r="U75" s="5">
        <v>5299.6199253421728</v>
      </c>
      <c r="V75" s="5">
        <v>5276.1414308334352</v>
      </c>
      <c r="W75" s="5">
        <v>5256.5010000688908</v>
      </c>
      <c r="X75" s="5">
        <v>5274.5312486862367</v>
      </c>
      <c r="Y75" s="5">
        <v>5314.2580756813231</v>
      </c>
      <c r="Z75" s="5">
        <v>5350.9583493040309</v>
      </c>
      <c r="AA75" s="5">
        <v>5338.0023828815911</v>
      </c>
      <c r="AB75" s="5">
        <v>5301.1827067480099</v>
      </c>
      <c r="AC75" s="5">
        <v>5297.2535759387711</v>
      </c>
    </row>
    <row r="76" spans="1:29" s="5" customFormat="1">
      <c r="A76" s="1" t="s">
        <v>521</v>
      </c>
      <c r="B76" s="1"/>
      <c r="C76" s="1"/>
      <c r="D76" s="1"/>
      <c r="E76" s="1"/>
      <c r="F76" s="1">
        <v>75</v>
      </c>
      <c r="G76" s="1" t="s">
        <v>836</v>
      </c>
      <c r="H76" s="1" t="str">
        <f t="shared" si="2"/>
        <v>75종합중위단위매매가격</v>
      </c>
      <c r="I76" s="1" t="s">
        <v>873</v>
      </c>
      <c r="J76" s="13">
        <v>3740.8557297191487</v>
      </c>
      <c r="K76" s="13">
        <v>3733.864861733236</v>
      </c>
      <c r="L76" s="13">
        <v>3720.260257577921</v>
      </c>
      <c r="M76" s="13">
        <v>3703.3682959391676</v>
      </c>
      <c r="N76" s="13">
        <v>3688.8167323126249</v>
      </c>
      <c r="O76" s="13">
        <v>3671.8460031084737</v>
      </c>
      <c r="P76" s="13">
        <v>3652.7215929490826</v>
      </c>
      <c r="Q76" s="14">
        <v>3629.2152294973166</v>
      </c>
      <c r="R76" s="14">
        <v>3605.4544584900532</v>
      </c>
      <c r="S76" s="14">
        <v>3588.2734863994456</v>
      </c>
      <c r="T76" s="14">
        <v>3570.4080107373093</v>
      </c>
      <c r="U76" s="5">
        <v>3536.7668531622076</v>
      </c>
      <c r="V76" s="5">
        <v>3516.7226674838312</v>
      </c>
      <c r="W76" s="5">
        <v>3505.8405275201635</v>
      </c>
      <c r="X76" s="5">
        <v>3502.8054709085586</v>
      </c>
      <c r="Y76" s="5">
        <v>3499.5233817574608</v>
      </c>
      <c r="Z76" s="5">
        <v>3504.9697465064701</v>
      </c>
      <c r="AA76" s="5">
        <v>3502.3258654148462</v>
      </c>
      <c r="AB76" s="5">
        <v>3492.4725756142393</v>
      </c>
      <c r="AC76" s="5">
        <v>3481.286083306562</v>
      </c>
    </row>
    <row r="77" spans="1:29" s="5" customFormat="1">
      <c r="A77" s="1" t="s">
        <v>524</v>
      </c>
      <c r="B77" s="1" t="s">
        <v>533</v>
      </c>
      <c r="C77" s="1"/>
      <c r="D77" s="1"/>
      <c r="E77" s="1"/>
      <c r="F77" s="1">
        <v>76</v>
      </c>
      <c r="G77" s="1" t="s">
        <v>836</v>
      </c>
      <c r="H77" s="1" t="str">
        <f t="shared" si="2"/>
        <v>76종합중위단위매매가격</v>
      </c>
      <c r="I77" s="1" t="s">
        <v>873</v>
      </c>
      <c r="J77" s="13">
        <v>2884.153873006635</v>
      </c>
      <c r="K77" s="13">
        <v>2882.5411444817769</v>
      </c>
      <c r="L77" s="13">
        <v>2875.8845075769036</v>
      </c>
      <c r="M77" s="13">
        <v>2869.1567209574732</v>
      </c>
      <c r="N77" s="13">
        <v>2860.7682331373276</v>
      </c>
      <c r="O77" s="13">
        <v>2845.7711077361946</v>
      </c>
      <c r="P77" s="13">
        <v>2829.1708786030667</v>
      </c>
      <c r="Q77" s="14">
        <v>2813.7392007433737</v>
      </c>
      <c r="R77" s="14">
        <v>2797.0271037678817</v>
      </c>
      <c r="S77" s="14">
        <v>2780.5426023574987</v>
      </c>
      <c r="T77" s="14">
        <v>2766.7802018973989</v>
      </c>
      <c r="U77" s="5">
        <v>2747.8266352266905</v>
      </c>
      <c r="V77" s="5">
        <v>2733.3392449961748</v>
      </c>
      <c r="W77" s="5">
        <v>2721.4303109415778</v>
      </c>
      <c r="X77" s="5">
        <v>2715.1024415954184</v>
      </c>
      <c r="Y77" s="5">
        <v>2716.7844319798269</v>
      </c>
      <c r="Z77" s="5">
        <v>2720.4621532832739</v>
      </c>
      <c r="AA77" s="5">
        <v>2725.7574405870037</v>
      </c>
      <c r="AB77" s="5">
        <v>2717.12721824255</v>
      </c>
      <c r="AC77" s="5">
        <v>2710.391723552365</v>
      </c>
    </row>
    <row r="78" spans="1:29" s="5" customFormat="1">
      <c r="A78" s="1" t="s">
        <v>524</v>
      </c>
      <c r="B78" s="1" t="s">
        <v>533</v>
      </c>
      <c r="C78" s="1" t="s">
        <v>534</v>
      </c>
      <c r="D78" s="1"/>
      <c r="E78" s="1"/>
      <c r="F78" s="1">
        <v>77</v>
      </c>
      <c r="G78" s="1" t="s">
        <v>836</v>
      </c>
      <c r="H78" s="1" t="str">
        <f t="shared" si="2"/>
        <v>77종합중위단위매매가격</v>
      </c>
      <c r="I78" s="1" t="s">
        <v>873</v>
      </c>
      <c r="J78" s="13">
        <v>4262.1333679456538</v>
      </c>
      <c r="K78" s="13">
        <v>4269.1959507330503</v>
      </c>
      <c r="L78" s="13">
        <v>4258.8096630059608</v>
      </c>
      <c r="M78" s="13">
        <v>4251.1263037973686</v>
      </c>
      <c r="N78" s="13">
        <v>4232.1603418126915</v>
      </c>
      <c r="O78" s="13">
        <v>4204.5900406750497</v>
      </c>
      <c r="P78" s="13">
        <v>4175.8431086434948</v>
      </c>
      <c r="Q78" s="14">
        <v>4139.6970463381367</v>
      </c>
      <c r="R78" s="14">
        <v>4109.3412136751413</v>
      </c>
      <c r="S78" s="14">
        <v>4078.6527196428965</v>
      </c>
      <c r="T78" s="14">
        <v>4044.8822103585485</v>
      </c>
      <c r="U78" s="5">
        <v>4043.6339308139586</v>
      </c>
      <c r="V78" s="5">
        <v>4020.8760683712553</v>
      </c>
      <c r="W78" s="5">
        <v>4002.6258702016307</v>
      </c>
      <c r="X78" s="5">
        <v>3993.5453187038106</v>
      </c>
      <c r="Y78" s="5">
        <v>4003.3808153353916</v>
      </c>
      <c r="Z78" s="5">
        <v>4010.6707043108654</v>
      </c>
      <c r="AA78" s="5">
        <v>4020.4024036777255</v>
      </c>
      <c r="AB78" s="5">
        <v>4012.3490838605967</v>
      </c>
      <c r="AC78" s="5">
        <v>4006.5219705672894</v>
      </c>
    </row>
    <row r="79" spans="1:29" s="5" customFormat="1">
      <c r="A79" s="1" t="s">
        <v>524</v>
      </c>
      <c r="B79" s="1" t="s">
        <v>533</v>
      </c>
      <c r="C79" s="1"/>
      <c r="D79" s="1" t="s">
        <v>583</v>
      </c>
      <c r="E79" s="1"/>
      <c r="F79" s="1">
        <v>78</v>
      </c>
      <c r="G79" s="1" t="s">
        <v>836</v>
      </c>
      <c r="H79" s="1" t="str">
        <f t="shared" si="2"/>
        <v>78종합중위단위매매가격</v>
      </c>
      <c r="I79" s="1" t="s">
        <v>873</v>
      </c>
      <c r="J79" s="13">
        <v>7791.83751574289</v>
      </c>
      <c r="K79" s="13">
        <v>7788.6071404452405</v>
      </c>
      <c r="L79" s="13">
        <v>7789.4691330733358</v>
      </c>
      <c r="M79" s="13">
        <v>7510.9775613199236</v>
      </c>
      <c r="N79" s="13">
        <v>7456.3413212211817</v>
      </c>
      <c r="O79" s="13">
        <v>7409.9219615563034</v>
      </c>
      <c r="P79" s="13">
        <v>7317.0832422265457</v>
      </c>
      <c r="Q79" s="14">
        <v>7116.5587346070015</v>
      </c>
      <c r="R79" s="14">
        <v>6919.8241169937555</v>
      </c>
      <c r="S79" s="14">
        <v>6638.337731637338</v>
      </c>
      <c r="T79" s="14">
        <v>6823.5490632670644</v>
      </c>
      <c r="U79" s="5">
        <v>6928.2299636898824</v>
      </c>
      <c r="V79" s="5">
        <v>6859.0513305190998</v>
      </c>
      <c r="W79" s="5">
        <v>6854.2318882448526</v>
      </c>
      <c r="X79" s="5">
        <v>6887.8509571884879</v>
      </c>
      <c r="Y79" s="5">
        <v>7023.5820753007483</v>
      </c>
      <c r="Z79" s="5">
        <v>7132.664994896767</v>
      </c>
      <c r="AA79" s="5">
        <v>7132.664994896767</v>
      </c>
      <c r="AB79" s="5">
        <v>7123.0261103482744</v>
      </c>
      <c r="AC79" s="5">
        <v>7070.4111611031994</v>
      </c>
    </row>
    <row r="80" spans="1:29" s="5" customFormat="1">
      <c r="A80" s="1" t="s">
        <v>524</v>
      </c>
      <c r="B80" s="1" t="s">
        <v>533</v>
      </c>
      <c r="C80" s="1"/>
      <c r="D80" s="1" t="s">
        <v>584</v>
      </c>
      <c r="E80" s="1"/>
      <c r="F80" s="1">
        <v>79</v>
      </c>
      <c r="G80" s="1" t="s">
        <v>836</v>
      </c>
      <c r="H80" s="1" t="str">
        <f t="shared" si="2"/>
        <v>79종합중위단위매매가격</v>
      </c>
      <c r="I80" s="1" t="s">
        <v>873</v>
      </c>
      <c r="J80" s="13">
        <v>3878.9085711940302</v>
      </c>
      <c r="K80" s="13">
        <v>3878.9085711940302</v>
      </c>
      <c r="L80" s="13">
        <v>3885.247062773471</v>
      </c>
      <c r="M80" s="13">
        <v>3879.9616380750385</v>
      </c>
      <c r="N80" s="13">
        <v>3837.2534595784196</v>
      </c>
      <c r="O80" s="13">
        <v>3807.6443066877318</v>
      </c>
      <c r="P80" s="13">
        <v>3795.762589042808</v>
      </c>
      <c r="Q80" s="14">
        <v>3764.7055456026765</v>
      </c>
      <c r="R80" s="14">
        <v>3740.2424737567535</v>
      </c>
      <c r="S80" s="14">
        <v>3702.3415599041014</v>
      </c>
      <c r="T80" s="14">
        <v>3689.5567560466325</v>
      </c>
      <c r="U80" s="5">
        <v>3689.6031258245994</v>
      </c>
      <c r="V80" s="5">
        <v>3661.111949775679</v>
      </c>
      <c r="W80" s="5">
        <v>3629.8259406797188</v>
      </c>
      <c r="X80" s="5">
        <v>3626.3550949590394</v>
      </c>
      <c r="Y80" s="5">
        <v>3615.9699825225407</v>
      </c>
      <c r="Z80" s="5">
        <v>3620.9853126879966</v>
      </c>
      <c r="AA80" s="5">
        <v>3620.0965910038681</v>
      </c>
      <c r="AB80" s="5">
        <v>3622.6076255187986</v>
      </c>
      <c r="AC80" s="5">
        <v>3622.6076255187986</v>
      </c>
    </row>
    <row r="81" spans="1:29" s="5" customFormat="1">
      <c r="A81" s="1" t="s">
        <v>524</v>
      </c>
      <c r="B81" s="1" t="s">
        <v>533</v>
      </c>
      <c r="C81" s="1"/>
      <c r="D81" s="1" t="s">
        <v>584</v>
      </c>
      <c r="E81" s="1" t="s">
        <v>585</v>
      </c>
      <c r="F81" s="1">
        <v>80</v>
      </c>
      <c r="G81" s="1" t="s">
        <v>836</v>
      </c>
      <c r="H81" s="1" t="str">
        <f t="shared" si="2"/>
        <v>80종합중위단위매매가격</v>
      </c>
      <c r="I81" s="1" t="s">
        <v>873</v>
      </c>
      <c r="J81" s="13">
        <v>3273.8100682784375</v>
      </c>
      <c r="K81" s="13">
        <v>3273.8100682784375</v>
      </c>
      <c r="L81" s="13">
        <v>3289.4459106817499</v>
      </c>
      <c r="M81" s="13">
        <v>3276.812800485161</v>
      </c>
      <c r="N81" s="13">
        <v>3256.4483026782559</v>
      </c>
      <c r="O81" s="13">
        <v>3227.7868944209044</v>
      </c>
      <c r="P81" s="13">
        <v>3223.8734369549547</v>
      </c>
      <c r="Q81" s="14">
        <v>3223.8734369549547</v>
      </c>
      <c r="R81" s="14">
        <v>3223.8734369549547</v>
      </c>
      <c r="S81" s="14">
        <v>3185.6685730646241</v>
      </c>
      <c r="T81" s="14">
        <v>3185.6685730646241</v>
      </c>
      <c r="U81" s="5">
        <v>3184.4074621199225</v>
      </c>
      <c r="V81" s="5">
        <v>3174.2094902490594</v>
      </c>
      <c r="W81" s="5">
        <v>3179.0774325816492</v>
      </c>
      <c r="X81" s="5">
        <v>3169.7089930778002</v>
      </c>
      <c r="Y81" s="5">
        <v>3129.051789129107</v>
      </c>
      <c r="Z81" s="5">
        <v>3101.5777346759432</v>
      </c>
      <c r="AA81" s="5">
        <v>3099.1789143296764</v>
      </c>
      <c r="AB81" s="5">
        <v>3069.0894826937979</v>
      </c>
      <c r="AC81" s="5">
        <v>3069.0894826937979</v>
      </c>
    </row>
    <row r="82" spans="1:29" s="5" customFormat="1">
      <c r="A82" s="1" t="s">
        <v>524</v>
      </c>
      <c r="B82" s="1" t="s">
        <v>533</v>
      </c>
      <c r="C82" s="1"/>
      <c r="D82" s="1" t="s">
        <v>584</v>
      </c>
      <c r="E82" s="1" t="s">
        <v>586</v>
      </c>
      <c r="F82" s="1">
        <v>81</v>
      </c>
      <c r="G82" s="1" t="s">
        <v>836</v>
      </c>
      <c r="H82" s="1" t="str">
        <f t="shared" si="2"/>
        <v>81종합중위단위매매가격</v>
      </c>
      <c r="I82" s="1" t="s">
        <v>873</v>
      </c>
      <c r="J82" s="13">
        <v>4243.9249499581647</v>
      </c>
      <c r="K82" s="13">
        <v>4243.9249499581647</v>
      </c>
      <c r="L82" s="13">
        <v>4244.6549574420778</v>
      </c>
      <c r="M82" s="13">
        <v>4243.8019111744488</v>
      </c>
      <c r="N82" s="13">
        <v>4187.6152504566326</v>
      </c>
      <c r="O82" s="13">
        <v>4157.4343851713729</v>
      </c>
      <c r="P82" s="13">
        <v>4140.7459369502458</v>
      </c>
      <c r="Q82" s="14">
        <v>4090.9542090297946</v>
      </c>
      <c r="R82" s="14">
        <v>4051.7341647973594</v>
      </c>
      <c r="S82" s="14">
        <v>4014.016604136863</v>
      </c>
      <c r="T82" s="14">
        <v>3993.5195637017496</v>
      </c>
      <c r="U82" s="5">
        <v>3986.9203490758209</v>
      </c>
      <c r="V82" s="5">
        <v>3947.6632756502227</v>
      </c>
      <c r="W82" s="5">
        <v>3895.0999808992929</v>
      </c>
      <c r="X82" s="5">
        <v>3895.0999808992929</v>
      </c>
      <c r="Y82" s="5">
        <v>3902.5305680759138</v>
      </c>
      <c r="Z82" s="5">
        <v>3926.6665168727991</v>
      </c>
      <c r="AA82" s="5">
        <v>3926.6665168727991</v>
      </c>
      <c r="AB82" s="5">
        <v>3948.3635436062232</v>
      </c>
      <c r="AC82" s="5">
        <v>3948.3635436062232</v>
      </c>
    </row>
    <row r="83" spans="1:29" s="5" customFormat="1">
      <c r="A83" s="1" t="s">
        <v>524</v>
      </c>
      <c r="B83" s="1" t="s">
        <v>533</v>
      </c>
      <c r="C83" s="1"/>
      <c r="D83" s="1" t="s">
        <v>587</v>
      </c>
      <c r="E83" s="1"/>
      <c r="F83" s="1">
        <v>82</v>
      </c>
      <c r="G83" s="1" t="s">
        <v>836</v>
      </c>
      <c r="H83" s="1" t="str">
        <f t="shared" si="2"/>
        <v>82종합중위단위매매가격</v>
      </c>
      <c r="I83" s="1" t="s">
        <v>873</v>
      </c>
      <c r="J83" s="13">
        <v>4550.6022555002746</v>
      </c>
      <c r="K83" s="13">
        <v>4566.7445262700612</v>
      </c>
      <c r="L83" s="13">
        <v>4541.4117687319076</v>
      </c>
      <c r="M83" s="13">
        <v>4548.8056339044606</v>
      </c>
      <c r="N83" s="13">
        <v>4535.5452614576361</v>
      </c>
      <c r="O83" s="13">
        <v>4499.575994563208</v>
      </c>
      <c r="P83" s="13">
        <v>4464.2714967150596</v>
      </c>
      <c r="Q83" s="14">
        <v>4450.1864760293111</v>
      </c>
      <c r="R83" s="14">
        <v>4436.2820252078318</v>
      </c>
      <c r="S83" s="14">
        <v>4416.2816015925064</v>
      </c>
      <c r="T83" s="14">
        <v>4360.6285948581053</v>
      </c>
      <c r="U83" s="5">
        <v>4359.3176644939758</v>
      </c>
      <c r="V83" s="5">
        <v>4333.5671134746153</v>
      </c>
      <c r="W83" s="5">
        <v>4318.9962207858252</v>
      </c>
      <c r="X83" s="5">
        <v>4304.3066574348732</v>
      </c>
      <c r="Y83" s="5">
        <v>4325.3111317918629</v>
      </c>
      <c r="Z83" s="5">
        <v>4332.7766833455762</v>
      </c>
      <c r="AA83" s="5">
        <v>4345.5711755981429</v>
      </c>
      <c r="AB83" s="5">
        <v>4342.9255451211966</v>
      </c>
      <c r="AC83" s="5">
        <v>4330.9817198249038</v>
      </c>
    </row>
    <row r="84" spans="1:29" s="5" customFormat="1">
      <c r="A84" s="1" t="s">
        <v>524</v>
      </c>
      <c r="B84" s="1" t="s">
        <v>533</v>
      </c>
      <c r="C84" s="1"/>
      <c r="D84" s="1" t="s">
        <v>587</v>
      </c>
      <c r="E84" s="1" t="s">
        <v>588</v>
      </c>
      <c r="F84" s="1">
        <v>83</v>
      </c>
      <c r="G84" s="1" t="s">
        <v>836</v>
      </c>
      <c r="H84" s="1" t="str">
        <f t="shared" si="2"/>
        <v>83종합중위단위매매가격</v>
      </c>
      <c r="I84" s="1" t="s">
        <v>873</v>
      </c>
      <c r="J84" s="13">
        <v>3142.2109793070367</v>
      </c>
      <c r="K84" s="13">
        <v>3142.2109793070367</v>
      </c>
      <c r="L84" s="13">
        <v>3142.2109793070367</v>
      </c>
      <c r="M84" s="13">
        <v>3142.2109793070367</v>
      </c>
      <c r="N84" s="13">
        <v>3138.6549567990301</v>
      </c>
      <c r="O84" s="13">
        <v>3138.6549567990301</v>
      </c>
      <c r="P84" s="13">
        <v>3138.6549567990301</v>
      </c>
      <c r="Q84" s="14">
        <v>3138.6549567990301</v>
      </c>
      <c r="R84" s="14">
        <v>3136.4673876119386</v>
      </c>
      <c r="S84" s="14">
        <v>3134.6449260765853</v>
      </c>
      <c r="T84" s="14">
        <v>3129.7183023486036</v>
      </c>
      <c r="U84" s="5">
        <v>3135.7483206874281</v>
      </c>
      <c r="V84" s="5">
        <v>3126.2418337132872</v>
      </c>
      <c r="W84" s="5">
        <v>3126.2418337132872</v>
      </c>
      <c r="X84" s="5">
        <v>3111.0954597460632</v>
      </c>
      <c r="Y84" s="5">
        <v>3117.5263573631219</v>
      </c>
      <c r="Z84" s="5">
        <v>3117.5263573631219</v>
      </c>
      <c r="AA84" s="5">
        <v>3126.3437888070057</v>
      </c>
      <c r="AB84" s="5">
        <v>3126.3437888070057</v>
      </c>
      <c r="AC84" s="5">
        <v>3126.3437888070057</v>
      </c>
    </row>
    <row r="85" spans="1:29" s="5" customFormat="1">
      <c r="A85" s="1" t="s">
        <v>524</v>
      </c>
      <c r="B85" s="1" t="s">
        <v>533</v>
      </c>
      <c r="C85" s="1"/>
      <c r="D85" s="1" t="s">
        <v>587</v>
      </c>
      <c r="E85" s="1" t="s">
        <v>589</v>
      </c>
      <c r="F85" s="1">
        <v>84</v>
      </c>
      <c r="G85" s="1" t="s">
        <v>836</v>
      </c>
      <c r="H85" s="1" t="str">
        <f t="shared" si="2"/>
        <v>84종합중위단위매매가격</v>
      </c>
      <c r="I85" s="1" t="s">
        <v>873</v>
      </c>
      <c r="J85" s="13">
        <v>3092.7351802794878</v>
      </c>
      <c r="K85" s="13">
        <v>3110.9395570664619</v>
      </c>
      <c r="L85" s="13">
        <v>3097.2737927440344</v>
      </c>
      <c r="M85" s="13">
        <v>3111.0929368172938</v>
      </c>
      <c r="N85" s="13">
        <v>3120.3056995328002</v>
      </c>
      <c r="O85" s="13">
        <v>3151.9137868761918</v>
      </c>
      <c r="P85" s="13">
        <v>3123.0471934925095</v>
      </c>
      <c r="Q85" s="14">
        <v>3123.0471934925095</v>
      </c>
      <c r="R85" s="14">
        <v>3120.3056995328002</v>
      </c>
      <c r="S85" s="14">
        <v>3133.4240736335673</v>
      </c>
      <c r="T85" s="14">
        <v>3120.3056995328002</v>
      </c>
      <c r="U85" s="5">
        <v>3140.7734153475844</v>
      </c>
      <c r="V85" s="5">
        <v>3140.7734153475844</v>
      </c>
      <c r="W85" s="5">
        <v>3112.2397503310231</v>
      </c>
      <c r="X85" s="5">
        <v>3118.272870129721</v>
      </c>
      <c r="Y85" s="5">
        <v>3132.409198817481</v>
      </c>
      <c r="Z85" s="5">
        <v>3145.9367219491019</v>
      </c>
      <c r="AA85" s="5">
        <v>3191.1017024125563</v>
      </c>
      <c r="AB85" s="5">
        <v>3154.0767219148229</v>
      </c>
      <c r="AC85" s="5">
        <v>3145.9367219491019</v>
      </c>
    </row>
    <row r="86" spans="1:29" s="5" customFormat="1">
      <c r="A86" s="1" t="s">
        <v>524</v>
      </c>
      <c r="B86" s="1" t="s">
        <v>533</v>
      </c>
      <c r="C86" s="1"/>
      <c r="D86" s="1" t="s">
        <v>587</v>
      </c>
      <c r="E86" s="1" t="s">
        <v>590</v>
      </c>
      <c r="F86" s="1">
        <v>85</v>
      </c>
      <c r="G86" s="1" t="s">
        <v>836</v>
      </c>
      <c r="H86" s="1" t="str">
        <f t="shared" si="2"/>
        <v>85종합중위단위매매가격</v>
      </c>
      <c r="I86" s="1" t="s">
        <v>873</v>
      </c>
      <c r="J86" s="13">
        <v>5736.5686028630598</v>
      </c>
      <c r="K86" s="13">
        <v>5757.5752715956933</v>
      </c>
      <c r="L86" s="13">
        <v>5717.6787791635497</v>
      </c>
      <c r="M86" s="13">
        <v>5724.7522548853194</v>
      </c>
      <c r="N86" s="13">
        <v>5697.5412743124962</v>
      </c>
      <c r="O86" s="13">
        <v>5617.1733858947873</v>
      </c>
      <c r="P86" s="13">
        <v>5566.1393671012329</v>
      </c>
      <c r="Q86" s="14">
        <v>5540.4238260521315</v>
      </c>
      <c r="R86" s="14">
        <v>5517.1018844851387</v>
      </c>
      <c r="S86" s="14">
        <v>5475.1438954177638</v>
      </c>
      <c r="T86" s="14">
        <v>5381.4133352559766</v>
      </c>
      <c r="U86" s="5">
        <v>5320.202199533418</v>
      </c>
      <c r="V86" s="5">
        <v>5277.5006903825397</v>
      </c>
      <c r="W86" s="5">
        <v>5263.9622746419063</v>
      </c>
      <c r="X86" s="5">
        <v>5240.3529398239834</v>
      </c>
      <c r="Y86" s="5">
        <v>5269.452485669719</v>
      </c>
      <c r="Z86" s="5">
        <v>5276.8674739851995</v>
      </c>
      <c r="AA86" s="5">
        <v>5276.8674739851995</v>
      </c>
      <c r="AB86" s="5">
        <v>5288.3611224204824</v>
      </c>
      <c r="AC86" s="5">
        <v>5270.5825315464263</v>
      </c>
    </row>
    <row r="87" spans="1:29" s="5" customFormat="1">
      <c r="A87" s="1" t="s">
        <v>524</v>
      </c>
      <c r="B87" s="1" t="s">
        <v>533</v>
      </c>
      <c r="C87" s="1"/>
      <c r="D87" s="1" t="s">
        <v>591</v>
      </c>
      <c r="E87" s="1"/>
      <c r="F87" s="1">
        <v>86</v>
      </c>
      <c r="G87" s="1" t="s">
        <v>836</v>
      </c>
      <c r="H87" s="1" t="str">
        <f t="shared" si="2"/>
        <v>86종합중위단위매매가격</v>
      </c>
      <c r="I87" s="1" t="s">
        <v>873</v>
      </c>
      <c r="J87" s="13">
        <v>3659.1150213371443</v>
      </c>
      <c r="K87" s="13">
        <v>3659.1150213371443</v>
      </c>
      <c r="L87" s="13">
        <v>3659.1150213371443</v>
      </c>
      <c r="M87" s="13">
        <v>3659.1150213371443</v>
      </c>
      <c r="N87" s="13">
        <v>3671.5053065773559</v>
      </c>
      <c r="O87" s="13">
        <v>3664.8889013685689</v>
      </c>
      <c r="P87" s="13">
        <v>3644.745811696283</v>
      </c>
      <c r="Q87" s="14">
        <v>3564.1379796395786</v>
      </c>
      <c r="R87" s="14">
        <v>3512.2135621394791</v>
      </c>
      <c r="S87" s="14">
        <v>3512.2135621394791</v>
      </c>
      <c r="T87" s="14">
        <v>3443.9224322150794</v>
      </c>
      <c r="U87" s="5">
        <v>3451.1765091361481</v>
      </c>
      <c r="V87" s="5">
        <v>3451.1765091361481</v>
      </c>
      <c r="W87" s="5">
        <v>3446.9997164488191</v>
      </c>
      <c r="X87" s="5">
        <v>3442.8229237614896</v>
      </c>
      <c r="Y87" s="5">
        <v>3437.2014263266424</v>
      </c>
      <c r="Z87" s="5">
        <v>3428.8745355206556</v>
      </c>
      <c r="AA87" s="5">
        <v>3458.6877050473195</v>
      </c>
      <c r="AB87" s="5">
        <v>3410.976279279721</v>
      </c>
      <c r="AC87" s="5">
        <v>3419.3695495850043</v>
      </c>
    </row>
    <row r="88" spans="1:29" s="5" customFormat="1">
      <c r="A88" s="1" t="s">
        <v>524</v>
      </c>
      <c r="B88" s="1" t="s">
        <v>533</v>
      </c>
      <c r="C88" s="1"/>
      <c r="D88" s="1" t="s">
        <v>592</v>
      </c>
      <c r="E88" s="1"/>
      <c r="F88" s="1">
        <v>87</v>
      </c>
      <c r="G88" s="1" t="s">
        <v>836</v>
      </c>
      <c r="H88" s="1" t="str">
        <f t="shared" si="2"/>
        <v>87종합중위단위매매가격</v>
      </c>
      <c r="I88" s="1" t="s">
        <v>873</v>
      </c>
      <c r="J88" s="13">
        <v>3649.4943400456514</v>
      </c>
      <c r="K88" s="13">
        <v>3649.4943400456514</v>
      </c>
      <c r="L88" s="13">
        <v>3633.7514568011457</v>
      </c>
      <c r="M88" s="13">
        <v>3635.3570455773124</v>
      </c>
      <c r="N88" s="13">
        <v>3635.3570455773124</v>
      </c>
      <c r="O88" s="13">
        <v>3635.3570455773124</v>
      </c>
      <c r="P88" s="13">
        <v>3587.6272416577422</v>
      </c>
      <c r="Q88" s="14">
        <v>3562.4642604947712</v>
      </c>
      <c r="R88" s="14">
        <v>3528.0190421843226</v>
      </c>
      <c r="S88" s="14">
        <v>3518.4730814004083</v>
      </c>
      <c r="T88" s="14">
        <v>3498.28235762022</v>
      </c>
      <c r="U88" s="5">
        <v>3461.1126714941802</v>
      </c>
      <c r="V88" s="5">
        <v>3457.0822799212415</v>
      </c>
      <c r="W88" s="5">
        <v>3437.1121458688617</v>
      </c>
      <c r="X88" s="5">
        <v>3408.45612488496</v>
      </c>
      <c r="Y88" s="5">
        <v>3408.45612488496</v>
      </c>
      <c r="Z88" s="5">
        <v>3408.45612488496</v>
      </c>
      <c r="AA88" s="5">
        <v>3408.45612488496</v>
      </c>
      <c r="AB88" s="5">
        <v>3403.0822694543758</v>
      </c>
      <c r="AC88" s="5">
        <v>3403.0822694543758</v>
      </c>
    </row>
    <row r="89" spans="1:29" s="5" customFormat="1">
      <c r="A89" s="1" t="s">
        <v>524</v>
      </c>
      <c r="B89" s="1" t="s">
        <v>533</v>
      </c>
      <c r="C89" s="1" t="s">
        <v>535</v>
      </c>
      <c r="D89" s="1"/>
      <c r="E89" s="1"/>
      <c r="F89" s="1">
        <v>88</v>
      </c>
      <c r="G89" s="1" t="s">
        <v>836</v>
      </c>
      <c r="H89" s="1" t="str">
        <f t="shared" si="2"/>
        <v>88종합중위단위매매가격</v>
      </c>
      <c r="I89" s="1" t="s">
        <v>873</v>
      </c>
      <c r="J89" s="13">
        <v>2877.929633961458</v>
      </c>
      <c r="K89" s="13">
        <v>2869.4393251498309</v>
      </c>
      <c r="L89" s="13">
        <v>2865.2140690047213</v>
      </c>
      <c r="M89" s="13">
        <v>2859.7683574476464</v>
      </c>
      <c r="N89" s="13">
        <v>2852.313091235063</v>
      </c>
      <c r="O89" s="13">
        <v>2843.9018649203203</v>
      </c>
      <c r="P89" s="13">
        <v>2842.4854471341528</v>
      </c>
      <c r="Q89" s="14">
        <v>2827.419997804775</v>
      </c>
      <c r="R89" s="14">
        <v>2818.0446807091248</v>
      </c>
      <c r="S89" s="14">
        <v>2804.8744907410901</v>
      </c>
      <c r="T89" s="14">
        <v>2786.3339194765731</v>
      </c>
      <c r="U89" s="5">
        <v>2768.6081033469068</v>
      </c>
      <c r="V89" s="5">
        <v>2763.863515914396</v>
      </c>
      <c r="W89" s="5">
        <v>2748.1303103496616</v>
      </c>
      <c r="X89" s="5">
        <v>2746.2371116264312</v>
      </c>
      <c r="Y89" s="5">
        <v>2742.752217339349</v>
      </c>
      <c r="Z89" s="5">
        <v>2747.5166945785704</v>
      </c>
      <c r="AA89" s="5">
        <v>2755.0065410377938</v>
      </c>
      <c r="AB89" s="5">
        <v>2745.9681148369464</v>
      </c>
      <c r="AC89" s="5">
        <v>2730.4827131991633</v>
      </c>
    </row>
    <row r="90" spans="1:29" s="5" customFormat="1">
      <c r="A90" s="1" t="s">
        <v>524</v>
      </c>
      <c r="B90" s="1" t="s">
        <v>533</v>
      </c>
      <c r="C90" s="1"/>
      <c r="D90" s="1" t="s">
        <v>593</v>
      </c>
      <c r="E90" s="1"/>
      <c r="F90" s="1">
        <v>89</v>
      </c>
      <c r="G90" s="1" t="s">
        <v>836</v>
      </c>
      <c r="H90" s="1" t="str">
        <f t="shared" si="2"/>
        <v>89종합중위단위매매가격</v>
      </c>
      <c r="I90" s="1" t="s">
        <v>873</v>
      </c>
      <c r="J90" s="13">
        <v>1055.3285987236779</v>
      </c>
      <c r="K90" s="13">
        <v>1055.3285987236779</v>
      </c>
      <c r="L90" s="13">
        <v>1078.9245770343789</v>
      </c>
      <c r="M90" s="13">
        <v>1087.5243923078747</v>
      </c>
      <c r="N90" s="13">
        <v>1103.9224510445677</v>
      </c>
      <c r="O90" s="13">
        <v>1128.8366947734271</v>
      </c>
      <c r="P90" s="13">
        <v>1145.8855239537154</v>
      </c>
      <c r="Q90" s="14">
        <v>1152.7681682862528</v>
      </c>
      <c r="R90" s="14">
        <v>1165.5357638332307</v>
      </c>
      <c r="S90" s="14">
        <v>1173.3434056095273</v>
      </c>
      <c r="T90" s="14">
        <v>1175.5677426892539</v>
      </c>
      <c r="U90" s="5">
        <v>1168.2564438166005</v>
      </c>
      <c r="V90" s="5">
        <v>1168.6079405624762</v>
      </c>
      <c r="W90" s="5">
        <v>1181.134104993715</v>
      </c>
      <c r="X90" s="5">
        <v>1194.4355741135696</v>
      </c>
      <c r="Y90" s="5">
        <v>1194.4355741135696</v>
      </c>
      <c r="Z90" s="5">
        <v>1194.4355741135696</v>
      </c>
      <c r="AA90" s="5">
        <v>1208.4168715563244</v>
      </c>
      <c r="AB90" s="5">
        <v>1213.7858628374133</v>
      </c>
      <c r="AC90" s="5">
        <v>1214.9775074200948</v>
      </c>
    </row>
    <row r="91" spans="1:29" s="5" customFormat="1">
      <c r="A91" s="1" t="s">
        <v>524</v>
      </c>
      <c r="B91" s="1" t="s">
        <v>533</v>
      </c>
      <c r="C91" s="1"/>
      <c r="D91" s="1" t="s">
        <v>594</v>
      </c>
      <c r="E91" s="1"/>
      <c r="F91" s="1">
        <v>90</v>
      </c>
      <c r="G91" s="1" t="s">
        <v>836</v>
      </c>
      <c r="H91" s="1" t="str">
        <f t="shared" si="2"/>
        <v>90종합중위단위매매가격</v>
      </c>
      <c r="I91" s="1" t="s">
        <v>873</v>
      </c>
      <c r="J91" s="13">
        <v>3288.7904204921101</v>
      </c>
      <c r="K91" s="13">
        <v>3279.9980272519178</v>
      </c>
      <c r="L91" s="13">
        <v>3276.2152929269109</v>
      </c>
      <c r="M91" s="13">
        <v>3274.4804105242542</v>
      </c>
      <c r="N91" s="13">
        <v>3259.6263915883078</v>
      </c>
      <c r="O91" s="13">
        <v>3259.6263915883078</v>
      </c>
      <c r="P91" s="13">
        <v>3257.773823502087</v>
      </c>
      <c r="Q91" s="14">
        <v>3227.199499741374</v>
      </c>
      <c r="R91" s="14">
        <v>3210.7172691421883</v>
      </c>
      <c r="S91" s="14">
        <v>3198.7620278336594</v>
      </c>
      <c r="T91" s="14">
        <v>3162.823627274146</v>
      </c>
      <c r="U91" s="5">
        <v>3122.365252814689</v>
      </c>
      <c r="V91" s="5">
        <v>3115.6487355353879</v>
      </c>
      <c r="W91" s="5">
        <v>3092.8935737786051</v>
      </c>
      <c r="X91" s="5">
        <v>3086.9603642954571</v>
      </c>
      <c r="Y91" s="5">
        <v>3083.8413919877985</v>
      </c>
      <c r="Z91" s="5">
        <v>3087.0939981095612</v>
      </c>
      <c r="AA91" s="5">
        <v>3101.0558183472403</v>
      </c>
      <c r="AB91" s="5">
        <v>3086.9831161680822</v>
      </c>
      <c r="AC91" s="5">
        <v>3068.9914647931973</v>
      </c>
    </row>
    <row r="92" spans="1:29" s="5" customFormat="1">
      <c r="A92" s="1" t="s">
        <v>524</v>
      </c>
      <c r="B92" s="1" t="s">
        <v>533</v>
      </c>
      <c r="C92" s="1"/>
      <c r="D92" s="1" t="s">
        <v>594</v>
      </c>
      <c r="E92" s="1" t="s">
        <v>595</v>
      </c>
      <c r="F92" s="1">
        <v>91</v>
      </c>
      <c r="G92" s="1" t="s">
        <v>836</v>
      </c>
      <c r="H92" s="1" t="str">
        <f t="shared" si="2"/>
        <v>91종합중위단위매매가격</v>
      </c>
      <c r="I92" s="1" t="s">
        <v>873</v>
      </c>
      <c r="J92" s="13">
        <v>1761.3102302343543</v>
      </c>
      <c r="K92" s="13">
        <v>1761.3102302343543</v>
      </c>
      <c r="L92" s="13">
        <v>1744.5181472538411</v>
      </c>
      <c r="M92" s="13">
        <v>1744.5181472538411</v>
      </c>
      <c r="N92" s="13">
        <v>1744.5181472538411</v>
      </c>
      <c r="O92" s="13">
        <v>1744.5181472538411</v>
      </c>
      <c r="P92" s="13">
        <v>1736.5971851493152</v>
      </c>
      <c r="Q92" s="14">
        <v>1725.7813132648751</v>
      </c>
      <c r="R92" s="14">
        <v>1720.2816484503846</v>
      </c>
      <c r="S92" s="14">
        <v>1698.3562431954992</v>
      </c>
      <c r="T92" s="14">
        <v>1688.3190382914604</v>
      </c>
      <c r="U92" s="5">
        <v>1691.0702126865217</v>
      </c>
      <c r="V92" s="5">
        <v>1691.0702126865217</v>
      </c>
      <c r="W92" s="5">
        <v>1691.0702126865217</v>
      </c>
      <c r="X92" s="5">
        <v>1684.6539230563915</v>
      </c>
      <c r="Y92" s="5">
        <v>1687.4047059956747</v>
      </c>
      <c r="Z92" s="5">
        <v>1688.5265958976595</v>
      </c>
      <c r="AA92" s="5">
        <v>1698.3784365187939</v>
      </c>
      <c r="AB92" s="5">
        <v>1686.3868501084901</v>
      </c>
      <c r="AC92" s="5">
        <v>1684.2926696774805</v>
      </c>
    </row>
    <row r="93" spans="1:29" s="5" customFormat="1">
      <c r="A93" s="1" t="s">
        <v>524</v>
      </c>
      <c r="B93" s="1" t="s">
        <v>533</v>
      </c>
      <c r="C93" s="1"/>
      <c r="D93" s="1" t="s">
        <v>594</v>
      </c>
      <c r="E93" s="1" t="s">
        <v>596</v>
      </c>
      <c r="F93" s="1">
        <v>92</v>
      </c>
      <c r="G93" s="1" t="s">
        <v>836</v>
      </c>
      <c r="H93" s="1" t="str">
        <f t="shared" si="2"/>
        <v>92종합중위단위매매가격</v>
      </c>
      <c r="I93" s="1" t="s">
        <v>873</v>
      </c>
      <c r="J93" s="13">
        <v>3490.7080887368288</v>
      </c>
      <c r="K93" s="13">
        <v>3490.7080887368288</v>
      </c>
      <c r="L93" s="13">
        <v>3490.7080887368288</v>
      </c>
      <c r="M93" s="13">
        <v>3490.7080887368288</v>
      </c>
      <c r="N93" s="13">
        <v>3487.9606247656175</v>
      </c>
      <c r="O93" s="13">
        <v>3487.9606247656175</v>
      </c>
      <c r="P93" s="13">
        <v>3487.8858715037481</v>
      </c>
      <c r="Q93" s="14">
        <v>3486.3401341700101</v>
      </c>
      <c r="R93" s="14">
        <v>3486.3999516841232</v>
      </c>
      <c r="S93" s="14">
        <v>3480.6619964015513</v>
      </c>
      <c r="T93" s="14">
        <v>3472.4017505599081</v>
      </c>
      <c r="U93" s="5">
        <v>3439.8728759368933</v>
      </c>
      <c r="V93" s="5">
        <v>3422.1458358558475</v>
      </c>
      <c r="W93" s="5">
        <v>3393.4096119943465</v>
      </c>
      <c r="X93" s="5">
        <v>3381.5421462415065</v>
      </c>
      <c r="Y93" s="5">
        <v>3376.2874053170995</v>
      </c>
      <c r="Z93" s="5">
        <v>3369.9843963707649</v>
      </c>
      <c r="AA93" s="5">
        <v>3359.531150809823</v>
      </c>
      <c r="AB93" s="5">
        <v>3320.1552561244739</v>
      </c>
      <c r="AC93" s="5">
        <v>3314.6105077622865</v>
      </c>
    </row>
    <row r="94" spans="1:29" s="5" customFormat="1">
      <c r="A94" s="1" t="s">
        <v>524</v>
      </c>
      <c r="B94" s="1" t="s">
        <v>533</v>
      </c>
      <c r="C94" s="1"/>
      <c r="D94" s="1" t="s">
        <v>594</v>
      </c>
      <c r="E94" s="1" t="s">
        <v>597</v>
      </c>
      <c r="F94" s="1">
        <v>93</v>
      </c>
      <c r="G94" s="1" t="s">
        <v>836</v>
      </c>
      <c r="H94" s="1" t="str">
        <f t="shared" si="2"/>
        <v>93종합중위단위매매가격</v>
      </c>
      <c r="I94" s="1" t="s">
        <v>873</v>
      </c>
      <c r="J94" s="13">
        <v>3971.7967615693274</v>
      </c>
      <c r="K94" s="13">
        <v>3949.2566480895948</v>
      </c>
      <c r="L94" s="13">
        <v>3949.2566480895948</v>
      </c>
      <c r="M94" s="13">
        <v>3944.8091165516362</v>
      </c>
      <c r="N94" s="13">
        <v>3909.438724778036</v>
      </c>
      <c r="O94" s="13">
        <v>3909.438724778036</v>
      </c>
      <c r="P94" s="13">
        <v>3909.3375463476114</v>
      </c>
      <c r="Q94" s="14">
        <v>3838.727823627426</v>
      </c>
      <c r="R94" s="14">
        <v>3799.5911587417281</v>
      </c>
      <c r="S94" s="14">
        <v>3787.2628307717346</v>
      </c>
      <c r="T94" s="14">
        <v>3709.0732645100079</v>
      </c>
      <c r="U94" s="5">
        <v>3655.0455405008406</v>
      </c>
      <c r="V94" s="5">
        <v>3655.0455405008406</v>
      </c>
      <c r="W94" s="5">
        <v>3624.7250580578425</v>
      </c>
      <c r="X94" s="5">
        <v>3624.8198923368632</v>
      </c>
      <c r="Y94" s="5">
        <v>3620.3234047992478</v>
      </c>
      <c r="Z94" s="5">
        <v>3634.0766363726721</v>
      </c>
      <c r="AA94" s="5">
        <v>3674.0850755559877</v>
      </c>
      <c r="AB94" s="5">
        <v>3683.2851293118738</v>
      </c>
      <c r="AC94" s="5">
        <v>3643.9142104194266</v>
      </c>
    </row>
    <row r="95" spans="1:29" s="5" customFormat="1">
      <c r="A95" s="1" t="s">
        <v>524</v>
      </c>
      <c r="B95" s="1" t="s">
        <v>533</v>
      </c>
      <c r="C95" s="1"/>
      <c r="D95" s="1" t="s">
        <v>598</v>
      </c>
      <c r="E95" s="1"/>
      <c r="F95" s="1">
        <v>94</v>
      </c>
      <c r="G95" s="1" t="s">
        <v>836</v>
      </c>
      <c r="H95" s="1" t="str">
        <f t="shared" si="2"/>
        <v>94종합중위단위매매가격</v>
      </c>
      <c r="I95" s="1" t="s">
        <v>873</v>
      </c>
      <c r="J95" s="13">
        <v>2852.5164691578912</v>
      </c>
      <c r="K95" s="13">
        <v>2842.5835372042548</v>
      </c>
      <c r="L95" s="13">
        <v>2832.2438434453979</v>
      </c>
      <c r="M95" s="13">
        <v>2820.3338420736904</v>
      </c>
      <c r="N95" s="13">
        <v>2815.1690096450461</v>
      </c>
      <c r="O95" s="13">
        <v>2791.8010821731759</v>
      </c>
      <c r="P95" s="13">
        <v>2787.0332829606805</v>
      </c>
      <c r="Q95" s="14">
        <v>2782.5019527989471</v>
      </c>
      <c r="R95" s="14">
        <v>2775.4839954722452</v>
      </c>
      <c r="S95" s="14">
        <v>2756.8499032384038</v>
      </c>
      <c r="T95" s="14">
        <v>2750.9146336935496</v>
      </c>
      <c r="U95" s="5">
        <v>2746.8568535468585</v>
      </c>
      <c r="V95" s="5">
        <v>2742.968555743505</v>
      </c>
      <c r="W95" s="5">
        <v>2728.3411062713963</v>
      </c>
      <c r="X95" s="5">
        <v>2727.2885912043162</v>
      </c>
      <c r="Y95" s="5">
        <v>2722.7933157281082</v>
      </c>
      <c r="Z95" s="5">
        <v>2729.8808593360104</v>
      </c>
      <c r="AA95" s="5">
        <v>2730.0983602718215</v>
      </c>
      <c r="AB95" s="5">
        <v>2722.9774809632995</v>
      </c>
      <c r="AC95" s="5">
        <v>2706.6200878582995</v>
      </c>
    </row>
    <row r="96" spans="1:29" s="5" customFormat="1">
      <c r="A96" s="1" t="s">
        <v>524</v>
      </c>
      <c r="B96" s="1" t="s">
        <v>533</v>
      </c>
      <c r="C96" s="1"/>
      <c r="D96" s="1" t="s">
        <v>598</v>
      </c>
      <c r="E96" s="1" t="s">
        <v>599</v>
      </c>
      <c r="F96" s="1">
        <v>95</v>
      </c>
      <c r="G96" s="1" t="s">
        <v>836</v>
      </c>
      <c r="H96" s="1" t="str">
        <f t="shared" si="2"/>
        <v>95종합중위단위매매가격</v>
      </c>
      <c r="I96" s="1" t="s">
        <v>873</v>
      </c>
      <c r="J96" s="13">
        <v>2756.8867856766556</v>
      </c>
      <c r="K96" s="13">
        <v>2733.4017084921115</v>
      </c>
      <c r="L96" s="13">
        <v>2713.7016107644913</v>
      </c>
      <c r="M96" s="13">
        <v>2713.7016107644913</v>
      </c>
      <c r="N96" s="13">
        <v>2696.9004696248203</v>
      </c>
      <c r="O96" s="13">
        <v>2681.5810272531003</v>
      </c>
      <c r="P96" s="13">
        <v>2668.5687522900271</v>
      </c>
      <c r="Q96" s="14">
        <v>2663.2917329560491</v>
      </c>
      <c r="R96" s="14">
        <v>2662.1568164191353</v>
      </c>
      <c r="S96" s="14">
        <v>2672.605643542588</v>
      </c>
      <c r="T96" s="14">
        <v>2672.143629860343</v>
      </c>
      <c r="U96" s="5">
        <v>2669.177056707199</v>
      </c>
      <c r="V96" s="5">
        <v>2669.177056707199</v>
      </c>
      <c r="W96" s="5">
        <v>2666.0540706281258</v>
      </c>
      <c r="X96" s="5">
        <v>2656.2838645546949</v>
      </c>
      <c r="Y96" s="5">
        <v>2651.0490780117671</v>
      </c>
      <c r="Z96" s="5">
        <v>2667.8912419133976</v>
      </c>
      <c r="AA96" s="5">
        <v>2665.1922624069848</v>
      </c>
      <c r="AB96" s="5">
        <v>2663.0913926634394</v>
      </c>
      <c r="AC96" s="5">
        <v>2650.4762964467154</v>
      </c>
    </row>
    <row r="97" spans="1:29" s="5" customFormat="1">
      <c r="A97" s="1" t="s">
        <v>524</v>
      </c>
      <c r="B97" s="1" t="s">
        <v>533</v>
      </c>
      <c r="C97" s="1"/>
      <c r="D97" s="1" t="s">
        <v>598</v>
      </c>
      <c r="E97" s="1" t="s">
        <v>600</v>
      </c>
      <c r="F97" s="1">
        <v>96</v>
      </c>
      <c r="G97" s="1" t="s">
        <v>836</v>
      </c>
      <c r="H97" s="1" t="str">
        <f t="shared" si="2"/>
        <v>96종합중위단위매매가격</v>
      </c>
      <c r="I97" s="1" t="s">
        <v>873</v>
      </c>
      <c r="J97" s="13">
        <v>2572.2788411167353</v>
      </c>
      <c r="K97" s="13">
        <v>2572.2788411167353</v>
      </c>
      <c r="L97" s="13">
        <v>2563.7233478192138</v>
      </c>
      <c r="M97" s="13">
        <v>2548.9701007170311</v>
      </c>
      <c r="N97" s="13">
        <v>2548.9701007170311</v>
      </c>
      <c r="O97" s="13">
        <v>2480.6036801110231</v>
      </c>
      <c r="P97" s="13">
        <v>2480.6036801110231</v>
      </c>
      <c r="Q97" s="14">
        <v>2479.7101850651798</v>
      </c>
      <c r="R97" s="14">
        <v>2459.3874501620012</v>
      </c>
      <c r="S97" s="14">
        <v>2439.4861193738061</v>
      </c>
      <c r="T97" s="14">
        <v>2433.4332934791746</v>
      </c>
      <c r="U97" s="5">
        <v>2433.7251464387841</v>
      </c>
      <c r="V97" s="5">
        <v>2408.3030820978606</v>
      </c>
      <c r="W97" s="5">
        <v>2384.1316661645683</v>
      </c>
      <c r="X97" s="5">
        <v>2382.7407319124959</v>
      </c>
      <c r="Y97" s="5">
        <v>2368.5974725101146</v>
      </c>
      <c r="Z97" s="5">
        <v>2380.443299720986</v>
      </c>
      <c r="AA97" s="5">
        <v>2394.1950732125433</v>
      </c>
      <c r="AB97" s="5">
        <v>2379.9103316143182</v>
      </c>
      <c r="AC97" s="5">
        <v>2350.3485746949191</v>
      </c>
    </row>
    <row r="98" spans="1:29" s="5" customFormat="1">
      <c r="A98" s="1" t="s">
        <v>524</v>
      </c>
      <c r="B98" s="1" t="s">
        <v>533</v>
      </c>
      <c r="C98" s="1"/>
      <c r="D98" s="1" t="s">
        <v>598</v>
      </c>
      <c r="E98" s="1" t="s">
        <v>601</v>
      </c>
      <c r="F98" s="1">
        <v>97</v>
      </c>
      <c r="G98" s="1" t="s">
        <v>836</v>
      </c>
      <c r="H98" s="1" t="str">
        <f t="shared" si="2"/>
        <v>97종합중위단위매매가격</v>
      </c>
      <c r="I98" s="1" t="s">
        <v>873</v>
      </c>
      <c r="J98" s="13">
        <v>2498.4979058005074</v>
      </c>
      <c r="K98" s="13">
        <v>2483.1554423611278</v>
      </c>
      <c r="L98" s="13">
        <v>2470.4601303784971</v>
      </c>
      <c r="M98" s="13">
        <v>2469.9103908344864</v>
      </c>
      <c r="N98" s="13">
        <v>2469.8907142718317</v>
      </c>
      <c r="O98" s="13">
        <v>2457.1495176075296</v>
      </c>
      <c r="P98" s="13">
        <v>2452.2382475690042</v>
      </c>
      <c r="Q98" s="14">
        <v>2438.6131034944706</v>
      </c>
      <c r="R98" s="14">
        <v>2429.6548177108166</v>
      </c>
      <c r="S98" s="14">
        <v>2422.5907207370124</v>
      </c>
      <c r="T98" s="14">
        <v>2419.2816765077932</v>
      </c>
      <c r="U98" s="5">
        <v>2419.2253893040947</v>
      </c>
      <c r="V98" s="5">
        <v>2440.7313346780443</v>
      </c>
      <c r="W98" s="5">
        <v>2421.6886681017982</v>
      </c>
      <c r="X98" s="5">
        <v>2418.3575931206528</v>
      </c>
      <c r="Y98" s="5">
        <v>2418.0662145302476</v>
      </c>
      <c r="Z98" s="5">
        <v>2412.4984876912199</v>
      </c>
      <c r="AA98" s="5">
        <v>2413.9977007674288</v>
      </c>
      <c r="AB98" s="5">
        <v>2407.5079561932776</v>
      </c>
      <c r="AC98" s="5">
        <v>2401.3357422148379</v>
      </c>
    </row>
    <row r="99" spans="1:29" s="5" customFormat="1">
      <c r="A99" s="1" t="s">
        <v>524</v>
      </c>
      <c r="B99" s="1" t="s">
        <v>533</v>
      </c>
      <c r="C99" s="1"/>
      <c r="D99" s="1" t="s">
        <v>598</v>
      </c>
      <c r="E99" s="1" t="s">
        <v>602</v>
      </c>
      <c r="F99" s="1">
        <v>98</v>
      </c>
      <c r="G99" s="1" t="s">
        <v>836</v>
      </c>
      <c r="H99" s="1" t="str">
        <f t="shared" si="2"/>
        <v>98종합중위단위매매가격</v>
      </c>
      <c r="I99" s="1" t="s">
        <v>873</v>
      </c>
      <c r="J99" s="13">
        <v>3478.1201422586678</v>
      </c>
      <c r="K99" s="13">
        <v>3478.1201422586678</v>
      </c>
      <c r="L99" s="13">
        <v>3478.1201422586678</v>
      </c>
      <c r="M99" s="13">
        <v>3447.1503285692424</v>
      </c>
      <c r="N99" s="13">
        <v>3446.0107299698948</v>
      </c>
      <c r="O99" s="13">
        <v>3446.0107299698948</v>
      </c>
      <c r="P99" s="13">
        <v>3446.0107299698948</v>
      </c>
      <c r="Q99" s="14">
        <v>3446.0107299698948</v>
      </c>
      <c r="R99" s="14">
        <v>3446.0107299698948</v>
      </c>
      <c r="S99" s="14">
        <v>3388.1666131774659</v>
      </c>
      <c r="T99" s="14">
        <v>3374.3997773469114</v>
      </c>
      <c r="U99" s="5">
        <v>3364.3071562868977</v>
      </c>
      <c r="V99" s="5">
        <v>3358.3358146136538</v>
      </c>
      <c r="W99" s="5">
        <v>3344.0948912801819</v>
      </c>
      <c r="X99" s="5">
        <v>3354.055816503072</v>
      </c>
      <c r="Y99" s="5">
        <v>3356.4341134682263</v>
      </c>
      <c r="Z99" s="5">
        <v>3358.1321810825466</v>
      </c>
      <c r="AA99" s="5">
        <v>3347.5614116656179</v>
      </c>
      <c r="AB99" s="5">
        <v>3341.5948185248485</v>
      </c>
      <c r="AC99" s="5">
        <v>3326.4858160652871</v>
      </c>
    </row>
    <row r="100" spans="1:29" s="5" customFormat="1">
      <c r="A100" s="1" t="s">
        <v>524</v>
      </c>
      <c r="B100" s="1" t="s">
        <v>533</v>
      </c>
      <c r="C100" s="1" t="s">
        <v>536</v>
      </c>
      <c r="D100" s="1"/>
      <c r="E100" s="1"/>
      <c r="F100" s="1">
        <v>99</v>
      </c>
      <c r="G100" s="1" t="s">
        <v>836</v>
      </c>
      <c r="H100" s="1" t="str">
        <f t="shared" si="2"/>
        <v>99종합중위단위매매가격</v>
      </c>
      <c r="I100" s="1" t="s">
        <v>873</v>
      </c>
      <c r="J100" s="13">
        <v>2687.7055072721787</v>
      </c>
      <c r="K100" s="13">
        <v>2683.6175238167139</v>
      </c>
      <c r="L100" s="13">
        <v>2681.2469316515112</v>
      </c>
      <c r="M100" s="13">
        <v>2680.4195433804111</v>
      </c>
      <c r="N100" s="13">
        <v>2677.7402009773127</v>
      </c>
      <c r="O100" s="13">
        <v>2670.087747826291</v>
      </c>
      <c r="P100" s="13">
        <v>2654.6877141585619</v>
      </c>
      <c r="Q100" s="14">
        <v>2647.0688637472867</v>
      </c>
      <c r="R100" s="14">
        <v>2635.9091216288057</v>
      </c>
      <c r="S100" s="14">
        <v>2623.9829755985738</v>
      </c>
      <c r="T100" s="14">
        <v>2617.334865022548</v>
      </c>
      <c r="U100" s="5">
        <v>2597.7419430845043</v>
      </c>
      <c r="V100" s="5">
        <v>2585.8460419184316</v>
      </c>
      <c r="W100" s="5">
        <v>2576.3203335803864</v>
      </c>
      <c r="X100" s="5">
        <v>2563.195072665012</v>
      </c>
      <c r="Y100" s="5">
        <v>2567.9689794123087</v>
      </c>
      <c r="Z100" s="5">
        <v>2567.3755231699579</v>
      </c>
      <c r="AA100" s="5">
        <v>2577.1118202405869</v>
      </c>
      <c r="AB100" s="5">
        <v>2574.5185097048984</v>
      </c>
      <c r="AC100" s="5">
        <v>2568.5467336390789</v>
      </c>
    </row>
    <row r="101" spans="1:29" s="5" customFormat="1">
      <c r="A101" s="1" t="s">
        <v>524</v>
      </c>
      <c r="B101" s="1" t="s">
        <v>533</v>
      </c>
      <c r="C101" s="1"/>
      <c r="D101" s="1" t="s">
        <v>603</v>
      </c>
      <c r="E101" s="1"/>
      <c r="F101" s="1">
        <v>100</v>
      </c>
      <c r="G101" s="1" t="s">
        <v>836</v>
      </c>
      <c r="H101" s="1" t="str">
        <f t="shared" si="2"/>
        <v>100종합중위단위매매가격</v>
      </c>
      <c r="I101" s="1" t="s">
        <v>873</v>
      </c>
      <c r="J101" s="13">
        <v>3186.3077460403833</v>
      </c>
      <c r="K101" s="13">
        <v>3167.4041487933064</v>
      </c>
      <c r="L101" s="13">
        <v>3163.5043304486567</v>
      </c>
      <c r="M101" s="13">
        <v>3144.0121845912468</v>
      </c>
      <c r="N101" s="13">
        <v>3127.4626744565408</v>
      </c>
      <c r="O101" s="13">
        <v>3125.260564310644</v>
      </c>
      <c r="P101" s="13">
        <v>3109.2677260934706</v>
      </c>
      <c r="Q101" s="14">
        <v>3105.0166944891539</v>
      </c>
      <c r="R101" s="14">
        <v>3085.6629760852766</v>
      </c>
      <c r="S101" s="14">
        <v>3052.5947395352241</v>
      </c>
      <c r="T101" s="14">
        <v>3027.90537415259</v>
      </c>
      <c r="U101" s="5">
        <v>3012.0168772725224</v>
      </c>
      <c r="V101" s="5">
        <v>2993.6241566820031</v>
      </c>
      <c r="W101" s="5">
        <v>2972.2789181737658</v>
      </c>
      <c r="X101" s="5">
        <v>2957.9812633014076</v>
      </c>
      <c r="Y101" s="5">
        <v>2969.7949267888825</v>
      </c>
      <c r="Z101" s="5">
        <v>2970.2409169777698</v>
      </c>
      <c r="AA101" s="5">
        <v>2978.6948388568262</v>
      </c>
      <c r="AB101" s="5">
        <v>2966.1991773281429</v>
      </c>
      <c r="AC101" s="5">
        <v>2958.4942018013057</v>
      </c>
    </row>
    <row r="102" spans="1:29" s="5" customFormat="1">
      <c r="A102" s="1" t="s">
        <v>524</v>
      </c>
      <c r="B102" s="1" t="s">
        <v>533</v>
      </c>
      <c r="C102" s="1"/>
      <c r="D102" s="1" t="s">
        <v>603</v>
      </c>
      <c r="E102" s="1" t="s">
        <v>604</v>
      </c>
      <c r="F102" s="1">
        <v>101</v>
      </c>
      <c r="G102" s="1" t="s">
        <v>836</v>
      </c>
      <c r="H102" s="1" t="str">
        <f t="shared" si="2"/>
        <v>101종합중위단위매매가격</v>
      </c>
      <c r="I102" s="1" t="s">
        <v>873</v>
      </c>
      <c r="J102" s="13">
        <v>3440.0827726394959</v>
      </c>
      <c r="K102" s="13">
        <v>3427.2066010628159</v>
      </c>
      <c r="L102" s="13">
        <v>3419.7701871833997</v>
      </c>
      <c r="M102" s="13">
        <v>3387.6537480442894</v>
      </c>
      <c r="N102" s="13">
        <v>3372.4796220349558</v>
      </c>
      <c r="O102" s="13">
        <v>3372.1803879670788</v>
      </c>
      <c r="P102" s="13">
        <v>3361.4230894882458</v>
      </c>
      <c r="Q102" s="14">
        <v>3363.0250356871152</v>
      </c>
      <c r="R102" s="14">
        <v>3346.8144349476315</v>
      </c>
      <c r="S102" s="14">
        <v>3305.253389359043</v>
      </c>
      <c r="T102" s="14">
        <v>3273.7816983570997</v>
      </c>
      <c r="U102" s="5">
        <v>3248.7032140309184</v>
      </c>
      <c r="V102" s="5">
        <v>3219.0440770148989</v>
      </c>
      <c r="W102" s="5">
        <v>3187.491232774817</v>
      </c>
      <c r="X102" s="5">
        <v>3170.8007958916824</v>
      </c>
      <c r="Y102" s="5">
        <v>3194.2391357368292</v>
      </c>
      <c r="Z102" s="5">
        <v>3194.2391357368292</v>
      </c>
      <c r="AA102" s="5">
        <v>3209.2442531063443</v>
      </c>
      <c r="AB102" s="5">
        <v>3194.2900460774945</v>
      </c>
      <c r="AC102" s="5">
        <v>3181.8200525211378</v>
      </c>
    </row>
    <row r="103" spans="1:29" s="5" customFormat="1">
      <c r="A103" s="1" t="s">
        <v>524</v>
      </c>
      <c r="B103" s="1" t="s">
        <v>533</v>
      </c>
      <c r="C103" s="1"/>
      <c r="D103" s="1" t="s">
        <v>603</v>
      </c>
      <c r="E103" s="1" t="s">
        <v>605</v>
      </c>
      <c r="F103" s="1">
        <v>102</v>
      </c>
      <c r="G103" s="1" t="s">
        <v>836</v>
      </c>
      <c r="H103" s="1" t="str">
        <f t="shared" si="2"/>
        <v>102종합중위단위매매가격</v>
      </c>
      <c r="I103" s="1" t="s">
        <v>873</v>
      </c>
      <c r="J103" s="13">
        <v>2909.9809626649162</v>
      </c>
      <c r="K103" s="13">
        <v>2878.6880515475564</v>
      </c>
      <c r="L103" s="13">
        <v>2879.3084974800313</v>
      </c>
      <c r="M103" s="13">
        <v>2874.2950739757835</v>
      </c>
      <c r="N103" s="13">
        <v>2863.4607919931173</v>
      </c>
      <c r="O103" s="13">
        <v>2863.4607919931173</v>
      </c>
      <c r="P103" s="13">
        <v>2853.5729950209152</v>
      </c>
      <c r="Q103" s="14">
        <v>2838.6573475205314</v>
      </c>
      <c r="R103" s="14">
        <v>2808.4997560242045</v>
      </c>
      <c r="S103" s="14">
        <v>2788.8804996446156</v>
      </c>
      <c r="T103" s="14">
        <v>2778.9292759506261</v>
      </c>
      <c r="U103" s="5">
        <v>2765.2347517516055</v>
      </c>
      <c r="V103" s="5">
        <v>2763.9402875877245</v>
      </c>
      <c r="W103" s="5">
        <v>2755.8993280033133</v>
      </c>
      <c r="X103" s="5">
        <v>2749.9153809924251</v>
      </c>
      <c r="Y103" s="5">
        <v>2746.5230080117444</v>
      </c>
      <c r="Z103" s="5">
        <v>2747.8174721756254</v>
      </c>
      <c r="AA103" s="5">
        <v>2750.4768832968057</v>
      </c>
      <c r="AB103" s="5">
        <v>2739.1963391283321</v>
      </c>
      <c r="AC103" s="5">
        <v>2736.8805744033452</v>
      </c>
    </row>
    <row r="104" spans="1:29" s="5" customFormat="1">
      <c r="A104" s="1" t="s">
        <v>524</v>
      </c>
      <c r="B104" s="1" t="s">
        <v>533</v>
      </c>
      <c r="C104" s="1"/>
      <c r="D104" s="1" t="s">
        <v>603</v>
      </c>
      <c r="E104" s="1" t="s">
        <v>606</v>
      </c>
      <c r="F104" s="1">
        <v>103</v>
      </c>
      <c r="G104" s="1" t="s">
        <v>836</v>
      </c>
      <c r="H104" s="1" t="str">
        <f t="shared" si="2"/>
        <v>103종합중위단위매매가격</v>
      </c>
      <c r="I104" s="1" t="s">
        <v>873</v>
      </c>
      <c r="J104" s="13">
        <v>2744.9576321756772</v>
      </c>
      <c r="K104" s="13">
        <v>2735.162254242975</v>
      </c>
      <c r="L104" s="13">
        <v>2735.162254242975</v>
      </c>
      <c r="M104" s="13">
        <v>2735.162254242975</v>
      </c>
      <c r="N104" s="13">
        <v>2691.9676574172631</v>
      </c>
      <c r="O104" s="13">
        <v>2672.0846028356045</v>
      </c>
      <c r="P104" s="13">
        <v>2607.2893979068267</v>
      </c>
      <c r="Q104" s="14">
        <v>2607.2893979068267</v>
      </c>
      <c r="R104" s="14">
        <v>2607.2893979068267</v>
      </c>
      <c r="S104" s="14">
        <v>2574.8639763763467</v>
      </c>
      <c r="T104" s="14">
        <v>2537.2452687890654</v>
      </c>
      <c r="U104" s="5">
        <v>2558.3692416143194</v>
      </c>
      <c r="V104" s="5">
        <v>2543.4174354958441</v>
      </c>
      <c r="W104" s="5">
        <v>2532.6089616523504</v>
      </c>
      <c r="X104" s="5">
        <v>2503.1582781890506</v>
      </c>
      <c r="Y104" s="5">
        <v>2503.1582781890506</v>
      </c>
      <c r="Z104" s="5">
        <v>2503.1582781890506</v>
      </c>
      <c r="AA104" s="5">
        <v>2495.5409565156069</v>
      </c>
      <c r="AB104" s="5">
        <v>2492.3312883435583</v>
      </c>
      <c r="AC104" s="5">
        <v>2492.3312883435583</v>
      </c>
    </row>
    <row r="105" spans="1:29" s="5" customFormat="1">
      <c r="A105" s="1" t="s">
        <v>524</v>
      </c>
      <c r="B105" s="1" t="s">
        <v>533</v>
      </c>
      <c r="C105" s="1"/>
      <c r="D105" s="1" t="s">
        <v>607</v>
      </c>
      <c r="E105" s="1"/>
      <c r="F105" s="1">
        <v>104</v>
      </c>
      <c r="G105" s="1" t="s">
        <v>836</v>
      </c>
      <c r="H105" s="1" t="str">
        <f t="shared" si="2"/>
        <v>104종합중위단위매매가격</v>
      </c>
      <c r="I105" s="1" t="s">
        <v>873</v>
      </c>
      <c r="J105" s="13">
        <v>2723.1405443545236</v>
      </c>
      <c r="K105" s="13">
        <v>2724.5557947989887</v>
      </c>
      <c r="L105" s="13">
        <v>2719.8240114514006</v>
      </c>
      <c r="M105" s="13">
        <v>2719.8240114514006</v>
      </c>
      <c r="N105" s="13">
        <v>2715.8004004900213</v>
      </c>
      <c r="O105" s="13">
        <v>2717.5809568782756</v>
      </c>
      <c r="P105" s="13">
        <v>2704.6638743651424</v>
      </c>
      <c r="Q105" s="14">
        <v>2688.8833405655514</v>
      </c>
      <c r="R105" s="14">
        <v>2676.9984310266427</v>
      </c>
      <c r="S105" s="14">
        <v>2675.7001447782764</v>
      </c>
      <c r="T105" s="14">
        <v>2675.8823169911502</v>
      </c>
      <c r="U105" s="5">
        <v>2644.9028237256816</v>
      </c>
      <c r="V105" s="5">
        <v>2640.6896928775022</v>
      </c>
      <c r="W105" s="5">
        <v>2638.6086194267605</v>
      </c>
      <c r="X105" s="5">
        <v>2626.1592897348887</v>
      </c>
      <c r="Y105" s="5">
        <v>2625.0568823959934</v>
      </c>
      <c r="Z105" s="5">
        <v>2624.063415082855</v>
      </c>
      <c r="AA105" s="5">
        <v>2644.4694742171741</v>
      </c>
      <c r="AB105" s="5">
        <v>2650.4836965791819</v>
      </c>
      <c r="AC105" s="5">
        <v>2646.2361998814722</v>
      </c>
    </row>
    <row r="106" spans="1:29" s="5" customFormat="1">
      <c r="A106" s="1" t="s">
        <v>524</v>
      </c>
      <c r="B106" s="1" t="s">
        <v>533</v>
      </c>
      <c r="C106" s="1"/>
      <c r="D106" s="1" t="s">
        <v>607</v>
      </c>
      <c r="E106" s="1" t="s">
        <v>608</v>
      </c>
      <c r="F106" s="1">
        <v>105</v>
      </c>
      <c r="G106" s="1" t="s">
        <v>836</v>
      </c>
      <c r="H106" s="1" t="str">
        <f t="shared" si="2"/>
        <v>105종합중위단위매매가격</v>
      </c>
      <c r="I106" s="1" t="s">
        <v>873</v>
      </c>
      <c r="J106" s="13">
        <v>2458.1015401772033</v>
      </c>
      <c r="K106" s="13">
        <v>2458.1015401772033</v>
      </c>
      <c r="L106" s="13">
        <v>2456.53118379956</v>
      </c>
      <c r="M106" s="13">
        <v>2456.53118379956</v>
      </c>
      <c r="N106" s="13">
        <v>2453.7546034148759</v>
      </c>
      <c r="O106" s="13">
        <v>2457.4229543859847</v>
      </c>
      <c r="P106" s="13">
        <v>2430.2491621753898</v>
      </c>
      <c r="Q106" s="14">
        <v>2406.6708533568635</v>
      </c>
      <c r="R106" s="14">
        <v>2422.6545179978002</v>
      </c>
      <c r="S106" s="14">
        <v>2426.2220783982425</v>
      </c>
      <c r="T106" s="14">
        <v>2426.597394573801</v>
      </c>
      <c r="U106" s="5">
        <v>2400.5817248919525</v>
      </c>
      <c r="V106" s="5">
        <v>2414.481373888877</v>
      </c>
      <c r="W106" s="5">
        <v>2419.9119999691234</v>
      </c>
      <c r="X106" s="5">
        <v>2408.524751297517</v>
      </c>
      <c r="Y106" s="5">
        <v>2399.4055307465114</v>
      </c>
      <c r="Z106" s="5">
        <v>2402.3353128230765</v>
      </c>
      <c r="AA106" s="5">
        <v>2420.2069681800544</v>
      </c>
      <c r="AB106" s="5">
        <v>2439.5244719941616</v>
      </c>
      <c r="AC106" s="5">
        <v>2437.9490356486854</v>
      </c>
    </row>
    <row r="107" spans="1:29" s="5" customFormat="1">
      <c r="A107" s="1" t="s">
        <v>524</v>
      </c>
      <c r="B107" s="1" t="s">
        <v>533</v>
      </c>
      <c r="C107" s="1"/>
      <c r="D107" s="1" t="s">
        <v>607</v>
      </c>
      <c r="E107" s="1" t="s">
        <v>609</v>
      </c>
      <c r="F107" s="1">
        <v>106</v>
      </c>
      <c r="G107" s="1" t="s">
        <v>836</v>
      </c>
      <c r="H107" s="1" t="str">
        <f t="shared" si="2"/>
        <v>106종합중위단위매매가격</v>
      </c>
      <c r="I107" s="1" t="s">
        <v>873</v>
      </c>
      <c r="J107" s="13">
        <v>2973.1237238332369</v>
      </c>
      <c r="K107" s="13">
        <v>2975.8738299038168</v>
      </c>
      <c r="L107" s="13">
        <v>2968.1602078336978</v>
      </c>
      <c r="M107" s="13">
        <v>2968.1602078336978</v>
      </c>
      <c r="N107" s="13">
        <v>2962.9604052040886</v>
      </c>
      <c r="O107" s="13">
        <v>2962.9604052040886</v>
      </c>
      <c r="P107" s="13">
        <v>2963.4901647138454</v>
      </c>
      <c r="Q107" s="14">
        <v>2955.0644449656575</v>
      </c>
      <c r="R107" s="14">
        <v>2916.8940654724647</v>
      </c>
      <c r="S107" s="14">
        <v>2911.0063422093444</v>
      </c>
      <c r="T107" s="14">
        <v>2911.0063422093444</v>
      </c>
      <c r="U107" s="5">
        <v>2877.5416251431443</v>
      </c>
      <c r="V107" s="5">
        <v>2856.0817832511066</v>
      </c>
      <c r="W107" s="5">
        <v>2846.8481847673693</v>
      </c>
      <c r="X107" s="5">
        <v>2833.387557824698</v>
      </c>
      <c r="Y107" s="5">
        <v>2839.9186370154384</v>
      </c>
      <c r="Z107" s="5">
        <v>2835.1895118322304</v>
      </c>
      <c r="AA107" s="5">
        <v>2858.0087913551401</v>
      </c>
      <c r="AB107" s="5">
        <v>2851.3558332455918</v>
      </c>
      <c r="AC107" s="5">
        <v>2844.5640416808988</v>
      </c>
    </row>
    <row r="108" spans="1:29" s="5" customFormat="1">
      <c r="A108" s="1" t="s">
        <v>524</v>
      </c>
      <c r="B108" s="1" t="s">
        <v>533</v>
      </c>
      <c r="C108" s="1"/>
      <c r="D108" s="1" t="s">
        <v>610</v>
      </c>
      <c r="E108" s="1"/>
      <c r="F108" s="1">
        <v>107</v>
      </c>
      <c r="G108" s="1" t="s">
        <v>836</v>
      </c>
      <c r="H108" s="1" t="str">
        <f t="shared" si="2"/>
        <v>107종합중위단위매매가격</v>
      </c>
      <c r="I108" s="1" t="s">
        <v>873</v>
      </c>
      <c r="J108" s="13">
        <v>2552.7647998941802</v>
      </c>
      <c r="K108" s="13">
        <v>2551.3270150042722</v>
      </c>
      <c r="L108" s="13">
        <v>2548.9229055327601</v>
      </c>
      <c r="M108" s="13">
        <v>2547.4851206428521</v>
      </c>
      <c r="N108" s="13">
        <v>2547.4851206428521</v>
      </c>
      <c r="O108" s="13">
        <v>2508.7854829576941</v>
      </c>
      <c r="P108" s="13">
        <v>2500.3171962483711</v>
      </c>
      <c r="Q108" s="14">
        <v>2489.1784786554122</v>
      </c>
      <c r="R108" s="14">
        <v>2479.5870778729054</v>
      </c>
      <c r="S108" s="14">
        <v>2478.5384535258568</v>
      </c>
      <c r="T108" s="14">
        <v>2477.0224918817021</v>
      </c>
      <c r="U108" s="5">
        <v>2466.0153833176255</v>
      </c>
      <c r="V108" s="5">
        <v>2453.1147747224227</v>
      </c>
      <c r="W108" s="5">
        <v>2431.0805404260695</v>
      </c>
      <c r="X108" s="5">
        <v>2424.2658847483872</v>
      </c>
      <c r="Y108" s="5">
        <v>2433.0746692789025</v>
      </c>
      <c r="Z108" s="5">
        <v>2421.2961822920483</v>
      </c>
      <c r="AA108" s="5">
        <v>2434.2867569734572</v>
      </c>
      <c r="AB108" s="5">
        <v>2440.1584987437218</v>
      </c>
      <c r="AC108" s="5">
        <v>2423.5471681436443</v>
      </c>
    </row>
    <row r="109" spans="1:29" s="5" customFormat="1">
      <c r="A109" s="1" t="s">
        <v>524</v>
      </c>
      <c r="B109" s="1" t="s">
        <v>533</v>
      </c>
      <c r="C109" s="1"/>
      <c r="D109" s="1" t="s">
        <v>611</v>
      </c>
      <c r="E109" s="1"/>
      <c r="F109" s="1">
        <v>108</v>
      </c>
      <c r="G109" s="1" t="s">
        <v>836</v>
      </c>
      <c r="H109" s="1" t="str">
        <f t="shared" si="2"/>
        <v>108종합중위단위매매가격</v>
      </c>
      <c r="I109" s="1" t="s">
        <v>873</v>
      </c>
      <c r="J109" s="13">
        <v>3824.7675333428565</v>
      </c>
      <c r="K109" s="13">
        <v>3821.3490221842317</v>
      </c>
      <c r="L109" s="13">
        <v>3822.0316595287723</v>
      </c>
      <c r="M109" s="13">
        <v>3822.0316595287723</v>
      </c>
      <c r="N109" s="13">
        <v>3822.0316595287723</v>
      </c>
      <c r="O109" s="13">
        <v>3822.0316595287723</v>
      </c>
      <c r="P109" s="13">
        <v>3763.9868904457289</v>
      </c>
      <c r="Q109" s="14">
        <v>3771.3519639074593</v>
      </c>
      <c r="R109" s="14">
        <v>3771.3519639074593</v>
      </c>
      <c r="S109" s="14">
        <v>3741.946689578906</v>
      </c>
      <c r="T109" s="14">
        <v>3729.1620137525442</v>
      </c>
      <c r="U109" s="5">
        <v>3715.4810818344613</v>
      </c>
      <c r="V109" s="5">
        <v>3663.0775657147788</v>
      </c>
      <c r="W109" s="5">
        <v>3653.0575111417943</v>
      </c>
      <c r="X109" s="5">
        <v>3615.2088299240936</v>
      </c>
      <c r="Y109" s="5">
        <v>3587.0751391059152</v>
      </c>
      <c r="Z109" s="5">
        <v>3588.4715734404704</v>
      </c>
      <c r="AA109" s="5">
        <v>3583.5446269847484</v>
      </c>
      <c r="AB109" s="5">
        <v>3579.5523319628537</v>
      </c>
      <c r="AC109" s="5">
        <v>3572.6483106844116</v>
      </c>
    </row>
    <row r="110" spans="1:29" s="5" customFormat="1">
      <c r="A110" s="1" t="s">
        <v>524</v>
      </c>
      <c r="B110" s="1" t="s">
        <v>533</v>
      </c>
      <c r="C110" s="1"/>
      <c r="D110" s="1" t="s">
        <v>612</v>
      </c>
      <c r="E110" s="1"/>
      <c r="F110" s="1">
        <v>109</v>
      </c>
      <c r="G110" s="1" t="s">
        <v>836</v>
      </c>
      <c r="H110" s="1" t="str">
        <f t="shared" si="2"/>
        <v>109종합중위단위매매가격</v>
      </c>
      <c r="I110" s="1" t="s">
        <v>873</v>
      </c>
      <c r="J110" s="13">
        <v>2251.3608409111589</v>
      </c>
      <c r="K110" s="13">
        <v>2252.27937273822</v>
      </c>
      <c r="L110" s="13">
        <v>2253.2171422999018</v>
      </c>
      <c r="M110" s="13">
        <v>2251.7875758057048</v>
      </c>
      <c r="N110" s="13">
        <v>2251.7875758057048</v>
      </c>
      <c r="O110" s="13">
        <v>2234.9755643458093</v>
      </c>
      <c r="P110" s="13">
        <v>2224.1618097167784</v>
      </c>
      <c r="Q110" s="14">
        <v>2203.9599417388613</v>
      </c>
      <c r="R110" s="14">
        <v>2178.9170765725394</v>
      </c>
      <c r="S110" s="14">
        <v>2165.9485108238073</v>
      </c>
      <c r="T110" s="14">
        <v>2160.3656068352652</v>
      </c>
      <c r="U110" s="5">
        <v>2144.8012191925091</v>
      </c>
      <c r="V110" s="5">
        <v>2148.0785396136175</v>
      </c>
      <c r="W110" s="5">
        <v>2147.9586260138985</v>
      </c>
      <c r="X110" s="5">
        <v>2129.1662331942493</v>
      </c>
      <c r="Y110" s="5">
        <v>2149.8950163747777</v>
      </c>
      <c r="Z110" s="5">
        <v>2158.0229378779532</v>
      </c>
      <c r="AA110" s="5">
        <v>2175.5526072481421</v>
      </c>
      <c r="AB110" s="5">
        <v>2176.1177558196573</v>
      </c>
      <c r="AC110" s="5">
        <v>2167.1104905481839</v>
      </c>
    </row>
    <row r="111" spans="1:29" s="5" customFormat="1">
      <c r="A111" s="1" t="s">
        <v>524</v>
      </c>
      <c r="B111" s="1" t="s">
        <v>533</v>
      </c>
      <c r="C111" s="1"/>
      <c r="D111" s="1" t="s">
        <v>613</v>
      </c>
      <c r="E111" s="1"/>
      <c r="F111" s="1">
        <v>110</v>
      </c>
      <c r="G111" s="1" t="s">
        <v>836</v>
      </c>
      <c r="H111" s="1" t="str">
        <f t="shared" si="2"/>
        <v>110종합중위단위매매가격</v>
      </c>
      <c r="I111" s="1" t="s">
        <v>873</v>
      </c>
      <c r="J111" s="13">
        <v>2634.3031005576377</v>
      </c>
      <c r="K111" s="13">
        <v>2634.3031005576377</v>
      </c>
      <c r="L111" s="13">
        <v>2612.5241998089123</v>
      </c>
      <c r="M111" s="13">
        <v>2612.5241998089123</v>
      </c>
      <c r="N111" s="13">
        <v>2587.0880116679368</v>
      </c>
      <c r="O111" s="13">
        <v>2581.671608028204</v>
      </c>
      <c r="P111" s="13">
        <v>2582.3762173002178</v>
      </c>
      <c r="Q111" s="14">
        <v>2582.3762173002178</v>
      </c>
      <c r="R111" s="14">
        <v>2582.6909710676982</v>
      </c>
      <c r="S111" s="14">
        <v>2591.1893192250509</v>
      </c>
      <c r="T111" s="14">
        <v>2587.7926209399507</v>
      </c>
      <c r="U111" s="5">
        <v>2611.2976836792227</v>
      </c>
      <c r="V111" s="5">
        <v>2596.6499867053803</v>
      </c>
      <c r="W111" s="5">
        <v>2582.9646567942827</v>
      </c>
      <c r="X111" s="5">
        <v>2590.3001217033798</v>
      </c>
      <c r="Y111" s="5">
        <v>2598.630460583016</v>
      </c>
      <c r="Z111" s="5">
        <v>2583.959530764821</v>
      </c>
      <c r="AA111" s="5">
        <v>2579.0734185415554</v>
      </c>
      <c r="AB111" s="5">
        <v>2579.0734185415554</v>
      </c>
      <c r="AC111" s="5">
        <v>2579.0734185415554</v>
      </c>
    </row>
    <row r="112" spans="1:29" s="5" customFormat="1">
      <c r="A112" s="1" t="s">
        <v>524</v>
      </c>
      <c r="B112" s="1" t="s">
        <v>533</v>
      </c>
      <c r="C112" s="1"/>
      <c r="D112" s="1" t="s">
        <v>614</v>
      </c>
      <c r="E112" s="1"/>
      <c r="F112" s="1">
        <v>111</v>
      </c>
      <c r="G112" s="1" t="s">
        <v>836</v>
      </c>
      <c r="H112" s="1" t="str">
        <f t="shared" si="2"/>
        <v>111종합중위단위매매가격</v>
      </c>
      <c r="I112" s="1" t="s">
        <v>873</v>
      </c>
      <c r="J112" s="13">
        <v>1641.8544962626004</v>
      </c>
      <c r="K112" s="13">
        <v>1641.8544962626004</v>
      </c>
      <c r="L112" s="13">
        <v>1644.9009717508886</v>
      </c>
      <c r="M112" s="13">
        <v>1669.7355706409903</v>
      </c>
      <c r="N112" s="13">
        <v>1688.2584853093033</v>
      </c>
      <c r="O112" s="13">
        <v>1692.2267785717017</v>
      </c>
      <c r="P112" s="13">
        <v>1692.2267785717017</v>
      </c>
      <c r="Q112" s="14">
        <v>1692.9181916992327</v>
      </c>
      <c r="R112" s="14">
        <v>1695.5015065832579</v>
      </c>
      <c r="S112" s="14">
        <v>1698.5423196227525</v>
      </c>
      <c r="T112" s="14">
        <v>1706.692802258892</v>
      </c>
      <c r="U112" s="5">
        <v>1723.4143920502952</v>
      </c>
      <c r="V112" s="5">
        <v>1726.5597461204404</v>
      </c>
      <c r="W112" s="5">
        <v>1726.5597461204404</v>
      </c>
      <c r="X112" s="5">
        <v>1725.9303696162426</v>
      </c>
      <c r="Y112" s="5">
        <v>1731.3445321835079</v>
      </c>
      <c r="Z112" s="5">
        <v>1733.7495148706571</v>
      </c>
      <c r="AA112" s="5">
        <v>1736.5600731086167</v>
      </c>
      <c r="AB112" s="5">
        <v>1726.083552474036</v>
      </c>
      <c r="AC112" s="5">
        <v>1731.3450898851213</v>
      </c>
    </row>
    <row r="113" spans="1:29" s="5" customFormat="1">
      <c r="A113" s="1" t="s">
        <v>524</v>
      </c>
      <c r="B113" s="1" t="s">
        <v>533</v>
      </c>
      <c r="C113" s="1" t="s">
        <v>537</v>
      </c>
      <c r="D113" s="1"/>
      <c r="E113" s="1"/>
      <c r="F113" s="1">
        <v>112</v>
      </c>
      <c r="G113" s="1" t="s">
        <v>836</v>
      </c>
      <c r="H113" s="1" t="str">
        <f t="shared" si="2"/>
        <v>112종합중위단위매매가격</v>
      </c>
      <c r="I113" s="1" t="s">
        <v>873</v>
      </c>
      <c r="J113" s="13">
        <v>2743.1238416803335</v>
      </c>
      <c r="K113" s="13">
        <v>2743.1238416803335</v>
      </c>
      <c r="L113" s="13">
        <v>2731.4335037758888</v>
      </c>
      <c r="M113" s="13">
        <v>2718.2142323373978</v>
      </c>
      <c r="N113" s="13">
        <v>2713.8964483389236</v>
      </c>
      <c r="O113" s="13">
        <v>2699.9279090536161</v>
      </c>
      <c r="P113" s="13">
        <v>2668.3937990719865</v>
      </c>
      <c r="Q113" s="14">
        <v>2649.8661574061398</v>
      </c>
      <c r="R113" s="14">
        <v>2630.4782641855195</v>
      </c>
      <c r="S113" s="14">
        <v>2627.1584352948557</v>
      </c>
      <c r="T113" s="14">
        <v>2621.9888122969201</v>
      </c>
      <c r="U113" s="5">
        <v>2593.9002527042067</v>
      </c>
      <c r="V113" s="5">
        <v>2580.560504309195</v>
      </c>
      <c r="W113" s="5">
        <v>2567.5929541655919</v>
      </c>
      <c r="X113" s="5">
        <v>2564.0152407557011</v>
      </c>
      <c r="Y113" s="5">
        <v>2571.580926130609</v>
      </c>
      <c r="Z113" s="5">
        <v>2569.1240275092623</v>
      </c>
      <c r="AA113" s="5">
        <v>2566.677941674895</v>
      </c>
      <c r="AB113" s="5">
        <v>2559.0864184627421</v>
      </c>
      <c r="AC113" s="5">
        <v>2554.3593279502784</v>
      </c>
    </row>
    <row r="114" spans="1:29" s="5" customFormat="1">
      <c r="A114" s="1" t="s">
        <v>524</v>
      </c>
      <c r="B114" s="1" t="s">
        <v>533</v>
      </c>
      <c r="C114" s="1"/>
      <c r="D114" s="1" t="s">
        <v>615</v>
      </c>
      <c r="E114" s="1"/>
      <c r="F114" s="1">
        <v>113</v>
      </c>
      <c r="G114" s="1" t="s">
        <v>836</v>
      </c>
      <c r="H114" s="1" t="str">
        <f t="shared" si="2"/>
        <v>113종합중위단위매매가격</v>
      </c>
      <c r="I114" s="1" t="s">
        <v>873</v>
      </c>
      <c r="J114" s="13">
        <v>2535.1688806439147</v>
      </c>
      <c r="K114" s="13">
        <v>2535.1688806439147</v>
      </c>
      <c r="L114" s="13">
        <v>2520.2967208484342</v>
      </c>
      <c r="M114" s="13">
        <v>2495.5467826798499</v>
      </c>
      <c r="N114" s="13">
        <v>2491.9069657704599</v>
      </c>
      <c r="O114" s="13">
        <v>2481.6097982279853</v>
      </c>
      <c r="P114" s="13">
        <v>2446.077359362459</v>
      </c>
      <c r="Q114" s="14">
        <v>2434.8504052797598</v>
      </c>
      <c r="R114" s="14">
        <v>2405.7846878161226</v>
      </c>
      <c r="S114" s="14">
        <v>2412.4355515779462</v>
      </c>
      <c r="T114" s="14">
        <v>2408.6035434468454</v>
      </c>
      <c r="U114" s="5">
        <v>2406.8983209538574</v>
      </c>
      <c r="V114" s="5">
        <v>2399.8974946113667</v>
      </c>
      <c r="W114" s="5">
        <v>2393.9779204915171</v>
      </c>
      <c r="X114" s="5">
        <v>2388.1599947130044</v>
      </c>
      <c r="Y114" s="5">
        <v>2399.3766909958572</v>
      </c>
      <c r="Z114" s="5">
        <v>2385.141976540684</v>
      </c>
      <c r="AA114" s="5">
        <v>2381.9679519136848</v>
      </c>
      <c r="AB114" s="5">
        <v>2373.2817776988018</v>
      </c>
      <c r="AC114" s="5">
        <v>2373.2817776988018</v>
      </c>
    </row>
    <row r="115" spans="1:29" s="5" customFormat="1">
      <c r="A115" s="1" t="s">
        <v>524</v>
      </c>
      <c r="B115" s="1" t="s">
        <v>533</v>
      </c>
      <c r="C115" s="1"/>
      <c r="D115" s="1" t="s">
        <v>616</v>
      </c>
      <c r="E115" s="1"/>
      <c r="F115" s="1">
        <v>114</v>
      </c>
      <c r="G115" s="1" t="s">
        <v>836</v>
      </c>
      <c r="H115" s="1" t="str">
        <f t="shared" si="2"/>
        <v>114종합중위단위매매가격</v>
      </c>
      <c r="I115" s="1" t="s">
        <v>873</v>
      </c>
      <c r="J115" s="13">
        <v>3922.493684015571</v>
      </c>
      <c r="K115" s="13">
        <v>3922.493684015571</v>
      </c>
      <c r="L115" s="13">
        <v>3897.7350606091532</v>
      </c>
      <c r="M115" s="13">
        <v>3895.9669651923141</v>
      </c>
      <c r="N115" s="13">
        <v>3893.4314920943452</v>
      </c>
      <c r="O115" s="13">
        <v>3878.3493127889105</v>
      </c>
      <c r="P115" s="13">
        <v>3861.7255451731185</v>
      </c>
      <c r="Q115" s="14">
        <v>3848.2628054226643</v>
      </c>
      <c r="R115" s="14">
        <v>3825.1748417231051</v>
      </c>
      <c r="S115" s="14">
        <v>3782.1893168664687</v>
      </c>
      <c r="T115" s="14">
        <v>3762.9582330898311</v>
      </c>
      <c r="U115" s="5">
        <v>3743.1193089219128</v>
      </c>
      <c r="V115" s="5">
        <v>3703.2225693364162</v>
      </c>
      <c r="W115" s="5">
        <v>3667.34019412211</v>
      </c>
      <c r="X115" s="5">
        <v>3671.686288904787</v>
      </c>
      <c r="Y115" s="5">
        <v>3671.686288904787</v>
      </c>
      <c r="Z115" s="5">
        <v>3682.3688086739248</v>
      </c>
      <c r="AA115" s="5">
        <v>3683.345375922318</v>
      </c>
      <c r="AB115" s="5">
        <v>3675.6007150516707</v>
      </c>
      <c r="AC115" s="5">
        <v>3668.2766005396461</v>
      </c>
    </row>
    <row r="116" spans="1:29" s="5" customFormat="1">
      <c r="A116" s="1" t="s">
        <v>524</v>
      </c>
      <c r="B116" s="1" t="s">
        <v>533</v>
      </c>
      <c r="C116" s="1"/>
      <c r="D116" s="1" t="s">
        <v>617</v>
      </c>
      <c r="E116" s="1"/>
      <c r="F116" s="1">
        <v>115</v>
      </c>
      <c r="G116" s="1" t="s">
        <v>836</v>
      </c>
      <c r="H116" s="1" t="str">
        <f t="shared" si="2"/>
        <v>115종합중위단위매매가격</v>
      </c>
      <c r="I116" s="1" t="s">
        <v>873</v>
      </c>
      <c r="J116" s="13">
        <v>3521.1850058118666</v>
      </c>
      <c r="K116" s="13">
        <v>3521.1850058118666</v>
      </c>
      <c r="L116" s="13">
        <v>3521.1850058118666</v>
      </c>
      <c r="M116" s="13">
        <v>3521.1850058118666</v>
      </c>
      <c r="N116" s="13">
        <v>3519.1638559602579</v>
      </c>
      <c r="O116" s="13">
        <v>3482.1900889497233</v>
      </c>
      <c r="P116" s="13">
        <v>3380.484725798658</v>
      </c>
      <c r="Q116" s="14">
        <v>3288.5916217010708</v>
      </c>
      <c r="R116" s="14">
        <v>3292.7035844673028</v>
      </c>
      <c r="S116" s="14">
        <v>3292.7035844673028</v>
      </c>
      <c r="T116" s="14">
        <v>3291.4697542011313</v>
      </c>
      <c r="U116" s="5">
        <v>3280.9601812719916</v>
      </c>
      <c r="V116" s="5">
        <v>3243.2231601415479</v>
      </c>
      <c r="W116" s="5">
        <v>3241.814947935809</v>
      </c>
      <c r="X116" s="5">
        <v>3240.0332918345898</v>
      </c>
      <c r="Y116" s="5">
        <v>3249.4561748390129</v>
      </c>
      <c r="Z116" s="5">
        <v>3265.4672911159537</v>
      </c>
      <c r="AA116" s="5">
        <v>3255.6494494514973</v>
      </c>
      <c r="AB116" s="5">
        <v>3235.8805312863055</v>
      </c>
      <c r="AC116" s="5">
        <v>3231.195926561898</v>
      </c>
    </row>
    <row r="117" spans="1:29" s="5" customFormat="1">
      <c r="A117" s="1" t="s">
        <v>524</v>
      </c>
      <c r="B117" s="1" t="s">
        <v>533</v>
      </c>
      <c r="C117" s="1"/>
      <c r="D117" s="1" t="s">
        <v>547</v>
      </c>
      <c r="E117" s="1"/>
      <c r="F117" s="1">
        <v>116</v>
      </c>
      <c r="G117" s="1" t="s">
        <v>836</v>
      </c>
      <c r="H117" s="1" t="str">
        <f t="shared" si="2"/>
        <v>116종합중위단위매매가격</v>
      </c>
      <c r="I117" s="1" t="s">
        <v>873</v>
      </c>
      <c r="J117" s="13">
        <v>2022.3238527913525</v>
      </c>
      <c r="K117" s="13">
        <v>2022.3238527913525</v>
      </c>
      <c r="L117" s="13">
        <v>2022.3238527913525</v>
      </c>
      <c r="M117" s="13">
        <v>2022.3238527913525</v>
      </c>
      <c r="N117" s="13">
        <v>2014.0084354408955</v>
      </c>
      <c r="O117" s="13">
        <v>2002.7657839565466</v>
      </c>
      <c r="P117" s="13">
        <v>2002.7657839565466</v>
      </c>
      <c r="Q117" s="14">
        <v>1997.2617534848398</v>
      </c>
      <c r="R117" s="14">
        <v>1992.8541814242424</v>
      </c>
      <c r="S117" s="14">
        <v>1992.8541814242424</v>
      </c>
      <c r="T117" s="14">
        <v>1992.8541814242424</v>
      </c>
      <c r="U117" s="5">
        <v>1975.1370577870205</v>
      </c>
      <c r="V117" s="5">
        <v>1975.1370577870205</v>
      </c>
      <c r="W117" s="5">
        <v>1956.6318298170067</v>
      </c>
      <c r="X117" s="5">
        <v>1952.1264202307293</v>
      </c>
      <c r="Y117" s="5">
        <v>1955.7272399710271</v>
      </c>
      <c r="Z117" s="5">
        <v>1963.2667541692454</v>
      </c>
      <c r="AA117" s="5">
        <v>1963.2667541692454</v>
      </c>
      <c r="AB117" s="5">
        <v>1963.2667541692454</v>
      </c>
      <c r="AC117" s="5">
        <v>1949.6868688532836</v>
      </c>
    </row>
    <row r="118" spans="1:29" s="5" customFormat="1">
      <c r="A118" s="1" t="s">
        <v>524</v>
      </c>
      <c r="B118" s="1" t="s">
        <v>533</v>
      </c>
      <c r="C118" s="1" t="s">
        <v>538</v>
      </c>
      <c r="D118" s="1"/>
      <c r="E118" s="1"/>
      <c r="F118" s="1">
        <v>117</v>
      </c>
      <c r="G118" s="1" t="s">
        <v>836</v>
      </c>
      <c r="H118" s="1" t="str">
        <f t="shared" si="2"/>
        <v>117종합중위단위매매가격</v>
      </c>
      <c r="I118" s="1" t="s">
        <v>873</v>
      </c>
      <c r="J118" s="13">
        <v>1208.5726314616386</v>
      </c>
      <c r="K118" s="13">
        <v>1211.8713909316079</v>
      </c>
      <c r="L118" s="13">
        <v>1208.0127397080917</v>
      </c>
      <c r="M118" s="13">
        <v>1205.8844607785256</v>
      </c>
      <c r="N118" s="13">
        <v>1205.3620100559654</v>
      </c>
      <c r="O118" s="13">
        <v>1204.3659408345768</v>
      </c>
      <c r="P118" s="13">
        <v>1199.9330890974923</v>
      </c>
      <c r="Q118" s="14">
        <v>1195.3323235067778</v>
      </c>
      <c r="R118" s="14">
        <v>1194.8876721453166</v>
      </c>
      <c r="S118" s="14">
        <v>1194.8126989928935</v>
      </c>
      <c r="T118" s="14">
        <v>1190.3986110964711</v>
      </c>
      <c r="U118" s="5">
        <v>1226.938350543154</v>
      </c>
      <c r="V118" s="5">
        <v>1227.5321788714509</v>
      </c>
      <c r="W118" s="5">
        <v>1233.5159875609961</v>
      </c>
      <c r="X118" s="5">
        <v>1236.8020986576807</v>
      </c>
      <c r="Y118" s="5">
        <v>1238.3871842391893</v>
      </c>
      <c r="Z118" s="5">
        <v>1244.2696766358265</v>
      </c>
      <c r="AA118" s="5">
        <v>1244.734527318315</v>
      </c>
      <c r="AB118" s="5">
        <v>1246.1717581236132</v>
      </c>
      <c r="AC118" s="5">
        <v>1244.9798821411414</v>
      </c>
    </row>
    <row r="119" spans="1:29" s="5" customFormat="1">
      <c r="A119" s="1" t="s">
        <v>524</v>
      </c>
      <c r="B119" s="1" t="s">
        <v>533</v>
      </c>
      <c r="C119" s="1"/>
      <c r="D119" s="1" t="s">
        <v>618</v>
      </c>
      <c r="E119" s="1"/>
      <c r="F119" s="1">
        <v>118</v>
      </c>
      <c r="G119" s="1" t="s">
        <v>836</v>
      </c>
      <c r="H119" s="1" t="str">
        <f t="shared" si="2"/>
        <v>118종합중위단위매매가격</v>
      </c>
      <c r="I119" s="1" t="s">
        <v>873</v>
      </c>
      <c r="J119" s="13">
        <v>1433.5143489033339</v>
      </c>
      <c r="K119" s="13">
        <v>1440.3273965124197</v>
      </c>
      <c r="L119" s="13">
        <v>1440.3273965124197</v>
      </c>
      <c r="M119" s="13">
        <v>1435.796154158746</v>
      </c>
      <c r="N119" s="13">
        <v>1435.796154158746</v>
      </c>
      <c r="O119" s="13">
        <v>1435.796154158746</v>
      </c>
      <c r="P119" s="13">
        <v>1426.6408246466317</v>
      </c>
      <c r="Q119" s="14">
        <v>1417.1386965608658</v>
      </c>
      <c r="R119" s="14">
        <v>1416.9529183384843</v>
      </c>
      <c r="S119" s="14">
        <v>1417.7985894106982</v>
      </c>
      <c r="T119" s="14">
        <v>1410.8867574574915</v>
      </c>
      <c r="U119" s="5">
        <v>1411.5557388246173</v>
      </c>
      <c r="V119" s="5">
        <v>1411.5557388246173</v>
      </c>
      <c r="W119" s="5">
        <v>1424.6808661243599</v>
      </c>
      <c r="X119" s="5">
        <v>1427.044897538133</v>
      </c>
      <c r="Y119" s="5">
        <v>1428.8974827467509</v>
      </c>
      <c r="Z119" s="5">
        <v>1434.0113080013004</v>
      </c>
      <c r="AA119" s="5">
        <v>1434.0113080013004</v>
      </c>
      <c r="AB119" s="5">
        <v>1437.059742155785</v>
      </c>
      <c r="AC119" s="5">
        <v>1434.7559278536457</v>
      </c>
    </row>
    <row r="120" spans="1:29" s="5" customFormat="1">
      <c r="A120" s="1" t="s">
        <v>524</v>
      </c>
      <c r="B120" s="1" t="s">
        <v>533</v>
      </c>
      <c r="C120" s="1"/>
      <c r="D120" s="1" t="s">
        <v>619</v>
      </c>
      <c r="E120" s="1"/>
      <c r="F120" s="1">
        <v>119</v>
      </c>
      <c r="G120" s="1" t="s">
        <v>836</v>
      </c>
      <c r="H120" s="1" t="str">
        <f t="shared" si="2"/>
        <v>119종합중위단위매매가격</v>
      </c>
      <c r="I120" s="1" t="s">
        <v>873</v>
      </c>
      <c r="J120" s="13">
        <v>747.14305443889293</v>
      </c>
      <c r="K120" s="13">
        <v>747.14305443889293</v>
      </c>
      <c r="L120" s="13">
        <v>747.14305443889293</v>
      </c>
      <c r="M120" s="13">
        <v>747.39549113520911</v>
      </c>
      <c r="N120" s="13">
        <v>747.46673496503797</v>
      </c>
      <c r="O120" s="13">
        <v>743.63782742079206</v>
      </c>
      <c r="P120" s="13">
        <v>743.63782742079206</v>
      </c>
      <c r="Q120" s="14">
        <v>743.63782742079206</v>
      </c>
      <c r="R120" s="14">
        <v>742.27435144906997</v>
      </c>
      <c r="S120" s="14">
        <v>740.41218475105927</v>
      </c>
      <c r="T120" s="14">
        <v>740.1889232552295</v>
      </c>
      <c r="U120" s="5">
        <v>902.56795178817868</v>
      </c>
      <c r="V120" s="5">
        <v>904.74602459349705</v>
      </c>
      <c r="W120" s="5">
        <v>904.74602459349705</v>
      </c>
      <c r="X120" s="5">
        <v>911.00594928695455</v>
      </c>
      <c r="Y120" s="5">
        <v>908.35256147625341</v>
      </c>
      <c r="Z120" s="5">
        <v>915.1614039984247</v>
      </c>
      <c r="AA120" s="5">
        <v>915.1614039984247</v>
      </c>
      <c r="AB120" s="5">
        <v>915.1614039984247</v>
      </c>
      <c r="AC120" s="5">
        <v>915.1614039984247</v>
      </c>
    </row>
    <row r="121" spans="1:29" s="5" customFormat="1">
      <c r="A121" s="1" t="s">
        <v>524</v>
      </c>
      <c r="B121" s="1" t="s">
        <v>533</v>
      </c>
      <c r="C121" s="1" t="s">
        <v>539</v>
      </c>
      <c r="D121" s="1"/>
      <c r="E121" s="1"/>
      <c r="F121" s="1">
        <v>120</v>
      </c>
      <c r="G121" s="1" t="s">
        <v>836</v>
      </c>
      <c r="H121" s="1" t="str">
        <f t="shared" si="2"/>
        <v>120종합중위단위매매가격</v>
      </c>
      <c r="I121" s="1" t="s">
        <v>873</v>
      </c>
      <c r="J121" s="13">
        <v>2720.6719996580878</v>
      </c>
      <c r="K121" s="13">
        <v>2722.7393282307262</v>
      </c>
      <c r="L121" s="13">
        <v>2706.5588069337277</v>
      </c>
      <c r="M121" s="13">
        <v>2693.4217921358918</v>
      </c>
      <c r="N121" s="13">
        <v>2675.8730941040712</v>
      </c>
      <c r="O121" s="13">
        <v>2638.9255360175548</v>
      </c>
      <c r="P121" s="13">
        <v>2623.091213333244</v>
      </c>
      <c r="Q121" s="14">
        <v>2607.0439944022655</v>
      </c>
      <c r="R121" s="14">
        <v>2575.6613648901639</v>
      </c>
      <c r="S121" s="14">
        <v>2549.0496371552986</v>
      </c>
      <c r="T121" s="14">
        <v>2545.6058856534928</v>
      </c>
      <c r="U121" s="5">
        <v>2519.7579875464185</v>
      </c>
      <c r="V121" s="5">
        <v>2496.9551232103927</v>
      </c>
      <c r="W121" s="5">
        <v>2485.1893170606545</v>
      </c>
      <c r="X121" s="5">
        <v>2483.9784729805988</v>
      </c>
      <c r="Y121" s="5">
        <v>2473.809404190712</v>
      </c>
      <c r="Z121" s="5">
        <v>2487.652721462005</v>
      </c>
      <c r="AA121" s="5">
        <v>2481.5776889689037</v>
      </c>
      <c r="AB121" s="5">
        <v>2463.7437503835899</v>
      </c>
      <c r="AC121" s="5">
        <v>2462.9473404510286</v>
      </c>
    </row>
    <row r="122" spans="1:29" s="5" customFormat="1">
      <c r="A122" s="1" t="s">
        <v>524</v>
      </c>
      <c r="B122" s="1" t="s">
        <v>533</v>
      </c>
      <c r="C122" s="1"/>
      <c r="D122" s="1" t="s">
        <v>620</v>
      </c>
      <c r="E122" s="1"/>
      <c r="F122" s="1">
        <v>121</v>
      </c>
      <c r="G122" s="1" t="s">
        <v>836</v>
      </c>
      <c r="H122" s="1" t="str">
        <f t="shared" si="2"/>
        <v>121종합중위단위매매가격</v>
      </c>
      <c r="I122" s="1" t="s">
        <v>873</v>
      </c>
      <c r="J122" s="13">
        <v>2264.0494164264028</v>
      </c>
      <c r="K122" s="13">
        <v>2264.0494164264028</v>
      </c>
      <c r="L122" s="13">
        <v>2221.7762210021751</v>
      </c>
      <c r="M122" s="13">
        <v>2221.7762210021751</v>
      </c>
      <c r="N122" s="13">
        <v>2189.4347182248825</v>
      </c>
      <c r="O122" s="13">
        <v>2182.4639242793342</v>
      </c>
      <c r="P122" s="13">
        <v>2169.8904069720697</v>
      </c>
      <c r="Q122" s="14">
        <v>2166.6404377909184</v>
      </c>
      <c r="R122" s="14">
        <v>2129.0824646432611</v>
      </c>
      <c r="S122" s="14">
        <v>2092.2226852968965</v>
      </c>
      <c r="T122" s="14">
        <v>2091.6380073403898</v>
      </c>
      <c r="U122" s="5">
        <v>2104.5635976416938</v>
      </c>
      <c r="V122" s="5">
        <v>2057.1100188043479</v>
      </c>
      <c r="W122" s="5">
        <v>2055.3461075346727</v>
      </c>
      <c r="X122" s="5">
        <v>2060.239999952762</v>
      </c>
      <c r="Y122" s="5">
        <v>2061.0925006864477</v>
      </c>
      <c r="Z122" s="5">
        <v>2069.7391388824208</v>
      </c>
      <c r="AA122" s="5">
        <v>2074.0510216502662</v>
      </c>
      <c r="AB122" s="5">
        <v>2055.0001617407947</v>
      </c>
      <c r="AC122" s="5">
        <v>2051.644846986233</v>
      </c>
    </row>
    <row r="123" spans="1:29" s="5" customFormat="1">
      <c r="A123" s="1" t="s">
        <v>524</v>
      </c>
      <c r="B123" s="1" t="s">
        <v>533</v>
      </c>
      <c r="C123" s="1"/>
      <c r="D123" s="1" t="s">
        <v>621</v>
      </c>
      <c r="E123" s="1"/>
      <c r="F123" s="1">
        <v>122</v>
      </c>
      <c r="G123" s="1" t="s">
        <v>836</v>
      </c>
      <c r="H123" s="1" t="str">
        <f t="shared" si="2"/>
        <v>122종합중위단위매매가격</v>
      </c>
      <c r="I123" s="1" t="s">
        <v>873</v>
      </c>
      <c r="J123" s="13">
        <v>3083.1613544939232</v>
      </c>
      <c r="K123" s="13">
        <v>3086.58623663462</v>
      </c>
      <c r="L123" s="13">
        <v>3081.4933414000225</v>
      </c>
      <c r="M123" s="13">
        <v>3068.0907557001156</v>
      </c>
      <c r="N123" s="13">
        <v>3050.2527007692543</v>
      </c>
      <c r="O123" s="13">
        <v>3004.867212709295</v>
      </c>
      <c r="P123" s="13">
        <v>2995.5966310355893</v>
      </c>
      <c r="Q123" s="14">
        <v>2972.234526692851</v>
      </c>
      <c r="R123" s="14">
        <v>2936.3797993260905</v>
      </c>
      <c r="S123" s="14">
        <v>2908.9965142143565</v>
      </c>
      <c r="T123" s="14">
        <v>2894.1117816970104</v>
      </c>
      <c r="U123" s="5">
        <v>2884.5886944853651</v>
      </c>
      <c r="V123" s="5">
        <v>2860.4491808840739</v>
      </c>
      <c r="W123" s="5">
        <v>2843.935267109182</v>
      </c>
      <c r="X123" s="5">
        <v>2840.4458226656861</v>
      </c>
      <c r="Y123" s="5">
        <v>2815.490290923176</v>
      </c>
      <c r="Z123" s="5">
        <v>2832.1206329772804</v>
      </c>
      <c r="AA123" s="5">
        <v>2832.3937301023757</v>
      </c>
      <c r="AB123" s="5">
        <v>2826.6140322225865</v>
      </c>
      <c r="AC123" s="5">
        <v>2826.6885366017782</v>
      </c>
    </row>
    <row r="124" spans="1:29" s="5" customFormat="1">
      <c r="A124" s="1" t="s">
        <v>524</v>
      </c>
      <c r="B124" s="1" t="s">
        <v>533</v>
      </c>
      <c r="C124" s="1"/>
      <c r="D124" s="1" t="s">
        <v>621</v>
      </c>
      <c r="E124" s="1" t="s">
        <v>622</v>
      </c>
      <c r="F124" s="1">
        <v>123</v>
      </c>
      <c r="G124" s="1" t="s">
        <v>836</v>
      </c>
      <c r="H124" s="1" t="str">
        <f t="shared" si="2"/>
        <v>123종합중위단위매매가격</v>
      </c>
      <c r="I124" s="1" t="s">
        <v>873</v>
      </c>
      <c r="J124" s="13">
        <v>2801.565936242856</v>
      </c>
      <c r="K124" s="13">
        <v>2801.565936242856</v>
      </c>
      <c r="L124" s="13">
        <v>2797.7961299406397</v>
      </c>
      <c r="M124" s="13">
        <v>2790.2549168644318</v>
      </c>
      <c r="N124" s="13">
        <v>2780.4531849212581</v>
      </c>
      <c r="O124" s="13">
        <v>2727.6970923514373</v>
      </c>
      <c r="P124" s="13">
        <v>2716.7547234220547</v>
      </c>
      <c r="Q124" s="14">
        <v>2692.3258068512896</v>
      </c>
      <c r="R124" s="14">
        <v>2682.5502246709393</v>
      </c>
      <c r="S124" s="14">
        <v>2701.5989556678646</v>
      </c>
      <c r="T124" s="14">
        <v>2672.7977312882913</v>
      </c>
      <c r="U124" s="5">
        <v>2669.6139019175703</v>
      </c>
      <c r="V124" s="5">
        <v>2650.2837795671599</v>
      </c>
      <c r="W124" s="5">
        <v>2626.7246031775412</v>
      </c>
      <c r="X124" s="5">
        <v>2626.735113228402</v>
      </c>
      <c r="Y124" s="5">
        <v>2611.0759511046276</v>
      </c>
      <c r="Z124" s="5">
        <v>2633.0798069173211</v>
      </c>
      <c r="AA124" s="5">
        <v>2641.3280242556089</v>
      </c>
      <c r="AB124" s="5">
        <v>2641.3280242556089</v>
      </c>
      <c r="AC124" s="5">
        <v>2641.3280242556089</v>
      </c>
    </row>
    <row r="125" spans="1:29" s="5" customFormat="1">
      <c r="A125" s="1" t="s">
        <v>524</v>
      </c>
      <c r="B125" s="1" t="s">
        <v>533</v>
      </c>
      <c r="C125" s="1"/>
      <c r="D125" s="1" t="s">
        <v>621</v>
      </c>
      <c r="E125" s="1" t="s">
        <v>623</v>
      </c>
      <c r="F125" s="1">
        <v>124</v>
      </c>
      <c r="G125" s="1" t="s">
        <v>836</v>
      </c>
      <c r="H125" s="1" t="str">
        <f t="shared" si="2"/>
        <v>124종합중위단위매매가격</v>
      </c>
      <c r="I125" s="1" t="s">
        <v>873</v>
      </c>
      <c r="J125" s="13">
        <v>3271.2986872219735</v>
      </c>
      <c r="K125" s="13">
        <v>3285.0573894120885</v>
      </c>
      <c r="L125" s="13">
        <v>3285.0573894120885</v>
      </c>
      <c r="M125" s="13">
        <v>3280.1936554496938</v>
      </c>
      <c r="N125" s="13">
        <v>3277.9778688013571</v>
      </c>
      <c r="O125" s="13">
        <v>3273.4849006793547</v>
      </c>
      <c r="P125" s="13">
        <v>3284.5743678467284</v>
      </c>
      <c r="Q125" s="14">
        <v>3285.2501298764032</v>
      </c>
      <c r="R125" s="14">
        <v>3249.0537242176774</v>
      </c>
      <c r="S125" s="14">
        <v>3176.4286414302915</v>
      </c>
      <c r="T125" s="14">
        <v>3176.4286414302915</v>
      </c>
      <c r="U125" s="5">
        <v>3165.2602401623026</v>
      </c>
      <c r="V125" s="5">
        <v>3106.4973109511056</v>
      </c>
      <c r="W125" s="5">
        <v>3106.4973109511056</v>
      </c>
      <c r="X125" s="5">
        <v>3105.3992362002227</v>
      </c>
      <c r="Y125" s="5">
        <v>3042.1768278305576</v>
      </c>
      <c r="Z125" s="5">
        <v>3040.9829804855035</v>
      </c>
      <c r="AA125" s="5">
        <v>2999.0860606367073</v>
      </c>
      <c r="AB125" s="5">
        <v>2976.0055669490698</v>
      </c>
      <c r="AC125" s="5">
        <v>2976.3106950330589</v>
      </c>
    </row>
    <row r="126" spans="1:29" s="5" customFormat="1">
      <c r="A126" s="1" t="s">
        <v>524</v>
      </c>
      <c r="B126" s="1" t="s">
        <v>533</v>
      </c>
      <c r="C126" s="1"/>
      <c r="D126" s="1" t="s">
        <v>621</v>
      </c>
      <c r="E126" s="1" t="s">
        <v>624</v>
      </c>
      <c r="F126" s="1">
        <v>125</v>
      </c>
      <c r="G126" s="1" t="s">
        <v>836</v>
      </c>
      <c r="H126" s="1" t="str">
        <f t="shared" si="2"/>
        <v>125종합중위단위매매가격</v>
      </c>
      <c r="I126" s="1" t="s">
        <v>873</v>
      </c>
      <c r="J126" s="13">
        <v>3310.1477854984287</v>
      </c>
      <c r="K126" s="13">
        <v>3310.1477854984287</v>
      </c>
      <c r="L126" s="13">
        <v>3299.3932808429217</v>
      </c>
      <c r="M126" s="13">
        <v>3271.6904865128781</v>
      </c>
      <c r="N126" s="13">
        <v>3231.236046633453</v>
      </c>
      <c r="O126" s="13">
        <v>3164.1389763505376</v>
      </c>
      <c r="P126" s="13">
        <v>3141.4215931054141</v>
      </c>
      <c r="Q126" s="14">
        <v>3100.986724889211</v>
      </c>
      <c r="R126" s="14">
        <v>3030.9773232788762</v>
      </c>
      <c r="S126" s="14">
        <v>2977.098995300802</v>
      </c>
      <c r="T126" s="14">
        <v>2969.1366366572479</v>
      </c>
      <c r="U126" s="5">
        <v>2949.3721399386536</v>
      </c>
      <c r="V126" s="5">
        <v>2944.3918403970556</v>
      </c>
      <c r="W126" s="5">
        <v>2924.6820146320515</v>
      </c>
      <c r="X126" s="5">
        <v>2915.0767033796787</v>
      </c>
      <c r="Y126" s="5">
        <v>2906.3179201032071</v>
      </c>
      <c r="Z126" s="5">
        <v>2929.1875893710458</v>
      </c>
      <c r="AA126" s="5">
        <v>2950.1477243986842</v>
      </c>
      <c r="AB126" s="5">
        <v>2949.7188185321206</v>
      </c>
      <c r="AC126" s="5">
        <v>2949.7188185321206</v>
      </c>
    </row>
    <row r="127" spans="1:29" s="5" customFormat="1">
      <c r="A127" s="1" t="s">
        <v>524</v>
      </c>
      <c r="B127" s="1" t="s">
        <v>533</v>
      </c>
      <c r="C127" s="1"/>
      <c r="D127" s="1" t="s">
        <v>625</v>
      </c>
      <c r="E127" s="1"/>
      <c r="F127" s="1">
        <v>126</v>
      </c>
      <c r="G127" s="1" t="s">
        <v>836</v>
      </c>
      <c r="H127" s="1" t="str">
        <f t="shared" si="2"/>
        <v>126종합중위단위매매가격</v>
      </c>
      <c r="I127" s="1" t="s">
        <v>873</v>
      </c>
      <c r="J127" s="13">
        <v>2104.8696856703987</v>
      </c>
      <c r="K127" s="13">
        <v>2104.8696856703987</v>
      </c>
      <c r="L127" s="13">
        <v>2077.9624611579038</v>
      </c>
      <c r="M127" s="13">
        <v>2056.7149188465319</v>
      </c>
      <c r="N127" s="13">
        <v>2049.7942614815506</v>
      </c>
      <c r="O127" s="13">
        <v>2014.2424209845003</v>
      </c>
      <c r="P127" s="13">
        <v>1979.5474390125707</v>
      </c>
      <c r="Q127" s="14">
        <v>1973.5308552697277</v>
      </c>
      <c r="R127" s="14">
        <v>1957.6426376295058</v>
      </c>
      <c r="S127" s="14">
        <v>1939.8450211737972</v>
      </c>
      <c r="T127" s="14">
        <v>1963.5634464877378</v>
      </c>
      <c r="U127" s="5">
        <v>1915.3327904968487</v>
      </c>
      <c r="V127" s="5">
        <v>1913.8552402856133</v>
      </c>
      <c r="W127" s="5">
        <v>1906.5980335897787</v>
      </c>
      <c r="X127" s="5">
        <v>1906.5980335897787</v>
      </c>
      <c r="Y127" s="5">
        <v>1925.1657671383682</v>
      </c>
      <c r="Z127" s="5">
        <v>1935.8703463532629</v>
      </c>
      <c r="AA127" s="5">
        <v>1906.4182639883447</v>
      </c>
      <c r="AB127" s="5">
        <v>1859.4851631084127</v>
      </c>
      <c r="AC127" s="5">
        <v>1858.3906745990862</v>
      </c>
    </row>
    <row r="128" spans="1:29" s="5" customFormat="1">
      <c r="A128" s="1" t="s">
        <v>524</v>
      </c>
      <c r="B128" s="1" t="s">
        <v>533</v>
      </c>
      <c r="C128" s="1" t="s">
        <v>540</v>
      </c>
      <c r="D128" s="1"/>
      <c r="E128" s="1"/>
      <c r="F128" s="1">
        <v>127</v>
      </c>
      <c r="G128" s="1" t="s">
        <v>836</v>
      </c>
      <c r="H128" s="1" t="str">
        <f t="shared" si="2"/>
        <v>127종합중위단위매매가격</v>
      </c>
      <c r="I128" s="1" t="s">
        <v>873</v>
      </c>
      <c r="J128" s="13">
        <v>1988.2055281255518</v>
      </c>
      <c r="K128" s="13">
        <v>1982.1899859437112</v>
      </c>
      <c r="L128" s="13">
        <v>1984.3918157556895</v>
      </c>
      <c r="M128" s="13">
        <v>1973.5741750572777</v>
      </c>
      <c r="N128" s="13">
        <v>1971.9817002502828</v>
      </c>
      <c r="O128" s="13">
        <v>1971.9817002502828</v>
      </c>
      <c r="P128" s="13">
        <v>1953.3890236774525</v>
      </c>
      <c r="Q128" s="14">
        <v>1953.2174488158257</v>
      </c>
      <c r="R128" s="14">
        <v>1949.3868944547835</v>
      </c>
      <c r="S128" s="14">
        <v>1931.3158481529304</v>
      </c>
      <c r="T128" s="14">
        <v>1912.573024777744</v>
      </c>
      <c r="U128" s="5">
        <v>1892.8066622205183</v>
      </c>
      <c r="V128" s="5">
        <v>1868.9730665778918</v>
      </c>
      <c r="W128" s="5">
        <v>1863.1473810522418</v>
      </c>
      <c r="X128" s="5">
        <v>1858.1472687375356</v>
      </c>
      <c r="Y128" s="5">
        <v>1857.4005029394941</v>
      </c>
      <c r="Z128" s="5">
        <v>1854.9209611332649</v>
      </c>
      <c r="AA128" s="5">
        <v>1863.1141818335047</v>
      </c>
      <c r="AB128" s="5">
        <v>1842.9668519725367</v>
      </c>
      <c r="AC128" s="5">
        <v>1836.4344859666271</v>
      </c>
    </row>
    <row r="129" spans="1:29" s="5" customFormat="1">
      <c r="A129" s="1" t="s">
        <v>524</v>
      </c>
      <c r="B129" s="1" t="s">
        <v>533</v>
      </c>
      <c r="C129" s="1"/>
      <c r="D129" s="1" t="s">
        <v>626</v>
      </c>
      <c r="E129" s="1"/>
      <c r="F129" s="1">
        <v>128</v>
      </c>
      <c r="G129" s="1" t="s">
        <v>836</v>
      </c>
      <c r="H129" s="1" t="str">
        <f t="shared" si="2"/>
        <v>128종합중위단위매매가격</v>
      </c>
      <c r="I129" s="1" t="s">
        <v>873</v>
      </c>
      <c r="J129" s="13">
        <v>887.8113120817942</v>
      </c>
      <c r="K129" s="13">
        <v>883.72119509520235</v>
      </c>
      <c r="L129" s="13">
        <v>881.36145298429653</v>
      </c>
      <c r="M129" s="13">
        <v>881.36145298429653</v>
      </c>
      <c r="N129" s="13">
        <v>881.59322073774445</v>
      </c>
      <c r="O129" s="13">
        <v>881.59322073774445</v>
      </c>
      <c r="P129" s="13">
        <v>881.59322073774445</v>
      </c>
      <c r="Q129" s="14">
        <v>873.47789841010945</v>
      </c>
      <c r="R129" s="14">
        <v>872.22268097311883</v>
      </c>
      <c r="S129" s="14">
        <v>871.80427516078851</v>
      </c>
      <c r="T129" s="14">
        <v>871.35373849250232</v>
      </c>
      <c r="U129" s="5">
        <v>866.93435552122128</v>
      </c>
      <c r="V129" s="5">
        <v>866.93435552122128</v>
      </c>
      <c r="W129" s="5">
        <v>863.96080097002562</v>
      </c>
      <c r="X129" s="5">
        <v>862.85985409586294</v>
      </c>
      <c r="Y129" s="5">
        <v>867.84255530737653</v>
      </c>
      <c r="Z129" s="5">
        <v>872.64251932308036</v>
      </c>
      <c r="AA129" s="5">
        <v>882.34999212403261</v>
      </c>
      <c r="AB129" s="5">
        <v>875.99643736436587</v>
      </c>
      <c r="AC129" s="5">
        <v>863.60852205960975</v>
      </c>
    </row>
    <row r="130" spans="1:29" s="5" customFormat="1">
      <c r="A130" s="1" t="s">
        <v>524</v>
      </c>
      <c r="B130" s="1" t="s">
        <v>533</v>
      </c>
      <c r="C130" s="1"/>
      <c r="D130" s="1" t="s">
        <v>627</v>
      </c>
      <c r="E130" s="1"/>
      <c r="F130" s="1">
        <v>129</v>
      </c>
      <c r="G130" s="1" t="s">
        <v>836</v>
      </c>
      <c r="H130" s="1" t="str">
        <f t="shared" si="2"/>
        <v>129종합중위단위매매가격</v>
      </c>
      <c r="I130" s="1" t="s">
        <v>873</v>
      </c>
      <c r="J130" s="13">
        <v>1541.8893696726016</v>
      </c>
      <c r="K130" s="13">
        <v>1541.8893696726016</v>
      </c>
      <c r="L130" s="13">
        <v>1541.8893696726016</v>
      </c>
      <c r="M130" s="13">
        <v>1541.8893696726016</v>
      </c>
      <c r="N130" s="13">
        <v>1531.0188128203154</v>
      </c>
      <c r="O130" s="13">
        <v>1531.0188128203154</v>
      </c>
      <c r="P130" s="13">
        <v>1491.1245019146793</v>
      </c>
      <c r="Q130" s="14">
        <v>1489.4760248030693</v>
      </c>
      <c r="R130" s="14">
        <v>1475.4765171012682</v>
      </c>
      <c r="S130" s="14">
        <v>1444.0602083903354</v>
      </c>
      <c r="T130" s="14">
        <v>1430.0117678020072</v>
      </c>
      <c r="U130" s="5">
        <v>1434.295952358902</v>
      </c>
      <c r="V130" s="5">
        <v>1430.29927065163</v>
      </c>
      <c r="W130" s="5">
        <v>1418.7223541295798</v>
      </c>
      <c r="X130" s="5">
        <v>1412.9593619576767</v>
      </c>
      <c r="Y130" s="5">
        <v>1389.4029693777384</v>
      </c>
      <c r="Z130" s="5">
        <v>1384.6389243317403</v>
      </c>
      <c r="AA130" s="5">
        <v>1384.6389243317403</v>
      </c>
      <c r="AB130" s="5">
        <v>1384.6389243317403</v>
      </c>
      <c r="AC130" s="5">
        <v>1381.237051776372</v>
      </c>
    </row>
    <row r="131" spans="1:29" s="5" customFormat="1">
      <c r="A131" s="1" t="s">
        <v>524</v>
      </c>
      <c r="B131" s="1" t="s">
        <v>533</v>
      </c>
      <c r="C131" s="1"/>
      <c r="D131" s="1" t="s">
        <v>628</v>
      </c>
      <c r="E131" s="1"/>
      <c r="F131" s="1">
        <v>130</v>
      </c>
      <c r="G131" s="1" t="s">
        <v>836</v>
      </c>
      <c r="H131" s="1" t="str">
        <f t="shared" si="2"/>
        <v>130종합중위단위매매가격</v>
      </c>
      <c r="I131" s="1" t="s">
        <v>873</v>
      </c>
      <c r="J131" s="13">
        <v>1805.3190003317745</v>
      </c>
      <c r="K131" s="13">
        <v>1808.5514292196344</v>
      </c>
      <c r="L131" s="13">
        <v>1803.2460102165624</v>
      </c>
      <c r="M131" s="13">
        <v>1791.6320252501466</v>
      </c>
      <c r="N131" s="13">
        <v>1791.6320252501466</v>
      </c>
      <c r="O131" s="13">
        <v>1791.6320252501466</v>
      </c>
      <c r="P131" s="13">
        <v>1771.5447288155626</v>
      </c>
      <c r="Q131" s="14">
        <v>1773.371414632026</v>
      </c>
      <c r="R131" s="14">
        <v>1750.0482027687033</v>
      </c>
      <c r="S131" s="14">
        <v>1748.2364823810733</v>
      </c>
      <c r="T131" s="14">
        <v>1726.8963404484871</v>
      </c>
      <c r="U131" s="5">
        <v>1717.6057776194593</v>
      </c>
      <c r="V131" s="5">
        <v>1673.8811678519498</v>
      </c>
      <c r="W131" s="5">
        <v>1673.8811678519498</v>
      </c>
      <c r="X131" s="5">
        <v>1656.7936552065426</v>
      </c>
      <c r="Y131" s="5">
        <v>1665.1853152277899</v>
      </c>
      <c r="Z131" s="5">
        <v>1665.7136957325936</v>
      </c>
      <c r="AA131" s="5">
        <v>1674.029529028081</v>
      </c>
      <c r="AB131" s="5">
        <v>1661.1051679570219</v>
      </c>
      <c r="AC131" s="5">
        <v>1654.0040680907964</v>
      </c>
    </row>
    <row r="132" spans="1:29" s="5" customFormat="1">
      <c r="A132" s="1" t="s">
        <v>524</v>
      </c>
      <c r="B132" s="1" t="s">
        <v>533</v>
      </c>
      <c r="C132" s="1"/>
      <c r="D132" s="1" t="s">
        <v>629</v>
      </c>
      <c r="E132" s="1"/>
      <c r="F132" s="1">
        <v>131</v>
      </c>
      <c r="G132" s="1" t="s">
        <v>836</v>
      </c>
      <c r="H132" s="1" t="str">
        <f t="shared" si="2"/>
        <v>131종합중위단위매매가격</v>
      </c>
      <c r="I132" s="1" t="s">
        <v>873</v>
      </c>
      <c r="J132" s="13">
        <v>2585.1683365628887</v>
      </c>
      <c r="K132" s="13">
        <v>2572.5258185517782</v>
      </c>
      <c r="L132" s="13">
        <v>2580.4705893634332</v>
      </c>
      <c r="M132" s="13">
        <v>2563.3075837396668</v>
      </c>
      <c r="N132" s="13">
        <v>2562.7633930922957</v>
      </c>
      <c r="O132" s="13">
        <v>2562.7633930922957</v>
      </c>
      <c r="P132" s="13">
        <v>2543.8552225930671</v>
      </c>
      <c r="Q132" s="14">
        <v>2545.9711007661786</v>
      </c>
      <c r="R132" s="14">
        <v>2553.0762468151556</v>
      </c>
      <c r="S132" s="14">
        <v>2524.5719640026496</v>
      </c>
      <c r="T132" s="14">
        <v>2499.2773631581103</v>
      </c>
      <c r="U132" s="5">
        <v>2467.141738952801</v>
      </c>
      <c r="V132" s="5">
        <v>2438.893288615895</v>
      </c>
      <c r="W132" s="5">
        <v>2430.8256897586339</v>
      </c>
      <c r="X132" s="5">
        <v>2430.390496273902</v>
      </c>
      <c r="Y132" s="5">
        <v>2429.3992423501604</v>
      </c>
      <c r="Z132" s="5">
        <v>2423.4989461083433</v>
      </c>
      <c r="AA132" s="5">
        <v>2433.3033286090658</v>
      </c>
      <c r="AB132" s="5">
        <v>2399.3423131790032</v>
      </c>
      <c r="AC132" s="5">
        <v>2394.331468906068</v>
      </c>
    </row>
    <row r="133" spans="1:29" s="5" customFormat="1">
      <c r="A133" s="1" t="s">
        <v>524</v>
      </c>
      <c r="B133" s="1" t="s">
        <v>541</v>
      </c>
      <c r="C133" s="1"/>
      <c r="D133" s="1"/>
      <c r="E133" s="1"/>
      <c r="F133" s="1">
        <v>132</v>
      </c>
      <c r="G133" s="1" t="s">
        <v>836</v>
      </c>
      <c r="H133" s="1" t="str">
        <f t="shared" ref="H133:H198" si="3">F133&amp;G133&amp;I133</f>
        <v>132종합중위단위매매가격</v>
      </c>
      <c r="I133" s="1" t="s">
        <v>873</v>
      </c>
      <c r="J133" s="13">
        <v>2309.2242439899114</v>
      </c>
      <c r="K133" s="13">
        <v>2306.3058161162598</v>
      </c>
      <c r="L133" s="13">
        <v>2303.5635832929279</v>
      </c>
      <c r="M133" s="13">
        <v>2299.4155395619282</v>
      </c>
      <c r="N133" s="13">
        <v>2288.2439241022262</v>
      </c>
      <c r="O133" s="13">
        <v>2288.1375021971548</v>
      </c>
      <c r="P133" s="13">
        <v>2279.0180577029637</v>
      </c>
      <c r="Q133" s="14">
        <v>2264.2756506759388</v>
      </c>
      <c r="R133" s="14">
        <v>2245.2033631050822</v>
      </c>
      <c r="S133" s="14">
        <v>2235.596198138277</v>
      </c>
      <c r="T133" s="14">
        <v>2218.6904641982505</v>
      </c>
      <c r="U133" s="5">
        <v>2205.8236986470838</v>
      </c>
      <c r="V133" s="5">
        <v>2195.454937163694</v>
      </c>
      <c r="W133" s="5">
        <v>2185.1510143007113</v>
      </c>
      <c r="X133" s="5">
        <v>2178.4223937079259</v>
      </c>
      <c r="Y133" s="5">
        <v>2184.1252018910227</v>
      </c>
      <c r="Z133" s="5">
        <v>2185.0966462367223</v>
      </c>
      <c r="AA133" s="5">
        <v>2191.8737333443569</v>
      </c>
      <c r="AB133" s="5">
        <v>2193.9342948517374</v>
      </c>
      <c r="AC133" s="5">
        <v>2196.4438093193908</v>
      </c>
    </row>
    <row r="134" spans="1:29" s="5" customFormat="1">
      <c r="A134" s="1" t="s">
        <v>524</v>
      </c>
      <c r="B134" s="1" t="s">
        <v>541</v>
      </c>
      <c r="C134" s="1"/>
      <c r="D134" s="1" t="s">
        <v>559</v>
      </c>
      <c r="E134" s="1"/>
      <c r="F134" s="1">
        <v>133</v>
      </c>
      <c r="G134" s="1" t="s">
        <v>836</v>
      </c>
      <c r="H134" s="1" t="str">
        <f t="shared" si="3"/>
        <v>133종합중위단위매매가격</v>
      </c>
      <c r="I134" s="1" t="s">
        <v>873</v>
      </c>
      <c r="J134" s="13">
        <v>2129.5480683481701</v>
      </c>
      <c r="K134" s="13">
        <v>2129.5480683481701</v>
      </c>
      <c r="L134" s="13">
        <v>2129.5480683481701</v>
      </c>
      <c r="M134" s="13">
        <v>2130.5027157246532</v>
      </c>
      <c r="N134" s="13">
        <v>2146.8407500142648</v>
      </c>
      <c r="O134" s="13">
        <v>2149.8221059818784</v>
      </c>
      <c r="P134" s="13">
        <v>2149.8221059818784</v>
      </c>
      <c r="Q134" s="14">
        <v>2132.5551809037697</v>
      </c>
      <c r="R134" s="14">
        <v>2067.7288231741454</v>
      </c>
      <c r="S134" s="14">
        <v>2056.0783750157125</v>
      </c>
      <c r="T134" s="14">
        <v>2035.4424717770601</v>
      </c>
      <c r="U134" s="5">
        <v>2000.3608201065122</v>
      </c>
      <c r="V134" s="5">
        <v>1949.5015759111348</v>
      </c>
      <c r="W134" s="5">
        <v>1934.7171448326737</v>
      </c>
      <c r="X134" s="5">
        <v>1918.4171953458724</v>
      </c>
      <c r="Y134" s="5">
        <v>1888.3303760805798</v>
      </c>
      <c r="Z134" s="5">
        <v>1885.8108033176911</v>
      </c>
      <c r="AA134" s="5">
        <v>1892.7634764516388</v>
      </c>
      <c r="AB134" s="5">
        <v>1890.3275582193082</v>
      </c>
      <c r="AC134" s="5">
        <v>1871.6711612452771</v>
      </c>
    </row>
    <row r="135" spans="1:29" s="5" customFormat="1">
      <c r="A135" s="1" t="s">
        <v>524</v>
      </c>
      <c r="B135" s="1" t="s">
        <v>541</v>
      </c>
      <c r="C135" s="1"/>
      <c r="D135" s="1" t="s">
        <v>630</v>
      </c>
      <c r="E135" s="1"/>
      <c r="F135" s="1">
        <v>134</v>
      </c>
      <c r="G135" s="1" t="s">
        <v>836</v>
      </c>
      <c r="H135" s="1" t="str">
        <f t="shared" si="3"/>
        <v>134종합중위단위매매가격</v>
      </c>
      <c r="I135" s="1" t="s">
        <v>873</v>
      </c>
      <c r="J135" s="13">
        <v>2097.4406979162854</v>
      </c>
      <c r="K135" s="13">
        <v>2097.4406979162854</v>
      </c>
      <c r="L135" s="13">
        <v>2097.4406979162854</v>
      </c>
      <c r="M135" s="13">
        <v>2097.4406979162854</v>
      </c>
      <c r="N135" s="13">
        <v>2097.4406979162854</v>
      </c>
      <c r="O135" s="13">
        <v>2088.7145590308573</v>
      </c>
      <c r="P135" s="13">
        <v>2073.7577229599519</v>
      </c>
      <c r="Q135" s="14">
        <v>2084.663648007785</v>
      </c>
      <c r="R135" s="14">
        <v>2084.663648007785</v>
      </c>
      <c r="S135" s="14">
        <v>2071.8918251669875</v>
      </c>
      <c r="T135" s="14">
        <v>2037.7582832081807</v>
      </c>
      <c r="U135" s="5">
        <v>2027.7056652600543</v>
      </c>
      <c r="V135" s="5">
        <v>2014.6471069840281</v>
      </c>
      <c r="W135" s="5">
        <v>1991.8712212041655</v>
      </c>
      <c r="X135" s="5">
        <v>2023.231189794396</v>
      </c>
      <c r="Y135" s="5">
        <v>2041.2367476013608</v>
      </c>
      <c r="Z135" s="5">
        <v>2048.191308297135</v>
      </c>
      <c r="AA135" s="5">
        <v>2041.2367476013608</v>
      </c>
      <c r="AB135" s="5">
        <v>2041.710033945579</v>
      </c>
      <c r="AC135" s="5">
        <v>2021.6495018068745</v>
      </c>
    </row>
    <row r="136" spans="1:29" s="5" customFormat="1">
      <c r="A136" s="1" t="s">
        <v>524</v>
      </c>
      <c r="B136" s="1" t="s">
        <v>541</v>
      </c>
      <c r="C136" s="1"/>
      <c r="D136" s="1" t="s">
        <v>631</v>
      </c>
      <c r="E136" s="1"/>
      <c r="F136" s="1">
        <v>135</v>
      </c>
      <c r="G136" s="1" t="s">
        <v>836</v>
      </c>
      <c r="H136" s="1" t="str">
        <f t="shared" si="3"/>
        <v>135종합중위단위매매가격</v>
      </c>
      <c r="I136" s="1" t="s">
        <v>873</v>
      </c>
      <c r="J136" s="13">
        <v>2240.1908813241571</v>
      </c>
      <c r="K136" s="13">
        <v>2239.6072343331448</v>
      </c>
      <c r="L136" s="13">
        <v>2239.0263648185346</v>
      </c>
      <c r="M136" s="13">
        <v>2228.9603577450343</v>
      </c>
      <c r="N136" s="13">
        <v>2222.4106095691782</v>
      </c>
      <c r="O136" s="13">
        <v>2220.0941134680334</v>
      </c>
      <c r="P136" s="13">
        <v>2212.2250856651422</v>
      </c>
      <c r="Q136" s="14">
        <v>2203.4596729560076</v>
      </c>
      <c r="R136" s="14">
        <v>2199.6195522658209</v>
      </c>
      <c r="S136" s="14">
        <v>2189.8310035514837</v>
      </c>
      <c r="T136" s="14">
        <v>2185.1784337926633</v>
      </c>
      <c r="U136" s="5">
        <v>2172.0066913499127</v>
      </c>
      <c r="V136" s="5">
        <v>2168.1104898742615</v>
      </c>
      <c r="W136" s="5">
        <v>2154.5033956695652</v>
      </c>
      <c r="X136" s="5">
        <v>2146.7110204966789</v>
      </c>
      <c r="Y136" s="5">
        <v>2147.7667767868093</v>
      </c>
      <c r="Z136" s="5">
        <v>2139.9902530254585</v>
      </c>
      <c r="AA136" s="5">
        <v>2143.9462396640924</v>
      </c>
      <c r="AB136" s="5">
        <v>2143.9462396640924</v>
      </c>
      <c r="AC136" s="5">
        <v>2154.0289957952241</v>
      </c>
    </row>
    <row r="137" spans="1:29" s="5" customFormat="1">
      <c r="A137" s="1" t="s">
        <v>524</v>
      </c>
      <c r="B137" s="1" t="s">
        <v>541</v>
      </c>
      <c r="C137" s="1"/>
      <c r="D137" s="1" t="s">
        <v>632</v>
      </c>
      <c r="E137" s="1"/>
      <c r="F137" s="1">
        <v>136</v>
      </c>
      <c r="G137" s="1" t="s">
        <v>836</v>
      </c>
      <c r="H137" s="1" t="str">
        <f t="shared" si="3"/>
        <v>136종합중위단위매매가격</v>
      </c>
      <c r="I137" s="1" t="s">
        <v>873</v>
      </c>
      <c r="J137" s="13">
        <v>2601.3598104324315</v>
      </c>
      <c r="K137" s="13">
        <v>2599.5817356106268</v>
      </c>
      <c r="L137" s="13">
        <v>2597.9077418236029</v>
      </c>
      <c r="M137" s="13">
        <v>2597.9077418236029</v>
      </c>
      <c r="N137" s="13">
        <v>2567.4699709070187</v>
      </c>
      <c r="O137" s="13">
        <v>2577.068518347689</v>
      </c>
      <c r="P137" s="13">
        <v>2546.5754860807369</v>
      </c>
      <c r="Q137" s="14">
        <v>2516.5124168350007</v>
      </c>
      <c r="R137" s="14">
        <v>2491.9193631392282</v>
      </c>
      <c r="S137" s="14">
        <v>2482.1604595887852</v>
      </c>
      <c r="T137" s="14">
        <v>2464.2826904970511</v>
      </c>
      <c r="U137" s="5">
        <v>2443.1598577949421</v>
      </c>
      <c r="V137" s="5">
        <v>2433.7347866784644</v>
      </c>
      <c r="W137" s="5">
        <v>2437.4532643585417</v>
      </c>
      <c r="X137" s="5">
        <v>2429.9906837905964</v>
      </c>
      <c r="Y137" s="5">
        <v>2442.7176607044971</v>
      </c>
      <c r="Z137" s="5">
        <v>2488.6620128521445</v>
      </c>
      <c r="AA137" s="5">
        <v>2443.6927998246983</v>
      </c>
      <c r="AB137" s="5">
        <v>2464.4578419915097</v>
      </c>
      <c r="AC137" s="5">
        <v>2476.4005054099275</v>
      </c>
    </row>
    <row r="138" spans="1:29" s="5" customFormat="1">
      <c r="A138" s="1" t="s">
        <v>524</v>
      </c>
      <c r="B138" s="1" t="s">
        <v>541</v>
      </c>
      <c r="C138" s="1"/>
      <c r="D138" s="1" t="s">
        <v>633</v>
      </c>
      <c r="E138" s="1"/>
      <c r="F138" s="1">
        <v>137</v>
      </c>
      <c r="G138" s="1" t="s">
        <v>836</v>
      </c>
      <c r="H138" s="1" t="str">
        <f t="shared" si="3"/>
        <v>137종합중위단위매매가격</v>
      </c>
      <c r="I138" s="1" t="s">
        <v>873</v>
      </c>
      <c r="J138" s="13">
        <v>2388.1358116838787</v>
      </c>
      <c r="K138" s="13">
        <v>2388.1358116838787</v>
      </c>
      <c r="L138" s="13">
        <v>2391.4805523928917</v>
      </c>
      <c r="M138" s="13">
        <v>2391.4805523928917</v>
      </c>
      <c r="N138" s="13">
        <v>2391.4805523928917</v>
      </c>
      <c r="O138" s="13">
        <v>2391.4805523928917</v>
      </c>
      <c r="P138" s="13">
        <v>2390.65491230919</v>
      </c>
      <c r="Q138" s="14">
        <v>2390.65491230919</v>
      </c>
      <c r="R138" s="14">
        <v>2333.9215331235614</v>
      </c>
      <c r="S138" s="14">
        <v>2324.4706956932705</v>
      </c>
      <c r="T138" s="14">
        <v>2305.5598480084259</v>
      </c>
      <c r="U138" s="5">
        <v>2305.0873495975552</v>
      </c>
      <c r="V138" s="5">
        <v>2305.0873495975552</v>
      </c>
      <c r="W138" s="5">
        <v>2297.9723397356561</v>
      </c>
      <c r="X138" s="5">
        <v>2287.964795083039</v>
      </c>
      <c r="Y138" s="5">
        <v>2287.964795083039</v>
      </c>
      <c r="Z138" s="5">
        <v>2287.964795083039</v>
      </c>
      <c r="AA138" s="5">
        <v>2287.964795083039</v>
      </c>
      <c r="AB138" s="5">
        <v>2284.3558385549545</v>
      </c>
      <c r="AC138" s="5">
        <v>2291.6251333924029</v>
      </c>
    </row>
    <row r="139" spans="1:29" s="5" customFormat="1">
      <c r="A139" s="1" t="s">
        <v>524</v>
      </c>
      <c r="B139" s="1" t="s">
        <v>541</v>
      </c>
      <c r="C139" s="1"/>
      <c r="D139" s="1" t="s">
        <v>634</v>
      </c>
      <c r="E139" s="1"/>
      <c r="F139" s="1">
        <v>138</v>
      </c>
      <c r="G139" s="1" t="s">
        <v>836</v>
      </c>
      <c r="H139" s="1" t="str">
        <f t="shared" si="3"/>
        <v>138종합중위단위매매가격</v>
      </c>
      <c r="I139" s="1" t="s">
        <v>873</v>
      </c>
      <c r="J139" s="13">
        <v>2456.5461526977692</v>
      </c>
      <c r="K139" s="13">
        <v>2456.5461526977692</v>
      </c>
      <c r="L139" s="13">
        <v>2445.2958708097826</v>
      </c>
      <c r="M139" s="13">
        <v>2437.7287669895463</v>
      </c>
      <c r="N139" s="13">
        <v>2400.5649866039175</v>
      </c>
      <c r="O139" s="13">
        <v>2400.5649866039175</v>
      </c>
      <c r="P139" s="13">
        <v>2394.7374534585142</v>
      </c>
      <c r="Q139" s="14">
        <v>2394.5779215387929</v>
      </c>
      <c r="R139" s="14">
        <v>2386.7442325475326</v>
      </c>
      <c r="S139" s="14">
        <v>2378.8871635968399</v>
      </c>
      <c r="T139" s="14">
        <v>2359.0831497851491</v>
      </c>
      <c r="U139" s="5">
        <v>2329.8247883518166</v>
      </c>
      <c r="V139" s="5">
        <v>2314.0404436487875</v>
      </c>
      <c r="W139" s="5">
        <v>2294.3591138882648</v>
      </c>
      <c r="X139" s="5">
        <v>2286.2590676693103</v>
      </c>
      <c r="Y139" s="5">
        <v>2286.2590676693103</v>
      </c>
      <c r="Z139" s="5">
        <v>2286.2590676693103</v>
      </c>
      <c r="AA139" s="5">
        <v>2310.8235043098389</v>
      </c>
      <c r="AB139" s="5">
        <v>2303.1869504350502</v>
      </c>
      <c r="AC139" s="5">
        <v>2298.1258203622479</v>
      </c>
    </row>
    <row r="140" spans="1:29" s="5" customFormat="1">
      <c r="A140" s="1" t="s">
        <v>524</v>
      </c>
      <c r="B140" s="1" t="s">
        <v>541</v>
      </c>
      <c r="C140" s="1"/>
      <c r="D140" s="1" t="s">
        <v>635</v>
      </c>
      <c r="E140" s="1"/>
      <c r="F140" s="1">
        <v>139</v>
      </c>
      <c r="G140" s="1" t="s">
        <v>836</v>
      </c>
      <c r="H140" s="1" t="str">
        <f t="shared" si="3"/>
        <v>139종합중위단위매매가격</v>
      </c>
      <c r="I140" s="1" t="s">
        <v>873</v>
      </c>
      <c r="J140" s="13">
        <v>2550.8017988224501</v>
      </c>
      <c r="K140" s="13">
        <v>2533.2535061292187</v>
      </c>
      <c r="L140" s="13">
        <v>2533.2535061292187</v>
      </c>
      <c r="M140" s="13">
        <v>2524.5384405013465</v>
      </c>
      <c r="N140" s="13">
        <v>2524.5384405013465</v>
      </c>
      <c r="O140" s="13">
        <v>2524.5384405013465</v>
      </c>
      <c r="P140" s="13">
        <v>2511.6214489751374</v>
      </c>
      <c r="Q140" s="14">
        <v>2490.6882118553731</v>
      </c>
      <c r="R140" s="14">
        <v>2483.7063694021508</v>
      </c>
      <c r="S140" s="14">
        <v>2478.2889116281594</v>
      </c>
      <c r="T140" s="14">
        <v>2460.9488886782601</v>
      </c>
      <c r="U140" s="5">
        <v>2451.0150579972783</v>
      </c>
      <c r="V140" s="5">
        <v>2440.0328705997358</v>
      </c>
      <c r="W140" s="5">
        <v>2428.6950526210776</v>
      </c>
      <c r="X140" s="5">
        <v>2426.2735352726027</v>
      </c>
      <c r="Y140" s="5">
        <v>2438.0450200415085</v>
      </c>
      <c r="Z140" s="5">
        <v>2420.1153421989807</v>
      </c>
      <c r="AA140" s="5">
        <v>2444.249382889333</v>
      </c>
      <c r="AB140" s="5">
        <v>2453.6930303335971</v>
      </c>
      <c r="AC140" s="5">
        <v>2459.1859122648448</v>
      </c>
    </row>
    <row r="141" spans="1:29" s="5" customFormat="1">
      <c r="A141" s="1" t="s">
        <v>524</v>
      </c>
      <c r="B141" s="1" t="s">
        <v>541</v>
      </c>
      <c r="C141" s="1"/>
      <c r="D141" s="1" t="s">
        <v>636</v>
      </c>
      <c r="E141" s="1"/>
      <c r="F141" s="1">
        <v>140</v>
      </c>
      <c r="G141" s="1" t="s">
        <v>836</v>
      </c>
      <c r="H141" s="1" t="str">
        <f t="shared" si="3"/>
        <v>140종합중위단위매매가격</v>
      </c>
      <c r="I141" s="1" t="s">
        <v>873</v>
      </c>
      <c r="J141" s="13">
        <v>2228.3317350802358</v>
      </c>
      <c r="K141" s="13">
        <v>2226.0519725998156</v>
      </c>
      <c r="L141" s="13">
        <v>2220.6071488254934</v>
      </c>
      <c r="M141" s="13">
        <v>2220.6071488254934</v>
      </c>
      <c r="N141" s="13">
        <v>2217.1833982406165</v>
      </c>
      <c r="O141" s="13">
        <v>2214.4007382068407</v>
      </c>
      <c r="P141" s="13">
        <v>2204.5617290834552</v>
      </c>
      <c r="Q141" s="14">
        <v>2158.0963681805442</v>
      </c>
      <c r="R141" s="14">
        <v>2142.8545841334821</v>
      </c>
      <c r="S141" s="14">
        <v>2126.2323972588333</v>
      </c>
      <c r="T141" s="14">
        <v>2104.0104336122595</v>
      </c>
      <c r="U141" s="5">
        <v>2109.0622934426415</v>
      </c>
      <c r="V141" s="5">
        <v>2094.6071266953609</v>
      </c>
      <c r="W141" s="5">
        <v>2089.4797179525949</v>
      </c>
      <c r="X141" s="5">
        <v>2080.9043274976088</v>
      </c>
      <c r="Y141" s="5">
        <v>2096.9005600668143</v>
      </c>
      <c r="Z141" s="5">
        <v>2096.9005600668143</v>
      </c>
      <c r="AA141" s="5">
        <v>2112.7300324369889</v>
      </c>
      <c r="AB141" s="5">
        <v>2118.513126644325</v>
      </c>
      <c r="AC141" s="5">
        <v>2118.5940140048474</v>
      </c>
    </row>
    <row r="142" spans="1:29" s="5" customFormat="1">
      <c r="A142" s="1" t="s">
        <v>522</v>
      </c>
      <c r="B142" s="1"/>
      <c r="C142" s="1"/>
      <c r="D142" s="1"/>
      <c r="E142" s="1"/>
      <c r="F142" s="1">
        <v>141</v>
      </c>
      <c r="G142" s="1" t="s">
        <v>836</v>
      </c>
      <c r="H142" s="1" t="str">
        <f t="shared" si="3"/>
        <v>141종합중위단위매매가격</v>
      </c>
      <c r="I142" s="1" t="s">
        <v>873</v>
      </c>
      <c r="J142" s="13">
        <v>1895.4742230026768</v>
      </c>
      <c r="K142" s="13">
        <v>1893.9980742847088</v>
      </c>
      <c r="L142" s="13">
        <v>1900.1044083364784</v>
      </c>
      <c r="M142" s="13">
        <v>1903.9673775958829</v>
      </c>
      <c r="N142" s="13">
        <v>1906.9890725238893</v>
      </c>
      <c r="O142" s="13">
        <v>1906.1175438638941</v>
      </c>
      <c r="P142" s="13">
        <v>1899.1749224179457</v>
      </c>
      <c r="Q142" s="14">
        <v>1893.884217217837</v>
      </c>
      <c r="R142" s="14">
        <v>1892.09330256718</v>
      </c>
      <c r="S142" s="14">
        <v>1890.8027648866823</v>
      </c>
      <c r="T142" s="14">
        <v>1892.6393003377552</v>
      </c>
      <c r="U142" s="5">
        <v>1900.0721956253728</v>
      </c>
      <c r="V142" s="5">
        <v>1900.0329865412145</v>
      </c>
      <c r="W142" s="5">
        <v>1897.6376335052616</v>
      </c>
      <c r="X142" s="5">
        <v>1898.420420457624</v>
      </c>
      <c r="Y142" s="5">
        <v>1905.8388890630456</v>
      </c>
      <c r="Z142" s="5">
        <v>1911.5682624736944</v>
      </c>
      <c r="AA142" s="5">
        <v>1915.4506763734892</v>
      </c>
      <c r="AB142" s="5">
        <v>1919.5674313369641</v>
      </c>
      <c r="AC142" s="5">
        <v>1920.8653399050299</v>
      </c>
    </row>
    <row r="143" spans="1:29" s="5" customFormat="1">
      <c r="A143" s="1" t="s">
        <v>524</v>
      </c>
      <c r="B143" s="1" t="s">
        <v>542</v>
      </c>
      <c r="C143" s="1"/>
      <c r="D143" s="1"/>
      <c r="E143" s="1"/>
      <c r="F143" s="1">
        <v>142</v>
      </c>
      <c r="G143" s="1" t="s">
        <v>836</v>
      </c>
      <c r="H143" s="1" t="str">
        <f t="shared" si="3"/>
        <v>142종합중위단위매매가격</v>
      </c>
      <c r="I143" s="1" t="s">
        <v>873</v>
      </c>
      <c r="J143" s="13">
        <v>2154.9368040473382</v>
      </c>
      <c r="K143" s="13">
        <v>2143.8751485951207</v>
      </c>
      <c r="L143" s="13">
        <v>2143.3004030885236</v>
      </c>
      <c r="M143" s="13">
        <v>2139.0026339262645</v>
      </c>
      <c r="N143" s="13">
        <v>2136.9506138073421</v>
      </c>
      <c r="O143" s="13">
        <v>2125.3456506124257</v>
      </c>
      <c r="P143" s="13">
        <v>2112.8746462241329</v>
      </c>
      <c r="Q143" s="14">
        <v>2102.1964898514766</v>
      </c>
      <c r="R143" s="14">
        <v>2096.5636919302824</v>
      </c>
      <c r="S143" s="14">
        <v>2092.9706954901221</v>
      </c>
      <c r="T143" s="14">
        <v>2088.3118501558279</v>
      </c>
      <c r="U143" s="5">
        <v>2083.1670085822507</v>
      </c>
      <c r="V143" s="5">
        <v>2076.3394889623087</v>
      </c>
      <c r="W143" s="5">
        <v>2070.7726192050577</v>
      </c>
      <c r="X143" s="5">
        <v>2069.6100122154817</v>
      </c>
      <c r="Y143" s="5">
        <v>2073.3910894655769</v>
      </c>
      <c r="Z143" s="5">
        <v>2075.0828293134346</v>
      </c>
      <c r="AA143" s="5">
        <v>2074.4983180922936</v>
      </c>
      <c r="AB143" s="5">
        <v>2072.5586879272405</v>
      </c>
      <c r="AC143" s="5">
        <v>2071.9832264507727</v>
      </c>
    </row>
    <row r="144" spans="1:29" s="5" customFormat="1">
      <c r="A144" s="1" t="s">
        <v>524</v>
      </c>
      <c r="B144" s="1" t="s">
        <v>542</v>
      </c>
      <c r="C144" s="1" t="s">
        <v>543</v>
      </c>
      <c r="D144" s="1"/>
      <c r="E144" s="1"/>
      <c r="F144" s="1">
        <v>143</v>
      </c>
      <c r="G144" s="1" t="s">
        <v>836</v>
      </c>
      <c r="H144" s="1" t="str">
        <f t="shared" si="3"/>
        <v>143종합중위단위매매가격</v>
      </c>
      <c r="I144" s="1" t="s">
        <v>873</v>
      </c>
      <c r="J144" s="13">
        <v>2054.5879653834645</v>
      </c>
      <c r="K144" s="13">
        <v>2054.3064274848934</v>
      </c>
      <c r="L144" s="13">
        <v>2057.5366953768389</v>
      </c>
      <c r="M144" s="13">
        <v>2057.6103954241626</v>
      </c>
      <c r="N144" s="13">
        <v>2055.4821522645279</v>
      </c>
      <c r="O144" s="13">
        <v>2046.3009391598116</v>
      </c>
      <c r="P144" s="13">
        <v>2041.2020986993589</v>
      </c>
      <c r="Q144" s="14">
        <v>2038.8860211715159</v>
      </c>
      <c r="R144" s="14">
        <v>2038.6343778993228</v>
      </c>
      <c r="S144" s="14">
        <v>2033.389227873668</v>
      </c>
      <c r="T144" s="14">
        <v>2029.7688216978447</v>
      </c>
      <c r="U144" s="5">
        <v>2018.8659759963648</v>
      </c>
      <c r="V144" s="5">
        <v>2007.1680941377053</v>
      </c>
      <c r="W144" s="5">
        <v>2003.5445943137431</v>
      </c>
      <c r="X144" s="5">
        <v>2005.2731642078841</v>
      </c>
      <c r="Y144" s="5">
        <v>2006.2803634816912</v>
      </c>
      <c r="Z144" s="5">
        <v>2009.0839121707033</v>
      </c>
      <c r="AA144" s="5">
        <v>2007.4140328899068</v>
      </c>
      <c r="AB144" s="5">
        <v>2008.3510201450081</v>
      </c>
      <c r="AC144" s="5">
        <v>2010.3585180445032</v>
      </c>
    </row>
    <row r="145" spans="1:29" s="5" customFormat="1">
      <c r="A145" s="1" t="s">
        <v>524</v>
      </c>
      <c r="B145" s="1" t="s">
        <v>542</v>
      </c>
      <c r="C145" s="1"/>
      <c r="D145" s="1" t="s">
        <v>559</v>
      </c>
      <c r="E145" s="1"/>
      <c r="F145" s="1">
        <v>144</v>
      </c>
      <c r="G145" s="1" t="s">
        <v>836</v>
      </c>
      <c r="H145" s="1" t="str">
        <f t="shared" si="3"/>
        <v>144종합중위단위매매가격</v>
      </c>
      <c r="I145" s="1" t="s">
        <v>873</v>
      </c>
      <c r="J145" s="13">
        <v>1337.9092561178363</v>
      </c>
      <c r="K145" s="13">
        <v>1336.2559417816265</v>
      </c>
      <c r="L145" s="13">
        <v>1335.4292846135215</v>
      </c>
      <c r="M145" s="13">
        <v>1333.7759702773117</v>
      </c>
      <c r="N145" s="13">
        <v>1331.2959987729973</v>
      </c>
      <c r="O145" s="13">
        <v>1328.890110206152</v>
      </c>
      <c r="P145" s="13">
        <v>1327.3259363150275</v>
      </c>
      <c r="Q145" s="14">
        <v>1327.1627129324727</v>
      </c>
      <c r="R145" s="14">
        <v>1329.8373485347536</v>
      </c>
      <c r="S145" s="14">
        <v>1330.3056820520812</v>
      </c>
      <c r="T145" s="14">
        <v>1330.3056820520812</v>
      </c>
      <c r="U145" s="5">
        <v>1335.4356865767215</v>
      </c>
      <c r="V145" s="5">
        <v>1333.6236267534616</v>
      </c>
      <c r="W145" s="5">
        <v>1330.5071333682999</v>
      </c>
      <c r="X145" s="5">
        <v>1330.5071333682999</v>
      </c>
      <c r="Y145" s="5">
        <v>1330.5071333682999</v>
      </c>
      <c r="Z145" s="5">
        <v>1330.5071333682999</v>
      </c>
      <c r="AA145" s="5">
        <v>1330.5071333682999</v>
      </c>
      <c r="AB145" s="5">
        <v>1332.0820407955805</v>
      </c>
      <c r="AC145" s="5">
        <v>1333.6236267534616</v>
      </c>
    </row>
    <row r="146" spans="1:29" s="5" customFormat="1">
      <c r="A146" s="1" t="s">
        <v>524</v>
      </c>
      <c r="B146" s="1" t="s">
        <v>542</v>
      </c>
      <c r="C146" s="1"/>
      <c r="D146" s="1" t="s">
        <v>636</v>
      </c>
      <c r="E146" s="1"/>
      <c r="F146" s="1">
        <v>145</v>
      </c>
      <c r="G146" s="1" t="s">
        <v>836</v>
      </c>
      <c r="H146" s="1" t="str">
        <f t="shared" si="3"/>
        <v>145종합중위단위매매가격</v>
      </c>
      <c r="I146" s="1" t="s">
        <v>873</v>
      </c>
      <c r="J146" s="13">
        <v>1945.5695148173988</v>
      </c>
      <c r="K146" s="13">
        <v>1945.5695148173988</v>
      </c>
      <c r="L146" s="13">
        <v>1934.8749874857206</v>
      </c>
      <c r="M146" s="13">
        <v>1939.625707552837</v>
      </c>
      <c r="N146" s="13">
        <v>1925.6025243349441</v>
      </c>
      <c r="O146" s="13">
        <v>1920.8518042678279</v>
      </c>
      <c r="P146" s="13">
        <v>1920.8518042678279</v>
      </c>
      <c r="Q146" s="14">
        <v>1918.8331964882032</v>
      </c>
      <c r="R146" s="14">
        <v>1918.8331964882032</v>
      </c>
      <c r="S146" s="14">
        <v>1918.8331964882032</v>
      </c>
      <c r="T146" s="14">
        <v>1918.8331964882032</v>
      </c>
      <c r="U146" s="5">
        <v>1897.9370299093177</v>
      </c>
      <c r="V146" s="5">
        <v>1892.7917913995389</v>
      </c>
      <c r="W146" s="5">
        <v>1892.7917913995389</v>
      </c>
      <c r="X146" s="5">
        <v>1892.7917913995389</v>
      </c>
      <c r="Y146" s="5">
        <v>1903.0242562320075</v>
      </c>
      <c r="Z146" s="5">
        <v>1903.0242562320075</v>
      </c>
      <c r="AA146" s="5">
        <v>1903.0242562320075</v>
      </c>
      <c r="AB146" s="5">
        <v>1903.0242562320075</v>
      </c>
      <c r="AC146" s="5">
        <v>1903.0242562320075</v>
      </c>
    </row>
    <row r="147" spans="1:29" s="5" customFormat="1">
      <c r="A147" s="1" t="s">
        <v>524</v>
      </c>
      <c r="B147" s="1" t="s">
        <v>542</v>
      </c>
      <c r="C147" s="1"/>
      <c r="D147" s="1" t="s">
        <v>630</v>
      </c>
      <c r="E147" s="1"/>
      <c r="F147" s="1">
        <v>146</v>
      </c>
      <c r="G147" s="1" t="s">
        <v>836</v>
      </c>
      <c r="H147" s="1" t="str">
        <f t="shared" si="3"/>
        <v>146종합중위단위매매가격</v>
      </c>
      <c r="I147" s="1" t="s">
        <v>873</v>
      </c>
      <c r="J147" s="13">
        <v>1240.5600196023029</v>
      </c>
      <c r="K147" s="13">
        <v>1240.5600196023029</v>
      </c>
      <c r="L147" s="13">
        <v>1250.2806749878378</v>
      </c>
      <c r="M147" s="13">
        <v>1260.1055228134037</v>
      </c>
      <c r="N147" s="13">
        <v>1265.4384282308285</v>
      </c>
      <c r="O147" s="13">
        <v>1265.4384282308285</v>
      </c>
      <c r="P147" s="13">
        <v>1265.4384282308285</v>
      </c>
      <c r="Q147" s="14">
        <v>1278.269410168672</v>
      </c>
      <c r="R147" s="14">
        <v>1280.372175056063</v>
      </c>
      <c r="S147" s="14">
        <v>1280.372175056063</v>
      </c>
      <c r="T147" s="14">
        <v>1282.9806706862478</v>
      </c>
      <c r="U147" s="5">
        <v>1314.7061817788926</v>
      </c>
      <c r="V147" s="5">
        <v>1314.7061817788926</v>
      </c>
      <c r="W147" s="5">
        <v>1314.7061817788926</v>
      </c>
      <c r="X147" s="5">
        <v>1314.7061817788926</v>
      </c>
      <c r="Y147" s="5">
        <v>1314.7061817788926</v>
      </c>
      <c r="Z147" s="5">
        <v>1314.7061817788926</v>
      </c>
      <c r="AA147" s="5">
        <v>1309.1848514640758</v>
      </c>
      <c r="AB147" s="5">
        <v>1309.1848514640758</v>
      </c>
      <c r="AC147" s="5">
        <v>1309.9285367102739</v>
      </c>
    </row>
    <row r="148" spans="1:29" s="5" customFormat="1">
      <c r="A148" s="1" t="s">
        <v>524</v>
      </c>
      <c r="B148" s="1" t="s">
        <v>542</v>
      </c>
      <c r="C148" s="1"/>
      <c r="D148" s="1" t="s">
        <v>637</v>
      </c>
      <c r="E148" s="1"/>
      <c r="F148" s="1">
        <v>147</v>
      </c>
      <c r="G148" s="1" t="s">
        <v>836</v>
      </c>
      <c r="H148" s="1" t="str">
        <f t="shared" si="3"/>
        <v>147종합중위단위매매가격</v>
      </c>
      <c r="I148" s="1" t="s">
        <v>873</v>
      </c>
      <c r="J148" s="13">
        <v>1671.1737654567589</v>
      </c>
      <c r="K148" s="13">
        <v>1668.4086701449676</v>
      </c>
      <c r="L148" s="13">
        <v>1666.6031034718071</v>
      </c>
      <c r="M148" s="13">
        <v>1666.6031034718071</v>
      </c>
      <c r="N148" s="13">
        <v>1663.4710098972498</v>
      </c>
      <c r="O148" s="13">
        <v>1663.4710098972498</v>
      </c>
      <c r="P148" s="13">
        <v>1662.4251704356984</v>
      </c>
      <c r="Q148" s="14">
        <v>1645.5259355795397</v>
      </c>
      <c r="R148" s="14">
        <v>1635.6506150841042</v>
      </c>
      <c r="S148" s="14">
        <v>1624.4120739244684</v>
      </c>
      <c r="T148" s="14">
        <v>1614.5367534290331</v>
      </c>
      <c r="U148" s="5">
        <v>1604.285386169551</v>
      </c>
      <c r="V148" s="5">
        <v>1604.2851271189058</v>
      </c>
      <c r="W148" s="5">
        <v>1604.2851271189058</v>
      </c>
      <c r="X148" s="5">
        <v>1606.4192081939357</v>
      </c>
      <c r="Y148" s="5">
        <v>1600.3561969875534</v>
      </c>
      <c r="Z148" s="5">
        <v>1602.6005146836005</v>
      </c>
      <c r="AA148" s="5">
        <v>1603.3303662132653</v>
      </c>
      <c r="AB148" s="5">
        <v>1596.6067166781665</v>
      </c>
      <c r="AC148" s="5">
        <v>1601.6080221659961</v>
      </c>
    </row>
    <row r="149" spans="1:29" s="5" customFormat="1">
      <c r="A149" s="1" t="s">
        <v>524</v>
      </c>
      <c r="B149" s="1" t="s">
        <v>542</v>
      </c>
      <c r="C149" s="1"/>
      <c r="D149" s="1" t="s">
        <v>638</v>
      </c>
      <c r="E149" s="1"/>
      <c r="F149" s="1">
        <v>148</v>
      </c>
      <c r="G149" s="1" t="s">
        <v>836</v>
      </c>
      <c r="H149" s="1" t="str">
        <f t="shared" si="3"/>
        <v>148종합중위단위매매가격</v>
      </c>
      <c r="I149" s="1" t="s">
        <v>873</v>
      </c>
      <c r="J149" s="13">
        <v>2090.2876123542678</v>
      </c>
      <c r="K149" s="13">
        <v>2090.2876123542678</v>
      </c>
      <c r="L149" s="13">
        <v>2095.9919918103201</v>
      </c>
      <c r="M149" s="13">
        <v>2095.9919918103201</v>
      </c>
      <c r="N149" s="13">
        <v>2095.7683180471363</v>
      </c>
      <c r="O149" s="13">
        <v>2075.2993936831704</v>
      </c>
      <c r="P149" s="13">
        <v>2058.5576479970464</v>
      </c>
      <c r="Q149" s="14">
        <v>2058.0419557097066</v>
      </c>
      <c r="R149" s="14">
        <v>2058.1722438153161</v>
      </c>
      <c r="S149" s="14">
        <v>2043.9728774916293</v>
      </c>
      <c r="T149" s="14">
        <v>2031.4045552485543</v>
      </c>
      <c r="U149" s="5">
        <v>2023.0589549608517</v>
      </c>
      <c r="V149" s="5">
        <v>2021.3404780722824</v>
      </c>
      <c r="W149" s="5">
        <v>2016.5489943873756</v>
      </c>
      <c r="X149" s="5">
        <v>2021.7471481925768</v>
      </c>
      <c r="Y149" s="5">
        <v>2025.043964505659</v>
      </c>
      <c r="Z149" s="5">
        <v>2025.043964505659</v>
      </c>
      <c r="AA149" s="5">
        <v>2025.9018398962421</v>
      </c>
      <c r="AB149" s="5">
        <v>2025.4411874525385</v>
      </c>
      <c r="AC149" s="5">
        <v>2032.4914731102947</v>
      </c>
    </row>
    <row r="150" spans="1:29" s="5" customFormat="1">
      <c r="A150" s="1" t="s">
        <v>524</v>
      </c>
      <c r="B150" s="1" t="s">
        <v>542</v>
      </c>
      <c r="C150" s="1"/>
      <c r="D150" s="1" t="s">
        <v>631</v>
      </c>
      <c r="E150" s="1"/>
      <c r="F150" s="1">
        <v>149</v>
      </c>
      <c r="G150" s="1" t="s">
        <v>836</v>
      </c>
      <c r="H150" s="1" t="str">
        <f t="shared" si="3"/>
        <v>149종합중위단위매매가격</v>
      </c>
      <c r="I150" s="1" t="s">
        <v>873</v>
      </c>
      <c r="J150" s="13">
        <v>2309.5951670767922</v>
      </c>
      <c r="K150" s="13">
        <v>2309.5951670767922</v>
      </c>
      <c r="L150" s="13">
        <v>2315.1806879225564</v>
      </c>
      <c r="M150" s="13">
        <v>2315.1806879225564</v>
      </c>
      <c r="N150" s="13">
        <v>2306.6313150949713</v>
      </c>
      <c r="O150" s="13">
        <v>2306.6313150949713</v>
      </c>
      <c r="P150" s="13">
        <v>2304.8190972634757</v>
      </c>
      <c r="Q150" s="14">
        <v>2304.8190972634757</v>
      </c>
      <c r="R150" s="14">
        <v>2304.8190972634757</v>
      </c>
      <c r="S150" s="14">
        <v>2304.8190972634757</v>
      </c>
      <c r="T150" s="14">
        <v>2311.5698189661816</v>
      </c>
      <c r="U150" s="5">
        <v>2268.9417297352934</v>
      </c>
      <c r="V150" s="5">
        <v>2211.0904079887769</v>
      </c>
      <c r="W150" s="5">
        <v>2199.0137862374404</v>
      </c>
      <c r="X150" s="5">
        <v>2199.0137862374404</v>
      </c>
      <c r="Y150" s="5">
        <v>2199.0137862374404</v>
      </c>
      <c r="Z150" s="5">
        <v>2208.9844161268898</v>
      </c>
      <c r="AA150" s="5">
        <v>2208.9844161268898</v>
      </c>
      <c r="AB150" s="5">
        <v>2227.9968915658537</v>
      </c>
      <c r="AC150" s="5">
        <v>2229.1308514435941</v>
      </c>
    </row>
    <row r="151" spans="1:29" s="5" customFormat="1">
      <c r="A151" s="1" t="s">
        <v>524</v>
      </c>
      <c r="B151" s="1" t="s">
        <v>542</v>
      </c>
      <c r="C151" s="1"/>
      <c r="D151" s="1" t="s">
        <v>639</v>
      </c>
      <c r="E151" s="1"/>
      <c r="F151" s="1">
        <v>150</v>
      </c>
      <c r="G151" s="1" t="s">
        <v>836</v>
      </c>
      <c r="H151" s="1" t="str">
        <f t="shared" si="3"/>
        <v>150종합중위단위매매가격</v>
      </c>
      <c r="I151" s="1" t="s">
        <v>873</v>
      </c>
      <c r="J151" s="13">
        <v>2248.3017498399254</v>
      </c>
      <c r="K151" s="13">
        <v>2248.6474836100124</v>
      </c>
      <c r="L151" s="13">
        <v>2248.3017498399254</v>
      </c>
      <c r="M151" s="13">
        <v>2249.8574309211099</v>
      </c>
      <c r="N151" s="13">
        <v>2249.8574309211099</v>
      </c>
      <c r="O151" s="13">
        <v>2246.8068388321049</v>
      </c>
      <c r="P151" s="13">
        <v>2246.8068388321049</v>
      </c>
      <c r="Q151" s="14">
        <v>2238.7764125633134</v>
      </c>
      <c r="R151" s="14">
        <v>2238.7764125633134</v>
      </c>
      <c r="S151" s="14">
        <v>2238.7764125633134</v>
      </c>
      <c r="T151" s="14">
        <v>2236.7426845039763</v>
      </c>
      <c r="U151" s="5">
        <v>2232.3496483575782</v>
      </c>
      <c r="V151" s="5">
        <v>2226.8354138736636</v>
      </c>
      <c r="W151" s="5">
        <v>2226.8354138736636</v>
      </c>
      <c r="X151" s="5">
        <v>2226.8354138736636</v>
      </c>
      <c r="Y151" s="5">
        <v>2226.8354138736636</v>
      </c>
      <c r="Z151" s="5">
        <v>2232.3496483575782</v>
      </c>
      <c r="AA151" s="5">
        <v>2232.3496483575782</v>
      </c>
      <c r="AB151" s="5">
        <v>2221.408534334033</v>
      </c>
      <c r="AC151" s="5">
        <v>2213.2186690331268</v>
      </c>
    </row>
    <row r="152" spans="1:29" s="5" customFormat="1">
      <c r="A152" s="1" t="s">
        <v>524</v>
      </c>
      <c r="B152" s="1" t="s">
        <v>542</v>
      </c>
      <c r="C152" s="1"/>
      <c r="D152" s="1" t="s">
        <v>640</v>
      </c>
      <c r="E152" s="1"/>
      <c r="F152" s="1">
        <v>151</v>
      </c>
      <c r="G152" s="1" t="s">
        <v>836</v>
      </c>
      <c r="H152" s="1" t="str">
        <f t="shared" si="3"/>
        <v>151종합중위단위매매가격</v>
      </c>
      <c r="I152" s="1" t="s">
        <v>873</v>
      </c>
      <c r="J152" s="13">
        <v>2391.0447099288408</v>
      </c>
      <c r="K152" s="13">
        <v>2391.0447099288408</v>
      </c>
      <c r="L152" s="13">
        <v>2395.4798988015696</v>
      </c>
      <c r="M152" s="13">
        <v>2387.8330894031824</v>
      </c>
      <c r="N152" s="13">
        <v>2387.8330894031824</v>
      </c>
      <c r="O152" s="13">
        <v>2369.4413962752874</v>
      </c>
      <c r="P152" s="13">
        <v>2371.5096381954891</v>
      </c>
      <c r="Q152" s="14">
        <v>2370.5415507292191</v>
      </c>
      <c r="R152" s="14">
        <v>2373.7765317541771</v>
      </c>
      <c r="S152" s="14">
        <v>2373.7765317541771</v>
      </c>
      <c r="T152" s="14">
        <v>2373.6644561521071</v>
      </c>
      <c r="U152" s="5">
        <v>2345.7331212247582</v>
      </c>
      <c r="V152" s="5">
        <v>2345.7331212247582</v>
      </c>
      <c r="W152" s="5">
        <v>2345.7331212247582</v>
      </c>
      <c r="X152" s="5">
        <v>2345.7331212247582</v>
      </c>
      <c r="Y152" s="5">
        <v>2347.1104303495563</v>
      </c>
      <c r="Z152" s="5">
        <v>2347.2535393356261</v>
      </c>
      <c r="AA152" s="5">
        <v>2335.3627569142382</v>
      </c>
      <c r="AB152" s="5">
        <v>2335.3627569142382</v>
      </c>
      <c r="AC152" s="5">
        <v>2338.2733735232241</v>
      </c>
    </row>
    <row r="153" spans="1:29" s="5" customFormat="1">
      <c r="A153" s="1" t="s">
        <v>524</v>
      </c>
      <c r="B153" s="1" t="s">
        <v>542</v>
      </c>
      <c r="C153" s="1" t="s">
        <v>544</v>
      </c>
      <c r="D153" s="1"/>
      <c r="E153" s="1"/>
      <c r="F153" s="1">
        <v>152</v>
      </c>
      <c r="G153" s="1" t="s">
        <v>836</v>
      </c>
      <c r="H153" s="1" t="str">
        <f t="shared" si="3"/>
        <v>152종합중위단위매매가격</v>
      </c>
      <c r="I153" s="1" t="s">
        <v>873</v>
      </c>
      <c r="J153" s="13">
        <v>2389.5980376528064</v>
      </c>
      <c r="K153" s="13">
        <v>2365.5255836386364</v>
      </c>
      <c r="L153" s="13">
        <v>2365.5079194129407</v>
      </c>
      <c r="M153" s="13">
        <v>2353.617443549163</v>
      </c>
      <c r="N153" s="13">
        <v>2353.3480901371599</v>
      </c>
      <c r="O153" s="13">
        <v>2337.2539047380892</v>
      </c>
      <c r="P153" s="13">
        <v>2309.9477523926053</v>
      </c>
      <c r="Q153" s="14">
        <v>2294.2059538112444</v>
      </c>
      <c r="R153" s="14">
        <v>2290.8973861366189</v>
      </c>
      <c r="S153" s="14">
        <v>2290.2832530741507</v>
      </c>
      <c r="T153" s="14">
        <v>2289.0017985777272</v>
      </c>
      <c r="U153" s="5">
        <v>2289.2465158990703</v>
      </c>
      <c r="V153" s="5">
        <v>2284.2258556148272</v>
      </c>
      <c r="W153" s="5">
        <v>2272.7092906196135</v>
      </c>
      <c r="X153" s="5">
        <v>2270.8320325399618</v>
      </c>
      <c r="Y153" s="5">
        <v>2277.7125056063692</v>
      </c>
      <c r="Z153" s="5">
        <v>2278.0990011391432</v>
      </c>
      <c r="AA153" s="5">
        <v>2278.1965386591187</v>
      </c>
      <c r="AB153" s="5">
        <v>2272.691436256297</v>
      </c>
      <c r="AC153" s="5">
        <v>2268.8279508949818</v>
      </c>
    </row>
    <row r="154" spans="1:29" s="5" customFormat="1">
      <c r="A154" s="1" t="s">
        <v>524</v>
      </c>
      <c r="B154" s="1" t="s">
        <v>542</v>
      </c>
      <c r="C154" s="1"/>
      <c r="D154" s="1" t="s">
        <v>641</v>
      </c>
      <c r="E154" s="1"/>
      <c r="F154" s="1">
        <v>153</v>
      </c>
      <c r="G154" s="1" t="s">
        <v>836</v>
      </c>
      <c r="H154" s="1" t="str">
        <f t="shared" si="3"/>
        <v>153종합중위단위매매가격</v>
      </c>
      <c r="I154" s="1" t="s">
        <v>873</v>
      </c>
      <c r="J154" s="13">
        <v>2857.3228414346659</v>
      </c>
      <c r="K154" s="13">
        <v>2795.4664603070109</v>
      </c>
      <c r="L154" s="13">
        <v>2795.4664603070109</v>
      </c>
      <c r="M154" s="13">
        <v>2773.9304146446379</v>
      </c>
      <c r="N154" s="13">
        <v>2768.571928384275</v>
      </c>
      <c r="O154" s="13">
        <v>2765.1364458291278</v>
      </c>
      <c r="P154" s="13">
        <v>2724.0786930423164</v>
      </c>
      <c r="Q154" s="14">
        <v>2701.0531991726698</v>
      </c>
      <c r="R154" s="14">
        <v>2701.0531991726698</v>
      </c>
      <c r="S154" s="14">
        <v>2705.5859726474177</v>
      </c>
      <c r="T154" s="14">
        <v>2712.99421931496</v>
      </c>
      <c r="U154" s="5">
        <v>2713.8854414523339</v>
      </c>
      <c r="V154" s="5">
        <v>2703.7341826277516</v>
      </c>
      <c r="W154" s="5">
        <v>2677.3213465566942</v>
      </c>
      <c r="X154" s="5">
        <v>2676.2483037864949</v>
      </c>
      <c r="Y154" s="5">
        <v>2693.2933668210899</v>
      </c>
      <c r="Z154" s="5">
        <v>2692.1270665316079</v>
      </c>
      <c r="AA154" s="5">
        <v>2692.5705809450315</v>
      </c>
      <c r="AB154" s="5">
        <v>2674.5113020355197</v>
      </c>
      <c r="AC154" s="5">
        <v>2665.0309552300209</v>
      </c>
    </row>
    <row r="155" spans="1:29" s="5" customFormat="1">
      <c r="A155" s="1" t="s">
        <v>524</v>
      </c>
      <c r="B155" s="1" t="s">
        <v>542</v>
      </c>
      <c r="C155" s="1"/>
      <c r="D155" s="1" t="s">
        <v>642</v>
      </c>
      <c r="E155" s="1"/>
      <c r="F155" s="1">
        <v>154</v>
      </c>
      <c r="G155" s="1" t="s">
        <v>836</v>
      </c>
      <c r="H155" s="1" t="str">
        <f t="shared" si="3"/>
        <v>154종합중위단위매매가격</v>
      </c>
      <c r="I155" s="1" t="s">
        <v>873</v>
      </c>
      <c r="J155" s="13">
        <v>1954.9383031001476</v>
      </c>
      <c r="K155" s="13">
        <v>1954.9383031001476</v>
      </c>
      <c r="L155" s="13">
        <v>1954.9383031001476</v>
      </c>
      <c r="M155" s="13">
        <v>1954.9383031001476</v>
      </c>
      <c r="N155" s="13">
        <v>1959.138285381194</v>
      </c>
      <c r="O155" s="13">
        <v>1937.341536719382</v>
      </c>
      <c r="P155" s="13">
        <v>1927.0201838889079</v>
      </c>
      <c r="Q155" s="14">
        <v>1921.392746475193</v>
      </c>
      <c r="R155" s="14">
        <v>1917.0598128763318</v>
      </c>
      <c r="S155" s="14">
        <v>1915.3870230688617</v>
      </c>
      <c r="T155" s="14">
        <v>1913.944564331563</v>
      </c>
      <c r="U155" s="5">
        <v>1911.846087348398</v>
      </c>
      <c r="V155" s="5">
        <v>1911.846087348398</v>
      </c>
      <c r="W155" s="5">
        <v>1911.846087348398</v>
      </c>
      <c r="X155" s="5">
        <v>1911.846087348398</v>
      </c>
      <c r="Y155" s="5">
        <v>1915.5673579913664</v>
      </c>
      <c r="Z155" s="5">
        <v>1918.9822219843438</v>
      </c>
      <c r="AA155" s="5">
        <v>1919.9533535872106</v>
      </c>
      <c r="AB155" s="5">
        <v>1928.4471208467562</v>
      </c>
      <c r="AC155" s="5">
        <v>1928.4471208467562</v>
      </c>
    </row>
    <row r="156" spans="1:29" s="5" customFormat="1">
      <c r="A156" s="1" t="s">
        <v>524</v>
      </c>
      <c r="B156" s="1" t="s">
        <v>542</v>
      </c>
      <c r="C156" s="1"/>
      <c r="D156" s="1" t="s">
        <v>643</v>
      </c>
      <c r="E156" s="1"/>
      <c r="F156" s="1">
        <v>155</v>
      </c>
      <c r="G156" s="1" t="s">
        <v>836</v>
      </c>
      <c r="H156" s="1" t="str">
        <f t="shared" si="3"/>
        <v>155종합중위단위매매가격</v>
      </c>
      <c r="I156" s="1" t="s">
        <v>873</v>
      </c>
      <c r="J156" s="13">
        <v>2327.2520221475816</v>
      </c>
      <c r="K156" s="13">
        <v>2327.4685499361808</v>
      </c>
      <c r="L156" s="13">
        <v>2327.4685499361808</v>
      </c>
      <c r="M156" s="13">
        <v>2311.8166255451602</v>
      </c>
      <c r="N156" s="13">
        <v>2311.8166255451602</v>
      </c>
      <c r="O156" s="13">
        <v>2283.252498594587</v>
      </c>
      <c r="P156" s="13">
        <v>2251.8001839196527</v>
      </c>
      <c r="Q156" s="14">
        <v>2228.1112613690848</v>
      </c>
      <c r="R156" s="14">
        <v>2219.9200547286241</v>
      </c>
      <c r="S156" s="14">
        <v>2212.8669513202608</v>
      </c>
      <c r="T156" s="14">
        <v>2202.7573108730148</v>
      </c>
      <c r="U156" s="5">
        <v>2197.4226560350771</v>
      </c>
      <c r="V156" s="5">
        <v>2193.8645498698816</v>
      </c>
      <c r="W156" s="5">
        <v>2192.5624478222035</v>
      </c>
      <c r="X156" s="5">
        <v>2187.2896173497243</v>
      </c>
      <c r="Y156" s="5">
        <v>2184.803395135461</v>
      </c>
      <c r="Z156" s="5">
        <v>2184.803395135461</v>
      </c>
      <c r="AA156" s="5">
        <v>2187.6529299666336</v>
      </c>
      <c r="AB156" s="5">
        <v>2187.6529299666336</v>
      </c>
      <c r="AC156" s="5">
        <v>2187.6529299666336</v>
      </c>
    </row>
    <row r="157" spans="1:29" s="5" customFormat="1">
      <c r="A157" s="1" t="s">
        <v>524</v>
      </c>
      <c r="B157" s="1" t="s">
        <v>542</v>
      </c>
      <c r="C157" s="1"/>
      <c r="D157" s="1" t="s">
        <v>644</v>
      </c>
      <c r="E157" s="1"/>
      <c r="F157" s="1">
        <v>156</v>
      </c>
      <c r="G157" s="1" t="s">
        <v>836</v>
      </c>
      <c r="H157" s="1" t="str">
        <f t="shared" si="3"/>
        <v>156종합중위단위매매가격</v>
      </c>
      <c r="I157" s="1" t="s">
        <v>873</v>
      </c>
      <c r="J157" s="13">
        <v>1694.1761468753496</v>
      </c>
      <c r="K157" s="13">
        <v>1694.1761468753496</v>
      </c>
      <c r="L157" s="13">
        <v>1693.9567252390066</v>
      </c>
      <c r="M157" s="13">
        <v>1704.7227881182787</v>
      </c>
      <c r="N157" s="13">
        <v>1714.2448106408347</v>
      </c>
      <c r="O157" s="13">
        <v>1697.6910757699736</v>
      </c>
      <c r="P157" s="13">
        <v>1698.3796598638864</v>
      </c>
      <c r="Q157" s="14">
        <v>1713.855310966971</v>
      </c>
      <c r="R157" s="14">
        <v>1714.5837907996299</v>
      </c>
      <c r="S157" s="14">
        <v>1714.5837907996299</v>
      </c>
      <c r="T157" s="14">
        <v>1702.2050979695525</v>
      </c>
      <c r="U157" s="5">
        <v>1744.0139086846016</v>
      </c>
      <c r="V157" s="5">
        <v>1743.1451687221427</v>
      </c>
      <c r="W157" s="5">
        <v>1733.3452350653251</v>
      </c>
      <c r="X157" s="5">
        <v>1733.3452350653251</v>
      </c>
      <c r="Y157" s="5">
        <v>1733.3452350653251</v>
      </c>
      <c r="Z157" s="5">
        <v>1733.3452350653251</v>
      </c>
      <c r="AA157" s="5">
        <v>1720.6262025332921</v>
      </c>
      <c r="AB157" s="5">
        <v>1714.2666862672756</v>
      </c>
      <c r="AC157" s="5">
        <v>1712.3734849616537</v>
      </c>
    </row>
    <row r="158" spans="1:29" s="5" customFormat="1">
      <c r="A158" s="1" t="s">
        <v>524</v>
      </c>
      <c r="B158" s="1" t="s">
        <v>542</v>
      </c>
      <c r="C158" s="1" t="s">
        <v>545</v>
      </c>
      <c r="D158" s="1"/>
      <c r="E158" s="1"/>
      <c r="F158" s="1">
        <v>157</v>
      </c>
      <c r="G158" s="1" t="s">
        <v>836</v>
      </c>
      <c r="H158" s="1" t="str">
        <f t="shared" si="3"/>
        <v>157종합중위단위매매가격</v>
      </c>
      <c r="I158" s="1" t="s">
        <v>873</v>
      </c>
      <c r="J158" s="13">
        <v>2048.8195232078901</v>
      </c>
      <c r="K158" s="13">
        <v>2034.9767322064149</v>
      </c>
      <c r="L158" s="13">
        <v>2027.4337949911949</v>
      </c>
      <c r="M158" s="13">
        <v>2024.7015094104866</v>
      </c>
      <c r="N158" s="13">
        <v>2020.7036463777306</v>
      </c>
      <c r="O158" s="13">
        <v>2010.2915566953261</v>
      </c>
      <c r="P158" s="13">
        <v>2002.8213237979926</v>
      </c>
      <c r="Q158" s="14">
        <v>1984.1396135174602</v>
      </c>
      <c r="R158" s="14">
        <v>1966.866060173212</v>
      </c>
      <c r="S158" s="14">
        <v>1962.5543659842169</v>
      </c>
      <c r="T158" s="14">
        <v>1952.2441364209753</v>
      </c>
      <c r="U158" s="5">
        <v>1944.7843234363158</v>
      </c>
      <c r="V158" s="5">
        <v>1944.0751151530521</v>
      </c>
      <c r="W158" s="5">
        <v>1942.3554607188905</v>
      </c>
      <c r="X158" s="5">
        <v>1937.130358972915</v>
      </c>
      <c r="Y158" s="5">
        <v>1941.906126340594</v>
      </c>
      <c r="Z158" s="5">
        <v>1943.2749061208335</v>
      </c>
      <c r="AA158" s="5">
        <v>1943.7178537363764</v>
      </c>
      <c r="AB158" s="5">
        <v>1941.1691739026287</v>
      </c>
      <c r="AC158" s="5">
        <v>1940.1509075043616</v>
      </c>
    </row>
    <row r="159" spans="1:29" s="5" customFormat="1">
      <c r="A159" s="1" t="s">
        <v>524</v>
      </c>
      <c r="B159" s="1" t="s">
        <v>542</v>
      </c>
      <c r="C159" s="1"/>
      <c r="D159" s="1" t="s">
        <v>645</v>
      </c>
      <c r="E159" s="1"/>
      <c r="F159" s="1">
        <v>158</v>
      </c>
      <c r="G159" s="1" t="s">
        <v>836</v>
      </c>
      <c r="H159" s="1" t="str">
        <f t="shared" si="3"/>
        <v>158종합중위단위매매가격</v>
      </c>
      <c r="I159" s="1" t="s">
        <v>873</v>
      </c>
      <c r="J159" s="13">
        <v>2314.4252287434165</v>
      </c>
      <c r="K159" s="13">
        <v>2294.953983626543</v>
      </c>
      <c r="L159" s="13">
        <v>2294.953983626543</v>
      </c>
      <c r="M159" s="13">
        <v>2289.0709385624177</v>
      </c>
      <c r="N159" s="13">
        <v>2272.0445906233203</v>
      </c>
      <c r="O159" s="13">
        <v>2243.2521525559728</v>
      </c>
      <c r="P159" s="13">
        <v>2216.6109075493373</v>
      </c>
      <c r="Q159" s="14">
        <v>2185.1304891197915</v>
      </c>
      <c r="R159" s="14">
        <v>2167.0865713286175</v>
      </c>
      <c r="S159" s="14">
        <v>2157.0813097276168</v>
      </c>
      <c r="T159" s="14">
        <v>2143.6716077537058</v>
      </c>
      <c r="U159" s="5">
        <v>2125.8579957314078</v>
      </c>
      <c r="V159" s="5">
        <v>2125.8579957314078</v>
      </c>
      <c r="W159" s="5">
        <v>2125.8579957314078</v>
      </c>
      <c r="X159" s="5">
        <v>2125.8579957314078</v>
      </c>
      <c r="Y159" s="5">
        <v>2136.828494176973</v>
      </c>
      <c r="Z159" s="5">
        <v>2140.4604554360531</v>
      </c>
      <c r="AA159" s="5">
        <v>2150.7290855594047</v>
      </c>
      <c r="AB159" s="5">
        <v>2151.2878655735799</v>
      </c>
      <c r="AC159" s="5">
        <v>2151.2878655735799</v>
      </c>
    </row>
    <row r="160" spans="1:29" s="5" customFormat="1">
      <c r="A160" s="1" t="s">
        <v>524</v>
      </c>
      <c r="B160" s="1" t="s">
        <v>542</v>
      </c>
      <c r="C160" s="1"/>
      <c r="D160" s="1" t="s">
        <v>573</v>
      </c>
      <c r="E160" s="1"/>
      <c r="F160" s="1">
        <v>159</v>
      </c>
      <c r="G160" s="1" t="s">
        <v>836</v>
      </c>
      <c r="H160" s="1" t="str">
        <f t="shared" si="3"/>
        <v>159종합중위단위매매가격</v>
      </c>
      <c r="I160" s="1" t="s">
        <v>873</v>
      </c>
      <c r="J160" s="13">
        <v>1682.3721791234768</v>
      </c>
      <c r="K160" s="13">
        <v>1682.3721791234768</v>
      </c>
      <c r="L160" s="13">
        <v>1684.9337146658288</v>
      </c>
      <c r="M160" s="13">
        <v>1684.9337146658288</v>
      </c>
      <c r="N160" s="13">
        <v>1684.9337146658288</v>
      </c>
      <c r="O160" s="13">
        <v>1684.9337146658288</v>
      </c>
      <c r="P160" s="13">
        <v>1684.9337146658288</v>
      </c>
      <c r="Q160" s="14">
        <v>1679.1978594635295</v>
      </c>
      <c r="R160" s="14">
        <v>1674.8100291210028</v>
      </c>
      <c r="S160" s="14">
        <v>1667.3335937818833</v>
      </c>
      <c r="T160" s="14">
        <v>1661.6207419926554</v>
      </c>
      <c r="U160" s="5">
        <v>1831.1742832246141</v>
      </c>
      <c r="V160" s="5">
        <v>1824.5008527208909</v>
      </c>
      <c r="W160" s="5">
        <v>1822.4654270220317</v>
      </c>
      <c r="X160" s="5">
        <v>1808.9123744993833</v>
      </c>
      <c r="Y160" s="5">
        <v>1792.1620097347686</v>
      </c>
      <c r="Z160" s="5">
        <v>1786.1092227357351</v>
      </c>
      <c r="AA160" s="5">
        <v>1779.3615164691041</v>
      </c>
      <c r="AB160" s="5">
        <v>1765.4713041137049</v>
      </c>
      <c r="AC160" s="5">
        <v>1761.3489103772965</v>
      </c>
    </row>
    <row r="161" spans="1:29" s="5" customFormat="1">
      <c r="A161" s="1" t="s">
        <v>524</v>
      </c>
      <c r="B161" s="1" t="s">
        <v>542</v>
      </c>
      <c r="C161" s="1"/>
      <c r="D161" s="1" t="s">
        <v>646</v>
      </c>
      <c r="E161" s="1"/>
      <c r="F161" s="1">
        <v>160</v>
      </c>
      <c r="G161" s="1" t="s">
        <v>836</v>
      </c>
      <c r="H161" s="1" t="str">
        <f t="shared" si="3"/>
        <v>160종합중위단위매매가격</v>
      </c>
      <c r="I161" s="1" t="s">
        <v>873</v>
      </c>
      <c r="J161" s="13">
        <v>2024.96197793902</v>
      </c>
      <c r="K161" s="13">
        <v>2016.5680387425523</v>
      </c>
      <c r="L161" s="13">
        <v>2008.6443118107056</v>
      </c>
      <c r="M161" s="13">
        <v>2008.6443118107056</v>
      </c>
      <c r="N161" s="13">
        <v>2004.4488247167451</v>
      </c>
      <c r="O161" s="13">
        <v>1999.0156030441806</v>
      </c>
      <c r="P161" s="13">
        <v>1994.8171509416729</v>
      </c>
      <c r="Q161" s="14">
        <v>1969.5380400404183</v>
      </c>
      <c r="R161" s="14">
        <v>1969.5362016257886</v>
      </c>
      <c r="S161" s="14">
        <v>1964.8180004490637</v>
      </c>
      <c r="T161" s="14">
        <v>1962.1756832993017</v>
      </c>
      <c r="U161" s="5">
        <v>1943.7916803931287</v>
      </c>
      <c r="V161" s="5">
        <v>1945.7204393443651</v>
      </c>
      <c r="W161" s="5">
        <v>1941.1624521012598</v>
      </c>
      <c r="X161" s="5">
        <v>1940.6061486099841</v>
      </c>
      <c r="Y161" s="5">
        <v>1946.8349612802049</v>
      </c>
      <c r="Z161" s="5">
        <v>1948.6088244899602</v>
      </c>
      <c r="AA161" s="5">
        <v>1947.1139701587551</v>
      </c>
      <c r="AB161" s="5">
        <v>1941.1584295263822</v>
      </c>
      <c r="AC161" s="5">
        <v>1941.1584295263822</v>
      </c>
    </row>
    <row r="162" spans="1:29" s="5" customFormat="1">
      <c r="A162" s="1" t="s">
        <v>524</v>
      </c>
      <c r="B162" s="1" t="s">
        <v>542</v>
      </c>
      <c r="C162" s="1"/>
      <c r="D162" s="1" t="s">
        <v>647</v>
      </c>
      <c r="E162" s="1"/>
      <c r="F162" s="1">
        <v>161</v>
      </c>
      <c r="G162" s="1" t="s">
        <v>836</v>
      </c>
      <c r="H162" s="1" t="str">
        <f t="shared" si="3"/>
        <v>161종합중위단위매매가격</v>
      </c>
      <c r="I162" s="1" t="s">
        <v>873</v>
      </c>
      <c r="J162" s="13">
        <v>1959.2402548311391</v>
      </c>
      <c r="K162" s="13">
        <v>1943.1045109221486</v>
      </c>
      <c r="L162" s="13">
        <v>1929.6616844559146</v>
      </c>
      <c r="M162" s="13">
        <v>1926.6281892205332</v>
      </c>
      <c r="N162" s="13">
        <v>1930.0787256339559</v>
      </c>
      <c r="O162" s="13">
        <v>1925.9776254437952</v>
      </c>
      <c r="P162" s="13">
        <v>1926.8771848103322</v>
      </c>
      <c r="Q162" s="14">
        <v>1918.3389110206126</v>
      </c>
      <c r="R162" s="14">
        <v>1888.1768815538483</v>
      </c>
      <c r="S162" s="14">
        <v>1888.0878556161829</v>
      </c>
      <c r="T162" s="14">
        <v>1873.9080666780949</v>
      </c>
      <c r="U162" s="5">
        <v>1854.5095670058361</v>
      </c>
      <c r="V162" s="5">
        <v>1852.6253355885785</v>
      </c>
      <c r="W162" s="5">
        <v>1851.7838734551387</v>
      </c>
      <c r="X162" s="5">
        <v>1841.700910691123</v>
      </c>
      <c r="Y162" s="5">
        <v>1845.3427372445203</v>
      </c>
      <c r="Z162" s="5">
        <v>1846.3064114232793</v>
      </c>
      <c r="AA162" s="5">
        <v>1843.2616432662473</v>
      </c>
      <c r="AB162" s="5">
        <v>1842.957339198065</v>
      </c>
      <c r="AC162" s="5">
        <v>1841.1673207462327</v>
      </c>
    </row>
    <row r="163" spans="1:29" s="5" customFormat="1">
      <c r="A163" s="1" t="s">
        <v>524</v>
      </c>
      <c r="B163" s="1" t="s">
        <v>546</v>
      </c>
      <c r="C163" s="1"/>
      <c r="D163" s="1"/>
      <c r="E163" s="1"/>
      <c r="F163" s="1">
        <v>162</v>
      </c>
      <c r="G163" s="1" t="s">
        <v>836</v>
      </c>
      <c r="H163" s="1" t="str">
        <f t="shared" si="3"/>
        <v>162종합중위단위매매가격</v>
      </c>
      <c r="I163" s="1" t="s">
        <v>873</v>
      </c>
      <c r="J163" s="13">
        <v>2023.2841261005367</v>
      </c>
      <c r="K163" s="13">
        <v>2010.2821744081577</v>
      </c>
      <c r="L163" s="13">
        <v>2008.2272291686234</v>
      </c>
      <c r="M163" s="13">
        <v>2004.6841422979114</v>
      </c>
      <c r="N163" s="13">
        <v>1994.7528983877687</v>
      </c>
      <c r="O163" s="13">
        <v>1988.6992460129979</v>
      </c>
      <c r="P163" s="13">
        <v>1980.4316699510518</v>
      </c>
      <c r="Q163" s="14">
        <v>1961.2527832738194</v>
      </c>
      <c r="R163" s="14">
        <v>1959.1427361899875</v>
      </c>
      <c r="S163" s="14">
        <v>1953.9602923653269</v>
      </c>
      <c r="T163" s="14">
        <v>1960.8150958191645</v>
      </c>
      <c r="U163" s="5">
        <v>1973.9109577251761</v>
      </c>
      <c r="V163" s="5">
        <v>1974.0569775495439</v>
      </c>
      <c r="W163" s="5">
        <v>1974.0569775495439</v>
      </c>
      <c r="X163" s="5">
        <v>1973.691111967142</v>
      </c>
      <c r="Y163" s="5">
        <v>1985.9511400162808</v>
      </c>
      <c r="Z163" s="5">
        <v>1992.9445991136226</v>
      </c>
      <c r="AA163" s="5">
        <v>1994.2295312576005</v>
      </c>
      <c r="AB163" s="5">
        <v>1987.3926355867529</v>
      </c>
      <c r="AC163" s="5">
        <v>1986.2773711631987</v>
      </c>
    </row>
    <row r="164" spans="1:29" s="5" customFormat="1">
      <c r="A164" s="1" t="s">
        <v>524</v>
      </c>
      <c r="B164" s="1" t="s">
        <v>546</v>
      </c>
      <c r="C164" s="1"/>
      <c r="D164" s="1" t="s">
        <v>630</v>
      </c>
      <c r="E164" s="1"/>
      <c r="F164" s="1">
        <v>163</v>
      </c>
      <c r="G164" s="1" t="s">
        <v>836</v>
      </c>
      <c r="H164" s="1" t="str">
        <f t="shared" si="3"/>
        <v>163종합중위단위매매가격</v>
      </c>
      <c r="I164" s="1" t="s">
        <v>873</v>
      </c>
      <c r="J164" s="13">
        <v>1434.1098836275878</v>
      </c>
      <c r="K164" s="13">
        <v>1434.5985659442695</v>
      </c>
      <c r="L164" s="13">
        <v>1421.851015456587</v>
      </c>
      <c r="M164" s="13">
        <v>1422.8571692918565</v>
      </c>
      <c r="N164" s="13">
        <v>1422.8435567946617</v>
      </c>
      <c r="O164" s="13">
        <v>1413.4111481048574</v>
      </c>
      <c r="P164" s="13">
        <v>1411.7583670593749</v>
      </c>
      <c r="Q164" s="14">
        <v>1411.7583670593749</v>
      </c>
      <c r="R164" s="14">
        <v>1418.1600133075915</v>
      </c>
      <c r="S164" s="14">
        <v>1418.953759478321</v>
      </c>
      <c r="T164" s="14">
        <v>1443.8664185906766</v>
      </c>
      <c r="U164" s="5">
        <v>1464.3082915974317</v>
      </c>
      <c r="V164" s="5">
        <v>1465.2213990606233</v>
      </c>
      <c r="W164" s="5">
        <v>1465.2213990606233</v>
      </c>
      <c r="X164" s="5">
        <v>1465.8284427340079</v>
      </c>
      <c r="Y164" s="5">
        <v>1492.1705055730688</v>
      </c>
      <c r="Z164" s="5">
        <v>1492.2879700853364</v>
      </c>
      <c r="AA164" s="5">
        <v>1492.2879700853364</v>
      </c>
      <c r="AB164" s="5">
        <v>1492.2879700853364</v>
      </c>
      <c r="AC164" s="5">
        <v>1489.9271256582788</v>
      </c>
    </row>
    <row r="165" spans="1:29" s="5" customFormat="1">
      <c r="A165" s="1" t="s">
        <v>524</v>
      </c>
      <c r="B165" s="1" t="s">
        <v>546</v>
      </c>
      <c r="C165" s="1"/>
      <c r="D165" s="1" t="s">
        <v>559</v>
      </c>
      <c r="E165" s="1"/>
      <c r="F165" s="1">
        <v>164</v>
      </c>
      <c r="G165" s="1" t="s">
        <v>836</v>
      </c>
      <c r="H165" s="1" t="str">
        <f t="shared" si="3"/>
        <v>164종합중위단위매매가격</v>
      </c>
      <c r="I165" s="1" t="s">
        <v>873</v>
      </c>
      <c r="J165" s="13">
        <v>1694.7102026159719</v>
      </c>
      <c r="K165" s="13">
        <v>1694.7102026159719</v>
      </c>
      <c r="L165" s="13">
        <v>1701.4020573338189</v>
      </c>
      <c r="M165" s="13">
        <v>1705.3454273304715</v>
      </c>
      <c r="N165" s="13">
        <v>1701.7232954952951</v>
      </c>
      <c r="O165" s="13">
        <v>1699.4115887454143</v>
      </c>
      <c r="P165" s="13">
        <v>1686.5245263055333</v>
      </c>
      <c r="Q165" s="14">
        <v>1680.0809950855926</v>
      </c>
      <c r="R165" s="14">
        <v>1677.9331513456125</v>
      </c>
      <c r="S165" s="14">
        <v>1677.9331513456125</v>
      </c>
      <c r="T165" s="14">
        <v>1677.4496162260575</v>
      </c>
      <c r="U165" s="5">
        <v>1689.2052560860307</v>
      </c>
      <c r="V165" s="5">
        <v>1689.2052560860307</v>
      </c>
      <c r="W165" s="5">
        <v>1689.2052560860307</v>
      </c>
      <c r="X165" s="5">
        <v>1688.9228616207231</v>
      </c>
      <c r="Y165" s="5">
        <v>1691.1007122313263</v>
      </c>
      <c r="Z165" s="5">
        <v>1692.5134358343951</v>
      </c>
      <c r="AA165" s="5">
        <v>1691.7483088268609</v>
      </c>
      <c r="AB165" s="5">
        <v>1688.3412352368325</v>
      </c>
      <c r="AC165" s="5">
        <v>1683.2204070080923</v>
      </c>
    </row>
    <row r="166" spans="1:29" s="5" customFormat="1">
      <c r="A166" s="1" t="s">
        <v>524</v>
      </c>
      <c r="B166" s="1" t="s">
        <v>546</v>
      </c>
      <c r="C166" s="1"/>
      <c r="D166" s="1" t="s">
        <v>636</v>
      </c>
      <c r="E166" s="1"/>
      <c r="F166" s="1">
        <v>165</v>
      </c>
      <c r="G166" s="1" t="s">
        <v>836</v>
      </c>
      <c r="H166" s="1" t="str">
        <f t="shared" si="3"/>
        <v>165종합중위단위매매가격</v>
      </c>
      <c r="I166" s="1" t="s">
        <v>873</v>
      </c>
      <c r="J166" s="13">
        <v>2600.3196286535831</v>
      </c>
      <c r="K166" s="13">
        <v>2600.3196286535831</v>
      </c>
      <c r="L166" s="13">
        <v>2592.4929438443974</v>
      </c>
      <c r="M166" s="13">
        <v>2577.8752011987322</v>
      </c>
      <c r="N166" s="13">
        <v>2545.9755171973679</v>
      </c>
      <c r="O166" s="13">
        <v>2537.7518358020043</v>
      </c>
      <c r="P166" s="13">
        <v>2528.1194700304163</v>
      </c>
      <c r="Q166" s="14">
        <v>2488.927013684508</v>
      </c>
      <c r="R166" s="14">
        <v>2479.770933082305</v>
      </c>
      <c r="S166" s="14">
        <v>2460.0639044465561</v>
      </c>
      <c r="T166" s="14">
        <v>2460.9952412259127</v>
      </c>
      <c r="U166" s="5">
        <v>2466.7322817118716</v>
      </c>
      <c r="V166" s="5">
        <v>2466.7322817118716</v>
      </c>
      <c r="W166" s="5">
        <v>2466.7322817118716</v>
      </c>
      <c r="X166" s="5">
        <v>2454.2835025358463</v>
      </c>
      <c r="Y166" s="5">
        <v>2466.4420842883756</v>
      </c>
      <c r="Z166" s="5">
        <v>2480.2608689198969</v>
      </c>
      <c r="AA166" s="5">
        <v>2479.3875552754466</v>
      </c>
      <c r="AB166" s="5">
        <v>2456.3538205967006</v>
      </c>
      <c r="AC166" s="5">
        <v>2456.3538205967006</v>
      </c>
    </row>
    <row r="167" spans="1:29" s="5" customFormat="1">
      <c r="A167" s="1" t="s">
        <v>524</v>
      </c>
      <c r="B167" s="1" t="s">
        <v>546</v>
      </c>
      <c r="C167" s="1"/>
      <c r="D167" s="1" t="s">
        <v>648</v>
      </c>
      <c r="E167" s="1"/>
      <c r="F167" s="1">
        <v>166</v>
      </c>
      <c r="G167" s="1" t="s">
        <v>836</v>
      </c>
      <c r="H167" s="1" t="str">
        <f t="shared" si="3"/>
        <v>166종합중위단위매매가격</v>
      </c>
      <c r="I167" s="1" t="s">
        <v>873</v>
      </c>
      <c r="J167" s="13">
        <v>2522.378107667631</v>
      </c>
      <c r="K167" s="13">
        <v>2455.0171360876407</v>
      </c>
      <c r="L167" s="13">
        <v>2460.9406994901533</v>
      </c>
      <c r="M167" s="13">
        <v>2459.9199579791057</v>
      </c>
      <c r="N167" s="13">
        <v>2459.5358710467899</v>
      </c>
      <c r="O167" s="13">
        <v>2451.4429279180949</v>
      </c>
      <c r="P167" s="13">
        <v>2443.1959790875139</v>
      </c>
      <c r="Q167" s="14">
        <v>2408.7936696525599</v>
      </c>
      <c r="R167" s="14">
        <v>2407.75527060373</v>
      </c>
      <c r="S167" s="14">
        <v>2409.4522780955276</v>
      </c>
      <c r="T167" s="14">
        <v>2421.0980287058774</v>
      </c>
      <c r="U167" s="5">
        <v>2434.038360123669</v>
      </c>
      <c r="V167" s="5">
        <v>2433.9528700378382</v>
      </c>
      <c r="W167" s="5">
        <v>2433.9528700378382</v>
      </c>
      <c r="X167" s="5">
        <v>2449.1608582326689</v>
      </c>
      <c r="Y167" s="5">
        <v>2469.0806986247526</v>
      </c>
      <c r="Z167" s="5">
        <v>2476.1254071029798</v>
      </c>
      <c r="AA167" s="5">
        <v>2484.3726044259379</v>
      </c>
      <c r="AB167" s="5">
        <v>2494.1656827857496</v>
      </c>
      <c r="AC167" s="5">
        <v>2498.022842655354</v>
      </c>
    </row>
    <row r="168" spans="1:29" s="5" customFormat="1">
      <c r="A168" s="1" t="s">
        <v>524</v>
      </c>
      <c r="B168" s="1" t="s">
        <v>546</v>
      </c>
      <c r="C168" s="1"/>
      <c r="D168" s="1" t="s">
        <v>649</v>
      </c>
      <c r="E168" s="1"/>
      <c r="F168" s="1">
        <v>167</v>
      </c>
      <c r="G168" s="1" t="s">
        <v>836</v>
      </c>
      <c r="H168" s="1" t="str">
        <f t="shared" si="3"/>
        <v>167종합중위단위매매가격</v>
      </c>
      <c r="I168" s="1" t="s">
        <v>873</v>
      </c>
      <c r="J168" s="13">
        <v>1383.5341190626843</v>
      </c>
      <c r="K168" s="13">
        <v>1383.5341190626843</v>
      </c>
      <c r="L168" s="13">
        <v>1383.5341190626843</v>
      </c>
      <c r="M168" s="13">
        <v>1382.8799214736978</v>
      </c>
      <c r="N168" s="13">
        <v>1382.8799214736978</v>
      </c>
      <c r="O168" s="13">
        <v>1382.8799214736978</v>
      </c>
      <c r="P168" s="13">
        <v>1375.3716851490651</v>
      </c>
      <c r="Q168" s="14">
        <v>1375.3716851490651</v>
      </c>
      <c r="R168" s="14">
        <v>1375.3716851490651</v>
      </c>
      <c r="S168" s="14">
        <v>1375.3716851490651</v>
      </c>
      <c r="T168" s="14">
        <v>1375.3716851490651</v>
      </c>
      <c r="U168" s="5">
        <v>1403.3244415963727</v>
      </c>
      <c r="V168" s="5">
        <v>1403.3244415963727</v>
      </c>
      <c r="W168" s="5">
        <v>1403.3244415963727</v>
      </c>
      <c r="X168" s="5">
        <v>1403.3244415963727</v>
      </c>
      <c r="Y168" s="5">
        <v>1401.4580778972361</v>
      </c>
      <c r="Z168" s="5">
        <v>1410.9652391387942</v>
      </c>
      <c r="AA168" s="5">
        <v>1411.0628045859428</v>
      </c>
      <c r="AB168" s="5">
        <v>1399.5694765038186</v>
      </c>
      <c r="AC168" s="5">
        <v>1396.2687686654849</v>
      </c>
    </row>
    <row r="169" spans="1:29" s="5" customFormat="1">
      <c r="A169" s="1" t="s">
        <v>524</v>
      </c>
      <c r="B169" s="1" t="s">
        <v>547</v>
      </c>
      <c r="C169" s="1"/>
      <c r="D169" s="1"/>
      <c r="E169" s="1"/>
      <c r="F169" s="1">
        <v>168</v>
      </c>
      <c r="G169" s="1" t="s">
        <v>836</v>
      </c>
      <c r="H169" s="1" t="str">
        <f t="shared" si="3"/>
        <v>168종합중위단위매매가격</v>
      </c>
      <c r="I169" s="1" t="s">
        <v>873</v>
      </c>
      <c r="J169" s="13">
        <v>1362.6921136442991</v>
      </c>
      <c r="K169" s="13">
        <v>1362.4716217116415</v>
      </c>
      <c r="L169" s="13">
        <v>1374.2530741617302</v>
      </c>
      <c r="M169" s="13">
        <v>1387.2214593818887</v>
      </c>
      <c r="N169" s="13">
        <v>1403.9892428141538</v>
      </c>
      <c r="O169" s="13">
        <v>1417.1147077072062</v>
      </c>
      <c r="P169" s="13">
        <v>1416.7441977814472</v>
      </c>
      <c r="Q169" s="14">
        <v>1419.7491572813135</v>
      </c>
      <c r="R169" s="14">
        <v>1424.7152761647628</v>
      </c>
      <c r="S169" s="14">
        <v>1424.6486952111052</v>
      </c>
      <c r="T169" s="14">
        <v>1426.7024156979514</v>
      </c>
      <c r="U169" s="5">
        <v>1435.6926173717929</v>
      </c>
      <c r="V169" s="5">
        <v>1437.523902014741</v>
      </c>
      <c r="W169" s="5">
        <v>1438.7616599740286</v>
      </c>
      <c r="X169" s="5">
        <v>1440.2519760381554</v>
      </c>
      <c r="Y169" s="5">
        <v>1444.5635222020599</v>
      </c>
      <c r="Z169" s="5">
        <v>1448.8726127461282</v>
      </c>
      <c r="AA169" s="5">
        <v>1449.1522258474299</v>
      </c>
      <c r="AB169" s="5">
        <v>1449.7498825204277</v>
      </c>
      <c r="AC169" s="5">
        <v>1445.8869750325</v>
      </c>
    </row>
    <row r="170" spans="1:29" s="5" customFormat="1">
      <c r="A170" s="1" t="s">
        <v>524</v>
      </c>
      <c r="B170" s="1" t="s">
        <v>547</v>
      </c>
      <c r="C170" s="1"/>
      <c r="D170" s="1" t="s">
        <v>630</v>
      </c>
      <c r="E170" s="1"/>
      <c r="F170" s="1">
        <v>169</v>
      </c>
      <c r="G170" s="1" t="s">
        <v>836</v>
      </c>
      <c r="H170" s="1" t="str">
        <f t="shared" si="3"/>
        <v>169종합중위단위매매가격</v>
      </c>
      <c r="I170" s="1" t="s">
        <v>873</v>
      </c>
      <c r="J170" s="13">
        <v>1440.5683874173442</v>
      </c>
      <c r="K170" s="13">
        <v>1440.5683874173442</v>
      </c>
      <c r="L170" s="13">
        <v>1472.3084882952171</v>
      </c>
      <c r="M170" s="13">
        <v>1507.2494306850101</v>
      </c>
      <c r="N170" s="13">
        <v>1520.0230284679026</v>
      </c>
      <c r="O170" s="13">
        <v>1525.6274677699907</v>
      </c>
      <c r="P170" s="13">
        <v>1525.6274677699907</v>
      </c>
      <c r="Q170" s="14">
        <v>1521.7948119117582</v>
      </c>
      <c r="R170" s="14">
        <v>1568.832162351637</v>
      </c>
      <c r="S170" s="14">
        <v>1568.832162351637</v>
      </c>
      <c r="T170" s="14">
        <v>1594.7423149534261</v>
      </c>
      <c r="U170" s="5">
        <v>1608.174632904686</v>
      </c>
      <c r="V170" s="5">
        <v>1610.3951190633213</v>
      </c>
      <c r="W170" s="5">
        <v>1610.3951190633213</v>
      </c>
      <c r="X170" s="5">
        <v>1610.3951190633213</v>
      </c>
      <c r="Y170" s="5">
        <v>1611.1283610332473</v>
      </c>
      <c r="Z170" s="5">
        <v>1611.1283610332473</v>
      </c>
      <c r="AA170" s="5">
        <v>1617.4917515430686</v>
      </c>
      <c r="AB170" s="5">
        <v>1613.1998132088399</v>
      </c>
      <c r="AC170" s="5">
        <v>1613.1998132088399</v>
      </c>
    </row>
    <row r="171" spans="1:29" s="5" customFormat="1">
      <c r="A171" s="1" t="s">
        <v>524</v>
      </c>
      <c r="B171" s="1" t="s">
        <v>547</v>
      </c>
      <c r="C171" s="1"/>
      <c r="D171" s="1" t="s">
        <v>636</v>
      </c>
      <c r="E171" s="1"/>
      <c r="F171" s="1">
        <v>170</v>
      </c>
      <c r="G171" s="1" t="s">
        <v>836</v>
      </c>
      <c r="H171" s="1" t="str">
        <f t="shared" si="3"/>
        <v>170종합중위단위매매가격</v>
      </c>
      <c r="I171" s="1" t="s">
        <v>873</v>
      </c>
      <c r="J171" s="13">
        <v>1581.7120371753317</v>
      </c>
      <c r="K171" s="13">
        <v>1580.7294740036173</v>
      </c>
      <c r="L171" s="13">
        <v>1594.5500549634796</v>
      </c>
      <c r="M171" s="13">
        <v>1594.5500549634796</v>
      </c>
      <c r="N171" s="13">
        <v>1620.3830478332163</v>
      </c>
      <c r="O171" s="13">
        <v>1654.3515537313262</v>
      </c>
      <c r="P171" s="13">
        <v>1655.5024610083408</v>
      </c>
      <c r="Q171" s="14">
        <v>1679.270571136783</v>
      </c>
      <c r="R171" s="14">
        <v>1683.4364854170176</v>
      </c>
      <c r="S171" s="14">
        <v>1683.5763957111935</v>
      </c>
      <c r="T171" s="14">
        <v>1683.5763957111935</v>
      </c>
      <c r="U171" s="5">
        <v>1697.3129198039189</v>
      </c>
      <c r="V171" s="5">
        <v>1702.1193659689436</v>
      </c>
      <c r="W171" s="5">
        <v>1703.9868880358401</v>
      </c>
      <c r="X171" s="5">
        <v>1710.2935052000123</v>
      </c>
      <c r="Y171" s="5">
        <v>1728.3458549094205</v>
      </c>
      <c r="Z171" s="5">
        <v>1735.0370629489487</v>
      </c>
      <c r="AA171" s="5">
        <v>1735.0370629489487</v>
      </c>
      <c r="AB171" s="5">
        <v>1735.0370629489487</v>
      </c>
      <c r="AC171" s="5">
        <v>1731.7912773930818</v>
      </c>
    </row>
    <row r="172" spans="1:29" s="5" customFormat="1">
      <c r="A172" s="1" t="s">
        <v>524</v>
      </c>
      <c r="B172" s="1" t="s">
        <v>547</v>
      </c>
      <c r="C172" s="1"/>
      <c r="D172" s="1" t="s">
        <v>631</v>
      </c>
      <c r="E172" s="1"/>
      <c r="F172" s="1">
        <v>171</v>
      </c>
      <c r="G172" s="1" t="s">
        <v>836</v>
      </c>
      <c r="H172" s="1" t="str">
        <f t="shared" si="3"/>
        <v>171종합중위단위매매가격</v>
      </c>
      <c r="I172" s="1" t="s">
        <v>873</v>
      </c>
      <c r="J172" s="13">
        <v>1216.5191587182449</v>
      </c>
      <c r="K172" s="13">
        <v>1216.5191587182449</v>
      </c>
      <c r="L172" s="13">
        <v>1216.5191587182449</v>
      </c>
      <c r="M172" s="13">
        <v>1217.4011598776221</v>
      </c>
      <c r="N172" s="13">
        <v>1238.777075814063</v>
      </c>
      <c r="O172" s="13">
        <v>1238.1596750024989</v>
      </c>
      <c r="P172" s="13">
        <v>1238.1596750024989</v>
      </c>
      <c r="Q172" s="14">
        <v>1227.9813542504232</v>
      </c>
      <c r="R172" s="14">
        <v>1243.7981006625801</v>
      </c>
      <c r="S172" s="14">
        <v>1252.9527370758876</v>
      </c>
      <c r="T172" s="14">
        <v>1260.0613391454237</v>
      </c>
      <c r="U172" s="5">
        <v>1272.4628564198094</v>
      </c>
      <c r="V172" s="5">
        <v>1276.3947822164107</v>
      </c>
      <c r="W172" s="5">
        <v>1281.4338900535356</v>
      </c>
      <c r="X172" s="5">
        <v>1281.4338900535356</v>
      </c>
      <c r="Y172" s="5">
        <v>1290.718725014947</v>
      </c>
      <c r="Z172" s="5">
        <v>1303.6450453321609</v>
      </c>
      <c r="AA172" s="5">
        <v>1303.6450453321609</v>
      </c>
      <c r="AB172" s="5">
        <v>1304.3936771395877</v>
      </c>
      <c r="AC172" s="5">
        <v>1304.3936771395877</v>
      </c>
    </row>
    <row r="173" spans="1:29" s="5" customFormat="1">
      <c r="A173" s="1" t="s">
        <v>524</v>
      </c>
      <c r="B173" s="1" t="s">
        <v>547</v>
      </c>
      <c r="C173" s="1"/>
      <c r="D173" s="1" t="s">
        <v>645</v>
      </c>
      <c r="E173" s="1"/>
      <c r="F173" s="1">
        <v>172</v>
      </c>
      <c r="G173" s="1" t="s">
        <v>836</v>
      </c>
      <c r="H173" s="1" t="str">
        <f t="shared" si="3"/>
        <v>172종합중위단위매매가격</v>
      </c>
      <c r="I173" s="1" t="s">
        <v>873</v>
      </c>
      <c r="J173" s="13">
        <v>1328.9389183146698</v>
      </c>
      <c r="K173" s="13">
        <v>1328.9389183146698</v>
      </c>
      <c r="L173" s="13">
        <v>1352.0905431544857</v>
      </c>
      <c r="M173" s="13">
        <v>1387.6211913964105</v>
      </c>
      <c r="N173" s="13">
        <v>1390.1748315790894</v>
      </c>
      <c r="O173" s="13">
        <v>1400.7397586283594</v>
      </c>
      <c r="P173" s="13">
        <v>1398.8121425780055</v>
      </c>
      <c r="Q173" s="14">
        <v>1397.0759764753402</v>
      </c>
      <c r="R173" s="14">
        <v>1396.578094189628</v>
      </c>
      <c r="S173" s="14">
        <v>1391.7925339260373</v>
      </c>
      <c r="T173" s="14">
        <v>1391.7925339260373</v>
      </c>
      <c r="U173" s="5">
        <v>1395.5816483233546</v>
      </c>
      <c r="V173" s="5">
        <v>1395.5816483233546</v>
      </c>
      <c r="W173" s="5">
        <v>1395.5816483233546</v>
      </c>
      <c r="X173" s="5">
        <v>1395.6470441499318</v>
      </c>
      <c r="Y173" s="5">
        <v>1385.8571532956969</v>
      </c>
      <c r="Z173" s="5">
        <v>1384.7131710723181</v>
      </c>
      <c r="AA173" s="5">
        <v>1384.7131710723181</v>
      </c>
      <c r="AB173" s="5">
        <v>1386.2218392719528</v>
      </c>
      <c r="AC173" s="5">
        <v>1384.8052176904164</v>
      </c>
    </row>
    <row r="174" spans="1:29" s="5" customFormat="1">
      <c r="A174" s="1" t="s">
        <v>524</v>
      </c>
      <c r="B174" s="1" t="s">
        <v>547</v>
      </c>
      <c r="C174" s="1"/>
      <c r="D174" s="1" t="s">
        <v>650</v>
      </c>
      <c r="E174" s="1"/>
      <c r="F174" s="1">
        <v>173</v>
      </c>
      <c r="G174" s="1" t="s">
        <v>836</v>
      </c>
      <c r="H174" s="1" t="str">
        <f t="shared" si="3"/>
        <v>173종합중위단위매매가격</v>
      </c>
      <c r="I174" s="1" t="s">
        <v>873</v>
      </c>
      <c r="J174" s="13">
        <v>1293.6964106183159</v>
      </c>
      <c r="K174" s="13">
        <v>1293.6964106183159</v>
      </c>
      <c r="L174" s="13">
        <v>1293.7119949192063</v>
      </c>
      <c r="M174" s="13">
        <v>1293.7119949192063</v>
      </c>
      <c r="N174" s="13">
        <v>1318.3773960323178</v>
      </c>
      <c r="O174" s="13">
        <v>1326.0759177637799</v>
      </c>
      <c r="P174" s="13">
        <v>1326.0759177637799</v>
      </c>
      <c r="Q174" s="14">
        <v>1326.0759177637799</v>
      </c>
      <c r="R174" s="14">
        <v>1326.0759177637799</v>
      </c>
      <c r="S174" s="14">
        <v>1326.0759177637799</v>
      </c>
      <c r="T174" s="14">
        <v>1326.0759177637799</v>
      </c>
      <c r="U174" s="5">
        <v>1321.7872431649826</v>
      </c>
      <c r="V174" s="5">
        <v>1321.7872431649826</v>
      </c>
      <c r="W174" s="5">
        <v>1321.7872431649826</v>
      </c>
      <c r="X174" s="5">
        <v>1321.7872431649826</v>
      </c>
      <c r="Y174" s="5">
        <v>1328.4350827316512</v>
      </c>
      <c r="Z174" s="5">
        <v>1332.5799193991036</v>
      </c>
      <c r="AA174" s="5">
        <v>1332.7220250700523</v>
      </c>
      <c r="AB174" s="5">
        <v>1333.3782280073565</v>
      </c>
      <c r="AC174" s="5">
        <v>1322.9011459707206</v>
      </c>
    </row>
    <row r="175" spans="1:29" s="5" customFormat="1">
      <c r="A175" s="1" t="s">
        <v>524</v>
      </c>
      <c r="B175" s="1" t="s">
        <v>548</v>
      </c>
      <c r="C175" s="1"/>
      <c r="D175" s="1"/>
      <c r="E175" s="1"/>
      <c r="F175" s="1">
        <v>174</v>
      </c>
      <c r="G175" s="1" t="s">
        <v>836</v>
      </c>
      <c r="H175" s="1" t="str">
        <f t="shared" si="3"/>
        <v>174종합중위단위매매가격</v>
      </c>
      <c r="I175" s="1" t="s">
        <v>873</v>
      </c>
      <c r="J175" s="13">
        <v>1711.823132682403</v>
      </c>
      <c r="K175" s="13">
        <v>1721.8821864560744</v>
      </c>
      <c r="L175" s="13">
        <v>1736.4456627703917</v>
      </c>
      <c r="M175" s="13">
        <v>1744.6814050638654</v>
      </c>
      <c r="N175" s="13">
        <v>1751.0060395802825</v>
      </c>
      <c r="O175" s="13">
        <v>1752.9651878742379</v>
      </c>
      <c r="P175" s="13">
        <v>1756.9067044966271</v>
      </c>
      <c r="Q175" s="14">
        <v>1759.9217253944578</v>
      </c>
      <c r="R175" s="14">
        <v>1761.4148799978877</v>
      </c>
      <c r="S175" s="14">
        <v>1767.8744170873251</v>
      </c>
      <c r="T175" s="14">
        <v>1774.9905595140681</v>
      </c>
      <c r="U175" s="5">
        <v>1788.535207901602</v>
      </c>
      <c r="V175" s="5">
        <v>1798.5576153417505</v>
      </c>
      <c r="W175" s="5">
        <v>1799.7619239424769</v>
      </c>
      <c r="X175" s="5">
        <v>1806.0579993161755</v>
      </c>
      <c r="Y175" s="5">
        <v>1822.7491129800367</v>
      </c>
      <c r="Z175" s="5">
        <v>1837.7748638157841</v>
      </c>
      <c r="AA175" s="5">
        <v>1855.7007876462187</v>
      </c>
      <c r="AB175" s="5">
        <v>1881.9419117067955</v>
      </c>
      <c r="AC175" s="5">
        <v>1894.5949081930121</v>
      </c>
    </row>
    <row r="176" spans="1:29" s="5" customFormat="1">
      <c r="A176" s="1" t="s">
        <v>524</v>
      </c>
      <c r="B176" s="1" t="s">
        <v>548</v>
      </c>
      <c r="C176" s="1"/>
      <c r="D176" s="1" t="s">
        <v>559</v>
      </c>
      <c r="E176" s="1"/>
      <c r="F176" s="1">
        <v>175</v>
      </c>
      <c r="G176" s="1" t="s">
        <v>836</v>
      </c>
      <c r="H176" s="1" t="str">
        <f t="shared" si="3"/>
        <v>175종합중위단위매매가격</v>
      </c>
      <c r="I176" s="1" t="s">
        <v>873</v>
      </c>
      <c r="J176" s="13">
        <v>1965.0526563511207</v>
      </c>
      <c r="K176" s="13">
        <v>1965.0526563511207</v>
      </c>
      <c r="L176" s="13">
        <v>1984.4678472671649</v>
      </c>
      <c r="M176" s="13">
        <v>2018.0031770312407</v>
      </c>
      <c r="N176" s="13">
        <v>1999.1763252338644</v>
      </c>
      <c r="O176" s="13">
        <v>2008.5897511325529</v>
      </c>
      <c r="P176" s="13">
        <v>2009.7664293698888</v>
      </c>
      <c r="Q176" s="14">
        <v>2009.7664293698888</v>
      </c>
      <c r="R176" s="14">
        <v>2009.7664293698888</v>
      </c>
      <c r="S176" s="14">
        <v>2009.7664293698888</v>
      </c>
      <c r="T176" s="14">
        <v>2035.1472390169272</v>
      </c>
      <c r="U176" s="5">
        <v>2062.8029876321807</v>
      </c>
      <c r="V176" s="5">
        <v>2082.7204800847207</v>
      </c>
      <c r="W176" s="5">
        <v>2082.7204800847207</v>
      </c>
      <c r="X176" s="5">
        <v>2097.8883485022043</v>
      </c>
      <c r="Y176" s="5">
        <v>2130.5099824389381</v>
      </c>
      <c r="Z176" s="5">
        <v>2138.8488750340016</v>
      </c>
      <c r="AA176" s="5">
        <v>2138.8488750340016</v>
      </c>
      <c r="AB176" s="5">
        <v>2144.7360762585395</v>
      </c>
      <c r="AC176" s="5">
        <v>2169.7527540437295</v>
      </c>
    </row>
    <row r="177" spans="1:29" s="5" customFormat="1">
      <c r="A177" s="1" t="s">
        <v>524</v>
      </c>
      <c r="B177" s="1" t="s">
        <v>548</v>
      </c>
      <c r="C177" s="1"/>
      <c r="D177" s="1" t="s">
        <v>630</v>
      </c>
      <c r="E177" s="1"/>
      <c r="F177" s="1">
        <v>176</v>
      </c>
      <c r="G177" s="1" t="s">
        <v>836</v>
      </c>
      <c r="H177" s="1" t="str">
        <f t="shared" si="3"/>
        <v>176종합중위단위매매가격</v>
      </c>
      <c r="I177" s="1" t="s">
        <v>873</v>
      </c>
      <c r="J177" s="13">
        <v>1578.0353255841558</v>
      </c>
      <c r="K177" s="13">
        <v>1582.4051176886142</v>
      </c>
      <c r="L177" s="13">
        <v>1592.9764539560113</v>
      </c>
      <c r="M177" s="13">
        <v>1603.5477902234086</v>
      </c>
      <c r="N177" s="13">
        <v>1626.2999330120545</v>
      </c>
      <c r="O177" s="13">
        <v>1636.8712692794518</v>
      </c>
      <c r="P177" s="13">
        <v>1656.1821897557656</v>
      </c>
      <c r="Q177" s="14">
        <v>1662.3837339187044</v>
      </c>
      <c r="R177" s="14">
        <v>1662.3837339187044</v>
      </c>
      <c r="S177" s="14">
        <v>1662.3837339187044</v>
      </c>
      <c r="T177" s="14">
        <v>1662.3837339187044</v>
      </c>
      <c r="U177" s="5">
        <v>1680.173596895796</v>
      </c>
      <c r="V177" s="5">
        <v>1680.173596895796</v>
      </c>
      <c r="W177" s="5">
        <v>1680.173596895796</v>
      </c>
      <c r="X177" s="5">
        <v>1697.2119090664271</v>
      </c>
      <c r="Y177" s="5">
        <v>1701.5285446309795</v>
      </c>
      <c r="Z177" s="5">
        <v>1710.2558187681045</v>
      </c>
      <c r="AA177" s="5">
        <v>1719.1104736488362</v>
      </c>
      <c r="AB177" s="5">
        <v>1719.1104736488362</v>
      </c>
      <c r="AC177" s="5">
        <v>1718.565368953801</v>
      </c>
    </row>
    <row r="178" spans="1:29" s="5" customFormat="1">
      <c r="A178" s="1" t="s">
        <v>524</v>
      </c>
      <c r="B178" s="1" t="s">
        <v>548</v>
      </c>
      <c r="C178" s="1"/>
      <c r="D178" s="1" t="s">
        <v>636</v>
      </c>
      <c r="E178" s="1"/>
      <c r="F178" s="1">
        <v>177</v>
      </c>
      <c r="G178" s="1" t="s">
        <v>836</v>
      </c>
      <c r="H178" s="1" t="str">
        <f t="shared" si="3"/>
        <v>177종합중위단위매매가격</v>
      </c>
      <c r="I178" s="1" t="s">
        <v>873</v>
      </c>
      <c r="J178" s="13">
        <v>1208.5850152513206</v>
      </c>
      <c r="K178" s="13">
        <v>1209.5434705332952</v>
      </c>
      <c r="L178" s="13">
        <v>1209.5434705332952</v>
      </c>
      <c r="M178" s="13">
        <v>1210.5072091496522</v>
      </c>
      <c r="N178" s="13">
        <v>1212.7897967632696</v>
      </c>
      <c r="O178" s="13">
        <v>1217.2582845807303</v>
      </c>
      <c r="P178" s="13">
        <v>1217.2582845807303</v>
      </c>
      <c r="Q178" s="14">
        <v>1219.5248003285014</v>
      </c>
      <c r="R178" s="14">
        <v>1219.5248003285014</v>
      </c>
      <c r="S178" s="14">
        <v>1221.3184509129053</v>
      </c>
      <c r="T178" s="14">
        <v>1232.9610565918217</v>
      </c>
      <c r="U178" s="5">
        <v>1274.6123984895753</v>
      </c>
      <c r="V178" s="5">
        <v>1277.2315456735018</v>
      </c>
      <c r="W178" s="5">
        <v>1280.8694072738394</v>
      </c>
      <c r="X178" s="5">
        <v>1282.2339473691252</v>
      </c>
      <c r="Y178" s="5">
        <v>1291.7464293070082</v>
      </c>
      <c r="Z178" s="5">
        <v>1301.4785832108578</v>
      </c>
      <c r="AA178" s="5">
        <v>1303.2336375060588</v>
      </c>
      <c r="AB178" s="5">
        <v>1310.7891752356456</v>
      </c>
      <c r="AC178" s="5">
        <v>1312.3223357743695</v>
      </c>
    </row>
    <row r="179" spans="1:29" s="5" customFormat="1">
      <c r="A179" s="1" t="s">
        <v>524</v>
      </c>
      <c r="B179" s="1" t="s">
        <v>548</v>
      </c>
      <c r="C179" s="1"/>
      <c r="D179" s="1" t="s">
        <v>631</v>
      </c>
      <c r="E179" s="1"/>
      <c r="F179" s="1">
        <v>178</v>
      </c>
      <c r="G179" s="1" t="s">
        <v>836</v>
      </c>
      <c r="H179" s="1" t="str">
        <f t="shared" si="3"/>
        <v>178종합중위단위매매가격</v>
      </c>
      <c r="I179" s="1" t="s">
        <v>873</v>
      </c>
      <c r="J179" s="13">
        <v>1204.5469940332077</v>
      </c>
      <c r="K179" s="13">
        <v>1204.5469940332077</v>
      </c>
      <c r="L179" s="13">
        <v>1204.6073964015695</v>
      </c>
      <c r="M179" s="13">
        <v>1205.3620610970629</v>
      </c>
      <c r="N179" s="13">
        <v>1205.3620610970629</v>
      </c>
      <c r="O179" s="13">
        <v>1205.3620610970629</v>
      </c>
      <c r="P179" s="13">
        <v>1205.3620610970629</v>
      </c>
      <c r="Q179" s="14">
        <v>1205.3620610970629</v>
      </c>
      <c r="R179" s="14">
        <v>1209.8462944701703</v>
      </c>
      <c r="S179" s="14">
        <v>1212.1912048080339</v>
      </c>
      <c r="T179" s="14">
        <v>1219.188077921187</v>
      </c>
      <c r="U179" s="5">
        <v>1222.7111351680142</v>
      </c>
      <c r="V179" s="5">
        <v>1231.8951921247212</v>
      </c>
      <c r="W179" s="5">
        <v>1231.8951921247212</v>
      </c>
      <c r="X179" s="5">
        <v>1234.5809431824116</v>
      </c>
      <c r="Y179" s="5">
        <v>1237.2247067123078</v>
      </c>
      <c r="Z179" s="5">
        <v>1247.2603868948065</v>
      </c>
      <c r="AA179" s="5">
        <v>1251.7623974821402</v>
      </c>
      <c r="AB179" s="5">
        <v>1251.7623974821402</v>
      </c>
      <c r="AC179" s="5">
        <v>1266.2954951189722</v>
      </c>
    </row>
    <row r="180" spans="1:29" s="5" customFormat="1">
      <c r="A180" s="1" t="s">
        <v>524</v>
      </c>
      <c r="B180" s="1" t="s">
        <v>548</v>
      </c>
      <c r="C180" s="1"/>
      <c r="D180" s="1" t="s">
        <v>645</v>
      </c>
      <c r="E180" s="1"/>
      <c r="F180" s="1">
        <v>179</v>
      </c>
      <c r="G180" s="1" t="s">
        <v>836</v>
      </c>
      <c r="H180" s="1" t="str">
        <f t="shared" si="3"/>
        <v>179종합중위단위매매가격</v>
      </c>
      <c r="I180" s="1" t="s">
        <v>873</v>
      </c>
      <c r="J180" s="13">
        <v>1761.5559881347046</v>
      </c>
      <c r="K180" s="13">
        <v>1771.3488806800015</v>
      </c>
      <c r="L180" s="13">
        <v>1786.6107789139351</v>
      </c>
      <c r="M180" s="13">
        <v>1786.6107789139351</v>
      </c>
      <c r="N180" s="13">
        <v>1789.9149899568181</v>
      </c>
      <c r="O180" s="13">
        <v>1789.9149899568181</v>
      </c>
      <c r="P180" s="13">
        <v>1799.0350005656564</v>
      </c>
      <c r="Q180" s="14">
        <v>1807.8889845522365</v>
      </c>
      <c r="R180" s="14">
        <v>1807.8379993149758</v>
      </c>
      <c r="S180" s="14">
        <v>1807.8379993149758</v>
      </c>
      <c r="T180" s="14">
        <v>1815.4916673484702</v>
      </c>
      <c r="U180" s="5">
        <v>1818.6474246867608</v>
      </c>
      <c r="V180" s="5">
        <v>1830.8033176491947</v>
      </c>
      <c r="W180" s="5">
        <v>1834.5082821419448</v>
      </c>
      <c r="X180" s="5">
        <v>1848.6129204659244</v>
      </c>
      <c r="Y180" s="5">
        <v>1869.8985624813322</v>
      </c>
      <c r="Z180" s="5">
        <v>1902.5627335244001</v>
      </c>
      <c r="AA180" s="5">
        <v>1925.9960074391945</v>
      </c>
      <c r="AB180" s="5">
        <v>1988.8188129891603</v>
      </c>
      <c r="AC180" s="5">
        <v>2011.6368851560551</v>
      </c>
    </row>
    <row r="181" spans="1:29" s="5" customFormat="1">
      <c r="A181" s="1" t="s">
        <v>524</v>
      </c>
      <c r="B181" s="1" t="s">
        <v>548</v>
      </c>
      <c r="C181" s="1"/>
      <c r="D181" s="1" t="s">
        <v>651</v>
      </c>
      <c r="E181" s="1"/>
      <c r="F181" s="1">
        <v>180</v>
      </c>
      <c r="G181" s="1" t="s">
        <v>836</v>
      </c>
      <c r="H181" s="1" t="str">
        <f t="shared" si="3"/>
        <v>180종합중위단위매매가격</v>
      </c>
      <c r="I181" s="1" t="s">
        <v>873</v>
      </c>
      <c r="J181" s="13">
        <v>2053.2251802592828</v>
      </c>
      <c r="K181" s="13">
        <v>2053.2251802592828</v>
      </c>
      <c r="L181" s="13">
        <v>2080.0336849027058</v>
      </c>
      <c r="M181" s="13">
        <v>2080.0336849027058</v>
      </c>
      <c r="N181" s="13">
        <v>2080.0336849027058</v>
      </c>
      <c r="O181" s="13">
        <v>2080.0336849027058</v>
      </c>
      <c r="P181" s="13">
        <v>2080.0336849027058</v>
      </c>
      <c r="Q181" s="14">
        <v>2080.0336849027058</v>
      </c>
      <c r="R181" s="14">
        <v>2085.9259586556859</v>
      </c>
      <c r="S181" s="14">
        <v>2085.9259586556859</v>
      </c>
      <c r="T181" s="14">
        <v>2085.9259586556859</v>
      </c>
      <c r="U181" s="5">
        <v>2085.9367739622644</v>
      </c>
      <c r="V181" s="5">
        <v>2099.0718102284968</v>
      </c>
      <c r="W181" s="5">
        <v>2099.0718102284968</v>
      </c>
      <c r="X181" s="5">
        <v>2099.0718102284968</v>
      </c>
      <c r="Y181" s="5">
        <v>2125.4437159479289</v>
      </c>
      <c r="Z181" s="5">
        <v>2125.4437159479289</v>
      </c>
      <c r="AA181" s="5">
        <v>2151.5219627746105</v>
      </c>
      <c r="AB181" s="5">
        <v>2164.6914071700107</v>
      </c>
      <c r="AC181" s="5">
        <v>2171.2761293677113</v>
      </c>
    </row>
    <row r="182" spans="1:29" s="5" customFormat="1">
      <c r="A182" s="1" t="s">
        <v>524</v>
      </c>
      <c r="B182" s="1" t="s">
        <v>548</v>
      </c>
      <c r="C182" s="1"/>
      <c r="D182" s="1" t="s">
        <v>652</v>
      </c>
      <c r="E182" s="1"/>
      <c r="F182" s="1">
        <v>181</v>
      </c>
      <c r="G182" s="1" t="s">
        <v>836</v>
      </c>
      <c r="H182" s="1" t="str">
        <f t="shared" si="3"/>
        <v>181종합중위단위매매가격</v>
      </c>
      <c r="I182" s="1" t="s">
        <v>873</v>
      </c>
      <c r="J182" s="13">
        <v>1906.7651252446749</v>
      </c>
      <c r="K182" s="13">
        <v>1935.4783735436895</v>
      </c>
      <c r="L182" s="13">
        <v>1955.4795596792412</v>
      </c>
      <c r="M182" s="13">
        <v>1979.7199300256275</v>
      </c>
      <c r="N182" s="13">
        <v>1979.7199300256275</v>
      </c>
      <c r="O182" s="13">
        <v>1980.9712229908764</v>
      </c>
      <c r="P182" s="13">
        <v>1980.9712229908764</v>
      </c>
      <c r="Q182" s="14">
        <v>1982.4059171053514</v>
      </c>
      <c r="R182" s="14">
        <v>1982.4059171053514</v>
      </c>
      <c r="S182" s="14">
        <v>2003.4054814784829</v>
      </c>
      <c r="T182" s="14">
        <v>2014.9707851320454</v>
      </c>
      <c r="U182" s="5">
        <v>2047.9625510747499</v>
      </c>
      <c r="V182" s="5">
        <v>2064.4663955633582</v>
      </c>
      <c r="W182" s="5">
        <v>2064.9361432968203</v>
      </c>
      <c r="X182" s="5">
        <v>2064.9361432968203</v>
      </c>
      <c r="Y182" s="5">
        <v>2082.5165722382699</v>
      </c>
      <c r="Z182" s="5">
        <v>2102.7942953021961</v>
      </c>
      <c r="AA182" s="5">
        <v>2126.8648428679826</v>
      </c>
      <c r="AB182" s="5">
        <v>2170.9571488913693</v>
      </c>
      <c r="AC182" s="5">
        <v>2192.1636648436274</v>
      </c>
    </row>
    <row r="183" spans="1:29" s="5" customFormat="1">
      <c r="A183" s="1" t="s">
        <v>524</v>
      </c>
      <c r="B183" s="1" t="s">
        <v>548</v>
      </c>
      <c r="C183" s="1"/>
      <c r="D183" s="1" t="s">
        <v>653</v>
      </c>
      <c r="E183" s="1"/>
      <c r="F183" s="1">
        <v>182</v>
      </c>
      <c r="G183" s="1" t="s">
        <v>836</v>
      </c>
      <c r="H183" s="1" t="str">
        <f t="shared" si="3"/>
        <v>182종합중위단위매매가격</v>
      </c>
      <c r="I183" s="1" t="s">
        <v>873</v>
      </c>
      <c r="J183" s="13">
        <v>1336.6922051196495</v>
      </c>
      <c r="K183" s="13">
        <v>1348.3296942431516</v>
      </c>
      <c r="L183" s="13">
        <v>1349.1048028350153</v>
      </c>
      <c r="M183" s="13">
        <v>1360.5462965452098</v>
      </c>
      <c r="N183" s="13">
        <v>1401.7385364312509</v>
      </c>
      <c r="O183" s="13">
        <v>1401.7385364312509</v>
      </c>
      <c r="P183" s="13">
        <v>1401.7385364312509</v>
      </c>
      <c r="Q183" s="14">
        <v>1401.7385364312509</v>
      </c>
      <c r="R183" s="14">
        <v>1401.7385364312509</v>
      </c>
      <c r="S183" s="14">
        <v>1418.2851043883752</v>
      </c>
      <c r="T183" s="14">
        <v>1429.9245343873149</v>
      </c>
      <c r="U183" s="5">
        <v>1450.7758365104494</v>
      </c>
      <c r="V183" s="5">
        <v>1450.7758365104494</v>
      </c>
      <c r="W183" s="5">
        <v>1450.7758365104494</v>
      </c>
      <c r="X183" s="5">
        <v>1462.9183042002242</v>
      </c>
      <c r="Y183" s="5">
        <v>1476.3426156772287</v>
      </c>
      <c r="Z183" s="5">
        <v>1489.0318142287813</v>
      </c>
      <c r="AA183" s="5">
        <v>1502.1571001149227</v>
      </c>
      <c r="AB183" s="5">
        <v>1502.1571001149227</v>
      </c>
      <c r="AC183" s="5">
        <v>1506.781835562181</v>
      </c>
    </row>
    <row r="184" spans="1:29" s="5" customFormat="1">
      <c r="A184" s="1" t="s">
        <v>524</v>
      </c>
      <c r="B184" s="1" t="s">
        <v>549</v>
      </c>
      <c r="C184" s="1"/>
      <c r="D184" s="1"/>
      <c r="E184" s="1"/>
      <c r="F184" s="1">
        <v>183</v>
      </c>
      <c r="G184" s="1" t="s">
        <v>836</v>
      </c>
      <c r="H184" s="1" t="str">
        <f t="shared" si="3"/>
        <v>183종합중위단위매매가격</v>
      </c>
      <c r="I184" s="1" t="s">
        <v>873</v>
      </c>
      <c r="J184" s="13">
        <v>2015.1771850828561</v>
      </c>
      <c r="K184" s="13">
        <v>2034.5806029897576</v>
      </c>
      <c r="L184" s="13">
        <v>2047.7366235297463</v>
      </c>
      <c r="M184" s="13">
        <v>2066.1431734752364</v>
      </c>
      <c r="N184" s="13">
        <v>2076.7001638054403</v>
      </c>
      <c r="O184" s="13">
        <v>2092.0916762571464</v>
      </c>
      <c r="P184" s="13">
        <v>2072.9418534655451</v>
      </c>
      <c r="Q184" s="14">
        <v>2074.7395399983302</v>
      </c>
      <c r="R184" s="14">
        <v>2069.4952980146804</v>
      </c>
      <c r="S184" s="14">
        <v>2063.0162746388114</v>
      </c>
      <c r="T184" s="14">
        <v>2068.029616542703</v>
      </c>
      <c r="U184" s="5">
        <v>2071.6716815268555</v>
      </c>
      <c r="V184" s="5">
        <v>2070.3905825338143</v>
      </c>
      <c r="W184" s="5">
        <v>2062.7322828895717</v>
      </c>
      <c r="X184" s="5">
        <v>2059.1648368783367</v>
      </c>
      <c r="Y184" s="5">
        <v>2057.2340872655282</v>
      </c>
      <c r="Z184" s="5">
        <v>2057.3839746802619</v>
      </c>
      <c r="AA184" s="5">
        <v>2055.6135076496162</v>
      </c>
      <c r="AB184" s="5">
        <v>2053.9221333872629</v>
      </c>
      <c r="AC184" s="5">
        <v>2048.4960407613207</v>
      </c>
    </row>
    <row r="185" spans="1:29" s="5" customFormat="1">
      <c r="A185" s="1" t="s">
        <v>524</v>
      </c>
      <c r="B185" s="1" t="s">
        <v>549</v>
      </c>
      <c r="C185" s="1"/>
      <c r="D185" s="1" t="s">
        <v>559</v>
      </c>
      <c r="E185" s="1"/>
      <c r="F185" s="1">
        <v>184</v>
      </c>
      <c r="G185" s="1" t="s">
        <v>836</v>
      </c>
      <c r="H185" s="1" t="str">
        <f t="shared" si="3"/>
        <v>184종합중위단위매매가격</v>
      </c>
      <c r="I185" s="1" t="s">
        <v>873</v>
      </c>
      <c r="J185" s="13">
        <v>1788.6928346908655</v>
      </c>
      <c r="K185" s="13">
        <v>1788.6928346908655</v>
      </c>
      <c r="L185" s="13">
        <v>1804.0932986592381</v>
      </c>
      <c r="M185" s="13">
        <v>1813.6211723382451</v>
      </c>
      <c r="N185" s="13">
        <v>1827.7166162423141</v>
      </c>
      <c r="O185" s="13">
        <v>1852.8543950855212</v>
      </c>
      <c r="P185" s="13">
        <v>1857.8033578071099</v>
      </c>
      <c r="Q185" s="14">
        <v>1853.4675612753822</v>
      </c>
      <c r="R185" s="14">
        <v>1846.6474156793277</v>
      </c>
      <c r="S185" s="14">
        <v>1839.5696051619295</v>
      </c>
      <c r="T185" s="14">
        <v>1830.0417314829231</v>
      </c>
      <c r="U185" s="5">
        <v>1825.0751035960975</v>
      </c>
      <c r="V185" s="5">
        <v>1818.5668773610473</v>
      </c>
      <c r="W185" s="5">
        <v>1814.2261996831992</v>
      </c>
      <c r="X185" s="5">
        <v>1817.189890957286</v>
      </c>
      <c r="Y185" s="5">
        <v>1829.0059865351416</v>
      </c>
      <c r="Z185" s="5">
        <v>1829.0059865351416</v>
      </c>
      <c r="AA185" s="5">
        <v>1838.9745750808186</v>
      </c>
      <c r="AB185" s="5">
        <v>1835.0903737479312</v>
      </c>
      <c r="AC185" s="5">
        <v>1828.6351782436684</v>
      </c>
    </row>
    <row r="186" spans="1:29" s="5" customFormat="1">
      <c r="A186" s="1" t="s">
        <v>524</v>
      </c>
      <c r="B186" s="1" t="s">
        <v>549</v>
      </c>
      <c r="C186" s="1"/>
      <c r="D186" s="1" t="s">
        <v>631</v>
      </c>
      <c r="E186" s="1"/>
      <c r="F186" s="1">
        <v>185</v>
      </c>
      <c r="G186" s="1" t="s">
        <v>836</v>
      </c>
      <c r="H186" s="1" t="str">
        <f t="shared" si="3"/>
        <v>185종합중위단위매매가격</v>
      </c>
      <c r="I186" s="1" t="s">
        <v>873</v>
      </c>
      <c r="J186" s="13">
        <v>2287.5224424806811</v>
      </c>
      <c r="K186" s="13">
        <v>2302.4631971088629</v>
      </c>
      <c r="L186" s="13">
        <v>2326.3495132253379</v>
      </c>
      <c r="M186" s="13">
        <v>2329.0501739561614</v>
      </c>
      <c r="N186" s="13">
        <v>2357.8537648946376</v>
      </c>
      <c r="O186" s="13">
        <v>2357.8537648946376</v>
      </c>
      <c r="P186" s="13">
        <v>2320.0848241982203</v>
      </c>
      <c r="Q186" s="14">
        <v>2334.5126018300398</v>
      </c>
      <c r="R186" s="14">
        <v>2325.2157276250482</v>
      </c>
      <c r="S186" s="14">
        <v>2314.2537025256665</v>
      </c>
      <c r="T186" s="14">
        <v>2328.2002220410463</v>
      </c>
      <c r="U186" s="5">
        <v>2324.6660978976256</v>
      </c>
      <c r="V186" s="5">
        <v>2323.9505045221399</v>
      </c>
      <c r="W186" s="5">
        <v>2310.8293846541046</v>
      </c>
      <c r="X186" s="5">
        <v>2299.4261695102014</v>
      </c>
      <c r="Y186" s="5">
        <v>2294.1627348480865</v>
      </c>
      <c r="Z186" s="5">
        <v>2294.1627348480865</v>
      </c>
      <c r="AA186" s="5">
        <v>2289.8859695176589</v>
      </c>
      <c r="AB186" s="5">
        <v>2286.3200564787981</v>
      </c>
      <c r="AC186" s="5">
        <v>2277.8996661352026</v>
      </c>
    </row>
    <row r="187" spans="1:29" s="5" customFormat="1">
      <c r="A187" s="1" t="s">
        <v>524</v>
      </c>
      <c r="B187" s="1" t="s">
        <v>549</v>
      </c>
      <c r="C187" s="1"/>
      <c r="D187" s="1" t="s">
        <v>630</v>
      </c>
      <c r="E187" s="1"/>
      <c r="F187" s="1">
        <v>186</v>
      </c>
      <c r="G187" s="1" t="s">
        <v>836</v>
      </c>
      <c r="H187" s="1" t="str">
        <f t="shared" si="3"/>
        <v>186종합중위단위매매가격</v>
      </c>
      <c r="I187" s="1" t="s">
        <v>873</v>
      </c>
      <c r="J187" s="13">
        <v>2286.5848838276761</v>
      </c>
      <c r="K187" s="13">
        <v>2376.1401457303236</v>
      </c>
      <c r="L187" s="13">
        <v>2416.0186847519922</v>
      </c>
      <c r="M187" s="13">
        <v>2478.261384469989</v>
      </c>
      <c r="N187" s="13">
        <v>2494.7741065738805</v>
      </c>
      <c r="O187" s="13">
        <v>2557.5476306502796</v>
      </c>
      <c r="P187" s="13">
        <v>2523.2179610193784</v>
      </c>
      <c r="Q187" s="14">
        <v>2503.1102186112262</v>
      </c>
      <c r="R187" s="14">
        <v>2496.8696554643329</v>
      </c>
      <c r="S187" s="14">
        <v>2484.9170627460271</v>
      </c>
      <c r="T187" s="14">
        <v>2475.5521772093743</v>
      </c>
      <c r="U187" s="5">
        <v>2431.9378276664711</v>
      </c>
      <c r="V187" s="5">
        <v>2415.187408906002</v>
      </c>
      <c r="W187" s="5">
        <v>2406.7323223259154</v>
      </c>
      <c r="X187" s="5">
        <v>2406.7323223259154</v>
      </c>
      <c r="Y187" s="5">
        <v>2389.9020263655939</v>
      </c>
      <c r="Z187" s="5">
        <v>2381.5268169853598</v>
      </c>
      <c r="AA187" s="5">
        <v>2364.7763982248907</v>
      </c>
      <c r="AB187" s="5">
        <v>2356.4011888446562</v>
      </c>
      <c r="AC187" s="5">
        <v>2356.3213116448042</v>
      </c>
    </row>
    <row r="188" spans="1:29" s="5" customFormat="1">
      <c r="A188" s="1" t="s">
        <v>524</v>
      </c>
      <c r="B188" s="1" t="s">
        <v>549</v>
      </c>
      <c r="C188" s="1"/>
      <c r="D188" s="1" t="s">
        <v>645</v>
      </c>
      <c r="E188" s="1"/>
      <c r="F188" s="1">
        <v>187</v>
      </c>
      <c r="G188" s="1" t="s">
        <v>836</v>
      </c>
      <c r="H188" s="1" t="str">
        <f t="shared" si="3"/>
        <v>187종합중위단위매매가격</v>
      </c>
      <c r="I188" s="1" t="s">
        <v>873</v>
      </c>
      <c r="J188" s="13">
        <v>2417.4528301886794</v>
      </c>
      <c r="K188" s="13">
        <v>2454.4439558454842</v>
      </c>
      <c r="L188" s="13">
        <v>2434.9856839482372</v>
      </c>
      <c r="M188" s="13">
        <v>2500.0327385239566</v>
      </c>
      <c r="N188" s="13">
        <v>2475.2205699620949</v>
      </c>
      <c r="O188" s="13">
        <v>2500.0327385239566</v>
      </c>
      <c r="P188" s="13">
        <v>2473.849095068927</v>
      </c>
      <c r="Q188" s="14">
        <v>2473.849095068927</v>
      </c>
      <c r="R188" s="14">
        <v>2473.849095068927</v>
      </c>
      <c r="S188" s="14">
        <v>2473.849095068927</v>
      </c>
      <c r="T188" s="14">
        <v>2500.0327385239566</v>
      </c>
      <c r="U188" s="5">
        <v>2538.1427772029188</v>
      </c>
      <c r="V188" s="5">
        <v>2558.4562517004642</v>
      </c>
      <c r="W188" s="5">
        <v>2558.4562517004642</v>
      </c>
      <c r="X188" s="5">
        <v>2558.1587200077201</v>
      </c>
      <c r="Y188" s="5">
        <v>2552.262493592626</v>
      </c>
      <c r="Z188" s="5">
        <v>2552.262493592626</v>
      </c>
      <c r="AA188" s="5">
        <v>2548.5561817435473</v>
      </c>
      <c r="AB188" s="5">
        <v>2544.8498698944682</v>
      </c>
      <c r="AC188" s="5">
        <v>2535.2473316302949</v>
      </c>
    </row>
    <row r="189" spans="1:29" s="5" customFormat="1">
      <c r="A189" s="1" t="s">
        <v>524</v>
      </c>
      <c r="B189" s="1" t="s">
        <v>549</v>
      </c>
      <c r="C189" s="1"/>
      <c r="D189" s="1" t="s">
        <v>654</v>
      </c>
      <c r="E189" s="1"/>
      <c r="F189" s="1">
        <v>188</v>
      </c>
      <c r="G189" s="1" t="s">
        <v>836</v>
      </c>
      <c r="H189" s="1" t="str">
        <f t="shared" si="3"/>
        <v>188종합중위단위매매가격</v>
      </c>
      <c r="I189" s="1" t="s">
        <v>873</v>
      </c>
      <c r="J189" s="13">
        <v>1444.0436853104159</v>
      </c>
      <c r="K189" s="13">
        <v>1444.0436853104159</v>
      </c>
      <c r="L189" s="13">
        <v>1444.0436853104159</v>
      </c>
      <c r="M189" s="13">
        <v>1446.6400553482458</v>
      </c>
      <c r="N189" s="13">
        <v>1443.0413355799619</v>
      </c>
      <c r="O189" s="13">
        <v>1444.0436853104159</v>
      </c>
      <c r="P189" s="13">
        <v>1442.225133818087</v>
      </c>
      <c r="Q189" s="14">
        <v>1442.225133818087</v>
      </c>
      <c r="R189" s="14">
        <v>1442.225133818087</v>
      </c>
      <c r="S189" s="14">
        <v>1442.225133818087</v>
      </c>
      <c r="T189" s="14">
        <v>1442.225133818087</v>
      </c>
      <c r="U189" s="5">
        <v>1440.680943120163</v>
      </c>
      <c r="V189" s="5">
        <v>1438.4707101818024</v>
      </c>
      <c r="W189" s="5">
        <v>1431.882338239827</v>
      </c>
      <c r="X189" s="5">
        <v>1430.3875048290206</v>
      </c>
      <c r="Y189" s="5">
        <v>1430.7927732022811</v>
      </c>
      <c r="Z189" s="5">
        <v>1435.8867935891408</v>
      </c>
      <c r="AA189" s="5">
        <v>1435.8867935891408</v>
      </c>
      <c r="AB189" s="5">
        <v>1443.924207947784</v>
      </c>
      <c r="AC189" s="5">
        <v>1443.853351997293</v>
      </c>
    </row>
    <row r="190" spans="1:29" s="5" customFormat="1">
      <c r="A190" s="1" t="s">
        <v>655</v>
      </c>
      <c r="B190" s="1"/>
      <c r="C190" s="1"/>
      <c r="D190" s="1"/>
      <c r="E190" s="1"/>
      <c r="F190" s="1">
        <v>189</v>
      </c>
      <c r="G190" s="1" t="s">
        <v>836</v>
      </c>
      <c r="H190" s="1" t="str">
        <f t="shared" si="3"/>
        <v>189종합중위단위매매가격</v>
      </c>
      <c r="I190" s="1" t="s">
        <v>873</v>
      </c>
      <c r="J190" s="13">
        <v>1993.9342191876806</v>
      </c>
      <c r="K190" s="13">
        <v>1992.114851634756</v>
      </c>
      <c r="L190" s="13">
        <v>1996.115494286955</v>
      </c>
      <c r="M190" s="13">
        <v>1998.07208464977</v>
      </c>
      <c r="N190" s="13">
        <v>1997.716200808615</v>
      </c>
      <c r="O190" s="13">
        <v>1997.0267444249944</v>
      </c>
      <c r="P190" s="13">
        <v>1989.5661049049584</v>
      </c>
      <c r="Q190" s="14">
        <v>1982.0261804211882</v>
      </c>
      <c r="R190" s="14">
        <v>1976.1228214793273</v>
      </c>
      <c r="S190" s="14">
        <v>1972.8531779393825</v>
      </c>
      <c r="T190" s="14">
        <v>1970.2296199061277</v>
      </c>
      <c r="U190" s="5">
        <v>1973.9356665112962</v>
      </c>
      <c r="V190" s="5">
        <v>1971.4010433887277</v>
      </c>
      <c r="W190" s="5">
        <v>1967.0951374645797</v>
      </c>
      <c r="X190" s="5">
        <v>1966.0633180224031</v>
      </c>
      <c r="Y190" s="5">
        <v>1973.0673172551403</v>
      </c>
      <c r="Z190" s="5">
        <v>1977.6472698076977</v>
      </c>
      <c r="AA190" s="5">
        <v>1982.2289790767657</v>
      </c>
      <c r="AB190" s="5">
        <v>1985.848998671881</v>
      </c>
      <c r="AC190" s="5">
        <v>1987.4396070834641</v>
      </c>
    </row>
    <row r="191" spans="1:29" s="5" customFormat="1">
      <c r="A191" s="1" t="s">
        <v>1384</v>
      </c>
      <c r="B191" s="1" t="s">
        <v>1383</v>
      </c>
      <c r="C191" s="1"/>
      <c r="D191" s="1"/>
      <c r="E191" s="1"/>
      <c r="F191" s="1">
        <v>190</v>
      </c>
      <c r="G191" s="1" t="s">
        <v>836</v>
      </c>
      <c r="H191" s="1" t="str">
        <f t="shared" si="3"/>
        <v>190종합중위단위매매가격</v>
      </c>
      <c r="I191" s="1" t="s">
        <v>873</v>
      </c>
      <c r="J191" s="13"/>
      <c r="K191" s="13"/>
      <c r="L191" s="13"/>
      <c r="M191" s="13"/>
      <c r="N191" s="13"/>
      <c r="O191" s="13"/>
      <c r="P191" s="13"/>
      <c r="Q191" s="14"/>
      <c r="R191" s="14"/>
      <c r="S191" s="14"/>
      <c r="T191" s="14"/>
      <c r="U191" s="5">
        <v>1056.6442060449147</v>
      </c>
      <c r="V191" s="5">
        <v>1092.1317763622935</v>
      </c>
      <c r="W191" s="5">
        <v>1093.0039786217767</v>
      </c>
      <c r="X191" s="5">
        <v>1094.8891788933215</v>
      </c>
      <c r="Y191" s="5">
        <v>1094.8891788933215</v>
      </c>
      <c r="Z191" s="5">
        <v>1100.2174863096079</v>
      </c>
      <c r="AA191" s="5">
        <v>1115.4396435949459</v>
      </c>
      <c r="AB191" s="5">
        <v>1109.5509809051287</v>
      </c>
      <c r="AC191" s="5">
        <v>1099.350592816513</v>
      </c>
    </row>
    <row r="192" spans="1:29" s="5" customFormat="1">
      <c r="A192" s="1" t="s">
        <v>853</v>
      </c>
      <c r="B192" s="1"/>
      <c r="C192" s="1"/>
      <c r="D192" s="1"/>
      <c r="E192" s="1"/>
      <c r="F192" s="1">
        <v>191</v>
      </c>
      <c r="G192" s="1" t="s">
        <v>836</v>
      </c>
      <c r="H192" s="1" t="str">
        <f t="shared" si="3"/>
        <v>191종합중위단위매매가격</v>
      </c>
      <c r="I192" s="1" t="s">
        <v>873</v>
      </c>
      <c r="J192" s="1">
        <v>1129.5464050917005</v>
      </c>
      <c r="K192" s="13">
        <v>1132.6276399446863</v>
      </c>
      <c r="L192" s="13">
        <v>1137.8835967801172</v>
      </c>
      <c r="M192" s="13">
        <v>1142.5568594830238</v>
      </c>
      <c r="N192" s="13">
        <v>1143.4188141426544</v>
      </c>
      <c r="O192" s="13">
        <v>1141.9771556530466</v>
      </c>
      <c r="P192" s="13">
        <v>1141.1514561690801</v>
      </c>
      <c r="Q192" s="13">
        <v>1141.7774662341872</v>
      </c>
      <c r="R192" s="14">
        <v>1141.4444536122805</v>
      </c>
      <c r="S192" s="14">
        <v>1142.0161111119348</v>
      </c>
      <c r="T192" s="14">
        <v>1141.3190656330135</v>
      </c>
      <c r="U192" s="5">
        <v>1148.0445684221645</v>
      </c>
      <c r="V192" s="5">
        <v>1146.6012732214674</v>
      </c>
      <c r="W192" s="5">
        <v>1145.6280576078946</v>
      </c>
      <c r="X192" s="5">
        <v>1144.8080600097728</v>
      </c>
      <c r="Y192" s="5">
        <v>1145.6624932224515</v>
      </c>
      <c r="Z192" s="5">
        <v>1147.9651071927588</v>
      </c>
      <c r="AA192" s="5">
        <v>1149.2647813243757</v>
      </c>
      <c r="AB192" s="5">
        <v>1150.3690085773615</v>
      </c>
      <c r="AC192" s="5">
        <v>1152.0750323133293</v>
      </c>
    </row>
    <row r="193" spans="1:29" s="5" customFormat="1">
      <c r="A193" s="1" t="s">
        <v>524</v>
      </c>
      <c r="B193" s="1" t="s">
        <v>550</v>
      </c>
      <c r="C193" s="1"/>
      <c r="D193" s="1"/>
      <c r="E193" s="1"/>
      <c r="F193" s="1">
        <v>192</v>
      </c>
      <c r="G193" s="1" t="s">
        <v>836</v>
      </c>
      <c r="H193" s="1" t="str">
        <f t="shared" si="3"/>
        <v>192종합중위단위매매가격</v>
      </c>
      <c r="I193" s="1" t="s">
        <v>873</v>
      </c>
      <c r="J193" s="13">
        <v>1010.4926989664483</v>
      </c>
      <c r="K193" s="13">
        <v>1018.6322784735727</v>
      </c>
      <c r="L193" s="13">
        <v>1018.7745184565667</v>
      </c>
      <c r="M193" s="13">
        <v>1022.8439541419422</v>
      </c>
      <c r="N193" s="13">
        <v>1021.958001403054</v>
      </c>
      <c r="O193" s="13">
        <v>1021.958001403054</v>
      </c>
      <c r="P193" s="13">
        <v>1023.9818157012603</v>
      </c>
      <c r="Q193" s="14">
        <v>1022.6247979128024</v>
      </c>
      <c r="R193" s="14">
        <v>1021.2482813816872</v>
      </c>
      <c r="S193" s="14">
        <v>1023.2998609326565</v>
      </c>
      <c r="T193" s="14">
        <v>1023.7305043914743</v>
      </c>
      <c r="U193" s="5">
        <v>1032.3168272850014</v>
      </c>
      <c r="V193" s="5">
        <v>1030.7964056255735</v>
      </c>
      <c r="W193" s="5">
        <v>1030.2980355191505</v>
      </c>
      <c r="X193" s="5">
        <v>1021.7352770994181</v>
      </c>
      <c r="Y193" s="5">
        <v>1020.3513326037647</v>
      </c>
      <c r="Z193" s="5">
        <v>1020.9025810642846</v>
      </c>
      <c r="AA193" s="5">
        <v>1019.7628904503624</v>
      </c>
      <c r="AB193" s="5">
        <v>1018.9197283541616</v>
      </c>
      <c r="AC193" s="5">
        <v>1021.4133536101248</v>
      </c>
    </row>
    <row r="194" spans="1:29" s="5" customFormat="1">
      <c r="A194" s="1" t="s">
        <v>524</v>
      </c>
      <c r="B194" s="1" t="s">
        <v>550</v>
      </c>
      <c r="C194" s="1"/>
      <c r="D194" s="1" t="s">
        <v>656</v>
      </c>
      <c r="E194" s="1"/>
      <c r="F194" s="1">
        <v>193</v>
      </c>
      <c r="G194" s="1" t="s">
        <v>836</v>
      </c>
      <c r="H194" s="1" t="str">
        <f t="shared" si="3"/>
        <v>193종합중위단위매매가격</v>
      </c>
      <c r="I194" s="1" t="s">
        <v>873</v>
      </c>
      <c r="J194" s="13">
        <v>1415.4192877096593</v>
      </c>
      <c r="K194" s="13">
        <v>1428.2868030175794</v>
      </c>
      <c r="L194" s="13">
        <v>1419.8513667847612</v>
      </c>
      <c r="M194" s="13">
        <v>1420.5693521342932</v>
      </c>
      <c r="N194" s="13">
        <v>1406.5167913791465</v>
      </c>
      <c r="O194" s="13">
        <v>1406.5167913791465</v>
      </c>
      <c r="P194" s="13">
        <v>1401.2696197213572</v>
      </c>
      <c r="Q194" s="14">
        <v>1396.0876329572095</v>
      </c>
      <c r="R194" s="14">
        <v>1396.0876329572095</v>
      </c>
      <c r="S194" s="14">
        <v>1396.5057359764078</v>
      </c>
      <c r="T194" s="14">
        <v>1396.5057359764078</v>
      </c>
      <c r="U194" s="5">
        <v>1397.6338339156769</v>
      </c>
      <c r="V194" s="5">
        <v>1397.6338339156769</v>
      </c>
      <c r="W194" s="5">
        <v>1394.7072171893228</v>
      </c>
      <c r="X194" s="5">
        <v>1368.9231980480049</v>
      </c>
      <c r="Y194" s="5">
        <v>1358.9559648272041</v>
      </c>
      <c r="Z194" s="5">
        <v>1358.9559648272041</v>
      </c>
      <c r="AA194" s="5">
        <v>1346.8192273334892</v>
      </c>
      <c r="AB194" s="5">
        <v>1347.5053938741382</v>
      </c>
      <c r="AC194" s="5">
        <v>1347.5053938741382</v>
      </c>
    </row>
    <row r="195" spans="1:29" s="5" customFormat="1">
      <c r="A195" s="1" t="s">
        <v>524</v>
      </c>
      <c r="B195" s="1" t="s">
        <v>550</v>
      </c>
      <c r="C195" s="1"/>
      <c r="D195" s="1" t="s">
        <v>657</v>
      </c>
      <c r="E195" s="1"/>
      <c r="F195" s="1">
        <v>194</v>
      </c>
      <c r="G195" s="1" t="s">
        <v>836</v>
      </c>
      <c r="H195" s="1" t="str">
        <f t="shared" si="3"/>
        <v>194종합중위단위매매가격</v>
      </c>
      <c r="I195" s="1" t="s">
        <v>873</v>
      </c>
      <c r="J195" s="13">
        <v>1160.5013573946617</v>
      </c>
      <c r="K195" s="13">
        <v>1160.5975474587174</v>
      </c>
      <c r="L195" s="13">
        <v>1166.8978103264024</v>
      </c>
      <c r="M195" s="13">
        <v>1181.0382252512345</v>
      </c>
      <c r="N195" s="13">
        <v>1179.5382413046284</v>
      </c>
      <c r="O195" s="13">
        <v>1179.5382413046284</v>
      </c>
      <c r="P195" s="13">
        <v>1186.5254565582816</v>
      </c>
      <c r="Q195" s="14">
        <v>1189.0192538483211</v>
      </c>
      <c r="R195" s="14">
        <v>1189.0192538483211</v>
      </c>
      <c r="S195" s="14">
        <v>1197.7310348019132</v>
      </c>
      <c r="T195" s="14">
        <v>1197.7310348019132</v>
      </c>
      <c r="U195" s="5">
        <v>1220.6802934601715</v>
      </c>
      <c r="V195" s="5">
        <v>1220.6802934601715</v>
      </c>
      <c r="W195" s="5">
        <v>1224.3245659241513</v>
      </c>
      <c r="X195" s="5">
        <v>1214.3674931314495</v>
      </c>
      <c r="Y195" s="5">
        <v>1221.2594292180468</v>
      </c>
      <c r="Z195" s="5">
        <v>1219.9918554498129</v>
      </c>
      <c r="AA195" s="5">
        <v>1222.1356487134635</v>
      </c>
      <c r="AB195" s="5">
        <v>1223.0344301823989</v>
      </c>
      <c r="AC195" s="5">
        <v>1227.3671406567369</v>
      </c>
    </row>
    <row r="196" spans="1:29" s="5" customFormat="1">
      <c r="A196" s="1" t="s">
        <v>524</v>
      </c>
      <c r="B196" s="1" t="s">
        <v>550</v>
      </c>
      <c r="C196" s="1"/>
      <c r="D196" s="1" t="s">
        <v>658</v>
      </c>
      <c r="E196" s="1"/>
      <c r="F196" s="1">
        <v>195</v>
      </c>
      <c r="G196" s="1" t="s">
        <v>836</v>
      </c>
      <c r="H196" s="1" t="str">
        <f t="shared" si="3"/>
        <v>195종합중위단위매매가격</v>
      </c>
      <c r="I196" s="1" t="s">
        <v>873</v>
      </c>
      <c r="J196" s="13">
        <v>914.72980528497737</v>
      </c>
      <c r="K196" s="13">
        <v>939.95823286884399</v>
      </c>
      <c r="L196" s="13">
        <v>939.95823286884399</v>
      </c>
      <c r="M196" s="13">
        <v>945.93861683078433</v>
      </c>
      <c r="N196" s="13">
        <v>952.19491092995725</v>
      </c>
      <c r="O196" s="13">
        <v>952.19491092995725</v>
      </c>
      <c r="P196" s="13">
        <v>958.04576343141173</v>
      </c>
      <c r="Q196" s="14">
        <v>958.04576343141173</v>
      </c>
      <c r="R196" s="14">
        <v>958.04576343141173</v>
      </c>
      <c r="S196" s="14">
        <v>958.82917162907609</v>
      </c>
      <c r="T196" s="14">
        <v>958.82917162907609</v>
      </c>
      <c r="U196" s="5">
        <v>963.56430743604119</v>
      </c>
      <c r="V196" s="5">
        <v>957.6556291809319</v>
      </c>
      <c r="W196" s="5">
        <v>951.96167966373321</v>
      </c>
      <c r="X196" s="5">
        <v>954.04949762831063</v>
      </c>
      <c r="Y196" s="5">
        <v>954.04949762831063</v>
      </c>
      <c r="Z196" s="5">
        <v>954.04949762831063</v>
      </c>
      <c r="AA196" s="5">
        <v>959.9581758834197</v>
      </c>
      <c r="AB196" s="5">
        <v>955.02079136966017</v>
      </c>
      <c r="AC196" s="5">
        <v>965.06466790373565</v>
      </c>
    </row>
    <row r="197" spans="1:29" s="5" customFormat="1">
      <c r="A197" s="1" t="s">
        <v>524</v>
      </c>
      <c r="B197" s="1" t="s">
        <v>550</v>
      </c>
      <c r="C197" s="1"/>
      <c r="D197" s="1" t="s">
        <v>659</v>
      </c>
      <c r="E197" s="1"/>
      <c r="F197" s="1">
        <v>196</v>
      </c>
      <c r="G197" s="1" t="s">
        <v>836</v>
      </c>
      <c r="H197" s="1" t="str">
        <f t="shared" si="3"/>
        <v>196종합중위단위매매가격</v>
      </c>
      <c r="I197" s="1" t="s">
        <v>873</v>
      </c>
      <c r="J197" s="13">
        <v>749.28063637194225</v>
      </c>
      <c r="K197" s="13">
        <v>759.74388178017921</v>
      </c>
      <c r="L197" s="13">
        <v>759.76522033155425</v>
      </c>
      <c r="M197" s="13">
        <v>761.18747774444103</v>
      </c>
      <c r="N197" s="13">
        <v>764.39779210560994</v>
      </c>
      <c r="O197" s="13">
        <v>764.39779210560994</v>
      </c>
      <c r="P197" s="13">
        <v>764.39779210560994</v>
      </c>
      <c r="Q197" s="14">
        <v>764.79783394369656</v>
      </c>
      <c r="R197" s="14">
        <v>764.79783394369656</v>
      </c>
      <c r="S197" s="14">
        <v>765.19787578178318</v>
      </c>
      <c r="T197" s="14">
        <v>774.18653082184892</v>
      </c>
      <c r="U197" s="5">
        <v>777.13598992167135</v>
      </c>
      <c r="V197" s="5">
        <v>777.13598992167135</v>
      </c>
      <c r="W197" s="5">
        <v>776.9986529884668</v>
      </c>
      <c r="X197" s="5">
        <v>773.02744984197477</v>
      </c>
      <c r="Y197" s="5">
        <v>772.8800369327663</v>
      </c>
      <c r="Z197" s="5">
        <v>783.59522081657019</v>
      </c>
      <c r="AA197" s="5">
        <v>783.09675071316155</v>
      </c>
      <c r="AB197" s="5">
        <v>783.09675071316155</v>
      </c>
      <c r="AC197" s="5">
        <v>780.50225398168948</v>
      </c>
    </row>
    <row r="198" spans="1:29" s="5" customFormat="1">
      <c r="A198" s="1" t="s">
        <v>524</v>
      </c>
      <c r="B198" s="1" t="s">
        <v>550</v>
      </c>
      <c r="C198" s="1"/>
      <c r="D198" s="1" t="s">
        <v>660</v>
      </c>
      <c r="E198" s="1"/>
      <c r="F198" s="1">
        <v>197</v>
      </c>
      <c r="G198" s="1" t="s">
        <v>836</v>
      </c>
      <c r="H198" s="1" t="str">
        <f t="shared" si="3"/>
        <v>197종합중위단위매매가격</v>
      </c>
      <c r="I198" s="1" t="s">
        <v>873</v>
      </c>
      <c r="J198" s="13">
        <v>713.80408289143008</v>
      </c>
      <c r="K198" s="13">
        <v>710.80947816060541</v>
      </c>
      <c r="L198" s="13">
        <v>712.67529078948155</v>
      </c>
      <c r="M198" s="13">
        <v>712.67529078948155</v>
      </c>
      <c r="N198" s="13">
        <v>712.67529078948155</v>
      </c>
      <c r="O198" s="13">
        <v>712.67529078948155</v>
      </c>
      <c r="P198" s="13">
        <v>712.67529078948155</v>
      </c>
      <c r="Q198" s="14">
        <v>712.67529078948155</v>
      </c>
      <c r="R198" s="14">
        <v>718.96216339507953</v>
      </c>
      <c r="S198" s="14">
        <v>718.96216339507953</v>
      </c>
      <c r="T198" s="14">
        <v>718.96216339507953</v>
      </c>
      <c r="U198" s="5">
        <v>727.63446196879772</v>
      </c>
      <c r="V198" s="5">
        <v>724.91009505731165</v>
      </c>
      <c r="W198" s="5">
        <v>724.91009505731165</v>
      </c>
      <c r="X198" s="5">
        <v>728.30422257966723</v>
      </c>
      <c r="Y198" s="5">
        <v>727.4581054625595</v>
      </c>
      <c r="Z198" s="5">
        <v>726.96421042904785</v>
      </c>
      <c r="AA198" s="5">
        <v>726.96421042904785</v>
      </c>
      <c r="AB198" s="5">
        <v>718.84914151720545</v>
      </c>
      <c r="AC198" s="5">
        <v>718.84914151720545</v>
      </c>
    </row>
    <row r="199" spans="1:29" s="5" customFormat="1">
      <c r="A199" s="1" t="s">
        <v>524</v>
      </c>
      <c r="B199" s="1" t="s">
        <v>550</v>
      </c>
      <c r="C199" s="1"/>
      <c r="D199" s="1" t="s">
        <v>661</v>
      </c>
      <c r="E199" s="1"/>
      <c r="F199" s="1">
        <v>198</v>
      </c>
      <c r="G199" s="1" t="s">
        <v>836</v>
      </c>
      <c r="H199" s="1" t="str">
        <f t="shared" ref="H199:H263" si="4">F199&amp;G199&amp;I199</f>
        <v>198종합중위단위매매가격</v>
      </c>
      <c r="I199" s="1" t="s">
        <v>873</v>
      </c>
      <c r="J199" s="13">
        <v>960.18530224471999</v>
      </c>
      <c r="K199" s="13">
        <v>960.18530224471999</v>
      </c>
      <c r="L199" s="13">
        <v>960.18530224471999</v>
      </c>
      <c r="M199" s="13">
        <v>948.16589374695866</v>
      </c>
      <c r="N199" s="13">
        <v>948.16589374695866</v>
      </c>
      <c r="O199" s="13">
        <v>948.16589374695866</v>
      </c>
      <c r="P199" s="13">
        <v>948.16589374695866</v>
      </c>
      <c r="Q199" s="14">
        <v>933.65816941672881</v>
      </c>
      <c r="R199" s="14">
        <v>910.74950920388119</v>
      </c>
      <c r="S199" s="14">
        <v>907.46890325576135</v>
      </c>
      <c r="T199" s="14">
        <v>907.75613431456259</v>
      </c>
      <c r="U199" s="5">
        <v>923.11599206656706</v>
      </c>
      <c r="V199" s="5">
        <v>923.11599206656706</v>
      </c>
      <c r="W199" s="5">
        <v>922.59819678289944</v>
      </c>
      <c r="X199" s="5">
        <v>912.69526546595512</v>
      </c>
      <c r="Y199" s="5">
        <v>912.69526546595512</v>
      </c>
      <c r="Z199" s="5">
        <v>912.92608420060833</v>
      </c>
      <c r="AA199" s="5">
        <v>912.92608420060833</v>
      </c>
      <c r="AB199" s="5">
        <v>912.92608420060833</v>
      </c>
      <c r="AC199" s="5">
        <v>912.49225898263091</v>
      </c>
    </row>
    <row r="200" spans="1:29" s="5" customFormat="1">
      <c r="A200" s="1" t="s">
        <v>524</v>
      </c>
      <c r="B200" s="1" t="s">
        <v>550</v>
      </c>
      <c r="C200" s="1"/>
      <c r="D200" s="1" t="s">
        <v>662</v>
      </c>
      <c r="E200" s="1"/>
      <c r="F200" s="1">
        <v>199</v>
      </c>
      <c r="G200" s="1" t="s">
        <v>836</v>
      </c>
      <c r="H200" s="1" t="str">
        <f t="shared" si="4"/>
        <v>199종합중위단위매매가격</v>
      </c>
      <c r="I200" s="1" t="s">
        <v>873</v>
      </c>
      <c r="J200" s="13">
        <v>758.84270692950543</v>
      </c>
      <c r="K200" s="13">
        <v>758.84270692950543</v>
      </c>
      <c r="L200" s="13">
        <v>764.59693747440508</v>
      </c>
      <c r="M200" s="13">
        <v>764.59693747440508</v>
      </c>
      <c r="N200" s="13">
        <v>781.02407726175977</v>
      </c>
      <c r="O200" s="13">
        <v>781.02407726175977</v>
      </c>
      <c r="P200" s="13">
        <v>789.39215373733475</v>
      </c>
      <c r="Q200" s="14">
        <v>789.39215373733475</v>
      </c>
      <c r="R200" s="14">
        <v>789.39215373733475</v>
      </c>
      <c r="S200" s="14">
        <v>789.39215373733475</v>
      </c>
      <c r="T200" s="14">
        <v>783.55876981601284</v>
      </c>
      <c r="U200" s="5">
        <v>776.82515686193426</v>
      </c>
      <c r="V200" s="5">
        <v>771.1501946453393</v>
      </c>
      <c r="W200" s="5">
        <v>771.1501946453393</v>
      </c>
      <c r="X200" s="5">
        <v>775.77420438609533</v>
      </c>
      <c r="Y200" s="5">
        <v>779.65025964675317</v>
      </c>
      <c r="Z200" s="5">
        <v>780.18440104483432</v>
      </c>
      <c r="AA200" s="5">
        <v>779.81976894090212</v>
      </c>
      <c r="AB200" s="5">
        <v>779.40513711194251</v>
      </c>
      <c r="AC200" s="5">
        <v>779.16204904265442</v>
      </c>
    </row>
    <row r="201" spans="1:29" s="5" customFormat="1">
      <c r="A201" s="1" t="s">
        <v>524</v>
      </c>
      <c r="B201" s="1" t="s">
        <v>551</v>
      </c>
      <c r="C201" s="1"/>
      <c r="D201" s="1"/>
      <c r="E201" s="1"/>
      <c r="F201" s="1">
        <v>200</v>
      </c>
      <c r="G201" s="1" t="s">
        <v>836</v>
      </c>
      <c r="H201" s="1" t="str">
        <f t="shared" si="4"/>
        <v>200종합중위단위매매가격</v>
      </c>
      <c r="I201" s="1" t="s">
        <v>873</v>
      </c>
      <c r="J201" s="13">
        <v>1241.9400737842566</v>
      </c>
      <c r="K201" s="13">
        <v>1249.1535032643665</v>
      </c>
      <c r="L201" s="13">
        <v>1267.5187754511562</v>
      </c>
      <c r="M201" s="13">
        <v>1271.7983895718546</v>
      </c>
      <c r="N201" s="13">
        <v>1271.9312794929492</v>
      </c>
      <c r="O201" s="13">
        <v>1275.0729795416064</v>
      </c>
      <c r="P201" s="13">
        <v>1271.1971593241226</v>
      </c>
      <c r="Q201" s="14">
        <v>1278.7004427509487</v>
      </c>
      <c r="R201" s="14">
        <v>1276.6942163715935</v>
      </c>
      <c r="S201" s="14">
        <v>1279.0068634919983</v>
      </c>
      <c r="T201" s="14">
        <v>1280.3846476406397</v>
      </c>
      <c r="U201" s="5">
        <v>1287.8397609981266</v>
      </c>
      <c r="V201" s="5">
        <v>1284.396681925072</v>
      </c>
      <c r="W201" s="5">
        <v>1284.8379765457039</v>
      </c>
      <c r="X201" s="5">
        <v>1287.2934940230855</v>
      </c>
      <c r="Y201" s="5">
        <v>1290.7595837557103</v>
      </c>
      <c r="Z201" s="5">
        <v>1291.9031266777224</v>
      </c>
      <c r="AA201" s="5">
        <v>1291.0980660090297</v>
      </c>
      <c r="AB201" s="5">
        <v>1293.030238477309</v>
      </c>
      <c r="AC201" s="5">
        <v>1295.364506531844</v>
      </c>
    </row>
    <row r="202" spans="1:29" s="5" customFormat="1">
      <c r="A202" s="1" t="s">
        <v>524</v>
      </c>
      <c r="B202" s="1" t="s">
        <v>551</v>
      </c>
      <c r="C202" s="1"/>
      <c r="D202" s="1" t="s">
        <v>663</v>
      </c>
      <c r="E202" s="1"/>
      <c r="F202" s="1">
        <v>201</v>
      </c>
      <c r="G202" s="1" t="s">
        <v>836</v>
      </c>
      <c r="H202" s="1" t="str">
        <f t="shared" si="4"/>
        <v>201종합중위단위매매가격</v>
      </c>
      <c r="I202" s="1" t="s">
        <v>873</v>
      </c>
      <c r="J202" s="13">
        <v>1656.4763573157093</v>
      </c>
      <c r="K202" s="13">
        <v>1668.2592316074174</v>
      </c>
      <c r="L202" s="13">
        <v>1701.2231458437457</v>
      </c>
      <c r="M202" s="13">
        <v>1699.3933997593024</v>
      </c>
      <c r="N202" s="13">
        <v>1699.3933997593024</v>
      </c>
      <c r="O202" s="13">
        <v>1706.1338091945447</v>
      </c>
      <c r="P202" s="13">
        <v>1691.6890576134276</v>
      </c>
      <c r="Q202" s="14">
        <v>1701.6999832968202</v>
      </c>
      <c r="R202" s="14">
        <v>1698.1964192445253</v>
      </c>
      <c r="S202" s="14">
        <v>1698.0535563276005</v>
      </c>
      <c r="T202" s="14">
        <v>1698.1964192445253</v>
      </c>
      <c r="U202" s="5">
        <v>1698.2531170692653</v>
      </c>
      <c r="V202" s="5">
        <v>1689.0608900734273</v>
      </c>
      <c r="W202" s="5">
        <v>1689.0608900734273</v>
      </c>
      <c r="X202" s="5">
        <v>1694.5065010401906</v>
      </c>
      <c r="Y202" s="5">
        <v>1699.4130136081151</v>
      </c>
      <c r="Z202" s="5">
        <v>1699.4130136081151</v>
      </c>
      <c r="AA202" s="5">
        <v>1699.4130136081151</v>
      </c>
      <c r="AB202" s="5">
        <v>1699.6917841105653</v>
      </c>
      <c r="AC202" s="5">
        <v>1703.8450118731969</v>
      </c>
    </row>
    <row r="203" spans="1:29" s="5" customFormat="1">
      <c r="A203" s="1" t="s">
        <v>524</v>
      </c>
      <c r="B203" s="1" t="s">
        <v>551</v>
      </c>
      <c r="C203" s="1"/>
      <c r="D203" s="1" t="s">
        <v>663</v>
      </c>
      <c r="E203" s="1" t="s">
        <v>664</v>
      </c>
      <c r="F203" s="1">
        <v>202</v>
      </c>
      <c r="G203" s="1" t="s">
        <v>836</v>
      </c>
      <c r="H203" s="1" t="str">
        <f t="shared" si="4"/>
        <v>202종합중위단위매매가격</v>
      </c>
      <c r="I203" s="1" t="s">
        <v>873</v>
      </c>
      <c r="J203" s="13">
        <v>1438.4244323380879</v>
      </c>
      <c r="K203" s="13">
        <v>1438.4244323380879</v>
      </c>
      <c r="L203" s="13">
        <v>1461.0990682950105</v>
      </c>
      <c r="M203" s="13">
        <v>1456.1105526674583</v>
      </c>
      <c r="N203" s="13">
        <v>1456.1105526674583</v>
      </c>
      <c r="O203" s="13">
        <v>1474.4872214794216</v>
      </c>
      <c r="P203" s="13">
        <v>1469.7871545975829</v>
      </c>
      <c r="Q203" s="14">
        <v>1465.0870877157442</v>
      </c>
      <c r="R203" s="14">
        <v>1465.0870877157442</v>
      </c>
      <c r="S203" s="14">
        <v>1464.6975943867321</v>
      </c>
      <c r="T203" s="14">
        <v>1465.0870877157442</v>
      </c>
      <c r="U203" s="5">
        <v>1474.278463325119</v>
      </c>
      <c r="V203" s="5">
        <v>1467.0798508661594</v>
      </c>
      <c r="W203" s="5">
        <v>1467.0798508661594</v>
      </c>
      <c r="X203" s="5">
        <v>1467.0798508661594</v>
      </c>
      <c r="Y203" s="5">
        <v>1471.9637008607392</v>
      </c>
      <c r="Z203" s="5">
        <v>1471.9637008607392</v>
      </c>
      <c r="AA203" s="5">
        <v>1471.9637008607392</v>
      </c>
      <c r="AB203" s="5">
        <v>1472.7201519743621</v>
      </c>
      <c r="AC203" s="5">
        <v>1472.9056531325029</v>
      </c>
    </row>
    <row r="204" spans="1:29" s="5" customFormat="1">
      <c r="A204" s="1" t="s">
        <v>524</v>
      </c>
      <c r="B204" s="1" t="s">
        <v>551</v>
      </c>
      <c r="C204" s="1"/>
      <c r="D204" s="1" t="s">
        <v>663</v>
      </c>
      <c r="E204" s="1" t="s">
        <v>665</v>
      </c>
      <c r="F204" s="1">
        <v>203</v>
      </c>
      <c r="G204" s="1" t="s">
        <v>836</v>
      </c>
      <c r="H204" s="1" t="str">
        <f t="shared" si="4"/>
        <v>203종합중위단위매매가격</v>
      </c>
      <c r="I204" s="1" t="s">
        <v>873</v>
      </c>
      <c r="J204" s="13">
        <v>1782.7849247778777</v>
      </c>
      <c r="K204" s="13">
        <v>1801.3931365323267</v>
      </c>
      <c r="L204" s="13">
        <v>1840.31720911087</v>
      </c>
      <c r="M204" s="13">
        <v>1840.31720911087</v>
      </c>
      <c r="N204" s="13">
        <v>1840.31720911087</v>
      </c>
      <c r="O204" s="13">
        <v>1840.31720911087</v>
      </c>
      <c r="P204" s="13">
        <v>1820.2277599887307</v>
      </c>
      <c r="Q204" s="14">
        <v>1838.7601623665012</v>
      </c>
      <c r="R204" s="14">
        <v>1833.227126863758</v>
      </c>
      <c r="S204" s="14">
        <v>1833.227126863758</v>
      </c>
      <c r="T204" s="14">
        <v>1833.227126863758</v>
      </c>
      <c r="U204" s="5">
        <v>1828.962895318492</v>
      </c>
      <c r="V204" s="5">
        <v>1818.6072111650087</v>
      </c>
      <c r="W204" s="5">
        <v>1818.6072111650087</v>
      </c>
      <c r="X204" s="5">
        <v>1827.2308362061249</v>
      </c>
      <c r="Y204" s="5">
        <v>1832.150574466719</v>
      </c>
      <c r="Z204" s="5">
        <v>1832.150574466719</v>
      </c>
      <c r="AA204" s="5">
        <v>1832.150574466719</v>
      </c>
      <c r="AB204" s="5">
        <v>1832.150574466719</v>
      </c>
      <c r="AC204" s="5">
        <v>1838.619335062896</v>
      </c>
    </row>
    <row r="205" spans="1:29" s="5" customFormat="1">
      <c r="A205" s="1" t="s">
        <v>524</v>
      </c>
      <c r="B205" s="1" t="s">
        <v>551</v>
      </c>
      <c r="C205" s="1"/>
      <c r="D205" s="1" t="s">
        <v>666</v>
      </c>
      <c r="E205" s="1"/>
      <c r="F205" s="1">
        <v>204</v>
      </c>
      <c r="G205" s="1" t="s">
        <v>836</v>
      </c>
      <c r="H205" s="1" t="str">
        <f t="shared" si="4"/>
        <v>204종합중위단위매매가격</v>
      </c>
      <c r="I205" s="1" t="s">
        <v>873</v>
      </c>
      <c r="J205" s="13">
        <v>1033.147039285237</v>
      </c>
      <c r="K205" s="13">
        <v>1033.147039285237</v>
      </c>
      <c r="L205" s="13">
        <v>1033.147039285237</v>
      </c>
      <c r="M205" s="13">
        <v>1042.3533923418063</v>
      </c>
      <c r="N205" s="13">
        <v>1042.3533923418063</v>
      </c>
      <c r="O205" s="13">
        <v>1042.3533923418063</v>
      </c>
      <c r="P205" s="13">
        <v>1048.2920919601765</v>
      </c>
      <c r="Q205" s="14">
        <v>1053.2183126134328</v>
      </c>
      <c r="R205" s="14">
        <v>1055.6814229400611</v>
      </c>
      <c r="S205" s="14">
        <v>1060.6076435933173</v>
      </c>
      <c r="T205" s="14">
        <v>1064.722621516019</v>
      </c>
      <c r="U205" s="5">
        <v>1070.328405296963</v>
      </c>
      <c r="V205" s="5">
        <v>1070.328405296963</v>
      </c>
      <c r="W205" s="5">
        <v>1070.328405296963</v>
      </c>
      <c r="X205" s="5">
        <v>1070.328405296963</v>
      </c>
      <c r="Y205" s="5">
        <v>1069.4238202173897</v>
      </c>
      <c r="Z205" s="5">
        <v>1067.5288970162992</v>
      </c>
      <c r="AA205" s="5">
        <v>1067.5288970162992</v>
      </c>
      <c r="AB205" s="5">
        <v>1073.1881553043504</v>
      </c>
      <c r="AC205" s="5">
        <v>1078.1039935983456</v>
      </c>
    </row>
    <row r="206" spans="1:29" s="5" customFormat="1">
      <c r="A206" s="1" t="s">
        <v>524</v>
      </c>
      <c r="B206" s="1" t="s">
        <v>551</v>
      </c>
      <c r="C206" s="1"/>
      <c r="D206" s="1" t="s">
        <v>667</v>
      </c>
      <c r="E206" s="1"/>
      <c r="F206" s="1">
        <v>205</v>
      </c>
      <c r="G206" s="1" t="s">
        <v>836</v>
      </c>
      <c r="H206" s="1" t="str">
        <f t="shared" si="4"/>
        <v>205종합중위단위매매가격</v>
      </c>
      <c r="I206" s="1" t="s">
        <v>873</v>
      </c>
      <c r="J206" s="13">
        <v>789.54205015086563</v>
      </c>
      <c r="K206" s="13">
        <v>808.49960915492636</v>
      </c>
      <c r="L206" s="13">
        <v>824.42488749900838</v>
      </c>
      <c r="M206" s="13">
        <v>851.79371130019115</v>
      </c>
      <c r="N206" s="13">
        <v>847.9545538124338</v>
      </c>
      <c r="O206" s="13">
        <v>848.89743726639119</v>
      </c>
      <c r="P206" s="13">
        <v>861.0468307415216</v>
      </c>
      <c r="Q206" s="14">
        <v>877.61215969021237</v>
      </c>
      <c r="R206" s="14">
        <v>879.09976513043739</v>
      </c>
      <c r="S206" s="14">
        <v>891.90855654364577</v>
      </c>
      <c r="T206" s="14">
        <v>897.74963936865458</v>
      </c>
      <c r="U206" s="5">
        <v>903.56036302001871</v>
      </c>
      <c r="V206" s="5">
        <v>903.56036302001871</v>
      </c>
      <c r="W206" s="5">
        <v>897.86274835904919</v>
      </c>
      <c r="X206" s="5">
        <v>895.77955335023125</v>
      </c>
      <c r="Y206" s="5">
        <v>895.77955335023125</v>
      </c>
      <c r="Z206" s="5">
        <v>904.60209021116646</v>
      </c>
      <c r="AA206" s="5">
        <v>895.9237338852646</v>
      </c>
      <c r="AB206" s="5">
        <v>899.40848439732611</v>
      </c>
      <c r="AC206" s="5">
        <v>895.36286247377211</v>
      </c>
    </row>
    <row r="207" spans="1:29" s="5" customFormat="1">
      <c r="A207" s="1" t="s">
        <v>524</v>
      </c>
      <c r="B207" s="1" t="s">
        <v>551</v>
      </c>
      <c r="C207" s="1"/>
      <c r="D207" s="1" t="s">
        <v>668</v>
      </c>
      <c r="E207" s="1"/>
      <c r="F207" s="1">
        <v>206</v>
      </c>
      <c r="G207" s="1" t="s">
        <v>836</v>
      </c>
      <c r="H207" s="1" t="str">
        <f t="shared" si="4"/>
        <v>206종합중위단위매매가격</v>
      </c>
      <c r="I207" s="1" t="s">
        <v>873</v>
      </c>
      <c r="J207" s="13">
        <v>1189.8053839168469</v>
      </c>
      <c r="K207" s="13">
        <v>1186.0332632577574</v>
      </c>
      <c r="L207" s="13">
        <v>1203.3246686202535</v>
      </c>
      <c r="M207" s="13">
        <v>1203.3246686202535</v>
      </c>
      <c r="N207" s="13">
        <v>1200.0857134488176</v>
      </c>
      <c r="O207" s="13">
        <v>1198.6445306652545</v>
      </c>
      <c r="P207" s="13">
        <v>1198.6445306652545</v>
      </c>
      <c r="Q207" s="14">
        <v>1198.6445306652545</v>
      </c>
      <c r="R207" s="14">
        <v>1191.1002893470754</v>
      </c>
      <c r="S207" s="14">
        <v>1191.1002893470754</v>
      </c>
      <c r="T207" s="14">
        <v>1191.1002893470754</v>
      </c>
      <c r="U207" s="5">
        <v>1273.2809532742258</v>
      </c>
      <c r="V207" s="5">
        <v>1273.5480896885776</v>
      </c>
      <c r="W207" s="5">
        <v>1276.4622770605952</v>
      </c>
      <c r="X207" s="5">
        <v>1276.4622770605952</v>
      </c>
      <c r="Y207" s="5">
        <v>1276.4622770605952</v>
      </c>
      <c r="Z207" s="5">
        <v>1279.107922037133</v>
      </c>
      <c r="AA207" s="5">
        <v>1280.6392873977493</v>
      </c>
      <c r="AB207" s="5">
        <v>1280.6392873977493</v>
      </c>
      <c r="AC207" s="5">
        <v>1280.6392873977493</v>
      </c>
    </row>
    <row r="208" spans="1:29" s="5" customFormat="1">
      <c r="A208" s="1" t="s">
        <v>524</v>
      </c>
      <c r="B208" s="1" t="s">
        <v>551</v>
      </c>
      <c r="C208" s="1"/>
      <c r="D208" s="1" t="s">
        <v>669</v>
      </c>
      <c r="E208" s="1"/>
      <c r="F208" s="1">
        <v>207</v>
      </c>
      <c r="G208" s="1" t="s">
        <v>836</v>
      </c>
      <c r="H208" s="1" t="str">
        <f t="shared" si="4"/>
        <v>207종합중위단위매매가격</v>
      </c>
      <c r="I208" s="1" t="s">
        <v>873</v>
      </c>
      <c r="J208" s="13">
        <v>577.33911848448918</v>
      </c>
      <c r="K208" s="13">
        <v>579.98263903977693</v>
      </c>
      <c r="L208" s="13">
        <v>576.16191910407201</v>
      </c>
      <c r="M208" s="13">
        <v>582.22348885893189</v>
      </c>
      <c r="N208" s="13">
        <v>592.67350810961352</v>
      </c>
      <c r="O208" s="13">
        <v>592.38575491436382</v>
      </c>
      <c r="P208" s="13">
        <v>595.74540188183391</v>
      </c>
      <c r="Q208" s="14">
        <v>599.64778929567012</v>
      </c>
      <c r="R208" s="14">
        <v>595.02763720226028</v>
      </c>
      <c r="S208" s="14">
        <v>596.26003766585166</v>
      </c>
      <c r="T208" s="14">
        <v>595.62325100990074</v>
      </c>
      <c r="U208" s="5">
        <v>592.87203012770158</v>
      </c>
      <c r="V208" s="5">
        <v>600.83026668311982</v>
      </c>
      <c r="W208" s="5">
        <v>603.06499012244637</v>
      </c>
      <c r="X208" s="5">
        <v>606.21631223363374</v>
      </c>
      <c r="Y208" s="5">
        <v>610.19543051134292</v>
      </c>
      <c r="Z208" s="5">
        <v>612.60972210440195</v>
      </c>
      <c r="AA208" s="5">
        <v>612.60972210440195</v>
      </c>
      <c r="AB208" s="5">
        <v>617.35257801860485</v>
      </c>
      <c r="AC208" s="5">
        <v>617.35257801860485</v>
      </c>
    </row>
    <row r="209" spans="1:29" s="5" customFormat="1">
      <c r="A209" s="1" t="s">
        <v>524</v>
      </c>
      <c r="B209" s="1" t="s">
        <v>552</v>
      </c>
      <c r="C209" s="1"/>
      <c r="D209" s="1"/>
      <c r="E209" s="1"/>
      <c r="F209" s="1">
        <v>208</v>
      </c>
      <c r="G209" s="1" t="s">
        <v>836</v>
      </c>
      <c r="H209" s="1" t="str">
        <f t="shared" si="4"/>
        <v>208종합중위단위매매가격</v>
      </c>
      <c r="I209" s="1" t="s">
        <v>873</v>
      </c>
      <c r="J209" s="13">
        <v>1012.2677597549357</v>
      </c>
      <c r="K209" s="13">
        <v>1014.5578955076913</v>
      </c>
      <c r="L209" s="13">
        <v>1019.0815962382742</v>
      </c>
      <c r="M209" s="13">
        <v>1025.083930311079</v>
      </c>
      <c r="N209" s="13">
        <v>1030.6368343202128</v>
      </c>
      <c r="O209" s="13">
        <v>1033.9707612850791</v>
      </c>
      <c r="P209" s="13">
        <v>1043.3496843046623</v>
      </c>
      <c r="Q209" s="14">
        <v>1050.5997281309074</v>
      </c>
      <c r="R209" s="14">
        <v>1054.6318600807685</v>
      </c>
      <c r="S209" s="14">
        <v>1058.3575875925026</v>
      </c>
      <c r="T209" s="14">
        <v>1064.0490058408527</v>
      </c>
      <c r="U209" s="5">
        <v>1108.1343569473174</v>
      </c>
      <c r="V209" s="5">
        <v>1108.2297243544308</v>
      </c>
      <c r="W209" s="5">
        <v>1109.974773737785</v>
      </c>
      <c r="X209" s="5">
        <v>1113.7424703333236</v>
      </c>
      <c r="Y209" s="5">
        <v>1115.5527946362079</v>
      </c>
      <c r="Z209" s="5">
        <v>1117.94235691942</v>
      </c>
      <c r="AA209" s="5">
        <v>1121.3566790958816</v>
      </c>
      <c r="AB209" s="5">
        <v>1121.662350292105</v>
      </c>
      <c r="AC209" s="5">
        <v>1123.455701411385</v>
      </c>
    </row>
    <row r="210" spans="1:29" s="5" customFormat="1">
      <c r="A210" s="1" t="s">
        <v>524</v>
      </c>
      <c r="B210" s="1" t="s">
        <v>552</v>
      </c>
      <c r="C210" s="1"/>
      <c r="D210" s="1" t="s">
        <v>670</v>
      </c>
      <c r="E210" s="1"/>
      <c r="F210" s="1">
        <v>209</v>
      </c>
      <c r="G210" s="1" t="s">
        <v>836</v>
      </c>
      <c r="H210" s="1" t="str">
        <f t="shared" si="4"/>
        <v>209종합중위단위매매가격</v>
      </c>
      <c r="I210" s="1" t="s">
        <v>873</v>
      </c>
      <c r="J210" s="13">
        <v>1627.6101776054761</v>
      </c>
      <c r="K210" s="13">
        <v>1627.6101776054761</v>
      </c>
      <c r="L210" s="13">
        <v>1630.4287408610248</v>
      </c>
      <c r="M210" s="13">
        <v>1640.9205410153606</v>
      </c>
      <c r="N210" s="13">
        <v>1641.4371333861468</v>
      </c>
      <c r="O210" s="13">
        <v>1648.2394650525373</v>
      </c>
      <c r="P210" s="13">
        <v>1664.6515977831207</v>
      </c>
      <c r="Q210" s="14">
        <v>1672.3210070163652</v>
      </c>
      <c r="R210" s="14">
        <v>1685.0370170942342</v>
      </c>
      <c r="S210" s="14">
        <v>1694.9423056292558</v>
      </c>
      <c r="T210" s="14">
        <v>1703.0619037182983</v>
      </c>
      <c r="U210" s="5">
        <v>1739.2435413503547</v>
      </c>
      <c r="V210" s="5">
        <v>1738.4310808896655</v>
      </c>
      <c r="W210" s="5">
        <v>1740.2081769743024</v>
      </c>
      <c r="X210" s="5">
        <v>1752.1386475793074</v>
      </c>
      <c r="Y210" s="5">
        <v>1752.4336179205864</v>
      </c>
      <c r="Z210" s="5">
        <v>1755.2024864269424</v>
      </c>
      <c r="AA210" s="5">
        <v>1767.5295113867176</v>
      </c>
      <c r="AB210" s="5">
        <v>1769.3432936884844</v>
      </c>
      <c r="AC210" s="5">
        <v>1777.2996310490055</v>
      </c>
    </row>
    <row r="211" spans="1:29" s="5" customFormat="1">
      <c r="A211" s="1" t="s">
        <v>524</v>
      </c>
      <c r="B211" s="1" t="s">
        <v>552</v>
      </c>
      <c r="C211" s="1"/>
      <c r="D211" s="1" t="s">
        <v>670</v>
      </c>
      <c r="E211" s="1" t="s">
        <v>671</v>
      </c>
      <c r="F211" s="1">
        <v>210</v>
      </c>
      <c r="G211" s="1" t="s">
        <v>836</v>
      </c>
      <c r="H211" s="1" t="str">
        <f t="shared" si="4"/>
        <v>210종합중위단위매매가격</v>
      </c>
      <c r="I211" s="1" t="s">
        <v>873</v>
      </c>
      <c r="J211" s="13">
        <v>1436.3103714413671</v>
      </c>
      <c r="K211" s="13">
        <v>1436.3103714413671</v>
      </c>
      <c r="L211" s="13">
        <v>1436.3103714413671</v>
      </c>
      <c r="M211" s="13">
        <v>1443.908954647206</v>
      </c>
      <c r="N211" s="13">
        <v>1443.908954647206</v>
      </c>
      <c r="O211" s="13">
        <v>1432.8898468534362</v>
      </c>
      <c r="P211" s="13">
        <v>1424.9650126040167</v>
      </c>
      <c r="Q211" s="14">
        <v>1441.4573125550651</v>
      </c>
      <c r="R211" s="14">
        <v>1458.0700389837166</v>
      </c>
      <c r="S211" s="14">
        <v>1464.41069614818</v>
      </c>
      <c r="T211" s="14">
        <v>1480.3062289598163</v>
      </c>
      <c r="U211" s="5">
        <v>1493.6523536005168</v>
      </c>
      <c r="V211" s="5">
        <v>1493.7267264869045</v>
      </c>
      <c r="W211" s="5">
        <v>1497.8999760744944</v>
      </c>
      <c r="X211" s="5">
        <v>1525.9169369819647</v>
      </c>
      <c r="Y211" s="5">
        <v>1525.8425640955772</v>
      </c>
      <c r="Z211" s="5">
        <v>1532.0144596048347</v>
      </c>
      <c r="AA211" s="5">
        <v>1550.221061746204</v>
      </c>
      <c r="AB211" s="5">
        <v>1554.4804635355983</v>
      </c>
      <c r="AC211" s="5">
        <v>1567.2176242891426</v>
      </c>
    </row>
    <row r="212" spans="1:29" s="5" customFormat="1">
      <c r="A212" s="1" t="s">
        <v>524</v>
      </c>
      <c r="B212" s="1" t="s">
        <v>552</v>
      </c>
      <c r="C212" s="1"/>
      <c r="D212" s="1" t="s">
        <v>670</v>
      </c>
      <c r="E212" s="1" t="s">
        <v>672</v>
      </c>
      <c r="F212" s="1">
        <v>211</v>
      </c>
      <c r="G212" s="1" t="s">
        <v>836</v>
      </c>
      <c r="H212" s="1" t="str">
        <f t="shared" si="4"/>
        <v>211종합중위단위매매가격</v>
      </c>
      <c r="I212" s="1" t="s">
        <v>873</v>
      </c>
      <c r="J212" s="13">
        <v>1774.8649200233215</v>
      </c>
      <c r="K212" s="13">
        <v>1774.8649200233215</v>
      </c>
      <c r="L212" s="13">
        <v>1779.8530976371205</v>
      </c>
      <c r="M212" s="13">
        <v>1792.5719774997567</v>
      </c>
      <c r="N212" s="13">
        <v>1793.4862214835819</v>
      </c>
      <c r="O212" s="13">
        <v>1814.0067660945783</v>
      </c>
      <c r="P212" s="13">
        <v>1849.1524975450557</v>
      </c>
      <c r="Q212" s="14">
        <v>1850.0304074763276</v>
      </c>
      <c r="R212" s="14">
        <v>1859.7468851761155</v>
      </c>
      <c r="S212" s="14">
        <v>1872.3960806957359</v>
      </c>
      <c r="T212" s="14">
        <v>1874.5300832549469</v>
      </c>
      <c r="U212" s="5">
        <v>1921.3851018278815</v>
      </c>
      <c r="V212" s="5">
        <v>1919.9149255460343</v>
      </c>
      <c r="W212" s="5">
        <v>1919.9149255460343</v>
      </c>
      <c r="X212" s="5">
        <v>1919.9149255460343</v>
      </c>
      <c r="Y212" s="5">
        <v>1920.4838175717819</v>
      </c>
      <c r="Z212" s="5">
        <v>1920.72884695209</v>
      </c>
      <c r="AA212" s="5">
        <v>1928.6953108810899</v>
      </c>
      <c r="AB212" s="5">
        <v>1928.6953108810899</v>
      </c>
      <c r="AC212" s="5">
        <v>1933.1059728403427</v>
      </c>
    </row>
    <row r="213" spans="1:29" s="5" customFormat="1">
      <c r="A213" s="1" t="s">
        <v>524</v>
      </c>
      <c r="B213" s="1" t="s">
        <v>552</v>
      </c>
      <c r="C213" s="1"/>
      <c r="D213" s="1" t="s">
        <v>673</v>
      </c>
      <c r="E213" s="1"/>
      <c r="F213" s="1">
        <v>212</v>
      </c>
      <c r="G213" s="1" t="s">
        <v>836</v>
      </c>
      <c r="H213" s="1" t="str">
        <f t="shared" si="4"/>
        <v>212종합중위단위매매가격</v>
      </c>
      <c r="I213" s="1" t="s">
        <v>873</v>
      </c>
      <c r="J213" s="13">
        <v>652.85326211682866</v>
      </c>
      <c r="K213" s="13">
        <v>657.13918636702749</v>
      </c>
      <c r="L213" s="13">
        <v>658.34309197657024</v>
      </c>
      <c r="M213" s="13">
        <v>661.64380048247301</v>
      </c>
      <c r="N213" s="13">
        <v>663.21700153919539</v>
      </c>
      <c r="O213" s="13">
        <v>664.31608720896054</v>
      </c>
      <c r="P213" s="13">
        <v>663.91977011117649</v>
      </c>
      <c r="Q213" s="14">
        <v>663.678899834253</v>
      </c>
      <c r="R213" s="14">
        <v>664.84286426784502</v>
      </c>
      <c r="S213" s="14">
        <v>669.87646734368525</v>
      </c>
      <c r="T213" s="14">
        <v>671.04043177727726</v>
      </c>
      <c r="U213" s="5">
        <v>785.11967553925945</v>
      </c>
      <c r="V213" s="5">
        <v>796.73844876497878</v>
      </c>
      <c r="W213" s="5">
        <v>796.73844876497878</v>
      </c>
      <c r="X213" s="5">
        <v>797.35189357023853</v>
      </c>
      <c r="Y213" s="5">
        <v>798.75733786933677</v>
      </c>
      <c r="Z213" s="5">
        <v>801.14869523358232</v>
      </c>
      <c r="AA213" s="5">
        <v>801.66777368434202</v>
      </c>
      <c r="AB213" s="5">
        <v>803.06914977549934</v>
      </c>
      <c r="AC213" s="5">
        <v>801.32567635884834</v>
      </c>
    </row>
    <row r="214" spans="1:29" s="5" customFormat="1">
      <c r="A214" s="1" t="s">
        <v>524</v>
      </c>
      <c r="B214" s="1" t="s">
        <v>552</v>
      </c>
      <c r="C214" s="1"/>
      <c r="D214" s="1" t="s">
        <v>674</v>
      </c>
      <c r="E214" s="1"/>
      <c r="F214" s="1">
        <v>213</v>
      </c>
      <c r="G214" s="1" t="s">
        <v>836</v>
      </c>
      <c r="H214" s="1" t="str">
        <f t="shared" si="4"/>
        <v>213종합중위단위매매가격</v>
      </c>
      <c r="I214" s="1" t="s">
        <v>873</v>
      </c>
      <c r="J214" s="13">
        <v>880.7097316909452</v>
      </c>
      <c r="K214" s="13">
        <v>894.68567957789674</v>
      </c>
      <c r="L214" s="13">
        <v>911.80688692953152</v>
      </c>
      <c r="M214" s="13">
        <v>911.80688692953152</v>
      </c>
      <c r="N214" s="13">
        <v>914.33206241081439</v>
      </c>
      <c r="O214" s="13">
        <v>914.33206241081439</v>
      </c>
      <c r="P214" s="13">
        <v>922.32860017257406</v>
      </c>
      <c r="Q214" s="14">
        <v>929.29186255398884</v>
      </c>
      <c r="R214" s="14">
        <v>926.11936252651265</v>
      </c>
      <c r="S214" s="14">
        <v>926.11936252651265</v>
      </c>
      <c r="T214" s="14">
        <v>953.07406221420626</v>
      </c>
      <c r="U214" s="5">
        <v>953.95171685883122</v>
      </c>
      <c r="V214" s="5">
        <v>953.95171685883122</v>
      </c>
      <c r="W214" s="5">
        <v>953.95171685883122</v>
      </c>
      <c r="X214" s="5">
        <v>955.98965719905095</v>
      </c>
      <c r="Y214" s="5">
        <v>965.51688508685811</v>
      </c>
      <c r="Z214" s="5">
        <v>965.51688508685811</v>
      </c>
      <c r="AA214" s="5">
        <v>965.51688508685811</v>
      </c>
      <c r="AB214" s="5">
        <v>972.01907992919848</v>
      </c>
      <c r="AC214" s="5">
        <v>972.01907992919848</v>
      </c>
    </row>
    <row r="215" spans="1:29" s="5" customFormat="1">
      <c r="A215" s="1" t="s">
        <v>524</v>
      </c>
      <c r="B215" s="1" t="s">
        <v>552</v>
      </c>
      <c r="C215" s="1"/>
      <c r="D215" s="1" t="s">
        <v>675</v>
      </c>
      <c r="E215" s="1"/>
      <c r="F215" s="1">
        <v>214</v>
      </c>
      <c r="G215" s="1" t="s">
        <v>836</v>
      </c>
      <c r="H215" s="1" t="str">
        <f t="shared" si="4"/>
        <v>214종합중위단위매매가격</v>
      </c>
      <c r="I215" s="1" t="s">
        <v>873</v>
      </c>
      <c r="J215" s="13">
        <v>1241.6744762133408</v>
      </c>
      <c r="K215" s="13">
        <v>1249.9522541894339</v>
      </c>
      <c r="L215" s="13">
        <v>1264.6808086517908</v>
      </c>
      <c r="M215" s="13">
        <v>1293.3768613895734</v>
      </c>
      <c r="N215" s="13">
        <v>1328.8675142386262</v>
      </c>
      <c r="O215" s="13">
        <v>1340.3541813329039</v>
      </c>
      <c r="P215" s="13">
        <v>1367.9114400093404</v>
      </c>
      <c r="Q215" s="14">
        <v>1394.6379286790002</v>
      </c>
      <c r="R215" s="14">
        <v>1394.6379286790002</v>
      </c>
      <c r="S215" s="14">
        <v>1397.3760283118713</v>
      </c>
      <c r="T215" s="14">
        <v>1399.019180410701</v>
      </c>
      <c r="U215" s="5">
        <v>1459.6039358190794</v>
      </c>
      <c r="V215" s="5">
        <v>1459.7683611023065</v>
      </c>
      <c r="W215" s="5">
        <v>1465.9363004995307</v>
      </c>
      <c r="X215" s="5">
        <v>1465.9363004995307</v>
      </c>
      <c r="Y215" s="5">
        <v>1465.911632520545</v>
      </c>
      <c r="Z215" s="5">
        <v>1472.4511567230666</v>
      </c>
      <c r="AA215" s="5">
        <v>1473.4513119702924</v>
      </c>
      <c r="AB215" s="5">
        <v>1473.5499671402288</v>
      </c>
      <c r="AC215" s="5">
        <v>1474.5274721312796</v>
      </c>
    </row>
    <row r="216" spans="1:29" s="5" customFormat="1">
      <c r="A216" s="1" t="s">
        <v>524</v>
      </c>
      <c r="B216" s="1" t="s">
        <v>552</v>
      </c>
      <c r="C216" s="1"/>
      <c r="D216" s="1" t="s">
        <v>676</v>
      </c>
      <c r="E216" s="1"/>
      <c r="F216" s="1">
        <v>215</v>
      </c>
      <c r="G216" s="1" t="s">
        <v>836</v>
      </c>
      <c r="H216" s="1" t="str">
        <f t="shared" si="4"/>
        <v>215종합중위단위매매가격</v>
      </c>
      <c r="I216" s="1" t="s">
        <v>873</v>
      </c>
      <c r="J216" s="13">
        <v>838.93466268324278</v>
      </c>
      <c r="K216" s="13">
        <v>838.93466268324278</v>
      </c>
      <c r="L216" s="13">
        <v>838.93466268324278</v>
      </c>
      <c r="M216" s="13">
        <v>830.79525022047937</v>
      </c>
      <c r="N216" s="13">
        <v>831.28588982819167</v>
      </c>
      <c r="O216" s="13">
        <v>831.28588982819167</v>
      </c>
      <c r="P216" s="13">
        <v>831.28588982819167</v>
      </c>
      <c r="Q216" s="14">
        <v>826.42599755978279</v>
      </c>
      <c r="R216" s="14">
        <v>826.42599755978279</v>
      </c>
      <c r="S216" s="14">
        <v>814.27626688876069</v>
      </c>
      <c r="T216" s="14">
        <v>809.4163746203518</v>
      </c>
      <c r="U216" s="5">
        <v>822.29263633717176</v>
      </c>
      <c r="V216" s="5">
        <v>814.88441644293562</v>
      </c>
      <c r="W216" s="5">
        <v>818.29143626886264</v>
      </c>
      <c r="X216" s="5">
        <v>817.05673295315671</v>
      </c>
      <c r="Y216" s="5">
        <v>822.19428448329711</v>
      </c>
      <c r="Z216" s="5">
        <v>827.13309774612117</v>
      </c>
      <c r="AA216" s="5">
        <v>830.31152413210657</v>
      </c>
      <c r="AB216" s="5">
        <v>811.81994356179678</v>
      </c>
      <c r="AC216" s="5">
        <v>809.35053693038469</v>
      </c>
    </row>
    <row r="217" spans="1:29" s="5" customFormat="1">
      <c r="A217" s="1" t="s">
        <v>524</v>
      </c>
      <c r="B217" s="1" t="s">
        <v>552</v>
      </c>
      <c r="C217" s="1"/>
      <c r="D217" s="1" t="s">
        <v>677</v>
      </c>
      <c r="E217" s="1"/>
      <c r="F217" s="1">
        <v>216</v>
      </c>
      <c r="G217" s="1" t="s">
        <v>836</v>
      </c>
      <c r="H217" s="1" t="str">
        <f t="shared" si="4"/>
        <v>216종합중위단위매매가격</v>
      </c>
      <c r="I217" s="1" t="s">
        <v>873</v>
      </c>
      <c r="J217" s="13">
        <v>491.03199614975119</v>
      </c>
      <c r="K217" s="13">
        <v>491.28266840508826</v>
      </c>
      <c r="L217" s="13">
        <v>491.13277593484645</v>
      </c>
      <c r="M217" s="13">
        <v>491.06937443354144</v>
      </c>
      <c r="N217" s="13">
        <v>490.96859464844619</v>
      </c>
      <c r="O217" s="13">
        <v>489.01720280450542</v>
      </c>
      <c r="P217" s="13">
        <v>485.12515274375892</v>
      </c>
      <c r="Q217" s="14">
        <v>484.64944445998583</v>
      </c>
      <c r="R217" s="14">
        <v>484.64944445998583</v>
      </c>
      <c r="S217" s="14">
        <v>484.64944445998583</v>
      </c>
      <c r="T217" s="14">
        <v>484.69584859480318</v>
      </c>
      <c r="U217" s="5">
        <v>490.9170317127768</v>
      </c>
      <c r="V217" s="5">
        <v>492.3867861342278</v>
      </c>
      <c r="W217" s="5">
        <v>493.84966515870707</v>
      </c>
      <c r="X217" s="5">
        <v>492.8097335517586</v>
      </c>
      <c r="Y217" s="5">
        <v>491.66612433987439</v>
      </c>
      <c r="Z217" s="5">
        <v>491.79160529408404</v>
      </c>
      <c r="AA217" s="5">
        <v>489.85975310442791</v>
      </c>
      <c r="AB217" s="5">
        <v>489.92653239374482</v>
      </c>
      <c r="AC217" s="5">
        <v>489.37586788352326</v>
      </c>
    </row>
    <row r="218" spans="1:29" s="5" customFormat="1">
      <c r="A218" s="1" t="s">
        <v>524</v>
      </c>
      <c r="B218" s="1" t="s">
        <v>552</v>
      </c>
      <c r="C218" s="1"/>
      <c r="D218" s="1" t="s">
        <v>678</v>
      </c>
      <c r="E218" s="1"/>
      <c r="F218" s="1">
        <v>217</v>
      </c>
      <c r="G218" s="1" t="s">
        <v>836</v>
      </c>
      <c r="H218" s="1" t="str">
        <f t="shared" si="4"/>
        <v>217종합중위단위매매가격</v>
      </c>
      <c r="I218" s="1" t="s">
        <v>873</v>
      </c>
      <c r="J218" s="13">
        <v>1440.1168802562963</v>
      </c>
      <c r="K218" s="13">
        <v>1440.1168802562963</v>
      </c>
      <c r="L218" s="13">
        <v>1440.1168802562963</v>
      </c>
      <c r="M218" s="13">
        <v>1440.1168802562963</v>
      </c>
      <c r="N218" s="13">
        <v>1440.1168802562963</v>
      </c>
      <c r="O218" s="13">
        <v>1432.6770625426773</v>
      </c>
      <c r="P218" s="13">
        <v>1429.7011354572298</v>
      </c>
      <c r="Q218" s="14">
        <v>1429.7011354572298</v>
      </c>
      <c r="R218" s="14">
        <v>1429.7011354572298</v>
      </c>
      <c r="S218" s="14">
        <v>1429.7011354572298</v>
      </c>
      <c r="T218" s="14">
        <v>1429.7011354572298</v>
      </c>
      <c r="U218" s="5">
        <v>1421.8557115536032</v>
      </c>
      <c r="V218" s="5">
        <v>1417.4221192576565</v>
      </c>
      <c r="W218" s="5">
        <v>1417.4221192576565</v>
      </c>
      <c r="X218" s="5">
        <v>1425.3055703559694</v>
      </c>
      <c r="Y218" s="5">
        <v>1431.7337220111494</v>
      </c>
      <c r="Z218" s="5">
        <v>1431.7337220111494</v>
      </c>
      <c r="AA218" s="5">
        <v>1424.8385321229737</v>
      </c>
      <c r="AB218" s="5">
        <v>1424.8385321229737</v>
      </c>
      <c r="AC218" s="5">
        <v>1403.9866559464331</v>
      </c>
    </row>
    <row r="219" spans="1:29" s="5" customFormat="1">
      <c r="A219" s="1" t="s">
        <v>524</v>
      </c>
      <c r="B219" s="1" t="s">
        <v>552</v>
      </c>
      <c r="C219" s="1"/>
      <c r="D219" s="1" t="s">
        <v>679</v>
      </c>
      <c r="E219" s="1"/>
      <c r="F219" s="1">
        <v>218</v>
      </c>
      <c r="G219" s="1" t="s">
        <v>836</v>
      </c>
      <c r="H219" s="1" t="str">
        <f t="shared" si="4"/>
        <v>218종합중위단위매매가격</v>
      </c>
      <c r="I219" s="1" t="s">
        <v>873</v>
      </c>
      <c r="J219" s="13">
        <v>801.72525718833924</v>
      </c>
      <c r="K219" s="13">
        <v>801.72525718833924</v>
      </c>
      <c r="L219" s="13">
        <v>809.7656037132964</v>
      </c>
      <c r="M219" s="13">
        <v>809.7656037132964</v>
      </c>
      <c r="N219" s="13">
        <v>809.7656037132964</v>
      </c>
      <c r="O219" s="13">
        <v>820.35713807343052</v>
      </c>
      <c r="P219" s="13">
        <v>834.84121947163271</v>
      </c>
      <c r="Q219" s="14">
        <v>858.65482099528447</v>
      </c>
      <c r="R219" s="14">
        <v>874.97539446783662</v>
      </c>
      <c r="S219" s="14">
        <v>890.46482442550496</v>
      </c>
      <c r="T219" s="14">
        <v>926.59964448292692</v>
      </c>
    </row>
    <row r="220" spans="1:29" s="5" customFormat="1">
      <c r="A220" s="1" t="s">
        <v>524</v>
      </c>
      <c r="B220" s="1" t="s">
        <v>552</v>
      </c>
      <c r="C220" s="1"/>
      <c r="D220" s="1" t="s">
        <v>680</v>
      </c>
      <c r="E220" s="1"/>
      <c r="F220" s="1">
        <v>219</v>
      </c>
      <c r="G220" s="1" t="s">
        <v>836</v>
      </c>
      <c r="H220" s="1" t="str">
        <f t="shared" si="4"/>
        <v>219종합중위단위매매가격</v>
      </c>
      <c r="I220" s="1" t="s">
        <v>873</v>
      </c>
      <c r="J220" s="13">
        <v>467.55746366666688</v>
      </c>
      <c r="K220" s="13">
        <v>467.55746366666688</v>
      </c>
      <c r="L220" s="13">
        <v>473.36226297153564</v>
      </c>
      <c r="M220" s="13">
        <v>472.12155787771667</v>
      </c>
      <c r="N220" s="13">
        <v>475.55606413309744</v>
      </c>
      <c r="O220" s="13">
        <v>475.55606413309744</v>
      </c>
      <c r="P220" s="13">
        <v>476.54609339637312</v>
      </c>
      <c r="Q220" s="14">
        <v>482.21266675533354</v>
      </c>
      <c r="R220" s="14">
        <v>484.50233759225404</v>
      </c>
      <c r="S220" s="14">
        <v>487.02097551286658</v>
      </c>
      <c r="T220" s="14">
        <v>488.85271218240297</v>
      </c>
      <c r="U220" s="5">
        <v>486.38912036515097</v>
      </c>
      <c r="V220" s="5">
        <v>487.60207272671801</v>
      </c>
      <c r="W220" s="5">
        <v>487.60207272671801</v>
      </c>
      <c r="X220" s="5">
        <v>488.14162441488423</v>
      </c>
      <c r="Y220" s="5">
        <v>489.22290400368109</v>
      </c>
      <c r="Z220" s="5">
        <v>489.54804642457776</v>
      </c>
      <c r="AA220" s="5">
        <v>489.54804642457776</v>
      </c>
      <c r="AB220" s="5">
        <v>489.54804642457776</v>
      </c>
      <c r="AC220" s="5">
        <v>489.54804642457776</v>
      </c>
    </row>
    <row r="221" spans="1:29" s="5" customFormat="1">
      <c r="A221" s="1" t="s">
        <v>524</v>
      </c>
      <c r="B221" s="1" t="s">
        <v>552</v>
      </c>
      <c r="C221" s="1"/>
      <c r="D221" s="1" t="s">
        <v>681</v>
      </c>
      <c r="E221" s="1"/>
      <c r="F221" s="1">
        <v>220</v>
      </c>
      <c r="G221" s="1" t="s">
        <v>836</v>
      </c>
      <c r="H221" s="1" t="str">
        <f t="shared" si="4"/>
        <v>220종합중위단위매매가격</v>
      </c>
      <c r="I221" s="1" t="s">
        <v>873</v>
      </c>
      <c r="J221" s="13">
        <v>417.89423999748033</v>
      </c>
      <c r="K221" s="13">
        <v>417.89423999748033</v>
      </c>
      <c r="L221" s="13">
        <v>417.89423999748033</v>
      </c>
      <c r="M221" s="13">
        <v>418.39848066876374</v>
      </c>
      <c r="N221" s="13">
        <v>419.88124911453417</v>
      </c>
      <c r="O221" s="13">
        <v>419.92618149167879</v>
      </c>
      <c r="P221" s="13">
        <v>428.46702441806195</v>
      </c>
      <c r="Q221" s="14">
        <v>432.7539715277079</v>
      </c>
      <c r="R221" s="14">
        <v>433.72258931672019</v>
      </c>
      <c r="S221" s="14">
        <v>437.57219291254273</v>
      </c>
      <c r="T221" s="14">
        <v>437.57219291254273</v>
      </c>
      <c r="U221" s="5">
        <v>441.12922953399652</v>
      </c>
      <c r="V221" s="5">
        <v>450.04727147979219</v>
      </c>
      <c r="W221" s="5">
        <v>450.04727147979219</v>
      </c>
      <c r="X221" s="5">
        <v>450.2828493482512</v>
      </c>
      <c r="Y221" s="5">
        <v>453.15681457449341</v>
      </c>
      <c r="Z221" s="5">
        <v>453.15681457449341</v>
      </c>
      <c r="AA221" s="5">
        <v>453.79939327158985</v>
      </c>
      <c r="AB221" s="5">
        <v>453.79939327158985</v>
      </c>
      <c r="AC221" s="5">
        <v>453.79939327158985</v>
      </c>
    </row>
    <row r="222" spans="1:29" s="5" customFormat="1">
      <c r="A222" s="1" t="s">
        <v>524</v>
      </c>
      <c r="B222" s="1" t="s">
        <v>552</v>
      </c>
      <c r="C222" s="1"/>
      <c r="D222" s="1" t="s">
        <v>682</v>
      </c>
      <c r="E222" s="1"/>
      <c r="F222" s="1">
        <v>221</v>
      </c>
      <c r="G222" s="1" t="s">
        <v>836</v>
      </c>
      <c r="H222" s="1" t="str">
        <f t="shared" si="4"/>
        <v>221종합중위단위매매가격</v>
      </c>
      <c r="I222" s="1" t="s">
        <v>873</v>
      </c>
      <c r="J222" s="13">
        <v>836.30526825667062</v>
      </c>
      <c r="K222" s="13">
        <v>836.30526825667062</v>
      </c>
      <c r="L222" s="13">
        <v>836.08724813354274</v>
      </c>
      <c r="M222" s="13">
        <v>831.70541786359854</v>
      </c>
      <c r="N222" s="13">
        <v>831.70541786359854</v>
      </c>
      <c r="O222" s="13">
        <v>827.32358759365457</v>
      </c>
      <c r="P222" s="13">
        <v>824.99308240534288</v>
      </c>
      <c r="Q222" s="14">
        <v>823.69579875993338</v>
      </c>
      <c r="R222" s="14">
        <v>820.64002786135518</v>
      </c>
      <c r="S222" s="14">
        <v>820.59642383672963</v>
      </c>
      <c r="T222" s="14">
        <v>820.59642383672963</v>
      </c>
      <c r="U222" s="5">
        <v>849.22756493808856</v>
      </c>
      <c r="V222" s="5">
        <v>844.44167399272806</v>
      </c>
      <c r="W222" s="5">
        <v>844.44167399272806</v>
      </c>
      <c r="X222" s="5">
        <v>844.44167399272806</v>
      </c>
      <c r="Y222" s="5">
        <v>844.27495044320324</v>
      </c>
      <c r="Z222" s="5">
        <v>844.46838180137979</v>
      </c>
      <c r="AA222" s="5">
        <v>841.10765155473905</v>
      </c>
      <c r="AB222" s="5">
        <v>853.70230386428807</v>
      </c>
      <c r="AC222" s="5">
        <v>857.89331662478014</v>
      </c>
    </row>
    <row r="223" spans="1:29" s="5" customFormat="1">
      <c r="A223" s="1" t="s">
        <v>524</v>
      </c>
      <c r="B223" s="1" t="s">
        <v>553</v>
      </c>
      <c r="C223" s="1"/>
      <c r="D223" s="1"/>
      <c r="E223" s="1"/>
      <c r="F223" s="1">
        <v>222</v>
      </c>
      <c r="G223" s="1" t="s">
        <v>836</v>
      </c>
      <c r="H223" s="1" t="str">
        <f t="shared" si="4"/>
        <v>222종합중위단위매매가격</v>
      </c>
      <c r="I223" s="1" t="s">
        <v>873</v>
      </c>
      <c r="J223" s="13">
        <v>1074.6713167317978</v>
      </c>
      <c r="K223" s="13">
        <v>1076.4998756193381</v>
      </c>
      <c r="L223" s="13">
        <v>1081.1904442092653</v>
      </c>
      <c r="M223" s="13">
        <v>1092.3488409459135</v>
      </c>
      <c r="N223" s="13">
        <v>1088.9959334601754</v>
      </c>
      <c r="O223" s="13">
        <v>1085.9115990086264</v>
      </c>
      <c r="P223" s="13">
        <v>1086.9749353775292</v>
      </c>
      <c r="Q223" s="14">
        <v>1071.8892999779002</v>
      </c>
      <c r="R223" s="14">
        <v>1057.474249341039</v>
      </c>
      <c r="S223" s="14">
        <v>1053.0492429152009</v>
      </c>
      <c r="T223" s="14">
        <v>1043.9231287261964</v>
      </c>
      <c r="U223" s="5">
        <v>1021.306549527768</v>
      </c>
      <c r="V223" s="5">
        <v>1011.3676318421487</v>
      </c>
      <c r="W223" s="5">
        <v>1004.7199905658737</v>
      </c>
      <c r="X223" s="5">
        <v>1003.230694482589</v>
      </c>
      <c r="Y223" s="5">
        <v>1004.7239302960276</v>
      </c>
      <c r="Z223" s="5">
        <v>1002.6865860380931</v>
      </c>
      <c r="AA223" s="5">
        <v>999.14108727477389</v>
      </c>
      <c r="AB223" s="5">
        <v>998.3302669016249</v>
      </c>
      <c r="AC223" s="5">
        <v>1000.2879883982768</v>
      </c>
    </row>
    <row r="224" spans="1:29" s="5" customFormat="1">
      <c r="A224" s="1" t="s">
        <v>524</v>
      </c>
      <c r="B224" s="1" t="s">
        <v>553</v>
      </c>
      <c r="C224" s="1"/>
      <c r="D224" s="1" t="s">
        <v>683</v>
      </c>
      <c r="E224" s="1"/>
      <c r="F224" s="1">
        <v>223</v>
      </c>
      <c r="G224" s="1" t="s">
        <v>836</v>
      </c>
      <c r="H224" s="1" t="str">
        <f t="shared" si="4"/>
        <v>223종합중위단위매매가격</v>
      </c>
      <c r="I224" s="1" t="s">
        <v>873</v>
      </c>
      <c r="J224" s="13">
        <v>1598.2446652315732</v>
      </c>
      <c r="K224" s="13">
        <v>1598.2446652315732</v>
      </c>
      <c r="L224" s="13">
        <v>1603.3645906640641</v>
      </c>
      <c r="M224" s="13">
        <v>1623.5561922974234</v>
      </c>
      <c r="N224" s="13">
        <v>1614.475177262261</v>
      </c>
      <c r="O224" s="13">
        <v>1603.4871090736228</v>
      </c>
      <c r="P224" s="13">
        <v>1602.7747214119024</v>
      </c>
      <c r="Q224" s="14">
        <v>1561.7047358227189</v>
      </c>
      <c r="R224" s="14">
        <v>1537.9238725088694</v>
      </c>
      <c r="S224" s="14">
        <v>1529.6348868412865</v>
      </c>
      <c r="T224" s="14">
        <v>1510.0922471972926</v>
      </c>
      <c r="U224" s="5">
        <v>1502.4576718645544</v>
      </c>
      <c r="V224" s="5">
        <v>1489.7738216104781</v>
      </c>
      <c r="W224" s="5">
        <v>1474.7859821467889</v>
      </c>
      <c r="X224" s="5">
        <v>1470.8855725038907</v>
      </c>
      <c r="Y224" s="5">
        <v>1471.4691887083927</v>
      </c>
      <c r="Z224" s="5">
        <v>1469.8111462430893</v>
      </c>
      <c r="AA224" s="5">
        <v>1465.5474591041097</v>
      </c>
      <c r="AB224" s="5">
        <v>1467.2769008314694</v>
      </c>
      <c r="AC224" s="5">
        <v>1475.3836729017755</v>
      </c>
    </row>
    <row r="225" spans="1:29" s="5" customFormat="1">
      <c r="A225" s="1" t="s">
        <v>524</v>
      </c>
      <c r="B225" s="1" t="s">
        <v>553</v>
      </c>
      <c r="C225" s="1"/>
      <c r="D225" s="1" t="s">
        <v>683</v>
      </c>
      <c r="E225" s="1" t="s">
        <v>684</v>
      </c>
      <c r="F225" s="1">
        <v>224</v>
      </c>
      <c r="G225" s="1" t="s">
        <v>836</v>
      </c>
      <c r="H225" s="1" t="str">
        <f t="shared" si="4"/>
        <v>224종합중위단위매매가격</v>
      </c>
      <c r="I225" s="1" t="s">
        <v>873</v>
      </c>
      <c r="J225" s="13">
        <v>1712.3332510164992</v>
      </c>
      <c r="K225" s="13">
        <v>1712.3332510164992</v>
      </c>
      <c r="L225" s="13">
        <v>1712.7635275709608</v>
      </c>
      <c r="M225" s="13">
        <v>1730.6083512441592</v>
      </c>
      <c r="N225" s="13">
        <v>1714.1287386938313</v>
      </c>
      <c r="O225" s="13">
        <v>1710.4734715969662</v>
      </c>
      <c r="P225" s="13">
        <v>1709.1806785991209</v>
      </c>
      <c r="Q225" s="14">
        <v>1686.4417343234559</v>
      </c>
      <c r="R225" s="14">
        <v>1666.7610638260533</v>
      </c>
      <c r="S225" s="14">
        <v>1665.8110010886639</v>
      </c>
      <c r="T225" s="14">
        <v>1642.8189471660467</v>
      </c>
      <c r="U225" s="5">
        <v>1636.6356261421315</v>
      </c>
      <c r="V225" s="5">
        <v>1618.8945275397905</v>
      </c>
      <c r="W225" s="5">
        <v>1594.4224068905726</v>
      </c>
      <c r="X225" s="5">
        <v>1588.3248720199042</v>
      </c>
      <c r="Y225" s="5">
        <v>1583.0195903951028</v>
      </c>
      <c r="Z225" s="5">
        <v>1583.0195903951028</v>
      </c>
      <c r="AA225" s="5">
        <v>1577.124155374441</v>
      </c>
      <c r="AB225" s="5">
        <v>1586.0179341380883</v>
      </c>
      <c r="AC225" s="5">
        <v>1603.8054916653823</v>
      </c>
    </row>
    <row r="226" spans="1:29" s="5" customFormat="1">
      <c r="A226" s="1" t="s">
        <v>524</v>
      </c>
      <c r="B226" s="1" t="s">
        <v>553</v>
      </c>
      <c r="C226" s="1"/>
      <c r="D226" s="1" t="s">
        <v>683</v>
      </c>
      <c r="E226" s="1" t="s">
        <v>685</v>
      </c>
      <c r="F226" s="1">
        <v>225</v>
      </c>
      <c r="G226" s="1" t="s">
        <v>836</v>
      </c>
      <c r="H226" s="1" t="str">
        <f t="shared" si="4"/>
        <v>225종합중위단위매매가격</v>
      </c>
      <c r="I226" s="1" t="s">
        <v>873</v>
      </c>
      <c r="J226" s="13">
        <v>1458.212698263558</v>
      </c>
      <c r="K226" s="13">
        <v>1458.212698263558</v>
      </c>
      <c r="L226" s="13">
        <v>1469.0886837984826</v>
      </c>
      <c r="M226" s="13">
        <v>1492.1607132286949</v>
      </c>
      <c r="N226" s="13">
        <v>1492.1607132286949</v>
      </c>
      <c r="O226" s="13">
        <v>1472.1723883254897</v>
      </c>
      <c r="P226" s="13">
        <v>1472.1723883254897</v>
      </c>
      <c r="Q226" s="14">
        <v>1408.6029409887224</v>
      </c>
      <c r="R226" s="14">
        <v>1379.7895140657704</v>
      </c>
      <c r="S226" s="14">
        <v>1362.4927577586336</v>
      </c>
      <c r="T226" s="14">
        <v>1347.1839182183044</v>
      </c>
      <c r="U226" s="5">
        <v>1337.4020912266944</v>
      </c>
      <c r="V226" s="5">
        <v>1330.9392857563676</v>
      </c>
      <c r="W226" s="5">
        <v>1327.6182923587003</v>
      </c>
      <c r="X226" s="5">
        <v>1326.420620152486</v>
      </c>
      <c r="Y226" s="5">
        <v>1334.2483134914623</v>
      </c>
      <c r="Z226" s="5">
        <v>1330.5506724698512</v>
      </c>
      <c r="AA226" s="5">
        <v>1328.2942382772719</v>
      </c>
      <c r="AB226" s="5">
        <v>1321.2106539320819</v>
      </c>
      <c r="AC226" s="5">
        <v>1317.4088552298133</v>
      </c>
    </row>
    <row r="227" spans="1:29" s="5" customFormat="1">
      <c r="A227" s="1" t="s">
        <v>524</v>
      </c>
      <c r="B227" s="1" t="s">
        <v>553</v>
      </c>
      <c r="C227" s="1"/>
      <c r="D227" s="1" t="s">
        <v>686</v>
      </c>
      <c r="E227" s="1"/>
      <c r="F227" s="1">
        <v>226</v>
      </c>
      <c r="G227" s="1" t="s">
        <v>836</v>
      </c>
      <c r="H227" s="1" t="str">
        <f t="shared" si="4"/>
        <v>226종합중위단위매매가격</v>
      </c>
      <c r="I227" s="1" t="s">
        <v>873</v>
      </c>
      <c r="J227" s="13">
        <v>1032.581902998513</v>
      </c>
      <c r="K227" s="13">
        <v>1037.7380389707537</v>
      </c>
      <c r="L227" s="13">
        <v>1037.7380389707537</v>
      </c>
      <c r="M227" s="13">
        <v>1037.6149559239691</v>
      </c>
      <c r="N227" s="13">
        <v>1037.6149559239691</v>
      </c>
      <c r="O227" s="13">
        <v>1035.6198431651912</v>
      </c>
      <c r="P227" s="13">
        <v>1032.1207674586653</v>
      </c>
      <c r="Q227" s="14">
        <v>1029.8601277765631</v>
      </c>
      <c r="R227" s="14">
        <v>1022.7857934288203</v>
      </c>
      <c r="S227" s="14">
        <v>1023.7698460934106</v>
      </c>
      <c r="T227" s="14">
        <v>1026.0304857755129</v>
      </c>
      <c r="U227" s="5">
        <v>1051.9676535989418</v>
      </c>
      <c r="V227" s="5">
        <v>1047.7390833485995</v>
      </c>
      <c r="W227" s="5">
        <v>1045.5445672829155</v>
      </c>
      <c r="X227" s="5">
        <v>1042.7301270361195</v>
      </c>
      <c r="Y227" s="5">
        <v>1047.3510923285726</v>
      </c>
      <c r="Z227" s="5">
        <v>1047.0335244847276</v>
      </c>
      <c r="AA227" s="5">
        <v>1044.5142356539823</v>
      </c>
      <c r="AB227" s="5">
        <v>1043.9329141723865</v>
      </c>
      <c r="AC227" s="5">
        <v>1044.5908045602087</v>
      </c>
    </row>
    <row r="228" spans="1:29" s="5" customFormat="1">
      <c r="A228" s="1" t="s">
        <v>524</v>
      </c>
      <c r="B228" s="1" t="s">
        <v>553</v>
      </c>
      <c r="C228" s="1"/>
      <c r="D228" s="1" t="s">
        <v>687</v>
      </c>
      <c r="E228" s="1"/>
      <c r="F228" s="1">
        <v>227</v>
      </c>
      <c r="G228" s="1" t="s">
        <v>836</v>
      </c>
      <c r="H228" s="1" t="str">
        <f t="shared" si="4"/>
        <v>227종합중위단위매매가격</v>
      </c>
      <c r="I228" s="1" t="s">
        <v>873</v>
      </c>
      <c r="J228" s="13">
        <v>944.38979732259793</v>
      </c>
      <c r="K228" s="13">
        <v>944.38979732259793</v>
      </c>
      <c r="L228" s="13">
        <v>959.24166059600111</v>
      </c>
      <c r="M228" s="13">
        <v>975.56959812005994</v>
      </c>
      <c r="N228" s="13">
        <v>975.56959812005994</v>
      </c>
      <c r="O228" s="13">
        <v>985.84277032101045</v>
      </c>
      <c r="P228" s="13">
        <v>987.34000194007547</v>
      </c>
      <c r="Q228" s="14">
        <v>989.43268134662856</v>
      </c>
      <c r="R228" s="14">
        <v>964.57817272246018</v>
      </c>
      <c r="S228" s="14">
        <v>964.10720490758149</v>
      </c>
      <c r="T228" s="14">
        <v>954.46746994654086</v>
      </c>
      <c r="U228" s="5">
        <v>936.7252347981771</v>
      </c>
      <c r="V228" s="5">
        <v>912.00879921113665</v>
      </c>
      <c r="W228" s="5">
        <v>909.03935026263002</v>
      </c>
      <c r="X228" s="5">
        <v>909.03935026263002</v>
      </c>
      <c r="Y228" s="5">
        <v>905.98357989484157</v>
      </c>
      <c r="Z228" s="5">
        <v>895.99542206847627</v>
      </c>
      <c r="AA228" s="5">
        <v>885.60601128564849</v>
      </c>
      <c r="AB228" s="5">
        <v>878.65564767192927</v>
      </c>
      <c r="AC228" s="5">
        <v>872.24275854017333</v>
      </c>
    </row>
    <row r="229" spans="1:29" s="5" customFormat="1">
      <c r="A229" s="1" t="s">
        <v>524</v>
      </c>
      <c r="B229" s="1" t="s">
        <v>553</v>
      </c>
      <c r="C229" s="1"/>
      <c r="D229" s="1" t="s">
        <v>688</v>
      </c>
      <c r="E229" s="1"/>
      <c r="F229" s="1">
        <v>228</v>
      </c>
      <c r="G229" s="1" t="s">
        <v>836</v>
      </c>
      <c r="H229" s="1" t="str">
        <f t="shared" si="4"/>
        <v>228종합중위단위매매가격</v>
      </c>
      <c r="I229" s="1" t="s">
        <v>873</v>
      </c>
      <c r="J229" s="13">
        <v>562.32763266943664</v>
      </c>
      <c r="K229" s="13">
        <v>562.32763266943664</v>
      </c>
      <c r="L229" s="13">
        <v>562.66223529520278</v>
      </c>
      <c r="M229" s="13">
        <v>562.66223529520278</v>
      </c>
      <c r="N229" s="13">
        <v>562.66223529520278</v>
      </c>
      <c r="O229" s="13">
        <v>555.28382606221976</v>
      </c>
      <c r="P229" s="13">
        <v>555.28382606221976</v>
      </c>
      <c r="Q229" s="14">
        <v>555.28382606221976</v>
      </c>
      <c r="R229" s="14">
        <v>559.82204268023611</v>
      </c>
      <c r="S229" s="14">
        <v>549.06060093909048</v>
      </c>
      <c r="T229" s="14">
        <v>544.2182671577192</v>
      </c>
      <c r="U229" s="5">
        <v>585.59774514975038</v>
      </c>
      <c r="V229" s="5">
        <v>587.93671649935334</v>
      </c>
      <c r="W229" s="5">
        <v>582.1885951709686</v>
      </c>
      <c r="X229" s="5">
        <v>582.1885951709686</v>
      </c>
      <c r="Y229" s="5">
        <v>579.82665920732131</v>
      </c>
      <c r="Z229" s="5">
        <v>582.64150307895216</v>
      </c>
      <c r="AA229" s="5">
        <v>585.55655498790463</v>
      </c>
      <c r="AB229" s="5">
        <v>585.64588101021604</v>
      </c>
      <c r="AC229" s="5">
        <v>585.64588101021604</v>
      </c>
    </row>
    <row r="230" spans="1:29" s="5" customFormat="1">
      <c r="A230" s="1" t="s">
        <v>524</v>
      </c>
      <c r="B230" s="1" t="s">
        <v>553</v>
      </c>
      <c r="C230" s="1"/>
      <c r="D230" s="1" t="s">
        <v>689</v>
      </c>
      <c r="E230" s="1"/>
      <c r="F230" s="1">
        <v>229</v>
      </c>
      <c r="G230" s="1" t="s">
        <v>836</v>
      </c>
      <c r="H230" s="1" t="str">
        <f t="shared" si="4"/>
        <v>229종합중위단위매매가격</v>
      </c>
      <c r="I230" s="1" t="s">
        <v>873</v>
      </c>
      <c r="J230" s="13">
        <v>409.93441201637796</v>
      </c>
      <c r="K230" s="13">
        <v>409.93441201637796</v>
      </c>
      <c r="L230" s="13">
        <v>409.93441201637796</v>
      </c>
      <c r="M230" s="13">
        <v>410.65387008090727</v>
      </c>
      <c r="N230" s="13">
        <v>410.65387008090727</v>
      </c>
      <c r="O230" s="13">
        <v>410.65387008090727</v>
      </c>
      <c r="P230" s="13">
        <v>439.27921381636094</v>
      </c>
      <c r="Q230" s="14">
        <v>444.58498630917774</v>
      </c>
      <c r="R230" s="14">
        <v>447.45049003252956</v>
      </c>
      <c r="S230" s="14">
        <v>447.45049003252956</v>
      </c>
      <c r="T230" s="14">
        <v>447.45049003252956</v>
      </c>
      <c r="U230" s="5">
        <v>447.42244415146757</v>
      </c>
      <c r="V230" s="5">
        <v>446.06942884570441</v>
      </c>
      <c r="W230" s="5">
        <v>443.89094709191357</v>
      </c>
      <c r="X230" s="5">
        <v>443.89094709191357</v>
      </c>
      <c r="Y230" s="5">
        <v>443.66447460810213</v>
      </c>
      <c r="Z230" s="5">
        <v>445.2828523679915</v>
      </c>
      <c r="AA230" s="5">
        <v>448.84638942723643</v>
      </c>
      <c r="AB230" s="5">
        <v>448.84638942723643</v>
      </c>
      <c r="AC230" s="5">
        <v>451.50301531606931</v>
      </c>
    </row>
    <row r="231" spans="1:29" s="5" customFormat="1">
      <c r="A231" s="1" t="s">
        <v>524</v>
      </c>
      <c r="B231" s="1" t="s">
        <v>553</v>
      </c>
      <c r="C231" s="1"/>
      <c r="D231" s="1" t="s">
        <v>690</v>
      </c>
      <c r="E231" s="1"/>
      <c r="F231" s="1">
        <v>230</v>
      </c>
      <c r="G231" s="1" t="s">
        <v>836</v>
      </c>
      <c r="H231" s="1" t="str">
        <f t="shared" si="4"/>
        <v>230종합중위단위매매가격</v>
      </c>
      <c r="I231" s="1" t="s">
        <v>873</v>
      </c>
      <c r="J231" s="13">
        <v>258.77341580537285</v>
      </c>
      <c r="K231" s="13">
        <v>264.79802546395615</v>
      </c>
      <c r="L231" s="13">
        <v>264.79802546395615</v>
      </c>
      <c r="M231" s="13">
        <v>264.79802546395615</v>
      </c>
      <c r="N231" s="13">
        <v>264.79802546395615</v>
      </c>
      <c r="O231" s="13">
        <v>264.79802546395615</v>
      </c>
      <c r="P231" s="13">
        <v>264.79802546395615</v>
      </c>
      <c r="Q231" s="14">
        <v>256.83535030204786</v>
      </c>
      <c r="R231" s="14">
        <v>251.52690019410909</v>
      </c>
      <c r="S231" s="14">
        <v>246.21845008617024</v>
      </c>
      <c r="T231" s="14">
        <v>246.21845008617024</v>
      </c>
      <c r="U231" s="5">
        <v>244.62885026972467</v>
      </c>
      <c r="V231" s="5">
        <v>244.62885026972467</v>
      </c>
      <c r="W231" s="5">
        <v>244.62885026972467</v>
      </c>
      <c r="X231" s="5">
        <v>247.27960253753079</v>
      </c>
      <c r="Y231" s="5">
        <v>255.28176892431273</v>
      </c>
      <c r="Z231" s="5">
        <v>255.83416770473661</v>
      </c>
      <c r="AA231" s="5">
        <v>256.49685577168816</v>
      </c>
      <c r="AB231" s="5">
        <v>256.49685577168816</v>
      </c>
      <c r="AC231" s="5">
        <v>256.76193099846876</v>
      </c>
    </row>
    <row r="232" spans="1:29" s="5" customFormat="1">
      <c r="A232" s="1" t="s">
        <v>524</v>
      </c>
      <c r="B232" s="1" t="s">
        <v>554</v>
      </c>
      <c r="C232" s="1"/>
      <c r="D232" s="1"/>
      <c r="E232" s="1"/>
      <c r="F232" s="1">
        <v>231</v>
      </c>
      <c r="G232" s="1" t="s">
        <v>836</v>
      </c>
      <c r="H232" s="1" t="str">
        <f t="shared" si="4"/>
        <v>231종합중위단위매매가격</v>
      </c>
      <c r="I232" s="1" t="s">
        <v>873</v>
      </c>
      <c r="J232" s="13">
        <v>738.22610007959383</v>
      </c>
      <c r="K232" s="13">
        <v>741.58887507921168</v>
      </c>
      <c r="L232" s="13">
        <v>743.86007690836811</v>
      </c>
      <c r="M232" s="13">
        <v>747.76934054989852</v>
      </c>
      <c r="N232" s="13">
        <v>750.36084997975445</v>
      </c>
      <c r="O232" s="13">
        <v>750.44516643777456</v>
      </c>
      <c r="P232" s="13">
        <v>751.19575327427492</v>
      </c>
      <c r="Q232" s="14">
        <v>751.0120801617735</v>
      </c>
      <c r="R232" s="14">
        <v>750.32952140327097</v>
      </c>
      <c r="S232" s="14">
        <v>750.8159206628568</v>
      </c>
      <c r="T232" s="14">
        <v>747.40510413978996</v>
      </c>
      <c r="U232" s="5">
        <v>752.14155768098044</v>
      </c>
      <c r="V232" s="5">
        <v>751.99876998916261</v>
      </c>
      <c r="W232" s="5">
        <v>749.23885850129284</v>
      </c>
      <c r="X232" s="5">
        <v>744.51639424151506</v>
      </c>
      <c r="Y232" s="5">
        <v>744.10247134678559</v>
      </c>
      <c r="Z232" s="5">
        <v>744.83840920097157</v>
      </c>
      <c r="AA232" s="5">
        <v>744.00651636315445</v>
      </c>
      <c r="AB232" s="5">
        <v>741.19033931239824</v>
      </c>
      <c r="AC232" s="5">
        <v>739.52237838030499</v>
      </c>
    </row>
    <row r="233" spans="1:29" s="5" customFormat="1">
      <c r="A233" s="1" t="s">
        <v>524</v>
      </c>
      <c r="B233" s="1" t="s">
        <v>554</v>
      </c>
      <c r="C233" s="1"/>
      <c r="D233" s="1" t="s">
        <v>691</v>
      </c>
      <c r="E233" s="1"/>
      <c r="F233" s="1">
        <v>232</v>
      </c>
      <c r="G233" s="1" t="s">
        <v>836</v>
      </c>
      <c r="H233" s="1" t="str">
        <f t="shared" si="4"/>
        <v>232종합중위단위매매가격</v>
      </c>
      <c r="I233" s="1" t="s">
        <v>873</v>
      </c>
      <c r="J233" s="13">
        <v>1032.8403302128638</v>
      </c>
      <c r="K233" s="13">
        <v>1051.5492182106354</v>
      </c>
      <c r="L233" s="13">
        <v>1069.8048621316841</v>
      </c>
      <c r="M233" s="13">
        <v>1090.299786818892</v>
      </c>
      <c r="N233" s="13">
        <v>1094.3727497080479</v>
      </c>
      <c r="O233" s="13">
        <v>1094.9028413284261</v>
      </c>
      <c r="P233" s="13">
        <v>1094.9028413284261</v>
      </c>
      <c r="Q233" s="14">
        <v>1094.9028413284261</v>
      </c>
      <c r="R233" s="14">
        <v>1085.8512160257692</v>
      </c>
      <c r="S233" s="14">
        <v>1085.8512160257692</v>
      </c>
      <c r="T233" s="14">
        <v>1079.3512621666682</v>
      </c>
      <c r="U233" s="5">
        <v>1071.933364359508</v>
      </c>
      <c r="V233" s="5">
        <v>1069.1699745212661</v>
      </c>
      <c r="W233" s="5">
        <v>1054.1688761309338</v>
      </c>
      <c r="X233" s="5">
        <v>1045.5352175819144</v>
      </c>
      <c r="Y233" s="5">
        <v>1048.6714091643926</v>
      </c>
      <c r="Z233" s="5">
        <v>1057.0746866677632</v>
      </c>
      <c r="AA233" s="5">
        <v>1052.3512217918919</v>
      </c>
      <c r="AB233" s="5">
        <v>1042.0942304046605</v>
      </c>
      <c r="AC233" s="5">
        <v>1038.4144177771616</v>
      </c>
    </row>
    <row r="234" spans="1:29" s="5" customFormat="1">
      <c r="A234" s="1" t="s">
        <v>524</v>
      </c>
      <c r="B234" s="1" t="s">
        <v>554</v>
      </c>
      <c r="C234" s="1"/>
      <c r="D234" s="1" t="s">
        <v>692</v>
      </c>
      <c r="E234" s="1"/>
      <c r="F234" s="1">
        <v>233</v>
      </c>
      <c r="G234" s="1" t="s">
        <v>836</v>
      </c>
      <c r="H234" s="1" t="str">
        <f t="shared" si="4"/>
        <v>233종합중위단위매매가격</v>
      </c>
      <c r="I234" s="1" t="s">
        <v>873</v>
      </c>
      <c r="J234" s="13">
        <v>822.29778798406255</v>
      </c>
      <c r="K234" s="13">
        <v>822.29778798406255</v>
      </c>
      <c r="L234" s="13">
        <v>829.48215264353507</v>
      </c>
      <c r="M234" s="13">
        <v>829.48215264353507</v>
      </c>
      <c r="N234" s="13">
        <v>830.85535917069751</v>
      </c>
      <c r="O234" s="13">
        <v>830.85535917069751</v>
      </c>
      <c r="P234" s="13">
        <v>830.85535917069751</v>
      </c>
      <c r="Q234" s="14">
        <v>830.85535917069751</v>
      </c>
      <c r="R234" s="14">
        <v>830.85535917069751</v>
      </c>
      <c r="S234" s="14">
        <v>830.85535917069751</v>
      </c>
      <c r="T234" s="14">
        <v>830.85535917069751</v>
      </c>
      <c r="U234" s="5">
        <v>832.62112010962483</v>
      </c>
      <c r="V234" s="5">
        <v>832.62112010962483</v>
      </c>
      <c r="W234" s="5">
        <v>833.53353681269937</v>
      </c>
      <c r="X234" s="5">
        <v>833.53353681269937</v>
      </c>
      <c r="Y234" s="5">
        <v>834.97645873872091</v>
      </c>
      <c r="Z234" s="5">
        <v>835.76073734296824</v>
      </c>
      <c r="AA234" s="5">
        <v>833.12463671534533</v>
      </c>
      <c r="AB234" s="5">
        <v>838.93932340763979</v>
      </c>
      <c r="AC234" s="5">
        <v>836.05347955559648</v>
      </c>
    </row>
    <row r="235" spans="1:29" s="5" customFormat="1">
      <c r="A235" s="1" t="s">
        <v>524</v>
      </c>
      <c r="B235" s="1" t="s">
        <v>554</v>
      </c>
      <c r="C235" s="1"/>
      <c r="D235" s="1" t="s">
        <v>693</v>
      </c>
      <c r="E235" s="1"/>
      <c r="F235" s="1">
        <v>234</v>
      </c>
      <c r="G235" s="1" t="s">
        <v>836</v>
      </c>
      <c r="H235" s="1" t="str">
        <f t="shared" si="4"/>
        <v>234종합중위단위매매가격</v>
      </c>
      <c r="I235" s="1" t="s">
        <v>873</v>
      </c>
      <c r="J235" s="13">
        <v>1033.4460361953775</v>
      </c>
      <c r="K235" s="13">
        <v>1033.4460361953775</v>
      </c>
      <c r="L235" s="13">
        <v>1028.3885729114788</v>
      </c>
      <c r="M235" s="13">
        <v>1028.3885729114788</v>
      </c>
      <c r="N235" s="13">
        <v>1027.9526901286677</v>
      </c>
      <c r="O235" s="13">
        <v>1025.3842530413119</v>
      </c>
      <c r="P235" s="13">
        <v>1025.3842530413119</v>
      </c>
      <c r="Q235" s="14">
        <v>1025.3842530413119</v>
      </c>
      <c r="R235" s="14">
        <v>1025.3842530413119</v>
      </c>
      <c r="S235" s="14">
        <v>1025.3842530413119</v>
      </c>
      <c r="T235" s="14">
        <v>1017.1969005363039</v>
      </c>
      <c r="U235" s="5">
        <v>1030.6403352867762</v>
      </c>
      <c r="V235" s="5">
        <v>1030.6403352867762</v>
      </c>
      <c r="W235" s="5">
        <v>1030.6403352867762</v>
      </c>
      <c r="X235" s="5">
        <v>1014.3556323652883</v>
      </c>
      <c r="Y235" s="5">
        <v>1012.653868978559</v>
      </c>
      <c r="Z235" s="5">
        <v>1010.2075900219919</v>
      </c>
      <c r="AA235" s="5">
        <v>1013.7346509504766</v>
      </c>
      <c r="AB235" s="5">
        <v>1006.5953461801282</v>
      </c>
      <c r="AC235" s="5">
        <v>1006.5121598917834</v>
      </c>
    </row>
    <row r="236" spans="1:29" s="5" customFormat="1">
      <c r="A236" s="1" t="s">
        <v>524</v>
      </c>
      <c r="B236" s="1" t="s">
        <v>554</v>
      </c>
      <c r="C236" s="1"/>
      <c r="D236" s="1" t="s">
        <v>694</v>
      </c>
      <c r="E236" s="1"/>
      <c r="F236" s="1">
        <v>235</v>
      </c>
      <c r="G236" s="1" t="s">
        <v>836</v>
      </c>
      <c r="H236" s="1" t="str">
        <f t="shared" si="4"/>
        <v>235종합중위단위매매가격</v>
      </c>
      <c r="I236" s="1" t="s">
        <v>873</v>
      </c>
      <c r="J236" s="13">
        <v>246.56250286782961</v>
      </c>
      <c r="K236" s="13">
        <v>245.73169024259192</v>
      </c>
      <c r="L236" s="13">
        <v>245.73169024259192</v>
      </c>
      <c r="M236" s="13">
        <v>245.74996385455395</v>
      </c>
      <c r="N236" s="13">
        <v>248.6716220294899</v>
      </c>
      <c r="O236" s="13">
        <v>254.20019783605278</v>
      </c>
      <c r="P236" s="13">
        <v>254.55579493959479</v>
      </c>
      <c r="Q236" s="14">
        <v>266.10999063650024</v>
      </c>
      <c r="R236" s="14">
        <v>272.48394618135706</v>
      </c>
      <c r="S236" s="14">
        <v>278.64100349723691</v>
      </c>
      <c r="T236" s="14">
        <v>278.64100349723691</v>
      </c>
      <c r="U236" s="5">
        <v>285.97832809480389</v>
      </c>
      <c r="V236" s="5">
        <v>285.97832809480389</v>
      </c>
      <c r="W236" s="5">
        <v>289.7411945019989</v>
      </c>
      <c r="X236" s="5">
        <v>291.81907305568529</v>
      </c>
      <c r="Y236" s="5">
        <v>287.89105264840128</v>
      </c>
      <c r="Z236" s="5">
        <v>289.73083346850746</v>
      </c>
      <c r="AA236" s="5">
        <v>289.73083346850746</v>
      </c>
      <c r="AB236" s="5">
        <v>288.94554827120913</v>
      </c>
      <c r="AC236" s="5">
        <v>288.94554827120913</v>
      </c>
    </row>
    <row r="237" spans="1:29" s="5" customFormat="1">
      <c r="A237" s="1" t="s">
        <v>524</v>
      </c>
      <c r="B237" s="1" t="s">
        <v>554</v>
      </c>
      <c r="C237" s="1"/>
      <c r="D237" s="1" t="s">
        <v>695</v>
      </c>
      <c r="E237" s="1"/>
      <c r="F237" s="1">
        <v>236</v>
      </c>
      <c r="G237" s="1" t="s">
        <v>836</v>
      </c>
      <c r="H237" s="1" t="str">
        <f t="shared" si="4"/>
        <v>236종합중위단위매매가격</v>
      </c>
      <c r="I237" s="1" t="s">
        <v>873</v>
      </c>
      <c r="J237" s="13">
        <v>846.01216821715366</v>
      </c>
      <c r="K237" s="13">
        <v>846.01216821715366</v>
      </c>
      <c r="L237" s="13">
        <v>846.01216821715366</v>
      </c>
      <c r="M237" s="13">
        <v>846.01216821715366</v>
      </c>
      <c r="N237" s="13">
        <v>846.01216821715366</v>
      </c>
      <c r="O237" s="13">
        <v>846.01216821715366</v>
      </c>
      <c r="P237" s="13">
        <v>846.01216821715366</v>
      </c>
      <c r="Q237" s="14">
        <v>846.01216821715366</v>
      </c>
      <c r="R237" s="14">
        <v>846.01216821715366</v>
      </c>
      <c r="S237" s="14">
        <v>846.01216821715366</v>
      </c>
      <c r="T237" s="14">
        <v>846.01216821715366</v>
      </c>
      <c r="U237" s="5">
        <v>829.95625365520482</v>
      </c>
      <c r="V237" s="5">
        <v>824.88377962025118</v>
      </c>
      <c r="W237" s="5">
        <v>820.72975584750986</v>
      </c>
      <c r="X237" s="5">
        <v>817.82296991272267</v>
      </c>
      <c r="Y237" s="5">
        <v>817.82296991272267</v>
      </c>
      <c r="Z237" s="5">
        <v>815.92096249418796</v>
      </c>
      <c r="AA237" s="5">
        <v>815.67741145411935</v>
      </c>
      <c r="AB237" s="5">
        <v>815.73490222277451</v>
      </c>
      <c r="AC237" s="5">
        <v>815.31040916583095</v>
      </c>
    </row>
    <row r="238" spans="1:29" s="5" customFormat="1">
      <c r="A238" s="1" t="s">
        <v>524</v>
      </c>
      <c r="B238" s="1" t="s">
        <v>554</v>
      </c>
      <c r="C238" s="1"/>
      <c r="D238" s="1" t="s">
        <v>696</v>
      </c>
      <c r="E238" s="1"/>
      <c r="F238" s="1">
        <v>237</v>
      </c>
      <c r="G238" s="1" t="s">
        <v>836</v>
      </c>
      <c r="H238" s="1" t="str">
        <f t="shared" si="4"/>
        <v>237종합중위단위매매가격</v>
      </c>
      <c r="I238" s="1" t="s">
        <v>873</v>
      </c>
      <c r="J238" s="13">
        <v>586.23373712219666</v>
      </c>
      <c r="K238" s="13">
        <v>575.91927139563404</v>
      </c>
      <c r="L238" s="13">
        <v>535.32703623186478</v>
      </c>
      <c r="M238" s="13">
        <v>535.32703623186478</v>
      </c>
      <c r="N238" s="13">
        <v>535.32703623186478</v>
      </c>
      <c r="O238" s="13">
        <v>535.3276275203765</v>
      </c>
      <c r="P238" s="13">
        <v>546.87367013628614</v>
      </c>
      <c r="Q238" s="14">
        <v>534.78832653814777</v>
      </c>
      <c r="R238" s="14">
        <v>530.56739057032428</v>
      </c>
      <c r="S238" s="14">
        <v>529.97444014307735</v>
      </c>
      <c r="T238" s="14">
        <v>518.52348321202555</v>
      </c>
      <c r="U238" s="5">
        <v>525.0139352841943</v>
      </c>
      <c r="V238" s="5">
        <v>539.40170379140807</v>
      </c>
      <c r="W238" s="5">
        <v>537.96889239780262</v>
      </c>
      <c r="X238" s="5">
        <v>538.94449243517556</v>
      </c>
      <c r="Y238" s="5">
        <v>527.12808593932255</v>
      </c>
      <c r="Z238" s="5">
        <v>520.83332623007709</v>
      </c>
      <c r="AA238" s="5">
        <v>519.32221423174735</v>
      </c>
      <c r="AB238" s="5">
        <v>506.45404456188714</v>
      </c>
      <c r="AC238" s="5">
        <v>501.22639944579981</v>
      </c>
    </row>
    <row r="239" spans="1:29" s="5" customFormat="1">
      <c r="A239" s="1" t="s">
        <v>524</v>
      </c>
      <c r="B239" s="1" t="s">
        <v>555</v>
      </c>
      <c r="C239" s="1"/>
      <c r="D239" s="1"/>
      <c r="E239" s="1"/>
      <c r="F239" s="1">
        <v>238</v>
      </c>
      <c r="G239" s="1" t="s">
        <v>836</v>
      </c>
      <c r="H239" s="1" t="str">
        <f t="shared" si="4"/>
        <v>238종합중위단위매매가격</v>
      </c>
      <c r="I239" s="1" t="s">
        <v>873</v>
      </c>
      <c r="J239" s="13">
        <v>898.28853691596726</v>
      </c>
      <c r="K239" s="13">
        <v>900.63374551430741</v>
      </c>
      <c r="L239" s="13">
        <v>904.98294296185861</v>
      </c>
      <c r="M239" s="13">
        <v>910.93474324659292</v>
      </c>
      <c r="N239" s="13">
        <v>915.06180848108625</v>
      </c>
      <c r="O239" s="13">
        <v>916.08743676082941</v>
      </c>
      <c r="P239" s="13">
        <v>916.79368826075643</v>
      </c>
      <c r="Q239" s="14">
        <v>926.27270941319807</v>
      </c>
      <c r="R239" s="14">
        <v>933.36351227067178</v>
      </c>
      <c r="S239" s="14">
        <v>937.02159544300855</v>
      </c>
      <c r="T239" s="14">
        <v>939.95477785697085</v>
      </c>
      <c r="U239" s="5">
        <v>949.20097144149156</v>
      </c>
      <c r="V239" s="5">
        <v>954.57750892949241</v>
      </c>
      <c r="W239" s="5">
        <v>957.72441401864501</v>
      </c>
      <c r="X239" s="5">
        <v>960.7252098743628</v>
      </c>
      <c r="Y239" s="5">
        <v>964.43520288739217</v>
      </c>
      <c r="Z239" s="5">
        <v>968.36462119054966</v>
      </c>
      <c r="AA239" s="5">
        <v>977.40441715309908</v>
      </c>
      <c r="AB239" s="5">
        <v>988.41338004252486</v>
      </c>
      <c r="AC239" s="5">
        <v>994.71088213584608</v>
      </c>
    </row>
    <row r="240" spans="1:29" s="5" customFormat="1">
      <c r="A240" s="1" t="s">
        <v>524</v>
      </c>
      <c r="B240" s="1" t="s">
        <v>555</v>
      </c>
      <c r="C240" s="1"/>
      <c r="D240" s="1" t="s">
        <v>697</v>
      </c>
      <c r="E240" s="1"/>
      <c r="F240" s="1">
        <v>239</v>
      </c>
      <c r="G240" s="1" t="s">
        <v>836</v>
      </c>
      <c r="H240" s="1" t="str">
        <f t="shared" si="4"/>
        <v>239종합중위단위매매가격</v>
      </c>
      <c r="I240" s="1" t="s">
        <v>873</v>
      </c>
      <c r="J240" s="13">
        <v>877.29383132409077</v>
      </c>
      <c r="K240" s="13">
        <v>877.29383132409077</v>
      </c>
      <c r="L240" s="13">
        <v>877.69783891034979</v>
      </c>
      <c r="M240" s="13">
        <v>877.69783891034979</v>
      </c>
      <c r="N240" s="13">
        <v>881.10546787214753</v>
      </c>
      <c r="O240" s="13">
        <v>881.96865580265796</v>
      </c>
      <c r="P240" s="13">
        <v>881.96865580265796</v>
      </c>
      <c r="Q240" s="14">
        <v>897.85095613469309</v>
      </c>
      <c r="R240" s="14">
        <v>905.77168536455849</v>
      </c>
      <c r="S240" s="14">
        <v>920.98437791081312</v>
      </c>
      <c r="T240" s="14">
        <v>920.98437791081312</v>
      </c>
      <c r="U240" s="5">
        <v>926.79821146586687</v>
      </c>
      <c r="V240" s="5">
        <v>929.04104167400715</v>
      </c>
      <c r="W240" s="5">
        <v>935.39624706259781</v>
      </c>
      <c r="X240" s="5">
        <v>938.74144557138561</v>
      </c>
      <c r="Y240" s="5">
        <v>935.34052183072959</v>
      </c>
      <c r="Z240" s="5">
        <v>935.34052183072959</v>
      </c>
      <c r="AA240" s="5">
        <v>938.08994829188282</v>
      </c>
      <c r="AB240" s="5">
        <v>956.53314792874357</v>
      </c>
      <c r="AC240" s="5">
        <v>956.53314792874357</v>
      </c>
    </row>
    <row r="241" spans="1:29" s="5" customFormat="1">
      <c r="A241" s="1" t="s">
        <v>524</v>
      </c>
      <c r="B241" s="1" t="s">
        <v>555</v>
      </c>
      <c r="C241" s="1"/>
      <c r="D241" s="1" t="s">
        <v>698</v>
      </c>
      <c r="E241" s="1"/>
      <c r="F241" s="1">
        <v>240</v>
      </c>
      <c r="G241" s="1" t="s">
        <v>836</v>
      </c>
      <c r="H241" s="1" t="str">
        <f t="shared" si="4"/>
        <v>240종합중위단위매매가격</v>
      </c>
      <c r="I241" s="1" t="s">
        <v>873</v>
      </c>
      <c r="J241" s="13">
        <v>1160.8634484770828</v>
      </c>
      <c r="K241" s="13">
        <v>1160.8634484770828</v>
      </c>
      <c r="L241" s="13">
        <v>1174.9996400966209</v>
      </c>
      <c r="M241" s="13">
        <v>1197.6808441123064</v>
      </c>
      <c r="N241" s="13">
        <v>1214.1184160723822</v>
      </c>
      <c r="O241" s="13">
        <v>1214.1184160723822</v>
      </c>
      <c r="P241" s="13">
        <v>1214.4434205912146</v>
      </c>
      <c r="Q241" s="14">
        <v>1218.3518476340544</v>
      </c>
      <c r="R241" s="14">
        <v>1243.1399955019542</v>
      </c>
      <c r="S241" s="14">
        <v>1243.1399955019542</v>
      </c>
      <c r="T241" s="14">
        <v>1245.4890336060205</v>
      </c>
      <c r="U241" s="5">
        <v>1263.587234302071</v>
      </c>
      <c r="V241" s="5">
        <v>1264.3822177783195</v>
      </c>
      <c r="W241" s="5">
        <v>1264.3822177783195</v>
      </c>
      <c r="X241" s="5">
        <v>1266.009115981281</v>
      </c>
      <c r="Y241" s="5">
        <v>1271.9524219601265</v>
      </c>
      <c r="Z241" s="5">
        <v>1283.9413641991071</v>
      </c>
      <c r="AA241" s="5">
        <v>1310.9038815799031</v>
      </c>
      <c r="AB241" s="5">
        <v>1323.3424023629536</v>
      </c>
      <c r="AC241" s="5">
        <v>1333.6456806389695</v>
      </c>
    </row>
    <row r="242" spans="1:29" s="5" customFormat="1">
      <c r="A242" s="1" t="s">
        <v>524</v>
      </c>
      <c r="B242" s="1" t="s">
        <v>555</v>
      </c>
      <c r="C242" s="1"/>
      <c r="D242" s="1" t="s">
        <v>699</v>
      </c>
      <c r="E242" s="1"/>
      <c r="F242" s="1">
        <v>241</v>
      </c>
      <c r="G242" s="1" t="s">
        <v>836</v>
      </c>
      <c r="H242" s="1" t="str">
        <f t="shared" si="4"/>
        <v>241종합중위단위매매가격</v>
      </c>
      <c r="I242" s="1" t="s">
        <v>873</v>
      </c>
      <c r="J242" s="13">
        <v>1103.0849615818561</v>
      </c>
      <c r="K242" s="13">
        <v>1112.1215054070699</v>
      </c>
      <c r="L242" s="13">
        <v>1117.0470576012651</v>
      </c>
      <c r="M242" s="13">
        <v>1125.0317243936245</v>
      </c>
      <c r="N242" s="13">
        <v>1124.5057559660729</v>
      </c>
      <c r="O242" s="13">
        <v>1124.5057559660729</v>
      </c>
      <c r="P242" s="13">
        <v>1124.5057559660729</v>
      </c>
      <c r="Q242" s="14">
        <v>1151.4634652683333</v>
      </c>
      <c r="R242" s="14">
        <v>1156.7151805613059</v>
      </c>
      <c r="S242" s="14">
        <v>1160.5243281440448</v>
      </c>
      <c r="T242" s="14">
        <v>1169.2181683870658</v>
      </c>
      <c r="U242" s="5">
        <v>1177.2639262937889</v>
      </c>
      <c r="V242" s="5">
        <v>1189.8415172894561</v>
      </c>
      <c r="W242" s="5">
        <v>1194.4241237730139</v>
      </c>
      <c r="X242" s="5">
        <v>1197.1452968670596</v>
      </c>
      <c r="Y242" s="5">
        <v>1210.6522390817017</v>
      </c>
      <c r="Z242" s="5">
        <v>1218.229902075549</v>
      </c>
      <c r="AA242" s="5">
        <v>1235.8471806216965</v>
      </c>
      <c r="AB242" s="5">
        <v>1254.6922148520428</v>
      </c>
      <c r="AC242" s="5">
        <v>1265.8507139200208</v>
      </c>
    </row>
    <row r="243" spans="1:29" s="5" customFormat="1">
      <c r="A243" s="1" t="s">
        <v>524</v>
      </c>
      <c r="B243" s="1" t="s">
        <v>555</v>
      </c>
      <c r="C243" s="1"/>
      <c r="D243" s="1" t="s">
        <v>699</v>
      </c>
      <c r="E243" s="1" t="s">
        <v>631</v>
      </c>
      <c r="F243" s="1">
        <v>242</v>
      </c>
      <c r="G243" s="1" t="s">
        <v>836</v>
      </c>
      <c r="H243" s="1" t="str">
        <f t="shared" si="4"/>
        <v>242종합중위단위매매가격</v>
      </c>
      <c r="I243" s="1" t="s">
        <v>873</v>
      </c>
      <c r="J243" s="13">
        <v>824.59689970420015</v>
      </c>
      <c r="K243" s="13">
        <v>841.19885346150204</v>
      </c>
      <c r="L243" s="13">
        <v>847.41405446537829</v>
      </c>
      <c r="M243" s="13">
        <v>853.40896522190542</v>
      </c>
      <c r="N243" s="13">
        <v>852.44265512803452</v>
      </c>
      <c r="O243" s="13">
        <v>852.44265512803452</v>
      </c>
      <c r="P243" s="13">
        <v>852.44265512803452</v>
      </c>
      <c r="Q243" s="14">
        <v>857.03262807392127</v>
      </c>
      <c r="R243" s="14">
        <v>858.33543250450475</v>
      </c>
      <c r="S243" s="14">
        <v>865.33360495257227</v>
      </c>
      <c r="T243" s="14">
        <v>880.96921305026979</v>
      </c>
      <c r="U243" s="5">
        <v>886.61418922808264</v>
      </c>
      <c r="V243" s="5">
        <v>901.53689552217031</v>
      </c>
      <c r="W243" s="5">
        <v>901.53689552217031</v>
      </c>
      <c r="X243" s="5">
        <v>901.53689552217031</v>
      </c>
      <c r="Y243" s="5">
        <v>906.93800895470895</v>
      </c>
      <c r="Z243" s="5">
        <v>910.66868552823075</v>
      </c>
      <c r="AA243" s="5">
        <v>933.28344138869465</v>
      </c>
      <c r="AB243" s="5">
        <v>946.84354885888831</v>
      </c>
      <c r="AC243" s="5">
        <v>956.63711919354807</v>
      </c>
    </row>
    <row r="244" spans="1:29" s="5" customFormat="1">
      <c r="A244" s="1" t="s">
        <v>524</v>
      </c>
      <c r="B244" s="1" t="s">
        <v>555</v>
      </c>
      <c r="C244" s="1"/>
      <c r="D244" s="1" t="s">
        <v>699</v>
      </c>
      <c r="E244" s="1" t="s">
        <v>645</v>
      </c>
      <c r="F244" s="1">
        <v>243</v>
      </c>
      <c r="G244" s="1" t="s">
        <v>836</v>
      </c>
      <c r="H244" s="1" t="str">
        <f t="shared" si="4"/>
        <v>243종합중위단위매매가격</v>
      </c>
      <c r="I244" s="1" t="s">
        <v>873</v>
      </c>
      <c r="J244" s="13">
        <v>1435.7264970104093</v>
      </c>
      <c r="K244" s="13">
        <v>1435.7264970104093</v>
      </c>
      <c r="L244" s="13">
        <v>1439.1116213768432</v>
      </c>
      <c r="M244" s="13">
        <v>1449.4729627685549</v>
      </c>
      <c r="N244" s="13">
        <v>1449.4729627685549</v>
      </c>
      <c r="O244" s="13">
        <v>1449.4729627685549</v>
      </c>
      <c r="P244" s="13">
        <v>1449.4729627685549</v>
      </c>
      <c r="Q244" s="14">
        <v>1503.1479328233199</v>
      </c>
      <c r="R244" s="14">
        <v>1513.1164455390594</v>
      </c>
      <c r="S244" s="14">
        <v>1513.1164455390594</v>
      </c>
      <c r="T244" s="14">
        <v>1513.518654527946</v>
      </c>
      <c r="U244" s="5">
        <v>1515.8691988114604</v>
      </c>
      <c r="V244" s="5">
        <v>1525.714743968299</v>
      </c>
      <c r="W244" s="5">
        <v>1535.6360606563514</v>
      </c>
      <c r="X244" s="5">
        <v>1541.5273847588896</v>
      </c>
      <c r="Y244" s="5">
        <v>1564.4775708981781</v>
      </c>
      <c r="Z244" s="5">
        <v>1576.5369509524876</v>
      </c>
      <c r="AA244" s="5">
        <v>1588.3321971617104</v>
      </c>
      <c r="AB244" s="5">
        <v>1613.3341406806171</v>
      </c>
      <c r="AC244" s="5">
        <v>1626.082773874909</v>
      </c>
    </row>
    <row r="245" spans="1:29" s="5" customFormat="1">
      <c r="A245" s="1" t="s">
        <v>524</v>
      </c>
      <c r="B245" s="1" t="s">
        <v>555</v>
      </c>
      <c r="C245" s="1"/>
      <c r="D245" s="1" t="s">
        <v>700</v>
      </c>
      <c r="E245" s="1"/>
      <c r="F245" s="1">
        <v>244</v>
      </c>
      <c r="G245" s="1" t="s">
        <v>836</v>
      </c>
      <c r="H245" s="1" t="str">
        <f t="shared" si="4"/>
        <v>244종합중위단위매매가격</v>
      </c>
      <c r="I245" s="1" t="s">
        <v>873</v>
      </c>
      <c r="J245" s="13">
        <v>861.72626157514492</v>
      </c>
      <c r="K245" s="13">
        <v>861.72626157514492</v>
      </c>
      <c r="L245" s="13">
        <v>863.53499492122671</v>
      </c>
      <c r="M245" s="13">
        <v>863.53499492122671</v>
      </c>
      <c r="N245" s="13">
        <v>868.00432044540207</v>
      </c>
      <c r="O245" s="13">
        <v>871.3886174429424</v>
      </c>
      <c r="P245" s="13">
        <v>874.19291039505708</v>
      </c>
      <c r="Q245" s="14">
        <v>874.19291039505708</v>
      </c>
      <c r="R245" s="14">
        <v>876.17840927843929</v>
      </c>
      <c r="S245" s="14">
        <v>878.00910784580833</v>
      </c>
      <c r="T245" s="14">
        <v>878.00910784580833</v>
      </c>
      <c r="U245" s="5">
        <v>891.37771229160489</v>
      </c>
      <c r="V245" s="5">
        <v>891.37771229160489</v>
      </c>
      <c r="W245" s="5">
        <v>891.37771229160489</v>
      </c>
      <c r="X245" s="5">
        <v>893.59914280840508</v>
      </c>
      <c r="Y245" s="5">
        <v>894.73766293246422</v>
      </c>
      <c r="Z245" s="5">
        <v>894.73766293246422</v>
      </c>
      <c r="AA245" s="5">
        <v>892.51623241566404</v>
      </c>
      <c r="AB245" s="5">
        <v>892.51623241566404</v>
      </c>
      <c r="AC245" s="5">
        <v>893.53037469260266</v>
      </c>
    </row>
    <row r="246" spans="1:29" s="5" customFormat="1">
      <c r="A246" s="1" t="s">
        <v>524</v>
      </c>
      <c r="B246" s="1" t="s">
        <v>555</v>
      </c>
      <c r="C246" s="1"/>
      <c r="D246" s="1" t="s">
        <v>701</v>
      </c>
      <c r="E246" s="1"/>
      <c r="F246" s="1">
        <v>245</v>
      </c>
      <c r="G246" s="1" t="s">
        <v>836</v>
      </c>
      <c r="H246" s="1" t="str">
        <f t="shared" si="4"/>
        <v>245종합중위단위매매가격</v>
      </c>
      <c r="I246" s="1" t="s">
        <v>873</v>
      </c>
      <c r="J246" s="13">
        <v>847.73025989977054</v>
      </c>
      <c r="K246" s="13">
        <v>847.73025989977054</v>
      </c>
      <c r="L246" s="13">
        <v>848.72865248937137</v>
      </c>
      <c r="M246" s="13">
        <v>851.3352248558574</v>
      </c>
      <c r="N246" s="13">
        <v>852.84720360034089</v>
      </c>
      <c r="O246" s="13">
        <v>852.84720360034089</v>
      </c>
      <c r="P246" s="13">
        <v>852.84720360034089</v>
      </c>
      <c r="Q246" s="14">
        <v>852.84720360034089</v>
      </c>
      <c r="R246" s="14">
        <v>852.84720360034089</v>
      </c>
      <c r="S246" s="14">
        <v>848.78401726434799</v>
      </c>
      <c r="T246" s="14">
        <v>848.75488498495793</v>
      </c>
      <c r="U246" s="5">
        <v>859.48442190772073</v>
      </c>
      <c r="V246" s="5">
        <v>859.95978376685377</v>
      </c>
      <c r="W246" s="5">
        <v>859.95978376685377</v>
      </c>
      <c r="X246" s="5">
        <v>863.27522723531069</v>
      </c>
      <c r="Y246" s="5">
        <v>863.27522723531069</v>
      </c>
      <c r="Z246" s="5">
        <v>864.86628546394536</v>
      </c>
      <c r="AA246" s="5">
        <v>865.9627732097365</v>
      </c>
      <c r="AB246" s="5">
        <v>867.58944109679351</v>
      </c>
      <c r="AC246" s="5">
        <v>867.58944109679351</v>
      </c>
    </row>
    <row r="247" spans="1:29" s="5" customFormat="1">
      <c r="A247" s="1" t="s">
        <v>524</v>
      </c>
      <c r="B247" s="1" t="s">
        <v>555</v>
      </c>
      <c r="C247" s="1"/>
      <c r="D247" s="1" t="s">
        <v>702</v>
      </c>
      <c r="E247" s="1"/>
      <c r="F247" s="1">
        <v>246</v>
      </c>
      <c r="G247" s="1" t="s">
        <v>836</v>
      </c>
      <c r="H247" s="1" t="str">
        <f t="shared" si="4"/>
        <v>246종합중위단위매매가격</v>
      </c>
      <c r="I247" s="1" t="s">
        <v>873</v>
      </c>
      <c r="J247" s="13">
        <v>653.41754301734306</v>
      </c>
      <c r="K247" s="13">
        <v>653.41754301734306</v>
      </c>
      <c r="L247" s="13">
        <v>653.94279179554621</v>
      </c>
      <c r="M247" s="13">
        <v>653.94279179554621</v>
      </c>
      <c r="N247" s="13">
        <v>655.91177464879559</v>
      </c>
      <c r="O247" s="13">
        <v>655.91177464879559</v>
      </c>
      <c r="P247" s="13">
        <v>655.91177464879559</v>
      </c>
      <c r="Q247" s="14">
        <v>655.91177464879559</v>
      </c>
      <c r="R247" s="14">
        <v>655.91177464879559</v>
      </c>
      <c r="S247" s="14">
        <v>655.91177464879559</v>
      </c>
      <c r="T247" s="14">
        <v>656.81585860823145</v>
      </c>
      <c r="U247" s="5">
        <v>656.88075298426884</v>
      </c>
      <c r="V247" s="5">
        <v>656.88075298426884</v>
      </c>
      <c r="W247" s="5">
        <v>659.35416086029284</v>
      </c>
      <c r="X247" s="5">
        <v>659.35416086029284</v>
      </c>
      <c r="Y247" s="5">
        <v>659.28311265368336</v>
      </c>
      <c r="Z247" s="5">
        <v>659.28311265368336</v>
      </c>
      <c r="AA247" s="5">
        <v>659.28311265368336</v>
      </c>
      <c r="AB247" s="5">
        <v>659.14897602441761</v>
      </c>
      <c r="AC247" s="5">
        <v>659.97740354247821</v>
      </c>
    </row>
    <row r="248" spans="1:29" s="5" customFormat="1">
      <c r="A248" s="1" t="s">
        <v>524</v>
      </c>
      <c r="B248" s="1" t="s">
        <v>555</v>
      </c>
      <c r="C248" s="1"/>
      <c r="D248" s="1" t="s">
        <v>703</v>
      </c>
      <c r="E248" s="1"/>
      <c r="F248" s="1">
        <v>247</v>
      </c>
      <c r="G248" s="1" t="s">
        <v>836</v>
      </c>
      <c r="H248" s="1" t="str">
        <f t="shared" si="4"/>
        <v>247종합중위단위매매가격</v>
      </c>
      <c r="I248" s="1" t="s">
        <v>873</v>
      </c>
      <c r="J248" s="13">
        <v>567.90003629526393</v>
      </c>
      <c r="K248" s="13">
        <v>567.90003629526393</v>
      </c>
      <c r="L248" s="13">
        <v>567.90003629526393</v>
      </c>
      <c r="M248" s="13">
        <v>567.90003629526393</v>
      </c>
      <c r="N248" s="13">
        <v>571.66282729356647</v>
      </c>
      <c r="O248" s="13">
        <v>573.28488742964419</v>
      </c>
      <c r="P248" s="13">
        <v>575.3110056594993</v>
      </c>
      <c r="Q248" s="14">
        <v>575.3110056594993</v>
      </c>
      <c r="R248" s="14">
        <v>575.3110056594993</v>
      </c>
      <c r="S248" s="14">
        <v>575.3110056594993</v>
      </c>
      <c r="T248" s="14">
        <v>575.3110056594993</v>
      </c>
      <c r="U248" s="5">
        <v>616.56231104027722</v>
      </c>
      <c r="V248" s="5">
        <v>616.56231104027722</v>
      </c>
      <c r="W248" s="5">
        <v>616.56231104027722</v>
      </c>
      <c r="X248" s="5">
        <v>617.53467886630813</v>
      </c>
      <c r="Y248" s="5">
        <v>613.17375124018702</v>
      </c>
      <c r="Z248" s="5">
        <v>614.1270754795313</v>
      </c>
      <c r="AA248" s="5">
        <v>612.50646243614653</v>
      </c>
      <c r="AB248" s="5">
        <v>618.98891460968525</v>
      </c>
      <c r="AC248" s="5">
        <v>626.25260315882883</v>
      </c>
    </row>
    <row r="249" spans="1:29" s="5" customFormat="1">
      <c r="A249" s="1" t="s">
        <v>524</v>
      </c>
      <c r="B249" s="1" t="s">
        <v>555</v>
      </c>
      <c r="C249" s="1"/>
      <c r="D249" s="1" t="s">
        <v>704</v>
      </c>
      <c r="E249" s="1"/>
      <c r="F249" s="1">
        <v>248</v>
      </c>
      <c r="G249" s="1" t="s">
        <v>836</v>
      </c>
      <c r="H249" s="1" t="str">
        <f t="shared" si="4"/>
        <v>248종합중위단위매매가격</v>
      </c>
      <c r="I249" s="1" t="s">
        <v>873</v>
      </c>
      <c r="J249" s="13">
        <v>391.75238537115308</v>
      </c>
      <c r="K249" s="13">
        <v>391.75238537115308</v>
      </c>
      <c r="L249" s="13">
        <v>393.3785040145861</v>
      </c>
      <c r="M249" s="13">
        <v>397.65955957394584</v>
      </c>
      <c r="N249" s="13">
        <v>400.04462045058131</v>
      </c>
      <c r="O249" s="13">
        <v>400.04462045058131</v>
      </c>
      <c r="P249" s="13">
        <v>400.04462045058131</v>
      </c>
      <c r="Q249" s="14">
        <v>400.04462045058131</v>
      </c>
      <c r="R249" s="14">
        <v>400.04462045058131</v>
      </c>
      <c r="S249" s="14">
        <v>400.04462045058131</v>
      </c>
      <c r="T249" s="14">
        <v>400.04462045058131</v>
      </c>
      <c r="U249" s="5">
        <v>417.3970771780244</v>
      </c>
      <c r="V249" s="5">
        <v>421.53486888770715</v>
      </c>
      <c r="W249" s="5">
        <v>421.53486888770715</v>
      </c>
      <c r="X249" s="5">
        <v>421.53486888770715</v>
      </c>
      <c r="Y249" s="5">
        <v>425.23466364376981</v>
      </c>
      <c r="Z249" s="5">
        <v>425.23466364376981</v>
      </c>
      <c r="AA249" s="5">
        <v>425.23466364376981</v>
      </c>
      <c r="AB249" s="5">
        <v>423.37898769182914</v>
      </c>
      <c r="AC249" s="5">
        <v>423.37898769182914</v>
      </c>
    </row>
    <row r="250" spans="1:29" s="5" customFormat="1">
      <c r="A250" s="1" t="s">
        <v>524</v>
      </c>
      <c r="B250" s="1" t="s">
        <v>555</v>
      </c>
      <c r="C250" s="1"/>
      <c r="D250" s="1" t="s">
        <v>705</v>
      </c>
      <c r="E250" s="1"/>
      <c r="F250" s="1">
        <v>249</v>
      </c>
      <c r="G250" s="1" t="s">
        <v>836</v>
      </c>
      <c r="H250" s="1" t="str">
        <f t="shared" si="4"/>
        <v>249종합중위단위매매가격</v>
      </c>
      <c r="I250" s="1" t="s">
        <v>873</v>
      </c>
      <c r="J250" s="13">
        <v>534.70370142107936</v>
      </c>
      <c r="K250" s="13">
        <v>536.74613338142444</v>
      </c>
      <c r="L250" s="13">
        <v>541.03235781669969</v>
      </c>
      <c r="M250" s="13">
        <v>541.03235781669969</v>
      </c>
      <c r="N250" s="13">
        <v>547.12510483002575</v>
      </c>
      <c r="O250" s="13">
        <v>547.12510483002575</v>
      </c>
      <c r="P250" s="13">
        <v>547.12510483002575</v>
      </c>
      <c r="Q250" s="14">
        <v>548.71998086595147</v>
      </c>
      <c r="R250" s="14">
        <v>553.77078491888062</v>
      </c>
      <c r="S250" s="14">
        <v>553.87710998794239</v>
      </c>
      <c r="T250" s="14">
        <v>553.87710998794239</v>
      </c>
      <c r="U250" s="5">
        <v>561.40762703369865</v>
      </c>
      <c r="V250" s="5">
        <v>562.3566681086246</v>
      </c>
      <c r="W250" s="5">
        <v>564.26085651664243</v>
      </c>
      <c r="X250" s="5">
        <v>563.65392503916542</v>
      </c>
      <c r="Y250" s="5">
        <v>565.04469628250399</v>
      </c>
      <c r="Z250" s="5">
        <v>565.04469628250399</v>
      </c>
      <c r="AA250" s="5">
        <v>565.04469628250399</v>
      </c>
      <c r="AB250" s="5">
        <v>567.63290225077174</v>
      </c>
      <c r="AC250" s="5">
        <v>567.63290225077174</v>
      </c>
    </row>
    <row r="251" spans="1:29" s="5" customFormat="1">
      <c r="A251" s="1" t="s">
        <v>524</v>
      </c>
      <c r="B251" s="1" t="s">
        <v>555</v>
      </c>
      <c r="C251" s="1"/>
      <c r="D251" s="1" t="s">
        <v>706</v>
      </c>
      <c r="E251" s="1"/>
      <c r="F251" s="1">
        <v>250</v>
      </c>
      <c r="G251" s="1" t="s">
        <v>836</v>
      </c>
      <c r="H251" s="1" t="str">
        <f t="shared" si="4"/>
        <v>250종합중위단위매매가격</v>
      </c>
      <c r="I251" s="1" t="s">
        <v>873</v>
      </c>
      <c r="J251" s="13">
        <v>1303.8460014567811</v>
      </c>
      <c r="K251" s="13">
        <v>1308.5570879533152</v>
      </c>
      <c r="L251" s="13">
        <v>1311.8192054027277</v>
      </c>
      <c r="M251" s="13">
        <v>1311.8192054027277</v>
      </c>
      <c r="N251" s="13">
        <v>1313.8758620504052</v>
      </c>
      <c r="O251" s="13">
        <v>1319.2654134015165</v>
      </c>
      <c r="P251" s="13">
        <v>1323.1450157141812</v>
      </c>
      <c r="Q251" s="14">
        <v>1336.7236238085072</v>
      </c>
      <c r="R251" s="14">
        <v>1346.0649473421313</v>
      </c>
      <c r="S251" s="14">
        <v>1351.8843508111281</v>
      </c>
      <c r="T251" s="14">
        <v>1358.8111347013944</v>
      </c>
      <c r="U251" s="5">
        <v>1356.995776048271</v>
      </c>
      <c r="V251" s="5">
        <v>1381.0572225491812</v>
      </c>
      <c r="W251" s="5">
        <v>1393.8419939284865</v>
      </c>
      <c r="X251" s="5">
        <v>1404.782750033271</v>
      </c>
      <c r="Y251" s="5">
        <v>1404.782750033271</v>
      </c>
      <c r="Z251" s="5">
        <v>1406.6032209335649</v>
      </c>
      <c r="AA251" s="5">
        <v>1413.9409309202351</v>
      </c>
      <c r="AB251" s="5">
        <v>1431.3097591988371</v>
      </c>
      <c r="AC251" s="5">
        <v>1447.7233358021304</v>
      </c>
    </row>
    <row r="252" spans="1:29" s="5" customFormat="1">
      <c r="A252" s="1" t="s">
        <v>524</v>
      </c>
      <c r="B252" s="1" t="s">
        <v>555</v>
      </c>
      <c r="C252" s="1"/>
      <c r="D252" s="1" t="s">
        <v>904</v>
      </c>
      <c r="E252" s="1"/>
      <c r="F252" s="1">
        <v>251</v>
      </c>
      <c r="G252" s="1" t="s">
        <v>836</v>
      </c>
      <c r="H252" s="1" t="str">
        <f t="shared" si="4"/>
        <v>251종합중위단위매매가격</v>
      </c>
      <c r="I252" s="1" t="s">
        <v>873</v>
      </c>
      <c r="J252" s="13">
        <v>892.57648692603834</v>
      </c>
      <c r="K252" s="13">
        <v>894.6873676837173</v>
      </c>
      <c r="L252" s="13">
        <v>902.86948014519874</v>
      </c>
      <c r="M252" s="13">
        <v>911.39959955173424</v>
      </c>
      <c r="N252" s="13">
        <v>911.39959955173424</v>
      </c>
      <c r="O252" s="13">
        <v>914.6248143552715</v>
      </c>
      <c r="P252" s="13">
        <v>914.6248143552715</v>
      </c>
      <c r="Q252" s="14">
        <v>924.05005001325389</v>
      </c>
      <c r="R252" s="14">
        <v>924.42596931245384</v>
      </c>
      <c r="S252" s="14">
        <v>942.16500460780946</v>
      </c>
      <c r="T252" s="14">
        <v>946.60865300607645</v>
      </c>
      <c r="U252" s="5">
        <v>941.42270073261238</v>
      </c>
      <c r="V252" s="5">
        <v>941.42270073261238</v>
      </c>
      <c r="W252" s="5">
        <v>941.83917601263681</v>
      </c>
      <c r="X252" s="5">
        <v>950.05735083835179</v>
      </c>
      <c r="Y252" s="5">
        <v>958.86227555320693</v>
      </c>
      <c r="Z252" s="5">
        <v>962.5601958685686</v>
      </c>
      <c r="AA252" s="5">
        <v>970.22122563212054</v>
      </c>
      <c r="AB252" s="5">
        <v>994.99709368842537</v>
      </c>
      <c r="AC252" s="5">
        <v>1007.3126285766524</v>
      </c>
    </row>
    <row r="253" spans="1:29" s="5" customFormat="1">
      <c r="A253" s="1" t="s">
        <v>524</v>
      </c>
      <c r="B253" s="1" t="s">
        <v>556</v>
      </c>
      <c r="C253" s="1"/>
      <c r="D253" s="1"/>
      <c r="E253" s="1"/>
      <c r="F253" s="1">
        <v>252</v>
      </c>
      <c r="G253" s="1" t="s">
        <v>836</v>
      </c>
      <c r="H253" s="1" t="str">
        <f t="shared" si="4"/>
        <v>252종합중위단위매매가격</v>
      </c>
      <c r="I253" s="1" t="s">
        <v>873</v>
      </c>
      <c r="J253" s="13">
        <v>1698.0847836522687</v>
      </c>
      <c r="K253" s="13">
        <v>1696.1272876246785</v>
      </c>
      <c r="L253" s="13">
        <v>1700.7193280334473</v>
      </c>
      <c r="M253" s="13">
        <v>1699.6860640163218</v>
      </c>
      <c r="N253" s="13">
        <v>1691.9895227535635</v>
      </c>
      <c r="O253" s="13">
        <v>1681.8466234059338</v>
      </c>
      <c r="P253" s="13">
        <v>1669.9290466053883</v>
      </c>
      <c r="Q253" s="14">
        <v>1665.8459822316049</v>
      </c>
      <c r="R253" s="14">
        <v>1665.81975490114</v>
      </c>
      <c r="S253" s="14">
        <v>1662.9981574313449</v>
      </c>
      <c r="T253" s="14">
        <v>1659.1893759858287</v>
      </c>
      <c r="U253" s="5">
        <v>1654.0619835915995</v>
      </c>
      <c r="V253" s="5">
        <v>1651.6254639908664</v>
      </c>
      <c r="W253" s="5">
        <v>1648.0905012724077</v>
      </c>
      <c r="X253" s="5">
        <v>1644.6736753764797</v>
      </c>
      <c r="Y253" s="5">
        <v>1642.9523406527424</v>
      </c>
      <c r="Z253" s="5">
        <v>1649.1389163347571</v>
      </c>
      <c r="AA253" s="5">
        <v>1648.5709544884057</v>
      </c>
      <c r="AB253" s="5">
        <v>1645.4272223200346</v>
      </c>
      <c r="AC253" s="5">
        <v>1644.6591965229613</v>
      </c>
    </row>
    <row r="254" spans="1:29" s="5" customFormat="1">
      <c r="A254" s="1" t="s">
        <v>524</v>
      </c>
      <c r="B254" s="1" t="s">
        <v>556</v>
      </c>
      <c r="C254" s="1"/>
      <c r="D254" s="1" t="s">
        <v>707</v>
      </c>
      <c r="E254" s="1"/>
      <c r="F254" s="1">
        <v>253</v>
      </c>
      <c r="G254" s="1" t="s">
        <v>836</v>
      </c>
      <c r="H254" s="1" t="str">
        <f t="shared" si="4"/>
        <v>253종합중위단위매매가격</v>
      </c>
      <c r="I254" s="1" t="s">
        <v>873</v>
      </c>
      <c r="J254" s="13">
        <v>2347.5305610509486</v>
      </c>
      <c r="K254" s="13">
        <v>2347.5305610509486</v>
      </c>
      <c r="L254" s="13">
        <v>2360.6738764614097</v>
      </c>
      <c r="M254" s="13">
        <v>2358.9352926118941</v>
      </c>
      <c r="N254" s="13">
        <v>2347.9270867365517</v>
      </c>
      <c r="O254" s="13">
        <v>2328.1905596422025</v>
      </c>
      <c r="P254" s="13">
        <v>2309.9551944710965</v>
      </c>
      <c r="Q254" s="14">
        <v>2309.3596299053552</v>
      </c>
      <c r="R254" s="14">
        <v>2301.5953859033025</v>
      </c>
      <c r="S254" s="14">
        <v>2298.2515003884323</v>
      </c>
      <c r="T254" s="14">
        <v>2288.7014999356675</v>
      </c>
      <c r="U254" s="5">
        <v>2283.234069535521</v>
      </c>
      <c r="V254" s="5">
        <v>2277.6789518002665</v>
      </c>
      <c r="W254" s="5">
        <v>2274.9172557595539</v>
      </c>
      <c r="X254" s="5">
        <v>2272.7302235691213</v>
      </c>
      <c r="Y254" s="5">
        <v>2262.2334429591606</v>
      </c>
      <c r="Z254" s="5">
        <v>2272.9548731850909</v>
      </c>
      <c r="AA254" s="5">
        <v>2274.2054329437246</v>
      </c>
      <c r="AB254" s="5">
        <v>2276.2564019158076</v>
      </c>
      <c r="AC254" s="5">
        <v>2279.6992607279831</v>
      </c>
    </row>
    <row r="255" spans="1:29" s="5" customFormat="1">
      <c r="A255" s="1" t="s">
        <v>524</v>
      </c>
      <c r="B255" s="1" t="s">
        <v>556</v>
      </c>
      <c r="C255" s="1"/>
      <c r="D255" s="1" t="s">
        <v>707</v>
      </c>
      <c r="E255" s="1" t="s">
        <v>708</v>
      </c>
      <c r="F255" s="1">
        <v>254</v>
      </c>
      <c r="G255" s="1" t="s">
        <v>836</v>
      </c>
      <c r="H255" s="1" t="str">
        <f t="shared" si="4"/>
        <v>254종합중위단위매매가격</v>
      </c>
      <c r="I255" s="1" t="s">
        <v>873</v>
      </c>
      <c r="J255" s="13">
        <v>2190.0967378231539</v>
      </c>
      <c r="K255" s="13">
        <v>2190.0967378231539</v>
      </c>
      <c r="L255" s="13">
        <v>2190.0967378231539</v>
      </c>
      <c r="M255" s="13">
        <v>2184.7948838410816</v>
      </c>
      <c r="N255" s="13">
        <v>2190.0967378231539</v>
      </c>
      <c r="O255" s="13">
        <v>2190.0967378231539</v>
      </c>
      <c r="P255" s="13">
        <v>2170.8728208934081</v>
      </c>
      <c r="Q255" s="14">
        <v>2170.5754549560306</v>
      </c>
      <c r="R255" s="14">
        <v>2170.5754549560306</v>
      </c>
      <c r="S255" s="14">
        <v>2162.7125793055084</v>
      </c>
      <c r="T255" s="14">
        <v>2140.9298770427076</v>
      </c>
      <c r="U255" s="5">
        <v>2119.2644646435369</v>
      </c>
      <c r="V255" s="5">
        <v>2119.2644646435369</v>
      </c>
      <c r="W255" s="5">
        <v>2119.2644646435369</v>
      </c>
      <c r="X255" s="5">
        <v>2113.4436481446519</v>
      </c>
      <c r="Y255" s="5">
        <v>2153.7815639528062</v>
      </c>
      <c r="Z255" s="5">
        <v>2174.5733970594406</v>
      </c>
      <c r="AA255" s="5">
        <v>2192.9842364238357</v>
      </c>
      <c r="AB255" s="5">
        <v>2184.3125267370056</v>
      </c>
      <c r="AC255" s="5">
        <v>2184.3125267370056</v>
      </c>
    </row>
    <row r="256" spans="1:29" s="5" customFormat="1">
      <c r="A256" s="1" t="s">
        <v>524</v>
      </c>
      <c r="B256" s="1" t="s">
        <v>556</v>
      </c>
      <c r="C256" s="1"/>
      <c r="D256" s="1" t="s">
        <v>707</v>
      </c>
      <c r="E256" s="1" t="s">
        <v>709</v>
      </c>
      <c r="F256" s="1">
        <v>255</v>
      </c>
      <c r="G256" s="1" t="s">
        <v>836</v>
      </c>
      <c r="H256" s="1" t="str">
        <f t="shared" si="4"/>
        <v>255종합중위단위매매가격</v>
      </c>
      <c r="I256" s="1" t="s">
        <v>873</v>
      </c>
      <c r="J256" s="13">
        <v>3366.6998350296813</v>
      </c>
      <c r="K256" s="13">
        <v>3366.6998350296813</v>
      </c>
      <c r="L256" s="13">
        <v>3420.8895773270251</v>
      </c>
      <c r="M256" s="13">
        <v>3418.2586872656752</v>
      </c>
      <c r="N256" s="13">
        <v>3399.3432775047859</v>
      </c>
      <c r="O256" s="13">
        <v>3324.043691276413</v>
      </c>
      <c r="P256" s="13">
        <v>3306.1050627481773</v>
      </c>
      <c r="Q256" s="14">
        <v>3304.0573144440341</v>
      </c>
      <c r="R256" s="14">
        <v>3274.4348607096026</v>
      </c>
      <c r="S256" s="14">
        <v>3274.4348607096026</v>
      </c>
      <c r="T256" s="14">
        <v>3260.1589149699566</v>
      </c>
      <c r="U256" s="5">
        <v>3252.3217679284285</v>
      </c>
      <c r="V256" s="5">
        <v>3236.1160892415814</v>
      </c>
      <c r="W256" s="5">
        <v>3231.0922692669665</v>
      </c>
      <c r="X256" s="5">
        <v>3228.4297632126322</v>
      </c>
      <c r="Y256" s="5">
        <v>3186.5485322844715</v>
      </c>
      <c r="Z256" s="5">
        <v>3186.5485322844715</v>
      </c>
      <c r="AA256" s="5">
        <v>3186.5485322844715</v>
      </c>
      <c r="AB256" s="5">
        <v>3197.0576280688692</v>
      </c>
      <c r="AC256" s="5">
        <v>3197.0576280688692</v>
      </c>
    </row>
    <row r="257" spans="1:29" s="5" customFormat="1">
      <c r="A257" s="1" t="s">
        <v>524</v>
      </c>
      <c r="B257" s="1" t="s">
        <v>556</v>
      </c>
      <c r="C257" s="1"/>
      <c r="D257" s="1" t="s">
        <v>707</v>
      </c>
      <c r="E257" s="1" t="s">
        <v>710</v>
      </c>
      <c r="F257" s="1">
        <v>256</v>
      </c>
      <c r="G257" s="1" t="s">
        <v>836</v>
      </c>
      <c r="H257" s="1" t="str">
        <f t="shared" si="4"/>
        <v>256종합중위단위매매가격</v>
      </c>
      <c r="I257" s="1" t="s">
        <v>873</v>
      </c>
      <c r="J257" s="13">
        <v>1577.156653212719</v>
      </c>
      <c r="K257" s="13">
        <v>1577.156653212719</v>
      </c>
      <c r="L257" s="13">
        <v>1565.8490163724405</v>
      </c>
      <c r="M257" s="13">
        <v>1565.8490163724405</v>
      </c>
      <c r="N257" s="13">
        <v>1565.8490163724405</v>
      </c>
      <c r="O257" s="13">
        <v>1565.8490163724405</v>
      </c>
      <c r="P257" s="13">
        <v>1565.8490163724405</v>
      </c>
      <c r="Q257" s="14">
        <v>1565.8490163724405</v>
      </c>
      <c r="R257" s="14">
        <v>1565.8490163724405</v>
      </c>
      <c r="S257" s="14">
        <v>1565.8490163724405</v>
      </c>
      <c r="T257" s="14">
        <v>1562.6010134522301</v>
      </c>
      <c r="U257" s="5">
        <v>1567.6059001118858</v>
      </c>
      <c r="V257" s="5">
        <v>1567.6059001118858</v>
      </c>
      <c r="W257" s="5">
        <v>1567.6059001118858</v>
      </c>
      <c r="X257" s="5">
        <v>1566.0013812997895</v>
      </c>
      <c r="Y257" s="5">
        <v>1566.3325786575226</v>
      </c>
      <c r="Z257" s="5">
        <v>1560.2647211614064</v>
      </c>
      <c r="AA257" s="5">
        <v>1560.2647211614064</v>
      </c>
      <c r="AB257" s="5">
        <v>1560.2647211614064</v>
      </c>
      <c r="AC257" s="5">
        <v>1560.2647211614064</v>
      </c>
    </row>
    <row r="258" spans="1:29" s="5" customFormat="1">
      <c r="A258" s="1" t="s">
        <v>524</v>
      </c>
      <c r="B258" s="1" t="s">
        <v>556</v>
      </c>
      <c r="C258" s="1"/>
      <c r="D258" s="1" t="s">
        <v>707</v>
      </c>
      <c r="E258" s="1" t="s">
        <v>711</v>
      </c>
      <c r="F258" s="1">
        <v>257</v>
      </c>
      <c r="G258" s="1" t="s">
        <v>836</v>
      </c>
      <c r="H258" s="1" t="str">
        <f t="shared" si="4"/>
        <v>257종합중위단위매매가격</v>
      </c>
      <c r="I258" s="1" t="s">
        <v>873</v>
      </c>
      <c r="J258" s="13">
        <v>2018.3239561310838</v>
      </c>
      <c r="K258" s="13">
        <v>2018.3239561310838</v>
      </c>
      <c r="L258" s="13">
        <v>2024.2936470184109</v>
      </c>
      <c r="M258" s="13">
        <v>2024.2936470184109</v>
      </c>
      <c r="N258" s="13">
        <v>2029.9314198514571</v>
      </c>
      <c r="O258" s="13">
        <v>2029.9314198514571</v>
      </c>
      <c r="P258" s="13">
        <v>2024.2936470184109</v>
      </c>
      <c r="Q258" s="14">
        <v>2024.2936470184109</v>
      </c>
      <c r="R258" s="14">
        <v>2024.2936470184109</v>
      </c>
      <c r="S258" s="14">
        <v>2015.9190066463202</v>
      </c>
      <c r="T258" s="14">
        <v>2012.0427624580411</v>
      </c>
      <c r="U258" s="5">
        <v>2012.521233169979</v>
      </c>
      <c r="V258" s="5">
        <v>2009.6145382200634</v>
      </c>
      <c r="W258" s="5">
        <v>2002.7336553283189</v>
      </c>
      <c r="X258" s="5">
        <v>2002.7336553283189</v>
      </c>
      <c r="Y258" s="5">
        <v>1998.1635865330352</v>
      </c>
      <c r="Z258" s="5">
        <v>1999.1268563965207</v>
      </c>
      <c r="AA258" s="5">
        <v>1995.6688436529569</v>
      </c>
      <c r="AB258" s="5">
        <v>1994.4823731959589</v>
      </c>
      <c r="AC258" s="5">
        <v>1990.4111765964062</v>
      </c>
    </row>
    <row r="259" spans="1:29" s="5" customFormat="1">
      <c r="A259" s="1" t="s">
        <v>524</v>
      </c>
      <c r="B259" s="1" t="s">
        <v>556</v>
      </c>
      <c r="C259" s="1"/>
      <c r="D259" s="1" t="s">
        <v>707</v>
      </c>
      <c r="E259" s="1" t="s">
        <v>712</v>
      </c>
      <c r="F259" s="1">
        <v>258</v>
      </c>
      <c r="G259" s="1" t="s">
        <v>836</v>
      </c>
      <c r="H259" s="1" t="str">
        <f t="shared" si="4"/>
        <v>258종합중위단위매매가격</v>
      </c>
      <c r="I259" s="1" t="s">
        <v>873</v>
      </c>
      <c r="J259" s="13">
        <v>2292.3762576936456</v>
      </c>
      <c r="K259" s="13">
        <v>2292.3762576936456</v>
      </c>
      <c r="L259" s="13">
        <v>2292.3762576936456</v>
      </c>
      <c r="M259" s="13">
        <v>2292.3762576936456</v>
      </c>
      <c r="N259" s="13">
        <v>2223.2022122234703</v>
      </c>
      <c r="O259" s="13">
        <v>2223.2022122234703</v>
      </c>
      <c r="P259" s="13">
        <v>2152.1701897217672</v>
      </c>
      <c r="Q259" s="14">
        <v>2152.1701897217672</v>
      </c>
      <c r="R259" s="14">
        <v>2152.1701897217672</v>
      </c>
      <c r="S259" s="14">
        <v>2152.1701897217672</v>
      </c>
      <c r="T259" s="14">
        <v>2152.1701897217672</v>
      </c>
      <c r="U259" s="5">
        <v>2180.5798074827903</v>
      </c>
      <c r="V259" s="5">
        <v>2174.458878792117</v>
      </c>
      <c r="W259" s="5">
        <v>2174.458878792117</v>
      </c>
      <c r="X259" s="5">
        <v>2174.458878792117</v>
      </c>
      <c r="Y259" s="5">
        <v>2118.2597276371512</v>
      </c>
      <c r="Z259" s="5">
        <v>2180.5798074827903</v>
      </c>
      <c r="AA259" s="5">
        <v>2166.582412488503</v>
      </c>
      <c r="AB259" s="5">
        <v>2177.444724206312</v>
      </c>
      <c r="AC259" s="5">
        <v>2212.7762113186523</v>
      </c>
    </row>
    <row r="260" spans="1:29" s="5" customFormat="1">
      <c r="A260" s="1" t="s">
        <v>524</v>
      </c>
      <c r="B260" s="1" t="s">
        <v>556</v>
      </c>
      <c r="C260" s="1"/>
      <c r="D260" s="1" t="s">
        <v>713</v>
      </c>
      <c r="E260" s="1"/>
      <c r="F260" s="1">
        <v>259</v>
      </c>
      <c r="G260" s="1" t="s">
        <v>836</v>
      </c>
      <c r="H260" s="1" t="str">
        <f t="shared" si="4"/>
        <v>259종합중위단위매매가격</v>
      </c>
      <c r="I260" s="1" t="s">
        <v>873</v>
      </c>
      <c r="J260" s="13">
        <v>1367.5461119693755</v>
      </c>
      <c r="K260" s="13">
        <v>1367.5461119693755</v>
      </c>
      <c r="L260" s="13">
        <v>1399.9273599620258</v>
      </c>
      <c r="M260" s="13">
        <v>1399.9273599620258</v>
      </c>
      <c r="N260" s="13">
        <v>1399.9273599620258</v>
      </c>
      <c r="O260" s="13">
        <v>1399.9273599620258</v>
      </c>
      <c r="P260" s="13">
        <v>1409.0837666123489</v>
      </c>
      <c r="Q260" s="14">
        <v>1396.5604412561629</v>
      </c>
      <c r="R260" s="14">
        <v>1396.5604412561629</v>
      </c>
      <c r="S260" s="14">
        <v>1396.5604412561629</v>
      </c>
      <c r="T260" s="14">
        <v>1405.3867934615928</v>
      </c>
      <c r="U260" s="5">
        <v>1405.9360912436898</v>
      </c>
      <c r="V260" s="5">
        <v>1408.2159804240255</v>
      </c>
      <c r="W260" s="5">
        <v>1395.4035463919283</v>
      </c>
      <c r="X260" s="5">
        <v>1395.4035463919283</v>
      </c>
      <c r="Y260" s="5">
        <v>1410.755291719111</v>
      </c>
      <c r="Z260" s="5">
        <v>1404.3478240404318</v>
      </c>
      <c r="AA260" s="5">
        <v>1404.3478240404318</v>
      </c>
      <c r="AB260" s="5">
        <v>1393.6613072694613</v>
      </c>
      <c r="AC260" s="5">
        <v>1386.5838963911849</v>
      </c>
    </row>
    <row r="261" spans="1:29" s="5" customFormat="1">
      <c r="A261" s="1" t="s">
        <v>524</v>
      </c>
      <c r="B261" s="1" t="s">
        <v>556</v>
      </c>
      <c r="C261" s="1"/>
      <c r="D261" s="1" t="s">
        <v>714</v>
      </c>
      <c r="E261" s="1"/>
      <c r="F261" s="1">
        <v>260</v>
      </c>
      <c r="G261" s="1" t="s">
        <v>836</v>
      </c>
      <c r="H261" s="1" t="str">
        <f t="shared" si="4"/>
        <v>260종합중위단위매매가격</v>
      </c>
      <c r="I261" s="1" t="s">
        <v>873</v>
      </c>
      <c r="J261" s="13">
        <v>1109.2279082048403</v>
      </c>
      <c r="K261" s="13">
        <v>1109.2279082048403</v>
      </c>
      <c r="L261" s="13">
        <v>1109.2279082048403</v>
      </c>
      <c r="M261" s="13">
        <v>1109.2279082048403</v>
      </c>
      <c r="N261" s="13">
        <v>1109.2279082048403</v>
      </c>
      <c r="O261" s="13">
        <v>1079.1917958570964</v>
      </c>
      <c r="P261" s="13">
        <v>1079.1917958570964</v>
      </c>
      <c r="Q261" s="14">
        <v>1087.7738311898559</v>
      </c>
      <c r="R261" s="14">
        <v>1087.7738311898559</v>
      </c>
      <c r="S261" s="14">
        <v>1087.7738311898559</v>
      </c>
      <c r="T261" s="14">
        <v>1100.6468841889953</v>
      </c>
      <c r="U261" s="5">
        <v>1098.4862498506975</v>
      </c>
      <c r="V261" s="5">
        <v>1098.4862498506975</v>
      </c>
      <c r="W261" s="5">
        <v>1098.4862498506975</v>
      </c>
      <c r="X261" s="5">
        <v>1098.4862498506975</v>
      </c>
      <c r="Y261" s="5">
        <v>1104.4758697684515</v>
      </c>
      <c r="Z261" s="5">
        <v>1104.4758697684515</v>
      </c>
      <c r="AA261" s="5">
        <v>1104.4758697684515</v>
      </c>
      <c r="AB261" s="5">
        <v>1104.4758697684515</v>
      </c>
      <c r="AC261" s="5">
        <v>1098.9137917438165</v>
      </c>
    </row>
    <row r="262" spans="1:29" s="5" customFormat="1">
      <c r="A262" s="1" t="s">
        <v>524</v>
      </c>
      <c r="B262" s="1" t="s">
        <v>556</v>
      </c>
      <c r="C262" s="1"/>
      <c r="D262" s="1" t="s">
        <v>715</v>
      </c>
      <c r="E262" s="1"/>
      <c r="F262" s="1">
        <v>261</v>
      </c>
      <c r="G262" s="1" t="s">
        <v>836</v>
      </c>
      <c r="H262" s="1" t="str">
        <f t="shared" si="4"/>
        <v>261종합중위단위매매가격</v>
      </c>
      <c r="I262" s="1" t="s">
        <v>873</v>
      </c>
      <c r="J262" s="13">
        <v>731.4320598242449</v>
      </c>
      <c r="K262" s="13">
        <v>731.4320598242449</v>
      </c>
      <c r="L262" s="13">
        <v>733.25810067014925</v>
      </c>
      <c r="M262" s="13">
        <v>733.25810067014925</v>
      </c>
      <c r="N262" s="13">
        <v>733.25810067014925</v>
      </c>
      <c r="O262" s="13">
        <v>733.25810067014925</v>
      </c>
      <c r="P262" s="13">
        <v>733.07347447611835</v>
      </c>
      <c r="Q262" s="14">
        <v>733.07347447611835</v>
      </c>
      <c r="R262" s="14">
        <v>733.97062121317765</v>
      </c>
      <c r="S262" s="14">
        <v>734.49851556217561</v>
      </c>
      <c r="T262" s="14">
        <v>735.02640991117312</v>
      </c>
      <c r="U262" s="5">
        <v>746.9209527997649</v>
      </c>
      <c r="V262" s="5">
        <v>746.82701486427709</v>
      </c>
      <c r="W262" s="5">
        <v>746.25466610482556</v>
      </c>
      <c r="X262" s="5">
        <v>745.25667423595962</v>
      </c>
      <c r="Y262" s="5">
        <v>746.73496465237031</v>
      </c>
      <c r="Z262" s="5">
        <v>750.04067953699928</v>
      </c>
      <c r="AA262" s="5">
        <v>751.11577402694195</v>
      </c>
      <c r="AB262" s="5">
        <v>752.00299264590853</v>
      </c>
      <c r="AC262" s="5">
        <v>751.50399671147568</v>
      </c>
    </row>
    <row r="263" spans="1:29" s="5" customFormat="1">
      <c r="A263" s="1" t="s">
        <v>524</v>
      </c>
      <c r="B263" s="1" t="s">
        <v>556</v>
      </c>
      <c r="C263" s="1"/>
      <c r="D263" s="1" t="s">
        <v>716</v>
      </c>
      <c r="E263" s="1"/>
      <c r="F263" s="1">
        <v>262</v>
      </c>
      <c r="G263" s="1" t="s">
        <v>836</v>
      </c>
      <c r="H263" s="1" t="str">
        <f t="shared" si="4"/>
        <v>262종합중위단위매매가격</v>
      </c>
      <c r="I263" s="1" t="s">
        <v>873</v>
      </c>
      <c r="J263" s="13">
        <v>1782.0466674159291</v>
      </c>
      <c r="K263" s="13">
        <v>1768.1254906369491</v>
      </c>
      <c r="L263" s="13">
        <v>1748.2209865711106</v>
      </c>
      <c r="M263" s="13">
        <v>1744.9671385655649</v>
      </c>
      <c r="N263" s="13">
        <v>1735.6653630001413</v>
      </c>
      <c r="O263" s="13">
        <v>1742.8788653169938</v>
      </c>
      <c r="P263" s="13">
        <v>1722.6052508375151</v>
      </c>
      <c r="Q263" s="14">
        <v>1711.3004052875497</v>
      </c>
      <c r="R263" s="14">
        <v>1733.7272834126918</v>
      </c>
      <c r="S263" s="14">
        <v>1731.7880271896215</v>
      </c>
      <c r="T263" s="14">
        <v>1726.5806889672726</v>
      </c>
      <c r="U263" s="5">
        <v>1709.546518962962</v>
      </c>
      <c r="V263" s="5">
        <v>1708.8949328037882</v>
      </c>
      <c r="W263" s="5">
        <v>1703.7085003897034</v>
      </c>
      <c r="X263" s="5">
        <v>1704.8542077443503</v>
      </c>
      <c r="Y263" s="5">
        <v>1700.1858711173913</v>
      </c>
      <c r="Z263" s="5">
        <v>1701.2279604459588</v>
      </c>
      <c r="AA263" s="5">
        <v>1700.0250065345967</v>
      </c>
      <c r="AB263" s="5">
        <v>1704.0649047881573</v>
      </c>
      <c r="AC263" s="5">
        <v>1704.0649047881573</v>
      </c>
    </row>
    <row r="264" spans="1:29" s="5" customFormat="1">
      <c r="A264" s="1" t="s">
        <v>524</v>
      </c>
      <c r="B264" s="1" t="s">
        <v>556</v>
      </c>
      <c r="C264" s="1"/>
      <c r="D264" s="1" t="s">
        <v>717</v>
      </c>
      <c r="E264" s="1"/>
      <c r="F264" s="1">
        <v>263</v>
      </c>
      <c r="G264" s="1" t="s">
        <v>836</v>
      </c>
      <c r="H264" s="1" t="str">
        <f t="shared" ref="H264:H329" si="5">F264&amp;G264&amp;I264</f>
        <v>263종합중위단위매매가격</v>
      </c>
      <c r="I264" s="1" t="s">
        <v>873</v>
      </c>
      <c r="J264" s="13">
        <v>732.10920034723722</v>
      </c>
      <c r="K264" s="13">
        <v>735.71032649423762</v>
      </c>
      <c r="L264" s="13">
        <v>735.92386613316478</v>
      </c>
      <c r="M264" s="13">
        <v>737.43397575963832</v>
      </c>
      <c r="N264" s="13">
        <v>737.43397575963832</v>
      </c>
      <c r="O264" s="13">
        <v>737.43397575963832</v>
      </c>
      <c r="P264" s="13">
        <v>741.02551999976379</v>
      </c>
      <c r="Q264" s="14">
        <v>748.20860848001485</v>
      </c>
      <c r="R264" s="14">
        <v>745.38423173988713</v>
      </c>
      <c r="S264" s="14">
        <v>742.21353207342884</v>
      </c>
      <c r="T264" s="14">
        <v>743.12469150443371</v>
      </c>
      <c r="U264" s="5">
        <v>735.31075765378159</v>
      </c>
      <c r="V264" s="5">
        <v>735.31075765378159</v>
      </c>
      <c r="W264" s="5">
        <v>735.31075765378159</v>
      </c>
      <c r="X264" s="5">
        <v>733.55748666738191</v>
      </c>
      <c r="Y264" s="5">
        <v>733.34890369891457</v>
      </c>
      <c r="Z264" s="5">
        <v>734.41221770978609</v>
      </c>
      <c r="AA264" s="5">
        <v>734.41221770978609</v>
      </c>
      <c r="AB264" s="5">
        <v>733.415546570983</v>
      </c>
      <c r="AC264" s="5">
        <v>730.11940540820922</v>
      </c>
    </row>
    <row r="265" spans="1:29" s="5" customFormat="1">
      <c r="A265" s="1" t="s">
        <v>524</v>
      </c>
      <c r="B265" s="1" t="s">
        <v>556</v>
      </c>
      <c r="C265" s="1"/>
      <c r="D265" s="1" t="s">
        <v>718</v>
      </c>
      <c r="E265" s="1"/>
      <c r="F265" s="1">
        <v>264</v>
      </c>
      <c r="G265" s="1" t="s">
        <v>836</v>
      </c>
      <c r="H265" s="1" t="str">
        <f t="shared" si="5"/>
        <v>264종합중위단위매매가격</v>
      </c>
      <c r="I265" s="1" t="s">
        <v>873</v>
      </c>
      <c r="J265" s="13">
        <v>1758.0992838562495</v>
      </c>
      <c r="K265" s="13">
        <v>1759.007919760825</v>
      </c>
      <c r="L265" s="13">
        <v>1750.8610994170692</v>
      </c>
      <c r="M265" s="13">
        <v>1763.6896188903861</v>
      </c>
      <c r="N265" s="13">
        <v>1760.2132597434854</v>
      </c>
      <c r="O265" s="13">
        <v>1730.8664443250782</v>
      </c>
      <c r="P265" s="13">
        <v>1689.6145674854765</v>
      </c>
      <c r="Q265" s="14">
        <v>1686.9045913207162</v>
      </c>
      <c r="R265" s="14">
        <v>1675.3744890450903</v>
      </c>
      <c r="S265" s="14">
        <v>1660.6143969269524</v>
      </c>
      <c r="T265" s="14">
        <v>1665.9945754344344</v>
      </c>
      <c r="U265" s="5">
        <v>1652.2603329082367</v>
      </c>
      <c r="V265" s="5">
        <v>1626.6753725270037</v>
      </c>
      <c r="W265" s="5">
        <v>1611.4444148979621</v>
      </c>
      <c r="X265" s="5">
        <v>1609.3325326145336</v>
      </c>
      <c r="Y265" s="5">
        <v>1616.4001741508457</v>
      </c>
      <c r="Z265" s="5">
        <v>1629.2433821822863</v>
      </c>
      <c r="AA265" s="5">
        <v>1642.6030295849521</v>
      </c>
      <c r="AB265" s="5">
        <v>1643.0929930692705</v>
      </c>
      <c r="AC265" s="5">
        <v>1643.2461368462432</v>
      </c>
    </row>
    <row r="266" spans="1:29" s="5" customFormat="1">
      <c r="A266" s="1" t="s">
        <v>524</v>
      </c>
      <c r="B266" s="1" t="s">
        <v>556</v>
      </c>
      <c r="C266" s="1"/>
      <c r="D266" s="1" t="s">
        <v>719</v>
      </c>
      <c r="E266" s="1"/>
      <c r="F266" s="1">
        <v>265</v>
      </c>
      <c r="G266" s="1" t="s">
        <v>836</v>
      </c>
      <c r="H266" s="1" t="str">
        <f t="shared" si="5"/>
        <v>265종합중위단위매매가격</v>
      </c>
      <c r="I266" s="1" t="s">
        <v>873</v>
      </c>
      <c r="J266" s="13">
        <v>1691.3612922072634</v>
      </c>
      <c r="K266" s="13">
        <v>1691.3612922072634</v>
      </c>
      <c r="L266" s="13">
        <v>1678.2363889245664</v>
      </c>
      <c r="M266" s="13">
        <v>1666.4253383240871</v>
      </c>
      <c r="N266" s="13">
        <v>1641.1625805259059</v>
      </c>
      <c r="O266" s="13">
        <v>1635.9798223223856</v>
      </c>
      <c r="P266" s="13">
        <v>1633.6764274681759</v>
      </c>
      <c r="Q266" s="14">
        <v>1619.7666241347179</v>
      </c>
      <c r="R266" s="14">
        <v>1619.7666241347179</v>
      </c>
      <c r="S266" s="14">
        <v>1619.7666241347179</v>
      </c>
      <c r="T266" s="14">
        <v>1591.947017467802</v>
      </c>
      <c r="U266" s="5">
        <v>1619.9608029724423</v>
      </c>
      <c r="V266" s="5">
        <v>1643.1812534213855</v>
      </c>
      <c r="W266" s="5">
        <v>1659.1461979524711</v>
      </c>
      <c r="X266" s="5">
        <v>1627.2163088902996</v>
      </c>
      <c r="Y266" s="5">
        <v>1626.8632637063001</v>
      </c>
      <c r="Z266" s="5">
        <v>1651.5667842423668</v>
      </c>
      <c r="AA266" s="5">
        <v>1626.8632637063001</v>
      </c>
      <c r="AB266" s="5">
        <v>1588.7244461417531</v>
      </c>
      <c r="AC266" s="5">
        <v>1581.9437069817407</v>
      </c>
    </row>
    <row r="267" spans="1:29" s="5" customFormat="1">
      <c r="A267" s="1" t="s">
        <v>524</v>
      </c>
      <c r="B267" s="1" t="s">
        <v>557</v>
      </c>
      <c r="C267" s="1"/>
      <c r="D267" s="1"/>
      <c r="E267" s="1"/>
      <c r="F267" s="1">
        <v>266</v>
      </c>
      <c r="G267" s="1" t="s">
        <v>836</v>
      </c>
      <c r="H267" s="1" t="str">
        <f t="shared" si="5"/>
        <v>266종합중위단위매매가격</v>
      </c>
      <c r="I267" s="1" t="s">
        <v>873</v>
      </c>
      <c r="J267" s="13">
        <v>871.94348707514109</v>
      </c>
      <c r="K267" s="13">
        <v>888.04649037160357</v>
      </c>
      <c r="L267" s="13">
        <v>891.75985623042754</v>
      </c>
      <c r="M267" s="13">
        <v>898.40728992408128</v>
      </c>
      <c r="N267" s="13">
        <v>925.62557188772962</v>
      </c>
      <c r="O267" s="13">
        <v>925.62557188772962</v>
      </c>
      <c r="P267" s="13">
        <v>926.76687028671051</v>
      </c>
      <c r="Q267" s="14">
        <v>925.10658024186273</v>
      </c>
      <c r="R267" s="14">
        <v>925.10658024186273</v>
      </c>
      <c r="S267" s="14">
        <v>925.10658024186273</v>
      </c>
      <c r="T267" s="14">
        <v>925.10658024186273</v>
      </c>
      <c r="U267" s="5">
        <v>944.39992925324577</v>
      </c>
      <c r="V267" s="5">
        <v>941.23573229142255</v>
      </c>
      <c r="W267" s="5">
        <v>942.94111497468145</v>
      </c>
      <c r="X267" s="5">
        <v>942.94111497468145</v>
      </c>
      <c r="Y267" s="5">
        <v>940.18042643773401</v>
      </c>
      <c r="Z267" s="5">
        <v>940.18042643773401</v>
      </c>
      <c r="AA267" s="5">
        <v>940.18042643773401</v>
      </c>
      <c r="AB267" s="5">
        <v>939.18808954101098</v>
      </c>
      <c r="AC267" s="5">
        <v>936.36364713670571</v>
      </c>
    </row>
    <row r="268" spans="1:29" s="5" customFormat="1">
      <c r="A268" s="1" t="s">
        <v>524</v>
      </c>
      <c r="B268" s="1" t="s">
        <v>557</v>
      </c>
      <c r="C268" s="1"/>
      <c r="D268" s="1" t="s">
        <v>557</v>
      </c>
      <c r="E268" s="1"/>
      <c r="F268" s="1">
        <v>267</v>
      </c>
      <c r="G268" s="1" t="s">
        <v>836</v>
      </c>
      <c r="H268" s="1" t="str">
        <f t="shared" si="5"/>
        <v>267종합중위단위매매가격</v>
      </c>
      <c r="I268" s="1" t="s">
        <v>873</v>
      </c>
      <c r="J268" s="13">
        <v>1024.3907597921718</v>
      </c>
      <c r="K268" s="13">
        <v>1044.3978905627637</v>
      </c>
      <c r="L268" s="13">
        <v>1049.0133472611849</v>
      </c>
      <c r="M268" s="13">
        <v>1056.4076695766505</v>
      </c>
      <c r="N268" s="13">
        <v>1090.7472172453486</v>
      </c>
      <c r="O268" s="13">
        <v>1090.7472172453486</v>
      </c>
      <c r="P268" s="13">
        <v>1092.3312608025983</v>
      </c>
      <c r="Q268" s="14">
        <v>1090.0268925926232</v>
      </c>
      <c r="R268" s="14">
        <v>1090.0268925926232</v>
      </c>
      <c r="S268" s="14">
        <v>1090.0268925926232</v>
      </c>
      <c r="T268" s="14">
        <v>1090.0268925926232</v>
      </c>
      <c r="U268" s="5">
        <v>1109.6536320115608</v>
      </c>
      <c r="V268" s="5">
        <v>1105.2901956786677</v>
      </c>
      <c r="W268" s="5">
        <v>1107.6419231000011</v>
      </c>
      <c r="X268" s="5">
        <v>1107.6419231000011</v>
      </c>
      <c r="Y268" s="5">
        <v>1103.8349259973375</v>
      </c>
      <c r="Z268" s="5">
        <v>1103.8349259973375</v>
      </c>
      <c r="AA268" s="5">
        <v>1103.8349259973375</v>
      </c>
      <c r="AB268" s="5">
        <v>1102.1796296401701</v>
      </c>
      <c r="AC268" s="5">
        <v>1098.6640915858541</v>
      </c>
    </row>
    <row r="269" spans="1:29" s="5" customFormat="1">
      <c r="A269" s="1" t="s">
        <v>524</v>
      </c>
      <c r="B269" s="1" t="s">
        <v>557</v>
      </c>
      <c r="C269" s="1"/>
      <c r="D269" s="1" t="s">
        <v>720</v>
      </c>
      <c r="E269" s="1"/>
      <c r="F269" s="1">
        <v>268</v>
      </c>
      <c r="G269" s="1" t="s">
        <v>836</v>
      </c>
      <c r="H269" s="1" t="str">
        <f t="shared" si="5"/>
        <v>268종합중위단위매매가격</v>
      </c>
      <c r="I269" s="1" t="s">
        <v>873</v>
      </c>
      <c r="J269" s="13">
        <v>478.96837479780442</v>
      </c>
      <c r="K269" s="13">
        <v>485.00740708877123</v>
      </c>
      <c r="L269" s="13">
        <v>486.39538369886151</v>
      </c>
      <c r="M269" s="13">
        <v>491.11750489079503</v>
      </c>
      <c r="N269" s="13">
        <v>499.9787500893903</v>
      </c>
      <c r="O269" s="13">
        <v>499.9787500893903</v>
      </c>
      <c r="P269" s="13">
        <v>499.9787500893903</v>
      </c>
      <c r="Q269" s="14">
        <v>499.9787500893903</v>
      </c>
      <c r="R269" s="14">
        <v>499.9787500893903</v>
      </c>
      <c r="S269" s="14">
        <v>499.9787500893903</v>
      </c>
      <c r="T269" s="14">
        <v>499.9787500893903</v>
      </c>
      <c r="U269" s="5">
        <v>508.37749969322368</v>
      </c>
      <c r="V269" s="5">
        <v>508.37749969322368</v>
      </c>
      <c r="W269" s="5">
        <v>508.37749969322368</v>
      </c>
      <c r="X269" s="5">
        <v>508.37749969322368</v>
      </c>
      <c r="Y269" s="5">
        <v>508.37749969322368</v>
      </c>
      <c r="Z269" s="5">
        <v>508.37749969322368</v>
      </c>
      <c r="AA269" s="5">
        <v>508.37749969322368</v>
      </c>
      <c r="AB269" s="5">
        <v>509.13438347850615</v>
      </c>
      <c r="AC269" s="5">
        <v>508.13339918343763</v>
      </c>
    </row>
    <row r="270" spans="1:29" s="5" customFormat="1">
      <c r="A270" s="1" t="s">
        <v>523</v>
      </c>
      <c r="B270" s="1"/>
      <c r="C270" s="1"/>
      <c r="D270" s="1"/>
      <c r="E270" s="1"/>
      <c r="F270" s="1">
        <v>269</v>
      </c>
      <c r="G270" s="1" t="s">
        <v>836</v>
      </c>
      <c r="H270" s="1" t="str">
        <f t="shared" si="5"/>
        <v>269종합중위단위매매가격</v>
      </c>
      <c r="I270" s="1" t="s">
        <v>873</v>
      </c>
      <c r="J270" s="13">
        <v>1877.4136145706266</v>
      </c>
      <c r="K270" s="13">
        <v>1878.4941390898337</v>
      </c>
      <c r="L270" s="13">
        <v>1878.6725851992876</v>
      </c>
      <c r="M270" s="13">
        <v>1878.4863730066729</v>
      </c>
      <c r="N270" s="13">
        <v>1875.405506989714</v>
      </c>
      <c r="O270" s="13">
        <v>1868.1860951292317</v>
      </c>
      <c r="P270" s="13">
        <v>1860.6368100654206</v>
      </c>
      <c r="Q270" s="14">
        <v>1854.418543858709</v>
      </c>
      <c r="R270" s="14">
        <v>1847.1042660060718</v>
      </c>
      <c r="S270" s="14">
        <v>1840.4060684516837</v>
      </c>
      <c r="T270" s="14">
        <v>1834.1401702525395</v>
      </c>
      <c r="U270" s="5">
        <v>1836.2737320416368</v>
      </c>
      <c r="V270" s="5">
        <v>1829.2188433627875</v>
      </c>
      <c r="W270" s="5">
        <v>1823.5410617258699</v>
      </c>
      <c r="X270" s="5">
        <v>1820.3515676537399</v>
      </c>
      <c r="Y270" s="5">
        <v>1821.5620174714077</v>
      </c>
      <c r="Z270" s="5">
        <v>1824.4562051250382</v>
      </c>
      <c r="AA270" s="5">
        <v>1827.4747993324906</v>
      </c>
      <c r="AB270" s="5">
        <v>1824.3912486101151</v>
      </c>
      <c r="AC270" s="5">
        <v>1822.4657157193028</v>
      </c>
    </row>
    <row r="271" spans="1:29" s="5" customFormat="1">
      <c r="A271" s="1" t="s">
        <v>516</v>
      </c>
      <c r="B271" s="1"/>
      <c r="C271" s="1"/>
      <c r="D271" s="1"/>
      <c r="E271" s="1"/>
      <c r="F271" s="1">
        <v>1</v>
      </c>
      <c r="G271" s="1" t="s">
        <v>836</v>
      </c>
      <c r="H271" s="1" t="str">
        <f t="shared" si="5"/>
        <v>1종합중위단위전세가격</v>
      </c>
      <c r="I271" s="1" t="s">
        <v>874</v>
      </c>
      <c r="J271" s="13">
        <v>1455.9973488325081</v>
      </c>
      <c r="K271" s="13">
        <v>1456.8465375895537</v>
      </c>
      <c r="L271" s="13">
        <v>1458.0827862052768</v>
      </c>
      <c r="M271" s="13">
        <v>1457.1854974489149</v>
      </c>
      <c r="N271" s="13">
        <v>1454.7055916638697</v>
      </c>
      <c r="O271" s="13">
        <v>1453.079521270337</v>
      </c>
      <c r="P271" s="13">
        <v>1447.8906249460088</v>
      </c>
      <c r="Q271" s="14">
        <v>1446.802145652731</v>
      </c>
      <c r="R271" s="14">
        <v>1451.7963839783224</v>
      </c>
      <c r="S271" s="14">
        <v>1458.8586763163437</v>
      </c>
      <c r="T271" s="14">
        <v>1464.1102378673475</v>
      </c>
      <c r="U271" s="5">
        <v>1469.6154459518368</v>
      </c>
      <c r="V271" s="5">
        <v>1473.1616621831918</v>
      </c>
      <c r="W271" s="5">
        <v>1478.1835299845588</v>
      </c>
      <c r="X271" s="5">
        <v>1485.4445199421634</v>
      </c>
      <c r="Y271" s="5">
        <v>1493.7334223945695</v>
      </c>
      <c r="Z271" s="5">
        <v>1498.2437124527464</v>
      </c>
      <c r="AA271" s="5">
        <v>1502.711832353815</v>
      </c>
      <c r="AB271" s="5">
        <v>1508.730124292081</v>
      </c>
      <c r="AC271" s="5">
        <v>1517.8850352945135</v>
      </c>
    </row>
    <row r="272" spans="1:29" s="5" customFormat="1">
      <c r="A272" s="1" t="s">
        <v>521</v>
      </c>
      <c r="B272" s="1"/>
      <c r="C272" s="1"/>
      <c r="D272" s="1"/>
      <c r="E272" s="1"/>
      <c r="F272" s="1">
        <v>2</v>
      </c>
      <c r="G272" s="1" t="s">
        <v>836</v>
      </c>
      <c r="H272" s="1" t="str">
        <f t="shared" si="5"/>
        <v>2종합중위단위전세가격</v>
      </c>
      <c r="I272" s="1" t="s">
        <v>874</v>
      </c>
      <c r="J272" s="13">
        <v>1993.0598585781272</v>
      </c>
      <c r="K272" s="13">
        <v>1994.219796902667</v>
      </c>
      <c r="L272" s="13">
        <v>1992.8528729816246</v>
      </c>
      <c r="M272" s="13">
        <v>1987.3899053034895</v>
      </c>
      <c r="N272" s="13">
        <v>1981.0382073833312</v>
      </c>
      <c r="O272" s="13">
        <v>1977.0259212703286</v>
      </c>
      <c r="P272" s="13">
        <v>1966.9748849635757</v>
      </c>
      <c r="Q272" s="14">
        <v>1964.4912527586639</v>
      </c>
      <c r="R272" s="14">
        <v>1972.8936182033538</v>
      </c>
      <c r="S272" s="14">
        <v>1984.295668136333</v>
      </c>
      <c r="T272" s="14">
        <v>1991.6886405153723</v>
      </c>
      <c r="U272" s="5">
        <v>1991.1072422856805</v>
      </c>
      <c r="V272" s="5">
        <v>1995.6631432587039</v>
      </c>
      <c r="W272" s="5">
        <v>2003.0834977009274</v>
      </c>
      <c r="X272" s="5">
        <v>2015.4672166474184</v>
      </c>
      <c r="Y272" s="5">
        <v>2027.183611215195</v>
      </c>
      <c r="Z272" s="5">
        <v>2032.6375216533293</v>
      </c>
      <c r="AA272" s="5">
        <v>2038.6419970469078</v>
      </c>
      <c r="AB272" s="5">
        <v>2048.203366389268</v>
      </c>
      <c r="AC272" s="5">
        <v>2065.6041603089684</v>
      </c>
    </row>
    <row r="273" spans="1:29" s="5" customFormat="1">
      <c r="A273" s="1" t="s">
        <v>1382</v>
      </c>
      <c r="B273" s="1"/>
      <c r="C273" s="1"/>
      <c r="D273" s="1"/>
      <c r="E273" s="1"/>
      <c r="F273" s="1">
        <v>3</v>
      </c>
      <c r="G273" s="1" t="s">
        <v>836</v>
      </c>
      <c r="H273" s="1" t="str">
        <f t="shared" si="5"/>
        <v>3종합중위단위전세가격</v>
      </c>
      <c r="I273" s="1" t="s">
        <v>874</v>
      </c>
      <c r="J273" s="13">
        <v>958.73361404699915</v>
      </c>
      <c r="K273" s="13">
        <v>959.29508119303978</v>
      </c>
      <c r="L273" s="13">
        <v>962.94159541925126</v>
      </c>
      <c r="M273" s="13">
        <v>966.27164800821697</v>
      </c>
      <c r="N273" s="13">
        <v>967.37661694907888</v>
      </c>
      <c r="O273" s="13">
        <v>967.95993283579446</v>
      </c>
      <c r="P273" s="13">
        <v>967.27286980430938</v>
      </c>
      <c r="Q273" s="14">
        <v>967.47615624564844</v>
      </c>
      <c r="R273" s="14">
        <v>969.31482517454072</v>
      </c>
      <c r="S273" s="14">
        <v>972.35895569606419</v>
      </c>
      <c r="T273" s="14">
        <v>975.6277947022329</v>
      </c>
      <c r="U273" s="5">
        <v>982.96551232180207</v>
      </c>
      <c r="V273" s="5">
        <v>985.56950277707688</v>
      </c>
      <c r="W273" s="5">
        <v>988.35313140998392</v>
      </c>
      <c r="X273" s="5">
        <v>990.83365168432374</v>
      </c>
      <c r="Y273" s="5">
        <v>996.51582294205866</v>
      </c>
      <c r="Z273" s="5">
        <v>1000.1465844707694</v>
      </c>
      <c r="AA273" s="5">
        <v>1003.1827000237245</v>
      </c>
      <c r="AB273" s="5">
        <v>1005.8985647092542</v>
      </c>
      <c r="AC273" s="5">
        <v>1007.367663248942</v>
      </c>
    </row>
    <row r="274" spans="1:29" s="5" customFormat="1">
      <c r="A274" s="1" t="s">
        <v>522</v>
      </c>
      <c r="B274" s="1"/>
      <c r="C274" s="1"/>
      <c r="D274" s="1"/>
      <c r="E274" s="1"/>
      <c r="F274" s="1">
        <v>4</v>
      </c>
      <c r="G274" s="1" t="s">
        <v>836</v>
      </c>
      <c r="H274" s="1" t="str">
        <f t="shared" si="5"/>
        <v>4종합중위단위전세가격</v>
      </c>
      <c r="I274" s="1" t="s">
        <v>874</v>
      </c>
      <c r="J274" s="13">
        <v>1302.5135518364971</v>
      </c>
      <c r="K274" s="13">
        <v>1301.0603643013503</v>
      </c>
      <c r="L274" s="13">
        <v>1304.455882176288</v>
      </c>
      <c r="M274" s="13">
        <v>1307.1280328981479</v>
      </c>
      <c r="N274" s="13">
        <v>1308.0846059632217</v>
      </c>
      <c r="O274" s="13">
        <v>1308.2171482042181</v>
      </c>
      <c r="P274" s="13">
        <v>1306.1586043637485</v>
      </c>
      <c r="Q274" s="14">
        <v>1305.5355300454876</v>
      </c>
      <c r="R274" s="14">
        <v>1307.282582599842</v>
      </c>
      <c r="S274" s="14">
        <v>1310.5851153295168</v>
      </c>
      <c r="T274" s="14">
        <v>1315.470325455213</v>
      </c>
      <c r="U274" s="5">
        <v>1323.7153213748502</v>
      </c>
      <c r="V274" s="5">
        <v>1325.328841895664</v>
      </c>
      <c r="W274" s="5">
        <v>1329.7651717361184</v>
      </c>
      <c r="X274" s="5">
        <v>1333.8540764456652</v>
      </c>
      <c r="Y274" s="5">
        <v>1342.9751630271228</v>
      </c>
      <c r="Z274" s="5">
        <v>1346.6817007097143</v>
      </c>
      <c r="AA274" s="5">
        <v>1351.861362192677</v>
      </c>
      <c r="AB274" s="5">
        <v>1357.6188693722549</v>
      </c>
      <c r="AC274" s="5">
        <v>1360.1101111625665</v>
      </c>
    </row>
    <row r="275" spans="1:29" s="5" customFormat="1">
      <c r="A275" s="1" t="s">
        <v>853</v>
      </c>
      <c r="B275" s="1"/>
      <c r="C275" s="1"/>
      <c r="D275" s="1"/>
      <c r="E275" s="1"/>
      <c r="F275" s="1">
        <v>5</v>
      </c>
      <c r="G275" s="1" t="s">
        <v>836</v>
      </c>
      <c r="H275" s="1" t="str">
        <f t="shared" si="5"/>
        <v>5종합중위단위전세가격</v>
      </c>
      <c r="I275" s="1" t="s">
        <v>874</v>
      </c>
      <c r="J275" s="13">
        <v>735.10625489205984</v>
      </c>
      <c r="K275" s="13">
        <v>736.97824617415051</v>
      </c>
      <c r="L275" s="13">
        <v>740.7880324387304</v>
      </c>
      <c r="M275" s="13">
        <v>744.54604734006955</v>
      </c>
      <c r="N275" s="13">
        <v>745.74754715479571</v>
      </c>
      <c r="O275" s="13">
        <v>746.62408934382881</v>
      </c>
      <c r="P275" s="13">
        <v>746.82916863285664</v>
      </c>
      <c r="Q275" s="14">
        <v>747.56999916582026</v>
      </c>
      <c r="R275" s="14">
        <v>749.46826414916836</v>
      </c>
      <c r="S275" s="14">
        <v>752.3443051545313</v>
      </c>
      <c r="T275" s="14">
        <v>754.56170175484374</v>
      </c>
      <c r="U275" s="5">
        <v>762.7382319751581</v>
      </c>
      <c r="V275" s="5">
        <v>765.94083522706626</v>
      </c>
      <c r="W275" s="5">
        <v>767.51654402218651</v>
      </c>
      <c r="X275" s="5">
        <v>768.83883801627258</v>
      </c>
      <c r="Y275" s="5">
        <v>772.23323478375391</v>
      </c>
      <c r="Z275" s="5">
        <v>775.72736124868561</v>
      </c>
      <c r="AA275" s="5">
        <v>777.38452167213745</v>
      </c>
      <c r="AB275" s="5">
        <v>778.11383577565755</v>
      </c>
      <c r="AC275" s="5">
        <v>778.92944282087649</v>
      </c>
    </row>
    <row r="276" spans="1:29" s="5" customFormat="1">
      <c r="A276" s="1" t="s">
        <v>524</v>
      </c>
      <c r="B276" s="1" t="s">
        <v>525</v>
      </c>
      <c r="C276" s="1"/>
      <c r="D276" s="1"/>
      <c r="E276" s="1"/>
      <c r="F276" s="1">
        <v>6</v>
      </c>
      <c r="G276" s="1" t="s">
        <v>836</v>
      </c>
      <c r="H276" s="1" t="str">
        <f t="shared" si="5"/>
        <v>6종합중위단위전세가격</v>
      </c>
      <c r="I276" s="1" t="s">
        <v>874</v>
      </c>
      <c r="J276" s="13">
        <v>2673.4749657715515</v>
      </c>
      <c r="K276" s="13">
        <v>2675.6120268011828</v>
      </c>
      <c r="L276" s="13">
        <v>2672.5036105743707</v>
      </c>
      <c r="M276" s="13">
        <v>2662.9156418306525</v>
      </c>
      <c r="N276" s="13">
        <v>2650.4729097714517</v>
      </c>
      <c r="O276" s="13">
        <v>2640.7425447117025</v>
      </c>
      <c r="P276" s="13">
        <v>2628.0890591742045</v>
      </c>
      <c r="Q276" s="14">
        <v>2624.859860406817</v>
      </c>
      <c r="R276" s="14">
        <v>2643.9349149026521</v>
      </c>
      <c r="S276" s="14">
        <v>2664.714770172211</v>
      </c>
      <c r="T276" s="14">
        <v>2679.1135649279486</v>
      </c>
      <c r="U276" s="5">
        <v>2687.1708076753962</v>
      </c>
      <c r="V276" s="5">
        <v>2696.9560334564571</v>
      </c>
      <c r="W276" s="5">
        <v>2707.6147674936847</v>
      </c>
      <c r="X276" s="5">
        <v>2729.7248447038219</v>
      </c>
      <c r="Y276" s="5">
        <v>2742.5671831988343</v>
      </c>
      <c r="Z276" s="5">
        <v>2745.4920966898658</v>
      </c>
      <c r="AA276" s="5">
        <v>2748.5024300846444</v>
      </c>
      <c r="AB276" s="5">
        <v>2761.3196198173368</v>
      </c>
      <c r="AC276" s="5">
        <v>2788.2816847682325</v>
      </c>
    </row>
    <row r="277" spans="1:29" s="5" customFormat="1">
      <c r="A277" s="1" t="s">
        <v>524</v>
      </c>
      <c r="B277" s="1" t="s">
        <v>525</v>
      </c>
      <c r="C277" s="1" t="s">
        <v>526</v>
      </c>
      <c r="D277" s="1"/>
      <c r="E277" s="1"/>
      <c r="F277" s="1">
        <v>7</v>
      </c>
      <c r="G277" s="1" t="s">
        <v>836</v>
      </c>
      <c r="H277" s="1" t="str">
        <f t="shared" si="5"/>
        <v>7종합중위단위전세가격</v>
      </c>
      <c r="I277" s="1" t="s">
        <v>874</v>
      </c>
      <c r="J277" s="13">
        <v>2368.5237198137361</v>
      </c>
      <c r="K277" s="13">
        <v>2373.8354069761399</v>
      </c>
      <c r="L277" s="13">
        <v>2374.1120698134018</v>
      </c>
      <c r="M277" s="13">
        <v>2367.4042256946946</v>
      </c>
      <c r="N277" s="13">
        <v>2361.4391844235497</v>
      </c>
      <c r="O277" s="13">
        <v>2356.2558181482427</v>
      </c>
      <c r="P277" s="13">
        <v>2350.299338412899</v>
      </c>
      <c r="Q277" s="14">
        <v>2345.2366572471542</v>
      </c>
      <c r="R277" s="14">
        <v>2351.8850271403116</v>
      </c>
      <c r="S277" s="14">
        <v>2363.1750968011693</v>
      </c>
      <c r="T277" s="14">
        <v>2368.3461790245942</v>
      </c>
      <c r="U277" s="5">
        <v>2379.4511048136701</v>
      </c>
      <c r="V277" s="5">
        <v>2385.6750096661949</v>
      </c>
      <c r="W277" s="5">
        <v>2395.6598968625462</v>
      </c>
      <c r="X277" s="5">
        <v>2411.8179106338989</v>
      </c>
      <c r="Y277" s="5">
        <v>2430.4769062227101</v>
      </c>
      <c r="Z277" s="5">
        <v>2435.9583005107625</v>
      </c>
      <c r="AA277" s="5">
        <v>2437.8421433123362</v>
      </c>
      <c r="AB277" s="5">
        <v>2443.3111771426952</v>
      </c>
      <c r="AC277" s="5">
        <v>2459.0586670483699</v>
      </c>
    </row>
    <row r="278" spans="1:29" s="5" customFormat="1">
      <c r="A278" s="1" t="s">
        <v>524</v>
      </c>
      <c r="B278" s="1" t="s">
        <v>525</v>
      </c>
      <c r="C278" s="1" t="s">
        <v>527</v>
      </c>
      <c r="D278" s="1"/>
      <c r="E278" s="1"/>
      <c r="F278" s="1">
        <v>8</v>
      </c>
      <c r="G278" s="1" t="s">
        <v>836</v>
      </c>
      <c r="H278" s="1" t="str">
        <f t="shared" si="5"/>
        <v>8종합중위단위전세가격</v>
      </c>
      <c r="I278" s="1" t="s">
        <v>874</v>
      </c>
      <c r="J278" s="13">
        <v>2493.1192841251859</v>
      </c>
      <c r="K278" s="13">
        <v>2493.1192841251859</v>
      </c>
      <c r="L278" s="13">
        <v>2493.7994487830001</v>
      </c>
      <c r="M278" s="13">
        <v>2498.5783402654733</v>
      </c>
      <c r="N278" s="13">
        <v>2498.2075305727967</v>
      </c>
      <c r="O278" s="13">
        <v>2485.4169769049804</v>
      </c>
      <c r="P278" s="13">
        <v>2484.5119955840032</v>
      </c>
      <c r="Q278" s="14">
        <v>2481.5463612486014</v>
      </c>
      <c r="R278" s="14">
        <v>2497.2098682528986</v>
      </c>
      <c r="S278" s="14">
        <v>2503.3771516972624</v>
      </c>
      <c r="T278" s="14">
        <v>2514.5071843896376</v>
      </c>
      <c r="U278" s="5">
        <v>2535.8655087569032</v>
      </c>
      <c r="V278" s="5">
        <v>2539.4250567193808</v>
      </c>
      <c r="W278" s="5">
        <v>2543.2222634527861</v>
      </c>
      <c r="X278" s="5">
        <v>2555.4001252497683</v>
      </c>
      <c r="Y278" s="5">
        <v>2562.5706845826853</v>
      </c>
      <c r="Z278" s="5">
        <v>2566.9560619388567</v>
      </c>
      <c r="AA278" s="5">
        <v>2570.1254936457308</v>
      </c>
      <c r="AB278" s="5">
        <v>2581.5559684987543</v>
      </c>
      <c r="AC278" s="5">
        <v>2588.1976525515056</v>
      </c>
    </row>
    <row r="279" spans="1:29" s="5" customFormat="1">
      <c r="A279" s="1" t="s">
        <v>524</v>
      </c>
      <c r="B279" s="1" t="s">
        <v>525</v>
      </c>
      <c r="C279" s="1" t="s">
        <v>528</v>
      </c>
      <c r="D279" s="1"/>
      <c r="E279" s="1"/>
      <c r="F279" s="1">
        <v>9</v>
      </c>
      <c r="G279" s="1" t="s">
        <v>836</v>
      </c>
      <c r="H279" s="1" t="str">
        <f t="shared" si="5"/>
        <v>9종합중위단위전세가격</v>
      </c>
      <c r="I279" s="1" t="s">
        <v>874</v>
      </c>
      <c r="J279" s="13">
        <v>2338.1526601035935</v>
      </c>
      <c r="K279" s="13">
        <v>2343.1825255214344</v>
      </c>
      <c r="L279" s="13">
        <v>2343.4862691278681</v>
      </c>
      <c r="M279" s="13">
        <v>2330.8116265869162</v>
      </c>
      <c r="N279" s="13">
        <v>2321.5601311478958</v>
      </c>
      <c r="O279" s="13">
        <v>2319.0348143641781</v>
      </c>
      <c r="P279" s="13">
        <v>2310.3426270108657</v>
      </c>
      <c r="Q279" s="14">
        <v>2301.814774640879</v>
      </c>
      <c r="R279" s="14">
        <v>2306.242930733476</v>
      </c>
      <c r="S279" s="14">
        <v>2319.7822640042514</v>
      </c>
      <c r="T279" s="14">
        <v>2323.9510470019331</v>
      </c>
      <c r="U279" s="5">
        <v>2338.970475044468</v>
      </c>
      <c r="V279" s="5">
        <v>2348.1039024662618</v>
      </c>
      <c r="W279" s="5">
        <v>2361.392752308594</v>
      </c>
      <c r="X279" s="5">
        <v>2373.9200463211473</v>
      </c>
      <c r="Y279" s="5">
        <v>2396.1088364619127</v>
      </c>
      <c r="Z279" s="5">
        <v>2403.2780547787347</v>
      </c>
      <c r="AA279" s="5">
        <v>2401.7389971998509</v>
      </c>
      <c r="AB279" s="5">
        <v>2407.7886898318884</v>
      </c>
      <c r="AC279" s="5">
        <v>2425.5721635380473</v>
      </c>
    </row>
    <row r="280" spans="1:29" s="5" customFormat="1">
      <c r="A280" s="1" t="s">
        <v>524</v>
      </c>
      <c r="B280" s="1" t="s">
        <v>525</v>
      </c>
      <c r="C280" s="1" t="s">
        <v>529</v>
      </c>
      <c r="D280" s="1"/>
      <c r="E280" s="1"/>
      <c r="F280" s="1">
        <v>10</v>
      </c>
      <c r="G280" s="1" t="s">
        <v>836</v>
      </c>
      <c r="H280" s="1" t="str">
        <f t="shared" si="5"/>
        <v>10종합중위단위전세가격</v>
      </c>
      <c r="I280" s="1" t="s">
        <v>874</v>
      </c>
      <c r="J280" s="13">
        <v>2386.7600139636897</v>
      </c>
      <c r="K280" s="13">
        <v>2395.5138393457937</v>
      </c>
      <c r="L280" s="13">
        <v>2395.5138393457937</v>
      </c>
      <c r="M280" s="13">
        <v>2398.9629469680972</v>
      </c>
      <c r="N280" s="13">
        <v>2398.9629469680972</v>
      </c>
      <c r="O280" s="13">
        <v>2390.5150199127038</v>
      </c>
      <c r="P280" s="13">
        <v>2389.3241988823761</v>
      </c>
      <c r="Q280" s="14">
        <v>2392.4745559403264</v>
      </c>
      <c r="R280" s="14">
        <v>2400.5031968560561</v>
      </c>
      <c r="S280" s="14">
        <v>2408.3656032040585</v>
      </c>
      <c r="T280" s="14">
        <v>2413.2038422002538</v>
      </c>
      <c r="U280" s="5">
        <v>2407.320477280151</v>
      </c>
      <c r="V280" s="5">
        <v>2407.320477280151</v>
      </c>
      <c r="W280" s="5">
        <v>2411.7936449935346</v>
      </c>
      <c r="X280" s="5">
        <v>2439.3127766212097</v>
      </c>
      <c r="Y280" s="5">
        <v>2454.4838397964636</v>
      </c>
      <c r="Z280" s="5">
        <v>2456.1334472532872</v>
      </c>
      <c r="AA280" s="5">
        <v>2466.2492684767617</v>
      </c>
      <c r="AB280" s="5">
        <v>2467.2810942543442</v>
      </c>
      <c r="AC280" s="5">
        <v>2482.2364894432776</v>
      </c>
    </row>
    <row r="281" spans="1:29" s="5" customFormat="1">
      <c r="A281" s="1" t="s">
        <v>524</v>
      </c>
      <c r="B281" s="1" t="s">
        <v>525</v>
      </c>
      <c r="C281" s="1" t="s">
        <v>530</v>
      </c>
      <c r="D281" s="1"/>
      <c r="E281" s="1"/>
      <c r="F281" s="1">
        <v>11</v>
      </c>
      <c r="G281" s="1" t="s">
        <v>836</v>
      </c>
      <c r="H281" s="1" t="str">
        <f t="shared" si="5"/>
        <v>11종합중위단위전세가격</v>
      </c>
      <c r="I281" s="1" t="s">
        <v>874</v>
      </c>
      <c r="J281" s="13">
        <v>2960.1150362295207</v>
      </c>
      <c r="K281" s="13">
        <v>2959.2680954869415</v>
      </c>
      <c r="L281" s="13">
        <v>2952.9778614636994</v>
      </c>
      <c r="M281" s="13">
        <v>2940.682708747514</v>
      </c>
      <c r="N281" s="13">
        <v>2922.1512468716446</v>
      </c>
      <c r="O281" s="13">
        <v>2908.1469132047159</v>
      </c>
      <c r="P281" s="13">
        <v>2889.1985518782762</v>
      </c>
      <c r="Q281" s="14">
        <v>2887.6927417863408</v>
      </c>
      <c r="R281" s="14">
        <v>2918.4483052070786</v>
      </c>
      <c r="S281" s="14">
        <v>2948.1481201474548</v>
      </c>
      <c r="T281" s="14">
        <v>2971.2205380002874</v>
      </c>
      <c r="U281" s="5">
        <v>2981.9302735860288</v>
      </c>
      <c r="V281" s="5">
        <v>2995.1268280700265</v>
      </c>
      <c r="W281" s="5">
        <v>3006.4310285271022</v>
      </c>
      <c r="X281" s="5">
        <v>3034.2424859997514</v>
      </c>
      <c r="Y281" s="5">
        <v>3043.3553965646479</v>
      </c>
      <c r="Z281" s="5">
        <v>3043.8164098698376</v>
      </c>
      <c r="AA281" s="5">
        <v>3047.9124390324787</v>
      </c>
      <c r="AB281" s="5">
        <v>3067.8116779299548</v>
      </c>
      <c r="AC281" s="5">
        <v>3105.582192359615</v>
      </c>
    </row>
    <row r="282" spans="1:29" s="5" customFormat="1">
      <c r="A282" s="1" t="s">
        <v>524</v>
      </c>
      <c r="B282" s="1" t="s">
        <v>525</v>
      </c>
      <c r="C282" s="1" t="s">
        <v>531</v>
      </c>
      <c r="D282" s="1"/>
      <c r="E282" s="1"/>
      <c r="F282" s="1">
        <v>12</v>
      </c>
      <c r="G282" s="1" t="s">
        <v>836</v>
      </c>
      <c r="H282" s="1" t="str">
        <f t="shared" si="5"/>
        <v>12종합중위단위전세가격</v>
      </c>
      <c r="I282" s="1" t="s">
        <v>874</v>
      </c>
      <c r="J282" s="13">
        <v>2535.1562028835838</v>
      </c>
      <c r="K282" s="13">
        <v>2544.5318649267692</v>
      </c>
      <c r="L282" s="13">
        <v>2542.853319853939</v>
      </c>
      <c r="M282" s="13">
        <v>2531.803529502356</v>
      </c>
      <c r="N282" s="13">
        <v>2521.4517310927736</v>
      </c>
      <c r="O282" s="13">
        <v>2519.7651845282348</v>
      </c>
      <c r="P282" s="13">
        <v>2513.0582500475689</v>
      </c>
      <c r="Q282" s="14">
        <v>2510.0291559479624</v>
      </c>
      <c r="R282" s="14">
        <v>2523.5232842338437</v>
      </c>
      <c r="S282" s="14">
        <v>2541.0141736235946</v>
      </c>
      <c r="T282" s="14">
        <v>2545.6197100402364</v>
      </c>
      <c r="U282" s="5">
        <v>2535.3031438063922</v>
      </c>
      <c r="V282" s="5">
        <v>2540.6197737671255</v>
      </c>
      <c r="W282" s="5">
        <v>2547.277631643979</v>
      </c>
      <c r="X282" s="5">
        <v>2590.5714726773035</v>
      </c>
      <c r="Y282" s="5">
        <v>2606.2898689624631</v>
      </c>
      <c r="Z282" s="5">
        <v>2620.1152030818712</v>
      </c>
      <c r="AA282" s="5">
        <v>2625.6370751858572</v>
      </c>
      <c r="AB282" s="5">
        <v>2634.8571860884977</v>
      </c>
      <c r="AC282" s="5">
        <v>2660.1585073073252</v>
      </c>
    </row>
    <row r="283" spans="1:29" s="5" customFormat="1">
      <c r="A283" s="1" t="s">
        <v>524</v>
      </c>
      <c r="B283" s="1" t="s">
        <v>525</v>
      </c>
      <c r="C283" s="1" t="s">
        <v>532</v>
      </c>
      <c r="D283" s="1"/>
      <c r="E283" s="1"/>
      <c r="F283" s="1">
        <v>13</v>
      </c>
      <c r="G283" s="1" t="s">
        <v>836</v>
      </c>
      <c r="H283" s="1" t="str">
        <f t="shared" si="5"/>
        <v>13종합중위단위전세가격</v>
      </c>
      <c r="I283" s="1" t="s">
        <v>874</v>
      </c>
      <c r="J283" s="13">
        <v>3493.9230208299446</v>
      </c>
      <c r="K283" s="13">
        <v>3480.2350551168438</v>
      </c>
      <c r="L283" s="13">
        <v>3468.1518920118797</v>
      </c>
      <c r="M283" s="13">
        <v>3454.2923892415697</v>
      </c>
      <c r="N283" s="13">
        <v>3425.4861211326606</v>
      </c>
      <c r="O283" s="13">
        <v>3396.0089167029478</v>
      </c>
      <c r="P283" s="13">
        <v>3361.6836038216343</v>
      </c>
      <c r="Q283" s="14">
        <v>3362.0912524045243</v>
      </c>
      <c r="R283" s="14">
        <v>3414.5296029039537</v>
      </c>
      <c r="S283" s="14">
        <v>3459.5655432073504</v>
      </c>
      <c r="T283" s="14">
        <v>3505.8349580109052</v>
      </c>
      <c r="U283" s="5">
        <v>3541.1726341476447</v>
      </c>
      <c r="V283" s="5">
        <v>3564.2360043658582</v>
      </c>
      <c r="W283" s="5">
        <v>3581.358103959119</v>
      </c>
      <c r="X283" s="5">
        <v>3589.7833572532068</v>
      </c>
      <c r="Y283" s="5">
        <v>3598.2822882988758</v>
      </c>
      <c r="Z283" s="5">
        <v>3581.7750885073701</v>
      </c>
      <c r="AA283" s="5">
        <v>3584.0607745027464</v>
      </c>
      <c r="AB283" s="5">
        <v>3617.5189306113716</v>
      </c>
      <c r="AC283" s="5">
        <v>3671.1211457676536</v>
      </c>
    </row>
    <row r="284" spans="1:29" s="5" customFormat="1">
      <c r="A284" s="1" t="s">
        <v>524</v>
      </c>
      <c r="B284" s="1" t="s">
        <v>533</v>
      </c>
      <c r="C284" s="1"/>
      <c r="D284" s="1"/>
      <c r="E284" s="1"/>
      <c r="F284" s="1">
        <v>14</v>
      </c>
      <c r="G284" s="1" t="s">
        <v>836</v>
      </c>
      <c r="H284" s="1" t="str">
        <f t="shared" si="5"/>
        <v>14종합중위단위전세가격</v>
      </c>
      <c r="I284" s="1" t="s">
        <v>874</v>
      </c>
      <c r="J284" s="13">
        <v>1650.9776985759206</v>
      </c>
      <c r="K284" s="13">
        <v>1651.9710873045028</v>
      </c>
      <c r="L284" s="13">
        <v>1651.1409269346839</v>
      </c>
      <c r="M284" s="13">
        <v>1647.1495232347906</v>
      </c>
      <c r="N284" s="13">
        <v>1643.4928708801997</v>
      </c>
      <c r="O284" s="13">
        <v>1642.0069212858893</v>
      </c>
      <c r="P284" s="13">
        <v>1632.0703431458069</v>
      </c>
      <c r="Q284" s="14">
        <v>1627.9088446044277</v>
      </c>
      <c r="R284" s="14">
        <v>1629.0231393162749</v>
      </c>
      <c r="S284" s="14">
        <v>1636.0416724708518</v>
      </c>
      <c r="T284" s="14">
        <v>1639.5787721610066</v>
      </c>
      <c r="U284" s="5">
        <v>1636.259059724398</v>
      </c>
      <c r="V284" s="5">
        <v>1639.1002586634365</v>
      </c>
      <c r="W284" s="5">
        <v>1645.2324810904017</v>
      </c>
      <c r="X284" s="5">
        <v>1652.2949854630724</v>
      </c>
      <c r="Y284" s="5">
        <v>1664.8140444799114</v>
      </c>
      <c r="Z284" s="5">
        <v>1673.5514275885071</v>
      </c>
      <c r="AA284" s="5">
        <v>1682.6931142341518</v>
      </c>
      <c r="AB284" s="5">
        <v>1690.9592813279257</v>
      </c>
      <c r="AC284" s="5">
        <v>1702.3634349766517</v>
      </c>
    </row>
    <row r="285" spans="1:29" s="5" customFormat="1">
      <c r="A285" s="1" t="s">
        <v>524</v>
      </c>
      <c r="B285" s="1" t="s">
        <v>533</v>
      </c>
      <c r="C285" s="1" t="s">
        <v>534</v>
      </c>
      <c r="D285" s="1"/>
      <c r="E285" s="1"/>
      <c r="F285" s="1">
        <v>15</v>
      </c>
      <c r="G285" s="1" t="s">
        <v>836</v>
      </c>
      <c r="H285" s="1" t="str">
        <f t="shared" si="5"/>
        <v>15종합중위단위전세가격</v>
      </c>
      <c r="I285" s="1" t="s">
        <v>874</v>
      </c>
      <c r="J285" s="13">
        <v>2483.8044716080799</v>
      </c>
      <c r="K285" s="13">
        <v>2475.2874890557928</v>
      </c>
      <c r="L285" s="13">
        <v>2463.1673608260348</v>
      </c>
      <c r="M285" s="13">
        <v>2445.6884504639947</v>
      </c>
      <c r="N285" s="13">
        <v>2441.3035136056601</v>
      </c>
      <c r="O285" s="13">
        <v>2437.9578583510029</v>
      </c>
      <c r="P285" s="13">
        <v>2419.6644878586144</v>
      </c>
      <c r="Q285" s="14">
        <v>2411.0782247758239</v>
      </c>
      <c r="R285" s="14">
        <v>2410.0167133502127</v>
      </c>
      <c r="S285" s="14">
        <v>2408.1103024312538</v>
      </c>
      <c r="T285" s="14">
        <v>2413.6705729272298</v>
      </c>
      <c r="U285" s="5">
        <v>2411.8207626092417</v>
      </c>
      <c r="V285" s="5">
        <v>2401.7669633567953</v>
      </c>
      <c r="W285" s="5">
        <v>2416.9955216605249</v>
      </c>
      <c r="X285" s="5">
        <v>2429.9633941890011</v>
      </c>
      <c r="Y285" s="5">
        <v>2465.3752415100557</v>
      </c>
      <c r="Z285" s="5">
        <v>2486.4747105880178</v>
      </c>
      <c r="AA285" s="5">
        <v>2499.079476985798</v>
      </c>
      <c r="AB285" s="5">
        <v>2524.6912859468512</v>
      </c>
      <c r="AC285" s="5">
        <v>2542.3123660942579</v>
      </c>
    </row>
    <row r="286" spans="1:29" s="5" customFormat="1">
      <c r="A286" s="1" t="s">
        <v>524</v>
      </c>
      <c r="B286" s="1" t="s">
        <v>533</v>
      </c>
      <c r="C286" s="1" t="s">
        <v>535</v>
      </c>
      <c r="D286" s="1"/>
      <c r="E286" s="1"/>
      <c r="F286" s="1">
        <v>16</v>
      </c>
      <c r="G286" s="1" t="s">
        <v>836</v>
      </c>
      <c r="H286" s="1" t="str">
        <f t="shared" si="5"/>
        <v>16종합중위단위전세가격</v>
      </c>
      <c r="I286" s="1" t="s">
        <v>874</v>
      </c>
      <c r="J286" s="13">
        <v>1676.2496211004973</v>
      </c>
      <c r="K286" s="13">
        <v>1675.0971496845511</v>
      </c>
      <c r="L286" s="13">
        <v>1677.2425918320157</v>
      </c>
      <c r="M286" s="13">
        <v>1668.7544764670729</v>
      </c>
      <c r="N286" s="13">
        <v>1662.7291775550925</v>
      </c>
      <c r="O286" s="13">
        <v>1660.6219879521952</v>
      </c>
      <c r="P286" s="13">
        <v>1655.3075115981626</v>
      </c>
      <c r="Q286" s="14">
        <v>1649.6732381375796</v>
      </c>
      <c r="R286" s="14">
        <v>1651.0640345265801</v>
      </c>
      <c r="S286" s="14">
        <v>1661.6488008471756</v>
      </c>
      <c r="T286" s="14">
        <v>1666.2885262439374</v>
      </c>
      <c r="U286" s="5">
        <v>1673.1879576488466</v>
      </c>
      <c r="V286" s="5">
        <v>1685.9262499172435</v>
      </c>
      <c r="W286" s="5">
        <v>1689.5375120476049</v>
      </c>
      <c r="X286" s="5">
        <v>1697.813086408401</v>
      </c>
      <c r="Y286" s="5">
        <v>1704.7511212880549</v>
      </c>
      <c r="Z286" s="5">
        <v>1713.4548563907688</v>
      </c>
      <c r="AA286" s="5">
        <v>1724.3764902450766</v>
      </c>
      <c r="AB286" s="5">
        <v>1732.1893539712426</v>
      </c>
      <c r="AC286" s="5">
        <v>1742.7899698512713</v>
      </c>
    </row>
    <row r="287" spans="1:29" s="5" customFormat="1">
      <c r="A287" s="1" t="s">
        <v>524</v>
      </c>
      <c r="B287" s="1" t="s">
        <v>533</v>
      </c>
      <c r="C287" s="1" t="s">
        <v>536</v>
      </c>
      <c r="D287" s="1"/>
      <c r="E287" s="1"/>
      <c r="F287" s="1">
        <v>17</v>
      </c>
      <c r="G287" s="1" t="s">
        <v>836</v>
      </c>
      <c r="H287" s="1" t="str">
        <f t="shared" si="5"/>
        <v>17종합중위단위전세가격</v>
      </c>
      <c r="I287" s="1" t="s">
        <v>874</v>
      </c>
      <c r="J287" s="13">
        <v>1589.2352158463582</v>
      </c>
      <c r="K287" s="13">
        <v>1588.155591932112</v>
      </c>
      <c r="L287" s="13">
        <v>1586.9126309674182</v>
      </c>
      <c r="M287" s="13">
        <v>1586.0048724485882</v>
      </c>
      <c r="N287" s="13">
        <v>1581.0515597694553</v>
      </c>
      <c r="O287" s="13">
        <v>1581.0541292032785</v>
      </c>
      <c r="P287" s="13">
        <v>1574.480704457668</v>
      </c>
      <c r="Q287" s="14">
        <v>1569.8033906866237</v>
      </c>
      <c r="R287" s="14">
        <v>1577.4585150139458</v>
      </c>
      <c r="S287" s="14">
        <v>1590.9438477597403</v>
      </c>
      <c r="T287" s="14">
        <v>1597.095517413527</v>
      </c>
      <c r="U287" s="5">
        <v>1595.0841506091683</v>
      </c>
      <c r="V287" s="5">
        <v>1601.2740196966013</v>
      </c>
      <c r="W287" s="5">
        <v>1606.7278947704922</v>
      </c>
      <c r="X287" s="5">
        <v>1612.4910912367097</v>
      </c>
      <c r="Y287" s="5">
        <v>1622.0556261559639</v>
      </c>
      <c r="Z287" s="5">
        <v>1623.3736148101204</v>
      </c>
      <c r="AA287" s="5">
        <v>1632.5220705776655</v>
      </c>
      <c r="AB287" s="5">
        <v>1638.5601554660843</v>
      </c>
      <c r="AC287" s="5">
        <v>1651.9249185705266</v>
      </c>
    </row>
    <row r="288" spans="1:29" s="5" customFormat="1">
      <c r="A288" s="1" t="s">
        <v>524</v>
      </c>
      <c r="B288" s="1" t="s">
        <v>533</v>
      </c>
      <c r="C288" s="1" t="s">
        <v>537</v>
      </c>
      <c r="D288" s="1"/>
      <c r="E288" s="1"/>
      <c r="F288" s="1">
        <v>18</v>
      </c>
      <c r="G288" s="1" t="s">
        <v>836</v>
      </c>
      <c r="H288" s="1" t="str">
        <f t="shared" si="5"/>
        <v>18종합중위단위전세가격</v>
      </c>
      <c r="I288" s="1" t="s">
        <v>874</v>
      </c>
      <c r="J288" s="13">
        <v>1481.4914051707706</v>
      </c>
      <c r="K288" s="13">
        <v>1490.4709311218512</v>
      </c>
      <c r="L288" s="13">
        <v>1492.0277907285781</v>
      </c>
      <c r="M288" s="13">
        <v>1495.4914728561273</v>
      </c>
      <c r="N288" s="13">
        <v>1493.4112876156025</v>
      </c>
      <c r="O288" s="13">
        <v>1491.9861481670016</v>
      </c>
      <c r="P288" s="13">
        <v>1471.0434514152412</v>
      </c>
      <c r="Q288" s="14">
        <v>1468.870235882403</v>
      </c>
      <c r="R288" s="14">
        <v>1461.403448919561</v>
      </c>
      <c r="S288" s="14">
        <v>1471.3091772213993</v>
      </c>
      <c r="T288" s="14">
        <v>1467.8296721781985</v>
      </c>
      <c r="U288" s="5">
        <v>1448.7619359864516</v>
      </c>
      <c r="V288" s="5">
        <v>1458.6742452339281</v>
      </c>
      <c r="W288" s="5">
        <v>1467.6752173596028</v>
      </c>
      <c r="X288" s="5">
        <v>1482.8486432836444</v>
      </c>
      <c r="Y288" s="5">
        <v>1485.1637025082227</v>
      </c>
      <c r="Z288" s="5">
        <v>1484.0678598793052</v>
      </c>
      <c r="AA288" s="5">
        <v>1490.9446239483602</v>
      </c>
      <c r="AB288" s="5">
        <v>1498.6231044766532</v>
      </c>
      <c r="AC288" s="5">
        <v>1508.0603361368201</v>
      </c>
    </row>
    <row r="289" spans="1:29" s="5" customFormat="1">
      <c r="A289" s="1" t="s">
        <v>524</v>
      </c>
      <c r="B289" s="1" t="s">
        <v>533</v>
      </c>
      <c r="C289" s="1" t="s">
        <v>538</v>
      </c>
      <c r="D289" s="1"/>
      <c r="E289" s="1"/>
      <c r="F289" s="1">
        <v>19</v>
      </c>
      <c r="G289" s="1" t="s">
        <v>836</v>
      </c>
      <c r="H289" s="1" t="str">
        <f t="shared" si="5"/>
        <v>19종합중위단위전세가격</v>
      </c>
      <c r="I289" s="1" t="s">
        <v>874</v>
      </c>
      <c r="J289" s="13">
        <v>627.77188753542225</v>
      </c>
      <c r="K289" s="13">
        <v>626.97374548282016</v>
      </c>
      <c r="L289" s="13">
        <v>622.99059753459278</v>
      </c>
      <c r="M289" s="13">
        <v>622.01167025661528</v>
      </c>
      <c r="N289" s="13">
        <v>622.01167025661528</v>
      </c>
      <c r="O289" s="13">
        <v>622.09898575656416</v>
      </c>
      <c r="P289" s="13">
        <v>623.08246566405148</v>
      </c>
      <c r="Q289" s="14">
        <v>622.75085495941221</v>
      </c>
      <c r="R289" s="14">
        <v>622.75085495941221</v>
      </c>
      <c r="S289" s="14">
        <v>622.75085495941221</v>
      </c>
      <c r="T289" s="14">
        <v>626.80686692913844</v>
      </c>
      <c r="U289" s="5">
        <v>650.42283136140452</v>
      </c>
      <c r="V289" s="5">
        <v>651.35978076605261</v>
      </c>
      <c r="W289" s="5">
        <v>654.66876208822691</v>
      </c>
      <c r="X289" s="5">
        <v>655.48725037064662</v>
      </c>
      <c r="Y289" s="5">
        <v>658.30299434834933</v>
      </c>
      <c r="Z289" s="5">
        <v>664.77037728793596</v>
      </c>
      <c r="AA289" s="5">
        <v>664.74166161717721</v>
      </c>
      <c r="AB289" s="5">
        <v>664.58521192689511</v>
      </c>
      <c r="AC289" s="5">
        <v>663.88626272920146</v>
      </c>
    </row>
    <row r="290" spans="1:29" s="5" customFormat="1">
      <c r="A290" s="1" t="s">
        <v>524</v>
      </c>
      <c r="B290" s="1" t="s">
        <v>533</v>
      </c>
      <c r="C290" s="1" t="s">
        <v>539</v>
      </c>
      <c r="D290" s="1"/>
      <c r="E290" s="1"/>
      <c r="F290" s="1">
        <v>20</v>
      </c>
      <c r="G290" s="1" t="s">
        <v>836</v>
      </c>
      <c r="H290" s="1" t="str">
        <f t="shared" si="5"/>
        <v>20종합중위단위전세가격</v>
      </c>
      <c r="I290" s="1" t="s">
        <v>874</v>
      </c>
      <c r="J290" s="13">
        <v>1494.483157666481</v>
      </c>
      <c r="K290" s="13">
        <v>1499.5898796639235</v>
      </c>
      <c r="L290" s="13">
        <v>1504.6719651718088</v>
      </c>
      <c r="M290" s="13">
        <v>1507.8469062791082</v>
      </c>
      <c r="N290" s="13">
        <v>1506.0090897409996</v>
      </c>
      <c r="O290" s="13">
        <v>1503.2805389310588</v>
      </c>
      <c r="P290" s="13">
        <v>1491.0884377442271</v>
      </c>
      <c r="Q290" s="14">
        <v>1490.3088034223424</v>
      </c>
      <c r="R290" s="14">
        <v>1486.3563655720372</v>
      </c>
      <c r="S290" s="14">
        <v>1490.3234525896803</v>
      </c>
      <c r="T290" s="14">
        <v>1491.5910831622402</v>
      </c>
      <c r="U290" s="5">
        <v>1487.7110898269646</v>
      </c>
      <c r="V290" s="5">
        <v>1483.5065418860888</v>
      </c>
      <c r="W290" s="5">
        <v>1484.2431475546666</v>
      </c>
      <c r="X290" s="5">
        <v>1483.9881754740647</v>
      </c>
      <c r="Y290" s="5">
        <v>1499.6727006476397</v>
      </c>
      <c r="Z290" s="5">
        <v>1515.5189553699522</v>
      </c>
      <c r="AA290" s="5">
        <v>1524.266057902076</v>
      </c>
      <c r="AB290" s="5">
        <v>1525.589554815574</v>
      </c>
      <c r="AC290" s="5">
        <v>1532.1877856237043</v>
      </c>
    </row>
    <row r="291" spans="1:29" s="5" customFormat="1">
      <c r="A291" s="1" t="s">
        <v>524</v>
      </c>
      <c r="B291" s="1" t="s">
        <v>533</v>
      </c>
      <c r="C291" s="1" t="s">
        <v>540</v>
      </c>
      <c r="D291" s="1"/>
      <c r="E291" s="1"/>
      <c r="F291" s="1">
        <v>21</v>
      </c>
      <c r="G291" s="1" t="s">
        <v>836</v>
      </c>
      <c r="H291" s="1" t="str">
        <f t="shared" si="5"/>
        <v>21종합중위단위전세가격</v>
      </c>
      <c r="I291" s="1" t="s">
        <v>874</v>
      </c>
      <c r="J291" s="13">
        <v>1059.866729296373</v>
      </c>
      <c r="K291" s="13">
        <v>1076.2369180385756</v>
      </c>
      <c r="L291" s="13">
        <v>1081.7711160389269</v>
      </c>
      <c r="M291" s="13">
        <v>1082.3482817724559</v>
      </c>
      <c r="N291" s="13">
        <v>1083.200884773803</v>
      </c>
      <c r="O291" s="13">
        <v>1083.200884773803</v>
      </c>
      <c r="P291" s="13">
        <v>1081.1751068622978</v>
      </c>
      <c r="Q291" s="14">
        <v>1081.1751068622978</v>
      </c>
      <c r="R291" s="14">
        <v>1084.1073411595914</v>
      </c>
      <c r="S291" s="14">
        <v>1084.1902261552218</v>
      </c>
      <c r="T291" s="14">
        <v>1084.723870195566</v>
      </c>
      <c r="U291" s="5">
        <v>1083.7154275913579</v>
      </c>
      <c r="V291" s="5">
        <v>1082.3876298034431</v>
      </c>
      <c r="W291" s="5">
        <v>1084.9802433991706</v>
      </c>
      <c r="X291" s="5">
        <v>1086.6379574969544</v>
      </c>
      <c r="Y291" s="5">
        <v>1087.7408285099507</v>
      </c>
      <c r="Z291" s="5">
        <v>1098.2446744625913</v>
      </c>
      <c r="AA291" s="5">
        <v>1104.2785243093865</v>
      </c>
      <c r="AB291" s="5">
        <v>1102.4324897753445</v>
      </c>
      <c r="AC291" s="5">
        <v>1113.1750556653249</v>
      </c>
    </row>
    <row r="292" spans="1:29" s="5" customFormat="1">
      <c r="A292" s="1" t="s">
        <v>524</v>
      </c>
      <c r="B292" s="1" t="s">
        <v>541</v>
      </c>
      <c r="C292" s="1"/>
      <c r="D292" s="1"/>
      <c r="E292" s="1"/>
      <c r="F292" s="1">
        <v>22</v>
      </c>
      <c r="G292" s="1" t="s">
        <v>836</v>
      </c>
      <c r="H292" s="1" t="str">
        <f t="shared" si="5"/>
        <v>22종합중위단위전세가격</v>
      </c>
      <c r="I292" s="1" t="s">
        <v>874</v>
      </c>
      <c r="J292" s="13">
        <v>1293.9849110936127</v>
      </c>
      <c r="K292" s="13">
        <v>1292.9535205574507</v>
      </c>
      <c r="L292" s="13">
        <v>1294.6147346018629</v>
      </c>
      <c r="M292" s="13">
        <v>1295.5924484209515</v>
      </c>
      <c r="N292" s="13">
        <v>1296.8418333244745</v>
      </c>
      <c r="O292" s="13">
        <v>1299.9787114803723</v>
      </c>
      <c r="P292" s="13">
        <v>1296.9676004571952</v>
      </c>
      <c r="Q292" s="14">
        <v>1302.7565132954894</v>
      </c>
      <c r="R292" s="14">
        <v>1307.2232386080434</v>
      </c>
      <c r="S292" s="14">
        <v>1307.7790564855025</v>
      </c>
      <c r="T292" s="14">
        <v>1309.1942379289692</v>
      </c>
      <c r="U292" s="5">
        <v>1309.1162790151566</v>
      </c>
      <c r="V292" s="5">
        <v>1305.1170206060319</v>
      </c>
      <c r="W292" s="5">
        <v>1308.0556914929186</v>
      </c>
      <c r="X292" s="5">
        <v>1312.2185301146978</v>
      </c>
      <c r="Y292" s="5">
        <v>1324.1808035868394</v>
      </c>
      <c r="Z292" s="5">
        <v>1324.8957031332632</v>
      </c>
      <c r="AA292" s="5">
        <v>1327.9959635409916</v>
      </c>
      <c r="AB292" s="5">
        <v>1333.08073523912</v>
      </c>
      <c r="AC292" s="5">
        <v>1345.2471847652178</v>
      </c>
    </row>
    <row r="293" spans="1:29" s="5" customFormat="1">
      <c r="A293" s="1" t="s">
        <v>524</v>
      </c>
      <c r="B293" s="1" t="s">
        <v>542</v>
      </c>
      <c r="C293" s="1"/>
      <c r="D293" s="1"/>
      <c r="E293" s="1"/>
      <c r="F293" s="1">
        <v>23</v>
      </c>
      <c r="G293" s="1" t="s">
        <v>836</v>
      </c>
      <c r="H293" s="1" t="str">
        <f t="shared" si="5"/>
        <v>23종합중위단위전세가격</v>
      </c>
      <c r="I293" s="1" t="s">
        <v>874</v>
      </c>
      <c r="J293" s="13">
        <v>1443.0740702919547</v>
      </c>
      <c r="K293" s="13">
        <v>1435.7946042428305</v>
      </c>
      <c r="L293" s="13">
        <v>1438.3198210163366</v>
      </c>
      <c r="M293" s="13">
        <v>1439.972845437868</v>
      </c>
      <c r="N293" s="13">
        <v>1437.3240208572777</v>
      </c>
      <c r="O293" s="13">
        <v>1435.8859503553822</v>
      </c>
      <c r="P293" s="13">
        <v>1434.4278345640384</v>
      </c>
      <c r="Q293" s="14">
        <v>1430.4918124554299</v>
      </c>
      <c r="R293" s="14">
        <v>1428.773988425984</v>
      </c>
      <c r="S293" s="14">
        <v>1432.2053504237028</v>
      </c>
      <c r="T293" s="14">
        <v>1432.6338816452619</v>
      </c>
      <c r="U293" s="5">
        <v>1431.2656737502448</v>
      </c>
      <c r="V293" s="5">
        <v>1429.8583168270861</v>
      </c>
      <c r="W293" s="5">
        <v>1437.0819040820049</v>
      </c>
      <c r="X293" s="5">
        <v>1439.4262485345757</v>
      </c>
      <c r="Y293" s="5">
        <v>1436.7728278996758</v>
      </c>
      <c r="Z293" s="5">
        <v>1434.3224873526872</v>
      </c>
      <c r="AA293" s="5">
        <v>1432.4101077036969</v>
      </c>
      <c r="AB293" s="5">
        <v>1431.5969535522297</v>
      </c>
      <c r="AC293" s="5">
        <v>1431.3383571490581</v>
      </c>
    </row>
    <row r="294" spans="1:29" s="5" customFormat="1">
      <c r="A294" s="1" t="s">
        <v>524</v>
      </c>
      <c r="B294" s="1" t="s">
        <v>542</v>
      </c>
      <c r="C294" s="1" t="s">
        <v>543</v>
      </c>
      <c r="D294" s="1"/>
      <c r="E294" s="1"/>
      <c r="F294" s="1">
        <v>24</v>
      </c>
      <c r="G294" s="1" t="s">
        <v>836</v>
      </c>
      <c r="H294" s="1" t="str">
        <f t="shared" si="5"/>
        <v>24종합중위단위전세가격</v>
      </c>
      <c r="I294" s="1" t="s">
        <v>874</v>
      </c>
      <c r="J294" s="13">
        <v>1369.3816392426859</v>
      </c>
      <c r="K294" s="13">
        <v>1369.3816392426859</v>
      </c>
      <c r="L294" s="13">
        <v>1372.8164852293392</v>
      </c>
      <c r="M294" s="13">
        <v>1378.8081555622284</v>
      </c>
      <c r="N294" s="13">
        <v>1379.2058351540347</v>
      </c>
      <c r="O294" s="13">
        <v>1378.4148901006256</v>
      </c>
      <c r="P294" s="13">
        <v>1378.2968975936942</v>
      </c>
      <c r="Q294" s="14">
        <v>1377.7626460861584</v>
      </c>
      <c r="R294" s="14">
        <v>1376.6654028520138</v>
      </c>
      <c r="S294" s="14">
        <v>1376.4968744087155</v>
      </c>
      <c r="T294" s="14">
        <v>1375.6023286529683</v>
      </c>
      <c r="U294" s="5">
        <v>1374.822407101507</v>
      </c>
      <c r="V294" s="5">
        <v>1374.3133179132292</v>
      </c>
      <c r="W294" s="5">
        <v>1380.230183913164</v>
      </c>
      <c r="X294" s="5">
        <v>1376.7763020005541</v>
      </c>
      <c r="Y294" s="5">
        <v>1370.8627159739283</v>
      </c>
      <c r="Z294" s="5">
        <v>1363.0994998433223</v>
      </c>
      <c r="AA294" s="5">
        <v>1358.8805378233642</v>
      </c>
      <c r="AB294" s="5">
        <v>1356.5122261240815</v>
      </c>
      <c r="AC294" s="5">
        <v>1355.5895675145398</v>
      </c>
    </row>
    <row r="295" spans="1:29" s="5" customFormat="1">
      <c r="A295" s="1" t="s">
        <v>524</v>
      </c>
      <c r="B295" s="1" t="s">
        <v>542</v>
      </c>
      <c r="C295" s="1" t="s">
        <v>544</v>
      </c>
      <c r="D295" s="1"/>
      <c r="E295" s="1"/>
      <c r="F295" s="1">
        <v>25</v>
      </c>
      <c r="G295" s="1" t="s">
        <v>836</v>
      </c>
      <c r="H295" s="1" t="str">
        <f t="shared" si="5"/>
        <v>25종합중위단위전세가격</v>
      </c>
      <c r="I295" s="1" t="s">
        <v>874</v>
      </c>
      <c r="J295" s="13">
        <v>1580.2304854770719</v>
      </c>
      <c r="K295" s="13">
        <v>1557.2700973022866</v>
      </c>
      <c r="L295" s="13">
        <v>1560.6217029496809</v>
      </c>
      <c r="M295" s="13">
        <v>1561.8810759080875</v>
      </c>
      <c r="N295" s="13">
        <v>1562.4084030191848</v>
      </c>
      <c r="O295" s="13">
        <v>1559.2601568273844</v>
      </c>
      <c r="P295" s="13">
        <v>1558.8632644017714</v>
      </c>
      <c r="Q295" s="14">
        <v>1554.9364621247453</v>
      </c>
      <c r="R295" s="14">
        <v>1554.8814031133811</v>
      </c>
      <c r="S295" s="14">
        <v>1566.6795722480133</v>
      </c>
      <c r="T295" s="14">
        <v>1573.577793440342</v>
      </c>
      <c r="U295" s="5">
        <v>1574.0205363493951</v>
      </c>
      <c r="V295" s="5">
        <v>1572.0964373364866</v>
      </c>
      <c r="W295" s="5">
        <v>1574.7902297689589</v>
      </c>
      <c r="X295" s="5">
        <v>1587.0274351713913</v>
      </c>
      <c r="Y295" s="5">
        <v>1580.3370301907219</v>
      </c>
      <c r="Z295" s="5">
        <v>1583.2433656677501</v>
      </c>
      <c r="AA295" s="5">
        <v>1583.2433656677501</v>
      </c>
      <c r="AB295" s="5">
        <v>1580.8073804112403</v>
      </c>
      <c r="AC295" s="5">
        <v>1580.614925601215</v>
      </c>
    </row>
    <row r="296" spans="1:29" s="5" customFormat="1">
      <c r="A296" s="1" t="s">
        <v>524</v>
      </c>
      <c r="B296" s="1" t="s">
        <v>542</v>
      </c>
      <c r="C296" s="1" t="s">
        <v>545</v>
      </c>
      <c r="D296" s="1"/>
      <c r="E296" s="1"/>
      <c r="F296" s="1">
        <v>26</v>
      </c>
      <c r="G296" s="1" t="s">
        <v>836</v>
      </c>
      <c r="H296" s="1" t="str">
        <f t="shared" si="5"/>
        <v>26종합중위단위전세가격</v>
      </c>
      <c r="I296" s="1" t="s">
        <v>874</v>
      </c>
      <c r="J296" s="13">
        <v>1406.0327767572007</v>
      </c>
      <c r="K296" s="13">
        <v>1404.89132732796</v>
      </c>
      <c r="L296" s="13">
        <v>1404.9448216209332</v>
      </c>
      <c r="M296" s="13">
        <v>1399.8485156198981</v>
      </c>
      <c r="N296" s="13">
        <v>1388.4466398612658</v>
      </c>
      <c r="O296" s="13">
        <v>1387.9218045998259</v>
      </c>
      <c r="P296" s="13">
        <v>1383.0038584299307</v>
      </c>
      <c r="Q296" s="14">
        <v>1373.4063978818106</v>
      </c>
      <c r="R296" s="14">
        <v>1368.724655128711</v>
      </c>
      <c r="S296" s="14">
        <v>1368.4089167001143</v>
      </c>
      <c r="T296" s="14">
        <v>1363.5138202157343</v>
      </c>
      <c r="U296" s="5">
        <v>1355.6657851243883</v>
      </c>
      <c r="V296" s="5">
        <v>1353.3506799208028</v>
      </c>
      <c r="W296" s="5">
        <v>1368.2468029645484</v>
      </c>
      <c r="X296" s="5">
        <v>1368.5641074150037</v>
      </c>
      <c r="Y296" s="5">
        <v>1376.3161074481952</v>
      </c>
      <c r="Z296" s="5">
        <v>1376.4680873123775</v>
      </c>
      <c r="AA296" s="5">
        <v>1376.1824784434559</v>
      </c>
      <c r="AB296" s="5">
        <v>1379.9686222384437</v>
      </c>
      <c r="AC296" s="5">
        <v>1380.7609912029773</v>
      </c>
    </row>
    <row r="297" spans="1:29" s="5" customFormat="1">
      <c r="A297" s="1" t="s">
        <v>524</v>
      </c>
      <c r="B297" s="1" t="s">
        <v>546</v>
      </c>
      <c r="C297" s="1"/>
      <c r="D297" s="1"/>
      <c r="E297" s="1"/>
      <c r="F297" s="1">
        <v>27</v>
      </c>
      <c r="G297" s="1" t="s">
        <v>836</v>
      </c>
      <c r="H297" s="1" t="str">
        <f t="shared" si="5"/>
        <v>27종합중위단위전세가격</v>
      </c>
      <c r="I297" s="1" t="s">
        <v>874</v>
      </c>
      <c r="J297" s="13">
        <v>1311.0603451322431</v>
      </c>
      <c r="K297" s="13">
        <v>1300.4398561386945</v>
      </c>
      <c r="L297" s="13">
        <v>1289.7061838673239</v>
      </c>
      <c r="M297" s="13">
        <v>1283.969529709105</v>
      </c>
      <c r="N297" s="13">
        <v>1275.8431188631134</v>
      </c>
      <c r="O297" s="13">
        <v>1262.0039383231285</v>
      </c>
      <c r="P297" s="13">
        <v>1258.9432386149629</v>
      </c>
      <c r="Q297" s="14">
        <v>1255.5518875792254</v>
      </c>
      <c r="R297" s="14">
        <v>1256.1879650296707</v>
      </c>
      <c r="S297" s="14">
        <v>1270.1014563569881</v>
      </c>
      <c r="T297" s="14">
        <v>1284.483255952626</v>
      </c>
      <c r="U297" s="5">
        <v>1297.7798311274018</v>
      </c>
      <c r="V297" s="5">
        <v>1301.6968560842488</v>
      </c>
      <c r="W297" s="5">
        <v>1302.4219381328412</v>
      </c>
      <c r="X297" s="5">
        <v>1306.7644641446529</v>
      </c>
      <c r="Y297" s="5">
        <v>1331.8243985854067</v>
      </c>
      <c r="Z297" s="5">
        <v>1334.0476512497928</v>
      </c>
      <c r="AA297" s="5">
        <v>1343.2466129815805</v>
      </c>
      <c r="AB297" s="5">
        <v>1349.7315059646019</v>
      </c>
      <c r="AC297" s="5">
        <v>1355.6340164751196</v>
      </c>
    </row>
    <row r="298" spans="1:29" s="5" customFormat="1">
      <c r="A298" s="1" t="s">
        <v>524</v>
      </c>
      <c r="B298" s="1" t="s">
        <v>547</v>
      </c>
      <c r="C298" s="1"/>
      <c r="D298" s="1"/>
      <c r="E298" s="1"/>
      <c r="F298" s="1">
        <v>28</v>
      </c>
      <c r="G298" s="1" t="s">
        <v>836</v>
      </c>
      <c r="H298" s="1" t="str">
        <f t="shared" si="5"/>
        <v>28종합중위단위전세가격</v>
      </c>
      <c r="I298" s="1" t="s">
        <v>874</v>
      </c>
      <c r="J298" s="13">
        <v>1036.873793816226</v>
      </c>
      <c r="K298" s="13">
        <v>1036.7635478498971</v>
      </c>
      <c r="L298" s="13">
        <v>1044.4337730549157</v>
      </c>
      <c r="M298" s="13">
        <v>1046.8932774709074</v>
      </c>
      <c r="N298" s="13">
        <v>1056.7957561582375</v>
      </c>
      <c r="O298" s="13">
        <v>1065.0973220890412</v>
      </c>
      <c r="P298" s="13">
        <v>1065.0973220890412</v>
      </c>
      <c r="Q298" s="14">
        <v>1070.3104586813465</v>
      </c>
      <c r="R298" s="14">
        <v>1072.9048327276823</v>
      </c>
      <c r="S298" s="14">
        <v>1072.960339562447</v>
      </c>
      <c r="T298" s="14">
        <v>1075.7966067014484</v>
      </c>
      <c r="U298" s="5">
        <v>1083.6793220353868</v>
      </c>
      <c r="V298" s="5">
        <v>1085.7271825004839</v>
      </c>
      <c r="W298" s="5">
        <v>1086.6021385238037</v>
      </c>
      <c r="X298" s="5">
        <v>1086.6838358620537</v>
      </c>
      <c r="Y298" s="5">
        <v>1094.0771397135554</v>
      </c>
      <c r="Z298" s="5">
        <v>1093.3411522006411</v>
      </c>
      <c r="AA298" s="5">
        <v>1096.8211679303736</v>
      </c>
      <c r="AB298" s="5">
        <v>1096.8355951231113</v>
      </c>
      <c r="AC298" s="5">
        <v>1097.1458114119025</v>
      </c>
    </row>
    <row r="299" spans="1:29" s="5" customFormat="1">
      <c r="A299" s="1" t="s">
        <v>524</v>
      </c>
      <c r="B299" s="1" t="s">
        <v>548</v>
      </c>
      <c r="C299" s="1"/>
      <c r="D299" s="1"/>
      <c r="E299" s="1"/>
      <c r="F299" s="1">
        <v>29</v>
      </c>
      <c r="G299" s="1" t="s">
        <v>836</v>
      </c>
      <c r="H299" s="1" t="str">
        <f t="shared" si="5"/>
        <v>29종합중위단위전세가격</v>
      </c>
      <c r="I299" s="1" t="s">
        <v>874</v>
      </c>
      <c r="J299" s="13">
        <v>1216.2492244998757</v>
      </c>
      <c r="K299" s="13">
        <v>1220.5679822488553</v>
      </c>
      <c r="L299" s="13">
        <v>1225.7433465022718</v>
      </c>
      <c r="M299" s="13">
        <v>1231.1257991224754</v>
      </c>
      <c r="N299" s="13">
        <v>1232.4117248615887</v>
      </c>
      <c r="O299" s="13">
        <v>1232.9771856233967</v>
      </c>
      <c r="P299" s="13">
        <v>1233.1039443891591</v>
      </c>
      <c r="Q299" s="14">
        <v>1238.8554713234846</v>
      </c>
      <c r="R299" s="14">
        <v>1249.1650939794515</v>
      </c>
      <c r="S299" s="14">
        <v>1251.6304786236099</v>
      </c>
      <c r="T299" s="14">
        <v>1256.9131163398376</v>
      </c>
      <c r="U299" s="5">
        <v>1269.1730996683084</v>
      </c>
      <c r="V299" s="5">
        <v>1276.4572379998899</v>
      </c>
      <c r="W299" s="5">
        <v>1282.679484772116</v>
      </c>
      <c r="X299" s="5">
        <v>1293.6621896327599</v>
      </c>
      <c r="Y299" s="5">
        <v>1310.4766863384164</v>
      </c>
      <c r="Z299" s="5">
        <v>1330.779750741822</v>
      </c>
      <c r="AA299" s="5">
        <v>1345.9039026659991</v>
      </c>
      <c r="AB299" s="5">
        <v>1368.024454192531</v>
      </c>
      <c r="AC299" s="5">
        <v>1375.0767736164362</v>
      </c>
    </row>
    <row r="300" spans="1:29" s="5" customFormat="1">
      <c r="A300" s="1" t="s">
        <v>524</v>
      </c>
      <c r="B300" s="1" t="s">
        <v>549</v>
      </c>
      <c r="C300" s="1"/>
      <c r="D300" s="1"/>
      <c r="E300" s="1"/>
      <c r="F300" s="1">
        <v>30</v>
      </c>
      <c r="G300" s="1" t="s">
        <v>836</v>
      </c>
      <c r="H300" s="1" t="str">
        <f t="shared" si="5"/>
        <v>30종합중위단위전세가격</v>
      </c>
      <c r="I300" s="1" t="s">
        <v>874</v>
      </c>
      <c r="J300" s="13">
        <v>1388.3803346683221</v>
      </c>
      <c r="K300" s="13">
        <v>1404.2782061185801</v>
      </c>
      <c r="L300" s="13">
        <v>1419.6512351479812</v>
      </c>
      <c r="M300" s="13">
        <v>1431.5482948554868</v>
      </c>
      <c r="N300" s="13">
        <v>1443.0765015567729</v>
      </c>
      <c r="O300" s="13">
        <v>1454.5581983266163</v>
      </c>
      <c r="P300" s="13">
        <v>1444.3965849847391</v>
      </c>
      <c r="Q300" s="14">
        <v>1436.7193939020297</v>
      </c>
      <c r="R300" s="14">
        <v>1432.1919460983095</v>
      </c>
      <c r="S300" s="14">
        <v>1427.2232065012695</v>
      </c>
      <c r="T300" s="14">
        <v>1436.0380006467863</v>
      </c>
      <c r="U300" s="5">
        <v>1450.5836765382292</v>
      </c>
      <c r="V300" s="5">
        <v>1446.7469587421053</v>
      </c>
      <c r="W300" s="5">
        <v>1448.3591186492638</v>
      </c>
      <c r="X300" s="5">
        <v>1449.2329558324238</v>
      </c>
      <c r="Y300" s="5">
        <v>1461.9155344216699</v>
      </c>
      <c r="Z300" s="5">
        <v>1459.9200421309242</v>
      </c>
      <c r="AA300" s="5">
        <v>1464.835992238065</v>
      </c>
      <c r="AB300" s="5">
        <v>1465.5279666591007</v>
      </c>
      <c r="AC300" s="5">
        <v>1466.0694111792434</v>
      </c>
    </row>
    <row r="301" spans="1:29" s="5" customFormat="1">
      <c r="A301" s="1" t="s">
        <v>1384</v>
      </c>
      <c r="B301" s="1" t="s">
        <v>1383</v>
      </c>
      <c r="C301" s="1"/>
      <c r="D301" s="1"/>
      <c r="E301" s="1"/>
      <c r="F301" s="1">
        <v>31</v>
      </c>
      <c r="G301" s="1" t="s">
        <v>836</v>
      </c>
      <c r="H301" s="1" t="str">
        <f t="shared" si="5"/>
        <v>31종합중위단위전세가격</v>
      </c>
      <c r="I301" s="1" t="s">
        <v>874</v>
      </c>
      <c r="J301" s="13"/>
      <c r="K301" s="13"/>
      <c r="L301" s="13"/>
      <c r="M301" s="13"/>
      <c r="N301" s="13"/>
      <c r="O301" s="13"/>
      <c r="P301" s="13"/>
      <c r="Q301" s="14"/>
      <c r="R301" s="14"/>
      <c r="S301" s="14"/>
      <c r="T301" s="14"/>
      <c r="U301" s="5">
        <v>553.90450181728943</v>
      </c>
      <c r="V301" s="5">
        <v>562.64290423114721</v>
      </c>
      <c r="W301" s="5">
        <v>579.7943386171313</v>
      </c>
      <c r="X301" s="5">
        <v>594.22111839258139</v>
      </c>
      <c r="Y301" s="5">
        <v>603.24547403062843</v>
      </c>
      <c r="Z301" s="5">
        <v>617.09675573326422</v>
      </c>
      <c r="AA301" s="5">
        <v>616.67794345084894</v>
      </c>
      <c r="AB301" s="5">
        <v>618.00349636038584</v>
      </c>
      <c r="AC301" s="5">
        <v>617.34745989851729</v>
      </c>
    </row>
    <row r="302" spans="1:29" s="5" customFormat="1">
      <c r="A302" s="1" t="s">
        <v>524</v>
      </c>
      <c r="B302" s="1" t="s">
        <v>550</v>
      </c>
      <c r="C302" s="1"/>
      <c r="D302" s="1"/>
      <c r="E302" s="1"/>
      <c r="F302" s="1">
        <v>32</v>
      </c>
      <c r="G302" s="1" t="s">
        <v>836</v>
      </c>
      <c r="H302" s="1" t="str">
        <f t="shared" si="5"/>
        <v>32종합중위단위전세가격</v>
      </c>
      <c r="I302" s="1" t="s">
        <v>874</v>
      </c>
      <c r="J302" s="13">
        <v>679.92808586257092</v>
      </c>
      <c r="K302" s="13">
        <v>684.13545021102493</v>
      </c>
      <c r="L302" s="13">
        <v>686.53781052342777</v>
      </c>
      <c r="M302" s="13">
        <v>690.79198161333818</v>
      </c>
      <c r="N302" s="13">
        <v>691.18235488857556</v>
      </c>
      <c r="O302" s="13">
        <v>692.42739236262673</v>
      </c>
      <c r="P302" s="13">
        <v>692.94426328668328</v>
      </c>
      <c r="Q302" s="14">
        <v>693.25140433340721</v>
      </c>
      <c r="R302" s="14">
        <v>694.26385398909326</v>
      </c>
      <c r="S302" s="14">
        <v>693.80199666789224</v>
      </c>
      <c r="T302" s="14">
        <v>694.24713447003671</v>
      </c>
      <c r="U302" s="5">
        <v>695.95444872739824</v>
      </c>
      <c r="V302" s="5">
        <v>697.80198252438083</v>
      </c>
      <c r="W302" s="5">
        <v>697.60532562688229</v>
      </c>
      <c r="X302" s="5">
        <v>691.9643614356994</v>
      </c>
      <c r="Y302" s="5">
        <v>692.78295016755987</v>
      </c>
      <c r="Z302" s="5">
        <v>697.45932025881609</v>
      </c>
      <c r="AA302" s="5">
        <v>697.16985039123017</v>
      </c>
      <c r="AB302" s="5">
        <v>691.14896958734232</v>
      </c>
      <c r="AC302" s="5">
        <v>690.99380968575542</v>
      </c>
    </row>
    <row r="303" spans="1:29" s="5" customFormat="1">
      <c r="A303" s="1" t="s">
        <v>524</v>
      </c>
      <c r="B303" s="1" t="s">
        <v>551</v>
      </c>
      <c r="C303" s="1"/>
      <c r="D303" s="1"/>
      <c r="E303" s="1"/>
      <c r="F303" s="1">
        <v>33</v>
      </c>
      <c r="G303" s="1" t="s">
        <v>836</v>
      </c>
      <c r="H303" s="1" t="str">
        <f t="shared" si="5"/>
        <v>33종합중위단위전세가격</v>
      </c>
      <c r="I303" s="1" t="s">
        <v>874</v>
      </c>
      <c r="J303" s="13">
        <v>833.66666866126866</v>
      </c>
      <c r="K303" s="13">
        <v>836.1975653387766</v>
      </c>
      <c r="L303" s="13">
        <v>842.73197921659869</v>
      </c>
      <c r="M303" s="13">
        <v>847.82406668171279</v>
      </c>
      <c r="N303" s="13">
        <v>850.76534950454379</v>
      </c>
      <c r="O303" s="13">
        <v>853.01763820013775</v>
      </c>
      <c r="P303" s="13">
        <v>852.936369153143</v>
      </c>
      <c r="Q303" s="14">
        <v>852.45556551527545</v>
      </c>
      <c r="R303" s="14">
        <v>851.90757015684937</v>
      </c>
      <c r="S303" s="14">
        <v>853.67696178912104</v>
      </c>
      <c r="T303" s="14">
        <v>855.44578059067931</v>
      </c>
      <c r="U303" s="5">
        <v>861.50001448872229</v>
      </c>
      <c r="V303" s="5">
        <v>864.10236339251958</v>
      </c>
      <c r="W303" s="5">
        <v>864.72673934942782</v>
      </c>
      <c r="X303" s="5">
        <v>864.62150199593486</v>
      </c>
      <c r="Y303" s="5">
        <v>869.43910898489162</v>
      </c>
      <c r="Z303" s="5">
        <v>868.26318264626082</v>
      </c>
      <c r="AA303" s="5">
        <v>868.73959631088542</v>
      </c>
      <c r="AB303" s="5">
        <v>868.23825022031508</v>
      </c>
      <c r="AC303" s="5">
        <v>866.65454292730919</v>
      </c>
    </row>
    <row r="304" spans="1:29" s="5" customFormat="1">
      <c r="A304" s="1" t="s">
        <v>524</v>
      </c>
      <c r="B304" s="1" t="s">
        <v>552</v>
      </c>
      <c r="C304" s="1"/>
      <c r="D304" s="1"/>
      <c r="E304" s="1"/>
      <c r="F304" s="1">
        <v>34</v>
      </c>
      <c r="G304" s="1" t="s">
        <v>836</v>
      </c>
      <c r="H304" s="1" t="str">
        <f t="shared" si="5"/>
        <v>34종합중위단위전세가격</v>
      </c>
      <c r="I304" s="1" t="s">
        <v>874</v>
      </c>
      <c r="J304" s="13">
        <v>662.02960944988718</v>
      </c>
      <c r="K304" s="13">
        <v>664.1987317691536</v>
      </c>
      <c r="L304" s="13">
        <v>671.83142110937217</v>
      </c>
      <c r="M304" s="13">
        <v>673.28298080000661</v>
      </c>
      <c r="N304" s="13">
        <v>673.8170760700425</v>
      </c>
      <c r="O304" s="13">
        <v>676.0216926817526</v>
      </c>
      <c r="P304" s="13">
        <v>677.89119755058061</v>
      </c>
      <c r="Q304" s="14">
        <v>685.71933499652823</v>
      </c>
      <c r="R304" s="14">
        <v>689.77109928502978</v>
      </c>
      <c r="S304" s="14">
        <v>697.70454613583877</v>
      </c>
      <c r="T304" s="14">
        <v>704.39308385871743</v>
      </c>
      <c r="U304" s="5">
        <v>745.94008410613105</v>
      </c>
      <c r="V304" s="5">
        <v>751.7488500302178</v>
      </c>
      <c r="W304" s="5">
        <v>754.36296466080796</v>
      </c>
      <c r="X304" s="5">
        <v>757.09484726611822</v>
      </c>
      <c r="Y304" s="5">
        <v>759.96327165542505</v>
      </c>
      <c r="Z304" s="5">
        <v>761.82806562915755</v>
      </c>
      <c r="AA304" s="5">
        <v>762.51275384685016</v>
      </c>
      <c r="AB304" s="5">
        <v>762.47055421521952</v>
      </c>
      <c r="AC304" s="5">
        <v>764.86811381322184</v>
      </c>
    </row>
    <row r="305" spans="1:29" s="5" customFormat="1">
      <c r="A305" s="1" t="s">
        <v>524</v>
      </c>
      <c r="B305" s="1" t="s">
        <v>553</v>
      </c>
      <c r="C305" s="1"/>
      <c r="D305" s="1"/>
      <c r="E305" s="1"/>
      <c r="F305" s="1">
        <v>35</v>
      </c>
      <c r="G305" s="1" t="s">
        <v>836</v>
      </c>
      <c r="H305" s="1" t="str">
        <f t="shared" si="5"/>
        <v>35종합중위단위전세가격</v>
      </c>
      <c r="I305" s="1" t="s">
        <v>874</v>
      </c>
      <c r="J305" s="13">
        <v>759.33797258703794</v>
      </c>
      <c r="K305" s="13">
        <v>760.06370014159575</v>
      </c>
      <c r="L305" s="13">
        <v>758.90075195056852</v>
      </c>
      <c r="M305" s="13">
        <v>761.25531353808663</v>
      </c>
      <c r="N305" s="13">
        <v>759.77875829196296</v>
      </c>
      <c r="O305" s="13">
        <v>758.46734988723506</v>
      </c>
      <c r="P305" s="13">
        <v>760.02405762349167</v>
      </c>
      <c r="Q305" s="14">
        <v>757.86174726104969</v>
      </c>
      <c r="R305" s="14">
        <v>756.30455573583743</v>
      </c>
      <c r="S305" s="14">
        <v>756.02255424698581</v>
      </c>
      <c r="T305" s="14">
        <v>751.00058275475101</v>
      </c>
      <c r="U305" s="5">
        <v>731.03436219466823</v>
      </c>
      <c r="V305" s="5">
        <v>729.57480412010693</v>
      </c>
      <c r="W305" s="5">
        <v>730.34423692387168</v>
      </c>
      <c r="X305" s="5">
        <v>731.69261514109451</v>
      </c>
      <c r="Y305" s="5">
        <v>731.65918234457729</v>
      </c>
      <c r="Z305" s="5">
        <v>732.5989325009142</v>
      </c>
      <c r="AA305" s="5">
        <v>733.04071249730612</v>
      </c>
      <c r="AB305" s="5">
        <v>733.11620047058545</v>
      </c>
      <c r="AC305" s="5">
        <v>734.97491809617009</v>
      </c>
    </row>
    <row r="306" spans="1:29" s="5" customFormat="1">
      <c r="A306" s="1" t="s">
        <v>524</v>
      </c>
      <c r="B306" s="1" t="s">
        <v>554</v>
      </c>
      <c r="C306" s="1"/>
      <c r="D306" s="1"/>
      <c r="E306" s="1"/>
      <c r="F306" s="1">
        <v>36</v>
      </c>
      <c r="G306" s="1" t="s">
        <v>836</v>
      </c>
      <c r="H306" s="1" t="str">
        <f t="shared" si="5"/>
        <v>36종합중위단위전세가격</v>
      </c>
      <c r="I306" s="1" t="s">
        <v>874</v>
      </c>
      <c r="J306" s="13">
        <v>487.21420999300443</v>
      </c>
      <c r="K306" s="13">
        <v>490.30180103557558</v>
      </c>
      <c r="L306" s="13">
        <v>481.79527366487866</v>
      </c>
      <c r="M306" s="13">
        <v>487.66782108516338</v>
      </c>
      <c r="N306" s="13">
        <v>489.166729556799</v>
      </c>
      <c r="O306" s="13">
        <v>493.70086936085693</v>
      </c>
      <c r="P306" s="13">
        <v>494.85388091752748</v>
      </c>
      <c r="Q306" s="14">
        <v>494.99040300426935</v>
      </c>
      <c r="R306" s="14">
        <v>494.46034966723386</v>
      </c>
      <c r="S306" s="14">
        <v>494.79574976697683</v>
      </c>
      <c r="T306" s="14">
        <v>497.06949555464632</v>
      </c>
      <c r="U306" s="5">
        <v>502.29413127548759</v>
      </c>
      <c r="V306" s="5">
        <v>502.81737790017218</v>
      </c>
      <c r="W306" s="5">
        <v>503.87672210490211</v>
      </c>
      <c r="X306" s="5">
        <v>504.74271087321381</v>
      </c>
      <c r="Y306" s="5">
        <v>505.27771167309959</v>
      </c>
      <c r="Z306" s="5">
        <v>505.76954677137354</v>
      </c>
      <c r="AA306" s="5">
        <v>506.63458597101732</v>
      </c>
      <c r="AB306" s="5">
        <v>504.69650709464651</v>
      </c>
      <c r="AC306" s="5">
        <v>502.41977003734064</v>
      </c>
    </row>
    <row r="307" spans="1:29" s="5" customFormat="1">
      <c r="A307" s="1" t="s">
        <v>524</v>
      </c>
      <c r="B307" s="1" t="s">
        <v>555</v>
      </c>
      <c r="C307" s="1"/>
      <c r="D307" s="1"/>
      <c r="E307" s="1"/>
      <c r="F307" s="1">
        <v>37</v>
      </c>
      <c r="G307" s="1" t="s">
        <v>836</v>
      </c>
      <c r="H307" s="1" t="str">
        <f t="shared" si="5"/>
        <v>37종합중위단위전세가격</v>
      </c>
      <c r="I307" s="1" t="s">
        <v>874</v>
      </c>
      <c r="J307" s="13">
        <v>586.93145575411654</v>
      </c>
      <c r="K307" s="13">
        <v>588.62514363549485</v>
      </c>
      <c r="L307" s="13">
        <v>597.56122147780047</v>
      </c>
      <c r="M307" s="13">
        <v>602.82426129120995</v>
      </c>
      <c r="N307" s="13">
        <v>605.77296814603949</v>
      </c>
      <c r="O307" s="13">
        <v>608.62624518676512</v>
      </c>
      <c r="P307" s="13">
        <v>611.62752999118493</v>
      </c>
      <c r="Q307" s="14">
        <v>613.34017714579397</v>
      </c>
      <c r="R307" s="14">
        <v>621.58137254062149</v>
      </c>
      <c r="S307" s="14">
        <v>627.48159778612444</v>
      </c>
      <c r="T307" s="14">
        <v>631.98509874671527</v>
      </c>
      <c r="U307" s="5">
        <v>640.31145580203884</v>
      </c>
      <c r="V307" s="5">
        <v>644.37103550178028</v>
      </c>
      <c r="W307" s="5">
        <v>646.08095622480062</v>
      </c>
      <c r="X307" s="5">
        <v>651.1112329665275</v>
      </c>
      <c r="Y307" s="5">
        <v>655.51669150688315</v>
      </c>
      <c r="Z307" s="5">
        <v>658.57486888838207</v>
      </c>
      <c r="AA307" s="5">
        <v>662.49736376465842</v>
      </c>
      <c r="AB307" s="5">
        <v>668.34927906036216</v>
      </c>
      <c r="AC307" s="5">
        <v>671.63967667627333</v>
      </c>
    </row>
    <row r="308" spans="1:29" s="5" customFormat="1">
      <c r="A308" s="1" t="s">
        <v>524</v>
      </c>
      <c r="B308" s="1" t="s">
        <v>556</v>
      </c>
      <c r="C308" s="1"/>
      <c r="D308" s="1"/>
      <c r="E308" s="1"/>
      <c r="F308" s="1">
        <v>38</v>
      </c>
      <c r="G308" s="1" t="s">
        <v>836</v>
      </c>
      <c r="H308" s="1" t="str">
        <f t="shared" si="5"/>
        <v>38종합중위단위전세가격</v>
      </c>
      <c r="I308" s="1" t="s">
        <v>874</v>
      </c>
      <c r="J308" s="13">
        <v>1035.5018492014099</v>
      </c>
      <c r="K308" s="13">
        <v>1033.9249902783347</v>
      </c>
      <c r="L308" s="13">
        <v>1039.1982182753243</v>
      </c>
      <c r="M308" s="13">
        <v>1042.7615144047181</v>
      </c>
      <c r="N308" s="13">
        <v>1041.4831989325103</v>
      </c>
      <c r="O308" s="13">
        <v>1038.9577612613939</v>
      </c>
      <c r="P308" s="13">
        <v>1034.1561073355963</v>
      </c>
      <c r="Q308" s="14">
        <v>1032.172715092405</v>
      </c>
      <c r="R308" s="14">
        <v>1032.1232269886566</v>
      </c>
      <c r="S308" s="14">
        <v>1034.4000096185116</v>
      </c>
      <c r="T308" s="14">
        <v>1037.2092056585259</v>
      </c>
      <c r="U308" s="5">
        <v>1043.2705259126492</v>
      </c>
      <c r="V308" s="5">
        <v>1049.739571440243</v>
      </c>
      <c r="W308" s="5">
        <v>1052.8200750397768</v>
      </c>
      <c r="X308" s="5">
        <v>1054.1949708860429</v>
      </c>
      <c r="Y308" s="5">
        <v>1061.7655820263251</v>
      </c>
      <c r="Z308" s="5">
        <v>1072.3785976453075</v>
      </c>
      <c r="AA308" s="5">
        <v>1075.687512907765</v>
      </c>
      <c r="AB308" s="5">
        <v>1077.4290280722016</v>
      </c>
      <c r="AC308" s="5">
        <v>1077.349097519621</v>
      </c>
    </row>
    <row r="309" spans="1:29" s="5" customFormat="1">
      <c r="A309" s="1" t="s">
        <v>524</v>
      </c>
      <c r="B309" s="1" t="s">
        <v>557</v>
      </c>
      <c r="C309" s="1"/>
      <c r="D309" s="1"/>
      <c r="E309" s="1"/>
      <c r="F309" s="1">
        <v>39</v>
      </c>
      <c r="G309" s="1" t="s">
        <v>836</v>
      </c>
      <c r="H309" s="1" t="str">
        <f t="shared" si="5"/>
        <v>39종합중위단위전세가격</v>
      </c>
      <c r="I309" s="1" t="s">
        <v>874</v>
      </c>
      <c r="J309" s="13">
        <v>575.05624498364091</v>
      </c>
      <c r="K309" s="13">
        <v>587.74017935377708</v>
      </c>
      <c r="L309" s="13">
        <v>589.01695334473902</v>
      </c>
      <c r="M309" s="13">
        <v>590.26063981635821</v>
      </c>
      <c r="N309" s="13">
        <v>604.09857237877304</v>
      </c>
      <c r="O309" s="13">
        <v>601.74066843694948</v>
      </c>
      <c r="P309" s="13">
        <v>601.74066843694948</v>
      </c>
      <c r="Q309" s="14">
        <v>599.90093949519598</v>
      </c>
      <c r="R309" s="14">
        <v>599.90093949519598</v>
      </c>
      <c r="S309" s="14">
        <v>599.90093949519598</v>
      </c>
      <c r="T309" s="14">
        <v>599.90093949519598</v>
      </c>
      <c r="U309" s="5">
        <v>613.49501814614962</v>
      </c>
      <c r="V309" s="5">
        <v>613.3029168657223</v>
      </c>
      <c r="W309" s="5">
        <v>613.3029168657223</v>
      </c>
      <c r="X309" s="5">
        <v>613.3029168657223</v>
      </c>
      <c r="Y309" s="5">
        <v>613.63055569854293</v>
      </c>
      <c r="Z309" s="5">
        <v>613.63055569854293</v>
      </c>
      <c r="AA309" s="5">
        <v>613.63055569854293</v>
      </c>
      <c r="AB309" s="5">
        <v>616.3578770736475</v>
      </c>
      <c r="AC309" s="5">
        <v>617.14854024906617</v>
      </c>
    </row>
    <row r="310" spans="1:29" s="5" customFormat="1">
      <c r="A310" s="1" t="s">
        <v>655</v>
      </c>
      <c r="B310" s="1"/>
      <c r="C310" s="1"/>
      <c r="D310" s="1"/>
      <c r="E310" s="1"/>
      <c r="F310" s="1">
        <v>40</v>
      </c>
      <c r="G310" s="1" t="s">
        <v>836</v>
      </c>
      <c r="H310" s="1" t="str">
        <f t="shared" si="5"/>
        <v>40종합중위단위전세가격</v>
      </c>
      <c r="I310" s="1" t="s">
        <v>874</v>
      </c>
      <c r="J310" s="13">
        <v>1300.4839931841398</v>
      </c>
      <c r="K310" s="13">
        <v>1299.131180582659</v>
      </c>
      <c r="L310" s="13">
        <v>1302.1139865787436</v>
      </c>
      <c r="M310" s="13">
        <v>1304.382912545268</v>
      </c>
      <c r="N310" s="13">
        <v>1305.4091659753792</v>
      </c>
      <c r="O310" s="13">
        <v>1306.2566493347201</v>
      </c>
      <c r="P310" s="13">
        <v>1303.9714233035122</v>
      </c>
      <c r="Q310" s="14">
        <v>1304.874208076367</v>
      </c>
      <c r="R310" s="14">
        <v>1307.2684605239272</v>
      </c>
      <c r="S310" s="14">
        <v>1309.9173581595778</v>
      </c>
      <c r="T310" s="14">
        <v>1313.9768063674885</v>
      </c>
      <c r="U310" s="5">
        <v>1320.1884836336108</v>
      </c>
      <c r="V310" s="5">
        <v>1320.4460686022414</v>
      </c>
      <c r="W310" s="5">
        <v>1324.5205938810805</v>
      </c>
      <c r="X310" s="5">
        <v>1328.6273595506545</v>
      </c>
      <c r="Y310" s="5">
        <v>1338.4348202729004</v>
      </c>
      <c r="Z310" s="5">
        <v>1341.4186377916071</v>
      </c>
      <c r="AA310" s="5">
        <v>1346.0959574078479</v>
      </c>
      <c r="AB310" s="5">
        <v>1351.6909450996818</v>
      </c>
      <c r="AC310" s="5">
        <v>1356.5195242958432</v>
      </c>
    </row>
    <row r="311" spans="1:29" s="5" customFormat="1">
      <c r="A311" s="1" t="s">
        <v>523</v>
      </c>
      <c r="B311" s="1"/>
      <c r="C311" s="1"/>
      <c r="D311" s="1"/>
      <c r="E311" s="1"/>
      <c r="F311" s="1">
        <v>41</v>
      </c>
      <c r="G311" s="1" t="s">
        <v>836</v>
      </c>
      <c r="H311" s="1" t="str">
        <f t="shared" si="5"/>
        <v>41종합중위단위전세가격</v>
      </c>
      <c r="I311" s="1" t="s">
        <v>874</v>
      </c>
      <c r="J311" s="13">
        <v>1125.4785936369974</v>
      </c>
      <c r="K311" s="13">
        <v>1126.9760977178485</v>
      </c>
      <c r="L311" s="13">
        <v>1128.8081972319428</v>
      </c>
      <c r="M311" s="13">
        <v>1129.2631736073636</v>
      </c>
      <c r="N311" s="13">
        <v>1128.3939808184559</v>
      </c>
      <c r="O311" s="13">
        <v>1128.2635569653771</v>
      </c>
      <c r="P311" s="13">
        <v>1124.1459525888597</v>
      </c>
      <c r="Q311" s="14">
        <v>1122.7972609740959</v>
      </c>
      <c r="R311" s="14">
        <v>1124.3613739206021</v>
      </c>
      <c r="S311" s="14">
        <v>1129.0030714050195</v>
      </c>
      <c r="T311" s="14">
        <v>1131.7829657064924</v>
      </c>
      <c r="U311" s="5">
        <v>1138.5284856356946</v>
      </c>
      <c r="V311" s="5">
        <v>1141.5756120928963</v>
      </c>
      <c r="W311" s="5">
        <v>1145.1115413648768</v>
      </c>
      <c r="X311" s="5">
        <v>1148.9032843356881</v>
      </c>
      <c r="Y311" s="5">
        <v>1156.2231274489518</v>
      </c>
      <c r="Z311" s="5">
        <v>1161.9729124872536</v>
      </c>
      <c r="AA311" s="5">
        <v>1166.849929745503</v>
      </c>
      <c r="AB311" s="5">
        <v>1170.8216117549005</v>
      </c>
      <c r="AC311" s="5">
        <v>1176.1924308656187</v>
      </c>
    </row>
    <row r="312" spans="1:29" s="5" customFormat="1">
      <c r="A312" s="1" t="s">
        <v>524</v>
      </c>
      <c r="B312" s="1" t="s">
        <v>525</v>
      </c>
      <c r="C312" s="1"/>
      <c r="D312" s="1"/>
      <c r="E312" s="1"/>
      <c r="F312" s="1">
        <v>42</v>
      </c>
      <c r="G312" s="1" t="s">
        <v>836</v>
      </c>
      <c r="H312" s="1" t="str">
        <f t="shared" si="5"/>
        <v>42종합중위단위전세가격</v>
      </c>
      <c r="I312" s="1" t="s">
        <v>874</v>
      </c>
      <c r="J312" s="13">
        <v>2673.4749657715515</v>
      </c>
      <c r="K312" s="13">
        <v>2675.6120268011828</v>
      </c>
      <c r="L312" s="13">
        <v>2672.5036105743707</v>
      </c>
      <c r="M312" s="13">
        <v>2662.9156418306525</v>
      </c>
      <c r="N312" s="13">
        <v>2650.4729097714517</v>
      </c>
      <c r="O312" s="13">
        <v>2640.7425447117025</v>
      </c>
      <c r="P312" s="13">
        <v>2628.0890591742045</v>
      </c>
      <c r="Q312" s="14">
        <v>2624.859860406817</v>
      </c>
      <c r="R312" s="14">
        <v>2643.9349149026521</v>
      </c>
      <c r="S312" s="14">
        <v>2664.714770172211</v>
      </c>
      <c r="T312" s="14">
        <v>2679.1135649279486</v>
      </c>
      <c r="U312" s="5">
        <v>2687.1708076753962</v>
      </c>
      <c r="V312" s="5">
        <v>2696.9560334564571</v>
      </c>
      <c r="W312" s="5">
        <v>2707.6147674936847</v>
      </c>
      <c r="X312" s="5">
        <v>2729.7248447038219</v>
      </c>
      <c r="Y312" s="5">
        <v>2742.5671831988343</v>
      </c>
      <c r="Z312" s="5">
        <v>2745.4920966898658</v>
      </c>
      <c r="AA312" s="5">
        <v>2748.5024300846444</v>
      </c>
      <c r="AB312" s="5">
        <v>2761.3196198173368</v>
      </c>
      <c r="AC312" s="5">
        <v>2788.2816847682325</v>
      </c>
    </row>
    <row r="313" spans="1:29" s="5" customFormat="1">
      <c r="A313" s="1" t="s">
        <v>524</v>
      </c>
      <c r="B313" s="1" t="s">
        <v>525</v>
      </c>
      <c r="C313" s="1" t="s">
        <v>526</v>
      </c>
      <c r="D313" s="1"/>
      <c r="E313" s="1"/>
      <c r="F313" s="1">
        <v>43</v>
      </c>
      <c r="G313" s="1" t="s">
        <v>836</v>
      </c>
      <c r="H313" s="1" t="str">
        <f t="shared" si="5"/>
        <v>43종합중위단위전세가격</v>
      </c>
      <c r="I313" s="1" t="s">
        <v>874</v>
      </c>
      <c r="J313" s="13">
        <v>2368.5237198137361</v>
      </c>
      <c r="K313" s="13">
        <v>2373.8354069761399</v>
      </c>
      <c r="L313" s="13">
        <v>2374.1120698134018</v>
      </c>
      <c r="M313" s="13">
        <v>2367.4042256946946</v>
      </c>
      <c r="N313" s="13">
        <v>2361.4391844235497</v>
      </c>
      <c r="O313" s="13">
        <v>2356.2558181482427</v>
      </c>
      <c r="P313" s="13">
        <v>2350.299338412899</v>
      </c>
      <c r="Q313" s="14">
        <v>2345.2366572471542</v>
      </c>
      <c r="R313" s="14">
        <v>2351.8850271403116</v>
      </c>
      <c r="S313" s="14">
        <v>2363.1750968011693</v>
      </c>
      <c r="T313" s="14">
        <v>2368.3461790245942</v>
      </c>
      <c r="U313" s="5">
        <v>2379.4511048136701</v>
      </c>
      <c r="V313" s="5">
        <v>2385.6750096661949</v>
      </c>
      <c r="W313" s="5">
        <v>2395.6598968625462</v>
      </c>
      <c r="X313" s="5">
        <v>2411.8179106338989</v>
      </c>
      <c r="Y313" s="5">
        <v>2430.4769062227101</v>
      </c>
      <c r="Z313" s="5">
        <v>2435.9583005107625</v>
      </c>
      <c r="AA313" s="5">
        <v>2437.8421433123362</v>
      </c>
      <c r="AB313" s="5">
        <v>2443.3111771426952</v>
      </c>
      <c r="AC313" s="5">
        <v>2459.0586670483699</v>
      </c>
    </row>
    <row r="314" spans="1:29" s="5" customFormat="1">
      <c r="A314" s="1" t="s">
        <v>524</v>
      </c>
      <c r="B314" s="1" t="s">
        <v>525</v>
      </c>
      <c r="C314" s="1" t="s">
        <v>527</v>
      </c>
      <c r="D314" s="1"/>
      <c r="E314" s="1"/>
      <c r="F314" s="1">
        <v>44</v>
      </c>
      <c r="G314" s="1" t="s">
        <v>836</v>
      </c>
      <c r="H314" s="1" t="str">
        <f t="shared" si="5"/>
        <v>44종합중위단위전세가격</v>
      </c>
      <c r="I314" s="1" t="s">
        <v>874</v>
      </c>
      <c r="J314" s="13">
        <v>2493.1192841251859</v>
      </c>
      <c r="K314" s="13">
        <v>2493.1192841251859</v>
      </c>
      <c r="L314" s="13">
        <v>2493.7994487830001</v>
      </c>
      <c r="M314" s="13">
        <v>2498.5783402654733</v>
      </c>
      <c r="N314" s="13">
        <v>2498.2075305727967</v>
      </c>
      <c r="O314" s="13">
        <v>2485.4169769049804</v>
      </c>
      <c r="P314" s="13">
        <v>2484.5119955840032</v>
      </c>
      <c r="Q314" s="14">
        <v>2481.5463612486014</v>
      </c>
      <c r="R314" s="14">
        <v>2497.2098682528986</v>
      </c>
      <c r="S314" s="14">
        <v>2503.3771516972624</v>
      </c>
      <c r="T314" s="14">
        <v>2514.5071843896376</v>
      </c>
      <c r="U314" s="5">
        <v>2535.8655087569032</v>
      </c>
      <c r="V314" s="5">
        <v>2539.4250567193808</v>
      </c>
      <c r="W314" s="5">
        <v>2543.2222634527861</v>
      </c>
      <c r="X314" s="5">
        <v>2555.4001252497683</v>
      </c>
      <c r="Y314" s="5">
        <v>2562.5706845826853</v>
      </c>
      <c r="Z314" s="5">
        <v>2566.9560619388567</v>
      </c>
      <c r="AA314" s="5">
        <v>2570.1254936457308</v>
      </c>
      <c r="AB314" s="5">
        <v>2581.5559684987543</v>
      </c>
      <c r="AC314" s="5">
        <v>2588.1976525515056</v>
      </c>
    </row>
    <row r="315" spans="1:29" s="5" customFormat="1">
      <c r="A315" s="1" t="s">
        <v>524</v>
      </c>
      <c r="B315" s="1" t="s">
        <v>525</v>
      </c>
      <c r="C315" s="1"/>
      <c r="D315" s="1" t="s">
        <v>558</v>
      </c>
      <c r="E315" s="1"/>
      <c r="F315" s="1">
        <v>45</v>
      </c>
      <c r="G315" s="1" t="s">
        <v>836</v>
      </c>
      <c r="H315" s="1" t="str">
        <f t="shared" si="5"/>
        <v>45종합중위단위전세가격</v>
      </c>
      <c r="I315" s="1" t="s">
        <v>874</v>
      </c>
      <c r="J315" s="13">
        <v>2334.2850734822973</v>
      </c>
      <c r="K315" s="13">
        <v>2334.2850734822973</v>
      </c>
      <c r="L315" s="13">
        <v>2334.2850734822973</v>
      </c>
      <c r="M315" s="13">
        <v>2349.3903792181291</v>
      </c>
      <c r="N315" s="13">
        <v>2349.3903792181291</v>
      </c>
      <c r="O315" s="13">
        <v>2352.2385039943501</v>
      </c>
      <c r="P315" s="13">
        <v>2352.2385039943501</v>
      </c>
      <c r="Q315" s="14">
        <v>2359.7640729497384</v>
      </c>
      <c r="R315" s="14">
        <v>2359.7640729497384</v>
      </c>
      <c r="S315" s="14">
        <v>2364.0344103972852</v>
      </c>
      <c r="T315" s="14">
        <v>2364.0344103972852</v>
      </c>
      <c r="U315" s="5">
        <v>2362.1489485594188</v>
      </c>
      <c r="V315" s="5">
        <v>2362.1489485594188</v>
      </c>
      <c r="W315" s="5">
        <v>2362.1489485594188</v>
      </c>
      <c r="X315" s="5">
        <v>2366.0036954270954</v>
      </c>
      <c r="Y315" s="5">
        <v>2375.8190428015068</v>
      </c>
      <c r="Z315" s="5">
        <v>2379.7418879839643</v>
      </c>
      <c r="AA315" s="5">
        <v>2383.0300805579473</v>
      </c>
      <c r="AB315" s="5">
        <v>2393.7728314732412</v>
      </c>
      <c r="AC315" s="5">
        <v>2401.6669505281311</v>
      </c>
    </row>
    <row r="316" spans="1:29" s="5" customFormat="1">
      <c r="A316" s="1" t="s">
        <v>524</v>
      </c>
      <c r="B316" s="1" t="s">
        <v>525</v>
      </c>
      <c r="C316" s="1"/>
      <c r="D316" s="1" t="s">
        <v>559</v>
      </c>
      <c r="E316" s="1"/>
      <c r="F316" s="1">
        <v>46</v>
      </c>
      <c r="G316" s="1" t="s">
        <v>836</v>
      </c>
      <c r="H316" s="1" t="str">
        <f t="shared" si="5"/>
        <v>46종합중위단위전세가격</v>
      </c>
      <c r="I316" s="1" t="s">
        <v>874</v>
      </c>
      <c r="J316" s="13">
        <v>2649.443319442878</v>
      </c>
      <c r="K316" s="13">
        <v>2649.443319442878</v>
      </c>
      <c r="L316" s="13">
        <v>2608.2041789003797</v>
      </c>
      <c r="M316" s="13">
        <v>2608.2041789003797</v>
      </c>
      <c r="N316" s="13">
        <v>2606.428372700806</v>
      </c>
      <c r="O316" s="13">
        <v>2540.8592579177648</v>
      </c>
      <c r="P316" s="13">
        <v>2536.5253058339122</v>
      </c>
      <c r="Q316" s="14">
        <v>2510.9208827498492</v>
      </c>
      <c r="R316" s="14">
        <v>2533.2871394882991</v>
      </c>
      <c r="S316" s="14">
        <v>2543.5269784977945</v>
      </c>
      <c r="T316" s="14">
        <v>2571.5931711577782</v>
      </c>
      <c r="U316" s="5">
        <v>2647.0342273195156</v>
      </c>
      <c r="V316" s="5">
        <v>2663.148502545439</v>
      </c>
      <c r="W316" s="5">
        <v>2680.3386724874795</v>
      </c>
      <c r="X316" s="5">
        <v>2697.1799764509719</v>
      </c>
      <c r="Y316" s="5">
        <v>2710.0668124731451</v>
      </c>
      <c r="Z316" s="5">
        <v>2720.0496302874867</v>
      </c>
      <c r="AA316" s="5">
        <v>2720.0496302874867</v>
      </c>
      <c r="AB316" s="5">
        <v>2730.8135880485106</v>
      </c>
      <c r="AC316" s="5">
        <v>2749.8096555306029</v>
      </c>
    </row>
    <row r="317" spans="1:29" s="5" customFormat="1">
      <c r="A317" s="1" t="s">
        <v>524</v>
      </c>
      <c r="B317" s="1" t="s">
        <v>525</v>
      </c>
      <c r="C317" s="1"/>
      <c r="D317" s="1" t="s">
        <v>560</v>
      </c>
      <c r="E317" s="1"/>
      <c r="F317" s="1">
        <v>47</v>
      </c>
      <c r="G317" s="1" t="s">
        <v>836</v>
      </c>
      <c r="H317" s="1" t="str">
        <f t="shared" si="5"/>
        <v>47종합중위단위전세가격</v>
      </c>
      <c r="I317" s="1" t="s">
        <v>874</v>
      </c>
      <c r="J317" s="13">
        <v>2530.203761790488</v>
      </c>
      <c r="K317" s="13">
        <v>2530.203761790488</v>
      </c>
      <c r="L317" s="13">
        <v>2549.7721591469408</v>
      </c>
      <c r="M317" s="13">
        <v>2549.7721591469408</v>
      </c>
      <c r="N317" s="13">
        <v>2549.7721591469408</v>
      </c>
      <c r="O317" s="13">
        <v>2549.7721591469408</v>
      </c>
      <c r="P317" s="13">
        <v>2549.7721591469408</v>
      </c>
      <c r="Q317" s="14">
        <v>2549.7721591469408</v>
      </c>
      <c r="R317" s="14">
        <v>2572.9246174195064</v>
      </c>
      <c r="S317" s="14">
        <v>2578.5648369280066</v>
      </c>
      <c r="T317" s="14">
        <v>2589.662759586306</v>
      </c>
      <c r="U317" s="5">
        <v>2598.2126804211957</v>
      </c>
      <c r="V317" s="5">
        <v>2598.2126804211957</v>
      </c>
      <c r="W317" s="5">
        <v>2598.2126804211957</v>
      </c>
      <c r="X317" s="5">
        <v>2613.6897247618735</v>
      </c>
      <c r="Y317" s="5">
        <v>2616.4239080576835</v>
      </c>
      <c r="Z317" s="5">
        <v>2618.4800132635596</v>
      </c>
      <c r="AA317" s="5">
        <v>2623.0628326142842</v>
      </c>
      <c r="AB317" s="5">
        <v>2635.2609954150948</v>
      </c>
      <c r="AC317" s="5">
        <v>2635.2609954150948</v>
      </c>
    </row>
    <row r="318" spans="1:29" s="5" customFormat="1">
      <c r="A318" s="1" t="s">
        <v>524</v>
      </c>
      <c r="B318" s="1" t="s">
        <v>525</v>
      </c>
      <c r="C318" s="1" t="s">
        <v>528</v>
      </c>
      <c r="D318" s="1"/>
      <c r="E318" s="1"/>
      <c r="F318" s="1">
        <v>48</v>
      </c>
      <c r="G318" s="1" t="s">
        <v>836</v>
      </c>
      <c r="H318" s="1" t="str">
        <f t="shared" si="5"/>
        <v>48종합중위단위전세가격</v>
      </c>
      <c r="I318" s="1" t="s">
        <v>874</v>
      </c>
      <c r="J318" s="13">
        <v>2338.1526601035935</v>
      </c>
      <c r="K318" s="13">
        <v>2343.1825255214344</v>
      </c>
      <c r="L318" s="13">
        <v>2343.4862691278681</v>
      </c>
      <c r="M318" s="13">
        <v>2330.8116265869162</v>
      </c>
      <c r="N318" s="13">
        <v>2321.5601311478958</v>
      </c>
      <c r="O318" s="13">
        <v>2319.0348143641781</v>
      </c>
      <c r="P318" s="13">
        <v>2310.3426270108657</v>
      </c>
      <c r="Q318" s="14">
        <v>2301.814774640879</v>
      </c>
      <c r="R318" s="14">
        <v>2306.242930733476</v>
      </c>
      <c r="S318" s="14">
        <v>2319.7822640042514</v>
      </c>
      <c r="T318" s="14">
        <v>2323.9510470019331</v>
      </c>
      <c r="U318" s="5">
        <v>2338.970475044468</v>
      </c>
      <c r="V318" s="5">
        <v>2348.1039024662618</v>
      </c>
      <c r="W318" s="5">
        <v>2361.392752308594</v>
      </c>
      <c r="X318" s="5">
        <v>2373.9200463211473</v>
      </c>
      <c r="Y318" s="5">
        <v>2396.1088364619127</v>
      </c>
      <c r="Z318" s="5">
        <v>2403.2780547787347</v>
      </c>
      <c r="AA318" s="5">
        <v>2401.7389971998509</v>
      </c>
      <c r="AB318" s="5">
        <v>2407.7886898318884</v>
      </c>
      <c r="AC318" s="5">
        <v>2425.5721635380473</v>
      </c>
    </row>
    <row r="319" spans="1:29" s="5" customFormat="1">
      <c r="A319" s="1" t="s">
        <v>524</v>
      </c>
      <c r="B319" s="1" t="s">
        <v>525</v>
      </c>
      <c r="C319" s="1"/>
      <c r="D319" s="1" t="s">
        <v>561</v>
      </c>
      <c r="E319" s="1"/>
      <c r="F319" s="1">
        <v>49</v>
      </c>
      <c r="G319" s="1" t="s">
        <v>836</v>
      </c>
      <c r="H319" s="1" t="str">
        <f t="shared" si="5"/>
        <v>49종합중위단위전세가격</v>
      </c>
      <c r="I319" s="1" t="s">
        <v>874</v>
      </c>
      <c r="J319" s="13">
        <v>2718.8300330218672</v>
      </c>
      <c r="K319" s="13">
        <v>2749.5249372891462</v>
      </c>
      <c r="L319" s="13">
        <v>2730.5207365795736</v>
      </c>
      <c r="M319" s="13">
        <v>2728.2610103737966</v>
      </c>
      <c r="N319" s="13">
        <v>2710.4769105159039</v>
      </c>
      <c r="O319" s="13">
        <v>2714.8884299634888</v>
      </c>
      <c r="P319" s="13">
        <v>2706.8390996176527</v>
      </c>
      <c r="Q319" s="14">
        <v>2707.8317346194067</v>
      </c>
      <c r="R319" s="14">
        <v>2713.4599365198033</v>
      </c>
      <c r="S319" s="14">
        <v>2772.9876595399533</v>
      </c>
      <c r="T319" s="14">
        <v>2780.6592167028953</v>
      </c>
      <c r="U319" s="5">
        <v>2814.2954833274412</v>
      </c>
      <c r="V319" s="5">
        <v>2845.3525908203419</v>
      </c>
      <c r="W319" s="5">
        <v>2859.32502913083</v>
      </c>
      <c r="X319" s="5">
        <v>2933.6869622397944</v>
      </c>
      <c r="Y319" s="5">
        <v>2956.290089079002</v>
      </c>
      <c r="Z319" s="5">
        <v>2972.4795272929377</v>
      </c>
      <c r="AA319" s="5">
        <v>2968.5223583453098</v>
      </c>
      <c r="AB319" s="5">
        <v>2955.5787118967501</v>
      </c>
      <c r="AC319" s="5">
        <v>2980.5142721360285</v>
      </c>
    </row>
    <row r="320" spans="1:29" s="5" customFormat="1">
      <c r="A320" s="1" t="s">
        <v>524</v>
      </c>
      <c r="B320" s="1" t="s">
        <v>525</v>
      </c>
      <c r="C320" s="1"/>
      <c r="D320" s="1" t="s">
        <v>562</v>
      </c>
      <c r="E320" s="1"/>
      <c r="F320" s="1">
        <v>50</v>
      </c>
      <c r="G320" s="1" t="s">
        <v>836</v>
      </c>
      <c r="H320" s="1" t="str">
        <f t="shared" si="5"/>
        <v>50종합중위단위전세가격</v>
      </c>
      <c r="I320" s="1" t="s">
        <v>874</v>
      </c>
      <c r="J320" s="13">
        <v>2844.2104320501294</v>
      </c>
      <c r="K320" s="13">
        <v>2844.2104320501294</v>
      </c>
      <c r="L320" s="13">
        <v>2846.1657521890052</v>
      </c>
      <c r="M320" s="13">
        <v>2841.4069813558672</v>
      </c>
      <c r="N320" s="13">
        <v>2841.4069813558672</v>
      </c>
      <c r="O320" s="13">
        <v>2841.4829383117039</v>
      </c>
      <c r="P320" s="13">
        <v>2836.2213200300448</v>
      </c>
      <c r="Q320" s="14">
        <v>2826.8725936663054</v>
      </c>
      <c r="R320" s="14">
        <v>2833.3829564345447</v>
      </c>
      <c r="S320" s="14">
        <v>2840.4623330077957</v>
      </c>
      <c r="T320" s="14">
        <v>2848.1190036425814</v>
      </c>
      <c r="U320" s="5">
        <v>2845.655921331022</v>
      </c>
      <c r="V320" s="5">
        <v>2850.8905617397727</v>
      </c>
      <c r="W320" s="5">
        <v>2892.2342892622087</v>
      </c>
      <c r="X320" s="5">
        <v>2892.0700988784101</v>
      </c>
      <c r="Y320" s="5">
        <v>2913.0614288201623</v>
      </c>
      <c r="Z320" s="5">
        <v>2942.7510848460915</v>
      </c>
      <c r="AA320" s="5">
        <v>2942.7510848460915</v>
      </c>
      <c r="AB320" s="5">
        <v>3001.750847429586</v>
      </c>
      <c r="AC320" s="5">
        <v>3011.7602546363787</v>
      </c>
    </row>
    <row r="321" spans="1:29" s="5" customFormat="1">
      <c r="A321" s="1" t="s">
        <v>524</v>
      </c>
      <c r="B321" s="1" t="s">
        <v>525</v>
      </c>
      <c r="C321" s="1"/>
      <c r="D321" s="1" t="s">
        <v>563</v>
      </c>
      <c r="E321" s="1"/>
      <c r="F321" s="1">
        <v>51</v>
      </c>
      <c r="G321" s="1" t="s">
        <v>836</v>
      </c>
      <c r="H321" s="1" t="str">
        <f t="shared" si="5"/>
        <v>51종합중위단위전세가격</v>
      </c>
      <c r="I321" s="1" t="s">
        <v>874</v>
      </c>
      <c r="J321" s="13">
        <v>2261.3519864217269</v>
      </c>
      <c r="K321" s="13">
        <v>2261.3519864217269</v>
      </c>
      <c r="L321" s="13">
        <v>2261.3519864217269</v>
      </c>
      <c r="M321" s="13">
        <v>2259.1192642100232</v>
      </c>
      <c r="N321" s="13">
        <v>2257.2740431073926</v>
      </c>
      <c r="O321" s="13">
        <v>2252.6233853049016</v>
      </c>
      <c r="P321" s="13">
        <v>2243.8763813304099</v>
      </c>
      <c r="Q321" s="14">
        <v>2227.8862590332647</v>
      </c>
      <c r="R321" s="14">
        <v>2226.5269600058327</v>
      </c>
      <c r="S321" s="14">
        <v>2229.3639874511268</v>
      </c>
      <c r="T321" s="14">
        <v>2239.689047388883</v>
      </c>
      <c r="U321" s="5">
        <v>2280.3669814955997</v>
      </c>
      <c r="V321" s="5">
        <v>2271.105101943248</v>
      </c>
      <c r="W321" s="5">
        <v>2312.4465228510689</v>
      </c>
      <c r="X321" s="5">
        <v>2318.5206186657465</v>
      </c>
      <c r="Y321" s="5">
        <v>2338.463822308292</v>
      </c>
      <c r="Z321" s="5">
        <v>2332.5677701026621</v>
      </c>
      <c r="AA321" s="5">
        <v>2323.2518987360227</v>
      </c>
      <c r="AB321" s="5">
        <v>2320.1096737698531</v>
      </c>
      <c r="AC321" s="5">
        <v>2321.3788980368181</v>
      </c>
    </row>
    <row r="322" spans="1:29" s="5" customFormat="1">
      <c r="A322" s="1" t="s">
        <v>524</v>
      </c>
      <c r="B322" s="1" t="s">
        <v>525</v>
      </c>
      <c r="C322" s="1"/>
      <c r="D322" s="1" t="s">
        <v>564</v>
      </c>
      <c r="E322" s="1"/>
      <c r="F322" s="1">
        <v>52</v>
      </c>
      <c r="G322" s="1" t="s">
        <v>836</v>
      </c>
      <c r="H322" s="1" t="str">
        <f t="shared" si="5"/>
        <v>52종합중위단위전세가격</v>
      </c>
      <c r="I322" s="1" t="s">
        <v>874</v>
      </c>
      <c r="J322" s="13">
        <v>2064.227357576759</v>
      </c>
      <c r="K322" s="13">
        <v>2064.227357576759</v>
      </c>
      <c r="L322" s="13">
        <v>2081.4510789433916</v>
      </c>
      <c r="M322" s="13">
        <v>2072.8833509573369</v>
      </c>
      <c r="N322" s="13">
        <v>2072.8833509573369</v>
      </c>
      <c r="O322" s="13">
        <v>2072.8833509573369</v>
      </c>
      <c r="P322" s="13">
        <v>2072.8833509573369</v>
      </c>
      <c r="Q322" s="14">
        <v>2069.0734451826274</v>
      </c>
      <c r="R322" s="14">
        <v>2073.2958069137476</v>
      </c>
      <c r="S322" s="14">
        <v>2090.3439642590452</v>
      </c>
      <c r="T322" s="14">
        <v>2081.5790623873327</v>
      </c>
      <c r="U322" s="5">
        <v>2077.7879875156495</v>
      </c>
      <c r="V322" s="5">
        <v>2086.6802096133665</v>
      </c>
      <c r="W322" s="5">
        <v>2096.4123446476046</v>
      </c>
      <c r="X322" s="5">
        <v>2095.3987148949982</v>
      </c>
      <c r="Y322" s="5">
        <v>2095.627304217141</v>
      </c>
      <c r="Z322" s="5">
        <v>2124.0379843547148</v>
      </c>
      <c r="AA322" s="5">
        <v>2131.4071465888746</v>
      </c>
      <c r="AB322" s="5">
        <v>2156.4432855642513</v>
      </c>
      <c r="AC322" s="5">
        <v>2176.8058396724809</v>
      </c>
    </row>
    <row r="323" spans="1:29" s="5" customFormat="1">
      <c r="A323" s="1" t="s">
        <v>524</v>
      </c>
      <c r="B323" s="1" t="s">
        <v>525</v>
      </c>
      <c r="C323" s="1"/>
      <c r="D323" s="1" t="s">
        <v>565</v>
      </c>
      <c r="E323" s="1"/>
      <c r="F323" s="1">
        <v>53</v>
      </c>
      <c r="G323" s="1" t="s">
        <v>836</v>
      </c>
      <c r="H323" s="1" t="str">
        <f t="shared" si="5"/>
        <v>53종합중위단위전세가격</v>
      </c>
      <c r="I323" s="1" t="s">
        <v>874</v>
      </c>
      <c r="J323" s="13">
        <v>2243.6613945704253</v>
      </c>
      <c r="K323" s="13">
        <v>2250.8910165447614</v>
      </c>
      <c r="L323" s="13">
        <v>2258.3577211949782</v>
      </c>
      <c r="M323" s="13">
        <v>2251.0140854518049</v>
      </c>
      <c r="N323" s="13">
        <v>2251.0140854518049</v>
      </c>
      <c r="O323" s="13">
        <v>2253.4137364277722</v>
      </c>
      <c r="P323" s="13">
        <v>2249.9953502389612</v>
      </c>
      <c r="Q323" s="14">
        <v>2246.2087880588879</v>
      </c>
      <c r="R323" s="14">
        <v>2243.2150950618197</v>
      </c>
      <c r="S323" s="14">
        <v>2243.2150950618197</v>
      </c>
      <c r="T323" s="14">
        <v>2243.2150950618197</v>
      </c>
      <c r="U323" s="5">
        <v>2256.3362533165596</v>
      </c>
      <c r="V323" s="5">
        <v>2256.3362533165596</v>
      </c>
      <c r="W323" s="5">
        <v>2256.3362533165596</v>
      </c>
      <c r="X323" s="5">
        <v>2268.1186035297687</v>
      </c>
      <c r="Y323" s="5">
        <v>2289.3203181757576</v>
      </c>
      <c r="Z323" s="5">
        <v>2304.6635980189026</v>
      </c>
      <c r="AA323" s="5">
        <v>2311.8866050852566</v>
      </c>
      <c r="AB323" s="5">
        <v>2310.4041537114927</v>
      </c>
      <c r="AC323" s="5">
        <v>2333.917101853132</v>
      </c>
    </row>
    <row r="324" spans="1:29" s="5" customFormat="1">
      <c r="A324" s="1" t="s">
        <v>524</v>
      </c>
      <c r="B324" s="1" t="s">
        <v>525</v>
      </c>
      <c r="C324" s="1"/>
      <c r="D324" s="1" t="s">
        <v>566</v>
      </c>
      <c r="E324" s="1"/>
      <c r="F324" s="1">
        <v>54</v>
      </c>
      <c r="G324" s="1" t="s">
        <v>836</v>
      </c>
      <c r="H324" s="1" t="str">
        <f t="shared" si="5"/>
        <v>54종합중위단위전세가격</v>
      </c>
      <c r="I324" s="1" t="s">
        <v>874</v>
      </c>
      <c r="J324" s="13">
        <v>1991.7608982211557</v>
      </c>
      <c r="K324" s="13">
        <v>1991.7608982211557</v>
      </c>
      <c r="L324" s="13">
        <v>1984.0701329634467</v>
      </c>
      <c r="M324" s="13">
        <v>2009.6710808122541</v>
      </c>
      <c r="N324" s="13">
        <v>2002.2795898491395</v>
      </c>
      <c r="O324" s="13">
        <v>2000.6759926517229</v>
      </c>
      <c r="P324" s="13">
        <v>2000.6759926517229</v>
      </c>
      <c r="Q324" s="14">
        <v>1995.8720592923344</v>
      </c>
      <c r="R324" s="14">
        <v>2003.347300028375</v>
      </c>
      <c r="S324" s="14">
        <v>2018.7505523793677</v>
      </c>
      <c r="T324" s="14">
        <v>2020.3017146447075</v>
      </c>
      <c r="U324" s="5">
        <v>2009.0520294459025</v>
      </c>
      <c r="V324" s="5">
        <v>2010.9169280334349</v>
      </c>
      <c r="W324" s="5">
        <v>2022.787177530997</v>
      </c>
      <c r="X324" s="5">
        <v>2049.3479209531824</v>
      </c>
      <c r="Y324" s="5">
        <v>2067.2666561672345</v>
      </c>
      <c r="Z324" s="5">
        <v>2069.1269825355052</v>
      </c>
      <c r="AA324" s="5">
        <v>2066.7136958305819</v>
      </c>
      <c r="AB324" s="5">
        <v>2071.2449487681811</v>
      </c>
      <c r="AC324" s="5">
        <v>2080.0540314357604</v>
      </c>
    </row>
    <row r="325" spans="1:29" s="5" customFormat="1">
      <c r="A325" s="1" t="s">
        <v>524</v>
      </c>
      <c r="B325" s="1" t="s">
        <v>525</v>
      </c>
      <c r="C325" s="1"/>
      <c r="D325" s="1" t="s">
        <v>567</v>
      </c>
      <c r="E325" s="1"/>
      <c r="F325" s="1">
        <v>55</v>
      </c>
      <c r="G325" s="1" t="s">
        <v>836</v>
      </c>
      <c r="H325" s="1" t="str">
        <f t="shared" si="5"/>
        <v>55종합중위단위전세가격</v>
      </c>
      <c r="I325" s="1" t="s">
        <v>874</v>
      </c>
      <c r="J325" s="13">
        <v>2143.8461736167019</v>
      </c>
      <c r="K325" s="13">
        <v>2143.8461736167019</v>
      </c>
      <c r="L325" s="13">
        <v>2143.8461736167019</v>
      </c>
      <c r="M325" s="13">
        <v>2143.8461736167019</v>
      </c>
      <c r="N325" s="13">
        <v>2143.8461736167019</v>
      </c>
      <c r="O325" s="13">
        <v>2146.9542444603499</v>
      </c>
      <c r="P325" s="13">
        <v>2133.2908543498961</v>
      </c>
      <c r="Q325" s="14">
        <v>2116.625477006829</v>
      </c>
      <c r="R325" s="14">
        <v>2121.6060690348936</v>
      </c>
      <c r="S325" s="14">
        <v>2119.8589212532725</v>
      </c>
      <c r="T325" s="14">
        <v>2118.1117734716513</v>
      </c>
      <c r="U325" s="5">
        <v>2125.5254723108242</v>
      </c>
      <c r="V325" s="5">
        <v>2157.7861182016863</v>
      </c>
      <c r="W325" s="5">
        <v>2157.2254207460328</v>
      </c>
      <c r="X325" s="5">
        <v>2131.0626725022348</v>
      </c>
      <c r="Y325" s="5">
        <v>2169.1663909482077</v>
      </c>
      <c r="Z325" s="5">
        <v>2163.7769700647373</v>
      </c>
      <c r="AA325" s="5">
        <v>2149.1821501178838</v>
      </c>
      <c r="AB325" s="5">
        <v>2151.2018174719956</v>
      </c>
      <c r="AC325" s="5">
        <v>2178.9447489750523</v>
      </c>
    </row>
    <row r="326" spans="1:29" s="5" customFormat="1">
      <c r="A326" s="1" t="s">
        <v>524</v>
      </c>
      <c r="B326" s="1" t="s">
        <v>525</v>
      </c>
      <c r="C326" s="1"/>
      <c r="D326" s="1" t="s">
        <v>568</v>
      </c>
      <c r="E326" s="1"/>
      <c r="F326" s="1">
        <v>56</v>
      </c>
      <c r="G326" s="1" t="s">
        <v>836</v>
      </c>
      <c r="H326" s="1" t="str">
        <f t="shared" si="5"/>
        <v>56종합중위단위전세가격</v>
      </c>
      <c r="I326" s="1" t="s">
        <v>874</v>
      </c>
      <c r="J326" s="13">
        <v>2425.5307639788516</v>
      </c>
      <c r="K326" s="13">
        <v>2429.7649336638219</v>
      </c>
      <c r="L326" s="13">
        <v>2426.4357741946683</v>
      </c>
      <c r="M326" s="13">
        <v>2372.132621771847</v>
      </c>
      <c r="N326" s="13">
        <v>2340.2529627029116</v>
      </c>
      <c r="O326" s="13">
        <v>2325.7374867765002</v>
      </c>
      <c r="P326" s="13">
        <v>2305.8930987181379</v>
      </c>
      <c r="Q326" s="14">
        <v>2294.3438626951393</v>
      </c>
      <c r="R326" s="14">
        <v>2304.7045420065656</v>
      </c>
      <c r="S326" s="14">
        <v>2322.6893847063398</v>
      </c>
      <c r="T326" s="14">
        <v>2335.0150257613709</v>
      </c>
      <c r="U326" s="5">
        <v>2353.3977403803437</v>
      </c>
      <c r="V326" s="5">
        <v>2361.0017861814335</v>
      </c>
      <c r="W326" s="5">
        <v>2366.0595172168987</v>
      </c>
      <c r="X326" s="5">
        <v>2383.6445033508267</v>
      </c>
      <c r="Y326" s="5">
        <v>2413.019127590399</v>
      </c>
      <c r="Z326" s="5">
        <v>2402.7375019343767</v>
      </c>
      <c r="AA326" s="5">
        <v>2401.5924890356027</v>
      </c>
      <c r="AB326" s="5">
        <v>2394.1738828348875</v>
      </c>
      <c r="AC326" s="5">
        <v>2412.9905899257478</v>
      </c>
    </row>
    <row r="327" spans="1:29" s="5" customFormat="1">
      <c r="A327" s="1" t="s">
        <v>524</v>
      </c>
      <c r="B327" s="1" t="s">
        <v>525</v>
      </c>
      <c r="C327" s="1" t="s">
        <v>529</v>
      </c>
      <c r="D327" s="1"/>
      <c r="E327" s="1"/>
      <c r="F327" s="1">
        <v>57</v>
      </c>
      <c r="G327" s="1" t="s">
        <v>836</v>
      </c>
      <c r="H327" s="1" t="str">
        <f t="shared" si="5"/>
        <v>57종합중위단위전세가격</v>
      </c>
      <c r="I327" s="1" t="s">
        <v>874</v>
      </c>
      <c r="J327" s="13">
        <v>2386.7600139636897</v>
      </c>
      <c r="K327" s="13">
        <v>2395.5138393457937</v>
      </c>
      <c r="L327" s="13">
        <v>2395.5138393457937</v>
      </c>
      <c r="M327" s="13">
        <v>2398.9629469680972</v>
      </c>
      <c r="N327" s="13">
        <v>2398.9629469680972</v>
      </c>
      <c r="O327" s="13">
        <v>2390.5150199127038</v>
      </c>
      <c r="P327" s="13">
        <v>2389.3241988823761</v>
      </c>
      <c r="Q327" s="14">
        <v>2392.4745559403264</v>
      </c>
      <c r="R327" s="14">
        <v>2400.5031968560561</v>
      </c>
      <c r="S327" s="14">
        <v>2408.3656032040585</v>
      </c>
      <c r="T327" s="14">
        <v>2413.2038422002538</v>
      </c>
      <c r="U327" s="5">
        <v>2407.320477280151</v>
      </c>
      <c r="V327" s="5">
        <v>2407.320477280151</v>
      </c>
      <c r="W327" s="5">
        <v>2411.7936449935346</v>
      </c>
      <c r="X327" s="5">
        <v>2439.3127766212097</v>
      </c>
      <c r="Y327" s="5">
        <v>2454.4838397964636</v>
      </c>
      <c r="Z327" s="5">
        <v>2456.1334472532872</v>
      </c>
      <c r="AA327" s="5">
        <v>2466.2492684767617</v>
      </c>
      <c r="AB327" s="5">
        <v>2467.2810942543442</v>
      </c>
      <c r="AC327" s="5">
        <v>2482.2364894432776</v>
      </c>
    </row>
    <row r="328" spans="1:29" s="5" customFormat="1">
      <c r="A328" s="1" t="s">
        <v>524</v>
      </c>
      <c r="B328" s="1" t="s">
        <v>525</v>
      </c>
      <c r="C328" s="1"/>
      <c r="D328" s="1" t="s">
        <v>569</v>
      </c>
      <c r="E328" s="1"/>
      <c r="F328" s="1">
        <v>58</v>
      </c>
      <c r="G328" s="1" t="s">
        <v>836</v>
      </c>
      <c r="H328" s="1" t="str">
        <f t="shared" si="5"/>
        <v>58종합중위단위전세가격</v>
      </c>
      <c r="I328" s="1" t="s">
        <v>874</v>
      </c>
      <c r="J328" s="13">
        <v>2148.1472578263315</v>
      </c>
      <c r="K328" s="13">
        <v>2148.1472578263315</v>
      </c>
      <c r="L328" s="13">
        <v>2148.1472578263315</v>
      </c>
      <c r="M328" s="13">
        <v>2148.1472578263315</v>
      </c>
      <c r="N328" s="13">
        <v>2148.1472578263315</v>
      </c>
      <c r="O328" s="13">
        <v>2128.5568680752244</v>
      </c>
      <c r="P328" s="13">
        <v>2120.0220628062452</v>
      </c>
      <c r="Q328" s="14">
        <v>2126.4044636732347</v>
      </c>
      <c r="R328" s="14">
        <v>2134.6464794285321</v>
      </c>
      <c r="S328" s="14">
        <v>2147.1312124583783</v>
      </c>
      <c r="T328" s="14">
        <v>2147.1312124583783</v>
      </c>
      <c r="U328" s="5">
        <v>2155.5288325520828</v>
      </c>
      <c r="V328" s="5">
        <v>2155.5288325520828</v>
      </c>
      <c r="W328" s="5">
        <v>2159.7181990586646</v>
      </c>
      <c r="X328" s="5">
        <v>2165.4159051019928</v>
      </c>
      <c r="Y328" s="5">
        <v>2170.507321487632</v>
      </c>
      <c r="Z328" s="5">
        <v>2175.077790649138</v>
      </c>
      <c r="AA328" s="5">
        <v>2175.077790649138</v>
      </c>
      <c r="AB328" s="5">
        <v>2175.077790649138</v>
      </c>
      <c r="AC328" s="5">
        <v>2173.4078140901547</v>
      </c>
    </row>
    <row r="329" spans="1:29" s="5" customFormat="1">
      <c r="A329" s="1" t="s">
        <v>524</v>
      </c>
      <c r="B329" s="1" t="s">
        <v>525</v>
      </c>
      <c r="C329" s="1"/>
      <c r="D329" s="1" t="s">
        <v>570</v>
      </c>
      <c r="E329" s="1"/>
      <c r="F329" s="1">
        <v>59</v>
      </c>
      <c r="G329" s="1" t="s">
        <v>836</v>
      </c>
      <c r="H329" s="1" t="str">
        <f t="shared" si="5"/>
        <v>59종합중위단위전세가격</v>
      </c>
      <c r="I329" s="1" t="s">
        <v>874</v>
      </c>
      <c r="J329" s="13">
        <v>2105.7289493524913</v>
      </c>
      <c r="K329" s="13">
        <v>2135.6903866137636</v>
      </c>
      <c r="L329" s="13">
        <v>2135.6903866137636</v>
      </c>
      <c r="M329" s="13">
        <v>2135.6903866137636</v>
      </c>
      <c r="N329" s="13">
        <v>2135.6903866137636</v>
      </c>
      <c r="O329" s="13">
        <v>2129.5023594164686</v>
      </c>
      <c r="P329" s="13">
        <v>2136.0625225295366</v>
      </c>
      <c r="Q329" s="14">
        <v>2138.7061620598706</v>
      </c>
      <c r="R329" s="14">
        <v>2141.2984985673897</v>
      </c>
      <c r="S329" s="14">
        <v>2153.7256139220935</v>
      </c>
      <c r="T329" s="14">
        <v>2166.3760705158638</v>
      </c>
      <c r="U329" s="5">
        <v>2166.6865964093299</v>
      </c>
      <c r="V329" s="5">
        <v>2166.6865964093299</v>
      </c>
      <c r="W329" s="5">
        <v>2177.2419534596611</v>
      </c>
      <c r="X329" s="5">
        <v>2233.5191172274708</v>
      </c>
      <c r="Y329" s="5">
        <v>2237.8521832666033</v>
      </c>
      <c r="Z329" s="5">
        <v>2237.8521832666033</v>
      </c>
      <c r="AA329" s="5">
        <v>2245.8938367719124</v>
      </c>
      <c r="AB329" s="5">
        <v>2249.5718661839928</v>
      </c>
      <c r="AC329" s="5">
        <v>2280.4744025782802</v>
      </c>
    </row>
    <row r="330" spans="1:29" s="5" customFormat="1">
      <c r="A330" s="1" t="s">
        <v>524</v>
      </c>
      <c r="B330" s="1" t="s">
        <v>525</v>
      </c>
      <c r="C330" s="1"/>
      <c r="D330" s="1" t="s">
        <v>571</v>
      </c>
      <c r="E330" s="1"/>
      <c r="F330" s="1">
        <v>60</v>
      </c>
      <c r="G330" s="1" t="s">
        <v>836</v>
      </c>
      <c r="H330" s="1" t="str">
        <f t="shared" ref="H330:H393" si="6">F330&amp;G330&amp;I330</f>
        <v>60종합중위단위전세가격</v>
      </c>
      <c r="I330" s="1" t="s">
        <v>874</v>
      </c>
      <c r="J330" s="13">
        <v>2828.5835302212554</v>
      </c>
      <c r="K330" s="13">
        <v>2828.5835302212554</v>
      </c>
      <c r="L330" s="13">
        <v>2828.5835302212554</v>
      </c>
      <c r="M330" s="13">
        <v>2837.9334938736097</v>
      </c>
      <c r="N330" s="13">
        <v>2837.9334938736097</v>
      </c>
      <c r="O330" s="13">
        <v>2837.9334938736097</v>
      </c>
      <c r="P330" s="13">
        <v>2837.3514431561784</v>
      </c>
      <c r="Q330" s="14">
        <v>2837.9334938736097</v>
      </c>
      <c r="R330" s="14">
        <v>2850.0717678139968</v>
      </c>
      <c r="S330" s="14">
        <v>2850.0717678139968</v>
      </c>
      <c r="T330" s="14">
        <v>2853.1679713373251</v>
      </c>
      <c r="U330" s="5">
        <v>2849.0597999999959</v>
      </c>
      <c r="V330" s="5">
        <v>2849.0597999999959</v>
      </c>
      <c r="W330" s="5">
        <v>2849.0597999999959</v>
      </c>
      <c r="X330" s="5">
        <v>2876.044106583086</v>
      </c>
      <c r="Y330" s="5">
        <v>2909.8599085928822</v>
      </c>
      <c r="Z330" s="5">
        <v>2909.8599085928822</v>
      </c>
      <c r="AA330" s="5">
        <v>2931.7819956352091</v>
      </c>
      <c r="AB330" s="5">
        <v>2931.7819956352091</v>
      </c>
      <c r="AC330" s="5">
        <v>2950.9957709115129</v>
      </c>
    </row>
    <row r="331" spans="1:29" s="5" customFormat="1">
      <c r="A331" s="1" t="s">
        <v>524</v>
      </c>
      <c r="B331" s="1" t="s">
        <v>525</v>
      </c>
      <c r="C331" s="1" t="s">
        <v>530</v>
      </c>
      <c r="D331" s="1"/>
      <c r="E331" s="1"/>
      <c r="F331" s="1">
        <v>61</v>
      </c>
      <c r="G331" s="1" t="s">
        <v>836</v>
      </c>
      <c r="H331" s="1" t="str">
        <f t="shared" si="6"/>
        <v>61종합중위단위전세가격</v>
      </c>
      <c r="I331" s="1" t="s">
        <v>874</v>
      </c>
      <c r="J331" s="13">
        <v>2960.1150362295207</v>
      </c>
      <c r="K331" s="13">
        <v>2959.2680954869415</v>
      </c>
      <c r="L331" s="13">
        <v>2952.9778614636994</v>
      </c>
      <c r="M331" s="13">
        <v>2940.682708747514</v>
      </c>
      <c r="N331" s="13">
        <v>2922.1512468716446</v>
      </c>
      <c r="O331" s="13">
        <v>2908.1469132047159</v>
      </c>
      <c r="P331" s="13">
        <v>2889.1985518782762</v>
      </c>
      <c r="Q331" s="14">
        <v>2887.6927417863408</v>
      </c>
      <c r="R331" s="14">
        <v>2918.4483052070786</v>
      </c>
      <c r="S331" s="14">
        <v>2948.1481201474548</v>
      </c>
      <c r="T331" s="14">
        <v>2971.2205380002874</v>
      </c>
      <c r="U331" s="5">
        <v>2981.9302735860288</v>
      </c>
      <c r="V331" s="5">
        <v>2995.1268280700265</v>
      </c>
      <c r="W331" s="5">
        <v>3006.4310285271022</v>
      </c>
      <c r="X331" s="5">
        <v>3034.2424859997514</v>
      </c>
      <c r="Y331" s="5">
        <v>3043.3553965646479</v>
      </c>
      <c r="Z331" s="5">
        <v>3043.8164098698376</v>
      </c>
      <c r="AA331" s="5">
        <v>3047.9124390324787</v>
      </c>
      <c r="AB331" s="5">
        <v>3067.8116779299548</v>
      </c>
      <c r="AC331" s="5">
        <v>3105.582192359615</v>
      </c>
    </row>
    <row r="332" spans="1:29" s="5" customFormat="1">
      <c r="A332" s="1" t="s">
        <v>524</v>
      </c>
      <c r="B332" s="1" t="s">
        <v>525</v>
      </c>
      <c r="C332" s="1" t="s">
        <v>531</v>
      </c>
      <c r="D332" s="1"/>
      <c r="E332" s="1"/>
      <c r="F332" s="1">
        <v>62</v>
      </c>
      <c r="G332" s="1" t="s">
        <v>836</v>
      </c>
      <c r="H332" s="1" t="str">
        <f t="shared" si="6"/>
        <v>62종합중위단위전세가격</v>
      </c>
      <c r="I332" s="1" t="s">
        <v>874</v>
      </c>
      <c r="J332" s="13">
        <v>2535.1562028835838</v>
      </c>
      <c r="K332" s="13">
        <v>2544.5318649267692</v>
      </c>
      <c r="L332" s="13">
        <v>2542.853319853939</v>
      </c>
      <c r="M332" s="13">
        <v>2531.803529502356</v>
      </c>
      <c r="N332" s="13">
        <v>2521.4517310927736</v>
      </c>
      <c r="O332" s="13">
        <v>2519.7651845282348</v>
      </c>
      <c r="P332" s="13">
        <v>2513.0582500475689</v>
      </c>
      <c r="Q332" s="14">
        <v>2510.0291559479624</v>
      </c>
      <c r="R332" s="14">
        <v>2523.5232842338437</v>
      </c>
      <c r="S332" s="14">
        <v>2541.0141736235946</v>
      </c>
      <c r="T332" s="14">
        <v>2545.6197100402364</v>
      </c>
      <c r="U332" s="5">
        <v>2535.3031438063922</v>
      </c>
      <c r="V332" s="5">
        <v>2540.6197737671255</v>
      </c>
      <c r="W332" s="5">
        <v>2547.277631643979</v>
      </c>
      <c r="X332" s="5">
        <v>2590.5714726773035</v>
      </c>
      <c r="Y332" s="5">
        <v>2606.2898689624631</v>
      </c>
      <c r="Z332" s="5">
        <v>2620.1152030818712</v>
      </c>
      <c r="AA332" s="5">
        <v>2625.6370751858572</v>
      </c>
      <c r="AB332" s="5">
        <v>2634.8571860884977</v>
      </c>
      <c r="AC332" s="5">
        <v>2660.1585073073252</v>
      </c>
    </row>
    <row r="333" spans="1:29" s="5" customFormat="1">
      <c r="A333" s="1" t="s">
        <v>524</v>
      </c>
      <c r="B333" s="1" t="s">
        <v>525</v>
      </c>
      <c r="C333" s="1"/>
      <c r="D333" s="1" t="s">
        <v>572</v>
      </c>
      <c r="E333" s="1"/>
      <c r="F333" s="1">
        <v>63</v>
      </c>
      <c r="G333" s="1" t="s">
        <v>836</v>
      </c>
      <c r="H333" s="1" t="str">
        <f t="shared" si="6"/>
        <v>63종합중위단위전세가격</v>
      </c>
      <c r="I333" s="1" t="s">
        <v>874</v>
      </c>
      <c r="J333" s="13">
        <v>2990.6449504048228</v>
      </c>
      <c r="K333" s="13">
        <v>2990.6449504048228</v>
      </c>
      <c r="L333" s="13">
        <v>2970.2262068875493</v>
      </c>
      <c r="M333" s="13">
        <v>2945.4825828883158</v>
      </c>
      <c r="N333" s="13">
        <v>2945.4825828883158</v>
      </c>
      <c r="O333" s="13">
        <v>2945.4825828883158</v>
      </c>
      <c r="P333" s="13">
        <v>2941.4186410211937</v>
      </c>
      <c r="Q333" s="14">
        <v>2908.5159211776913</v>
      </c>
      <c r="R333" s="14">
        <v>2948.5382056562726</v>
      </c>
      <c r="S333" s="14">
        <v>2969.6310026458896</v>
      </c>
      <c r="T333" s="14">
        <v>2969.6310026458896</v>
      </c>
      <c r="U333" s="5">
        <v>2937.6577464230936</v>
      </c>
      <c r="V333" s="5">
        <v>2963.053797456108</v>
      </c>
      <c r="W333" s="5">
        <v>2972.5839533638514</v>
      </c>
      <c r="X333" s="5">
        <v>3006.2128999736606</v>
      </c>
      <c r="Y333" s="5">
        <v>3011.3392383152545</v>
      </c>
      <c r="Z333" s="5">
        <v>3051.0594340028078</v>
      </c>
      <c r="AA333" s="5">
        <v>3010.3355777369443</v>
      </c>
      <c r="AB333" s="5">
        <v>3018.9898108562043</v>
      </c>
      <c r="AC333" s="5">
        <v>3061.6519841069489</v>
      </c>
    </row>
    <row r="334" spans="1:29" s="5" customFormat="1">
      <c r="A334" s="1" t="s">
        <v>524</v>
      </c>
      <c r="B334" s="1" t="s">
        <v>525</v>
      </c>
      <c r="C334" s="1"/>
      <c r="D334" s="1" t="s">
        <v>573</v>
      </c>
      <c r="E334" s="1"/>
      <c r="F334" s="1">
        <v>64</v>
      </c>
      <c r="G334" s="1" t="s">
        <v>836</v>
      </c>
      <c r="H334" s="1" t="str">
        <f t="shared" si="6"/>
        <v>64종합중위단위전세가격</v>
      </c>
      <c r="I334" s="1" t="s">
        <v>874</v>
      </c>
      <c r="J334" s="13">
        <v>2373.1538433912733</v>
      </c>
      <c r="K334" s="13">
        <v>2383.7885640117138</v>
      </c>
      <c r="L334" s="13">
        <v>2412.164107220914</v>
      </c>
      <c r="M334" s="13">
        <v>2397.6657225367098</v>
      </c>
      <c r="N334" s="13">
        <v>2360.3627406060541</v>
      </c>
      <c r="O334" s="13">
        <v>2344.4306657131128</v>
      </c>
      <c r="P334" s="13">
        <v>2314.9825397294071</v>
      </c>
      <c r="Q334" s="14">
        <v>2311.5057252703468</v>
      </c>
      <c r="R334" s="14">
        <v>2315.9798994868524</v>
      </c>
      <c r="S334" s="14">
        <v>2337.9921195319221</v>
      </c>
      <c r="T334" s="14">
        <v>2367.3182692079345</v>
      </c>
      <c r="U334" s="5">
        <v>2354.0063612277636</v>
      </c>
      <c r="V334" s="5">
        <v>2360.2482791281409</v>
      </c>
      <c r="W334" s="5">
        <v>2367.6914593755728</v>
      </c>
      <c r="X334" s="5">
        <v>2374.1333428357452</v>
      </c>
      <c r="Y334" s="5">
        <v>2387.1607313325417</v>
      </c>
      <c r="Z334" s="5">
        <v>2398.237952894413</v>
      </c>
      <c r="AA334" s="5">
        <v>2397.9186324418993</v>
      </c>
      <c r="AB334" s="5">
        <v>2410.1070368938022</v>
      </c>
      <c r="AC334" s="5">
        <v>2430.5036704096542</v>
      </c>
    </row>
    <row r="335" spans="1:29" s="5" customFormat="1">
      <c r="A335" s="1" t="s">
        <v>524</v>
      </c>
      <c r="B335" s="1" t="s">
        <v>525</v>
      </c>
      <c r="C335" s="1"/>
      <c r="D335" s="1" t="s">
        <v>574</v>
      </c>
      <c r="E335" s="1"/>
      <c r="F335" s="1">
        <v>65</v>
      </c>
      <c r="G335" s="1" t="s">
        <v>836</v>
      </c>
      <c r="H335" s="1" t="str">
        <f t="shared" si="6"/>
        <v>65종합중위단위전세가격</v>
      </c>
      <c r="I335" s="1" t="s">
        <v>874</v>
      </c>
      <c r="J335" s="13">
        <v>2384.3757713327627</v>
      </c>
      <c r="K335" s="13">
        <v>2396.0569584770928</v>
      </c>
      <c r="L335" s="13">
        <v>2400.8365333719212</v>
      </c>
      <c r="M335" s="13">
        <v>2352.6536529568771</v>
      </c>
      <c r="N335" s="13">
        <v>2341.2977933302109</v>
      </c>
      <c r="O335" s="13">
        <v>2333.784979789978</v>
      </c>
      <c r="P335" s="13">
        <v>2316.1147131438547</v>
      </c>
      <c r="Q335" s="14">
        <v>2328.1763732833447</v>
      </c>
      <c r="R335" s="14">
        <v>2346.0696856554578</v>
      </c>
      <c r="S335" s="14">
        <v>2363.7399523015811</v>
      </c>
      <c r="T335" s="14">
        <v>2360.4662069651131</v>
      </c>
      <c r="U335" s="5">
        <v>2355.2071873562504</v>
      </c>
      <c r="V335" s="5">
        <v>2355.6575577485742</v>
      </c>
      <c r="W335" s="5">
        <v>2355.6575577485742</v>
      </c>
      <c r="X335" s="5">
        <v>2373.6299467033941</v>
      </c>
      <c r="Y335" s="5">
        <v>2403.7745685857622</v>
      </c>
      <c r="Z335" s="5">
        <v>2410.158889053263</v>
      </c>
      <c r="AA335" s="5">
        <v>2435.4943872307326</v>
      </c>
      <c r="AB335" s="5">
        <v>2435.4943872307326</v>
      </c>
      <c r="AC335" s="5">
        <v>2439.7003500790488</v>
      </c>
    </row>
    <row r="336" spans="1:29" s="5" customFormat="1">
      <c r="A336" s="1" t="s">
        <v>524</v>
      </c>
      <c r="B336" s="1" t="s">
        <v>525</v>
      </c>
      <c r="C336" s="1"/>
      <c r="D336" s="1" t="s">
        <v>575</v>
      </c>
      <c r="E336" s="1"/>
      <c r="F336" s="1">
        <v>66</v>
      </c>
      <c r="G336" s="1" t="s">
        <v>836</v>
      </c>
      <c r="H336" s="1" t="str">
        <f t="shared" si="6"/>
        <v>66종합중위단위전세가격</v>
      </c>
      <c r="I336" s="1" t="s">
        <v>874</v>
      </c>
      <c r="J336" s="13">
        <v>1960.70100536977</v>
      </c>
      <c r="K336" s="13">
        <v>1965.1845953630252</v>
      </c>
      <c r="L336" s="13">
        <v>1965.1845953630252</v>
      </c>
      <c r="M336" s="13">
        <v>1938.5083199339581</v>
      </c>
      <c r="N336" s="13">
        <v>1923.9028285231007</v>
      </c>
      <c r="O336" s="13">
        <v>1925.3862494204734</v>
      </c>
      <c r="P336" s="13">
        <v>1925.3862494204734</v>
      </c>
      <c r="Q336" s="14">
        <v>1902.2811096521261</v>
      </c>
      <c r="R336" s="14">
        <v>1885.4857709819908</v>
      </c>
      <c r="S336" s="14">
        <v>1887.2926302921639</v>
      </c>
      <c r="T336" s="14">
        <v>1896.7720168633145</v>
      </c>
      <c r="U336" s="5">
        <v>1907.5326027347953</v>
      </c>
      <c r="V336" s="5">
        <v>1910.2827568906059</v>
      </c>
      <c r="W336" s="5">
        <v>1910.2827568906059</v>
      </c>
      <c r="X336" s="5">
        <v>1910.2827568906059</v>
      </c>
      <c r="Y336" s="5">
        <v>1908.2736831662087</v>
      </c>
      <c r="Z336" s="5">
        <v>1916.8995961725846</v>
      </c>
      <c r="AA336" s="5">
        <v>1922.3999044842055</v>
      </c>
      <c r="AB336" s="5">
        <v>1928.2011951125567</v>
      </c>
      <c r="AC336" s="5">
        <v>1952.5663742404408</v>
      </c>
    </row>
    <row r="337" spans="1:29" s="5" customFormat="1">
      <c r="A337" s="1" t="s">
        <v>524</v>
      </c>
      <c r="B337" s="1" t="s">
        <v>525</v>
      </c>
      <c r="C337" s="1"/>
      <c r="D337" s="1" t="s">
        <v>576</v>
      </c>
      <c r="E337" s="1"/>
      <c r="F337" s="1">
        <v>67</v>
      </c>
      <c r="G337" s="1" t="s">
        <v>836</v>
      </c>
      <c r="H337" s="1" t="str">
        <f t="shared" si="6"/>
        <v>67종합중위단위전세가격</v>
      </c>
      <c r="I337" s="1" t="s">
        <v>874</v>
      </c>
      <c r="J337" s="13">
        <v>2699.0308290772164</v>
      </c>
      <c r="K337" s="13">
        <v>2688.2112812099617</v>
      </c>
      <c r="L337" s="13">
        <v>2665.1949128015913</v>
      </c>
      <c r="M337" s="13">
        <v>2662.3373094614835</v>
      </c>
      <c r="N337" s="13">
        <v>2662.3373094614835</v>
      </c>
      <c r="O337" s="13">
        <v>2661.0555864727194</v>
      </c>
      <c r="P337" s="13">
        <v>2661.0555864727194</v>
      </c>
      <c r="Q337" s="14">
        <v>2661.0555864727194</v>
      </c>
      <c r="R337" s="14">
        <v>2667.6680588934269</v>
      </c>
      <c r="S337" s="14">
        <v>2691.0902225490327</v>
      </c>
      <c r="T337" s="14">
        <v>2714.0110077761674</v>
      </c>
      <c r="U337" s="5">
        <v>2722.2097222584589</v>
      </c>
      <c r="V337" s="5">
        <v>2702.1217770619228</v>
      </c>
      <c r="W337" s="5">
        <v>2717.5892614944464</v>
      </c>
      <c r="X337" s="5">
        <v>2724.4089095940521</v>
      </c>
      <c r="Y337" s="5">
        <v>2726.3855882632943</v>
      </c>
      <c r="Z337" s="5">
        <v>2752.1416335583554</v>
      </c>
      <c r="AA337" s="5">
        <v>2792.7198754226501</v>
      </c>
      <c r="AB337" s="5">
        <v>2813.0604070980276</v>
      </c>
      <c r="AC337" s="5">
        <v>2876.4837339591741</v>
      </c>
    </row>
    <row r="338" spans="1:29" s="5" customFormat="1">
      <c r="A338" s="1" t="s">
        <v>524</v>
      </c>
      <c r="B338" s="1" t="s">
        <v>525</v>
      </c>
      <c r="C338" s="1"/>
      <c r="D338" s="1" t="s">
        <v>577</v>
      </c>
      <c r="E338" s="1"/>
      <c r="F338" s="1">
        <v>68</v>
      </c>
      <c r="G338" s="1" t="s">
        <v>836</v>
      </c>
      <c r="H338" s="1" t="str">
        <f t="shared" si="6"/>
        <v>68종합중위단위전세가격</v>
      </c>
      <c r="I338" s="1" t="s">
        <v>874</v>
      </c>
      <c r="J338" s="13">
        <v>2681.2944527710474</v>
      </c>
      <c r="K338" s="13">
        <v>2720.4486543326652</v>
      </c>
      <c r="L338" s="13">
        <v>2715.7203685641061</v>
      </c>
      <c r="M338" s="13">
        <v>2716.1962379510319</v>
      </c>
      <c r="N338" s="13">
        <v>2702.9832798781645</v>
      </c>
      <c r="O338" s="13">
        <v>2713.5754280537344</v>
      </c>
      <c r="P338" s="13">
        <v>2699.6500615831214</v>
      </c>
      <c r="Q338" s="14">
        <v>2704.913308313307</v>
      </c>
      <c r="R338" s="14">
        <v>2720.2783010520243</v>
      </c>
      <c r="S338" s="14">
        <v>2741.7958498864073</v>
      </c>
      <c r="T338" s="14">
        <v>2748.5157909156346</v>
      </c>
      <c r="U338" s="5">
        <v>2739.9548847609681</v>
      </c>
      <c r="V338" s="5">
        <v>2750.3415653409506</v>
      </c>
      <c r="W338" s="5">
        <v>2761.8528838344528</v>
      </c>
      <c r="X338" s="5">
        <v>2792.4718057066079</v>
      </c>
      <c r="Y338" s="5">
        <v>2835.9058677753301</v>
      </c>
      <c r="Z338" s="5">
        <v>2837.7042572519949</v>
      </c>
      <c r="AA338" s="5">
        <v>2848.2974450021434</v>
      </c>
      <c r="AB338" s="5">
        <v>2864.7885519062252</v>
      </c>
      <c r="AC338" s="5">
        <v>2889.3909537679087</v>
      </c>
    </row>
    <row r="339" spans="1:29" s="5" customFormat="1">
      <c r="A339" s="1" t="s">
        <v>524</v>
      </c>
      <c r="B339" s="1" t="s">
        <v>525</v>
      </c>
      <c r="C339" s="1"/>
      <c r="D339" s="1" t="s">
        <v>578</v>
      </c>
      <c r="E339" s="1"/>
      <c r="F339" s="1">
        <v>69</v>
      </c>
      <c r="G339" s="1" t="s">
        <v>836</v>
      </c>
      <c r="H339" s="1" t="str">
        <f t="shared" si="6"/>
        <v>69종합중위단위전세가격</v>
      </c>
      <c r="I339" s="1" t="s">
        <v>874</v>
      </c>
      <c r="J339" s="13">
        <v>2395.4291784285338</v>
      </c>
      <c r="K339" s="13">
        <v>2404.4748477164926</v>
      </c>
      <c r="L339" s="13">
        <v>2398.1722761921442</v>
      </c>
      <c r="M339" s="13">
        <v>2427.5099087766066</v>
      </c>
      <c r="N339" s="13">
        <v>2437.4926273008641</v>
      </c>
      <c r="O339" s="13">
        <v>2444.8998784176697</v>
      </c>
      <c r="P339" s="13">
        <v>2471.6049069516052</v>
      </c>
      <c r="Q339" s="14">
        <v>2486.0684584235473</v>
      </c>
      <c r="R339" s="14">
        <v>2498.0525710008314</v>
      </c>
      <c r="S339" s="14">
        <v>2504.336023634341</v>
      </c>
      <c r="T339" s="14">
        <v>2468.902285945589</v>
      </c>
      <c r="U339" s="5">
        <v>2467.6396694191535</v>
      </c>
      <c r="V339" s="5">
        <v>2473.5107665684209</v>
      </c>
      <c r="W339" s="5">
        <v>2473.5107665684209</v>
      </c>
      <c r="X339" s="5">
        <v>2657.563788031387</v>
      </c>
      <c r="Y339" s="5">
        <v>2670.8269603348385</v>
      </c>
      <c r="Z339" s="5">
        <v>2670.8269603348385</v>
      </c>
      <c r="AA339" s="5">
        <v>2680.2470249883472</v>
      </c>
      <c r="AB339" s="5">
        <v>2680.2470249883472</v>
      </c>
      <c r="AC339" s="5">
        <v>2681.2994205780346</v>
      </c>
    </row>
    <row r="340" spans="1:29" s="5" customFormat="1">
      <c r="A340" s="1" t="s">
        <v>524</v>
      </c>
      <c r="B340" s="1" t="s">
        <v>525</v>
      </c>
      <c r="C340" s="1" t="s">
        <v>532</v>
      </c>
      <c r="D340" s="1"/>
      <c r="E340" s="1"/>
      <c r="F340" s="1">
        <v>70</v>
      </c>
      <c r="G340" s="1" t="s">
        <v>836</v>
      </c>
      <c r="H340" s="1" t="str">
        <f t="shared" si="6"/>
        <v>70종합중위단위전세가격</v>
      </c>
      <c r="I340" s="1" t="s">
        <v>874</v>
      </c>
      <c r="J340" s="13">
        <v>3493.9230208299446</v>
      </c>
      <c r="K340" s="13">
        <v>3480.2350551168438</v>
      </c>
      <c r="L340" s="13">
        <v>3468.1518920118797</v>
      </c>
      <c r="M340" s="13">
        <v>3454.2923892415697</v>
      </c>
      <c r="N340" s="13">
        <v>3425.4861211326606</v>
      </c>
      <c r="O340" s="13">
        <v>3396.0089167029478</v>
      </c>
      <c r="P340" s="13">
        <v>3361.6836038216343</v>
      </c>
      <c r="Q340" s="14">
        <v>3362.0912524045243</v>
      </c>
      <c r="R340" s="14">
        <v>3414.5296029039537</v>
      </c>
      <c r="S340" s="14">
        <v>3459.5655432073504</v>
      </c>
      <c r="T340" s="14">
        <v>3505.8349580109052</v>
      </c>
      <c r="U340" s="5">
        <v>3541.1726341476447</v>
      </c>
      <c r="V340" s="5">
        <v>3564.2360043658582</v>
      </c>
      <c r="W340" s="5">
        <v>3581.358103959119</v>
      </c>
      <c r="X340" s="5">
        <v>3589.7833572532068</v>
      </c>
      <c r="Y340" s="5">
        <v>3598.2822882988758</v>
      </c>
      <c r="Z340" s="5">
        <v>3581.7750885073701</v>
      </c>
      <c r="AA340" s="5">
        <v>3584.0607745027464</v>
      </c>
      <c r="AB340" s="5">
        <v>3617.5189306113716</v>
      </c>
      <c r="AC340" s="5">
        <v>3671.1211457676536</v>
      </c>
    </row>
    <row r="341" spans="1:29" s="5" customFormat="1">
      <c r="A341" s="1" t="s">
        <v>524</v>
      </c>
      <c r="B341" s="1" t="s">
        <v>525</v>
      </c>
      <c r="C341" s="1"/>
      <c r="D341" s="1" t="s">
        <v>579</v>
      </c>
      <c r="E341" s="1"/>
      <c r="F341" s="1">
        <v>71</v>
      </c>
      <c r="G341" s="1" t="s">
        <v>836</v>
      </c>
      <c r="H341" s="1" t="str">
        <f t="shared" si="6"/>
        <v>71종합중위단위전세가격</v>
      </c>
      <c r="I341" s="1" t="s">
        <v>874</v>
      </c>
      <c r="J341" s="13">
        <v>3508.7345745106645</v>
      </c>
      <c r="K341" s="13">
        <v>3508.7345745106645</v>
      </c>
      <c r="L341" s="13">
        <v>3517.2215041088966</v>
      </c>
      <c r="M341" s="13">
        <v>3509.7986580764978</v>
      </c>
      <c r="N341" s="13">
        <v>3507.6858028412744</v>
      </c>
      <c r="O341" s="13">
        <v>3486.693452205272</v>
      </c>
      <c r="P341" s="13">
        <v>3448.6838779661566</v>
      </c>
      <c r="Q341" s="14">
        <v>3449.4689381631597</v>
      </c>
      <c r="R341" s="14">
        <v>3461.1355920878236</v>
      </c>
      <c r="S341" s="14">
        <v>3472.7658300593748</v>
      </c>
      <c r="T341" s="14">
        <v>3574.1689299488125</v>
      </c>
      <c r="U341" s="5">
        <v>3651.7302592120536</v>
      </c>
      <c r="V341" s="5">
        <v>3674.8173986809743</v>
      </c>
      <c r="W341" s="5">
        <v>3692.6562259283373</v>
      </c>
      <c r="X341" s="5">
        <v>3701.0885112839583</v>
      </c>
      <c r="Y341" s="5">
        <v>3694.5944827700923</v>
      </c>
      <c r="Z341" s="5">
        <v>3674.4243693496328</v>
      </c>
      <c r="AA341" s="5">
        <v>3687.3352735720555</v>
      </c>
      <c r="AB341" s="5">
        <v>3721.1755045858522</v>
      </c>
      <c r="AC341" s="5">
        <v>3764.1841298645968</v>
      </c>
    </row>
    <row r="342" spans="1:29" s="5" customFormat="1">
      <c r="A342" s="1" t="s">
        <v>524</v>
      </c>
      <c r="B342" s="1" t="s">
        <v>525</v>
      </c>
      <c r="C342" s="1"/>
      <c r="D342" s="1" t="s">
        <v>580</v>
      </c>
      <c r="E342" s="1"/>
      <c r="F342" s="1">
        <v>72</v>
      </c>
      <c r="G342" s="1" t="s">
        <v>836</v>
      </c>
      <c r="H342" s="1" t="str">
        <f t="shared" si="6"/>
        <v>72종합중위단위전세가격</v>
      </c>
      <c r="I342" s="1" t="s">
        <v>874</v>
      </c>
      <c r="J342" s="13">
        <v>4220.3587108733882</v>
      </c>
      <c r="K342" s="13">
        <v>4111.0005636736914</v>
      </c>
      <c r="L342" s="13">
        <v>4063.4806596442045</v>
      </c>
      <c r="M342" s="13">
        <v>4017.7239674433877</v>
      </c>
      <c r="N342" s="13">
        <v>3985.9325868562432</v>
      </c>
      <c r="O342" s="13">
        <v>3959.0814867749236</v>
      </c>
      <c r="P342" s="13">
        <v>3937.6775137433142</v>
      </c>
      <c r="Q342" s="14">
        <v>3929.9693432570093</v>
      </c>
      <c r="R342" s="14">
        <v>3941.8192975885809</v>
      </c>
      <c r="S342" s="14">
        <v>4000.1965511660032</v>
      </c>
      <c r="T342" s="14">
        <v>4061.8412971975349</v>
      </c>
      <c r="U342" s="5">
        <v>4118.403124690949</v>
      </c>
      <c r="V342" s="5">
        <v>4103.5624997845871</v>
      </c>
      <c r="W342" s="5">
        <v>4133.6124051220586</v>
      </c>
      <c r="X342" s="5">
        <v>4133.6124051220586</v>
      </c>
      <c r="Y342" s="5">
        <v>4132.9202728715418</v>
      </c>
      <c r="Z342" s="5">
        <v>4151.0819527374533</v>
      </c>
      <c r="AA342" s="5">
        <v>4151.0819527374533</v>
      </c>
      <c r="AB342" s="5">
        <v>4161.2095435688443</v>
      </c>
      <c r="AC342" s="5">
        <v>4249.1805271676276</v>
      </c>
    </row>
    <row r="343" spans="1:29" s="5" customFormat="1">
      <c r="A343" s="1" t="s">
        <v>524</v>
      </c>
      <c r="B343" s="1" t="s">
        <v>525</v>
      </c>
      <c r="C343" s="1"/>
      <c r="D343" s="1" t="s">
        <v>581</v>
      </c>
      <c r="E343" s="1"/>
      <c r="F343" s="1">
        <v>73</v>
      </c>
      <c r="G343" s="1" t="s">
        <v>836</v>
      </c>
      <c r="H343" s="1" t="str">
        <f t="shared" si="6"/>
        <v>73종합중위단위전세가격</v>
      </c>
      <c r="I343" s="1" t="s">
        <v>874</v>
      </c>
      <c r="J343" s="13">
        <v>3401.9817140491386</v>
      </c>
      <c r="K343" s="13">
        <v>3420.6681879047383</v>
      </c>
      <c r="L343" s="13">
        <v>3420.6681879047383</v>
      </c>
      <c r="M343" s="13">
        <v>3423.7453709728202</v>
      </c>
      <c r="N343" s="13">
        <v>3409.590586594366</v>
      </c>
      <c r="O343" s="13">
        <v>3350.5271628651803</v>
      </c>
      <c r="P343" s="13">
        <v>3279.8073379165949</v>
      </c>
      <c r="Q343" s="14">
        <v>3306.447451064656</v>
      </c>
      <c r="R343" s="14">
        <v>3410.3163907542876</v>
      </c>
      <c r="S343" s="14">
        <v>3456.3937416569993</v>
      </c>
      <c r="T343" s="14">
        <v>3473.3753332215019</v>
      </c>
      <c r="U343" s="5">
        <v>3475.6973525687176</v>
      </c>
      <c r="V343" s="5">
        <v>3554.9486283718147</v>
      </c>
      <c r="W343" s="5">
        <v>3551.2650440347384</v>
      </c>
      <c r="X343" s="5">
        <v>3559.3861421746424</v>
      </c>
      <c r="Y343" s="5">
        <v>3605.098276734454</v>
      </c>
      <c r="Z343" s="5">
        <v>3556.0862196012458</v>
      </c>
      <c r="AA343" s="5">
        <v>3549.0903057527671</v>
      </c>
      <c r="AB343" s="5">
        <v>3623.3790246489152</v>
      </c>
      <c r="AC343" s="5">
        <v>3675.6764451122849</v>
      </c>
    </row>
    <row r="344" spans="1:29" s="5" customFormat="1">
      <c r="A344" s="1" t="s">
        <v>524</v>
      </c>
      <c r="B344" s="1" t="s">
        <v>525</v>
      </c>
      <c r="C344" s="1"/>
      <c r="D344" s="1" t="s">
        <v>582</v>
      </c>
      <c r="E344" s="1"/>
      <c r="F344" s="1">
        <v>74</v>
      </c>
      <c r="G344" s="1" t="s">
        <v>836</v>
      </c>
      <c r="H344" s="1" t="str">
        <f t="shared" si="6"/>
        <v>74종합중위단위전세가격</v>
      </c>
      <c r="I344" s="1" t="s">
        <v>874</v>
      </c>
      <c r="J344" s="13">
        <v>2562.4206491033292</v>
      </c>
      <c r="K344" s="13">
        <v>2624.1382521972228</v>
      </c>
      <c r="L344" s="13">
        <v>2623.3748451479678</v>
      </c>
      <c r="M344" s="13">
        <v>2623.3748451479678</v>
      </c>
      <c r="N344" s="13">
        <v>2548.3749567817076</v>
      </c>
      <c r="O344" s="13">
        <v>2550.8156952319068</v>
      </c>
      <c r="P344" s="13">
        <v>2556.689110504205</v>
      </c>
      <c r="Q344" s="14">
        <v>2528.8043291104309</v>
      </c>
      <c r="R344" s="14">
        <v>2605.721353135224</v>
      </c>
      <c r="S344" s="14">
        <v>2665.3115357631623</v>
      </c>
      <c r="T344" s="14">
        <v>2674.9594737314401</v>
      </c>
      <c r="U344" s="5">
        <v>2676.4886322600291</v>
      </c>
      <c r="V344" s="5">
        <v>2669.2298785132093</v>
      </c>
      <c r="W344" s="5">
        <v>2698.4401822218251</v>
      </c>
      <c r="X344" s="5">
        <v>2719.7011761001922</v>
      </c>
      <c r="Y344" s="5">
        <v>2701.618704598864</v>
      </c>
      <c r="Z344" s="5">
        <v>2685.7002772477658</v>
      </c>
      <c r="AA344" s="5">
        <v>2693.7911191648836</v>
      </c>
      <c r="AB344" s="5">
        <v>2701.2398479997228</v>
      </c>
      <c r="AC344" s="5">
        <v>2717.3956455742559</v>
      </c>
    </row>
    <row r="345" spans="1:29" s="5" customFormat="1">
      <c r="A345" s="1" t="s">
        <v>521</v>
      </c>
      <c r="B345" s="1"/>
      <c r="C345" s="1"/>
      <c r="D345" s="1"/>
      <c r="E345" s="1"/>
      <c r="F345" s="1">
        <v>75</v>
      </c>
      <c r="G345" s="1" t="s">
        <v>836</v>
      </c>
      <c r="H345" s="1" t="str">
        <f t="shared" si="6"/>
        <v>75종합중위단위전세가격</v>
      </c>
      <c r="I345" s="1" t="s">
        <v>874</v>
      </c>
      <c r="J345" s="13">
        <v>1993.0598585781272</v>
      </c>
      <c r="K345" s="13">
        <v>1994.219796902667</v>
      </c>
      <c r="L345" s="13">
        <v>1992.8528729816246</v>
      </c>
      <c r="M345" s="13">
        <v>1987.3899053034895</v>
      </c>
      <c r="N345" s="13">
        <v>1981.0382073833312</v>
      </c>
      <c r="O345" s="13">
        <v>1977.0259212703286</v>
      </c>
      <c r="P345" s="13">
        <v>1966.9748849635757</v>
      </c>
      <c r="Q345" s="14">
        <v>1964.4912527586639</v>
      </c>
      <c r="R345" s="14">
        <v>1972.8936182033538</v>
      </c>
      <c r="S345" s="14">
        <v>1984.295668136333</v>
      </c>
      <c r="T345" s="14">
        <v>1991.6886405153723</v>
      </c>
      <c r="U345" s="5">
        <v>1991.1072422856805</v>
      </c>
      <c r="V345" s="5">
        <v>1995.6631432587039</v>
      </c>
      <c r="W345" s="5">
        <v>2003.0834977009274</v>
      </c>
      <c r="X345" s="5">
        <v>2015.4672166474184</v>
      </c>
      <c r="Y345" s="5">
        <v>2027.183611215195</v>
      </c>
      <c r="Z345" s="5">
        <v>2032.6375216533293</v>
      </c>
      <c r="AA345" s="5">
        <v>2038.6419970469078</v>
      </c>
      <c r="AB345" s="5">
        <v>2048.203366389268</v>
      </c>
      <c r="AC345" s="5">
        <v>2065.6041603089684</v>
      </c>
    </row>
    <row r="346" spans="1:29" s="5" customFormat="1">
      <c r="A346" s="1" t="s">
        <v>524</v>
      </c>
      <c r="B346" s="1" t="s">
        <v>533</v>
      </c>
      <c r="C346" s="1"/>
      <c r="D346" s="1"/>
      <c r="E346" s="1"/>
      <c r="F346" s="1">
        <v>76</v>
      </c>
      <c r="G346" s="1" t="s">
        <v>836</v>
      </c>
      <c r="H346" s="1" t="str">
        <f t="shared" si="6"/>
        <v>76종합중위단위전세가격</v>
      </c>
      <c r="I346" s="1" t="s">
        <v>874</v>
      </c>
      <c r="J346" s="13">
        <v>1650.9776985759206</v>
      </c>
      <c r="K346" s="13">
        <v>1651.9710873045028</v>
      </c>
      <c r="L346" s="13">
        <v>1651.1409269346839</v>
      </c>
      <c r="M346" s="13">
        <v>1647.1495232347906</v>
      </c>
      <c r="N346" s="13">
        <v>1643.4928708801997</v>
      </c>
      <c r="O346" s="13">
        <v>1642.0069212858893</v>
      </c>
      <c r="P346" s="13">
        <v>1632.0703431458069</v>
      </c>
      <c r="Q346" s="14">
        <v>1627.9088446044277</v>
      </c>
      <c r="R346" s="14">
        <v>1629.0231393162749</v>
      </c>
      <c r="S346" s="14">
        <v>1636.0416724708518</v>
      </c>
      <c r="T346" s="14">
        <v>1639.5787721610066</v>
      </c>
      <c r="U346" s="5">
        <v>1636.259059724398</v>
      </c>
      <c r="V346" s="5">
        <v>1639.1002586634365</v>
      </c>
      <c r="W346" s="5">
        <v>1645.2324810904017</v>
      </c>
      <c r="X346" s="5">
        <v>1652.2949854630724</v>
      </c>
      <c r="Y346" s="5">
        <v>1664.8140444799114</v>
      </c>
      <c r="Z346" s="5">
        <v>1673.5514275885071</v>
      </c>
      <c r="AA346" s="5">
        <v>1682.6931142341518</v>
      </c>
      <c r="AB346" s="5">
        <v>1690.9592813279257</v>
      </c>
      <c r="AC346" s="5">
        <v>1702.3634349766517</v>
      </c>
    </row>
    <row r="347" spans="1:29" s="5" customFormat="1">
      <c r="A347" s="1" t="s">
        <v>524</v>
      </c>
      <c r="B347" s="1" t="s">
        <v>533</v>
      </c>
      <c r="C347" s="1" t="s">
        <v>534</v>
      </c>
      <c r="D347" s="1"/>
      <c r="E347" s="1"/>
      <c r="F347" s="1">
        <v>77</v>
      </c>
      <c r="G347" s="1" t="s">
        <v>836</v>
      </c>
      <c r="H347" s="1" t="str">
        <f t="shared" si="6"/>
        <v>77종합중위단위전세가격</v>
      </c>
      <c r="I347" s="1" t="s">
        <v>874</v>
      </c>
      <c r="J347" s="13">
        <v>2483.8044716080799</v>
      </c>
      <c r="K347" s="13">
        <v>2475.2874890557928</v>
      </c>
      <c r="L347" s="13">
        <v>2463.1673608260348</v>
      </c>
      <c r="M347" s="13">
        <v>2445.6884504639947</v>
      </c>
      <c r="N347" s="13">
        <v>2441.3035136056601</v>
      </c>
      <c r="O347" s="13">
        <v>2437.9578583510029</v>
      </c>
      <c r="P347" s="13">
        <v>2419.6644878586144</v>
      </c>
      <c r="Q347" s="14">
        <v>2411.0782247758239</v>
      </c>
      <c r="R347" s="14">
        <v>2410.0167133502127</v>
      </c>
      <c r="S347" s="14">
        <v>2408.1103024312538</v>
      </c>
      <c r="T347" s="14">
        <v>2413.6705729272298</v>
      </c>
      <c r="U347" s="5">
        <v>2411.8207626092417</v>
      </c>
      <c r="V347" s="5">
        <v>2401.7669633567953</v>
      </c>
      <c r="W347" s="5">
        <v>2416.9955216605249</v>
      </c>
      <c r="X347" s="5">
        <v>2429.9633941890011</v>
      </c>
      <c r="Y347" s="5">
        <v>2465.3752415100557</v>
      </c>
      <c r="Z347" s="5">
        <v>2486.4747105880178</v>
      </c>
      <c r="AA347" s="5">
        <v>2499.079476985798</v>
      </c>
      <c r="AB347" s="5">
        <v>2524.6912859468512</v>
      </c>
      <c r="AC347" s="5">
        <v>2542.3123660942579</v>
      </c>
    </row>
    <row r="348" spans="1:29" s="5" customFormat="1">
      <c r="A348" s="1" t="s">
        <v>524</v>
      </c>
      <c r="B348" s="1" t="s">
        <v>533</v>
      </c>
      <c r="C348" s="1"/>
      <c r="D348" s="1" t="s">
        <v>583</v>
      </c>
      <c r="E348" s="1"/>
      <c r="F348" s="1">
        <v>78</v>
      </c>
      <c r="G348" s="1" t="s">
        <v>836</v>
      </c>
      <c r="H348" s="1" t="str">
        <f t="shared" si="6"/>
        <v>78종합중위단위전세가격</v>
      </c>
      <c r="I348" s="1" t="s">
        <v>874</v>
      </c>
      <c r="J348" s="13">
        <v>3368.356053741752</v>
      </c>
      <c r="K348" s="13">
        <v>3369.887121183122</v>
      </c>
      <c r="L348" s="13">
        <v>3368.356053741752</v>
      </c>
      <c r="M348" s="13">
        <v>3363.081722446359</v>
      </c>
      <c r="N348" s="13">
        <v>3355.2124027560321</v>
      </c>
      <c r="O348" s="13">
        <v>3273.5690603260605</v>
      </c>
      <c r="P348" s="13">
        <v>3211.5719799982949</v>
      </c>
      <c r="Q348" s="14">
        <v>3087.7205399184309</v>
      </c>
      <c r="R348" s="14">
        <v>3128.9331210865953</v>
      </c>
      <c r="S348" s="14">
        <v>3194.8192406934832</v>
      </c>
      <c r="T348" s="14">
        <v>3201.758357988439</v>
      </c>
      <c r="U348" s="5">
        <v>3280.7723309346688</v>
      </c>
      <c r="V348" s="5">
        <v>3193.9151382156983</v>
      </c>
      <c r="W348" s="5">
        <v>3273.5269004546835</v>
      </c>
      <c r="X348" s="5">
        <v>3306.1615498538417</v>
      </c>
      <c r="Y348" s="5">
        <v>3323.543257253928</v>
      </c>
      <c r="Z348" s="5">
        <v>3331.2775349917483</v>
      </c>
      <c r="AA348" s="5">
        <v>3331.3257178649205</v>
      </c>
      <c r="AB348" s="5">
        <v>3476.9246607424611</v>
      </c>
      <c r="AC348" s="5">
        <v>3476.9246607424611</v>
      </c>
    </row>
    <row r="349" spans="1:29" s="5" customFormat="1">
      <c r="A349" s="1" t="s">
        <v>524</v>
      </c>
      <c r="B349" s="1" t="s">
        <v>533</v>
      </c>
      <c r="C349" s="1"/>
      <c r="D349" s="1" t="s">
        <v>584</v>
      </c>
      <c r="E349" s="1"/>
      <c r="F349" s="1">
        <v>79</v>
      </c>
      <c r="G349" s="1" t="s">
        <v>836</v>
      </c>
      <c r="H349" s="1" t="str">
        <f t="shared" si="6"/>
        <v>79종합중위단위전세가격</v>
      </c>
      <c r="I349" s="1" t="s">
        <v>874</v>
      </c>
      <c r="J349" s="13">
        <v>2430.7166318082395</v>
      </c>
      <c r="K349" s="13">
        <v>2430.7166318082395</v>
      </c>
      <c r="L349" s="13">
        <v>2417.0328294706255</v>
      </c>
      <c r="M349" s="13">
        <v>2398.9364950511631</v>
      </c>
      <c r="N349" s="13">
        <v>2387.9609352115781</v>
      </c>
      <c r="O349" s="13">
        <v>2391.8081245932067</v>
      </c>
      <c r="P349" s="13">
        <v>2374.9287406108601</v>
      </c>
      <c r="Q349" s="14">
        <v>2373.5230640677219</v>
      </c>
      <c r="R349" s="14">
        <v>2369.2845868601771</v>
      </c>
      <c r="S349" s="14">
        <v>2381.3239720324195</v>
      </c>
      <c r="T349" s="14">
        <v>2377.9100748482442</v>
      </c>
      <c r="U349" s="5">
        <v>2375.8849234291051</v>
      </c>
      <c r="V349" s="5">
        <v>2364.9017144355685</v>
      </c>
      <c r="W349" s="5">
        <v>2378.9949671805357</v>
      </c>
      <c r="X349" s="5">
        <v>2391.3165181875315</v>
      </c>
      <c r="Y349" s="5">
        <v>2406.0193657220543</v>
      </c>
      <c r="Z349" s="5">
        <v>2417.111139854384</v>
      </c>
      <c r="AA349" s="5">
        <v>2427.2797024538581</v>
      </c>
      <c r="AB349" s="5">
        <v>2457.9483577312726</v>
      </c>
      <c r="AC349" s="5">
        <v>2468.1711208677757</v>
      </c>
    </row>
    <row r="350" spans="1:29" s="5" customFormat="1">
      <c r="A350" s="1" t="s">
        <v>524</v>
      </c>
      <c r="B350" s="1" t="s">
        <v>533</v>
      </c>
      <c r="C350" s="1"/>
      <c r="D350" s="1" t="s">
        <v>584</v>
      </c>
      <c r="E350" s="1" t="s">
        <v>585</v>
      </c>
      <c r="F350" s="1">
        <v>80</v>
      </c>
      <c r="G350" s="1" t="s">
        <v>836</v>
      </c>
      <c r="H350" s="1" t="str">
        <f t="shared" si="6"/>
        <v>80종합중위단위전세가격</v>
      </c>
      <c r="I350" s="1" t="s">
        <v>874</v>
      </c>
      <c r="J350" s="13">
        <v>1959.7568460884145</v>
      </c>
      <c r="K350" s="13">
        <v>1959.7568460884145</v>
      </c>
      <c r="L350" s="13">
        <v>1955.420383095106</v>
      </c>
      <c r="M350" s="13">
        <v>1955.420383095106</v>
      </c>
      <c r="N350" s="13">
        <v>1970.7119634405328</v>
      </c>
      <c r="O350" s="13">
        <v>1986.4949172194124</v>
      </c>
      <c r="P350" s="13">
        <v>1982.572678967935</v>
      </c>
      <c r="Q350" s="14">
        <v>1982.572678967935</v>
      </c>
      <c r="R350" s="14">
        <v>1982.572678967935</v>
      </c>
      <c r="S350" s="14">
        <v>1982.572678967935</v>
      </c>
      <c r="T350" s="14">
        <v>1991.867521983708</v>
      </c>
      <c r="U350" s="5">
        <v>1990.7784975878076</v>
      </c>
      <c r="V350" s="5">
        <v>1990.7784975878076</v>
      </c>
      <c r="W350" s="5">
        <v>2007.2956462745324</v>
      </c>
      <c r="X350" s="5">
        <v>2007.2956462745324</v>
      </c>
      <c r="Y350" s="5">
        <v>2014.0238780793111</v>
      </c>
      <c r="Z350" s="5">
        <v>1997.0853777762316</v>
      </c>
      <c r="AA350" s="5">
        <v>1997.0853777762316</v>
      </c>
      <c r="AB350" s="5">
        <v>2030.9330647451497</v>
      </c>
      <c r="AC350" s="5">
        <v>2031.892337579096</v>
      </c>
    </row>
    <row r="351" spans="1:29" s="5" customFormat="1">
      <c r="A351" s="1" t="s">
        <v>524</v>
      </c>
      <c r="B351" s="1" t="s">
        <v>533</v>
      </c>
      <c r="C351" s="1"/>
      <c r="D351" s="1" t="s">
        <v>584</v>
      </c>
      <c r="E351" s="1" t="s">
        <v>586</v>
      </c>
      <c r="F351" s="1">
        <v>81</v>
      </c>
      <c r="G351" s="1" t="s">
        <v>836</v>
      </c>
      <c r="H351" s="1" t="str">
        <f t="shared" si="6"/>
        <v>81종합중위단위전세가격</v>
      </c>
      <c r="I351" s="1" t="s">
        <v>874</v>
      </c>
      <c r="J351" s="13">
        <v>2714.8158895301895</v>
      </c>
      <c r="K351" s="13">
        <v>2714.8158895301895</v>
      </c>
      <c r="L351" s="13">
        <v>2695.493448289822</v>
      </c>
      <c r="M351" s="13">
        <v>2666.4807780558267</v>
      </c>
      <c r="N351" s="13">
        <v>2639.6599693111057</v>
      </c>
      <c r="O351" s="13">
        <v>2636.3070921298959</v>
      </c>
      <c r="P351" s="13">
        <v>2611.6115089816076</v>
      </c>
      <c r="Q351" s="14">
        <v>2609.3578796522415</v>
      </c>
      <c r="R351" s="14">
        <v>2602.5626061638973</v>
      </c>
      <c r="S351" s="14">
        <v>2621.8645655400805</v>
      </c>
      <c r="T351" s="14">
        <v>2610.784316011473</v>
      </c>
      <c r="U351" s="5">
        <v>2602.5273541018078</v>
      </c>
      <c r="V351" s="5">
        <v>2585.0803184467359</v>
      </c>
      <c r="W351" s="5">
        <v>2597.7470624889797</v>
      </c>
      <c r="X351" s="5">
        <v>2617.3200797985241</v>
      </c>
      <c r="Y351" s="5">
        <v>2636.7161398358544</v>
      </c>
      <c r="Z351" s="5">
        <v>2664.3042617416227</v>
      </c>
      <c r="AA351" s="5">
        <v>2680.4572161594306</v>
      </c>
      <c r="AB351" s="5">
        <v>2709.2549510330268</v>
      </c>
      <c r="AC351" s="5">
        <v>2724.9294537869555</v>
      </c>
    </row>
    <row r="352" spans="1:29" s="5" customFormat="1">
      <c r="A352" s="1" t="s">
        <v>524</v>
      </c>
      <c r="B352" s="1" t="s">
        <v>533</v>
      </c>
      <c r="C352" s="1"/>
      <c r="D352" s="1" t="s">
        <v>587</v>
      </c>
      <c r="E352" s="1"/>
      <c r="F352" s="1">
        <v>82</v>
      </c>
      <c r="G352" s="1" t="s">
        <v>836</v>
      </c>
      <c r="H352" s="1" t="str">
        <f t="shared" si="6"/>
        <v>82종합중위단위전세가격</v>
      </c>
      <c r="I352" s="1" t="s">
        <v>874</v>
      </c>
      <c r="J352" s="13">
        <v>2497.3342199740628</v>
      </c>
      <c r="K352" s="13">
        <v>2477.1537339923702</v>
      </c>
      <c r="L352" s="13">
        <v>2459.3941375801787</v>
      </c>
      <c r="M352" s="13">
        <v>2432.891858456434</v>
      </c>
      <c r="N352" s="13">
        <v>2431.1654826241652</v>
      </c>
      <c r="O352" s="13">
        <v>2427.2388193154948</v>
      </c>
      <c r="P352" s="13">
        <v>2412.935737319639</v>
      </c>
      <c r="Q352" s="14">
        <v>2419.188118530516</v>
      </c>
      <c r="R352" s="14">
        <v>2417.9929243125143</v>
      </c>
      <c r="S352" s="14">
        <v>2411.4544879537807</v>
      </c>
      <c r="T352" s="14">
        <v>2438.6544697010368</v>
      </c>
      <c r="U352" s="5">
        <v>2449.5049536533502</v>
      </c>
      <c r="V352" s="5">
        <v>2444.0513229332696</v>
      </c>
      <c r="W352" s="5">
        <v>2462.5385407765175</v>
      </c>
      <c r="X352" s="5">
        <v>2479.9054195740769</v>
      </c>
      <c r="Y352" s="5">
        <v>2525.4489472432424</v>
      </c>
      <c r="Z352" s="5">
        <v>2545.4700761540771</v>
      </c>
      <c r="AA352" s="5">
        <v>2554.9074748505182</v>
      </c>
      <c r="AB352" s="5">
        <v>2572.8143766800631</v>
      </c>
      <c r="AC352" s="5">
        <v>2592.9544023800627</v>
      </c>
    </row>
    <row r="353" spans="1:29" s="5" customFormat="1">
      <c r="A353" s="1" t="s">
        <v>524</v>
      </c>
      <c r="B353" s="1" t="s">
        <v>533</v>
      </c>
      <c r="C353" s="1"/>
      <c r="D353" s="1" t="s">
        <v>587</v>
      </c>
      <c r="E353" s="1" t="s">
        <v>588</v>
      </c>
      <c r="F353" s="1">
        <v>83</v>
      </c>
      <c r="G353" s="1" t="s">
        <v>836</v>
      </c>
      <c r="H353" s="1" t="str">
        <f t="shared" si="6"/>
        <v>83종합중위단위전세가격</v>
      </c>
      <c r="I353" s="1" t="s">
        <v>874</v>
      </c>
      <c r="J353" s="13">
        <v>1524.5394244589293</v>
      </c>
      <c r="K353" s="13">
        <v>1524.5394244589293</v>
      </c>
      <c r="L353" s="13">
        <v>1523.1047716656542</v>
      </c>
      <c r="M353" s="13">
        <v>1523.1047716656542</v>
      </c>
      <c r="N353" s="13">
        <v>1525.4165703456108</v>
      </c>
      <c r="O353" s="13">
        <v>1525.4165703456108</v>
      </c>
      <c r="P353" s="13">
        <v>1516.8011222762775</v>
      </c>
      <c r="Q353" s="14">
        <v>1516.8011222762775</v>
      </c>
      <c r="R353" s="14">
        <v>1512.2193370705497</v>
      </c>
      <c r="S353" s="14">
        <v>1510.078056540025</v>
      </c>
      <c r="T353" s="14">
        <v>1510.078056540025</v>
      </c>
      <c r="U353" s="5">
        <v>1519.2950223753303</v>
      </c>
      <c r="V353" s="5">
        <v>1523.675774153269</v>
      </c>
      <c r="W353" s="5">
        <v>1525.0896814636335</v>
      </c>
      <c r="X353" s="5">
        <v>1525.1088487360132</v>
      </c>
      <c r="Y353" s="5">
        <v>1533.9270929495171</v>
      </c>
      <c r="Z353" s="5">
        <v>1534.9262054152875</v>
      </c>
      <c r="AA353" s="5">
        <v>1534.9262054152875</v>
      </c>
      <c r="AB353" s="5">
        <v>1533.466715416095</v>
      </c>
      <c r="AC353" s="5">
        <v>1532.0164513830302</v>
      </c>
    </row>
    <row r="354" spans="1:29" s="5" customFormat="1">
      <c r="A354" s="1" t="s">
        <v>524</v>
      </c>
      <c r="B354" s="1" t="s">
        <v>533</v>
      </c>
      <c r="C354" s="1"/>
      <c r="D354" s="1" t="s">
        <v>587</v>
      </c>
      <c r="E354" s="1" t="s">
        <v>589</v>
      </c>
      <c r="F354" s="1">
        <v>84</v>
      </c>
      <c r="G354" s="1" t="s">
        <v>836</v>
      </c>
      <c r="H354" s="1" t="str">
        <f t="shared" si="6"/>
        <v>84종합중위단위전세가격</v>
      </c>
      <c r="I354" s="1" t="s">
        <v>874</v>
      </c>
      <c r="J354" s="13">
        <v>1728.1197577171026</v>
      </c>
      <c r="K354" s="13">
        <v>1728.1197577171026</v>
      </c>
      <c r="L354" s="13">
        <v>1734.2515463963971</v>
      </c>
      <c r="M354" s="13">
        <v>1727.7124657235822</v>
      </c>
      <c r="N354" s="13">
        <v>1717.452502245281</v>
      </c>
      <c r="O354" s="13">
        <v>1718.9792406705426</v>
      </c>
      <c r="P354" s="13">
        <v>1718.9792406705426</v>
      </c>
      <c r="Q354" s="14">
        <v>1719.5173088746344</v>
      </c>
      <c r="R354" s="14">
        <v>1721.113594095583</v>
      </c>
      <c r="S354" s="14">
        <v>1721.113594095583</v>
      </c>
      <c r="T354" s="14">
        <v>1729.4696166155584</v>
      </c>
      <c r="U354" s="5">
        <v>1754.0646293971283</v>
      </c>
      <c r="V354" s="5">
        <v>1754.0646293971283</v>
      </c>
      <c r="W354" s="5">
        <v>1769.0037210372336</v>
      </c>
      <c r="X354" s="5">
        <v>1774.3125238842747</v>
      </c>
      <c r="Y354" s="5">
        <v>1783.9663334184215</v>
      </c>
      <c r="Z354" s="5">
        <v>1783.3159769525257</v>
      </c>
      <c r="AA354" s="5">
        <v>1788.8909651898721</v>
      </c>
      <c r="AB354" s="5">
        <v>1788.8909651898721</v>
      </c>
      <c r="AC354" s="5">
        <v>1812.9359613507122</v>
      </c>
    </row>
    <row r="355" spans="1:29" s="5" customFormat="1">
      <c r="A355" s="1" t="s">
        <v>524</v>
      </c>
      <c r="B355" s="1" t="s">
        <v>533</v>
      </c>
      <c r="C355" s="1"/>
      <c r="D355" s="1" t="s">
        <v>587</v>
      </c>
      <c r="E355" s="1" t="s">
        <v>590</v>
      </c>
      <c r="F355" s="1">
        <v>85</v>
      </c>
      <c r="G355" s="1" t="s">
        <v>836</v>
      </c>
      <c r="H355" s="1" t="str">
        <f t="shared" si="6"/>
        <v>85종합중위단위전세가격</v>
      </c>
      <c r="I355" s="1" t="s">
        <v>874</v>
      </c>
      <c r="J355" s="13">
        <v>3205.9437102313259</v>
      </c>
      <c r="K355" s="13">
        <v>3169.0994536816625</v>
      </c>
      <c r="L355" s="13">
        <v>3134.3414235995274</v>
      </c>
      <c r="M355" s="13">
        <v>3088.995849479606</v>
      </c>
      <c r="N355" s="13">
        <v>3089.7807592332169</v>
      </c>
      <c r="O355" s="13">
        <v>3081.9017859264281</v>
      </c>
      <c r="P355" s="13">
        <v>3058.8961101469858</v>
      </c>
      <c r="Q355" s="14">
        <v>3070.0611159938776</v>
      </c>
      <c r="R355" s="14">
        <v>3068.7896081548251</v>
      </c>
      <c r="S355" s="14">
        <v>3057.6246023079334</v>
      </c>
      <c r="T355" s="14">
        <v>3103.399136378614</v>
      </c>
      <c r="U355" s="5">
        <v>3078.8252208970844</v>
      </c>
      <c r="V355" s="5">
        <v>3067.5501599509798</v>
      </c>
      <c r="W355" s="5">
        <v>3093.5502220854646</v>
      </c>
      <c r="X355" s="5">
        <v>3122.2541553129731</v>
      </c>
      <c r="Y355" s="5">
        <v>3196.3385113139657</v>
      </c>
      <c r="Z355" s="5">
        <v>3232.0547773075436</v>
      </c>
      <c r="AA355" s="5">
        <v>3246.4779068764069</v>
      </c>
      <c r="AB355" s="5">
        <v>3278.9888853498915</v>
      </c>
      <c r="AC355" s="5">
        <v>3304.9526967863794</v>
      </c>
    </row>
    <row r="356" spans="1:29" s="5" customFormat="1">
      <c r="A356" s="1" t="s">
        <v>524</v>
      </c>
      <c r="B356" s="1" t="s">
        <v>533</v>
      </c>
      <c r="C356" s="1"/>
      <c r="D356" s="1" t="s">
        <v>591</v>
      </c>
      <c r="E356" s="1"/>
      <c r="F356" s="1">
        <v>86</v>
      </c>
      <c r="G356" s="1" t="s">
        <v>836</v>
      </c>
      <c r="H356" s="1" t="str">
        <f t="shared" si="6"/>
        <v>86종합중위단위전세가격</v>
      </c>
      <c r="I356" s="1" t="s">
        <v>874</v>
      </c>
      <c r="J356" s="13">
        <v>2496.1018172417794</v>
      </c>
      <c r="K356" s="13">
        <v>2496.1018172417794</v>
      </c>
      <c r="L356" s="13">
        <v>2496.1018172417794</v>
      </c>
      <c r="M356" s="13">
        <v>2496.1018172417794</v>
      </c>
      <c r="N356" s="13">
        <v>2496.1018172417794</v>
      </c>
      <c r="O356" s="13">
        <v>2496.1018172417794</v>
      </c>
      <c r="P356" s="13">
        <v>2464.256510126384</v>
      </c>
      <c r="Q356" s="14">
        <v>2417.9759733459518</v>
      </c>
      <c r="R356" s="14">
        <v>2413.2204423769831</v>
      </c>
      <c r="S356" s="14">
        <v>2379.7558581836661</v>
      </c>
      <c r="T356" s="14">
        <v>2346.2616707759912</v>
      </c>
      <c r="U356" s="5">
        <v>2303.9571758841585</v>
      </c>
      <c r="V356" s="5">
        <v>2303.9571758841585</v>
      </c>
      <c r="W356" s="5">
        <v>2303.9571758841585</v>
      </c>
      <c r="X356" s="5">
        <v>2306.7103801349735</v>
      </c>
      <c r="Y356" s="5">
        <v>2350.3456687606813</v>
      </c>
      <c r="Z356" s="5">
        <v>2387.288794086724</v>
      </c>
      <c r="AA356" s="5">
        <v>2398.8878694458726</v>
      </c>
      <c r="AB356" s="5">
        <v>2403.1297769573039</v>
      </c>
      <c r="AC356" s="5">
        <v>2425.0479403295617</v>
      </c>
    </row>
    <row r="357" spans="1:29" s="5" customFormat="1">
      <c r="A357" s="1" t="s">
        <v>524</v>
      </c>
      <c r="B357" s="1" t="s">
        <v>533</v>
      </c>
      <c r="C357" s="1"/>
      <c r="D357" s="1" t="s">
        <v>592</v>
      </c>
      <c r="E357" s="1"/>
      <c r="F357" s="1">
        <v>87</v>
      </c>
      <c r="G357" s="1" t="s">
        <v>836</v>
      </c>
      <c r="H357" s="1" t="str">
        <f t="shared" si="6"/>
        <v>87종합중위단위전세가격</v>
      </c>
      <c r="I357" s="1" t="s">
        <v>874</v>
      </c>
      <c r="J357" s="13">
        <v>2171.9491297559753</v>
      </c>
      <c r="K357" s="13">
        <v>2177.6685784208589</v>
      </c>
      <c r="L357" s="13">
        <v>2177.6685784208589</v>
      </c>
      <c r="M357" s="13">
        <v>2177.6685784208589</v>
      </c>
      <c r="N357" s="13">
        <v>2177.6685784208589</v>
      </c>
      <c r="O357" s="13">
        <v>2177.6685784208589</v>
      </c>
      <c r="P357" s="13">
        <v>2177.6685784208589</v>
      </c>
      <c r="Q357" s="14">
        <v>2178.7268199683081</v>
      </c>
      <c r="R357" s="14">
        <v>2179.6043765472391</v>
      </c>
      <c r="S357" s="14">
        <v>2179.6043765472391</v>
      </c>
      <c r="T357" s="14">
        <v>2168.115873757903</v>
      </c>
      <c r="U357" s="5">
        <v>2143.0900880834597</v>
      </c>
      <c r="V357" s="5">
        <v>2124.0197878913691</v>
      </c>
      <c r="W357" s="5">
        <v>2124.671969458981</v>
      </c>
      <c r="X357" s="5">
        <v>2124.671969458981</v>
      </c>
      <c r="Y357" s="5">
        <v>2178.2496688604856</v>
      </c>
      <c r="Z357" s="5">
        <v>2223.2299724039617</v>
      </c>
      <c r="AA357" s="5">
        <v>2274.1654989819231</v>
      </c>
      <c r="AB357" s="5">
        <v>2313.1062556802503</v>
      </c>
      <c r="AC357" s="5">
        <v>2346.5801565139309</v>
      </c>
    </row>
    <row r="358" spans="1:29" s="5" customFormat="1">
      <c r="A358" s="1" t="s">
        <v>524</v>
      </c>
      <c r="B358" s="1" t="s">
        <v>533</v>
      </c>
      <c r="C358" s="1" t="s">
        <v>535</v>
      </c>
      <c r="D358" s="1"/>
      <c r="E358" s="1"/>
      <c r="F358" s="1">
        <v>88</v>
      </c>
      <c r="G358" s="1" t="s">
        <v>836</v>
      </c>
      <c r="H358" s="1" t="str">
        <f t="shared" si="6"/>
        <v>88종합중위단위전세가격</v>
      </c>
      <c r="I358" s="1" t="s">
        <v>874</v>
      </c>
      <c r="J358" s="13">
        <v>1676.2496211004973</v>
      </c>
      <c r="K358" s="13">
        <v>1675.0971496845511</v>
      </c>
      <c r="L358" s="13">
        <v>1677.2425918320157</v>
      </c>
      <c r="M358" s="13">
        <v>1668.7544764670729</v>
      </c>
      <c r="N358" s="13">
        <v>1662.7291775550925</v>
      </c>
      <c r="O358" s="13">
        <v>1660.6219879521952</v>
      </c>
      <c r="P358" s="13">
        <v>1655.3075115981626</v>
      </c>
      <c r="Q358" s="14">
        <v>1649.6732381375796</v>
      </c>
      <c r="R358" s="14">
        <v>1651.0640345265801</v>
      </c>
      <c r="S358" s="14">
        <v>1661.6488008471756</v>
      </c>
      <c r="T358" s="14">
        <v>1666.2885262439374</v>
      </c>
      <c r="U358" s="5">
        <v>1673.1879576488466</v>
      </c>
      <c r="V358" s="5">
        <v>1685.9262499172435</v>
      </c>
      <c r="W358" s="5">
        <v>1689.5375120476049</v>
      </c>
      <c r="X358" s="5">
        <v>1697.813086408401</v>
      </c>
      <c r="Y358" s="5">
        <v>1704.7511212880549</v>
      </c>
      <c r="Z358" s="5">
        <v>1713.4548563907688</v>
      </c>
      <c r="AA358" s="5">
        <v>1724.3764902450766</v>
      </c>
      <c r="AB358" s="5">
        <v>1732.1893539712426</v>
      </c>
      <c r="AC358" s="5">
        <v>1742.7899698512713</v>
      </c>
    </row>
    <row r="359" spans="1:29" s="5" customFormat="1">
      <c r="A359" s="1" t="s">
        <v>524</v>
      </c>
      <c r="B359" s="1" t="s">
        <v>533</v>
      </c>
      <c r="C359" s="1"/>
      <c r="D359" s="1" t="s">
        <v>593</v>
      </c>
      <c r="E359" s="1"/>
      <c r="F359" s="1">
        <v>89</v>
      </c>
      <c r="G359" s="1" t="s">
        <v>836</v>
      </c>
      <c r="H359" s="1" t="str">
        <f t="shared" si="6"/>
        <v>89종합중위단위전세가격</v>
      </c>
      <c r="I359" s="1" t="s">
        <v>874</v>
      </c>
      <c r="J359" s="13">
        <v>699.8980956454958</v>
      </c>
      <c r="K359" s="13">
        <v>699.8980956454958</v>
      </c>
      <c r="L359" s="13">
        <v>715.88171067613268</v>
      </c>
      <c r="M359" s="13">
        <v>728.03654892105294</v>
      </c>
      <c r="N359" s="13">
        <v>728.03654892105294</v>
      </c>
      <c r="O359" s="13">
        <v>728.03654892105294</v>
      </c>
      <c r="P359" s="13">
        <v>728.03654892105294</v>
      </c>
      <c r="Q359" s="14">
        <v>728.03654892105294</v>
      </c>
      <c r="R359" s="14">
        <v>745.65281087784786</v>
      </c>
      <c r="S359" s="14">
        <v>749.48723719708744</v>
      </c>
      <c r="T359" s="14">
        <v>750.40308351864758</v>
      </c>
      <c r="U359" s="5">
        <v>749.29516181868439</v>
      </c>
      <c r="V359" s="5">
        <v>751.43945698455673</v>
      </c>
      <c r="W359" s="5">
        <v>755.2924107101727</v>
      </c>
      <c r="X359" s="5">
        <v>760.01594467817199</v>
      </c>
      <c r="Y359" s="5">
        <v>764.82442634898746</v>
      </c>
      <c r="Z359" s="5">
        <v>764.99609713964071</v>
      </c>
      <c r="AA359" s="5">
        <v>772.45168447048047</v>
      </c>
      <c r="AB359" s="5">
        <v>781.06744917730759</v>
      </c>
      <c r="AC359" s="5">
        <v>785.37100391224112</v>
      </c>
    </row>
    <row r="360" spans="1:29" s="5" customFormat="1">
      <c r="A360" s="1" t="s">
        <v>524</v>
      </c>
      <c r="B360" s="1" t="s">
        <v>533</v>
      </c>
      <c r="C360" s="1"/>
      <c r="D360" s="1" t="s">
        <v>594</v>
      </c>
      <c r="E360" s="1"/>
      <c r="F360" s="1">
        <v>90</v>
      </c>
      <c r="G360" s="1" t="s">
        <v>836</v>
      </c>
      <c r="H360" s="1" t="str">
        <f t="shared" si="6"/>
        <v>90종합중위단위전세가격</v>
      </c>
      <c r="I360" s="1" t="s">
        <v>874</v>
      </c>
      <c r="J360" s="13">
        <v>1805.9280728538811</v>
      </c>
      <c r="K360" s="13">
        <v>1804.3184595507105</v>
      </c>
      <c r="L360" s="13">
        <v>1813.5428509874466</v>
      </c>
      <c r="M360" s="13">
        <v>1804.3439490055825</v>
      </c>
      <c r="N360" s="13">
        <v>1794.8554221079646</v>
      </c>
      <c r="O360" s="13">
        <v>1794.1461808894539</v>
      </c>
      <c r="P360" s="13">
        <v>1790.210515546434</v>
      </c>
      <c r="Q360" s="14">
        <v>1784.7596969405427</v>
      </c>
      <c r="R360" s="14">
        <v>1784.8336834253705</v>
      </c>
      <c r="S360" s="14">
        <v>1795.7364281849739</v>
      </c>
      <c r="T360" s="14">
        <v>1798.6352973740259</v>
      </c>
      <c r="U360" s="5">
        <v>1797.24921555173</v>
      </c>
      <c r="V360" s="5">
        <v>1812.0913910150773</v>
      </c>
      <c r="W360" s="5">
        <v>1819.9310486471668</v>
      </c>
      <c r="X360" s="5">
        <v>1831.1699766965446</v>
      </c>
      <c r="Y360" s="5">
        <v>1834.0782640690559</v>
      </c>
      <c r="Z360" s="5">
        <v>1846.2162298991502</v>
      </c>
      <c r="AA360" s="5">
        <v>1855.3717359797251</v>
      </c>
      <c r="AB360" s="5">
        <v>1866.0054272535547</v>
      </c>
      <c r="AC360" s="5">
        <v>1870.2425955350125</v>
      </c>
    </row>
    <row r="361" spans="1:29" s="5" customFormat="1">
      <c r="A361" s="1" t="s">
        <v>524</v>
      </c>
      <c r="B361" s="1" t="s">
        <v>533</v>
      </c>
      <c r="C361" s="1"/>
      <c r="D361" s="1" t="s">
        <v>594</v>
      </c>
      <c r="E361" s="1" t="s">
        <v>595</v>
      </c>
      <c r="F361" s="1">
        <v>91</v>
      </c>
      <c r="G361" s="1" t="s">
        <v>836</v>
      </c>
      <c r="H361" s="1" t="str">
        <f t="shared" si="6"/>
        <v>91종합중위단위전세가격</v>
      </c>
      <c r="I361" s="1" t="s">
        <v>874</v>
      </c>
      <c r="J361" s="13">
        <v>1008.019845260429</v>
      </c>
      <c r="K361" s="13">
        <v>1008.019845260429</v>
      </c>
      <c r="L361" s="13">
        <v>1008.019845260429</v>
      </c>
      <c r="M361" s="13">
        <v>1008.019845260429</v>
      </c>
      <c r="N361" s="13">
        <v>1021.5747388578096</v>
      </c>
      <c r="O361" s="13">
        <v>1021.5747388578096</v>
      </c>
      <c r="P361" s="13">
        <v>1021.5747388578096</v>
      </c>
      <c r="Q361" s="14">
        <v>1020.4089107242257</v>
      </c>
      <c r="R361" s="14">
        <v>1026.3051648088126</v>
      </c>
      <c r="S361" s="14">
        <v>1030.5375965410706</v>
      </c>
      <c r="T361" s="14">
        <v>1034.4659617438997</v>
      </c>
      <c r="U361" s="5">
        <v>1032.6261050000066</v>
      </c>
      <c r="V361" s="5">
        <v>1032.6261050000066</v>
      </c>
      <c r="W361" s="5">
        <v>1032.6261050000066</v>
      </c>
      <c r="X361" s="5">
        <v>1032.6261050000066</v>
      </c>
      <c r="Y361" s="5">
        <v>1032.6261050000066</v>
      </c>
      <c r="Z361" s="5">
        <v>1029.0942646524497</v>
      </c>
      <c r="AA361" s="5">
        <v>1033.452362883995</v>
      </c>
      <c r="AB361" s="5">
        <v>1033.2011036796312</v>
      </c>
      <c r="AC361" s="5">
        <v>1033.2011036796312</v>
      </c>
    </row>
    <row r="362" spans="1:29" s="5" customFormat="1">
      <c r="A362" s="1" t="s">
        <v>524</v>
      </c>
      <c r="B362" s="1" t="s">
        <v>533</v>
      </c>
      <c r="C362" s="1"/>
      <c r="D362" s="1" t="s">
        <v>594</v>
      </c>
      <c r="E362" s="1" t="s">
        <v>596</v>
      </c>
      <c r="F362" s="1">
        <v>92</v>
      </c>
      <c r="G362" s="1" t="s">
        <v>836</v>
      </c>
      <c r="H362" s="1" t="str">
        <f t="shared" si="6"/>
        <v>92종합중위단위전세가격</v>
      </c>
      <c r="I362" s="1" t="s">
        <v>874</v>
      </c>
      <c r="J362" s="13">
        <v>1843.8444907143889</v>
      </c>
      <c r="K362" s="13">
        <v>1843.8444907143889</v>
      </c>
      <c r="L362" s="13">
        <v>1843.8444907143889</v>
      </c>
      <c r="M362" s="13">
        <v>1843.8444907143889</v>
      </c>
      <c r="N362" s="13">
        <v>1843.8444907143889</v>
      </c>
      <c r="O362" s="13">
        <v>1842.0006462236745</v>
      </c>
      <c r="P362" s="13">
        <v>1841.9539031073812</v>
      </c>
      <c r="Q362" s="14">
        <v>1832.6146557071843</v>
      </c>
      <c r="R362" s="14">
        <v>1829.3539124363367</v>
      </c>
      <c r="S362" s="14">
        <v>1836.439911185036</v>
      </c>
      <c r="T362" s="14">
        <v>1841.6756120726664</v>
      </c>
      <c r="U362" s="5">
        <v>1840.386025528612</v>
      </c>
      <c r="V362" s="5">
        <v>1840.386025528612</v>
      </c>
      <c r="W362" s="5">
        <v>1840.386025528612</v>
      </c>
      <c r="X362" s="5">
        <v>1841.2830889896866</v>
      </c>
      <c r="Y362" s="5">
        <v>1848.2513924215993</v>
      </c>
      <c r="Z362" s="5">
        <v>1860.1422491639139</v>
      </c>
      <c r="AA362" s="5">
        <v>1861.4428800091409</v>
      </c>
      <c r="AB362" s="5">
        <v>1861.4428800091409</v>
      </c>
      <c r="AC362" s="5">
        <v>1872.6261240673405</v>
      </c>
    </row>
    <row r="363" spans="1:29" s="5" customFormat="1">
      <c r="A363" s="1" t="s">
        <v>524</v>
      </c>
      <c r="B363" s="1" t="s">
        <v>533</v>
      </c>
      <c r="C363" s="1"/>
      <c r="D363" s="1" t="s">
        <v>594</v>
      </c>
      <c r="E363" s="1" t="s">
        <v>597</v>
      </c>
      <c r="F363" s="1">
        <v>93</v>
      </c>
      <c r="G363" s="1" t="s">
        <v>836</v>
      </c>
      <c r="H363" s="1" t="str">
        <f t="shared" si="6"/>
        <v>93종합중위단위전세가격</v>
      </c>
      <c r="I363" s="1" t="s">
        <v>874</v>
      </c>
      <c r="J363" s="13">
        <v>2229.3290608018788</v>
      </c>
      <c r="K363" s="13">
        <v>2225.202668189444</v>
      </c>
      <c r="L363" s="13">
        <v>2248.8502490113601</v>
      </c>
      <c r="M363" s="13">
        <v>2225.2680127651079</v>
      </c>
      <c r="N363" s="13">
        <v>2193.1153763013212</v>
      </c>
      <c r="O363" s="13">
        <v>2193.1153763013212</v>
      </c>
      <c r="P363" s="13">
        <v>2183.0720272395019</v>
      </c>
      <c r="Q363" s="14">
        <v>2178.9809959094664</v>
      </c>
      <c r="R363" s="14">
        <v>2178.9809959094664</v>
      </c>
      <c r="S363" s="14">
        <v>2197.4995045595401</v>
      </c>
      <c r="T363" s="14">
        <v>2197.4995045595401</v>
      </c>
      <c r="U363" s="5">
        <v>2204.2538399991431</v>
      </c>
      <c r="V363" s="5">
        <v>2242.1746119241693</v>
      </c>
      <c r="W363" s="5">
        <v>2262.2044161648541</v>
      </c>
      <c r="X363" s="5">
        <v>2290.0507486676343</v>
      </c>
      <c r="Y363" s="5">
        <v>2290.7357230304096</v>
      </c>
      <c r="Z363" s="5">
        <v>2312.3096072724788</v>
      </c>
      <c r="AA363" s="5">
        <v>2331.8844750324529</v>
      </c>
      <c r="AB363" s="5">
        <v>2359.2003151858976</v>
      </c>
      <c r="AC363" s="5">
        <v>2359.2003151858976</v>
      </c>
    </row>
    <row r="364" spans="1:29" s="5" customFormat="1">
      <c r="A364" s="1" t="s">
        <v>524</v>
      </c>
      <c r="B364" s="1" t="s">
        <v>533</v>
      </c>
      <c r="C364" s="1"/>
      <c r="D364" s="1" t="s">
        <v>598</v>
      </c>
      <c r="E364" s="1"/>
      <c r="F364" s="1">
        <v>94</v>
      </c>
      <c r="G364" s="1" t="s">
        <v>836</v>
      </c>
      <c r="H364" s="1" t="str">
        <f t="shared" si="6"/>
        <v>94종합중위단위전세가격</v>
      </c>
      <c r="I364" s="1" t="s">
        <v>874</v>
      </c>
      <c r="J364" s="13">
        <v>1750.2001784015476</v>
      </c>
      <c r="K364" s="13">
        <v>1749.2548969921988</v>
      </c>
      <c r="L364" s="13">
        <v>1741.7165446716349</v>
      </c>
      <c r="M364" s="13">
        <v>1729.697959857089</v>
      </c>
      <c r="N364" s="13">
        <v>1725.7952500269714</v>
      </c>
      <c r="O364" s="13">
        <v>1721.903556527973</v>
      </c>
      <c r="P364" s="13">
        <v>1714.1676312584041</v>
      </c>
      <c r="Q364" s="14">
        <v>1707.2042032881125</v>
      </c>
      <c r="R364" s="14">
        <v>1706.5542478505563</v>
      </c>
      <c r="S364" s="14">
        <v>1718.2106441923431</v>
      </c>
      <c r="T364" s="14">
        <v>1725.2973708448267</v>
      </c>
      <c r="U364" s="5">
        <v>1735.256694592111</v>
      </c>
      <c r="V364" s="5">
        <v>1748.0724751339417</v>
      </c>
      <c r="W364" s="5">
        <v>1747.7010558043751</v>
      </c>
      <c r="X364" s="5">
        <v>1753.9006783548814</v>
      </c>
      <c r="Y364" s="5">
        <v>1764.9992902107274</v>
      </c>
      <c r="Z364" s="5">
        <v>1772.1458155838804</v>
      </c>
      <c r="AA364" s="5">
        <v>1785.3776661447621</v>
      </c>
      <c r="AB364" s="5">
        <v>1790.4103038775497</v>
      </c>
      <c r="AC364" s="5">
        <v>1808.1448790588029</v>
      </c>
    </row>
    <row r="365" spans="1:29" s="5" customFormat="1">
      <c r="A365" s="1" t="s">
        <v>524</v>
      </c>
      <c r="B365" s="1" t="s">
        <v>533</v>
      </c>
      <c r="C365" s="1"/>
      <c r="D365" s="1" t="s">
        <v>598</v>
      </c>
      <c r="E365" s="1" t="s">
        <v>599</v>
      </c>
      <c r="F365" s="1">
        <v>95</v>
      </c>
      <c r="G365" s="1" t="s">
        <v>836</v>
      </c>
      <c r="H365" s="1" t="str">
        <f t="shared" si="6"/>
        <v>95종합중위단위전세가격</v>
      </c>
      <c r="I365" s="1" t="s">
        <v>874</v>
      </c>
      <c r="J365" s="13">
        <v>1648.7700181140031</v>
      </c>
      <c r="K365" s="13">
        <v>1650.9064610918324</v>
      </c>
      <c r="L365" s="13">
        <v>1650.9064610918324</v>
      </c>
      <c r="M365" s="13">
        <v>1650.7787137767991</v>
      </c>
      <c r="N365" s="13">
        <v>1650.7787137767991</v>
      </c>
      <c r="O365" s="13">
        <v>1642.7951635097138</v>
      </c>
      <c r="P365" s="13">
        <v>1633.6669910832882</v>
      </c>
      <c r="Q365" s="14">
        <v>1615.9375708468428</v>
      </c>
      <c r="R365" s="14">
        <v>1614.4159727600513</v>
      </c>
      <c r="S365" s="14">
        <v>1616.5642333653341</v>
      </c>
      <c r="T365" s="14">
        <v>1617.3575731099984</v>
      </c>
      <c r="U365" s="5">
        <v>1614.6010967155471</v>
      </c>
      <c r="V365" s="5">
        <v>1616.3869799005893</v>
      </c>
      <c r="W365" s="5">
        <v>1616.3869799005893</v>
      </c>
      <c r="X365" s="5">
        <v>1617.0644596945942</v>
      </c>
      <c r="Y365" s="5">
        <v>1621.3443177352383</v>
      </c>
      <c r="Z365" s="5">
        <v>1624.1781495049677</v>
      </c>
      <c r="AA365" s="5">
        <v>1625.6475909684884</v>
      </c>
      <c r="AB365" s="5">
        <v>1625.6475909684884</v>
      </c>
      <c r="AC365" s="5">
        <v>1623.1147013630555</v>
      </c>
    </row>
    <row r="366" spans="1:29" s="5" customFormat="1">
      <c r="A366" s="1" t="s">
        <v>524</v>
      </c>
      <c r="B366" s="1" t="s">
        <v>533</v>
      </c>
      <c r="C366" s="1"/>
      <c r="D366" s="1" t="s">
        <v>598</v>
      </c>
      <c r="E366" s="1" t="s">
        <v>600</v>
      </c>
      <c r="F366" s="1">
        <v>96</v>
      </c>
      <c r="G366" s="1" t="s">
        <v>836</v>
      </c>
      <c r="H366" s="1" t="str">
        <f t="shared" si="6"/>
        <v>96종합중위단위전세가격</v>
      </c>
      <c r="I366" s="1" t="s">
        <v>874</v>
      </c>
      <c r="J366" s="13">
        <v>1575.505410033747</v>
      </c>
      <c r="K366" s="13">
        <v>1575.505410033747</v>
      </c>
      <c r="L366" s="13">
        <v>1531.2811931631898</v>
      </c>
      <c r="M366" s="13">
        <v>1530.9463913978889</v>
      </c>
      <c r="N366" s="13">
        <v>1530.9463913978889</v>
      </c>
      <c r="O366" s="13">
        <v>1528.0757461352136</v>
      </c>
      <c r="P366" s="13">
        <v>1511.7820724154437</v>
      </c>
      <c r="Q366" s="14">
        <v>1509.3417002977233</v>
      </c>
      <c r="R366" s="14">
        <v>1509.3417002977233</v>
      </c>
      <c r="S366" s="14">
        <v>1514.1773469759505</v>
      </c>
      <c r="T366" s="14">
        <v>1522.2980193082071</v>
      </c>
      <c r="U366" s="5">
        <v>1531.4457990035667</v>
      </c>
      <c r="V366" s="5">
        <v>1540.8656663072773</v>
      </c>
      <c r="W366" s="5">
        <v>1540.8656663072773</v>
      </c>
      <c r="X366" s="5">
        <v>1548.5183037921265</v>
      </c>
      <c r="Y366" s="5">
        <v>1565.634177572518</v>
      </c>
      <c r="Z366" s="5">
        <v>1575.2023274167643</v>
      </c>
      <c r="AA366" s="5">
        <v>1587.430613906462</v>
      </c>
      <c r="AB366" s="5">
        <v>1584.6074114884161</v>
      </c>
      <c r="AC366" s="5">
        <v>1595.438535785755</v>
      </c>
    </row>
    <row r="367" spans="1:29" s="5" customFormat="1">
      <c r="A367" s="1" t="s">
        <v>524</v>
      </c>
      <c r="B367" s="1" t="s">
        <v>533</v>
      </c>
      <c r="C367" s="1"/>
      <c r="D367" s="1" t="s">
        <v>598</v>
      </c>
      <c r="E367" s="1" t="s">
        <v>601</v>
      </c>
      <c r="F367" s="1">
        <v>97</v>
      </c>
      <c r="G367" s="1" t="s">
        <v>836</v>
      </c>
      <c r="H367" s="1" t="str">
        <f t="shared" si="6"/>
        <v>97종합중위단위전세가격</v>
      </c>
      <c r="I367" s="1" t="s">
        <v>874</v>
      </c>
      <c r="J367" s="13">
        <v>1602.3950203364966</v>
      </c>
      <c r="K367" s="13">
        <v>1598.0718679371989</v>
      </c>
      <c r="L367" s="13">
        <v>1612.8260391341157</v>
      </c>
      <c r="M367" s="13">
        <v>1612.8260391341157</v>
      </c>
      <c r="N367" s="13">
        <v>1591.6506505414811</v>
      </c>
      <c r="O367" s="13">
        <v>1587.2671618575021</v>
      </c>
      <c r="P367" s="13">
        <v>1581.8027135574002</v>
      </c>
      <c r="Q367" s="14">
        <v>1579.7005215038087</v>
      </c>
      <c r="R367" s="14">
        <v>1578.6752538651774</v>
      </c>
      <c r="S367" s="14">
        <v>1581.8027135574002</v>
      </c>
      <c r="T367" s="14">
        <v>1582.4173862590471</v>
      </c>
      <c r="U367" s="5">
        <v>1587.9866732451126</v>
      </c>
      <c r="V367" s="5">
        <v>1599.6473767462046</v>
      </c>
      <c r="W367" s="5">
        <v>1602.7996593369196</v>
      </c>
      <c r="X367" s="5">
        <v>1607.1160119756589</v>
      </c>
      <c r="Y367" s="5">
        <v>1623.0523826019828</v>
      </c>
      <c r="Z367" s="5">
        <v>1621.6524520997011</v>
      </c>
      <c r="AA367" s="5">
        <v>1649.9906226362505</v>
      </c>
      <c r="AB367" s="5">
        <v>1654.3029089415729</v>
      </c>
      <c r="AC367" s="5">
        <v>1654.3029089415729</v>
      </c>
    </row>
    <row r="368" spans="1:29" s="5" customFormat="1">
      <c r="A368" s="1" t="s">
        <v>524</v>
      </c>
      <c r="B368" s="1" t="s">
        <v>533</v>
      </c>
      <c r="C368" s="1"/>
      <c r="D368" s="1" t="s">
        <v>598</v>
      </c>
      <c r="E368" s="1" t="s">
        <v>602</v>
      </c>
      <c r="F368" s="1">
        <v>98</v>
      </c>
      <c r="G368" s="1" t="s">
        <v>836</v>
      </c>
      <c r="H368" s="1" t="str">
        <f t="shared" si="6"/>
        <v>98종합중위단위전세가격</v>
      </c>
      <c r="I368" s="1" t="s">
        <v>874</v>
      </c>
      <c r="J368" s="13">
        <v>2129.5171239511756</v>
      </c>
      <c r="K368" s="13">
        <v>2126.9839659136874</v>
      </c>
      <c r="L368" s="13">
        <v>2126.9839659136874</v>
      </c>
      <c r="M368" s="13">
        <v>2082.4340083465186</v>
      </c>
      <c r="N368" s="13">
        <v>2084.0712846395218</v>
      </c>
      <c r="O368" s="13">
        <v>2084.0712846395218</v>
      </c>
      <c r="P368" s="13">
        <v>2083.7497004290021</v>
      </c>
      <c r="Q368" s="14">
        <v>2080.6614362901764</v>
      </c>
      <c r="R368" s="14">
        <v>2080.6614362901764</v>
      </c>
      <c r="S368" s="14">
        <v>2115.2463962853335</v>
      </c>
      <c r="T368" s="14">
        <v>2133.1832962287549</v>
      </c>
      <c r="U368" s="5">
        <v>2161.5699014666357</v>
      </c>
      <c r="V368" s="5">
        <v>2189.8816432939134</v>
      </c>
      <c r="W368" s="5">
        <v>2186.199992368704</v>
      </c>
      <c r="X368" s="5">
        <v>2198.1112202907079</v>
      </c>
      <c r="Y368" s="5">
        <v>2207.0166292738763</v>
      </c>
      <c r="Z368" s="5">
        <v>2222.5650922199216</v>
      </c>
      <c r="AA368" s="5">
        <v>2237.9051883507468</v>
      </c>
      <c r="AB368" s="5">
        <v>2256.1475753086074</v>
      </c>
      <c r="AC368" s="5">
        <v>2314.3839400091078</v>
      </c>
    </row>
    <row r="369" spans="1:29" s="5" customFormat="1">
      <c r="A369" s="1" t="s">
        <v>524</v>
      </c>
      <c r="B369" s="1" t="s">
        <v>533</v>
      </c>
      <c r="C369" s="1" t="s">
        <v>536</v>
      </c>
      <c r="D369" s="1"/>
      <c r="E369" s="1"/>
      <c r="F369" s="1">
        <v>99</v>
      </c>
      <c r="G369" s="1" t="s">
        <v>836</v>
      </c>
      <c r="H369" s="1" t="str">
        <f t="shared" si="6"/>
        <v>99종합중위단위전세가격</v>
      </c>
      <c r="I369" s="1" t="s">
        <v>874</v>
      </c>
      <c r="J369" s="13">
        <v>1589.2352158463582</v>
      </c>
      <c r="K369" s="13">
        <v>1588.155591932112</v>
      </c>
      <c r="L369" s="13">
        <v>1586.9126309674182</v>
      </c>
      <c r="M369" s="13">
        <v>1586.0048724485882</v>
      </c>
      <c r="N369" s="13">
        <v>1581.0515597694553</v>
      </c>
      <c r="O369" s="13">
        <v>1581.0541292032785</v>
      </c>
      <c r="P369" s="13">
        <v>1574.480704457668</v>
      </c>
      <c r="Q369" s="14">
        <v>1569.8033906866237</v>
      </c>
      <c r="R369" s="14">
        <v>1577.4585150139458</v>
      </c>
      <c r="S369" s="14">
        <v>1590.9438477597403</v>
      </c>
      <c r="T369" s="14">
        <v>1597.095517413527</v>
      </c>
      <c r="U369" s="5">
        <v>1595.0841506091683</v>
      </c>
      <c r="V369" s="5">
        <v>1601.2740196966013</v>
      </c>
      <c r="W369" s="5">
        <v>1606.7278947704922</v>
      </c>
      <c r="X369" s="5">
        <v>1612.4910912367097</v>
      </c>
      <c r="Y369" s="5">
        <v>1622.0556261559639</v>
      </c>
      <c r="Z369" s="5">
        <v>1623.3736148101204</v>
      </c>
      <c r="AA369" s="5">
        <v>1632.5220705776655</v>
      </c>
      <c r="AB369" s="5">
        <v>1638.5601554660843</v>
      </c>
      <c r="AC369" s="5">
        <v>1651.9249185705266</v>
      </c>
    </row>
    <row r="370" spans="1:29" s="5" customFormat="1">
      <c r="A370" s="1" t="s">
        <v>524</v>
      </c>
      <c r="B370" s="1" t="s">
        <v>533</v>
      </c>
      <c r="C370" s="1"/>
      <c r="D370" s="1" t="s">
        <v>603</v>
      </c>
      <c r="E370" s="1"/>
      <c r="F370" s="1">
        <v>100</v>
      </c>
      <c r="G370" s="1" t="s">
        <v>836</v>
      </c>
      <c r="H370" s="1" t="str">
        <f t="shared" si="6"/>
        <v>100종합중위단위전세가격</v>
      </c>
      <c r="I370" s="1" t="s">
        <v>874</v>
      </c>
      <c r="J370" s="13">
        <v>1899.4999558633619</v>
      </c>
      <c r="K370" s="13">
        <v>1913.9607537971187</v>
      </c>
      <c r="L370" s="13">
        <v>1907.4288524813546</v>
      </c>
      <c r="M370" s="13">
        <v>1911.8845161045822</v>
      </c>
      <c r="N370" s="13">
        <v>1893.4743767556395</v>
      </c>
      <c r="O370" s="13">
        <v>1890.5149641396235</v>
      </c>
      <c r="P370" s="13">
        <v>1888.6335049954923</v>
      </c>
      <c r="Q370" s="14">
        <v>1895.9431494035325</v>
      </c>
      <c r="R370" s="14">
        <v>1904.8956504192361</v>
      </c>
      <c r="S370" s="14">
        <v>1908.3267045231105</v>
      </c>
      <c r="T370" s="14">
        <v>1920.9611444299787</v>
      </c>
      <c r="U370" s="5">
        <v>1925.0540675643178</v>
      </c>
      <c r="V370" s="5">
        <v>1947.9758101541843</v>
      </c>
      <c r="W370" s="5">
        <v>1955.5177343408564</v>
      </c>
      <c r="X370" s="5">
        <v>1964.1870731186057</v>
      </c>
      <c r="Y370" s="5">
        <v>1965.8373905429958</v>
      </c>
      <c r="Z370" s="5">
        <v>1963.5611278600823</v>
      </c>
      <c r="AA370" s="5">
        <v>1959.9864477585504</v>
      </c>
      <c r="AB370" s="5">
        <v>1968.6103693581003</v>
      </c>
      <c r="AC370" s="5">
        <v>1996.8279230674018</v>
      </c>
    </row>
    <row r="371" spans="1:29" s="5" customFormat="1">
      <c r="A371" s="1" t="s">
        <v>524</v>
      </c>
      <c r="B371" s="1" t="s">
        <v>533</v>
      </c>
      <c r="C371" s="1"/>
      <c r="D371" s="1" t="s">
        <v>603</v>
      </c>
      <c r="E371" s="1" t="s">
        <v>604</v>
      </c>
      <c r="F371" s="1">
        <v>101</v>
      </c>
      <c r="G371" s="1" t="s">
        <v>836</v>
      </c>
      <c r="H371" s="1" t="str">
        <f t="shared" si="6"/>
        <v>101종합중위단위전세가격</v>
      </c>
      <c r="I371" s="1" t="s">
        <v>874</v>
      </c>
      <c r="J371" s="13">
        <v>2141.2886853329833</v>
      </c>
      <c r="K371" s="13">
        <v>2167.4309609351931</v>
      </c>
      <c r="L371" s="13">
        <v>2159.9564769831918</v>
      </c>
      <c r="M371" s="13">
        <v>2168.0114395767318</v>
      </c>
      <c r="N371" s="13">
        <v>2141.2886853329833</v>
      </c>
      <c r="O371" s="13">
        <v>2137.4707174791092</v>
      </c>
      <c r="P371" s="13">
        <v>2134.769433389783</v>
      </c>
      <c r="Q371" s="14">
        <v>2154.0417432518625</v>
      </c>
      <c r="R371" s="14">
        <v>2168.0114395767318</v>
      </c>
      <c r="S371" s="14">
        <v>2172.6589630564467</v>
      </c>
      <c r="T371" s="14">
        <v>2192.0254371725882</v>
      </c>
      <c r="U371" s="5">
        <v>2192.9285498418899</v>
      </c>
      <c r="V371" s="5">
        <v>2230.6614802706376</v>
      </c>
      <c r="W371" s="5">
        <v>2239.6499574581189</v>
      </c>
      <c r="X371" s="5">
        <v>2250.6847797757514</v>
      </c>
      <c r="Y371" s="5">
        <v>2250.194708592991</v>
      </c>
      <c r="Z371" s="5">
        <v>2243.7885036871753</v>
      </c>
      <c r="AA371" s="5">
        <v>2237.4604801787345</v>
      </c>
      <c r="AB371" s="5">
        <v>2250.5753941349722</v>
      </c>
      <c r="AC371" s="5">
        <v>2295.5042922369094</v>
      </c>
    </row>
    <row r="372" spans="1:29" s="5" customFormat="1">
      <c r="A372" s="1" t="s">
        <v>524</v>
      </c>
      <c r="B372" s="1" t="s">
        <v>533</v>
      </c>
      <c r="C372" s="1"/>
      <c r="D372" s="1" t="s">
        <v>603</v>
      </c>
      <c r="E372" s="1" t="s">
        <v>605</v>
      </c>
      <c r="F372" s="1">
        <v>102</v>
      </c>
      <c r="G372" s="1" t="s">
        <v>836</v>
      </c>
      <c r="H372" s="1" t="str">
        <f t="shared" si="6"/>
        <v>102종합중위단위전세가격</v>
      </c>
      <c r="I372" s="1" t="s">
        <v>874</v>
      </c>
      <c r="J372" s="13">
        <v>1688.2440571202087</v>
      </c>
      <c r="K372" s="13">
        <v>1688.2440571202087</v>
      </c>
      <c r="L372" s="13">
        <v>1681.2834437279705</v>
      </c>
      <c r="M372" s="13">
        <v>1681.2834437279705</v>
      </c>
      <c r="N372" s="13">
        <v>1674.7054396567742</v>
      </c>
      <c r="O372" s="13">
        <v>1672.2448127771327</v>
      </c>
      <c r="P372" s="13">
        <v>1671.1205170589064</v>
      </c>
      <c r="Q372" s="14">
        <v>1661.3910104651538</v>
      </c>
      <c r="R372" s="14">
        <v>1664.7407553421453</v>
      </c>
      <c r="S372" s="14">
        <v>1664.7407553421453</v>
      </c>
      <c r="T372" s="14">
        <v>1664.7407553421453</v>
      </c>
      <c r="U372" s="5">
        <v>1667.8621888410094</v>
      </c>
      <c r="V372" s="5">
        <v>1673.7295819646511</v>
      </c>
      <c r="W372" s="5">
        <v>1673.7295819646511</v>
      </c>
      <c r="X372" s="5">
        <v>1681.1516335953004</v>
      </c>
      <c r="Y372" s="5">
        <v>1686.7294662232102</v>
      </c>
      <c r="Z372" s="5">
        <v>1690.421743012944</v>
      </c>
      <c r="AA372" s="5">
        <v>1690.421743012944</v>
      </c>
      <c r="AB372" s="5">
        <v>1697.2594420734601</v>
      </c>
      <c r="AC372" s="5">
        <v>1704.42695938517</v>
      </c>
    </row>
    <row r="373" spans="1:29" s="5" customFormat="1">
      <c r="A373" s="1" t="s">
        <v>524</v>
      </c>
      <c r="B373" s="1" t="s">
        <v>533</v>
      </c>
      <c r="C373" s="1"/>
      <c r="D373" s="1" t="s">
        <v>603</v>
      </c>
      <c r="E373" s="1" t="s">
        <v>606</v>
      </c>
      <c r="F373" s="1">
        <v>103</v>
      </c>
      <c r="G373" s="1" t="s">
        <v>836</v>
      </c>
      <c r="H373" s="1" t="str">
        <f t="shared" si="6"/>
        <v>103종합중위단위전세가격</v>
      </c>
      <c r="I373" s="1" t="s">
        <v>874</v>
      </c>
      <c r="J373" s="13">
        <v>1304.0807957129769</v>
      </c>
      <c r="K373" s="13">
        <v>1304.0807957129769</v>
      </c>
      <c r="L373" s="13">
        <v>1304.0807957129769</v>
      </c>
      <c r="M373" s="13">
        <v>1304.0807957129769</v>
      </c>
      <c r="N373" s="13">
        <v>1290.7769715693653</v>
      </c>
      <c r="O373" s="13">
        <v>1290.7769715693653</v>
      </c>
      <c r="P373" s="13">
        <v>1290.7769715693653</v>
      </c>
      <c r="Q373" s="14">
        <v>1290.7769715693653</v>
      </c>
      <c r="R373" s="14">
        <v>1291.473634845604</v>
      </c>
      <c r="S373" s="14">
        <v>1299.8721111429131</v>
      </c>
      <c r="T373" s="14">
        <v>1318.6338089061826</v>
      </c>
      <c r="U373" s="5">
        <v>1336.6304679718148</v>
      </c>
      <c r="V373" s="5">
        <v>1336.6304679718148</v>
      </c>
      <c r="W373" s="5">
        <v>1361.8677042801557</v>
      </c>
      <c r="X373" s="5">
        <v>1361.8677042801557</v>
      </c>
      <c r="Y373" s="5">
        <v>1361.8677042801557</v>
      </c>
      <c r="Z373" s="5">
        <v>1361.8677042801557</v>
      </c>
      <c r="AA373" s="5">
        <v>1361.1824512375256</v>
      </c>
      <c r="AB373" s="5">
        <v>1351.3735053969444</v>
      </c>
      <c r="AC373" s="5">
        <v>1359.8610287376334</v>
      </c>
    </row>
    <row r="374" spans="1:29" s="5" customFormat="1">
      <c r="A374" s="1" t="s">
        <v>524</v>
      </c>
      <c r="B374" s="1" t="s">
        <v>533</v>
      </c>
      <c r="C374" s="1"/>
      <c r="D374" s="1" t="s">
        <v>607</v>
      </c>
      <c r="E374" s="1"/>
      <c r="F374" s="1">
        <v>104</v>
      </c>
      <c r="G374" s="1" t="s">
        <v>836</v>
      </c>
      <c r="H374" s="1" t="str">
        <f t="shared" si="6"/>
        <v>104종합중위단위전세가격</v>
      </c>
      <c r="I374" s="1" t="s">
        <v>874</v>
      </c>
      <c r="J374" s="13">
        <v>1590.3526651507921</v>
      </c>
      <c r="K374" s="13">
        <v>1589.7930122690398</v>
      </c>
      <c r="L374" s="13">
        <v>1582.6341903330479</v>
      </c>
      <c r="M374" s="13">
        <v>1579.3735265589294</v>
      </c>
      <c r="N374" s="13">
        <v>1579.3735265589294</v>
      </c>
      <c r="O374" s="13">
        <v>1575.7080829313072</v>
      </c>
      <c r="P374" s="13">
        <v>1565.9820664738172</v>
      </c>
      <c r="Q374" s="14">
        <v>1559.9669754415759</v>
      </c>
      <c r="R374" s="14">
        <v>1559.8951696554966</v>
      </c>
      <c r="S374" s="14">
        <v>1574.8369833272623</v>
      </c>
      <c r="T374" s="14">
        <v>1583.840850452928</v>
      </c>
      <c r="U374" s="5">
        <v>1578.4215236111042</v>
      </c>
      <c r="V374" s="5">
        <v>1589.0429841852783</v>
      </c>
      <c r="W374" s="5">
        <v>1599.5560732724248</v>
      </c>
      <c r="X374" s="5">
        <v>1604.2653539463547</v>
      </c>
      <c r="Y374" s="5">
        <v>1613.3022612692193</v>
      </c>
      <c r="Z374" s="5">
        <v>1614.8214234219809</v>
      </c>
      <c r="AA374" s="5">
        <v>1625.02618922021</v>
      </c>
      <c r="AB374" s="5">
        <v>1635.8326834023574</v>
      </c>
      <c r="AC374" s="5">
        <v>1645.3306133670308</v>
      </c>
    </row>
    <row r="375" spans="1:29" s="5" customFormat="1">
      <c r="A375" s="1" t="s">
        <v>524</v>
      </c>
      <c r="B375" s="1" t="s">
        <v>533</v>
      </c>
      <c r="C375" s="1"/>
      <c r="D375" s="1" t="s">
        <v>607</v>
      </c>
      <c r="E375" s="1" t="s">
        <v>608</v>
      </c>
      <c r="F375" s="1">
        <v>105</v>
      </c>
      <c r="G375" s="1" t="s">
        <v>836</v>
      </c>
      <c r="H375" s="1" t="str">
        <f t="shared" si="6"/>
        <v>105종합중위단위전세가격</v>
      </c>
      <c r="I375" s="1" t="s">
        <v>874</v>
      </c>
      <c r="J375" s="13">
        <v>1547.7307659971525</v>
      </c>
      <c r="K375" s="13">
        <v>1547.7307659971525</v>
      </c>
      <c r="L375" s="13">
        <v>1548.0112848937933</v>
      </c>
      <c r="M375" s="13">
        <v>1548.0112848937933</v>
      </c>
      <c r="N375" s="13">
        <v>1548.0112848937933</v>
      </c>
      <c r="O375" s="13">
        <v>1548.0112848937933</v>
      </c>
      <c r="P375" s="13">
        <v>1549.2583928538763</v>
      </c>
      <c r="Q375" s="14">
        <v>1531.9704075124946</v>
      </c>
      <c r="R375" s="14">
        <v>1525.4872250196349</v>
      </c>
      <c r="S375" s="14">
        <v>1549.1786607447427</v>
      </c>
      <c r="T375" s="14">
        <v>1554.6302592782381</v>
      </c>
      <c r="U375" s="5">
        <v>1553.3712191783104</v>
      </c>
      <c r="V375" s="5">
        <v>1574.0294044598206</v>
      </c>
      <c r="W375" s="5">
        <v>1582.0090908421221</v>
      </c>
      <c r="X375" s="5">
        <v>1591.6641356016667</v>
      </c>
      <c r="Y375" s="5">
        <v>1584.696870732917</v>
      </c>
      <c r="Z375" s="5">
        <v>1584.696870732917</v>
      </c>
      <c r="AA375" s="5">
        <v>1600.9345006361111</v>
      </c>
      <c r="AB375" s="5">
        <v>1608.3850154418747</v>
      </c>
      <c r="AC375" s="5">
        <v>1620.332339357625</v>
      </c>
    </row>
    <row r="376" spans="1:29" s="5" customFormat="1">
      <c r="A376" s="1" t="s">
        <v>524</v>
      </c>
      <c r="B376" s="1" t="s">
        <v>533</v>
      </c>
      <c r="C376" s="1"/>
      <c r="D376" s="1" t="s">
        <v>607</v>
      </c>
      <c r="E376" s="1" t="s">
        <v>609</v>
      </c>
      <c r="F376" s="1">
        <v>106</v>
      </c>
      <c r="G376" s="1" t="s">
        <v>836</v>
      </c>
      <c r="H376" s="1" t="str">
        <f t="shared" si="6"/>
        <v>106종합중위단위전세가격</v>
      </c>
      <c r="I376" s="1" t="s">
        <v>874</v>
      </c>
      <c r="J376" s="13">
        <v>1630.5533816412583</v>
      </c>
      <c r="K376" s="13">
        <v>1629.4658675595324</v>
      </c>
      <c r="L376" s="13">
        <v>1615.2903045203211</v>
      </c>
      <c r="M376" s="13">
        <v>1608.9542024725217</v>
      </c>
      <c r="N376" s="13">
        <v>1608.9542024725217</v>
      </c>
      <c r="O376" s="13">
        <v>1601.8315346711324</v>
      </c>
      <c r="P376" s="13">
        <v>1581.7557338895012</v>
      </c>
      <c r="Q376" s="14">
        <v>1586.3731683229873</v>
      </c>
      <c r="R376" s="14">
        <v>1592.3485341182065</v>
      </c>
      <c r="S376" s="14">
        <v>1599.0377573951328</v>
      </c>
      <c r="T376" s="14">
        <v>1611.3921026883027</v>
      </c>
      <c r="U376" s="5">
        <v>1602.2740391171585</v>
      </c>
      <c r="V376" s="5">
        <v>1603.3386844297054</v>
      </c>
      <c r="W376" s="5">
        <v>1616.2640406995729</v>
      </c>
      <c r="X376" s="5">
        <v>1616.2640406995729</v>
      </c>
      <c r="Y376" s="5">
        <v>1640.5398752133697</v>
      </c>
      <c r="Z376" s="5">
        <v>1643.5055602577863</v>
      </c>
      <c r="AA376" s="5">
        <v>1647.9659254242526</v>
      </c>
      <c r="AB376" s="5">
        <v>1661.9679316740462</v>
      </c>
      <c r="AC376" s="5">
        <v>1669.1335863022955</v>
      </c>
    </row>
    <row r="377" spans="1:29" s="5" customFormat="1">
      <c r="A377" s="1" t="s">
        <v>524</v>
      </c>
      <c r="B377" s="1" t="s">
        <v>533</v>
      </c>
      <c r="C377" s="1"/>
      <c r="D377" s="1" t="s">
        <v>610</v>
      </c>
      <c r="E377" s="1"/>
      <c r="F377" s="1">
        <v>107</v>
      </c>
      <c r="G377" s="1" t="s">
        <v>836</v>
      </c>
      <c r="H377" s="1" t="str">
        <f t="shared" si="6"/>
        <v>107종합중위단위전세가격</v>
      </c>
      <c r="I377" s="1" t="s">
        <v>874</v>
      </c>
      <c r="J377" s="13">
        <v>1397.9311432411398</v>
      </c>
      <c r="K377" s="13">
        <v>1397.9311432411398</v>
      </c>
      <c r="L377" s="13">
        <v>1375.4795479733216</v>
      </c>
      <c r="M377" s="13">
        <v>1376.437932450285</v>
      </c>
      <c r="N377" s="13">
        <v>1376.437932450285</v>
      </c>
      <c r="O377" s="13">
        <v>1378.6304711544462</v>
      </c>
      <c r="P377" s="13">
        <v>1380.2379506236202</v>
      </c>
      <c r="Q377" s="14">
        <v>1384.0095267171071</v>
      </c>
      <c r="R377" s="14">
        <v>1397.1123845628267</v>
      </c>
      <c r="S377" s="14">
        <v>1407.8272236265527</v>
      </c>
      <c r="T377" s="14">
        <v>1416.3096679022146</v>
      </c>
      <c r="U377" s="5">
        <v>1426.2996292776415</v>
      </c>
      <c r="V377" s="5">
        <v>1428.7601546145397</v>
      </c>
      <c r="W377" s="5">
        <v>1432.875303132271</v>
      </c>
      <c r="X377" s="5">
        <v>1434.6387903451575</v>
      </c>
      <c r="Y377" s="5">
        <v>1441.1788213536777</v>
      </c>
      <c r="Z377" s="5">
        <v>1442.4528285582192</v>
      </c>
      <c r="AA377" s="5">
        <v>1453.807992083174</v>
      </c>
      <c r="AB377" s="5">
        <v>1454.7352968986461</v>
      </c>
      <c r="AC377" s="5">
        <v>1463.3770969466834</v>
      </c>
    </row>
    <row r="378" spans="1:29" s="5" customFormat="1">
      <c r="A378" s="1" t="s">
        <v>524</v>
      </c>
      <c r="B378" s="1" t="s">
        <v>533</v>
      </c>
      <c r="C378" s="1"/>
      <c r="D378" s="1" t="s">
        <v>611</v>
      </c>
      <c r="E378" s="1"/>
      <c r="F378" s="1">
        <v>108</v>
      </c>
      <c r="G378" s="1" t="s">
        <v>836</v>
      </c>
      <c r="H378" s="1" t="str">
        <f t="shared" si="6"/>
        <v>108종합중위단위전세가격</v>
      </c>
      <c r="I378" s="1" t="s">
        <v>874</v>
      </c>
      <c r="J378" s="13">
        <v>2202.8897133293722</v>
      </c>
      <c r="K378" s="13">
        <v>2169.1800209133712</v>
      </c>
      <c r="L378" s="13">
        <v>2199.8781834715151</v>
      </c>
      <c r="M378" s="13">
        <v>2191.5604985208979</v>
      </c>
      <c r="N378" s="13">
        <v>2181.8154180055681</v>
      </c>
      <c r="O378" s="13">
        <v>2191.4609738660906</v>
      </c>
      <c r="P378" s="13">
        <v>2155.5851115499677</v>
      </c>
      <c r="Q378" s="14">
        <v>2125.3247030476559</v>
      </c>
      <c r="R378" s="14">
        <v>2125.3247030476559</v>
      </c>
      <c r="S378" s="14">
        <v>2148.2215728043811</v>
      </c>
      <c r="T378" s="14">
        <v>2147.8291501001363</v>
      </c>
      <c r="U378" s="5">
        <v>2135.3484957257206</v>
      </c>
      <c r="V378" s="5">
        <v>2107.5041640232994</v>
      </c>
      <c r="W378" s="5">
        <v>2107.5041640232994</v>
      </c>
      <c r="X378" s="5">
        <v>2130.5470671056319</v>
      </c>
      <c r="Y378" s="5">
        <v>2146.8483798133961</v>
      </c>
      <c r="Z378" s="5">
        <v>2158.4584280548652</v>
      </c>
      <c r="AA378" s="5">
        <v>2178.3393076398738</v>
      </c>
      <c r="AB378" s="5">
        <v>2184.7751041603533</v>
      </c>
      <c r="AC378" s="5">
        <v>2223.7073722641248</v>
      </c>
    </row>
    <row r="379" spans="1:29" s="5" customFormat="1">
      <c r="A379" s="1" t="s">
        <v>524</v>
      </c>
      <c r="B379" s="1" t="s">
        <v>533</v>
      </c>
      <c r="C379" s="1"/>
      <c r="D379" s="1" t="s">
        <v>612</v>
      </c>
      <c r="E379" s="1"/>
      <c r="F379" s="1">
        <v>109</v>
      </c>
      <c r="G379" s="1" t="s">
        <v>836</v>
      </c>
      <c r="H379" s="1" t="str">
        <f t="shared" si="6"/>
        <v>109종합중위단위전세가격</v>
      </c>
      <c r="I379" s="1" t="s">
        <v>874</v>
      </c>
      <c r="J379" s="13">
        <v>1387.314321776669</v>
      </c>
      <c r="K379" s="13">
        <v>1387.314321776669</v>
      </c>
      <c r="L379" s="13">
        <v>1387.8807797341979</v>
      </c>
      <c r="M379" s="13">
        <v>1385.0599105716628</v>
      </c>
      <c r="N379" s="13">
        <v>1385.0599105716628</v>
      </c>
      <c r="O379" s="13">
        <v>1384.7792974266458</v>
      </c>
      <c r="P379" s="13">
        <v>1371.3717801387922</v>
      </c>
      <c r="Q379" s="14">
        <v>1371.1651839937506</v>
      </c>
      <c r="R379" s="14">
        <v>1380.9006549780943</v>
      </c>
      <c r="S379" s="14">
        <v>1414.5054642238492</v>
      </c>
      <c r="T379" s="14">
        <v>1412.0788900997161</v>
      </c>
      <c r="U379" s="5">
        <v>1408.3438284220165</v>
      </c>
      <c r="V379" s="5">
        <v>1420.5209307229982</v>
      </c>
      <c r="W379" s="5">
        <v>1429.0249383888154</v>
      </c>
      <c r="X379" s="5">
        <v>1430.0478013328564</v>
      </c>
      <c r="Y379" s="5">
        <v>1453.5274472874148</v>
      </c>
      <c r="Z379" s="5">
        <v>1453.7784650539506</v>
      </c>
      <c r="AA379" s="5">
        <v>1470.2929906462364</v>
      </c>
      <c r="AB379" s="5">
        <v>1473.9530416255143</v>
      </c>
      <c r="AC379" s="5">
        <v>1476.8091519178902</v>
      </c>
    </row>
    <row r="380" spans="1:29" s="5" customFormat="1">
      <c r="A380" s="1" t="s">
        <v>524</v>
      </c>
      <c r="B380" s="1" t="s">
        <v>533</v>
      </c>
      <c r="C380" s="1"/>
      <c r="D380" s="1" t="s">
        <v>613</v>
      </c>
      <c r="E380" s="1"/>
      <c r="F380" s="1">
        <v>110</v>
      </c>
      <c r="G380" s="1" t="s">
        <v>836</v>
      </c>
      <c r="H380" s="1" t="str">
        <f t="shared" si="6"/>
        <v>110종합중위단위전세가격</v>
      </c>
      <c r="I380" s="1" t="s">
        <v>874</v>
      </c>
      <c r="J380" s="13">
        <v>1620.1034684455785</v>
      </c>
      <c r="K380" s="13">
        <v>1620.1034684455785</v>
      </c>
      <c r="L380" s="13">
        <v>1633.9140892611795</v>
      </c>
      <c r="M380" s="13">
        <v>1635.1634851326112</v>
      </c>
      <c r="N380" s="13">
        <v>1635.1634851326112</v>
      </c>
      <c r="O380" s="13">
        <v>1633.5448795797615</v>
      </c>
      <c r="P380" s="13">
        <v>1630.3161711775392</v>
      </c>
      <c r="Q380" s="14">
        <v>1630.3161711775392</v>
      </c>
      <c r="R380" s="14">
        <v>1637.4233619451531</v>
      </c>
      <c r="S380" s="14">
        <v>1640.4122634568419</v>
      </c>
      <c r="T380" s="14">
        <v>1658.2303137960753</v>
      </c>
      <c r="U380" s="5">
        <v>1665.5770302300002</v>
      </c>
      <c r="V380" s="5">
        <v>1665.5770302300002</v>
      </c>
      <c r="W380" s="5">
        <v>1665.5770302300002</v>
      </c>
      <c r="X380" s="5">
        <v>1665.5770302300002</v>
      </c>
      <c r="Y380" s="5">
        <v>1665.5770302300002</v>
      </c>
      <c r="Z380" s="5">
        <v>1665.5770302300002</v>
      </c>
      <c r="AA380" s="5">
        <v>1690.683532151018</v>
      </c>
      <c r="AB380" s="5">
        <v>1701.5862532623241</v>
      </c>
      <c r="AC380" s="5">
        <v>1703.7368746679001</v>
      </c>
    </row>
    <row r="381" spans="1:29" s="5" customFormat="1">
      <c r="A381" s="1" t="s">
        <v>524</v>
      </c>
      <c r="B381" s="1" t="s">
        <v>533</v>
      </c>
      <c r="C381" s="1"/>
      <c r="D381" s="1" t="s">
        <v>614</v>
      </c>
      <c r="E381" s="1"/>
      <c r="F381" s="1">
        <v>111</v>
      </c>
      <c r="G381" s="1" t="s">
        <v>836</v>
      </c>
      <c r="H381" s="1" t="str">
        <f t="shared" si="6"/>
        <v>111종합중위단위전세가격</v>
      </c>
      <c r="I381" s="1" t="s">
        <v>874</v>
      </c>
      <c r="J381" s="13">
        <v>1041.0883172383294</v>
      </c>
      <c r="K381" s="13">
        <v>1041.0883172383294</v>
      </c>
      <c r="L381" s="13">
        <v>1041.6519140294549</v>
      </c>
      <c r="M381" s="13">
        <v>1041.8635988337528</v>
      </c>
      <c r="N381" s="13">
        <v>1041.8635988337528</v>
      </c>
      <c r="O381" s="13">
        <v>1041.8635988337528</v>
      </c>
      <c r="P381" s="13">
        <v>1055.3345138433169</v>
      </c>
      <c r="Q381" s="14">
        <v>1041.8635988337528</v>
      </c>
      <c r="R381" s="14">
        <v>1056.723913357114</v>
      </c>
      <c r="S381" s="14">
        <v>1058.6866614356725</v>
      </c>
      <c r="T381" s="14">
        <v>1060.8261945728607</v>
      </c>
      <c r="U381" s="5">
        <v>1078.6766161342998</v>
      </c>
      <c r="V381" s="5">
        <v>1080.4675592370129</v>
      </c>
      <c r="W381" s="5">
        <v>1080.4675592370129</v>
      </c>
      <c r="X381" s="5">
        <v>1081.2198919202938</v>
      </c>
      <c r="Y381" s="5">
        <v>1088.6307534158984</v>
      </c>
      <c r="Z381" s="5">
        <v>1088.6307534158984</v>
      </c>
      <c r="AA381" s="5">
        <v>1090.7390949528585</v>
      </c>
      <c r="AB381" s="5">
        <v>1092.0656330094662</v>
      </c>
      <c r="AC381" s="5">
        <v>1089.9965979523136</v>
      </c>
    </row>
    <row r="382" spans="1:29" s="5" customFormat="1">
      <c r="A382" s="1" t="s">
        <v>524</v>
      </c>
      <c r="B382" s="1" t="s">
        <v>533</v>
      </c>
      <c r="C382" s="1" t="s">
        <v>537</v>
      </c>
      <c r="D382" s="1"/>
      <c r="E382" s="1"/>
      <c r="F382" s="1">
        <v>112</v>
      </c>
      <c r="G382" s="1" t="s">
        <v>836</v>
      </c>
      <c r="H382" s="1" t="str">
        <f t="shared" si="6"/>
        <v>112종합중위단위전세가격</v>
      </c>
      <c r="I382" s="1" t="s">
        <v>874</v>
      </c>
      <c r="J382" s="13">
        <v>1481.4914051707706</v>
      </c>
      <c r="K382" s="13">
        <v>1490.4709311218512</v>
      </c>
      <c r="L382" s="13">
        <v>1492.0277907285781</v>
      </c>
      <c r="M382" s="13">
        <v>1495.4914728561273</v>
      </c>
      <c r="N382" s="13">
        <v>1493.4112876156025</v>
      </c>
      <c r="O382" s="13">
        <v>1491.9861481670016</v>
      </c>
      <c r="P382" s="13">
        <v>1471.0434514152412</v>
      </c>
      <c r="Q382" s="14">
        <v>1468.870235882403</v>
      </c>
      <c r="R382" s="14">
        <v>1461.403448919561</v>
      </c>
      <c r="S382" s="14">
        <v>1471.3091772213993</v>
      </c>
      <c r="T382" s="14">
        <v>1467.8296721781985</v>
      </c>
      <c r="U382" s="5">
        <v>1448.7619359864516</v>
      </c>
      <c r="V382" s="5">
        <v>1458.6742452339281</v>
      </c>
      <c r="W382" s="5">
        <v>1467.6752173596028</v>
      </c>
      <c r="X382" s="5">
        <v>1482.8486432836444</v>
      </c>
      <c r="Y382" s="5">
        <v>1485.1637025082227</v>
      </c>
      <c r="Z382" s="5">
        <v>1484.0678598793052</v>
      </c>
      <c r="AA382" s="5">
        <v>1490.9446239483602</v>
      </c>
      <c r="AB382" s="5">
        <v>1498.6231044766532</v>
      </c>
      <c r="AC382" s="5">
        <v>1508.0603361368201</v>
      </c>
    </row>
    <row r="383" spans="1:29" s="5" customFormat="1">
      <c r="A383" s="1" t="s">
        <v>524</v>
      </c>
      <c r="B383" s="1" t="s">
        <v>533</v>
      </c>
      <c r="C383" s="1"/>
      <c r="D383" s="1" t="s">
        <v>615</v>
      </c>
      <c r="E383" s="1"/>
      <c r="F383" s="1">
        <v>113</v>
      </c>
      <c r="G383" s="1" t="s">
        <v>836</v>
      </c>
      <c r="H383" s="1" t="str">
        <f t="shared" si="6"/>
        <v>113종합중위단위전세가격</v>
      </c>
      <c r="I383" s="1" t="s">
        <v>874</v>
      </c>
      <c r="J383" s="13">
        <v>1309.5220198981103</v>
      </c>
      <c r="K383" s="13">
        <v>1308.0375597970012</v>
      </c>
      <c r="L383" s="13">
        <v>1310.6551328219984</v>
      </c>
      <c r="M383" s="13">
        <v>1306.4881421210962</v>
      </c>
      <c r="N383" s="13">
        <v>1302.5233714129272</v>
      </c>
      <c r="O383" s="13">
        <v>1300.7662803381138</v>
      </c>
      <c r="P383" s="13">
        <v>1284.1901745225355</v>
      </c>
      <c r="Q383" s="14">
        <v>1285.8205405245483</v>
      </c>
      <c r="R383" s="14">
        <v>1263.3337859502708</v>
      </c>
      <c r="S383" s="14">
        <v>1277.6973736991358</v>
      </c>
      <c r="T383" s="14">
        <v>1273.2802999468252</v>
      </c>
      <c r="U383" s="5">
        <v>1262.787887303416</v>
      </c>
      <c r="V383" s="5">
        <v>1279.2756994004314</v>
      </c>
      <c r="W383" s="5">
        <v>1288.6639735015242</v>
      </c>
      <c r="X383" s="5">
        <v>1297.1417818825321</v>
      </c>
      <c r="Y383" s="5">
        <v>1307.2283388802377</v>
      </c>
      <c r="Z383" s="5">
        <v>1312.6163756023786</v>
      </c>
      <c r="AA383" s="5">
        <v>1327.7898883277599</v>
      </c>
      <c r="AB383" s="5">
        <v>1331.1738751294945</v>
      </c>
      <c r="AC383" s="5">
        <v>1336.185028824907</v>
      </c>
    </row>
    <row r="384" spans="1:29" s="5" customFormat="1">
      <c r="A384" s="1" t="s">
        <v>524</v>
      </c>
      <c r="B384" s="1" t="s">
        <v>533</v>
      </c>
      <c r="C384" s="1"/>
      <c r="D384" s="1" t="s">
        <v>616</v>
      </c>
      <c r="E384" s="1"/>
      <c r="F384" s="1">
        <v>114</v>
      </c>
      <c r="G384" s="1" t="s">
        <v>836</v>
      </c>
      <c r="H384" s="1" t="str">
        <f t="shared" si="6"/>
        <v>114종합중위단위전세가격</v>
      </c>
      <c r="I384" s="1" t="s">
        <v>874</v>
      </c>
      <c r="J384" s="13">
        <v>2314.5599808006441</v>
      </c>
      <c r="K384" s="13">
        <v>2376.2562919909824</v>
      </c>
      <c r="L384" s="13">
        <v>2383.6981794518415</v>
      </c>
      <c r="M384" s="13">
        <v>2371.6756104529541</v>
      </c>
      <c r="N384" s="13">
        <v>2371.6756104529541</v>
      </c>
      <c r="O384" s="13">
        <v>2371.6756104529541</v>
      </c>
      <c r="P384" s="13">
        <v>2349.7466039462533</v>
      </c>
      <c r="Q384" s="14">
        <v>2336.6912907289434</v>
      </c>
      <c r="R384" s="14">
        <v>2342.8057423482614</v>
      </c>
      <c r="S384" s="14">
        <v>2334.7791478753306</v>
      </c>
      <c r="T384" s="14">
        <v>2321.9446721176473</v>
      </c>
      <c r="U384" s="5">
        <v>2323.9301561593365</v>
      </c>
      <c r="V384" s="5">
        <v>2329.0491883659433</v>
      </c>
      <c r="W384" s="5">
        <v>2348.0581247656146</v>
      </c>
      <c r="X384" s="5">
        <v>2388.9302395552872</v>
      </c>
      <c r="Y384" s="5">
        <v>2377.0684421994183</v>
      </c>
      <c r="Z384" s="5">
        <v>2352.5195466017444</v>
      </c>
      <c r="AA384" s="5">
        <v>2353.1656192226305</v>
      </c>
      <c r="AB384" s="5">
        <v>2380.8333963905334</v>
      </c>
      <c r="AC384" s="5">
        <v>2394.2518132354376</v>
      </c>
    </row>
    <row r="385" spans="1:29" s="5" customFormat="1">
      <c r="A385" s="1" t="s">
        <v>524</v>
      </c>
      <c r="B385" s="1" t="s">
        <v>533</v>
      </c>
      <c r="C385" s="1"/>
      <c r="D385" s="1" t="s">
        <v>617</v>
      </c>
      <c r="E385" s="1"/>
      <c r="F385" s="1">
        <v>115</v>
      </c>
      <c r="G385" s="1" t="s">
        <v>836</v>
      </c>
      <c r="H385" s="1" t="str">
        <f t="shared" si="6"/>
        <v>115종합중위단위전세가격</v>
      </c>
      <c r="I385" s="1" t="s">
        <v>874</v>
      </c>
      <c r="J385" s="13">
        <v>1914.5797418279758</v>
      </c>
      <c r="K385" s="13">
        <v>1914.5797418279758</v>
      </c>
      <c r="L385" s="13">
        <v>1914.5797418279758</v>
      </c>
      <c r="M385" s="13">
        <v>1981.1864548069</v>
      </c>
      <c r="N385" s="13">
        <v>1981.1864548069</v>
      </c>
      <c r="O385" s="13">
        <v>1984.614745225658</v>
      </c>
      <c r="P385" s="13">
        <v>1898.2219520961621</v>
      </c>
      <c r="Q385" s="14">
        <v>1897.9526754097101</v>
      </c>
      <c r="R385" s="14">
        <v>1930.6727617348947</v>
      </c>
      <c r="S385" s="14">
        <v>1966.765954664955</v>
      </c>
      <c r="T385" s="14">
        <v>1989.9710569179724</v>
      </c>
      <c r="U385" s="5">
        <v>1991.8525496283728</v>
      </c>
      <c r="V385" s="5">
        <v>1993.1868885389758</v>
      </c>
      <c r="W385" s="5">
        <v>2006.0547925683807</v>
      </c>
      <c r="X385" s="5">
        <v>2052.7761729031163</v>
      </c>
      <c r="Y385" s="5">
        <v>2045.0923411870194</v>
      </c>
      <c r="Z385" s="5">
        <v>2044.6280552304131</v>
      </c>
      <c r="AA385" s="5">
        <v>2029.8266719505868</v>
      </c>
      <c r="AB385" s="5">
        <v>2047.6162418595648</v>
      </c>
      <c r="AC385" s="5">
        <v>2072.3226041143207</v>
      </c>
    </row>
    <row r="386" spans="1:29" s="5" customFormat="1">
      <c r="A386" s="1" t="s">
        <v>524</v>
      </c>
      <c r="B386" s="1" t="s">
        <v>533</v>
      </c>
      <c r="C386" s="1"/>
      <c r="D386" s="1" t="s">
        <v>547</v>
      </c>
      <c r="E386" s="1"/>
      <c r="F386" s="1">
        <v>116</v>
      </c>
      <c r="G386" s="1" t="s">
        <v>836</v>
      </c>
      <c r="H386" s="1" t="str">
        <f t="shared" si="6"/>
        <v>116종합중위단위전세가격</v>
      </c>
      <c r="I386" s="1" t="s">
        <v>874</v>
      </c>
      <c r="J386" s="13">
        <v>1087.0164042343411</v>
      </c>
      <c r="K386" s="13">
        <v>1087.0164042343411</v>
      </c>
      <c r="L386" s="13">
        <v>1082.472211883736</v>
      </c>
      <c r="M386" s="13">
        <v>1086.0544708420821</v>
      </c>
      <c r="N386" s="13">
        <v>1086.020748654111</v>
      </c>
      <c r="O386" s="13">
        <v>1082.0913997551104</v>
      </c>
      <c r="P386" s="13">
        <v>1081.9284297949941</v>
      </c>
      <c r="Q386" s="14">
        <v>1077.6347394901038</v>
      </c>
      <c r="R386" s="14">
        <v>1077.6347394901038</v>
      </c>
      <c r="S386" s="14">
        <v>1077.6347394901038</v>
      </c>
      <c r="T386" s="14">
        <v>1070.7507383504003</v>
      </c>
      <c r="U386" s="5">
        <v>1066.3599891819256</v>
      </c>
      <c r="V386" s="5">
        <v>1068.3126076278206</v>
      </c>
      <c r="W386" s="5">
        <v>1068.3126076278206</v>
      </c>
      <c r="X386" s="5">
        <v>1068.5340777123693</v>
      </c>
      <c r="Y386" s="5">
        <v>1066.9406956304165</v>
      </c>
      <c r="Z386" s="5">
        <v>1066.449653268993</v>
      </c>
      <c r="AA386" s="5">
        <v>1067.9065697704029</v>
      </c>
      <c r="AB386" s="5">
        <v>1067.9065697704029</v>
      </c>
      <c r="AC386" s="5">
        <v>1078.2688739443399</v>
      </c>
    </row>
    <row r="387" spans="1:29" s="5" customFormat="1">
      <c r="A387" s="1" t="s">
        <v>524</v>
      </c>
      <c r="B387" s="1" t="s">
        <v>533</v>
      </c>
      <c r="C387" s="1" t="s">
        <v>538</v>
      </c>
      <c r="D387" s="1"/>
      <c r="E387" s="1"/>
      <c r="F387" s="1">
        <v>117</v>
      </c>
      <c r="G387" s="1" t="s">
        <v>836</v>
      </c>
      <c r="H387" s="1" t="str">
        <f t="shared" si="6"/>
        <v>117종합중위단위전세가격</v>
      </c>
      <c r="I387" s="1" t="s">
        <v>874</v>
      </c>
      <c r="J387" s="13">
        <v>627.77188753542225</v>
      </c>
      <c r="K387" s="13">
        <v>626.97374548282016</v>
      </c>
      <c r="L387" s="13">
        <v>622.99059753459278</v>
      </c>
      <c r="M387" s="13">
        <v>622.01167025661528</v>
      </c>
      <c r="N387" s="13">
        <v>622.01167025661528</v>
      </c>
      <c r="O387" s="13">
        <v>622.09898575656416</v>
      </c>
      <c r="P387" s="13">
        <v>623.08246566405148</v>
      </c>
      <c r="Q387" s="14">
        <v>622.75085495941221</v>
      </c>
      <c r="R387" s="14">
        <v>622.75085495941221</v>
      </c>
      <c r="S387" s="14">
        <v>622.75085495941221</v>
      </c>
      <c r="T387" s="14">
        <v>626.80686692913844</v>
      </c>
      <c r="U387" s="5">
        <v>650.42283136140452</v>
      </c>
      <c r="V387" s="5">
        <v>651.35978076605261</v>
      </c>
      <c r="W387" s="5">
        <v>654.66876208822691</v>
      </c>
      <c r="X387" s="5">
        <v>655.48725037064662</v>
      </c>
      <c r="Y387" s="5">
        <v>658.30299434834933</v>
      </c>
      <c r="Z387" s="5">
        <v>664.77037728793596</v>
      </c>
      <c r="AA387" s="5">
        <v>664.74166161717721</v>
      </c>
      <c r="AB387" s="5">
        <v>664.58521192689511</v>
      </c>
      <c r="AC387" s="5">
        <v>663.88626272920146</v>
      </c>
    </row>
    <row r="388" spans="1:29" s="5" customFormat="1">
      <c r="A388" s="1" t="s">
        <v>524</v>
      </c>
      <c r="B388" s="1" t="s">
        <v>533</v>
      </c>
      <c r="C388" s="1"/>
      <c r="D388" s="1" t="s">
        <v>618</v>
      </c>
      <c r="E388" s="1"/>
      <c r="F388" s="1">
        <v>118</v>
      </c>
      <c r="G388" s="1" t="s">
        <v>836</v>
      </c>
      <c r="H388" s="1" t="str">
        <f t="shared" si="6"/>
        <v>118종합중위단위전세가격</v>
      </c>
      <c r="I388" s="1" t="s">
        <v>874</v>
      </c>
      <c r="J388" s="13">
        <v>800.42153830632549</v>
      </c>
      <c r="K388" s="13">
        <v>795.61811796110408</v>
      </c>
      <c r="L388" s="13">
        <v>795.61811796110408</v>
      </c>
      <c r="M388" s="13">
        <v>793.5963039393755</v>
      </c>
      <c r="N388" s="13">
        <v>793.5963039393755</v>
      </c>
      <c r="O388" s="13">
        <v>793.77663980914076</v>
      </c>
      <c r="P388" s="13">
        <v>791.22692025952085</v>
      </c>
      <c r="Q388" s="14">
        <v>791.26258803058363</v>
      </c>
      <c r="R388" s="14">
        <v>791.26258803058363</v>
      </c>
      <c r="S388" s="14">
        <v>791.26258803058363</v>
      </c>
      <c r="T388" s="14">
        <v>796.32011833093725</v>
      </c>
      <c r="U388" s="5">
        <v>798.66656065167354</v>
      </c>
      <c r="V388" s="5">
        <v>798.66656065167354</v>
      </c>
      <c r="W388" s="5">
        <v>804.68666687741745</v>
      </c>
      <c r="X388" s="5">
        <v>804.68666687741745</v>
      </c>
      <c r="Y388" s="5">
        <v>805.24220359232299</v>
      </c>
      <c r="Z388" s="5">
        <v>817.53659652228998</v>
      </c>
      <c r="AA388" s="5">
        <v>817.53659652228998</v>
      </c>
      <c r="AB388" s="5">
        <v>817.53659652228998</v>
      </c>
      <c r="AC388" s="5">
        <v>817.53659652228998</v>
      </c>
    </row>
    <row r="389" spans="1:29" s="5" customFormat="1">
      <c r="A389" s="1" t="s">
        <v>524</v>
      </c>
      <c r="B389" s="1" t="s">
        <v>533</v>
      </c>
      <c r="C389" s="1"/>
      <c r="D389" s="1" t="s">
        <v>619</v>
      </c>
      <c r="E389" s="1"/>
      <c r="F389" s="1">
        <v>119</v>
      </c>
      <c r="G389" s="1" t="s">
        <v>836</v>
      </c>
      <c r="H389" s="1" t="str">
        <f t="shared" si="6"/>
        <v>119종합중위단위전세가격</v>
      </c>
      <c r="I389" s="1" t="s">
        <v>874</v>
      </c>
      <c r="J389" s="13">
        <v>378.48475243980124</v>
      </c>
      <c r="K389" s="13">
        <v>378.48475243980124</v>
      </c>
      <c r="L389" s="13">
        <v>378.48475243980124</v>
      </c>
      <c r="M389" s="13">
        <v>378.48475243980124</v>
      </c>
      <c r="N389" s="13">
        <v>378.48475243980124</v>
      </c>
      <c r="O389" s="13">
        <v>378.48475243980124</v>
      </c>
      <c r="P389" s="13">
        <v>377.33319669215433</v>
      </c>
      <c r="Q389" s="14">
        <v>375.99209424054811</v>
      </c>
      <c r="R389" s="14">
        <v>375.99209424054811</v>
      </c>
      <c r="S389" s="14">
        <v>375.99209424054811</v>
      </c>
      <c r="T389" s="14">
        <v>381.44725085869612</v>
      </c>
      <c r="U389" s="5">
        <v>484.74384241261077</v>
      </c>
      <c r="V389" s="5">
        <v>484.74384241261077</v>
      </c>
      <c r="W389" s="5">
        <v>484.74384241261077</v>
      </c>
      <c r="X389" s="5">
        <v>483.40166265342805</v>
      </c>
      <c r="Y389" s="5">
        <v>483.23037193840298</v>
      </c>
      <c r="Z389" s="5">
        <v>483.26616657276452</v>
      </c>
      <c r="AA389" s="5">
        <v>483.26616657276452</v>
      </c>
      <c r="AB389" s="5">
        <v>483.40166265342805</v>
      </c>
      <c r="AC389" s="5">
        <v>483.40166265342805</v>
      </c>
    </row>
    <row r="390" spans="1:29" s="5" customFormat="1">
      <c r="A390" s="1" t="s">
        <v>524</v>
      </c>
      <c r="B390" s="1" t="s">
        <v>533</v>
      </c>
      <c r="C390" s="1" t="s">
        <v>539</v>
      </c>
      <c r="D390" s="1"/>
      <c r="E390" s="1"/>
      <c r="F390" s="1">
        <v>120</v>
      </c>
      <c r="G390" s="1" t="s">
        <v>836</v>
      </c>
      <c r="H390" s="1" t="str">
        <f t="shared" si="6"/>
        <v>120종합중위단위전세가격</v>
      </c>
      <c r="I390" s="1" t="s">
        <v>874</v>
      </c>
      <c r="J390" s="13">
        <v>1494.483157666481</v>
      </c>
      <c r="K390" s="13">
        <v>1499.5898796639235</v>
      </c>
      <c r="L390" s="13">
        <v>1504.6719651718088</v>
      </c>
      <c r="M390" s="13">
        <v>1507.8469062791082</v>
      </c>
      <c r="N390" s="13">
        <v>1506.0090897409996</v>
      </c>
      <c r="O390" s="13">
        <v>1503.2805389310588</v>
      </c>
      <c r="P390" s="13">
        <v>1491.0884377442271</v>
      </c>
      <c r="Q390" s="14">
        <v>1490.3088034223424</v>
      </c>
      <c r="R390" s="14">
        <v>1486.3563655720372</v>
      </c>
      <c r="S390" s="14">
        <v>1490.3234525896803</v>
      </c>
      <c r="T390" s="14">
        <v>1491.5910831622402</v>
      </c>
      <c r="U390" s="5">
        <v>1487.7110898269646</v>
      </c>
      <c r="V390" s="5">
        <v>1483.5065418860888</v>
      </c>
      <c r="W390" s="5">
        <v>1484.2431475546666</v>
      </c>
      <c r="X390" s="5">
        <v>1483.9881754740647</v>
      </c>
      <c r="Y390" s="5">
        <v>1499.6727006476397</v>
      </c>
      <c r="Z390" s="5">
        <v>1515.5189553699522</v>
      </c>
      <c r="AA390" s="5">
        <v>1524.266057902076</v>
      </c>
      <c r="AB390" s="5">
        <v>1525.589554815574</v>
      </c>
      <c r="AC390" s="5">
        <v>1532.1877856237043</v>
      </c>
    </row>
    <row r="391" spans="1:29" s="5" customFormat="1">
      <c r="A391" s="1" t="s">
        <v>524</v>
      </c>
      <c r="B391" s="1" t="s">
        <v>533</v>
      </c>
      <c r="C391" s="1"/>
      <c r="D391" s="1" t="s">
        <v>620</v>
      </c>
      <c r="E391" s="1"/>
      <c r="F391" s="1">
        <v>121</v>
      </c>
      <c r="G391" s="1" t="s">
        <v>836</v>
      </c>
      <c r="H391" s="1" t="str">
        <f t="shared" si="6"/>
        <v>121종합중위단위전세가격</v>
      </c>
      <c r="I391" s="1" t="s">
        <v>874</v>
      </c>
      <c r="J391" s="13">
        <v>1118.9397149452743</v>
      </c>
      <c r="K391" s="13">
        <v>1119.2218631776848</v>
      </c>
      <c r="L391" s="13">
        <v>1119.3132149660339</v>
      </c>
      <c r="M391" s="13">
        <v>1119.3908785151109</v>
      </c>
      <c r="N391" s="13">
        <v>1125.1900097560358</v>
      </c>
      <c r="O391" s="13">
        <v>1121.8536921819036</v>
      </c>
      <c r="P391" s="13">
        <v>1095.7632948029554</v>
      </c>
      <c r="Q391" s="14">
        <v>1094.8442182543542</v>
      </c>
      <c r="R391" s="14">
        <v>1094.8442182543542</v>
      </c>
      <c r="S391" s="14">
        <v>1109.1656295472212</v>
      </c>
      <c r="T391" s="14">
        <v>1126.698285617598</v>
      </c>
      <c r="U391" s="5">
        <v>1154.1763672439045</v>
      </c>
      <c r="V391" s="5">
        <v>1150.0887762533755</v>
      </c>
      <c r="W391" s="5">
        <v>1146.5706498022168</v>
      </c>
      <c r="X391" s="5">
        <v>1150.644039176583</v>
      </c>
      <c r="Y391" s="5">
        <v>1162.0955234518856</v>
      </c>
      <c r="Z391" s="5">
        <v>1161.0870282349726</v>
      </c>
      <c r="AA391" s="5">
        <v>1162.1994209886379</v>
      </c>
      <c r="AB391" s="5">
        <v>1163.33705321558</v>
      </c>
      <c r="AC391" s="5">
        <v>1172.9181651487761</v>
      </c>
    </row>
    <row r="392" spans="1:29" s="5" customFormat="1">
      <c r="A392" s="1" t="s">
        <v>524</v>
      </c>
      <c r="B392" s="1" t="s">
        <v>533</v>
      </c>
      <c r="C392" s="1"/>
      <c r="D392" s="1" t="s">
        <v>621</v>
      </c>
      <c r="E392" s="1"/>
      <c r="F392" s="1">
        <v>122</v>
      </c>
      <c r="G392" s="1" t="s">
        <v>836</v>
      </c>
      <c r="H392" s="1" t="str">
        <f t="shared" si="6"/>
        <v>122종합중위단위전세가격</v>
      </c>
      <c r="I392" s="1" t="s">
        <v>874</v>
      </c>
      <c r="J392" s="13">
        <v>1769.6318738285086</v>
      </c>
      <c r="K392" s="13">
        <v>1778.0177789387831</v>
      </c>
      <c r="L392" s="13">
        <v>1783.9130120958791</v>
      </c>
      <c r="M392" s="13">
        <v>1789.4584414093104</v>
      </c>
      <c r="N392" s="13">
        <v>1784.8876825954303</v>
      </c>
      <c r="O392" s="13">
        <v>1780.6515785659544</v>
      </c>
      <c r="P392" s="13">
        <v>1771.6085846262529</v>
      </c>
      <c r="Q392" s="14">
        <v>1770.5588521651932</v>
      </c>
      <c r="R392" s="14">
        <v>1764.0646266317187</v>
      </c>
      <c r="S392" s="14">
        <v>1768.1291519204351</v>
      </c>
      <c r="T392" s="14">
        <v>1768.0867761169334</v>
      </c>
      <c r="U392" s="5">
        <v>1765.4338234821432</v>
      </c>
      <c r="V392" s="5">
        <v>1760.3312965279404</v>
      </c>
      <c r="W392" s="5">
        <v>1762.6128548703095</v>
      </c>
      <c r="X392" s="5">
        <v>1758.7642315607227</v>
      </c>
      <c r="Y392" s="5">
        <v>1773.8433920589835</v>
      </c>
      <c r="Z392" s="5">
        <v>1786.1487149070724</v>
      </c>
      <c r="AA392" s="5">
        <v>1800.4095035940181</v>
      </c>
      <c r="AB392" s="5">
        <v>1803.8144808305508</v>
      </c>
      <c r="AC392" s="5">
        <v>1807.0566063782628</v>
      </c>
    </row>
    <row r="393" spans="1:29" s="5" customFormat="1">
      <c r="A393" s="1" t="s">
        <v>524</v>
      </c>
      <c r="B393" s="1" t="s">
        <v>533</v>
      </c>
      <c r="C393" s="1"/>
      <c r="D393" s="1" t="s">
        <v>621</v>
      </c>
      <c r="E393" s="1" t="s">
        <v>622</v>
      </c>
      <c r="F393" s="1">
        <v>123</v>
      </c>
      <c r="G393" s="1" t="s">
        <v>836</v>
      </c>
      <c r="H393" s="1" t="str">
        <f t="shared" si="6"/>
        <v>123종합중위단위전세가격</v>
      </c>
      <c r="I393" s="1" t="s">
        <v>874</v>
      </c>
      <c r="J393" s="13">
        <v>1739.4838104816306</v>
      </c>
      <c r="K393" s="13">
        <v>1759.1092433021104</v>
      </c>
      <c r="L393" s="13">
        <v>1772.9057865212676</v>
      </c>
      <c r="M393" s="13">
        <v>1787.0372279221342</v>
      </c>
      <c r="N393" s="13">
        <v>1787.0372279221342</v>
      </c>
      <c r="O393" s="13">
        <v>1780.681292116456</v>
      </c>
      <c r="P393" s="13">
        <v>1761.8317814205436</v>
      </c>
      <c r="Q393" s="14">
        <v>1766.4758380864457</v>
      </c>
      <c r="R393" s="14">
        <v>1763.8951555172039</v>
      </c>
      <c r="S393" s="14">
        <v>1780.7749252761844</v>
      </c>
      <c r="T393" s="14">
        <v>1786.6995651808265</v>
      </c>
      <c r="U393" s="5">
        <v>1775.7804847309012</v>
      </c>
      <c r="V393" s="5">
        <v>1763.6315356352343</v>
      </c>
      <c r="W393" s="5">
        <v>1772.2176500055346</v>
      </c>
      <c r="X393" s="5">
        <v>1765.0462130213034</v>
      </c>
      <c r="Y393" s="5">
        <v>1768.7712883931617</v>
      </c>
      <c r="Z393" s="5">
        <v>1793.267294545461</v>
      </c>
      <c r="AA393" s="5">
        <v>1814.6042742828186</v>
      </c>
      <c r="AB393" s="5">
        <v>1815.2881004275596</v>
      </c>
      <c r="AC393" s="5">
        <v>1822.6229627021064</v>
      </c>
    </row>
    <row r="394" spans="1:29" s="5" customFormat="1">
      <c r="A394" s="1" t="s">
        <v>524</v>
      </c>
      <c r="B394" s="1" t="s">
        <v>533</v>
      </c>
      <c r="C394" s="1"/>
      <c r="D394" s="1" t="s">
        <v>621</v>
      </c>
      <c r="E394" s="1" t="s">
        <v>623</v>
      </c>
      <c r="F394" s="1">
        <v>124</v>
      </c>
      <c r="G394" s="1" t="s">
        <v>836</v>
      </c>
      <c r="H394" s="1" t="str">
        <f t="shared" ref="H394:H457" si="7">F394&amp;G394&amp;I394</f>
        <v>124종합중위단위전세가격</v>
      </c>
      <c r="I394" s="1" t="s">
        <v>874</v>
      </c>
      <c r="J394" s="13">
        <v>1696.2166706931191</v>
      </c>
      <c r="K394" s="13">
        <v>1696.2166706931191</v>
      </c>
      <c r="L394" s="13">
        <v>1696.2166706931191</v>
      </c>
      <c r="M394" s="13">
        <v>1696.2166706931191</v>
      </c>
      <c r="N394" s="13">
        <v>1696.2166706931191</v>
      </c>
      <c r="O394" s="13">
        <v>1720.5641863071776</v>
      </c>
      <c r="P394" s="13">
        <v>1726.7871144205374</v>
      </c>
      <c r="Q394" s="14">
        <v>1705.2723863891122</v>
      </c>
      <c r="R394" s="14">
        <v>1688.6986883946299</v>
      </c>
      <c r="S394" s="14">
        <v>1676.0516401125271</v>
      </c>
      <c r="T394" s="14">
        <v>1665.7113217010969</v>
      </c>
      <c r="U394" s="5">
        <v>1663.0513868938058</v>
      </c>
      <c r="V394" s="5">
        <v>1663.0513868938058</v>
      </c>
      <c r="W394" s="5">
        <v>1663.0513868938058</v>
      </c>
      <c r="X394" s="5">
        <v>1663.0513868938058</v>
      </c>
      <c r="Y394" s="5">
        <v>1698.0570646778992</v>
      </c>
      <c r="Z394" s="5">
        <v>1706.5913787497723</v>
      </c>
      <c r="AA394" s="5">
        <v>1716.2270774572746</v>
      </c>
      <c r="AB394" s="5">
        <v>1728.9957203024749</v>
      </c>
      <c r="AC394" s="5">
        <v>1728.9957203024749</v>
      </c>
    </row>
    <row r="395" spans="1:29" s="5" customFormat="1">
      <c r="A395" s="1" t="s">
        <v>524</v>
      </c>
      <c r="B395" s="1" t="s">
        <v>533</v>
      </c>
      <c r="C395" s="1"/>
      <c r="D395" s="1" t="s">
        <v>621</v>
      </c>
      <c r="E395" s="1" t="s">
        <v>624</v>
      </c>
      <c r="F395" s="1">
        <v>125</v>
      </c>
      <c r="G395" s="1" t="s">
        <v>836</v>
      </c>
      <c r="H395" s="1" t="str">
        <f t="shared" si="7"/>
        <v>125종합중위단위전세가격</v>
      </c>
      <c r="I395" s="1" t="s">
        <v>874</v>
      </c>
      <c r="J395" s="13">
        <v>1865.8617858071723</v>
      </c>
      <c r="K395" s="13">
        <v>1865.8617858071723</v>
      </c>
      <c r="L395" s="13">
        <v>1865.8617858071723</v>
      </c>
      <c r="M395" s="13">
        <v>1864.3394276250976</v>
      </c>
      <c r="N395" s="13">
        <v>1850.2224467362878</v>
      </c>
      <c r="O395" s="13">
        <v>1826.8084355823737</v>
      </c>
      <c r="P395" s="13">
        <v>1818.9707047818604</v>
      </c>
      <c r="Q395" s="14">
        <v>1826.1405125523645</v>
      </c>
      <c r="R395" s="14">
        <v>1822.2307239325673</v>
      </c>
      <c r="S395" s="14">
        <v>1822.2307239325673</v>
      </c>
      <c r="T395" s="14">
        <v>1822.2307239325673</v>
      </c>
      <c r="U395" s="5">
        <v>1826.9341733615161</v>
      </c>
      <c r="V395" s="5">
        <v>1826.9341733615161</v>
      </c>
      <c r="W395" s="5">
        <v>1822.9899359353217</v>
      </c>
      <c r="X395" s="5">
        <v>1820.4986688626841</v>
      </c>
      <c r="Y395" s="5">
        <v>1835.2894276262664</v>
      </c>
      <c r="Z395" s="5">
        <v>1835.0905330848902</v>
      </c>
      <c r="AA395" s="5">
        <v>1843.8644301305765</v>
      </c>
      <c r="AB395" s="5">
        <v>1843.8644301305765</v>
      </c>
      <c r="AC395" s="5">
        <v>1844.3453378367278</v>
      </c>
    </row>
    <row r="396" spans="1:29" s="5" customFormat="1">
      <c r="A396" s="1" t="s">
        <v>524</v>
      </c>
      <c r="B396" s="1" t="s">
        <v>533</v>
      </c>
      <c r="C396" s="1"/>
      <c r="D396" s="1" t="s">
        <v>625</v>
      </c>
      <c r="E396" s="1"/>
      <c r="F396" s="1">
        <v>126</v>
      </c>
      <c r="G396" s="1" t="s">
        <v>836</v>
      </c>
      <c r="H396" s="1" t="str">
        <f t="shared" si="7"/>
        <v>126종합중위단위전세가격</v>
      </c>
      <c r="I396" s="1" t="s">
        <v>874</v>
      </c>
      <c r="J396" s="13">
        <v>1046.4118395706446</v>
      </c>
      <c r="K396" s="13">
        <v>1046.4118395706446</v>
      </c>
      <c r="L396" s="13">
        <v>1052.7650913034474</v>
      </c>
      <c r="M396" s="13">
        <v>1051.9873822797213</v>
      </c>
      <c r="N396" s="13">
        <v>1051.9873822797213</v>
      </c>
      <c r="O396" s="13">
        <v>1053.496319302177</v>
      </c>
      <c r="P396" s="13">
        <v>1042.5961190236569</v>
      </c>
      <c r="Q396" s="14">
        <v>1042.5961190236569</v>
      </c>
      <c r="R396" s="14">
        <v>1042.4597528817239</v>
      </c>
      <c r="S396" s="14">
        <v>1039.2547516597176</v>
      </c>
      <c r="T396" s="14">
        <v>1032.9741442619991</v>
      </c>
      <c r="U396" s="5">
        <v>1040.3591790950211</v>
      </c>
      <c r="V396" s="5">
        <v>1038.3031629984532</v>
      </c>
      <c r="W396" s="5">
        <v>1038.3031629984532</v>
      </c>
      <c r="X396" s="5">
        <v>1043.8276525573972</v>
      </c>
      <c r="Y396" s="5">
        <v>1064.1091542228648</v>
      </c>
      <c r="Z396" s="5">
        <v>1101.071740409707</v>
      </c>
      <c r="AA396" s="5">
        <v>1101.6771551912068</v>
      </c>
      <c r="AB396" s="5">
        <v>1097.9581986159933</v>
      </c>
      <c r="AC396" s="5">
        <v>1110.7274164395319</v>
      </c>
    </row>
    <row r="397" spans="1:29" s="5" customFormat="1">
      <c r="A397" s="1" t="s">
        <v>524</v>
      </c>
      <c r="B397" s="1" t="s">
        <v>533</v>
      </c>
      <c r="C397" s="1" t="s">
        <v>540</v>
      </c>
      <c r="D397" s="1"/>
      <c r="E397" s="1"/>
      <c r="F397" s="1">
        <v>127</v>
      </c>
      <c r="G397" s="1" t="s">
        <v>836</v>
      </c>
      <c r="H397" s="1" t="str">
        <f t="shared" si="7"/>
        <v>127종합중위단위전세가격</v>
      </c>
      <c r="I397" s="1" t="s">
        <v>874</v>
      </c>
      <c r="J397" s="13">
        <v>1059.866729296373</v>
      </c>
      <c r="K397" s="13">
        <v>1076.2369180385756</v>
      </c>
      <c r="L397" s="13">
        <v>1081.7711160389269</v>
      </c>
      <c r="M397" s="13">
        <v>1082.3482817724559</v>
      </c>
      <c r="N397" s="13">
        <v>1083.200884773803</v>
      </c>
      <c r="O397" s="13">
        <v>1083.200884773803</v>
      </c>
      <c r="P397" s="13">
        <v>1081.1751068622978</v>
      </c>
      <c r="Q397" s="14">
        <v>1081.1751068622978</v>
      </c>
      <c r="R397" s="14">
        <v>1084.1073411595914</v>
      </c>
      <c r="S397" s="14">
        <v>1084.1902261552218</v>
      </c>
      <c r="T397" s="14">
        <v>1084.723870195566</v>
      </c>
      <c r="U397" s="5">
        <v>1083.7154275913579</v>
      </c>
      <c r="V397" s="5">
        <v>1082.3876298034431</v>
      </c>
      <c r="W397" s="5">
        <v>1084.9802433991706</v>
      </c>
      <c r="X397" s="5">
        <v>1086.6379574969544</v>
      </c>
      <c r="Y397" s="5">
        <v>1087.7408285099507</v>
      </c>
      <c r="Z397" s="5">
        <v>1098.2446744625913</v>
      </c>
      <c r="AA397" s="5">
        <v>1104.2785243093865</v>
      </c>
      <c r="AB397" s="5">
        <v>1102.4324897753445</v>
      </c>
      <c r="AC397" s="5">
        <v>1113.1750556653249</v>
      </c>
    </row>
    <row r="398" spans="1:29" s="5" customFormat="1">
      <c r="A398" s="1" t="s">
        <v>524</v>
      </c>
      <c r="B398" s="1" t="s">
        <v>533</v>
      </c>
      <c r="C398" s="1"/>
      <c r="D398" s="1" t="s">
        <v>626</v>
      </c>
      <c r="E398" s="1"/>
      <c r="F398" s="1">
        <v>128</v>
      </c>
      <c r="G398" s="1" t="s">
        <v>836</v>
      </c>
      <c r="H398" s="1" t="str">
        <f t="shared" si="7"/>
        <v>128종합중위단위전세가격</v>
      </c>
      <c r="I398" s="1" t="s">
        <v>874</v>
      </c>
      <c r="J398" s="13">
        <v>440.65710487774692</v>
      </c>
      <c r="K398" s="13">
        <v>440.65710487774692</v>
      </c>
      <c r="L398" s="13">
        <v>455.19657530813009</v>
      </c>
      <c r="M398" s="13">
        <v>455.19657530813009</v>
      </c>
      <c r="N398" s="13">
        <v>455.19657530813009</v>
      </c>
      <c r="O398" s="13">
        <v>455.19657530813009</v>
      </c>
      <c r="P398" s="13">
        <v>462.6193889878316</v>
      </c>
      <c r="Q398" s="14">
        <v>462.6193889878316</v>
      </c>
      <c r="R398" s="14">
        <v>462.6193889878316</v>
      </c>
      <c r="S398" s="14">
        <v>462.61828632280299</v>
      </c>
      <c r="T398" s="14">
        <v>461.18360612665805</v>
      </c>
      <c r="U398" s="5">
        <v>465.53227731665362</v>
      </c>
      <c r="V398" s="5">
        <v>465.53227731665362</v>
      </c>
      <c r="W398" s="5">
        <v>465.53227731665362</v>
      </c>
      <c r="X398" s="5">
        <v>473.15157693775598</v>
      </c>
      <c r="Y398" s="5">
        <v>479.02199637324776</v>
      </c>
      <c r="Z398" s="5">
        <v>481.03685740227149</v>
      </c>
      <c r="AA398" s="5">
        <v>484.70735221487644</v>
      </c>
      <c r="AB398" s="5">
        <v>485.48384660202419</v>
      </c>
      <c r="AC398" s="5">
        <v>486.50196518992544</v>
      </c>
    </row>
    <row r="399" spans="1:29" s="5" customFormat="1">
      <c r="A399" s="1" t="s">
        <v>524</v>
      </c>
      <c r="B399" s="1" t="s">
        <v>533</v>
      </c>
      <c r="C399" s="1"/>
      <c r="D399" s="1" t="s">
        <v>627</v>
      </c>
      <c r="E399" s="1"/>
      <c r="F399" s="1">
        <v>129</v>
      </c>
      <c r="G399" s="1" t="s">
        <v>836</v>
      </c>
      <c r="H399" s="1" t="str">
        <f t="shared" si="7"/>
        <v>129종합중위단위전세가격</v>
      </c>
      <c r="I399" s="1" t="s">
        <v>874</v>
      </c>
      <c r="J399" s="13">
        <v>766.72005852884092</v>
      </c>
      <c r="K399" s="13">
        <v>766.72005852884092</v>
      </c>
      <c r="L399" s="13">
        <v>796.71676939018892</v>
      </c>
      <c r="M399" s="13">
        <v>795.46943893726177</v>
      </c>
      <c r="N399" s="13">
        <v>795.46943893726177</v>
      </c>
      <c r="O399" s="13">
        <v>795.46943893726177</v>
      </c>
      <c r="P399" s="13">
        <v>781.94914425539127</v>
      </c>
      <c r="Q399" s="14">
        <v>781.94914425539127</v>
      </c>
      <c r="R399" s="14">
        <v>785.2826850403352</v>
      </c>
      <c r="S399" s="14">
        <v>785.2826850403352</v>
      </c>
      <c r="T399" s="14">
        <v>785.2826850403352</v>
      </c>
      <c r="U399" s="5">
        <v>788.83638643764925</v>
      </c>
      <c r="V399" s="5">
        <v>802.39320113568192</v>
      </c>
      <c r="W399" s="5">
        <v>802.39320113568192</v>
      </c>
      <c r="X399" s="5">
        <v>802.39320113568192</v>
      </c>
      <c r="Y399" s="5">
        <v>804.58724139205594</v>
      </c>
      <c r="Z399" s="5">
        <v>807.98288095234409</v>
      </c>
      <c r="AA399" s="5">
        <v>820.86956968853019</v>
      </c>
      <c r="AB399" s="5">
        <v>805.45084414088876</v>
      </c>
      <c r="AC399" s="5">
        <v>805.45084414088876</v>
      </c>
    </row>
    <row r="400" spans="1:29" s="5" customFormat="1">
      <c r="A400" s="1" t="s">
        <v>524</v>
      </c>
      <c r="B400" s="1" t="s">
        <v>533</v>
      </c>
      <c r="C400" s="1"/>
      <c r="D400" s="1" t="s">
        <v>628</v>
      </c>
      <c r="E400" s="1"/>
      <c r="F400" s="1">
        <v>130</v>
      </c>
      <c r="G400" s="1" t="s">
        <v>836</v>
      </c>
      <c r="H400" s="1" t="str">
        <f t="shared" si="7"/>
        <v>130종합중위단위전세가격</v>
      </c>
      <c r="I400" s="1" t="s">
        <v>874</v>
      </c>
      <c r="J400" s="13">
        <v>866.30070578050777</v>
      </c>
      <c r="K400" s="13">
        <v>866.30070578050777</v>
      </c>
      <c r="L400" s="13">
        <v>866.30070578050777</v>
      </c>
      <c r="M400" s="13">
        <v>866.30070578050777</v>
      </c>
      <c r="N400" s="13">
        <v>866.30070578050777</v>
      </c>
      <c r="O400" s="13">
        <v>866.30070578050777</v>
      </c>
      <c r="P400" s="13">
        <v>866.30070578050777</v>
      </c>
      <c r="Q400" s="14">
        <v>866.30070578050777</v>
      </c>
      <c r="R400" s="14">
        <v>876.95586112134265</v>
      </c>
      <c r="S400" s="14">
        <v>877.32518174890743</v>
      </c>
      <c r="T400" s="14">
        <v>881.37942287359624</v>
      </c>
      <c r="U400" s="5">
        <v>883.31633431208115</v>
      </c>
      <c r="V400" s="5">
        <v>879.01624233717837</v>
      </c>
      <c r="W400" s="5">
        <v>879.01624233717837</v>
      </c>
      <c r="X400" s="5">
        <v>879.01624233717837</v>
      </c>
      <c r="Y400" s="5">
        <v>863.0874325737708</v>
      </c>
      <c r="Z400" s="5">
        <v>864.71556931918997</v>
      </c>
      <c r="AA400" s="5">
        <v>864.71556931918997</v>
      </c>
      <c r="AB400" s="5">
        <v>864.71556931918997</v>
      </c>
      <c r="AC400" s="5">
        <v>868.91810466319794</v>
      </c>
    </row>
    <row r="401" spans="1:29" s="5" customFormat="1">
      <c r="A401" s="1" t="s">
        <v>524</v>
      </c>
      <c r="B401" s="1" t="s">
        <v>533</v>
      </c>
      <c r="C401" s="1"/>
      <c r="D401" s="1" t="s">
        <v>629</v>
      </c>
      <c r="E401" s="1"/>
      <c r="F401" s="1">
        <v>131</v>
      </c>
      <c r="G401" s="1" t="s">
        <v>836</v>
      </c>
      <c r="H401" s="1" t="str">
        <f t="shared" si="7"/>
        <v>131종합중위단위전세가격</v>
      </c>
      <c r="I401" s="1" t="s">
        <v>874</v>
      </c>
      <c r="J401" s="13">
        <v>1449.5259634482866</v>
      </c>
      <c r="K401" s="13">
        <v>1483.7676828706499</v>
      </c>
      <c r="L401" s="13">
        <v>1482.231148887279</v>
      </c>
      <c r="M401" s="13">
        <v>1483.7676828706499</v>
      </c>
      <c r="N401" s="13">
        <v>1485.5510827575145</v>
      </c>
      <c r="O401" s="13">
        <v>1485.5510827575145</v>
      </c>
      <c r="P401" s="13">
        <v>1482.231148887279</v>
      </c>
      <c r="Q401" s="14">
        <v>1482.231148887279</v>
      </c>
      <c r="R401" s="14">
        <v>1482.4712992420759</v>
      </c>
      <c r="S401" s="14">
        <v>1482.4712992420759</v>
      </c>
      <c r="T401" s="14">
        <v>1482.1925215909159</v>
      </c>
      <c r="U401" s="5">
        <v>1479.9653702772271</v>
      </c>
      <c r="V401" s="5">
        <v>1475.5597687284308</v>
      </c>
      <c r="W401" s="5">
        <v>1481.0143709922331</v>
      </c>
      <c r="X401" s="5">
        <v>1481.7750448822856</v>
      </c>
      <c r="Y401" s="5">
        <v>1488.985455117876</v>
      </c>
      <c r="Z401" s="5">
        <v>1508.6717140190672</v>
      </c>
      <c r="AA401" s="5">
        <v>1516.5743003453742</v>
      </c>
      <c r="AB401" s="5">
        <v>1516.5743003453742</v>
      </c>
      <c r="AC401" s="5">
        <v>1536.8104722682165</v>
      </c>
    </row>
    <row r="402" spans="1:29" s="5" customFormat="1">
      <c r="A402" s="1" t="s">
        <v>524</v>
      </c>
      <c r="B402" s="1" t="s">
        <v>541</v>
      </c>
      <c r="C402" s="1"/>
      <c r="D402" s="1"/>
      <c r="E402" s="1"/>
      <c r="F402" s="1">
        <v>132</v>
      </c>
      <c r="G402" s="1" t="s">
        <v>836</v>
      </c>
      <c r="H402" s="1" t="str">
        <f t="shared" si="7"/>
        <v>132종합중위단위전세가격</v>
      </c>
      <c r="I402" s="1" t="s">
        <v>874</v>
      </c>
      <c r="J402" s="13">
        <v>1293.9849110936127</v>
      </c>
      <c r="K402" s="13">
        <v>1292.9535205574507</v>
      </c>
      <c r="L402" s="13">
        <v>1294.6147346018629</v>
      </c>
      <c r="M402" s="13">
        <v>1295.5924484209515</v>
      </c>
      <c r="N402" s="13">
        <v>1296.8418333244745</v>
      </c>
      <c r="O402" s="13">
        <v>1299.9787114803723</v>
      </c>
      <c r="P402" s="13">
        <v>1296.9676004571952</v>
      </c>
      <c r="Q402" s="14">
        <v>1302.7565132954894</v>
      </c>
      <c r="R402" s="14">
        <v>1307.2232386080434</v>
      </c>
      <c r="S402" s="14">
        <v>1307.7790564855025</v>
      </c>
      <c r="T402" s="14">
        <v>1309.1942379289692</v>
      </c>
      <c r="U402" s="5">
        <v>1309.1162790151566</v>
      </c>
      <c r="V402" s="5">
        <v>1305.1170206060319</v>
      </c>
      <c r="W402" s="5">
        <v>1308.0556914929186</v>
      </c>
      <c r="X402" s="5">
        <v>1312.2185301146978</v>
      </c>
      <c r="Y402" s="5">
        <v>1324.1808035868394</v>
      </c>
      <c r="Z402" s="5">
        <v>1324.8957031332632</v>
      </c>
      <c r="AA402" s="5">
        <v>1327.9959635409916</v>
      </c>
      <c r="AB402" s="5">
        <v>1333.08073523912</v>
      </c>
      <c r="AC402" s="5">
        <v>1345.2471847652178</v>
      </c>
    </row>
    <row r="403" spans="1:29" s="5" customFormat="1">
      <c r="A403" s="1" t="s">
        <v>524</v>
      </c>
      <c r="B403" s="1" t="s">
        <v>541</v>
      </c>
      <c r="C403" s="1"/>
      <c r="D403" s="1" t="s">
        <v>559</v>
      </c>
      <c r="E403" s="1"/>
      <c r="F403" s="1">
        <v>133</v>
      </c>
      <c r="G403" s="1" t="s">
        <v>836</v>
      </c>
      <c r="H403" s="1" t="str">
        <f t="shared" si="7"/>
        <v>133종합중위단위전세가격</v>
      </c>
      <c r="I403" s="1" t="s">
        <v>874</v>
      </c>
      <c r="J403" s="13">
        <v>1139.8363469534504</v>
      </c>
      <c r="K403" s="13">
        <v>1159.3429167814015</v>
      </c>
      <c r="L403" s="13">
        <v>1159.3429167814015</v>
      </c>
      <c r="M403" s="13">
        <v>1159.3429167814015</v>
      </c>
      <c r="N403" s="13">
        <v>1159.3429167814015</v>
      </c>
      <c r="O403" s="13">
        <v>1159.3429167814015</v>
      </c>
      <c r="P403" s="13">
        <v>1159.3429167814015</v>
      </c>
      <c r="Q403" s="14">
        <v>1159.3429167814015</v>
      </c>
      <c r="R403" s="14">
        <v>1146.3085429543203</v>
      </c>
      <c r="S403" s="14">
        <v>1146.300026821659</v>
      </c>
      <c r="T403" s="14">
        <v>1130.5040029017948</v>
      </c>
      <c r="U403" s="5">
        <v>1124.3419665793019</v>
      </c>
      <c r="V403" s="5">
        <v>1076.9019276509719</v>
      </c>
      <c r="W403" s="5">
        <v>1067.1166070291558</v>
      </c>
      <c r="X403" s="5">
        <v>1060.508876900863</v>
      </c>
      <c r="Y403" s="5">
        <v>1067.5286438316268</v>
      </c>
      <c r="Z403" s="5">
        <v>1067.5286438316268</v>
      </c>
      <c r="AA403" s="5">
        <v>1067.5286438316268</v>
      </c>
      <c r="AB403" s="5">
        <v>1071.2389775494753</v>
      </c>
      <c r="AC403" s="5">
        <v>1082.5107354859877</v>
      </c>
    </row>
    <row r="404" spans="1:29" s="5" customFormat="1">
      <c r="A404" s="1" t="s">
        <v>524</v>
      </c>
      <c r="B404" s="1" t="s">
        <v>541</v>
      </c>
      <c r="C404" s="1"/>
      <c r="D404" s="1" t="s">
        <v>630</v>
      </c>
      <c r="E404" s="1"/>
      <c r="F404" s="1">
        <v>134</v>
      </c>
      <c r="G404" s="1" t="s">
        <v>836</v>
      </c>
      <c r="H404" s="1" t="str">
        <f t="shared" si="7"/>
        <v>134종합중위단위전세가격</v>
      </c>
      <c r="I404" s="1" t="s">
        <v>874</v>
      </c>
      <c r="J404" s="13">
        <v>1147.2441051090811</v>
      </c>
      <c r="K404" s="13">
        <v>1147.2441051090811</v>
      </c>
      <c r="L404" s="13">
        <v>1147.2441051090811</v>
      </c>
      <c r="M404" s="13">
        <v>1147.2441051090811</v>
      </c>
      <c r="N404" s="13">
        <v>1147.2441051090811</v>
      </c>
      <c r="O404" s="13">
        <v>1152.6048271405753</v>
      </c>
      <c r="P404" s="13">
        <v>1156.0759876162081</v>
      </c>
      <c r="Q404" s="14">
        <v>1154.6837047928752</v>
      </c>
      <c r="R404" s="14">
        <v>1152.732378081156</v>
      </c>
      <c r="S404" s="14">
        <v>1152.732378081156</v>
      </c>
      <c r="T404" s="14">
        <v>1152.732378081156</v>
      </c>
      <c r="U404" s="5">
        <v>1154.0685475398045</v>
      </c>
      <c r="V404" s="5">
        <v>1140.6602092613712</v>
      </c>
      <c r="W404" s="5">
        <v>1147.3643784005881</v>
      </c>
      <c r="X404" s="5">
        <v>1147.9377780500904</v>
      </c>
      <c r="Y404" s="5">
        <v>1149.0818773034218</v>
      </c>
      <c r="Z404" s="5">
        <v>1147.9377780500904</v>
      </c>
      <c r="AA404" s="5">
        <v>1135.3560157727152</v>
      </c>
      <c r="AB404" s="5">
        <v>1135.3560157727152</v>
      </c>
      <c r="AC404" s="5">
        <v>1129.0651346340273</v>
      </c>
    </row>
    <row r="405" spans="1:29" s="5" customFormat="1">
      <c r="A405" s="1" t="s">
        <v>524</v>
      </c>
      <c r="B405" s="1" t="s">
        <v>541</v>
      </c>
      <c r="C405" s="1"/>
      <c r="D405" s="1" t="s">
        <v>631</v>
      </c>
      <c r="E405" s="1"/>
      <c r="F405" s="1">
        <v>135</v>
      </c>
      <c r="G405" s="1" t="s">
        <v>836</v>
      </c>
      <c r="H405" s="1" t="str">
        <f t="shared" si="7"/>
        <v>135종합중위단위전세가격</v>
      </c>
      <c r="I405" s="1" t="s">
        <v>874</v>
      </c>
      <c r="J405" s="13">
        <v>1242.0403948656976</v>
      </c>
      <c r="K405" s="13">
        <v>1242.0403948656976</v>
      </c>
      <c r="L405" s="13">
        <v>1242.0403948656976</v>
      </c>
      <c r="M405" s="13">
        <v>1248.2784027960768</v>
      </c>
      <c r="N405" s="13">
        <v>1246.0846907512632</v>
      </c>
      <c r="O405" s="13">
        <v>1255.2220147416194</v>
      </c>
      <c r="P405" s="13">
        <v>1251.2186601173541</v>
      </c>
      <c r="Q405" s="14">
        <v>1255.2220147416194</v>
      </c>
      <c r="R405" s="14">
        <v>1257.5471359691999</v>
      </c>
      <c r="S405" s="14">
        <v>1260.1511316811086</v>
      </c>
      <c r="T405" s="14">
        <v>1264.8013741362695</v>
      </c>
      <c r="U405" s="5">
        <v>1262.0148103983363</v>
      </c>
      <c r="V405" s="5">
        <v>1262.0148103983363</v>
      </c>
      <c r="W405" s="5">
        <v>1260.0379286522045</v>
      </c>
      <c r="X405" s="5">
        <v>1264.4884776982708</v>
      </c>
      <c r="Y405" s="5">
        <v>1262.2767717945767</v>
      </c>
      <c r="Z405" s="5">
        <v>1261.2740179253624</v>
      </c>
      <c r="AA405" s="5">
        <v>1264.816197846641</v>
      </c>
      <c r="AB405" s="5">
        <v>1267.2835437347376</v>
      </c>
      <c r="AC405" s="5">
        <v>1275.8551656268392</v>
      </c>
    </row>
    <row r="406" spans="1:29" s="5" customFormat="1">
      <c r="A406" s="1" t="s">
        <v>524</v>
      </c>
      <c r="B406" s="1" t="s">
        <v>541</v>
      </c>
      <c r="C406" s="1"/>
      <c r="D406" s="1" t="s">
        <v>632</v>
      </c>
      <c r="E406" s="1"/>
      <c r="F406" s="1">
        <v>136</v>
      </c>
      <c r="G406" s="1" t="s">
        <v>836</v>
      </c>
      <c r="H406" s="1" t="str">
        <f t="shared" si="7"/>
        <v>136종합중위단위전세가격</v>
      </c>
      <c r="I406" s="1" t="s">
        <v>874</v>
      </c>
      <c r="J406" s="13">
        <v>1522.968216482079</v>
      </c>
      <c r="K406" s="13">
        <v>1506.1819258775602</v>
      </c>
      <c r="L406" s="13">
        <v>1506.1819258775602</v>
      </c>
      <c r="M406" s="13">
        <v>1506.1819258775602</v>
      </c>
      <c r="N406" s="13">
        <v>1530.7764155311354</v>
      </c>
      <c r="O406" s="13">
        <v>1528.4070318261811</v>
      </c>
      <c r="P406" s="13">
        <v>1536.0254986642258</v>
      </c>
      <c r="Q406" s="14">
        <v>1555.8553405157302</v>
      </c>
      <c r="R406" s="14">
        <v>1566.9872993391618</v>
      </c>
      <c r="S406" s="14">
        <v>1566.9872993391618</v>
      </c>
      <c r="T406" s="14">
        <v>1571.5523050159768</v>
      </c>
      <c r="U406" s="5">
        <v>1570.7448853711671</v>
      </c>
      <c r="V406" s="5">
        <v>1577.963376486827</v>
      </c>
      <c r="W406" s="5">
        <v>1580.7780893967763</v>
      </c>
      <c r="X406" s="5">
        <v>1560.7284271759836</v>
      </c>
      <c r="Y406" s="5">
        <v>1592.1488163717454</v>
      </c>
      <c r="Z406" s="5">
        <v>1598.529350548909</v>
      </c>
      <c r="AA406" s="5">
        <v>1602.9458683261578</v>
      </c>
      <c r="AB406" s="5">
        <v>1601.191084218498</v>
      </c>
      <c r="AC406" s="5">
        <v>1607.0143279309434</v>
      </c>
    </row>
    <row r="407" spans="1:29" s="5" customFormat="1">
      <c r="A407" s="1" t="s">
        <v>524</v>
      </c>
      <c r="B407" s="1" t="s">
        <v>541</v>
      </c>
      <c r="C407" s="1"/>
      <c r="D407" s="1" t="s">
        <v>633</v>
      </c>
      <c r="E407" s="1"/>
      <c r="F407" s="1">
        <v>137</v>
      </c>
      <c r="G407" s="1" t="s">
        <v>836</v>
      </c>
      <c r="H407" s="1" t="str">
        <f t="shared" si="7"/>
        <v>137종합중위단위전세가격</v>
      </c>
      <c r="I407" s="1" t="s">
        <v>874</v>
      </c>
      <c r="J407" s="13">
        <v>1339.056527678315</v>
      </c>
      <c r="K407" s="13">
        <v>1339.056527678315</v>
      </c>
      <c r="L407" s="13">
        <v>1339.056527678315</v>
      </c>
      <c r="M407" s="13">
        <v>1339.056527678315</v>
      </c>
      <c r="N407" s="13">
        <v>1339.056527678315</v>
      </c>
      <c r="O407" s="13">
        <v>1339.056527678315</v>
      </c>
      <c r="P407" s="13">
        <v>1339.056527678315</v>
      </c>
      <c r="Q407" s="14">
        <v>1357.9703763644613</v>
      </c>
      <c r="R407" s="14">
        <v>1363.8827662096739</v>
      </c>
      <c r="S407" s="14">
        <v>1357.3786945992272</v>
      </c>
      <c r="T407" s="14">
        <v>1351.4193003913074</v>
      </c>
      <c r="U407" s="5">
        <v>1360.5064380947647</v>
      </c>
      <c r="V407" s="5">
        <v>1361.7354592543124</v>
      </c>
      <c r="W407" s="5">
        <v>1371.9742985915352</v>
      </c>
      <c r="X407" s="5">
        <v>1382.2402286649863</v>
      </c>
      <c r="Y407" s="5">
        <v>1394.797375718013</v>
      </c>
      <c r="Z407" s="5">
        <v>1387.8823370413165</v>
      </c>
      <c r="AA407" s="5">
        <v>1397.5044316199928</v>
      </c>
      <c r="AB407" s="5">
        <v>1405.9919047754643</v>
      </c>
      <c r="AC407" s="5">
        <v>1426.3123587373509</v>
      </c>
    </row>
    <row r="408" spans="1:29" s="5" customFormat="1">
      <c r="A408" s="1" t="s">
        <v>524</v>
      </c>
      <c r="B408" s="1" t="s">
        <v>541</v>
      </c>
      <c r="C408" s="1"/>
      <c r="D408" s="1" t="s">
        <v>634</v>
      </c>
      <c r="E408" s="1"/>
      <c r="F408" s="1">
        <v>138</v>
      </c>
      <c r="G408" s="1" t="s">
        <v>836</v>
      </c>
      <c r="H408" s="1" t="str">
        <f t="shared" si="7"/>
        <v>138종합중위단위전세가격</v>
      </c>
      <c r="I408" s="1" t="s">
        <v>874</v>
      </c>
      <c r="J408" s="13">
        <v>1435.136010462799</v>
      </c>
      <c r="K408" s="13">
        <v>1435.136010462799</v>
      </c>
      <c r="L408" s="13">
        <v>1439.6039649414015</v>
      </c>
      <c r="M408" s="13">
        <v>1439.6039649414015</v>
      </c>
      <c r="N408" s="13">
        <v>1439.6039649414015</v>
      </c>
      <c r="O408" s="13">
        <v>1439.6039649414015</v>
      </c>
      <c r="P408" s="13">
        <v>1439.6039649414015</v>
      </c>
      <c r="Q408" s="14">
        <v>1431.5021370769593</v>
      </c>
      <c r="R408" s="14">
        <v>1431.5021370769593</v>
      </c>
      <c r="S408" s="14">
        <v>1444.4356978432313</v>
      </c>
      <c r="T408" s="14">
        <v>1447.8397350984933</v>
      </c>
      <c r="U408" s="5">
        <v>1451.4064801004554</v>
      </c>
      <c r="V408" s="5">
        <v>1451.4064801004554</v>
      </c>
      <c r="W408" s="5">
        <v>1460.0118553245109</v>
      </c>
      <c r="X408" s="5">
        <v>1461.5719440020594</v>
      </c>
      <c r="Y408" s="5">
        <v>1474.0903679645685</v>
      </c>
      <c r="Z408" s="5">
        <v>1481.3731770550894</v>
      </c>
      <c r="AA408" s="5">
        <v>1489.8790005927692</v>
      </c>
      <c r="AB408" s="5">
        <v>1495.4549068161114</v>
      </c>
      <c r="AC408" s="5">
        <v>1518.4596391401542</v>
      </c>
    </row>
    <row r="409" spans="1:29" s="5" customFormat="1">
      <c r="A409" s="1" t="s">
        <v>524</v>
      </c>
      <c r="B409" s="1" t="s">
        <v>541</v>
      </c>
      <c r="C409" s="1"/>
      <c r="D409" s="1" t="s">
        <v>635</v>
      </c>
      <c r="E409" s="1"/>
      <c r="F409" s="1">
        <v>139</v>
      </c>
      <c r="G409" s="1" t="s">
        <v>836</v>
      </c>
      <c r="H409" s="1" t="str">
        <f t="shared" si="7"/>
        <v>139종합중위단위전세가격</v>
      </c>
      <c r="I409" s="1" t="s">
        <v>874</v>
      </c>
      <c r="J409" s="13">
        <v>1496.8658538115442</v>
      </c>
      <c r="K409" s="13">
        <v>1496.8658538115442</v>
      </c>
      <c r="L409" s="13">
        <v>1496.8658538115442</v>
      </c>
      <c r="M409" s="13">
        <v>1496.8658538115442</v>
      </c>
      <c r="N409" s="13">
        <v>1491.2789514045123</v>
      </c>
      <c r="O409" s="13">
        <v>1491.2789514045123</v>
      </c>
      <c r="P409" s="13">
        <v>1487.4208135440267</v>
      </c>
      <c r="Q409" s="14">
        <v>1501.0826799426413</v>
      </c>
      <c r="R409" s="14">
        <v>1508.4925737294343</v>
      </c>
      <c r="S409" s="14">
        <v>1508.4925737294343</v>
      </c>
      <c r="T409" s="14">
        <v>1508.4925737294343</v>
      </c>
      <c r="U409" s="5">
        <v>1508.6091623226441</v>
      </c>
      <c r="V409" s="5">
        <v>1493.8635154955437</v>
      </c>
      <c r="W409" s="5">
        <v>1493.8635154955437</v>
      </c>
      <c r="X409" s="5">
        <v>1511.9658203665849</v>
      </c>
      <c r="Y409" s="5">
        <v>1515.763159551404</v>
      </c>
      <c r="Z409" s="5">
        <v>1513.0064032840926</v>
      </c>
      <c r="AA409" s="5">
        <v>1517.5844365793507</v>
      </c>
      <c r="AB409" s="5">
        <v>1535.3162650296786</v>
      </c>
      <c r="AC409" s="5">
        <v>1544.9681229156054</v>
      </c>
    </row>
    <row r="410" spans="1:29" s="5" customFormat="1">
      <c r="A410" s="1" t="s">
        <v>524</v>
      </c>
      <c r="B410" s="1" t="s">
        <v>541</v>
      </c>
      <c r="C410" s="1"/>
      <c r="D410" s="1" t="s">
        <v>636</v>
      </c>
      <c r="E410" s="1"/>
      <c r="F410" s="1">
        <v>140</v>
      </c>
      <c r="G410" s="1" t="s">
        <v>836</v>
      </c>
      <c r="H410" s="1" t="str">
        <f t="shared" si="7"/>
        <v>140종합중위단위전세가격</v>
      </c>
      <c r="I410" s="1" t="s">
        <v>874</v>
      </c>
      <c r="J410" s="13">
        <v>1130.9895405073855</v>
      </c>
      <c r="K410" s="13">
        <v>1130.9895405073855</v>
      </c>
      <c r="L410" s="13">
        <v>1135.3412854199935</v>
      </c>
      <c r="M410" s="13">
        <v>1135.3412854199935</v>
      </c>
      <c r="N410" s="13">
        <v>1135.4205573111094</v>
      </c>
      <c r="O410" s="13">
        <v>1146.1261085668662</v>
      </c>
      <c r="P410" s="13">
        <v>1129.6997313380239</v>
      </c>
      <c r="Q410" s="14">
        <v>1129.6997313380239</v>
      </c>
      <c r="R410" s="14">
        <v>1139.04492397432</v>
      </c>
      <c r="S410" s="14">
        <v>1131.2987716684995</v>
      </c>
      <c r="T410" s="14">
        <v>1137.4696093745263</v>
      </c>
      <c r="U410" s="5">
        <v>1140.8697353153259</v>
      </c>
      <c r="V410" s="5">
        <v>1133.2156077254922</v>
      </c>
      <c r="W410" s="5">
        <v>1131.6976095029006</v>
      </c>
      <c r="X410" s="5">
        <v>1137.9436568081585</v>
      </c>
      <c r="Y410" s="5">
        <v>1160.9923333420481</v>
      </c>
      <c r="Z410" s="5">
        <v>1162.8725474782339</v>
      </c>
      <c r="AA410" s="5">
        <v>1156.0787724327524</v>
      </c>
      <c r="AB410" s="5">
        <v>1155.4958169635302</v>
      </c>
      <c r="AC410" s="5">
        <v>1162.5316368480637</v>
      </c>
    </row>
    <row r="411" spans="1:29" s="5" customFormat="1">
      <c r="A411" s="1" t="s">
        <v>522</v>
      </c>
      <c r="B411" s="1"/>
      <c r="C411" s="1"/>
      <c r="D411" s="1"/>
      <c r="E411" s="1"/>
      <c r="F411" s="1">
        <v>141</v>
      </c>
      <c r="G411" s="1" t="s">
        <v>836</v>
      </c>
      <c r="H411" s="1" t="str">
        <f t="shared" si="7"/>
        <v>141종합중위단위전세가격</v>
      </c>
      <c r="I411" s="1" t="s">
        <v>874</v>
      </c>
      <c r="J411" s="13">
        <v>1302.5135518364971</v>
      </c>
      <c r="K411" s="13">
        <v>1301.0603643013503</v>
      </c>
      <c r="L411" s="13">
        <v>1304.455882176288</v>
      </c>
      <c r="M411" s="13">
        <v>1307.1280328981479</v>
      </c>
      <c r="N411" s="13">
        <v>1308.0846059632217</v>
      </c>
      <c r="O411" s="13">
        <v>1308.2171482042181</v>
      </c>
      <c r="P411" s="13">
        <v>1306.1586043637485</v>
      </c>
      <c r="Q411" s="14">
        <v>1305.5355300454876</v>
      </c>
      <c r="R411" s="14">
        <v>1307.282582599842</v>
      </c>
      <c r="S411" s="14">
        <v>1310.5851153295168</v>
      </c>
      <c r="T411" s="14">
        <v>1315.470325455213</v>
      </c>
      <c r="U411" s="5">
        <v>1323.7153213748502</v>
      </c>
      <c r="V411" s="5">
        <v>1325.328841895664</v>
      </c>
      <c r="W411" s="5">
        <v>1329.7651717361184</v>
      </c>
      <c r="X411" s="5">
        <v>1333.8540764456652</v>
      </c>
      <c r="Y411" s="5">
        <v>1342.9751630271228</v>
      </c>
      <c r="Z411" s="5">
        <v>1346.6817007097143</v>
      </c>
      <c r="AA411" s="5">
        <v>1351.861362192677</v>
      </c>
      <c r="AB411" s="5">
        <v>1357.6188693722549</v>
      </c>
      <c r="AC411" s="5">
        <v>1360.1101111625665</v>
      </c>
    </row>
    <row r="412" spans="1:29" s="5" customFormat="1">
      <c r="A412" s="1" t="s">
        <v>524</v>
      </c>
      <c r="B412" s="1" t="s">
        <v>542</v>
      </c>
      <c r="C412" s="1"/>
      <c r="D412" s="1"/>
      <c r="E412" s="1"/>
      <c r="F412" s="1">
        <v>142</v>
      </c>
      <c r="G412" s="1" t="s">
        <v>836</v>
      </c>
      <c r="H412" s="1" t="str">
        <f t="shared" si="7"/>
        <v>142종합중위단위전세가격</v>
      </c>
      <c r="I412" s="1" t="s">
        <v>874</v>
      </c>
      <c r="J412" s="13">
        <v>1443.0740702919547</v>
      </c>
      <c r="K412" s="13">
        <v>1435.7946042428305</v>
      </c>
      <c r="L412" s="13">
        <v>1438.3198210163366</v>
      </c>
      <c r="M412" s="13">
        <v>1439.972845437868</v>
      </c>
      <c r="N412" s="13">
        <v>1437.3240208572777</v>
      </c>
      <c r="O412" s="13">
        <v>1435.8859503553822</v>
      </c>
      <c r="P412" s="13">
        <v>1434.4278345640384</v>
      </c>
      <c r="Q412" s="14">
        <v>1430.4918124554299</v>
      </c>
      <c r="R412" s="14">
        <v>1428.773988425984</v>
      </c>
      <c r="S412" s="14">
        <v>1432.2053504237028</v>
      </c>
      <c r="T412" s="14">
        <v>1432.6338816452619</v>
      </c>
      <c r="U412" s="5">
        <v>1431.2656737502448</v>
      </c>
      <c r="V412" s="5">
        <v>1429.8583168270861</v>
      </c>
      <c r="W412" s="5">
        <v>1437.0819040820049</v>
      </c>
      <c r="X412" s="5">
        <v>1439.4262485345757</v>
      </c>
      <c r="Y412" s="5">
        <v>1436.7728278996758</v>
      </c>
      <c r="Z412" s="5">
        <v>1434.3224873526872</v>
      </c>
      <c r="AA412" s="5">
        <v>1432.4101077036969</v>
      </c>
      <c r="AB412" s="5">
        <v>1431.5969535522297</v>
      </c>
      <c r="AC412" s="5">
        <v>1431.3383571490581</v>
      </c>
    </row>
    <row r="413" spans="1:29" s="5" customFormat="1">
      <c r="A413" s="1" t="s">
        <v>524</v>
      </c>
      <c r="B413" s="1" t="s">
        <v>542</v>
      </c>
      <c r="C413" s="1" t="s">
        <v>543</v>
      </c>
      <c r="D413" s="1"/>
      <c r="E413" s="1"/>
      <c r="F413" s="1">
        <v>143</v>
      </c>
      <c r="G413" s="1" t="s">
        <v>836</v>
      </c>
      <c r="H413" s="1" t="str">
        <f t="shared" si="7"/>
        <v>143종합중위단위전세가격</v>
      </c>
      <c r="I413" s="1" t="s">
        <v>874</v>
      </c>
      <c r="J413" s="13">
        <v>1369.3816392426859</v>
      </c>
      <c r="K413" s="13">
        <v>1369.3816392426859</v>
      </c>
      <c r="L413" s="13">
        <v>1372.8164852293392</v>
      </c>
      <c r="M413" s="13">
        <v>1378.8081555622284</v>
      </c>
      <c r="N413" s="13">
        <v>1379.2058351540347</v>
      </c>
      <c r="O413" s="13">
        <v>1378.4148901006256</v>
      </c>
      <c r="P413" s="13">
        <v>1378.2968975936942</v>
      </c>
      <c r="Q413" s="14">
        <v>1377.7626460861584</v>
      </c>
      <c r="R413" s="14">
        <v>1376.6654028520138</v>
      </c>
      <c r="S413" s="14">
        <v>1376.4968744087155</v>
      </c>
      <c r="T413" s="14">
        <v>1375.6023286529683</v>
      </c>
      <c r="U413" s="5">
        <v>1374.822407101507</v>
      </c>
      <c r="V413" s="5">
        <v>1374.3133179132292</v>
      </c>
      <c r="W413" s="5">
        <v>1380.230183913164</v>
      </c>
      <c r="X413" s="5">
        <v>1376.7763020005541</v>
      </c>
      <c r="Y413" s="5">
        <v>1370.8627159739283</v>
      </c>
      <c r="Z413" s="5">
        <v>1363.0994998433223</v>
      </c>
      <c r="AA413" s="5">
        <v>1358.8805378233642</v>
      </c>
      <c r="AB413" s="5">
        <v>1356.5122261240815</v>
      </c>
      <c r="AC413" s="5">
        <v>1355.5895675145398</v>
      </c>
    </row>
    <row r="414" spans="1:29" s="5" customFormat="1">
      <c r="A414" s="1" t="s">
        <v>524</v>
      </c>
      <c r="B414" s="1" t="s">
        <v>542</v>
      </c>
      <c r="C414" s="1"/>
      <c r="D414" s="1" t="s">
        <v>559</v>
      </c>
      <c r="E414" s="1"/>
      <c r="F414" s="1">
        <v>144</v>
      </c>
      <c r="G414" s="1" t="s">
        <v>836</v>
      </c>
      <c r="H414" s="1" t="str">
        <f t="shared" si="7"/>
        <v>144종합중위단위전세가격</v>
      </c>
      <c r="I414" s="1" t="s">
        <v>874</v>
      </c>
      <c r="J414" s="13">
        <v>851.70615470033351</v>
      </c>
      <c r="K414" s="13">
        <v>851.70615470033351</v>
      </c>
      <c r="L414" s="13">
        <v>851.70615470033351</v>
      </c>
      <c r="M414" s="13">
        <v>852.43082260432277</v>
      </c>
      <c r="N414" s="13">
        <v>852.43082260432277</v>
      </c>
      <c r="O414" s="13">
        <v>852.43082260432277</v>
      </c>
      <c r="P414" s="13">
        <v>852.43082260432277</v>
      </c>
      <c r="Q414" s="14">
        <v>852.43082260432277</v>
      </c>
      <c r="R414" s="14">
        <v>854.48078462088949</v>
      </c>
      <c r="S414" s="14">
        <v>856.78297322588901</v>
      </c>
      <c r="T414" s="14">
        <v>859.98631704545801</v>
      </c>
      <c r="U414" s="5">
        <v>876.88332761308936</v>
      </c>
      <c r="V414" s="5">
        <v>878.60911764899788</v>
      </c>
      <c r="W414" s="5">
        <v>878.60911764899788</v>
      </c>
      <c r="X414" s="5">
        <v>878.60911764899788</v>
      </c>
      <c r="Y414" s="5">
        <v>878.60911764899788</v>
      </c>
      <c r="Z414" s="5">
        <v>878.60911764899788</v>
      </c>
      <c r="AA414" s="5">
        <v>878.60911764899788</v>
      </c>
      <c r="AB414" s="5">
        <v>879.89676882139315</v>
      </c>
      <c r="AC414" s="5">
        <v>879.89676882139315</v>
      </c>
    </row>
    <row r="415" spans="1:29" s="5" customFormat="1">
      <c r="A415" s="1" t="s">
        <v>524</v>
      </c>
      <c r="B415" s="1" t="s">
        <v>542</v>
      </c>
      <c r="C415" s="1"/>
      <c r="D415" s="1" t="s">
        <v>636</v>
      </c>
      <c r="E415" s="1"/>
      <c r="F415" s="1">
        <v>145</v>
      </c>
      <c r="G415" s="1" t="s">
        <v>836</v>
      </c>
      <c r="H415" s="1" t="str">
        <f t="shared" si="7"/>
        <v>145종합중위단위전세가격</v>
      </c>
      <c r="I415" s="1" t="s">
        <v>874</v>
      </c>
      <c r="J415" s="13">
        <v>1404.9759393386184</v>
      </c>
      <c r="K415" s="13">
        <v>1404.9759393386184</v>
      </c>
      <c r="L415" s="13">
        <v>1404.9759393386184</v>
      </c>
      <c r="M415" s="13">
        <v>1404.9759393386184</v>
      </c>
      <c r="N415" s="13">
        <v>1404.9759393386184</v>
      </c>
      <c r="O415" s="13">
        <v>1385.7723976223124</v>
      </c>
      <c r="P415" s="13">
        <v>1385.7723976223124</v>
      </c>
      <c r="Q415" s="14">
        <v>1378.0909809357904</v>
      </c>
      <c r="R415" s="14">
        <v>1378.0909809357904</v>
      </c>
      <c r="S415" s="14">
        <v>1378.0909809357904</v>
      </c>
      <c r="T415" s="14">
        <v>1378.0909809357904</v>
      </c>
      <c r="U415" s="5">
        <v>1362.1448136533647</v>
      </c>
      <c r="V415" s="5">
        <v>1362.1448136533647</v>
      </c>
      <c r="W415" s="5">
        <v>1362.1448136533647</v>
      </c>
      <c r="X415" s="5">
        <v>1362.1448136533647</v>
      </c>
      <c r="Y415" s="5">
        <v>1364.7174329082541</v>
      </c>
      <c r="Z415" s="5">
        <v>1364.7174329082541</v>
      </c>
      <c r="AA415" s="5">
        <v>1364.7174329082541</v>
      </c>
      <c r="AB415" s="5">
        <v>1364.7174329082541</v>
      </c>
      <c r="AC415" s="5">
        <v>1364.5725905049756</v>
      </c>
    </row>
    <row r="416" spans="1:29" s="5" customFormat="1">
      <c r="A416" s="1" t="s">
        <v>524</v>
      </c>
      <c r="B416" s="1" t="s">
        <v>542</v>
      </c>
      <c r="C416" s="1"/>
      <c r="D416" s="1" t="s">
        <v>630</v>
      </c>
      <c r="E416" s="1"/>
      <c r="F416" s="1">
        <v>146</v>
      </c>
      <c r="G416" s="1" t="s">
        <v>836</v>
      </c>
      <c r="H416" s="1" t="str">
        <f t="shared" si="7"/>
        <v>146종합중위단위전세가격</v>
      </c>
      <c r="I416" s="1" t="s">
        <v>874</v>
      </c>
      <c r="J416" s="13">
        <v>780.67152068114751</v>
      </c>
      <c r="K416" s="13">
        <v>780.67152068114751</v>
      </c>
      <c r="L416" s="13">
        <v>780.67152068114751</v>
      </c>
      <c r="M416" s="13">
        <v>792.33152136323167</v>
      </c>
      <c r="N416" s="13">
        <v>796.3555388593627</v>
      </c>
      <c r="O416" s="13">
        <v>796.3555388593627</v>
      </c>
      <c r="P416" s="13">
        <v>794.74187349994236</v>
      </c>
      <c r="Q416" s="14">
        <v>793.35285759904843</v>
      </c>
      <c r="R416" s="14">
        <v>797.5161639738966</v>
      </c>
      <c r="S416" s="14">
        <v>797.5161639738966</v>
      </c>
      <c r="T416" s="14">
        <v>803.0174530813207</v>
      </c>
      <c r="U416" s="5">
        <v>816.09026745697633</v>
      </c>
      <c r="V416" s="5">
        <v>816.09026745697633</v>
      </c>
      <c r="W416" s="5">
        <v>814.94528796426152</v>
      </c>
      <c r="X416" s="5">
        <v>819.2484926860767</v>
      </c>
      <c r="Y416" s="5">
        <v>821.71728020390731</v>
      </c>
      <c r="Z416" s="5">
        <v>824.91206268113399</v>
      </c>
      <c r="AA416" s="5">
        <v>822.05620217347018</v>
      </c>
      <c r="AB416" s="5">
        <v>822.59922688870438</v>
      </c>
      <c r="AC416" s="5">
        <v>823.72119512090728</v>
      </c>
    </row>
    <row r="417" spans="1:29" s="5" customFormat="1">
      <c r="A417" s="1" t="s">
        <v>524</v>
      </c>
      <c r="B417" s="1" t="s">
        <v>542</v>
      </c>
      <c r="C417" s="1"/>
      <c r="D417" s="1" t="s">
        <v>637</v>
      </c>
      <c r="E417" s="1"/>
      <c r="F417" s="1">
        <v>147</v>
      </c>
      <c r="G417" s="1" t="s">
        <v>836</v>
      </c>
      <c r="H417" s="1" t="str">
        <f t="shared" si="7"/>
        <v>147종합중위단위전세가격</v>
      </c>
      <c r="I417" s="1" t="s">
        <v>874</v>
      </c>
      <c r="J417" s="13">
        <v>1028.9882200832265</v>
      </c>
      <c r="K417" s="13">
        <v>1028.9882200832265</v>
      </c>
      <c r="L417" s="13">
        <v>1028.9882200832265</v>
      </c>
      <c r="M417" s="13">
        <v>1030.6333594253438</v>
      </c>
      <c r="N417" s="13">
        <v>1030.6333594253438</v>
      </c>
      <c r="O417" s="13">
        <v>1030.6333594253438</v>
      </c>
      <c r="P417" s="13">
        <v>1030.6333594253438</v>
      </c>
      <c r="Q417" s="14">
        <v>1030.6333594253438</v>
      </c>
      <c r="R417" s="14">
        <v>1030.6333594253438</v>
      </c>
      <c r="S417" s="14">
        <v>1030.6333594253438</v>
      </c>
      <c r="T417" s="14">
        <v>1030.6333594253438</v>
      </c>
      <c r="U417" s="5">
        <v>1031.4889359833562</v>
      </c>
      <c r="V417" s="5">
        <v>1031.4889359833562</v>
      </c>
      <c r="W417" s="5">
        <v>1040.8711394507527</v>
      </c>
      <c r="X417" s="5">
        <v>1040.8711394507527</v>
      </c>
      <c r="Y417" s="5">
        <v>1041.7356464066179</v>
      </c>
      <c r="Z417" s="5">
        <v>1045.8608182195587</v>
      </c>
      <c r="AA417" s="5">
        <v>1044.5813053570162</v>
      </c>
      <c r="AB417" s="5">
        <v>1047.2540725604017</v>
      </c>
      <c r="AC417" s="5">
        <v>1050.6870568018887</v>
      </c>
    </row>
    <row r="418" spans="1:29" s="5" customFormat="1">
      <c r="A418" s="1" t="s">
        <v>524</v>
      </c>
      <c r="B418" s="1" t="s">
        <v>542</v>
      </c>
      <c r="C418" s="1"/>
      <c r="D418" s="1" t="s">
        <v>638</v>
      </c>
      <c r="E418" s="1"/>
      <c r="F418" s="1">
        <v>148</v>
      </c>
      <c r="G418" s="1" t="s">
        <v>836</v>
      </c>
      <c r="H418" s="1" t="str">
        <f t="shared" si="7"/>
        <v>148종합중위단위전세가격</v>
      </c>
      <c r="I418" s="1" t="s">
        <v>874</v>
      </c>
      <c r="J418" s="13">
        <v>1449.9388580255072</v>
      </c>
      <c r="K418" s="13">
        <v>1449.9388580255072</v>
      </c>
      <c r="L418" s="13">
        <v>1452.1667763453961</v>
      </c>
      <c r="M418" s="13">
        <v>1453.8015990359411</v>
      </c>
      <c r="N418" s="13">
        <v>1454.1550536060258</v>
      </c>
      <c r="O418" s="13">
        <v>1454.1550536060258</v>
      </c>
      <c r="P418" s="13">
        <v>1454.1550536060258</v>
      </c>
      <c r="Q418" s="14">
        <v>1454.1550536060258</v>
      </c>
      <c r="R418" s="14">
        <v>1454.1550536060258</v>
      </c>
      <c r="S418" s="14">
        <v>1448.0401910421961</v>
      </c>
      <c r="T418" s="14">
        <v>1443.0481317870833</v>
      </c>
      <c r="U418" s="5">
        <v>1443.1523000923873</v>
      </c>
      <c r="V418" s="5">
        <v>1441.1975059185536</v>
      </c>
      <c r="W418" s="5">
        <v>1451.5179924223623</v>
      </c>
      <c r="X418" s="5">
        <v>1437.8129441498531</v>
      </c>
      <c r="Y418" s="5">
        <v>1421.728681972399</v>
      </c>
      <c r="Z418" s="5">
        <v>1396.7780394571801</v>
      </c>
      <c r="AA418" s="5">
        <v>1390.1008182100811</v>
      </c>
      <c r="AB418" s="5">
        <v>1394.9726292296759</v>
      </c>
      <c r="AC418" s="5">
        <v>1394.2031545752702</v>
      </c>
    </row>
    <row r="419" spans="1:29" s="5" customFormat="1">
      <c r="A419" s="1" t="s">
        <v>524</v>
      </c>
      <c r="B419" s="1" t="s">
        <v>542</v>
      </c>
      <c r="C419" s="1"/>
      <c r="D419" s="1" t="s">
        <v>631</v>
      </c>
      <c r="E419" s="1"/>
      <c r="F419" s="1">
        <v>149</v>
      </c>
      <c r="G419" s="1" t="s">
        <v>836</v>
      </c>
      <c r="H419" s="1" t="str">
        <f t="shared" si="7"/>
        <v>149종합중위단위전세가격</v>
      </c>
      <c r="I419" s="1" t="s">
        <v>874</v>
      </c>
      <c r="J419" s="13">
        <v>1628.6907038592592</v>
      </c>
      <c r="K419" s="13">
        <v>1628.6907038592592</v>
      </c>
      <c r="L419" s="13">
        <v>1634.3714147578264</v>
      </c>
      <c r="M419" s="13">
        <v>1644.5271966487019</v>
      </c>
      <c r="N419" s="13">
        <v>1644.5271966487019</v>
      </c>
      <c r="O419" s="13">
        <v>1644.5271966487019</v>
      </c>
      <c r="P419" s="13">
        <v>1644.5271966487019</v>
      </c>
      <c r="Q419" s="14">
        <v>1644.5271966487019</v>
      </c>
      <c r="R419" s="14">
        <v>1644.5271966487019</v>
      </c>
      <c r="S419" s="14">
        <v>1644.5271966487019</v>
      </c>
      <c r="T419" s="14">
        <v>1644.7857857339591</v>
      </c>
      <c r="U419" s="5">
        <v>1613.3463976123542</v>
      </c>
      <c r="V419" s="5">
        <v>1613.3463976123542</v>
      </c>
      <c r="W419" s="5">
        <v>1621.2201315596724</v>
      </c>
      <c r="X419" s="5">
        <v>1621.2201315596724</v>
      </c>
      <c r="Y419" s="5">
        <v>1603.7000056868708</v>
      </c>
      <c r="Z419" s="5">
        <v>1590.9391672261459</v>
      </c>
      <c r="AA419" s="5">
        <v>1582.7117091588198</v>
      </c>
      <c r="AB419" s="5">
        <v>1570.8356747685343</v>
      </c>
      <c r="AC419" s="5">
        <v>1570.8356747685343</v>
      </c>
    </row>
    <row r="420" spans="1:29" s="5" customFormat="1">
      <c r="A420" s="1" t="s">
        <v>524</v>
      </c>
      <c r="B420" s="1" t="s">
        <v>542</v>
      </c>
      <c r="C420" s="1"/>
      <c r="D420" s="1" t="s">
        <v>639</v>
      </c>
      <c r="E420" s="1"/>
      <c r="F420" s="1">
        <v>150</v>
      </c>
      <c r="G420" s="1" t="s">
        <v>836</v>
      </c>
      <c r="H420" s="1" t="str">
        <f t="shared" si="7"/>
        <v>150종합중위단위전세가격</v>
      </c>
      <c r="I420" s="1" t="s">
        <v>874</v>
      </c>
      <c r="J420" s="13">
        <v>1495.8643905988115</v>
      </c>
      <c r="K420" s="13">
        <v>1495.8643905988115</v>
      </c>
      <c r="L420" s="13">
        <v>1507.726530086042</v>
      </c>
      <c r="M420" s="13">
        <v>1511.8226545659522</v>
      </c>
      <c r="N420" s="13">
        <v>1511.8226545659522</v>
      </c>
      <c r="O420" s="13">
        <v>1511.8226545659522</v>
      </c>
      <c r="P420" s="13">
        <v>1511.8226545659522</v>
      </c>
      <c r="Q420" s="14">
        <v>1511.0576207737261</v>
      </c>
      <c r="R420" s="14">
        <v>1514.4968821903058</v>
      </c>
      <c r="S420" s="14">
        <v>1514.4968821903058</v>
      </c>
      <c r="T420" s="14">
        <v>1514.4968821903058</v>
      </c>
      <c r="U420" s="5">
        <v>1515.6447311765428</v>
      </c>
      <c r="V420" s="5">
        <v>1515.6447311765428</v>
      </c>
      <c r="W420" s="5">
        <v>1515.6447311765428</v>
      </c>
      <c r="X420" s="5">
        <v>1517.3335005811805</v>
      </c>
      <c r="Y420" s="5">
        <v>1525.7751377283059</v>
      </c>
      <c r="Z420" s="5">
        <v>1525.7751377283059</v>
      </c>
      <c r="AA420" s="5">
        <v>1523.623971492726</v>
      </c>
      <c r="AB420" s="5">
        <v>1513.1139769747904</v>
      </c>
      <c r="AC420" s="5">
        <v>1512.5016864949628</v>
      </c>
    </row>
    <row r="421" spans="1:29" s="5" customFormat="1">
      <c r="A421" s="1" t="s">
        <v>524</v>
      </c>
      <c r="B421" s="1" t="s">
        <v>542</v>
      </c>
      <c r="C421" s="1"/>
      <c r="D421" s="1" t="s">
        <v>640</v>
      </c>
      <c r="E421" s="1"/>
      <c r="F421" s="1">
        <v>151</v>
      </c>
      <c r="G421" s="1" t="s">
        <v>836</v>
      </c>
      <c r="H421" s="1" t="str">
        <f t="shared" si="7"/>
        <v>151종합중위단위전세가격</v>
      </c>
      <c r="I421" s="1" t="s">
        <v>874</v>
      </c>
      <c r="J421" s="13">
        <v>1421.5182742434588</v>
      </c>
      <c r="K421" s="13">
        <v>1421.5182742434588</v>
      </c>
      <c r="L421" s="13">
        <v>1421.5182742434588</v>
      </c>
      <c r="M421" s="13">
        <v>1437.3199129591296</v>
      </c>
      <c r="N421" s="13">
        <v>1437.3199129591296</v>
      </c>
      <c r="O421" s="13">
        <v>1437.3199129591296</v>
      </c>
      <c r="P421" s="13">
        <v>1437.3199129591296</v>
      </c>
      <c r="Q421" s="14">
        <v>1437.3199129591296</v>
      </c>
      <c r="R421" s="14">
        <v>1422.2469592519951</v>
      </c>
      <c r="S421" s="14">
        <v>1433.8100617124214</v>
      </c>
      <c r="T421" s="14">
        <v>1433.8100617124214</v>
      </c>
      <c r="U421" s="5">
        <v>1443.6639214794552</v>
      </c>
      <c r="V421" s="5">
        <v>1443.6639214794552</v>
      </c>
      <c r="W421" s="5">
        <v>1448.907306416447</v>
      </c>
      <c r="X421" s="5">
        <v>1448.907306416447</v>
      </c>
      <c r="Y421" s="5">
        <v>1450.4566567364272</v>
      </c>
      <c r="Z421" s="5">
        <v>1459.0288133246042</v>
      </c>
      <c r="AA421" s="5">
        <v>1457.7187439044819</v>
      </c>
      <c r="AB421" s="5">
        <v>1454.1109842589092</v>
      </c>
      <c r="AC421" s="5">
        <v>1446.5944431113955</v>
      </c>
    </row>
    <row r="422" spans="1:29" s="5" customFormat="1">
      <c r="A422" s="1" t="s">
        <v>524</v>
      </c>
      <c r="B422" s="1" t="s">
        <v>542</v>
      </c>
      <c r="C422" s="1" t="s">
        <v>544</v>
      </c>
      <c r="D422" s="1"/>
      <c r="E422" s="1"/>
      <c r="F422" s="1">
        <v>152</v>
      </c>
      <c r="G422" s="1" t="s">
        <v>836</v>
      </c>
      <c r="H422" s="1" t="str">
        <f t="shared" si="7"/>
        <v>152종합중위단위전세가격</v>
      </c>
      <c r="I422" s="1" t="s">
        <v>874</v>
      </c>
      <c r="J422" s="13">
        <v>1580.2304854770719</v>
      </c>
      <c r="K422" s="13">
        <v>1557.2700973022866</v>
      </c>
      <c r="L422" s="13">
        <v>1560.6217029496809</v>
      </c>
      <c r="M422" s="13">
        <v>1561.8810759080875</v>
      </c>
      <c r="N422" s="13">
        <v>1562.4084030191848</v>
      </c>
      <c r="O422" s="13">
        <v>1559.2601568273844</v>
      </c>
      <c r="P422" s="13">
        <v>1558.8632644017714</v>
      </c>
      <c r="Q422" s="14">
        <v>1554.9364621247453</v>
      </c>
      <c r="R422" s="14">
        <v>1554.8814031133811</v>
      </c>
      <c r="S422" s="14">
        <v>1566.6795722480133</v>
      </c>
      <c r="T422" s="14">
        <v>1573.577793440342</v>
      </c>
      <c r="U422" s="5">
        <v>1574.0205363493951</v>
      </c>
      <c r="V422" s="5">
        <v>1572.0964373364866</v>
      </c>
      <c r="W422" s="5">
        <v>1574.7902297689589</v>
      </c>
      <c r="X422" s="5">
        <v>1587.0274351713913</v>
      </c>
      <c r="Y422" s="5">
        <v>1580.3370301907219</v>
      </c>
      <c r="Z422" s="5">
        <v>1583.2433656677501</v>
      </c>
      <c r="AA422" s="5">
        <v>1583.2433656677501</v>
      </c>
      <c r="AB422" s="5">
        <v>1580.8073804112403</v>
      </c>
      <c r="AC422" s="5">
        <v>1580.614925601215</v>
      </c>
    </row>
    <row r="423" spans="1:29" s="5" customFormat="1">
      <c r="A423" s="1" t="s">
        <v>524</v>
      </c>
      <c r="B423" s="1" t="s">
        <v>542</v>
      </c>
      <c r="C423" s="1"/>
      <c r="D423" s="1" t="s">
        <v>641</v>
      </c>
      <c r="E423" s="1"/>
      <c r="F423" s="1">
        <v>153</v>
      </c>
      <c r="G423" s="1" t="s">
        <v>836</v>
      </c>
      <c r="H423" s="1" t="str">
        <f t="shared" si="7"/>
        <v>153종합중위단위전세가격</v>
      </c>
      <c r="I423" s="1" t="s">
        <v>874</v>
      </c>
      <c r="J423" s="13">
        <v>1890.2576174578128</v>
      </c>
      <c r="K423" s="13">
        <v>1831.4060840919853</v>
      </c>
      <c r="L423" s="13">
        <v>1831.4060840919853</v>
      </c>
      <c r="M423" s="13">
        <v>1831.4060840919853</v>
      </c>
      <c r="N423" s="13">
        <v>1831.4060840919853</v>
      </c>
      <c r="O423" s="13">
        <v>1823.3365726190018</v>
      </c>
      <c r="P423" s="13">
        <v>1823.3365726190018</v>
      </c>
      <c r="Q423" s="14">
        <v>1820.6571346315964</v>
      </c>
      <c r="R423" s="14">
        <v>1820.6571346315964</v>
      </c>
      <c r="S423" s="14">
        <v>1849.8124517457279</v>
      </c>
      <c r="T423" s="14">
        <v>1867.396341676304</v>
      </c>
      <c r="U423" s="5">
        <v>1874.0848070132122</v>
      </c>
      <c r="V423" s="5">
        <v>1874.0848070132122</v>
      </c>
      <c r="W423" s="5">
        <v>1879.2000325511901</v>
      </c>
      <c r="X423" s="5">
        <v>1895.6395219502892</v>
      </c>
      <c r="Y423" s="5">
        <v>1861.9276858596738</v>
      </c>
      <c r="Z423" s="5">
        <v>1861.9276858596738</v>
      </c>
      <c r="AA423" s="5">
        <v>1861.9276858596738</v>
      </c>
      <c r="AB423" s="5">
        <v>1858.2344049021247</v>
      </c>
      <c r="AC423" s="5">
        <v>1858.2344049021247</v>
      </c>
    </row>
    <row r="424" spans="1:29" s="5" customFormat="1">
      <c r="A424" s="1" t="s">
        <v>524</v>
      </c>
      <c r="B424" s="1" t="s">
        <v>542</v>
      </c>
      <c r="C424" s="1"/>
      <c r="D424" s="1" t="s">
        <v>642</v>
      </c>
      <c r="E424" s="1"/>
      <c r="F424" s="1">
        <v>154</v>
      </c>
      <c r="G424" s="1" t="s">
        <v>836</v>
      </c>
      <c r="H424" s="1" t="str">
        <f t="shared" si="7"/>
        <v>154종합중위단위전세가격</v>
      </c>
      <c r="I424" s="1" t="s">
        <v>874</v>
      </c>
      <c r="J424" s="13">
        <v>1352.6104196739275</v>
      </c>
      <c r="K424" s="13">
        <v>1352.6104196739275</v>
      </c>
      <c r="L424" s="13">
        <v>1370.9728630559448</v>
      </c>
      <c r="M424" s="13">
        <v>1370.9728630559448</v>
      </c>
      <c r="N424" s="13">
        <v>1373.0728541964679</v>
      </c>
      <c r="O424" s="13">
        <v>1373.0728541964679</v>
      </c>
      <c r="P424" s="13">
        <v>1373.0728541964679</v>
      </c>
      <c r="Q424" s="14">
        <v>1364.3900352195244</v>
      </c>
      <c r="R424" s="14">
        <v>1364.3900352195244</v>
      </c>
      <c r="S424" s="14">
        <v>1364.3900352195244</v>
      </c>
      <c r="T424" s="14">
        <v>1364.3900352195244</v>
      </c>
      <c r="U424" s="5">
        <v>1359.1274688874923</v>
      </c>
      <c r="V424" s="5">
        <v>1348.1146882287876</v>
      </c>
      <c r="W424" s="5">
        <v>1343.8274515972701</v>
      </c>
      <c r="X424" s="5">
        <v>1346.6468307235702</v>
      </c>
      <c r="Y424" s="5">
        <v>1349.9584654304508</v>
      </c>
      <c r="Z424" s="5">
        <v>1351.5230690151247</v>
      </c>
      <c r="AA424" s="5">
        <v>1351.5230690151247</v>
      </c>
      <c r="AB424" s="5">
        <v>1348.7036898888246</v>
      </c>
      <c r="AC424" s="5">
        <v>1348.7036898888246</v>
      </c>
    </row>
    <row r="425" spans="1:29" s="5" customFormat="1">
      <c r="A425" s="1" t="s">
        <v>524</v>
      </c>
      <c r="B425" s="1" t="s">
        <v>542</v>
      </c>
      <c r="C425" s="1"/>
      <c r="D425" s="1" t="s">
        <v>643</v>
      </c>
      <c r="E425" s="1"/>
      <c r="F425" s="1">
        <v>155</v>
      </c>
      <c r="G425" s="1" t="s">
        <v>836</v>
      </c>
      <c r="H425" s="1" t="str">
        <f t="shared" si="7"/>
        <v>155종합중위단위전세가격</v>
      </c>
      <c r="I425" s="1" t="s">
        <v>874</v>
      </c>
      <c r="J425" s="13">
        <v>1537.1602913248748</v>
      </c>
      <c r="K425" s="13">
        <v>1537.1602913248748</v>
      </c>
      <c r="L425" s="13">
        <v>1532.6341836480249</v>
      </c>
      <c r="M425" s="13">
        <v>1537.1602913248748</v>
      </c>
      <c r="N425" s="13">
        <v>1537.1602913248748</v>
      </c>
      <c r="O425" s="13">
        <v>1537.1602913248748</v>
      </c>
      <c r="P425" s="13">
        <v>1537.1602913248748</v>
      </c>
      <c r="Q425" s="14">
        <v>1537.1602913248748</v>
      </c>
      <c r="R425" s="14">
        <v>1537.1602913248748</v>
      </c>
      <c r="S425" s="14">
        <v>1537.1602913248748</v>
      </c>
      <c r="T425" s="14">
        <v>1537.1602913248748</v>
      </c>
      <c r="U425" s="5">
        <v>1533.5192473585205</v>
      </c>
      <c r="V425" s="5">
        <v>1533.5192473585205</v>
      </c>
      <c r="W425" s="5">
        <v>1537.5350829621086</v>
      </c>
      <c r="X425" s="5">
        <v>1552.5906538419204</v>
      </c>
      <c r="Y425" s="5">
        <v>1571.2683107097719</v>
      </c>
      <c r="Z425" s="5">
        <v>1578.9860678192492</v>
      </c>
      <c r="AA425" s="5">
        <v>1578.9860678192492</v>
      </c>
      <c r="AB425" s="5">
        <v>1578.9860678192492</v>
      </c>
      <c r="AC425" s="5">
        <v>1578.2903208590785</v>
      </c>
    </row>
    <row r="426" spans="1:29" s="5" customFormat="1">
      <c r="A426" s="1" t="s">
        <v>524</v>
      </c>
      <c r="B426" s="1" t="s">
        <v>542</v>
      </c>
      <c r="C426" s="1"/>
      <c r="D426" s="1" t="s">
        <v>644</v>
      </c>
      <c r="E426" s="1"/>
      <c r="F426" s="1">
        <v>156</v>
      </c>
      <c r="G426" s="1" t="s">
        <v>836</v>
      </c>
      <c r="H426" s="1" t="str">
        <f t="shared" si="7"/>
        <v>156종합중위단위전세가격</v>
      </c>
      <c r="I426" s="1" t="s">
        <v>874</v>
      </c>
      <c r="J426" s="13">
        <v>936.6238358099954</v>
      </c>
      <c r="K426" s="13">
        <v>936.6238358099954</v>
      </c>
      <c r="L426" s="13">
        <v>936.6238358099954</v>
      </c>
      <c r="M426" s="13">
        <v>936.6238358099954</v>
      </c>
      <c r="N426" s="13">
        <v>936.6238358099954</v>
      </c>
      <c r="O426" s="13">
        <v>936.6238358099954</v>
      </c>
      <c r="P426" s="13">
        <v>931.69371393650806</v>
      </c>
      <c r="Q426" s="14">
        <v>922.98468148607446</v>
      </c>
      <c r="R426" s="14">
        <v>922.30074896748431</v>
      </c>
      <c r="S426" s="14">
        <v>927.56124189858133</v>
      </c>
      <c r="T426" s="14">
        <v>928.03360792126421</v>
      </c>
      <c r="U426" s="5">
        <v>963.79387057461611</v>
      </c>
      <c r="V426" s="5">
        <v>972.90290155584796</v>
      </c>
      <c r="W426" s="5">
        <v>980.3232076323402</v>
      </c>
      <c r="X426" s="5">
        <v>991.42651609135669</v>
      </c>
      <c r="Y426" s="5">
        <v>996.97817032086493</v>
      </c>
      <c r="Z426" s="5">
        <v>1001.4275527648716</v>
      </c>
      <c r="AA426" s="5">
        <v>1001.4275527648716</v>
      </c>
      <c r="AB426" s="5">
        <v>997.9683567198407</v>
      </c>
      <c r="AC426" s="5">
        <v>997.9683567198407</v>
      </c>
    </row>
    <row r="427" spans="1:29" s="5" customFormat="1">
      <c r="A427" s="1" t="s">
        <v>524</v>
      </c>
      <c r="B427" s="1" t="s">
        <v>542</v>
      </c>
      <c r="C427" s="1" t="s">
        <v>545</v>
      </c>
      <c r="D427" s="1"/>
      <c r="E427" s="1"/>
      <c r="F427" s="1">
        <v>157</v>
      </c>
      <c r="G427" s="1" t="s">
        <v>836</v>
      </c>
      <c r="H427" s="1" t="str">
        <f t="shared" si="7"/>
        <v>157종합중위단위전세가격</v>
      </c>
      <c r="I427" s="1" t="s">
        <v>874</v>
      </c>
      <c r="J427" s="13">
        <v>1406.0327767572007</v>
      </c>
      <c r="K427" s="13">
        <v>1404.89132732796</v>
      </c>
      <c r="L427" s="13">
        <v>1404.9448216209332</v>
      </c>
      <c r="M427" s="13">
        <v>1399.8485156198981</v>
      </c>
      <c r="N427" s="13">
        <v>1388.4466398612658</v>
      </c>
      <c r="O427" s="13">
        <v>1387.9218045998259</v>
      </c>
      <c r="P427" s="13">
        <v>1383.0038584299307</v>
      </c>
      <c r="Q427" s="14">
        <v>1373.4063978818106</v>
      </c>
      <c r="R427" s="14">
        <v>1368.724655128711</v>
      </c>
      <c r="S427" s="14">
        <v>1368.4089167001143</v>
      </c>
      <c r="T427" s="14">
        <v>1363.5138202157343</v>
      </c>
      <c r="U427" s="5">
        <v>1355.6657851243883</v>
      </c>
      <c r="V427" s="5">
        <v>1353.3506799208028</v>
      </c>
      <c r="W427" s="5">
        <v>1368.2468029645484</v>
      </c>
      <c r="X427" s="5">
        <v>1368.5641074150037</v>
      </c>
      <c r="Y427" s="5">
        <v>1376.3161074481952</v>
      </c>
      <c r="Z427" s="5">
        <v>1376.4680873123775</v>
      </c>
      <c r="AA427" s="5">
        <v>1376.1824784434559</v>
      </c>
      <c r="AB427" s="5">
        <v>1379.9686222384437</v>
      </c>
      <c r="AC427" s="5">
        <v>1380.7609912029773</v>
      </c>
    </row>
    <row r="428" spans="1:29" s="5" customFormat="1">
      <c r="A428" s="1" t="s">
        <v>524</v>
      </c>
      <c r="B428" s="1" t="s">
        <v>542</v>
      </c>
      <c r="C428" s="1"/>
      <c r="D428" s="1" t="s">
        <v>645</v>
      </c>
      <c r="E428" s="1"/>
      <c r="F428" s="1">
        <v>158</v>
      </c>
      <c r="G428" s="1" t="s">
        <v>836</v>
      </c>
      <c r="H428" s="1" t="str">
        <f t="shared" si="7"/>
        <v>158종합중위단위전세가격</v>
      </c>
      <c r="I428" s="1" t="s">
        <v>874</v>
      </c>
      <c r="J428" s="13">
        <v>1739.214458817326</v>
      </c>
      <c r="K428" s="13">
        <v>1739.214458817326</v>
      </c>
      <c r="L428" s="13">
        <v>1739.214458817326</v>
      </c>
      <c r="M428" s="13">
        <v>1718.9504029509226</v>
      </c>
      <c r="N428" s="13">
        <v>1696.2220508866617</v>
      </c>
      <c r="O428" s="13">
        <v>1696.2220508866617</v>
      </c>
      <c r="P428" s="13">
        <v>1694.9152542372883</v>
      </c>
      <c r="Q428" s="14">
        <v>1694.9152542372883</v>
      </c>
      <c r="R428" s="14">
        <v>1694.9152542372883</v>
      </c>
      <c r="S428" s="14">
        <v>1687.6513317191284</v>
      </c>
      <c r="T428" s="14">
        <v>1677.1520739764217</v>
      </c>
      <c r="U428" s="5">
        <v>1647.6093779162445</v>
      </c>
      <c r="V428" s="5">
        <v>1632.9673826370295</v>
      </c>
      <c r="W428" s="5">
        <v>1691.3145845127194</v>
      </c>
      <c r="X428" s="5">
        <v>1691.3145845127194</v>
      </c>
      <c r="Y428" s="5">
        <v>1703.2689508820069</v>
      </c>
      <c r="Z428" s="5">
        <v>1703.2689508820069</v>
      </c>
      <c r="AA428" s="5">
        <v>1703.2689508820069</v>
      </c>
      <c r="AB428" s="5">
        <v>1716.3753905656909</v>
      </c>
      <c r="AC428" s="5">
        <v>1722.0034373823987</v>
      </c>
    </row>
    <row r="429" spans="1:29" s="5" customFormat="1">
      <c r="A429" s="1" t="s">
        <v>524</v>
      </c>
      <c r="B429" s="1" t="s">
        <v>542</v>
      </c>
      <c r="C429" s="1"/>
      <c r="D429" s="1" t="s">
        <v>573</v>
      </c>
      <c r="E429" s="1"/>
      <c r="F429" s="1">
        <v>159</v>
      </c>
      <c r="G429" s="1" t="s">
        <v>836</v>
      </c>
      <c r="H429" s="1" t="str">
        <f t="shared" si="7"/>
        <v>159종합중위단위전세가격</v>
      </c>
      <c r="I429" s="1" t="s">
        <v>874</v>
      </c>
      <c r="J429" s="13">
        <v>836.76654018649026</v>
      </c>
      <c r="K429" s="13">
        <v>836.76654018649026</v>
      </c>
      <c r="L429" s="13">
        <v>836.76654018649026</v>
      </c>
      <c r="M429" s="13">
        <v>836.76654018649026</v>
      </c>
      <c r="N429" s="13">
        <v>839.91686956690569</v>
      </c>
      <c r="O429" s="13">
        <v>839.91686956690569</v>
      </c>
      <c r="P429" s="13">
        <v>839.91686956690569</v>
      </c>
      <c r="Q429" s="14">
        <v>839.91686956690569</v>
      </c>
      <c r="R429" s="14">
        <v>839.91686956690569</v>
      </c>
      <c r="S429" s="14">
        <v>841.93921103402738</v>
      </c>
      <c r="T429" s="14">
        <v>837.75450547338369</v>
      </c>
      <c r="U429" s="5">
        <v>933.92650657220406</v>
      </c>
      <c r="V429" s="5">
        <v>938.31449269444192</v>
      </c>
      <c r="W429" s="5">
        <v>938.36438601360567</v>
      </c>
      <c r="X429" s="5">
        <v>938.36438601360567</v>
      </c>
      <c r="Y429" s="5">
        <v>939.17599360334987</v>
      </c>
      <c r="Z429" s="5">
        <v>934.569128417456</v>
      </c>
      <c r="AA429" s="5">
        <v>930.13124897605462</v>
      </c>
      <c r="AB429" s="5">
        <v>921.1565787763127</v>
      </c>
      <c r="AC429" s="5">
        <v>914.90010522379225</v>
      </c>
    </row>
    <row r="430" spans="1:29" s="5" customFormat="1">
      <c r="A430" s="1" t="s">
        <v>524</v>
      </c>
      <c r="B430" s="1" t="s">
        <v>542</v>
      </c>
      <c r="C430" s="1"/>
      <c r="D430" s="1" t="s">
        <v>646</v>
      </c>
      <c r="E430" s="1"/>
      <c r="F430" s="1">
        <v>160</v>
      </c>
      <c r="G430" s="1" t="s">
        <v>836</v>
      </c>
      <c r="H430" s="1" t="str">
        <f t="shared" si="7"/>
        <v>160종합중위단위전세가격</v>
      </c>
      <c r="I430" s="1" t="s">
        <v>874</v>
      </c>
      <c r="J430" s="13">
        <v>1434.0309807809738</v>
      </c>
      <c r="K430" s="13">
        <v>1429.8330231375526</v>
      </c>
      <c r="L430" s="13">
        <v>1430.0297613988491</v>
      </c>
      <c r="M430" s="13">
        <v>1430.0297613988491</v>
      </c>
      <c r="N430" s="13">
        <v>1428.7181729902034</v>
      </c>
      <c r="O430" s="13">
        <v>1427.0949678734542</v>
      </c>
      <c r="P430" s="13">
        <v>1411.8507892762418</v>
      </c>
      <c r="Q430" s="14">
        <v>1399.2569163459784</v>
      </c>
      <c r="R430" s="14">
        <v>1399.2569163459784</v>
      </c>
      <c r="S430" s="14">
        <v>1399.2569163459784</v>
      </c>
      <c r="T430" s="14">
        <v>1396.6637226774862</v>
      </c>
      <c r="U430" s="5">
        <v>1382.4565649685173</v>
      </c>
      <c r="V430" s="5">
        <v>1383.7834448049298</v>
      </c>
      <c r="W430" s="5">
        <v>1385.0273151204653</v>
      </c>
      <c r="X430" s="5">
        <v>1386.1990389280888</v>
      </c>
      <c r="Y430" s="5">
        <v>1390.2472743098033</v>
      </c>
      <c r="Z430" s="5">
        <v>1390.2472743098033</v>
      </c>
      <c r="AA430" s="5">
        <v>1390.2472743098033</v>
      </c>
      <c r="AB430" s="5">
        <v>1394.4214875212083</v>
      </c>
      <c r="AC430" s="5">
        <v>1397.3582466862795</v>
      </c>
    </row>
    <row r="431" spans="1:29" s="5" customFormat="1">
      <c r="A431" s="1" t="s">
        <v>524</v>
      </c>
      <c r="B431" s="1" t="s">
        <v>542</v>
      </c>
      <c r="C431" s="1"/>
      <c r="D431" s="1" t="s">
        <v>647</v>
      </c>
      <c r="E431" s="1"/>
      <c r="F431" s="1">
        <v>161</v>
      </c>
      <c r="G431" s="1" t="s">
        <v>836</v>
      </c>
      <c r="H431" s="1" t="str">
        <f t="shared" si="7"/>
        <v>161종합중위단위전세가격</v>
      </c>
      <c r="I431" s="1" t="s">
        <v>874</v>
      </c>
      <c r="J431" s="13">
        <v>1272.4090862791804</v>
      </c>
      <c r="K431" s="13">
        <v>1272.4090862791804</v>
      </c>
      <c r="L431" s="13">
        <v>1272.4090862791804</v>
      </c>
      <c r="M431" s="13">
        <v>1272.4090862791804</v>
      </c>
      <c r="N431" s="13">
        <v>1259.0189976156701</v>
      </c>
      <c r="O431" s="13">
        <v>1258.8168593015914</v>
      </c>
      <c r="P431" s="13">
        <v>1257.7409555790946</v>
      </c>
      <c r="Q431" s="14">
        <v>1242.7927166865525</v>
      </c>
      <c r="R431" s="14">
        <v>1231.4558405445575</v>
      </c>
      <c r="S431" s="14">
        <v>1234.8033627104351</v>
      </c>
      <c r="T431" s="14">
        <v>1231.6960950445305</v>
      </c>
      <c r="U431" s="5">
        <v>1231.0986533567709</v>
      </c>
      <c r="V431" s="5">
        <v>1232.7473638488218</v>
      </c>
      <c r="W431" s="5">
        <v>1232.7473638488218</v>
      </c>
      <c r="X431" s="5">
        <v>1232.7473638488218</v>
      </c>
      <c r="Y431" s="5">
        <v>1241.5432329162647</v>
      </c>
      <c r="Z431" s="5">
        <v>1242.678847010837</v>
      </c>
      <c r="AA431" s="5">
        <v>1242.7225071814362</v>
      </c>
      <c r="AB431" s="5">
        <v>1242.7225071814362</v>
      </c>
      <c r="AC431" s="5">
        <v>1240.3424632969322</v>
      </c>
    </row>
    <row r="432" spans="1:29" s="5" customFormat="1">
      <c r="A432" s="1" t="s">
        <v>524</v>
      </c>
      <c r="B432" s="1" t="s">
        <v>546</v>
      </c>
      <c r="C432" s="1"/>
      <c r="D432" s="1"/>
      <c r="E432" s="1"/>
      <c r="F432" s="1">
        <v>162</v>
      </c>
      <c r="G432" s="1" t="s">
        <v>836</v>
      </c>
      <c r="H432" s="1" t="str">
        <f t="shared" si="7"/>
        <v>162종합중위단위전세가격</v>
      </c>
      <c r="I432" s="1" t="s">
        <v>874</v>
      </c>
      <c r="J432" s="13">
        <v>1311.0603451322431</v>
      </c>
      <c r="K432" s="13">
        <v>1300.4398561386945</v>
      </c>
      <c r="L432" s="13">
        <v>1289.7061838673239</v>
      </c>
      <c r="M432" s="13">
        <v>1283.969529709105</v>
      </c>
      <c r="N432" s="13">
        <v>1275.8431188631134</v>
      </c>
      <c r="O432" s="13">
        <v>1262.0039383231285</v>
      </c>
      <c r="P432" s="13">
        <v>1258.9432386149629</v>
      </c>
      <c r="Q432" s="14">
        <v>1255.5518875792254</v>
      </c>
      <c r="R432" s="14">
        <v>1256.1879650296707</v>
      </c>
      <c r="S432" s="14">
        <v>1270.1014563569881</v>
      </c>
      <c r="T432" s="14">
        <v>1284.483255952626</v>
      </c>
      <c r="U432" s="5">
        <v>1297.7798311274018</v>
      </c>
      <c r="V432" s="5">
        <v>1301.6968560842488</v>
      </c>
      <c r="W432" s="5">
        <v>1302.4219381328412</v>
      </c>
      <c r="X432" s="5">
        <v>1306.7644641446529</v>
      </c>
      <c r="Y432" s="5">
        <v>1331.8243985854067</v>
      </c>
      <c r="Z432" s="5">
        <v>1334.0476512497928</v>
      </c>
      <c r="AA432" s="5">
        <v>1343.2466129815805</v>
      </c>
      <c r="AB432" s="5">
        <v>1349.7315059646019</v>
      </c>
      <c r="AC432" s="5">
        <v>1355.6340164751196</v>
      </c>
    </row>
    <row r="433" spans="1:29" s="5" customFormat="1">
      <c r="A433" s="1" t="s">
        <v>524</v>
      </c>
      <c r="B433" s="1" t="s">
        <v>546</v>
      </c>
      <c r="C433" s="1"/>
      <c r="D433" s="1" t="s">
        <v>630</v>
      </c>
      <c r="E433" s="1"/>
      <c r="F433" s="1">
        <v>163</v>
      </c>
      <c r="G433" s="1" t="s">
        <v>836</v>
      </c>
      <c r="H433" s="1" t="str">
        <f t="shared" si="7"/>
        <v>163종합중위단위전세가격</v>
      </c>
      <c r="I433" s="1" t="s">
        <v>874</v>
      </c>
      <c r="J433" s="13">
        <v>898.10715452883426</v>
      </c>
      <c r="K433" s="13">
        <v>898.10715452883426</v>
      </c>
      <c r="L433" s="13">
        <v>898.10715452883426</v>
      </c>
      <c r="M433" s="13">
        <v>898.10715452883426</v>
      </c>
      <c r="N433" s="13">
        <v>898.10715452883426</v>
      </c>
      <c r="O433" s="13">
        <v>887.50237674485106</v>
      </c>
      <c r="P433" s="13">
        <v>887.50237674485106</v>
      </c>
      <c r="Q433" s="14">
        <v>887.03188119444394</v>
      </c>
      <c r="R433" s="14">
        <v>890.35877477860151</v>
      </c>
      <c r="S433" s="14">
        <v>915.18472905840986</v>
      </c>
      <c r="T433" s="14">
        <v>940.88601756166111</v>
      </c>
      <c r="U433" s="5">
        <v>969.07979531343415</v>
      </c>
      <c r="V433" s="5">
        <v>976.90320887491885</v>
      </c>
      <c r="W433" s="5">
        <v>976.90320887491885</v>
      </c>
      <c r="X433" s="5">
        <v>976.90320887491885</v>
      </c>
      <c r="Y433" s="5">
        <v>1046.3914511827402</v>
      </c>
      <c r="Z433" s="5">
        <v>1045.1032096993622</v>
      </c>
      <c r="AA433" s="5">
        <v>1042.8203505268261</v>
      </c>
      <c r="AB433" s="5">
        <v>1040.5374913542901</v>
      </c>
      <c r="AC433" s="5">
        <v>1041.1609175725789</v>
      </c>
    </row>
    <row r="434" spans="1:29" s="5" customFormat="1">
      <c r="A434" s="1" t="s">
        <v>524</v>
      </c>
      <c r="B434" s="1" t="s">
        <v>546</v>
      </c>
      <c r="C434" s="1"/>
      <c r="D434" s="1" t="s">
        <v>559</v>
      </c>
      <c r="E434" s="1"/>
      <c r="F434" s="1">
        <v>164</v>
      </c>
      <c r="G434" s="1" t="s">
        <v>836</v>
      </c>
      <c r="H434" s="1" t="str">
        <f t="shared" si="7"/>
        <v>164종합중위단위전세가격</v>
      </c>
      <c r="I434" s="1" t="s">
        <v>874</v>
      </c>
      <c r="J434" s="13">
        <v>1119.5832223940236</v>
      </c>
      <c r="K434" s="13">
        <v>1119.2069896559899</v>
      </c>
      <c r="L434" s="13">
        <v>1116.1877000309523</v>
      </c>
      <c r="M434" s="13">
        <v>1116.1877000309523</v>
      </c>
      <c r="N434" s="13">
        <v>1116.1090730158592</v>
      </c>
      <c r="O434" s="13">
        <v>1114.2848899011367</v>
      </c>
      <c r="P434" s="13">
        <v>1109.652287513994</v>
      </c>
      <c r="Q434" s="14">
        <v>1109.652287513994</v>
      </c>
      <c r="R434" s="14">
        <v>1108.0839973210607</v>
      </c>
      <c r="S434" s="14">
        <v>1108.0839973210607</v>
      </c>
      <c r="T434" s="14">
        <v>1107.2977271701322</v>
      </c>
      <c r="U434" s="5">
        <v>1115.6783399241992</v>
      </c>
      <c r="V434" s="5">
        <v>1115.6783399241992</v>
      </c>
      <c r="W434" s="5">
        <v>1115.6783399241992</v>
      </c>
      <c r="X434" s="5">
        <v>1119.7586297779005</v>
      </c>
      <c r="Y434" s="5">
        <v>1125.6032065091142</v>
      </c>
      <c r="Z434" s="5">
        <v>1125.6032065091142</v>
      </c>
      <c r="AA434" s="5">
        <v>1124.8380795015801</v>
      </c>
      <c r="AB434" s="5">
        <v>1124.367546849888</v>
      </c>
      <c r="AC434" s="5">
        <v>1124.8897558025151</v>
      </c>
    </row>
    <row r="435" spans="1:29" s="5" customFormat="1">
      <c r="A435" s="1" t="s">
        <v>524</v>
      </c>
      <c r="B435" s="1" t="s">
        <v>546</v>
      </c>
      <c r="C435" s="1"/>
      <c r="D435" s="1" t="s">
        <v>636</v>
      </c>
      <c r="E435" s="1"/>
      <c r="F435" s="1">
        <v>165</v>
      </c>
      <c r="G435" s="1" t="s">
        <v>836</v>
      </c>
      <c r="H435" s="1" t="str">
        <f t="shared" si="7"/>
        <v>165종합중위단위전세가격</v>
      </c>
      <c r="I435" s="1" t="s">
        <v>874</v>
      </c>
      <c r="J435" s="13">
        <v>1695.8618882452852</v>
      </c>
      <c r="K435" s="13">
        <v>1678.2243850697223</v>
      </c>
      <c r="L435" s="13">
        <v>1672.1607226085807</v>
      </c>
      <c r="M435" s="13">
        <v>1654.1775748042412</v>
      </c>
      <c r="N435" s="13">
        <v>1639.7238724131244</v>
      </c>
      <c r="O435" s="13">
        <v>1603.2063581169632</v>
      </c>
      <c r="P435" s="13">
        <v>1601.5939026612716</v>
      </c>
      <c r="Q435" s="14">
        <v>1597.4836072754636</v>
      </c>
      <c r="R435" s="14">
        <v>1599.0997548053981</v>
      </c>
      <c r="S435" s="14">
        <v>1616.7466741371552</v>
      </c>
      <c r="T435" s="14">
        <v>1632.116383184263</v>
      </c>
      <c r="U435" s="5">
        <v>1639.7945482716782</v>
      </c>
      <c r="V435" s="5">
        <v>1639.7945482716782</v>
      </c>
      <c r="W435" s="5">
        <v>1639.7945482716782</v>
      </c>
      <c r="X435" s="5">
        <v>1648.5404836012146</v>
      </c>
      <c r="Y435" s="5">
        <v>1675.4783463382762</v>
      </c>
      <c r="Z435" s="5">
        <v>1679.8274388020166</v>
      </c>
      <c r="AA435" s="5">
        <v>1702.7795845688859</v>
      </c>
      <c r="AB435" s="5">
        <v>1702.7795845688859</v>
      </c>
      <c r="AC435" s="5">
        <v>1717.9727218368653</v>
      </c>
    </row>
    <row r="436" spans="1:29" s="5" customFormat="1">
      <c r="A436" s="1" t="s">
        <v>524</v>
      </c>
      <c r="B436" s="1" t="s">
        <v>546</v>
      </c>
      <c r="C436" s="1"/>
      <c r="D436" s="1" t="s">
        <v>648</v>
      </c>
      <c r="E436" s="1"/>
      <c r="F436" s="1">
        <v>166</v>
      </c>
      <c r="G436" s="1" t="s">
        <v>836</v>
      </c>
      <c r="H436" s="1" t="str">
        <f t="shared" si="7"/>
        <v>166종합중위단위전세가격</v>
      </c>
      <c r="I436" s="1" t="s">
        <v>874</v>
      </c>
      <c r="J436" s="13">
        <v>1642.1736231526409</v>
      </c>
      <c r="K436" s="13">
        <v>1613.9291589261791</v>
      </c>
      <c r="L436" s="13">
        <v>1579.5649133374188</v>
      </c>
      <c r="M436" s="13">
        <v>1577.8386326065865</v>
      </c>
      <c r="N436" s="13">
        <v>1577.6455607952282</v>
      </c>
      <c r="O436" s="13">
        <v>1566.7294643372743</v>
      </c>
      <c r="P436" s="13">
        <v>1557.9902774539696</v>
      </c>
      <c r="Q436" s="14">
        <v>1547.0340475442961</v>
      </c>
      <c r="R436" s="14">
        <v>1546.4530272541883</v>
      </c>
      <c r="S436" s="14">
        <v>1569.3452069226678</v>
      </c>
      <c r="T436" s="14">
        <v>1597.9965405601131</v>
      </c>
      <c r="U436" s="5">
        <v>1611.2287694371241</v>
      </c>
      <c r="V436" s="5">
        <v>1623.7346332937263</v>
      </c>
      <c r="W436" s="5">
        <v>1627.3351916513525</v>
      </c>
      <c r="X436" s="5">
        <v>1628.2831237506937</v>
      </c>
      <c r="Y436" s="5">
        <v>1646.1131409794493</v>
      </c>
      <c r="Z436" s="5">
        <v>1649.6245104152192</v>
      </c>
      <c r="AA436" s="5">
        <v>1665.9371405479103</v>
      </c>
      <c r="AB436" s="5">
        <v>1699.6921027283872</v>
      </c>
      <c r="AC436" s="5">
        <v>1701.0919879404046</v>
      </c>
    </row>
    <row r="437" spans="1:29" s="5" customFormat="1">
      <c r="A437" s="1" t="s">
        <v>524</v>
      </c>
      <c r="B437" s="1" t="s">
        <v>546</v>
      </c>
      <c r="C437" s="1"/>
      <c r="D437" s="1" t="s">
        <v>649</v>
      </c>
      <c r="E437" s="1"/>
      <c r="F437" s="1">
        <v>167</v>
      </c>
      <c r="G437" s="1" t="s">
        <v>836</v>
      </c>
      <c r="H437" s="1" t="str">
        <f t="shared" si="7"/>
        <v>167종합중위단위전세가격</v>
      </c>
      <c r="I437" s="1" t="s">
        <v>874</v>
      </c>
      <c r="J437" s="13">
        <v>874.38627388338728</v>
      </c>
      <c r="K437" s="13">
        <v>874.38627388338728</v>
      </c>
      <c r="L437" s="13">
        <v>862.628445231162</v>
      </c>
      <c r="M437" s="13">
        <v>860.97905904923971</v>
      </c>
      <c r="N437" s="13">
        <v>834.2933513371911</v>
      </c>
      <c r="O437" s="13">
        <v>841.03579377085237</v>
      </c>
      <c r="P437" s="13">
        <v>841.03579377085237</v>
      </c>
      <c r="Q437" s="14">
        <v>841.03579377085237</v>
      </c>
      <c r="R437" s="14">
        <v>841.03579377085237</v>
      </c>
      <c r="S437" s="14">
        <v>841.03579377085237</v>
      </c>
      <c r="T437" s="14">
        <v>841.03579377085237</v>
      </c>
      <c r="U437" s="5">
        <v>859.98299505525256</v>
      </c>
      <c r="V437" s="5">
        <v>859.98299505525256</v>
      </c>
      <c r="W437" s="5">
        <v>859.98299505525256</v>
      </c>
      <c r="X437" s="5">
        <v>866.18953052679683</v>
      </c>
      <c r="Y437" s="5">
        <v>868.83163493155598</v>
      </c>
      <c r="Z437" s="5">
        <v>872.38317855328103</v>
      </c>
      <c r="AA437" s="5">
        <v>872.69376547537934</v>
      </c>
      <c r="AB437" s="5">
        <v>873.93611316377223</v>
      </c>
      <c r="AC437" s="5">
        <v>881.7054594988366</v>
      </c>
    </row>
    <row r="438" spans="1:29" s="5" customFormat="1">
      <c r="A438" s="1" t="s">
        <v>524</v>
      </c>
      <c r="B438" s="1" t="s">
        <v>547</v>
      </c>
      <c r="C438" s="1"/>
      <c r="D438" s="1"/>
      <c r="E438" s="1"/>
      <c r="F438" s="1">
        <v>168</v>
      </c>
      <c r="G438" s="1" t="s">
        <v>836</v>
      </c>
      <c r="H438" s="1" t="str">
        <f t="shared" si="7"/>
        <v>168종합중위단위전세가격</v>
      </c>
      <c r="I438" s="1" t="s">
        <v>874</v>
      </c>
      <c r="J438" s="13">
        <v>1036.873793816226</v>
      </c>
      <c r="K438" s="13">
        <v>1036.7635478498971</v>
      </c>
      <c r="L438" s="13">
        <v>1044.4337730549157</v>
      </c>
      <c r="M438" s="13">
        <v>1046.8932774709074</v>
      </c>
      <c r="N438" s="13">
        <v>1056.7957561582375</v>
      </c>
      <c r="O438" s="13">
        <v>1065.0973220890412</v>
      </c>
      <c r="P438" s="13">
        <v>1065.0973220890412</v>
      </c>
      <c r="Q438" s="14">
        <v>1070.3104586813465</v>
      </c>
      <c r="R438" s="14">
        <v>1072.9048327276823</v>
      </c>
      <c r="S438" s="14">
        <v>1072.960339562447</v>
      </c>
      <c r="T438" s="14">
        <v>1075.7966067014484</v>
      </c>
      <c r="U438" s="5">
        <v>1083.6793220353868</v>
      </c>
      <c r="V438" s="5">
        <v>1085.7271825004839</v>
      </c>
      <c r="W438" s="5">
        <v>1086.6021385238037</v>
      </c>
      <c r="X438" s="5">
        <v>1086.6838358620537</v>
      </c>
      <c r="Y438" s="5">
        <v>1094.0771397135554</v>
      </c>
      <c r="Z438" s="5">
        <v>1093.3411522006411</v>
      </c>
      <c r="AA438" s="5">
        <v>1096.8211679303736</v>
      </c>
      <c r="AB438" s="5">
        <v>1096.8355951231113</v>
      </c>
      <c r="AC438" s="5">
        <v>1097.1458114119025</v>
      </c>
    </row>
    <row r="439" spans="1:29" s="5" customFormat="1">
      <c r="A439" s="1" t="s">
        <v>524</v>
      </c>
      <c r="B439" s="1" t="s">
        <v>547</v>
      </c>
      <c r="C439" s="1"/>
      <c r="D439" s="1" t="s">
        <v>630</v>
      </c>
      <c r="E439" s="1"/>
      <c r="F439" s="1">
        <v>169</v>
      </c>
      <c r="G439" s="1" t="s">
        <v>836</v>
      </c>
      <c r="H439" s="1" t="str">
        <f t="shared" si="7"/>
        <v>169종합중위단위전세가격</v>
      </c>
      <c r="I439" s="1" t="s">
        <v>874</v>
      </c>
      <c r="J439" s="13">
        <v>1059.3313725510984</v>
      </c>
      <c r="K439" s="13">
        <v>1059.3313725510984</v>
      </c>
      <c r="L439" s="13">
        <v>1079.4640577727794</v>
      </c>
      <c r="M439" s="13">
        <v>1079.4640577727794</v>
      </c>
      <c r="N439" s="13">
        <v>1079.4640577727794</v>
      </c>
      <c r="O439" s="13">
        <v>1079.4640577727794</v>
      </c>
      <c r="P439" s="13">
        <v>1079.4640577727794</v>
      </c>
      <c r="Q439" s="14">
        <v>1079.4640577727794</v>
      </c>
      <c r="R439" s="14">
        <v>1079.4640577727794</v>
      </c>
      <c r="S439" s="14">
        <v>1079.4640577727794</v>
      </c>
      <c r="T439" s="14">
        <v>1079.4640577727794</v>
      </c>
      <c r="U439" s="5">
        <v>1082.8902737766998</v>
      </c>
      <c r="V439" s="5">
        <v>1084.8353945042506</v>
      </c>
      <c r="W439" s="5">
        <v>1101.7968412455305</v>
      </c>
      <c r="X439" s="5">
        <v>1101.7968412455305</v>
      </c>
      <c r="Y439" s="5">
        <v>1101.7968412455305</v>
      </c>
      <c r="Z439" s="5">
        <v>1104.0028151690524</v>
      </c>
      <c r="AA439" s="5">
        <v>1104.0028151690524</v>
      </c>
      <c r="AB439" s="5">
        <v>1104.0028151690524</v>
      </c>
      <c r="AC439" s="5">
        <v>1104.0028151690524</v>
      </c>
    </row>
    <row r="440" spans="1:29" s="5" customFormat="1">
      <c r="A440" s="1" t="s">
        <v>524</v>
      </c>
      <c r="B440" s="1" t="s">
        <v>547</v>
      </c>
      <c r="C440" s="1"/>
      <c r="D440" s="1" t="s">
        <v>636</v>
      </c>
      <c r="E440" s="1"/>
      <c r="F440" s="1">
        <v>170</v>
      </c>
      <c r="G440" s="1" t="s">
        <v>836</v>
      </c>
      <c r="H440" s="1" t="str">
        <f t="shared" si="7"/>
        <v>170종합중위단위전세가격</v>
      </c>
      <c r="I440" s="1" t="s">
        <v>874</v>
      </c>
      <c r="J440" s="13">
        <v>1201.7617954499146</v>
      </c>
      <c r="K440" s="13">
        <v>1201.2705138640574</v>
      </c>
      <c r="L440" s="13">
        <v>1209.9620066195121</v>
      </c>
      <c r="M440" s="13">
        <v>1209.9620066195121</v>
      </c>
      <c r="N440" s="13">
        <v>1233.5337207770672</v>
      </c>
      <c r="O440" s="13">
        <v>1262.3706641578244</v>
      </c>
      <c r="P440" s="13">
        <v>1262.3706641578244</v>
      </c>
      <c r="Q440" s="14">
        <v>1278.3122632958959</v>
      </c>
      <c r="R440" s="14">
        <v>1278.3122632958959</v>
      </c>
      <c r="S440" s="14">
        <v>1278.3122632958959</v>
      </c>
      <c r="T440" s="14">
        <v>1278.3122632958959</v>
      </c>
      <c r="U440" s="5">
        <v>1298.6545834160395</v>
      </c>
      <c r="V440" s="5">
        <v>1298.6545834160395</v>
      </c>
      <c r="W440" s="5">
        <v>1298.4693922695456</v>
      </c>
      <c r="X440" s="5">
        <v>1298.5816692917615</v>
      </c>
      <c r="Y440" s="5">
        <v>1327.3218436075169</v>
      </c>
      <c r="Z440" s="5">
        <v>1329.5817062524884</v>
      </c>
      <c r="AA440" s="5">
        <v>1329.2252911104081</v>
      </c>
      <c r="AB440" s="5">
        <v>1329.2252911104081</v>
      </c>
      <c r="AC440" s="5">
        <v>1329.0400999639139</v>
      </c>
    </row>
    <row r="441" spans="1:29" s="5" customFormat="1">
      <c r="A441" s="1" t="s">
        <v>524</v>
      </c>
      <c r="B441" s="1" t="s">
        <v>547</v>
      </c>
      <c r="C441" s="1"/>
      <c r="D441" s="1" t="s">
        <v>631</v>
      </c>
      <c r="E441" s="1"/>
      <c r="F441" s="1">
        <v>171</v>
      </c>
      <c r="G441" s="1" t="s">
        <v>836</v>
      </c>
      <c r="H441" s="1" t="str">
        <f t="shared" si="7"/>
        <v>171종합중위단위전세가격</v>
      </c>
      <c r="I441" s="1" t="s">
        <v>874</v>
      </c>
      <c r="J441" s="13">
        <v>882.46838697124633</v>
      </c>
      <c r="K441" s="13">
        <v>882.46838697124633</v>
      </c>
      <c r="L441" s="13">
        <v>888.47451778546747</v>
      </c>
      <c r="M441" s="13">
        <v>888.47451778546747</v>
      </c>
      <c r="N441" s="13">
        <v>904.26116802559841</v>
      </c>
      <c r="O441" s="13">
        <v>904.26116802559841</v>
      </c>
      <c r="P441" s="13">
        <v>904.26116802559841</v>
      </c>
      <c r="Q441" s="14">
        <v>904.26116802559841</v>
      </c>
      <c r="R441" s="14">
        <v>906.36964787500187</v>
      </c>
      <c r="S441" s="14">
        <v>906.71696693403442</v>
      </c>
      <c r="T441" s="14">
        <v>921.77413376819368</v>
      </c>
      <c r="U441" s="5">
        <v>933.00339508129207</v>
      </c>
      <c r="V441" s="5">
        <v>933.00339508129207</v>
      </c>
      <c r="W441" s="5">
        <v>934.69213901972739</v>
      </c>
      <c r="X441" s="5">
        <v>938.68282888175702</v>
      </c>
      <c r="Y441" s="5">
        <v>945.1991795708193</v>
      </c>
      <c r="Z441" s="5">
        <v>950.99883556382724</v>
      </c>
      <c r="AA441" s="5">
        <v>950.99883556382724</v>
      </c>
      <c r="AB441" s="5">
        <v>950.99883556382724</v>
      </c>
      <c r="AC441" s="5">
        <v>951.26522246256661</v>
      </c>
    </row>
    <row r="442" spans="1:29" s="5" customFormat="1">
      <c r="A442" s="1" t="s">
        <v>524</v>
      </c>
      <c r="B442" s="1" t="s">
        <v>547</v>
      </c>
      <c r="C442" s="1"/>
      <c r="D442" s="1" t="s">
        <v>645</v>
      </c>
      <c r="E442" s="1"/>
      <c r="F442" s="1">
        <v>172</v>
      </c>
      <c r="G442" s="1" t="s">
        <v>836</v>
      </c>
      <c r="H442" s="1" t="str">
        <f t="shared" si="7"/>
        <v>172종합중위단위전세가격</v>
      </c>
      <c r="I442" s="1" t="s">
        <v>874</v>
      </c>
      <c r="J442" s="13">
        <v>992.75998530414347</v>
      </c>
      <c r="K442" s="13">
        <v>992.75998530414347</v>
      </c>
      <c r="L442" s="13">
        <v>1005.1663712855853</v>
      </c>
      <c r="M442" s="13">
        <v>1012.7063487731117</v>
      </c>
      <c r="N442" s="13">
        <v>1018.6764169894308</v>
      </c>
      <c r="O442" s="13">
        <v>1019.4388472274703</v>
      </c>
      <c r="P442" s="13">
        <v>1019.4388472274703</v>
      </c>
      <c r="Q442" s="14">
        <v>1024.8122594127217</v>
      </c>
      <c r="R442" s="14">
        <v>1031.732677447405</v>
      </c>
      <c r="S442" s="14">
        <v>1031.732677447405</v>
      </c>
      <c r="T442" s="14">
        <v>1033.0506132237947</v>
      </c>
      <c r="U442" s="5">
        <v>1032.3437876344628</v>
      </c>
      <c r="V442" s="5">
        <v>1031.0289869069964</v>
      </c>
      <c r="W442" s="5">
        <v>1031.0289869069964</v>
      </c>
      <c r="X442" s="5">
        <v>1031.0289869069964</v>
      </c>
      <c r="Y442" s="5">
        <v>1026.0757222805416</v>
      </c>
      <c r="Z442" s="5">
        <v>1018.7644007214693</v>
      </c>
      <c r="AA442" s="5">
        <v>1025.8410230556342</v>
      </c>
      <c r="AB442" s="5">
        <v>1025.8410230556342</v>
      </c>
      <c r="AC442" s="5">
        <v>1025.8410230556342</v>
      </c>
    </row>
    <row r="443" spans="1:29" s="5" customFormat="1">
      <c r="A443" s="1" t="s">
        <v>524</v>
      </c>
      <c r="B443" s="1" t="s">
        <v>547</v>
      </c>
      <c r="C443" s="1"/>
      <c r="D443" s="1" t="s">
        <v>650</v>
      </c>
      <c r="E443" s="1"/>
      <c r="F443" s="1">
        <v>173</v>
      </c>
      <c r="G443" s="1" t="s">
        <v>836</v>
      </c>
      <c r="H443" s="1" t="str">
        <f t="shared" si="7"/>
        <v>173종합중위단위전세가격</v>
      </c>
      <c r="I443" s="1" t="s">
        <v>874</v>
      </c>
      <c r="J443" s="13">
        <v>1041.8664981948968</v>
      </c>
      <c r="K443" s="13">
        <v>1041.8664981948968</v>
      </c>
      <c r="L443" s="13">
        <v>1041.8664981948968</v>
      </c>
      <c r="M443" s="13">
        <v>1041.8664981948968</v>
      </c>
      <c r="N443" s="13">
        <v>1042.4272261773322</v>
      </c>
      <c r="O443" s="13">
        <v>1048.6503373699468</v>
      </c>
      <c r="P443" s="13">
        <v>1048.6503373699468</v>
      </c>
      <c r="Q443" s="14">
        <v>1048.189946197049</v>
      </c>
      <c r="R443" s="14">
        <v>1048.189946197049</v>
      </c>
      <c r="S443" s="14">
        <v>1048.189946197049</v>
      </c>
      <c r="T443" s="14">
        <v>1048.189946197049</v>
      </c>
      <c r="U443" s="5">
        <v>1044.8011443069249</v>
      </c>
      <c r="V443" s="5">
        <v>1054.2102413590555</v>
      </c>
      <c r="W443" s="5">
        <v>1054.2102413590555</v>
      </c>
      <c r="X443" s="5">
        <v>1051.9251071154597</v>
      </c>
      <c r="Y443" s="5">
        <v>1056.7358807371518</v>
      </c>
      <c r="Z443" s="5">
        <v>1056.8802646553299</v>
      </c>
      <c r="AA443" s="5">
        <v>1062.1189541122005</v>
      </c>
      <c r="AB443" s="5">
        <v>1062.1757910926694</v>
      </c>
      <c r="AC443" s="5">
        <v>1063.4007877336512</v>
      </c>
    </row>
    <row r="444" spans="1:29" s="5" customFormat="1">
      <c r="A444" s="1" t="s">
        <v>524</v>
      </c>
      <c r="B444" s="1" t="s">
        <v>548</v>
      </c>
      <c r="C444" s="1"/>
      <c r="D444" s="1"/>
      <c r="E444" s="1"/>
      <c r="F444" s="1">
        <v>174</v>
      </c>
      <c r="G444" s="1" t="s">
        <v>836</v>
      </c>
      <c r="H444" s="1" t="str">
        <f t="shared" si="7"/>
        <v>174종합중위단위전세가격</v>
      </c>
      <c r="I444" s="1" t="s">
        <v>874</v>
      </c>
      <c r="J444" s="13">
        <v>1216.2492244998757</v>
      </c>
      <c r="K444" s="13">
        <v>1220.5679822488553</v>
      </c>
      <c r="L444" s="13">
        <v>1225.7433465022718</v>
      </c>
      <c r="M444" s="13">
        <v>1231.1257991224754</v>
      </c>
      <c r="N444" s="13">
        <v>1232.4117248615887</v>
      </c>
      <c r="O444" s="13">
        <v>1232.9771856233967</v>
      </c>
      <c r="P444" s="13">
        <v>1233.1039443891591</v>
      </c>
      <c r="Q444" s="14">
        <v>1238.8554713234846</v>
      </c>
      <c r="R444" s="14">
        <v>1249.1650939794515</v>
      </c>
      <c r="S444" s="14">
        <v>1251.6304786236099</v>
      </c>
      <c r="T444" s="14">
        <v>1256.9131163398376</v>
      </c>
      <c r="U444" s="5">
        <v>1269.1730996683084</v>
      </c>
      <c r="V444" s="5">
        <v>1276.4572379998899</v>
      </c>
      <c r="W444" s="5">
        <v>1282.679484772116</v>
      </c>
      <c r="X444" s="5">
        <v>1293.6621896327599</v>
      </c>
      <c r="Y444" s="5">
        <v>1310.4766863384164</v>
      </c>
      <c r="Z444" s="5">
        <v>1330.779750741822</v>
      </c>
      <c r="AA444" s="5">
        <v>1345.9039026659991</v>
      </c>
      <c r="AB444" s="5">
        <v>1368.024454192531</v>
      </c>
      <c r="AC444" s="5">
        <v>1375.0767736164362</v>
      </c>
    </row>
    <row r="445" spans="1:29" s="5" customFormat="1">
      <c r="A445" s="1" t="s">
        <v>524</v>
      </c>
      <c r="B445" s="1" t="s">
        <v>548</v>
      </c>
      <c r="C445" s="1"/>
      <c r="D445" s="1" t="s">
        <v>559</v>
      </c>
      <c r="E445" s="1"/>
      <c r="F445" s="1">
        <v>175</v>
      </c>
      <c r="G445" s="1" t="s">
        <v>836</v>
      </c>
      <c r="H445" s="1" t="str">
        <f t="shared" si="7"/>
        <v>175종합중위단위전세가격</v>
      </c>
      <c r="I445" s="1" t="s">
        <v>874</v>
      </c>
      <c r="J445" s="13">
        <v>1494.8559099523527</v>
      </c>
      <c r="K445" s="13">
        <v>1488.9742249622723</v>
      </c>
      <c r="L445" s="13">
        <v>1458.0198342947197</v>
      </c>
      <c r="M445" s="13">
        <v>1468.8516295131321</v>
      </c>
      <c r="N445" s="13">
        <v>1477.6824313499387</v>
      </c>
      <c r="O445" s="13">
        <v>1477.6824313499387</v>
      </c>
      <c r="P445" s="13">
        <v>1477.6824313499387</v>
      </c>
      <c r="Q445" s="14">
        <v>1479.8487903936211</v>
      </c>
      <c r="R445" s="14">
        <v>1479.8487903936211</v>
      </c>
      <c r="S445" s="14">
        <v>1494.291184018171</v>
      </c>
      <c r="T445" s="14">
        <v>1499.501714778442</v>
      </c>
      <c r="U445" s="5">
        <v>1532.6249808469677</v>
      </c>
      <c r="V445" s="5">
        <v>1579.8640969603766</v>
      </c>
      <c r="W445" s="5">
        <v>1588.2029895554401</v>
      </c>
      <c r="X445" s="5">
        <v>1588.2029895554401</v>
      </c>
      <c r="Y445" s="5">
        <v>1627.1032130737858</v>
      </c>
      <c r="Z445" s="5">
        <v>1635.4421056688493</v>
      </c>
      <c r="AA445" s="5">
        <v>1642.663302481124</v>
      </c>
      <c r="AB445" s="5">
        <v>1642.663302481124</v>
      </c>
      <c r="AC445" s="5">
        <v>1642.663302481124</v>
      </c>
    </row>
    <row r="446" spans="1:29" s="5" customFormat="1">
      <c r="A446" s="1" t="s">
        <v>524</v>
      </c>
      <c r="B446" s="1" t="s">
        <v>548</v>
      </c>
      <c r="C446" s="1"/>
      <c r="D446" s="1" t="s">
        <v>630</v>
      </c>
      <c r="E446" s="1"/>
      <c r="F446" s="1">
        <v>176</v>
      </c>
      <c r="G446" s="1" t="s">
        <v>836</v>
      </c>
      <c r="H446" s="1" t="str">
        <f t="shared" si="7"/>
        <v>176종합중위단위전세가격</v>
      </c>
      <c r="I446" s="1" t="s">
        <v>874</v>
      </c>
      <c r="J446" s="13">
        <v>1160.3705913290469</v>
      </c>
      <c r="K446" s="13">
        <v>1164.7437277934107</v>
      </c>
      <c r="L446" s="13">
        <v>1171.8257927111742</v>
      </c>
      <c r="M446" s="13">
        <v>1177.9052656946676</v>
      </c>
      <c r="N446" s="13">
        <v>1180.9612729922408</v>
      </c>
      <c r="O446" s="13">
        <v>1180.9612729922408</v>
      </c>
      <c r="P446" s="13">
        <v>1183.5860820376006</v>
      </c>
      <c r="Q446" s="14">
        <v>1185.7734229087341</v>
      </c>
      <c r="R446" s="14">
        <v>1185.7734229087341</v>
      </c>
      <c r="S446" s="14">
        <v>1185.7734229087341</v>
      </c>
      <c r="T446" s="14">
        <v>1185.7734229087341</v>
      </c>
      <c r="U446" s="5">
        <v>1199.6014641668116</v>
      </c>
      <c r="V446" s="5">
        <v>1199.6014641668116</v>
      </c>
      <c r="W446" s="5">
        <v>1199.6014641668116</v>
      </c>
      <c r="X446" s="5">
        <v>1201.4856323979939</v>
      </c>
      <c r="Y446" s="5">
        <v>1238.8358073497523</v>
      </c>
      <c r="Z446" s="5">
        <v>1248.353973425227</v>
      </c>
      <c r="AA446" s="5">
        <v>1266.7346146724847</v>
      </c>
      <c r="AB446" s="5">
        <v>1271.4936977102222</v>
      </c>
      <c r="AC446" s="5">
        <v>1284.6886607501067</v>
      </c>
    </row>
    <row r="447" spans="1:29" s="5" customFormat="1">
      <c r="A447" s="1" t="s">
        <v>524</v>
      </c>
      <c r="B447" s="1" t="s">
        <v>548</v>
      </c>
      <c r="C447" s="1"/>
      <c r="D447" s="1" t="s">
        <v>636</v>
      </c>
      <c r="E447" s="1"/>
      <c r="F447" s="1">
        <v>177</v>
      </c>
      <c r="G447" s="1" t="s">
        <v>836</v>
      </c>
      <c r="H447" s="1" t="str">
        <f t="shared" si="7"/>
        <v>177종합중위단위전세가격</v>
      </c>
      <c r="I447" s="1" t="s">
        <v>874</v>
      </c>
      <c r="J447" s="13">
        <v>713.29819373693647</v>
      </c>
      <c r="K447" s="13">
        <v>713.29819373693647</v>
      </c>
      <c r="L447" s="13">
        <v>713.29819373693647</v>
      </c>
      <c r="M447" s="13">
        <v>716.58678248833223</v>
      </c>
      <c r="N447" s="13">
        <v>723.07395080188485</v>
      </c>
      <c r="O447" s="13">
        <v>723.07395080188485</v>
      </c>
      <c r="P447" s="13">
        <v>723.07395080188485</v>
      </c>
      <c r="Q447" s="14">
        <v>723.07395080188485</v>
      </c>
      <c r="R447" s="14">
        <v>723.07395080188485</v>
      </c>
      <c r="S447" s="14">
        <v>725.66881812730605</v>
      </c>
      <c r="T447" s="14">
        <v>732.59697293601221</v>
      </c>
      <c r="U447" s="5">
        <v>765.86384864044214</v>
      </c>
      <c r="V447" s="5">
        <v>769.37395723084489</v>
      </c>
      <c r="W447" s="5">
        <v>774.99013097548925</v>
      </c>
      <c r="X447" s="5">
        <v>783.03784580011427</v>
      </c>
      <c r="Y447" s="5">
        <v>790.77157272653415</v>
      </c>
      <c r="Z447" s="5">
        <v>791.99190551882123</v>
      </c>
      <c r="AA447" s="5">
        <v>794.4825062542601</v>
      </c>
      <c r="AB447" s="5">
        <v>800.29404961641671</v>
      </c>
      <c r="AC447" s="5">
        <v>805.50037833807437</v>
      </c>
    </row>
    <row r="448" spans="1:29" s="5" customFormat="1">
      <c r="A448" s="1" t="s">
        <v>524</v>
      </c>
      <c r="B448" s="1" t="s">
        <v>548</v>
      </c>
      <c r="C448" s="1"/>
      <c r="D448" s="1" t="s">
        <v>631</v>
      </c>
      <c r="E448" s="1"/>
      <c r="F448" s="1">
        <v>178</v>
      </c>
      <c r="G448" s="1" t="s">
        <v>836</v>
      </c>
      <c r="H448" s="1" t="str">
        <f t="shared" si="7"/>
        <v>178종합중위단위전세가격</v>
      </c>
      <c r="I448" s="1" t="s">
        <v>874</v>
      </c>
      <c r="J448" s="13">
        <v>707.41462564657559</v>
      </c>
      <c r="K448" s="13">
        <v>707.41462564657559</v>
      </c>
      <c r="L448" s="13">
        <v>707.41462564657559</v>
      </c>
      <c r="M448" s="13">
        <v>707.41462564657559</v>
      </c>
      <c r="N448" s="13">
        <v>707.41462564657559</v>
      </c>
      <c r="O448" s="13">
        <v>707.41462564657559</v>
      </c>
      <c r="P448" s="13">
        <v>707.41462564657559</v>
      </c>
      <c r="Q448" s="14">
        <v>707.41462564657559</v>
      </c>
      <c r="R448" s="14">
        <v>707.41462564657559</v>
      </c>
      <c r="S448" s="14">
        <v>710.18128253615282</v>
      </c>
      <c r="T448" s="14">
        <v>711.91460974408062</v>
      </c>
      <c r="U448" s="5">
        <v>713.08739438267048</v>
      </c>
      <c r="V448" s="5">
        <v>713.08739438267048</v>
      </c>
      <c r="W448" s="5">
        <v>713.08739438267048</v>
      </c>
      <c r="X448" s="5">
        <v>713.08739438267048</v>
      </c>
      <c r="Y448" s="5">
        <v>715.01338027248482</v>
      </c>
      <c r="Z448" s="5">
        <v>716.90022576548336</v>
      </c>
      <c r="AA448" s="5">
        <v>720.83906519413188</v>
      </c>
      <c r="AB448" s="5">
        <v>720.83906519413188</v>
      </c>
      <c r="AC448" s="5">
        <v>728.18775231405311</v>
      </c>
    </row>
    <row r="449" spans="1:29" s="5" customFormat="1">
      <c r="A449" s="1" t="s">
        <v>524</v>
      </c>
      <c r="B449" s="1" t="s">
        <v>548</v>
      </c>
      <c r="C449" s="1"/>
      <c r="D449" s="1" t="s">
        <v>645</v>
      </c>
      <c r="E449" s="1"/>
      <c r="F449" s="1">
        <v>179</v>
      </c>
      <c r="G449" s="1" t="s">
        <v>836</v>
      </c>
      <c r="H449" s="1" t="str">
        <f t="shared" si="7"/>
        <v>179종합중위단위전세가격</v>
      </c>
      <c r="I449" s="1" t="s">
        <v>874</v>
      </c>
      <c r="J449" s="13">
        <v>1248.1280970055591</v>
      </c>
      <c r="K449" s="13">
        <v>1259.3461395115019</v>
      </c>
      <c r="L449" s="13">
        <v>1259.3461395115019</v>
      </c>
      <c r="M449" s="13">
        <v>1259.3461395115019</v>
      </c>
      <c r="N449" s="13">
        <v>1259.3461395115019</v>
      </c>
      <c r="O449" s="13">
        <v>1259.3461395115019</v>
      </c>
      <c r="P449" s="13">
        <v>1264.5382334448168</v>
      </c>
      <c r="Q449" s="14">
        <v>1262.079969530444</v>
      </c>
      <c r="R449" s="14">
        <v>1279.8672507682909</v>
      </c>
      <c r="S449" s="14">
        <v>1288.6140974646933</v>
      </c>
      <c r="T449" s="14">
        <v>1292.6518819217413</v>
      </c>
      <c r="U449" s="5">
        <v>1309.7656762253748</v>
      </c>
      <c r="V449" s="5">
        <v>1335.6034737883831</v>
      </c>
      <c r="W449" s="5">
        <v>1343.3513810838701</v>
      </c>
      <c r="X449" s="5">
        <v>1353.9786171585502</v>
      </c>
      <c r="Y449" s="5">
        <v>1380.5001519208861</v>
      </c>
      <c r="Z449" s="5">
        <v>1406.279016046683</v>
      </c>
      <c r="AA449" s="5">
        <v>1430.5269563187262</v>
      </c>
      <c r="AB449" s="5">
        <v>1470.3310277061403</v>
      </c>
      <c r="AC449" s="5">
        <v>1476.2802372424196</v>
      </c>
    </row>
    <row r="450" spans="1:29" s="5" customFormat="1">
      <c r="A450" s="1" t="s">
        <v>524</v>
      </c>
      <c r="B450" s="1" t="s">
        <v>548</v>
      </c>
      <c r="C450" s="1"/>
      <c r="D450" s="1" t="s">
        <v>651</v>
      </c>
      <c r="E450" s="1"/>
      <c r="F450" s="1">
        <v>180</v>
      </c>
      <c r="G450" s="1" t="s">
        <v>836</v>
      </c>
      <c r="H450" s="1" t="str">
        <f t="shared" si="7"/>
        <v>180종합중위단위전세가격</v>
      </c>
      <c r="I450" s="1" t="s">
        <v>874</v>
      </c>
      <c r="J450" s="13">
        <v>1385.337019533488</v>
      </c>
      <c r="K450" s="13">
        <v>1391.8755194934488</v>
      </c>
      <c r="L450" s="13">
        <v>1405.0294617725926</v>
      </c>
      <c r="M450" s="13">
        <v>1405.0294617725926</v>
      </c>
      <c r="N450" s="13">
        <v>1391.8755194934488</v>
      </c>
      <c r="O450" s="13">
        <v>1393.0833111259558</v>
      </c>
      <c r="P450" s="13">
        <v>1378.7637530236984</v>
      </c>
      <c r="Q450" s="14">
        <v>1378.7637530236984</v>
      </c>
      <c r="R450" s="14">
        <v>1411.9567138954078</v>
      </c>
      <c r="S450" s="14">
        <v>1411.9567138954078</v>
      </c>
      <c r="T450" s="14">
        <v>1411.9567138954078</v>
      </c>
      <c r="U450" s="5">
        <v>1415.4142465465666</v>
      </c>
      <c r="V450" s="5">
        <v>1417.9723500822508</v>
      </c>
      <c r="W450" s="5">
        <v>1417.9723500822508</v>
      </c>
      <c r="X450" s="5">
        <v>1442.7153940475832</v>
      </c>
      <c r="Y450" s="5">
        <v>1455.1421031101231</v>
      </c>
      <c r="Z450" s="5">
        <v>1492.8791006272274</v>
      </c>
      <c r="AA450" s="5">
        <v>1525.3866904983295</v>
      </c>
      <c r="AB450" s="5">
        <v>1525.3866904983295</v>
      </c>
      <c r="AC450" s="5">
        <v>1532.2594010688513</v>
      </c>
    </row>
    <row r="451" spans="1:29" s="5" customFormat="1">
      <c r="A451" s="1" t="s">
        <v>524</v>
      </c>
      <c r="B451" s="1" t="s">
        <v>548</v>
      </c>
      <c r="C451" s="1"/>
      <c r="D451" s="1" t="s">
        <v>652</v>
      </c>
      <c r="E451" s="1"/>
      <c r="F451" s="1">
        <v>181</v>
      </c>
      <c r="G451" s="1" t="s">
        <v>836</v>
      </c>
      <c r="H451" s="1" t="str">
        <f t="shared" si="7"/>
        <v>181종합중위단위전세가격</v>
      </c>
      <c r="I451" s="1" t="s">
        <v>874</v>
      </c>
      <c r="J451" s="13">
        <v>1491.243723927262</v>
      </c>
      <c r="K451" s="13">
        <v>1492.6759983671518</v>
      </c>
      <c r="L451" s="13">
        <v>1502.6231002922782</v>
      </c>
      <c r="M451" s="13">
        <v>1513.8042577086837</v>
      </c>
      <c r="N451" s="13">
        <v>1513.8042577086837</v>
      </c>
      <c r="O451" s="13">
        <v>1514.788909465123</v>
      </c>
      <c r="P451" s="13">
        <v>1522.0017713926334</v>
      </c>
      <c r="Q451" s="14">
        <v>1548.2542388048485</v>
      </c>
      <c r="R451" s="14">
        <v>1548.2542388048485</v>
      </c>
      <c r="S451" s="14">
        <v>1548.2542388048485</v>
      </c>
      <c r="T451" s="14">
        <v>1555.8643318717118</v>
      </c>
      <c r="U451" s="5">
        <v>1570.905833635295</v>
      </c>
      <c r="V451" s="5">
        <v>1572.8773567040432</v>
      </c>
      <c r="W451" s="5">
        <v>1582.8004445218128</v>
      </c>
      <c r="X451" s="5">
        <v>1593.8140830385005</v>
      </c>
      <c r="Y451" s="5">
        <v>1606.5862776747517</v>
      </c>
      <c r="Z451" s="5">
        <v>1629.5019927956489</v>
      </c>
      <c r="AA451" s="5">
        <v>1630.1525833220107</v>
      </c>
      <c r="AB451" s="5">
        <v>1685.0206209475532</v>
      </c>
      <c r="AC451" s="5">
        <v>1689.7294186094496</v>
      </c>
    </row>
    <row r="452" spans="1:29" s="5" customFormat="1">
      <c r="A452" s="1" t="s">
        <v>524</v>
      </c>
      <c r="B452" s="1" t="s">
        <v>548</v>
      </c>
      <c r="C452" s="1"/>
      <c r="D452" s="1" t="s">
        <v>653</v>
      </c>
      <c r="E452" s="1"/>
      <c r="F452" s="1">
        <v>182</v>
      </c>
      <c r="G452" s="1" t="s">
        <v>836</v>
      </c>
      <c r="H452" s="1" t="str">
        <f t="shared" si="7"/>
        <v>182종합중위단위전세가격</v>
      </c>
      <c r="I452" s="1" t="s">
        <v>874</v>
      </c>
      <c r="J452" s="13">
        <v>982.03128491530595</v>
      </c>
      <c r="K452" s="13">
        <v>982.03128491530595</v>
      </c>
      <c r="L452" s="13">
        <v>982.03128491530595</v>
      </c>
      <c r="M452" s="13">
        <v>1003.3651910607687</v>
      </c>
      <c r="N452" s="13">
        <v>1038.9571700839522</v>
      </c>
      <c r="O452" s="13">
        <v>1040.1847555009981</v>
      </c>
      <c r="P452" s="13">
        <v>1040.1847555009981</v>
      </c>
      <c r="Q452" s="14">
        <v>1040.1847555009981</v>
      </c>
      <c r="R452" s="14">
        <v>1040.1847555009981</v>
      </c>
      <c r="S452" s="14">
        <v>1040.2260094226854</v>
      </c>
      <c r="T452" s="14">
        <v>1063.503899225637</v>
      </c>
      <c r="U452" s="5">
        <v>1081.6190811445028</v>
      </c>
      <c r="V452" s="5">
        <v>1081.6190811445028</v>
      </c>
      <c r="W452" s="5">
        <v>1102.7856910842418</v>
      </c>
      <c r="X452" s="5">
        <v>1108.5381220258735</v>
      </c>
      <c r="Y452" s="5">
        <v>1114.598149033711</v>
      </c>
      <c r="Z452" s="5">
        <v>1126.4496627436447</v>
      </c>
      <c r="AA452" s="5">
        <v>1138.2702558515057</v>
      </c>
      <c r="AB452" s="5">
        <v>1144.0182709044923</v>
      </c>
      <c r="AC452" s="5">
        <v>1155.6919567212728</v>
      </c>
    </row>
    <row r="453" spans="1:29" s="5" customFormat="1">
      <c r="A453" s="1" t="s">
        <v>524</v>
      </c>
      <c r="B453" s="1" t="s">
        <v>549</v>
      </c>
      <c r="C453" s="1"/>
      <c r="D453" s="1"/>
      <c r="E453" s="1"/>
      <c r="F453" s="1">
        <v>183</v>
      </c>
      <c r="G453" s="1" t="s">
        <v>836</v>
      </c>
      <c r="H453" s="1" t="str">
        <f t="shared" si="7"/>
        <v>183종합중위단위전세가격</v>
      </c>
      <c r="I453" s="1" t="s">
        <v>874</v>
      </c>
      <c r="J453" s="13">
        <v>1388.3803346683221</v>
      </c>
      <c r="K453" s="13">
        <v>1404.2782061185801</v>
      </c>
      <c r="L453" s="13">
        <v>1419.6512351479812</v>
      </c>
      <c r="M453" s="13">
        <v>1431.5482948554868</v>
      </c>
      <c r="N453" s="13">
        <v>1443.0765015567729</v>
      </c>
      <c r="O453" s="13">
        <v>1454.5581983266163</v>
      </c>
      <c r="P453" s="13">
        <v>1444.3965849847391</v>
      </c>
      <c r="Q453" s="14">
        <v>1436.7193939020297</v>
      </c>
      <c r="R453" s="14">
        <v>1432.1919460983095</v>
      </c>
      <c r="S453" s="14">
        <v>1427.2232065012695</v>
      </c>
      <c r="T453" s="14">
        <v>1436.0380006467863</v>
      </c>
      <c r="U453" s="5">
        <v>1450.5836765382292</v>
      </c>
      <c r="V453" s="5">
        <v>1446.7469587421053</v>
      </c>
      <c r="W453" s="5">
        <v>1448.3591186492638</v>
      </c>
      <c r="X453" s="5">
        <v>1449.2329558324238</v>
      </c>
      <c r="Y453" s="5">
        <v>1461.9155344216699</v>
      </c>
      <c r="Z453" s="5">
        <v>1459.9200421309242</v>
      </c>
      <c r="AA453" s="5">
        <v>1464.835992238065</v>
      </c>
      <c r="AB453" s="5">
        <v>1465.5279666591007</v>
      </c>
      <c r="AC453" s="5">
        <v>1466.0694111792434</v>
      </c>
    </row>
    <row r="454" spans="1:29" s="5" customFormat="1">
      <c r="A454" s="1" t="s">
        <v>524</v>
      </c>
      <c r="B454" s="1" t="s">
        <v>549</v>
      </c>
      <c r="C454" s="1"/>
      <c r="D454" s="1" t="s">
        <v>559</v>
      </c>
      <c r="E454" s="1"/>
      <c r="F454" s="1">
        <v>184</v>
      </c>
      <c r="G454" s="1" t="s">
        <v>836</v>
      </c>
      <c r="H454" s="1" t="str">
        <f t="shared" si="7"/>
        <v>184종합중위단위전세가격</v>
      </c>
      <c r="I454" s="1" t="s">
        <v>874</v>
      </c>
      <c r="J454" s="13">
        <v>1219.0801555758121</v>
      </c>
      <c r="K454" s="13">
        <v>1228.1239468264796</v>
      </c>
      <c r="L454" s="13">
        <v>1245.9017965547991</v>
      </c>
      <c r="M454" s="13">
        <v>1264.8239713320329</v>
      </c>
      <c r="N454" s="13">
        <v>1271.066709596168</v>
      </c>
      <c r="O454" s="13">
        <v>1287.8787202473945</v>
      </c>
      <c r="P454" s="13">
        <v>1288.0221179484943</v>
      </c>
      <c r="Q454" s="14">
        <v>1289.5486138853871</v>
      </c>
      <c r="R454" s="14">
        <v>1289.5486138853871</v>
      </c>
      <c r="S454" s="14">
        <v>1289.5486138853871</v>
      </c>
      <c r="T454" s="14">
        <v>1289.6830075332057</v>
      </c>
      <c r="U454" s="5">
        <v>1293.18041469337</v>
      </c>
      <c r="V454" s="5">
        <v>1279.8066881381171</v>
      </c>
      <c r="W454" s="5">
        <v>1283.777213942361</v>
      </c>
      <c r="X454" s="5">
        <v>1283.777213942361</v>
      </c>
      <c r="Y454" s="5">
        <v>1290.4640772199873</v>
      </c>
      <c r="Z454" s="5">
        <v>1296.1379286086551</v>
      </c>
      <c r="AA454" s="5">
        <v>1301.7458195886732</v>
      </c>
      <c r="AB454" s="5">
        <v>1306.5114639165508</v>
      </c>
      <c r="AC454" s="5">
        <v>1313.7596691777192</v>
      </c>
    </row>
    <row r="455" spans="1:29" s="5" customFormat="1">
      <c r="A455" s="1" t="s">
        <v>524</v>
      </c>
      <c r="B455" s="1" t="s">
        <v>549</v>
      </c>
      <c r="C455" s="1"/>
      <c r="D455" s="1" t="s">
        <v>631</v>
      </c>
      <c r="E455" s="1"/>
      <c r="F455" s="1">
        <v>185</v>
      </c>
      <c r="G455" s="1" t="s">
        <v>836</v>
      </c>
      <c r="H455" s="1" t="str">
        <f t="shared" si="7"/>
        <v>185종합중위단위전세가격</v>
      </c>
      <c r="I455" s="1" t="s">
        <v>874</v>
      </c>
      <c r="J455" s="13">
        <v>1618.735087598167</v>
      </c>
      <c r="K455" s="13">
        <v>1618.735087598167</v>
      </c>
      <c r="L455" s="13">
        <v>1633.0754851148695</v>
      </c>
      <c r="M455" s="13">
        <v>1633.3495074494213</v>
      </c>
      <c r="N455" s="13">
        <v>1645.292665507659</v>
      </c>
      <c r="O455" s="13">
        <v>1645.292665507659</v>
      </c>
      <c r="P455" s="13">
        <v>1622.1469893319704</v>
      </c>
      <c r="Q455" s="14">
        <v>1603.0903178634594</v>
      </c>
      <c r="R455" s="14">
        <v>1592.3770958356138</v>
      </c>
      <c r="S455" s="14">
        <v>1576.5899806106665</v>
      </c>
      <c r="T455" s="14">
        <v>1585.5813311305303</v>
      </c>
      <c r="U455" s="5">
        <v>1609.9045140603712</v>
      </c>
      <c r="V455" s="5">
        <v>1608.590751180172</v>
      </c>
      <c r="W455" s="5">
        <v>1611.1144175216575</v>
      </c>
      <c r="X455" s="5">
        <v>1611.1144175216575</v>
      </c>
      <c r="Y455" s="5">
        <v>1635.011745531637</v>
      </c>
      <c r="Z455" s="5">
        <v>1629.0450207083738</v>
      </c>
      <c r="AA455" s="5">
        <v>1641.0998746958664</v>
      </c>
      <c r="AB455" s="5">
        <v>1638.6338657309141</v>
      </c>
      <c r="AC455" s="5">
        <v>1635.1469345691839</v>
      </c>
    </row>
    <row r="456" spans="1:29" s="5" customFormat="1">
      <c r="A456" s="1" t="s">
        <v>524</v>
      </c>
      <c r="B456" s="1" t="s">
        <v>549</v>
      </c>
      <c r="C456" s="1"/>
      <c r="D456" s="1" t="s">
        <v>630</v>
      </c>
      <c r="E456" s="1"/>
      <c r="F456" s="1">
        <v>186</v>
      </c>
      <c r="G456" s="1" t="s">
        <v>836</v>
      </c>
      <c r="H456" s="1" t="str">
        <f t="shared" si="7"/>
        <v>186종합중위단위전세가격</v>
      </c>
      <c r="I456" s="1" t="s">
        <v>874</v>
      </c>
      <c r="J456" s="13">
        <v>1605.64044677322</v>
      </c>
      <c r="K456" s="13">
        <v>1671.6196136701337</v>
      </c>
      <c r="L456" s="13">
        <v>1716.6901879527509</v>
      </c>
      <c r="M456" s="13">
        <v>1770.0119178696896</v>
      </c>
      <c r="N456" s="13">
        <v>1817.4324787131959</v>
      </c>
      <c r="O456" s="13">
        <v>1852.8278287242676</v>
      </c>
      <c r="P456" s="13">
        <v>1830.8322361177179</v>
      </c>
      <c r="Q456" s="14">
        <v>1816.4830699535514</v>
      </c>
      <c r="R456" s="14">
        <v>1808.1190686153113</v>
      </c>
      <c r="S456" s="14">
        <v>1797.8103677868967</v>
      </c>
      <c r="T456" s="14">
        <v>1827.1924417783866</v>
      </c>
      <c r="U456" s="5">
        <v>1837.0228436639368</v>
      </c>
      <c r="V456" s="5">
        <v>1825.4764292878635</v>
      </c>
      <c r="W456" s="5">
        <v>1825.4764292878635</v>
      </c>
      <c r="X456" s="5">
        <v>1832.7783618503554</v>
      </c>
      <c r="Y456" s="5">
        <v>1832.7783618503554</v>
      </c>
      <c r="Z456" s="5">
        <v>1822.7482715795427</v>
      </c>
      <c r="AA456" s="5">
        <v>1822.7482715795427</v>
      </c>
      <c r="AB456" s="5">
        <v>1822.7482715795427</v>
      </c>
      <c r="AC456" s="5">
        <v>1822.7482715795427</v>
      </c>
    </row>
    <row r="457" spans="1:29" s="5" customFormat="1">
      <c r="A457" s="1" t="s">
        <v>524</v>
      </c>
      <c r="B457" s="1" t="s">
        <v>549</v>
      </c>
      <c r="C457" s="1"/>
      <c r="D457" s="1" t="s">
        <v>645</v>
      </c>
      <c r="E457" s="1"/>
      <c r="F457" s="1">
        <v>187</v>
      </c>
      <c r="G457" s="1" t="s">
        <v>836</v>
      </c>
      <c r="H457" s="1" t="str">
        <f t="shared" si="7"/>
        <v>187종합중위단위전세가격</v>
      </c>
      <c r="I457" s="1" t="s">
        <v>874</v>
      </c>
      <c r="J457" s="13">
        <v>1688.5871453924233</v>
      </c>
      <c r="K457" s="13">
        <v>1742.6670969488782</v>
      </c>
      <c r="L457" s="13">
        <v>1757.9973502505306</v>
      </c>
      <c r="M457" s="13">
        <v>1757.9973502505306</v>
      </c>
      <c r="N457" s="13">
        <v>1766.3683466792274</v>
      </c>
      <c r="O457" s="13">
        <v>1766.3683466792274</v>
      </c>
      <c r="P457" s="13">
        <v>1766.3683466792274</v>
      </c>
      <c r="Q457" s="14">
        <v>1766.3683466792274</v>
      </c>
      <c r="R457" s="14">
        <v>1766.3683466792274</v>
      </c>
      <c r="S457" s="14">
        <v>1778.144135657089</v>
      </c>
      <c r="T457" s="14">
        <v>1789.9199246349506</v>
      </c>
      <c r="U457" s="5">
        <v>1789.9199246349506</v>
      </c>
      <c r="V457" s="5">
        <v>1795.1099873216426</v>
      </c>
      <c r="W457" s="5">
        <v>1795.1099873216426</v>
      </c>
      <c r="X457" s="5">
        <v>1795.1099873216426</v>
      </c>
      <c r="Y457" s="5">
        <v>1808.8667247309343</v>
      </c>
      <c r="Z457" s="5">
        <v>1808.8667247309343</v>
      </c>
      <c r="AA457" s="5">
        <v>1806.8401620129034</v>
      </c>
      <c r="AB457" s="5">
        <v>1806.8401620129034</v>
      </c>
      <c r="AC457" s="5">
        <v>1806.8401620129034</v>
      </c>
    </row>
    <row r="458" spans="1:29" s="5" customFormat="1">
      <c r="A458" s="1" t="s">
        <v>524</v>
      </c>
      <c r="B458" s="1" t="s">
        <v>549</v>
      </c>
      <c r="C458" s="1"/>
      <c r="D458" s="1" t="s">
        <v>654</v>
      </c>
      <c r="E458" s="1"/>
      <c r="F458" s="1">
        <v>188</v>
      </c>
      <c r="G458" s="1" t="s">
        <v>836</v>
      </c>
      <c r="H458" s="1" t="str">
        <f t="shared" ref="H458:H524" si="8">F458&amp;G458&amp;I458</f>
        <v>188종합중위단위전세가격</v>
      </c>
      <c r="I458" s="1" t="s">
        <v>874</v>
      </c>
      <c r="J458" s="13">
        <v>913.2042835626612</v>
      </c>
      <c r="K458" s="13">
        <v>913.44203425365959</v>
      </c>
      <c r="L458" s="13">
        <v>913.44203425365959</v>
      </c>
      <c r="M458" s="13">
        <v>922.9671259641907</v>
      </c>
      <c r="N458" s="13">
        <v>922.9671259641907</v>
      </c>
      <c r="O458" s="13">
        <v>941.90441968168022</v>
      </c>
      <c r="P458" s="13">
        <v>941.97055186333921</v>
      </c>
      <c r="Q458" s="14">
        <v>941.97055186333921</v>
      </c>
      <c r="R458" s="14">
        <v>941.97055186333921</v>
      </c>
      <c r="S458" s="14">
        <v>941.97055186333921</v>
      </c>
      <c r="T458" s="14">
        <v>946.92633222641848</v>
      </c>
      <c r="U458" s="5">
        <v>943.66352486157837</v>
      </c>
      <c r="V458" s="5">
        <v>943.53742346813249</v>
      </c>
      <c r="W458" s="5">
        <v>943.32243217608004</v>
      </c>
      <c r="X458" s="5">
        <v>943.53742346813249</v>
      </c>
      <c r="Y458" s="5">
        <v>950.54284607192778</v>
      </c>
      <c r="Z458" s="5">
        <v>950.41674467848179</v>
      </c>
      <c r="AA458" s="5">
        <v>950.41674467848179</v>
      </c>
      <c r="AB458" s="5">
        <v>952.91578360172264</v>
      </c>
      <c r="AC458" s="5">
        <v>953.93922109772791</v>
      </c>
    </row>
    <row r="459" spans="1:29" s="5" customFormat="1">
      <c r="A459" s="1" t="s">
        <v>655</v>
      </c>
      <c r="B459" s="1"/>
      <c r="C459" s="1"/>
      <c r="D459" s="1"/>
      <c r="E459" s="1"/>
      <c r="F459" s="1">
        <v>189</v>
      </c>
      <c r="G459" s="1" t="s">
        <v>836</v>
      </c>
      <c r="H459" s="1" t="str">
        <f t="shared" si="8"/>
        <v>189종합중위단위전세가격</v>
      </c>
      <c r="I459" s="1" t="s">
        <v>874</v>
      </c>
      <c r="J459" s="13">
        <v>1300.4839931841398</v>
      </c>
      <c r="K459" s="13">
        <v>1299.131180582659</v>
      </c>
      <c r="L459" s="13">
        <v>1302.1139865787436</v>
      </c>
      <c r="M459" s="13">
        <v>1304.382912545268</v>
      </c>
      <c r="N459" s="13">
        <v>1305.4091659753792</v>
      </c>
      <c r="O459" s="13">
        <v>1306.2566493347201</v>
      </c>
      <c r="P459" s="13">
        <v>1303.9714233035122</v>
      </c>
      <c r="Q459" s="14">
        <v>1304.874208076367</v>
      </c>
      <c r="R459" s="14">
        <v>1307.2684605239272</v>
      </c>
      <c r="S459" s="14">
        <v>1309.9173581595778</v>
      </c>
      <c r="T459" s="14">
        <v>1313.9768063674885</v>
      </c>
      <c r="U459" s="5">
        <v>1320.1884836336108</v>
      </c>
      <c r="V459" s="5">
        <v>1320.4460686022414</v>
      </c>
      <c r="W459" s="5">
        <v>1324.5205938810805</v>
      </c>
      <c r="X459" s="5">
        <v>1328.6273595506545</v>
      </c>
      <c r="Y459" s="5">
        <v>1338.4348202729004</v>
      </c>
      <c r="Z459" s="5">
        <v>1341.4186377916071</v>
      </c>
      <c r="AA459" s="5">
        <v>1346.0959574078479</v>
      </c>
      <c r="AB459" s="5">
        <v>1351.6909450996818</v>
      </c>
      <c r="AC459" s="5">
        <v>1356.5195242958432</v>
      </c>
    </row>
    <row r="460" spans="1:29" s="5" customFormat="1">
      <c r="A460" s="1" t="s">
        <v>1384</v>
      </c>
      <c r="B460" s="1" t="s">
        <v>1383</v>
      </c>
      <c r="C460" s="1"/>
      <c r="D460" s="1"/>
      <c r="E460" s="1"/>
      <c r="F460" s="1">
        <v>190</v>
      </c>
      <c r="G460" s="1" t="s">
        <v>836</v>
      </c>
      <c r="H460" s="1" t="str">
        <f t="shared" si="8"/>
        <v>190종합중위단위전세가격</v>
      </c>
      <c r="I460" s="1" t="s">
        <v>874</v>
      </c>
      <c r="J460" s="13"/>
      <c r="K460" s="13"/>
      <c r="L460" s="13"/>
      <c r="M460" s="13"/>
      <c r="N460" s="13"/>
      <c r="O460" s="13"/>
      <c r="P460" s="13"/>
      <c r="Q460" s="14"/>
      <c r="R460" s="14"/>
      <c r="S460" s="14"/>
      <c r="T460" s="14"/>
      <c r="U460" s="5">
        <v>553.90450181728943</v>
      </c>
      <c r="V460" s="5">
        <v>562.64290423114721</v>
      </c>
      <c r="W460" s="5">
        <v>579.7943386171313</v>
      </c>
      <c r="X460" s="5">
        <v>594.22111839258139</v>
      </c>
      <c r="Y460" s="5">
        <v>603.24547403062843</v>
      </c>
      <c r="Z460" s="5">
        <v>617.09675573326422</v>
      </c>
      <c r="AA460" s="5">
        <v>616.67794345084894</v>
      </c>
      <c r="AB460" s="5">
        <v>618.00349636038584</v>
      </c>
      <c r="AC460" s="5">
        <v>617.34745989851729</v>
      </c>
    </row>
    <row r="461" spans="1:29" s="5" customFormat="1">
      <c r="A461" s="1" t="s">
        <v>853</v>
      </c>
      <c r="B461" s="1"/>
      <c r="C461" s="1"/>
      <c r="D461" s="1"/>
      <c r="E461" s="1"/>
      <c r="F461" s="1">
        <v>191</v>
      </c>
      <c r="G461" s="1" t="s">
        <v>836</v>
      </c>
      <c r="H461" s="1" t="str">
        <f t="shared" si="8"/>
        <v>191종합중위단위전세가격</v>
      </c>
      <c r="I461" s="1" t="s">
        <v>874</v>
      </c>
      <c r="J461" s="1">
        <v>735.10625489205984</v>
      </c>
      <c r="K461" s="13">
        <v>736.97824617415051</v>
      </c>
      <c r="L461" s="13">
        <v>740.7880324387304</v>
      </c>
      <c r="M461" s="13">
        <v>744.54604734006955</v>
      </c>
      <c r="N461" s="13">
        <v>745.74754715479571</v>
      </c>
      <c r="O461" s="13">
        <v>746.62408934382881</v>
      </c>
      <c r="P461" s="13">
        <v>746.82916863285664</v>
      </c>
      <c r="Q461" s="13">
        <v>747.56999916582026</v>
      </c>
      <c r="R461" s="14">
        <v>749.46826414916836</v>
      </c>
      <c r="S461" s="14">
        <v>752.3443051545313</v>
      </c>
      <c r="T461" s="14">
        <v>754.56170175484374</v>
      </c>
      <c r="U461" s="5">
        <v>762.7382319751581</v>
      </c>
      <c r="V461" s="5">
        <v>765.94083522706626</v>
      </c>
      <c r="W461" s="5">
        <v>767.51654402218651</v>
      </c>
      <c r="X461" s="5">
        <v>768.83883801627258</v>
      </c>
      <c r="Y461" s="5">
        <v>772.23323478375391</v>
      </c>
      <c r="Z461" s="5">
        <v>775.72736124868561</v>
      </c>
      <c r="AA461" s="5">
        <v>777.38452167213745</v>
      </c>
      <c r="AB461" s="5">
        <v>778.11383577565755</v>
      </c>
      <c r="AC461" s="5">
        <v>778.92944282087649</v>
      </c>
    </row>
    <row r="462" spans="1:29" s="5" customFormat="1">
      <c r="A462" s="1" t="s">
        <v>524</v>
      </c>
      <c r="B462" s="1" t="s">
        <v>550</v>
      </c>
      <c r="C462" s="1"/>
      <c r="D462" s="1"/>
      <c r="E462" s="1"/>
      <c r="F462" s="1">
        <v>192</v>
      </c>
      <c r="G462" s="1" t="s">
        <v>836</v>
      </c>
      <c r="H462" s="1" t="str">
        <f t="shared" si="8"/>
        <v>192종합중위단위전세가격</v>
      </c>
      <c r="I462" s="1" t="s">
        <v>874</v>
      </c>
      <c r="J462" s="13">
        <v>679.92808586257092</v>
      </c>
      <c r="K462" s="13">
        <v>684.13545021102493</v>
      </c>
      <c r="L462" s="13">
        <v>686.53781052342777</v>
      </c>
      <c r="M462" s="13">
        <v>690.79198161333818</v>
      </c>
      <c r="N462" s="13">
        <v>691.18235488857556</v>
      </c>
      <c r="O462" s="13">
        <v>692.42739236262673</v>
      </c>
      <c r="P462" s="13">
        <v>692.94426328668328</v>
      </c>
      <c r="Q462" s="14">
        <v>693.25140433340721</v>
      </c>
      <c r="R462" s="14">
        <v>694.26385398909326</v>
      </c>
      <c r="S462" s="14">
        <v>693.80199666789224</v>
      </c>
      <c r="T462" s="14">
        <v>694.24713447003671</v>
      </c>
      <c r="U462" s="5">
        <v>695.95444872739824</v>
      </c>
      <c r="V462" s="5">
        <v>697.80198252438083</v>
      </c>
      <c r="W462" s="5">
        <v>697.60532562688229</v>
      </c>
      <c r="X462" s="5">
        <v>691.9643614356994</v>
      </c>
      <c r="Y462" s="5">
        <v>692.78295016755987</v>
      </c>
      <c r="Z462" s="5">
        <v>697.45932025881609</v>
      </c>
      <c r="AA462" s="5">
        <v>697.16985039123017</v>
      </c>
      <c r="AB462" s="5">
        <v>691.14896958734232</v>
      </c>
      <c r="AC462" s="5">
        <v>690.99380968575542</v>
      </c>
    </row>
    <row r="463" spans="1:29" s="5" customFormat="1">
      <c r="A463" s="1" t="s">
        <v>524</v>
      </c>
      <c r="B463" s="1" t="s">
        <v>550</v>
      </c>
      <c r="C463" s="1"/>
      <c r="D463" s="1" t="s">
        <v>656</v>
      </c>
      <c r="E463" s="1"/>
      <c r="F463" s="1">
        <v>193</v>
      </c>
      <c r="G463" s="1" t="s">
        <v>836</v>
      </c>
      <c r="H463" s="1" t="str">
        <f t="shared" si="8"/>
        <v>193종합중위단위전세가격</v>
      </c>
      <c r="I463" s="1" t="s">
        <v>874</v>
      </c>
      <c r="J463" s="13">
        <v>946.53054772029952</v>
      </c>
      <c r="K463" s="13">
        <v>955.22774203093593</v>
      </c>
      <c r="L463" s="13">
        <v>955.94572738046793</v>
      </c>
      <c r="M463" s="13">
        <v>955.94572738046793</v>
      </c>
      <c r="N463" s="13">
        <v>955.94572738046793</v>
      </c>
      <c r="O463" s="13">
        <v>955.94572738046793</v>
      </c>
      <c r="P463" s="13">
        <v>955.94572738046793</v>
      </c>
      <c r="Q463" s="14">
        <v>955.94572738046793</v>
      </c>
      <c r="R463" s="14">
        <v>955.94572738046793</v>
      </c>
      <c r="S463" s="14">
        <v>955.99351976922696</v>
      </c>
      <c r="T463" s="14">
        <v>955.99351976922696</v>
      </c>
      <c r="U463" s="5">
        <v>956.6785598432042</v>
      </c>
      <c r="V463" s="5">
        <v>963.22905226091757</v>
      </c>
      <c r="W463" s="5">
        <v>963.22905226091757</v>
      </c>
      <c r="X463" s="5">
        <v>937.51623927442711</v>
      </c>
      <c r="Y463" s="5">
        <v>944.93222746428444</v>
      </c>
      <c r="Z463" s="5">
        <v>945.11228491429642</v>
      </c>
      <c r="AA463" s="5">
        <v>945.11228491429642</v>
      </c>
      <c r="AB463" s="5">
        <v>939.81008623257287</v>
      </c>
      <c r="AC463" s="5">
        <v>939.81008623257287</v>
      </c>
    </row>
    <row r="464" spans="1:29" s="5" customFormat="1">
      <c r="A464" s="1" t="s">
        <v>524</v>
      </c>
      <c r="B464" s="1" t="s">
        <v>550</v>
      </c>
      <c r="C464" s="1"/>
      <c r="D464" s="1" t="s">
        <v>657</v>
      </c>
      <c r="E464" s="1"/>
      <c r="F464" s="1">
        <v>194</v>
      </c>
      <c r="G464" s="1" t="s">
        <v>836</v>
      </c>
      <c r="H464" s="1" t="str">
        <f t="shared" si="8"/>
        <v>194종합중위단위전세가격</v>
      </c>
      <c r="I464" s="1" t="s">
        <v>874</v>
      </c>
      <c r="J464" s="13">
        <v>783.73470694518755</v>
      </c>
      <c r="K464" s="13">
        <v>783.73470694518755</v>
      </c>
      <c r="L464" s="13">
        <v>789.84544021092029</v>
      </c>
      <c r="M464" s="13">
        <v>790.35567920428753</v>
      </c>
      <c r="N464" s="13">
        <v>789.80823980771606</v>
      </c>
      <c r="O464" s="13">
        <v>789.80823980771606</v>
      </c>
      <c r="P464" s="13">
        <v>789.80823980771606</v>
      </c>
      <c r="Q464" s="14">
        <v>789.5318309437838</v>
      </c>
      <c r="R464" s="14">
        <v>789.5318309437838</v>
      </c>
      <c r="S464" s="14">
        <v>789.5318309437838</v>
      </c>
      <c r="T464" s="14">
        <v>789.5318309437838</v>
      </c>
      <c r="U464" s="5">
        <v>787.20977420758186</v>
      </c>
      <c r="V464" s="5">
        <v>787.20977420758186</v>
      </c>
      <c r="W464" s="5">
        <v>787.20977420758186</v>
      </c>
      <c r="X464" s="5">
        <v>787.20977420758186</v>
      </c>
      <c r="Y464" s="5">
        <v>784.79764099545844</v>
      </c>
      <c r="Z464" s="5">
        <v>805.58755599054689</v>
      </c>
      <c r="AA464" s="5">
        <v>805.58755599054689</v>
      </c>
      <c r="AB464" s="5">
        <v>787.48471215341397</v>
      </c>
      <c r="AC464" s="5">
        <v>787.48471215341397</v>
      </c>
    </row>
    <row r="465" spans="1:29" s="5" customFormat="1">
      <c r="A465" s="1" t="s">
        <v>524</v>
      </c>
      <c r="B465" s="1" t="s">
        <v>550</v>
      </c>
      <c r="C465" s="1"/>
      <c r="D465" s="1" t="s">
        <v>658</v>
      </c>
      <c r="E465" s="1"/>
      <c r="F465" s="1">
        <v>195</v>
      </c>
      <c r="G465" s="1" t="s">
        <v>836</v>
      </c>
      <c r="H465" s="1" t="str">
        <f t="shared" si="8"/>
        <v>195종합중위단위전세가격</v>
      </c>
      <c r="I465" s="1" t="s">
        <v>874</v>
      </c>
      <c r="J465" s="13">
        <v>643.28915121165858</v>
      </c>
      <c r="K465" s="13">
        <v>646.65383381367462</v>
      </c>
      <c r="L465" s="13">
        <v>650.91173244128697</v>
      </c>
      <c r="M465" s="13">
        <v>670.54542327123693</v>
      </c>
      <c r="N465" s="13">
        <v>672.021649378863</v>
      </c>
      <c r="O465" s="13">
        <v>672.021649378863</v>
      </c>
      <c r="P465" s="13">
        <v>674.44339500889691</v>
      </c>
      <c r="Q465" s="14">
        <v>674.44339500889691</v>
      </c>
      <c r="R465" s="14">
        <v>679.68853621669086</v>
      </c>
      <c r="S465" s="14">
        <v>682.01393566533784</v>
      </c>
      <c r="T465" s="14">
        <v>682.01393566533784</v>
      </c>
      <c r="U465" s="5">
        <v>681.48665135110241</v>
      </c>
      <c r="V465" s="5">
        <v>685.2938230998011</v>
      </c>
      <c r="W465" s="5">
        <v>685.69855054197319</v>
      </c>
      <c r="X465" s="5">
        <v>685.69855054197319</v>
      </c>
      <c r="Y465" s="5">
        <v>685.69855054197319</v>
      </c>
      <c r="Z465" s="5">
        <v>686.76168394506885</v>
      </c>
      <c r="AA465" s="5">
        <v>688.12963755736928</v>
      </c>
      <c r="AB465" s="5">
        <v>688.12963755736928</v>
      </c>
      <c r="AC465" s="5">
        <v>686.68228018329046</v>
      </c>
    </row>
    <row r="466" spans="1:29" s="5" customFormat="1">
      <c r="A466" s="1" t="s">
        <v>524</v>
      </c>
      <c r="B466" s="1" t="s">
        <v>550</v>
      </c>
      <c r="C466" s="1"/>
      <c r="D466" s="1" t="s">
        <v>659</v>
      </c>
      <c r="E466" s="1"/>
      <c r="F466" s="1">
        <v>196</v>
      </c>
      <c r="G466" s="1" t="s">
        <v>836</v>
      </c>
      <c r="H466" s="1" t="str">
        <f t="shared" si="8"/>
        <v>196종합중위단위전세가격</v>
      </c>
      <c r="I466" s="1" t="s">
        <v>874</v>
      </c>
      <c r="J466" s="13">
        <v>524.71379642189981</v>
      </c>
      <c r="K466" s="13">
        <v>542.31303070673687</v>
      </c>
      <c r="L466" s="13">
        <v>542.31303070673687</v>
      </c>
      <c r="M466" s="13">
        <v>542.31303070673687</v>
      </c>
      <c r="N466" s="13">
        <v>545.64356858487395</v>
      </c>
      <c r="O466" s="13">
        <v>546.31920081086992</v>
      </c>
      <c r="P466" s="13">
        <v>547.51612312348539</v>
      </c>
      <c r="Q466" s="14">
        <v>554.05325282519789</v>
      </c>
      <c r="R466" s="14">
        <v>555.7727831524428</v>
      </c>
      <c r="S466" s="14">
        <v>555.7727831524428</v>
      </c>
      <c r="T466" s="14">
        <v>558.48273710355795</v>
      </c>
      <c r="U466" s="5">
        <v>562.24291163413056</v>
      </c>
      <c r="V466" s="5">
        <v>562.24291163413056</v>
      </c>
      <c r="W466" s="5">
        <v>560.1502135557821</v>
      </c>
      <c r="X466" s="5">
        <v>559.91007963879292</v>
      </c>
      <c r="Y466" s="5">
        <v>559.9282947357035</v>
      </c>
      <c r="Z466" s="5">
        <v>559.76767143437587</v>
      </c>
      <c r="AA466" s="5">
        <v>555.46913593255283</v>
      </c>
      <c r="AB466" s="5">
        <v>555.46913593255283</v>
      </c>
      <c r="AC466" s="5">
        <v>555.46913593255283</v>
      </c>
    </row>
    <row r="467" spans="1:29" s="5" customFormat="1">
      <c r="A467" s="1" t="s">
        <v>524</v>
      </c>
      <c r="B467" s="1" t="s">
        <v>550</v>
      </c>
      <c r="C467" s="1"/>
      <c r="D467" s="1" t="s">
        <v>660</v>
      </c>
      <c r="E467" s="1"/>
      <c r="F467" s="1">
        <v>197</v>
      </c>
      <c r="G467" s="1" t="s">
        <v>836</v>
      </c>
      <c r="H467" s="1" t="str">
        <f t="shared" si="8"/>
        <v>197종합중위단위전세가격</v>
      </c>
      <c r="I467" s="1" t="s">
        <v>874</v>
      </c>
      <c r="J467" s="13">
        <v>510.15490941458989</v>
      </c>
      <c r="K467" s="13">
        <v>510.15490941458989</v>
      </c>
      <c r="L467" s="13">
        <v>510.15490941458989</v>
      </c>
      <c r="M467" s="13">
        <v>510.15490941458989</v>
      </c>
      <c r="N467" s="13">
        <v>510.15490941458989</v>
      </c>
      <c r="O467" s="13">
        <v>510.15490941458989</v>
      </c>
      <c r="P467" s="13">
        <v>510.15490941458989</v>
      </c>
      <c r="Q467" s="14">
        <v>510.15490941458989</v>
      </c>
      <c r="R467" s="14">
        <v>510.15490941458989</v>
      </c>
      <c r="S467" s="14">
        <v>510.15490941458989</v>
      </c>
      <c r="T467" s="14">
        <v>515.65425525413002</v>
      </c>
      <c r="U467" s="5">
        <v>523.98833990112291</v>
      </c>
      <c r="V467" s="5">
        <v>518.3413728571835</v>
      </c>
      <c r="W467" s="5">
        <v>523.98833990112291</v>
      </c>
      <c r="X467" s="5">
        <v>523.98833990112291</v>
      </c>
      <c r="Y467" s="5">
        <v>523.36808347858835</v>
      </c>
      <c r="Z467" s="5">
        <v>512.56547078239839</v>
      </c>
      <c r="AA467" s="5">
        <v>510.24849308329857</v>
      </c>
      <c r="AB467" s="5">
        <v>503.49578635295859</v>
      </c>
      <c r="AC467" s="5">
        <v>503.49578635295859</v>
      </c>
    </row>
    <row r="468" spans="1:29" s="5" customFormat="1">
      <c r="A468" s="1" t="s">
        <v>524</v>
      </c>
      <c r="B468" s="1" t="s">
        <v>550</v>
      </c>
      <c r="C468" s="1"/>
      <c r="D468" s="1" t="s">
        <v>661</v>
      </c>
      <c r="E468" s="1"/>
      <c r="F468" s="1">
        <v>198</v>
      </c>
      <c r="G468" s="1" t="s">
        <v>836</v>
      </c>
      <c r="H468" s="1" t="str">
        <f t="shared" si="8"/>
        <v>198종합중위단위전세가격</v>
      </c>
      <c r="I468" s="1" t="s">
        <v>874</v>
      </c>
      <c r="J468" s="13">
        <v>678.8771502382167</v>
      </c>
      <c r="K468" s="13">
        <v>678.89851547049363</v>
      </c>
      <c r="L468" s="13">
        <v>678.89851547049363</v>
      </c>
      <c r="M468" s="13">
        <v>688.74626545994988</v>
      </c>
      <c r="N468" s="13">
        <v>688.73558284381147</v>
      </c>
      <c r="O468" s="13">
        <v>688.73558284381147</v>
      </c>
      <c r="P468" s="13">
        <v>688.73558284381147</v>
      </c>
      <c r="Q468" s="14">
        <v>688.0793411861863</v>
      </c>
      <c r="R468" s="14">
        <v>687.54204457345031</v>
      </c>
      <c r="S468" s="14">
        <v>675.29140344619213</v>
      </c>
      <c r="T468" s="14">
        <v>675.29140344619213</v>
      </c>
      <c r="U468" s="5">
        <v>685.04378262816385</v>
      </c>
      <c r="V468" s="5">
        <v>685.04378262816385</v>
      </c>
      <c r="W468" s="5">
        <v>683.15917747825733</v>
      </c>
      <c r="X468" s="5">
        <v>677.99894575180178</v>
      </c>
      <c r="Y468" s="5">
        <v>677.99894575180178</v>
      </c>
      <c r="Z468" s="5">
        <v>678.070847825859</v>
      </c>
      <c r="AA468" s="5">
        <v>678.070847825859</v>
      </c>
      <c r="AB468" s="5">
        <v>673.14288400288797</v>
      </c>
      <c r="AC468" s="5">
        <v>673.20753859460297</v>
      </c>
    </row>
    <row r="469" spans="1:29" s="5" customFormat="1">
      <c r="A469" s="1" t="s">
        <v>524</v>
      </c>
      <c r="B469" s="1" t="s">
        <v>550</v>
      </c>
      <c r="C469" s="1"/>
      <c r="D469" s="1" t="s">
        <v>662</v>
      </c>
      <c r="E469" s="1"/>
      <c r="F469" s="1">
        <v>199</v>
      </c>
      <c r="G469" s="1" t="s">
        <v>836</v>
      </c>
      <c r="H469" s="1" t="str">
        <f t="shared" si="8"/>
        <v>199종합중위단위전세가격</v>
      </c>
      <c r="I469" s="1" t="s">
        <v>874</v>
      </c>
      <c r="J469" s="13">
        <v>466.36295415881307</v>
      </c>
      <c r="K469" s="13">
        <v>466.36295415881307</v>
      </c>
      <c r="L469" s="13">
        <v>466.36295415881307</v>
      </c>
      <c r="M469" s="13">
        <v>466.36295415881307</v>
      </c>
      <c r="N469" s="13">
        <v>466.36295415881307</v>
      </c>
      <c r="O469" s="13">
        <v>483.6205338722267</v>
      </c>
      <c r="P469" s="13">
        <v>483.6205338722267</v>
      </c>
      <c r="Q469" s="14">
        <v>483.6205338722267</v>
      </c>
      <c r="R469" s="14">
        <v>483.6205338722267</v>
      </c>
      <c r="S469" s="14">
        <v>483.6205338722267</v>
      </c>
      <c r="T469" s="14">
        <v>483.6205338722267</v>
      </c>
      <c r="U469" s="5">
        <v>483.15031090146095</v>
      </c>
      <c r="V469" s="5">
        <v>483.15031090146095</v>
      </c>
      <c r="W469" s="5">
        <v>480.24287648386809</v>
      </c>
      <c r="X469" s="5">
        <v>483.15031090146095</v>
      </c>
      <c r="Y469" s="5">
        <v>481.46423922849385</v>
      </c>
      <c r="Z469" s="5">
        <v>481.46423922849385</v>
      </c>
      <c r="AA469" s="5">
        <v>481.46423922849385</v>
      </c>
      <c r="AB469" s="5">
        <v>480.75743038852744</v>
      </c>
      <c r="AC469" s="5">
        <v>482.11371477086107</v>
      </c>
    </row>
    <row r="470" spans="1:29" s="5" customFormat="1">
      <c r="A470" s="1" t="s">
        <v>524</v>
      </c>
      <c r="B470" s="1" t="s">
        <v>551</v>
      </c>
      <c r="C470" s="1"/>
      <c r="D470" s="1"/>
      <c r="E470" s="1"/>
      <c r="F470" s="1">
        <v>200</v>
      </c>
      <c r="G470" s="1" t="s">
        <v>836</v>
      </c>
      <c r="H470" s="1" t="str">
        <f t="shared" si="8"/>
        <v>200종합중위단위전세가격</v>
      </c>
      <c r="I470" s="1" t="s">
        <v>874</v>
      </c>
      <c r="J470" s="13">
        <v>833.66666866126866</v>
      </c>
      <c r="K470" s="13">
        <v>836.1975653387766</v>
      </c>
      <c r="L470" s="13">
        <v>842.73197921659869</v>
      </c>
      <c r="M470" s="13">
        <v>847.82406668171279</v>
      </c>
      <c r="N470" s="13">
        <v>850.76534950454379</v>
      </c>
      <c r="O470" s="13">
        <v>853.01763820013775</v>
      </c>
      <c r="P470" s="13">
        <v>852.936369153143</v>
      </c>
      <c r="Q470" s="14">
        <v>852.45556551527545</v>
      </c>
      <c r="R470" s="14">
        <v>851.90757015684937</v>
      </c>
      <c r="S470" s="14">
        <v>853.67696178912104</v>
      </c>
      <c r="T470" s="14">
        <v>855.44578059067931</v>
      </c>
      <c r="U470" s="5">
        <v>861.50001448872229</v>
      </c>
      <c r="V470" s="5">
        <v>864.10236339251958</v>
      </c>
      <c r="W470" s="5">
        <v>864.72673934942782</v>
      </c>
      <c r="X470" s="5">
        <v>864.62150199593486</v>
      </c>
      <c r="Y470" s="5">
        <v>869.43910898489162</v>
      </c>
      <c r="Z470" s="5">
        <v>868.26318264626082</v>
      </c>
      <c r="AA470" s="5">
        <v>868.73959631088542</v>
      </c>
      <c r="AB470" s="5">
        <v>868.23825022031508</v>
      </c>
      <c r="AC470" s="5">
        <v>866.65454292730919</v>
      </c>
    </row>
    <row r="471" spans="1:29" s="5" customFormat="1">
      <c r="A471" s="1" t="s">
        <v>524</v>
      </c>
      <c r="B471" s="1" t="s">
        <v>551</v>
      </c>
      <c r="C471" s="1"/>
      <c r="D471" s="1" t="s">
        <v>663</v>
      </c>
      <c r="E471" s="1"/>
      <c r="F471" s="1">
        <v>201</v>
      </c>
      <c r="G471" s="1" t="s">
        <v>836</v>
      </c>
      <c r="H471" s="1" t="str">
        <f t="shared" si="8"/>
        <v>201종합중위단위전세가격</v>
      </c>
      <c r="I471" s="1" t="s">
        <v>874</v>
      </c>
      <c r="J471" s="13">
        <v>1186.8219636972915</v>
      </c>
      <c r="K471" s="13">
        <v>1186.8219636972915</v>
      </c>
      <c r="L471" s="13">
        <v>1199.5582174937476</v>
      </c>
      <c r="M471" s="13">
        <v>1202.1883233441565</v>
      </c>
      <c r="N471" s="13">
        <v>1202.1883233441565</v>
      </c>
      <c r="O471" s="13">
        <v>1203.7955930776404</v>
      </c>
      <c r="P471" s="13">
        <v>1202.1883233441565</v>
      </c>
      <c r="Q471" s="14">
        <v>1200.0406720173437</v>
      </c>
      <c r="R471" s="14">
        <v>1198.0412953360506</v>
      </c>
      <c r="S471" s="14">
        <v>1198.0412953360506</v>
      </c>
      <c r="T471" s="14">
        <v>1198.0412953360506</v>
      </c>
      <c r="U471" s="5">
        <v>1197.3921546072884</v>
      </c>
      <c r="V471" s="5">
        <v>1199.2511345052769</v>
      </c>
      <c r="W471" s="5">
        <v>1199.2511345052769</v>
      </c>
      <c r="X471" s="5">
        <v>1201.0634014988327</v>
      </c>
      <c r="Y471" s="5">
        <v>1207.7930939223745</v>
      </c>
      <c r="Z471" s="5">
        <v>1208.3470348555527</v>
      </c>
      <c r="AA471" s="5">
        <v>1208.3470348555527</v>
      </c>
      <c r="AB471" s="5">
        <v>1206.3755619620465</v>
      </c>
      <c r="AC471" s="5">
        <v>1203.3551293994246</v>
      </c>
    </row>
    <row r="472" spans="1:29" s="5" customFormat="1">
      <c r="A472" s="1" t="s">
        <v>524</v>
      </c>
      <c r="B472" s="1" t="s">
        <v>551</v>
      </c>
      <c r="C472" s="1"/>
      <c r="D472" s="1" t="s">
        <v>663</v>
      </c>
      <c r="E472" s="1" t="s">
        <v>664</v>
      </c>
      <c r="F472" s="1">
        <v>202</v>
      </c>
      <c r="G472" s="1" t="s">
        <v>836</v>
      </c>
      <c r="H472" s="1" t="str">
        <f t="shared" si="8"/>
        <v>202종합중위단위전세가격</v>
      </c>
      <c r="I472" s="1" t="s">
        <v>874</v>
      </c>
      <c r="J472" s="13">
        <v>1000.3159423853174</v>
      </c>
      <c r="K472" s="13">
        <v>1000.3159423853174</v>
      </c>
      <c r="L472" s="13">
        <v>1004.8001307103275</v>
      </c>
      <c r="M472" s="13">
        <v>1011.9707016701071</v>
      </c>
      <c r="N472" s="13">
        <v>1011.9707016701071</v>
      </c>
      <c r="O472" s="13">
        <v>1016.3526704314253</v>
      </c>
      <c r="P472" s="13">
        <v>1011.9707016701071</v>
      </c>
      <c r="Q472" s="14">
        <v>1011.9707016701071</v>
      </c>
      <c r="R472" s="14">
        <v>1011.9707016701071</v>
      </c>
      <c r="S472" s="14">
        <v>1011.9707016701071</v>
      </c>
      <c r="T472" s="14">
        <v>1011.9707016701071</v>
      </c>
      <c r="U472" s="5">
        <v>1017.281493620983</v>
      </c>
      <c r="V472" s="5">
        <v>1022.2334611353679</v>
      </c>
      <c r="W472" s="5">
        <v>1022.2334611353679</v>
      </c>
      <c r="X472" s="5">
        <v>1022.2334611353679</v>
      </c>
      <c r="Y472" s="5">
        <v>1026.4296251652529</v>
      </c>
      <c r="Z472" s="5">
        <v>1027.9327585028948</v>
      </c>
      <c r="AA472" s="5">
        <v>1027.9327585028948</v>
      </c>
      <c r="AB472" s="5">
        <v>1022.4966852065941</v>
      </c>
      <c r="AC472" s="5">
        <v>1026.4796605840008</v>
      </c>
    </row>
    <row r="473" spans="1:29" s="5" customFormat="1">
      <c r="A473" s="1" t="s">
        <v>524</v>
      </c>
      <c r="B473" s="1" t="s">
        <v>551</v>
      </c>
      <c r="C473" s="1"/>
      <c r="D473" s="1" t="s">
        <v>663</v>
      </c>
      <c r="E473" s="1" t="s">
        <v>665</v>
      </c>
      <c r="F473" s="1">
        <v>203</v>
      </c>
      <c r="G473" s="1" t="s">
        <v>836</v>
      </c>
      <c r="H473" s="1" t="str">
        <f t="shared" si="8"/>
        <v>203종합중위단위전세가격</v>
      </c>
      <c r="I473" s="1" t="s">
        <v>874</v>
      </c>
      <c r="J473" s="13">
        <v>1294.8572785765425</v>
      </c>
      <c r="K473" s="13">
        <v>1294.8572785765425</v>
      </c>
      <c r="L473" s="13">
        <v>1312.3736166048129</v>
      </c>
      <c r="M473" s="13">
        <v>1312.3736166048129</v>
      </c>
      <c r="N473" s="13">
        <v>1312.3736166048129</v>
      </c>
      <c r="O473" s="13">
        <v>1312.3736166048129</v>
      </c>
      <c r="P473" s="13">
        <v>1312.3736166048129</v>
      </c>
      <c r="Q473" s="14">
        <v>1308.9819186477041</v>
      </c>
      <c r="R473" s="14">
        <v>1305.824384777671</v>
      </c>
      <c r="S473" s="14">
        <v>1305.824384777671</v>
      </c>
      <c r="T473" s="14">
        <v>1305.824384777671</v>
      </c>
      <c r="U473" s="5">
        <v>1302.5032650132659</v>
      </c>
      <c r="V473" s="5">
        <v>1302.5572026053133</v>
      </c>
      <c r="W473" s="5">
        <v>1302.5572026053133</v>
      </c>
      <c r="X473" s="5">
        <v>1305.4270938116813</v>
      </c>
      <c r="Y473" s="5">
        <v>1313.6353327090635</v>
      </c>
      <c r="Z473" s="5">
        <v>1313.6353327090635</v>
      </c>
      <c r="AA473" s="5">
        <v>1313.6353327090635</v>
      </c>
      <c r="AB473" s="5">
        <v>1313.6857723078911</v>
      </c>
      <c r="AC473" s="5">
        <v>1306.5782080831493</v>
      </c>
    </row>
    <row r="474" spans="1:29" s="5" customFormat="1">
      <c r="A474" s="1" t="s">
        <v>524</v>
      </c>
      <c r="B474" s="1" t="s">
        <v>551</v>
      </c>
      <c r="C474" s="1"/>
      <c r="D474" s="1" t="s">
        <v>666</v>
      </c>
      <c r="E474" s="1"/>
      <c r="F474" s="1">
        <v>204</v>
      </c>
      <c r="G474" s="1" t="s">
        <v>836</v>
      </c>
      <c r="H474" s="1" t="str">
        <f t="shared" si="8"/>
        <v>204종합중위단위전세가격</v>
      </c>
      <c r="I474" s="1" t="s">
        <v>874</v>
      </c>
      <c r="J474" s="13">
        <v>656.64111831691071</v>
      </c>
      <c r="K474" s="13">
        <v>656.64111831691071</v>
      </c>
      <c r="L474" s="13">
        <v>656.64111831691071</v>
      </c>
      <c r="M474" s="13">
        <v>674.37703821730577</v>
      </c>
      <c r="N474" s="13">
        <v>674.81346087867337</v>
      </c>
      <c r="O474" s="13">
        <v>674.81346087867337</v>
      </c>
      <c r="P474" s="13">
        <v>674.81346087867337</v>
      </c>
      <c r="Q474" s="14">
        <v>674.84337719843006</v>
      </c>
      <c r="R474" s="14">
        <v>676.07493236174412</v>
      </c>
      <c r="S474" s="14">
        <v>683.08804188397437</v>
      </c>
      <c r="T474" s="14">
        <v>685.96889710411699</v>
      </c>
      <c r="U474" s="5">
        <v>681.30534581550944</v>
      </c>
      <c r="V474" s="5">
        <v>681.30534581550944</v>
      </c>
      <c r="W474" s="5">
        <v>682.11331935535861</v>
      </c>
      <c r="X474" s="5">
        <v>678.08287801407732</v>
      </c>
      <c r="Y474" s="5">
        <v>678.08287801407732</v>
      </c>
      <c r="Z474" s="5">
        <v>670.02199533151474</v>
      </c>
      <c r="AA474" s="5">
        <v>665.48243224575253</v>
      </c>
      <c r="AB474" s="5">
        <v>669.27227864793417</v>
      </c>
      <c r="AC474" s="5">
        <v>666.46948848607349</v>
      </c>
    </row>
    <row r="475" spans="1:29" s="5" customFormat="1">
      <c r="A475" s="1" t="s">
        <v>524</v>
      </c>
      <c r="B475" s="1" t="s">
        <v>551</v>
      </c>
      <c r="C475" s="1"/>
      <c r="D475" s="1" t="s">
        <v>667</v>
      </c>
      <c r="E475" s="1"/>
      <c r="F475" s="1">
        <v>205</v>
      </c>
      <c r="G475" s="1" t="s">
        <v>836</v>
      </c>
      <c r="H475" s="1" t="str">
        <f t="shared" si="8"/>
        <v>205종합중위단위전세가격</v>
      </c>
      <c r="I475" s="1" t="s">
        <v>874</v>
      </c>
      <c r="J475" s="13">
        <v>424.11357805161964</v>
      </c>
      <c r="K475" s="13">
        <v>441.03279079960987</v>
      </c>
      <c r="L475" s="13">
        <v>447.45367326617816</v>
      </c>
      <c r="M475" s="13">
        <v>451.9420742804669</v>
      </c>
      <c r="N475" s="13">
        <v>469.58153559309972</v>
      </c>
      <c r="O475" s="13">
        <v>472.30006290891913</v>
      </c>
      <c r="P475" s="13">
        <v>472.2537706641458</v>
      </c>
      <c r="Q475" s="14">
        <v>474.85182230367036</v>
      </c>
      <c r="R475" s="14">
        <v>480.32720555622365</v>
      </c>
      <c r="S475" s="14">
        <v>484.72350133098752</v>
      </c>
      <c r="T475" s="14">
        <v>496.13514843392693</v>
      </c>
      <c r="U475" s="5">
        <v>509.14963900089958</v>
      </c>
      <c r="V475" s="5">
        <v>524.09421031844988</v>
      </c>
      <c r="W475" s="5">
        <v>524.09421031844988</v>
      </c>
      <c r="X475" s="5">
        <v>520.82117814022558</v>
      </c>
      <c r="Y475" s="5">
        <v>530.2297005944979</v>
      </c>
      <c r="Z475" s="5">
        <v>527.73248267301335</v>
      </c>
      <c r="AA475" s="5">
        <v>535.99621730442652</v>
      </c>
      <c r="AB475" s="5">
        <v>537.25735730556676</v>
      </c>
      <c r="AC475" s="5">
        <v>538.07717579079781</v>
      </c>
    </row>
    <row r="476" spans="1:29" s="5" customFormat="1">
      <c r="A476" s="1" t="s">
        <v>524</v>
      </c>
      <c r="B476" s="1" t="s">
        <v>551</v>
      </c>
      <c r="C476" s="1"/>
      <c r="D476" s="1" t="s">
        <v>668</v>
      </c>
      <c r="E476" s="1"/>
      <c r="F476" s="1">
        <v>206</v>
      </c>
      <c r="G476" s="1" t="s">
        <v>836</v>
      </c>
      <c r="H476" s="1" t="str">
        <f t="shared" si="8"/>
        <v>206종합중위단위전세가격</v>
      </c>
      <c r="I476" s="1" t="s">
        <v>874</v>
      </c>
      <c r="J476" s="13">
        <v>699.92732561316143</v>
      </c>
      <c r="K476" s="13">
        <v>699.92732561316143</v>
      </c>
      <c r="L476" s="13">
        <v>699.92732561316143</v>
      </c>
      <c r="M476" s="13">
        <v>699.92732561316143</v>
      </c>
      <c r="N476" s="13">
        <v>699.92732561316143</v>
      </c>
      <c r="O476" s="13">
        <v>699.92732561316143</v>
      </c>
      <c r="P476" s="13">
        <v>699.92732561316143</v>
      </c>
      <c r="Q476" s="14">
        <v>699.92732561316143</v>
      </c>
      <c r="R476" s="14">
        <v>696.15520495407202</v>
      </c>
      <c r="S476" s="14">
        <v>696.15520495407202</v>
      </c>
      <c r="T476" s="14">
        <v>696.15520495407202</v>
      </c>
      <c r="U476" s="5">
        <v>762.60001446992658</v>
      </c>
      <c r="V476" s="5">
        <v>759.68685599776961</v>
      </c>
      <c r="W476" s="5">
        <v>759.68685599776961</v>
      </c>
      <c r="X476" s="5">
        <v>759.68685599776961</v>
      </c>
      <c r="Y476" s="5">
        <v>762.86576712594399</v>
      </c>
      <c r="Z476" s="5">
        <v>762.86576712594399</v>
      </c>
      <c r="AA476" s="5">
        <v>765.77892559810107</v>
      </c>
      <c r="AB476" s="5">
        <v>765.77892559810107</v>
      </c>
      <c r="AC476" s="5">
        <v>765.77892559810107</v>
      </c>
    </row>
    <row r="477" spans="1:29" s="5" customFormat="1">
      <c r="A477" s="1" t="s">
        <v>524</v>
      </c>
      <c r="B477" s="1" t="s">
        <v>551</v>
      </c>
      <c r="C477" s="1"/>
      <c r="D477" s="1" t="s">
        <v>669</v>
      </c>
      <c r="E477" s="1"/>
      <c r="F477" s="1">
        <v>207</v>
      </c>
      <c r="G477" s="1" t="s">
        <v>836</v>
      </c>
      <c r="H477" s="1" t="str">
        <f t="shared" si="8"/>
        <v>207종합중위단위전세가격</v>
      </c>
      <c r="I477" s="1" t="s">
        <v>874</v>
      </c>
      <c r="J477" s="13">
        <v>304.7686655086502</v>
      </c>
      <c r="K477" s="13">
        <v>313.20719068574891</v>
      </c>
      <c r="L477" s="13">
        <v>314.19755845706419</v>
      </c>
      <c r="M477" s="13">
        <v>319.69965950044531</v>
      </c>
      <c r="N477" s="13">
        <v>331.66399767197464</v>
      </c>
      <c r="O477" s="13">
        <v>348.54862397880595</v>
      </c>
      <c r="P477" s="13">
        <v>357.51072215547094</v>
      </c>
      <c r="Q477" s="14">
        <v>360.08469000055544</v>
      </c>
      <c r="R477" s="14">
        <v>359.48641336119522</v>
      </c>
      <c r="S477" s="14">
        <v>359.04873382448824</v>
      </c>
      <c r="T477" s="14">
        <v>358.84962670524436</v>
      </c>
      <c r="U477" s="5">
        <v>359.44510180159318</v>
      </c>
      <c r="V477" s="5">
        <v>364.85442735039754</v>
      </c>
      <c r="W477" s="5">
        <v>365.20619164474664</v>
      </c>
      <c r="X477" s="5">
        <v>367.06213358200779</v>
      </c>
      <c r="Y477" s="5">
        <v>368.56137597153997</v>
      </c>
      <c r="Z477" s="5">
        <v>371.57363752632085</v>
      </c>
      <c r="AA477" s="5">
        <v>371.57363752632085</v>
      </c>
      <c r="AB477" s="5">
        <v>371.57363752632085</v>
      </c>
      <c r="AC477" s="5">
        <v>372.10610866680241</v>
      </c>
    </row>
    <row r="478" spans="1:29" s="5" customFormat="1">
      <c r="A478" s="1" t="s">
        <v>524</v>
      </c>
      <c r="B478" s="1" t="s">
        <v>552</v>
      </c>
      <c r="C478" s="1"/>
      <c r="D478" s="1"/>
      <c r="E478" s="1"/>
      <c r="F478" s="1">
        <v>208</v>
      </c>
      <c r="G478" s="1" t="s">
        <v>836</v>
      </c>
      <c r="H478" s="1" t="str">
        <f t="shared" si="8"/>
        <v>208종합중위단위전세가격</v>
      </c>
      <c r="I478" s="1" t="s">
        <v>874</v>
      </c>
      <c r="J478" s="13">
        <v>662.02960944988718</v>
      </c>
      <c r="K478" s="13">
        <v>664.1987317691536</v>
      </c>
      <c r="L478" s="13">
        <v>671.83142110937217</v>
      </c>
      <c r="M478" s="13">
        <v>673.28298080000661</v>
      </c>
      <c r="N478" s="13">
        <v>673.8170760700425</v>
      </c>
      <c r="O478" s="13">
        <v>676.0216926817526</v>
      </c>
      <c r="P478" s="13">
        <v>677.89119755058061</v>
      </c>
      <c r="Q478" s="14">
        <v>685.71933499652823</v>
      </c>
      <c r="R478" s="14">
        <v>689.77109928502978</v>
      </c>
      <c r="S478" s="14">
        <v>697.70454613583877</v>
      </c>
      <c r="T478" s="14">
        <v>704.39308385871743</v>
      </c>
      <c r="U478" s="5">
        <v>745.94008410613105</v>
      </c>
      <c r="V478" s="5">
        <v>751.7488500302178</v>
      </c>
      <c r="W478" s="5">
        <v>754.36296466080796</v>
      </c>
      <c r="X478" s="5">
        <v>757.09484726611822</v>
      </c>
      <c r="Y478" s="5">
        <v>759.96327165542505</v>
      </c>
      <c r="Z478" s="5">
        <v>761.82806562915755</v>
      </c>
      <c r="AA478" s="5">
        <v>762.51275384685016</v>
      </c>
      <c r="AB478" s="5">
        <v>762.47055421521952</v>
      </c>
      <c r="AC478" s="5">
        <v>764.86811381322184</v>
      </c>
    </row>
    <row r="479" spans="1:29" s="5" customFormat="1">
      <c r="A479" s="1" t="s">
        <v>524</v>
      </c>
      <c r="B479" s="1" t="s">
        <v>552</v>
      </c>
      <c r="C479" s="1"/>
      <c r="D479" s="1" t="s">
        <v>670</v>
      </c>
      <c r="E479" s="1"/>
      <c r="F479" s="1">
        <v>209</v>
      </c>
      <c r="G479" s="1" t="s">
        <v>836</v>
      </c>
      <c r="H479" s="1" t="str">
        <f t="shared" si="8"/>
        <v>209종합중위단위전세가격</v>
      </c>
      <c r="I479" s="1" t="s">
        <v>874</v>
      </c>
      <c r="J479" s="13">
        <v>1147.4085597462281</v>
      </c>
      <c r="K479" s="13">
        <v>1147.6681811876153</v>
      </c>
      <c r="L479" s="13">
        <v>1172.6177066466973</v>
      </c>
      <c r="M479" s="13">
        <v>1172.6177066466973</v>
      </c>
      <c r="N479" s="13">
        <v>1173.4481064025883</v>
      </c>
      <c r="O479" s="13">
        <v>1177.5314910590582</v>
      </c>
      <c r="P479" s="13">
        <v>1182.6013697918338</v>
      </c>
      <c r="Q479" s="14">
        <v>1203.2940590262622</v>
      </c>
      <c r="R479" s="14">
        <v>1203.2940590262622</v>
      </c>
      <c r="S479" s="14">
        <v>1225.9482453896558</v>
      </c>
      <c r="T479" s="14">
        <v>1240.9148795327551</v>
      </c>
      <c r="U479" s="5">
        <v>1283.0711396471327</v>
      </c>
      <c r="V479" s="5">
        <v>1295.6716352782732</v>
      </c>
      <c r="W479" s="5">
        <v>1296.8626675809612</v>
      </c>
      <c r="X479" s="5">
        <v>1304.5962707713747</v>
      </c>
      <c r="Y479" s="5">
        <v>1310.4332781495466</v>
      </c>
      <c r="Z479" s="5">
        <v>1313.6977019427334</v>
      </c>
      <c r="AA479" s="5">
        <v>1313.6977019427334</v>
      </c>
      <c r="AB479" s="5">
        <v>1313.8710644403359</v>
      </c>
      <c r="AC479" s="5">
        <v>1321.5131456780757</v>
      </c>
    </row>
    <row r="480" spans="1:29" s="5" customFormat="1">
      <c r="A480" s="1" t="s">
        <v>524</v>
      </c>
      <c r="B480" s="1" t="s">
        <v>552</v>
      </c>
      <c r="C480" s="1"/>
      <c r="D480" s="1" t="s">
        <v>670</v>
      </c>
      <c r="E480" s="1" t="s">
        <v>671</v>
      </c>
      <c r="F480" s="1">
        <v>210</v>
      </c>
      <c r="G480" s="1" t="s">
        <v>836</v>
      </c>
      <c r="H480" s="1" t="str">
        <f t="shared" si="8"/>
        <v>210종합중위단위전세가격</v>
      </c>
      <c r="I480" s="1" t="s">
        <v>874</v>
      </c>
      <c r="J480" s="13">
        <v>961.86116257983713</v>
      </c>
      <c r="K480" s="13">
        <v>961.86116257983713</v>
      </c>
      <c r="L480" s="13">
        <v>960.09662036482712</v>
      </c>
      <c r="M480" s="13">
        <v>960.09662036482712</v>
      </c>
      <c r="N480" s="13">
        <v>960.09662036482712</v>
      </c>
      <c r="O480" s="13">
        <v>959.82742064972047</v>
      </c>
      <c r="P480" s="13">
        <v>959.82742064972047</v>
      </c>
      <c r="Q480" s="14">
        <v>979.10707983693533</v>
      </c>
      <c r="R480" s="14">
        <v>979.10707983693533</v>
      </c>
      <c r="S480" s="14">
        <v>979.10707983693533</v>
      </c>
      <c r="T480" s="14">
        <v>984.51370223372624</v>
      </c>
      <c r="U480" s="5">
        <v>1022.9381295091877</v>
      </c>
      <c r="V480" s="5">
        <v>1052.5285459479428</v>
      </c>
      <c r="W480" s="5">
        <v>1055.3255106753811</v>
      </c>
      <c r="X480" s="5">
        <v>1073.0579325012295</v>
      </c>
      <c r="Y480" s="5">
        <v>1086.7652884761276</v>
      </c>
      <c r="Z480" s="5">
        <v>1094.3084930192135</v>
      </c>
      <c r="AA480" s="5">
        <v>1094.3084930192135</v>
      </c>
      <c r="AB480" s="5">
        <v>1094.7156094255113</v>
      </c>
      <c r="AC480" s="5">
        <v>1112.6619166901767</v>
      </c>
    </row>
    <row r="481" spans="1:29" s="5" customFormat="1">
      <c r="A481" s="1" t="s">
        <v>524</v>
      </c>
      <c r="B481" s="1" t="s">
        <v>552</v>
      </c>
      <c r="C481" s="1"/>
      <c r="D481" s="1" t="s">
        <v>670</v>
      </c>
      <c r="E481" s="1" t="s">
        <v>672</v>
      </c>
      <c r="F481" s="1">
        <v>211</v>
      </c>
      <c r="G481" s="1" t="s">
        <v>836</v>
      </c>
      <c r="H481" s="1" t="str">
        <f t="shared" si="8"/>
        <v>211종합중위단위전세가격</v>
      </c>
      <c r="I481" s="1" t="s">
        <v>874</v>
      </c>
      <c r="J481" s="13">
        <v>1290.2353337190118</v>
      </c>
      <c r="K481" s="13">
        <v>1290.6948010946119</v>
      </c>
      <c r="L481" s="13">
        <v>1336.2077198637039</v>
      </c>
      <c r="M481" s="13">
        <v>1336.2077198637039</v>
      </c>
      <c r="N481" s="13">
        <v>1337.6773272832593</v>
      </c>
      <c r="O481" s="13">
        <v>1345.1111528175347</v>
      </c>
      <c r="P481" s="13">
        <v>1354.0836161992675</v>
      </c>
      <c r="Q481" s="14">
        <v>1375.8639979923207</v>
      </c>
      <c r="R481" s="14">
        <v>1375.8639979923207</v>
      </c>
      <c r="S481" s="14">
        <v>1415.9564475955924</v>
      </c>
      <c r="T481" s="14">
        <v>1438.2819865668885</v>
      </c>
      <c r="U481" s="5">
        <v>1475.9975749657506</v>
      </c>
      <c r="V481" s="5">
        <v>1475.9975749657506</v>
      </c>
      <c r="W481" s="5">
        <v>1475.9975749657506</v>
      </c>
      <c r="X481" s="5">
        <v>1476.3156008877936</v>
      </c>
      <c r="Y481" s="5">
        <v>1476.3156008877936</v>
      </c>
      <c r="Z481" s="5">
        <v>1476.4066868675659</v>
      </c>
      <c r="AA481" s="5">
        <v>1476.4066868675659</v>
      </c>
      <c r="AB481" s="5">
        <v>1476.4066868675659</v>
      </c>
      <c r="AC481" s="5">
        <v>1476.4066868675659</v>
      </c>
    </row>
    <row r="482" spans="1:29" s="5" customFormat="1">
      <c r="A482" s="1" t="s">
        <v>524</v>
      </c>
      <c r="B482" s="1" t="s">
        <v>552</v>
      </c>
      <c r="C482" s="1"/>
      <c r="D482" s="1" t="s">
        <v>673</v>
      </c>
      <c r="E482" s="1"/>
      <c r="F482" s="1">
        <v>212</v>
      </c>
      <c r="G482" s="1" t="s">
        <v>836</v>
      </c>
      <c r="H482" s="1" t="str">
        <f t="shared" si="8"/>
        <v>212종합중위단위전세가격</v>
      </c>
      <c r="I482" s="1" t="s">
        <v>874</v>
      </c>
      <c r="J482" s="13">
        <v>403.65006865714344</v>
      </c>
      <c r="K482" s="13">
        <v>404.89288735584131</v>
      </c>
      <c r="L482" s="13">
        <v>404.89288735584131</v>
      </c>
      <c r="M482" s="13">
        <v>404.92768785075856</v>
      </c>
      <c r="N482" s="13">
        <v>404.92768785075856</v>
      </c>
      <c r="O482" s="13">
        <v>404.92768785075856</v>
      </c>
      <c r="P482" s="13">
        <v>404.99695652641128</v>
      </c>
      <c r="Q482" s="14">
        <v>405.24131339606089</v>
      </c>
      <c r="R482" s="14">
        <v>405.24131339606089</v>
      </c>
      <c r="S482" s="14">
        <v>405.48567026571044</v>
      </c>
      <c r="T482" s="14">
        <v>405.73002713535999</v>
      </c>
      <c r="U482" s="5">
        <v>492.98179525726169</v>
      </c>
      <c r="V482" s="5">
        <v>496.27269475707925</v>
      </c>
      <c r="W482" s="5">
        <v>496.85639254707593</v>
      </c>
      <c r="X482" s="5">
        <v>498.4143564115779</v>
      </c>
      <c r="Y482" s="5">
        <v>496.79480019552608</v>
      </c>
      <c r="Z482" s="5">
        <v>497.03797422334225</v>
      </c>
      <c r="AA482" s="5">
        <v>497.52432227897441</v>
      </c>
      <c r="AB482" s="5">
        <v>497.52432227897441</v>
      </c>
      <c r="AC482" s="5">
        <v>496.80382151523793</v>
      </c>
    </row>
    <row r="483" spans="1:29" s="5" customFormat="1">
      <c r="A483" s="1" t="s">
        <v>524</v>
      </c>
      <c r="B483" s="1" t="s">
        <v>552</v>
      </c>
      <c r="C483" s="1"/>
      <c r="D483" s="1" t="s">
        <v>674</v>
      </c>
      <c r="E483" s="1"/>
      <c r="F483" s="1">
        <v>213</v>
      </c>
      <c r="G483" s="1" t="s">
        <v>836</v>
      </c>
      <c r="H483" s="1" t="str">
        <f t="shared" si="8"/>
        <v>213종합중위단위전세가격</v>
      </c>
      <c r="I483" s="1" t="s">
        <v>874</v>
      </c>
      <c r="J483" s="13">
        <v>512.51026879568531</v>
      </c>
      <c r="K483" s="13">
        <v>518.34070910161529</v>
      </c>
      <c r="L483" s="13">
        <v>524.67500090784802</v>
      </c>
      <c r="M483" s="13">
        <v>524.67500090784802</v>
      </c>
      <c r="N483" s="13">
        <v>524.67500090784802</v>
      </c>
      <c r="O483" s="13">
        <v>524.67500090784802</v>
      </c>
      <c r="P483" s="13">
        <v>524.67500090784802</v>
      </c>
      <c r="Q483" s="14">
        <v>524.67500090784802</v>
      </c>
      <c r="R483" s="14">
        <v>524.67500090784802</v>
      </c>
      <c r="S483" s="14">
        <v>532.37634367576049</v>
      </c>
      <c r="T483" s="14">
        <v>542.17990226125232</v>
      </c>
      <c r="U483" s="5">
        <v>554.2463661065741</v>
      </c>
      <c r="V483" s="5">
        <v>561.88689904346484</v>
      </c>
      <c r="W483" s="5">
        <v>561.88689904346484</v>
      </c>
      <c r="X483" s="5">
        <v>561.88689904346484</v>
      </c>
      <c r="Y483" s="5">
        <v>567.66951828706817</v>
      </c>
      <c r="Z483" s="5">
        <v>567.66951828706817</v>
      </c>
      <c r="AA483" s="5">
        <v>567.66951828706817</v>
      </c>
      <c r="AB483" s="5">
        <v>567.66951828706817</v>
      </c>
      <c r="AC483" s="5">
        <v>567.66951828706817</v>
      </c>
    </row>
    <row r="484" spans="1:29" s="5" customFormat="1">
      <c r="A484" s="1" t="s">
        <v>524</v>
      </c>
      <c r="B484" s="1" t="s">
        <v>552</v>
      </c>
      <c r="C484" s="1"/>
      <c r="D484" s="1" t="s">
        <v>675</v>
      </c>
      <c r="E484" s="1"/>
      <c r="F484" s="1">
        <v>214</v>
      </c>
      <c r="G484" s="1" t="s">
        <v>836</v>
      </c>
      <c r="H484" s="1" t="str">
        <f t="shared" si="8"/>
        <v>214종합중위단위전세가격</v>
      </c>
      <c r="I484" s="1" t="s">
        <v>874</v>
      </c>
      <c r="J484" s="13">
        <v>835.99374860219064</v>
      </c>
      <c r="K484" s="13">
        <v>847.6470001334078</v>
      </c>
      <c r="L484" s="13">
        <v>850.77986293254719</v>
      </c>
      <c r="M484" s="13">
        <v>858.48294330146871</v>
      </c>
      <c r="N484" s="13">
        <v>858.48294330146871</v>
      </c>
      <c r="O484" s="13">
        <v>864.25142522779231</v>
      </c>
      <c r="P484" s="13">
        <v>864.64991941028461</v>
      </c>
      <c r="Q484" s="14">
        <v>880.92670626804829</v>
      </c>
      <c r="R484" s="14">
        <v>903.34054786297872</v>
      </c>
      <c r="S484" s="14">
        <v>908.15454149227969</v>
      </c>
      <c r="T484" s="14">
        <v>920.14451473766121</v>
      </c>
      <c r="U484" s="5">
        <v>937.38656148103303</v>
      </c>
      <c r="V484" s="5">
        <v>941.58620655372761</v>
      </c>
      <c r="W484" s="5">
        <v>954.31524740009752</v>
      </c>
      <c r="X484" s="5">
        <v>954.31524740009752</v>
      </c>
      <c r="Y484" s="5">
        <v>955.89208033417151</v>
      </c>
      <c r="Z484" s="5">
        <v>956.078099673986</v>
      </c>
      <c r="AA484" s="5">
        <v>956.11098473063146</v>
      </c>
      <c r="AB484" s="5">
        <v>956.16031231559953</v>
      </c>
      <c r="AC484" s="5">
        <v>956.30733542400969</v>
      </c>
    </row>
    <row r="485" spans="1:29" s="5" customFormat="1">
      <c r="A485" s="1" t="s">
        <v>524</v>
      </c>
      <c r="B485" s="1" t="s">
        <v>552</v>
      </c>
      <c r="C485" s="1"/>
      <c r="D485" s="1" t="s">
        <v>676</v>
      </c>
      <c r="E485" s="1"/>
      <c r="F485" s="1">
        <v>215</v>
      </c>
      <c r="G485" s="1" t="s">
        <v>836</v>
      </c>
      <c r="H485" s="1" t="str">
        <f t="shared" si="8"/>
        <v>215종합중위단위전세가격</v>
      </c>
      <c r="I485" s="1" t="s">
        <v>874</v>
      </c>
      <c r="J485" s="13">
        <v>551.30610109066777</v>
      </c>
      <c r="K485" s="13">
        <v>551.30610109066777</v>
      </c>
      <c r="L485" s="13">
        <v>551.7856736395596</v>
      </c>
      <c r="M485" s="13">
        <v>554.22451105450546</v>
      </c>
      <c r="N485" s="13">
        <v>554.52311678359604</v>
      </c>
      <c r="O485" s="13">
        <v>553.16692135770791</v>
      </c>
      <c r="P485" s="13">
        <v>553.913564691744</v>
      </c>
      <c r="Q485" s="14">
        <v>553.913564691744</v>
      </c>
      <c r="R485" s="14">
        <v>553.913564691744</v>
      </c>
      <c r="S485" s="14">
        <v>553.913564691744</v>
      </c>
      <c r="T485" s="14">
        <v>547.07069744513217</v>
      </c>
      <c r="U485" s="5">
        <v>556.63435112165701</v>
      </c>
      <c r="V485" s="5">
        <v>556.63435112165701</v>
      </c>
      <c r="W485" s="5">
        <v>558.63199681790252</v>
      </c>
      <c r="X485" s="5">
        <v>561.52997425785395</v>
      </c>
      <c r="Y485" s="5">
        <v>562.89716975177066</v>
      </c>
      <c r="Z485" s="5">
        <v>568.72272905850969</v>
      </c>
      <c r="AA485" s="5">
        <v>574.02339335648128</v>
      </c>
      <c r="AB485" s="5">
        <v>568.72272905850969</v>
      </c>
      <c r="AC485" s="5">
        <v>568.72272905850969</v>
      </c>
    </row>
    <row r="486" spans="1:29" s="5" customFormat="1">
      <c r="A486" s="1" t="s">
        <v>524</v>
      </c>
      <c r="B486" s="1" t="s">
        <v>552</v>
      </c>
      <c r="C486" s="1"/>
      <c r="D486" s="1" t="s">
        <v>677</v>
      </c>
      <c r="E486" s="1"/>
      <c r="F486" s="1">
        <v>216</v>
      </c>
      <c r="G486" s="1" t="s">
        <v>836</v>
      </c>
      <c r="H486" s="1" t="str">
        <f t="shared" si="8"/>
        <v>216종합중위단위전세가격</v>
      </c>
      <c r="I486" s="1" t="s">
        <v>874</v>
      </c>
      <c r="J486" s="13">
        <v>284.162145052124</v>
      </c>
      <c r="K486" s="13">
        <v>284.162145052124</v>
      </c>
      <c r="L486" s="13">
        <v>285.47204087116802</v>
      </c>
      <c r="M486" s="13">
        <v>285.47204087116802</v>
      </c>
      <c r="N486" s="13">
        <v>285.47204087116802</v>
      </c>
      <c r="O486" s="13">
        <v>285.47204087116802</v>
      </c>
      <c r="P486" s="13">
        <v>285.04858007336452</v>
      </c>
      <c r="Q486" s="14">
        <v>285.04858007336452</v>
      </c>
      <c r="R486" s="14">
        <v>285.04858007336452</v>
      </c>
      <c r="S486" s="14">
        <v>285.04858007336452</v>
      </c>
      <c r="T486" s="14">
        <v>285.04858007336452</v>
      </c>
      <c r="U486" s="5">
        <v>290.2045582656408</v>
      </c>
      <c r="V486" s="5">
        <v>290.2045582656408</v>
      </c>
      <c r="W486" s="5">
        <v>290.3873622662785</v>
      </c>
      <c r="X486" s="5">
        <v>290.3873622662785</v>
      </c>
      <c r="Y486" s="5">
        <v>290.3873622662785</v>
      </c>
      <c r="Z486" s="5">
        <v>290.3873622662785</v>
      </c>
      <c r="AA486" s="5">
        <v>290.3873622662785</v>
      </c>
      <c r="AB486" s="5">
        <v>290.9486209278885</v>
      </c>
      <c r="AC486" s="5">
        <v>294.64023138626567</v>
      </c>
    </row>
    <row r="487" spans="1:29" s="5" customFormat="1">
      <c r="A487" s="1" t="s">
        <v>524</v>
      </c>
      <c r="B487" s="1" t="s">
        <v>552</v>
      </c>
      <c r="C487" s="1"/>
      <c r="D487" s="1" t="s">
        <v>678</v>
      </c>
      <c r="E487" s="1"/>
      <c r="F487" s="1">
        <v>217</v>
      </c>
      <c r="G487" s="1" t="s">
        <v>836</v>
      </c>
      <c r="H487" s="1" t="str">
        <f t="shared" si="8"/>
        <v>217종합중위단위전세가격</v>
      </c>
      <c r="I487" s="1" t="s">
        <v>874</v>
      </c>
      <c r="J487" s="13">
        <v>1063.3861523750563</v>
      </c>
      <c r="K487" s="13">
        <v>1063.3861523750563</v>
      </c>
      <c r="L487" s="13">
        <v>1063.3861523750563</v>
      </c>
      <c r="M487" s="13">
        <v>1063.3861523750563</v>
      </c>
      <c r="N487" s="13">
        <v>1063.3861523750563</v>
      </c>
      <c r="O487" s="13">
        <v>1063.3861523750563</v>
      </c>
      <c r="P487" s="13">
        <v>1063.3861523750563</v>
      </c>
      <c r="Q487" s="14">
        <v>1063.3861523750563</v>
      </c>
      <c r="R487" s="14">
        <v>1091.1443366063077</v>
      </c>
      <c r="S487" s="14">
        <v>1107.4180129084109</v>
      </c>
      <c r="T487" s="14">
        <v>1119.7795388629438</v>
      </c>
      <c r="U487" s="5">
        <v>1119.5545714217362</v>
      </c>
      <c r="V487" s="5">
        <v>1121.8302844769344</v>
      </c>
      <c r="W487" s="5">
        <v>1129.1122712462789</v>
      </c>
      <c r="X487" s="5">
        <v>1129.1122712462789</v>
      </c>
      <c r="Y487" s="5">
        <v>1157.116907837971</v>
      </c>
      <c r="Z487" s="5">
        <v>1175.1548649153142</v>
      </c>
      <c r="AA487" s="5">
        <v>1179.1665361337145</v>
      </c>
      <c r="AB487" s="5">
        <v>1177.6089232868412</v>
      </c>
      <c r="AC487" s="5">
        <v>1181.1270193163139</v>
      </c>
    </row>
    <row r="488" spans="1:29" s="5" customFormat="1">
      <c r="A488" s="1" t="s">
        <v>524</v>
      </c>
      <c r="B488" s="1" t="s">
        <v>552</v>
      </c>
      <c r="C488" s="1"/>
      <c r="D488" s="1" t="s">
        <v>679</v>
      </c>
      <c r="E488" s="1"/>
      <c r="F488" s="1">
        <v>218</v>
      </c>
      <c r="G488" s="1" t="s">
        <v>836</v>
      </c>
      <c r="H488" s="1" t="str">
        <f t="shared" si="8"/>
        <v>218종합중위단위전세가격</v>
      </c>
      <c r="I488" s="1" t="s">
        <v>874</v>
      </c>
      <c r="J488" s="13">
        <v>429.65570638969689</v>
      </c>
      <c r="K488" s="13">
        <v>429.65570638969689</v>
      </c>
      <c r="L488" s="13">
        <v>433.64051305473919</v>
      </c>
      <c r="M488" s="13">
        <v>439.25418694212556</v>
      </c>
      <c r="N488" s="13">
        <v>439.25418694212556</v>
      </c>
      <c r="O488" s="13">
        <v>442.25032602102141</v>
      </c>
      <c r="P488" s="13">
        <v>446.23513268606371</v>
      </c>
      <c r="Q488" s="14">
        <v>450.78887143990255</v>
      </c>
      <c r="R488" s="14">
        <v>450.85510629294811</v>
      </c>
      <c r="S488" s="14">
        <v>452.94842897569322</v>
      </c>
      <c r="T488" s="14">
        <v>466.4102782603423</v>
      </c>
    </row>
    <row r="489" spans="1:29" s="5" customFormat="1">
      <c r="A489" s="1" t="s">
        <v>524</v>
      </c>
      <c r="B489" s="1" t="s">
        <v>552</v>
      </c>
      <c r="C489" s="1"/>
      <c r="D489" s="1" t="s">
        <v>680</v>
      </c>
      <c r="E489" s="1"/>
      <c r="F489" s="1">
        <v>219</v>
      </c>
      <c r="G489" s="1" t="s">
        <v>836</v>
      </c>
      <c r="H489" s="1" t="str">
        <f t="shared" si="8"/>
        <v>219종합중위단위전세가격</v>
      </c>
      <c r="I489" s="1" t="s">
        <v>874</v>
      </c>
      <c r="J489" s="13">
        <v>285.81169066683003</v>
      </c>
      <c r="K489" s="13">
        <v>285.81169066683003</v>
      </c>
      <c r="L489" s="13">
        <v>290.90769421698121</v>
      </c>
      <c r="M489" s="13">
        <v>290.90769421698121</v>
      </c>
      <c r="N489" s="13">
        <v>295.48703589082214</v>
      </c>
      <c r="O489" s="13">
        <v>295.48703589082214</v>
      </c>
      <c r="P489" s="13">
        <v>297.77670672774263</v>
      </c>
      <c r="Q489" s="14">
        <v>296.65882527553191</v>
      </c>
      <c r="R489" s="14">
        <v>298.9484961124524</v>
      </c>
      <c r="S489" s="14">
        <v>304.44370612106161</v>
      </c>
      <c r="T489" s="14">
        <v>305.81750862321388</v>
      </c>
      <c r="U489" s="5">
        <v>306.01952942460861</v>
      </c>
      <c r="V489" s="5">
        <v>306.84959618301531</v>
      </c>
      <c r="W489" s="5">
        <v>307.65006307617665</v>
      </c>
      <c r="X489" s="5">
        <v>307.81539117837531</v>
      </c>
      <c r="Y489" s="5">
        <v>308.25671790596897</v>
      </c>
      <c r="Z489" s="5">
        <v>308.76061766840843</v>
      </c>
      <c r="AA489" s="5">
        <v>309.10887592091228</v>
      </c>
      <c r="AB489" s="5">
        <v>309.10887592091228</v>
      </c>
      <c r="AC489" s="5">
        <v>309.10887592091228</v>
      </c>
    </row>
    <row r="490" spans="1:29" s="5" customFormat="1">
      <c r="A490" s="1" t="s">
        <v>524</v>
      </c>
      <c r="B490" s="1" t="s">
        <v>552</v>
      </c>
      <c r="C490" s="1"/>
      <c r="D490" s="1" t="s">
        <v>681</v>
      </c>
      <c r="E490" s="1"/>
      <c r="F490" s="1">
        <v>220</v>
      </c>
      <c r="G490" s="1" t="s">
        <v>836</v>
      </c>
      <c r="H490" s="1" t="str">
        <f t="shared" si="8"/>
        <v>220종합중위단위전세가격</v>
      </c>
      <c r="I490" s="1" t="s">
        <v>874</v>
      </c>
      <c r="J490" s="13">
        <v>248.67175183818446</v>
      </c>
      <c r="K490" s="13">
        <v>248.67175183818446</v>
      </c>
      <c r="L490" s="13">
        <v>248.67175183818446</v>
      </c>
      <c r="M490" s="13">
        <v>248.67175183818446</v>
      </c>
      <c r="N490" s="13">
        <v>249.73842557281623</v>
      </c>
      <c r="O490" s="13">
        <v>249.73842557281623</v>
      </c>
      <c r="P490" s="13">
        <v>253.56195960032701</v>
      </c>
      <c r="Q490" s="14">
        <v>253.56195960032701</v>
      </c>
      <c r="R490" s="14">
        <v>258.76240350000319</v>
      </c>
      <c r="S490" s="14">
        <v>258.89716757364141</v>
      </c>
      <c r="T490" s="14">
        <v>258.89716757364141</v>
      </c>
      <c r="U490" s="5">
        <v>262.35403994136817</v>
      </c>
      <c r="V490" s="5">
        <v>272.40216395098361</v>
      </c>
      <c r="W490" s="5">
        <v>272.67689288317769</v>
      </c>
      <c r="X490" s="5">
        <v>273.08427292550158</v>
      </c>
      <c r="Y490" s="5">
        <v>273.08427292550158</v>
      </c>
      <c r="Z490" s="5">
        <v>273.61394373783685</v>
      </c>
      <c r="AA490" s="5">
        <v>273.61394373783685</v>
      </c>
      <c r="AB490" s="5">
        <v>273.93251349360452</v>
      </c>
      <c r="AC490" s="5">
        <v>273.93251349360452</v>
      </c>
    </row>
    <row r="491" spans="1:29" s="5" customFormat="1">
      <c r="A491" s="1" t="s">
        <v>524</v>
      </c>
      <c r="B491" s="1" t="s">
        <v>552</v>
      </c>
      <c r="C491" s="1"/>
      <c r="D491" s="1" t="s">
        <v>682</v>
      </c>
      <c r="E491" s="1"/>
      <c r="F491" s="1">
        <v>221</v>
      </c>
      <c r="G491" s="1" t="s">
        <v>836</v>
      </c>
      <c r="H491" s="1" t="str">
        <f t="shared" si="8"/>
        <v>221종합중위단위전세가격</v>
      </c>
      <c r="I491" s="1" t="s">
        <v>874</v>
      </c>
      <c r="J491" s="13">
        <v>514.13866563845147</v>
      </c>
      <c r="K491" s="13">
        <v>514.13866563845147</v>
      </c>
      <c r="L491" s="13">
        <v>510.13049119149298</v>
      </c>
      <c r="M491" s="13">
        <v>509.25536730543075</v>
      </c>
      <c r="N491" s="13">
        <v>509.25536730543075</v>
      </c>
      <c r="O491" s="13">
        <v>509.25536730543075</v>
      </c>
      <c r="P491" s="13">
        <v>508.43482923898472</v>
      </c>
      <c r="Q491" s="14">
        <v>508.43482923898472</v>
      </c>
      <c r="R491" s="14">
        <v>509.23354704875624</v>
      </c>
      <c r="S491" s="14">
        <v>509.23354704875624</v>
      </c>
      <c r="T491" s="14">
        <v>509.23354704875624</v>
      </c>
      <c r="U491" s="5">
        <v>535.90618812296441</v>
      </c>
      <c r="V491" s="5">
        <v>540.09174419995315</v>
      </c>
      <c r="W491" s="5">
        <v>540.09174419995315</v>
      </c>
      <c r="X491" s="5">
        <v>542.58015285651084</v>
      </c>
      <c r="Y491" s="5">
        <v>542.58015285651084</v>
      </c>
      <c r="Z491" s="5">
        <v>542.58015285651084</v>
      </c>
      <c r="AA491" s="5">
        <v>542.14842693199114</v>
      </c>
      <c r="AB491" s="5">
        <v>546.33398300897977</v>
      </c>
      <c r="AC491" s="5">
        <v>546.33398300897977</v>
      </c>
    </row>
    <row r="492" spans="1:29" s="5" customFormat="1">
      <c r="A492" s="1" t="s">
        <v>524</v>
      </c>
      <c r="B492" s="1" t="s">
        <v>553</v>
      </c>
      <c r="C492" s="1"/>
      <c r="D492" s="1"/>
      <c r="E492" s="1"/>
      <c r="F492" s="1">
        <v>222</v>
      </c>
      <c r="G492" s="1" t="s">
        <v>836</v>
      </c>
      <c r="H492" s="1" t="str">
        <f t="shared" si="8"/>
        <v>222종합중위단위전세가격</v>
      </c>
      <c r="I492" s="1" t="s">
        <v>874</v>
      </c>
      <c r="J492" s="13">
        <v>759.33797258703794</v>
      </c>
      <c r="K492" s="13">
        <v>760.06370014159575</v>
      </c>
      <c r="L492" s="13">
        <v>758.90075195056852</v>
      </c>
      <c r="M492" s="13">
        <v>761.25531353808663</v>
      </c>
      <c r="N492" s="13">
        <v>759.77875829196296</v>
      </c>
      <c r="O492" s="13">
        <v>758.46734988723506</v>
      </c>
      <c r="P492" s="13">
        <v>760.02405762349167</v>
      </c>
      <c r="Q492" s="14">
        <v>757.86174726104969</v>
      </c>
      <c r="R492" s="14">
        <v>756.30455573583743</v>
      </c>
      <c r="S492" s="14">
        <v>756.02255424698581</v>
      </c>
      <c r="T492" s="14">
        <v>751.00058275475101</v>
      </c>
      <c r="U492" s="5">
        <v>731.03436219466823</v>
      </c>
      <c r="V492" s="5">
        <v>729.57480412010693</v>
      </c>
      <c r="W492" s="5">
        <v>730.34423692387168</v>
      </c>
      <c r="X492" s="5">
        <v>731.69261514109451</v>
      </c>
      <c r="Y492" s="5">
        <v>731.65918234457729</v>
      </c>
      <c r="Z492" s="5">
        <v>732.5989325009142</v>
      </c>
      <c r="AA492" s="5">
        <v>733.04071249730612</v>
      </c>
      <c r="AB492" s="5">
        <v>733.11620047058545</v>
      </c>
      <c r="AC492" s="5">
        <v>734.97491809617009</v>
      </c>
    </row>
    <row r="493" spans="1:29" s="5" customFormat="1">
      <c r="A493" s="1" t="s">
        <v>524</v>
      </c>
      <c r="B493" s="1" t="s">
        <v>553</v>
      </c>
      <c r="C493" s="1"/>
      <c r="D493" s="1" t="s">
        <v>683</v>
      </c>
      <c r="E493" s="1"/>
      <c r="F493" s="1">
        <v>223</v>
      </c>
      <c r="G493" s="1" t="s">
        <v>836</v>
      </c>
      <c r="H493" s="1" t="str">
        <f t="shared" si="8"/>
        <v>223종합중위단위전세가격</v>
      </c>
      <c r="I493" s="1" t="s">
        <v>874</v>
      </c>
      <c r="J493" s="13">
        <v>1183.0804305750082</v>
      </c>
      <c r="K493" s="13">
        <v>1185.0677049704764</v>
      </c>
      <c r="L493" s="13">
        <v>1185.3253939687179</v>
      </c>
      <c r="M493" s="13">
        <v>1192.1461119404023</v>
      </c>
      <c r="N493" s="13">
        <v>1187.4881417319787</v>
      </c>
      <c r="O493" s="13">
        <v>1184.006963846944</v>
      </c>
      <c r="P493" s="13">
        <v>1189.0705903620365</v>
      </c>
      <c r="Q493" s="14">
        <v>1181.1720645655637</v>
      </c>
      <c r="R493" s="14">
        <v>1177.1647676437512</v>
      </c>
      <c r="S493" s="14">
        <v>1176.7462039506736</v>
      </c>
      <c r="T493" s="14">
        <v>1166.0996082564939</v>
      </c>
      <c r="U493" s="5">
        <v>1161.3444531789107</v>
      </c>
      <c r="V493" s="5">
        <v>1158.4449539584652</v>
      </c>
      <c r="W493" s="5">
        <v>1158.602930603178</v>
      </c>
      <c r="X493" s="5">
        <v>1161.5588927321194</v>
      </c>
      <c r="Y493" s="5">
        <v>1156.8878611733048</v>
      </c>
      <c r="Z493" s="5">
        <v>1162.0595382609361</v>
      </c>
      <c r="AA493" s="5">
        <v>1162.0595382609361</v>
      </c>
      <c r="AB493" s="5">
        <v>1162.0595382609361</v>
      </c>
      <c r="AC493" s="5">
        <v>1165.4168782403206</v>
      </c>
    </row>
    <row r="494" spans="1:29" s="5" customFormat="1">
      <c r="A494" s="1" t="s">
        <v>524</v>
      </c>
      <c r="B494" s="1" t="s">
        <v>553</v>
      </c>
      <c r="C494" s="1"/>
      <c r="D494" s="1" t="s">
        <v>683</v>
      </c>
      <c r="E494" s="1" t="s">
        <v>684</v>
      </c>
      <c r="F494" s="1">
        <v>224</v>
      </c>
      <c r="G494" s="1" t="s">
        <v>836</v>
      </c>
      <c r="H494" s="1" t="str">
        <f t="shared" si="8"/>
        <v>224종합중위단위전세가격</v>
      </c>
      <c r="I494" s="1" t="s">
        <v>874</v>
      </c>
      <c r="J494" s="13">
        <v>1272.6830594798359</v>
      </c>
      <c r="K494" s="13">
        <v>1272.6830594798359</v>
      </c>
      <c r="L494" s="13">
        <v>1272.6830594798359</v>
      </c>
      <c r="M494" s="13">
        <v>1271.4429799923687</v>
      </c>
      <c r="N494" s="13">
        <v>1262.9900103619291</v>
      </c>
      <c r="O494" s="13">
        <v>1257.986440911415</v>
      </c>
      <c r="P494" s="13">
        <v>1267.1755682000692</v>
      </c>
      <c r="Q494" s="14">
        <v>1262.3954240852461</v>
      </c>
      <c r="R494" s="14">
        <v>1258.4004500844114</v>
      </c>
      <c r="S494" s="14">
        <v>1257.6408689733962</v>
      </c>
      <c r="T494" s="14">
        <v>1261.6273979762886</v>
      </c>
      <c r="U494" s="5">
        <v>1267.0781305188293</v>
      </c>
      <c r="V494" s="5">
        <v>1267.6387335052518</v>
      </c>
      <c r="W494" s="5">
        <v>1267.6387335052518</v>
      </c>
      <c r="X494" s="5">
        <v>1267.6387335052518</v>
      </c>
      <c r="Y494" s="5">
        <v>1263.7487071013502</v>
      </c>
      <c r="Z494" s="5">
        <v>1271.3915375487206</v>
      </c>
      <c r="AA494" s="5">
        <v>1271.3915375487206</v>
      </c>
      <c r="AB494" s="5">
        <v>1271.3915375487206</v>
      </c>
      <c r="AC494" s="5">
        <v>1271.3915375487206</v>
      </c>
    </row>
    <row r="495" spans="1:29" s="5" customFormat="1">
      <c r="A495" s="1" t="s">
        <v>524</v>
      </c>
      <c r="B495" s="1" t="s">
        <v>553</v>
      </c>
      <c r="C495" s="1"/>
      <c r="D495" s="1" t="s">
        <v>683</v>
      </c>
      <c r="E495" s="1" t="s">
        <v>685</v>
      </c>
      <c r="F495" s="1">
        <v>225</v>
      </c>
      <c r="G495" s="1" t="s">
        <v>836</v>
      </c>
      <c r="H495" s="1" t="str">
        <f t="shared" si="8"/>
        <v>225종합중위단위전세가격</v>
      </c>
      <c r="I495" s="1" t="s">
        <v>874</v>
      </c>
      <c r="J495" s="13">
        <v>1073.1024491255616</v>
      </c>
      <c r="K495" s="13">
        <v>1077.5288977871317</v>
      </c>
      <c r="L495" s="13">
        <v>1078.1028734414097</v>
      </c>
      <c r="M495" s="13">
        <v>1094.8173885512549</v>
      </c>
      <c r="N495" s="13">
        <v>1094.8173885512549</v>
      </c>
      <c r="O495" s="13">
        <v>1093.204789226844</v>
      </c>
      <c r="P495" s="13">
        <v>1093.204789226844</v>
      </c>
      <c r="Q495" s="14">
        <v>1081.4787716823225</v>
      </c>
      <c r="R495" s="14">
        <v>1077.4563496465346</v>
      </c>
      <c r="S495" s="14">
        <v>1077.4563496465346</v>
      </c>
      <c r="T495" s="14">
        <v>1048.8491032867212</v>
      </c>
      <c r="U495" s="5">
        <v>1031.2788727318193</v>
      </c>
      <c r="V495" s="5">
        <v>1024.1230172276923</v>
      </c>
      <c r="W495" s="5">
        <v>1024.4753248037471</v>
      </c>
      <c r="X495" s="5">
        <v>1031.0674881861867</v>
      </c>
      <c r="Y495" s="5">
        <v>1025.4357230998746</v>
      </c>
      <c r="Z495" s="5">
        <v>1027.5675740489057</v>
      </c>
      <c r="AA495" s="5">
        <v>1027.5675740489057</v>
      </c>
      <c r="AB495" s="5">
        <v>1027.5675740489057</v>
      </c>
      <c r="AC495" s="5">
        <v>1035.0548599846106</v>
      </c>
    </row>
    <row r="496" spans="1:29" s="5" customFormat="1">
      <c r="A496" s="1" t="s">
        <v>524</v>
      </c>
      <c r="B496" s="1" t="s">
        <v>553</v>
      </c>
      <c r="C496" s="1"/>
      <c r="D496" s="1" t="s">
        <v>686</v>
      </c>
      <c r="E496" s="1"/>
      <c r="F496" s="1">
        <v>226</v>
      </c>
      <c r="G496" s="1" t="s">
        <v>836</v>
      </c>
      <c r="H496" s="1" t="str">
        <f t="shared" si="8"/>
        <v>226종합중위단위전세가격</v>
      </c>
      <c r="I496" s="1" t="s">
        <v>874</v>
      </c>
      <c r="J496" s="13">
        <v>688.4704909794068</v>
      </c>
      <c r="K496" s="13">
        <v>688.4704909794068</v>
      </c>
      <c r="L496" s="13">
        <v>688.81618719105518</v>
      </c>
      <c r="M496" s="13">
        <v>688.51303820545581</v>
      </c>
      <c r="N496" s="13">
        <v>688.51303820545581</v>
      </c>
      <c r="O496" s="13">
        <v>688.51303820545581</v>
      </c>
      <c r="P496" s="13">
        <v>683.0336163686743</v>
      </c>
      <c r="Q496" s="14">
        <v>683.0336163686743</v>
      </c>
      <c r="R496" s="14">
        <v>684.59903556548443</v>
      </c>
      <c r="S496" s="14">
        <v>687.86274294140355</v>
      </c>
      <c r="T496" s="14">
        <v>691.66715393533661</v>
      </c>
      <c r="U496" s="5">
        <v>715.96048215019732</v>
      </c>
      <c r="V496" s="5">
        <v>715.96048215019732</v>
      </c>
      <c r="W496" s="5">
        <v>718.36270734033121</v>
      </c>
      <c r="X496" s="5">
        <v>720.75538135429406</v>
      </c>
      <c r="Y496" s="5">
        <v>725.72306720976417</v>
      </c>
      <c r="Z496" s="5">
        <v>726.83772694490801</v>
      </c>
      <c r="AA496" s="5">
        <v>726.83772694490801</v>
      </c>
      <c r="AB496" s="5">
        <v>726.83772694490801</v>
      </c>
      <c r="AC496" s="5">
        <v>726.95399753316394</v>
      </c>
    </row>
    <row r="497" spans="1:29" s="5" customFormat="1">
      <c r="A497" s="1" t="s">
        <v>524</v>
      </c>
      <c r="B497" s="1" t="s">
        <v>553</v>
      </c>
      <c r="C497" s="1"/>
      <c r="D497" s="1" t="s">
        <v>687</v>
      </c>
      <c r="E497" s="1"/>
      <c r="F497" s="1">
        <v>227</v>
      </c>
      <c r="G497" s="1" t="s">
        <v>836</v>
      </c>
      <c r="H497" s="1" t="str">
        <f t="shared" si="8"/>
        <v>227종합중위단위전세가격</v>
      </c>
      <c r="I497" s="1" t="s">
        <v>874</v>
      </c>
      <c r="J497" s="13">
        <v>672.35407801087956</v>
      </c>
      <c r="K497" s="13">
        <v>672.35407801087956</v>
      </c>
      <c r="L497" s="13">
        <v>664.16221827390439</v>
      </c>
      <c r="M497" s="13">
        <v>664.16221827390439</v>
      </c>
      <c r="N497" s="13">
        <v>664.16221827390439</v>
      </c>
      <c r="O497" s="13">
        <v>664.16221827390439</v>
      </c>
      <c r="P497" s="13">
        <v>664.16221827390439</v>
      </c>
      <c r="Q497" s="14">
        <v>667.6827956798287</v>
      </c>
      <c r="R497" s="14">
        <v>664.34435771533526</v>
      </c>
      <c r="S497" s="14">
        <v>660.0890033686328</v>
      </c>
      <c r="T497" s="14">
        <v>648.91610005275993</v>
      </c>
      <c r="U497" s="5">
        <v>625.09087416392401</v>
      </c>
      <c r="V497" s="5">
        <v>622.13328921000038</v>
      </c>
      <c r="W497" s="5">
        <v>622.15733485653971</v>
      </c>
      <c r="X497" s="5">
        <v>622.20776430293313</v>
      </c>
      <c r="Y497" s="5">
        <v>622.25775275543992</v>
      </c>
      <c r="Z497" s="5">
        <v>615.12103363867584</v>
      </c>
      <c r="AA497" s="5">
        <v>610.8011115886319</v>
      </c>
      <c r="AB497" s="5">
        <v>608.7915307808679</v>
      </c>
      <c r="AC497" s="5">
        <v>609.4138485080656</v>
      </c>
    </row>
    <row r="498" spans="1:29" s="5" customFormat="1">
      <c r="A498" s="1" t="s">
        <v>524</v>
      </c>
      <c r="B498" s="1" t="s">
        <v>553</v>
      </c>
      <c r="C498" s="1"/>
      <c r="D498" s="1" t="s">
        <v>688</v>
      </c>
      <c r="E498" s="1"/>
      <c r="F498" s="1">
        <v>228</v>
      </c>
      <c r="G498" s="1" t="s">
        <v>836</v>
      </c>
      <c r="H498" s="1" t="str">
        <f t="shared" si="8"/>
        <v>228종합중위단위전세가격</v>
      </c>
      <c r="I498" s="1" t="s">
        <v>874</v>
      </c>
      <c r="J498" s="13">
        <v>341.1610282903813</v>
      </c>
      <c r="K498" s="13">
        <v>341.1610282903813</v>
      </c>
      <c r="L498" s="13">
        <v>343.79625262771845</v>
      </c>
      <c r="M498" s="13">
        <v>343.79625262771845</v>
      </c>
      <c r="N498" s="13">
        <v>342.96916758134603</v>
      </c>
      <c r="O498" s="13">
        <v>338.48188554570709</v>
      </c>
      <c r="P498" s="13">
        <v>338.1438752372643</v>
      </c>
      <c r="Q498" s="14">
        <v>338.1438752372643</v>
      </c>
      <c r="R498" s="14">
        <v>338.48188554570709</v>
      </c>
      <c r="S498" s="14">
        <v>338.48188554570709</v>
      </c>
      <c r="T498" s="14">
        <v>339.93399562079389</v>
      </c>
      <c r="U498" s="5">
        <v>367.15111090636373</v>
      </c>
      <c r="V498" s="5">
        <v>366.71456723331056</v>
      </c>
      <c r="W498" s="5">
        <v>365.09258863148523</v>
      </c>
      <c r="X498" s="5">
        <v>363.74653733304592</v>
      </c>
      <c r="Y498" s="5">
        <v>367.46720579299949</v>
      </c>
      <c r="Z498" s="5">
        <v>368.8954767592565</v>
      </c>
      <c r="AA498" s="5">
        <v>376.34877839161481</v>
      </c>
      <c r="AB498" s="5">
        <v>376.34877839161481</v>
      </c>
      <c r="AC498" s="5">
        <v>379.05090411858203</v>
      </c>
    </row>
    <row r="499" spans="1:29" s="5" customFormat="1">
      <c r="A499" s="1" t="s">
        <v>524</v>
      </c>
      <c r="B499" s="1" t="s">
        <v>553</v>
      </c>
      <c r="C499" s="1"/>
      <c r="D499" s="1" t="s">
        <v>689</v>
      </c>
      <c r="E499" s="1"/>
      <c r="F499" s="1">
        <v>229</v>
      </c>
      <c r="G499" s="1" t="s">
        <v>836</v>
      </c>
      <c r="H499" s="1" t="str">
        <f t="shared" si="8"/>
        <v>229종합중위단위전세가격</v>
      </c>
      <c r="I499" s="1" t="s">
        <v>874</v>
      </c>
      <c r="J499" s="13">
        <v>248.86016494498452</v>
      </c>
      <c r="K499" s="13">
        <v>248.86016494498452</v>
      </c>
      <c r="L499" s="13">
        <v>248.86016494498452</v>
      </c>
      <c r="M499" s="13">
        <v>248.86016494498452</v>
      </c>
      <c r="N499" s="13">
        <v>258.14759856659975</v>
      </c>
      <c r="O499" s="13">
        <v>262.77103604776539</v>
      </c>
      <c r="P499" s="13">
        <v>274.57696071098889</v>
      </c>
      <c r="Q499" s="14">
        <v>281.05581826890551</v>
      </c>
      <c r="R499" s="14">
        <v>285.23230202622926</v>
      </c>
      <c r="S499" s="14">
        <v>290.31336199732277</v>
      </c>
      <c r="T499" s="14">
        <v>293.85952028701786</v>
      </c>
      <c r="U499" s="5">
        <v>292.86054262186224</v>
      </c>
      <c r="V499" s="5">
        <v>293.06345557645744</v>
      </c>
      <c r="W499" s="5">
        <v>293.06345557645744</v>
      </c>
      <c r="X499" s="5">
        <v>293.06345557645744</v>
      </c>
      <c r="Y499" s="5">
        <v>292.86054262186224</v>
      </c>
      <c r="Z499" s="5">
        <v>291.5132570019332</v>
      </c>
      <c r="AA499" s="5">
        <v>292.18537227718127</v>
      </c>
      <c r="AB499" s="5">
        <v>292.18537227718127</v>
      </c>
      <c r="AC499" s="5">
        <v>297.27817302190164</v>
      </c>
    </row>
    <row r="500" spans="1:29" s="5" customFormat="1">
      <c r="A500" s="1" t="s">
        <v>524</v>
      </c>
      <c r="B500" s="1" t="s">
        <v>553</v>
      </c>
      <c r="C500" s="1"/>
      <c r="D500" s="1" t="s">
        <v>690</v>
      </c>
      <c r="E500" s="1"/>
      <c r="F500" s="1">
        <v>230</v>
      </c>
      <c r="G500" s="1" t="s">
        <v>836</v>
      </c>
      <c r="H500" s="1" t="str">
        <f t="shared" si="8"/>
        <v>230종합중위단위전세가격</v>
      </c>
      <c r="I500" s="1" t="s">
        <v>874</v>
      </c>
      <c r="J500" s="13">
        <v>120.51574371907243</v>
      </c>
      <c r="K500" s="13">
        <v>120.51574371907243</v>
      </c>
      <c r="L500" s="13">
        <v>120.51574371907243</v>
      </c>
      <c r="M500" s="13">
        <v>120.51574371907243</v>
      </c>
      <c r="N500" s="13">
        <v>120.51574371907243</v>
      </c>
      <c r="O500" s="13">
        <v>121.34600620641021</v>
      </c>
      <c r="P500" s="13">
        <v>121.34600620641021</v>
      </c>
      <c r="Q500" s="14">
        <v>130.69856962004738</v>
      </c>
      <c r="R500" s="14">
        <v>130.69856962004738</v>
      </c>
      <c r="S500" s="14">
        <v>130.69856962004738</v>
      </c>
      <c r="T500" s="14">
        <v>130.69856962004738</v>
      </c>
      <c r="U500" s="5">
        <v>130.57391088751373</v>
      </c>
      <c r="V500" s="5">
        <v>130.57391088751373</v>
      </c>
      <c r="W500" s="5">
        <v>130.57391088751373</v>
      </c>
      <c r="X500" s="5">
        <v>130.57391088751373</v>
      </c>
      <c r="Y500" s="5">
        <v>132.57413527007606</v>
      </c>
      <c r="Z500" s="5">
        <v>133.3693609504179</v>
      </c>
      <c r="AA500" s="5">
        <v>133.38406005817291</v>
      </c>
      <c r="AB500" s="5">
        <v>133.5165976715632</v>
      </c>
      <c r="AC500" s="5">
        <v>133.5165976715632</v>
      </c>
    </row>
    <row r="501" spans="1:29" s="5" customFormat="1">
      <c r="A501" s="1" t="s">
        <v>524</v>
      </c>
      <c r="B501" s="1" t="s">
        <v>554</v>
      </c>
      <c r="C501" s="1"/>
      <c r="D501" s="1"/>
      <c r="E501" s="1"/>
      <c r="F501" s="1">
        <v>231</v>
      </c>
      <c r="G501" s="1" t="s">
        <v>836</v>
      </c>
      <c r="H501" s="1" t="str">
        <f t="shared" si="8"/>
        <v>231종합중위단위전세가격</v>
      </c>
      <c r="I501" s="1" t="s">
        <v>874</v>
      </c>
      <c r="J501" s="13">
        <v>487.21420999300443</v>
      </c>
      <c r="K501" s="13">
        <v>490.30180103557558</v>
      </c>
      <c r="L501" s="13">
        <v>481.79527366487866</v>
      </c>
      <c r="M501" s="13">
        <v>487.66782108516338</v>
      </c>
      <c r="N501" s="13">
        <v>489.166729556799</v>
      </c>
      <c r="O501" s="13">
        <v>493.70086936085693</v>
      </c>
      <c r="P501" s="13">
        <v>494.85388091752748</v>
      </c>
      <c r="Q501" s="14">
        <v>494.99040300426935</v>
      </c>
      <c r="R501" s="14">
        <v>494.46034966723386</v>
      </c>
      <c r="S501" s="14">
        <v>494.79574976697683</v>
      </c>
      <c r="T501" s="14">
        <v>497.06949555464632</v>
      </c>
      <c r="U501" s="5">
        <v>502.29413127548759</v>
      </c>
      <c r="V501" s="5">
        <v>502.81737790017218</v>
      </c>
      <c r="W501" s="5">
        <v>503.87672210490211</v>
      </c>
      <c r="X501" s="5">
        <v>504.74271087321381</v>
      </c>
      <c r="Y501" s="5">
        <v>505.27771167309959</v>
      </c>
      <c r="Z501" s="5">
        <v>505.76954677137354</v>
      </c>
      <c r="AA501" s="5">
        <v>506.63458597101732</v>
      </c>
      <c r="AB501" s="5">
        <v>504.69650709464651</v>
      </c>
      <c r="AC501" s="5">
        <v>502.41977003734064</v>
      </c>
    </row>
    <row r="502" spans="1:29" s="5" customFormat="1">
      <c r="A502" s="1" t="s">
        <v>524</v>
      </c>
      <c r="B502" s="1" t="s">
        <v>554</v>
      </c>
      <c r="C502" s="1"/>
      <c r="D502" s="1" t="s">
        <v>691</v>
      </c>
      <c r="E502" s="1"/>
      <c r="F502" s="1">
        <v>232</v>
      </c>
      <c r="G502" s="1" t="s">
        <v>836</v>
      </c>
      <c r="H502" s="1" t="str">
        <f t="shared" si="8"/>
        <v>232종합중위단위전세가격</v>
      </c>
      <c r="I502" s="1" t="s">
        <v>874</v>
      </c>
      <c r="J502" s="13">
        <v>754.25024288073394</v>
      </c>
      <c r="K502" s="13">
        <v>764.54300936793709</v>
      </c>
      <c r="L502" s="13">
        <v>725.24320207571407</v>
      </c>
      <c r="M502" s="13">
        <v>757.82276955190014</v>
      </c>
      <c r="N502" s="13">
        <v>762.85597489277848</v>
      </c>
      <c r="O502" s="13">
        <v>786.31173154130067</v>
      </c>
      <c r="P502" s="13">
        <v>787.7931839052975</v>
      </c>
      <c r="Q502" s="14">
        <v>788.54437465453782</v>
      </c>
      <c r="R502" s="14">
        <v>788.54437465453782</v>
      </c>
      <c r="S502" s="14">
        <v>788.55421939657742</v>
      </c>
      <c r="T502" s="14">
        <v>800.85734918936623</v>
      </c>
      <c r="U502" s="5">
        <v>797.05278717754004</v>
      </c>
      <c r="V502" s="5">
        <v>797.05278717754004</v>
      </c>
      <c r="W502" s="5">
        <v>797.04259196366286</v>
      </c>
      <c r="X502" s="5">
        <v>797.04259196366286</v>
      </c>
      <c r="Y502" s="5">
        <v>802.30040631143811</v>
      </c>
      <c r="Z502" s="5">
        <v>805.4612909646662</v>
      </c>
      <c r="AA502" s="5">
        <v>809.91980736858363</v>
      </c>
      <c r="AB502" s="5">
        <v>803.44274827601998</v>
      </c>
      <c r="AC502" s="5">
        <v>796.14205895899954</v>
      </c>
    </row>
    <row r="503" spans="1:29" s="5" customFormat="1">
      <c r="A503" s="1" t="s">
        <v>524</v>
      </c>
      <c r="B503" s="1" t="s">
        <v>554</v>
      </c>
      <c r="C503" s="1"/>
      <c r="D503" s="1" t="s">
        <v>692</v>
      </c>
      <c r="E503" s="1"/>
      <c r="F503" s="1">
        <v>233</v>
      </c>
      <c r="G503" s="1" t="s">
        <v>836</v>
      </c>
      <c r="H503" s="1" t="str">
        <f t="shared" si="8"/>
        <v>233종합중위단위전세가격</v>
      </c>
      <c r="I503" s="1" t="s">
        <v>874</v>
      </c>
      <c r="J503" s="13">
        <v>485.96246827621331</v>
      </c>
      <c r="K503" s="13">
        <v>492.50105695342893</v>
      </c>
      <c r="L503" s="13">
        <v>492.50105695342893</v>
      </c>
      <c r="M503" s="13">
        <v>492.50105695342893</v>
      </c>
      <c r="N503" s="13">
        <v>493.93004999575754</v>
      </c>
      <c r="O503" s="13">
        <v>493.93004999575754</v>
      </c>
      <c r="P503" s="13">
        <v>493.93004999575754</v>
      </c>
      <c r="Q503" s="14">
        <v>493.93004999575754</v>
      </c>
      <c r="R503" s="14">
        <v>493.93004999575754</v>
      </c>
      <c r="S503" s="14">
        <v>493.93004999575754</v>
      </c>
      <c r="T503" s="14">
        <v>493.93004999575754</v>
      </c>
      <c r="U503" s="5">
        <v>498.04249438833807</v>
      </c>
      <c r="V503" s="5">
        <v>498.04249438833807</v>
      </c>
      <c r="W503" s="5">
        <v>500.79042516626993</v>
      </c>
      <c r="X503" s="5">
        <v>503.0237836924905</v>
      </c>
      <c r="Y503" s="5">
        <v>504.65430973291001</v>
      </c>
      <c r="Z503" s="5">
        <v>504.65430973291001</v>
      </c>
      <c r="AA503" s="5">
        <v>504.65430973291001</v>
      </c>
      <c r="AB503" s="5">
        <v>509.46099889948675</v>
      </c>
      <c r="AC503" s="5">
        <v>510.44706776724951</v>
      </c>
    </row>
    <row r="504" spans="1:29" s="5" customFormat="1">
      <c r="A504" s="1" t="s">
        <v>524</v>
      </c>
      <c r="B504" s="1" t="s">
        <v>554</v>
      </c>
      <c r="C504" s="1"/>
      <c r="D504" s="1" t="s">
        <v>693</v>
      </c>
      <c r="E504" s="1"/>
      <c r="F504" s="1">
        <v>234</v>
      </c>
      <c r="G504" s="1" t="s">
        <v>836</v>
      </c>
      <c r="H504" s="1" t="str">
        <f t="shared" si="8"/>
        <v>234종합중위단위전세가격</v>
      </c>
      <c r="I504" s="1" t="s">
        <v>874</v>
      </c>
      <c r="J504" s="13">
        <v>679.08947012702879</v>
      </c>
      <c r="K504" s="13">
        <v>679.08947012702879</v>
      </c>
      <c r="L504" s="13">
        <v>680.36097700863002</v>
      </c>
      <c r="M504" s="13">
        <v>680.36097700863002</v>
      </c>
      <c r="N504" s="13">
        <v>681.48456390287072</v>
      </c>
      <c r="O504" s="13">
        <v>681.48456390287072</v>
      </c>
      <c r="P504" s="13">
        <v>681.48456390287072</v>
      </c>
      <c r="Q504" s="14">
        <v>681.48456390287072</v>
      </c>
      <c r="R504" s="14">
        <v>681.48456390287072</v>
      </c>
      <c r="S504" s="14">
        <v>681.48456390287072</v>
      </c>
      <c r="T504" s="14">
        <v>681.48456390287072</v>
      </c>
      <c r="U504" s="5">
        <v>700.86174043506605</v>
      </c>
      <c r="V504" s="5">
        <v>700.86174043506605</v>
      </c>
      <c r="W504" s="5">
        <v>703.21139542858737</v>
      </c>
      <c r="X504" s="5">
        <v>703.21139542858737</v>
      </c>
      <c r="Y504" s="5">
        <v>703.21139542858737</v>
      </c>
      <c r="Z504" s="5">
        <v>703.21139542858737</v>
      </c>
      <c r="AA504" s="5">
        <v>703.21139542858737</v>
      </c>
      <c r="AB504" s="5">
        <v>703.21139542858737</v>
      </c>
      <c r="AC504" s="5">
        <v>703.21139542858737</v>
      </c>
    </row>
    <row r="505" spans="1:29" s="5" customFormat="1">
      <c r="A505" s="1" t="s">
        <v>524</v>
      </c>
      <c r="B505" s="1" t="s">
        <v>554</v>
      </c>
      <c r="C505" s="1"/>
      <c r="D505" s="1" t="s">
        <v>694</v>
      </c>
      <c r="E505" s="1"/>
      <c r="F505" s="1">
        <v>235</v>
      </c>
      <c r="G505" s="1" t="s">
        <v>836</v>
      </c>
      <c r="H505" s="1" t="str">
        <f t="shared" si="8"/>
        <v>235종합중위단위전세가격</v>
      </c>
      <c r="I505" s="1" t="s">
        <v>874</v>
      </c>
      <c r="J505" s="13">
        <v>148.21978478638997</v>
      </c>
      <c r="K505" s="13">
        <v>147.8043784737711</v>
      </c>
      <c r="L505" s="13">
        <v>146.6025361154843</v>
      </c>
      <c r="M505" s="13">
        <v>146.6025361154843</v>
      </c>
      <c r="N505" s="13">
        <v>147.51548576910693</v>
      </c>
      <c r="O505" s="13">
        <v>149.14444381663455</v>
      </c>
      <c r="P505" s="13">
        <v>150.97034312387979</v>
      </c>
      <c r="Q505" s="14">
        <v>153.93061998449446</v>
      </c>
      <c r="R505" s="14">
        <v>157.50626745129745</v>
      </c>
      <c r="S505" s="14">
        <v>157.50626745129745</v>
      </c>
      <c r="T505" s="14">
        <v>157.50626745129745</v>
      </c>
      <c r="U505" s="5">
        <v>161.837449115943</v>
      </c>
      <c r="V505" s="5">
        <v>161.837449115943</v>
      </c>
      <c r="W505" s="5">
        <v>161.837449115943</v>
      </c>
      <c r="X505" s="5">
        <v>161.837449115943</v>
      </c>
      <c r="Y505" s="5">
        <v>161.837449115943</v>
      </c>
      <c r="Z505" s="5">
        <v>165.601131941266</v>
      </c>
      <c r="AA505" s="5">
        <v>169.00472798346084</v>
      </c>
      <c r="AB505" s="5">
        <v>170.68007517069702</v>
      </c>
      <c r="AC505" s="5">
        <v>170.68007517069702</v>
      </c>
    </row>
    <row r="506" spans="1:29" s="5" customFormat="1">
      <c r="A506" s="1" t="s">
        <v>524</v>
      </c>
      <c r="B506" s="1" t="s">
        <v>554</v>
      </c>
      <c r="C506" s="1"/>
      <c r="D506" s="1" t="s">
        <v>695</v>
      </c>
      <c r="E506" s="1"/>
      <c r="F506" s="1">
        <v>236</v>
      </c>
      <c r="G506" s="1" t="s">
        <v>836</v>
      </c>
      <c r="H506" s="1" t="str">
        <f t="shared" si="8"/>
        <v>236종합중위단위전세가격</v>
      </c>
      <c r="I506" s="1" t="s">
        <v>874</v>
      </c>
      <c r="J506" s="13">
        <v>549.32276800792408</v>
      </c>
      <c r="K506" s="13">
        <v>549.32276800792408</v>
      </c>
      <c r="L506" s="13">
        <v>549.32276800792408</v>
      </c>
      <c r="M506" s="13">
        <v>549.32276800792408</v>
      </c>
      <c r="N506" s="13">
        <v>549.32276800792408</v>
      </c>
      <c r="O506" s="13">
        <v>549.32276800792408</v>
      </c>
      <c r="P506" s="13">
        <v>549.32276800792408</v>
      </c>
      <c r="Q506" s="14">
        <v>549.32276800792408</v>
      </c>
      <c r="R506" s="14">
        <v>549.32276800792408</v>
      </c>
      <c r="S506" s="14">
        <v>549.32276800792408</v>
      </c>
      <c r="T506" s="14">
        <v>549.32276800792408</v>
      </c>
      <c r="U506" s="5">
        <v>538.98808362706325</v>
      </c>
      <c r="V506" s="5">
        <v>538.98808362706325</v>
      </c>
      <c r="W506" s="5">
        <v>539.60198419061805</v>
      </c>
      <c r="X506" s="5">
        <v>541.13434109668367</v>
      </c>
      <c r="Y506" s="5">
        <v>541.13434109668367</v>
      </c>
      <c r="Z506" s="5">
        <v>541.03046475044346</v>
      </c>
      <c r="AA506" s="5">
        <v>540.59931493268664</v>
      </c>
      <c r="AB506" s="5">
        <v>540.15258773477251</v>
      </c>
      <c r="AC506" s="5">
        <v>540.59931493268664</v>
      </c>
    </row>
    <row r="507" spans="1:29" s="5" customFormat="1">
      <c r="A507" s="1" t="s">
        <v>524</v>
      </c>
      <c r="B507" s="1" t="s">
        <v>554</v>
      </c>
      <c r="C507" s="1"/>
      <c r="D507" s="1" t="s">
        <v>696</v>
      </c>
      <c r="E507" s="1"/>
      <c r="F507" s="1">
        <v>237</v>
      </c>
      <c r="G507" s="1" t="s">
        <v>836</v>
      </c>
      <c r="H507" s="1" t="str">
        <f t="shared" si="8"/>
        <v>237종합중위단위전세가격</v>
      </c>
      <c r="I507" s="1" t="s">
        <v>874</v>
      </c>
      <c r="J507" s="13">
        <v>453.42113814619432</v>
      </c>
      <c r="K507" s="13">
        <v>445.16956556494426</v>
      </c>
      <c r="L507" s="13">
        <v>405.36477662843765</v>
      </c>
      <c r="M507" s="13">
        <v>405.36477662843765</v>
      </c>
      <c r="N507" s="13">
        <v>405.36477662843765</v>
      </c>
      <c r="O507" s="13">
        <v>407.87746307246823</v>
      </c>
      <c r="P507" s="13">
        <v>419.63769297348159</v>
      </c>
      <c r="Q507" s="14">
        <v>415.71225543901886</v>
      </c>
      <c r="R507" s="14">
        <v>402.45700499293253</v>
      </c>
      <c r="S507" s="14">
        <v>407.55113960394999</v>
      </c>
      <c r="T507" s="14">
        <v>408.64465740585723</v>
      </c>
      <c r="U507" s="5">
        <v>402.70410730922634</v>
      </c>
      <c r="V507" s="5">
        <v>410.42637226470924</v>
      </c>
      <c r="W507" s="5">
        <v>410.42637226470924</v>
      </c>
      <c r="X507" s="5">
        <v>414.30822621781181</v>
      </c>
      <c r="Y507" s="5">
        <v>404.37741215437291</v>
      </c>
      <c r="Z507" s="5">
        <v>398.49398922605855</v>
      </c>
      <c r="AA507" s="5">
        <v>395.83479002629008</v>
      </c>
      <c r="AB507" s="5">
        <v>365.50407979983441</v>
      </c>
      <c r="AC507" s="5">
        <v>346.11781297072281</v>
      </c>
    </row>
    <row r="508" spans="1:29" s="5" customFormat="1">
      <c r="A508" s="1" t="s">
        <v>524</v>
      </c>
      <c r="B508" s="1" t="s">
        <v>555</v>
      </c>
      <c r="C508" s="1"/>
      <c r="D508" s="1"/>
      <c r="E508" s="1"/>
      <c r="F508" s="1">
        <v>238</v>
      </c>
      <c r="G508" s="1" t="s">
        <v>836</v>
      </c>
      <c r="H508" s="1" t="str">
        <f t="shared" si="8"/>
        <v>238종합중위단위전세가격</v>
      </c>
      <c r="I508" s="1" t="s">
        <v>874</v>
      </c>
      <c r="J508" s="13">
        <v>586.93145575411654</v>
      </c>
      <c r="K508" s="13">
        <v>588.62514363549485</v>
      </c>
      <c r="L508" s="13">
        <v>597.56122147780047</v>
      </c>
      <c r="M508" s="13">
        <v>602.82426129120995</v>
      </c>
      <c r="N508" s="13">
        <v>605.77296814603949</v>
      </c>
      <c r="O508" s="13">
        <v>608.62624518676512</v>
      </c>
      <c r="P508" s="13">
        <v>611.62752999118493</v>
      </c>
      <c r="Q508" s="14">
        <v>613.34017714579397</v>
      </c>
      <c r="R508" s="14">
        <v>621.58137254062149</v>
      </c>
      <c r="S508" s="14">
        <v>627.48159778612444</v>
      </c>
      <c r="T508" s="14">
        <v>631.98509874671527</v>
      </c>
      <c r="U508" s="5">
        <v>640.31145580203884</v>
      </c>
      <c r="V508" s="5">
        <v>644.37103550178028</v>
      </c>
      <c r="W508" s="5">
        <v>646.08095622480062</v>
      </c>
      <c r="X508" s="5">
        <v>651.1112329665275</v>
      </c>
      <c r="Y508" s="5">
        <v>655.51669150688315</v>
      </c>
      <c r="Z508" s="5">
        <v>658.57486888838207</v>
      </c>
      <c r="AA508" s="5">
        <v>662.49736376465842</v>
      </c>
      <c r="AB508" s="5">
        <v>668.34927906036216</v>
      </c>
      <c r="AC508" s="5">
        <v>671.63967667627333</v>
      </c>
    </row>
    <row r="509" spans="1:29" s="5" customFormat="1">
      <c r="A509" s="1" t="s">
        <v>524</v>
      </c>
      <c r="B509" s="1" t="s">
        <v>555</v>
      </c>
      <c r="C509" s="1"/>
      <c r="D509" s="1" t="s">
        <v>697</v>
      </c>
      <c r="E509" s="1"/>
      <c r="F509" s="1">
        <v>239</v>
      </c>
      <c r="G509" s="1" t="s">
        <v>836</v>
      </c>
      <c r="H509" s="1" t="str">
        <f t="shared" si="8"/>
        <v>239종합중위단위전세가격</v>
      </c>
      <c r="I509" s="1" t="s">
        <v>874</v>
      </c>
      <c r="J509" s="13">
        <v>511.99319314046357</v>
      </c>
      <c r="K509" s="13">
        <v>511.99319314046357</v>
      </c>
      <c r="L509" s="13">
        <v>511.99319314046357</v>
      </c>
      <c r="M509" s="13">
        <v>513.97938202221496</v>
      </c>
      <c r="N509" s="13">
        <v>513.97938202221496</v>
      </c>
      <c r="O509" s="13">
        <v>514.94089111639425</v>
      </c>
      <c r="P509" s="13">
        <v>514.94089111639425</v>
      </c>
      <c r="Q509" s="14">
        <v>523.92763237336601</v>
      </c>
      <c r="R509" s="14">
        <v>534.82154239569206</v>
      </c>
      <c r="S509" s="14">
        <v>544.61869449769745</v>
      </c>
      <c r="T509" s="14">
        <v>548.47634187249844</v>
      </c>
      <c r="U509" s="5">
        <v>553.35902552520417</v>
      </c>
      <c r="V509" s="5">
        <v>562.65251675755917</v>
      </c>
      <c r="W509" s="5">
        <v>563.11139007993927</v>
      </c>
      <c r="X509" s="5">
        <v>567.62348470053632</v>
      </c>
      <c r="Y509" s="5">
        <v>577.86025786344442</v>
      </c>
      <c r="Z509" s="5">
        <v>586.14983292192028</v>
      </c>
      <c r="AA509" s="5">
        <v>589.53037395136664</v>
      </c>
      <c r="AB509" s="5">
        <v>588.42127649996121</v>
      </c>
      <c r="AC509" s="5">
        <v>588.42127649996121</v>
      </c>
    </row>
    <row r="510" spans="1:29" s="5" customFormat="1">
      <c r="A510" s="1" t="s">
        <v>524</v>
      </c>
      <c r="B510" s="1" t="s">
        <v>555</v>
      </c>
      <c r="C510" s="1"/>
      <c r="D510" s="1" t="s">
        <v>698</v>
      </c>
      <c r="E510" s="1"/>
      <c r="F510" s="1">
        <v>240</v>
      </c>
      <c r="G510" s="1" t="s">
        <v>836</v>
      </c>
      <c r="H510" s="1" t="str">
        <f t="shared" si="8"/>
        <v>240종합중위단위전세가격</v>
      </c>
      <c r="I510" s="1" t="s">
        <v>874</v>
      </c>
      <c r="J510" s="13">
        <v>795.3461192217768</v>
      </c>
      <c r="K510" s="13">
        <v>795.3461192217768</v>
      </c>
      <c r="L510" s="13">
        <v>831.72627630067711</v>
      </c>
      <c r="M510" s="13">
        <v>831.72627630067711</v>
      </c>
      <c r="N510" s="13">
        <v>833.82397325120974</v>
      </c>
      <c r="O510" s="13">
        <v>833.82397325120974</v>
      </c>
      <c r="P510" s="13">
        <v>834.58130275732788</v>
      </c>
      <c r="Q510" s="14">
        <v>834.58130275732788</v>
      </c>
      <c r="R510" s="14">
        <v>850.8132154065496</v>
      </c>
      <c r="S510" s="14">
        <v>850.8132154065496</v>
      </c>
      <c r="T510" s="14">
        <v>852.47096103119554</v>
      </c>
      <c r="U510" s="5">
        <v>857.31940648230523</v>
      </c>
      <c r="V510" s="5">
        <v>862.19288325502453</v>
      </c>
      <c r="W510" s="5">
        <v>866.98772149914203</v>
      </c>
      <c r="X510" s="5">
        <v>875.5838576689822</v>
      </c>
      <c r="Y510" s="5">
        <v>879.84921596876222</v>
      </c>
      <c r="Z510" s="5">
        <v>882.66765269833672</v>
      </c>
      <c r="AA510" s="5">
        <v>900.29187089388586</v>
      </c>
      <c r="AB510" s="5">
        <v>906.02483400260746</v>
      </c>
      <c r="AC510" s="5">
        <v>906.90044260457523</v>
      </c>
    </row>
    <row r="511" spans="1:29" s="5" customFormat="1">
      <c r="A511" s="1" t="s">
        <v>524</v>
      </c>
      <c r="B511" s="1" t="s">
        <v>555</v>
      </c>
      <c r="C511" s="1"/>
      <c r="D511" s="1" t="s">
        <v>699</v>
      </c>
      <c r="E511" s="1"/>
      <c r="F511" s="1">
        <v>241</v>
      </c>
      <c r="G511" s="1" t="s">
        <v>836</v>
      </c>
      <c r="H511" s="1" t="str">
        <f t="shared" si="8"/>
        <v>241종합중위단위전세가격</v>
      </c>
      <c r="I511" s="1" t="s">
        <v>874</v>
      </c>
      <c r="J511" s="13">
        <v>843.39308109843819</v>
      </c>
      <c r="K511" s="13">
        <v>845.79196565578536</v>
      </c>
      <c r="L511" s="13">
        <v>850.6133402057751</v>
      </c>
      <c r="M511" s="13">
        <v>861.85416749440287</v>
      </c>
      <c r="N511" s="13">
        <v>869.76718333255155</v>
      </c>
      <c r="O511" s="13">
        <v>875.21897590013157</v>
      </c>
      <c r="P511" s="13">
        <v>885.4344287354121</v>
      </c>
      <c r="Q511" s="14">
        <v>885.4344287354121</v>
      </c>
      <c r="R511" s="14">
        <v>898.24868973735977</v>
      </c>
      <c r="S511" s="14">
        <v>907.93957417211323</v>
      </c>
      <c r="T511" s="14">
        <v>913.9096645499917</v>
      </c>
      <c r="U511" s="5">
        <v>924.95840363605657</v>
      </c>
      <c r="V511" s="5">
        <v>934.38106645477239</v>
      </c>
      <c r="W511" s="5">
        <v>937.28039580390623</v>
      </c>
      <c r="X511" s="5">
        <v>948.78959410885091</v>
      </c>
      <c r="Y511" s="5">
        <v>951.84821569801204</v>
      </c>
      <c r="Z511" s="5">
        <v>956.98198132432037</v>
      </c>
      <c r="AA511" s="5">
        <v>957.49767006986576</v>
      </c>
      <c r="AB511" s="5">
        <v>975.38828537832285</v>
      </c>
      <c r="AC511" s="5">
        <v>980.07752405511462</v>
      </c>
    </row>
    <row r="512" spans="1:29" s="5" customFormat="1">
      <c r="A512" s="1" t="s">
        <v>524</v>
      </c>
      <c r="B512" s="1" t="s">
        <v>555</v>
      </c>
      <c r="C512" s="1"/>
      <c r="D512" s="1" t="s">
        <v>699</v>
      </c>
      <c r="E512" s="1" t="s">
        <v>631</v>
      </c>
      <c r="F512" s="1">
        <v>242</v>
      </c>
      <c r="G512" s="1" t="s">
        <v>836</v>
      </c>
      <c r="H512" s="1" t="str">
        <f t="shared" si="8"/>
        <v>242종합중위단위전세가격</v>
      </c>
      <c r="I512" s="1" t="s">
        <v>874</v>
      </c>
      <c r="J512" s="13">
        <v>635.76735789295049</v>
      </c>
      <c r="K512" s="13">
        <v>640.1745927009157</v>
      </c>
      <c r="L512" s="13">
        <v>649.03243026290727</v>
      </c>
      <c r="M512" s="13">
        <v>660.99307224331255</v>
      </c>
      <c r="N512" s="13">
        <v>672.69043679854121</v>
      </c>
      <c r="O512" s="13">
        <v>682.70647941970606</v>
      </c>
      <c r="P512" s="13">
        <v>684.45528897066959</v>
      </c>
      <c r="Q512" s="14">
        <v>684.45528897066959</v>
      </c>
      <c r="R512" s="14">
        <v>689.80384129626634</v>
      </c>
      <c r="S512" s="14">
        <v>689.80384129626634</v>
      </c>
      <c r="T512" s="14">
        <v>692.70287457873621</v>
      </c>
      <c r="U512" s="5">
        <v>705.83095602722813</v>
      </c>
      <c r="V512" s="5">
        <v>704.27763907021972</v>
      </c>
      <c r="W512" s="5">
        <v>705.11847517534636</v>
      </c>
      <c r="X512" s="5">
        <v>705.11847517534636</v>
      </c>
      <c r="Y512" s="5">
        <v>710.47866337119638</v>
      </c>
      <c r="Z512" s="5">
        <v>710.47866337119638</v>
      </c>
      <c r="AA512" s="5">
        <v>710.71729558566483</v>
      </c>
      <c r="AB512" s="5">
        <v>721.26792738208542</v>
      </c>
      <c r="AC512" s="5">
        <v>721.26792738208542</v>
      </c>
    </row>
    <row r="513" spans="1:29" s="5" customFormat="1">
      <c r="A513" s="1" t="s">
        <v>524</v>
      </c>
      <c r="B513" s="1" t="s">
        <v>555</v>
      </c>
      <c r="C513" s="1"/>
      <c r="D513" s="1" t="s">
        <v>699</v>
      </c>
      <c r="E513" s="1" t="s">
        <v>645</v>
      </c>
      <c r="F513" s="1">
        <v>243</v>
      </c>
      <c r="G513" s="1" t="s">
        <v>836</v>
      </c>
      <c r="H513" s="1" t="str">
        <f t="shared" si="8"/>
        <v>243종합중위단위전세가격</v>
      </c>
      <c r="I513" s="1" t="s">
        <v>874</v>
      </c>
      <c r="J513" s="13">
        <v>1091.3927220736359</v>
      </c>
      <c r="K513" s="13">
        <v>1091.3927220736359</v>
      </c>
      <c r="L513" s="13">
        <v>1091.3927220736359</v>
      </c>
      <c r="M513" s="13">
        <v>1101.7737629043361</v>
      </c>
      <c r="N513" s="13">
        <v>1105.1665434427773</v>
      </c>
      <c r="O513" s="13">
        <v>1105.1665434427773</v>
      </c>
      <c r="P513" s="13">
        <v>1125.4950230377408</v>
      </c>
      <c r="Q513" s="14">
        <v>1125.4950230377408</v>
      </c>
      <c r="R513" s="14">
        <v>1147.2267391737425</v>
      </c>
      <c r="S513" s="14">
        <v>1168.4929516721213</v>
      </c>
      <c r="T513" s="14">
        <v>1178.1312824072984</v>
      </c>
      <c r="U513" s="5">
        <v>1180.2406201718848</v>
      </c>
      <c r="V513" s="5">
        <v>1202.4502363201589</v>
      </c>
      <c r="W513" s="5">
        <v>1207.7476984627356</v>
      </c>
      <c r="X513" s="5">
        <v>1232.665046617906</v>
      </c>
      <c r="Y513" s="5">
        <v>1233.0423563437114</v>
      </c>
      <c r="Z513" s="5">
        <v>1244.1569294067906</v>
      </c>
      <c r="AA513" s="5">
        <v>1244.9953874180344</v>
      </c>
      <c r="AB513" s="5">
        <v>1271.4370413149297</v>
      </c>
      <c r="AC513" s="5">
        <v>1281.5892160882249</v>
      </c>
    </row>
    <row r="514" spans="1:29" s="5" customFormat="1">
      <c r="A514" s="1" t="s">
        <v>524</v>
      </c>
      <c r="B514" s="1" t="s">
        <v>555</v>
      </c>
      <c r="C514" s="1"/>
      <c r="D514" s="1" t="s">
        <v>700</v>
      </c>
      <c r="E514" s="1"/>
      <c r="F514" s="1">
        <v>244</v>
      </c>
      <c r="G514" s="1" t="s">
        <v>836</v>
      </c>
      <c r="H514" s="1" t="str">
        <f t="shared" si="8"/>
        <v>244종합중위단위전세가격</v>
      </c>
      <c r="I514" s="1" t="s">
        <v>874</v>
      </c>
      <c r="J514" s="13">
        <v>525.28933513683796</v>
      </c>
      <c r="K514" s="13">
        <v>534.9410681723698</v>
      </c>
      <c r="L514" s="13">
        <v>545.98471849935743</v>
      </c>
      <c r="M514" s="13">
        <v>548.52237562852645</v>
      </c>
      <c r="N514" s="13">
        <v>550.92312002176925</v>
      </c>
      <c r="O514" s="13">
        <v>555.09877242049163</v>
      </c>
      <c r="P514" s="13">
        <v>561.01387478225718</v>
      </c>
      <c r="Q514" s="14">
        <v>563.17090400103507</v>
      </c>
      <c r="R514" s="14">
        <v>565.15433538646255</v>
      </c>
      <c r="S514" s="14">
        <v>567.31136460524044</v>
      </c>
      <c r="T514" s="14">
        <v>573.43525659487318</v>
      </c>
      <c r="U514" s="5">
        <v>586.76732047873656</v>
      </c>
      <c r="V514" s="5">
        <v>587.84463576653798</v>
      </c>
      <c r="W514" s="5">
        <v>587.84463576653798</v>
      </c>
      <c r="X514" s="5">
        <v>587.84463576653798</v>
      </c>
      <c r="Y514" s="5">
        <v>587.84463576653798</v>
      </c>
      <c r="Z514" s="5">
        <v>587.84463576653798</v>
      </c>
      <c r="AA514" s="5">
        <v>590.22868247810834</v>
      </c>
      <c r="AB514" s="5">
        <v>592.28070010048054</v>
      </c>
      <c r="AC514" s="5">
        <v>598.10245713897621</v>
      </c>
    </row>
    <row r="515" spans="1:29" s="5" customFormat="1">
      <c r="A515" s="1" t="s">
        <v>524</v>
      </c>
      <c r="B515" s="1" t="s">
        <v>555</v>
      </c>
      <c r="C515" s="1"/>
      <c r="D515" s="1" t="s">
        <v>701</v>
      </c>
      <c r="E515" s="1"/>
      <c r="F515" s="1">
        <v>245</v>
      </c>
      <c r="G515" s="1" t="s">
        <v>836</v>
      </c>
      <c r="H515" s="1" t="str">
        <f t="shared" si="8"/>
        <v>245종합중위단위전세가격</v>
      </c>
      <c r="I515" s="1" t="s">
        <v>874</v>
      </c>
      <c r="J515" s="13">
        <v>479.73588641726883</v>
      </c>
      <c r="K515" s="13">
        <v>479.73588641726883</v>
      </c>
      <c r="L515" s="13">
        <v>483.80684497695921</v>
      </c>
      <c r="M515" s="13">
        <v>485.38066503019991</v>
      </c>
      <c r="N515" s="13">
        <v>485.90458607586362</v>
      </c>
      <c r="O515" s="13">
        <v>487.98723739668588</v>
      </c>
      <c r="P515" s="13">
        <v>487.98723739668588</v>
      </c>
      <c r="Q515" s="14">
        <v>487.98723739668588</v>
      </c>
      <c r="R515" s="14">
        <v>487.98723739668588</v>
      </c>
      <c r="S515" s="14">
        <v>487.98723739668588</v>
      </c>
      <c r="T515" s="14">
        <v>496.74953319028748</v>
      </c>
      <c r="U515" s="5">
        <v>510.68141749737953</v>
      </c>
      <c r="V515" s="5">
        <v>511.08502662305841</v>
      </c>
      <c r="W515" s="5">
        <v>511.08502662305841</v>
      </c>
      <c r="X515" s="5">
        <v>510.7957571286251</v>
      </c>
      <c r="Y515" s="5">
        <v>524.35328217896938</v>
      </c>
      <c r="Z515" s="5">
        <v>524.35328217896938</v>
      </c>
      <c r="AA515" s="5">
        <v>524.35328217896938</v>
      </c>
      <c r="AB515" s="5">
        <v>531.3574012764941</v>
      </c>
      <c r="AC515" s="5">
        <v>531.3574012764941</v>
      </c>
    </row>
    <row r="516" spans="1:29" s="5" customFormat="1">
      <c r="A516" s="1" t="s">
        <v>524</v>
      </c>
      <c r="B516" s="1" t="s">
        <v>555</v>
      </c>
      <c r="C516" s="1"/>
      <c r="D516" s="1" t="s">
        <v>702</v>
      </c>
      <c r="E516" s="1"/>
      <c r="F516" s="1">
        <v>246</v>
      </c>
      <c r="G516" s="1" t="s">
        <v>836</v>
      </c>
      <c r="H516" s="1" t="str">
        <f t="shared" si="8"/>
        <v>246종합중위단위전세가격</v>
      </c>
      <c r="I516" s="1" t="s">
        <v>874</v>
      </c>
      <c r="J516" s="13">
        <v>334.43543641353546</v>
      </c>
      <c r="K516" s="13">
        <v>334.43543641353546</v>
      </c>
      <c r="L516" s="13">
        <v>335.96118674950282</v>
      </c>
      <c r="M516" s="13">
        <v>335.96118674950282</v>
      </c>
      <c r="N516" s="13">
        <v>339.90554714492532</v>
      </c>
      <c r="O516" s="13">
        <v>341.87452999817464</v>
      </c>
      <c r="P516" s="13">
        <v>343.8435128514239</v>
      </c>
      <c r="Q516" s="14">
        <v>343.8435128514239</v>
      </c>
      <c r="R516" s="14">
        <v>345.6956848568168</v>
      </c>
      <c r="S516" s="14">
        <v>345.6956848568168</v>
      </c>
      <c r="T516" s="14">
        <v>345.6956848568168</v>
      </c>
      <c r="U516" s="5">
        <v>344.33166887537845</v>
      </c>
      <c r="V516" s="5">
        <v>346.0426193755257</v>
      </c>
      <c r="W516" s="5">
        <v>350.50964988859823</v>
      </c>
      <c r="X516" s="5">
        <v>350.50964988859823</v>
      </c>
      <c r="Y516" s="5">
        <v>354.86806102623444</v>
      </c>
      <c r="Z516" s="5">
        <v>356.2887036741696</v>
      </c>
      <c r="AA516" s="5">
        <v>354.05518841763336</v>
      </c>
      <c r="AB516" s="5">
        <v>355.69096900221098</v>
      </c>
      <c r="AC516" s="5">
        <v>361.84237763646934</v>
      </c>
    </row>
    <row r="517" spans="1:29" s="5" customFormat="1">
      <c r="A517" s="1" t="s">
        <v>524</v>
      </c>
      <c r="B517" s="1" t="s">
        <v>555</v>
      </c>
      <c r="C517" s="1"/>
      <c r="D517" s="1" t="s">
        <v>703</v>
      </c>
      <c r="E517" s="1"/>
      <c r="F517" s="1">
        <v>247</v>
      </c>
      <c r="G517" s="1" t="s">
        <v>836</v>
      </c>
      <c r="H517" s="1" t="str">
        <f t="shared" si="8"/>
        <v>247종합중위단위전세가격</v>
      </c>
      <c r="I517" s="1" t="s">
        <v>874</v>
      </c>
      <c r="J517" s="13">
        <v>340.85276900106754</v>
      </c>
      <c r="K517" s="13">
        <v>340.85276900106754</v>
      </c>
      <c r="L517" s="13">
        <v>343.28969101858326</v>
      </c>
      <c r="M517" s="13">
        <v>343.28969101858326</v>
      </c>
      <c r="N517" s="13">
        <v>345.04355040785515</v>
      </c>
      <c r="O517" s="13">
        <v>345.72661303609885</v>
      </c>
      <c r="P517" s="13">
        <v>345.72661303609885</v>
      </c>
      <c r="Q517" s="14">
        <v>346.60675356620408</v>
      </c>
      <c r="R517" s="14">
        <v>346.60675356620408</v>
      </c>
      <c r="S517" s="14">
        <v>346.60675356620408</v>
      </c>
      <c r="T517" s="14">
        <v>346.60675356620408</v>
      </c>
      <c r="U517" s="5">
        <v>375.86290178410042</v>
      </c>
      <c r="V517" s="5">
        <v>374.76066356629667</v>
      </c>
      <c r="W517" s="5">
        <v>374.76066356629667</v>
      </c>
      <c r="X517" s="5">
        <v>373.14005052291202</v>
      </c>
      <c r="Y517" s="5">
        <v>372.36440034996514</v>
      </c>
      <c r="Z517" s="5">
        <v>372.73273926423127</v>
      </c>
      <c r="AA517" s="5">
        <v>371.76037143820054</v>
      </c>
      <c r="AB517" s="5">
        <v>372.73273926423127</v>
      </c>
      <c r="AC517" s="5">
        <v>374.35335230761592</v>
      </c>
    </row>
    <row r="518" spans="1:29" s="5" customFormat="1">
      <c r="A518" s="1" t="s">
        <v>524</v>
      </c>
      <c r="B518" s="1" t="s">
        <v>555</v>
      </c>
      <c r="C518" s="1"/>
      <c r="D518" s="1" t="s">
        <v>704</v>
      </c>
      <c r="E518" s="1"/>
      <c r="F518" s="1">
        <v>248</v>
      </c>
      <c r="G518" s="1" t="s">
        <v>836</v>
      </c>
      <c r="H518" s="1" t="str">
        <f t="shared" si="8"/>
        <v>248종합중위단위전세가격</v>
      </c>
      <c r="I518" s="1" t="s">
        <v>874</v>
      </c>
      <c r="J518" s="13">
        <v>253.52362752496884</v>
      </c>
      <c r="K518" s="13">
        <v>257.74441299140722</v>
      </c>
      <c r="L518" s="13">
        <v>258.93694342972498</v>
      </c>
      <c r="M518" s="13">
        <v>260.83293811244909</v>
      </c>
      <c r="N518" s="13">
        <v>263.21799898908466</v>
      </c>
      <c r="O518" s="13">
        <v>263.21799898908466</v>
      </c>
      <c r="P518" s="13">
        <v>263.21799898908466</v>
      </c>
      <c r="Q518" s="14">
        <v>263.21799898908466</v>
      </c>
      <c r="R518" s="14">
        <v>264.41052942740237</v>
      </c>
      <c r="S518" s="14">
        <v>265.60305986572018</v>
      </c>
      <c r="T518" s="14">
        <v>266.74864796951141</v>
      </c>
      <c r="U518" s="5">
        <v>279.76879857349849</v>
      </c>
      <c r="V518" s="5">
        <v>279.76879857349849</v>
      </c>
      <c r="W518" s="5">
        <v>279.76879857349849</v>
      </c>
      <c r="X518" s="5">
        <v>279.76879857349849</v>
      </c>
      <c r="Y518" s="5">
        <v>280.55620827808974</v>
      </c>
      <c r="Z518" s="5">
        <v>281.16042883546891</v>
      </c>
      <c r="AA518" s="5">
        <v>281.16042883546891</v>
      </c>
      <c r="AB518" s="5">
        <v>281.16042883546891</v>
      </c>
      <c r="AC518" s="5">
        <v>281.16042883546891</v>
      </c>
    </row>
    <row r="519" spans="1:29" s="5" customFormat="1">
      <c r="A519" s="1" t="s">
        <v>524</v>
      </c>
      <c r="B519" s="1" t="s">
        <v>555</v>
      </c>
      <c r="C519" s="1"/>
      <c r="D519" s="1" t="s">
        <v>705</v>
      </c>
      <c r="E519" s="1"/>
      <c r="F519" s="1">
        <v>249</v>
      </c>
      <c r="G519" s="1" t="s">
        <v>836</v>
      </c>
      <c r="H519" s="1" t="str">
        <f t="shared" si="8"/>
        <v>249종합중위단위전세가격</v>
      </c>
      <c r="I519" s="1" t="s">
        <v>874</v>
      </c>
      <c r="J519" s="13">
        <v>274.77163129475178</v>
      </c>
      <c r="K519" s="13">
        <v>276.88138767774342</v>
      </c>
      <c r="L519" s="13">
        <v>276.88138767774342</v>
      </c>
      <c r="M519" s="13">
        <v>276.88138767774342</v>
      </c>
      <c r="N519" s="13">
        <v>289.9843971102585</v>
      </c>
      <c r="O519" s="13">
        <v>289.9843971102585</v>
      </c>
      <c r="P519" s="13">
        <v>289.9843971102585</v>
      </c>
      <c r="Q519" s="14">
        <v>292.11999268127414</v>
      </c>
      <c r="R519" s="14">
        <v>292.87470119883466</v>
      </c>
      <c r="S519" s="14">
        <v>292.87470119883466</v>
      </c>
      <c r="T519" s="14">
        <v>292.87470119883466</v>
      </c>
      <c r="U519" s="5">
        <v>299.04771846082321</v>
      </c>
      <c r="V519" s="5">
        <v>299.04771846082321</v>
      </c>
      <c r="W519" s="5">
        <v>299.04771846082321</v>
      </c>
      <c r="X519" s="5">
        <v>299.04771846082321</v>
      </c>
      <c r="Y519" s="5">
        <v>301.26684522060134</v>
      </c>
      <c r="Z519" s="5">
        <v>302.04118311615139</v>
      </c>
      <c r="AA519" s="5">
        <v>302.04118311615139</v>
      </c>
      <c r="AB519" s="5">
        <v>304.3431133392819</v>
      </c>
      <c r="AC519" s="5">
        <v>304.3431133392819</v>
      </c>
    </row>
    <row r="520" spans="1:29" s="5" customFormat="1">
      <c r="A520" s="1" t="s">
        <v>524</v>
      </c>
      <c r="B520" s="1" t="s">
        <v>555</v>
      </c>
      <c r="C520" s="1"/>
      <c r="D520" s="1" t="s">
        <v>706</v>
      </c>
      <c r="E520" s="1"/>
      <c r="F520" s="1">
        <v>250</v>
      </c>
      <c r="G520" s="1" t="s">
        <v>836</v>
      </c>
      <c r="H520" s="1" t="str">
        <f t="shared" si="8"/>
        <v>250종합중위단위전세가격</v>
      </c>
      <c r="I520" s="1" t="s">
        <v>874</v>
      </c>
      <c r="J520" s="13">
        <v>826.05591644486071</v>
      </c>
      <c r="K520" s="13">
        <v>829.65975758889397</v>
      </c>
      <c r="L520" s="13">
        <v>840.61833764193796</v>
      </c>
      <c r="M520" s="13">
        <v>850.55523915569688</v>
      </c>
      <c r="N520" s="13">
        <v>850.55523915569688</v>
      </c>
      <c r="O520" s="13">
        <v>862.71619553641699</v>
      </c>
      <c r="P520" s="13">
        <v>867.59757607015763</v>
      </c>
      <c r="Q520" s="14">
        <v>867.92862767713905</v>
      </c>
      <c r="R520" s="14">
        <v>868.92178249808273</v>
      </c>
      <c r="S520" s="14">
        <v>892.57643063453975</v>
      </c>
      <c r="T520" s="14">
        <v>908.54234636089518</v>
      </c>
      <c r="U520" s="5">
        <v>920.14718913306149</v>
      </c>
      <c r="V520" s="5">
        <v>920.14718913306149</v>
      </c>
      <c r="W520" s="5">
        <v>920.14718913306149</v>
      </c>
      <c r="X520" s="5">
        <v>926.67701614760688</v>
      </c>
      <c r="Y520" s="5">
        <v>928.45529862790579</v>
      </c>
      <c r="Z520" s="5">
        <v>928.45529862790579</v>
      </c>
      <c r="AA520" s="5">
        <v>928.45529862790579</v>
      </c>
      <c r="AB520" s="5">
        <v>928.4895141523765</v>
      </c>
      <c r="AC520" s="5">
        <v>939.11851000880949</v>
      </c>
    </row>
    <row r="521" spans="1:29" s="5" customFormat="1">
      <c r="A521" s="1" t="s">
        <v>524</v>
      </c>
      <c r="B521" s="1" t="s">
        <v>555</v>
      </c>
      <c r="C521" s="1"/>
      <c r="D521" s="1" t="s">
        <v>904</v>
      </c>
      <c r="E521" s="1"/>
      <c r="F521" s="1">
        <v>251</v>
      </c>
      <c r="G521" s="1" t="s">
        <v>836</v>
      </c>
      <c r="H521" s="1" t="str">
        <f t="shared" si="8"/>
        <v>251종합중위단위전세가격</v>
      </c>
      <c r="I521" s="1" t="s">
        <v>874</v>
      </c>
      <c r="J521" s="13">
        <v>571.177198712733</v>
      </c>
      <c r="K521" s="13">
        <v>571.177198712733</v>
      </c>
      <c r="L521" s="13">
        <v>571.177198712733</v>
      </c>
      <c r="M521" s="13">
        <v>606.91667935139208</v>
      </c>
      <c r="N521" s="13">
        <v>606.91667935139208</v>
      </c>
      <c r="O521" s="13">
        <v>606.91667935139208</v>
      </c>
      <c r="P521" s="13">
        <v>606.91667935139208</v>
      </c>
      <c r="Q521" s="14">
        <v>614.78576383653797</v>
      </c>
      <c r="R521" s="14">
        <v>650.93371312557178</v>
      </c>
      <c r="S521" s="14">
        <v>661.21749616582622</v>
      </c>
      <c r="T521" s="14">
        <v>661.21749616582622</v>
      </c>
      <c r="U521" s="5">
        <v>656.54287443314001</v>
      </c>
      <c r="V521" s="5">
        <v>661.4759026015804</v>
      </c>
      <c r="W521" s="5">
        <v>663.50603791955382</v>
      </c>
      <c r="X521" s="5">
        <v>673.3972228341612</v>
      </c>
      <c r="Y521" s="5">
        <v>680.89366862133579</v>
      </c>
      <c r="Z521" s="5">
        <v>691.28492690686187</v>
      </c>
      <c r="AA521" s="5">
        <v>704.85871081032155</v>
      </c>
      <c r="AB521" s="5">
        <v>719.13421462235806</v>
      </c>
      <c r="AC521" s="5">
        <v>730.94320435017403</v>
      </c>
    </row>
    <row r="522" spans="1:29" s="5" customFormat="1">
      <c r="A522" s="1" t="s">
        <v>524</v>
      </c>
      <c r="B522" s="1" t="s">
        <v>556</v>
      </c>
      <c r="C522" s="1"/>
      <c r="D522" s="1"/>
      <c r="E522" s="1"/>
      <c r="F522" s="1">
        <v>252</v>
      </c>
      <c r="G522" s="1" t="s">
        <v>836</v>
      </c>
      <c r="H522" s="1" t="str">
        <f t="shared" si="8"/>
        <v>252종합중위단위전세가격</v>
      </c>
      <c r="I522" s="1" t="s">
        <v>874</v>
      </c>
      <c r="J522" s="13">
        <v>1035.5018492014099</v>
      </c>
      <c r="K522" s="13">
        <v>1033.9249902783347</v>
      </c>
      <c r="L522" s="13">
        <v>1039.1982182753243</v>
      </c>
      <c r="M522" s="13">
        <v>1042.7615144047181</v>
      </c>
      <c r="N522" s="13">
        <v>1041.4831989325103</v>
      </c>
      <c r="O522" s="13">
        <v>1038.9577612613939</v>
      </c>
      <c r="P522" s="13">
        <v>1034.1561073355963</v>
      </c>
      <c r="Q522" s="14">
        <v>1032.172715092405</v>
      </c>
      <c r="R522" s="14">
        <v>1032.1232269886566</v>
      </c>
      <c r="S522" s="14">
        <v>1034.4000096185116</v>
      </c>
      <c r="T522" s="14">
        <v>1037.2092056585259</v>
      </c>
      <c r="U522" s="5">
        <v>1043.2705259126492</v>
      </c>
      <c r="V522" s="5">
        <v>1049.739571440243</v>
      </c>
      <c r="W522" s="5">
        <v>1052.8200750397768</v>
      </c>
      <c r="X522" s="5">
        <v>1054.1949708860429</v>
      </c>
      <c r="Y522" s="5">
        <v>1061.7655820263251</v>
      </c>
      <c r="Z522" s="5">
        <v>1072.3785976453075</v>
      </c>
      <c r="AA522" s="5">
        <v>1075.687512907765</v>
      </c>
      <c r="AB522" s="5">
        <v>1077.4290280722016</v>
      </c>
      <c r="AC522" s="5">
        <v>1077.349097519621</v>
      </c>
    </row>
    <row r="523" spans="1:29" s="5" customFormat="1">
      <c r="A523" s="1" t="s">
        <v>524</v>
      </c>
      <c r="B523" s="1" t="s">
        <v>556</v>
      </c>
      <c r="C523" s="1"/>
      <c r="D523" s="1" t="s">
        <v>707</v>
      </c>
      <c r="E523" s="1"/>
      <c r="F523" s="1">
        <v>253</v>
      </c>
      <c r="G523" s="1" t="s">
        <v>836</v>
      </c>
      <c r="H523" s="1" t="str">
        <f t="shared" si="8"/>
        <v>253종합중위단위전세가격</v>
      </c>
      <c r="I523" s="1" t="s">
        <v>874</v>
      </c>
      <c r="J523" s="13">
        <v>1331.1805841498081</v>
      </c>
      <c r="K523" s="13">
        <v>1331.1805841498081</v>
      </c>
      <c r="L523" s="13">
        <v>1331.2572956071131</v>
      </c>
      <c r="M523" s="13">
        <v>1339.5447031309554</v>
      </c>
      <c r="N523" s="13">
        <v>1340.6423779159716</v>
      </c>
      <c r="O523" s="13">
        <v>1341.0195575981197</v>
      </c>
      <c r="P523" s="13">
        <v>1333.5203796261696</v>
      </c>
      <c r="Q523" s="14">
        <v>1333.5203796261696</v>
      </c>
      <c r="R523" s="14">
        <v>1337.7850610401726</v>
      </c>
      <c r="S523" s="14">
        <v>1337.7850610401726</v>
      </c>
      <c r="T523" s="14">
        <v>1336.5521217576218</v>
      </c>
      <c r="U523" s="5">
        <v>1340.7718115833363</v>
      </c>
      <c r="V523" s="5">
        <v>1356.3621008800471</v>
      </c>
      <c r="W523" s="5">
        <v>1358.799617813645</v>
      </c>
      <c r="X523" s="5">
        <v>1362.9755695194062</v>
      </c>
      <c r="Y523" s="5">
        <v>1380.9421979674769</v>
      </c>
      <c r="Z523" s="5">
        <v>1392.5157040883032</v>
      </c>
      <c r="AA523" s="5">
        <v>1400.6148484795315</v>
      </c>
      <c r="AB523" s="5">
        <v>1406.2157554116372</v>
      </c>
      <c r="AC523" s="5">
        <v>1410.1246210944028</v>
      </c>
    </row>
    <row r="524" spans="1:29" s="5" customFormat="1">
      <c r="A524" s="1" t="s">
        <v>524</v>
      </c>
      <c r="B524" s="1" t="s">
        <v>556</v>
      </c>
      <c r="C524" s="1"/>
      <c r="D524" s="1" t="s">
        <v>707</v>
      </c>
      <c r="E524" s="1" t="s">
        <v>708</v>
      </c>
      <c r="F524" s="1">
        <v>254</v>
      </c>
      <c r="G524" s="1" t="s">
        <v>836</v>
      </c>
      <c r="H524" s="1" t="str">
        <f t="shared" si="8"/>
        <v>254종합중위단위전세가격</v>
      </c>
      <c r="I524" s="1" t="s">
        <v>874</v>
      </c>
      <c r="J524" s="13">
        <v>977.18730214180516</v>
      </c>
      <c r="K524" s="13">
        <v>977.18730214180516</v>
      </c>
      <c r="L524" s="13">
        <v>977.18730214180516</v>
      </c>
      <c r="M524" s="13">
        <v>1019.0731075368383</v>
      </c>
      <c r="N524" s="13">
        <v>1019.0731075368383</v>
      </c>
      <c r="O524" s="13">
        <v>1019.0731075368383</v>
      </c>
      <c r="P524" s="13">
        <v>1005.6912251606152</v>
      </c>
      <c r="Q524" s="14">
        <v>1005.6912251606152</v>
      </c>
      <c r="R524" s="14">
        <v>1005.6912251606152</v>
      </c>
      <c r="S524" s="14">
        <v>1005.6912251606152</v>
      </c>
      <c r="T524" s="14">
        <v>1005.6912251606152</v>
      </c>
      <c r="U524" s="5">
        <v>1022.0864643742963</v>
      </c>
      <c r="V524" s="5">
        <v>1040.7759179247628</v>
      </c>
      <c r="W524" s="5">
        <v>1051.6202064762572</v>
      </c>
      <c r="X524" s="5">
        <v>1062.8155932392467</v>
      </c>
      <c r="Y524" s="5">
        <v>1085.6171451192602</v>
      </c>
      <c r="Z524" s="5">
        <v>1088.349311526136</v>
      </c>
      <c r="AA524" s="5">
        <v>1088.349311526136</v>
      </c>
      <c r="AB524" s="5">
        <v>1120.5982758341115</v>
      </c>
      <c r="AC524" s="5">
        <v>1134.3995964256328</v>
      </c>
    </row>
    <row r="525" spans="1:29" s="5" customFormat="1">
      <c r="A525" s="1" t="s">
        <v>524</v>
      </c>
      <c r="B525" s="1" t="s">
        <v>556</v>
      </c>
      <c r="C525" s="1"/>
      <c r="D525" s="1" t="s">
        <v>707</v>
      </c>
      <c r="E525" s="1" t="s">
        <v>709</v>
      </c>
      <c r="F525" s="1">
        <v>255</v>
      </c>
      <c r="G525" s="1" t="s">
        <v>836</v>
      </c>
      <c r="H525" s="1" t="str">
        <f t="shared" ref="H525:H590" si="9">F525&amp;G525&amp;I525</f>
        <v>255종합중위단위전세가격</v>
      </c>
      <c r="I525" s="1" t="s">
        <v>874</v>
      </c>
      <c r="J525" s="13">
        <v>1846.5194976630453</v>
      </c>
      <c r="K525" s="13">
        <v>1846.5194976630453</v>
      </c>
      <c r="L525" s="13">
        <v>1846.5194976630453</v>
      </c>
      <c r="M525" s="13">
        <v>1846.5194976630453</v>
      </c>
      <c r="N525" s="13">
        <v>1846.5194976630453</v>
      </c>
      <c r="O525" s="13">
        <v>1846.5194976630453</v>
      </c>
      <c r="P525" s="13">
        <v>1829.3782376910665</v>
      </c>
      <c r="Q525" s="14">
        <v>1829.3782376910665</v>
      </c>
      <c r="R525" s="14">
        <v>1829.3782376910665</v>
      </c>
      <c r="S525" s="14">
        <v>1829.3782376910665</v>
      </c>
      <c r="T525" s="14">
        <v>1812.3750196122342</v>
      </c>
      <c r="U525" s="5">
        <v>1808.2533965519526</v>
      </c>
      <c r="V525" s="5">
        <v>1830.4231852000526</v>
      </c>
      <c r="W525" s="5">
        <v>1830.4231852000526</v>
      </c>
      <c r="X525" s="5">
        <v>1832.2918812532898</v>
      </c>
      <c r="Y525" s="5">
        <v>1864.8853441386027</v>
      </c>
      <c r="Z525" s="5">
        <v>1886.5094820356785</v>
      </c>
      <c r="AA525" s="5">
        <v>1916.9627218110475</v>
      </c>
      <c r="AB525" s="5">
        <v>1916.9627218110475</v>
      </c>
      <c r="AC525" s="5">
        <v>1916.9627218110475</v>
      </c>
    </row>
    <row r="526" spans="1:29" s="5" customFormat="1">
      <c r="A526" s="1" t="s">
        <v>524</v>
      </c>
      <c r="B526" s="1" t="s">
        <v>556</v>
      </c>
      <c r="C526" s="1"/>
      <c r="D526" s="1" t="s">
        <v>707</v>
      </c>
      <c r="E526" s="1" t="s">
        <v>710</v>
      </c>
      <c r="F526" s="1">
        <v>256</v>
      </c>
      <c r="G526" s="1" t="s">
        <v>836</v>
      </c>
      <c r="H526" s="1" t="str">
        <f t="shared" si="9"/>
        <v>256종합중위단위전세가격</v>
      </c>
      <c r="I526" s="1" t="s">
        <v>874</v>
      </c>
      <c r="J526" s="13">
        <v>991.71242560370524</v>
      </c>
      <c r="K526" s="13">
        <v>991.71242560370524</v>
      </c>
      <c r="L526" s="13">
        <v>991.71242560370524</v>
      </c>
      <c r="M526" s="13">
        <v>991.71242560370524</v>
      </c>
      <c r="N526" s="13">
        <v>991.71242560370524</v>
      </c>
      <c r="O526" s="13">
        <v>991.71242560370524</v>
      </c>
      <c r="P526" s="13">
        <v>991.71242560370524</v>
      </c>
      <c r="Q526" s="14">
        <v>991.71242560370524</v>
      </c>
      <c r="R526" s="14">
        <v>991.71242560370524</v>
      </c>
      <c r="S526" s="14">
        <v>991.71242560370524</v>
      </c>
      <c r="T526" s="14">
        <v>991.71242560370524</v>
      </c>
      <c r="U526" s="5">
        <v>999.58924365965811</v>
      </c>
      <c r="V526" s="5">
        <v>1011.7737947956148</v>
      </c>
      <c r="W526" s="5">
        <v>1012.7255599623346</v>
      </c>
      <c r="X526" s="5">
        <v>1015.9565439303404</v>
      </c>
      <c r="Y526" s="5">
        <v>1029.4674094990239</v>
      </c>
      <c r="Z526" s="5">
        <v>1053.8370692318404</v>
      </c>
      <c r="AA526" s="5">
        <v>1054.5474210383195</v>
      </c>
      <c r="AB526" s="5">
        <v>1054.5474210383195</v>
      </c>
      <c r="AC526" s="5">
        <v>1060.0765743920745</v>
      </c>
    </row>
    <row r="527" spans="1:29" s="5" customFormat="1">
      <c r="A527" s="1" t="s">
        <v>524</v>
      </c>
      <c r="B527" s="1" t="s">
        <v>556</v>
      </c>
      <c r="C527" s="1"/>
      <c r="D527" s="1" t="s">
        <v>707</v>
      </c>
      <c r="E527" s="1" t="s">
        <v>711</v>
      </c>
      <c r="F527" s="1">
        <v>257</v>
      </c>
      <c r="G527" s="1" t="s">
        <v>836</v>
      </c>
      <c r="H527" s="1" t="str">
        <f t="shared" si="9"/>
        <v>257종합중위단위전세가격</v>
      </c>
      <c r="I527" s="1" t="s">
        <v>874</v>
      </c>
      <c r="J527" s="13">
        <v>1245.1790203852086</v>
      </c>
      <c r="K527" s="13">
        <v>1245.1790203852086</v>
      </c>
      <c r="L527" s="13">
        <v>1245.5382898012342</v>
      </c>
      <c r="M527" s="13">
        <v>1245.5382898012342</v>
      </c>
      <c r="N527" s="13">
        <v>1250.6791252494577</v>
      </c>
      <c r="O527" s="13">
        <v>1250.6791252494577</v>
      </c>
      <c r="P527" s="13">
        <v>1250.6791252494577</v>
      </c>
      <c r="Q527" s="14">
        <v>1250.6791252494577</v>
      </c>
      <c r="R527" s="14">
        <v>1270.7391194744494</v>
      </c>
      <c r="S527" s="14">
        <v>1270.7391194744494</v>
      </c>
      <c r="T527" s="14">
        <v>1270.6672783205995</v>
      </c>
      <c r="U527" s="5">
        <v>1269.4728619279574</v>
      </c>
      <c r="V527" s="5">
        <v>1269.4728619279574</v>
      </c>
      <c r="W527" s="5">
        <v>1269.784687774544</v>
      </c>
      <c r="X527" s="5">
        <v>1269.9712906739469</v>
      </c>
      <c r="Y527" s="5">
        <v>1273.6119690084315</v>
      </c>
      <c r="Z527" s="5">
        <v>1274.8981157549977</v>
      </c>
      <c r="AA527" s="5">
        <v>1274.8981157549977</v>
      </c>
      <c r="AB527" s="5">
        <v>1274.8981157549977</v>
      </c>
      <c r="AC527" s="5">
        <v>1274.8981157549977</v>
      </c>
    </row>
    <row r="528" spans="1:29" s="5" customFormat="1">
      <c r="A528" s="1" t="s">
        <v>524</v>
      </c>
      <c r="B528" s="1" t="s">
        <v>556</v>
      </c>
      <c r="C528" s="1"/>
      <c r="D528" s="1" t="s">
        <v>707</v>
      </c>
      <c r="E528" s="1" t="s">
        <v>712</v>
      </c>
      <c r="F528" s="1">
        <v>258</v>
      </c>
      <c r="G528" s="1" t="s">
        <v>836</v>
      </c>
      <c r="H528" s="1" t="str">
        <f t="shared" si="9"/>
        <v>258종합중위단위전세가격</v>
      </c>
      <c r="I528" s="1" t="s">
        <v>874</v>
      </c>
      <c r="J528" s="13">
        <v>1526.3256630536557</v>
      </c>
      <c r="K528" s="13">
        <v>1526.3256630536557</v>
      </c>
      <c r="L528" s="13">
        <v>1526.3256630536557</v>
      </c>
      <c r="M528" s="13">
        <v>1526.3256630536557</v>
      </c>
      <c r="N528" s="13">
        <v>1526.3256630536557</v>
      </c>
      <c r="O528" s="13">
        <v>1529.4679731995045</v>
      </c>
      <c r="P528" s="13">
        <v>1526.4801427502139</v>
      </c>
      <c r="Q528" s="14">
        <v>1526.4801427502139</v>
      </c>
      <c r="R528" s="14">
        <v>1526.3256630536557</v>
      </c>
      <c r="S528" s="14">
        <v>1526.3256630536557</v>
      </c>
      <c r="T528" s="14">
        <v>1553.3104795740692</v>
      </c>
      <c r="U528" s="5">
        <v>1575.136849047376</v>
      </c>
      <c r="V528" s="5">
        <v>1604.6143322328621</v>
      </c>
      <c r="W528" s="5">
        <v>1604.6143322328621</v>
      </c>
      <c r="X528" s="5">
        <v>1610.691585492943</v>
      </c>
      <c r="Y528" s="5">
        <v>1622.1962979418774</v>
      </c>
      <c r="Z528" s="5">
        <v>1623.2710784037758</v>
      </c>
      <c r="AA528" s="5">
        <v>1623.9027437728139</v>
      </c>
      <c r="AB528" s="5">
        <v>1616.795216760813</v>
      </c>
      <c r="AC528" s="5">
        <v>1616.795216760813</v>
      </c>
    </row>
    <row r="529" spans="1:29" s="5" customFormat="1">
      <c r="A529" s="1" t="s">
        <v>524</v>
      </c>
      <c r="B529" s="1" t="s">
        <v>556</v>
      </c>
      <c r="C529" s="1"/>
      <c r="D529" s="1" t="s">
        <v>713</v>
      </c>
      <c r="E529" s="1"/>
      <c r="F529" s="1">
        <v>259</v>
      </c>
      <c r="G529" s="1" t="s">
        <v>836</v>
      </c>
      <c r="H529" s="1" t="str">
        <f t="shared" si="9"/>
        <v>259종합중위단위전세가격</v>
      </c>
      <c r="I529" s="1" t="s">
        <v>874</v>
      </c>
      <c r="J529" s="13">
        <v>904.56568487819607</v>
      </c>
      <c r="K529" s="13">
        <v>904.56568487819607</v>
      </c>
      <c r="L529" s="13">
        <v>921.30412164798929</v>
      </c>
      <c r="M529" s="13">
        <v>921.30412164798929</v>
      </c>
      <c r="N529" s="13">
        <v>921.30412164798929</v>
      </c>
      <c r="O529" s="13">
        <v>928.47960555679322</v>
      </c>
      <c r="P529" s="13">
        <v>928.47960555679322</v>
      </c>
      <c r="Q529" s="14">
        <v>928.47960555679322</v>
      </c>
      <c r="R529" s="14">
        <v>944.77566626318867</v>
      </c>
      <c r="S529" s="14">
        <v>956.79132419758241</v>
      </c>
      <c r="T529" s="14">
        <v>959.91611302551246</v>
      </c>
      <c r="U529" s="5">
        <v>978.90052348692188</v>
      </c>
      <c r="V529" s="5">
        <v>969.82432432054111</v>
      </c>
      <c r="W529" s="5">
        <v>973.01424933412125</v>
      </c>
      <c r="X529" s="5">
        <v>976.2041743477015</v>
      </c>
      <c r="Y529" s="5">
        <v>983.69551799140106</v>
      </c>
      <c r="Z529" s="5">
        <v>1010.7300155686075</v>
      </c>
      <c r="AA529" s="5">
        <v>1010.7300155686075</v>
      </c>
      <c r="AB529" s="5">
        <v>1000.5840938270608</v>
      </c>
      <c r="AC529" s="5">
        <v>990.66995980764614</v>
      </c>
    </row>
    <row r="530" spans="1:29" s="5" customFormat="1">
      <c r="A530" s="1" t="s">
        <v>524</v>
      </c>
      <c r="B530" s="1" t="s">
        <v>556</v>
      </c>
      <c r="C530" s="1"/>
      <c r="D530" s="1" t="s">
        <v>714</v>
      </c>
      <c r="E530" s="1"/>
      <c r="F530" s="1">
        <v>260</v>
      </c>
      <c r="G530" s="1" t="s">
        <v>836</v>
      </c>
      <c r="H530" s="1" t="str">
        <f t="shared" si="9"/>
        <v>260종합중위단위전세가격</v>
      </c>
      <c r="I530" s="1" t="s">
        <v>874</v>
      </c>
      <c r="J530" s="13">
        <v>665.06693717364669</v>
      </c>
      <c r="K530" s="13">
        <v>665.06693717364669</v>
      </c>
      <c r="L530" s="13">
        <v>680.0220320809467</v>
      </c>
      <c r="M530" s="13">
        <v>674.2594482266968</v>
      </c>
      <c r="N530" s="13">
        <v>676.96722485629368</v>
      </c>
      <c r="O530" s="13">
        <v>668.14868071799106</v>
      </c>
      <c r="P530" s="13">
        <v>668.25576316291267</v>
      </c>
      <c r="Q530" s="14">
        <v>673.83825216577554</v>
      </c>
      <c r="R530" s="14">
        <v>673.83825216577554</v>
      </c>
      <c r="S530" s="14">
        <v>695.15975296138288</v>
      </c>
      <c r="T530" s="14">
        <v>700.10445786546336</v>
      </c>
      <c r="U530" s="5">
        <v>722.99766265931225</v>
      </c>
      <c r="V530" s="5">
        <v>722.99766265931225</v>
      </c>
      <c r="W530" s="5">
        <v>722.99766265931225</v>
      </c>
      <c r="X530" s="5">
        <v>722.99766265931225</v>
      </c>
      <c r="Y530" s="5">
        <v>722.99766265931225</v>
      </c>
      <c r="Z530" s="5">
        <v>722.99766265931225</v>
      </c>
      <c r="AA530" s="5">
        <v>722.99766265931225</v>
      </c>
      <c r="AB530" s="5">
        <v>722.99766265931225</v>
      </c>
      <c r="AC530" s="5">
        <v>722.99766265931225</v>
      </c>
    </row>
    <row r="531" spans="1:29" s="5" customFormat="1">
      <c r="A531" s="1" t="s">
        <v>524</v>
      </c>
      <c r="B531" s="1" t="s">
        <v>556</v>
      </c>
      <c r="C531" s="1"/>
      <c r="D531" s="1" t="s">
        <v>715</v>
      </c>
      <c r="E531" s="1"/>
      <c r="F531" s="1">
        <v>261</v>
      </c>
      <c r="G531" s="1" t="s">
        <v>836</v>
      </c>
      <c r="H531" s="1" t="str">
        <f t="shared" si="9"/>
        <v>261종합중위단위전세가격</v>
      </c>
      <c r="I531" s="1" t="s">
        <v>874</v>
      </c>
      <c r="J531" s="13">
        <v>446.10861325932751</v>
      </c>
      <c r="K531" s="13">
        <v>446.10861325932751</v>
      </c>
      <c r="L531" s="13">
        <v>447.29068348423033</v>
      </c>
      <c r="M531" s="13">
        <v>447.29068348423033</v>
      </c>
      <c r="N531" s="13">
        <v>447.29068348423033</v>
      </c>
      <c r="O531" s="13">
        <v>447.29068348423033</v>
      </c>
      <c r="P531" s="13">
        <v>448.48742050289087</v>
      </c>
      <c r="Q531" s="14">
        <v>447.77084938273646</v>
      </c>
      <c r="R531" s="14">
        <v>447.34950850810884</v>
      </c>
      <c r="S531" s="14">
        <v>448.33945596011375</v>
      </c>
      <c r="T531" s="14">
        <v>451.19531175128338</v>
      </c>
      <c r="U531" s="5">
        <v>458.23511730505442</v>
      </c>
      <c r="V531" s="5">
        <v>458.23511730505442</v>
      </c>
      <c r="W531" s="5">
        <v>458.23511730505442</v>
      </c>
      <c r="X531" s="5">
        <v>460.926303293638</v>
      </c>
      <c r="Y531" s="5">
        <v>461.21407972193231</v>
      </c>
      <c r="Z531" s="5">
        <v>463.91235650626703</v>
      </c>
      <c r="AA531" s="5">
        <v>466.33281807186921</v>
      </c>
      <c r="AB531" s="5">
        <v>467.21135408826819</v>
      </c>
      <c r="AC531" s="5">
        <v>466.0521891035259</v>
      </c>
    </row>
    <row r="532" spans="1:29" s="5" customFormat="1">
      <c r="A532" s="1" t="s">
        <v>524</v>
      </c>
      <c r="B532" s="1" t="s">
        <v>556</v>
      </c>
      <c r="C532" s="1"/>
      <c r="D532" s="1" t="s">
        <v>716</v>
      </c>
      <c r="E532" s="1"/>
      <c r="F532" s="1">
        <v>262</v>
      </c>
      <c r="G532" s="1" t="s">
        <v>836</v>
      </c>
      <c r="H532" s="1" t="str">
        <f t="shared" si="9"/>
        <v>262종합중위단위전세가격</v>
      </c>
      <c r="I532" s="1" t="s">
        <v>874</v>
      </c>
      <c r="J532" s="13">
        <v>1209.5565827525409</v>
      </c>
      <c r="K532" s="13">
        <v>1198.5060644858754</v>
      </c>
      <c r="L532" s="13">
        <v>1194.3776706573203</v>
      </c>
      <c r="M532" s="13">
        <v>1189.3984943663941</v>
      </c>
      <c r="N532" s="13">
        <v>1182.6911444309858</v>
      </c>
      <c r="O532" s="13">
        <v>1170.0779486700451</v>
      </c>
      <c r="P532" s="13">
        <v>1177.0668844495976</v>
      </c>
      <c r="Q532" s="14">
        <v>1177.286075201411</v>
      </c>
      <c r="R532" s="14">
        <v>1172.9476764692834</v>
      </c>
      <c r="S532" s="14">
        <v>1157.9231585175019</v>
      </c>
      <c r="T532" s="14">
        <v>1171.2869357149618</v>
      </c>
      <c r="U532" s="5">
        <v>1189.3997115451857</v>
      </c>
      <c r="V532" s="5">
        <v>1193.8875666016602</v>
      </c>
      <c r="W532" s="5">
        <v>1194.5948178898973</v>
      </c>
      <c r="X532" s="5">
        <v>1190.31232336773</v>
      </c>
      <c r="Y532" s="5">
        <v>1190.0927130630678</v>
      </c>
      <c r="Z532" s="5">
        <v>1200.6470178370835</v>
      </c>
      <c r="AA532" s="5">
        <v>1202.864126079334</v>
      </c>
      <c r="AB532" s="5">
        <v>1206.3932343598617</v>
      </c>
      <c r="AC532" s="5">
        <v>1205.4667676693982</v>
      </c>
    </row>
    <row r="533" spans="1:29" s="5" customFormat="1">
      <c r="A533" s="1" t="s">
        <v>524</v>
      </c>
      <c r="B533" s="1" t="s">
        <v>556</v>
      </c>
      <c r="C533" s="1"/>
      <c r="D533" s="1" t="s">
        <v>717</v>
      </c>
      <c r="E533" s="1"/>
      <c r="F533" s="1">
        <v>263</v>
      </c>
      <c r="G533" s="1" t="s">
        <v>836</v>
      </c>
      <c r="H533" s="1" t="str">
        <f t="shared" si="9"/>
        <v>263종합중위단위전세가격</v>
      </c>
      <c r="I533" s="1" t="s">
        <v>874</v>
      </c>
      <c r="J533" s="13">
        <v>399.70675881314565</v>
      </c>
      <c r="K533" s="13">
        <v>402.71898879898168</v>
      </c>
      <c r="L533" s="13">
        <v>402.7792490828848</v>
      </c>
      <c r="M533" s="13">
        <v>402.5782787242922</v>
      </c>
      <c r="N533" s="13">
        <v>402.5782787242922</v>
      </c>
      <c r="O533" s="13">
        <v>402.5782787242922</v>
      </c>
      <c r="P533" s="13">
        <v>402.5782787242922</v>
      </c>
      <c r="Q533" s="14">
        <v>400.26013755223858</v>
      </c>
      <c r="R533" s="14">
        <v>405.25799613164781</v>
      </c>
      <c r="S533" s="14">
        <v>405.85317449553492</v>
      </c>
      <c r="T533" s="14">
        <v>405.7124463855472</v>
      </c>
      <c r="U533" s="5">
        <v>401.19656531942087</v>
      </c>
      <c r="V533" s="5">
        <v>402.24041437080382</v>
      </c>
      <c r="W533" s="5">
        <v>406.37130920906088</v>
      </c>
      <c r="X533" s="5">
        <v>407.83320311504559</v>
      </c>
      <c r="Y533" s="5">
        <v>407.83320311504559</v>
      </c>
      <c r="Z533" s="5">
        <v>407.83320311504559</v>
      </c>
      <c r="AA533" s="5">
        <v>407.83320311504559</v>
      </c>
      <c r="AB533" s="5">
        <v>407.83320311504559</v>
      </c>
      <c r="AC533" s="5">
        <v>406.37130920906088</v>
      </c>
    </row>
    <row r="534" spans="1:29" s="5" customFormat="1">
      <c r="A534" s="1" t="s">
        <v>524</v>
      </c>
      <c r="B534" s="1" t="s">
        <v>556</v>
      </c>
      <c r="C534" s="1"/>
      <c r="D534" s="1" t="s">
        <v>718</v>
      </c>
      <c r="E534" s="1"/>
      <c r="F534" s="1">
        <v>264</v>
      </c>
      <c r="G534" s="1" t="s">
        <v>836</v>
      </c>
      <c r="H534" s="1" t="str">
        <f t="shared" si="9"/>
        <v>264종합중위단위전세가격</v>
      </c>
      <c r="I534" s="1" t="s">
        <v>874</v>
      </c>
      <c r="J534" s="13">
        <v>1145.1804888934921</v>
      </c>
      <c r="K534" s="13">
        <v>1145.5546330894936</v>
      </c>
      <c r="L534" s="13">
        <v>1172.3807867959581</v>
      </c>
      <c r="M534" s="13">
        <v>1194.5590570420857</v>
      </c>
      <c r="N534" s="13">
        <v>1194.5590570420857</v>
      </c>
      <c r="O534" s="13">
        <v>1182.7490741579979</v>
      </c>
      <c r="P534" s="13">
        <v>1144.3083742578074</v>
      </c>
      <c r="Q534" s="14">
        <v>1144.3083742578074</v>
      </c>
      <c r="R534" s="14">
        <v>1144.3083742578074</v>
      </c>
      <c r="S534" s="14">
        <v>1147.1822293739592</v>
      </c>
      <c r="T534" s="14">
        <v>1150.8419333663735</v>
      </c>
      <c r="U534" s="5">
        <v>1149.5679964286551</v>
      </c>
      <c r="V534" s="5">
        <v>1169.3000141500202</v>
      </c>
      <c r="W534" s="5">
        <v>1169.3000141500202</v>
      </c>
      <c r="X534" s="5">
        <v>1171.805372673115</v>
      </c>
      <c r="Y534" s="5">
        <v>1177.5975931031605</v>
      </c>
      <c r="Z534" s="5">
        <v>1193.7357221994685</v>
      </c>
      <c r="AA534" s="5">
        <v>1193.7357221994685</v>
      </c>
      <c r="AB534" s="5">
        <v>1200.0981547950748</v>
      </c>
      <c r="AC534" s="5">
        <v>1200.0981547950748</v>
      </c>
    </row>
    <row r="535" spans="1:29" s="5" customFormat="1">
      <c r="A535" s="1" t="s">
        <v>524</v>
      </c>
      <c r="B535" s="1" t="s">
        <v>556</v>
      </c>
      <c r="C535" s="1"/>
      <c r="D535" s="1" t="s">
        <v>719</v>
      </c>
      <c r="E535" s="1"/>
      <c r="F535" s="1">
        <v>265</v>
      </c>
      <c r="G535" s="1" t="s">
        <v>836</v>
      </c>
      <c r="H535" s="1" t="str">
        <f t="shared" si="9"/>
        <v>265종합중위단위전세가격</v>
      </c>
      <c r="I535" s="1" t="s">
        <v>874</v>
      </c>
      <c r="J535" s="13">
        <v>1103.9040595061037</v>
      </c>
      <c r="K535" s="13">
        <v>1103.9040595061037</v>
      </c>
      <c r="L535" s="13">
        <v>1109.8340049623357</v>
      </c>
      <c r="M535" s="13">
        <v>1109.8340049623357</v>
      </c>
      <c r="N535" s="13">
        <v>1100.5634631449266</v>
      </c>
      <c r="O535" s="13">
        <v>1100.5634631449266</v>
      </c>
      <c r="P535" s="13">
        <v>1098.6994520346216</v>
      </c>
      <c r="Q535" s="14">
        <v>1070.6447391533932</v>
      </c>
      <c r="R535" s="14">
        <v>1047.4667394382964</v>
      </c>
      <c r="S535" s="14">
        <v>1070.6447391533932</v>
      </c>
      <c r="T535" s="14">
        <v>1070.6447391533932</v>
      </c>
      <c r="U535" s="5">
        <v>1052.8954823257316</v>
      </c>
      <c r="V535" s="5">
        <v>1052.8954823257316</v>
      </c>
      <c r="W535" s="5">
        <v>1072.8348714570004</v>
      </c>
      <c r="X535" s="5">
        <v>1071.3190114645649</v>
      </c>
      <c r="Y535" s="5">
        <v>1071.3190114645649</v>
      </c>
      <c r="Z535" s="5">
        <v>1075.8261848413472</v>
      </c>
      <c r="AA535" s="5">
        <v>1081.4309180611178</v>
      </c>
      <c r="AB535" s="5">
        <v>1081.1663679932824</v>
      </c>
      <c r="AC535" s="5">
        <v>1082.5931165340528</v>
      </c>
    </row>
    <row r="536" spans="1:29" s="5" customFormat="1">
      <c r="A536" s="1" t="s">
        <v>524</v>
      </c>
      <c r="B536" s="1" t="s">
        <v>557</v>
      </c>
      <c r="C536" s="1"/>
      <c r="D536" s="1"/>
      <c r="E536" s="1"/>
      <c r="F536" s="1">
        <v>266</v>
      </c>
      <c r="G536" s="1" t="s">
        <v>836</v>
      </c>
      <c r="H536" s="1" t="str">
        <f t="shared" si="9"/>
        <v>266종합중위단위전세가격</v>
      </c>
      <c r="I536" s="1" t="s">
        <v>874</v>
      </c>
      <c r="J536" s="13">
        <v>575.05624498364091</v>
      </c>
      <c r="K536" s="13">
        <v>587.74017935377708</v>
      </c>
      <c r="L536" s="13">
        <v>589.01695334473902</v>
      </c>
      <c r="M536" s="13">
        <v>590.26063981635821</v>
      </c>
      <c r="N536" s="13">
        <v>604.09857237877304</v>
      </c>
      <c r="O536" s="13">
        <v>601.74066843694948</v>
      </c>
      <c r="P536" s="13">
        <v>601.74066843694948</v>
      </c>
      <c r="Q536" s="14">
        <v>599.90093949519598</v>
      </c>
      <c r="R536" s="14">
        <v>599.90093949519598</v>
      </c>
      <c r="S536" s="14">
        <v>599.90093949519598</v>
      </c>
      <c r="T536" s="14">
        <v>599.90093949519598</v>
      </c>
      <c r="U536" s="5">
        <v>613.49501814614962</v>
      </c>
      <c r="V536" s="5">
        <v>613.3029168657223</v>
      </c>
      <c r="W536" s="5">
        <v>613.3029168657223</v>
      </c>
      <c r="X536" s="5">
        <v>613.3029168657223</v>
      </c>
      <c r="Y536" s="5">
        <v>613.63055569854293</v>
      </c>
      <c r="Z536" s="5">
        <v>613.63055569854293</v>
      </c>
      <c r="AA536" s="5">
        <v>613.63055569854293</v>
      </c>
      <c r="AB536" s="5">
        <v>616.3578770736475</v>
      </c>
      <c r="AC536" s="5">
        <v>617.14854024906617</v>
      </c>
    </row>
    <row r="537" spans="1:29" s="5" customFormat="1">
      <c r="A537" s="1" t="s">
        <v>524</v>
      </c>
      <c r="B537" s="1" t="s">
        <v>557</v>
      </c>
      <c r="C537" s="1"/>
      <c r="D537" s="1" t="s">
        <v>557</v>
      </c>
      <c r="E537" s="1"/>
      <c r="F537" s="1">
        <v>267</v>
      </c>
      <c r="G537" s="1" t="s">
        <v>836</v>
      </c>
      <c r="H537" s="1" t="str">
        <f t="shared" si="9"/>
        <v>267종합중위단위전세가격</v>
      </c>
      <c r="I537" s="1" t="s">
        <v>874</v>
      </c>
      <c r="J537" s="13">
        <v>682.79415252789613</v>
      </c>
      <c r="K537" s="13">
        <v>698.11669290009786</v>
      </c>
      <c r="L537" s="13">
        <v>699.8725430864821</v>
      </c>
      <c r="M537" s="13">
        <v>701.04310987740507</v>
      </c>
      <c r="N537" s="13">
        <v>717.61415717161526</v>
      </c>
      <c r="O537" s="13">
        <v>714.34154892911295</v>
      </c>
      <c r="P537" s="13">
        <v>714.34154892911295</v>
      </c>
      <c r="Q537" s="14">
        <v>711.78813189122639</v>
      </c>
      <c r="R537" s="14">
        <v>711.78813189122639</v>
      </c>
      <c r="S537" s="14">
        <v>711.78813189122639</v>
      </c>
      <c r="T537" s="14">
        <v>711.78813189122639</v>
      </c>
      <c r="U537" s="5">
        <v>725.6810594620971</v>
      </c>
      <c r="V537" s="5">
        <v>725.41615126683462</v>
      </c>
      <c r="W537" s="5">
        <v>725.41615126683462</v>
      </c>
      <c r="X537" s="5">
        <v>725.41615126683462</v>
      </c>
      <c r="Y537" s="5">
        <v>726.00268163929945</v>
      </c>
      <c r="Z537" s="5">
        <v>726.00268163929945</v>
      </c>
      <c r="AA537" s="5">
        <v>726.00268163929945</v>
      </c>
      <c r="AB537" s="5">
        <v>729.76366533380053</v>
      </c>
      <c r="AC537" s="5">
        <v>730.85399203227325</v>
      </c>
    </row>
    <row r="538" spans="1:29" s="5" customFormat="1">
      <c r="A538" s="1" t="s">
        <v>524</v>
      </c>
      <c r="B538" s="1" t="s">
        <v>557</v>
      </c>
      <c r="C538" s="1"/>
      <c r="D538" s="1" t="s">
        <v>720</v>
      </c>
      <c r="E538" s="1"/>
      <c r="F538" s="1">
        <v>268</v>
      </c>
      <c r="G538" s="1" t="s">
        <v>836</v>
      </c>
      <c r="H538" s="1" t="str">
        <f t="shared" si="9"/>
        <v>268종합중위단위전세가격</v>
      </c>
      <c r="I538" s="1" t="s">
        <v>874</v>
      </c>
      <c r="J538" s="13">
        <v>297.33191735781043</v>
      </c>
      <c r="K538" s="13">
        <v>303.21411318952028</v>
      </c>
      <c r="L538" s="13">
        <v>303.25593546025749</v>
      </c>
      <c r="M538" s="13">
        <v>304.68810818170715</v>
      </c>
      <c r="N538" s="13">
        <v>311.48067975174934</v>
      </c>
      <c r="O538" s="13">
        <v>311.48067975174934</v>
      </c>
      <c r="P538" s="13">
        <v>311.48067975174934</v>
      </c>
      <c r="Q538" s="14">
        <v>311.48067975174934</v>
      </c>
      <c r="R538" s="14">
        <v>311.48067975174934</v>
      </c>
      <c r="S538" s="14">
        <v>311.48067975174934</v>
      </c>
      <c r="T538" s="14">
        <v>311.48067975174934</v>
      </c>
      <c r="U538" s="5">
        <v>317.49178505163957</v>
      </c>
      <c r="V538" s="5">
        <v>317.49178505163957</v>
      </c>
      <c r="W538" s="5">
        <v>317.49178505163957</v>
      </c>
      <c r="X538" s="5">
        <v>317.49178505163957</v>
      </c>
      <c r="Y538" s="5">
        <v>317.13633771922463</v>
      </c>
      <c r="Z538" s="5">
        <v>317.13633771922463</v>
      </c>
      <c r="AA538" s="5">
        <v>317.13633771922463</v>
      </c>
      <c r="AB538" s="5">
        <v>317.13633771922463</v>
      </c>
      <c r="AC538" s="5">
        <v>317.13633771922463</v>
      </c>
    </row>
    <row r="539" spans="1:29" s="5" customFormat="1">
      <c r="A539" s="1" t="s">
        <v>523</v>
      </c>
      <c r="B539" s="1"/>
      <c r="C539" s="1"/>
      <c r="D539" s="1"/>
      <c r="E539" s="1"/>
      <c r="F539" s="1">
        <v>269</v>
      </c>
      <c r="G539" s="1" t="s">
        <v>836</v>
      </c>
      <c r="H539" s="1" t="str">
        <f t="shared" si="9"/>
        <v>269종합중위단위전세가격</v>
      </c>
      <c r="I539" s="1" t="s">
        <v>874</v>
      </c>
      <c r="J539" s="13">
        <v>1125.4785936369974</v>
      </c>
      <c r="K539" s="13">
        <v>1126.9760977178485</v>
      </c>
      <c r="L539" s="13">
        <v>1128.8081972319428</v>
      </c>
      <c r="M539" s="13">
        <v>1129.2631736073636</v>
      </c>
      <c r="N539" s="13">
        <v>1128.3939808184559</v>
      </c>
      <c r="O539" s="13">
        <v>1128.2635569653771</v>
      </c>
      <c r="P539" s="13">
        <v>1124.1459525888597</v>
      </c>
      <c r="Q539" s="14">
        <v>1122.7972609740959</v>
      </c>
      <c r="R539" s="14">
        <v>1124.3613739206021</v>
      </c>
      <c r="S539" s="14">
        <v>1129.0030714050195</v>
      </c>
      <c r="T539" s="14">
        <v>1131.7829657064924</v>
      </c>
      <c r="U539" s="5">
        <v>1138.5284856356946</v>
      </c>
      <c r="V539" s="5">
        <v>1141.5756120928963</v>
      </c>
      <c r="W539" s="5">
        <v>1145.1115413648768</v>
      </c>
      <c r="X539" s="5">
        <v>1148.9032843356881</v>
      </c>
      <c r="Y539" s="5">
        <v>1156.2231274489518</v>
      </c>
      <c r="Z539" s="5">
        <v>1161.9729124872536</v>
      </c>
      <c r="AA539" s="5">
        <v>1166.849929745503</v>
      </c>
      <c r="AB539" s="5">
        <v>1170.8216117549005</v>
      </c>
      <c r="AC539" s="5">
        <v>1176.1924308656187</v>
      </c>
    </row>
    <row r="540" spans="1:29" s="5" customFormat="1">
      <c r="A540" s="1" t="s">
        <v>516</v>
      </c>
      <c r="B540" s="1"/>
      <c r="C540" s="1"/>
      <c r="D540" s="1"/>
      <c r="E540" s="1"/>
      <c r="F540" s="1">
        <v>1</v>
      </c>
      <c r="G540" s="1" t="s">
        <v>837</v>
      </c>
      <c r="H540" s="1" t="str">
        <f t="shared" si="9"/>
        <v>1아파트중위단위매매가격</v>
      </c>
      <c r="I540" s="1" t="s">
        <v>873</v>
      </c>
      <c r="J540" s="13">
        <v>3155.3610618971984</v>
      </c>
      <c r="K540" s="13">
        <v>3150.6579878078387</v>
      </c>
      <c r="L540" s="13">
        <v>3145.0230951204044</v>
      </c>
      <c r="M540" s="13">
        <v>3137.0363880883665</v>
      </c>
      <c r="N540" s="13">
        <v>3127.8503532343202</v>
      </c>
      <c r="O540" s="13">
        <v>3113.7305811680044</v>
      </c>
      <c r="P540" s="13">
        <v>3097.8748274609593</v>
      </c>
      <c r="Q540" s="14">
        <v>3078.7190923685362</v>
      </c>
      <c r="R540" s="14">
        <v>3059.9055046294761</v>
      </c>
      <c r="S540" s="14">
        <v>3047.2119606496503</v>
      </c>
      <c r="T540" s="14">
        <v>3034.3891450984706</v>
      </c>
      <c r="U540" s="5">
        <v>3014.7091380059173</v>
      </c>
      <c r="V540" s="5">
        <v>3000.6647308208103</v>
      </c>
      <c r="W540" s="5">
        <v>2991.9444695344214</v>
      </c>
      <c r="X540" s="5">
        <v>2987.6854887933578</v>
      </c>
      <c r="Y540" s="5">
        <v>2987.5939550271014</v>
      </c>
      <c r="Z540" s="5">
        <v>2994.4745404035443</v>
      </c>
      <c r="AA540" s="5">
        <v>2995.3440133132603</v>
      </c>
      <c r="AB540" s="5">
        <v>2991.8080489847907</v>
      </c>
      <c r="AC540" s="5">
        <v>2985.9960398002186</v>
      </c>
    </row>
    <row r="541" spans="1:29" s="5" customFormat="1">
      <c r="A541" s="1" t="s">
        <v>521</v>
      </c>
      <c r="B541" s="1"/>
      <c r="C541" s="1"/>
      <c r="D541" s="1"/>
      <c r="E541" s="1"/>
      <c r="F541" s="1">
        <v>2</v>
      </c>
      <c r="G541" s="1" t="s">
        <v>837</v>
      </c>
      <c r="H541" s="1" t="str">
        <f t="shared" si="9"/>
        <v>2아파트중위단위매매가격</v>
      </c>
      <c r="I541" s="1" t="s">
        <v>873</v>
      </c>
      <c r="J541" s="13">
        <v>4286.0716534698731</v>
      </c>
      <c r="K541" s="13">
        <v>4274.6823952578561</v>
      </c>
      <c r="L541" s="13">
        <v>4254.7961578606146</v>
      </c>
      <c r="M541" s="13">
        <v>4231.5348917475967</v>
      </c>
      <c r="N541" s="13">
        <v>4210.6589638326959</v>
      </c>
      <c r="O541" s="13">
        <v>4184.4872031086225</v>
      </c>
      <c r="P541" s="13">
        <v>4158.2807078782753</v>
      </c>
      <c r="Q541" s="14">
        <v>4122.9051687282563</v>
      </c>
      <c r="R541" s="14">
        <v>4087.3392029498063</v>
      </c>
      <c r="S541" s="14">
        <v>4062.4652014053322</v>
      </c>
      <c r="T541" s="14">
        <v>4036.9004828304783</v>
      </c>
      <c r="U541" s="5">
        <v>3992.792231754413</v>
      </c>
      <c r="V541" s="5">
        <v>3966.1237405094821</v>
      </c>
      <c r="W541" s="5">
        <v>3951.3575074307018</v>
      </c>
      <c r="X541" s="5">
        <v>3943.5108298112145</v>
      </c>
      <c r="Y541" s="5">
        <v>3940.3234393934254</v>
      </c>
      <c r="Z541" s="5">
        <v>3948.329473495975</v>
      </c>
      <c r="AA541" s="5">
        <v>3946.2848960520205</v>
      </c>
      <c r="AB541" s="5">
        <v>3935.6310625385699</v>
      </c>
      <c r="AC541" s="5">
        <v>3921.4746507002178</v>
      </c>
    </row>
    <row r="542" spans="1:29" s="5" customFormat="1">
      <c r="A542" s="1" t="s">
        <v>1382</v>
      </c>
      <c r="B542" s="1"/>
      <c r="C542" s="1"/>
      <c r="D542" s="1"/>
      <c r="E542" s="1"/>
      <c r="F542" s="1">
        <v>3</v>
      </c>
      <c r="G542" s="1" t="s">
        <v>837</v>
      </c>
      <c r="H542" s="1" t="str">
        <f t="shared" si="9"/>
        <v>3아파트중위단위매매가격</v>
      </c>
      <c r="I542" s="1" t="s">
        <v>873</v>
      </c>
      <c r="J542" s="13">
        <v>2021.2136988283169</v>
      </c>
      <c r="K542" s="13">
        <v>2023.2171313802041</v>
      </c>
      <c r="L542" s="13">
        <v>2031.876900070554</v>
      </c>
      <c r="M542" s="13">
        <v>2039.2111788264358</v>
      </c>
      <c r="N542" s="13">
        <v>2041.7505682218316</v>
      </c>
      <c r="O542" s="13">
        <v>2039.7194165839508</v>
      </c>
      <c r="P542" s="13">
        <v>2034.245865265352</v>
      </c>
      <c r="Q542" s="14">
        <v>2031.3592339900417</v>
      </c>
      <c r="R542" s="14">
        <v>2029.3489427975219</v>
      </c>
      <c r="S542" s="14">
        <v>2028.8728786316103</v>
      </c>
      <c r="T542" s="14">
        <v>2028.830694855252</v>
      </c>
      <c r="U542" s="5">
        <v>2030.6625260354006</v>
      </c>
      <c r="V542" s="5">
        <v>2029.3191738298792</v>
      </c>
      <c r="W542" s="5">
        <v>2026.6817475259188</v>
      </c>
      <c r="X542" s="5">
        <v>2026.0323383852174</v>
      </c>
      <c r="Y542" s="5">
        <v>2030.8542803240928</v>
      </c>
      <c r="Z542" s="5">
        <v>2036.6046797812612</v>
      </c>
      <c r="AA542" s="5">
        <v>2040.4004687473027</v>
      </c>
      <c r="AB542" s="5">
        <v>2044.0123338503415</v>
      </c>
      <c r="AC542" s="5">
        <v>2046.5798502410432</v>
      </c>
    </row>
    <row r="543" spans="1:29" s="5" customFormat="1">
      <c r="A543" s="1" t="s">
        <v>522</v>
      </c>
      <c r="B543" s="1"/>
      <c r="C543" s="1"/>
      <c r="D543" s="1"/>
      <c r="E543" s="1"/>
      <c r="F543" s="1">
        <v>4</v>
      </c>
      <c r="G543" s="1" t="s">
        <v>837</v>
      </c>
      <c r="H543" s="1" t="str">
        <f t="shared" si="9"/>
        <v>4아파트중위단위매매가격</v>
      </c>
      <c r="I543" s="1" t="s">
        <v>873</v>
      </c>
      <c r="J543" s="13">
        <v>2261.8342362187332</v>
      </c>
      <c r="K543" s="13">
        <v>2259.7146838516314</v>
      </c>
      <c r="L543" s="13">
        <v>2267.8006574199553</v>
      </c>
      <c r="M543" s="13">
        <v>2272.9529930116728</v>
      </c>
      <c r="N543" s="13">
        <v>2276.9453949381232</v>
      </c>
      <c r="O543" s="13">
        <v>2275.729185502777</v>
      </c>
      <c r="P543" s="13">
        <v>2266.0650156568072</v>
      </c>
      <c r="Q543" s="14">
        <v>2258.9290296554618</v>
      </c>
      <c r="R543" s="14">
        <v>2256.2045433359958</v>
      </c>
      <c r="S543" s="14">
        <v>2254.154774625099</v>
      </c>
      <c r="T543" s="14">
        <v>2256.1746265770535</v>
      </c>
      <c r="U543" s="5">
        <v>2260.4163123971675</v>
      </c>
      <c r="V543" s="5">
        <v>2259.9353493847761</v>
      </c>
      <c r="W543" s="5">
        <v>2256.6308700953964</v>
      </c>
      <c r="X543" s="5">
        <v>2257.4993994264573</v>
      </c>
      <c r="Y543" s="5">
        <v>2266.2925322983228</v>
      </c>
      <c r="Z543" s="5">
        <v>2274.0516372164461</v>
      </c>
      <c r="AA543" s="5">
        <v>2279.3254609457576</v>
      </c>
      <c r="AB543" s="5">
        <v>2285.0293880341897</v>
      </c>
      <c r="AC543" s="5">
        <v>2286.9620842869949</v>
      </c>
    </row>
    <row r="544" spans="1:29" s="5" customFormat="1">
      <c r="A544" s="1" t="s">
        <v>853</v>
      </c>
      <c r="B544" s="1"/>
      <c r="C544" s="1"/>
      <c r="D544" s="1"/>
      <c r="E544" s="1"/>
      <c r="F544" s="1">
        <v>5</v>
      </c>
      <c r="G544" s="1" t="s">
        <v>837</v>
      </c>
      <c r="H544" s="1" t="str">
        <f t="shared" si="9"/>
        <v>5아파트중위단위매매가격</v>
      </c>
      <c r="I544" s="1" t="s">
        <v>873</v>
      </c>
      <c r="J544" s="13">
        <v>1806.1460971609326</v>
      </c>
      <c r="K544" s="13">
        <v>1811.8346701744551</v>
      </c>
      <c r="L544" s="13">
        <v>1821.0072992468849</v>
      </c>
      <c r="M544" s="13">
        <v>1830.2918075566558</v>
      </c>
      <c r="N544" s="13">
        <v>1831.5324885224397</v>
      </c>
      <c r="O544" s="13">
        <v>1828.772938274459</v>
      </c>
      <c r="P544" s="13">
        <v>1827.0449786080073</v>
      </c>
      <c r="Q544" s="14">
        <v>1827.9564376348542</v>
      </c>
      <c r="R544" s="14">
        <v>1826.5844969120874</v>
      </c>
      <c r="S544" s="14">
        <v>1827.5150161820432</v>
      </c>
      <c r="T544" s="14">
        <v>1825.6297765990171</v>
      </c>
      <c r="U544" s="5">
        <v>1825.4484383086228</v>
      </c>
      <c r="V544" s="5">
        <v>1822.7327224402852</v>
      </c>
      <c r="W544" s="5">
        <v>1820.6751132875299</v>
      </c>
      <c r="X544" s="5">
        <v>1818.6572898651198</v>
      </c>
      <c r="Y544" s="5">
        <v>1819.9472518898722</v>
      </c>
      <c r="Z544" s="5">
        <v>1823.8741170439002</v>
      </c>
      <c r="AA544" s="5">
        <v>1826.1179699338595</v>
      </c>
      <c r="AB544" s="5">
        <v>1827.9889534448914</v>
      </c>
      <c r="AC544" s="5">
        <v>1831.3146071463536</v>
      </c>
    </row>
    <row r="545" spans="1:29" s="5" customFormat="1">
      <c r="A545" s="1" t="s">
        <v>524</v>
      </c>
      <c r="B545" s="1" t="s">
        <v>525</v>
      </c>
      <c r="C545" s="1"/>
      <c r="D545" s="1"/>
      <c r="E545" s="1"/>
      <c r="F545" s="1">
        <v>6</v>
      </c>
      <c r="G545" s="1" t="s">
        <v>837</v>
      </c>
      <c r="H545" s="1" t="str">
        <f t="shared" si="9"/>
        <v>6아파트중위단위매매가격</v>
      </c>
      <c r="I545" s="1" t="s">
        <v>873</v>
      </c>
      <c r="J545" s="13">
        <v>6234.3591366965593</v>
      </c>
      <c r="K545" s="13">
        <v>6208.4144327747708</v>
      </c>
      <c r="L545" s="13">
        <v>6167.8126428478581</v>
      </c>
      <c r="M545" s="13">
        <v>6117.5998915290529</v>
      </c>
      <c r="N545" s="13">
        <v>6081.3855587037906</v>
      </c>
      <c r="O545" s="13">
        <v>6035.9804407857664</v>
      </c>
      <c r="P545" s="13">
        <v>5998.5671015343241</v>
      </c>
      <c r="Q545" s="14">
        <v>5938.1058391285142</v>
      </c>
      <c r="R545" s="14">
        <v>5882.0215934029911</v>
      </c>
      <c r="S545" s="14">
        <v>5849.4446282862036</v>
      </c>
      <c r="T545" s="14">
        <v>5811.8778743628109</v>
      </c>
      <c r="U545" s="5">
        <v>5752.1140421130722</v>
      </c>
      <c r="V545" s="5">
        <v>5708.4856204179396</v>
      </c>
      <c r="W545" s="5">
        <v>5694.2152699118169</v>
      </c>
      <c r="X545" s="5">
        <v>5684.1763520121231</v>
      </c>
      <c r="Y545" s="5">
        <v>5677.7435988903671</v>
      </c>
      <c r="Z545" s="5">
        <v>5692.6288033920709</v>
      </c>
      <c r="AA545" s="5">
        <v>5673.7562064342928</v>
      </c>
      <c r="AB545" s="5">
        <v>5655.1570581734341</v>
      </c>
      <c r="AC545" s="5">
        <v>5626.6960049678128</v>
      </c>
    </row>
    <row r="546" spans="1:29" s="5" customFormat="1">
      <c r="A546" s="1" t="s">
        <v>524</v>
      </c>
      <c r="B546" s="1" t="s">
        <v>525</v>
      </c>
      <c r="C546" s="1" t="s">
        <v>526</v>
      </c>
      <c r="D546" s="1"/>
      <c r="E546" s="1"/>
      <c r="F546" s="1">
        <v>7</v>
      </c>
      <c r="G546" s="1" t="s">
        <v>837</v>
      </c>
      <c r="H546" s="1" t="str">
        <f t="shared" si="9"/>
        <v>7아파트중위단위매매가격</v>
      </c>
      <c r="I546" s="1" t="s">
        <v>873</v>
      </c>
      <c r="J546" s="13">
        <v>4935.2596546129507</v>
      </c>
      <c r="K546" s="13">
        <v>4931.8421960067426</v>
      </c>
      <c r="L546" s="13">
        <v>4923.4179100448682</v>
      </c>
      <c r="M546" s="13">
        <v>4905.2669058959082</v>
      </c>
      <c r="N546" s="13">
        <v>4873.442038949046</v>
      </c>
      <c r="O546" s="13">
        <v>4858.0957126041494</v>
      </c>
      <c r="P546" s="13">
        <v>4833.6741948084373</v>
      </c>
      <c r="Q546" s="14">
        <v>4805.3485338284599</v>
      </c>
      <c r="R546" s="14">
        <v>4782.1055416661293</v>
      </c>
      <c r="S546" s="14">
        <v>4759.0090985471452</v>
      </c>
      <c r="T546" s="14">
        <v>4714.107092872654</v>
      </c>
      <c r="U546" s="5">
        <v>4691.1512500551889</v>
      </c>
      <c r="V546" s="5">
        <v>4673.4225689922532</v>
      </c>
      <c r="W546" s="5">
        <v>4668.1545254173534</v>
      </c>
      <c r="X546" s="5">
        <v>4656.2715504101188</v>
      </c>
      <c r="Y546" s="5">
        <v>4648.3427335779752</v>
      </c>
      <c r="Z546" s="5">
        <v>4642.8275493321626</v>
      </c>
      <c r="AA546" s="5">
        <v>4641.5280742243458</v>
      </c>
      <c r="AB546" s="5">
        <v>4620.3584048535295</v>
      </c>
      <c r="AC546" s="5">
        <v>4604.6675292230457</v>
      </c>
    </row>
    <row r="547" spans="1:29" s="5" customFormat="1">
      <c r="A547" s="1" t="s">
        <v>524</v>
      </c>
      <c r="B547" s="1" t="s">
        <v>525</v>
      </c>
      <c r="C547" s="1" t="s">
        <v>527</v>
      </c>
      <c r="D547" s="1"/>
      <c r="E547" s="1"/>
      <c r="F547" s="1">
        <v>8</v>
      </c>
      <c r="G547" s="1" t="s">
        <v>837</v>
      </c>
      <c r="H547" s="1" t="str">
        <f t="shared" si="9"/>
        <v>8아파트중위단위매매가격</v>
      </c>
      <c r="I547" s="1" t="s">
        <v>873</v>
      </c>
      <c r="J547" s="13">
        <v>7285.0586248056752</v>
      </c>
      <c r="K547" s="13">
        <v>7285.0586248056752</v>
      </c>
      <c r="L547" s="13">
        <v>7276.2960774011863</v>
      </c>
      <c r="M547" s="13">
        <v>7272.57537948753</v>
      </c>
      <c r="N547" s="13">
        <v>7267.0530804788432</v>
      </c>
      <c r="O547" s="13">
        <v>7261.5925787026445</v>
      </c>
      <c r="P547" s="13">
        <v>7249.9190335285984</v>
      </c>
      <c r="Q547" s="14">
        <v>7206.8377937650748</v>
      </c>
      <c r="R547" s="14">
        <v>7164.8363687789924</v>
      </c>
      <c r="S547" s="14">
        <v>7122.1849756692964</v>
      </c>
      <c r="T547" s="14">
        <v>7072.5019640597848</v>
      </c>
      <c r="U547" s="5">
        <v>7022.2488997807932</v>
      </c>
      <c r="V547" s="5">
        <v>7012.5904869816659</v>
      </c>
      <c r="W547" s="5">
        <v>6986.5785025149798</v>
      </c>
      <c r="X547" s="5">
        <v>6972.7607604894947</v>
      </c>
      <c r="Y547" s="5">
        <v>6900.842228245976</v>
      </c>
      <c r="Z547" s="5">
        <v>6861.5421642971151</v>
      </c>
      <c r="AA547" s="5">
        <v>6860.5532729522211</v>
      </c>
      <c r="AB547" s="5">
        <v>6810.2779523967865</v>
      </c>
      <c r="AC547" s="5">
        <v>6765.2695581465914</v>
      </c>
    </row>
    <row r="548" spans="1:29" s="5" customFormat="1">
      <c r="A548" s="1" t="s">
        <v>524</v>
      </c>
      <c r="B548" s="1" t="s">
        <v>525</v>
      </c>
      <c r="C548" s="1" t="s">
        <v>528</v>
      </c>
      <c r="D548" s="1"/>
      <c r="E548" s="1"/>
      <c r="F548" s="1">
        <v>9</v>
      </c>
      <c r="G548" s="1" t="s">
        <v>837</v>
      </c>
      <c r="H548" s="1" t="str">
        <f t="shared" si="9"/>
        <v>9아파트중위단위매매가격</v>
      </c>
      <c r="I548" s="1" t="s">
        <v>873</v>
      </c>
      <c r="J548" s="13">
        <v>4583.5955654596073</v>
      </c>
      <c r="K548" s="13">
        <v>4586.1817581866708</v>
      </c>
      <c r="L548" s="13">
        <v>4579.3737112466515</v>
      </c>
      <c r="M548" s="13">
        <v>4555.8837425139145</v>
      </c>
      <c r="N548" s="13">
        <v>4517.7461462625843</v>
      </c>
      <c r="O548" s="13">
        <v>4496.4388204081542</v>
      </c>
      <c r="P548" s="13">
        <v>4467.9302973886179</v>
      </c>
      <c r="Q548" s="14">
        <v>4437.5240946287613</v>
      </c>
      <c r="R548" s="14">
        <v>4416.4862443489556</v>
      </c>
      <c r="S548" s="14">
        <v>4394.0942234080139</v>
      </c>
      <c r="T548" s="14">
        <v>4339.0491068578967</v>
      </c>
      <c r="U548" s="5">
        <v>4320.8464088676446</v>
      </c>
      <c r="V548" s="5">
        <v>4297.3285119536986</v>
      </c>
      <c r="W548" s="5">
        <v>4294.9117314912746</v>
      </c>
      <c r="X548" s="5">
        <v>4282.058843710076</v>
      </c>
      <c r="Y548" s="5">
        <v>4288.9423387429124</v>
      </c>
      <c r="Z548" s="5">
        <v>4285.5933997727388</v>
      </c>
      <c r="AA548" s="5">
        <v>4283.6211325875347</v>
      </c>
      <c r="AB548" s="5">
        <v>4261.1599988931503</v>
      </c>
      <c r="AC548" s="5">
        <v>4246.4346011933931</v>
      </c>
    </row>
    <row r="549" spans="1:29" s="5" customFormat="1">
      <c r="A549" s="1" t="s">
        <v>524</v>
      </c>
      <c r="B549" s="1" t="s">
        <v>525</v>
      </c>
      <c r="C549" s="1" t="s">
        <v>529</v>
      </c>
      <c r="D549" s="1"/>
      <c r="E549" s="1"/>
      <c r="F549" s="1">
        <v>10</v>
      </c>
      <c r="G549" s="1" t="s">
        <v>837</v>
      </c>
      <c r="H549" s="1" t="str">
        <f t="shared" si="9"/>
        <v>10아파트중위단위매매가격</v>
      </c>
      <c r="I549" s="1" t="s">
        <v>873</v>
      </c>
      <c r="J549" s="13">
        <v>5154.2312416249752</v>
      </c>
      <c r="K549" s="13">
        <v>5125.6036802320987</v>
      </c>
      <c r="L549" s="13">
        <v>5111.0132103206543</v>
      </c>
      <c r="M549" s="13">
        <v>5106.6648647818311</v>
      </c>
      <c r="N549" s="13">
        <v>5086.6025363854524</v>
      </c>
      <c r="O549" s="13">
        <v>5089.7376815931229</v>
      </c>
      <c r="P549" s="13">
        <v>5075.0429503889127</v>
      </c>
      <c r="Q549" s="14">
        <v>5062.1474357020361</v>
      </c>
      <c r="R549" s="14">
        <v>5039.5160005640819</v>
      </c>
      <c r="S549" s="14">
        <v>5023.3043516174394</v>
      </c>
      <c r="T549" s="14">
        <v>5020.5049185627713</v>
      </c>
      <c r="U549" s="5">
        <v>4949.2387611153799</v>
      </c>
      <c r="V549" s="5">
        <v>4949.2387611153799</v>
      </c>
      <c r="W549" s="5">
        <v>4943.3324651266494</v>
      </c>
      <c r="X549" s="5">
        <v>4936.0060473017274</v>
      </c>
      <c r="Y549" s="5">
        <v>4903.6343088187768</v>
      </c>
      <c r="Z549" s="5">
        <v>4906.3334843460416</v>
      </c>
      <c r="AA549" s="5">
        <v>4907.3970973957294</v>
      </c>
      <c r="AB549" s="5">
        <v>4905.0985427968099</v>
      </c>
      <c r="AC549" s="5">
        <v>4899.9509971208126</v>
      </c>
    </row>
    <row r="550" spans="1:29" s="5" customFormat="1">
      <c r="A550" s="1" t="s">
        <v>524</v>
      </c>
      <c r="B550" s="1" t="s">
        <v>525</v>
      </c>
      <c r="C550" s="1" t="s">
        <v>530</v>
      </c>
      <c r="D550" s="1"/>
      <c r="E550" s="1"/>
      <c r="F550" s="1">
        <v>11</v>
      </c>
      <c r="G550" s="1" t="s">
        <v>837</v>
      </c>
      <c r="H550" s="1" t="str">
        <f t="shared" si="9"/>
        <v>11아파트중위단위매매가격</v>
      </c>
      <c r="I550" s="1" t="s">
        <v>873</v>
      </c>
      <c r="J550" s="13">
        <v>7282.4301107189658</v>
      </c>
      <c r="K550" s="13">
        <v>7238.3111620487498</v>
      </c>
      <c r="L550" s="13">
        <v>7171.7496143147164</v>
      </c>
      <c r="M550" s="13">
        <v>7095.6704939852298</v>
      </c>
      <c r="N550" s="13">
        <v>7055.9148836503855</v>
      </c>
      <c r="O550" s="13">
        <v>6986.2593157887941</v>
      </c>
      <c r="P550" s="13">
        <v>6938.3645998951279</v>
      </c>
      <c r="Q550" s="14">
        <v>6851.9773852803719</v>
      </c>
      <c r="R550" s="14">
        <v>6769.3978902804156</v>
      </c>
      <c r="S550" s="14">
        <v>6729.1723500841117</v>
      </c>
      <c r="T550" s="14">
        <v>6697.5234373680323</v>
      </c>
      <c r="U550" s="5">
        <v>6639.5627772011967</v>
      </c>
      <c r="V550" s="5">
        <v>6574.2703610331091</v>
      </c>
      <c r="W550" s="5">
        <v>6552.4699765250461</v>
      </c>
      <c r="X550" s="5">
        <v>6543.9735313301126</v>
      </c>
      <c r="Y550" s="5">
        <v>6547.3926463187145</v>
      </c>
      <c r="Z550" s="5">
        <v>6579.5123211218015</v>
      </c>
      <c r="AA550" s="5">
        <v>6545.7937596888305</v>
      </c>
      <c r="AB550" s="5">
        <v>6529.3662156202681</v>
      </c>
      <c r="AC550" s="5">
        <v>6490.1167775026752</v>
      </c>
    </row>
    <row r="551" spans="1:29" s="5" customFormat="1">
      <c r="A551" s="1" t="s">
        <v>524</v>
      </c>
      <c r="B551" s="1" t="s">
        <v>525</v>
      </c>
      <c r="C551" s="1" t="s">
        <v>531</v>
      </c>
      <c r="D551" s="1"/>
      <c r="E551" s="1"/>
      <c r="F551" s="1">
        <v>12</v>
      </c>
      <c r="G551" s="1" t="s">
        <v>837</v>
      </c>
      <c r="H551" s="1" t="str">
        <f t="shared" si="9"/>
        <v>12아파트중위단위매매가격</v>
      </c>
      <c r="I551" s="1" t="s">
        <v>873</v>
      </c>
      <c r="J551" s="13">
        <v>5173.2013265797386</v>
      </c>
      <c r="K551" s="13">
        <v>5177.6040395367409</v>
      </c>
      <c r="L551" s="13">
        <v>5149.1264835694255</v>
      </c>
      <c r="M551" s="13">
        <v>5107.0235639183675</v>
      </c>
      <c r="N551" s="13">
        <v>5087.6438068405141</v>
      </c>
      <c r="O551" s="13">
        <v>5063.0683243531712</v>
      </c>
      <c r="P551" s="13">
        <v>5030.619241691471</v>
      </c>
      <c r="Q551" s="14">
        <v>4986.1786402878379</v>
      </c>
      <c r="R551" s="14">
        <v>4942.2216130661454</v>
      </c>
      <c r="S551" s="14">
        <v>4928.018304705929</v>
      </c>
      <c r="T551" s="14">
        <v>4893.8406118336561</v>
      </c>
      <c r="U551" s="5">
        <v>4858.8078659221637</v>
      </c>
      <c r="V551" s="5">
        <v>4806.3196630398934</v>
      </c>
      <c r="W551" s="5">
        <v>4792.8203546945533</v>
      </c>
      <c r="X551" s="5">
        <v>4785.6741996062428</v>
      </c>
      <c r="Y551" s="5">
        <v>4827.4741240526137</v>
      </c>
      <c r="Z551" s="5">
        <v>4851.6354876298392</v>
      </c>
      <c r="AA551" s="5">
        <v>4855.4971463528991</v>
      </c>
      <c r="AB551" s="5">
        <v>4860.7190055478104</v>
      </c>
      <c r="AC551" s="5">
        <v>4852.2077197841063</v>
      </c>
    </row>
    <row r="552" spans="1:29" s="5" customFormat="1">
      <c r="A552" s="1" t="s">
        <v>524</v>
      </c>
      <c r="B552" s="1" t="s">
        <v>525</v>
      </c>
      <c r="C552" s="1" t="s">
        <v>532</v>
      </c>
      <c r="D552" s="1"/>
      <c r="E552" s="1"/>
      <c r="F552" s="1">
        <v>13</v>
      </c>
      <c r="G552" s="1" t="s">
        <v>837</v>
      </c>
      <c r="H552" s="1" t="str">
        <f t="shared" si="9"/>
        <v>13아파트중위단위매매가격</v>
      </c>
      <c r="I552" s="1" t="s">
        <v>873</v>
      </c>
      <c r="J552" s="13">
        <v>9421.7488301455141</v>
      </c>
      <c r="K552" s="13">
        <v>9328.4160172433294</v>
      </c>
      <c r="L552" s="13">
        <v>9223.2271773399061</v>
      </c>
      <c r="M552" s="13">
        <v>9112.6871570488183</v>
      </c>
      <c r="N552" s="13">
        <v>9052.2650146503329</v>
      </c>
      <c r="O552" s="13">
        <v>8936.8862558102737</v>
      </c>
      <c r="P552" s="13">
        <v>8873.3255616429306</v>
      </c>
      <c r="Q552" s="14">
        <v>8744.3933298475367</v>
      </c>
      <c r="R552" s="14">
        <v>8622.6403848502123</v>
      </c>
      <c r="S552" s="14">
        <v>8556.0213836378134</v>
      </c>
      <c r="T552" s="14">
        <v>8526.9373262689296</v>
      </c>
      <c r="U552" s="5">
        <v>8433.9374251334084</v>
      </c>
      <c r="V552" s="5">
        <v>8355.7428652950894</v>
      </c>
      <c r="W552" s="5">
        <v>8325.5779155553955</v>
      </c>
      <c r="X552" s="5">
        <v>8315.7208528384581</v>
      </c>
      <c r="Y552" s="5">
        <v>8315.572517644483</v>
      </c>
      <c r="Z552" s="5">
        <v>8355.8738159007407</v>
      </c>
      <c r="AA552" s="5">
        <v>8283.5205238223098</v>
      </c>
      <c r="AB552" s="5">
        <v>8244.8360887550698</v>
      </c>
      <c r="AC552" s="5">
        <v>8173.9859779484705</v>
      </c>
    </row>
    <row r="553" spans="1:29" s="5" customFormat="1">
      <c r="A553" s="1" t="s">
        <v>524</v>
      </c>
      <c r="B553" s="1" t="s">
        <v>533</v>
      </c>
      <c r="C553" s="1"/>
      <c r="D553" s="1"/>
      <c r="E553" s="1"/>
      <c r="F553" s="1">
        <v>14</v>
      </c>
      <c r="G553" s="1" t="s">
        <v>837</v>
      </c>
      <c r="H553" s="1" t="str">
        <f t="shared" si="9"/>
        <v>14아파트중위단위매매가격</v>
      </c>
      <c r="I553" s="1" t="s">
        <v>873</v>
      </c>
      <c r="J553" s="13">
        <v>3368.9710833899353</v>
      </c>
      <c r="K553" s="13">
        <v>3365.750559678474</v>
      </c>
      <c r="L553" s="13">
        <v>3356.0157644524611</v>
      </c>
      <c r="M553" s="13">
        <v>3346.6325356901748</v>
      </c>
      <c r="N553" s="13">
        <v>3334.43994600108</v>
      </c>
      <c r="O553" s="13">
        <v>3314.9752108720809</v>
      </c>
      <c r="P553" s="13">
        <v>3293.1455744636573</v>
      </c>
      <c r="Q553" s="14">
        <v>3271.6399750272963</v>
      </c>
      <c r="R553" s="14">
        <v>3247.6143030258236</v>
      </c>
      <c r="S553" s="14">
        <v>3225.6027219952507</v>
      </c>
      <c r="T553" s="14">
        <v>3208.0074824280186</v>
      </c>
      <c r="U553" s="5">
        <v>3182.9492111411219</v>
      </c>
      <c r="V553" s="5">
        <v>3164.2058763431291</v>
      </c>
      <c r="W553" s="5">
        <v>3148.8459763511178</v>
      </c>
      <c r="X553" s="5">
        <v>3141.4070788075314</v>
      </c>
      <c r="Y553" s="5">
        <v>3143.9420291319602</v>
      </c>
      <c r="Z553" s="5">
        <v>3148.544255321423</v>
      </c>
      <c r="AA553" s="5">
        <v>3155.8369889626588</v>
      </c>
      <c r="AB553" s="5">
        <v>3146.0111498226215</v>
      </c>
      <c r="AC553" s="5">
        <v>3136.7675887420728</v>
      </c>
    </row>
    <row r="554" spans="1:29" s="5" customFormat="1">
      <c r="A554" s="1" t="s">
        <v>524</v>
      </c>
      <c r="B554" s="1" t="s">
        <v>533</v>
      </c>
      <c r="C554" s="1" t="s">
        <v>534</v>
      </c>
      <c r="D554" s="1"/>
      <c r="E554" s="1"/>
      <c r="F554" s="1">
        <v>15</v>
      </c>
      <c r="G554" s="1" t="s">
        <v>837</v>
      </c>
      <c r="H554" s="1" t="str">
        <f t="shared" si="9"/>
        <v>15아파트중위단위매매가격</v>
      </c>
      <c r="I554" s="1" t="s">
        <v>873</v>
      </c>
      <c r="J554" s="13">
        <v>4719.1928798146746</v>
      </c>
      <c r="K554" s="13">
        <v>4726.3096778691006</v>
      </c>
      <c r="L554" s="13">
        <v>4710.7731794308183</v>
      </c>
      <c r="M554" s="13">
        <v>4698.1388043207135</v>
      </c>
      <c r="N554" s="13">
        <v>4667.321990491102</v>
      </c>
      <c r="O554" s="13">
        <v>4633.2341968810215</v>
      </c>
      <c r="P554" s="13">
        <v>4598.2441641342884</v>
      </c>
      <c r="Q554" s="14">
        <v>4552.5881476987261</v>
      </c>
      <c r="R554" s="14">
        <v>4514.8783263545938</v>
      </c>
      <c r="S554" s="14">
        <v>4474.770752419583</v>
      </c>
      <c r="T554" s="14">
        <v>4434.2803855410903</v>
      </c>
      <c r="U554" s="5">
        <v>4421.956397559522</v>
      </c>
      <c r="V554" s="5">
        <v>4396.4240431014996</v>
      </c>
      <c r="W554" s="5">
        <v>4372.2925601723209</v>
      </c>
      <c r="X554" s="5">
        <v>4360.5436297125752</v>
      </c>
      <c r="Y554" s="5">
        <v>4372.839605465686</v>
      </c>
      <c r="Z554" s="5">
        <v>4382.6335483114808</v>
      </c>
      <c r="AA554" s="5">
        <v>4396.51386830312</v>
      </c>
      <c r="AB554" s="5">
        <v>4390.2936030815836</v>
      </c>
      <c r="AC554" s="5">
        <v>4380.777966873301</v>
      </c>
    </row>
    <row r="555" spans="1:29" s="5" customFormat="1">
      <c r="A555" s="1" t="s">
        <v>524</v>
      </c>
      <c r="B555" s="1" t="s">
        <v>533</v>
      </c>
      <c r="C555" s="1" t="s">
        <v>535</v>
      </c>
      <c r="D555" s="1"/>
      <c r="E555" s="1"/>
      <c r="F555" s="1">
        <v>16</v>
      </c>
      <c r="G555" s="1" t="s">
        <v>837</v>
      </c>
      <c r="H555" s="1" t="str">
        <f t="shared" si="9"/>
        <v>16아파트중위단위매매가격</v>
      </c>
      <c r="I555" s="1" t="s">
        <v>873</v>
      </c>
      <c r="J555" s="13">
        <v>3328.5986033029822</v>
      </c>
      <c r="K555" s="13">
        <v>3317.395522988807</v>
      </c>
      <c r="L555" s="13">
        <v>3312.7173411577683</v>
      </c>
      <c r="M555" s="13">
        <v>3306.1207509014239</v>
      </c>
      <c r="N555" s="13">
        <v>3296.5173481824013</v>
      </c>
      <c r="O555" s="13">
        <v>3291.1334180695444</v>
      </c>
      <c r="P555" s="13">
        <v>3291.2495462339798</v>
      </c>
      <c r="Q555" s="14">
        <v>3272.1268993217568</v>
      </c>
      <c r="R555" s="14">
        <v>3261.1018390697459</v>
      </c>
      <c r="S555" s="14">
        <v>3244.3024169022419</v>
      </c>
      <c r="T555" s="14">
        <v>3219.3832300004628</v>
      </c>
      <c r="U555" s="5">
        <v>3192.5903247049714</v>
      </c>
      <c r="V555" s="5">
        <v>3186.7698045571078</v>
      </c>
      <c r="W555" s="5">
        <v>3167.6265691748677</v>
      </c>
      <c r="X555" s="5">
        <v>3166.0888175968134</v>
      </c>
      <c r="Y555" s="5">
        <v>3162.6755255009116</v>
      </c>
      <c r="Z555" s="5">
        <v>3169.9505222733578</v>
      </c>
      <c r="AA555" s="5">
        <v>3179.1736261018318</v>
      </c>
      <c r="AB555" s="5">
        <v>3169.9511914983873</v>
      </c>
      <c r="AC555" s="5">
        <v>3151.2896914173698</v>
      </c>
    </row>
    <row r="556" spans="1:29" s="5" customFormat="1">
      <c r="A556" s="1" t="s">
        <v>524</v>
      </c>
      <c r="B556" s="1" t="s">
        <v>533</v>
      </c>
      <c r="C556" s="1" t="s">
        <v>536</v>
      </c>
      <c r="D556" s="1"/>
      <c r="E556" s="1"/>
      <c r="F556" s="1">
        <v>17</v>
      </c>
      <c r="G556" s="1" t="s">
        <v>837</v>
      </c>
      <c r="H556" s="1" t="str">
        <f t="shared" si="9"/>
        <v>17아파트중위단위매매가격</v>
      </c>
      <c r="I556" s="1" t="s">
        <v>873</v>
      </c>
      <c r="J556" s="13">
        <v>3085.5876073877203</v>
      </c>
      <c r="K556" s="13">
        <v>3078.0235226268983</v>
      </c>
      <c r="L556" s="13">
        <v>3073.9188268678017</v>
      </c>
      <c r="M556" s="13">
        <v>3072.9638971165159</v>
      </c>
      <c r="N556" s="13">
        <v>3068.896486816308</v>
      </c>
      <c r="O556" s="13">
        <v>3057.8088249980783</v>
      </c>
      <c r="P556" s="13">
        <v>3035.2713897520034</v>
      </c>
      <c r="Q556" s="14">
        <v>3024.7496058637184</v>
      </c>
      <c r="R556" s="14">
        <v>3006.5602239952759</v>
      </c>
      <c r="S556" s="14">
        <v>2991.9739739725956</v>
      </c>
      <c r="T556" s="14">
        <v>2984.1225551299381</v>
      </c>
      <c r="U556" s="5">
        <v>2964.3942617049711</v>
      </c>
      <c r="V556" s="5">
        <v>2946.6415296411014</v>
      </c>
      <c r="W556" s="5">
        <v>2935.2030886178281</v>
      </c>
      <c r="X556" s="5">
        <v>2920.3300567755459</v>
      </c>
      <c r="Y556" s="5">
        <v>2928.1322742748603</v>
      </c>
      <c r="Z556" s="5">
        <v>2927.0665265956136</v>
      </c>
      <c r="AA556" s="5">
        <v>2939.9126770950948</v>
      </c>
      <c r="AB556" s="5">
        <v>2937.0004727910882</v>
      </c>
      <c r="AC556" s="5">
        <v>2929.3832764336557</v>
      </c>
    </row>
    <row r="557" spans="1:29" s="5" customFormat="1">
      <c r="A557" s="1" t="s">
        <v>524</v>
      </c>
      <c r="B557" s="1" t="s">
        <v>533</v>
      </c>
      <c r="C557" s="1" t="s">
        <v>537</v>
      </c>
      <c r="D557" s="1"/>
      <c r="E557" s="1"/>
      <c r="F557" s="1">
        <v>18</v>
      </c>
      <c r="G557" s="1" t="s">
        <v>837</v>
      </c>
      <c r="H557" s="1" t="str">
        <f t="shared" si="9"/>
        <v>18아파트중위단위매매가격</v>
      </c>
      <c r="I557" s="1" t="s">
        <v>873</v>
      </c>
      <c r="J557" s="13">
        <v>3053.7962838810936</v>
      </c>
      <c r="K557" s="13">
        <v>3053.7962838810936</v>
      </c>
      <c r="L557" s="13">
        <v>3037.5583365750867</v>
      </c>
      <c r="M557" s="13">
        <v>3024.622703688839</v>
      </c>
      <c r="N557" s="13">
        <v>3023.5742336213866</v>
      </c>
      <c r="O557" s="13">
        <v>3004.5334036133941</v>
      </c>
      <c r="P557" s="13">
        <v>2962.7856838790644</v>
      </c>
      <c r="Q557" s="14">
        <v>2935.6281302721086</v>
      </c>
      <c r="R557" s="14">
        <v>2906.8956992138601</v>
      </c>
      <c r="S557" s="14">
        <v>2903.3095714306628</v>
      </c>
      <c r="T557" s="14">
        <v>2896.0940058136443</v>
      </c>
      <c r="U557" s="5">
        <v>2885.5063310937448</v>
      </c>
      <c r="V557" s="5">
        <v>2866.6464587608789</v>
      </c>
      <c r="W557" s="5">
        <v>2852.1137836980079</v>
      </c>
      <c r="X557" s="5">
        <v>2849.1381830264099</v>
      </c>
      <c r="Y557" s="5">
        <v>2864.2334484762205</v>
      </c>
      <c r="Z557" s="5">
        <v>2859.8419858491375</v>
      </c>
      <c r="AA557" s="5">
        <v>2856.5722710391374</v>
      </c>
      <c r="AB557" s="5">
        <v>2851.2384190055627</v>
      </c>
      <c r="AC557" s="5">
        <v>2843.8681782417671</v>
      </c>
    </row>
    <row r="558" spans="1:29" s="5" customFormat="1">
      <c r="A558" s="1" t="s">
        <v>524</v>
      </c>
      <c r="B558" s="1" t="s">
        <v>533</v>
      </c>
      <c r="C558" s="1" t="s">
        <v>538</v>
      </c>
      <c r="D558" s="1"/>
      <c r="E558" s="1"/>
      <c r="F558" s="1">
        <v>19</v>
      </c>
      <c r="G558" s="1" t="s">
        <v>837</v>
      </c>
      <c r="H558" s="1" t="str">
        <f t="shared" si="9"/>
        <v>19아파트중위단위매매가격</v>
      </c>
      <c r="I558" s="1" t="s">
        <v>873</v>
      </c>
      <c r="J558" s="13">
        <v>2200.2950969536764</v>
      </c>
      <c r="K558" s="13">
        <v>2209.8078685104128</v>
      </c>
      <c r="L558" s="13">
        <v>2198.6805135333084</v>
      </c>
      <c r="M558" s="13">
        <v>2193.8064924715891</v>
      </c>
      <c r="N558" s="13">
        <v>2193.8599388541688</v>
      </c>
      <c r="O558" s="13">
        <v>2190.9875321073223</v>
      </c>
      <c r="P558" s="13">
        <v>2181.007784834841</v>
      </c>
      <c r="Q558" s="14">
        <v>2167.7403634150642</v>
      </c>
      <c r="R558" s="14">
        <v>2166.7174978757216</v>
      </c>
      <c r="S558" s="14">
        <v>2166.5012946398133</v>
      </c>
      <c r="T558" s="14">
        <v>2154.5522333087756</v>
      </c>
      <c r="U558" s="5">
        <v>2143.3140765916128</v>
      </c>
      <c r="V558" s="5">
        <v>2144.9207517211744</v>
      </c>
      <c r="W558" s="5">
        <v>2162.3281441506388</v>
      </c>
      <c r="X558" s="5">
        <v>2170.0841706044257</v>
      </c>
      <c r="Y558" s="5">
        <v>2167.2551361839087</v>
      </c>
      <c r="Z558" s="5">
        <v>2177.8497495685988</v>
      </c>
      <c r="AA558" s="5">
        <v>2179.1074599116805</v>
      </c>
      <c r="AB558" s="5">
        <v>2182.0462213195624</v>
      </c>
      <c r="AC558" s="5">
        <v>2178.821455158522</v>
      </c>
    </row>
    <row r="559" spans="1:29" s="5" customFormat="1">
      <c r="A559" s="1" t="s">
        <v>524</v>
      </c>
      <c r="B559" s="1" t="s">
        <v>533</v>
      </c>
      <c r="C559" s="1" t="s">
        <v>539</v>
      </c>
      <c r="D559" s="1"/>
      <c r="E559" s="1"/>
      <c r="F559" s="1">
        <v>20</v>
      </c>
      <c r="G559" s="1" t="s">
        <v>837</v>
      </c>
      <c r="H559" s="1" t="str">
        <f t="shared" si="9"/>
        <v>20아파트중위단위매매가격</v>
      </c>
      <c r="I559" s="1" t="s">
        <v>873</v>
      </c>
      <c r="J559" s="13">
        <v>3124.3093561301657</v>
      </c>
      <c r="K559" s="13">
        <v>3127.0669676688672</v>
      </c>
      <c r="L559" s="13">
        <v>3105.2901382677401</v>
      </c>
      <c r="M559" s="13">
        <v>3086.3189763480163</v>
      </c>
      <c r="N559" s="13">
        <v>3064.2088002484857</v>
      </c>
      <c r="O559" s="13">
        <v>3015.6655487135313</v>
      </c>
      <c r="P559" s="13">
        <v>2992.6600512427131</v>
      </c>
      <c r="Q559" s="14">
        <v>2970.1482083057426</v>
      </c>
      <c r="R559" s="14">
        <v>2927.4970140833002</v>
      </c>
      <c r="S559" s="14">
        <v>2893.5961530943696</v>
      </c>
      <c r="T559" s="14">
        <v>2890.7857803882152</v>
      </c>
      <c r="U559" s="5">
        <v>2848.9806384752305</v>
      </c>
      <c r="V559" s="5">
        <v>2822.1043529064295</v>
      </c>
      <c r="W559" s="5">
        <v>2806.8649358871462</v>
      </c>
      <c r="X559" s="5">
        <v>2803.5221512906155</v>
      </c>
      <c r="Y559" s="5">
        <v>2788.4220054137695</v>
      </c>
      <c r="Z559" s="5">
        <v>2804.0606429825816</v>
      </c>
      <c r="AA559" s="5">
        <v>2797.0859690400489</v>
      </c>
      <c r="AB559" s="5">
        <v>2773.5278512094637</v>
      </c>
      <c r="AC559" s="5">
        <v>2772.4707812219472</v>
      </c>
    </row>
    <row r="560" spans="1:29" s="5" customFormat="1">
      <c r="A560" s="1" t="s">
        <v>524</v>
      </c>
      <c r="B560" s="1" t="s">
        <v>533</v>
      </c>
      <c r="C560" s="1" t="s">
        <v>540</v>
      </c>
      <c r="D560" s="1"/>
      <c r="E560" s="1"/>
      <c r="F560" s="1">
        <v>21</v>
      </c>
      <c r="G560" s="1" t="s">
        <v>837</v>
      </c>
      <c r="H560" s="1" t="str">
        <f t="shared" si="9"/>
        <v>21아파트중위단위매매가격</v>
      </c>
      <c r="I560" s="1" t="s">
        <v>873</v>
      </c>
      <c r="J560" s="13">
        <v>2518.3609084818108</v>
      </c>
      <c r="K560" s="13">
        <v>2508.2901684457229</v>
      </c>
      <c r="L560" s="13">
        <v>2511.8714960674961</v>
      </c>
      <c r="M560" s="13">
        <v>2495.1518265403706</v>
      </c>
      <c r="N560" s="13">
        <v>2492.3493544059943</v>
      </c>
      <c r="O560" s="13">
        <v>2492.3493544059943</v>
      </c>
      <c r="P560" s="13">
        <v>2470.2139319650696</v>
      </c>
      <c r="Q560" s="14">
        <v>2467.9158241489913</v>
      </c>
      <c r="R560" s="14">
        <v>2457.4627113488673</v>
      </c>
      <c r="S560" s="14">
        <v>2430.049499528865</v>
      </c>
      <c r="T560" s="14">
        <v>2406.5249820509066</v>
      </c>
      <c r="U560" s="5">
        <v>2378.3351198151336</v>
      </c>
      <c r="V560" s="5">
        <v>2346.769652053255</v>
      </c>
      <c r="W560" s="5">
        <v>2337.9767157101378</v>
      </c>
      <c r="X560" s="5">
        <v>2331.8898312379292</v>
      </c>
      <c r="Y560" s="5">
        <v>2329.7026995877386</v>
      </c>
      <c r="Z560" s="5">
        <v>2322.2377886489521</v>
      </c>
      <c r="AA560" s="5">
        <v>2334.5319750962226</v>
      </c>
      <c r="AB560" s="5">
        <v>2307.7831132253582</v>
      </c>
      <c r="AC560" s="5">
        <v>2298.3978315730119</v>
      </c>
    </row>
    <row r="561" spans="1:29" s="5" customFormat="1">
      <c r="A561" s="1" t="s">
        <v>524</v>
      </c>
      <c r="B561" s="1" t="s">
        <v>541</v>
      </c>
      <c r="C561" s="1"/>
      <c r="D561" s="1"/>
      <c r="E561" s="1"/>
      <c r="F561" s="1">
        <v>22</v>
      </c>
      <c r="G561" s="1" t="s">
        <v>837</v>
      </c>
      <c r="H561" s="1" t="str">
        <f t="shared" si="9"/>
        <v>22아파트중위단위매매가격</v>
      </c>
      <c r="I561" s="1" t="s">
        <v>873</v>
      </c>
      <c r="J561" s="13">
        <v>2635.3806942677975</v>
      </c>
      <c r="K561" s="13">
        <v>2630.5075328203366</v>
      </c>
      <c r="L561" s="13">
        <v>2626.4055451412032</v>
      </c>
      <c r="M561" s="13">
        <v>2620.7183255995474</v>
      </c>
      <c r="N561" s="13">
        <v>2606.376977388597</v>
      </c>
      <c r="O561" s="13">
        <v>2606.8619020085871</v>
      </c>
      <c r="P561" s="13">
        <v>2594.1175371863401</v>
      </c>
      <c r="Q561" s="14">
        <v>2570.8930642753262</v>
      </c>
      <c r="R561" s="14">
        <v>2544.4016516772263</v>
      </c>
      <c r="S561" s="14">
        <v>2529.4253957932551</v>
      </c>
      <c r="T561" s="14">
        <v>2503.7859775965053</v>
      </c>
      <c r="U561" s="5">
        <v>2485.6579228386458</v>
      </c>
      <c r="V561" s="5">
        <v>2473.0076952098852</v>
      </c>
      <c r="W561" s="5">
        <v>2459.3945284996616</v>
      </c>
      <c r="X561" s="5">
        <v>2456.0225258275018</v>
      </c>
      <c r="Y561" s="5">
        <v>2463.9688886040985</v>
      </c>
      <c r="Z561" s="5">
        <v>2467.2115542991633</v>
      </c>
      <c r="AA561" s="5">
        <v>2472.4543979977502</v>
      </c>
      <c r="AB561" s="5">
        <v>2480.7028237481672</v>
      </c>
      <c r="AC561" s="5">
        <v>2485.8005162451636</v>
      </c>
    </row>
    <row r="562" spans="1:29" s="5" customFormat="1">
      <c r="A562" s="1" t="s">
        <v>524</v>
      </c>
      <c r="B562" s="1" t="s">
        <v>542</v>
      </c>
      <c r="C562" s="1"/>
      <c r="D562" s="1"/>
      <c r="E562" s="1"/>
      <c r="F562" s="1">
        <v>23</v>
      </c>
      <c r="G562" s="1" t="s">
        <v>837</v>
      </c>
      <c r="H562" s="1" t="str">
        <f t="shared" si="9"/>
        <v>23아파트중위단위매매가격</v>
      </c>
      <c r="I562" s="1" t="s">
        <v>873</v>
      </c>
      <c r="J562" s="13">
        <v>2667.5591700926129</v>
      </c>
      <c r="K562" s="13">
        <v>2650.4204122112956</v>
      </c>
      <c r="L562" s="13">
        <v>2649.0549674566441</v>
      </c>
      <c r="M562" s="13">
        <v>2641.5708134889137</v>
      </c>
      <c r="N562" s="13">
        <v>2637.9541953304752</v>
      </c>
      <c r="O562" s="13">
        <v>2621.0789230955706</v>
      </c>
      <c r="P562" s="13">
        <v>2601.6043410375755</v>
      </c>
      <c r="Q562" s="14">
        <v>2585.3267306445127</v>
      </c>
      <c r="R562" s="14">
        <v>2575.9645525025621</v>
      </c>
      <c r="S562" s="14">
        <v>2570.4949912943175</v>
      </c>
      <c r="T562" s="14">
        <v>2562.7601778087464</v>
      </c>
      <c r="U562" s="5">
        <v>2554.9338728350676</v>
      </c>
      <c r="V562" s="5">
        <v>2543.9296706550963</v>
      </c>
      <c r="W562" s="5">
        <v>2535.6402550689381</v>
      </c>
      <c r="X562" s="5">
        <v>2533.7781805499126</v>
      </c>
      <c r="Y562" s="5">
        <v>2536.9227763826384</v>
      </c>
      <c r="Z562" s="5">
        <v>2538.1696960712798</v>
      </c>
      <c r="AA562" s="5">
        <v>2537.1441550962509</v>
      </c>
      <c r="AB562" s="5">
        <v>2534.3120878779141</v>
      </c>
      <c r="AC562" s="5">
        <v>2533.6354766926852</v>
      </c>
    </row>
    <row r="563" spans="1:29" s="5" customFormat="1">
      <c r="A563" s="1" t="s">
        <v>524</v>
      </c>
      <c r="B563" s="1" t="s">
        <v>542</v>
      </c>
      <c r="C563" s="1" t="s">
        <v>543</v>
      </c>
      <c r="D563" s="1"/>
      <c r="E563" s="1"/>
      <c r="F563" s="1">
        <v>24</v>
      </c>
      <c r="G563" s="1" t="s">
        <v>837</v>
      </c>
      <c r="H563" s="1" t="str">
        <f t="shared" si="9"/>
        <v>24아파트중위단위매매가격</v>
      </c>
      <c r="I563" s="1" t="s">
        <v>873</v>
      </c>
      <c r="J563" s="13">
        <v>2713.9940105560022</v>
      </c>
      <c r="K563" s="13">
        <v>2713.4011115281305</v>
      </c>
      <c r="L563" s="13">
        <v>2718.1568115266959</v>
      </c>
      <c r="M563" s="13">
        <v>2716.2457613141578</v>
      </c>
      <c r="N563" s="13">
        <v>2712.5851080991315</v>
      </c>
      <c r="O563" s="13">
        <v>2697.4622340197257</v>
      </c>
      <c r="P563" s="13">
        <v>2686.9027657935831</v>
      </c>
      <c r="Q563" s="14">
        <v>2683.0963157981896</v>
      </c>
      <c r="R563" s="14">
        <v>2681.3699239628445</v>
      </c>
      <c r="S563" s="14">
        <v>2672.1220673001544</v>
      </c>
      <c r="T563" s="14">
        <v>2664.9839286478591</v>
      </c>
      <c r="U563" s="5">
        <v>2648.5610848759193</v>
      </c>
      <c r="V563" s="5">
        <v>2625.1292817994772</v>
      </c>
      <c r="W563" s="5">
        <v>2620.0597232910418</v>
      </c>
      <c r="X563" s="5">
        <v>2622.0471609652118</v>
      </c>
      <c r="Y563" s="5">
        <v>2622.6839708630196</v>
      </c>
      <c r="Z563" s="5">
        <v>2625.0694393493927</v>
      </c>
      <c r="AA563" s="5">
        <v>2622.0194835887792</v>
      </c>
      <c r="AB563" s="5">
        <v>2624.1861748172582</v>
      </c>
      <c r="AC563" s="5">
        <v>2627.7593181649804</v>
      </c>
    </row>
    <row r="564" spans="1:29" s="5" customFormat="1">
      <c r="A564" s="1" t="s">
        <v>524</v>
      </c>
      <c r="B564" s="1" t="s">
        <v>542</v>
      </c>
      <c r="C564" s="1" t="s">
        <v>544</v>
      </c>
      <c r="D564" s="1"/>
      <c r="E564" s="1"/>
      <c r="F564" s="1">
        <v>25</v>
      </c>
      <c r="G564" s="1" t="s">
        <v>837</v>
      </c>
      <c r="H564" s="1" t="str">
        <f t="shared" si="9"/>
        <v>25아파트중위단위매매가격</v>
      </c>
      <c r="I564" s="1" t="s">
        <v>873</v>
      </c>
      <c r="J564" s="13">
        <v>2891.8328841981875</v>
      </c>
      <c r="K564" s="13">
        <v>2856.7485194774422</v>
      </c>
      <c r="L564" s="13">
        <v>2856.7485194774422</v>
      </c>
      <c r="M564" s="13">
        <v>2839.2193068757992</v>
      </c>
      <c r="N564" s="13">
        <v>2837.294451276387</v>
      </c>
      <c r="O564" s="13">
        <v>2813.8965628630272</v>
      </c>
      <c r="P564" s="13">
        <v>2775.273957838866</v>
      </c>
      <c r="Q564" s="14">
        <v>2753.0511390746233</v>
      </c>
      <c r="R564" s="14">
        <v>2748.1558511282797</v>
      </c>
      <c r="S564" s="14">
        <v>2747.3841875940616</v>
      </c>
      <c r="T564" s="14">
        <v>2744.673445648466</v>
      </c>
      <c r="U564" s="5">
        <v>2742.8205198064279</v>
      </c>
      <c r="V564" s="5">
        <v>2735.5898812639398</v>
      </c>
      <c r="W564" s="5">
        <v>2717.9011367257226</v>
      </c>
      <c r="X564" s="5">
        <v>2715.84148192374</v>
      </c>
      <c r="Y564" s="5">
        <v>2720.1100757150784</v>
      </c>
      <c r="Z564" s="5">
        <v>2720.1113853334941</v>
      </c>
      <c r="AA564" s="5">
        <v>2719.9518282103472</v>
      </c>
      <c r="AB564" s="5">
        <v>2711.9309516984731</v>
      </c>
      <c r="AC564" s="5">
        <v>2706.3018940132511</v>
      </c>
    </row>
    <row r="565" spans="1:29" s="5" customFormat="1">
      <c r="A565" s="1" t="s">
        <v>524</v>
      </c>
      <c r="B565" s="1" t="s">
        <v>542</v>
      </c>
      <c r="C565" s="1" t="s">
        <v>545</v>
      </c>
      <c r="D565" s="1"/>
      <c r="E565" s="1"/>
      <c r="F565" s="1">
        <v>26</v>
      </c>
      <c r="G565" s="1" t="s">
        <v>837</v>
      </c>
      <c r="H565" s="1" t="str">
        <f t="shared" si="9"/>
        <v>26아파트중위단위매매가격</v>
      </c>
      <c r="I565" s="1" t="s">
        <v>873</v>
      </c>
      <c r="J565" s="13">
        <v>2367.0117688376431</v>
      </c>
      <c r="K565" s="13">
        <v>2348.3391713635183</v>
      </c>
      <c r="L565" s="13">
        <v>2337.772140114374</v>
      </c>
      <c r="M565" s="13">
        <v>2334.0865489046619</v>
      </c>
      <c r="N565" s="13">
        <v>2328.7006755313496</v>
      </c>
      <c r="O565" s="13">
        <v>2316.6485348600054</v>
      </c>
      <c r="P565" s="13">
        <v>2306.5719071109474</v>
      </c>
      <c r="Q565" s="14">
        <v>2280.9607995959659</v>
      </c>
      <c r="R565" s="14">
        <v>2257.1391690858409</v>
      </c>
      <c r="S565" s="14">
        <v>2251.3726991533458</v>
      </c>
      <c r="T565" s="14">
        <v>2237.4651882706266</v>
      </c>
      <c r="U565" s="5">
        <v>2225.7969248031818</v>
      </c>
      <c r="V565" s="5">
        <v>2226.4791295081241</v>
      </c>
      <c r="W565" s="5">
        <v>2224.5481833438848</v>
      </c>
      <c r="X565" s="5">
        <v>2217.9836280925247</v>
      </c>
      <c r="Y565" s="5">
        <v>2223.0823935921849</v>
      </c>
      <c r="Z565" s="5">
        <v>2224.2616435924542</v>
      </c>
      <c r="AA565" s="5">
        <v>2224.8597134082661</v>
      </c>
      <c r="AB565" s="5">
        <v>2221.4184747036284</v>
      </c>
      <c r="AC565" s="5">
        <v>2220.8270690586396</v>
      </c>
    </row>
    <row r="566" spans="1:29" s="5" customFormat="1">
      <c r="A566" s="1" t="s">
        <v>524</v>
      </c>
      <c r="B566" s="1" t="s">
        <v>546</v>
      </c>
      <c r="C566" s="1"/>
      <c r="D566" s="1"/>
      <c r="E566" s="1"/>
      <c r="F566" s="1">
        <v>27</v>
      </c>
      <c r="G566" s="1" t="s">
        <v>837</v>
      </c>
      <c r="H566" s="1" t="str">
        <f t="shared" si="9"/>
        <v>27아파트중위단위매매가격</v>
      </c>
      <c r="I566" s="1" t="s">
        <v>873</v>
      </c>
      <c r="J566" s="13">
        <v>2427.2880662374882</v>
      </c>
      <c r="K566" s="13">
        <v>2408.7207877386686</v>
      </c>
      <c r="L566" s="13">
        <v>2404.7732672969591</v>
      </c>
      <c r="M566" s="13">
        <v>2400.1907409681635</v>
      </c>
      <c r="N566" s="13">
        <v>2386.4892370366501</v>
      </c>
      <c r="O566" s="13">
        <v>2378.5585045405473</v>
      </c>
      <c r="P566" s="13">
        <v>2368.3437523673583</v>
      </c>
      <c r="Q566" s="14">
        <v>2341.8104501379153</v>
      </c>
      <c r="R566" s="14">
        <v>2339.0677233962651</v>
      </c>
      <c r="S566" s="14">
        <v>2331.3118297257147</v>
      </c>
      <c r="T566" s="14">
        <v>2340.883896736103</v>
      </c>
      <c r="U566" s="5">
        <v>2339.3875382072515</v>
      </c>
      <c r="V566" s="5">
        <v>2339.3875382072515</v>
      </c>
      <c r="W566" s="5">
        <v>2339.3875382072515</v>
      </c>
      <c r="X566" s="5">
        <v>2338.9321146832526</v>
      </c>
      <c r="Y566" s="5">
        <v>2352.296354916547</v>
      </c>
      <c r="Z566" s="5">
        <v>2361.9384839207987</v>
      </c>
      <c r="AA566" s="5">
        <v>2364.3317580623484</v>
      </c>
      <c r="AB566" s="5">
        <v>2355.1276621295597</v>
      </c>
      <c r="AC566" s="5">
        <v>2353.8715854843954</v>
      </c>
    </row>
    <row r="567" spans="1:29" s="5" customFormat="1">
      <c r="A567" s="1" t="s">
        <v>524</v>
      </c>
      <c r="B567" s="1" t="s">
        <v>547</v>
      </c>
      <c r="C567" s="1"/>
      <c r="D567" s="1"/>
      <c r="E567" s="1"/>
      <c r="F567" s="1">
        <v>28</v>
      </c>
      <c r="G567" s="1" t="s">
        <v>837</v>
      </c>
      <c r="H567" s="1" t="str">
        <f t="shared" si="9"/>
        <v>28아파트중위단위매매가격</v>
      </c>
      <c r="I567" s="1" t="s">
        <v>873</v>
      </c>
      <c r="J567" s="13">
        <v>1616.8123611998658</v>
      </c>
      <c r="K567" s="13">
        <v>1616.8123611998658</v>
      </c>
      <c r="L567" s="13">
        <v>1631.8043553850964</v>
      </c>
      <c r="M567" s="13">
        <v>1648.6399379762236</v>
      </c>
      <c r="N567" s="13">
        <v>1670.6176133994143</v>
      </c>
      <c r="O567" s="13">
        <v>1685.4769509676826</v>
      </c>
      <c r="P567" s="13">
        <v>1686.014749601844</v>
      </c>
      <c r="Q567" s="14">
        <v>1690.2635841826043</v>
      </c>
      <c r="R567" s="14">
        <v>1696.8066161824806</v>
      </c>
      <c r="S567" s="14">
        <v>1696.6409527185499</v>
      </c>
      <c r="T567" s="14">
        <v>1699.3463637124087</v>
      </c>
      <c r="U567" s="5">
        <v>1708.0754961029138</v>
      </c>
      <c r="V567" s="5">
        <v>1710.2666708284473</v>
      </c>
      <c r="W567" s="5">
        <v>1712.0010374650974</v>
      </c>
      <c r="X567" s="5">
        <v>1713.9032824854542</v>
      </c>
      <c r="Y567" s="5">
        <v>1719.5657807589798</v>
      </c>
      <c r="Z567" s="5">
        <v>1725.1619052414628</v>
      </c>
      <c r="AA567" s="5">
        <v>1725.4809143762679</v>
      </c>
      <c r="AB567" s="5">
        <v>1726.0075371403148</v>
      </c>
      <c r="AC567" s="5">
        <v>1721.0606724114684</v>
      </c>
    </row>
    <row r="568" spans="1:29" s="5" customFormat="1">
      <c r="A568" s="1" t="s">
        <v>524</v>
      </c>
      <c r="B568" s="1" t="s">
        <v>548</v>
      </c>
      <c r="C568" s="1"/>
      <c r="D568" s="1"/>
      <c r="E568" s="1"/>
      <c r="F568" s="1">
        <v>29</v>
      </c>
      <c r="G568" s="1" t="s">
        <v>837</v>
      </c>
      <c r="H568" s="1" t="str">
        <f t="shared" si="9"/>
        <v>29아파트중위단위매매가격</v>
      </c>
      <c r="I568" s="1" t="s">
        <v>873</v>
      </c>
      <c r="J568" s="13">
        <v>1997.685888109075</v>
      </c>
      <c r="K568" s="13">
        <v>2011.5745400915844</v>
      </c>
      <c r="L568" s="13">
        <v>2031.5128775423691</v>
      </c>
      <c r="M568" s="13">
        <v>2042.8088019370439</v>
      </c>
      <c r="N568" s="13">
        <v>2051.3059842198982</v>
      </c>
      <c r="O568" s="13">
        <v>2054.0110029472153</v>
      </c>
      <c r="P568" s="13">
        <v>2059.4531005722347</v>
      </c>
      <c r="Q568" s="14">
        <v>2063.3647794216758</v>
      </c>
      <c r="R568" s="14">
        <v>2065.4685436661321</v>
      </c>
      <c r="S568" s="14">
        <v>2074.3873012970066</v>
      </c>
      <c r="T568" s="14">
        <v>2082.6092685731096</v>
      </c>
      <c r="U568" s="5">
        <v>2095.2719872612702</v>
      </c>
      <c r="V568" s="5">
        <v>2107.6770017280664</v>
      </c>
      <c r="W568" s="5">
        <v>2109.3328297401977</v>
      </c>
      <c r="X568" s="5">
        <v>2116.9622800971592</v>
      </c>
      <c r="Y568" s="5">
        <v>2139.1098658975943</v>
      </c>
      <c r="Z568" s="5">
        <v>2160.0121359507289</v>
      </c>
      <c r="AA568" s="5">
        <v>2183.6107771258348</v>
      </c>
      <c r="AB568" s="5">
        <v>2218.6767187110013</v>
      </c>
      <c r="AC568" s="5">
        <v>2235.8375245906013</v>
      </c>
    </row>
    <row r="569" spans="1:29" s="5" customFormat="1">
      <c r="A569" s="1" t="s">
        <v>524</v>
      </c>
      <c r="B569" s="1" t="s">
        <v>549</v>
      </c>
      <c r="C569" s="1"/>
      <c r="D569" s="1"/>
      <c r="E569" s="1"/>
      <c r="F569" s="1">
        <v>30</v>
      </c>
      <c r="G569" s="1" t="s">
        <v>837</v>
      </c>
      <c r="H569" s="1" t="str">
        <f t="shared" si="9"/>
        <v>30아파트중위단위매매가격</v>
      </c>
      <c r="I569" s="1" t="s">
        <v>873</v>
      </c>
      <c r="J569" s="13">
        <v>2371.5807342405051</v>
      </c>
      <c r="K569" s="13">
        <v>2398.3698051990987</v>
      </c>
      <c r="L569" s="13">
        <v>2414.8389183546128</v>
      </c>
      <c r="M569" s="13">
        <v>2439.4692574716992</v>
      </c>
      <c r="N569" s="13">
        <v>2452.7266256095731</v>
      </c>
      <c r="O569" s="13">
        <v>2473.9527301170697</v>
      </c>
      <c r="P569" s="13">
        <v>2446.9337340222623</v>
      </c>
      <c r="Q569" s="14">
        <v>2451.9513224140101</v>
      </c>
      <c r="R569" s="14">
        <v>2444.7575089858574</v>
      </c>
      <c r="S569" s="14">
        <v>2434.4812360712249</v>
      </c>
      <c r="T569" s="14">
        <v>2441.1218104692025</v>
      </c>
      <c r="U569" s="5">
        <v>2441.9861367503772</v>
      </c>
      <c r="V569" s="5">
        <v>2441.0438159638829</v>
      </c>
      <c r="W569" s="5">
        <v>2430.2578814460476</v>
      </c>
      <c r="X569" s="5">
        <v>2425.4561687322962</v>
      </c>
      <c r="Y569" s="5">
        <v>2421.6508186967617</v>
      </c>
      <c r="Z569" s="5">
        <v>2421.9475077455131</v>
      </c>
      <c r="AA569" s="5">
        <v>2418.9732591152342</v>
      </c>
      <c r="AB569" s="5">
        <v>2416.7572491709666</v>
      </c>
      <c r="AC569" s="5">
        <v>2409.3118323807212</v>
      </c>
    </row>
    <row r="570" spans="1:29" s="5" customFormat="1">
      <c r="A570" s="1" t="s">
        <v>524</v>
      </c>
      <c r="B570" s="1" t="s">
        <v>1383</v>
      </c>
      <c r="C570" s="1"/>
      <c r="D570" s="1"/>
      <c r="E570" s="1"/>
      <c r="F570" s="1">
        <v>31</v>
      </c>
      <c r="G570" s="1" t="s">
        <v>837</v>
      </c>
      <c r="H570" s="1" t="str">
        <f t="shared" si="9"/>
        <v>31아파트중위단위매매가격</v>
      </c>
      <c r="I570" s="1" t="s">
        <v>873</v>
      </c>
      <c r="J570" s="13"/>
      <c r="K570" s="13"/>
      <c r="L570" s="13"/>
      <c r="M570" s="13"/>
      <c r="N570" s="13"/>
      <c r="O570" s="13"/>
      <c r="P570" s="13"/>
      <c r="Q570" s="14"/>
      <c r="R570" s="14"/>
      <c r="S570" s="14"/>
      <c r="T570" s="14"/>
      <c r="U570" s="5">
        <v>1869.930807473185</v>
      </c>
      <c r="V570" s="5">
        <v>1949.7281231068346</v>
      </c>
      <c r="W570" s="5">
        <v>1949.7281231068346</v>
      </c>
      <c r="X570" s="5">
        <v>1949.7281231068346</v>
      </c>
      <c r="Y570" s="5">
        <v>1949.7281231068346</v>
      </c>
      <c r="Z570" s="5">
        <v>1958.061595331372</v>
      </c>
      <c r="AA570" s="5">
        <v>1992.2901231978831</v>
      </c>
      <c r="AB570" s="5">
        <v>1977.0967512879085</v>
      </c>
      <c r="AC570" s="5">
        <v>1954.160168686919</v>
      </c>
    </row>
    <row r="571" spans="1:29" s="5" customFormat="1">
      <c r="A571" s="1" t="s">
        <v>524</v>
      </c>
      <c r="B571" s="1" t="s">
        <v>550</v>
      </c>
      <c r="C571" s="1"/>
      <c r="D571" s="1"/>
      <c r="E571" s="1"/>
      <c r="F571" s="1">
        <v>32</v>
      </c>
      <c r="G571" s="1" t="s">
        <v>837</v>
      </c>
      <c r="H571" s="1" t="str">
        <f t="shared" si="9"/>
        <v>32아파트중위단위매매가격</v>
      </c>
      <c r="I571" s="1" t="s">
        <v>873</v>
      </c>
      <c r="J571" s="13">
        <v>1504.5950572925481</v>
      </c>
      <c r="K571" s="13">
        <v>1520.1139690756279</v>
      </c>
      <c r="L571" s="13">
        <v>1519.9420286226091</v>
      </c>
      <c r="M571" s="13">
        <v>1526.7179694566578</v>
      </c>
      <c r="N571" s="13">
        <v>1524.6495595071178</v>
      </c>
      <c r="O571" s="13">
        <v>1524.6495595071178</v>
      </c>
      <c r="P571" s="13">
        <v>1527.5166127041041</v>
      </c>
      <c r="Q571" s="14">
        <v>1525.5731742996143</v>
      </c>
      <c r="R571" s="14">
        <v>1522.4420248983622</v>
      </c>
      <c r="S571" s="14">
        <v>1525.9665202063195</v>
      </c>
      <c r="T571" s="14">
        <v>1526.60669703652</v>
      </c>
      <c r="U571" s="5">
        <v>1538.2444819473419</v>
      </c>
      <c r="V571" s="5">
        <v>1535.5703827092727</v>
      </c>
      <c r="W571" s="5">
        <v>1534.0897652924768</v>
      </c>
      <c r="X571" s="5">
        <v>1516.8098449525023</v>
      </c>
      <c r="Y571" s="5">
        <v>1515.2399283676043</v>
      </c>
      <c r="Z571" s="5">
        <v>1516.1262128093524</v>
      </c>
      <c r="AA571" s="5">
        <v>1514.0599049795046</v>
      </c>
      <c r="AB571" s="5">
        <v>1512.0636249219128</v>
      </c>
      <c r="AC571" s="5">
        <v>1517.4742100141434</v>
      </c>
    </row>
    <row r="572" spans="1:29" s="5" customFormat="1">
      <c r="A572" s="1" t="s">
        <v>524</v>
      </c>
      <c r="B572" s="1" t="s">
        <v>551</v>
      </c>
      <c r="C572" s="1"/>
      <c r="D572" s="1"/>
      <c r="E572" s="1"/>
      <c r="F572" s="1">
        <v>33</v>
      </c>
      <c r="G572" s="1" t="s">
        <v>837</v>
      </c>
      <c r="H572" s="1" t="str">
        <f t="shared" si="9"/>
        <v>33아파트중위단위매매가격</v>
      </c>
      <c r="I572" s="1" t="s">
        <v>873</v>
      </c>
      <c r="J572" s="13">
        <v>1779.2143243582364</v>
      </c>
      <c r="K572" s="13">
        <v>1791.5273631539267</v>
      </c>
      <c r="L572" s="13">
        <v>1823.3473991061028</v>
      </c>
      <c r="M572" s="13">
        <v>1830.7215248942427</v>
      </c>
      <c r="N572" s="13">
        <v>1831.1813210335617</v>
      </c>
      <c r="O572" s="13">
        <v>1836.4682013686217</v>
      </c>
      <c r="P572" s="13">
        <v>1829.3283919406076</v>
      </c>
      <c r="Q572" s="14">
        <v>1840.9789222036857</v>
      </c>
      <c r="R572" s="14">
        <v>1836.6094286264345</v>
      </c>
      <c r="S572" s="14">
        <v>1839.2576492671235</v>
      </c>
      <c r="T572" s="14">
        <v>1841.4727523660288</v>
      </c>
      <c r="U572" s="5">
        <v>1857.5645831340432</v>
      </c>
      <c r="V572" s="5">
        <v>1851.9126241722865</v>
      </c>
      <c r="W572" s="5">
        <v>1852.6287788996499</v>
      </c>
      <c r="X572" s="5">
        <v>1856.5040715224511</v>
      </c>
      <c r="Y572" s="5">
        <v>1861.0655296961886</v>
      </c>
      <c r="Z572" s="5">
        <v>1863.0032276606244</v>
      </c>
      <c r="AA572" s="5">
        <v>1861.3816203350734</v>
      </c>
      <c r="AB572" s="5">
        <v>1864.2508938923052</v>
      </c>
      <c r="AC572" s="5">
        <v>1868.1757418102309</v>
      </c>
    </row>
    <row r="573" spans="1:29" s="5" customFormat="1">
      <c r="A573" s="1" t="s">
        <v>524</v>
      </c>
      <c r="B573" s="1" t="s">
        <v>552</v>
      </c>
      <c r="C573" s="1"/>
      <c r="D573" s="1"/>
      <c r="E573" s="1"/>
      <c r="F573" s="1">
        <v>34</v>
      </c>
      <c r="G573" s="1" t="s">
        <v>837</v>
      </c>
      <c r="H573" s="1" t="str">
        <f t="shared" si="9"/>
        <v>34아파트중위단위매매가격</v>
      </c>
      <c r="I573" s="1" t="s">
        <v>873</v>
      </c>
      <c r="J573" s="13">
        <v>1763.5505369194984</v>
      </c>
      <c r="K573" s="13">
        <v>1768.3274671311094</v>
      </c>
      <c r="L573" s="13">
        <v>1777.5498887644817</v>
      </c>
      <c r="M573" s="13">
        <v>1790.1526955737922</v>
      </c>
      <c r="N573" s="13">
        <v>1800.4344711856029</v>
      </c>
      <c r="O573" s="13">
        <v>1807.2472679471357</v>
      </c>
      <c r="P573" s="13">
        <v>1827.0180026649841</v>
      </c>
      <c r="Q573" s="14">
        <v>1841.9618499255253</v>
      </c>
      <c r="R573" s="14">
        <v>1849.2089735539992</v>
      </c>
      <c r="S573" s="14">
        <v>1856.5649360504442</v>
      </c>
      <c r="T573" s="14">
        <v>1867.1662343917692</v>
      </c>
      <c r="U573" s="5">
        <v>1898.704974686111</v>
      </c>
      <c r="V573" s="5">
        <v>1899.196228229478</v>
      </c>
      <c r="W573" s="5">
        <v>1902.9188797682302</v>
      </c>
      <c r="X573" s="5">
        <v>1910.3051038329147</v>
      </c>
      <c r="Y573" s="5">
        <v>1913.7472106570212</v>
      </c>
      <c r="Z573" s="5">
        <v>1918.3048040972458</v>
      </c>
      <c r="AA573" s="5">
        <v>1925.1052530629988</v>
      </c>
      <c r="AB573" s="5">
        <v>1926.1575446440145</v>
      </c>
      <c r="AC573" s="5">
        <v>1928.8047427569873</v>
      </c>
    </row>
    <row r="574" spans="1:29" s="5" customFormat="1">
      <c r="A574" s="1" t="s">
        <v>524</v>
      </c>
      <c r="B574" s="1" t="s">
        <v>553</v>
      </c>
      <c r="C574" s="1"/>
      <c r="D574" s="1"/>
      <c r="E574" s="1"/>
      <c r="F574" s="1">
        <v>35</v>
      </c>
      <c r="G574" s="1" t="s">
        <v>837</v>
      </c>
      <c r="H574" s="1" t="str">
        <f t="shared" si="9"/>
        <v>35아파트중위단위매매가격</v>
      </c>
      <c r="I574" s="1" t="s">
        <v>873</v>
      </c>
      <c r="J574" s="13">
        <v>1783.2147597017097</v>
      </c>
      <c r="K574" s="13">
        <v>1786.7240140876654</v>
      </c>
      <c r="L574" s="13">
        <v>1795.5668555069233</v>
      </c>
      <c r="M574" s="13">
        <v>1817.2478954820226</v>
      </c>
      <c r="N574" s="13">
        <v>1810.8171558207573</v>
      </c>
      <c r="O574" s="13">
        <v>1805.0563228941273</v>
      </c>
      <c r="P574" s="13">
        <v>1806.9783277830559</v>
      </c>
      <c r="Q574" s="14">
        <v>1778.0575289301767</v>
      </c>
      <c r="R574" s="14">
        <v>1750.4290831682624</v>
      </c>
      <c r="S574" s="14">
        <v>1741.8032949679289</v>
      </c>
      <c r="T574" s="14">
        <v>1725.0752811141479</v>
      </c>
      <c r="U574" s="5">
        <v>1705.4296239805833</v>
      </c>
      <c r="V574" s="5">
        <v>1686.4368874679722</v>
      </c>
      <c r="W574" s="5">
        <v>1673.2699368930555</v>
      </c>
      <c r="X574" s="5">
        <v>1670.5733629709093</v>
      </c>
      <c r="Y574" s="5">
        <v>1672.3195115991755</v>
      </c>
      <c r="Z574" s="5">
        <v>1668.5631604359176</v>
      </c>
      <c r="AA574" s="5">
        <v>1661.9334469671739</v>
      </c>
      <c r="AB574" s="5">
        <v>1660.3511387386659</v>
      </c>
      <c r="AC574" s="5">
        <v>1663.6401681402176</v>
      </c>
    </row>
    <row r="575" spans="1:29" s="5" customFormat="1">
      <c r="A575" s="1" t="s">
        <v>524</v>
      </c>
      <c r="B575" s="1" t="s">
        <v>554</v>
      </c>
      <c r="C575" s="1"/>
      <c r="D575" s="1"/>
      <c r="E575" s="1"/>
      <c r="F575" s="1">
        <v>36</v>
      </c>
      <c r="G575" s="1" t="s">
        <v>837</v>
      </c>
      <c r="H575" s="1" t="str">
        <f t="shared" si="9"/>
        <v>36아파트중위단위매매가격</v>
      </c>
      <c r="I575" s="1" t="s">
        <v>873</v>
      </c>
      <c r="J575" s="13">
        <v>1448.1193943700914</v>
      </c>
      <c r="K575" s="13">
        <v>1456.2137725382336</v>
      </c>
      <c r="L575" s="13">
        <v>1459.662233163448</v>
      </c>
      <c r="M575" s="13">
        <v>1468.6747618491893</v>
      </c>
      <c r="N575" s="13">
        <v>1474.4961789269576</v>
      </c>
      <c r="O575" s="13">
        <v>1474.4596260880351</v>
      </c>
      <c r="P575" s="13">
        <v>1476.2511943724958</v>
      </c>
      <c r="Q575" s="14">
        <v>1475.9632131598446</v>
      </c>
      <c r="R575" s="14">
        <v>1473.8666856491204</v>
      </c>
      <c r="S575" s="14">
        <v>1474.9352678254932</v>
      </c>
      <c r="T575" s="14">
        <v>1466.9667367701288</v>
      </c>
      <c r="U575" s="5">
        <v>1461.0619095274803</v>
      </c>
      <c r="V575" s="5">
        <v>1460.7262231487334</v>
      </c>
      <c r="W575" s="5">
        <v>1454.1605286632532</v>
      </c>
      <c r="X575" s="5">
        <v>1443.4970890328816</v>
      </c>
      <c r="Y575" s="5">
        <v>1442.3978957176555</v>
      </c>
      <c r="Z575" s="5">
        <v>1444.1108117152528</v>
      </c>
      <c r="AA575" s="5">
        <v>1442.1008543635498</v>
      </c>
      <c r="AB575" s="5">
        <v>1435.8090971964366</v>
      </c>
      <c r="AC575" s="5">
        <v>1431.9921167196997</v>
      </c>
    </row>
    <row r="576" spans="1:29" s="5" customFormat="1">
      <c r="A576" s="1" t="s">
        <v>524</v>
      </c>
      <c r="B576" s="1" t="s">
        <v>555</v>
      </c>
      <c r="C576" s="1"/>
      <c r="D576" s="1"/>
      <c r="E576" s="1"/>
      <c r="F576" s="1">
        <v>37</v>
      </c>
      <c r="G576" s="1" t="s">
        <v>837</v>
      </c>
      <c r="H576" s="1" t="str">
        <f t="shared" si="9"/>
        <v>37아파트중위단위매매가격</v>
      </c>
      <c r="I576" s="1" t="s">
        <v>873</v>
      </c>
      <c r="J576" s="13">
        <v>1396.6420645359717</v>
      </c>
      <c r="K576" s="13">
        <v>1401.6322834535572</v>
      </c>
      <c r="L576" s="13">
        <v>1409.3231799638054</v>
      </c>
      <c r="M576" s="13">
        <v>1421.6359824923647</v>
      </c>
      <c r="N576" s="13">
        <v>1429.7571753671073</v>
      </c>
      <c r="O576" s="13">
        <v>1431.9395439835312</v>
      </c>
      <c r="P576" s="13">
        <v>1433.3332674327023</v>
      </c>
      <c r="Q576" s="14">
        <v>1451.9369951310443</v>
      </c>
      <c r="R576" s="14">
        <v>1465.1791315518115</v>
      </c>
      <c r="S576" s="14">
        <v>1472.954211221346</v>
      </c>
      <c r="T576" s="14">
        <v>1478.8038910758451</v>
      </c>
      <c r="U576" s="5">
        <v>1481.9015555629046</v>
      </c>
      <c r="V576" s="5">
        <v>1492.6755133709216</v>
      </c>
      <c r="W576" s="5">
        <v>1499.0037290122402</v>
      </c>
      <c r="X576" s="5">
        <v>1504.2039332184538</v>
      </c>
      <c r="Y576" s="5">
        <v>1511.8950932566661</v>
      </c>
      <c r="Z576" s="5">
        <v>1519.6794540254336</v>
      </c>
      <c r="AA576" s="5">
        <v>1537.5251375651844</v>
      </c>
      <c r="AB576" s="5">
        <v>1559.344334615776</v>
      </c>
      <c r="AC576" s="5">
        <v>1572.5998236143203</v>
      </c>
    </row>
    <row r="577" spans="1:29" s="5" customFormat="1">
      <c r="A577" s="1" t="s">
        <v>524</v>
      </c>
      <c r="B577" s="1" t="s">
        <v>556</v>
      </c>
      <c r="C577" s="1"/>
      <c r="D577" s="1"/>
      <c r="E577" s="1"/>
      <c r="F577" s="1">
        <v>38</v>
      </c>
      <c r="G577" s="1" t="s">
        <v>837</v>
      </c>
      <c r="H577" s="1" t="str">
        <f t="shared" si="9"/>
        <v>38아파트중위단위매매가격</v>
      </c>
      <c r="I577" s="1" t="s">
        <v>873</v>
      </c>
      <c r="J577" s="13">
        <v>2395.9865174438282</v>
      </c>
      <c r="K577" s="13">
        <v>2393.2372269883917</v>
      </c>
      <c r="L577" s="13">
        <v>2398.0026470729226</v>
      </c>
      <c r="M577" s="13">
        <v>2397.5682650982812</v>
      </c>
      <c r="N577" s="13">
        <v>2384.5480648271223</v>
      </c>
      <c r="O577" s="13">
        <v>2368.3834754732875</v>
      </c>
      <c r="P577" s="13">
        <v>2349.5201390077168</v>
      </c>
      <c r="Q577" s="14">
        <v>2342.9855614966045</v>
      </c>
      <c r="R577" s="14">
        <v>2342.7630750738253</v>
      </c>
      <c r="S577" s="14">
        <v>2338.5106571769134</v>
      </c>
      <c r="T577" s="14">
        <v>2330.8658046146761</v>
      </c>
      <c r="U577" s="5">
        <v>2315.2393245715293</v>
      </c>
      <c r="V577" s="5">
        <v>2311.4348915104183</v>
      </c>
      <c r="W577" s="5">
        <v>2305.4862186113005</v>
      </c>
      <c r="X577" s="5">
        <v>2299.4505066017182</v>
      </c>
      <c r="Y577" s="5">
        <v>2295.7968897119308</v>
      </c>
      <c r="Z577" s="5">
        <v>2304.0344391399831</v>
      </c>
      <c r="AA577" s="5">
        <v>2302.7405582562724</v>
      </c>
      <c r="AB577" s="5">
        <v>2297.3696391272642</v>
      </c>
      <c r="AC577" s="5">
        <v>2296.6943624985443</v>
      </c>
    </row>
    <row r="578" spans="1:29" s="5" customFormat="1">
      <c r="A578" s="1" t="s">
        <v>524</v>
      </c>
      <c r="B578" s="1" t="s">
        <v>557</v>
      </c>
      <c r="C578" s="1"/>
      <c r="D578" s="1"/>
      <c r="E578" s="1"/>
      <c r="F578" s="1">
        <v>39</v>
      </c>
      <c r="G578" s="1" t="s">
        <v>837</v>
      </c>
      <c r="H578" s="1" t="str">
        <f t="shared" si="9"/>
        <v>39아파트중위단위매매가격</v>
      </c>
      <c r="I578" s="1" t="s">
        <v>873</v>
      </c>
      <c r="J578" s="13">
        <v>1561.8473694194208</v>
      </c>
      <c r="K578" s="13">
        <v>1602.2726557416431</v>
      </c>
      <c r="L578" s="13">
        <v>1617.1878420541243</v>
      </c>
      <c r="M578" s="13">
        <v>1640.8062011347331</v>
      </c>
      <c r="N578" s="13">
        <v>1750.131746213671</v>
      </c>
      <c r="O578" s="13">
        <v>1750.131746213671</v>
      </c>
      <c r="P578" s="13">
        <v>1750.131746213671</v>
      </c>
      <c r="Q578" s="14">
        <v>1743.6524153565847</v>
      </c>
      <c r="R578" s="14">
        <v>1743.6524153565847</v>
      </c>
      <c r="S578" s="14">
        <v>1743.6524153565847</v>
      </c>
      <c r="T578" s="14">
        <v>1743.6524153565847</v>
      </c>
      <c r="U578" s="5">
        <v>1739.4225182162329</v>
      </c>
      <c r="V578" s="5">
        <v>1727.3850854515044</v>
      </c>
      <c r="W578" s="5">
        <v>1733.8728071817075</v>
      </c>
      <c r="X578" s="5">
        <v>1733.8728071817075</v>
      </c>
      <c r="Y578" s="5">
        <v>1728.3807805436836</v>
      </c>
      <c r="Z578" s="5">
        <v>1728.3807805436836</v>
      </c>
      <c r="AA578" s="5">
        <v>1728.3807805436836</v>
      </c>
      <c r="AB578" s="5">
        <v>1724.6056714659674</v>
      </c>
      <c r="AC578" s="5">
        <v>1713.8607538929218</v>
      </c>
    </row>
    <row r="579" spans="1:29" s="5" customFormat="1">
      <c r="A579" s="1" t="s">
        <v>655</v>
      </c>
      <c r="B579" s="1"/>
      <c r="C579" s="1"/>
      <c r="D579" s="1"/>
      <c r="E579" s="1"/>
      <c r="F579" s="1">
        <v>40</v>
      </c>
      <c r="G579" s="1" t="s">
        <v>837</v>
      </c>
      <c r="H579" s="1" t="str">
        <f t="shared" si="9"/>
        <v>40아파트중위단위매매가격</v>
      </c>
      <c r="I579" s="1" t="s">
        <v>873</v>
      </c>
      <c r="J579" s="13">
        <v>2337.6837027859938</v>
      </c>
      <c r="K579" s="13">
        <v>2335.0050237684327</v>
      </c>
      <c r="L579" s="13">
        <v>2340.6162038023986</v>
      </c>
      <c r="M579" s="13">
        <v>2343.5675428193217</v>
      </c>
      <c r="N579" s="13">
        <v>2343.8372346567457</v>
      </c>
      <c r="O579" s="13">
        <v>2342.9664443998618</v>
      </c>
      <c r="P579" s="13">
        <v>2332.6768338869019</v>
      </c>
      <c r="Q579" s="14">
        <v>2322.2740436536387</v>
      </c>
      <c r="R579" s="14">
        <v>2314.7236283464022</v>
      </c>
      <c r="S579" s="14">
        <v>2310.0491067151133</v>
      </c>
      <c r="T579" s="14">
        <v>2306.4526803134313</v>
      </c>
      <c r="U579" s="5">
        <v>2307.1038033814229</v>
      </c>
      <c r="V579" s="5">
        <v>2304.1004270771532</v>
      </c>
      <c r="W579" s="5">
        <v>2298.6591900631374</v>
      </c>
      <c r="X579" s="5">
        <v>2298.6487530287886</v>
      </c>
      <c r="Y579" s="5">
        <v>2307.26636961345</v>
      </c>
      <c r="Z579" s="5">
        <v>2314.0893188403838</v>
      </c>
      <c r="AA579" s="5">
        <v>2319.3567211100799</v>
      </c>
      <c r="AB579" s="5">
        <v>2325.5880652157675</v>
      </c>
      <c r="AC579" s="5">
        <v>2328.1767935992534</v>
      </c>
    </row>
    <row r="580" spans="1:29" s="5" customFormat="1">
      <c r="A580" s="1" t="s">
        <v>523</v>
      </c>
      <c r="B580" s="1"/>
      <c r="C580" s="1"/>
      <c r="D580" s="1"/>
      <c r="E580" s="1"/>
      <c r="F580" s="1">
        <v>41</v>
      </c>
      <c r="G580" s="1" t="s">
        <v>837</v>
      </c>
      <c r="H580" s="1" t="str">
        <f t="shared" si="9"/>
        <v>41아파트중위단위매매가격</v>
      </c>
      <c r="I580" s="1" t="s">
        <v>873</v>
      </c>
      <c r="J580" s="13">
        <v>2589.7213838384355</v>
      </c>
      <c r="K580" s="13">
        <v>2590.9430791901405</v>
      </c>
      <c r="L580" s="13">
        <v>2590.6358301280807</v>
      </c>
      <c r="M580" s="13">
        <v>2590.5606356197191</v>
      </c>
      <c r="N580" s="13">
        <v>2585.0660909542498</v>
      </c>
      <c r="O580" s="13">
        <v>2573.9308299597128</v>
      </c>
      <c r="P580" s="13">
        <v>2562.1242132110024</v>
      </c>
      <c r="Q580" s="14">
        <v>2551.7961200381119</v>
      </c>
      <c r="R580" s="14">
        <v>2539.0659631763383</v>
      </c>
      <c r="S580" s="14">
        <v>2528.4936827224747</v>
      </c>
      <c r="T580" s="14">
        <v>2518.7317020777218</v>
      </c>
      <c r="U580" s="5">
        <v>2509.0202110731047</v>
      </c>
      <c r="V580" s="5">
        <v>2498.2337610260474</v>
      </c>
      <c r="W580" s="5">
        <v>2489.4777611888826</v>
      </c>
      <c r="X580" s="5">
        <v>2484.7301468731912</v>
      </c>
      <c r="Y580" s="5">
        <v>2486.6470248276514</v>
      </c>
      <c r="Z580" s="5">
        <v>2490.9139691547366</v>
      </c>
      <c r="AA580" s="5">
        <v>2495.7001943473097</v>
      </c>
      <c r="AB580" s="5">
        <v>2491.6812233512669</v>
      </c>
      <c r="AC580" s="5">
        <v>2488.6776280366353</v>
      </c>
    </row>
    <row r="581" spans="1:29" s="5" customFormat="1">
      <c r="A581" s="1" t="s">
        <v>524</v>
      </c>
      <c r="B581" s="1" t="s">
        <v>525</v>
      </c>
      <c r="C581" s="1"/>
      <c r="D581" s="1"/>
      <c r="E581" s="1"/>
      <c r="F581" s="1">
        <v>42</v>
      </c>
      <c r="G581" s="1" t="s">
        <v>837</v>
      </c>
      <c r="H581" s="1" t="str">
        <f t="shared" si="9"/>
        <v>42아파트중위단위매매가격</v>
      </c>
      <c r="I581" s="1" t="s">
        <v>873</v>
      </c>
      <c r="J581" s="13">
        <v>6234.3591366965593</v>
      </c>
      <c r="K581" s="13">
        <v>6208.4144327747708</v>
      </c>
      <c r="L581" s="13">
        <v>6167.8126428478581</v>
      </c>
      <c r="M581" s="13">
        <v>6117.5998915290529</v>
      </c>
      <c r="N581" s="13">
        <v>6081.3855587037906</v>
      </c>
      <c r="O581" s="13">
        <v>6035.9804407857664</v>
      </c>
      <c r="P581" s="13">
        <v>5998.5671015343241</v>
      </c>
      <c r="Q581" s="14">
        <v>5938.1058391285142</v>
      </c>
      <c r="R581" s="14">
        <v>5882.0215934029911</v>
      </c>
      <c r="S581" s="14">
        <v>5849.4446282862036</v>
      </c>
      <c r="T581" s="14">
        <v>5811.8778743628109</v>
      </c>
      <c r="U581" s="5">
        <v>5752.1140421130722</v>
      </c>
      <c r="V581" s="5">
        <v>5708.4856204179396</v>
      </c>
      <c r="W581" s="5">
        <v>5694.2152699118169</v>
      </c>
      <c r="X581" s="5">
        <v>5684.1763520121231</v>
      </c>
      <c r="Y581" s="5">
        <v>5677.7435988903671</v>
      </c>
      <c r="Z581" s="5">
        <v>5692.6288033920709</v>
      </c>
      <c r="AA581" s="5">
        <v>5673.7562064342928</v>
      </c>
      <c r="AB581" s="5">
        <v>5655.1570581734341</v>
      </c>
      <c r="AC581" s="5">
        <v>5626.6960049678128</v>
      </c>
    </row>
    <row r="582" spans="1:29" s="5" customFormat="1">
      <c r="A582" s="1" t="s">
        <v>524</v>
      </c>
      <c r="B582" s="1" t="s">
        <v>525</v>
      </c>
      <c r="C582" s="1" t="s">
        <v>526</v>
      </c>
      <c r="D582" s="1"/>
      <c r="E582" s="1"/>
      <c r="F582" s="1">
        <v>43</v>
      </c>
      <c r="G582" s="1" t="s">
        <v>837</v>
      </c>
      <c r="H582" s="1" t="str">
        <f t="shared" si="9"/>
        <v>43아파트중위단위매매가격</v>
      </c>
      <c r="I582" s="1" t="s">
        <v>873</v>
      </c>
      <c r="J582" s="13">
        <v>4935.2596546129507</v>
      </c>
      <c r="K582" s="13">
        <v>4931.8421960067426</v>
      </c>
      <c r="L582" s="13">
        <v>4923.4179100448682</v>
      </c>
      <c r="M582" s="13">
        <v>4905.2669058959082</v>
      </c>
      <c r="N582" s="13">
        <v>4873.442038949046</v>
      </c>
      <c r="O582" s="13">
        <v>4858.0957126041494</v>
      </c>
      <c r="P582" s="13">
        <v>4833.6741948084373</v>
      </c>
      <c r="Q582" s="14">
        <v>4805.3485338284599</v>
      </c>
      <c r="R582" s="14">
        <v>4782.1055416661293</v>
      </c>
      <c r="S582" s="14">
        <v>4759.0090985471452</v>
      </c>
      <c r="T582" s="14">
        <v>4714.107092872654</v>
      </c>
      <c r="U582" s="5">
        <v>4691.1512500551889</v>
      </c>
      <c r="V582" s="5">
        <v>4673.4225689922532</v>
      </c>
      <c r="W582" s="5">
        <v>4668.1545254173534</v>
      </c>
      <c r="X582" s="5">
        <v>4656.2715504101188</v>
      </c>
      <c r="Y582" s="5">
        <v>4648.3427335779752</v>
      </c>
      <c r="Z582" s="5">
        <v>4642.8275493321626</v>
      </c>
      <c r="AA582" s="5">
        <v>4641.5280742243458</v>
      </c>
      <c r="AB582" s="5">
        <v>4620.3584048535295</v>
      </c>
      <c r="AC582" s="5">
        <v>4604.6675292230457</v>
      </c>
    </row>
    <row r="583" spans="1:29" s="5" customFormat="1">
      <c r="A583" s="1" t="s">
        <v>524</v>
      </c>
      <c r="B583" s="1" t="s">
        <v>525</v>
      </c>
      <c r="C583" s="1" t="s">
        <v>527</v>
      </c>
      <c r="D583" s="1"/>
      <c r="E583" s="1"/>
      <c r="F583" s="1">
        <v>44</v>
      </c>
      <c r="G583" s="1" t="s">
        <v>837</v>
      </c>
      <c r="H583" s="1" t="str">
        <f t="shared" si="9"/>
        <v>44아파트중위단위매매가격</v>
      </c>
      <c r="I583" s="1" t="s">
        <v>873</v>
      </c>
      <c r="J583" s="13">
        <v>7285.0586248056752</v>
      </c>
      <c r="K583" s="13">
        <v>7285.0586248056752</v>
      </c>
      <c r="L583" s="13">
        <v>7276.2960774011863</v>
      </c>
      <c r="M583" s="13">
        <v>7272.57537948753</v>
      </c>
      <c r="N583" s="13">
        <v>7267.0530804788432</v>
      </c>
      <c r="O583" s="13">
        <v>7261.5925787026445</v>
      </c>
      <c r="P583" s="13">
        <v>7249.9190335285984</v>
      </c>
      <c r="Q583" s="14">
        <v>7206.8377937650748</v>
      </c>
      <c r="R583" s="14">
        <v>7164.8363687789924</v>
      </c>
      <c r="S583" s="14">
        <v>7122.1849756692964</v>
      </c>
      <c r="T583" s="14">
        <v>7072.5019640597848</v>
      </c>
      <c r="U583" s="5">
        <v>7022.2488997807932</v>
      </c>
      <c r="V583" s="5">
        <v>7012.5904869816659</v>
      </c>
      <c r="W583" s="5">
        <v>6986.5785025149798</v>
      </c>
      <c r="X583" s="5">
        <v>6972.7607604894947</v>
      </c>
      <c r="Y583" s="5">
        <v>6900.842228245976</v>
      </c>
      <c r="Z583" s="5">
        <v>6861.5421642971151</v>
      </c>
      <c r="AA583" s="5">
        <v>6860.5532729522211</v>
      </c>
      <c r="AB583" s="5">
        <v>6810.2779523967865</v>
      </c>
      <c r="AC583" s="5">
        <v>6765.2695581465914</v>
      </c>
    </row>
    <row r="584" spans="1:29" s="5" customFormat="1">
      <c r="A584" s="1" t="s">
        <v>524</v>
      </c>
      <c r="B584" s="1" t="s">
        <v>525</v>
      </c>
      <c r="C584" s="1"/>
      <c r="D584" s="1" t="s">
        <v>558</v>
      </c>
      <c r="E584" s="1"/>
      <c r="F584" s="1">
        <v>45</v>
      </c>
      <c r="G584" s="1" t="s">
        <v>837</v>
      </c>
      <c r="H584" s="1" t="str">
        <f t="shared" si="9"/>
        <v>45아파트중위단위매매가격</v>
      </c>
      <c r="I584" s="1" t="s">
        <v>873</v>
      </c>
      <c r="J584" s="13">
        <v>5806.3086864150237</v>
      </c>
      <c r="K584" s="13">
        <v>5806.3086864150237</v>
      </c>
      <c r="L584" s="13">
        <v>5806.3086864150237</v>
      </c>
      <c r="M584" s="13">
        <v>5806.3086864150237</v>
      </c>
      <c r="N584" s="13">
        <v>5806.3086864150237</v>
      </c>
      <c r="O584" s="13">
        <v>5801.3267028942046</v>
      </c>
      <c r="P584" s="13">
        <v>5801.3267028942046</v>
      </c>
      <c r="Q584" s="14">
        <v>5801.3267028942046</v>
      </c>
      <c r="R584" s="14">
        <v>5797.9642271359844</v>
      </c>
      <c r="S584" s="14">
        <v>5772.9308492988694</v>
      </c>
      <c r="T584" s="14">
        <v>5764.5863900198301</v>
      </c>
      <c r="U584" s="5">
        <v>5764.5863900198301</v>
      </c>
      <c r="V584" s="5">
        <v>5764.5863900198301</v>
      </c>
      <c r="W584" s="5">
        <v>5764.5863900198301</v>
      </c>
      <c r="X584" s="5">
        <v>5759.0404493496826</v>
      </c>
      <c r="Y584" s="5">
        <v>5753.1511678420266</v>
      </c>
      <c r="Z584" s="5">
        <v>5752.47291568535</v>
      </c>
      <c r="AA584" s="5">
        <v>5711.9303583446099</v>
      </c>
      <c r="AB584" s="5">
        <v>5693.5939707960433</v>
      </c>
      <c r="AC584" s="5">
        <v>5685.5197048202226</v>
      </c>
    </row>
    <row r="585" spans="1:29" s="5" customFormat="1">
      <c r="A585" s="1" t="s">
        <v>524</v>
      </c>
      <c r="B585" s="1" t="s">
        <v>525</v>
      </c>
      <c r="C585" s="1"/>
      <c r="D585" s="1" t="s">
        <v>559</v>
      </c>
      <c r="E585" s="1"/>
      <c r="F585" s="1">
        <v>46</v>
      </c>
      <c r="G585" s="1" t="s">
        <v>837</v>
      </c>
      <c r="H585" s="1" t="str">
        <f t="shared" si="9"/>
        <v>46아파트중위단위매매가격</v>
      </c>
      <c r="I585" s="1" t="s">
        <v>873</v>
      </c>
      <c r="J585" s="13">
        <v>6297.9646312979648</v>
      </c>
      <c r="K585" s="13">
        <v>6297.9646312979648</v>
      </c>
      <c r="L585" s="13">
        <v>6261.8328635041726</v>
      </c>
      <c r="M585" s="13">
        <v>6261.8328635041726</v>
      </c>
      <c r="N585" s="13">
        <v>6261.8328635041726</v>
      </c>
      <c r="O585" s="13">
        <v>6220.7294476380248</v>
      </c>
      <c r="P585" s="13">
        <v>6172.5943786804673</v>
      </c>
      <c r="Q585" s="14">
        <v>6170.1741176663927</v>
      </c>
      <c r="R585" s="14">
        <v>6006.2674094707527</v>
      </c>
      <c r="S585" s="14">
        <v>5940.9818941504182</v>
      </c>
      <c r="T585" s="14">
        <v>5919.220055710307</v>
      </c>
      <c r="U585" s="5">
        <v>5919.220055710307</v>
      </c>
      <c r="V585" s="5">
        <v>5883.1827794244673</v>
      </c>
      <c r="W585" s="5">
        <v>5883.1827794244673</v>
      </c>
      <c r="X585" s="5">
        <v>5835.6726038945171</v>
      </c>
      <c r="Y585" s="5">
        <v>5831.9675950842611</v>
      </c>
      <c r="Z585" s="5">
        <v>5810.2057566441499</v>
      </c>
      <c r="AA585" s="5">
        <v>5836.0957893892773</v>
      </c>
      <c r="AB585" s="5">
        <v>5758.1824512534822</v>
      </c>
      <c r="AC585" s="5">
        <v>5713.8929751652677</v>
      </c>
    </row>
    <row r="586" spans="1:29" s="5" customFormat="1">
      <c r="A586" s="1" t="s">
        <v>524</v>
      </c>
      <c r="B586" s="1" t="s">
        <v>525</v>
      </c>
      <c r="C586" s="1"/>
      <c r="D586" s="1" t="s">
        <v>560</v>
      </c>
      <c r="E586" s="1"/>
      <c r="F586" s="1">
        <v>47</v>
      </c>
      <c r="G586" s="1" t="s">
        <v>837</v>
      </c>
      <c r="H586" s="1" t="str">
        <f t="shared" si="9"/>
        <v>47아파트중위단위매매가격</v>
      </c>
      <c r="I586" s="1" t="s">
        <v>873</v>
      </c>
      <c r="J586" s="13">
        <v>8261.0146862483307</v>
      </c>
      <c r="K586" s="13">
        <v>8261.0146862483307</v>
      </c>
      <c r="L586" s="13">
        <v>8261.0146862483307</v>
      </c>
      <c r="M586" s="13">
        <v>8254.2966893711382</v>
      </c>
      <c r="N586" s="13">
        <v>8244.325767690254</v>
      </c>
      <c r="O586" s="13">
        <v>8254.2966893711382</v>
      </c>
      <c r="P586" s="13">
        <v>8254.2966893711382</v>
      </c>
      <c r="Q586" s="14">
        <v>8177.5700934579436</v>
      </c>
      <c r="R586" s="14">
        <v>8174.7414631938627</v>
      </c>
      <c r="S586" s="14">
        <v>8135.5231128283795</v>
      </c>
      <c r="T586" s="14">
        <v>8058.4140435835352</v>
      </c>
      <c r="U586" s="5">
        <v>8031.7587213650258</v>
      </c>
      <c r="V586" s="5">
        <v>8031.7587213650258</v>
      </c>
      <c r="W586" s="5">
        <v>7983.2693805409126</v>
      </c>
      <c r="X586" s="5">
        <v>7983.2693805409126</v>
      </c>
      <c r="Y586" s="5">
        <v>7853.2026827847103</v>
      </c>
      <c r="Z586" s="5">
        <v>7791.0623773036532</v>
      </c>
      <c r="AA586" s="5">
        <v>7791.0623773036532</v>
      </c>
      <c r="AB586" s="5">
        <v>7742.9530630772306</v>
      </c>
      <c r="AC586" s="5">
        <v>7684.1226124359782</v>
      </c>
    </row>
    <row r="587" spans="1:29" s="5" customFormat="1">
      <c r="A587" s="1" t="s">
        <v>524</v>
      </c>
      <c r="B587" s="1" t="s">
        <v>525</v>
      </c>
      <c r="C587" s="1" t="s">
        <v>528</v>
      </c>
      <c r="D587" s="1"/>
      <c r="E587" s="1"/>
      <c r="F587" s="1">
        <v>48</v>
      </c>
      <c r="G587" s="1" t="s">
        <v>837</v>
      </c>
      <c r="H587" s="1" t="str">
        <f t="shared" si="9"/>
        <v>48아파트중위단위매매가격</v>
      </c>
      <c r="I587" s="1" t="s">
        <v>873</v>
      </c>
      <c r="J587" s="13">
        <v>4583.5955654596073</v>
      </c>
      <c r="K587" s="13">
        <v>4586.1817581866708</v>
      </c>
      <c r="L587" s="13">
        <v>4579.3737112466515</v>
      </c>
      <c r="M587" s="13">
        <v>4555.8837425139145</v>
      </c>
      <c r="N587" s="13">
        <v>4517.7461462625843</v>
      </c>
      <c r="O587" s="13">
        <v>4496.4388204081542</v>
      </c>
      <c r="P587" s="13">
        <v>4467.9302973886179</v>
      </c>
      <c r="Q587" s="14">
        <v>4437.5240946287613</v>
      </c>
      <c r="R587" s="14">
        <v>4416.4862443489556</v>
      </c>
      <c r="S587" s="14">
        <v>4394.0942234080139</v>
      </c>
      <c r="T587" s="14">
        <v>4339.0491068578967</v>
      </c>
      <c r="U587" s="5">
        <v>4320.8464088676446</v>
      </c>
      <c r="V587" s="5">
        <v>4297.3285119536986</v>
      </c>
      <c r="W587" s="5">
        <v>4294.9117314912746</v>
      </c>
      <c r="X587" s="5">
        <v>4282.058843710076</v>
      </c>
      <c r="Y587" s="5">
        <v>4288.9423387429124</v>
      </c>
      <c r="Z587" s="5">
        <v>4285.5933997727388</v>
      </c>
      <c r="AA587" s="5">
        <v>4283.6211325875347</v>
      </c>
      <c r="AB587" s="5">
        <v>4261.1599988931503</v>
      </c>
      <c r="AC587" s="5">
        <v>4246.4346011933931</v>
      </c>
    </row>
    <row r="588" spans="1:29" s="5" customFormat="1">
      <c r="A588" s="1" t="s">
        <v>524</v>
      </c>
      <c r="B588" s="1" t="s">
        <v>525</v>
      </c>
      <c r="C588" s="1"/>
      <c r="D588" s="1" t="s">
        <v>561</v>
      </c>
      <c r="E588" s="1"/>
      <c r="F588" s="1">
        <v>49</v>
      </c>
      <c r="G588" s="1" t="s">
        <v>837</v>
      </c>
      <c r="H588" s="1" t="str">
        <f t="shared" si="9"/>
        <v>49아파트중위단위매매가격</v>
      </c>
      <c r="I588" s="1" t="s">
        <v>873</v>
      </c>
      <c r="J588" s="13">
        <v>5715.9626627408452</v>
      </c>
      <c r="K588" s="13">
        <v>5715.9626627408452</v>
      </c>
      <c r="L588" s="13">
        <v>5690.6704422440043</v>
      </c>
      <c r="M588" s="13">
        <v>5690.6704422440043</v>
      </c>
      <c r="N588" s="13">
        <v>5673.0213070516293</v>
      </c>
      <c r="O588" s="13">
        <v>5624.335283829234</v>
      </c>
      <c r="P588" s="13">
        <v>5538.3701472060693</v>
      </c>
      <c r="Q588" s="14">
        <v>5510.6447805169291</v>
      </c>
      <c r="R588" s="14">
        <v>5479.1200455336775</v>
      </c>
      <c r="S588" s="14">
        <v>5455.049188843006</v>
      </c>
      <c r="T588" s="14">
        <v>5330.302675152323</v>
      </c>
      <c r="U588" s="5">
        <v>5258.26683724553</v>
      </c>
      <c r="V588" s="5">
        <v>5221.2116119237235</v>
      </c>
      <c r="W588" s="5">
        <v>5203.0090599428231</v>
      </c>
      <c r="X588" s="5">
        <v>5185.3256514558216</v>
      </c>
      <c r="Y588" s="5">
        <v>5221.8550861458589</v>
      </c>
      <c r="Z588" s="5">
        <v>5268.5377740892527</v>
      </c>
      <c r="AA588" s="5">
        <v>5300.054552710224</v>
      </c>
      <c r="AB588" s="5">
        <v>5260.503465882005</v>
      </c>
      <c r="AC588" s="5">
        <v>5278.3097497181388</v>
      </c>
    </row>
    <row r="589" spans="1:29" s="5" customFormat="1">
      <c r="A589" s="1" t="s">
        <v>524</v>
      </c>
      <c r="B589" s="1" t="s">
        <v>525</v>
      </c>
      <c r="C589" s="1"/>
      <c r="D589" s="1" t="s">
        <v>562</v>
      </c>
      <c r="E589" s="1"/>
      <c r="F589" s="1">
        <v>50</v>
      </c>
      <c r="G589" s="1" t="s">
        <v>837</v>
      </c>
      <c r="H589" s="1" t="str">
        <f t="shared" si="9"/>
        <v>50아파트중위단위매매가격</v>
      </c>
      <c r="I589" s="1" t="s">
        <v>873</v>
      </c>
      <c r="J589" s="13">
        <v>6846.0812086874412</v>
      </c>
      <c r="K589" s="13">
        <v>6846.0812086874412</v>
      </c>
      <c r="L589" s="13">
        <v>6840.4339581028535</v>
      </c>
      <c r="M589" s="13">
        <v>6805.947570626603</v>
      </c>
      <c r="N589" s="13">
        <v>6713.7753550873695</v>
      </c>
      <c r="O589" s="13">
        <v>6646.2724178196013</v>
      </c>
      <c r="P589" s="13">
        <v>6565.4783750545612</v>
      </c>
      <c r="Q589" s="14">
        <v>6565.4783750545612</v>
      </c>
      <c r="R589" s="14">
        <v>6521.1756106619559</v>
      </c>
      <c r="S589" s="14">
        <v>6497.0704745459698</v>
      </c>
      <c r="T589" s="14">
        <v>6475.5412185247114</v>
      </c>
      <c r="U589" s="5">
        <v>6475.5412185247114</v>
      </c>
      <c r="V589" s="5">
        <v>6387.2505129989058</v>
      </c>
      <c r="W589" s="5">
        <v>6387.2505129989058</v>
      </c>
      <c r="X589" s="5">
        <v>6377.7120674220223</v>
      </c>
      <c r="Y589" s="5">
        <v>6339.8408251013634</v>
      </c>
      <c r="Z589" s="5">
        <v>6312.1666847743818</v>
      </c>
      <c r="AA589" s="5">
        <v>6312.1666847743818</v>
      </c>
      <c r="AB589" s="5">
        <v>6268.9778030769185</v>
      </c>
      <c r="AC589" s="5">
        <v>6302.2400534938151</v>
      </c>
    </row>
    <row r="590" spans="1:29" s="5" customFormat="1">
      <c r="A590" s="1" t="s">
        <v>524</v>
      </c>
      <c r="B590" s="1" t="s">
        <v>525</v>
      </c>
      <c r="C590" s="1"/>
      <c r="D590" s="1" t="s">
        <v>563</v>
      </c>
      <c r="E590" s="1"/>
      <c r="F590" s="1">
        <v>51</v>
      </c>
      <c r="G590" s="1" t="s">
        <v>837</v>
      </c>
      <c r="H590" s="1" t="str">
        <f t="shared" si="9"/>
        <v>51아파트중위단위매매가격</v>
      </c>
      <c r="I590" s="1" t="s">
        <v>873</v>
      </c>
      <c r="J590" s="13">
        <v>4588.618193780193</v>
      </c>
      <c r="K590" s="13">
        <v>4588.618193780193</v>
      </c>
      <c r="L590" s="13">
        <v>4588.618193780193</v>
      </c>
      <c r="M590" s="13">
        <v>4517.8669458134982</v>
      </c>
      <c r="N590" s="13">
        <v>4506.0994711135691</v>
      </c>
      <c r="O590" s="13">
        <v>4494.5547957596154</v>
      </c>
      <c r="P590" s="13">
        <v>4502.9215962950902</v>
      </c>
      <c r="Q590" s="14">
        <v>4479.7307702304952</v>
      </c>
      <c r="R590" s="14">
        <v>4479.7307702304952</v>
      </c>
      <c r="S590" s="14">
        <v>4495.4115779110216</v>
      </c>
      <c r="T590" s="14">
        <v>4437.213429965981</v>
      </c>
      <c r="U590" s="5">
        <v>4367.3995786970499</v>
      </c>
      <c r="V590" s="5">
        <v>4353.914453230158</v>
      </c>
      <c r="W590" s="5">
        <v>4398.804431523833</v>
      </c>
      <c r="X590" s="5">
        <v>4412.5434052837081</v>
      </c>
      <c r="Y590" s="5">
        <v>4407.8691513334925</v>
      </c>
      <c r="Z590" s="5">
        <v>4391.1913661433664</v>
      </c>
      <c r="AA590" s="5">
        <v>4388.7516178373926</v>
      </c>
      <c r="AB590" s="5">
        <v>4335.345613252819</v>
      </c>
      <c r="AC590" s="5">
        <v>4260.9916200163561</v>
      </c>
    </row>
    <row r="591" spans="1:29" s="5" customFormat="1">
      <c r="A591" s="1" t="s">
        <v>524</v>
      </c>
      <c r="B591" s="1" t="s">
        <v>525</v>
      </c>
      <c r="C591" s="1"/>
      <c r="D591" s="1" t="s">
        <v>564</v>
      </c>
      <c r="E591" s="1"/>
      <c r="F591" s="1">
        <v>52</v>
      </c>
      <c r="G591" s="1" t="s">
        <v>837</v>
      </c>
      <c r="H591" s="1" t="str">
        <f t="shared" ref="H591:H654" si="10">F591&amp;G591&amp;I591</f>
        <v>52아파트중위단위매매가격</v>
      </c>
      <c r="I591" s="1" t="s">
        <v>873</v>
      </c>
      <c r="J591" s="13">
        <v>4243.2387778963948</v>
      </c>
      <c r="K591" s="13">
        <v>4243.2387778963948</v>
      </c>
      <c r="L591" s="13">
        <v>4267.0682730923691</v>
      </c>
      <c r="M591" s="13">
        <v>4197.0224897054168</v>
      </c>
      <c r="N591" s="13">
        <v>4156.979873154507</v>
      </c>
      <c r="O591" s="13">
        <v>4137.1427971894664</v>
      </c>
      <c r="P591" s="13">
        <v>4137.1427971894664</v>
      </c>
      <c r="Q591" s="14">
        <v>4132.719329318692</v>
      </c>
      <c r="R591" s="14">
        <v>4113.0267779206861</v>
      </c>
      <c r="S591" s="14">
        <v>4113.0267779206861</v>
      </c>
      <c r="T591" s="14">
        <v>4009.6805448569266</v>
      </c>
      <c r="U591" s="5">
        <v>4000.7216698417296</v>
      </c>
      <c r="V591" s="5">
        <v>3922.2233380732123</v>
      </c>
      <c r="W591" s="5">
        <v>3941.0132787076764</v>
      </c>
      <c r="X591" s="5">
        <v>3901.1024024820272</v>
      </c>
      <c r="Y591" s="5">
        <v>3887.3789463095959</v>
      </c>
      <c r="Z591" s="5">
        <v>3887.3789463095959</v>
      </c>
      <c r="AA591" s="5">
        <v>3887.3789463095959</v>
      </c>
      <c r="AB591" s="5">
        <v>3857.9429401869065</v>
      </c>
      <c r="AC591" s="5">
        <v>3822.1207877678507</v>
      </c>
    </row>
    <row r="592" spans="1:29" s="5" customFormat="1">
      <c r="A592" s="1" t="s">
        <v>524</v>
      </c>
      <c r="B592" s="1" t="s">
        <v>525</v>
      </c>
      <c r="C592" s="1"/>
      <c r="D592" s="1" t="s">
        <v>565</v>
      </c>
      <c r="E592" s="1"/>
      <c r="F592" s="1">
        <v>53</v>
      </c>
      <c r="G592" s="1" t="s">
        <v>837</v>
      </c>
      <c r="H592" s="1" t="str">
        <f t="shared" si="10"/>
        <v>53아파트중위단위매매가격</v>
      </c>
      <c r="I592" s="1" t="s">
        <v>873</v>
      </c>
      <c r="J592" s="13">
        <v>4537.322952406088</v>
      </c>
      <c r="K592" s="13">
        <v>4556.2196203692665</v>
      </c>
      <c r="L592" s="13">
        <v>4537.322952406088</v>
      </c>
      <c r="M592" s="13">
        <v>4537.322952406088</v>
      </c>
      <c r="N592" s="13">
        <v>4518.5629526219354</v>
      </c>
      <c r="O592" s="13">
        <v>4506.4899255312403</v>
      </c>
      <c r="P592" s="13">
        <v>4468.6274509803925</v>
      </c>
      <c r="Q592" s="14">
        <v>4441.6034086612563</v>
      </c>
      <c r="R592" s="14">
        <v>4433.2700753279241</v>
      </c>
      <c r="S592" s="14">
        <v>4424.5448332024553</v>
      </c>
      <c r="T592" s="14">
        <v>4415.8195910769864</v>
      </c>
      <c r="U592" s="5">
        <v>4415.8195910769864</v>
      </c>
      <c r="V592" s="5">
        <v>4415.8195910769864</v>
      </c>
      <c r="W592" s="5">
        <v>4409.8329082873315</v>
      </c>
      <c r="X592" s="5">
        <v>4351.8587353128351</v>
      </c>
      <c r="Y592" s="5">
        <v>4345.4541677504876</v>
      </c>
      <c r="Z592" s="5">
        <v>4351.6637481031421</v>
      </c>
      <c r="AA592" s="5">
        <v>4335.4479724586745</v>
      </c>
      <c r="AB592" s="5">
        <v>4327.7409239123353</v>
      </c>
      <c r="AC592" s="5">
        <v>4327.7409239123353</v>
      </c>
    </row>
    <row r="593" spans="1:29" s="5" customFormat="1">
      <c r="A593" s="1" t="s">
        <v>524</v>
      </c>
      <c r="B593" s="1" t="s">
        <v>525</v>
      </c>
      <c r="C593" s="1"/>
      <c r="D593" s="1" t="s">
        <v>566</v>
      </c>
      <c r="E593" s="1"/>
      <c r="F593" s="1">
        <v>54</v>
      </c>
      <c r="G593" s="1" t="s">
        <v>837</v>
      </c>
      <c r="H593" s="1" t="str">
        <f t="shared" si="10"/>
        <v>54아파트중위단위매매가격</v>
      </c>
      <c r="I593" s="1" t="s">
        <v>873</v>
      </c>
      <c r="J593" s="13">
        <v>4131.8655408890918</v>
      </c>
      <c r="K593" s="13">
        <v>4131.8655408890918</v>
      </c>
      <c r="L593" s="13">
        <v>4127.1203255783366</v>
      </c>
      <c r="M593" s="13">
        <v>4113.4783638991257</v>
      </c>
      <c r="N593" s="13">
        <v>4113.4783638991257</v>
      </c>
      <c r="O593" s="13">
        <v>4107.9154451416562</v>
      </c>
      <c r="P593" s="13">
        <v>4094.7900331068131</v>
      </c>
      <c r="Q593" s="14">
        <v>4077.3653946680606</v>
      </c>
      <c r="R593" s="14">
        <v>4059.9407562293081</v>
      </c>
      <c r="S593" s="14">
        <v>4051.2284370099319</v>
      </c>
      <c r="T593" s="14">
        <v>3966.1548635265922</v>
      </c>
      <c r="U593" s="5">
        <v>3945.7493418710005</v>
      </c>
      <c r="V593" s="5">
        <v>3920.7098321307503</v>
      </c>
      <c r="W593" s="5">
        <v>3914.2934427545838</v>
      </c>
      <c r="X593" s="5">
        <v>3896.6005629986721</v>
      </c>
      <c r="Y593" s="5">
        <v>3904.5792700719862</v>
      </c>
      <c r="Z593" s="5">
        <v>3927.3767285931485</v>
      </c>
      <c r="AA593" s="5">
        <v>3902.0734331643639</v>
      </c>
      <c r="AB593" s="5">
        <v>3873.5052064105962</v>
      </c>
      <c r="AC593" s="5">
        <v>3867.6023671449093</v>
      </c>
    </row>
    <row r="594" spans="1:29" s="5" customFormat="1">
      <c r="A594" s="1" t="s">
        <v>524</v>
      </c>
      <c r="B594" s="1" t="s">
        <v>525</v>
      </c>
      <c r="C594" s="1"/>
      <c r="D594" s="1" t="s">
        <v>567</v>
      </c>
      <c r="E594" s="1"/>
      <c r="F594" s="1">
        <v>55</v>
      </c>
      <c r="G594" s="1" t="s">
        <v>837</v>
      </c>
      <c r="H594" s="1" t="str">
        <f t="shared" si="10"/>
        <v>55아파트중위단위매매가격</v>
      </c>
      <c r="I594" s="1" t="s">
        <v>873</v>
      </c>
      <c r="J594" s="13">
        <v>3871.6814159292039</v>
      </c>
      <c r="K594" s="13">
        <v>3871.6814159292039</v>
      </c>
      <c r="L594" s="13">
        <v>3871.6814159292039</v>
      </c>
      <c r="M594" s="13">
        <v>3871.6814159292039</v>
      </c>
      <c r="N594" s="13">
        <v>3869.2206287659064</v>
      </c>
      <c r="O594" s="13">
        <v>3871.6814159292039</v>
      </c>
      <c r="P594" s="13">
        <v>3871.6814159292039</v>
      </c>
      <c r="Q594" s="14">
        <v>3813.2336009328337</v>
      </c>
      <c r="R594" s="14">
        <v>3789.2117030651466</v>
      </c>
      <c r="S594" s="14">
        <v>3676.3631769494687</v>
      </c>
      <c r="T594" s="14">
        <v>3535.2345038887579</v>
      </c>
      <c r="U594" s="5">
        <v>3535.2345038887579</v>
      </c>
      <c r="V594" s="5">
        <v>3519.0437371918979</v>
      </c>
      <c r="W594" s="5">
        <v>3446.6679291880419</v>
      </c>
      <c r="X594" s="5">
        <v>3456.8584070796464</v>
      </c>
      <c r="Y594" s="5">
        <v>3464.0851303760041</v>
      </c>
      <c r="Z594" s="5">
        <v>3456.8584070796464</v>
      </c>
      <c r="AA594" s="5">
        <v>3437.8309129415325</v>
      </c>
      <c r="AB594" s="5">
        <v>3437.8309129415325</v>
      </c>
      <c r="AC594" s="5">
        <v>3410.1760456848951</v>
      </c>
    </row>
    <row r="595" spans="1:29" s="5" customFormat="1">
      <c r="A595" s="1" t="s">
        <v>524</v>
      </c>
      <c r="B595" s="1" t="s">
        <v>525</v>
      </c>
      <c r="C595" s="1"/>
      <c r="D595" s="1" t="s">
        <v>568</v>
      </c>
      <c r="E595" s="1"/>
      <c r="F595" s="1">
        <v>56</v>
      </c>
      <c r="G595" s="1" t="s">
        <v>837</v>
      </c>
      <c r="H595" s="1" t="str">
        <f t="shared" si="10"/>
        <v>56아파트중위단위매매가격</v>
      </c>
      <c r="I595" s="1" t="s">
        <v>873</v>
      </c>
      <c r="J595" s="13">
        <v>4273.5042735042734</v>
      </c>
      <c r="K595" s="13">
        <v>4273.5042735042734</v>
      </c>
      <c r="L595" s="13">
        <v>4262.9808949934377</v>
      </c>
      <c r="M595" s="13">
        <v>4239.7631640222198</v>
      </c>
      <c r="N595" s="13">
        <v>4168.534352716626</v>
      </c>
      <c r="O595" s="13">
        <v>4144.6135563782627</v>
      </c>
      <c r="P595" s="13">
        <v>4113.9935223374487</v>
      </c>
      <c r="Q595" s="14">
        <v>4075.6362561002679</v>
      </c>
      <c r="R595" s="14">
        <v>4051.3171396907692</v>
      </c>
      <c r="S595" s="14">
        <v>4044.655818558404</v>
      </c>
      <c r="T595" s="14">
        <v>4042.6289324967738</v>
      </c>
      <c r="U595" s="5">
        <v>3991.122409622888</v>
      </c>
      <c r="V595" s="5">
        <v>3984.9609467193122</v>
      </c>
      <c r="W595" s="5">
        <v>3999.4668088509734</v>
      </c>
      <c r="X595" s="5">
        <v>3997.9585132250304</v>
      </c>
      <c r="Y595" s="5">
        <v>4020.2020202020203</v>
      </c>
      <c r="Z595" s="5">
        <v>4001.6680567139283</v>
      </c>
      <c r="AA595" s="5">
        <v>4005.8753551744203</v>
      </c>
      <c r="AB595" s="5">
        <v>3989.8989898989898</v>
      </c>
      <c r="AC595" s="5">
        <v>3977.0457994757062</v>
      </c>
    </row>
    <row r="596" spans="1:29" s="5" customFormat="1">
      <c r="A596" s="1" t="s">
        <v>524</v>
      </c>
      <c r="B596" s="1" t="s">
        <v>525</v>
      </c>
      <c r="C596" s="1" t="s">
        <v>529</v>
      </c>
      <c r="D596" s="1"/>
      <c r="E596" s="1"/>
      <c r="F596" s="1">
        <v>57</v>
      </c>
      <c r="G596" s="1" t="s">
        <v>837</v>
      </c>
      <c r="H596" s="1" t="str">
        <f t="shared" si="10"/>
        <v>57아파트중위단위매매가격</v>
      </c>
      <c r="I596" s="1" t="s">
        <v>873</v>
      </c>
      <c r="J596" s="13">
        <v>5154.2312416249752</v>
      </c>
      <c r="K596" s="13">
        <v>5125.6036802320987</v>
      </c>
      <c r="L596" s="13">
        <v>5111.0132103206543</v>
      </c>
      <c r="M596" s="13">
        <v>5106.6648647818311</v>
      </c>
      <c r="N596" s="13">
        <v>5086.6025363854524</v>
      </c>
      <c r="O596" s="13">
        <v>5089.7376815931229</v>
      </c>
      <c r="P596" s="13">
        <v>5075.0429503889127</v>
      </c>
      <c r="Q596" s="14">
        <v>5062.1474357020361</v>
      </c>
      <c r="R596" s="14">
        <v>5039.5160005640819</v>
      </c>
      <c r="S596" s="14">
        <v>5023.3043516174394</v>
      </c>
      <c r="T596" s="14">
        <v>5020.5049185627713</v>
      </c>
      <c r="U596" s="5">
        <v>4949.2387611153799</v>
      </c>
      <c r="V596" s="5">
        <v>4949.2387611153799</v>
      </c>
      <c r="W596" s="5">
        <v>4943.3324651266494</v>
      </c>
      <c r="X596" s="5">
        <v>4936.0060473017274</v>
      </c>
      <c r="Y596" s="5">
        <v>4903.6343088187768</v>
      </c>
      <c r="Z596" s="5">
        <v>4906.3334843460416</v>
      </c>
      <c r="AA596" s="5">
        <v>4907.3970973957294</v>
      </c>
      <c r="AB596" s="5">
        <v>4905.0985427968099</v>
      </c>
      <c r="AC596" s="5">
        <v>4899.9509971208126</v>
      </c>
    </row>
    <row r="597" spans="1:29" s="5" customFormat="1">
      <c r="A597" s="1" t="s">
        <v>524</v>
      </c>
      <c r="B597" s="1" t="s">
        <v>525</v>
      </c>
      <c r="C597" s="1"/>
      <c r="D597" s="1" t="s">
        <v>569</v>
      </c>
      <c r="E597" s="1"/>
      <c r="F597" s="1">
        <v>58</v>
      </c>
      <c r="G597" s="1" t="s">
        <v>837</v>
      </c>
      <c r="H597" s="1" t="str">
        <f t="shared" si="10"/>
        <v>58아파트중위단위매매가격</v>
      </c>
      <c r="I597" s="1" t="s">
        <v>873</v>
      </c>
      <c r="J597" s="13">
        <v>3952.0299940165123</v>
      </c>
      <c r="K597" s="13">
        <v>3895.7399575208478</v>
      </c>
      <c r="L597" s="13">
        <v>3895.7399575208478</v>
      </c>
      <c r="M597" s="13">
        <v>3895.7399575208478</v>
      </c>
      <c r="N597" s="13">
        <v>3829.1697072924267</v>
      </c>
      <c r="O597" s="13">
        <v>3829.1697072924267</v>
      </c>
      <c r="P597" s="13">
        <v>3829.1697072924267</v>
      </c>
      <c r="Q597" s="14">
        <v>3829.1697072924267</v>
      </c>
      <c r="R597" s="14">
        <v>3829.1697072924267</v>
      </c>
      <c r="S597" s="14">
        <v>3829.1697072924267</v>
      </c>
      <c r="T597" s="14">
        <v>3829.1697072924267</v>
      </c>
      <c r="U597" s="5">
        <v>3829.1697072924267</v>
      </c>
      <c r="V597" s="5">
        <v>3829.1697072924267</v>
      </c>
      <c r="W597" s="5">
        <v>3800.7873498603158</v>
      </c>
      <c r="X597" s="5">
        <v>3800.7873498603158</v>
      </c>
      <c r="Y597" s="5">
        <v>3800.7873498603158</v>
      </c>
      <c r="Z597" s="5">
        <v>3800.7873498603158</v>
      </c>
      <c r="AA597" s="5">
        <v>3804.1572010393002</v>
      </c>
      <c r="AB597" s="5">
        <v>3804.1572010393002</v>
      </c>
      <c r="AC597" s="5">
        <v>3796.6609491652371</v>
      </c>
    </row>
    <row r="598" spans="1:29" s="5" customFormat="1">
      <c r="A598" s="1" t="s">
        <v>524</v>
      </c>
      <c r="B598" s="1" t="s">
        <v>525</v>
      </c>
      <c r="C598" s="1"/>
      <c r="D598" s="1" t="s">
        <v>570</v>
      </c>
      <c r="E598" s="1"/>
      <c r="F598" s="1">
        <v>59</v>
      </c>
      <c r="G598" s="1" t="s">
        <v>837</v>
      </c>
      <c r="H598" s="1" t="str">
        <f t="shared" si="10"/>
        <v>59아파트중위단위매매가격</v>
      </c>
      <c r="I598" s="1" t="s">
        <v>873</v>
      </c>
      <c r="J598" s="13">
        <v>4567.1834696935684</v>
      </c>
      <c r="K598" s="13">
        <v>4567.1834696935684</v>
      </c>
      <c r="L598" s="13">
        <v>4546.5526761555748</v>
      </c>
      <c r="M598" s="13">
        <v>4546.5526761555748</v>
      </c>
      <c r="N598" s="13">
        <v>4546.5526761555748</v>
      </c>
      <c r="O598" s="13">
        <v>4557.6394656103948</v>
      </c>
      <c r="P598" s="13">
        <v>4500.4394864169935</v>
      </c>
      <c r="Q598" s="14">
        <v>4500.4394864169935</v>
      </c>
      <c r="R598" s="14">
        <v>4487.6723445415473</v>
      </c>
      <c r="S598" s="14">
        <v>4430.3432172822504</v>
      </c>
      <c r="T598" s="14">
        <v>4430.3432172822504</v>
      </c>
      <c r="U598" s="5">
        <v>4430.3432172822504</v>
      </c>
      <c r="V598" s="5">
        <v>4430.3432172822504</v>
      </c>
      <c r="W598" s="5">
        <v>4441.6527079843663</v>
      </c>
      <c r="X598" s="5">
        <v>4441.6527079843663</v>
      </c>
      <c r="Y598" s="5">
        <v>4441.6527079843663</v>
      </c>
      <c r="Z598" s="5">
        <v>4431.0369967317129</v>
      </c>
      <c r="AA598" s="5">
        <v>4431.0369967317129</v>
      </c>
      <c r="AB598" s="5">
        <v>4422.519242489675</v>
      </c>
      <c r="AC598" s="5">
        <v>4412.2117158712681</v>
      </c>
    </row>
    <row r="599" spans="1:29" s="5" customFormat="1">
      <c r="A599" s="1" t="s">
        <v>524</v>
      </c>
      <c r="B599" s="1" t="s">
        <v>525</v>
      </c>
      <c r="C599" s="1"/>
      <c r="D599" s="1" t="s">
        <v>571</v>
      </c>
      <c r="E599" s="1"/>
      <c r="F599" s="1">
        <v>60</v>
      </c>
      <c r="G599" s="1" t="s">
        <v>837</v>
      </c>
      <c r="H599" s="1" t="str">
        <f t="shared" si="10"/>
        <v>60아파트중위단위매매가격</v>
      </c>
      <c r="I599" s="1" t="s">
        <v>873</v>
      </c>
      <c r="J599" s="13">
        <v>6299.168664188659</v>
      </c>
      <c r="K599" s="13">
        <v>6269.687706182317</v>
      </c>
      <c r="L599" s="13">
        <v>6249.6996989866348</v>
      </c>
      <c r="M599" s="13">
        <v>6239.7739018027105</v>
      </c>
      <c r="N599" s="13">
        <v>6236.3946578808027</v>
      </c>
      <c r="O599" s="13">
        <v>6236.3946578808027</v>
      </c>
      <c r="P599" s="13">
        <v>6239.7739018027105</v>
      </c>
      <c r="Q599" s="14">
        <v>6210.3378180735253</v>
      </c>
      <c r="R599" s="14">
        <v>6166.9190644455666</v>
      </c>
      <c r="S599" s="14">
        <v>6166.9190644455666</v>
      </c>
      <c r="T599" s="14">
        <v>6160.5289088145291</v>
      </c>
      <c r="U599" s="5">
        <v>6139.8933517177038</v>
      </c>
      <c r="V599" s="5">
        <v>6139.8933517177038</v>
      </c>
      <c r="W599" s="5">
        <v>6139.8933517177038</v>
      </c>
      <c r="X599" s="5">
        <v>6122.2188622769845</v>
      </c>
      <c r="Y599" s="5">
        <v>6044.1242239875301</v>
      </c>
      <c r="Z599" s="5">
        <v>6057.5466935890963</v>
      </c>
      <c r="AA599" s="5">
        <v>6057.5466935890963</v>
      </c>
      <c r="AB599" s="5">
        <v>6057.5466935890963</v>
      </c>
      <c r="AC599" s="5">
        <v>6057.5466935890963</v>
      </c>
    </row>
    <row r="600" spans="1:29" s="5" customFormat="1">
      <c r="A600" s="1" t="s">
        <v>524</v>
      </c>
      <c r="B600" s="1" t="s">
        <v>525</v>
      </c>
      <c r="C600" s="1" t="s">
        <v>530</v>
      </c>
      <c r="D600" s="1"/>
      <c r="E600" s="1"/>
      <c r="F600" s="1">
        <v>61</v>
      </c>
      <c r="G600" s="1" t="s">
        <v>837</v>
      </c>
      <c r="H600" s="1" t="str">
        <f t="shared" si="10"/>
        <v>61아파트중위단위매매가격</v>
      </c>
      <c r="I600" s="1" t="s">
        <v>873</v>
      </c>
      <c r="J600" s="13">
        <v>7282.4301107189658</v>
      </c>
      <c r="K600" s="13">
        <v>7238.3111620487498</v>
      </c>
      <c r="L600" s="13">
        <v>7171.7496143147164</v>
      </c>
      <c r="M600" s="13">
        <v>7095.6704939852298</v>
      </c>
      <c r="N600" s="13">
        <v>7055.9148836503855</v>
      </c>
      <c r="O600" s="13">
        <v>6986.2593157887941</v>
      </c>
      <c r="P600" s="13">
        <v>6938.3645998951279</v>
      </c>
      <c r="Q600" s="14">
        <v>6851.9773852803719</v>
      </c>
      <c r="R600" s="14">
        <v>6769.3978902804156</v>
      </c>
      <c r="S600" s="14">
        <v>6729.1723500841117</v>
      </c>
      <c r="T600" s="14">
        <v>6697.5234373680323</v>
      </c>
      <c r="U600" s="5">
        <v>6639.5627772011967</v>
      </c>
      <c r="V600" s="5">
        <v>6574.2703610331091</v>
      </c>
      <c r="W600" s="5">
        <v>6552.4699765250461</v>
      </c>
      <c r="X600" s="5">
        <v>6543.9735313301126</v>
      </c>
      <c r="Y600" s="5">
        <v>6547.3926463187145</v>
      </c>
      <c r="Z600" s="5">
        <v>6579.5123211218015</v>
      </c>
      <c r="AA600" s="5">
        <v>6545.7937596888305</v>
      </c>
      <c r="AB600" s="5">
        <v>6529.3662156202681</v>
      </c>
      <c r="AC600" s="5">
        <v>6490.1167775026752</v>
      </c>
    </row>
    <row r="601" spans="1:29" s="5" customFormat="1">
      <c r="A601" s="1" t="s">
        <v>524</v>
      </c>
      <c r="B601" s="1" t="s">
        <v>525</v>
      </c>
      <c r="C601" s="1" t="s">
        <v>531</v>
      </c>
      <c r="D601" s="1"/>
      <c r="E601" s="1"/>
      <c r="F601" s="1">
        <v>62</v>
      </c>
      <c r="G601" s="1" t="s">
        <v>837</v>
      </c>
      <c r="H601" s="1" t="str">
        <f t="shared" si="10"/>
        <v>62아파트중위단위매매가격</v>
      </c>
      <c r="I601" s="1" t="s">
        <v>873</v>
      </c>
      <c r="J601" s="13">
        <v>5173.2013265797386</v>
      </c>
      <c r="K601" s="13">
        <v>5177.6040395367409</v>
      </c>
      <c r="L601" s="13">
        <v>5149.1264835694255</v>
      </c>
      <c r="M601" s="13">
        <v>5107.0235639183675</v>
      </c>
      <c r="N601" s="13">
        <v>5087.6438068405141</v>
      </c>
      <c r="O601" s="13">
        <v>5063.0683243531712</v>
      </c>
      <c r="P601" s="13">
        <v>5030.619241691471</v>
      </c>
      <c r="Q601" s="14">
        <v>4986.1786402878379</v>
      </c>
      <c r="R601" s="14">
        <v>4942.2216130661454</v>
      </c>
      <c r="S601" s="14">
        <v>4928.018304705929</v>
      </c>
      <c r="T601" s="14">
        <v>4893.8406118336561</v>
      </c>
      <c r="U601" s="5">
        <v>4858.8078659221637</v>
      </c>
      <c r="V601" s="5">
        <v>4806.3196630398934</v>
      </c>
      <c r="W601" s="5">
        <v>4792.8203546945533</v>
      </c>
      <c r="X601" s="5">
        <v>4785.6741996062428</v>
      </c>
      <c r="Y601" s="5">
        <v>4827.4741240526137</v>
      </c>
      <c r="Z601" s="5">
        <v>4851.6354876298392</v>
      </c>
      <c r="AA601" s="5">
        <v>4855.4971463528991</v>
      </c>
      <c r="AB601" s="5">
        <v>4860.7190055478104</v>
      </c>
      <c r="AC601" s="5">
        <v>4852.2077197841063</v>
      </c>
    </row>
    <row r="602" spans="1:29" s="5" customFormat="1">
      <c r="A602" s="1" t="s">
        <v>524</v>
      </c>
      <c r="B602" s="1" t="s">
        <v>525</v>
      </c>
      <c r="C602" s="1"/>
      <c r="D602" s="1" t="s">
        <v>572</v>
      </c>
      <c r="E602" s="1"/>
      <c r="F602" s="1">
        <v>63</v>
      </c>
      <c r="G602" s="1" t="s">
        <v>837</v>
      </c>
      <c r="H602" s="1" t="str">
        <f t="shared" si="10"/>
        <v>63아파트중위단위매매가격</v>
      </c>
      <c r="I602" s="1" t="s">
        <v>873</v>
      </c>
      <c r="J602" s="13">
        <v>6523.9190930704808</v>
      </c>
      <c r="K602" s="13">
        <v>6523.9190930704808</v>
      </c>
      <c r="L602" s="13">
        <v>6488.5271269236255</v>
      </c>
      <c r="M602" s="13">
        <v>6370.5539064341046</v>
      </c>
      <c r="N602" s="13">
        <v>6370.5539064341046</v>
      </c>
      <c r="O602" s="13">
        <v>6341.0623410218122</v>
      </c>
      <c r="P602" s="13">
        <v>6283.5515272759085</v>
      </c>
      <c r="Q602" s="14">
        <v>6276.1774176945946</v>
      </c>
      <c r="R602" s="14">
        <v>6193.5975551200008</v>
      </c>
      <c r="S602" s="14">
        <v>6182.8939843067983</v>
      </c>
      <c r="T602" s="14">
        <v>6194.6906104717145</v>
      </c>
      <c r="U602" s="5">
        <v>6165.1990450594221</v>
      </c>
      <c r="V602" s="5">
        <v>6076.6965036055863</v>
      </c>
      <c r="W602" s="5">
        <v>6063.4658487672532</v>
      </c>
      <c r="X602" s="5">
        <v>6016.2793441075855</v>
      </c>
      <c r="Y602" s="5">
        <v>6163.7371711690466</v>
      </c>
      <c r="Z602" s="5">
        <v>6222.7203019936296</v>
      </c>
      <c r="AA602" s="5">
        <v>6222.7203019936296</v>
      </c>
      <c r="AB602" s="5">
        <v>6269.9068066532982</v>
      </c>
      <c r="AC602" s="5">
        <v>6269.9068066532982</v>
      </c>
    </row>
    <row r="603" spans="1:29" s="5" customFormat="1">
      <c r="A603" s="1" t="s">
        <v>524</v>
      </c>
      <c r="B603" s="1" t="s">
        <v>525</v>
      </c>
      <c r="C603" s="1"/>
      <c r="D603" s="1" t="s">
        <v>573</v>
      </c>
      <c r="E603" s="1"/>
      <c r="F603" s="1">
        <v>64</v>
      </c>
      <c r="G603" s="1" t="s">
        <v>837</v>
      </c>
      <c r="H603" s="1" t="str">
        <f t="shared" si="10"/>
        <v>64아파트중위단위매매가격</v>
      </c>
      <c r="I603" s="1" t="s">
        <v>873</v>
      </c>
      <c r="J603" s="13">
        <v>4891.5389024052656</v>
      </c>
      <c r="K603" s="13">
        <v>4939.5209103657135</v>
      </c>
      <c r="L603" s="13">
        <v>4850.4637516562552</v>
      </c>
      <c r="M603" s="13">
        <v>4806.9706351440091</v>
      </c>
      <c r="N603" s="13">
        <v>4723.8364552480325</v>
      </c>
      <c r="O603" s="13">
        <v>4698.8115422790188</v>
      </c>
      <c r="P603" s="13">
        <v>4642.1670389977953</v>
      </c>
      <c r="Q603" s="14">
        <v>4607.9641413119953</v>
      </c>
      <c r="R603" s="14">
        <v>4577.6974851486575</v>
      </c>
      <c r="S603" s="14">
        <v>4535.5638082969581</v>
      </c>
      <c r="T603" s="14">
        <v>4487.6476066415489</v>
      </c>
      <c r="U603" s="5">
        <v>4461.628344096217</v>
      </c>
      <c r="V603" s="5">
        <v>4421.9277498130068</v>
      </c>
      <c r="W603" s="5">
        <v>4406.3243650783379</v>
      </c>
      <c r="X603" s="5">
        <v>4419.1919191919187</v>
      </c>
      <c r="Y603" s="5">
        <v>4437.261713626518</v>
      </c>
      <c r="Z603" s="5">
        <v>4488.8613008298198</v>
      </c>
      <c r="AA603" s="5">
        <v>4472.1666470519003</v>
      </c>
      <c r="AB603" s="5">
        <v>4472.1666470519003</v>
      </c>
      <c r="AC603" s="5">
        <v>4448.6289278568911</v>
      </c>
    </row>
    <row r="604" spans="1:29" s="5" customFormat="1">
      <c r="A604" s="1" t="s">
        <v>524</v>
      </c>
      <c r="B604" s="1" t="s">
        <v>525</v>
      </c>
      <c r="C604" s="1"/>
      <c r="D604" s="1" t="s">
        <v>574</v>
      </c>
      <c r="E604" s="1"/>
      <c r="F604" s="1">
        <v>65</v>
      </c>
      <c r="G604" s="1" t="s">
        <v>837</v>
      </c>
      <c r="H604" s="1" t="str">
        <f t="shared" si="10"/>
        <v>65아파트중위단위매매가격</v>
      </c>
      <c r="I604" s="1" t="s">
        <v>873</v>
      </c>
      <c r="J604" s="13">
        <v>4175.6190097654871</v>
      </c>
      <c r="K604" s="13">
        <v>4184.7259850046912</v>
      </c>
      <c r="L604" s="13">
        <v>4209.0616575354379</v>
      </c>
      <c r="M604" s="13">
        <v>4209.0616575354379</v>
      </c>
      <c r="N604" s="13">
        <v>4203.6822356457897</v>
      </c>
      <c r="O604" s="13">
        <v>4183.8745556439144</v>
      </c>
      <c r="P604" s="13">
        <v>4149.1884952485561</v>
      </c>
      <c r="Q604" s="14">
        <v>4076.76876714013</v>
      </c>
      <c r="R604" s="14">
        <v>4076.76876714013</v>
      </c>
      <c r="S604" s="14">
        <v>4075.3917376324425</v>
      </c>
      <c r="T604" s="14">
        <v>4075.3917376324425</v>
      </c>
      <c r="U604" s="5">
        <v>4033.4914358567466</v>
      </c>
      <c r="V604" s="5">
        <v>4011.4938718099529</v>
      </c>
      <c r="W604" s="5">
        <v>3985.1442408872936</v>
      </c>
      <c r="X604" s="5">
        <v>3969.9749791492909</v>
      </c>
      <c r="Y604" s="5">
        <v>3978.3885173743665</v>
      </c>
      <c r="Z604" s="5">
        <v>3971.4936546672561</v>
      </c>
      <c r="AA604" s="5">
        <v>4000.4068464624029</v>
      </c>
      <c r="AB604" s="5">
        <v>4003.3361134278562</v>
      </c>
      <c r="AC604" s="5">
        <v>4003.3361134278562</v>
      </c>
    </row>
    <row r="605" spans="1:29" s="5" customFormat="1">
      <c r="A605" s="1" t="s">
        <v>524</v>
      </c>
      <c r="B605" s="1" t="s">
        <v>525</v>
      </c>
      <c r="C605" s="1"/>
      <c r="D605" s="1" t="s">
        <v>575</v>
      </c>
      <c r="E605" s="1"/>
      <c r="F605" s="1">
        <v>66</v>
      </c>
      <c r="G605" s="1" t="s">
        <v>837</v>
      </c>
      <c r="H605" s="1" t="str">
        <f t="shared" si="10"/>
        <v>66아파트중위단위매매가격</v>
      </c>
      <c r="I605" s="1" t="s">
        <v>873</v>
      </c>
      <c r="J605" s="13">
        <v>3691.5168707625721</v>
      </c>
      <c r="K605" s="13">
        <v>3685.3202952445736</v>
      </c>
      <c r="L605" s="13">
        <v>3685.3202952445736</v>
      </c>
      <c r="M605" s="13">
        <v>3685.3202952445736</v>
      </c>
      <c r="N605" s="13">
        <v>3685.3202952445736</v>
      </c>
      <c r="O605" s="13">
        <v>3685.3202952445736</v>
      </c>
      <c r="P605" s="13">
        <v>3654.3675586467052</v>
      </c>
      <c r="Q605" s="14">
        <v>3595.4261464104679</v>
      </c>
      <c r="R605" s="14">
        <v>3616.8072897401735</v>
      </c>
      <c r="S605" s="14">
        <v>3624.6814843320608</v>
      </c>
      <c r="T605" s="14">
        <v>3621.7194997463394</v>
      </c>
      <c r="U605" s="5">
        <v>3621.7194997463394</v>
      </c>
      <c r="V605" s="5">
        <v>3612.8938966209316</v>
      </c>
      <c r="W605" s="5">
        <v>3610.9131485165499</v>
      </c>
      <c r="X605" s="5">
        <v>3595.212167686178</v>
      </c>
      <c r="Y605" s="5">
        <v>3595.212167686178</v>
      </c>
      <c r="Z605" s="5">
        <v>3595.212167686178</v>
      </c>
      <c r="AA605" s="5">
        <v>3561.4186869693958</v>
      </c>
      <c r="AB605" s="5">
        <v>3513.4711582053478</v>
      </c>
      <c r="AC605" s="5">
        <v>3505.0196296529325</v>
      </c>
    </row>
    <row r="606" spans="1:29" s="5" customFormat="1">
      <c r="A606" s="1" t="s">
        <v>524</v>
      </c>
      <c r="B606" s="1" t="s">
        <v>525</v>
      </c>
      <c r="C606" s="1"/>
      <c r="D606" s="1" t="s">
        <v>576</v>
      </c>
      <c r="E606" s="1"/>
      <c r="F606" s="1">
        <v>67</v>
      </c>
      <c r="G606" s="1" t="s">
        <v>837</v>
      </c>
      <c r="H606" s="1" t="str">
        <f t="shared" si="10"/>
        <v>67아파트중위단위매매가격</v>
      </c>
      <c r="I606" s="1" t="s">
        <v>873</v>
      </c>
      <c r="J606" s="13">
        <v>5420.0542005420048</v>
      </c>
      <c r="K606" s="13">
        <v>5420.0542005420048</v>
      </c>
      <c r="L606" s="13">
        <v>5421.0714779820464</v>
      </c>
      <c r="M606" s="13">
        <v>5421.0714779820464</v>
      </c>
      <c r="N606" s="13">
        <v>5421.0714779820464</v>
      </c>
      <c r="O606" s="13">
        <v>5391.6146616747537</v>
      </c>
      <c r="P606" s="13">
        <v>5373.9405718903781</v>
      </c>
      <c r="Q606" s="14">
        <v>5320.4494703257515</v>
      </c>
      <c r="R606" s="14">
        <v>5278.6614822669962</v>
      </c>
      <c r="S606" s="14">
        <v>5250.3065197220267</v>
      </c>
      <c r="T606" s="14">
        <v>5176.7751044179067</v>
      </c>
      <c r="U606" s="5">
        <v>5176.7751044179067</v>
      </c>
      <c r="V606" s="5">
        <v>5090.2144778167622</v>
      </c>
      <c r="W606" s="5">
        <v>5075.4767242794042</v>
      </c>
      <c r="X606" s="5">
        <v>5100.1931060330508</v>
      </c>
      <c r="Y606" s="5">
        <v>5128.8102080303888</v>
      </c>
      <c r="Z606" s="5">
        <v>5128.8102080303888</v>
      </c>
      <c r="AA606" s="5">
        <v>5148.6622713204542</v>
      </c>
      <c r="AB606" s="5">
        <v>5150.872230080151</v>
      </c>
      <c r="AC606" s="5">
        <v>5127.2984441301269</v>
      </c>
    </row>
    <row r="607" spans="1:29" s="5" customFormat="1">
      <c r="A607" s="1" t="s">
        <v>524</v>
      </c>
      <c r="B607" s="1" t="s">
        <v>525</v>
      </c>
      <c r="C607" s="1"/>
      <c r="D607" s="1" t="s">
        <v>577</v>
      </c>
      <c r="E607" s="1"/>
      <c r="F607" s="1">
        <v>68</v>
      </c>
      <c r="G607" s="1" t="s">
        <v>837</v>
      </c>
      <c r="H607" s="1" t="str">
        <f t="shared" si="10"/>
        <v>68아파트중위단위매매가격</v>
      </c>
      <c r="I607" s="1" t="s">
        <v>873</v>
      </c>
      <c r="J607" s="13">
        <v>5525.6559695156793</v>
      </c>
      <c r="K607" s="13">
        <v>5513.4871441305932</v>
      </c>
      <c r="L607" s="13">
        <v>5509.6419116739062</v>
      </c>
      <c r="M607" s="13">
        <v>5429.9494601286142</v>
      </c>
      <c r="N607" s="13">
        <v>5429.9494601286142</v>
      </c>
      <c r="O607" s="13">
        <v>5429.9494601286142</v>
      </c>
      <c r="P607" s="13">
        <v>5429.9494601286142</v>
      </c>
      <c r="Q607" s="14">
        <v>5325.9306723471946</v>
      </c>
      <c r="R607" s="14">
        <v>5190.7604464053984</v>
      </c>
      <c r="S607" s="14">
        <v>5183.4583664653474</v>
      </c>
      <c r="T607" s="14">
        <v>5134.7881899871627</v>
      </c>
      <c r="U607" s="5">
        <v>5097.0323944725515</v>
      </c>
      <c r="V607" s="5">
        <v>5049.0032985467187</v>
      </c>
      <c r="W607" s="5">
        <v>5040.9860605834992</v>
      </c>
      <c r="X607" s="5">
        <v>5048.9851846145657</v>
      </c>
      <c r="Y607" s="5">
        <v>5060.5388292023363</v>
      </c>
      <c r="Z607" s="5">
        <v>5066.0326085179713</v>
      </c>
      <c r="AA607" s="5">
        <v>5072.7886180780024</v>
      </c>
      <c r="AB607" s="5">
        <v>5066.1542877654847</v>
      </c>
      <c r="AC607" s="5">
        <v>5066.1542877654847</v>
      </c>
    </row>
    <row r="608" spans="1:29" s="5" customFormat="1">
      <c r="A608" s="1" t="s">
        <v>524</v>
      </c>
      <c r="B608" s="1" t="s">
        <v>525</v>
      </c>
      <c r="C608" s="1"/>
      <c r="D608" s="1" t="s">
        <v>578</v>
      </c>
      <c r="E608" s="1"/>
      <c r="F608" s="1">
        <v>69</v>
      </c>
      <c r="G608" s="1" t="s">
        <v>837</v>
      </c>
      <c r="H608" s="1" t="str">
        <f t="shared" si="10"/>
        <v>69아파트중위단위매매가격</v>
      </c>
      <c r="I608" s="1" t="s">
        <v>873</v>
      </c>
      <c r="J608" s="13">
        <v>4888.1718157292435</v>
      </c>
      <c r="K608" s="13">
        <v>4847.9422001049352</v>
      </c>
      <c r="L608" s="13">
        <v>4769.965360937751</v>
      </c>
      <c r="M608" s="13">
        <v>4755.108658007277</v>
      </c>
      <c r="N608" s="13">
        <v>4730.6819364789289</v>
      </c>
      <c r="O608" s="13">
        <v>4676.4264369809071</v>
      </c>
      <c r="P608" s="13">
        <v>4676.4264369809071</v>
      </c>
      <c r="Q608" s="14">
        <v>4676.4264369809071</v>
      </c>
      <c r="R608" s="14">
        <v>4667.4445740956826</v>
      </c>
      <c r="S608" s="14">
        <v>4676.2334590241999</v>
      </c>
      <c r="T608" s="14">
        <v>4587.2464148921244</v>
      </c>
      <c r="U608" s="5">
        <v>4531.5442561205273</v>
      </c>
      <c r="V608" s="5">
        <v>4491.2309248784968</v>
      </c>
      <c r="W608" s="5">
        <v>4490.4314141507612</v>
      </c>
      <c r="X608" s="5">
        <v>4477.2023783756122</v>
      </c>
      <c r="Y608" s="5">
        <v>4499.9506142931004</v>
      </c>
      <c r="Z608" s="5">
        <v>4533.432234056676</v>
      </c>
      <c r="AA608" s="5">
        <v>4534.0890148358058</v>
      </c>
      <c r="AB608" s="5">
        <v>4524.5669848002826</v>
      </c>
      <c r="AC608" s="5">
        <v>4524.5669848002826</v>
      </c>
    </row>
    <row r="609" spans="1:29" s="5" customFormat="1">
      <c r="A609" s="1" t="s">
        <v>524</v>
      </c>
      <c r="B609" s="1" t="s">
        <v>525</v>
      </c>
      <c r="C609" s="1" t="s">
        <v>532</v>
      </c>
      <c r="D609" s="1"/>
      <c r="E609" s="1"/>
      <c r="F609" s="1">
        <v>70</v>
      </c>
      <c r="G609" s="1" t="s">
        <v>837</v>
      </c>
      <c r="H609" s="1" t="str">
        <f t="shared" si="10"/>
        <v>70아파트중위단위매매가격</v>
      </c>
      <c r="I609" s="1" t="s">
        <v>873</v>
      </c>
      <c r="J609" s="13">
        <v>9421.7488301455141</v>
      </c>
      <c r="K609" s="13">
        <v>9328.4160172433294</v>
      </c>
      <c r="L609" s="13">
        <v>9223.2271773399061</v>
      </c>
      <c r="M609" s="13">
        <v>9112.6871570488183</v>
      </c>
      <c r="N609" s="13">
        <v>9052.2650146503329</v>
      </c>
      <c r="O609" s="13">
        <v>8936.8862558102737</v>
      </c>
      <c r="P609" s="13">
        <v>8873.3255616429306</v>
      </c>
      <c r="Q609" s="14">
        <v>8744.3933298475367</v>
      </c>
      <c r="R609" s="14">
        <v>8622.6403848502123</v>
      </c>
      <c r="S609" s="14">
        <v>8556.0213836378134</v>
      </c>
      <c r="T609" s="14">
        <v>8526.9373262689296</v>
      </c>
      <c r="U609" s="5">
        <v>8433.9374251334084</v>
      </c>
      <c r="V609" s="5">
        <v>8355.7428652950894</v>
      </c>
      <c r="W609" s="5">
        <v>8325.5779155553955</v>
      </c>
      <c r="X609" s="5">
        <v>8315.7208528384581</v>
      </c>
      <c r="Y609" s="5">
        <v>8315.572517644483</v>
      </c>
      <c r="Z609" s="5">
        <v>8355.8738159007407</v>
      </c>
      <c r="AA609" s="5">
        <v>8283.5205238223098</v>
      </c>
      <c r="AB609" s="5">
        <v>8244.8360887550698</v>
      </c>
      <c r="AC609" s="5">
        <v>8173.9859779484705</v>
      </c>
    </row>
    <row r="610" spans="1:29" s="5" customFormat="1">
      <c r="A610" s="1" t="s">
        <v>524</v>
      </c>
      <c r="B610" s="1" t="s">
        <v>525</v>
      </c>
      <c r="C610" s="1"/>
      <c r="D610" s="1" t="s">
        <v>579</v>
      </c>
      <c r="E610" s="1"/>
      <c r="F610" s="1">
        <v>71</v>
      </c>
      <c r="G610" s="1" t="s">
        <v>837</v>
      </c>
      <c r="H610" s="1" t="str">
        <f t="shared" si="10"/>
        <v>71아파트중위단위매매가격</v>
      </c>
      <c r="I610" s="1" t="s">
        <v>873</v>
      </c>
      <c r="J610" s="13">
        <v>9032.9557156459723</v>
      </c>
      <c r="K610" s="13">
        <v>8932.8700231655093</v>
      </c>
      <c r="L610" s="13">
        <v>8971.0585849130202</v>
      </c>
      <c r="M610" s="13">
        <v>8910.4387712551543</v>
      </c>
      <c r="N610" s="13">
        <v>8799.1925326638066</v>
      </c>
      <c r="O610" s="13">
        <v>8776.9296405728091</v>
      </c>
      <c r="P610" s="13">
        <v>8707.9646017699124</v>
      </c>
      <c r="Q610" s="14">
        <v>8653.6490958083414</v>
      </c>
      <c r="R610" s="14">
        <v>8634.9439647253348</v>
      </c>
      <c r="S610" s="14">
        <v>8543.5654450613838</v>
      </c>
      <c r="T610" s="14">
        <v>8543.5654450613838</v>
      </c>
      <c r="U610" s="5">
        <v>8419.5084273740868</v>
      </c>
      <c r="V610" s="5">
        <v>8263.5432806717181</v>
      </c>
      <c r="W610" s="5">
        <v>8249.3791977067813</v>
      </c>
      <c r="X610" s="5">
        <v>8343.9678021007167</v>
      </c>
      <c r="Y610" s="5">
        <v>8291.569588432656</v>
      </c>
      <c r="Z610" s="5">
        <v>8291.569588432656</v>
      </c>
      <c r="AA610" s="5">
        <v>8267.1146236306904</v>
      </c>
      <c r="AB610" s="5">
        <v>8196.3839716082184</v>
      </c>
      <c r="AC610" s="5">
        <v>8115.3643863933748</v>
      </c>
    </row>
    <row r="611" spans="1:29" s="5" customFormat="1">
      <c r="A611" s="1" t="s">
        <v>524</v>
      </c>
      <c r="B611" s="1" t="s">
        <v>525</v>
      </c>
      <c r="C611" s="1"/>
      <c r="D611" s="1" t="s">
        <v>580</v>
      </c>
      <c r="E611" s="1"/>
      <c r="F611" s="1">
        <v>72</v>
      </c>
      <c r="G611" s="1" t="s">
        <v>837</v>
      </c>
      <c r="H611" s="1" t="str">
        <f t="shared" si="10"/>
        <v>72아파트중위단위매매가격</v>
      </c>
      <c r="I611" s="1" t="s">
        <v>873</v>
      </c>
      <c r="J611" s="13">
        <v>11659.275913853329</v>
      </c>
      <c r="K611" s="13">
        <v>11510.433918516064</v>
      </c>
      <c r="L611" s="13">
        <v>11213.384538010518</v>
      </c>
      <c r="M611" s="13">
        <v>11010.508184741082</v>
      </c>
      <c r="N611" s="13">
        <v>11032.566667643969</v>
      </c>
      <c r="O611" s="13">
        <v>10858.76289310283</v>
      </c>
      <c r="P611" s="13">
        <v>10825.310883397993</v>
      </c>
      <c r="Q611" s="14">
        <v>10705.453686478206</v>
      </c>
      <c r="R611" s="14">
        <v>10488.200555812877</v>
      </c>
      <c r="S611" s="14">
        <v>10425.471553204683</v>
      </c>
      <c r="T611" s="14">
        <v>10347.249327730327</v>
      </c>
      <c r="U611" s="5">
        <v>10121.547056739015</v>
      </c>
      <c r="V611" s="5">
        <v>10012.619993507235</v>
      </c>
      <c r="W611" s="5">
        <v>9959.3062588124158</v>
      </c>
      <c r="X611" s="5">
        <v>9843.3970103921238</v>
      </c>
      <c r="Y611" s="5">
        <v>9969.1837531463389</v>
      </c>
      <c r="Z611" s="5">
        <v>10058.020756118263</v>
      </c>
      <c r="AA611" s="5">
        <v>9902.540187082981</v>
      </c>
      <c r="AB611" s="5">
        <v>9897.3440324173644</v>
      </c>
      <c r="AC611" s="5">
        <v>9769.2507793754157</v>
      </c>
    </row>
    <row r="612" spans="1:29" s="5" customFormat="1">
      <c r="A612" s="1" t="s">
        <v>524</v>
      </c>
      <c r="B612" s="1" t="s">
        <v>525</v>
      </c>
      <c r="C612" s="1"/>
      <c r="D612" s="1" t="s">
        <v>581</v>
      </c>
      <c r="E612" s="1"/>
      <c r="F612" s="1">
        <v>73</v>
      </c>
      <c r="G612" s="1" t="s">
        <v>837</v>
      </c>
      <c r="H612" s="1" t="str">
        <f t="shared" si="10"/>
        <v>73아파트중위단위매매가격</v>
      </c>
      <c r="I612" s="1" t="s">
        <v>873</v>
      </c>
      <c r="J612" s="13">
        <v>9090.9090909090901</v>
      </c>
      <c r="K612" s="13">
        <v>9000</v>
      </c>
      <c r="L612" s="13">
        <v>8969.69696969697</v>
      </c>
      <c r="M612" s="13">
        <v>8893.1487808289166</v>
      </c>
      <c r="N612" s="13">
        <v>8758.9318366607658</v>
      </c>
      <c r="O612" s="13">
        <v>8614.0298043616058</v>
      </c>
      <c r="P612" s="13">
        <v>8531.2507518706534</v>
      </c>
      <c r="Q612" s="14">
        <v>8441.4796846573681</v>
      </c>
      <c r="R612" s="14">
        <v>8412.6734055855632</v>
      </c>
      <c r="S612" s="14">
        <v>8352.7444202817769</v>
      </c>
      <c r="T612" s="14">
        <v>8334.495676226139</v>
      </c>
      <c r="U612" s="5">
        <v>8297.7971308497581</v>
      </c>
      <c r="V612" s="5">
        <v>8282.9570318200749</v>
      </c>
      <c r="W612" s="5">
        <v>8264.5935133081875</v>
      </c>
      <c r="X612" s="5">
        <v>8264.5935133081875</v>
      </c>
      <c r="Y612" s="5">
        <v>8117.9138321995461</v>
      </c>
      <c r="Z612" s="5">
        <v>8129.8922797637642</v>
      </c>
      <c r="AA612" s="5">
        <v>8064.7244257447946</v>
      </c>
      <c r="AB612" s="5">
        <v>8020.8401638633959</v>
      </c>
      <c r="AC612" s="5">
        <v>7978.5680264196853</v>
      </c>
    </row>
    <row r="613" spans="1:29" s="5" customFormat="1">
      <c r="A613" s="1" t="s">
        <v>524</v>
      </c>
      <c r="B613" s="1" t="s">
        <v>525</v>
      </c>
      <c r="C613" s="1"/>
      <c r="D613" s="1" t="s">
        <v>582</v>
      </c>
      <c r="E613" s="1"/>
      <c r="F613" s="1">
        <v>74</v>
      </c>
      <c r="G613" s="1" t="s">
        <v>837</v>
      </c>
      <c r="H613" s="1" t="str">
        <f t="shared" si="10"/>
        <v>74아파트중위단위매매가격</v>
      </c>
      <c r="I613" s="1" t="s">
        <v>873</v>
      </c>
      <c r="J613" s="13">
        <v>6774.6530271103838</v>
      </c>
      <c r="K613" s="13">
        <v>6774.6530271103838</v>
      </c>
      <c r="L613" s="13">
        <v>6699.0540727922707</v>
      </c>
      <c r="M613" s="13">
        <v>6627.8009384180968</v>
      </c>
      <c r="N613" s="13">
        <v>6605.7212330538632</v>
      </c>
      <c r="O613" s="13">
        <v>6522.3968603853264</v>
      </c>
      <c r="P613" s="13">
        <v>6445.9485868213515</v>
      </c>
      <c r="Q613" s="14">
        <v>6156.9476484598508</v>
      </c>
      <c r="R613" s="14">
        <v>5928.5755240862709</v>
      </c>
      <c r="S613" s="14">
        <v>5873.9325818279449</v>
      </c>
      <c r="T613" s="14">
        <v>5873.9325818279449</v>
      </c>
      <c r="U613" s="5">
        <v>5873.9325818279449</v>
      </c>
      <c r="V613" s="5">
        <v>5838.2771497108924</v>
      </c>
      <c r="W613" s="5">
        <v>5809.815248918434</v>
      </c>
      <c r="X613" s="5">
        <v>5840.0188768286926</v>
      </c>
      <c r="Y613" s="5">
        <v>5897.9653866552344</v>
      </c>
      <c r="Z613" s="5">
        <v>5944.8366523322484</v>
      </c>
      <c r="AA613" s="5">
        <v>5944.8366523322484</v>
      </c>
      <c r="AB613" s="5">
        <v>5894.8390732562393</v>
      </c>
      <c r="AC613" s="5">
        <v>5888.8721870123682</v>
      </c>
    </row>
    <row r="614" spans="1:29" s="5" customFormat="1">
      <c r="A614" s="1" t="s">
        <v>521</v>
      </c>
      <c r="B614" s="1"/>
      <c r="C614" s="1"/>
      <c r="D614" s="1"/>
      <c r="E614" s="1"/>
      <c r="F614" s="1">
        <v>75</v>
      </c>
      <c r="G614" s="1" t="s">
        <v>837</v>
      </c>
      <c r="H614" s="1" t="str">
        <f t="shared" si="10"/>
        <v>75아파트중위단위매매가격</v>
      </c>
      <c r="I614" s="1" t="s">
        <v>873</v>
      </c>
      <c r="J614" s="13">
        <v>4286.0716534698731</v>
      </c>
      <c r="K614" s="13">
        <v>4274.6823952578561</v>
      </c>
      <c r="L614" s="13">
        <v>4254.7961578606146</v>
      </c>
      <c r="M614" s="13">
        <v>4231.5348917475967</v>
      </c>
      <c r="N614" s="13">
        <v>4210.6589638326959</v>
      </c>
      <c r="O614" s="13">
        <v>4184.4872031086225</v>
      </c>
      <c r="P614" s="13">
        <v>4158.2807078782753</v>
      </c>
      <c r="Q614" s="14">
        <v>4122.9051687282563</v>
      </c>
      <c r="R614" s="14">
        <v>4087.3392029498063</v>
      </c>
      <c r="S614" s="14">
        <v>4062.4652014053322</v>
      </c>
      <c r="T614" s="14">
        <v>4036.9004828304783</v>
      </c>
      <c r="U614" s="5">
        <v>3992.792231754413</v>
      </c>
      <c r="V614" s="5">
        <v>3966.1237405094821</v>
      </c>
      <c r="W614" s="5">
        <v>3951.3575074307018</v>
      </c>
      <c r="X614" s="5">
        <v>3943.5108298112145</v>
      </c>
      <c r="Y614" s="5">
        <v>3940.3234393934254</v>
      </c>
      <c r="Z614" s="5">
        <v>3948.329473495975</v>
      </c>
      <c r="AA614" s="5">
        <v>3946.2848960520205</v>
      </c>
      <c r="AB614" s="5">
        <v>3935.6310625385699</v>
      </c>
      <c r="AC614" s="5">
        <v>3921.4746507002178</v>
      </c>
    </row>
    <row r="615" spans="1:29" s="5" customFormat="1">
      <c r="A615" s="1" t="s">
        <v>524</v>
      </c>
      <c r="B615" s="1" t="s">
        <v>533</v>
      </c>
      <c r="C615" s="1"/>
      <c r="D615" s="1"/>
      <c r="E615" s="1"/>
      <c r="F615" s="1">
        <v>76</v>
      </c>
      <c r="G615" s="1" t="s">
        <v>837</v>
      </c>
      <c r="H615" s="1" t="str">
        <f t="shared" si="10"/>
        <v>76아파트중위단위매매가격</v>
      </c>
      <c r="I615" s="1" t="s">
        <v>873</v>
      </c>
      <c r="J615" s="13">
        <v>3368.9710833899353</v>
      </c>
      <c r="K615" s="13">
        <v>3365.750559678474</v>
      </c>
      <c r="L615" s="13">
        <v>3356.0157644524611</v>
      </c>
      <c r="M615" s="13">
        <v>3346.6325356901748</v>
      </c>
      <c r="N615" s="13">
        <v>3334.43994600108</v>
      </c>
      <c r="O615" s="13">
        <v>3314.9752108720809</v>
      </c>
      <c r="P615" s="13">
        <v>3293.1455744636573</v>
      </c>
      <c r="Q615" s="14">
        <v>3271.6399750272963</v>
      </c>
      <c r="R615" s="14">
        <v>3247.6143030258236</v>
      </c>
      <c r="S615" s="14">
        <v>3225.6027219952507</v>
      </c>
      <c r="T615" s="14">
        <v>3208.0074824280186</v>
      </c>
      <c r="U615" s="5">
        <v>3182.9492111411219</v>
      </c>
      <c r="V615" s="5">
        <v>3164.2058763431291</v>
      </c>
      <c r="W615" s="5">
        <v>3148.8459763511178</v>
      </c>
      <c r="X615" s="5">
        <v>3141.4070788075314</v>
      </c>
      <c r="Y615" s="5">
        <v>3143.9420291319602</v>
      </c>
      <c r="Z615" s="5">
        <v>3148.544255321423</v>
      </c>
      <c r="AA615" s="5">
        <v>3155.8369889626588</v>
      </c>
      <c r="AB615" s="5">
        <v>3146.0111498226215</v>
      </c>
      <c r="AC615" s="5">
        <v>3136.7675887420728</v>
      </c>
    </row>
    <row r="616" spans="1:29" s="5" customFormat="1">
      <c r="A616" s="1" t="s">
        <v>524</v>
      </c>
      <c r="B616" s="1" t="s">
        <v>533</v>
      </c>
      <c r="C616" s="1" t="s">
        <v>534</v>
      </c>
      <c r="D616" s="1"/>
      <c r="E616" s="1"/>
      <c r="F616" s="1">
        <v>77</v>
      </c>
      <c r="G616" s="1" t="s">
        <v>837</v>
      </c>
      <c r="H616" s="1" t="str">
        <f t="shared" si="10"/>
        <v>77아파트중위단위매매가격</v>
      </c>
      <c r="I616" s="1" t="s">
        <v>873</v>
      </c>
      <c r="J616" s="13">
        <v>4719.1928798146746</v>
      </c>
      <c r="K616" s="13">
        <v>4726.3096778691006</v>
      </c>
      <c r="L616" s="13">
        <v>4710.7731794308183</v>
      </c>
      <c r="M616" s="13">
        <v>4698.1388043207135</v>
      </c>
      <c r="N616" s="13">
        <v>4667.321990491102</v>
      </c>
      <c r="O616" s="13">
        <v>4633.2341968810215</v>
      </c>
      <c r="P616" s="13">
        <v>4598.2441641342884</v>
      </c>
      <c r="Q616" s="14">
        <v>4552.5881476987261</v>
      </c>
      <c r="R616" s="14">
        <v>4514.8783263545938</v>
      </c>
      <c r="S616" s="14">
        <v>4474.770752419583</v>
      </c>
      <c r="T616" s="14">
        <v>4434.2803855410903</v>
      </c>
      <c r="U616" s="5">
        <v>4421.956397559522</v>
      </c>
      <c r="V616" s="5">
        <v>4396.4240431014996</v>
      </c>
      <c r="W616" s="5">
        <v>4372.2925601723209</v>
      </c>
      <c r="X616" s="5">
        <v>4360.5436297125752</v>
      </c>
      <c r="Y616" s="5">
        <v>4372.839605465686</v>
      </c>
      <c r="Z616" s="5">
        <v>4382.6335483114808</v>
      </c>
      <c r="AA616" s="5">
        <v>4396.51386830312</v>
      </c>
      <c r="AB616" s="5">
        <v>4390.2936030815836</v>
      </c>
      <c r="AC616" s="5">
        <v>4380.777966873301</v>
      </c>
    </row>
    <row r="617" spans="1:29" s="5" customFormat="1">
      <c r="A617" s="1" t="s">
        <v>524</v>
      </c>
      <c r="B617" s="1" t="s">
        <v>533</v>
      </c>
      <c r="C617" s="1"/>
      <c r="D617" s="1" t="s">
        <v>583</v>
      </c>
      <c r="E617" s="1"/>
      <c r="F617" s="1">
        <v>78</v>
      </c>
      <c r="G617" s="1" t="s">
        <v>837</v>
      </c>
      <c r="H617" s="1" t="str">
        <f t="shared" si="10"/>
        <v>78아파트중위단위매매가격</v>
      </c>
      <c r="I617" s="1" t="s">
        <v>873</v>
      </c>
      <c r="J617" s="13">
        <v>8714.7438551261239</v>
      </c>
      <c r="K617" s="13">
        <v>8710.6476574544249</v>
      </c>
      <c r="L617" s="13">
        <v>8710.6476574544249</v>
      </c>
      <c r="M617" s="13">
        <v>8357.5132929630272</v>
      </c>
      <c r="N617" s="13">
        <v>8299.3902008334699</v>
      </c>
      <c r="O617" s="13">
        <v>8240.5292774233039</v>
      </c>
      <c r="P617" s="13">
        <v>8122.8074306029712</v>
      </c>
      <c r="Q617" s="14">
        <v>7886.6674736411678</v>
      </c>
      <c r="R617" s="14">
        <v>7651.2445639802372</v>
      </c>
      <c r="S617" s="14">
        <v>7305.4640332704166</v>
      </c>
      <c r="T617" s="14">
        <v>7534.1981965013065</v>
      </c>
      <c r="U617" s="5">
        <v>7680.6698296903869</v>
      </c>
      <c r="V617" s="5">
        <v>7592.3888365650046</v>
      </c>
      <c r="W617" s="5">
        <v>7592.3888365650046</v>
      </c>
      <c r="X617" s="5">
        <v>7627.7001946161708</v>
      </c>
      <c r="Y617" s="5">
        <v>7810.7077882244739</v>
      </c>
      <c r="Z617" s="5">
        <v>7949.9118752896102</v>
      </c>
      <c r="AA617" s="5">
        <v>7949.9118752896102</v>
      </c>
      <c r="AB617" s="5">
        <v>7949.9118752896102</v>
      </c>
      <c r="AC617" s="5">
        <v>7886.6622776462336</v>
      </c>
    </row>
    <row r="618" spans="1:29" s="5" customFormat="1">
      <c r="A618" s="1" t="s">
        <v>524</v>
      </c>
      <c r="B618" s="1" t="s">
        <v>533</v>
      </c>
      <c r="C618" s="1"/>
      <c r="D618" s="1" t="s">
        <v>584</v>
      </c>
      <c r="E618" s="1"/>
      <c r="F618" s="1">
        <v>79</v>
      </c>
      <c r="G618" s="1" t="s">
        <v>837</v>
      </c>
      <c r="H618" s="1" t="str">
        <f t="shared" si="10"/>
        <v>79아파트중위단위매매가격</v>
      </c>
      <c r="I618" s="1" t="s">
        <v>873</v>
      </c>
      <c r="J618" s="13">
        <v>4187.3245146078034</v>
      </c>
      <c r="K618" s="13">
        <v>4187.3245146078034</v>
      </c>
      <c r="L618" s="13">
        <v>4196.6738667275258</v>
      </c>
      <c r="M618" s="13">
        <v>4189.9759797060406</v>
      </c>
      <c r="N618" s="13">
        <v>4128.883404997965</v>
      </c>
      <c r="O618" s="13">
        <v>4102.5622302639977</v>
      </c>
      <c r="P618" s="13">
        <v>4099.1356022813306</v>
      </c>
      <c r="Q618" s="14">
        <v>4059.1990840298295</v>
      </c>
      <c r="R618" s="14">
        <v>4027.7418103474279</v>
      </c>
      <c r="S618" s="14">
        <v>3979.0047004952671</v>
      </c>
      <c r="T618" s="14">
        <v>3962.5646116767703</v>
      </c>
      <c r="U618" s="5">
        <v>3960.079777924891</v>
      </c>
      <c r="V618" s="5">
        <v>3936.7389407683218</v>
      </c>
      <c r="W618" s="5">
        <v>3896.592682180908</v>
      </c>
      <c r="X618" s="5">
        <v>3892.1388872148568</v>
      </c>
      <c r="Y618" s="5">
        <v>3896.6562838373866</v>
      </c>
      <c r="Z618" s="5">
        <v>3903.0919637959928</v>
      </c>
      <c r="AA618" s="5">
        <v>3908.7361191211544</v>
      </c>
      <c r="AB618" s="5">
        <v>3925.7946837641052</v>
      </c>
      <c r="AC618" s="5">
        <v>3925.7946837641052</v>
      </c>
    </row>
    <row r="619" spans="1:29" s="5" customFormat="1">
      <c r="A619" s="1" t="s">
        <v>524</v>
      </c>
      <c r="B619" s="1" t="s">
        <v>533</v>
      </c>
      <c r="C619" s="1"/>
      <c r="D619" s="1" t="s">
        <v>584</v>
      </c>
      <c r="E619" s="1" t="s">
        <v>585</v>
      </c>
      <c r="F619" s="1">
        <v>80</v>
      </c>
      <c r="G619" s="1" t="s">
        <v>837</v>
      </c>
      <c r="H619" s="1" t="str">
        <f t="shared" si="10"/>
        <v>80아파트중위단위매매가격</v>
      </c>
      <c r="I619" s="1" t="s">
        <v>873</v>
      </c>
      <c r="J619" s="13">
        <v>3525.3195761272136</v>
      </c>
      <c r="K619" s="13">
        <v>3525.3195761272136</v>
      </c>
      <c r="L619" s="13">
        <v>3552.5873731923175</v>
      </c>
      <c r="M619" s="13">
        <v>3533.5693457989664</v>
      </c>
      <c r="N619" s="13">
        <v>3483.7033538025503</v>
      </c>
      <c r="O619" s="13">
        <v>3440.5561446918819</v>
      </c>
      <c r="P619" s="13">
        <v>3434.6647814304229</v>
      </c>
      <c r="Q619" s="14">
        <v>3434.6647814304229</v>
      </c>
      <c r="R619" s="14">
        <v>3434.6647814304229</v>
      </c>
      <c r="S619" s="14">
        <v>3377.1507459538898</v>
      </c>
      <c r="T619" s="14">
        <v>3377.1507459538898</v>
      </c>
      <c r="U619" s="5">
        <v>3377.1507459538898</v>
      </c>
      <c r="V619" s="5">
        <v>3403.7465980102988</v>
      </c>
      <c r="W619" s="5">
        <v>3411.0993283845883</v>
      </c>
      <c r="X619" s="5">
        <v>3396.9488711701542</v>
      </c>
      <c r="Y619" s="5">
        <v>3392.2307340039288</v>
      </c>
      <c r="Z619" s="5">
        <v>3350.7328482688717</v>
      </c>
      <c r="AA619" s="5">
        <v>3368.6652809580937</v>
      </c>
      <c r="AB619" s="5">
        <v>3367.1776051608131</v>
      </c>
      <c r="AC619" s="5">
        <v>3367.1776051608131</v>
      </c>
    </row>
    <row r="620" spans="1:29" s="5" customFormat="1">
      <c r="A620" s="1" t="s">
        <v>524</v>
      </c>
      <c r="B620" s="1" t="s">
        <v>533</v>
      </c>
      <c r="C620" s="1"/>
      <c r="D620" s="1" t="s">
        <v>584</v>
      </c>
      <c r="E620" s="1" t="s">
        <v>586</v>
      </c>
      <c r="F620" s="1">
        <v>81</v>
      </c>
      <c r="G620" s="1" t="s">
        <v>837</v>
      </c>
      <c r="H620" s="1" t="str">
        <f t="shared" si="10"/>
        <v>81아파트중위단위매매가격</v>
      </c>
      <c r="I620" s="1" t="s">
        <v>873</v>
      </c>
      <c r="J620" s="13">
        <v>4500.8628307517884</v>
      </c>
      <c r="K620" s="13">
        <v>4500.8628307517884</v>
      </c>
      <c r="L620" s="13">
        <v>4501.7256615035767</v>
      </c>
      <c r="M620" s="13">
        <v>4500.8628307517884</v>
      </c>
      <c r="N620" s="13">
        <v>4434.4531297885169</v>
      </c>
      <c r="O620" s="13">
        <v>4416.1010896926691</v>
      </c>
      <c r="P620" s="13">
        <v>4413.8418079096045</v>
      </c>
      <c r="Q620" s="14">
        <v>4354.9905838041432</v>
      </c>
      <c r="R620" s="14">
        <v>4308.6345381526107</v>
      </c>
      <c r="S620" s="14">
        <v>4264.0543496785631</v>
      </c>
      <c r="T620" s="14">
        <v>4239.8279174874024</v>
      </c>
      <c r="U620" s="5">
        <v>4227.8261757733871</v>
      </c>
      <c r="V620" s="5">
        <v>4181.5488095987894</v>
      </c>
      <c r="W620" s="5">
        <v>4119.5856873822977</v>
      </c>
      <c r="X620" s="5">
        <v>4119.5856873822977</v>
      </c>
      <c r="Y620" s="5">
        <v>4128.3450770580585</v>
      </c>
      <c r="Z620" s="5">
        <v>4156.7972270269474</v>
      </c>
      <c r="AA620" s="5">
        <v>4156.7972270269474</v>
      </c>
      <c r="AB620" s="5">
        <v>4182.37430558696</v>
      </c>
      <c r="AC620" s="5">
        <v>4182.37430558696</v>
      </c>
    </row>
    <row r="621" spans="1:29" s="5" customFormat="1">
      <c r="A621" s="1" t="s">
        <v>524</v>
      </c>
      <c r="B621" s="1" t="s">
        <v>533</v>
      </c>
      <c r="C621" s="1"/>
      <c r="D621" s="1" t="s">
        <v>587</v>
      </c>
      <c r="E621" s="1"/>
      <c r="F621" s="1">
        <v>82</v>
      </c>
      <c r="G621" s="1" t="s">
        <v>837</v>
      </c>
      <c r="H621" s="1" t="str">
        <f t="shared" si="10"/>
        <v>82아파트중위단위매매가격</v>
      </c>
      <c r="I621" s="1" t="s">
        <v>873</v>
      </c>
      <c r="J621" s="13">
        <v>5422.1811363545085</v>
      </c>
      <c r="K621" s="13">
        <v>5441.1550750133802</v>
      </c>
      <c r="L621" s="13">
        <v>5396.5503012740292</v>
      </c>
      <c r="M621" s="13">
        <v>5403.3299092438801</v>
      </c>
      <c r="N621" s="13">
        <v>5380.6376119562328</v>
      </c>
      <c r="O621" s="13">
        <v>5325.4704954550107</v>
      </c>
      <c r="P621" s="13">
        <v>5270.97550570761</v>
      </c>
      <c r="Q621" s="14">
        <v>5248.469263875224</v>
      </c>
      <c r="R621" s="14">
        <v>5228.0579003380817</v>
      </c>
      <c r="S621" s="14">
        <v>5200.6825736735809</v>
      </c>
      <c r="T621" s="14">
        <v>5127.8130216103264</v>
      </c>
      <c r="U621" s="5">
        <v>5085.5769244973653</v>
      </c>
      <c r="V621" s="5">
        <v>5047.43861081267</v>
      </c>
      <c r="W621" s="5">
        <v>5026.1924286254225</v>
      </c>
      <c r="X621" s="5">
        <v>5004.3278240305117</v>
      </c>
      <c r="Y621" s="5">
        <v>5019.9468097468725</v>
      </c>
      <c r="Z621" s="5">
        <v>5031.1934736669355</v>
      </c>
      <c r="AA621" s="5">
        <v>5051.3162462946984</v>
      </c>
      <c r="AB621" s="5">
        <v>5047.5276564159813</v>
      </c>
      <c r="AC621" s="5">
        <v>5028.7427858639821</v>
      </c>
    </row>
    <row r="622" spans="1:29" s="5" customFormat="1">
      <c r="A622" s="1" t="s">
        <v>524</v>
      </c>
      <c r="B622" s="1" t="s">
        <v>533</v>
      </c>
      <c r="C622" s="1"/>
      <c r="D622" s="1" t="s">
        <v>587</v>
      </c>
      <c r="E622" s="1" t="s">
        <v>588</v>
      </c>
      <c r="F622" s="1">
        <v>83</v>
      </c>
      <c r="G622" s="1" t="s">
        <v>837</v>
      </c>
      <c r="H622" s="1" t="str">
        <f t="shared" si="10"/>
        <v>83아파트중위단위매매가격</v>
      </c>
      <c r="I622" s="1" t="s">
        <v>873</v>
      </c>
      <c r="J622" s="13">
        <v>3942.5513939735288</v>
      </c>
      <c r="K622" s="13">
        <v>3942.5513939735288</v>
      </c>
      <c r="L622" s="13">
        <v>3942.5513939735288</v>
      </c>
      <c r="M622" s="13">
        <v>3942.5513939735288</v>
      </c>
      <c r="N622" s="13">
        <v>3942.5513939735288</v>
      </c>
      <c r="O622" s="13">
        <v>3942.5513939735288</v>
      </c>
      <c r="P622" s="13">
        <v>3942.5513939735288</v>
      </c>
      <c r="Q622" s="14">
        <v>3942.5513939735288</v>
      </c>
      <c r="R622" s="14">
        <v>3942.5513939735288</v>
      </c>
      <c r="S622" s="14">
        <v>3942.5513939735288</v>
      </c>
      <c r="T622" s="14">
        <v>3915.7201414312085</v>
      </c>
      <c r="U622" s="5">
        <v>3915.7201414312085</v>
      </c>
      <c r="V622" s="5">
        <v>3879.781909174485</v>
      </c>
      <c r="W622" s="5">
        <v>3879.781909174485</v>
      </c>
      <c r="X622" s="5">
        <v>3822.522702175942</v>
      </c>
      <c r="Y622" s="5">
        <v>3802.9053788771103</v>
      </c>
      <c r="Z622" s="5">
        <v>3802.9053788771103</v>
      </c>
      <c r="AA622" s="5">
        <v>3836.2387122104437</v>
      </c>
      <c r="AB622" s="5">
        <v>3836.2387122104437</v>
      </c>
      <c r="AC622" s="5">
        <v>3836.2387122104437</v>
      </c>
    </row>
    <row r="623" spans="1:29" s="5" customFormat="1">
      <c r="A623" s="1" t="s">
        <v>524</v>
      </c>
      <c r="B623" s="1" t="s">
        <v>533</v>
      </c>
      <c r="C623" s="1"/>
      <c r="D623" s="1" t="s">
        <v>587</v>
      </c>
      <c r="E623" s="1" t="s">
        <v>589</v>
      </c>
      <c r="F623" s="1">
        <v>84</v>
      </c>
      <c r="G623" s="1" t="s">
        <v>837</v>
      </c>
      <c r="H623" s="1" t="str">
        <f t="shared" si="10"/>
        <v>84아파트중위단위매매가격</v>
      </c>
      <c r="I623" s="1" t="s">
        <v>873</v>
      </c>
      <c r="J623" s="13">
        <v>3582.7712103665062</v>
      </c>
      <c r="K623" s="13">
        <v>3582.7712103665062</v>
      </c>
      <c r="L623" s="13">
        <v>3518.6501084130937</v>
      </c>
      <c r="M623" s="13">
        <v>3518.6501084130937</v>
      </c>
      <c r="N623" s="13">
        <v>3518.6501084130937</v>
      </c>
      <c r="O623" s="13">
        <v>3601.4405762304923</v>
      </c>
      <c r="P623" s="13">
        <v>3518.6501084130937</v>
      </c>
      <c r="Q623" s="14">
        <v>3518.6501084130937</v>
      </c>
      <c r="R623" s="14">
        <v>3518.6501084130937</v>
      </c>
      <c r="S623" s="14">
        <v>3518.6501084130937</v>
      </c>
      <c r="T623" s="14">
        <v>3518.6501084130937</v>
      </c>
      <c r="U623" s="5">
        <v>3518.6501084130937</v>
      </c>
      <c r="V623" s="5">
        <v>3518.6501084130937</v>
      </c>
      <c r="W623" s="5">
        <v>3441.5532871155665</v>
      </c>
      <c r="X623" s="5">
        <v>3441.5532871155665</v>
      </c>
      <c r="Y623" s="5">
        <v>3441.5532871155665</v>
      </c>
      <c r="Z623" s="5">
        <v>3479.4066059825009</v>
      </c>
      <c r="AA623" s="5">
        <v>3601.4405762304923</v>
      </c>
      <c r="AB623" s="5">
        <v>3501.40056022409</v>
      </c>
      <c r="AC623" s="5">
        <v>3479.4066059825009</v>
      </c>
    </row>
    <row r="624" spans="1:29" s="5" customFormat="1">
      <c r="A624" s="1" t="s">
        <v>524</v>
      </c>
      <c r="B624" s="1" t="s">
        <v>533</v>
      </c>
      <c r="C624" s="1"/>
      <c r="D624" s="1" t="s">
        <v>587</v>
      </c>
      <c r="E624" s="1" t="s">
        <v>590</v>
      </c>
      <c r="F624" s="1">
        <v>85</v>
      </c>
      <c r="G624" s="1" t="s">
        <v>837</v>
      </c>
      <c r="H624" s="1" t="str">
        <f t="shared" si="10"/>
        <v>85아파트중위단위매매가격</v>
      </c>
      <c r="I624" s="1" t="s">
        <v>873</v>
      </c>
      <c r="J624" s="13">
        <v>5916.1530768426474</v>
      </c>
      <c r="K624" s="13">
        <v>5940.6173536608312</v>
      </c>
      <c r="L624" s="13">
        <v>5894.8368609806075</v>
      </c>
      <c r="M624" s="13">
        <v>5903.5782303438764</v>
      </c>
      <c r="N624" s="13">
        <v>5874.319642948476</v>
      </c>
      <c r="O624" s="13">
        <v>5788.0424099779339</v>
      </c>
      <c r="P624" s="13">
        <v>5732.9254826760643</v>
      </c>
      <c r="Q624" s="14">
        <v>5703.9067881275259</v>
      </c>
      <c r="R624" s="14">
        <v>5677.5891501933602</v>
      </c>
      <c r="S624" s="14">
        <v>5642.2924423484974</v>
      </c>
      <c r="T624" s="14">
        <v>5551.192268254903</v>
      </c>
      <c r="U624" s="5">
        <v>5496.1771678335772</v>
      </c>
      <c r="V624" s="5">
        <v>5450.7955215085449</v>
      </c>
      <c r="W624" s="5">
        <v>5437.5951781451031</v>
      </c>
      <c r="X624" s="5">
        <v>5415.4153578753785</v>
      </c>
      <c r="Y624" s="5">
        <v>5437.5951781451031</v>
      </c>
      <c r="Z624" s="5">
        <v>5445.1266830948525</v>
      </c>
      <c r="AA624" s="5">
        <v>5445.1266830948525</v>
      </c>
      <c r="AB624" s="5">
        <v>5458.6405485009855</v>
      </c>
      <c r="AC624" s="5">
        <v>5438.4792581784041</v>
      </c>
    </row>
    <row r="625" spans="1:29" s="5" customFormat="1">
      <c r="A625" s="1" t="s">
        <v>524</v>
      </c>
      <c r="B625" s="1" t="s">
        <v>533</v>
      </c>
      <c r="C625" s="1"/>
      <c r="D625" s="1" t="s">
        <v>591</v>
      </c>
      <c r="E625" s="1"/>
      <c r="F625" s="1">
        <v>86</v>
      </c>
      <c r="G625" s="1" t="s">
        <v>837</v>
      </c>
      <c r="H625" s="1" t="str">
        <f t="shared" si="10"/>
        <v>86아파트중위단위매매가격</v>
      </c>
      <c r="I625" s="1" t="s">
        <v>873</v>
      </c>
      <c r="J625" s="13">
        <v>3747.2321580650655</v>
      </c>
      <c r="K625" s="13">
        <v>3747.2321580650655</v>
      </c>
      <c r="L625" s="13">
        <v>3747.2321580650655</v>
      </c>
      <c r="M625" s="13">
        <v>3747.2321580650655</v>
      </c>
      <c r="N625" s="13">
        <v>3747.2321580650655</v>
      </c>
      <c r="O625" s="13">
        <v>3734.8266366475718</v>
      </c>
      <c r="P625" s="13">
        <v>3711.573901000866</v>
      </c>
      <c r="Q625" s="14">
        <v>3637.5927691217612</v>
      </c>
      <c r="R625" s="14">
        <v>3591.001906272611</v>
      </c>
      <c r="S625" s="14">
        <v>3591.001906272611</v>
      </c>
      <c r="T625" s="14">
        <v>3512.1681415929206</v>
      </c>
      <c r="U625" s="5">
        <v>3521.8353793519823</v>
      </c>
      <c r="V625" s="5">
        <v>3521.8353793519823</v>
      </c>
      <c r="W625" s="5">
        <v>3517.0017604724517</v>
      </c>
      <c r="X625" s="5">
        <v>3512.1681415929206</v>
      </c>
      <c r="Y625" s="5">
        <v>3501.7773639545135</v>
      </c>
      <c r="Z625" s="5">
        <v>3492.1410186482917</v>
      </c>
      <c r="AA625" s="5">
        <v>3516.9293280102092</v>
      </c>
      <c r="AB625" s="5">
        <v>3456.8584070796464</v>
      </c>
      <c r="AC625" s="5">
        <v>3456.8584070796464</v>
      </c>
    </row>
    <row r="626" spans="1:29" s="5" customFormat="1">
      <c r="A626" s="1" t="s">
        <v>524</v>
      </c>
      <c r="B626" s="1" t="s">
        <v>533</v>
      </c>
      <c r="C626" s="1"/>
      <c r="D626" s="1" t="s">
        <v>592</v>
      </c>
      <c r="E626" s="1"/>
      <c r="F626" s="1">
        <v>87</v>
      </c>
      <c r="G626" s="1" t="s">
        <v>837</v>
      </c>
      <c r="H626" s="1" t="str">
        <f t="shared" si="10"/>
        <v>87아파트중위단위매매가격</v>
      </c>
      <c r="I626" s="1" t="s">
        <v>873</v>
      </c>
      <c r="J626" s="13">
        <v>3785.8414980016541</v>
      </c>
      <c r="K626" s="13">
        <v>3785.8414980016541</v>
      </c>
      <c r="L626" s="13">
        <v>3766.4372507680482</v>
      </c>
      <c r="M626" s="13">
        <v>3766.4372507680482</v>
      </c>
      <c r="N626" s="13">
        <v>3766.4372507680482</v>
      </c>
      <c r="O626" s="13">
        <v>3766.4372507680482</v>
      </c>
      <c r="P626" s="13">
        <v>3707.6068001267959</v>
      </c>
      <c r="Q626" s="14">
        <v>3678.1915748061701</v>
      </c>
      <c r="R626" s="14">
        <v>3642.8933044214191</v>
      </c>
      <c r="S626" s="14">
        <v>3631.1272142931684</v>
      </c>
      <c r="T626" s="14">
        <v>3607.595034036668</v>
      </c>
      <c r="U626" s="5">
        <v>3573.4842436703429</v>
      </c>
      <c r="V626" s="5">
        <v>3573.4842436703429</v>
      </c>
      <c r="W626" s="5">
        <v>3548.6678098463294</v>
      </c>
      <c r="X626" s="5">
        <v>3519.2525845257032</v>
      </c>
      <c r="Y626" s="5">
        <v>3519.2525845257032</v>
      </c>
      <c r="Z626" s="5">
        <v>3519.2525845257032</v>
      </c>
      <c r="AA626" s="5">
        <v>3519.2525845257032</v>
      </c>
      <c r="AB626" s="5">
        <v>3519.2525845257032</v>
      </c>
      <c r="AC626" s="5">
        <v>3519.2525845257032</v>
      </c>
    </row>
    <row r="627" spans="1:29" s="5" customFormat="1">
      <c r="A627" s="1" t="s">
        <v>524</v>
      </c>
      <c r="B627" s="1" t="s">
        <v>533</v>
      </c>
      <c r="C627" s="1" t="s">
        <v>535</v>
      </c>
      <c r="D627" s="1"/>
      <c r="E627" s="1"/>
      <c r="F627" s="1">
        <v>88</v>
      </c>
      <c r="G627" s="1" t="s">
        <v>837</v>
      </c>
      <c r="H627" s="1" t="str">
        <f t="shared" si="10"/>
        <v>88아파트중위단위매매가격</v>
      </c>
      <c r="I627" s="1" t="s">
        <v>873</v>
      </c>
      <c r="J627" s="13">
        <v>3328.5986033029822</v>
      </c>
      <c r="K627" s="13">
        <v>3317.395522988807</v>
      </c>
      <c r="L627" s="13">
        <v>3312.7173411577683</v>
      </c>
      <c r="M627" s="13">
        <v>3306.1207509014239</v>
      </c>
      <c r="N627" s="13">
        <v>3296.5173481824013</v>
      </c>
      <c r="O627" s="13">
        <v>3291.1334180695444</v>
      </c>
      <c r="P627" s="13">
        <v>3291.2495462339798</v>
      </c>
      <c r="Q627" s="14">
        <v>3272.1268993217568</v>
      </c>
      <c r="R627" s="14">
        <v>3261.1018390697459</v>
      </c>
      <c r="S627" s="14">
        <v>3244.3024169022419</v>
      </c>
      <c r="T627" s="14">
        <v>3219.3832300004628</v>
      </c>
      <c r="U627" s="5">
        <v>3192.5903247049714</v>
      </c>
      <c r="V627" s="5">
        <v>3186.7698045571078</v>
      </c>
      <c r="W627" s="5">
        <v>3167.6265691748677</v>
      </c>
      <c r="X627" s="5">
        <v>3166.0888175968134</v>
      </c>
      <c r="Y627" s="5">
        <v>3162.6755255009116</v>
      </c>
      <c r="Z627" s="5">
        <v>3169.9505222733578</v>
      </c>
      <c r="AA627" s="5">
        <v>3179.1736261018318</v>
      </c>
      <c r="AB627" s="5">
        <v>3169.9511914983873</v>
      </c>
      <c r="AC627" s="5">
        <v>3151.2896914173698</v>
      </c>
    </row>
    <row r="628" spans="1:29" s="5" customFormat="1">
      <c r="A628" s="1" t="s">
        <v>524</v>
      </c>
      <c r="B628" s="1" t="s">
        <v>533</v>
      </c>
      <c r="C628" s="1"/>
      <c r="D628" s="1" t="s">
        <v>593</v>
      </c>
      <c r="E628" s="1"/>
      <c r="F628" s="1">
        <v>89</v>
      </c>
      <c r="G628" s="1" t="s">
        <v>837</v>
      </c>
      <c r="H628" s="1" t="str">
        <f t="shared" si="10"/>
        <v>89아파트중위단위매매가격</v>
      </c>
      <c r="I628" s="1" t="s">
        <v>873</v>
      </c>
      <c r="J628" s="13">
        <v>1694.8473249029366</v>
      </c>
      <c r="K628" s="13">
        <v>1694.8473249029366</v>
      </c>
      <c r="L628" s="13">
        <v>1739.4283145851675</v>
      </c>
      <c r="M628" s="13">
        <v>1755.7148894310503</v>
      </c>
      <c r="N628" s="13">
        <v>1786.875745014831</v>
      </c>
      <c r="O628" s="13">
        <v>1834.0590486456886</v>
      </c>
      <c r="P628" s="13">
        <v>1866.2408610260238</v>
      </c>
      <c r="Q628" s="14">
        <v>1879.2754086871732</v>
      </c>
      <c r="R628" s="14">
        <v>1903.455044396173</v>
      </c>
      <c r="S628" s="14">
        <v>1918.2413785342324</v>
      </c>
      <c r="T628" s="14">
        <v>1922.4538913823965</v>
      </c>
      <c r="U628" s="5">
        <v>1929.1710468181054</v>
      </c>
      <c r="V628" s="5">
        <v>1929.1710468181054</v>
      </c>
      <c r="W628" s="5">
        <v>1953.2163591228098</v>
      </c>
      <c r="X628" s="5">
        <v>1979.1353396133068</v>
      </c>
      <c r="Y628" s="5">
        <v>1979.1353396133068</v>
      </c>
      <c r="Z628" s="5">
        <v>1979.1353396133068</v>
      </c>
      <c r="AA628" s="5">
        <v>2005.9739353607483</v>
      </c>
      <c r="AB628" s="5">
        <v>2017.2923917355054</v>
      </c>
      <c r="AC628" s="5">
        <v>2020.6658061441412</v>
      </c>
    </row>
    <row r="629" spans="1:29" s="5" customFormat="1">
      <c r="A629" s="1" t="s">
        <v>524</v>
      </c>
      <c r="B629" s="1" t="s">
        <v>533</v>
      </c>
      <c r="C629" s="1"/>
      <c r="D629" s="1" t="s">
        <v>594</v>
      </c>
      <c r="E629" s="1"/>
      <c r="F629" s="1">
        <v>90</v>
      </c>
      <c r="G629" s="1" t="s">
        <v>837</v>
      </c>
      <c r="H629" s="1" t="str">
        <f t="shared" si="10"/>
        <v>90아파트중위단위매매가격</v>
      </c>
      <c r="I629" s="1" t="s">
        <v>873</v>
      </c>
      <c r="J629" s="13">
        <v>3653.033958967846</v>
      </c>
      <c r="K629" s="13">
        <v>3642.4060178717532</v>
      </c>
      <c r="L629" s="13">
        <v>3637.8335793456231</v>
      </c>
      <c r="M629" s="13">
        <v>3635.7365134523689</v>
      </c>
      <c r="N629" s="13">
        <v>3617.8630023313235</v>
      </c>
      <c r="O629" s="13">
        <v>3617.8630023313235</v>
      </c>
      <c r="P629" s="13">
        <v>3615.7061458929184</v>
      </c>
      <c r="Q629" s="14">
        <v>3579.842853540551</v>
      </c>
      <c r="R629" s="14">
        <v>3561.132892477478</v>
      </c>
      <c r="S629" s="14">
        <v>3546.1315146431184</v>
      </c>
      <c r="T629" s="14">
        <v>3502.9071819204983</v>
      </c>
      <c r="U629" s="5">
        <v>3464.9552960211809</v>
      </c>
      <c r="V629" s="5">
        <v>3457.3119097716158</v>
      </c>
      <c r="W629" s="5">
        <v>3429.5892686143889</v>
      </c>
      <c r="X629" s="5">
        <v>3423.4776242608436</v>
      </c>
      <c r="Y629" s="5">
        <v>3419.2591830842571</v>
      </c>
      <c r="Z629" s="5">
        <v>3423.2754336344588</v>
      </c>
      <c r="AA629" s="5">
        <v>3440.2402844778508</v>
      </c>
      <c r="AB629" s="5">
        <v>3424.2916608213263</v>
      </c>
      <c r="AC629" s="5">
        <v>3403.1160019232725</v>
      </c>
    </row>
    <row r="630" spans="1:29" s="5" customFormat="1">
      <c r="A630" s="1" t="s">
        <v>524</v>
      </c>
      <c r="B630" s="1" t="s">
        <v>533</v>
      </c>
      <c r="C630" s="1"/>
      <c r="D630" s="1" t="s">
        <v>594</v>
      </c>
      <c r="E630" s="1" t="s">
        <v>595</v>
      </c>
      <c r="F630" s="1">
        <v>91</v>
      </c>
      <c r="G630" s="1" t="s">
        <v>837</v>
      </c>
      <c r="H630" s="1" t="str">
        <f t="shared" si="10"/>
        <v>91아파트중위단위매매가격</v>
      </c>
      <c r="I630" s="1" t="s">
        <v>873</v>
      </c>
      <c r="J630" s="13">
        <v>2542.6533647360734</v>
      </c>
      <c r="K630" s="13">
        <v>2542.6533647360734</v>
      </c>
      <c r="L630" s="13">
        <v>2500.2500250025005</v>
      </c>
      <c r="M630" s="13">
        <v>2500.2500250025005</v>
      </c>
      <c r="N630" s="13">
        <v>2500.2500250025005</v>
      </c>
      <c r="O630" s="13">
        <v>2500.2500250025005</v>
      </c>
      <c r="P630" s="13">
        <v>2480.2480248024804</v>
      </c>
      <c r="Q630" s="14">
        <v>2460.2460246024602</v>
      </c>
      <c r="R630" s="14">
        <v>2450.2450245024502</v>
      </c>
      <c r="S630" s="14">
        <v>2388.4065690982216</v>
      </c>
      <c r="T630" s="14">
        <v>2363.0606361359232</v>
      </c>
      <c r="U630" s="5">
        <v>2363.0606361359232</v>
      </c>
      <c r="V630" s="5">
        <v>2363.0606361359232</v>
      </c>
      <c r="W630" s="5">
        <v>2363.0606361359232</v>
      </c>
      <c r="X630" s="5">
        <v>2354.049257732609</v>
      </c>
      <c r="Y630" s="5">
        <v>2357.6597657384455</v>
      </c>
      <c r="Z630" s="5">
        <v>2357.6597657384455</v>
      </c>
      <c r="AA630" s="5">
        <v>2380.3395328320748</v>
      </c>
      <c r="AB630" s="5">
        <v>2357.6597657384455</v>
      </c>
      <c r="AC630" s="5">
        <v>2357.6597657384455</v>
      </c>
    </row>
    <row r="631" spans="1:29" s="5" customFormat="1">
      <c r="A631" s="1" t="s">
        <v>524</v>
      </c>
      <c r="B631" s="1" t="s">
        <v>533</v>
      </c>
      <c r="C631" s="1"/>
      <c r="D631" s="1" t="s">
        <v>594</v>
      </c>
      <c r="E631" s="1" t="s">
        <v>596</v>
      </c>
      <c r="F631" s="1">
        <v>92</v>
      </c>
      <c r="G631" s="1" t="s">
        <v>837</v>
      </c>
      <c r="H631" s="1" t="str">
        <f t="shared" si="10"/>
        <v>92아파트중위단위매매가격</v>
      </c>
      <c r="I631" s="1" t="s">
        <v>873</v>
      </c>
      <c r="J631" s="13">
        <v>3537.6988556309234</v>
      </c>
      <c r="K631" s="13">
        <v>3537.6988556309234</v>
      </c>
      <c r="L631" s="13">
        <v>3537.6988556309234</v>
      </c>
      <c r="M631" s="13">
        <v>3537.6988556309234</v>
      </c>
      <c r="N631" s="13">
        <v>3534.8812691660455</v>
      </c>
      <c r="O631" s="13">
        <v>3534.8812691660455</v>
      </c>
      <c r="P631" s="13">
        <v>3534.8812691660455</v>
      </c>
      <c r="Q631" s="14">
        <v>3533.2415528763167</v>
      </c>
      <c r="R631" s="14">
        <v>3534.4194230514663</v>
      </c>
      <c r="S631" s="14">
        <v>3528.6694554961323</v>
      </c>
      <c r="T631" s="14">
        <v>3520.0754209473725</v>
      </c>
      <c r="U631" s="5">
        <v>3489.8327394957619</v>
      </c>
      <c r="V631" s="5">
        <v>3472.1815274458677</v>
      </c>
      <c r="W631" s="5">
        <v>3441.549128463761</v>
      </c>
      <c r="X631" s="5">
        <v>3429.720408331279</v>
      </c>
      <c r="Y631" s="5">
        <v>3424.1189305129046</v>
      </c>
      <c r="Z631" s="5">
        <v>3418.2238858874166</v>
      </c>
      <c r="AA631" s="5">
        <v>3407.5932185226457</v>
      </c>
      <c r="AB631" s="5">
        <v>3366.278181732815</v>
      </c>
      <c r="AC631" s="5">
        <v>3360.5503526864563</v>
      </c>
    </row>
    <row r="632" spans="1:29" s="5" customFormat="1">
      <c r="A632" s="1" t="s">
        <v>524</v>
      </c>
      <c r="B632" s="1" t="s">
        <v>533</v>
      </c>
      <c r="C632" s="1"/>
      <c r="D632" s="1" t="s">
        <v>594</v>
      </c>
      <c r="E632" s="1" t="s">
        <v>597</v>
      </c>
      <c r="F632" s="1">
        <v>93</v>
      </c>
      <c r="G632" s="1" t="s">
        <v>837</v>
      </c>
      <c r="H632" s="1" t="str">
        <f t="shared" si="10"/>
        <v>93아파트중위단위매매가격</v>
      </c>
      <c r="I632" s="1" t="s">
        <v>873</v>
      </c>
      <c r="J632" s="13">
        <v>4028.230204790992</v>
      </c>
      <c r="K632" s="13">
        <v>4004.8134563738222</v>
      </c>
      <c r="L632" s="13">
        <v>4004.8134563738222</v>
      </c>
      <c r="M632" s="13">
        <v>4000.1929504834934</v>
      </c>
      <c r="N632" s="13">
        <v>3963.5329277729579</v>
      </c>
      <c r="O632" s="13">
        <v>3963.5329277729579</v>
      </c>
      <c r="P632" s="13">
        <v>3963.5329277729579</v>
      </c>
      <c r="Q632" s="14">
        <v>3890.8504095961484</v>
      </c>
      <c r="R632" s="14">
        <v>3850.8650061828421</v>
      </c>
      <c r="S632" s="14">
        <v>3838.0572022320202</v>
      </c>
      <c r="T632" s="14">
        <v>3757.1416181524482</v>
      </c>
      <c r="U632" s="5">
        <v>3706.0611158891193</v>
      </c>
      <c r="V632" s="5">
        <v>3706.0611158891193</v>
      </c>
      <c r="W632" s="5">
        <v>3674.4357254953416</v>
      </c>
      <c r="X632" s="5">
        <v>3674.4357254953416</v>
      </c>
      <c r="Y632" s="5">
        <v>3669.6468061518731</v>
      </c>
      <c r="Z632" s="5">
        <v>3684.015595084411</v>
      </c>
      <c r="AA632" s="5">
        <v>3725.7458845214869</v>
      </c>
      <c r="AB632" s="5">
        <v>3735.4407982921703</v>
      </c>
      <c r="AC632" s="5">
        <v>3694.5468625835306</v>
      </c>
    </row>
    <row r="633" spans="1:29" s="5" customFormat="1">
      <c r="A633" s="1" t="s">
        <v>524</v>
      </c>
      <c r="B633" s="1" t="s">
        <v>533</v>
      </c>
      <c r="C633" s="1"/>
      <c r="D633" s="1" t="s">
        <v>598</v>
      </c>
      <c r="E633" s="1"/>
      <c r="F633" s="1">
        <v>94</v>
      </c>
      <c r="G633" s="1" t="s">
        <v>837</v>
      </c>
      <c r="H633" s="1" t="str">
        <f t="shared" si="10"/>
        <v>94아파트중위단위매매가격</v>
      </c>
      <c r="I633" s="1" t="s">
        <v>873</v>
      </c>
      <c r="J633" s="13">
        <v>3215.2133108111429</v>
      </c>
      <c r="K633" s="13">
        <v>3201.7463713711959</v>
      </c>
      <c r="L633" s="13">
        <v>3189.7462557380309</v>
      </c>
      <c r="M633" s="13">
        <v>3174.9140362955195</v>
      </c>
      <c r="N633" s="13">
        <v>3168.3298586702449</v>
      </c>
      <c r="O633" s="13">
        <v>3149.4065606044483</v>
      </c>
      <c r="P633" s="13">
        <v>3147.3002152642189</v>
      </c>
      <c r="Q633" s="14">
        <v>3141.6572130034519</v>
      </c>
      <c r="R633" s="14">
        <v>3133.8291108078042</v>
      </c>
      <c r="S633" s="14">
        <v>3110.4552749028521</v>
      </c>
      <c r="T633" s="14">
        <v>3101.1578300458305</v>
      </c>
      <c r="U633" s="5">
        <v>3082.9000614325528</v>
      </c>
      <c r="V633" s="5">
        <v>3078.1682098451834</v>
      </c>
      <c r="W633" s="5">
        <v>3062.0239208348062</v>
      </c>
      <c r="X633" s="5">
        <v>3061.4887201168544</v>
      </c>
      <c r="Y633" s="5">
        <v>3058.4429495206587</v>
      </c>
      <c r="Z633" s="5">
        <v>3070.0428807852159</v>
      </c>
      <c r="AA633" s="5">
        <v>3068.9465904073604</v>
      </c>
      <c r="AB633" s="5">
        <v>3063.867191803944</v>
      </c>
      <c r="AC633" s="5">
        <v>3044.8227111532251</v>
      </c>
    </row>
    <row r="634" spans="1:29" s="5" customFormat="1">
      <c r="A634" s="1" t="s">
        <v>524</v>
      </c>
      <c r="B634" s="1" t="s">
        <v>533</v>
      </c>
      <c r="C634" s="1"/>
      <c r="D634" s="1" t="s">
        <v>598</v>
      </c>
      <c r="E634" s="1" t="s">
        <v>599</v>
      </c>
      <c r="F634" s="1">
        <v>95</v>
      </c>
      <c r="G634" s="1" t="s">
        <v>837</v>
      </c>
      <c r="H634" s="1" t="str">
        <f t="shared" si="10"/>
        <v>95아파트중위단위매매가격</v>
      </c>
      <c r="I634" s="1" t="s">
        <v>873</v>
      </c>
      <c r="J634" s="13">
        <v>3191.2952466173624</v>
      </c>
      <c r="K634" s="13">
        <v>3155.5230500636999</v>
      </c>
      <c r="L634" s="13">
        <v>3125.516090218468</v>
      </c>
      <c r="M634" s="13">
        <v>3125.516090218468</v>
      </c>
      <c r="N634" s="13">
        <v>3099.9247873476529</v>
      </c>
      <c r="O634" s="13">
        <v>3076.5903908154442</v>
      </c>
      <c r="P634" s="13">
        <v>3068.4034729313626</v>
      </c>
      <c r="Q634" s="14">
        <v>3060.3655784271546</v>
      </c>
      <c r="R634" s="14">
        <v>3060.3655784271546</v>
      </c>
      <c r="S634" s="14">
        <v>3076.2811104340653</v>
      </c>
      <c r="T634" s="14">
        <v>3067.1430094938387</v>
      </c>
      <c r="U634" s="5">
        <v>3063.6237413624208</v>
      </c>
      <c r="V634" s="5">
        <v>3063.6237413624208</v>
      </c>
      <c r="W634" s="5">
        <v>3057.6953562545241</v>
      </c>
      <c r="X634" s="5">
        <v>3042.820545492872</v>
      </c>
      <c r="Y634" s="5">
        <v>3034.8507587126896</v>
      </c>
      <c r="Z634" s="5">
        <v>3059.4196741012647</v>
      </c>
      <c r="AA634" s="5">
        <v>3052.0099614499213</v>
      </c>
      <c r="AB634" s="5">
        <v>3048.8114577914262</v>
      </c>
      <c r="AC634" s="5">
        <v>3029.6053972893774</v>
      </c>
    </row>
    <row r="635" spans="1:29" s="5" customFormat="1">
      <c r="A635" s="1" t="s">
        <v>524</v>
      </c>
      <c r="B635" s="1" t="s">
        <v>533</v>
      </c>
      <c r="C635" s="1"/>
      <c r="D635" s="1" t="s">
        <v>598</v>
      </c>
      <c r="E635" s="1" t="s">
        <v>600</v>
      </c>
      <c r="F635" s="1">
        <v>96</v>
      </c>
      <c r="G635" s="1" t="s">
        <v>837</v>
      </c>
      <c r="H635" s="1" t="str">
        <f t="shared" si="10"/>
        <v>96아파트중위단위매매가격</v>
      </c>
      <c r="I635" s="1" t="s">
        <v>873</v>
      </c>
      <c r="J635" s="13">
        <v>2733.7435529525928</v>
      </c>
      <c r="K635" s="13">
        <v>2733.7435529525928</v>
      </c>
      <c r="L635" s="13">
        <v>2733.7435529525928</v>
      </c>
      <c r="M635" s="13">
        <v>2719.5780814933705</v>
      </c>
      <c r="N635" s="13">
        <v>2719.5780814933705</v>
      </c>
      <c r="O635" s="13">
        <v>2676.0327814015723</v>
      </c>
      <c r="P635" s="13">
        <v>2676.0327814015723</v>
      </c>
      <c r="Q635" s="14">
        <v>2674.8683623206221</v>
      </c>
      <c r="R635" s="14">
        <v>2648.3834026015566</v>
      </c>
      <c r="S635" s="14">
        <v>2627.1741059987194</v>
      </c>
      <c r="T635" s="14">
        <v>2619.285952619286</v>
      </c>
      <c r="U635" s="5">
        <v>2602.6517833689959</v>
      </c>
      <c r="V635" s="5">
        <v>2570.2266434492453</v>
      </c>
      <c r="W635" s="5">
        <v>2553.4950967536843</v>
      </c>
      <c r="X635" s="5">
        <v>2551.720998586919</v>
      </c>
      <c r="Y635" s="5">
        <v>2542.8778680841206</v>
      </c>
      <c r="Z635" s="5">
        <v>2567.1830987261978</v>
      </c>
      <c r="AA635" s="5">
        <v>2584.7231054553386</v>
      </c>
      <c r="AB635" s="5">
        <v>2584.7231054553386</v>
      </c>
      <c r="AC635" s="5">
        <v>2554.5941491553358</v>
      </c>
    </row>
    <row r="636" spans="1:29" s="5" customFormat="1">
      <c r="A636" s="1" t="s">
        <v>524</v>
      </c>
      <c r="B636" s="1" t="s">
        <v>533</v>
      </c>
      <c r="C636" s="1"/>
      <c r="D636" s="1" t="s">
        <v>598</v>
      </c>
      <c r="E636" s="1" t="s">
        <v>601</v>
      </c>
      <c r="F636" s="1">
        <v>97</v>
      </c>
      <c r="G636" s="1" t="s">
        <v>837</v>
      </c>
      <c r="H636" s="1" t="str">
        <f t="shared" si="10"/>
        <v>97아파트중위단위매매가격</v>
      </c>
      <c r="I636" s="1" t="s">
        <v>873</v>
      </c>
      <c r="J636" s="13">
        <v>3316.9790683616748</v>
      </c>
      <c r="K636" s="13">
        <v>3287.5191279885939</v>
      </c>
      <c r="L636" s="13">
        <v>3257.9454017812886</v>
      </c>
      <c r="M636" s="13">
        <v>3257.9454017812886</v>
      </c>
      <c r="N636" s="13">
        <v>3257.9454017812886</v>
      </c>
      <c r="O636" s="13">
        <v>3243.4342101210841</v>
      </c>
      <c r="P636" s="13">
        <v>3243.4342101210841</v>
      </c>
      <c r="Q636" s="14">
        <v>3220.7303381034762</v>
      </c>
      <c r="R636" s="14">
        <v>3212.1111345178879</v>
      </c>
      <c r="S636" s="14">
        <v>3203.4919309322995</v>
      </c>
      <c r="T636" s="14">
        <v>3203.4919309322995</v>
      </c>
      <c r="U636" s="5">
        <v>3200.640128025605</v>
      </c>
      <c r="V636" s="5">
        <v>3243.7600419393657</v>
      </c>
      <c r="W636" s="5">
        <v>3207.014240320113</v>
      </c>
      <c r="X636" s="5">
        <v>3207.014240320113</v>
      </c>
      <c r="Y636" s="5">
        <v>3209.0549748032945</v>
      </c>
      <c r="Z636" s="5">
        <v>3197.2861152057894</v>
      </c>
      <c r="AA636" s="5">
        <v>3197.2861152057894</v>
      </c>
      <c r="AB636" s="5">
        <v>3179.6328258095318</v>
      </c>
      <c r="AC636" s="5">
        <v>3167.7225741913971</v>
      </c>
    </row>
    <row r="637" spans="1:29" s="5" customFormat="1">
      <c r="A637" s="1" t="s">
        <v>524</v>
      </c>
      <c r="B637" s="1" t="s">
        <v>533</v>
      </c>
      <c r="C637" s="1"/>
      <c r="D637" s="1" t="s">
        <v>598</v>
      </c>
      <c r="E637" s="1" t="s">
        <v>602</v>
      </c>
      <c r="F637" s="1">
        <v>98</v>
      </c>
      <c r="G637" s="1" t="s">
        <v>837</v>
      </c>
      <c r="H637" s="1" t="str">
        <f t="shared" si="10"/>
        <v>98아파트중위단위매매가격</v>
      </c>
      <c r="I637" s="1" t="s">
        <v>873</v>
      </c>
      <c r="J637" s="13">
        <v>3532.9484856327458</v>
      </c>
      <c r="K637" s="13">
        <v>3532.9484856327458</v>
      </c>
      <c r="L637" s="13">
        <v>3532.9484856327458</v>
      </c>
      <c r="M637" s="13">
        <v>3500.5834305717617</v>
      </c>
      <c r="N637" s="13">
        <v>3500.5834305717617</v>
      </c>
      <c r="O637" s="13">
        <v>3500.5834305717617</v>
      </c>
      <c r="P637" s="13">
        <v>3500.5834305717617</v>
      </c>
      <c r="Q637" s="14">
        <v>3500.5834305717617</v>
      </c>
      <c r="R637" s="14">
        <v>3500.5834305717617</v>
      </c>
      <c r="S637" s="14">
        <v>3440.6416640195021</v>
      </c>
      <c r="T637" s="14">
        <v>3426.3755898657623</v>
      </c>
      <c r="U637" s="5">
        <v>3422.6649257596446</v>
      </c>
      <c r="V637" s="5">
        <v>3417.2362060343389</v>
      </c>
      <c r="W637" s="5">
        <v>3402.4257294023737</v>
      </c>
      <c r="X637" s="5">
        <v>3412.7850331351324</v>
      </c>
      <c r="Y637" s="5">
        <v>3415.7175174232048</v>
      </c>
      <c r="Z637" s="5">
        <v>3417.4834977695964</v>
      </c>
      <c r="AA637" s="5">
        <v>3405.9689992925241</v>
      </c>
      <c r="AB637" s="5">
        <v>3400.5667611268545</v>
      </c>
      <c r="AC637" s="5">
        <v>3387.4261659457716</v>
      </c>
    </row>
    <row r="638" spans="1:29" s="5" customFormat="1">
      <c r="A638" s="1" t="s">
        <v>524</v>
      </c>
      <c r="B638" s="1" t="s">
        <v>533</v>
      </c>
      <c r="C638" s="1" t="s">
        <v>536</v>
      </c>
      <c r="D638" s="1"/>
      <c r="E638" s="1"/>
      <c r="F638" s="1">
        <v>99</v>
      </c>
      <c r="G638" s="1" t="s">
        <v>837</v>
      </c>
      <c r="H638" s="1" t="str">
        <f t="shared" si="10"/>
        <v>99아파트중위단위매매가격</v>
      </c>
      <c r="I638" s="1" t="s">
        <v>873</v>
      </c>
      <c r="J638" s="13">
        <v>3085.5876073877203</v>
      </c>
      <c r="K638" s="13">
        <v>3078.0235226268983</v>
      </c>
      <c r="L638" s="13">
        <v>3073.9188268678017</v>
      </c>
      <c r="M638" s="13">
        <v>3072.9638971165159</v>
      </c>
      <c r="N638" s="13">
        <v>3068.896486816308</v>
      </c>
      <c r="O638" s="13">
        <v>3057.8088249980783</v>
      </c>
      <c r="P638" s="13">
        <v>3035.2713897520034</v>
      </c>
      <c r="Q638" s="14">
        <v>3024.7496058637184</v>
      </c>
      <c r="R638" s="14">
        <v>3006.5602239952759</v>
      </c>
      <c r="S638" s="14">
        <v>2991.9739739725956</v>
      </c>
      <c r="T638" s="14">
        <v>2984.1225551299381</v>
      </c>
      <c r="U638" s="5">
        <v>2964.3942617049711</v>
      </c>
      <c r="V638" s="5">
        <v>2946.6415296411014</v>
      </c>
      <c r="W638" s="5">
        <v>2935.2030886178281</v>
      </c>
      <c r="X638" s="5">
        <v>2920.3300567755459</v>
      </c>
      <c r="Y638" s="5">
        <v>2928.1322742748603</v>
      </c>
      <c r="Z638" s="5">
        <v>2927.0665265956136</v>
      </c>
      <c r="AA638" s="5">
        <v>2939.9126770950948</v>
      </c>
      <c r="AB638" s="5">
        <v>2937.0004727910882</v>
      </c>
      <c r="AC638" s="5">
        <v>2929.3832764336557</v>
      </c>
    </row>
    <row r="639" spans="1:29" s="5" customFormat="1">
      <c r="A639" s="1" t="s">
        <v>524</v>
      </c>
      <c r="B639" s="1" t="s">
        <v>533</v>
      </c>
      <c r="C639" s="1"/>
      <c r="D639" s="1" t="s">
        <v>603</v>
      </c>
      <c r="E639" s="1"/>
      <c r="F639" s="1">
        <v>100</v>
      </c>
      <c r="G639" s="1" t="s">
        <v>837</v>
      </c>
      <c r="H639" s="1" t="str">
        <f t="shared" si="10"/>
        <v>100아파트중위단위매매가격</v>
      </c>
      <c r="I639" s="1" t="s">
        <v>873</v>
      </c>
      <c r="J639" s="13">
        <v>3477.3269038921139</v>
      </c>
      <c r="K639" s="13">
        <v>3450.2894361458361</v>
      </c>
      <c r="L639" s="13">
        <v>3444.405960228919</v>
      </c>
      <c r="M639" s="13">
        <v>3416.5267022211892</v>
      </c>
      <c r="N639" s="13">
        <v>3393.0122248377188</v>
      </c>
      <c r="O639" s="13">
        <v>3389.8625871647814</v>
      </c>
      <c r="P639" s="13">
        <v>3375.7359338339929</v>
      </c>
      <c r="Q639" s="14">
        <v>3369.6557614526282</v>
      </c>
      <c r="R639" s="14">
        <v>3346.3482983211579</v>
      </c>
      <c r="S639" s="14">
        <v>3307.7990165537917</v>
      </c>
      <c r="T639" s="14">
        <v>3285.6076848699258</v>
      </c>
      <c r="U639" s="5">
        <v>3282.3487845155123</v>
      </c>
      <c r="V639" s="5">
        <v>3261.0771914258189</v>
      </c>
      <c r="W639" s="5">
        <v>3230.3827666552834</v>
      </c>
      <c r="X639" s="5">
        <v>3219.5096500450436</v>
      </c>
      <c r="Y639" s="5">
        <v>3238.1784102220527</v>
      </c>
      <c r="Z639" s="5">
        <v>3238.1784102220527</v>
      </c>
      <c r="AA639" s="5">
        <v>3252.6081941760572</v>
      </c>
      <c r="AB639" s="5">
        <v>3234.0211175118657</v>
      </c>
      <c r="AC639" s="5">
        <v>3222.9413728851632</v>
      </c>
    </row>
    <row r="640" spans="1:29" s="5" customFormat="1">
      <c r="A640" s="1" t="s">
        <v>524</v>
      </c>
      <c r="B640" s="1" t="s">
        <v>533</v>
      </c>
      <c r="C640" s="1"/>
      <c r="D640" s="1" t="s">
        <v>603</v>
      </c>
      <c r="E640" s="1" t="s">
        <v>604</v>
      </c>
      <c r="F640" s="1">
        <v>101</v>
      </c>
      <c r="G640" s="1" t="s">
        <v>837</v>
      </c>
      <c r="H640" s="1" t="str">
        <f t="shared" si="10"/>
        <v>101아파트중위단위매매가격</v>
      </c>
      <c r="I640" s="1" t="s">
        <v>873</v>
      </c>
      <c r="J640" s="13">
        <v>3707.5018176688259</v>
      </c>
      <c r="K640" s="13">
        <v>3689.7800055694797</v>
      </c>
      <c r="L640" s="13">
        <v>3679.5450744271616</v>
      </c>
      <c r="M640" s="13">
        <v>3635.342378281498</v>
      </c>
      <c r="N640" s="13">
        <v>3614.4578313253014</v>
      </c>
      <c r="O640" s="13">
        <v>3614.0459876423361</v>
      </c>
      <c r="P640" s="13">
        <v>3614.4578313253014</v>
      </c>
      <c r="Q640" s="14">
        <v>3616.6626318252456</v>
      </c>
      <c r="R640" s="14">
        <v>3601.9602551860617</v>
      </c>
      <c r="S640" s="14">
        <v>3559.9760951357785</v>
      </c>
      <c r="T640" s="14">
        <v>3539.4868756174328</v>
      </c>
      <c r="U640" s="5">
        <v>3539.4868756174328</v>
      </c>
      <c r="V640" s="5">
        <v>3506.1261136678759</v>
      </c>
      <c r="W640" s="5">
        <v>3462.2017481691473</v>
      </c>
      <c r="X640" s="5">
        <v>3454.8219649100174</v>
      </c>
      <c r="Y640" s="5">
        <v>3487.4502185852853</v>
      </c>
      <c r="Z640" s="5">
        <v>3487.4502185852853</v>
      </c>
      <c r="AA640" s="5">
        <v>3508.3386765219129</v>
      </c>
      <c r="AB640" s="5">
        <v>3487.5210903074681</v>
      </c>
      <c r="AC640" s="5">
        <v>3470.1617501931973</v>
      </c>
    </row>
    <row r="641" spans="1:29" s="5" customFormat="1">
      <c r="A641" s="1" t="s">
        <v>524</v>
      </c>
      <c r="B641" s="1" t="s">
        <v>533</v>
      </c>
      <c r="C641" s="1"/>
      <c r="D641" s="1" t="s">
        <v>603</v>
      </c>
      <c r="E641" s="1" t="s">
        <v>605</v>
      </c>
      <c r="F641" s="1">
        <v>102</v>
      </c>
      <c r="G641" s="1" t="s">
        <v>837</v>
      </c>
      <c r="H641" s="1" t="str">
        <f t="shared" si="10"/>
        <v>102아파트중위단위매매가격</v>
      </c>
      <c r="I641" s="1" t="s">
        <v>873</v>
      </c>
      <c r="J641" s="13">
        <v>3387.5338753387532</v>
      </c>
      <c r="K641" s="13">
        <v>3332.2141363404689</v>
      </c>
      <c r="L641" s="13">
        <v>3332.2141363404689</v>
      </c>
      <c r="M641" s="13">
        <v>3323.3513853262625</v>
      </c>
      <c r="N641" s="13">
        <v>3304.7582647808645</v>
      </c>
      <c r="O641" s="13">
        <v>3304.7582647808645</v>
      </c>
      <c r="P641" s="13">
        <v>3287.2785759874887</v>
      </c>
      <c r="Q641" s="14">
        <v>3260.9106320267265</v>
      </c>
      <c r="R641" s="14">
        <v>3207.5979157972615</v>
      </c>
      <c r="S641" s="14">
        <v>3172.9149124106843</v>
      </c>
      <c r="T641" s="14">
        <v>3155.3230975935685</v>
      </c>
      <c r="U641" s="5">
        <v>3135.4702245245135</v>
      </c>
      <c r="V641" s="5">
        <v>3135.4702245245135</v>
      </c>
      <c r="W641" s="5">
        <v>3121.3323187600863</v>
      </c>
      <c r="X641" s="5">
        <v>3112.9948166757113</v>
      </c>
      <c r="Y641" s="5">
        <v>3112.9948166757113</v>
      </c>
      <c r="Z641" s="5">
        <v>3112.9948166757113</v>
      </c>
      <c r="AA641" s="5">
        <v>3125.7373442913104</v>
      </c>
      <c r="AB641" s="5">
        <v>3103.7091378928144</v>
      </c>
      <c r="AC641" s="5">
        <v>3099.6374766550289</v>
      </c>
    </row>
    <row r="642" spans="1:29" s="5" customFormat="1">
      <c r="A642" s="1" t="s">
        <v>524</v>
      </c>
      <c r="B642" s="1" t="s">
        <v>533</v>
      </c>
      <c r="C642" s="1"/>
      <c r="D642" s="1" t="s">
        <v>603</v>
      </c>
      <c r="E642" s="1" t="s">
        <v>606</v>
      </c>
      <c r="F642" s="1">
        <v>103</v>
      </c>
      <c r="G642" s="1" t="s">
        <v>837</v>
      </c>
      <c r="H642" s="1" t="str">
        <f t="shared" si="10"/>
        <v>103아파트중위단위매매가격</v>
      </c>
      <c r="I642" s="1" t="s">
        <v>873</v>
      </c>
      <c r="J642" s="13">
        <v>2744.9576321756772</v>
      </c>
      <c r="K642" s="13">
        <v>2735.162254242975</v>
      </c>
      <c r="L642" s="13">
        <v>2735.162254242975</v>
      </c>
      <c r="M642" s="13">
        <v>2735.162254242975</v>
      </c>
      <c r="N642" s="13">
        <v>2691.9676574172631</v>
      </c>
      <c r="O642" s="13">
        <v>2672.0846028356045</v>
      </c>
      <c r="P642" s="13">
        <v>2607.2893979068267</v>
      </c>
      <c r="Q642" s="14">
        <v>2607.2893979068267</v>
      </c>
      <c r="R642" s="14">
        <v>2607.2893979068267</v>
      </c>
      <c r="S642" s="14">
        <v>2574.8639763763467</v>
      </c>
      <c r="T642" s="14">
        <v>2537.2452687890654</v>
      </c>
      <c r="U642" s="5">
        <v>2558.3692416143194</v>
      </c>
      <c r="V642" s="5">
        <v>2543.4174354958441</v>
      </c>
      <c r="W642" s="5">
        <v>2532.6089616523504</v>
      </c>
      <c r="X642" s="5">
        <v>2503.1582781890506</v>
      </c>
      <c r="Y642" s="5">
        <v>2503.1582781890506</v>
      </c>
      <c r="Z642" s="5">
        <v>2503.1582781890506</v>
      </c>
      <c r="AA642" s="5">
        <v>2495.5409565156069</v>
      </c>
      <c r="AB642" s="5">
        <v>2492.3312883435583</v>
      </c>
      <c r="AC642" s="5">
        <v>2492.3312883435583</v>
      </c>
    </row>
    <row r="643" spans="1:29" s="5" customFormat="1">
      <c r="A643" s="1" t="s">
        <v>524</v>
      </c>
      <c r="B643" s="1" t="s">
        <v>533</v>
      </c>
      <c r="C643" s="1"/>
      <c r="D643" s="1" t="s">
        <v>607</v>
      </c>
      <c r="E643" s="1"/>
      <c r="F643" s="1">
        <v>104</v>
      </c>
      <c r="G643" s="1" t="s">
        <v>837</v>
      </c>
      <c r="H643" s="1" t="str">
        <f t="shared" si="10"/>
        <v>104아파트중위단위매매가격</v>
      </c>
      <c r="I643" s="1" t="s">
        <v>873</v>
      </c>
      <c r="J643" s="13">
        <v>3130.4986653343926</v>
      </c>
      <c r="K643" s="13">
        <v>3132.9102813819259</v>
      </c>
      <c r="L643" s="13">
        <v>3124.8472246281735</v>
      </c>
      <c r="M643" s="13">
        <v>3124.8472246281735</v>
      </c>
      <c r="N643" s="13">
        <v>3117.9909082769282</v>
      </c>
      <c r="O643" s="13">
        <v>3117.9909082769282</v>
      </c>
      <c r="P643" s="13">
        <v>3091.878282691132</v>
      </c>
      <c r="Q643" s="14">
        <v>3070.4937487963134</v>
      </c>
      <c r="R643" s="14">
        <v>3037.3642512514293</v>
      </c>
      <c r="S643" s="14">
        <v>3037.3642512514293</v>
      </c>
      <c r="T643" s="14">
        <v>3037.3642512514293</v>
      </c>
      <c r="U643" s="5">
        <v>3018.4956016195561</v>
      </c>
      <c r="V643" s="5">
        <v>3003.3026899507058</v>
      </c>
      <c r="W643" s="5">
        <v>3002.3095197411676</v>
      </c>
      <c r="X643" s="5">
        <v>2994.9218789685415</v>
      </c>
      <c r="Y643" s="5">
        <v>2994.3560410999689</v>
      </c>
      <c r="Z643" s="5">
        <v>2997.8878948270817</v>
      </c>
      <c r="AA643" s="5">
        <v>3033.4861232516942</v>
      </c>
      <c r="AB643" s="5">
        <v>3044.4452587161204</v>
      </c>
      <c r="AC643" s="5">
        <v>3040.0227663405003</v>
      </c>
    </row>
    <row r="644" spans="1:29" s="5" customFormat="1">
      <c r="A644" s="1" t="s">
        <v>524</v>
      </c>
      <c r="B644" s="1" t="s">
        <v>533</v>
      </c>
      <c r="C644" s="1"/>
      <c r="D644" s="1" t="s">
        <v>607</v>
      </c>
      <c r="E644" s="1" t="s">
        <v>608</v>
      </c>
      <c r="F644" s="1">
        <v>105</v>
      </c>
      <c r="G644" s="1" t="s">
        <v>837</v>
      </c>
      <c r="H644" s="1" t="str">
        <f t="shared" si="10"/>
        <v>105아파트중위단위매매가격</v>
      </c>
      <c r="I644" s="1" t="s">
        <v>873</v>
      </c>
      <c r="J644" s="13">
        <v>2924.7189752204727</v>
      </c>
      <c r="K644" s="13">
        <v>2924.7189752204727</v>
      </c>
      <c r="L644" s="13">
        <v>2921.8482292731824</v>
      </c>
      <c r="M644" s="13">
        <v>2921.8482292731824</v>
      </c>
      <c r="N644" s="13">
        <v>2916.7724025372008</v>
      </c>
      <c r="O644" s="13">
        <v>2916.7724025372008</v>
      </c>
      <c r="P644" s="13">
        <v>2870.9575333214502</v>
      </c>
      <c r="Q644" s="14">
        <v>2827.8543655001768</v>
      </c>
      <c r="R644" s="14">
        <v>2827.8543655001768</v>
      </c>
      <c r="S644" s="14">
        <v>2827.8543655001768</v>
      </c>
      <c r="T644" s="14">
        <v>2827.8543655001768</v>
      </c>
      <c r="U644" s="5">
        <v>2824.7332716553919</v>
      </c>
      <c r="V644" s="5">
        <v>2834.1494462574901</v>
      </c>
      <c r="W644" s="5">
        <v>2844.603381014304</v>
      </c>
      <c r="X644" s="5">
        <v>2822.6829701972911</v>
      </c>
      <c r="Y644" s="5">
        <v>2812.939521800281</v>
      </c>
      <c r="Z644" s="5">
        <v>2828.10892182011</v>
      </c>
      <c r="AA644" s="5">
        <v>2862.5117910910558</v>
      </c>
      <c r="AB644" s="5">
        <v>2900.4643185523073</v>
      </c>
      <c r="AC644" s="5">
        <v>2896.6652041648631</v>
      </c>
    </row>
    <row r="645" spans="1:29" s="5" customFormat="1">
      <c r="A645" s="1" t="s">
        <v>524</v>
      </c>
      <c r="B645" s="1" t="s">
        <v>533</v>
      </c>
      <c r="C645" s="1"/>
      <c r="D645" s="1" t="s">
        <v>607</v>
      </c>
      <c r="E645" s="1" t="s">
        <v>609</v>
      </c>
      <c r="F645" s="1">
        <v>106</v>
      </c>
      <c r="G645" s="1" t="s">
        <v>837</v>
      </c>
      <c r="H645" s="1" t="str">
        <f t="shared" si="10"/>
        <v>106아파트중위단위매매가격</v>
      </c>
      <c r="I645" s="1" t="s">
        <v>873</v>
      </c>
      <c r="J645" s="13">
        <v>3300.5326681134511</v>
      </c>
      <c r="K645" s="13">
        <v>3304.9369819316016</v>
      </c>
      <c r="L645" s="13">
        <v>3292.5835630453803</v>
      </c>
      <c r="M645" s="13">
        <v>3292.5835630453803</v>
      </c>
      <c r="N645" s="13">
        <v>3284.2560433114195</v>
      </c>
      <c r="O645" s="13">
        <v>3284.2560433114195</v>
      </c>
      <c r="P645" s="13">
        <v>3274.4232135901948</v>
      </c>
      <c r="Q645" s="14">
        <v>3270.9846016634956</v>
      </c>
      <c r="R645" s="14">
        <v>3210.4804828695605</v>
      </c>
      <c r="S645" s="14">
        <v>3210.4804828695605</v>
      </c>
      <c r="T645" s="14">
        <v>3210.4804828695605</v>
      </c>
      <c r="U645" s="5">
        <v>3175.2859757890465</v>
      </c>
      <c r="V645" s="5">
        <v>3140.1796586346991</v>
      </c>
      <c r="W645" s="5">
        <v>3129.9236153416064</v>
      </c>
      <c r="X645" s="5">
        <v>3134.2957343396229</v>
      </c>
      <c r="Y645" s="5">
        <v>3141.1563192901904</v>
      </c>
      <c r="Z645" s="5">
        <v>3135.2711968796439</v>
      </c>
      <c r="AA645" s="5">
        <v>3171.8366969561039</v>
      </c>
      <c r="AB645" s="5">
        <v>3160.953072622644</v>
      </c>
      <c r="AC645" s="5">
        <v>3156.0261495455916</v>
      </c>
    </row>
    <row r="646" spans="1:29" s="5" customFormat="1">
      <c r="A646" s="1" t="s">
        <v>524</v>
      </c>
      <c r="B646" s="1" t="s">
        <v>533</v>
      </c>
      <c r="C646" s="1"/>
      <c r="D646" s="1" t="s">
        <v>610</v>
      </c>
      <c r="E646" s="1"/>
      <c r="F646" s="1">
        <v>107</v>
      </c>
      <c r="G646" s="1" t="s">
        <v>837</v>
      </c>
      <c r="H646" s="1" t="str">
        <f t="shared" si="10"/>
        <v>107아파트중위단위매매가격</v>
      </c>
      <c r="I646" s="1" t="s">
        <v>873</v>
      </c>
      <c r="J646" s="13">
        <v>2768.9030883919063</v>
      </c>
      <c r="K646" s="13">
        <v>2768.9030883919063</v>
      </c>
      <c r="L646" s="13">
        <v>2765.445326487632</v>
      </c>
      <c r="M646" s="13">
        <v>2765.445326487632</v>
      </c>
      <c r="N646" s="13">
        <v>2765.445326487632</v>
      </c>
      <c r="O646" s="13">
        <v>2719.0624940101579</v>
      </c>
      <c r="P646" s="13">
        <v>2706.7040259950109</v>
      </c>
      <c r="Q646" s="14">
        <v>2691.8233404410475</v>
      </c>
      <c r="R646" s="14">
        <v>2679.0097810815091</v>
      </c>
      <c r="S646" s="14">
        <v>2684.3824546728042</v>
      </c>
      <c r="T646" s="14">
        <v>2682.3572171757341</v>
      </c>
      <c r="U646" s="5">
        <v>2667.5050365342372</v>
      </c>
      <c r="V646" s="5">
        <v>2650.4571703680704</v>
      </c>
      <c r="W646" s="5">
        <v>2625.7834999152974</v>
      </c>
      <c r="X646" s="5">
        <v>2616.6493257248908</v>
      </c>
      <c r="Y646" s="5">
        <v>2629.9022511547291</v>
      </c>
      <c r="Z646" s="5">
        <v>2616.6493257248908</v>
      </c>
      <c r="AA646" s="5">
        <v>2622.0958866360047</v>
      </c>
      <c r="AB646" s="5">
        <v>2625.7834999152974</v>
      </c>
      <c r="AC646" s="5">
        <v>2606.5402646135381</v>
      </c>
    </row>
    <row r="647" spans="1:29" s="5" customFormat="1">
      <c r="A647" s="1" t="s">
        <v>524</v>
      </c>
      <c r="B647" s="1" t="s">
        <v>533</v>
      </c>
      <c r="C647" s="1"/>
      <c r="D647" s="1" t="s">
        <v>611</v>
      </c>
      <c r="E647" s="1"/>
      <c r="F647" s="1">
        <v>108</v>
      </c>
      <c r="G647" s="1" t="s">
        <v>837</v>
      </c>
      <c r="H647" s="1" t="str">
        <f t="shared" si="10"/>
        <v>108아파트중위단위매매가격</v>
      </c>
      <c r="I647" s="1" t="s">
        <v>873</v>
      </c>
      <c r="J647" s="13">
        <v>4144.1099743936684</v>
      </c>
      <c r="K647" s="13">
        <v>4123.9600084238209</v>
      </c>
      <c r="L647" s="13">
        <v>4123.9600084238209</v>
      </c>
      <c r="M647" s="13">
        <v>4123.9600084238209</v>
      </c>
      <c r="N647" s="13">
        <v>4123.9600084238209</v>
      </c>
      <c r="O647" s="13">
        <v>4123.9600084238209</v>
      </c>
      <c r="P647" s="13">
        <v>4034.948445948583</v>
      </c>
      <c r="Q647" s="14">
        <v>4046.2427745664741</v>
      </c>
      <c r="R647" s="14">
        <v>4046.2427745664741</v>
      </c>
      <c r="S647" s="14">
        <v>4003.5051848621379</v>
      </c>
      <c r="T647" s="14">
        <v>3983.8999045066284</v>
      </c>
      <c r="U647" s="5">
        <v>3974.5519222875905</v>
      </c>
      <c r="V647" s="5">
        <v>3892.8866344225553</v>
      </c>
      <c r="W647" s="5">
        <v>3892.8866344225553</v>
      </c>
      <c r="X647" s="5">
        <v>3833.9035035979709</v>
      </c>
      <c r="Y647" s="5">
        <v>3788.6945882234559</v>
      </c>
      <c r="Z647" s="5">
        <v>3787.4568811303052</v>
      </c>
      <c r="AA647" s="5">
        <v>3779.7787608361778</v>
      </c>
      <c r="AB647" s="5">
        <v>3789.1723808710744</v>
      </c>
      <c r="AC647" s="5">
        <v>3779.7787608361778</v>
      </c>
    </row>
    <row r="648" spans="1:29" s="5" customFormat="1">
      <c r="A648" s="1" t="s">
        <v>524</v>
      </c>
      <c r="B648" s="1" t="s">
        <v>533</v>
      </c>
      <c r="C648" s="1"/>
      <c r="D648" s="1" t="s">
        <v>612</v>
      </c>
      <c r="E648" s="1"/>
      <c r="F648" s="1">
        <v>109</v>
      </c>
      <c r="G648" s="1" t="s">
        <v>837</v>
      </c>
      <c r="H648" s="1" t="str">
        <f t="shared" si="10"/>
        <v>109아파트중위단위매매가격</v>
      </c>
      <c r="I648" s="1" t="s">
        <v>873</v>
      </c>
      <c r="J648" s="13">
        <v>2823.8616307800921</v>
      </c>
      <c r="K648" s="13">
        <v>2825.1785049149903</v>
      </c>
      <c r="L648" s="13">
        <v>2825.9111614385438</v>
      </c>
      <c r="M648" s="13">
        <v>2823.8616307800921</v>
      </c>
      <c r="N648" s="13">
        <v>2823.8616307800921</v>
      </c>
      <c r="O648" s="13">
        <v>2800.3821707945135</v>
      </c>
      <c r="P648" s="13">
        <v>2782.280015216309</v>
      </c>
      <c r="Q648" s="14">
        <v>2753.3171457402823</v>
      </c>
      <c r="R648" s="14">
        <v>2719.2393549287535</v>
      </c>
      <c r="S648" s="14">
        <v>2700.6466744161212</v>
      </c>
      <c r="T648" s="14">
        <v>2691.6479746668424</v>
      </c>
      <c r="U648" s="5">
        <v>2683.6166294738896</v>
      </c>
      <c r="V648" s="5">
        <v>2690.5396884074585</v>
      </c>
      <c r="W648" s="5">
        <v>2690.5396884074585</v>
      </c>
      <c r="X648" s="5">
        <v>2666.2603791495994</v>
      </c>
      <c r="Y648" s="5">
        <v>2696.2865989961365</v>
      </c>
      <c r="Z648" s="5">
        <v>2707.5223997339272</v>
      </c>
      <c r="AA648" s="5">
        <v>2732.9146141134397</v>
      </c>
      <c r="AB648" s="5">
        <v>2732.9146141134397</v>
      </c>
      <c r="AC648" s="5">
        <v>2721.8253896705291</v>
      </c>
    </row>
    <row r="649" spans="1:29" s="5" customFormat="1">
      <c r="A649" s="1" t="s">
        <v>524</v>
      </c>
      <c r="B649" s="1" t="s">
        <v>533</v>
      </c>
      <c r="C649" s="1"/>
      <c r="D649" s="1" t="s">
        <v>613</v>
      </c>
      <c r="E649" s="1"/>
      <c r="F649" s="1">
        <v>110</v>
      </c>
      <c r="G649" s="1" t="s">
        <v>837</v>
      </c>
      <c r="H649" s="1" t="str">
        <f t="shared" si="10"/>
        <v>110아파트중위단위매매가격</v>
      </c>
      <c r="I649" s="1" t="s">
        <v>873</v>
      </c>
      <c r="J649" s="13">
        <v>2762.7627627627626</v>
      </c>
      <c r="K649" s="13">
        <v>2762.7627627627626</v>
      </c>
      <c r="L649" s="13">
        <v>2737.5888527592219</v>
      </c>
      <c r="M649" s="13">
        <v>2737.5888527592219</v>
      </c>
      <c r="N649" s="13">
        <v>2706.8808723094126</v>
      </c>
      <c r="O649" s="13">
        <v>2700.6201312673074</v>
      </c>
      <c r="P649" s="13">
        <v>2700.6201312673074</v>
      </c>
      <c r="Q649" s="14">
        <v>2700.6201312673074</v>
      </c>
      <c r="R649" s="14">
        <v>2700.9839505025957</v>
      </c>
      <c r="S649" s="14">
        <v>2710.8070657350977</v>
      </c>
      <c r="T649" s="14">
        <v>2706.8808723094126</v>
      </c>
      <c r="U649" s="5">
        <v>2721.4095325809599</v>
      </c>
      <c r="V649" s="5">
        <v>2704.7136061138394</v>
      </c>
      <c r="W649" s="5">
        <v>2690.6520181080859</v>
      </c>
      <c r="X649" s="5">
        <v>2699.013222121464</v>
      </c>
      <c r="Y649" s="5">
        <v>2707.374426134842</v>
      </c>
      <c r="Z649" s="5">
        <v>2690.6520181080859</v>
      </c>
      <c r="AA649" s="5">
        <v>2685.08266679399</v>
      </c>
      <c r="AB649" s="5">
        <v>2685.08266679399</v>
      </c>
      <c r="AC649" s="5">
        <v>2685.08266679399</v>
      </c>
    </row>
    <row r="650" spans="1:29" s="5" customFormat="1">
      <c r="A650" s="1" t="s">
        <v>524</v>
      </c>
      <c r="B650" s="1" t="s">
        <v>533</v>
      </c>
      <c r="C650" s="1"/>
      <c r="D650" s="1" t="s">
        <v>614</v>
      </c>
      <c r="E650" s="1"/>
      <c r="F650" s="1">
        <v>111</v>
      </c>
      <c r="G650" s="1" t="s">
        <v>837</v>
      </c>
      <c r="H650" s="1" t="str">
        <f t="shared" si="10"/>
        <v>111아파트중위단위매매가격</v>
      </c>
      <c r="I650" s="1" t="s">
        <v>873</v>
      </c>
      <c r="J650" s="13">
        <v>2246.284507555426</v>
      </c>
      <c r="K650" s="13">
        <v>2246.284507555426</v>
      </c>
      <c r="L650" s="13">
        <v>2249.9289803487854</v>
      </c>
      <c r="M650" s="13">
        <v>2294.2738853050369</v>
      </c>
      <c r="N650" s="13">
        <v>2327.3485846031394</v>
      </c>
      <c r="O650" s="13">
        <v>2334.434408229215</v>
      </c>
      <c r="P650" s="13">
        <v>2334.434408229215</v>
      </c>
      <c r="Q650" s="14">
        <v>2335.6690023356691</v>
      </c>
      <c r="R650" s="14">
        <v>2335.6690023356691</v>
      </c>
      <c r="S650" s="14">
        <v>2339.1812865497077</v>
      </c>
      <c r="T650" s="14">
        <v>2349.6416136397602</v>
      </c>
      <c r="U650" s="5">
        <v>2339.1812865497077</v>
      </c>
      <c r="V650" s="5">
        <v>2344.7281579102555</v>
      </c>
      <c r="W650" s="5">
        <v>2344.7281579102555</v>
      </c>
      <c r="X650" s="5">
        <v>2343.6182445496988</v>
      </c>
      <c r="Y650" s="5">
        <v>2353.1661881566733</v>
      </c>
      <c r="Z650" s="5">
        <v>2351.1089397165665</v>
      </c>
      <c r="AA650" s="5">
        <v>2351.7306460344594</v>
      </c>
      <c r="AB650" s="5">
        <v>2334.434408229215</v>
      </c>
      <c r="AC650" s="5">
        <v>2343.7131954586139</v>
      </c>
    </row>
    <row r="651" spans="1:29" s="5" customFormat="1">
      <c r="A651" s="1" t="s">
        <v>524</v>
      </c>
      <c r="B651" s="1" t="s">
        <v>533</v>
      </c>
      <c r="C651" s="1" t="s">
        <v>537</v>
      </c>
      <c r="D651" s="1"/>
      <c r="E651" s="1"/>
      <c r="F651" s="1">
        <v>112</v>
      </c>
      <c r="G651" s="1" t="s">
        <v>837</v>
      </c>
      <c r="H651" s="1" t="str">
        <f t="shared" si="10"/>
        <v>112아파트중위단위매매가격</v>
      </c>
      <c r="I651" s="1" t="s">
        <v>873</v>
      </c>
      <c r="J651" s="13">
        <v>3053.7962838810936</v>
      </c>
      <c r="K651" s="13">
        <v>3053.7962838810936</v>
      </c>
      <c r="L651" s="13">
        <v>3037.5583365750867</v>
      </c>
      <c r="M651" s="13">
        <v>3024.622703688839</v>
      </c>
      <c r="N651" s="13">
        <v>3023.5742336213866</v>
      </c>
      <c r="O651" s="13">
        <v>3004.5334036133941</v>
      </c>
      <c r="P651" s="13">
        <v>2962.7856838790644</v>
      </c>
      <c r="Q651" s="14">
        <v>2935.6281302721086</v>
      </c>
      <c r="R651" s="14">
        <v>2906.8956992138601</v>
      </c>
      <c r="S651" s="14">
        <v>2903.3095714306628</v>
      </c>
      <c r="T651" s="14">
        <v>2896.0940058136443</v>
      </c>
      <c r="U651" s="5">
        <v>2885.5063310937448</v>
      </c>
      <c r="V651" s="5">
        <v>2866.6464587608789</v>
      </c>
      <c r="W651" s="5">
        <v>2852.1137836980079</v>
      </c>
      <c r="X651" s="5">
        <v>2849.1381830264099</v>
      </c>
      <c r="Y651" s="5">
        <v>2864.2334484762205</v>
      </c>
      <c r="Z651" s="5">
        <v>2859.8419858491375</v>
      </c>
      <c r="AA651" s="5">
        <v>2856.5722710391374</v>
      </c>
      <c r="AB651" s="5">
        <v>2851.2384190055627</v>
      </c>
      <c r="AC651" s="5">
        <v>2843.8681782417671</v>
      </c>
    </row>
    <row r="652" spans="1:29" s="5" customFormat="1">
      <c r="A652" s="1" t="s">
        <v>524</v>
      </c>
      <c r="B652" s="1" t="s">
        <v>533</v>
      </c>
      <c r="C652" s="1"/>
      <c r="D652" s="1" t="s">
        <v>615</v>
      </c>
      <c r="E652" s="1"/>
      <c r="F652" s="1">
        <v>113</v>
      </c>
      <c r="G652" s="1" t="s">
        <v>837</v>
      </c>
      <c r="H652" s="1" t="str">
        <f t="shared" si="10"/>
        <v>113아파트중위단위매매가격</v>
      </c>
      <c r="I652" s="1" t="s">
        <v>873</v>
      </c>
      <c r="J652" s="13">
        <v>2750.7039018297696</v>
      </c>
      <c r="K652" s="13">
        <v>2750.7039018297696</v>
      </c>
      <c r="L652" s="13">
        <v>2730.4926921263555</v>
      </c>
      <c r="M652" s="13">
        <v>2708.5304724196217</v>
      </c>
      <c r="N652" s="13">
        <v>2707.2250019737426</v>
      </c>
      <c r="O652" s="13">
        <v>2691.5039832420061</v>
      </c>
      <c r="P652" s="13">
        <v>2647.2924654148997</v>
      </c>
      <c r="Q652" s="14">
        <v>2632.0350766820952</v>
      </c>
      <c r="R652" s="14">
        <v>2592.5348750357775</v>
      </c>
      <c r="S652" s="14">
        <v>2597.8481034322317</v>
      </c>
      <c r="T652" s="14">
        <v>2593.422174433565</v>
      </c>
      <c r="U652" s="5">
        <v>2592.2291551048056</v>
      </c>
      <c r="V652" s="5">
        <v>2583.2970188381933</v>
      </c>
      <c r="W652" s="5">
        <v>2579.4445360533318</v>
      </c>
      <c r="X652" s="5">
        <v>2572.5287880167202</v>
      </c>
      <c r="Y652" s="5">
        <v>2589.7590045570005</v>
      </c>
      <c r="Z652" s="5">
        <v>2571.2614625474935</v>
      </c>
      <c r="AA652" s="5">
        <v>2567.3236417077851</v>
      </c>
      <c r="AB652" s="5">
        <v>2561.6032328716492</v>
      </c>
      <c r="AC652" s="5">
        <v>2561.6032328716492</v>
      </c>
    </row>
    <row r="653" spans="1:29" s="5" customFormat="1">
      <c r="A653" s="1" t="s">
        <v>524</v>
      </c>
      <c r="B653" s="1" t="s">
        <v>533</v>
      </c>
      <c r="C653" s="1"/>
      <c r="D653" s="1" t="s">
        <v>616</v>
      </c>
      <c r="E653" s="1"/>
      <c r="F653" s="1">
        <v>114</v>
      </c>
      <c r="G653" s="1" t="s">
        <v>837</v>
      </c>
      <c r="H653" s="1" t="str">
        <f t="shared" si="10"/>
        <v>114아파트중위단위매매가격</v>
      </c>
      <c r="I653" s="1" t="s">
        <v>873</v>
      </c>
      <c r="J653" s="13">
        <v>3900.7965837234133</v>
      </c>
      <c r="K653" s="13">
        <v>3900.7965837234133</v>
      </c>
      <c r="L653" s="13">
        <v>3873.1478082459294</v>
      </c>
      <c r="M653" s="13">
        <v>3870.7181631745552</v>
      </c>
      <c r="N653" s="13">
        <v>3870.7181631745552</v>
      </c>
      <c r="O653" s="13">
        <v>3853.9988640682309</v>
      </c>
      <c r="P653" s="13">
        <v>3831.1551562735476</v>
      </c>
      <c r="Q653" s="14">
        <v>3807.071987873062</v>
      </c>
      <c r="R653" s="14">
        <v>3775.3454437756855</v>
      </c>
      <c r="S653" s="14">
        <v>3736.5525170403221</v>
      </c>
      <c r="T653" s="14">
        <v>3710.1259410365019</v>
      </c>
      <c r="U653" s="5">
        <v>3696.8200277535889</v>
      </c>
      <c r="V653" s="5">
        <v>3647.5156997227978</v>
      </c>
      <c r="W653" s="5">
        <v>3615.8965083680027</v>
      </c>
      <c r="X653" s="5">
        <v>3621.8698851833642</v>
      </c>
      <c r="Y653" s="5">
        <v>3621.8698851833642</v>
      </c>
      <c r="Z653" s="5">
        <v>3649.563672401322</v>
      </c>
      <c r="AA653" s="5">
        <v>3650.905889829125</v>
      </c>
      <c r="AB653" s="5">
        <v>3650.905889829125</v>
      </c>
      <c r="AC653" s="5">
        <v>3640.839451335064</v>
      </c>
    </row>
    <row r="654" spans="1:29" s="5" customFormat="1">
      <c r="A654" s="1" t="s">
        <v>524</v>
      </c>
      <c r="B654" s="1" t="s">
        <v>533</v>
      </c>
      <c r="C654" s="1"/>
      <c r="D654" s="1" t="s">
        <v>617</v>
      </c>
      <c r="E654" s="1"/>
      <c r="F654" s="1">
        <v>115</v>
      </c>
      <c r="G654" s="1" t="s">
        <v>837</v>
      </c>
      <c r="H654" s="1" t="str">
        <f t="shared" si="10"/>
        <v>115아파트중위단위매매가격</v>
      </c>
      <c r="I654" s="1" t="s">
        <v>873</v>
      </c>
      <c r="J654" s="13">
        <v>3860.3302729363195</v>
      </c>
      <c r="K654" s="13">
        <v>3860.3302729363195</v>
      </c>
      <c r="L654" s="13">
        <v>3860.3302729363195</v>
      </c>
      <c r="M654" s="13">
        <v>3860.3302729363195</v>
      </c>
      <c r="N654" s="13">
        <v>3857.5000708386024</v>
      </c>
      <c r="O654" s="13">
        <v>3823.9792916813744</v>
      </c>
      <c r="P654" s="13">
        <v>3706.3183903988706</v>
      </c>
      <c r="Q654" s="14">
        <v>3589.2910797747563</v>
      </c>
      <c r="R654" s="14">
        <v>3595.0490326734298</v>
      </c>
      <c r="S654" s="14">
        <v>3595.0490326734298</v>
      </c>
      <c r="T654" s="14">
        <v>3593.3213087222516</v>
      </c>
      <c r="U654" s="5">
        <v>3589.1854502605311</v>
      </c>
      <c r="V654" s="5">
        <v>3535.6218025508829</v>
      </c>
      <c r="W654" s="5">
        <v>3530.3463445185553</v>
      </c>
      <c r="X654" s="5">
        <v>3530.3463445185553</v>
      </c>
      <c r="Y654" s="5">
        <v>3536.2450064771674</v>
      </c>
      <c r="Z654" s="5">
        <v>3556.4298669376703</v>
      </c>
      <c r="AA654" s="5">
        <v>3544.4365831765763</v>
      </c>
      <c r="AB654" s="5">
        <v>3524.4962350316691</v>
      </c>
      <c r="AC654" s="5">
        <v>3515.5449143904189</v>
      </c>
    </row>
    <row r="655" spans="1:29" s="5" customFormat="1">
      <c r="A655" s="1" t="s">
        <v>524</v>
      </c>
      <c r="B655" s="1" t="s">
        <v>533</v>
      </c>
      <c r="C655" s="1"/>
      <c r="D655" s="1" t="s">
        <v>547</v>
      </c>
      <c r="E655" s="1"/>
      <c r="F655" s="1">
        <v>116</v>
      </c>
      <c r="G655" s="1" t="s">
        <v>837</v>
      </c>
      <c r="H655" s="1" t="str">
        <f t="shared" ref="H655:H718" si="11">F655&amp;G655&amp;I655</f>
        <v>116아파트중위단위매매가격</v>
      </c>
      <c r="I655" s="1" t="s">
        <v>873</v>
      </c>
      <c r="J655" s="13">
        <v>2669.7578853804944</v>
      </c>
      <c r="K655" s="13">
        <v>2669.7578853804944</v>
      </c>
      <c r="L655" s="13">
        <v>2669.7578853804944</v>
      </c>
      <c r="M655" s="13">
        <v>2669.7578853804944</v>
      </c>
      <c r="N655" s="13">
        <v>2669.7578853804944</v>
      </c>
      <c r="O655" s="13">
        <v>2645.894667190013</v>
      </c>
      <c r="P655" s="13">
        <v>2645.894667190013</v>
      </c>
      <c r="Q655" s="14">
        <v>2634.2120245094807</v>
      </c>
      <c r="R655" s="14">
        <v>2624.8566821404029</v>
      </c>
      <c r="S655" s="14">
        <v>2624.8566821404029</v>
      </c>
      <c r="T655" s="14">
        <v>2624.8566821404029</v>
      </c>
      <c r="U655" s="5">
        <v>2634.2120245094807</v>
      </c>
      <c r="V655" s="5">
        <v>2634.2120245094807</v>
      </c>
      <c r="W655" s="5">
        <v>2592.5392020659024</v>
      </c>
      <c r="X655" s="5">
        <v>2592.5392020659024</v>
      </c>
      <c r="Y655" s="5">
        <v>2621.9752081885918</v>
      </c>
      <c r="Z655" s="5">
        <v>2619.0199577724925</v>
      </c>
      <c r="AA655" s="5">
        <v>2619.0199577724925</v>
      </c>
      <c r="AB655" s="5">
        <v>2619.0199577724925</v>
      </c>
      <c r="AC655" s="5">
        <v>2588.4387538827996</v>
      </c>
    </row>
    <row r="656" spans="1:29" s="5" customFormat="1">
      <c r="A656" s="1" t="s">
        <v>524</v>
      </c>
      <c r="B656" s="1" t="s">
        <v>533</v>
      </c>
      <c r="C656" s="1" t="s">
        <v>538</v>
      </c>
      <c r="D656" s="1"/>
      <c r="E656" s="1"/>
      <c r="F656" s="1">
        <v>117</v>
      </c>
      <c r="G656" s="1" t="s">
        <v>837</v>
      </c>
      <c r="H656" s="1" t="str">
        <f t="shared" si="11"/>
        <v>117아파트중위단위매매가격</v>
      </c>
      <c r="I656" s="1" t="s">
        <v>873</v>
      </c>
      <c r="J656" s="13">
        <v>2200.2950969536764</v>
      </c>
      <c r="K656" s="13">
        <v>2209.8078685104128</v>
      </c>
      <c r="L656" s="13">
        <v>2198.6805135333084</v>
      </c>
      <c r="M656" s="13">
        <v>2193.8064924715891</v>
      </c>
      <c r="N656" s="13">
        <v>2193.8599388541688</v>
      </c>
      <c r="O656" s="13">
        <v>2190.9875321073223</v>
      </c>
      <c r="P656" s="13">
        <v>2181.007784834841</v>
      </c>
      <c r="Q656" s="14">
        <v>2167.7403634150642</v>
      </c>
      <c r="R656" s="14">
        <v>2166.7174978757216</v>
      </c>
      <c r="S656" s="14">
        <v>2166.5012946398133</v>
      </c>
      <c r="T656" s="14">
        <v>2154.5522333087756</v>
      </c>
      <c r="U656" s="5">
        <v>2143.3140765916128</v>
      </c>
      <c r="V656" s="5">
        <v>2144.9207517211744</v>
      </c>
      <c r="W656" s="5">
        <v>2162.3281441506388</v>
      </c>
      <c r="X656" s="5">
        <v>2170.0841706044257</v>
      </c>
      <c r="Y656" s="5">
        <v>2167.2551361839087</v>
      </c>
      <c r="Z656" s="5">
        <v>2177.8497495685988</v>
      </c>
      <c r="AA656" s="5">
        <v>2179.1074599116805</v>
      </c>
      <c r="AB656" s="5">
        <v>2182.0462213195624</v>
      </c>
      <c r="AC656" s="5">
        <v>2178.821455158522</v>
      </c>
    </row>
    <row r="657" spans="1:29" s="5" customFormat="1">
      <c r="A657" s="1" t="s">
        <v>524</v>
      </c>
      <c r="B657" s="1" t="s">
        <v>533</v>
      </c>
      <c r="C657" s="1"/>
      <c r="D657" s="1" t="s">
        <v>618</v>
      </c>
      <c r="E657" s="1"/>
      <c r="F657" s="1">
        <v>118</v>
      </c>
      <c r="G657" s="1" t="s">
        <v>837</v>
      </c>
      <c r="H657" s="1" t="str">
        <f t="shared" si="11"/>
        <v>118아파트중위단위매매가격</v>
      </c>
      <c r="I657" s="1" t="s">
        <v>873</v>
      </c>
      <c r="J657" s="13">
        <v>2118.6443319593482</v>
      </c>
      <c r="K657" s="13">
        <v>2132.247763823575</v>
      </c>
      <c r="L657" s="13">
        <v>2132.247763823575</v>
      </c>
      <c r="M657" s="13">
        <v>2125.0070171854477</v>
      </c>
      <c r="N657" s="13">
        <v>2125.0070171854477</v>
      </c>
      <c r="O657" s="13">
        <v>2125.0070171854477</v>
      </c>
      <c r="P657" s="13">
        <v>2110.7358017742808</v>
      </c>
      <c r="Q657" s="14">
        <v>2091.7631540846482</v>
      </c>
      <c r="R657" s="14">
        <v>2091.7631540846482</v>
      </c>
      <c r="S657" s="14">
        <v>2093.451683135153</v>
      </c>
      <c r="T657" s="14">
        <v>2079.6510111851949</v>
      </c>
      <c r="U657" s="5">
        <v>2079.6510111851949</v>
      </c>
      <c r="V657" s="5">
        <v>2079.6510111851949</v>
      </c>
      <c r="W657" s="5">
        <v>2106.8782418310975</v>
      </c>
      <c r="X657" s="5">
        <v>2109.8197643631602</v>
      </c>
      <c r="Y657" s="5">
        <v>2111.584677882398</v>
      </c>
      <c r="Z657" s="5">
        <v>2122.530619131534</v>
      </c>
      <c r="AA657" s="5">
        <v>2122.530619131534</v>
      </c>
      <c r="AB657" s="5">
        <v>2127.1271912482307</v>
      </c>
      <c r="AC657" s="5">
        <v>2122.530619131534</v>
      </c>
    </row>
    <row r="658" spans="1:29" s="5" customFormat="1">
      <c r="A658" s="1" t="s">
        <v>524</v>
      </c>
      <c r="B658" s="1" t="s">
        <v>533</v>
      </c>
      <c r="C658" s="1"/>
      <c r="D658" s="1" t="s">
        <v>619</v>
      </c>
      <c r="E658" s="1"/>
      <c r="F658" s="1">
        <v>119</v>
      </c>
      <c r="G658" s="1" t="s">
        <v>837</v>
      </c>
      <c r="H658" s="1" t="str">
        <f t="shared" si="11"/>
        <v>119아파트중위단위매매가격</v>
      </c>
      <c r="I658" s="1" t="s">
        <v>873</v>
      </c>
      <c r="J658" s="13">
        <v>1984.1198899425376</v>
      </c>
      <c r="K658" s="13">
        <v>1984.1198899425376</v>
      </c>
      <c r="L658" s="13">
        <v>1984.1198899425376</v>
      </c>
      <c r="M658" s="13">
        <v>1985.1877252404706</v>
      </c>
      <c r="N658" s="13">
        <v>1985.4890945633992</v>
      </c>
      <c r="O658" s="13">
        <v>1969.2923898531374</v>
      </c>
      <c r="P658" s="13">
        <v>1969.2923898531374</v>
      </c>
      <c r="Q658" s="14">
        <v>1969.2923898531374</v>
      </c>
      <c r="R658" s="14">
        <v>1963.5247348658274</v>
      </c>
      <c r="S658" s="14">
        <v>1955.6475626488357</v>
      </c>
      <c r="T658" s="14">
        <v>1954.7031416934224</v>
      </c>
      <c r="U658" s="5">
        <v>1969.2923898531374</v>
      </c>
      <c r="V658" s="5">
        <v>1975.8650034611383</v>
      </c>
      <c r="W658" s="5">
        <v>1975.8650034611383</v>
      </c>
      <c r="X658" s="5">
        <v>1994.7551278522124</v>
      </c>
      <c r="Y658" s="5">
        <v>1973.4210259408244</v>
      </c>
      <c r="Z658" s="5">
        <v>1982.9884285525663</v>
      </c>
      <c r="AA658" s="5">
        <v>1982.9884285525663</v>
      </c>
      <c r="AB658" s="5">
        <v>1982.9884285525663</v>
      </c>
      <c r="AC658" s="5">
        <v>1982.9884285525663</v>
      </c>
    </row>
    <row r="659" spans="1:29" s="5" customFormat="1">
      <c r="A659" s="1" t="s">
        <v>524</v>
      </c>
      <c r="B659" s="1" t="s">
        <v>533</v>
      </c>
      <c r="C659" s="1" t="s">
        <v>539</v>
      </c>
      <c r="D659" s="1"/>
      <c r="E659" s="1"/>
      <c r="F659" s="1">
        <v>120</v>
      </c>
      <c r="G659" s="1" t="s">
        <v>837</v>
      </c>
      <c r="H659" s="1" t="str">
        <f t="shared" si="11"/>
        <v>120아파트중위단위매매가격</v>
      </c>
      <c r="I659" s="1" t="s">
        <v>873</v>
      </c>
      <c r="J659" s="13">
        <v>3124.3093561301657</v>
      </c>
      <c r="K659" s="13">
        <v>3127.0669676688672</v>
      </c>
      <c r="L659" s="13">
        <v>3105.2901382677401</v>
      </c>
      <c r="M659" s="13">
        <v>3086.3189763480163</v>
      </c>
      <c r="N659" s="13">
        <v>3064.2088002484857</v>
      </c>
      <c r="O659" s="13">
        <v>3015.6655487135313</v>
      </c>
      <c r="P659" s="13">
        <v>2992.6600512427131</v>
      </c>
      <c r="Q659" s="14">
        <v>2970.1482083057426</v>
      </c>
      <c r="R659" s="14">
        <v>2927.4970140833002</v>
      </c>
      <c r="S659" s="14">
        <v>2893.5961530943696</v>
      </c>
      <c r="T659" s="14">
        <v>2890.7857803882152</v>
      </c>
      <c r="U659" s="5">
        <v>2848.9806384752305</v>
      </c>
      <c r="V659" s="5">
        <v>2822.1043529064295</v>
      </c>
      <c r="W659" s="5">
        <v>2806.8649358871462</v>
      </c>
      <c r="X659" s="5">
        <v>2803.5221512906155</v>
      </c>
      <c r="Y659" s="5">
        <v>2788.4220054137695</v>
      </c>
      <c r="Z659" s="5">
        <v>2804.0606429825816</v>
      </c>
      <c r="AA659" s="5">
        <v>2797.0859690400489</v>
      </c>
      <c r="AB659" s="5">
        <v>2773.5278512094637</v>
      </c>
      <c r="AC659" s="5">
        <v>2772.4707812219472</v>
      </c>
    </row>
    <row r="660" spans="1:29" s="5" customFormat="1">
      <c r="A660" s="1" t="s">
        <v>524</v>
      </c>
      <c r="B660" s="1" t="s">
        <v>533</v>
      </c>
      <c r="C660" s="1"/>
      <c r="D660" s="1" t="s">
        <v>620</v>
      </c>
      <c r="E660" s="1"/>
      <c r="F660" s="1">
        <v>121</v>
      </c>
      <c r="G660" s="1" t="s">
        <v>837</v>
      </c>
      <c r="H660" s="1" t="str">
        <f t="shared" si="11"/>
        <v>121아파트중위단위매매가격</v>
      </c>
      <c r="I660" s="1" t="s">
        <v>873</v>
      </c>
      <c r="J660" s="13">
        <v>2601.8435920309244</v>
      </c>
      <c r="K660" s="13">
        <v>2601.8435920309244</v>
      </c>
      <c r="L660" s="13">
        <v>2540.3292356292718</v>
      </c>
      <c r="M660" s="13">
        <v>2540.3292356292718</v>
      </c>
      <c r="N660" s="13">
        <v>2498.6208605875636</v>
      </c>
      <c r="O660" s="13">
        <v>2488.6918473943324</v>
      </c>
      <c r="P660" s="13">
        <v>2471.4993757326438</v>
      </c>
      <c r="Q660" s="14">
        <v>2468.7307210065446</v>
      </c>
      <c r="R660" s="14">
        <v>2419.8970421124454</v>
      </c>
      <c r="S660" s="14">
        <v>2367.3417784435364</v>
      </c>
      <c r="T660" s="14">
        <v>2366.5089787381808</v>
      </c>
      <c r="U660" s="5">
        <v>2358.0176116280759</v>
      </c>
      <c r="V660" s="5">
        <v>2298.2516390206592</v>
      </c>
      <c r="W660" s="5">
        <v>2297.4396593079373</v>
      </c>
      <c r="X660" s="5">
        <v>2303.1269515477052</v>
      </c>
      <c r="Y660" s="5">
        <v>2302.2365797206298</v>
      </c>
      <c r="Z660" s="5">
        <v>2309.0039312272061</v>
      </c>
      <c r="AA660" s="5">
        <v>2309.0039312272061</v>
      </c>
      <c r="AB660" s="5">
        <v>2282.8538993185593</v>
      </c>
      <c r="AC660" s="5">
        <v>2278.2482495834661</v>
      </c>
    </row>
    <row r="661" spans="1:29" s="5" customFormat="1">
      <c r="A661" s="1" t="s">
        <v>524</v>
      </c>
      <c r="B661" s="1" t="s">
        <v>533</v>
      </c>
      <c r="C661" s="1"/>
      <c r="D661" s="1" t="s">
        <v>621</v>
      </c>
      <c r="E661" s="1"/>
      <c r="F661" s="1">
        <v>122</v>
      </c>
      <c r="G661" s="1" t="s">
        <v>837</v>
      </c>
      <c r="H661" s="1" t="str">
        <f t="shared" si="11"/>
        <v>122아파트중위단위매매가격</v>
      </c>
      <c r="I661" s="1" t="s">
        <v>873</v>
      </c>
      <c r="J661" s="13">
        <v>3395.9186244309958</v>
      </c>
      <c r="K661" s="13">
        <v>3400.2168521463414</v>
      </c>
      <c r="L661" s="13">
        <v>3393.8252676919205</v>
      </c>
      <c r="M661" s="13">
        <v>3374.7485450900299</v>
      </c>
      <c r="N661" s="13">
        <v>3353.3745421793806</v>
      </c>
      <c r="O661" s="13">
        <v>3296.4403553115058</v>
      </c>
      <c r="P661" s="13">
        <v>3285.320714170814</v>
      </c>
      <c r="Q661" s="14">
        <v>3253.8452880200371</v>
      </c>
      <c r="R661" s="14">
        <v>3206.535261521653</v>
      </c>
      <c r="S661" s="14">
        <v>3172.1692336791507</v>
      </c>
      <c r="T661" s="14">
        <v>3156.2684047730891</v>
      </c>
      <c r="U661" s="5">
        <v>3142.8344797196964</v>
      </c>
      <c r="V661" s="5">
        <v>3115.7774757779816</v>
      </c>
      <c r="W661" s="5">
        <v>3095.218209285485</v>
      </c>
      <c r="X661" s="5">
        <v>3088.3305368282277</v>
      </c>
      <c r="Y661" s="5">
        <v>3053.6362461183503</v>
      </c>
      <c r="Z661" s="5">
        <v>3071.4972400371535</v>
      </c>
      <c r="AA661" s="5">
        <v>3072.4813698022153</v>
      </c>
      <c r="AB661" s="5">
        <v>3065.4061225962237</v>
      </c>
      <c r="AC661" s="5">
        <v>3065.4996585774256</v>
      </c>
    </row>
    <row r="662" spans="1:29" s="5" customFormat="1">
      <c r="A662" s="1" t="s">
        <v>524</v>
      </c>
      <c r="B662" s="1" t="s">
        <v>533</v>
      </c>
      <c r="C662" s="1"/>
      <c r="D662" s="1" t="s">
        <v>621</v>
      </c>
      <c r="E662" s="1" t="s">
        <v>622</v>
      </c>
      <c r="F662" s="1">
        <v>123</v>
      </c>
      <c r="G662" s="1" t="s">
        <v>837</v>
      </c>
      <c r="H662" s="1" t="str">
        <f t="shared" si="11"/>
        <v>123아파트중위단위매매가격</v>
      </c>
      <c r="I662" s="1" t="s">
        <v>873</v>
      </c>
      <c r="J662" s="13">
        <v>3196.8508615567443</v>
      </c>
      <c r="K662" s="13">
        <v>3196.8508615567443</v>
      </c>
      <c r="L662" s="13">
        <v>3191.5159818814759</v>
      </c>
      <c r="M662" s="13">
        <v>3175.0596868047364</v>
      </c>
      <c r="N662" s="13">
        <v>3163.8612870956986</v>
      </c>
      <c r="O662" s="13">
        <v>3089.2029668971563</v>
      </c>
      <c r="P662" s="13">
        <v>3073.7177623744892</v>
      </c>
      <c r="Q662" s="14">
        <v>3029.9360692573728</v>
      </c>
      <c r="R662" s="14">
        <v>3009.999913769313</v>
      </c>
      <c r="S662" s="14">
        <v>3036.9569189012263</v>
      </c>
      <c r="T662" s="14">
        <v>3003.5335689045933</v>
      </c>
      <c r="U662" s="5">
        <v>3003.5188285036902</v>
      </c>
      <c r="V662" s="5">
        <v>2984.7375423032045</v>
      </c>
      <c r="W662" s="5">
        <v>2951.1374761491679</v>
      </c>
      <c r="X662" s="5">
        <v>2942.734643625638</v>
      </c>
      <c r="Y662" s="5">
        <v>2908.0069989219055</v>
      </c>
      <c r="Z662" s="5">
        <v>2930.9710469855845</v>
      </c>
      <c r="AA662" s="5">
        <v>2942.734643625638</v>
      </c>
      <c r="AB662" s="5">
        <v>2942.734643625638</v>
      </c>
      <c r="AC662" s="5">
        <v>2942.734643625638</v>
      </c>
    </row>
    <row r="663" spans="1:29" s="5" customFormat="1">
      <c r="A663" s="1" t="s">
        <v>524</v>
      </c>
      <c r="B663" s="1" t="s">
        <v>533</v>
      </c>
      <c r="C663" s="1"/>
      <c r="D663" s="1" t="s">
        <v>621</v>
      </c>
      <c r="E663" s="1" t="s">
        <v>623</v>
      </c>
      <c r="F663" s="1">
        <v>124</v>
      </c>
      <c r="G663" s="1" t="s">
        <v>837</v>
      </c>
      <c r="H663" s="1" t="str">
        <f t="shared" si="11"/>
        <v>124아파트중위단위매매가격</v>
      </c>
      <c r="I663" s="1" t="s">
        <v>873</v>
      </c>
      <c r="J663" s="13">
        <v>3602.9119943139076</v>
      </c>
      <c r="K663" s="13">
        <v>3620.0900377153721</v>
      </c>
      <c r="L663" s="13">
        <v>3620.0900377153721</v>
      </c>
      <c r="M663" s="13">
        <v>3613.7594165152705</v>
      </c>
      <c r="N663" s="13">
        <v>3610.9929579723375</v>
      </c>
      <c r="O663" s="13">
        <v>3605.4817388885913</v>
      </c>
      <c r="P663" s="13">
        <v>3619.4249164574308</v>
      </c>
      <c r="Q663" s="14">
        <v>3620.26862026862</v>
      </c>
      <c r="R663" s="14">
        <v>3575.076608784474</v>
      </c>
      <c r="S663" s="14">
        <v>3484.4025897586816</v>
      </c>
      <c r="T663" s="14">
        <v>3484.4025897586816</v>
      </c>
      <c r="U663" s="5">
        <v>3481.5169274222908</v>
      </c>
      <c r="V663" s="5">
        <v>3407.6598266538258</v>
      </c>
      <c r="W663" s="5">
        <v>3407.6598266538258</v>
      </c>
      <c r="X663" s="5">
        <v>3407.6493084710273</v>
      </c>
      <c r="Y663" s="5">
        <v>3333.5802652048296</v>
      </c>
      <c r="Z663" s="5">
        <v>3333.5802652048296</v>
      </c>
      <c r="AA663" s="5">
        <v>3285.4043054605345</v>
      </c>
      <c r="AB663" s="5">
        <v>3256.3952282930723</v>
      </c>
      <c r="AC663" s="5">
        <v>3256.7787332671942</v>
      </c>
    </row>
    <row r="664" spans="1:29" s="5" customFormat="1">
      <c r="A664" s="1" t="s">
        <v>524</v>
      </c>
      <c r="B664" s="1" t="s">
        <v>533</v>
      </c>
      <c r="C664" s="1"/>
      <c r="D664" s="1" t="s">
        <v>621</v>
      </c>
      <c r="E664" s="1" t="s">
        <v>624</v>
      </c>
      <c r="F664" s="1">
        <v>125</v>
      </c>
      <c r="G664" s="1" t="s">
        <v>837</v>
      </c>
      <c r="H664" s="1" t="str">
        <f t="shared" si="11"/>
        <v>125아파트중위단위매매가격</v>
      </c>
      <c r="I664" s="1" t="s">
        <v>873</v>
      </c>
      <c r="J664" s="13">
        <v>3459.6685444497652</v>
      </c>
      <c r="K664" s="13">
        <v>3459.6685444497652</v>
      </c>
      <c r="L664" s="13">
        <v>3447.8846655031966</v>
      </c>
      <c r="M664" s="13">
        <v>3417.5302804967441</v>
      </c>
      <c r="N664" s="13">
        <v>3373.2037180319348</v>
      </c>
      <c r="O664" s="13">
        <v>3299.6844087554769</v>
      </c>
      <c r="P664" s="13">
        <v>3276.1152344072234</v>
      </c>
      <c r="Q664" s="14">
        <v>3235.4083085285365</v>
      </c>
      <c r="R664" s="14">
        <v>3158.6979122690955</v>
      </c>
      <c r="S664" s="14">
        <v>3099.6625856711312</v>
      </c>
      <c r="T664" s="14">
        <v>3090.9381047777442</v>
      </c>
      <c r="U664" s="5">
        <v>3062.3531483024735</v>
      </c>
      <c r="V664" s="5">
        <v>3056.9188481053056</v>
      </c>
      <c r="W664" s="5">
        <v>3035.8600388318619</v>
      </c>
      <c r="X664" s="5">
        <v>3026.0811210031256</v>
      </c>
      <c r="Y664" s="5">
        <v>3016.2729141135414</v>
      </c>
      <c r="Z664" s="5">
        <v>3040.5253596441112</v>
      </c>
      <c r="AA664" s="5">
        <v>3062.2261944879929</v>
      </c>
      <c r="AB664" s="5">
        <v>3062.2261944879929</v>
      </c>
      <c r="AC664" s="5">
        <v>3062.2261944879929</v>
      </c>
    </row>
    <row r="665" spans="1:29" s="5" customFormat="1">
      <c r="A665" s="1" t="s">
        <v>524</v>
      </c>
      <c r="B665" s="1" t="s">
        <v>533</v>
      </c>
      <c r="C665" s="1"/>
      <c r="D665" s="1" t="s">
        <v>625</v>
      </c>
      <c r="E665" s="1"/>
      <c r="F665" s="1">
        <v>126</v>
      </c>
      <c r="G665" s="1" t="s">
        <v>837</v>
      </c>
      <c r="H665" s="1" t="str">
        <f t="shared" si="11"/>
        <v>126아파트중위단위매매가격</v>
      </c>
      <c r="I665" s="1" t="s">
        <v>873</v>
      </c>
      <c r="J665" s="13">
        <v>2663.900247558769</v>
      </c>
      <c r="K665" s="13">
        <v>2663.900247558769</v>
      </c>
      <c r="L665" s="13">
        <v>2623.2396930542204</v>
      </c>
      <c r="M665" s="13">
        <v>2591.1317046647805</v>
      </c>
      <c r="N665" s="13">
        <v>2580.6736298876717</v>
      </c>
      <c r="O665" s="13">
        <v>2530.4092897069868</v>
      </c>
      <c r="P665" s="13">
        <v>2466.9101754345015</v>
      </c>
      <c r="Q665" s="14">
        <v>2457.8182815049195</v>
      </c>
      <c r="R665" s="14">
        <v>2433.8089772736203</v>
      </c>
      <c r="S665" s="14">
        <v>2414.5665655099615</v>
      </c>
      <c r="T665" s="14">
        <v>2450.4084014002333</v>
      </c>
      <c r="U665" s="5">
        <v>2365.6117097034266</v>
      </c>
      <c r="V665" s="5">
        <v>2365.6117097034266</v>
      </c>
      <c r="W665" s="5">
        <v>2354.6874382018696</v>
      </c>
      <c r="X665" s="5">
        <v>2354.6874382018696</v>
      </c>
      <c r="Y665" s="5">
        <v>2386.6547119665697</v>
      </c>
      <c r="Z665" s="5">
        <v>2402.7683124956202</v>
      </c>
      <c r="AA665" s="5">
        <v>2366.468637763609</v>
      </c>
      <c r="AB665" s="5">
        <v>2295.8202522468227</v>
      </c>
      <c r="AC665" s="5">
        <v>2294.1727189558005</v>
      </c>
    </row>
    <row r="666" spans="1:29" s="5" customFormat="1">
      <c r="A666" s="1" t="s">
        <v>524</v>
      </c>
      <c r="B666" s="1" t="s">
        <v>533</v>
      </c>
      <c r="C666" s="1" t="s">
        <v>540</v>
      </c>
      <c r="D666" s="1"/>
      <c r="E666" s="1"/>
      <c r="F666" s="1">
        <v>127</v>
      </c>
      <c r="G666" s="1" t="s">
        <v>837</v>
      </c>
      <c r="H666" s="1" t="str">
        <f t="shared" si="11"/>
        <v>127아파트중위단위매매가격</v>
      </c>
      <c r="I666" s="1" t="s">
        <v>873</v>
      </c>
      <c r="J666" s="13">
        <v>2518.3609084818108</v>
      </c>
      <c r="K666" s="13">
        <v>2508.2901684457229</v>
      </c>
      <c r="L666" s="13">
        <v>2511.8714960674961</v>
      </c>
      <c r="M666" s="13">
        <v>2495.1518265403706</v>
      </c>
      <c r="N666" s="13">
        <v>2492.3493544059943</v>
      </c>
      <c r="O666" s="13">
        <v>2492.3493544059943</v>
      </c>
      <c r="P666" s="13">
        <v>2470.2139319650696</v>
      </c>
      <c r="Q666" s="14">
        <v>2467.9158241489913</v>
      </c>
      <c r="R666" s="14">
        <v>2457.4627113488673</v>
      </c>
      <c r="S666" s="14">
        <v>2430.049499528865</v>
      </c>
      <c r="T666" s="14">
        <v>2406.5249820509066</v>
      </c>
      <c r="U666" s="5">
        <v>2378.3351198151336</v>
      </c>
      <c r="V666" s="5">
        <v>2346.769652053255</v>
      </c>
      <c r="W666" s="5">
        <v>2337.9767157101378</v>
      </c>
      <c r="X666" s="5">
        <v>2331.8898312379292</v>
      </c>
      <c r="Y666" s="5">
        <v>2329.7026995877386</v>
      </c>
      <c r="Z666" s="5">
        <v>2322.2377886489521</v>
      </c>
      <c r="AA666" s="5">
        <v>2334.5319750962226</v>
      </c>
      <c r="AB666" s="5">
        <v>2307.7831132253582</v>
      </c>
      <c r="AC666" s="5">
        <v>2298.3978315730119</v>
      </c>
    </row>
    <row r="667" spans="1:29" s="5" customFormat="1">
      <c r="A667" s="1" t="s">
        <v>524</v>
      </c>
      <c r="B667" s="1" t="s">
        <v>533</v>
      </c>
      <c r="C667" s="1"/>
      <c r="D667" s="1" t="s">
        <v>626</v>
      </c>
      <c r="E667" s="1"/>
      <c r="F667" s="1">
        <v>128</v>
      </c>
      <c r="G667" s="1" t="s">
        <v>837</v>
      </c>
      <c r="H667" s="1" t="str">
        <f t="shared" si="11"/>
        <v>128아파트중위단위매매가격</v>
      </c>
      <c r="I667" s="1" t="s">
        <v>873</v>
      </c>
      <c r="J667" s="13">
        <v>1827.7877097953412</v>
      </c>
      <c r="K667" s="13">
        <v>1815.7829469147334</v>
      </c>
      <c r="L667" s="13">
        <v>1809.6891016984018</v>
      </c>
      <c r="M667" s="13">
        <v>1809.6891016984018</v>
      </c>
      <c r="N667" s="13">
        <v>1810.3693553274875</v>
      </c>
      <c r="O667" s="13">
        <v>1810.3693553274875</v>
      </c>
      <c r="P667" s="13">
        <v>1810.3693553274875</v>
      </c>
      <c r="Q667" s="14">
        <v>1789.1290325019222</v>
      </c>
      <c r="R667" s="14">
        <v>1785.444886609745</v>
      </c>
      <c r="S667" s="14">
        <v>1784.2168379790191</v>
      </c>
      <c r="T667" s="14">
        <v>1782.8944831687472</v>
      </c>
      <c r="U667" s="5">
        <v>1784.2168379790191</v>
      </c>
      <c r="V667" s="5">
        <v>1784.2168379790191</v>
      </c>
      <c r="W667" s="5">
        <v>1777.5460799140728</v>
      </c>
      <c r="X667" s="5">
        <v>1775.7388083272883</v>
      </c>
      <c r="Y667" s="5">
        <v>1781.6230996232448</v>
      </c>
      <c r="Z667" s="5">
        <v>1797.0278391975946</v>
      </c>
      <c r="AA667" s="5">
        <v>1819.2882477059529</v>
      </c>
      <c r="AB667" s="5">
        <v>1802.637567439906</v>
      </c>
      <c r="AC667" s="5">
        <v>1770.8753218491261</v>
      </c>
    </row>
    <row r="668" spans="1:29" s="5" customFormat="1">
      <c r="A668" s="1" t="s">
        <v>524</v>
      </c>
      <c r="B668" s="1" t="s">
        <v>533</v>
      </c>
      <c r="C668" s="1"/>
      <c r="D668" s="1" t="s">
        <v>627</v>
      </c>
      <c r="E668" s="1"/>
      <c r="F668" s="1">
        <v>129</v>
      </c>
      <c r="G668" s="1" t="s">
        <v>837</v>
      </c>
      <c r="H668" s="1" t="str">
        <f t="shared" si="11"/>
        <v>129아파트중위단위매매가격</v>
      </c>
      <c r="I668" s="1" t="s">
        <v>873</v>
      </c>
      <c r="J668" s="13">
        <v>2166.6103604383602</v>
      </c>
      <c r="K668" s="13">
        <v>2166.6103604383602</v>
      </c>
      <c r="L668" s="13">
        <v>2166.6103604383602</v>
      </c>
      <c r="M668" s="13">
        <v>2166.6103604383602</v>
      </c>
      <c r="N668" s="13">
        <v>2145.1751159411269</v>
      </c>
      <c r="O668" s="13">
        <v>2145.1751159411269</v>
      </c>
      <c r="P668" s="13">
        <v>2091.0787634239764</v>
      </c>
      <c r="Q668" s="14">
        <v>2088.1835754612457</v>
      </c>
      <c r="R668" s="14">
        <v>2063.5965151393521</v>
      </c>
      <c r="S668" s="14">
        <v>2014.5302124478885</v>
      </c>
      <c r="T668" s="14">
        <v>1994.2742132198623</v>
      </c>
      <c r="U668" s="5">
        <v>1994.2742132198623</v>
      </c>
      <c r="V668" s="5">
        <v>1994.2742132198623</v>
      </c>
      <c r="W668" s="5">
        <v>1976.6808527983644</v>
      </c>
      <c r="X668" s="5">
        <v>1966.5866884822103</v>
      </c>
      <c r="Y668" s="5">
        <v>1928.2042306772314</v>
      </c>
      <c r="Z668" s="5">
        <v>1919.8597713981926</v>
      </c>
      <c r="AA668" s="5">
        <v>1919.8597713981926</v>
      </c>
      <c r="AB668" s="5">
        <v>1919.8597713981926</v>
      </c>
      <c r="AC668" s="5">
        <v>1913.9012242525064</v>
      </c>
    </row>
    <row r="669" spans="1:29" s="5" customFormat="1">
      <c r="A669" s="1" t="s">
        <v>524</v>
      </c>
      <c r="B669" s="1" t="s">
        <v>533</v>
      </c>
      <c r="C669" s="1"/>
      <c r="D669" s="1" t="s">
        <v>628</v>
      </c>
      <c r="E669" s="1"/>
      <c r="F669" s="1">
        <v>130</v>
      </c>
      <c r="G669" s="1" t="s">
        <v>837</v>
      </c>
      <c r="H669" s="1" t="str">
        <f t="shared" si="11"/>
        <v>130아파트중위단위매매가격</v>
      </c>
      <c r="I669" s="1" t="s">
        <v>873</v>
      </c>
      <c r="J669" s="13">
        <v>2173.5829667219659</v>
      </c>
      <c r="K669" s="13">
        <v>2178.2779289496175</v>
      </c>
      <c r="L669" s="13">
        <v>2170.5720388324862</v>
      </c>
      <c r="M669" s="13">
        <v>2153.7032313129694</v>
      </c>
      <c r="N669" s="13">
        <v>2153.7032313129694</v>
      </c>
      <c r="O669" s="13">
        <v>2153.7032313129694</v>
      </c>
      <c r="P669" s="13">
        <v>2129.4489215496042</v>
      </c>
      <c r="Q669" s="14">
        <v>2129.4489215496042</v>
      </c>
      <c r="R669" s="14">
        <v>2099.8306824279484</v>
      </c>
      <c r="S669" s="14">
        <v>2099.8306824279484</v>
      </c>
      <c r="T669" s="14">
        <v>2070.3823232267005</v>
      </c>
      <c r="U669" s="5">
        <v>2053.4187046882121</v>
      </c>
      <c r="V669" s="5">
        <v>1992.5971056824865</v>
      </c>
      <c r="W669" s="5">
        <v>1992.5971056824865</v>
      </c>
      <c r="X669" s="5">
        <v>1974.9658851057502</v>
      </c>
      <c r="Y669" s="5">
        <v>1985.0285283948524</v>
      </c>
      <c r="Z669" s="5">
        <v>1985.0285283948524</v>
      </c>
      <c r="AA669" s="5">
        <v>1996.2799539159985</v>
      </c>
      <c r="AB669" s="5">
        <v>1978.1415742140789</v>
      </c>
      <c r="AC669" s="5">
        <v>1970.2341571691372</v>
      </c>
    </row>
    <row r="670" spans="1:29" s="5" customFormat="1">
      <c r="A670" s="1" t="s">
        <v>524</v>
      </c>
      <c r="B670" s="1" t="s">
        <v>533</v>
      </c>
      <c r="C670" s="1"/>
      <c r="D670" s="1" t="s">
        <v>629</v>
      </c>
      <c r="E670" s="1"/>
      <c r="F670" s="1">
        <v>131</v>
      </c>
      <c r="G670" s="1" t="s">
        <v>837</v>
      </c>
      <c r="H670" s="1" t="str">
        <f t="shared" si="11"/>
        <v>131아파트중위단위매매가격</v>
      </c>
      <c r="I670" s="1" t="s">
        <v>873</v>
      </c>
      <c r="J670" s="13">
        <v>2864.4501170825756</v>
      </c>
      <c r="K670" s="13">
        <v>2845.9411828939083</v>
      </c>
      <c r="L670" s="13">
        <v>2857.0012295958304</v>
      </c>
      <c r="M670" s="13">
        <v>2834.0174019173605</v>
      </c>
      <c r="N670" s="13">
        <v>2833.259825126619</v>
      </c>
      <c r="O670" s="13">
        <v>2833.259825126619</v>
      </c>
      <c r="P670" s="13">
        <v>2815.0169753663363</v>
      </c>
      <c r="Q670" s="14">
        <v>2815.0169753663363</v>
      </c>
      <c r="R670" s="14">
        <v>2815.0169753663363</v>
      </c>
      <c r="S670" s="14">
        <v>2775.3356923457332</v>
      </c>
      <c r="T670" s="14">
        <v>2750.0367697004199</v>
      </c>
      <c r="U670" s="5">
        <v>2711.8726090408604</v>
      </c>
      <c r="V670" s="5">
        <v>2681.6687426683202</v>
      </c>
      <c r="W670" s="5">
        <v>2670.3560118142364</v>
      </c>
      <c r="X670" s="5">
        <v>2669.7457649676435</v>
      </c>
      <c r="Y670" s="5">
        <v>2668.3557864813865</v>
      </c>
      <c r="Z670" s="5">
        <v>2653.7663142975252</v>
      </c>
      <c r="AA670" s="5">
        <v>2667.5144371756642</v>
      </c>
      <c r="AB670" s="5">
        <v>2629.300168634064</v>
      </c>
      <c r="AC670" s="5">
        <v>2622.2737492973583</v>
      </c>
    </row>
    <row r="671" spans="1:29" s="5" customFormat="1">
      <c r="A671" s="1" t="s">
        <v>524</v>
      </c>
      <c r="B671" s="1" t="s">
        <v>541</v>
      </c>
      <c r="C671" s="1"/>
      <c r="D671" s="1"/>
      <c r="E671" s="1"/>
      <c r="F671" s="1">
        <v>132</v>
      </c>
      <c r="G671" s="1" t="s">
        <v>837</v>
      </c>
      <c r="H671" s="1" t="str">
        <f t="shared" si="11"/>
        <v>132아파트중위단위매매가격</v>
      </c>
      <c r="I671" s="1" t="s">
        <v>873</v>
      </c>
      <c r="J671" s="13">
        <v>2635.3806942677975</v>
      </c>
      <c r="K671" s="13">
        <v>2630.5075328203366</v>
      </c>
      <c r="L671" s="13">
        <v>2626.4055451412032</v>
      </c>
      <c r="M671" s="13">
        <v>2620.7183255995474</v>
      </c>
      <c r="N671" s="13">
        <v>2606.376977388597</v>
      </c>
      <c r="O671" s="13">
        <v>2606.8619020085871</v>
      </c>
      <c r="P671" s="13">
        <v>2594.1175371863401</v>
      </c>
      <c r="Q671" s="14">
        <v>2570.8930642753262</v>
      </c>
      <c r="R671" s="14">
        <v>2544.4016516772263</v>
      </c>
      <c r="S671" s="14">
        <v>2529.4253957932551</v>
      </c>
      <c r="T671" s="14">
        <v>2503.7859775965053</v>
      </c>
      <c r="U671" s="5">
        <v>2485.6579228386458</v>
      </c>
      <c r="V671" s="5">
        <v>2473.0076952098852</v>
      </c>
      <c r="W671" s="5">
        <v>2459.3945284996616</v>
      </c>
      <c r="X671" s="5">
        <v>2456.0225258275018</v>
      </c>
      <c r="Y671" s="5">
        <v>2463.9688886040985</v>
      </c>
      <c r="Z671" s="5">
        <v>2467.2115542991633</v>
      </c>
      <c r="AA671" s="5">
        <v>2472.4543979977502</v>
      </c>
      <c r="AB671" s="5">
        <v>2480.7028237481672</v>
      </c>
      <c r="AC671" s="5">
        <v>2485.8005162451636</v>
      </c>
    </row>
    <row r="672" spans="1:29" s="5" customFormat="1">
      <c r="A672" s="1" t="s">
        <v>524</v>
      </c>
      <c r="B672" s="1" t="s">
        <v>541</v>
      </c>
      <c r="C672" s="1"/>
      <c r="D672" s="1" t="s">
        <v>559</v>
      </c>
      <c r="E672" s="1"/>
      <c r="F672" s="1">
        <v>133</v>
      </c>
      <c r="G672" s="1" t="s">
        <v>837</v>
      </c>
      <c r="H672" s="1" t="str">
        <f t="shared" si="11"/>
        <v>133아파트중위단위매매가격</v>
      </c>
      <c r="I672" s="1" t="s">
        <v>873</v>
      </c>
      <c r="J672" s="13">
        <v>2355.5349663610559</v>
      </c>
      <c r="K672" s="13">
        <v>2355.5349663610559</v>
      </c>
      <c r="L672" s="13">
        <v>2355.5349663610559</v>
      </c>
      <c r="M672" s="13">
        <v>2355.5349663610559</v>
      </c>
      <c r="N672" s="13">
        <v>2376.5473321192312</v>
      </c>
      <c r="O672" s="13">
        <v>2375.6731073804244</v>
      </c>
      <c r="P672" s="13">
        <v>2375.6731073804244</v>
      </c>
      <c r="Q672" s="14">
        <v>2364.7779184714191</v>
      </c>
      <c r="R672" s="14">
        <v>2295.2112611467683</v>
      </c>
      <c r="S672" s="14">
        <v>2295.2112611467683</v>
      </c>
      <c r="T672" s="14">
        <v>2281.067642257176</v>
      </c>
      <c r="U672" s="5">
        <v>2248.1291039959451</v>
      </c>
      <c r="V672" s="5">
        <v>2184.8047591221048</v>
      </c>
      <c r="W672" s="5">
        <v>2160.1225050505695</v>
      </c>
      <c r="X672" s="5">
        <v>2151.4655815669648</v>
      </c>
      <c r="Y672" s="5">
        <v>2121.6804833497258</v>
      </c>
      <c r="Z672" s="5">
        <v>2121.9329320835914</v>
      </c>
      <c r="AA672" s="5">
        <v>2133.5402535867124</v>
      </c>
      <c r="AB672" s="5">
        <v>2138.1930718816557</v>
      </c>
      <c r="AC672" s="5">
        <v>2117.7234559271487</v>
      </c>
    </row>
    <row r="673" spans="1:29" s="5" customFormat="1">
      <c r="A673" s="1" t="s">
        <v>524</v>
      </c>
      <c r="B673" s="1" t="s">
        <v>541</v>
      </c>
      <c r="C673" s="1"/>
      <c r="D673" s="1" t="s">
        <v>630</v>
      </c>
      <c r="E673" s="1"/>
      <c r="F673" s="1">
        <v>134</v>
      </c>
      <c r="G673" s="1" t="s">
        <v>837</v>
      </c>
      <c r="H673" s="1" t="str">
        <f t="shared" si="11"/>
        <v>134아파트중위단위매매가격</v>
      </c>
      <c r="I673" s="1" t="s">
        <v>873</v>
      </c>
      <c r="J673" s="13">
        <v>2634.8808030112923</v>
      </c>
      <c r="K673" s="13">
        <v>2634.8808030112923</v>
      </c>
      <c r="L673" s="13">
        <v>2634.8808030112923</v>
      </c>
      <c r="M673" s="13">
        <v>2634.8808030112923</v>
      </c>
      <c r="N673" s="13">
        <v>2634.8808030112923</v>
      </c>
      <c r="O673" s="13">
        <v>2634.8808030112923</v>
      </c>
      <c r="P673" s="13">
        <v>2622.3337515683816</v>
      </c>
      <c r="Q673" s="14">
        <v>2642.7962489343563</v>
      </c>
      <c r="R673" s="14">
        <v>2642.7962489343563</v>
      </c>
      <c r="S673" s="14">
        <v>2621.4833759590792</v>
      </c>
      <c r="T673" s="14">
        <v>2557.5447570332481</v>
      </c>
      <c r="U673" s="5">
        <v>2536.231884057971</v>
      </c>
      <c r="V673" s="5">
        <v>2514.9190110826939</v>
      </c>
      <c r="W673" s="5">
        <v>2472.2932651321398</v>
      </c>
      <c r="X673" s="5">
        <v>2536.231884057971</v>
      </c>
      <c r="Y673" s="5">
        <v>2571.5002508780731</v>
      </c>
      <c r="Z673" s="5">
        <v>2584.044154540893</v>
      </c>
      <c r="AA673" s="5">
        <v>2571.5002508780731</v>
      </c>
      <c r="AB673" s="5">
        <v>2571.5002508780731</v>
      </c>
      <c r="AC673" s="5">
        <v>2533.8685398896137</v>
      </c>
    </row>
    <row r="674" spans="1:29" s="5" customFormat="1">
      <c r="A674" s="1" t="s">
        <v>524</v>
      </c>
      <c r="B674" s="1" t="s">
        <v>541</v>
      </c>
      <c r="C674" s="1"/>
      <c r="D674" s="1" t="s">
        <v>631</v>
      </c>
      <c r="E674" s="1"/>
      <c r="F674" s="1">
        <v>135</v>
      </c>
      <c r="G674" s="1" t="s">
        <v>837</v>
      </c>
      <c r="H674" s="1" t="str">
        <f t="shared" si="11"/>
        <v>135아파트중위단위매매가격</v>
      </c>
      <c r="I674" s="1" t="s">
        <v>873</v>
      </c>
      <c r="J674" s="13">
        <v>2432.0797247597579</v>
      </c>
      <c r="K674" s="13">
        <v>2432.0797247597579</v>
      </c>
      <c r="L674" s="13">
        <v>2432.0797247597579</v>
      </c>
      <c r="M674" s="13">
        <v>2421.5159628273182</v>
      </c>
      <c r="N674" s="13">
        <v>2415.8025612538759</v>
      </c>
      <c r="O674" s="13">
        <v>2409.9399599733156</v>
      </c>
      <c r="P674" s="13">
        <v>2390.0249804267501</v>
      </c>
      <c r="Q674" s="14">
        <v>2367.8414249492275</v>
      </c>
      <c r="R674" s="14">
        <v>2360.951003249922</v>
      </c>
      <c r="S674" s="14">
        <v>2343.1751605725967</v>
      </c>
      <c r="T674" s="14">
        <v>2331.4004110219812</v>
      </c>
      <c r="U674" s="5">
        <v>2323.0035017002065</v>
      </c>
      <c r="V674" s="5">
        <v>2314.5890394660878</v>
      </c>
      <c r="W674" s="5">
        <v>2302.8934133645325</v>
      </c>
      <c r="X674" s="5">
        <v>2301.9275514937899</v>
      </c>
      <c r="Y674" s="5">
        <v>2296.4158011137697</v>
      </c>
      <c r="Z674" s="5">
        <v>2291.5353047677636</v>
      </c>
      <c r="AA674" s="5">
        <v>2301.5343562374915</v>
      </c>
      <c r="AB674" s="5">
        <v>2301.5343562374915</v>
      </c>
      <c r="AC674" s="5">
        <v>2328.0985919543009</v>
      </c>
    </row>
    <row r="675" spans="1:29" s="5" customFormat="1">
      <c r="A675" s="1" t="s">
        <v>524</v>
      </c>
      <c r="B675" s="1" t="s">
        <v>541</v>
      </c>
      <c r="C675" s="1"/>
      <c r="D675" s="1" t="s">
        <v>632</v>
      </c>
      <c r="E675" s="1"/>
      <c r="F675" s="1">
        <v>136</v>
      </c>
      <c r="G675" s="1" t="s">
        <v>837</v>
      </c>
      <c r="H675" s="1" t="str">
        <f t="shared" si="11"/>
        <v>136아파트중위단위매매가격</v>
      </c>
      <c r="I675" s="1" t="s">
        <v>873</v>
      </c>
      <c r="J675" s="13">
        <v>2703.1850308260437</v>
      </c>
      <c r="K675" s="13">
        <v>2701.0928192861502</v>
      </c>
      <c r="L675" s="13">
        <v>2701.0928192861502</v>
      </c>
      <c r="M675" s="13">
        <v>2701.0928192861502</v>
      </c>
      <c r="N675" s="13">
        <v>2665.2775348114046</v>
      </c>
      <c r="O675" s="13">
        <v>2676.6404339213159</v>
      </c>
      <c r="P675" s="13">
        <v>2643.7364853993258</v>
      </c>
      <c r="Q675" s="14">
        <v>2608.3621020329879</v>
      </c>
      <c r="R675" s="14">
        <v>2579.4241349055437</v>
      </c>
      <c r="S675" s="14">
        <v>2567.941102597475</v>
      </c>
      <c r="T675" s="14">
        <v>2552.2102055223186</v>
      </c>
      <c r="U675" s="5">
        <v>2528.4806191911966</v>
      </c>
      <c r="V675" s="5">
        <v>2518.1266852839431</v>
      </c>
      <c r="W675" s="5">
        <v>2522.4648627786278</v>
      </c>
      <c r="X675" s="5">
        <v>2515.1775587970974</v>
      </c>
      <c r="Y675" s="5">
        <v>2530.1742145078069</v>
      </c>
      <c r="Z675" s="5">
        <v>2582.9172361745332</v>
      </c>
      <c r="AA675" s="5">
        <v>2530.4537162360971</v>
      </c>
      <c r="AB675" s="5">
        <v>2553.9928205731771</v>
      </c>
      <c r="AC675" s="5">
        <v>2567.9257786613653</v>
      </c>
    </row>
    <row r="676" spans="1:29" s="5" customFormat="1">
      <c r="A676" s="1" t="s">
        <v>524</v>
      </c>
      <c r="B676" s="1" t="s">
        <v>541</v>
      </c>
      <c r="C676" s="1"/>
      <c r="D676" s="1" t="s">
        <v>633</v>
      </c>
      <c r="E676" s="1"/>
      <c r="F676" s="1">
        <v>137</v>
      </c>
      <c r="G676" s="1" t="s">
        <v>837</v>
      </c>
      <c r="H676" s="1" t="str">
        <f t="shared" si="11"/>
        <v>137아파트중위단위매매가격</v>
      </c>
      <c r="I676" s="1" t="s">
        <v>873</v>
      </c>
      <c r="J676" s="13">
        <v>2842.5716913301562</v>
      </c>
      <c r="K676" s="13">
        <v>2842.5716913301562</v>
      </c>
      <c r="L676" s="13">
        <v>2842.5716913301562</v>
      </c>
      <c r="M676" s="13">
        <v>2842.5716913301562</v>
      </c>
      <c r="N676" s="13">
        <v>2842.5716913301562</v>
      </c>
      <c r="O676" s="13">
        <v>2842.5716913301562</v>
      </c>
      <c r="P676" s="13">
        <v>2841.1973617453068</v>
      </c>
      <c r="Q676" s="14">
        <v>2841.1973617453068</v>
      </c>
      <c r="R676" s="14">
        <v>2762.0219086516545</v>
      </c>
      <c r="S676" s="14">
        <v>2749.4818644873262</v>
      </c>
      <c r="T676" s="14">
        <v>2732.5296803600304</v>
      </c>
      <c r="U676" s="5">
        <v>2732.5296803600304</v>
      </c>
      <c r="V676" s="5">
        <v>2732.5296803600304</v>
      </c>
      <c r="W676" s="5">
        <v>2720.6893495885497</v>
      </c>
      <c r="X676" s="5">
        <v>2720.6893495885497</v>
      </c>
      <c r="Y676" s="5">
        <v>2720.6893495885497</v>
      </c>
      <c r="Z676" s="5">
        <v>2720.6893495885497</v>
      </c>
      <c r="AA676" s="5">
        <v>2720.6893495885497</v>
      </c>
      <c r="AB676" s="5">
        <v>2714.7691842028098</v>
      </c>
      <c r="AC676" s="5">
        <v>2726.8662658683911</v>
      </c>
    </row>
    <row r="677" spans="1:29" s="5" customFormat="1">
      <c r="A677" s="1" t="s">
        <v>524</v>
      </c>
      <c r="B677" s="1" t="s">
        <v>541</v>
      </c>
      <c r="C677" s="1"/>
      <c r="D677" s="1" t="s">
        <v>634</v>
      </c>
      <c r="E677" s="1"/>
      <c r="F677" s="1">
        <v>138</v>
      </c>
      <c r="G677" s="1" t="s">
        <v>837</v>
      </c>
      <c r="H677" s="1" t="str">
        <f t="shared" si="11"/>
        <v>138아파트중위단위매매가격</v>
      </c>
      <c r="I677" s="1" t="s">
        <v>873</v>
      </c>
      <c r="J677" s="13">
        <v>2856.8620844564239</v>
      </c>
      <c r="K677" s="13">
        <v>2856.8620844564239</v>
      </c>
      <c r="L677" s="13">
        <v>2837.3507621788722</v>
      </c>
      <c r="M677" s="13">
        <v>2824.2271620047304</v>
      </c>
      <c r="N677" s="13">
        <v>2776.2770042333741</v>
      </c>
      <c r="O677" s="13">
        <v>2776.2770042333741</v>
      </c>
      <c r="P677" s="13">
        <v>2766.1703350480898</v>
      </c>
      <c r="Q677" s="14">
        <v>2765.8936594296265</v>
      </c>
      <c r="R677" s="14">
        <v>2765.8936594296265</v>
      </c>
      <c r="S677" s="14">
        <v>2752.267173801954</v>
      </c>
      <c r="T677" s="14">
        <v>2718.3023387733947</v>
      </c>
      <c r="U677" s="5">
        <v>2676.1652640192792</v>
      </c>
      <c r="V677" s="5">
        <v>2659.9325120804524</v>
      </c>
      <c r="W677" s="5">
        <v>2626.0641322672573</v>
      </c>
      <c r="X677" s="5">
        <v>2613.3872871353901</v>
      </c>
      <c r="Y677" s="5">
        <v>2613.3872871353901</v>
      </c>
      <c r="Z677" s="5">
        <v>2613.3872871353901</v>
      </c>
      <c r="AA677" s="5">
        <v>2656.2929049976237</v>
      </c>
      <c r="AB677" s="5">
        <v>2656.2929049976237</v>
      </c>
      <c r="AC677" s="5">
        <v>2654.0956507582687</v>
      </c>
    </row>
    <row r="678" spans="1:29" s="5" customFormat="1">
      <c r="A678" s="1" t="s">
        <v>524</v>
      </c>
      <c r="B678" s="1" t="s">
        <v>541</v>
      </c>
      <c r="C678" s="1"/>
      <c r="D678" s="1" t="s">
        <v>635</v>
      </c>
      <c r="E678" s="1"/>
      <c r="F678" s="1">
        <v>139</v>
      </c>
      <c r="G678" s="1" t="s">
        <v>837</v>
      </c>
      <c r="H678" s="1" t="str">
        <f t="shared" si="11"/>
        <v>139아파트중위단위매매가격</v>
      </c>
      <c r="I678" s="1" t="s">
        <v>873</v>
      </c>
      <c r="J678" s="13">
        <v>2516.6161519434236</v>
      </c>
      <c r="K678" s="13">
        <v>2488.6758095250025</v>
      </c>
      <c r="L678" s="13">
        <v>2488.6758095250025</v>
      </c>
      <c r="M678" s="13">
        <v>2474.799706470505</v>
      </c>
      <c r="N678" s="13">
        <v>2474.799706470505</v>
      </c>
      <c r="O678" s="13">
        <v>2474.799706470505</v>
      </c>
      <c r="P678" s="13">
        <v>2454.233308783434</v>
      </c>
      <c r="Q678" s="14">
        <v>2435.1857594404805</v>
      </c>
      <c r="R678" s="14">
        <v>2424.0692894644735</v>
      </c>
      <c r="S678" s="14">
        <v>2415.443628387995</v>
      </c>
      <c r="T678" s="14">
        <v>2387.8348924708916</v>
      </c>
      <c r="U678" s="5">
        <v>2386.6539103966757</v>
      </c>
      <c r="V678" s="5">
        <v>2370.1831167450027</v>
      </c>
      <c r="W678" s="5">
        <v>2351.9509542719447</v>
      </c>
      <c r="X678" s="5">
        <v>2348.0569512272823</v>
      </c>
      <c r="Y678" s="5">
        <v>2371.5908647415499</v>
      </c>
      <c r="Z678" s="5">
        <v>2342.7584385965988</v>
      </c>
      <c r="AA678" s="5">
        <v>2342.9344390043079</v>
      </c>
      <c r="AB678" s="5">
        <v>2358.7956182287444</v>
      </c>
      <c r="AC678" s="5">
        <v>2359.2289746504021</v>
      </c>
    </row>
    <row r="679" spans="1:29" s="5" customFormat="1">
      <c r="A679" s="1" t="s">
        <v>524</v>
      </c>
      <c r="B679" s="1" t="s">
        <v>541</v>
      </c>
      <c r="C679" s="1"/>
      <c r="D679" s="1" t="s">
        <v>636</v>
      </c>
      <c r="E679" s="1"/>
      <c r="F679" s="1">
        <v>140</v>
      </c>
      <c r="G679" s="1" t="s">
        <v>837</v>
      </c>
      <c r="H679" s="1" t="str">
        <f t="shared" si="11"/>
        <v>140아파트중위단위매매가격</v>
      </c>
      <c r="I679" s="1" t="s">
        <v>873</v>
      </c>
      <c r="J679" s="13">
        <v>2422.4547054574691</v>
      </c>
      <c r="K679" s="13">
        <v>2419.1601154976152</v>
      </c>
      <c r="L679" s="13">
        <v>2417.4724908302769</v>
      </c>
      <c r="M679" s="13">
        <v>2417.4724908302769</v>
      </c>
      <c r="N679" s="13">
        <v>2417.4724908302769</v>
      </c>
      <c r="O679" s="13">
        <v>2414.9960867301852</v>
      </c>
      <c r="P679" s="13">
        <v>2412.2585376598709</v>
      </c>
      <c r="Q679" s="14">
        <v>2336.8385912201638</v>
      </c>
      <c r="R679" s="14">
        <v>2312.5997186705222</v>
      </c>
      <c r="S679" s="14">
        <v>2285.6195248350264</v>
      </c>
      <c r="T679" s="14">
        <v>2249.5500899820036</v>
      </c>
      <c r="U679" s="5">
        <v>2249.5500899820036</v>
      </c>
      <c r="V679" s="5">
        <v>2236.4253203238268</v>
      </c>
      <c r="W679" s="5">
        <v>2235.8360266779514</v>
      </c>
      <c r="X679" s="5">
        <v>2232.0742949033647</v>
      </c>
      <c r="Y679" s="5">
        <v>2247.6530792985805</v>
      </c>
      <c r="Z679" s="5">
        <v>2247.6530792985805</v>
      </c>
      <c r="AA679" s="5">
        <v>2265.4697984323629</v>
      </c>
      <c r="AB679" s="5">
        <v>2284.5727181616853</v>
      </c>
      <c r="AC679" s="5">
        <v>2285.6195248350264</v>
      </c>
    </row>
    <row r="680" spans="1:29" s="5" customFormat="1">
      <c r="A680" s="1" t="s">
        <v>522</v>
      </c>
      <c r="B680" s="1"/>
      <c r="C680" s="1"/>
      <c r="D680" s="1"/>
      <c r="E680" s="1"/>
      <c r="F680" s="1">
        <v>141</v>
      </c>
      <c r="G680" s="1" t="s">
        <v>837</v>
      </c>
      <c r="H680" s="1" t="str">
        <f t="shared" si="11"/>
        <v>141아파트중위단위매매가격</v>
      </c>
      <c r="I680" s="1" t="s">
        <v>873</v>
      </c>
      <c r="J680" s="13">
        <v>2261.8342362187332</v>
      </c>
      <c r="K680" s="13">
        <v>2259.7146838516314</v>
      </c>
      <c r="L680" s="13">
        <v>2267.8006574199553</v>
      </c>
      <c r="M680" s="13">
        <v>2272.9529930116728</v>
      </c>
      <c r="N680" s="13">
        <v>2276.9453949381232</v>
      </c>
      <c r="O680" s="13">
        <v>2275.729185502777</v>
      </c>
      <c r="P680" s="13">
        <v>2266.0650156568072</v>
      </c>
      <c r="Q680" s="14">
        <v>2258.9290296554618</v>
      </c>
      <c r="R680" s="14">
        <v>2256.2045433359958</v>
      </c>
      <c r="S680" s="14">
        <v>2254.154774625099</v>
      </c>
      <c r="T680" s="14">
        <v>2256.1746265770535</v>
      </c>
      <c r="U680" s="5">
        <v>2260.4163123971675</v>
      </c>
      <c r="V680" s="5">
        <v>2259.9353493847761</v>
      </c>
      <c r="W680" s="5">
        <v>2256.6308700953964</v>
      </c>
      <c r="X680" s="5">
        <v>2257.4993994264573</v>
      </c>
      <c r="Y680" s="5">
        <v>2266.2925322983228</v>
      </c>
      <c r="Z680" s="5">
        <v>2274.0516372164461</v>
      </c>
      <c r="AA680" s="5">
        <v>2279.3254609457576</v>
      </c>
      <c r="AB680" s="5">
        <v>2285.0293880341897</v>
      </c>
      <c r="AC680" s="5">
        <v>2286.9620842869949</v>
      </c>
    </row>
    <row r="681" spans="1:29" s="5" customFormat="1">
      <c r="A681" s="1" t="s">
        <v>524</v>
      </c>
      <c r="B681" s="1" t="s">
        <v>542</v>
      </c>
      <c r="C681" s="1"/>
      <c r="D681" s="1"/>
      <c r="E681" s="1"/>
      <c r="F681" s="1">
        <v>142</v>
      </c>
      <c r="G681" s="1" t="s">
        <v>837</v>
      </c>
      <c r="H681" s="1" t="str">
        <f t="shared" si="11"/>
        <v>142아파트중위단위매매가격</v>
      </c>
      <c r="I681" s="1" t="s">
        <v>873</v>
      </c>
      <c r="J681" s="13">
        <v>2667.5591700926129</v>
      </c>
      <c r="K681" s="13">
        <v>2650.4204122112956</v>
      </c>
      <c r="L681" s="13">
        <v>2649.0549674566441</v>
      </c>
      <c r="M681" s="13">
        <v>2641.5708134889137</v>
      </c>
      <c r="N681" s="13">
        <v>2637.9541953304752</v>
      </c>
      <c r="O681" s="13">
        <v>2621.0789230955706</v>
      </c>
      <c r="P681" s="13">
        <v>2601.6043410375755</v>
      </c>
      <c r="Q681" s="14">
        <v>2585.3267306445127</v>
      </c>
      <c r="R681" s="14">
        <v>2575.9645525025621</v>
      </c>
      <c r="S681" s="14">
        <v>2570.4949912943175</v>
      </c>
      <c r="T681" s="14">
        <v>2562.7601778087464</v>
      </c>
      <c r="U681" s="5">
        <v>2554.9338728350676</v>
      </c>
      <c r="V681" s="5">
        <v>2543.9296706550963</v>
      </c>
      <c r="W681" s="5">
        <v>2535.6402550689381</v>
      </c>
      <c r="X681" s="5">
        <v>2533.7781805499126</v>
      </c>
      <c r="Y681" s="5">
        <v>2536.9227763826384</v>
      </c>
      <c r="Z681" s="5">
        <v>2538.1696960712798</v>
      </c>
      <c r="AA681" s="5">
        <v>2537.1441550962509</v>
      </c>
      <c r="AB681" s="5">
        <v>2534.3120878779141</v>
      </c>
      <c r="AC681" s="5">
        <v>2533.6354766926852</v>
      </c>
    </row>
    <row r="682" spans="1:29" s="5" customFormat="1">
      <c r="A682" s="1" t="s">
        <v>524</v>
      </c>
      <c r="B682" s="1" t="s">
        <v>542</v>
      </c>
      <c r="C682" s="1" t="s">
        <v>543</v>
      </c>
      <c r="D682" s="1"/>
      <c r="E682" s="1"/>
      <c r="F682" s="1">
        <v>143</v>
      </c>
      <c r="G682" s="1" t="s">
        <v>837</v>
      </c>
      <c r="H682" s="1" t="str">
        <f t="shared" si="11"/>
        <v>143아파트중위단위매매가격</v>
      </c>
      <c r="I682" s="1" t="s">
        <v>873</v>
      </c>
      <c r="J682" s="13">
        <v>2713.9940105560022</v>
      </c>
      <c r="K682" s="13">
        <v>2713.4011115281305</v>
      </c>
      <c r="L682" s="13">
        <v>2718.1568115266959</v>
      </c>
      <c r="M682" s="13">
        <v>2716.2457613141578</v>
      </c>
      <c r="N682" s="13">
        <v>2712.5851080991315</v>
      </c>
      <c r="O682" s="13">
        <v>2697.4622340197257</v>
      </c>
      <c r="P682" s="13">
        <v>2686.9027657935831</v>
      </c>
      <c r="Q682" s="14">
        <v>2683.0963157981896</v>
      </c>
      <c r="R682" s="14">
        <v>2681.3699239628445</v>
      </c>
      <c r="S682" s="14">
        <v>2672.1220673001544</v>
      </c>
      <c r="T682" s="14">
        <v>2664.9839286478591</v>
      </c>
      <c r="U682" s="5">
        <v>2648.5610848759193</v>
      </c>
      <c r="V682" s="5">
        <v>2625.1292817994772</v>
      </c>
      <c r="W682" s="5">
        <v>2620.0597232910418</v>
      </c>
      <c r="X682" s="5">
        <v>2622.0471609652118</v>
      </c>
      <c r="Y682" s="5">
        <v>2622.6839708630196</v>
      </c>
      <c r="Z682" s="5">
        <v>2625.0694393493927</v>
      </c>
      <c r="AA682" s="5">
        <v>2622.0194835887792</v>
      </c>
      <c r="AB682" s="5">
        <v>2624.1861748172582</v>
      </c>
      <c r="AC682" s="5">
        <v>2627.7593181649804</v>
      </c>
    </row>
    <row r="683" spans="1:29" s="5" customFormat="1">
      <c r="A683" s="1" t="s">
        <v>524</v>
      </c>
      <c r="B683" s="1" t="s">
        <v>542</v>
      </c>
      <c r="C683" s="1"/>
      <c r="D683" s="1" t="s">
        <v>559</v>
      </c>
      <c r="E683" s="1"/>
      <c r="F683" s="1">
        <v>144</v>
      </c>
      <c r="G683" s="1" t="s">
        <v>837</v>
      </c>
      <c r="H683" s="1" t="str">
        <f t="shared" si="11"/>
        <v>144아파트중위단위매매가격</v>
      </c>
      <c r="I683" s="1" t="s">
        <v>873</v>
      </c>
      <c r="J683" s="13">
        <v>1620.5815568357111</v>
      </c>
      <c r="K683" s="13">
        <v>1614.1638954315267</v>
      </c>
      <c r="L683" s="13">
        <v>1610.9550647294345</v>
      </c>
      <c r="M683" s="13">
        <v>1604.5374033252504</v>
      </c>
      <c r="N683" s="13">
        <v>1594.910911218974</v>
      </c>
      <c r="O683" s="13">
        <v>1585.5719864543057</v>
      </c>
      <c r="P683" s="13">
        <v>1579.5003410383979</v>
      </c>
      <c r="Q683" s="14">
        <v>1578.866757708513</v>
      </c>
      <c r="R683" s="14">
        <v>1578.866757708513</v>
      </c>
      <c r="S683" s="14">
        <v>1578.866757708513</v>
      </c>
      <c r="T683" s="14">
        <v>1578.866757708513</v>
      </c>
      <c r="U683" s="5">
        <v>1572.4490963043286</v>
      </c>
      <c r="V683" s="5">
        <v>1567.3570502065825</v>
      </c>
      <c r="W683" s="5">
        <v>1555.3422216217696</v>
      </c>
      <c r="X683" s="5">
        <v>1555.3422216217696</v>
      </c>
      <c r="Y683" s="5">
        <v>1555.3422216217696</v>
      </c>
      <c r="Z683" s="5">
        <v>1555.3422216217696</v>
      </c>
      <c r="AA683" s="5">
        <v>1555.3422216217696</v>
      </c>
      <c r="AB683" s="5">
        <v>1561.4138670376774</v>
      </c>
      <c r="AC683" s="5">
        <v>1567.3570502065825</v>
      </c>
    </row>
    <row r="684" spans="1:29" s="5" customFormat="1">
      <c r="A684" s="1" t="s">
        <v>524</v>
      </c>
      <c r="B684" s="1" t="s">
        <v>542</v>
      </c>
      <c r="C684" s="1"/>
      <c r="D684" s="1" t="s">
        <v>636</v>
      </c>
      <c r="E684" s="1"/>
      <c r="F684" s="1">
        <v>145</v>
      </c>
      <c r="G684" s="1" t="s">
        <v>837</v>
      </c>
      <c r="H684" s="1" t="str">
        <f t="shared" si="11"/>
        <v>145아파트중위단위매매가격</v>
      </c>
      <c r="I684" s="1" t="s">
        <v>873</v>
      </c>
      <c r="J684" s="13">
        <v>2254.8376516890785</v>
      </c>
      <c r="K684" s="13">
        <v>2254.8376516890785</v>
      </c>
      <c r="L684" s="13">
        <v>2238.4388324040669</v>
      </c>
      <c r="M684" s="13">
        <v>2238.4388324040669</v>
      </c>
      <c r="N684" s="13">
        <v>2216.9359047609114</v>
      </c>
      <c r="O684" s="13">
        <v>2216.9359047609114</v>
      </c>
      <c r="P684" s="13">
        <v>2216.9359047609114</v>
      </c>
      <c r="Q684" s="14">
        <v>2213.8406034765499</v>
      </c>
      <c r="R684" s="14">
        <v>2213.8406034765499</v>
      </c>
      <c r="S684" s="14">
        <v>2213.8406034765499</v>
      </c>
      <c r="T684" s="14">
        <v>2213.8406034765499</v>
      </c>
      <c r="U684" s="5">
        <v>2213.8406034765499</v>
      </c>
      <c r="V684" s="5">
        <v>2205.6411938340443</v>
      </c>
      <c r="W684" s="5">
        <v>2205.6411938340443</v>
      </c>
      <c r="X684" s="5">
        <v>2205.6411938340443</v>
      </c>
      <c r="Y684" s="5">
        <v>2213.8406034765499</v>
      </c>
      <c r="Z684" s="5">
        <v>2213.8406034765499</v>
      </c>
      <c r="AA684" s="5">
        <v>2213.8406034765499</v>
      </c>
      <c r="AB684" s="5">
        <v>2213.8406034765499</v>
      </c>
      <c r="AC684" s="5">
        <v>2213.8406034765499</v>
      </c>
    </row>
    <row r="685" spans="1:29" s="5" customFormat="1">
      <c r="A685" s="1" t="s">
        <v>524</v>
      </c>
      <c r="B685" s="1" t="s">
        <v>542</v>
      </c>
      <c r="C685" s="1"/>
      <c r="D685" s="1" t="s">
        <v>630</v>
      </c>
      <c r="E685" s="1"/>
      <c r="F685" s="1">
        <v>146</v>
      </c>
      <c r="G685" s="1" t="s">
        <v>837</v>
      </c>
      <c r="H685" s="1" t="str">
        <f t="shared" si="11"/>
        <v>146아파트중위단위매매가격</v>
      </c>
      <c r="I685" s="1" t="s">
        <v>873</v>
      </c>
      <c r="J685" s="13">
        <v>2504.3675890327804</v>
      </c>
      <c r="K685" s="13">
        <v>2504.3675890327804</v>
      </c>
      <c r="L685" s="13">
        <v>2542.4211660395813</v>
      </c>
      <c r="M685" s="13">
        <v>2542.4211660395813</v>
      </c>
      <c r="N685" s="13">
        <v>2563.722932395538</v>
      </c>
      <c r="O685" s="13">
        <v>2563.722932395538</v>
      </c>
      <c r="P685" s="13">
        <v>2563.722932395538</v>
      </c>
      <c r="Q685" s="14">
        <v>2606.8157738462896</v>
      </c>
      <c r="R685" s="14">
        <v>2606.8157738462896</v>
      </c>
      <c r="S685" s="14">
        <v>2606.8157738462896</v>
      </c>
      <c r="T685" s="14">
        <v>2606.8157738462896</v>
      </c>
      <c r="U685" s="5">
        <v>2606.8157738462896</v>
      </c>
      <c r="V685" s="5">
        <v>2606.8157738462896</v>
      </c>
      <c r="W685" s="5">
        <v>2606.8157738462896</v>
      </c>
      <c r="X685" s="5">
        <v>2606.8157738462896</v>
      </c>
      <c r="Y685" s="5">
        <v>2606.8157738462896</v>
      </c>
      <c r="Z685" s="5">
        <v>2606.8157738462896</v>
      </c>
      <c r="AA685" s="5">
        <v>2606.8157738462896</v>
      </c>
      <c r="AB685" s="5">
        <v>2606.8157738462896</v>
      </c>
      <c r="AC685" s="5">
        <v>2606.8157738462896</v>
      </c>
    </row>
    <row r="686" spans="1:29" s="5" customFormat="1">
      <c r="A686" s="1" t="s">
        <v>524</v>
      </c>
      <c r="B686" s="1" t="s">
        <v>542</v>
      </c>
      <c r="C686" s="1"/>
      <c r="D686" s="1" t="s">
        <v>637</v>
      </c>
      <c r="E686" s="1"/>
      <c r="F686" s="1">
        <v>147</v>
      </c>
      <c r="G686" s="1" t="s">
        <v>837</v>
      </c>
      <c r="H686" s="1" t="str">
        <f t="shared" si="11"/>
        <v>147아파트중위단위매매가격</v>
      </c>
      <c r="I686" s="1" t="s">
        <v>873</v>
      </c>
      <c r="J686" s="13">
        <v>2249.7766220788053</v>
      </c>
      <c r="K686" s="13">
        <v>2243.7251726657269</v>
      </c>
      <c r="L686" s="13">
        <v>2239.7736649770127</v>
      </c>
      <c r="M686" s="13">
        <v>2239.7736649770127</v>
      </c>
      <c r="N686" s="13">
        <v>2232.9190347794074</v>
      </c>
      <c r="O686" s="13">
        <v>2232.9190347794074</v>
      </c>
      <c r="P686" s="13">
        <v>2230.6302006228443</v>
      </c>
      <c r="Q686" s="14">
        <v>2193.6459909228442</v>
      </c>
      <c r="R686" s="14">
        <v>2172.0337151502054</v>
      </c>
      <c r="S686" s="14">
        <v>2150.4214393775665</v>
      </c>
      <c r="T686" s="14">
        <v>2128.8091636049276</v>
      </c>
      <c r="U686" s="5">
        <v>2107.1974570257512</v>
      </c>
      <c r="V686" s="5">
        <v>2107.1968878322887</v>
      </c>
      <c r="W686" s="5">
        <v>2107.1968878322887</v>
      </c>
      <c r="X686" s="5">
        <v>2107.1968878322887</v>
      </c>
      <c r="Y686" s="5">
        <v>2093.8750667726545</v>
      </c>
      <c r="Z686" s="5">
        <v>2096.3907499459692</v>
      </c>
      <c r="AA686" s="5">
        <v>2096.3907499459692</v>
      </c>
      <c r="AB686" s="5">
        <v>2081.6173555178029</v>
      </c>
      <c r="AC686" s="5">
        <v>2092.6063665068141</v>
      </c>
    </row>
    <row r="687" spans="1:29" s="5" customFormat="1">
      <c r="A687" s="1" t="s">
        <v>524</v>
      </c>
      <c r="B687" s="1" t="s">
        <v>542</v>
      </c>
      <c r="C687" s="1"/>
      <c r="D687" s="1" t="s">
        <v>638</v>
      </c>
      <c r="E687" s="1"/>
      <c r="F687" s="1">
        <v>148</v>
      </c>
      <c r="G687" s="1" t="s">
        <v>837</v>
      </c>
      <c r="H687" s="1" t="str">
        <f t="shared" si="11"/>
        <v>148아파트중위단위매매가격</v>
      </c>
      <c r="I687" s="1" t="s">
        <v>873</v>
      </c>
      <c r="J687" s="13">
        <v>2758.1451473883812</v>
      </c>
      <c r="K687" s="13">
        <v>2758.1451473883812</v>
      </c>
      <c r="L687" s="13">
        <v>2767.7122195697175</v>
      </c>
      <c r="M687" s="13">
        <v>2767.7122195697175</v>
      </c>
      <c r="N687" s="13">
        <v>2767.7122195697175</v>
      </c>
      <c r="O687" s="13">
        <v>2733.3828629108411</v>
      </c>
      <c r="P687" s="13">
        <v>2706.4299258748492</v>
      </c>
      <c r="Q687" s="14">
        <v>2706.4299258748492</v>
      </c>
      <c r="R687" s="14">
        <v>2706.4299258748492</v>
      </c>
      <c r="S687" s="14">
        <v>2682.140767228937</v>
      </c>
      <c r="T687" s="14">
        <v>2661.0618668815519</v>
      </c>
      <c r="U687" s="5">
        <v>2632.3956677916258</v>
      </c>
      <c r="V687" s="5">
        <v>2629.1056294458349</v>
      </c>
      <c r="W687" s="5">
        <v>2621.0875131333482</v>
      </c>
      <c r="X687" s="5">
        <v>2627.3980488279967</v>
      </c>
      <c r="Y687" s="5">
        <v>2631.4821100808858</v>
      </c>
      <c r="Z687" s="5">
        <v>2631.4821100808858</v>
      </c>
      <c r="AA687" s="5">
        <v>2631.4821100808858</v>
      </c>
      <c r="AB687" s="5">
        <v>2631.4821100808858</v>
      </c>
      <c r="AC687" s="5">
        <v>2643.2801280138729</v>
      </c>
    </row>
    <row r="688" spans="1:29" s="5" customFormat="1">
      <c r="A688" s="1" t="s">
        <v>524</v>
      </c>
      <c r="B688" s="1" t="s">
        <v>542</v>
      </c>
      <c r="C688" s="1"/>
      <c r="D688" s="1" t="s">
        <v>631</v>
      </c>
      <c r="E688" s="1"/>
      <c r="F688" s="1">
        <v>149</v>
      </c>
      <c r="G688" s="1" t="s">
        <v>837</v>
      </c>
      <c r="H688" s="1" t="str">
        <f t="shared" si="11"/>
        <v>149아파트중위단위매매가격</v>
      </c>
      <c r="I688" s="1" t="s">
        <v>873</v>
      </c>
      <c r="J688" s="13">
        <v>2740.597298385791</v>
      </c>
      <c r="K688" s="13">
        <v>2740.597298385791</v>
      </c>
      <c r="L688" s="13">
        <v>2748.2916243261125</v>
      </c>
      <c r="M688" s="13">
        <v>2748.2916243261125</v>
      </c>
      <c r="N688" s="13">
        <v>2736.5144484928778</v>
      </c>
      <c r="O688" s="13">
        <v>2736.5144484928778</v>
      </c>
      <c r="P688" s="13">
        <v>2730.6258605762596</v>
      </c>
      <c r="Q688" s="14">
        <v>2730.6258605762596</v>
      </c>
      <c r="R688" s="14">
        <v>2730.6258605762596</v>
      </c>
      <c r="S688" s="14">
        <v>2730.6258605762596</v>
      </c>
      <c r="T688" s="14">
        <v>2738.9968634224006</v>
      </c>
      <c r="U688" s="5">
        <v>2738.9968634224006</v>
      </c>
      <c r="V688" s="5">
        <v>2645.6348950294955</v>
      </c>
      <c r="W688" s="5">
        <v>2634.9500606346683</v>
      </c>
      <c r="X688" s="5">
        <v>2634.9500606346683</v>
      </c>
      <c r="Y688" s="5">
        <v>2634.9500606346683</v>
      </c>
      <c r="Z688" s="5">
        <v>2637.9516574841923</v>
      </c>
      <c r="AA688" s="5">
        <v>2637.9516574841923</v>
      </c>
      <c r="AB688" s="5">
        <v>2664.9660291299078</v>
      </c>
      <c r="AC688" s="5">
        <v>2664.9660291299078</v>
      </c>
    </row>
    <row r="689" spans="1:29" s="5" customFormat="1">
      <c r="A689" s="1" t="s">
        <v>524</v>
      </c>
      <c r="B689" s="1" t="s">
        <v>542</v>
      </c>
      <c r="C689" s="1"/>
      <c r="D689" s="1" t="s">
        <v>639</v>
      </c>
      <c r="E689" s="1"/>
      <c r="F689" s="1">
        <v>150</v>
      </c>
      <c r="G689" s="1" t="s">
        <v>837</v>
      </c>
      <c r="H689" s="1" t="str">
        <f t="shared" si="11"/>
        <v>150아파트중위단위매매가격</v>
      </c>
      <c r="I689" s="1" t="s">
        <v>873</v>
      </c>
      <c r="J689" s="13">
        <v>2794.2704594229835</v>
      </c>
      <c r="K689" s="13">
        <v>2794.2704594229835</v>
      </c>
      <c r="L689" s="13">
        <v>2794.2704594229835</v>
      </c>
      <c r="M689" s="13">
        <v>2794.2704594229835</v>
      </c>
      <c r="N689" s="13">
        <v>2794.2704594229835</v>
      </c>
      <c r="O689" s="13">
        <v>2794.2704594229835</v>
      </c>
      <c r="P689" s="13">
        <v>2794.2704594229835</v>
      </c>
      <c r="Q689" s="14">
        <v>2786.9068595904528</v>
      </c>
      <c r="R689" s="14">
        <v>2786.9068595904528</v>
      </c>
      <c r="S689" s="14">
        <v>2786.9068595904528</v>
      </c>
      <c r="T689" s="14">
        <v>2786.9068595904528</v>
      </c>
      <c r="U689" s="5">
        <v>2786.9068595904528</v>
      </c>
      <c r="V689" s="5">
        <v>2777.7993914665913</v>
      </c>
      <c r="W689" s="5">
        <v>2777.7993914665913</v>
      </c>
      <c r="X689" s="5">
        <v>2777.7993914665913</v>
      </c>
      <c r="Y689" s="5">
        <v>2777.7993914665913</v>
      </c>
      <c r="Z689" s="5">
        <v>2786.9068595904528</v>
      </c>
      <c r="AA689" s="5">
        <v>2786.9068595904528</v>
      </c>
      <c r="AB689" s="5">
        <v>2770.5612670186165</v>
      </c>
      <c r="AC689" s="5">
        <v>2759.5628415300544</v>
      </c>
    </row>
    <row r="690" spans="1:29" s="5" customFormat="1">
      <c r="A690" s="1" t="s">
        <v>524</v>
      </c>
      <c r="B690" s="1" t="s">
        <v>542</v>
      </c>
      <c r="C690" s="1"/>
      <c r="D690" s="1" t="s">
        <v>640</v>
      </c>
      <c r="E690" s="1"/>
      <c r="F690" s="1">
        <v>151</v>
      </c>
      <c r="G690" s="1" t="s">
        <v>837</v>
      </c>
      <c r="H690" s="1" t="str">
        <f t="shared" si="11"/>
        <v>151아파트중위단위매매가격</v>
      </c>
      <c r="I690" s="1" t="s">
        <v>873</v>
      </c>
      <c r="J690" s="13">
        <v>3122.7840888343126</v>
      </c>
      <c r="K690" s="13">
        <v>3122.7840888343126</v>
      </c>
      <c r="L690" s="13">
        <v>3122.7840888343126</v>
      </c>
      <c r="M690" s="13">
        <v>3108.517698591776</v>
      </c>
      <c r="N690" s="13">
        <v>3108.517698591776</v>
      </c>
      <c r="O690" s="13">
        <v>3074.2049469964663</v>
      </c>
      <c r="P690" s="13">
        <v>3069.3049968451796</v>
      </c>
      <c r="Q690" s="14">
        <v>3062.3376899825453</v>
      </c>
      <c r="R690" s="14">
        <v>3062.3376899825453</v>
      </c>
      <c r="S690" s="14">
        <v>3062.3376899825453</v>
      </c>
      <c r="T690" s="14">
        <v>3056.4484084748892</v>
      </c>
      <c r="U690" s="5">
        <v>3016.1576813733141</v>
      </c>
      <c r="V690" s="5">
        <v>3016.1576813733141</v>
      </c>
      <c r="W690" s="5">
        <v>3016.1576813733141</v>
      </c>
      <c r="X690" s="5">
        <v>3016.1576813733141</v>
      </c>
      <c r="Y690" s="5">
        <v>3016.1576813733141</v>
      </c>
      <c r="Z690" s="5">
        <v>3016.4336750993398</v>
      </c>
      <c r="AA690" s="5">
        <v>2992.0309996153073</v>
      </c>
      <c r="AB690" s="5">
        <v>2992.0309996153073</v>
      </c>
      <c r="AC690" s="5">
        <v>2997.6442873969372</v>
      </c>
    </row>
    <row r="691" spans="1:29" s="5" customFormat="1">
      <c r="A691" s="1" t="s">
        <v>524</v>
      </c>
      <c r="B691" s="1" t="s">
        <v>542</v>
      </c>
      <c r="C691" s="1" t="s">
        <v>544</v>
      </c>
      <c r="D691" s="1"/>
      <c r="E691" s="1"/>
      <c r="F691" s="1">
        <v>152</v>
      </c>
      <c r="G691" s="1" t="s">
        <v>837</v>
      </c>
      <c r="H691" s="1" t="str">
        <f t="shared" si="11"/>
        <v>152아파트중위단위매매가격</v>
      </c>
      <c r="I691" s="1" t="s">
        <v>873</v>
      </c>
      <c r="J691" s="13">
        <v>2891.8328841981875</v>
      </c>
      <c r="K691" s="13">
        <v>2856.7485194774422</v>
      </c>
      <c r="L691" s="13">
        <v>2856.7485194774422</v>
      </c>
      <c r="M691" s="13">
        <v>2839.2193068757992</v>
      </c>
      <c r="N691" s="13">
        <v>2837.294451276387</v>
      </c>
      <c r="O691" s="13">
        <v>2813.8965628630272</v>
      </c>
      <c r="P691" s="13">
        <v>2775.273957838866</v>
      </c>
      <c r="Q691" s="14">
        <v>2753.0511390746233</v>
      </c>
      <c r="R691" s="14">
        <v>2748.1558511282797</v>
      </c>
      <c r="S691" s="14">
        <v>2747.3841875940616</v>
      </c>
      <c r="T691" s="14">
        <v>2744.673445648466</v>
      </c>
      <c r="U691" s="5">
        <v>2742.8205198064279</v>
      </c>
      <c r="V691" s="5">
        <v>2735.5898812639398</v>
      </c>
      <c r="W691" s="5">
        <v>2717.9011367257226</v>
      </c>
      <c r="X691" s="5">
        <v>2715.84148192374</v>
      </c>
      <c r="Y691" s="5">
        <v>2720.1100757150784</v>
      </c>
      <c r="Z691" s="5">
        <v>2720.1113853334941</v>
      </c>
      <c r="AA691" s="5">
        <v>2719.9518282103472</v>
      </c>
      <c r="AB691" s="5">
        <v>2711.9309516984731</v>
      </c>
      <c r="AC691" s="5">
        <v>2706.3018940132511</v>
      </c>
    </row>
    <row r="692" spans="1:29" s="5" customFormat="1">
      <c r="A692" s="1" t="s">
        <v>524</v>
      </c>
      <c r="B692" s="1" t="s">
        <v>542</v>
      </c>
      <c r="C692" s="1"/>
      <c r="D692" s="1" t="s">
        <v>641</v>
      </c>
      <c r="E692" s="1"/>
      <c r="F692" s="1">
        <v>153</v>
      </c>
      <c r="G692" s="1" t="s">
        <v>837</v>
      </c>
      <c r="H692" s="1" t="str">
        <f t="shared" si="11"/>
        <v>153아파트중위단위매매가격</v>
      </c>
      <c r="I692" s="1" t="s">
        <v>873</v>
      </c>
      <c r="J692" s="13">
        <v>3046.1242544141951</v>
      </c>
      <c r="K692" s="13">
        <v>2974.3066454471973</v>
      </c>
      <c r="L692" s="13">
        <v>2974.3066454471973</v>
      </c>
      <c r="M692" s="13">
        <v>2949.3024780859701</v>
      </c>
      <c r="N692" s="13">
        <v>2943.0810719208148</v>
      </c>
      <c r="O692" s="13">
        <v>2939.0923461295451</v>
      </c>
      <c r="P692" s="13">
        <v>2894.1360963901025</v>
      </c>
      <c r="Q692" s="14">
        <v>2868.7593037616125</v>
      </c>
      <c r="R692" s="14">
        <v>2868.7593037616125</v>
      </c>
      <c r="S692" s="14">
        <v>2872.6653453075905</v>
      </c>
      <c r="T692" s="14">
        <v>2878.5532397965212</v>
      </c>
      <c r="U692" s="5">
        <v>2878.5532397965212</v>
      </c>
      <c r="V692" s="5">
        <v>2866.7774508186594</v>
      </c>
      <c r="W692" s="5">
        <v>2836.1377056151941</v>
      </c>
      <c r="X692" s="5">
        <v>2834.8929412520306</v>
      </c>
      <c r="Y692" s="5">
        <v>2846.5765135779516</v>
      </c>
      <c r="Z692" s="5">
        <v>2845.2235674723415</v>
      </c>
      <c r="AA692" s="5">
        <v>2845.7380585548135</v>
      </c>
      <c r="AB692" s="5">
        <v>2824.7887101827891</v>
      </c>
      <c r="AC692" s="5">
        <v>2813.7912008740759</v>
      </c>
    </row>
    <row r="693" spans="1:29" s="5" customFormat="1">
      <c r="A693" s="1" t="s">
        <v>524</v>
      </c>
      <c r="B693" s="1" t="s">
        <v>542</v>
      </c>
      <c r="C693" s="1"/>
      <c r="D693" s="1" t="s">
        <v>642</v>
      </c>
      <c r="E693" s="1"/>
      <c r="F693" s="1">
        <v>154</v>
      </c>
      <c r="G693" s="1" t="s">
        <v>837</v>
      </c>
      <c r="H693" s="1" t="str">
        <f t="shared" si="11"/>
        <v>154아파트중위단위매매가격</v>
      </c>
      <c r="I693" s="1" t="s">
        <v>873</v>
      </c>
      <c r="J693" s="13">
        <v>2591.7437915393466</v>
      </c>
      <c r="K693" s="13">
        <v>2591.7437915393466</v>
      </c>
      <c r="L693" s="13">
        <v>2591.7437915393466</v>
      </c>
      <c r="M693" s="13">
        <v>2591.7437915393466</v>
      </c>
      <c r="N693" s="13">
        <v>2591.7437915393466</v>
      </c>
      <c r="O693" s="13">
        <v>2549.7110127460323</v>
      </c>
      <c r="P693" s="13">
        <v>2529.8073497226042</v>
      </c>
      <c r="Q693" s="14">
        <v>2518.9554178288204</v>
      </c>
      <c r="R693" s="14">
        <v>2510.5998028555587</v>
      </c>
      <c r="S693" s="14">
        <v>2507.3740004647511</v>
      </c>
      <c r="T693" s="14">
        <v>2507.3740004647511</v>
      </c>
      <c r="U693" s="5">
        <v>2519.1442452858437</v>
      </c>
      <c r="V693" s="5">
        <v>2519.1442452858437</v>
      </c>
      <c r="W693" s="5">
        <v>2519.1442452858437</v>
      </c>
      <c r="X693" s="5">
        <v>2519.1442452858437</v>
      </c>
      <c r="Y693" s="5">
        <v>2519.1442452858437</v>
      </c>
      <c r="Z693" s="5">
        <v>2522.7785033330074</v>
      </c>
      <c r="AA693" s="5">
        <v>2524.6859877210072</v>
      </c>
      <c r="AB693" s="5">
        <v>2541.3693377376903</v>
      </c>
      <c r="AC693" s="5">
        <v>2541.3693377376903</v>
      </c>
    </row>
    <row r="694" spans="1:29" s="5" customFormat="1">
      <c r="A694" s="1" t="s">
        <v>524</v>
      </c>
      <c r="B694" s="1" t="s">
        <v>542</v>
      </c>
      <c r="C694" s="1"/>
      <c r="D694" s="1" t="s">
        <v>643</v>
      </c>
      <c r="E694" s="1"/>
      <c r="F694" s="1">
        <v>155</v>
      </c>
      <c r="G694" s="1" t="s">
        <v>837</v>
      </c>
      <c r="H694" s="1" t="str">
        <f t="shared" si="11"/>
        <v>155아파트중위단위매매가격</v>
      </c>
      <c r="I694" s="1" t="s">
        <v>873</v>
      </c>
      <c r="J694" s="13">
        <v>3006.0120240480965</v>
      </c>
      <c r="K694" s="13">
        <v>3006.0120240480965</v>
      </c>
      <c r="L694" s="13">
        <v>3006.0120240480965</v>
      </c>
      <c r="M694" s="13">
        <v>2979.477720920981</v>
      </c>
      <c r="N694" s="13">
        <v>2979.477720920981</v>
      </c>
      <c r="O694" s="13">
        <v>2932.8415100420202</v>
      </c>
      <c r="P694" s="13">
        <v>2881.489799473381</v>
      </c>
      <c r="Q694" s="14">
        <v>2842.8132598586635</v>
      </c>
      <c r="R694" s="14">
        <v>2829.4396027222601</v>
      </c>
      <c r="S694" s="14">
        <v>2821.0881746280561</v>
      </c>
      <c r="T694" s="14">
        <v>2804.385318439648</v>
      </c>
      <c r="U694" s="5">
        <v>2802.2918900831455</v>
      </c>
      <c r="V694" s="5">
        <v>2796.3935770006874</v>
      </c>
      <c r="W694" s="5">
        <v>2790.4952639182284</v>
      </c>
      <c r="X694" s="5">
        <v>2784.5328299230114</v>
      </c>
      <c r="Y694" s="5">
        <v>2778.5380139228664</v>
      </c>
      <c r="Z694" s="5">
        <v>2778.5380139228664</v>
      </c>
      <c r="AA694" s="5">
        <v>2782.0209120045388</v>
      </c>
      <c r="AB694" s="5">
        <v>2782.0209120045388</v>
      </c>
      <c r="AC694" s="5">
        <v>2782.0209120045388</v>
      </c>
    </row>
    <row r="695" spans="1:29" s="5" customFormat="1">
      <c r="A695" s="1" t="s">
        <v>524</v>
      </c>
      <c r="B695" s="1" t="s">
        <v>542</v>
      </c>
      <c r="C695" s="1"/>
      <c r="D695" s="1" t="s">
        <v>644</v>
      </c>
      <c r="E695" s="1"/>
      <c r="F695" s="1">
        <v>156</v>
      </c>
      <c r="G695" s="1" t="s">
        <v>837</v>
      </c>
      <c r="H695" s="1" t="str">
        <f t="shared" si="11"/>
        <v>156아파트중위단위매매가격</v>
      </c>
      <c r="I695" s="1" t="s">
        <v>873</v>
      </c>
      <c r="J695" s="13">
        <v>2262.1397280238953</v>
      </c>
      <c r="K695" s="13">
        <v>2262.1397280238953</v>
      </c>
      <c r="L695" s="13">
        <v>2262.1397280238953</v>
      </c>
      <c r="M695" s="13">
        <v>2279.0738878678312</v>
      </c>
      <c r="N695" s="13">
        <v>2294.0512712662667</v>
      </c>
      <c r="O695" s="13">
        <v>2268.0135641247816</v>
      </c>
      <c r="P695" s="13">
        <v>2265.7343686789545</v>
      </c>
      <c r="Q695" s="14">
        <v>2290.0763358778627</v>
      </c>
      <c r="R695" s="14">
        <v>2290.0763358778627</v>
      </c>
      <c r="S695" s="14">
        <v>2290.0763358778627</v>
      </c>
      <c r="T695" s="14">
        <v>2270.6056374996183</v>
      </c>
      <c r="U695" s="5">
        <v>2265.3892261616447</v>
      </c>
      <c r="V695" s="5">
        <v>2265.0871718793223</v>
      </c>
      <c r="W695" s="5">
        <v>2250.3400735552568</v>
      </c>
      <c r="X695" s="5">
        <v>2250.3400735552568</v>
      </c>
      <c r="Y695" s="5">
        <v>2250.3400735552568</v>
      </c>
      <c r="Z695" s="5">
        <v>2250.3400735552568</v>
      </c>
      <c r="AA695" s="5">
        <v>2231.2002681335753</v>
      </c>
      <c r="AB695" s="5">
        <v>2221.6303654227345</v>
      </c>
      <c r="AC695" s="5">
        <v>2218.7814455444009</v>
      </c>
    </row>
    <row r="696" spans="1:29" s="5" customFormat="1">
      <c r="A696" s="1" t="s">
        <v>524</v>
      </c>
      <c r="B696" s="1" t="s">
        <v>542</v>
      </c>
      <c r="C696" s="1" t="s">
        <v>545</v>
      </c>
      <c r="D696" s="1"/>
      <c r="E696" s="1"/>
      <c r="F696" s="1">
        <v>157</v>
      </c>
      <c r="G696" s="1" t="s">
        <v>837</v>
      </c>
      <c r="H696" s="1" t="str">
        <f t="shared" si="11"/>
        <v>157아파트중위단위매매가격</v>
      </c>
      <c r="I696" s="1" t="s">
        <v>873</v>
      </c>
      <c r="J696" s="13">
        <v>2367.0117688376431</v>
      </c>
      <c r="K696" s="13">
        <v>2348.3391713635183</v>
      </c>
      <c r="L696" s="13">
        <v>2337.772140114374</v>
      </c>
      <c r="M696" s="13">
        <v>2334.0865489046619</v>
      </c>
      <c r="N696" s="13">
        <v>2328.7006755313496</v>
      </c>
      <c r="O696" s="13">
        <v>2316.6485348600054</v>
      </c>
      <c r="P696" s="13">
        <v>2306.5719071109474</v>
      </c>
      <c r="Q696" s="14">
        <v>2280.9607995959659</v>
      </c>
      <c r="R696" s="14">
        <v>2257.1391690858409</v>
      </c>
      <c r="S696" s="14">
        <v>2251.3726991533458</v>
      </c>
      <c r="T696" s="14">
        <v>2237.4651882706266</v>
      </c>
      <c r="U696" s="5">
        <v>2225.7969248031818</v>
      </c>
      <c r="V696" s="5">
        <v>2226.4791295081241</v>
      </c>
      <c r="W696" s="5">
        <v>2224.5481833438848</v>
      </c>
      <c r="X696" s="5">
        <v>2217.9836280925247</v>
      </c>
      <c r="Y696" s="5">
        <v>2223.0823935921849</v>
      </c>
      <c r="Z696" s="5">
        <v>2224.2616435924542</v>
      </c>
      <c r="AA696" s="5">
        <v>2224.8597134082661</v>
      </c>
      <c r="AB696" s="5">
        <v>2221.4184747036284</v>
      </c>
      <c r="AC696" s="5">
        <v>2220.8270690586396</v>
      </c>
    </row>
    <row r="697" spans="1:29" s="5" customFormat="1">
      <c r="A697" s="1" t="s">
        <v>524</v>
      </c>
      <c r="B697" s="1" t="s">
        <v>542</v>
      </c>
      <c r="C697" s="1"/>
      <c r="D697" s="1" t="s">
        <v>645</v>
      </c>
      <c r="E697" s="1"/>
      <c r="F697" s="1">
        <v>158</v>
      </c>
      <c r="G697" s="1" t="s">
        <v>837</v>
      </c>
      <c r="H697" s="1" t="str">
        <f t="shared" si="11"/>
        <v>158아파트중위단위매매가격</v>
      </c>
      <c r="I697" s="1" t="s">
        <v>873</v>
      </c>
      <c r="J697" s="13">
        <v>2314.4252287434165</v>
      </c>
      <c r="K697" s="13">
        <v>2294.953983626543</v>
      </c>
      <c r="L697" s="13">
        <v>2294.953983626543</v>
      </c>
      <c r="M697" s="13">
        <v>2289.0709385624177</v>
      </c>
      <c r="N697" s="13">
        <v>2272.0445906233203</v>
      </c>
      <c r="O697" s="13">
        <v>2243.2521525559728</v>
      </c>
      <c r="P697" s="13">
        <v>2216.6109075493373</v>
      </c>
      <c r="Q697" s="14">
        <v>2185.1304891197915</v>
      </c>
      <c r="R697" s="14">
        <v>2167.0865713286175</v>
      </c>
      <c r="S697" s="14">
        <v>2157.0813097276168</v>
      </c>
      <c r="T697" s="14">
        <v>2143.6716077537058</v>
      </c>
      <c r="U697" s="5">
        <v>2125.8579957314078</v>
      </c>
      <c r="V697" s="5">
        <v>2125.8579957314078</v>
      </c>
      <c r="W697" s="5">
        <v>2125.8579957314078</v>
      </c>
      <c r="X697" s="5">
        <v>2125.8579957314078</v>
      </c>
      <c r="Y697" s="5">
        <v>2136.828494176973</v>
      </c>
      <c r="Z697" s="5">
        <v>2140.4604554360531</v>
      </c>
      <c r="AA697" s="5">
        <v>2150.7290855594047</v>
      </c>
      <c r="AB697" s="5">
        <v>2151.2878655735799</v>
      </c>
      <c r="AC697" s="5">
        <v>2151.2878655735799</v>
      </c>
    </row>
    <row r="698" spans="1:29" s="5" customFormat="1">
      <c r="A698" s="1" t="s">
        <v>524</v>
      </c>
      <c r="B698" s="1" t="s">
        <v>542</v>
      </c>
      <c r="C698" s="1"/>
      <c r="D698" s="1" t="s">
        <v>573</v>
      </c>
      <c r="E698" s="1"/>
      <c r="F698" s="1">
        <v>159</v>
      </c>
      <c r="G698" s="1" t="s">
        <v>837</v>
      </c>
      <c r="H698" s="1" t="str">
        <f t="shared" si="11"/>
        <v>159아파트중위단위매매가격</v>
      </c>
      <c r="I698" s="1" t="s">
        <v>873</v>
      </c>
      <c r="J698" s="13">
        <v>3368.3685368358092</v>
      </c>
      <c r="K698" s="13">
        <v>3368.3685368358092</v>
      </c>
      <c r="L698" s="13">
        <v>3368.3685368358092</v>
      </c>
      <c r="M698" s="13">
        <v>3368.3685368358092</v>
      </c>
      <c r="N698" s="13">
        <v>3368.3685368358092</v>
      </c>
      <c r="O698" s="13">
        <v>3368.3685368358092</v>
      </c>
      <c r="P698" s="13">
        <v>3368.3685368358092</v>
      </c>
      <c r="Q698" s="14">
        <v>3345.1583601080747</v>
      </c>
      <c r="R698" s="14">
        <v>3330.388692579505</v>
      </c>
      <c r="S698" s="14">
        <v>3311.0582998438122</v>
      </c>
      <c r="T698" s="14">
        <v>3296.2876686917225</v>
      </c>
      <c r="U698" s="5">
        <v>3276.6083393263989</v>
      </c>
      <c r="V698" s="5">
        <v>3261.8599764305027</v>
      </c>
      <c r="W698" s="5">
        <v>3255.5338477773903</v>
      </c>
      <c r="X698" s="5">
        <v>3224.6675297163706</v>
      </c>
      <c r="Y698" s="5">
        <v>3186.3699363899823</v>
      </c>
      <c r="Z698" s="5">
        <v>3172.0792967144844</v>
      </c>
      <c r="AA698" s="5">
        <v>3157.1667834756545</v>
      </c>
      <c r="AB698" s="5">
        <v>3126.4692445705596</v>
      </c>
      <c r="AC698" s="5">
        <v>3121.0143300907403</v>
      </c>
    </row>
    <row r="699" spans="1:29" s="5" customFormat="1">
      <c r="A699" s="1" t="s">
        <v>524</v>
      </c>
      <c r="B699" s="1" t="s">
        <v>542</v>
      </c>
      <c r="C699" s="1"/>
      <c r="D699" s="1" t="s">
        <v>646</v>
      </c>
      <c r="E699" s="1"/>
      <c r="F699" s="1">
        <v>160</v>
      </c>
      <c r="G699" s="1" t="s">
        <v>837</v>
      </c>
      <c r="H699" s="1" t="str">
        <f t="shared" si="11"/>
        <v>160아파트중위단위매매가격</v>
      </c>
      <c r="I699" s="1" t="s">
        <v>873</v>
      </c>
      <c r="J699" s="13">
        <v>2407.8676808209057</v>
      </c>
      <c r="K699" s="13">
        <v>2396.093276902704</v>
      </c>
      <c r="L699" s="13">
        <v>2384.3188729845015</v>
      </c>
      <c r="M699" s="13">
        <v>2384.3188729845015</v>
      </c>
      <c r="N699" s="13">
        <v>2378.4337505739554</v>
      </c>
      <c r="O699" s="13">
        <v>2378.4337505739554</v>
      </c>
      <c r="P699" s="13">
        <v>2372.5444690662994</v>
      </c>
      <c r="Q699" s="14">
        <v>2336.5758747222771</v>
      </c>
      <c r="R699" s="14">
        <v>2336.5758747222771</v>
      </c>
      <c r="S699" s="14">
        <v>2329.9575272310931</v>
      </c>
      <c r="T699" s="14">
        <v>2326.2510780094476</v>
      </c>
      <c r="U699" s="5">
        <v>2302.6392188603695</v>
      </c>
      <c r="V699" s="5">
        <v>2305.3582094994331</v>
      </c>
      <c r="W699" s="5">
        <v>2298.9327696387236</v>
      </c>
      <c r="X699" s="5">
        <v>2297.7549133371922</v>
      </c>
      <c r="Y699" s="5">
        <v>2306.9293621355032</v>
      </c>
      <c r="Z699" s="5">
        <v>2309.4299947102536</v>
      </c>
      <c r="AA699" s="5">
        <v>2307.3226837211305</v>
      </c>
      <c r="AB699" s="5">
        <v>2298.9270989749893</v>
      </c>
      <c r="AC699" s="5">
        <v>2298.9270989749893</v>
      </c>
    </row>
    <row r="700" spans="1:29" s="5" customFormat="1">
      <c r="A700" s="1" t="s">
        <v>524</v>
      </c>
      <c r="B700" s="1" t="s">
        <v>542</v>
      </c>
      <c r="C700" s="1"/>
      <c r="D700" s="1" t="s">
        <v>647</v>
      </c>
      <c r="E700" s="1"/>
      <c r="F700" s="1">
        <v>161</v>
      </c>
      <c r="G700" s="1" t="s">
        <v>837</v>
      </c>
      <c r="H700" s="1" t="str">
        <f t="shared" si="11"/>
        <v>161아파트중위단위매매가격</v>
      </c>
      <c r="I700" s="1" t="s">
        <v>873</v>
      </c>
      <c r="J700" s="13">
        <v>2295.753161152104</v>
      </c>
      <c r="K700" s="13">
        <v>2271.2003634383063</v>
      </c>
      <c r="L700" s="13">
        <v>2250.7452173484362</v>
      </c>
      <c r="M700" s="13">
        <v>2246.1293288402785</v>
      </c>
      <c r="N700" s="13">
        <v>2251.3985439752223</v>
      </c>
      <c r="O700" s="13">
        <v>2245.1581447757198</v>
      </c>
      <c r="P700" s="13">
        <v>2246.5269505328461</v>
      </c>
      <c r="Q700" s="14">
        <v>2233.5347693005201</v>
      </c>
      <c r="R700" s="14">
        <v>2186.5238732708613</v>
      </c>
      <c r="S700" s="14">
        <v>2186.5238732708613</v>
      </c>
      <c r="T700" s="14">
        <v>2164.9473354065462</v>
      </c>
      <c r="U700" s="5">
        <v>2142.4210914067194</v>
      </c>
      <c r="V700" s="5">
        <v>2144.0601106142876</v>
      </c>
      <c r="W700" s="5">
        <v>2144.0601106142876</v>
      </c>
      <c r="X700" s="5">
        <v>2130.3333875815806</v>
      </c>
      <c r="Y700" s="5">
        <v>2132.058327692077</v>
      </c>
      <c r="Z700" s="5">
        <v>2131.7945432247634</v>
      </c>
      <c r="AA700" s="5">
        <v>2127.1233617681696</v>
      </c>
      <c r="AB700" s="5">
        <v>2126.6565086459782</v>
      </c>
      <c r="AC700" s="5">
        <v>2125.6525433714178</v>
      </c>
    </row>
    <row r="701" spans="1:29" s="5" customFormat="1">
      <c r="A701" s="1" t="s">
        <v>524</v>
      </c>
      <c r="B701" s="1" t="s">
        <v>546</v>
      </c>
      <c r="C701" s="1"/>
      <c r="D701" s="1"/>
      <c r="E701" s="1"/>
      <c r="F701" s="1">
        <v>162</v>
      </c>
      <c r="G701" s="1" t="s">
        <v>837</v>
      </c>
      <c r="H701" s="1" t="str">
        <f t="shared" si="11"/>
        <v>162아파트중위단위매매가격</v>
      </c>
      <c r="I701" s="1" t="s">
        <v>873</v>
      </c>
      <c r="J701" s="13">
        <v>2427.2880662374882</v>
      </c>
      <c r="K701" s="13">
        <v>2408.7207877386686</v>
      </c>
      <c r="L701" s="13">
        <v>2404.7732672969591</v>
      </c>
      <c r="M701" s="13">
        <v>2400.1907409681635</v>
      </c>
      <c r="N701" s="13">
        <v>2386.4892370366501</v>
      </c>
      <c r="O701" s="13">
        <v>2378.5585045405473</v>
      </c>
      <c r="P701" s="13">
        <v>2368.3437523673583</v>
      </c>
      <c r="Q701" s="14">
        <v>2341.8104501379153</v>
      </c>
      <c r="R701" s="14">
        <v>2339.0677233962651</v>
      </c>
      <c r="S701" s="14">
        <v>2331.3118297257147</v>
      </c>
      <c r="T701" s="14">
        <v>2340.883896736103</v>
      </c>
      <c r="U701" s="5">
        <v>2339.3875382072515</v>
      </c>
      <c r="V701" s="5">
        <v>2339.3875382072515</v>
      </c>
      <c r="W701" s="5">
        <v>2339.3875382072515</v>
      </c>
      <c r="X701" s="5">
        <v>2338.9321146832526</v>
      </c>
      <c r="Y701" s="5">
        <v>2352.296354916547</v>
      </c>
      <c r="Z701" s="5">
        <v>2361.9384839207987</v>
      </c>
      <c r="AA701" s="5">
        <v>2364.3317580623484</v>
      </c>
      <c r="AB701" s="5">
        <v>2355.1276621295597</v>
      </c>
      <c r="AC701" s="5">
        <v>2353.8715854843954</v>
      </c>
    </row>
    <row r="702" spans="1:29" s="5" customFormat="1">
      <c r="A702" s="1" t="s">
        <v>524</v>
      </c>
      <c r="B702" s="1" t="s">
        <v>546</v>
      </c>
      <c r="C702" s="1"/>
      <c r="D702" s="1" t="s">
        <v>630</v>
      </c>
      <c r="E702" s="1"/>
      <c r="F702" s="1">
        <v>163</v>
      </c>
      <c r="G702" s="1" t="s">
        <v>837</v>
      </c>
      <c r="H702" s="1" t="str">
        <f t="shared" si="11"/>
        <v>163아파트중위단위매매가격</v>
      </c>
      <c r="I702" s="1" t="s">
        <v>873</v>
      </c>
      <c r="J702" s="13">
        <v>1810.3257712455597</v>
      </c>
      <c r="K702" s="13">
        <v>1810.3257712455597</v>
      </c>
      <c r="L702" s="13">
        <v>1787.2454091419818</v>
      </c>
      <c r="M702" s="13">
        <v>1787.2454091419818</v>
      </c>
      <c r="N702" s="13">
        <v>1786.6635350857864</v>
      </c>
      <c r="O702" s="13">
        <v>1768.5242020782057</v>
      </c>
      <c r="P702" s="13">
        <v>1764.6003232858607</v>
      </c>
      <c r="Q702" s="14">
        <v>1764.6003232858607</v>
      </c>
      <c r="R702" s="14">
        <v>1776.4667075916923</v>
      </c>
      <c r="S702" s="14">
        <v>1777.993149732597</v>
      </c>
      <c r="T702" s="14">
        <v>1825.9023354564756</v>
      </c>
      <c r="U702" s="5">
        <v>1829.2712075196168</v>
      </c>
      <c r="V702" s="5">
        <v>1829.2712075196168</v>
      </c>
      <c r="W702" s="5">
        <v>1829.2712075196168</v>
      </c>
      <c r="X702" s="5">
        <v>1829.2712075196168</v>
      </c>
      <c r="Y702" s="5">
        <v>1850.1916093992729</v>
      </c>
      <c r="Z702" s="5">
        <v>1849.2152699721078</v>
      </c>
      <c r="AA702" s="5">
        <v>1849.2152699721078</v>
      </c>
      <c r="AB702" s="5">
        <v>1849.2152699721078</v>
      </c>
      <c r="AC702" s="5">
        <v>1844.8579714971622</v>
      </c>
    </row>
    <row r="703" spans="1:29" s="5" customFormat="1">
      <c r="A703" s="1" t="s">
        <v>524</v>
      </c>
      <c r="B703" s="1" t="s">
        <v>546</v>
      </c>
      <c r="C703" s="1"/>
      <c r="D703" s="1" t="s">
        <v>559</v>
      </c>
      <c r="E703" s="1"/>
      <c r="F703" s="1">
        <v>164</v>
      </c>
      <c r="G703" s="1" t="s">
        <v>837</v>
      </c>
      <c r="H703" s="1" t="str">
        <f t="shared" si="11"/>
        <v>164아파트중위단위매매가격</v>
      </c>
      <c r="I703" s="1" t="s">
        <v>873</v>
      </c>
      <c r="J703" s="13">
        <v>2210.7374176129879</v>
      </c>
      <c r="K703" s="13">
        <v>2210.7374176129879</v>
      </c>
      <c r="L703" s="13">
        <v>2214.442768139148</v>
      </c>
      <c r="M703" s="13">
        <v>2221.245669029915</v>
      </c>
      <c r="N703" s="13">
        <v>2214.9969518390571</v>
      </c>
      <c r="O703" s="13">
        <v>2211.6929327151415</v>
      </c>
      <c r="P703" s="13">
        <v>2189.4608295581829</v>
      </c>
      <c r="Q703" s="14">
        <v>2178.3447779797034</v>
      </c>
      <c r="R703" s="14">
        <v>2174.6394274535437</v>
      </c>
      <c r="S703" s="14">
        <v>2174.6394274535437</v>
      </c>
      <c r="T703" s="14">
        <v>2174.6394274535437</v>
      </c>
      <c r="U703" s="5">
        <v>2174.6394274535437</v>
      </c>
      <c r="V703" s="5">
        <v>2174.6394274535437</v>
      </c>
      <c r="W703" s="5">
        <v>2174.6394274535437</v>
      </c>
      <c r="X703" s="5">
        <v>2175.4607387366159</v>
      </c>
      <c r="Y703" s="5">
        <v>2179.1660892627756</v>
      </c>
      <c r="Z703" s="5">
        <v>2182.8714397889353</v>
      </c>
      <c r="AA703" s="5">
        <v>2182.8714397889353</v>
      </c>
      <c r="AB703" s="5">
        <v>2179.1770404982603</v>
      </c>
      <c r="AC703" s="5">
        <v>2171.7663394459405</v>
      </c>
    </row>
    <row r="704" spans="1:29" s="5" customFormat="1">
      <c r="A704" s="1" t="s">
        <v>524</v>
      </c>
      <c r="B704" s="1" t="s">
        <v>546</v>
      </c>
      <c r="C704" s="1"/>
      <c r="D704" s="1" t="s">
        <v>636</v>
      </c>
      <c r="E704" s="1"/>
      <c r="F704" s="1">
        <v>165</v>
      </c>
      <c r="G704" s="1" t="s">
        <v>837</v>
      </c>
      <c r="H704" s="1" t="str">
        <f t="shared" si="11"/>
        <v>165아파트중위단위매매가격</v>
      </c>
      <c r="I704" s="1" t="s">
        <v>873</v>
      </c>
      <c r="J704" s="13">
        <v>2716.4950356934905</v>
      </c>
      <c r="K704" s="13">
        <v>2716.4950356934905</v>
      </c>
      <c r="L704" s="13">
        <v>2707.9738190000862</v>
      </c>
      <c r="M704" s="13">
        <v>2692.7044751157746</v>
      </c>
      <c r="N704" s="13">
        <v>2658.6196083421573</v>
      </c>
      <c r="O704" s="13">
        <v>2650.9572901325482</v>
      </c>
      <c r="P704" s="13">
        <v>2642.0569481412149</v>
      </c>
      <c r="Q704" s="14">
        <v>2600.0321559766335</v>
      </c>
      <c r="R704" s="14">
        <v>2590.0635742877325</v>
      </c>
      <c r="S704" s="14">
        <v>2568.607764390897</v>
      </c>
      <c r="T704" s="14">
        <v>2568.6805191781623</v>
      </c>
      <c r="U704" s="5">
        <v>2576.7320489688223</v>
      </c>
      <c r="V704" s="5">
        <v>2576.7320489688223</v>
      </c>
      <c r="W704" s="5">
        <v>2576.7320489688223</v>
      </c>
      <c r="X704" s="5">
        <v>2563.1663219520797</v>
      </c>
      <c r="Y704" s="5">
        <v>2576.7320489688223</v>
      </c>
      <c r="Z704" s="5">
        <v>2591.8858701425279</v>
      </c>
      <c r="AA704" s="5">
        <v>2591.8858701425279</v>
      </c>
      <c r="AB704" s="5">
        <v>2566.7854685361017</v>
      </c>
      <c r="AC704" s="5">
        <v>2566.7854685361017</v>
      </c>
    </row>
    <row r="705" spans="1:29" s="5" customFormat="1">
      <c r="A705" s="1" t="s">
        <v>524</v>
      </c>
      <c r="B705" s="1" t="s">
        <v>546</v>
      </c>
      <c r="C705" s="1"/>
      <c r="D705" s="1" t="s">
        <v>648</v>
      </c>
      <c r="E705" s="1"/>
      <c r="F705" s="1">
        <v>166</v>
      </c>
      <c r="G705" s="1" t="s">
        <v>837</v>
      </c>
      <c r="H705" s="1" t="str">
        <f t="shared" si="11"/>
        <v>166아파트중위단위매매가격</v>
      </c>
      <c r="I705" s="1" t="s">
        <v>873</v>
      </c>
      <c r="J705" s="13">
        <v>2766.818429600954</v>
      </c>
      <c r="K705" s="13">
        <v>2681.4609821953154</v>
      </c>
      <c r="L705" s="13">
        <v>2688.9060783482405</v>
      </c>
      <c r="M705" s="13">
        <v>2688.9060783482405</v>
      </c>
      <c r="N705" s="13">
        <v>2688.9060783482405</v>
      </c>
      <c r="O705" s="13">
        <v>2678.734373301962</v>
      </c>
      <c r="P705" s="13">
        <v>2672.6288660400705</v>
      </c>
      <c r="Q705" s="14">
        <v>2630.3689297254327</v>
      </c>
      <c r="R705" s="14">
        <v>2630.3689297254327</v>
      </c>
      <c r="S705" s="14">
        <v>2630.3689297254327</v>
      </c>
      <c r="T705" s="14">
        <v>2645.6670099260673</v>
      </c>
      <c r="U705" s="5">
        <v>2645.6670099260673</v>
      </c>
      <c r="V705" s="5">
        <v>2645.6670099260673</v>
      </c>
      <c r="W705" s="5">
        <v>2645.6670099260673</v>
      </c>
      <c r="X705" s="5">
        <v>2664.4887678782598</v>
      </c>
      <c r="Y705" s="5">
        <v>2688.9894663166378</v>
      </c>
      <c r="Z705" s="5">
        <v>2697.2087489225582</v>
      </c>
      <c r="AA705" s="5">
        <v>2707.8112242688308</v>
      </c>
      <c r="AB705" s="5">
        <v>2719.7236478205123</v>
      </c>
      <c r="AC705" s="5">
        <v>2724.4973580916239</v>
      </c>
    </row>
    <row r="706" spans="1:29" s="5" customFormat="1">
      <c r="A706" s="1" t="s">
        <v>524</v>
      </c>
      <c r="B706" s="1" t="s">
        <v>546</v>
      </c>
      <c r="C706" s="1"/>
      <c r="D706" s="1" t="s">
        <v>649</v>
      </c>
      <c r="E706" s="1"/>
      <c r="F706" s="1">
        <v>167</v>
      </c>
      <c r="G706" s="1" t="s">
        <v>837</v>
      </c>
      <c r="H706" s="1" t="str">
        <f t="shared" si="11"/>
        <v>167아파트중위단위매매가격</v>
      </c>
      <c r="I706" s="1" t="s">
        <v>873</v>
      </c>
      <c r="J706" s="13">
        <v>1887.3937513069022</v>
      </c>
      <c r="K706" s="13">
        <v>1887.3937513069022</v>
      </c>
      <c r="L706" s="13">
        <v>1887.3937513069022</v>
      </c>
      <c r="M706" s="13">
        <v>1887.3937513069022</v>
      </c>
      <c r="N706" s="13">
        <v>1887.3937513069022</v>
      </c>
      <c r="O706" s="13">
        <v>1887.3937513069022</v>
      </c>
      <c r="P706" s="13">
        <v>1874.8056344891779</v>
      </c>
      <c r="Q706" s="14">
        <v>1874.8056344891779</v>
      </c>
      <c r="R706" s="14">
        <v>1874.8056344891779</v>
      </c>
      <c r="S706" s="14">
        <v>1874.8056344891779</v>
      </c>
      <c r="T706" s="14">
        <v>1874.8056344891779</v>
      </c>
      <c r="U706" s="5">
        <v>1874.8056344891779</v>
      </c>
      <c r="V706" s="5">
        <v>1874.8056344891779</v>
      </c>
      <c r="W706" s="5">
        <v>1874.8056344891779</v>
      </c>
      <c r="X706" s="5">
        <v>1874.8056344891779</v>
      </c>
      <c r="Y706" s="5">
        <v>1871.7900967556843</v>
      </c>
      <c r="Z706" s="5">
        <v>1886.9706790108253</v>
      </c>
      <c r="AA706" s="5">
        <v>1886.9706790108253</v>
      </c>
      <c r="AB706" s="5">
        <v>1868.4005768752634</v>
      </c>
      <c r="AC706" s="5">
        <v>1863.7580513413729</v>
      </c>
    </row>
    <row r="707" spans="1:29" s="5" customFormat="1">
      <c r="A707" s="1" t="s">
        <v>524</v>
      </c>
      <c r="B707" s="1" t="s">
        <v>547</v>
      </c>
      <c r="C707" s="1"/>
      <c r="D707" s="1"/>
      <c r="E707" s="1"/>
      <c r="F707" s="1">
        <v>168</v>
      </c>
      <c r="G707" s="1" t="s">
        <v>837</v>
      </c>
      <c r="H707" s="1" t="str">
        <f t="shared" si="11"/>
        <v>168아파트중위단위매매가격</v>
      </c>
      <c r="I707" s="1" t="s">
        <v>873</v>
      </c>
      <c r="J707" s="13">
        <v>1616.8123611998658</v>
      </c>
      <c r="K707" s="13">
        <v>1616.8123611998658</v>
      </c>
      <c r="L707" s="13">
        <v>1631.8043553850964</v>
      </c>
      <c r="M707" s="13">
        <v>1648.6399379762236</v>
      </c>
      <c r="N707" s="13">
        <v>1670.6176133994143</v>
      </c>
      <c r="O707" s="13">
        <v>1685.4769509676826</v>
      </c>
      <c r="P707" s="13">
        <v>1686.014749601844</v>
      </c>
      <c r="Q707" s="14">
        <v>1690.2635841826043</v>
      </c>
      <c r="R707" s="14">
        <v>1696.8066161824806</v>
      </c>
      <c r="S707" s="14">
        <v>1696.6409527185499</v>
      </c>
      <c r="T707" s="14">
        <v>1699.3463637124087</v>
      </c>
      <c r="U707" s="5">
        <v>1708.0754961029138</v>
      </c>
      <c r="V707" s="5">
        <v>1710.2666708284473</v>
      </c>
      <c r="W707" s="5">
        <v>1712.0010374650974</v>
      </c>
      <c r="X707" s="5">
        <v>1713.9032824854542</v>
      </c>
      <c r="Y707" s="5">
        <v>1719.5657807589798</v>
      </c>
      <c r="Z707" s="5">
        <v>1725.1619052414628</v>
      </c>
      <c r="AA707" s="5">
        <v>1725.4809143762679</v>
      </c>
      <c r="AB707" s="5">
        <v>1726.0075371403148</v>
      </c>
      <c r="AC707" s="5">
        <v>1721.0606724114684</v>
      </c>
    </row>
    <row r="708" spans="1:29" s="5" customFormat="1">
      <c r="A708" s="1" t="s">
        <v>524</v>
      </c>
      <c r="B708" s="1" t="s">
        <v>547</v>
      </c>
      <c r="C708" s="1"/>
      <c r="D708" s="1" t="s">
        <v>630</v>
      </c>
      <c r="E708" s="1"/>
      <c r="F708" s="1">
        <v>169</v>
      </c>
      <c r="G708" s="1" t="s">
        <v>837</v>
      </c>
      <c r="H708" s="1" t="str">
        <f t="shared" si="11"/>
        <v>169아파트중위단위매매가격</v>
      </c>
      <c r="I708" s="1" t="s">
        <v>873</v>
      </c>
      <c r="J708" s="13">
        <v>1541.9257796661968</v>
      </c>
      <c r="K708" s="13">
        <v>1541.9257796661968</v>
      </c>
      <c r="L708" s="13">
        <v>1588.0253383253025</v>
      </c>
      <c r="M708" s="13">
        <v>1631.5320607812391</v>
      </c>
      <c r="N708" s="13">
        <v>1647.4371089995839</v>
      </c>
      <c r="O708" s="13">
        <v>1654.4154778860602</v>
      </c>
      <c r="P708" s="13">
        <v>1654.4154778860602</v>
      </c>
      <c r="Q708" s="14">
        <v>1649.6432455623565</v>
      </c>
      <c r="R708" s="14">
        <v>1708.2118132850242</v>
      </c>
      <c r="S708" s="14">
        <v>1708.2118132850242</v>
      </c>
      <c r="T708" s="14">
        <v>1740.4738457586045</v>
      </c>
      <c r="U708" s="5">
        <v>1749.1231802719324</v>
      </c>
      <c r="V708" s="5">
        <v>1751.8585196155402</v>
      </c>
      <c r="W708" s="5">
        <v>1751.8585196155402</v>
      </c>
      <c r="X708" s="5">
        <v>1751.8585196155402</v>
      </c>
      <c r="Y708" s="5">
        <v>1752.7617747882523</v>
      </c>
      <c r="Z708" s="5">
        <v>1752.7617747882523</v>
      </c>
      <c r="AA708" s="5">
        <v>1760.6006133023159</v>
      </c>
      <c r="AB708" s="5">
        <v>1755.31352437348</v>
      </c>
      <c r="AC708" s="5">
        <v>1755.31352437348</v>
      </c>
    </row>
    <row r="709" spans="1:29" s="5" customFormat="1">
      <c r="A709" s="1" t="s">
        <v>524</v>
      </c>
      <c r="B709" s="1" t="s">
        <v>547</v>
      </c>
      <c r="C709" s="1"/>
      <c r="D709" s="1" t="s">
        <v>636</v>
      </c>
      <c r="E709" s="1"/>
      <c r="F709" s="1">
        <v>170</v>
      </c>
      <c r="G709" s="1" t="s">
        <v>837</v>
      </c>
      <c r="H709" s="1" t="str">
        <f t="shared" si="11"/>
        <v>170아파트중위단위매매가격</v>
      </c>
      <c r="I709" s="1" t="s">
        <v>873</v>
      </c>
      <c r="J709" s="13">
        <v>1834.5296932611595</v>
      </c>
      <c r="K709" s="13">
        <v>1834.5296932611595</v>
      </c>
      <c r="L709" s="13">
        <v>1851.8968853218717</v>
      </c>
      <c r="M709" s="13">
        <v>1851.8968853218717</v>
      </c>
      <c r="N709" s="13">
        <v>1884.1931424005015</v>
      </c>
      <c r="O709" s="13">
        <v>1926.8785814324199</v>
      </c>
      <c r="P709" s="13">
        <v>1929.1721748945888</v>
      </c>
      <c r="Q709" s="14">
        <v>1960.4907106135074</v>
      </c>
      <c r="R709" s="14">
        <v>1966.6104213552962</v>
      </c>
      <c r="S709" s="14">
        <v>1966.6104213552962</v>
      </c>
      <c r="T709" s="14">
        <v>1966.6104213552962</v>
      </c>
      <c r="U709" s="5">
        <v>1971.2907545950229</v>
      </c>
      <c r="V709" s="5">
        <v>1976.4298597635941</v>
      </c>
      <c r="W709" s="5">
        <v>1979.2169802489937</v>
      </c>
      <c r="X709" s="5">
        <v>1986.9781171757568</v>
      </c>
      <c r="Y709" s="5">
        <v>2009.1743119266055</v>
      </c>
      <c r="Z709" s="5">
        <v>2017.5076452599387</v>
      </c>
      <c r="AA709" s="5">
        <v>2017.5076452599387</v>
      </c>
      <c r="AB709" s="5">
        <v>2017.5076452599387</v>
      </c>
      <c r="AC709" s="5">
        <v>2013.9265738426752</v>
      </c>
    </row>
    <row r="710" spans="1:29" s="5" customFormat="1">
      <c r="A710" s="1" t="s">
        <v>524</v>
      </c>
      <c r="B710" s="1" t="s">
        <v>547</v>
      </c>
      <c r="C710" s="1"/>
      <c r="D710" s="1" t="s">
        <v>631</v>
      </c>
      <c r="E710" s="1"/>
      <c r="F710" s="1">
        <v>171</v>
      </c>
      <c r="G710" s="1" t="s">
        <v>837</v>
      </c>
      <c r="H710" s="1" t="str">
        <f t="shared" si="11"/>
        <v>171아파트중위단위매매가격</v>
      </c>
      <c r="I710" s="1" t="s">
        <v>873</v>
      </c>
      <c r="J710" s="13">
        <v>1516.414983726525</v>
      </c>
      <c r="K710" s="13">
        <v>1516.414983726525</v>
      </c>
      <c r="L710" s="13">
        <v>1516.414983726525</v>
      </c>
      <c r="M710" s="13">
        <v>1516.414983726525</v>
      </c>
      <c r="N710" s="13">
        <v>1548.8215488215487</v>
      </c>
      <c r="O710" s="13">
        <v>1548.8215488215487</v>
      </c>
      <c r="P710" s="13">
        <v>1548.8215488215487</v>
      </c>
      <c r="Q710" s="14">
        <v>1533.123464088947</v>
      </c>
      <c r="R710" s="14">
        <v>1555.7650105682128</v>
      </c>
      <c r="S710" s="14">
        <v>1569.3763007752477</v>
      </c>
      <c r="T710" s="14">
        <v>1580.21686114883</v>
      </c>
      <c r="U710" s="5">
        <v>1591.7683572986111</v>
      </c>
      <c r="V710" s="5">
        <v>1597.6911244154082</v>
      </c>
      <c r="W710" s="5">
        <v>1605.281670051218</v>
      </c>
      <c r="X710" s="5">
        <v>1605.281670051218</v>
      </c>
      <c r="Y710" s="5">
        <v>1620.2916767223319</v>
      </c>
      <c r="Z710" s="5">
        <v>1639.762945733095</v>
      </c>
      <c r="AA710" s="5">
        <v>1639.762945733095</v>
      </c>
      <c r="AB710" s="5">
        <v>1640.8906302523324</v>
      </c>
      <c r="AC710" s="5">
        <v>1640.8906302523324</v>
      </c>
    </row>
    <row r="711" spans="1:29" s="5" customFormat="1">
      <c r="A711" s="1" t="s">
        <v>524</v>
      </c>
      <c r="B711" s="1" t="s">
        <v>547</v>
      </c>
      <c r="C711" s="1"/>
      <c r="D711" s="1" t="s">
        <v>645</v>
      </c>
      <c r="E711" s="1"/>
      <c r="F711" s="1">
        <v>172</v>
      </c>
      <c r="G711" s="1" t="s">
        <v>837</v>
      </c>
      <c r="H711" s="1" t="str">
        <f t="shared" si="11"/>
        <v>172아파트중위단위매매가격</v>
      </c>
      <c r="I711" s="1" t="s">
        <v>873</v>
      </c>
      <c r="J711" s="13">
        <v>1589.604986987059</v>
      </c>
      <c r="K711" s="13">
        <v>1589.604986987059</v>
      </c>
      <c r="L711" s="13">
        <v>1618.1742807129804</v>
      </c>
      <c r="M711" s="13">
        <v>1665.4190007818829</v>
      </c>
      <c r="N711" s="13">
        <v>1668.8161566334907</v>
      </c>
      <c r="O711" s="13">
        <v>1675.0923685351411</v>
      </c>
      <c r="P711" s="13">
        <v>1675.0923685351411</v>
      </c>
      <c r="Q711" s="14">
        <v>1672.782713919335</v>
      </c>
      <c r="R711" s="14">
        <v>1672.1203716943842</v>
      </c>
      <c r="S711" s="14">
        <v>1665.7540503297096</v>
      </c>
      <c r="T711" s="14">
        <v>1665.7540503297096</v>
      </c>
      <c r="U711" s="5">
        <v>1672.1203716943842</v>
      </c>
      <c r="V711" s="5">
        <v>1672.1203716943842</v>
      </c>
      <c r="W711" s="5">
        <v>1672.1203716943842</v>
      </c>
      <c r="X711" s="5">
        <v>1672.1203716943842</v>
      </c>
      <c r="Y711" s="5">
        <v>1659.0656406270668</v>
      </c>
      <c r="Z711" s="5">
        <v>1657.5401506604917</v>
      </c>
      <c r="AA711" s="5">
        <v>1657.5401506604917</v>
      </c>
      <c r="AB711" s="5">
        <v>1659.4292027496799</v>
      </c>
      <c r="AC711" s="5">
        <v>1657.5401506604917</v>
      </c>
    </row>
    <row r="712" spans="1:29" s="5" customFormat="1">
      <c r="A712" s="1" t="s">
        <v>524</v>
      </c>
      <c r="B712" s="1" t="s">
        <v>547</v>
      </c>
      <c r="C712" s="1"/>
      <c r="D712" s="1" t="s">
        <v>650</v>
      </c>
      <c r="E712" s="1"/>
      <c r="F712" s="1">
        <v>173</v>
      </c>
      <c r="G712" s="1" t="s">
        <v>837</v>
      </c>
      <c r="H712" s="1" t="str">
        <f t="shared" si="11"/>
        <v>173아파트중위단위매매가격</v>
      </c>
      <c r="I712" s="1" t="s">
        <v>873</v>
      </c>
      <c r="J712" s="13">
        <v>1521.2303577398864</v>
      </c>
      <c r="K712" s="13">
        <v>1521.2303577398864</v>
      </c>
      <c r="L712" s="13">
        <v>1521.2303577398864</v>
      </c>
      <c r="M712" s="13">
        <v>1521.2303577398864</v>
      </c>
      <c r="N712" s="13">
        <v>1551.9678342940633</v>
      </c>
      <c r="O712" s="13">
        <v>1561.5615615615616</v>
      </c>
      <c r="P712" s="13">
        <v>1561.5615615615616</v>
      </c>
      <c r="Q712" s="14">
        <v>1561.5615615615616</v>
      </c>
      <c r="R712" s="14">
        <v>1561.5615615615616</v>
      </c>
      <c r="S712" s="14">
        <v>1561.5615615615616</v>
      </c>
      <c r="T712" s="14">
        <v>1561.5615615615616</v>
      </c>
      <c r="U712" s="5">
        <v>1561.5615615615616</v>
      </c>
      <c r="V712" s="5">
        <v>1561.5615615615616</v>
      </c>
      <c r="W712" s="5">
        <v>1561.5615615615616</v>
      </c>
      <c r="X712" s="5">
        <v>1561.5615615615616</v>
      </c>
      <c r="Y712" s="5">
        <v>1569.6668681223318</v>
      </c>
      <c r="Z712" s="5">
        <v>1574.671873127337</v>
      </c>
      <c r="AA712" s="5">
        <v>1574.671873127337</v>
      </c>
      <c r="AB712" s="5">
        <v>1574.671873127337</v>
      </c>
      <c r="AC712" s="5">
        <v>1561.5615615615616</v>
      </c>
    </row>
    <row r="713" spans="1:29" s="5" customFormat="1">
      <c r="A713" s="1" t="s">
        <v>524</v>
      </c>
      <c r="B713" s="1" t="s">
        <v>548</v>
      </c>
      <c r="C713" s="1"/>
      <c r="D713" s="1"/>
      <c r="E713" s="1"/>
      <c r="F713" s="1">
        <v>174</v>
      </c>
      <c r="G713" s="1" t="s">
        <v>837</v>
      </c>
      <c r="H713" s="1" t="str">
        <f t="shared" si="11"/>
        <v>174아파트중위단위매매가격</v>
      </c>
      <c r="I713" s="1" t="s">
        <v>873</v>
      </c>
      <c r="J713" s="13">
        <v>1997.685888109075</v>
      </c>
      <c r="K713" s="13">
        <v>2011.5745400915844</v>
      </c>
      <c r="L713" s="13">
        <v>2031.5128775423691</v>
      </c>
      <c r="M713" s="13">
        <v>2042.8088019370439</v>
      </c>
      <c r="N713" s="13">
        <v>2051.3059842198982</v>
      </c>
      <c r="O713" s="13">
        <v>2054.0110029472153</v>
      </c>
      <c r="P713" s="13">
        <v>2059.4531005722347</v>
      </c>
      <c r="Q713" s="14">
        <v>2063.3647794216758</v>
      </c>
      <c r="R713" s="14">
        <v>2065.4685436661321</v>
      </c>
      <c r="S713" s="14">
        <v>2074.3873012970066</v>
      </c>
      <c r="T713" s="14">
        <v>2082.6092685731096</v>
      </c>
      <c r="U713" s="5">
        <v>2095.2719872612702</v>
      </c>
      <c r="V713" s="5">
        <v>2107.6770017280664</v>
      </c>
      <c r="W713" s="5">
        <v>2109.3328297401977</v>
      </c>
      <c r="X713" s="5">
        <v>2116.9622800971592</v>
      </c>
      <c r="Y713" s="5">
        <v>2139.1098658975943</v>
      </c>
      <c r="Z713" s="5">
        <v>2160.0121359507289</v>
      </c>
      <c r="AA713" s="5">
        <v>2183.6107771258348</v>
      </c>
      <c r="AB713" s="5">
        <v>2218.6767187110013</v>
      </c>
      <c r="AC713" s="5">
        <v>2235.8375245906013</v>
      </c>
    </row>
    <row r="714" spans="1:29" s="5" customFormat="1">
      <c r="A714" s="1" t="s">
        <v>524</v>
      </c>
      <c r="B714" s="1" t="s">
        <v>548</v>
      </c>
      <c r="C714" s="1"/>
      <c r="D714" s="1" t="s">
        <v>559</v>
      </c>
      <c r="E714" s="1"/>
      <c r="F714" s="1">
        <v>175</v>
      </c>
      <c r="G714" s="1" t="s">
        <v>837</v>
      </c>
      <c r="H714" s="1" t="str">
        <f t="shared" si="11"/>
        <v>175아파트중위단위매매가격</v>
      </c>
      <c r="I714" s="1" t="s">
        <v>873</v>
      </c>
      <c r="J714" s="13">
        <v>1965.0526563511207</v>
      </c>
      <c r="K714" s="13">
        <v>1965.0526563511207</v>
      </c>
      <c r="L714" s="13">
        <v>1984.4678472671649</v>
      </c>
      <c r="M714" s="13">
        <v>2018.0031770312407</v>
      </c>
      <c r="N714" s="13">
        <v>1999.1763252338646</v>
      </c>
      <c r="O714" s="13">
        <v>2008.5897511325529</v>
      </c>
      <c r="P714" s="13">
        <v>2009.7664293698888</v>
      </c>
      <c r="Q714" s="14">
        <v>2009.7664293698888</v>
      </c>
      <c r="R714" s="14">
        <v>2009.7664293698888</v>
      </c>
      <c r="S714" s="14">
        <v>2009.7664293698888</v>
      </c>
      <c r="T714" s="14">
        <v>2035.147239016927</v>
      </c>
      <c r="U714" s="5">
        <v>2062.8029876321807</v>
      </c>
      <c r="V714" s="5">
        <v>2082.7204800847207</v>
      </c>
      <c r="W714" s="5">
        <v>2082.7204800847207</v>
      </c>
      <c r="X714" s="5">
        <v>2097.8883485022043</v>
      </c>
      <c r="Y714" s="5">
        <v>2130.5099824389381</v>
      </c>
      <c r="Z714" s="5">
        <v>2138.8488750340016</v>
      </c>
      <c r="AA714" s="5">
        <v>2138.8488750340016</v>
      </c>
      <c r="AB714" s="5">
        <v>2144.7360762585395</v>
      </c>
      <c r="AC714" s="5">
        <v>2169.7527540437295</v>
      </c>
    </row>
    <row r="715" spans="1:29" s="5" customFormat="1">
      <c r="A715" s="1" t="s">
        <v>524</v>
      </c>
      <c r="B715" s="1" t="s">
        <v>548</v>
      </c>
      <c r="C715" s="1"/>
      <c r="D715" s="1" t="s">
        <v>630</v>
      </c>
      <c r="E715" s="1"/>
      <c r="F715" s="1">
        <v>176</v>
      </c>
      <c r="G715" s="1" t="s">
        <v>837</v>
      </c>
      <c r="H715" s="1" t="str">
        <f t="shared" si="11"/>
        <v>176아파트중위단위매매가격</v>
      </c>
      <c r="I715" s="1" t="s">
        <v>873</v>
      </c>
      <c r="J715" s="13">
        <v>1759.0119603845358</v>
      </c>
      <c r="K715" s="13">
        <v>1764.8946593668288</v>
      </c>
      <c r="L715" s="13">
        <v>1779.1259975209368</v>
      </c>
      <c r="M715" s="13">
        <v>1793.3573356750449</v>
      </c>
      <c r="N715" s="13">
        <v>1821.8200119832611</v>
      </c>
      <c r="O715" s="13">
        <v>1836.0513501373691</v>
      </c>
      <c r="P715" s="13">
        <v>1862.0480862560635</v>
      </c>
      <c r="Q715" s="14">
        <v>1870.3967254278782</v>
      </c>
      <c r="R715" s="14">
        <v>1870.3967254278782</v>
      </c>
      <c r="S715" s="14">
        <v>1870.3967254278782</v>
      </c>
      <c r="T715" s="14">
        <v>1870.3967254278782</v>
      </c>
      <c r="U715" s="5">
        <v>1883.5234609172257</v>
      </c>
      <c r="V715" s="5">
        <v>1883.5234609172257</v>
      </c>
      <c r="W715" s="5">
        <v>1883.5234609172257</v>
      </c>
      <c r="X715" s="5">
        <v>1906.1626858257591</v>
      </c>
      <c r="Y715" s="5">
        <v>1912.0464231757239</v>
      </c>
      <c r="Z715" s="5">
        <v>1923.6425672098358</v>
      </c>
      <c r="AA715" s="5">
        <v>1935.4079651744219</v>
      </c>
      <c r="AB715" s="5">
        <v>1935.4079651744219</v>
      </c>
      <c r="AC715" s="5">
        <v>1935.4079651744219</v>
      </c>
    </row>
    <row r="716" spans="1:29" s="5" customFormat="1">
      <c r="A716" s="1" t="s">
        <v>524</v>
      </c>
      <c r="B716" s="1" t="s">
        <v>548</v>
      </c>
      <c r="C716" s="1"/>
      <c r="D716" s="1" t="s">
        <v>636</v>
      </c>
      <c r="E716" s="1"/>
      <c r="F716" s="1">
        <v>177</v>
      </c>
      <c r="G716" s="1" t="s">
        <v>837</v>
      </c>
      <c r="H716" s="1" t="str">
        <f t="shared" si="11"/>
        <v>177아파트중위단위매매가격</v>
      </c>
      <c r="I716" s="1" t="s">
        <v>873</v>
      </c>
      <c r="J716" s="13">
        <v>1708.1306714491984</v>
      </c>
      <c r="K716" s="13">
        <v>1711.3331495160714</v>
      </c>
      <c r="L716" s="13">
        <v>1711.3331495160714</v>
      </c>
      <c r="M716" s="13">
        <v>1714.5532807408927</v>
      </c>
      <c r="N716" s="13">
        <v>1722.180070332229</v>
      </c>
      <c r="O716" s="13">
        <v>1737.1105887368271</v>
      </c>
      <c r="P716" s="13">
        <v>1737.1105887368271</v>
      </c>
      <c r="Q716" s="14">
        <v>1744.6836775464637</v>
      </c>
      <c r="R716" s="14">
        <v>1744.6836775464637</v>
      </c>
      <c r="S716" s="14">
        <v>1750.6767862122665</v>
      </c>
      <c r="T716" s="14">
        <v>1765.3980053016617</v>
      </c>
      <c r="U716" s="5">
        <v>1800.1731895621638</v>
      </c>
      <c r="V716" s="5">
        <v>1808.2600292091338</v>
      </c>
      <c r="W716" s="5">
        <v>1819.4922362421494</v>
      </c>
      <c r="X716" s="5">
        <v>1823.7053698186646</v>
      </c>
      <c r="Y716" s="5">
        <v>1844.8475689443214</v>
      </c>
      <c r="Z716" s="5">
        <v>1871.1285404205826</v>
      </c>
      <c r="AA716" s="5">
        <v>1876.5474197963276</v>
      </c>
      <c r="AB716" s="5">
        <v>1884.9058283553381</v>
      </c>
      <c r="AC716" s="5">
        <v>1889.6395918894423</v>
      </c>
    </row>
    <row r="717" spans="1:29" s="5" customFormat="1">
      <c r="A717" s="1" t="s">
        <v>524</v>
      </c>
      <c r="B717" s="1" t="s">
        <v>548</v>
      </c>
      <c r="C717" s="1"/>
      <c r="D717" s="1" t="s">
        <v>631</v>
      </c>
      <c r="E717" s="1"/>
      <c r="F717" s="1">
        <v>178</v>
      </c>
      <c r="G717" s="1" t="s">
        <v>837</v>
      </c>
      <c r="H717" s="1" t="str">
        <f t="shared" si="11"/>
        <v>178아파트중위단위매매가격</v>
      </c>
      <c r="I717" s="1" t="s">
        <v>873</v>
      </c>
      <c r="J717" s="13">
        <v>1641.4906297627526</v>
      </c>
      <c r="K717" s="13">
        <v>1641.4906297627526</v>
      </c>
      <c r="L717" s="13">
        <v>1641.4906297627526</v>
      </c>
      <c r="M717" s="13">
        <v>1641.4906297627526</v>
      </c>
      <c r="N717" s="13">
        <v>1641.4906297627526</v>
      </c>
      <c r="O717" s="13">
        <v>1641.4906297627526</v>
      </c>
      <c r="P717" s="13">
        <v>1641.4906297627526</v>
      </c>
      <c r="Q717" s="14">
        <v>1641.4906297627526</v>
      </c>
      <c r="R717" s="14">
        <v>1655.7382824619704</v>
      </c>
      <c r="S717" s="14">
        <v>1663.1887127417697</v>
      </c>
      <c r="T717" s="14">
        <v>1685.4197185352114</v>
      </c>
      <c r="U717" s="5">
        <v>1685.4197185352114</v>
      </c>
      <c r="V717" s="5">
        <v>1714.484788763421</v>
      </c>
      <c r="W717" s="5">
        <v>1714.484788763421</v>
      </c>
      <c r="X717" s="5">
        <v>1722.9844685318756</v>
      </c>
      <c r="Y717" s="5">
        <v>1731.3512690673508</v>
      </c>
      <c r="Z717" s="5">
        <v>1763.1114977622697</v>
      </c>
      <c r="AA717" s="5">
        <v>1777.3591504614876</v>
      </c>
      <c r="AB717" s="5">
        <v>1777.3591504614876</v>
      </c>
      <c r="AC717" s="5">
        <v>1823.3524958249945</v>
      </c>
    </row>
    <row r="718" spans="1:29" s="5" customFormat="1">
      <c r="A718" s="1" t="s">
        <v>524</v>
      </c>
      <c r="B718" s="1" t="s">
        <v>548</v>
      </c>
      <c r="C718" s="1"/>
      <c r="D718" s="1" t="s">
        <v>645</v>
      </c>
      <c r="E718" s="1"/>
      <c r="F718" s="1">
        <v>179</v>
      </c>
      <c r="G718" s="1" t="s">
        <v>837</v>
      </c>
      <c r="H718" s="1" t="str">
        <f t="shared" si="11"/>
        <v>179아파트중위단위매매가격</v>
      </c>
      <c r="I718" s="1" t="s">
        <v>873</v>
      </c>
      <c r="J718" s="13">
        <v>2058.5804913633438</v>
      </c>
      <c r="K718" s="13">
        <v>2071.9585608287834</v>
      </c>
      <c r="L718" s="13">
        <v>2092.8078383842794</v>
      </c>
      <c r="M718" s="13">
        <v>2092.8078383842794</v>
      </c>
      <c r="N718" s="13">
        <v>2097.3217207388238</v>
      </c>
      <c r="O718" s="13">
        <v>2097.3217207388238</v>
      </c>
      <c r="P718" s="13">
        <v>2109.780566262375</v>
      </c>
      <c r="Q718" s="14">
        <v>2122.8414851412826</v>
      </c>
      <c r="R718" s="14">
        <v>2122.9743025223916</v>
      </c>
      <c r="S718" s="14">
        <v>2122.9743025223916</v>
      </c>
      <c r="T718" s="14">
        <v>2132.8088583278218</v>
      </c>
      <c r="U718" s="5">
        <v>2135.2918864329363</v>
      </c>
      <c r="V718" s="5">
        <v>2145.2024651050488</v>
      </c>
      <c r="W718" s="5">
        <v>2150.2567383867372</v>
      </c>
      <c r="X718" s="5">
        <v>2164.5137412514987</v>
      </c>
      <c r="Y718" s="5">
        <v>2192.0074055545506</v>
      </c>
      <c r="Z718" s="5">
        <v>2238.508485256004</v>
      </c>
      <c r="AA718" s="5">
        <v>2267.9546409071818</v>
      </c>
      <c r="AB718" s="5">
        <v>2351.7639700731247</v>
      </c>
      <c r="AC718" s="5">
        <v>2381.3481593423057</v>
      </c>
    </row>
    <row r="719" spans="1:29" s="5" customFormat="1">
      <c r="A719" s="1" t="s">
        <v>524</v>
      </c>
      <c r="B719" s="1" t="s">
        <v>548</v>
      </c>
      <c r="C719" s="1"/>
      <c r="D719" s="1" t="s">
        <v>651</v>
      </c>
      <c r="E719" s="1"/>
      <c r="F719" s="1">
        <v>180</v>
      </c>
      <c r="G719" s="1" t="s">
        <v>837</v>
      </c>
      <c r="H719" s="1" t="str">
        <f t="shared" ref="H719:H784" si="12">F719&amp;G719&amp;I719</f>
        <v>180아파트중위단위매매가격</v>
      </c>
      <c r="I719" s="1" t="s">
        <v>873</v>
      </c>
      <c r="J719" s="13">
        <v>2337.2287145242071</v>
      </c>
      <c r="K719" s="13">
        <v>2337.2287145242071</v>
      </c>
      <c r="L719" s="13">
        <v>2371.2133494876625</v>
      </c>
      <c r="M719" s="13">
        <v>2371.2133494876625</v>
      </c>
      <c r="N719" s="13">
        <v>2371.2133494876625</v>
      </c>
      <c r="O719" s="13">
        <v>2371.2133494876625</v>
      </c>
      <c r="P719" s="13">
        <v>2371.2133494876625</v>
      </c>
      <c r="Q719" s="14">
        <v>2371.2133494876625</v>
      </c>
      <c r="R719" s="14">
        <v>2378.6828736279767</v>
      </c>
      <c r="S719" s="14">
        <v>2378.6828736279767</v>
      </c>
      <c r="T719" s="14">
        <v>2378.6828736279767</v>
      </c>
      <c r="U719" s="5">
        <v>2378.6828736279767</v>
      </c>
      <c r="V719" s="5">
        <v>2395.3337463419152</v>
      </c>
      <c r="W719" s="5">
        <v>2395.3337463419152</v>
      </c>
      <c r="X719" s="5">
        <v>2395.3337463419152</v>
      </c>
      <c r="Y719" s="5">
        <v>2428.7645825008631</v>
      </c>
      <c r="Z719" s="5">
        <v>2428.7645825008631</v>
      </c>
      <c r="AA719" s="5">
        <v>2461.8231565095284</v>
      </c>
      <c r="AB719" s="5">
        <v>2478.5176473275583</v>
      </c>
      <c r="AC719" s="5">
        <v>2486.864892736573</v>
      </c>
    </row>
    <row r="720" spans="1:29" s="5" customFormat="1">
      <c r="A720" s="1" t="s">
        <v>524</v>
      </c>
      <c r="B720" s="1" t="s">
        <v>548</v>
      </c>
      <c r="C720" s="1"/>
      <c r="D720" s="1" t="s">
        <v>652</v>
      </c>
      <c r="E720" s="1"/>
      <c r="F720" s="1">
        <v>181</v>
      </c>
      <c r="G720" s="1" t="s">
        <v>837</v>
      </c>
      <c r="H720" s="1" t="str">
        <f t="shared" si="12"/>
        <v>181아파트중위단위매매가격</v>
      </c>
      <c r="I720" s="1" t="s">
        <v>873</v>
      </c>
      <c r="J720" s="13">
        <v>1949.4902340119681</v>
      </c>
      <c r="K720" s="13">
        <v>1979.9587606677469</v>
      </c>
      <c r="L720" s="13">
        <v>2000.9220260000343</v>
      </c>
      <c r="M720" s="13">
        <v>2026.6442418341153</v>
      </c>
      <c r="N720" s="13">
        <v>2026.6442418341153</v>
      </c>
      <c r="O720" s="13">
        <v>2027.9720279720279</v>
      </c>
      <c r="P720" s="13">
        <v>2027.9720279720279</v>
      </c>
      <c r="Q720" s="14">
        <v>2027.9720279720279</v>
      </c>
      <c r="R720" s="14">
        <v>2027.9720279720279</v>
      </c>
      <c r="S720" s="14">
        <v>2050.2553231324873</v>
      </c>
      <c r="T720" s="14">
        <v>2060.6397272065547</v>
      </c>
      <c r="U720" s="5">
        <v>2096.6904926170291</v>
      </c>
      <c r="V720" s="5">
        <v>2114.2252881511267</v>
      </c>
      <c r="W720" s="5">
        <v>2114.724379769722</v>
      </c>
      <c r="X720" s="5">
        <v>2114.724379769722</v>
      </c>
      <c r="Y720" s="5">
        <v>2132.867132867133</v>
      </c>
      <c r="Z720" s="5">
        <v>2154.4115510824422</v>
      </c>
      <c r="AA720" s="5">
        <v>2178.3685046565461</v>
      </c>
      <c r="AB720" s="5">
        <v>2225.2151391652887</v>
      </c>
      <c r="AC720" s="5">
        <v>2247.7463694777225</v>
      </c>
    </row>
    <row r="721" spans="1:29" s="5" customFormat="1">
      <c r="A721" s="1" t="s">
        <v>524</v>
      </c>
      <c r="B721" s="1" t="s">
        <v>548</v>
      </c>
      <c r="C721" s="1"/>
      <c r="D721" s="1" t="s">
        <v>653</v>
      </c>
      <c r="E721" s="1"/>
      <c r="F721" s="1">
        <v>182</v>
      </c>
      <c r="G721" s="1" t="s">
        <v>837</v>
      </c>
      <c r="H721" s="1" t="str">
        <f t="shared" si="12"/>
        <v>182아파트중위단위매매가격</v>
      </c>
      <c r="I721" s="1" t="s">
        <v>873</v>
      </c>
      <c r="J721" s="13">
        <v>1692.6519741970162</v>
      </c>
      <c r="K721" s="13">
        <v>1709.3269783657674</v>
      </c>
      <c r="L721" s="13">
        <v>1709.3269783657674</v>
      </c>
      <c r="M721" s="13">
        <v>1725.7211466686995</v>
      </c>
      <c r="N721" s="13">
        <v>1784.7442541904729</v>
      </c>
      <c r="O721" s="13">
        <v>1784.7442541904729</v>
      </c>
      <c r="P721" s="13">
        <v>1784.7442541904729</v>
      </c>
      <c r="Q721" s="14">
        <v>1784.7442541904729</v>
      </c>
      <c r="R721" s="14">
        <v>1784.7442541904729</v>
      </c>
      <c r="S721" s="14">
        <v>1808.4533280925366</v>
      </c>
      <c r="T721" s="14">
        <v>1825.1311132826636</v>
      </c>
      <c r="U721" s="5">
        <v>1848.0346473967388</v>
      </c>
      <c r="V721" s="5">
        <v>1848.0346473967388</v>
      </c>
      <c r="W721" s="5">
        <v>1848.0346473967388</v>
      </c>
      <c r="X721" s="5">
        <v>1865.2419146977238</v>
      </c>
      <c r="Y721" s="5">
        <v>1884.265701445044</v>
      </c>
      <c r="Z721" s="5">
        <v>1902.2477489901003</v>
      </c>
      <c r="AA721" s="5">
        <v>1920.1713803018179</v>
      </c>
      <c r="AB721" s="5">
        <v>1920.1713803018179</v>
      </c>
      <c r="AC721" s="5">
        <v>1926.7251600663978</v>
      </c>
    </row>
    <row r="722" spans="1:29" s="5" customFormat="1">
      <c r="A722" s="1" t="s">
        <v>524</v>
      </c>
      <c r="B722" s="1" t="s">
        <v>549</v>
      </c>
      <c r="C722" s="1"/>
      <c r="D722" s="1"/>
      <c r="E722" s="1"/>
      <c r="F722" s="1">
        <v>183</v>
      </c>
      <c r="G722" s="1" t="s">
        <v>837</v>
      </c>
      <c r="H722" s="1" t="str">
        <f t="shared" si="12"/>
        <v>183아파트중위단위매매가격</v>
      </c>
      <c r="I722" s="1" t="s">
        <v>873</v>
      </c>
      <c r="J722" s="13">
        <v>2371.5807342405051</v>
      </c>
      <c r="K722" s="13">
        <v>2398.3698051990987</v>
      </c>
      <c r="L722" s="13">
        <v>2414.8389183546128</v>
      </c>
      <c r="M722" s="13">
        <v>2439.4692574716992</v>
      </c>
      <c r="N722" s="13">
        <v>2452.7266256095731</v>
      </c>
      <c r="O722" s="13">
        <v>2473.9527301170697</v>
      </c>
      <c r="P722" s="13">
        <v>2446.9337340222623</v>
      </c>
      <c r="Q722" s="14">
        <v>2451.9513224140101</v>
      </c>
      <c r="R722" s="14">
        <v>2444.7575089858574</v>
      </c>
      <c r="S722" s="14">
        <v>2434.4812360712249</v>
      </c>
      <c r="T722" s="14">
        <v>2441.1218104692025</v>
      </c>
      <c r="U722" s="5">
        <v>2441.9861367503772</v>
      </c>
      <c r="V722" s="5">
        <v>2441.0438159638829</v>
      </c>
      <c r="W722" s="5">
        <v>2430.2578814460476</v>
      </c>
      <c r="X722" s="5">
        <v>2425.4561687322962</v>
      </c>
      <c r="Y722" s="5">
        <v>2421.6508186967617</v>
      </c>
      <c r="Z722" s="5">
        <v>2421.9475077455131</v>
      </c>
      <c r="AA722" s="5">
        <v>2418.9732591152342</v>
      </c>
      <c r="AB722" s="5">
        <v>2416.7572491709666</v>
      </c>
      <c r="AC722" s="5">
        <v>2409.3118323807212</v>
      </c>
    </row>
    <row r="723" spans="1:29" s="5" customFormat="1">
      <c r="A723" s="1" t="s">
        <v>524</v>
      </c>
      <c r="B723" s="1" t="s">
        <v>549</v>
      </c>
      <c r="C723" s="1"/>
      <c r="D723" s="1" t="s">
        <v>559</v>
      </c>
      <c r="E723" s="1"/>
      <c r="F723" s="1">
        <v>184</v>
      </c>
      <c r="G723" s="1" t="s">
        <v>837</v>
      </c>
      <c r="H723" s="1" t="str">
        <f t="shared" si="12"/>
        <v>184아파트중위단위매매가격</v>
      </c>
      <c r="I723" s="1" t="s">
        <v>873</v>
      </c>
      <c r="J723" s="13">
        <v>2261.1178381373238</v>
      </c>
      <c r="K723" s="13">
        <v>2261.1178381373238</v>
      </c>
      <c r="L723" s="13">
        <v>2277.9954752681251</v>
      </c>
      <c r="M723" s="13">
        <v>2294.8731123989273</v>
      </c>
      <c r="N723" s="13">
        <v>2311.7507495297286</v>
      </c>
      <c r="O723" s="13">
        <v>2356.1324853421411</v>
      </c>
      <c r="P723" s="13">
        <v>2361.9863858093458</v>
      </c>
      <c r="Q723" s="14">
        <v>2361.9863858093458</v>
      </c>
      <c r="R723" s="14">
        <v>2350.1911510841751</v>
      </c>
      <c r="S723" s="14">
        <v>2337.3676022228792</v>
      </c>
      <c r="T723" s="14">
        <v>2320.4899650920775</v>
      </c>
      <c r="U723" s="5">
        <v>2308.6947303669062</v>
      </c>
      <c r="V723" s="5">
        <v>2297.2146009101275</v>
      </c>
      <c r="W723" s="5">
        <v>2285.4485107818773</v>
      </c>
      <c r="X723" s="5">
        <v>2291.3461281444625</v>
      </c>
      <c r="Y723" s="5">
        <v>2309.0098356352987</v>
      </c>
      <c r="Z723" s="5">
        <v>2309.0098356352987</v>
      </c>
      <c r="AA723" s="5">
        <v>2320.8050703604695</v>
      </c>
      <c r="AB723" s="5">
        <v>2314.2383737450946</v>
      </c>
      <c r="AC723" s="5">
        <v>2302.85178738787</v>
      </c>
    </row>
    <row r="724" spans="1:29" s="5" customFormat="1">
      <c r="A724" s="1" t="s">
        <v>524</v>
      </c>
      <c r="B724" s="1" t="s">
        <v>549</v>
      </c>
      <c r="C724" s="1"/>
      <c r="D724" s="1" t="s">
        <v>631</v>
      </c>
      <c r="E724" s="1"/>
      <c r="F724" s="1">
        <v>185</v>
      </c>
      <c r="G724" s="1" t="s">
        <v>837</v>
      </c>
      <c r="H724" s="1" t="str">
        <f t="shared" si="12"/>
        <v>185아파트중위단위매매가격</v>
      </c>
      <c r="I724" s="1" t="s">
        <v>873</v>
      </c>
      <c r="J724" s="13">
        <v>2697.1654393174886</v>
      </c>
      <c r="K724" s="13">
        <v>2718.0256795064201</v>
      </c>
      <c r="L724" s="13">
        <v>2751.3756878439222</v>
      </c>
      <c r="M724" s="13">
        <v>2752.8064879897579</v>
      </c>
      <c r="N724" s="13">
        <v>2793.0219818006935</v>
      </c>
      <c r="O724" s="13">
        <v>2793.0219818006935</v>
      </c>
      <c r="P724" s="13">
        <v>2739.9733485405359</v>
      </c>
      <c r="Q724" s="14">
        <v>2763.958765407081</v>
      </c>
      <c r="R724" s="14">
        <v>2750.9784954174652</v>
      </c>
      <c r="S724" s="14">
        <v>2731.8319526279811</v>
      </c>
      <c r="T724" s="14">
        <v>2750.4636152313242</v>
      </c>
      <c r="U724" s="5">
        <v>2744.591447640285</v>
      </c>
      <c r="V724" s="5">
        <v>2744.591447640285</v>
      </c>
      <c r="W724" s="5">
        <v>2728.2567171781484</v>
      </c>
      <c r="X724" s="5">
        <v>2712.3226272298066</v>
      </c>
      <c r="Y724" s="5">
        <v>2703.6781116734128</v>
      </c>
      <c r="Z724" s="5">
        <v>2703.6781116734128</v>
      </c>
      <c r="AA724" s="5">
        <v>2698.8810283001035</v>
      </c>
      <c r="AB724" s="5">
        <v>2695.1977475845056</v>
      </c>
      <c r="AC724" s="5">
        <v>2683.4316574562554</v>
      </c>
    </row>
    <row r="725" spans="1:29" s="5" customFormat="1">
      <c r="A725" s="1" t="s">
        <v>524</v>
      </c>
      <c r="B725" s="1" t="s">
        <v>549</v>
      </c>
      <c r="C725" s="1"/>
      <c r="D725" s="1" t="s">
        <v>630</v>
      </c>
      <c r="E725" s="1"/>
      <c r="F725" s="1">
        <v>186</v>
      </c>
      <c r="G725" s="1" t="s">
        <v>837</v>
      </c>
      <c r="H725" s="1" t="str">
        <f t="shared" si="12"/>
        <v>186아파트중위단위매매가격</v>
      </c>
      <c r="I725" s="1" t="s">
        <v>873</v>
      </c>
      <c r="J725" s="13">
        <v>2286.5848838276761</v>
      </c>
      <c r="K725" s="13">
        <v>2376.1401457303236</v>
      </c>
      <c r="L725" s="13">
        <v>2416.0186847519922</v>
      </c>
      <c r="M725" s="13">
        <v>2478.261384469989</v>
      </c>
      <c r="N725" s="13">
        <v>2494.7741065738805</v>
      </c>
      <c r="O725" s="13">
        <v>2557.5476306502796</v>
      </c>
      <c r="P725" s="13">
        <v>2523.2179610193784</v>
      </c>
      <c r="Q725" s="14">
        <v>2503.1102186112266</v>
      </c>
      <c r="R725" s="14">
        <v>2496.8696554643329</v>
      </c>
      <c r="S725" s="14">
        <v>2484.9170627460271</v>
      </c>
      <c r="T725" s="14">
        <v>2475.5521772093743</v>
      </c>
      <c r="U725" s="5">
        <v>2431.9378276664711</v>
      </c>
      <c r="V725" s="5">
        <v>2415.187408906002</v>
      </c>
      <c r="W725" s="5">
        <v>2406.7323223259154</v>
      </c>
      <c r="X725" s="5">
        <v>2406.7323223259154</v>
      </c>
      <c r="Y725" s="5">
        <v>2389.9020263655939</v>
      </c>
      <c r="Z725" s="5">
        <v>2381.5268169853598</v>
      </c>
      <c r="AA725" s="5">
        <v>2364.7763982248907</v>
      </c>
      <c r="AB725" s="5">
        <v>2356.4011888446562</v>
      </c>
      <c r="AC725" s="5">
        <v>2356.3213116448042</v>
      </c>
    </row>
    <row r="726" spans="1:29" s="5" customFormat="1">
      <c r="A726" s="1" t="s">
        <v>524</v>
      </c>
      <c r="B726" s="1" t="s">
        <v>549</v>
      </c>
      <c r="C726" s="1"/>
      <c r="D726" s="1" t="s">
        <v>645</v>
      </c>
      <c r="E726" s="1"/>
      <c r="F726" s="1">
        <v>187</v>
      </c>
      <c r="G726" s="1" t="s">
        <v>837</v>
      </c>
      <c r="H726" s="1" t="str">
        <f t="shared" si="12"/>
        <v>187아파트중위단위매매가격</v>
      </c>
      <c r="I726" s="1" t="s">
        <v>873</v>
      </c>
      <c r="J726" s="13">
        <v>2417.4528301886794</v>
      </c>
      <c r="K726" s="13">
        <v>2454.4439558454842</v>
      </c>
      <c r="L726" s="13">
        <v>2434.9856839482372</v>
      </c>
      <c r="M726" s="13">
        <v>2500.0327385239566</v>
      </c>
      <c r="N726" s="13">
        <v>2475.2205699620949</v>
      </c>
      <c r="O726" s="13">
        <v>2500.0327385239566</v>
      </c>
      <c r="P726" s="13">
        <v>2473.849095068927</v>
      </c>
      <c r="Q726" s="14">
        <v>2473.849095068927</v>
      </c>
      <c r="R726" s="14">
        <v>2473.849095068927</v>
      </c>
      <c r="S726" s="14">
        <v>2473.849095068927</v>
      </c>
      <c r="T726" s="14">
        <v>2500.0327385239566</v>
      </c>
      <c r="U726" s="5">
        <v>2538.1427772029188</v>
      </c>
      <c r="V726" s="5">
        <v>2558.4562517004642</v>
      </c>
      <c r="W726" s="5">
        <v>2558.4562517004642</v>
      </c>
      <c r="X726" s="5">
        <v>2558.1587200077201</v>
      </c>
      <c r="Y726" s="5">
        <v>2552.262493592626</v>
      </c>
      <c r="Z726" s="5">
        <v>2552.262493592626</v>
      </c>
      <c r="AA726" s="5">
        <v>2548.5561817435473</v>
      </c>
      <c r="AB726" s="5">
        <v>2544.8498698944682</v>
      </c>
      <c r="AC726" s="5">
        <v>2535.2473316302949</v>
      </c>
    </row>
    <row r="727" spans="1:29" s="5" customFormat="1">
      <c r="A727" s="1" t="s">
        <v>524</v>
      </c>
      <c r="B727" s="1" t="s">
        <v>549</v>
      </c>
      <c r="C727" s="1"/>
      <c r="D727" s="1" t="s">
        <v>654</v>
      </c>
      <c r="E727" s="1"/>
      <c r="F727" s="1">
        <v>188</v>
      </c>
      <c r="G727" s="1" t="s">
        <v>837</v>
      </c>
      <c r="H727" s="1" t="str">
        <f t="shared" si="12"/>
        <v>188아파트중위단위매매가격</v>
      </c>
      <c r="I727" s="1" t="s">
        <v>873</v>
      </c>
      <c r="J727" s="13">
        <v>1890.9615284643255</v>
      </c>
      <c r="K727" s="13">
        <v>1890.9615284643255</v>
      </c>
      <c r="L727" s="13">
        <v>1890.9615284643255</v>
      </c>
      <c r="M727" s="13">
        <v>1895.3317937848642</v>
      </c>
      <c r="N727" s="13">
        <v>1889.2743520594877</v>
      </c>
      <c r="O727" s="13">
        <v>1890.9615284643255</v>
      </c>
      <c r="P727" s="13">
        <v>1887.9005038781761</v>
      </c>
      <c r="Q727" s="14">
        <v>1887.9005038781761</v>
      </c>
      <c r="R727" s="14">
        <v>1887.9005038781761</v>
      </c>
      <c r="S727" s="14">
        <v>1887.9005038781761</v>
      </c>
      <c r="T727" s="14">
        <v>1887.9005038781761</v>
      </c>
      <c r="U727" s="5">
        <v>1900.73301335423</v>
      </c>
      <c r="V727" s="5">
        <v>1899.7847200136998</v>
      </c>
      <c r="W727" s="5">
        <v>1887.1094431107804</v>
      </c>
      <c r="X727" s="5">
        <v>1884.5582962258802</v>
      </c>
      <c r="Y727" s="5">
        <v>1884.0135654571136</v>
      </c>
      <c r="Z727" s="5">
        <v>1893.2271775786728</v>
      </c>
      <c r="AA727" s="5">
        <v>1893.2271775786728</v>
      </c>
      <c r="AB727" s="5">
        <v>1904.8618980299636</v>
      </c>
      <c r="AC727" s="5">
        <v>1904.8618980299636</v>
      </c>
    </row>
    <row r="728" spans="1:29" s="5" customFormat="1">
      <c r="A728" s="1" t="s">
        <v>655</v>
      </c>
      <c r="B728" s="1"/>
      <c r="C728" s="1"/>
      <c r="D728" s="1"/>
      <c r="E728" s="1"/>
      <c r="F728" s="1">
        <v>189</v>
      </c>
      <c r="G728" s="1" t="s">
        <v>837</v>
      </c>
      <c r="H728" s="1" t="str">
        <f t="shared" si="12"/>
        <v>189아파트중위단위매매가격</v>
      </c>
      <c r="I728" s="1" t="s">
        <v>873</v>
      </c>
      <c r="J728" s="13">
        <v>2337.6837027859938</v>
      </c>
      <c r="K728" s="13">
        <v>2335.0050237684327</v>
      </c>
      <c r="L728" s="13">
        <v>2340.6162038023986</v>
      </c>
      <c r="M728" s="13">
        <v>2343.5675428193217</v>
      </c>
      <c r="N728" s="13">
        <v>2343.8372346567457</v>
      </c>
      <c r="O728" s="13">
        <v>2342.9664443998618</v>
      </c>
      <c r="P728" s="13">
        <v>2332.6768338869019</v>
      </c>
      <c r="Q728" s="14">
        <v>2322.2740436536387</v>
      </c>
      <c r="R728" s="14">
        <v>2314.7236283464022</v>
      </c>
      <c r="S728" s="14">
        <v>2310.0491067151133</v>
      </c>
      <c r="T728" s="14">
        <v>2306.4526803134313</v>
      </c>
      <c r="U728" s="5">
        <v>2307.1038033814229</v>
      </c>
      <c r="V728" s="5">
        <v>2304.1004270771532</v>
      </c>
      <c r="W728" s="5">
        <v>2298.6591900631374</v>
      </c>
      <c r="X728" s="5">
        <v>2298.6487530287886</v>
      </c>
      <c r="Y728" s="5">
        <v>2307.26636961345</v>
      </c>
      <c r="Z728" s="5">
        <v>2314.0893188403838</v>
      </c>
      <c r="AA728" s="5">
        <v>2319.3567211100799</v>
      </c>
      <c r="AB728" s="5">
        <v>2325.5880652157675</v>
      </c>
      <c r="AC728" s="5">
        <v>2328.1767935992534</v>
      </c>
    </row>
    <row r="729" spans="1:29" s="5" customFormat="1">
      <c r="A729" s="1" t="s">
        <v>524</v>
      </c>
      <c r="B729" s="1" t="s">
        <v>1383</v>
      </c>
      <c r="C729" s="1"/>
      <c r="D729" s="1"/>
      <c r="E729" s="1"/>
      <c r="F729" s="1">
        <v>190</v>
      </c>
      <c r="G729" s="1" t="s">
        <v>837</v>
      </c>
      <c r="H729" s="1" t="str">
        <f t="shared" si="12"/>
        <v>190아파트중위단위매매가격</v>
      </c>
      <c r="I729" s="1" t="s">
        <v>873</v>
      </c>
      <c r="J729" s="13"/>
      <c r="K729" s="13"/>
      <c r="L729" s="13"/>
      <c r="M729" s="13"/>
      <c r="N729" s="13"/>
      <c r="O729" s="13"/>
      <c r="P729" s="13"/>
      <c r="Q729" s="14"/>
      <c r="R729" s="14"/>
      <c r="S729" s="14"/>
      <c r="T729" s="14"/>
      <c r="U729" s="5">
        <v>1869.930807473185</v>
      </c>
      <c r="V729" s="5">
        <v>1949.7281231068346</v>
      </c>
      <c r="W729" s="5">
        <v>1949.7281231068346</v>
      </c>
      <c r="X729" s="5">
        <v>1949.7281231068346</v>
      </c>
      <c r="Y729" s="5">
        <v>1949.7281231068346</v>
      </c>
      <c r="Z729" s="5">
        <v>1958.061595331372</v>
      </c>
      <c r="AA729" s="5">
        <v>1992.2901231978831</v>
      </c>
      <c r="AB729" s="5">
        <v>1977.0967512879085</v>
      </c>
      <c r="AC729" s="5">
        <v>1954.160168686919</v>
      </c>
    </row>
    <row r="730" spans="1:29" s="5" customFormat="1">
      <c r="A730" s="1" t="s">
        <v>853</v>
      </c>
      <c r="B730" s="1"/>
      <c r="C730" s="1"/>
      <c r="D730" s="1"/>
      <c r="E730" s="1"/>
      <c r="F730" s="1">
        <v>191</v>
      </c>
      <c r="G730" s="1" t="s">
        <v>837</v>
      </c>
      <c r="H730" s="1" t="str">
        <f t="shared" si="12"/>
        <v>191아파트중위단위매매가격</v>
      </c>
      <c r="I730" s="1" t="s">
        <v>873</v>
      </c>
      <c r="J730" s="1">
        <v>1806.1460971609326</v>
      </c>
      <c r="K730" s="13">
        <v>1811.8346701744551</v>
      </c>
      <c r="L730" s="13">
        <v>1821.0072992468849</v>
      </c>
      <c r="M730" s="13">
        <v>1830.2918075566558</v>
      </c>
      <c r="N730" s="13">
        <v>1831.5324885224397</v>
      </c>
      <c r="O730" s="13">
        <v>1828.772938274459</v>
      </c>
      <c r="P730" s="13">
        <v>1827.0449786080073</v>
      </c>
      <c r="Q730" s="13">
        <v>1827.9564376348542</v>
      </c>
      <c r="R730" s="14">
        <v>1826.5844969120874</v>
      </c>
      <c r="S730" s="14">
        <v>1827.5150161820432</v>
      </c>
      <c r="T730" s="14">
        <v>1825.6297765990171</v>
      </c>
      <c r="U730" s="5">
        <v>1825.4484383086228</v>
      </c>
      <c r="V730" s="5">
        <v>1822.7327224402852</v>
      </c>
      <c r="W730" s="5">
        <v>1820.6751132875299</v>
      </c>
      <c r="X730" s="5">
        <v>1818.6572898651198</v>
      </c>
      <c r="Y730" s="5">
        <v>1819.9472518898722</v>
      </c>
      <c r="Z730" s="5">
        <v>1823.8741170439002</v>
      </c>
      <c r="AA730" s="5">
        <v>1826.1179699338595</v>
      </c>
      <c r="AB730" s="5">
        <v>1827.9889534448914</v>
      </c>
      <c r="AC730" s="5">
        <v>1831.3146071463536</v>
      </c>
    </row>
    <row r="731" spans="1:29" s="5" customFormat="1">
      <c r="A731" s="1" t="s">
        <v>524</v>
      </c>
      <c r="B731" s="1" t="s">
        <v>550</v>
      </c>
      <c r="C731" s="1"/>
      <c r="D731" s="1"/>
      <c r="E731" s="1"/>
      <c r="F731" s="1">
        <v>192</v>
      </c>
      <c r="G731" s="1" t="s">
        <v>837</v>
      </c>
      <c r="H731" s="1" t="str">
        <f t="shared" si="12"/>
        <v>192아파트중위단위매매가격</v>
      </c>
      <c r="I731" s="1" t="s">
        <v>873</v>
      </c>
      <c r="J731" s="13">
        <v>1504.5950572925481</v>
      </c>
      <c r="K731" s="13">
        <v>1520.1139690756279</v>
      </c>
      <c r="L731" s="13">
        <v>1519.9420286226091</v>
      </c>
      <c r="M731" s="13">
        <v>1526.7179694566578</v>
      </c>
      <c r="N731" s="13">
        <v>1524.6495595071178</v>
      </c>
      <c r="O731" s="13">
        <v>1524.6495595071178</v>
      </c>
      <c r="P731" s="13">
        <v>1527.5166127041041</v>
      </c>
      <c r="Q731" s="14">
        <v>1525.5731742996143</v>
      </c>
      <c r="R731" s="14">
        <v>1522.4420248983622</v>
      </c>
      <c r="S731" s="14">
        <v>1525.9665202063195</v>
      </c>
      <c r="T731" s="14">
        <v>1526.60669703652</v>
      </c>
      <c r="U731" s="5">
        <v>1538.2444819473419</v>
      </c>
      <c r="V731" s="5">
        <v>1535.5703827092727</v>
      </c>
      <c r="W731" s="5">
        <v>1534.0897652924768</v>
      </c>
      <c r="X731" s="5">
        <v>1516.8098449525023</v>
      </c>
      <c r="Y731" s="5">
        <v>1515.2399283676043</v>
      </c>
      <c r="Z731" s="5">
        <v>1516.1262128093524</v>
      </c>
      <c r="AA731" s="5">
        <v>1514.0599049795046</v>
      </c>
      <c r="AB731" s="5">
        <v>1512.0636249219128</v>
      </c>
      <c r="AC731" s="5">
        <v>1517.4742100141434</v>
      </c>
    </row>
    <row r="732" spans="1:29" s="5" customFormat="1">
      <c r="A732" s="1" t="s">
        <v>524</v>
      </c>
      <c r="B732" s="1" t="s">
        <v>550</v>
      </c>
      <c r="C732" s="1"/>
      <c r="D732" s="1" t="s">
        <v>656</v>
      </c>
      <c r="E732" s="1"/>
      <c r="F732" s="1">
        <v>193</v>
      </c>
      <c r="G732" s="1" t="s">
        <v>837</v>
      </c>
      <c r="H732" s="1" t="str">
        <f t="shared" si="12"/>
        <v>193아파트중위단위매매가격</v>
      </c>
      <c r="I732" s="1" t="s">
        <v>873</v>
      </c>
      <c r="J732" s="13">
        <v>1935.1999268056802</v>
      </c>
      <c r="K732" s="13">
        <v>1956.0703050604159</v>
      </c>
      <c r="L732" s="13">
        <v>1940.9451776904002</v>
      </c>
      <c r="M732" s="13">
        <v>1940.9451776904002</v>
      </c>
      <c r="N732" s="13">
        <v>1915.9007237847177</v>
      </c>
      <c r="O732" s="13">
        <v>1915.9007237847177</v>
      </c>
      <c r="P732" s="13">
        <v>1902.8165054693195</v>
      </c>
      <c r="Q732" s="14">
        <v>1894.4683541674253</v>
      </c>
      <c r="R732" s="14">
        <v>1894.4683541674253</v>
      </c>
      <c r="S732" s="14">
        <v>1894.4683541674253</v>
      </c>
      <c r="T732" s="14">
        <v>1894.4683541674253</v>
      </c>
      <c r="U732" s="5">
        <v>1894.4683541674253</v>
      </c>
      <c r="V732" s="5">
        <v>1894.4683541674253</v>
      </c>
      <c r="W732" s="5">
        <v>1889.7215115823333</v>
      </c>
      <c r="X732" s="5">
        <v>1847.900975612351</v>
      </c>
      <c r="Y732" s="5">
        <v>1829.0027069262821</v>
      </c>
      <c r="Z732" s="5">
        <v>1829.0027069262821</v>
      </c>
      <c r="AA732" s="5">
        <v>1809.6095019682562</v>
      </c>
      <c r="AB732" s="5">
        <v>1809.6095019682562</v>
      </c>
      <c r="AC732" s="5">
        <v>1809.6095019682562</v>
      </c>
    </row>
    <row r="733" spans="1:29" s="5" customFormat="1">
      <c r="A733" s="1" t="s">
        <v>524</v>
      </c>
      <c r="B733" s="1" t="s">
        <v>550</v>
      </c>
      <c r="C733" s="1"/>
      <c r="D733" s="1" t="s">
        <v>657</v>
      </c>
      <c r="E733" s="1"/>
      <c r="F733" s="1">
        <v>194</v>
      </c>
      <c r="G733" s="1" t="s">
        <v>837</v>
      </c>
      <c r="H733" s="1" t="str">
        <f t="shared" si="12"/>
        <v>194아파트중위단위매매가격</v>
      </c>
      <c r="I733" s="1" t="s">
        <v>873</v>
      </c>
      <c r="J733" s="13">
        <v>1480.9855119383437</v>
      </c>
      <c r="K733" s="13">
        <v>1481.1319337730606</v>
      </c>
      <c r="L733" s="13">
        <v>1490.5302468649443</v>
      </c>
      <c r="M733" s="13">
        <v>1510.3169538396087</v>
      </c>
      <c r="N733" s="13">
        <v>1510.3169538396087</v>
      </c>
      <c r="O733" s="13">
        <v>1510.3169538396087</v>
      </c>
      <c r="P733" s="13">
        <v>1520.9529887258032</v>
      </c>
      <c r="Q733" s="14">
        <v>1525.03713133885</v>
      </c>
      <c r="R733" s="14">
        <v>1525.03713133885</v>
      </c>
      <c r="S733" s="14">
        <v>1538.2983237852748</v>
      </c>
      <c r="T733" s="14">
        <v>1538.2983237852748</v>
      </c>
      <c r="U733" s="5">
        <v>1572.5048612140499</v>
      </c>
      <c r="V733" s="5">
        <v>1572.5048612140499</v>
      </c>
      <c r="W733" s="5">
        <v>1578.0819011245492</v>
      </c>
      <c r="X733" s="5">
        <v>1562.844019515665</v>
      </c>
      <c r="Y733" s="5">
        <v>1573.3911459985147</v>
      </c>
      <c r="Z733" s="5">
        <v>1571.4513049013367</v>
      </c>
      <c r="AA733" s="5">
        <v>1574.7320751262341</v>
      </c>
      <c r="AB733" s="5">
        <v>1576.1075321406622</v>
      </c>
      <c r="AC733" s="5">
        <v>1582.7381283638747</v>
      </c>
    </row>
    <row r="734" spans="1:29" s="5" customFormat="1">
      <c r="A734" s="1" t="s">
        <v>524</v>
      </c>
      <c r="B734" s="1" t="s">
        <v>550</v>
      </c>
      <c r="C734" s="1"/>
      <c r="D734" s="1" t="s">
        <v>658</v>
      </c>
      <c r="E734" s="1"/>
      <c r="F734" s="1">
        <v>195</v>
      </c>
      <c r="G734" s="1" t="s">
        <v>837</v>
      </c>
      <c r="H734" s="1" t="str">
        <f t="shared" si="12"/>
        <v>195아파트중위단위매매가격</v>
      </c>
      <c r="I734" s="1" t="s">
        <v>873</v>
      </c>
      <c r="J734" s="13">
        <v>1318.9142612589892</v>
      </c>
      <c r="K734" s="13">
        <v>1366.6821297667157</v>
      </c>
      <c r="L734" s="13">
        <v>1366.6821297667157</v>
      </c>
      <c r="M734" s="13">
        <v>1378.0054749799688</v>
      </c>
      <c r="N734" s="13">
        <v>1389.8512324248786</v>
      </c>
      <c r="O734" s="13">
        <v>1389.8512324248786</v>
      </c>
      <c r="P734" s="13">
        <v>1400.9293209033817</v>
      </c>
      <c r="Q734" s="14">
        <v>1400.9293209033817</v>
      </c>
      <c r="R734" s="14">
        <v>1400.9293209033817</v>
      </c>
      <c r="S734" s="14">
        <v>1400.9293209033817</v>
      </c>
      <c r="T734" s="14">
        <v>1400.9293209033817</v>
      </c>
      <c r="U734" s="5">
        <v>1411.0059029267595</v>
      </c>
      <c r="V734" s="5">
        <v>1399.8051860808814</v>
      </c>
      <c r="W734" s="5">
        <v>1389.0115172562639</v>
      </c>
      <c r="X734" s="5">
        <v>1389.0115172562639</v>
      </c>
      <c r="Y734" s="5">
        <v>1389.0115172562639</v>
      </c>
      <c r="Z734" s="5">
        <v>1389.0115172562639</v>
      </c>
      <c r="AA734" s="5">
        <v>1400.212234102142</v>
      </c>
      <c r="AB734" s="5">
        <v>1390.8527388800042</v>
      </c>
      <c r="AC734" s="5">
        <v>1413.2541725717606</v>
      </c>
    </row>
    <row r="735" spans="1:29" s="5" customFormat="1">
      <c r="A735" s="1" t="s">
        <v>524</v>
      </c>
      <c r="B735" s="1" t="s">
        <v>550</v>
      </c>
      <c r="C735" s="1"/>
      <c r="D735" s="1" t="s">
        <v>659</v>
      </c>
      <c r="E735" s="1"/>
      <c r="F735" s="1">
        <v>196</v>
      </c>
      <c r="G735" s="1" t="s">
        <v>837</v>
      </c>
      <c r="H735" s="1" t="str">
        <f t="shared" si="12"/>
        <v>196아파트중위단위매매가격</v>
      </c>
      <c r="I735" s="1" t="s">
        <v>873</v>
      </c>
      <c r="J735" s="13">
        <v>1157.0951770983756</v>
      </c>
      <c r="K735" s="13">
        <v>1177.5050522887359</v>
      </c>
      <c r="L735" s="13">
        <v>1177.5050522887359</v>
      </c>
      <c r="M735" s="13">
        <v>1180.2793441220069</v>
      </c>
      <c r="N735" s="13">
        <v>1180.2793441220069</v>
      </c>
      <c r="O735" s="13">
        <v>1180.2793441220069</v>
      </c>
      <c r="P735" s="13">
        <v>1180.2793441220069</v>
      </c>
      <c r="Q735" s="14">
        <v>1180.2793441220069</v>
      </c>
      <c r="R735" s="14">
        <v>1180.2793441220069</v>
      </c>
      <c r="S735" s="14">
        <v>1180.2793441220069</v>
      </c>
      <c r="T735" s="14">
        <v>1195.3524458918391</v>
      </c>
      <c r="U735" s="5">
        <v>1192.5781540585681</v>
      </c>
      <c r="V735" s="5">
        <v>1192.5781540585681</v>
      </c>
      <c r="W735" s="5">
        <v>1192.5781540585681</v>
      </c>
      <c r="X735" s="5">
        <v>1184.9023087005767</v>
      </c>
      <c r="Y735" s="5">
        <v>1184.9023087005767</v>
      </c>
      <c r="Z735" s="5">
        <v>1205.6134361449567</v>
      </c>
      <c r="AA735" s="5">
        <v>1205.6134361449567</v>
      </c>
      <c r="AB735" s="5">
        <v>1205.6134361449567</v>
      </c>
      <c r="AC735" s="5">
        <v>1200.5985943053531</v>
      </c>
    </row>
    <row r="736" spans="1:29" s="5" customFormat="1">
      <c r="A736" s="1" t="s">
        <v>524</v>
      </c>
      <c r="B736" s="1" t="s">
        <v>550</v>
      </c>
      <c r="C736" s="1"/>
      <c r="D736" s="1" t="s">
        <v>660</v>
      </c>
      <c r="E736" s="1"/>
      <c r="F736" s="1">
        <v>197</v>
      </c>
      <c r="G736" s="1" t="s">
        <v>837</v>
      </c>
      <c r="H736" s="1" t="str">
        <f t="shared" si="12"/>
        <v>197아파트중위단위매매가격</v>
      </c>
      <c r="I736" s="1" t="s">
        <v>873</v>
      </c>
      <c r="J736" s="13">
        <v>1323.2969423968743</v>
      </c>
      <c r="K736" s="13">
        <v>1314.9415787547377</v>
      </c>
      <c r="L736" s="13">
        <v>1320.1474554575564</v>
      </c>
      <c r="M736" s="13">
        <v>1320.1474554575564</v>
      </c>
      <c r="N736" s="13">
        <v>1320.1474554575564</v>
      </c>
      <c r="O736" s="13">
        <v>1320.1474554575564</v>
      </c>
      <c r="P736" s="13">
        <v>1320.1474554575564</v>
      </c>
      <c r="Q736" s="14">
        <v>1320.1474554575564</v>
      </c>
      <c r="R736" s="14">
        <v>1320.1474554575564</v>
      </c>
      <c r="S736" s="14">
        <v>1320.1474554575564</v>
      </c>
      <c r="T736" s="14">
        <v>1320.1474554575564</v>
      </c>
      <c r="U736" s="5">
        <v>1320.1474554575564</v>
      </c>
      <c r="V736" s="5">
        <v>1320.1474554575564</v>
      </c>
      <c r="W736" s="5">
        <v>1320.1474554575564</v>
      </c>
      <c r="X736" s="5">
        <v>1328.8508167287932</v>
      </c>
      <c r="Y736" s="5">
        <v>1326.6811684467348</v>
      </c>
      <c r="Z736" s="5">
        <v>1323.4509254320501</v>
      </c>
      <c r="AA736" s="5">
        <v>1323.4509254320501</v>
      </c>
      <c r="AB736" s="5">
        <v>1297.1698113207547</v>
      </c>
      <c r="AC736" s="5">
        <v>1297.1698113207547</v>
      </c>
    </row>
    <row r="737" spans="1:29" s="5" customFormat="1">
      <c r="A737" s="1" t="s">
        <v>524</v>
      </c>
      <c r="B737" s="1" t="s">
        <v>550</v>
      </c>
      <c r="C737" s="1"/>
      <c r="D737" s="1" t="s">
        <v>661</v>
      </c>
      <c r="E737" s="1"/>
      <c r="F737" s="1">
        <v>198</v>
      </c>
      <c r="G737" s="1" t="s">
        <v>837</v>
      </c>
      <c r="H737" s="1" t="str">
        <f t="shared" si="12"/>
        <v>198아파트중위단위매매가격</v>
      </c>
      <c r="I737" s="1" t="s">
        <v>873</v>
      </c>
      <c r="J737" s="13">
        <v>1373.9238113332376</v>
      </c>
      <c r="K737" s="13">
        <v>1373.9238113332376</v>
      </c>
      <c r="L737" s="13">
        <v>1373.9238113332376</v>
      </c>
      <c r="M737" s="13">
        <v>1353.1514826629641</v>
      </c>
      <c r="N737" s="13">
        <v>1353.1514826629641</v>
      </c>
      <c r="O737" s="13">
        <v>1353.1514826629641</v>
      </c>
      <c r="P737" s="13">
        <v>1353.1514826629641</v>
      </c>
      <c r="Q737" s="14">
        <v>1328.0787664721972</v>
      </c>
      <c r="R737" s="14">
        <v>1288.4872824631861</v>
      </c>
      <c r="S737" s="14">
        <v>1282.5210699890069</v>
      </c>
      <c r="T737" s="14">
        <v>1282.5210699890069</v>
      </c>
      <c r="U737" s="5">
        <v>1288.4872824631861</v>
      </c>
      <c r="V737" s="5">
        <v>1288.4872824631861</v>
      </c>
      <c r="W737" s="5">
        <v>1288.4872824631861</v>
      </c>
      <c r="X737" s="5">
        <v>1271.7536813922356</v>
      </c>
      <c r="Y737" s="5">
        <v>1271.7536813922356</v>
      </c>
      <c r="Z737" s="5">
        <v>1271.7536813922356</v>
      </c>
      <c r="AA737" s="5">
        <v>1271.7536813922356</v>
      </c>
      <c r="AB737" s="5">
        <v>1271.7536813922356</v>
      </c>
      <c r="AC737" s="5">
        <v>1271.7536813922356</v>
      </c>
    </row>
    <row r="738" spans="1:29" s="5" customFormat="1">
      <c r="A738" s="1" t="s">
        <v>524</v>
      </c>
      <c r="B738" s="1" t="s">
        <v>550</v>
      </c>
      <c r="C738" s="1"/>
      <c r="D738" s="1" t="s">
        <v>662</v>
      </c>
      <c r="E738" s="1"/>
      <c r="F738" s="1">
        <v>199</v>
      </c>
      <c r="G738" s="1" t="s">
        <v>837</v>
      </c>
      <c r="H738" s="1" t="str">
        <f t="shared" si="12"/>
        <v>199아파트중위단위매매가격</v>
      </c>
      <c r="I738" s="1" t="s">
        <v>873</v>
      </c>
      <c r="J738" s="13">
        <v>1160.8441721308538</v>
      </c>
      <c r="K738" s="13">
        <v>1160.8441721308538</v>
      </c>
      <c r="L738" s="13">
        <v>1177.9448621553884</v>
      </c>
      <c r="M738" s="13">
        <v>1177.9448621553884</v>
      </c>
      <c r="N738" s="13">
        <v>1228.0701754385964</v>
      </c>
      <c r="O738" s="13">
        <v>1228.0701754385964</v>
      </c>
      <c r="P738" s="13">
        <v>1253.6042891276347</v>
      </c>
      <c r="Q738" s="14">
        <v>1253.6042891276347</v>
      </c>
      <c r="R738" s="14">
        <v>1253.6042891276347</v>
      </c>
      <c r="S738" s="14">
        <v>1253.6042891276347</v>
      </c>
      <c r="T738" s="14">
        <v>1236.8958513665655</v>
      </c>
      <c r="U738" s="5">
        <v>1224.6387427230529</v>
      </c>
      <c r="V738" s="5">
        <v>1207.5079747816089</v>
      </c>
      <c r="W738" s="5">
        <v>1207.5079747816089</v>
      </c>
      <c r="X738" s="5">
        <v>1222.2712537551554</v>
      </c>
      <c r="Y738" s="5">
        <v>1230.6254726356901</v>
      </c>
      <c r="Z738" s="5">
        <v>1230.6254726356901</v>
      </c>
      <c r="AA738" s="5">
        <v>1230.6254726356901</v>
      </c>
      <c r="AB738" s="5">
        <v>1230.6254726356901</v>
      </c>
      <c r="AC738" s="5">
        <v>1230.6254726356901</v>
      </c>
    </row>
    <row r="739" spans="1:29" s="5" customFormat="1">
      <c r="A739" s="1" t="s">
        <v>524</v>
      </c>
      <c r="B739" s="1" t="s">
        <v>551</v>
      </c>
      <c r="C739" s="1"/>
      <c r="D739" s="1"/>
      <c r="E739" s="1"/>
      <c r="F739" s="1">
        <v>200</v>
      </c>
      <c r="G739" s="1" t="s">
        <v>837</v>
      </c>
      <c r="H739" s="1" t="str">
        <f t="shared" si="12"/>
        <v>200아파트중위단위매매가격</v>
      </c>
      <c r="I739" s="1" t="s">
        <v>873</v>
      </c>
      <c r="J739" s="13">
        <v>1779.2143243582364</v>
      </c>
      <c r="K739" s="13">
        <v>1791.5273631539267</v>
      </c>
      <c r="L739" s="13">
        <v>1823.3473991061028</v>
      </c>
      <c r="M739" s="13">
        <v>1830.7215248942427</v>
      </c>
      <c r="N739" s="13">
        <v>1831.1813210335617</v>
      </c>
      <c r="O739" s="13">
        <v>1836.4682013686217</v>
      </c>
      <c r="P739" s="13">
        <v>1829.3283919406076</v>
      </c>
      <c r="Q739" s="14">
        <v>1840.9789222036857</v>
      </c>
      <c r="R739" s="14">
        <v>1836.6094286264345</v>
      </c>
      <c r="S739" s="14">
        <v>1839.2576492671235</v>
      </c>
      <c r="T739" s="14">
        <v>1841.4727523660288</v>
      </c>
      <c r="U739" s="5">
        <v>1857.5645831340432</v>
      </c>
      <c r="V739" s="5">
        <v>1851.9126241722865</v>
      </c>
      <c r="W739" s="5">
        <v>1852.6287788996499</v>
      </c>
      <c r="X739" s="5">
        <v>1856.5040715224511</v>
      </c>
      <c r="Y739" s="5">
        <v>1861.0655296961886</v>
      </c>
      <c r="Z739" s="5">
        <v>1863.0032276606244</v>
      </c>
      <c r="AA739" s="5">
        <v>1861.3816203350734</v>
      </c>
      <c r="AB739" s="5">
        <v>1864.2508938923052</v>
      </c>
      <c r="AC739" s="5">
        <v>1868.1757418102309</v>
      </c>
    </row>
    <row r="740" spans="1:29" s="5" customFormat="1">
      <c r="A740" s="1" t="s">
        <v>524</v>
      </c>
      <c r="B740" s="1" t="s">
        <v>551</v>
      </c>
      <c r="C740" s="1"/>
      <c r="D740" s="1" t="s">
        <v>663</v>
      </c>
      <c r="E740" s="1"/>
      <c r="F740" s="1">
        <v>201</v>
      </c>
      <c r="G740" s="1" t="s">
        <v>837</v>
      </c>
      <c r="H740" s="1" t="str">
        <f t="shared" si="12"/>
        <v>201아파트중위단위매매가격</v>
      </c>
      <c r="I740" s="1" t="s">
        <v>873</v>
      </c>
      <c r="J740" s="13">
        <v>1998.5637498245439</v>
      </c>
      <c r="K740" s="13">
        <v>2015.0572165896956</v>
      </c>
      <c r="L740" s="13">
        <v>2061.1995423453736</v>
      </c>
      <c r="M740" s="13">
        <v>2058.388762445225</v>
      </c>
      <c r="N740" s="13">
        <v>2058.388762445225</v>
      </c>
      <c r="O740" s="13">
        <v>2067.8238727800535</v>
      </c>
      <c r="P740" s="13">
        <v>2047.6043555183205</v>
      </c>
      <c r="Q740" s="14">
        <v>2062.3871443585499</v>
      </c>
      <c r="R740" s="14">
        <v>2057.4829150656365</v>
      </c>
      <c r="S740" s="14">
        <v>2057.2829379875539</v>
      </c>
      <c r="T740" s="14">
        <v>2057.4829150656365</v>
      </c>
      <c r="U740" s="5">
        <v>2057.7416528654885</v>
      </c>
      <c r="V740" s="5">
        <v>2045.4975795154905</v>
      </c>
      <c r="W740" s="5">
        <v>2045.4975795154905</v>
      </c>
      <c r="X740" s="5">
        <v>2053.1219355711351</v>
      </c>
      <c r="Y740" s="5">
        <v>2058.5053323922734</v>
      </c>
      <c r="Z740" s="5">
        <v>2058.5053323922734</v>
      </c>
      <c r="AA740" s="5">
        <v>2058.5053323922734</v>
      </c>
      <c r="AB740" s="5">
        <v>2058.8451824013368</v>
      </c>
      <c r="AC740" s="5">
        <v>2064.3406598180673</v>
      </c>
    </row>
    <row r="741" spans="1:29" s="5" customFormat="1">
      <c r="A741" s="1" t="s">
        <v>524</v>
      </c>
      <c r="B741" s="1" t="s">
        <v>551</v>
      </c>
      <c r="C741" s="1"/>
      <c r="D741" s="1" t="s">
        <v>663</v>
      </c>
      <c r="E741" s="1" t="s">
        <v>664</v>
      </c>
      <c r="F741" s="1">
        <v>202</v>
      </c>
      <c r="G741" s="1" t="s">
        <v>837</v>
      </c>
      <c r="H741" s="1" t="str">
        <f t="shared" si="12"/>
        <v>202아파트중위단위매매가격</v>
      </c>
      <c r="I741" s="1" t="s">
        <v>873</v>
      </c>
      <c r="J741" s="13">
        <v>1816.8826751999848</v>
      </c>
      <c r="K741" s="13">
        <v>1816.8826751999848</v>
      </c>
      <c r="L741" s="13">
        <v>1851.2341561040694</v>
      </c>
      <c r="M741" s="13">
        <v>1842.9403899571139</v>
      </c>
      <c r="N741" s="13">
        <v>1842.9403899571139</v>
      </c>
      <c r="O741" s="13">
        <v>1870.7805629580889</v>
      </c>
      <c r="P741" s="13">
        <v>1863.660084461934</v>
      </c>
      <c r="Q741" s="14">
        <v>1856.5396059657792</v>
      </c>
      <c r="R741" s="14">
        <v>1856.5396059657792</v>
      </c>
      <c r="S741" s="14">
        <v>1855.9495337512021</v>
      </c>
      <c r="T741" s="14">
        <v>1856.5396059657792</v>
      </c>
      <c r="U741" s="5">
        <v>1861.082402058124</v>
      </c>
      <c r="V741" s="5">
        <v>1851.1794509787023</v>
      </c>
      <c r="W741" s="5">
        <v>1851.1794509787023</v>
      </c>
      <c r="X741" s="5">
        <v>1851.1794509787023</v>
      </c>
      <c r="Y741" s="5">
        <v>1857.104323593941</v>
      </c>
      <c r="Z741" s="5">
        <v>1857.104323593941</v>
      </c>
      <c r="AA741" s="5">
        <v>1857.104323593941</v>
      </c>
      <c r="AB741" s="5">
        <v>1858.0946187018833</v>
      </c>
      <c r="AC741" s="5">
        <v>1858.0946187018833</v>
      </c>
    </row>
    <row r="742" spans="1:29" s="5" customFormat="1">
      <c r="A742" s="1" t="s">
        <v>524</v>
      </c>
      <c r="B742" s="1" t="s">
        <v>551</v>
      </c>
      <c r="C742" s="1"/>
      <c r="D742" s="1" t="s">
        <v>663</v>
      </c>
      <c r="E742" s="1" t="s">
        <v>665</v>
      </c>
      <c r="F742" s="1">
        <v>203</v>
      </c>
      <c r="G742" s="1" t="s">
        <v>837</v>
      </c>
      <c r="H742" s="1" t="str">
        <f t="shared" si="12"/>
        <v>203아파트중위단위매매가격</v>
      </c>
      <c r="I742" s="1" t="s">
        <v>873</v>
      </c>
      <c r="J742" s="13">
        <v>2091.7001338688087</v>
      </c>
      <c r="K742" s="13">
        <v>2116.6487567807135</v>
      </c>
      <c r="L742" s="13">
        <v>2168.8355021688358</v>
      </c>
      <c r="M742" s="13">
        <v>2168.8355021688358</v>
      </c>
      <c r="N742" s="13">
        <v>2168.8355021688358</v>
      </c>
      <c r="O742" s="13">
        <v>2168.8355021688358</v>
      </c>
      <c r="P742" s="13">
        <v>2141.9009370816602</v>
      </c>
      <c r="Q742" s="14">
        <v>2167.9121443065851</v>
      </c>
      <c r="R742" s="14">
        <v>2160.4938271604942</v>
      </c>
      <c r="S742" s="14">
        <v>2160.4938271604942</v>
      </c>
      <c r="T742" s="14">
        <v>2160.4938271604942</v>
      </c>
      <c r="U742" s="5">
        <v>2160.4938271604942</v>
      </c>
      <c r="V742" s="5">
        <v>2147.026544616906</v>
      </c>
      <c r="W742" s="5">
        <v>2147.026544616906</v>
      </c>
      <c r="X742" s="5">
        <v>2158.6345381526107</v>
      </c>
      <c r="Y742" s="5">
        <v>2163.7350201607233</v>
      </c>
      <c r="Z742" s="5">
        <v>2163.7350201607233</v>
      </c>
      <c r="AA742" s="5">
        <v>2163.7350201607233</v>
      </c>
      <c r="AB742" s="5">
        <v>2163.7350201607233</v>
      </c>
      <c r="AC742" s="5">
        <v>2172.101820696198</v>
      </c>
    </row>
    <row r="743" spans="1:29" s="5" customFormat="1">
      <c r="A743" s="1" t="s">
        <v>524</v>
      </c>
      <c r="B743" s="1" t="s">
        <v>551</v>
      </c>
      <c r="C743" s="1"/>
      <c r="D743" s="1" t="s">
        <v>666</v>
      </c>
      <c r="E743" s="1"/>
      <c r="F743" s="1">
        <v>204</v>
      </c>
      <c r="G743" s="1" t="s">
        <v>837</v>
      </c>
      <c r="H743" s="1" t="str">
        <f t="shared" si="12"/>
        <v>204아파트중위단위매매가격</v>
      </c>
      <c r="I743" s="1" t="s">
        <v>873</v>
      </c>
      <c r="J743" s="13">
        <v>1632.3606397498681</v>
      </c>
      <c r="K743" s="13">
        <v>1632.3606397498681</v>
      </c>
      <c r="L743" s="13">
        <v>1632.3606397498681</v>
      </c>
      <c r="M743" s="13">
        <v>1651.1100457462148</v>
      </c>
      <c r="N743" s="13">
        <v>1651.1100457462148</v>
      </c>
      <c r="O743" s="13">
        <v>1651.1100457462148</v>
      </c>
      <c r="P743" s="13">
        <v>1660.2352076442485</v>
      </c>
      <c r="Q743" s="14">
        <v>1660.2352076442485</v>
      </c>
      <c r="R743" s="14">
        <v>1660.2352076442485</v>
      </c>
      <c r="S743" s="14">
        <v>1660.2352076442485</v>
      </c>
      <c r="T743" s="14">
        <v>1668.6156587593273</v>
      </c>
      <c r="U743" s="5">
        <v>1696.5900141754605</v>
      </c>
      <c r="V743" s="5">
        <v>1696.5900141754605</v>
      </c>
      <c r="W743" s="5">
        <v>1696.5900141754605</v>
      </c>
      <c r="X743" s="5">
        <v>1696.5900141754605</v>
      </c>
      <c r="Y743" s="5">
        <v>1696.5900141754605</v>
      </c>
      <c r="Z743" s="5">
        <v>1692.6523862025515</v>
      </c>
      <c r="AA743" s="5">
        <v>1692.6523862025515</v>
      </c>
      <c r="AB743" s="5">
        <v>1701.987971934514</v>
      </c>
      <c r="AC743" s="5">
        <v>1712.2030256979547</v>
      </c>
    </row>
    <row r="744" spans="1:29" s="5" customFormat="1">
      <c r="A744" s="1" t="s">
        <v>524</v>
      </c>
      <c r="B744" s="1" t="s">
        <v>551</v>
      </c>
      <c r="C744" s="1"/>
      <c r="D744" s="1" t="s">
        <v>667</v>
      </c>
      <c r="E744" s="1"/>
      <c r="F744" s="1">
        <v>205</v>
      </c>
      <c r="G744" s="1" t="s">
        <v>837</v>
      </c>
      <c r="H744" s="1" t="str">
        <f t="shared" si="12"/>
        <v>205아파트중위단위매매가격</v>
      </c>
      <c r="I744" s="1" t="s">
        <v>873</v>
      </c>
      <c r="J744" s="13">
        <v>1200.480384307446</v>
      </c>
      <c r="K744" s="13">
        <v>1236.0211889346674</v>
      </c>
      <c r="L744" s="13">
        <v>1265.8772060590188</v>
      </c>
      <c r="M744" s="13">
        <v>1317.1870829997331</v>
      </c>
      <c r="N744" s="13">
        <v>1309.9895980188714</v>
      </c>
      <c r="O744" s="13">
        <v>1311.7572747865484</v>
      </c>
      <c r="P744" s="13">
        <v>1334.5344276756073</v>
      </c>
      <c r="Q744" s="14">
        <v>1365.5903837522817</v>
      </c>
      <c r="R744" s="14">
        <v>1368.3792815371762</v>
      </c>
      <c r="S744" s="14">
        <v>1392.3926449153491</v>
      </c>
      <c r="T744" s="14">
        <v>1401.2611490593877</v>
      </c>
      <c r="U744" s="5">
        <v>1401.2611490593877</v>
      </c>
      <c r="V744" s="5">
        <v>1401.2611490593877</v>
      </c>
      <c r="W744" s="5">
        <v>1390.5775784113125</v>
      </c>
      <c r="X744" s="5">
        <v>1384.7180513847181</v>
      </c>
      <c r="Y744" s="5">
        <v>1384.7180513847181</v>
      </c>
      <c r="Z744" s="5">
        <v>1401.2611490593877</v>
      </c>
      <c r="AA744" s="5">
        <v>1384.9884036327667</v>
      </c>
      <c r="AB744" s="5">
        <v>1391.522643047299</v>
      </c>
      <c r="AC744" s="5">
        <v>1384.7180513847181</v>
      </c>
    </row>
    <row r="745" spans="1:29" s="5" customFormat="1">
      <c r="A745" s="1" t="s">
        <v>524</v>
      </c>
      <c r="B745" s="1" t="s">
        <v>551</v>
      </c>
      <c r="C745" s="1"/>
      <c r="D745" s="1" t="s">
        <v>668</v>
      </c>
      <c r="E745" s="1"/>
      <c r="F745" s="1">
        <v>206</v>
      </c>
      <c r="G745" s="1" t="s">
        <v>837</v>
      </c>
      <c r="H745" s="1" t="str">
        <f t="shared" si="12"/>
        <v>206아파트중위단위매매가격</v>
      </c>
      <c r="I745" s="1" t="s">
        <v>873</v>
      </c>
      <c r="J745" s="13">
        <v>2083.7424020072071</v>
      </c>
      <c r="K745" s="13">
        <v>2076.0412676301135</v>
      </c>
      <c r="L745" s="13">
        <v>2111.3432763144074</v>
      </c>
      <c r="M745" s="13">
        <v>2111.3432763144074</v>
      </c>
      <c r="N745" s="13">
        <v>2104.7306487579413</v>
      </c>
      <c r="O745" s="13">
        <v>2101.7883403640062</v>
      </c>
      <c r="P745" s="13">
        <v>2101.7883403640062</v>
      </c>
      <c r="Q745" s="14">
        <v>2101.7883403640062</v>
      </c>
      <c r="R745" s="14">
        <v>2086.3860716098188</v>
      </c>
      <c r="S745" s="14">
        <v>2086.3860716098188</v>
      </c>
      <c r="T745" s="14">
        <v>2086.3860716098188</v>
      </c>
      <c r="U745" s="5">
        <v>2236.3334851117443</v>
      </c>
      <c r="V745" s="5">
        <v>2236.8730868848602</v>
      </c>
      <c r="W745" s="5">
        <v>2242.7595950082414</v>
      </c>
      <c r="X745" s="5">
        <v>2242.7595950082414</v>
      </c>
      <c r="Y745" s="5">
        <v>2242.7595950082414</v>
      </c>
      <c r="Z745" s="5">
        <v>2248.1036613491747</v>
      </c>
      <c r="AA745" s="5">
        <v>2248.6461031316226</v>
      </c>
      <c r="AB745" s="5">
        <v>2248.6461031316226</v>
      </c>
      <c r="AC745" s="5">
        <v>2248.6461031316226</v>
      </c>
    </row>
    <row r="746" spans="1:29" s="5" customFormat="1">
      <c r="A746" s="1" t="s">
        <v>524</v>
      </c>
      <c r="B746" s="1" t="s">
        <v>551</v>
      </c>
      <c r="C746" s="1"/>
      <c r="D746" s="1" t="s">
        <v>669</v>
      </c>
      <c r="E746" s="1"/>
      <c r="F746" s="1">
        <v>207</v>
      </c>
      <c r="G746" s="1" t="s">
        <v>837</v>
      </c>
      <c r="H746" s="1" t="str">
        <f t="shared" si="12"/>
        <v>207아파트중위단위매매가격</v>
      </c>
      <c r="I746" s="1" t="s">
        <v>873</v>
      </c>
      <c r="J746" s="13">
        <v>1166.8611435239206</v>
      </c>
      <c r="K746" s="13">
        <v>1173.2519401475349</v>
      </c>
      <c r="L746" s="13">
        <v>1173.2519401475349</v>
      </c>
      <c r="M746" s="13">
        <v>1191.9434155677914</v>
      </c>
      <c r="N746" s="13">
        <v>1221.772834512976</v>
      </c>
      <c r="O746" s="13">
        <v>1219.5899278942284</v>
      </c>
      <c r="P746" s="13">
        <v>1225.6962395008754</v>
      </c>
      <c r="Q746" s="14">
        <v>1232.0514827968464</v>
      </c>
      <c r="R746" s="14">
        <v>1222.6187108277409</v>
      </c>
      <c r="S746" s="14">
        <v>1228.0159474425939</v>
      </c>
      <c r="T746" s="14">
        <v>1228.0159474425939</v>
      </c>
      <c r="U746" s="5">
        <v>1219.5899278942284</v>
      </c>
      <c r="V746" s="5">
        <v>1238.8104206723003</v>
      </c>
      <c r="W746" s="5">
        <v>1244.2076572871533</v>
      </c>
      <c r="X746" s="5">
        <v>1249.6048939020066</v>
      </c>
      <c r="Y746" s="5">
        <v>1259.2151402910426</v>
      </c>
      <c r="Z746" s="5">
        <v>1264.6123769058959</v>
      </c>
      <c r="AA746" s="5">
        <v>1264.6123769058959</v>
      </c>
      <c r="AB746" s="5">
        <v>1276.0671793877732</v>
      </c>
      <c r="AC746" s="5">
        <v>1276.0671793877732</v>
      </c>
    </row>
    <row r="747" spans="1:29" s="5" customFormat="1">
      <c r="A747" s="1" t="s">
        <v>524</v>
      </c>
      <c r="B747" s="1" t="s">
        <v>552</v>
      </c>
      <c r="C747" s="1"/>
      <c r="D747" s="1"/>
      <c r="E747" s="1"/>
      <c r="F747" s="1">
        <v>208</v>
      </c>
      <c r="G747" s="1" t="s">
        <v>837</v>
      </c>
      <c r="H747" s="1" t="str">
        <f t="shared" si="12"/>
        <v>208아파트중위단위매매가격</v>
      </c>
      <c r="I747" s="1" t="s">
        <v>873</v>
      </c>
      <c r="J747" s="13">
        <v>1763.5505369194984</v>
      </c>
      <c r="K747" s="13">
        <v>1768.3274671311094</v>
      </c>
      <c r="L747" s="13">
        <v>1777.5498887644817</v>
      </c>
      <c r="M747" s="13">
        <v>1790.1526955737922</v>
      </c>
      <c r="N747" s="13">
        <v>1800.4344711856029</v>
      </c>
      <c r="O747" s="13">
        <v>1807.2472679471357</v>
      </c>
      <c r="P747" s="13">
        <v>1827.0180026649841</v>
      </c>
      <c r="Q747" s="14">
        <v>1841.9618499255253</v>
      </c>
      <c r="R747" s="14">
        <v>1849.2089735539992</v>
      </c>
      <c r="S747" s="14">
        <v>1856.5649360504442</v>
      </c>
      <c r="T747" s="14">
        <v>1867.1662343917692</v>
      </c>
      <c r="U747" s="5">
        <v>1898.704974686111</v>
      </c>
      <c r="V747" s="5">
        <v>1899.196228229478</v>
      </c>
      <c r="W747" s="5">
        <v>1902.9188797682302</v>
      </c>
      <c r="X747" s="5">
        <v>1910.3051038329147</v>
      </c>
      <c r="Y747" s="5">
        <v>1913.7472106570212</v>
      </c>
      <c r="Z747" s="5">
        <v>1918.3048040972458</v>
      </c>
      <c r="AA747" s="5">
        <v>1925.1052530629988</v>
      </c>
      <c r="AB747" s="5">
        <v>1926.1575446440145</v>
      </c>
      <c r="AC747" s="5">
        <v>1928.8047427569873</v>
      </c>
    </row>
    <row r="748" spans="1:29" s="5" customFormat="1">
      <c r="A748" s="1" t="s">
        <v>524</v>
      </c>
      <c r="B748" s="1" t="s">
        <v>552</v>
      </c>
      <c r="C748" s="1"/>
      <c r="D748" s="1" t="s">
        <v>670</v>
      </c>
      <c r="E748" s="1"/>
      <c r="F748" s="1">
        <v>209</v>
      </c>
      <c r="G748" s="1" t="s">
        <v>837</v>
      </c>
      <c r="H748" s="1" t="str">
        <f t="shared" si="12"/>
        <v>209아파트중위단위매매가격</v>
      </c>
      <c r="I748" s="1" t="s">
        <v>873</v>
      </c>
      <c r="J748" s="13">
        <v>2049.6860196663488</v>
      </c>
      <c r="K748" s="13">
        <v>2049.6860196663488</v>
      </c>
      <c r="L748" s="13">
        <v>2053.4315821618261</v>
      </c>
      <c r="M748" s="13">
        <v>2067.5374508445029</v>
      </c>
      <c r="N748" s="13">
        <v>2068.1184074076327</v>
      </c>
      <c r="O748" s="13">
        <v>2077.2639111163044</v>
      </c>
      <c r="P748" s="13">
        <v>2099.4745344528087</v>
      </c>
      <c r="Q748" s="14">
        <v>2109.1188561658337</v>
      </c>
      <c r="R748" s="14">
        <v>2124.7288365773966</v>
      </c>
      <c r="S748" s="14">
        <v>2137.7934814986634</v>
      </c>
      <c r="T748" s="14">
        <v>2147.0888273685773</v>
      </c>
      <c r="U748" s="5">
        <v>2180.0964681290989</v>
      </c>
      <c r="V748" s="5">
        <v>2180.0964681290989</v>
      </c>
      <c r="W748" s="5">
        <v>2182.4669571468394</v>
      </c>
      <c r="X748" s="5">
        <v>2198.3811498515151</v>
      </c>
      <c r="Y748" s="5">
        <v>2198.3811498515151</v>
      </c>
      <c r="Z748" s="5">
        <v>2201.8869096236704</v>
      </c>
      <c r="AA748" s="5">
        <v>2218.3658094414573</v>
      </c>
      <c r="AB748" s="5">
        <v>2220.785234628469</v>
      </c>
      <c r="AC748" s="5">
        <v>2229.009203535069</v>
      </c>
    </row>
    <row r="749" spans="1:29" s="5" customFormat="1">
      <c r="A749" s="1" t="s">
        <v>524</v>
      </c>
      <c r="B749" s="1" t="s">
        <v>552</v>
      </c>
      <c r="C749" s="1"/>
      <c r="D749" s="1" t="s">
        <v>670</v>
      </c>
      <c r="E749" s="1" t="s">
        <v>671</v>
      </c>
      <c r="F749" s="1">
        <v>210</v>
      </c>
      <c r="G749" s="1" t="s">
        <v>837</v>
      </c>
      <c r="H749" s="1" t="str">
        <f t="shared" si="12"/>
        <v>210아파트중위단위매매가격</v>
      </c>
      <c r="I749" s="1" t="s">
        <v>873</v>
      </c>
      <c r="J749" s="13">
        <v>1930.0034817240771</v>
      </c>
      <c r="K749" s="13">
        <v>1930.0034817240771</v>
      </c>
      <c r="L749" s="13">
        <v>1930.0034817240771</v>
      </c>
      <c r="M749" s="13">
        <v>1940.76775059995</v>
      </c>
      <c r="N749" s="13">
        <v>1940.76775059995</v>
      </c>
      <c r="O749" s="13">
        <v>1925.1579144171706</v>
      </c>
      <c r="P749" s="13">
        <v>1913.9314733364272</v>
      </c>
      <c r="Q749" s="14">
        <v>1937.294717015619</v>
      </c>
      <c r="R749" s="14">
        <v>1960.8285586799325</v>
      </c>
      <c r="S749" s="14">
        <v>1969.8108303375707</v>
      </c>
      <c r="T749" s="14">
        <v>1992.3286845841662</v>
      </c>
      <c r="U749" s="5">
        <v>2002.0623646265972</v>
      </c>
      <c r="V749" s="5">
        <v>2002.0623646265972</v>
      </c>
      <c r="W749" s="5">
        <v>2007.9458250426756</v>
      </c>
      <c r="X749" s="5">
        <v>2047.4442247952556</v>
      </c>
      <c r="Y749" s="5">
        <v>2047.4442247952556</v>
      </c>
      <c r="Z749" s="5">
        <v>2056.1453825282779</v>
      </c>
      <c r="AA749" s="5">
        <v>2081.9018095662568</v>
      </c>
      <c r="AB749" s="5">
        <v>2087.9067276278547</v>
      </c>
      <c r="AC749" s="5">
        <v>2106.5217442470775</v>
      </c>
    </row>
    <row r="750" spans="1:29" s="5" customFormat="1">
      <c r="A750" s="1" t="s">
        <v>524</v>
      </c>
      <c r="B750" s="1" t="s">
        <v>552</v>
      </c>
      <c r="C750" s="1"/>
      <c r="D750" s="1" t="s">
        <v>670</v>
      </c>
      <c r="E750" s="1" t="s">
        <v>672</v>
      </c>
      <c r="F750" s="1">
        <v>211</v>
      </c>
      <c r="G750" s="1" t="s">
        <v>837</v>
      </c>
      <c r="H750" s="1" t="str">
        <f t="shared" si="12"/>
        <v>211아파트중위단위매매가격</v>
      </c>
      <c r="I750" s="1" t="s">
        <v>873</v>
      </c>
      <c r="J750" s="13">
        <v>2133.8221421833459</v>
      </c>
      <c r="K750" s="13">
        <v>2133.8221421833459</v>
      </c>
      <c r="L750" s="13">
        <v>2140.2008131542343</v>
      </c>
      <c r="M750" s="13">
        <v>2156.6558069104758</v>
      </c>
      <c r="N750" s="13">
        <v>2157.6451725315433</v>
      </c>
      <c r="O750" s="13">
        <v>2184.1935350520962</v>
      </c>
      <c r="P750" s="13">
        <v>2229.9102186442351</v>
      </c>
      <c r="Q750" s="14">
        <v>2229.9102186442351</v>
      </c>
      <c r="R750" s="14">
        <v>2239.9497710499127</v>
      </c>
      <c r="S750" s="14">
        <v>2255.8843004419987</v>
      </c>
      <c r="T750" s="14">
        <v>2255.8843004419987</v>
      </c>
      <c r="U750" s="5">
        <v>2300.2306335639669</v>
      </c>
      <c r="V750" s="5">
        <v>2300.2306335639669</v>
      </c>
      <c r="W750" s="5">
        <v>2300.2306335639669</v>
      </c>
      <c r="X750" s="5">
        <v>2300.2306335639669</v>
      </c>
      <c r="Y750" s="5">
        <v>2300.2306335639669</v>
      </c>
      <c r="Z750" s="5">
        <v>2300.2306335639669</v>
      </c>
      <c r="AA750" s="5">
        <v>2310.4492272495554</v>
      </c>
      <c r="AB750" s="5">
        <v>2310.4492272495554</v>
      </c>
      <c r="AC750" s="5">
        <v>2311.661506707946</v>
      </c>
    </row>
    <row r="751" spans="1:29" s="5" customFormat="1">
      <c r="A751" s="1" t="s">
        <v>524</v>
      </c>
      <c r="B751" s="1" t="s">
        <v>552</v>
      </c>
      <c r="C751" s="1"/>
      <c r="D751" s="1" t="s">
        <v>673</v>
      </c>
      <c r="E751" s="1"/>
      <c r="F751" s="1">
        <v>212</v>
      </c>
      <c r="G751" s="1" t="s">
        <v>837</v>
      </c>
      <c r="H751" s="1" t="str">
        <f t="shared" si="12"/>
        <v>212아파트중위단위매매가격</v>
      </c>
      <c r="I751" s="1" t="s">
        <v>873</v>
      </c>
      <c r="J751" s="13">
        <v>1412.5105739605056</v>
      </c>
      <c r="K751" s="13">
        <v>1427.6075360680211</v>
      </c>
      <c r="L751" s="13">
        <v>1430.9886558949079</v>
      </c>
      <c r="M751" s="13">
        <v>1435.2032479671686</v>
      </c>
      <c r="N751" s="13">
        <v>1435.2032479671686</v>
      </c>
      <c r="O751" s="13">
        <v>1435.2032479671686</v>
      </c>
      <c r="P751" s="13">
        <v>1433.53630347642</v>
      </c>
      <c r="Q751" s="14">
        <v>1432.2310863910552</v>
      </c>
      <c r="R751" s="14">
        <v>1436.3984476179264</v>
      </c>
      <c r="S751" s="14">
        <v>1454.4203404561656</v>
      </c>
      <c r="T751" s="14">
        <v>1458.5877016830368</v>
      </c>
      <c r="U751" s="5">
        <v>1495.2077381029303</v>
      </c>
      <c r="V751" s="5">
        <v>1534.0241714179529</v>
      </c>
      <c r="W751" s="5">
        <v>1534.0241714179529</v>
      </c>
      <c r="X751" s="5">
        <v>1535.8771428533232</v>
      </c>
      <c r="Y751" s="5">
        <v>1538.4063382540708</v>
      </c>
      <c r="Z751" s="5">
        <v>1546.670148421691</v>
      </c>
      <c r="AA751" s="5">
        <v>1546.670148421691</v>
      </c>
      <c r="AB751" s="5">
        <v>1553.30666039068</v>
      </c>
      <c r="AC751" s="5">
        <v>1547.5486507254996</v>
      </c>
    </row>
    <row r="752" spans="1:29" s="5" customFormat="1">
      <c r="A752" s="1" t="s">
        <v>524</v>
      </c>
      <c r="B752" s="1" t="s">
        <v>552</v>
      </c>
      <c r="C752" s="1"/>
      <c r="D752" s="1" t="s">
        <v>674</v>
      </c>
      <c r="E752" s="1"/>
      <c r="F752" s="1">
        <v>213</v>
      </c>
      <c r="G752" s="1" t="s">
        <v>837</v>
      </c>
      <c r="H752" s="1" t="str">
        <f t="shared" si="12"/>
        <v>213아파트중위단위매매가격</v>
      </c>
      <c r="I752" s="1" t="s">
        <v>873</v>
      </c>
      <c r="J752" s="13">
        <v>1451.1715276835835</v>
      </c>
      <c r="K752" s="13">
        <v>1496.5514152204803</v>
      </c>
      <c r="L752" s="13">
        <v>1552.1439568067635</v>
      </c>
      <c r="M752" s="13">
        <v>1552.1439568067635</v>
      </c>
      <c r="N752" s="13">
        <v>1560.3431988387501</v>
      </c>
      <c r="O752" s="13">
        <v>1560.3431988387501</v>
      </c>
      <c r="P752" s="13">
        <v>1586.3079482245143</v>
      </c>
      <c r="Q752" s="14">
        <v>1608.9176535779188</v>
      </c>
      <c r="R752" s="14">
        <v>1587.8969742435606</v>
      </c>
      <c r="S752" s="14">
        <v>1587.8969742435606</v>
      </c>
      <c r="T752" s="14">
        <v>1675.4188547136782</v>
      </c>
      <c r="U752" s="5">
        <v>1675.4188547136782</v>
      </c>
      <c r="V752" s="5">
        <v>1675.4188547136782</v>
      </c>
      <c r="W752" s="5">
        <v>1675.4188547136782</v>
      </c>
      <c r="X752" s="5">
        <v>1675.4188547136782</v>
      </c>
      <c r="Y752" s="5">
        <v>1700.4251062765691</v>
      </c>
      <c r="Z752" s="5">
        <v>1700.4251062765691</v>
      </c>
      <c r="AA752" s="5">
        <v>1700.4251062765691</v>
      </c>
      <c r="AB752" s="5">
        <v>1721.7057579381085</v>
      </c>
      <c r="AC752" s="5">
        <v>1721.7057579381085</v>
      </c>
    </row>
    <row r="753" spans="1:29" s="5" customFormat="1">
      <c r="A753" s="1" t="s">
        <v>524</v>
      </c>
      <c r="B753" s="1" t="s">
        <v>552</v>
      </c>
      <c r="C753" s="1"/>
      <c r="D753" s="1" t="s">
        <v>675</v>
      </c>
      <c r="E753" s="1"/>
      <c r="F753" s="1">
        <v>214</v>
      </c>
      <c r="G753" s="1" t="s">
        <v>837</v>
      </c>
      <c r="H753" s="1" t="str">
        <f t="shared" si="12"/>
        <v>214아파트중위단위매매가격</v>
      </c>
      <c r="I753" s="1" t="s">
        <v>873</v>
      </c>
      <c r="J753" s="13">
        <v>1613.1996137913852</v>
      </c>
      <c r="K753" s="13">
        <v>1625.5817835682956</v>
      </c>
      <c r="L753" s="13">
        <v>1646.505376344086</v>
      </c>
      <c r="M753" s="13">
        <v>1689.3314803489823</v>
      </c>
      <c r="N753" s="13">
        <v>1738.20900744137</v>
      </c>
      <c r="O753" s="13">
        <v>1755.3911380255627</v>
      </c>
      <c r="P753" s="13">
        <v>1796.6121826710371</v>
      </c>
      <c r="Q753" s="14">
        <v>1836.5905344949376</v>
      </c>
      <c r="R753" s="14">
        <v>1836.5905344949376</v>
      </c>
      <c r="S753" s="14">
        <v>1839.2597682521573</v>
      </c>
      <c r="T753" s="14">
        <v>1839.2597682521573</v>
      </c>
      <c r="U753" s="5">
        <v>1895.5151155247768</v>
      </c>
      <c r="V753" s="5">
        <v>1895.5151155247768</v>
      </c>
      <c r="W753" s="5">
        <v>1904.5146491185392</v>
      </c>
      <c r="X753" s="5">
        <v>1904.5146491185392</v>
      </c>
      <c r="Y753" s="5">
        <v>1905.3799153290738</v>
      </c>
      <c r="Z753" s="5">
        <v>1913.7804529634823</v>
      </c>
      <c r="AA753" s="5">
        <v>1915.1437981361255</v>
      </c>
      <c r="AB753" s="5">
        <v>1915.1437981361255</v>
      </c>
      <c r="AC753" s="5">
        <v>1915.1437981361255</v>
      </c>
    </row>
    <row r="754" spans="1:29" s="5" customFormat="1">
      <c r="A754" s="1" t="s">
        <v>524</v>
      </c>
      <c r="B754" s="1" t="s">
        <v>552</v>
      </c>
      <c r="C754" s="1"/>
      <c r="D754" s="1" t="s">
        <v>676</v>
      </c>
      <c r="E754" s="1"/>
      <c r="F754" s="1">
        <v>215</v>
      </c>
      <c r="G754" s="1" t="s">
        <v>837</v>
      </c>
      <c r="H754" s="1" t="str">
        <f t="shared" si="12"/>
        <v>215아파트중위단위매매가격</v>
      </c>
      <c r="I754" s="1" t="s">
        <v>873</v>
      </c>
      <c r="J754" s="13">
        <v>1641.5163610347554</v>
      </c>
      <c r="K754" s="13">
        <v>1641.5163610347554</v>
      </c>
      <c r="L754" s="13">
        <v>1641.5163610347554</v>
      </c>
      <c r="M754" s="13">
        <v>1629.7492186617465</v>
      </c>
      <c r="N754" s="13">
        <v>1629.7492186617465</v>
      </c>
      <c r="O754" s="13">
        <v>1629.7492186617465</v>
      </c>
      <c r="P754" s="13">
        <v>1629.7492186617465</v>
      </c>
      <c r="Q754" s="14">
        <v>1617.9820762887375</v>
      </c>
      <c r="R754" s="14">
        <v>1617.9820762887375</v>
      </c>
      <c r="S754" s="14">
        <v>1588.5642203562149</v>
      </c>
      <c r="T754" s="14">
        <v>1576.797077983206</v>
      </c>
      <c r="U754" s="5">
        <v>1576.797077983206</v>
      </c>
      <c r="V754" s="5">
        <v>1559.1463644236924</v>
      </c>
      <c r="W754" s="5">
        <v>1567.9717212034493</v>
      </c>
      <c r="X754" s="5">
        <v>1565.0299356101971</v>
      </c>
      <c r="Y754" s="5">
        <v>1576.797077983206</v>
      </c>
      <c r="Z754" s="5">
        <v>1588.5642203562149</v>
      </c>
      <c r="AA754" s="5">
        <v>1596.1370913711096</v>
      </c>
      <c r="AB754" s="5">
        <v>1554.1199060767035</v>
      </c>
      <c r="AC754" s="5">
        <v>1548.236334890199</v>
      </c>
    </row>
    <row r="755" spans="1:29" s="5" customFormat="1">
      <c r="A755" s="1" t="s">
        <v>524</v>
      </c>
      <c r="B755" s="1" t="s">
        <v>552</v>
      </c>
      <c r="C755" s="1"/>
      <c r="D755" s="1" t="s">
        <v>677</v>
      </c>
      <c r="E755" s="1"/>
      <c r="F755" s="1">
        <v>216</v>
      </c>
      <c r="G755" s="1" t="s">
        <v>837</v>
      </c>
      <c r="H755" s="1" t="str">
        <f t="shared" si="12"/>
        <v>216아파트중위단위매매가격</v>
      </c>
      <c r="I755" s="1" t="s">
        <v>873</v>
      </c>
      <c r="J755" s="13">
        <v>1591.8430355049363</v>
      </c>
      <c r="K755" s="13">
        <v>1593.3198310243606</v>
      </c>
      <c r="L755" s="13">
        <v>1592.4367634979969</v>
      </c>
      <c r="M755" s="13">
        <v>1592.4367634979969</v>
      </c>
      <c r="N755" s="13">
        <v>1591.8430355049363</v>
      </c>
      <c r="O755" s="13">
        <v>1585.9495195511886</v>
      </c>
      <c r="P755" s="13">
        <v>1563.0201288080614</v>
      </c>
      <c r="Q755" s="14">
        <v>1560.2175695017502</v>
      </c>
      <c r="R755" s="14">
        <v>1560.2175695017502</v>
      </c>
      <c r="S755" s="14">
        <v>1560.2175695017502</v>
      </c>
      <c r="T755" s="14">
        <v>1560.4909520437823</v>
      </c>
      <c r="U755" s="5">
        <v>1560.4909520437823</v>
      </c>
      <c r="V755" s="5">
        <v>1568.9115892539742</v>
      </c>
      <c r="W755" s="5">
        <v>1577.2928353776479</v>
      </c>
      <c r="X755" s="5">
        <v>1571.3347741820371</v>
      </c>
      <c r="Y755" s="5">
        <v>1567.4841344119304</v>
      </c>
      <c r="Z755" s="5">
        <v>1567.2930251269759</v>
      </c>
      <c r="AA755" s="5">
        <v>1556.2248995983937</v>
      </c>
      <c r="AB755" s="5">
        <v>1554.8161023540802</v>
      </c>
      <c r="AC755" s="5">
        <v>1551.661190215407</v>
      </c>
    </row>
    <row r="756" spans="1:29" s="5" customFormat="1">
      <c r="A756" s="1" t="s">
        <v>524</v>
      </c>
      <c r="B756" s="1" t="s">
        <v>552</v>
      </c>
      <c r="C756" s="1"/>
      <c r="D756" s="1" t="s">
        <v>678</v>
      </c>
      <c r="E756" s="1"/>
      <c r="F756" s="1">
        <v>217</v>
      </c>
      <c r="G756" s="1" t="s">
        <v>837</v>
      </c>
      <c r="H756" s="1" t="str">
        <f t="shared" si="12"/>
        <v>217아파트중위단위매매가격</v>
      </c>
      <c r="I756" s="1" t="s">
        <v>873</v>
      </c>
      <c r="J756" s="13">
        <v>1586.7713378987808</v>
      </c>
      <c r="K756" s="13">
        <v>1586.7713378987808</v>
      </c>
      <c r="L756" s="13">
        <v>1586.7713378987808</v>
      </c>
      <c r="M756" s="13">
        <v>1586.7713378987808</v>
      </c>
      <c r="N756" s="13">
        <v>1586.7713378987808</v>
      </c>
      <c r="O756" s="13">
        <v>1578.4199098045767</v>
      </c>
      <c r="P756" s="13">
        <v>1575.0793385668951</v>
      </c>
      <c r="Q756" s="14">
        <v>1575.0793385668951</v>
      </c>
      <c r="R756" s="14">
        <v>1575.0793385668951</v>
      </c>
      <c r="S756" s="14">
        <v>1575.0793385668951</v>
      </c>
      <c r="T756" s="14">
        <v>1575.0793385668951</v>
      </c>
      <c r="U756" s="5">
        <v>1575.0793385668951</v>
      </c>
      <c r="V756" s="5">
        <v>1570.0684817103725</v>
      </c>
      <c r="W756" s="5">
        <v>1570.0684817103725</v>
      </c>
      <c r="X756" s="5">
        <v>1578.9783774229659</v>
      </c>
      <c r="Y756" s="5">
        <v>1586.7713378987808</v>
      </c>
      <c r="Z756" s="5">
        <v>1586.7713378987808</v>
      </c>
      <c r="AA756" s="5">
        <v>1578.9783774229659</v>
      </c>
      <c r="AB756" s="5">
        <v>1578.9783774229659</v>
      </c>
      <c r="AC756" s="5">
        <v>1555.4115359688919</v>
      </c>
    </row>
    <row r="757" spans="1:29" s="5" customFormat="1">
      <c r="A757" s="1" t="s">
        <v>524</v>
      </c>
      <c r="B757" s="1" t="s">
        <v>552</v>
      </c>
      <c r="C757" s="1"/>
      <c r="D757" s="1" t="s">
        <v>679</v>
      </c>
      <c r="E757" s="1"/>
      <c r="F757" s="1">
        <v>218</v>
      </c>
      <c r="G757" s="1" t="s">
        <v>837</v>
      </c>
      <c r="H757" s="1" t="str">
        <f t="shared" si="12"/>
        <v>218아파트중위단위매매가격</v>
      </c>
      <c r="I757" s="1" t="s">
        <v>873</v>
      </c>
      <c r="J757" s="13">
        <v>1516.4767714945078</v>
      </c>
      <c r="K757" s="13">
        <v>1516.4767714945078</v>
      </c>
      <c r="L757" s="13">
        <v>1533.3588893148219</v>
      </c>
      <c r="M757" s="13">
        <v>1533.3588893148219</v>
      </c>
      <c r="N757" s="13">
        <v>1533.3588893148219</v>
      </c>
      <c r="O757" s="13">
        <v>1552.9478532327259</v>
      </c>
      <c r="P757" s="13">
        <v>1583.3597226620443</v>
      </c>
      <c r="Q757" s="14">
        <v>1633.3605560092667</v>
      </c>
      <c r="R757" s="14">
        <v>1666.6944449074151</v>
      </c>
      <c r="S757" s="14">
        <v>1698.0322589702346</v>
      </c>
      <c r="T757" s="14">
        <v>1770.3281493096069</v>
      </c>
    </row>
    <row r="758" spans="1:29" s="5" customFormat="1">
      <c r="A758" s="1" t="s">
        <v>524</v>
      </c>
      <c r="B758" s="1" t="s">
        <v>552</v>
      </c>
      <c r="C758" s="1"/>
      <c r="D758" s="1" t="s">
        <v>680</v>
      </c>
      <c r="E758" s="1"/>
      <c r="F758" s="1">
        <v>219</v>
      </c>
      <c r="G758" s="1" t="s">
        <v>837</v>
      </c>
      <c r="H758" s="1" t="str">
        <f t="shared" si="12"/>
        <v>219아파트중위단위매매가격</v>
      </c>
      <c r="I758" s="1" t="s">
        <v>873</v>
      </c>
      <c r="J758" s="13">
        <v>1704.1643802207182</v>
      </c>
      <c r="K758" s="13">
        <v>1704.1643802207182</v>
      </c>
      <c r="L758" s="13">
        <v>1731.6017316017314</v>
      </c>
      <c r="M758" s="13">
        <v>1731.6017316017314</v>
      </c>
      <c r="N758" s="13">
        <v>1747.8354978354978</v>
      </c>
      <c r="O758" s="13">
        <v>1747.8354978354978</v>
      </c>
      <c r="P758" s="13">
        <v>1756.4935064935064</v>
      </c>
      <c r="Q758" s="14">
        <v>1788.9610389610389</v>
      </c>
      <c r="R758" s="14">
        <v>1799.7835497835497</v>
      </c>
      <c r="S758" s="14">
        <v>1811.6883116883116</v>
      </c>
      <c r="T758" s="14">
        <v>1820.3463203463202</v>
      </c>
      <c r="U758" s="5">
        <v>1835.4978354978352</v>
      </c>
      <c r="V758" s="5">
        <v>1840.9090909090908</v>
      </c>
      <c r="W758" s="5">
        <v>1840.9090909090908</v>
      </c>
      <c r="X758" s="5">
        <v>1843.073593073593</v>
      </c>
      <c r="Y758" s="5">
        <v>1848.6067922687639</v>
      </c>
      <c r="Z758" s="5">
        <v>1850.7712944332661</v>
      </c>
      <c r="AA758" s="5">
        <v>1850.7712944332661</v>
      </c>
      <c r="AB758" s="5">
        <v>1850.7712944332661</v>
      </c>
      <c r="AC758" s="5">
        <v>1850.7712944332661</v>
      </c>
    </row>
    <row r="759" spans="1:29" s="5" customFormat="1">
      <c r="A759" s="1" t="s">
        <v>524</v>
      </c>
      <c r="B759" s="1" t="s">
        <v>552</v>
      </c>
      <c r="C759" s="1"/>
      <c r="D759" s="1" t="s">
        <v>681</v>
      </c>
      <c r="E759" s="1"/>
      <c r="F759" s="1">
        <v>220</v>
      </c>
      <c r="G759" s="1" t="s">
        <v>837</v>
      </c>
      <c r="H759" s="1" t="str">
        <f t="shared" si="12"/>
        <v>220아파트중위단위매매가격</v>
      </c>
      <c r="I759" s="1" t="s">
        <v>873</v>
      </c>
      <c r="J759" s="13">
        <v>1133.6523997545828</v>
      </c>
      <c r="K759" s="13">
        <v>1133.6523997545828</v>
      </c>
      <c r="L759" s="13">
        <v>1133.6523997545828</v>
      </c>
      <c r="M759" s="13">
        <v>1133.6523997545828</v>
      </c>
      <c r="N759" s="13">
        <v>1133.6523997545828</v>
      </c>
      <c r="O759" s="13">
        <v>1133.6523997545828</v>
      </c>
      <c r="P759" s="13">
        <v>1168.3954268654218</v>
      </c>
      <c r="Q759" s="14">
        <v>1185.8341645798309</v>
      </c>
      <c r="R759" s="14">
        <v>1185.8341645798309</v>
      </c>
      <c r="S759" s="14">
        <v>1201.4938463288645</v>
      </c>
      <c r="T759" s="14">
        <v>1201.4938463288645</v>
      </c>
      <c r="U759" s="5">
        <v>1201.4938463288645</v>
      </c>
      <c r="V759" s="5">
        <v>1236.0939431396787</v>
      </c>
      <c r="W759" s="5">
        <v>1236.0939431396787</v>
      </c>
      <c r="X759" s="5">
        <v>1236.0939431396787</v>
      </c>
      <c r="Y759" s="5">
        <v>1247.8662664076758</v>
      </c>
      <c r="Z759" s="5">
        <v>1247.8662664076758</v>
      </c>
      <c r="AA759" s="5">
        <v>1247.8662664076758</v>
      </c>
      <c r="AB759" s="5">
        <v>1247.8662664076758</v>
      </c>
      <c r="AC759" s="5">
        <v>1247.8662664076758</v>
      </c>
    </row>
    <row r="760" spans="1:29" s="5" customFormat="1">
      <c r="A760" s="1" t="s">
        <v>524</v>
      </c>
      <c r="B760" s="1" t="s">
        <v>552</v>
      </c>
      <c r="C760" s="1"/>
      <c r="D760" s="1" t="s">
        <v>682</v>
      </c>
      <c r="E760" s="1"/>
      <c r="F760" s="1">
        <v>221</v>
      </c>
      <c r="G760" s="1" t="s">
        <v>837</v>
      </c>
      <c r="H760" s="1" t="str">
        <f t="shared" si="12"/>
        <v>221아파트중위단위매매가격</v>
      </c>
      <c r="I760" s="1" t="s">
        <v>873</v>
      </c>
      <c r="J760" s="13">
        <v>1592.1001118012807</v>
      </c>
      <c r="K760" s="13">
        <v>1592.1001118012807</v>
      </c>
      <c r="L760" s="13">
        <v>1592.1001118012807</v>
      </c>
      <c r="M760" s="13">
        <v>1582.9426026437716</v>
      </c>
      <c r="N760" s="13">
        <v>1582.9426026437716</v>
      </c>
      <c r="O760" s="13">
        <v>1573.7850934862624</v>
      </c>
      <c r="P760" s="13">
        <v>1569.2664767854551</v>
      </c>
      <c r="Q760" s="14">
        <v>1566.5553067649705</v>
      </c>
      <c r="R760" s="14">
        <v>1560.1691055058932</v>
      </c>
      <c r="S760" s="14">
        <v>1560.1691055058932</v>
      </c>
      <c r="T760" s="14">
        <v>1560.1691055058932</v>
      </c>
      <c r="U760" s="5">
        <v>1547.6190476190475</v>
      </c>
      <c r="V760" s="5">
        <v>1538.0758302369534</v>
      </c>
      <c r="W760" s="5">
        <v>1538.0758302369534</v>
      </c>
      <c r="X760" s="5">
        <v>1538.0758302369534</v>
      </c>
      <c r="Y760" s="5">
        <v>1538.0758302369534</v>
      </c>
      <c r="Z760" s="5">
        <v>1538.4615384615383</v>
      </c>
      <c r="AA760" s="5">
        <v>1531.9621527241229</v>
      </c>
      <c r="AB760" s="5">
        <v>1557.076286375338</v>
      </c>
      <c r="AC760" s="5">
        <v>1565.4332979080141</v>
      </c>
    </row>
    <row r="761" spans="1:29" s="5" customFormat="1">
      <c r="A761" s="1" t="s">
        <v>524</v>
      </c>
      <c r="B761" s="1" t="s">
        <v>553</v>
      </c>
      <c r="C761" s="1"/>
      <c r="D761" s="1"/>
      <c r="E761" s="1"/>
      <c r="F761" s="1">
        <v>222</v>
      </c>
      <c r="G761" s="1" t="s">
        <v>837</v>
      </c>
      <c r="H761" s="1" t="str">
        <f t="shared" si="12"/>
        <v>222아파트중위단위매매가격</v>
      </c>
      <c r="I761" s="1" t="s">
        <v>873</v>
      </c>
      <c r="J761" s="13">
        <v>1783.2147597017097</v>
      </c>
      <c r="K761" s="13">
        <v>1786.7240140876654</v>
      </c>
      <c r="L761" s="13">
        <v>1795.5668555069233</v>
      </c>
      <c r="M761" s="13">
        <v>1817.2478954820226</v>
      </c>
      <c r="N761" s="13">
        <v>1810.8171558207573</v>
      </c>
      <c r="O761" s="13">
        <v>1805.0563228941273</v>
      </c>
      <c r="P761" s="13">
        <v>1806.9783277830559</v>
      </c>
      <c r="Q761" s="14">
        <v>1778.0575289301767</v>
      </c>
      <c r="R761" s="14">
        <v>1750.4290831682624</v>
      </c>
      <c r="S761" s="14">
        <v>1741.8032949679289</v>
      </c>
      <c r="T761" s="14">
        <v>1725.0752811141479</v>
      </c>
      <c r="U761" s="5">
        <v>1705.4296239805833</v>
      </c>
      <c r="V761" s="5">
        <v>1686.4368874679722</v>
      </c>
      <c r="W761" s="5">
        <v>1673.2699368930555</v>
      </c>
      <c r="X761" s="5">
        <v>1670.5733629709093</v>
      </c>
      <c r="Y761" s="5">
        <v>1672.3195115991755</v>
      </c>
      <c r="Z761" s="5">
        <v>1668.5631604359176</v>
      </c>
      <c r="AA761" s="5">
        <v>1661.9334469671739</v>
      </c>
      <c r="AB761" s="5">
        <v>1660.3511387386659</v>
      </c>
      <c r="AC761" s="5">
        <v>1663.6401681402176</v>
      </c>
    </row>
    <row r="762" spans="1:29" s="5" customFormat="1">
      <c r="A762" s="1" t="s">
        <v>524</v>
      </c>
      <c r="B762" s="1" t="s">
        <v>553</v>
      </c>
      <c r="C762" s="1"/>
      <c r="D762" s="1" t="s">
        <v>683</v>
      </c>
      <c r="E762" s="1"/>
      <c r="F762" s="1">
        <v>223</v>
      </c>
      <c r="G762" s="1" t="s">
        <v>837</v>
      </c>
      <c r="H762" s="1" t="str">
        <f t="shared" si="12"/>
        <v>223아파트중위단위매매가격</v>
      </c>
      <c r="I762" s="1" t="s">
        <v>873</v>
      </c>
      <c r="J762" s="13">
        <v>2104.4527161426986</v>
      </c>
      <c r="K762" s="13">
        <v>2104.4527161426986</v>
      </c>
      <c r="L762" s="13">
        <v>2111.5045038622147</v>
      </c>
      <c r="M762" s="13">
        <v>2140.6652728761987</v>
      </c>
      <c r="N762" s="13">
        <v>2127.5504449065652</v>
      </c>
      <c r="O762" s="13">
        <v>2111.6814453008374</v>
      </c>
      <c r="P762" s="13">
        <v>2110.652612995751</v>
      </c>
      <c r="Q762" s="14">
        <v>2051.3392219671177</v>
      </c>
      <c r="R762" s="14">
        <v>2016.9948309356216</v>
      </c>
      <c r="S762" s="14">
        <v>2004.6609225199411</v>
      </c>
      <c r="T762" s="14">
        <v>1976.4373862730433</v>
      </c>
      <c r="U762" s="5">
        <v>1973.2599260500212</v>
      </c>
      <c r="V762" s="5">
        <v>1955.5820158392203</v>
      </c>
      <c r="W762" s="5">
        <v>1933.5660632963786</v>
      </c>
      <c r="X762" s="5">
        <v>1927.8964293208246</v>
      </c>
      <c r="Y762" s="5">
        <v>1927.7300280401569</v>
      </c>
      <c r="Z762" s="5">
        <v>1925.3198981423111</v>
      </c>
      <c r="AA762" s="5">
        <v>1919.1222041364247</v>
      </c>
      <c r="AB762" s="5">
        <v>1921.6361199744788</v>
      </c>
      <c r="AC762" s="5">
        <v>1933.4201207769497</v>
      </c>
    </row>
    <row r="763" spans="1:29" s="5" customFormat="1">
      <c r="A763" s="1" t="s">
        <v>524</v>
      </c>
      <c r="B763" s="1" t="s">
        <v>553</v>
      </c>
      <c r="C763" s="1"/>
      <c r="D763" s="1" t="s">
        <v>683</v>
      </c>
      <c r="E763" s="1" t="s">
        <v>684</v>
      </c>
      <c r="F763" s="1">
        <v>224</v>
      </c>
      <c r="G763" s="1" t="s">
        <v>837</v>
      </c>
      <c r="H763" s="1" t="str">
        <f t="shared" si="12"/>
        <v>224아파트중위단위매매가격</v>
      </c>
      <c r="I763" s="1" t="s">
        <v>873</v>
      </c>
      <c r="J763" s="13">
        <v>2175.2112680680275</v>
      </c>
      <c r="K763" s="13">
        <v>2175.2112680680275</v>
      </c>
      <c r="L763" s="13">
        <v>2175.2112680680275</v>
      </c>
      <c r="M763" s="13">
        <v>2199.7621130453094</v>
      </c>
      <c r="N763" s="13">
        <v>2177.0895206780096</v>
      </c>
      <c r="O763" s="13">
        <v>2172.0606171993786</v>
      </c>
      <c r="P763" s="13">
        <v>2170.2819971883846</v>
      </c>
      <c r="Q763" s="14">
        <v>2138.9978384831697</v>
      </c>
      <c r="R763" s="14">
        <v>2111.9212419709611</v>
      </c>
      <c r="S763" s="14">
        <v>2109.9867219198868</v>
      </c>
      <c r="T763" s="14">
        <v>2078.3543358621146</v>
      </c>
      <c r="U763" s="5">
        <v>2077.9198374863881</v>
      </c>
      <c r="V763" s="5">
        <v>2053.4803087320593</v>
      </c>
      <c r="W763" s="5">
        <v>2019.600620195723</v>
      </c>
      <c r="X763" s="5">
        <v>2011.1590721493221</v>
      </c>
      <c r="Y763" s="5">
        <v>2002.8229601119763</v>
      </c>
      <c r="Z763" s="5">
        <v>2002.8229601119763</v>
      </c>
      <c r="AA763" s="5">
        <v>1994.661203100836</v>
      </c>
      <c r="AB763" s="5">
        <v>2006.9739265767671</v>
      </c>
      <c r="AC763" s="5">
        <v>2031.5993735286295</v>
      </c>
    </row>
    <row r="764" spans="1:29" s="5" customFormat="1">
      <c r="A764" s="1" t="s">
        <v>524</v>
      </c>
      <c r="B764" s="1" t="s">
        <v>553</v>
      </c>
      <c r="C764" s="1"/>
      <c r="D764" s="1" t="s">
        <v>683</v>
      </c>
      <c r="E764" s="1" t="s">
        <v>685</v>
      </c>
      <c r="F764" s="1">
        <v>225</v>
      </c>
      <c r="G764" s="1" t="s">
        <v>837</v>
      </c>
      <c r="H764" s="1" t="str">
        <f t="shared" si="12"/>
        <v>225아파트중위단위매매가격</v>
      </c>
      <c r="I764" s="1" t="s">
        <v>873</v>
      </c>
      <c r="J764" s="13">
        <v>2007.3603211776513</v>
      </c>
      <c r="K764" s="13">
        <v>2007.3603211776513</v>
      </c>
      <c r="L764" s="13">
        <v>2024.0883238541319</v>
      </c>
      <c r="M764" s="13">
        <v>2059.5746684084784</v>
      </c>
      <c r="N764" s="13">
        <v>2059.5746684084784</v>
      </c>
      <c r="O764" s="13">
        <v>2028.8312703591268</v>
      </c>
      <c r="P764" s="13">
        <v>2028.8312703591268</v>
      </c>
      <c r="Q764" s="14">
        <v>1931.057153082389</v>
      </c>
      <c r="R764" s="14">
        <v>1886.7401501645422</v>
      </c>
      <c r="S764" s="14">
        <v>1860.1365669884624</v>
      </c>
      <c r="T764" s="14">
        <v>1836.5905344949376</v>
      </c>
      <c r="U764" s="5">
        <v>1829.2282290357396</v>
      </c>
      <c r="V764" s="5">
        <v>1820.8555760148386</v>
      </c>
      <c r="W764" s="5">
        <v>1815.1663526333473</v>
      </c>
      <c r="X764" s="5">
        <v>1813.3113930839661</v>
      </c>
      <c r="Y764" s="5">
        <v>1824.3880483686157</v>
      </c>
      <c r="Z764" s="5">
        <v>1818.6611270226645</v>
      </c>
      <c r="AA764" s="5">
        <v>1815.1663526333473</v>
      </c>
      <c r="AB764" s="5">
        <v>1804.1952685948436</v>
      </c>
      <c r="AC764" s="5">
        <v>1798.3070274124846</v>
      </c>
    </row>
    <row r="765" spans="1:29" s="5" customFormat="1">
      <c r="A765" s="1" t="s">
        <v>524</v>
      </c>
      <c r="B765" s="1" t="s">
        <v>553</v>
      </c>
      <c r="C765" s="1"/>
      <c r="D765" s="1" t="s">
        <v>686</v>
      </c>
      <c r="E765" s="1"/>
      <c r="F765" s="1">
        <v>226</v>
      </c>
      <c r="G765" s="1" t="s">
        <v>837</v>
      </c>
      <c r="H765" s="1" t="str">
        <f t="shared" si="12"/>
        <v>226아파트중위단위매매가격</v>
      </c>
      <c r="I765" s="1" t="s">
        <v>873</v>
      </c>
      <c r="J765" s="13">
        <v>1555.901311402534</v>
      </c>
      <c r="K765" s="13">
        <v>1564.9262102731032</v>
      </c>
      <c r="L765" s="13">
        <v>1564.9262102731032</v>
      </c>
      <c r="M765" s="13">
        <v>1564.9262102731032</v>
      </c>
      <c r="N765" s="13">
        <v>1564.9262102731032</v>
      </c>
      <c r="O765" s="13">
        <v>1562.2412560079069</v>
      </c>
      <c r="P765" s="13">
        <v>1555.901311402534</v>
      </c>
      <c r="Q765" s="14">
        <v>1551.9444637508027</v>
      </c>
      <c r="R765" s="14">
        <v>1539.598005653877</v>
      </c>
      <c r="S765" s="14">
        <v>1540.5936429357248</v>
      </c>
      <c r="T765" s="14">
        <v>1544.5504905874564</v>
      </c>
      <c r="U765" s="5">
        <v>1544.5504905874564</v>
      </c>
      <c r="V765" s="5">
        <v>1537.9252157112828</v>
      </c>
      <c r="W765" s="5">
        <v>1534.2206887793723</v>
      </c>
      <c r="X765" s="5">
        <v>1530.5161618474613</v>
      </c>
      <c r="Y765" s="5">
        <v>1538.908239725944</v>
      </c>
      <c r="Z765" s="5">
        <v>1538.908239725944</v>
      </c>
      <c r="AA765" s="5">
        <v>1534.6554691635884</v>
      </c>
      <c r="AB765" s="5">
        <v>1533.6741498110691</v>
      </c>
      <c r="AC765" s="5">
        <v>1533.6741498110691</v>
      </c>
    </row>
    <row r="766" spans="1:29" s="5" customFormat="1">
      <c r="A766" s="1" t="s">
        <v>524</v>
      </c>
      <c r="B766" s="1" t="s">
        <v>553</v>
      </c>
      <c r="C766" s="1"/>
      <c r="D766" s="1" t="s">
        <v>687</v>
      </c>
      <c r="E766" s="1"/>
      <c r="F766" s="1">
        <v>227</v>
      </c>
      <c r="G766" s="1" t="s">
        <v>837</v>
      </c>
      <c r="H766" s="1" t="str">
        <f t="shared" si="12"/>
        <v>227아파트중위단위매매가격</v>
      </c>
      <c r="I766" s="1" t="s">
        <v>873</v>
      </c>
      <c r="J766" s="13">
        <v>1505.3456425874813</v>
      </c>
      <c r="K766" s="13">
        <v>1505.3456425874813</v>
      </c>
      <c r="L766" s="13">
        <v>1533.7891494289906</v>
      </c>
      <c r="M766" s="13">
        <v>1566.4409929642904</v>
      </c>
      <c r="N766" s="13">
        <v>1566.4409929642904</v>
      </c>
      <c r="O766" s="13">
        <v>1586.1156316545766</v>
      </c>
      <c r="P766" s="13">
        <v>1588.9830508474577</v>
      </c>
      <c r="Q766" s="14">
        <v>1592.9908403026684</v>
      </c>
      <c r="R766" s="14">
        <v>1545.3907935556792</v>
      </c>
      <c r="S766" s="14">
        <v>1545.3907935556792</v>
      </c>
      <c r="T766" s="14">
        <v>1530.5371716097222</v>
      </c>
      <c r="U766" s="5">
        <v>1483.5747085835392</v>
      </c>
      <c r="V766" s="5">
        <v>1436.7156281322927</v>
      </c>
      <c r="W766" s="5">
        <v>1430.4960312630321</v>
      </c>
      <c r="X766" s="5">
        <v>1430.4960312630321</v>
      </c>
      <c r="Y766" s="5">
        <v>1424.7026963381606</v>
      </c>
      <c r="Z766" s="5">
        <v>1406.0547660987918</v>
      </c>
      <c r="AA766" s="5">
        <v>1386.3578225812225</v>
      </c>
      <c r="AB766" s="5">
        <v>1373.1808559189481</v>
      </c>
      <c r="AC766" s="5">
        <v>1359.6070713696993</v>
      </c>
    </row>
    <row r="767" spans="1:29" s="5" customFormat="1">
      <c r="A767" s="1" t="s">
        <v>524</v>
      </c>
      <c r="B767" s="1" t="s">
        <v>553</v>
      </c>
      <c r="C767" s="1"/>
      <c r="D767" s="1" t="s">
        <v>688</v>
      </c>
      <c r="E767" s="1"/>
      <c r="F767" s="1">
        <v>228</v>
      </c>
      <c r="G767" s="1" t="s">
        <v>837</v>
      </c>
      <c r="H767" s="1" t="str">
        <f t="shared" si="12"/>
        <v>228아파트중위단위매매가격</v>
      </c>
      <c r="I767" s="1" t="s">
        <v>873</v>
      </c>
      <c r="J767" s="13">
        <v>1357.5279515307191</v>
      </c>
      <c r="K767" s="13">
        <v>1357.5279515307191</v>
      </c>
      <c r="L767" s="13">
        <v>1358.685401356744</v>
      </c>
      <c r="M767" s="13">
        <v>1358.685401356744</v>
      </c>
      <c r="N767" s="13">
        <v>1358.685401356744</v>
      </c>
      <c r="O767" s="13">
        <v>1333.1621752209605</v>
      </c>
      <c r="P767" s="13">
        <v>1333.1621752209605</v>
      </c>
      <c r="Q767" s="14">
        <v>1333.1621752209605</v>
      </c>
      <c r="R767" s="14">
        <v>1348.8606713787799</v>
      </c>
      <c r="S767" s="14">
        <v>1311.634935799015</v>
      </c>
      <c r="T767" s="14">
        <v>1294.8844444364049</v>
      </c>
      <c r="U767" s="5">
        <v>1284.8382318585468</v>
      </c>
      <c r="V767" s="5">
        <v>1293.1743438958924</v>
      </c>
      <c r="W767" s="5">
        <v>1275.8689973879846</v>
      </c>
      <c r="X767" s="5">
        <v>1275.8689973879846</v>
      </c>
      <c r="Y767" s="5">
        <v>1266.4559072433426</v>
      </c>
      <c r="Z767" s="5">
        <v>1275.7932242515412</v>
      </c>
      <c r="AA767" s="5">
        <v>1284.5693061209083</v>
      </c>
      <c r="AB767" s="5">
        <v>1284.8382318585468</v>
      </c>
      <c r="AC767" s="5">
        <v>1284.8382318585468</v>
      </c>
    </row>
    <row r="768" spans="1:29" s="5" customFormat="1">
      <c r="A768" s="1" t="s">
        <v>524</v>
      </c>
      <c r="B768" s="1" t="s">
        <v>553</v>
      </c>
      <c r="C768" s="1"/>
      <c r="D768" s="1" t="s">
        <v>689</v>
      </c>
      <c r="E768" s="1"/>
      <c r="F768" s="1">
        <v>229</v>
      </c>
      <c r="G768" s="1" t="s">
        <v>837</v>
      </c>
      <c r="H768" s="1" t="str">
        <f t="shared" si="12"/>
        <v>229아파트중위단위매매가격</v>
      </c>
      <c r="I768" s="1" t="s">
        <v>873</v>
      </c>
      <c r="J768" s="13">
        <v>1007.8105316200555</v>
      </c>
      <c r="K768" s="13">
        <v>1007.8105316200555</v>
      </c>
      <c r="L768" s="13">
        <v>1007.8105316200555</v>
      </c>
      <c r="M768" s="13">
        <v>1010.9734895346744</v>
      </c>
      <c r="N768" s="13">
        <v>1010.9734895346744</v>
      </c>
      <c r="O768" s="13">
        <v>1010.9734895346744</v>
      </c>
      <c r="P768" s="13">
        <v>1133.7868480725624</v>
      </c>
      <c r="Q768" s="14">
        <v>1157.1126483195865</v>
      </c>
      <c r="R768" s="14">
        <v>1169.7102799648371</v>
      </c>
      <c r="S768" s="14">
        <v>1169.7102799648371</v>
      </c>
      <c r="T768" s="14">
        <v>1169.7102799648371</v>
      </c>
      <c r="U768" s="5">
        <v>1177.9573926914184</v>
      </c>
      <c r="V768" s="5">
        <v>1170.2745408168025</v>
      </c>
      <c r="W768" s="5">
        <v>1160.7586433704423</v>
      </c>
      <c r="X768" s="5">
        <v>1160.7586433704423</v>
      </c>
      <c r="Y768" s="5">
        <v>1160.6557322198132</v>
      </c>
      <c r="Z768" s="5">
        <v>1167.7250210792581</v>
      </c>
      <c r="AA768" s="5">
        <v>1184.1773746535653</v>
      </c>
      <c r="AB768" s="5">
        <v>1184.1773746535653</v>
      </c>
      <c r="AC768" s="5">
        <v>1195.7818691449643</v>
      </c>
    </row>
    <row r="769" spans="1:29" s="5" customFormat="1">
      <c r="A769" s="1" t="s">
        <v>524</v>
      </c>
      <c r="B769" s="1" t="s">
        <v>553</v>
      </c>
      <c r="C769" s="1"/>
      <c r="D769" s="1" t="s">
        <v>690</v>
      </c>
      <c r="E769" s="1"/>
      <c r="F769" s="1">
        <v>230</v>
      </c>
      <c r="G769" s="1" t="s">
        <v>837</v>
      </c>
      <c r="H769" s="1" t="str">
        <f t="shared" si="12"/>
        <v>230아파트중위단위매매가격</v>
      </c>
      <c r="I769" s="1" t="s">
        <v>873</v>
      </c>
      <c r="J769" s="13">
        <v>1089.7336919377444</v>
      </c>
      <c r="K769" s="13">
        <v>1127.9461279461279</v>
      </c>
      <c r="L769" s="13">
        <v>1127.9461279461279</v>
      </c>
      <c r="M769" s="13">
        <v>1127.9461279461279</v>
      </c>
      <c r="N769" s="13">
        <v>1127.9461279461279</v>
      </c>
      <c r="O769" s="13">
        <v>1127.9461279461279</v>
      </c>
      <c r="P769" s="13">
        <v>1127.9461279461279</v>
      </c>
      <c r="Q769" s="14">
        <v>1077.4410774410774</v>
      </c>
      <c r="R769" s="14">
        <v>1043.7710437710439</v>
      </c>
      <c r="S769" s="14">
        <v>1010.1010101010102</v>
      </c>
      <c r="T769" s="14">
        <v>1010.1010101010102</v>
      </c>
      <c r="U769" s="5">
        <v>1010.1010101010102</v>
      </c>
      <c r="V769" s="5">
        <v>1010.1010101010102</v>
      </c>
      <c r="W769" s="5">
        <v>1010.1010101010102</v>
      </c>
      <c r="X769" s="5">
        <v>1026.936026936027</v>
      </c>
      <c r="Y769" s="5">
        <v>1039.5622895622896</v>
      </c>
      <c r="Z769" s="5">
        <v>1047.9797979797981</v>
      </c>
      <c r="AA769" s="5">
        <v>1052.1885521885524</v>
      </c>
      <c r="AB769" s="5">
        <v>1052.1885521885524</v>
      </c>
      <c r="AC769" s="5">
        <v>1053.872053872054</v>
      </c>
    </row>
    <row r="770" spans="1:29" s="5" customFormat="1">
      <c r="A770" s="1" t="s">
        <v>524</v>
      </c>
      <c r="B770" s="1" t="s">
        <v>554</v>
      </c>
      <c r="C770" s="1"/>
      <c r="D770" s="1"/>
      <c r="E770" s="1"/>
      <c r="F770" s="1">
        <v>231</v>
      </c>
      <c r="G770" s="1" t="s">
        <v>837</v>
      </c>
      <c r="H770" s="1" t="str">
        <f t="shared" si="12"/>
        <v>231아파트중위단위매매가격</v>
      </c>
      <c r="I770" s="1" t="s">
        <v>873</v>
      </c>
      <c r="J770" s="13">
        <v>1448.1193943700914</v>
      </c>
      <c r="K770" s="13">
        <v>1456.2137725382336</v>
      </c>
      <c r="L770" s="13">
        <v>1459.662233163448</v>
      </c>
      <c r="M770" s="13">
        <v>1468.6747618491893</v>
      </c>
      <c r="N770" s="13">
        <v>1474.4961789269576</v>
      </c>
      <c r="O770" s="13">
        <v>1474.4596260880351</v>
      </c>
      <c r="P770" s="13">
        <v>1476.2511943724958</v>
      </c>
      <c r="Q770" s="14">
        <v>1475.9632131598446</v>
      </c>
      <c r="R770" s="14">
        <v>1473.8666856491204</v>
      </c>
      <c r="S770" s="14">
        <v>1474.9352678254932</v>
      </c>
      <c r="T770" s="14">
        <v>1466.9667367701288</v>
      </c>
      <c r="U770" s="5">
        <v>1461.0619095274803</v>
      </c>
      <c r="V770" s="5">
        <v>1460.7262231487334</v>
      </c>
      <c r="W770" s="5">
        <v>1454.1605286632532</v>
      </c>
      <c r="X770" s="5">
        <v>1443.4970890328816</v>
      </c>
      <c r="Y770" s="5">
        <v>1442.3978957176555</v>
      </c>
      <c r="Z770" s="5">
        <v>1444.1108117152528</v>
      </c>
      <c r="AA770" s="5">
        <v>1442.1008543635498</v>
      </c>
      <c r="AB770" s="5">
        <v>1435.8090971964366</v>
      </c>
      <c r="AC770" s="5">
        <v>1431.9921167196997</v>
      </c>
    </row>
    <row r="771" spans="1:29" s="5" customFormat="1">
      <c r="A771" s="1" t="s">
        <v>524</v>
      </c>
      <c r="B771" s="1" t="s">
        <v>554</v>
      </c>
      <c r="C771" s="1"/>
      <c r="D771" s="1" t="s">
        <v>691</v>
      </c>
      <c r="E771" s="1"/>
      <c r="F771" s="1">
        <v>232</v>
      </c>
      <c r="G771" s="1" t="s">
        <v>837</v>
      </c>
      <c r="H771" s="1" t="str">
        <f t="shared" si="12"/>
        <v>232아파트중위단위매매가격</v>
      </c>
      <c r="I771" s="1" t="s">
        <v>873</v>
      </c>
      <c r="J771" s="13">
        <v>1470.761266031298</v>
      </c>
      <c r="K771" s="13">
        <v>1500.2500416736123</v>
      </c>
      <c r="L771" s="13">
        <v>1529.5917166725499</v>
      </c>
      <c r="M771" s="13">
        <v>1561.262183576343</v>
      </c>
      <c r="N771" s="13">
        <v>1566.4079511691261</v>
      </c>
      <c r="O771" s="13">
        <v>1566.4079511691261</v>
      </c>
      <c r="P771" s="13">
        <v>1566.4079511691261</v>
      </c>
      <c r="Q771" s="14">
        <v>1566.4079511691261</v>
      </c>
      <c r="R771" s="14">
        <v>1550.2305327371212</v>
      </c>
      <c r="S771" s="14">
        <v>1550.2305327371212</v>
      </c>
      <c r="T771" s="14">
        <v>1540.414393575571</v>
      </c>
      <c r="U771" s="5">
        <v>1534.5285783901677</v>
      </c>
      <c r="V771" s="5">
        <v>1530.1000206809044</v>
      </c>
      <c r="W771" s="5">
        <v>1506.059536416049</v>
      </c>
      <c r="X771" s="5">
        <v>1492.2233940819917</v>
      </c>
      <c r="Y771" s="5">
        <v>1496.4429297445147</v>
      </c>
      <c r="Z771" s="5">
        <v>1509.909867653754</v>
      </c>
      <c r="AA771" s="5">
        <v>1502.3401297539501</v>
      </c>
      <c r="AB771" s="5">
        <v>1487.7720667246635</v>
      </c>
      <c r="AC771" s="5">
        <v>1481.8748667152281</v>
      </c>
    </row>
    <row r="772" spans="1:29" s="5" customFormat="1">
      <c r="A772" s="1" t="s">
        <v>524</v>
      </c>
      <c r="B772" s="1" t="s">
        <v>554</v>
      </c>
      <c r="C772" s="1"/>
      <c r="D772" s="1" t="s">
        <v>692</v>
      </c>
      <c r="E772" s="1"/>
      <c r="F772" s="1">
        <v>233</v>
      </c>
      <c r="G772" s="1" t="s">
        <v>837</v>
      </c>
      <c r="H772" s="1" t="str">
        <f t="shared" si="12"/>
        <v>233아파트중위단위매매가격</v>
      </c>
      <c r="I772" s="1" t="s">
        <v>873</v>
      </c>
      <c r="J772" s="13">
        <v>1301.3013013013015</v>
      </c>
      <c r="K772" s="13">
        <v>1301.3013013013015</v>
      </c>
      <c r="L772" s="13">
        <v>1306.679019444977</v>
      </c>
      <c r="M772" s="13">
        <v>1306.679019444977</v>
      </c>
      <c r="N772" s="13">
        <v>1309.507704718028</v>
      </c>
      <c r="O772" s="13">
        <v>1309.507704718028</v>
      </c>
      <c r="P772" s="13">
        <v>1309.507704718028</v>
      </c>
      <c r="Q772" s="14">
        <v>1309.507704718028</v>
      </c>
      <c r="R772" s="14">
        <v>1309.507704718028</v>
      </c>
      <c r="S772" s="14">
        <v>1309.507704718028</v>
      </c>
      <c r="T772" s="14">
        <v>1309.507704718028</v>
      </c>
      <c r="U772" s="5">
        <v>1304.1299865743526</v>
      </c>
      <c r="V772" s="5">
        <v>1304.1299865743526</v>
      </c>
      <c r="W772" s="5">
        <v>1304.9641540751868</v>
      </c>
      <c r="X772" s="5">
        <v>1304.9641540751868</v>
      </c>
      <c r="Y772" s="5">
        <v>1307.9077546874555</v>
      </c>
      <c r="Z772" s="5">
        <v>1309.507704718028</v>
      </c>
      <c r="AA772" s="5">
        <v>1304.1299865743526</v>
      </c>
      <c r="AB772" s="5">
        <v>1315.3949059425659</v>
      </c>
      <c r="AC772" s="5">
        <v>1309.507704718028</v>
      </c>
    </row>
    <row r="773" spans="1:29" s="5" customFormat="1">
      <c r="A773" s="1" t="s">
        <v>524</v>
      </c>
      <c r="B773" s="1" t="s">
        <v>554</v>
      </c>
      <c r="C773" s="1"/>
      <c r="D773" s="1" t="s">
        <v>693</v>
      </c>
      <c r="E773" s="1"/>
      <c r="F773" s="1">
        <v>234</v>
      </c>
      <c r="G773" s="1" t="s">
        <v>837</v>
      </c>
      <c r="H773" s="1" t="str">
        <f t="shared" si="12"/>
        <v>234아파트중위단위매매가격</v>
      </c>
      <c r="I773" s="1" t="s">
        <v>873</v>
      </c>
      <c r="J773" s="13">
        <v>1706.3100619577945</v>
      </c>
      <c r="K773" s="13">
        <v>1706.3100619577945</v>
      </c>
      <c r="L773" s="13">
        <v>1696.3919739609914</v>
      </c>
      <c r="M773" s="13">
        <v>1696.3919739609914</v>
      </c>
      <c r="N773" s="13">
        <v>1695.5371731342652</v>
      </c>
      <c r="O773" s="13">
        <v>1690.5002635974729</v>
      </c>
      <c r="P773" s="13">
        <v>1690.5002635974729</v>
      </c>
      <c r="Q773" s="14">
        <v>1690.5002635974729</v>
      </c>
      <c r="R773" s="14">
        <v>1690.5002635974729</v>
      </c>
      <c r="S773" s="14">
        <v>1690.5002635974729</v>
      </c>
      <c r="T773" s="14">
        <v>1674.4442137465444</v>
      </c>
      <c r="U773" s="5">
        <v>1652.0060072945721</v>
      </c>
      <c r="V773" s="5">
        <v>1652.0060072945721</v>
      </c>
      <c r="W773" s="5">
        <v>1652.0060072945721</v>
      </c>
      <c r="X773" s="5">
        <v>1621.2101129668445</v>
      </c>
      <c r="Y773" s="5">
        <v>1617.9919194461406</v>
      </c>
      <c r="Z773" s="5">
        <v>1613.3657774400021</v>
      </c>
      <c r="AA773" s="5">
        <v>1620.0357791075025</v>
      </c>
      <c r="AB773" s="5">
        <v>1606.5346869266327</v>
      </c>
      <c r="AC773" s="5">
        <v>1606.3773738852012</v>
      </c>
    </row>
    <row r="774" spans="1:29" s="5" customFormat="1">
      <c r="A774" s="1" t="s">
        <v>524</v>
      </c>
      <c r="B774" s="1" t="s">
        <v>554</v>
      </c>
      <c r="C774" s="1"/>
      <c r="D774" s="1" t="s">
        <v>694</v>
      </c>
      <c r="E774" s="1"/>
      <c r="F774" s="1">
        <v>235</v>
      </c>
      <c r="G774" s="1" t="s">
        <v>837</v>
      </c>
      <c r="H774" s="1" t="str">
        <f t="shared" si="12"/>
        <v>235아파트중위단위매매가격</v>
      </c>
      <c r="I774" s="1" t="s">
        <v>873</v>
      </c>
      <c r="J774" s="13">
        <v>1000.6003602161297</v>
      </c>
      <c r="K774" s="13">
        <v>1000.6003602161297</v>
      </c>
      <c r="L774" s="13">
        <v>1000.6003602161297</v>
      </c>
      <c r="M774" s="13">
        <v>1000.7005003642698</v>
      </c>
      <c r="N774" s="13">
        <v>1016.7113078095056</v>
      </c>
      <c r="O774" s="13">
        <v>1047.0081315257871</v>
      </c>
      <c r="P774" s="13">
        <v>1048.9568183371796</v>
      </c>
      <c r="Q774" s="14">
        <v>1112.2742878737313</v>
      </c>
      <c r="R774" s="14">
        <v>1147.2038274648685</v>
      </c>
      <c r="S774" s="14">
        <v>1180.9447558046436</v>
      </c>
      <c r="T774" s="14">
        <v>1180.9447558046436</v>
      </c>
      <c r="U774" s="5">
        <v>1180.9447558046436</v>
      </c>
      <c r="V774" s="5">
        <v>1180.9447558046436</v>
      </c>
      <c r="W774" s="5">
        <v>1200.8406004371238</v>
      </c>
      <c r="X774" s="5">
        <v>1211.3914981479606</v>
      </c>
      <c r="Y774" s="5">
        <v>1190.622415411699</v>
      </c>
      <c r="Z774" s="5">
        <v>1200.3501041982736</v>
      </c>
      <c r="AA774" s="5">
        <v>1200.3501041982736</v>
      </c>
      <c r="AB774" s="5">
        <v>1200.9908181762344</v>
      </c>
      <c r="AC774" s="5">
        <v>1200.9908181762344</v>
      </c>
    </row>
    <row r="775" spans="1:29" s="5" customFormat="1">
      <c r="A775" s="1" t="s">
        <v>524</v>
      </c>
      <c r="B775" s="1" t="s">
        <v>554</v>
      </c>
      <c r="C775" s="1"/>
      <c r="D775" s="1" t="s">
        <v>695</v>
      </c>
      <c r="E775" s="1"/>
      <c r="F775" s="1">
        <v>236</v>
      </c>
      <c r="G775" s="1" t="s">
        <v>837</v>
      </c>
      <c r="H775" s="1" t="str">
        <f t="shared" si="12"/>
        <v>236아파트중위단위매매가격</v>
      </c>
      <c r="I775" s="1" t="s">
        <v>873</v>
      </c>
      <c r="J775" s="13">
        <v>1179.1028316452043</v>
      </c>
      <c r="K775" s="13">
        <v>1179.1028316452043</v>
      </c>
      <c r="L775" s="13">
        <v>1179.1028316452043</v>
      </c>
      <c r="M775" s="13">
        <v>1179.1028316452043</v>
      </c>
      <c r="N775" s="13">
        <v>1179.1028316452043</v>
      </c>
      <c r="O775" s="13">
        <v>1179.1028316452043</v>
      </c>
      <c r="P775" s="13">
        <v>1179.1028316452043</v>
      </c>
      <c r="Q775" s="14">
        <v>1179.1028316452043</v>
      </c>
      <c r="R775" s="14">
        <v>1179.1028316452043</v>
      </c>
      <c r="S775" s="14">
        <v>1179.1028316452043</v>
      </c>
      <c r="T775" s="14">
        <v>1179.1028316452043</v>
      </c>
      <c r="U775" s="5">
        <v>1172.4294916385311</v>
      </c>
      <c r="V775" s="5">
        <v>1163.2076992246484</v>
      </c>
      <c r="W775" s="5">
        <v>1155.6556556556557</v>
      </c>
      <c r="X775" s="5">
        <v>1153.21988655322</v>
      </c>
      <c r="Y775" s="5">
        <v>1153.21988655322</v>
      </c>
      <c r="Z775" s="5">
        <v>1149.3750106038242</v>
      </c>
      <c r="AA775" s="5">
        <v>1148.54084310299</v>
      </c>
      <c r="AB775" s="5">
        <v>1147.9523308619355</v>
      </c>
      <c r="AC775" s="5">
        <v>1147.3139806473141</v>
      </c>
    </row>
    <row r="776" spans="1:29" s="5" customFormat="1">
      <c r="A776" s="1" t="s">
        <v>524</v>
      </c>
      <c r="B776" s="1" t="s">
        <v>554</v>
      </c>
      <c r="C776" s="1"/>
      <c r="D776" s="1" t="s">
        <v>696</v>
      </c>
      <c r="E776" s="1"/>
      <c r="F776" s="1">
        <v>237</v>
      </c>
      <c r="G776" s="1" t="s">
        <v>837</v>
      </c>
      <c r="H776" s="1" t="str">
        <f t="shared" si="12"/>
        <v>237아파트중위단위매매가격</v>
      </c>
      <c r="I776" s="1" t="s">
        <v>873</v>
      </c>
      <c r="J776" s="13">
        <v>2529.7093775738322</v>
      </c>
      <c r="K776" s="13">
        <v>2481.4101026476646</v>
      </c>
      <c r="L776" s="13">
        <v>2299.1489094974831</v>
      </c>
      <c r="M776" s="13">
        <v>2299.1489094974831</v>
      </c>
      <c r="N776" s="13">
        <v>2299.1489094974831</v>
      </c>
      <c r="O776" s="13">
        <v>2299.1516783085053</v>
      </c>
      <c r="P776" s="13">
        <v>2353.2180256500765</v>
      </c>
      <c r="Q776" s="14">
        <v>2296.5492874808624</v>
      </c>
      <c r="R776" s="14">
        <v>2276.7840226421185</v>
      </c>
      <c r="S776" s="14">
        <v>2271.9196224308653</v>
      </c>
      <c r="T776" s="14">
        <v>2218.2985303023356</v>
      </c>
      <c r="U776" s="5">
        <v>2194.3758089186967</v>
      </c>
      <c r="V776" s="5">
        <v>2260.1535323026151</v>
      </c>
      <c r="W776" s="5">
        <v>2253.6030327263497</v>
      </c>
      <c r="X776" s="5">
        <v>2260.5523828154373</v>
      </c>
      <c r="Y776" s="5">
        <v>2206.5303628276642</v>
      </c>
      <c r="Z776" s="5">
        <v>2177.7521014374156</v>
      </c>
      <c r="AA776" s="5">
        <v>2170.8436286621954</v>
      </c>
      <c r="AB776" s="5">
        <v>2112.013178020944</v>
      </c>
      <c r="AC776" s="5">
        <v>2088.4809977644427</v>
      </c>
    </row>
    <row r="777" spans="1:29" s="5" customFormat="1">
      <c r="A777" s="1" t="s">
        <v>524</v>
      </c>
      <c r="B777" s="1" t="s">
        <v>555</v>
      </c>
      <c r="C777" s="1"/>
      <c r="D777" s="1"/>
      <c r="E777" s="1"/>
      <c r="F777" s="1">
        <v>238</v>
      </c>
      <c r="G777" s="1" t="s">
        <v>837</v>
      </c>
      <c r="H777" s="1" t="str">
        <f t="shared" si="12"/>
        <v>238아파트중위단위매매가격</v>
      </c>
      <c r="I777" s="1" t="s">
        <v>873</v>
      </c>
      <c r="J777" s="13">
        <v>1396.6420645359717</v>
      </c>
      <c r="K777" s="13">
        <v>1401.6322834535572</v>
      </c>
      <c r="L777" s="13">
        <v>1409.3231799638054</v>
      </c>
      <c r="M777" s="13">
        <v>1421.6359824923647</v>
      </c>
      <c r="N777" s="13">
        <v>1429.7571753671073</v>
      </c>
      <c r="O777" s="13">
        <v>1431.9395439835312</v>
      </c>
      <c r="P777" s="13">
        <v>1433.3332674327023</v>
      </c>
      <c r="Q777" s="14">
        <v>1451.9369951310443</v>
      </c>
      <c r="R777" s="14">
        <v>1465.1791315518115</v>
      </c>
      <c r="S777" s="14">
        <v>1472.954211221346</v>
      </c>
      <c r="T777" s="14">
        <v>1478.8038910758451</v>
      </c>
      <c r="U777" s="5">
        <v>1481.9015555629046</v>
      </c>
      <c r="V777" s="5">
        <v>1492.6755133709216</v>
      </c>
      <c r="W777" s="5">
        <v>1499.0037290122402</v>
      </c>
      <c r="X777" s="5">
        <v>1504.2039332184538</v>
      </c>
      <c r="Y777" s="5">
        <v>1511.8950932566661</v>
      </c>
      <c r="Z777" s="5">
        <v>1519.6794540254336</v>
      </c>
      <c r="AA777" s="5">
        <v>1537.5251375651844</v>
      </c>
      <c r="AB777" s="5">
        <v>1559.344334615776</v>
      </c>
      <c r="AC777" s="5">
        <v>1572.5998236143203</v>
      </c>
    </row>
    <row r="778" spans="1:29" s="5" customFormat="1">
      <c r="A778" s="1" t="s">
        <v>524</v>
      </c>
      <c r="B778" s="1" t="s">
        <v>555</v>
      </c>
      <c r="C778" s="1"/>
      <c r="D778" s="1" t="s">
        <v>697</v>
      </c>
      <c r="E778" s="1"/>
      <c r="F778" s="1">
        <v>239</v>
      </c>
      <c r="G778" s="1" t="s">
        <v>837</v>
      </c>
      <c r="H778" s="1" t="str">
        <f t="shared" si="12"/>
        <v>239아파트중위단위매매가격</v>
      </c>
      <c r="I778" s="1" t="s">
        <v>873</v>
      </c>
      <c r="J778" s="13">
        <v>1245.6670964920409</v>
      </c>
      <c r="K778" s="13">
        <v>1245.6670964920409</v>
      </c>
      <c r="L778" s="13">
        <v>1245.6670964920409</v>
      </c>
      <c r="M778" s="13">
        <v>1245.6670964920409</v>
      </c>
      <c r="N778" s="13">
        <v>1254.6528889684073</v>
      </c>
      <c r="O778" s="13">
        <v>1256.9290838530694</v>
      </c>
      <c r="P778" s="13">
        <v>1256.9290838530694</v>
      </c>
      <c r="Q778" s="14">
        <v>1295.0760795282929</v>
      </c>
      <c r="R778" s="14">
        <v>1315.9627517332124</v>
      </c>
      <c r="S778" s="14">
        <v>1356.0780635115511</v>
      </c>
      <c r="T778" s="14">
        <v>1356.0780635115511</v>
      </c>
      <c r="U778" s="5">
        <v>1356.0780635115511</v>
      </c>
      <c r="V778" s="5">
        <v>1360.0087023886454</v>
      </c>
      <c r="W778" s="5">
        <v>1373.7542360309949</v>
      </c>
      <c r="X778" s="5">
        <v>1379.4806238778579</v>
      </c>
      <c r="Y778" s="5">
        <v>1379.4806238778579</v>
      </c>
      <c r="Z778" s="5">
        <v>1379.4806238778579</v>
      </c>
      <c r="AA778" s="5">
        <v>1383.3752824089865</v>
      </c>
      <c r="AB778" s="5">
        <v>1425.3918340514888</v>
      </c>
      <c r="AC778" s="5">
        <v>1425.3918340514888</v>
      </c>
    </row>
    <row r="779" spans="1:29" s="5" customFormat="1">
      <c r="A779" s="1" t="s">
        <v>524</v>
      </c>
      <c r="B779" s="1" t="s">
        <v>555</v>
      </c>
      <c r="C779" s="1"/>
      <c r="D779" s="1" t="s">
        <v>698</v>
      </c>
      <c r="E779" s="1"/>
      <c r="F779" s="1">
        <v>240</v>
      </c>
      <c r="G779" s="1" t="s">
        <v>837</v>
      </c>
      <c r="H779" s="1" t="str">
        <f t="shared" si="12"/>
        <v>240아파트중위단위매매가격</v>
      </c>
      <c r="I779" s="1" t="s">
        <v>873</v>
      </c>
      <c r="J779" s="13">
        <v>1371.7881216990343</v>
      </c>
      <c r="K779" s="13">
        <v>1371.7881216990343</v>
      </c>
      <c r="L779" s="13">
        <v>1388.2464795970809</v>
      </c>
      <c r="M779" s="13">
        <v>1420.8784817548908</v>
      </c>
      <c r="N779" s="13">
        <v>1443.7421896050182</v>
      </c>
      <c r="O779" s="13">
        <v>1443.7421896050182</v>
      </c>
      <c r="P779" s="13">
        <v>1443.7421896050182</v>
      </c>
      <c r="Q779" s="14">
        <v>1449.6377207923783</v>
      </c>
      <c r="R779" s="14">
        <v>1484.0579154254087</v>
      </c>
      <c r="S779" s="14">
        <v>1484.0579154254087</v>
      </c>
      <c r="T779" s="14">
        <v>1485.9839321807463</v>
      </c>
      <c r="U779" s="5">
        <v>1506.181406224915</v>
      </c>
      <c r="V779" s="5">
        <v>1506.181406224915</v>
      </c>
      <c r="W779" s="5">
        <v>1506.181406224915</v>
      </c>
      <c r="X779" s="5">
        <v>1505.3444460642186</v>
      </c>
      <c r="Y779" s="5">
        <v>1513.7508577336678</v>
      </c>
      <c r="Z779" s="5">
        <v>1531.691107864423</v>
      </c>
      <c r="AA779" s="5">
        <v>1570.8481989734473</v>
      </c>
      <c r="AB779" s="5">
        <v>1589.2176233775024</v>
      </c>
      <c r="AC779" s="5">
        <v>1604.6354463808943</v>
      </c>
    </row>
    <row r="780" spans="1:29" s="5" customFormat="1">
      <c r="A780" s="1" t="s">
        <v>524</v>
      </c>
      <c r="B780" s="1" t="s">
        <v>555</v>
      </c>
      <c r="C780" s="1"/>
      <c r="D780" s="1" t="s">
        <v>699</v>
      </c>
      <c r="E780" s="1"/>
      <c r="F780" s="1">
        <v>241</v>
      </c>
      <c r="G780" s="1" t="s">
        <v>837</v>
      </c>
      <c r="H780" s="1" t="str">
        <f t="shared" si="12"/>
        <v>241아파트중위단위매매가격</v>
      </c>
      <c r="I780" s="1" t="s">
        <v>873</v>
      </c>
      <c r="J780" s="13">
        <v>1390.1835101119423</v>
      </c>
      <c r="K780" s="13">
        <v>1403.6209061066259</v>
      </c>
      <c r="L780" s="13">
        <v>1408.6514054259549</v>
      </c>
      <c r="M780" s="13">
        <v>1420.524653832626</v>
      </c>
      <c r="N780" s="13">
        <v>1420.524653832626</v>
      </c>
      <c r="O780" s="13">
        <v>1420.524653832626</v>
      </c>
      <c r="P780" s="13">
        <v>1420.524653832626</v>
      </c>
      <c r="Q780" s="14">
        <v>1456.8958708225616</v>
      </c>
      <c r="R780" s="14">
        <v>1464.7052036170433</v>
      </c>
      <c r="S780" s="14">
        <v>1470.3694293942299</v>
      </c>
      <c r="T780" s="14">
        <v>1483.2972230639771</v>
      </c>
      <c r="U780" s="5">
        <v>1484.3551408715596</v>
      </c>
      <c r="V780" s="5">
        <v>1502.8550584229088</v>
      </c>
      <c r="W780" s="5">
        <v>1509.5954463195499</v>
      </c>
      <c r="X780" s="5">
        <v>1513.5979200762602</v>
      </c>
      <c r="Y780" s="5">
        <v>1532.0843785268792</v>
      </c>
      <c r="Z780" s="5">
        <v>1542.5085071124518</v>
      </c>
      <c r="AA780" s="5">
        <v>1567.2841633206963</v>
      </c>
      <c r="AB780" s="5">
        <v>1593.7459692857358</v>
      </c>
      <c r="AC780" s="5">
        <v>1610.1585965388808</v>
      </c>
    </row>
    <row r="781" spans="1:29" s="5" customFormat="1">
      <c r="A781" s="1" t="s">
        <v>524</v>
      </c>
      <c r="B781" s="1" t="s">
        <v>555</v>
      </c>
      <c r="C781" s="1"/>
      <c r="D781" s="1" t="s">
        <v>699</v>
      </c>
      <c r="E781" s="1" t="s">
        <v>631</v>
      </c>
      <c r="F781" s="1">
        <v>242</v>
      </c>
      <c r="G781" s="1" t="s">
        <v>837</v>
      </c>
      <c r="H781" s="1" t="str">
        <f t="shared" si="12"/>
        <v>242아파트중위단위매매가격</v>
      </c>
      <c r="I781" s="1" t="s">
        <v>873</v>
      </c>
      <c r="J781" s="13">
        <v>1235.2759947232894</v>
      </c>
      <c r="K781" s="13">
        <v>1268.6260030607916</v>
      </c>
      <c r="L781" s="13">
        <v>1281.1111001962634</v>
      </c>
      <c r="M781" s="13">
        <v>1293.1536782346961</v>
      </c>
      <c r="N781" s="13">
        <v>1293.1536782346961</v>
      </c>
      <c r="O781" s="13">
        <v>1293.1536782346961</v>
      </c>
      <c r="P781" s="13">
        <v>1293.1536782346961</v>
      </c>
      <c r="Q781" s="14">
        <v>1293.1536782346961</v>
      </c>
      <c r="R781" s="14">
        <v>1295.770752059696</v>
      </c>
      <c r="S781" s="14">
        <v>1309.8286824034471</v>
      </c>
      <c r="T781" s="14">
        <v>1341.2374953686551</v>
      </c>
      <c r="U781" s="5">
        <v>1341.2374953686551</v>
      </c>
      <c r="V781" s="5">
        <v>1370.8781030011116</v>
      </c>
      <c r="W781" s="5">
        <v>1370.8781030011116</v>
      </c>
      <c r="X781" s="5">
        <v>1370.8781030011116</v>
      </c>
      <c r="Y781" s="5">
        <v>1379.2284789860792</v>
      </c>
      <c r="Z781" s="5">
        <v>1386.6386308941933</v>
      </c>
      <c r="AA781" s="5">
        <v>1428.7045003066632</v>
      </c>
      <c r="AB781" s="5">
        <v>1452.4849185121152</v>
      </c>
      <c r="AC781" s="5">
        <v>1471.9376484586619</v>
      </c>
    </row>
    <row r="782" spans="1:29" s="5" customFormat="1">
      <c r="A782" s="1" t="s">
        <v>524</v>
      </c>
      <c r="B782" s="1" t="s">
        <v>555</v>
      </c>
      <c r="C782" s="1"/>
      <c r="D782" s="1" t="s">
        <v>699</v>
      </c>
      <c r="E782" s="1" t="s">
        <v>645</v>
      </c>
      <c r="F782" s="1">
        <v>243</v>
      </c>
      <c r="G782" s="1" t="s">
        <v>837</v>
      </c>
      <c r="H782" s="1" t="str">
        <f t="shared" si="12"/>
        <v>243아파트중위단위매매가격</v>
      </c>
      <c r="I782" s="1" t="s">
        <v>873</v>
      </c>
      <c r="J782" s="13">
        <v>1494.7179424101018</v>
      </c>
      <c r="K782" s="13">
        <v>1494.7179424101018</v>
      </c>
      <c r="L782" s="13">
        <v>1494.7179424101018</v>
      </c>
      <c r="M782" s="13">
        <v>1506.476924075853</v>
      </c>
      <c r="N782" s="13">
        <v>1506.476924075853</v>
      </c>
      <c r="O782" s="13">
        <v>1506.476924075853</v>
      </c>
      <c r="P782" s="13">
        <v>1506.476924075853</v>
      </c>
      <c r="Q782" s="14">
        <v>1567.3921053176005</v>
      </c>
      <c r="R782" s="14">
        <v>1578.7052696877035</v>
      </c>
      <c r="S782" s="14">
        <v>1578.7052696877035</v>
      </c>
      <c r="T782" s="14">
        <v>1579.1617326057096</v>
      </c>
      <c r="U782" s="5">
        <v>1579.1617326057096</v>
      </c>
      <c r="V782" s="5">
        <v>1590.281631764185</v>
      </c>
      <c r="W782" s="5">
        <v>1601.4871099101883</v>
      </c>
      <c r="X782" s="5">
        <v>1608.1409750732178</v>
      </c>
      <c r="Y782" s="5">
        <v>1633.341961482482</v>
      </c>
      <c r="Z782" s="5">
        <v>1645.7626632743279</v>
      </c>
      <c r="AA782" s="5">
        <v>1659.0846222219077</v>
      </c>
      <c r="AB782" s="5">
        <v>1687.32268179782</v>
      </c>
      <c r="AC782" s="5">
        <v>1701.7214289743997</v>
      </c>
    </row>
    <row r="783" spans="1:29" s="5" customFormat="1">
      <c r="A783" s="1" t="s">
        <v>524</v>
      </c>
      <c r="B783" s="1" t="s">
        <v>555</v>
      </c>
      <c r="C783" s="1"/>
      <c r="D783" s="1" t="s">
        <v>700</v>
      </c>
      <c r="E783" s="1"/>
      <c r="F783" s="1">
        <v>244</v>
      </c>
      <c r="G783" s="1" t="s">
        <v>837</v>
      </c>
      <c r="H783" s="1" t="str">
        <f t="shared" si="12"/>
        <v>244아파트중위단위매매가격</v>
      </c>
      <c r="I783" s="1" t="s">
        <v>873</v>
      </c>
      <c r="J783" s="13">
        <v>1678.4473180303066</v>
      </c>
      <c r="K783" s="13">
        <v>1678.4473180303066</v>
      </c>
      <c r="L783" s="13">
        <v>1683.8121921883767</v>
      </c>
      <c r="M783" s="13">
        <v>1683.8121921883767</v>
      </c>
      <c r="N783" s="13">
        <v>1697.0686343613436</v>
      </c>
      <c r="O783" s="13">
        <v>1707.1067793121565</v>
      </c>
      <c r="P783" s="13">
        <v>1715.4245774127162</v>
      </c>
      <c r="Q783" s="14">
        <v>1715.4245774127162</v>
      </c>
      <c r="R783" s="14">
        <v>1721.3137548713003</v>
      </c>
      <c r="S783" s="14">
        <v>1726.7437799529794</v>
      </c>
      <c r="T783" s="14">
        <v>1726.7437799529794</v>
      </c>
      <c r="U783" s="5">
        <v>1726.7437799529794</v>
      </c>
      <c r="V783" s="5">
        <v>1726.7437799529794</v>
      </c>
      <c r="W783" s="5">
        <v>1726.7437799529794</v>
      </c>
      <c r="X783" s="5">
        <v>1733.1417326081298</v>
      </c>
      <c r="Y783" s="5">
        <v>1726.7437799529794</v>
      </c>
      <c r="Z783" s="5">
        <v>1726.7437799529794</v>
      </c>
      <c r="AA783" s="5">
        <v>1720.3458272978291</v>
      </c>
      <c r="AB783" s="5">
        <v>1720.3458272978291</v>
      </c>
      <c r="AC783" s="5">
        <v>1723.2666633196491</v>
      </c>
    </row>
    <row r="784" spans="1:29" s="5" customFormat="1">
      <c r="A784" s="1" t="s">
        <v>524</v>
      </c>
      <c r="B784" s="1" t="s">
        <v>555</v>
      </c>
      <c r="C784" s="1"/>
      <c r="D784" s="1" t="s">
        <v>701</v>
      </c>
      <c r="E784" s="1"/>
      <c r="F784" s="1">
        <v>245</v>
      </c>
      <c r="G784" s="1" t="s">
        <v>837</v>
      </c>
      <c r="H784" s="1" t="str">
        <f t="shared" si="12"/>
        <v>245아파트중위단위매매가격</v>
      </c>
      <c r="I784" s="1" t="s">
        <v>873</v>
      </c>
      <c r="J784" s="13">
        <v>1501.2331558065553</v>
      </c>
      <c r="K784" s="13">
        <v>1501.2331558065553</v>
      </c>
      <c r="L784" s="13">
        <v>1503.7593984962405</v>
      </c>
      <c r="M784" s="13">
        <v>1510.3548344545575</v>
      </c>
      <c r="N784" s="13">
        <v>1510.3548344545575</v>
      </c>
      <c r="O784" s="13">
        <v>1510.3548344545575</v>
      </c>
      <c r="P784" s="13">
        <v>1510.3548344545575</v>
      </c>
      <c r="Q784" s="14">
        <v>1510.3548344545575</v>
      </c>
      <c r="R784" s="14">
        <v>1510.3548344545575</v>
      </c>
      <c r="S784" s="14">
        <v>1500.0737136960047</v>
      </c>
      <c r="T784" s="14">
        <v>1500</v>
      </c>
      <c r="U784" s="5">
        <v>1509.5524895449835</v>
      </c>
      <c r="V784" s="5">
        <v>1509.5524895449835</v>
      </c>
      <c r="W784" s="5">
        <v>1509.5524895449835</v>
      </c>
      <c r="X784" s="5">
        <v>1517.7863738859314</v>
      </c>
      <c r="Y784" s="5">
        <v>1517.7863738859314</v>
      </c>
      <c r="Z784" s="5">
        <v>1517.7863738859314</v>
      </c>
      <c r="AA784" s="5">
        <v>1517.7863738859314</v>
      </c>
      <c r="AB784" s="5">
        <v>1519.4622726898708</v>
      </c>
      <c r="AC784" s="5">
        <v>1519.4622726898708</v>
      </c>
    </row>
    <row r="785" spans="1:29" s="5" customFormat="1">
      <c r="A785" s="1" t="s">
        <v>524</v>
      </c>
      <c r="B785" s="1" t="s">
        <v>555</v>
      </c>
      <c r="C785" s="1"/>
      <c r="D785" s="1" t="s">
        <v>702</v>
      </c>
      <c r="E785" s="1"/>
      <c r="F785" s="1">
        <v>246</v>
      </c>
      <c r="G785" s="1" t="s">
        <v>837</v>
      </c>
      <c r="H785" s="1" t="str">
        <f t="shared" ref="H785:H851" si="13">F785&amp;G785&amp;I785</f>
        <v>246아파트중위단위매매가격</v>
      </c>
      <c r="I785" s="1" t="s">
        <v>873</v>
      </c>
      <c r="J785" s="13">
        <v>1277.7162530875817</v>
      </c>
      <c r="K785" s="13">
        <v>1277.7162530875817</v>
      </c>
      <c r="L785" s="13">
        <v>1279.2863618519932</v>
      </c>
      <c r="M785" s="13">
        <v>1279.2863618519932</v>
      </c>
      <c r="N785" s="13">
        <v>1285.1721770373965</v>
      </c>
      <c r="O785" s="13">
        <v>1285.1721770373965</v>
      </c>
      <c r="P785" s="13">
        <v>1285.1721770373965</v>
      </c>
      <c r="Q785" s="14">
        <v>1285.1721770373965</v>
      </c>
      <c r="R785" s="14">
        <v>1285.1721770373965</v>
      </c>
      <c r="S785" s="14">
        <v>1285.1721770373965</v>
      </c>
      <c r="T785" s="14">
        <v>1287.8747252533681</v>
      </c>
      <c r="U785" s="5">
        <v>1287.8747252533681</v>
      </c>
      <c r="V785" s="5">
        <v>1287.8747252533681</v>
      </c>
      <c r="W785" s="5">
        <v>1295.306281057912</v>
      </c>
      <c r="X785" s="5">
        <v>1295.306281057912</v>
      </c>
      <c r="Y785" s="5">
        <v>1295.0928109233055</v>
      </c>
      <c r="Z785" s="5">
        <v>1295.0928109233055</v>
      </c>
      <c r="AA785" s="5">
        <v>1295.0928109233055</v>
      </c>
      <c r="AB785" s="5">
        <v>1295.0928109233055</v>
      </c>
      <c r="AC785" s="5">
        <v>1297.5818890046708</v>
      </c>
    </row>
    <row r="786" spans="1:29" s="5" customFormat="1">
      <c r="A786" s="1" t="s">
        <v>524</v>
      </c>
      <c r="B786" s="1" t="s">
        <v>555</v>
      </c>
      <c r="C786" s="1"/>
      <c r="D786" s="1" t="s">
        <v>703</v>
      </c>
      <c r="E786" s="1"/>
      <c r="F786" s="1">
        <v>247</v>
      </c>
      <c r="G786" s="1" t="s">
        <v>837</v>
      </c>
      <c r="H786" s="1" t="str">
        <f t="shared" si="13"/>
        <v>247아파트중위단위매매가격</v>
      </c>
      <c r="I786" s="1" t="s">
        <v>873</v>
      </c>
      <c r="J786" s="13">
        <v>1321.0568454763811</v>
      </c>
      <c r="K786" s="13">
        <v>1321.0568454763811</v>
      </c>
      <c r="L786" s="13">
        <v>1321.0568454763811</v>
      </c>
      <c r="M786" s="13">
        <v>1321.0568454763811</v>
      </c>
      <c r="N786" s="13">
        <v>1334.0672538030424</v>
      </c>
      <c r="O786" s="13">
        <v>1339.6757674596051</v>
      </c>
      <c r="P786" s="13">
        <v>1346.6813719431921</v>
      </c>
      <c r="Q786" s="14">
        <v>1346.6813719431921</v>
      </c>
      <c r="R786" s="14">
        <v>1346.6813719431921</v>
      </c>
      <c r="S786" s="14">
        <v>1346.6813719431921</v>
      </c>
      <c r="T786" s="14">
        <v>1346.6813719431921</v>
      </c>
      <c r="U786" s="5">
        <v>1356.6893783483163</v>
      </c>
      <c r="V786" s="5">
        <v>1356.6893783483163</v>
      </c>
      <c r="W786" s="5">
        <v>1356.6893783483163</v>
      </c>
      <c r="X786" s="5">
        <v>1359.6917802698536</v>
      </c>
      <c r="Y786" s="5">
        <v>1348.7417745334851</v>
      </c>
      <c r="Z786" s="5">
        <v>1351.6853751457543</v>
      </c>
      <c r="AA786" s="5">
        <v>1346.6813719431921</v>
      </c>
      <c r="AB786" s="5">
        <v>1366.6973847534405</v>
      </c>
      <c r="AC786" s="5">
        <v>1389.1256386236032</v>
      </c>
    </row>
    <row r="787" spans="1:29" s="5" customFormat="1">
      <c r="A787" s="1" t="s">
        <v>524</v>
      </c>
      <c r="B787" s="1" t="s">
        <v>555</v>
      </c>
      <c r="C787" s="1"/>
      <c r="D787" s="1" t="s">
        <v>704</v>
      </c>
      <c r="E787" s="1"/>
      <c r="F787" s="1">
        <v>248</v>
      </c>
      <c r="G787" s="1" t="s">
        <v>837</v>
      </c>
      <c r="H787" s="1" t="str">
        <f t="shared" si="13"/>
        <v>248아파트중위단위매매가격</v>
      </c>
      <c r="I787" s="1" t="s">
        <v>873</v>
      </c>
      <c r="J787" s="13">
        <v>1203.0384086503116</v>
      </c>
      <c r="K787" s="13">
        <v>1203.0384086503116</v>
      </c>
      <c r="L787" s="13">
        <v>1209.3261033802173</v>
      </c>
      <c r="M787" s="13">
        <v>1231.8982488065358</v>
      </c>
      <c r="N787" s="13">
        <v>1244.4736382663473</v>
      </c>
      <c r="O787" s="13">
        <v>1244.4736382663473</v>
      </c>
      <c r="P787" s="13">
        <v>1244.4736382663473</v>
      </c>
      <c r="Q787" s="14">
        <v>1244.4736382663473</v>
      </c>
      <c r="R787" s="14">
        <v>1244.4736382663473</v>
      </c>
      <c r="S787" s="14">
        <v>1244.4736382663473</v>
      </c>
      <c r="T787" s="14">
        <v>1244.4736382663473</v>
      </c>
      <c r="U787" s="5">
        <v>1244.4736382663473</v>
      </c>
      <c r="V787" s="5">
        <v>1264.6793134598013</v>
      </c>
      <c r="W787" s="5">
        <v>1264.6793134598013</v>
      </c>
      <c r="X787" s="5">
        <v>1264.6793134598013</v>
      </c>
      <c r="Y787" s="5">
        <v>1282.7461607949413</v>
      </c>
      <c r="Z787" s="5">
        <v>1282.7461607949413</v>
      </c>
      <c r="AA787" s="5">
        <v>1282.7461607949413</v>
      </c>
      <c r="AB787" s="5">
        <v>1273.6845191802909</v>
      </c>
      <c r="AC787" s="5">
        <v>1273.6845191802909</v>
      </c>
    </row>
    <row r="788" spans="1:29" s="5" customFormat="1">
      <c r="A788" s="1" t="s">
        <v>524</v>
      </c>
      <c r="B788" s="1" t="s">
        <v>555</v>
      </c>
      <c r="C788" s="1"/>
      <c r="D788" s="1" t="s">
        <v>705</v>
      </c>
      <c r="E788" s="1"/>
      <c r="F788" s="1">
        <v>249</v>
      </c>
      <c r="G788" s="1" t="s">
        <v>837</v>
      </c>
      <c r="H788" s="1" t="str">
        <f t="shared" si="13"/>
        <v>249아파트중위단위매매가격</v>
      </c>
      <c r="I788" s="1" t="s">
        <v>873</v>
      </c>
      <c r="J788" s="13">
        <v>1304.6438869333501</v>
      </c>
      <c r="K788" s="13">
        <v>1316.0338393576085</v>
      </c>
      <c r="L788" s="13">
        <v>1340.8940009486587</v>
      </c>
      <c r="M788" s="13">
        <v>1340.8940009486587</v>
      </c>
      <c r="N788" s="13">
        <v>1361.8265337949356</v>
      </c>
      <c r="O788" s="13">
        <v>1361.8265337949356</v>
      </c>
      <c r="P788" s="13">
        <v>1361.8265337949356</v>
      </c>
      <c r="Q788" s="14">
        <v>1361.8265337949356</v>
      </c>
      <c r="R788" s="14">
        <v>1379.4201203754706</v>
      </c>
      <c r="S788" s="14">
        <v>1379.4201203754706</v>
      </c>
      <c r="T788" s="14">
        <v>1379.4201203754706</v>
      </c>
      <c r="U788" s="5">
        <v>1359.2372139933759</v>
      </c>
      <c r="V788" s="5">
        <v>1360.4199031646765</v>
      </c>
      <c r="W788" s="5">
        <v>1370.7697272176674</v>
      </c>
      <c r="X788" s="5">
        <v>1362.3522188001591</v>
      </c>
      <c r="Y788" s="5">
        <v>1362.3522188001591</v>
      </c>
      <c r="Z788" s="5">
        <v>1362.3522188001591</v>
      </c>
      <c r="AA788" s="5">
        <v>1362.3522188001591</v>
      </c>
      <c r="AB788" s="5">
        <v>1366.367741445365</v>
      </c>
      <c r="AC788" s="5">
        <v>1366.367741445365</v>
      </c>
    </row>
    <row r="789" spans="1:29" s="5" customFormat="1">
      <c r="A789" s="1" t="s">
        <v>524</v>
      </c>
      <c r="B789" s="1" t="s">
        <v>555</v>
      </c>
      <c r="C789" s="1"/>
      <c r="D789" s="1" t="s">
        <v>706</v>
      </c>
      <c r="E789" s="1"/>
      <c r="F789" s="1">
        <v>250</v>
      </c>
      <c r="G789" s="1" t="s">
        <v>837</v>
      </c>
      <c r="H789" s="1" t="str">
        <f t="shared" si="13"/>
        <v>250아파트중위단위매매가격</v>
      </c>
      <c r="I789" s="1" t="s">
        <v>873</v>
      </c>
      <c r="J789" s="13">
        <v>1588.8372914887368</v>
      </c>
      <c r="K789" s="13">
        <v>1595.9812026235525</v>
      </c>
      <c r="L789" s="13">
        <v>1603.3069801266488</v>
      </c>
      <c r="M789" s="13">
        <v>1603.3069801266488</v>
      </c>
      <c r="N789" s="13">
        <v>1606.4257028112452</v>
      </c>
      <c r="O789" s="13">
        <v>1614.5984408701179</v>
      </c>
      <c r="P789" s="13">
        <v>1620.4814859342432</v>
      </c>
      <c r="Q789" s="14">
        <v>1641.0721436586814</v>
      </c>
      <c r="R789" s="14">
        <v>1647.4392402499016</v>
      </c>
      <c r="S789" s="14">
        <v>1656.2638078460891</v>
      </c>
      <c r="T789" s="14">
        <v>1666.7676117135284</v>
      </c>
      <c r="U789" s="5">
        <v>1668.9032700342173</v>
      </c>
      <c r="V789" s="5">
        <v>1705.5879899916595</v>
      </c>
      <c r="W789" s="5">
        <v>1725.0799917610457</v>
      </c>
      <c r="X789" s="5">
        <v>1741.7605589003283</v>
      </c>
      <c r="Y789" s="5">
        <v>1741.7605589003283</v>
      </c>
      <c r="Z789" s="5">
        <v>1744.536097152587</v>
      </c>
      <c r="AA789" s="5">
        <v>1755.7233645506524</v>
      </c>
      <c r="AB789" s="5">
        <v>1782.2043411355517</v>
      </c>
      <c r="AC789" s="5">
        <v>1807.2289156626507</v>
      </c>
    </row>
    <row r="790" spans="1:29" s="5" customFormat="1">
      <c r="A790" s="1" t="s">
        <v>524</v>
      </c>
      <c r="B790" s="1" t="s">
        <v>555</v>
      </c>
      <c r="C790" s="1"/>
      <c r="D790" s="1" t="s">
        <v>904</v>
      </c>
      <c r="E790" s="1"/>
      <c r="F790" s="1">
        <v>251</v>
      </c>
      <c r="G790" s="1" t="s">
        <v>837</v>
      </c>
      <c r="H790" s="1" t="str">
        <f t="shared" si="13"/>
        <v>251아파트중위단위매매가격</v>
      </c>
      <c r="I790" s="1" t="s">
        <v>873</v>
      </c>
      <c r="J790" s="13">
        <v>1307.981172956728</v>
      </c>
      <c r="K790" s="13">
        <v>1311.9417637010092</v>
      </c>
      <c r="L790" s="13">
        <v>1327.2936488161331</v>
      </c>
      <c r="M790" s="13">
        <v>1343.2984903242282</v>
      </c>
      <c r="N790" s="13">
        <v>1343.2984903242282</v>
      </c>
      <c r="O790" s="13">
        <v>1349.3498770985595</v>
      </c>
      <c r="P790" s="13">
        <v>1349.3498770985595</v>
      </c>
      <c r="Q790" s="14">
        <v>1367.0342019823215</v>
      </c>
      <c r="R790" s="14">
        <v>1367.7395296004693</v>
      </c>
      <c r="S790" s="14">
        <v>1401.0228208274541</v>
      </c>
      <c r="T790" s="14">
        <v>1409.3603229118296</v>
      </c>
      <c r="U790" s="5">
        <v>1409.3603229118296</v>
      </c>
      <c r="V790" s="5">
        <v>1409.3603229118296</v>
      </c>
      <c r="W790" s="5">
        <v>1410.1490550424828</v>
      </c>
      <c r="X790" s="5">
        <v>1425.7128564282141</v>
      </c>
      <c r="Y790" s="5">
        <v>1442.3878605969651</v>
      </c>
      <c r="Z790" s="5">
        <v>1449.3910819385776</v>
      </c>
      <c r="AA790" s="5">
        <v>1463.8997469619849</v>
      </c>
      <c r="AB790" s="5">
        <v>1510.8209548658169</v>
      </c>
      <c r="AC790" s="5">
        <v>1534.144447371677</v>
      </c>
    </row>
    <row r="791" spans="1:29" s="5" customFormat="1">
      <c r="A791" s="1" t="s">
        <v>524</v>
      </c>
      <c r="B791" s="1" t="s">
        <v>556</v>
      </c>
      <c r="C791" s="1"/>
      <c r="D791" s="1"/>
      <c r="E791" s="1"/>
      <c r="F791" s="1">
        <v>252</v>
      </c>
      <c r="G791" s="1" t="s">
        <v>837</v>
      </c>
      <c r="H791" s="1" t="str">
        <f t="shared" si="13"/>
        <v>252아파트중위단위매매가격</v>
      </c>
      <c r="I791" s="1" t="s">
        <v>873</v>
      </c>
      <c r="J791" s="13">
        <v>2395.9865174438282</v>
      </c>
      <c r="K791" s="13">
        <v>2393.2372269883917</v>
      </c>
      <c r="L791" s="13">
        <v>2398.0026470729226</v>
      </c>
      <c r="M791" s="13">
        <v>2397.5682650982812</v>
      </c>
      <c r="N791" s="13">
        <v>2384.5480648271223</v>
      </c>
      <c r="O791" s="13">
        <v>2368.3834754732875</v>
      </c>
      <c r="P791" s="13">
        <v>2349.5201390077168</v>
      </c>
      <c r="Q791" s="14">
        <v>2342.9855614966045</v>
      </c>
      <c r="R791" s="14">
        <v>2342.7630750738253</v>
      </c>
      <c r="S791" s="14">
        <v>2338.5106571769134</v>
      </c>
      <c r="T791" s="14">
        <v>2330.8658046146761</v>
      </c>
      <c r="U791" s="5">
        <v>2315.2393245715293</v>
      </c>
      <c r="V791" s="5">
        <v>2311.4348915104183</v>
      </c>
      <c r="W791" s="5">
        <v>2305.4862186113005</v>
      </c>
      <c r="X791" s="5">
        <v>2299.4505066017182</v>
      </c>
      <c r="Y791" s="5">
        <v>2295.7968897119308</v>
      </c>
      <c r="Z791" s="5">
        <v>2304.0344391399831</v>
      </c>
      <c r="AA791" s="5">
        <v>2302.7405582562724</v>
      </c>
      <c r="AB791" s="5">
        <v>2297.3696391272642</v>
      </c>
      <c r="AC791" s="5">
        <v>2296.6943624985443</v>
      </c>
    </row>
    <row r="792" spans="1:29" s="5" customFormat="1">
      <c r="A792" s="1" t="s">
        <v>524</v>
      </c>
      <c r="B792" s="1" t="s">
        <v>556</v>
      </c>
      <c r="C792" s="1"/>
      <c r="D792" s="1" t="s">
        <v>707</v>
      </c>
      <c r="E792" s="1"/>
      <c r="F792" s="1">
        <v>253</v>
      </c>
      <c r="G792" s="1" t="s">
        <v>837</v>
      </c>
      <c r="H792" s="1" t="str">
        <f t="shared" si="13"/>
        <v>253아파트중위단위매매가격</v>
      </c>
      <c r="I792" s="1" t="s">
        <v>873</v>
      </c>
      <c r="J792" s="13">
        <v>3001.6373097273759</v>
      </c>
      <c r="K792" s="13">
        <v>3001.6373097273759</v>
      </c>
      <c r="L792" s="13">
        <v>3019.9799906944741</v>
      </c>
      <c r="M792" s="13">
        <v>3019.017628113862</v>
      </c>
      <c r="N792" s="13">
        <v>3002.1906970515884</v>
      </c>
      <c r="O792" s="13">
        <v>2974.6465950815486</v>
      </c>
      <c r="P792" s="13">
        <v>2950.652579390583</v>
      </c>
      <c r="Q792" s="14">
        <v>2950.3738067542713</v>
      </c>
      <c r="R792" s="14">
        <v>2939.5381046324915</v>
      </c>
      <c r="S792" s="14">
        <v>2934.971918008363</v>
      </c>
      <c r="T792" s="14">
        <v>2921.6440318494956</v>
      </c>
      <c r="U792" s="5">
        <v>2907.7819909111004</v>
      </c>
      <c r="V792" s="5">
        <v>2900.0517927579285</v>
      </c>
      <c r="W792" s="5">
        <v>2896.2087675240878</v>
      </c>
      <c r="X792" s="5">
        <v>2892.8386552418056</v>
      </c>
      <c r="Y792" s="5">
        <v>2877.6166345714864</v>
      </c>
      <c r="Z792" s="5">
        <v>2890.0632877820517</v>
      </c>
      <c r="AA792" s="5">
        <v>2890.9638858974104</v>
      </c>
      <c r="AB792" s="5">
        <v>2893.4724578734886</v>
      </c>
      <c r="AC792" s="5">
        <v>2898.2633519822862</v>
      </c>
    </row>
    <row r="793" spans="1:29" s="5" customFormat="1">
      <c r="A793" s="1" t="s">
        <v>524</v>
      </c>
      <c r="B793" s="1" t="s">
        <v>556</v>
      </c>
      <c r="C793" s="1"/>
      <c r="D793" s="1" t="s">
        <v>707</v>
      </c>
      <c r="E793" s="1" t="s">
        <v>708</v>
      </c>
      <c r="F793" s="1">
        <v>254</v>
      </c>
      <c r="G793" s="1" t="s">
        <v>837</v>
      </c>
      <c r="H793" s="1" t="str">
        <f t="shared" si="13"/>
        <v>254아파트중위단위매매가격</v>
      </c>
      <c r="I793" s="1" t="s">
        <v>873</v>
      </c>
      <c r="J793" s="13">
        <v>3340.6411298568023</v>
      </c>
      <c r="K793" s="13">
        <v>3340.6411298568023</v>
      </c>
      <c r="L793" s="13">
        <v>3340.6411298568023</v>
      </c>
      <c r="M793" s="13">
        <v>3340.6411298568023</v>
      </c>
      <c r="N793" s="13">
        <v>3340.6411298568023</v>
      </c>
      <c r="O793" s="13">
        <v>3340.6411298568023</v>
      </c>
      <c r="P793" s="13">
        <v>3308.123413741303</v>
      </c>
      <c r="Q793" s="14">
        <v>3307.6204121329738</v>
      </c>
      <c r="R793" s="14">
        <v>3307.6204121329738</v>
      </c>
      <c r="S793" s="14">
        <v>3294.3201695658863</v>
      </c>
      <c r="T793" s="14">
        <v>3257.4742067478628</v>
      </c>
      <c r="U793" s="5">
        <v>3209.8236208621065</v>
      </c>
      <c r="V793" s="5">
        <v>3209.8236208621065</v>
      </c>
      <c r="W793" s="5">
        <v>3209.8236208621065</v>
      </c>
      <c r="X793" s="5">
        <v>3200.017776578914</v>
      </c>
      <c r="Y793" s="5">
        <v>3265.3979536960546</v>
      </c>
      <c r="Z793" s="5">
        <v>3300.4242215477957</v>
      </c>
      <c r="AA793" s="5">
        <v>3331.4394277417555</v>
      </c>
      <c r="AB793" s="5">
        <v>3316.8309213793927</v>
      </c>
      <c r="AC793" s="5">
        <v>3316.8309213793927</v>
      </c>
    </row>
    <row r="794" spans="1:29" s="5" customFormat="1">
      <c r="A794" s="1" t="s">
        <v>524</v>
      </c>
      <c r="B794" s="1" t="s">
        <v>556</v>
      </c>
      <c r="C794" s="1"/>
      <c r="D794" s="1" t="s">
        <v>707</v>
      </c>
      <c r="E794" s="1" t="s">
        <v>709</v>
      </c>
      <c r="F794" s="1">
        <v>255</v>
      </c>
      <c r="G794" s="1" t="s">
        <v>837</v>
      </c>
      <c r="H794" s="1" t="str">
        <f t="shared" si="13"/>
        <v>255아파트중위단위매매가격</v>
      </c>
      <c r="I794" s="1" t="s">
        <v>873</v>
      </c>
      <c r="J794" s="13">
        <v>3532.4872318052267</v>
      </c>
      <c r="K794" s="13">
        <v>3532.4872318052267</v>
      </c>
      <c r="L794" s="13">
        <v>3591.3620190019801</v>
      </c>
      <c r="M794" s="13">
        <v>3588.5036719065074</v>
      </c>
      <c r="N794" s="13">
        <v>3567.9529057061236</v>
      </c>
      <c r="O794" s="13">
        <v>3486.1431954684654</v>
      </c>
      <c r="P794" s="13">
        <v>3466.6536593971105</v>
      </c>
      <c r="Q794" s="14">
        <v>3466.0695474912827</v>
      </c>
      <c r="R794" s="14">
        <v>3433.8860458556637</v>
      </c>
      <c r="S794" s="14">
        <v>3433.8860458556637</v>
      </c>
      <c r="T794" s="14">
        <v>3418.3758545939636</v>
      </c>
      <c r="U794" s="5">
        <v>3416.8784231160844</v>
      </c>
      <c r="V794" s="5">
        <v>3399.2126593662315</v>
      </c>
      <c r="W794" s="5">
        <v>3393.7362076539457</v>
      </c>
      <c r="X794" s="5">
        <v>3390.1362147894283</v>
      </c>
      <c r="Y794" s="5">
        <v>3344.4816053511704</v>
      </c>
      <c r="Z794" s="5">
        <v>3344.4816053511704</v>
      </c>
      <c r="AA794" s="5">
        <v>3344.4816053511704</v>
      </c>
      <c r="AB794" s="5">
        <v>3354.8911364521632</v>
      </c>
      <c r="AC794" s="5">
        <v>3354.8911364521632</v>
      </c>
    </row>
    <row r="795" spans="1:29" s="5" customFormat="1">
      <c r="A795" s="1" t="s">
        <v>524</v>
      </c>
      <c r="B795" s="1" t="s">
        <v>556</v>
      </c>
      <c r="C795" s="1"/>
      <c r="D795" s="1" t="s">
        <v>707</v>
      </c>
      <c r="E795" s="1" t="s">
        <v>710</v>
      </c>
      <c r="F795" s="1">
        <v>256</v>
      </c>
      <c r="G795" s="1" t="s">
        <v>837</v>
      </c>
      <c r="H795" s="1" t="str">
        <f t="shared" si="13"/>
        <v>256아파트중위단위매매가격</v>
      </c>
      <c r="I795" s="1" t="s">
        <v>873</v>
      </c>
      <c r="J795" s="13">
        <v>2485.3296244310272</v>
      </c>
      <c r="K795" s="13">
        <v>2485.3296244310272</v>
      </c>
      <c r="L795" s="13">
        <v>2464.6983168067263</v>
      </c>
      <c r="M795" s="13">
        <v>2464.6983168067263</v>
      </c>
      <c r="N795" s="13">
        <v>2464.6983168067263</v>
      </c>
      <c r="O795" s="13">
        <v>2464.6983168067263</v>
      </c>
      <c r="P795" s="13">
        <v>2464.6983168067263</v>
      </c>
      <c r="Q795" s="14">
        <v>2464.6983168067263</v>
      </c>
      <c r="R795" s="14">
        <v>2464.6983168067263</v>
      </c>
      <c r="S795" s="14">
        <v>2464.6983168067263</v>
      </c>
      <c r="T795" s="14">
        <v>2458.7721849050722</v>
      </c>
      <c r="U795" s="5">
        <v>2457.3434093657097</v>
      </c>
      <c r="V795" s="5">
        <v>2457.3434093657097</v>
      </c>
      <c r="W795" s="5">
        <v>2457.3434093657097</v>
      </c>
      <c r="X795" s="5">
        <v>2453.8121197858391</v>
      </c>
      <c r="Y795" s="5">
        <v>2453.2176855251469</v>
      </c>
      <c r="Z795" s="5">
        <v>2428.3101357220353</v>
      </c>
      <c r="AA795" s="5">
        <v>2428.3101357220353</v>
      </c>
      <c r="AB795" s="5">
        <v>2428.3101357220353</v>
      </c>
      <c r="AC795" s="5">
        <v>2428.3101357220353</v>
      </c>
    </row>
    <row r="796" spans="1:29" s="5" customFormat="1">
      <c r="A796" s="1" t="s">
        <v>524</v>
      </c>
      <c r="B796" s="1" t="s">
        <v>556</v>
      </c>
      <c r="C796" s="1"/>
      <c r="D796" s="1" t="s">
        <v>707</v>
      </c>
      <c r="E796" s="1" t="s">
        <v>711</v>
      </c>
      <c r="F796" s="1">
        <v>257</v>
      </c>
      <c r="G796" s="1" t="s">
        <v>837</v>
      </c>
      <c r="H796" s="1" t="str">
        <f t="shared" si="13"/>
        <v>257아파트중위단위매매가격</v>
      </c>
      <c r="I796" s="1" t="s">
        <v>873</v>
      </c>
      <c r="J796" s="13">
        <v>2589.6353117349263</v>
      </c>
      <c r="K796" s="13">
        <v>2589.6353117349263</v>
      </c>
      <c r="L796" s="13">
        <v>2598.3798357713185</v>
      </c>
      <c r="M796" s="13">
        <v>2598.3798357713185</v>
      </c>
      <c r="N796" s="13">
        <v>2606.6381595238854</v>
      </c>
      <c r="O796" s="13">
        <v>2606.6381595238854</v>
      </c>
      <c r="P796" s="13">
        <v>2598.3798357713185</v>
      </c>
      <c r="Q796" s="14">
        <v>2598.3798357713185</v>
      </c>
      <c r="R796" s="14">
        <v>2598.3798357713185</v>
      </c>
      <c r="S796" s="14">
        <v>2586.6065561712339</v>
      </c>
      <c r="T796" s="14">
        <v>2580.928555230299</v>
      </c>
      <c r="U796" s="5">
        <v>2580.928555230299</v>
      </c>
      <c r="V796" s="5">
        <v>2576.665851595325</v>
      </c>
      <c r="W796" s="5">
        <v>2566.574952818582</v>
      </c>
      <c r="X796" s="5">
        <v>2566.574952818582</v>
      </c>
      <c r="Y796" s="5">
        <v>2559.8728911294793</v>
      </c>
      <c r="Z796" s="5">
        <v>2559.8728911294793</v>
      </c>
      <c r="AA796" s="5">
        <v>2554.8016732184965</v>
      </c>
      <c r="AB796" s="5">
        <v>2553.0616998064324</v>
      </c>
      <c r="AC796" s="5">
        <v>2547.0912402836293</v>
      </c>
    </row>
    <row r="797" spans="1:29" s="5" customFormat="1">
      <c r="A797" s="1" t="s">
        <v>524</v>
      </c>
      <c r="B797" s="1" t="s">
        <v>556</v>
      </c>
      <c r="C797" s="1"/>
      <c r="D797" s="1" t="s">
        <v>707</v>
      </c>
      <c r="E797" s="1" t="s">
        <v>712</v>
      </c>
      <c r="F797" s="1">
        <v>258</v>
      </c>
      <c r="G797" s="1" t="s">
        <v>837</v>
      </c>
      <c r="H797" s="1" t="str">
        <f t="shared" si="13"/>
        <v>258아파트중위단위매매가격</v>
      </c>
      <c r="I797" s="1" t="s">
        <v>873</v>
      </c>
      <c r="J797" s="13">
        <v>2506.2656641604008</v>
      </c>
      <c r="K797" s="13">
        <v>2506.2656641604008</v>
      </c>
      <c r="L797" s="13">
        <v>2506.2656641604008</v>
      </c>
      <c r="M797" s="13">
        <v>2506.2656641604008</v>
      </c>
      <c r="N797" s="13">
        <v>2422.7234753550542</v>
      </c>
      <c r="O797" s="13">
        <v>2422.7234753550542</v>
      </c>
      <c r="P797" s="13">
        <v>2347.4277948024119</v>
      </c>
      <c r="Q797" s="14">
        <v>2347.4277948024119</v>
      </c>
      <c r="R797" s="14">
        <v>2347.4277948024119</v>
      </c>
      <c r="S797" s="14">
        <v>2347.4277948024119</v>
      </c>
      <c r="T797" s="14">
        <v>2347.4277948024119</v>
      </c>
      <c r="U797" s="5">
        <v>2347.4277948024119</v>
      </c>
      <c r="V797" s="5">
        <v>2340.2523402523402</v>
      </c>
      <c r="W797" s="5">
        <v>2340.2523402523402</v>
      </c>
      <c r="X797" s="5">
        <v>2340.2523402523402</v>
      </c>
      <c r="Y797" s="5">
        <v>2274.3710867295631</v>
      </c>
      <c r="Z797" s="5">
        <v>2347.4277948024119</v>
      </c>
      <c r="AA797" s="5">
        <v>2325.2181596861046</v>
      </c>
      <c r="AB797" s="5">
        <v>2337.9518522315866</v>
      </c>
      <c r="AC797" s="5">
        <v>2379.370318737715</v>
      </c>
    </row>
    <row r="798" spans="1:29" s="5" customFormat="1">
      <c r="A798" s="1" t="s">
        <v>524</v>
      </c>
      <c r="B798" s="1" t="s">
        <v>556</v>
      </c>
      <c r="C798" s="1"/>
      <c r="D798" s="1" t="s">
        <v>713</v>
      </c>
      <c r="E798" s="1"/>
      <c r="F798" s="1">
        <v>259</v>
      </c>
      <c r="G798" s="1" t="s">
        <v>837</v>
      </c>
      <c r="H798" s="1" t="str">
        <f t="shared" si="13"/>
        <v>259아파트중위단위매매가격</v>
      </c>
      <c r="I798" s="1" t="s">
        <v>873</v>
      </c>
      <c r="J798" s="13">
        <v>1908.9504898077839</v>
      </c>
      <c r="K798" s="13">
        <v>1908.9504898077839</v>
      </c>
      <c r="L798" s="13">
        <v>1963.6564511573679</v>
      </c>
      <c r="M798" s="13">
        <v>1963.6564511573679</v>
      </c>
      <c r="N798" s="13">
        <v>1963.6564511573679</v>
      </c>
      <c r="O798" s="13">
        <v>1963.6564511573679</v>
      </c>
      <c r="P798" s="13">
        <v>1980.8984789529536</v>
      </c>
      <c r="Q798" s="14">
        <v>1957.3163542035136</v>
      </c>
      <c r="R798" s="14">
        <v>1957.3163542035136</v>
      </c>
      <c r="S798" s="14">
        <v>1957.3163542035136</v>
      </c>
      <c r="T798" s="14">
        <v>1968.0463438727047</v>
      </c>
      <c r="U798" s="5">
        <v>1942.0296418148848</v>
      </c>
      <c r="V798" s="5">
        <v>1946.2351376325989</v>
      </c>
      <c r="W798" s="5">
        <v>1922.6012530554619</v>
      </c>
      <c r="X798" s="5">
        <v>1922.6012530554619</v>
      </c>
      <c r="Y798" s="5">
        <v>1946.1988572402001</v>
      </c>
      <c r="Z798" s="5">
        <v>1934.3796079726308</v>
      </c>
      <c r="AA798" s="5">
        <v>1934.3796079726308</v>
      </c>
      <c r="AB798" s="5">
        <v>1914.6672017847002</v>
      </c>
      <c r="AC798" s="5">
        <v>1906.332479330958</v>
      </c>
    </row>
    <row r="799" spans="1:29" s="5" customFormat="1">
      <c r="A799" s="1" t="s">
        <v>524</v>
      </c>
      <c r="B799" s="1" t="s">
        <v>556</v>
      </c>
      <c r="C799" s="1"/>
      <c r="D799" s="1" t="s">
        <v>714</v>
      </c>
      <c r="E799" s="1"/>
      <c r="F799" s="1">
        <v>260</v>
      </c>
      <c r="G799" s="1" t="s">
        <v>837</v>
      </c>
      <c r="H799" s="1" t="str">
        <f t="shared" si="13"/>
        <v>260아파트중위단위매매가격</v>
      </c>
      <c r="I799" s="1" t="s">
        <v>873</v>
      </c>
      <c r="J799" s="13">
        <v>1826.5675848753858</v>
      </c>
      <c r="K799" s="13">
        <v>1826.5675848753858</v>
      </c>
      <c r="L799" s="13">
        <v>1826.5675848753858</v>
      </c>
      <c r="M799" s="13">
        <v>1826.5675848753858</v>
      </c>
      <c r="N799" s="13">
        <v>1826.5675848753858</v>
      </c>
      <c r="O799" s="13">
        <v>1767.6470098105733</v>
      </c>
      <c r="P799" s="13">
        <v>1767.6470098105733</v>
      </c>
      <c r="Q799" s="14">
        <v>1784.4820266455902</v>
      </c>
      <c r="R799" s="14">
        <v>1784.4820266455902</v>
      </c>
      <c r="S799" s="14">
        <v>1784.4820266455902</v>
      </c>
      <c r="T799" s="14">
        <v>1809.7345518981156</v>
      </c>
      <c r="U799" s="5">
        <v>1809.7345518981156</v>
      </c>
      <c r="V799" s="5">
        <v>1809.7345518981156</v>
      </c>
      <c r="W799" s="5">
        <v>1809.7345518981156</v>
      </c>
      <c r="X799" s="5">
        <v>1809.7345518981156</v>
      </c>
      <c r="Y799" s="5">
        <v>1821.5186669110781</v>
      </c>
      <c r="Z799" s="5">
        <v>1821.5186669110781</v>
      </c>
      <c r="AA799" s="5">
        <v>1821.5186669110781</v>
      </c>
      <c r="AB799" s="5">
        <v>1821.5186669110781</v>
      </c>
      <c r="AC799" s="5">
        <v>1810.5757075825422</v>
      </c>
    </row>
    <row r="800" spans="1:29" s="5" customFormat="1">
      <c r="A800" s="1" t="s">
        <v>524</v>
      </c>
      <c r="B800" s="1" t="s">
        <v>556</v>
      </c>
      <c r="C800" s="1"/>
      <c r="D800" s="1" t="s">
        <v>715</v>
      </c>
      <c r="E800" s="1"/>
      <c r="F800" s="1">
        <v>261</v>
      </c>
      <c r="G800" s="1" t="s">
        <v>837</v>
      </c>
      <c r="H800" s="1" t="str">
        <f t="shared" si="13"/>
        <v>261아파트중위단위매매가격</v>
      </c>
      <c r="I800" s="1" t="s">
        <v>873</v>
      </c>
      <c r="J800" s="13">
        <v>1317.0199270237849</v>
      </c>
      <c r="K800" s="13">
        <v>1317.0199270237849</v>
      </c>
      <c r="L800" s="13">
        <v>1319.6745593572068</v>
      </c>
      <c r="M800" s="13">
        <v>1319.6745593572068</v>
      </c>
      <c r="N800" s="13">
        <v>1319.6745593572068</v>
      </c>
      <c r="O800" s="13">
        <v>1319.6745593572068</v>
      </c>
      <c r="P800" s="13">
        <v>1319.6745593572068</v>
      </c>
      <c r="Q800" s="14">
        <v>1319.6745593572068</v>
      </c>
      <c r="R800" s="14">
        <v>1321.0018755239175</v>
      </c>
      <c r="S800" s="14">
        <v>1322.3291916906287</v>
      </c>
      <c r="T800" s="14">
        <v>1323.6565078573394</v>
      </c>
      <c r="U800" s="5">
        <v>1329.5961609815972</v>
      </c>
      <c r="V800" s="5">
        <v>1329.5961609815972</v>
      </c>
      <c r="W800" s="5">
        <v>1328.3453431909629</v>
      </c>
      <c r="X800" s="5">
        <v>1325.8810932963095</v>
      </c>
      <c r="Y800" s="5">
        <v>1326.2557313590446</v>
      </c>
      <c r="Z800" s="5">
        <v>1331.3746135871197</v>
      </c>
      <c r="AA800" s="5">
        <v>1334.0292459205416</v>
      </c>
      <c r="AB800" s="5">
        <v>1336.6838782539635</v>
      </c>
      <c r="AC800" s="5">
        <v>1335.4517533066369</v>
      </c>
    </row>
    <row r="801" spans="1:29" s="5" customFormat="1">
      <c r="A801" s="1" t="s">
        <v>524</v>
      </c>
      <c r="B801" s="1" t="s">
        <v>556</v>
      </c>
      <c r="C801" s="1"/>
      <c r="D801" s="1" t="s">
        <v>716</v>
      </c>
      <c r="E801" s="1"/>
      <c r="F801" s="1">
        <v>262</v>
      </c>
      <c r="G801" s="1" t="s">
        <v>837</v>
      </c>
      <c r="H801" s="1" t="str">
        <f t="shared" si="13"/>
        <v>262아파트중위단위매매가격</v>
      </c>
      <c r="I801" s="1" t="s">
        <v>873</v>
      </c>
      <c r="J801" s="13">
        <v>2230.6761510446154</v>
      </c>
      <c r="K801" s="13">
        <v>2215.3274541806741</v>
      </c>
      <c r="L801" s="13">
        <v>2187.4947801830695</v>
      </c>
      <c r="M801" s="13">
        <v>2187.4947801830695</v>
      </c>
      <c r="N801" s="13">
        <v>2174.641333489707</v>
      </c>
      <c r="O801" s="13">
        <v>2181.975176277173</v>
      </c>
      <c r="P801" s="13">
        <v>2152.627994202131</v>
      </c>
      <c r="Q801" s="14">
        <v>2138.1719203934499</v>
      </c>
      <c r="R801" s="14">
        <v>2170.6659367331031</v>
      </c>
      <c r="S801" s="14">
        <v>2168.5826616028539</v>
      </c>
      <c r="T801" s="14">
        <v>2161.0378159788252</v>
      </c>
      <c r="U801" s="5">
        <v>2146.9188400752109</v>
      </c>
      <c r="V801" s="5">
        <v>2146.9188400752109</v>
      </c>
      <c r="W801" s="5">
        <v>2138.5520395397361</v>
      </c>
      <c r="X801" s="5">
        <v>2138.5520395397361</v>
      </c>
      <c r="Y801" s="5">
        <v>2131.6418794371884</v>
      </c>
      <c r="Z801" s="5">
        <v>2132.2743030308643</v>
      </c>
      <c r="AA801" s="5">
        <v>2130.5673621347014</v>
      </c>
      <c r="AB801" s="5">
        <v>2136.4649794972875</v>
      </c>
      <c r="AC801" s="5">
        <v>2136.4649794972875</v>
      </c>
    </row>
    <row r="802" spans="1:29" s="5" customFormat="1">
      <c r="A802" s="1" t="s">
        <v>524</v>
      </c>
      <c r="B802" s="1" t="s">
        <v>556</v>
      </c>
      <c r="C802" s="1"/>
      <c r="D802" s="1" t="s">
        <v>717</v>
      </c>
      <c r="E802" s="1"/>
      <c r="F802" s="1">
        <v>263</v>
      </c>
      <c r="G802" s="1" t="s">
        <v>837</v>
      </c>
      <c r="H802" s="1" t="str">
        <f t="shared" si="13"/>
        <v>263아파트중위단위매매가격</v>
      </c>
      <c r="I802" s="1" t="s">
        <v>873</v>
      </c>
      <c r="J802" s="13">
        <v>1298.3032133087775</v>
      </c>
      <c r="K802" s="13">
        <v>1298.3032133087775</v>
      </c>
      <c r="L802" s="13">
        <v>1298.3032133087775</v>
      </c>
      <c r="M802" s="13">
        <v>1304.0622236659269</v>
      </c>
      <c r="N802" s="13">
        <v>1304.0622236659269</v>
      </c>
      <c r="O802" s="13">
        <v>1304.0622236659269</v>
      </c>
      <c r="P802" s="13">
        <v>1304.0622236659269</v>
      </c>
      <c r="Q802" s="14">
        <v>1304.0622236659269</v>
      </c>
      <c r="R802" s="14">
        <v>1293.2910752580651</v>
      </c>
      <c r="S802" s="14">
        <v>1281.1991768300122</v>
      </c>
      <c r="T802" s="14">
        <v>1284.6740083973236</v>
      </c>
      <c r="U802" s="5">
        <v>1270.4654264138055</v>
      </c>
      <c r="V802" s="5">
        <v>1270.4654264138055</v>
      </c>
      <c r="W802" s="5">
        <v>1270.4654264138055</v>
      </c>
      <c r="X802" s="5">
        <v>1263.747705064887</v>
      </c>
      <c r="Y802" s="5">
        <v>1263.747705064887</v>
      </c>
      <c r="Z802" s="5">
        <v>1267.821831247802</v>
      </c>
      <c r="AA802" s="5">
        <v>1267.821831247802</v>
      </c>
      <c r="AB802" s="5">
        <v>1264.0030496453428</v>
      </c>
      <c r="AC802" s="5">
        <v>1251.3737652791624</v>
      </c>
    </row>
    <row r="803" spans="1:29" s="5" customFormat="1">
      <c r="A803" s="1" t="s">
        <v>524</v>
      </c>
      <c r="B803" s="1" t="s">
        <v>556</v>
      </c>
      <c r="C803" s="1"/>
      <c r="D803" s="1" t="s">
        <v>718</v>
      </c>
      <c r="E803" s="1"/>
      <c r="F803" s="1">
        <v>264</v>
      </c>
      <c r="G803" s="1" t="s">
        <v>837</v>
      </c>
      <c r="H803" s="1" t="str">
        <f t="shared" si="13"/>
        <v>264아파트중위단위매매가격</v>
      </c>
      <c r="I803" s="1" t="s">
        <v>873</v>
      </c>
      <c r="J803" s="13">
        <v>2494.5575081909519</v>
      </c>
      <c r="K803" s="13">
        <v>2494.5575081909519</v>
      </c>
      <c r="L803" s="13">
        <v>2475.6915050102971</v>
      </c>
      <c r="M803" s="13">
        <v>2494.608375450488</v>
      </c>
      <c r="N803" s="13">
        <v>2489.0161620101462</v>
      </c>
      <c r="O803" s="13">
        <v>2450.1848047328958</v>
      </c>
      <c r="P803" s="13">
        <v>2387.2645700871176</v>
      </c>
      <c r="Q803" s="14">
        <v>2382.9051916422613</v>
      </c>
      <c r="R803" s="14">
        <v>2363.7985243725198</v>
      </c>
      <c r="S803" s="14">
        <v>2342.2740098865816</v>
      </c>
      <c r="T803" s="14">
        <v>2342.2740098865816</v>
      </c>
      <c r="U803" s="5">
        <v>2322.4156494973695</v>
      </c>
      <c r="V803" s="5">
        <v>2281.0816427073551</v>
      </c>
      <c r="W803" s="5">
        <v>2256.4751357330861</v>
      </c>
      <c r="X803" s="5">
        <v>2253.0632658164541</v>
      </c>
      <c r="Y803" s="5">
        <v>2264.128511083406</v>
      </c>
      <c r="Z803" s="5">
        <v>2280.3708248016201</v>
      </c>
      <c r="AA803" s="5">
        <v>2301.2753210146097</v>
      </c>
      <c r="AB803" s="5">
        <v>2302.066885812284</v>
      </c>
      <c r="AC803" s="5">
        <v>2302.066885812284</v>
      </c>
    </row>
    <row r="804" spans="1:29" s="5" customFormat="1">
      <c r="A804" s="1" t="s">
        <v>524</v>
      </c>
      <c r="B804" s="1" t="s">
        <v>556</v>
      </c>
      <c r="C804" s="1"/>
      <c r="D804" s="1" t="s">
        <v>719</v>
      </c>
      <c r="E804" s="1"/>
      <c r="F804" s="1">
        <v>265</v>
      </c>
      <c r="G804" s="1" t="s">
        <v>837</v>
      </c>
      <c r="H804" s="1" t="str">
        <f t="shared" si="13"/>
        <v>265아파트중위단위매매가격</v>
      </c>
      <c r="I804" s="1" t="s">
        <v>873</v>
      </c>
      <c r="J804" s="13">
        <v>1722.0034686712838</v>
      </c>
      <c r="K804" s="13">
        <v>1722.0034686712838</v>
      </c>
      <c r="L804" s="13">
        <v>1708.2490447291525</v>
      </c>
      <c r="M804" s="13">
        <v>1695.8714908788988</v>
      </c>
      <c r="N804" s="13">
        <v>1669.3970344033492</v>
      </c>
      <c r="O804" s="13">
        <v>1665.1851112828103</v>
      </c>
      <c r="P804" s="13">
        <v>1662.771236784193</v>
      </c>
      <c r="Q804" s="14">
        <v>1648.1942659769279</v>
      </c>
      <c r="R804" s="14">
        <v>1648.1942659769279</v>
      </c>
      <c r="S804" s="14">
        <v>1648.1942659769279</v>
      </c>
      <c r="T804" s="14">
        <v>1619.0403243623982</v>
      </c>
      <c r="U804" s="5">
        <v>1648.1942659769279</v>
      </c>
      <c r="V804" s="5">
        <v>1672.5204883759827</v>
      </c>
      <c r="W804" s="5">
        <v>1689.2456932597424</v>
      </c>
      <c r="X804" s="5">
        <v>1655.7952834922228</v>
      </c>
      <c r="Y804" s="5">
        <v>1656.3146997929607</v>
      </c>
      <c r="Z804" s="5">
        <v>1682.1946169772257</v>
      </c>
      <c r="AA804" s="5">
        <v>1656.3146997929607</v>
      </c>
      <c r="AB804" s="5">
        <v>1616.3596885776469</v>
      </c>
      <c r="AC804" s="5">
        <v>1610.145320212262</v>
      </c>
    </row>
    <row r="805" spans="1:29" s="5" customFormat="1">
      <c r="A805" s="1" t="s">
        <v>524</v>
      </c>
      <c r="B805" s="1" t="s">
        <v>557</v>
      </c>
      <c r="C805" s="1"/>
      <c r="D805" s="1"/>
      <c r="E805" s="1"/>
      <c r="F805" s="1">
        <v>266</v>
      </c>
      <c r="G805" s="1" t="s">
        <v>837</v>
      </c>
      <c r="H805" s="1" t="str">
        <f t="shared" si="13"/>
        <v>266아파트중위단위매매가격</v>
      </c>
      <c r="I805" s="1" t="s">
        <v>873</v>
      </c>
      <c r="J805" s="13">
        <v>1561.8473694194208</v>
      </c>
      <c r="K805" s="13">
        <v>1602.2726557416431</v>
      </c>
      <c r="L805" s="13">
        <v>1617.1878420541243</v>
      </c>
      <c r="M805" s="13">
        <v>1640.8062011347331</v>
      </c>
      <c r="N805" s="13">
        <v>1750.131746213671</v>
      </c>
      <c r="O805" s="13">
        <v>1750.131746213671</v>
      </c>
      <c r="P805" s="13">
        <v>1750.131746213671</v>
      </c>
      <c r="Q805" s="14">
        <v>1743.6524153565847</v>
      </c>
      <c r="R805" s="14">
        <v>1743.6524153565847</v>
      </c>
      <c r="S805" s="14">
        <v>1743.6524153565847</v>
      </c>
      <c r="T805" s="14">
        <v>1743.6524153565847</v>
      </c>
      <c r="U805" s="5">
        <v>1739.4225182162329</v>
      </c>
      <c r="V805" s="5">
        <v>1727.3850854515044</v>
      </c>
      <c r="W805" s="5">
        <v>1733.8728071817075</v>
      </c>
      <c r="X805" s="5">
        <v>1733.8728071817075</v>
      </c>
      <c r="Y805" s="5">
        <v>1728.3807805436836</v>
      </c>
      <c r="Z805" s="5">
        <v>1728.3807805436836</v>
      </c>
      <c r="AA805" s="5">
        <v>1728.3807805436836</v>
      </c>
      <c r="AB805" s="5">
        <v>1724.6056714659674</v>
      </c>
      <c r="AC805" s="5">
        <v>1713.8607538929218</v>
      </c>
    </row>
    <row r="806" spans="1:29" s="5" customFormat="1">
      <c r="A806" s="1" t="s">
        <v>524</v>
      </c>
      <c r="B806" s="1" t="s">
        <v>557</v>
      </c>
      <c r="C806" s="1"/>
      <c r="D806" s="1" t="s">
        <v>557</v>
      </c>
      <c r="E806" s="1"/>
      <c r="F806" s="1">
        <v>267</v>
      </c>
      <c r="G806" s="1" t="s">
        <v>837</v>
      </c>
      <c r="H806" s="1" t="str">
        <f t="shared" si="13"/>
        <v>267아파트중위단위매매가격</v>
      </c>
      <c r="I806" s="1" t="s">
        <v>873</v>
      </c>
      <c r="J806" s="13">
        <v>1651.07564298322</v>
      </c>
      <c r="K806" s="13">
        <v>1696.9253494076188</v>
      </c>
      <c r="L806" s="13">
        <v>1712.8563582464292</v>
      </c>
      <c r="M806" s="13">
        <v>1738.3790793684786</v>
      </c>
      <c r="N806" s="13">
        <v>1856.9076829664546</v>
      </c>
      <c r="O806" s="13">
        <v>1856.9076829664546</v>
      </c>
      <c r="P806" s="13">
        <v>1856.9076829664546</v>
      </c>
      <c r="Q806" s="14">
        <v>1849.1797076959754</v>
      </c>
      <c r="R806" s="14">
        <v>1849.1797076959754</v>
      </c>
      <c r="S806" s="14">
        <v>1849.1797076959754</v>
      </c>
      <c r="T806" s="14">
        <v>1849.1797076959754</v>
      </c>
      <c r="U806" s="5">
        <v>1843.2964757307286</v>
      </c>
      <c r="V806" s="5">
        <v>1828.9578547795854</v>
      </c>
      <c r="W806" s="5">
        <v>1836.6858300500644</v>
      </c>
      <c r="X806" s="5">
        <v>1836.6858300500644</v>
      </c>
      <c r="Y806" s="5">
        <v>1830.1438962544344</v>
      </c>
      <c r="Z806" s="5">
        <v>1830.1438962544344</v>
      </c>
      <c r="AA806" s="5">
        <v>1830.1438962544344</v>
      </c>
      <c r="AB806" s="5">
        <v>1824.7044523811935</v>
      </c>
      <c r="AC806" s="5">
        <v>1813.1520969084752</v>
      </c>
    </row>
    <row r="807" spans="1:29" s="5" customFormat="1">
      <c r="A807" s="1" t="s">
        <v>524</v>
      </c>
      <c r="B807" s="1" t="s">
        <v>557</v>
      </c>
      <c r="C807" s="1"/>
      <c r="D807" s="1" t="s">
        <v>720</v>
      </c>
      <c r="E807" s="1"/>
      <c r="F807" s="1">
        <v>268</v>
      </c>
      <c r="G807" s="1" t="s">
        <v>837</v>
      </c>
      <c r="H807" s="1" t="str">
        <f t="shared" si="13"/>
        <v>268아파트중위단위매매가격</v>
      </c>
      <c r="I807" s="1" t="s">
        <v>873</v>
      </c>
      <c r="J807" s="13">
        <v>1098.8336402701043</v>
      </c>
      <c r="K807" s="13">
        <v>1111.1111111111111</v>
      </c>
      <c r="L807" s="13">
        <v>1120.7551007806001</v>
      </c>
      <c r="M807" s="13">
        <v>1134.4915498427731</v>
      </c>
      <c r="N807" s="13">
        <v>1196.0615766953902</v>
      </c>
      <c r="O807" s="13">
        <v>1196.0615766953902</v>
      </c>
      <c r="P807" s="13">
        <v>1196.0615766953902</v>
      </c>
      <c r="Q807" s="14">
        <v>1196.0615766953902</v>
      </c>
      <c r="R807" s="14">
        <v>1196.0615766953902</v>
      </c>
      <c r="S807" s="14">
        <v>1196.0615766953902</v>
      </c>
      <c r="T807" s="14">
        <v>1196.0615766953902</v>
      </c>
      <c r="U807" s="5">
        <v>1196.0615766953902</v>
      </c>
      <c r="V807" s="5">
        <v>1196.0615766953902</v>
      </c>
      <c r="W807" s="5">
        <v>1196.0615766953902</v>
      </c>
      <c r="X807" s="5">
        <v>1196.0615766953902</v>
      </c>
      <c r="Y807" s="5">
        <v>1196.0615766953902</v>
      </c>
      <c r="Z807" s="5">
        <v>1196.0615766953902</v>
      </c>
      <c r="AA807" s="5">
        <v>1196.0615766953902</v>
      </c>
      <c r="AB807" s="5">
        <v>1200.9925431648182</v>
      </c>
      <c r="AC807" s="5">
        <v>1194.4713042489052</v>
      </c>
    </row>
    <row r="808" spans="1:29" s="5" customFormat="1">
      <c r="A808" s="1" t="s">
        <v>523</v>
      </c>
      <c r="B808" s="1"/>
      <c r="C808" s="1"/>
      <c r="D808" s="1"/>
      <c r="E808" s="1"/>
      <c r="F808" s="1">
        <v>269</v>
      </c>
      <c r="G808" s="1" t="s">
        <v>837</v>
      </c>
      <c r="H808" s="1" t="str">
        <f t="shared" si="13"/>
        <v>269아파트중위단위매매가격</v>
      </c>
      <c r="I808" s="1" t="s">
        <v>873</v>
      </c>
      <c r="J808" s="13">
        <v>2589.7213838384355</v>
      </c>
      <c r="K808" s="13">
        <v>2590.9430791901405</v>
      </c>
      <c r="L808" s="13">
        <v>2590.6358301280807</v>
      </c>
      <c r="M808" s="13">
        <v>2590.5606356197191</v>
      </c>
      <c r="N808" s="13">
        <v>2585.0660909542498</v>
      </c>
      <c r="O808" s="13">
        <v>2573.9308299597128</v>
      </c>
      <c r="P808" s="13">
        <v>2562.1242132110024</v>
      </c>
      <c r="Q808" s="14">
        <v>2551.7961200381119</v>
      </c>
      <c r="R808" s="14">
        <v>2539.0659631763383</v>
      </c>
      <c r="S808" s="14">
        <v>2528.4936827224747</v>
      </c>
      <c r="T808" s="14">
        <v>2518.7317020777218</v>
      </c>
      <c r="U808" s="5">
        <v>2509.0202110731047</v>
      </c>
      <c r="V808" s="5">
        <v>2498.2337610260474</v>
      </c>
      <c r="W808" s="5">
        <v>2489.4777611888826</v>
      </c>
      <c r="X808" s="5">
        <v>2484.7301468731912</v>
      </c>
      <c r="Y808" s="5">
        <v>2486.6470248276514</v>
      </c>
      <c r="Z808" s="5">
        <v>2490.9139691547366</v>
      </c>
      <c r="AA808" s="5">
        <v>2495.7001943473097</v>
      </c>
      <c r="AB808" s="5">
        <v>2491.6812233512669</v>
      </c>
      <c r="AC808" s="5">
        <v>2488.6776280366353</v>
      </c>
    </row>
    <row r="809" spans="1:29" s="5" customFormat="1">
      <c r="A809" s="1" t="s">
        <v>516</v>
      </c>
      <c r="B809" s="1"/>
      <c r="C809" s="1"/>
      <c r="D809" s="1"/>
      <c r="E809" s="1"/>
      <c r="F809" s="1">
        <v>1</v>
      </c>
      <c r="G809" s="1" t="s">
        <v>837</v>
      </c>
      <c r="H809" s="1" t="str">
        <f t="shared" si="13"/>
        <v>1아파트중위단위전세가격</v>
      </c>
      <c r="I809" s="1" t="s">
        <v>874</v>
      </c>
      <c r="J809" s="13">
        <v>1863.7503367709455</v>
      </c>
      <c r="K809" s="13">
        <v>1864.3408506773849</v>
      </c>
      <c r="L809" s="13">
        <v>1866.1556501808914</v>
      </c>
      <c r="M809" s="13">
        <v>1864.8720440452703</v>
      </c>
      <c r="N809" s="13">
        <v>1861.5080496420014</v>
      </c>
      <c r="O809" s="13">
        <v>1859.1235627165524</v>
      </c>
      <c r="P809" s="13">
        <v>1851.2579245219954</v>
      </c>
      <c r="Q809" s="14">
        <v>1849.3003474347911</v>
      </c>
      <c r="R809" s="14">
        <v>1856.5204049623583</v>
      </c>
      <c r="S809" s="14">
        <v>1867.0230061923196</v>
      </c>
      <c r="T809" s="14">
        <v>1875.3229492968142</v>
      </c>
      <c r="U809" s="5">
        <v>1876.6643483010246</v>
      </c>
      <c r="V809" s="5">
        <v>1881.9216980176845</v>
      </c>
      <c r="W809" s="5">
        <v>1889.3214114820103</v>
      </c>
      <c r="X809" s="5">
        <v>1897.4888075327772</v>
      </c>
      <c r="Y809" s="5">
        <v>1909.8571330367504</v>
      </c>
      <c r="Z809" s="5">
        <v>1916.9049111626107</v>
      </c>
      <c r="AA809" s="5">
        <v>1923.5740165599545</v>
      </c>
      <c r="AB809" s="5">
        <v>1931.6716998777217</v>
      </c>
      <c r="AC809" s="5">
        <v>1945.0358895769953</v>
      </c>
    </row>
    <row r="810" spans="1:29" s="5" customFormat="1">
      <c r="A810" s="1" t="s">
        <v>521</v>
      </c>
      <c r="B810" s="1"/>
      <c r="C810" s="1"/>
      <c r="D810" s="1"/>
      <c r="E810" s="1"/>
      <c r="F810" s="1">
        <v>2</v>
      </c>
      <c r="G810" s="1" t="s">
        <v>837</v>
      </c>
      <c r="H810" s="1" t="str">
        <f t="shared" si="13"/>
        <v>2아파트중위단위전세가격</v>
      </c>
      <c r="I810" s="1" t="s">
        <v>874</v>
      </c>
      <c r="J810" s="13">
        <v>2310.7759794267363</v>
      </c>
      <c r="K810" s="13">
        <v>2311.2082694210999</v>
      </c>
      <c r="L810" s="13">
        <v>2308.8535429116446</v>
      </c>
      <c r="M810" s="13">
        <v>2300.8636481096864</v>
      </c>
      <c r="N810" s="13">
        <v>2292.2936239600335</v>
      </c>
      <c r="O810" s="13">
        <v>2286.4623691834481</v>
      </c>
      <c r="P810" s="13">
        <v>2271.8307712504929</v>
      </c>
      <c r="Q810" s="14">
        <v>2267.4327591250781</v>
      </c>
      <c r="R810" s="14">
        <v>2278.8406065798304</v>
      </c>
      <c r="S810" s="14">
        <v>2294.6250813574347</v>
      </c>
      <c r="T810" s="14">
        <v>2305.897736760684</v>
      </c>
      <c r="U810" s="5">
        <v>2302.6559906291313</v>
      </c>
      <c r="V810" s="5">
        <v>2308.8463176059163</v>
      </c>
      <c r="W810" s="5">
        <v>2319.1188302248397</v>
      </c>
      <c r="X810" s="5">
        <v>2331.3352212206887</v>
      </c>
      <c r="Y810" s="5">
        <v>2348.8067144067159</v>
      </c>
      <c r="Z810" s="5">
        <v>2356.8917804696184</v>
      </c>
      <c r="AA810" s="5">
        <v>2365.1923949379543</v>
      </c>
      <c r="AB810" s="5">
        <v>2376.9914857325707</v>
      </c>
      <c r="AC810" s="5">
        <v>2401.0914466046597</v>
      </c>
    </row>
    <row r="811" spans="1:29" s="5" customFormat="1">
      <c r="A811" s="1" t="s">
        <v>1382</v>
      </c>
      <c r="B811" s="1"/>
      <c r="C811" s="1"/>
      <c r="D811" s="1"/>
      <c r="E811" s="1"/>
      <c r="F811" s="1">
        <v>3</v>
      </c>
      <c r="G811" s="1" t="s">
        <v>837</v>
      </c>
      <c r="H811" s="1" t="str">
        <f t="shared" si="13"/>
        <v>3아파트중위단위전세가격</v>
      </c>
      <c r="I811" s="1" t="s">
        <v>874</v>
      </c>
      <c r="J811" s="13">
        <v>1415.3659689044737</v>
      </c>
      <c r="K811" s="13">
        <v>1416.1151876413021</v>
      </c>
      <c r="L811" s="13">
        <v>1422.1121863459944</v>
      </c>
      <c r="M811" s="13">
        <v>1427.5552525026415</v>
      </c>
      <c r="N811" s="13">
        <v>1429.4131114656748</v>
      </c>
      <c r="O811" s="13">
        <v>1430.4858687710789</v>
      </c>
      <c r="P811" s="13">
        <v>1429.4067553098441</v>
      </c>
      <c r="Q811" s="14">
        <v>1429.8970309127585</v>
      </c>
      <c r="R811" s="14">
        <v>1432.9165698121228</v>
      </c>
      <c r="S811" s="14">
        <v>1438.1212433488543</v>
      </c>
      <c r="T811" s="14">
        <v>1443.4394386569422</v>
      </c>
      <c r="U811" s="5">
        <v>1448.0753715156632</v>
      </c>
      <c r="V811" s="5">
        <v>1452.3940554709586</v>
      </c>
      <c r="W811" s="5">
        <v>1456.9034538965923</v>
      </c>
      <c r="X811" s="5">
        <v>1460.9971676773564</v>
      </c>
      <c r="Y811" s="5">
        <v>1469.0599428771059</v>
      </c>
      <c r="Z811" s="5">
        <v>1475.066066955573</v>
      </c>
      <c r="AA811" s="5">
        <v>1480.0967960000594</v>
      </c>
      <c r="AB811" s="5">
        <v>1484.477492026625</v>
      </c>
      <c r="AC811" s="5">
        <v>1487.0607219801261</v>
      </c>
    </row>
    <row r="812" spans="1:29" s="5" customFormat="1">
      <c r="A812" s="1" t="s">
        <v>522</v>
      </c>
      <c r="B812" s="1"/>
      <c r="C812" s="1"/>
      <c r="D812" s="1"/>
      <c r="E812" s="1"/>
      <c r="F812" s="1">
        <v>4</v>
      </c>
      <c r="G812" s="1" t="s">
        <v>837</v>
      </c>
      <c r="H812" s="1" t="str">
        <f t="shared" si="13"/>
        <v>4아파트중위단위전세가격</v>
      </c>
      <c r="I812" s="1" t="s">
        <v>874</v>
      </c>
      <c r="J812" s="13">
        <v>1602.56945661283</v>
      </c>
      <c r="K812" s="13">
        <v>1600.5040064479692</v>
      </c>
      <c r="L812" s="13">
        <v>1605.1111340303983</v>
      </c>
      <c r="M812" s="13">
        <v>1608.6888903116608</v>
      </c>
      <c r="N812" s="13">
        <v>1610.097878519236</v>
      </c>
      <c r="O812" s="13">
        <v>1610.5880765616785</v>
      </c>
      <c r="P812" s="13">
        <v>1607.8824876027556</v>
      </c>
      <c r="Q812" s="14">
        <v>1607.3117359789762</v>
      </c>
      <c r="R812" s="14">
        <v>1609.7254009039038</v>
      </c>
      <c r="S812" s="14">
        <v>1614.4356519921746</v>
      </c>
      <c r="T812" s="14">
        <v>1620.9457406156455</v>
      </c>
      <c r="U812" s="5">
        <v>1626.0245414800727</v>
      </c>
      <c r="V812" s="5">
        <v>1628.2793978396828</v>
      </c>
      <c r="W812" s="5">
        <v>1634.2564549143749</v>
      </c>
      <c r="X812" s="5">
        <v>1640.0955758475038</v>
      </c>
      <c r="Y812" s="5">
        <v>1650.6109866660436</v>
      </c>
      <c r="Z812" s="5">
        <v>1655.7338562037914</v>
      </c>
      <c r="AA812" s="5">
        <v>1662.9519597114934</v>
      </c>
      <c r="AB812" s="5">
        <v>1670.9926361082951</v>
      </c>
      <c r="AC812" s="5">
        <v>1674.8245739553611</v>
      </c>
    </row>
    <row r="813" spans="1:29" s="5" customFormat="1">
      <c r="A813" s="1" t="s">
        <v>853</v>
      </c>
      <c r="B813" s="1"/>
      <c r="C813" s="1"/>
      <c r="D813" s="1"/>
      <c r="E813" s="1"/>
      <c r="F813" s="1">
        <v>5</v>
      </c>
      <c r="G813" s="1" t="s">
        <v>837</v>
      </c>
      <c r="H813" s="1" t="str">
        <f t="shared" si="13"/>
        <v>5아파트중위단위전세가격</v>
      </c>
      <c r="I813" s="1" t="s">
        <v>874</v>
      </c>
      <c r="J813" s="13">
        <v>1248.0427405472878</v>
      </c>
      <c r="K813" s="13">
        <v>1251.307721640643</v>
      </c>
      <c r="L813" s="13">
        <v>1258.54699273045</v>
      </c>
      <c r="M813" s="13">
        <v>1265.6572803371707</v>
      </c>
      <c r="N813" s="13">
        <v>1267.916341782261</v>
      </c>
      <c r="O813" s="13">
        <v>1269.5097928940756</v>
      </c>
      <c r="P813" s="13">
        <v>1269.8844297579474</v>
      </c>
      <c r="Q813" s="14">
        <v>1271.3230557528241</v>
      </c>
      <c r="R813" s="14">
        <v>1274.8841272412519</v>
      </c>
      <c r="S813" s="14">
        <v>1280.5307175459945</v>
      </c>
      <c r="T813" s="14">
        <v>1284.7835938270255</v>
      </c>
      <c r="U813" s="5">
        <v>1291.0064276447031</v>
      </c>
      <c r="V813" s="5">
        <v>1297.0954903317065</v>
      </c>
      <c r="W813" s="5">
        <v>1300.0564960725978</v>
      </c>
      <c r="X813" s="5">
        <v>1302.3839082027876</v>
      </c>
      <c r="Y813" s="5">
        <v>1308.1567016768829</v>
      </c>
      <c r="Z813" s="5">
        <v>1314.7822478602839</v>
      </c>
      <c r="AA813" s="5">
        <v>1317.8919521912669</v>
      </c>
      <c r="AB813" s="5">
        <v>1319.0169924786314</v>
      </c>
      <c r="AC813" s="5">
        <v>1320.5153921104991</v>
      </c>
    </row>
    <row r="814" spans="1:29" s="5" customFormat="1">
      <c r="A814" s="1" t="s">
        <v>524</v>
      </c>
      <c r="B814" s="1" t="s">
        <v>525</v>
      </c>
      <c r="C814" s="1"/>
      <c r="D814" s="1"/>
      <c r="E814" s="1"/>
      <c r="F814" s="1">
        <v>6</v>
      </c>
      <c r="G814" s="1" t="s">
        <v>837</v>
      </c>
      <c r="H814" s="1" t="str">
        <f t="shared" si="13"/>
        <v>6아파트중위단위전세가격</v>
      </c>
      <c r="I814" s="1" t="s">
        <v>874</v>
      </c>
      <c r="J814" s="13">
        <v>3132.2659673189037</v>
      </c>
      <c r="K814" s="13">
        <v>3130.8882847321224</v>
      </c>
      <c r="L814" s="13">
        <v>3124.5423156984866</v>
      </c>
      <c r="M814" s="13">
        <v>3109.132100643325</v>
      </c>
      <c r="N814" s="13">
        <v>3091.6396414246174</v>
      </c>
      <c r="O814" s="13">
        <v>3076.37144872213</v>
      </c>
      <c r="P814" s="13">
        <v>3054.6594087113135</v>
      </c>
      <c r="Q814" s="14">
        <v>3047.7806324927856</v>
      </c>
      <c r="R814" s="14">
        <v>3075.4267145083281</v>
      </c>
      <c r="S814" s="14">
        <v>3105.9646862864793</v>
      </c>
      <c r="T814" s="14">
        <v>3129.4307487324008</v>
      </c>
      <c r="U814" s="5">
        <v>3140.1783406103236</v>
      </c>
      <c r="V814" s="5">
        <v>3155.1698417049006</v>
      </c>
      <c r="W814" s="5">
        <v>3170.7512140984863</v>
      </c>
      <c r="X814" s="5">
        <v>3190.4107806256002</v>
      </c>
      <c r="Y814" s="5">
        <v>3212.504510488664</v>
      </c>
      <c r="Z814" s="5">
        <v>3216.6895275929114</v>
      </c>
      <c r="AA814" s="5">
        <v>3220.9801692560009</v>
      </c>
      <c r="AB814" s="5">
        <v>3235.9035034593567</v>
      </c>
      <c r="AC814" s="5">
        <v>3275.7283983459147</v>
      </c>
    </row>
    <row r="815" spans="1:29" s="5" customFormat="1">
      <c r="A815" s="1" t="s">
        <v>524</v>
      </c>
      <c r="B815" s="1" t="s">
        <v>525</v>
      </c>
      <c r="C815" s="1" t="s">
        <v>526</v>
      </c>
      <c r="D815" s="1"/>
      <c r="E815" s="1"/>
      <c r="F815" s="1">
        <v>7</v>
      </c>
      <c r="G815" s="1" t="s">
        <v>837</v>
      </c>
      <c r="H815" s="1" t="str">
        <f t="shared" si="13"/>
        <v>7아파트중위단위전세가격</v>
      </c>
      <c r="I815" s="1" t="s">
        <v>874</v>
      </c>
      <c r="J815" s="13">
        <v>2771.3261080648176</v>
      </c>
      <c r="K815" s="13">
        <v>2781.2023939884384</v>
      </c>
      <c r="L815" s="13">
        <v>2782.8231387249903</v>
      </c>
      <c r="M815" s="13">
        <v>2772.7173841676349</v>
      </c>
      <c r="N815" s="13">
        <v>2762.9498410340248</v>
      </c>
      <c r="O815" s="13">
        <v>2752.9606217066216</v>
      </c>
      <c r="P815" s="13">
        <v>2743.1417320676019</v>
      </c>
      <c r="Q815" s="14">
        <v>2735.673908682083</v>
      </c>
      <c r="R815" s="14">
        <v>2746.7012543658361</v>
      </c>
      <c r="S815" s="14">
        <v>2766.1388360316423</v>
      </c>
      <c r="T815" s="14">
        <v>2772.2444822022039</v>
      </c>
      <c r="U815" s="5">
        <v>2781.603808574956</v>
      </c>
      <c r="V815" s="5">
        <v>2791.7632832018894</v>
      </c>
      <c r="W815" s="5">
        <v>2807.9150932302446</v>
      </c>
      <c r="X815" s="5">
        <v>2830.9574254681215</v>
      </c>
      <c r="Y815" s="5">
        <v>2859.9972767706081</v>
      </c>
      <c r="Z815" s="5">
        <v>2866.7017942972648</v>
      </c>
      <c r="AA815" s="5">
        <v>2865.6542058484715</v>
      </c>
      <c r="AB815" s="5">
        <v>2872.8084276215072</v>
      </c>
      <c r="AC815" s="5">
        <v>2894.5177454120853</v>
      </c>
    </row>
    <row r="816" spans="1:29" s="5" customFormat="1">
      <c r="A816" s="1" t="s">
        <v>524</v>
      </c>
      <c r="B816" s="1" t="s">
        <v>525</v>
      </c>
      <c r="C816" s="1" t="s">
        <v>527</v>
      </c>
      <c r="D816" s="1"/>
      <c r="E816" s="1"/>
      <c r="F816" s="1">
        <v>8</v>
      </c>
      <c r="G816" s="1" t="s">
        <v>837</v>
      </c>
      <c r="H816" s="1" t="str">
        <f t="shared" si="13"/>
        <v>8아파트중위단위전세가격</v>
      </c>
      <c r="I816" s="1" t="s">
        <v>874</v>
      </c>
      <c r="J816" s="13">
        <v>3440.8439846880415</v>
      </c>
      <c r="K816" s="13">
        <v>3440.8439846880415</v>
      </c>
      <c r="L816" s="13">
        <v>3442.6669977840365</v>
      </c>
      <c r="M816" s="13">
        <v>3454.4624686405123</v>
      </c>
      <c r="N816" s="13">
        <v>3453.5472197926761</v>
      </c>
      <c r="O816" s="13">
        <v>3419.7529596007407</v>
      </c>
      <c r="P816" s="13">
        <v>3417.5192447661616</v>
      </c>
      <c r="Q816" s="14">
        <v>3410.1993352217642</v>
      </c>
      <c r="R816" s="14">
        <v>3443.3326759599604</v>
      </c>
      <c r="S816" s="14">
        <v>3456.4760258439969</v>
      </c>
      <c r="T816" s="14">
        <v>3476.4560834604881</v>
      </c>
      <c r="U816" s="5">
        <v>3487.0334485943904</v>
      </c>
      <c r="V816" s="5">
        <v>3495.6090147997411</v>
      </c>
      <c r="W816" s="5">
        <v>3504.7571420566251</v>
      </c>
      <c r="X816" s="5">
        <v>3528.2700851954037</v>
      </c>
      <c r="Y816" s="5">
        <v>3537.3160877182809</v>
      </c>
      <c r="Z816" s="5">
        <v>3543.8942388956712</v>
      </c>
      <c r="AA816" s="5">
        <v>3545.0451558680752</v>
      </c>
      <c r="AB816" s="5">
        <v>3567.1835220195567</v>
      </c>
      <c r="AC816" s="5">
        <v>3578.5598987263938</v>
      </c>
    </row>
    <row r="817" spans="1:29" s="5" customFormat="1">
      <c r="A817" s="1" t="s">
        <v>524</v>
      </c>
      <c r="B817" s="1" t="s">
        <v>525</v>
      </c>
      <c r="C817" s="1" t="s">
        <v>528</v>
      </c>
      <c r="D817" s="1"/>
      <c r="E817" s="1"/>
      <c r="F817" s="1">
        <v>9</v>
      </c>
      <c r="G817" s="1" t="s">
        <v>837</v>
      </c>
      <c r="H817" s="1" t="str">
        <f t="shared" si="13"/>
        <v>9아파트중위단위전세가격</v>
      </c>
      <c r="I817" s="1" t="s">
        <v>874</v>
      </c>
      <c r="J817" s="13">
        <v>2642.4614413568361</v>
      </c>
      <c r="K817" s="13">
        <v>2650.7267696457193</v>
      </c>
      <c r="L817" s="13">
        <v>2652.7356811325049</v>
      </c>
      <c r="M817" s="13">
        <v>2635.1763696928078</v>
      </c>
      <c r="N817" s="13">
        <v>2621.8017881299952</v>
      </c>
      <c r="O817" s="13">
        <v>2617.4465248242627</v>
      </c>
      <c r="P817" s="13">
        <v>2604.8981273873792</v>
      </c>
      <c r="Q817" s="14">
        <v>2593.5715908122615</v>
      </c>
      <c r="R817" s="14">
        <v>2599.7012178660971</v>
      </c>
      <c r="S817" s="14">
        <v>2620.9247393064229</v>
      </c>
      <c r="T817" s="14">
        <v>2626.5097300768225</v>
      </c>
      <c r="U817" s="5">
        <v>2643.0149984789373</v>
      </c>
      <c r="V817" s="5">
        <v>2656.0990922145052</v>
      </c>
      <c r="W817" s="5">
        <v>2675.3516905288893</v>
      </c>
      <c r="X817" s="5">
        <v>2692.908677958505</v>
      </c>
      <c r="Y817" s="5">
        <v>2725.4838969285602</v>
      </c>
      <c r="Z817" s="5">
        <v>2732.9561258870108</v>
      </c>
      <c r="AA817" s="5">
        <v>2730.6670498567591</v>
      </c>
      <c r="AB817" s="5">
        <v>2737.8004984818344</v>
      </c>
      <c r="AC817" s="5">
        <v>2759.011616441268</v>
      </c>
    </row>
    <row r="818" spans="1:29" s="5" customFormat="1">
      <c r="A818" s="1" t="s">
        <v>524</v>
      </c>
      <c r="B818" s="1" t="s">
        <v>525</v>
      </c>
      <c r="C818" s="1" t="s">
        <v>529</v>
      </c>
      <c r="D818" s="1"/>
      <c r="E818" s="1"/>
      <c r="F818" s="1">
        <v>10</v>
      </c>
      <c r="G818" s="1" t="s">
        <v>837</v>
      </c>
      <c r="H818" s="1" t="str">
        <f t="shared" si="13"/>
        <v>10아파트중위단위전세가격</v>
      </c>
      <c r="I818" s="1" t="s">
        <v>874</v>
      </c>
      <c r="J818" s="13">
        <v>2946.042935212</v>
      </c>
      <c r="K818" s="13">
        <v>2967.1027759856556</v>
      </c>
      <c r="L818" s="13">
        <v>2967.1027759856556</v>
      </c>
      <c r="M818" s="13">
        <v>2975.4005948438448</v>
      </c>
      <c r="N818" s="13">
        <v>2975.4005948438448</v>
      </c>
      <c r="O818" s="13">
        <v>2955.076680339248</v>
      </c>
      <c r="P818" s="13">
        <v>2952.2118183853086</v>
      </c>
      <c r="Q818" s="14">
        <v>2959.7909069693956</v>
      </c>
      <c r="R818" s="14">
        <v>2979.1061082595411</v>
      </c>
      <c r="S818" s="14">
        <v>2994.6501862815667</v>
      </c>
      <c r="T818" s="14">
        <v>2995.9527529742795</v>
      </c>
      <c r="U818" s="5">
        <v>2958.7928547370793</v>
      </c>
      <c r="V818" s="5">
        <v>2958.7928547370793</v>
      </c>
      <c r="W818" s="5">
        <v>2966.7429214031631</v>
      </c>
      <c r="X818" s="5">
        <v>3010.0467583199675</v>
      </c>
      <c r="Y818" s="5">
        <v>3035.5311000734341</v>
      </c>
      <c r="Z818" s="5">
        <v>3039.4290815062018</v>
      </c>
      <c r="AA818" s="5">
        <v>3041.95757991242</v>
      </c>
      <c r="AB818" s="5">
        <v>3041.95757991242</v>
      </c>
      <c r="AC818" s="5">
        <v>3070.5147512105141</v>
      </c>
    </row>
    <row r="819" spans="1:29" s="5" customFormat="1">
      <c r="A819" s="1" t="s">
        <v>524</v>
      </c>
      <c r="B819" s="1" t="s">
        <v>525</v>
      </c>
      <c r="C819" s="1" t="s">
        <v>530</v>
      </c>
      <c r="D819" s="1"/>
      <c r="E819" s="1"/>
      <c r="F819" s="1">
        <v>11</v>
      </c>
      <c r="G819" s="1" t="s">
        <v>837</v>
      </c>
      <c r="H819" s="1" t="str">
        <f t="shared" si="13"/>
        <v>11아파트중위단위전세가격</v>
      </c>
      <c r="I819" s="1" t="s">
        <v>874</v>
      </c>
      <c r="J819" s="13">
        <v>3423.4604409285803</v>
      </c>
      <c r="K819" s="13">
        <v>3413.0034246179507</v>
      </c>
      <c r="L819" s="13">
        <v>3400.230171472489</v>
      </c>
      <c r="M819" s="13">
        <v>3380.5404911744636</v>
      </c>
      <c r="N819" s="13">
        <v>3356.8158223080663</v>
      </c>
      <c r="O819" s="13">
        <v>3337.2887265397508</v>
      </c>
      <c r="P819" s="13">
        <v>3305.9816817842857</v>
      </c>
      <c r="Q819" s="14">
        <v>3299.5781295548104</v>
      </c>
      <c r="R819" s="14">
        <v>3340.6316645133293</v>
      </c>
      <c r="S819" s="14">
        <v>3380.1250679866839</v>
      </c>
      <c r="T819" s="14">
        <v>3417.5969464967975</v>
      </c>
      <c r="U819" s="5">
        <v>3440.1101735376387</v>
      </c>
      <c r="V819" s="5">
        <v>3459.1434523540379</v>
      </c>
      <c r="W819" s="5">
        <v>3474.2476787428709</v>
      </c>
      <c r="X819" s="5">
        <v>3491.077710461047</v>
      </c>
      <c r="Y819" s="5">
        <v>3510.3064556244658</v>
      </c>
      <c r="Z819" s="5">
        <v>3512.3629713681871</v>
      </c>
      <c r="AA819" s="5">
        <v>3521.1634078917505</v>
      </c>
      <c r="AB819" s="5">
        <v>3542.6501727780023</v>
      </c>
      <c r="AC819" s="5">
        <v>3597.7793042316762</v>
      </c>
    </row>
    <row r="820" spans="1:29" s="5" customFormat="1">
      <c r="A820" s="1" t="s">
        <v>524</v>
      </c>
      <c r="B820" s="1" t="s">
        <v>525</v>
      </c>
      <c r="C820" s="1" t="s">
        <v>531</v>
      </c>
      <c r="D820" s="1"/>
      <c r="E820" s="1"/>
      <c r="F820" s="1">
        <v>12</v>
      </c>
      <c r="G820" s="1" t="s">
        <v>837</v>
      </c>
      <c r="H820" s="1" t="str">
        <f t="shared" si="13"/>
        <v>12아파트중위단위전세가격</v>
      </c>
      <c r="I820" s="1" t="s">
        <v>874</v>
      </c>
      <c r="J820" s="13">
        <v>2966.0516707323895</v>
      </c>
      <c r="K820" s="13">
        <v>2965.1388544047923</v>
      </c>
      <c r="L820" s="13">
        <v>2957.5864509390885</v>
      </c>
      <c r="M820" s="13">
        <v>2937.8103706698507</v>
      </c>
      <c r="N820" s="13">
        <v>2926.5454318564998</v>
      </c>
      <c r="O820" s="13">
        <v>2927.3848338828116</v>
      </c>
      <c r="P820" s="13">
        <v>2912.42505175817</v>
      </c>
      <c r="Q820" s="14">
        <v>2913.9050534568537</v>
      </c>
      <c r="R820" s="14">
        <v>2935.2972667691079</v>
      </c>
      <c r="S820" s="14">
        <v>2954.3634564573899</v>
      </c>
      <c r="T820" s="14">
        <v>2964.6727756161422</v>
      </c>
      <c r="U820" s="5">
        <v>2956.5838855044603</v>
      </c>
      <c r="V820" s="5">
        <v>2966.6624761815874</v>
      </c>
      <c r="W820" s="5">
        <v>2976.9529134620425</v>
      </c>
      <c r="X820" s="5">
        <v>2996.7252775421589</v>
      </c>
      <c r="Y820" s="5">
        <v>3022.4198663207376</v>
      </c>
      <c r="Z820" s="5">
        <v>3045.5792017905956</v>
      </c>
      <c r="AA820" s="5">
        <v>3056.3956918403323</v>
      </c>
      <c r="AB820" s="5">
        <v>3067.8753587916617</v>
      </c>
      <c r="AC820" s="5">
        <v>3110.6056141030581</v>
      </c>
    </row>
    <row r="821" spans="1:29" s="5" customFormat="1">
      <c r="A821" s="1" t="s">
        <v>524</v>
      </c>
      <c r="B821" s="1" t="s">
        <v>525</v>
      </c>
      <c r="C821" s="1" t="s">
        <v>532</v>
      </c>
      <c r="D821" s="1"/>
      <c r="E821" s="1"/>
      <c r="F821" s="1">
        <v>13</v>
      </c>
      <c r="G821" s="1" t="s">
        <v>837</v>
      </c>
      <c r="H821" s="1" t="str">
        <f t="shared" si="13"/>
        <v>13아파트중위단위전세가격</v>
      </c>
      <c r="I821" s="1" t="s">
        <v>874</v>
      </c>
      <c r="J821" s="13">
        <v>3887.3945346925843</v>
      </c>
      <c r="K821" s="13">
        <v>3867.2571623014828</v>
      </c>
      <c r="L821" s="13">
        <v>3849.1885796331139</v>
      </c>
      <c r="M821" s="13">
        <v>3829.586531875078</v>
      </c>
      <c r="N821" s="13">
        <v>3793.2243843520628</v>
      </c>
      <c r="O821" s="13">
        <v>3753.0402454460645</v>
      </c>
      <c r="P821" s="13">
        <v>3705.152730510938</v>
      </c>
      <c r="Q821" s="14">
        <v>3690.7531587785311</v>
      </c>
      <c r="R821" s="14">
        <v>3751.7485007912746</v>
      </c>
      <c r="S821" s="14">
        <v>3811.9605295577926</v>
      </c>
      <c r="T821" s="14">
        <v>3876.9824643372244</v>
      </c>
      <c r="U821" s="5">
        <v>3927.3346126561737</v>
      </c>
      <c r="V821" s="5">
        <v>3955.3910676971495</v>
      </c>
      <c r="W821" s="5">
        <v>3975.3459004674978</v>
      </c>
      <c r="X821" s="5">
        <v>3989.2110960015266</v>
      </c>
      <c r="Y821" s="5">
        <v>4011.8832661119832</v>
      </c>
      <c r="Z821" s="5">
        <v>3992.2448116667633</v>
      </c>
      <c r="AA821" s="5">
        <v>3998.9726236919296</v>
      </c>
      <c r="AB821" s="5">
        <v>4030.7472882140314</v>
      </c>
      <c r="AC821" s="5">
        <v>4098.6232114127897</v>
      </c>
    </row>
    <row r="822" spans="1:29" s="5" customFormat="1">
      <c r="A822" s="1" t="s">
        <v>524</v>
      </c>
      <c r="B822" s="1" t="s">
        <v>533</v>
      </c>
      <c r="C822" s="1"/>
      <c r="D822" s="1"/>
      <c r="E822" s="1"/>
      <c r="F822" s="1">
        <v>14</v>
      </c>
      <c r="G822" s="1" t="s">
        <v>837</v>
      </c>
      <c r="H822" s="1" t="str">
        <f t="shared" si="13"/>
        <v>14아파트중위단위전세가격</v>
      </c>
      <c r="I822" s="1" t="s">
        <v>874</v>
      </c>
      <c r="J822" s="13">
        <v>1955.2756617273662</v>
      </c>
      <c r="K822" s="13">
        <v>1957.4137440004808</v>
      </c>
      <c r="L822" s="13">
        <v>1956.5446109241659</v>
      </c>
      <c r="M822" s="13">
        <v>1951.2771399078188</v>
      </c>
      <c r="N822" s="13">
        <v>1946.0212348140767</v>
      </c>
      <c r="O822" s="13">
        <v>1944.1653615621267</v>
      </c>
      <c r="P822" s="13">
        <v>1931.566126691105</v>
      </c>
      <c r="Q822" s="14">
        <v>1925.8590258772856</v>
      </c>
      <c r="R822" s="14">
        <v>1927.0222683263867</v>
      </c>
      <c r="S822" s="14">
        <v>1935.9590659143653</v>
      </c>
      <c r="T822" s="14">
        <v>1940.5587440874808</v>
      </c>
      <c r="U822" s="5">
        <v>1935.1611532735587</v>
      </c>
      <c r="V822" s="5">
        <v>1938.5412903343288</v>
      </c>
      <c r="W822" s="5">
        <v>1946.2763736970217</v>
      </c>
      <c r="X822" s="5">
        <v>1955.1263812185541</v>
      </c>
      <c r="Y822" s="5">
        <v>1973.1795886215307</v>
      </c>
      <c r="Z822" s="5">
        <v>1985.1455308332504</v>
      </c>
      <c r="AA822" s="5">
        <v>1997.0104364833485</v>
      </c>
      <c r="AB822" s="5">
        <v>2008.2912667347457</v>
      </c>
      <c r="AC822" s="5">
        <v>2023.5443661281217</v>
      </c>
    </row>
    <row r="823" spans="1:29" s="5" customFormat="1">
      <c r="A823" s="1" t="s">
        <v>524</v>
      </c>
      <c r="B823" s="1" t="s">
        <v>533</v>
      </c>
      <c r="C823" s="1" t="s">
        <v>534</v>
      </c>
      <c r="D823" s="1"/>
      <c r="E823" s="1"/>
      <c r="F823" s="1">
        <v>15</v>
      </c>
      <c r="G823" s="1" t="s">
        <v>837</v>
      </c>
      <c r="H823" s="1" t="str">
        <f t="shared" si="13"/>
        <v>15아파트중위단위전세가격</v>
      </c>
      <c r="I823" s="1" t="s">
        <v>874</v>
      </c>
      <c r="J823" s="13">
        <v>2807.9990377802242</v>
      </c>
      <c r="K823" s="13">
        <v>2795.5721164185343</v>
      </c>
      <c r="L823" s="13">
        <v>2779.6228958911593</v>
      </c>
      <c r="M823" s="13">
        <v>2757.2301510053321</v>
      </c>
      <c r="N823" s="13">
        <v>2750.2936340356787</v>
      </c>
      <c r="O823" s="13">
        <v>2745.4359832175796</v>
      </c>
      <c r="P823" s="13">
        <v>2720.8302297103914</v>
      </c>
      <c r="Q823" s="14">
        <v>2709.9952914934688</v>
      </c>
      <c r="R823" s="14">
        <v>2709.0161742431005</v>
      </c>
      <c r="S823" s="14">
        <v>2706.414427952056</v>
      </c>
      <c r="T823" s="14">
        <v>2712.2484750539397</v>
      </c>
      <c r="U823" s="5">
        <v>2700.8746168281968</v>
      </c>
      <c r="V823" s="5">
        <v>2687.493442243021</v>
      </c>
      <c r="W823" s="5">
        <v>2703.586533816323</v>
      </c>
      <c r="X823" s="5">
        <v>2720.5085160218568</v>
      </c>
      <c r="Y823" s="5">
        <v>2771.4374445666099</v>
      </c>
      <c r="Z823" s="5">
        <v>2798.6138823648357</v>
      </c>
      <c r="AA823" s="5">
        <v>2815.8759280554664</v>
      </c>
      <c r="AB823" s="5">
        <v>2850.850553806531</v>
      </c>
      <c r="AC823" s="5">
        <v>2875.3298675505594</v>
      </c>
    </row>
    <row r="824" spans="1:29" s="5" customFormat="1">
      <c r="A824" s="1" t="s">
        <v>524</v>
      </c>
      <c r="B824" s="1" t="s">
        <v>533</v>
      </c>
      <c r="C824" s="1" t="s">
        <v>535</v>
      </c>
      <c r="D824" s="1"/>
      <c r="E824" s="1"/>
      <c r="F824" s="1">
        <v>16</v>
      </c>
      <c r="G824" s="1" t="s">
        <v>837</v>
      </c>
      <c r="H824" s="1" t="str">
        <f t="shared" si="13"/>
        <v>16아파트중위단위전세가격</v>
      </c>
      <c r="I824" s="1" t="s">
        <v>874</v>
      </c>
      <c r="J824" s="13">
        <v>1949.2498227036688</v>
      </c>
      <c r="K824" s="13">
        <v>1947.4724728984486</v>
      </c>
      <c r="L824" s="13">
        <v>1954.6056103889944</v>
      </c>
      <c r="M824" s="13">
        <v>1943.4054243581618</v>
      </c>
      <c r="N824" s="13">
        <v>1935.7995152087499</v>
      </c>
      <c r="O824" s="13">
        <v>1933.9957050789303</v>
      </c>
      <c r="P824" s="13">
        <v>1928.6126415703127</v>
      </c>
      <c r="Q824" s="14">
        <v>1921.4397954369235</v>
      </c>
      <c r="R824" s="14">
        <v>1923.2497051238438</v>
      </c>
      <c r="S824" s="14">
        <v>1936.6724025867036</v>
      </c>
      <c r="T824" s="14">
        <v>1942.9950697935419</v>
      </c>
      <c r="U824" s="5">
        <v>1948.4585403302874</v>
      </c>
      <c r="V824" s="5">
        <v>1965.1691056064215</v>
      </c>
      <c r="W824" s="5">
        <v>1969.9361009098309</v>
      </c>
      <c r="X824" s="5">
        <v>1980.5147323058311</v>
      </c>
      <c r="Y824" s="5">
        <v>1989.3956200837656</v>
      </c>
      <c r="Z824" s="5">
        <v>2000.3069288514939</v>
      </c>
      <c r="AA824" s="5">
        <v>2012.5785627386804</v>
      </c>
      <c r="AB824" s="5">
        <v>2022.9495704131753</v>
      </c>
      <c r="AC824" s="5">
        <v>2036.900676054777</v>
      </c>
    </row>
    <row r="825" spans="1:29" s="5" customFormat="1">
      <c r="A825" s="1" t="s">
        <v>524</v>
      </c>
      <c r="B825" s="1" t="s">
        <v>533</v>
      </c>
      <c r="C825" s="1" t="s">
        <v>536</v>
      </c>
      <c r="D825" s="1"/>
      <c r="E825" s="1"/>
      <c r="F825" s="1">
        <v>17</v>
      </c>
      <c r="G825" s="1" t="s">
        <v>837</v>
      </c>
      <c r="H825" s="1" t="str">
        <f t="shared" si="13"/>
        <v>17아파트중위단위전세가격</v>
      </c>
      <c r="I825" s="1" t="s">
        <v>874</v>
      </c>
      <c r="J825" s="13">
        <v>1834.0267782513588</v>
      </c>
      <c r="K825" s="13">
        <v>1836.7276809483951</v>
      </c>
      <c r="L825" s="13">
        <v>1831.3261760188766</v>
      </c>
      <c r="M825" s="13">
        <v>1830.079848480992</v>
      </c>
      <c r="N825" s="13">
        <v>1822.6462981685086</v>
      </c>
      <c r="O825" s="13">
        <v>1823.1833982473447</v>
      </c>
      <c r="P825" s="13">
        <v>1817.443929459017</v>
      </c>
      <c r="Q825" s="14">
        <v>1809.6723764229837</v>
      </c>
      <c r="R825" s="14">
        <v>1820.8562296329344</v>
      </c>
      <c r="S825" s="14">
        <v>1837.4415994391529</v>
      </c>
      <c r="T825" s="14">
        <v>1845.1951982940786</v>
      </c>
      <c r="U825" s="5">
        <v>1843.9410322229783</v>
      </c>
      <c r="V825" s="5">
        <v>1850.6755789719989</v>
      </c>
      <c r="W825" s="5">
        <v>1858.9290544911048</v>
      </c>
      <c r="X825" s="5">
        <v>1864.5522082192999</v>
      </c>
      <c r="Y825" s="5">
        <v>1878.0044817894429</v>
      </c>
      <c r="Z825" s="5">
        <v>1879.0587525533276</v>
      </c>
      <c r="AA825" s="5">
        <v>1891.2885831118749</v>
      </c>
      <c r="AB825" s="5">
        <v>1901.587267324416</v>
      </c>
      <c r="AC825" s="5">
        <v>1918.6043049067885</v>
      </c>
    </row>
    <row r="826" spans="1:29" s="5" customFormat="1">
      <c r="A826" s="1" t="s">
        <v>524</v>
      </c>
      <c r="B826" s="1" t="s">
        <v>533</v>
      </c>
      <c r="C826" s="1" t="s">
        <v>537</v>
      </c>
      <c r="D826" s="1"/>
      <c r="E826" s="1"/>
      <c r="F826" s="1">
        <v>18</v>
      </c>
      <c r="G826" s="1" t="s">
        <v>837</v>
      </c>
      <c r="H826" s="1" t="str">
        <f t="shared" si="13"/>
        <v>18아파트중위단위전세가격</v>
      </c>
      <c r="I826" s="1" t="s">
        <v>874</v>
      </c>
      <c r="J826" s="13">
        <v>1686.5701704957914</v>
      </c>
      <c r="K826" s="13">
        <v>1697.9768102604182</v>
      </c>
      <c r="L826" s="13">
        <v>1703.1076547714574</v>
      </c>
      <c r="M826" s="13">
        <v>1709.496606452718</v>
      </c>
      <c r="N826" s="13">
        <v>1707.6724546641865</v>
      </c>
      <c r="O826" s="13">
        <v>1706.7151312169613</v>
      </c>
      <c r="P826" s="13">
        <v>1678.4576648878133</v>
      </c>
      <c r="Q826" s="14">
        <v>1678.1626339510701</v>
      </c>
      <c r="R826" s="14">
        <v>1664.0215391399017</v>
      </c>
      <c r="S826" s="14">
        <v>1676.6166968593466</v>
      </c>
      <c r="T826" s="14">
        <v>1673.3165920618537</v>
      </c>
      <c r="U826" s="5">
        <v>1667.7443437819149</v>
      </c>
      <c r="V826" s="5">
        <v>1681.6565393009284</v>
      </c>
      <c r="W826" s="5">
        <v>1692.6926983712601</v>
      </c>
      <c r="X826" s="5">
        <v>1714.3617866763539</v>
      </c>
      <c r="Y826" s="5">
        <v>1719.5538265542159</v>
      </c>
      <c r="Z826" s="5">
        <v>1720.1770641279527</v>
      </c>
      <c r="AA826" s="5">
        <v>1730.7719235022364</v>
      </c>
      <c r="AB826" s="5">
        <v>1731.6170550914953</v>
      </c>
      <c r="AC826" s="5">
        <v>1744.5169462941458</v>
      </c>
    </row>
    <row r="827" spans="1:29" s="5" customFormat="1">
      <c r="A827" s="1" t="s">
        <v>524</v>
      </c>
      <c r="B827" s="1" t="s">
        <v>533</v>
      </c>
      <c r="C827" s="1" t="s">
        <v>538</v>
      </c>
      <c r="D827" s="1"/>
      <c r="E827" s="1"/>
      <c r="F827" s="1">
        <v>19</v>
      </c>
      <c r="G827" s="1" t="s">
        <v>837</v>
      </c>
      <c r="H827" s="1" t="str">
        <f t="shared" si="13"/>
        <v>19아파트중위단위전세가격</v>
      </c>
      <c r="I827" s="1" t="s">
        <v>874</v>
      </c>
      <c r="J827" s="13">
        <v>1284.1169101548273</v>
      </c>
      <c r="K827" s="13">
        <v>1277.4100965441112</v>
      </c>
      <c r="L827" s="13">
        <v>1265.9071543752025</v>
      </c>
      <c r="M827" s="13">
        <v>1262.6580184266174</v>
      </c>
      <c r="N827" s="13">
        <v>1262.6580184266174</v>
      </c>
      <c r="O827" s="13">
        <v>1263.4362248451203</v>
      </c>
      <c r="P827" s="13">
        <v>1267.1928711424152</v>
      </c>
      <c r="Q827" s="14">
        <v>1266.2365913930971</v>
      </c>
      <c r="R827" s="14">
        <v>1266.2365913930971</v>
      </c>
      <c r="S827" s="14">
        <v>1266.2365913930971</v>
      </c>
      <c r="T827" s="14">
        <v>1277.3906099798628</v>
      </c>
      <c r="U827" s="5">
        <v>1265.0466572627531</v>
      </c>
      <c r="V827" s="5">
        <v>1265.0466572627531</v>
      </c>
      <c r="W827" s="5">
        <v>1273.8326578348392</v>
      </c>
      <c r="X827" s="5">
        <v>1273.6626803819136</v>
      </c>
      <c r="Y827" s="5">
        <v>1276.7663253540131</v>
      </c>
      <c r="Z827" s="5">
        <v>1293.2069584982403</v>
      </c>
      <c r="AA827" s="5">
        <v>1293.2069584982403</v>
      </c>
      <c r="AB827" s="5">
        <v>1293.3069084092001</v>
      </c>
      <c r="AC827" s="5">
        <v>1291.9390595897466</v>
      </c>
    </row>
    <row r="828" spans="1:29" s="5" customFormat="1">
      <c r="A828" s="1" t="s">
        <v>524</v>
      </c>
      <c r="B828" s="1" t="s">
        <v>533</v>
      </c>
      <c r="C828" s="1" t="s">
        <v>539</v>
      </c>
      <c r="D828" s="1"/>
      <c r="E828" s="1"/>
      <c r="F828" s="1">
        <v>20</v>
      </c>
      <c r="G828" s="1" t="s">
        <v>837</v>
      </c>
      <c r="H828" s="1" t="str">
        <f t="shared" si="13"/>
        <v>20아파트중위단위전세가격</v>
      </c>
      <c r="I828" s="1" t="s">
        <v>874</v>
      </c>
      <c r="J828" s="13">
        <v>1743.880285813613</v>
      </c>
      <c r="K828" s="13">
        <v>1750.6921471168771</v>
      </c>
      <c r="L828" s="13">
        <v>1757.4711457834155</v>
      </c>
      <c r="M828" s="13">
        <v>1762.0074784687681</v>
      </c>
      <c r="N828" s="13">
        <v>1759.5560132500405</v>
      </c>
      <c r="O828" s="13">
        <v>1755.0302358892907</v>
      </c>
      <c r="P828" s="13">
        <v>1738.3852680482487</v>
      </c>
      <c r="Q828" s="14">
        <v>1737.292266387489</v>
      </c>
      <c r="R828" s="14">
        <v>1731.6697176196385</v>
      </c>
      <c r="S828" s="14">
        <v>1737.5002369110346</v>
      </c>
      <c r="T828" s="14">
        <v>1739.0222154034279</v>
      </c>
      <c r="U828" s="5">
        <v>1726.7640347677566</v>
      </c>
      <c r="V828" s="5">
        <v>1721.6606215567513</v>
      </c>
      <c r="W828" s="5">
        <v>1722.2673815873591</v>
      </c>
      <c r="X828" s="5">
        <v>1721.9110814444859</v>
      </c>
      <c r="Y828" s="5">
        <v>1740.6886289537995</v>
      </c>
      <c r="Z828" s="5">
        <v>1760.5475850248117</v>
      </c>
      <c r="AA828" s="5">
        <v>1769.3549478254959</v>
      </c>
      <c r="AB828" s="5">
        <v>1771.3807488923121</v>
      </c>
      <c r="AC828" s="5">
        <v>1779.2084806949101</v>
      </c>
    </row>
    <row r="829" spans="1:29" s="5" customFormat="1">
      <c r="A829" s="1" t="s">
        <v>524</v>
      </c>
      <c r="B829" s="1" t="s">
        <v>533</v>
      </c>
      <c r="C829" s="1" t="s">
        <v>540</v>
      </c>
      <c r="D829" s="1"/>
      <c r="E829" s="1"/>
      <c r="F829" s="1">
        <v>21</v>
      </c>
      <c r="G829" s="1" t="s">
        <v>837</v>
      </c>
      <c r="H829" s="1" t="str">
        <f t="shared" si="13"/>
        <v>21아파트중위단위전세가격</v>
      </c>
      <c r="I829" s="1" t="s">
        <v>874</v>
      </c>
      <c r="J829" s="13">
        <v>1348.6965040576006</v>
      </c>
      <c r="K829" s="13">
        <v>1374.7500474754183</v>
      </c>
      <c r="L829" s="13">
        <v>1383.1432356417552</v>
      </c>
      <c r="M829" s="13">
        <v>1384.3123403340437</v>
      </c>
      <c r="N829" s="13">
        <v>1385.6692782205623</v>
      </c>
      <c r="O829" s="13">
        <v>1385.6692782205623</v>
      </c>
      <c r="P829" s="13">
        <v>1382.4452046559009</v>
      </c>
      <c r="Q829" s="14">
        <v>1382.4452046559009</v>
      </c>
      <c r="R829" s="14">
        <v>1386.0174031124409</v>
      </c>
      <c r="S829" s="14">
        <v>1386.0171033994336</v>
      </c>
      <c r="T829" s="14">
        <v>1386.8664105389978</v>
      </c>
      <c r="U829" s="5">
        <v>1386.040928309737</v>
      </c>
      <c r="V829" s="5">
        <v>1383.9202445032383</v>
      </c>
      <c r="W829" s="5">
        <v>1388.0610208466017</v>
      </c>
      <c r="X829" s="5">
        <v>1388.3321034637877</v>
      </c>
      <c r="Y829" s="5">
        <v>1390.5176338904894</v>
      </c>
      <c r="Z829" s="5">
        <v>1406.400230369012</v>
      </c>
      <c r="AA829" s="5">
        <v>1414.4454094108012</v>
      </c>
      <c r="AB829" s="5">
        <v>1411.899701756832</v>
      </c>
      <c r="AC829" s="5">
        <v>1425.9909011711475</v>
      </c>
    </row>
    <row r="830" spans="1:29" s="5" customFormat="1">
      <c r="A830" s="1" t="s">
        <v>524</v>
      </c>
      <c r="B830" s="1" t="s">
        <v>541</v>
      </c>
      <c r="C830" s="1"/>
      <c r="D830" s="1"/>
      <c r="E830" s="1"/>
      <c r="F830" s="1">
        <v>22</v>
      </c>
      <c r="G830" s="1" t="s">
        <v>837</v>
      </c>
      <c r="H830" s="1" t="str">
        <f t="shared" si="13"/>
        <v>22아파트중위단위전세가격</v>
      </c>
      <c r="I830" s="1" t="s">
        <v>874</v>
      </c>
      <c r="J830" s="13">
        <v>1477.0346818342982</v>
      </c>
      <c r="K830" s="13">
        <v>1475.2304904293117</v>
      </c>
      <c r="L830" s="13">
        <v>1477.9934094136268</v>
      </c>
      <c r="M830" s="13">
        <v>1479.692480177102</v>
      </c>
      <c r="N830" s="13">
        <v>1482.5935667142287</v>
      </c>
      <c r="O830" s="13">
        <v>1486.8188945328534</v>
      </c>
      <c r="P830" s="13">
        <v>1483.9288566142686</v>
      </c>
      <c r="Q830" s="14">
        <v>1492.5692489325588</v>
      </c>
      <c r="R830" s="14">
        <v>1501.7036823984224</v>
      </c>
      <c r="S830" s="14">
        <v>1504.5594339122981</v>
      </c>
      <c r="T830" s="14">
        <v>1509.6221311161285</v>
      </c>
      <c r="U830" s="5">
        <v>1507.3325912079779</v>
      </c>
      <c r="V830" s="5">
        <v>1500.6239792007302</v>
      </c>
      <c r="W830" s="5">
        <v>1506.7531421985288</v>
      </c>
      <c r="X830" s="5">
        <v>1512.3349553711917</v>
      </c>
      <c r="Y830" s="5">
        <v>1527.3767481580442</v>
      </c>
      <c r="Z830" s="5">
        <v>1529.7370668017261</v>
      </c>
      <c r="AA830" s="5">
        <v>1533.9909712028341</v>
      </c>
      <c r="AB830" s="5">
        <v>1539.1893573963991</v>
      </c>
      <c r="AC830" s="5">
        <v>1557.0047462961702</v>
      </c>
    </row>
    <row r="831" spans="1:29" s="5" customFormat="1">
      <c r="A831" s="1" t="s">
        <v>524</v>
      </c>
      <c r="B831" s="1" t="s">
        <v>542</v>
      </c>
      <c r="C831" s="1"/>
      <c r="D831" s="1"/>
      <c r="E831" s="1"/>
      <c r="F831" s="1">
        <v>23</v>
      </c>
      <c r="G831" s="1" t="s">
        <v>837</v>
      </c>
      <c r="H831" s="1" t="str">
        <f t="shared" si="13"/>
        <v>23아파트중위단위전세가격</v>
      </c>
      <c r="I831" s="1" t="s">
        <v>874</v>
      </c>
      <c r="J831" s="13">
        <v>1828.9414282494492</v>
      </c>
      <c r="K831" s="13">
        <v>1817.7045403171844</v>
      </c>
      <c r="L831" s="13">
        <v>1820.8962424082411</v>
      </c>
      <c r="M831" s="13">
        <v>1822.7736274045869</v>
      </c>
      <c r="N831" s="13">
        <v>1818.2701201922453</v>
      </c>
      <c r="O831" s="13">
        <v>1816.2115740759116</v>
      </c>
      <c r="P831" s="13">
        <v>1814.1705111252149</v>
      </c>
      <c r="Q831" s="14">
        <v>1808.2707702394655</v>
      </c>
      <c r="R831" s="14">
        <v>1805.1859555509764</v>
      </c>
      <c r="S831" s="14">
        <v>1810.4827492942529</v>
      </c>
      <c r="T831" s="14">
        <v>1810.4166706261421</v>
      </c>
      <c r="U831" s="5">
        <v>1804.5964410011406</v>
      </c>
      <c r="V831" s="5">
        <v>1802.3772739828225</v>
      </c>
      <c r="W831" s="5">
        <v>1812.8006593969353</v>
      </c>
      <c r="X831" s="5">
        <v>1816.4271043318213</v>
      </c>
      <c r="Y831" s="5">
        <v>1811.4776864986939</v>
      </c>
      <c r="Z831" s="5">
        <v>1807.2585126083102</v>
      </c>
      <c r="AA831" s="5">
        <v>1804.6244712570008</v>
      </c>
      <c r="AB831" s="5">
        <v>1804.0245046599352</v>
      </c>
      <c r="AC831" s="5">
        <v>1804.2960892795106</v>
      </c>
    </row>
    <row r="832" spans="1:29" s="5" customFormat="1">
      <c r="A832" s="1" t="s">
        <v>524</v>
      </c>
      <c r="B832" s="1" t="s">
        <v>542</v>
      </c>
      <c r="C832" s="1" t="s">
        <v>543</v>
      </c>
      <c r="D832" s="1"/>
      <c r="E832" s="1"/>
      <c r="F832" s="1">
        <v>24</v>
      </c>
      <c r="G832" s="1" t="s">
        <v>837</v>
      </c>
      <c r="H832" s="1" t="str">
        <f t="shared" si="13"/>
        <v>24아파트중위단위전세가격</v>
      </c>
      <c r="I832" s="1" t="s">
        <v>874</v>
      </c>
      <c r="J832" s="13">
        <v>1872.7038539478717</v>
      </c>
      <c r="K832" s="13">
        <v>1872.7038539478717</v>
      </c>
      <c r="L832" s="13">
        <v>1877.6423223425518</v>
      </c>
      <c r="M832" s="13">
        <v>1886.4908625214641</v>
      </c>
      <c r="N832" s="13">
        <v>1886.3731880828632</v>
      </c>
      <c r="O832" s="13">
        <v>1884.96956286971</v>
      </c>
      <c r="P832" s="13">
        <v>1884.7601712602955</v>
      </c>
      <c r="Q832" s="14">
        <v>1883.8859503082522</v>
      </c>
      <c r="R832" s="14">
        <v>1880.5552856111885</v>
      </c>
      <c r="S832" s="14">
        <v>1880.2562120268387</v>
      </c>
      <c r="T832" s="14">
        <v>1877.7135948431803</v>
      </c>
      <c r="U832" s="5">
        <v>1873.1741273945634</v>
      </c>
      <c r="V832" s="5">
        <v>1872.9114706960281</v>
      </c>
      <c r="W832" s="5">
        <v>1881.0824844994975</v>
      </c>
      <c r="X832" s="5">
        <v>1874.4941954455626</v>
      </c>
      <c r="Y832" s="5">
        <v>1863.2174333750206</v>
      </c>
      <c r="Z832" s="5">
        <v>1849.141134690992</v>
      </c>
      <c r="AA832" s="5">
        <v>1842.8604655842648</v>
      </c>
      <c r="AB832" s="5">
        <v>1839.1339523546158</v>
      </c>
      <c r="AC832" s="5">
        <v>1837.9843471573781</v>
      </c>
    </row>
    <row r="833" spans="1:29" s="5" customFormat="1">
      <c r="A833" s="1" t="s">
        <v>524</v>
      </c>
      <c r="B833" s="1" t="s">
        <v>542</v>
      </c>
      <c r="C833" s="1" t="s">
        <v>544</v>
      </c>
      <c r="D833" s="1"/>
      <c r="E833" s="1"/>
      <c r="F833" s="1">
        <v>25</v>
      </c>
      <c r="G833" s="1" t="s">
        <v>837</v>
      </c>
      <c r="H833" s="1" t="str">
        <f t="shared" si="13"/>
        <v>25아파트중위단위전세가격</v>
      </c>
      <c r="I833" s="1" t="s">
        <v>874</v>
      </c>
      <c r="J833" s="13">
        <v>1930.9061614109385</v>
      </c>
      <c r="K833" s="13">
        <v>1897.526118425224</v>
      </c>
      <c r="L833" s="13">
        <v>1901.6320829336448</v>
      </c>
      <c r="M833" s="13">
        <v>1903.4629719920811</v>
      </c>
      <c r="N833" s="13">
        <v>1903.4629719920811</v>
      </c>
      <c r="O833" s="13">
        <v>1898.886020051551</v>
      </c>
      <c r="P833" s="13">
        <v>1898.3090138560626</v>
      </c>
      <c r="Q833" s="14">
        <v>1892.6001892575537</v>
      </c>
      <c r="R833" s="14">
        <v>1892.5201439137163</v>
      </c>
      <c r="S833" s="14">
        <v>1909.6724407245881</v>
      </c>
      <c r="T833" s="14">
        <v>1918.2005108033545</v>
      </c>
      <c r="U833" s="5">
        <v>1913.3487172055468</v>
      </c>
      <c r="V833" s="5">
        <v>1910.5197890424568</v>
      </c>
      <c r="W833" s="5">
        <v>1914.8338354544812</v>
      </c>
      <c r="X833" s="5">
        <v>1933.1462345944678</v>
      </c>
      <c r="Y833" s="5">
        <v>1920.4069051114841</v>
      </c>
      <c r="Z833" s="5">
        <v>1924.0795951227858</v>
      </c>
      <c r="AA833" s="5">
        <v>1924.0795951227858</v>
      </c>
      <c r="AB833" s="5">
        <v>1921.9419075843107</v>
      </c>
      <c r="AC833" s="5">
        <v>1921.9419075843107</v>
      </c>
    </row>
    <row r="834" spans="1:29" s="5" customFormat="1">
      <c r="A834" s="1" t="s">
        <v>524</v>
      </c>
      <c r="B834" s="1" t="s">
        <v>542</v>
      </c>
      <c r="C834" s="1" t="s">
        <v>545</v>
      </c>
      <c r="D834" s="1"/>
      <c r="E834" s="1"/>
      <c r="F834" s="1">
        <v>26</v>
      </c>
      <c r="G834" s="1" t="s">
        <v>837</v>
      </c>
      <c r="H834" s="1" t="str">
        <f t="shared" si="13"/>
        <v>26아파트중위단위전세가격</v>
      </c>
      <c r="I834" s="1" t="s">
        <v>874</v>
      </c>
      <c r="J834" s="13">
        <v>1663.6994287285709</v>
      </c>
      <c r="K834" s="13">
        <v>1662.1597229187371</v>
      </c>
      <c r="L834" s="13">
        <v>1662.1597229187371</v>
      </c>
      <c r="M834" s="13">
        <v>1655.2852948823568</v>
      </c>
      <c r="N834" s="13">
        <v>1640.3863157817379</v>
      </c>
      <c r="O834" s="13">
        <v>1640.2173801242463</v>
      </c>
      <c r="P834" s="13">
        <v>1634.2843645555822</v>
      </c>
      <c r="Q834" s="14">
        <v>1621.8333320421118</v>
      </c>
      <c r="R834" s="14">
        <v>1615.8177768703936</v>
      </c>
      <c r="S834" s="14">
        <v>1615.3918760109739</v>
      </c>
      <c r="T834" s="14">
        <v>1609.182482836886</v>
      </c>
      <c r="U834" s="5">
        <v>1595.6911842674049</v>
      </c>
      <c r="V834" s="5">
        <v>1591.6496699829081</v>
      </c>
      <c r="W834" s="5">
        <v>1611.76248073631</v>
      </c>
      <c r="X834" s="5">
        <v>1612.0832108901977</v>
      </c>
      <c r="Y834" s="5">
        <v>1623.9072990708307</v>
      </c>
      <c r="Z834" s="5">
        <v>1623.4974210476166</v>
      </c>
      <c r="AA834" s="5">
        <v>1622.5908710820252</v>
      </c>
      <c r="AB834" s="5">
        <v>1627.7029390617356</v>
      </c>
      <c r="AC834" s="5">
        <v>1630.0946109110441</v>
      </c>
    </row>
    <row r="835" spans="1:29" s="5" customFormat="1">
      <c r="A835" s="1" t="s">
        <v>524</v>
      </c>
      <c r="B835" s="1" t="s">
        <v>546</v>
      </c>
      <c r="C835" s="1"/>
      <c r="D835" s="1"/>
      <c r="E835" s="1"/>
      <c r="F835" s="1">
        <v>27</v>
      </c>
      <c r="G835" s="1" t="s">
        <v>837</v>
      </c>
      <c r="H835" s="1" t="str">
        <f t="shared" si="13"/>
        <v>27아파트중위단위전세가격</v>
      </c>
      <c r="I835" s="1" t="s">
        <v>874</v>
      </c>
      <c r="J835" s="13">
        <v>1607.2157263104175</v>
      </c>
      <c r="K835" s="13">
        <v>1592.219987410567</v>
      </c>
      <c r="L835" s="13">
        <v>1578.3628640355212</v>
      </c>
      <c r="M835" s="13">
        <v>1571.3970645801173</v>
      </c>
      <c r="N835" s="13">
        <v>1561.2644066719506</v>
      </c>
      <c r="O835" s="13">
        <v>1543.7660147451327</v>
      </c>
      <c r="P835" s="13">
        <v>1540.5840389073035</v>
      </c>
      <c r="Q835" s="14">
        <v>1536.446214639341</v>
      </c>
      <c r="R835" s="14">
        <v>1537.7699470283578</v>
      </c>
      <c r="S835" s="14">
        <v>1557.3256724891562</v>
      </c>
      <c r="T835" s="14">
        <v>1577.5213808379758</v>
      </c>
      <c r="U835" s="5">
        <v>1580.2527713940433</v>
      </c>
      <c r="V835" s="5">
        <v>1584.944360021226</v>
      </c>
      <c r="W835" s="5">
        <v>1585.9502337115039</v>
      </c>
      <c r="X835" s="5">
        <v>1592.1668750518334</v>
      </c>
      <c r="Y835" s="5">
        <v>1612.994691502917</v>
      </c>
      <c r="Z835" s="5">
        <v>1616.1999782900878</v>
      </c>
      <c r="AA835" s="5">
        <v>1629.0997067141357</v>
      </c>
      <c r="AB835" s="5">
        <v>1637.8508185137487</v>
      </c>
      <c r="AC835" s="5">
        <v>1646.1855221422015</v>
      </c>
    </row>
    <row r="836" spans="1:29" s="5" customFormat="1">
      <c r="A836" s="1" t="s">
        <v>524</v>
      </c>
      <c r="B836" s="1" t="s">
        <v>547</v>
      </c>
      <c r="C836" s="1"/>
      <c r="D836" s="1"/>
      <c r="E836" s="1"/>
      <c r="F836" s="1">
        <v>28</v>
      </c>
      <c r="G836" s="1" t="s">
        <v>837</v>
      </c>
      <c r="H836" s="1" t="str">
        <f t="shared" si="13"/>
        <v>28아파트중위단위전세가격</v>
      </c>
      <c r="I836" s="1" t="s">
        <v>874</v>
      </c>
      <c r="J836" s="13">
        <v>1259.9120593525126</v>
      </c>
      <c r="K836" s="13">
        <v>1259.9120593525126</v>
      </c>
      <c r="L836" s="13">
        <v>1269.1798233770589</v>
      </c>
      <c r="M836" s="13">
        <v>1272.4092241516607</v>
      </c>
      <c r="N836" s="13">
        <v>1285.4114664470662</v>
      </c>
      <c r="O836" s="13">
        <v>1296.0364620288155</v>
      </c>
      <c r="P836" s="13">
        <v>1296.0364620288155</v>
      </c>
      <c r="Q836" s="14">
        <v>1303.051587668622</v>
      </c>
      <c r="R836" s="14">
        <v>1306.4580761873528</v>
      </c>
      <c r="S836" s="14">
        <v>1306.5309582744999</v>
      </c>
      <c r="T836" s="14">
        <v>1310.2550594536294</v>
      </c>
      <c r="U836" s="5">
        <v>1317.8433947057933</v>
      </c>
      <c r="V836" s="5">
        <v>1320.5258348134926</v>
      </c>
      <c r="W836" s="5">
        <v>1321.7284469094736</v>
      </c>
      <c r="X836" s="5">
        <v>1321.8011876316755</v>
      </c>
      <c r="Y836" s="5">
        <v>1331.5633452805389</v>
      </c>
      <c r="Z836" s="5">
        <v>1330.5512876179851</v>
      </c>
      <c r="AA836" s="5">
        <v>1335.0624223968985</v>
      </c>
      <c r="AB836" s="5">
        <v>1335.0624223968985</v>
      </c>
      <c r="AC836" s="5">
        <v>1335.4697233311783</v>
      </c>
    </row>
    <row r="837" spans="1:29" s="5" customFormat="1">
      <c r="A837" s="1" t="s">
        <v>524</v>
      </c>
      <c r="B837" s="1" t="s">
        <v>548</v>
      </c>
      <c r="C837" s="1"/>
      <c r="D837" s="1"/>
      <c r="E837" s="1"/>
      <c r="F837" s="1">
        <v>29</v>
      </c>
      <c r="G837" s="1" t="s">
        <v>837</v>
      </c>
      <c r="H837" s="1" t="str">
        <f t="shared" si="13"/>
        <v>29아파트중위단위전세가격</v>
      </c>
      <c r="I837" s="1" t="s">
        <v>874</v>
      </c>
      <c r="J837" s="13">
        <v>1482.8571279485543</v>
      </c>
      <c r="K837" s="13">
        <v>1488.8200867637602</v>
      </c>
      <c r="L837" s="13">
        <v>1495.8895129920561</v>
      </c>
      <c r="M837" s="13">
        <v>1502.9804221487518</v>
      </c>
      <c r="N837" s="13">
        <v>1504.7025720611553</v>
      </c>
      <c r="O837" s="13">
        <v>1505.4833102803973</v>
      </c>
      <c r="P837" s="13">
        <v>1505.6583275755643</v>
      </c>
      <c r="Q837" s="14">
        <v>1514.2986204632841</v>
      </c>
      <c r="R837" s="14">
        <v>1528.5332358020044</v>
      </c>
      <c r="S837" s="14">
        <v>1531.9372209179166</v>
      </c>
      <c r="T837" s="14">
        <v>1538.3425883819518</v>
      </c>
      <c r="U837" s="5">
        <v>1549.21706248338</v>
      </c>
      <c r="V837" s="5">
        <v>1559.2321701446524</v>
      </c>
      <c r="W837" s="5">
        <v>1567.7872618359597</v>
      </c>
      <c r="X837" s="5">
        <v>1582.8546240182295</v>
      </c>
      <c r="Y837" s="5">
        <v>1605.8641876942665</v>
      </c>
      <c r="Z837" s="5">
        <v>1633.6130452731097</v>
      </c>
      <c r="AA837" s="5">
        <v>1653.4815004151394</v>
      </c>
      <c r="AB837" s="5">
        <v>1682.5084938564019</v>
      </c>
      <c r="AC837" s="5">
        <v>1691.9450384184993</v>
      </c>
    </row>
    <row r="838" spans="1:29" s="5" customFormat="1">
      <c r="A838" s="1" t="s">
        <v>524</v>
      </c>
      <c r="B838" s="1" t="s">
        <v>549</v>
      </c>
      <c r="C838" s="1"/>
      <c r="D838" s="1"/>
      <c r="E838" s="1"/>
      <c r="F838" s="1">
        <v>30</v>
      </c>
      <c r="G838" s="1" t="s">
        <v>837</v>
      </c>
      <c r="H838" s="1" t="str">
        <f t="shared" si="13"/>
        <v>30아파트중위단위전세가격</v>
      </c>
      <c r="I838" s="1" t="s">
        <v>874</v>
      </c>
      <c r="J838" s="13">
        <v>1695.4658949182622</v>
      </c>
      <c r="K838" s="13">
        <v>1717.3433303286906</v>
      </c>
      <c r="L838" s="13">
        <v>1738.2467052992431</v>
      </c>
      <c r="M838" s="13">
        <v>1753.8224094825641</v>
      </c>
      <c r="N838" s="13">
        <v>1769.7386747935452</v>
      </c>
      <c r="O838" s="13">
        <v>1785.5907267860441</v>
      </c>
      <c r="P838" s="13">
        <v>1771.5198521475575</v>
      </c>
      <c r="Q838" s="14">
        <v>1760.6673136167044</v>
      </c>
      <c r="R838" s="14">
        <v>1754.4165530003468</v>
      </c>
      <c r="S838" s="14">
        <v>1747.556528736656</v>
      </c>
      <c r="T838" s="14">
        <v>1759.687776972713</v>
      </c>
      <c r="U838" s="5">
        <v>1775.2492296638452</v>
      </c>
      <c r="V838" s="5">
        <v>1770.6658902317301</v>
      </c>
      <c r="W838" s="5">
        <v>1772.0928253204543</v>
      </c>
      <c r="X838" s="5">
        <v>1773.2952490544296</v>
      </c>
      <c r="Y838" s="5">
        <v>1790.2342549443194</v>
      </c>
      <c r="Z838" s="5">
        <v>1787.5258376687968</v>
      </c>
      <c r="AA838" s="5">
        <v>1793.6511254718944</v>
      </c>
      <c r="AB838" s="5">
        <v>1794.4285957981092</v>
      </c>
      <c r="AC838" s="5">
        <v>1796.012856883098</v>
      </c>
    </row>
    <row r="839" spans="1:29" s="5" customFormat="1">
      <c r="A839" s="1" t="s">
        <v>1384</v>
      </c>
      <c r="B839" s="1" t="s">
        <v>1383</v>
      </c>
      <c r="C839" s="1"/>
      <c r="D839" s="1"/>
      <c r="E839" s="1"/>
      <c r="F839" s="1">
        <v>31</v>
      </c>
      <c r="G839" s="1" t="s">
        <v>837</v>
      </c>
      <c r="H839" s="1" t="str">
        <f t="shared" si="13"/>
        <v>31아파트중위단위전세가격</v>
      </c>
      <c r="I839" s="1" t="s">
        <v>874</v>
      </c>
      <c r="J839" s="13"/>
      <c r="K839" s="13"/>
      <c r="L839" s="13"/>
      <c r="M839" s="13"/>
      <c r="N839" s="13"/>
      <c r="O839" s="13"/>
      <c r="P839" s="13"/>
      <c r="Q839" s="14"/>
      <c r="R839" s="14"/>
      <c r="S839" s="14"/>
      <c r="T839" s="14"/>
      <c r="U839" s="5">
        <v>1069.1951017646479</v>
      </c>
      <c r="V839" s="5">
        <v>1084.8706007706887</v>
      </c>
      <c r="W839" s="5">
        <v>1120.5971968784584</v>
      </c>
      <c r="X839" s="5">
        <v>1151.6171884875507</v>
      </c>
      <c r="Y839" s="5">
        <v>1171.447125242426</v>
      </c>
      <c r="Z839" s="5">
        <v>1201.0829339669322</v>
      </c>
      <c r="AA839" s="5">
        <v>1200.1411930815391</v>
      </c>
      <c r="AB839" s="5">
        <v>1200.1411930815391</v>
      </c>
      <c r="AC839" s="5">
        <v>1197.7092782588084</v>
      </c>
    </row>
    <row r="840" spans="1:29" s="5" customFormat="1">
      <c r="A840" s="1" t="s">
        <v>524</v>
      </c>
      <c r="B840" s="1" t="s">
        <v>550</v>
      </c>
      <c r="C840" s="1"/>
      <c r="D840" s="1"/>
      <c r="E840" s="1"/>
      <c r="F840" s="1">
        <v>32</v>
      </c>
      <c r="G840" s="1" t="s">
        <v>837</v>
      </c>
      <c r="H840" s="1" t="str">
        <f t="shared" si="13"/>
        <v>32아파트중위단위전세가격</v>
      </c>
      <c r="I840" s="1" t="s">
        <v>874</v>
      </c>
      <c r="J840" s="13">
        <v>1104.4528694610699</v>
      </c>
      <c r="K840" s="13">
        <v>1112.3308360956048</v>
      </c>
      <c r="L840" s="13">
        <v>1116.2462029088913</v>
      </c>
      <c r="M840" s="13">
        <v>1122.7836650720994</v>
      </c>
      <c r="N840" s="13">
        <v>1123.2737463977292</v>
      </c>
      <c r="O840" s="13">
        <v>1125.5464398871072</v>
      </c>
      <c r="P840" s="13">
        <v>1126.5115055402605</v>
      </c>
      <c r="Q840" s="14">
        <v>1127.3391048390358</v>
      </c>
      <c r="R840" s="14">
        <v>1129.2694400458668</v>
      </c>
      <c r="S840" s="14">
        <v>1128.3693178326707</v>
      </c>
      <c r="T840" s="14">
        <v>1129.1584129320343</v>
      </c>
      <c r="U840" s="5">
        <v>1129.3819663509205</v>
      </c>
      <c r="V840" s="5">
        <v>1132.8896095806003</v>
      </c>
      <c r="W840" s="5">
        <v>1132.5262780635187</v>
      </c>
      <c r="X840" s="5">
        <v>1121.7045368919512</v>
      </c>
      <c r="Y840" s="5">
        <v>1123.5053278873081</v>
      </c>
      <c r="Z840" s="5">
        <v>1132.1391269898015</v>
      </c>
      <c r="AA840" s="5">
        <v>1131.657163755945</v>
      </c>
      <c r="AB840" s="5">
        <v>1120.3166388663255</v>
      </c>
      <c r="AC840" s="5">
        <v>1120.7375080001489</v>
      </c>
    </row>
    <row r="841" spans="1:29" s="5" customFormat="1">
      <c r="A841" s="1" t="s">
        <v>524</v>
      </c>
      <c r="B841" s="1" t="s">
        <v>551</v>
      </c>
      <c r="C841" s="1"/>
      <c r="D841" s="1"/>
      <c r="E841" s="1"/>
      <c r="F841" s="1">
        <v>33</v>
      </c>
      <c r="G841" s="1" t="s">
        <v>837</v>
      </c>
      <c r="H841" s="1" t="str">
        <f t="shared" si="13"/>
        <v>33아파트중위단위전세가격</v>
      </c>
      <c r="I841" s="1" t="s">
        <v>874</v>
      </c>
      <c r="J841" s="13">
        <v>1278.9566228485835</v>
      </c>
      <c r="K841" s="13">
        <v>1283.2767633675928</v>
      </c>
      <c r="L841" s="13">
        <v>1294.7673400820536</v>
      </c>
      <c r="M841" s="13">
        <v>1302.7998314015349</v>
      </c>
      <c r="N841" s="13">
        <v>1307.4632652419721</v>
      </c>
      <c r="O841" s="13">
        <v>1311.1714239179571</v>
      </c>
      <c r="P841" s="13">
        <v>1310.8955174773007</v>
      </c>
      <c r="Q841" s="14">
        <v>1309.6056018045006</v>
      </c>
      <c r="R841" s="14">
        <v>1308.4489191486971</v>
      </c>
      <c r="S841" s="14">
        <v>1311.1920580373512</v>
      </c>
      <c r="T841" s="14">
        <v>1313.8556786655049</v>
      </c>
      <c r="U841" s="5">
        <v>1325.4957592958237</v>
      </c>
      <c r="V841" s="5">
        <v>1329.892762181019</v>
      </c>
      <c r="W841" s="5">
        <v>1330.7598296437382</v>
      </c>
      <c r="X841" s="5">
        <v>1330.4265599390123</v>
      </c>
      <c r="Y841" s="5">
        <v>1338.1056049189528</v>
      </c>
      <c r="Z841" s="5">
        <v>1336.1011899031162</v>
      </c>
      <c r="AA841" s="5">
        <v>1336.9180970679247</v>
      </c>
      <c r="AB841" s="5">
        <v>1336.0163539911555</v>
      </c>
      <c r="AC841" s="5">
        <v>1332.4566920308685</v>
      </c>
    </row>
    <row r="842" spans="1:29" s="5" customFormat="1">
      <c r="A842" s="1" t="s">
        <v>524</v>
      </c>
      <c r="B842" s="1" t="s">
        <v>552</v>
      </c>
      <c r="C842" s="1"/>
      <c r="D842" s="1"/>
      <c r="E842" s="1"/>
      <c r="F842" s="1">
        <v>34</v>
      </c>
      <c r="G842" s="1" t="s">
        <v>837</v>
      </c>
      <c r="H842" s="1" t="str">
        <f t="shared" si="13"/>
        <v>34아파트중위단위전세가격</v>
      </c>
      <c r="I842" s="1" t="s">
        <v>874</v>
      </c>
      <c r="J842" s="13">
        <v>1241.2782010059666</v>
      </c>
      <c r="K842" s="13">
        <v>1245.8022056642617</v>
      </c>
      <c r="L842" s="13">
        <v>1261.4016607988835</v>
      </c>
      <c r="M842" s="13">
        <v>1264.3145927304226</v>
      </c>
      <c r="N842" s="13">
        <v>1265.3809787565319</v>
      </c>
      <c r="O842" s="13">
        <v>1269.970780417457</v>
      </c>
      <c r="P842" s="13">
        <v>1273.6042483539038</v>
      </c>
      <c r="Q842" s="14">
        <v>1290.019539798117</v>
      </c>
      <c r="R842" s="14">
        <v>1298.481685353604</v>
      </c>
      <c r="S842" s="14">
        <v>1314.7837584545127</v>
      </c>
      <c r="T842" s="14">
        <v>1328.1714671413613</v>
      </c>
      <c r="U842" s="5">
        <v>1368.4406355030219</v>
      </c>
      <c r="V842" s="5">
        <v>1380.2538801717042</v>
      </c>
      <c r="W842" s="5">
        <v>1385.6933644057158</v>
      </c>
      <c r="X842" s="5">
        <v>1391.1139145473619</v>
      </c>
      <c r="Y842" s="5">
        <v>1397.0547967211548</v>
      </c>
      <c r="Z842" s="5">
        <v>1400.593929637356</v>
      </c>
      <c r="AA842" s="5">
        <v>1401.9848003019486</v>
      </c>
      <c r="AB842" s="5">
        <v>1401.7488698211237</v>
      </c>
      <c r="AC842" s="5">
        <v>1406.6540019785334</v>
      </c>
    </row>
    <row r="843" spans="1:29" s="5" customFormat="1">
      <c r="A843" s="1" t="s">
        <v>524</v>
      </c>
      <c r="B843" s="1" t="s">
        <v>553</v>
      </c>
      <c r="C843" s="1"/>
      <c r="D843" s="1"/>
      <c r="E843" s="1"/>
      <c r="F843" s="1">
        <v>35</v>
      </c>
      <c r="G843" s="1" t="s">
        <v>837</v>
      </c>
      <c r="H843" s="1" t="str">
        <f t="shared" si="13"/>
        <v>35아파트중위단위전세가격</v>
      </c>
      <c r="I843" s="1" t="s">
        <v>874</v>
      </c>
      <c r="J843" s="13">
        <v>1312.8003650650464</v>
      </c>
      <c r="K843" s="13">
        <v>1314.1916634804832</v>
      </c>
      <c r="L843" s="13">
        <v>1311.8480889931957</v>
      </c>
      <c r="M843" s="13">
        <v>1316.4620753631368</v>
      </c>
      <c r="N843" s="13">
        <v>1313.6313588479177</v>
      </c>
      <c r="O843" s="13">
        <v>1311.117246735143</v>
      </c>
      <c r="P843" s="13">
        <v>1314.0510176575658</v>
      </c>
      <c r="Q843" s="14">
        <v>1309.9056342253759</v>
      </c>
      <c r="R843" s="14">
        <v>1307.7722601272148</v>
      </c>
      <c r="S843" s="14">
        <v>1307.9151390719403</v>
      </c>
      <c r="T843" s="14">
        <v>1298.9685829751352</v>
      </c>
      <c r="U843" s="5">
        <v>1282.9855745917639</v>
      </c>
      <c r="V843" s="5">
        <v>1279.8476536166675</v>
      </c>
      <c r="W843" s="5">
        <v>1281.0098781332297</v>
      </c>
      <c r="X843" s="5">
        <v>1283.5984098149409</v>
      </c>
      <c r="Y843" s="5">
        <v>1283.1054066644981</v>
      </c>
      <c r="Z843" s="5">
        <v>1284.4537722331359</v>
      </c>
      <c r="AA843" s="5">
        <v>1284.8595784276229</v>
      </c>
      <c r="AB843" s="5">
        <v>1285.0068924878376</v>
      </c>
      <c r="AC843" s="5">
        <v>1288.2582850667206</v>
      </c>
    </row>
    <row r="844" spans="1:29" s="5" customFormat="1">
      <c r="A844" s="1" t="s">
        <v>524</v>
      </c>
      <c r="B844" s="1" t="s">
        <v>554</v>
      </c>
      <c r="C844" s="1"/>
      <c r="D844" s="1"/>
      <c r="E844" s="1"/>
      <c r="F844" s="1">
        <v>36</v>
      </c>
      <c r="G844" s="1" t="s">
        <v>837</v>
      </c>
      <c r="H844" s="1" t="str">
        <f t="shared" si="13"/>
        <v>36아파트중위단위전세가격</v>
      </c>
      <c r="I844" s="1" t="s">
        <v>874</v>
      </c>
      <c r="J844" s="13">
        <v>1005.0538914570865</v>
      </c>
      <c r="K844" s="13">
        <v>1012.4781528838527</v>
      </c>
      <c r="L844" s="13">
        <v>993.75001567359584</v>
      </c>
      <c r="M844" s="13">
        <v>1007.7470081076536</v>
      </c>
      <c r="N844" s="13">
        <v>1011.0170301192084</v>
      </c>
      <c r="O844" s="13">
        <v>1021.7923923494558</v>
      </c>
      <c r="P844" s="13">
        <v>1024.5445042119277</v>
      </c>
      <c r="Q844" s="14">
        <v>1024.8309286784242</v>
      </c>
      <c r="R844" s="14">
        <v>1023.5443594622809</v>
      </c>
      <c r="S844" s="14">
        <v>1024.3036283544322</v>
      </c>
      <c r="T844" s="14">
        <v>1029.8812443941786</v>
      </c>
      <c r="U844" s="5">
        <v>1030.3401389404178</v>
      </c>
      <c r="V844" s="5">
        <v>1031.5702643272482</v>
      </c>
      <c r="W844" s="5">
        <v>1033.9524039855137</v>
      </c>
      <c r="X844" s="5">
        <v>1035.8626075316515</v>
      </c>
      <c r="Y844" s="5">
        <v>1036.9593138605203</v>
      </c>
      <c r="Z844" s="5">
        <v>1038.3574865924588</v>
      </c>
      <c r="AA844" s="5">
        <v>1040.1574648474866</v>
      </c>
      <c r="AB844" s="5">
        <v>1033.5768444823082</v>
      </c>
      <c r="AC844" s="5">
        <v>1028.2797185012591</v>
      </c>
    </row>
    <row r="845" spans="1:29" s="5" customFormat="1">
      <c r="A845" s="1" t="s">
        <v>524</v>
      </c>
      <c r="B845" s="1" t="s">
        <v>555</v>
      </c>
      <c r="C845" s="1"/>
      <c r="D845" s="1"/>
      <c r="E845" s="1"/>
      <c r="F845" s="1">
        <v>37</v>
      </c>
      <c r="G845" s="1" t="s">
        <v>837</v>
      </c>
      <c r="H845" s="1" t="str">
        <f t="shared" si="13"/>
        <v>37아파트중위단위전세가격</v>
      </c>
      <c r="I845" s="1" t="s">
        <v>874</v>
      </c>
      <c r="J845" s="13">
        <v>1011.9646537480321</v>
      </c>
      <c r="K845" s="13">
        <v>1015.568543530852</v>
      </c>
      <c r="L845" s="13">
        <v>1034.2256286780939</v>
      </c>
      <c r="M845" s="13">
        <v>1045.381041423472</v>
      </c>
      <c r="N845" s="13">
        <v>1051.4691102849795</v>
      </c>
      <c r="O845" s="13">
        <v>1057.2914269977457</v>
      </c>
      <c r="P845" s="13">
        <v>1063.4235265648404</v>
      </c>
      <c r="Q845" s="14">
        <v>1066.4948032326233</v>
      </c>
      <c r="R845" s="14">
        <v>1083.2702121551699</v>
      </c>
      <c r="S845" s="14">
        <v>1095.7401106157304</v>
      </c>
      <c r="T845" s="14">
        <v>1105.0639963192609</v>
      </c>
      <c r="U845" s="5">
        <v>1109.1366445222593</v>
      </c>
      <c r="V845" s="5">
        <v>1117.6191496606236</v>
      </c>
      <c r="W845" s="5">
        <v>1121.3356171648124</v>
      </c>
      <c r="X845" s="5">
        <v>1130.8514999944721</v>
      </c>
      <c r="Y845" s="5">
        <v>1136.9735673549308</v>
      </c>
      <c r="Z845" s="5">
        <v>1143.2521393545751</v>
      </c>
      <c r="AA845" s="5">
        <v>1151.4490704173497</v>
      </c>
      <c r="AB845" s="5">
        <v>1163.0635842975826</v>
      </c>
      <c r="AC845" s="5">
        <v>1169.9663290964072</v>
      </c>
    </row>
    <row r="846" spans="1:29" s="5" customFormat="1">
      <c r="A846" s="1" t="s">
        <v>524</v>
      </c>
      <c r="B846" s="1" t="s">
        <v>556</v>
      </c>
      <c r="C846" s="1"/>
      <c r="D846" s="1"/>
      <c r="E846" s="1"/>
      <c r="F846" s="1">
        <v>38</v>
      </c>
      <c r="G846" s="1" t="s">
        <v>837</v>
      </c>
      <c r="H846" s="1" t="str">
        <f t="shared" si="13"/>
        <v>38아파트중위단위전세가격</v>
      </c>
      <c r="I846" s="1" t="s">
        <v>874</v>
      </c>
      <c r="J846" s="13">
        <v>1517.8362933013436</v>
      </c>
      <c r="K846" s="13">
        <v>1514.9683779157963</v>
      </c>
      <c r="L846" s="13">
        <v>1522.7248703144376</v>
      </c>
      <c r="M846" s="13">
        <v>1528.479439927268</v>
      </c>
      <c r="N846" s="13">
        <v>1526.5255133095486</v>
      </c>
      <c r="O846" s="13">
        <v>1522.1907990164052</v>
      </c>
      <c r="P846" s="13">
        <v>1514.6700711345379</v>
      </c>
      <c r="Q846" s="14">
        <v>1511.5475570714079</v>
      </c>
      <c r="R846" s="14">
        <v>1510.9933424419767</v>
      </c>
      <c r="S846" s="14">
        <v>1514.7493762710944</v>
      </c>
      <c r="T846" s="14">
        <v>1519.2495845515448</v>
      </c>
      <c r="U846" s="5">
        <v>1524.5388548897956</v>
      </c>
      <c r="V846" s="5">
        <v>1534.6801168073316</v>
      </c>
      <c r="W846" s="5">
        <v>1539.4057706752117</v>
      </c>
      <c r="X846" s="5">
        <v>1541.6144890230896</v>
      </c>
      <c r="Y846" s="5">
        <v>1552.3292483685052</v>
      </c>
      <c r="Z846" s="5">
        <v>1569.3646264365921</v>
      </c>
      <c r="AA846" s="5">
        <v>1574.5813194799866</v>
      </c>
      <c r="AB846" s="5">
        <v>1577.4113481909451</v>
      </c>
      <c r="AC846" s="5">
        <v>1577.198849829733</v>
      </c>
    </row>
    <row r="847" spans="1:29" s="5" customFormat="1">
      <c r="A847" s="1" t="s">
        <v>524</v>
      </c>
      <c r="B847" s="1" t="s">
        <v>557</v>
      </c>
      <c r="C847" s="1"/>
      <c r="D847" s="1"/>
      <c r="E847" s="1"/>
      <c r="F847" s="1">
        <v>39</v>
      </c>
      <c r="G847" s="1" t="s">
        <v>837</v>
      </c>
      <c r="H847" s="1" t="str">
        <f t="shared" si="13"/>
        <v>39아파트중위단위전세가격</v>
      </c>
      <c r="I847" s="1" t="s">
        <v>874</v>
      </c>
      <c r="J847" s="13">
        <v>1064.3145446701844</v>
      </c>
      <c r="K847" s="13">
        <v>1098.5013389905203</v>
      </c>
      <c r="L847" s="13">
        <v>1103.6296572543606</v>
      </c>
      <c r="M847" s="13">
        <v>1108.6250754662324</v>
      </c>
      <c r="N847" s="13">
        <v>1164.206817259196</v>
      </c>
      <c r="O847" s="13">
        <v>1154.7360088507914</v>
      </c>
      <c r="P847" s="13">
        <v>1154.7360088507914</v>
      </c>
      <c r="Q847" s="14">
        <v>1151.4963434222484</v>
      </c>
      <c r="R847" s="14">
        <v>1151.4963434222484</v>
      </c>
      <c r="S847" s="14">
        <v>1151.4963434222484</v>
      </c>
      <c r="T847" s="14">
        <v>1151.4963434222484</v>
      </c>
      <c r="U847" s="5">
        <v>1151.9353477357604</v>
      </c>
      <c r="V847" s="5">
        <v>1151.2045442254032</v>
      </c>
      <c r="W847" s="5">
        <v>1151.2045442254032</v>
      </c>
      <c r="X847" s="5">
        <v>1151.2045442254032</v>
      </c>
      <c r="Y847" s="5">
        <v>1161.0826223840015</v>
      </c>
      <c r="Z847" s="5">
        <v>1161.0826223840015</v>
      </c>
      <c r="AA847" s="5">
        <v>1161.0826223840015</v>
      </c>
      <c r="AB847" s="5">
        <v>1171.4580661622267</v>
      </c>
      <c r="AC847" s="5">
        <v>1174.4659556610411</v>
      </c>
    </row>
    <row r="848" spans="1:29" s="5" customFormat="1">
      <c r="A848" s="1" t="s">
        <v>655</v>
      </c>
      <c r="B848" s="1"/>
      <c r="C848" s="1"/>
      <c r="D848" s="1"/>
      <c r="E848" s="1"/>
      <c r="F848" s="1">
        <v>40</v>
      </c>
      <c r="G848" s="1" t="s">
        <v>837</v>
      </c>
      <c r="H848" s="1" t="str">
        <f t="shared" si="13"/>
        <v>40아파트중위단위전세가격</v>
      </c>
      <c r="I848" s="1" t="s">
        <v>874</v>
      </c>
      <c r="J848" s="13">
        <v>1577.0793321653318</v>
      </c>
      <c r="K848" s="13">
        <v>1575.0669311919316</v>
      </c>
      <c r="L848" s="13">
        <v>1579.2995879812599</v>
      </c>
      <c r="M848" s="13">
        <v>1582.4958728516676</v>
      </c>
      <c r="N848" s="13">
        <v>1584.2078350533036</v>
      </c>
      <c r="O848" s="13">
        <v>1585.4564597786343</v>
      </c>
      <c r="P848" s="13">
        <v>1582.7134180346623</v>
      </c>
      <c r="Q848" s="14">
        <v>1584.0130103518457</v>
      </c>
      <c r="R848" s="14">
        <v>1587.791342770649</v>
      </c>
      <c r="S848" s="14">
        <v>1592.1250334594404</v>
      </c>
      <c r="T848" s="14">
        <v>1598.3412259296263</v>
      </c>
      <c r="U848" s="5">
        <v>1601.4223849452706</v>
      </c>
      <c r="V848" s="5">
        <v>1601.8193170619088</v>
      </c>
      <c r="W848" s="5">
        <v>1607.8279022538954</v>
      </c>
      <c r="X848" s="5">
        <v>1613.6136891084618</v>
      </c>
      <c r="Y848" s="5">
        <v>1625.067316524382</v>
      </c>
      <c r="Z848" s="5">
        <v>1629.6175717494039</v>
      </c>
      <c r="AA848" s="5">
        <v>1636.2212638311112</v>
      </c>
      <c r="AB848" s="5">
        <v>1643.6727977600617</v>
      </c>
      <c r="AC848" s="5">
        <v>1650.4031887112069</v>
      </c>
    </row>
    <row r="849" spans="1:29" s="5" customFormat="1">
      <c r="A849" s="1" t="s">
        <v>523</v>
      </c>
      <c r="B849" s="1"/>
      <c r="C849" s="1"/>
      <c r="D849" s="1"/>
      <c r="E849" s="1"/>
      <c r="F849" s="1">
        <v>41</v>
      </c>
      <c r="G849" s="1" t="s">
        <v>837</v>
      </c>
      <c r="H849" s="1" t="str">
        <f t="shared" si="13"/>
        <v>41아파트중위단위전세가격</v>
      </c>
      <c r="I849" s="1" t="s">
        <v>874</v>
      </c>
      <c r="J849" s="13">
        <v>1602.6379408061637</v>
      </c>
      <c r="K849" s="13">
        <v>1605.337912974074</v>
      </c>
      <c r="L849" s="13">
        <v>1608.5117607599605</v>
      </c>
      <c r="M849" s="13">
        <v>1609.4160394744774</v>
      </c>
      <c r="N849" s="13">
        <v>1607.9072176876473</v>
      </c>
      <c r="O849" s="13">
        <v>1607.7712330974496</v>
      </c>
      <c r="P849" s="13">
        <v>1601.6409795522457</v>
      </c>
      <c r="Q849" s="14">
        <v>1599.4968531711486</v>
      </c>
      <c r="R849" s="14">
        <v>1601.8556917842061</v>
      </c>
      <c r="S849" s="14">
        <v>1609.1519390485628</v>
      </c>
      <c r="T849" s="14">
        <v>1613.578696214789</v>
      </c>
      <c r="U849" s="5">
        <v>1615.3716114773219</v>
      </c>
      <c r="V849" s="5">
        <v>1620.0965901581349</v>
      </c>
      <c r="W849" s="5">
        <v>1625.4615906285762</v>
      </c>
      <c r="X849" s="5">
        <v>1631.0734665203465</v>
      </c>
      <c r="Y849" s="5">
        <v>1643.0300828604361</v>
      </c>
      <c r="Z849" s="5">
        <v>1652.344794349229</v>
      </c>
      <c r="AA849" s="5">
        <v>1659.863194871323</v>
      </c>
      <c r="AB849" s="5">
        <v>1666.1022000922414</v>
      </c>
      <c r="AC849" s="5">
        <v>1674.5268016740342</v>
      </c>
    </row>
    <row r="850" spans="1:29" s="5" customFormat="1">
      <c r="A850" s="1" t="s">
        <v>524</v>
      </c>
      <c r="B850" s="1" t="s">
        <v>525</v>
      </c>
      <c r="C850" s="1"/>
      <c r="D850" s="1"/>
      <c r="E850" s="1"/>
      <c r="F850" s="1">
        <v>42</v>
      </c>
      <c r="G850" s="1" t="s">
        <v>837</v>
      </c>
      <c r="H850" s="1" t="str">
        <f t="shared" si="13"/>
        <v>42아파트중위단위전세가격</v>
      </c>
      <c r="I850" s="1" t="s">
        <v>874</v>
      </c>
      <c r="J850" s="13">
        <v>3132.2659673189037</v>
      </c>
      <c r="K850" s="13">
        <v>3130.8882847321224</v>
      </c>
      <c r="L850" s="13">
        <v>3124.5423156984866</v>
      </c>
      <c r="M850" s="13">
        <v>3109.132100643325</v>
      </c>
      <c r="N850" s="13">
        <v>3091.6396414246174</v>
      </c>
      <c r="O850" s="13">
        <v>3076.37144872213</v>
      </c>
      <c r="P850" s="13">
        <v>3054.6594087113135</v>
      </c>
      <c r="Q850" s="14">
        <v>3047.7806324927856</v>
      </c>
      <c r="R850" s="14">
        <v>3075.4267145083281</v>
      </c>
      <c r="S850" s="14">
        <v>3105.9646862864793</v>
      </c>
      <c r="T850" s="14">
        <v>3129.4307487324008</v>
      </c>
      <c r="U850" s="5">
        <v>3140.1783406103236</v>
      </c>
      <c r="V850" s="5">
        <v>3155.1698417049006</v>
      </c>
      <c r="W850" s="5">
        <v>3170.7512140984863</v>
      </c>
      <c r="X850" s="5">
        <v>3190.4107806256002</v>
      </c>
      <c r="Y850" s="5">
        <v>3212.504510488664</v>
      </c>
      <c r="Z850" s="5">
        <v>3216.6895275929114</v>
      </c>
      <c r="AA850" s="5">
        <v>3220.9801692560009</v>
      </c>
      <c r="AB850" s="5">
        <v>3235.9035034593567</v>
      </c>
      <c r="AC850" s="5">
        <v>3275.7283983459147</v>
      </c>
    </row>
    <row r="851" spans="1:29" s="5" customFormat="1">
      <c r="A851" s="1" t="s">
        <v>524</v>
      </c>
      <c r="B851" s="1" t="s">
        <v>525</v>
      </c>
      <c r="C851" s="1" t="s">
        <v>526</v>
      </c>
      <c r="D851" s="1"/>
      <c r="E851" s="1"/>
      <c r="F851" s="1">
        <v>43</v>
      </c>
      <c r="G851" s="1" t="s">
        <v>837</v>
      </c>
      <c r="H851" s="1" t="str">
        <f t="shared" si="13"/>
        <v>43아파트중위단위전세가격</v>
      </c>
      <c r="I851" s="1" t="s">
        <v>874</v>
      </c>
      <c r="J851" s="13">
        <v>2771.3261080648176</v>
      </c>
      <c r="K851" s="13">
        <v>2781.2023939884384</v>
      </c>
      <c r="L851" s="13">
        <v>2782.8231387249903</v>
      </c>
      <c r="M851" s="13">
        <v>2772.7173841676349</v>
      </c>
      <c r="N851" s="13">
        <v>2762.9498410340248</v>
      </c>
      <c r="O851" s="13">
        <v>2752.9606217066216</v>
      </c>
      <c r="P851" s="13">
        <v>2743.1417320676019</v>
      </c>
      <c r="Q851" s="14">
        <v>2735.673908682083</v>
      </c>
      <c r="R851" s="14">
        <v>2746.7012543658361</v>
      </c>
      <c r="S851" s="14">
        <v>2766.1388360316423</v>
      </c>
      <c r="T851" s="14">
        <v>2772.2444822022039</v>
      </c>
      <c r="U851" s="5">
        <v>2781.603808574956</v>
      </c>
      <c r="V851" s="5">
        <v>2791.7632832018894</v>
      </c>
      <c r="W851" s="5">
        <v>2807.9150932302446</v>
      </c>
      <c r="X851" s="5">
        <v>2830.9574254681215</v>
      </c>
      <c r="Y851" s="5">
        <v>2859.9972767706081</v>
      </c>
      <c r="Z851" s="5">
        <v>2866.7017942972648</v>
      </c>
      <c r="AA851" s="5">
        <v>2865.6542058484715</v>
      </c>
      <c r="AB851" s="5">
        <v>2872.8084276215072</v>
      </c>
      <c r="AC851" s="5">
        <v>2894.5177454120853</v>
      </c>
    </row>
    <row r="852" spans="1:29" s="5" customFormat="1">
      <c r="A852" s="1" t="s">
        <v>524</v>
      </c>
      <c r="B852" s="1" t="s">
        <v>525</v>
      </c>
      <c r="C852" s="1" t="s">
        <v>527</v>
      </c>
      <c r="D852" s="1"/>
      <c r="E852" s="1"/>
      <c r="F852" s="1">
        <v>44</v>
      </c>
      <c r="G852" s="1" t="s">
        <v>837</v>
      </c>
      <c r="H852" s="1" t="str">
        <f t="shared" ref="H852:H915" si="14">F852&amp;G852&amp;I852</f>
        <v>44아파트중위단위전세가격</v>
      </c>
      <c r="I852" s="1" t="s">
        <v>874</v>
      </c>
      <c r="J852" s="13">
        <v>3440.8439846880415</v>
      </c>
      <c r="K852" s="13">
        <v>3440.8439846880415</v>
      </c>
      <c r="L852" s="13">
        <v>3442.6669977840365</v>
      </c>
      <c r="M852" s="13">
        <v>3454.4624686405123</v>
      </c>
      <c r="N852" s="13">
        <v>3453.5472197926761</v>
      </c>
      <c r="O852" s="13">
        <v>3419.7529596007407</v>
      </c>
      <c r="P852" s="13">
        <v>3417.5192447661616</v>
      </c>
      <c r="Q852" s="14">
        <v>3410.1993352217642</v>
      </c>
      <c r="R852" s="14">
        <v>3443.3326759599604</v>
      </c>
      <c r="S852" s="14">
        <v>3456.4760258439969</v>
      </c>
      <c r="T852" s="14">
        <v>3476.4560834604881</v>
      </c>
      <c r="U852" s="5">
        <v>3487.0334485943904</v>
      </c>
      <c r="V852" s="5">
        <v>3495.6090147997411</v>
      </c>
      <c r="W852" s="5">
        <v>3504.7571420566251</v>
      </c>
      <c r="X852" s="5">
        <v>3528.2700851954037</v>
      </c>
      <c r="Y852" s="5">
        <v>3537.3160877182809</v>
      </c>
      <c r="Z852" s="5">
        <v>3543.8942388956712</v>
      </c>
      <c r="AA852" s="5">
        <v>3545.0451558680752</v>
      </c>
      <c r="AB852" s="5">
        <v>3567.1835220195567</v>
      </c>
      <c r="AC852" s="5">
        <v>3578.5598987263938</v>
      </c>
    </row>
    <row r="853" spans="1:29" s="5" customFormat="1">
      <c r="A853" s="1" t="s">
        <v>524</v>
      </c>
      <c r="B853" s="1" t="s">
        <v>525</v>
      </c>
      <c r="C853" s="1"/>
      <c r="D853" s="1" t="s">
        <v>558</v>
      </c>
      <c r="E853" s="1"/>
      <c r="F853" s="1">
        <v>45</v>
      </c>
      <c r="G853" s="1" t="s">
        <v>837</v>
      </c>
      <c r="H853" s="1" t="str">
        <f t="shared" si="14"/>
        <v>45아파트중위단위전세가격</v>
      </c>
      <c r="I853" s="1" t="s">
        <v>874</v>
      </c>
      <c r="J853" s="13">
        <v>3209.2769915230961</v>
      </c>
      <c r="K853" s="13">
        <v>3209.2769915230961</v>
      </c>
      <c r="L853" s="13">
        <v>3209.2769915230961</v>
      </c>
      <c r="M853" s="13">
        <v>3267.1992363688482</v>
      </c>
      <c r="N853" s="13">
        <v>3267.1992363688482</v>
      </c>
      <c r="O853" s="13">
        <v>3267.1992363688482</v>
      </c>
      <c r="P853" s="13">
        <v>3267.1992363688482</v>
      </c>
      <c r="Q853" s="14">
        <v>3296.0565038257796</v>
      </c>
      <c r="R853" s="14">
        <v>3296.0565038257796</v>
      </c>
      <c r="S853" s="14">
        <v>3302.2222932800723</v>
      </c>
      <c r="T853" s="14">
        <v>3302.2222932800723</v>
      </c>
      <c r="U853" s="5">
        <v>3302.2222932800723</v>
      </c>
      <c r="V853" s="5">
        <v>3302.2222932800723</v>
      </c>
      <c r="W853" s="5">
        <v>3302.2222932800723</v>
      </c>
      <c r="X853" s="5">
        <v>3308.4103391843082</v>
      </c>
      <c r="Y853" s="5">
        <v>3319.5997645673924</v>
      </c>
      <c r="Z853" s="5">
        <v>3326.0719433475733</v>
      </c>
      <c r="AA853" s="5">
        <v>3331.9577585329762</v>
      </c>
      <c r="AB853" s="5">
        <v>3366.686286050618</v>
      </c>
      <c r="AC853" s="5">
        <v>3373.1667820449093</v>
      </c>
    </row>
    <row r="854" spans="1:29" s="5" customFormat="1">
      <c r="A854" s="1" t="s">
        <v>524</v>
      </c>
      <c r="B854" s="1" t="s">
        <v>525</v>
      </c>
      <c r="C854" s="1"/>
      <c r="D854" s="1" t="s">
        <v>559</v>
      </c>
      <c r="E854" s="1"/>
      <c r="F854" s="1">
        <v>46</v>
      </c>
      <c r="G854" s="1" t="s">
        <v>837</v>
      </c>
      <c r="H854" s="1" t="str">
        <f t="shared" si="14"/>
        <v>46아파트중위단위전세가격</v>
      </c>
      <c r="I854" s="1" t="s">
        <v>874</v>
      </c>
      <c r="J854" s="13">
        <v>3743.0362116991646</v>
      </c>
      <c r="K854" s="13">
        <v>3743.0362116991646</v>
      </c>
      <c r="L854" s="13">
        <v>3655.9888579387189</v>
      </c>
      <c r="M854" s="13">
        <v>3655.9888579387189</v>
      </c>
      <c r="N854" s="13">
        <v>3652.2148916116871</v>
      </c>
      <c r="O854" s="13">
        <v>3512.8665599390401</v>
      </c>
      <c r="P854" s="13">
        <v>3503.6559888579386</v>
      </c>
      <c r="Q854" s="14">
        <v>3449.2411374143803</v>
      </c>
      <c r="R854" s="14">
        <v>3481.8941504178274</v>
      </c>
      <c r="S854" s="14">
        <v>3503.6559888579386</v>
      </c>
      <c r="T854" s="14">
        <v>3532.4116035971138</v>
      </c>
      <c r="U854" s="5">
        <v>3563.8548539114045</v>
      </c>
      <c r="V854" s="5">
        <v>3595.8518346863066</v>
      </c>
      <c r="W854" s="5">
        <v>3629.9851437828224</v>
      </c>
      <c r="X854" s="5">
        <v>3654.1018747752032</v>
      </c>
      <c r="Y854" s="5">
        <v>3679.6903569544984</v>
      </c>
      <c r="Z854" s="5">
        <v>3699.5125348189417</v>
      </c>
      <c r="AA854" s="5">
        <v>3699.5125348189417</v>
      </c>
      <c r="AB854" s="5">
        <v>3705.3170591154085</v>
      </c>
      <c r="AC854" s="5">
        <v>3743.0362116991646</v>
      </c>
    </row>
    <row r="855" spans="1:29" s="5" customFormat="1">
      <c r="A855" s="1" t="s">
        <v>524</v>
      </c>
      <c r="B855" s="1" t="s">
        <v>525</v>
      </c>
      <c r="C855" s="1"/>
      <c r="D855" s="1" t="s">
        <v>560</v>
      </c>
      <c r="E855" s="1"/>
      <c r="F855" s="1">
        <v>47</v>
      </c>
      <c r="G855" s="1" t="s">
        <v>837</v>
      </c>
      <c r="H855" s="1" t="str">
        <f t="shared" si="14"/>
        <v>47아파트중위단위전세가격</v>
      </c>
      <c r="I855" s="1" t="s">
        <v>874</v>
      </c>
      <c r="J855" s="13">
        <v>3393.6651583710409</v>
      </c>
      <c r="K855" s="13">
        <v>3393.6651583710409</v>
      </c>
      <c r="L855" s="13">
        <v>3435.0731664350628</v>
      </c>
      <c r="M855" s="13">
        <v>3435.0731664350628</v>
      </c>
      <c r="N855" s="13">
        <v>3435.0731664350628</v>
      </c>
      <c r="O855" s="13">
        <v>3435.0731664350628</v>
      </c>
      <c r="P855" s="13">
        <v>3435.0731664350628</v>
      </c>
      <c r="Q855" s="14">
        <v>3435.0731664350628</v>
      </c>
      <c r="R855" s="14">
        <v>3480.5997290412765</v>
      </c>
      <c r="S855" s="14">
        <v>3492.5348022430589</v>
      </c>
      <c r="T855" s="14">
        <v>3516.0187320998498</v>
      </c>
      <c r="U855" s="5">
        <v>3516.0187320998498</v>
      </c>
      <c r="V855" s="5">
        <v>3516.0187320998498</v>
      </c>
      <c r="W855" s="5">
        <v>3516.0187320998498</v>
      </c>
      <c r="X855" s="5">
        <v>3545.5451286984089</v>
      </c>
      <c r="Y855" s="5">
        <v>3545.5451286984089</v>
      </c>
      <c r="Z855" s="5">
        <v>3545.5451286984089</v>
      </c>
      <c r="AA855" s="5">
        <v>3545.5451286984089</v>
      </c>
      <c r="AB855" s="5">
        <v>3571.2547132315231</v>
      </c>
      <c r="AC855" s="5">
        <v>3571.2547132315231</v>
      </c>
    </row>
    <row r="856" spans="1:29" s="5" customFormat="1">
      <c r="A856" s="1" t="s">
        <v>524</v>
      </c>
      <c r="B856" s="1" t="s">
        <v>525</v>
      </c>
      <c r="C856" s="1" t="s">
        <v>528</v>
      </c>
      <c r="D856" s="1"/>
      <c r="E856" s="1"/>
      <c r="F856" s="1">
        <v>48</v>
      </c>
      <c r="G856" s="1" t="s">
        <v>837</v>
      </c>
      <c r="H856" s="1" t="str">
        <f t="shared" si="14"/>
        <v>48아파트중위단위전세가격</v>
      </c>
      <c r="I856" s="1" t="s">
        <v>874</v>
      </c>
      <c r="J856" s="13">
        <v>2642.4614413568361</v>
      </c>
      <c r="K856" s="13">
        <v>2650.7267696457193</v>
      </c>
      <c r="L856" s="13">
        <v>2652.7356811325049</v>
      </c>
      <c r="M856" s="13">
        <v>2635.1763696928078</v>
      </c>
      <c r="N856" s="13">
        <v>2621.8017881299952</v>
      </c>
      <c r="O856" s="13">
        <v>2617.4465248242627</v>
      </c>
      <c r="P856" s="13">
        <v>2604.8981273873792</v>
      </c>
      <c r="Q856" s="14">
        <v>2593.5715908122615</v>
      </c>
      <c r="R856" s="14">
        <v>2599.7012178660971</v>
      </c>
      <c r="S856" s="14">
        <v>2620.9247393064229</v>
      </c>
      <c r="T856" s="14">
        <v>2626.5097300768225</v>
      </c>
      <c r="U856" s="5">
        <v>2643.0149984789373</v>
      </c>
      <c r="V856" s="5">
        <v>2656.0990922145052</v>
      </c>
      <c r="W856" s="5">
        <v>2675.3516905288893</v>
      </c>
      <c r="X856" s="5">
        <v>2692.908677958505</v>
      </c>
      <c r="Y856" s="5">
        <v>2725.4838969285602</v>
      </c>
      <c r="Z856" s="5">
        <v>2732.9561258870108</v>
      </c>
      <c r="AA856" s="5">
        <v>2730.6670498567591</v>
      </c>
      <c r="AB856" s="5">
        <v>2737.8004984818344</v>
      </c>
      <c r="AC856" s="5">
        <v>2759.011616441268</v>
      </c>
    </row>
    <row r="857" spans="1:29" s="5" customFormat="1">
      <c r="A857" s="1" t="s">
        <v>524</v>
      </c>
      <c r="B857" s="1" t="s">
        <v>525</v>
      </c>
      <c r="C857" s="1"/>
      <c r="D857" s="1" t="s">
        <v>561</v>
      </c>
      <c r="E857" s="1"/>
      <c r="F857" s="1">
        <v>49</v>
      </c>
      <c r="G857" s="1" t="s">
        <v>837</v>
      </c>
      <c r="H857" s="1" t="str">
        <f t="shared" si="14"/>
        <v>49아파트중위단위전세가격</v>
      </c>
      <c r="I857" s="1" t="s">
        <v>874</v>
      </c>
      <c r="J857" s="13">
        <v>3205.4349594385421</v>
      </c>
      <c r="K857" s="13">
        <v>3255.7078193020052</v>
      </c>
      <c r="L857" s="13">
        <v>3224.5822777212184</v>
      </c>
      <c r="M857" s="13">
        <v>3242.2802936943881</v>
      </c>
      <c r="N857" s="13">
        <v>3213.1530629277249</v>
      </c>
      <c r="O857" s="13">
        <v>3200.9136718825785</v>
      </c>
      <c r="P857" s="13">
        <v>3187.7302831041907</v>
      </c>
      <c r="Q857" s="14">
        <v>3188.497778339326</v>
      </c>
      <c r="R857" s="14">
        <v>3188.497778339326</v>
      </c>
      <c r="S857" s="14">
        <v>3280.7453756365071</v>
      </c>
      <c r="T857" s="14">
        <v>3288.2657319312302</v>
      </c>
      <c r="U857" s="5">
        <v>3288.2657319312302</v>
      </c>
      <c r="V857" s="5">
        <v>3326.129906858087</v>
      </c>
      <c r="W857" s="5">
        <v>3348.2089518158468</v>
      </c>
      <c r="X857" s="5">
        <v>3456.5526744742015</v>
      </c>
      <c r="Y857" s="5">
        <v>3472.7650543166947</v>
      </c>
      <c r="Z857" s="5">
        <v>3498.3473704610469</v>
      </c>
      <c r="AA857" s="5">
        <v>3503.5035035035035</v>
      </c>
      <c r="AB857" s="5">
        <v>3503.5035035035035</v>
      </c>
      <c r="AC857" s="5">
        <v>3542.9063151914752</v>
      </c>
    </row>
    <row r="858" spans="1:29" s="5" customFormat="1">
      <c r="A858" s="1" t="s">
        <v>524</v>
      </c>
      <c r="B858" s="1" t="s">
        <v>525</v>
      </c>
      <c r="C858" s="1"/>
      <c r="D858" s="1" t="s">
        <v>562</v>
      </c>
      <c r="E858" s="1"/>
      <c r="F858" s="1">
        <v>50</v>
      </c>
      <c r="G858" s="1" t="s">
        <v>837</v>
      </c>
      <c r="H858" s="1" t="str">
        <f t="shared" si="14"/>
        <v>50아파트중위단위전세가격</v>
      </c>
      <c r="I858" s="1" t="s">
        <v>874</v>
      </c>
      <c r="J858" s="13">
        <v>3618.9243262327882</v>
      </c>
      <c r="K858" s="13">
        <v>3618.9243262327882</v>
      </c>
      <c r="L858" s="13">
        <v>3644.1600013459029</v>
      </c>
      <c r="M858" s="13">
        <v>3632.3911417483978</v>
      </c>
      <c r="N858" s="13">
        <v>3632.3911417483978</v>
      </c>
      <c r="O858" s="13">
        <v>3632.3911417483978</v>
      </c>
      <c r="P858" s="13">
        <v>3637.806395124252</v>
      </c>
      <c r="Q858" s="14">
        <v>3637.806395124252</v>
      </c>
      <c r="R858" s="14">
        <v>3653.9070959217534</v>
      </c>
      <c r="S858" s="14">
        <v>3671.4150179986623</v>
      </c>
      <c r="T858" s="14">
        <v>3690.3506391589917</v>
      </c>
      <c r="U858" s="5">
        <v>3696.5063616423649</v>
      </c>
      <c r="V858" s="5">
        <v>3714.1596510386225</v>
      </c>
      <c r="W858" s="5">
        <v>3824.8793691891256</v>
      </c>
      <c r="X858" s="5">
        <v>3824.8793691891256</v>
      </c>
      <c r="Y858" s="5">
        <v>3824.8793691891256</v>
      </c>
      <c r="Z858" s="5">
        <v>3824.8793691891256</v>
      </c>
      <c r="AA858" s="5">
        <v>3824.8793691891256</v>
      </c>
      <c r="AB858" s="5">
        <v>3942.5679651641758</v>
      </c>
      <c r="AC858" s="5">
        <v>3977.9380069503259</v>
      </c>
    </row>
    <row r="859" spans="1:29" s="5" customFormat="1">
      <c r="A859" s="1" t="s">
        <v>524</v>
      </c>
      <c r="B859" s="1" t="s">
        <v>525</v>
      </c>
      <c r="C859" s="1"/>
      <c r="D859" s="1" t="s">
        <v>563</v>
      </c>
      <c r="E859" s="1"/>
      <c r="F859" s="1">
        <v>51</v>
      </c>
      <c r="G859" s="1" t="s">
        <v>837</v>
      </c>
      <c r="H859" s="1" t="str">
        <f t="shared" si="14"/>
        <v>51아파트중위단위전세가격</v>
      </c>
      <c r="I859" s="1" t="s">
        <v>874</v>
      </c>
      <c r="J859" s="13">
        <v>2829.5279859774573</v>
      </c>
      <c r="K859" s="13">
        <v>2829.5279859774573</v>
      </c>
      <c r="L859" s="13">
        <v>2829.5279859774573</v>
      </c>
      <c r="M859" s="13">
        <v>2825.1912889935256</v>
      </c>
      <c r="N859" s="13">
        <v>2825.1912889935256</v>
      </c>
      <c r="O859" s="13">
        <v>2812.5588463751219</v>
      </c>
      <c r="P859" s="13">
        <v>2800.7908177292011</v>
      </c>
      <c r="Q859" s="14">
        <v>2771.7285831614154</v>
      </c>
      <c r="R859" s="14">
        <v>2766.3331371394938</v>
      </c>
      <c r="S859" s="14">
        <v>2766.3331371394938</v>
      </c>
      <c r="T859" s="14">
        <v>2778.1221826396427</v>
      </c>
      <c r="U859" s="5">
        <v>2783.3547882367266</v>
      </c>
      <c r="V859" s="5">
        <v>2766.3331371394938</v>
      </c>
      <c r="W859" s="5">
        <v>2824.8255555262785</v>
      </c>
      <c r="X859" s="5">
        <v>2825.1912889935256</v>
      </c>
      <c r="Y859" s="5">
        <v>2852.2582448917042</v>
      </c>
      <c r="Z859" s="5">
        <v>2852.2582448917042</v>
      </c>
      <c r="AA859" s="5">
        <v>2835.1373666538334</v>
      </c>
      <c r="AB859" s="5">
        <v>2835.1373666538334</v>
      </c>
      <c r="AC859" s="5">
        <v>2835.1373666538334</v>
      </c>
    </row>
    <row r="860" spans="1:29" s="5" customFormat="1">
      <c r="A860" s="1" t="s">
        <v>524</v>
      </c>
      <c r="B860" s="1" t="s">
        <v>525</v>
      </c>
      <c r="C860" s="1"/>
      <c r="D860" s="1" t="s">
        <v>564</v>
      </c>
      <c r="E860" s="1"/>
      <c r="F860" s="1">
        <v>52</v>
      </c>
      <c r="G860" s="1" t="s">
        <v>837</v>
      </c>
      <c r="H860" s="1" t="str">
        <f t="shared" si="14"/>
        <v>52아파트중위단위전세가격</v>
      </c>
      <c r="I860" s="1" t="s">
        <v>874</v>
      </c>
      <c r="J860" s="13">
        <v>2487.6138023188018</v>
      </c>
      <c r="K860" s="13">
        <v>2487.6138023188018</v>
      </c>
      <c r="L860" s="13">
        <v>2510.4242661494568</v>
      </c>
      <c r="M860" s="13">
        <v>2495.5960070463884</v>
      </c>
      <c r="N860" s="13">
        <v>2495.5960070463884</v>
      </c>
      <c r="O860" s="13">
        <v>2495.5960070463884</v>
      </c>
      <c r="P860" s="13">
        <v>2495.5960070463884</v>
      </c>
      <c r="Q860" s="14">
        <v>2487.6138023188018</v>
      </c>
      <c r="R860" s="14">
        <v>2496.4601512220879</v>
      </c>
      <c r="S860" s="14">
        <v>2532.1780640013476</v>
      </c>
      <c r="T860" s="14">
        <v>2513.8145544306817</v>
      </c>
      <c r="U860" s="5">
        <v>2495.5960070463884</v>
      </c>
      <c r="V860" s="5">
        <v>2514.4849325090204</v>
      </c>
      <c r="W860" s="5">
        <v>2535.1580073865816</v>
      </c>
      <c r="X860" s="5">
        <v>2538.6704451529108</v>
      </c>
      <c r="Y860" s="5">
        <v>2538.6704451529108</v>
      </c>
      <c r="Z860" s="5">
        <v>2593.4292020828534</v>
      </c>
      <c r="AA860" s="5">
        <v>2609.0828322591433</v>
      </c>
      <c r="AB860" s="5">
        <v>2629.3201360536523</v>
      </c>
      <c r="AC860" s="5">
        <v>2643.097643097643</v>
      </c>
    </row>
    <row r="861" spans="1:29" s="5" customFormat="1">
      <c r="A861" s="1" t="s">
        <v>524</v>
      </c>
      <c r="B861" s="1" t="s">
        <v>525</v>
      </c>
      <c r="C861" s="1"/>
      <c r="D861" s="1" t="s">
        <v>565</v>
      </c>
      <c r="E861" s="1"/>
      <c r="F861" s="1">
        <v>53</v>
      </c>
      <c r="G861" s="1" t="s">
        <v>837</v>
      </c>
      <c r="H861" s="1" t="str">
        <f t="shared" si="14"/>
        <v>53아파트중위단위전세가격</v>
      </c>
      <c r="I861" s="1" t="s">
        <v>874</v>
      </c>
      <c r="J861" s="13">
        <v>2672.010688042752</v>
      </c>
      <c r="K861" s="13">
        <v>2686.2745098039213</v>
      </c>
      <c r="L861" s="13">
        <v>2710.857573900335</v>
      </c>
      <c r="M861" s="13">
        <v>2710.857573900335</v>
      </c>
      <c r="N861" s="13">
        <v>2710.857573900335</v>
      </c>
      <c r="O861" s="13">
        <v>2715.5920114589958</v>
      </c>
      <c r="P861" s="13">
        <v>2708.8476406632426</v>
      </c>
      <c r="Q861" s="14">
        <v>2708.8476406632426</v>
      </c>
      <c r="R861" s="14">
        <v>2702.9411764705883</v>
      </c>
      <c r="S861" s="14">
        <v>2702.9411764705883</v>
      </c>
      <c r="T861" s="14">
        <v>2702.9411764705883</v>
      </c>
      <c r="U861" s="5">
        <v>2702.9411764705883</v>
      </c>
      <c r="V861" s="5">
        <v>2702.9411764705883</v>
      </c>
      <c r="W861" s="5">
        <v>2702.9411764705883</v>
      </c>
      <c r="X861" s="5">
        <v>2722.9309223646178</v>
      </c>
      <c r="Y861" s="5">
        <v>2782.8439115764363</v>
      </c>
      <c r="Z861" s="5">
        <v>2812.3153645555676</v>
      </c>
      <c r="AA861" s="5">
        <v>2826.1893546867641</v>
      </c>
      <c r="AB861" s="5">
        <v>2826.1893546867641</v>
      </c>
      <c r="AC861" s="5">
        <v>2833.7261737188996</v>
      </c>
    </row>
    <row r="862" spans="1:29" s="5" customFormat="1">
      <c r="A862" s="1" t="s">
        <v>524</v>
      </c>
      <c r="B862" s="1" t="s">
        <v>525</v>
      </c>
      <c r="C862" s="1"/>
      <c r="D862" s="1" t="s">
        <v>566</v>
      </c>
      <c r="E862" s="1"/>
      <c r="F862" s="1">
        <v>54</v>
      </c>
      <c r="G862" s="1" t="s">
        <v>837</v>
      </c>
      <c r="H862" s="1" t="str">
        <f t="shared" si="14"/>
        <v>54아파트중위단위전세가격</v>
      </c>
      <c r="I862" s="1" t="s">
        <v>874</v>
      </c>
      <c r="J862" s="13">
        <v>2243.0127221969356</v>
      </c>
      <c r="K862" s="13">
        <v>2243.0127221969356</v>
      </c>
      <c r="L862" s="13">
        <v>2224.793636250643</v>
      </c>
      <c r="M862" s="13">
        <v>2236.5708120838781</v>
      </c>
      <c r="N862" s="13">
        <v>2219.0606938296187</v>
      </c>
      <c r="O862" s="13">
        <v>2215.2618423260333</v>
      </c>
      <c r="P862" s="13">
        <v>2215.2618423260333</v>
      </c>
      <c r="Q862" s="14">
        <v>2203.8815346684528</v>
      </c>
      <c r="R862" s="14">
        <v>2221.5900524655135</v>
      </c>
      <c r="S862" s="14">
        <v>2258.0796824348945</v>
      </c>
      <c r="T862" s="14">
        <v>2261.7543178816786</v>
      </c>
      <c r="U862" s="5">
        <v>2257.2038352283507</v>
      </c>
      <c r="V862" s="5">
        <v>2261.7543178816786</v>
      </c>
      <c r="W862" s="5">
        <v>2271.8793375576724</v>
      </c>
      <c r="X862" s="5">
        <v>2323.2106533964889</v>
      </c>
      <c r="Y862" s="5">
        <v>2366.9336173722454</v>
      </c>
      <c r="Z862" s="5">
        <v>2372.8208185967833</v>
      </c>
      <c r="AA862" s="5">
        <v>2366.9322306801655</v>
      </c>
      <c r="AB862" s="5">
        <v>2366.9322306801655</v>
      </c>
      <c r="AC862" s="5">
        <v>2380.6443630154372</v>
      </c>
    </row>
    <row r="863" spans="1:29" s="5" customFormat="1">
      <c r="A863" s="1" t="s">
        <v>524</v>
      </c>
      <c r="B863" s="1" t="s">
        <v>525</v>
      </c>
      <c r="C863" s="1"/>
      <c r="D863" s="1" t="s">
        <v>567</v>
      </c>
      <c r="E863" s="1"/>
      <c r="F863" s="1">
        <v>55</v>
      </c>
      <c r="G863" s="1" t="s">
        <v>837</v>
      </c>
      <c r="H863" s="1" t="str">
        <f t="shared" si="14"/>
        <v>55아파트중위단위전세가격</v>
      </c>
      <c r="I863" s="1" t="s">
        <v>874</v>
      </c>
      <c r="J863" s="13">
        <v>2224.3558950022725</v>
      </c>
      <c r="K863" s="13">
        <v>2224.3558950022725</v>
      </c>
      <c r="L863" s="13">
        <v>2224.3558950022725</v>
      </c>
      <c r="M863" s="13">
        <v>2224.3558950022725</v>
      </c>
      <c r="N863" s="13">
        <v>2224.3558950022725</v>
      </c>
      <c r="O863" s="13">
        <v>2228.6355796005173</v>
      </c>
      <c r="P863" s="13">
        <v>2209.8216583107155</v>
      </c>
      <c r="Q863" s="14">
        <v>2186.8741251536694</v>
      </c>
      <c r="R863" s="14">
        <v>2193.7321937321935</v>
      </c>
      <c r="S863" s="14">
        <v>2191.3264437258376</v>
      </c>
      <c r="T863" s="14">
        <v>2188.9206937194813</v>
      </c>
      <c r="U863" s="5">
        <v>2188.9206937194813</v>
      </c>
      <c r="V863" s="5">
        <v>2234.0388819634359</v>
      </c>
      <c r="W863" s="5">
        <v>2233.2547174604169</v>
      </c>
      <c r="X863" s="5">
        <v>2196.664755677376</v>
      </c>
      <c r="Y863" s="5">
        <v>2249.9547842606844</v>
      </c>
      <c r="Z863" s="5">
        <v>2242.4173993376135</v>
      </c>
      <c r="AA863" s="5">
        <v>2212.3893805309735</v>
      </c>
      <c r="AB863" s="5">
        <v>2212.3893805309735</v>
      </c>
      <c r="AC863" s="5">
        <v>2251.1893106448524</v>
      </c>
    </row>
    <row r="864" spans="1:29" s="5" customFormat="1">
      <c r="A864" s="1" t="s">
        <v>524</v>
      </c>
      <c r="B864" s="1" t="s">
        <v>525</v>
      </c>
      <c r="C864" s="1"/>
      <c r="D864" s="1" t="s">
        <v>568</v>
      </c>
      <c r="E864" s="1"/>
      <c r="F864" s="1">
        <v>56</v>
      </c>
      <c r="G864" s="1" t="s">
        <v>837</v>
      </c>
      <c r="H864" s="1" t="str">
        <f t="shared" si="14"/>
        <v>56아파트중위단위전세가격</v>
      </c>
      <c r="I864" s="1" t="s">
        <v>874</v>
      </c>
      <c r="J864" s="13">
        <v>2496.9500527901791</v>
      </c>
      <c r="K864" s="13">
        <v>2501.6156278461231</v>
      </c>
      <c r="L864" s="13">
        <v>2497.9472714664353</v>
      </c>
      <c r="M864" s="13">
        <v>2443.1316360724149</v>
      </c>
      <c r="N864" s="13">
        <v>2412.7127401280814</v>
      </c>
      <c r="O864" s="13">
        <v>2403.1022063706073</v>
      </c>
      <c r="P864" s="13">
        <v>2381.2359400624314</v>
      </c>
      <c r="Q864" s="14">
        <v>2368.5099910539684</v>
      </c>
      <c r="R864" s="14">
        <v>2379.9262852874299</v>
      </c>
      <c r="S864" s="14">
        <v>2399.7435433871678</v>
      </c>
      <c r="T864" s="14">
        <v>2413.3250027365648</v>
      </c>
      <c r="U864" s="5">
        <v>2437.8740879061047</v>
      </c>
      <c r="V864" s="5">
        <v>2442.9315178213856</v>
      </c>
      <c r="W864" s="5">
        <v>2447.6002824916341</v>
      </c>
      <c r="X864" s="5">
        <v>2465.8049586313573</v>
      </c>
      <c r="Y864" s="5">
        <v>2498.3327196780724</v>
      </c>
      <c r="Z864" s="5">
        <v>2486.9474416985731</v>
      </c>
      <c r="AA864" s="5">
        <v>2486.9474416985731</v>
      </c>
      <c r="AB864" s="5">
        <v>2478.7325059830227</v>
      </c>
      <c r="AC864" s="5">
        <v>2499.5690398207207</v>
      </c>
    </row>
    <row r="865" spans="1:29" s="5" customFormat="1">
      <c r="A865" s="1" t="s">
        <v>524</v>
      </c>
      <c r="B865" s="1" t="s">
        <v>525</v>
      </c>
      <c r="C865" s="1" t="s">
        <v>529</v>
      </c>
      <c r="D865" s="1"/>
      <c r="E865" s="1"/>
      <c r="F865" s="1">
        <v>57</v>
      </c>
      <c r="G865" s="1" t="s">
        <v>837</v>
      </c>
      <c r="H865" s="1" t="str">
        <f t="shared" si="14"/>
        <v>57아파트중위단위전세가격</v>
      </c>
      <c r="I865" s="1" t="s">
        <v>874</v>
      </c>
      <c r="J865" s="13">
        <v>2946.042935212</v>
      </c>
      <c r="K865" s="13">
        <v>2967.1027759856556</v>
      </c>
      <c r="L865" s="13">
        <v>2967.1027759856556</v>
      </c>
      <c r="M865" s="13">
        <v>2975.4005948438448</v>
      </c>
      <c r="N865" s="13">
        <v>2975.4005948438448</v>
      </c>
      <c r="O865" s="13">
        <v>2955.076680339248</v>
      </c>
      <c r="P865" s="13">
        <v>2952.2118183853086</v>
      </c>
      <c r="Q865" s="14">
        <v>2959.7909069693956</v>
      </c>
      <c r="R865" s="14">
        <v>2979.1061082595411</v>
      </c>
      <c r="S865" s="14">
        <v>2994.6501862815667</v>
      </c>
      <c r="T865" s="14">
        <v>2995.9527529742795</v>
      </c>
      <c r="U865" s="5">
        <v>2958.7928547370793</v>
      </c>
      <c r="V865" s="5">
        <v>2958.7928547370793</v>
      </c>
      <c r="W865" s="5">
        <v>2966.7429214031631</v>
      </c>
      <c r="X865" s="5">
        <v>3010.0467583199675</v>
      </c>
      <c r="Y865" s="5">
        <v>3035.5311000734341</v>
      </c>
      <c r="Z865" s="5">
        <v>3039.4290815062018</v>
      </c>
      <c r="AA865" s="5">
        <v>3041.95757991242</v>
      </c>
      <c r="AB865" s="5">
        <v>3041.95757991242</v>
      </c>
      <c r="AC865" s="5">
        <v>3070.5147512105141</v>
      </c>
    </row>
    <row r="866" spans="1:29" s="5" customFormat="1">
      <c r="A866" s="1" t="s">
        <v>524</v>
      </c>
      <c r="B866" s="1" t="s">
        <v>525</v>
      </c>
      <c r="C866" s="1"/>
      <c r="D866" s="1" t="s">
        <v>569</v>
      </c>
      <c r="E866" s="1"/>
      <c r="F866" s="1">
        <v>58</v>
      </c>
      <c r="G866" s="1" t="s">
        <v>837</v>
      </c>
      <c r="H866" s="1" t="str">
        <f t="shared" si="14"/>
        <v>58아파트중위단위전세가격</v>
      </c>
      <c r="I866" s="1" t="s">
        <v>874</v>
      </c>
      <c r="J866" s="13">
        <v>2249.7993551417112</v>
      </c>
      <c r="K866" s="13">
        <v>2249.7993551417112</v>
      </c>
      <c r="L866" s="13">
        <v>2249.7993551417112</v>
      </c>
      <c r="M866" s="13">
        <v>2249.7993551417112</v>
      </c>
      <c r="N866" s="13">
        <v>2249.7993551417112</v>
      </c>
      <c r="O866" s="13">
        <v>2192.5707925674251</v>
      </c>
      <c r="P866" s="13">
        <v>2167.6384332013977</v>
      </c>
      <c r="Q866" s="14">
        <v>2186.2830662092761</v>
      </c>
      <c r="R866" s="14">
        <v>2210.3601121681822</v>
      </c>
      <c r="S866" s="14">
        <v>2246.8312255303572</v>
      </c>
      <c r="T866" s="14">
        <v>2246.8312255303572</v>
      </c>
      <c r="U866" s="5">
        <v>2258.151433459936</v>
      </c>
      <c r="V866" s="5">
        <v>2258.151433459936</v>
      </c>
      <c r="W866" s="5">
        <v>2269.4716413895158</v>
      </c>
      <c r="X866" s="5">
        <v>2284.8675770353384</v>
      </c>
      <c r="Y866" s="5">
        <v>2298.6252399304221</v>
      </c>
      <c r="Z866" s="5">
        <v>2310.975236323121</v>
      </c>
      <c r="AA866" s="5">
        <v>2310.975236323121</v>
      </c>
      <c r="AB866" s="5">
        <v>2310.975236323121</v>
      </c>
      <c r="AC866" s="5">
        <v>2306.4627445524648</v>
      </c>
    </row>
    <row r="867" spans="1:29" s="5" customFormat="1">
      <c r="A867" s="1" t="s">
        <v>524</v>
      </c>
      <c r="B867" s="1" t="s">
        <v>525</v>
      </c>
      <c r="C867" s="1"/>
      <c r="D867" s="1" t="s">
        <v>570</v>
      </c>
      <c r="E867" s="1"/>
      <c r="F867" s="1">
        <v>59</v>
      </c>
      <c r="G867" s="1" t="s">
        <v>837</v>
      </c>
      <c r="H867" s="1" t="str">
        <f t="shared" si="14"/>
        <v>59아파트중위단위전세가격</v>
      </c>
      <c r="I867" s="1" t="s">
        <v>874</v>
      </c>
      <c r="J867" s="13">
        <v>2794.4111776447103</v>
      </c>
      <c r="K867" s="13">
        <v>2868.8849277084573</v>
      </c>
      <c r="L867" s="13">
        <v>2868.8849277084573</v>
      </c>
      <c r="M867" s="13">
        <v>2868.8849277084573</v>
      </c>
      <c r="N867" s="13">
        <v>2868.8849277084573</v>
      </c>
      <c r="O867" s="13">
        <v>2853.5036365220462</v>
      </c>
      <c r="P867" s="13">
        <v>2869.8099286334582</v>
      </c>
      <c r="Q867" s="14">
        <v>2876.3811003674386</v>
      </c>
      <c r="R867" s="14">
        <v>2882.8247505654772</v>
      </c>
      <c r="S867" s="14">
        <v>2901.7927107099081</v>
      </c>
      <c r="T867" s="14">
        <v>2906.3989671083805</v>
      </c>
      <c r="U867" s="5">
        <v>2882.8247505654772</v>
      </c>
      <c r="V867" s="5">
        <v>2882.8247505654772</v>
      </c>
      <c r="W867" s="5">
        <v>2899.0450204638473</v>
      </c>
      <c r="X867" s="5">
        <v>2996.6329966329968</v>
      </c>
      <c r="Y867" s="5">
        <v>2984.3110504774895</v>
      </c>
      <c r="Z867" s="5">
        <v>2984.3110504774895</v>
      </c>
      <c r="AA867" s="5">
        <v>2984.3110504774895</v>
      </c>
      <c r="AB867" s="5">
        <v>2984.3110504774895</v>
      </c>
      <c r="AC867" s="5">
        <v>3049.9400553970813</v>
      </c>
    </row>
    <row r="868" spans="1:29" s="5" customFormat="1">
      <c r="A868" s="1" t="s">
        <v>524</v>
      </c>
      <c r="B868" s="1" t="s">
        <v>525</v>
      </c>
      <c r="C868" s="1"/>
      <c r="D868" s="1" t="s">
        <v>571</v>
      </c>
      <c r="E868" s="1"/>
      <c r="F868" s="1">
        <v>60</v>
      </c>
      <c r="G868" s="1" t="s">
        <v>837</v>
      </c>
      <c r="H868" s="1" t="str">
        <f t="shared" si="14"/>
        <v>60아파트중위단위전세가격</v>
      </c>
      <c r="I868" s="1" t="s">
        <v>874</v>
      </c>
      <c r="J868" s="13">
        <v>3487.5426939182089</v>
      </c>
      <c r="K868" s="13">
        <v>3487.5426939182089</v>
      </c>
      <c r="L868" s="13">
        <v>3487.5426939182089</v>
      </c>
      <c r="M868" s="13">
        <v>3506.4837983727557</v>
      </c>
      <c r="N868" s="13">
        <v>3506.4837983727557</v>
      </c>
      <c r="O868" s="13">
        <v>3506.4837983727557</v>
      </c>
      <c r="P868" s="13">
        <v>3505.3046832610153</v>
      </c>
      <c r="Q868" s="14">
        <v>3506.4837983727557</v>
      </c>
      <c r="R868" s="14">
        <v>3531.073446327684</v>
      </c>
      <c r="S868" s="14">
        <v>3531.073446327684</v>
      </c>
      <c r="T868" s="14">
        <v>3531.073446327684</v>
      </c>
      <c r="U868" s="5">
        <v>3541.7356574444811</v>
      </c>
      <c r="V868" s="5">
        <v>3541.7356574444811</v>
      </c>
      <c r="W868" s="5">
        <v>3541.7356574444811</v>
      </c>
      <c r="X868" s="5">
        <v>3570.9500229001524</v>
      </c>
      <c r="Y868" s="5">
        <v>3629.9754874652585</v>
      </c>
      <c r="Z868" s="5">
        <v>3629.9754874652585</v>
      </c>
      <c r="AA868" s="5">
        <v>3636.075319531833</v>
      </c>
      <c r="AB868" s="5">
        <v>3636.075319531833</v>
      </c>
      <c r="AC868" s="5">
        <v>3665.6786351031769</v>
      </c>
    </row>
    <row r="869" spans="1:29" s="5" customFormat="1">
      <c r="A869" s="1" t="s">
        <v>524</v>
      </c>
      <c r="B869" s="1" t="s">
        <v>525</v>
      </c>
      <c r="C869" s="1" t="s">
        <v>530</v>
      </c>
      <c r="D869" s="1"/>
      <c r="E869" s="1"/>
      <c r="F869" s="1">
        <v>61</v>
      </c>
      <c r="G869" s="1" t="s">
        <v>837</v>
      </c>
      <c r="H869" s="1" t="str">
        <f t="shared" si="14"/>
        <v>61아파트중위단위전세가격</v>
      </c>
      <c r="I869" s="1" t="s">
        <v>874</v>
      </c>
      <c r="J869" s="13">
        <v>3423.4604409285803</v>
      </c>
      <c r="K869" s="13">
        <v>3413.0034246179507</v>
      </c>
      <c r="L869" s="13">
        <v>3400.230171472489</v>
      </c>
      <c r="M869" s="13">
        <v>3380.5404911744636</v>
      </c>
      <c r="N869" s="13">
        <v>3356.8158223080663</v>
      </c>
      <c r="O869" s="13">
        <v>3337.2887265397508</v>
      </c>
      <c r="P869" s="13">
        <v>3305.9816817842857</v>
      </c>
      <c r="Q869" s="14">
        <v>3299.5781295548104</v>
      </c>
      <c r="R869" s="14">
        <v>3340.6316645133293</v>
      </c>
      <c r="S869" s="14">
        <v>3380.1250679866839</v>
      </c>
      <c r="T869" s="14">
        <v>3417.5969464967975</v>
      </c>
      <c r="U869" s="5">
        <v>3440.1101735376387</v>
      </c>
      <c r="V869" s="5">
        <v>3459.1434523540379</v>
      </c>
      <c r="W869" s="5">
        <v>3474.2476787428709</v>
      </c>
      <c r="X869" s="5">
        <v>3491.077710461047</v>
      </c>
      <c r="Y869" s="5">
        <v>3510.3064556244658</v>
      </c>
      <c r="Z869" s="5">
        <v>3512.3629713681871</v>
      </c>
      <c r="AA869" s="5">
        <v>3521.1634078917505</v>
      </c>
      <c r="AB869" s="5">
        <v>3542.6501727780023</v>
      </c>
      <c r="AC869" s="5">
        <v>3597.7793042316762</v>
      </c>
    </row>
    <row r="870" spans="1:29" s="5" customFormat="1">
      <c r="A870" s="1" t="s">
        <v>524</v>
      </c>
      <c r="B870" s="1" t="s">
        <v>525</v>
      </c>
      <c r="C870" s="1" t="s">
        <v>531</v>
      </c>
      <c r="D870" s="1"/>
      <c r="E870" s="1"/>
      <c r="F870" s="1">
        <v>62</v>
      </c>
      <c r="G870" s="1" t="s">
        <v>837</v>
      </c>
      <c r="H870" s="1" t="str">
        <f t="shared" si="14"/>
        <v>62아파트중위단위전세가격</v>
      </c>
      <c r="I870" s="1" t="s">
        <v>874</v>
      </c>
      <c r="J870" s="13">
        <v>2966.0516707323895</v>
      </c>
      <c r="K870" s="13">
        <v>2965.1388544047923</v>
      </c>
      <c r="L870" s="13">
        <v>2957.5864509390885</v>
      </c>
      <c r="M870" s="13">
        <v>2937.8103706698507</v>
      </c>
      <c r="N870" s="13">
        <v>2926.5454318564998</v>
      </c>
      <c r="O870" s="13">
        <v>2927.3848338828116</v>
      </c>
      <c r="P870" s="13">
        <v>2912.42505175817</v>
      </c>
      <c r="Q870" s="14">
        <v>2913.9050534568537</v>
      </c>
      <c r="R870" s="14">
        <v>2935.2972667691079</v>
      </c>
      <c r="S870" s="14">
        <v>2954.3634564573899</v>
      </c>
      <c r="T870" s="14">
        <v>2964.6727756161422</v>
      </c>
      <c r="U870" s="5">
        <v>2956.5838855044603</v>
      </c>
      <c r="V870" s="5">
        <v>2966.6624761815874</v>
      </c>
      <c r="W870" s="5">
        <v>2976.9529134620425</v>
      </c>
      <c r="X870" s="5">
        <v>2996.7252775421589</v>
      </c>
      <c r="Y870" s="5">
        <v>3022.4198663207376</v>
      </c>
      <c r="Z870" s="5">
        <v>3045.5792017905956</v>
      </c>
      <c r="AA870" s="5">
        <v>3056.3956918403323</v>
      </c>
      <c r="AB870" s="5">
        <v>3067.8753587916617</v>
      </c>
      <c r="AC870" s="5">
        <v>3110.6056141030581</v>
      </c>
    </row>
    <row r="871" spans="1:29" s="5" customFormat="1">
      <c r="A871" s="1" t="s">
        <v>524</v>
      </c>
      <c r="B871" s="1" t="s">
        <v>525</v>
      </c>
      <c r="C871" s="1"/>
      <c r="D871" s="1" t="s">
        <v>572</v>
      </c>
      <c r="E871" s="1"/>
      <c r="F871" s="1">
        <v>63</v>
      </c>
      <c r="G871" s="1" t="s">
        <v>837</v>
      </c>
      <c r="H871" s="1" t="str">
        <f t="shared" si="14"/>
        <v>63아파트중위단위전세가격</v>
      </c>
      <c r="I871" s="1" t="s">
        <v>874</v>
      </c>
      <c r="J871" s="13">
        <v>3532.8910748894205</v>
      </c>
      <c r="K871" s="13">
        <v>3532.8910748894205</v>
      </c>
      <c r="L871" s="13">
        <v>3502.8766991909961</v>
      </c>
      <c r="M871" s="13">
        <v>3466.5049985412829</v>
      </c>
      <c r="N871" s="13">
        <v>3466.5049985412829</v>
      </c>
      <c r="O871" s="13">
        <v>3466.5049985412829</v>
      </c>
      <c r="P871" s="13">
        <v>3460.5312383090159</v>
      </c>
      <c r="Q871" s="14">
        <v>3412.1661371926111</v>
      </c>
      <c r="R871" s="14">
        <v>3470.996587833863</v>
      </c>
      <c r="S871" s="14">
        <v>3489.6705750977108</v>
      </c>
      <c r="T871" s="14">
        <v>3489.6705750977108</v>
      </c>
      <c r="U871" s="5">
        <v>3466.5049985412829</v>
      </c>
      <c r="V871" s="5">
        <v>3497.9423868312756</v>
      </c>
      <c r="W871" s="5">
        <v>3512.1625274897597</v>
      </c>
      <c r="X871" s="5">
        <v>3562.3409669211196</v>
      </c>
      <c r="Y871" s="5">
        <v>3569.9900812678443</v>
      </c>
      <c r="Z871" s="5">
        <v>3629.2573981016194</v>
      </c>
      <c r="AA871" s="5">
        <v>3568.4924987796767</v>
      </c>
      <c r="AB871" s="5">
        <v>3568.4924987796767</v>
      </c>
      <c r="AC871" s="5">
        <v>3632.1496005411768</v>
      </c>
    </row>
    <row r="872" spans="1:29" s="5" customFormat="1">
      <c r="A872" s="1" t="s">
        <v>524</v>
      </c>
      <c r="B872" s="1" t="s">
        <v>525</v>
      </c>
      <c r="C872" s="1"/>
      <c r="D872" s="1" t="s">
        <v>573</v>
      </c>
      <c r="E872" s="1"/>
      <c r="F872" s="1">
        <v>64</v>
      </c>
      <c r="G872" s="1" t="s">
        <v>837</v>
      </c>
      <c r="H872" s="1" t="str">
        <f t="shared" si="14"/>
        <v>64아파트중위단위전세가격</v>
      </c>
      <c r="I872" s="1" t="s">
        <v>874</v>
      </c>
      <c r="J872" s="13">
        <v>2828.2828282828282</v>
      </c>
      <c r="K872" s="13">
        <v>2800.7333214671253</v>
      </c>
      <c r="L872" s="13">
        <v>2830.7726650268087</v>
      </c>
      <c r="M872" s="13">
        <v>2822.5491353077009</v>
      </c>
      <c r="N872" s="13">
        <v>2781.3861674646669</v>
      </c>
      <c r="O872" s="13">
        <v>2765.2637906432174</v>
      </c>
      <c r="P872" s="13">
        <v>2717.391304347826</v>
      </c>
      <c r="Q872" s="14">
        <v>2712.1372608359393</v>
      </c>
      <c r="R872" s="14">
        <v>2712.1372608359393</v>
      </c>
      <c r="S872" s="14">
        <v>2746.0692943593949</v>
      </c>
      <c r="T872" s="14">
        <v>2793.9001545992269</v>
      </c>
      <c r="U872" s="5">
        <v>2794.2558251366836</v>
      </c>
      <c r="V872" s="5">
        <v>2810.7664087847834</v>
      </c>
      <c r="W872" s="5">
        <v>2825.2532034430069</v>
      </c>
      <c r="X872" s="5">
        <v>2837.8471061554214</v>
      </c>
      <c r="Y872" s="5">
        <v>2863.2025450689289</v>
      </c>
      <c r="Z872" s="5">
        <v>2883.3706013887254</v>
      </c>
      <c r="AA872" s="5">
        <v>2887.8297026398695</v>
      </c>
      <c r="AB872" s="5">
        <v>2904.0404040404042</v>
      </c>
      <c r="AC872" s="5">
        <v>2943.7387361565889</v>
      </c>
    </row>
    <row r="873" spans="1:29" s="5" customFormat="1">
      <c r="A873" s="1" t="s">
        <v>524</v>
      </c>
      <c r="B873" s="1" t="s">
        <v>525</v>
      </c>
      <c r="C873" s="1"/>
      <c r="D873" s="1" t="s">
        <v>574</v>
      </c>
      <c r="E873" s="1"/>
      <c r="F873" s="1">
        <v>65</v>
      </c>
      <c r="G873" s="1" t="s">
        <v>837</v>
      </c>
      <c r="H873" s="1" t="str">
        <f t="shared" si="14"/>
        <v>65아파트중위단위전세가격</v>
      </c>
      <c r="I873" s="1" t="s">
        <v>874</v>
      </c>
      <c r="J873" s="13">
        <v>2588.5398282150841</v>
      </c>
      <c r="K873" s="13">
        <v>2570.2451237320411</v>
      </c>
      <c r="L873" s="13">
        <v>2568.719162918911</v>
      </c>
      <c r="M873" s="13">
        <v>2502.0850708924104</v>
      </c>
      <c r="N873" s="13">
        <v>2501.8764247057115</v>
      </c>
      <c r="O873" s="13">
        <v>2501.8764247057115</v>
      </c>
      <c r="P873" s="13">
        <v>2501.8764247057115</v>
      </c>
      <c r="Q873" s="14">
        <v>2518.5569918449942</v>
      </c>
      <c r="R873" s="14">
        <v>2543.3023913103616</v>
      </c>
      <c r="S873" s="14">
        <v>2543.3023913103616</v>
      </c>
      <c r="T873" s="14">
        <v>2538.7749938998609</v>
      </c>
      <c r="U873" s="5">
        <v>2538.7749938998609</v>
      </c>
      <c r="V873" s="5">
        <v>2538.7749938998609</v>
      </c>
      <c r="W873" s="5">
        <v>2538.7749938998609</v>
      </c>
      <c r="X873" s="5">
        <v>2563.913678653942</v>
      </c>
      <c r="Y873" s="5">
        <v>2600.8631388415133</v>
      </c>
      <c r="Z873" s="5">
        <v>2609.7931380756149</v>
      </c>
      <c r="AA873" s="5">
        <v>2645.2308922535417</v>
      </c>
      <c r="AB873" s="5">
        <v>2645.2308922535417</v>
      </c>
      <c r="AC873" s="5">
        <v>2651.113937317667</v>
      </c>
    </row>
    <row r="874" spans="1:29" s="5" customFormat="1">
      <c r="A874" s="1" t="s">
        <v>524</v>
      </c>
      <c r="B874" s="1" t="s">
        <v>525</v>
      </c>
      <c r="C874" s="1"/>
      <c r="D874" s="1" t="s">
        <v>575</v>
      </c>
      <c r="E874" s="1"/>
      <c r="F874" s="1">
        <v>66</v>
      </c>
      <c r="G874" s="1" t="s">
        <v>837</v>
      </c>
      <c r="H874" s="1" t="str">
        <f t="shared" si="14"/>
        <v>66아파트중위단위전세가격</v>
      </c>
      <c r="I874" s="1" t="s">
        <v>874</v>
      </c>
      <c r="J874" s="13">
        <v>2118.3947275509004</v>
      </c>
      <c r="K874" s="13">
        <v>2128.1626862142352</v>
      </c>
      <c r="L874" s="13">
        <v>2128.1626862142352</v>
      </c>
      <c r="M874" s="13">
        <v>2123.9541590497192</v>
      </c>
      <c r="N874" s="13">
        <v>2129.4993665087954</v>
      </c>
      <c r="O874" s="13">
        <v>2132.7311504202735</v>
      </c>
      <c r="P874" s="13">
        <v>2132.7311504202735</v>
      </c>
      <c r="Q874" s="14">
        <v>2154.9850879793494</v>
      </c>
      <c r="R874" s="14">
        <v>2118.3947275509004</v>
      </c>
      <c r="S874" s="14">
        <v>2122.3311550741091</v>
      </c>
      <c r="T874" s="14">
        <v>2150.4559191531316</v>
      </c>
      <c r="U874" s="5">
        <v>2155.5213549254759</v>
      </c>
      <c r="V874" s="5">
        <v>2161.4057847242284</v>
      </c>
      <c r="W874" s="5">
        <v>2161.4057847242284</v>
      </c>
      <c r="X874" s="5">
        <v>2161.4057847242284</v>
      </c>
      <c r="Y874" s="5">
        <v>2178.9071129578028</v>
      </c>
      <c r="Z874" s="5">
        <v>2200.7767447334354</v>
      </c>
      <c r="AA874" s="5">
        <v>2212.5456043309405</v>
      </c>
      <c r="AB874" s="5">
        <v>2224.3144639284455</v>
      </c>
      <c r="AC874" s="5">
        <v>2265.5054725197128</v>
      </c>
    </row>
    <row r="875" spans="1:29" s="5" customFormat="1">
      <c r="A875" s="1" t="s">
        <v>524</v>
      </c>
      <c r="B875" s="1" t="s">
        <v>525</v>
      </c>
      <c r="C875" s="1"/>
      <c r="D875" s="1" t="s">
        <v>576</v>
      </c>
      <c r="E875" s="1"/>
      <c r="F875" s="1">
        <v>67</v>
      </c>
      <c r="G875" s="1" t="s">
        <v>837</v>
      </c>
      <c r="H875" s="1" t="str">
        <f t="shared" si="14"/>
        <v>67아파트중위단위전세가격</v>
      </c>
      <c r="I875" s="1" t="s">
        <v>874</v>
      </c>
      <c r="J875" s="13">
        <v>3056.8519336051822</v>
      </c>
      <c r="K875" s="13">
        <v>3040.5119290086104</v>
      </c>
      <c r="L875" s="13">
        <v>3027.1684630990958</v>
      </c>
      <c r="M875" s="13">
        <v>3027.1684630990958</v>
      </c>
      <c r="N875" s="13">
        <v>3027.1684630990958</v>
      </c>
      <c r="O875" s="13">
        <v>3027.1684630990958</v>
      </c>
      <c r="P875" s="13">
        <v>3027.1684630990958</v>
      </c>
      <c r="Q875" s="14">
        <v>3027.1684630990958</v>
      </c>
      <c r="R875" s="14">
        <v>3035.2191202328154</v>
      </c>
      <c r="S875" s="14">
        <v>3055.9014190927301</v>
      </c>
      <c r="T875" s="14">
        <v>3090.5170740686581</v>
      </c>
      <c r="U875" s="5">
        <v>3108.1651710155375</v>
      </c>
      <c r="V875" s="5">
        <v>3070.5826693728559</v>
      </c>
      <c r="W875" s="5">
        <v>3083.7759122837074</v>
      </c>
      <c r="X875" s="5">
        <v>3083.7759122837074</v>
      </c>
      <c r="Y875" s="5">
        <v>3089.3292483910732</v>
      </c>
      <c r="Z875" s="5">
        <v>3121.6868889150664</v>
      </c>
      <c r="AA875" s="5">
        <v>3176.6574504382611</v>
      </c>
      <c r="AB875" s="5">
        <v>3200.7531183807955</v>
      </c>
      <c r="AC875" s="5">
        <v>3294.3114300841225</v>
      </c>
    </row>
    <row r="876" spans="1:29" s="5" customFormat="1">
      <c r="A876" s="1" t="s">
        <v>524</v>
      </c>
      <c r="B876" s="1" t="s">
        <v>525</v>
      </c>
      <c r="C876" s="1"/>
      <c r="D876" s="1" t="s">
        <v>577</v>
      </c>
      <c r="E876" s="1"/>
      <c r="F876" s="1">
        <v>68</v>
      </c>
      <c r="G876" s="1" t="s">
        <v>837</v>
      </c>
      <c r="H876" s="1" t="str">
        <f t="shared" si="14"/>
        <v>68아파트중위단위전세가격</v>
      </c>
      <c r="I876" s="1" t="s">
        <v>874</v>
      </c>
      <c r="J876" s="13">
        <v>3234.5013477088951</v>
      </c>
      <c r="K876" s="13">
        <v>3295.3138194557164</v>
      </c>
      <c r="L876" s="13">
        <v>3267.2195920480108</v>
      </c>
      <c r="M876" s="13">
        <v>3267.2195920480108</v>
      </c>
      <c r="N876" s="13">
        <v>3235.1204276911521</v>
      </c>
      <c r="O876" s="13">
        <v>3235.1204276911521</v>
      </c>
      <c r="P876" s="13">
        <v>3206.3236939672875</v>
      </c>
      <c r="Q876" s="14">
        <v>3237.8037783418886</v>
      </c>
      <c r="R876" s="14">
        <v>3265.1553213795314</v>
      </c>
      <c r="S876" s="14">
        <v>3297.4156223181681</v>
      </c>
      <c r="T876" s="14">
        <v>3296.9071851706176</v>
      </c>
      <c r="U876" s="5">
        <v>3274.6434038900052</v>
      </c>
      <c r="V876" s="5">
        <v>3329.3064086474005</v>
      </c>
      <c r="W876" s="5">
        <v>3353.4027624978971</v>
      </c>
      <c r="X876" s="5">
        <v>3353.4027624978971</v>
      </c>
      <c r="Y876" s="5">
        <v>3428.6223172143555</v>
      </c>
      <c r="Z876" s="5">
        <v>3428.6223172143555</v>
      </c>
      <c r="AA876" s="5">
        <v>3460.0782484438523</v>
      </c>
      <c r="AB876" s="5">
        <v>3494.5986682872822</v>
      </c>
      <c r="AC876" s="5">
        <v>3536.8167807168406</v>
      </c>
    </row>
    <row r="877" spans="1:29" s="5" customFormat="1">
      <c r="A877" s="1" t="s">
        <v>524</v>
      </c>
      <c r="B877" s="1" t="s">
        <v>525</v>
      </c>
      <c r="C877" s="1"/>
      <c r="D877" s="1" t="s">
        <v>578</v>
      </c>
      <c r="E877" s="1"/>
      <c r="F877" s="1">
        <v>69</v>
      </c>
      <c r="G877" s="1" t="s">
        <v>837</v>
      </c>
      <c r="H877" s="1" t="str">
        <f t="shared" si="14"/>
        <v>69아파트중위단위전세가격</v>
      </c>
      <c r="I877" s="1" t="s">
        <v>874</v>
      </c>
      <c r="J877" s="13">
        <v>2823.8616307800921</v>
      </c>
      <c r="K877" s="13">
        <v>2845.1882845188284</v>
      </c>
      <c r="L877" s="13">
        <v>2829.4453818740885</v>
      </c>
      <c r="M877" s="13">
        <v>2834.7630885738427</v>
      </c>
      <c r="N877" s="13">
        <v>2834.7630885738427</v>
      </c>
      <c r="O877" s="13">
        <v>2868.0940127911099</v>
      </c>
      <c r="P877" s="13">
        <v>2855.7731977120866</v>
      </c>
      <c r="Q877" s="14">
        <v>2891.9010356652634</v>
      </c>
      <c r="R877" s="14">
        <v>2921.8355975911263</v>
      </c>
      <c r="S877" s="14">
        <v>2937.5307440404804</v>
      </c>
      <c r="T877" s="14">
        <v>2892.5797153783701</v>
      </c>
      <c r="U877" s="5">
        <v>2892.4099855383956</v>
      </c>
      <c r="V877" s="5">
        <v>2892.5797153783701</v>
      </c>
      <c r="W877" s="5">
        <v>2892.5797153783701</v>
      </c>
      <c r="X877" s="5">
        <v>2921.8355975911263</v>
      </c>
      <c r="Y877" s="5">
        <v>2942.5612052730698</v>
      </c>
      <c r="Z877" s="5">
        <v>2942.5612052730698</v>
      </c>
      <c r="AA877" s="5">
        <v>2966.1016949152545</v>
      </c>
      <c r="AB877" s="5">
        <v>2966.1016949152545</v>
      </c>
      <c r="AC877" s="5">
        <v>2966.4508534432016</v>
      </c>
    </row>
    <row r="878" spans="1:29" s="5" customFormat="1">
      <c r="A878" s="1" t="s">
        <v>524</v>
      </c>
      <c r="B878" s="1" t="s">
        <v>525</v>
      </c>
      <c r="C878" s="1" t="s">
        <v>532</v>
      </c>
      <c r="D878" s="1"/>
      <c r="E878" s="1"/>
      <c r="F878" s="1">
        <v>70</v>
      </c>
      <c r="G878" s="1" t="s">
        <v>837</v>
      </c>
      <c r="H878" s="1" t="str">
        <f t="shared" si="14"/>
        <v>70아파트중위단위전세가격</v>
      </c>
      <c r="I878" s="1" t="s">
        <v>874</v>
      </c>
      <c r="J878" s="13">
        <v>3887.3945346925843</v>
      </c>
      <c r="K878" s="13">
        <v>3867.2571623014828</v>
      </c>
      <c r="L878" s="13">
        <v>3849.1885796331139</v>
      </c>
      <c r="M878" s="13">
        <v>3829.586531875078</v>
      </c>
      <c r="N878" s="13">
        <v>3793.2243843520628</v>
      </c>
      <c r="O878" s="13">
        <v>3753.0402454460645</v>
      </c>
      <c r="P878" s="13">
        <v>3705.152730510938</v>
      </c>
      <c r="Q878" s="14">
        <v>3690.7531587785311</v>
      </c>
      <c r="R878" s="14">
        <v>3751.7485007912746</v>
      </c>
      <c r="S878" s="14">
        <v>3811.9605295577926</v>
      </c>
      <c r="T878" s="14">
        <v>3876.9824643372244</v>
      </c>
      <c r="U878" s="5">
        <v>3927.3346126561737</v>
      </c>
      <c r="V878" s="5">
        <v>3955.3910676971495</v>
      </c>
      <c r="W878" s="5">
        <v>3975.3459004674978</v>
      </c>
      <c r="X878" s="5">
        <v>3989.2110960015266</v>
      </c>
      <c r="Y878" s="5">
        <v>4011.8832661119832</v>
      </c>
      <c r="Z878" s="5">
        <v>3992.2448116667633</v>
      </c>
      <c r="AA878" s="5">
        <v>3998.9726236919296</v>
      </c>
      <c r="AB878" s="5">
        <v>4030.7472882140314</v>
      </c>
      <c r="AC878" s="5">
        <v>4098.6232114127897</v>
      </c>
    </row>
    <row r="879" spans="1:29" s="5" customFormat="1">
      <c r="A879" s="1" t="s">
        <v>524</v>
      </c>
      <c r="B879" s="1" t="s">
        <v>525</v>
      </c>
      <c r="C879" s="1"/>
      <c r="D879" s="1" t="s">
        <v>579</v>
      </c>
      <c r="E879" s="1"/>
      <c r="F879" s="1">
        <v>71</v>
      </c>
      <c r="G879" s="1" t="s">
        <v>837</v>
      </c>
      <c r="H879" s="1" t="str">
        <f t="shared" si="14"/>
        <v>71아파트중위단위전세가격</v>
      </c>
      <c r="I879" s="1" t="s">
        <v>874</v>
      </c>
      <c r="J879" s="13">
        <v>3911.1480607404233</v>
      </c>
      <c r="K879" s="13">
        <v>3911.1480607404233</v>
      </c>
      <c r="L879" s="13">
        <v>3911.1480607404233</v>
      </c>
      <c r="M879" s="13">
        <v>3900.8657088842765</v>
      </c>
      <c r="N879" s="13">
        <v>3900.8657088842765</v>
      </c>
      <c r="O879" s="13">
        <v>3872.1914464565261</v>
      </c>
      <c r="P879" s="13">
        <v>3820.429157033559</v>
      </c>
      <c r="Q879" s="14">
        <v>3820.429157033559</v>
      </c>
      <c r="R879" s="14">
        <v>3835.1102639726732</v>
      </c>
      <c r="S879" s="14">
        <v>3851.625802472639</v>
      </c>
      <c r="T879" s="14">
        <v>3992.0924574209248</v>
      </c>
      <c r="U879" s="5">
        <v>4097.0479673195341</v>
      </c>
      <c r="V879" s="5">
        <v>4127.3917028666037</v>
      </c>
      <c r="W879" s="5">
        <v>4151.9226232602032</v>
      </c>
      <c r="X879" s="5">
        <v>4163.7178579853735</v>
      </c>
      <c r="Y879" s="5">
        <v>4158.8462493684001</v>
      </c>
      <c r="Z879" s="5">
        <v>4134.6463269862488</v>
      </c>
      <c r="AA879" s="5">
        <v>4152.0435282799644</v>
      </c>
      <c r="AB879" s="5">
        <v>4196.3911036508607</v>
      </c>
      <c r="AC879" s="5">
        <v>4247.6178743161618</v>
      </c>
    </row>
    <row r="880" spans="1:29" s="5" customFormat="1">
      <c r="A880" s="1" t="s">
        <v>524</v>
      </c>
      <c r="B880" s="1" t="s">
        <v>525</v>
      </c>
      <c r="C880" s="1"/>
      <c r="D880" s="1" t="s">
        <v>580</v>
      </c>
      <c r="E880" s="1"/>
      <c r="F880" s="1">
        <v>72</v>
      </c>
      <c r="G880" s="1" t="s">
        <v>837</v>
      </c>
      <c r="H880" s="1" t="str">
        <f t="shared" si="14"/>
        <v>72아파트중위단위전세가격</v>
      </c>
      <c r="I880" s="1" t="s">
        <v>874</v>
      </c>
      <c r="J880" s="13">
        <v>4708.2472158996761</v>
      </c>
      <c r="K880" s="13">
        <v>4560.4133854440097</v>
      </c>
      <c r="L880" s="13">
        <v>4498.9942699201565</v>
      </c>
      <c r="M880" s="13">
        <v>4437.6150855895794</v>
      </c>
      <c r="N880" s="13">
        <v>4395.809951365507</v>
      </c>
      <c r="O880" s="13">
        <v>4365.1844273185015</v>
      </c>
      <c r="P880" s="13">
        <v>4336.41651575783</v>
      </c>
      <c r="Q880" s="14">
        <v>4325.9963651062753</v>
      </c>
      <c r="R880" s="14">
        <v>4337.7504338223698</v>
      </c>
      <c r="S880" s="14">
        <v>4416.666666666667</v>
      </c>
      <c r="T880" s="14">
        <v>4500</v>
      </c>
      <c r="U880" s="5">
        <v>4557.4065160999944</v>
      </c>
      <c r="V880" s="5">
        <v>4535.3676798152555</v>
      </c>
      <c r="W880" s="5">
        <v>4557.4065160999944</v>
      </c>
      <c r="X880" s="5">
        <v>4557.4065160999944</v>
      </c>
      <c r="Y880" s="5">
        <v>4557.4065160999944</v>
      </c>
      <c r="Z880" s="5">
        <v>4581.9518827280863</v>
      </c>
      <c r="AA880" s="5">
        <v>4581.9518827280863</v>
      </c>
      <c r="AB880" s="5">
        <v>4582.2031344183242</v>
      </c>
      <c r="AC880" s="5">
        <v>4697.2015897139518</v>
      </c>
    </row>
    <row r="881" spans="1:29" s="5" customFormat="1">
      <c r="A881" s="1" t="s">
        <v>524</v>
      </c>
      <c r="B881" s="1" t="s">
        <v>525</v>
      </c>
      <c r="C881" s="1"/>
      <c r="D881" s="1" t="s">
        <v>581</v>
      </c>
      <c r="E881" s="1"/>
      <c r="F881" s="1">
        <v>73</v>
      </c>
      <c r="G881" s="1" t="s">
        <v>837</v>
      </c>
      <c r="H881" s="1" t="str">
        <f t="shared" si="14"/>
        <v>73아파트중위단위전세가격</v>
      </c>
      <c r="I881" s="1" t="s">
        <v>874</v>
      </c>
      <c r="J881" s="13">
        <v>3721.385998780057</v>
      </c>
      <c r="K881" s="13">
        <v>3749.1164798324749</v>
      </c>
      <c r="L881" s="13">
        <v>3749.1164798324749</v>
      </c>
      <c r="M881" s="13">
        <v>3753.6829789710323</v>
      </c>
      <c r="N881" s="13">
        <v>3732.6774654086025</v>
      </c>
      <c r="O881" s="13">
        <v>3645.02812261286</v>
      </c>
      <c r="P881" s="13">
        <v>3540.0808339525429</v>
      </c>
      <c r="Q881" s="14">
        <v>3528.5717166390637</v>
      </c>
      <c r="R881" s="14">
        <v>3662.2947771929903</v>
      </c>
      <c r="S881" s="14">
        <v>3719.3585337915238</v>
      </c>
      <c r="T881" s="14">
        <v>3744.5589919816721</v>
      </c>
      <c r="U881" s="5">
        <v>3763.2235024594029</v>
      </c>
      <c r="V881" s="5">
        <v>3871.3447069190065</v>
      </c>
      <c r="W881" s="5">
        <v>3877.4089883016627</v>
      </c>
      <c r="X881" s="5">
        <v>3901.3105673137379</v>
      </c>
      <c r="Y881" s="5">
        <v>4007.2887988105335</v>
      </c>
      <c r="Z881" s="5">
        <v>3943.9604426654109</v>
      </c>
      <c r="AA881" s="5">
        <v>3943.9604426654109</v>
      </c>
      <c r="AB881" s="5">
        <v>4018.2599018824158</v>
      </c>
      <c r="AC881" s="5">
        <v>4077.3342110625226</v>
      </c>
    </row>
    <row r="882" spans="1:29" s="5" customFormat="1">
      <c r="A882" s="1" t="s">
        <v>524</v>
      </c>
      <c r="B882" s="1" t="s">
        <v>525</v>
      </c>
      <c r="C882" s="1"/>
      <c r="D882" s="1" t="s">
        <v>582</v>
      </c>
      <c r="E882" s="1"/>
      <c r="F882" s="1">
        <v>74</v>
      </c>
      <c r="G882" s="1" t="s">
        <v>837</v>
      </c>
      <c r="H882" s="1" t="str">
        <f t="shared" si="14"/>
        <v>74아파트중위단위전세가격</v>
      </c>
      <c r="I882" s="1" t="s">
        <v>874</v>
      </c>
      <c r="J882" s="13">
        <v>2793.2793374699081</v>
      </c>
      <c r="K882" s="13">
        <v>2882.334460303894</v>
      </c>
      <c r="L882" s="13">
        <v>2885.6571844248415</v>
      </c>
      <c r="M882" s="13">
        <v>2885.6571844248415</v>
      </c>
      <c r="N882" s="13">
        <v>2792.8449123520836</v>
      </c>
      <c r="O882" s="13">
        <v>2796.4993850520204</v>
      </c>
      <c r="P882" s="13">
        <v>2809.3876900890778</v>
      </c>
      <c r="Q882" s="14">
        <v>2767.6363208102698</v>
      </c>
      <c r="R882" s="14">
        <v>2850.0427091836254</v>
      </c>
      <c r="S882" s="14">
        <v>2935.1718428223621</v>
      </c>
      <c r="T882" s="14">
        <v>2944.8486378678435</v>
      </c>
      <c r="U882" s="5">
        <v>2944.8486378678435</v>
      </c>
      <c r="V882" s="5">
        <v>2929.8414030447902</v>
      </c>
      <c r="W882" s="5">
        <v>2962.4680908014843</v>
      </c>
      <c r="X882" s="5">
        <v>2986.1618713390299</v>
      </c>
      <c r="Y882" s="5">
        <v>2950.6686807719861</v>
      </c>
      <c r="Z882" s="5">
        <v>2926.2536873156341</v>
      </c>
      <c r="AA882" s="5">
        <v>2941.6408130742889</v>
      </c>
      <c r="AB882" s="5">
        <v>2949.8525073746314</v>
      </c>
      <c r="AC882" s="5">
        <v>2971.5737632658597</v>
      </c>
    </row>
    <row r="883" spans="1:29" s="5" customFormat="1">
      <c r="A883" s="1" t="s">
        <v>521</v>
      </c>
      <c r="B883" s="1"/>
      <c r="C883" s="1"/>
      <c r="D883" s="1"/>
      <c r="E883" s="1"/>
      <c r="F883" s="1">
        <v>75</v>
      </c>
      <c r="G883" s="1" t="s">
        <v>837</v>
      </c>
      <c r="H883" s="1" t="str">
        <f t="shared" si="14"/>
        <v>75아파트중위단위전세가격</v>
      </c>
      <c r="I883" s="1" t="s">
        <v>874</v>
      </c>
      <c r="J883" s="13">
        <v>2310.7759794267363</v>
      </c>
      <c r="K883" s="13">
        <v>2311.2082694210999</v>
      </c>
      <c r="L883" s="13">
        <v>2308.8535429116446</v>
      </c>
      <c r="M883" s="13">
        <v>2300.8636481096864</v>
      </c>
      <c r="N883" s="13">
        <v>2292.2936239600335</v>
      </c>
      <c r="O883" s="13">
        <v>2286.4623691834481</v>
      </c>
      <c r="P883" s="13">
        <v>2271.8307712504929</v>
      </c>
      <c r="Q883" s="14">
        <v>2267.4327591250781</v>
      </c>
      <c r="R883" s="14">
        <v>2278.8406065798304</v>
      </c>
      <c r="S883" s="14">
        <v>2294.6250813574347</v>
      </c>
      <c r="T883" s="14">
        <v>2305.897736760684</v>
      </c>
      <c r="U883" s="5">
        <v>2302.6559906291313</v>
      </c>
      <c r="V883" s="5">
        <v>2308.8463176059163</v>
      </c>
      <c r="W883" s="5">
        <v>2319.1188302248397</v>
      </c>
      <c r="X883" s="5">
        <v>2331.3352212206887</v>
      </c>
      <c r="Y883" s="5">
        <v>2348.8067144067159</v>
      </c>
      <c r="Z883" s="5">
        <v>2356.8917804696184</v>
      </c>
      <c r="AA883" s="5">
        <v>2365.1923949379543</v>
      </c>
      <c r="AB883" s="5">
        <v>2376.9914857325707</v>
      </c>
      <c r="AC883" s="5">
        <v>2401.0914466046597</v>
      </c>
    </row>
    <row r="884" spans="1:29" s="5" customFormat="1">
      <c r="A884" s="1" t="s">
        <v>524</v>
      </c>
      <c r="B884" s="1" t="s">
        <v>533</v>
      </c>
      <c r="C884" s="1"/>
      <c r="D884" s="1"/>
      <c r="E884" s="1"/>
      <c r="F884" s="1">
        <v>76</v>
      </c>
      <c r="G884" s="1" t="s">
        <v>837</v>
      </c>
      <c r="H884" s="1" t="str">
        <f t="shared" si="14"/>
        <v>76아파트중위단위전세가격</v>
      </c>
      <c r="I884" s="1" t="s">
        <v>874</v>
      </c>
      <c r="J884" s="13">
        <v>1955.2756617273662</v>
      </c>
      <c r="K884" s="13">
        <v>1957.4137440004808</v>
      </c>
      <c r="L884" s="13">
        <v>1956.5446109241659</v>
      </c>
      <c r="M884" s="13">
        <v>1951.2771399078188</v>
      </c>
      <c r="N884" s="13">
        <v>1946.0212348140767</v>
      </c>
      <c r="O884" s="13">
        <v>1944.1653615621267</v>
      </c>
      <c r="P884" s="13">
        <v>1931.566126691105</v>
      </c>
      <c r="Q884" s="14">
        <v>1925.8590258772856</v>
      </c>
      <c r="R884" s="14">
        <v>1927.0222683263867</v>
      </c>
      <c r="S884" s="14">
        <v>1935.9590659143653</v>
      </c>
      <c r="T884" s="14">
        <v>1940.5587440874808</v>
      </c>
      <c r="U884" s="5">
        <v>1935.1611532735587</v>
      </c>
      <c r="V884" s="5">
        <v>1938.5412903343288</v>
      </c>
      <c r="W884" s="5">
        <v>1946.2763736970217</v>
      </c>
      <c r="X884" s="5">
        <v>1955.1263812185541</v>
      </c>
      <c r="Y884" s="5">
        <v>1973.1795886215307</v>
      </c>
      <c r="Z884" s="5">
        <v>1985.1455308332504</v>
      </c>
      <c r="AA884" s="5">
        <v>1997.0104364833485</v>
      </c>
      <c r="AB884" s="5">
        <v>2008.2912667347457</v>
      </c>
      <c r="AC884" s="5">
        <v>2023.5443661281217</v>
      </c>
    </row>
    <row r="885" spans="1:29" s="5" customFormat="1">
      <c r="A885" s="1" t="s">
        <v>524</v>
      </c>
      <c r="B885" s="1" t="s">
        <v>533</v>
      </c>
      <c r="C885" s="1" t="s">
        <v>534</v>
      </c>
      <c r="D885" s="1"/>
      <c r="E885" s="1"/>
      <c r="F885" s="1">
        <v>77</v>
      </c>
      <c r="G885" s="1" t="s">
        <v>837</v>
      </c>
      <c r="H885" s="1" t="str">
        <f t="shared" si="14"/>
        <v>77아파트중위단위전세가격</v>
      </c>
      <c r="I885" s="1" t="s">
        <v>874</v>
      </c>
      <c r="J885" s="13">
        <v>2807.9990377802242</v>
      </c>
      <c r="K885" s="13">
        <v>2795.5721164185343</v>
      </c>
      <c r="L885" s="13">
        <v>2779.6228958911593</v>
      </c>
      <c r="M885" s="13">
        <v>2757.2301510053321</v>
      </c>
      <c r="N885" s="13">
        <v>2750.2936340356787</v>
      </c>
      <c r="O885" s="13">
        <v>2745.4359832175796</v>
      </c>
      <c r="P885" s="13">
        <v>2720.8302297103914</v>
      </c>
      <c r="Q885" s="14">
        <v>2709.9952914934688</v>
      </c>
      <c r="R885" s="14">
        <v>2709.0161742431005</v>
      </c>
      <c r="S885" s="14">
        <v>2706.414427952056</v>
      </c>
      <c r="T885" s="14">
        <v>2712.2484750539397</v>
      </c>
      <c r="U885" s="5">
        <v>2700.8746168281968</v>
      </c>
      <c r="V885" s="5">
        <v>2687.493442243021</v>
      </c>
      <c r="W885" s="5">
        <v>2703.586533816323</v>
      </c>
      <c r="X885" s="5">
        <v>2720.5085160218568</v>
      </c>
      <c r="Y885" s="5">
        <v>2771.4374445666099</v>
      </c>
      <c r="Z885" s="5">
        <v>2798.6138823648357</v>
      </c>
      <c r="AA885" s="5">
        <v>2815.8759280554664</v>
      </c>
      <c r="AB885" s="5">
        <v>2850.850553806531</v>
      </c>
      <c r="AC885" s="5">
        <v>2875.3298675505594</v>
      </c>
    </row>
    <row r="886" spans="1:29" s="5" customFormat="1">
      <c r="A886" s="1" t="s">
        <v>524</v>
      </c>
      <c r="B886" s="1" t="s">
        <v>533</v>
      </c>
      <c r="C886" s="1"/>
      <c r="D886" s="1" t="s">
        <v>583</v>
      </c>
      <c r="E886" s="1"/>
      <c r="F886" s="1">
        <v>78</v>
      </c>
      <c r="G886" s="1" t="s">
        <v>837</v>
      </c>
      <c r="H886" s="1" t="str">
        <f t="shared" si="14"/>
        <v>78아파트중위단위전세가격</v>
      </c>
      <c r="I886" s="1" t="s">
        <v>874</v>
      </c>
      <c r="J886" s="13">
        <v>3485.5769230769229</v>
      </c>
      <c r="K886" s="13">
        <v>3487.5183553597653</v>
      </c>
      <c r="L886" s="13">
        <v>3485.5769230769229</v>
      </c>
      <c r="M886" s="13">
        <v>3485.5769230769229</v>
      </c>
      <c r="N886" s="13">
        <v>3468.9104408249977</v>
      </c>
      <c r="O886" s="13">
        <v>3365.3846153846152</v>
      </c>
      <c r="P886" s="13">
        <v>3286.7707477403451</v>
      </c>
      <c r="Q886" s="14">
        <v>3149.8219665844977</v>
      </c>
      <c r="R886" s="14">
        <v>3211.9757307758518</v>
      </c>
      <c r="S886" s="14">
        <v>3315.0486892110121</v>
      </c>
      <c r="T886" s="14">
        <v>3315.0486892110121</v>
      </c>
      <c r="U886" s="5">
        <v>3425.4807692307691</v>
      </c>
      <c r="V886" s="5">
        <v>3318.3708853715707</v>
      </c>
      <c r="W886" s="5">
        <v>3425.4807692307691</v>
      </c>
      <c r="X886" s="5">
        <v>3468.9104408249977</v>
      </c>
      <c r="Y886" s="5">
        <v>3485.5769230769229</v>
      </c>
      <c r="Z886" s="5">
        <v>3485.5769230769229</v>
      </c>
      <c r="AA886" s="5">
        <v>3485.5769230769229</v>
      </c>
      <c r="AB886" s="5">
        <v>3665.8653846153843</v>
      </c>
      <c r="AC886" s="5">
        <v>3665.8653846153843</v>
      </c>
    </row>
    <row r="887" spans="1:29" s="5" customFormat="1">
      <c r="A887" s="1" t="s">
        <v>524</v>
      </c>
      <c r="B887" s="1" t="s">
        <v>533</v>
      </c>
      <c r="C887" s="1"/>
      <c r="D887" s="1" t="s">
        <v>584</v>
      </c>
      <c r="E887" s="1"/>
      <c r="F887" s="1">
        <v>79</v>
      </c>
      <c r="G887" s="1" t="s">
        <v>837</v>
      </c>
      <c r="H887" s="1" t="str">
        <f t="shared" si="14"/>
        <v>79아파트중위단위전세가격</v>
      </c>
      <c r="I887" s="1" t="s">
        <v>874</v>
      </c>
      <c r="J887" s="13">
        <v>2656.4306522045235</v>
      </c>
      <c r="K887" s="13">
        <v>2656.4306522045235</v>
      </c>
      <c r="L887" s="13">
        <v>2638.8345335379317</v>
      </c>
      <c r="M887" s="13">
        <v>2621.43055830304</v>
      </c>
      <c r="N887" s="13">
        <v>2605.3321612282298</v>
      </c>
      <c r="O887" s="13">
        <v>2610.2792950161765</v>
      </c>
      <c r="P887" s="13">
        <v>2588.573950533385</v>
      </c>
      <c r="Q887" s="14">
        <v>2588.2944820750472</v>
      </c>
      <c r="R887" s="14">
        <v>2583.4466417791264</v>
      </c>
      <c r="S887" s="14">
        <v>2596.7976334116997</v>
      </c>
      <c r="T887" s="14">
        <v>2591.8023150987233</v>
      </c>
      <c r="U887" s="5">
        <v>2587.1981266925623</v>
      </c>
      <c r="V887" s="5">
        <v>2575.0640570991104</v>
      </c>
      <c r="W887" s="5">
        <v>2585.2962213792525</v>
      </c>
      <c r="X887" s="5">
        <v>2601.1072559988365</v>
      </c>
      <c r="Y887" s="5">
        <v>2623.4394136865922</v>
      </c>
      <c r="Z887" s="5">
        <v>2647.7084658347953</v>
      </c>
      <c r="AA887" s="5">
        <v>2660.7567821709786</v>
      </c>
      <c r="AB887" s="5">
        <v>2700.1108513179538</v>
      </c>
      <c r="AC887" s="5">
        <v>2713.2287178728452</v>
      </c>
    </row>
    <row r="888" spans="1:29" s="5" customFormat="1">
      <c r="A888" s="1" t="s">
        <v>524</v>
      </c>
      <c r="B888" s="1" t="s">
        <v>533</v>
      </c>
      <c r="C888" s="1"/>
      <c r="D888" s="1" t="s">
        <v>584</v>
      </c>
      <c r="E888" s="1" t="s">
        <v>585</v>
      </c>
      <c r="F888" s="1">
        <v>80</v>
      </c>
      <c r="G888" s="1" t="s">
        <v>837</v>
      </c>
      <c r="H888" s="1" t="str">
        <f t="shared" si="14"/>
        <v>80아파트중위단위전세가격</v>
      </c>
      <c r="I888" s="1" t="s">
        <v>874</v>
      </c>
      <c r="J888" s="13">
        <v>2129.04913300507</v>
      </c>
      <c r="K888" s="13">
        <v>2129.04913300507</v>
      </c>
      <c r="L888" s="13">
        <v>2122.5209724243714</v>
      </c>
      <c r="M888" s="13">
        <v>2122.5209724243714</v>
      </c>
      <c r="N888" s="13">
        <v>2139.3654880099089</v>
      </c>
      <c r="O888" s="13">
        <v>2163.1253256622217</v>
      </c>
      <c r="P888" s="13">
        <v>2157.2207437066245</v>
      </c>
      <c r="Q888" s="14">
        <v>2157.2207437066245</v>
      </c>
      <c r="R888" s="14">
        <v>2157.2207437066245</v>
      </c>
      <c r="S888" s="14">
        <v>2157.2207437066245</v>
      </c>
      <c r="T888" s="14">
        <v>2157.2207437066245</v>
      </c>
      <c r="U888" s="5">
        <v>2157.2207437066245</v>
      </c>
      <c r="V888" s="5">
        <v>2157.2207437066245</v>
      </c>
      <c r="W888" s="5">
        <v>2157.2207437066245</v>
      </c>
      <c r="X888" s="5">
        <v>2157.2207437066245</v>
      </c>
      <c r="Y888" s="5">
        <v>2178.3936131133287</v>
      </c>
      <c r="Z888" s="5">
        <v>2184.6953235710912</v>
      </c>
      <c r="AA888" s="5">
        <v>2184.6953235710912</v>
      </c>
      <c r="AB888" s="5">
        <v>2235.820192986585</v>
      </c>
      <c r="AC888" s="5">
        <v>2237.2691161704456</v>
      </c>
    </row>
    <row r="889" spans="1:29" s="5" customFormat="1">
      <c r="A889" s="1" t="s">
        <v>524</v>
      </c>
      <c r="B889" s="1" t="s">
        <v>533</v>
      </c>
      <c r="C889" s="1"/>
      <c r="D889" s="1" t="s">
        <v>584</v>
      </c>
      <c r="E889" s="1" t="s">
        <v>586</v>
      </c>
      <c r="F889" s="1">
        <v>81</v>
      </c>
      <c r="G889" s="1" t="s">
        <v>837</v>
      </c>
      <c r="H889" s="1" t="str">
        <f t="shared" si="14"/>
        <v>81아파트중위단위전세가격</v>
      </c>
      <c r="I889" s="1" t="s">
        <v>874</v>
      </c>
      <c r="J889" s="13">
        <v>2906.2087186261556</v>
      </c>
      <c r="K889" s="13">
        <v>2906.2087186261556</v>
      </c>
      <c r="L889" s="13">
        <v>2883.3706013887254</v>
      </c>
      <c r="M889" s="13">
        <v>2857.7237675705064</v>
      </c>
      <c r="N889" s="13">
        <v>2826.0229712324672</v>
      </c>
      <c r="O889" s="13">
        <v>2822.0600453684619</v>
      </c>
      <c r="P889" s="13">
        <v>2792.8711547841285</v>
      </c>
      <c r="Q889" s="14">
        <v>2792.4593246699342</v>
      </c>
      <c r="R889" s="14">
        <v>2785.3154536422694</v>
      </c>
      <c r="S889" s="14">
        <v>2804.9897325979509</v>
      </c>
      <c r="T889" s="14">
        <v>2797.6285351178972</v>
      </c>
      <c r="U889" s="5">
        <v>2784.6919709458625</v>
      </c>
      <c r="V889" s="5">
        <v>2766.9845755327915</v>
      </c>
      <c r="W889" s="5">
        <v>2781.9164973785141</v>
      </c>
      <c r="X889" s="5">
        <v>2804.9897325979509</v>
      </c>
      <c r="Y889" s="5">
        <v>2827.8543655001768</v>
      </c>
      <c r="Z889" s="5">
        <v>2860.3760363252413</v>
      </c>
      <c r="AA889" s="5">
        <v>2879.4176031351367</v>
      </c>
      <c r="AB889" s="5">
        <v>2913.3652004839346</v>
      </c>
      <c r="AC889" s="5">
        <v>2931.8427547245246</v>
      </c>
    </row>
    <row r="890" spans="1:29" s="5" customFormat="1">
      <c r="A890" s="1" t="s">
        <v>524</v>
      </c>
      <c r="B890" s="1" t="s">
        <v>533</v>
      </c>
      <c r="C890" s="1"/>
      <c r="D890" s="1" t="s">
        <v>587</v>
      </c>
      <c r="E890" s="1"/>
      <c r="F890" s="1">
        <v>82</v>
      </c>
      <c r="G890" s="1" t="s">
        <v>837</v>
      </c>
      <c r="H890" s="1" t="str">
        <f t="shared" si="14"/>
        <v>82아파트중위단위전세가격</v>
      </c>
      <c r="I890" s="1" t="s">
        <v>874</v>
      </c>
      <c r="J890" s="13">
        <v>3057.7490805533339</v>
      </c>
      <c r="K890" s="13">
        <v>3023.6903281351188</v>
      </c>
      <c r="L890" s="13">
        <v>2997.2623001585193</v>
      </c>
      <c r="M890" s="13">
        <v>2953.6616788633237</v>
      </c>
      <c r="N890" s="13">
        <v>2950.9031289938207</v>
      </c>
      <c r="O890" s="13">
        <v>2943.9791486949862</v>
      </c>
      <c r="P890" s="13">
        <v>2922.6759077503457</v>
      </c>
      <c r="Q890" s="14">
        <v>2932.0168689585812</v>
      </c>
      <c r="R890" s="14">
        <v>2929.9001605715521</v>
      </c>
      <c r="S890" s="14">
        <v>2919.4524918617558</v>
      </c>
      <c r="T890" s="14">
        <v>2959.5143646254837</v>
      </c>
      <c r="U890" s="5">
        <v>2948.2012380441988</v>
      </c>
      <c r="V890" s="5">
        <v>2938.2784919172004</v>
      </c>
      <c r="W890" s="5">
        <v>2961.1601434736649</v>
      </c>
      <c r="X890" s="5">
        <v>2986.1290456593929</v>
      </c>
      <c r="Y890" s="5">
        <v>3060.9888032176245</v>
      </c>
      <c r="Z890" s="5">
        <v>3091.0153306336169</v>
      </c>
      <c r="AA890" s="5">
        <v>3105.8581727267006</v>
      </c>
      <c r="AB890" s="5">
        <v>3134.2644417859433</v>
      </c>
      <c r="AC890" s="5">
        <v>3166.8337017946474</v>
      </c>
    </row>
    <row r="891" spans="1:29" s="5" customFormat="1">
      <c r="A891" s="1" t="s">
        <v>524</v>
      </c>
      <c r="B891" s="1" t="s">
        <v>533</v>
      </c>
      <c r="C891" s="1"/>
      <c r="D891" s="1" t="s">
        <v>587</v>
      </c>
      <c r="E891" s="1" t="s">
        <v>588</v>
      </c>
      <c r="F891" s="1">
        <v>83</v>
      </c>
      <c r="G891" s="1" t="s">
        <v>837</v>
      </c>
      <c r="H891" s="1" t="str">
        <f t="shared" si="14"/>
        <v>83아파트중위단위전세가격</v>
      </c>
      <c r="I891" s="1" t="s">
        <v>874</v>
      </c>
      <c r="J891" s="13">
        <v>2162.8975644361549</v>
      </c>
      <c r="K891" s="13">
        <v>2162.8975644361549</v>
      </c>
      <c r="L891" s="13">
        <v>2162.8975644361549</v>
      </c>
      <c r="M891" s="13">
        <v>2162.8975644361549</v>
      </c>
      <c r="N891" s="13">
        <v>2171.741773598369</v>
      </c>
      <c r="O891" s="13">
        <v>2171.741773598369</v>
      </c>
      <c r="P891" s="13">
        <v>2138.7817994397142</v>
      </c>
      <c r="Q891" s="14">
        <v>2138.7817994397142</v>
      </c>
      <c r="R891" s="14">
        <v>2121.2533411673194</v>
      </c>
      <c r="S891" s="14">
        <v>2113.0614804092297</v>
      </c>
      <c r="T891" s="14">
        <v>2113.0614804092297</v>
      </c>
      <c r="U891" s="5">
        <v>2110.675900188638</v>
      </c>
      <c r="V891" s="5">
        <v>2110.675900188638</v>
      </c>
      <c r="W891" s="5">
        <v>2110.675900188638</v>
      </c>
      <c r="X891" s="5">
        <v>2110.7483599614629</v>
      </c>
      <c r="Y891" s="5">
        <v>2160.6457179220133</v>
      </c>
      <c r="Z891" s="5">
        <v>2164.4227531131537</v>
      </c>
      <c r="AA891" s="5">
        <v>2164.4227531131537</v>
      </c>
      <c r="AB891" s="5">
        <v>2158.9053111064459</v>
      </c>
      <c r="AC891" s="5">
        <v>2164.4227531131537</v>
      </c>
    </row>
    <row r="892" spans="1:29" s="5" customFormat="1">
      <c r="A892" s="1" t="s">
        <v>524</v>
      </c>
      <c r="B892" s="1" t="s">
        <v>533</v>
      </c>
      <c r="C892" s="1"/>
      <c r="D892" s="1" t="s">
        <v>587</v>
      </c>
      <c r="E892" s="1" t="s">
        <v>589</v>
      </c>
      <c r="F892" s="1">
        <v>84</v>
      </c>
      <c r="G892" s="1" t="s">
        <v>837</v>
      </c>
      <c r="H892" s="1" t="str">
        <f t="shared" si="14"/>
        <v>84아파트중위단위전세가격</v>
      </c>
      <c r="I892" s="1" t="s">
        <v>874</v>
      </c>
      <c r="J892" s="13">
        <v>2178.0154791607374</v>
      </c>
      <c r="K892" s="13">
        <v>2178.0154791607374</v>
      </c>
      <c r="L892" s="13">
        <v>2177.3214590492416</v>
      </c>
      <c r="M892" s="13">
        <v>2147.8955006457763</v>
      </c>
      <c r="N892" s="13">
        <v>2118.469542242311</v>
      </c>
      <c r="O892" s="13">
        <v>2118.2700794351281</v>
      </c>
      <c r="P892" s="13">
        <v>2118.2700794351281</v>
      </c>
      <c r="Q892" s="14">
        <v>2115.2350735127652</v>
      </c>
      <c r="R892" s="14">
        <v>2115.2350735127652</v>
      </c>
      <c r="S892" s="14">
        <v>2115.2350735127652</v>
      </c>
      <c r="T892" s="14">
        <v>2115.2350735127652</v>
      </c>
      <c r="U892" s="5">
        <v>2158.173094976069</v>
      </c>
      <c r="V892" s="5">
        <v>2158.173094976069</v>
      </c>
      <c r="W892" s="5">
        <v>2158.173094976069</v>
      </c>
      <c r="X892" s="5">
        <v>2158.173094976069</v>
      </c>
      <c r="Y892" s="5">
        <v>2209.0036367592052</v>
      </c>
      <c r="Z892" s="5">
        <v>2220.8883553421369</v>
      </c>
      <c r="AA892" s="5">
        <v>2235.9517505148574</v>
      </c>
      <c r="AB892" s="5">
        <v>2235.9517505148574</v>
      </c>
      <c r="AC892" s="5">
        <v>2300.9203681472591</v>
      </c>
    </row>
    <row r="893" spans="1:29" s="5" customFormat="1">
      <c r="A893" s="1" t="s">
        <v>524</v>
      </c>
      <c r="B893" s="1" t="s">
        <v>533</v>
      </c>
      <c r="C893" s="1"/>
      <c r="D893" s="1" t="s">
        <v>587</v>
      </c>
      <c r="E893" s="1" t="s">
        <v>590</v>
      </c>
      <c r="F893" s="1">
        <v>85</v>
      </c>
      <c r="G893" s="1" t="s">
        <v>837</v>
      </c>
      <c r="H893" s="1" t="str">
        <f t="shared" si="14"/>
        <v>85아파트중위단위전세가격</v>
      </c>
      <c r="I893" s="1" t="s">
        <v>874</v>
      </c>
      <c r="J893" s="13">
        <v>3313.9192846217202</v>
      </c>
      <c r="K893" s="13">
        <v>3270.0052211148468</v>
      </c>
      <c r="L893" s="13">
        <v>3236.0568980072781</v>
      </c>
      <c r="M893" s="13">
        <v>3185.2235068560562</v>
      </c>
      <c r="N893" s="13">
        <v>3186.1092380310183</v>
      </c>
      <c r="O893" s="13">
        <v>3177.2182129769772</v>
      </c>
      <c r="P893" s="13">
        <v>3153.2578300790074</v>
      </c>
      <c r="Q893" s="14">
        <v>3165.8569775628166</v>
      </c>
      <c r="R893" s="14">
        <v>3164.9929438425415</v>
      </c>
      <c r="S893" s="14">
        <v>3152.3937963587323</v>
      </c>
      <c r="T893" s="14">
        <v>3204.0480555385179</v>
      </c>
      <c r="U893" s="5">
        <v>3181.1519386880045</v>
      </c>
      <c r="V893" s="5">
        <v>3168.3657860199132</v>
      </c>
      <c r="W893" s="5">
        <v>3197.8503950539975</v>
      </c>
      <c r="X893" s="5">
        <v>3230.0169870234049</v>
      </c>
      <c r="Y893" s="5">
        <v>3311.9085461602876</v>
      </c>
      <c r="Z893" s="5">
        <v>3348.0190178894409</v>
      </c>
      <c r="AA893" s="5">
        <v>3364.3751455858373</v>
      </c>
      <c r="AB893" s="5">
        <v>3401.5562112268462</v>
      </c>
      <c r="AC893" s="5">
        <v>3430.9997112184928</v>
      </c>
    </row>
    <row r="894" spans="1:29" s="5" customFormat="1">
      <c r="A894" s="1" t="s">
        <v>524</v>
      </c>
      <c r="B894" s="1" t="s">
        <v>533</v>
      </c>
      <c r="C894" s="1"/>
      <c r="D894" s="1" t="s">
        <v>591</v>
      </c>
      <c r="E894" s="1"/>
      <c r="F894" s="1">
        <v>86</v>
      </c>
      <c r="G894" s="1" t="s">
        <v>837</v>
      </c>
      <c r="H894" s="1" t="str">
        <f t="shared" si="14"/>
        <v>86아파트중위단위전세가격</v>
      </c>
      <c r="I894" s="1" t="s">
        <v>874</v>
      </c>
      <c r="J894" s="13">
        <v>2606.6004579985315</v>
      </c>
      <c r="K894" s="13">
        <v>2606.6004579985315</v>
      </c>
      <c r="L894" s="13">
        <v>2606.6004579985315</v>
      </c>
      <c r="M894" s="13">
        <v>2606.6004579985315</v>
      </c>
      <c r="N894" s="13">
        <v>2606.6004579985315</v>
      </c>
      <c r="O894" s="13">
        <v>2606.6004579985315</v>
      </c>
      <c r="P894" s="13">
        <v>2569.8389422633736</v>
      </c>
      <c r="Q894" s="14">
        <v>2516.4137177893122</v>
      </c>
      <c r="R894" s="14">
        <v>2510.924038386589</v>
      </c>
      <c r="S894" s="14">
        <v>2472.2932651321398</v>
      </c>
      <c r="T894" s="14">
        <v>2433.6283185840712</v>
      </c>
      <c r="U894" s="5">
        <v>2386.3000979982221</v>
      </c>
      <c r="V894" s="5">
        <v>2386.3000979982221</v>
      </c>
      <c r="W894" s="5">
        <v>2386.3000979982221</v>
      </c>
      <c r="X894" s="5">
        <v>2389.4862604540021</v>
      </c>
      <c r="Y894" s="5">
        <v>2439.9834650566718</v>
      </c>
      <c r="Z894" s="5">
        <v>2461.2000894441881</v>
      </c>
      <c r="AA894" s="5">
        <v>2474.6231903347739</v>
      </c>
      <c r="AB894" s="5">
        <v>2479.53216374269</v>
      </c>
      <c r="AC894" s="5">
        <v>2504.8970923402185</v>
      </c>
    </row>
    <row r="895" spans="1:29" s="5" customFormat="1">
      <c r="A895" s="1" t="s">
        <v>524</v>
      </c>
      <c r="B895" s="1" t="s">
        <v>533</v>
      </c>
      <c r="C895" s="1"/>
      <c r="D895" s="1" t="s">
        <v>592</v>
      </c>
      <c r="E895" s="1"/>
      <c r="F895" s="1">
        <v>87</v>
      </c>
      <c r="G895" s="1" t="s">
        <v>837</v>
      </c>
      <c r="H895" s="1" t="str">
        <f t="shared" si="14"/>
        <v>87아파트중위단위전세가격</v>
      </c>
      <c r="I895" s="1" t="s">
        <v>874</v>
      </c>
      <c r="J895" s="13">
        <v>2346.9996217663347</v>
      </c>
      <c r="K895" s="13">
        <v>2354.049257732609</v>
      </c>
      <c r="L895" s="13">
        <v>2354.049257732609</v>
      </c>
      <c r="M895" s="13">
        <v>2354.049257732609</v>
      </c>
      <c r="N895" s="13">
        <v>2354.049257732609</v>
      </c>
      <c r="O895" s="13">
        <v>2354.049257732609</v>
      </c>
      <c r="P895" s="13">
        <v>2354.049257732609</v>
      </c>
      <c r="Q895" s="14">
        <v>2355.3536173153261</v>
      </c>
      <c r="R895" s="14">
        <v>2356.4352695485668</v>
      </c>
      <c r="S895" s="14">
        <v>2356.4352695485668</v>
      </c>
      <c r="T895" s="14">
        <v>2342.2748552835333</v>
      </c>
      <c r="U895" s="5">
        <v>2318.7426750270324</v>
      </c>
      <c r="V895" s="5">
        <v>2296.7139365293833</v>
      </c>
      <c r="W895" s="5">
        <v>2297.5243878098527</v>
      </c>
      <c r="X895" s="5">
        <v>2297.5243878098527</v>
      </c>
      <c r="Y895" s="5">
        <v>2367.217826372671</v>
      </c>
      <c r="Z895" s="5">
        <v>2418.2056056339798</v>
      </c>
      <c r="AA895" s="5">
        <v>2481.5020322527389</v>
      </c>
      <c r="AB895" s="5">
        <v>2529.8928296868644</v>
      </c>
      <c r="AC895" s="5">
        <v>2571.4900890087983</v>
      </c>
    </row>
    <row r="896" spans="1:29" s="5" customFormat="1">
      <c r="A896" s="1" t="s">
        <v>524</v>
      </c>
      <c r="B896" s="1" t="s">
        <v>533</v>
      </c>
      <c r="C896" s="1" t="s">
        <v>535</v>
      </c>
      <c r="D896" s="1"/>
      <c r="E896" s="1"/>
      <c r="F896" s="1">
        <v>88</v>
      </c>
      <c r="G896" s="1" t="s">
        <v>837</v>
      </c>
      <c r="H896" s="1" t="str">
        <f t="shared" si="14"/>
        <v>88아파트중위단위전세가격</v>
      </c>
      <c r="I896" s="1" t="s">
        <v>874</v>
      </c>
      <c r="J896" s="13">
        <v>1949.2498227036688</v>
      </c>
      <c r="K896" s="13">
        <v>1947.4724728984486</v>
      </c>
      <c r="L896" s="13">
        <v>1954.6056103889944</v>
      </c>
      <c r="M896" s="13">
        <v>1943.4054243581618</v>
      </c>
      <c r="N896" s="13">
        <v>1935.7995152087499</v>
      </c>
      <c r="O896" s="13">
        <v>1933.9957050789303</v>
      </c>
      <c r="P896" s="13">
        <v>1928.6126415703127</v>
      </c>
      <c r="Q896" s="14">
        <v>1921.4397954369235</v>
      </c>
      <c r="R896" s="14">
        <v>1923.2497051238438</v>
      </c>
      <c r="S896" s="14">
        <v>1936.6724025867036</v>
      </c>
      <c r="T896" s="14">
        <v>1942.9950697935419</v>
      </c>
      <c r="U896" s="5">
        <v>1948.4585403302874</v>
      </c>
      <c r="V896" s="5">
        <v>1965.1691056064215</v>
      </c>
      <c r="W896" s="5">
        <v>1969.9361009098309</v>
      </c>
      <c r="X896" s="5">
        <v>1980.5147323058311</v>
      </c>
      <c r="Y896" s="5">
        <v>1989.3956200837656</v>
      </c>
      <c r="Z896" s="5">
        <v>2000.3069288514939</v>
      </c>
      <c r="AA896" s="5">
        <v>2012.5785627386804</v>
      </c>
      <c r="AB896" s="5">
        <v>2022.9495704131753</v>
      </c>
      <c r="AC896" s="5">
        <v>2036.900676054777</v>
      </c>
    </row>
    <row r="897" spans="1:29" s="5" customFormat="1">
      <c r="A897" s="1" t="s">
        <v>524</v>
      </c>
      <c r="B897" s="1" t="s">
        <v>533</v>
      </c>
      <c r="C897" s="1"/>
      <c r="D897" s="1" t="s">
        <v>593</v>
      </c>
      <c r="E897" s="1"/>
      <c r="F897" s="1">
        <v>89</v>
      </c>
      <c r="G897" s="1" t="s">
        <v>837</v>
      </c>
      <c r="H897" s="1" t="str">
        <f t="shared" si="14"/>
        <v>89아파트중위단위전세가격</v>
      </c>
      <c r="I897" s="1" t="s">
        <v>874</v>
      </c>
      <c r="J897" s="13">
        <v>1190.6746497517802</v>
      </c>
      <c r="K897" s="13">
        <v>1190.6746497517802</v>
      </c>
      <c r="L897" s="13">
        <v>1220.9448746607427</v>
      </c>
      <c r="M897" s="13">
        <v>1243.9640531570064</v>
      </c>
      <c r="N897" s="13">
        <v>1243.9640531570064</v>
      </c>
      <c r="O897" s="13">
        <v>1243.9640531570064</v>
      </c>
      <c r="P897" s="13">
        <v>1243.9640531570064</v>
      </c>
      <c r="Q897" s="14">
        <v>1243.9640531570064</v>
      </c>
      <c r="R897" s="14">
        <v>1277.3262312666061</v>
      </c>
      <c r="S897" s="14">
        <v>1284.5879769266303</v>
      </c>
      <c r="T897" s="14">
        <v>1286.3224327479534</v>
      </c>
      <c r="U897" s="5">
        <v>1298.7012987012986</v>
      </c>
      <c r="V897" s="5">
        <v>1302.6915167047955</v>
      </c>
      <c r="W897" s="5">
        <v>1310.0876734562557</v>
      </c>
      <c r="X897" s="5">
        <v>1319.1550020919208</v>
      </c>
      <c r="Y897" s="5">
        <v>1327.6982399307894</v>
      </c>
      <c r="Z897" s="5">
        <v>1328.027780373717</v>
      </c>
      <c r="AA897" s="5">
        <v>1342.3395776336952</v>
      </c>
      <c r="AB897" s="5">
        <v>1357.7925342631224</v>
      </c>
      <c r="AC897" s="5">
        <v>1366.0536678439489</v>
      </c>
    </row>
    <row r="898" spans="1:29" s="5" customFormat="1">
      <c r="A898" s="1" t="s">
        <v>524</v>
      </c>
      <c r="B898" s="1" t="s">
        <v>533</v>
      </c>
      <c r="C898" s="1"/>
      <c r="D898" s="1" t="s">
        <v>594</v>
      </c>
      <c r="E898" s="1"/>
      <c r="F898" s="1">
        <v>90</v>
      </c>
      <c r="G898" s="1" t="s">
        <v>837</v>
      </c>
      <c r="H898" s="1" t="str">
        <f t="shared" si="14"/>
        <v>90아파트중위단위전세가격</v>
      </c>
      <c r="I898" s="1" t="s">
        <v>874</v>
      </c>
      <c r="J898" s="13">
        <v>2015.0529184016218</v>
      </c>
      <c r="K898" s="13">
        <v>2013.1072734667043</v>
      </c>
      <c r="L898" s="13">
        <v>2024.2573990535334</v>
      </c>
      <c r="M898" s="13">
        <v>2013.1380842388742</v>
      </c>
      <c r="N898" s="13">
        <v>2001.6686808350782</v>
      </c>
      <c r="O898" s="13">
        <v>2000.8415688972905</v>
      </c>
      <c r="P898" s="13">
        <v>1996.1060061268331</v>
      </c>
      <c r="Q898" s="14">
        <v>1989.5172449685992</v>
      </c>
      <c r="R898" s="14">
        <v>1989.554749452647</v>
      </c>
      <c r="S898" s="14">
        <v>2002.4432228781752</v>
      </c>
      <c r="T898" s="14">
        <v>2005.9472757730898</v>
      </c>
      <c r="U898" s="5">
        <v>2009.0742489135894</v>
      </c>
      <c r="V898" s="5">
        <v>2027.1564892756173</v>
      </c>
      <c r="W898" s="5">
        <v>2036.7075536737927</v>
      </c>
      <c r="X898" s="5">
        <v>2049.9858719135095</v>
      </c>
      <c r="Y898" s="5">
        <v>2053.5290419455218</v>
      </c>
      <c r="Z898" s="5">
        <v>2067.9441317439523</v>
      </c>
      <c r="AA898" s="5">
        <v>2077.4093211238887</v>
      </c>
      <c r="AB898" s="5">
        <v>2089.862584712318</v>
      </c>
      <c r="AC898" s="5">
        <v>2095.0247319668692</v>
      </c>
    </row>
    <row r="899" spans="1:29" s="5" customFormat="1">
      <c r="A899" s="1" t="s">
        <v>524</v>
      </c>
      <c r="B899" s="1" t="s">
        <v>533</v>
      </c>
      <c r="C899" s="1"/>
      <c r="D899" s="1" t="s">
        <v>594</v>
      </c>
      <c r="E899" s="1" t="s">
        <v>595</v>
      </c>
      <c r="F899" s="1">
        <v>91</v>
      </c>
      <c r="G899" s="1" t="s">
        <v>837</v>
      </c>
      <c r="H899" s="1" t="str">
        <f t="shared" si="14"/>
        <v>91아파트중위단위전세가격</v>
      </c>
      <c r="I899" s="1" t="s">
        <v>874</v>
      </c>
      <c r="J899" s="13">
        <v>1449.5206166691487</v>
      </c>
      <c r="K899" s="13">
        <v>1449.5206166691487</v>
      </c>
      <c r="L899" s="13">
        <v>1449.5206166691487</v>
      </c>
      <c r="M899" s="13">
        <v>1449.5206166691487</v>
      </c>
      <c r="N899" s="13">
        <v>1483.749411210551</v>
      </c>
      <c r="O899" s="13">
        <v>1483.749411210551</v>
      </c>
      <c r="P899" s="13">
        <v>1483.749411210551</v>
      </c>
      <c r="Q899" s="14">
        <v>1480.8054639660859</v>
      </c>
      <c r="R899" s="14">
        <v>1495.6946748754376</v>
      </c>
      <c r="S899" s="14">
        <v>1506.3824043757245</v>
      </c>
      <c r="T899" s="14">
        <v>1516.3023055866952</v>
      </c>
      <c r="U899" s="5">
        <v>1488.5132225449934</v>
      </c>
      <c r="V899" s="5">
        <v>1488.5132225449934</v>
      </c>
      <c r="W899" s="5">
        <v>1488.5132225449934</v>
      </c>
      <c r="X899" s="5">
        <v>1488.5132225449934</v>
      </c>
      <c r="Y899" s="5">
        <v>1488.5132225449934</v>
      </c>
      <c r="Z899" s="5">
        <v>1479.5119061245721</v>
      </c>
      <c r="AA899" s="5">
        <v>1479.5119061245721</v>
      </c>
      <c r="AB899" s="5">
        <v>1473.6240116356414</v>
      </c>
      <c r="AC899" s="5">
        <v>1473.6240116356414</v>
      </c>
    </row>
    <row r="900" spans="1:29" s="5" customFormat="1">
      <c r="A900" s="1" t="s">
        <v>524</v>
      </c>
      <c r="B900" s="1" t="s">
        <v>533</v>
      </c>
      <c r="C900" s="1"/>
      <c r="D900" s="1" t="s">
        <v>594</v>
      </c>
      <c r="E900" s="1" t="s">
        <v>596</v>
      </c>
      <c r="F900" s="1">
        <v>92</v>
      </c>
      <c r="G900" s="1" t="s">
        <v>837</v>
      </c>
      <c r="H900" s="1" t="str">
        <f t="shared" si="14"/>
        <v>92아파트중위단위전세가격</v>
      </c>
      <c r="I900" s="1" t="s">
        <v>874</v>
      </c>
      <c r="J900" s="13">
        <v>1887.0594895504082</v>
      </c>
      <c r="K900" s="13">
        <v>1887.0594895504082</v>
      </c>
      <c r="L900" s="13">
        <v>1887.0594895504082</v>
      </c>
      <c r="M900" s="13">
        <v>1887.0594895504082</v>
      </c>
      <c r="N900" s="13">
        <v>1887.0594895504082</v>
      </c>
      <c r="O900" s="13">
        <v>1885.1724300608578</v>
      </c>
      <c r="P900" s="13">
        <v>1885.1724300608578</v>
      </c>
      <c r="Q900" s="14">
        <v>1875.2653677407181</v>
      </c>
      <c r="R900" s="14">
        <v>1871.687901680009</v>
      </c>
      <c r="S900" s="14">
        <v>1879.204720562258</v>
      </c>
      <c r="T900" s="14">
        <v>1884.7587457166051</v>
      </c>
      <c r="U900" s="5">
        <v>1887.0594895504082</v>
      </c>
      <c r="V900" s="5">
        <v>1887.0594895504082</v>
      </c>
      <c r="W900" s="5">
        <v>1887.0594895504082</v>
      </c>
      <c r="X900" s="5">
        <v>1887.0594895504082</v>
      </c>
      <c r="Y900" s="5">
        <v>1894.4876002160097</v>
      </c>
      <c r="Z900" s="5">
        <v>1907.163081508374</v>
      </c>
      <c r="AA900" s="5">
        <v>1907.163081508374</v>
      </c>
      <c r="AB900" s="5">
        <v>1907.163081508374</v>
      </c>
      <c r="AC900" s="5">
        <v>1919.0842579147143</v>
      </c>
    </row>
    <row r="901" spans="1:29" s="5" customFormat="1">
      <c r="A901" s="1" t="s">
        <v>524</v>
      </c>
      <c r="B901" s="1" t="s">
        <v>533</v>
      </c>
      <c r="C901" s="1"/>
      <c r="D901" s="1" t="s">
        <v>594</v>
      </c>
      <c r="E901" s="1" t="s">
        <v>597</v>
      </c>
      <c r="F901" s="1">
        <v>93</v>
      </c>
      <c r="G901" s="1" t="s">
        <v>837</v>
      </c>
      <c r="H901" s="1" t="str">
        <f t="shared" si="14"/>
        <v>93아파트중위단위전세가격</v>
      </c>
      <c r="I901" s="1" t="s">
        <v>874</v>
      </c>
      <c r="J901" s="13">
        <v>2273.0240578179005</v>
      </c>
      <c r="K901" s="13">
        <v>2268.7371806572005</v>
      </c>
      <c r="L901" s="13">
        <v>2293.3044682744257</v>
      </c>
      <c r="M901" s="13">
        <v>2268.8050666281442</v>
      </c>
      <c r="N901" s="13">
        <v>2235.4019429172463</v>
      </c>
      <c r="O901" s="13">
        <v>2235.4019429172463</v>
      </c>
      <c r="P901" s="13">
        <v>2224.9679857653487</v>
      </c>
      <c r="Q901" s="14">
        <v>2220.7178451656423</v>
      </c>
      <c r="R901" s="14">
        <v>2220.7178451656423</v>
      </c>
      <c r="S901" s="14">
        <v>2239.3167628872679</v>
      </c>
      <c r="T901" s="14">
        <v>2239.3167628872679</v>
      </c>
      <c r="U901" s="5">
        <v>2249.681192280329</v>
      </c>
      <c r="V901" s="5">
        <v>2289.2339671551008</v>
      </c>
      <c r="W901" s="5">
        <v>2310.1257976137185</v>
      </c>
      <c r="X901" s="5">
        <v>2339.1705576399145</v>
      </c>
      <c r="Y901" s="5">
        <v>2339.8850113651556</v>
      </c>
      <c r="Z901" s="5">
        <v>2361.5723369692323</v>
      </c>
      <c r="AA901" s="5">
        <v>2382.2763259217227</v>
      </c>
      <c r="AB901" s="5">
        <v>2410.9306178476745</v>
      </c>
      <c r="AC901" s="5">
        <v>2410.9306178476745</v>
      </c>
    </row>
    <row r="902" spans="1:29" s="5" customFormat="1">
      <c r="A902" s="1" t="s">
        <v>524</v>
      </c>
      <c r="B902" s="1" t="s">
        <v>533</v>
      </c>
      <c r="C902" s="1"/>
      <c r="D902" s="1" t="s">
        <v>598</v>
      </c>
      <c r="E902" s="1"/>
      <c r="F902" s="1">
        <v>94</v>
      </c>
      <c r="G902" s="1" t="s">
        <v>837</v>
      </c>
      <c r="H902" s="1" t="str">
        <f t="shared" si="14"/>
        <v>94아파트중위단위전세가격</v>
      </c>
      <c r="I902" s="1" t="s">
        <v>874</v>
      </c>
      <c r="J902" s="13">
        <v>1988.7576907916878</v>
      </c>
      <c r="K902" s="13">
        <v>1986.903109060662</v>
      </c>
      <c r="L902" s="13">
        <v>1986.2876215596468</v>
      </c>
      <c r="M902" s="13">
        <v>1969.9929812050323</v>
      </c>
      <c r="N902" s="13">
        <v>1965.4709809650981</v>
      </c>
      <c r="O902" s="13">
        <v>1962.3423177033699</v>
      </c>
      <c r="P902" s="13">
        <v>1955.4683143286813</v>
      </c>
      <c r="Q902" s="14">
        <v>1946.6115520802032</v>
      </c>
      <c r="R902" s="14">
        <v>1945.7303509849892</v>
      </c>
      <c r="S902" s="14">
        <v>1960.6347536317323</v>
      </c>
      <c r="T902" s="14">
        <v>1970.6904402020623</v>
      </c>
      <c r="U902" s="5">
        <v>1973.6352580723335</v>
      </c>
      <c r="V902" s="5">
        <v>1990.6487509455942</v>
      </c>
      <c r="W902" s="5">
        <v>1990.1496254139624</v>
      </c>
      <c r="X902" s="5">
        <v>1998.1594862133015</v>
      </c>
      <c r="Y902" s="5">
        <v>2012.5666941905497</v>
      </c>
      <c r="Z902" s="5">
        <v>2021.3039101559064</v>
      </c>
      <c r="AA902" s="5">
        <v>2036.1827829871593</v>
      </c>
      <c r="AB902" s="5">
        <v>2043.7319564402053</v>
      </c>
      <c r="AC902" s="5">
        <v>2067.4732978786228</v>
      </c>
    </row>
    <row r="903" spans="1:29" s="5" customFormat="1">
      <c r="A903" s="1" t="s">
        <v>524</v>
      </c>
      <c r="B903" s="1" t="s">
        <v>533</v>
      </c>
      <c r="C903" s="1"/>
      <c r="D903" s="1" t="s">
        <v>598</v>
      </c>
      <c r="E903" s="1" t="s">
        <v>599</v>
      </c>
      <c r="F903" s="1">
        <v>95</v>
      </c>
      <c r="G903" s="1" t="s">
        <v>837</v>
      </c>
      <c r="H903" s="1" t="str">
        <f t="shared" si="14"/>
        <v>95아파트중위단위전세가격</v>
      </c>
      <c r="I903" s="1" t="s">
        <v>874</v>
      </c>
      <c r="J903" s="13">
        <v>2000.4000800160031</v>
      </c>
      <c r="K903" s="13">
        <v>2003.6542851237004</v>
      </c>
      <c r="L903" s="13">
        <v>2003.6542851237004</v>
      </c>
      <c r="M903" s="13">
        <v>2003.4597018985035</v>
      </c>
      <c r="N903" s="13">
        <v>2003.4597018985035</v>
      </c>
      <c r="O903" s="13">
        <v>1991.2992509403873</v>
      </c>
      <c r="P903" s="13">
        <v>1977.3953248153873</v>
      </c>
      <c r="Q903" s="14">
        <v>1950.390078015603</v>
      </c>
      <c r="R903" s="14">
        <v>1948.0723974983675</v>
      </c>
      <c r="S903" s="14">
        <v>1950.5728975983875</v>
      </c>
      <c r="T903" s="14">
        <v>1953.5210108059348</v>
      </c>
      <c r="U903" s="5">
        <v>1947.6713899452566</v>
      </c>
      <c r="V903" s="5">
        <v>1949.5414573549649</v>
      </c>
      <c r="W903" s="5">
        <v>1949.5414573549649</v>
      </c>
      <c r="X903" s="5">
        <v>1950.5728975983875</v>
      </c>
      <c r="Y903" s="5">
        <v>1955.3910782156431</v>
      </c>
      <c r="Z903" s="5">
        <v>1954.6798454245838</v>
      </c>
      <c r="AA903" s="5">
        <v>1954.6798454245838</v>
      </c>
      <c r="AB903" s="5">
        <v>1954.6798454245838</v>
      </c>
      <c r="AC903" s="5">
        <v>1950.8236060292422</v>
      </c>
    </row>
    <row r="904" spans="1:29" s="5" customFormat="1">
      <c r="A904" s="1" t="s">
        <v>524</v>
      </c>
      <c r="B904" s="1" t="s">
        <v>533</v>
      </c>
      <c r="C904" s="1"/>
      <c r="D904" s="1" t="s">
        <v>598</v>
      </c>
      <c r="E904" s="1" t="s">
        <v>600</v>
      </c>
      <c r="F904" s="1">
        <v>96</v>
      </c>
      <c r="G904" s="1" t="s">
        <v>837</v>
      </c>
      <c r="H904" s="1" t="str">
        <f t="shared" si="14"/>
        <v>96아파트중위단위전세가격</v>
      </c>
      <c r="I904" s="1" t="s">
        <v>874</v>
      </c>
      <c r="J904" s="13">
        <v>1666.6666666666667</v>
      </c>
      <c r="K904" s="13">
        <v>1666.6666666666667</v>
      </c>
      <c r="L904" s="13">
        <v>1647.6889377373127</v>
      </c>
      <c r="M904" s="13">
        <v>1647.2526179550537</v>
      </c>
      <c r="N904" s="13">
        <v>1647.2526179550537</v>
      </c>
      <c r="O904" s="13">
        <v>1647.2526179550537</v>
      </c>
      <c r="P904" s="13">
        <v>1633.9843634666959</v>
      </c>
      <c r="Q904" s="14">
        <v>1630.8040259016348</v>
      </c>
      <c r="R904" s="14">
        <v>1630.8040259016348</v>
      </c>
      <c r="S904" s="14">
        <v>1637.1059290706048</v>
      </c>
      <c r="T904" s="14">
        <v>1647.6889377373127</v>
      </c>
      <c r="U904" s="5">
        <v>1647.882800585136</v>
      </c>
      <c r="V904" s="5">
        <v>1659.8975807875686</v>
      </c>
      <c r="W904" s="5">
        <v>1659.8975807875686</v>
      </c>
      <c r="X904" s="5">
        <v>1669.6583082357292</v>
      </c>
      <c r="Y904" s="5">
        <v>1691.4891318358641</v>
      </c>
      <c r="Z904" s="5">
        <v>1703.6930423174135</v>
      </c>
      <c r="AA904" s="5">
        <v>1712.0528483699131</v>
      </c>
      <c r="AB904" s="5">
        <v>1712.0528483699131</v>
      </c>
      <c r="AC904" s="5">
        <v>1725.8676478338602</v>
      </c>
    </row>
    <row r="905" spans="1:29" s="5" customFormat="1">
      <c r="A905" s="1" t="s">
        <v>524</v>
      </c>
      <c r="B905" s="1" t="s">
        <v>533</v>
      </c>
      <c r="C905" s="1"/>
      <c r="D905" s="1" t="s">
        <v>598</v>
      </c>
      <c r="E905" s="1" t="s">
        <v>601</v>
      </c>
      <c r="F905" s="1">
        <v>97</v>
      </c>
      <c r="G905" s="1" t="s">
        <v>837</v>
      </c>
      <c r="H905" s="1" t="str">
        <f t="shared" si="14"/>
        <v>97아파트중위단위전세가격</v>
      </c>
      <c r="I905" s="1" t="s">
        <v>874</v>
      </c>
      <c r="J905" s="13">
        <v>2091.1451888137763</v>
      </c>
      <c r="K905" s="13">
        <v>2078.8847776813227</v>
      </c>
      <c r="L905" s="13">
        <v>2107.2151045178693</v>
      </c>
      <c r="M905" s="13">
        <v>2107.2151045178693</v>
      </c>
      <c r="N905" s="13">
        <v>2071.1391265195857</v>
      </c>
      <c r="O905" s="13">
        <v>2071.1391265195857</v>
      </c>
      <c r="P905" s="13">
        <v>2071.1391265195857</v>
      </c>
      <c r="Q905" s="14">
        <v>2071.1391265195857</v>
      </c>
      <c r="R905" s="14">
        <v>2069.1704515659276</v>
      </c>
      <c r="S905" s="14">
        <v>2071.1391265195857</v>
      </c>
      <c r="T905" s="14">
        <v>2072.3193946825845</v>
      </c>
      <c r="U905" s="5">
        <v>2076.2570105192472</v>
      </c>
      <c r="V905" s="5">
        <v>2098.7581605486525</v>
      </c>
      <c r="W905" s="5">
        <v>2104.8409825243693</v>
      </c>
      <c r="X905" s="5">
        <v>2111.8193672474845</v>
      </c>
      <c r="Y905" s="5">
        <v>2142.5710853023629</v>
      </c>
      <c r="Z905" s="5">
        <v>2142.5710853023629</v>
      </c>
      <c r="AA905" s="5">
        <v>2194.3219413489551</v>
      </c>
      <c r="AB905" s="5">
        <v>2202.6431718061676</v>
      </c>
      <c r="AC905" s="5">
        <v>2202.6431718061676</v>
      </c>
    </row>
    <row r="906" spans="1:29" s="5" customFormat="1">
      <c r="A906" s="1" t="s">
        <v>524</v>
      </c>
      <c r="B906" s="1" t="s">
        <v>533</v>
      </c>
      <c r="C906" s="1"/>
      <c r="D906" s="1" t="s">
        <v>598</v>
      </c>
      <c r="E906" s="1" t="s">
        <v>602</v>
      </c>
      <c r="F906" s="1">
        <v>98</v>
      </c>
      <c r="G906" s="1" t="s">
        <v>837</v>
      </c>
      <c r="H906" s="1" t="str">
        <f t="shared" si="14"/>
        <v>98아파트중위단위전세가격</v>
      </c>
      <c r="I906" s="1" t="s">
        <v>874</v>
      </c>
      <c r="J906" s="13">
        <v>2166.761743731432</v>
      </c>
      <c r="K906" s="13">
        <v>2164.1367236577744</v>
      </c>
      <c r="L906" s="13">
        <v>2164.1367236577744</v>
      </c>
      <c r="M906" s="13">
        <v>2117.9712135854725</v>
      </c>
      <c r="N906" s="13">
        <v>2119.9706680729214</v>
      </c>
      <c r="O906" s="13">
        <v>2119.9706680729214</v>
      </c>
      <c r="P906" s="13">
        <v>2119.9706680729214</v>
      </c>
      <c r="Q906" s="14">
        <v>2116.7704116194345</v>
      </c>
      <c r="R906" s="14">
        <v>2116.7704116194345</v>
      </c>
      <c r="S906" s="14">
        <v>2152.2763089597825</v>
      </c>
      <c r="T906" s="14">
        <v>2170.8636697615389</v>
      </c>
      <c r="U906" s="5">
        <v>2204.2615723732551</v>
      </c>
      <c r="V906" s="5">
        <v>2233.7056176029337</v>
      </c>
      <c r="W906" s="5">
        <v>2229.8767222625092</v>
      </c>
      <c r="X906" s="5">
        <v>2241.8712758226211</v>
      </c>
      <c r="Y906" s="5">
        <v>2250.874197267849</v>
      </c>
      <c r="Z906" s="5">
        <v>2267.0445074179029</v>
      </c>
      <c r="AA906" s="5">
        <v>2282.998117303835</v>
      </c>
      <c r="AB906" s="5">
        <v>2301.4387230441243</v>
      </c>
      <c r="AC906" s="5">
        <v>2361.742548170896</v>
      </c>
    </row>
    <row r="907" spans="1:29" s="5" customFormat="1">
      <c r="A907" s="1" t="s">
        <v>524</v>
      </c>
      <c r="B907" s="1" t="s">
        <v>533</v>
      </c>
      <c r="C907" s="1" t="s">
        <v>536</v>
      </c>
      <c r="D907" s="1"/>
      <c r="E907" s="1"/>
      <c r="F907" s="1">
        <v>99</v>
      </c>
      <c r="G907" s="1" t="s">
        <v>837</v>
      </c>
      <c r="H907" s="1" t="str">
        <f t="shared" si="14"/>
        <v>99아파트중위단위전세가격</v>
      </c>
      <c r="I907" s="1" t="s">
        <v>874</v>
      </c>
      <c r="J907" s="13">
        <v>1834.0267782513588</v>
      </c>
      <c r="K907" s="13">
        <v>1836.7276809483951</v>
      </c>
      <c r="L907" s="13">
        <v>1831.3261760188766</v>
      </c>
      <c r="M907" s="13">
        <v>1830.079848480992</v>
      </c>
      <c r="N907" s="13">
        <v>1822.6462981685086</v>
      </c>
      <c r="O907" s="13">
        <v>1823.1833982473447</v>
      </c>
      <c r="P907" s="13">
        <v>1817.443929459017</v>
      </c>
      <c r="Q907" s="14">
        <v>1809.6723764229837</v>
      </c>
      <c r="R907" s="14">
        <v>1820.8562296329344</v>
      </c>
      <c r="S907" s="14">
        <v>1837.4415994391529</v>
      </c>
      <c r="T907" s="14">
        <v>1845.1951982940786</v>
      </c>
      <c r="U907" s="5">
        <v>1843.9410322229783</v>
      </c>
      <c r="V907" s="5">
        <v>1850.6755789719989</v>
      </c>
      <c r="W907" s="5">
        <v>1858.9290544911048</v>
      </c>
      <c r="X907" s="5">
        <v>1864.5522082192999</v>
      </c>
      <c r="Y907" s="5">
        <v>1878.0044817894429</v>
      </c>
      <c r="Z907" s="5">
        <v>1879.0587525533276</v>
      </c>
      <c r="AA907" s="5">
        <v>1891.2885831118749</v>
      </c>
      <c r="AB907" s="5">
        <v>1901.587267324416</v>
      </c>
      <c r="AC907" s="5">
        <v>1918.6043049067885</v>
      </c>
    </row>
    <row r="908" spans="1:29" s="5" customFormat="1">
      <c r="A908" s="1" t="s">
        <v>524</v>
      </c>
      <c r="B908" s="1" t="s">
        <v>533</v>
      </c>
      <c r="C908" s="1"/>
      <c r="D908" s="1" t="s">
        <v>603</v>
      </c>
      <c r="E908" s="1"/>
      <c r="F908" s="1">
        <v>100</v>
      </c>
      <c r="G908" s="1" t="s">
        <v>837</v>
      </c>
      <c r="H908" s="1" t="str">
        <f t="shared" si="14"/>
        <v>100아파트중위단위전세가격</v>
      </c>
      <c r="I908" s="1" t="s">
        <v>874</v>
      </c>
      <c r="J908" s="13">
        <v>1962.1150049903165</v>
      </c>
      <c r="K908" s="13">
        <v>1982.7980185252061</v>
      </c>
      <c r="L908" s="13">
        <v>1976.8844226662256</v>
      </c>
      <c r="M908" s="13">
        <v>1983.2572764636641</v>
      </c>
      <c r="N908" s="13">
        <v>1956.9255924806857</v>
      </c>
      <c r="O908" s="13">
        <v>1952.6927990018769</v>
      </c>
      <c r="P908" s="13">
        <v>1950.0017825640796</v>
      </c>
      <c r="Q908" s="14">
        <v>1960.4566326297042</v>
      </c>
      <c r="R908" s="14">
        <v>1973.2612303100764</v>
      </c>
      <c r="S908" s="14">
        <v>1978.1686039414938</v>
      </c>
      <c r="T908" s="14">
        <v>1996.2394111539709</v>
      </c>
      <c r="U908" s="5">
        <v>2000.2681300343186</v>
      </c>
      <c r="V908" s="5">
        <v>2024.1580025628846</v>
      </c>
      <c r="W908" s="5">
        <v>2035.0032795778757</v>
      </c>
      <c r="X908" s="5">
        <v>2047.4697772851382</v>
      </c>
      <c r="Y908" s="5">
        <v>2047.3770454623989</v>
      </c>
      <c r="Z908" s="5">
        <v>2044.5917328828748</v>
      </c>
      <c r="AA908" s="5">
        <v>2039.4513476202389</v>
      </c>
      <c r="AB908" s="5">
        <v>2051.8525354852623</v>
      </c>
      <c r="AC908" s="5">
        <v>2087.8935589201383</v>
      </c>
    </row>
    <row r="909" spans="1:29" s="5" customFormat="1">
      <c r="A909" s="1" t="s">
        <v>524</v>
      </c>
      <c r="B909" s="1" t="s">
        <v>533</v>
      </c>
      <c r="C909" s="1"/>
      <c r="D909" s="1" t="s">
        <v>603</v>
      </c>
      <c r="E909" s="1" t="s">
        <v>604</v>
      </c>
      <c r="F909" s="1">
        <v>101</v>
      </c>
      <c r="G909" s="1" t="s">
        <v>837</v>
      </c>
      <c r="H909" s="1" t="str">
        <f t="shared" si="14"/>
        <v>101아파트중위단위전세가격</v>
      </c>
      <c r="I909" s="1" t="s">
        <v>874</v>
      </c>
      <c r="J909" s="13">
        <v>2186.2419237839231</v>
      </c>
      <c r="K909" s="13">
        <v>2222.2222222222222</v>
      </c>
      <c r="L909" s="13">
        <v>2211.9348942421539</v>
      </c>
      <c r="M909" s="13">
        <v>2223.0211501762169</v>
      </c>
      <c r="N909" s="13">
        <v>2186.2419237839231</v>
      </c>
      <c r="O909" s="13">
        <v>2180.9871546543909</v>
      </c>
      <c r="P909" s="13">
        <v>2177.2693066300062</v>
      </c>
      <c r="Q909" s="14">
        <v>2203.7942913323477</v>
      </c>
      <c r="R909" s="14">
        <v>2223.0211501762169</v>
      </c>
      <c r="S909" s="14">
        <v>2229.4176584352381</v>
      </c>
      <c r="T909" s="14">
        <v>2256.0722438661051</v>
      </c>
      <c r="U909" s="5">
        <v>2260.0121142454027</v>
      </c>
      <c r="V909" s="5">
        <v>2296.6849200437828</v>
      </c>
      <c r="W909" s="5">
        <v>2309.1976797257885</v>
      </c>
      <c r="X909" s="5">
        <v>2324.559133831327</v>
      </c>
      <c r="Y909" s="5">
        <v>2323.8769111578913</v>
      </c>
      <c r="Z909" s="5">
        <v>2314.9589041597983</v>
      </c>
      <c r="AA909" s="5">
        <v>2306.1497326203207</v>
      </c>
      <c r="AB909" s="5">
        <v>2324.4068592905805</v>
      </c>
      <c r="AC909" s="5">
        <v>2379.0244867674642</v>
      </c>
    </row>
    <row r="910" spans="1:29" s="5" customFormat="1">
      <c r="A910" s="1" t="s">
        <v>524</v>
      </c>
      <c r="B910" s="1" t="s">
        <v>533</v>
      </c>
      <c r="C910" s="1"/>
      <c r="D910" s="1" t="s">
        <v>603</v>
      </c>
      <c r="E910" s="1" t="s">
        <v>605</v>
      </c>
      <c r="F910" s="1">
        <v>102</v>
      </c>
      <c r="G910" s="1" t="s">
        <v>837</v>
      </c>
      <c r="H910" s="1" t="str">
        <f t="shared" si="14"/>
        <v>102아파트중위단위전세가격</v>
      </c>
      <c r="I910" s="1" t="s">
        <v>874</v>
      </c>
      <c r="J910" s="13">
        <v>1845.7173698649974</v>
      </c>
      <c r="K910" s="13">
        <v>1845.7173698649974</v>
      </c>
      <c r="L910" s="13">
        <v>1845.7173698649974</v>
      </c>
      <c r="M910" s="13">
        <v>1845.7173698649974</v>
      </c>
      <c r="N910" s="13">
        <v>1834.0887467885605</v>
      </c>
      <c r="O910" s="13">
        <v>1829.7388403115497</v>
      </c>
      <c r="P910" s="13">
        <v>1827.7513056441639</v>
      </c>
      <c r="Q910" s="14">
        <v>1810.5514432430632</v>
      </c>
      <c r="R910" s="14">
        <v>1816.4731362300479</v>
      </c>
      <c r="S910" s="14">
        <v>1816.4731362300479</v>
      </c>
      <c r="T910" s="14">
        <v>1816.4731362300479</v>
      </c>
      <c r="U910" s="5">
        <v>1816.8227269292572</v>
      </c>
      <c r="V910" s="5">
        <v>1827.1389895834948</v>
      </c>
      <c r="W910" s="5">
        <v>1827.1389895834948</v>
      </c>
      <c r="X910" s="5">
        <v>1840.1887090145269</v>
      </c>
      <c r="Y910" s="5">
        <v>1841.244880691725</v>
      </c>
      <c r="Z910" s="5">
        <v>1849.4684203383649</v>
      </c>
      <c r="AA910" s="5">
        <v>1849.4684203383649</v>
      </c>
      <c r="AB910" s="5">
        <v>1861.4907099604277</v>
      </c>
      <c r="AC910" s="5">
        <v>1874.0928979523069</v>
      </c>
    </row>
    <row r="911" spans="1:29" s="5" customFormat="1">
      <c r="A911" s="1" t="s">
        <v>524</v>
      </c>
      <c r="B911" s="1" t="s">
        <v>533</v>
      </c>
      <c r="C911" s="1"/>
      <c r="D911" s="1" t="s">
        <v>603</v>
      </c>
      <c r="E911" s="1" t="s">
        <v>606</v>
      </c>
      <c r="F911" s="1">
        <v>103</v>
      </c>
      <c r="G911" s="1" t="s">
        <v>837</v>
      </c>
      <c r="H911" s="1" t="str">
        <f t="shared" si="14"/>
        <v>103아파트중위단위전세가격</v>
      </c>
      <c r="I911" s="1" t="s">
        <v>874</v>
      </c>
      <c r="J911" s="13">
        <v>1304.0807957129769</v>
      </c>
      <c r="K911" s="13">
        <v>1304.0807957129769</v>
      </c>
      <c r="L911" s="13">
        <v>1304.0807957129769</v>
      </c>
      <c r="M911" s="13">
        <v>1304.0807957129769</v>
      </c>
      <c r="N911" s="13">
        <v>1290.7769715693653</v>
      </c>
      <c r="O911" s="13">
        <v>1290.7769715693653</v>
      </c>
      <c r="P911" s="13">
        <v>1290.7769715693653</v>
      </c>
      <c r="Q911" s="14">
        <v>1290.7769715693653</v>
      </c>
      <c r="R911" s="14">
        <v>1291.473634845604</v>
      </c>
      <c r="S911" s="14">
        <v>1299.8721111429131</v>
      </c>
      <c r="T911" s="14">
        <v>1318.6338089061826</v>
      </c>
      <c r="U911" s="5">
        <v>1336.6304679718148</v>
      </c>
      <c r="V911" s="5">
        <v>1336.6304679718148</v>
      </c>
      <c r="W911" s="5">
        <v>1361.8677042801557</v>
      </c>
      <c r="X911" s="5">
        <v>1361.8677042801557</v>
      </c>
      <c r="Y911" s="5">
        <v>1361.8677042801557</v>
      </c>
      <c r="Z911" s="5">
        <v>1361.8677042801557</v>
      </c>
      <c r="AA911" s="5">
        <v>1361.1824512375256</v>
      </c>
      <c r="AB911" s="5">
        <v>1351.3735053969444</v>
      </c>
      <c r="AC911" s="5">
        <v>1359.8610287376334</v>
      </c>
    </row>
    <row r="912" spans="1:29" s="5" customFormat="1">
      <c r="A912" s="1" t="s">
        <v>524</v>
      </c>
      <c r="B912" s="1" t="s">
        <v>533</v>
      </c>
      <c r="C912" s="1"/>
      <c r="D912" s="1" t="s">
        <v>607</v>
      </c>
      <c r="E912" s="1"/>
      <c r="F912" s="1">
        <v>104</v>
      </c>
      <c r="G912" s="1" t="s">
        <v>837</v>
      </c>
      <c r="H912" s="1" t="str">
        <f t="shared" si="14"/>
        <v>104아파트중위단위전세가격</v>
      </c>
      <c r="I912" s="1" t="s">
        <v>874</v>
      </c>
      <c r="J912" s="13">
        <v>1854.1137465571801</v>
      </c>
      <c r="K912" s="13">
        <v>1853.1600864640423</v>
      </c>
      <c r="L912" s="13">
        <v>1840.9613057254167</v>
      </c>
      <c r="M912" s="13">
        <v>1835.4050671712951</v>
      </c>
      <c r="N912" s="13">
        <v>1835.4050671712951</v>
      </c>
      <c r="O912" s="13">
        <v>1835.4050671712951</v>
      </c>
      <c r="P912" s="13">
        <v>1819.0897792062219</v>
      </c>
      <c r="Q912" s="14">
        <v>1808.8399395983568</v>
      </c>
      <c r="R912" s="14">
        <v>1808.7175810527779</v>
      </c>
      <c r="S912" s="14">
        <v>1816.9851643515651</v>
      </c>
      <c r="T912" s="14">
        <v>1834.0081485996025</v>
      </c>
      <c r="U912" s="5">
        <v>1841.1011005722307</v>
      </c>
      <c r="V912" s="5">
        <v>1859.8501786197853</v>
      </c>
      <c r="W912" s="5">
        <v>1878.9476437547703</v>
      </c>
      <c r="X912" s="5">
        <v>1876.4081277617622</v>
      </c>
      <c r="Y912" s="5">
        <v>1892.3572746398279</v>
      </c>
      <c r="Z912" s="5">
        <v>1892.3804611508551</v>
      </c>
      <c r="AA912" s="5">
        <v>1901.345681769883</v>
      </c>
      <c r="AB912" s="5">
        <v>1920.4213824634555</v>
      </c>
      <c r="AC912" s="5">
        <v>1924.8599995746752</v>
      </c>
    </row>
    <row r="913" spans="1:29" s="5" customFormat="1">
      <c r="A913" s="1" t="s">
        <v>524</v>
      </c>
      <c r="B913" s="1" t="s">
        <v>533</v>
      </c>
      <c r="C913" s="1"/>
      <c r="D913" s="1" t="s">
        <v>607</v>
      </c>
      <c r="E913" s="1" t="s">
        <v>608</v>
      </c>
      <c r="F913" s="1">
        <v>105</v>
      </c>
      <c r="G913" s="1" t="s">
        <v>837</v>
      </c>
      <c r="H913" s="1" t="str">
        <f t="shared" si="14"/>
        <v>105아파트중위단위전세가격</v>
      </c>
      <c r="I913" s="1" t="s">
        <v>874</v>
      </c>
      <c r="J913" s="13">
        <v>1848.8398952417488</v>
      </c>
      <c r="K913" s="13">
        <v>1848.8398952417488</v>
      </c>
      <c r="L913" s="13">
        <v>1849.3527078090965</v>
      </c>
      <c r="M913" s="13">
        <v>1849.3527078090965</v>
      </c>
      <c r="N913" s="13">
        <v>1849.3527078090965</v>
      </c>
      <c r="O913" s="13">
        <v>1849.3527078090965</v>
      </c>
      <c r="P913" s="13">
        <v>1838.3978088799886</v>
      </c>
      <c r="Q913" s="14">
        <v>1806.7938910928151</v>
      </c>
      <c r="R913" s="14">
        <v>1794.942078261095</v>
      </c>
      <c r="S913" s="14">
        <v>1800.2503500462096</v>
      </c>
      <c r="T913" s="14">
        <v>1810.2163390529706</v>
      </c>
      <c r="U913" s="5">
        <v>1825.571953399306</v>
      </c>
      <c r="V913" s="5">
        <v>1865.3388822829966</v>
      </c>
      <c r="W913" s="5">
        <v>1880.6997485234185</v>
      </c>
      <c r="X913" s="5">
        <v>1875.0218859425354</v>
      </c>
      <c r="Y913" s="5">
        <v>1860.5746585021195</v>
      </c>
      <c r="Z913" s="5">
        <v>1860.5746585021195</v>
      </c>
      <c r="AA913" s="5">
        <v>1872.3434463542544</v>
      </c>
      <c r="AB913" s="5">
        <v>1886.6856593023037</v>
      </c>
      <c r="AC913" s="5">
        <v>1886.6856593023037</v>
      </c>
    </row>
    <row r="914" spans="1:29" s="5" customFormat="1">
      <c r="A914" s="1" t="s">
        <v>524</v>
      </c>
      <c r="B914" s="1" t="s">
        <v>533</v>
      </c>
      <c r="C914" s="1"/>
      <c r="D914" s="1" t="s">
        <v>607</v>
      </c>
      <c r="E914" s="1" t="s">
        <v>609</v>
      </c>
      <c r="F914" s="1">
        <v>106</v>
      </c>
      <c r="G914" s="1" t="s">
        <v>837</v>
      </c>
      <c r="H914" s="1" t="str">
        <f t="shared" si="14"/>
        <v>106아파트중위단위전세가격</v>
      </c>
      <c r="I914" s="1" t="s">
        <v>874</v>
      </c>
      <c r="J914" s="13">
        <v>1858.471484916724</v>
      </c>
      <c r="K914" s="13">
        <v>1856.7298236227039</v>
      </c>
      <c r="L914" s="13">
        <v>1834.0275617566767</v>
      </c>
      <c r="M914" s="13">
        <v>1823.8802506762545</v>
      </c>
      <c r="N914" s="13">
        <v>1823.8802506762545</v>
      </c>
      <c r="O914" s="13">
        <v>1823.8802506762545</v>
      </c>
      <c r="P914" s="13">
        <v>1803.1357189712694</v>
      </c>
      <c r="Q914" s="14">
        <v>1810.5305720270705</v>
      </c>
      <c r="R914" s="14">
        <v>1820.1001615137907</v>
      </c>
      <c r="S914" s="14">
        <v>1830.8129986753931</v>
      </c>
      <c r="T914" s="14">
        <v>1853.6671178998831</v>
      </c>
      <c r="U914" s="5">
        <v>1853.6671178998831</v>
      </c>
      <c r="V914" s="5">
        <v>1855.4087791939032</v>
      </c>
      <c r="W914" s="5">
        <v>1877.5298595946019</v>
      </c>
      <c r="X914" s="5">
        <v>1877.5298595946019</v>
      </c>
      <c r="Y914" s="5">
        <v>1918.0754226267879</v>
      </c>
      <c r="Z914" s="5">
        <v>1918.1173714108554</v>
      </c>
      <c r="AA914" s="5">
        <v>1924.8139758568147</v>
      </c>
      <c r="AB914" s="5">
        <v>1947.7199634533395</v>
      </c>
      <c r="AC914" s="5">
        <v>1955.7502613509737</v>
      </c>
    </row>
    <row r="915" spans="1:29" s="5" customFormat="1">
      <c r="A915" s="1" t="s">
        <v>524</v>
      </c>
      <c r="B915" s="1" t="s">
        <v>533</v>
      </c>
      <c r="C915" s="1"/>
      <c r="D915" s="1" t="s">
        <v>610</v>
      </c>
      <c r="E915" s="1"/>
      <c r="F915" s="1">
        <v>107</v>
      </c>
      <c r="G915" s="1" t="s">
        <v>837</v>
      </c>
      <c r="H915" s="1" t="str">
        <f t="shared" si="14"/>
        <v>107아파트중위단위전세가격</v>
      </c>
      <c r="I915" s="1" t="s">
        <v>874</v>
      </c>
      <c r="J915" s="13">
        <v>1565.1123854561833</v>
      </c>
      <c r="K915" s="13">
        <v>1565.1123854561833</v>
      </c>
      <c r="L915" s="13">
        <v>1532.7505629679613</v>
      </c>
      <c r="M915" s="13">
        <v>1532.7505629679613</v>
      </c>
      <c r="N915" s="13">
        <v>1532.7505629679613</v>
      </c>
      <c r="O915" s="13">
        <v>1531.0960875619155</v>
      </c>
      <c r="P915" s="13">
        <v>1531.5198567439888</v>
      </c>
      <c r="Q915" s="14">
        <v>1531.5198567439888</v>
      </c>
      <c r="R915" s="14">
        <v>1549.0245206187319</v>
      </c>
      <c r="S915" s="14">
        <v>1560.8308960614709</v>
      </c>
      <c r="T915" s="14">
        <v>1564.6078797042264</v>
      </c>
      <c r="U915" s="5">
        <v>1571.5113558963699</v>
      </c>
      <c r="V915" s="5">
        <v>1571.5113558963699</v>
      </c>
      <c r="W915" s="5">
        <v>1577.0271860656703</v>
      </c>
      <c r="X915" s="5">
        <v>1579.3909150854379</v>
      </c>
      <c r="Y915" s="5">
        <v>1585.3174603174602</v>
      </c>
      <c r="Z915" s="5">
        <v>1583.2774245103642</v>
      </c>
      <c r="AA915" s="5">
        <v>1598.4975686384341</v>
      </c>
      <c r="AB915" s="5">
        <v>1604.0100250626565</v>
      </c>
      <c r="AC915" s="5">
        <v>1615.593252549256</v>
      </c>
    </row>
    <row r="916" spans="1:29" s="5" customFormat="1">
      <c r="A916" s="1" t="s">
        <v>524</v>
      </c>
      <c r="B916" s="1" t="s">
        <v>533</v>
      </c>
      <c r="C916" s="1"/>
      <c r="D916" s="1" t="s">
        <v>611</v>
      </c>
      <c r="E916" s="1"/>
      <c r="F916" s="1">
        <v>108</v>
      </c>
      <c r="G916" s="1" t="s">
        <v>837</v>
      </c>
      <c r="H916" s="1" t="str">
        <f t="shared" ref="H916:H979" si="15">F916&amp;G916&amp;I916</f>
        <v>108아파트중위단위전세가격</v>
      </c>
      <c r="I916" s="1" t="s">
        <v>874</v>
      </c>
      <c r="J916" s="13">
        <v>2437.5583923279</v>
      </c>
      <c r="K916" s="13">
        <v>2423.4062722996869</v>
      </c>
      <c r="L916" s="13">
        <v>2437.5583923279</v>
      </c>
      <c r="M916" s="13">
        <v>2424.8032354838442</v>
      </c>
      <c r="N916" s="13">
        <v>2409.8591697769843</v>
      </c>
      <c r="O916" s="13">
        <v>2424.6506145815792</v>
      </c>
      <c r="P916" s="13">
        <v>2405.3481116218063</v>
      </c>
      <c r="Q916" s="14">
        <v>2358.943822579392</v>
      </c>
      <c r="R916" s="14">
        <v>2358.943822579392</v>
      </c>
      <c r="S916" s="14">
        <v>2394.0561364887176</v>
      </c>
      <c r="T916" s="14">
        <v>2394.0561364887176</v>
      </c>
      <c r="U916" s="5">
        <v>2394.0561364887176</v>
      </c>
      <c r="V916" s="5">
        <v>2350.6637168141597</v>
      </c>
      <c r="W916" s="5">
        <v>2350.6637168141597</v>
      </c>
      <c r="X916" s="5">
        <v>2378.5718947016076</v>
      </c>
      <c r="Y916" s="5">
        <v>2403.3477433143316</v>
      </c>
      <c r="Z916" s="5">
        <v>2421.4407645841466</v>
      </c>
      <c r="AA916" s="5">
        <v>2452.4229939179909</v>
      </c>
      <c r="AB916" s="5">
        <v>2470.4542236735792</v>
      </c>
      <c r="AC916" s="5">
        <v>2531.1260090299629</v>
      </c>
    </row>
    <row r="917" spans="1:29" s="5" customFormat="1">
      <c r="A917" s="1" t="s">
        <v>524</v>
      </c>
      <c r="B917" s="1" t="s">
        <v>533</v>
      </c>
      <c r="C917" s="1"/>
      <c r="D917" s="1" t="s">
        <v>612</v>
      </c>
      <c r="E917" s="1"/>
      <c r="F917" s="1">
        <v>109</v>
      </c>
      <c r="G917" s="1" t="s">
        <v>837</v>
      </c>
      <c r="H917" s="1" t="str">
        <f t="shared" si="15"/>
        <v>109아파트중위단위전세가격</v>
      </c>
      <c r="I917" s="1" t="s">
        <v>874</v>
      </c>
      <c r="J917" s="13">
        <v>1769.6204110747876</v>
      </c>
      <c r="K917" s="13">
        <v>1769.6204110747876</v>
      </c>
      <c r="L917" s="13">
        <v>1769.6204110747876</v>
      </c>
      <c r="M917" s="13">
        <v>1765.5762075658472</v>
      </c>
      <c r="N917" s="13">
        <v>1765.5762075658472</v>
      </c>
      <c r="O917" s="13">
        <v>1765.5762075658472</v>
      </c>
      <c r="P917" s="13">
        <v>1746.3542141526564</v>
      </c>
      <c r="Q917" s="14">
        <v>1746.0580228702643</v>
      </c>
      <c r="R917" s="14">
        <v>1760.0155032238342</v>
      </c>
      <c r="S917" s="14">
        <v>1808.1938055974315</v>
      </c>
      <c r="T917" s="14">
        <v>1804.7148921767521</v>
      </c>
      <c r="U917" s="5">
        <v>1810.0025144912768</v>
      </c>
      <c r="V917" s="5">
        <v>1826.5851813268787</v>
      </c>
      <c r="W917" s="5">
        <v>1838.3696018515682</v>
      </c>
      <c r="X917" s="5">
        <v>1838.4411356218025</v>
      </c>
      <c r="Y917" s="5">
        <v>1872.4520568230373</v>
      </c>
      <c r="Z917" s="5">
        <v>1872.4520568230373</v>
      </c>
      <c r="AA917" s="5">
        <v>1895.5941354189374</v>
      </c>
      <c r="AB917" s="5">
        <v>1899.9868056471828</v>
      </c>
      <c r="AC917" s="5">
        <v>1903.9502627744805</v>
      </c>
    </row>
    <row r="918" spans="1:29" s="5" customFormat="1">
      <c r="A918" s="1" t="s">
        <v>524</v>
      </c>
      <c r="B918" s="1" t="s">
        <v>533</v>
      </c>
      <c r="C918" s="1"/>
      <c r="D918" s="1" t="s">
        <v>613</v>
      </c>
      <c r="E918" s="1"/>
      <c r="F918" s="1">
        <v>110</v>
      </c>
      <c r="G918" s="1" t="s">
        <v>837</v>
      </c>
      <c r="H918" s="1" t="str">
        <f t="shared" si="15"/>
        <v>110아파트중위단위전세가격</v>
      </c>
      <c r="I918" s="1" t="s">
        <v>874</v>
      </c>
      <c r="J918" s="13">
        <v>1684.7780304944824</v>
      </c>
      <c r="K918" s="13">
        <v>1684.7780304944824</v>
      </c>
      <c r="L918" s="13">
        <v>1700.7415233041606</v>
      </c>
      <c r="M918" s="13">
        <v>1707.1827121106226</v>
      </c>
      <c r="N918" s="13">
        <v>1707.1827121106226</v>
      </c>
      <c r="O918" s="13">
        <v>1707.1827121106226</v>
      </c>
      <c r="P918" s="13">
        <v>1707.1827121106226</v>
      </c>
      <c r="Q918" s="14">
        <v>1707.1827121106226</v>
      </c>
      <c r="R918" s="14">
        <v>1715.3978090444007</v>
      </c>
      <c r="S918" s="14">
        <v>1718.8526361971944</v>
      </c>
      <c r="T918" s="14">
        <v>1735.7162412602142</v>
      </c>
      <c r="U918" s="5">
        <v>1736.1111111111113</v>
      </c>
      <c r="V918" s="5">
        <v>1736.1111111111113</v>
      </c>
      <c r="W918" s="5">
        <v>1736.1111111111113</v>
      </c>
      <c r="X918" s="5">
        <v>1736.1111111111113</v>
      </c>
      <c r="Y918" s="5">
        <v>1736.1111111111113</v>
      </c>
      <c r="Z918" s="5">
        <v>1736.1111111111113</v>
      </c>
      <c r="AA918" s="5">
        <v>1764.7283272283273</v>
      </c>
      <c r="AB918" s="5">
        <v>1775.4817522073738</v>
      </c>
      <c r="AC918" s="5">
        <v>1776.2592462683569</v>
      </c>
    </row>
    <row r="919" spans="1:29" s="5" customFormat="1">
      <c r="A919" s="1" t="s">
        <v>524</v>
      </c>
      <c r="B919" s="1" t="s">
        <v>533</v>
      </c>
      <c r="C919" s="1"/>
      <c r="D919" s="1" t="s">
        <v>614</v>
      </c>
      <c r="E919" s="1"/>
      <c r="F919" s="1">
        <v>111</v>
      </c>
      <c r="G919" s="1" t="s">
        <v>837</v>
      </c>
      <c r="H919" s="1" t="str">
        <f t="shared" si="15"/>
        <v>111아파트중위단위전세가격</v>
      </c>
      <c r="I919" s="1" t="s">
        <v>874</v>
      </c>
      <c r="J919" s="13">
        <v>1504.7657624905496</v>
      </c>
      <c r="K919" s="13">
        <v>1504.7657624905496</v>
      </c>
      <c r="L919" s="13">
        <v>1505.7721264848585</v>
      </c>
      <c r="M919" s="13">
        <v>1506.1501129612584</v>
      </c>
      <c r="N919" s="13">
        <v>1506.1501129612584</v>
      </c>
      <c r="O919" s="13">
        <v>1506.1501129612584</v>
      </c>
      <c r="P919" s="13">
        <v>1530.2039117931358</v>
      </c>
      <c r="Q919" s="14">
        <v>1506.1501129612584</v>
      </c>
      <c r="R919" s="14">
        <v>1530.2039117931358</v>
      </c>
      <c r="S919" s="14">
        <v>1530.2039117931358</v>
      </c>
      <c r="T919" s="14">
        <v>1530.2039117931358</v>
      </c>
      <c r="U919" s="5">
        <v>1533.2418007619403</v>
      </c>
      <c r="V919" s="5">
        <v>1536.4001513906032</v>
      </c>
      <c r="W919" s="5">
        <v>1536.4001513906032</v>
      </c>
      <c r="X919" s="5">
        <v>1536.0275256132591</v>
      </c>
      <c r="Y919" s="5">
        <v>1549.0966728285541</v>
      </c>
      <c r="Z919" s="5">
        <v>1549.0966728285541</v>
      </c>
      <c r="AA919" s="5">
        <v>1552.8147595777123</v>
      </c>
      <c r="AB919" s="5">
        <v>1554.6618533847029</v>
      </c>
      <c r="AC919" s="5">
        <v>1550.6082700029779</v>
      </c>
    </row>
    <row r="920" spans="1:29" s="5" customFormat="1">
      <c r="A920" s="1" t="s">
        <v>524</v>
      </c>
      <c r="B920" s="1" t="s">
        <v>533</v>
      </c>
      <c r="C920" s="1" t="s">
        <v>537</v>
      </c>
      <c r="D920" s="1"/>
      <c r="E920" s="1"/>
      <c r="F920" s="1">
        <v>112</v>
      </c>
      <c r="G920" s="1" t="s">
        <v>837</v>
      </c>
      <c r="H920" s="1" t="str">
        <f t="shared" si="15"/>
        <v>112아파트중위단위전세가격</v>
      </c>
      <c r="I920" s="1" t="s">
        <v>874</v>
      </c>
      <c r="J920" s="13">
        <v>1686.5701704957914</v>
      </c>
      <c r="K920" s="13">
        <v>1697.9768102604182</v>
      </c>
      <c r="L920" s="13">
        <v>1703.1076547714574</v>
      </c>
      <c r="M920" s="13">
        <v>1709.496606452718</v>
      </c>
      <c r="N920" s="13">
        <v>1707.6724546641865</v>
      </c>
      <c r="O920" s="13">
        <v>1706.7151312169613</v>
      </c>
      <c r="P920" s="13">
        <v>1678.4576648878133</v>
      </c>
      <c r="Q920" s="14">
        <v>1678.1626339510701</v>
      </c>
      <c r="R920" s="14">
        <v>1664.0215391399017</v>
      </c>
      <c r="S920" s="14">
        <v>1676.6166968593466</v>
      </c>
      <c r="T920" s="14">
        <v>1673.3165920618537</v>
      </c>
      <c r="U920" s="5">
        <v>1667.7443437819149</v>
      </c>
      <c r="V920" s="5">
        <v>1681.6565393009284</v>
      </c>
      <c r="W920" s="5">
        <v>1692.6926983712601</v>
      </c>
      <c r="X920" s="5">
        <v>1714.3617866763539</v>
      </c>
      <c r="Y920" s="5">
        <v>1719.5538265542159</v>
      </c>
      <c r="Z920" s="5">
        <v>1720.1770641279527</v>
      </c>
      <c r="AA920" s="5">
        <v>1730.7719235022364</v>
      </c>
      <c r="AB920" s="5">
        <v>1731.6170550914953</v>
      </c>
      <c r="AC920" s="5">
        <v>1744.5169462941458</v>
      </c>
    </row>
    <row r="921" spans="1:29" s="5" customFormat="1">
      <c r="A921" s="1" t="s">
        <v>524</v>
      </c>
      <c r="B921" s="1" t="s">
        <v>533</v>
      </c>
      <c r="C921" s="1"/>
      <c r="D921" s="1" t="s">
        <v>615</v>
      </c>
      <c r="E921" s="1"/>
      <c r="F921" s="1">
        <v>113</v>
      </c>
      <c r="G921" s="1" t="s">
        <v>837</v>
      </c>
      <c r="H921" s="1" t="str">
        <f t="shared" si="15"/>
        <v>113아파트중위단위전세가격</v>
      </c>
      <c r="I921" s="1" t="s">
        <v>874</v>
      </c>
      <c r="J921" s="13">
        <v>1414.6222927895024</v>
      </c>
      <c r="K921" s="13">
        <v>1412.6049170476829</v>
      </c>
      <c r="L921" s="13">
        <v>1418.3302790317316</v>
      </c>
      <c r="M921" s="13">
        <v>1415.7853915569945</v>
      </c>
      <c r="N921" s="13">
        <v>1412.6049170476829</v>
      </c>
      <c r="O921" s="13">
        <v>1410.2170368292468</v>
      </c>
      <c r="P921" s="13">
        <v>1392.5647653937995</v>
      </c>
      <c r="Q921" s="14">
        <v>1399.0769498055054</v>
      </c>
      <c r="R921" s="14">
        <v>1366.1337386079217</v>
      </c>
      <c r="S921" s="14">
        <v>1385.0074482622772</v>
      </c>
      <c r="T921" s="14">
        <v>1378.5335943716964</v>
      </c>
      <c r="U921" s="5">
        <v>1378.5335943716964</v>
      </c>
      <c r="V921" s="5">
        <v>1400.9992523899186</v>
      </c>
      <c r="W921" s="5">
        <v>1412.3130487024521</v>
      </c>
      <c r="X921" s="5">
        <v>1422.3305902671948</v>
      </c>
      <c r="Y921" s="5">
        <v>1434.8495055281792</v>
      </c>
      <c r="Z921" s="5">
        <v>1441.9161297732953</v>
      </c>
      <c r="AA921" s="5">
        <v>1462.9686071319718</v>
      </c>
      <c r="AB921" s="5">
        <v>1450.7407392547316</v>
      </c>
      <c r="AC921" s="5">
        <v>1455.6535402217514</v>
      </c>
    </row>
    <row r="922" spans="1:29" s="5" customFormat="1">
      <c r="A922" s="1" t="s">
        <v>524</v>
      </c>
      <c r="B922" s="1" t="s">
        <v>533</v>
      </c>
      <c r="C922" s="1"/>
      <c r="D922" s="1" t="s">
        <v>616</v>
      </c>
      <c r="E922" s="1"/>
      <c r="F922" s="1">
        <v>114</v>
      </c>
      <c r="G922" s="1" t="s">
        <v>837</v>
      </c>
      <c r="H922" s="1" t="str">
        <f t="shared" si="15"/>
        <v>114아파트중위단위전세가격</v>
      </c>
      <c r="I922" s="1" t="s">
        <v>874</v>
      </c>
      <c r="J922" s="13">
        <v>2399.8933451719959</v>
      </c>
      <c r="K922" s="13">
        <v>2473.5273678135195</v>
      </c>
      <c r="L922" s="13">
        <v>2483.753707986567</v>
      </c>
      <c r="M922" s="13">
        <v>2473.5273678135195</v>
      </c>
      <c r="N922" s="13">
        <v>2473.5273678135195</v>
      </c>
      <c r="O922" s="13">
        <v>2473.5273678135195</v>
      </c>
      <c r="P922" s="13">
        <v>2443.3934157248914</v>
      </c>
      <c r="Q922" s="14">
        <v>2428.244941856557</v>
      </c>
      <c r="R922" s="14">
        <v>2436.6471734892789</v>
      </c>
      <c r="S922" s="14">
        <v>2425.617352634958</v>
      </c>
      <c r="T922" s="14">
        <v>2407.9807361541107</v>
      </c>
      <c r="U922" s="5">
        <v>2416.5073750799284</v>
      </c>
      <c r="V922" s="5">
        <v>2417.2703203864803</v>
      </c>
      <c r="W922" s="5">
        <v>2436.6471734892789</v>
      </c>
      <c r="X922" s="5">
        <v>2492.8227874801532</v>
      </c>
      <c r="Y922" s="5">
        <v>2492.8227874801532</v>
      </c>
      <c r="Z922" s="5">
        <v>2472.6393901214492</v>
      </c>
      <c r="AA922" s="5">
        <v>2473.5273678135195</v>
      </c>
      <c r="AB922" s="5">
        <v>2506.520034166314</v>
      </c>
      <c r="AC922" s="5">
        <v>2524.9626278252663</v>
      </c>
    </row>
    <row r="923" spans="1:29" s="5" customFormat="1">
      <c r="A923" s="1" t="s">
        <v>524</v>
      </c>
      <c r="B923" s="1" t="s">
        <v>533</v>
      </c>
      <c r="C923" s="1"/>
      <c r="D923" s="1" t="s">
        <v>617</v>
      </c>
      <c r="E923" s="1"/>
      <c r="F923" s="1">
        <v>115</v>
      </c>
      <c r="G923" s="1" t="s">
        <v>837</v>
      </c>
      <c r="H923" s="1" t="str">
        <f t="shared" si="15"/>
        <v>115아파트중위단위전세가격</v>
      </c>
      <c r="I923" s="1" t="s">
        <v>874</v>
      </c>
      <c r="J923" s="13">
        <v>2384.4754165968425</v>
      </c>
      <c r="K923" s="13">
        <v>2384.4754165968425</v>
      </c>
      <c r="L923" s="13">
        <v>2384.4754165968425</v>
      </c>
      <c r="M923" s="13">
        <v>2473.6453631756704</v>
      </c>
      <c r="N923" s="13">
        <v>2473.6453631756704</v>
      </c>
      <c r="O923" s="13">
        <v>2478.4459744351625</v>
      </c>
      <c r="P923" s="13">
        <v>2357.4707463252162</v>
      </c>
      <c r="Q923" s="14">
        <v>2357.0936800516511</v>
      </c>
      <c r="R923" s="14">
        <v>2386.9414524433346</v>
      </c>
      <c r="S923" s="14">
        <v>2421.5125625832534</v>
      </c>
      <c r="T923" s="14">
        <v>2446.9190666482937</v>
      </c>
      <c r="U923" s="5">
        <v>2463.8567360249876</v>
      </c>
      <c r="V923" s="5">
        <v>2465.7506867712791</v>
      </c>
      <c r="W923" s="5">
        <v>2478.4459744351625</v>
      </c>
      <c r="X923" s="5">
        <v>2541.3689742958036</v>
      </c>
      <c r="Y923" s="5">
        <v>2528.5865849345751</v>
      </c>
      <c r="Z923" s="5">
        <v>2527.9275808936827</v>
      </c>
      <c r="AA923" s="5">
        <v>2506.9186073216665</v>
      </c>
      <c r="AB923" s="5">
        <v>2529.9265794513421</v>
      </c>
      <c r="AC923" s="5">
        <v>2562.6380263302381</v>
      </c>
    </row>
    <row r="924" spans="1:29" s="5" customFormat="1">
      <c r="A924" s="1" t="s">
        <v>524</v>
      </c>
      <c r="B924" s="1" t="s">
        <v>533</v>
      </c>
      <c r="C924" s="1"/>
      <c r="D924" s="1" t="s">
        <v>547</v>
      </c>
      <c r="E924" s="1"/>
      <c r="F924" s="1">
        <v>116</v>
      </c>
      <c r="G924" s="1" t="s">
        <v>837</v>
      </c>
      <c r="H924" s="1" t="str">
        <f t="shared" si="15"/>
        <v>116아파트중위단위전세가격</v>
      </c>
      <c r="I924" s="1" t="s">
        <v>874</v>
      </c>
      <c r="J924" s="13">
        <v>1412.5959576891346</v>
      </c>
      <c r="K924" s="13">
        <v>1412.5959576891346</v>
      </c>
      <c r="L924" s="13">
        <v>1413.4042548179418</v>
      </c>
      <c r="M924" s="13">
        <v>1413.4042548179418</v>
      </c>
      <c r="N924" s="13">
        <v>1413.3326774030825</v>
      </c>
      <c r="O924" s="13">
        <v>1412.5959576891346</v>
      </c>
      <c r="P924" s="13">
        <v>1412.2500439407486</v>
      </c>
      <c r="Q924" s="14">
        <v>1403.1364225916755</v>
      </c>
      <c r="R924" s="14">
        <v>1403.1364225916755</v>
      </c>
      <c r="S924" s="14">
        <v>1403.1364225916755</v>
      </c>
      <c r="T924" s="14">
        <v>1407.5336189908608</v>
      </c>
      <c r="U924" s="5">
        <v>1407.5336189908608</v>
      </c>
      <c r="V924" s="5">
        <v>1411.9308153900461</v>
      </c>
      <c r="W924" s="5">
        <v>1411.9308153900461</v>
      </c>
      <c r="X924" s="5">
        <v>1412.4295546395656</v>
      </c>
      <c r="Y924" s="5">
        <v>1408.0323582403803</v>
      </c>
      <c r="Z924" s="5">
        <v>1408.0323582403803</v>
      </c>
      <c r="AA924" s="5">
        <v>1411.3132593336691</v>
      </c>
      <c r="AB924" s="5">
        <v>1411.3132593336691</v>
      </c>
      <c r="AC924" s="5">
        <v>1434.6486358362754</v>
      </c>
    </row>
    <row r="925" spans="1:29" s="5" customFormat="1">
      <c r="A925" s="1" t="s">
        <v>524</v>
      </c>
      <c r="B925" s="1" t="s">
        <v>533</v>
      </c>
      <c r="C925" s="1" t="s">
        <v>538</v>
      </c>
      <c r="D925" s="1"/>
      <c r="E925" s="1"/>
      <c r="F925" s="1">
        <v>117</v>
      </c>
      <c r="G925" s="1" t="s">
        <v>837</v>
      </c>
      <c r="H925" s="1" t="str">
        <f t="shared" si="15"/>
        <v>117아파트중위단위전세가격</v>
      </c>
      <c r="I925" s="1" t="s">
        <v>874</v>
      </c>
      <c r="J925" s="13">
        <v>1284.1169101548273</v>
      </c>
      <c r="K925" s="13">
        <v>1277.4100965441112</v>
      </c>
      <c r="L925" s="13">
        <v>1265.9071543752025</v>
      </c>
      <c r="M925" s="13">
        <v>1262.6580184266174</v>
      </c>
      <c r="N925" s="13">
        <v>1262.6580184266174</v>
      </c>
      <c r="O925" s="13">
        <v>1263.4362248451203</v>
      </c>
      <c r="P925" s="13">
        <v>1267.1928711424152</v>
      </c>
      <c r="Q925" s="14">
        <v>1266.2365913930971</v>
      </c>
      <c r="R925" s="14">
        <v>1266.2365913930971</v>
      </c>
      <c r="S925" s="14">
        <v>1266.2365913930971</v>
      </c>
      <c r="T925" s="14">
        <v>1277.3906099798628</v>
      </c>
      <c r="U925" s="5">
        <v>1265.0466572627531</v>
      </c>
      <c r="V925" s="5">
        <v>1265.0466572627531</v>
      </c>
      <c r="W925" s="5">
        <v>1273.8326578348392</v>
      </c>
      <c r="X925" s="5">
        <v>1273.6626803819136</v>
      </c>
      <c r="Y925" s="5">
        <v>1276.7663253540131</v>
      </c>
      <c r="Z925" s="5">
        <v>1293.2069584982403</v>
      </c>
      <c r="AA925" s="5">
        <v>1293.2069584982403</v>
      </c>
      <c r="AB925" s="5">
        <v>1293.3069084092001</v>
      </c>
      <c r="AC925" s="5">
        <v>1291.9390595897466</v>
      </c>
    </row>
    <row r="926" spans="1:29" s="5" customFormat="1">
      <c r="A926" s="1" t="s">
        <v>524</v>
      </c>
      <c r="B926" s="1" t="s">
        <v>533</v>
      </c>
      <c r="C926" s="1"/>
      <c r="D926" s="1" t="s">
        <v>618</v>
      </c>
      <c r="E926" s="1"/>
      <c r="F926" s="1">
        <v>118</v>
      </c>
      <c r="G926" s="1" t="s">
        <v>837</v>
      </c>
      <c r="H926" s="1" t="str">
        <f t="shared" si="15"/>
        <v>118아파트중위단위전세가격</v>
      </c>
      <c r="I926" s="1" t="s">
        <v>874</v>
      </c>
      <c r="J926" s="13">
        <v>1254.5640601775026</v>
      </c>
      <c r="K926" s="13">
        <v>1244.973197889336</v>
      </c>
      <c r="L926" s="13">
        <v>1244.973197889336</v>
      </c>
      <c r="M926" s="13">
        <v>1240.3268759178086</v>
      </c>
      <c r="N926" s="13">
        <v>1240.3268759178086</v>
      </c>
      <c r="O926" s="13">
        <v>1241.439724883777</v>
      </c>
      <c r="P926" s="13">
        <v>1237.6651613982272</v>
      </c>
      <c r="Q926" s="14">
        <v>1237.7363782928155</v>
      </c>
      <c r="R926" s="14">
        <v>1237.7363782928155</v>
      </c>
      <c r="S926" s="14">
        <v>1237.7363782928155</v>
      </c>
      <c r="T926" s="14">
        <v>1247.834615203765</v>
      </c>
      <c r="U926" s="5">
        <v>1247.834615203765</v>
      </c>
      <c r="V926" s="5">
        <v>1247.834615203765</v>
      </c>
      <c r="W926" s="5">
        <v>1259.5849581806963</v>
      </c>
      <c r="X926" s="5">
        <v>1259.5849581806963</v>
      </c>
      <c r="Y926" s="5">
        <v>1260.3581044441908</v>
      </c>
      <c r="Z926" s="5">
        <v>1284.9621702421623</v>
      </c>
      <c r="AA926" s="5">
        <v>1284.9621702421623</v>
      </c>
      <c r="AB926" s="5">
        <v>1284.9621702421623</v>
      </c>
      <c r="AC926" s="5">
        <v>1284.9621702421623</v>
      </c>
    </row>
    <row r="927" spans="1:29" s="5" customFormat="1">
      <c r="A927" s="1" t="s">
        <v>524</v>
      </c>
      <c r="B927" s="1" t="s">
        <v>533</v>
      </c>
      <c r="C927" s="1"/>
      <c r="D927" s="1" t="s">
        <v>619</v>
      </c>
      <c r="E927" s="1"/>
      <c r="F927" s="1">
        <v>119</v>
      </c>
      <c r="G927" s="1" t="s">
        <v>837</v>
      </c>
      <c r="H927" s="1" t="str">
        <f t="shared" si="15"/>
        <v>119아파트중위단위전세가격</v>
      </c>
      <c r="I927" s="1" t="s">
        <v>874</v>
      </c>
      <c r="J927" s="13">
        <v>1164.6551238722111</v>
      </c>
      <c r="K927" s="13">
        <v>1164.6551238722111</v>
      </c>
      <c r="L927" s="13">
        <v>1164.6551238722111</v>
      </c>
      <c r="M927" s="13">
        <v>1164.6551238722111</v>
      </c>
      <c r="N927" s="13">
        <v>1164.6551238722111</v>
      </c>
      <c r="O927" s="13">
        <v>1164.6551238722111</v>
      </c>
      <c r="P927" s="13">
        <v>1159.783914999573</v>
      </c>
      <c r="Q927" s="14">
        <v>1154.1109024904258</v>
      </c>
      <c r="R927" s="14">
        <v>1154.1109024904258</v>
      </c>
      <c r="S927" s="14">
        <v>1154.1109024904258</v>
      </c>
      <c r="T927" s="14">
        <v>1177.1868216322068</v>
      </c>
      <c r="U927" s="5">
        <v>1178.059444324128</v>
      </c>
      <c r="V927" s="5">
        <v>1178.059444324128</v>
      </c>
      <c r="W927" s="5">
        <v>1178.059444324128</v>
      </c>
      <c r="X927" s="5">
        <v>1177.3640977045179</v>
      </c>
      <c r="Y927" s="5">
        <v>1176.8472060369168</v>
      </c>
      <c r="Z927" s="5">
        <v>1176.955220929864</v>
      </c>
      <c r="AA927" s="5">
        <v>1176.955220929864</v>
      </c>
      <c r="AB927" s="5">
        <v>1177.3640977045179</v>
      </c>
      <c r="AC927" s="5">
        <v>1177.3640977045179</v>
      </c>
    </row>
    <row r="928" spans="1:29" s="5" customFormat="1">
      <c r="A928" s="1" t="s">
        <v>524</v>
      </c>
      <c r="B928" s="1" t="s">
        <v>533</v>
      </c>
      <c r="C928" s="1" t="s">
        <v>539</v>
      </c>
      <c r="D928" s="1"/>
      <c r="E928" s="1"/>
      <c r="F928" s="1">
        <v>120</v>
      </c>
      <c r="G928" s="1" t="s">
        <v>837</v>
      </c>
      <c r="H928" s="1" t="str">
        <f t="shared" si="15"/>
        <v>120아파트중위단위전세가격</v>
      </c>
      <c r="I928" s="1" t="s">
        <v>874</v>
      </c>
      <c r="J928" s="13">
        <v>1743.880285813613</v>
      </c>
      <c r="K928" s="13">
        <v>1750.6921471168771</v>
      </c>
      <c r="L928" s="13">
        <v>1757.4711457834155</v>
      </c>
      <c r="M928" s="13">
        <v>1762.0074784687681</v>
      </c>
      <c r="N928" s="13">
        <v>1759.5560132500405</v>
      </c>
      <c r="O928" s="13">
        <v>1755.0302358892907</v>
      </c>
      <c r="P928" s="13">
        <v>1738.3852680482487</v>
      </c>
      <c r="Q928" s="14">
        <v>1737.292266387489</v>
      </c>
      <c r="R928" s="14">
        <v>1731.6697176196385</v>
      </c>
      <c r="S928" s="14">
        <v>1737.5002369110346</v>
      </c>
      <c r="T928" s="14">
        <v>1739.0222154034279</v>
      </c>
      <c r="U928" s="5">
        <v>1726.7640347677566</v>
      </c>
      <c r="V928" s="5">
        <v>1721.6606215567513</v>
      </c>
      <c r="W928" s="5">
        <v>1722.2673815873591</v>
      </c>
      <c r="X928" s="5">
        <v>1721.9110814444859</v>
      </c>
      <c r="Y928" s="5">
        <v>1740.6886289537995</v>
      </c>
      <c r="Z928" s="5">
        <v>1760.5475850248117</v>
      </c>
      <c r="AA928" s="5">
        <v>1769.3549478254959</v>
      </c>
      <c r="AB928" s="5">
        <v>1771.3807488923121</v>
      </c>
      <c r="AC928" s="5">
        <v>1779.2084806949101</v>
      </c>
    </row>
    <row r="929" spans="1:29" s="5" customFormat="1">
      <c r="A929" s="1" t="s">
        <v>524</v>
      </c>
      <c r="B929" s="1" t="s">
        <v>533</v>
      </c>
      <c r="C929" s="1"/>
      <c r="D929" s="1" t="s">
        <v>620</v>
      </c>
      <c r="E929" s="1"/>
      <c r="F929" s="1">
        <v>121</v>
      </c>
      <c r="G929" s="1" t="s">
        <v>837</v>
      </c>
      <c r="H929" s="1" t="str">
        <f t="shared" si="15"/>
        <v>121아파트중위단위전세가격</v>
      </c>
      <c r="I929" s="1" t="s">
        <v>874</v>
      </c>
      <c r="J929" s="13">
        <v>1417.139046348783</v>
      </c>
      <c r="K929" s="13">
        <v>1417.5409307745649</v>
      </c>
      <c r="L929" s="13">
        <v>1417.6710498282664</v>
      </c>
      <c r="M929" s="13">
        <v>1417.139046348783</v>
      </c>
      <c r="N929" s="13">
        <v>1425.3991743987867</v>
      </c>
      <c r="O929" s="13">
        <v>1417.9038860370124</v>
      </c>
      <c r="P929" s="13">
        <v>1380.7414190618354</v>
      </c>
      <c r="Q929" s="14">
        <v>1379.1479779461788</v>
      </c>
      <c r="R929" s="14">
        <v>1379.1479779461788</v>
      </c>
      <c r="S929" s="14">
        <v>1399.5470146675793</v>
      </c>
      <c r="T929" s="14">
        <v>1423.3845706604029</v>
      </c>
      <c r="U929" s="5">
        <v>1421.7124410945903</v>
      </c>
      <c r="V929" s="5">
        <v>1416.1016374174983</v>
      </c>
      <c r="W929" s="5">
        <v>1409.7305633522383</v>
      </c>
      <c r="X929" s="5">
        <v>1414.2788010965251</v>
      </c>
      <c r="Y929" s="5">
        <v>1428.4706703723575</v>
      </c>
      <c r="Z929" s="5">
        <v>1427.0235951442501</v>
      </c>
      <c r="AA929" s="5">
        <v>1427.0235951442501</v>
      </c>
      <c r="AB929" s="5">
        <v>1427.0235951442501</v>
      </c>
      <c r="AC929" s="5">
        <v>1438.4413477370724</v>
      </c>
    </row>
    <row r="930" spans="1:29" s="5" customFormat="1">
      <c r="A930" s="1" t="s">
        <v>524</v>
      </c>
      <c r="B930" s="1" t="s">
        <v>533</v>
      </c>
      <c r="C930" s="1"/>
      <c r="D930" s="1" t="s">
        <v>621</v>
      </c>
      <c r="E930" s="1"/>
      <c r="F930" s="1">
        <v>122</v>
      </c>
      <c r="G930" s="1" t="s">
        <v>837</v>
      </c>
      <c r="H930" s="1" t="str">
        <f t="shared" si="15"/>
        <v>122아파트중위단위전세가격</v>
      </c>
      <c r="I930" s="1" t="s">
        <v>874</v>
      </c>
      <c r="J930" s="13">
        <v>1959.8387990289962</v>
      </c>
      <c r="K930" s="13">
        <v>1970.3631114819525</v>
      </c>
      <c r="L930" s="13">
        <v>1977.7616301764092</v>
      </c>
      <c r="M930" s="13">
        <v>1985.3397409917875</v>
      </c>
      <c r="N930" s="13">
        <v>1979.603437841226</v>
      </c>
      <c r="O930" s="13">
        <v>1974.2871265065307</v>
      </c>
      <c r="P930" s="13">
        <v>1962.3428888867909</v>
      </c>
      <c r="Q930" s="14">
        <v>1961.0087194422274</v>
      </c>
      <c r="R930" s="14">
        <v>1952.3123229490304</v>
      </c>
      <c r="S930" s="14">
        <v>1956.6703409131037</v>
      </c>
      <c r="T930" s="14">
        <v>1956.6171592719293</v>
      </c>
      <c r="U930" s="5">
        <v>1951.4251241707827</v>
      </c>
      <c r="V930" s="5">
        <v>1945.378046116524</v>
      </c>
      <c r="W930" s="5">
        <v>1948.0614942139512</v>
      </c>
      <c r="X930" s="5">
        <v>1943.4811215371603</v>
      </c>
      <c r="Y930" s="5">
        <v>1959.5498110640524</v>
      </c>
      <c r="Z930" s="5">
        <v>1972.4596511557577</v>
      </c>
      <c r="AA930" s="5">
        <v>1984.7073337699251</v>
      </c>
      <c r="AB930" s="5">
        <v>1989.8329149488909</v>
      </c>
      <c r="AC930" s="5">
        <v>1992.8770999350736</v>
      </c>
    </row>
    <row r="931" spans="1:29" s="5" customFormat="1">
      <c r="A931" s="1" t="s">
        <v>524</v>
      </c>
      <c r="B931" s="1" t="s">
        <v>533</v>
      </c>
      <c r="C931" s="1"/>
      <c r="D931" s="1" t="s">
        <v>621</v>
      </c>
      <c r="E931" s="1" t="s">
        <v>622</v>
      </c>
      <c r="F931" s="1">
        <v>123</v>
      </c>
      <c r="G931" s="1" t="s">
        <v>837</v>
      </c>
      <c r="H931" s="1" t="str">
        <f t="shared" si="15"/>
        <v>123아파트중위단위전세가격</v>
      </c>
      <c r="I931" s="1" t="s">
        <v>874</v>
      </c>
      <c r="J931" s="13">
        <v>2029.1408776075043</v>
      </c>
      <c r="K931" s="13">
        <v>2056.914008182086</v>
      </c>
      <c r="L931" s="13">
        <v>2076.4383264383264</v>
      </c>
      <c r="M931" s="13">
        <v>2096.4365792576864</v>
      </c>
      <c r="N931" s="13">
        <v>2096.4365792576864</v>
      </c>
      <c r="O931" s="13">
        <v>2087.4419121504952</v>
      </c>
      <c r="P931" s="13">
        <v>2059.6540362438218</v>
      </c>
      <c r="Q931" s="14">
        <v>2065.0075715973571</v>
      </c>
      <c r="R931" s="14">
        <v>2059.9142505379468</v>
      </c>
      <c r="S931" s="14">
        <v>2081.8411887907914</v>
      </c>
      <c r="T931" s="14">
        <v>2090.225503123329</v>
      </c>
      <c r="U931" s="5">
        <v>2079.1294094364366</v>
      </c>
      <c r="V931" s="5">
        <v>2062.7732211333473</v>
      </c>
      <c r="W931" s="5">
        <v>2075.0187260727871</v>
      </c>
      <c r="X931" s="5">
        <v>2065.4706951767389</v>
      </c>
      <c r="Y931" s="5">
        <v>2062.7307182002282</v>
      </c>
      <c r="Z931" s="5">
        <v>2085.2303769805139</v>
      </c>
      <c r="AA931" s="5">
        <v>2098.8255053249295</v>
      </c>
      <c r="AB931" s="5">
        <v>2102.102102102102</v>
      </c>
      <c r="AC931" s="5">
        <v>2110.2617481248008</v>
      </c>
    </row>
    <row r="932" spans="1:29" s="5" customFormat="1">
      <c r="A932" s="1" t="s">
        <v>524</v>
      </c>
      <c r="B932" s="1" t="s">
        <v>533</v>
      </c>
      <c r="C932" s="1"/>
      <c r="D932" s="1" t="s">
        <v>621</v>
      </c>
      <c r="E932" s="1" t="s">
        <v>623</v>
      </c>
      <c r="F932" s="1">
        <v>124</v>
      </c>
      <c r="G932" s="1" t="s">
        <v>837</v>
      </c>
      <c r="H932" s="1" t="str">
        <f t="shared" si="15"/>
        <v>124아파트중위단위전세가격</v>
      </c>
      <c r="I932" s="1" t="s">
        <v>874</v>
      </c>
      <c r="J932" s="13">
        <v>1859.9175985874042</v>
      </c>
      <c r="K932" s="13">
        <v>1859.9175985874042</v>
      </c>
      <c r="L932" s="13">
        <v>1859.9175985874042</v>
      </c>
      <c r="M932" s="13">
        <v>1859.9175985874042</v>
      </c>
      <c r="N932" s="13">
        <v>1859.9175985874042</v>
      </c>
      <c r="O932" s="13">
        <v>1890.3160092919129</v>
      </c>
      <c r="P932" s="13">
        <v>1898.0854724097567</v>
      </c>
      <c r="Q932" s="14">
        <v>1871.2238595346657</v>
      </c>
      <c r="R932" s="14">
        <v>1850.5312317316934</v>
      </c>
      <c r="S932" s="14">
        <v>1834.7411127736373</v>
      </c>
      <c r="T932" s="14">
        <v>1821.8309969791305</v>
      </c>
      <c r="U932" s="5">
        <v>1821.8309969791305</v>
      </c>
      <c r="V932" s="5">
        <v>1821.8309969791305</v>
      </c>
      <c r="W932" s="5">
        <v>1821.8309969791305</v>
      </c>
      <c r="X932" s="5">
        <v>1821.8309969791305</v>
      </c>
      <c r="Y932" s="5">
        <v>1866.2650602409637</v>
      </c>
      <c r="Z932" s="5">
        <v>1885.0903614457829</v>
      </c>
      <c r="AA932" s="5">
        <v>1901.7570281124497</v>
      </c>
      <c r="AB932" s="5">
        <v>1917.8054953000724</v>
      </c>
      <c r="AC932" s="5">
        <v>1917.8054953000724</v>
      </c>
    </row>
    <row r="933" spans="1:29" s="5" customFormat="1">
      <c r="A933" s="1" t="s">
        <v>524</v>
      </c>
      <c r="B933" s="1" t="s">
        <v>533</v>
      </c>
      <c r="C933" s="1"/>
      <c r="D933" s="1" t="s">
        <v>621</v>
      </c>
      <c r="E933" s="1" t="s">
        <v>624</v>
      </c>
      <c r="F933" s="1">
        <v>125</v>
      </c>
      <c r="G933" s="1" t="s">
        <v>837</v>
      </c>
      <c r="H933" s="1" t="str">
        <f t="shared" si="15"/>
        <v>125아파트중위단위전세가격</v>
      </c>
      <c r="I933" s="1" t="s">
        <v>874</v>
      </c>
      <c r="J933" s="13">
        <v>1956.4429991279544</v>
      </c>
      <c r="K933" s="13">
        <v>1956.4429991279544</v>
      </c>
      <c r="L933" s="13">
        <v>1956.4429991279544</v>
      </c>
      <c r="M933" s="13">
        <v>1956.4429991279544</v>
      </c>
      <c r="N933" s="13">
        <v>1940.9748023849661</v>
      </c>
      <c r="O933" s="13">
        <v>1915.319704179205</v>
      </c>
      <c r="P933" s="13">
        <v>1906.2636709830135</v>
      </c>
      <c r="Q933" s="14">
        <v>1915.319704179205</v>
      </c>
      <c r="R933" s="14">
        <v>1911.0356876411888</v>
      </c>
      <c r="S933" s="14">
        <v>1911.0356876411888</v>
      </c>
      <c r="T933" s="14">
        <v>1911.0356876411888</v>
      </c>
      <c r="U933" s="5">
        <v>1911.0356876411888</v>
      </c>
      <c r="V933" s="5">
        <v>1911.0356876411888</v>
      </c>
      <c r="W933" s="5">
        <v>1906.2636709830135</v>
      </c>
      <c r="X933" s="5">
        <v>1903.5453017301295</v>
      </c>
      <c r="Y933" s="5">
        <v>1919.7059684478795</v>
      </c>
      <c r="Z933" s="5">
        <v>1919.7059684478795</v>
      </c>
      <c r="AA933" s="5">
        <v>1927.8750120261616</v>
      </c>
      <c r="AB933" s="5">
        <v>1927.8750120261616</v>
      </c>
      <c r="AC933" s="5">
        <v>1927.9460967506229</v>
      </c>
    </row>
    <row r="934" spans="1:29" s="5" customFormat="1">
      <c r="A934" s="1" t="s">
        <v>524</v>
      </c>
      <c r="B934" s="1" t="s">
        <v>533</v>
      </c>
      <c r="C934" s="1"/>
      <c r="D934" s="1" t="s">
        <v>625</v>
      </c>
      <c r="E934" s="1"/>
      <c r="F934" s="1">
        <v>126</v>
      </c>
      <c r="G934" s="1" t="s">
        <v>837</v>
      </c>
      <c r="H934" s="1" t="str">
        <f t="shared" si="15"/>
        <v>126아파트중위단위전세가격</v>
      </c>
      <c r="I934" s="1" t="s">
        <v>874</v>
      </c>
      <c r="J934" s="13">
        <v>1314.8916320254627</v>
      </c>
      <c r="K934" s="13">
        <v>1314.8916320254627</v>
      </c>
      <c r="L934" s="13">
        <v>1324.4922780617264</v>
      </c>
      <c r="M934" s="13">
        <v>1323.3170516784476</v>
      </c>
      <c r="N934" s="13">
        <v>1323.3170516784476</v>
      </c>
      <c r="O934" s="13">
        <v>1323.3170516784476</v>
      </c>
      <c r="P934" s="13">
        <v>1306.8453346743602</v>
      </c>
      <c r="Q934" s="14">
        <v>1306.8453346743602</v>
      </c>
      <c r="R934" s="14">
        <v>1306.6392664883208</v>
      </c>
      <c r="S934" s="14">
        <v>1306.6392664883208</v>
      </c>
      <c r="T934" s="14">
        <v>1297.1483961349695</v>
      </c>
      <c r="U934" s="5">
        <v>1300.9130043994512</v>
      </c>
      <c r="V934" s="5">
        <v>1299.0307002672102</v>
      </c>
      <c r="W934" s="5">
        <v>1299.0307002672102</v>
      </c>
      <c r="X934" s="5">
        <v>1307.3467130774916</v>
      </c>
      <c r="Y934" s="5">
        <v>1337.8764526782684</v>
      </c>
      <c r="Z934" s="5">
        <v>1395.5248592648659</v>
      </c>
      <c r="AA934" s="5">
        <v>1401.1230037070586</v>
      </c>
      <c r="AB934" s="5">
        <v>1395.5248592648659</v>
      </c>
      <c r="AC934" s="5">
        <v>1414.7463597971459</v>
      </c>
    </row>
    <row r="935" spans="1:29" s="5" customFormat="1">
      <c r="A935" s="1" t="s">
        <v>524</v>
      </c>
      <c r="B935" s="1" t="s">
        <v>533</v>
      </c>
      <c r="C935" s="1" t="s">
        <v>540</v>
      </c>
      <c r="D935" s="1"/>
      <c r="E935" s="1"/>
      <c r="F935" s="1">
        <v>127</v>
      </c>
      <c r="G935" s="1" t="s">
        <v>837</v>
      </c>
      <c r="H935" s="1" t="str">
        <f t="shared" si="15"/>
        <v>127아파트중위단위전세가격</v>
      </c>
      <c r="I935" s="1" t="s">
        <v>874</v>
      </c>
      <c r="J935" s="13">
        <v>1348.6965040576006</v>
      </c>
      <c r="K935" s="13">
        <v>1374.7500474754183</v>
      </c>
      <c r="L935" s="13">
        <v>1383.1432356417552</v>
      </c>
      <c r="M935" s="13">
        <v>1384.3123403340437</v>
      </c>
      <c r="N935" s="13">
        <v>1385.6692782205623</v>
      </c>
      <c r="O935" s="13">
        <v>1385.6692782205623</v>
      </c>
      <c r="P935" s="13">
        <v>1382.4452046559009</v>
      </c>
      <c r="Q935" s="14">
        <v>1382.4452046559009</v>
      </c>
      <c r="R935" s="14">
        <v>1386.0174031124409</v>
      </c>
      <c r="S935" s="14">
        <v>1386.0171033994336</v>
      </c>
      <c r="T935" s="14">
        <v>1386.8664105389978</v>
      </c>
      <c r="U935" s="5">
        <v>1386.040928309737</v>
      </c>
      <c r="V935" s="5">
        <v>1383.9202445032383</v>
      </c>
      <c r="W935" s="5">
        <v>1388.0610208466017</v>
      </c>
      <c r="X935" s="5">
        <v>1388.3321034637877</v>
      </c>
      <c r="Y935" s="5">
        <v>1390.5176338904894</v>
      </c>
      <c r="Z935" s="5">
        <v>1406.400230369012</v>
      </c>
      <c r="AA935" s="5">
        <v>1414.4454094108012</v>
      </c>
      <c r="AB935" s="5">
        <v>1411.899701756832</v>
      </c>
      <c r="AC935" s="5">
        <v>1425.9909011711475</v>
      </c>
    </row>
    <row r="936" spans="1:29" s="5" customFormat="1">
      <c r="A936" s="1" t="s">
        <v>524</v>
      </c>
      <c r="B936" s="1" t="s">
        <v>533</v>
      </c>
      <c r="C936" s="1"/>
      <c r="D936" s="1" t="s">
        <v>626</v>
      </c>
      <c r="E936" s="1"/>
      <c r="F936" s="1">
        <v>128</v>
      </c>
      <c r="G936" s="1" t="s">
        <v>837</v>
      </c>
      <c r="H936" s="1" t="str">
        <f t="shared" si="15"/>
        <v>128아파트중위단위전세가격</v>
      </c>
      <c r="I936" s="1" t="s">
        <v>874</v>
      </c>
      <c r="J936" s="13">
        <v>909.55027791814052</v>
      </c>
      <c r="K936" s="13">
        <v>909.55027791814052</v>
      </c>
      <c r="L936" s="13">
        <v>943.23732524844206</v>
      </c>
      <c r="M936" s="13">
        <v>943.23732524844206</v>
      </c>
      <c r="N936" s="13">
        <v>943.23732524844206</v>
      </c>
      <c r="O936" s="13">
        <v>943.23732524844206</v>
      </c>
      <c r="P936" s="13">
        <v>965.02377253683574</v>
      </c>
      <c r="Q936" s="14">
        <v>965.02377253683574</v>
      </c>
      <c r="R936" s="14">
        <v>965.02377253683574</v>
      </c>
      <c r="S936" s="14">
        <v>965.02053614231477</v>
      </c>
      <c r="T936" s="14">
        <v>960.80965522602719</v>
      </c>
      <c r="U936" s="5">
        <v>980.84170650807846</v>
      </c>
      <c r="V936" s="5">
        <v>980.84170650807846</v>
      </c>
      <c r="W936" s="5">
        <v>980.84170650807846</v>
      </c>
      <c r="X936" s="5">
        <v>989.43499648184854</v>
      </c>
      <c r="Y936" s="5">
        <v>1006.2785201469993</v>
      </c>
      <c r="Z936" s="5">
        <v>1010.1958540763342</v>
      </c>
      <c r="AA936" s="5">
        <v>1014.3712194208019</v>
      </c>
      <c r="AB936" s="5">
        <v>1016.6768431737848</v>
      </c>
      <c r="AC936" s="5">
        <v>1016.6768431737848</v>
      </c>
    </row>
    <row r="937" spans="1:29" s="5" customFormat="1">
      <c r="A937" s="1" t="s">
        <v>524</v>
      </c>
      <c r="B937" s="1" t="s">
        <v>533</v>
      </c>
      <c r="C937" s="1"/>
      <c r="D937" s="1" t="s">
        <v>627</v>
      </c>
      <c r="E937" s="1"/>
      <c r="F937" s="1">
        <v>129</v>
      </c>
      <c r="G937" s="1" t="s">
        <v>837</v>
      </c>
      <c r="H937" s="1" t="str">
        <f t="shared" si="15"/>
        <v>129아파트중위단위전세가격</v>
      </c>
      <c r="I937" s="1" t="s">
        <v>874</v>
      </c>
      <c r="J937" s="13">
        <v>1087.4251932071506</v>
      </c>
      <c r="K937" s="13">
        <v>1087.4251932071506</v>
      </c>
      <c r="L937" s="13">
        <v>1143.7599047512826</v>
      </c>
      <c r="M937" s="13">
        <v>1143.7599047512826</v>
      </c>
      <c r="N937" s="13">
        <v>1143.7599047512826</v>
      </c>
      <c r="O937" s="13">
        <v>1143.7599047512826</v>
      </c>
      <c r="P937" s="13">
        <v>1120.0144768409743</v>
      </c>
      <c r="Q937" s="14">
        <v>1120.0144768409743</v>
      </c>
      <c r="R937" s="14">
        <v>1125.869109025959</v>
      </c>
      <c r="S937" s="14">
        <v>1125.869109025959</v>
      </c>
      <c r="T937" s="14">
        <v>1125.869109025959</v>
      </c>
      <c r="U937" s="5">
        <v>1125.869109025959</v>
      </c>
      <c r="V937" s="5">
        <v>1149.6145369362675</v>
      </c>
      <c r="W937" s="5">
        <v>1149.6145369362675</v>
      </c>
      <c r="X937" s="5">
        <v>1149.6145369362675</v>
      </c>
      <c r="Y937" s="5">
        <v>1149.6145369362675</v>
      </c>
      <c r="Z937" s="5">
        <v>1154.5693054054423</v>
      </c>
      <c r="AA937" s="5">
        <v>1178.1338360037701</v>
      </c>
      <c r="AB937" s="5">
        <v>1154.5693054054423</v>
      </c>
      <c r="AC937" s="5">
        <v>1154.5693054054423</v>
      </c>
    </row>
    <row r="938" spans="1:29" s="5" customFormat="1">
      <c r="A938" s="1" t="s">
        <v>524</v>
      </c>
      <c r="B938" s="1" t="s">
        <v>533</v>
      </c>
      <c r="C938" s="1"/>
      <c r="D938" s="1" t="s">
        <v>628</v>
      </c>
      <c r="E938" s="1"/>
      <c r="F938" s="1">
        <v>130</v>
      </c>
      <c r="G938" s="1" t="s">
        <v>837</v>
      </c>
      <c r="H938" s="1" t="str">
        <f t="shared" si="15"/>
        <v>130아파트중위단위전세가격</v>
      </c>
      <c r="I938" s="1" t="s">
        <v>874</v>
      </c>
      <c r="J938" s="13">
        <v>1071.6849717889149</v>
      </c>
      <c r="K938" s="13">
        <v>1071.6849717889149</v>
      </c>
      <c r="L938" s="13">
        <v>1071.6849717889149</v>
      </c>
      <c r="M938" s="13">
        <v>1071.6849717889149</v>
      </c>
      <c r="N938" s="13">
        <v>1071.6849717889149</v>
      </c>
      <c r="O938" s="13">
        <v>1071.6849717889149</v>
      </c>
      <c r="P938" s="13">
        <v>1071.6849717889149</v>
      </c>
      <c r="Q938" s="14">
        <v>1071.6849717889149</v>
      </c>
      <c r="R938" s="14">
        <v>1083.4617246149701</v>
      </c>
      <c r="S938" s="14">
        <v>1083.4617246149701</v>
      </c>
      <c r="T938" s="14">
        <v>1089.350333336942</v>
      </c>
      <c r="U938" s="5">
        <v>1089.350333336942</v>
      </c>
      <c r="V938" s="5">
        <v>1083.1374976523937</v>
      </c>
      <c r="W938" s="5">
        <v>1083.1374976523937</v>
      </c>
      <c r="X938" s="5">
        <v>1083.1374976523937</v>
      </c>
      <c r="Y938" s="5">
        <v>1059.5939863166718</v>
      </c>
      <c r="Z938" s="5">
        <v>1059.5939863166718</v>
      </c>
      <c r="AA938" s="5">
        <v>1059.5939863166718</v>
      </c>
      <c r="AB938" s="5">
        <v>1059.5939863166718</v>
      </c>
      <c r="AC938" s="5">
        <v>1063.2503231546716</v>
      </c>
    </row>
    <row r="939" spans="1:29" s="5" customFormat="1">
      <c r="A939" s="1" t="s">
        <v>524</v>
      </c>
      <c r="B939" s="1" t="s">
        <v>533</v>
      </c>
      <c r="C939" s="1"/>
      <c r="D939" s="1" t="s">
        <v>629</v>
      </c>
      <c r="E939" s="1"/>
      <c r="F939" s="1">
        <v>131</v>
      </c>
      <c r="G939" s="1" t="s">
        <v>837</v>
      </c>
      <c r="H939" s="1" t="str">
        <f t="shared" si="15"/>
        <v>131아파트중위단위전세가격</v>
      </c>
      <c r="I939" s="1" t="s">
        <v>874</v>
      </c>
      <c r="J939" s="13">
        <v>1602.6929369570043</v>
      </c>
      <c r="K939" s="13">
        <v>1650.3614002699899</v>
      </c>
      <c r="L939" s="13">
        <v>1648.2223659267656</v>
      </c>
      <c r="M939" s="13">
        <v>1650.3614002699899</v>
      </c>
      <c r="N939" s="13">
        <v>1652.8441007159217</v>
      </c>
      <c r="O939" s="13">
        <v>1652.8441007159217</v>
      </c>
      <c r="P939" s="13">
        <v>1648.2223659267656</v>
      </c>
      <c r="Q939" s="14">
        <v>1648.2223659267656</v>
      </c>
      <c r="R939" s="14">
        <v>1648.2223659267656</v>
      </c>
      <c r="S939" s="14">
        <v>1648.2223659267656</v>
      </c>
      <c r="T939" s="14">
        <v>1647.834274952919</v>
      </c>
      <c r="U939" s="5">
        <v>1647.834274952919</v>
      </c>
      <c r="V939" s="5">
        <v>1641.6565527515966</v>
      </c>
      <c r="W939" s="5">
        <v>1649.305228450306</v>
      </c>
      <c r="X939" s="5">
        <v>1648.3535107158586</v>
      </c>
      <c r="Y939" s="5">
        <v>1660.421888053467</v>
      </c>
      <c r="Z939" s="5">
        <v>1688.0267990577545</v>
      </c>
      <c r="AA939" s="5">
        <v>1697.0897752371054</v>
      </c>
      <c r="AB939" s="5">
        <v>1697.0897752371054</v>
      </c>
      <c r="AC939" s="5">
        <v>1721.4290635642433</v>
      </c>
    </row>
    <row r="940" spans="1:29" s="5" customFormat="1">
      <c r="A940" s="1" t="s">
        <v>524</v>
      </c>
      <c r="B940" s="1" t="s">
        <v>541</v>
      </c>
      <c r="C940" s="1"/>
      <c r="D940" s="1"/>
      <c r="E940" s="1"/>
      <c r="F940" s="1">
        <v>132</v>
      </c>
      <c r="G940" s="1" t="s">
        <v>837</v>
      </c>
      <c r="H940" s="1" t="str">
        <f t="shared" si="15"/>
        <v>132아파트중위단위전세가격</v>
      </c>
      <c r="I940" s="1" t="s">
        <v>874</v>
      </c>
      <c r="J940" s="13">
        <v>1477.0346818342982</v>
      </c>
      <c r="K940" s="13">
        <v>1475.2304904293117</v>
      </c>
      <c r="L940" s="13">
        <v>1477.9934094136268</v>
      </c>
      <c r="M940" s="13">
        <v>1479.692480177102</v>
      </c>
      <c r="N940" s="13">
        <v>1482.5935667142287</v>
      </c>
      <c r="O940" s="13">
        <v>1486.8188945328534</v>
      </c>
      <c r="P940" s="13">
        <v>1483.9288566142686</v>
      </c>
      <c r="Q940" s="14">
        <v>1492.5692489325588</v>
      </c>
      <c r="R940" s="14">
        <v>1501.7036823984224</v>
      </c>
      <c r="S940" s="14">
        <v>1504.5594339122981</v>
      </c>
      <c r="T940" s="14">
        <v>1509.6221311161285</v>
      </c>
      <c r="U940" s="5">
        <v>1507.3325912079779</v>
      </c>
      <c r="V940" s="5">
        <v>1500.6239792007302</v>
      </c>
      <c r="W940" s="5">
        <v>1506.7531421985288</v>
      </c>
      <c r="X940" s="5">
        <v>1512.3349553711917</v>
      </c>
      <c r="Y940" s="5">
        <v>1527.3767481580442</v>
      </c>
      <c r="Z940" s="5">
        <v>1529.7370668017261</v>
      </c>
      <c r="AA940" s="5">
        <v>1533.9909712028341</v>
      </c>
      <c r="AB940" s="5">
        <v>1539.1893573963991</v>
      </c>
      <c r="AC940" s="5">
        <v>1557.0047462961702</v>
      </c>
    </row>
    <row r="941" spans="1:29" s="5" customFormat="1">
      <c r="A941" s="1" t="s">
        <v>524</v>
      </c>
      <c r="B941" s="1" t="s">
        <v>541</v>
      </c>
      <c r="C941" s="1"/>
      <c r="D941" s="1" t="s">
        <v>559</v>
      </c>
      <c r="E941" s="1"/>
      <c r="F941" s="1">
        <v>133</v>
      </c>
      <c r="G941" s="1" t="s">
        <v>837</v>
      </c>
      <c r="H941" s="1" t="str">
        <f t="shared" si="15"/>
        <v>133아파트중위단위전세가격</v>
      </c>
      <c r="I941" s="1" t="s">
        <v>874</v>
      </c>
      <c r="J941" s="13">
        <v>1325.4641760607556</v>
      </c>
      <c r="K941" s="13">
        <v>1357.7608221261403</v>
      </c>
      <c r="L941" s="13">
        <v>1357.7608221261403</v>
      </c>
      <c r="M941" s="13">
        <v>1357.7608221261403</v>
      </c>
      <c r="N941" s="13">
        <v>1357.7608221261403</v>
      </c>
      <c r="O941" s="13">
        <v>1357.7608221261403</v>
      </c>
      <c r="P941" s="13">
        <v>1357.7608221261403</v>
      </c>
      <c r="Q941" s="14">
        <v>1357.7608221261403</v>
      </c>
      <c r="R941" s="14">
        <v>1357.8525849398513</v>
      </c>
      <c r="S941" s="14">
        <v>1357.8525849398513</v>
      </c>
      <c r="T941" s="14">
        <v>1346.0377000749957</v>
      </c>
      <c r="U941" s="5">
        <v>1346.0377000749957</v>
      </c>
      <c r="V941" s="5">
        <v>1266.8376897547837</v>
      </c>
      <c r="W941" s="5">
        <v>1250.501331021916</v>
      </c>
      <c r="X941" s="5">
        <v>1245.2223847506448</v>
      </c>
      <c r="Y941" s="5">
        <v>1275.5047064776027</v>
      </c>
      <c r="Z941" s="5">
        <v>1275.5047064776027</v>
      </c>
      <c r="AA941" s="5">
        <v>1275.5047064776027</v>
      </c>
      <c r="AB941" s="5">
        <v>1281.6990198758058</v>
      </c>
      <c r="AC941" s="5">
        <v>1300.5169501529581</v>
      </c>
    </row>
    <row r="942" spans="1:29" s="5" customFormat="1">
      <c r="A942" s="1" t="s">
        <v>524</v>
      </c>
      <c r="B942" s="1" t="s">
        <v>541</v>
      </c>
      <c r="C942" s="1"/>
      <c r="D942" s="1" t="s">
        <v>630</v>
      </c>
      <c r="E942" s="1"/>
      <c r="F942" s="1">
        <v>134</v>
      </c>
      <c r="G942" s="1" t="s">
        <v>837</v>
      </c>
      <c r="H942" s="1" t="str">
        <f t="shared" si="15"/>
        <v>134아파트중위단위전세가격</v>
      </c>
      <c r="I942" s="1" t="s">
        <v>874</v>
      </c>
      <c r="J942" s="13">
        <v>1509.3073956062385</v>
      </c>
      <c r="K942" s="13">
        <v>1509.3073956062385</v>
      </c>
      <c r="L942" s="13">
        <v>1509.3073956062385</v>
      </c>
      <c r="M942" s="13">
        <v>1509.3073956062385</v>
      </c>
      <c r="N942" s="13">
        <v>1509.3073956062385</v>
      </c>
      <c r="O942" s="13">
        <v>1509.3073956062385</v>
      </c>
      <c r="P942" s="13">
        <v>1511.9196988707654</v>
      </c>
      <c r="Q942" s="14">
        <v>1509.3073956062385</v>
      </c>
      <c r="R942" s="14">
        <v>1505.6461731493098</v>
      </c>
      <c r="S942" s="14">
        <v>1505.6461731493098</v>
      </c>
      <c r="T942" s="14">
        <v>1505.6461731493098</v>
      </c>
      <c r="U942" s="5">
        <v>1505.6461731493098</v>
      </c>
      <c r="V942" s="5">
        <v>1480.5520702634881</v>
      </c>
      <c r="W942" s="5">
        <v>1493.099121706399</v>
      </c>
      <c r="X942" s="5">
        <v>1495.2434774418384</v>
      </c>
      <c r="Y942" s="5">
        <v>1495.2434774418384</v>
      </c>
      <c r="Z942" s="5">
        <v>1495.2434774418384</v>
      </c>
      <c r="AA942" s="5">
        <v>1471.6963360648017</v>
      </c>
      <c r="AB942" s="5">
        <v>1471.6963360648017</v>
      </c>
      <c r="AC942" s="5">
        <v>1459.9227653762832</v>
      </c>
    </row>
    <row r="943" spans="1:29" s="5" customFormat="1">
      <c r="A943" s="1" t="s">
        <v>524</v>
      </c>
      <c r="B943" s="1" t="s">
        <v>541</v>
      </c>
      <c r="C943" s="1"/>
      <c r="D943" s="1" t="s">
        <v>631</v>
      </c>
      <c r="E943" s="1"/>
      <c r="F943" s="1">
        <v>135</v>
      </c>
      <c r="G943" s="1" t="s">
        <v>837</v>
      </c>
      <c r="H943" s="1" t="str">
        <f t="shared" si="15"/>
        <v>135아파트중위단위전세가격</v>
      </c>
      <c r="I943" s="1" t="s">
        <v>874</v>
      </c>
      <c r="J943" s="13">
        <v>1415.6840051005709</v>
      </c>
      <c r="K943" s="13">
        <v>1415.6840051005709</v>
      </c>
      <c r="L943" s="13">
        <v>1415.6840051005709</v>
      </c>
      <c r="M943" s="13">
        <v>1431.3675760644528</v>
      </c>
      <c r="N943" s="13">
        <v>1425.8157173599427</v>
      </c>
      <c r="O943" s="13">
        <v>1447.3837181225772</v>
      </c>
      <c r="P943" s="13">
        <v>1437.2520058632053</v>
      </c>
      <c r="Q943" s="14">
        <v>1447.3837181225772</v>
      </c>
      <c r="R943" s="14">
        <v>1453.2681479213297</v>
      </c>
      <c r="S943" s="14">
        <v>1459.8583548237571</v>
      </c>
      <c r="T943" s="14">
        <v>1471.6272144212621</v>
      </c>
      <c r="U943" s="5">
        <v>1471.6272144212621</v>
      </c>
      <c r="V943" s="5">
        <v>1471.6272144212621</v>
      </c>
      <c r="W943" s="5">
        <v>1471.6272144212621</v>
      </c>
      <c r="X943" s="5">
        <v>1482.8763092856302</v>
      </c>
      <c r="Y943" s="5">
        <v>1471.6272144212621</v>
      </c>
      <c r="Z943" s="5">
        <v>1471.6272144212621</v>
      </c>
      <c r="AA943" s="5">
        <v>1482.8763092856302</v>
      </c>
      <c r="AB943" s="5">
        <v>1489.1127101591226</v>
      </c>
      <c r="AC943" s="5">
        <v>1506.9545838031027</v>
      </c>
    </row>
    <row r="944" spans="1:29" s="5" customFormat="1">
      <c r="A944" s="1" t="s">
        <v>524</v>
      </c>
      <c r="B944" s="1" t="s">
        <v>541</v>
      </c>
      <c r="C944" s="1"/>
      <c r="D944" s="1" t="s">
        <v>632</v>
      </c>
      <c r="E944" s="1"/>
      <c r="F944" s="1">
        <v>136</v>
      </c>
      <c r="G944" s="1" t="s">
        <v>837</v>
      </c>
      <c r="H944" s="1" t="str">
        <f t="shared" si="15"/>
        <v>136아파트중위단위전세가격</v>
      </c>
      <c r="I944" s="1" t="s">
        <v>874</v>
      </c>
      <c r="J944" s="13">
        <v>1549.79374649802</v>
      </c>
      <c r="K944" s="13">
        <v>1530.0417819101983</v>
      </c>
      <c r="L944" s="13">
        <v>1530.0417819101983</v>
      </c>
      <c r="M944" s="13">
        <v>1530.0417819101983</v>
      </c>
      <c r="N944" s="13">
        <v>1564.1113887186905</v>
      </c>
      <c r="O944" s="13">
        <v>1567.3981191222572</v>
      </c>
      <c r="P944" s="13">
        <v>1572.993555060872</v>
      </c>
      <c r="Q944" s="14">
        <v>1593.8464819696048</v>
      </c>
      <c r="R944" s="14">
        <v>1606.9451504994063</v>
      </c>
      <c r="S944" s="14">
        <v>1606.9451504994063</v>
      </c>
      <c r="T944" s="14">
        <v>1610.6321648132175</v>
      </c>
      <c r="U944" s="5">
        <v>1610.6321648132175</v>
      </c>
      <c r="V944" s="5">
        <v>1620.7244365564829</v>
      </c>
      <c r="W944" s="5">
        <v>1624.1981992585181</v>
      </c>
      <c r="X944" s="5">
        <v>1600.6590949214383</v>
      </c>
      <c r="Y944" s="5">
        <v>1637.0196584604855</v>
      </c>
      <c r="Z944" s="5">
        <v>1644.949665982437</v>
      </c>
      <c r="AA944" s="5">
        <v>1647.7373035955982</v>
      </c>
      <c r="AB944" s="5">
        <v>1644.949665982437</v>
      </c>
      <c r="AC944" s="5">
        <v>1650.2625547174257</v>
      </c>
    </row>
    <row r="945" spans="1:29" s="5" customFormat="1">
      <c r="A945" s="1" t="s">
        <v>524</v>
      </c>
      <c r="B945" s="1" t="s">
        <v>541</v>
      </c>
      <c r="C945" s="1"/>
      <c r="D945" s="1" t="s">
        <v>633</v>
      </c>
      <c r="E945" s="1"/>
      <c r="F945" s="1">
        <v>137</v>
      </c>
      <c r="G945" s="1" t="s">
        <v>837</v>
      </c>
      <c r="H945" s="1" t="str">
        <f t="shared" si="15"/>
        <v>137아파트중위단위전세가격</v>
      </c>
      <c r="I945" s="1" t="s">
        <v>874</v>
      </c>
      <c r="J945" s="13">
        <v>1556.7899749906719</v>
      </c>
      <c r="K945" s="13">
        <v>1556.7899749906719</v>
      </c>
      <c r="L945" s="13">
        <v>1556.7899749906719</v>
      </c>
      <c r="M945" s="13">
        <v>1556.7899749906719</v>
      </c>
      <c r="N945" s="13">
        <v>1556.7899749906719</v>
      </c>
      <c r="O945" s="13">
        <v>1556.7899749906719</v>
      </c>
      <c r="P945" s="13">
        <v>1556.7899749906719</v>
      </c>
      <c r="Q945" s="14">
        <v>1588.273259688041</v>
      </c>
      <c r="R945" s="14">
        <v>1597.7314184047384</v>
      </c>
      <c r="S945" s="14">
        <v>1597.7314184047384</v>
      </c>
      <c r="T945" s="14">
        <v>1605.9185652304363</v>
      </c>
      <c r="U945" s="5">
        <v>1619.2213365550851</v>
      </c>
      <c r="V945" s="5">
        <v>1621.2665926175005</v>
      </c>
      <c r="W945" s="5">
        <v>1638.3053946461473</v>
      </c>
      <c r="X945" s="5">
        <v>1655.3892792936535</v>
      </c>
      <c r="Y945" s="5">
        <v>1674.7161332641865</v>
      </c>
      <c r="Z945" s="5">
        <v>1664.7785044276943</v>
      </c>
      <c r="AA945" s="5">
        <v>1680.7909604519775</v>
      </c>
      <c r="AB945" s="5">
        <v>1694.9152542372883</v>
      </c>
      <c r="AC945" s="5">
        <v>1729.100150345258</v>
      </c>
    </row>
    <row r="946" spans="1:29" s="5" customFormat="1">
      <c r="A946" s="1" t="s">
        <v>524</v>
      </c>
      <c r="B946" s="1" t="s">
        <v>541</v>
      </c>
      <c r="C946" s="1"/>
      <c r="D946" s="1" t="s">
        <v>634</v>
      </c>
      <c r="E946" s="1"/>
      <c r="F946" s="1">
        <v>138</v>
      </c>
      <c r="G946" s="1" t="s">
        <v>837</v>
      </c>
      <c r="H946" s="1" t="str">
        <f t="shared" si="15"/>
        <v>138아파트중위단위전세가격</v>
      </c>
      <c r="I946" s="1" t="s">
        <v>874</v>
      </c>
      <c r="J946" s="13">
        <v>1647.0975787665591</v>
      </c>
      <c r="K946" s="13">
        <v>1647.0975787665591</v>
      </c>
      <c r="L946" s="13">
        <v>1654.8463356973996</v>
      </c>
      <c r="M946" s="13">
        <v>1654.8463356973996</v>
      </c>
      <c r="N946" s="13">
        <v>1654.8463356973996</v>
      </c>
      <c r="O946" s="13">
        <v>1654.8463356973996</v>
      </c>
      <c r="P946" s="13">
        <v>1654.8463356973996</v>
      </c>
      <c r="Q946" s="14">
        <v>1646.403242147923</v>
      </c>
      <c r="R946" s="14">
        <v>1646.403242147923</v>
      </c>
      <c r="S946" s="14">
        <v>1668.8338687597329</v>
      </c>
      <c r="T946" s="14">
        <v>1674.7374779842389</v>
      </c>
      <c r="U946" s="5">
        <v>1674.7374779842389</v>
      </c>
      <c r="V946" s="5">
        <v>1674.7374779842389</v>
      </c>
      <c r="W946" s="5">
        <v>1689.5459345300949</v>
      </c>
      <c r="X946" s="5">
        <v>1692.2305943836916</v>
      </c>
      <c r="Y946" s="5">
        <v>1696.436585584777</v>
      </c>
      <c r="Z946" s="5">
        <v>1715.2019925052555</v>
      </c>
      <c r="AA946" s="5">
        <v>1729.8391367278975</v>
      </c>
      <c r="AB946" s="5">
        <v>1739.9388404943902</v>
      </c>
      <c r="AC946" s="5">
        <v>1764.7474058213134</v>
      </c>
    </row>
    <row r="947" spans="1:29" s="5" customFormat="1">
      <c r="A947" s="1" t="s">
        <v>524</v>
      </c>
      <c r="B947" s="1" t="s">
        <v>541</v>
      </c>
      <c r="C947" s="1"/>
      <c r="D947" s="1" t="s">
        <v>635</v>
      </c>
      <c r="E947" s="1"/>
      <c r="F947" s="1">
        <v>139</v>
      </c>
      <c r="G947" s="1" t="s">
        <v>837</v>
      </c>
      <c r="H947" s="1" t="str">
        <f t="shared" si="15"/>
        <v>139아파트중위단위전세가격</v>
      </c>
      <c r="I947" s="1" t="s">
        <v>874</v>
      </c>
      <c r="J947" s="13">
        <v>1476.785358602941</v>
      </c>
      <c r="K947" s="13">
        <v>1476.785358602941</v>
      </c>
      <c r="L947" s="13">
        <v>1476.785358602941</v>
      </c>
      <c r="M947" s="13">
        <v>1476.785358602941</v>
      </c>
      <c r="N947" s="13">
        <v>1467.8899082568807</v>
      </c>
      <c r="O947" s="13">
        <v>1467.8899082568807</v>
      </c>
      <c r="P947" s="13">
        <v>1461.7469919741463</v>
      </c>
      <c r="Q947" s="14">
        <v>1467.8899082568807</v>
      </c>
      <c r="R947" s="14">
        <v>1479.6879203658864</v>
      </c>
      <c r="S947" s="14">
        <v>1479.6879203658864</v>
      </c>
      <c r="T947" s="14">
        <v>1479.6879203658864</v>
      </c>
      <c r="U947" s="5">
        <v>1479.6879203658864</v>
      </c>
      <c r="V947" s="5">
        <v>1455.9756832116032</v>
      </c>
      <c r="W947" s="5">
        <v>1455.9756832116032</v>
      </c>
      <c r="X947" s="5">
        <v>1475.1843857648441</v>
      </c>
      <c r="Y947" s="5">
        <v>1475.1843857648441</v>
      </c>
      <c r="Z947" s="5">
        <v>1470.7512904144992</v>
      </c>
      <c r="AA947" s="5">
        <v>1469.6753445402121</v>
      </c>
      <c r="AB947" s="5">
        <v>1478.6050984318645</v>
      </c>
      <c r="AC947" s="5">
        <v>1494.1260956355886</v>
      </c>
    </row>
    <row r="948" spans="1:29" s="5" customFormat="1">
      <c r="A948" s="1" t="s">
        <v>524</v>
      </c>
      <c r="B948" s="1" t="s">
        <v>541</v>
      </c>
      <c r="C948" s="1"/>
      <c r="D948" s="1" t="s">
        <v>636</v>
      </c>
      <c r="E948" s="1"/>
      <c r="F948" s="1">
        <v>140</v>
      </c>
      <c r="G948" s="1" t="s">
        <v>837</v>
      </c>
      <c r="H948" s="1" t="str">
        <f t="shared" si="15"/>
        <v>140아파트중위단위전세가격</v>
      </c>
      <c r="I948" s="1" t="s">
        <v>874</v>
      </c>
      <c r="J948" s="13">
        <v>1228.4406523489868</v>
      </c>
      <c r="K948" s="13">
        <v>1228.4406523489868</v>
      </c>
      <c r="L948" s="13">
        <v>1235.5041586222719</v>
      </c>
      <c r="M948" s="13">
        <v>1235.5041586222719</v>
      </c>
      <c r="N948" s="13">
        <v>1235.6328282735124</v>
      </c>
      <c r="O948" s="13">
        <v>1243.697745347521</v>
      </c>
      <c r="P948" s="13">
        <v>1233.7217272104181</v>
      </c>
      <c r="Q948" s="14">
        <v>1233.7217272104181</v>
      </c>
      <c r="R948" s="14">
        <v>1253.1160104490932</v>
      </c>
      <c r="S948" s="14">
        <v>1240.542894031478</v>
      </c>
      <c r="T948" s="14">
        <v>1246.3333538925074</v>
      </c>
      <c r="U948" s="5">
        <v>1246.3333538925074</v>
      </c>
      <c r="V948" s="5">
        <v>1234.1448142224931</v>
      </c>
      <c r="W948" s="5">
        <v>1234.1448142224931</v>
      </c>
      <c r="X948" s="5">
        <v>1242.9095762429097</v>
      </c>
      <c r="Y948" s="5">
        <v>1274.1382892805734</v>
      </c>
      <c r="Z948" s="5">
        <v>1273.7108820104872</v>
      </c>
      <c r="AA948" s="5">
        <v>1262.9709830906347</v>
      </c>
      <c r="AB948" s="5">
        <v>1258.6211901407792</v>
      </c>
      <c r="AC948" s="5">
        <v>1270.1395413578314</v>
      </c>
    </row>
    <row r="949" spans="1:29" s="5" customFormat="1">
      <c r="A949" s="1" t="s">
        <v>522</v>
      </c>
      <c r="B949" s="1"/>
      <c r="C949" s="1"/>
      <c r="D949" s="1"/>
      <c r="E949" s="1"/>
      <c r="F949" s="1">
        <v>141</v>
      </c>
      <c r="G949" s="1" t="s">
        <v>837</v>
      </c>
      <c r="H949" s="1" t="str">
        <f t="shared" si="15"/>
        <v>141아파트중위단위전세가격</v>
      </c>
      <c r="I949" s="1" t="s">
        <v>874</v>
      </c>
      <c r="J949" s="13">
        <v>1602.56945661283</v>
      </c>
      <c r="K949" s="13">
        <v>1600.5040064479692</v>
      </c>
      <c r="L949" s="13">
        <v>1605.1111340303983</v>
      </c>
      <c r="M949" s="13">
        <v>1608.6888903116608</v>
      </c>
      <c r="N949" s="13">
        <v>1610.097878519236</v>
      </c>
      <c r="O949" s="13">
        <v>1610.5880765616785</v>
      </c>
      <c r="P949" s="13">
        <v>1607.8824876027556</v>
      </c>
      <c r="Q949" s="14">
        <v>1607.3117359789762</v>
      </c>
      <c r="R949" s="14">
        <v>1609.7254009039038</v>
      </c>
      <c r="S949" s="14">
        <v>1614.4356519921746</v>
      </c>
      <c r="T949" s="14">
        <v>1620.9457406156455</v>
      </c>
      <c r="U949" s="5">
        <v>1626.0245414800727</v>
      </c>
      <c r="V949" s="5">
        <v>1628.2793978396828</v>
      </c>
      <c r="W949" s="5">
        <v>1634.2564549143749</v>
      </c>
      <c r="X949" s="5">
        <v>1640.0955758475038</v>
      </c>
      <c r="Y949" s="5">
        <v>1650.6109866660436</v>
      </c>
      <c r="Z949" s="5">
        <v>1655.7338562037914</v>
      </c>
      <c r="AA949" s="5">
        <v>1662.9519597114934</v>
      </c>
      <c r="AB949" s="5">
        <v>1670.9926361082951</v>
      </c>
      <c r="AC949" s="5">
        <v>1674.8245739553611</v>
      </c>
    </row>
    <row r="950" spans="1:29" s="5" customFormat="1">
      <c r="A950" s="1" t="s">
        <v>524</v>
      </c>
      <c r="B950" s="1" t="s">
        <v>542</v>
      </c>
      <c r="C950" s="1"/>
      <c r="D950" s="1"/>
      <c r="E950" s="1"/>
      <c r="F950" s="1">
        <v>142</v>
      </c>
      <c r="G950" s="1" t="s">
        <v>837</v>
      </c>
      <c r="H950" s="1" t="str">
        <f t="shared" si="15"/>
        <v>142아파트중위단위전세가격</v>
      </c>
      <c r="I950" s="1" t="s">
        <v>874</v>
      </c>
      <c r="J950" s="13">
        <v>1828.9414282494492</v>
      </c>
      <c r="K950" s="13">
        <v>1817.7045403171844</v>
      </c>
      <c r="L950" s="13">
        <v>1820.8962424082411</v>
      </c>
      <c r="M950" s="13">
        <v>1822.7736274045869</v>
      </c>
      <c r="N950" s="13">
        <v>1818.2701201922453</v>
      </c>
      <c r="O950" s="13">
        <v>1816.2115740759116</v>
      </c>
      <c r="P950" s="13">
        <v>1814.1705111252149</v>
      </c>
      <c r="Q950" s="14">
        <v>1808.2707702394655</v>
      </c>
      <c r="R950" s="14">
        <v>1805.1859555509764</v>
      </c>
      <c r="S950" s="14">
        <v>1810.4827492942529</v>
      </c>
      <c r="T950" s="14">
        <v>1810.4166706261421</v>
      </c>
      <c r="U950" s="5">
        <v>1804.5964410011406</v>
      </c>
      <c r="V950" s="5">
        <v>1802.3772739828225</v>
      </c>
      <c r="W950" s="5">
        <v>1812.8006593969353</v>
      </c>
      <c r="X950" s="5">
        <v>1816.4271043318213</v>
      </c>
      <c r="Y950" s="5">
        <v>1811.4776864986939</v>
      </c>
      <c r="Z950" s="5">
        <v>1807.2585126083102</v>
      </c>
      <c r="AA950" s="5">
        <v>1804.6244712570008</v>
      </c>
      <c r="AB950" s="5">
        <v>1804.0245046599352</v>
      </c>
      <c r="AC950" s="5">
        <v>1804.2960892795106</v>
      </c>
    </row>
    <row r="951" spans="1:29" s="5" customFormat="1">
      <c r="A951" s="1" t="s">
        <v>524</v>
      </c>
      <c r="B951" s="1" t="s">
        <v>542</v>
      </c>
      <c r="C951" s="1" t="s">
        <v>543</v>
      </c>
      <c r="D951" s="1"/>
      <c r="E951" s="1"/>
      <c r="F951" s="1">
        <v>143</v>
      </c>
      <c r="G951" s="1" t="s">
        <v>837</v>
      </c>
      <c r="H951" s="1" t="str">
        <f t="shared" si="15"/>
        <v>143아파트중위단위전세가격</v>
      </c>
      <c r="I951" s="1" t="s">
        <v>874</v>
      </c>
      <c r="J951" s="13">
        <v>1872.7038539478717</v>
      </c>
      <c r="K951" s="13">
        <v>1872.7038539478717</v>
      </c>
      <c r="L951" s="13">
        <v>1877.6423223425518</v>
      </c>
      <c r="M951" s="13">
        <v>1886.4908625214641</v>
      </c>
      <c r="N951" s="13">
        <v>1886.3731880828632</v>
      </c>
      <c r="O951" s="13">
        <v>1884.96956286971</v>
      </c>
      <c r="P951" s="13">
        <v>1884.7601712602955</v>
      </c>
      <c r="Q951" s="14">
        <v>1883.8859503082522</v>
      </c>
      <c r="R951" s="14">
        <v>1880.5552856111885</v>
      </c>
      <c r="S951" s="14">
        <v>1880.2562120268387</v>
      </c>
      <c r="T951" s="14">
        <v>1877.7135948431803</v>
      </c>
      <c r="U951" s="5">
        <v>1873.1741273945634</v>
      </c>
      <c r="V951" s="5">
        <v>1872.9114706960281</v>
      </c>
      <c r="W951" s="5">
        <v>1881.0824844994975</v>
      </c>
      <c r="X951" s="5">
        <v>1874.4941954455626</v>
      </c>
      <c r="Y951" s="5">
        <v>1863.2174333750206</v>
      </c>
      <c r="Z951" s="5">
        <v>1849.141134690992</v>
      </c>
      <c r="AA951" s="5">
        <v>1842.8604655842648</v>
      </c>
      <c r="AB951" s="5">
        <v>1839.1339523546158</v>
      </c>
      <c r="AC951" s="5">
        <v>1837.9843471573781</v>
      </c>
    </row>
    <row r="952" spans="1:29" s="5" customFormat="1">
      <c r="A952" s="1" t="s">
        <v>524</v>
      </c>
      <c r="B952" s="1" t="s">
        <v>542</v>
      </c>
      <c r="C952" s="1"/>
      <c r="D952" s="1" t="s">
        <v>559</v>
      </c>
      <c r="E952" s="1"/>
      <c r="F952" s="1">
        <v>144</v>
      </c>
      <c r="G952" s="1" t="s">
        <v>837</v>
      </c>
      <c r="H952" s="1" t="str">
        <f t="shared" si="15"/>
        <v>144아파트중위단위전세가격</v>
      </c>
      <c r="I952" s="1" t="s">
        <v>874</v>
      </c>
      <c r="J952" s="13">
        <v>1031.7954393488737</v>
      </c>
      <c r="K952" s="13">
        <v>1031.7954393488737</v>
      </c>
      <c r="L952" s="13">
        <v>1031.7954393488737</v>
      </c>
      <c r="M952" s="13">
        <v>1034.608378870674</v>
      </c>
      <c r="N952" s="13">
        <v>1034.608378870674</v>
      </c>
      <c r="O952" s="13">
        <v>1034.608378870674</v>
      </c>
      <c r="P952" s="13">
        <v>1034.608378870674</v>
      </c>
      <c r="Q952" s="14">
        <v>1034.608378870674</v>
      </c>
      <c r="R952" s="14">
        <v>1042.5657054513676</v>
      </c>
      <c r="S952" s="14">
        <v>1051.5020986295272</v>
      </c>
      <c r="T952" s="14">
        <v>1057.573744045435</v>
      </c>
      <c r="U952" s="5">
        <v>1057.573744045435</v>
      </c>
      <c r="V952" s="5">
        <v>1064.2270780629378</v>
      </c>
      <c r="W952" s="5">
        <v>1064.2270780629378</v>
      </c>
      <c r="X952" s="5">
        <v>1064.2270780629378</v>
      </c>
      <c r="Y952" s="5">
        <v>1064.2270780629378</v>
      </c>
      <c r="Z952" s="5">
        <v>1064.2270780629378</v>
      </c>
      <c r="AA952" s="5">
        <v>1064.2270780629378</v>
      </c>
      <c r="AB952" s="5">
        <v>1069.1912818013525</v>
      </c>
      <c r="AC952" s="5">
        <v>1069.1912818013525</v>
      </c>
    </row>
    <row r="953" spans="1:29" s="5" customFormat="1">
      <c r="A953" s="1" t="s">
        <v>524</v>
      </c>
      <c r="B953" s="1" t="s">
        <v>542</v>
      </c>
      <c r="C953" s="1"/>
      <c r="D953" s="1" t="s">
        <v>636</v>
      </c>
      <c r="E953" s="1"/>
      <c r="F953" s="1">
        <v>145</v>
      </c>
      <c r="G953" s="1" t="s">
        <v>837</v>
      </c>
      <c r="H953" s="1" t="str">
        <f t="shared" si="15"/>
        <v>145아파트중위단위전세가격</v>
      </c>
      <c r="I953" s="1" t="s">
        <v>874</v>
      </c>
      <c r="J953" s="13">
        <v>1644.4403753224233</v>
      </c>
      <c r="K953" s="13">
        <v>1644.4403753224233</v>
      </c>
      <c r="L953" s="13">
        <v>1644.4403753224233</v>
      </c>
      <c r="M953" s="13">
        <v>1644.4403753224233</v>
      </c>
      <c r="N953" s="13">
        <v>1644.4403753224233</v>
      </c>
      <c r="O953" s="13">
        <v>1614.9939677841428</v>
      </c>
      <c r="P953" s="13">
        <v>1614.9939677841428</v>
      </c>
      <c r="Q953" s="14">
        <v>1603.2154047688307</v>
      </c>
      <c r="R953" s="14">
        <v>1603.2154047688307</v>
      </c>
      <c r="S953" s="14">
        <v>1603.2154047688307</v>
      </c>
      <c r="T953" s="14">
        <v>1603.2154047688307</v>
      </c>
      <c r="U953" s="5">
        <v>1603.2154047688307</v>
      </c>
      <c r="V953" s="5">
        <v>1603.2154047688307</v>
      </c>
      <c r="W953" s="5">
        <v>1603.2154047688307</v>
      </c>
      <c r="X953" s="5">
        <v>1603.2154047688307</v>
      </c>
      <c r="Y953" s="5">
        <v>1607.3151095900835</v>
      </c>
      <c r="Z953" s="5">
        <v>1607.3151095900835</v>
      </c>
      <c r="AA953" s="5">
        <v>1607.3151095900835</v>
      </c>
      <c r="AB953" s="5">
        <v>1607.3151095900835</v>
      </c>
      <c r="AC953" s="5">
        <v>1607.0842899311251</v>
      </c>
    </row>
    <row r="954" spans="1:29" s="5" customFormat="1">
      <c r="A954" s="1" t="s">
        <v>524</v>
      </c>
      <c r="B954" s="1" t="s">
        <v>542</v>
      </c>
      <c r="C954" s="1"/>
      <c r="D954" s="1" t="s">
        <v>630</v>
      </c>
      <c r="E954" s="1"/>
      <c r="F954" s="1">
        <v>146</v>
      </c>
      <c r="G954" s="1" t="s">
        <v>837</v>
      </c>
      <c r="H954" s="1" t="str">
        <f t="shared" si="15"/>
        <v>146아파트중위단위전세가격</v>
      </c>
      <c r="I954" s="1" t="s">
        <v>874</v>
      </c>
      <c r="J954" s="13">
        <v>1671.921821190572</v>
      </c>
      <c r="K954" s="13">
        <v>1671.921821190572</v>
      </c>
      <c r="L954" s="13">
        <v>1671.921821190572</v>
      </c>
      <c r="M954" s="13">
        <v>1698.5574713002043</v>
      </c>
      <c r="N954" s="13">
        <v>1714.6310135450724</v>
      </c>
      <c r="O954" s="13">
        <v>1714.6310135450724</v>
      </c>
      <c r="P954" s="13">
        <v>1708.1853859232588</v>
      </c>
      <c r="Q954" s="14">
        <v>1698.5574713002043</v>
      </c>
      <c r="R954" s="14">
        <v>1698.5574713002043</v>
      </c>
      <c r="S954" s="14">
        <v>1698.5574713002043</v>
      </c>
      <c r="T954" s="14">
        <v>1698.5574713002043</v>
      </c>
      <c r="U954" s="5">
        <v>1690.515657167273</v>
      </c>
      <c r="V954" s="5">
        <v>1690.515657167273</v>
      </c>
      <c r="W954" s="5">
        <v>1686.0530551797501</v>
      </c>
      <c r="X954" s="5">
        <v>1686.0530551797501</v>
      </c>
      <c r="Y954" s="5">
        <v>1695.6752502967311</v>
      </c>
      <c r="Z954" s="5">
        <v>1708.1270389298816</v>
      </c>
      <c r="AA954" s="5">
        <v>1708.1270389298816</v>
      </c>
      <c r="AB954" s="5">
        <v>1710.2434988218686</v>
      </c>
      <c r="AC954" s="5">
        <v>1710.2434988218686</v>
      </c>
    </row>
    <row r="955" spans="1:29" s="5" customFormat="1">
      <c r="A955" s="1" t="s">
        <v>524</v>
      </c>
      <c r="B955" s="1" t="s">
        <v>542</v>
      </c>
      <c r="C955" s="1"/>
      <c r="D955" s="1" t="s">
        <v>637</v>
      </c>
      <c r="E955" s="1"/>
      <c r="F955" s="1">
        <v>147</v>
      </c>
      <c r="G955" s="1" t="s">
        <v>837</v>
      </c>
      <c r="H955" s="1" t="str">
        <f t="shared" si="15"/>
        <v>147아파트중위단위전세가격</v>
      </c>
      <c r="I955" s="1" t="s">
        <v>874</v>
      </c>
      <c r="J955" s="13">
        <v>1512.85930408472</v>
      </c>
      <c r="K955" s="13">
        <v>1512.85930408472</v>
      </c>
      <c r="L955" s="13">
        <v>1512.85930408472</v>
      </c>
      <c r="M955" s="13">
        <v>1512.85930408472</v>
      </c>
      <c r="N955" s="13">
        <v>1512.85930408472</v>
      </c>
      <c r="O955" s="13">
        <v>1512.85930408472</v>
      </c>
      <c r="P955" s="13">
        <v>1512.85930408472</v>
      </c>
      <c r="Q955" s="14">
        <v>1512.85930408472</v>
      </c>
      <c r="R955" s="14">
        <v>1512.85930408472</v>
      </c>
      <c r="S955" s="14">
        <v>1512.85930408472</v>
      </c>
      <c r="T955" s="14">
        <v>1512.85930408472</v>
      </c>
      <c r="U955" s="5">
        <v>1512.85930408472</v>
      </c>
      <c r="V955" s="5">
        <v>1512.85930408472</v>
      </c>
      <c r="W955" s="5">
        <v>1533.4741489997627</v>
      </c>
      <c r="X955" s="5">
        <v>1533.4741489997627</v>
      </c>
      <c r="Y955" s="5">
        <v>1534.4715798573588</v>
      </c>
      <c r="Z955" s="5">
        <v>1544.4026152372358</v>
      </c>
      <c r="AA955" s="5">
        <v>1541.5912331008562</v>
      </c>
      <c r="AB955" s="5">
        <v>1547.463913392141</v>
      </c>
      <c r="AC955" s="5">
        <v>1556.0532830366617</v>
      </c>
    </row>
    <row r="956" spans="1:29" s="5" customFormat="1">
      <c r="A956" s="1" t="s">
        <v>524</v>
      </c>
      <c r="B956" s="1" t="s">
        <v>542</v>
      </c>
      <c r="C956" s="1"/>
      <c r="D956" s="1" t="s">
        <v>638</v>
      </c>
      <c r="E956" s="1"/>
      <c r="F956" s="1">
        <v>148</v>
      </c>
      <c r="G956" s="1" t="s">
        <v>837</v>
      </c>
      <c r="H956" s="1" t="str">
        <f t="shared" si="15"/>
        <v>148아파트중위단위전세가격</v>
      </c>
      <c r="I956" s="1" t="s">
        <v>874</v>
      </c>
      <c r="J956" s="13">
        <v>2003.5968154088796</v>
      </c>
      <c r="K956" s="13">
        <v>2003.5968154088796</v>
      </c>
      <c r="L956" s="13">
        <v>2003.5968154088796</v>
      </c>
      <c r="M956" s="13">
        <v>2003.5968154088796</v>
      </c>
      <c r="N956" s="13">
        <v>2001.5305822099251</v>
      </c>
      <c r="O956" s="13">
        <v>2001.5305822099251</v>
      </c>
      <c r="P956" s="13">
        <v>2001.5305822099251</v>
      </c>
      <c r="Q956" s="14">
        <v>2001.5305822099251</v>
      </c>
      <c r="R956" s="14">
        <v>2001.5305822099251</v>
      </c>
      <c r="S956" s="14">
        <v>1991.2750702865296</v>
      </c>
      <c r="T956" s="14">
        <v>1982.7295955426803</v>
      </c>
      <c r="U956" s="5">
        <v>1967.8583142013777</v>
      </c>
      <c r="V956" s="5">
        <v>1966.6587526433691</v>
      </c>
      <c r="W956" s="5">
        <v>1983.9291571006888</v>
      </c>
      <c r="X956" s="5">
        <v>1962.389979942755</v>
      </c>
      <c r="Y956" s="5">
        <v>1934.698454862445</v>
      </c>
      <c r="Z956" s="5">
        <v>1892.9458022574731</v>
      </c>
      <c r="AA956" s="5">
        <v>1883.6835393912513</v>
      </c>
      <c r="AB956" s="5">
        <v>1892.620040142041</v>
      </c>
      <c r="AC956" s="5">
        <v>1892.620040142041</v>
      </c>
    </row>
    <row r="957" spans="1:29" s="5" customFormat="1">
      <c r="A957" s="1" t="s">
        <v>524</v>
      </c>
      <c r="B957" s="1" t="s">
        <v>542</v>
      </c>
      <c r="C957" s="1"/>
      <c r="D957" s="1" t="s">
        <v>631</v>
      </c>
      <c r="E957" s="1"/>
      <c r="F957" s="1">
        <v>149</v>
      </c>
      <c r="G957" s="1" t="s">
        <v>837</v>
      </c>
      <c r="H957" s="1" t="str">
        <f t="shared" si="15"/>
        <v>149아파트중위단위전세가격</v>
      </c>
      <c r="I957" s="1" t="s">
        <v>874</v>
      </c>
      <c r="J957" s="13">
        <v>1938.2094485718196</v>
      </c>
      <c r="K957" s="13">
        <v>1938.2094485718196</v>
      </c>
      <c r="L957" s="13">
        <v>1946.0349034279152</v>
      </c>
      <c r="M957" s="13">
        <v>1960.0249856789665</v>
      </c>
      <c r="N957" s="13">
        <v>1960.0249856789665</v>
      </c>
      <c r="O957" s="13">
        <v>1960.0249856789665</v>
      </c>
      <c r="P957" s="13">
        <v>1960.0249856789665</v>
      </c>
      <c r="Q957" s="14">
        <v>1960.0249856789665</v>
      </c>
      <c r="R957" s="14">
        <v>1960.0249856789665</v>
      </c>
      <c r="S957" s="14">
        <v>1960.0249856789665</v>
      </c>
      <c r="T957" s="14">
        <v>1960.0249856789665</v>
      </c>
      <c r="U957" s="5">
        <v>1960.0249856789665</v>
      </c>
      <c r="V957" s="5">
        <v>1960.0249856789665</v>
      </c>
      <c r="W957" s="5">
        <v>1960.0249856789665</v>
      </c>
      <c r="X957" s="5">
        <v>1960.0249856789665</v>
      </c>
      <c r="Y957" s="5">
        <v>1934.945841994986</v>
      </c>
      <c r="Z957" s="5">
        <v>1916.6793692762367</v>
      </c>
      <c r="AA957" s="5">
        <v>1904.9021934430016</v>
      </c>
      <c r="AB957" s="5">
        <v>1887.9022714657153</v>
      </c>
      <c r="AC957" s="5">
        <v>1887.9022714657153</v>
      </c>
    </row>
    <row r="958" spans="1:29" s="5" customFormat="1">
      <c r="A958" s="1" t="s">
        <v>524</v>
      </c>
      <c r="B958" s="1" t="s">
        <v>542</v>
      </c>
      <c r="C958" s="1"/>
      <c r="D958" s="1" t="s">
        <v>639</v>
      </c>
      <c r="E958" s="1"/>
      <c r="F958" s="1">
        <v>150</v>
      </c>
      <c r="G958" s="1" t="s">
        <v>837</v>
      </c>
      <c r="H958" s="1" t="str">
        <f t="shared" si="15"/>
        <v>150아파트중위단위전세가격</v>
      </c>
      <c r="I958" s="1" t="s">
        <v>874</v>
      </c>
      <c r="J958" s="13">
        <v>1973.0841059793543</v>
      </c>
      <c r="K958" s="13">
        <v>1973.0841059793543</v>
      </c>
      <c r="L958" s="13">
        <v>1992.4979431703175</v>
      </c>
      <c r="M958" s="13">
        <v>1999.2017501734729</v>
      </c>
      <c r="N958" s="13">
        <v>1999.2017501734729</v>
      </c>
      <c r="O958" s="13">
        <v>1999.2017501734729</v>
      </c>
      <c r="P958" s="13">
        <v>1999.2017501734729</v>
      </c>
      <c r="Q958" s="14">
        <v>1999.2017501734729</v>
      </c>
      <c r="R958" s="14">
        <v>2004.8305207060162</v>
      </c>
      <c r="S958" s="14">
        <v>2004.8305207060162</v>
      </c>
      <c r="T958" s="14">
        <v>2004.8305207060162</v>
      </c>
      <c r="U958" s="5">
        <v>2004.8305207060162</v>
      </c>
      <c r="V958" s="5">
        <v>2004.8305207060162</v>
      </c>
      <c r="W958" s="5">
        <v>2004.8305207060162</v>
      </c>
      <c r="X958" s="5">
        <v>2006.0180541624875</v>
      </c>
      <c r="Y958" s="5">
        <v>2019.9605046431332</v>
      </c>
      <c r="Z958" s="5">
        <v>2019.9605046431332</v>
      </c>
      <c r="AA958" s="5">
        <v>2016.4075766751948</v>
      </c>
      <c r="AB958" s="5">
        <v>2000.7740334669397</v>
      </c>
      <c r="AC958" s="5">
        <v>2000.7740334669397</v>
      </c>
    </row>
    <row r="959" spans="1:29" s="5" customFormat="1">
      <c r="A959" s="1" t="s">
        <v>524</v>
      </c>
      <c r="B959" s="1" t="s">
        <v>542</v>
      </c>
      <c r="C959" s="1"/>
      <c r="D959" s="1" t="s">
        <v>640</v>
      </c>
      <c r="E959" s="1"/>
      <c r="F959" s="1">
        <v>151</v>
      </c>
      <c r="G959" s="1" t="s">
        <v>837</v>
      </c>
      <c r="H959" s="1" t="str">
        <f t="shared" si="15"/>
        <v>151아파트중위단위전세가격</v>
      </c>
      <c r="I959" s="1" t="s">
        <v>874</v>
      </c>
      <c r="J959" s="13">
        <v>1784.5392462152811</v>
      </c>
      <c r="K959" s="13">
        <v>1784.5392462152811</v>
      </c>
      <c r="L959" s="13">
        <v>1784.5392462152811</v>
      </c>
      <c r="M959" s="13">
        <v>1814.0198220534726</v>
      </c>
      <c r="N959" s="13">
        <v>1814.0198220534726</v>
      </c>
      <c r="O959" s="13">
        <v>1814.0198220534726</v>
      </c>
      <c r="P959" s="13">
        <v>1814.0198220534726</v>
      </c>
      <c r="Q959" s="14">
        <v>1814.0198220534726</v>
      </c>
      <c r="R959" s="14">
        <v>1779.2211169819175</v>
      </c>
      <c r="S959" s="14">
        <v>1800.7940009810504</v>
      </c>
      <c r="T959" s="14">
        <v>1800.7940009810504</v>
      </c>
      <c r="U959" s="5">
        <v>1800.7940009810504</v>
      </c>
      <c r="V959" s="5">
        <v>1800.7940009810504</v>
      </c>
      <c r="W959" s="5">
        <v>1810.9061636445654</v>
      </c>
      <c r="X959" s="5">
        <v>1810.9061636445654</v>
      </c>
      <c r="Y959" s="5">
        <v>1811.2379547625951</v>
      </c>
      <c r="Z959" s="5">
        <v>1826.2506921413592</v>
      </c>
      <c r="AA959" s="5">
        <v>1826.3803676924208</v>
      </c>
      <c r="AB959" s="5">
        <v>1819.4226003674405</v>
      </c>
      <c r="AC959" s="5">
        <v>1804.9265281423347</v>
      </c>
    </row>
    <row r="960" spans="1:29" s="5" customFormat="1">
      <c r="A960" s="1" t="s">
        <v>524</v>
      </c>
      <c r="B960" s="1" t="s">
        <v>542</v>
      </c>
      <c r="C960" s="1" t="s">
        <v>544</v>
      </c>
      <c r="D960" s="1"/>
      <c r="E960" s="1"/>
      <c r="F960" s="1">
        <v>152</v>
      </c>
      <c r="G960" s="1" t="s">
        <v>837</v>
      </c>
      <c r="H960" s="1" t="str">
        <f t="shared" si="15"/>
        <v>152아파트중위단위전세가격</v>
      </c>
      <c r="I960" s="1" t="s">
        <v>874</v>
      </c>
      <c r="J960" s="13">
        <v>1930.9061614109385</v>
      </c>
      <c r="K960" s="13">
        <v>1897.526118425224</v>
      </c>
      <c r="L960" s="13">
        <v>1901.6320829336448</v>
      </c>
      <c r="M960" s="13">
        <v>1903.4629719920811</v>
      </c>
      <c r="N960" s="13">
        <v>1903.4629719920811</v>
      </c>
      <c r="O960" s="13">
        <v>1898.886020051551</v>
      </c>
      <c r="P960" s="13">
        <v>1898.3090138560626</v>
      </c>
      <c r="Q960" s="14">
        <v>1892.6001892575537</v>
      </c>
      <c r="R960" s="14">
        <v>1892.5201439137163</v>
      </c>
      <c r="S960" s="14">
        <v>1909.6724407245881</v>
      </c>
      <c r="T960" s="14">
        <v>1918.2005108033545</v>
      </c>
      <c r="U960" s="5">
        <v>1913.3487172055468</v>
      </c>
      <c r="V960" s="5">
        <v>1910.5197890424568</v>
      </c>
      <c r="W960" s="5">
        <v>1914.8338354544812</v>
      </c>
      <c r="X960" s="5">
        <v>1933.1462345944678</v>
      </c>
      <c r="Y960" s="5">
        <v>1920.4069051114841</v>
      </c>
      <c r="Z960" s="5">
        <v>1924.0795951227858</v>
      </c>
      <c r="AA960" s="5">
        <v>1924.0795951227858</v>
      </c>
      <c r="AB960" s="5">
        <v>1921.9419075843107</v>
      </c>
      <c r="AC960" s="5">
        <v>1921.9419075843107</v>
      </c>
    </row>
    <row r="961" spans="1:29" s="5" customFormat="1">
      <c r="A961" s="1" t="s">
        <v>524</v>
      </c>
      <c r="B961" s="1" t="s">
        <v>542</v>
      </c>
      <c r="C961" s="1"/>
      <c r="D961" s="1" t="s">
        <v>641</v>
      </c>
      <c r="E961" s="1"/>
      <c r="F961" s="1">
        <v>153</v>
      </c>
      <c r="G961" s="1" t="s">
        <v>837</v>
      </c>
      <c r="H961" s="1" t="str">
        <f t="shared" si="15"/>
        <v>153아파트중위단위전세가격</v>
      </c>
      <c r="I961" s="1" t="s">
        <v>874</v>
      </c>
      <c r="J961" s="13">
        <v>1987.5571199762949</v>
      </c>
      <c r="K961" s="13">
        <v>1919.2282534418505</v>
      </c>
      <c r="L961" s="13">
        <v>1919.2282534418505</v>
      </c>
      <c r="M961" s="13">
        <v>1919.2282534418505</v>
      </c>
      <c r="N961" s="13">
        <v>1919.2282534418505</v>
      </c>
      <c r="O961" s="13">
        <v>1909.8592439887202</v>
      </c>
      <c r="P961" s="13">
        <v>1909.8592439887202</v>
      </c>
      <c r="Q961" s="14">
        <v>1906.7483146695013</v>
      </c>
      <c r="R961" s="14">
        <v>1906.7483146695013</v>
      </c>
      <c r="S961" s="14">
        <v>1940.5987457105666</v>
      </c>
      <c r="T961" s="14">
        <v>1958.0556843507532</v>
      </c>
      <c r="U961" s="5">
        <v>1959.3680905013321</v>
      </c>
      <c r="V961" s="5">
        <v>1959.3680905013321</v>
      </c>
      <c r="W961" s="5">
        <v>1965.3019177783522</v>
      </c>
      <c r="X961" s="5">
        <v>1984.3722578625589</v>
      </c>
      <c r="Y961" s="5">
        <v>1945.2654362634464</v>
      </c>
      <c r="Z961" s="5">
        <v>1945.2654362634464</v>
      </c>
      <c r="AA961" s="5">
        <v>1945.2654362634464</v>
      </c>
      <c r="AB961" s="5">
        <v>1943.9212611120474</v>
      </c>
      <c r="AC961" s="5">
        <v>1943.9212611120474</v>
      </c>
    </row>
    <row r="962" spans="1:29" s="5" customFormat="1">
      <c r="A962" s="1" t="s">
        <v>524</v>
      </c>
      <c r="B962" s="1" t="s">
        <v>542</v>
      </c>
      <c r="C962" s="1"/>
      <c r="D962" s="1" t="s">
        <v>642</v>
      </c>
      <c r="E962" s="1"/>
      <c r="F962" s="1">
        <v>154</v>
      </c>
      <c r="G962" s="1" t="s">
        <v>837</v>
      </c>
      <c r="H962" s="1" t="str">
        <f t="shared" si="15"/>
        <v>154아파트중위단위전세가격</v>
      </c>
      <c r="I962" s="1" t="s">
        <v>874</v>
      </c>
      <c r="J962" s="13">
        <v>1903.933365853733</v>
      </c>
      <c r="K962" s="13">
        <v>1903.933365853733</v>
      </c>
      <c r="L962" s="13">
        <v>1935.2938255401427</v>
      </c>
      <c r="M962" s="13">
        <v>1935.2938255401427</v>
      </c>
      <c r="N962" s="13">
        <v>1935.2938255401427</v>
      </c>
      <c r="O962" s="13">
        <v>1935.2938255401427</v>
      </c>
      <c r="P962" s="13">
        <v>1935.2938255401427</v>
      </c>
      <c r="Q962" s="14">
        <v>1918.5499058380415</v>
      </c>
      <c r="R962" s="14">
        <v>1918.5499058380415</v>
      </c>
      <c r="S962" s="14">
        <v>1918.5499058380415</v>
      </c>
      <c r="T962" s="14">
        <v>1918.5499058380415</v>
      </c>
      <c r="U962" s="5">
        <v>1918.5499058380415</v>
      </c>
      <c r="V962" s="5">
        <v>1896.9187416241116</v>
      </c>
      <c r="W962" s="5">
        <v>1888.4978057611031</v>
      </c>
      <c r="X962" s="5">
        <v>1894.0355945133126</v>
      </c>
      <c r="Y962" s="5">
        <v>1894.0355945133126</v>
      </c>
      <c r="Z962" s="5">
        <v>1894.0355945133126</v>
      </c>
      <c r="AA962" s="5">
        <v>1894.0355945133126</v>
      </c>
      <c r="AB962" s="5">
        <v>1888.4978057611031</v>
      </c>
      <c r="AC962" s="5">
        <v>1888.4978057611031</v>
      </c>
    </row>
    <row r="963" spans="1:29" s="5" customFormat="1">
      <c r="A963" s="1" t="s">
        <v>524</v>
      </c>
      <c r="B963" s="1" t="s">
        <v>542</v>
      </c>
      <c r="C963" s="1"/>
      <c r="D963" s="1" t="s">
        <v>643</v>
      </c>
      <c r="E963" s="1"/>
      <c r="F963" s="1">
        <v>155</v>
      </c>
      <c r="G963" s="1" t="s">
        <v>837</v>
      </c>
      <c r="H963" s="1" t="str">
        <f t="shared" si="15"/>
        <v>155아파트중위단위전세가격</v>
      </c>
      <c r="I963" s="1" t="s">
        <v>874</v>
      </c>
      <c r="J963" s="13">
        <v>2001.6484163428704</v>
      </c>
      <c r="K963" s="13">
        <v>2001.6484163428704</v>
      </c>
      <c r="L963" s="13">
        <v>1994.2587099309183</v>
      </c>
      <c r="M963" s="13">
        <v>2001.6484163428704</v>
      </c>
      <c r="N963" s="13">
        <v>2001.6484163428704</v>
      </c>
      <c r="O963" s="13">
        <v>2001.6484163428704</v>
      </c>
      <c r="P963" s="13">
        <v>2001.6484163428704</v>
      </c>
      <c r="Q963" s="14">
        <v>2001.6484163428704</v>
      </c>
      <c r="R963" s="14">
        <v>2001.6484163428704</v>
      </c>
      <c r="S963" s="14">
        <v>2001.6484163428704</v>
      </c>
      <c r="T963" s="14">
        <v>2001.6484163428704</v>
      </c>
      <c r="U963" s="5">
        <v>2001.6484163428704</v>
      </c>
      <c r="V963" s="5">
        <v>2001.6484163428704</v>
      </c>
      <c r="W963" s="5">
        <v>2010.0275115461482</v>
      </c>
      <c r="X963" s="5">
        <v>2036.9716236900977</v>
      </c>
      <c r="Y963" s="5">
        <v>2060.5204285882492</v>
      </c>
      <c r="Z963" s="5">
        <v>2073.3142423792347</v>
      </c>
      <c r="AA963" s="5">
        <v>2073.3142423792347</v>
      </c>
      <c r="AB963" s="5">
        <v>2073.3142423792347</v>
      </c>
      <c r="AC963" s="5">
        <v>2073.3142423792347</v>
      </c>
    </row>
    <row r="964" spans="1:29" s="5" customFormat="1">
      <c r="A964" s="1" t="s">
        <v>524</v>
      </c>
      <c r="B964" s="1" t="s">
        <v>542</v>
      </c>
      <c r="C964" s="1"/>
      <c r="D964" s="1" t="s">
        <v>644</v>
      </c>
      <c r="E964" s="1"/>
      <c r="F964" s="1">
        <v>156</v>
      </c>
      <c r="G964" s="1" t="s">
        <v>837</v>
      </c>
      <c r="H964" s="1" t="str">
        <f t="shared" si="15"/>
        <v>156아파트중위단위전세가격</v>
      </c>
      <c r="I964" s="1" t="s">
        <v>874</v>
      </c>
      <c r="J964" s="13">
        <v>1392.0326606622771</v>
      </c>
      <c r="K964" s="13">
        <v>1392.0326606622771</v>
      </c>
      <c r="L964" s="13">
        <v>1392.0326606622771</v>
      </c>
      <c r="M964" s="13">
        <v>1392.0326606622771</v>
      </c>
      <c r="N964" s="13">
        <v>1392.0326606622771</v>
      </c>
      <c r="O964" s="13">
        <v>1392.0326606622771</v>
      </c>
      <c r="P964" s="13">
        <v>1384.2779714326184</v>
      </c>
      <c r="Q964" s="14">
        <v>1370.5793566970856</v>
      </c>
      <c r="R964" s="14">
        <v>1369.5035852918702</v>
      </c>
      <c r="S964" s="14">
        <v>1377.7779218949568</v>
      </c>
      <c r="T964" s="14">
        <v>1377.7779218949568</v>
      </c>
      <c r="U964" s="5">
        <v>1377.7779218949568</v>
      </c>
      <c r="V964" s="5">
        <v>1391.1812326149982</v>
      </c>
      <c r="W964" s="5">
        <v>1401.9968621893915</v>
      </c>
      <c r="X964" s="5">
        <v>1418.7052999504608</v>
      </c>
      <c r="Y964" s="5">
        <v>1427.0595188309956</v>
      </c>
      <c r="Z964" s="5">
        <v>1433.7550213395753</v>
      </c>
      <c r="AA964" s="5">
        <v>1433.7550213395753</v>
      </c>
      <c r="AB964" s="5">
        <v>1428.1990005414823</v>
      </c>
      <c r="AC964" s="5">
        <v>1428.1990005414823</v>
      </c>
    </row>
    <row r="965" spans="1:29" s="5" customFormat="1">
      <c r="A965" s="1" t="s">
        <v>524</v>
      </c>
      <c r="B965" s="1" t="s">
        <v>542</v>
      </c>
      <c r="C965" s="1" t="s">
        <v>545</v>
      </c>
      <c r="D965" s="1"/>
      <c r="E965" s="1"/>
      <c r="F965" s="1">
        <v>157</v>
      </c>
      <c r="G965" s="1" t="s">
        <v>837</v>
      </c>
      <c r="H965" s="1" t="str">
        <f t="shared" si="15"/>
        <v>157아파트중위단위전세가격</v>
      </c>
      <c r="I965" s="1" t="s">
        <v>874</v>
      </c>
      <c r="J965" s="13">
        <v>1663.6994287285709</v>
      </c>
      <c r="K965" s="13">
        <v>1662.1597229187371</v>
      </c>
      <c r="L965" s="13">
        <v>1662.1597229187371</v>
      </c>
      <c r="M965" s="13">
        <v>1655.2852948823568</v>
      </c>
      <c r="N965" s="13">
        <v>1640.3863157817379</v>
      </c>
      <c r="O965" s="13">
        <v>1640.2173801242463</v>
      </c>
      <c r="P965" s="13">
        <v>1634.2843645555822</v>
      </c>
      <c r="Q965" s="14">
        <v>1621.8333320421118</v>
      </c>
      <c r="R965" s="14">
        <v>1615.8177768703936</v>
      </c>
      <c r="S965" s="14">
        <v>1615.3918760109739</v>
      </c>
      <c r="T965" s="14">
        <v>1609.182482836886</v>
      </c>
      <c r="U965" s="5">
        <v>1595.6911842674049</v>
      </c>
      <c r="V965" s="5">
        <v>1591.6496699829081</v>
      </c>
      <c r="W965" s="5">
        <v>1611.76248073631</v>
      </c>
      <c r="X965" s="5">
        <v>1612.0832108901977</v>
      </c>
      <c r="Y965" s="5">
        <v>1623.9072990708307</v>
      </c>
      <c r="Z965" s="5">
        <v>1623.4974210476166</v>
      </c>
      <c r="AA965" s="5">
        <v>1622.5908710820252</v>
      </c>
      <c r="AB965" s="5">
        <v>1627.7029390617356</v>
      </c>
      <c r="AC965" s="5">
        <v>1630.0946109110441</v>
      </c>
    </row>
    <row r="966" spans="1:29" s="5" customFormat="1">
      <c r="A966" s="1" t="s">
        <v>524</v>
      </c>
      <c r="B966" s="1" t="s">
        <v>542</v>
      </c>
      <c r="C966" s="1"/>
      <c r="D966" s="1" t="s">
        <v>645</v>
      </c>
      <c r="E966" s="1"/>
      <c r="F966" s="1">
        <v>158</v>
      </c>
      <c r="G966" s="1" t="s">
        <v>837</v>
      </c>
      <c r="H966" s="1" t="str">
        <f t="shared" si="15"/>
        <v>158아파트중위단위전세가격</v>
      </c>
      <c r="I966" s="1" t="s">
        <v>874</v>
      </c>
      <c r="J966" s="13">
        <v>1739.214458817326</v>
      </c>
      <c r="K966" s="13">
        <v>1739.214458817326</v>
      </c>
      <c r="L966" s="13">
        <v>1739.214458817326</v>
      </c>
      <c r="M966" s="13">
        <v>1718.9504029509226</v>
      </c>
      <c r="N966" s="13">
        <v>1696.2220508866617</v>
      </c>
      <c r="O966" s="13">
        <v>1696.2220508866617</v>
      </c>
      <c r="P966" s="13">
        <v>1694.9152542372883</v>
      </c>
      <c r="Q966" s="14">
        <v>1694.9152542372883</v>
      </c>
      <c r="R966" s="14">
        <v>1694.9152542372883</v>
      </c>
      <c r="S966" s="14">
        <v>1687.6513317191284</v>
      </c>
      <c r="T966" s="14">
        <v>1677.1520739764217</v>
      </c>
      <c r="U966" s="5">
        <v>1647.6093779162445</v>
      </c>
      <c r="V966" s="5">
        <v>1632.9673826370295</v>
      </c>
      <c r="W966" s="5">
        <v>1691.3145845127194</v>
      </c>
      <c r="X966" s="5">
        <v>1691.3145845127194</v>
      </c>
      <c r="Y966" s="5">
        <v>1703.2689508820069</v>
      </c>
      <c r="Z966" s="5">
        <v>1703.2689508820069</v>
      </c>
      <c r="AA966" s="5">
        <v>1703.2689508820069</v>
      </c>
      <c r="AB966" s="5">
        <v>1716.3753905656909</v>
      </c>
      <c r="AC966" s="5">
        <v>1722.0034373823987</v>
      </c>
    </row>
    <row r="967" spans="1:29" s="5" customFormat="1">
      <c r="A967" s="1" t="s">
        <v>524</v>
      </c>
      <c r="B967" s="1" t="s">
        <v>542</v>
      </c>
      <c r="C967" s="1"/>
      <c r="D967" s="1" t="s">
        <v>573</v>
      </c>
      <c r="E967" s="1"/>
      <c r="F967" s="1">
        <v>159</v>
      </c>
      <c r="G967" s="1" t="s">
        <v>837</v>
      </c>
      <c r="H967" s="1" t="str">
        <f t="shared" si="15"/>
        <v>159아파트중위단위전세가격</v>
      </c>
      <c r="I967" s="1" t="s">
        <v>874</v>
      </c>
      <c r="J967" s="13">
        <v>1712.6287060011518</v>
      </c>
      <c r="K967" s="13">
        <v>1712.6287060011518</v>
      </c>
      <c r="L967" s="13">
        <v>1712.6287060011518</v>
      </c>
      <c r="M967" s="13">
        <v>1712.6287060011518</v>
      </c>
      <c r="N967" s="13">
        <v>1720.7739117587121</v>
      </c>
      <c r="O967" s="13">
        <v>1720.7739117587121</v>
      </c>
      <c r="P967" s="13">
        <v>1720.7739117587121</v>
      </c>
      <c r="Q967" s="14">
        <v>1720.7739117587121</v>
      </c>
      <c r="R967" s="14">
        <v>1720.7739117587121</v>
      </c>
      <c r="S967" s="14">
        <v>1726.0026943311491</v>
      </c>
      <c r="T967" s="14">
        <v>1731.0710082385251</v>
      </c>
      <c r="U967" s="5">
        <v>1735.9748921145549</v>
      </c>
      <c r="V967" s="5">
        <v>1745.6723950220646</v>
      </c>
      <c r="W967" s="5">
        <v>1745.7826598666145</v>
      </c>
      <c r="X967" s="5">
        <v>1745.7826598666145</v>
      </c>
      <c r="Y967" s="5">
        <v>1745.7826598666145</v>
      </c>
      <c r="Z967" s="5">
        <v>1735.9748921145549</v>
      </c>
      <c r="AA967" s="5">
        <v>1726.1671243624953</v>
      </c>
      <c r="AB967" s="5">
        <v>1706.3329936402333</v>
      </c>
      <c r="AC967" s="5">
        <v>1692.5061106975445</v>
      </c>
    </row>
    <row r="968" spans="1:29" s="5" customFormat="1">
      <c r="A968" s="1" t="s">
        <v>524</v>
      </c>
      <c r="B968" s="1" t="s">
        <v>542</v>
      </c>
      <c r="C968" s="1"/>
      <c r="D968" s="1" t="s">
        <v>646</v>
      </c>
      <c r="E968" s="1"/>
      <c r="F968" s="1">
        <v>160</v>
      </c>
      <c r="G968" s="1" t="s">
        <v>837</v>
      </c>
      <c r="H968" s="1" t="str">
        <f t="shared" si="15"/>
        <v>160아파트중위단위전세가격</v>
      </c>
      <c r="I968" s="1" t="s">
        <v>874</v>
      </c>
      <c r="J968" s="13">
        <v>1749.3389958067271</v>
      </c>
      <c r="K968" s="13">
        <v>1743.4504078901095</v>
      </c>
      <c r="L968" s="13">
        <v>1743.4504078901095</v>
      </c>
      <c r="M968" s="13">
        <v>1743.4504078901095</v>
      </c>
      <c r="N968" s="13">
        <v>1743.4504078901095</v>
      </c>
      <c r="O968" s="13">
        <v>1742.804315328116</v>
      </c>
      <c r="P968" s="13">
        <v>1721.8090385202079</v>
      </c>
      <c r="Q968" s="14">
        <v>1704.1432747703552</v>
      </c>
      <c r="R968" s="14">
        <v>1704.1432747703552</v>
      </c>
      <c r="S968" s="14">
        <v>1704.1432747703552</v>
      </c>
      <c r="T968" s="14">
        <v>1700.5057323750279</v>
      </c>
      <c r="U968" s="5">
        <v>1681.206767453137</v>
      </c>
      <c r="V968" s="5">
        <v>1683.0772831295801</v>
      </c>
      <c r="W968" s="5">
        <v>1684.8307794604625</v>
      </c>
      <c r="X968" s="5">
        <v>1686.067350653158</v>
      </c>
      <c r="Y968" s="5">
        <v>1691.7741882548969</v>
      </c>
      <c r="Z968" s="5">
        <v>1691.7741882548969</v>
      </c>
      <c r="AA968" s="5">
        <v>1691.7741882548969</v>
      </c>
      <c r="AB968" s="5">
        <v>1697.6586180536492</v>
      </c>
      <c r="AC968" s="5">
        <v>1701.7985965999023</v>
      </c>
    </row>
    <row r="969" spans="1:29" s="5" customFormat="1">
      <c r="A969" s="1" t="s">
        <v>524</v>
      </c>
      <c r="B969" s="1" t="s">
        <v>542</v>
      </c>
      <c r="C969" s="1"/>
      <c r="D969" s="1" t="s">
        <v>647</v>
      </c>
      <c r="E969" s="1"/>
      <c r="F969" s="1">
        <v>161</v>
      </c>
      <c r="G969" s="1" t="s">
        <v>837</v>
      </c>
      <c r="H969" s="1" t="str">
        <f t="shared" si="15"/>
        <v>161아파트중위단위전세가격</v>
      </c>
      <c r="I969" s="1" t="s">
        <v>874</v>
      </c>
      <c r="J969" s="13">
        <v>1528.1173594132031</v>
      </c>
      <c r="K969" s="13">
        <v>1528.1173594132031</v>
      </c>
      <c r="L969" s="13">
        <v>1528.1173594132031</v>
      </c>
      <c r="M969" s="13">
        <v>1528.1173594132031</v>
      </c>
      <c r="N969" s="13">
        <v>1507.7424612876937</v>
      </c>
      <c r="O969" s="13">
        <v>1507.7424612876937</v>
      </c>
      <c r="P969" s="13">
        <v>1507.7424612876937</v>
      </c>
      <c r="Q969" s="14">
        <v>1486.3488182559088</v>
      </c>
      <c r="R969" s="14">
        <v>1469.9167402006751</v>
      </c>
      <c r="S969" s="14">
        <v>1475.0104647320525</v>
      </c>
      <c r="T969" s="14">
        <v>1469.9167402006751</v>
      </c>
      <c r="U969" s="5">
        <v>1469.9167402006751</v>
      </c>
      <c r="V969" s="5">
        <v>1469.9167402006751</v>
      </c>
      <c r="W969" s="5">
        <v>1469.9167402006751</v>
      </c>
      <c r="X969" s="5">
        <v>1469.9167402006751</v>
      </c>
      <c r="Y969" s="5">
        <v>1487.3675631621843</v>
      </c>
      <c r="Z969" s="5">
        <v>1487.3675631621843</v>
      </c>
      <c r="AA969" s="5">
        <v>1485.9955525248884</v>
      </c>
      <c r="AB969" s="5">
        <v>1485.9955525248884</v>
      </c>
      <c r="AC969" s="5">
        <v>1485.9955525248884</v>
      </c>
    </row>
    <row r="970" spans="1:29" s="5" customFormat="1">
      <c r="A970" s="1" t="s">
        <v>524</v>
      </c>
      <c r="B970" s="1" t="s">
        <v>546</v>
      </c>
      <c r="C970" s="1"/>
      <c r="D970" s="1"/>
      <c r="E970" s="1"/>
      <c r="F970" s="1">
        <v>162</v>
      </c>
      <c r="G970" s="1" t="s">
        <v>837</v>
      </c>
      <c r="H970" s="1" t="str">
        <f t="shared" si="15"/>
        <v>162아파트중위단위전세가격</v>
      </c>
      <c r="I970" s="1" t="s">
        <v>874</v>
      </c>
      <c r="J970" s="13">
        <v>1607.2157263104175</v>
      </c>
      <c r="K970" s="13">
        <v>1592.219987410567</v>
      </c>
      <c r="L970" s="13">
        <v>1578.3628640355212</v>
      </c>
      <c r="M970" s="13">
        <v>1571.3970645801173</v>
      </c>
      <c r="N970" s="13">
        <v>1561.2644066719506</v>
      </c>
      <c r="O970" s="13">
        <v>1543.7660147451327</v>
      </c>
      <c r="P970" s="13">
        <v>1540.5840389073035</v>
      </c>
      <c r="Q970" s="14">
        <v>1536.446214639341</v>
      </c>
      <c r="R970" s="14">
        <v>1537.7699470283578</v>
      </c>
      <c r="S970" s="14">
        <v>1557.3256724891562</v>
      </c>
      <c r="T970" s="14">
        <v>1577.5213808379758</v>
      </c>
      <c r="U970" s="5">
        <v>1580.2527713940433</v>
      </c>
      <c r="V970" s="5">
        <v>1584.944360021226</v>
      </c>
      <c r="W970" s="5">
        <v>1585.9502337115039</v>
      </c>
      <c r="X970" s="5">
        <v>1592.1668750518334</v>
      </c>
      <c r="Y970" s="5">
        <v>1612.994691502917</v>
      </c>
      <c r="Z970" s="5">
        <v>1616.1999782900878</v>
      </c>
      <c r="AA970" s="5">
        <v>1629.0997067141357</v>
      </c>
      <c r="AB970" s="5">
        <v>1637.8508185137487</v>
      </c>
      <c r="AC970" s="5">
        <v>1646.1855221422015</v>
      </c>
    </row>
    <row r="971" spans="1:29" s="5" customFormat="1">
      <c r="A971" s="1" t="s">
        <v>524</v>
      </c>
      <c r="B971" s="1" t="s">
        <v>546</v>
      </c>
      <c r="C971" s="1"/>
      <c r="D971" s="1" t="s">
        <v>630</v>
      </c>
      <c r="E971" s="1"/>
      <c r="F971" s="1">
        <v>163</v>
      </c>
      <c r="G971" s="1" t="s">
        <v>837</v>
      </c>
      <c r="H971" s="1" t="str">
        <f t="shared" si="15"/>
        <v>163아파트중위단위전세가격</v>
      </c>
      <c r="I971" s="1" t="s">
        <v>874</v>
      </c>
      <c r="J971" s="13">
        <v>1229.3446601505086</v>
      </c>
      <c r="K971" s="13">
        <v>1229.3446601505086</v>
      </c>
      <c r="L971" s="13">
        <v>1229.3446601505086</v>
      </c>
      <c r="M971" s="13">
        <v>1229.3446601505086</v>
      </c>
      <c r="N971" s="13">
        <v>1229.3446601505086</v>
      </c>
      <c r="O971" s="13">
        <v>1208.9507605622734</v>
      </c>
      <c r="P971" s="13">
        <v>1208.9507605622734</v>
      </c>
      <c r="Q971" s="14">
        <v>1208.9507605622734</v>
      </c>
      <c r="R971" s="14">
        <v>1215.3486630056918</v>
      </c>
      <c r="S971" s="14">
        <v>1262.927778690153</v>
      </c>
      <c r="T971" s="14">
        <v>1310.5975197294251</v>
      </c>
      <c r="U971" s="5">
        <v>1329.0684356690526</v>
      </c>
      <c r="V971" s="5">
        <v>1337.9832338383546</v>
      </c>
      <c r="W971" s="5">
        <v>1337.9832338383546</v>
      </c>
      <c r="X971" s="5">
        <v>1337.9832338383546</v>
      </c>
      <c r="Y971" s="5">
        <v>1365.0844657618954</v>
      </c>
      <c r="Z971" s="5">
        <v>1365.0844657618954</v>
      </c>
      <c r="AA971" s="5">
        <v>1360.8711009687718</v>
      </c>
      <c r="AB971" s="5">
        <v>1356.6577361756481</v>
      </c>
      <c r="AC971" s="5">
        <v>1356.70346338586</v>
      </c>
    </row>
    <row r="972" spans="1:29" s="5" customFormat="1">
      <c r="A972" s="1" t="s">
        <v>524</v>
      </c>
      <c r="B972" s="1" t="s">
        <v>546</v>
      </c>
      <c r="C972" s="1"/>
      <c r="D972" s="1" t="s">
        <v>559</v>
      </c>
      <c r="E972" s="1"/>
      <c r="F972" s="1">
        <v>164</v>
      </c>
      <c r="G972" s="1" t="s">
        <v>837</v>
      </c>
      <c r="H972" s="1" t="str">
        <f t="shared" si="15"/>
        <v>164아파트중위단위전세가격</v>
      </c>
      <c r="I972" s="1" t="s">
        <v>874</v>
      </c>
      <c r="J972" s="13">
        <v>1482.7892680037494</v>
      </c>
      <c r="K972" s="13">
        <v>1482.1402104639099</v>
      </c>
      <c r="L972" s="13">
        <v>1482.7892680037494</v>
      </c>
      <c r="M972" s="13">
        <v>1482.7892680037494</v>
      </c>
      <c r="N972" s="13">
        <v>1482.7892680037494</v>
      </c>
      <c r="O972" s="13">
        <v>1482.7892680037494</v>
      </c>
      <c r="P972" s="13">
        <v>1475.3785669514298</v>
      </c>
      <c r="Q972" s="14">
        <v>1475.3785669514298</v>
      </c>
      <c r="R972" s="14">
        <v>1475.3785669514298</v>
      </c>
      <c r="S972" s="14">
        <v>1475.3785669514298</v>
      </c>
      <c r="T972" s="14">
        <v>1475.3785669514298</v>
      </c>
      <c r="U972" s="5">
        <v>1475.3785669514298</v>
      </c>
      <c r="V972" s="5">
        <v>1475.3785669514298</v>
      </c>
      <c r="W972" s="5">
        <v>1475.3785669514298</v>
      </c>
      <c r="X972" s="5">
        <v>1483.6224601867286</v>
      </c>
      <c r="Y972" s="5">
        <v>1493.7748805460133</v>
      </c>
      <c r="Z972" s="5">
        <v>1493.7748805460133</v>
      </c>
      <c r="AA972" s="5">
        <v>1493.7748805460133</v>
      </c>
      <c r="AB972" s="5">
        <v>1493.7748805460133</v>
      </c>
      <c r="AC972" s="5">
        <v>1495.9651276429008</v>
      </c>
    </row>
    <row r="973" spans="1:29" s="5" customFormat="1">
      <c r="A973" s="1" t="s">
        <v>524</v>
      </c>
      <c r="B973" s="1" t="s">
        <v>546</v>
      </c>
      <c r="C973" s="1"/>
      <c r="D973" s="1" t="s">
        <v>636</v>
      </c>
      <c r="E973" s="1"/>
      <c r="F973" s="1">
        <v>165</v>
      </c>
      <c r="G973" s="1" t="s">
        <v>837</v>
      </c>
      <c r="H973" s="1" t="str">
        <f t="shared" si="15"/>
        <v>165아파트중위단위전세가격</v>
      </c>
      <c r="I973" s="1" t="s">
        <v>874</v>
      </c>
      <c r="J973" s="13">
        <v>1765.449591343945</v>
      </c>
      <c r="K973" s="13">
        <v>1746.2469544480286</v>
      </c>
      <c r="L973" s="13">
        <v>1740.3604463246475</v>
      </c>
      <c r="M973" s="13">
        <v>1722.491637594705</v>
      </c>
      <c r="N973" s="13">
        <v>1710.0659459233793</v>
      </c>
      <c r="O973" s="13">
        <v>1673.0002447064244</v>
      </c>
      <c r="P973" s="13">
        <v>1672.5642070676554</v>
      </c>
      <c r="Q973" s="14">
        <v>1669.1212567501227</v>
      </c>
      <c r="R973" s="14">
        <v>1670.880819533962</v>
      </c>
      <c r="S973" s="14">
        <v>1690.0937081659974</v>
      </c>
      <c r="T973" s="14">
        <v>1706.8273092369479</v>
      </c>
      <c r="U973" s="5">
        <v>1714.9797340738694</v>
      </c>
      <c r="V973" s="5">
        <v>1714.9797340738694</v>
      </c>
      <c r="W973" s="5">
        <v>1714.9797340738694</v>
      </c>
      <c r="X973" s="5">
        <v>1724.4816890090124</v>
      </c>
      <c r="Y973" s="5">
        <v>1752.6604993695739</v>
      </c>
      <c r="Z973" s="5">
        <v>1757.3998075619224</v>
      </c>
      <c r="AA973" s="5">
        <v>1782.4112998150329</v>
      </c>
      <c r="AB973" s="5">
        <v>1782.4112998150329</v>
      </c>
      <c r="AC973" s="5">
        <v>1799.2265007566841</v>
      </c>
    </row>
    <row r="974" spans="1:29" s="5" customFormat="1">
      <c r="A974" s="1" t="s">
        <v>524</v>
      </c>
      <c r="B974" s="1" t="s">
        <v>546</v>
      </c>
      <c r="C974" s="1"/>
      <c r="D974" s="1" t="s">
        <v>648</v>
      </c>
      <c r="E974" s="1"/>
      <c r="F974" s="1">
        <v>166</v>
      </c>
      <c r="G974" s="1" t="s">
        <v>837</v>
      </c>
      <c r="H974" s="1" t="str">
        <f t="shared" si="15"/>
        <v>166아파트중위단위전세가격</v>
      </c>
      <c r="I974" s="1" t="s">
        <v>874</v>
      </c>
      <c r="J974" s="13">
        <v>1864.4902553999859</v>
      </c>
      <c r="K974" s="13">
        <v>1828.7508088016339</v>
      </c>
      <c r="L974" s="13">
        <v>1785.7998062714778</v>
      </c>
      <c r="M974" s="13">
        <v>1785.7998062714778</v>
      </c>
      <c r="N974" s="13">
        <v>1785.7998062714778</v>
      </c>
      <c r="O974" s="13">
        <v>1774.2734895187064</v>
      </c>
      <c r="P974" s="13">
        <v>1765.7872150426742</v>
      </c>
      <c r="Q974" s="14">
        <v>1752.6324653300635</v>
      </c>
      <c r="R974" s="14">
        <v>1751.9022035547246</v>
      </c>
      <c r="S974" s="14">
        <v>1780.6744926652914</v>
      </c>
      <c r="T974" s="14">
        <v>1816.5601667461019</v>
      </c>
      <c r="U974" s="5">
        <v>1816.5601667461019</v>
      </c>
      <c r="V974" s="5">
        <v>1832.0377131168998</v>
      </c>
      <c r="W974" s="5">
        <v>1836.4938474215685</v>
      </c>
      <c r="X974" s="5">
        <v>1837.6670301134766</v>
      </c>
      <c r="Y974" s="5">
        <v>1859.9161385427267</v>
      </c>
      <c r="Z974" s="5">
        <v>1863.3828932484735</v>
      </c>
      <c r="AA974" s="5">
        <v>1883.5717816134388</v>
      </c>
      <c r="AB974" s="5">
        <v>1924.8482920120719</v>
      </c>
      <c r="AC974" s="5">
        <v>1926.5808223299478</v>
      </c>
    </row>
    <row r="975" spans="1:29" s="5" customFormat="1">
      <c r="A975" s="1" t="s">
        <v>524</v>
      </c>
      <c r="B975" s="1" t="s">
        <v>546</v>
      </c>
      <c r="C975" s="1"/>
      <c r="D975" s="1" t="s">
        <v>649</v>
      </c>
      <c r="E975" s="1"/>
      <c r="F975" s="1">
        <v>167</v>
      </c>
      <c r="G975" s="1" t="s">
        <v>837</v>
      </c>
      <c r="H975" s="1" t="str">
        <f t="shared" si="15"/>
        <v>167아파트중위단위전세가격</v>
      </c>
      <c r="I975" s="1" t="s">
        <v>874</v>
      </c>
      <c r="J975" s="13">
        <v>1235.8757062146894</v>
      </c>
      <c r="K975" s="13">
        <v>1235.8757062146894</v>
      </c>
      <c r="L975" s="13">
        <v>1216.1628316862975</v>
      </c>
      <c r="M975" s="13">
        <v>1213.3975130365022</v>
      </c>
      <c r="N975" s="13">
        <v>1168.6569386168032</v>
      </c>
      <c r="O975" s="13">
        <v>1179.9611450005657</v>
      </c>
      <c r="P975" s="13">
        <v>1179.9611450005657</v>
      </c>
      <c r="Q975" s="14">
        <v>1179.9611450005657</v>
      </c>
      <c r="R975" s="14">
        <v>1179.9611450005657</v>
      </c>
      <c r="S975" s="14">
        <v>1179.9611450005657</v>
      </c>
      <c r="T975" s="14">
        <v>1179.9611450005657</v>
      </c>
      <c r="U975" s="5">
        <v>1179.9611450005657</v>
      </c>
      <c r="V975" s="5">
        <v>1179.9611450005657</v>
      </c>
      <c r="W975" s="5">
        <v>1179.9611450005657</v>
      </c>
      <c r="X975" s="5">
        <v>1189.989223620702</v>
      </c>
      <c r="Y975" s="5">
        <v>1194.258148017414</v>
      </c>
      <c r="Z975" s="5">
        <v>1199.9964796236363</v>
      </c>
      <c r="AA975" s="5">
        <v>1199.9964796236363</v>
      </c>
      <c r="AB975" s="5">
        <v>1199.9964796236363</v>
      </c>
      <c r="AC975" s="5">
        <v>1212.5496368934696</v>
      </c>
    </row>
    <row r="976" spans="1:29" s="5" customFormat="1">
      <c r="A976" s="1" t="s">
        <v>524</v>
      </c>
      <c r="B976" s="1" t="s">
        <v>547</v>
      </c>
      <c r="C976" s="1"/>
      <c r="D976" s="1"/>
      <c r="E976" s="1"/>
      <c r="F976" s="1">
        <v>168</v>
      </c>
      <c r="G976" s="1" t="s">
        <v>837</v>
      </c>
      <c r="H976" s="1" t="str">
        <f t="shared" si="15"/>
        <v>168아파트중위단위전세가격</v>
      </c>
      <c r="I976" s="1" t="s">
        <v>874</v>
      </c>
      <c r="J976" s="13">
        <v>1259.9120593525126</v>
      </c>
      <c r="K976" s="13">
        <v>1259.9120593525126</v>
      </c>
      <c r="L976" s="13">
        <v>1269.1798233770589</v>
      </c>
      <c r="M976" s="13">
        <v>1272.4092241516607</v>
      </c>
      <c r="N976" s="13">
        <v>1285.4114664470662</v>
      </c>
      <c r="O976" s="13">
        <v>1296.0364620288155</v>
      </c>
      <c r="P976" s="13">
        <v>1296.0364620288155</v>
      </c>
      <c r="Q976" s="14">
        <v>1303.051587668622</v>
      </c>
      <c r="R976" s="14">
        <v>1306.4580761873528</v>
      </c>
      <c r="S976" s="14">
        <v>1306.5309582744999</v>
      </c>
      <c r="T976" s="14">
        <v>1310.2550594536294</v>
      </c>
      <c r="U976" s="5">
        <v>1317.8433947057933</v>
      </c>
      <c r="V976" s="5">
        <v>1320.5258348134926</v>
      </c>
      <c r="W976" s="5">
        <v>1321.7284469094736</v>
      </c>
      <c r="X976" s="5">
        <v>1321.8011876316755</v>
      </c>
      <c r="Y976" s="5">
        <v>1331.5633452805389</v>
      </c>
      <c r="Z976" s="5">
        <v>1330.5512876179851</v>
      </c>
      <c r="AA976" s="5">
        <v>1335.0624223968985</v>
      </c>
      <c r="AB976" s="5">
        <v>1335.0624223968985</v>
      </c>
      <c r="AC976" s="5">
        <v>1335.4697233311783</v>
      </c>
    </row>
    <row r="977" spans="1:29" s="5" customFormat="1">
      <c r="A977" s="1" t="s">
        <v>524</v>
      </c>
      <c r="B977" s="1" t="s">
        <v>547</v>
      </c>
      <c r="C977" s="1"/>
      <c r="D977" s="1" t="s">
        <v>630</v>
      </c>
      <c r="E977" s="1"/>
      <c r="F977" s="1">
        <v>169</v>
      </c>
      <c r="G977" s="1" t="s">
        <v>837</v>
      </c>
      <c r="H977" s="1" t="str">
        <f t="shared" si="15"/>
        <v>169아파트중위단위전세가격</v>
      </c>
      <c r="I977" s="1" t="s">
        <v>874</v>
      </c>
      <c r="J977" s="13">
        <v>1131.3394018205461</v>
      </c>
      <c r="K977" s="13">
        <v>1131.3394018205461</v>
      </c>
      <c r="L977" s="13">
        <v>1157.3472041612483</v>
      </c>
      <c r="M977" s="13">
        <v>1157.3472041612483</v>
      </c>
      <c r="N977" s="13">
        <v>1157.3472041612483</v>
      </c>
      <c r="O977" s="13">
        <v>1157.3472041612483</v>
      </c>
      <c r="P977" s="13">
        <v>1157.3472041612483</v>
      </c>
      <c r="Q977" s="14">
        <v>1157.3472041612483</v>
      </c>
      <c r="R977" s="14">
        <v>1157.3472041612483</v>
      </c>
      <c r="S977" s="14">
        <v>1157.3472041612483</v>
      </c>
      <c r="T977" s="14">
        <v>1157.3472041612483</v>
      </c>
      <c r="U977" s="5">
        <v>1157.3472041612483</v>
      </c>
      <c r="V977" s="5">
        <v>1159.7433304480282</v>
      </c>
      <c r="W977" s="5">
        <v>1180.6375442739079</v>
      </c>
      <c r="X977" s="5">
        <v>1180.6375442739079</v>
      </c>
      <c r="Y977" s="5">
        <v>1180.6375442739079</v>
      </c>
      <c r="Z977" s="5">
        <v>1183.3550065019506</v>
      </c>
      <c r="AA977" s="5">
        <v>1183.3550065019506</v>
      </c>
      <c r="AB977" s="5">
        <v>1183.3550065019506</v>
      </c>
      <c r="AC977" s="5">
        <v>1183.3550065019506</v>
      </c>
    </row>
    <row r="978" spans="1:29" s="5" customFormat="1">
      <c r="A978" s="1" t="s">
        <v>524</v>
      </c>
      <c r="B978" s="1" t="s">
        <v>547</v>
      </c>
      <c r="C978" s="1"/>
      <c r="D978" s="1" t="s">
        <v>636</v>
      </c>
      <c r="E978" s="1"/>
      <c r="F978" s="1">
        <v>170</v>
      </c>
      <c r="G978" s="1" t="s">
        <v>837</v>
      </c>
      <c r="H978" s="1" t="str">
        <f t="shared" si="15"/>
        <v>170아파트중위단위전세가격</v>
      </c>
      <c r="I978" s="1" t="s">
        <v>874</v>
      </c>
      <c r="J978" s="13">
        <v>1429.244542170567</v>
      </c>
      <c r="K978" s="13">
        <v>1429.244542170567</v>
      </c>
      <c r="L978" s="13">
        <v>1440.1664292038724</v>
      </c>
      <c r="M978" s="13">
        <v>1440.1664292038724</v>
      </c>
      <c r="N978" s="13">
        <v>1469.7870716474397</v>
      </c>
      <c r="O978" s="13">
        <v>1506.0240963855422</v>
      </c>
      <c r="P978" s="13">
        <v>1506.0240963855422</v>
      </c>
      <c r="Q978" s="14">
        <v>1526.7821475327676</v>
      </c>
      <c r="R978" s="14">
        <v>1526.7821475327676</v>
      </c>
      <c r="S978" s="14">
        <v>1526.7821475327676</v>
      </c>
      <c r="T978" s="14">
        <v>1526.7821475327676</v>
      </c>
      <c r="U978" s="5">
        <v>1541.1000455610847</v>
      </c>
      <c r="V978" s="5">
        <v>1541.1000455610847</v>
      </c>
      <c r="W978" s="5">
        <v>1541.1000455610847</v>
      </c>
      <c r="X978" s="5">
        <v>1541.1000455610847</v>
      </c>
      <c r="Y978" s="5">
        <v>1576.5354015853432</v>
      </c>
      <c r="Z978" s="5">
        <v>1579.349869256479</v>
      </c>
      <c r="AA978" s="5">
        <v>1578.9059843605892</v>
      </c>
      <c r="AB978" s="5">
        <v>1578.9059843605892</v>
      </c>
      <c r="AC978" s="5">
        <v>1578.9059843605892</v>
      </c>
    </row>
    <row r="979" spans="1:29" s="5" customFormat="1">
      <c r="A979" s="1" t="s">
        <v>524</v>
      </c>
      <c r="B979" s="1" t="s">
        <v>547</v>
      </c>
      <c r="C979" s="1"/>
      <c r="D979" s="1" t="s">
        <v>631</v>
      </c>
      <c r="E979" s="1"/>
      <c r="F979" s="1">
        <v>171</v>
      </c>
      <c r="G979" s="1" t="s">
        <v>837</v>
      </c>
      <c r="H979" s="1" t="str">
        <f t="shared" si="15"/>
        <v>171아파트중위단위전세가격</v>
      </c>
      <c r="I979" s="1" t="s">
        <v>874</v>
      </c>
      <c r="J979" s="13">
        <v>1140.9762156030813</v>
      </c>
      <c r="K979" s="13">
        <v>1140.9762156030813</v>
      </c>
      <c r="L979" s="13">
        <v>1150.0817000080081</v>
      </c>
      <c r="M979" s="13">
        <v>1150.0817000080081</v>
      </c>
      <c r="N979" s="13">
        <v>1174.0147614103985</v>
      </c>
      <c r="O979" s="13">
        <v>1174.0147614103985</v>
      </c>
      <c r="P979" s="13">
        <v>1174.0147614103985</v>
      </c>
      <c r="Q979" s="14">
        <v>1174.0147614103985</v>
      </c>
      <c r="R979" s="14">
        <v>1177.2112835942623</v>
      </c>
      <c r="S979" s="14">
        <v>1177.7378302802031</v>
      </c>
      <c r="T979" s="14">
        <v>1200.5649717514125</v>
      </c>
      <c r="U979" s="5">
        <v>1212.1212121212122</v>
      </c>
      <c r="V979" s="5">
        <v>1212.1212121212122</v>
      </c>
      <c r="W979" s="5">
        <v>1214.6650131959682</v>
      </c>
      <c r="X979" s="5">
        <v>1220.6762982279993</v>
      </c>
      <c r="Y979" s="5">
        <v>1232.097295927083</v>
      </c>
      <c r="Z979" s="5">
        <v>1240.8334760029675</v>
      </c>
      <c r="AA979" s="5">
        <v>1240.8334760029675</v>
      </c>
      <c r="AB979" s="5">
        <v>1240.8334760029675</v>
      </c>
      <c r="AC979" s="5">
        <v>1240.8334760029675</v>
      </c>
    </row>
    <row r="980" spans="1:29" s="5" customFormat="1">
      <c r="A980" s="1" t="s">
        <v>524</v>
      </c>
      <c r="B980" s="1" t="s">
        <v>547</v>
      </c>
      <c r="C980" s="1"/>
      <c r="D980" s="1" t="s">
        <v>645</v>
      </c>
      <c r="E980" s="1"/>
      <c r="F980" s="1">
        <v>172</v>
      </c>
      <c r="G980" s="1" t="s">
        <v>837</v>
      </c>
      <c r="H980" s="1" t="str">
        <f t="shared" ref="H980:H1045" si="16">F980&amp;G980&amp;I980</f>
        <v>172아파트중위단위전세가격</v>
      </c>
      <c r="I980" s="1" t="s">
        <v>874</v>
      </c>
      <c r="J980" s="13">
        <v>1210.7246419400981</v>
      </c>
      <c r="K980" s="13">
        <v>1210.7246419400981</v>
      </c>
      <c r="L980" s="13">
        <v>1224.624522839255</v>
      </c>
      <c r="M980" s="13">
        <v>1234.6550975523583</v>
      </c>
      <c r="N980" s="13">
        <v>1242.5971922582348</v>
      </c>
      <c r="O980" s="13">
        <v>1242.7566862617323</v>
      </c>
      <c r="P980" s="13">
        <v>1242.7566862617323</v>
      </c>
      <c r="Q980" s="14">
        <v>1249.9050381603461</v>
      </c>
      <c r="R980" s="14">
        <v>1259.1114012108503</v>
      </c>
      <c r="S980" s="14">
        <v>1259.1114012108503</v>
      </c>
      <c r="T980" s="14">
        <v>1260.8646761104133</v>
      </c>
      <c r="U980" s="5">
        <v>1260.8646761104133</v>
      </c>
      <c r="V980" s="5">
        <v>1259.1114012108503</v>
      </c>
      <c r="W980" s="5">
        <v>1259.1114012108503</v>
      </c>
      <c r="X980" s="5">
        <v>1259.1114012108503</v>
      </c>
      <c r="Y980" s="5">
        <v>1252.506267551403</v>
      </c>
      <c r="Z980" s="5">
        <v>1242.7566862617323</v>
      </c>
      <c r="AA980" s="5">
        <v>1252.1932982539415</v>
      </c>
      <c r="AB980" s="5">
        <v>1252.1932982539415</v>
      </c>
      <c r="AC980" s="5">
        <v>1252.1932982539415</v>
      </c>
    </row>
    <row r="981" spans="1:29" s="5" customFormat="1">
      <c r="A981" s="1" t="s">
        <v>524</v>
      </c>
      <c r="B981" s="1" t="s">
        <v>547</v>
      </c>
      <c r="C981" s="1"/>
      <c r="D981" s="1" t="s">
        <v>650</v>
      </c>
      <c r="E981" s="1"/>
      <c r="F981" s="1">
        <v>173</v>
      </c>
      <c r="G981" s="1" t="s">
        <v>837</v>
      </c>
      <c r="H981" s="1" t="str">
        <f t="shared" si="16"/>
        <v>173아파트중위단위전세가격</v>
      </c>
      <c r="I981" s="1" t="s">
        <v>874</v>
      </c>
      <c r="J981" s="13">
        <v>1250.1875406348463</v>
      </c>
      <c r="K981" s="13">
        <v>1250.1875406348463</v>
      </c>
      <c r="L981" s="13">
        <v>1250.1875406348463</v>
      </c>
      <c r="M981" s="13">
        <v>1250.1875406348463</v>
      </c>
      <c r="N981" s="13">
        <v>1250.8863074270153</v>
      </c>
      <c r="O981" s="13">
        <v>1258.6414107598107</v>
      </c>
      <c r="P981" s="13">
        <v>1258.6414107598107</v>
      </c>
      <c r="Q981" s="14">
        <v>1258.0676814773315</v>
      </c>
      <c r="R981" s="14">
        <v>1258.0676814773315</v>
      </c>
      <c r="S981" s="14">
        <v>1258.0676814773315</v>
      </c>
      <c r="T981" s="14">
        <v>1258.0676814773315</v>
      </c>
      <c r="U981" s="5">
        <v>1258.0676814773315</v>
      </c>
      <c r="V981" s="5">
        <v>1269.8415888949412</v>
      </c>
      <c r="W981" s="5">
        <v>1269.8415888949412</v>
      </c>
      <c r="X981" s="5">
        <v>1266.982126518069</v>
      </c>
      <c r="Y981" s="5">
        <v>1272.7886530538951</v>
      </c>
      <c r="Z981" s="5">
        <v>1272.7886530538951</v>
      </c>
      <c r="AA981" s="5">
        <v>1279.1661731611987</v>
      </c>
      <c r="AB981" s="5">
        <v>1279.1661731611987</v>
      </c>
      <c r="AC981" s="5">
        <v>1280.6990510726382</v>
      </c>
    </row>
    <row r="982" spans="1:29" s="5" customFormat="1">
      <c r="A982" s="1" t="s">
        <v>524</v>
      </c>
      <c r="B982" s="1" t="s">
        <v>548</v>
      </c>
      <c r="C982" s="1"/>
      <c r="D982" s="1"/>
      <c r="E982" s="1"/>
      <c r="F982" s="1">
        <v>174</v>
      </c>
      <c r="G982" s="1" t="s">
        <v>837</v>
      </c>
      <c r="H982" s="1" t="str">
        <f t="shared" si="16"/>
        <v>174아파트중위단위전세가격</v>
      </c>
      <c r="I982" s="1" t="s">
        <v>874</v>
      </c>
      <c r="J982" s="13">
        <v>1482.8571279485543</v>
      </c>
      <c r="K982" s="13">
        <v>1488.8200867637602</v>
      </c>
      <c r="L982" s="13">
        <v>1495.8895129920561</v>
      </c>
      <c r="M982" s="13">
        <v>1502.9804221487518</v>
      </c>
      <c r="N982" s="13">
        <v>1504.7025720611553</v>
      </c>
      <c r="O982" s="13">
        <v>1505.4833102803973</v>
      </c>
      <c r="P982" s="13">
        <v>1505.6583275755643</v>
      </c>
      <c r="Q982" s="14">
        <v>1514.2986204632841</v>
      </c>
      <c r="R982" s="14">
        <v>1528.5332358020044</v>
      </c>
      <c r="S982" s="14">
        <v>1531.9372209179166</v>
      </c>
      <c r="T982" s="14">
        <v>1538.3425883819518</v>
      </c>
      <c r="U982" s="5">
        <v>1549.21706248338</v>
      </c>
      <c r="V982" s="5">
        <v>1559.2321701446524</v>
      </c>
      <c r="W982" s="5">
        <v>1567.7872618359597</v>
      </c>
      <c r="X982" s="5">
        <v>1582.8546240182295</v>
      </c>
      <c r="Y982" s="5">
        <v>1605.8641876942665</v>
      </c>
      <c r="Z982" s="5">
        <v>1633.6130452731097</v>
      </c>
      <c r="AA982" s="5">
        <v>1653.4815004151394</v>
      </c>
      <c r="AB982" s="5">
        <v>1682.5084938564019</v>
      </c>
      <c r="AC982" s="5">
        <v>1691.9450384184993</v>
      </c>
    </row>
    <row r="983" spans="1:29" s="5" customFormat="1">
      <c r="A983" s="1" t="s">
        <v>524</v>
      </c>
      <c r="B983" s="1" t="s">
        <v>548</v>
      </c>
      <c r="C983" s="1"/>
      <c r="D983" s="1" t="s">
        <v>559</v>
      </c>
      <c r="E983" s="1"/>
      <c r="F983" s="1">
        <v>175</v>
      </c>
      <c r="G983" s="1" t="s">
        <v>837</v>
      </c>
      <c r="H983" s="1" t="str">
        <f t="shared" si="16"/>
        <v>175아파트중위단위전세가격</v>
      </c>
      <c r="I983" s="1" t="s">
        <v>874</v>
      </c>
      <c r="J983" s="13">
        <v>1494.8559099523527</v>
      </c>
      <c r="K983" s="13">
        <v>1488.9742249622723</v>
      </c>
      <c r="L983" s="13">
        <v>1458.0198342947197</v>
      </c>
      <c r="M983" s="13">
        <v>1468.8516295131321</v>
      </c>
      <c r="N983" s="13">
        <v>1477.6824313499387</v>
      </c>
      <c r="O983" s="13">
        <v>1477.6824313499387</v>
      </c>
      <c r="P983" s="13">
        <v>1477.6824313499387</v>
      </c>
      <c r="Q983" s="14">
        <v>1479.8487903936211</v>
      </c>
      <c r="R983" s="14">
        <v>1479.8487903936211</v>
      </c>
      <c r="S983" s="14">
        <v>1494.291184018171</v>
      </c>
      <c r="T983" s="14">
        <v>1499.501714778442</v>
      </c>
      <c r="U983" s="5">
        <v>1532.6249808469677</v>
      </c>
      <c r="V983" s="5">
        <v>1579.8640969603766</v>
      </c>
      <c r="W983" s="5">
        <v>1588.2029895554401</v>
      </c>
      <c r="X983" s="5">
        <v>1588.2029895554401</v>
      </c>
      <c r="Y983" s="5">
        <v>1627.1032130737858</v>
      </c>
      <c r="Z983" s="5">
        <v>1635.4421056688493</v>
      </c>
      <c r="AA983" s="5">
        <v>1642.663302481124</v>
      </c>
      <c r="AB983" s="5">
        <v>1642.663302481124</v>
      </c>
      <c r="AC983" s="5">
        <v>1642.663302481124</v>
      </c>
    </row>
    <row r="984" spans="1:29" s="5" customFormat="1">
      <c r="A984" s="1" t="s">
        <v>524</v>
      </c>
      <c r="B984" s="1" t="s">
        <v>548</v>
      </c>
      <c r="C984" s="1"/>
      <c r="D984" s="1" t="s">
        <v>630</v>
      </c>
      <c r="E984" s="1"/>
      <c r="F984" s="1">
        <v>176</v>
      </c>
      <c r="G984" s="1" t="s">
        <v>837</v>
      </c>
      <c r="H984" s="1" t="str">
        <f t="shared" si="16"/>
        <v>176아파트중위단위전세가격</v>
      </c>
      <c r="I984" s="1" t="s">
        <v>874</v>
      </c>
      <c r="J984" s="13">
        <v>1310.134224027353</v>
      </c>
      <c r="K984" s="13">
        <v>1316.0214252518908</v>
      </c>
      <c r="L984" s="13">
        <v>1324.8532672302567</v>
      </c>
      <c r="M984" s="13">
        <v>1330.7404684547946</v>
      </c>
      <c r="N984" s="13">
        <v>1334.3633615160488</v>
      </c>
      <c r="O984" s="13">
        <v>1334.3633615160488</v>
      </c>
      <c r="P984" s="13">
        <v>1337.8969304206425</v>
      </c>
      <c r="Q984" s="14">
        <v>1340.8415711744706</v>
      </c>
      <c r="R984" s="14">
        <v>1340.8415711744706</v>
      </c>
      <c r="S984" s="14">
        <v>1340.8415711744706</v>
      </c>
      <c r="T984" s="14">
        <v>1340.8415711744706</v>
      </c>
      <c r="U984" s="5">
        <v>1351.379489671343</v>
      </c>
      <c r="V984" s="5">
        <v>1351.379489671343</v>
      </c>
      <c r="W984" s="5">
        <v>1351.379489671343</v>
      </c>
      <c r="X984" s="5">
        <v>1353.8830303932211</v>
      </c>
      <c r="Y984" s="5">
        <v>1408.0214226130056</v>
      </c>
      <c r="Z984" s="5">
        <v>1420.6684442394126</v>
      </c>
      <c r="AA984" s="5">
        <v>1445.0912548436813</v>
      </c>
      <c r="AB984" s="5">
        <v>1451.4147656568848</v>
      </c>
      <c r="AC984" s="5">
        <v>1469.9496817722224</v>
      </c>
    </row>
    <row r="985" spans="1:29" s="5" customFormat="1">
      <c r="A985" s="1" t="s">
        <v>524</v>
      </c>
      <c r="B985" s="1" t="s">
        <v>548</v>
      </c>
      <c r="C985" s="1"/>
      <c r="D985" s="1" t="s">
        <v>636</v>
      </c>
      <c r="E985" s="1"/>
      <c r="F985" s="1">
        <v>177</v>
      </c>
      <c r="G985" s="1" t="s">
        <v>837</v>
      </c>
      <c r="H985" s="1" t="str">
        <f t="shared" si="16"/>
        <v>177아파트중위단위전세가격</v>
      </c>
      <c r="I985" s="1" t="s">
        <v>874</v>
      </c>
      <c r="J985" s="13">
        <v>1159.4898129597057</v>
      </c>
      <c r="K985" s="13">
        <v>1159.4898129597057</v>
      </c>
      <c r="L985" s="13">
        <v>1159.4898129597057</v>
      </c>
      <c r="M985" s="13">
        <v>1170.4779451609409</v>
      </c>
      <c r="N985" s="13">
        <v>1192.1534626639211</v>
      </c>
      <c r="O985" s="13">
        <v>1192.1534626639211</v>
      </c>
      <c r="P985" s="13">
        <v>1192.1534626639211</v>
      </c>
      <c r="Q985" s="14">
        <v>1192.1534626639211</v>
      </c>
      <c r="R985" s="14">
        <v>1192.1534626639211</v>
      </c>
      <c r="S985" s="14">
        <v>1200.8236696651134</v>
      </c>
      <c r="T985" s="14">
        <v>1207.3263249160075</v>
      </c>
      <c r="U985" s="5">
        <v>1235.5044976698819</v>
      </c>
      <c r="V985" s="5">
        <v>1246.3422564213722</v>
      </c>
      <c r="W985" s="5">
        <v>1263.6826704237565</v>
      </c>
      <c r="X985" s="5">
        <v>1288.5306742742778</v>
      </c>
      <c r="Y985" s="5">
        <v>1304.1808160473643</v>
      </c>
      <c r="Z985" s="5">
        <v>1304.1808160473643</v>
      </c>
      <c r="AA985" s="5">
        <v>1311.8707576038087</v>
      </c>
      <c r="AB985" s="5">
        <v>1311.8707576038087</v>
      </c>
      <c r="AC985" s="5">
        <v>1327.9457402469541</v>
      </c>
    </row>
    <row r="986" spans="1:29" s="5" customFormat="1">
      <c r="A986" s="1" t="s">
        <v>524</v>
      </c>
      <c r="B986" s="1" t="s">
        <v>548</v>
      </c>
      <c r="C986" s="1"/>
      <c r="D986" s="1" t="s">
        <v>631</v>
      </c>
      <c r="E986" s="1"/>
      <c r="F986" s="1">
        <v>178</v>
      </c>
      <c r="G986" s="1" t="s">
        <v>837</v>
      </c>
      <c r="H986" s="1" t="str">
        <f t="shared" si="16"/>
        <v>178아파트중위단위전세가격</v>
      </c>
      <c r="I986" s="1" t="s">
        <v>874</v>
      </c>
      <c r="J986" s="13">
        <v>1150.6912627813547</v>
      </c>
      <c r="K986" s="13">
        <v>1150.6912627813547</v>
      </c>
      <c r="L986" s="13">
        <v>1150.6912627813547</v>
      </c>
      <c r="M986" s="13">
        <v>1150.6912627813547</v>
      </c>
      <c r="N986" s="13">
        <v>1150.6912627813547</v>
      </c>
      <c r="O986" s="13">
        <v>1150.6912627813547</v>
      </c>
      <c r="P986" s="13">
        <v>1150.6912627813547</v>
      </c>
      <c r="Q986" s="14">
        <v>1150.6912627813547</v>
      </c>
      <c r="R986" s="14">
        <v>1150.6912627813547</v>
      </c>
      <c r="S986" s="14">
        <v>1159.4816987869806</v>
      </c>
      <c r="T986" s="14">
        <v>1164.9889598989389</v>
      </c>
      <c r="U986" s="5">
        <v>1164.9889598989389</v>
      </c>
      <c r="V986" s="5">
        <v>1164.9889598989389</v>
      </c>
      <c r="W986" s="5">
        <v>1164.9889598989389</v>
      </c>
      <c r="X986" s="5">
        <v>1164.9889598989389</v>
      </c>
      <c r="Y986" s="5">
        <v>1171.0841872488866</v>
      </c>
      <c r="Z986" s="5">
        <v>1177.0555457696689</v>
      </c>
      <c r="AA986" s="5">
        <v>1189.5209132157738</v>
      </c>
      <c r="AB986" s="5">
        <v>1189.5209132157738</v>
      </c>
      <c r="AC986" s="5">
        <v>1212.7775315308056</v>
      </c>
    </row>
    <row r="987" spans="1:29" s="5" customFormat="1">
      <c r="A987" s="1" t="s">
        <v>524</v>
      </c>
      <c r="B987" s="1" t="s">
        <v>548</v>
      </c>
      <c r="C987" s="1"/>
      <c r="D987" s="1" t="s">
        <v>645</v>
      </c>
      <c r="E987" s="1"/>
      <c r="F987" s="1">
        <v>179</v>
      </c>
      <c r="G987" s="1" t="s">
        <v>837</v>
      </c>
      <c r="H987" s="1" t="str">
        <f t="shared" si="16"/>
        <v>179아파트중위단위전세가격</v>
      </c>
      <c r="I987" s="1" t="s">
        <v>874</v>
      </c>
      <c r="J987" s="13">
        <v>1502.7550928233763</v>
      </c>
      <c r="K987" s="13">
        <v>1518.080059498604</v>
      </c>
      <c r="L987" s="13">
        <v>1518.080059498604</v>
      </c>
      <c r="M987" s="13">
        <v>1518.080059498604</v>
      </c>
      <c r="N987" s="13">
        <v>1518.080059498604</v>
      </c>
      <c r="O987" s="13">
        <v>1518.080059498604</v>
      </c>
      <c r="P987" s="13">
        <v>1525.1729784691422</v>
      </c>
      <c r="Q987" s="14">
        <v>1525.1729784691422</v>
      </c>
      <c r="R987" s="14">
        <v>1549.4721814779116</v>
      </c>
      <c r="S987" s="14">
        <v>1561.4212478203403</v>
      </c>
      <c r="T987" s="14">
        <v>1566.9372647380185</v>
      </c>
      <c r="U987" s="5">
        <v>1591.3368263677175</v>
      </c>
      <c r="V987" s="5">
        <v>1626.5844758758089</v>
      </c>
      <c r="W987" s="5">
        <v>1637.1540888664881</v>
      </c>
      <c r="X987" s="5">
        <v>1651.6516516516517</v>
      </c>
      <c r="Y987" s="5">
        <v>1687.0600567641754</v>
      </c>
      <c r="Z987" s="5">
        <v>1722.227309902024</v>
      </c>
      <c r="AA987" s="5">
        <v>1751.7517517517517</v>
      </c>
      <c r="AB987" s="5">
        <v>1804.5080610752652</v>
      </c>
      <c r="AC987" s="5">
        <v>1811.0799267841999</v>
      </c>
    </row>
    <row r="988" spans="1:29" s="5" customFormat="1">
      <c r="A988" s="1" t="s">
        <v>524</v>
      </c>
      <c r="B988" s="1" t="s">
        <v>548</v>
      </c>
      <c r="C988" s="1"/>
      <c r="D988" s="1" t="s">
        <v>651</v>
      </c>
      <c r="E988" s="1"/>
      <c r="F988" s="1">
        <v>180</v>
      </c>
      <c r="G988" s="1" t="s">
        <v>837</v>
      </c>
      <c r="H988" s="1" t="str">
        <f t="shared" si="16"/>
        <v>180아파트중위단위전세가격</v>
      </c>
      <c r="I988" s="1" t="s">
        <v>874</v>
      </c>
      <c r="J988" s="13">
        <v>1642.2587167463835</v>
      </c>
      <c r="K988" s="13">
        <v>1650.5474496430302</v>
      </c>
      <c r="L988" s="13">
        <v>1667.2224538117812</v>
      </c>
      <c r="M988" s="13">
        <v>1667.2224538117812</v>
      </c>
      <c r="N988" s="13">
        <v>1650.5474496430302</v>
      </c>
      <c r="O988" s="13">
        <v>1652.0785442821611</v>
      </c>
      <c r="P988" s="13">
        <v>1633.9259109512082</v>
      </c>
      <c r="Q988" s="14">
        <v>1633.9259109512082</v>
      </c>
      <c r="R988" s="14">
        <v>1676.0040004823245</v>
      </c>
      <c r="S988" s="14">
        <v>1676.0040004823245</v>
      </c>
      <c r="T988" s="14">
        <v>1676.0040004823245</v>
      </c>
      <c r="U988" s="5">
        <v>1676.0040004823245</v>
      </c>
      <c r="V988" s="5">
        <v>1679.246827947617</v>
      </c>
      <c r="W988" s="5">
        <v>1679.246827947617</v>
      </c>
      <c r="X988" s="5">
        <v>1710.6128072469123</v>
      </c>
      <c r="Y988" s="5">
        <v>1726.3657558234941</v>
      </c>
      <c r="Z988" s="5">
        <v>1774.2037617130472</v>
      </c>
      <c r="AA988" s="5">
        <v>1815.4126118608128</v>
      </c>
      <c r="AB988" s="5">
        <v>1815.4126118608128</v>
      </c>
      <c r="AC988" s="5">
        <v>1824.1249310801891</v>
      </c>
    </row>
    <row r="989" spans="1:29" s="5" customFormat="1">
      <c r="A989" s="1" t="s">
        <v>524</v>
      </c>
      <c r="B989" s="1" t="s">
        <v>548</v>
      </c>
      <c r="C989" s="1"/>
      <c r="D989" s="1" t="s">
        <v>652</v>
      </c>
      <c r="E989" s="1"/>
      <c r="F989" s="1">
        <v>181</v>
      </c>
      <c r="G989" s="1" t="s">
        <v>837</v>
      </c>
      <c r="H989" s="1" t="str">
        <f t="shared" si="16"/>
        <v>181아파트중위단위전세가격</v>
      </c>
      <c r="I989" s="1" t="s">
        <v>874</v>
      </c>
      <c r="J989" s="13">
        <v>1529.2426061984152</v>
      </c>
      <c r="K989" s="13">
        <v>1530.7624374448044</v>
      </c>
      <c r="L989" s="13">
        <v>1541.3176186976291</v>
      </c>
      <c r="M989" s="13">
        <v>1552.8751474808337</v>
      </c>
      <c r="N989" s="13">
        <v>1552.8751474808337</v>
      </c>
      <c r="O989" s="13">
        <v>1553.9199922847133</v>
      </c>
      <c r="P989" s="13">
        <v>1561.5737858790224</v>
      </c>
      <c r="Q989" s="14">
        <v>1589.4311008995764</v>
      </c>
      <c r="R989" s="14">
        <v>1589.4311008995764</v>
      </c>
      <c r="S989" s="14">
        <v>1589.4311008995764</v>
      </c>
      <c r="T989" s="14">
        <v>1596.632160863418</v>
      </c>
      <c r="U989" s="5">
        <v>1613.2831123382966</v>
      </c>
      <c r="V989" s="5">
        <v>1615.3777911826783</v>
      </c>
      <c r="W989" s="5">
        <v>1625.9207477690416</v>
      </c>
      <c r="X989" s="5">
        <v>1637.5100319740809</v>
      </c>
      <c r="Y989" s="5">
        <v>1650.675903503663</v>
      </c>
      <c r="Z989" s="5">
        <v>1675.0231020876004</v>
      </c>
      <c r="AA989" s="5">
        <v>1675.0231020876004</v>
      </c>
      <c r="AB989" s="5">
        <v>1732.2232002059118</v>
      </c>
      <c r="AC989" s="5">
        <v>1737.0377045772752</v>
      </c>
    </row>
    <row r="990" spans="1:29" s="5" customFormat="1">
      <c r="A990" s="1" t="s">
        <v>524</v>
      </c>
      <c r="B990" s="1" t="s">
        <v>548</v>
      </c>
      <c r="C990" s="1"/>
      <c r="D990" s="1" t="s">
        <v>653</v>
      </c>
      <c r="E990" s="1"/>
      <c r="F990" s="1">
        <v>182</v>
      </c>
      <c r="G990" s="1" t="s">
        <v>837</v>
      </c>
      <c r="H990" s="1" t="str">
        <f t="shared" si="16"/>
        <v>182아파트중위단위전세가격</v>
      </c>
      <c r="I990" s="1" t="s">
        <v>874</v>
      </c>
      <c r="J990" s="13">
        <v>1334.1672086981694</v>
      </c>
      <c r="K990" s="13">
        <v>1334.1672086981694</v>
      </c>
      <c r="L990" s="13">
        <v>1334.1672086981694</v>
      </c>
      <c r="M990" s="13">
        <v>1364.7359138661002</v>
      </c>
      <c r="N990" s="13">
        <v>1415.7345779496709</v>
      </c>
      <c r="O990" s="13">
        <v>1417.4935477523063</v>
      </c>
      <c r="P990" s="13">
        <v>1417.4935477523063</v>
      </c>
      <c r="Q990" s="14">
        <v>1417.4935477523063</v>
      </c>
      <c r="R990" s="14">
        <v>1417.4935477523063</v>
      </c>
      <c r="S990" s="14">
        <v>1417.552659241805</v>
      </c>
      <c r="T990" s="14">
        <v>1450.9068394592591</v>
      </c>
      <c r="U990" s="5">
        <v>1462.4779071927755</v>
      </c>
      <c r="V990" s="5">
        <v>1462.4779071927755</v>
      </c>
      <c r="W990" s="5">
        <v>1492.4734175284125</v>
      </c>
      <c r="X990" s="5">
        <v>1500.6252709549174</v>
      </c>
      <c r="Y990" s="5">
        <v>1509.2130232338764</v>
      </c>
      <c r="Z990" s="5">
        <v>1525.8908084240029</v>
      </c>
      <c r="AA990" s="5">
        <v>1542.7591095812409</v>
      </c>
      <c r="AB990" s="5">
        <v>1550.9047051878174</v>
      </c>
      <c r="AC990" s="5">
        <v>1567.4476548887433</v>
      </c>
    </row>
    <row r="991" spans="1:29" s="5" customFormat="1">
      <c r="A991" s="1" t="s">
        <v>524</v>
      </c>
      <c r="B991" s="1" t="s">
        <v>549</v>
      </c>
      <c r="C991" s="1"/>
      <c r="D991" s="1"/>
      <c r="E991" s="1"/>
      <c r="F991" s="1">
        <v>183</v>
      </c>
      <c r="G991" s="1" t="s">
        <v>837</v>
      </c>
      <c r="H991" s="1" t="str">
        <f t="shared" si="16"/>
        <v>183아파트중위단위전세가격</v>
      </c>
      <c r="I991" s="1" t="s">
        <v>874</v>
      </c>
      <c r="J991" s="13">
        <v>1695.4658949182622</v>
      </c>
      <c r="K991" s="13">
        <v>1717.3433303286906</v>
      </c>
      <c r="L991" s="13">
        <v>1738.2467052992431</v>
      </c>
      <c r="M991" s="13">
        <v>1753.8224094825641</v>
      </c>
      <c r="N991" s="13">
        <v>1769.7386747935452</v>
      </c>
      <c r="O991" s="13">
        <v>1785.5907267860441</v>
      </c>
      <c r="P991" s="13">
        <v>1771.5198521475575</v>
      </c>
      <c r="Q991" s="14">
        <v>1760.6673136167044</v>
      </c>
      <c r="R991" s="14">
        <v>1754.4165530003468</v>
      </c>
      <c r="S991" s="14">
        <v>1747.556528736656</v>
      </c>
      <c r="T991" s="14">
        <v>1759.687776972713</v>
      </c>
      <c r="U991" s="5">
        <v>1775.2492296638452</v>
      </c>
      <c r="V991" s="5">
        <v>1770.6658902317301</v>
      </c>
      <c r="W991" s="5">
        <v>1772.0928253204543</v>
      </c>
      <c r="X991" s="5">
        <v>1773.2952490544296</v>
      </c>
      <c r="Y991" s="5">
        <v>1790.2342549443194</v>
      </c>
      <c r="Z991" s="5">
        <v>1787.5258376687968</v>
      </c>
      <c r="AA991" s="5">
        <v>1793.6511254718944</v>
      </c>
      <c r="AB991" s="5">
        <v>1794.4285957981092</v>
      </c>
      <c r="AC991" s="5">
        <v>1796.012856883098</v>
      </c>
    </row>
    <row r="992" spans="1:29" s="5" customFormat="1">
      <c r="A992" s="1" t="s">
        <v>524</v>
      </c>
      <c r="B992" s="1" t="s">
        <v>549</v>
      </c>
      <c r="C992" s="1"/>
      <c r="D992" s="1" t="s">
        <v>559</v>
      </c>
      <c r="E992" s="1"/>
      <c r="F992" s="1">
        <v>184</v>
      </c>
      <c r="G992" s="1" t="s">
        <v>837</v>
      </c>
      <c r="H992" s="1" t="str">
        <f t="shared" si="16"/>
        <v>184아파트중위단위전세가격</v>
      </c>
      <c r="I992" s="1" t="s">
        <v>874</v>
      </c>
      <c r="J992" s="13">
        <v>1645.3709360318885</v>
      </c>
      <c r="K992" s="13">
        <v>1661.3910714952499</v>
      </c>
      <c r="L992" s="13">
        <v>1690.9109336576571</v>
      </c>
      <c r="M992" s="13">
        <v>1722.5485018696625</v>
      </c>
      <c r="N992" s="13">
        <v>1733.6068633335424</v>
      </c>
      <c r="O992" s="13">
        <v>1763.387591413069</v>
      </c>
      <c r="P992" s="13">
        <v>1763.387591413069</v>
      </c>
      <c r="Q992" s="14">
        <v>1763.387591413069</v>
      </c>
      <c r="R992" s="14">
        <v>1763.387591413069</v>
      </c>
      <c r="S992" s="14">
        <v>1763.387591413069</v>
      </c>
      <c r="T992" s="14">
        <v>1763.387591413069</v>
      </c>
      <c r="U992" s="5">
        <v>1763.387591413069</v>
      </c>
      <c r="V992" s="5">
        <v>1739.797121962727</v>
      </c>
      <c r="W992" s="5">
        <v>1739.797121962727</v>
      </c>
      <c r="X992" s="5">
        <v>1739.797121962727</v>
      </c>
      <c r="Y992" s="5">
        <v>1751.592356687898</v>
      </c>
      <c r="Z992" s="5">
        <v>1761.6006978407663</v>
      </c>
      <c r="AA992" s="5">
        <v>1767.4983152033517</v>
      </c>
      <c r="AB992" s="5">
        <v>1774.1926517945953</v>
      </c>
      <c r="AC992" s="5">
        <v>1786.9780608634112</v>
      </c>
    </row>
    <row r="993" spans="1:29" s="5" customFormat="1">
      <c r="A993" s="1" t="s">
        <v>524</v>
      </c>
      <c r="B993" s="1" t="s">
        <v>549</v>
      </c>
      <c r="C993" s="1"/>
      <c r="D993" s="1" t="s">
        <v>631</v>
      </c>
      <c r="E993" s="1"/>
      <c r="F993" s="1">
        <v>185</v>
      </c>
      <c r="G993" s="1" t="s">
        <v>837</v>
      </c>
      <c r="H993" s="1" t="str">
        <f t="shared" si="16"/>
        <v>185아파트중위단위전세가격</v>
      </c>
      <c r="I993" s="1" t="s">
        <v>874</v>
      </c>
      <c r="J993" s="13">
        <v>1980.5958877719829</v>
      </c>
      <c r="K993" s="13">
        <v>1980.5958877719829</v>
      </c>
      <c r="L993" s="13">
        <v>2000.6179110263452</v>
      </c>
      <c r="M993" s="13">
        <v>2001.000500250125</v>
      </c>
      <c r="N993" s="13">
        <v>2017.6755044188762</v>
      </c>
      <c r="O993" s="13">
        <v>2017.6755044188762</v>
      </c>
      <c r="P993" s="13">
        <v>1985.3595755132915</v>
      </c>
      <c r="Q993" s="14">
        <v>1959.3129898282475</v>
      </c>
      <c r="R993" s="14">
        <v>1944.3552189351576</v>
      </c>
      <c r="S993" s="14">
        <v>1922.3132924275392</v>
      </c>
      <c r="T993" s="14">
        <v>1934.8669910950382</v>
      </c>
      <c r="U993" s="5">
        <v>1967.650491912623</v>
      </c>
      <c r="V993" s="5">
        <v>1967.8145721737897</v>
      </c>
      <c r="W993" s="5">
        <v>1972.3408969905104</v>
      </c>
      <c r="X993" s="5">
        <v>1972.3408969905104</v>
      </c>
      <c r="Y993" s="5">
        <v>2004.746036004698</v>
      </c>
      <c r="Z993" s="5">
        <v>1996.4085339203223</v>
      </c>
      <c r="AA993" s="5">
        <v>2013.2531803929915</v>
      </c>
      <c r="AB993" s="5">
        <v>2010.2186710022927</v>
      </c>
      <c r="AC993" s="5">
        <v>2007.894351749288</v>
      </c>
    </row>
    <row r="994" spans="1:29" s="5" customFormat="1">
      <c r="A994" s="1" t="s">
        <v>524</v>
      </c>
      <c r="B994" s="1" t="s">
        <v>549</v>
      </c>
      <c r="C994" s="1"/>
      <c r="D994" s="1" t="s">
        <v>630</v>
      </c>
      <c r="E994" s="1"/>
      <c r="F994" s="1">
        <v>186</v>
      </c>
      <c r="G994" s="1" t="s">
        <v>837</v>
      </c>
      <c r="H994" s="1" t="str">
        <f t="shared" si="16"/>
        <v>186아파트중위단위전세가격</v>
      </c>
      <c r="I994" s="1" t="s">
        <v>874</v>
      </c>
      <c r="J994" s="13">
        <v>1605.64044677322</v>
      </c>
      <c r="K994" s="13">
        <v>1671.6196136701337</v>
      </c>
      <c r="L994" s="13">
        <v>1716.6901879527509</v>
      </c>
      <c r="M994" s="13">
        <v>1770.0119178696893</v>
      </c>
      <c r="N994" s="13">
        <v>1817.4324787131959</v>
      </c>
      <c r="O994" s="13">
        <v>1852.8278287242679</v>
      </c>
      <c r="P994" s="13">
        <v>1830.8322361177179</v>
      </c>
      <c r="Q994" s="14">
        <v>1816.4830699535514</v>
      </c>
      <c r="R994" s="14">
        <v>1808.1190686153113</v>
      </c>
      <c r="S994" s="14">
        <v>1797.8103677868969</v>
      </c>
      <c r="T994" s="14">
        <v>1827.1924417783866</v>
      </c>
      <c r="U994" s="5">
        <v>1837.0228436639368</v>
      </c>
      <c r="V994" s="5">
        <v>1825.4764292878635</v>
      </c>
      <c r="W994" s="5">
        <v>1825.4764292878635</v>
      </c>
      <c r="X994" s="5">
        <v>1832.7783618503554</v>
      </c>
      <c r="Y994" s="5">
        <v>1832.7783618503554</v>
      </c>
      <c r="Z994" s="5">
        <v>1822.7482715795427</v>
      </c>
      <c r="AA994" s="5">
        <v>1822.7482715795427</v>
      </c>
      <c r="AB994" s="5">
        <v>1822.7482715795427</v>
      </c>
      <c r="AC994" s="5">
        <v>1822.7482715795427</v>
      </c>
    </row>
    <row r="995" spans="1:29" s="5" customFormat="1">
      <c r="A995" s="1" t="s">
        <v>524</v>
      </c>
      <c r="B995" s="1" t="s">
        <v>549</v>
      </c>
      <c r="C995" s="1"/>
      <c r="D995" s="1" t="s">
        <v>645</v>
      </c>
      <c r="E995" s="1"/>
      <c r="F995" s="1">
        <v>187</v>
      </c>
      <c r="G995" s="1" t="s">
        <v>837</v>
      </c>
      <c r="H995" s="1" t="str">
        <f t="shared" si="16"/>
        <v>187아파트중위단위전세가격</v>
      </c>
      <c r="I995" s="1" t="s">
        <v>874</v>
      </c>
      <c r="J995" s="13">
        <v>1688.5871453924233</v>
      </c>
      <c r="K995" s="13">
        <v>1742.6670969488782</v>
      </c>
      <c r="L995" s="13">
        <v>1757.9973502505306</v>
      </c>
      <c r="M995" s="13">
        <v>1757.9973502505306</v>
      </c>
      <c r="N995" s="13">
        <v>1766.3683466792274</v>
      </c>
      <c r="O995" s="13">
        <v>1766.3683466792274</v>
      </c>
      <c r="P995" s="13">
        <v>1766.3683466792274</v>
      </c>
      <c r="Q995" s="14">
        <v>1766.3683466792274</v>
      </c>
      <c r="R995" s="14">
        <v>1766.3683466792274</v>
      </c>
      <c r="S995" s="14">
        <v>1778.144135657089</v>
      </c>
      <c r="T995" s="14">
        <v>1789.9199246349506</v>
      </c>
      <c r="U995" s="5">
        <v>1789.9199246349506</v>
      </c>
      <c r="V995" s="5">
        <v>1795.1099873216426</v>
      </c>
      <c r="W995" s="5">
        <v>1795.1099873216426</v>
      </c>
      <c r="X995" s="5">
        <v>1795.1099873216426</v>
      </c>
      <c r="Y995" s="5">
        <v>1808.8667247309343</v>
      </c>
      <c r="Z995" s="5">
        <v>1808.8667247309343</v>
      </c>
      <c r="AA995" s="5">
        <v>1806.8401620129032</v>
      </c>
      <c r="AB995" s="5">
        <v>1806.8401620129032</v>
      </c>
      <c r="AC995" s="5">
        <v>1806.8401620129032</v>
      </c>
    </row>
    <row r="996" spans="1:29" s="5" customFormat="1">
      <c r="A996" s="1" t="s">
        <v>524</v>
      </c>
      <c r="B996" s="1" t="s">
        <v>549</v>
      </c>
      <c r="C996" s="1"/>
      <c r="D996" s="1" t="s">
        <v>654</v>
      </c>
      <c r="E996" s="1"/>
      <c r="F996" s="1">
        <v>188</v>
      </c>
      <c r="G996" s="1" t="s">
        <v>837</v>
      </c>
      <c r="H996" s="1" t="str">
        <f t="shared" si="16"/>
        <v>188아파트중위단위전세가격</v>
      </c>
      <c r="I996" s="1" t="s">
        <v>874</v>
      </c>
      <c r="J996" s="13">
        <v>1290.6917848864346</v>
      </c>
      <c r="K996" s="13">
        <v>1290.6917848864346</v>
      </c>
      <c r="L996" s="13">
        <v>1290.6917848864346</v>
      </c>
      <c r="M996" s="13">
        <v>1303.6938459412549</v>
      </c>
      <c r="N996" s="13">
        <v>1303.6938459412549</v>
      </c>
      <c r="O996" s="13">
        <v>1335.5695018734023</v>
      </c>
      <c r="P996" s="13">
        <v>1335.6808169694268</v>
      </c>
      <c r="Q996" s="14">
        <v>1335.6808169694268</v>
      </c>
      <c r="R996" s="14">
        <v>1335.6808169694268</v>
      </c>
      <c r="S996" s="14">
        <v>1335.6808169694268</v>
      </c>
      <c r="T996" s="14">
        <v>1344.0224919777684</v>
      </c>
      <c r="U996" s="5">
        <v>1351.2386448166264</v>
      </c>
      <c r="V996" s="5">
        <v>1351.2386448166264</v>
      </c>
      <c r="W996" s="5">
        <v>1350.8717314461901</v>
      </c>
      <c r="X996" s="5">
        <v>1351.2386448166264</v>
      </c>
      <c r="Y996" s="5">
        <v>1362.1172214882329</v>
      </c>
      <c r="Z996" s="5">
        <v>1362.1172214882329</v>
      </c>
      <c r="AA996" s="5">
        <v>1362.1172214882329</v>
      </c>
      <c r="AB996" s="5">
        <v>1366.1739610189784</v>
      </c>
      <c r="AC996" s="5">
        <v>1367.9206033946095</v>
      </c>
    </row>
    <row r="997" spans="1:29" s="5" customFormat="1">
      <c r="A997" s="1" t="s">
        <v>655</v>
      </c>
      <c r="B997" s="1"/>
      <c r="C997" s="1"/>
      <c r="D997" s="1"/>
      <c r="E997" s="1"/>
      <c r="F997" s="1">
        <v>189</v>
      </c>
      <c r="G997" s="1" t="s">
        <v>837</v>
      </c>
      <c r="H997" s="1" t="str">
        <f t="shared" si="16"/>
        <v>189아파트중위단위전세가격</v>
      </c>
      <c r="I997" s="1" t="s">
        <v>874</v>
      </c>
      <c r="J997" s="13">
        <v>1577.0793321653318</v>
      </c>
      <c r="K997" s="13">
        <v>1575.0669311919316</v>
      </c>
      <c r="L997" s="13">
        <v>1579.2995879812599</v>
      </c>
      <c r="M997" s="13">
        <v>1582.4958728516676</v>
      </c>
      <c r="N997" s="13">
        <v>1584.2078350533036</v>
      </c>
      <c r="O997" s="13">
        <v>1585.4564597786343</v>
      </c>
      <c r="P997" s="13">
        <v>1582.7134180346623</v>
      </c>
      <c r="Q997" s="14">
        <v>1584.0130103518457</v>
      </c>
      <c r="R997" s="14">
        <v>1587.791342770649</v>
      </c>
      <c r="S997" s="14">
        <v>1592.1250334594404</v>
      </c>
      <c r="T997" s="14">
        <v>1598.3412259296263</v>
      </c>
      <c r="U997" s="5">
        <v>1601.4223849452706</v>
      </c>
      <c r="V997" s="5">
        <v>1601.8193170619088</v>
      </c>
      <c r="W997" s="5">
        <v>1607.8279022538954</v>
      </c>
      <c r="X997" s="5">
        <v>1613.6136891084618</v>
      </c>
      <c r="Y997" s="5">
        <v>1625.067316524382</v>
      </c>
      <c r="Z997" s="5">
        <v>1629.6175717494039</v>
      </c>
      <c r="AA997" s="5">
        <v>1636.2212638311112</v>
      </c>
      <c r="AB997" s="5">
        <v>1643.6727977600617</v>
      </c>
      <c r="AC997" s="5">
        <v>1650.4031887112069</v>
      </c>
    </row>
    <row r="998" spans="1:29" s="5" customFormat="1">
      <c r="A998" s="1" t="s">
        <v>1384</v>
      </c>
      <c r="B998" s="1" t="s">
        <v>1383</v>
      </c>
      <c r="C998" s="1"/>
      <c r="D998" s="1"/>
      <c r="E998" s="1"/>
      <c r="F998" s="1">
        <v>190</v>
      </c>
      <c r="G998" s="1" t="s">
        <v>837</v>
      </c>
      <c r="H998" s="1" t="str">
        <f t="shared" si="16"/>
        <v>190아파트중위단위전세가격</v>
      </c>
      <c r="I998" s="1" t="s">
        <v>874</v>
      </c>
      <c r="J998" s="13"/>
      <c r="K998" s="13"/>
      <c r="L998" s="13"/>
      <c r="M998" s="13"/>
      <c r="N998" s="13"/>
      <c r="O998" s="13"/>
      <c r="P998" s="13"/>
      <c r="Q998" s="14"/>
      <c r="R998" s="14"/>
      <c r="S998" s="14"/>
      <c r="T998" s="14"/>
      <c r="U998" s="5">
        <v>1069.1951017646479</v>
      </c>
      <c r="V998" s="5">
        <v>1084.8706007706887</v>
      </c>
      <c r="W998" s="5">
        <v>1120.5971968784584</v>
      </c>
      <c r="X998" s="5">
        <v>1151.6171884875507</v>
      </c>
      <c r="Y998" s="5">
        <v>1171.447125242426</v>
      </c>
      <c r="Z998" s="5">
        <v>1201.0829339669322</v>
      </c>
      <c r="AA998" s="5">
        <v>1200.1411930815391</v>
      </c>
      <c r="AB998" s="5">
        <v>1200.1411930815391</v>
      </c>
      <c r="AC998" s="5">
        <v>1197.7092782588084</v>
      </c>
    </row>
    <row r="999" spans="1:29" s="5" customFormat="1">
      <c r="A999" s="1" t="s">
        <v>853</v>
      </c>
      <c r="B999" s="1"/>
      <c r="C999" s="1"/>
      <c r="D999" s="1"/>
      <c r="E999" s="1"/>
      <c r="F999" s="1">
        <v>191</v>
      </c>
      <c r="G999" s="1" t="s">
        <v>837</v>
      </c>
      <c r="H999" s="1" t="str">
        <f t="shared" si="16"/>
        <v>191아파트중위단위전세가격</v>
      </c>
      <c r="I999" s="1" t="s">
        <v>874</v>
      </c>
      <c r="J999" s="1">
        <v>1248.0427405472878</v>
      </c>
      <c r="K999" s="13">
        <v>1251.307721640643</v>
      </c>
      <c r="L999" s="13">
        <v>1258.54699273045</v>
      </c>
      <c r="M999" s="13">
        <v>1265.6572803371707</v>
      </c>
      <c r="N999" s="13">
        <v>1267.916341782261</v>
      </c>
      <c r="O999" s="13">
        <v>1269.5097928940756</v>
      </c>
      <c r="P999" s="13">
        <v>1269.8844297579474</v>
      </c>
      <c r="Q999" s="13">
        <v>1271.3230557528241</v>
      </c>
      <c r="R999" s="14">
        <v>1274.8841272412519</v>
      </c>
      <c r="S999" s="14">
        <v>1280.5307175459945</v>
      </c>
      <c r="T999" s="14">
        <v>1284.7835938270255</v>
      </c>
      <c r="U999" s="5">
        <v>1291.0064276447031</v>
      </c>
      <c r="V999" s="5">
        <v>1297.0954903317065</v>
      </c>
      <c r="W999" s="5">
        <v>1300.0564960725978</v>
      </c>
      <c r="X999" s="5">
        <v>1302.3839082027876</v>
      </c>
      <c r="Y999" s="5">
        <v>1308.1567016768829</v>
      </c>
      <c r="Z999" s="5">
        <v>1314.7822478602839</v>
      </c>
      <c r="AA999" s="5">
        <v>1317.8919521912669</v>
      </c>
      <c r="AB999" s="5">
        <v>1319.0169924786314</v>
      </c>
      <c r="AC999" s="5">
        <v>1320.5153921104991</v>
      </c>
    </row>
    <row r="1000" spans="1:29" s="5" customFormat="1">
      <c r="A1000" s="1" t="s">
        <v>524</v>
      </c>
      <c r="B1000" s="1" t="s">
        <v>550</v>
      </c>
      <c r="C1000" s="1"/>
      <c r="D1000" s="1"/>
      <c r="E1000" s="1"/>
      <c r="F1000" s="1">
        <v>192</v>
      </c>
      <c r="G1000" s="1" t="s">
        <v>837</v>
      </c>
      <c r="H1000" s="1" t="str">
        <f t="shared" si="16"/>
        <v>192아파트중위단위전세가격</v>
      </c>
      <c r="I1000" s="1" t="s">
        <v>874</v>
      </c>
      <c r="J1000" s="13">
        <v>1104.4528694610699</v>
      </c>
      <c r="K1000" s="13">
        <v>1112.3308360956048</v>
      </c>
      <c r="L1000" s="13">
        <v>1116.2462029088913</v>
      </c>
      <c r="M1000" s="13">
        <v>1122.7836650720994</v>
      </c>
      <c r="N1000" s="13">
        <v>1123.2737463977292</v>
      </c>
      <c r="O1000" s="13">
        <v>1125.5464398871072</v>
      </c>
      <c r="P1000" s="13">
        <v>1126.5115055402605</v>
      </c>
      <c r="Q1000" s="14">
        <v>1127.3391048390358</v>
      </c>
      <c r="R1000" s="14">
        <v>1129.2694400458668</v>
      </c>
      <c r="S1000" s="14">
        <v>1128.3693178326707</v>
      </c>
      <c r="T1000" s="14">
        <v>1129.1584129320343</v>
      </c>
      <c r="U1000" s="5">
        <v>1129.3819663509205</v>
      </c>
      <c r="V1000" s="5">
        <v>1132.8896095806003</v>
      </c>
      <c r="W1000" s="5">
        <v>1132.5262780635187</v>
      </c>
      <c r="X1000" s="5">
        <v>1121.7045368919512</v>
      </c>
      <c r="Y1000" s="5">
        <v>1123.5053278873081</v>
      </c>
      <c r="Z1000" s="5">
        <v>1132.1391269898015</v>
      </c>
      <c r="AA1000" s="5">
        <v>1131.657163755945</v>
      </c>
      <c r="AB1000" s="5">
        <v>1120.3166388663255</v>
      </c>
      <c r="AC1000" s="5">
        <v>1120.7375080001489</v>
      </c>
    </row>
    <row r="1001" spans="1:29" s="5" customFormat="1">
      <c r="A1001" s="1" t="s">
        <v>524</v>
      </c>
      <c r="B1001" s="1" t="s">
        <v>550</v>
      </c>
      <c r="C1001" s="1"/>
      <c r="D1001" s="1" t="s">
        <v>656</v>
      </c>
      <c r="E1001" s="1"/>
      <c r="F1001" s="1">
        <v>193</v>
      </c>
      <c r="G1001" s="1" t="s">
        <v>837</v>
      </c>
      <c r="H1001" s="1" t="str">
        <f t="shared" si="16"/>
        <v>193아파트중위단위전세가격</v>
      </c>
      <c r="I1001" s="1" t="s">
        <v>874</v>
      </c>
      <c r="J1001" s="13">
        <v>1394.0776993352306</v>
      </c>
      <c r="K1001" s="13">
        <v>1408.184054033421</v>
      </c>
      <c r="L1001" s="13">
        <v>1408.184054033421</v>
      </c>
      <c r="M1001" s="13">
        <v>1408.184054033421</v>
      </c>
      <c r="N1001" s="13">
        <v>1408.184054033421</v>
      </c>
      <c r="O1001" s="13">
        <v>1408.184054033421</v>
      </c>
      <c r="P1001" s="13">
        <v>1408.184054033421</v>
      </c>
      <c r="Q1001" s="14">
        <v>1408.184054033421</v>
      </c>
      <c r="R1001" s="14">
        <v>1408.184054033421</v>
      </c>
      <c r="S1001" s="14">
        <v>1408.184054033421</v>
      </c>
      <c r="T1001" s="14">
        <v>1408.184054033421</v>
      </c>
      <c r="U1001" s="5">
        <v>1408.184054033421</v>
      </c>
      <c r="V1001" s="5">
        <v>1418.8086623334159</v>
      </c>
      <c r="W1001" s="5">
        <v>1418.8086623334159</v>
      </c>
      <c r="X1001" s="5">
        <v>1377.1036195897973</v>
      </c>
      <c r="Y1001" s="5">
        <v>1388.5479332594318</v>
      </c>
      <c r="Z1001" s="5">
        <v>1388.5479332594318</v>
      </c>
      <c r="AA1001" s="5">
        <v>1388.5479332594318</v>
      </c>
      <c r="AB1001" s="5">
        <v>1379.9480020588812</v>
      </c>
      <c r="AC1001" s="5">
        <v>1379.9480020588812</v>
      </c>
    </row>
    <row r="1002" spans="1:29" s="5" customFormat="1">
      <c r="A1002" s="1" t="s">
        <v>524</v>
      </c>
      <c r="B1002" s="1" t="s">
        <v>550</v>
      </c>
      <c r="C1002" s="1"/>
      <c r="D1002" s="1" t="s">
        <v>657</v>
      </c>
      <c r="E1002" s="1"/>
      <c r="F1002" s="1">
        <v>194</v>
      </c>
      <c r="G1002" s="1" t="s">
        <v>837</v>
      </c>
      <c r="H1002" s="1" t="str">
        <f t="shared" si="16"/>
        <v>194아파트중위단위전세가격</v>
      </c>
      <c r="I1002" s="1" t="s">
        <v>874</v>
      </c>
      <c r="J1002" s="13">
        <v>1099.7442455242967</v>
      </c>
      <c r="K1002" s="13">
        <v>1099.7442455242967</v>
      </c>
      <c r="L1002" s="13">
        <v>1108.2693947144076</v>
      </c>
      <c r="M1002" s="13">
        <v>1108.2693947144076</v>
      </c>
      <c r="N1002" s="13">
        <v>1108.2693947144076</v>
      </c>
      <c r="O1002" s="13">
        <v>1108.2693947144076</v>
      </c>
      <c r="P1002" s="13">
        <v>1108.2693947144076</v>
      </c>
      <c r="Q1002" s="14">
        <v>1107.848641350884</v>
      </c>
      <c r="R1002" s="14">
        <v>1107.848641350884</v>
      </c>
      <c r="S1002" s="14">
        <v>1107.848641350884</v>
      </c>
      <c r="T1002" s="14">
        <v>1107.848641350884</v>
      </c>
      <c r="U1002" s="5">
        <v>1107.848641350884</v>
      </c>
      <c r="V1002" s="5">
        <v>1107.848641350884</v>
      </c>
      <c r="W1002" s="5">
        <v>1107.848641350884</v>
      </c>
      <c r="X1002" s="5">
        <v>1107.848641350884</v>
      </c>
      <c r="Y1002" s="5">
        <v>1104.1572150575928</v>
      </c>
      <c r="Z1002" s="5">
        <v>1135.9732186109793</v>
      </c>
      <c r="AA1002" s="5">
        <v>1135.9732186109793</v>
      </c>
      <c r="AB1002" s="5">
        <v>1108.2693947144076</v>
      </c>
      <c r="AC1002" s="5">
        <v>1108.2693947144076</v>
      </c>
    </row>
    <row r="1003" spans="1:29" s="5" customFormat="1">
      <c r="A1003" s="1" t="s">
        <v>524</v>
      </c>
      <c r="B1003" s="1" t="s">
        <v>550</v>
      </c>
      <c r="C1003" s="1"/>
      <c r="D1003" s="1" t="s">
        <v>658</v>
      </c>
      <c r="E1003" s="1"/>
      <c r="F1003" s="1">
        <v>195</v>
      </c>
      <c r="G1003" s="1" t="s">
        <v>837</v>
      </c>
      <c r="H1003" s="1" t="str">
        <f t="shared" si="16"/>
        <v>195아파트중위단위전세가격</v>
      </c>
      <c r="I1003" s="1" t="s">
        <v>874</v>
      </c>
      <c r="J1003" s="13">
        <v>1010.2421585883845</v>
      </c>
      <c r="K1003" s="13">
        <v>1016.6128971359631</v>
      </c>
      <c r="L1003" s="13">
        <v>1024.6748637839789</v>
      </c>
      <c r="M1003" s="13">
        <v>1061.8495770620334</v>
      </c>
      <c r="N1003" s="13">
        <v>1064.6446848570927</v>
      </c>
      <c r="O1003" s="13">
        <v>1064.6446848570927</v>
      </c>
      <c r="P1003" s="13">
        <v>1069.2300529475162</v>
      </c>
      <c r="Q1003" s="14">
        <v>1069.2300529475162</v>
      </c>
      <c r="R1003" s="14">
        <v>1079.1612789300098</v>
      </c>
      <c r="S1003" s="14">
        <v>1083.564223771564</v>
      </c>
      <c r="T1003" s="14">
        <v>1083.564223771564</v>
      </c>
      <c r="U1003" s="5">
        <v>1083.564223771564</v>
      </c>
      <c r="V1003" s="5">
        <v>1090.7812443808566</v>
      </c>
      <c r="W1003" s="5">
        <v>1091.5484612242522</v>
      </c>
      <c r="X1003" s="5">
        <v>1091.5484612242522</v>
      </c>
      <c r="Y1003" s="5">
        <v>1091.5484612242522</v>
      </c>
      <c r="Z1003" s="5">
        <v>1093.5637776289275</v>
      </c>
      <c r="AA1003" s="5">
        <v>1096.1569228990095</v>
      </c>
      <c r="AB1003" s="5">
        <v>1096.1569228990095</v>
      </c>
      <c r="AC1003" s="5">
        <v>1097.5790163851802</v>
      </c>
    </row>
    <row r="1004" spans="1:29" s="5" customFormat="1">
      <c r="A1004" s="1" t="s">
        <v>524</v>
      </c>
      <c r="B1004" s="1" t="s">
        <v>550</v>
      </c>
      <c r="C1004" s="1"/>
      <c r="D1004" s="1" t="s">
        <v>659</v>
      </c>
      <c r="E1004" s="1"/>
      <c r="F1004" s="1">
        <v>196</v>
      </c>
      <c r="G1004" s="1" t="s">
        <v>837</v>
      </c>
      <c r="H1004" s="1" t="str">
        <f t="shared" si="16"/>
        <v>196아파트중위단위전세가격</v>
      </c>
      <c r="I1004" s="1" t="s">
        <v>874</v>
      </c>
      <c r="J1004" s="13">
        <v>833.30694300280265</v>
      </c>
      <c r="K1004" s="13">
        <v>867.63646134867417</v>
      </c>
      <c r="L1004" s="13">
        <v>867.63646134867417</v>
      </c>
      <c r="M1004" s="13">
        <v>867.63646134867417</v>
      </c>
      <c r="N1004" s="13">
        <v>867.63646134867417</v>
      </c>
      <c r="O1004" s="13">
        <v>867.63646134867417</v>
      </c>
      <c r="P1004" s="13">
        <v>869.70526654855848</v>
      </c>
      <c r="Q1004" s="14">
        <v>882.45675961877873</v>
      </c>
      <c r="R1004" s="14">
        <v>885.81091963279107</v>
      </c>
      <c r="S1004" s="14">
        <v>885.81091963279107</v>
      </c>
      <c r="T1004" s="14">
        <v>890.31999584517348</v>
      </c>
      <c r="U1004" s="5">
        <v>890.31999584517348</v>
      </c>
      <c r="V1004" s="5">
        <v>890.31999584517348</v>
      </c>
      <c r="W1004" s="5">
        <v>886.27506884501304</v>
      </c>
      <c r="X1004" s="5">
        <v>885.81091963279107</v>
      </c>
      <c r="Y1004" s="5">
        <v>885.27793744255678</v>
      </c>
      <c r="Z1004" s="5">
        <v>885.27793744255678</v>
      </c>
      <c r="AA1004" s="5">
        <v>877.84518944852289</v>
      </c>
      <c r="AB1004" s="5">
        <v>877.84518944852289</v>
      </c>
      <c r="AC1004" s="5">
        <v>877.84518944852289</v>
      </c>
    </row>
    <row r="1005" spans="1:29" s="5" customFormat="1">
      <c r="A1005" s="1" t="s">
        <v>524</v>
      </c>
      <c r="B1005" s="1" t="s">
        <v>550</v>
      </c>
      <c r="C1005" s="1"/>
      <c r="D1005" s="1" t="s">
        <v>660</v>
      </c>
      <c r="E1005" s="1"/>
      <c r="F1005" s="1">
        <v>197</v>
      </c>
      <c r="G1005" s="1" t="s">
        <v>837</v>
      </c>
      <c r="H1005" s="1" t="str">
        <f t="shared" si="16"/>
        <v>197아파트중위단위전세가격</v>
      </c>
      <c r="I1005" s="1" t="s">
        <v>874</v>
      </c>
      <c r="J1005" s="13">
        <v>977.08894878706201</v>
      </c>
      <c r="K1005" s="13">
        <v>977.08894878706201</v>
      </c>
      <c r="L1005" s="13">
        <v>977.08894878706201</v>
      </c>
      <c r="M1005" s="13">
        <v>977.08894878706201</v>
      </c>
      <c r="N1005" s="13">
        <v>977.08894878706201</v>
      </c>
      <c r="O1005" s="13">
        <v>977.08894878706201</v>
      </c>
      <c r="P1005" s="13">
        <v>977.08894878706201</v>
      </c>
      <c r="Q1005" s="14">
        <v>977.08894878706201</v>
      </c>
      <c r="R1005" s="14">
        <v>977.08894878706201</v>
      </c>
      <c r="S1005" s="14">
        <v>977.08894878706201</v>
      </c>
      <c r="T1005" s="14">
        <v>992.43288844302276</v>
      </c>
      <c r="U1005" s="5">
        <v>992.43288844302276</v>
      </c>
      <c r="V1005" s="5">
        <v>977.9527034922628</v>
      </c>
      <c r="W1005" s="5">
        <v>992.43288844302276</v>
      </c>
      <c r="X1005" s="5">
        <v>992.43288844302276</v>
      </c>
      <c r="Y1005" s="5">
        <v>992.43288844302276</v>
      </c>
      <c r="Z1005" s="5">
        <v>964.73238504445226</v>
      </c>
      <c r="AA1005" s="5">
        <v>958.79109561444579</v>
      </c>
      <c r="AB1005" s="5">
        <v>941.47552752050649</v>
      </c>
      <c r="AC1005" s="5">
        <v>941.47552752050649</v>
      </c>
    </row>
    <row r="1006" spans="1:29" s="5" customFormat="1">
      <c r="A1006" s="1" t="s">
        <v>524</v>
      </c>
      <c r="B1006" s="1" t="s">
        <v>550</v>
      </c>
      <c r="C1006" s="1"/>
      <c r="D1006" s="1" t="s">
        <v>661</v>
      </c>
      <c r="E1006" s="1"/>
      <c r="F1006" s="1">
        <v>198</v>
      </c>
      <c r="G1006" s="1" t="s">
        <v>837</v>
      </c>
      <c r="H1006" s="1" t="str">
        <f t="shared" si="16"/>
        <v>198아파트중위단위전세가격</v>
      </c>
      <c r="I1006" s="1" t="s">
        <v>874</v>
      </c>
      <c r="J1006" s="13">
        <v>1007.6582023377671</v>
      </c>
      <c r="K1006" s="13">
        <v>1007.6951264199341</v>
      </c>
      <c r="L1006" s="13">
        <v>1007.6951264199341</v>
      </c>
      <c r="M1006" s="13">
        <v>1007.6951264199341</v>
      </c>
      <c r="N1006" s="13">
        <v>1007.6766643788505</v>
      </c>
      <c r="O1006" s="13">
        <v>1007.6766643788505</v>
      </c>
      <c r="P1006" s="13">
        <v>1007.6766643788505</v>
      </c>
      <c r="Q1006" s="14">
        <v>1006.5425264217413</v>
      </c>
      <c r="R1006" s="14">
        <v>1005.6139531200471</v>
      </c>
      <c r="S1006" s="14">
        <v>984.44200077610481</v>
      </c>
      <c r="T1006" s="14">
        <v>984.44200077610481</v>
      </c>
      <c r="U1006" s="5">
        <v>984.44200077610481</v>
      </c>
      <c r="V1006" s="5">
        <v>984.44200077610481</v>
      </c>
      <c r="W1006" s="5">
        <v>981.37896326119778</v>
      </c>
      <c r="X1006" s="5">
        <v>974.2692980264801</v>
      </c>
      <c r="Y1006" s="5">
        <v>974.2692980264801</v>
      </c>
      <c r="Z1006" s="5">
        <v>974.2692980264801</v>
      </c>
      <c r="AA1006" s="5">
        <v>974.2692980264801</v>
      </c>
      <c r="AB1006" s="5">
        <v>965.94221000915979</v>
      </c>
      <c r="AC1006" s="5">
        <v>965.94221000915979</v>
      </c>
    </row>
    <row r="1007" spans="1:29" s="5" customFormat="1">
      <c r="A1007" s="1" t="s">
        <v>524</v>
      </c>
      <c r="B1007" s="1" t="s">
        <v>550</v>
      </c>
      <c r="C1007" s="1"/>
      <c r="D1007" s="1" t="s">
        <v>662</v>
      </c>
      <c r="E1007" s="1"/>
      <c r="F1007" s="1">
        <v>199</v>
      </c>
      <c r="G1007" s="1" t="s">
        <v>837</v>
      </c>
      <c r="H1007" s="1" t="str">
        <f t="shared" si="16"/>
        <v>199아파트중위단위전세가격</v>
      </c>
      <c r="I1007" s="1" t="s">
        <v>874</v>
      </c>
      <c r="J1007" s="13">
        <v>824.99561172546953</v>
      </c>
      <c r="K1007" s="13">
        <v>824.99561172546953</v>
      </c>
      <c r="L1007" s="13">
        <v>824.99561172546953</v>
      </c>
      <c r="M1007" s="13">
        <v>824.99561172546953</v>
      </c>
      <c r="N1007" s="13">
        <v>824.99561172546953</v>
      </c>
      <c r="O1007" s="13">
        <v>877.65490609092501</v>
      </c>
      <c r="P1007" s="13">
        <v>877.65490609092501</v>
      </c>
      <c r="Q1007" s="14">
        <v>877.65490609092501</v>
      </c>
      <c r="R1007" s="14">
        <v>877.65490609092501</v>
      </c>
      <c r="S1007" s="14">
        <v>877.65490609092501</v>
      </c>
      <c r="T1007" s="14">
        <v>877.65490609092501</v>
      </c>
      <c r="U1007" s="5">
        <v>877.65490609092501</v>
      </c>
      <c r="V1007" s="5">
        <v>877.65490609092501</v>
      </c>
      <c r="W1007" s="5">
        <v>868.87835703001576</v>
      </c>
      <c r="X1007" s="5">
        <v>877.65490609092501</v>
      </c>
      <c r="Y1007" s="5">
        <v>877.65490609092501</v>
      </c>
      <c r="Z1007" s="5">
        <v>877.65490609092501</v>
      </c>
      <c r="AA1007" s="5">
        <v>877.65490609092501</v>
      </c>
      <c r="AB1007" s="5">
        <v>877.65490609092501</v>
      </c>
      <c r="AC1007" s="5">
        <v>881.74906427728604</v>
      </c>
    </row>
    <row r="1008" spans="1:29" s="5" customFormat="1">
      <c r="A1008" s="1" t="s">
        <v>524</v>
      </c>
      <c r="B1008" s="1" t="s">
        <v>551</v>
      </c>
      <c r="C1008" s="1"/>
      <c r="D1008" s="1"/>
      <c r="E1008" s="1"/>
      <c r="F1008" s="1">
        <v>200</v>
      </c>
      <c r="G1008" s="1" t="s">
        <v>837</v>
      </c>
      <c r="H1008" s="1" t="str">
        <f t="shared" si="16"/>
        <v>200아파트중위단위전세가격</v>
      </c>
      <c r="I1008" s="1" t="s">
        <v>874</v>
      </c>
      <c r="J1008" s="13">
        <v>1278.9566228485835</v>
      </c>
      <c r="K1008" s="13">
        <v>1283.2767633675928</v>
      </c>
      <c r="L1008" s="13">
        <v>1294.7673400820536</v>
      </c>
      <c r="M1008" s="13">
        <v>1302.7998314015349</v>
      </c>
      <c r="N1008" s="13">
        <v>1307.4632652419721</v>
      </c>
      <c r="O1008" s="13">
        <v>1311.1714239179571</v>
      </c>
      <c r="P1008" s="13">
        <v>1310.8955174773007</v>
      </c>
      <c r="Q1008" s="14">
        <v>1309.6056018045006</v>
      </c>
      <c r="R1008" s="14">
        <v>1308.4489191486971</v>
      </c>
      <c r="S1008" s="14">
        <v>1311.1920580373512</v>
      </c>
      <c r="T1008" s="14">
        <v>1313.8556786655049</v>
      </c>
      <c r="U1008" s="5">
        <v>1325.4957592958237</v>
      </c>
      <c r="V1008" s="5">
        <v>1329.892762181019</v>
      </c>
      <c r="W1008" s="5">
        <v>1330.7598296437382</v>
      </c>
      <c r="X1008" s="5">
        <v>1330.4265599390123</v>
      </c>
      <c r="Y1008" s="5">
        <v>1338.1056049189528</v>
      </c>
      <c r="Z1008" s="5">
        <v>1336.1011899031162</v>
      </c>
      <c r="AA1008" s="5">
        <v>1336.9180970679247</v>
      </c>
      <c r="AB1008" s="5">
        <v>1336.0163539911555</v>
      </c>
      <c r="AC1008" s="5">
        <v>1332.4566920308685</v>
      </c>
    </row>
    <row r="1009" spans="1:29" s="5" customFormat="1">
      <c r="A1009" s="1" t="s">
        <v>524</v>
      </c>
      <c r="B1009" s="1" t="s">
        <v>551</v>
      </c>
      <c r="C1009" s="1"/>
      <c r="D1009" s="1" t="s">
        <v>663</v>
      </c>
      <c r="E1009" s="1"/>
      <c r="F1009" s="1">
        <v>201</v>
      </c>
      <c r="G1009" s="1" t="s">
        <v>837</v>
      </c>
      <c r="H1009" s="1" t="str">
        <f t="shared" si="16"/>
        <v>201아파트중위단위전세가격</v>
      </c>
      <c r="I1009" s="1" t="s">
        <v>874</v>
      </c>
      <c r="J1009" s="13">
        <v>1501.9661715004893</v>
      </c>
      <c r="K1009" s="13">
        <v>1501.9661715004893</v>
      </c>
      <c r="L1009" s="13">
        <v>1520.1982508569508</v>
      </c>
      <c r="M1009" s="13">
        <v>1523.8798282343041</v>
      </c>
      <c r="N1009" s="13">
        <v>1523.8798282343041</v>
      </c>
      <c r="O1009" s="13">
        <v>1526.1296570346085</v>
      </c>
      <c r="P1009" s="13">
        <v>1523.8798282343041</v>
      </c>
      <c r="Q1009" s="14">
        <v>1520.8735824826331</v>
      </c>
      <c r="R1009" s="14">
        <v>1518.3197165376234</v>
      </c>
      <c r="S1009" s="14">
        <v>1518.3197165376234</v>
      </c>
      <c r="T1009" s="14">
        <v>1518.3197165376234</v>
      </c>
      <c r="U1009" s="5">
        <v>1517.3638853603313</v>
      </c>
      <c r="V1009" s="5">
        <v>1519.8671053436678</v>
      </c>
      <c r="W1009" s="5">
        <v>1519.8671053436678</v>
      </c>
      <c r="X1009" s="5">
        <v>1522.4044457653567</v>
      </c>
      <c r="Y1009" s="5">
        <v>1531.2076276691018</v>
      </c>
      <c r="Z1009" s="5">
        <v>1531.9831959082073</v>
      </c>
      <c r="AA1009" s="5">
        <v>1531.9831959082073</v>
      </c>
      <c r="AB1009" s="5">
        <v>1529.1786633995223</v>
      </c>
      <c r="AC1009" s="5">
        <v>1524.4345924305919</v>
      </c>
    </row>
    <row r="1010" spans="1:29" s="5" customFormat="1">
      <c r="A1010" s="1" t="s">
        <v>524</v>
      </c>
      <c r="B1010" s="1" t="s">
        <v>551</v>
      </c>
      <c r="C1010" s="1"/>
      <c r="D1010" s="1" t="s">
        <v>663</v>
      </c>
      <c r="E1010" s="1" t="s">
        <v>664</v>
      </c>
      <c r="F1010" s="1">
        <v>202</v>
      </c>
      <c r="G1010" s="1" t="s">
        <v>837</v>
      </c>
      <c r="H1010" s="1" t="str">
        <f t="shared" si="16"/>
        <v>202아파트중위단위전세가격</v>
      </c>
      <c r="I1010" s="1" t="s">
        <v>874</v>
      </c>
      <c r="J1010" s="13">
        <v>1352.9482413995661</v>
      </c>
      <c r="K1010" s="13">
        <v>1352.9482413995661</v>
      </c>
      <c r="L1010" s="13">
        <v>1359.7416695238169</v>
      </c>
      <c r="M1010" s="13">
        <v>1370.6048971348009</v>
      </c>
      <c r="N1010" s="13">
        <v>1370.6048971348009</v>
      </c>
      <c r="O1010" s="13">
        <v>1377.2434652914271</v>
      </c>
      <c r="P1010" s="13">
        <v>1370.6048971348009</v>
      </c>
      <c r="Q1010" s="14">
        <v>1370.6048971348009</v>
      </c>
      <c r="R1010" s="14">
        <v>1370.6048971348009</v>
      </c>
      <c r="S1010" s="14">
        <v>1370.6048971348009</v>
      </c>
      <c r="T1010" s="14">
        <v>1370.6048971348009</v>
      </c>
      <c r="U1010" s="5">
        <v>1370.6048971348009</v>
      </c>
      <c r="V1010" s="5">
        <v>1377.8990752648297</v>
      </c>
      <c r="W1010" s="5">
        <v>1377.8990752648297</v>
      </c>
      <c r="X1010" s="5">
        <v>1377.8990752648297</v>
      </c>
      <c r="Y1010" s="5">
        <v>1383.9732970171885</v>
      </c>
      <c r="Z1010" s="5">
        <v>1386.2332393816978</v>
      </c>
      <c r="AA1010" s="5">
        <v>1386.2332393816978</v>
      </c>
      <c r="AB1010" s="5">
        <v>1378.0610612167811</v>
      </c>
      <c r="AC1010" s="5">
        <v>1383.8147564693923</v>
      </c>
    </row>
    <row r="1011" spans="1:29" s="5" customFormat="1">
      <c r="A1011" s="1" t="s">
        <v>524</v>
      </c>
      <c r="B1011" s="1" t="s">
        <v>551</v>
      </c>
      <c r="C1011" s="1"/>
      <c r="D1011" s="1" t="s">
        <v>663</v>
      </c>
      <c r="E1011" s="1" t="s">
        <v>665</v>
      </c>
      <c r="F1011" s="1">
        <v>203</v>
      </c>
      <c r="G1011" s="1" t="s">
        <v>837</v>
      </c>
      <c r="H1011" s="1" t="str">
        <f t="shared" si="16"/>
        <v>203아파트중위단위전세가격</v>
      </c>
      <c r="I1011" s="1" t="s">
        <v>874</v>
      </c>
      <c r="J1011" s="13">
        <v>1578.3582293746611</v>
      </c>
      <c r="K1011" s="13">
        <v>1578.3582293746611</v>
      </c>
      <c r="L1011" s="13">
        <v>1602.4541809936193</v>
      </c>
      <c r="M1011" s="13">
        <v>1602.4541809936193</v>
      </c>
      <c r="N1011" s="13">
        <v>1602.4541809936193</v>
      </c>
      <c r="O1011" s="13">
        <v>1602.4541809936193</v>
      </c>
      <c r="P1011" s="13">
        <v>1602.4541809936193</v>
      </c>
      <c r="Q1011" s="14">
        <v>1597.9068233818512</v>
      </c>
      <c r="R1011" s="14">
        <v>1594.0437520617438</v>
      </c>
      <c r="S1011" s="14">
        <v>1594.0437520617438</v>
      </c>
      <c r="T1011" s="14">
        <v>1594.0437520617438</v>
      </c>
      <c r="U1011" s="5">
        <v>1594.0437520617438</v>
      </c>
      <c r="V1011" s="5">
        <v>1594.0437520617438</v>
      </c>
      <c r="W1011" s="5">
        <v>1594.0437520617438</v>
      </c>
      <c r="X1011" s="5">
        <v>1597.9068233818512</v>
      </c>
      <c r="Y1011" s="5">
        <v>1608.1358552670654</v>
      </c>
      <c r="Z1011" s="5">
        <v>1608.1358552670654</v>
      </c>
      <c r="AA1011" s="5">
        <v>1608.1358552670654</v>
      </c>
      <c r="AB1011" s="5">
        <v>1608.1358552670654</v>
      </c>
      <c r="AC1011" s="5">
        <v>1597.9068233818512</v>
      </c>
    </row>
    <row r="1012" spans="1:29" s="5" customFormat="1">
      <c r="A1012" s="1" t="s">
        <v>524</v>
      </c>
      <c r="B1012" s="1" t="s">
        <v>551</v>
      </c>
      <c r="C1012" s="1"/>
      <c r="D1012" s="1" t="s">
        <v>666</v>
      </c>
      <c r="E1012" s="1"/>
      <c r="F1012" s="1">
        <v>204</v>
      </c>
      <c r="G1012" s="1" t="s">
        <v>837</v>
      </c>
      <c r="H1012" s="1" t="str">
        <f t="shared" si="16"/>
        <v>204아파트중위단위전세가격</v>
      </c>
      <c r="I1012" s="1" t="s">
        <v>874</v>
      </c>
      <c r="J1012" s="13">
        <v>1199.3189757022556</v>
      </c>
      <c r="K1012" s="13">
        <v>1199.3189757022556</v>
      </c>
      <c r="L1012" s="13">
        <v>1199.3189757022556</v>
      </c>
      <c r="M1012" s="13">
        <v>1235.4394634662901</v>
      </c>
      <c r="N1012" s="13">
        <v>1236.328269882219</v>
      </c>
      <c r="O1012" s="13">
        <v>1236.328269882219</v>
      </c>
      <c r="P1012" s="13">
        <v>1236.328269882219</v>
      </c>
      <c r="Q1012" s="14">
        <v>1236.328269882219</v>
      </c>
      <c r="R1012" s="14">
        <v>1236.328269882219</v>
      </c>
      <c r="S1012" s="14">
        <v>1248.1028248334783</v>
      </c>
      <c r="T1012" s="14">
        <v>1251.4617440694956</v>
      </c>
      <c r="U1012" s="5">
        <v>1254.6024475870834</v>
      </c>
      <c r="V1012" s="5">
        <v>1254.6024475870834</v>
      </c>
      <c r="W1012" s="5">
        <v>1256.2814070351758</v>
      </c>
      <c r="X1012" s="5">
        <v>1247.9061976549413</v>
      </c>
      <c r="Y1012" s="5">
        <v>1247.9061976549413</v>
      </c>
      <c r="Z1012" s="5">
        <v>1231.1557788944724</v>
      </c>
      <c r="AA1012" s="5">
        <v>1221.7226205580323</v>
      </c>
      <c r="AB1012" s="5">
        <v>1229.5978765038508</v>
      </c>
      <c r="AC1012" s="5">
        <v>1221.2226671236162</v>
      </c>
    </row>
    <row r="1013" spans="1:29" s="5" customFormat="1">
      <c r="A1013" s="1" t="s">
        <v>524</v>
      </c>
      <c r="B1013" s="1" t="s">
        <v>551</v>
      </c>
      <c r="C1013" s="1"/>
      <c r="D1013" s="1" t="s">
        <v>667</v>
      </c>
      <c r="E1013" s="1"/>
      <c r="F1013" s="1">
        <v>205</v>
      </c>
      <c r="G1013" s="1" t="s">
        <v>837</v>
      </c>
      <c r="H1013" s="1" t="str">
        <f t="shared" si="16"/>
        <v>205아파트중위단위전세가격</v>
      </c>
      <c r="I1013" s="1" t="s">
        <v>874</v>
      </c>
      <c r="J1013" s="13">
        <v>718.67461164953556</v>
      </c>
      <c r="K1013" s="13">
        <v>750.39401363551451</v>
      </c>
      <c r="L1013" s="13">
        <v>762.43160398297277</v>
      </c>
      <c r="M1013" s="13">
        <v>765.08941129194295</v>
      </c>
      <c r="N1013" s="13">
        <v>795.22367978472926</v>
      </c>
      <c r="O1013" s="13">
        <v>800.32025620496393</v>
      </c>
      <c r="P1013" s="13">
        <v>800.23346952388897</v>
      </c>
      <c r="Q1013" s="14">
        <v>802.16875931928985</v>
      </c>
      <c r="R1013" s="14">
        <v>812.43376898622387</v>
      </c>
      <c r="S1013" s="14">
        <v>820.67575252328641</v>
      </c>
      <c r="T1013" s="14">
        <v>842.06981069678295</v>
      </c>
      <c r="U1013" s="5">
        <v>854.46409582737658</v>
      </c>
      <c r="V1013" s="5">
        <v>882.48659172727935</v>
      </c>
      <c r="W1013" s="5">
        <v>882.48659172727935</v>
      </c>
      <c r="X1013" s="5">
        <v>875.34694422204439</v>
      </c>
      <c r="Y1013" s="5">
        <v>892.98882074675748</v>
      </c>
      <c r="Z1013" s="5">
        <v>888.30629908193146</v>
      </c>
      <c r="AA1013" s="5">
        <v>903.80158930512539</v>
      </c>
      <c r="AB1013" s="5">
        <v>906.16634703287991</v>
      </c>
      <c r="AC1013" s="5">
        <v>906.16634703287991</v>
      </c>
    </row>
    <row r="1014" spans="1:29" s="5" customFormat="1">
      <c r="A1014" s="1" t="s">
        <v>524</v>
      </c>
      <c r="B1014" s="1" t="s">
        <v>551</v>
      </c>
      <c r="C1014" s="1"/>
      <c r="D1014" s="1" t="s">
        <v>668</v>
      </c>
      <c r="E1014" s="1"/>
      <c r="F1014" s="1">
        <v>206</v>
      </c>
      <c r="G1014" s="1" t="s">
        <v>837</v>
      </c>
      <c r="H1014" s="1" t="str">
        <f t="shared" si="16"/>
        <v>206아파트중위단위전세가격</v>
      </c>
      <c r="I1014" s="1" t="s">
        <v>874</v>
      </c>
      <c r="J1014" s="13">
        <v>1326.3466080026872</v>
      </c>
      <c r="K1014" s="13">
        <v>1326.3466080026872</v>
      </c>
      <c r="L1014" s="13">
        <v>1326.3466080026872</v>
      </c>
      <c r="M1014" s="13">
        <v>1326.3466080026872</v>
      </c>
      <c r="N1014" s="13">
        <v>1326.3466080026872</v>
      </c>
      <c r="O1014" s="13">
        <v>1326.3466080026872</v>
      </c>
      <c r="P1014" s="13">
        <v>1326.3466080026872</v>
      </c>
      <c r="Q1014" s="14">
        <v>1326.3466080026872</v>
      </c>
      <c r="R1014" s="14">
        <v>1318.6454736255935</v>
      </c>
      <c r="S1014" s="14">
        <v>1318.6454736255935</v>
      </c>
      <c r="T1014" s="14">
        <v>1318.6454736255935</v>
      </c>
      <c r="U1014" s="5">
        <v>1439.9251528804975</v>
      </c>
      <c r="V1014" s="5">
        <v>1434.040723081745</v>
      </c>
      <c r="W1014" s="5">
        <v>1434.040723081745</v>
      </c>
      <c r="X1014" s="5">
        <v>1434.040723081745</v>
      </c>
      <c r="Y1014" s="5">
        <v>1439.9595218970383</v>
      </c>
      <c r="Z1014" s="5">
        <v>1439.9595218970383</v>
      </c>
      <c r="AA1014" s="5">
        <v>1445.8439516957908</v>
      </c>
      <c r="AB1014" s="5">
        <v>1445.8439516957908</v>
      </c>
      <c r="AC1014" s="5">
        <v>1445.8439516957908</v>
      </c>
    </row>
    <row r="1015" spans="1:29" s="5" customFormat="1">
      <c r="A1015" s="1" t="s">
        <v>524</v>
      </c>
      <c r="B1015" s="1" t="s">
        <v>551</v>
      </c>
      <c r="C1015" s="1"/>
      <c r="D1015" s="1" t="s">
        <v>669</v>
      </c>
      <c r="E1015" s="1"/>
      <c r="F1015" s="1">
        <v>207</v>
      </c>
      <c r="G1015" s="1" t="s">
        <v>837</v>
      </c>
      <c r="H1015" s="1" t="str">
        <f t="shared" si="16"/>
        <v>207아파트중위단위전세가격</v>
      </c>
      <c r="I1015" s="1" t="s">
        <v>874</v>
      </c>
      <c r="J1015" s="13">
        <v>617.23281092202069</v>
      </c>
      <c r="K1015" s="13">
        <v>637.63321904527709</v>
      </c>
      <c r="L1015" s="13">
        <v>642.27669025477098</v>
      </c>
      <c r="M1015" s="13">
        <v>654.31742819555006</v>
      </c>
      <c r="N1015" s="13">
        <v>682.18830374782954</v>
      </c>
      <c r="O1015" s="13">
        <v>720.33371489110016</v>
      </c>
      <c r="P1015" s="13">
        <v>739.31097957675615</v>
      </c>
      <c r="Q1015" s="14">
        <v>742.45472550882687</v>
      </c>
      <c r="R1015" s="14">
        <v>741.00837234196274</v>
      </c>
      <c r="S1015" s="14">
        <v>741.48972025615092</v>
      </c>
      <c r="T1015" s="14">
        <v>741.00837234196274</v>
      </c>
      <c r="U1015" s="5">
        <v>741.00837234196274</v>
      </c>
      <c r="V1015" s="5">
        <v>754.07281217370519</v>
      </c>
      <c r="W1015" s="5">
        <v>754.92238268245285</v>
      </c>
      <c r="X1015" s="5">
        <v>758.47189716402715</v>
      </c>
      <c r="Y1015" s="5">
        <v>762.09282214155428</v>
      </c>
      <c r="Z1015" s="5">
        <v>769.90400554194798</v>
      </c>
      <c r="AA1015" s="5">
        <v>769.90400554194798</v>
      </c>
      <c r="AB1015" s="5">
        <v>769.90400554194798</v>
      </c>
      <c r="AC1015" s="5">
        <v>771.19001377240079</v>
      </c>
    </row>
    <row r="1016" spans="1:29" s="5" customFormat="1">
      <c r="A1016" s="1" t="s">
        <v>524</v>
      </c>
      <c r="B1016" s="1" t="s">
        <v>552</v>
      </c>
      <c r="C1016" s="1"/>
      <c r="D1016" s="1"/>
      <c r="E1016" s="1"/>
      <c r="F1016" s="1">
        <v>208</v>
      </c>
      <c r="G1016" s="1" t="s">
        <v>837</v>
      </c>
      <c r="H1016" s="1" t="str">
        <f t="shared" si="16"/>
        <v>208아파트중위단위전세가격</v>
      </c>
      <c r="I1016" s="1" t="s">
        <v>874</v>
      </c>
      <c r="J1016" s="13">
        <v>1241.2782010059666</v>
      </c>
      <c r="K1016" s="13">
        <v>1245.8022056642617</v>
      </c>
      <c r="L1016" s="13">
        <v>1261.4016607988835</v>
      </c>
      <c r="M1016" s="13">
        <v>1264.3145927304226</v>
      </c>
      <c r="N1016" s="13">
        <v>1265.3809787565319</v>
      </c>
      <c r="O1016" s="13">
        <v>1269.970780417457</v>
      </c>
      <c r="P1016" s="13">
        <v>1273.6042483539038</v>
      </c>
      <c r="Q1016" s="14">
        <v>1290.019539798117</v>
      </c>
      <c r="R1016" s="14">
        <v>1298.481685353604</v>
      </c>
      <c r="S1016" s="14">
        <v>1314.7837584545127</v>
      </c>
      <c r="T1016" s="14">
        <v>1328.1714671413613</v>
      </c>
      <c r="U1016" s="5">
        <v>1368.4406355030219</v>
      </c>
      <c r="V1016" s="5">
        <v>1380.2538801717042</v>
      </c>
      <c r="W1016" s="5">
        <v>1385.6933644057158</v>
      </c>
      <c r="X1016" s="5">
        <v>1391.1139145473619</v>
      </c>
      <c r="Y1016" s="5">
        <v>1397.0547967211548</v>
      </c>
      <c r="Z1016" s="5">
        <v>1400.593929637356</v>
      </c>
      <c r="AA1016" s="5">
        <v>1401.9848003019486</v>
      </c>
      <c r="AB1016" s="5">
        <v>1401.7488698211237</v>
      </c>
      <c r="AC1016" s="5">
        <v>1406.6540019785334</v>
      </c>
    </row>
    <row r="1017" spans="1:29" s="5" customFormat="1">
      <c r="A1017" s="1" t="s">
        <v>524</v>
      </c>
      <c r="B1017" s="1" t="s">
        <v>552</v>
      </c>
      <c r="C1017" s="1"/>
      <c r="D1017" s="1" t="s">
        <v>670</v>
      </c>
      <c r="E1017" s="1"/>
      <c r="F1017" s="1">
        <v>209</v>
      </c>
      <c r="G1017" s="1" t="s">
        <v>837</v>
      </c>
      <c r="H1017" s="1" t="str">
        <f t="shared" si="16"/>
        <v>209아파트중위단위전세가격</v>
      </c>
      <c r="I1017" s="1" t="s">
        <v>874</v>
      </c>
      <c r="J1017" s="13">
        <v>1480.9971709068182</v>
      </c>
      <c r="K1017" s="13">
        <v>1481.3462231100191</v>
      </c>
      <c r="L1017" s="13">
        <v>1514.8900120350754</v>
      </c>
      <c r="M1017" s="13">
        <v>1514.8900120350754</v>
      </c>
      <c r="N1017" s="13">
        <v>1516.0064562809073</v>
      </c>
      <c r="O1017" s="13">
        <v>1521.4964281539628</v>
      </c>
      <c r="P1017" s="13">
        <v>1528.3127077808742</v>
      </c>
      <c r="Q1017" s="14">
        <v>1556.0644451047133</v>
      </c>
      <c r="R1017" s="14">
        <v>1556.0644451047133</v>
      </c>
      <c r="S1017" s="14">
        <v>1586.3122522108533</v>
      </c>
      <c r="T1017" s="14">
        <v>1606.0505384598623</v>
      </c>
      <c r="U1017" s="5">
        <v>1649.4014580185922</v>
      </c>
      <c r="V1017" s="5">
        <v>1666.2094048538395</v>
      </c>
      <c r="W1017" s="5">
        <v>1667.798136615562</v>
      </c>
      <c r="X1017" s="5">
        <v>1677.870505956018</v>
      </c>
      <c r="Y1017" s="5">
        <v>1685.6565575972563</v>
      </c>
      <c r="Z1017" s="5">
        <v>1689.7099980164892</v>
      </c>
      <c r="AA1017" s="5">
        <v>1689.7099980164892</v>
      </c>
      <c r="AB1017" s="5">
        <v>1689.7099980164892</v>
      </c>
      <c r="AC1017" s="5">
        <v>1699.7251651854604</v>
      </c>
    </row>
    <row r="1018" spans="1:29" s="5" customFormat="1">
      <c r="A1018" s="1" t="s">
        <v>524</v>
      </c>
      <c r="B1018" s="1" t="s">
        <v>552</v>
      </c>
      <c r="C1018" s="1"/>
      <c r="D1018" s="1" t="s">
        <v>670</v>
      </c>
      <c r="E1018" s="1" t="s">
        <v>671</v>
      </c>
      <c r="F1018" s="1">
        <v>210</v>
      </c>
      <c r="G1018" s="1" t="s">
        <v>837</v>
      </c>
      <c r="H1018" s="1" t="str">
        <f t="shared" si="16"/>
        <v>210아파트중위단위전세가격</v>
      </c>
      <c r="I1018" s="1" t="s">
        <v>874</v>
      </c>
      <c r="J1018" s="13">
        <v>1327.0470598886682</v>
      </c>
      <c r="K1018" s="13">
        <v>1327.0470598886682</v>
      </c>
      <c r="L1018" s="13">
        <v>1324.5473824710939</v>
      </c>
      <c r="M1018" s="13">
        <v>1324.5473824710939</v>
      </c>
      <c r="N1018" s="13">
        <v>1324.5473824710939</v>
      </c>
      <c r="O1018" s="13">
        <v>1324.1660300483829</v>
      </c>
      <c r="P1018" s="13">
        <v>1324.1660300483829</v>
      </c>
      <c r="Q1018" s="14">
        <v>1351.4778893390599</v>
      </c>
      <c r="R1018" s="14">
        <v>1351.4778893390599</v>
      </c>
      <c r="S1018" s="14">
        <v>1351.4778893390599</v>
      </c>
      <c r="T1018" s="14">
        <v>1359.1369930973306</v>
      </c>
      <c r="U1018" s="5">
        <v>1406.2953619742163</v>
      </c>
      <c r="V1018" s="5">
        <v>1448.0120242918497</v>
      </c>
      <c r="W1018" s="5">
        <v>1451.9551939762093</v>
      </c>
      <c r="X1018" s="5">
        <v>1476.9544181308886</v>
      </c>
      <c r="Y1018" s="5">
        <v>1496.2790917682448</v>
      </c>
      <c r="Z1018" s="5">
        <v>1506.3395713051727</v>
      </c>
      <c r="AA1018" s="5">
        <v>1506.3395713051727</v>
      </c>
      <c r="AB1018" s="5">
        <v>1506.3395713051727</v>
      </c>
      <c r="AC1018" s="5">
        <v>1531.1968219222722</v>
      </c>
    </row>
    <row r="1019" spans="1:29" s="5" customFormat="1">
      <c r="A1019" s="1" t="s">
        <v>524</v>
      </c>
      <c r="B1019" s="1" t="s">
        <v>552</v>
      </c>
      <c r="C1019" s="1"/>
      <c r="D1019" s="1" t="s">
        <v>670</v>
      </c>
      <c r="E1019" s="1" t="s">
        <v>672</v>
      </c>
      <c r="F1019" s="1">
        <v>211</v>
      </c>
      <c r="G1019" s="1" t="s">
        <v>837</v>
      </c>
      <c r="H1019" s="1" t="str">
        <f t="shared" si="16"/>
        <v>211아파트중위단위전세가격</v>
      </c>
      <c r="I1019" s="1" t="s">
        <v>874</v>
      </c>
      <c r="J1019" s="13">
        <v>1589.2231963974878</v>
      </c>
      <c r="K1019" s="13">
        <v>1589.8176302531695</v>
      </c>
      <c r="L1019" s="13">
        <v>1648.6997647069907</v>
      </c>
      <c r="M1019" s="13">
        <v>1648.6997647069907</v>
      </c>
      <c r="N1019" s="13">
        <v>1650.6010627123244</v>
      </c>
      <c r="O1019" s="13">
        <v>1660.2185411438045</v>
      </c>
      <c r="P1019" s="13">
        <v>1671.8266253869967</v>
      </c>
      <c r="Q1019" s="14">
        <v>1699.887594389299</v>
      </c>
      <c r="R1019" s="14">
        <v>1699.887594389299</v>
      </c>
      <c r="S1019" s="14">
        <v>1751.3994325588528</v>
      </c>
      <c r="T1019" s="14">
        <v>1779.6293132828732</v>
      </c>
      <c r="U1019" s="5">
        <v>1813.4450170101395</v>
      </c>
      <c r="V1019" s="5">
        <v>1813.4450170101395</v>
      </c>
      <c r="W1019" s="5">
        <v>1813.4450170101395</v>
      </c>
      <c r="X1019" s="5">
        <v>1813.4450170101395</v>
      </c>
      <c r="Y1019" s="5">
        <v>1813.4450170101395</v>
      </c>
      <c r="Z1019" s="5">
        <v>1813.4450170101395</v>
      </c>
      <c r="AA1019" s="5">
        <v>1813.4450170101395</v>
      </c>
      <c r="AB1019" s="5">
        <v>1813.4450170101395</v>
      </c>
      <c r="AC1019" s="5">
        <v>1813.4450170101395</v>
      </c>
    </row>
    <row r="1020" spans="1:29" s="5" customFormat="1">
      <c r="A1020" s="1" t="s">
        <v>524</v>
      </c>
      <c r="B1020" s="1" t="s">
        <v>552</v>
      </c>
      <c r="C1020" s="1"/>
      <c r="D1020" s="1" t="s">
        <v>673</v>
      </c>
      <c r="E1020" s="1"/>
      <c r="F1020" s="1">
        <v>212</v>
      </c>
      <c r="G1020" s="1" t="s">
        <v>837</v>
      </c>
      <c r="H1020" s="1" t="str">
        <f t="shared" si="16"/>
        <v>212아파트중위단위전세가격</v>
      </c>
      <c r="I1020" s="1" t="s">
        <v>874</v>
      </c>
      <c r="J1020" s="13">
        <v>1054.7464455304362</v>
      </c>
      <c r="K1020" s="13">
        <v>1058.9481262027052</v>
      </c>
      <c r="L1020" s="13">
        <v>1058.9481262027052</v>
      </c>
      <c r="M1020" s="13">
        <v>1059.0727229936456</v>
      </c>
      <c r="N1020" s="13">
        <v>1059.0727229936456</v>
      </c>
      <c r="O1020" s="13">
        <v>1059.0727229936456</v>
      </c>
      <c r="P1020" s="13">
        <v>1059.0727229936456</v>
      </c>
      <c r="Q1020" s="14">
        <v>1059.0727229936456</v>
      </c>
      <c r="R1020" s="14">
        <v>1059.0727229936456</v>
      </c>
      <c r="S1020" s="14">
        <v>1059.0727229936456</v>
      </c>
      <c r="T1020" s="14">
        <v>1059.0727229936456</v>
      </c>
      <c r="U1020" s="5">
        <v>1079.1189622471725</v>
      </c>
      <c r="V1020" s="5">
        <v>1089.2043802694061</v>
      </c>
      <c r="W1020" s="5">
        <v>1091.2214638738528</v>
      </c>
      <c r="X1020" s="5">
        <v>1096.347929616657</v>
      </c>
      <c r="Y1020" s="5">
        <v>1099.2053493555577</v>
      </c>
      <c r="Z1020" s="5">
        <v>1100.0456854900115</v>
      </c>
      <c r="AA1020" s="5">
        <v>1101.726357758919</v>
      </c>
      <c r="AB1020" s="5">
        <v>1101.726357758919</v>
      </c>
      <c r="AC1020" s="5">
        <v>1102.5666938933728</v>
      </c>
    </row>
    <row r="1021" spans="1:29" s="5" customFormat="1">
      <c r="A1021" s="1" t="s">
        <v>524</v>
      </c>
      <c r="B1021" s="1" t="s">
        <v>552</v>
      </c>
      <c r="C1021" s="1"/>
      <c r="D1021" s="1" t="s">
        <v>674</v>
      </c>
      <c r="E1021" s="1"/>
      <c r="F1021" s="1">
        <v>213</v>
      </c>
      <c r="G1021" s="1" t="s">
        <v>837</v>
      </c>
      <c r="H1021" s="1" t="str">
        <f t="shared" si="16"/>
        <v>213아파트중위단위전세가격</v>
      </c>
      <c r="I1021" s="1" t="s">
        <v>874</v>
      </c>
      <c r="J1021" s="13">
        <v>1084.0108401084012</v>
      </c>
      <c r="K1021" s="13">
        <v>1102.942273418962</v>
      </c>
      <c r="L1021" s="13">
        <v>1123.5097120011494</v>
      </c>
      <c r="M1021" s="13">
        <v>1123.5097120011494</v>
      </c>
      <c r="N1021" s="13">
        <v>1123.5097120011494</v>
      </c>
      <c r="O1021" s="13">
        <v>1123.5097120011494</v>
      </c>
      <c r="P1021" s="13">
        <v>1123.5097120011494</v>
      </c>
      <c r="Q1021" s="14">
        <v>1123.5097120011494</v>
      </c>
      <c r="R1021" s="14">
        <v>1123.5097120011494</v>
      </c>
      <c r="S1021" s="14">
        <v>1148.5159635640402</v>
      </c>
      <c r="T1021" s="14">
        <v>1180.3481075924508</v>
      </c>
      <c r="U1021" s="5">
        <v>1225.3063265816454</v>
      </c>
      <c r="V1021" s="5">
        <v>1250.312578144536</v>
      </c>
      <c r="W1021" s="5">
        <v>1250.312578144536</v>
      </c>
      <c r="X1021" s="5">
        <v>1250.312578144536</v>
      </c>
      <c r="Y1021" s="5">
        <v>1263.3293561971764</v>
      </c>
      <c r="Z1021" s="5">
        <v>1263.3293561971764</v>
      </c>
      <c r="AA1021" s="5">
        <v>1263.3293561971764</v>
      </c>
      <c r="AB1021" s="5">
        <v>1263.3293561971764</v>
      </c>
      <c r="AC1021" s="5">
        <v>1263.3293561971764</v>
      </c>
    </row>
    <row r="1022" spans="1:29" s="5" customFormat="1">
      <c r="A1022" s="1" t="s">
        <v>524</v>
      </c>
      <c r="B1022" s="1" t="s">
        <v>552</v>
      </c>
      <c r="C1022" s="1"/>
      <c r="D1022" s="1" t="s">
        <v>675</v>
      </c>
      <c r="E1022" s="1"/>
      <c r="F1022" s="1">
        <v>214</v>
      </c>
      <c r="G1022" s="1" t="s">
        <v>837</v>
      </c>
      <c r="H1022" s="1" t="str">
        <f t="shared" si="16"/>
        <v>214아파트중위단위전세가격</v>
      </c>
      <c r="I1022" s="1" t="s">
        <v>874</v>
      </c>
      <c r="J1022" s="13">
        <v>1143.9222714239195</v>
      </c>
      <c r="K1022" s="13">
        <v>1161.3535844319867</v>
      </c>
      <c r="L1022" s="13">
        <v>1164.9759452998969</v>
      </c>
      <c r="M1022" s="13">
        <v>1175.0082622593732</v>
      </c>
      <c r="N1022" s="13">
        <v>1175.0082622593732</v>
      </c>
      <c r="O1022" s="13">
        <v>1183.6369453157513</v>
      </c>
      <c r="P1022" s="13">
        <v>1183.6369453157513</v>
      </c>
      <c r="Q1022" s="14">
        <v>1207.9842929828999</v>
      </c>
      <c r="R1022" s="14">
        <v>1241.5116469156496</v>
      </c>
      <c r="S1022" s="14">
        <v>1248.2504360823298</v>
      </c>
      <c r="T1022" s="14">
        <v>1264.2330877427999</v>
      </c>
      <c r="U1022" s="5">
        <v>1264.2330877427999</v>
      </c>
      <c r="V1022" s="5">
        <v>1270.3607171631866</v>
      </c>
      <c r="W1022" s="5">
        <v>1288.9334402941618</v>
      </c>
      <c r="X1022" s="5">
        <v>1288.9334402941618</v>
      </c>
      <c r="Y1022" s="5">
        <v>1291.3856324860099</v>
      </c>
      <c r="Z1022" s="5">
        <v>1291.3856324860099</v>
      </c>
      <c r="AA1022" s="5">
        <v>1291.3856324860099</v>
      </c>
      <c r="AB1022" s="5">
        <v>1291.3856324860099</v>
      </c>
      <c r="AC1022" s="5">
        <v>1291.3856324860099</v>
      </c>
    </row>
    <row r="1023" spans="1:29" s="5" customFormat="1">
      <c r="A1023" s="1" t="s">
        <v>524</v>
      </c>
      <c r="B1023" s="1" t="s">
        <v>552</v>
      </c>
      <c r="C1023" s="1"/>
      <c r="D1023" s="1" t="s">
        <v>676</v>
      </c>
      <c r="E1023" s="1"/>
      <c r="F1023" s="1">
        <v>215</v>
      </c>
      <c r="G1023" s="1" t="s">
        <v>837</v>
      </c>
      <c r="H1023" s="1" t="str">
        <f t="shared" si="16"/>
        <v>215아파트중위단위전세가격</v>
      </c>
      <c r="I1023" s="1" t="s">
        <v>874</v>
      </c>
      <c r="J1023" s="13">
        <v>1111.2459553754973</v>
      </c>
      <c r="K1023" s="13">
        <v>1111.2459553754973</v>
      </c>
      <c r="L1023" s="13">
        <v>1111.2459553754973</v>
      </c>
      <c r="M1023" s="13">
        <v>1119.4509213604274</v>
      </c>
      <c r="N1023" s="13">
        <v>1121.162249391175</v>
      </c>
      <c r="O1023" s="13">
        <v>1117.878525435855</v>
      </c>
      <c r="P1023" s="13">
        <v>1117.878525435855</v>
      </c>
      <c r="Q1023" s="14">
        <v>1117.878525435855</v>
      </c>
      <c r="R1023" s="14">
        <v>1117.878525435855</v>
      </c>
      <c r="S1023" s="14">
        <v>1117.878525435855</v>
      </c>
      <c r="T1023" s="14">
        <v>1101.9031119485471</v>
      </c>
      <c r="U1023" s="5">
        <v>1101.9031119485471</v>
      </c>
      <c r="V1023" s="5">
        <v>1101.9031119485471</v>
      </c>
      <c r="W1023" s="5">
        <v>1107.288097300147</v>
      </c>
      <c r="X1023" s="5">
        <v>1113.5673501739229</v>
      </c>
      <c r="Y1023" s="5">
        <v>1116.5091357671749</v>
      </c>
      <c r="Z1023" s="5">
        <v>1130.3890259587727</v>
      </c>
      <c r="AA1023" s="5">
        <v>1143.0183091785416</v>
      </c>
      <c r="AB1023" s="5">
        <v>1130.3890259587727</v>
      </c>
      <c r="AC1023" s="5">
        <v>1130.3890259587727</v>
      </c>
    </row>
    <row r="1024" spans="1:29" s="5" customFormat="1">
      <c r="A1024" s="1" t="s">
        <v>524</v>
      </c>
      <c r="B1024" s="1" t="s">
        <v>552</v>
      </c>
      <c r="C1024" s="1"/>
      <c r="D1024" s="1" t="s">
        <v>677</v>
      </c>
      <c r="E1024" s="1"/>
      <c r="F1024" s="1">
        <v>216</v>
      </c>
      <c r="G1024" s="1" t="s">
        <v>837</v>
      </c>
      <c r="H1024" s="1" t="str">
        <f t="shared" si="16"/>
        <v>216아파트중위단위전세가격</v>
      </c>
      <c r="I1024" s="1" t="s">
        <v>874</v>
      </c>
      <c r="J1024" s="13">
        <v>1168.9265914100595</v>
      </c>
      <c r="K1024" s="13">
        <v>1168.9265914100595</v>
      </c>
      <c r="L1024" s="13">
        <v>1176.6436332257772</v>
      </c>
      <c r="M1024" s="13">
        <v>1176.6436332257772</v>
      </c>
      <c r="N1024" s="13">
        <v>1176.6436332257772</v>
      </c>
      <c r="O1024" s="13">
        <v>1176.6436332257772</v>
      </c>
      <c r="P1024" s="13">
        <v>1176.6436332257772</v>
      </c>
      <c r="Q1024" s="14">
        <v>1176.6436332257772</v>
      </c>
      <c r="R1024" s="14">
        <v>1176.6436332257772</v>
      </c>
      <c r="S1024" s="14">
        <v>1176.6436332257772</v>
      </c>
      <c r="T1024" s="14">
        <v>1176.6436332257772</v>
      </c>
      <c r="U1024" s="5">
        <v>1176.6436332257772</v>
      </c>
      <c r="V1024" s="5">
        <v>1176.6436332257772</v>
      </c>
      <c r="W1024" s="5">
        <v>1177.6909688537403</v>
      </c>
      <c r="X1024" s="5">
        <v>1177.6909688537403</v>
      </c>
      <c r="Y1024" s="5">
        <v>1177.6909688537403</v>
      </c>
      <c r="Z1024" s="5">
        <v>1177.6909688537403</v>
      </c>
      <c r="AA1024" s="5">
        <v>1177.6909688537403</v>
      </c>
      <c r="AB1024" s="5">
        <v>1180.9065778708095</v>
      </c>
      <c r="AC1024" s="5">
        <v>1202.0568543643849</v>
      </c>
    </row>
    <row r="1025" spans="1:29" s="5" customFormat="1">
      <c r="A1025" s="1" t="s">
        <v>524</v>
      </c>
      <c r="B1025" s="1" t="s">
        <v>552</v>
      </c>
      <c r="C1025" s="1"/>
      <c r="D1025" s="1" t="s">
        <v>678</v>
      </c>
      <c r="E1025" s="1"/>
      <c r="F1025" s="1">
        <v>217</v>
      </c>
      <c r="G1025" s="1" t="s">
        <v>837</v>
      </c>
      <c r="H1025" s="1" t="str">
        <f t="shared" si="16"/>
        <v>217아파트중위단위전세가격</v>
      </c>
      <c r="I1025" s="1" t="s">
        <v>874</v>
      </c>
      <c r="J1025" s="13">
        <v>1189.2686761949033</v>
      </c>
      <c r="K1025" s="13">
        <v>1189.2686761949033</v>
      </c>
      <c r="L1025" s="13">
        <v>1189.2686761949033</v>
      </c>
      <c r="M1025" s="13">
        <v>1189.2686761949033</v>
      </c>
      <c r="N1025" s="13">
        <v>1189.2686761949033</v>
      </c>
      <c r="O1025" s="13">
        <v>1189.2686761949033</v>
      </c>
      <c r="P1025" s="13">
        <v>1189.2686761949033</v>
      </c>
      <c r="Q1025" s="14">
        <v>1189.2686761949033</v>
      </c>
      <c r="R1025" s="14">
        <v>1220.4281062449977</v>
      </c>
      <c r="S1025" s="14">
        <v>1238.6958169197608</v>
      </c>
      <c r="T1025" s="14">
        <v>1252.5720164609054</v>
      </c>
      <c r="U1025" s="5">
        <v>1260.631334789703</v>
      </c>
      <c r="V1025" s="5">
        <v>1263.2033512506082</v>
      </c>
      <c r="W1025" s="5">
        <v>1271.4334705075446</v>
      </c>
      <c r="X1025" s="5">
        <v>1271.4334705075446</v>
      </c>
      <c r="Y1025" s="5">
        <v>1303.0843792769856</v>
      </c>
      <c r="Z1025" s="5">
        <v>1323.529572233243</v>
      </c>
      <c r="AA1025" s="5">
        <v>1328.0635728559917</v>
      </c>
      <c r="AB1025" s="5">
        <v>1326.3031550068586</v>
      </c>
      <c r="AC1025" s="5">
        <v>1330.2793157438991</v>
      </c>
    </row>
    <row r="1026" spans="1:29" s="5" customFormat="1">
      <c r="A1026" s="1" t="s">
        <v>524</v>
      </c>
      <c r="B1026" s="1" t="s">
        <v>552</v>
      </c>
      <c r="C1026" s="1"/>
      <c r="D1026" s="1" t="s">
        <v>679</v>
      </c>
      <c r="E1026" s="1"/>
      <c r="F1026" s="1">
        <v>218</v>
      </c>
      <c r="G1026" s="1" t="s">
        <v>837</v>
      </c>
      <c r="H1026" s="1" t="str">
        <f t="shared" si="16"/>
        <v>218아파트중위단위전세가격</v>
      </c>
      <c r="I1026" s="1" t="s">
        <v>874</v>
      </c>
      <c r="J1026" s="13">
        <v>885.44891494312947</v>
      </c>
      <c r="K1026" s="13">
        <v>885.44891494312947</v>
      </c>
      <c r="L1026" s="13">
        <v>893.81571547860472</v>
      </c>
      <c r="M1026" s="13">
        <v>905.60260845361643</v>
      </c>
      <c r="N1026" s="13">
        <v>905.60260845361643</v>
      </c>
      <c r="O1026" s="13">
        <v>911.49605494112234</v>
      </c>
      <c r="P1026" s="13">
        <v>919.86285547659759</v>
      </c>
      <c r="Q1026" s="14">
        <v>929.35140253865848</v>
      </c>
      <c r="R1026" s="14">
        <v>929.35140253865848</v>
      </c>
      <c r="S1026" s="14">
        <v>933.5348028063961</v>
      </c>
      <c r="T1026" s="14">
        <v>961.59499941415515</v>
      </c>
    </row>
    <row r="1027" spans="1:29" s="5" customFormat="1">
      <c r="A1027" s="1" t="s">
        <v>524</v>
      </c>
      <c r="B1027" s="1" t="s">
        <v>552</v>
      </c>
      <c r="C1027" s="1"/>
      <c r="D1027" s="1" t="s">
        <v>680</v>
      </c>
      <c r="E1027" s="1"/>
      <c r="F1027" s="1">
        <v>219</v>
      </c>
      <c r="G1027" s="1" t="s">
        <v>837</v>
      </c>
      <c r="H1027" s="1" t="str">
        <f t="shared" si="16"/>
        <v>219아파트중위단위전세가격</v>
      </c>
      <c r="I1027" s="1" t="s">
        <v>874</v>
      </c>
      <c r="J1027" s="13">
        <v>1125.5411255411254</v>
      </c>
      <c r="K1027" s="13">
        <v>1125.5411255411254</v>
      </c>
      <c r="L1027" s="13">
        <v>1147.1861471861471</v>
      </c>
      <c r="M1027" s="13">
        <v>1147.1861471861471</v>
      </c>
      <c r="N1027" s="13">
        <v>1168.8311688311687</v>
      </c>
      <c r="O1027" s="13">
        <v>1168.8311688311687</v>
      </c>
      <c r="P1027" s="13">
        <v>1179.6536796536795</v>
      </c>
      <c r="Q1027" s="14">
        <v>1179.6536796536795</v>
      </c>
      <c r="R1027" s="14">
        <v>1190.4761904761904</v>
      </c>
      <c r="S1027" s="14">
        <v>1216.4502164502164</v>
      </c>
      <c r="T1027" s="14">
        <v>1222.9437229437228</v>
      </c>
      <c r="U1027" s="5">
        <v>1237.4921269249253</v>
      </c>
      <c r="V1027" s="5">
        <v>1241.3644898586163</v>
      </c>
      <c r="W1027" s="5">
        <v>1245.2238838077872</v>
      </c>
      <c r="X1027" s="5">
        <v>1245.9885652805169</v>
      </c>
      <c r="Y1027" s="5">
        <v>1248.1163905742724</v>
      </c>
      <c r="Z1027" s="5">
        <v>1250.2215456573244</v>
      </c>
      <c r="AA1027" s="5">
        <v>1251.3037967395753</v>
      </c>
      <c r="AB1027" s="5">
        <v>1251.3037967395753</v>
      </c>
      <c r="AC1027" s="5">
        <v>1251.3037967395753</v>
      </c>
    </row>
    <row r="1028" spans="1:29" s="5" customFormat="1">
      <c r="A1028" s="1" t="s">
        <v>524</v>
      </c>
      <c r="B1028" s="1" t="s">
        <v>552</v>
      </c>
      <c r="C1028" s="1"/>
      <c r="D1028" s="1" t="s">
        <v>681</v>
      </c>
      <c r="E1028" s="1"/>
      <c r="F1028" s="1">
        <v>220</v>
      </c>
      <c r="G1028" s="1" t="s">
        <v>837</v>
      </c>
      <c r="H1028" s="1" t="str">
        <f t="shared" si="16"/>
        <v>220아파트중위단위전세가격</v>
      </c>
      <c r="I1028" s="1" t="s">
        <v>874</v>
      </c>
      <c r="J1028" s="13">
        <v>750.30012004801927</v>
      </c>
      <c r="K1028" s="13">
        <v>750.30012004801927</v>
      </c>
      <c r="L1028" s="13">
        <v>750.30012004801927</v>
      </c>
      <c r="M1028" s="13">
        <v>750.30012004801927</v>
      </c>
      <c r="N1028" s="13">
        <v>750.30012004801927</v>
      </c>
      <c r="O1028" s="13">
        <v>750.30012004801927</v>
      </c>
      <c r="P1028" s="13">
        <v>763.04027193874845</v>
      </c>
      <c r="Q1028" s="14">
        <v>763.04027193874845</v>
      </c>
      <c r="R1028" s="14">
        <v>784.19499459928556</v>
      </c>
      <c r="S1028" s="14">
        <v>784.74319714841761</v>
      </c>
      <c r="T1028" s="14">
        <v>784.74319714841761</v>
      </c>
      <c r="U1028" s="5">
        <v>793.10627882132849</v>
      </c>
      <c r="V1028" s="5">
        <v>834.26535861742707</v>
      </c>
      <c r="W1028" s="5">
        <v>835.39070201801144</v>
      </c>
      <c r="X1028" s="5">
        <v>837.05941029164546</v>
      </c>
      <c r="Y1028" s="5">
        <v>837.05941029164546</v>
      </c>
      <c r="Z1028" s="5">
        <v>837.05941029164546</v>
      </c>
      <c r="AA1028" s="5">
        <v>837.05941029164546</v>
      </c>
      <c r="AB1028" s="5">
        <v>837.05941029164546</v>
      </c>
      <c r="AC1028" s="5">
        <v>837.05941029164546</v>
      </c>
    </row>
    <row r="1029" spans="1:29" s="5" customFormat="1">
      <c r="A1029" s="1" t="s">
        <v>524</v>
      </c>
      <c r="B1029" s="1" t="s">
        <v>552</v>
      </c>
      <c r="C1029" s="1"/>
      <c r="D1029" s="1" t="s">
        <v>682</v>
      </c>
      <c r="E1029" s="1"/>
      <c r="F1029" s="1">
        <v>221</v>
      </c>
      <c r="G1029" s="1" t="s">
        <v>837</v>
      </c>
      <c r="H1029" s="1" t="str">
        <f t="shared" si="16"/>
        <v>221아파트중위단위전세가격</v>
      </c>
      <c r="I1029" s="1" t="s">
        <v>874</v>
      </c>
      <c r="J1029" s="13">
        <v>1024.1461121097491</v>
      </c>
      <c r="K1029" s="13">
        <v>1024.1461121097491</v>
      </c>
      <c r="L1029" s="13">
        <v>1015.7694996118432</v>
      </c>
      <c r="M1029" s="13">
        <v>1013.9405937650013</v>
      </c>
      <c r="N1029" s="13">
        <v>1013.9405937650013</v>
      </c>
      <c r="O1029" s="13">
        <v>1013.9405937650013</v>
      </c>
      <c r="P1029" s="13">
        <v>1012.2713676182428</v>
      </c>
      <c r="Q1029" s="14">
        <v>1012.2713676182428</v>
      </c>
      <c r="R1029" s="14">
        <v>1013.9405937650013</v>
      </c>
      <c r="S1029" s="14">
        <v>1013.9405937650013</v>
      </c>
      <c r="T1029" s="14">
        <v>1013.9405937650013</v>
      </c>
      <c r="U1029" s="5">
        <v>1022.2867244987931</v>
      </c>
      <c r="V1029" s="5">
        <v>1030.6328552325849</v>
      </c>
      <c r="W1029" s="5">
        <v>1030.6328552325849</v>
      </c>
      <c r="X1029" s="5">
        <v>1035.5948205209993</v>
      </c>
      <c r="Y1029" s="5">
        <v>1035.5948205209993</v>
      </c>
      <c r="Z1029" s="5">
        <v>1035.5948205209993</v>
      </c>
      <c r="AA1029" s="5">
        <v>1034.9202109901848</v>
      </c>
      <c r="AB1029" s="5">
        <v>1043.2663417239767</v>
      </c>
      <c r="AC1029" s="5">
        <v>1043.2663417239767</v>
      </c>
    </row>
    <row r="1030" spans="1:29" s="5" customFormat="1">
      <c r="A1030" s="1" t="s">
        <v>524</v>
      </c>
      <c r="B1030" s="1" t="s">
        <v>553</v>
      </c>
      <c r="C1030" s="1"/>
      <c r="D1030" s="1"/>
      <c r="E1030" s="1"/>
      <c r="F1030" s="1">
        <v>222</v>
      </c>
      <c r="G1030" s="1" t="s">
        <v>837</v>
      </c>
      <c r="H1030" s="1" t="str">
        <f t="shared" si="16"/>
        <v>222아파트중위단위전세가격</v>
      </c>
      <c r="I1030" s="1" t="s">
        <v>874</v>
      </c>
      <c r="J1030" s="13">
        <v>1312.8003650650464</v>
      </c>
      <c r="K1030" s="13">
        <v>1314.1916634804832</v>
      </c>
      <c r="L1030" s="13">
        <v>1311.8480889931957</v>
      </c>
      <c r="M1030" s="13">
        <v>1316.4620753631368</v>
      </c>
      <c r="N1030" s="13">
        <v>1313.6313588479177</v>
      </c>
      <c r="O1030" s="13">
        <v>1311.117246735143</v>
      </c>
      <c r="P1030" s="13">
        <v>1314.0510176575658</v>
      </c>
      <c r="Q1030" s="14">
        <v>1309.9056342253759</v>
      </c>
      <c r="R1030" s="14">
        <v>1307.7722601272148</v>
      </c>
      <c r="S1030" s="14">
        <v>1307.9151390719403</v>
      </c>
      <c r="T1030" s="14">
        <v>1298.9685829751352</v>
      </c>
      <c r="U1030" s="5">
        <v>1282.9855745917639</v>
      </c>
      <c r="V1030" s="5">
        <v>1279.8476536166675</v>
      </c>
      <c r="W1030" s="5">
        <v>1281.0098781332297</v>
      </c>
      <c r="X1030" s="5">
        <v>1283.5984098149409</v>
      </c>
      <c r="Y1030" s="5">
        <v>1283.1054066644981</v>
      </c>
      <c r="Z1030" s="5">
        <v>1284.4537722331359</v>
      </c>
      <c r="AA1030" s="5">
        <v>1284.8595784276229</v>
      </c>
      <c r="AB1030" s="5">
        <v>1285.0068924878376</v>
      </c>
      <c r="AC1030" s="5">
        <v>1288.2582850667206</v>
      </c>
    </row>
    <row r="1031" spans="1:29" s="5" customFormat="1">
      <c r="A1031" s="1" t="s">
        <v>524</v>
      </c>
      <c r="B1031" s="1" t="s">
        <v>553</v>
      </c>
      <c r="C1031" s="1"/>
      <c r="D1031" s="1" t="s">
        <v>683</v>
      </c>
      <c r="E1031" s="1"/>
      <c r="F1031" s="1">
        <v>223</v>
      </c>
      <c r="G1031" s="1" t="s">
        <v>837</v>
      </c>
      <c r="H1031" s="1" t="str">
        <f t="shared" si="16"/>
        <v>223아파트중위단위전세가격</v>
      </c>
      <c r="I1031" s="1" t="s">
        <v>874</v>
      </c>
      <c r="J1031" s="13">
        <v>1598.5645030996743</v>
      </c>
      <c r="K1031" s="13">
        <v>1601.4345304836293</v>
      </c>
      <c r="L1031" s="13">
        <v>1601.8066856742682</v>
      </c>
      <c r="M1031" s="13">
        <v>1611.6571861394325</v>
      </c>
      <c r="N1031" s="13">
        <v>1604.9301321994692</v>
      </c>
      <c r="O1031" s="13">
        <v>1599.902605109475</v>
      </c>
      <c r="P1031" s="13">
        <v>1607.2155090514652</v>
      </c>
      <c r="Q1031" s="14">
        <v>1595.8084354332241</v>
      </c>
      <c r="R1031" s="14">
        <v>1590.0210857207396</v>
      </c>
      <c r="S1031" s="14">
        <v>1590.0210857207396</v>
      </c>
      <c r="T1031" s="14">
        <v>1574.6452416712848</v>
      </c>
      <c r="U1031" s="5">
        <v>1575.6457531600624</v>
      </c>
      <c r="V1031" s="5">
        <v>1571.3489677320981</v>
      </c>
      <c r="W1031" s="5">
        <v>1571.3489677320981</v>
      </c>
      <c r="X1031" s="5">
        <v>1575.6457531600624</v>
      </c>
      <c r="Y1031" s="5">
        <v>1568.3131539483049</v>
      </c>
      <c r="Z1031" s="5">
        <v>1575.2295390393438</v>
      </c>
      <c r="AA1031" s="5">
        <v>1575.2295390393438</v>
      </c>
      <c r="AB1031" s="5">
        <v>1575.2295390393438</v>
      </c>
      <c r="AC1031" s="5">
        <v>1580.1097671582702</v>
      </c>
    </row>
    <row r="1032" spans="1:29" s="5" customFormat="1">
      <c r="A1032" s="1" t="s">
        <v>524</v>
      </c>
      <c r="B1032" s="1" t="s">
        <v>553</v>
      </c>
      <c r="C1032" s="1"/>
      <c r="D1032" s="1" t="s">
        <v>683</v>
      </c>
      <c r="E1032" s="1" t="s">
        <v>684</v>
      </c>
      <c r="F1032" s="1">
        <v>224</v>
      </c>
      <c r="G1032" s="1" t="s">
        <v>837</v>
      </c>
      <c r="H1032" s="1" t="str">
        <f t="shared" si="16"/>
        <v>224아파트중위단위전세가격</v>
      </c>
      <c r="I1032" s="1" t="s">
        <v>874</v>
      </c>
      <c r="J1032" s="13">
        <v>1653.5163039580098</v>
      </c>
      <c r="K1032" s="13">
        <v>1653.5163039580098</v>
      </c>
      <c r="L1032" s="13">
        <v>1653.5163039580098</v>
      </c>
      <c r="M1032" s="13">
        <v>1651.810207007215</v>
      </c>
      <c r="N1032" s="13">
        <v>1640.1806414371003</v>
      </c>
      <c r="O1032" s="13">
        <v>1633.2967483730779</v>
      </c>
      <c r="P1032" s="13">
        <v>1645.939117032573</v>
      </c>
      <c r="Q1032" s="14">
        <v>1639.3626117511926</v>
      </c>
      <c r="R1032" s="14">
        <v>1633.8663407216238</v>
      </c>
      <c r="S1032" s="14">
        <v>1633.8663407216238</v>
      </c>
      <c r="T1032" s="14">
        <v>1639.350993153043</v>
      </c>
      <c r="U1032" s="5">
        <v>1655.3255593828417</v>
      </c>
      <c r="V1032" s="5">
        <v>1655.3255593828417</v>
      </c>
      <c r="W1032" s="5">
        <v>1655.3255593828417</v>
      </c>
      <c r="X1032" s="5">
        <v>1655.3255593828417</v>
      </c>
      <c r="Y1032" s="5">
        <v>1649.3994227498356</v>
      </c>
      <c r="Z1032" s="5">
        <v>1659.318257241739</v>
      </c>
      <c r="AA1032" s="5">
        <v>1659.318257241739</v>
      </c>
      <c r="AB1032" s="5">
        <v>1659.318257241739</v>
      </c>
      <c r="AC1032" s="5">
        <v>1659.318257241739</v>
      </c>
    </row>
    <row r="1033" spans="1:29" s="5" customFormat="1">
      <c r="A1033" s="1" t="s">
        <v>524</v>
      </c>
      <c r="B1033" s="1" t="s">
        <v>553</v>
      </c>
      <c r="C1033" s="1"/>
      <c r="D1033" s="1" t="s">
        <v>683</v>
      </c>
      <c r="E1033" s="1" t="s">
        <v>685</v>
      </c>
      <c r="F1033" s="1">
        <v>225</v>
      </c>
      <c r="G1033" s="1" t="s">
        <v>837</v>
      </c>
      <c r="H1033" s="1" t="str">
        <f t="shared" si="16"/>
        <v>225아파트중위단위전세가격</v>
      </c>
      <c r="I1033" s="1" t="s">
        <v>874</v>
      </c>
      <c r="J1033" s="13">
        <v>1523.1615757106501</v>
      </c>
      <c r="K1033" s="13">
        <v>1529.9697536748697</v>
      </c>
      <c r="L1033" s="13">
        <v>1530.8525671219973</v>
      </c>
      <c r="M1033" s="13">
        <v>1556.5606238857472</v>
      </c>
      <c r="N1033" s="13">
        <v>1556.5606238857472</v>
      </c>
      <c r="O1033" s="13">
        <v>1554.0803368599682</v>
      </c>
      <c r="P1033" s="13">
        <v>1554.0803368599682</v>
      </c>
      <c r="Q1033" s="14">
        <v>1536.0449273571387</v>
      </c>
      <c r="R1033" s="14">
        <v>1529.8581697189898</v>
      </c>
      <c r="S1033" s="14">
        <v>1529.8581697189898</v>
      </c>
      <c r="T1033" s="14">
        <v>1485.8582864774194</v>
      </c>
      <c r="U1033" s="5">
        <v>1465.9913730776404</v>
      </c>
      <c r="V1033" s="5">
        <v>1455.7814038106831</v>
      </c>
      <c r="W1033" s="5">
        <v>1455.7814038106831</v>
      </c>
      <c r="X1033" s="5">
        <v>1465.9913730776404</v>
      </c>
      <c r="Y1033" s="5">
        <v>1456.723217173502</v>
      </c>
      <c r="Z1033" s="5">
        <v>1459.507667921476</v>
      </c>
      <c r="AA1033" s="5">
        <v>1459.507667921476</v>
      </c>
      <c r="AB1033" s="5">
        <v>1459.507667921476</v>
      </c>
      <c r="AC1033" s="5">
        <v>1471.104006613582</v>
      </c>
    </row>
    <row r="1034" spans="1:29" s="5" customFormat="1">
      <c r="A1034" s="1" t="s">
        <v>524</v>
      </c>
      <c r="B1034" s="1" t="s">
        <v>553</v>
      </c>
      <c r="C1034" s="1"/>
      <c r="D1034" s="1" t="s">
        <v>686</v>
      </c>
      <c r="E1034" s="1"/>
      <c r="F1034" s="1">
        <v>226</v>
      </c>
      <c r="G1034" s="1" t="s">
        <v>837</v>
      </c>
      <c r="H1034" s="1" t="str">
        <f t="shared" si="16"/>
        <v>226아파트중위단위전세가격</v>
      </c>
      <c r="I1034" s="1" t="s">
        <v>874</v>
      </c>
      <c r="J1034" s="13">
        <v>1084.6646099906081</v>
      </c>
      <c r="K1034" s="13">
        <v>1084.6646099906081</v>
      </c>
      <c r="L1034" s="13">
        <v>1084.6646099906081</v>
      </c>
      <c r="M1034" s="13">
        <v>1084.6646099906081</v>
      </c>
      <c r="N1034" s="13">
        <v>1084.6646099906081</v>
      </c>
      <c r="O1034" s="13">
        <v>1084.6646099906081</v>
      </c>
      <c r="P1034" s="13">
        <v>1075.0738567187054</v>
      </c>
      <c r="Q1034" s="14">
        <v>1075.0738567187054</v>
      </c>
      <c r="R1034" s="14">
        <v>1077.8138445734321</v>
      </c>
      <c r="S1034" s="14">
        <v>1083.5263838023</v>
      </c>
      <c r="T1034" s="14">
        <v>1090.1853285367242</v>
      </c>
      <c r="U1034" s="5">
        <v>1097.7119810160164</v>
      </c>
      <c r="V1034" s="5">
        <v>1097.7119810160164</v>
      </c>
      <c r="W1034" s="5">
        <v>1100.6545422212894</v>
      </c>
      <c r="X1034" s="5">
        <v>1104.569595226847</v>
      </c>
      <c r="Y1034" s="5">
        <v>1112.8726680156346</v>
      </c>
      <c r="Z1034" s="5">
        <v>1114.4483325213118</v>
      </c>
      <c r="AA1034" s="5">
        <v>1114.4483325213118</v>
      </c>
      <c r="AB1034" s="5">
        <v>1114.4483325213118</v>
      </c>
      <c r="AC1034" s="5">
        <v>1114.4483325213118</v>
      </c>
    </row>
    <row r="1035" spans="1:29" s="5" customFormat="1">
      <c r="A1035" s="1" t="s">
        <v>524</v>
      </c>
      <c r="B1035" s="1" t="s">
        <v>553</v>
      </c>
      <c r="C1035" s="1"/>
      <c r="D1035" s="1" t="s">
        <v>687</v>
      </c>
      <c r="E1035" s="1"/>
      <c r="F1035" s="1">
        <v>227</v>
      </c>
      <c r="G1035" s="1" t="s">
        <v>837</v>
      </c>
      <c r="H1035" s="1" t="str">
        <f t="shared" si="16"/>
        <v>227아파트중위단위전세가격</v>
      </c>
      <c r="I1035" s="1" t="s">
        <v>874</v>
      </c>
      <c r="J1035" s="13">
        <v>1127.5144267185169</v>
      </c>
      <c r="K1035" s="13">
        <v>1127.5144267185169</v>
      </c>
      <c r="L1035" s="13">
        <v>1111.8258081132942</v>
      </c>
      <c r="M1035" s="13">
        <v>1111.8258081132942</v>
      </c>
      <c r="N1035" s="13">
        <v>1111.8258081132942</v>
      </c>
      <c r="O1035" s="13">
        <v>1111.8258081132942</v>
      </c>
      <c r="P1035" s="13">
        <v>1111.8258081132942</v>
      </c>
      <c r="Q1035" s="14">
        <v>1118.5682326621923</v>
      </c>
      <c r="R1035" s="14">
        <v>1116.6844958377376</v>
      </c>
      <c r="S1035" s="14">
        <v>1110.6018860979786</v>
      </c>
      <c r="T1035" s="14">
        <v>1092.809707885533</v>
      </c>
      <c r="U1035" s="5">
        <v>1040.293826176684</v>
      </c>
      <c r="V1035" s="5">
        <v>1034.6866377611354</v>
      </c>
      <c r="W1035" s="5">
        <v>1034.6866377611354</v>
      </c>
      <c r="X1035" s="5">
        <v>1034.6866377611354</v>
      </c>
      <c r="Y1035" s="5">
        <v>1034.6866377611354</v>
      </c>
      <c r="Z1035" s="5">
        <v>1020.6844330900923</v>
      </c>
      <c r="AA1035" s="5">
        <v>1010.4132671585976</v>
      </c>
      <c r="AB1035" s="5">
        <v>1006.603368744537</v>
      </c>
      <c r="AC1035" s="5">
        <v>1006.603368744537</v>
      </c>
    </row>
    <row r="1036" spans="1:29" s="5" customFormat="1">
      <c r="A1036" s="1" t="s">
        <v>524</v>
      </c>
      <c r="B1036" s="1" t="s">
        <v>553</v>
      </c>
      <c r="C1036" s="1"/>
      <c r="D1036" s="1" t="s">
        <v>688</v>
      </c>
      <c r="E1036" s="1"/>
      <c r="F1036" s="1">
        <v>228</v>
      </c>
      <c r="G1036" s="1" t="s">
        <v>837</v>
      </c>
      <c r="H1036" s="1" t="str">
        <f t="shared" si="16"/>
        <v>228아파트중위단위전세가격</v>
      </c>
      <c r="I1036" s="1" t="s">
        <v>874</v>
      </c>
      <c r="J1036" s="13">
        <v>917.96820048342488</v>
      </c>
      <c r="K1036" s="13">
        <v>917.96820048342488</v>
      </c>
      <c r="L1036" s="13">
        <v>927.08390883688844</v>
      </c>
      <c r="M1036" s="13">
        <v>927.08390883688844</v>
      </c>
      <c r="N1036" s="13">
        <v>924.22287497369166</v>
      </c>
      <c r="O1036" s="13">
        <v>908.7005705698266</v>
      </c>
      <c r="P1036" s="13">
        <v>907.53133296505302</v>
      </c>
      <c r="Q1036" s="14">
        <v>907.53133296505302</v>
      </c>
      <c r="R1036" s="14">
        <v>908.7005705698266</v>
      </c>
      <c r="S1036" s="14">
        <v>908.7005705698266</v>
      </c>
      <c r="T1036" s="14">
        <v>913.72367685875565</v>
      </c>
      <c r="U1036" s="5">
        <v>902.98989440245953</v>
      </c>
      <c r="V1036" s="5">
        <v>901.67563203803888</v>
      </c>
      <c r="W1036" s="5">
        <v>896.79248846304279</v>
      </c>
      <c r="X1036" s="5">
        <v>892.74005414474061</v>
      </c>
      <c r="Y1036" s="5">
        <v>902.40671642773873</v>
      </c>
      <c r="Z1036" s="5">
        <v>906.7066820280138</v>
      </c>
      <c r="AA1036" s="5">
        <v>926.41197454338339</v>
      </c>
      <c r="AB1036" s="5">
        <v>926.41197454338339</v>
      </c>
      <c r="AC1036" s="5">
        <v>934.54701890686761</v>
      </c>
    </row>
    <row r="1037" spans="1:29" s="5" customFormat="1">
      <c r="A1037" s="1" t="s">
        <v>524</v>
      </c>
      <c r="B1037" s="1" t="s">
        <v>553</v>
      </c>
      <c r="C1037" s="1"/>
      <c r="D1037" s="1" t="s">
        <v>689</v>
      </c>
      <c r="E1037" s="1"/>
      <c r="F1037" s="1">
        <v>229</v>
      </c>
      <c r="G1037" s="1" t="s">
        <v>837</v>
      </c>
      <c r="H1037" s="1" t="str">
        <f t="shared" si="16"/>
        <v>229아파트중위단위전세가격</v>
      </c>
      <c r="I1037" s="1" t="s">
        <v>874</v>
      </c>
      <c r="J1037" s="13">
        <v>616.33756076955387</v>
      </c>
      <c r="K1037" s="13">
        <v>616.33756076955387</v>
      </c>
      <c r="L1037" s="13">
        <v>616.33756076955387</v>
      </c>
      <c r="M1037" s="13">
        <v>616.33756076955387</v>
      </c>
      <c r="N1037" s="13">
        <v>657.16796232909826</v>
      </c>
      <c r="O1037" s="13">
        <v>677.49400896722318</v>
      </c>
      <c r="P1037" s="13">
        <v>727.37485738044131</v>
      </c>
      <c r="Q1037" s="14">
        <v>755.85789871504164</v>
      </c>
      <c r="R1037" s="14">
        <v>774.21899994774003</v>
      </c>
      <c r="S1037" s="14">
        <v>796.55689515326128</v>
      </c>
      <c r="T1037" s="14">
        <v>812.14689265536731</v>
      </c>
      <c r="U1037" s="5">
        <v>812.14689265536731</v>
      </c>
      <c r="V1037" s="5">
        <v>812.14689265536731</v>
      </c>
      <c r="W1037" s="5">
        <v>812.14689265536731</v>
      </c>
      <c r="X1037" s="5">
        <v>812.14689265536731</v>
      </c>
      <c r="Y1037" s="5">
        <v>812.14689265536731</v>
      </c>
      <c r="Z1037" s="5">
        <v>806.26177024482115</v>
      </c>
      <c r="AA1037" s="5">
        <v>809.19765897570585</v>
      </c>
      <c r="AB1037" s="5">
        <v>809.19765897570585</v>
      </c>
      <c r="AC1037" s="5">
        <v>831.44368858654582</v>
      </c>
    </row>
    <row r="1038" spans="1:29" s="5" customFormat="1">
      <c r="A1038" s="1" t="s">
        <v>524</v>
      </c>
      <c r="B1038" s="1" t="s">
        <v>553</v>
      </c>
      <c r="C1038" s="1"/>
      <c r="D1038" s="1" t="s">
        <v>690</v>
      </c>
      <c r="E1038" s="1"/>
      <c r="F1038" s="1">
        <v>230</v>
      </c>
      <c r="G1038" s="1" t="s">
        <v>837</v>
      </c>
      <c r="H1038" s="1" t="str">
        <f t="shared" si="16"/>
        <v>230아파트중위단위전세가격</v>
      </c>
      <c r="I1038" s="1" t="s">
        <v>874</v>
      </c>
      <c r="J1038" s="13">
        <v>575.14378594648656</v>
      </c>
      <c r="K1038" s="13">
        <v>575.14378594648656</v>
      </c>
      <c r="L1038" s="13">
        <v>575.14378594648656</v>
      </c>
      <c r="M1038" s="13">
        <v>575.14378594648656</v>
      </c>
      <c r="N1038" s="13">
        <v>575.14378594648656</v>
      </c>
      <c r="O1038" s="13">
        <v>580.40991171487644</v>
      </c>
      <c r="P1038" s="13">
        <v>580.40991171487644</v>
      </c>
      <c r="Q1038" s="14">
        <v>639.73063973063972</v>
      </c>
      <c r="R1038" s="14">
        <v>639.73063973063972</v>
      </c>
      <c r="S1038" s="14">
        <v>639.73063973063972</v>
      </c>
      <c r="T1038" s="14">
        <v>639.73063973063972</v>
      </c>
      <c r="U1038" s="5">
        <v>639.73063973063972</v>
      </c>
      <c r="V1038" s="5">
        <v>639.73063973063972</v>
      </c>
      <c r="W1038" s="5">
        <v>639.73063973063972</v>
      </c>
      <c r="X1038" s="5">
        <v>639.73063973063972</v>
      </c>
      <c r="Y1038" s="5">
        <v>648.14814814814815</v>
      </c>
      <c r="Z1038" s="5">
        <v>653.19865319865323</v>
      </c>
      <c r="AA1038" s="5">
        <v>654.04040404040404</v>
      </c>
      <c r="AB1038" s="5">
        <v>654.88215488215496</v>
      </c>
      <c r="AC1038" s="5">
        <v>654.88215488215496</v>
      </c>
    </row>
    <row r="1039" spans="1:29" s="5" customFormat="1">
      <c r="A1039" s="1" t="s">
        <v>524</v>
      </c>
      <c r="B1039" s="1" t="s">
        <v>554</v>
      </c>
      <c r="C1039" s="1"/>
      <c r="D1039" s="1"/>
      <c r="E1039" s="1"/>
      <c r="F1039" s="1">
        <v>231</v>
      </c>
      <c r="G1039" s="1" t="s">
        <v>837</v>
      </c>
      <c r="H1039" s="1" t="str">
        <f t="shared" si="16"/>
        <v>231아파트중위단위전세가격</v>
      </c>
      <c r="I1039" s="1" t="s">
        <v>874</v>
      </c>
      <c r="J1039" s="13">
        <v>1005.0538914570865</v>
      </c>
      <c r="K1039" s="13">
        <v>1012.4781528838527</v>
      </c>
      <c r="L1039" s="13">
        <v>993.75001567359584</v>
      </c>
      <c r="M1039" s="13">
        <v>1007.7470081076536</v>
      </c>
      <c r="N1039" s="13">
        <v>1011.0170301192084</v>
      </c>
      <c r="O1039" s="13">
        <v>1021.7923923494558</v>
      </c>
      <c r="P1039" s="13">
        <v>1024.5445042119277</v>
      </c>
      <c r="Q1039" s="14">
        <v>1024.8309286784242</v>
      </c>
      <c r="R1039" s="14">
        <v>1023.5443594622809</v>
      </c>
      <c r="S1039" s="14">
        <v>1024.3036283544322</v>
      </c>
      <c r="T1039" s="14">
        <v>1029.8812443941786</v>
      </c>
      <c r="U1039" s="5">
        <v>1030.3401389404178</v>
      </c>
      <c r="V1039" s="5">
        <v>1031.5702643272482</v>
      </c>
      <c r="W1039" s="5">
        <v>1033.9524039855137</v>
      </c>
      <c r="X1039" s="5">
        <v>1035.8626075316515</v>
      </c>
      <c r="Y1039" s="5">
        <v>1036.9593138605203</v>
      </c>
      <c r="Z1039" s="5">
        <v>1038.3574865924588</v>
      </c>
      <c r="AA1039" s="5">
        <v>1040.1574648474866</v>
      </c>
      <c r="AB1039" s="5">
        <v>1033.5768444823082</v>
      </c>
      <c r="AC1039" s="5">
        <v>1028.2797185012591</v>
      </c>
    </row>
    <row r="1040" spans="1:29" s="5" customFormat="1">
      <c r="A1040" s="1" t="s">
        <v>524</v>
      </c>
      <c r="B1040" s="1" t="s">
        <v>554</v>
      </c>
      <c r="C1040" s="1"/>
      <c r="D1040" s="1" t="s">
        <v>691</v>
      </c>
      <c r="E1040" s="1"/>
      <c r="F1040" s="1">
        <v>232</v>
      </c>
      <c r="G1040" s="1" t="s">
        <v>837</v>
      </c>
      <c r="H1040" s="1" t="str">
        <f t="shared" si="16"/>
        <v>232아파트중위단위전세가격</v>
      </c>
      <c r="I1040" s="1" t="s">
        <v>874</v>
      </c>
      <c r="J1040" s="13">
        <v>1105.0833835643962</v>
      </c>
      <c r="K1040" s="13">
        <v>1121.4014385972378</v>
      </c>
      <c r="L1040" s="13">
        <v>1061.5085217021879</v>
      </c>
      <c r="M1040" s="13">
        <v>1113.4892435002407</v>
      </c>
      <c r="N1040" s="13">
        <v>1120.4812173523094</v>
      </c>
      <c r="O1040" s="13">
        <v>1157.9048928446518</v>
      </c>
      <c r="P1040" s="13">
        <v>1160.2685510867777</v>
      </c>
      <c r="Q1040" s="14">
        <v>1161.4670764319062</v>
      </c>
      <c r="R1040" s="14">
        <v>1161.4670764319062</v>
      </c>
      <c r="S1040" s="14">
        <v>1161.4670764319062</v>
      </c>
      <c r="T1040" s="14">
        <v>1181.4852951592547</v>
      </c>
      <c r="U1040" s="5">
        <v>1181.4852951592547</v>
      </c>
      <c r="V1040" s="5">
        <v>1181.4852951592547</v>
      </c>
      <c r="W1040" s="5">
        <v>1181.4852951592547</v>
      </c>
      <c r="X1040" s="5">
        <v>1181.4852951592547</v>
      </c>
      <c r="Y1040" s="5">
        <v>1189.8200176129969</v>
      </c>
      <c r="Z1040" s="5">
        <v>1195.7172176224326</v>
      </c>
      <c r="AA1040" s="5">
        <v>1201.614417631868</v>
      </c>
      <c r="AB1040" s="5">
        <v>1191.2344019059751</v>
      </c>
      <c r="AC1040" s="5">
        <v>1179.5344515369047</v>
      </c>
    </row>
    <row r="1041" spans="1:29" s="5" customFormat="1">
      <c r="A1041" s="1" t="s">
        <v>524</v>
      </c>
      <c r="B1041" s="1" t="s">
        <v>554</v>
      </c>
      <c r="C1041" s="1"/>
      <c r="D1041" s="1" t="s">
        <v>692</v>
      </c>
      <c r="E1041" s="1"/>
      <c r="F1041" s="1">
        <v>233</v>
      </c>
      <c r="G1041" s="1" t="s">
        <v>837</v>
      </c>
      <c r="H1041" s="1" t="str">
        <f t="shared" si="16"/>
        <v>233아파트중위단위전세가격</v>
      </c>
      <c r="I1041" s="1" t="s">
        <v>874</v>
      </c>
      <c r="J1041" s="13">
        <v>816.17169969838915</v>
      </c>
      <c r="K1041" s="13">
        <v>829.6406201644138</v>
      </c>
      <c r="L1041" s="13">
        <v>829.6406201644138</v>
      </c>
      <c r="M1041" s="13">
        <v>829.6406201644138</v>
      </c>
      <c r="N1041" s="13">
        <v>832.58422077668274</v>
      </c>
      <c r="O1041" s="13">
        <v>832.58422077668274</v>
      </c>
      <c r="P1041" s="13">
        <v>832.58422077668274</v>
      </c>
      <c r="Q1041" s="14">
        <v>832.58422077668274</v>
      </c>
      <c r="R1041" s="14">
        <v>832.58422077668274</v>
      </c>
      <c r="S1041" s="14">
        <v>832.58422077668274</v>
      </c>
      <c r="T1041" s="14">
        <v>832.58422077668274</v>
      </c>
      <c r="U1041" s="5">
        <v>834.62028486384781</v>
      </c>
      <c r="V1041" s="5">
        <v>834.62028486384781</v>
      </c>
      <c r="W1041" s="5">
        <v>840.22613960520243</v>
      </c>
      <c r="X1041" s="5">
        <v>844.78225272999566</v>
      </c>
      <c r="Y1041" s="5">
        <v>846.89923645534145</v>
      </c>
      <c r="Z1041" s="5">
        <v>846.89923645534145</v>
      </c>
      <c r="AA1041" s="5">
        <v>846.89923645534145</v>
      </c>
      <c r="AB1041" s="5">
        <v>848.07667670024898</v>
      </c>
      <c r="AC1041" s="5">
        <v>850.08828444599078</v>
      </c>
    </row>
    <row r="1042" spans="1:29" s="5" customFormat="1">
      <c r="A1042" s="1" t="s">
        <v>524</v>
      </c>
      <c r="B1042" s="1" t="s">
        <v>554</v>
      </c>
      <c r="C1042" s="1"/>
      <c r="D1042" s="1" t="s">
        <v>693</v>
      </c>
      <c r="E1042" s="1"/>
      <c r="F1042" s="1">
        <v>234</v>
      </c>
      <c r="G1042" s="1" t="s">
        <v>837</v>
      </c>
      <c r="H1042" s="1" t="str">
        <f t="shared" si="16"/>
        <v>234아파트중위단위전세가격</v>
      </c>
      <c r="I1042" s="1" t="s">
        <v>874</v>
      </c>
      <c r="J1042" s="13">
        <v>1179.999087979465</v>
      </c>
      <c r="K1042" s="13">
        <v>1179.999087979465</v>
      </c>
      <c r="L1042" s="13">
        <v>1182.4926141668741</v>
      </c>
      <c r="M1042" s="13">
        <v>1182.4926141668741</v>
      </c>
      <c r="N1042" s="13">
        <v>1184.6960574868906</v>
      </c>
      <c r="O1042" s="13">
        <v>1184.6960574868906</v>
      </c>
      <c r="P1042" s="13">
        <v>1184.6960574868906</v>
      </c>
      <c r="Q1042" s="14">
        <v>1184.6960574868906</v>
      </c>
      <c r="R1042" s="14">
        <v>1184.6960574868906</v>
      </c>
      <c r="S1042" s="14">
        <v>1184.6960574868906</v>
      </c>
      <c r="T1042" s="14">
        <v>1184.6960574868906</v>
      </c>
      <c r="U1042" s="5">
        <v>1184.6960574868906</v>
      </c>
      <c r="V1042" s="5">
        <v>1184.6960574868906</v>
      </c>
      <c r="W1042" s="5">
        <v>1189.1394745535674</v>
      </c>
      <c r="X1042" s="5">
        <v>1189.1394745535674</v>
      </c>
      <c r="Y1042" s="5">
        <v>1189.1394745535674</v>
      </c>
      <c r="Z1042" s="5">
        <v>1189.1394745535674</v>
      </c>
      <c r="AA1042" s="5">
        <v>1189.1394745535674</v>
      </c>
      <c r="AB1042" s="5">
        <v>1189.1394745535674</v>
      </c>
      <c r="AC1042" s="5">
        <v>1189.1394745535674</v>
      </c>
    </row>
    <row r="1043" spans="1:29" s="5" customFormat="1">
      <c r="A1043" s="1" t="s">
        <v>524</v>
      </c>
      <c r="B1043" s="1" t="s">
        <v>554</v>
      </c>
      <c r="C1043" s="1"/>
      <c r="D1043" s="1" t="s">
        <v>694</v>
      </c>
      <c r="E1043" s="1"/>
      <c r="F1043" s="1">
        <v>235</v>
      </c>
      <c r="G1043" s="1" t="s">
        <v>837</v>
      </c>
      <c r="H1043" s="1" t="str">
        <f t="shared" si="16"/>
        <v>235아파트중위단위전세가격</v>
      </c>
      <c r="I1043" s="1" t="s">
        <v>874</v>
      </c>
      <c r="J1043" s="13">
        <v>636.96437268830118</v>
      </c>
      <c r="K1043" s="13">
        <v>636.96437268830118</v>
      </c>
      <c r="L1043" s="13">
        <v>630.3782269361617</v>
      </c>
      <c r="M1043" s="13">
        <v>630.3782269361617</v>
      </c>
      <c r="N1043" s="13">
        <v>635.38122873724228</v>
      </c>
      <c r="O1043" s="13">
        <v>644.30798610368333</v>
      </c>
      <c r="P1043" s="13">
        <v>654.31398970584451</v>
      </c>
      <c r="Q1043" s="14">
        <v>670.53642914331465</v>
      </c>
      <c r="R1043" s="14">
        <v>690.13112491373363</v>
      </c>
      <c r="S1043" s="14">
        <v>690.13112491373363</v>
      </c>
      <c r="T1043" s="14">
        <v>690.13112491373363</v>
      </c>
      <c r="U1043" s="5">
        <v>690.13112491373363</v>
      </c>
      <c r="V1043" s="5">
        <v>690.13112491373363</v>
      </c>
      <c r="W1043" s="5">
        <v>690.13112491373363</v>
      </c>
      <c r="X1043" s="5">
        <v>690.13112491373363</v>
      </c>
      <c r="Y1043" s="5">
        <v>690.13112491373363</v>
      </c>
      <c r="Z1043" s="5">
        <v>710.03128628948127</v>
      </c>
      <c r="AA1043" s="5">
        <v>728.02751860794706</v>
      </c>
      <c r="AB1043" s="5">
        <v>739.06434383260614</v>
      </c>
      <c r="AC1043" s="5">
        <v>739.06434383260614</v>
      </c>
    </row>
    <row r="1044" spans="1:29" s="5" customFormat="1">
      <c r="A1044" s="1" t="s">
        <v>524</v>
      </c>
      <c r="B1044" s="1" t="s">
        <v>554</v>
      </c>
      <c r="C1044" s="1"/>
      <c r="D1044" s="1" t="s">
        <v>695</v>
      </c>
      <c r="E1044" s="1"/>
      <c r="F1044" s="1">
        <v>236</v>
      </c>
      <c r="G1044" s="1" t="s">
        <v>837</v>
      </c>
      <c r="H1044" s="1" t="str">
        <f t="shared" si="16"/>
        <v>236아파트중위단위전세가격</v>
      </c>
      <c r="I1044" s="1" t="s">
        <v>874</v>
      </c>
      <c r="J1044" s="13">
        <v>800.80080080080074</v>
      </c>
      <c r="K1044" s="13">
        <v>800.80080080080074</v>
      </c>
      <c r="L1044" s="13">
        <v>800.80080080080074</v>
      </c>
      <c r="M1044" s="13">
        <v>800.80080080080074</v>
      </c>
      <c r="N1044" s="13">
        <v>800.80080080080074</v>
      </c>
      <c r="O1044" s="13">
        <v>800.80080080080074</v>
      </c>
      <c r="P1044" s="13">
        <v>800.80080080080074</v>
      </c>
      <c r="Q1044" s="14">
        <v>800.80080080080074</v>
      </c>
      <c r="R1044" s="14">
        <v>800.80080080080074</v>
      </c>
      <c r="S1044" s="14">
        <v>800.80080080080074</v>
      </c>
      <c r="T1044" s="14">
        <v>800.80080080080074</v>
      </c>
      <c r="U1044" s="5">
        <v>800.80080080080074</v>
      </c>
      <c r="V1044" s="5">
        <v>800.80080080080074</v>
      </c>
      <c r="W1044" s="5">
        <v>800.80080080080074</v>
      </c>
      <c r="X1044" s="5">
        <v>802.80280280280272</v>
      </c>
      <c r="Y1044" s="5">
        <v>802.80280280280272</v>
      </c>
      <c r="Z1044" s="5">
        <v>802.61395489640847</v>
      </c>
      <c r="AA1044" s="5">
        <v>802.61395489640847</v>
      </c>
      <c r="AB1044" s="5">
        <v>801.80180180180173</v>
      </c>
      <c r="AC1044" s="5">
        <v>802.61395489640847</v>
      </c>
    </row>
    <row r="1045" spans="1:29" s="5" customFormat="1">
      <c r="A1045" s="1" t="s">
        <v>524</v>
      </c>
      <c r="B1045" s="1" t="s">
        <v>554</v>
      </c>
      <c r="C1045" s="1"/>
      <c r="D1045" s="1" t="s">
        <v>696</v>
      </c>
      <c r="E1045" s="1"/>
      <c r="F1045" s="1">
        <v>237</v>
      </c>
      <c r="G1045" s="1" t="s">
        <v>837</v>
      </c>
      <c r="H1045" s="1" t="str">
        <f t="shared" si="16"/>
        <v>237아파트중위단위전세가격</v>
      </c>
      <c r="I1045" s="1" t="s">
        <v>874</v>
      </c>
      <c r="J1045" s="13">
        <v>2023.7675020590659</v>
      </c>
      <c r="K1045" s="13">
        <v>1985.1280821181317</v>
      </c>
      <c r="L1045" s="13">
        <v>1815.7390139345175</v>
      </c>
      <c r="M1045" s="13">
        <v>1815.7390139345175</v>
      </c>
      <c r="N1045" s="13">
        <v>1815.7390139345175</v>
      </c>
      <c r="O1045" s="13">
        <v>1827.5051040627679</v>
      </c>
      <c r="P1045" s="13">
        <v>1882.5744205200613</v>
      </c>
      <c r="Q1045" s="14">
        <v>1862.9538198148775</v>
      </c>
      <c r="R1045" s="14">
        <v>1800.2117896223085</v>
      </c>
      <c r="S1045" s="14">
        <v>1824.0659585740564</v>
      </c>
      <c r="T1045" s="14">
        <v>1829.9490036381817</v>
      </c>
      <c r="U1045" s="5">
        <v>1759.3399987901535</v>
      </c>
      <c r="V1045" s="5">
        <v>1794.6445012141676</v>
      </c>
      <c r="W1045" s="5">
        <v>1794.6445012141676</v>
      </c>
      <c r="X1045" s="5">
        <v>1811.9778797505589</v>
      </c>
      <c r="Y1045" s="5">
        <v>1766.5763749852786</v>
      </c>
      <c r="Z1045" s="5">
        <v>1740.0045475860866</v>
      </c>
      <c r="AA1045" s="5">
        <v>1727.3679668331743</v>
      </c>
      <c r="AB1045" s="5">
        <v>1588.7026090806298</v>
      </c>
      <c r="AC1045" s="5">
        <v>1500.4403143473842</v>
      </c>
    </row>
    <row r="1046" spans="1:29" s="5" customFormat="1">
      <c r="A1046" s="1" t="s">
        <v>524</v>
      </c>
      <c r="B1046" s="1" t="s">
        <v>555</v>
      </c>
      <c r="C1046" s="1"/>
      <c r="D1046" s="1"/>
      <c r="E1046" s="1"/>
      <c r="F1046" s="1">
        <v>238</v>
      </c>
      <c r="G1046" s="1" t="s">
        <v>837</v>
      </c>
      <c r="H1046" s="1" t="str">
        <f t="shared" ref="H1046:H1112" si="17">F1046&amp;G1046&amp;I1046</f>
        <v>238아파트중위단위전세가격</v>
      </c>
      <c r="I1046" s="1" t="s">
        <v>874</v>
      </c>
      <c r="J1046" s="13">
        <v>1011.9646537480321</v>
      </c>
      <c r="K1046" s="13">
        <v>1015.568543530852</v>
      </c>
      <c r="L1046" s="13">
        <v>1034.2256286780939</v>
      </c>
      <c r="M1046" s="13">
        <v>1045.381041423472</v>
      </c>
      <c r="N1046" s="13">
        <v>1051.4691102849795</v>
      </c>
      <c r="O1046" s="13">
        <v>1057.2914269977457</v>
      </c>
      <c r="P1046" s="13">
        <v>1063.4235265648404</v>
      </c>
      <c r="Q1046" s="14">
        <v>1066.4948032326233</v>
      </c>
      <c r="R1046" s="14">
        <v>1083.2702121551699</v>
      </c>
      <c r="S1046" s="14">
        <v>1095.7401106157304</v>
      </c>
      <c r="T1046" s="14">
        <v>1105.0639963192609</v>
      </c>
      <c r="U1046" s="5">
        <v>1109.1366445222593</v>
      </c>
      <c r="V1046" s="5">
        <v>1117.6191496606236</v>
      </c>
      <c r="W1046" s="5">
        <v>1121.3356171648124</v>
      </c>
      <c r="X1046" s="5">
        <v>1130.8514999944721</v>
      </c>
      <c r="Y1046" s="5">
        <v>1136.9735673549308</v>
      </c>
      <c r="Z1046" s="5">
        <v>1143.2521393545751</v>
      </c>
      <c r="AA1046" s="5">
        <v>1151.4490704173497</v>
      </c>
      <c r="AB1046" s="5">
        <v>1163.0635842975826</v>
      </c>
      <c r="AC1046" s="5">
        <v>1169.9663290964072</v>
      </c>
    </row>
    <row r="1047" spans="1:29" s="5" customFormat="1">
      <c r="A1047" s="1" t="s">
        <v>524</v>
      </c>
      <c r="B1047" s="1" t="s">
        <v>555</v>
      </c>
      <c r="C1047" s="1"/>
      <c r="D1047" s="1" t="s">
        <v>697</v>
      </c>
      <c r="E1047" s="1"/>
      <c r="F1047" s="1">
        <v>239</v>
      </c>
      <c r="G1047" s="1" t="s">
        <v>837</v>
      </c>
      <c r="H1047" s="1" t="str">
        <f t="shared" si="17"/>
        <v>239아파트중위단위전세가격</v>
      </c>
      <c r="I1047" s="1" t="s">
        <v>874</v>
      </c>
      <c r="J1047" s="13">
        <v>896.99199240768598</v>
      </c>
      <c r="K1047" s="13">
        <v>896.99199240768598</v>
      </c>
      <c r="L1047" s="13">
        <v>896.99199240768598</v>
      </c>
      <c r="M1047" s="13">
        <v>902.22949957480114</v>
      </c>
      <c r="N1047" s="13">
        <v>902.22949957480114</v>
      </c>
      <c r="O1047" s="13">
        <v>902.22949957480114</v>
      </c>
      <c r="P1047" s="13">
        <v>902.22949957480114</v>
      </c>
      <c r="Q1047" s="14">
        <v>920.28003613369469</v>
      </c>
      <c r="R1047" s="14">
        <v>949.00687694126532</v>
      </c>
      <c r="S1047" s="14">
        <v>973.97795862110456</v>
      </c>
      <c r="T1047" s="14">
        <v>984.15043313214244</v>
      </c>
      <c r="U1047" s="5">
        <v>984.15043313214244</v>
      </c>
      <c r="V1047" s="5">
        <v>1005.2292094152909</v>
      </c>
      <c r="W1047" s="5">
        <v>1006.4228769351541</v>
      </c>
      <c r="X1047" s="5">
        <v>1014.2116455308392</v>
      </c>
      <c r="Y1047" s="5">
        <v>1014.2116455308392</v>
      </c>
      <c r="Z1047" s="5">
        <v>1033.3247222939808</v>
      </c>
      <c r="AA1047" s="5">
        <v>1042.1185262254976</v>
      </c>
      <c r="AB1047" s="5">
        <v>1039.2334301880146</v>
      </c>
      <c r="AC1047" s="5">
        <v>1039.2334301880146</v>
      </c>
    </row>
    <row r="1048" spans="1:29" s="5" customFormat="1">
      <c r="A1048" s="1" t="s">
        <v>524</v>
      </c>
      <c r="B1048" s="1" t="s">
        <v>555</v>
      </c>
      <c r="C1048" s="1"/>
      <c r="D1048" s="1" t="s">
        <v>698</v>
      </c>
      <c r="E1048" s="1"/>
      <c r="F1048" s="1">
        <v>240</v>
      </c>
      <c r="G1048" s="1" t="s">
        <v>837</v>
      </c>
      <c r="H1048" s="1" t="str">
        <f t="shared" si="17"/>
        <v>240아파트중위단위전세가격</v>
      </c>
      <c r="I1048" s="1" t="s">
        <v>874</v>
      </c>
      <c r="J1048" s="13">
        <v>1000.1726063346548</v>
      </c>
      <c r="K1048" s="13">
        <v>1000.1726063346548</v>
      </c>
      <c r="L1048" s="13">
        <v>1054.8013133047323</v>
      </c>
      <c r="M1048" s="13">
        <v>1054.8013133047323</v>
      </c>
      <c r="N1048" s="13">
        <v>1057.965511499541</v>
      </c>
      <c r="O1048" s="13">
        <v>1057.965511499541</v>
      </c>
      <c r="P1048" s="13">
        <v>1057.965511499541</v>
      </c>
      <c r="Q1048" s="14">
        <v>1057.965511499541</v>
      </c>
      <c r="R1048" s="14">
        <v>1081.4474601189149</v>
      </c>
      <c r="S1048" s="14">
        <v>1081.4474601189149</v>
      </c>
      <c r="T1048" s="14">
        <v>1083.9480289983351</v>
      </c>
      <c r="U1048" s="5">
        <v>1084.7168908675396</v>
      </c>
      <c r="V1048" s="5">
        <v>1092.0095602762499</v>
      </c>
      <c r="W1048" s="5">
        <v>1098.6974051182497</v>
      </c>
      <c r="X1048" s="5">
        <v>1108.422806673826</v>
      </c>
      <c r="Y1048" s="5">
        <v>1114.3183378611859</v>
      </c>
      <c r="Z1048" s="5">
        <v>1118.5358458696801</v>
      </c>
      <c r="AA1048" s="5">
        <v>1144.5576690298269</v>
      </c>
      <c r="AB1048" s="5">
        <v>1152.8928986278938</v>
      </c>
      <c r="AC1048" s="5">
        <v>1154.2031591181703</v>
      </c>
    </row>
    <row r="1049" spans="1:29" s="5" customFormat="1">
      <c r="A1049" s="1" t="s">
        <v>524</v>
      </c>
      <c r="B1049" s="1" t="s">
        <v>555</v>
      </c>
      <c r="C1049" s="1"/>
      <c r="D1049" s="1" t="s">
        <v>699</v>
      </c>
      <c r="E1049" s="1"/>
      <c r="F1049" s="1">
        <v>241</v>
      </c>
      <c r="G1049" s="1" t="s">
        <v>837</v>
      </c>
      <c r="H1049" s="1" t="str">
        <f t="shared" si="17"/>
        <v>241아파트중위단위전세가격</v>
      </c>
      <c r="I1049" s="1" t="s">
        <v>874</v>
      </c>
      <c r="J1049" s="13">
        <v>1079.5710365248292</v>
      </c>
      <c r="K1049" s="13">
        <v>1083.1381925488686</v>
      </c>
      <c r="L1049" s="13">
        <v>1090.3076060237563</v>
      </c>
      <c r="M1049" s="13">
        <v>1107.0227850243477</v>
      </c>
      <c r="N1049" s="13">
        <v>1118.7894880234221</v>
      </c>
      <c r="O1049" s="13">
        <v>1126.8963369502253</v>
      </c>
      <c r="P1049" s="13">
        <v>1142.0867778607947</v>
      </c>
      <c r="Q1049" s="14">
        <v>1142.0867778607947</v>
      </c>
      <c r="R1049" s="14">
        <v>1159.1863667464238</v>
      </c>
      <c r="S1049" s="14">
        <v>1173.5967712337188</v>
      </c>
      <c r="T1049" s="14">
        <v>1182.4743321777344</v>
      </c>
      <c r="U1049" s="5">
        <v>1189.7210285421368</v>
      </c>
      <c r="V1049" s="5">
        <v>1204.8098955324576</v>
      </c>
      <c r="W1049" s="5">
        <v>1209.9423346212441</v>
      </c>
      <c r="X1049" s="5">
        <v>1226.8707925268122</v>
      </c>
      <c r="Y1049" s="5">
        <v>1230.2551411078744</v>
      </c>
      <c r="Z1049" s="5">
        <v>1237.8062087842977</v>
      </c>
      <c r="AA1049" s="5">
        <v>1238.5647164570337</v>
      </c>
      <c r="AB1049" s="5">
        <v>1262.9844450053156</v>
      </c>
      <c r="AC1049" s="5">
        <v>1269.8816742862748</v>
      </c>
    </row>
    <row r="1050" spans="1:29" s="5" customFormat="1">
      <c r="A1050" s="1" t="s">
        <v>524</v>
      </c>
      <c r="B1050" s="1" t="s">
        <v>555</v>
      </c>
      <c r="C1050" s="1"/>
      <c r="D1050" s="1" t="s">
        <v>699</v>
      </c>
      <c r="E1050" s="1" t="s">
        <v>631</v>
      </c>
      <c r="F1050" s="1">
        <v>242</v>
      </c>
      <c r="G1050" s="1" t="s">
        <v>837</v>
      </c>
      <c r="H1050" s="1" t="str">
        <f t="shared" si="17"/>
        <v>242아파트중위단위전세가격</v>
      </c>
      <c r="I1050" s="1" t="s">
        <v>874</v>
      </c>
      <c r="J1050" s="13">
        <v>992.09787677585859</v>
      </c>
      <c r="K1050" s="13">
        <v>1000.9511310216925</v>
      </c>
      <c r="L1050" s="13">
        <v>1018.7447570528894</v>
      </c>
      <c r="M1050" s="13">
        <v>1042.7712972781901</v>
      </c>
      <c r="N1050" s="13">
        <v>1066.2689657542332</v>
      </c>
      <c r="O1050" s="13">
        <v>1086.3891943615263</v>
      </c>
      <c r="P1050" s="13">
        <v>1089.9022033698598</v>
      </c>
      <c r="Q1050" s="14">
        <v>1089.9022033698598</v>
      </c>
      <c r="R1050" s="14">
        <v>1095.7935666313183</v>
      </c>
      <c r="S1050" s="14">
        <v>1095.7935666313183</v>
      </c>
      <c r="T1050" s="14">
        <v>1101.6171453229854</v>
      </c>
      <c r="U1050" s="5">
        <v>1118.2921494917364</v>
      </c>
      <c r="V1050" s="5">
        <v>1118.2921494917364</v>
      </c>
      <c r="W1050" s="5">
        <v>1118.2921494917364</v>
      </c>
      <c r="X1050" s="5">
        <v>1118.2921494917364</v>
      </c>
      <c r="Y1050" s="5">
        <v>1124.1835127531954</v>
      </c>
      <c r="Z1050" s="5">
        <v>1124.1835127531954</v>
      </c>
      <c r="AA1050" s="5">
        <v>1124.6575021019185</v>
      </c>
      <c r="AB1050" s="5">
        <v>1140.8585169219464</v>
      </c>
      <c r="AC1050" s="5">
        <v>1140.8585169219464</v>
      </c>
    </row>
    <row r="1051" spans="1:29" s="5" customFormat="1">
      <c r="A1051" s="1" t="s">
        <v>524</v>
      </c>
      <c r="B1051" s="1" t="s">
        <v>555</v>
      </c>
      <c r="C1051" s="1"/>
      <c r="D1051" s="1" t="s">
        <v>699</v>
      </c>
      <c r="E1051" s="1" t="s">
        <v>645</v>
      </c>
      <c r="F1051" s="1">
        <v>243</v>
      </c>
      <c r="G1051" s="1" t="s">
        <v>837</v>
      </c>
      <c r="H1051" s="1" t="str">
        <f t="shared" si="17"/>
        <v>243아파트중위단위전세가격</v>
      </c>
      <c r="I1051" s="1" t="s">
        <v>874</v>
      </c>
      <c r="J1051" s="13">
        <v>1138.5995289303996</v>
      </c>
      <c r="K1051" s="13">
        <v>1138.5995289303996</v>
      </c>
      <c r="L1051" s="13">
        <v>1138.5995289303996</v>
      </c>
      <c r="M1051" s="13">
        <v>1150.3808672904374</v>
      </c>
      <c r="N1051" s="13">
        <v>1154.2312996465571</v>
      </c>
      <c r="O1051" s="13">
        <v>1154.2312996465571</v>
      </c>
      <c r="P1051" s="13">
        <v>1177.3018857620764</v>
      </c>
      <c r="Q1051" s="14">
        <v>1177.3018857620764</v>
      </c>
      <c r="R1051" s="14">
        <v>1201.9649908512465</v>
      </c>
      <c r="S1051" s="14">
        <v>1226.0998005650204</v>
      </c>
      <c r="T1051" s="14">
        <v>1237.0382447411823</v>
      </c>
      <c r="U1051" s="5">
        <v>1237.0382447411823</v>
      </c>
      <c r="V1051" s="5">
        <v>1262.1225532261942</v>
      </c>
      <c r="W1051" s="5">
        <v>1270.6549158924067</v>
      </c>
      <c r="X1051" s="5">
        <v>1298.7974305392127</v>
      </c>
      <c r="Y1051" s="5">
        <v>1300.5210368935514</v>
      </c>
      <c r="Z1051" s="5">
        <v>1313.0742200522413</v>
      </c>
      <c r="AA1051" s="5">
        <v>1314.0212035239661</v>
      </c>
      <c r="AB1051" s="5">
        <v>1343.8853217858743</v>
      </c>
      <c r="AC1051" s="5">
        <v>1355.3515390364091</v>
      </c>
    </row>
    <row r="1052" spans="1:29" s="5" customFormat="1">
      <c r="A1052" s="1" t="s">
        <v>524</v>
      </c>
      <c r="B1052" s="1" t="s">
        <v>555</v>
      </c>
      <c r="C1052" s="1"/>
      <c r="D1052" s="1" t="s">
        <v>700</v>
      </c>
      <c r="E1052" s="1"/>
      <c r="F1052" s="1">
        <v>244</v>
      </c>
      <c r="G1052" s="1" t="s">
        <v>837</v>
      </c>
      <c r="H1052" s="1" t="str">
        <f t="shared" si="17"/>
        <v>244아파트중위단위전세가격</v>
      </c>
      <c r="I1052" s="1" t="s">
        <v>874</v>
      </c>
      <c r="J1052" s="13">
        <v>1174.0549992314434</v>
      </c>
      <c r="K1052" s="13">
        <v>1202.6829521881828</v>
      </c>
      <c r="L1052" s="13">
        <v>1235.4394634662901</v>
      </c>
      <c r="M1052" s="13">
        <v>1242.9663944999957</v>
      </c>
      <c r="N1052" s="13">
        <v>1250.0872294109795</v>
      </c>
      <c r="O1052" s="13">
        <v>1262.4726093209131</v>
      </c>
      <c r="P1052" s="13">
        <v>1280.0173623226306</v>
      </c>
      <c r="Q1052" s="14">
        <v>1286.415314977781</v>
      </c>
      <c r="R1052" s="14">
        <v>1292.2983600419061</v>
      </c>
      <c r="S1052" s="14">
        <v>1298.6963126970566</v>
      </c>
      <c r="T1052" s="14">
        <v>1316.8603554804572</v>
      </c>
      <c r="U1052" s="5">
        <v>1322.7434005445825</v>
      </c>
      <c r="V1052" s="5">
        <v>1325.8461814571053</v>
      </c>
      <c r="W1052" s="5">
        <v>1325.8461814571053</v>
      </c>
      <c r="X1052" s="5">
        <v>1325.8461814571053</v>
      </c>
      <c r="Y1052" s="5">
        <v>1325.8461814571053</v>
      </c>
      <c r="Z1052" s="5">
        <v>1325.8461814571053</v>
      </c>
      <c r="AA1052" s="5">
        <v>1333.5765045344046</v>
      </c>
      <c r="AB1052" s="5">
        <v>1339.486530302117</v>
      </c>
      <c r="AC1052" s="5">
        <v>1356.2538005905142</v>
      </c>
    </row>
    <row r="1053" spans="1:29" s="5" customFormat="1">
      <c r="A1053" s="1" t="s">
        <v>524</v>
      </c>
      <c r="B1053" s="1" t="s">
        <v>555</v>
      </c>
      <c r="C1053" s="1"/>
      <c r="D1053" s="1" t="s">
        <v>701</v>
      </c>
      <c r="E1053" s="1"/>
      <c r="F1053" s="1">
        <v>245</v>
      </c>
      <c r="G1053" s="1" t="s">
        <v>837</v>
      </c>
      <c r="H1053" s="1" t="str">
        <f t="shared" si="17"/>
        <v>245아파트중위단위전세가격</v>
      </c>
      <c r="I1053" s="1" t="s">
        <v>874</v>
      </c>
      <c r="J1053" s="13">
        <v>1038.0966288955719</v>
      </c>
      <c r="K1053" s="13">
        <v>1038.0966288955719</v>
      </c>
      <c r="L1053" s="13">
        <v>1044.692064853889</v>
      </c>
      <c r="M1053" s="13">
        <v>1048.6743173723783</v>
      </c>
      <c r="N1053" s="13">
        <v>1050</v>
      </c>
      <c r="O1053" s="13">
        <v>1055.269753330695</v>
      </c>
      <c r="P1053" s="13">
        <v>1055.269753330695</v>
      </c>
      <c r="Q1053" s="14">
        <v>1055.269753330695</v>
      </c>
      <c r="R1053" s="14">
        <v>1055.269753330695</v>
      </c>
      <c r="S1053" s="14">
        <v>1055.269753330695</v>
      </c>
      <c r="T1053" s="14">
        <v>1077.4410774410774</v>
      </c>
      <c r="U1053" s="5">
        <v>1094.2760942760942</v>
      </c>
      <c r="V1053" s="5">
        <v>1094.2760942760942</v>
      </c>
      <c r="W1053" s="5">
        <v>1094.2760942760942</v>
      </c>
      <c r="X1053" s="5">
        <v>1094.2760942760942</v>
      </c>
      <c r="Y1053" s="5">
        <v>1127.9461279461279</v>
      </c>
      <c r="Z1053" s="5">
        <v>1127.9461279461279</v>
      </c>
      <c r="AA1053" s="5">
        <v>1127.9461279461279</v>
      </c>
      <c r="AB1053" s="5">
        <v>1144.7811447811448</v>
      </c>
      <c r="AC1053" s="5">
        <v>1144.7811447811448</v>
      </c>
    </row>
    <row r="1054" spans="1:29" s="5" customFormat="1">
      <c r="A1054" s="1" t="s">
        <v>524</v>
      </c>
      <c r="B1054" s="1" t="s">
        <v>555</v>
      </c>
      <c r="C1054" s="1"/>
      <c r="D1054" s="1" t="s">
        <v>702</v>
      </c>
      <c r="E1054" s="1"/>
      <c r="F1054" s="1">
        <v>246</v>
      </c>
      <c r="G1054" s="1" t="s">
        <v>837</v>
      </c>
      <c r="H1054" s="1" t="str">
        <f t="shared" si="17"/>
        <v>246아파트중위단위전세가격</v>
      </c>
      <c r="I1054" s="1" t="s">
        <v>874</v>
      </c>
      <c r="J1054" s="13">
        <v>845.98123246919408</v>
      </c>
      <c r="K1054" s="13">
        <v>845.98123246919408</v>
      </c>
      <c r="L1054" s="13">
        <v>848.93369777772682</v>
      </c>
      <c r="M1054" s="13">
        <v>848.93369777772682</v>
      </c>
      <c r="N1054" s="13">
        <v>860.72444358019516</v>
      </c>
      <c r="O1054" s="13">
        <v>866.61025876559847</v>
      </c>
      <c r="P1054" s="13">
        <v>872.49607395100156</v>
      </c>
      <c r="Q1054" s="14">
        <v>872.49607395100156</v>
      </c>
      <c r="R1054" s="14">
        <v>878.0327103403589</v>
      </c>
      <c r="S1054" s="14">
        <v>878.0327103403589</v>
      </c>
      <c r="T1054" s="14">
        <v>878.0327103403589</v>
      </c>
      <c r="U1054" s="5">
        <v>878.0327103403589</v>
      </c>
      <c r="V1054" s="5">
        <v>883.17340073918479</v>
      </c>
      <c r="W1054" s="5">
        <v>896.5949584451721</v>
      </c>
      <c r="X1054" s="5">
        <v>896.5949584451721</v>
      </c>
      <c r="Y1054" s="5">
        <v>909.69016037383926</v>
      </c>
      <c r="Z1054" s="5">
        <v>916.40093922683297</v>
      </c>
      <c r="AA1054" s="5">
        <v>909.69016037383926</v>
      </c>
      <c r="AB1054" s="5">
        <v>915.42654646501796</v>
      </c>
      <c r="AC1054" s="5">
        <v>933.90895568881797</v>
      </c>
    </row>
    <row r="1055" spans="1:29" s="5" customFormat="1">
      <c r="A1055" s="1" t="s">
        <v>524</v>
      </c>
      <c r="B1055" s="1" t="s">
        <v>555</v>
      </c>
      <c r="C1055" s="1"/>
      <c r="D1055" s="1" t="s">
        <v>703</v>
      </c>
      <c r="E1055" s="1"/>
      <c r="F1055" s="1">
        <v>247</v>
      </c>
      <c r="G1055" s="1" t="s">
        <v>837</v>
      </c>
      <c r="H1055" s="1" t="str">
        <f t="shared" si="17"/>
        <v>247아파트중위단위전세가격</v>
      </c>
      <c r="I1055" s="1" t="s">
        <v>874</v>
      </c>
      <c r="J1055" s="13">
        <v>926.86215032018868</v>
      </c>
      <c r="K1055" s="13">
        <v>926.86215032018868</v>
      </c>
      <c r="L1055" s="13">
        <v>935.28816986855406</v>
      </c>
      <c r="M1055" s="13">
        <v>935.28816986855406</v>
      </c>
      <c r="N1055" s="13">
        <v>941.35239900386102</v>
      </c>
      <c r="O1055" s="13">
        <v>943.71418941691934</v>
      </c>
      <c r="P1055" s="13">
        <v>943.71418941691934</v>
      </c>
      <c r="Q1055" s="14">
        <v>946.75740592473983</v>
      </c>
      <c r="R1055" s="14">
        <v>946.75740592473983</v>
      </c>
      <c r="S1055" s="14">
        <v>946.75740592473983</v>
      </c>
      <c r="T1055" s="14">
        <v>946.75740592473983</v>
      </c>
      <c r="U1055" s="5">
        <v>946.75740592473983</v>
      </c>
      <c r="V1055" s="5">
        <v>943.35400028488584</v>
      </c>
      <c r="W1055" s="5">
        <v>943.35400028488584</v>
      </c>
      <c r="X1055" s="5">
        <v>938.34999708232374</v>
      </c>
      <c r="Y1055" s="5">
        <v>936.58383671496244</v>
      </c>
      <c r="Z1055" s="5">
        <v>938.34999708232374</v>
      </c>
      <c r="AA1055" s="5">
        <v>935.34759516078657</v>
      </c>
      <c r="AB1055" s="5">
        <v>938.34999708232374</v>
      </c>
      <c r="AC1055" s="5">
        <v>943.35400028488584</v>
      </c>
    </row>
    <row r="1056" spans="1:29" s="5" customFormat="1">
      <c r="A1056" s="1" t="s">
        <v>524</v>
      </c>
      <c r="B1056" s="1" t="s">
        <v>555</v>
      </c>
      <c r="C1056" s="1"/>
      <c r="D1056" s="1" t="s">
        <v>704</v>
      </c>
      <c r="E1056" s="1"/>
      <c r="F1056" s="1">
        <v>248</v>
      </c>
      <c r="G1056" s="1" t="s">
        <v>837</v>
      </c>
      <c r="H1056" s="1" t="str">
        <f t="shared" si="17"/>
        <v>248아파트중위단위전세가격</v>
      </c>
      <c r="I1056" s="1" t="s">
        <v>874</v>
      </c>
      <c r="J1056" s="13">
        <v>822.98458819989355</v>
      </c>
      <c r="K1056" s="13">
        <v>845.23895561949973</v>
      </c>
      <c r="L1056" s="13">
        <v>851.5266503494056</v>
      </c>
      <c r="M1056" s="13">
        <v>861.52340631591233</v>
      </c>
      <c r="N1056" s="13">
        <v>874.09879577572383</v>
      </c>
      <c r="O1056" s="13">
        <v>874.09879577572383</v>
      </c>
      <c r="P1056" s="13">
        <v>874.09879577572383</v>
      </c>
      <c r="Q1056" s="14">
        <v>874.09879577572383</v>
      </c>
      <c r="R1056" s="14">
        <v>880.38649050562958</v>
      </c>
      <c r="S1056" s="14">
        <v>886.67418523553545</v>
      </c>
      <c r="T1056" s="14">
        <v>892.71437343652769</v>
      </c>
      <c r="U1056" s="5">
        <v>899.24957469534706</v>
      </c>
      <c r="V1056" s="5">
        <v>899.24957469534706</v>
      </c>
      <c r="W1056" s="5">
        <v>899.24957469534706</v>
      </c>
      <c r="X1056" s="5">
        <v>899.24957469534706</v>
      </c>
      <c r="Y1056" s="5">
        <v>903.09465580416986</v>
      </c>
      <c r="Z1056" s="5">
        <v>906.04518719487328</v>
      </c>
      <c r="AA1056" s="5">
        <v>906.04518719487328</v>
      </c>
      <c r="AB1056" s="5">
        <v>906.04518719487328</v>
      </c>
      <c r="AC1056" s="5">
        <v>906.04518719487328</v>
      </c>
    </row>
    <row r="1057" spans="1:29" s="5" customFormat="1">
      <c r="A1057" s="1" t="s">
        <v>524</v>
      </c>
      <c r="B1057" s="1" t="s">
        <v>555</v>
      </c>
      <c r="C1057" s="1"/>
      <c r="D1057" s="1" t="s">
        <v>705</v>
      </c>
      <c r="E1057" s="1"/>
      <c r="F1057" s="1">
        <v>249</v>
      </c>
      <c r="G1057" s="1" t="s">
        <v>837</v>
      </c>
      <c r="H1057" s="1" t="str">
        <f t="shared" si="17"/>
        <v>249아파트중위단위전세가격</v>
      </c>
      <c r="I1057" s="1" t="s">
        <v>874</v>
      </c>
      <c r="J1057" s="13">
        <v>803.25085472447086</v>
      </c>
      <c r="K1057" s="13">
        <v>815.01625268905696</v>
      </c>
      <c r="L1057" s="13">
        <v>815.01625268905696</v>
      </c>
      <c r="M1057" s="13">
        <v>815.01625268905696</v>
      </c>
      <c r="N1057" s="13">
        <v>875.4208754208754</v>
      </c>
      <c r="O1057" s="13">
        <v>875.4208754208754</v>
      </c>
      <c r="P1057" s="13">
        <v>875.4208754208754</v>
      </c>
      <c r="Q1057" s="14">
        <v>887.33036979992676</v>
      </c>
      <c r="R1057" s="14">
        <v>891.53912400868103</v>
      </c>
      <c r="S1057" s="14">
        <v>891.53912400868103</v>
      </c>
      <c r="T1057" s="14">
        <v>891.53912400868103</v>
      </c>
      <c r="U1057" s="5">
        <v>887.33036979992676</v>
      </c>
      <c r="V1057" s="5">
        <v>887.33036979992676</v>
      </c>
      <c r="W1057" s="5">
        <v>887.33036979992676</v>
      </c>
      <c r="X1057" s="5">
        <v>887.33036979992676</v>
      </c>
      <c r="Y1057" s="5">
        <v>894.48047349982755</v>
      </c>
      <c r="Z1057" s="5">
        <v>898.68922770858171</v>
      </c>
      <c r="AA1057" s="5">
        <v>898.68922770858171</v>
      </c>
      <c r="AB1057" s="5">
        <v>905.83933140848251</v>
      </c>
      <c r="AC1057" s="5">
        <v>905.83933140848251</v>
      </c>
    </row>
    <row r="1058" spans="1:29" s="5" customFormat="1">
      <c r="A1058" s="1" t="s">
        <v>524</v>
      </c>
      <c r="B1058" s="1" t="s">
        <v>555</v>
      </c>
      <c r="C1058" s="1"/>
      <c r="D1058" s="1" t="s">
        <v>706</v>
      </c>
      <c r="E1058" s="1"/>
      <c r="F1058" s="1">
        <v>250</v>
      </c>
      <c r="G1058" s="1" t="s">
        <v>837</v>
      </c>
      <c r="H1058" s="1" t="str">
        <f t="shared" si="17"/>
        <v>250아파트중위단위전세가격</v>
      </c>
      <c r="I1058" s="1" t="s">
        <v>874</v>
      </c>
      <c r="J1058" s="13">
        <v>1097.7611923134348</v>
      </c>
      <c r="K1058" s="13">
        <v>1103.2260719958408</v>
      </c>
      <c r="L1058" s="13">
        <v>1119.8437083139825</v>
      </c>
      <c r="M1058" s="13">
        <v>1134.9120670507484</v>
      </c>
      <c r="N1058" s="13">
        <v>1134.9120670507484</v>
      </c>
      <c r="O1058" s="13">
        <v>1153.3529918272625</v>
      </c>
      <c r="P1058" s="13">
        <v>1160.7551375475582</v>
      </c>
      <c r="Q1058" s="14">
        <v>1161.2571455796869</v>
      </c>
      <c r="R1058" s="14">
        <v>1162.7631696760723</v>
      </c>
      <c r="S1058" s="14">
        <v>1198.6331763797291</v>
      </c>
      <c r="T1058" s="14">
        <v>1220.8835341365464</v>
      </c>
      <c r="U1058" s="5">
        <v>1243.5498028029415</v>
      </c>
      <c r="V1058" s="5">
        <v>1243.5498028029415</v>
      </c>
      <c r="W1058" s="5">
        <v>1243.5498028029415</v>
      </c>
      <c r="X1058" s="5">
        <v>1253.5053503794379</v>
      </c>
      <c r="Y1058" s="5">
        <v>1256.2165670468366</v>
      </c>
      <c r="Z1058" s="5">
        <v>1256.2165670468366</v>
      </c>
      <c r="AA1058" s="5">
        <v>1256.2165670468366</v>
      </c>
      <c r="AB1058" s="5">
        <v>1256.2687329435694</v>
      </c>
      <c r="AC1058" s="5">
        <v>1272.4739821336921</v>
      </c>
    </row>
    <row r="1059" spans="1:29" s="5" customFormat="1">
      <c r="A1059" s="1" t="s">
        <v>524</v>
      </c>
      <c r="B1059" s="1" t="s">
        <v>555</v>
      </c>
      <c r="C1059" s="1"/>
      <c r="D1059" s="1" t="s">
        <v>904</v>
      </c>
      <c r="E1059" s="1"/>
      <c r="F1059" s="1">
        <v>251</v>
      </c>
      <c r="G1059" s="1" t="s">
        <v>837</v>
      </c>
      <c r="H1059" s="1" t="str">
        <f t="shared" si="17"/>
        <v>251아파트중위단위전세가격</v>
      </c>
      <c r="I1059" s="1" t="s">
        <v>874</v>
      </c>
      <c r="J1059" s="13">
        <v>934.23019431988041</v>
      </c>
      <c r="K1059" s="13">
        <v>934.23019431988041</v>
      </c>
      <c r="L1059" s="13">
        <v>934.23019431988041</v>
      </c>
      <c r="M1059" s="13">
        <v>1001.2872536577747</v>
      </c>
      <c r="N1059" s="13">
        <v>1001.2872536577747</v>
      </c>
      <c r="O1059" s="13">
        <v>1001.2872536577747</v>
      </c>
      <c r="P1059" s="13">
        <v>1001.2872536577747</v>
      </c>
      <c r="Q1059" s="14">
        <v>1016.0518125105004</v>
      </c>
      <c r="R1059" s="14">
        <v>1083.8752709688179</v>
      </c>
      <c r="S1059" s="14">
        <v>1103.1704660087378</v>
      </c>
      <c r="T1059" s="14">
        <v>1103.1704660087378</v>
      </c>
      <c r="U1059" s="5">
        <v>1103.1704660087378</v>
      </c>
      <c r="V1059" s="5">
        <v>1112.5127679519364</v>
      </c>
      <c r="W1059" s="5">
        <v>1116.3574930332561</v>
      </c>
      <c r="X1059" s="5">
        <v>1135.0896860986545</v>
      </c>
      <c r="Y1059" s="5">
        <v>1149.1031390134528</v>
      </c>
      <c r="Z1059" s="5">
        <v>1168.782384531291</v>
      </c>
      <c r="AA1059" s="5">
        <v>1194.4887829964641</v>
      </c>
      <c r="AB1059" s="5">
        <v>1221.5241175717972</v>
      </c>
      <c r="AC1059" s="5">
        <v>1243.8883011755306</v>
      </c>
    </row>
    <row r="1060" spans="1:29" s="5" customFormat="1">
      <c r="A1060" s="1" t="s">
        <v>524</v>
      </c>
      <c r="B1060" s="1" t="s">
        <v>556</v>
      </c>
      <c r="C1060" s="1"/>
      <c r="D1060" s="1"/>
      <c r="E1060" s="1"/>
      <c r="F1060" s="1">
        <v>252</v>
      </c>
      <c r="G1060" s="1" t="s">
        <v>837</v>
      </c>
      <c r="H1060" s="1" t="str">
        <f t="shared" si="17"/>
        <v>252아파트중위단위전세가격</v>
      </c>
      <c r="I1060" s="1" t="s">
        <v>874</v>
      </c>
      <c r="J1060" s="13">
        <v>1517.8362933013436</v>
      </c>
      <c r="K1060" s="13">
        <v>1514.9683779157963</v>
      </c>
      <c r="L1060" s="13">
        <v>1522.7248703144376</v>
      </c>
      <c r="M1060" s="13">
        <v>1528.479439927268</v>
      </c>
      <c r="N1060" s="13">
        <v>1526.5255133095486</v>
      </c>
      <c r="O1060" s="13">
        <v>1522.1907990164052</v>
      </c>
      <c r="P1060" s="13">
        <v>1514.6700711345379</v>
      </c>
      <c r="Q1060" s="14">
        <v>1511.5475570714079</v>
      </c>
      <c r="R1060" s="14">
        <v>1510.9933424419767</v>
      </c>
      <c r="S1060" s="14">
        <v>1514.7493762710944</v>
      </c>
      <c r="T1060" s="14">
        <v>1519.2495845515448</v>
      </c>
      <c r="U1060" s="5">
        <v>1524.5388548897956</v>
      </c>
      <c r="V1060" s="5">
        <v>1534.6801168073316</v>
      </c>
      <c r="W1060" s="5">
        <v>1539.4057706752117</v>
      </c>
      <c r="X1060" s="5">
        <v>1541.6144890230896</v>
      </c>
      <c r="Y1060" s="5">
        <v>1552.3292483685052</v>
      </c>
      <c r="Z1060" s="5">
        <v>1569.3646264365921</v>
      </c>
      <c r="AA1060" s="5">
        <v>1574.5813194799866</v>
      </c>
      <c r="AB1060" s="5">
        <v>1577.4113481909451</v>
      </c>
      <c r="AC1060" s="5">
        <v>1577.198849829733</v>
      </c>
    </row>
    <row r="1061" spans="1:29" s="5" customFormat="1">
      <c r="A1061" s="1" t="s">
        <v>524</v>
      </c>
      <c r="B1061" s="1" t="s">
        <v>556</v>
      </c>
      <c r="C1061" s="1"/>
      <c r="D1061" s="1" t="s">
        <v>707</v>
      </c>
      <c r="E1061" s="1"/>
      <c r="F1061" s="1">
        <v>253</v>
      </c>
      <c r="G1061" s="1" t="s">
        <v>837</v>
      </c>
      <c r="H1061" s="1" t="str">
        <f t="shared" si="17"/>
        <v>253아파트중위단위전세가격</v>
      </c>
      <c r="I1061" s="1" t="s">
        <v>874</v>
      </c>
      <c r="J1061" s="13">
        <v>1756.8149015075576</v>
      </c>
      <c r="K1061" s="13">
        <v>1756.8149015075576</v>
      </c>
      <c r="L1061" s="13">
        <v>1756.9219592585073</v>
      </c>
      <c r="M1061" s="13">
        <v>1768.487783215922</v>
      </c>
      <c r="N1061" s="13">
        <v>1770.0196872871852</v>
      </c>
      <c r="O1061" s="13">
        <v>1770.5460755203558</v>
      </c>
      <c r="P1061" s="13">
        <v>1760.0802969280314</v>
      </c>
      <c r="Q1061" s="14">
        <v>1760.0802969280314</v>
      </c>
      <c r="R1061" s="14">
        <v>1766.0320441212173</v>
      </c>
      <c r="S1061" s="14">
        <v>1766.0320441212173</v>
      </c>
      <c r="T1061" s="14">
        <v>1764.3327740122966</v>
      </c>
      <c r="U1061" s="5">
        <v>1767.3251881533206</v>
      </c>
      <c r="V1061" s="5">
        <v>1788.3164163865026</v>
      </c>
      <c r="W1061" s="5">
        <v>1791.4350237415508</v>
      </c>
      <c r="X1061" s="5">
        <v>1797.0086543075547</v>
      </c>
      <c r="Y1061" s="5">
        <v>1820.3286165873683</v>
      </c>
      <c r="Z1061" s="5">
        <v>1836.0691022696237</v>
      </c>
      <c r="AA1061" s="5">
        <v>1847.1572235366798</v>
      </c>
      <c r="AB1061" s="5">
        <v>1854.9511394329854</v>
      </c>
      <c r="AC1061" s="5">
        <v>1860.3905032272303</v>
      </c>
    </row>
    <row r="1062" spans="1:29" s="5" customFormat="1">
      <c r="A1062" s="1" t="s">
        <v>524</v>
      </c>
      <c r="B1062" s="1" t="s">
        <v>556</v>
      </c>
      <c r="C1062" s="1"/>
      <c r="D1062" s="1" t="s">
        <v>707</v>
      </c>
      <c r="E1062" s="1" t="s">
        <v>708</v>
      </c>
      <c r="F1062" s="1">
        <v>254</v>
      </c>
      <c r="G1062" s="1" t="s">
        <v>837</v>
      </c>
      <c r="H1062" s="1" t="str">
        <f t="shared" si="17"/>
        <v>254아파트중위단위전세가격</v>
      </c>
      <c r="I1062" s="1" t="s">
        <v>874</v>
      </c>
      <c r="J1062" s="13">
        <v>1516.4507438401695</v>
      </c>
      <c r="K1062" s="13">
        <v>1516.4507438401695</v>
      </c>
      <c r="L1062" s="13">
        <v>1516.4507438401695</v>
      </c>
      <c r="M1062" s="13">
        <v>1587.3015873015872</v>
      </c>
      <c r="N1062" s="13">
        <v>1587.3015873015872</v>
      </c>
      <c r="O1062" s="13">
        <v>1587.3015873015872</v>
      </c>
      <c r="P1062" s="13">
        <v>1564.6658126157479</v>
      </c>
      <c r="Q1062" s="14">
        <v>1564.6658126157479</v>
      </c>
      <c r="R1062" s="14">
        <v>1564.6658126157479</v>
      </c>
      <c r="S1062" s="14">
        <v>1564.6658126157479</v>
      </c>
      <c r="T1062" s="14">
        <v>1564.6658126157479</v>
      </c>
      <c r="U1062" s="5">
        <v>1586.70215316741</v>
      </c>
      <c r="V1062" s="5">
        <v>1618.1867174530103</v>
      </c>
      <c r="W1062" s="5">
        <v>1636.455186304129</v>
      </c>
      <c r="X1062" s="5">
        <v>1655.3151210416377</v>
      </c>
      <c r="Y1062" s="5">
        <v>1691.4749661705007</v>
      </c>
      <c r="Z1062" s="5">
        <v>1696.0776191396722</v>
      </c>
      <c r="AA1062" s="5">
        <v>1696.0776191396722</v>
      </c>
      <c r="AB1062" s="5">
        <v>1750.4047607629827</v>
      </c>
      <c r="AC1062" s="5">
        <v>1773.6546949687418</v>
      </c>
    </row>
    <row r="1063" spans="1:29" s="5" customFormat="1">
      <c r="A1063" s="1" t="s">
        <v>524</v>
      </c>
      <c r="B1063" s="1" t="s">
        <v>556</v>
      </c>
      <c r="C1063" s="1"/>
      <c r="D1063" s="1" t="s">
        <v>707</v>
      </c>
      <c r="E1063" s="1" t="s">
        <v>709</v>
      </c>
      <c r="F1063" s="1">
        <v>255</v>
      </c>
      <c r="G1063" s="1" t="s">
        <v>837</v>
      </c>
      <c r="H1063" s="1" t="str">
        <f t="shared" si="17"/>
        <v>255아파트중위단위전세가격</v>
      </c>
      <c r="I1063" s="1" t="s">
        <v>874</v>
      </c>
      <c r="J1063" s="13">
        <v>1956.1632730767692</v>
      </c>
      <c r="K1063" s="13">
        <v>1956.1632730767692</v>
      </c>
      <c r="L1063" s="13">
        <v>1956.1632730767692</v>
      </c>
      <c r="M1063" s="13">
        <v>1956.1632730767692</v>
      </c>
      <c r="N1063" s="13">
        <v>1956.1632730767692</v>
      </c>
      <c r="O1063" s="13">
        <v>1956.1632730767692</v>
      </c>
      <c r="P1063" s="13">
        <v>1937.5400431009377</v>
      </c>
      <c r="Q1063" s="14">
        <v>1937.5400431009377</v>
      </c>
      <c r="R1063" s="14">
        <v>1937.5400431009377</v>
      </c>
      <c r="S1063" s="14">
        <v>1937.5400431009377</v>
      </c>
      <c r="T1063" s="14">
        <v>1919.0667896102982</v>
      </c>
      <c r="U1063" s="5">
        <v>1919.0667896102982</v>
      </c>
      <c r="V1063" s="5">
        <v>1943.2340124838065</v>
      </c>
      <c r="W1063" s="5">
        <v>1943.2340124838065</v>
      </c>
      <c r="X1063" s="5">
        <v>1945.2710726794749</v>
      </c>
      <c r="Y1063" s="5">
        <v>1980.0824869061225</v>
      </c>
      <c r="Z1063" s="5">
        <v>2003.6548974645289</v>
      </c>
      <c r="AA1063" s="5">
        <v>2036.8518865993262</v>
      </c>
      <c r="AB1063" s="5">
        <v>2036.8518865993262</v>
      </c>
      <c r="AC1063" s="5">
        <v>2036.8518865993262</v>
      </c>
    </row>
    <row r="1064" spans="1:29" s="5" customFormat="1">
      <c r="A1064" s="1" t="s">
        <v>524</v>
      </c>
      <c r="B1064" s="1" t="s">
        <v>556</v>
      </c>
      <c r="C1064" s="1"/>
      <c r="D1064" s="1" t="s">
        <v>707</v>
      </c>
      <c r="E1064" s="1" t="s">
        <v>710</v>
      </c>
      <c r="F1064" s="1">
        <v>256</v>
      </c>
      <c r="G1064" s="1" t="s">
        <v>837</v>
      </c>
      <c r="H1064" s="1" t="str">
        <f t="shared" si="17"/>
        <v>256아파트중위단위전세가격</v>
      </c>
      <c r="I1064" s="1" t="s">
        <v>874</v>
      </c>
      <c r="J1064" s="13">
        <v>1712.4198411925595</v>
      </c>
      <c r="K1064" s="13">
        <v>1712.4198411925595</v>
      </c>
      <c r="L1064" s="13">
        <v>1712.4198411925595</v>
      </c>
      <c r="M1064" s="13">
        <v>1712.4198411925595</v>
      </c>
      <c r="N1064" s="13">
        <v>1712.4198411925595</v>
      </c>
      <c r="O1064" s="13">
        <v>1712.4198411925595</v>
      </c>
      <c r="P1064" s="13">
        <v>1712.4198411925595</v>
      </c>
      <c r="Q1064" s="14">
        <v>1712.4198411925595</v>
      </c>
      <c r="R1064" s="14">
        <v>1712.4198411925595</v>
      </c>
      <c r="S1064" s="14">
        <v>1712.4198411925595</v>
      </c>
      <c r="T1064" s="14">
        <v>1712.4198411925595</v>
      </c>
      <c r="U1064" s="5">
        <v>1719.6296200752131</v>
      </c>
      <c r="V1064" s="5">
        <v>1737.3460788358166</v>
      </c>
      <c r="W1064" s="5">
        <v>1737.3460788358166</v>
      </c>
      <c r="X1064" s="5">
        <v>1742.0712547277392</v>
      </c>
      <c r="Y1064" s="5">
        <v>1764.9268510923334</v>
      </c>
      <c r="Z1064" s="5">
        <v>1808.1211072128858</v>
      </c>
      <c r="AA1064" s="5">
        <v>1808.2591272239254</v>
      </c>
      <c r="AB1064" s="5">
        <v>1808.2591272239254</v>
      </c>
      <c r="AC1064" s="5">
        <v>1818.3213206332248</v>
      </c>
    </row>
    <row r="1065" spans="1:29" s="5" customFormat="1">
      <c r="A1065" s="1" t="s">
        <v>524</v>
      </c>
      <c r="B1065" s="1" t="s">
        <v>556</v>
      </c>
      <c r="C1065" s="1"/>
      <c r="D1065" s="1" t="s">
        <v>707</v>
      </c>
      <c r="E1065" s="1" t="s">
        <v>711</v>
      </c>
      <c r="F1065" s="1">
        <v>257</v>
      </c>
      <c r="G1065" s="1" t="s">
        <v>837</v>
      </c>
      <c r="H1065" s="1" t="str">
        <f t="shared" si="17"/>
        <v>257아파트중위단위전세가격</v>
      </c>
      <c r="I1065" s="1" t="s">
        <v>874</v>
      </c>
      <c r="J1065" s="13">
        <v>1714.4352960942942</v>
      </c>
      <c r="K1065" s="13">
        <v>1714.4352960942942</v>
      </c>
      <c r="L1065" s="13">
        <v>1714.9615612063867</v>
      </c>
      <c r="M1065" s="13">
        <v>1714.9615612063867</v>
      </c>
      <c r="N1065" s="13">
        <v>1722.491961019811</v>
      </c>
      <c r="O1065" s="13">
        <v>1722.491961019811</v>
      </c>
      <c r="P1065" s="13">
        <v>1722.491961019811</v>
      </c>
      <c r="Q1065" s="14">
        <v>1722.491961019811</v>
      </c>
      <c r="R1065" s="14">
        <v>1751.8762465684513</v>
      </c>
      <c r="S1065" s="14">
        <v>1751.8762465684513</v>
      </c>
      <c r="T1065" s="14">
        <v>1751.8762465684513</v>
      </c>
      <c r="U1065" s="5">
        <v>1751.8762465684513</v>
      </c>
      <c r="V1065" s="5">
        <v>1751.8762465684513</v>
      </c>
      <c r="W1065" s="5">
        <v>1752.3335429798831</v>
      </c>
      <c r="X1065" s="5">
        <v>1752.3335429798831</v>
      </c>
      <c r="Y1065" s="5">
        <v>1757.672642210309</v>
      </c>
      <c r="Z1065" s="5">
        <v>1759.5587921180786</v>
      </c>
      <c r="AA1065" s="5">
        <v>1759.5587921180786</v>
      </c>
      <c r="AB1065" s="5">
        <v>1759.5587921180786</v>
      </c>
      <c r="AC1065" s="5">
        <v>1759.5587921180786</v>
      </c>
    </row>
    <row r="1066" spans="1:29" s="5" customFormat="1">
      <c r="A1066" s="1" t="s">
        <v>524</v>
      </c>
      <c r="B1066" s="1" t="s">
        <v>556</v>
      </c>
      <c r="C1066" s="1"/>
      <c r="D1066" s="1" t="s">
        <v>707</v>
      </c>
      <c r="E1066" s="1" t="s">
        <v>712</v>
      </c>
      <c r="F1066" s="1">
        <v>258</v>
      </c>
      <c r="G1066" s="1" t="s">
        <v>837</v>
      </c>
      <c r="H1066" s="1" t="str">
        <f t="shared" si="17"/>
        <v>258아파트중위단위전세가격</v>
      </c>
      <c r="I1066" s="1" t="s">
        <v>874</v>
      </c>
      <c r="J1066" s="13">
        <v>1668.5187224485846</v>
      </c>
      <c r="K1066" s="13">
        <v>1668.5187224485846</v>
      </c>
      <c r="L1066" s="13">
        <v>1668.5187224485846</v>
      </c>
      <c r="M1066" s="13">
        <v>1668.5187224485846</v>
      </c>
      <c r="N1066" s="13">
        <v>1668.5187224485846</v>
      </c>
      <c r="O1066" s="13">
        <v>1672.3137219416046</v>
      </c>
      <c r="P1066" s="13">
        <v>1668.7052891281642</v>
      </c>
      <c r="Q1066" s="14">
        <v>1668.7052891281642</v>
      </c>
      <c r="R1066" s="14">
        <v>1668.5187224485846</v>
      </c>
      <c r="S1066" s="14">
        <v>1668.5187224485846</v>
      </c>
      <c r="T1066" s="14">
        <v>1701.1085561254076</v>
      </c>
      <c r="U1066" s="5">
        <v>1701.4860598777213</v>
      </c>
      <c r="V1066" s="5">
        <v>1736.0419829307477</v>
      </c>
      <c r="W1066" s="5">
        <v>1736.0419829307477</v>
      </c>
      <c r="X1066" s="5">
        <v>1743.166237559532</v>
      </c>
      <c r="Y1066" s="5">
        <v>1751.1411607173311</v>
      </c>
      <c r="Z1066" s="5">
        <v>1751.1411607173311</v>
      </c>
      <c r="AA1066" s="5">
        <v>1751.8816506618218</v>
      </c>
      <c r="AB1066" s="5">
        <v>1743.5496246547664</v>
      </c>
      <c r="AC1066" s="5">
        <v>1743.5496246547664</v>
      </c>
    </row>
    <row r="1067" spans="1:29" s="5" customFormat="1">
      <c r="A1067" s="1" t="s">
        <v>524</v>
      </c>
      <c r="B1067" s="1" t="s">
        <v>556</v>
      </c>
      <c r="C1067" s="1"/>
      <c r="D1067" s="1" t="s">
        <v>713</v>
      </c>
      <c r="E1067" s="1"/>
      <c r="F1067" s="1">
        <v>259</v>
      </c>
      <c r="G1067" s="1" t="s">
        <v>837</v>
      </c>
      <c r="H1067" s="1" t="str">
        <f t="shared" si="17"/>
        <v>259아파트중위단위전세가격</v>
      </c>
      <c r="I1067" s="1" t="s">
        <v>874</v>
      </c>
      <c r="J1067" s="13">
        <v>1397.4942694380698</v>
      </c>
      <c r="K1067" s="13">
        <v>1397.4942694380698</v>
      </c>
      <c r="L1067" s="13">
        <v>1421.1745086280735</v>
      </c>
      <c r="M1067" s="13">
        <v>1421.1745086280735</v>
      </c>
      <c r="N1067" s="13">
        <v>1421.1745086280735</v>
      </c>
      <c r="O1067" s="13">
        <v>1434.6863476853755</v>
      </c>
      <c r="P1067" s="13">
        <v>1434.6863476853755</v>
      </c>
      <c r="Q1067" s="14">
        <v>1434.6863476853755</v>
      </c>
      <c r="R1067" s="14">
        <v>1465.3727449139551</v>
      </c>
      <c r="S1067" s="14">
        <v>1487.9989034059172</v>
      </c>
      <c r="T1067" s="14">
        <v>1493.8830562055969</v>
      </c>
      <c r="U1067" s="5">
        <v>1505.6513618049569</v>
      </c>
      <c r="V1067" s="5">
        <v>1488.9093561126749</v>
      </c>
      <c r="W1067" s="5">
        <v>1494.7935089123548</v>
      </c>
      <c r="X1067" s="5">
        <v>1500.6776617120347</v>
      </c>
      <c r="Y1067" s="5">
        <v>1510.7473159347851</v>
      </c>
      <c r="Z1067" s="5">
        <v>1560.6152952539358</v>
      </c>
      <c r="AA1067" s="5">
        <v>1560.6152952539358</v>
      </c>
      <c r="AB1067" s="5">
        <v>1541.9000735585357</v>
      </c>
      <c r="AC1067" s="5">
        <v>1519.8634902725139</v>
      </c>
    </row>
    <row r="1068" spans="1:29" s="5" customFormat="1">
      <c r="A1068" s="1" t="s">
        <v>524</v>
      </c>
      <c r="B1068" s="1" t="s">
        <v>556</v>
      </c>
      <c r="C1068" s="1"/>
      <c r="D1068" s="1" t="s">
        <v>714</v>
      </c>
      <c r="E1068" s="1"/>
      <c r="F1068" s="1">
        <v>260</v>
      </c>
      <c r="G1068" s="1" t="s">
        <v>837</v>
      </c>
      <c r="H1068" s="1" t="str">
        <f t="shared" si="17"/>
        <v>260아파트중위단위전세가격</v>
      </c>
      <c r="I1068" s="1" t="s">
        <v>874</v>
      </c>
      <c r="J1068" s="13">
        <v>1177.717583323519</v>
      </c>
      <c r="K1068" s="13">
        <v>1177.717583323519</v>
      </c>
      <c r="L1068" s="13">
        <v>1207.0543623941683</v>
      </c>
      <c r="M1068" s="13">
        <v>1195.7501446372016</v>
      </c>
      <c r="N1068" s="13">
        <v>1201.0618758731148</v>
      </c>
      <c r="O1068" s="13">
        <v>1183.7629096870915</v>
      </c>
      <c r="P1068" s="13">
        <v>1183.9729688039665</v>
      </c>
      <c r="Q1068" s="14">
        <v>1194.9239020849968</v>
      </c>
      <c r="R1068" s="14">
        <v>1194.9239020849968</v>
      </c>
      <c r="S1068" s="14">
        <v>1236.7493911355596</v>
      </c>
      <c r="T1068" s="14">
        <v>1246.4492102433444</v>
      </c>
      <c r="U1068" s="5">
        <v>1294.7650845104445</v>
      </c>
      <c r="V1068" s="5">
        <v>1294.7650845104445</v>
      </c>
      <c r="W1068" s="5">
        <v>1294.7650845104445</v>
      </c>
      <c r="X1068" s="5">
        <v>1294.7650845104445</v>
      </c>
      <c r="Y1068" s="5">
        <v>1294.7650845104445</v>
      </c>
      <c r="Z1068" s="5">
        <v>1294.7650845104445</v>
      </c>
      <c r="AA1068" s="5">
        <v>1294.7650845104445</v>
      </c>
      <c r="AB1068" s="5">
        <v>1294.7650845104445</v>
      </c>
      <c r="AC1068" s="5">
        <v>1294.7650845104445</v>
      </c>
    </row>
    <row r="1069" spans="1:29" s="5" customFormat="1">
      <c r="A1069" s="1" t="s">
        <v>524</v>
      </c>
      <c r="B1069" s="1" t="s">
        <v>556</v>
      </c>
      <c r="C1069" s="1"/>
      <c r="D1069" s="1" t="s">
        <v>715</v>
      </c>
      <c r="E1069" s="1"/>
      <c r="F1069" s="1">
        <v>261</v>
      </c>
      <c r="G1069" s="1" t="s">
        <v>837</v>
      </c>
      <c r="H1069" s="1" t="str">
        <f t="shared" si="17"/>
        <v>261아파트중위단위전세가격</v>
      </c>
      <c r="I1069" s="1" t="s">
        <v>874</v>
      </c>
      <c r="J1069" s="13">
        <v>910.79199842738444</v>
      </c>
      <c r="K1069" s="13">
        <v>910.79199842738444</v>
      </c>
      <c r="L1069" s="13">
        <v>912.79801648154694</v>
      </c>
      <c r="M1069" s="13">
        <v>912.79801648154694</v>
      </c>
      <c r="N1069" s="13">
        <v>912.79801648154694</v>
      </c>
      <c r="O1069" s="13">
        <v>912.79801648154694</v>
      </c>
      <c r="P1069" s="13">
        <v>915.80704356279057</v>
      </c>
      <c r="Q1069" s="14">
        <v>914.00532616576777</v>
      </c>
      <c r="R1069" s="14">
        <v>912.73821464393177</v>
      </c>
      <c r="S1069" s="14">
        <v>914.74423269809427</v>
      </c>
      <c r="T1069" s="14">
        <v>921.71717171717171</v>
      </c>
      <c r="U1069" s="5">
        <v>923.52092352092359</v>
      </c>
      <c r="V1069" s="5">
        <v>923.52092352092359</v>
      </c>
      <c r="W1069" s="5">
        <v>923.52092352092359</v>
      </c>
      <c r="X1069" s="5">
        <v>929.68624332860531</v>
      </c>
      <c r="Y1069" s="5">
        <v>930.39682329947595</v>
      </c>
      <c r="Z1069" s="5">
        <v>936.97821568712925</v>
      </c>
      <c r="AA1069" s="5">
        <v>942.82848545636909</v>
      </c>
      <c r="AB1069" s="5">
        <v>944.99777395800845</v>
      </c>
      <c r="AC1069" s="5">
        <v>942.13555405356851</v>
      </c>
    </row>
    <row r="1070" spans="1:29" s="5" customFormat="1">
      <c r="A1070" s="1" t="s">
        <v>524</v>
      </c>
      <c r="B1070" s="1" t="s">
        <v>556</v>
      </c>
      <c r="C1070" s="1"/>
      <c r="D1070" s="1" t="s">
        <v>716</v>
      </c>
      <c r="E1070" s="1"/>
      <c r="F1070" s="1">
        <v>262</v>
      </c>
      <c r="G1070" s="1" t="s">
        <v>837</v>
      </c>
      <c r="H1070" s="1" t="str">
        <f t="shared" si="17"/>
        <v>262아파트중위단위전세가격</v>
      </c>
      <c r="I1070" s="1" t="s">
        <v>874</v>
      </c>
      <c r="J1070" s="13">
        <v>1520.2021323713252</v>
      </c>
      <c r="K1070" s="13">
        <v>1504.1911780550347</v>
      </c>
      <c r="L1070" s="13">
        <v>1499.1263523947289</v>
      </c>
      <c r="M1070" s="13">
        <v>1492.0593123721656</v>
      </c>
      <c r="N1070" s="13">
        <v>1483.0881702830216</v>
      </c>
      <c r="O1070" s="13">
        <v>1463.4685277720155</v>
      </c>
      <c r="P1070" s="13">
        <v>1474.134670469934</v>
      </c>
      <c r="Q1070" s="14">
        <v>1475.1040692123624</v>
      </c>
      <c r="R1070" s="14">
        <v>1469.3557289965534</v>
      </c>
      <c r="S1070" s="14">
        <v>1448.1603711241482</v>
      </c>
      <c r="T1070" s="14">
        <v>1467.5229766633888</v>
      </c>
      <c r="U1070" s="5">
        <v>1503.5093645684128</v>
      </c>
      <c r="V1070" s="5">
        <v>1509.3951797538161</v>
      </c>
      <c r="W1070" s="5">
        <v>1509.3951797538161</v>
      </c>
      <c r="X1070" s="5">
        <v>1503.6938758360291</v>
      </c>
      <c r="Y1070" s="5">
        <v>1503.6938758360291</v>
      </c>
      <c r="Z1070" s="5">
        <v>1520.0509965133592</v>
      </c>
      <c r="AA1070" s="5">
        <v>1522.7576974564927</v>
      </c>
      <c r="AB1070" s="5">
        <v>1527.9096416301713</v>
      </c>
      <c r="AC1070" s="5">
        <v>1527.9096416301713</v>
      </c>
    </row>
    <row r="1071" spans="1:29" s="5" customFormat="1">
      <c r="A1071" s="1" t="s">
        <v>524</v>
      </c>
      <c r="B1071" s="1" t="s">
        <v>556</v>
      </c>
      <c r="C1071" s="1"/>
      <c r="D1071" s="1" t="s">
        <v>717</v>
      </c>
      <c r="E1071" s="1"/>
      <c r="F1071" s="1">
        <v>263</v>
      </c>
      <c r="G1071" s="1" t="s">
        <v>837</v>
      </c>
      <c r="H1071" s="1" t="str">
        <f t="shared" si="17"/>
        <v>263아파트중위단위전세가격</v>
      </c>
      <c r="I1071" s="1" t="s">
        <v>874</v>
      </c>
      <c r="J1071" s="13">
        <v>828.24907686275515</v>
      </c>
      <c r="K1071" s="13">
        <v>828.24907686275515</v>
      </c>
      <c r="L1071" s="13">
        <v>828.24907686275515</v>
      </c>
      <c r="M1071" s="13">
        <v>828.24907686275515</v>
      </c>
      <c r="N1071" s="13">
        <v>828.24907686275515</v>
      </c>
      <c r="O1071" s="13">
        <v>828.24907686275515</v>
      </c>
      <c r="P1071" s="13">
        <v>828.24907686275515</v>
      </c>
      <c r="Q1071" s="14">
        <v>819.40852728598907</v>
      </c>
      <c r="R1071" s="14">
        <v>811.74982739069026</v>
      </c>
      <c r="S1071" s="14">
        <v>814.01962178302301</v>
      </c>
      <c r="T1071" s="14">
        <v>814.24936386768456</v>
      </c>
      <c r="U1071" s="5">
        <v>814.24936386768456</v>
      </c>
      <c r="V1071" s="5">
        <v>818.2489093526201</v>
      </c>
      <c r="W1071" s="5">
        <v>834.07658269026103</v>
      </c>
      <c r="X1071" s="5">
        <v>839.67788219174543</v>
      </c>
      <c r="Y1071" s="5">
        <v>839.67788219174543</v>
      </c>
      <c r="Z1071" s="5">
        <v>839.67788219174543</v>
      </c>
      <c r="AA1071" s="5">
        <v>839.67788219174543</v>
      </c>
      <c r="AB1071" s="5">
        <v>839.67788219174543</v>
      </c>
      <c r="AC1071" s="5">
        <v>834.07658269026103</v>
      </c>
    </row>
    <row r="1072" spans="1:29" s="5" customFormat="1">
      <c r="A1072" s="1" t="s">
        <v>524</v>
      </c>
      <c r="B1072" s="1" t="s">
        <v>556</v>
      </c>
      <c r="C1072" s="1"/>
      <c r="D1072" s="1" t="s">
        <v>718</v>
      </c>
      <c r="E1072" s="1"/>
      <c r="F1072" s="1">
        <v>264</v>
      </c>
      <c r="G1072" s="1" t="s">
        <v>837</v>
      </c>
      <c r="H1072" s="1" t="str">
        <f t="shared" si="17"/>
        <v>264아파트중위단위전세가격</v>
      </c>
      <c r="I1072" s="1" t="s">
        <v>874</v>
      </c>
      <c r="J1072" s="13">
        <v>1669.5059297193432</v>
      </c>
      <c r="K1072" s="13">
        <v>1669.5059297193432</v>
      </c>
      <c r="L1072" s="13">
        <v>1711.8857525568415</v>
      </c>
      <c r="M1072" s="13">
        <v>1746.3588974440013</v>
      </c>
      <c r="N1072" s="13">
        <v>1746.3588974440013</v>
      </c>
      <c r="O1072" s="13">
        <v>1727.7047982592726</v>
      </c>
      <c r="P1072" s="13">
        <v>1667.5871273358198</v>
      </c>
      <c r="Q1072" s="14">
        <v>1667.5871273358198</v>
      </c>
      <c r="R1072" s="14">
        <v>1667.5871273358198</v>
      </c>
      <c r="S1072" s="14">
        <v>1671.7071494662243</v>
      </c>
      <c r="T1072" s="14">
        <v>1676.4157461866866</v>
      </c>
      <c r="U1072" s="5">
        <v>1676.4157461866866</v>
      </c>
      <c r="V1072" s="5">
        <v>1708.2939802086489</v>
      </c>
      <c r="W1072" s="5">
        <v>1708.2939802086489</v>
      </c>
      <c r="X1072" s="5">
        <v>1712.3415341099239</v>
      </c>
      <c r="Y1072" s="5">
        <v>1716.6895514853554</v>
      </c>
      <c r="Z1072" s="5">
        <v>1740.2345959943552</v>
      </c>
      <c r="AA1072" s="5">
        <v>1740.2345959943552</v>
      </c>
      <c r="AB1072" s="5">
        <v>1750.4376094023505</v>
      </c>
      <c r="AC1072" s="5">
        <v>1750.4376094023505</v>
      </c>
    </row>
    <row r="1073" spans="1:29" s="5" customFormat="1">
      <c r="A1073" s="1" t="s">
        <v>524</v>
      </c>
      <c r="B1073" s="1" t="s">
        <v>556</v>
      </c>
      <c r="C1073" s="1"/>
      <c r="D1073" s="1" t="s">
        <v>719</v>
      </c>
      <c r="E1073" s="1"/>
      <c r="F1073" s="1">
        <v>265</v>
      </c>
      <c r="G1073" s="1" t="s">
        <v>837</v>
      </c>
      <c r="H1073" s="1" t="str">
        <f t="shared" si="17"/>
        <v>265아파트중위단위전세가격</v>
      </c>
      <c r="I1073" s="1" t="s">
        <v>874</v>
      </c>
      <c r="J1073" s="13">
        <v>1121.2171807560794</v>
      </c>
      <c r="K1073" s="13">
        <v>1121.2171807560794</v>
      </c>
      <c r="L1073" s="13">
        <v>1127.4315491214645</v>
      </c>
      <c r="M1073" s="13">
        <v>1127.4315491214645</v>
      </c>
      <c r="N1073" s="13">
        <v>1117.7163565913982</v>
      </c>
      <c r="O1073" s="13">
        <v>1117.7163565913982</v>
      </c>
      <c r="P1073" s="13">
        <v>1116.3568461629984</v>
      </c>
      <c r="Q1073" s="14">
        <v>1086.9565217391305</v>
      </c>
      <c r="R1073" s="14">
        <v>1062.6668163336576</v>
      </c>
      <c r="S1073" s="14">
        <v>1086.9565217391305</v>
      </c>
      <c r="T1073" s="14">
        <v>1086.9565217391305</v>
      </c>
      <c r="U1073" s="5">
        <v>1067.6556529557204</v>
      </c>
      <c r="V1073" s="5">
        <v>1067.6556529557204</v>
      </c>
      <c r="W1073" s="5">
        <v>1088.5445679048539</v>
      </c>
      <c r="X1073" s="5">
        <v>1086.9565217391305</v>
      </c>
      <c r="Y1073" s="5">
        <v>1086.9565217391305</v>
      </c>
      <c r="Z1073" s="5">
        <v>1091.6783294489242</v>
      </c>
      <c r="AA1073" s="5">
        <v>1097.5499634678808</v>
      </c>
      <c r="AB1073" s="5">
        <v>1097.2728153651772</v>
      </c>
      <c r="AC1073" s="5">
        <v>1099.4651833866653</v>
      </c>
    </row>
    <row r="1074" spans="1:29" s="5" customFormat="1">
      <c r="A1074" s="1" t="s">
        <v>524</v>
      </c>
      <c r="B1074" s="1" t="s">
        <v>557</v>
      </c>
      <c r="C1074" s="1"/>
      <c r="D1074" s="1"/>
      <c r="E1074" s="1"/>
      <c r="F1074" s="1">
        <v>266</v>
      </c>
      <c r="G1074" s="1" t="s">
        <v>837</v>
      </c>
      <c r="H1074" s="1" t="str">
        <f t="shared" si="17"/>
        <v>266아파트중위단위전세가격</v>
      </c>
      <c r="I1074" s="1" t="s">
        <v>874</v>
      </c>
      <c r="J1074" s="13">
        <v>1064.3145446701844</v>
      </c>
      <c r="K1074" s="13">
        <v>1098.5013389905203</v>
      </c>
      <c r="L1074" s="13">
        <v>1103.6296572543606</v>
      </c>
      <c r="M1074" s="13">
        <v>1108.6250754662324</v>
      </c>
      <c r="N1074" s="13">
        <v>1164.206817259196</v>
      </c>
      <c r="O1074" s="13">
        <v>1154.7360088507914</v>
      </c>
      <c r="P1074" s="13">
        <v>1154.7360088507914</v>
      </c>
      <c r="Q1074" s="14">
        <v>1151.4963434222484</v>
      </c>
      <c r="R1074" s="14">
        <v>1151.4963434222484</v>
      </c>
      <c r="S1074" s="14">
        <v>1151.4963434222484</v>
      </c>
      <c r="T1074" s="14">
        <v>1151.4963434222484</v>
      </c>
      <c r="U1074" s="5">
        <v>1151.9353477357604</v>
      </c>
      <c r="V1074" s="5">
        <v>1151.2045442254032</v>
      </c>
      <c r="W1074" s="5">
        <v>1151.2045442254032</v>
      </c>
      <c r="X1074" s="5">
        <v>1151.2045442254032</v>
      </c>
      <c r="Y1074" s="5">
        <v>1161.0826223840015</v>
      </c>
      <c r="Z1074" s="5">
        <v>1161.0826223840015</v>
      </c>
      <c r="AA1074" s="5">
        <v>1161.0826223840015</v>
      </c>
      <c r="AB1074" s="5">
        <v>1171.4580661622267</v>
      </c>
      <c r="AC1074" s="5">
        <v>1174.4659556610411</v>
      </c>
    </row>
    <row r="1075" spans="1:29" s="5" customFormat="1">
      <c r="A1075" s="1" t="s">
        <v>524</v>
      </c>
      <c r="B1075" s="1" t="s">
        <v>557</v>
      </c>
      <c r="C1075" s="1"/>
      <c r="D1075" s="1" t="s">
        <v>557</v>
      </c>
      <c r="E1075" s="1"/>
      <c r="F1075" s="1">
        <v>267</v>
      </c>
      <c r="G1075" s="1" t="s">
        <v>837</v>
      </c>
      <c r="H1075" s="1" t="str">
        <f t="shared" si="17"/>
        <v>267아파트중위단위전세가격</v>
      </c>
      <c r="I1075" s="1" t="s">
        <v>874</v>
      </c>
      <c r="J1075" s="13">
        <v>1125.1540939158413</v>
      </c>
      <c r="K1075" s="13">
        <v>1164.6857265231824</v>
      </c>
      <c r="L1075" s="13">
        <v>1170.7463325837884</v>
      </c>
      <c r="M1075" s="13">
        <v>1174.7867366241926</v>
      </c>
      <c r="N1075" s="13">
        <v>1231.9844351753927</v>
      </c>
      <c r="O1075" s="13">
        <v>1220.6884889139744</v>
      </c>
      <c r="P1075" s="13">
        <v>1220.6884889139744</v>
      </c>
      <c r="Q1075" s="14">
        <v>1216.8245012787349</v>
      </c>
      <c r="R1075" s="14">
        <v>1216.8245012787349</v>
      </c>
      <c r="S1075" s="14">
        <v>1216.8245012787349</v>
      </c>
      <c r="T1075" s="14">
        <v>1216.8245012787349</v>
      </c>
      <c r="U1075" s="5">
        <v>1216.8245012787349</v>
      </c>
      <c r="V1075" s="5">
        <v>1215.9539905369861</v>
      </c>
      <c r="W1075" s="5">
        <v>1215.9539905369861</v>
      </c>
      <c r="X1075" s="5">
        <v>1215.9539905369861</v>
      </c>
      <c r="Y1075" s="5">
        <v>1227.7204544674792</v>
      </c>
      <c r="Z1075" s="5">
        <v>1227.7204544674792</v>
      </c>
      <c r="AA1075" s="5">
        <v>1227.7204544674792</v>
      </c>
      <c r="AB1075" s="5">
        <v>1240.0793650793651</v>
      </c>
      <c r="AC1075" s="5">
        <v>1243.6622708558191</v>
      </c>
    </row>
    <row r="1076" spans="1:29" s="5" customFormat="1">
      <c r="A1076" s="1" t="s">
        <v>524</v>
      </c>
      <c r="B1076" s="1" t="s">
        <v>557</v>
      </c>
      <c r="C1076" s="1"/>
      <c r="D1076" s="1" t="s">
        <v>720</v>
      </c>
      <c r="E1076" s="1"/>
      <c r="F1076" s="1">
        <v>268</v>
      </c>
      <c r="G1076" s="1" t="s">
        <v>837</v>
      </c>
      <c r="H1076" s="1" t="str">
        <f t="shared" si="17"/>
        <v>268아파트중위단위전세가격</v>
      </c>
      <c r="I1076" s="1" t="s">
        <v>874</v>
      </c>
      <c r="J1076" s="13">
        <v>748.61252051465158</v>
      </c>
      <c r="K1076" s="13">
        <v>755.06445672191523</v>
      </c>
      <c r="L1076" s="13">
        <v>755.3550477477379</v>
      </c>
      <c r="M1076" s="13">
        <v>765.30612244897964</v>
      </c>
      <c r="N1076" s="13">
        <v>812.50251579921905</v>
      </c>
      <c r="O1076" s="13">
        <v>812.50251579921905</v>
      </c>
      <c r="P1076" s="13">
        <v>812.50251579921905</v>
      </c>
      <c r="Q1076" s="14">
        <v>812.50251579921905</v>
      </c>
      <c r="R1076" s="14">
        <v>812.50251579921905</v>
      </c>
      <c r="S1076" s="14">
        <v>812.50251579921905</v>
      </c>
      <c r="T1076" s="14">
        <v>812.50251579921905</v>
      </c>
      <c r="U1076" s="5">
        <v>812.50251579921905</v>
      </c>
      <c r="V1076" s="5">
        <v>812.50251579921905</v>
      </c>
      <c r="W1076" s="5">
        <v>812.50251579921905</v>
      </c>
      <c r="X1076" s="5">
        <v>812.50251579921905</v>
      </c>
      <c r="Y1076" s="5">
        <v>812.50251579921905</v>
      </c>
      <c r="Z1076" s="5">
        <v>812.50251579921905</v>
      </c>
      <c r="AA1076" s="5">
        <v>812.50251579921905</v>
      </c>
      <c r="AB1076" s="5">
        <v>812.50251579921905</v>
      </c>
      <c r="AC1076" s="5">
        <v>812.50251579921905</v>
      </c>
    </row>
    <row r="1077" spans="1:29" s="5" customFormat="1">
      <c r="A1077" s="1" t="s">
        <v>523</v>
      </c>
      <c r="B1077" s="1"/>
      <c r="C1077" s="1"/>
      <c r="D1077" s="1"/>
      <c r="E1077" s="1"/>
      <c r="F1077" s="1">
        <v>269</v>
      </c>
      <c r="G1077" s="1" t="s">
        <v>837</v>
      </c>
      <c r="H1077" s="1" t="str">
        <f t="shared" si="17"/>
        <v>269아파트중위단위전세가격</v>
      </c>
      <c r="I1077" s="1" t="s">
        <v>874</v>
      </c>
      <c r="J1077" s="13">
        <v>1602.6379408061637</v>
      </c>
      <c r="K1077" s="13">
        <v>1605.337912974074</v>
      </c>
      <c r="L1077" s="13">
        <v>1608.5117607599605</v>
      </c>
      <c r="M1077" s="13">
        <v>1609.4160394744774</v>
      </c>
      <c r="N1077" s="13">
        <v>1607.9072176876473</v>
      </c>
      <c r="O1077" s="13">
        <v>1607.7712330974496</v>
      </c>
      <c r="P1077" s="13">
        <v>1601.6409795522457</v>
      </c>
      <c r="Q1077" s="14">
        <v>1599.4968531711486</v>
      </c>
      <c r="R1077" s="14">
        <v>1601.8556917842061</v>
      </c>
      <c r="S1077" s="14">
        <v>1609.1519390485628</v>
      </c>
      <c r="T1077" s="14">
        <v>1613.578696214789</v>
      </c>
      <c r="U1077" s="5">
        <v>1615.3716114773219</v>
      </c>
      <c r="V1077" s="5">
        <v>1620.0965901581349</v>
      </c>
      <c r="W1077" s="5">
        <v>1625.4615906285762</v>
      </c>
      <c r="X1077" s="5">
        <v>1631.0734665203465</v>
      </c>
      <c r="Y1077" s="5">
        <v>1643.0300828604361</v>
      </c>
      <c r="Z1077" s="5">
        <v>1652.344794349229</v>
      </c>
      <c r="AA1077" s="5">
        <v>1659.863194871323</v>
      </c>
      <c r="AB1077" s="5">
        <v>1666.1022000922414</v>
      </c>
      <c r="AC1077" s="5">
        <v>1674.5268016740342</v>
      </c>
    </row>
    <row r="1078" spans="1:29" s="5" customFormat="1">
      <c r="A1078" s="1" t="s">
        <v>516</v>
      </c>
      <c r="B1078" s="1"/>
      <c r="C1078" s="1"/>
      <c r="D1078" s="1"/>
      <c r="E1078" s="1"/>
      <c r="F1078" s="1">
        <v>1</v>
      </c>
      <c r="G1078" s="1" t="s">
        <v>838</v>
      </c>
      <c r="H1078" s="1" t="str">
        <f t="shared" si="17"/>
        <v>1연립다세대중위단위매매가격</v>
      </c>
      <c r="I1078" s="1" t="s">
        <v>873</v>
      </c>
      <c r="J1078" s="13">
        <v>2384.6636709026907</v>
      </c>
      <c r="K1078" s="13">
        <v>2384.3071850619403</v>
      </c>
      <c r="L1078" s="13">
        <v>2382.9377402513924</v>
      </c>
      <c r="M1078" s="13">
        <v>2377.2518449066606</v>
      </c>
      <c r="N1078" s="13">
        <v>2373.9404813878064</v>
      </c>
      <c r="O1078" s="13">
        <v>2370.7810810965402</v>
      </c>
      <c r="P1078" s="13">
        <v>2370.2661773924397</v>
      </c>
      <c r="Q1078" s="14">
        <v>2364.4958702588997</v>
      </c>
      <c r="R1078" s="14">
        <v>2358.8596594593837</v>
      </c>
      <c r="S1078" s="14">
        <v>2358.2279668109222</v>
      </c>
      <c r="T1078" s="14">
        <v>2355.1703229709351</v>
      </c>
      <c r="U1078" s="5">
        <v>2349.0138067796952</v>
      </c>
      <c r="V1078" s="5">
        <v>2344.3402493996564</v>
      </c>
      <c r="W1078" s="5">
        <v>2336.5706180144957</v>
      </c>
      <c r="X1078" s="5">
        <v>2334.1725332973688</v>
      </c>
      <c r="Y1078" s="5">
        <v>2328.6572964986976</v>
      </c>
      <c r="Z1078" s="5">
        <v>2328.5356542592872</v>
      </c>
      <c r="AA1078" s="5">
        <v>2328.3153074615816</v>
      </c>
      <c r="AB1078" s="5">
        <v>2325.4402803278085</v>
      </c>
      <c r="AC1078" s="5">
        <v>2322.9853494151471</v>
      </c>
    </row>
    <row r="1079" spans="1:29" s="5" customFormat="1">
      <c r="A1079" s="1" t="s">
        <v>521</v>
      </c>
      <c r="B1079" s="1"/>
      <c r="C1079" s="1"/>
      <c r="D1079" s="1"/>
      <c r="E1079" s="1"/>
      <c r="F1079" s="1">
        <v>2</v>
      </c>
      <c r="G1079" s="1" t="s">
        <v>838</v>
      </c>
      <c r="H1079" s="1" t="str">
        <f t="shared" si="17"/>
        <v>2연립다세대중위단위매매가격</v>
      </c>
      <c r="I1079" s="1" t="s">
        <v>873</v>
      </c>
      <c r="J1079" s="13">
        <v>2919.3381309225297</v>
      </c>
      <c r="K1079" s="13">
        <v>2918.331157344986</v>
      </c>
      <c r="L1079" s="13">
        <v>2915.5601359549551</v>
      </c>
      <c r="M1079" s="13">
        <v>2908.2875398554838</v>
      </c>
      <c r="N1079" s="13">
        <v>2902.4516206399967</v>
      </c>
      <c r="O1079" s="13">
        <v>2897.393302920545</v>
      </c>
      <c r="P1079" s="13">
        <v>2897.5614251893749</v>
      </c>
      <c r="Q1079" s="14">
        <v>2889.5607401952543</v>
      </c>
      <c r="R1079" s="14">
        <v>2881.4345953800712</v>
      </c>
      <c r="S1079" s="14">
        <v>2879.1209573359529</v>
      </c>
      <c r="T1079" s="14">
        <v>2873.9581197124121</v>
      </c>
      <c r="U1079" s="5">
        <v>2860.2827275989753</v>
      </c>
      <c r="V1079" s="5">
        <v>2853.7075739648476</v>
      </c>
      <c r="W1079" s="5">
        <v>2842.7890205395584</v>
      </c>
      <c r="X1079" s="5">
        <v>2838.1916456365166</v>
      </c>
      <c r="Y1079" s="5">
        <v>2829.5919744886055</v>
      </c>
      <c r="Z1079" s="5">
        <v>2829.0290946886089</v>
      </c>
      <c r="AA1079" s="5">
        <v>2828.9729174955851</v>
      </c>
      <c r="AB1079" s="5">
        <v>2824.3125739974867</v>
      </c>
      <c r="AC1079" s="5">
        <v>2820.3393890414995</v>
      </c>
    </row>
    <row r="1080" spans="1:29" s="5" customFormat="1">
      <c r="A1080" s="1" t="s">
        <v>1382</v>
      </c>
      <c r="B1080" s="1"/>
      <c r="C1080" s="1"/>
      <c r="D1080" s="1"/>
      <c r="E1080" s="1"/>
      <c r="F1080" s="1">
        <v>3</v>
      </c>
      <c r="G1080" s="1" t="s">
        <v>838</v>
      </c>
      <c r="H1080" s="1" t="str">
        <f t="shared" si="17"/>
        <v>3연립다세대중위단위매매가격</v>
      </c>
      <c r="I1080" s="1" t="s">
        <v>873</v>
      </c>
      <c r="J1080" s="13">
        <v>1119.7616255367514</v>
      </c>
      <c r="K1080" s="13">
        <v>1120.9440261218176</v>
      </c>
      <c r="L1080" s="13">
        <v>1122.8903504655684</v>
      </c>
      <c r="M1080" s="13">
        <v>1120.958180387569</v>
      </c>
      <c r="N1080" s="13">
        <v>1123.61926534548</v>
      </c>
      <c r="O1080" s="13">
        <v>1124.9522145462836</v>
      </c>
      <c r="P1080" s="13">
        <v>1122.8214473312069</v>
      </c>
      <c r="Q1080" s="14">
        <v>1122.3276396917358</v>
      </c>
      <c r="R1080" s="14">
        <v>1122.5819713900362</v>
      </c>
      <c r="S1080" s="14">
        <v>1125.9293282946062</v>
      </c>
      <c r="T1080" s="14">
        <v>1127.852030668671</v>
      </c>
      <c r="U1080" s="5">
        <v>1135.7675665684767</v>
      </c>
      <c r="V1080" s="5">
        <v>1135.6065160350788</v>
      </c>
      <c r="W1080" s="5">
        <v>1135.3093080074402</v>
      </c>
      <c r="X1080" s="5">
        <v>1138.1301608015524</v>
      </c>
      <c r="Y1080" s="5">
        <v>1139.9343174277685</v>
      </c>
      <c r="Z1080" s="5">
        <v>1140.8597363133763</v>
      </c>
      <c r="AA1080" s="5">
        <v>1140.2498134089954</v>
      </c>
      <c r="AB1080" s="5">
        <v>1141.6113597855665</v>
      </c>
      <c r="AC1080" s="5">
        <v>1142.7592608361676</v>
      </c>
    </row>
    <row r="1081" spans="1:29" s="5" customFormat="1">
      <c r="A1081" s="1" t="s">
        <v>522</v>
      </c>
      <c r="B1081" s="1"/>
      <c r="C1081" s="1"/>
      <c r="D1081" s="1"/>
      <c r="E1081" s="1"/>
      <c r="F1081" s="1">
        <v>4</v>
      </c>
      <c r="G1081" s="1" t="s">
        <v>838</v>
      </c>
      <c r="H1081" s="1" t="str">
        <f t="shared" si="17"/>
        <v>4연립다세대중위단위매매가격</v>
      </c>
      <c r="I1081" s="1" t="s">
        <v>873</v>
      </c>
      <c r="J1081" s="13">
        <v>1340.9396055429727</v>
      </c>
      <c r="K1081" s="13">
        <v>1340.9396055429727</v>
      </c>
      <c r="L1081" s="13">
        <v>1342.3283881140303</v>
      </c>
      <c r="M1081" s="13">
        <v>1340.6020325643613</v>
      </c>
      <c r="N1081" s="13">
        <v>1343.6759736022773</v>
      </c>
      <c r="O1081" s="13">
        <v>1343.0391863308748</v>
      </c>
      <c r="P1081" s="13">
        <v>1338.9929107551009</v>
      </c>
      <c r="Q1081" s="14">
        <v>1338.2328357964529</v>
      </c>
      <c r="R1081" s="14">
        <v>1338.4698939667769</v>
      </c>
      <c r="S1081" s="14">
        <v>1343.2334400451682</v>
      </c>
      <c r="T1081" s="14">
        <v>1344.1008888534977</v>
      </c>
      <c r="U1081" s="5">
        <v>1352.7906787967763</v>
      </c>
      <c r="V1081" s="5">
        <v>1354.1187579885548</v>
      </c>
      <c r="W1081" s="5">
        <v>1353.5418904951887</v>
      </c>
      <c r="X1081" s="5">
        <v>1358.0563921924065</v>
      </c>
      <c r="Y1081" s="5">
        <v>1357.9445455481227</v>
      </c>
      <c r="Z1081" s="5">
        <v>1358.3217154181173</v>
      </c>
      <c r="AA1081" s="5">
        <v>1358.9888518904322</v>
      </c>
      <c r="AB1081" s="5">
        <v>1358.8208587537683</v>
      </c>
      <c r="AC1081" s="5">
        <v>1359.8122045200905</v>
      </c>
    </row>
    <row r="1082" spans="1:29" s="5" customFormat="1">
      <c r="A1082" s="1" t="s">
        <v>853</v>
      </c>
      <c r="B1082" s="1"/>
      <c r="C1082" s="1"/>
      <c r="D1082" s="1"/>
      <c r="E1082" s="1"/>
      <c r="F1082" s="1">
        <v>5</v>
      </c>
      <c r="G1082" s="1" t="s">
        <v>838</v>
      </c>
      <c r="H1082" s="1" t="str">
        <f t="shared" si="17"/>
        <v>5연립다세대중위단위매매가격</v>
      </c>
      <c r="I1082" s="1" t="s">
        <v>873</v>
      </c>
      <c r="J1082" s="13">
        <v>898.20769475365705</v>
      </c>
      <c r="K1082" s="13">
        <v>900.57450572792334</v>
      </c>
      <c r="L1082" s="13">
        <v>903.07931953483205</v>
      </c>
      <c r="M1082" s="13">
        <v>900.94098509199591</v>
      </c>
      <c r="N1082" s="13">
        <v>903.1885122112368</v>
      </c>
      <c r="O1082" s="13">
        <v>906.49454597503245</v>
      </c>
      <c r="P1082" s="13">
        <v>906.28254303634696</v>
      </c>
      <c r="Q1082" s="14">
        <v>906.05545530814868</v>
      </c>
      <c r="R1082" s="14">
        <v>906.32708989537844</v>
      </c>
      <c r="S1082" s="14">
        <v>908.2558504361341</v>
      </c>
      <c r="T1082" s="14">
        <v>911.23560005990669</v>
      </c>
      <c r="U1082" s="5">
        <v>911.78654282890079</v>
      </c>
      <c r="V1082" s="5">
        <v>910.07819579178749</v>
      </c>
      <c r="W1082" s="5">
        <v>909.97258526241922</v>
      </c>
      <c r="X1082" s="5">
        <v>910.83937948896505</v>
      </c>
      <c r="Y1082" s="5">
        <v>914.64285417804751</v>
      </c>
      <c r="Z1082" s="5">
        <v>916.03743586073085</v>
      </c>
      <c r="AA1082" s="5">
        <v>914.09806688005131</v>
      </c>
      <c r="AB1082" s="5">
        <v>917.0342256068592</v>
      </c>
      <c r="AC1082" s="5">
        <v>918.35079846984843</v>
      </c>
    </row>
    <row r="1083" spans="1:29" s="5" customFormat="1">
      <c r="A1083" s="1" t="s">
        <v>524</v>
      </c>
      <c r="B1083" s="1" t="s">
        <v>525</v>
      </c>
      <c r="C1083" s="1"/>
      <c r="D1083" s="1"/>
      <c r="E1083" s="1"/>
      <c r="F1083" s="1">
        <v>6</v>
      </c>
      <c r="G1083" s="1" t="s">
        <v>838</v>
      </c>
      <c r="H1083" s="1" t="str">
        <f t="shared" si="17"/>
        <v>6연립다세대중위단위매매가격</v>
      </c>
      <c r="I1083" s="1" t="s">
        <v>873</v>
      </c>
      <c r="J1083" s="13">
        <v>3888.9364844433294</v>
      </c>
      <c r="K1083" s="13">
        <v>3886.720872179771</v>
      </c>
      <c r="L1083" s="13">
        <v>3881.2054449097395</v>
      </c>
      <c r="M1083" s="13">
        <v>3867.5973837711485</v>
      </c>
      <c r="N1083" s="13">
        <v>3858.7575880160689</v>
      </c>
      <c r="O1083" s="13">
        <v>3857.9393392417978</v>
      </c>
      <c r="P1083" s="13">
        <v>3855.2582494916915</v>
      </c>
      <c r="Q1083" s="14">
        <v>3844.007995605341</v>
      </c>
      <c r="R1083" s="14">
        <v>3836.9100196720251</v>
      </c>
      <c r="S1083" s="14">
        <v>3832.749304994722</v>
      </c>
      <c r="T1083" s="14">
        <v>3829.4510103581442</v>
      </c>
      <c r="U1083" s="5">
        <v>3809.229505475937</v>
      </c>
      <c r="V1083" s="5">
        <v>3800.6571824894954</v>
      </c>
      <c r="W1083" s="5">
        <v>3789.9171121942773</v>
      </c>
      <c r="X1083" s="5">
        <v>3785.9690705626999</v>
      </c>
      <c r="Y1083" s="5">
        <v>3766.8340932344131</v>
      </c>
      <c r="Z1083" s="5">
        <v>3770.9543353541062</v>
      </c>
      <c r="AA1083" s="5">
        <v>3765.2682687799406</v>
      </c>
      <c r="AB1083" s="5">
        <v>3753.3143891677882</v>
      </c>
      <c r="AC1083" s="5">
        <v>3747.6049818424945</v>
      </c>
    </row>
    <row r="1084" spans="1:29" s="5" customFormat="1">
      <c r="A1084" s="1" t="s">
        <v>524</v>
      </c>
      <c r="B1084" s="1" t="s">
        <v>525</v>
      </c>
      <c r="C1084" s="1" t="s">
        <v>526</v>
      </c>
      <c r="D1084" s="1"/>
      <c r="E1084" s="1"/>
      <c r="F1084" s="1">
        <v>7</v>
      </c>
      <c r="G1084" s="1" t="s">
        <v>838</v>
      </c>
      <c r="H1084" s="1" t="str">
        <f t="shared" si="17"/>
        <v>7연립다세대중위단위매매가격</v>
      </c>
      <c r="I1084" s="1" t="s">
        <v>873</v>
      </c>
      <c r="J1084" s="13">
        <v>3489.565550345767</v>
      </c>
      <c r="K1084" s="13">
        <v>3489.565550345767</v>
      </c>
      <c r="L1084" s="13">
        <v>3486.3875261769681</v>
      </c>
      <c r="M1084" s="13">
        <v>3486.3875261769681</v>
      </c>
      <c r="N1084" s="13">
        <v>3480.6045694091486</v>
      </c>
      <c r="O1084" s="13">
        <v>3483.2224538622818</v>
      </c>
      <c r="P1084" s="13">
        <v>3478.3354033032228</v>
      </c>
      <c r="Q1084" s="14">
        <v>3465.941617062148</v>
      </c>
      <c r="R1084" s="14">
        <v>3458.8692724283824</v>
      </c>
      <c r="S1084" s="14">
        <v>3461.4175645166315</v>
      </c>
      <c r="T1084" s="14">
        <v>3459.5581973746343</v>
      </c>
      <c r="U1084" s="5">
        <v>3442.686964093311</v>
      </c>
      <c r="V1084" s="5">
        <v>3438.0245911457441</v>
      </c>
      <c r="W1084" s="5">
        <v>3438.9535157680502</v>
      </c>
      <c r="X1084" s="5">
        <v>3434.9381692162319</v>
      </c>
      <c r="Y1084" s="5">
        <v>3409.8803791979672</v>
      </c>
      <c r="Z1084" s="5">
        <v>3411.0783939516814</v>
      </c>
      <c r="AA1084" s="5">
        <v>3407.4987897223705</v>
      </c>
      <c r="AB1084" s="5">
        <v>3397.99807149758</v>
      </c>
      <c r="AC1084" s="5">
        <v>3387.7066455915769</v>
      </c>
    </row>
    <row r="1085" spans="1:29" s="5" customFormat="1">
      <c r="A1085" s="1" t="s">
        <v>524</v>
      </c>
      <c r="B1085" s="1" t="s">
        <v>525</v>
      </c>
      <c r="C1085" s="1" t="s">
        <v>527</v>
      </c>
      <c r="D1085" s="1"/>
      <c r="E1085" s="1"/>
      <c r="F1085" s="1">
        <v>8</v>
      </c>
      <c r="G1085" s="1" t="s">
        <v>838</v>
      </c>
      <c r="H1085" s="1" t="str">
        <f t="shared" si="17"/>
        <v>8연립다세대중위단위매매가격</v>
      </c>
      <c r="I1085" s="1" t="s">
        <v>873</v>
      </c>
      <c r="J1085" s="13">
        <v>4072.5657164013328</v>
      </c>
      <c r="K1085" s="13">
        <v>4072.5657164013328</v>
      </c>
      <c r="L1085" s="13">
        <v>4072.5657164013328</v>
      </c>
      <c r="M1085" s="13">
        <v>4072.5657164013328</v>
      </c>
      <c r="N1085" s="13">
        <v>4072.5657164013328</v>
      </c>
      <c r="O1085" s="13">
        <v>4072.5657164013328</v>
      </c>
      <c r="P1085" s="13">
        <v>4072.5657164013328</v>
      </c>
      <c r="Q1085" s="14">
        <v>4072.5657164013328</v>
      </c>
      <c r="R1085" s="14">
        <v>4072.5657164013328</v>
      </c>
      <c r="S1085" s="14">
        <v>4072.5657164013328</v>
      </c>
      <c r="T1085" s="14">
        <v>4072.5657164013328</v>
      </c>
      <c r="U1085" s="5">
        <v>4058.7553150367221</v>
      </c>
      <c r="V1085" s="5">
        <v>4058.7553150367221</v>
      </c>
      <c r="W1085" s="5">
        <v>4058.7553150367221</v>
      </c>
      <c r="X1085" s="5">
        <v>4058.7553150367221</v>
      </c>
      <c r="Y1085" s="5">
        <v>4058.7553150367221</v>
      </c>
      <c r="Z1085" s="5">
        <v>4058.7553150367221</v>
      </c>
      <c r="AA1085" s="5">
        <v>4039.4279087746422</v>
      </c>
      <c r="AB1085" s="5">
        <v>4039.4279087746422</v>
      </c>
      <c r="AC1085" s="5">
        <v>4039.4279087746422</v>
      </c>
    </row>
    <row r="1086" spans="1:29" s="5" customFormat="1">
      <c r="A1086" s="1" t="s">
        <v>524</v>
      </c>
      <c r="B1086" s="1" t="s">
        <v>525</v>
      </c>
      <c r="C1086" s="1" t="s">
        <v>528</v>
      </c>
      <c r="D1086" s="1"/>
      <c r="E1086" s="1"/>
      <c r="F1086" s="1">
        <v>9</v>
      </c>
      <c r="G1086" s="1" t="s">
        <v>838</v>
      </c>
      <c r="H1086" s="1" t="str">
        <f t="shared" si="17"/>
        <v>9연립다세대중위단위매매가격</v>
      </c>
      <c r="I1086" s="1" t="s">
        <v>873</v>
      </c>
      <c r="J1086" s="13">
        <v>3330.9957924263676</v>
      </c>
      <c r="K1086" s="13">
        <v>3330.9957924263676</v>
      </c>
      <c r="L1086" s="13">
        <v>3330.9957924263676</v>
      </c>
      <c r="M1086" s="13">
        <v>3330.9957924263676</v>
      </c>
      <c r="N1086" s="13">
        <v>3329.105897273304</v>
      </c>
      <c r="O1086" s="13">
        <v>3329.105897273304</v>
      </c>
      <c r="P1086" s="13">
        <v>3329.105897273304</v>
      </c>
      <c r="Q1086" s="14">
        <v>3307.8184800437398</v>
      </c>
      <c r="R1086" s="14">
        <v>3312.0278907611851</v>
      </c>
      <c r="S1086" s="14">
        <v>3322.1850613154961</v>
      </c>
      <c r="T1086" s="14">
        <v>3318.5185185185187</v>
      </c>
      <c r="U1086" s="5">
        <v>3291.6392363396972</v>
      </c>
      <c r="V1086" s="5">
        <v>3282.3783175466569</v>
      </c>
      <c r="W1086" s="5">
        <v>3284.2234499693063</v>
      </c>
      <c r="X1086" s="5">
        <v>3282.3783175466569</v>
      </c>
      <c r="Y1086" s="5">
        <v>3276.1368060553846</v>
      </c>
      <c r="Z1086" s="5">
        <v>3278.5164349421721</v>
      </c>
      <c r="AA1086" s="5">
        <v>3278.5164349421721</v>
      </c>
      <c r="AB1086" s="5">
        <v>3259.6450617283949</v>
      </c>
      <c r="AC1086" s="5">
        <v>3252.4798243702348</v>
      </c>
    </row>
    <row r="1087" spans="1:29" s="5" customFormat="1">
      <c r="A1087" s="1" t="s">
        <v>524</v>
      </c>
      <c r="B1087" s="1" t="s">
        <v>525</v>
      </c>
      <c r="C1087" s="1" t="s">
        <v>529</v>
      </c>
      <c r="D1087" s="1"/>
      <c r="E1087" s="1"/>
      <c r="F1087" s="1">
        <v>10</v>
      </c>
      <c r="G1087" s="1" t="s">
        <v>838</v>
      </c>
      <c r="H1087" s="1" t="str">
        <f t="shared" si="17"/>
        <v>10연립다세대중위단위매매가격</v>
      </c>
      <c r="I1087" s="1" t="s">
        <v>873</v>
      </c>
      <c r="J1087" s="13">
        <v>3505.1854253499259</v>
      </c>
      <c r="K1087" s="13">
        <v>3505.1854253499259</v>
      </c>
      <c r="L1087" s="13">
        <v>3496.4719229900961</v>
      </c>
      <c r="M1087" s="13">
        <v>3496.4719229900961</v>
      </c>
      <c r="N1087" s="13">
        <v>3483.2439555434371</v>
      </c>
      <c r="O1087" s="13">
        <v>3490.4216675898374</v>
      </c>
      <c r="P1087" s="13">
        <v>3477.0223589889015</v>
      </c>
      <c r="Q1087" s="14">
        <v>3472.6394032630787</v>
      </c>
      <c r="R1087" s="14">
        <v>3447.395637176659</v>
      </c>
      <c r="S1087" s="14">
        <v>3440.2598747217476</v>
      </c>
      <c r="T1087" s="14">
        <v>3440.2598747217476</v>
      </c>
      <c r="U1087" s="5">
        <v>3439.2271331247603</v>
      </c>
      <c r="V1087" s="5">
        <v>3439.2271331247603</v>
      </c>
      <c r="W1087" s="5">
        <v>3439.2271331247603</v>
      </c>
      <c r="X1087" s="5">
        <v>3430.9087269293204</v>
      </c>
      <c r="Y1087" s="5">
        <v>3371.8428411768091</v>
      </c>
      <c r="Z1087" s="5">
        <v>3371.8428411768091</v>
      </c>
      <c r="AA1087" s="5">
        <v>3368.7335590929888</v>
      </c>
      <c r="AB1087" s="5">
        <v>3368.7335590929888</v>
      </c>
      <c r="AC1087" s="5">
        <v>3350.7187869798563</v>
      </c>
    </row>
    <row r="1088" spans="1:29" s="5" customFormat="1">
      <c r="A1088" s="1" t="s">
        <v>524</v>
      </c>
      <c r="B1088" s="1" t="s">
        <v>525</v>
      </c>
      <c r="C1088" s="1" t="s">
        <v>530</v>
      </c>
      <c r="D1088" s="1"/>
      <c r="E1088" s="1"/>
      <c r="F1088" s="1">
        <v>11</v>
      </c>
      <c r="G1088" s="1" t="s">
        <v>838</v>
      </c>
      <c r="H1088" s="1" t="str">
        <f t="shared" si="17"/>
        <v>11연립다세대중위단위매매가격</v>
      </c>
      <c r="I1088" s="1" t="s">
        <v>873</v>
      </c>
      <c r="J1088" s="13">
        <v>4295.0911390491392</v>
      </c>
      <c r="K1088" s="13">
        <v>4290.6222800998175</v>
      </c>
      <c r="L1088" s="13">
        <v>4282.7297465654028</v>
      </c>
      <c r="M1088" s="13">
        <v>4255.2824775633544</v>
      </c>
      <c r="N1088" s="13">
        <v>4243.3339193094171</v>
      </c>
      <c r="O1088" s="13">
        <v>4239.0211710986505</v>
      </c>
      <c r="P1088" s="13">
        <v>4238.5835126399552</v>
      </c>
      <c r="Q1088" s="14">
        <v>4228.4962151655773</v>
      </c>
      <c r="R1088" s="14">
        <v>4221.3721725590822</v>
      </c>
      <c r="S1088" s="14">
        <v>4210.3884918295089</v>
      </c>
      <c r="T1088" s="14">
        <v>4205.6268280549539</v>
      </c>
      <c r="U1088" s="5">
        <v>4183.4135544911587</v>
      </c>
      <c r="V1088" s="5">
        <v>4170.8497686543897</v>
      </c>
      <c r="W1088" s="5">
        <v>4148.1974336880439</v>
      </c>
      <c r="X1088" s="5">
        <v>4144.3181001182375</v>
      </c>
      <c r="Y1088" s="5">
        <v>4131.2294115114037</v>
      </c>
      <c r="Z1088" s="5">
        <v>4138.3328022277656</v>
      </c>
      <c r="AA1088" s="5">
        <v>4130.4963587660441</v>
      </c>
      <c r="AB1088" s="5">
        <v>4116.0381754041864</v>
      </c>
      <c r="AC1088" s="5">
        <v>4115.0063104419842</v>
      </c>
    </row>
    <row r="1089" spans="1:29" s="5" customFormat="1">
      <c r="A1089" s="1" t="s">
        <v>524</v>
      </c>
      <c r="B1089" s="1" t="s">
        <v>525</v>
      </c>
      <c r="C1089" s="1" t="s">
        <v>531</v>
      </c>
      <c r="D1089" s="1"/>
      <c r="E1089" s="1"/>
      <c r="F1089" s="1">
        <v>12</v>
      </c>
      <c r="G1089" s="1" t="s">
        <v>838</v>
      </c>
      <c r="H1089" s="1" t="str">
        <f t="shared" si="17"/>
        <v>12연립다세대중위단위매매가격</v>
      </c>
      <c r="I1089" s="1" t="s">
        <v>873</v>
      </c>
      <c r="J1089" s="13">
        <v>3685.1230446709833</v>
      </c>
      <c r="K1089" s="13">
        <v>3673.9428594876272</v>
      </c>
      <c r="L1089" s="13">
        <v>3659.0478464615985</v>
      </c>
      <c r="M1089" s="13">
        <v>3649.5570172975436</v>
      </c>
      <c r="N1089" s="13">
        <v>3629.9072578226451</v>
      </c>
      <c r="O1089" s="13">
        <v>3622.8148151014134</v>
      </c>
      <c r="P1089" s="13">
        <v>3622.0950727473355</v>
      </c>
      <c r="Q1089" s="14">
        <v>3619.7334195015019</v>
      </c>
      <c r="R1089" s="14">
        <v>3617.9328216375343</v>
      </c>
      <c r="S1089" s="14">
        <v>3612.2306748271294</v>
      </c>
      <c r="T1089" s="14">
        <v>3604.399977107636</v>
      </c>
      <c r="U1089" s="5">
        <v>3561.8799608510217</v>
      </c>
      <c r="V1089" s="5">
        <v>3552.6583507699079</v>
      </c>
      <c r="W1089" s="5">
        <v>3537.2128376982077</v>
      </c>
      <c r="X1089" s="5">
        <v>3534.7545480803801</v>
      </c>
      <c r="Y1089" s="5">
        <v>3513.2255326172817</v>
      </c>
      <c r="Z1089" s="5">
        <v>3514.1761864009941</v>
      </c>
      <c r="AA1089" s="5">
        <v>3521.2357236198686</v>
      </c>
      <c r="AB1089" s="5">
        <v>3502.5598291574925</v>
      </c>
      <c r="AC1089" s="5">
        <v>3502.5598291574925</v>
      </c>
    </row>
    <row r="1090" spans="1:29" s="5" customFormat="1">
      <c r="A1090" s="1" t="s">
        <v>524</v>
      </c>
      <c r="B1090" s="1" t="s">
        <v>525</v>
      </c>
      <c r="C1090" s="1" t="s">
        <v>532</v>
      </c>
      <c r="D1090" s="1"/>
      <c r="E1090" s="1"/>
      <c r="F1090" s="1">
        <v>13</v>
      </c>
      <c r="G1090" s="1" t="s">
        <v>838</v>
      </c>
      <c r="H1090" s="1" t="str">
        <f t="shared" si="17"/>
        <v>13연립다세대중위단위매매가격</v>
      </c>
      <c r="I1090" s="1" t="s">
        <v>873</v>
      </c>
      <c r="J1090" s="13">
        <v>5241.4680872172021</v>
      </c>
      <c r="K1090" s="13">
        <v>5247.4119768986093</v>
      </c>
      <c r="L1090" s="13">
        <v>5250.3839217393133</v>
      </c>
      <c r="M1090" s="13">
        <v>5195.0768992674257</v>
      </c>
      <c r="N1090" s="13">
        <v>5195.0768992674257</v>
      </c>
      <c r="O1090" s="13">
        <v>5195.0768992674257</v>
      </c>
      <c r="P1090" s="13">
        <v>5195.0768992674257</v>
      </c>
      <c r="Q1090" s="14">
        <v>5173.0031197540229</v>
      </c>
      <c r="R1090" s="14">
        <v>5157.6196527028605</v>
      </c>
      <c r="S1090" s="14">
        <v>5138.4415729577704</v>
      </c>
      <c r="T1090" s="14">
        <v>5138.4415729577704</v>
      </c>
      <c r="U1090" s="5">
        <v>5147.2458567678559</v>
      </c>
      <c r="V1090" s="5">
        <v>5129.4992505877472</v>
      </c>
      <c r="W1090" s="5">
        <v>5095.6710631656533</v>
      </c>
      <c r="X1090" s="5">
        <v>5089.5880706498319</v>
      </c>
      <c r="Y1090" s="5">
        <v>5089.5880706498319</v>
      </c>
      <c r="Z1090" s="5">
        <v>5106.2327100835291</v>
      </c>
      <c r="AA1090" s="5">
        <v>5075.296586249</v>
      </c>
      <c r="AB1090" s="5">
        <v>5067.3789442865891</v>
      </c>
      <c r="AC1090" s="5">
        <v>5064.7469328603283</v>
      </c>
    </row>
    <row r="1091" spans="1:29" s="5" customFormat="1">
      <c r="A1091" s="1" t="s">
        <v>524</v>
      </c>
      <c r="B1091" s="1" t="s">
        <v>533</v>
      </c>
      <c r="C1091" s="1"/>
      <c r="D1091" s="1"/>
      <c r="E1091" s="1"/>
      <c r="F1091" s="1">
        <v>14</v>
      </c>
      <c r="G1091" s="1" t="s">
        <v>838</v>
      </c>
      <c r="H1091" s="1" t="str">
        <f t="shared" si="17"/>
        <v>14연립다세대중위단위매매가격</v>
      </c>
      <c r="I1091" s="1" t="s">
        <v>873</v>
      </c>
      <c r="J1091" s="13">
        <v>2203.9377318309103</v>
      </c>
      <c r="K1091" s="13">
        <v>2203.9377318309103</v>
      </c>
      <c r="L1091" s="13">
        <v>2206.8424232129241</v>
      </c>
      <c r="M1091" s="13">
        <v>2207.9251127341649</v>
      </c>
      <c r="N1091" s="13">
        <v>2208.1268669955407</v>
      </c>
      <c r="O1091" s="13">
        <v>2198.9169254861449</v>
      </c>
      <c r="P1091" s="13">
        <v>2205.8612617949157</v>
      </c>
      <c r="Q1091" s="14">
        <v>2198.1889851057917</v>
      </c>
      <c r="R1091" s="14">
        <v>2194.5966602007893</v>
      </c>
      <c r="S1091" s="14">
        <v>2194.0843408878691</v>
      </c>
      <c r="T1091" s="14">
        <v>2194.1240365382437</v>
      </c>
      <c r="U1091" s="5">
        <v>2175.9945758819717</v>
      </c>
      <c r="V1091" s="5">
        <v>2168.8975056649042</v>
      </c>
      <c r="W1091" s="5">
        <v>2161.3804650365682</v>
      </c>
      <c r="X1091" s="5">
        <v>2158.1700462888693</v>
      </c>
      <c r="Y1091" s="5">
        <v>2158.0722888663086</v>
      </c>
      <c r="Z1091" s="5">
        <v>2151.5595382941601</v>
      </c>
      <c r="AA1091" s="5">
        <v>2157.9244604572855</v>
      </c>
      <c r="AB1091" s="5">
        <v>2160.4476400165299</v>
      </c>
      <c r="AC1091" s="5">
        <v>2156.4004365437277</v>
      </c>
    </row>
    <row r="1092" spans="1:29" s="5" customFormat="1">
      <c r="A1092" s="1" t="s">
        <v>524</v>
      </c>
      <c r="B1092" s="1" t="s">
        <v>533</v>
      </c>
      <c r="C1092" s="1" t="s">
        <v>534</v>
      </c>
      <c r="D1092" s="1"/>
      <c r="E1092" s="1"/>
      <c r="F1092" s="1">
        <v>15</v>
      </c>
      <c r="G1092" s="1" t="s">
        <v>838</v>
      </c>
      <c r="H1092" s="1" t="str">
        <f t="shared" si="17"/>
        <v>15연립다세대중위단위매매가격</v>
      </c>
      <c r="I1092" s="1" t="s">
        <v>873</v>
      </c>
      <c r="J1092" s="13">
        <v>3278.4352449422054</v>
      </c>
      <c r="K1092" s="13">
        <v>3278.4352449422054</v>
      </c>
      <c r="L1092" s="13">
        <v>3263.4584589604769</v>
      </c>
      <c r="M1092" s="13">
        <v>3278.4352449422054</v>
      </c>
      <c r="N1092" s="13">
        <v>3276.8654328287357</v>
      </c>
      <c r="O1092" s="13">
        <v>3267.8016343887793</v>
      </c>
      <c r="P1092" s="13">
        <v>3247.6646262476315</v>
      </c>
      <c r="Q1092" s="14">
        <v>3218.2267614270959</v>
      </c>
      <c r="R1092" s="14">
        <v>3204.5866694256856</v>
      </c>
      <c r="S1092" s="14">
        <v>3204.5866694256856</v>
      </c>
      <c r="T1092" s="14">
        <v>3187.9532604276942</v>
      </c>
      <c r="U1092" s="5">
        <v>3142.38923552286</v>
      </c>
      <c r="V1092" s="5">
        <v>3123.0553287328348</v>
      </c>
      <c r="W1092" s="5">
        <v>3105.0370279385652</v>
      </c>
      <c r="X1092" s="5">
        <v>3105.0370279385652</v>
      </c>
      <c r="Y1092" s="5">
        <v>3090.7770196439824</v>
      </c>
      <c r="Z1092" s="5">
        <v>3090.7770196439824</v>
      </c>
      <c r="AA1092" s="5">
        <v>3092.0441863492924</v>
      </c>
      <c r="AB1092" s="5">
        <v>3102.2255593956625</v>
      </c>
      <c r="AC1092" s="5">
        <v>3105.6092990255383</v>
      </c>
    </row>
    <row r="1093" spans="1:29" s="5" customFormat="1">
      <c r="A1093" s="1" t="s">
        <v>524</v>
      </c>
      <c r="B1093" s="1" t="s">
        <v>533</v>
      </c>
      <c r="C1093" s="1" t="s">
        <v>535</v>
      </c>
      <c r="D1093" s="1"/>
      <c r="E1093" s="1"/>
      <c r="F1093" s="1">
        <v>16</v>
      </c>
      <c r="G1093" s="1" t="s">
        <v>838</v>
      </c>
      <c r="H1093" s="1" t="str">
        <f t="shared" si="17"/>
        <v>16연립다세대중위단위매매가격</v>
      </c>
      <c r="I1093" s="1" t="s">
        <v>873</v>
      </c>
      <c r="J1093" s="13">
        <v>1938.9647614230314</v>
      </c>
      <c r="K1093" s="13">
        <v>1938.9647614230314</v>
      </c>
      <c r="L1093" s="13">
        <v>1938.9647614230314</v>
      </c>
      <c r="M1093" s="13">
        <v>1938.9647614230314</v>
      </c>
      <c r="N1093" s="13">
        <v>1938.9647614230314</v>
      </c>
      <c r="O1093" s="13">
        <v>1927.0113353607962</v>
      </c>
      <c r="P1093" s="13">
        <v>1921.1493484797861</v>
      </c>
      <c r="Q1093" s="14">
        <v>1904.4437019712664</v>
      </c>
      <c r="R1093" s="14">
        <v>1904.4437019712664</v>
      </c>
      <c r="S1093" s="14">
        <v>1904.4437019712664</v>
      </c>
      <c r="T1093" s="14">
        <v>1887.4643874643875</v>
      </c>
      <c r="U1093" s="5">
        <v>1882.4609733700643</v>
      </c>
      <c r="V1093" s="5">
        <v>1882.4609733700643</v>
      </c>
      <c r="W1093" s="5">
        <v>1882.4609733700643</v>
      </c>
      <c r="X1093" s="5">
        <v>1869.6581196581199</v>
      </c>
      <c r="Y1093" s="5">
        <v>1868.6868686868686</v>
      </c>
      <c r="Z1093" s="5">
        <v>1868.6868686868686</v>
      </c>
      <c r="AA1093" s="5">
        <v>1868.6868686868686</v>
      </c>
      <c r="AB1093" s="5">
        <v>1874.6553942290022</v>
      </c>
      <c r="AC1093" s="5">
        <v>1866.1874481614598</v>
      </c>
    </row>
    <row r="1094" spans="1:29" s="5" customFormat="1">
      <c r="A1094" s="1" t="s">
        <v>524</v>
      </c>
      <c r="B1094" s="1" t="s">
        <v>533</v>
      </c>
      <c r="C1094" s="1" t="s">
        <v>536</v>
      </c>
      <c r="D1094" s="1"/>
      <c r="E1094" s="1"/>
      <c r="F1094" s="1">
        <v>17</v>
      </c>
      <c r="G1094" s="1" t="s">
        <v>838</v>
      </c>
      <c r="H1094" s="1" t="str">
        <f t="shared" si="17"/>
        <v>17연립다세대중위단위매매가격</v>
      </c>
      <c r="I1094" s="1" t="s">
        <v>873</v>
      </c>
      <c r="J1094" s="13">
        <v>2012.4773596297043</v>
      </c>
      <c r="K1094" s="13">
        <v>2012.4773596297043</v>
      </c>
      <c r="L1094" s="13">
        <v>2027.0270270270271</v>
      </c>
      <c r="M1094" s="13">
        <v>2027.0270270270271</v>
      </c>
      <c r="N1094" s="13">
        <v>2027.0270270270271</v>
      </c>
      <c r="O1094" s="13">
        <v>2012.0724346076458</v>
      </c>
      <c r="P1094" s="13">
        <v>2042.9009193054135</v>
      </c>
      <c r="Q1094" s="14">
        <v>2045.60697518444</v>
      </c>
      <c r="R1094" s="14">
        <v>2045.60697518444</v>
      </c>
      <c r="S1094" s="14">
        <v>2042.9009193054135</v>
      </c>
      <c r="T1094" s="14">
        <v>2050.3417236206033</v>
      </c>
      <c r="U1094" s="5">
        <v>2052.0291363163374</v>
      </c>
      <c r="V1094" s="5">
        <v>2053.1154239019406</v>
      </c>
      <c r="W1094" s="5">
        <v>2050.3417236206033</v>
      </c>
      <c r="X1094" s="5">
        <v>2049.02962206333</v>
      </c>
      <c r="Y1094" s="5">
        <v>2049.02962206333</v>
      </c>
      <c r="Z1094" s="5">
        <v>2032.9201914879663</v>
      </c>
      <c r="AA1094" s="5">
        <v>2049.02962206333</v>
      </c>
      <c r="AB1094" s="5">
        <v>2049.02962206333</v>
      </c>
      <c r="AC1094" s="5">
        <v>2049.02962206333</v>
      </c>
    </row>
    <row r="1095" spans="1:29" s="5" customFormat="1">
      <c r="A1095" s="1" t="s">
        <v>524</v>
      </c>
      <c r="B1095" s="1" t="s">
        <v>533</v>
      </c>
      <c r="C1095" s="1" t="s">
        <v>537</v>
      </c>
      <c r="D1095" s="1"/>
      <c r="E1095" s="1"/>
      <c r="F1095" s="1">
        <v>18</v>
      </c>
      <c r="G1095" s="1" t="s">
        <v>838</v>
      </c>
      <c r="H1095" s="1" t="str">
        <f t="shared" si="17"/>
        <v>18연립다세대중위단위매매가격</v>
      </c>
      <c r="I1095" s="1" t="s">
        <v>873</v>
      </c>
      <c r="J1095" s="13">
        <v>2275.0003721940798</v>
      </c>
      <c r="K1095" s="13">
        <v>2275.0003721940798</v>
      </c>
      <c r="L1095" s="13">
        <v>2275.0003721940798</v>
      </c>
      <c r="M1095" s="13">
        <v>2260.9314955696518</v>
      </c>
      <c r="N1095" s="13">
        <v>2265.3805472120807</v>
      </c>
      <c r="O1095" s="13">
        <v>2265.3805472120807</v>
      </c>
      <c r="P1095" s="13">
        <v>2260.705854227057</v>
      </c>
      <c r="Q1095" s="14">
        <v>2260.705854227057</v>
      </c>
      <c r="R1095" s="14">
        <v>2249.2923813079251</v>
      </c>
      <c r="S1095" s="14">
        <v>2260.9314955696518</v>
      </c>
      <c r="T1095" s="14">
        <v>2260.9314955696518</v>
      </c>
      <c r="U1095" s="5">
        <v>2258.6404079006843</v>
      </c>
      <c r="V1095" s="5">
        <v>2248.8835927485916</v>
      </c>
      <c r="W1095" s="5">
        <v>2248.8835927485916</v>
      </c>
      <c r="X1095" s="5">
        <v>2248.8835927485916</v>
      </c>
      <c r="Y1095" s="5">
        <v>2259.7713357310813</v>
      </c>
      <c r="Z1095" s="5">
        <v>2259.7713357310813</v>
      </c>
      <c r="AA1095" s="5">
        <v>2256.5939757053925</v>
      </c>
      <c r="AB1095" s="5">
        <v>2256.5939757053925</v>
      </c>
      <c r="AC1095" s="5">
        <v>2236.4408116586374</v>
      </c>
    </row>
    <row r="1096" spans="1:29" s="5" customFormat="1">
      <c r="A1096" s="1" t="s">
        <v>524</v>
      </c>
      <c r="B1096" s="1" t="s">
        <v>533</v>
      </c>
      <c r="C1096" s="1" t="s">
        <v>538</v>
      </c>
      <c r="D1096" s="1"/>
      <c r="E1096" s="1"/>
      <c r="F1096" s="1">
        <v>19</v>
      </c>
      <c r="G1096" s="1" t="s">
        <v>838</v>
      </c>
      <c r="H1096" s="1" t="str">
        <f t="shared" si="17"/>
        <v>19연립다세대중위단위매매가격</v>
      </c>
      <c r="I1096" s="1" t="s">
        <v>873</v>
      </c>
      <c r="J1096" s="13">
        <v>1270.3358511575707</v>
      </c>
      <c r="K1096" s="13">
        <v>1270.3358511575707</v>
      </c>
      <c r="L1096" s="13">
        <v>1274.2375288789908</v>
      </c>
      <c r="M1096" s="13">
        <v>1271.5843233120695</v>
      </c>
      <c r="N1096" s="13">
        <v>1271.5843233120695</v>
      </c>
      <c r="O1096" s="13">
        <v>1271.5843233120695</v>
      </c>
      <c r="P1096" s="13">
        <v>1266.369207143337</v>
      </c>
      <c r="Q1096" s="14">
        <v>1266.369207143337</v>
      </c>
      <c r="R1096" s="14">
        <v>1261.9623677285654</v>
      </c>
      <c r="S1096" s="14">
        <v>1261.9623677285654</v>
      </c>
      <c r="T1096" s="14">
        <v>1261.9623677285654</v>
      </c>
      <c r="U1096" s="5">
        <v>1261.9623677285654</v>
      </c>
      <c r="V1096" s="5">
        <v>1261.9623677285654</v>
      </c>
      <c r="W1096" s="5">
        <v>1262.1188083906222</v>
      </c>
      <c r="X1096" s="5">
        <v>1262.1188083906222</v>
      </c>
      <c r="Y1096" s="5">
        <v>1269.211648473221</v>
      </c>
      <c r="Z1096" s="5">
        <v>1269.211648473221</v>
      </c>
      <c r="AA1096" s="5">
        <v>1269.211648473221</v>
      </c>
      <c r="AB1096" s="5">
        <v>1269.211648473221</v>
      </c>
      <c r="AC1096" s="5">
        <v>1269.211648473221</v>
      </c>
    </row>
    <row r="1097" spans="1:29" s="5" customFormat="1">
      <c r="A1097" s="1" t="s">
        <v>524</v>
      </c>
      <c r="B1097" s="1" t="s">
        <v>533</v>
      </c>
      <c r="C1097" s="1" t="s">
        <v>539</v>
      </c>
      <c r="D1097" s="1"/>
      <c r="E1097" s="1"/>
      <c r="F1097" s="1">
        <v>20</v>
      </c>
      <c r="G1097" s="1" t="s">
        <v>838</v>
      </c>
      <c r="H1097" s="1" t="str">
        <f t="shared" si="17"/>
        <v>20연립다세대중위단위매매가격</v>
      </c>
      <c r="I1097" s="1" t="s">
        <v>873</v>
      </c>
      <c r="J1097" s="13">
        <v>2207.3622021684087</v>
      </c>
      <c r="K1097" s="13">
        <v>2207.3622021684087</v>
      </c>
      <c r="L1097" s="13">
        <v>2202.6431718061672</v>
      </c>
      <c r="M1097" s="13">
        <v>2202.6431718061672</v>
      </c>
      <c r="N1097" s="13">
        <v>2202.6431718061672</v>
      </c>
      <c r="O1097" s="13">
        <v>2202.6431718061672</v>
      </c>
      <c r="P1097" s="13">
        <v>2202.6431718061672</v>
      </c>
      <c r="Q1097" s="14">
        <v>2181.3932350840746</v>
      </c>
      <c r="R1097" s="14">
        <v>2181.3932350840746</v>
      </c>
      <c r="S1097" s="14">
        <v>2181.3932350840746</v>
      </c>
      <c r="T1097" s="14">
        <v>2190.0826446280994</v>
      </c>
      <c r="U1097" s="5">
        <v>2181.3932350840746</v>
      </c>
      <c r="V1097" s="5">
        <v>2157.5723830734964</v>
      </c>
      <c r="W1097" s="5">
        <v>2116.224386966745</v>
      </c>
      <c r="X1097" s="5">
        <v>2103.8251366120217</v>
      </c>
      <c r="Y1097" s="5">
        <v>2116.224386966745</v>
      </c>
      <c r="Z1097" s="5">
        <v>2116.224386966745</v>
      </c>
      <c r="AA1097" s="5">
        <v>2116.224386966745</v>
      </c>
      <c r="AB1097" s="5">
        <v>2116.224386966745</v>
      </c>
      <c r="AC1097" s="5">
        <v>2116.224386966745</v>
      </c>
    </row>
    <row r="1098" spans="1:29" s="5" customFormat="1">
      <c r="A1098" s="1" t="s">
        <v>524</v>
      </c>
      <c r="B1098" s="1" t="s">
        <v>533</v>
      </c>
      <c r="C1098" s="1" t="s">
        <v>540</v>
      </c>
      <c r="D1098" s="1"/>
      <c r="E1098" s="1"/>
      <c r="F1098" s="1">
        <v>21</v>
      </c>
      <c r="G1098" s="1" t="s">
        <v>838</v>
      </c>
      <c r="H1098" s="1" t="str">
        <f t="shared" si="17"/>
        <v>21연립다세대중위단위매매가격</v>
      </c>
      <c r="I1098" s="1" t="s">
        <v>873</v>
      </c>
      <c r="J1098" s="13">
        <v>1308.5579691180319</v>
      </c>
      <c r="K1098" s="13">
        <v>1308.5579691180319</v>
      </c>
      <c r="L1098" s="13">
        <v>1308.5579691180319</v>
      </c>
      <c r="M1098" s="13">
        <v>1308.5579691180319</v>
      </c>
      <c r="N1098" s="13">
        <v>1308.5579691180319</v>
      </c>
      <c r="O1098" s="13">
        <v>1308.5579691180319</v>
      </c>
      <c r="P1098" s="13">
        <v>1302.6367571822118</v>
      </c>
      <c r="Q1098" s="14">
        <v>1308.5399449035813</v>
      </c>
      <c r="R1098" s="14">
        <v>1312.0269133725819</v>
      </c>
      <c r="S1098" s="14">
        <v>1301.9343986543313</v>
      </c>
      <c r="T1098" s="14">
        <v>1324.84076433121</v>
      </c>
      <c r="U1098" s="5">
        <v>1318.3680741136645</v>
      </c>
      <c r="V1098" s="5">
        <v>1300.5522893283448</v>
      </c>
      <c r="W1098" s="5">
        <v>1300.5522893283448</v>
      </c>
      <c r="X1098" s="5">
        <v>1300.5522893283448</v>
      </c>
      <c r="Y1098" s="5">
        <v>1300.5522893283448</v>
      </c>
      <c r="Z1098" s="5">
        <v>1300.5522893283448</v>
      </c>
      <c r="AA1098" s="5">
        <v>1300.5522893283448</v>
      </c>
      <c r="AB1098" s="5">
        <v>1300.5522893283448</v>
      </c>
      <c r="AC1098" s="5">
        <v>1282.7365045430251</v>
      </c>
    </row>
    <row r="1099" spans="1:29" s="5" customFormat="1">
      <c r="A1099" s="1" t="s">
        <v>524</v>
      </c>
      <c r="B1099" s="1" t="s">
        <v>541</v>
      </c>
      <c r="C1099" s="1"/>
      <c r="D1099" s="1"/>
      <c r="E1099" s="1"/>
      <c r="F1099" s="1">
        <v>22</v>
      </c>
      <c r="G1099" s="1" t="s">
        <v>838</v>
      </c>
      <c r="H1099" s="1" t="str">
        <f t="shared" si="17"/>
        <v>22연립다세대중위단위매매가격</v>
      </c>
      <c r="I1099" s="1" t="s">
        <v>873</v>
      </c>
      <c r="J1099" s="13">
        <v>1905.8863214707371</v>
      </c>
      <c r="K1099" s="13">
        <v>1905.8863214707371</v>
      </c>
      <c r="L1099" s="13">
        <v>1897.8605935127673</v>
      </c>
      <c r="M1099" s="13">
        <v>1889.0200708382526</v>
      </c>
      <c r="N1099" s="13">
        <v>1877.8212458621729</v>
      </c>
      <c r="O1099" s="13">
        <v>1870.6076891277387</v>
      </c>
      <c r="P1099" s="13">
        <v>1863.3540372670807</v>
      </c>
      <c r="Q1099" s="14">
        <v>1863.3540372670807</v>
      </c>
      <c r="R1099" s="14">
        <v>1842.3772609819121</v>
      </c>
      <c r="S1099" s="14">
        <v>1841.018582243634</v>
      </c>
      <c r="T1099" s="14">
        <v>1819.2698982645122</v>
      </c>
      <c r="U1099" s="5">
        <v>1812.9496402877699</v>
      </c>
      <c r="V1099" s="5">
        <v>1812.9496402877699</v>
      </c>
      <c r="W1099" s="5">
        <v>1793.9698492462312</v>
      </c>
      <c r="X1099" s="5">
        <v>1784.5230153435623</v>
      </c>
      <c r="Y1099" s="5">
        <v>1785.535158992878</v>
      </c>
      <c r="Z1099" s="5">
        <v>1785.535158992878</v>
      </c>
      <c r="AA1099" s="5">
        <v>1786.4321608040202</v>
      </c>
      <c r="AB1099" s="5">
        <v>1785.535158992878</v>
      </c>
      <c r="AC1099" s="5">
        <v>1786.4321608040202</v>
      </c>
    </row>
    <row r="1100" spans="1:29" s="5" customFormat="1">
      <c r="A1100" s="1" t="s">
        <v>524</v>
      </c>
      <c r="B1100" s="1" t="s">
        <v>542</v>
      </c>
      <c r="C1100" s="1"/>
      <c r="D1100" s="1"/>
      <c r="E1100" s="1"/>
      <c r="F1100" s="1">
        <v>23</v>
      </c>
      <c r="G1100" s="1" t="s">
        <v>838</v>
      </c>
      <c r="H1100" s="1" t="str">
        <f t="shared" si="17"/>
        <v>23연립다세대중위단위매매가격</v>
      </c>
      <c r="I1100" s="1" t="s">
        <v>873</v>
      </c>
      <c r="J1100" s="13">
        <v>1510.3515831559012</v>
      </c>
      <c r="K1100" s="13">
        <v>1510.3515831559012</v>
      </c>
      <c r="L1100" s="13">
        <v>1511.2124733632977</v>
      </c>
      <c r="M1100" s="13">
        <v>1508.1594518026961</v>
      </c>
      <c r="N1100" s="13">
        <v>1508.0682641005483</v>
      </c>
      <c r="O1100" s="13">
        <v>1508.0682641005483</v>
      </c>
      <c r="P1100" s="13">
        <v>1505.3545239050095</v>
      </c>
      <c r="Q1100" s="14">
        <v>1503.8343160780425</v>
      </c>
      <c r="R1100" s="14">
        <v>1504.3084504800149</v>
      </c>
      <c r="S1100" s="14">
        <v>1504.5716531617375</v>
      </c>
      <c r="T1100" s="14">
        <v>1504.5716531617375</v>
      </c>
      <c r="U1100" s="5">
        <v>1501.8268534147016</v>
      </c>
      <c r="V1100" s="5">
        <v>1501.8268534147016</v>
      </c>
      <c r="W1100" s="5">
        <v>1500.4411050523875</v>
      </c>
      <c r="X1100" s="5">
        <v>1508.0513930432717</v>
      </c>
      <c r="Y1100" s="5">
        <v>1504.5801992009879</v>
      </c>
      <c r="Z1100" s="5">
        <v>1504.5801992009879</v>
      </c>
      <c r="AA1100" s="5">
        <v>1503.9073645407382</v>
      </c>
      <c r="AB1100" s="5">
        <v>1503.2733133113118</v>
      </c>
      <c r="AC1100" s="5">
        <v>1503.7256760077853</v>
      </c>
    </row>
    <row r="1101" spans="1:29" s="5" customFormat="1">
      <c r="A1101" s="1" t="s">
        <v>524</v>
      </c>
      <c r="B1101" s="1" t="s">
        <v>542</v>
      </c>
      <c r="C1101" s="1" t="s">
        <v>543</v>
      </c>
      <c r="D1101" s="1"/>
      <c r="E1101" s="1"/>
      <c r="F1101" s="1">
        <v>24</v>
      </c>
      <c r="G1101" s="1" t="s">
        <v>838</v>
      </c>
      <c r="H1101" s="1" t="str">
        <f t="shared" si="17"/>
        <v>24연립다세대중위단위매매가격</v>
      </c>
      <c r="I1101" s="1" t="s">
        <v>873</v>
      </c>
      <c r="J1101" s="13">
        <v>1470.5337513809509</v>
      </c>
      <c r="K1101" s="13">
        <v>1470.5337513809509</v>
      </c>
      <c r="L1101" s="13">
        <v>1470.5337513809509</v>
      </c>
      <c r="M1101" s="13">
        <v>1468.5906610006277</v>
      </c>
      <c r="N1101" s="13">
        <v>1466.7370928819996</v>
      </c>
      <c r="O1101" s="13">
        <v>1466.7370928819996</v>
      </c>
      <c r="P1101" s="13">
        <v>1461.1763885261144</v>
      </c>
      <c r="Q1101" s="14">
        <v>1460.2048433359528</v>
      </c>
      <c r="R1101" s="14">
        <v>1461.1763885261144</v>
      </c>
      <c r="S1101" s="14">
        <v>1461.7157151356182</v>
      </c>
      <c r="T1101" s="14">
        <v>1461.7157151356182</v>
      </c>
      <c r="U1101" s="5">
        <v>1461.7157151356182</v>
      </c>
      <c r="V1101" s="5">
        <v>1461.7157151356182</v>
      </c>
      <c r="W1101" s="5">
        <v>1461.7157151356182</v>
      </c>
      <c r="X1101" s="5">
        <v>1461.7157151356182</v>
      </c>
      <c r="Y1101" s="5">
        <v>1458.0084414646758</v>
      </c>
      <c r="Z1101" s="5">
        <v>1458.0084414646758</v>
      </c>
      <c r="AA1101" s="5">
        <v>1458.0084414646758</v>
      </c>
      <c r="AB1101" s="5">
        <v>1456.7424698900268</v>
      </c>
      <c r="AC1101" s="5">
        <v>1459.3998547766523</v>
      </c>
    </row>
    <row r="1102" spans="1:29" s="5" customFormat="1">
      <c r="A1102" s="1" t="s">
        <v>524</v>
      </c>
      <c r="B1102" s="1" t="s">
        <v>542</v>
      </c>
      <c r="C1102" s="1" t="s">
        <v>544</v>
      </c>
      <c r="D1102" s="1"/>
      <c r="E1102" s="1"/>
      <c r="F1102" s="1">
        <v>25</v>
      </c>
      <c r="G1102" s="1" t="s">
        <v>838</v>
      </c>
      <c r="H1102" s="1" t="str">
        <f t="shared" si="17"/>
        <v>25연립다세대중위단위매매가격</v>
      </c>
      <c r="I1102" s="1" t="s">
        <v>873</v>
      </c>
      <c r="J1102" s="13">
        <v>1511.464070705777</v>
      </c>
      <c r="K1102" s="13">
        <v>1511.464070705777</v>
      </c>
      <c r="L1102" s="13">
        <v>1514.3271672107362</v>
      </c>
      <c r="M1102" s="13">
        <v>1514.3271672107362</v>
      </c>
      <c r="N1102" s="13">
        <v>1514.3271672107362</v>
      </c>
      <c r="O1102" s="13">
        <v>1514.3271672107362</v>
      </c>
      <c r="P1102" s="13">
        <v>1514.3271672107362</v>
      </c>
      <c r="Q1102" s="14">
        <v>1516.2930872103973</v>
      </c>
      <c r="R1102" s="14">
        <v>1516.2930872103973</v>
      </c>
      <c r="S1102" s="14">
        <v>1516.2930872103973</v>
      </c>
      <c r="T1102" s="14">
        <v>1516.2930872103973</v>
      </c>
      <c r="U1102" s="5">
        <v>1516.2930872103973</v>
      </c>
      <c r="V1102" s="5">
        <v>1516.2930872103973</v>
      </c>
      <c r="W1102" s="5">
        <v>1516.2930872103973</v>
      </c>
      <c r="X1102" s="5">
        <v>1546.4305895648897</v>
      </c>
      <c r="Y1102" s="5">
        <v>1541.0162736632346</v>
      </c>
      <c r="Z1102" s="5">
        <v>1541.0162736632346</v>
      </c>
      <c r="AA1102" s="5">
        <v>1541.0162736632346</v>
      </c>
      <c r="AB1102" s="5">
        <v>1541.0162736632346</v>
      </c>
      <c r="AC1102" s="5">
        <v>1541.0162736632346</v>
      </c>
    </row>
    <row r="1103" spans="1:29" s="5" customFormat="1">
      <c r="A1103" s="1" t="s">
        <v>524</v>
      </c>
      <c r="B1103" s="1" t="s">
        <v>542</v>
      </c>
      <c r="C1103" s="1" t="s">
        <v>545</v>
      </c>
      <c r="D1103" s="1"/>
      <c r="E1103" s="1"/>
      <c r="F1103" s="1">
        <v>26</v>
      </c>
      <c r="G1103" s="1" t="s">
        <v>838</v>
      </c>
      <c r="H1103" s="1" t="str">
        <f t="shared" si="17"/>
        <v>26연립다세대중위단위매매가격</v>
      </c>
      <c r="I1103" s="1" t="s">
        <v>873</v>
      </c>
      <c r="J1103" s="13">
        <v>1600.734763497999</v>
      </c>
      <c r="K1103" s="13">
        <v>1600.734763497999</v>
      </c>
      <c r="L1103" s="13">
        <v>1600.734763497999</v>
      </c>
      <c r="M1103" s="13">
        <v>1590.7735136209983</v>
      </c>
      <c r="N1103" s="13">
        <v>1594.6230890880338</v>
      </c>
      <c r="O1103" s="13">
        <v>1594.6230890880338</v>
      </c>
      <c r="P1103" s="13">
        <v>1594.6230890880338</v>
      </c>
      <c r="Q1103" s="14">
        <v>1586.8746637977408</v>
      </c>
      <c r="R1103" s="14">
        <v>1586.8746637977408</v>
      </c>
      <c r="S1103" s="14">
        <v>1586.8746637977408</v>
      </c>
      <c r="T1103" s="14">
        <v>1586.8746637977408</v>
      </c>
      <c r="U1103" s="5">
        <v>1580.3215610828638</v>
      </c>
      <c r="V1103" s="5">
        <v>1580.3215610828638</v>
      </c>
      <c r="W1103" s="5">
        <v>1573.4265734265734</v>
      </c>
      <c r="X1103" s="5">
        <v>1566.579634464752</v>
      </c>
      <c r="Y1103" s="5">
        <v>1566.579634464752</v>
      </c>
      <c r="Z1103" s="5">
        <v>1566.579634464752</v>
      </c>
      <c r="AA1103" s="5">
        <v>1563.231850117096</v>
      </c>
      <c r="AB1103" s="5">
        <v>1563.231850117096</v>
      </c>
      <c r="AC1103" s="5">
        <v>1558.8604192796988</v>
      </c>
    </row>
    <row r="1104" spans="1:29" s="5" customFormat="1">
      <c r="A1104" s="1" t="s">
        <v>524</v>
      </c>
      <c r="B1104" s="1" t="s">
        <v>546</v>
      </c>
      <c r="C1104" s="1"/>
      <c r="D1104" s="1"/>
      <c r="E1104" s="1"/>
      <c r="F1104" s="1">
        <v>27</v>
      </c>
      <c r="G1104" s="1" t="s">
        <v>838</v>
      </c>
      <c r="H1104" s="1" t="str">
        <f t="shared" si="17"/>
        <v>27연립다세대중위단위매매가격</v>
      </c>
      <c r="I1104" s="1" t="s">
        <v>873</v>
      </c>
      <c r="J1104" s="13">
        <v>1121.0915911462389</v>
      </c>
      <c r="K1104" s="13">
        <v>1121.0915911462389</v>
      </c>
      <c r="L1104" s="13">
        <v>1121.054618063165</v>
      </c>
      <c r="M1104" s="13">
        <v>1119.6610021088122</v>
      </c>
      <c r="N1104" s="13">
        <v>1119.6610021088122</v>
      </c>
      <c r="O1104" s="13">
        <v>1115.1744313829254</v>
      </c>
      <c r="P1104" s="13">
        <v>1117.708507052319</v>
      </c>
      <c r="Q1104" s="14">
        <v>1117.708507052319</v>
      </c>
      <c r="R1104" s="14">
        <v>1117.708507052319</v>
      </c>
      <c r="S1104" s="14">
        <v>1119.5172323587476</v>
      </c>
      <c r="T1104" s="14">
        <v>1119.5172323587476</v>
      </c>
      <c r="U1104" s="5">
        <v>1119.5172323587476</v>
      </c>
      <c r="V1104" s="5">
        <v>1119.5172323587476</v>
      </c>
      <c r="W1104" s="5">
        <v>1119.5172323587476</v>
      </c>
      <c r="X1104" s="5">
        <v>1119.5172323587476</v>
      </c>
      <c r="Y1104" s="5">
        <v>1122.8658568402157</v>
      </c>
      <c r="Z1104" s="5">
        <v>1124.1518650706685</v>
      </c>
      <c r="AA1104" s="5">
        <v>1124.4205774673178</v>
      </c>
      <c r="AB1104" s="5">
        <v>1124.4205774673178</v>
      </c>
      <c r="AC1104" s="5">
        <v>1124.4205774673178</v>
      </c>
    </row>
    <row r="1105" spans="1:29" s="5" customFormat="1">
      <c r="A1105" s="1" t="s">
        <v>524</v>
      </c>
      <c r="B1105" s="1" t="s">
        <v>547</v>
      </c>
      <c r="C1105" s="1"/>
      <c r="D1105" s="1"/>
      <c r="E1105" s="1"/>
      <c r="F1105" s="1">
        <v>28</v>
      </c>
      <c r="G1105" s="1" t="s">
        <v>838</v>
      </c>
      <c r="H1105" s="1" t="str">
        <f t="shared" si="17"/>
        <v>28연립다세대중위단위매매가격</v>
      </c>
      <c r="I1105" s="1" t="s">
        <v>873</v>
      </c>
      <c r="J1105" s="13">
        <v>940.94761688325093</v>
      </c>
      <c r="K1105" s="13">
        <v>940.94761688325093</v>
      </c>
      <c r="L1105" s="13">
        <v>930.20878526813067</v>
      </c>
      <c r="M1105" s="13">
        <v>930.20878526813067</v>
      </c>
      <c r="N1105" s="13">
        <v>930.20878526813067</v>
      </c>
      <c r="O1105" s="13">
        <v>930.20878526813067</v>
      </c>
      <c r="P1105" s="13">
        <v>930.20878526813067</v>
      </c>
      <c r="Q1105" s="14">
        <v>930.20878526813067</v>
      </c>
      <c r="R1105" s="14">
        <v>930.20878526813067</v>
      </c>
      <c r="S1105" s="14">
        <v>930.20878526813067</v>
      </c>
      <c r="T1105" s="14">
        <v>930.20878526813067</v>
      </c>
      <c r="U1105" s="5">
        <v>930.20878526813067</v>
      </c>
      <c r="V1105" s="5">
        <v>930.20878526813067</v>
      </c>
      <c r="W1105" s="5">
        <v>930.20878526813067</v>
      </c>
      <c r="X1105" s="5">
        <v>930.20878526813067</v>
      </c>
      <c r="Y1105" s="5">
        <v>935.2188053082109</v>
      </c>
      <c r="Z1105" s="5">
        <v>940.22882534829114</v>
      </c>
      <c r="AA1105" s="5">
        <v>945.23884538837115</v>
      </c>
      <c r="AB1105" s="5">
        <v>947.51400223394421</v>
      </c>
      <c r="AC1105" s="5">
        <v>947.51400223394421</v>
      </c>
    </row>
    <row r="1106" spans="1:29" s="5" customFormat="1">
      <c r="A1106" s="1" t="s">
        <v>524</v>
      </c>
      <c r="B1106" s="1" t="s">
        <v>548</v>
      </c>
      <c r="C1106" s="1"/>
      <c r="D1106" s="1"/>
      <c r="E1106" s="1"/>
      <c r="F1106" s="1">
        <v>29</v>
      </c>
      <c r="G1106" s="1" t="s">
        <v>838</v>
      </c>
      <c r="H1106" s="1" t="str">
        <f t="shared" si="17"/>
        <v>29연립다세대중위단위매매가격</v>
      </c>
      <c r="I1106" s="1" t="s">
        <v>873</v>
      </c>
      <c r="J1106" s="13">
        <v>1133.5856197546154</v>
      </c>
      <c r="K1106" s="13">
        <v>1133.5856197546154</v>
      </c>
      <c r="L1106" s="13">
        <v>1136.9159128158376</v>
      </c>
      <c r="M1106" s="13">
        <v>1136.9159128158376</v>
      </c>
      <c r="N1106" s="13">
        <v>1136.9159128158376</v>
      </c>
      <c r="O1106" s="13">
        <v>1136.9159128158376</v>
      </c>
      <c r="P1106" s="13">
        <v>1136.9159128158376</v>
      </c>
      <c r="Q1106" s="14">
        <v>1136.9159128158376</v>
      </c>
      <c r="R1106" s="14">
        <v>1136.9159128158376</v>
      </c>
      <c r="S1106" s="14">
        <v>1144.536288840945</v>
      </c>
      <c r="T1106" s="14">
        <v>1147.3835914452693</v>
      </c>
      <c r="U1106" s="5">
        <v>1159.0388491740127</v>
      </c>
      <c r="V1106" s="5">
        <v>1165.6477976903038</v>
      </c>
      <c r="W1106" s="5">
        <v>1166.3827910710402</v>
      </c>
      <c r="X1106" s="5">
        <v>1173.1844429763391</v>
      </c>
      <c r="Y1106" s="5">
        <v>1180.479257002283</v>
      </c>
      <c r="Z1106" s="5">
        <v>1180.479257002283</v>
      </c>
      <c r="AA1106" s="5">
        <v>1182.2665539905697</v>
      </c>
      <c r="AB1106" s="5">
        <v>1185.4395454869525</v>
      </c>
      <c r="AC1106" s="5">
        <v>1189.1957676214997</v>
      </c>
    </row>
    <row r="1107" spans="1:29" s="5" customFormat="1">
      <c r="A1107" s="1" t="s">
        <v>524</v>
      </c>
      <c r="B1107" s="1" t="s">
        <v>549</v>
      </c>
      <c r="C1107" s="1"/>
      <c r="D1107" s="1"/>
      <c r="E1107" s="1"/>
      <c r="F1107" s="1">
        <v>30</v>
      </c>
      <c r="G1107" s="1" t="s">
        <v>838</v>
      </c>
      <c r="H1107" s="1" t="str">
        <f t="shared" si="17"/>
        <v>30연립다세대중위단위매매가격</v>
      </c>
      <c r="I1107" s="1" t="s">
        <v>873</v>
      </c>
      <c r="J1107" s="13">
        <v>1414.8889856334349</v>
      </c>
      <c r="K1107" s="13">
        <v>1414.8889856334349</v>
      </c>
      <c r="L1107" s="13">
        <v>1421.7112922002329</v>
      </c>
      <c r="M1107" s="13">
        <v>1421.7112922002329</v>
      </c>
      <c r="N1107" s="13">
        <v>1452.2700814901048</v>
      </c>
      <c r="O1107" s="13">
        <v>1452.3364485981308</v>
      </c>
      <c r="P1107" s="13">
        <v>1422.4299065420562</v>
      </c>
      <c r="Q1107" s="14">
        <v>1422.4299065420562</v>
      </c>
      <c r="R1107" s="14">
        <v>1422.4299065420562</v>
      </c>
      <c r="S1107" s="14">
        <v>1449.3441559468995</v>
      </c>
      <c r="T1107" s="14">
        <v>1451.8937744884634</v>
      </c>
      <c r="U1107" s="5">
        <v>1451.8937744884634</v>
      </c>
      <c r="V1107" s="5">
        <v>1451.8937744884634</v>
      </c>
      <c r="W1107" s="5">
        <v>1451.8937744884634</v>
      </c>
      <c r="X1107" s="5">
        <v>1443.5324087178037</v>
      </c>
      <c r="Y1107" s="5">
        <v>1439.2942815135805</v>
      </c>
      <c r="Z1107" s="5">
        <v>1439.2942815135805</v>
      </c>
      <c r="AA1107" s="5">
        <v>1443.5324087178037</v>
      </c>
      <c r="AB1107" s="5">
        <v>1437.8442171518489</v>
      </c>
      <c r="AC1107" s="5">
        <v>1437.8442171518489</v>
      </c>
    </row>
    <row r="1108" spans="1:29" s="5" customFormat="1">
      <c r="A1108" s="1" t="s">
        <v>1384</v>
      </c>
      <c r="B1108" s="1" t="s">
        <v>1383</v>
      </c>
      <c r="C1108" s="1"/>
      <c r="D1108" s="1"/>
      <c r="E1108" s="1"/>
      <c r="F1108" s="1">
        <v>31</v>
      </c>
      <c r="G1108" s="1" t="s">
        <v>838</v>
      </c>
      <c r="H1108" s="1" t="str">
        <f t="shared" si="17"/>
        <v>31연립다세대중위단위매매가격</v>
      </c>
      <c r="I1108" s="1" t="s">
        <v>873</v>
      </c>
      <c r="J1108" s="13"/>
      <c r="K1108" s="13"/>
      <c r="L1108" s="13"/>
      <c r="M1108" s="13"/>
      <c r="N1108" s="13"/>
      <c r="O1108" s="13"/>
      <c r="P1108" s="13"/>
      <c r="Q1108" s="14"/>
      <c r="R1108" s="14"/>
      <c r="S1108" s="14"/>
      <c r="T1108" s="14"/>
      <c r="U1108" s="5">
        <v>872.93889427740055</v>
      </c>
      <c r="V1108" s="5">
        <v>872.93889427740055</v>
      </c>
      <c r="W1108" s="5">
        <v>891.26559714795007</v>
      </c>
      <c r="X1108" s="5">
        <v>930.87740146563669</v>
      </c>
      <c r="Y1108" s="5">
        <v>930.87740146563669</v>
      </c>
      <c r="Z1108" s="5">
        <v>950.68330362448</v>
      </c>
      <c r="AA1108" s="5">
        <v>950.68330362448</v>
      </c>
      <c r="AB1108" s="5">
        <v>954.64448405624876</v>
      </c>
      <c r="AC1108" s="5">
        <v>954.64448405624876</v>
      </c>
    </row>
    <row r="1109" spans="1:29" s="5" customFormat="1">
      <c r="A1109" s="1" t="s">
        <v>524</v>
      </c>
      <c r="B1109" s="1" t="s">
        <v>550</v>
      </c>
      <c r="C1109" s="1"/>
      <c r="D1109" s="1"/>
      <c r="E1109" s="1"/>
      <c r="F1109" s="1">
        <v>32</v>
      </c>
      <c r="G1109" s="1" t="s">
        <v>838</v>
      </c>
      <c r="H1109" s="1" t="str">
        <f t="shared" si="17"/>
        <v>32연립다세대중위단위매매가격</v>
      </c>
      <c r="I1109" s="1" t="s">
        <v>873</v>
      </c>
      <c r="J1109" s="13">
        <v>748.61174159392181</v>
      </c>
      <c r="K1109" s="13">
        <v>752.69143213750613</v>
      </c>
      <c r="L1109" s="13">
        <v>768.6959175007454</v>
      </c>
      <c r="M1109" s="13">
        <v>768.6959175007454</v>
      </c>
      <c r="N1109" s="13">
        <v>776.08753006312782</v>
      </c>
      <c r="O1109" s="13">
        <v>784.01465358476662</v>
      </c>
      <c r="P1109" s="13">
        <v>786.56251610411653</v>
      </c>
      <c r="Q1109" s="14">
        <v>786.56251610411653</v>
      </c>
      <c r="R1109" s="14">
        <v>795.15872910863584</v>
      </c>
      <c r="S1109" s="14">
        <v>795.15872910863584</v>
      </c>
      <c r="T1109" s="14">
        <v>795.15872910863584</v>
      </c>
      <c r="U1109" s="5">
        <v>790.99911316220687</v>
      </c>
      <c r="V1109" s="5">
        <v>793.33472508421642</v>
      </c>
      <c r="W1109" s="5">
        <v>785.77568755672473</v>
      </c>
      <c r="X1109" s="5">
        <v>785.77568755672473</v>
      </c>
      <c r="Y1109" s="5">
        <v>785.44828975298628</v>
      </c>
      <c r="Z1109" s="5">
        <v>785.44828975298628</v>
      </c>
      <c r="AA1109" s="5">
        <v>782.81947797590942</v>
      </c>
      <c r="AB1109" s="5">
        <v>781.9946283297952</v>
      </c>
      <c r="AC1109" s="5">
        <v>781.9946283297952</v>
      </c>
    </row>
    <row r="1110" spans="1:29" s="5" customFormat="1">
      <c r="A1110" s="1" t="s">
        <v>524</v>
      </c>
      <c r="B1110" s="1" t="s">
        <v>551</v>
      </c>
      <c r="C1110" s="1"/>
      <c r="D1110" s="1"/>
      <c r="E1110" s="1"/>
      <c r="F1110" s="1">
        <v>33</v>
      </c>
      <c r="G1110" s="1" t="s">
        <v>838</v>
      </c>
      <c r="H1110" s="1" t="str">
        <f t="shared" si="17"/>
        <v>33연립다세대중위단위매매가격</v>
      </c>
      <c r="I1110" s="1" t="s">
        <v>873</v>
      </c>
      <c r="J1110" s="13">
        <v>838.78557042752414</v>
      </c>
      <c r="K1110" s="13">
        <v>838.78557042752414</v>
      </c>
      <c r="L1110" s="13">
        <v>838.78557042752414</v>
      </c>
      <c r="M1110" s="13">
        <v>838.78557042752414</v>
      </c>
      <c r="N1110" s="13">
        <v>838.78557042752414</v>
      </c>
      <c r="O1110" s="13">
        <v>838.78557042752414</v>
      </c>
      <c r="P1110" s="13">
        <v>838.78557042752414</v>
      </c>
      <c r="Q1110" s="14">
        <v>838.78557042752414</v>
      </c>
      <c r="R1110" s="14">
        <v>838.78557042752414</v>
      </c>
      <c r="S1110" s="14">
        <v>838.78557042752414</v>
      </c>
      <c r="T1110" s="14">
        <v>838.78557042752414</v>
      </c>
      <c r="U1110" s="5">
        <v>838.78557042752414</v>
      </c>
      <c r="V1110" s="5">
        <v>834.56243854473939</v>
      </c>
      <c r="W1110" s="5">
        <v>834.56243854473939</v>
      </c>
      <c r="X1110" s="5">
        <v>834.56243854473939</v>
      </c>
      <c r="Y1110" s="5">
        <v>836.52900688298905</v>
      </c>
      <c r="Z1110" s="5">
        <v>836.52900688298905</v>
      </c>
      <c r="AA1110" s="5">
        <v>836.52900688298905</v>
      </c>
      <c r="AB1110" s="5">
        <v>836.52900688298905</v>
      </c>
      <c r="AC1110" s="5">
        <v>837.94134401521001</v>
      </c>
    </row>
    <row r="1111" spans="1:29" s="5" customFormat="1">
      <c r="A1111" s="1" t="s">
        <v>524</v>
      </c>
      <c r="B1111" s="1" t="s">
        <v>552</v>
      </c>
      <c r="C1111" s="1"/>
      <c r="D1111" s="1"/>
      <c r="E1111" s="1"/>
      <c r="F1111" s="1">
        <v>34</v>
      </c>
      <c r="G1111" s="1" t="s">
        <v>838</v>
      </c>
      <c r="H1111" s="1" t="str">
        <f t="shared" si="17"/>
        <v>34연립다세대중위단위매매가격</v>
      </c>
      <c r="I1111" s="1" t="s">
        <v>873</v>
      </c>
      <c r="J1111" s="13">
        <v>927.02953251224994</v>
      </c>
      <c r="K1111" s="13">
        <v>927.02953251224994</v>
      </c>
      <c r="L1111" s="13">
        <v>927.02953251224994</v>
      </c>
      <c r="M1111" s="13">
        <v>909.55284552845535</v>
      </c>
      <c r="N1111" s="13">
        <v>909.55284552845535</v>
      </c>
      <c r="O1111" s="13">
        <v>909.55284552845535</v>
      </c>
      <c r="P1111" s="13">
        <v>906.6358024691358</v>
      </c>
      <c r="Q1111" s="14">
        <v>905.21831735889236</v>
      </c>
      <c r="R1111" s="14">
        <v>902.06612940669265</v>
      </c>
      <c r="S1111" s="14">
        <v>905.21831735889236</v>
      </c>
      <c r="T1111" s="14">
        <v>908.48916101274199</v>
      </c>
      <c r="U1111" s="5">
        <v>916.98554632511843</v>
      </c>
      <c r="V1111" s="5">
        <v>923.5474006116209</v>
      </c>
      <c r="W1111" s="5">
        <v>927.62487257900102</v>
      </c>
      <c r="X1111" s="5">
        <v>927.62487257900102</v>
      </c>
      <c r="Y1111" s="5">
        <v>928.64424057084614</v>
      </c>
      <c r="Z1111" s="5">
        <v>929.37724289707944</v>
      </c>
      <c r="AA1111" s="5">
        <v>911.60809371671985</v>
      </c>
      <c r="AB1111" s="5">
        <v>913.20553780617672</v>
      </c>
      <c r="AC1111" s="5">
        <v>913.20553780617672</v>
      </c>
    </row>
    <row r="1112" spans="1:29" s="5" customFormat="1">
      <c r="A1112" s="1" t="s">
        <v>524</v>
      </c>
      <c r="B1112" s="1" t="s">
        <v>553</v>
      </c>
      <c r="C1112" s="1"/>
      <c r="D1112" s="1"/>
      <c r="E1112" s="1"/>
      <c r="F1112" s="1">
        <v>35</v>
      </c>
      <c r="G1112" s="1" t="s">
        <v>838</v>
      </c>
      <c r="H1112" s="1" t="str">
        <f t="shared" si="17"/>
        <v>35연립다세대중위단위매매가격</v>
      </c>
      <c r="I1112" s="1" t="s">
        <v>873</v>
      </c>
      <c r="J1112" s="13">
        <v>673.30557142774683</v>
      </c>
      <c r="K1112" s="13">
        <v>673.30557142774683</v>
      </c>
      <c r="L1112" s="13">
        <v>673.30557142774683</v>
      </c>
      <c r="M1112" s="13">
        <v>673.30557142774683</v>
      </c>
      <c r="N1112" s="13">
        <v>673.30557142774683</v>
      </c>
      <c r="O1112" s="13">
        <v>673.30557142774683</v>
      </c>
      <c r="P1112" s="13">
        <v>673.30557142774683</v>
      </c>
      <c r="Q1112" s="14">
        <v>673.30557142774683</v>
      </c>
      <c r="R1112" s="14">
        <v>672.27676484338474</v>
      </c>
      <c r="S1112" s="14">
        <v>692.62272089761564</v>
      </c>
      <c r="T1112" s="14">
        <v>692.62272089761564</v>
      </c>
      <c r="U1112" s="5">
        <v>686.81889509378993</v>
      </c>
      <c r="V1112" s="5">
        <v>678.54599104599106</v>
      </c>
      <c r="W1112" s="5">
        <v>678.54599104599106</v>
      </c>
      <c r="X1112" s="5">
        <v>672.44098494098489</v>
      </c>
      <c r="Y1112" s="5">
        <v>672.44098494098489</v>
      </c>
      <c r="Z1112" s="5">
        <v>673.72699317143758</v>
      </c>
      <c r="AA1112" s="5">
        <v>673.72699317143758</v>
      </c>
      <c r="AB1112" s="5">
        <v>673.72699317143758</v>
      </c>
      <c r="AC1112" s="5">
        <v>673.72699317143758</v>
      </c>
    </row>
    <row r="1113" spans="1:29" s="5" customFormat="1">
      <c r="A1113" s="1" t="s">
        <v>524</v>
      </c>
      <c r="B1113" s="1" t="s">
        <v>554</v>
      </c>
      <c r="C1113" s="1"/>
      <c r="D1113" s="1"/>
      <c r="E1113" s="1"/>
      <c r="F1113" s="1">
        <v>36</v>
      </c>
      <c r="G1113" s="1" t="s">
        <v>838</v>
      </c>
      <c r="H1113" s="1" t="str">
        <f t="shared" ref="H1113:H1179" si="18">F1113&amp;G1113&amp;I1113</f>
        <v>36연립다세대중위단위매매가격</v>
      </c>
      <c r="I1113" s="1" t="s">
        <v>873</v>
      </c>
      <c r="J1113" s="13">
        <v>582.07217694994176</v>
      </c>
      <c r="K1113" s="13">
        <v>588.23529411764707</v>
      </c>
      <c r="L1113" s="13">
        <v>588.23529411764707</v>
      </c>
      <c r="M1113" s="13">
        <v>597.37156511350065</v>
      </c>
      <c r="N1113" s="13">
        <v>620.91503267973849</v>
      </c>
      <c r="O1113" s="13">
        <v>625.57618859475826</v>
      </c>
      <c r="P1113" s="13">
        <v>625.57618859475826</v>
      </c>
      <c r="Q1113" s="14">
        <v>625.57618859475826</v>
      </c>
      <c r="R1113" s="14">
        <v>625.57618859475826</v>
      </c>
      <c r="S1113" s="14">
        <v>625.57618859475826</v>
      </c>
      <c r="T1113" s="14">
        <v>618.99117608323445</v>
      </c>
      <c r="U1113" s="5">
        <v>623.52544657903604</v>
      </c>
      <c r="V1113" s="5">
        <v>623.52544657903604</v>
      </c>
      <c r="W1113" s="5">
        <v>618.99117608323445</v>
      </c>
      <c r="X1113" s="5">
        <v>618.99117608323445</v>
      </c>
      <c r="Y1113" s="5">
        <v>627.2401433691756</v>
      </c>
      <c r="Z1113" s="5">
        <v>627.2401433691756</v>
      </c>
      <c r="AA1113" s="5">
        <v>627.2401433691756</v>
      </c>
      <c r="AB1113" s="5">
        <v>627.2401433691756</v>
      </c>
      <c r="AC1113" s="5">
        <v>627.2401433691756</v>
      </c>
    </row>
    <row r="1114" spans="1:29" s="5" customFormat="1">
      <c r="A1114" s="1" t="s">
        <v>524</v>
      </c>
      <c r="B1114" s="1" t="s">
        <v>555</v>
      </c>
      <c r="C1114" s="1"/>
      <c r="D1114" s="1"/>
      <c r="E1114" s="1"/>
      <c r="F1114" s="1">
        <v>37</v>
      </c>
      <c r="G1114" s="1" t="s">
        <v>838</v>
      </c>
      <c r="H1114" s="1" t="str">
        <f t="shared" si="18"/>
        <v>37연립다세대중위단위매매가격</v>
      </c>
      <c r="I1114" s="1" t="s">
        <v>873</v>
      </c>
      <c r="J1114" s="13">
        <v>872.12213773447888</v>
      </c>
      <c r="K1114" s="13">
        <v>872.12213773447888</v>
      </c>
      <c r="L1114" s="13">
        <v>876.33093696662309</v>
      </c>
      <c r="M1114" s="13">
        <v>877.2535269181534</v>
      </c>
      <c r="N1114" s="13">
        <v>877.2535269181534</v>
      </c>
      <c r="O1114" s="13">
        <v>877.2535269181534</v>
      </c>
      <c r="P1114" s="13">
        <v>877.2535269181534</v>
      </c>
      <c r="Q1114" s="14">
        <v>877.2535269181534</v>
      </c>
      <c r="R1114" s="14">
        <v>877.2535269181534</v>
      </c>
      <c r="S1114" s="14">
        <v>877.2535269181534</v>
      </c>
      <c r="T1114" s="14">
        <v>888.0493977645458</v>
      </c>
      <c r="U1114" s="5">
        <v>896.42343937176486</v>
      </c>
      <c r="V1114" s="5">
        <v>896.42343937176486</v>
      </c>
      <c r="W1114" s="5">
        <v>896.42343937176486</v>
      </c>
      <c r="X1114" s="5">
        <v>902.95341194588013</v>
      </c>
      <c r="Y1114" s="5">
        <v>902.95341194588013</v>
      </c>
      <c r="Z1114" s="5">
        <v>905.14120984374301</v>
      </c>
      <c r="AA1114" s="5">
        <v>905.14120984374301</v>
      </c>
      <c r="AB1114" s="5">
        <v>918.18882861019756</v>
      </c>
      <c r="AC1114" s="5">
        <v>918.57490061478836</v>
      </c>
    </row>
    <row r="1115" spans="1:29" s="5" customFormat="1">
      <c r="A1115" s="1" t="s">
        <v>524</v>
      </c>
      <c r="B1115" s="1" t="s">
        <v>556</v>
      </c>
      <c r="C1115" s="1"/>
      <c r="D1115" s="1"/>
      <c r="E1115" s="1"/>
      <c r="F1115" s="1">
        <v>38</v>
      </c>
      <c r="G1115" s="1" t="s">
        <v>838</v>
      </c>
      <c r="H1115" s="1" t="str">
        <f t="shared" si="18"/>
        <v>38연립다세대중위단위매매가격</v>
      </c>
      <c r="I1115" s="1" t="s">
        <v>873</v>
      </c>
      <c r="J1115" s="13">
        <v>1082.1378786441596</v>
      </c>
      <c r="K1115" s="13">
        <v>1073.3489878021837</v>
      </c>
      <c r="L1115" s="13">
        <v>1073.3489878021837</v>
      </c>
      <c r="M1115" s="13">
        <v>1072.6749905892259</v>
      </c>
      <c r="N1115" s="13">
        <v>1072.6749905892259</v>
      </c>
      <c r="O1115" s="13">
        <v>1085.0316760864175</v>
      </c>
      <c r="P1115" s="13">
        <v>1085.0316760864175</v>
      </c>
      <c r="Q1115" s="14">
        <v>1085.0316760864175</v>
      </c>
      <c r="R1115" s="14">
        <v>1085.0316760864175</v>
      </c>
      <c r="S1115" s="14">
        <v>1083.618244233473</v>
      </c>
      <c r="T1115" s="14">
        <v>1086.7784009772474</v>
      </c>
      <c r="U1115" s="5">
        <v>1077.7384925922506</v>
      </c>
      <c r="V1115" s="5">
        <v>1067.16010938916</v>
      </c>
      <c r="W1115" s="5">
        <v>1068.6955793077545</v>
      </c>
      <c r="X1115" s="5">
        <v>1068.6955793077545</v>
      </c>
      <c r="Y1115" s="5">
        <v>1085.1585044052558</v>
      </c>
      <c r="Z1115" s="5">
        <v>1089.1091778034452</v>
      </c>
      <c r="AA1115" s="5">
        <v>1095.4136249739408</v>
      </c>
      <c r="AB1115" s="5">
        <v>1095.4136249739408</v>
      </c>
      <c r="AC1115" s="5">
        <v>1101.6048087282745</v>
      </c>
    </row>
    <row r="1116" spans="1:29" s="5" customFormat="1">
      <c r="A1116" s="1" t="s">
        <v>524</v>
      </c>
      <c r="B1116" s="1" t="s">
        <v>557</v>
      </c>
      <c r="C1116" s="1"/>
      <c r="D1116" s="1"/>
      <c r="E1116" s="1"/>
      <c r="F1116" s="1">
        <v>39</v>
      </c>
      <c r="G1116" s="1" t="s">
        <v>838</v>
      </c>
      <c r="H1116" s="1" t="str">
        <f t="shared" si="18"/>
        <v>39연립다세대중위단위매매가격</v>
      </c>
      <c r="I1116" s="1" t="s">
        <v>873</v>
      </c>
      <c r="J1116" s="13">
        <v>1139.6011396011395</v>
      </c>
      <c r="K1116" s="13">
        <v>1167.6396997497914</v>
      </c>
      <c r="L1116" s="13">
        <v>1167.6396997497914</v>
      </c>
      <c r="M1116" s="13">
        <v>1167.6396997497914</v>
      </c>
      <c r="N1116" s="13">
        <v>1167.6396997497914</v>
      </c>
      <c r="O1116" s="13">
        <v>1167.6396997497914</v>
      </c>
      <c r="P1116" s="13">
        <v>1167.6396997497914</v>
      </c>
      <c r="Q1116" s="14">
        <v>1167.6396997497914</v>
      </c>
      <c r="R1116" s="14">
        <v>1167.6396997497914</v>
      </c>
      <c r="S1116" s="14">
        <v>1167.6396997497914</v>
      </c>
      <c r="T1116" s="14">
        <v>1167.6396997497914</v>
      </c>
      <c r="U1116" s="5">
        <v>1167.6396997497914</v>
      </c>
      <c r="V1116" s="5">
        <v>1167.6396997497914</v>
      </c>
      <c r="W1116" s="5">
        <v>1167.6396997497914</v>
      </c>
      <c r="X1116" s="5">
        <v>1167.6396997497914</v>
      </c>
      <c r="Y1116" s="5">
        <v>1167.6396997497914</v>
      </c>
      <c r="Z1116" s="5">
        <v>1167.6396997497914</v>
      </c>
      <c r="AA1116" s="5">
        <v>1167.6396997497914</v>
      </c>
      <c r="AB1116" s="5">
        <v>1167.6396997497914</v>
      </c>
      <c r="AC1116" s="5">
        <v>1167.6396997497914</v>
      </c>
    </row>
    <row r="1117" spans="1:29" s="5" customFormat="1">
      <c r="A1117" s="1" t="s">
        <v>655</v>
      </c>
      <c r="B1117" s="1"/>
      <c r="C1117" s="1"/>
      <c r="D1117" s="1"/>
      <c r="E1117" s="1"/>
      <c r="F1117" s="1">
        <v>40</v>
      </c>
      <c r="G1117" s="1" t="s">
        <v>838</v>
      </c>
      <c r="H1117" s="1" t="str">
        <f t="shared" si="18"/>
        <v>40연립다세대중위단위매매가격</v>
      </c>
      <c r="I1117" s="1" t="s">
        <v>873</v>
      </c>
      <c r="J1117" s="13">
        <v>1591.9642234881965</v>
      </c>
      <c r="K1117" s="13">
        <v>1591.9642234881965</v>
      </c>
      <c r="L1117" s="13">
        <v>1589.169825872412</v>
      </c>
      <c r="M1117" s="13">
        <v>1584.2824092276624</v>
      </c>
      <c r="N1117" s="13">
        <v>1581.0144855645842</v>
      </c>
      <c r="O1117" s="13">
        <v>1577.455420854928</v>
      </c>
      <c r="P1117" s="13">
        <v>1571.9840013074831</v>
      </c>
      <c r="Q1117" s="14">
        <v>1571.5616529356532</v>
      </c>
      <c r="R1117" s="14">
        <v>1562.3726988127682</v>
      </c>
      <c r="S1117" s="14">
        <v>1564.4159367589928</v>
      </c>
      <c r="T1117" s="14">
        <v>1555.234285479989</v>
      </c>
      <c r="U1117" s="5">
        <v>1555.3774034778125</v>
      </c>
      <c r="V1117" s="5">
        <v>1556.1207907781027</v>
      </c>
      <c r="W1117" s="5">
        <v>1547.4419665302712</v>
      </c>
      <c r="X1117" s="5">
        <v>1545.8099373804328</v>
      </c>
      <c r="Y1117" s="5">
        <v>1546.1929317176562</v>
      </c>
      <c r="Z1117" s="5">
        <v>1546.4040511246476</v>
      </c>
      <c r="AA1117" s="5">
        <v>1547.172386682513</v>
      </c>
      <c r="AB1117" s="5">
        <v>1546.6834447173223</v>
      </c>
      <c r="AC1117" s="5">
        <v>1547.6332552002473</v>
      </c>
    </row>
    <row r="1118" spans="1:29" s="5" customFormat="1">
      <c r="A1118" s="1" t="s">
        <v>523</v>
      </c>
      <c r="B1118" s="1"/>
      <c r="C1118" s="1"/>
      <c r="D1118" s="1"/>
      <c r="E1118" s="1"/>
      <c r="F1118" s="1">
        <v>41</v>
      </c>
      <c r="G1118" s="1" t="s">
        <v>838</v>
      </c>
      <c r="H1118" s="1" t="str">
        <f t="shared" si="18"/>
        <v>41연립다세대중위단위매매가격</v>
      </c>
      <c r="I1118" s="1" t="s">
        <v>873</v>
      </c>
      <c r="J1118" s="13">
        <v>1734.6333592812382</v>
      </c>
      <c r="K1118" s="13">
        <v>1735.4840364562137</v>
      </c>
      <c r="L1118" s="13">
        <v>1738.2450041823777</v>
      </c>
      <c r="M1118" s="13">
        <v>1738.169996026837</v>
      </c>
      <c r="N1118" s="13">
        <v>1739.107040218119</v>
      </c>
      <c r="O1118" s="13">
        <v>1734.3955798308855</v>
      </c>
      <c r="P1118" s="13">
        <v>1738.7677908113631</v>
      </c>
      <c r="Q1118" s="14">
        <v>1733.7714575673649</v>
      </c>
      <c r="R1118" s="14">
        <v>1731.5679136764827</v>
      </c>
      <c r="S1118" s="14">
        <v>1731.93296519562</v>
      </c>
      <c r="T1118" s="14">
        <v>1733.0293725291665</v>
      </c>
      <c r="U1118" s="5">
        <v>1727.6255292696628</v>
      </c>
      <c r="V1118" s="5">
        <v>1722.4396450374047</v>
      </c>
      <c r="W1118" s="5">
        <v>1717.5511716706471</v>
      </c>
      <c r="X1118" s="5">
        <v>1715.7867934845501</v>
      </c>
      <c r="Y1118" s="5">
        <v>1717.0726625512832</v>
      </c>
      <c r="Z1118" s="5">
        <v>1713.3643578706738</v>
      </c>
      <c r="AA1118" s="5">
        <v>1716.7840471246654</v>
      </c>
      <c r="AB1118" s="5">
        <v>1719.4536955171952</v>
      </c>
      <c r="AC1118" s="5">
        <v>1717.3088302822794</v>
      </c>
    </row>
    <row r="1119" spans="1:29" s="5" customFormat="1">
      <c r="A1119" s="1" t="s">
        <v>516</v>
      </c>
      <c r="B1119" s="1"/>
      <c r="C1119" s="1"/>
      <c r="D1119" s="1"/>
      <c r="E1119" s="1"/>
      <c r="F1119" s="1">
        <v>1</v>
      </c>
      <c r="G1119" s="1" t="s">
        <v>838</v>
      </c>
      <c r="H1119" s="1" t="str">
        <f t="shared" si="18"/>
        <v>1연립다세대중위단위전세가격</v>
      </c>
      <c r="I1119" s="1" t="s">
        <v>874</v>
      </c>
      <c r="J1119" s="13">
        <v>1378.0876010535087</v>
      </c>
      <c r="K1119" s="13">
        <v>1378.6409252454578</v>
      </c>
      <c r="L1119" s="13">
        <v>1382.8562716535805</v>
      </c>
      <c r="M1119" s="13">
        <v>1381.4836394009524</v>
      </c>
      <c r="N1119" s="13">
        <v>1380.6067928319324</v>
      </c>
      <c r="O1119" s="13">
        <v>1378.8348814962039</v>
      </c>
      <c r="P1119" s="13">
        <v>1376.9045028070329</v>
      </c>
      <c r="Q1119" s="14">
        <v>1378.6573669124073</v>
      </c>
      <c r="R1119" s="14">
        <v>1383.1352400391199</v>
      </c>
      <c r="S1119" s="14">
        <v>1394.2923610286307</v>
      </c>
      <c r="T1119" s="14">
        <v>1395.8128518228391</v>
      </c>
      <c r="U1119" s="5">
        <v>1399.8334647127479</v>
      </c>
      <c r="V1119" s="5">
        <v>1406.5798309178981</v>
      </c>
      <c r="W1119" s="5">
        <v>1407.4235542810857</v>
      </c>
      <c r="X1119" s="5">
        <v>1409.4975668462641</v>
      </c>
      <c r="Y1119" s="5">
        <v>1411.334974233788</v>
      </c>
      <c r="Z1119" s="5">
        <v>1412.0902010418201</v>
      </c>
      <c r="AA1119" s="5">
        <v>1415.0734010526039</v>
      </c>
      <c r="AB1119" s="5">
        <v>1418.8367539531484</v>
      </c>
      <c r="AC1119" s="5">
        <v>1421.5695667624757</v>
      </c>
    </row>
    <row r="1120" spans="1:29" s="5" customFormat="1">
      <c r="A1120" s="1" t="s">
        <v>521</v>
      </c>
      <c r="B1120" s="1"/>
      <c r="C1120" s="1"/>
      <c r="D1120" s="1"/>
      <c r="E1120" s="1"/>
      <c r="F1120" s="1">
        <v>2</v>
      </c>
      <c r="G1120" s="1" t="s">
        <v>838</v>
      </c>
      <c r="H1120" s="1" t="str">
        <f t="shared" si="18"/>
        <v>2연립다세대중위단위전세가격</v>
      </c>
      <c r="I1120" s="1" t="s">
        <v>874</v>
      </c>
      <c r="J1120" s="13">
        <v>1638.947125300157</v>
      </c>
      <c r="K1120" s="13">
        <v>1639.348675810963</v>
      </c>
      <c r="L1120" s="13">
        <v>1644.6321257860411</v>
      </c>
      <c r="M1120" s="13">
        <v>1642.030949692188</v>
      </c>
      <c r="N1120" s="13">
        <v>1641.0706906958669</v>
      </c>
      <c r="O1120" s="13">
        <v>1638.4739662016707</v>
      </c>
      <c r="P1120" s="13">
        <v>1636.8274502814077</v>
      </c>
      <c r="Q1120" s="14">
        <v>1639.6866101762944</v>
      </c>
      <c r="R1120" s="14">
        <v>1645.614280096132</v>
      </c>
      <c r="S1120" s="14">
        <v>1660.7721286237299</v>
      </c>
      <c r="T1120" s="14">
        <v>1661.9839563807625</v>
      </c>
      <c r="U1120" s="5">
        <v>1664.0073917886307</v>
      </c>
      <c r="V1120" s="5">
        <v>1673.1406136879052</v>
      </c>
      <c r="W1120" s="5">
        <v>1674.1489465710674</v>
      </c>
      <c r="X1120" s="5">
        <v>1675.7204593609952</v>
      </c>
      <c r="Y1120" s="5">
        <v>1677.3674731612555</v>
      </c>
      <c r="Z1120" s="5">
        <v>1677.7910492826456</v>
      </c>
      <c r="AA1120" s="5">
        <v>1681.4968505318168</v>
      </c>
      <c r="AB1120" s="5">
        <v>1686.2222134579363</v>
      </c>
      <c r="AC1120" s="5">
        <v>1690.6300732157258</v>
      </c>
    </row>
    <row r="1121" spans="1:29" s="5" customFormat="1">
      <c r="A1121" s="1" t="s">
        <v>1382</v>
      </c>
      <c r="B1121" s="1"/>
      <c r="C1121" s="1"/>
      <c r="D1121" s="1"/>
      <c r="E1121" s="1"/>
      <c r="F1121" s="1">
        <v>3</v>
      </c>
      <c r="G1121" s="1" t="s">
        <v>838</v>
      </c>
      <c r="H1121" s="1" t="str">
        <f t="shared" si="18"/>
        <v>3연립다세대중위단위전세가격</v>
      </c>
      <c r="I1121" s="1" t="s">
        <v>874</v>
      </c>
      <c r="J1121" s="13">
        <v>760.9611616112195</v>
      </c>
      <c r="K1121" s="13">
        <v>761.87354323729903</v>
      </c>
      <c r="L1121" s="13">
        <v>763.56203173929714</v>
      </c>
      <c r="M1121" s="13">
        <v>765.09581775383435</v>
      </c>
      <c r="N1121" s="13">
        <v>764.41630350156174</v>
      </c>
      <c r="O1121" s="13">
        <v>764.5956876347667</v>
      </c>
      <c r="P1121" s="13">
        <v>761.99376275470058</v>
      </c>
      <c r="Q1121" s="14">
        <v>761.12941599333169</v>
      </c>
      <c r="R1121" s="14">
        <v>762.17744336133615</v>
      </c>
      <c r="S1121" s="14">
        <v>763.86987354498683</v>
      </c>
      <c r="T1121" s="14">
        <v>766.12058157649903</v>
      </c>
      <c r="U1121" s="5">
        <v>772.94610517395267</v>
      </c>
      <c r="V1121" s="5">
        <v>774.02843904914562</v>
      </c>
      <c r="W1121" s="5">
        <v>774.48154238228551</v>
      </c>
      <c r="X1121" s="5">
        <v>777.74799191791965</v>
      </c>
      <c r="Y1121" s="5">
        <v>780.03720518391947</v>
      </c>
      <c r="Z1121" s="5">
        <v>781.57944237385982</v>
      </c>
      <c r="AA1121" s="5">
        <v>782.84790245044212</v>
      </c>
      <c r="AB1121" s="5">
        <v>784.32839598080636</v>
      </c>
      <c r="AC1121" s="5">
        <v>783.08630570167122</v>
      </c>
    </row>
    <row r="1122" spans="1:29" s="5" customFormat="1">
      <c r="A1122" s="1" t="s">
        <v>522</v>
      </c>
      <c r="B1122" s="1"/>
      <c r="C1122" s="1"/>
      <c r="D1122" s="1"/>
      <c r="E1122" s="1"/>
      <c r="F1122" s="1">
        <v>4</v>
      </c>
      <c r="G1122" s="1" t="s">
        <v>838</v>
      </c>
      <c r="H1122" s="1" t="str">
        <f t="shared" si="18"/>
        <v>4연립다세대중위단위전세가격</v>
      </c>
      <c r="I1122" s="1" t="s">
        <v>874</v>
      </c>
      <c r="J1122" s="13">
        <v>927.52888681175637</v>
      </c>
      <c r="K1122" s="13">
        <v>927.23465616338308</v>
      </c>
      <c r="L1122" s="13">
        <v>928.50615031423456</v>
      </c>
      <c r="M1122" s="13">
        <v>928.56306971418178</v>
      </c>
      <c r="N1122" s="13">
        <v>926.39547893121971</v>
      </c>
      <c r="O1122" s="13">
        <v>926.39547893121971</v>
      </c>
      <c r="P1122" s="13">
        <v>921.196044329404</v>
      </c>
      <c r="Q1122" s="14">
        <v>920.52316116139389</v>
      </c>
      <c r="R1122" s="14">
        <v>921.56124810009169</v>
      </c>
      <c r="S1122" s="14">
        <v>923.19157522986177</v>
      </c>
      <c r="T1122" s="14">
        <v>927.05509842442711</v>
      </c>
      <c r="U1122" s="5">
        <v>934.46629657047833</v>
      </c>
      <c r="V1122" s="5">
        <v>935.60170218635403</v>
      </c>
      <c r="W1122" s="5">
        <v>935.54267311766193</v>
      </c>
      <c r="X1122" s="5">
        <v>939.43560161835228</v>
      </c>
      <c r="Y1122" s="5">
        <v>941.05492420024461</v>
      </c>
      <c r="Z1122" s="5">
        <v>941.63164028593792</v>
      </c>
      <c r="AA1122" s="5">
        <v>944.00487506852767</v>
      </c>
      <c r="AB1122" s="5">
        <v>943.83138612664141</v>
      </c>
      <c r="AC1122" s="5">
        <v>941.72547211989558</v>
      </c>
    </row>
    <row r="1123" spans="1:29" s="5" customFormat="1">
      <c r="A1123" s="1" t="s">
        <v>853</v>
      </c>
      <c r="B1123" s="1"/>
      <c r="C1123" s="1"/>
      <c r="D1123" s="1"/>
      <c r="E1123" s="1"/>
      <c r="F1123" s="1">
        <v>5</v>
      </c>
      <c r="G1123" s="1" t="s">
        <v>838</v>
      </c>
      <c r="H1123" s="1" t="str">
        <f t="shared" si="18"/>
        <v>5연립다세대중위단위전세가격</v>
      </c>
      <c r="I1123" s="1" t="s">
        <v>874</v>
      </c>
      <c r="J1123" s="13">
        <v>594.11031027991089</v>
      </c>
      <c r="K1123" s="13">
        <v>596.23135513877969</v>
      </c>
      <c r="L1123" s="13">
        <v>598.33754678468165</v>
      </c>
      <c r="M1123" s="13">
        <v>601.35070974124324</v>
      </c>
      <c r="N1123" s="13">
        <v>602.16180140132701</v>
      </c>
      <c r="O1123" s="13">
        <v>602.5208745787603</v>
      </c>
      <c r="P1123" s="13">
        <v>602.5208745787603</v>
      </c>
      <c r="Q1123" s="14">
        <v>601.46473878075551</v>
      </c>
      <c r="R1123" s="14">
        <v>602.52272347446888</v>
      </c>
      <c r="S1123" s="14">
        <v>604.27736227265018</v>
      </c>
      <c r="T1123" s="14">
        <v>604.91251373297519</v>
      </c>
      <c r="U1123" s="5">
        <v>606.48026681657689</v>
      </c>
      <c r="V1123" s="5">
        <v>607.3161947079675</v>
      </c>
      <c r="W1123" s="5">
        <v>608.1627181885417</v>
      </c>
      <c r="X1123" s="5">
        <v>610.72549688777235</v>
      </c>
      <c r="Y1123" s="5">
        <v>613.69961104698064</v>
      </c>
      <c r="Z1123" s="5">
        <v>616.17783099057499</v>
      </c>
      <c r="AA1123" s="5">
        <v>616.30572776933195</v>
      </c>
      <c r="AB1123" s="5">
        <v>619.51171668715369</v>
      </c>
      <c r="AC1123" s="5">
        <v>619.11266443357192</v>
      </c>
    </row>
    <row r="1124" spans="1:29" s="5" customFormat="1">
      <c r="A1124" s="1" t="s">
        <v>524</v>
      </c>
      <c r="B1124" s="1" t="s">
        <v>525</v>
      </c>
      <c r="C1124" s="1"/>
      <c r="D1124" s="1"/>
      <c r="E1124" s="1"/>
      <c r="F1124" s="1">
        <v>6</v>
      </c>
      <c r="G1124" s="1" t="s">
        <v>838</v>
      </c>
      <c r="H1124" s="1" t="str">
        <f t="shared" si="18"/>
        <v>6연립다세대중위단위전세가격</v>
      </c>
      <c r="I1124" s="1" t="s">
        <v>874</v>
      </c>
      <c r="J1124" s="13">
        <v>2151.082780467872</v>
      </c>
      <c r="K1124" s="13">
        <v>2151.9033166751756</v>
      </c>
      <c r="L1124" s="13">
        <v>2164.4501303910642</v>
      </c>
      <c r="M1124" s="13">
        <v>2167.4717324425387</v>
      </c>
      <c r="N1124" s="13">
        <v>2163.2454209738348</v>
      </c>
      <c r="O1124" s="13">
        <v>2151.7917848213438</v>
      </c>
      <c r="P1124" s="13">
        <v>2148.2736431345552</v>
      </c>
      <c r="Q1124" s="14">
        <v>2154.5110227928481</v>
      </c>
      <c r="R1124" s="14">
        <v>2169.5706476741593</v>
      </c>
      <c r="S1124" s="14">
        <v>2197.6479691324876</v>
      </c>
      <c r="T1124" s="14">
        <v>2199.2724112723604</v>
      </c>
      <c r="U1124" s="5">
        <v>2200.0400647400302</v>
      </c>
      <c r="V1124" s="5">
        <v>2214.9541665077709</v>
      </c>
      <c r="W1124" s="5">
        <v>2216.5612339636391</v>
      </c>
      <c r="X1124" s="5">
        <v>2217.3595248342967</v>
      </c>
      <c r="Y1124" s="5">
        <v>2220.3866391561469</v>
      </c>
      <c r="Z1124" s="5">
        <v>2219.5470212465184</v>
      </c>
      <c r="AA1124" s="5">
        <v>2226.7807981724782</v>
      </c>
      <c r="AB1124" s="5">
        <v>2236.5259447856533</v>
      </c>
      <c r="AC1124" s="5">
        <v>2242.8425224201987</v>
      </c>
    </row>
    <row r="1125" spans="1:29" s="5" customFormat="1">
      <c r="A1125" s="1" t="s">
        <v>524</v>
      </c>
      <c r="B1125" s="1" t="s">
        <v>525</v>
      </c>
      <c r="C1125" s="1" t="s">
        <v>526</v>
      </c>
      <c r="D1125" s="1"/>
      <c r="E1125" s="1"/>
      <c r="F1125" s="1">
        <v>7</v>
      </c>
      <c r="G1125" s="1" t="s">
        <v>838</v>
      </c>
      <c r="H1125" s="1" t="str">
        <f t="shared" si="18"/>
        <v>7연립다세대중위단위전세가격</v>
      </c>
      <c r="I1125" s="1" t="s">
        <v>874</v>
      </c>
      <c r="J1125" s="13">
        <v>1965.6283519979918</v>
      </c>
      <c r="K1125" s="13">
        <v>1965.6283519979918</v>
      </c>
      <c r="L1125" s="13">
        <v>1985.4093728379607</v>
      </c>
      <c r="M1125" s="13">
        <v>1985.4493219025808</v>
      </c>
      <c r="N1125" s="13">
        <v>1985.4493219025808</v>
      </c>
      <c r="O1125" s="13">
        <v>1985.4493219025808</v>
      </c>
      <c r="P1125" s="13">
        <v>1984.7508778594965</v>
      </c>
      <c r="Q1125" s="14">
        <v>1985.8015126998318</v>
      </c>
      <c r="R1125" s="14">
        <v>1992.1595810504261</v>
      </c>
      <c r="S1125" s="14">
        <v>2012.7249617104751</v>
      </c>
      <c r="T1125" s="14">
        <v>2013.6737429376487</v>
      </c>
      <c r="U1125" s="5">
        <v>2014.0886939410473</v>
      </c>
      <c r="V1125" s="5">
        <v>2025.4059178851394</v>
      </c>
      <c r="W1125" s="5">
        <v>2025.4059178851394</v>
      </c>
      <c r="X1125" s="5">
        <v>2025.8651248260419</v>
      </c>
      <c r="Y1125" s="5">
        <v>2028.7669111004936</v>
      </c>
      <c r="Z1125" s="5">
        <v>2032.6189667106262</v>
      </c>
      <c r="AA1125" s="5">
        <v>2037.3937871515093</v>
      </c>
      <c r="AB1125" s="5">
        <v>2039.8868257041729</v>
      </c>
      <c r="AC1125" s="5">
        <v>2043.5556408369644</v>
      </c>
    </row>
    <row r="1126" spans="1:29" s="5" customFormat="1">
      <c r="A1126" s="1" t="s">
        <v>524</v>
      </c>
      <c r="B1126" s="1" t="s">
        <v>525</v>
      </c>
      <c r="C1126" s="1" t="s">
        <v>527</v>
      </c>
      <c r="D1126" s="1"/>
      <c r="E1126" s="1"/>
      <c r="F1126" s="1">
        <v>8</v>
      </c>
      <c r="G1126" s="1" t="s">
        <v>838</v>
      </c>
      <c r="H1126" s="1" t="str">
        <f t="shared" si="18"/>
        <v>8연립다세대중위단위전세가격</v>
      </c>
      <c r="I1126" s="1" t="s">
        <v>874</v>
      </c>
      <c r="J1126" s="13">
        <v>1814.112380728001</v>
      </c>
      <c r="K1126" s="13">
        <v>1814.112380728001</v>
      </c>
      <c r="L1126" s="13">
        <v>1814.112380728001</v>
      </c>
      <c r="M1126" s="13">
        <v>1814.112380728001</v>
      </c>
      <c r="N1126" s="13">
        <v>1814.112380728001</v>
      </c>
      <c r="O1126" s="13">
        <v>1814.112380728001</v>
      </c>
      <c r="P1126" s="13">
        <v>1808.6625416468348</v>
      </c>
      <c r="Q1126" s="14">
        <v>1816.8604651162791</v>
      </c>
      <c r="R1126" s="14">
        <v>1824.5280025384736</v>
      </c>
      <c r="S1126" s="14">
        <v>1824.5280025384736</v>
      </c>
      <c r="T1126" s="14">
        <v>1824.5280025384736</v>
      </c>
      <c r="U1126" s="5">
        <v>1824.5280025384736</v>
      </c>
      <c r="V1126" s="5">
        <v>1824.5280025384736</v>
      </c>
      <c r="W1126" s="5">
        <v>1824.5280025384736</v>
      </c>
      <c r="X1126" s="5">
        <v>1826.9684111268268</v>
      </c>
      <c r="Y1126" s="5">
        <v>1828.3433133732535</v>
      </c>
      <c r="Z1126" s="5">
        <v>1830.7905686546464</v>
      </c>
      <c r="AA1126" s="5">
        <v>1840.3934634301127</v>
      </c>
      <c r="AB1126" s="5">
        <v>1844.746162927981</v>
      </c>
      <c r="AC1126" s="5">
        <v>1858.5298196948684</v>
      </c>
    </row>
    <row r="1127" spans="1:29" s="5" customFormat="1">
      <c r="A1127" s="1" t="s">
        <v>524</v>
      </c>
      <c r="B1127" s="1" t="s">
        <v>525</v>
      </c>
      <c r="C1127" s="1" t="s">
        <v>528</v>
      </c>
      <c r="D1127" s="1"/>
      <c r="E1127" s="1"/>
      <c r="F1127" s="1">
        <v>9</v>
      </c>
      <c r="G1127" s="1" t="s">
        <v>838</v>
      </c>
      <c r="H1127" s="1" t="str">
        <f t="shared" si="18"/>
        <v>9연립다세대중위단위전세가격</v>
      </c>
      <c r="I1127" s="1" t="s">
        <v>874</v>
      </c>
      <c r="J1127" s="13">
        <v>1994.615761135585</v>
      </c>
      <c r="K1127" s="13">
        <v>1994.615761135585</v>
      </c>
      <c r="L1127" s="13">
        <v>2033.6225596529282</v>
      </c>
      <c r="M1127" s="13">
        <v>2033.7013364323068</v>
      </c>
      <c r="N1127" s="13">
        <v>2033.7013364323068</v>
      </c>
      <c r="O1127" s="13">
        <v>2033.7013364323068</v>
      </c>
      <c r="P1127" s="13">
        <v>2033.7013364323068</v>
      </c>
      <c r="Q1127" s="14">
        <v>2033.7013364323068</v>
      </c>
      <c r="R1127" s="14">
        <v>2033.7013364323068</v>
      </c>
      <c r="S1127" s="14">
        <v>2054.1549953314661</v>
      </c>
      <c r="T1127" s="14">
        <v>2054.1549953314661</v>
      </c>
      <c r="U1127" s="5">
        <v>2054.1549953314661</v>
      </c>
      <c r="V1127" s="5">
        <v>2076.6345123258307</v>
      </c>
      <c r="W1127" s="5">
        <v>2076.6345123258307</v>
      </c>
      <c r="X1127" s="5">
        <v>2071.6147619700919</v>
      </c>
      <c r="Y1127" s="5">
        <v>2077.0358201941331</v>
      </c>
      <c r="Z1127" s="5">
        <v>2077.0358201941331</v>
      </c>
      <c r="AA1127" s="5">
        <v>2077.0358201941331</v>
      </c>
      <c r="AB1127" s="5">
        <v>2067.3825514192044</v>
      </c>
      <c r="AC1127" s="5">
        <v>2067.3825514192044</v>
      </c>
    </row>
    <row r="1128" spans="1:29" s="5" customFormat="1">
      <c r="A1128" s="1" t="s">
        <v>524</v>
      </c>
      <c r="B1128" s="1" t="s">
        <v>525</v>
      </c>
      <c r="C1128" s="1" t="s">
        <v>529</v>
      </c>
      <c r="D1128" s="1"/>
      <c r="E1128" s="1"/>
      <c r="F1128" s="1">
        <v>10</v>
      </c>
      <c r="G1128" s="1" t="s">
        <v>838</v>
      </c>
      <c r="H1128" s="1" t="str">
        <f t="shared" si="18"/>
        <v>10연립다세대중위단위전세가격</v>
      </c>
      <c r="I1128" s="1" t="s">
        <v>874</v>
      </c>
      <c r="J1128" s="13">
        <v>1978.5643429508682</v>
      </c>
      <c r="K1128" s="13">
        <v>1978.5643429508682</v>
      </c>
      <c r="L1128" s="13">
        <v>1978.5643429508682</v>
      </c>
      <c r="M1128" s="13">
        <v>1978.5643429508682</v>
      </c>
      <c r="N1128" s="13">
        <v>1978.5643429508682</v>
      </c>
      <c r="O1128" s="13">
        <v>1978.5643429508682</v>
      </c>
      <c r="P1128" s="13">
        <v>1978.5643429508682</v>
      </c>
      <c r="Q1128" s="14">
        <v>1978.5643429508682</v>
      </c>
      <c r="R1128" s="14">
        <v>1993.302626778262</v>
      </c>
      <c r="S1128" s="14">
        <v>2021.2497177813855</v>
      </c>
      <c r="T1128" s="14">
        <v>2023.8510848644626</v>
      </c>
      <c r="U1128" s="5">
        <v>2023.8510848644626</v>
      </c>
      <c r="V1128" s="5">
        <v>2023.8510848644626</v>
      </c>
      <c r="W1128" s="5">
        <v>2023.8510848644626</v>
      </c>
      <c r="X1128" s="5">
        <v>2031.0742893474189</v>
      </c>
      <c r="Y1128" s="5">
        <v>2031.0742893474189</v>
      </c>
      <c r="Z1128" s="5">
        <v>2040.6283122938135</v>
      </c>
      <c r="AA1128" s="5">
        <v>2050.2486314760076</v>
      </c>
      <c r="AB1128" s="5">
        <v>2068.5935012282162</v>
      </c>
      <c r="AC1128" s="5">
        <v>2073.8186338935393</v>
      </c>
    </row>
    <row r="1129" spans="1:29" s="5" customFormat="1">
      <c r="A1129" s="1" t="s">
        <v>524</v>
      </c>
      <c r="B1129" s="1" t="s">
        <v>525</v>
      </c>
      <c r="C1129" s="1" t="s">
        <v>530</v>
      </c>
      <c r="D1129" s="1"/>
      <c r="E1129" s="1"/>
      <c r="F1129" s="1">
        <v>11</v>
      </c>
      <c r="G1129" s="1" t="s">
        <v>838</v>
      </c>
      <c r="H1129" s="1" t="str">
        <f t="shared" si="18"/>
        <v>11연립다세대중위단위전세가격</v>
      </c>
      <c r="I1129" s="1" t="s">
        <v>874</v>
      </c>
      <c r="J1129" s="13">
        <v>2339.6873405631272</v>
      </c>
      <c r="K1129" s="13">
        <v>2341.3423506177137</v>
      </c>
      <c r="L1129" s="13">
        <v>2346.5320768618585</v>
      </c>
      <c r="M1129" s="13">
        <v>2352.5859783012856</v>
      </c>
      <c r="N1129" s="13">
        <v>2344.0615671756627</v>
      </c>
      <c r="O1129" s="13">
        <v>2320.9597432400333</v>
      </c>
      <c r="P1129" s="13">
        <v>2314.5740084842623</v>
      </c>
      <c r="Q1129" s="14">
        <v>2326.0862350835987</v>
      </c>
      <c r="R1129" s="14">
        <v>2349.9952212617004</v>
      </c>
      <c r="S1129" s="14">
        <v>2385.7120814542095</v>
      </c>
      <c r="T1129" s="14">
        <v>2388.0236612928934</v>
      </c>
      <c r="U1129" s="5">
        <v>2389.8680628300554</v>
      </c>
      <c r="V1129" s="5">
        <v>2408.4540284496406</v>
      </c>
      <c r="W1129" s="5">
        <v>2411.7016667527814</v>
      </c>
      <c r="X1129" s="5">
        <v>2412.8461106165209</v>
      </c>
      <c r="Y1129" s="5">
        <v>2416.0011657663422</v>
      </c>
      <c r="Z1129" s="5">
        <v>2410.3720645196372</v>
      </c>
      <c r="AA1129" s="5">
        <v>2420.1160611065047</v>
      </c>
      <c r="AB1129" s="5">
        <v>2437.2645043404286</v>
      </c>
      <c r="AC1129" s="5">
        <v>2446.2840437921736</v>
      </c>
    </row>
    <row r="1130" spans="1:29" s="5" customFormat="1">
      <c r="A1130" s="1" t="s">
        <v>524</v>
      </c>
      <c r="B1130" s="1" t="s">
        <v>525</v>
      </c>
      <c r="C1130" s="1" t="s">
        <v>531</v>
      </c>
      <c r="D1130" s="1"/>
      <c r="E1130" s="1"/>
      <c r="F1130" s="1">
        <v>12</v>
      </c>
      <c r="G1130" s="1" t="s">
        <v>838</v>
      </c>
      <c r="H1130" s="1" t="str">
        <f t="shared" si="18"/>
        <v>12연립다세대중위단위전세가격</v>
      </c>
      <c r="I1130" s="1" t="s">
        <v>874</v>
      </c>
      <c r="J1130" s="13">
        <v>2016.2228118715389</v>
      </c>
      <c r="K1130" s="13">
        <v>2018.9445251368561</v>
      </c>
      <c r="L1130" s="13">
        <v>2027.4791843208973</v>
      </c>
      <c r="M1130" s="13">
        <v>2037.4350053196586</v>
      </c>
      <c r="N1130" s="13">
        <v>2026.0211858261296</v>
      </c>
      <c r="O1130" s="13">
        <v>2026.0211858261296</v>
      </c>
      <c r="P1130" s="13">
        <v>2019.4540765362967</v>
      </c>
      <c r="Q1130" s="14">
        <v>2034.451854157423</v>
      </c>
      <c r="R1130" s="14">
        <v>2037.4350053196586</v>
      </c>
      <c r="S1130" s="14">
        <v>2069.618213488784</v>
      </c>
      <c r="T1130" s="14">
        <v>2070.6866616521775</v>
      </c>
      <c r="U1130" s="5">
        <v>2074.2221308611415</v>
      </c>
      <c r="V1130" s="5">
        <v>2092.9018346176981</v>
      </c>
      <c r="W1130" s="5">
        <v>2095.7275844574629</v>
      </c>
      <c r="X1130" s="5">
        <v>2104.9479523057444</v>
      </c>
      <c r="Y1130" s="5">
        <v>2113.6299454138853</v>
      </c>
      <c r="Z1130" s="5">
        <v>2119.0524058874648</v>
      </c>
      <c r="AA1130" s="5">
        <v>2137.0398179553349</v>
      </c>
      <c r="AB1130" s="5">
        <v>2140.0547070190846</v>
      </c>
      <c r="AC1130" s="5">
        <v>2140.0547070190846</v>
      </c>
    </row>
    <row r="1131" spans="1:29" s="5" customFormat="1">
      <c r="A1131" s="1" t="s">
        <v>524</v>
      </c>
      <c r="B1131" s="1" t="s">
        <v>525</v>
      </c>
      <c r="C1131" s="1" t="s">
        <v>532</v>
      </c>
      <c r="D1131" s="1"/>
      <c r="E1131" s="1"/>
      <c r="F1131" s="1">
        <v>13</v>
      </c>
      <c r="G1131" s="1" t="s">
        <v>838</v>
      </c>
      <c r="H1131" s="1" t="str">
        <f t="shared" si="18"/>
        <v>13연립다세대중위단위전세가격</v>
      </c>
      <c r="I1131" s="1" t="s">
        <v>874</v>
      </c>
      <c r="J1131" s="13">
        <v>2841.5486285963079</v>
      </c>
      <c r="K1131" s="13">
        <v>2841.5486285963079</v>
      </c>
      <c r="L1131" s="13">
        <v>2841.5486285963079</v>
      </c>
      <c r="M1131" s="13">
        <v>2841.5486285963079</v>
      </c>
      <c r="N1131" s="13">
        <v>2837.5071887907143</v>
      </c>
      <c r="O1131" s="13">
        <v>2778.5624513735111</v>
      </c>
      <c r="P1131" s="13">
        <v>2772.4581226119271</v>
      </c>
      <c r="Q1131" s="14">
        <v>2778.5624513735111</v>
      </c>
      <c r="R1131" s="14">
        <v>2834.9382633785817</v>
      </c>
      <c r="S1131" s="14">
        <v>2876.1376510157229</v>
      </c>
      <c r="T1131" s="14">
        <v>2880.3779729835037</v>
      </c>
      <c r="U1131" s="5">
        <v>2879.3504470920052</v>
      </c>
      <c r="V1131" s="5">
        <v>2897.7910499423174</v>
      </c>
      <c r="W1131" s="5">
        <v>2901.6929243690074</v>
      </c>
      <c r="X1131" s="5">
        <v>2890.3137709780203</v>
      </c>
      <c r="Y1131" s="5">
        <v>2884.8980241769618</v>
      </c>
      <c r="Z1131" s="5">
        <v>2862.1309077278447</v>
      </c>
      <c r="AA1131" s="5">
        <v>2859.0915725640584</v>
      </c>
      <c r="AB1131" s="5">
        <v>2898.1573766527808</v>
      </c>
      <c r="AC1131" s="5">
        <v>2921.163808469164</v>
      </c>
    </row>
    <row r="1132" spans="1:29" s="5" customFormat="1">
      <c r="A1132" s="1" t="s">
        <v>524</v>
      </c>
      <c r="B1132" s="1" t="s">
        <v>533</v>
      </c>
      <c r="C1132" s="1"/>
      <c r="D1132" s="1"/>
      <c r="E1132" s="1"/>
      <c r="F1132" s="1">
        <v>14</v>
      </c>
      <c r="G1132" s="1" t="s">
        <v>838</v>
      </c>
      <c r="H1132" s="1" t="str">
        <f t="shared" si="18"/>
        <v>14연립다세대중위단위전세가격</v>
      </c>
      <c r="I1132" s="1" t="s">
        <v>874</v>
      </c>
      <c r="J1132" s="13">
        <v>1291.3591197980541</v>
      </c>
      <c r="K1132" s="13">
        <v>1291.4351768549527</v>
      </c>
      <c r="L1132" s="13">
        <v>1290.3220182571279</v>
      </c>
      <c r="M1132" s="13">
        <v>1279.7618167116107</v>
      </c>
      <c r="N1132" s="13">
        <v>1281.8495097380655</v>
      </c>
      <c r="O1132" s="13">
        <v>1285.8524235683531</v>
      </c>
      <c r="P1132" s="13">
        <v>1289.1193902248215</v>
      </c>
      <c r="Q1132" s="14">
        <v>1289.1840441856077</v>
      </c>
      <c r="R1132" s="14">
        <v>1286.7481514056642</v>
      </c>
      <c r="S1132" s="14">
        <v>1293.1169770599618</v>
      </c>
      <c r="T1132" s="14">
        <v>1294.3751658174058</v>
      </c>
      <c r="U1132" s="5">
        <v>1294.6997177801256</v>
      </c>
      <c r="V1132" s="5">
        <v>1300.9001299965744</v>
      </c>
      <c r="W1132" s="5">
        <v>1301.6327143163599</v>
      </c>
      <c r="X1132" s="5">
        <v>1304.8503244655369</v>
      </c>
      <c r="Y1132" s="5">
        <v>1304.549175683597</v>
      </c>
      <c r="Z1132" s="5">
        <v>1306.6996166716831</v>
      </c>
      <c r="AA1132" s="5">
        <v>1308.0305845299822</v>
      </c>
      <c r="AB1132" s="5">
        <v>1308.7703772540997</v>
      </c>
      <c r="AC1132" s="5">
        <v>1312.8348721351401</v>
      </c>
    </row>
    <row r="1133" spans="1:29" s="5" customFormat="1">
      <c r="A1133" s="1" t="s">
        <v>524</v>
      </c>
      <c r="B1133" s="1" t="s">
        <v>533</v>
      </c>
      <c r="C1133" s="1" t="s">
        <v>534</v>
      </c>
      <c r="D1133" s="1"/>
      <c r="E1133" s="1"/>
      <c r="F1133" s="1">
        <v>15</v>
      </c>
      <c r="G1133" s="1" t="s">
        <v>838</v>
      </c>
      <c r="H1133" s="1" t="str">
        <f t="shared" si="18"/>
        <v>15연립다세대중위단위전세가격</v>
      </c>
      <c r="I1133" s="1" t="s">
        <v>874</v>
      </c>
      <c r="J1133" s="13">
        <v>1881.7106885774997</v>
      </c>
      <c r="K1133" s="13">
        <v>1881.7106885774997</v>
      </c>
      <c r="L1133" s="13">
        <v>1881.1324657364435</v>
      </c>
      <c r="M1133" s="13">
        <v>1867.2109625732314</v>
      </c>
      <c r="N1133" s="13">
        <v>1878.813891765079</v>
      </c>
      <c r="O1133" s="13">
        <v>1883.3289721335095</v>
      </c>
      <c r="P1133" s="13">
        <v>1882.7241922791918</v>
      </c>
      <c r="Q1133" s="14">
        <v>1882.7241922791918</v>
      </c>
      <c r="R1133" s="14">
        <v>1863.8769542008433</v>
      </c>
      <c r="S1133" s="14">
        <v>1863.8769542008433</v>
      </c>
      <c r="T1133" s="14">
        <v>1864.7639832957711</v>
      </c>
      <c r="U1133" s="5">
        <v>1864.7639832957711</v>
      </c>
      <c r="V1133" s="5">
        <v>1856.7891053774263</v>
      </c>
      <c r="W1133" s="5">
        <v>1859.2397683447484</v>
      </c>
      <c r="X1133" s="5">
        <v>1865.4642722657213</v>
      </c>
      <c r="Y1133" s="5">
        <v>1859.2397683447484</v>
      </c>
      <c r="Z1133" s="5">
        <v>1863.8616947636797</v>
      </c>
      <c r="AA1133" s="5">
        <v>1863.8616947636797</v>
      </c>
      <c r="AB1133" s="5">
        <v>1863.8616947636797</v>
      </c>
      <c r="AC1133" s="5">
        <v>1888.6094235705348</v>
      </c>
    </row>
    <row r="1134" spans="1:29" s="5" customFormat="1">
      <c r="A1134" s="1" t="s">
        <v>524</v>
      </c>
      <c r="B1134" s="1" t="s">
        <v>533</v>
      </c>
      <c r="C1134" s="1" t="s">
        <v>535</v>
      </c>
      <c r="D1134" s="1"/>
      <c r="E1134" s="1"/>
      <c r="F1134" s="1">
        <v>16</v>
      </c>
      <c r="G1134" s="1" t="s">
        <v>838</v>
      </c>
      <c r="H1134" s="1" t="str">
        <f t="shared" si="18"/>
        <v>16연립다세대중위단위전세가격</v>
      </c>
      <c r="I1134" s="1" t="s">
        <v>874</v>
      </c>
      <c r="J1134" s="13">
        <v>1173.7089201877934</v>
      </c>
      <c r="K1134" s="13">
        <v>1173.7089201877934</v>
      </c>
      <c r="L1134" s="13">
        <v>1173.7089201877934</v>
      </c>
      <c r="M1134" s="13">
        <v>1173.7089201877934</v>
      </c>
      <c r="N1134" s="13">
        <v>1173.7089201877934</v>
      </c>
      <c r="O1134" s="13">
        <v>1166.5208515602217</v>
      </c>
      <c r="P1134" s="13">
        <v>1166.5208515602217</v>
      </c>
      <c r="Q1134" s="14">
        <v>1166.5208515602217</v>
      </c>
      <c r="R1134" s="14">
        <v>1166.5208515602217</v>
      </c>
      <c r="S1134" s="14">
        <v>1169.0283400809715</v>
      </c>
      <c r="T1134" s="14">
        <v>1169.0283400809715</v>
      </c>
      <c r="U1134" s="5">
        <v>1173.7089201877934</v>
      </c>
      <c r="V1134" s="5">
        <v>1173.7089201877934</v>
      </c>
      <c r="W1134" s="5">
        <v>1173.7089201877934</v>
      </c>
      <c r="X1134" s="5">
        <v>1173.7089201877934</v>
      </c>
      <c r="Y1134" s="5">
        <v>1173.7089201877934</v>
      </c>
      <c r="Z1134" s="5">
        <v>1173.8116068824731</v>
      </c>
      <c r="AA1134" s="5">
        <v>1184.0256873369456</v>
      </c>
      <c r="AB1134" s="5">
        <v>1181.1023622047244</v>
      </c>
      <c r="AC1134" s="5">
        <v>1181.1023622047244</v>
      </c>
    </row>
    <row r="1135" spans="1:29" s="5" customFormat="1">
      <c r="A1135" s="1" t="s">
        <v>524</v>
      </c>
      <c r="B1135" s="1" t="s">
        <v>533</v>
      </c>
      <c r="C1135" s="1" t="s">
        <v>536</v>
      </c>
      <c r="D1135" s="1"/>
      <c r="E1135" s="1"/>
      <c r="F1135" s="1">
        <v>17</v>
      </c>
      <c r="G1135" s="1" t="s">
        <v>838</v>
      </c>
      <c r="H1135" s="1" t="str">
        <f t="shared" si="18"/>
        <v>17연립다세대중위단위전세가격</v>
      </c>
      <c r="I1135" s="1" t="s">
        <v>874</v>
      </c>
      <c r="J1135" s="13">
        <v>1224.1958713394145</v>
      </c>
      <c r="K1135" s="13">
        <v>1224.1958713394145</v>
      </c>
      <c r="L1135" s="13">
        <v>1224.1958713394145</v>
      </c>
      <c r="M1135" s="13">
        <v>1209.42075111394</v>
      </c>
      <c r="N1135" s="13">
        <v>1209.42075111394</v>
      </c>
      <c r="O1135" s="13">
        <v>1221.2497455729697</v>
      </c>
      <c r="P1135" s="13">
        <v>1230.4779933743494</v>
      </c>
      <c r="Q1135" s="14">
        <v>1230.6386590282198</v>
      </c>
      <c r="R1135" s="14">
        <v>1230.6386590282198</v>
      </c>
      <c r="S1135" s="14">
        <v>1245.9833431700438</v>
      </c>
      <c r="T1135" s="14">
        <v>1246.1059190031153</v>
      </c>
      <c r="U1135" s="5">
        <v>1259.0989573086758</v>
      </c>
      <c r="V1135" s="5">
        <v>1277.8040700425936</v>
      </c>
      <c r="W1135" s="5">
        <v>1277.8040700425936</v>
      </c>
      <c r="X1135" s="5">
        <v>1281.112737920937</v>
      </c>
      <c r="Y1135" s="5">
        <v>1285.3301855859399</v>
      </c>
      <c r="Z1135" s="5">
        <v>1285.3301855859399</v>
      </c>
      <c r="AA1135" s="5">
        <v>1286.449399656947</v>
      </c>
      <c r="AB1135" s="5">
        <v>1286.449399656947</v>
      </c>
      <c r="AC1135" s="5">
        <v>1286.449399656947</v>
      </c>
    </row>
    <row r="1136" spans="1:29" s="5" customFormat="1">
      <c r="A1136" s="1" t="s">
        <v>524</v>
      </c>
      <c r="B1136" s="1" t="s">
        <v>533</v>
      </c>
      <c r="C1136" s="1" t="s">
        <v>537</v>
      </c>
      <c r="D1136" s="1"/>
      <c r="E1136" s="1"/>
      <c r="F1136" s="1">
        <v>18</v>
      </c>
      <c r="G1136" s="1" t="s">
        <v>838</v>
      </c>
      <c r="H1136" s="1" t="str">
        <f t="shared" si="18"/>
        <v>18연립다세대중위단위전세가격</v>
      </c>
      <c r="I1136" s="1" t="s">
        <v>874</v>
      </c>
      <c r="J1136" s="13">
        <v>1320.010749654595</v>
      </c>
      <c r="K1136" s="13">
        <v>1320.010749654595</v>
      </c>
      <c r="L1136" s="13">
        <v>1310.7386368526268</v>
      </c>
      <c r="M1136" s="13">
        <v>1287.4881376488579</v>
      </c>
      <c r="N1136" s="13">
        <v>1287.4881376488579</v>
      </c>
      <c r="O1136" s="13">
        <v>1283.0150373258198</v>
      </c>
      <c r="P1136" s="13">
        <v>1280.4023842248969</v>
      </c>
      <c r="Q1136" s="14">
        <v>1280.4023842248969</v>
      </c>
      <c r="R1136" s="14">
        <v>1280.4023842248969</v>
      </c>
      <c r="S1136" s="14">
        <v>1280.4023842248969</v>
      </c>
      <c r="T1136" s="14">
        <v>1280.4023842248969</v>
      </c>
      <c r="U1136" s="5">
        <v>1280.4023842248969</v>
      </c>
      <c r="V1136" s="5">
        <v>1280.4023842248969</v>
      </c>
      <c r="W1136" s="5">
        <v>1283.0150373258198</v>
      </c>
      <c r="X1136" s="5">
        <v>1283.0150373258198</v>
      </c>
      <c r="Y1136" s="5">
        <v>1286.7566672412456</v>
      </c>
      <c r="Z1136" s="5">
        <v>1285.2161028906705</v>
      </c>
      <c r="AA1136" s="5">
        <v>1286.7632144740578</v>
      </c>
      <c r="AB1136" s="5">
        <v>1290.9719686828121</v>
      </c>
      <c r="AC1136" s="5">
        <v>1283.5180244886792</v>
      </c>
    </row>
    <row r="1137" spans="1:29" s="5" customFormat="1">
      <c r="A1137" s="1" t="s">
        <v>524</v>
      </c>
      <c r="B1137" s="1" t="s">
        <v>533</v>
      </c>
      <c r="C1137" s="1" t="s">
        <v>538</v>
      </c>
      <c r="D1137" s="1"/>
      <c r="E1137" s="1"/>
      <c r="F1137" s="1">
        <v>19</v>
      </c>
      <c r="G1137" s="1" t="s">
        <v>838</v>
      </c>
      <c r="H1137" s="1" t="str">
        <f t="shared" si="18"/>
        <v>19연립다세대중위단위전세가격</v>
      </c>
      <c r="I1137" s="1" t="s">
        <v>874</v>
      </c>
      <c r="J1137" s="13">
        <v>763.335540415477</v>
      </c>
      <c r="K1137" s="13">
        <v>765.83038960558235</v>
      </c>
      <c r="L1137" s="13">
        <v>765.83038960558235</v>
      </c>
      <c r="M1137" s="13">
        <v>765.02211285162184</v>
      </c>
      <c r="N1137" s="13">
        <v>765.02211285162184</v>
      </c>
      <c r="O1137" s="13">
        <v>760.29889350531539</v>
      </c>
      <c r="P1137" s="13">
        <v>758.54597288209345</v>
      </c>
      <c r="Q1137" s="14">
        <v>758.54597288209345</v>
      </c>
      <c r="R1137" s="14">
        <v>757.74874512687256</v>
      </c>
      <c r="S1137" s="14">
        <v>753.36739216507794</v>
      </c>
      <c r="T1137" s="14">
        <v>753.36739216507794</v>
      </c>
      <c r="U1137" s="5">
        <v>753.36739216507794</v>
      </c>
      <c r="V1137" s="5">
        <v>753.36739216507794</v>
      </c>
      <c r="W1137" s="5">
        <v>753.83971409970866</v>
      </c>
      <c r="X1137" s="5">
        <v>765.79309229151499</v>
      </c>
      <c r="Y1137" s="5">
        <v>767.44380209673113</v>
      </c>
      <c r="Z1137" s="5">
        <v>767.44380209673113</v>
      </c>
      <c r="AA1137" s="5">
        <v>767.44380209673113</v>
      </c>
      <c r="AB1137" s="5">
        <v>767.44380209673113</v>
      </c>
      <c r="AC1137" s="5">
        <v>767.44380209673113</v>
      </c>
    </row>
    <row r="1138" spans="1:29" s="5" customFormat="1">
      <c r="A1138" s="1" t="s">
        <v>524</v>
      </c>
      <c r="B1138" s="1" t="s">
        <v>533</v>
      </c>
      <c r="C1138" s="1" t="s">
        <v>539</v>
      </c>
      <c r="D1138" s="1"/>
      <c r="E1138" s="1"/>
      <c r="F1138" s="1">
        <v>20</v>
      </c>
      <c r="G1138" s="1" t="s">
        <v>838</v>
      </c>
      <c r="H1138" s="1" t="str">
        <f t="shared" si="18"/>
        <v>20연립다세대중위단위전세가격</v>
      </c>
      <c r="I1138" s="1" t="s">
        <v>874</v>
      </c>
      <c r="J1138" s="13">
        <v>1087.8489326765189</v>
      </c>
      <c r="K1138" s="13">
        <v>1087.8489326765189</v>
      </c>
      <c r="L1138" s="13">
        <v>1087.8489326765189</v>
      </c>
      <c r="M1138" s="13">
        <v>1093.462246777164</v>
      </c>
      <c r="N1138" s="13">
        <v>1093.462246777164</v>
      </c>
      <c r="O1138" s="13">
        <v>1093.462246777164</v>
      </c>
      <c r="P1138" s="13">
        <v>1093.462246777164</v>
      </c>
      <c r="Q1138" s="14">
        <v>1093.462246777164</v>
      </c>
      <c r="R1138" s="14">
        <v>1093.462246777164</v>
      </c>
      <c r="S1138" s="14">
        <v>1093.462246777164</v>
      </c>
      <c r="T1138" s="14">
        <v>1106.6843736166445</v>
      </c>
      <c r="U1138" s="5">
        <v>1106.6843736166445</v>
      </c>
      <c r="V1138" s="5">
        <v>1106.6843736166445</v>
      </c>
      <c r="W1138" s="5">
        <v>1106.6843736166445</v>
      </c>
      <c r="X1138" s="5">
        <v>1112.2345803842263</v>
      </c>
      <c r="Y1138" s="5">
        <v>1094.5273631840796</v>
      </c>
      <c r="Z1138" s="5">
        <v>1102.5099695050433</v>
      </c>
      <c r="AA1138" s="5">
        <v>1094.5273631840796</v>
      </c>
      <c r="AB1138" s="5">
        <v>1102.5099695050433</v>
      </c>
      <c r="AC1138" s="5">
        <v>1106.6843736166445</v>
      </c>
    </row>
    <row r="1139" spans="1:29" s="5" customFormat="1">
      <c r="A1139" s="1" t="s">
        <v>524</v>
      </c>
      <c r="B1139" s="1" t="s">
        <v>533</v>
      </c>
      <c r="C1139" s="1" t="s">
        <v>540</v>
      </c>
      <c r="D1139" s="1"/>
      <c r="E1139" s="1"/>
      <c r="F1139" s="1">
        <v>21</v>
      </c>
      <c r="G1139" s="1" t="s">
        <v>838</v>
      </c>
      <c r="H1139" s="1" t="str">
        <f t="shared" si="18"/>
        <v>21연립다세대중위단위전세가격</v>
      </c>
      <c r="I1139" s="1" t="s">
        <v>874</v>
      </c>
      <c r="J1139" s="13">
        <v>783.89453055407091</v>
      </c>
      <c r="K1139" s="13">
        <v>783.89453055407091</v>
      </c>
      <c r="L1139" s="13">
        <v>783.89453055407091</v>
      </c>
      <c r="M1139" s="13">
        <v>783.89453055407091</v>
      </c>
      <c r="N1139" s="13">
        <v>783.89453055407091</v>
      </c>
      <c r="O1139" s="13">
        <v>783.89453055407091</v>
      </c>
      <c r="P1139" s="13">
        <v>783.89453055407091</v>
      </c>
      <c r="Q1139" s="14">
        <v>783.89453055407091</v>
      </c>
      <c r="R1139" s="14">
        <v>798.22036116199945</v>
      </c>
      <c r="S1139" s="14">
        <v>798.22036116199945</v>
      </c>
      <c r="T1139" s="14">
        <v>798.22036116199945</v>
      </c>
      <c r="U1139" s="5">
        <v>798.22036116199945</v>
      </c>
      <c r="V1139" s="5">
        <v>798.22036116199945</v>
      </c>
      <c r="W1139" s="5">
        <v>798.22036116199945</v>
      </c>
      <c r="X1139" s="5">
        <v>798.22036116199945</v>
      </c>
      <c r="Y1139" s="5">
        <v>798.22036116199945</v>
      </c>
      <c r="Z1139" s="5">
        <v>811.30594085317978</v>
      </c>
      <c r="AA1139" s="5">
        <v>811.30594085317978</v>
      </c>
      <c r="AB1139" s="5">
        <v>811.30594085317978</v>
      </c>
      <c r="AC1139" s="5">
        <v>816.60763478945296</v>
      </c>
    </row>
    <row r="1140" spans="1:29" s="5" customFormat="1">
      <c r="A1140" s="1" t="s">
        <v>524</v>
      </c>
      <c r="B1140" s="1" t="s">
        <v>541</v>
      </c>
      <c r="C1140" s="1"/>
      <c r="D1140" s="1"/>
      <c r="E1140" s="1"/>
      <c r="F1140" s="1">
        <v>22</v>
      </c>
      <c r="G1140" s="1" t="s">
        <v>838</v>
      </c>
      <c r="H1140" s="1" t="str">
        <f t="shared" si="18"/>
        <v>22연립다세대중위단위전세가격</v>
      </c>
      <c r="I1140" s="1" t="s">
        <v>874</v>
      </c>
      <c r="J1140" s="13">
        <v>1036.2694300518135</v>
      </c>
      <c r="K1140" s="13">
        <v>1036.2694300518135</v>
      </c>
      <c r="L1140" s="13">
        <v>1036.2694300518135</v>
      </c>
      <c r="M1140" s="13">
        <v>1036.2694300518135</v>
      </c>
      <c r="N1140" s="13">
        <v>1037.3030121683621</v>
      </c>
      <c r="O1140" s="13">
        <v>1043.8197602315006</v>
      </c>
      <c r="P1140" s="13">
        <v>1036.2694300518135</v>
      </c>
      <c r="Q1140" s="14">
        <v>1036.2694300518135</v>
      </c>
      <c r="R1140" s="14">
        <v>1036.2694300518135</v>
      </c>
      <c r="S1140" s="14">
        <v>1036.2694300518135</v>
      </c>
      <c r="T1140" s="14">
        <v>1036.2694300518135</v>
      </c>
      <c r="U1140" s="5">
        <v>1034.0226817878586</v>
      </c>
      <c r="V1140" s="5">
        <v>1034.0226817878586</v>
      </c>
      <c r="W1140" s="5">
        <v>1034.0226817878586</v>
      </c>
      <c r="X1140" s="5">
        <v>1034.0226817878586</v>
      </c>
      <c r="Y1140" s="5">
        <v>1036.2694300518135</v>
      </c>
      <c r="Z1140" s="5">
        <v>1036.2694300518135</v>
      </c>
      <c r="AA1140" s="5">
        <v>1035.7045516489507</v>
      </c>
      <c r="AB1140" s="5">
        <v>1035.7045516489507</v>
      </c>
      <c r="AC1140" s="5">
        <v>1035.7045516489507</v>
      </c>
    </row>
    <row r="1141" spans="1:29" s="5" customFormat="1">
      <c r="A1141" s="1" t="s">
        <v>524</v>
      </c>
      <c r="B1141" s="1" t="s">
        <v>542</v>
      </c>
      <c r="C1141" s="1"/>
      <c r="D1141" s="1"/>
      <c r="E1141" s="1"/>
      <c r="F1141" s="1">
        <v>23</v>
      </c>
      <c r="G1141" s="1" t="s">
        <v>838</v>
      </c>
      <c r="H1141" s="1" t="str">
        <f t="shared" si="18"/>
        <v>23연립다세대중위단위전세가격</v>
      </c>
      <c r="I1141" s="1" t="s">
        <v>874</v>
      </c>
      <c r="J1141" s="13">
        <v>1052.7341105896671</v>
      </c>
      <c r="K1141" s="13">
        <v>1052.7341105896671</v>
      </c>
      <c r="L1141" s="13">
        <v>1053.0603830459365</v>
      </c>
      <c r="M1141" s="13">
        <v>1053.174226182487</v>
      </c>
      <c r="N1141" s="13">
        <v>1051.2165914448717</v>
      </c>
      <c r="O1141" s="13">
        <v>1051.2165914448717</v>
      </c>
      <c r="P1141" s="13">
        <v>1049.5852291635258</v>
      </c>
      <c r="Q1141" s="14">
        <v>1046.3225046008338</v>
      </c>
      <c r="R1141" s="14">
        <v>1048.3987575694719</v>
      </c>
      <c r="S1141" s="14">
        <v>1051.0912027743179</v>
      </c>
      <c r="T1141" s="14">
        <v>1054.9656710260733</v>
      </c>
      <c r="U1141" s="5">
        <v>1050.7830575606349</v>
      </c>
      <c r="V1141" s="5">
        <v>1052.0075759017377</v>
      </c>
      <c r="W1141" s="5">
        <v>1051.8946814567075</v>
      </c>
      <c r="X1141" s="5">
        <v>1058.5022927948758</v>
      </c>
      <c r="Y1141" s="5">
        <v>1059.7330288595801</v>
      </c>
      <c r="Z1141" s="5">
        <v>1059.7330288595801</v>
      </c>
      <c r="AA1141" s="5">
        <v>1058.4198490463407</v>
      </c>
      <c r="AB1141" s="5">
        <v>1054.7314949677234</v>
      </c>
      <c r="AC1141" s="5">
        <v>1050.3052410838407</v>
      </c>
    </row>
    <row r="1142" spans="1:29" s="5" customFormat="1">
      <c r="A1142" s="1" t="s">
        <v>524</v>
      </c>
      <c r="B1142" s="1" t="s">
        <v>542</v>
      </c>
      <c r="C1142" s="1" t="s">
        <v>543</v>
      </c>
      <c r="D1142" s="1"/>
      <c r="E1142" s="1"/>
      <c r="F1142" s="1">
        <v>24</v>
      </c>
      <c r="G1142" s="1" t="s">
        <v>838</v>
      </c>
      <c r="H1142" s="1" t="str">
        <f t="shared" si="18"/>
        <v>24연립다세대중위단위전세가격</v>
      </c>
      <c r="I1142" s="1" t="s">
        <v>874</v>
      </c>
      <c r="J1142" s="13">
        <v>1020.97867638558</v>
      </c>
      <c r="K1142" s="13">
        <v>1020.97867638558</v>
      </c>
      <c r="L1142" s="13">
        <v>1020.97867638558</v>
      </c>
      <c r="M1142" s="13">
        <v>1020.97867638558</v>
      </c>
      <c r="N1142" s="13">
        <v>1020.97867638558</v>
      </c>
      <c r="O1142" s="13">
        <v>1020.97867638558</v>
      </c>
      <c r="P1142" s="13">
        <v>1020.97867638558</v>
      </c>
      <c r="Q1142" s="14">
        <v>1020.97867638558</v>
      </c>
      <c r="R1142" s="14">
        <v>1025.2331105224971</v>
      </c>
      <c r="S1142" s="14">
        <v>1025.2331105224971</v>
      </c>
      <c r="T1142" s="14">
        <v>1025.2331105224971</v>
      </c>
      <c r="U1142" s="5">
        <v>1025.2331105224971</v>
      </c>
      <c r="V1142" s="5">
        <v>1018.0144407137684</v>
      </c>
      <c r="W1142" s="5">
        <v>1018.0144407137684</v>
      </c>
      <c r="X1142" s="5">
        <v>1031.2074568964163</v>
      </c>
      <c r="Y1142" s="5">
        <v>1031.2074568964163</v>
      </c>
      <c r="Z1142" s="5">
        <v>1031.2074568964163</v>
      </c>
      <c r="AA1142" s="5">
        <v>1028.5855105318171</v>
      </c>
      <c r="AB1142" s="5">
        <v>1021.2211979903929</v>
      </c>
      <c r="AC1142" s="5">
        <v>1021.2211979903929</v>
      </c>
    </row>
    <row r="1143" spans="1:29" s="5" customFormat="1">
      <c r="A1143" s="1" t="s">
        <v>524</v>
      </c>
      <c r="B1143" s="1" t="s">
        <v>542</v>
      </c>
      <c r="C1143" s="1" t="s">
        <v>544</v>
      </c>
      <c r="D1143" s="1"/>
      <c r="E1143" s="1"/>
      <c r="F1143" s="1">
        <v>25</v>
      </c>
      <c r="G1143" s="1" t="s">
        <v>838</v>
      </c>
      <c r="H1143" s="1" t="str">
        <f t="shared" si="18"/>
        <v>25연립다세대중위단위전세가격</v>
      </c>
      <c r="I1143" s="1" t="s">
        <v>874</v>
      </c>
      <c r="J1143" s="13">
        <v>1062.7698439056792</v>
      </c>
      <c r="K1143" s="13">
        <v>1062.7698439056792</v>
      </c>
      <c r="L1143" s="13">
        <v>1062.7698439056792</v>
      </c>
      <c r="M1143" s="13">
        <v>1063.1484565133856</v>
      </c>
      <c r="N1143" s="13">
        <v>1063.1484565133856</v>
      </c>
      <c r="O1143" s="13">
        <v>1063.1484565133856</v>
      </c>
      <c r="P1143" s="13">
        <v>1063.1484565133856</v>
      </c>
      <c r="Q1143" s="14">
        <v>1063.1484565133856</v>
      </c>
      <c r="R1143" s="14">
        <v>1063.1484565133856</v>
      </c>
      <c r="S1143" s="14">
        <v>1063.1484565133856</v>
      </c>
      <c r="T1143" s="14">
        <v>1063.1484565133856</v>
      </c>
      <c r="U1143" s="5">
        <v>1063.1484565133856</v>
      </c>
      <c r="V1143" s="5">
        <v>1063.1484565133856</v>
      </c>
      <c r="W1143" s="5">
        <v>1062.7698439056792</v>
      </c>
      <c r="X1143" s="5">
        <v>1062.7698439056792</v>
      </c>
      <c r="Y1143" s="5">
        <v>1066.8973471741638</v>
      </c>
      <c r="Z1143" s="5">
        <v>1066.8973471741638</v>
      </c>
      <c r="AA1143" s="5">
        <v>1066.8973471741638</v>
      </c>
      <c r="AB1143" s="5">
        <v>1066.8973471741638</v>
      </c>
      <c r="AC1143" s="5">
        <v>1060.9357997823722</v>
      </c>
    </row>
    <row r="1144" spans="1:29" s="5" customFormat="1">
      <c r="A1144" s="1" t="s">
        <v>524</v>
      </c>
      <c r="B1144" s="1" t="s">
        <v>542</v>
      </c>
      <c r="C1144" s="1" t="s">
        <v>545</v>
      </c>
      <c r="D1144" s="1"/>
      <c r="E1144" s="1"/>
      <c r="F1144" s="1">
        <v>26</v>
      </c>
      <c r="G1144" s="1" t="s">
        <v>838</v>
      </c>
      <c r="H1144" s="1" t="str">
        <f t="shared" si="18"/>
        <v>26연립다세대중위단위전세가격</v>
      </c>
      <c r="I1144" s="1" t="s">
        <v>874</v>
      </c>
      <c r="J1144" s="13">
        <v>1111.7974058060531</v>
      </c>
      <c r="K1144" s="13">
        <v>1111.7974058060531</v>
      </c>
      <c r="L1144" s="13">
        <v>1113.3415688696725</v>
      </c>
      <c r="M1144" s="13">
        <v>1113.3415688696725</v>
      </c>
      <c r="N1144" s="13">
        <v>1104.0765904879554</v>
      </c>
      <c r="O1144" s="13">
        <v>1104.0765904879554</v>
      </c>
      <c r="P1144" s="13">
        <v>1096.3557751698579</v>
      </c>
      <c r="Q1144" s="14">
        <v>1080.9141445336627</v>
      </c>
      <c r="R1144" s="14">
        <v>1080.9141445336627</v>
      </c>
      <c r="S1144" s="14">
        <v>1093.6567906144362</v>
      </c>
      <c r="T1144" s="14">
        <v>1111.9936457505958</v>
      </c>
      <c r="U1144" s="5">
        <v>1096.1080222398728</v>
      </c>
      <c r="V1144" s="5">
        <v>1120.1897733263047</v>
      </c>
      <c r="W1144" s="5">
        <v>1120.1897733263047</v>
      </c>
      <c r="X1144" s="5">
        <v>1120.1897733263047</v>
      </c>
      <c r="Y1144" s="5">
        <v>1120.1897733263047</v>
      </c>
      <c r="Z1144" s="5">
        <v>1120.1897733263047</v>
      </c>
      <c r="AA1144" s="5">
        <v>1120.1897733263047</v>
      </c>
      <c r="AB1144" s="5">
        <v>1120.1897733263047</v>
      </c>
      <c r="AC1144" s="5">
        <v>1107.0110701107012</v>
      </c>
    </row>
    <row r="1145" spans="1:29" s="5" customFormat="1">
      <c r="A1145" s="1" t="s">
        <v>524</v>
      </c>
      <c r="B1145" s="1" t="s">
        <v>546</v>
      </c>
      <c r="C1145" s="1"/>
      <c r="D1145" s="1"/>
      <c r="E1145" s="1"/>
      <c r="F1145" s="1">
        <v>27</v>
      </c>
      <c r="G1145" s="1" t="s">
        <v>838</v>
      </c>
      <c r="H1145" s="1" t="str">
        <f t="shared" si="18"/>
        <v>27연립다세대중위단위전세가격</v>
      </c>
      <c r="I1145" s="1" t="s">
        <v>874</v>
      </c>
      <c r="J1145" s="13">
        <v>747.78106508875737</v>
      </c>
      <c r="K1145" s="13">
        <v>745.72984678940384</v>
      </c>
      <c r="L1145" s="13">
        <v>742.0692204266536</v>
      </c>
      <c r="M1145" s="13">
        <v>742.0692204266536</v>
      </c>
      <c r="N1145" s="13">
        <v>733.78146972219486</v>
      </c>
      <c r="O1145" s="13">
        <v>733.78146972219486</v>
      </c>
      <c r="P1145" s="13">
        <v>703.22007476071542</v>
      </c>
      <c r="Q1145" s="14">
        <v>703.22007476071542</v>
      </c>
      <c r="R1145" s="14">
        <v>703.22007476071542</v>
      </c>
      <c r="S1145" s="14">
        <v>703.22007476071542</v>
      </c>
      <c r="T1145" s="14">
        <v>703.22007476071542</v>
      </c>
      <c r="U1145" s="5">
        <v>722.2845173077817</v>
      </c>
      <c r="V1145" s="5">
        <v>722.2845173077817</v>
      </c>
      <c r="W1145" s="5">
        <v>722.2845173077817</v>
      </c>
      <c r="X1145" s="5">
        <v>725.49371901773611</v>
      </c>
      <c r="Y1145" s="5">
        <v>730.65890026446868</v>
      </c>
      <c r="Z1145" s="5">
        <v>730.65890026446868</v>
      </c>
      <c r="AA1145" s="5">
        <v>733.78146972219486</v>
      </c>
      <c r="AB1145" s="5">
        <v>733.78146972219486</v>
      </c>
      <c r="AC1145" s="5">
        <v>733.78146972219486</v>
      </c>
    </row>
    <row r="1146" spans="1:29" s="5" customFormat="1">
      <c r="A1146" s="1" t="s">
        <v>524</v>
      </c>
      <c r="B1146" s="1" t="s">
        <v>547</v>
      </c>
      <c r="C1146" s="1"/>
      <c r="D1146" s="1"/>
      <c r="E1146" s="1"/>
      <c r="F1146" s="1">
        <v>28</v>
      </c>
      <c r="G1146" s="1" t="s">
        <v>838</v>
      </c>
      <c r="H1146" s="1" t="str">
        <f t="shared" si="18"/>
        <v>28연립다세대중위단위전세가격</v>
      </c>
      <c r="I1146" s="1" t="s">
        <v>874</v>
      </c>
      <c r="J1146" s="13">
        <v>710.45226191214044</v>
      </c>
      <c r="K1146" s="13">
        <v>710.45226191214044</v>
      </c>
      <c r="L1146" s="13">
        <v>705.08284610458031</v>
      </c>
      <c r="M1146" s="13">
        <v>705.08284610458031</v>
      </c>
      <c r="N1146" s="13">
        <v>705.08284610458031</v>
      </c>
      <c r="O1146" s="13">
        <v>705.08284610458031</v>
      </c>
      <c r="P1146" s="13">
        <v>705.08284610458031</v>
      </c>
      <c r="Q1146" s="14">
        <v>705.08284610458031</v>
      </c>
      <c r="R1146" s="14">
        <v>705.08284610458031</v>
      </c>
      <c r="S1146" s="14">
        <v>705.08284610458031</v>
      </c>
      <c r="T1146" s="14">
        <v>705.08284610458031</v>
      </c>
      <c r="U1146" s="5">
        <v>705.08284610458031</v>
      </c>
      <c r="V1146" s="5">
        <v>705.08284610458031</v>
      </c>
      <c r="W1146" s="5">
        <v>705.08284610458031</v>
      </c>
      <c r="X1146" s="5">
        <v>705.08284610458031</v>
      </c>
      <c r="Y1146" s="5">
        <v>710.09286614466043</v>
      </c>
      <c r="Z1146" s="5">
        <v>712.07973256802029</v>
      </c>
      <c r="AA1146" s="5">
        <v>712.07973256802029</v>
      </c>
      <c r="AB1146" s="5">
        <v>708.1917076846612</v>
      </c>
      <c r="AC1146" s="5">
        <v>708.1917076846612</v>
      </c>
    </row>
    <row r="1147" spans="1:29" s="5" customFormat="1">
      <c r="A1147" s="1" t="s">
        <v>524</v>
      </c>
      <c r="B1147" s="1" t="s">
        <v>548</v>
      </c>
      <c r="C1147" s="1"/>
      <c r="D1147" s="1"/>
      <c r="E1147" s="1"/>
      <c r="F1147" s="1">
        <v>29</v>
      </c>
      <c r="G1147" s="1" t="s">
        <v>838</v>
      </c>
      <c r="H1147" s="1" t="str">
        <f t="shared" si="18"/>
        <v>29연립다세대중위단위전세가격</v>
      </c>
      <c r="I1147" s="1" t="s">
        <v>874</v>
      </c>
      <c r="J1147" s="13">
        <v>782.90944063131701</v>
      </c>
      <c r="K1147" s="13">
        <v>782.90944063131701</v>
      </c>
      <c r="L1147" s="13">
        <v>786.09072760406036</v>
      </c>
      <c r="M1147" s="13">
        <v>786.09072760406036</v>
      </c>
      <c r="N1147" s="13">
        <v>786.09072760406036</v>
      </c>
      <c r="O1147" s="13">
        <v>786.09072760406036</v>
      </c>
      <c r="P1147" s="13">
        <v>786.09072760406036</v>
      </c>
      <c r="Q1147" s="14">
        <v>787.33354137359402</v>
      </c>
      <c r="R1147" s="14">
        <v>787.33354137359402</v>
      </c>
      <c r="S1147" s="14">
        <v>788.66606682567112</v>
      </c>
      <c r="T1147" s="14">
        <v>795.38200375423344</v>
      </c>
      <c r="U1147" s="5">
        <v>798.59399967393858</v>
      </c>
      <c r="V1147" s="5">
        <v>798.59399967393858</v>
      </c>
      <c r="W1147" s="5">
        <v>798.59399967393858</v>
      </c>
      <c r="X1147" s="5">
        <v>798.59399967393858</v>
      </c>
      <c r="Y1147" s="5">
        <v>798.93829744487721</v>
      </c>
      <c r="Z1147" s="5">
        <v>798.93829744487721</v>
      </c>
      <c r="AA1147" s="5">
        <v>805.47595434864286</v>
      </c>
      <c r="AB1147" s="5">
        <v>814.98833279691019</v>
      </c>
      <c r="AC1147" s="5">
        <v>816.02559423163768</v>
      </c>
    </row>
    <row r="1148" spans="1:29" s="5" customFormat="1">
      <c r="A1148" s="1" t="s">
        <v>524</v>
      </c>
      <c r="B1148" s="1" t="s">
        <v>549</v>
      </c>
      <c r="C1148" s="1"/>
      <c r="D1148" s="1"/>
      <c r="E1148" s="1"/>
      <c r="F1148" s="1">
        <v>30</v>
      </c>
      <c r="G1148" s="1" t="s">
        <v>838</v>
      </c>
      <c r="H1148" s="1" t="str">
        <f t="shared" si="18"/>
        <v>30연립다세대중위단위전세가격</v>
      </c>
      <c r="I1148" s="1" t="s">
        <v>874</v>
      </c>
      <c r="J1148" s="13">
        <v>956.68811967298655</v>
      </c>
      <c r="K1148" s="13">
        <v>956.68811967298655</v>
      </c>
      <c r="L1148" s="13">
        <v>968.21337230544384</v>
      </c>
      <c r="M1148" s="13">
        <v>968.21337230544384</v>
      </c>
      <c r="N1148" s="13">
        <v>968.21337230544384</v>
      </c>
      <c r="O1148" s="13">
        <v>968.21337230544384</v>
      </c>
      <c r="P1148" s="13">
        <v>968.21337230544384</v>
      </c>
      <c r="Q1148" s="14">
        <v>975.00580360597394</v>
      </c>
      <c r="R1148" s="14">
        <v>975.00580360597394</v>
      </c>
      <c r="S1148" s="14">
        <v>975.00580360597394</v>
      </c>
      <c r="T1148" s="14">
        <v>979.84711605281439</v>
      </c>
      <c r="U1148" s="5">
        <v>981.5024537561344</v>
      </c>
      <c r="V1148" s="5">
        <v>986.4815491413957</v>
      </c>
      <c r="W1148" s="5">
        <v>986.4815491413957</v>
      </c>
      <c r="X1148" s="5">
        <v>986.4815491413957</v>
      </c>
      <c r="Y1148" s="5">
        <v>986.4815491413957</v>
      </c>
      <c r="Z1148" s="5">
        <v>991.47677857018607</v>
      </c>
      <c r="AA1148" s="5">
        <v>1004.7497259773475</v>
      </c>
      <c r="AB1148" s="5">
        <v>1004.7497259773475</v>
      </c>
      <c r="AC1148" s="5">
        <v>1004.7497259773475</v>
      </c>
    </row>
    <row r="1149" spans="1:29" s="5" customFormat="1">
      <c r="A1149" s="1" t="s">
        <v>524</v>
      </c>
      <c r="B1149" s="1" t="s">
        <v>1383</v>
      </c>
      <c r="C1149" s="1"/>
      <c r="D1149" s="1"/>
      <c r="E1149" s="1"/>
      <c r="F1149" s="1">
        <v>31</v>
      </c>
      <c r="G1149" s="1" t="s">
        <v>838</v>
      </c>
      <c r="H1149" s="1" t="str">
        <f t="shared" si="18"/>
        <v>31연립다세대중위단위전세가격</v>
      </c>
      <c r="I1149" s="1" t="s">
        <v>874</v>
      </c>
      <c r="J1149" s="13"/>
      <c r="K1149" s="13"/>
      <c r="L1149" s="13"/>
      <c r="M1149" s="13"/>
      <c r="N1149" s="13"/>
      <c r="O1149" s="13"/>
      <c r="P1149" s="13"/>
      <c r="Q1149" s="14"/>
      <c r="R1149" s="14"/>
      <c r="S1149" s="14"/>
      <c r="T1149" s="14"/>
      <c r="U1149" s="5">
        <v>533.46265761396705</v>
      </c>
      <c r="V1149" s="5">
        <v>570.59447983014866</v>
      </c>
      <c r="W1149" s="5">
        <v>597.13375796178343</v>
      </c>
      <c r="X1149" s="5">
        <v>610.40339702760082</v>
      </c>
      <c r="Y1149" s="5">
        <v>614.72260642385129</v>
      </c>
      <c r="Z1149" s="5">
        <v>628.83435582822085</v>
      </c>
      <c r="AA1149" s="5">
        <v>628.83435582822085</v>
      </c>
      <c r="AB1149" s="5">
        <v>628.83435582822085</v>
      </c>
      <c r="AC1149" s="5">
        <v>637.77470416474569</v>
      </c>
    </row>
    <row r="1150" spans="1:29" s="5" customFormat="1">
      <c r="A1150" s="1" t="s">
        <v>524</v>
      </c>
      <c r="B1150" s="1" t="s">
        <v>550</v>
      </c>
      <c r="C1150" s="1"/>
      <c r="D1150" s="1"/>
      <c r="E1150" s="1"/>
      <c r="F1150" s="1">
        <v>32</v>
      </c>
      <c r="G1150" s="1" t="s">
        <v>838</v>
      </c>
      <c r="H1150" s="1" t="str">
        <f t="shared" si="18"/>
        <v>32연립다세대중위단위전세가격</v>
      </c>
      <c r="I1150" s="1" t="s">
        <v>874</v>
      </c>
      <c r="J1150" s="13">
        <v>497.31536776173459</v>
      </c>
      <c r="K1150" s="13">
        <v>499.85318381719219</v>
      </c>
      <c r="L1150" s="13">
        <v>504.5340396399784</v>
      </c>
      <c r="M1150" s="13">
        <v>504.5340396399784</v>
      </c>
      <c r="N1150" s="13">
        <v>509.09741141676909</v>
      </c>
      <c r="O1150" s="13">
        <v>509.09741141676909</v>
      </c>
      <c r="P1150" s="13">
        <v>509.09741141676909</v>
      </c>
      <c r="Q1150" s="14">
        <v>509.09741141676909</v>
      </c>
      <c r="R1150" s="14">
        <v>509.09741141676909</v>
      </c>
      <c r="S1150" s="14">
        <v>513.80550934520602</v>
      </c>
      <c r="T1150" s="14">
        <v>513.80550934520602</v>
      </c>
      <c r="U1150" s="5">
        <v>513.80550934520602</v>
      </c>
      <c r="V1150" s="5">
        <v>520.40214140051364</v>
      </c>
      <c r="W1150" s="5">
        <v>520.40214140051364</v>
      </c>
      <c r="X1150" s="5">
        <v>520.40214140051364</v>
      </c>
      <c r="Y1150" s="5">
        <v>523.36563120610867</v>
      </c>
      <c r="Z1150" s="5">
        <v>526.32912101170382</v>
      </c>
      <c r="AA1150" s="5">
        <v>526.32912101170382</v>
      </c>
      <c r="AB1150" s="5">
        <v>526.32912101170382</v>
      </c>
      <c r="AC1150" s="5">
        <v>527.89113288299404</v>
      </c>
    </row>
    <row r="1151" spans="1:29" s="5" customFormat="1">
      <c r="A1151" s="1" t="s">
        <v>524</v>
      </c>
      <c r="B1151" s="1" t="s">
        <v>551</v>
      </c>
      <c r="C1151" s="1"/>
      <c r="D1151" s="1"/>
      <c r="E1151" s="1"/>
      <c r="F1151" s="1">
        <v>33</v>
      </c>
      <c r="G1151" s="1" t="s">
        <v>838</v>
      </c>
      <c r="H1151" s="1" t="str">
        <f t="shared" si="18"/>
        <v>33연립다세대중위단위전세가격</v>
      </c>
      <c r="I1151" s="1" t="s">
        <v>874</v>
      </c>
      <c r="J1151" s="13">
        <v>541.2452039042131</v>
      </c>
      <c r="K1151" s="13">
        <v>541.2452039042131</v>
      </c>
      <c r="L1151" s="13">
        <v>541.2452039042131</v>
      </c>
      <c r="M1151" s="13">
        <v>548.14891846921796</v>
      </c>
      <c r="N1151" s="13">
        <v>548.14891846921796</v>
      </c>
      <c r="O1151" s="13">
        <v>548.14891846921796</v>
      </c>
      <c r="P1151" s="13">
        <v>548.14891846921796</v>
      </c>
      <c r="Q1151" s="14">
        <v>548.14891846921796</v>
      </c>
      <c r="R1151" s="14">
        <v>548.14891846921796</v>
      </c>
      <c r="S1151" s="14">
        <v>548.14891846921796</v>
      </c>
      <c r="T1151" s="14">
        <v>548.14891846921796</v>
      </c>
      <c r="U1151" s="5">
        <v>548.14891846921796</v>
      </c>
      <c r="V1151" s="5">
        <v>548.14891846921796</v>
      </c>
      <c r="W1151" s="5">
        <v>548.14891846921796</v>
      </c>
      <c r="X1151" s="5">
        <v>548.14891846921796</v>
      </c>
      <c r="Y1151" s="5">
        <v>553.93152085972918</v>
      </c>
      <c r="Z1151" s="5">
        <v>553.93152085972918</v>
      </c>
      <c r="AA1151" s="5">
        <v>553.93152085972918</v>
      </c>
      <c r="AB1151" s="5">
        <v>553.93152085972918</v>
      </c>
      <c r="AC1151" s="5">
        <v>552.5449429340498</v>
      </c>
    </row>
    <row r="1152" spans="1:29" s="5" customFormat="1">
      <c r="A1152" s="1" t="s">
        <v>524</v>
      </c>
      <c r="B1152" s="1" t="s">
        <v>552</v>
      </c>
      <c r="C1152" s="1"/>
      <c r="D1152" s="1"/>
      <c r="E1152" s="1"/>
      <c r="F1152" s="1">
        <v>34</v>
      </c>
      <c r="G1152" s="1" t="s">
        <v>838</v>
      </c>
      <c r="H1152" s="1" t="str">
        <f t="shared" si="18"/>
        <v>34연립다세대중위단위전세가격</v>
      </c>
      <c r="I1152" s="1" t="s">
        <v>874</v>
      </c>
      <c r="J1152" s="13">
        <v>563.09829193518112</v>
      </c>
      <c r="K1152" s="13">
        <v>563.09829193518112</v>
      </c>
      <c r="L1152" s="13">
        <v>563.79133087918285</v>
      </c>
      <c r="M1152" s="13">
        <v>563.79133087918285</v>
      </c>
      <c r="N1152" s="13">
        <v>563.79133087918285</v>
      </c>
      <c r="O1152" s="13">
        <v>563.79133087918285</v>
      </c>
      <c r="P1152" s="13">
        <v>563.79133087918285</v>
      </c>
      <c r="Q1152" s="14">
        <v>563.79133087918285</v>
      </c>
      <c r="R1152" s="14">
        <v>563.79133087918285</v>
      </c>
      <c r="S1152" s="14">
        <v>563.79133087918285</v>
      </c>
      <c r="T1152" s="14">
        <v>564.9717514124294</v>
      </c>
      <c r="U1152" s="5">
        <v>565.18462697814618</v>
      </c>
      <c r="V1152" s="5">
        <v>566.47556647556644</v>
      </c>
      <c r="W1152" s="5">
        <v>566.47556647556644</v>
      </c>
      <c r="X1152" s="5">
        <v>567.84056784056781</v>
      </c>
      <c r="Y1152" s="5">
        <v>568.34327934072178</v>
      </c>
      <c r="Z1152" s="5">
        <v>570.57057057057057</v>
      </c>
      <c r="AA1152" s="5">
        <v>571.18499573742542</v>
      </c>
      <c r="AB1152" s="5">
        <v>574.40791799222347</v>
      </c>
      <c r="AC1152" s="5">
        <v>574.40791799222347</v>
      </c>
    </row>
    <row r="1153" spans="1:29" s="5" customFormat="1">
      <c r="A1153" s="1" t="s">
        <v>524</v>
      </c>
      <c r="B1153" s="1" t="s">
        <v>553</v>
      </c>
      <c r="C1153" s="1"/>
      <c r="D1153" s="1"/>
      <c r="E1153" s="1"/>
      <c r="F1153" s="1">
        <v>35</v>
      </c>
      <c r="G1153" s="1" t="s">
        <v>838</v>
      </c>
      <c r="H1153" s="1" t="str">
        <f t="shared" si="18"/>
        <v>35연립다세대중위단위전세가격</v>
      </c>
      <c r="I1153" s="1" t="s">
        <v>874</v>
      </c>
      <c r="J1153" s="13">
        <v>418.71180170784282</v>
      </c>
      <c r="K1153" s="13">
        <v>418.71180170784282</v>
      </c>
      <c r="L1153" s="13">
        <v>419.41808740488193</v>
      </c>
      <c r="M1153" s="13">
        <v>418.71180170784282</v>
      </c>
      <c r="N1153" s="13">
        <v>418.71180170784282</v>
      </c>
      <c r="O1153" s="13">
        <v>418.71180170784282</v>
      </c>
      <c r="P1153" s="13">
        <v>418.71180170784282</v>
      </c>
      <c r="Q1153" s="14">
        <v>418.71180170784282</v>
      </c>
      <c r="R1153" s="14">
        <v>418.71180170784282</v>
      </c>
      <c r="S1153" s="14">
        <v>418.71180170784282</v>
      </c>
      <c r="T1153" s="14">
        <v>418.71180170784282</v>
      </c>
      <c r="U1153" s="5">
        <v>418.71180170784282</v>
      </c>
      <c r="V1153" s="5">
        <v>418.71180170784282</v>
      </c>
      <c r="W1153" s="5">
        <v>419.41808740488193</v>
      </c>
      <c r="X1153" s="5">
        <v>419.41808740488193</v>
      </c>
      <c r="Y1153" s="5">
        <v>419.22135004802374</v>
      </c>
      <c r="Z1153" s="5">
        <v>419.22135004802374</v>
      </c>
      <c r="AA1153" s="5">
        <v>419.58303362978046</v>
      </c>
      <c r="AB1153" s="5">
        <v>419.58303362978046</v>
      </c>
      <c r="AC1153" s="5">
        <v>419.58303362978046</v>
      </c>
    </row>
    <row r="1154" spans="1:29" s="5" customFormat="1">
      <c r="A1154" s="1" t="s">
        <v>524</v>
      </c>
      <c r="B1154" s="1" t="s">
        <v>554</v>
      </c>
      <c r="C1154" s="1"/>
      <c r="D1154" s="1"/>
      <c r="E1154" s="1"/>
      <c r="F1154" s="1">
        <v>36</v>
      </c>
      <c r="G1154" s="1" t="s">
        <v>838</v>
      </c>
      <c r="H1154" s="1" t="str">
        <f t="shared" si="18"/>
        <v>36연립다세대중위단위전세가격</v>
      </c>
      <c r="I1154" s="1" t="s">
        <v>874</v>
      </c>
      <c r="J1154" s="13">
        <v>409.41658137154559</v>
      </c>
      <c r="K1154" s="13">
        <v>409.41658137154559</v>
      </c>
      <c r="L1154" s="13">
        <v>423.4724742891712</v>
      </c>
      <c r="M1154" s="13">
        <v>423.4724742891712</v>
      </c>
      <c r="N1154" s="13">
        <v>429.00042900042894</v>
      </c>
      <c r="O1154" s="13">
        <v>434.6108257605689</v>
      </c>
      <c r="P1154" s="13">
        <v>434.6108257605689</v>
      </c>
      <c r="Q1154" s="14">
        <v>434.6108257605689</v>
      </c>
      <c r="R1154" s="14">
        <v>434.6108257605689</v>
      </c>
      <c r="S1154" s="14">
        <v>438.15301651499828</v>
      </c>
      <c r="T1154" s="14">
        <v>438.15301651499828</v>
      </c>
      <c r="U1154" s="5">
        <v>440.86348434174522</v>
      </c>
      <c r="V1154" s="5">
        <v>440.86348434174522</v>
      </c>
      <c r="W1154" s="5">
        <v>440.86348434174522</v>
      </c>
      <c r="X1154" s="5">
        <v>440.86348434174522</v>
      </c>
      <c r="Y1154" s="5">
        <v>447.78085078361647</v>
      </c>
      <c r="Z1154" s="5">
        <v>447.78085078361647</v>
      </c>
      <c r="AA1154" s="5">
        <v>447.78085078361647</v>
      </c>
      <c r="AB1154" s="5">
        <v>447.78085078361647</v>
      </c>
      <c r="AC1154" s="5">
        <v>447.78085078361647</v>
      </c>
    </row>
    <row r="1155" spans="1:29" s="5" customFormat="1">
      <c r="A1155" s="1" t="s">
        <v>524</v>
      </c>
      <c r="B1155" s="1" t="s">
        <v>555</v>
      </c>
      <c r="C1155" s="1"/>
      <c r="D1155" s="1"/>
      <c r="E1155" s="1"/>
      <c r="F1155" s="1">
        <v>37</v>
      </c>
      <c r="G1155" s="1" t="s">
        <v>838</v>
      </c>
      <c r="H1155" s="1" t="str">
        <f t="shared" si="18"/>
        <v>37연립다세대중위단위전세가격</v>
      </c>
      <c r="I1155" s="1" t="s">
        <v>874</v>
      </c>
      <c r="J1155" s="13">
        <v>631.69539106589036</v>
      </c>
      <c r="K1155" s="13">
        <v>631.69539106589036</v>
      </c>
      <c r="L1155" s="13">
        <v>632.62734523959125</v>
      </c>
      <c r="M1155" s="13">
        <v>636.12629555449666</v>
      </c>
      <c r="N1155" s="13">
        <v>636.12629555449666</v>
      </c>
      <c r="O1155" s="13">
        <v>636.12629555449666</v>
      </c>
      <c r="P1155" s="13">
        <v>636.12629555449666</v>
      </c>
      <c r="Q1155" s="14">
        <v>636.12629555449666</v>
      </c>
      <c r="R1155" s="14">
        <v>641.012154205255</v>
      </c>
      <c r="S1155" s="14">
        <v>641.012154205255</v>
      </c>
      <c r="T1155" s="14">
        <v>641.012154205255</v>
      </c>
      <c r="U1155" s="5">
        <v>648.55363233496848</v>
      </c>
      <c r="V1155" s="5">
        <v>648.55363233496848</v>
      </c>
      <c r="W1155" s="5">
        <v>648.55363233496848</v>
      </c>
      <c r="X1155" s="5">
        <v>659.63844527658853</v>
      </c>
      <c r="Y1155" s="5">
        <v>663.82815534865153</v>
      </c>
      <c r="Z1155" s="5">
        <v>663.82815534865153</v>
      </c>
      <c r="AA1155" s="5">
        <v>663.82815534865153</v>
      </c>
      <c r="AB1155" s="5">
        <v>676.56079476630475</v>
      </c>
      <c r="AC1155" s="5">
        <v>676.56079476630475</v>
      </c>
    </row>
    <row r="1156" spans="1:29" s="5" customFormat="1">
      <c r="A1156" s="1" t="s">
        <v>524</v>
      </c>
      <c r="B1156" s="1" t="s">
        <v>556</v>
      </c>
      <c r="C1156" s="1"/>
      <c r="D1156" s="1"/>
      <c r="E1156" s="1"/>
      <c r="F1156" s="1">
        <v>38</v>
      </c>
      <c r="G1156" s="1" t="s">
        <v>838</v>
      </c>
      <c r="H1156" s="1" t="str">
        <f t="shared" si="18"/>
        <v>38연립다세대중위단위전세가격</v>
      </c>
      <c r="I1156" s="1" t="s">
        <v>874</v>
      </c>
      <c r="J1156" s="13">
        <v>705.98208099664225</v>
      </c>
      <c r="K1156" s="13">
        <v>705.98208099664225</v>
      </c>
      <c r="L1156" s="13">
        <v>708.04089569471034</v>
      </c>
      <c r="M1156" s="13">
        <v>708.04089569471034</v>
      </c>
      <c r="N1156" s="13">
        <v>708.04089569471034</v>
      </c>
      <c r="O1156" s="13">
        <v>708.04089569471034</v>
      </c>
      <c r="P1156" s="13">
        <v>708.04089569471034</v>
      </c>
      <c r="Q1156" s="14">
        <v>702.14466927961598</v>
      </c>
      <c r="R1156" s="14">
        <v>702.21186160020557</v>
      </c>
      <c r="S1156" s="14">
        <v>708.10808801529993</v>
      </c>
      <c r="T1156" s="14">
        <v>710.59826784600432</v>
      </c>
      <c r="U1156" s="5">
        <v>710.59826784600432</v>
      </c>
      <c r="V1156" s="5">
        <v>710.59826784600432</v>
      </c>
      <c r="W1156" s="5">
        <v>714.997065082728</v>
      </c>
      <c r="X1156" s="5">
        <v>714.997065082728</v>
      </c>
      <c r="Y1156" s="5">
        <v>719.22961154689972</v>
      </c>
      <c r="Z1156" s="5">
        <v>729.52475993913026</v>
      </c>
      <c r="AA1156" s="5">
        <v>729.52475993913026</v>
      </c>
      <c r="AB1156" s="5">
        <v>729.52475993913026</v>
      </c>
      <c r="AC1156" s="5">
        <v>727.15706000710145</v>
      </c>
    </row>
    <row r="1157" spans="1:29" s="5" customFormat="1">
      <c r="A1157" s="1" t="s">
        <v>524</v>
      </c>
      <c r="B1157" s="1" t="s">
        <v>557</v>
      </c>
      <c r="C1157" s="1"/>
      <c r="D1157" s="1"/>
      <c r="E1157" s="1"/>
      <c r="F1157" s="1">
        <v>39</v>
      </c>
      <c r="G1157" s="1" t="s">
        <v>838</v>
      </c>
      <c r="H1157" s="1" t="str">
        <f t="shared" si="18"/>
        <v>39연립다세대중위단위전세가격</v>
      </c>
      <c r="I1157" s="1" t="s">
        <v>874</v>
      </c>
      <c r="J1157" s="13">
        <v>750.62552126772312</v>
      </c>
      <c r="K1157" s="13">
        <v>767.30608840700575</v>
      </c>
      <c r="L1157" s="13">
        <v>767.30608840700575</v>
      </c>
      <c r="M1157" s="13">
        <v>782.62570925454895</v>
      </c>
      <c r="N1157" s="13">
        <v>782.62570925454895</v>
      </c>
      <c r="O1157" s="13">
        <v>782.62570925454895</v>
      </c>
      <c r="P1157" s="13">
        <v>782.62570925454895</v>
      </c>
      <c r="Q1157" s="14">
        <v>782.62570925454895</v>
      </c>
      <c r="R1157" s="14">
        <v>782.62570925454895</v>
      </c>
      <c r="S1157" s="14">
        <v>782.62570925454895</v>
      </c>
      <c r="T1157" s="14">
        <v>782.62570925454895</v>
      </c>
      <c r="U1157" s="5">
        <v>782.62570925454895</v>
      </c>
      <c r="V1157" s="5">
        <v>782.62570925454895</v>
      </c>
      <c r="W1157" s="5">
        <v>782.62570925454895</v>
      </c>
      <c r="X1157" s="5">
        <v>782.62570925454895</v>
      </c>
      <c r="Y1157" s="5">
        <v>782.62570925454895</v>
      </c>
      <c r="Z1157" s="5">
        <v>782.62570925454895</v>
      </c>
      <c r="AA1157" s="5">
        <v>782.62570925454895</v>
      </c>
      <c r="AB1157" s="5">
        <v>782.62570925454895</v>
      </c>
      <c r="AC1157" s="5">
        <v>782.62570925454895</v>
      </c>
    </row>
    <row r="1158" spans="1:29" s="5" customFormat="1">
      <c r="A1158" s="1" t="s">
        <v>655</v>
      </c>
      <c r="B1158" s="1"/>
      <c r="C1158" s="1"/>
      <c r="D1158" s="1"/>
      <c r="E1158" s="1"/>
      <c r="F1158" s="1">
        <v>40</v>
      </c>
      <c r="G1158" s="1" t="s">
        <v>838</v>
      </c>
      <c r="H1158" s="1" t="str">
        <f t="shared" si="18"/>
        <v>40연립다세대중위단위전세가격</v>
      </c>
      <c r="I1158" s="1" t="s">
        <v>874</v>
      </c>
      <c r="J1158" s="13">
        <v>975.84592725541052</v>
      </c>
      <c r="K1158" s="13">
        <v>975.68243307122646</v>
      </c>
      <c r="L1158" s="13">
        <v>976.38896007661378</v>
      </c>
      <c r="M1158" s="13">
        <v>976.42058829383063</v>
      </c>
      <c r="N1158" s="13">
        <v>975.67538511207204</v>
      </c>
      <c r="O1158" s="13">
        <v>978.57099304583653</v>
      </c>
      <c r="P1158" s="13">
        <v>972.32697733995121</v>
      </c>
      <c r="Q1158" s="14">
        <v>971.95307854588191</v>
      </c>
      <c r="R1158" s="14">
        <v>972.52990892739683</v>
      </c>
      <c r="S1158" s="14">
        <v>973.43582748315805</v>
      </c>
      <c r="T1158" s="14">
        <v>975.58265880839269</v>
      </c>
      <c r="U1158" s="5">
        <v>978.29637202293111</v>
      </c>
      <c r="V1158" s="5">
        <v>978.93191101845593</v>
      </c>
      <c r="W1158" s="5">
        <v>978.89886972070394</v>
      </c>
      <c r="X1158" s="5">
        <v>981.07792171268329</v>
      </c>
      <c r="Y1158" s="5">
        <v>982.97347082615931</v>
      </c>
      <c r="Z1158" s="5">
        <v>983.29628547202663</v>
      </c>
      <c r="AA1158" s="5">
        <v>984.37600480279411</v>
      </c>
      <c r="AB1158" s="5">
        <v>984.27889502429787</v>
      </c>
      <c r="AC1158" s="5">
        <v>983.10011763074374</v>
      </c>
    </row>
    <row r="1159" spans="1:29" s="5" customFormat="1">
      <c r="A1159" s="1" t="s">
        <v>523</v>
      </c>
      <c r="B1159" s="1"/>
      <c r="C1159" s="1"/>
      <c r="D1159" s="1"/>
      <c r="E1159" s="1"/>
      <c r="F1159" s="1">
        <v>41</v>
      </c>
      <c r="G1159" s="1" t="s">
        <v>838</v>
      </c>
      <c r="H1159" s="1" t="str">
        <f t="shared" si="18"/>
        <v>41연립다세대중위단위전세가격</v>
      </c>
      <c r="I1159" s="1" t="s">
        <v>874</v>
      </c>
      <c r="J1159" s="13">
        <v>1040.7545493507262</v>
      </c>
      <c r="K1159" s="13">
        <v>1041.5656141734137</v>
      </c>
      <c r="L1159" s="13">
        <v>1041.6095516852347</v>
      </c>
      <c r="M1159" s="13">
        <v>1035.9278771936672</v>
      </c>
      <c r="N1159" s="13">
        <v>1037.5567352494709</v>
      </c>
      <c r="O1159" s="13">
        <v>1040.2499829905212</v>
      </c>
      <c r="P1159" s="13">
        <v>1042.3427392870237</v>
      </c>
      <c r="Q1159" s="14">
        <v>1042.0045599518196</v>
      </c>
      <c r="R1159" s="14">
        <v>1040.8244336235771</v>
      </c>
      <c r="S1159" s="14">
        <v>1045.5348321866331</v>
      </c>
      <c r="T1159" s="14">
        <v>1046.56908941191</v>
      </c>
      <c r="U1159" s="5">
        <v>1050.6130714206979</v>
      </c>
      <c r="V1159" s="5">
        <v>1054.9108943009719</v>
      </c>
      <c r="W1159" s="5">
        <v>1055.6838887364656</v>
      </c>
      <c r="X1159" s="5">
        <v>1058.6692537604515</v>
      </c>
      <c r="Y1159" s="5">
        <v>1059.5297227533808</v>
      </c>
      <c r="Z1159" s="5">
        <v>1061.7964151288481</v>
      </c>
      <c r="AA1159" s="5">
        <v>1062.7006970155051</v>
      </c>
      <c r="AB1159" s="5">
        <v>1064.3151606855583</v>
      </c>
      <c r="AC1159" s="5">
        <v>1066.7965961958821</v>
      </c>
    </row>
    <row r="1160" spans="1:29" s="5" customFormat="1">
      <c r="A1160" s="1" t="s">
        <v>516</v>
      </c>
      <c r="B1160" s="1"/>
      <c r="C1160" s="1"/>
      <c r="D1160" s="1"/>
      <c r="E1160" s="1"/>
      <c r="F1160" s="1">
        <v>1</v>
      </c>
      <c r="G1160" s="1" t="s">
        <v>839</v>
      </c>
      <c r="H1160" s="1" t="str">
        <f t="shared" si="18"/>
        <v>1단독주택중위단위매매가격</v>
      </c>
      <c r="I1160" s="1" t="s">
        <v>873</v>
      </c>
      <c r="J1160" s="13">
        <v>954.91037046933889</v>
      </c>
      <c r="K1160" s="13">
        <v>955.27610234894564</v>
      </c>
      <c r="L1160" s="13">
        <v>954.72269658322443</v>
      </c>
      <c r="M1160" s="13">
        <v>952.94181378416613</v>
      </c>
      <c r="N1160" s="13">
        <v>952.94416940712085</v>
      </c>
      <c r="O1160" s="13">
        <v>952.05184989578709</v>
      </c>
      <c r="P1160" s="13">
        <v>951.0249492488781</v>
      </c>
      <c r="Q1160" s="14">
        <v>950.62050123319841</v>
      </c>
      <c r="R1160" s="14">
        <v>949.441632337388</v>
      </c>
      <c r="S1160" s="14">
        <v>949.67684728151914</v>
      </c>
      <c r="T1160" s="14">
        <v>949.81201695675634</v>
      </c>
      <c r="U1160" s="5">
        <v>937.92561377624236</v>
      </c>
      <c r="V1160" s="5">
        <v>938.71427922320652</v>
      </c>
      <c r="W1160" s="5">
        <v>938.93593401540011</v>
      </c>
      <c r="X1160" s="5">
        <v>940.38923156426051</v>
      </c>
      <c r="Y1160" s="5">
        <v>941.63259945255038</v>
      </c>
      <c r="Z1160" s="5">
        <v>944.63057373806623</v>
      </c>
      <c r="AA1160" s="5">
        <v>944.18502045455023</v>
      </c>
      <c r="AB1160" s="5">
        <v>941.94764850089246</v>
      </c>
      <c r="AC1160" s="5">
        <v>939.70890048534932</v>
      </c>
    </row>
    <row r="1161" spans="1:29" s="5" customFormat="1">
      <c r="A1161" s="1" t="s">
        <v>521</v>
      </c>
      <c r="B1161" s="1"/>
      <c r="C1161" s="1"/>
      <c r="D1161" s="1"/>
      <c r="E1161" s="1"/>
      <c r="F1161" s="1">
        <v>2</v>
      </c>
      <c r="G1161" s="1" t="s">
        <v>839</v>
      </c>
      <c r="H1161" s="1" t="str">
        <f t="shared" si="18"/>
        <v>2단독주택중위단위매매가격</v>
      </c>
      <c r="I1161" s="1" t="s">
        <v>873</v>
      </c>
      <c r="J1161" s="13">
        <v>2492.9173939791149</v>
      </c>
      <c r="K1161" s="13">
        <v>2492.4923369851767</v>
      </c>
      <c r="L1161" s="13">
        <v>2490.5841892890116</v>
      </c>
      <c r="M1161" s="13">
        <v>2483.5604360266939</v>
      </c>
      <c r="N1161" s="13">
        <v>2478.8538485579747</v>
      </c>
      <c r="O1161" s="13">
        <v>2475.0579170129968</v>
      </c>
      <c r="P1161" s="13">
        <v>2468.1209298444055</v>
      </c>
      <c r="Q1161" s="14">
        <v>2463.883896765356</v>
      </c>
      <c r="R1161" s="14">
        <v>2460.0549179770205</v>
      </c>
      <c r="S1161" s="14">
        <v>2463.0018789867327</v>
      </c>
      <c r="T1161" s="14">
        <v>2463.0186036945529</v>
      </c>
      <c r="U1161" s="5">
        <v>2438.0717742764737</v>
      </c>
      <c r="V1161" s="5">
        <v>2441.9004299668291</v>
      </c>
      <c r="W1161" s="5">
        <v>2441.8976361928353</v>
      </c>
      <c r="X1161" s="5">
        <v>2445.9189804211264</v>
      </c>
      <c r="Y1161" s="5">
        <v>2450.0338570461813</v>
      </c>
      <c r="Z1161" s="5">
        <v>2454.7358108621011</v>
      </c>
      <c r="AA1161" s="5">
        <v>2451.7442777431056</v>
      </c>
      <c r="AB1161" s="5">
        <v>2445.2865948447129</v>
      </c>
      <c r="AC1161" s="5">
        <v>2436.2707530324678</v>
      </c>
    </row>
    <row r="1162" spans="1:29" s="5" customFormat="1">
      <c r="A1162" s="1" t="s">
        <v>1382</v>
      </c>
      <c r="B1162" s="1"/>
      <c r="C1162" s="1"/>
      <c r="D1162" s="1"/>
      <c r="E1162" s="1"/>
      <c r="F1162" s="1">
        <v>3</v>
      </c>
      <c r="G1162" s="1" t="s">
        <v>839</v>
      </c>
      <c r="H1162" s="1" t="str">
        <f t="shared" si="18"/>
        <v>3단독주택중위단위매매가격</v>
      </c>
      <c r="I1162" s="1" t="s">
        <v>873</v>
      </c>
      <c r="J1162" s="13">
        <v>445.1912060461745</v>
      </c>
      <c r="K1162" s="13">
        <v>445.81901751169778</v>
      </c>
      <c r="L1162" s="13">
        <v>445.7145940420516</v>
      </c>
      <c r="M1162" s="13">
        <v>445.67127908947379</v>
      </c>
      <c r="N1162" s="13">
        <v>447.23425082231279</v>
      </c>
      <c r="O1162" s="13">
        <v>447.30423296303553</v>
      </c>
      <c r="P1162" s="13">
        <v>448.23602581846575</v>
      </c>
      <c r="Q1162" s="14">
        <v>449.10175539379804</v>
      </c>
      <c r="R1162" s="14">
        <v>448.8011736445344</v>
      </c>
      <c r="S1162" s="14">
        <v>448.13767426711365</v>
      </c>
      <c r="T1162" s="14">
        <v>448.31209842487203</v>
      </c>
      <c r="U1162" s="5">
        <v>447.79988167216817</v>
      </c>
      <c r="V1162" s="5">
        <v>447.59532560321367</v>
      </c>
      <c r="W1162" s="5">
        <v>447.89031192850649</v>
      </c>
      <c r="X1162" s="5">
        <v>448.50458072671893</v>
      </c>
      <c r="Y1162" s="5">
        <v>448.812637119545</v>
      </c>
      <c r="Z1162" s="5">
        <v>451.25389274431808</v>
      </c>
      <c r="AA1162" s="5">
        <v>451.64015372793114</v>
      </c>
      <c r="AB1162" s="5">
        <v>450.78162806623135</v>
      </c>
      <c r="AC1162" s="5">
        <v>450.75707013625333</v>
      </c>
    </row>
    <row r="1163" spans="1:29" s="5" customFormat="1">
      <c r="A1163" s="1" t="s">
        <v>522</v>
      </c>
      <c r="B1163" s="1"/>
      <c r="C1163" s="1"/>
      <c r="D1163" s="1"/>
      <c r="E1163" s="1"/>
      <c r="F1163" s="1">
        <v>4</v>
      </c>
      <c r="G1163" s="1" t="s">
        <v>839</v>
      </c>
      <c r="H1163" s="1" t="str">
        <f t="shared" si="18"/>
        <v>4단독주택중위단위매매가격</v>
      </c>
      <c r="I1163" s="1" t="s">
        <v>873</v>
      </c>
      <c r="J1163" s="13">
        <v>828.17067782325967</v>
      </c>
      <c r="K1163" s="13">
        <v>828.1081020448712</v>
      </c>
      <c r="L1163" s="13">
        <v>827.62516781280874</v>
      </c>
      <c r="M1163" s="13">
        <v>827.42484624304245</v>
      </c>
      <c r="N1163" s="13">
        <v>828.36567192819086</v>
      </c>
      <c r="O1163" s="13">
        <v>828.47702000444121</v>
      </c>
      <c r="P1163" s="13">
        <v>828.81045688004872</v>
      </c>
      <c r="Q1163" s="14">
        <v>829.57449779044452</v>
      </c>
      <c r="R1163" s="14">
        <v>829.36570139922912</v>
      </c>
      <c r="S1163" s="14">
        <v>829.57740258719173</v>
      </c>
      <c r="T1163" s="14">
        <v>829.57740258719173</v>
      </c>
      <c r="U1163" s="5">
        <v>829.06559144763867</v>
      </c>
      <c r="V1163" s="5">
        <v>829.50315807864638</v>
      </c>
      <c r="W1163" s="5">
        <v>830.88432271990666</v>
      </c>
      <c r="X1163" s="5">
        <v>831.20276820912318</v>
      </c>
      <c r="Y1163" s="5">
        <v>827.61998775812901</v>
      </c>
      <c r="Z1163" s="5">
        <v>828.84704775245541</v>
      </c>
      <c r="AA1163" s="5">
        <v>830.17010600616663</v>
      </c>
      <c r="AB1163" s="5">
        <v>829.13222121269234</v>
      </c>
      <c r="AC1163" s="5">
        <v>828.72937186813056</v>
      </c>
    </row>
    <row r="1164" spans="1:29" s="5" customFormat="1">
      <c r="A1164" s="1" t="s">
        <v>853</v>
      </c>
      <c r="B1164" s="1"/>
      <c r="C1164" s="1"/>
      <c r="D1164" s="1"/>
      <c r="E1164" s="1"/>
      <c r="F1164" s="1">
        <v>5</v>
      </c>
      <c r="G1164" s="1" t="s">
        <v>839</v>
      </c>
      <c r="H1164" s="1" t="str">
        <f t="shared" si="18"/>
        <v>5단독주택중위단위매매가격</v>
      </c>
      <c r="I1164" s="1" t="s">
        <v>873</v>
      </c>
      <c r="J1164" s="13">
        <v>339.5349097999304</v>
      </c>
      <c r="K1164" s="13">
        <v>340.35318515331943</v>
      </c>
      <c r="L1164" s="13">
        <v>340.35318515331943</v>
      </c>
      <c r="M1164" s="13">
        <v>340.35318515331943</v>
      </c>
      <c r="N1164" s="13">
        <v>342.08779440714142</v>
      </c>
      <c r="O1164" s="13">
        <v>342.14636452225795</v>
      </c>
      <c r="P1164" s="13">
        <v>343.24323169974389</v>
      </c>
      <c r="Q1164" s="14">
        <v>344.13701512260371</v>
      </c>
      <c r="R1164" s="14">
        <v>343.81111164803718</v>
      </c>
      <c r="S1164" s="14">
        <v>342.90616212243486</v>
      </c>
      <c r="T1164" s="14">
        <v>343.12870638020576</v>
      </c>
      <c r="U1164" s="5">
        <v>344.13727211603128</v>
      </c>
      <c r="V1164" s="5">
        <v>343.75573133178028</v>
      </c>
      <c r="W1164" s="5">
        <v>343.75573133178028</v>
      </c>
      <c r="X1164" s="5">
        <v>344.45509856763078</v>
      </c>
      <c r="Y1164" s="5">
        <v>345.82918434844692</v>
      </c>
      <c r="Z1164" s="5">
        <v>348.61000512889916</v>
      </c>
      <c r="AA1164" s="5">
        <v>348.74275212264263</v>
      </c>
      <c r="AB1164" s="5">
        <v>347.91821952460612</v>
      </c>
      <c r="AC1164" s="5">
        <v>347.99693422082822</v>
      </c>
    </row>
    <row r="1165" spans="1:29" s="5" customFormat="1">
      <c r="A1165" s="1" t="s">
        <v>524</v>
      </c>
      <c r="B1165" s="1" t="s">
        <v>525</v>
      </c>
      <c r="C1165" s="1"/>
      <c r="D1165" s="1"/>
      <c r="E1165" s="1"/>
      <c r="F1165" s="1">
        <v>6</v>
      </c>
      <c r="G1165" s="1" t="s">
        <v>839</v>
      </c>
      <c r="H1165" s="1" t="str">
        <f t="shared" si="18"/>
        <v>6단독주택중위단위매매가격</v>
      </c>
      <c r="I1165" s="1" t="s">
        <v>873</v>
      </c>
      <c r="J1165" s="13">
        <v>4267.4073143398809</v>
      </c>
      <c r="K1165" s="13">
        <v>4266.3544991720046</v>
      </c>
      <c r="L1165" s="13">
        <v>4265.1855847141424</v>
      </c>
      <c r="M1165" s="13">
        <v>4249.5356721415874</v>
      </c>
      <c r="N1165" s="13">
        <v>4238.9013874084467</v>
      </c>
      <c r="O1165" s="13">
        <v>4230.613462541819</v>
      </c>
      <c r="P1165" s="13">
        <v>4224.472508444851</v>
      </c>
      <c r="Q1165" s="14">
        <v>4215.3526944172427</v>
      </c>
      <c r="R1165" s="14">
        <v>4206.1456722643989</v>
      </c>
      <c r="S1165" s="14">
        <v>4216.543023546561</v>
      </c>
      <c r="T1165" s="14">
        <v>4218.6481317115176</v>
      </c>
      <c r="U1165" s="5">
        <v>4208.5646921176849</v>
      </c>
      <c r="V1165" s="5">
        <v>4218.4091959974176</v>
      </c>
      <c r="W1165" s="5">
        <v>4220.8172440114431</v>
      </c>
      <c r="X1165" s="5">
        <v>4232.342696333586</v>
      </c>
      <c r="Y1165" s="5">
        <v>4241.3044121589764</v>
      </c>
      <c r="Z1165" s="5">
        <v>4256.3676267554338</v>
      </c>
      <c r="AA1165" s="5">
        <v>4247.9902003818306</v>
      </c>
      <c r="AB1165" s="5">
        <v>4234.0971038949356</v>
      </c>
      <c r="AC1165" s="5">
        <v>4216.4279983003544</v>
      </c>
    </row>
    <row r="1166" spans="1:29" s="5" customFormat="1">
      <c r="A1166" s="1" t="s">
        <v>524</v>
      </c>
      <c r="B1166" s="1" t="s">
        <v>525</v>
      </c>
      <c r="C1166" s="1" t="s">
        <v>526</v>
      </c>
      <c r="D1166" s="1"/>
      <c r="E1166" s="1"/>
      <c r="F1166" s="1">
        <v>7</v>
      </c>
      <c r="G1166" s="1" t="s">
        <v>839</v>
      </c>
      <c r="H1166" s="1" t="str">
        <f t="shared" si="18"/>
        <v>7단독주택중위단위매매가격</v>
      </c>
      <c r="I1166" s="1" t="s">
        <v>873</v>
      </c>
      <c r="J1166" s="13">
        <v>4238.0078209884641</v>
      </c>
      <c r="K1166" s="13">
        <v>4238.0078209884641</v>
      </c>
      <c r="L1166" s="13">
        <v>4236.0857522458064</v>
      </c>
      <c r="M1166" s="13">
        <v>4233.3150117195755</v>
      </c>
      <c r="N1166" s="13">
        <v>4221.7706538822758</v>
      </c>
      <c r="O1166" s="13">
        <v>4221.7706538822758</v>
      </c>
      <c r="P1166" s="13">
        <v>4218.9549568487873</v>
      </c>
      <c r="Q1166" s="14">
        <v>4205.777494732064</v>
      </c>
      <c r="R1166" s="14">
        <v>4179.6241769501485</v>
      </c>
      <c r="S1166" s="14">
        <v>4178.1426563295072</v>
      </c>
      <c r="T1166" s="14">
        <v>4171.6655479160481</v>
      </c>
      <c r="U1166" s="5">
        <v>4166.2464153411665</v>
      </c>
      <c r="V1166" s="5">
        <v>4166.2464153411665</v>
      </c>
      <c r="W1166" s="5">
        <v>4166.2464153411665</v>
      </c>
      <c r="X1166" s="5">
        <v>4180.8551412300285</v>
      </c>
      <c r="Y1166" s="5">
        <v>4180.8489946767349</v>
      </c>
      <c r="Z1166" s="5">
        <v>4190.9000535135738</v>
      </c>
      <c r="AA1166" s="5">
        <v>4177.0917459250531</v>
      </c>
      <c r="AB1166" s="5">
        <v>4154.1920938012772</v>
      </c>
      <c r="AC1166" s="5">
        <v>4125.0685379520937</v>
      </c>
    </row>
    <row r="1167" spans="1:29" s="5" customFormat="1">
      <c r="A1167" s="1" t="s">
        <v>524</v>
      </c>
      <c r="B1167" s="1" t="s">
        <v>525</v>
      </c>
      <c r="C1167" s="1" t="s">
        <v>527</v>
      </c>
      <c r="D1167" s="1"/>
      <c r="E1167" s="1"/>
      <c r="F1167" s="1">
        <v>8</v>
      </c>
      <c r="G1167" s="1" t="s">
        <v>839</v>
      </c>
      <c r="H1167" s="1" t="str">
        <f t="shared" si="18"/>
        <v>8단독주택중위단위매매가격</v>
      </c>
      <c r="I1167" s="1" t="s">
        <v>873</v>
      </c>
      <c r="J1167" s="13">
        <v>4927.9538904899127</v>
      </c>
      <c r="K1167" s="13">
        <v>4927.9538904899127</v>
      </c>
      <c r="L1167" s="13">
        <v>4927.9538904899127</v>
      </c>
      <c r="M1167" s="13">
        <v>4927.9538904899127</v>
      </c>
      <c r="N1167" s="13">
        <v>4927.9538904899127</v>
      </c>
      <c r="O1167" s="13">
        <v>4927.9538904899127</v>
      </c>
      <c r="P1167" s="13">
        <v>4927.9538904899127</v>
      </c>
      <c r="Q1167" s="14">
        <v>4927.9538904899127</v>
      </c>
      <c r="R1167" s="14">
        <v>4927.9538904899127</v>
      </c>
      <c r="S1167" s="14">
        <v>4927.9538904899127</v>
      </c>
      <c r="T1167" s="14">
        <v>4899.1354466858784</v>
      </c>
      <c r="U1167" s="5">
        <v>4899.1354466858784</v>
      </c>
      <c r="V1167" s="5">
        <v>4899.1354466858784</v>
      </c>
      <c r="W1167" s="5">
        <v>4899.1354466858784</v>
      </c>
      <c r="X1167" s="5">
        <v>4884.7262247838617</v>
      </c>
      <c r="Y1167" s="5">
        <v>4884.7262247838617</v>
      </c>
      <c r="Z1167" s="5">
        <v>4884.7262247838617</v>
      </c>
      <c r="AA1167" s="5">
        <v>4884.7262247838617</v>
      </c>
      <c r="AB1167" s="5">
        <v>4884.7262247838617</v>
      </c>
      <c r="AC1167" s="5">
        <v>4884.7262247838617</v>
      </c>
    </row>
    <row r="1168" spans="1:29" s="5" customFormat="1">
      <c r="A1168" s="1" t="s">
        <v>524</v>
      </c>
      <c r="B1168" s="1" t="s">
        <v>525</v>
      </c>
      <c r="C1168" s="1" t="s">
        <v>528</v>
      </c>
      <c r="D1168" s="1"/>
      <c r="E1168" s="1"/>
      <c r="F1168" s="1">
        <v>9</v>
      </c>
      <c r="G1168" s="1" t="s">
        <v>839</v>
      </c>
      <c r="H1168" s="1" t="str">
        <f t="shared" si="18"/>
        <v>9단독주택중위단위매매가격</v>
      </c>
      <c r="I1168" s="1" t="s">
        <v>873</v>
      </c>
      <c r="J1168" s="13">
        <v>3928.2225617519734</v>
      </c>
      <c r="K1168" s="13">
        <v>3928.2225617519734</v>
      </c>
      <c r="L1168" s="13">
        <v>3925.0912486206603</v>
      </c>
      <c r="M1168" s="13">
        <v>3920.5773329626541</v>
      </c>
      <c r="N1168" s="13">
        <v>3901.7699935131131</v>
      </c>
      <c r="O1168" s="13">
        <v>3901.7699935131131</v>
      </c>
      <c r="P1168" s="13">
        <v>3897.1828375498098</v>
      </c>
      <c r="Q1168" s="14">
        <v>3875.7149476415534</v>
      </c>
      <c r="R1168" s="14">
        <v>3875.7149476415534</v>
      </c>
      <c r="S1168" s="14">
        <v>3875.7149476415534</v>
      </c>
      <c r="T1168" s="14">
        <v>3875.7149476415534</v>
      </c>
      <c r="U1168" s="5">
        <v>3864.6093967194884</v>
      </c>
      <c r="V1168" s="5">
        <v>3864.6093967194884</v>
      </c>
      <c r="W1168" s="5">
        <v>3864.6093967194884</v>
      </c>
      <c r="X1168" s="5">
        <v>3864.6093967194884</v>
      </c>
      <c r="Y1168" s="5">
        <v>3864.6093967194884</v>
      </c>
      <c r="Z1168" s="5">
        <v>3880.8911660254512</v>
      </c>
      <c r="AA1168" s="5">
        <v>3864.7666177908113</v>
      </c>
      <c r="AB1168" s="5">
        <v>3840.7258064516127</v>
      </c>
      <c r="AC1168" s="5">
        <v>3793.5483870967741</v>
      </c>
    </row>
    <row r="1169" spans="1:29" s="5" customFormat="1">
      <c r="A1169" s="1" t="s">
        <v>524</v>
      </c>
      <c r="B1169" s="1" t="s">
        <v>525</v>
      </c>
      <c r="C1169" s="1" t="s">
        <v>529</v>
      </c>
      <c r="D1169" s="1"/>
      <c r="E1169" s="1"/>
      <c r="F1169" s="1">
        <v>10</v>
      </c>
      <c r="G1169" s="1" t="s">
        <v>839</v>
      </c>
      <c r="H1169" s="1" t="str">
        <f t="shared" si="18"/>
        <v>10단독주택중위단위매매가격</v>
      </c>
      <c r="I1169" s="1" t="s">
        <v>873</v>
      </c>
      <c r="J1169" s="13">
        <v>4605.2631578947367</v>
      </c>
      <c r="K1169" s="13">
        <v>4605.2631578947367</v>
      </c>
      <c r="L1169" s="13">
        <v>4605.2631578947367</v>
      </c>
      <c r="M1169" s="13">
        <v>4605.2631578947367</v>
      </c>
      <c r="N1169" s="13">
        <v>4605.2631578947367</v>
      </c>
      <c r="O1169" s="13">
        <v>4605.2631578947367</v>
      </c>
      <c r="P1169" s="13">
        <v>4605.2631578947367</v>
      </c>
      <c r="Q1169" s="14">
        <v>4605.2631578947367</v>
      </c>
      <c r="R1169" s="14">
        <v>4494.6386946386947</v>
      </c>
      <c r="S1169" s="14">
        <v>4488.3720930232557</v>
      </c>
      <c r="T1169" s="14">
        <v>4479.2306394465995</v>
      </c>
      <c r="U1169" s="5">
        <v>4490.4458598726114</v>
      </c>
      <c r="V1169" s="5">
        <v>4490.4458598726114</v>
      </c>
      <c r="W1169" s="5">
        <v>4490.4458598726114</v>
      </c>
      <c r="X1169" s="5">
        <v>4563.2798573975042</v>
      </c>
      <c r="Y1169" s="5">
        <v>4563.2798573975042</v>
      </c>
      <c r="Z1169" s="5">
        <v>4563.2798573975042</v>
      </c>
      <c r="AA1169" s="5">
        <v>4546.5686274509808</v>
      </c>
      <c r="AB1169" s="5">
        <v>4511.6279069767443</v>
      </c>
      <c r="AC1169" s="5">
        <v>4511.6279069767443</v>
      </c>
    </row>
    <row r="1170" spans="1:29" s="5" customFormat="1">
      <c r="A1170" s="1" t="s">
        <v>524</v>
      </c>
      <c r="B1170" s="1" t="s">
        <v>525</v>
      </c>
      <c r="C1170" s="1" t="s">
        <v>530</v>
      </c>
      <c r="D1170" s="1"/>
      <c r="E1170" s="1"/>
      <c r="F1170" s="1">
        <v>11</v>
      </c>
      <c r="G1170" s="1" t="s">
        <v>839</v>
      </c>
      <c r="H1170" s="1" t="str">
        <f t="shared" si="18"/>
        <v>11단독주택중위단위매매가격</v>
      </c>
      <c r="I1170" s="1" t="s">
        <v>873</v>
      </c>
      <c r="J1170" s="13">
        <v>4313.036069996022</v>
      </c>
      <c r="K1170" s="13">
        <v>4310.3492591169979</v>
      </c>
      <c r="L1170" s="13">
        <v>4310.3492591169979</v>
      </c>
      <c r="M1170" s="13">
        <v>4274.7105464882407</v>
      </c>
      <c r="N1170" s="13">
        <v>4265.4887181808817</v>
      </c>
      <c r="O1170" s="13">
        <v>4244.3377247533272</v>
      </c>
      <c r="P1170" s="13">
        <v>4233.0358877720937</v>
      </c>
      <c r="Q1170" s="14">
        <v>4230.2136459843805</v>
      </c>
      <c r="R1170" s="14">
        <v>4247.3077023328888</v>
      </c>
      <c r="S1170" s="14">
        <v>4276.1413626032645</v>
      </c>
      <c r="T1170" s="14">
        <v>4291.5662874930786</v>
      </c>
      <c r="U1170" s="5">
        <v>4273.8431501021505</v>
      </c>
      <c r="V1170" s="5">
        <v>4298.8733865268287</v>
      </c>
      <c r="W1170" s="5">
        <v>4304.9959917743245</v>
      </c>
      <c r="X1170" s="5">
        <v>4311.7653113020542</v>
      </c>
      <c r="Y1170" s="5">
        <v>4334.5601452160117</v>
      </c>
      <c r="Z1170" s="5">
        <v>4357.35487965015</v>
      </c>
      <c r="AA1170" s="5">
        <v>4357.35487965015</v>
      </c>
      <c r="AB1170" s="5">
        <v>4357.35487965015</v>
      </c>
      <c r="AC1170" s="5">
        <v>4357.35487965015</v>
      </c>
    </row>
    <row r="1171" spans="1:29" s="5" customFormat="1">
      <c r="A1171" s="1" t="s">
        <v>524</v>
      </c>
      <c r="B1171" s="1" t="s">
        <v>525</v>
      </c>
      <c r="C1171" s="1" t="s">
        <v>531</v>
      </c>
      <c r="D1171" s="1"/>
      <c r="E1171" s="1"/>
      <c r="F1171" s="1">
        <v>12</v>
      </c>
      <c r="G1171" s="1" t="s">
        <v>839</v>
      </c>
      <c r="H1171" s="1" t="str">
        <f t="shared" si="18"/>
        <v>12단독주택중위단위매매가격</v>
      </c>
      <c r="I1171" s="1" t="s">
        <v>873</v>
      </c>
      <c r="J1171" s="13">
        <v>4225.0704045058883</v>
      </c>
      <c r="K1171" s="13">
        <v>4221.3501664106498</v>
      </c>
      <c r="L1171" s="13">
        <v>4221.3501664106498</v>
      </c>
      <c r="M1171" s="13">
        <v>4221.3501664106498</v>
      </c>
      <c r="N1171" s="13">
        <v>4208.5813492063489</v>
      </c>
      <c r="O1171" s="13">
        <v>4208.5813492063489</v>
      </c>
      <c r="P1171" s="13">
        <v>4208.5813492063489</v>
      </c>
      <c r="Q1171" s="14">
        <v>4208.5813492063489</v>
      </c>
      <c r="R1171" s="14">
        <v>4232.2502870264061</v>
      </c>
      <c r="S1171" s="14">
        <v>4274.4755244755243</v>
      </c>
      <c r="T1171" s="14">
        <v>4295.833333333333</v>
      </c>
      <c r="U1171" s="5">
        <v>4287.878787878788</v>
      </c>
      <c r="V1171" s="5">
        <v>4312.3984322722499</v>
      </c>
      <c r="W1171" s="5">
        <v>4312.3984322722499</v>
      </c>
      <c r="X1171" s="5">
        <v>4321.7665615141959</v>
      </c>
      <c r="Y1171" s="5">
        <v>4353.3123028391165</v>
      </c>
      <c r="Z1171" s="5">
        <v>4384.8580441640379</v>
      </c>
      <c r="AA1171" s="5">
        <v>4384.8580441640379</v>
      </c>
      <c r="AB1171" s="5">
        <v>4384.8580441640379</v>
      </c>
      <c r="AC1171" s="5">
        <v>4384.8580441640379</v>
      </c>
    </row>
    <row r="1172" spans="1:29" s="5" customFormat="1">
      <c r="A1172" s="1" t="s">
        <v>524</v>
      </c>
      <c r="B1172" s="1" t="s">
        <v>525</v>
      </c>
      <c r="C1172" s="1" t="s">
        <v>532</v>
      </c>
      <c r="D1172" s="1"/>
      <c r="E1172" s="1"/>
      <c r="F1172" s="1">
        <v>13</v>
      </c>
      <c r="G1172" s="1" t="s">
        <v>839</v>
      </c>
      <c r="H1172" s="1" t="str">
        <f t="shared" si="18"/>
        <v>13단독주택중위단위매매가격</v>
      </c>
      <c r="I1172" s="1" t="s">
        <v>873</v>
      </c>
      <c r="J1172" s="13">
        <v>4541.7382981851351</v>
      </c>
      <c r="K1172" s="13">
        <v>4541.7382981851351</v>
      </c>
      <c r="L1172" s="13">
        <v>4541.7382981851351</v>
      </c>
      <c r="M1172" s="13">
        <v>4413.4423772856981</v>
      </c>
      <c r="N1172" s="13">
        <v>4413.4423772856981</v>
      </c>
      <c r="O1172" s="13">
        <v>4337.3008452389859</v>
      </c>
      <c r="P1172" s="13">
        <v>4296.6153244552588</v>
      </c>
      <c r="Q1172" s="14">
        <v>4286.4555267956939</v>
      </c>
      <c r="R1172" s="14">
        <v>4286.4555267956939</v>
      </c>
      <c r="S1172" s="14">
        <v>4280.472380728278</v>
      </c>
      <c r="T1172" s="14">
        <v>4280.472380728278</v>
      </c>
      <c r="U1172" s="5">
        <v>4237.28344495489</v>
      </c>
      <c r="V1172" s="5">
        <v>4263.6436597110751</v>
      </c>
      <c r="W1172" s="5">
        <v>4285.7142857142853</v>
      </c>
      <c r="X1172" s="5">
        <v>4285.7142857142853</v>
      </c>
      <c r="Y1172" s="5">
        <v>4285.7142857142853</v>
      </c>
      <c r="Z1172" s="5">
        <v>4285.7142857142853</v>
      </c>
      <c r="AA1172" s="5">
        <v>4285.7142857142853</v>
      </c>
      <c r="AB1172" s="5">
        <v>4285.7142857142853</v>
      </c>
      <c r="AC1172" s="5">
        <v>4285.7142857142853</v>
      </c>
    </row>
    <row r="1173" spans="1:29" s="5" customFormat="1">
      <c r="A1173" s="1" t="s">
        <v>524</v>
      </c>
      <c r="B1173" s="1" t="s">
        <v>533</v>
      </c>
      <c r="C1173" s="1"/>
      <c r="D1173" s="1"/>
      <c r="E1173" s="1"/>
      <c r="F1173" s="1">
        <v>14</v>
      </c>
      <c r="G1173" s="1" t="s">
        <v>839</v>
      </c>
      <c r="H1173" s="1" t="str">
        <f t="shared" si="18"/>
        <v>14단독주택중위단위매매가격</v>
      </c>
      <c r="I1173" s="1" t="s">
        <v>873</v>
      </c>
      <c r="J1173" s="13">
        <v>1249.420056519537</v>
      </c>
      <c r="K1173" s="13">
        <v>1249.420056519537</v>
      </c>
      <c r="L1173" s="13">
        <v>1249.421663682705</v>
      </c>
      <c r="M1173" s="13">
        <v>1247.9771538932882</v>
      </c>
      <c r="N1173" s="13">
        <v>1247.1310201276931</v>
      </c>
      <c r="O1173" s="13">
        <v>1246.2098328828406</v>
      </c>
      <c r="P1173" s="13">
        <v>1239.0768890331919</v>
      </c>
      <c r="Q1173" s="14">
        <v>1238.632860215974</v>
      </c>
      <c r="R1173" s="14">
        <v>1238.4039166342523</v>
      </c>
      <c r="S1173" s="14">
        <v>1236.5533641983557</v>
      </c>
      <c r="T1173" s="14">
        <v>1234.8470840194248</v>
      </c>
      <c r="U1173" s="5">
        <v>1231.9038782324305</v>
      </c>
      <c r="V1173" s="5">
        <v>1232.1717354350092</v>
      </c>
      <c r="W1173" s="5">
        <v>1230.2304854262572</v>
      </c>
      <c r="X1173" s="5">
        <v>1230.8801891053381</v>
      </c>
      <c r="Y1173" s="5">
        <v>1234.4621482098148</v>
      </c>
      <c r="Z1173" s="5">
        <v>1231.8668336923299</v>
      </c>
      <c r="AA1173" s="5">
        <v>1232.5484641932885</v>
      </c>
      <c r="AB1173" s="5">
        <v>1230.397228911942</v>
      </c>
      <c r="AC1173" s="5">
        <v>1226.3598451028433</v>
      </c>
    </row>
    <row r="1174" spans="1:29" s="5" customFormat="1">
      <c r="A1174" s="1" t="s">
        <v>524</v>
      </c>
      <c r="B1174" s="1" t="s">
        <v>533</v>
      </c>
      <c r="C1174" s="1" t="s">
        <v>534</v>
      </c>
      <c r="D1174" s="1"/>
      <c r="E1174" s="1"/>
      <c r="F1174" s="1">
        <v>15</v>
      </c>
      <c r="G1174" s="1" t="s">
        <v>839</v>
      </c>
      <c r="H1174" s="1" t="str">
        <f t="shared" si="18"/>
        <v>15단독주택중위단위매매가격</v>
      </c>
      <c r="I1174" s="1" t="s">
        <v>873</v>
      </c>
      <c r="J1174" s="13">
        <v>3407.9348931841305</v>
      </c>
      <c r="K1174" s="13">
        <v>3407.9348931841305</v>
      </c>
      <c r="L1174" s="13">
        <v>3407.9348931841305</v>
      </c>
      <c r="M1174" s="13">
        <v>3407.9348931841305</v>
      </c>
      <c r="N1174" s="13">
        <v>3407.9348931841305</v>
      </c>
      <c r="O1174" s="13">
        <v>3407.9348931841305</v>
      </c>
      <c r="P1174" s="13">
        <v>3413.0213631739575</v>
      </c>
      <c r="Q1174" s="14">
        <v>3413.0213631739575</v>
      </c>
      <c r="R1174" s="14">
        <v>3413.0213631739575</v>
      </c>
      <c r="S1174" s="14">
        <v>3402.8484231943035</v>
      </c>
      <c r="T1174" s="14">
        <v>3402.8484231943035</v>
      </c>
      <c r="U1174" s="5">
        <v>3402.8484231943035</v>
      </c>
      <c r="V1174" s="5">
        <v>3402.8484231943035</v>
      </c>
      <c r="W1174" s="5">
        <v>3402.8484231943035</v>
      </c>
      <c r="X1174" s="5">
        <v>3402.8484231943035</v>
      </c>
      <c r="Y1174" s="5">
        <v>3429.268292682927</v>
      </c>
      <c r="Z1174" s="5">
        <v>3429.268292682927</v>
      </c>
      <c r="AA1174" s="5">
        <v>3463.4146341463415</v>
      </c>
      <c r="AB1174" s="5">
        <v>3440.2852049910871</v>
      </c>
      <c r="AC1174" s="5">
        <v>3440.2852049910871</v>
      </c>
    </row>
    <row r="1175" spans="1:29" s="5" customFormat="1">
      <c r="A1175" s="1" t="s">
        <v>524</v>
      </c>
      <c r="B1175" s="1" t="s">
        <v>533</v>
      </c>
      <c r="C1175" s="1" t="s">
        <v>535</v>
      </c>
      <c r="D1175" s="1"/>
      <c r="E1175" s="1"/>
      <c r="F1175" s="1">
        <v>16</v>
      </c>
      <c r="G1175" s="1" t="s">
        <v>839</v>
      </c>
      <c r="H1175" s="1" t="str">
        <f t="shared" si="18"/>
        <v>16단독주택중위단위매매가격</v>
      </c>
      <c r="I1175" s="1" t="s">
        <v>873</v>
      </c>
      <c r="J1175" s="13">
        <v>1092.6562062974942</v>
      </c>
      <c r="K1175" s="13">
        <v>1092.6562062974942</v>
      </c>
      <c r="L1175" s="13">
        <v>1092.6658774773782</v>
      </c>
      <c r="M1175" s="13">
        <v>1092.6658774773782</v>
      </c>
      <c r="N1175" s="13">
        <v>1087.5742277828772</v>
      </c>
      <c r="O1175" s="13">
        <v>1087.5742277828772</v>
      </c>
      <c r="P1175" s="13">
        <v>1087.5742277828772</v>
      </c>
      <c r="Q1175" s="14">
        <v>1086.7586249459978</v>
      </c>
      <c r="R1175" s="14">
        <v>1084.6632026378093</v>
      </c>
      <c r="S1175" s="14">
        <v>1084.6632026378093</v>
      </c>
      <c r="T1175" s="14">
        <v>1084.6632026378093</v>
      </c>
      <c r="U1175" s="5">
        <v>1079.7251887948253</v>
      </c>
      <c r="V1175" s="5">
        <v>1086.8534983671266</v>
      </c>
      <c r="W1175" s="5">
        <v>1086.8534983671266</v>
      </c>
      <c r="X1175" s="5">
        <v>1084.2745170647411</v>
      </c>
      <c r="Y1175" s="5">
        <v>1089.3661667592421</v>
      </c>
      <c r="Z1175" s="5">
        <v>1076.2779329174623</v>
      </c>
      <c r="AA1175" s="5">
        <v>1055.8241994412208</v>
      </c>
      <c r="AB1175" s="5">
        <v>1055.8241994412208</v>
      </c>
      <c r="AC1175" s="5">
        <v>1045.7231893402106</v>
      </c>
    </row>
    <row r="1176" spans="1:29" s="5" customFormat="1">
      <c r="A1176" s="1" t="s">
        <v>524</v>
      </c>
      <c r="B1176" s="1" t="s">
        <v>533</v>
      </c>
      <c r="C1176" s="1" t="s">
        <v>536</v>
      </c>
      <c r="D1176" s="1"/>
      <c r="E1176" s="1"/>
      <c r="F1176" s="1">
        <v>17</v>
      </c>
      <c r="G1176" s="1" t="s">
        <v>839</v>
      </c>
      <c r="H1176" s="1" t="str">
        <f t="shared" si="18"/>
        <v>17단독주택중위단위매매가격</v>
      </c>
      <c r="I1176" s="1" t="s">
        <v>873</v>
      </c>
      <c r="J1176" s="13">
        <v>848.70848708487085</v>
      </c>
      <c r="K1176" s="13">
        <v>848.70848708487085</v>
      </c>
      <c r="L1176" s="13">
        <v>848.70848708487085</v>
      </c>
      <c r="M1176" s="13">
        <v>848.70848708487085</v>
      </c>
      <c r="N1176" s="13">
        <v>848.70848708487085</v>
      </c>
      <c r="O1176" s="13">
        <v>848.70848708487085</v>
      </c>
      <c r="P1176" s="13">
        <v>848.70848708487085</v>
      </c>
      <c r="Q1176" s="14">
        <v>848.70848708487085</v>
      </c>
      <c r="R1176" s="14">
        <v>852.39852398523988</v>
      </c>
      <c r="S1176" s="14">
        <v>852.39852398523988</v>
      </c>
      <c r="T1176" s="14">
        <v>852.39852398523988</v>
      </c>
      <c r="U1176" s="5">
        <v>852.39852398523988</v>
      </c>
      <c r="V1176" s="5">
        <v>852.39852398523988</v>
      </c>
      <c r="W1176" s="5">
        <v>852.39852398523988</v>
      </c>
      <c r="X1176" s="5">
        <v>854.83870967741939</v>
      </c>
      <c r="Y1176" s="5">
        <v>849.46236559139788</v>
      </c>
      <c r="Z1176" s="5">
        <v>849.55752212389382</v>
      </c>
      <c r="AA1176" s="5">
        <v>849.55752212389382</v>
      </c>
      <c r="AB1176" s="5">
        <v>849.55752212389382</v>
      </c>
      <c r="AC1176" s="5">
        <v>849.46236559139788</v>
      </c>
    </row>
    <row r="1177" spans="1:29" s="5" customFormat="1">
      <c r="A1177" s="1" t="s">
        <v>524</v>
      </c>
      <c r="B1177" s="1" t="s">
        <v>533</v>
      </c>
      <c r="C1177" s="1" t="s">
        <v>537</v>
      </c>
      <c r="D1177" s="1"/>
      <c r="E1177" s="1"/>
      <c r="F1177" s="1">
        <v>18</v>
      </c>
      <c r="G1177" s="1" t="s">
        <v>839</v>
      </c>
      <c r="H1177" s="1" t="str">
        <f t="shared" si="18"/>
        <v>18단독주택중위단위매매가격</v>
      </c>
      <c r="I1177" s="1" t="s">
        <v>873</v>
      </c>
      <c r="J1177" s="13">
        <v>1899.1097922848664</v>
      </c>
      <c r="K1177" s="13">
        <v>1899.1097922848664</v>
      </c>
      <c r="L1177" s="13">
        <v>1899.1097922848664</v>
      </c>
      <c r="M1177" s="13">
        <v>1881.7204301075269</v>
      </c>
      <c r="N1177" s="13">
        <v>1881.7204301075269</v>
      </c>
      <c r="O1177" s="13">
        <v>1881.7204301075269</v>
      </c>
      <c r="P1177" s="13">
        <v>1824.9258160237389</v>
      </c>
      <c r="Q1177" s="14">
        <v>1821.2121212121212</v>
      </c>
      <c r="R1177" s="14">
        <v>1821.2121212121212</v>
      </c>
      <c r="S1177" s="14">
        <v>1821.2121212121212</v>
      </c>
      <c r="T1177" s="14">
        <v>1821.2121212121212</v>
      </c>
      <c r="U1177" s="5">
        <v>1814.1354194766659</v>
      </c>
      <c r="V1177" s="5">
        <v>1803.5293588706052</v>
      </c>
      <c r="W1177" s="5">
        <v>1791.565506699038</v>
      </c>
      <c r="X1177" s="5">
        <v>1791.565506699038</v>
      </c>
      <c r="Y1177" s="5">
        <v>1798.9839043251507</v>
      </c>
      <c r="Z1177" s="5">
        <v>1815.1322296840021</v>
      </c>
      <c r="AA1177" s="5">
        <v>1815.1322296840021</v>
      </c>
      <c r="AB1177" s="5">
        <v>1822.4299065420562</v>
      </c>
      <c r="AC1177" s="5">
        <v>1822.4299065420562</v>
      </c>
    </row>
    <row r="1178" spans="1:29" s="5" customFormat="1">
      <c r="A1178" s="1" t="s">
        <v>524</v>
      </c>
      <c r="B1178" s="1" t="s">
        <v>533</v>
      </c>
      <c r="C1178" s="1" t="s">
        <v>538</v>
      </c>
      <c r="D1178" s="1"/>
      <c r="E1178" s="1"/>
      <c r="F1178" s="1">
        <v>19</v>
      </c>
      <c r="G1178" s="1" t="s">
        <v>839</v>
      </c>
      <c r="H1178" s="1" t="str">
        <f t="shared" si="18"/>
        <v>19단독주택중위단위매매가격</v>
      </c>
      <c r="I1178" s="1" t="s">
        <v>873</v>
      </c>
      <c r="J1178" s="13">
        <v>428.47938144329896</v>
      </c>
      <c r="K1178" s="13">
        <v>428.47938144329896</v>
      </c>
      <c r="L1178" s="13">
        <v>428.47938144329896</v>
      </c>
      <c r="M1178" s="13">
        <v>428.47938144329896</v>
      </c>
      <c r="N1178" s="13">
        <v>428.47938144329896</v>
      </c>
      <c r="O1178" s="13">
        <v>422.22938144329896</v>
      </c>
      <c r="P1178" s="13">
        <v>422.22938144329896</v>
      </c>
      <c r="Q1178" s="14">
        <v>422.22938144329896</v>
      </c>
      <c r="R1178" s="14">
        <v>422.22938144329896</v>
      </c>
      <c r="S1178" s="14">
        <v>422.22938144329896</v>
      </c>
      <c r="T1178" s="14">
        <v>422.22938144329896</v>
      </c>
      <c r="U1178" s="5">
        <v>420.14604810996565</v>
      </c>
      <c r="V1178" s="5">
        <v>420.14604810996565</v>
      </c>
      <c r="W1178" s="5">
        <v>420.31786941580754</v>
      </c>
      <c r="X1178" s="5">
        <v>420.48969072164948</v>
      </c>
      <c r="Y1178" s="5">
        <v>420.83333333333337</v>
      </c>
      <c r="Z1178" s="5">
        <v>422.22938144329896</v>
      </c>
      <c r="AA1178" s="5">
        <v>422.22938144329896</v>
      </c>
      <c r="AB1178" s="5">
        <v>422.22938144329896</v>
      </c>
      <c r="AC1178" s="5">
        <v>422.22938144329896</v>
      </c>
    </row>
    <row r="1179" spans="1:29" s="5" customFormat="1">
      <c r="A1179" s="1" t="s">
        <v>524</v>
      </c>
      <c r="B1179" s="1" t="s">
        <v>533</v>
      </c>
      <c r="C1179" s="1" t="s">
        <v>539</v>
      </c>
      <c r="D1179" s="1"/>
      <c r="E1179" s="1"/>
      <c r="F1179" s="1">
        <v>20</v>
      </c>
      <c r="G1179" s="1" t="s">
        <v>839</v>
      </c>
      <c r="H1179" s="1" t="str">
        <f t="shared" si="18"/>
        <v>20단독주택중위단위매매가격</v>
      </c>
      <c r="I1179" s="1" t="s">
        <v>873</v>
      </c>
      <c r="J1179" s="13">
        <v>1329.790181272565</v>
      </c>
      <c r="K1179" s="13">
        <v>1329.790181272565</v>
      </c>
      <c r="L1179" s="13">
        <v>1329.790181272565</v>
      </c>
      <c r="M1179" s="13">
        <v>1329.790181272565</v>
      </c>
      <c r="N1179" s="13">
        <v>1329.790181272565</v>
      </c>
      <c r="O1179" s="13">
        <v>1329.790181272565</v>
      </c>
      <c r="P1179" s="13">
        <v>1329.790181272565</v>
      </c>
      <c r="Q1179" s="14">
        <v>1329.790181272565</v>
      </c>
      <c r="R1179" s="14">
        <v>1329.790181272565</v>
      </c>
      <c r="S1179" s="14">
        <v>1329.790181272565</v>
      </c>
      <c r="T1179" s="14">
        <v>1329.790181272565</v>
      </c>
      <c r="U1179" s="5">
        <v>1301.9607843137255</v>
      </c>
      <c r="V1179" s="5">
        <v>1301.9607843137255</v>
      </c>
      <c r="W1179" s="5">
        <v>1301.9607843137255</v>
      </c>
      <c r="X1179" s="5">
        <v>1305.8823529411766</v>
      </c>
      <c r="Y1179" s="5">
        <v>1307.6270115846887</v>
      </c>
      <c r="Z1179" s="5">
        <v>1289.896475834388</v>
      </c>
      <c r="AA1179" s="5">
        <v>1289.5069532237674</v>
      </c>
      <c r="AB1179" s="5">
        <v>1289.5069532237674</v>
      </c>
      <c r="AC1179" s="5">
        <v>1289.5069532237674</v>
      </c>
    </row>
    <row r="1180" spans="1:29" s="5" customFormat="1">
      <c r="A1180" s="1" t="s">
        <v>524</v>
      </c>
      <c r="B1180" s="1" t="s">
        <v>533</v>
      </c>
      <c r="C1180" s="1" t="s">
        <v>540</v>
      </c>
      <c r="D1180" s="1"/>
      <c r="E1180" s="1"/>
      <c r="F1180" s="1">
        <v>21</v>
      </c>
      <c r="G1180" s="1" t="s">
        <v>839</v>
      </c>
      <c r="H1180" s="1" t="str">
        <f t="shared" ref="H1180:H1241" si="19">F1180&amp;G1180&amp;I1180</f>
        <v>21단독주택중위단위매매가격</v>
      </c>
      <c r="I1180" s="1" t="s">
        <v>873</v>
      </c>
      <c r="J1180" s="13">
        <v>608.08926080892604</v>
      </c>
      <c r="K1180" s="13">
        <v>608.08926080892604</v>
      </c>
      <c r="L1180" s="13">
        <v>608.08926080892604</v>
      </c>
      <c r="M1180" s="13">
        <v>608.08926080892604</v>
      </c>
      <c r="N1180" s="13">
        <v>608.08926080892604</v>
      </c>
      <c r="O1180" s="13">
        <v>608.08926080892604</v>
      </c>
      <c r="P1180" s="13">
        <v>583.33333333333337</v>
      </c>
      <c r="Q1180" s="14">
        <v>583.33333333333337</v>
      </c>
      <c r="R1180" s="14">
        <v>576.92307692307691</v>
      </c>
      <c r="S1180" s="14">
        <v>571.82705718270574</v>
      </c>
      <c r="T1180" s="14">
        <v>557.88005578800562</v>
      </c>
      <c r="U1180" s="5">
        <v>571.82705718270574</v>
      </c>
      <c r="V1180" s="5">
        <v>571.82705718270574</v>
      </c>
      <c r="W1180" s="5">
        <v>564.10256410256409</v>
      </c>
      <c r="X1180" s="5">
        <v>564.10256410256409</v>
      </c>
      <c r="Y1180" s="5">
        <v>564.10256410256409</v>
      </c>
      <c r="Z1180" s="5">
        <v>564.10256410256409</v>
      </c>
      <c r="AA1180" s="5">
        <v>564.10256410256409</v>
      </c>
      <c r="AB1180" s="5">
        <v>564.10256410256409</v>
      </c>
      <c r="AC1180" s="5">
        <v>544.87179487179492</v>
      </c>
    </row>
    <row r="1181" spans="1:29" s="5" customFormat="1">
      <c r="A1181" s="1" t="s">
        <v>524</v>
      </c>
      <c r="B1181" s="1" t="s">
        <v>541</v>
      </c>
      <c r="C1181" s="1"/>
      <c r="D1181" s="1"/>
      <c r="E1181" s="1"/>
      <c r="F1181" s="1">
        <v>22</v>
      </c>
      <c r="G1181" s="1" t="s">
        <v>839</v>
      </c>
      <c r="H1181" s="1" t="str">
        <f t="shared" si="19"/>
        <v>22단독주택중위단위매매가격</v>
      </c>
      <c r="I1181" s="1" t="s">
        <v>873</v>
      </c>
      <c r="J1181" s="13">
        <v>1481.2919027634896</v>
      </c>
      <c r="K1181" s="13">
        <v>1481.2919027634896</v>
      </c>
      <c r="L1181" s="13">
        <v>1467.9820356259777</v>
      </c>
      <c r="M1181" s="13">
        <v>1467.9820356259777</v>
      </c>
      <c r="N1181" s="13">
        <v>1467.9820356259777</v>
      </c>
      <c r="O1181" s="13">
        <v>1467.9820356259777</v>
      </c>
      <c r="P1181" s="13">
        <v>1458.954564025636</v>
      </c>
      <c r="Q1181" s="14">
        <v>1455.8217319454354</v>
      </c>
      <c r="R1181" s="14">
        <v>1455.8217319454354</v>
      </c>
      <c r="S1181" s="14">
        <v>1452.6061246867168</v>
      </c>
      <c r="T1181" s="14">
        <v>1452.6061246867168</v>
      </c>
      <c r="U1181" s="5">
        <v>1448.6337498246835</v>
      </c>
      <c r="V1181" s="5">
        <v>1446.6489219832677</v>
      </c>
      <c r="W1181" s="5">
        <v>1446.6489219832677</v>
      </c>
      <c r="X1181" s="5">
        <v>1438.5386219021648</v>
      </c>
      <c r="Y1181" s="5">
        <v>1427.4128142741281</v>
      </c>
      <c r="Z1181" s="5">
        <v>1427.4128142741281</v>
      </c>
      <c r="AA1181" s="5">
        <v>1427.4128142741281</v>
      </c>
      <c r="AB1181" s="5">
        <v>1428.5714285714287</v>
      </c>
      <c r="AC1181" s="5">
        <v>1428.5714285714287</v>
      </c>
    </row>
    <row r="1182" spans="1:29" s="5" customFormat="1">
      <c r="A1182" s="1" t="s">
        <v>524</v>
      </c>
      <c r="B1182" s="1" t="s">
        <v>542</v>
      </c>
      <c r="C1182" s="1"/>
      <c r="D1182" s="1"/>
      <c r="E1182" s="1"/>
      <c r="F1182" s="1">
        <v>23</v>
      </c>
      <c r="G1182" s="1" t="s">
        <v>839</v>
      </c>
      <c r="H1182" s="1" t="str">
        <f t="shared" si="19"/>
        <v>23단독주택중위단위매매가격</v>
      </c>
      <c r="I1182" s="1" t="s">
        <v>873</v>
      </c>
      <c r="J1182" s="13">
        <v>944.99725583627753</v>
      </c>
      <c r="K1182" s="13">
        <v>944.99725583627753</v>
      </c>
      <c r="L1182" s="13">
        <v>945.04266349171394</v>
      </c>
      <c r="M1182" s="13">
        <v>945.04266349171394</v>
      </c>
      <c r="N1182" s="13">
        <v>947.84278766250236</v>
      </c>
      <c r="O1182" s="13">
        <v>947.84278766250236</v>
      </c>
      <c r="P1182" s="13">
        <v>947.84278766250236</v>
      </c>
      <c r="Q1182" s="14">
        <v>947.83449234333193</v>
      </c>
      <c r="R1182" s="14">
        <v>948.3849409879482</v>
      </c>
      <c r="S1182" s="14">
        <v>948.94801702708139</v>
      </c>
      <c r="T1182" s="14">
        <v>948.94801702708139</v>
      </c>
      <c r="U1182" s="5">
        <v>947.60601446128885</v>
      </c>
      <c r="V1182" s="5">
        <v>947.60601446128885</v>
      </c>
      <c r="W1182" s="5">
        <v>947.60601446128885</v>
      </c>
      <c r="X1182" s="5">
        <v>947.60601446128885</v>
      </c>
      <c r="Y1182" s="5">
        <v>946.29113546629731</v>
      </c>
      <c r="Z1182" s="5">
        <v>946.29113546629731</v>
      </c>
      <c r="AA1182" s="5">
        <v>949.09588549910143</v>
      </c>
      <c r="AB1182" s="5">
        <v>949.09588549910143</v>
      </c>
      <c r="AC1182" s="5">
        <v>948.7606790250311</v>
      </c>
    </row>
    <row r="1183" spans="1:29" s="5" customFormat="1">
      <c r="A1183" s="1" t="s">
        <v>524</v>
      </c>
      <c r="B1183" s="1" t="s">
        <v>542</v>
      </c>
      <c r="C1183" s="1" t="s">
        <v>543</v>
      </c>
      <c r="D1183" s="1"/>
      <c r="E1183" s="1"/>
      <c r="F1183" s="1">
        <v>24</v>
      </c>
      <c r="G1183" s="1" t="s">
        <v>839</v>
      </c>
      <c r="H1183" s="1" t="str">
        <f t="shared" si="19"/>
        <v>24단독주택중위단위매매가격</v>
      </c>
      <c r="I1183" s="1" t="s">
        <v>873</v>
      </c>
      <c r="J1183" s="13">
        <v>1016.36</v>
      </c>
      <c r="K1183" s="13">
        <v>1016.36</v>
      </c>
      <c r="L1183" s="13">
        <v>1016.36</v>
      </c>
      <c r="M1183" s="13">
        <v>1016.36</v>
      </c>
      <c r="N1183" s="13">
        <v>1016.36</v>
      </c>
      <c r="O1183" s="13">
        <v>1016.36</v>
      </c>
      <c r="P1183" s="13">
        <v>1016.36</v>
      </c>
      <c r="Q1183" s="14">
        <v>1016.36</v>
      </c>
      <c r="R1183" s="14">
        <v>1017.8</v>
      </c>
      <c r="S1183" s="14">
        <v>1018.8</v>
      </c>
      <c r="T1183" s="14">
        <v>1018.8</v>
      </c>
      <c r="U1183" s="5">
        <v>1015</v>
      </c>
      <c r="V1183" s="5">
        <v>1015</v>
      </c>
      <c r="W1183" s="5">
        <v>1015</v>
      </c>
      <c r="X1183" s="5">
        <v>1015</v>
      </c>
      <c r="Y1183" s="5">
        <v>1015</v>
      </c>
      <c r="Z1183" s="5">
        <v>1015</v>
      </c>
      <c r="AA1183" s="5">
        <v>1020</v>
      </c>
      <c r="AB1183" s="5">
        <v>1020</v>
      </c>
      <c r="AC1183" s="5">
        <v>1020</v>
      </c>
    </row>
    <row r="1184" spans="1:29" s="5" customFormat="1">
      <c r="A1184" s="1" t="s">
        <v>524</v>
      </c>
      <c r="B1184" s="1" t="s">
        <v>542</v>
      </c>
      <c r="C1184" s="1" t="s">
        <v>544</v>
      </c>
      <c r="D1184" s="1"/>
      <c r="E1184" s="1"/>
      <c r="F1184" s="1">
        <v>25</v>
      </c>
      <c r="G1184" s="1" t="s">
        <v>839</v>
      </c>
      <c r="H1184" s="1" t="str">
        <f t="shared" si="19"/>
        <v>25단독주택중위단위매매가격</v>
      </c>
      <c r="I1184" s="1" t="s">
        <v>873</v>
      </c>
      <c r="J1184" s="13">
        <v>976.27118644067798</v>
      </c>
      <c r="K1184" s="13">
        <v>976.27118644067798</v>
      </c>
      <c r="L1184" s="13">
        <v>976.27118644067798</v>
      </c>
      <c r="M1184" s="13">
        <v>976.27118644067798</v>
      </c>
      <c r="N1184" s="13">
        <v>988.09491525423732</v>
      </c>
      <c r="O1184" s="13">
        <v>988.09491525423732</v>
      </c>
      <c r="P1184" s="13">
        <v>988.09491525423732</v>
      </c>
      <c r="Q1184" s="14">
        <v>988.09491525423732</v>
      </c>
      <c r="R1184" s="14">
        <v>988.09491525423732</v>
      </c>
      <c r="S1184" s="14">
        <v>988.09491525423732</v>
      </c>
      <c r="T1184" s="14">
        <v>988.09491525423732</v>
      </c>
      <c r="U1184" s="5">
        <v>989.83050847457628</v>
      </c>
      <c r="V1184" s="5">
        <v>989.83050847457628</v>
      </c>
      <c r="W1184" s="5">
        <v>989.83050847457628</v>
      </c>
      <c r="X1184" s="5">
        <v>989.83050847457628</v>
      </c>
      <c r="Y1184" s="5">
        <v>983.05084745762713</v>
      </c>
      <c r="Z1184" s="5">
        <v>983.05084745762713</v>
      </c>
      <c r="AA1184" s="5">
        <v>983.05084745762713</v>
      </c>
      <c r="AB1184" s="5">
        <v>983.05084745762713</v>
      </c>
      <c r="AC1184" s="5">
        <v>981.64405426975259</v>
      </c>
    </row>
    <row r="1185" spans="1:29" s="5" customFormat="1">
      <c r="A1185" s="1" t="s">
        <v>524</v>
      </c>
      <c r="B1185" s="1" t="s">
        <v>542</v>
      </c>
      <c r="C1185" s="1" t="s">
        <v>545</v>
      </c>
      <c r="D1185" s="1"/>
      <c r="E1185" s="1"/>
      <c r="F1185" s="1">
        <v>26</v>
      </c>
      <c r="G1185" s="1" t="s">
        <v>839</v>
      </c>
      <c r="H1185" s="1" t="str">
        <f t="shared" si="19"/>
        <v>26단독주택중위단위매매가격</v>
      </c>
      <c r="I1185" s="1" t="s">
        <v>873</v>
      </c>
      <c r="J1185" s="13">
        <v>707.17289267618605</v>
      </c>
      <c r="K1185" s="13">
        <v>707.17289267618605</v>
      </c>
      <c r="L1185" s="13">
        <v>707.39981575310912</v>
      </c>
      <c r="M1185" s="13">
        <v>707.39981575310912</v>
      </c>
      <c r="N1185" s="13">
        <v>707.39981575310912</v>
      </c>
      <c r="O1185" s="13">
        <v>707.39981575310912</v>
      </c>
      <c r="P1185" s="13">
        <v>707.39981575310912</v>
      </c>
      <c r="Q1185" s="14">
        <v>707.35836020267152</v>
      </c>
      <c r="R1185" s="14">
        <v>706.05711653615845</v>
      </c>
      <c r="S1185" s="14">
        <v>706.05711653615845</v>
      </c>
      <c r="T1185" s="14">
        <v>706.05711653615845</v>
      </c>
      <c r="U1185" s="5">
        <v>709.19852602487333</v>
      </c>
      <c r="V1185" s="5">
        <v>709.19852602487333</v>
      </c>
      <c r="W1185" s="5">
        <v>709.19852602487333</v>
      </c>
      <c r="X1185" s="5">
        <v>709.19852602487333</v>
      </c>
      <c r="Y1185" s="5">
        <v>710.69553201289727</v>
      </c>
      <c r="Z1185" s="5">
        <v>710.69553201289727</v>
      </c>
      <c r="AA1185" s="5">
        <v>710.69553201289727</v>
      </c>
      <c r="AB1185" s="5">
        <v>710.69553201289727</v>
      </c>
      <c r="AC1185" s="5">
        <v>710.69553201289727</v>
      </c>
    </row>
    <row r="1186" spans="1:29" s="5" customFormat="1">
      <c r="A1186" s="1" t="s">
        <v>524</v>
      </c>
      <c r="B1186" s="1" t="s">
        <v>546</v>
      </c>
      <c r="C1186" s="1"/>
      <c r="D1186" s="1"/>
      <c r="E1186" s="1"/>
      <c r="F1186" s="1">
        <v>27</v>
      </c>
      <c r="G1186" s="1" t="s">
        <v>839</v>
      </c>
      <c r="H1186" s="1" t="str">
        <f t="shared" si="19"/>
        <v>27단독주택중위단위매매가격</v>
      </c>
      <c r="I1186" s="1" t="s">
        <v>873</v>
      </c>
      <c r="J1186" s="13">
        <v>863.09718723248136</v>
      </c>
      <c r="K1186" s="13">
        <v>863.09718723248136</v>
      </c>
      <c r="L1186" s="13">
        <v>859.36936936936945</v>
      </c>
      <c r="M1186" s="13">
        <v>857.79704232534414</v>
      </c>
      <c r="N1186" s="13">
        <v>856.91838897721254</v>
      </c>
      <c r="O1186" s="13">
        <v>856.91838897721254</v>
      </c>
      <c r="P1186" s="13">
        <v>856.91838897721254</v>
      </c>
      <c r="Q1186" s="14">
        <v>856.91838897721254</v>
      </c>
      <c r="R1186" s="14">
        <v>855.91838897721254</v>
      </c>
      <c r="S1186" s="14">
        <v>855.91838897721254</v>
      </c>
      <c r="T1186" s="14">
        <v>855.91838897721254</v>
      </c>
      <c r="U1186" s="5">
        <v>854.75622681505024</v>
      </c>
      <c r="V1186" s="5">
        <v>854.75622681505024</v>
      </c>
      <c r="W1186" s="5">
        <v>854.75622681505024</v>
      </c>
      <c r="X1186" s="5">
        <v>854.75622681505024</v>
      </c>
      <c r="Y1186" s="5">
        <v>828.43137254901956</v>
      </c>
      <c r="Z1186" s="5">
        <v>828.43137254901956</v>
      </c>
      <c r="AA1186" s="5">
        <v>828.43137254901956</v>
      </c>
      <c r="AB1186" s="5">
        <v>828.43137254901956</v>
      </c>
      <c r="AC1186" s="5">
        <v>828.43137254901956</v>
      </c>
    </row>
    <row r="1187" spans="1:29" s="5" customFormat="1">
      <c r="A1187" s="1" t="s">
        <v>524</v>
      </c>
      <c r="B1187" s="1" t="s">
        <v>547</v>
      </c>
      <c r="C1187" s="1"/>
      <c r="D1187" s="1"/>
      <c r="E1187" s="1"/>
      <c r="F1187" s="1">
        <v>28</v>
      </c>
      <c r="G1187" s="1" t="s">
        <v>839</v>
      </c>
      <c r="H1187" s="1" t="str">
        <f t="shared" si="19"/>
        <v>28단독주택중위단위매매가격</v>
      </c>
      <c r="I1187" s="1" t="s">
        <v>873</v>
      </c>
      <c r="J1187" s="13">
        <v>461.25800035404416</v>
      </c>
      <c r="K1187" s="13">
        <v>461.25800035404416</v>
      </c>
      <c r="L1187" s="13">
        <v>461.25800035404416</v>
      </c>
      <c r="M1187" s="13">
        <v>461.25800035404416</v>
      </c>
      <c r="N1187" s="13">
        <v>461.25800035404416</v>
      </c>
      <c r="O1187" s="13">
        <v>461.25800035404416</v>
      </c>
      <c r="P1187" s="13">
        <v>461.25800035404416</v>
      </c>
      <c r="Q1187" s="14">
        <v>461.25800035404416</v>
      </c>
      <c r="R1187" s="14">
        <v>461.25800035404416</v>
      </c>
      <c r="S1187" s="14">
        <v>461.25800035404416</v>
      </c>
      <c r="T1187" s="14">
        <v>461.25800035404416</v>
      </c>
      <c r="U1187" s="5">
        <v>456.15074805578058</v>
      </c>
      <c r="V1187" s="5">
        <v>456.15074805578058</v>
      </c>
      <c r="W1187" s="5">
        <v>456.15074805578058</v>
      </c>
      <c r="X1187" s="5">
        <v>456.15074805578058</v>
      </c>
      <c r="Y1187" s="5">
        <v>456.15074805578058</v>
      </c>
      <c r="Z1187" s="5">
        <v>462.52137805799174</v>
      </c>
      <c r="AA1187" s="5">
        <v>462.52137805799174</v>
      </c>
      <c r="AB1187" s="5">
        <v>467.43295019157085</v>
      </c>
      <c r="AC1187" s="5">
        <v>467.43295019157085</v>
      </c>
    </row>
    <row r="1188" spans="1:29" s="5" customFormat="1">
      <c r="A1188" s="1" t="s">
        <v>524</v>
      </c>
      <c r="B1188" s="1" t="s">
        <v>548</v>
      </c>
      <c r="C1188" s="1"/>
      <c r="D1188" s="1"/>
      <c r="E1188" s="1"/>
      <c r="F1188" s="1">
        <v>29</v>
      </c>
      <c r="G1188" s="1" t="s">
        <v>839</v>
      </c>
      <c r="H1188" s="1" t="str">
        <f t="shared" si="19"/>
        <v>29단독주택중위단위매매가격</v>
      </c>
      <c r="I1188" s="1" t="s">
        <v>873</v>
      </c>
      <c r="J1188" s="13">
        <v>786.09929803039586</v>
      </c>
      <c r="K1188" s="13">
        <v>786.09929803039586</v>
      </c>
      <c r="L1188" s="13">
        <v>785.99979554283368</v>
      </c>
      <c r="M1188" s="13">
        <v>785.99979554283368</v>
      </c>
      <c r="N1188" s="13">
        <v>785.99979554283368</v>
      </c>
      <c r="O1188" s="13">
        <v>785.99979554283368</v>
      </c>
      <c r="P1188" s="13">
        <v>785.99979554283368</v>
      </c>
      <c r="Q1188" s="14">
        <v>789.04519727667957</v>
      </c>
      <c r="R1188" s="14">
        <v>789.04519727667957</v>
      </c>
      <c r="S1188" s="14">
        <v>789.04519727667957</v>
      </c>
      <c r="T1188" s="14">
        <v>789.04519727667957</v>
      </c>
      <c r="U1188" s="5">
        <v>795.08520272887063</v>
      </c>
      <c r="V1188" s="5">
        <v>795.08520272887063</v>
      </c>
      <c r="W1188" s="5">
        <v>800.56055339739646</v>
      </c>
      <c r="X1188" s="5">
        <v>800.56055339739646</v>
      </c>
      <c r="Y1188" s="5">
        <v>800.56055339739646</v>
      </c>
      <c r="Z1188" s="5">
        <v>800.56055339739646</v>
      </c>
      <c r="AA1188" s="5">
        <v>800.56055339739646</v>
      </c>
      <c r="AB1188" s="5">
        <v>793.71123832890339</v>
      </c>
      <c r="AC1188" s="5">
        <v>793.71123832890339</v>
      </c>
    </row>
    <row r="1189" spans="1:29" s="5" customFormat="1">
      <c r="A1189" s="1" t="s">
        <v>524</v>
      </c>
      <c r="B1189" s="1" t="s">
        <v>549</v>
      </c>
      <c r="C1189" s="1"/>
      <c r="D1189" s="1"/>
      <c r="E1189" s="1"/>
      <c r="F1189" s="1">
        <v>30</v>
      </c>
      <c r="G1189" s="1" t="s">
        <v>839</v>
      </c>
      <c r="H1189" s="1" t="str">
        <f t="shared" si="19"/>
        <v>30단독주택중위단위매매가격</v>
      </c>
      <c r="I1189" s="1" t="s">
        <v>873</v>
      </c>
      <c r="J1189" s="13">
        <v>965.94147111309326</v>
      </c>
      <c r="K1189" s="13">
        <v>965.33430657150234</v>
      </c>
      <c r="L1189" s="13">
        <v>965.33430657150234</v>
      </c>
      <c r="M1189" s="13">
        <v>965.33430657150234</v>
      </c>
      <c r="N1189" s="13">
        <v>965.33430657150234</v>
      </c>
      <c r="O1189" s="13">
        <v>966.41470229992126</v>
      </c>
      <c r="P1189" s="13">
        <v>969.64999641756822</v>
      </c>
      <c r="Q1189" s="14">
        <v>969.64999641756822</v>
      </c>
      <c r="R1189" s="14">
        <v>966.85221792547941</v>
      </c>
      <c r="S1189" s="14">
        <v>966.85221792547941</v>
      </c>
      <c r="T1189" s="14">
        <v>966.85221792547941</v>
      </c>
      <c r="U1189" s="5">
        <v>963.80715093400545</v>
      </c>
      <c r="V1189" s="5">
        <v>967.97858610780509</v>
      </c>
      <c r="W1189" s="5">
        <v>967.97858610780509</v>
      </c>
      <c r="X1189" s="5">
        <v>971.014408815759</v>
      </c>
      <c r="Y1189" s="5">
        <v>973.66411734782037</v>
      </c>
      <c r="Z1189" s="5">
        <v>976.72672672672684</v>
      </c>
      <c r="AA1189" s="5">
        <v>979.37643525878821</v>
      </c>
      <c r="AB1189" s="5">
        <v>979.29554481680293</v>
      </c>
      <c r="AC1189" s="5">
        <v>976.64583628474134</v>
      </c>
    </row>
    <row r="1190" spans="1:29" s="5" customFormat="1">
      <c r="A1190" s="1" t="s">
        <v>524</v>
      </c>
      <c r="B1190" s="1" t="s">
        <v>1383</v>
      </c>
      <c r="C1190" s="1"/>
      <c r="D1190" s="1"/>
      <c r="E1190" s="1"/>
      <c r="F1190" s="1">
        <v>31</v>
      </c>
      <c r="G1190" s="1" t="s">
        <v>839</v>
      </c>
      <c r="H1190" s="1" t="str">
        <f t="shared" si="19"/>
        <v>31단독주택중위단위매매가격</v>
      </c>
      <c r="I1190" s="1" t="s">
        <v>873</v>
      </c>
      <c r="J1190" s="13"/>
      <c r="K1190" s="13"/>
      <c r="L1190" s="13"/>
      <c r="M1190" s="13"/>
      <c r="N1190" s="13"/>
      <c r="O1190" s="13"/>
      <c r="P1190" s="13"/>
      <c r="Q1190" s="14"/>
      <c r="R1190" s="14"/>
      <c r="S1190" s="14"/>
      <c r="T1190" s="14"/>
      <c r="U1190" s="5">
        <v>361.4457831325301</v>
      </c>
      <c r="V1190" s="5">
        <v>361.4457831325301</v>
      </c>
      <c r="W1190" s="5">
        <v>361.4457831325301</v>
      </c>
      <c r="X1190" s="5">
        <v>361.4457831325301</v>
      </c>
      <c r="Y1190" s="5">
        <v>361.4457831325301</v>
      </c>
      <c r="Z1190" s="5">
        <v>362.78447121820614</v>
      </c>
      <c r="AA1190" s="5">
        <v>362.78447121820614</v>
      </c>
      <c r="AB1190" s="5">
        <v>364.12315930388218</v>
      </c>
      <c r="AC1190" s="5">
        <v>364.12315930388218</v>
      </c>
    </row>
    <row r="1191" spans="1:29" s="5" customFormat="1">
      <c r="A1191" s="1" t="s">
        <v>524</v>
      </c>
      <c r="B1191" s="1" t="s">
        <v>550</v>
      </c>
      <c r="C1191" s="1"/>
      <c r="D1191" s="1"/>
      <c r="E1191" s="1"/>
      <c r="F1191" s="1">
        <v>32</v>
      </c>
      <c r="G1191" s="1" t="s">
        <v>839</v>
      </c>
      <c r="H1191" s="1" t="str">
        <f t="shared" si="19"/>
        <v>32단독주택중위단위매매가격</v>
      </c>
      <c r="I1191" s="1" t="s">
        <v>873</v>
      </c>
      <c r="J1191" s="13">
        <v>442.4061433447099</v>
      </c>
      <c r="K1191" s="13">
        <v>442.4061433447099</v>
      </c>
      <c r="L1191" s="13">
        <v>442.4061433447099</v>
      </c>
      <c r="M1191" s="13">
        <v>442.4061433447099</v>
      </c>
      <c r="N1191" s="13">
        <v>442.4061433447099</v>
      </c>
      <c r="O1191" s="13">
        <v>442.4061433447099</v>
      </c>
      <c r="P1191" s="13">
        <v>442.4061433447099</v>
      </c>
      <c r="Q1191" s="14">
        <v>442.4061433447099</v>
      </c>
      <c r="R1191" s="14">
        <v>442.4061433447099</v>
      </c>
      <c r="S1191" s="14">
        <v>439.419795221843</v>
      </c>
      <c r="T1191" s="14">
        <v>439.419795221843</v>
      </c>
      <c r="U1191" s="5">
        <v>438.474870017331</v>
      </c>
      <c r="V1191" s="5">
        <v>438.474870017331</v>
      </c>
      <c r="W1191" s="5">
        <v>438.474870017331</v>
      </c>
      <c r="X1191" s="5">
        <v>446.2962962962963</v>
      </c>
      <c r="Y1191" s="5">
        <v>446.2962962962963</v>
      </c>
      <c r="Z1191" s="5">
        <v>446.2962962962963</v>
      </c>
      <c r="AA1191" s="5">
        <v>446.2962962962963</v>
      </c>
      <c r="AB1191" s="5">
        <v>444.44444444444446</v>
      </c>
      <c r="AC1191" s="5">
        <v>444.44444444444446</v>
      </c>
    </row>
    <row r="1192" spans="1:29" s="5" customFormat="1">
      <c r="A1192" s="1" t="s">
        <v>524</v>
      </c>
      <c r="B1192" s="1" t="s">
        <v>551</v>
      </c>
      <c r="C1192" s="1"/>
      <c r="D1192" s="1"/>
      <c r="E1192" s="1"/>
      <c r="F1192" s="1">
        <v>33</v>
      </c>
      <c r="G1192" s="1" t="s">
        <v>839</v>
      </c>
      <c r="H1192" s="1" t="str">
        <f t="shared" si="19"/>
        <v>33단독주택중위단위매매가격</v>
      </c>
      <c r="I1192" s="1" t="s">
        <v>873</v>
      </c>
      <c r="J1192" s="13">
        <v>376.37362637362639</v>
      </c>
      <c r="K1192" s="13">
        <v>384.61538461538464</v>
      </c>
      <c r="L1192" s="13">
        <v>384.61538461538464</v>
      </c>
      <c r="M1192" s="13">
        <v>384.61538461538464</v>
      </c>
      <c r="N1192" s="13">
        <v>394.73684210526318</v>
      </c>
      <c r="O1192" s="13">
        <v>394.73684210526318</v>
      </c>
      <c r="P1192" s="13">
        <v>401.55038759689921</v>
      </c>
      <c r="Q1192" s="14">
        <v>408.16326530612247</v>
      </c>
      <c r="R1192" s="14">
        <v>401.46226415094338</v>
      </c>
      <c r="S1192" s="14">
        <v>401.46226415094338</v>
      </c>
      <c r="T1192" s="14">
        <v>401.46226415094338</v>
      </c>
      <c r="U1192" s="5">
        <v>403.30188679245282</v>
      </c>
      <c r="V1192" s="5">
        <v>403.30188679245282</v>
      </c>
      <c r="W1192" s="5">
        <v>403.30188679245282</v>
      </c>
      <c r="X1192" s="5">
        <v>403.30188679245282</v>
      </c>
      <c r="Y1192" s="5">
        <v>408.28359645745093</v>
      </c>
      <c r="Z1192" s="5">
        <v>408.28359645745093</v>
      </c>
      <c r="AA1192" s="5">
        <v>408.28359645745093</v>
      </c>
      <c r="AB1192" s="5">
        <v>408.28359645745093</v>
      </c>
      <c r="AC1192" s="5">
        <v>409.20773969965342</v>
      </c>
    </row>
    <row r="1193" spans="1:29" s="5" customFormat="1">
      <c r="A1193" s="1" t="s">
        <v>524</v>
      </c>
      <c r="B1193" s="1" t="s">
        <v>552</v>
      </c>
      <c r="C1193" s="1"/>
      <c r="D1193" s="1"/>
      <c r="E1193" s="1"/>
      <c r="F1193" s="1">
        <v>34</v>
      </c>
      <c r="G1193" s="1" t="s">
        <v>839</v>
      </c>
      <c r="H1193" s="1" t="str">
        <f t="shared" si="19"/>
        <v>34단독주택중위단위매매가격</v>
      </c>
      <c r="I1193" s="1" t="s">
        <v>873</v>
      </c>
      <c r="J1193" s="13">
        <v>190.91898237626879</v>
      </c>
      <c r="K1193" s="13">
        <v>190.91898237626879</v>
      </c>
      <c r="L1193" s="13">
        <v>190.91898237626879</v>
      </c>
      <c r="M1193" s="13">
        <v>190.91898237626879</v>
      </c>
      <c r="N1193" s="13">
        <v>190.95122003226885</v>
      </c>
      <c r="O1193" s="13">
        <v>190.95122003226885</v>
      </c>
      <c r="P1193" s="13">
        <v>190.95122003226885</v>
      </c>
      <c r="Q1193" s="14">
        <v>193.4441011205067</v>
      </c>
      <c r="R1193" s="14">
        <v>194.54295785799363</v>
      </c>
      <c r="S1193" s="14">
        <v>195.48665376909679</v>
      </c>
      <c r="T1193" s="14">
        <v>197.16160763935494</v>
      </c>
      <c r="U1193" s="5">
        <v>198.72611464968153</v>
      </c>
      <c r="V1193" s="5">
        <v>198.72611464968153</v>
      </c>
      <c r="W1193" s="5">
        <v>198.72611464968153</v>
      </c>
      <c r="X1193" s="5">
        <v>198.72611464968153</v>
      </c>
      <c r="Y1193" s="5">
        <v>198.72611464968153</v>
      </c>
      <c r="Z1193" s="5">
        <v>198.72611464968153</v>
      </c>
      <c r="AA1193" s="5">
        <v>199.72640218878249</v>
      </c>
      <c r="AB1193" s="5">
        <v>198.00569800569801</v>
      </c>
      <c r="AC1193" s="5">
        <v>198.00569800569801</v>
      </c>
    </row>
    <row r="1194" spans="1:29" s="5" customFormat="1">
      <c r="A1194" s="1" t="s">
        <v>524</v>
      </c>
      <c r="B1194" s="1" t="s">
        <v>553</v>
      </c>
      <c r="C1194" s="1"/>
      <c r="D1194" s="1"/>
      <c r="E1194" s="1"/>
      <c r="F1194" s="1">
        <v>35</v>
      </c>
      <c r="G1194" s="1" t="s">
        <v>839</v>
      </c>
      <c r="H1194" s="1" t="str">
        <f t="shared" si="19"/>
        <v>35단독주택중위단위매매가격</v>
      </c>
      <c r="I1194" s="1" t="s">
        <v>873</v>
      </c>
      <c r="J1194" s="13">
        <v>272.25130890052355</v>
      </c>
      <c r="K1194" s="13">
        <v>272.25130890052355</v>
      </c>
      <c r="L1194" s="13">
        <v>272.25130890052355</v>
      </c>
      <c r="M1194" s="13">
        <v>272.25130890052355</v>
      </c>
      <c r="N1194" s="13">
        <v>272.25130890052355</v>
      </c>
      <c r="O1194" s="13">
        <v>272.25130890052355</v>
      </c>
      <c r="P1194" s="13">
        <v>272.25130890052355</v>
      </c>
      <c r="Q1194" s="14">
        <v>272.25130890052355</v>
      </c>
      <c r="R1194" s="14">
        <v>272.25130890052355</v>
      </c>
      <c r="S1194" s="14">
        <v>272.25130890052355</v>
      </c>
      <c r="T1194" s="14">
        <v>272.25130890052355</v>
      </c>
      <c r="U1194" s="5">
        <v>268.06282722513089</v>
      </c>
      <c r="V1194" s="5">
        <v>268.06282722513089</v>
      </c>
      <c r="W1194" s="5">
        <v>268.06282722513089</v>
      </c>
      <c r="X1194" s="5">
        <v>268.06282722513089</v>
      </c>
      <c r="Y1194" s="5">
        <v>268.06282722513089</v>
      </c>
      <c r="Z1194" s="5">
        <v>268.06282722513089</v>
      </c>
      <c r="AA1194" s="5">
        <v>269.14893617021278</v>
      </c>
      <c r="AB1194" s="5">
        <v>269.14893617021278</v>
      </c>
      <c r="AC1194" s="5">
        <v>269.14893617021278</v>
      </c>
    </row>
    <row r="1195" spans="1:29" s="5" customFormat="1">
      <c r="A1195" s="1" t="s">
        <v>524</v>
      </c>
      <c r="B1195" s="1" t="s">
        <v>554</v>
      </c>
      <c r="C1195" s="1"/>
      <c r="D1195" s="1"/>
      <c r="E1195" s="1"/>
      <c r="F1195" s="1">
        <v>36</v>
      </c>
      <c r="G1195" s="1" t="s">
        <v>839</v>
      </c>
      <c r="H1195" s="1" t="str">
        <f t="shared" si="19"/>
        <v>36단독주택중위단위매매가격</v>
      </c>
      <c r="I1195" s="1" t="s">
        <v>873</v>
      </c>
      <c r="J1195" s="13">
        <v>240.96385542168676</v>
      </c>
      <c r="K1195" s="13">
        <v>240.96385542168676</v>
      </c>
      <c r="L1195" s="13">
        <v>240.96385542168676</v>
      </c>
      <c r="M1195" s="13">
        <v>240.96385542168676</v>
      </c>
      <c r="N1195" s="13">
        <v>240.96385542168676</v>
      </c>
      <c r="O1195" s="13">
        <v>240.96385542168676</v>
      </c>
      <c r="P1195" s="13">
        <v>240.96385542168676</v>
      </c>
      <c r="Q1195" s="14">
        <v>240.96385542168676</v>
      </c>
      <c r="R1195" s="14">
        <v>240.96385542168676</v>
      </c>
      <c r="S1195" s="14">
        <v>236.62551440329219</v>
      </c>
      <c r="T1195" s="14">
        <v>236.62551440329219</v>
      </c>
      <c r="U1195" s="5">
        <v>235.29411764705881</v>
      </c>
      <c r="V1195" s="5">
        <v>234.5679012345679</v>
      </c>
      <c r="W1195" s="5">
        <v>234.5679012345679</v>
      </c>
      <c r="X1195" s="5">
        <v>233.8235294117647</v>
      </c>
      <c r="Y1195" s="5">
        <v>234.5679012345679</v>
      </c>
      <c r="Z1195" s="5">
        <v>234.5679012345679</v>
      </c>
      <c r="AA1195" s="5">
        <v>233.8235294117647</v>
      </c>
      <c r="AB1195" s="5">
        <v>231.31313131313132</v>
      </c>
      <c r="AC1195" s="5">
        <v>231.31313131313132</v>
      </c>
    </row>
    <row r="1196" spans="1:29" s="5" customFormat="1">
      <c r="A1196" s="1" t="s">
        <v>524</v>
      </c>
      <c r="B1196" s="1" t="s">
        <v>555</v>
      </c>
      <c r="C1196" s="1"/>
      <c r="D1196" s="1"/>
      <c r="E1196" s="1"/>
      <c r="F1196" s="1">
        <v>37</v>
      </c>
      <c r="G1196" s="1" t="s">
        <v>839</v>
      </c>
      <c r="H1196" s="1" t="str">
        <f t="shared" si="19"/>
        <v>37단독주택중위단위매매가격</v>
      </c>
      <c r="I1196" s="1" t="s">
        <v>873</v>
      </c>
      <c r="J1196" s="13">
        <v>374.32432432432432</v>
      </c>
      <c r="K1196" s="13">
        <v>374.32432432432432</v>
      </c>
      <c r="L1196" s="13">
        <v>374.32432432432432</v>
      </c>
      <c r="M1196" s="13">
        <v>374.32432432432432</v>
      </c>
      <c r="N1196" s="13">
        <v>378.86660854402794</v>
      </c>
      <c r="O1196" s="13">
        <v>378.86660854402794</v>
      </c>
      <c r="P1196" s="13">
        <v>381.56931124673065</v>
      </c>
      <c r="Q1196" s="14">
        <v>381.56931124673065</v>
      </c>
      <c r="R1196" s="14">
        <v>382.08221447253709</v>
      </c>
      <c r="S1196" s="14">
        <v>382.08221447253709</v>
      </c>
      <c r="T1196" s="14">
        <v>382.08221447253709</v>
      </c>
      <c r="U1196" s="5">
        <v>381.8308631211857</v>
      </c>
      <c r="V1196" s="5">
        <v>380.47951176983435</v>
      </c>
      <c r="W1196" s="5">
        <v>380.47951176983435</v>
      </c>
      <c r="X1196" s="5">
        <v>380.47951176983435</v>
      </c>
      <c r="Y1196" s="5">
        <v>382.58064516129031</v>
      </c>
      <c r="Z1196" s="5">
        <v>382.58064516129031</v>
      </c>
      <c r="AA1196" s="5">
        <v>382.58064516129031</v>
      </c>
      <c r="AB1196" s="5">
        <v>382.58064516129031</v>
      </c>
      <c r="AC1196" s="5">
        <v>382.58064516129031</v>
      </c>
    </row>
    <row r="1197" spans="1:29" s="5" customFormat="1">
      <c r="A1197" s="1" t="s">
        <v>524</v>
      </c>
      <c r="B1197" s="1" t="s">
        <v>556</v>
      </c>
      <c r="C1197" s="1"/>
      <c r="D1197" s="1"/>
      <c r="E1197" s="1"/>
      <c r="F1197" s="1">
        <v>38</v>
      </c>
      <c r="G1197" s="1" t="s">
        <v>839</v>
      </c>
      <c r="H1197" s="1" t="str">
        <f t="shared" si="19"/>
        <v>38단독주택중위단위매매가격</v>
      </c>
      <c r="I1197" s="1" t="s">
        <v>873</v>
      </c>
      <c r="J1197" s="13">
        <v>477.73251192368843</v>
      </c>
      <c r="K1197" s="13">
        <v>477.73251192368843</v>
      </c>
      <c r="L1197" s="13">
        <v>477.73251192368843</v>
      </c>
      <c r="M1197" s="13">
        <v>477.73251192368843</v>
      </c>
      <c r="N1197" s="13">
        <v>477.73251192368843</v>
      </c>
      <c r="O1197" s="13">
        <v>477.73251192368843</v>
      </c>
      <c r="P1197" s="13">
        <v>477.73251192368843</v>
      </c>
      <c r="Q1197" s="14">
        <v>477.73251192368843</v>
      </c>
      <c r="R1197" s="14">
        <v>477.73251192368843</v>
      </c>
      <c r="S1197" s="14">
        <v>477.73251192368843</v>
      </c>
      <c r="T1197" s="14">
        <v>477.73251192368843</v>
      </c>
      <c r="U1197" s="5">
        <v>482.73052464228937</v>
      </c>
      <c r="V1197" s="5">
        <v>482.73052464228937</v>
      </c>
      <c r="W1197" s="5">
        <v>482.73052464228937</v>
      </c>
      <c r="X1197" s="5">
        <v>483.10334982870194</v>
      </c>
      <c r="Y1197" s="5">
        <v>485.52265500794914</v>
      </c>
      <c r="Z1197" s="5">
        <v>501.47058823529414</v>
      </c>
      <c r="AA1197" s="5">
        <v>501.47058823529414</v>
      </c>
      <c r="AB1197" s="5">
        <v>501.47058823529414</v>
      </c>
      <c r="AC1197" s="5">
        <v>501.47058823529414</v>
      </c>
    </row>
    <row r="1198" spans="1:29" s="5" customFormat="1">
      <c r="A1198" s="1" t="s">
        <v>524</v>
      </c>
      <c r="B1198" s="1" t="s">
        <v>557</v>
      </c>
      <c r="C1198" s="1"/>
      <c r="D1198" s="1"/>
      <c r="E1198" s="1"/>
      <c r="F1198" s="1">
        <v>39</v>
      </c>
      <c r="G1198" s="1" t="s">
        <v>839</v>
      </c>
      <c r="H1198" s="1" t="str">
        <f t="shared" si="19"/>
        <v>39단독주택중위단위매매가격</v>
      </c>
      <c r="I1198" s="1" t="s">
        <v>873</v>
      </c>
      <c r="J1198" s="13">
        <v>356.64335664335664</v>
      </c>
      <c r="K1198" s="13">
        <v>360.13986013986016</v>
      </c>
      <c r="L1198" s="13">
        <v>360.13986013986016</v>
      </c>
      <c r="M1198" s="13">
        <v>360.13986013986016</v>
      </c>
      <c r="N1198" s="13">
        <v>360.13986013986016</v>
      </c>
      <c r="O1198" s="13">
        <v>361.88811188811189</v>
      </c>
      <c r="P1198" s="13">
        <v>361.88811188811189</v>
      </c>
      <c r="Q1198" s="14">
        <v>361.88811188811189</v>
      </c>
      <c r="R1198" s="14">
        <v>361.88811188811189</v>
      </c>
      <c r="S1198" s="14">
        <v>361.88811188811189</v>
      </c>
      <c r="T1198" s="14">
        <v>361.88811188811189</v>
      </c>
      <c r="U1198" s="5">
        <v>361.88811188811189</v>
      </c>
      <c r="V1198" s="5">
        <v>361.88811188811189</v>
      </c>
      <c r="W1198" s="5">
        <v>361.88811188811189</v>
      </c>
      <c r="X1198" s="5">
        <v>361.88811188811189</v>
      </c>
      <c r="Y1198" s="5">
        <v>361.88811188811189</v>
      </c>
      <c r="Z1198" s="5">
        <v>361.88811188811189</v>
      </c>
      <c r="AA1198" s="5">
        <v>361.88811188811189</v>
      </c>
      <c r="AB1198" s="5">
        <v>361.88811188811189</v>
      </c>
      <c r="AC1198" s="5">
        <v>361.88811188811189</v>
      </c>
    </row>
    <row r="1199" spans="1:29" s="5" customFormat="1">
      <c r="A1199" s="1" t="s">
        <v>655</v>
      </c>
      <c r="B1199" s="1"/>
      <c r="C1199" s="1"/>
      <c r="D1199" s="1"/>
      <c r="E1199" s="1"/>
      <c r="F1199" s="1">
        <v>40</v>
      </c>
      <c r="G1199" s="1" t="s">
        <v>839</v>
      </c>
      <c r="H1199" s="1" t="str">
        <f t="shared" si="19"/>
        <v>40단독주택중위단위매매가격</v>
      </c>
      <c r="I1199" s="1" t="s">
        <v>873</v>
      </c>
      <c r="J1199" s="13">
        <v>920.90385082554508</v>
      </c>
      <c r="K1199" s="13">
        <v>920.85015984566178</v>
      </c>
      <c r="L1199" s="13">
        <v>918.54599833941506</v>
      </c>
      <c r="M1199" s="13">
        <v>918.37411935285672</v>
      </c>
      <c r="N1199" s="13">
        <v>919.18136225475712</v>
      </c>
      <c r="O1199" s="13">
        <v>919.27690061602027</v>
      </c>
      <c r="P1199" s="13">
        <v>918.28123240055038</v>
      </c>
      <c r="Q1199" s="14">
        <v>918.49197725593285</v>
      </c>
      <c r="R1199" s="14">
        <v>918.312826742281</v>
      </c>
      <c r="S1199" s="14">
        <v>918.03790282148634</v>
      </c>
      <c r="T1199" s="14">
        <v>918.03790282148634</v>
      </c>
      <c r="U1199" s="5">
        <v>917.18274267095137</v>
      </c>
      <c r="V1199" s="5">
        <v>917.2757878846412</v>
      </c>
      <c r="W1199" s="5">
        <v>918.46051845821637</v>
      </c>
      <c r="X1199" s="5">
        <v>917.58019826201053</v>
      </c>
      <c r="Y1199" s="5">
        <v>912.92462209442886</v>
      </c>
      <c r="Z1199" s="5">
        <v>913.97716532313677</v>
      </c>
      <c r="AA1199" s="5">
        <v>915.11205360290205</v>
      </c>
      <c r="AB1199" s="5">
        <v>914.3865625952069</v>
      </c>
      <c r="AC1199" s="5">
        <v>914.04100789391396</v>
      </c>
    </row>
    <row r="1200" spans="1:29" s="5" customFormat="1">
      <c r="A1200" s="1" t="s">
        <v>523</v>
      </c>
      <c r="B1200" s="1"/>
      <c r="C1200" s="1"/>
      <c r="D1200" s="1"/>
      <c r="E1200" s="1"/>
      <c r="F1200" s="1">
        <v>41</v>
      </c>
      <c r="G1200" s="1" t="s">
        <v>839</v>
      </c>
      <c r="H1200" s="1" t="str">
        <f t="shared" si="19"/>
        <v>41단독주택중위단위매매가격</v>
      </c>
      <c r="I1200" s="1" t="s">
        <v>873</v>
      </c>
      <c r="J1200" s="13">
        <v>495.25257797552592</v>
      </c>
      <c r="K1200" s="13">
        <v>495.93081375313477</v>
      </c>
      <c r="L1200" s="13">
        <v>495.93108880290544</v>
      </c>
      <c r="M1200" s="13">
        <v>495.68387551793666</v>
      </c>
      <c r="N1200" s="13">
        <v>496.97681662650649</v>
      </c>
      <c r="O1200" s="13">
        <v>496.86771114869538</v>
      </c>
      <c r="P1200" s="13">
        <v>496.55612915290772</v>
      </c>
      <c r="Q1200" s="14">
        <v>497.22095950049999</v>
      </c>
      <c r="R1200" s="14">
        <v>496.91164973391375</v>
      </c>
      <c r="S1200" s="14">
        <v>495.8448698050546</v>
      </c>
      <c r="T1200" s="14">
        <v>495.73731520948536</v>
      </c>
      <c r="U1200" s="5">
        <v>496.24358032739138</v>
      </c>
      <c r="V1200" s="5">
        <v>495.97330474466526</v>
      </c>
      <c r="W1200" s="5">
        <v>495.64069888845023</v>
      </c>
      <c r="X1200" s="5">
        <v>496.33155697311071</v>
      </c>
      <c r="Y1200" s="5">
        <v>498.08393076109741</v>
      </c>
      <c r="Z1200" s="5">
        <v>499.94362645418994</v>
      </c>
      <c r="AA1200" s="5">
        <v>500.17041690861942</v>
      </c>
      <c r="AB1200" s="5">
        <v>499.11857248576086</v>
      </c>
      <c r="AC1200" s="5">
        <v>498.49205165773014</v>
      </c>
    </row>
    <row r="1201" spans="1:29" s="5" customFormat="1">
      <c r="A1201" s="1" t="s">
        <v>516</v>
      </c>
      <c r="B1201" s="1"/>
      <c r="C1201" s="1"/>
      <c r="D1201" s="1"/>
      <c r="E1201" s="1"/>
      <c r="F1201" s="1">
        <v>1</v>
      </c>
      <c r="G1201" s="1" t="s">
        <v>839</v>
      </c>
      <c r="H1201" s="1" t="str">
        <f t="shared" si="19"/>
        <v>1단독주택중위단위전세가격</v>
      </c>
      <c r="I1201" s="1" t="s">
        <v>874</v>
      </c>
      <c r="J1201" s="13">
        <v>400.54914871487739</v>
      </c>
      <c r="K1201" s="13">
        <v>400.15524845228333</v>
      </c>
      <c r="L1201" s="13">
        <v>400.40937371221986</v>
      </c>
      <c r="M1201" s="13">
        <v>400.41092413745963</v>
      </c>
      <c r="N1201" s="13">
        <v>400.52910380625377</v>
      </c>
      <c r="O1201" s="13">
        <v>400.51425711306928</v>
      </c>
      <c r="P1201" s="13">
        <v>400.28421270165194</v>
      </c>
      <c r="Q1201" s="14">
        <v>398.75792369494974</v>
      </c>
      <c r="R1201" s="14">
        <v>399.44445973510102</v>
      </c>
      <c r="S1201" s="14">
        <v>399.4176319945164</v>
      </c>
      <c r="T1201" s="14">
        <v>399.60135541501768</v>
      </c>
      <c r="U1201" s="5">
        <v>395.67761847863449</v>
      </c>
      <c r="V1201" s="5">
        <v>396.51973011540076</v>
      </c>
      <c r="W1201" s="5">
        <v>397.18628160939892</v>
      </c>
      <c r="X1201" s="5">
        <v>397.74817816364435</v>
      </c>
      <c r="Y1201" s="5">
        <v>398.37889566695526</v>
      </c>
      <c r="Z1201" s="5">
        <v>398.47281331441422</v>
      </c>
      <c r="AA1201" s="5">
        <v>398.59878541645958</v>
      </c>
      <c r="AB1201" s="5">
        <v>399.51399476439747</v>
      </c>
      <c r="AC1201" s="5">
        <v>399.31077046316312</v>
      </c>
    </row>
    <row r="1202" spans="1:29">
      <c r="A1202" s="1" t="s">
        <v>521</v>
      </c>
      <c r="F1202" s="1">
        <v>2</v>
      </c>
      <c r="G1202" s="1" t="s">
        <v>839</v>
      </c>
      <c r="H1202" s="1" t="str">
        <f t="shared" si="19"/>
        <v>2단독주택중위단위전세가격</v>
      </c>
      <c r="I1202" s="1" t="s">
        <v>874</v>
      </c>
      <c r="J1202" s="13">
        <v>1025.8189967917272</v>
      </c>
      <c r="K1202" s="13">
        <v>1024.7988600062761</v>
      </c>
      <c r="L1202" s="13">
        <v>1024.8415851303855</v>
      </c>
      <c r="M1202" s="13">
        <v>1023.7417405975129</v>
      </c>
      <c r="N1202" s="13">
        <v>1023.721205089344</v>
      </c>
      <c r="O1202" s="13">
        <v>1024.3072146268166</v>
      </c>
      <c r="P1202" s="13">
        <v>1023.4710941220023</v>
      </c>
      <c r="Q1202" s="14">
        <v>1017.3154917658372</v>
      </c>
      <c r="R1202" s="14">
        <v>1020.1628265001323</v>
      </c>
      <c r="S1202" s="14">
        <v>1019.8767508104895</v>
      </c>
      <c r="T1202" s="14">
        <v>1020.1017163991045</v>
      </c>
      <c r="U1202" s="1">
        <v>1012.7575516727778</v>
      </c>
      <c r="V1202" s="1">
        <v>1016.6003275245574</v>
      </c>
      <c r="W1202" s="1">
        <v>1019.3640402072083</v>
      </c>
      <c r="X1202" s="1">
        <v>1022.9405782228234</v>
      </c>
      <c r="Y1202" s="1">
        <v>1024.9631443283683</v>
      </c>
      <c r="Z1202" s="1">
        <v>1025.0505189848932</v>
      </c>
      <c r="AA1202" s="1">
        <v>1025.4095512826361</v>
      </c>
      <c r="AB1202" s="1">
        <v>1028.9585778912292</v>
      </c>
      <c r="AC1202" s="1">
        <v>1028.3621746450851</v>
      </c>
    </row>
    <row r="1203" spans="1:29">
      <c r="A1203" s="1" t="s">
        <v>1382</v>
      </c>
      <c r="F1203" s="1">
        <v>3</v>
      </c>
      <c r="G1203" s="1" t="s">
        <v>839</v>
      </c>
      <c r="H1203" s="1" t="str">
        <f t="shared" si="19"/>
        <v>3단독주택중위단위전세가격</v>
      </c>
      <c r="I1203" s="1" t="s">
        <v>874</v>
      </c>
      <c r="J1203" s="13">
        <v>193.32511161430486</v>
      </c>
      <c r="K1203" s="13">
        <v>193.13875575968976</v>
      </c>
      <c r="L1203" s="13">
        <v>193.4629422735384</v>
      </c>
      <c r="M1203" s="13">
        <v>193.82951191466418</v>
      </c>
      <c r="N1203" s="13">
        <v>193.99366392494565</v>
      </c>
      <c r="O1203" s="13">
        <v>193.77968424267371</v>
      </c>
      <c r="P1203" s="13">
        <v>193.75050276307715</v>
      </c>
      <c r="Q1203" s="14">
        <v>193.75843934590225</v>
      </c>
      <c r="R1203" s="14">
        <v>193.72885349062017</v>
      </c>
      <c r="S1203" s="14">
        <v>193.78794450460069</v>
      </c>
      <c r="T1203" s="14">
        <v>193.9579996367595</v>
      </c>
      <c r="U1203" s="1">
        <v>194.06609422378426</v>
      </c>
      <c r="V1203" s="1">
        <v>193.9278328916316</v>
      </c>
      <c r="W1203" s="1">
        <v>193.90920270800848</v>
      </c>
      <c r="X1203" s="1">
        <v>193.48615966623984</v>
      </c>
      <c r="Y1203" s="1">
        <v>193.66332395204347</v>
      </c>
      <c r="Z1203" s="1">
        <v>193.75937930426068</v>
      </c>
      <c r="AA1203" s="1">
        <v>193.80920673572376</v>
      </c>
      <c r="AB1203" s="1">
        <v>193.86390385811578</v>
      </c>
      <c r="AC1203" s="1">
        <v>193.78913770543141</v>
      </c>
    </row>
    <row r="1204" spans="1:29">
      <c r="A1204" s="1" t="s">
        <v>522</v>
      </c>
      <c r="F1204" s="1">
        <v>4</v>
      </c>
      <c r="G1204" s="1" t="s">
        <v>839</v>
      </c>
      <c r="H1204" s="1" t="str">
        <f t="shared" si="19"/>
        <v>4단독주택중위단위전세가격</v>
      </c>
      <c r="I1204" s="1" t="s">
        <v>874</v>
      </c>
      <c r="J1204" s="13">
        <v>418.67254519943901</v>
      </c>
      <c r="K1204" s="13">
        <v>418.67254519943901</v>
      </c>
      <c r="L1204" s="13">
        <v>418.43713597096951</v>
      </c>
      <c r="M1204" s="13">
        <v>419.3069025607914</v>
      </c>
      <c r="N1204" s="13">
        <v>419.25083063675345</v>
      </c>
      <c r="O1204" s="13">
        <v>418.26122443150985</v>
      </c>
      <c r="P1204" s="13">
        <v>418.41814024607442</v>
      </c>
      <c r="Q1204" s="14">
        <v>418.45484509360352</v>
      </c>
      <c r="R1204" s="14">
        <v>418.45413117481945</v>
      </c>
      <c r="S1204" s="14">
        <v>418.45413117481945</v>
      </c>
      <c r="T1204" s="14">
        <v>418.45413117481945</v>
      </c>
      <c r="U1204" s="1">
        <v>418.05579321446498</v>
      </c>
      <c r="V1204" s="1">
        <v>418.33373689265244</v>
      </c>
      <c r="W1204" s="1">
        <v>418.24650793092025</v>
      </c>
      <c r="X1204" s="1">
        <v>418.02358951533415</v>
      </c>
      <c r="Y1204" s="1">
        <v>418.7556934950826</v>
      </c>
      <c r="Z1204" s="1">
        <v>418.98332667177976</v>
      </c>
      <c r="AA1204" s="1">
        <v>418.40984901079986</v>
      </c>
      <c r="AB1204" s="1">
        <v>417.94624144623072</v>
      </c>
      <c r="AC1204" s="1">
        <v>417.43224249275625</v>
      </c>
    </row>
    <row r="1205" spans="1:29">
      <c r="A1205" s="1" t="s">
        <v>853</v>
      </c>
      <c r="F1205" s="1">
        <v>5</v>
      </c>
      <c r="G1205" s="1" t="s">
        <v>839</v>
      </c>
      <c r="H1205" s="1" t="str">
        <f t="shared" si="19"/>
        <v>5단독주택중위단위전세가격</v>
      </c>
      <c r="I1205" s="1" t="s">
        <v>874</v>
      </c>
      <c r="J1205" s="13">
        <v>131.15630896093415</v>
      </c>
      <c r="K1205" s="13">
        <v>130.91854129228352</v>
      </c>
      <c r="L1205" s="13">
        <v>131.39710896200501</v>
      </c>
      <c r="M1205" s="13">
        <v>131.62485673459847</v>
      </c>
      <c r="N1205" s="13">
        <v>131.84976407763179</v>
      </c>
      <c r="O1205" s="13">
        <v>131.84976407763179</v>
      </c>
      <c r="P1205" s="13">
        <v>131.76924211560345</v>
      </c>
      <c r="Q1205" s="14">
        <v>131.76924211560345</v>
      </c>
      <c r="R1205" s="14">
        <v>131.7316910765436</v>
      </c>
      <c r="S1205" s="14">
        <v>131.80708410705162</v>
      </c>
      <c r="T1205" s="14">
        <v>132.02405401335798</v>
      </c>
      <c r="U1205" s="1">
        <v>133.43181262768815</v>
      </c>
      <c r="V1205" s="1">
        <v>133.1787961502416</v>
      </c>
      <c r="W1205" s="1">
        <v>133.1787961502416</v>
      </c>
      <c r="X1205" s="1">
        <v>132.69813266312198</v>
      </c>
      <c r="Y1205" s="1">
        <v>132.72476660155877</v>
      </c>
      <c r="Z1205" s="1">
        <v>132.7855010145266</v>
      </c>
      <c r="AA1205" s="1">
        <v>133.00610771421589</v>
      </c>
      <c r="AB1205" s="1">
        <v>133.18502034163129</v>
      </c>
      <c r="AC1205" s="1">
        <v>133.22984682926108</v>
      </c>
    </row>
    <row r="1206" spans="1:29">
      <c r="A1206" s="1" t="s">
        <v>524</v>
      </c>
      <c r="B1206" s="1" t="s">
        <v>525</v>
      </c>
      <c r="F1206" s="1">
        <v>6</v>
      </c>
      <c r="G1206" s="1" t="s">
        <v>839</v>
      </c>
      <c r="H1206" s="1" t="str">
        <f t="shared" si="19"/>
        <v>6단독주택중위단위전세가격</v>
      </c>
      <c r="I1206" s="1" t="s">
        <v>874</v>
      </c>
      <c r="J1206" s="13">
        <v>1812.7349165350997</v>
      </c>
      <c r="K1206" s="13">
        <v>1810.2081601321959</v>
      </c>
      <c r="L1206" s="13">
        <v>1810.0386135004999</v>
      </c>
      <c r="M1206" s="13">
        <v>1807.314430572025</v>
      </c>
      <c r="N1206" s="13">
        <v>1807.2635665825162</v>
      </c>
      <c r="O1206" s="13">
        <v>1807.2635665825162</v>
      </c>
      <c r="P1206" s="13">
        <v>1804.7081456817657</v>
      </c>
      <c r="Q1206" s="14">
        <v>1800.5137806463042</v>
      </c>
      <c r="R1206" s="14">
        <v>1806.3722185319129</v>
      </c>
      <c r="S1206" s="14">
        <v>1808.6950725128961</v>
      </c>
      <c r="T1206" s="14">
        <v>1808.3008799638053</v>
      </c>
      <c r="U1206" s="1">
        <v>1812.5034893084228</v>
      </c>
      <c r="V1206" s="1">
        <v>1812.5034893084228</v>
      </c>
      <c r="W1206" s="1">
        <v>1818.4117388586433</v>
      </c>
      <c r="X1206" s="1">
        <v>1827.348095951992</v>
      </c>
      <c r="Y1206" s="1">
        <v>1831.7094305337889</v>
      </c>
      <c r="Z1206" s="1">
        <v>1831.7094305337889</v>
      </c>
      <c r="AA1206" s="1">
        <v>1834.0446459626271</v>
      </c>
      <c r="AB1206" s="1">
        <v>1842.8562401165905</v>
      </c>
      <c r="AC1206" s="1">
        <v>1842.8562401165905</v>
      </c>
    </row>
    <row r="1207" spans="1:29">
      <c r="A1207" s="1" t="s">
        <v>524</v>
      </c>
      <c r="B1207" s="1" t="s">
        <v>525</v>
      </c>
      <c r="C1207" s="1" t="s">
        <v>526</v>
      </c>
      <c r="F1207" s="1">
        <v>7</v>
      </c>
      <c r="G1207" s="1" t="s">
        <v>839</v>
      </c>
      <c r="H1207" s="1" t="str">
        <f t="shared" si="19"/>
        <v>7단독주택중위단위전세가격</v>
      </c>
      <c r="I1207" s="1" t="s">
        <v>874</v>
      </c>
      <c r="J1207" s="13">
        <v>1846.4103600233329</v>
      </c>
      <c r="K1207" s="13">
        <v>1846.4103600233329</v>
      </c>
      <c r="L1207" s="13">
        <v>1846.4103600233329</v>
      </c>
      <c r="M1207" s="13">
        <v>1848.3060907523309</v>
      </c>
      <c r="N1207" s="13">
        <v>1848.3060907523309</v>
      </c>
      <c r="O1207" s="13">
        <v>1848.3060907523309</v>
      </c>
      <c r="P1207" s="13">
        <v>1848.3060907523309</v>
      </c>
      <c r="Q1207" s="14">
        <v>1841.4092148725513</v>
      </c>
      <c r="R1207" s="14">
        <v>1841.4092148725513</v>
      </c>
      <c r="S1207" s="14">
        <v>1841.4092148725513</v>
      </c>
      <c r="T1207" s="14">
        <v>1841.4092148725513</v>
      </c>
      <c r="U1207" s="1">
        <v>1844.8109832731309</v>
      </c>
      <c r="V1207" s="1">
        <v>1844.8109832731309</v>
      </c>
      <c r="W1207" s="1">
        <v>1844.8109832731309</v>
      </c>
      <c r="X1207" s="1">
        <v>1851.8324122759418</v>
      </c>
      <c r="Y1207" s="1">
        <v>1858.8548480260022</v>
      </c>
      <c r="Z1207" s="1">
        <v>1858.8548480260022</v>
      </c>
      <c r="AA1207" s="1">
        <v>1862.7039266676795</v>
      </c>
      <c r="AB1207" s="1">
        <v>1877.2278624203743</v>
      </c>
      <c r="AC1207" s="1">
        <v>1877.2278624203743</v>
      </c>
    </row>
    <row r="1208" spans="1:29">
      <c r="A1208" s="1" t="s">
        <v>524</v>
      </c>
      <c r="B1208" s="1" t="s">
        <v>525</v>
      </c>
      <c r="C1208" s="1" t="s">
        <v>527</v>
      </c>
      <c r="F1208" s="1">
        <v>8</v>
      </c>
      <c r="G1208" s="1" t="s">
        <v>839</v>
      </c>
      <c r="H1208" s="1" t="str">
        <f t="shared" si="19"/>
        <v>8단독주택중위단위전세가격</v>
      </c>
      <c r="I1208" s="1" t="s">
        <v>874</v>
      </c>
      <c r="J1208" s="13">
        <v>1911.3924050632911</v>
      </c>
      <c r="K1208" s="13">
        <v>1911.3924050632911</v>
      </c>
      <c r="L1208" s="13">
        <v>1911.3924050632911</v>
      </c>
      <c r="M1208" s="13">
        <v>1924.0506329113923</v>
      </c>
      <c r="N1208" s="13">
        <v>1924.0506329113923</v>
      </c>
      <c r="O1208" s="13">
        <v>1924.0506329113923</v>
      </c>
      <c r="P1208" s="13">
        <v>1924.0506329113923</v>
      </c>
      <c r="Q1208" s="14">
        <v>1924.0506329113923</v>
      </c>
      <c r="R1208" s="14">
        <v>1924.0506329113923</v>
      </c>
      <c r="S1208" s="14">
        <v>1924.0506329113923</v>
      </c>
      <c r="T1208" s="14">
        <v>1924.0506329113923</v>
      </c>
      <c r="U1208" s="1">
        <v>1962.0253164556962</v>
      </c>
      <c r="V1208" s="1">
        <v>1962.0253164556962</v>
      </c>
      <c r="W1208" s="1">
        <v>1962.0253164556962</v>
      </c>
      <c r="X1208" s="1">
        <v>1962.0253164556962</v>
      </c>
      <c r="Y1208" s="1">
        <v>1962.0253164556962</v>
      </c>
      <c r="Z1208" s="1">
        <v>1962.0253164556962</v>
      </c>
      <c r="AA1208" s="1">
        <v>1987.3417721518988</v>
      </c>
      <c r="AB1208" s="1">
        <v>1987.3417721518988</v>
      </c>
      <c r="AC1208" s="1">
        <v>1987.3417721518988</v>
      </c>
    </row>
    <row r="1209" spans="1:29">
      <c r="A1209" s="1" t="s">
        <v>524</v>
      </c>
      <c r="B1209" s="1" t="s">
        <v>525</v>
      </c>
      <c r="C1209" s="1" t="s">
        <v>528</v>
      </c>
      <c r="F1209" s="1">
        <v>9</v>
      </c>
      <c r="G1209" s="1" t="s">
        <v>839</v>
      </c>
      <c r="H1209" s="1" t="str">
        <f t="shared" si="19"/>
        <v>9단독주택중위단위전세가격</v>
      </c>
      <c r="I1209" s="1" t="s">
        <v>874</v>
      </c>
      <c r="J1209" s="13">
        <v>1697.5353388909025</v>
      </c>
      <c r="K1209" s="13">
        <v>1697.5353388909025</v>
      </c>
      <c r="L1209" s="13">
        <v>1697.5353388909025</v>
      </c>
      <c r="M1209" s="13">
        <v>1697.5353388909025</v>
      </c>
      <c r="N1209" s="13">
        <v>1697.5353388909025</v>
      </c>
      <c r="O1209" s="13">
        <v>1697.5353388909025</v>
      </c>
      <c r="P1209" s="13">
        <v>1697.5353388909025</v>
      </c>
      <c r="Q1209" s="14">
        <v>1686.2993838347229</v>
      </c>
      <c r="R1209" s="14">
        <v>1686.2993838347229</v>
      </c>
      <c r="S1209" s="14">
        <v>1686.2993838347229</v>
      </c>
      <c r="T1209" s="14">
        <v>1686.2993838347229</v>
      </c>
      <c r="U1209" s="1">
        <v>1686.2993838347229</v>
      </c>
      <c r="V1209" s="1">
        <v>1686.2993838347229</v>
      </c>
      <c r="W1209" s="1">
        <v>1686.2993838347229</v>
      </c>
      <c r="X1209" s="1">
        <v>1686.2993838347229</v>
      </c>
      <c r="Y1209" s="1">
        <v>1697.6847122914539</v>
      </c>
      <c r="Z1209" s="1">
        <v>1697.6847122914539</v>
      </c>
      <c r="AA1209" s="1">
        <v>1697.6847122914539</v>
      </c>
      <c r="AB1209" s="1">
        <v>1721.2121212121212</v>
      </c>
      <c r="AC1209" s="1">
        <v>1721.2121212121212</v>
      </c>
    </row>
    <row r="1210" spans="1:29">
      <c r="A1210" s="1" t="s">
        <v>524</v>
      </c>
      <c r="B1210" s="1" t="s">
        <v>525</v>
      </c>
      <c r="C1210" s="1" t="s">
        <v>529</v>
      </c>
      <c r="F1210" s="1">
        <v>10</v>
      </c>
      <c r="G1210" s="1" t="s">
        <v>839</v>
      </c>
      <c r="H1210" s="1" t="str">
        <f t="shared" si="19"/>
        <v>10단독주택중위단위전세가격</v>
      </c>
      <c r="I1210" s="1" t="s">
        <v>874</v>
      </c>
      <c r="J1210" s="13">
        <v>2191.7808219178082</v>
      </c>
      <c r="K1210" s="13">
        <v>2191.7808219178082</v>
      </c>
      <c r="L1210" s="13">
        <v>2191.7808219178082</v>
      </c>
      <c r="M1210" s="13">
        <v>2191.7808219178082</v>
      </c>
      <c r="N1210" s="13">
        <v>2191.7808219178082</v>
      </c>
      <c r="O1210" s="13">
        <v>2191.7808219178082</v>
      </c>
      <c r="P1210" s="13">
        <v>2191.7808219178082</v>
      </c>
      <c r="Q1210" s="14">
        <v>2191.7808219178082</v>
      </c>
      <c r="R1210" s="14">
        <v>2191.7808219178082</v>
      </c>
      <c r="S1210" s="14">
        <v>2191.7808219178082</v>
      </c>
      <c r="T1210" s="14">
        <v>2191.7808219178082</v>
      </c>
      <c r="U1210" s="1">
        <v>2191.7808219178082</v>
      </c>
      <c r="V1210" s="1">
        <v>2191.7808219178082</v>
      </c>
      <c r="W1210" s="1">
        <v>2191.7808219178082</v>
      </c>
      <c r="X1210" s="1">
        <v>2222.2222222222222</v>
      </c>
      <c r="Y1210" s="1">
        <v>2222.2222222222222</v>
      </c>
      <c r="Z1210" s="1">
        <v>2222.2222222222222</v>
      </c>
      <c r="AA1210" s="1">
        <v>2222.2222222222222</v>
      </c>
      <c r="AB1210" s="1">
        <v>2222.2222222222222</v>
      </c>
      <c r="AC1210" s="1">
        <v>2222.2222222222222</v>
      </c>
    </row>
    <row r="1211" spans="1:29">
      <c r="A1211" s="1" t="s">
        <v>524</v>
      </c>
      <c r="B1211" s="1" t="s">
        <v>525</v>
      </c>
      <c r="C1211" s="1" t="s">
        <v>530</v>
      </c>
      <c r="F1211" s="1">
        <v>11</v>
      </c>
      <c r="G1211" s="1" t="s">
        <v>839</v>
      </c>
      <c r="H1211" s="1" t="str">
        <f t="shared" si="19"/>
        <v>11단독주택중위단위전세가격</v>
      </c>
      <c r="I1211" s="1" t="s">
        <v>874</v>
      </c>
      <c r="J1211" s="13">
        <v>1760.4697783515978</v>
      </c>
      <c r="K1211" s="13">
        <v>1754.0214322419406</v>
      </c>
      <c r="L1211" s="13">
        <v>1753.5887449588902</v>
      </c>
      <c r="M1211" s="13">
        <v>1743.6943394381572</v>
      </c>
      <c r="N1211" s="13">
        <v>1743.5645332532422</v>
      </c>
      <c r="O1211" s="13">
        <v>1743.5645332532422</v>
      </c>
      <c r="P1211" s="13">
        <v>1737.0430346216549</v>
      </c>
      <c r="Q1211" s="14">
        <v>1737.0430346216549</v>
      </c>
      <c r="R1211" s="14">
        <v>1751.9939159590556</v>
      </c>
      <c r="S1211" s="14">
        <v>1757.9218979419486</v>
      </c>
      <c r="T1211" s="14">
        <v>1756.9159086081675</v>
      </c>
      <c r="U1211" s="1">
        <v>1762.667259007834</v>
      </c>
      <c r="V1211" s="1">
        <v>1762.667259007834</v>
      </c>
      <c r="W1211" s="1">
        <v>1777.6893347675334</v>
      </c>
      <c r="X1211" s="1">
        <v>1789.5795822936511</v>
      </c>
      <c r="Y1211" s="1">
        <v>1789.8361640375447</v>
      </c>
      <c r="Z1211" s="1">
        <v>1789.8361640375447</v>
      </c>
      <c r="AA1211" s="1">
        <v>1789.8361640375447</v>
      </c>
      <c r="AB1211" s="1">
        <v>1789.8361640375447</v>
      </c>
      <c r="AC1211" s="1">
        <v>1789.8361640375447</v>
      </c>
    </row>
    <row r="1212" spans="1:29">
      <c r="A1212" s="1" t="s">
        <v>524</v>
      </c>
      <c r="B1212" s="1" t="s">
        <v>525</v>
      </c>
      <c r="C1212" s="1" t="s">
        <v>531</v>
      </c>
      <c r="F1212" s="1">
        <v>12</v>
      </c>
      <c r="G1212" s="1" t="s">
        <v>839</v>
      </c>
      <c r="H1212" s="1" t="str">
        <f t="shared" si="19"/>
        <v>12단독주택중위단위전세가격</v>
      </c>
      <c r="I1212" s="1" t="s">
        <v>874</v>
      </c>
      <c r="J1212" s="13">
        <v>1933.6484593837536</v>
      </c>
      <c r="K1212" s="13">
        <v>1924.719887955182</v>
      </c>
      <c r="L1212" s="13">
        <v>1924.719887955182</v>
      </c>
      <c r="M1212" s="13">
        <v>1911.3193562049978</v>
      </c>
      <c r="N1212" s="13">
        <v>1911.3193562049978</v>
      </c>
      <c r="O1212" s="13">
        <v>1911.3193562049978</v>
      </c>
      <c r="P1212" s="13">
        <v>1911.3193562049978</v>
      </c>
      <c r="Q1212" s="14">
        <v>1911.3193562049978</v>
      </c>
      <c r="R1212" s="14">
        <v>1927.9940904782075</v>
      </c>
      <c r="S1212" s="14">
        <v>1927.9940904782075</v>
      </c>
      <c r="T1212" s="14">
        <v>1926.601167786047</v>
      </c>
      <c r="U1212" s="1">
        <v>1934.2430368373766</v>
      </c>
      <c r="V1212" s="1">
        <v>1934.2430368373766</v>
      </c>
      <c r="W1212" s="1">
        <v>1935.8291562238931</v>
      </c>
      <c r="X1212" s="1">
        <v>1944.0914866581957</v>
      </c>
      <c r="Y1212" s="1">
        <v>1944.4444444444443</v>
      </c>
      <c r="Z1212" s="1">
        <v>1944.4444444444443</v>
      </c>
      <c r="AA1212" s="1">
        <v>1944.4444444444443</v>
      </c>
      <c r="AB1212" s="1">
        <v>1944.4444444444443</v>
      </c>
      <c r="AC1212" s="1">
        <v>1944.4444444444443</v>
      </c>
    </row>
    <row r="1213" spans="1:29">
      <c r="A1213" s="1" t="s">
        <v>524</v>
      </c>
      <c r="B1213" s="1" t="s">
        <v>525</v>
      </c>
      <c r="C1213" s="1" t="s">
        <v>532</v>
      </c>
      <c r="F1213" s="1">
        <v>13</v>
      </c>
      <c r="G1213" s="1" t="s">
        <v>839</v>
      </c>
      <c r="H1213" s="1" t="str">
        <f t="shared" si="19"/>
        <v>13단독주택중위단위전세가격</v>
      </c>
      <c r="I1213" s="1" t="s">
        <v>874</v>
      </c>
      <c r="J1213" s="14">
        <v>1310.2219457884689</v>
      </c>
      <c r="K1213" s="14">
        <v>1310.2219457884689</v>
      </c>
      <c r="L1213" s="14">
        <v>1308.6643133897151</v>
      </c>
      <c r="M1213" s="14">
        <v>1307.8854971903379</v>
      </c>
      <c r="N1213" s="14">
        <v>1307.4182074707119</v>
      </c>
      <c r="O1213" s="14">
        <v>1307.4182074707119</v>
      </c>
      <c r="P1213" s="14">
        <v>1283.9414427149386</v>
      </c>
      <c r="Q1213" s="14">
        <v>1283.9414427149386</v>
      </c>
      <c r="R1213" s="14">
        <v>1294.4104730336137</v>
      </c>
      <c r="S1213" s="14">
        <v>1315.7506352188461</v>
      </c>
      <c r="T1213" s="14">
        <v>1315.7506352188461</v>
      </c>
      <c r="U1213" s="1">
        <v>1315.7506352188461</v>
      </c>
      <c r="V1213" s="1">
        <v>1315.7506352188461</v>
      </c>
      <c r="W1213" s="1">
        <v>1365.7703798548869</v>
      </c>
      <c r="X1213" s="1">
        <v>1387.1105420401195</v>
      </c>
      <c r="Y1213" s="1">
        <v>1387.1105420401195</v>
      </c>
      <c r="Z1213" s="1">
        <v>1387.1105420401195</v>
      </c>
      <c r="AA1213" s="1">
        <v>1387.1105420401195</v>
      </c>
      <c r="AB1213" s="1">
        <v>1387.1105420401195</v>
      </c>
      <c r="AC1213" s="1">
        <v>1387.1105420401195</v>
      </c>
    </row>
    <row r="1214" spans="1:29">
      <c r="A1214" s="1" t="s">
        <v>524</v>
      </c>
      <c r="B1214" s="1" t="s">
        <v>533</v>
      </c>
      <c r="F1214" s="1">
        <v>14</v>
      </c>
      <c r="G1214" s="1" t="s">
        <v>839</v>
      </c>
      <c r="H1214" s="1" t="str">
        <f t="shared" si="19"/>
        <v>14단독주택중위단위전세가격</v>
      </c>
      <c r="I1214" s="1" t="s">
        <v>874</v>
      </c>
      <c r="J1214" s="14">
        <v>475.05434495338864</v>
      </c>
      <c r="K1214" s="14">
        <v>475.05434495338864</v>
      </c>
      <c r="L1214" s="14">
        <v>474.96616337139545</v>
      </c>
      <c r="M1214" s="14">
        <v>474.96616337139545</v>
      </c>
      <c r="N1214" s="14">
        <v>474.96616337139545</v>
      </c>
      <c r="O1214" s="14">
        <v>474.87843125283808</v>
      </c>
      <c r="P1214" s="14">
        <v>474.87843125283808</v>
      </c>
      <c r="Q1214" s="14">
        <v>465.74022562763571</v>
      </c>
      <c r="R1214" s="14">
        <v>466.72749715807186</v>
      </c>
      <c r="S1214" s="14">
        <v>464.22107186360432</v>
      </c>
      <c r="T1214" s="14">
        <v>465.00770623443606</v>
      </c>
      <c r="U1214" s="1">
        <v>464.10962987811786</v>
      </c>
      <c r="V1214" s="1">
        <v>471.88387533106817</v>
      </c>
      <c r="W1214" s="1">
        <v>472.87925199564376</v>
      </c>
      <c r="X1214" s="1">
        <v>473.3290404475195</v>
      </c>
      <c r="Y1214" s="1">
        <v>472.55169499491842</v>
      </c>
      <c r="Z1214" s="1">
        <v>472.72845994424159</v>
      </c>
      <c r="AA1214" s="1">
        <v>471.57777959587355</v>
      </c>
      <c r="AB1214" s="1">
        <v>471.67501625227709</v>
      </c>
      <c r="AC1214" s="1">
        <v>472.05741455063185</v>
      </c>
    </row>
    <row r="1215" spans="1:29">
      <c r="A1215" s="1" t="s">
        <v>524</v>
      </c>
      <c r="B1215" s="1" t="s">
        <v>533</v>
      </c>
      <c r="C1215" s="1" t="s">
        <v>534</v>
      </c>
      <c r="F1215" s="1">
        <v>15</v>
      </c>
      <c r="G1215" s="1" t="s">
        <v>839</v>
      </c>
      <c r="H1215" s="1" t="str">
        <f t="shared" si="19"/>
        <v>15단독주택중위단위전세가격</v>
      </c>
      <c r="I1215" s="1" t="s">
        <v>874</v>
      </c>
      <c r="J1215" s="14">
        <v>1515.1515151515152</v>
      </c>
      <c r="K1215" s="14">
        <v>1515.1515151515152</v>
      </c>
      <c r="L1215" s="14">
        <v>1515.1515151515152</v>
      </c>
      <c r="M1215" s="14">
        <v>1515.1515151515152</v>
      </c>
      <c r="N1215" s="14">
        <v>1515.1515151515152</v>
      </c>
      <c r="O1215" s="14">
        <v>1515.1515151515152</v>
      </c>
      <c r="P1215" s="14">
        <v>1515.1515151515152</v>
      </c>
      <c r="Q1215" s="14">
        <v>1439.3939393939395</v>
      </c>
      <c r="R1215" s="14">
        <v>1439.3939393939395</v>
      </c>
      <c r="S1215" s="14">
        <v>1403.8876889848814</v>
      </c>
      <c r="T1215" s="14">
        <v>1403.8876889848814</v>
      </c>
      <c r="U1215" s="1">
        <v>1403.8876889848814</v>
      </c>
      <c r="V1215" s="1">
        <v>1468.6825053995681</v>
      </c>
      <c r="W1215" s="1">
        <v>1468.6825053995681</v>
      </c>
      <c r="X1215" s="1">
        <v>1468.6825053995681</v>
      </c>
      <c r="Y1215" s="1">
        <v>1468.6825053995681</v>
      </c>
      <c r="Z1215" s="1">
        <v>1468.6825053995681</v>
      </c>
      <c r="AA1215" s="1">
        <v>1468.6825053995681</v>
      </c>
      <c r="AB1215" s="1">
        <v>1468.6825053995681</v>
      </c>
      <c r="AC1215" s="1">
        <v>1468.6825053995681</v>
      </c>
    </row>
    <row r="1216" spans="1:29">
      <c r="A1216" s="1" t="s">
        <v>524</v>
      </c>
      <c r="B1216" s="1" t="s">
        <v>533</v>
      </c>
      <c r="C1216" s="1" t="s">
        <v>535</v>
      </c>
      <c r="F1216" s="1">
        <v>16</v>
      </c>
      <c r="G1216" s="1" t="s">
        <v>839</v>
      </c>
      <c r="H1216" s="1" t="str">
        <f t="shared" si="19"/>
        <v>16단독주택중위단위전세가격</v>
      </c>
      <c r="I1216" s="1" t="s">
        <v>874</v>
      </c>
      <c r="J1216" s="14">
        <v>456.73718315227745</v>
      </c>
      <c r="K1216" s="14">
        <v>456.73718315227745</v>
      </c>
      <c r="L1216" s="14">
        <v>456.73718315227745</v>
      </c>
      <c r="M1216" s="14">
        <v>456.73718315227745</v>
      </c>
      <c r="N1216" s="14">
        <v>456.73718315227745</v>
      </c>
      <c r="O1216" s="14">
        <v>456.73718315227745</v>
      </c>
      <c r="P1216" s="14">
        <v>456.73718315227745</v>
      </c>
      <c r="Q1216" s="14">
        <v>456.73718315227745</v>
      </c>
      <c r="R1216" s="14">
        <v>456.73718315227745</v>
      </c>
      <c r="S1216" s="14">
        <v>456.73718315227745</v>
      </c>
      <c r="T1216" s="14">
        <v>456.73718315227745</v>
      </c>
      <c r="U1216" s="1">
        <v>456.73718315227745</v>
      </c>
      <c r="V1216" s="1">
        <v>456.73718315227745</v>
      </c>
      <c r="W1216" s="1">
        <v>456.73718315227745</v>
      </c>
      <c r="X1216" s="1">
        <v>456.73718315227745</v>
      </c>
      <c r="Y1216" s="1">
        <v>459.09567371831525</v>
      </c>
      <c r="Z1216" s="1">
        <v>459.09567371831525</v>
      </c>
      <c r="AA1216" s="1">
        <v>459.09567371831525</v>
      </c>
      <c r="AB1216" s="1">
        <v>459.09567371831525</v>
      </c>
      <c r="AC1216" s="1">
        <v>459.09567371831525</v>
      </c>
    </row>
    <row r="1217" spans="1:29">
      <c r="A1217" s="1" t="s">
        <v>524</v>
      </c>
      <c r="B1217" s="1" t="s">
        <v>533</v>
      </c>
      <c r="C1217" s="1" t="s">
        <v>536</v>
      </c>
      <c r="F1217" s="1">
        <v>17</v>
      </c>
      <c r="G1217" s="1" t="s">
        <v>839</v>
      </c>
      <c r="H1217" s="1" t="str">
        <f t="shared" si="19"/>
        <v>17단독주택중위단위전세가격</v>
      </c>
      <c r="I1217" s="1" t="s">
        <v>874</v>
      </c>
      <c r="J1217" s="14">
        <v>312.28313671061761</v>
      </c>
      <c r="K1217" s="14">
        <v>312.28313671061761</v>
      </c>
      <c r="L1217" s="14">
        <v>312.28313671061761</v>
      </c>
      <c r="M1217" s="14">
        <v>312.28313671061761</v>
      </c>
      <c r="N1217" s="14">
        <v>312.28313671061761</v>
      </c>
      <c r="O1217" s="14">
        <v>312.28313671061761</v>
      </c>
      <c r="P1217" s="14">
        <v>312.28313671061761</v>
      </c>
      <c r="Q1217" s="14">
        <v>312.28313671061761</v>
      </c>
      <c r="R1217" s="14">
        <v>308.69971936389146</v>
      </c>
      <c r="S1217" s="14">
        <v>308.69971936389146</v>
      </c>
      <c r="T1217" s="14">
        <v>308.69971936389146</v>
      </c>
      <c r="U1217" s="1">
        <v>308.69971936389146</v>
      </c>
      <c r="V1217" s="1">
        <v>308.69971936389146</v>
      </c>
      <c r="W1217" s="1">
        <v>308.69971936389146</v>
      </c>
      <c r="X1217" s="1">
        <v>308.69971936389146</v>
      </c>
      <c r="Y1217" s="1">
        <v>308.69971936389146</v>
      </c>
      <c r="Z1217" s="1">
        <v>308.69971936389146</v>
      </c>
      <c r="AA1217" s="1">
        <v>306.82881197380732</v>
      </c>
      <c r="AB1217" s="1">
        <v>306.82881197380732</v>
      </c>
      <c r="AC1217" s="1">
        <v>306.82881197380732</v>
      </c>
    </row>
    <row r="1218" spans="1:29">
      <c r="A1218" s="1" t="s">
        <v>524</v>
      </c>
      <c r="B1218" s="1" t="s">
        <v>533</v>
      </c>
      <c r="C1218" s="1" t="s">
        <v>537</v>
      </c>
      <c r="F1218" s="1">
        <v>18</v>
      </c>
      <c r="G1218" s="1" t="s">
        <v>839</v>
      </c>
      <c r="H1218" s="1" t="str">
        <f t="shared" si="19"/>
        <v>18단독주택중위단위전세가격</v>
      </c>
      <c r="I1218" s="1" t="s">
        <v>874</v>
      </c>
      <c r="J1218" s="14">
        <v>416.66666666666669</v>
      </c>
      <c r="K1218" s="14">
        <v>416.66666666666669</v>
      </c>
      <c r="L1218" s="14">
        <v>416.66666666666669</v>
      </c>
      <c r="M1218" s="14">
        <v>416.66666666666669</v>
      </c>
      <c r="N1218" s="14">
        <v>416.66666666666669</v>
      </c>
      <c r="O1218" s="14">
        <v>416.66666666666669</v>
      </c>
      <c r="P1218" s="14">
        <v>416.66666666666669</v>
      </c>
      <c r="Q1218" s="14">
        <v>416.66666666666669</v>
      </c>
      <c r="R1218" s="14">
        <v>435.60606060606062</v>
      </c>
      <c r="S1218" s="14">
        <v>454.54545454545456</v>
      </c>
      <c r="T1218" s="14">
        <v>464.0151515151515</v>
      </c>
      <c r="U1218" s="1">
        <v>459.88961329108781</v>
      </c>
      <c r="V1218" s="1">
        <v>459.88961329108781</v>
      </c>
      <c r="W1218" s="1">
        <v>471.32687464456899</v>
      </c>
      <c r="X1218" s="1">
        <v>475.90177918596146</v>
      </c>
      <c r="Y1218" s="1">
        <v>481.81716630108053</v>
      </c>
      <c r="Z1218" s="1">
        <v>481.81716630108053</v>
      </c>
      <c r="AA1218" s="1">
        <v>481.81716630108053</v>
      </c>
      <c r="AB1218" s="1">
        <v>482.95454545454544</v>
      </c>
      <c r="AC1218" s="1">
        <v>487.42746615087043</v>
      </c>
    </row>
    <row r="1219" spans="1:29">
      <c r="A1219" s="1" t="s">
        <v>524</v>
      </c>
      <c r="B1219" s="1" t="s">
        <v>533</v>
      </c>
      <c r="C1219" s="1" t="s">
        <v>538</v>
      </c>
      <c r="F1219" s="1">
        <v>19</v>
      </c>
      <c r="G1219" s="1" t="s">
        <v>839</v>
      </c>
      <c r="H1219" s="1" t="str">
        <f t="shared" si="19"/>
        <v>19단독주택중위단위전세가격</v>
      </c>
      <c r="I1219" s="1" t="s">
        <v>874</v>
      </c>
      <c r="J1219" s="14">
        <v>189.57771787960468</v>
      </c>
      <c r="K1219" s="14">
        <v>189.57771787960468</v>
      </c>
      <c r="L1219" s="14">
        <v>189.57771787960468</v>
      </c>
      <c r="M1219" s="14">
        <v>189.57771787960468</v>
      </c>
      <c r="N1219" s="14">
        <v>189.57771787960468</v>
      </c>
      <c r="O1219" s="14">
        <v>188.98247978436657</v>
      </c>
      <c r="P1219" s="14">
        <v>188.98247978436657</v>
      </c>
      <c r="Q1219" s="14">
        <v>188.98247978436657</v>
      </c>
      <c r="R1219" s="14">
        <v>188.98247978436657</v>
      </c>
      <c r="S1219" s="14">
        <v>188.98247978436657</v>
      </c>
      <c r="T1219" s="14">
        <v>188.98247978436657</v>
      </c>
      <c r="U1219" s="1">
        <v>188.98247978436657</v>
      </c>
      <c r="V1219" s="1">
        <v>188.98247978436657</v>
      </c>
      <c r="W1219" s="1">
        <v>189.1015274034142</v>
      </c>
      <c r="X1219" s="1">
        <v>189.49874686716794</v>
      </c>
      <c r="Y1219" s="1">
        <v>189.73684210526318</v>
      </c>
      <c r="Z1219" s="1">
        <v>190.93358395989975</v>
      </c>
      <c r="AA1219" s="1">
        <v>190.93358395989975</v>
      </c>
      <c r="AB1219" s="1">
        <v>190.93358395989975</v>
      </c>
      <c r="AC1219" s="1">
        <v>190.93358395989975</v>
      </c>
    </row>
    <row r="1220" spans="1:29">
      <c r="A1220" s="1" t="s">
        <v>524</v>
      </c>
      <c r="B1220" s="1" t="s">
        <v>533</v>
      </c>
      <c r="C1220" s="1" t="s">
        <v>539</v>
      </c>
      <c r="F1220" s="1">
        <v>20</v>
      </c>
      <c r="G1220" s="1" t="s">
        <v>839</v>
      </c>
      <c r="H1220" s="1" t="str">
        <f t="shared" si="19"/>
        <v>20단독주택중위단위전세가격</v>
      </c>
      <c r="I1220" s="1" t="s">
        <v>874</v>
      </c>
      <c r="J1220" s="14">
        <v>528.92561983471069</v>
      </c>
      <c r="K1220" s="14">
        <v>528.92561983471069</v>
      </c>
      <c r="L1220" s="14">
        <v>528.92561983471069</v>
      </c>
      <c r="M1220" s="14">
        <v>528.92561983471069</v>
      </c>
      <c r="N1220" s="14">
        <v>528.92561983471069</v>
      </c>
      <c r="O1220" s="14">
        <v>528.92561983471069</v>
      </c>
      <c r="P1220" s="14">
        <v>528.92561983471069</v>
      </c>
      <c r="Q1220" s="14">
        <v>528.92561983471069</v>
      </c>
      <c r="R1220" s="14">
        <v>528.92561983471069</v>
      </c>
      <c r="S1220" s="14">
        <v>528.92561983471069</v>
      </c>
      <c r="T1220" s="14">
        <v>528.92561983471069</v>
      </c>
      <c r="U1220" s="1">
        <v>528.92561983471069</v>
      </c>
      <c r="V1220" s="1">
        <v>528.92561983471069</v>
      </c>
      <c r="W1220" s="1">
        <v>528.92561983471069</v>
      </c>
      <c r="X1220" s="1">
        <v>528.92561983471069</v>
      </c>
      <c r="Y1220" s="1">
        <v>512.39669421487599</v>
      </c>
      <c r="Z1220" s="1">
        <v>512.39669421487599</v>
      </c>
      <c r="AA1220" s="1">
        <v>506.39386189258312</v>
      </c>
      <c r="AB1220" s="1">
        <v>506.39386189258312</v>
      </c>
      <c r="AC1220" s="1">
        <v>506.39386189258312</v>
      </c>
    </row>
    <row r="1221" spans="1:29">
      <c r="A1221" s="1" t="s">
        <v>524</v>
      </c>
      <c r="B1221" s="1" t="s">
        <v>533</v>
      </c>
      <c r="C1221" s="1" t="s">
        <v>540</v>
      </c>
      <c r="F1221" s="1">
        <v>21</v>
      </c>
      <c r="G1221" s="1" t="s">
        <v>839</v>
      </c>
      <c r="H1221" s="1" t="str">
        <f t="shared" si="19"/>
        <v>21단독주택중위단위전세가격</v>
      </c>
      <c r="I1221" s="1" t="s">
        <v>874</v>
      </c>
      <c r="J1221" s="14">
        <v>132.89036544850498</v>
      </c>
      <c r="K1221" s="14">
        <v>132.89036544850498</v>
      </c>
      <c r="L1221" s="14">
        <v>132.16957605985039</v>
      </c>
      <c r="M1221" s="14">
        <v>132.16957605985039</v>
      </c>
      <c r="N1221" s="14">
        <v>132.16957605985039</v>
      </c>
      <c r="O1221" s="14">
        <v>132.16957605985039</v>
      </c>
      <c r="P1221" s="14">
        <v>132.16957605985039</v>
      </c>
      <c r="Q1221" s="14">
        <v>132.16957605985039</v>
      </c>
      <c r="R1221" s="14">
        <v>134.55149501661128</v>
      </c>
      <c r="S1221" s="14">
        <v>136.21262458471762</v>
      </c>
      <c r="T1221" s="14">
        <v>136.21262458471762</v>
      </c>
      <c r="U1221" s="1">
        <v>136.21262458471762</v>
      </c>
      <c r="V1221" s="1">
        <v>136.21262458471762</v>
      </c>
      <c r="W1221" s="1">
        <v>136.21262458471762</v>
      </c>
      <c r="X1221" s="1">
        <v>136.21262458471762</v>
      </c>
      <c r="Y1221" s="1">
        <v>137.87375415282392</v>
      </c>
      <c r="Z1221" s="1">
        <v>137.87375415282392</v>
      </c>
      <c r="AA1221" s="1">
        <v>137.87375415282392</v>
      </c>
      <c r="AB1221" s="1">
        <v>137.87375415282392</v>
      </c>
      <c r="AC1221" s="1">
        <v>137.87375415282392</v>
      </c>
    </row>
    <row r="1222" spans="1:29">
      <c r="A1222" s="1" t="s">
        <v>524</v>
      </c>
      <c r="B1222" s="1" t="s">
        <v>541</v>
      </c>
      <c r="F1222" s="1">
        <v>22</v>
      </c>
      <c r="G1222" s="1" t="s">
        <v>839</v>
      </c>
      <c r="H1222" s="1" t="str">
        <f t="shared" si="19"/>
        <v>22단독주택중위단위전세가격</v>
      </c>
      <c r="I1222" s="1" t="s">
        <v>874</v>
      </c>
      <c r="J1222" s="14">
        <v>574.14078674948246</v>
      </c>
      <c r="K1222" s="14">
        <v>574.14078674948246</v>
      </c>
      <c r="L1222" s="14">
        <v>575.56935817805379</v>
      </c>
      <c r="M1222" s="14">
        <v>575.56935817805379</v>
      </c>
      <c r="N1222" s="14">
        <v>575.56935817805379</v>
      </c>
      <c r="O1222" s="14">
        <v>581.39391374872173</v>
      </c>
      <c r="P1222" s="14">
        <v>583.20550795162035</v>
      </c>
      <c r="Q1222" s="14">
        <v>583.20550795162035</v>
      </c>
      <c r="R1222" s="14">
        <v>583.20550795162035</v>
      </c>
      <c r="S1222" s="14">
        <v>583.20550795162035</v>
      </c>
      <c r="T1222" s="14">
        <v>583.20550795162035</v>
      </c>
      <c r="U1222" s="1">
        <v>583.20550795162035</v>
      </c>
      <c r="V1222" s="1">
        <v>583.20550795162035</v>
      </c>
      <c r="W1222" s="1">
        <v>582.50668355142818</v>
      </c>
      <c r="X1222" s="1">
        <v>580.69508934852956</v>
      </c>
      <c r="Y1222" s="1">
        <v>586.95652173913038</v>
      </c>
      <c r="Z1222" s="1">
        <v>586.95652173913038</v>
      </c>
      <c r="AA1222" s="1">
        <v>586.95652173913038</v>
      </c>
      <c r="AB1222" s="1">
        <v>586.95652173913038</v>
      </c>
      <c r="AC1222" s="1">
        <v>579.71014492753625</v>
      </c>
    </row>
    <row r="1223" spans="1:29">
      <c r="A1223" s="1" t="s">
        <v>524</v>
      </c>
      <c r="B1223" s="1" t="s">
        <v>542</v>
      </c>
      <c r="F1223" s="1">
        <v>23</v>
      </c>
      <c r="G1223" s="1" t="s">
        <v>839</v>
      </c>
      <c r="H1223" s="1" t="str">
        <f t="shared" si="19"/>
        <v>23단독주택중위단위전세가격</v>
      </c>
      <c r="I1223" s="1" t="s">
        <v>874</v>
      </c>
      <c r="J1223" s="14">
        <v>504.91267711873422</v>
      </c>
      <c r="K1223" s="14">
        <v>504.91267711873422</v>
      </c>
      <c r="L1223" s="14">
        <v>505.84195336542291</v>
      </c>
      <c r="M1223" s="14">
        <v>508.1553306831438</v>
      </c>
      <c r="N1223" s="14">
        <v>508.1553306831438</v>
      </c>
      <c r="O1223" s="14">
        <v>508.1553306831438</v>
      </c>
      <c r="P1223" s="14">
        <v>508.1553306831438</v>
      </c>
      <c r="Q1223" s="14">
        <v>508.2529570609766</v>
      </c>
      <c r="R1223" s="14">
        <v>508.2529570609766</v>
      </c>
      <c r="S1223" s="14">
        <v>508.2529570609766</v>
      </c>
      <c r="T1223" s="14">
        <v>508.2529570609766</v>
      </c>
      <c r="U1223" s="1">
        <v>508.18650473733726</v>
      </c>
      <c r="V1223" s="1">
        <v>508.18650473733726</v>
      </c>
      <c r="W1223" s="1">
        <v>508.18650473733726</v>
      </c>
      <c r="X1223" s="1">
        <v>508.36571127539793</v>
      </c>
      <c r="Y1223" s="1">
        <v>507.61643171169624</v>
      </c>
      <c r="Z1223" s="1">
        <v>507.82104666775047</v>
      </c>
      <c r="AA1223" s="1">
        <v>507.76232186650265</v>
      </c>
      <c r="AB1223" s="1">
        <v>507.76232186650265</v>
      </c>
      <c r="AC1223" s="1">
        <v>507.93780981724495</v>
      </c>
    </row>
    <row r="1224" spans="1:29">
      <c r="A1224" s="1" t="s">
        <v>524</v>
      </c>
      <c r="B1224" s="1" t="s">
        <v>542</v>
      </c>
      <c r="C1224" s="1" t="s">
        <v>543</v>
      </c>
      <c r="F1224" s="1">
        <v>24</v>
      </c>
      <c r="G1224" s="1" t="s">
        <v>839</v>
      </c>
      <c r="H1224" s="1" t="str">
        <f t="shared" si="19"/>
        <v>24단독주택중위단위전세가격</v>
      </c>
      <c r="I1224" s="1" t="s">
        <v>874</v>
      </c>
      <c r="J1224" s="14">
        <v>534.10024650780611</v>
      </c>
      <c r="K1224" s="14">
        <v>534.10024650780611</v>
      </c>
      <c r="L1224" s="14">
        <v>534.10024650780611</v>
      </c>
      <c r="M1224" s="14">
        <v>538.20870994248151</v>
      </c>
      <c r="N1224" s="14">
        <v>538.20870994248151</v>
      </c>
      <c r="O1224" s="14">
        <v>538.20870994248151</v>
      </c>
      <c r="P1224" s="14">
        <v>538.20870994248151</v>
      </c>
      <c r="Q1224" s="14">
        <v>538.20870994248151</v>
      </c>
      <c r="R1224" s="14">
        <v>538.20870994248151</v>
      </c>
      <c r="S1224" s="14">
        <v>538.20870994248151</v>
      </c>
      <c r="T1224" s="14">
        <v>538.20870994248151</v>
      </c>
      <c r="U1224" s="1">
        <v>538.20870994248151</v>
      </c>
      <c r="V1224" s="1">
        <v>538.20870994248151</v>
      </c>
      <c r="W1224" s="1">
        <v>538.20870994248151</v>
      </c>
      <c r="X1224" s="1">
        <v>538.20870994248151</v>
      </c>
      <c r="Y1224" s="1">
        <v>537.49170537491705</v>
      </c>
      <c r="Z1224" s="1">
        <v>537.49170537491705</v>
      </c>
      <c r="AA1224" s="1">
        <v>537.38701725554643</v>
      </c>
      <c r="AB1224" s="1">
        <v>537.38701725554643</v>
      </c>
      <c r="AC1224" s="1">
        <v>537.38701725554643</v>
      </c>
    </row>
    <row r="1225" spans="1:29">
      <c r="A1225" s="1" t="s">
        <v>524</v>
      </c>
      <c r="B1225" s="1" t="s">
        <v>542</v>
      </c>
      <c r="C1225" s="1" t="s">
        <v>544</v>
      </c>
      <c r="F1225" s="1">
        <v>25</v>
      </c>
      <c r="G1225" s="1" t="s">
        <v>839</v>
      </c>
      <c r="H1225" s="1" t="str">
        <f t="shared" si="19"/>
        <v>25단독주택중위단위전세가격</v>
      </c>
      <c r="I1225" s="1" t="s">
        <v>874</v>
      </c>
      <c r="J1225" s="14">
        <v>585.90657165479024</v>
      </c>
      <c r="K1225" s="14">
        <v>585.90657165479024</v>
      </c>
      <c r="L1225" s="14">
        <v>589.83050847457628</v>
      </c>
      <c r="M1225" s="14">
        <v>589.83050847457628</v>
      </c>
      <c r="N1225" s="14">
        <v>589.83050847457628</v>
      </c>
      <c r="O1225" s="14">
        <v>589.83050847457628</v>
      </c>
      <c r="P1225" s="14">
        <v>589.83050847457628</v>
      </c>
      <c r="Q1225" s="14">
        <v>589.83050847457628</v>
      </c>
      <c r="R1225" s="14">
        <v>589.83050847457628</v>
      </c>
      <c r="S1225" s="14">
        <v>589.83050847457628</v>
      </c>
      <c r="T1225" s="14">
        <v>589.83050847457628</v>
      </c>
      <c r="U1225" s="1">
        <v>589.83050847457628</v>
      </c>
      <c r="V1225" s="1">
        <v>589.83050847457628</v>
      </c>
      <c r="W1225" s="1">
        <v>589.83050847457628</v>
      </c>
      <c r="X1225" s="1">
        <v>590.58260175578607</v>
      </c>
      <c r="Y1225" s="1">
        <v>588.23529411764707</v>
      </c>
      <c r="Z1225" s="1">
        <v>588.23529411764707</v>
      </c>
      <c r="AA1225" s="1">
        <v>588.23529411764707</v>
      </c>
      <c r="AB1225" s="1">
        <v>588.23529411764707</v>
      </c>
      <c r="AC1225" s="1">
        <v>589.83050847457628</v>
      </c>
    </row>
    <row r="1226" spans="1:29">
      <c r="A1226" s="1" t="s">
        <v>524</v>
      </c>
      <c r="B1226" s="1" t="s">
        <v>542</v>
      </c>
      <c r="C1226" s="1" t="s">
        <v>545</v>
      </c>
      <c r="F1226" s="1">
        <v>26</v>
      </c>
      <c r="G1226" s="1" t="s">
        <v>839</v>
      </c>
      <c r="H1226" s="1" t="str">
        <f t="shared" si="19"/>
        <v>26단독주택중위단위전세가격</v>
      </c>
      <c r="I1226" s="1" t="s">
        <v>874</v>
      </c>
      <c r="J1226" s="14">
        <v>326.92307692307691</v>
      </c>
      <c r="K1226" s="14">
        <v>326.92307692307691</v>
      </c>
      <c r="L1226" s="14">
        <v>326.92307692307691</v>
      </c>
      <c r="M1226" s="14">
        <v>326.92307692307691</v>
      </c>
      <c r="N1226" s="14">
        <v>326.92307692307691</v>
      </c>
      <c r="O1226" s="14">
        <v>326.92307692307691</v>
      </c>
      <c r="P1226" s="14">
        <v>326.92307692307691</v>
      </c>
      <c r="Q1226" s="14">
        <v>327.41096113189133</v>
      </c>
      <c r="R1226" s="14">
        <v>327.41096113189133</v>
      </c>
      <c r="S1226" s="14">
        <v>327.41096113189133</v>
      </c>
      <c r="T1226" s="14">
        <v>327.41096113189133</v>
      </c>
      <c r="U1226" s="1">
        <v>327.41096113189133</v>
      </c>
      <c r="V1226" s="1">
        <v>327.41096113189133</v>
      </c>
      <c r="W1226" s="1">
        <v>327.41096113189133</v>
      </c>
      <c r="X1226" s="1">
        <v>327.41096113189133</v>
      </c>
      <c r="Y1226" s="1">
        <v>328.46804358432263</v>
      </c>
      <c r="Z1226" s="1">
        <v>329.48717948717945</v>
      </c>
      <c r="AA1226" s="1">
        <v>329.48717948717945</v>
      </c>
      <c r="AB1226" s="1">
        <v>329.48717948717945</v>
      </c>
      <c r="AC1226" s="1">
        <v>328.46804358432263</v>
      </c>
    </row>
    <row r="1227" spans="1:29">
      <c r="A1227" s="1" t="s">
        <v>524</v>
      </c>
      <c r="B1227" s="1" t="s">
        <v>546</v>
      </c>
      <c r="F1227" s="1">
        <v>27</v>
      </c>
      <c r="G1227" s="1" t="s">
        <v>839</v>
      </c>
      <c r="H1227" s="1" t="str">
        <f t="shared" si="19"/>
        <v>27단독주택중위단위전세가격</v>
      </c>
      <c r="I1227" s="1" t="s">
        <v>874</v>
      </c>
      <c r="J1227" s="14">
        <v>486.71086817695016</v>
      </c>
      <c r="K1227" s="14">
        <v>486.71086817695016</v>
      </c>
      <c r="L1227" s="14">
        <v>479.51128239915914</v>
      </c>
      <c r="M1227" s="14">
        <v>479.51128239915914</v>
      </c>
      <c r="N1227" s="14">
        <v>479.51128239915914</v>
      </c>
      <c r="O1227" s="14">
        <v>468.39700052220644</v>
      </c>
      <c r="P1227" s="14">
        <v>468.39700052220644</v>
      </c>
      <c r="Q1227" s="14">
        <v>468.39700052220644</v>
      </c>
      <c r="R1227" s="14">
        <v>468.39139696282552</v>
      </c>
      <c r="S1227" s="14">
        <v>468.39139696282552</v>
      </c>
      <c r="T1227" s="14">
        <v>468.39139696282552</v>
      </c>
      <c r="U1227" s="1">
        <v>468.39139696282552</v>
      </c>
      <c r="V1227" s="1">
        <v>468.39139696282552</v>
      </c>
      <c r="W1227" s="1">
        <v>467.71016098747191</v>
      </c>
      <c r="X1227" s="1">
        <v>465.44771754855788</v>
      </c>
      <c r="Y1227" s="1">
        <v>466.06334841628961</v>
      </c>
      <c r="Z1227" s="1">
        <v>466.06334841628961</v>
      </c>
      <c r="AA1227" s="1">
        <v>461.53846153846155</v>
      </c>
      <c r="AB1227" s="1">
        <v>457.01357466063348</v>
      </c>
      <c r="AC1227" s="1">
        <v>452.48868778280541</v>
      </c>
    </row>
    <row r="1228" spans="1:29">
      <c r="A1228" s="1" t="s">
        <v>524</v>
      </c>
      <c r="B1228" s="1" t="s">
        <v>547</v>
      </c>
      <c r="F1228" s="1">
        <v>28</v>
      </c>
      <c r="G1228" s="1" t="s">
        <v>839</v>
      </c>
      <c r="H1228" s="1" t="str">
        <f t="shared" si="19"/>
        <v>28단독주택중위단위전세가격</v>
      </c>
      <c r="I1228" s="1" t="s">
        <v>874</v>
      </c>
      <c r="J1228" s="14">
        <v>235.04392749678539</v>
      </c>
      <c r="K1228" s="14">
        <v>235.04392749678539</v>
      </c>
      <c r="L1228" s="14">
        <v>237.3909879621377</v>
      </c>
      <c r="M1228" s="14">
        <v>237.3909879621377</v>
      </c>
      <c r="N1228" s="14">
        <v>236.32625201665218</v>
      </c>
      <c r="O1228" s="14">
        <v>237.12095400340715</v>
      </c>
      <c r="P1228" s="14">
        <v>237.12095400340715</v>
      </c>
      <c r="Q1228" s="14">
        <v>237.12095400340715</v>
      </c>
      <c r="R1228" s="14">
        <v>237.12095400340715</v>
      </c>
      <c r="S1228" s="14">
        <v>237.12095400340715</v>
      </c>
      <c r="T1228" s="14">
        <v>237.12095400340715</v>
      </c>
      <c r="U1228" s="1">
        <v>237.12095400340715</v>
      </c>
      <c r="V1228" s="1">
        <v>237.12095400340715</v>
      </c>
      <c r="W1228" s="1">
        <v>237.12095400340715</v>
      </c>
      <c r="X1228" s="1">
        <v>237.12095400340715</v>
      </c>
      <c r="Y1228" s="1">
        <v>236.12095400340715</v>
      </c>
      <c r="Z1228" s="1">
        <v>237.18568994889267</v>
      </c>
      <c r="AA1228" s="1">
        <v>237.18568994889267</v>
      </c>
      <c r="AB1228" s="1">
        <v>238</v>
      </c>
      <c r="AC1228" s="1">
        <v>238</v>
      </c>
    </row>
    <row r="1229" spans="1:29">
      <c r="A1229" s="1" t="s">
        <v>524</v>
      </c>
      <c r="B1229" s="1" t="s">
        <v>548</v>
      </c>
      <c r="F1229" s="1">
        <v>29</v>
      </c>
      <c r="G1229" s="1" t="s">
        <v>839</v>
      </c>
      <c r="H1229" s="1" t="str">
        <f t="shared" si="19"/>
        <v>29단독주택중위단위전세가격</v>
      </c>
      <c r="I1229" s="1" t="s">
        <v>874</v>
      </c>
      <c r="J1229" s="14">
        <v>358.40859535055301</v>
      </c>
      <c r="K1229" s="14">
        <v>358.40859535055301</v>
      </c>
      <c r="L1229" s="14">
        <v>358.40859535055301</v>
      </c>
      <c r="M1229" s="14">
        <v>358.40859535055301</v>
      </c>
      <c r="N1229" s="14">
        <v>358.40859535055301</v>
      </c>
      <c r="O1229" s="14">
        <v>358.40859535055301</v>
      </c>
      <c r="P1229" s="14">
        <v>358.40859535055301</v>
      </c>
      <c r="Q1229" s="14">
        <v>358.40859535055301</v>
      </c>
      <c r="R1229" s="14">
        <v>358.40859535055301</v>
      </c>
      <c r="S1229" s="14">
        <v>358.40859535055301</v>
      </c>
      <c r="T1229" s="14">
        <v>358.40859535055301</v>
      </c>
      <c r="U1229" s="1">
        <v>358.40859535055301</v>
      </c>
      <c r="V1229" s="1">
        <v>358.40859535055301</v>
      </c>
      <c r="W1229" s="1">
        <v>358.40859535055301</v>
      </c>
      <c r="X1229" s="1">
        <v>358.40859535055301</v>
      </c>
      <c r="Y1229" s="1">
        <v>361.4026073266009</v>
      </c>
      <c r="Z1229" s="1">
        <v>361.4026073266009</v>
      </c>
      <c r="AA1229" s="1">
        <v>361.4026073266009</v>
      </c>
      <c r="AB1229" s="1">
        <v>361.4026073266009</v>
      </c>
      <c r="AC1229" s="1">
        <v>361.4026073266009</v>
      </c>
    </row>
    <row r="1230" spans="1:29">
      <c r="A1230" s="1" t="s">
        <v>524</v>
      </c>
      <c r="B1230" s="1" t="s">
        <v>549</v>
      </c>
      <c r="F1230" s="1">
        <v>30</v>
      </c>
      <c r="G1230" s="1" t="s">
        <v>839</v>
      </c>
      <c r="H1230" s="1" t="str">
        <f t="shared" si="19"/>
        <v>30단독주택중위단위전세가격</v>
      </c>
      <c r="I1230" s="1" t="s">
        <v>874</v>
      </c>
      <c r="J1230" s="14">
        <v>419.6444141943108</v>
      </c>
      <c r="K1230" s="14">
        <v>419.6444141943108</v>
      </c>
      <c r="L1230" s="14">
        <v>419.6444141943108</v>
      </c>
      <c r="M1230" s="14">
        <v>419.6444141943108</v>
      </c>
      <c r="N1230" s="14">
        <v>420.56377148087404</v>
      </c>
      <c r="O1230" s="14">
        <v>423.60883847234788</v>
      </c>
      <c r="P1230" s="14">
        <v>425.13137196808475</v>
      </c>
      <c r="Q1230" s="14">
        <v>425.13137196808475</v>
      </c>
      <c r="R1230" s="14">
        <v>425.13137196808475</v>
      </c>
      <c r="S1230" s="14">
        <v>425.13137196808475</v>
      </c>
      <c r="T1230" s="14">
        <v>425.13137196808475</v>
      </c>
      <c r="U1230" s="1">
        <v>425.13137196808475</v>
      </c>
      <c r="V1230" s="1">
        <v>427.78108050014623</v>
      </c>
      <c r="W1230" s="1">
        <v>427.78108050014623</v>
      </c>
      <c r="X1230" s="1">
        <v>427.78108050014623</v>
      </c>
      <c r="Y1230" s="1">
        <v>430.82614749162008</v>
      </c>
      <c r="Z1230" s="1">
        <v>430.82614749162008</v>
      </c>
      <c r="AA1230" s="1">
        <v>431.09111834482621</v>
      </c>
      <c r="AB1230" s="1">
        <v>431.09111834482621</v>
      </c>
      <c r="AC1230" s="1">
        <v>431.09111834482621</v>
      </c>
    </row>
    <row r="1231" spans="1:29">
      <c r="A1231" s="1" t="s">
        <v>524</v>
      </c>
      <c r="B1231" s="1" t="s">
        <v>1383</v>
      </c>
      <c r="F1231" s="1">
        <v>31</v>
      </c>
      <c r="G1231" s="1" t="s">
        <v>839</v>
      </c>
      <c r="H1231" s="1" t="str">
        <f t="shared" si="19"/>
        <v>31단독주택중위단위전세가격</v>
      </c>
      <c r="I1231" s="1" t="s">
        <v>874</v>
      </c>
      <c r="U1231" s="1">
        <v>104.43864229765013</v>
      </c>
      <c r="V1231" s="1">
        <v>104.43864229765013</v>
      </c>
      <c r="W1231" s="1">
        <v>104.43864229765013</v>
      </c>
      <c r="X1231" s="1">
        <v>104.43864229765013</v>
      </c>
      <c r="Y1231" s="1">
        <v>104.43864229765013</v>
      </c>
      <c r="Z1231" s="1">
        <v>104.43864229765013</v>
      </c>
      <c r="AA1231" s="1">
        <v>104.43864229765013</v>
      </c>
      <c r="AB1231" s="1">
        <v>107.04960835509138</v>
      </c>
      <c r="AC1231" s="1">
        <v>107.04960835509138</v>
      </c>
    </row>
    <row r="1232" spans="1:29">
      <c r="A1232" s="1" t="s">
        <v>524</v>
      </c>
      <c r="B1232" s="1" t="s">
        <v>550</v>
      </c>
      <c r="F1232" s="1">
        <v>32</v>
      </c>
      <c r="G1232" s="1" t="s">
        <v>839</v>
      </c>
      <c r="H1232" s="1" t="str">
        <f t="shared" si="19"/>
        <v>32단독주택중위단위전세가격</v>
      </c>
      <c r="I1232" s="1" t="s">
        <v>874</v>
      </c>
      <c r="J1232" s="14">
        <v>178.72340425531914</v>
      </c>
      <c r="K1232" s="14">
        <v>178.72340425531914</v>
      </c>
      <c r="L1232" s="14">
        <v>180.18018018018017</v>
      </c>
      <c r="M1232" s="14">
        <v>180.18018018018017</v>
      </c>
      <c r="N1232" s="14">
        <v>180.18018018018017</v>
      </c>
      <c r="O1232" s="14">
        <v>180.18018018018017</v>
      </c>
      <c r="P1232" s="14">
        <v>180.18018018018017</v>
      </c>
      <c r="Q1232" s="14">
        <v>180.18018018018017</v>
      </c>
      <c r="R1232" s="14">
        <v>180.18018018018017</v>
      </c>
      <c r="S1232" s="14">
        <v>180.18018018018017</v>
      </c>
      <c r="T1232" s="14">
        <v>180.18018018018017</v>
      </c>
      <c r="U1232" s="1">
        <v>180.72289156626505</v>
      </c>
      <c r="V1232" s="1">
        <v>180.72289156626505</v>
      </c>
      <c r="W1232" s="1">
        <v>180.72289156626505</v>
      </c>
      <c r="X1232" s="1">
        <v>180.72289156626505</v>
      </c>
      <c r="Y1232" s="1">
        <v>180.72289156626505</v>
      </c>
      <c r="Z1232" s="1">
        <v>180.85106382978722</v>
      </c>
      <c r="AA1232" s="1">
        <v>180.72289156626505</v>
      </c>
      <c r="AB1232" s="1">
        <v>180.72289156626505</v>
      </c>
      <c r="AC1232" s="1">
        <v>180.85106382978722</v>
      </c>
    </row>
    <row r="1233" spans="1:29">
      <c r="A1233" s="1" t="s">
        <v>524</v>
      </c>
      <c r="B1233" s="1" t="s">
        <v>551</v>
      </c>
      <c r="F1233" s="1">
        <v>33</v>
      </c>
      <c r="G1233" s="1" t="s">
        <v>839</v>
      </c>
      <c r="H1233" s="1" t="str">
        <f t="shared" si="19"/>
        <v>33단독주택중위단위전세가격</v>
      </c>
      <c r="I1233" s="1" t="s">
        <v>874</v>
      </c>
      <c r="J1233" s="14">
        <v>127.19298245614036</v>
      </c>
      <c r="K1233" s="14">
        <v>127.19298245614036</v>
      </c>
      <c r="L1233" s="14">
        <v>127.19298245614036</v>
      </c>
      <c r="M1233" s="14">
        <v>129.87012987012986</v>
      </c>
      <c r="N1233" s="14">
        <v>129.87012987012986</v>
      </c>
      <c r="O1233" s="14">
        <v>129.87012987012986</v>
      </c>
      <c r="P1233" s="14">
        <v>132.18390804597701</v>
      </c>
      <c r="Q1233" s="14">
        <v>132.18390804597701</v>
      </c>
      <c r="R1233" s="14">
        <v>132.18390804597701</v>
      </c>
      <c r="S1233" s="14">
        <v>132.18390804597701</v>
      </c>
      <c r="T1233" s="14">
        <v>132.18390804597701</v>
      </c>
      <c r="U1233" s="1">
        <v>133.86880856760374</v>
      </c>
      <c r="V1233" s="1">
        <v>133.86880856760374</v>
      </c>
      <c r="W1233" s="1">
        <v>133.86880856760374</v>
      </c>
      <c r="X1233" s="1">
        <v>133.86880856760374</v>
      </c>
      <c r="Y1233" s="1">
        <v>135.16456751964228</v>
      </c>
      <c r="Z1233" s="1">
        <v>135.16456751964228</v>
      </c>
      <c r="AA1233" s="1">
        <v>135.16456751964228</v>
      </c>
      <c r="AB1233" s="1">
        <v>135.16456751964228</v>
      </c>
      <c r="AC1233" s="1">
        <v>135.33190353035178</v>
      </c>
    </row>
    <row r="1234" spans="1:29">
      <c r="A1234" s="1" t="s">
        <v>524</v>
      </c>
      <c r="B1234" s="1" t="s">
        <v>552</v>
      </c>
      <c r="F1234" s="1">
        <v>34</v>
      </c>
      <c r="G1234" s="1" t="s">
        <v>839</v>
      </c>
      <c r="H1234" s="1" t="str">
        <f t="shared" si="19"/>
        <v>34단독주택중위단위전세가격</v>
      </c>
      <c r="I1234" s="1" t="s">
        <v>874</v>
      </c>
      <c r="J1234" s="14">
        <v>56.937929224612191</v>
      </c>
      <c r="K1234" s="14">
        <v>56.937929224612191</v>
      </c>
      <c r="L1234" s="14">
        <v>57.079371940312328</v>
      </c>
      <c r="M1234" s="14">
        <v>57.079371940312328</v>
      </c>
      <c r="N1234" s="14">
        <v>57.079371940312328</v>
      </c>
      <c r="O1234" s="14">
        <v>57.079371940312328</v>
      </c>
      <c r="P1234" s="14">
        <v>57.079371940312328</v>
      </c>
      <c r="Q1234" s="14">
        <v>57.079371940312328</v>
      </c>
      <c r="R1234" s="14">
        <v>57.079371940312328</v>
      </c>
      <c r="S1234" s="14">
        <v>57.420436060366896</v>
      </c>
      <c r="T1234" s="14">
        <v>57.567514993257568</v>
      </c>
      <c r="U1234" s="1">
        <v>63.043478260869563</v>
      </c>
      <c r="V1234" s="1">
        <v>63.043478260869563</v>
      </c>
      <c r="W1234" s="1">
        <v>63.043478260869563</v>
      </c>
      <c r="X1234" s="1">
        <v>63.043478260869563</v>
      </c>
      <c r="Y1234" s="1">
        <v>63.043478260869563</v>
      </c>
      <c r="Z1234" s="1">
        <v>63.043478260869563</v>
      </c>
      <c r="AA1234" s="1">
        <v>62.264150943396224</v>
      </c>
      <c r="AB1234" s="1">
        <v>62.264150943396224</v>
      </c>
      <c r="AC1234" s="1">
        <v>62.264150943396224</v>
      </c>
    </row>
    <row r="1235" spans="1:29">
      <c r="A1235" s="1" t="s">
        <v>524</v>
      </c>
      <c r="B1235" s="1" t="s">
        <v>553</v>
      </c>
      <c r="F1235" s="1">
        <v>35</v>
      </c>
      <c r="G1235" s="1" t="s">
        <v>839</v>
      </c>
      <c r="H1235" s="1" t="str">
        <f t="shared" si="19"/>
        <v>35단독주택중위단위전세가격</v>
      </c>
      <c r="I1235" s="1" t="s">
        <v>874</v>
      </c>
      <c r="J1235" s="14">
        <v>133.33333333333334</v>
      </c>
      <c r="K1235" s="14">
        <v>133.33333333333334</v>
      </c>
      <c r="L1235" s="14">
        <v>133.33333333333334</v>
      </c>
      <c r="M1235" s="14">
        <v>133.33333333333334</v>
      </c>
      <c r="N1235" s="14">
        <v>133.33333333333334</v>
      </c>
      <c r="O1235" s="14">
        <v>133.33333333333334</v>
      </c>
      <c r="P1235" s="14">
        <v>133.33333333333334</v>
      </c>
      <c r="Q1235" s="14">
        <v>133.33333333333334</v>
      </c>
      <c r="R1235" s="14">
        <v>133.33333333333334</v>
      </c>
      <c r="S1235" s="14">
        <v>133.33333333333334</v>
      </c>
      <c r="T1235" s="14">
        <v>133.33333333333334</v>
      </c>
      <c r="U1235" s="1">
        <v>133.33333333333334</v>
      </c>
      <c r="V1235" s="1">
        <v>131.35593220338984</v>
      </c>
      <c r="W1235" s="1">
        <v>131.35593220338984</v>
      </c>
      <c r="X1235" s="1">
        <v>131.35593220338984</v>
      </c>
      <c r="Y1235" s="1">
        <v>131.35593220338984</v>
      </c>
      <c r="Z1235" s="1">
        <v>131.35593220338984</v>
      </c>
      <c r="AA1235" s="1">
        <v>131.35593220338984</v>
      </c>
      <c r="AB1235" s="1">
        <v>131.35593220338984</v>
      </c>
      <c r="AC1235" s="1">
        <v>131.35593220338984</v>
      </c>
    </row>
    <row r="1236" spans="1:29">
      <c r="A1236" s="1" t="s">
        <v>524</v>
      </c>
      <c r="B1236" s="1" t="s">
        <v>554</v>
      </c>
      <c r="F1236" s="1">
        <v>36</v>
      </c>
      <c r="G1236" s="1" t="s">
        <v>839</v>
      </c>
      <c r="H1236" s="1" t="str">
        <f t="shared" si="19"/>
        <v>36단독주택중위단위전세가격</v>
      </c>
      <c r="I1236" s="1" t="s">
        <v>874</v>
      </c>
      <c r="J1236" s="14">
        <v>117.26027397260275</v>
      </c>
      <c r="K1236" s="14">
        <v>115.38461538461539</v>
      </c>
      <c r="L1236" s="14">
        <v>115.27377521613833</v>
      </c>
      <c r="M1236" s="14">
        <v>115.27377521613833</v>
      </c>
      <c r="N1236" s="14">
        <v>115.27377521613833</v>
      </c>
      <c r="O1236" s="14">
        <v>115.27377521613833</v>
      </c>
      <c r="P1236" s="14">
        <v>115.27377521613833</v>
      </c>
      <c r="Q1236" s="14">
        <v>115.27377521613833</v>
      </c>
      <c r="R1236" s="14">
        <v>115.05389366598037</v>
      </c>
      <c r="S1236" s="14">
        <v>115.05389366598037</v>
      </c>
      <c r="T1236" s="14">
        <v>115.05389366598037</v>
      </c>
      <c r="U1236" s="1">
        <v>115.05389366598037</v>
      </c>
      <c r="V1236" s="1">
        <v>115.05389366598037</v>
      </c>
      <c r="W1236" s="1">
        <v>115.05389366598037</v>
      </c>
      <c r="X1236" s="1">
        <v>112.04481792717087</v>
      </c>
      <c r="Y1236" s="1">
        <v>112.04481792717087</v>
      </c>
      <c r="Z1236" s="1">
        <v>112.04481792717087</v>
      </c>
      <c r="AA1236" s="1">
        <v>114</v>
      </c>
      <c r="AB1236" s="1">
        <v>115.05389366598037</v>
      </c>
      <c r="AC1236" s="1">
        <v>114</v>
      </c>
    </row>
    <row r="1237" spans="1:29">
      <c r="A1237" s="1" t="s">
        <v>524</v>
      </c>
      <c r="B1237" s="1" t="s">
        <v>555</v>
      </c>
      <c r="F1237" s="1">
        <v>37</v>
      </c>
      <c r="G1237" s="1" t="s">
        <v>839</v>
      </c>
      <c r="H1237" s="1" t="str">
        <f t="shared" si="19"/>
        <v>37단독주택중위단위전세가격</v>
      </c>
      <c r="I1237" s="1" t="s">
        <v>874</v>
      </c>
      <c r="J1237" s="14">
        <v>136.78407789232531</v>
      </c>
      <c r="K1237" s="14">
        <v>136.78407789232531</v>
      </c>
      <c r="L1237" s="14">
        <v>136.78407789232531</v>
      </c>
      <c r="M1237" s="14">
        <v>136.78407789232531</v>
      </c>
      <c r="N1237" s="14">
        <v>137.95929156753897</v>
      </c>
      <c r="O1237" s="14">
        <v>137.95929156753897</v>
      </c>
      <c r="P1237" s="14">
        <v>137.95929156753897</v>
      </c>
      <c r="Q1237" s="14">
        <v>137.95929156753897</v>
      </c>
      <c r="R1237" s="14">
        <v>137.95929156753897</v>
      </c>
      <c r="S1237" s="14">
        <v>137.95929156753897</v>
      </c>
      <c r="T1237" s="14">
        <v>137.95929156753897</v>
      </c>
      <c r="U1237" s="1">
        <v>137.95929156753897</v>
      </c>
      <c r="V1237" s="1">
        <v>137.89518900343643</v>
      </c>
      <c r="W1237" s="1">
        <v>137.89518900343643</v>
      </c>
      <c r="X1237" s="1">
        <v>137.89518900343643</v>
      </c>
      <c r="Y1237" s="1">
        <v>137.45704467353951</v>
      </c>
      <c r="Z1237" s="1">
        <v>137.45704467353951</v>
      </c>
      <c r="AA1237" s="1">
        <v>137.45704467353951</v>
      </c>
      <c r="AB1237" s="1">
        <v>137.45704467353951</v>
      </c>
      <c r="AC1237" s="1">
        <v>138.48797250859107</v>
      </c>
    </row>
    <row r="1238" spans="1:29">
      <c r="A1238" s="1" t="s">
        <v>524</v>
      </c>
      <c r="B1238" s="1" t="s">
        <v>556</v>
      </c>
      <c r="F1238" s="1">
        <v>38</v>
      </c>
      <c r="G1238" s="1" t="s">
        <v>839</v>
      </c>
      <c r="H1238" s="1" t="str">
        <f t="shared" si="19"/>
        <v>38단독주택중위단위전세가격</v>
      </c>
      <c r="I1238" s="1" t="s">
        <v>874</v>
      </c>
      <c r="J1238" s="14">
        <v>158.44912839880803</v>
      </c>
      <c r="K1238" s="14">
        <v>158.44912839880803</v>
      </c>
      <c r="L1238" s="14">
        <v>160.39056596269342</v>
      </c>
      <c r="M1238" s="14">
        <v>160.39056596269342</v>
      </c>
      <c r="N1238" s="14">
        <v>160.39056596269342</v>
      </c>
      <c r="O1238" s="14">
        <v>160.39056596269342</v>
      </c>
      <c r="P1238" s="14">
        <v>158.79514916005371</v>
      </c>
      <c r="Q1238" s="14">
        <v>158.79514916005371</v>
      </c>
      <c r="R1238" s="14">
        <v>158.79514916005371</v>
      </c>
      <c r="S1238" s="14">
        <v>158.96815954067654</v>
      </c>
      <c r="T1238" s="14">
        <v>160.10380622837368</v>
      </c>
      <c r="U1238" s="1">
        <v>160.10380622837368</v>
      </c>
      <c r="V1238" s="1">
        <v>160.10380622837368</v>
      </c>
      <c r="W1238" s="1">
        <v>160.10380622837368</v>
      </c>
      <c r="X1238" s="1">
        <v>160.27681660899654</v>
      </c>
      <c r="Y1238" s="1">
        <v>160.27681660899654</v>
      </c>
      <c r="Z1238" s="1">
        <v>160.55363321799308</v>
      </c>
      <c r="AA1238" s="1">
        <v>160.55363321799308</v>
      </c>
      <c r="AB1238" s="1">
        <v>160.55363321799308</v>
      </c>
      <c r="AC1238" s="1">
        <v>160.55363321799308</v>
      </c>
    </row>
    <row r="1239" spans="1:29">
      <c r="A1239" s="1" t="s">
        <v>524</v>
      </c>
      <c r="B1239" s="1" t="s">
        <v>557</v>
      </c>
      <c r="F1239" s="1">
        <v>39</v>
      </c>
      <c r="G1239" s="1" t="s">
        <v>839</v>
      </c>
      <c r="H1239" s="1" t="str">
        <f t="shared" si="19"/>
        <v>39단독주택중위단위전세가격</v>
      </c>
      <c r="I1239" s="1" t="s">
        <v>874</v>
      </c>
      <c r="J1239" s="14">
        <v>187.5</v>
      </c>
      <c r="K1239" s="14">
        <v>189.9641577060932</v>
      </c>
      <c r="L1239" s="14">
        <v>189.9641577060932</v>
      </c>
      <c r="M1239" s="14">
        <v>189.9641577060932</v>
      </c>
      <c r="N1239" s="14">
        <v>189.9641577060932</v>
      </c>
      <c r="O1239" s="14">
        <v>189.9641577060932</v>
      </c>
      <c r="P1239" s="14">
        <v>189.9641577060932</v>
      </c>
      <c r="Q1239" s="14">
        <v>189.9641577060932</v>
      </c>
      <c r="R1239" s="14">
        <v>189.9641577060932</v>
      </c>
      <c r="S1239" s="14">
        <v>189.9641577060932</v>
      </c>
      <c r="T1239" s="14">
        <v>189.9641577060932</v>
      </c>
      <c r="U1239" s="1">
        <v>189.9641577060932</v>
      </c>
      <c r="V1239" s="1">
        <v>189.9641577060932</v>
      </c>
      <c r="W1239" s="1">
        <v>189.9641577060932</v>
      </c>
      <c r="X1239" s="1">
        <v>189.9641577060932</v>
      </c>
      <c r="Y1239" s="1">
        <v>189.9641577060932</v>
      </c>
      <c r="Z1239" s="1">
        <v>189.9641577060932</v>
      </c>
      <c r="AA1239" s="1">
        <v>189.9641577060932</v>
      </c>
      <c r="AB1239" s="1">
        <v>189.9641577060932</v>
      </c>
      <c r="AC1239" s="1">
        <v>189.9641577060932</v>
      </c>
    </row>
    <row r="1240" spans="1:29">
      <c r="A1240" s="1" t="s">
        <v>655</v>
      </c>
      <c r="F1240" s="1">
        <v>40</v>
      </c>
      <c r="G1240" s="1" t="s">
        <v>839</v>
      </c>
      <c r="H1240" s="1" t="str">
        <f t="shared" si="19"/>
        <v>40단독주택중위단위전세가격</v>
      </c>
      <c r="I1240" s="1" t="s">
        <v>874</v>
      </c>
      <c r="J1240" s="14">
        <v>440.74664536566871</v>
      </c>
      <c r="K1240" s="14">
        <v>440.74664536566871</v>
      </c>
      <c r="L1240" s="14">
        <v>440.74749580883361</v>
      </c>
      <c r="M1240" s="14">
        <v>441.49376891449725</v>
      </c>
      <c r="N1240" s="14">
        <v>441.44565834163552</v>
      </c>
      <c r="O1240" s="14">
        <v>441.42355834917652</v>
      </c>
      <c r="P1240" s="14">
        <v>441.81541305623006</v>
      </c>
      <c r="Q1240" s="14">
        <v>441.84690637970215</v>
      </c>
      <c r="R1240" s="14">
        <v>441.84629382640975</v>
      </c>
      <c r="S1240" s="14">
        <v>441.84629382640975</v>
      </c>
      <c r="T1240" s="14">
        <v>441.84629382640975</v>
      </c>
      <c r="U1240" s="1">
        <v>441.54396346856765</v>
      </c>
      <c r="V1240" s="1">
        <v>441.78237702437667</v>
      </c>
      <c r="W1240" s="1">
        <v>441.60816481954265</v>
      </c>
      <c r="X1240" s="1">
        <v>441.15929937504194</v>
      </c>
      <c r="Y1240" s="1">
        <v>442.67780378734119</v>
      </c>
      <c r="Z1240" s="1">
        <v>442.87306217720777</v>
      </c>
      <c r="AA1240" s="1">
        <v>442.38114651565036</v>
      </c>
      <c r="AB1240" s="1">
        <v>441.98347484097985</v>
      </c>
      <c r="AC1240" s="1">
        <v>440.51197355334671</v>
      </c>
    </row>
    <row r="1241" spans="1:29">
      <c r="A1241" s="1" t="s">
        <v>523</v>
      </c>
      <c r="F1241" s="1">
        <v>41</v>
      </c>
      <c r="G1241" s="1" t="s">
        <v>839</v>
      </c>
      <c r="H1241" s="1" t="str">
        <f t="shared" si="19"/>
        <v>41단독주택중위단위전세가격</v>
      </c>
      <c r="I1241" s="1" t="s">
        <v>874</v>
      </c>
      <c r="J1241" s="14">
        <v>190.01099017864448</v>
      </c>
      <c r="K1241" s="14">
        <v>189.81391404899006</v>
      </c>
      <c r="L1241" s="14">
        <v>190.19548829900859</v>
      </c>
      <c r="M1241" s="14">
        <v>190.38425933678195</v>
      </c>
      <c r="N1241" s="14">
        <v>190.57067605587338</v>
      </c>
      <c r="O1241" s="14">
        <v>190.55566158841546</v>
      </c>
      <c r="P1241" s="14">
        <v>190.48892014825756</v>
      </c>
      <c r="Q1241" s="14">
        <v>188.92500839918034</v>
      </c>
      <c r="R1241" s="14">
        <v>189.06284540925066</v>
      </c>
      <c r="S1241" s="14">
        <v>188.69638626680293</v>
      </c>
      <c r="T1241" s="14">
        <v>189.01084850208971</v>
      </c>
      <c r="U1241" s="1">
        <v>190.08880067253796</v>
      </c>
      <c r="V1241" s="1">
        <v>191.21114250308136</v>
      </c>
      <c r="W1241" s="1">
        <v>191.38168627966095</v>
      </c>
      <c r="X1241" s="1">
        <v>191.06044263153237</v>
      </c>
      <c r="Y1241" s="1">
        <v>190.94932602133818</v>
      </c>
      <c r="Z1241" s="1">
        <v>191.02994063300147</v>
      </c>
      <c r="AA1241" s="1">
        <v>191.01559660471679</v>
      </c>
      <c r="AB1241" s="1">
        <v>191.18051520449632</v>
      </c>
      <c r="AC1241" s="1">
        <v>191.28317986888544</v>
      </c>
    </row>
  </sheetData>
  <sortState ref="A2:P1345">
    <sortCondition ref="G2:G1345"/>
    <sortCondition ref="I2:I1345"/>
    <sortCondition ref="F2:F1345"/>
  </sortState>
  <phoneticPr fontId="16" type="noConversion"/>
  <pageMargins left="0.75" right="0.75" top="1" bottom="1" header="0.5" footer="0.5"/>
  <headerFooter alignWithMargins="0">
    <oddHeader>&amp;A</oddHeader>
    <oddFooter>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>
  <sheetPr codeName="Sheet30"/>
  <dimension ref="A1:Q56"/>
  <sheetViews>
    <sheetView showGridLines="0" view="pageLayout" topLeftCell="A10" zoomScaleSheetLayoutView="100" workbookViewId="0">
      <selection activeCell="M47" sqref="M47"/>
    </sheetView>
  </sheetViews>
  <sheetFormatPr defaultColWidth="9.140625" defaultRowHeight="12.75"/>
  <cols>
    <col min="1" max="1" width="2.140625" style="297" customWidth="1"/>
    <col min="2" max="3" width="2" style="297" customWidth="1"/>
    <col min="4" max="4" width="19.5703125" style="297" customWidth="1"/>
    <col min="5" max="5" width="6.7109375" style="297" hidden="1" customWidth="1"/>
    <col min="6" max="6" width="15.7109375" style="500" customWidth="1"/>
    <col min="7" max="8" width="15.7109375" style="297" customWidth="1"/>
    <col min="9" max="10" width="15.7109375" style="329" customWidth="1"/>
    <col min="11" max="13" width="15.7109375" style="297" customWidth="1"/>
    <col min="14" max="14" width="19.85546875" style="297" customWidth="1"/>
    <col min="15" max="16" width="2" style="297" customWidth="1"/>
    <col min="17" max="17" width="2" style="329" customWidth="1"/>
    <col min="18" max="16384" width="9.140625" style="297"/>
  </cols>
  <sheetData>
    <row r="1" spans="1:17" ht="16.5" customHeight="1">
      <c r="A1" s="1450" t="s">
        <v>1773</v>
      </c>
      <c r="B1" s="1450"/>
      <c r="C1" s="1450"/>
      <c r="D1" s="1450"/>
      <c r="E1" s="1450"/>
      <c r="F1" s="1450"/>
      <c r="G1" s="1450"/>
      <c r="H1" s="1450"/>
      <c r="I1" s="1450"/>
      <c r="J1" s="1429"/>
      <c r="K1" s="1429"/>
      <c r="L1" s="1429"/>
      <c r="M1" s="1429"/>
      <c r="N1" s="1429"/>
      <c r="O1" s="1429"/>
      <c r="P1" s="1429"/>
      <c r="Q1" s="1429"/>
    </row>
    <row r="2" spans="1:17" ht="3" customHeight="1">
      <c r="A2" s="298"/>
      <c r="B2" s="299"/>
      <c r="C2" s="299"/>
      <c r="D2" s="299"/>
      <c r="E2" s="299"/>
      <c r="F2" s="697"/>
      <c r="G2" s="298"/>
      <c r="H2" s="298"/>
      <c r="I2" s="302"/>
      <c r="J2" s="302"/>
      <c r="K2" s="298"/>
      <c r="L2" s="804"/>
      <c r="M2" s="804"/>
      <c r="N2" s="299"/>
      <c r="O2" s="299"/>
      <c r="P2" s="299"/>
      <c r="Q2" s="305"/>
    </row>
    <row r="3" spans="1:17" ht="6.75" customHeight="1">
      <c r="A3" s="1608" t="s">
        <v>1862</v>
      </c>
      <c r="B3" s="1467"/>
      <c r="C3" s="1467"/>
      <c r="D3" s="1467"/>
      <c r="E3" s="1467"/>
      <c r="F3" s="1467"/>
      <c r="G3" s="1467"/>
      <c r="H3" s="1467"/>
      <c r="I3" s="1467"/>
      <c r="J3" s="542"/>
      <c r="K3" s="698"/>
      <c r="L3" s="698"/>
      <c r="M3" s="698"/>
      <c r="N3" s="544"/>
      <c r="O3" s="544"/>
      <c r="P3" s="544"/>
      <c r="Q3" s="545"/>
    </row>
    <row r="4" spans="1:17" s="306" customFormat="1" ht="18" customHeight="1">
      <c r="A4" s="1467"/>
      <c r="B4" s="1467"/>
      <c r="C4" s="1467"/>
      <c r="D4" s="1467"/>
      <c r="E4" s="1467"/>
      <c r="F4" s="1467"/>
      <c r="G4" s="1467"/>
      <c r="H4" s="1467"/>
      <c r="I4" s="1467"/>
      <c r="J4" s="549"/>
      <c r="K4" s="806"/>
      <c r="L4" s="806"/>
      <c r="M4" s="806"/>
      <c r="N4" s="551"/>
      <c r="O4" s="551"/>
      <c r="P4" s="551"/>
      <c r="Q4" s="547"/>
    </row>
    <row r="5" spans="1:17" s="811" customFormat="1" ht="15.95" customHeight="1" thickBot="1">
      <c r="A5" s="807"/>
      <c r="B5" s="808"/>
      <c r="C5" s="1579"/>
      <c r="D5" s="1579"/>
      <c r="E5" s="1579"/>
      <c r="F5" s="1579"/>
      <c r="G5" s="1579"/>
      <c r="H5" s="1579"/>
      <c r="I5" s="1579"/>
      <c r="J5" s="810"/>
      <c r="K5" s="844"/>
      <c r="L5" s="844"/>
      <c r="M5" s="844"/>
      <c r="N5" s="1619" t="s">
        <v>1949</v>
      </c>
      <c r="O5" s="1580"/>
      <c r="P5" s="1580"/>
      <c r="Q5" s="1580"/>
    </row>
    <row r="6" spans="1:17" s="308" customFormat="1" ht="12.75" customHeight="1">
      <c r="A6" s="1506" t="s">
        <v>163</v>
      </c>
      <c r="B6" s="1506"/>
      <c r="C6" s="1506"/>
      <c r="D6" s="1506"/>
      <c r="E6" s="711"/>
      <c r="F6" s="1571" t="s">
        <v>1871</v>
      </c>
      <c r="G6" s="1507"/>
      <c r="H6" s="1507"/>
      <c r="I6" s="1507"/>
      <c r="J6" s="1572" t="s">
        <v>2010</v>
      </c>
      <c r="K6" s="1507"/>
      <c r="L6" s="1507"/>
      <c r="M6" s="1622"/>
      <c r="N6" s="656" t="s">
        <v>167</v>
      </c>
      <c r="O6" s="657"/>
      <c r="P6" s="657"/>
      <c r="Q6" s="657"/>
    </row>
    <row r="7" spans="1:17" s="308" customFormat="1" ht="9" customHeight="1">
      <c r="A7" s="658"/>
      <c r="B7" s="1503" t="s">
        <v>11</v>
      </c>
      <c r="C7" s="1503"/>
      <c r="D7" s="1503"/>
      <c r="E7" s="712"/>
      <c r="F7" s="1573"/>
      <c r="G7" s="1574"/>
      <c r="H7" s="1574"/>
      <c r="I7" s="1574"/>
      <c r="J7" s="1574"/>
      <c r="K7" s="1574"/>
      <c r="L7" s="1574"/>
      <c r="M7" s="1623"/>
      <c r="N7" s="664" t="s">
        <v>169</v>
      </c>
      <c r="O7" s="665"/>
      <c r="P7" s="665"/>
      <c r="Q7" s="665"/>
    </row>
    <row r="8" spans="1:17" s="308" customFormat="1" ht="11.25" customHeight="1">
      <c r="A8" s="666"/>
      <c r="B8" s="667"/>
      <c r="C8" s="667"/>
      <c r="D8" s="667"/>
      <c r="E8" s="667"/>
      <c r="F8" s="1573"/>
      <c r="G8" s="1574"/>
      <c r="H8" s="1574"/>
      <c r="I8" s="1574"/>
      <c r="J8" s="1574"/>
      <c r="K8" s="1574"/>
      <c r="L8" s="1574"/>
      <c r="M8" s="1623"/>
      <c r="N8" s="673"/>
      <c r="O8" s="667"/>
      <c r="P8" s="667"/>
      <c r="Q8" s="667"/>
    </row>
    <row r="9" spans="1:17" s="308" customFormat="1" ht="9" customHeight="1">
      <c r="A9" s="674"/>
      <c r="B9" s="675"/>
      <c r="C9" s="675"/>
      <c r="D9" s="675"/>
      <c r="E9" s="675"/>
      <c r="F9" s="1575"/>
      <c r="G9" s="1576"/>
      <c r="H9" s="1576"/>
      <c r="I9" s="1576"/>
      <c r="J9" s="1576"/>
      <c r="K9" s="1576"/>
      <c r="L9" s="1576"/>
      <c r="M9" s="1624"/>
      <c r="N9" s="681"/>
      <c r="O9" s="675"/>
      <c r="P9" s="675"/>
      <c r="Q9" s="675"/>
    </row>
    <row r="10" spans="1:17" s="308" customFormat="1" ht="11.25" customHeight="1">
      <c r="A10" s="1499"/>
      <c r="B10" s="1499"/>
      <c r="C10" s="682"/>
      <c r="D10" s="682"/>
      <c r="E10" s="682"/>
      <c r="F10" s="1598" t="s">
        <v>1872</v>
      </c>
      <c r="G10" s="1598" t="s">
        <v>1873</v>
      </c>
      <c r="H10" s="1598" t="s">
        <v>1697</v>
      </c>
      <c r="I10" s="1586" t="s">
        <v>1698</v>
      </c>
      <c r="J10" s="1587" t="s">
        <v>1874</v>
      </c>
      <c r="K10" s="1598" t="s">
        <v>1873</v>
      </c>
      <c r="L10" s="1598" t="s">
        <v>1697</v>
      </c>
      <c r="M10" s="1586" t="s">
        <v>1698</v>
      </c>
      <c r="N10" s="688"/>
      <c r="O10" s="682"/>
      <c r="P10" s="682"/>
      <c r="Q10" s="682"/>
    </row>
    <row r="11" spans="1:17" s="308" customFormat="1" ht="11.25" customHeight="1">
      <c r="A11" s="1499" t="s">
        <v>8</v>
      </c>
      <c r="B11" s="1499"/>
      <c r="C11" s="682"/>
      <c r="D11" s="682"/>
      <c r="E11" s="682"/>
      <c r="F11" s="1599"/>
      <c r="G11" s="1599"/>
      <c r="H11" s="1599"/>
      <c r="I11" s="1601"/>
      <c r="J11" s="1603"/>
      <c r="K11" s="1599"/>
      <c r="L11" s="1599"/>
      <c r="M11" s="1601"/>
      <c r="N11" s="688"/>
      <c r="O11" s="682"/>
      <c r="P11" s="682"/>
      <c r="Q11" s="682"/>
    </row>
    <row r="12" spans="1:17" s="309" customFormat="1" ht="24.75" customHeight="1">
      <c r="A12" s="1500" t="s">
        <v>9</v>
      </c>
      <c r="B12" s="1500"/>
      <c r="C12" s="1500"/>
      <c r="D12" s="1500"/>
      <c r="E12" s="713"/>
      <c r="F12" s="1600"/>
      <c r="G12" s="1600"/>
      <c r="H12" s="1600"/>
      <c r="I12" s="1602"/>
      <c r="J12" s="1604"/>
      <c r="K12" s="1600"/>
      <c r="L12" s="1600"/>
      <c r="M12" s="1602"/>
      <c r="N12" s="1501" t="s">
        <v>170</v>
      </c>
      <c r="O12" s="1502"/>
      <c r="P12" s="1502"/>
      <c r="Q12" s="1502"/>
    </row>
    <row r="13" spans="1:17" s="310" customFormat="1" ht="13.7" customHeight="1">
      <c r="A13" s="1459" t="s">
        <v>845</v>
      </c>
      <c r="B13" s="1459"/>
      <c r="C13" s="1459"/>
      <c r="D13" s="1459"/>
      <c r="E13" s="714">
        <v>1</v>
      </c>
      <c r="F13" s="869">
        <f>INDEX(가격비!$2:$42,MATCH($E13,가격비!$D$2:$D$42,0),MATCH(요약1!$B$1,가격비!$1:$1,0))</f>
        <v>60.890946228321873</v>
      </c>
      <c r="G13" s="870">
        <f>INDEX(가격비!$43:$83,MATCH($E13,가격비!$D$43:$D$83,0),MATCH(요약1!$B$1,가격비!$1:$1,0))</f>
        <v>67.424666548152942</v>
      </c>
      <c r="H13" s="871">
        <f>INDEX(가격비!$84:$124,MATCH($E13,가격비!$D$84:$D$124,0),MATCH(요약1!$B$1,가격비!$1:$1,0))</f>
        <v>62.722973617966382</v>
      </c>
      <c r="I13" s="872">
        <f>INDEX(가격비!$125:$165,MATCH($E13,가격비!$D$125:$D$165,0),MATCH(요약1!$B$1,가격비!$1:$1,0))</f>
        <v>42.818612670106909</v>
      </c>
      <c r="J13" s="873">
        <f>INDEX(가격비!$166:$206,MATCH($E13,가격비!$D$166:$D$206,0),MATCH(요약1!$B$1,가격비!$1:$1,0))</f>
        <v>61.622105485325044</v>
      </c>
      <c r="K13" s="870">
        <f>INDEX(가격비!$207:$247,MATCH($E13,가격비!$D$207:$D$247,0),MATCH(요약1!$B$1,가격비!$1:$1,0))</f>
        <v>68.382129408513634</v>
      </c>
      <c r="L13" s="871">
        <f>INDEX(가격비!$248:$288,MATCH($E13,가격비!$D$248:$D$288,0),MATCH(요약1!$B$1,가격비!$1:$1,0))</f>
        <v>63.570167157988088</v>
      </c>
      <c r="M13" s="871">
        <f>INDEX(가격비!$289:$329,MATCH($E13,가격비!$D$289:$D$329,0),MATCH(요약1!$B$1,가격비!$1:$1,0))</f>
        <v>43.119654137781779</v>
      </c>
      <c r="N13" s="1423" t="s">
        <v>861</v>
      </c>
      <c r="O13" s="1424"/>
      <c r="P13" s="1424"/>
      <c r="Q13" s="1424"/>
    </row>
    <row r="14" spans="1:17" s="310" customFormat="1" ht="13.7" customHeight="1">
      <c r="A14" s="1460" t="s">
        <v>846</v>
      </c>
      <c r="B14" s="1460"/>
      <c r="C14" s="1460"/>
      <c r="D14" s="1460"/>
      <c r="E14" s="720">
        <v>2</v>
      </c>
      <c r="F14" s="869">
        <f>INDEX(가격비!$2:$42,MATCH($E14,가격비!$D$2:$D$42,0),MATCH(요약1!$B$1,가격비!$1:$1,0))</f>
        <v>59.434588040281135</v>
      </c>
      <c r="G14" s="873">
        <f>INDEX(가격비!$43:$83,MATCH($E14,가격비!$D$43:$D$83,0),MATCH(요약1!$B$1,가격비!$1:$1,0))</f>
        <v>62.637922109549983</v>
      </c>
      <c r="H14" s="869">
        <f>INDEX(가격비!$84:$124,MATCH($E14,가격비!$D$84:$D$124,0),MATCH(요약1!$B$1,가격비!$1:$1,0))</f>
        <v>60.480223691306954</v>
      </c>
      <c r="I14" s="874">
        <f>INDEX(가격비!$125:$165,MATCH($E14,가격비!$D$125:$D$165,0),MATCH(요약1!$B$1,가격비!$1:$1,0))</f>
        <v>42.871134461829861</v>
      </c>
      <c r="J14" s="873">
        <f>INDEX(가격비!$166:$206,MATCH($E14,가격비!$D$166:$D$206,0),MATCH(요약1!$B$1,가격비!$1:$1,0))</f>
        <v>60.284345689917942</v>
      </c>
      <c r="K14" s="873">
        <f>INDEX(가격비!$207:$247,MATCH($E14,가격비!$D$207:$D$247,0),MATCH(요약1!$B$1,가격비!$1:$1,0))</f>
        <v>63.689090512725919</v>
      </c>
      <c r="L14" s="869">
        <f>INDEX(가격비!$248:$288,MATCH($E14,가격비!$D$248:$D$288,0),MATCH(요약1!$B$1,가격비!$1:$1,0))</f>
        <v>61.604252033767651</v>
      </c>
      <c r="M14" s="869">
        <f>INDEX(가격비!$289:$329,MATCH($E14,가격비!$D$289:$D$329,0),MATCH(요약1!$B$1,가격비!$1:$1,0))</f>
        <v>43.072845613264278</v>
      </c>
      <c r="N14" s="1423" t="s">
        <v>862</v>
      </c>
      <c r="O14" s="1424"/>
      <c r="P14" s="1424"/>
      <c r="Q14" s="1424"/>
    </row>
    <row r="15" spans="1:17" s="310" customFormat="1" ht="13.7" customHeight="1">
      <c r="A15" s="1460" t="s">
        <v>1373</v>
      </c>
      <c r="B15" s="1460"/>
      <c r="C15" s="1460"/>
      <c r="D15" s="1460"/>
      <c r="E15" s="714">
        <v>3</v>
      </c>
      <c r="F15" s="869">
        <f>INDEX(가격비!$2:$42,MATCH($E15,가격비!$D$2:$D$42,0),MATCH(요약1!$B$1,가격비!$1:$1,0))</f>
        <v>62.248386786739339</v>
      </c>
      <c r="G15" s="873">
        <f>INDEX(가격비!$43:$83,MATCH($E15,가격비!$D$43:$D$83,0),MATCH(요약1!$B$1,가격비!$1:$1,0))</f>
        <v>72.231559157466279</v>
      </c>
      <c r="H15" s="869">
        <f>INDEX(가격비!$84:$124,MATCH($E15,가격비!$D$84:$D$124,0),MATCH(요약1!$B$1,가격비!$1:$1,0))</f>
        <v>68.045041526755455</v>
      </c>
      <c r="I15" s="874">
        <f>INDEX(가격비!$125:$165,MATCH($E15,가격비!$D$125:$D$165,0),MATCH(요약1!$B$1,가격비!$1:$1,0))</f>
        <v>42.801452920810583</v>
      </c>
      <c r="J15" s="873">
        <f>INDEX(가격비!$166:$206,MATCH($E15,가격비!$D$166:$D$206,0),MATCH(요약1!$B$1,가격비!$1:$1,0))</f>
        <v>62.869002999012189</v>
      </c>
      <c r="K15" s="873">
        <f>INDEX(가격비!$207:$247,MATCH($E15,가격비!$D$207:$D$247,0),MATCH(요약1!$B$1,가격비!$1:$1,0))</f>
        <v>73.094922053438239</v>
      </c>
      <c r="L15" s="869">
        <f>INDEX(가격비!$248:$288,MATCH($E15,가격비!$D$248:$D$288,0),MATCH(요약1!$B$1,가격비!$1:$1,0))</f>
        <v>68.235303323927482</v>
      </c>
      <c r="M15" s="869">
        <f>INDEX(가격비!$289:$329,MATCH($E15,가격비!$D$289:$D$329,0),MATCH(요약1!$B$1,가격비!$1:$1,0))</f>
        <v>43.13494726696306</v>
      </c>
      <c r="N15" s="1423" t="s">
        <v>1375</v>
      </c>
      <c r="O15" s="1424"/>
      <c r="P15" s="1424"/>
      <c r="Q15" s="1424"/>
    </row>
    <row r="16" spans="1:17" s="310" customFormat="1" ht="13.7" customHeight="1">
      <c r="A16" s="1378" t="s">
        <v>1539</v>
      </c>
      <c r="B16" s="1378"/>
      <c r="C16" s="1378"/>
      <c r="D16" s="1378"/>
      <c r="E16" s="720">
        <v>4</v>
      </c>
      <c r="F16" s="869">
        <f>INDEX(가격비!$2:$42,MATCH($E16,가격비!$D$2:$D$42,0),MATCH(요약1!$B$1,가격비!$1:$1,0))</f>
        <v>67.897498350198845</v>
      </c>
      <c r="G16" s="873">
        <f>INDEX(가격비!$43:$83,MATCH($E16,가격비!$D$43:$D$83,0),MATCH(요약1!$B$1,가격비!$1:$1,0))</f>
        <v>72.971771594412829</v>
      </c>
      <c r="H16" s="869">
        <f>INDEX(가격비!$84:$124,MATCH($E16,가격비!$D$84:$D$124,0),MATCH(요약1!$B$1,가격비!$1:$1,0))</f>
        <v>69.254316015652336</v>
      </c>
      <c r="I16" s="874">
        <f>INDEX(가격비!$125:$165,MATCH($E16,가격비!$D$125:$D$165,0),MATCH(요약1!$B$1,가격비!$1:$1,0))</f>
        <v>47.129494087630086</v>
      </c>
      <c r="J16" s="873">
        <f>INDEX(가격비!$166:$206,MATCH($E16,가격비!$D$166:$D$206,0),MATCH(요약1!$B$1,가격비!$1:$1,0))</f>
        <v>68.551827888371832</v>
      </c>
      <c r="K16" s="873">
        <f>INDEX(가격비!$207:$247,MATCH($E16,가격비!$D$207:$D$247,0),MATCH(요약1!$B$1,가격비!$1:$1,0))</f>
        <v>73.824065154604085</v>
      </c>
      <c r="L16" s="869">
        <f>INDEX(가격비!$248:$288,MATCH($E16,가격비!$D$248:$D$288,0),MATCH(요약1!$B$1,가격비!$1:$1,0))</f>
        <v>69.136679664223678</v>
      </c>
      <c r="M16" s="869">
        <f>INDEX(가격비!$289:$329,MATCH($E16,가격비!$D$289:$D$329,0),MATCH(요약1!$B$1,가격비!$1:$1,0))</f>
        <v>48.634166238446412</v>
      </c>
      <c r="N16" s="1406" t="s">
        <v>1553</v>
      </c>
      <c r="O16" s="1407"/>
      <c r="P16" s="1407"/>
      <c r="Q16" s="1407"/>
    </row>
    <row r="17" spans="1:17" s="310" customFormat="1" ht="13.7" customHeight="1">
      <c r="A17" s="1378" t="s">
        <v>1562</v>
      </c>
      <c r="B17" s="1378"/>
      <c r="C17" s="1378"/>
      <c r="D17" s="1378"/>
      <c r="E17" s="714">
        <v>5</v>
      </c>
      <c r="F17" s="869">
        <f>INDEX(가격비!$2:$42,MATCH($E17,가격비!$D$2:$D$42,0),MATCH(요약1!$B$1,가격비!$1:$1,0))</f>
        <v>58.648360713340942</v>
      </c>
      <c r="G17" s="873">
        <f>INDEX(가격비!$43:$83,MATCH($E17,가격비!$D$43:$D$83,0),MATCH(요약1!$B$1,가격비!$1:$1,0))</f>
        <v>71.628601135111467</v>
      </c>
      <c r="H17" s="869">
        <f>INDEX(가격비!$84:$124,MATCH($E17,가격비!$D$84:$D$124,0),MATCH(요약1!$B$1,가격비!$1:$1,0))</f>
        <v>66.804246943974888</v>
      </c>
      <c r="I17" s="874">
        <f>INDEX(가격비!$125:$165,MATCH($E17,가격비!$D$125:$D$165,0),MATCH(요약1!$B$1,가격비!$1:$1,0))</f>
        <v>41.6730286791027</v>
      </c>
      <c r="J17" s="873">
        <f>INDEX(가격비!$166:$206,MATCH($E17,가격비!$D$166:$D$206,0),MATCH(요약1!$B$1,가격비!$1:$1,0))</f>
        <v>59.246811576731936</v>
      </c>
      <c r="K17" s="873">
        <f>INDEX(가격비!$207:$247,MATCH($E17,가격비!$D$207:$D$247,0),MATCH(요약1!$B$1,가격비!$1:$1,0))</f>
        <v>72.50066545786089</v>
      </c>
      <c r="L17" s="869">
        <f>INDEX(가격비!$248:$288,MATCH($E17,가격비!$D$248:$D$288,0),MATCH(요약1!$B$1,가격비!$1:$1,0))</f>
        <v>67.322431176194669</v>
      </c>
      <c r="M17" s="869">
        <f>INDEX(가격비!$289:$329,MATCH($E17,가격비!$D$289:$D$329,0),MATCH(요약1!$B$1,가격비!$1:$1,0))</f>
        <v>41.685485320832612</v>
      </c>
      <c r="N17" s="1406" t="s">
        <v>1830</v>
      </c>
      <c r="O17" s="1407"/>
      <c r="P17" s="1407"/>
      <c r="Q17" s="1407"/>
    </row>
    <row r="18" spans="1:17" s="310" customFormat="1" ht="13.5" customHeight="1">
      <c r="A18" s="1414" t="s">
        <v>173</v>
      </c>
      <c r="B18" s="1414"/>
      <c r="C18" s="1414"/>
      <c r="D18" s="1414"/>
      <c r="E18" s="720">
        <v>6</v>
      </c>
      <c r="F18" s="869">
        <f>INDEX(가격비!$2:$42,MATCH($E18,가격비!$D$2:$D$42,0),MATCH(요약1!$B$1,가격비!$1:$1,0))</f>
        <v>58.160862369925745</v>
      </c>
      <c r="G18" s="870">
        <f>INDEX(가격비!$43:$83,MATCH($E18,가격비!$D$43:$D$83,0),MATCH(요약1!$B$1,가격비!$1:$1,0))</f>
        <v>61.116553099630821</v>
      </c>
      <c r="H18" s="871">
        <f>INDEX(가격비!$84:$124,MATCH($E18,가격비!$D$84:$D$124,0),MATCH(요약1!$B$1,가격비!$1:$1,0))</f>
        <v>59.532159111399643</v>
      </c>
      <c r="I18" s="872">
        <f>INDEX(가격비!$125:$165,MATCH($E18,가격비!$D$125:$D$165,0),MATCH(요약1!$B$1,가격비!$1:$1,0))</f>
        <v>43.543901157561599</v>
      </c>
      <c r="J18" s="873">
        <f>INDEX(가격비!$166:$206,MATCH($E18,가격비!$D$166:$D$206,0),MATCH(요약1!$B$1,가격비!$1:$1,0))</f>
        <v>59.017518191487341</v>
      </c>
      <c r="K18" s="870">
        <f>INDEX(가격비!$207:$247,MATCH($E18,가격비!$D$207:$D$247,0),MATCH(요약1!$B$1,가격비!$1:$1,0))</f>
        <v>62.146613915706162</v>
      </c>
      <c r="L18" s="871">
        <f>INDEX(가격비!$248:$288,MATCH($E18,가격비!$D$248:$D$288,0),MATCH(요약1!$B$1,가격비!$1:$1,0))</f>
        <v>61.45587494280317</v>
      </c>
      <c r="M18" s="871">
        <f>INDEX(가격비!$289:$329,MATCH($E18,가격비!$D$289:$D$329,0),MATCH(요약1!$B$1,가격비!$1:$1,0))</f>
        <v>43.974790658031054</v>
      </c>
      <c r="N18" s="1412" t="s">
        <v>305</v>
      </c>
      <c r="O18" s="1413"/>
      <c r="P18" s="1413"/>
      <c r="Q18" s="1413"/>
    </row>
    <row r="19" spans="1:17" s="310" customFormat="1" ht="13.5" customHeight="1">
      <c r="A19" s="628"/>
      <c r="B19" s="1484" t="s">
        <v>174</v>
      </c>
      <c r="C19" s="1414"/>
      <c r="D19" s="1414"/>
      <c r="E19" s="714">
        <v>7</v>
      </c>
      <c r="F19" s="875">
        <f>INDEX(가격비!$2:$42,MATCH($E19,가격비!$D$2:$D$42,0),MATCH(요약1!$B$1,가격비!$1:$1,0))</f>
        <v>59.047166695197575</v>
      </c>
      <c r="G19" s="876">
        <f>INDEX(가격비!$43:$83,MATCH($E19,가격비!$D$43:$D$83,0),MATCH(요약1!$B$1,가격비!$1:$1,0))</f>
        <v>64.114743845662929</v>
      </c>
      <c r="H19" s="877">
        <f>INDEX(가격비!$84:$124,MATCH($E19,가격비!$D$84:$D$124,0),MATCH(요약1!$B$1,가격비!$1:$1,0))</f>
        <v>58.856813365229385</v>
      </c>
      <c r="I19" s="878">
        <f>INDEX(가격비!$125:$165,MATCH($E19,가격비!$D$125:$D$165,0),MATCH(요약1!$B$1,가격비!$1:$1,0))</f>
        <v>44.343657712515203</v>
      </c>
      <c r="J19" s="879">
        <f>INDEX(가격비!$166:$206,MATCH($E19,가격비!$D$166:$D$206,0),MATCH(요약1!$B$1,가격비!$1:$1,0))</f>
        <v>59.410665744878152</v>
      </c>
      <c r="K19" s="876">
        <f>INDEX(가격비!$207:$247,MATCH($E19,가격비!$D$207:$D$247,0),MATCH(요약1!$B$1,가격비!$1:$1,0))</f>
        <v>64.621679920002606</v>
      </c>
      <c r="L19" s="877">
        <f>INDEX(가격비!$248:$288,MATCH($E19,가격비!$D$248:$D$288,0),MATCH(요약1!$B$1,가격비!$1:$1,0))</f>
        <v>60.879539677582137</v>
      </c>
      <c r="M19" s="877">
        <f>INDEX(가격비!$289:$329,MATCH($E19,가격비!$D$289:$D$329,0),MATCH(요약1!$B$1,가격비!$1:$1,0))</f>
        <v>44.36316140260687</v>
      </c>
      <c r="N19" s="1412" t="s">
        <v>275</v>
      </c>
      <c r="O19" s="1413"/>
      <c r="P19" s="1444"/>
      <c r="Q19" s="629"/>
    </row>
    <row r="20" spans="1:17" s="310" customFormat="1" ht="11.25" customHeight="1">
      <c r="A20" s="630"/>
      <c r="B20" s="631"/>
      <c r="C20" s="1451" t="s">
        <v>178</v>
      </c>
      <c r="D20" s="1452"/>
      <c r="E20" s="720">
        <v>8</v>
      </c>
      <c r="F20" s="880">
        <f>INDEX(가격비!$2:$42,MATCH($E20,가격비!$D$2:$D$42,0),MATCH(요약1!$B$1,가격비!$1:$1,0))</f>
        <v>47.597619579661121</v>
      </c>
      <c r="G20" s="870">
        <f>INDEX(가격비!$43:$83,MATCH($E20,가격비!$D$43:$D$83,0),MATCH(요약1!$B$1,가격비!$1:$1,0))</f>
        <v>56.374798461381715</v>
      </c>
      <c r="H20" s="871">
        <f>INDEX(가격비!$84:$124,MATCH($E20,가격비!$D$84:$D$124,0),MATCH(요약1!$B$1,가격비!$1:$1,0))</f>
        <v>45.164532332116771</v>
      </c>
      <c r="I20" s="872">
        <f>INDEX(가격비!$125:$165,MATCH($E20,가격비!$D$125:$D$165,0),MATCH(요약1!$B$1,가격비!$1:$1,0))</f>
        <v>41.641239264304396</v>
      </c>
      <c r="J20" s="881">
        <f>INDEX(가격비!$166:$206,MATCH($E20,가격비!$D$166:$D$206,0),MATCH(요약1!$B$1,가격비!$1:$1,0))</f>
        <v>46.84621848482842</v>
      </c>
      <c r="K20" s="870">
        <f>INDEX(가격비!$207:$247,MATCH($E20,가격비!$D$207:$D$247,0),MATCH(요약1!$B$1,가격비!$1:$1,0))</f>
        <v>56.817197154258679</v>
      </c>
      <c r="L20" s="871">
        <f>INDEX(가격비!$248:$288,MATCH($E20,가격비!$D$248:$D$288,0),MATCH(요약1!$B$1,가격비!$1:$1,0))</f>
        <v>52.525252525252533</v>
      </c>
      <c r="M20" s="871">
        <f>INDEX(가격비!$289:$329,MATCH($E20,가격비!$D$289:$D$329,0),MATCH(요약1!$B$1,가격비!$1:$1,0))</f>
        <v>38.381201044386422</v>
      </c>
      <c r="N20" s="1491" t="s">
        <v>300</v>
      </c>
      <c r="O20" s="1428"/>
      <c r="P20" s="632"/>
      <c r="Q20" s="633"/>
    </row>
    <row r="21" spans="1:17" s="310" customFormat="1" ht="11.25" customHeight="1">
      <c r="A21" s="630"/>
      <c r="B21" s="631"/>
      <c r="C21" s="1453" t="s">
        <v>179</v>
      </c>
      <c r="D21" s="1454"/>
      <c r="E21" s="714">
        <v>9</v>
      </c>
      <c r="F21" s="871">
        <f>INDEX(가격비!$2:$42,MATCH($E21,가격비!$D$2:$D$42,0),MATCH(요약1!$B$1,가격비!$1:$1,0))</f>
        <v>61.571771513798403</v>
      </c>
      <c r="G21" s="870">
        <f>INDEX(가격비!$43:$83,MATCH($E21,가격비!$D$43:$D$83,0),MATCH(요약1!$B$1,가격비!$1:$1,0))</f>
        <v>65.076791793330912</v>
      </c>
      <c r="H21" s="871">
        <f>INDEX(가격비!$84:$124,MATCH($E21,가격비!$D$84:$D$124,0),MATCH(요약1!$B$1,가격비!$1:$1,0))</f>
        <v>62.262094833436841</v>
      </c>
      <c r="I21" s="872">
        <f>INDEX(가격비!$125:$165,MATCH($E21,가격비!$D$125:$D$165,0),MATCH(요약1!$B$1,가격비!$1:$1,0))</f>
        <v>44.744560320015367</v>
      </c>
      <c r="J21" s="870">
        <f>INDEX(가격비!$166:$206,MATCH($E21,가격비!$D$166:$D$206,0),MATCH(요약1!$B$1,가격비!$1:$1,0))</f>
        <v>62.031316225939712</v>
      </c>
      <c r="K21" s="870">
        <f>INDEX(가격비!$207:$247,MATCH($E21,가격비!$D$207:$D$247,0),MATCH(요약1!$B$1,가격비!$1:$1,0))</f>
        <v>65.721506836342328</v>
      </c>
      <c r="L21" s="871">
        <f>INDEX(가격비!$248:$288,MATCH($E21,가격비!$D$248:$D$288,0),MATCH(요약1!$B$1,가격비!$1:$1,0))</f>
        <v>63.211600429645543</v>
      </c>
      <c r="M21" s="871">
        <f>INDEX(가격비!$289:$329,MATCH($E21,가격비!$D$289:$D$329,0),MATCH(요약1!$B$1,가격비!$1:$1,0))</f>
        <v>45</v>
      </c>
      <c r="N21" s="1489" t="s">
        <v>301</v>
      </c>
      <c r="O21" s="1490"/>
      <c r="P21" s="632"/>
      <c r="Q21" s="631"/>
    </row>
    <row r="22" spans="1:17" s="310" customFormat="1" ht="11.25" customHeight="1">
      <c r="A22" s="630"/>
      <c r="B22" s="631"/>
      <c r="C22" s="1455" t="s">
        <v>180</v>
      </c>
      <c r="D22" s="1456"/>
      <c r="E22" s="720">
        <v>10</v>
      </c>
      <c r="F22" s="871">
        <f>INDEX(가격비!$2:$42,MATCH($E22,가격비!$D$2:$D$42,0),MATCH(요약1!$B$1,가격비!$1:$1,0))</f>
        <v>58.142926053545288</v>
      </c>
      <c r="G22" s="870">
        <f>INDEX(가격비!$43:$83,MATCH($E22,가격비!$D$43:$D$83,0),MATCH(요약1!$B$1,가격비!$1:$1,0))</f>
        <v>64.256879293651792</v>
      </c>
      <c r="H22" s="871">
        <f>INDEX(가격비!$84:$124,MATCH($E22,가격비!$D$84:$D$124,0),MATCH(요약1!$B$1,가격비!$1:$1,0))</f>
        <v>58.868299793052451</v>
      </c>
      <c r="I22" s="872">
        <f>INDEX(가격비!$125:$165,MATCH($E22,가격비!$D$125:$D$165,0),MATCH(요약1!$B$1,가격비!$1:$1,0))</f>
        <v>45.052059087869338</v>
      </c>
      <c r="J22" s="870">
        <f>INDEX(가격비!$166:$206,MATCH($E22,가격비!$D$166:$D$206,0),MATCH(요약1!$B$1,가격비!$1:$1,0))</f>
        <v>58.806292843892791</v>
      </c>
      <c r="K22" s="870">
        <f>INDEX(가격비!$207:$247,MATCH($E22,가격비!$D$207:$D$247,0),MATCH(요약1!$B$1,가격비!$1:$1,0))</f>
        <v>64.280336728186541</v>
      </c>
      <c r="L22" s="871">
        <f>INDEX(가격비!$248:$288,MATCH($E22,가격비!$D$248:$D$288,0),MATCH(요약1!$B$1,가격비!$1:$1,0))</f>
        <v>60.5414384484152</v>
      </c>
      <c r="M22" s="871">
        <f>INDEX(가격비!$289:$329,MATCH($E22,가격비!$D$289:$D$329,0),MATCH(요약1!$B$1,가격비!$1:$1,0))</f>
        <v>46.601941747572816</v>
      </c>
      <c r="N22" s="1425" t="s">
        <v>302</v>
      </c>
      <c r="O22" s="1426"/>
      <c r="P22" s="634"/>
      <c r="Q22" s="631"/>
    </row>
    <row r="23" spans="1:17" s="310" customFormat="1" ht="13.5" customHeight="1">
      <c r="A23" s="630"/>
      <c r="B23" s="1471" t="s">
        <v>175</v>
      </c>
      <c r="C23" s="1472"/>
      <c r="D23" s="1472"/>
      <c r="E23" s="714">
        <v>11</v>
      </c>
      <c r="F23" s="877">
        <f>INDEX(가격비!$2:$42,MATCH($E23,가격비!$D$2:$D$42,0),MATCH(요약1!$B$1,가격비!$1:$1,0))</f>
        <v>57.30665474423509</v>
      </c>
      <c r="G23" s="876">
        <f>INDEX(가격비!$43:$83,MATCH($E23,가격비!$D$43:$D$83,0),MATCH(요약1!$B$1,가격비!$1:$1,0))</f>
        <v>58.583648947171177</v>
      </c>
      <c r="H23" s="877">
        <f>INDEX(가격비!$84:$124,MATCH($E23,가격비!$D$84:$D$124,0),MATCH(요약1!$B$1,가격비!$1:$1,0))</f>
        <v>60.221584150124954</v>
      </c>
      <c r="I23" s="878">
        <f>INDEX(가격비!$125:$165,MATCH($E23,가격비!$D$125:$D$165,0),MATCH(요약1!$B$1,가격비!$1:$1,0))</f>
        <v>42.310233656691636</v>
      </c>
      <c r="J23" s="876">
        <f>INDEX(가격비!$166:$206,MATCH($E23,가격비!$D$166:$D$206,0),MATCH(요약1!$B$1,가격비!$1:$1,0))</f>
        <v>58.63860811675076</v>
      </c>
      <c r="K23" s="876">
        <f>INDEX(가격비!$207:$247,MATCH($E23,가격비!$D$207:$D$247,0),MATCH(요약1!$B$1,가격비!$1:$1,0))</f>
        <v>60.055651234899123</v>
      </c>
      <c r="L23" s="877">
        <f>INDEX(가격비!$248:$288,MATCH($E23,가격비!$D$248:$D$288,0),MATCH(요약1!$B$1,가격비!$1:$1,0))</f>
        <v>62.044225376335923</v>
      </c>
      <c r="M23" s="877">
        <f>INDEX(가격비!$289:$329,MATCH($E23,가격비!$D$289:$D$329,0),MATCH(요약1!$B$1,가격비!$1:$1,0))</f>
        <v>43.375707896027748</v>
      </c>
      <c r="N23" s="1433" t="s">
        <v>276</v>
      </c>
      <c r="O23" s="1434"/>
      <c r="P23" s="1435"/>
      <c r="Q23" s="635"/>
    </row>
    <row r="24" spans="1:17" s="310" customFormat="1" ht="11.25" customHeight="1">
      <c r="A24" s="630"/>
      <c r="B24" s="631"/>
      <c r="C24" s="1451" t="s">
        <v>176</v>
      </c>
      <c r="D24" s="1452"/>
      <c r="E24" s="720">
        <v>12</v>
      </c>
      <c r="F24" s="871">
        <f>INDEX(가격비!$2:$42,MATCH($E24,가격비!$D$2:$D$42,0),MATCH(요약1!$B$1,가격비!$1:$1,0))</f>
        <v>60.403022885572419</v>
      </c>
      <c r="G24" s="870">
        <f>INDEX(가격비!$43:$83,MATCH($E24,가격비!$D$43:$D$83,0),MATCH(요약1!$B$1,가격비!$1:$1,0))</f>
        <v>64.111351566454218</v>
      </c>
      <c r="H24" s="871">
        <f>INDEX(가격비!$84:$124,MATCH($E24,가격비!$D$84:$D$124,0),MATCH(요약1!$B$1,가격비!$1:$1,0))</f>
        <v>61.364511829386089</v>
      </c>
      <c r="I24" s="872">
        <f>INDEX(가격비!$125:$165,MATCH($E24,가격비!$D$125:$D$165,0),MATCH(요약1!$B$1,가격비!$1:$1,0))</f>
        <v>44.575605754948036</v>
      </c>
      <c r="J24" s="870">
        <f>INDEX(가격비!$166:$206,MATCH($E24,가격비!$D$166:$D$206,0),MATCH(요약1!$B$1,가격비!$1:$1,0))</f>
        <v>61.097872261407701</v>
      </c>
      <c r="K24" s="870">
        <f>INDEX(가격비!$207:$247,MATCH($E24,가격비!$D$207:$D$247,0),MATCH(요약1!$B$1,가격비!$1:$1,0))</f>
        <v>64.124836037971747</v>
      </c>
      <c r="L24" s="871">
        <f>INDEX(가격비!$248:$288,MATCH($E24,가격비!$D$248:$D$288,0),MATCH(요약1!$B$1,가격비!$1:$1,0))</f>
        <v>63.849315068493148</v>
      </c>
      <c r="M24" s="871">
        <f>INDEX(가격비!$289:$329,MATCH($E24,가격비!$D$289:$D$329,0),MATCH(요약1!$B$1,가격비!$1:$1,0))</f>
        <v>46.316964285714285</v>
      </c>
      <c r="N24" s="1427" t="s">
        <v>303</v>
      </c>
      <c r="O24" s="1428"/>
      <c r="P24" s="632"/>
      <c r="Q24" s="631"/>
    </row>
    <row r="25" spans="1:17" s="310" customFormat="1" ht="11.25" customHeight="1">
      <c r="A25" s="630"/>
      <c r="B25" s="636"/>
      <c r="C25" s="1455" t="s">
        <v>177</v>
      </c>
      <c r="D25" s="1456"/>
      <c r="E25" s="714">
        <v>13</v>
      </c>
      <c r="F25" s="882">
        <f>INDEX(가격비!$2:$42,MATCH($E25,가격비!$D$2:$D$42,0),MATCH(요약1!$B$1,가격비!$1:$1,0))</f>
        <v>53.375303860160884</v>
      </c>
      <c r="G25" s="870">
        <f>INDEX(가격비!$43:$83,MATCH($E25,가격비!$D$43:$D$83,0),MATCH(요약1!$B$1,가격비!$1:$1,0))</f>
        <v>52.900837593286141</v>
      </c>
      <c r="H25" s="871">
        <f>INDEX(가격비!$84:$124,MATCH($E25,가격비!$D$84:$D$124,0),MATCH(요약1!$B$1,가격비!$1:$1,0))</f>
        <v>58.449209128549143</v>
      </c>
      <c r="I25" s="872">
        <f>INDEX(가격비!$125:$165,MATCH($E25,가격비!$D$125:$D$165,0),MATCH(요약1!$B$1,가격비!$1:$1,0))</f>
        <v>36.409363503263485</v>
      </c>
      <c r="J25" s="883">
        <f>INDEX(가격비!$166:$206,MATCH($E25,가격비!$D$166:$D$206,0),MATCH(요약1!$B$1,가격비!$1:$1,0))</f>
        <v>55.516166007818171</v>
      </c>
      <c r="K25" s="870">
        <f>INDEX(가격비!$207:$247,MATCH($E25,가격비!$D$207:$D$247,0),MATCH(요약1!$B$1,가격비!$1:$1,0))</f>
        <v>55.872284076309654</v>
      </c>
      <c r="L25" s="871">
        <f>INDEX(가격비!$248:$288,MATCH($E25,가격비!$D$248:$D$288,0),MATCH(요약1!$B$1,가격비!$1:$1,0))</f>
        <v>59.245014245014247</v>
      </c>
      <c r="M25" s="871">
        <f>INDEX(가격비!$289:$329,MATCH($E25,가격비!$D$289:$D$329,0),MATCH(요약1!$B$1,가격비!$1:$1,0))</f>
        <v>35.714285714285715</v>
      </c>
      <c r="N25" s="1425" t="s">
        <v>304</v>
      </c>
      <c r="O25" s="1426"/>
      <c r="P25" s="634"/>
      <c r="Q25" s="637"/>
    </row>
    <row r="26" spans="1:17" s="310" customFormat="1" ht="13.5" customHeight="1">
      <c r="A26" s="1458" t="s">
        <v>191</v>
      </c>
      <c r="B26" s="1458"/>
      <c r="C26" s="1458"/>
      <c r="D26" s="1458"/>
      <c r="E26" s="720">
        <v>14</v>
      </c>
      <c r="F26" s="871">
        <f>INDEX(가격비!$2:$42,MATCH($E26,가격비!$D$2:$D$42,0),MATCH(요약1!$B$1,가격비!$1:$1,0))</f>
        <v>60.2791221554277</v>
      </c>
      <c r="G26" s="873">
        <f>INDEX(가격비!$43:$83,MATCH($E26,가격비!$D$43:$D$83,0),MATCH(요약1!$B$1,가격비!$1:$1,0))</f>
        <v>63.775684089691509</v>
      </c>
      <c r="H26" s="869">
        <f>INDEX(가격비!$84:$124,MATCH($E26,가격비!$D$84:$D$124,0),MATCH(요약1!$B$1,가격비!$1:$1,0))</f>
        <v>61.072286205839411</v>
      </c>
      <c r="I26" s="874">
        <f>INDEX(가격비!$125:$165,MATCH($E26,가격비!$D$125:$D$165,0),MATCH(요약1!$B$1,가격비!$1:$1,0))</f>
        <v>41.57250485531528</v>
      </c>
      <c r="J26" s="870">
        <f>INDEX(가격비!$166:$206,MATCH($E26,가격비!$D$166:$D$206,0),MATCH(요약1!$B$1,가격비!$1:$1,0))</f>
        <v>61.076082865115481</v>
      </c>
      <c r="K26" s="873">
        <f>INDEX(가격비!$207:$247,MATCH($E26,가격비!$D$207:$D$247,0),MATCH(요약1!$B$1,가격비!$1:$1,0))</f>
        <v>64.803686556920326</v>
      </c>
      <c r="L26" s="869">
        <f>INDEX(가격비!$248:$288,MATCH($E26,가격비!$D$248:$D$288,0),MATCH(요약1!$B$1,가격비!$1:$1,0))</f>
        <v>61.671898286565785</v>
      </c>
      <c r="M26" s="869">
        <f>INDEX(가격비!$289:$329,MATCH($E26,가격비!$D$289:$D$329,0),MATCH(요약1!$B$1,가격비!$1:$1,0))</f>
        <v>41.000214472074873</v>
      </c>
      <c r="N26" s="1445" t="s">
        <v>284</v>
      </c>
      <c r="O26" s="1446"/>
      <c r="P26" s="1446"/>
      <c r="Q26" s="1446"/>
    </row>
    <row r="27" spans="1:17" s="310" customFormat="1" ht="11.25" customHeight="1">
      <c r="A27" s="638"/>
      <c r="B27" s="1471" t="s">
        <v>1396</v>
      </c>
      <c r="C27" s="1472"/>
      <c r="D27" s="1472"/>
      <c r="E27" s="714">
        <v>15</v>
      </c>
      <c r="F27" s="875">
        <f>INDEX(가격비!$2:$42,MATCH($E27,가격비!$D$2:$D$42,0),MATCH(요약1!$B$1,가격비!$1:$1,0))</f>
        <v>62.05135216137608</v>
      </c>
      <c r="G27" s="870">
        <f>INDEX(가격비!$43:$83,MATCH($E27,가격비!$D$43:$D$83,0),MATCH(요약1!$B$1,가격비!$1:$1,0))</f>
        <v>64.631798976646579</v>
      </c>
      <c r="H27" s="871">
        <f>INDEX(가격비!$84:$124,MATCH($E27,가격비!$D$84:$D$124,0),MATCH(요약1!$B$1,가격비!$1:$1,0))</f>
        <v>60.840126916742435</v>
      </c>
      <c r="I27" s="872">
        <f>INDEX(가격비!$125:$165,MATCH($E27,가격비!$D$125:$D$165,0),MATCH(요약1!$B$1,가격비!$1:$1,0))</f>
        <v>44.491459022941804</v>
      </c>
      <c r="J27" s="879">
        <f>INDEX(가격비!$166:$206,MATCH($E27,가격비!$D$166:$D$206,0),MATCH(요약1!$B$1,가격비!$1:$1,0))</f>
        <v>62.878644773205053</v>
      </c>
      <c r="K27" s="870">
        <f>INDEX(가격비!$207:$247,MATCH($E27,가격비!$D$207:$D$247,0),MATCH(요약1!$B$1,가격비!$1:$1,0))</f>
        <v>65.870321393152082</v>
      </c>
      <c r="L27" s="871">
        <f>INDEX(가격비!$248:$288,MATCH($E27,가격비!$D$248:$D$288,0),MATCH(요약1!$B$1,가격비!$1:$1,0))</f>
        <v>62.750318757968948</v>
      </c>
      <c r="M27" s="871">
        <f>INDEX(가격비!$289:$329,MATCH($E27,가격비!$D$289:$D$329,0),MATCH(요약1!$B$1,가격비!$1:$1,0))</f>
        <v>43.589743589743591</v>
      </c>
      <c r="N27" s="1433" t="s">
        <v>1400</v>
      </c>
      <c r="O27" s="1434"/>
      <c r="P27" s="1435"/>
      <c r="Q27" s="639"/>
    </row>
    <row r="28" spans="1:17" s="310" customFormat="1" ht="11.25" customHeight="1">
      <c r="A28" s="638"/>
      <c r="B28" s="1473" t="s">
        <v>773</v>
      </c>
      <c r="C28" s="1454"/>
      <c r="D28" s="1454"/>
      <c r="E28" s="720">
        <v>16</v>
      </c>
      <c r="F28" s="871">
        <f>INDEX(가격비!$2:$42,MATCH($E28,가격비!$D$2:$D$42,0),MATCH(요약1!$B$1,가격비!$1:$1,0))</f>
        <v>61.599570582067017</v>
      </c>
      <c r="G28" s="870">
        <f>INDEX(가격비!$43:$83,MATCH($E28,가격비!$D$43:$D$83,0),MATCH(요약1!$B$1,가격비!$1:$1,0))</f>
        <v>64.093958274477586</v>
      </c>
      <c r="H28" s="871">
        <f>INDEX(가격비!$84:$124,MATCH($E28,가격비!$D$84:$D$124,0),MATCH(요약1!$B$1,가격비!$1:$1,0))</f>
        <v>61.778478354825694</v>
      </c>
      <c r="I28" s="872">
        <f>INDEX(가격비!$125:$165,MATCH($E28,가격비!$D$125:$D$165,0),MATCH(요약1!$B$1,가격비!$1:$1,0))</f>
        <v>44.276101548721826</v>
      </c>
      <c r="J28" s="870">
        <f>INDEX(가격비!$166:$206,MATCH($E28,가격비!$D$166:$D$206,0),MATCH(요약1!$B$1,가격비!$1:$1,0))</f>
        <v>62.282189896084859</v>
      </c>
      <c r="K28" s="870">
        <f>INDEX(가격비!$207:$247,MATCH($E28,가격비!$D$207:$D$247,0),MATCH(요약1!$B$1,가격비!$1:$1,0))</f>
        <v>64.916132478774401</v>
      </c>
      <c r="L28" s="871">
        <f>INDEX(가격비!$248:$288,MATCH($E28,가격비!$D$248:$D$288,0),MATCH(요약1!$B$1,가격비!$1:$1,0))</f>
        <v>62.5</v>
      </c>
      <c r="M28" s="871">
        <f>INDEX(가격비!$289:$329,MATCH($E28,가격비!$D$289:$D$329,0),MATCH(요약1!$B$1,가격비!$1:$1,0))</f>
        <v>41.030677141788253</v>
      </c>
      <c r="N28" s="1436" t="s">
        <v>1401</v>
      </c>
      <c r="O28" s="1437"/>
      <c r="P28" s="1438"/>
      <c r="Q28" s="639"/>
    </row>
    <row r="29" spans="1:17" s="310" customFormat="1" ht="11.25" customHeight="1">
      <c r="A29" s="638"/>
      <c r="B29" s="1473" t="s">
        <v>181</v>
      </c>
      <c r="C29" s="1454"/>
      <c r="D29" s="1454"/>
      <c r="E29" s="714">
        <v>17</v>
      </c>
      <c r="F29" s="871">
        <f>INDEX(가격비!$2:$42,MATCH($E29,가격비!$D$2:$D$42,0),MATCH(요약1!$B$1,가격비!$1:$1,0))</f>
        <v>62.615736682533985</v>
      </c>
      <c r="G29" s="870">
        <f>INDEX(가격비!$43:$83,MATCH($E29,가격비!$D$43:$D$83,0),MATCH(요약1!$B$1,가격비!$1:$1,0))</f>
        <v>65.501445644017039</v>
      </c>
      <c r="H29" s="871">
        <f>INDEX(가격비!$84:$124,MATCH($E29,가격비!$D$84:$D$124,0),MATCH(요약1!$B$1,가격비!$1:$1,0))</f>
        <v>62.850784504258897</v>
      </c>
      <c r="I29" s="872">
        <f>INDEX(가격비!$125:$165,MATCH($E29,가격비!$D$125:$D$165,0),MATCH(요약1!$B$1,가격비!$1:$1,0))</f>
        <v>43.877418961318085</v>
      </c>
      <c r="J29" s="870">
        <f>INDEX(가격비!$166:$206,MATCH($E29,가격비!$D$166:$D$206,0),MATCH(요약1!$B$1,가격비!$1:$1,0))</f>
        <v>64.045235391789078</v>
      </c>
      <c r="K29" s="870">
        <f>INDEX(가격비!$207:$247,MATCH($E29,가격비!$D$207:$D$247,0),MATCH(요약1!$B$1,가격비!$1:$1,0))</f>
        <v>66.959299851006364</v>
      </c>
      <c r="L29" s="871">
        <f>INDEX(가격비!$248:$288,MATCH($E29,가격비!$D$248:$D$288,0),MATCH(요약1!$B$1,가격비!$1:$1,0))</f>
        <v>62.8</v>
      </c>
      <c r="M29" s="871">
        <f>INDEX(가격비!$289:$329,MATCH($E29,가격비!$D$289:$D$329,0),MATCH(요약1!$B$1,가격비!$1:$1,0))</f>
        <v>44.201680672268907</v>
      </c>
      <c r="N29" s="1436" t="s">
        <v>1395</v>
      </c>
      <c r="O29" s="1437"/>
      <c r="P29" s="1438"/>
      <c r="Q29" s="639"/>
    </row>
    <row r="30" spans="1:17" s="310" customFormat="1" ht="11.25" customHeight="1">
      <c r="A30" s="638"/>
      <c r="B30" s="1473" t="s">
        <v>1397</v>
      </c>
      <c r="C30" s="1454"/>
      <c r="D30" s="1454"/>
      <c r="E30" s="720">
        <v>18</v>
      </c>
      <c r="F30" s="871">
        <f>INDEX(가격비!$2:$42,MATCH($E30,가격비!$D$2:$D$42,0),MATCH(요약1!$B$1,가격비!$1:$1,0))</f>
        <v>57.411096161557893</v>
      </c>
      <c r="G30" s="870">
        <f>INDEX(가격비!$43:$83,MATCH($E30,가격비!$D$43:$D$83,0),MATCH(요약1!$B$1,가격비!$1:$1,0))</f>
        <v>61.061296755796079</v>
      </c>
      <c r="H30" s="871">
        <f>INDEX(가격비!$84:$124,MATCH($E30,가격비!$D$84:$D$124,0),MATCH(요약1!$B$1,가격비!$1:$1,0))</f>
        <v>58.051481023088755</v>
      </c>
      <c r="I30" s="872">
        <f>INDEX(가격비!$125:$165,MATCH($E30,가격비!$D$125:$D$165,0),MATCH(요약1!$B$1,가격비!$1:$1,0))</f>
        <v>35.023026371620169</v>
      </c>
      <c r="J30" s="870">
        <f>INDEX(가격비!$166:$206,MATCH($E30,가격비!$D$166:$D$206,0),MATCH(요약1!$B$1,가격비!$1:$1,0))</f>
        <v>57.337578785963373</v>
      </c>
      <c r="K30" s="870">
        <f>INDEX(가격비!$207:$247,MATCH($E30,가격비!$D$207:$D$247,0),MATCH(요약1!$B$1,가격비!$1:$1,0))</f>
        <v>61.365458923086727</v>
      </c>
      <c r="L30" s="871">
        <f>INDEX(가격비!$248:$288,MATCH($E30,가격비!$D$248:$D$288,0),MATCH(요약1!$B$1,가격비!$1:$1,0))</f>
        <v>58.708366375892155</v>
      </c>
      <c r="M30" s="871">
        <f>INDEX(가격비!$289:$329,MATCH($E30,가격비!$D$289:$D$329,0),MATCH(요약1!$B$1,가격비!$1:$1,0))</f>
        <v>31.25</v>
      </c>
      <c r="N30" s="1436" t="s">
        <v>1399</v>
      </c>
      <c r="O30" s="1437"/>
      <c r="P30" s="1438"/>
      <c r="Q30" s="639"/>
    </row>
    <row r="31" spans="1:17" s="310" customFormat="1" ht="11.25" customHeight="1">
      <c r="A31" s="638" t="s">
        <v>162</v>
      </c>
      <c r="B31" s="1473" t="s">
        <v>1398</v>
      </c>
      <c r="C31" s="1454"/>
      <c r="D31" s="1454"/>
      <c r="E31" s="714">
        <v>19</v>
      </c>
      <c r="F31" s="871">
        <f>INDEX(가격비!$2:$42,MATCH($E31,가격비!$D$2:$D$42,0),MATCH(요약1!$B$1,가격비!$1:$1,0))</f>
        <v>49.81259383380803</v>
      </c>
      <c r="G31" s="870">
        <f>INDEX(가격비!$43:$83,MATCH($E31,가격비!$D$43:$D$83,0),MATCH(요약1!$B$1,가격비!$1:$1,0))</f>
        <v>62.01650084432093</v>
      </c>
      <c r="H31" s="871">
        <f>INDEX(가격비!$84:$124,MATCH($E31,가격비!$D$84:$D$124,0),MATCH(요약1!$B$1,가격비!$1:$1,0))</f>
        <v>59.004990369588924</v>
      </c>
      <c r="I31" s="872">
        <f>INDEX(가격비!$125:$165,MATCH($E31,가격비!$D$125:$D$165,0),MATCH(요약1!$B$1,가격비!$1:$1,0))</f>
        <v>41.217305071565924</v>
      </c>
      <c r="J31" s="870">
        <f>INDEX(가격비!$166:$206,MATCH($E31,가격비!$D$166:$D$206,0),MATCH(요약1!$B$1,가격비!$1:$1,0))</f>
        <v>49.519825010286546</v>
      </c>
      <c r="K31" s="870">
        <f>INDEX(가격비!$207:$247,MATCH($E31,가격비!$D$207:$D$247,0),MATCH(요약1!$B$1,가격비!$1:$1,0))</f>
        <v>62.476947297088969</v>
      </c>
      <c r="L31" s="871">
        <f>INDEX(가격비!$248:$288,MATCH($E31,가격비!$D$248:$D$288,0),MATCH(요약1!$B$1,가격비!$1:$1,0))</f>
        <v>59.43629784802895</v>
      </c>
      <c r="M31" s="871">
        <f>INDEX(가격비!$289:$329,MATCH($E31,가격비!$D$289:$D$329,0),MATCH(요약1!$B$1,가격비!$1:$1,0))</f>
        <v>40.643150210475838</v>
      </c>
      <c r="N31" s="1436" t="s">
        <v>1402</v>
      </c>
      <c r="O31" s="1437"/>
      <c r="P31" s="1438"/>
      <c r="Q31" s="639"/>
    </row>
    <row r="32" spans="1:17" s="310" customFormat="1" ht="11.25" customHeight="1">
      <c r="A32" s="638"/>
      <c r="B32" s="1473" t="s">
        <v>1388</v>
      </c>
      <c r="C32" s="1454"/>
      <c r="D32" s="1454"/>
      <c r="E32" s="720">
        <v>20</v>
      </c>
      <c r="F32" s="871">
        <f>INDEX(가격비!$2:$42,MATCH($E32,가격비!$D$2:$D$42,0),MATCH(요약1!$B$1,가격비!$1:$1,0))</f>
        <v>59.321258714870403</v>
      </c>
      <c r="G32" s="870">
        <f>INDEX(가격비!$43:$83,MATCH($E32,가격비!$D$43:$D$83,0),MATCH(요약1!$B$1,가격비!$1:$1,0))</f>
        <v>62.552375480240329</v>
      </c>
      <c r="H32" s="871">
        <f>INDEX(가격비!$84:$124,MATCH($E32,가격비!$D$84:$D$124,0),MATCH(요약1!$B$1,가격비!$1:$1,0))</f>
        <v>55.547901088931106</v>
      </c>
      <c r="I32" s="872">
        <f>INDEX(가격비!$125:$165,MATCH($E32,가격비!$D$125:$D$165,0),MATCH(요약1!$B$1,가격비!$1:$1,0))</f>
        <v>42.697040068280579</v>
      </c>
      <c r="J32" s="870">
        <f>INDEX(가격비!$166:$206,MATCH($E32,가격비!$D$166:$D$206,0),MATCH(요약1!$B$1,가격비!$1:$1,0))</f>
        <v>60.200501223411351</v>
      </c>
      <c r="K32" s="870">
        <f>INDEX(가격비!$207:$247,MATCH($E32,가격비!$D$207:$D$247,0),MATCH(요약1!$B$1,가격비!$1:$1,0))</f>
        <v>63.865469446496746</v>
      </c>
      <c r="L32" s="871">
        <f>INDEX(가격비!$248:$288,MATCH($E32,가격비!$D$248:$D$288,0),MATCH(요약1!$B$1,가격비!$1:$1,0))</f>
        <v>56.338028169014088</v>
      </c>
      <c r="M32" s="871">
        <f>INDEX(가격비!$289:$329,MATCH($E32,가격비!$D$289:$D$329,0),MATCH(요약1!$B$1,가격비!$1:$1,0))</f>
        <v>48.903508771929829</v>
      </c>
      <c r="N32" s="1436" t="s">
        <v>1404</v>
      </c>
      <c r="O32" s="1437"/>
      <c r="P32" s="1438"/>
      <c r="Q32" s="639"/>
    </row>
    <row r="33" spans="1:17" s="310" customFormat="1" ht="11.25" customHeight="1">
      <c r="A33" s="640"/>
      <c r="B33" s="1470" t="s">
        <v>1389</v>
      </c>
      <c r="C33" s="1456"/>
      <c r="D33" s="1456"/>
      <c r="E33" s="714">
        <v>21</v>
      </c>
      <c r="F33" s="882">
        <f>INDEX(가격비!$2:$42,MATCH($E33,가격비!$D$2:$D$42,0),MATCH(요약1!$B$1,가격비!$1:$1,0))</f>
        <v>56.139198148704025</v>
      </c>
      <c r="G33" s="883">
        <f>INDEX(가격비!$43:$83,MATCH($E33,가격비!$D$43:$D$83,0),MATCH(요약1!$B$1,가격비!$1:$1,0))</f>
        <v>61.384643552271491</v>
      </c>
      <c r="H33" s="882">
        <f>INDEX(가격비!$84:$124,MATCH($E33,가격비!$D$84:$D$124,0),MATCH(요약1!$B$1,가격비!$1:$1,0))</f>
        <v>62.292275480841319</v>
      </c>
      <c r="I33" s="884">
        <f>INDEX(가격비!$125:$165,MATCH($E33,가격비!$D$125:$D$165,0),MATCH(요약1!$B$1,가격비!$1:$1,0))</f>
        <v>34.399942058314622</v>
      </c>
      <c r="J33" s="883">
        <f>INDEX(가격비!$166:$206,MATCH($E33,가격비!$D$166:$D$206,0),MATCH(요약1!$B$1,가격비!$1:$1,0))</f>
        <v>56.509077161666418</v>
      </c>
      <c r="K33" s="883">
        <f>INDEX(가격비!$207:$247,MATCH($E33,가격비!$D$207:$D$247,0),MATCH(요약1!$B$1,가격비!$1:$1,0))</f>
        <v>61.494446461332387</v>
      </c>
      <c r="L33" s="882">
        <f>INDEX(가격비!$248:$288,MATCH($E33,가격비!$D$248:$D$288,0),MATCH(요약1!$B$1,가격비!$1:$1,0))</f>
        <v>62.987886944818307</v>
      </c>
      <c r="M33" s="882">
        <f>INDEX(가격비!$289:$329,MATCH($E33,가격비!$D$289:$D$329,0),MATCH(요약1!$B$1,가격비!$1:$1,0))</f>
        <v>31.794871794871792</v>
      </c>
      <c r="N33" s="1441" t="s">
        <v>1403</v>
      </c>
      <c r="O33" s="1439"/>
      <c r="P33" s="1440"/>
      <c r="Q33" s="642"/>
    </row>
    <row r="34" spans="1:17" s="310" customFormat="1" ht="13.5" customHeight="1">
      <c r="A34" s="1476" t="s">
        <v>185</v>
      </c>
      <c r="B34" s="1476"/>
      <c r="C34" s="1476"/>
      <c r="D34" s="1476"/>
      <c r="E34" s="720">
        <v>22</v>
      </c>
      <c r="F34" s="869">
        <f>INDEX(가격비!$2:$42,MATCH($E34,가격비!$D$2:$D$42,0),MATCH(요약1!$B$1,가격비!$1:$1,0))</f>
        <v>59.967097169500065</v>
      </c>
      <c r="G34" s="870">
        <f>INDEX(가격비!$43:$83,MATCH($E34,가격비!$D$43:$D$83,0),MATCH(요약1!$B$1,가격비!$1:$1,0))</f>
        <v>62.02892952528736</v>
      </c>
      <c r="H34" s="871">
        <f>INDEX(가격비!$84:$124,MATCH($E34,가격비!$D$84:$D$124,0),MATCH(요약1!$B$1,가격비!$1:$1,0))</f>
        <v>61.730616587628703</v>
      </c>
      <c r="I34" s="872">
        <f>INDEX(가격비!$125:$165,MATCH($E34,가격비!$D$125:$D$165,0),MATCH(요약1!$B$1,가격비!$1:$1,0))</f>
        <v>46.327335660117086</v>
      </c>
      <c r="J34" s="873">
        <f>INDEX(가격비!$166:$206,MATCH($E34,가격비!$D$166:$D$206,0),MATCH(요약1!$B$1,가격비!$1:$1,0))</f>
        <v>60.987946689449004</v>
      </c>
      <c r="K34" s="870">
        <f>INDEX(가격비!$207:$247,MATCH($E34,가격비!$D$207:$D$247,0),MATCH(요약1!$B$1,가격비!$1:$1,0))</f>
        <v>63.239845971603302</v>
      </c>
      <c r="L34" s="871">
        <f>INDEX(가격비!$248:$288,MATCH($E34,가격비!$D$248:$D$288,0),MATCH(요약1!$B$1,가격비!$1:$1,0))</f>
        <v>61.855670103092784</v>
      </c>
      <c r="M34" s="871">
        <f>INDEX(가격비!$289:$329,MATCH($E34,가격비!$D$289:$D$329,0),MATCH(요약1!$B$1,가격비!$1:$1,0))</f>
        <v>49.21875</v>
      </c>
      <c r="N34" s="1374" t="s">
        <v>285</v>
      </c>
      <c r="O34" s="1375"/>
      <c r="P34" s="1375"/>
      <c r="Q34" s="1375"/>
    </row>
    <row r="35" spans="1:17" s="310" customFormat="1" ht="13.5" customHeight="1">
      <c r="A35" s="1373" t="s">
        <v>186</v>
      </c>
      <c r="B35" s="1373"/>
      <c r="C35" s="1373"/>
      <c r="D35" s="1373"/>
      <c r="E35" s="714">
        <v>23</v>
      </c>
      <c r="F35" s="869">
        <f>INDEX(가격비!$2:$42,MATCH($E35,가격비!$D$2:$D$42,0),MATCH(요약1!$B$1,가격비!$1:$1,0))</f>
        <v>67.05782120473333</v>
      </c>
      <c r="G35" s="879">
        <f>INDEX(가격비!$43:$83,MATCH($E35,가격비!$D$43:$D$83,0),MATCH(요약1!$B$1,가격비!$1:$1,0))</f>
        <v>71.340428730477996</v>
      </c>
      <c r="H35" s="875">
        <f>INDEX(가격비!$84:$124,MATCH($E35,가격비!$D$84:$D$124,0),MATCH(요약1!$B$1,가격비!$1:$1,0))</f>
        <v>70.085397442987102</v>
      </c>
      <c r="I35" s="885">
        <f>INDEX(가격비!$125:$165,MATCH($E35,가격비!$D$125:$D$165,0),MATCH(요약1!$B$1,가격비!$1:$1,0))</f>
        <v>49.965401142764726</v>
      </c>
      <c r="J35" s="873">
        <f>INDEX(가격비!$166:$206,MATCH($E35,가격비!$D$166:$D$206,0),MATCH(요약1!$B$1,가격비!$1:$1,0))</f>
        <v>67.205696610694702</v>
      </c>
      <c r="K35" s="879">
        <f>INDEX(가격비!$207:$247,MATCH($E35,가격비!$D$207:$D$247,0),MATCH(요약1!$B$1,가격비!$1:$1,0))</f>
        <v>71.79435215151905</v>
      </c>
      <c r="L35" s="875">
        <f>INDEX(가격비!$248:$288,MATCH($E35,가격비!$D$248:$D$288,0),MATCH(요약1!$B$1,가격비!$1:$1,0))</f>
        <v>70.003414647965002</v>
      </c>
      <c r="M35" s="875">
        <f>INDEX(가격비!$289:$329,MATCH($E35,가격비!$D$289:$D$329,0),MATCH(요약1!$B$1,가격비!$1:$1,0))</f>
        <v>52.64590359973753</v>
      </c>
      <c r="N35" s="1418" t="s">
        <v>286</v>
      </c>
      <c r="O35" s="1400"/>
      <c r="P35" s="1400"/>
      <c r="Q35" s="1400"/>
    </row>
    <row r="36" spans="1:17" s="310" customFormat="1" ht="11.25" customHeight="1">
      <c r="A36" s="630"/>
      <c r="B36" s="1471" t="s">
        <v>1390</v>
      </c>
      <c r="C36" s="1472"/>
      <c r="D36" s="1472"/>
      <c r="E36" s="720">
        <v>24</v>
      </c>
      <c r="F36" s="871">
        <f>INDEX(가격비!$2:$42,MATCH($E36,가격비!$D$2:$D$42,0),MATCH(요약1!$B$1,가격비!$1:$1,0))</f>
        <v>65.928299567406739</v>
      </c>
      <c r="G36" s="879">
        <f>INDEX(가격비!$43:$83,MATCH($E36,가격비!$D$43:$D$83,0),MATCH(요약1!$B$1,가격비!$1:$1,0))</f>
        <v>70.701032916957345</v>
      </c>
      <c r="H36" s="875">
        <f>INDEX(가격비!$84:$124,MATCH($E36,가격비!$D$84:$D$124,0),MATCH(요약1!$B$1,가격비!$1:$1,0))</f>
        <v>69.483467696569903</v>
      </c>
      <c r="I36" s="885">
        <f>INDEX(가격비!$125:$165,MATCH($E36,가격비!$D$125:$D$165,0),MATCH(요약1!$B$1,가격비!$1:$1,0))</f>
        <v>51.955700370457734</v>
      </c>
      <c r="J36" s="870">
        <f>INDEX(가격비!$166:$206,MATCH($E36,가격비!$D$166:$D$206,0),MATCH(요약1!$B$1,가격비!$1:$1,0))</f>
        <v>66.372360164681027</v>
      </c>
      <c r="K36" s="879">
        <f>INDEX(가격비!$207:$247,MATCH($E36,가격비!$D$207:$D$247,0),MATCH(요약1!$B$1,가격비!$1:$1,0))</f>
        <v>71.362619366146333</v>
      </c>
      <c r="L36" s="875">
        <f>INDEX(가격비!$248:$288,MATCH($E36,가격비!$D$248:$D$288,0),MATCH(요약1!$B$1,가격비!$1:$1,0))</f>
        <v>69.486636483131292</v>
      </c>
      <c r="M36" s="875">
        <f>INDEX(가격비!$289:$329,MATCH($E36,가격비!$D$289:$D$329,0),MATCH(요약1!$B$1,가격비!$1:$1,0))</f>
        <v>52.642487046632127</v>
      </c>
      <c r="N36" s="1433" t="s">
        <v>1393</v>
      </c>
      <c r="O36" s="1434"/>
      <c r="P36" s="1435"/>
      <c r="Q36" s="639"/>
    </row>
    <row r="37" spans="1:17" s="310" customFormat="1" ht="11.25" customHeight="1">
      <c r="A37" s="630"/>
      <c r="B37" s="1473" t="s">
        <v>1391</v>
      </c>
      <c r="C37" s="1454"/>
      <c r="D37" s="1454"/>
      <c r="E37" s="714">
        <v>25</v>
      </c>
      <c r="F37" s="871">
        <f>INDEX(가격비!$2:$42,MATCH($E37,가격비!$D$2:$D$42,0),MATCH(요약1!$B$1,가격비!$1:$1,0))</f>
        <v>66.560040169293927</v>
      </c>
      <c r="G37" s="870">
        <f>INDEX(가격비!$43:$83,MATCH($E37,가격비!$D$43:$D$83,0),MATCH(요약1!$B$1,가격비!$1:$1,0))</f>
        <v>69.832439231759054</v>
      </c>
      <c r="H37" s="871">
        <f>INDEX(가격비!$84:$124,MATCH($E37,가격비!$D$84:$D$124,0),MATCH(요약1!$B$1,가격비!$1:$1,0))</f>
        <v>69.434703605117136</v>
      </c>
      <c r="I37" s="872">
        <f>INDEX(가격비!$125:$165,MATCH($E37,가격비!$D$125:$D$165,0),MATCH(요약1!$B$1,가격비!$1:$1,0))</f>
        <v>48.405204990646105</v>
      </c>
      <c r="J37" s="870">
        <f>INDEX(가격비!$166:$206,MATCH($E37,가격비!$D$166:$D$206,0),MATCH(요약1!$B$1,가격비!$1:$1,0))</f>
        <v>67.073528243585628</v>
      </c>
      <c r="K37" s="870">
        <f>INDEX(가격비!$207:$247,MATCH($E37,가격비!$D$207:$D$247,0),MATCH(요약1!$B$1,가격비!$1:$1,0))</f>
        <v>70.532326871779816</v>
      </c>
      <c r="L37" s="871">
        <f>INDEX(가격비!$248:$288,MATCH($E37,가격비!$D$248:$D$288,0),MATCH(요약1!$B$1,가격비!$1:$1,0))</f>
        <v>70</v>
      </c>
      <c r="M37" s="871">
        <f>INDEX(가격비!$289:$329,MATCH($E37,가격비!$D$289:$D$329,0),MATCH(요약1!$B$1,가격비!$1:$1,0))</f>
        <v>59.740259740259738</v>
      </c>
      <c r="N37" s="1436" t="s">
        <v>1394</v>
      </c>
      <c r="O37" s="1437"/>
      <c r="P37" s="1438"/>
      <c r="Q37" s="639"/>
    </row>
    <row r="38" spans="1:17" s="310" customFormat="1" ht="11.25" customHeight="1">
      <c r="A38" s="630"/>
      <c r="B38" s="1470" t="s">
        <v>187</v>
      </c>
      <c r="C38" s="1456"/>
      <c r="D38" s="1456"/>
      <c r="E38" s="720">
        <v>26</v>
      </c>
      <c r="F38" s="871">
        <f>INDEX(가격비!$2:$42,MATCH($E38,가격비!$D$2:$D$42,0),MATCH(요약1!$B$1,가격비!$1:$1,0))</f>
        <v>69.57941941605506</v>
      </c>
      <c r="G38" s="870">
        <f>INDEX(가격비!$43:$83,MATCH($E38,가격비!$D$43:$D$83,0),MATCH(요약1!$B$1,가격비!$1:$1,0))</f>
        <v>73.838798827520804</v>
      </c>
      <c r="H38" s="871">
        <f>INDEX(가격비!$84:$124,MATCH($E38,가격비!$D$84:$D$124,0),MATCH(요약1!$B$1,가격비!$1:$1,0))</f>
        <v>72.550802619783482</v>
      </c>
      <c r="I38" s="872">
        <f>INDEX(가격비!$125:$165,MATCH($E38,가격비!$D$125:$D$165,0),MATCH(요약1!$B$1,가격비!$1:$1,0))</f>
        <v>46.256239295952604</v>
      </c>
      <c r="J38" s="870">
        <f>INDEX(가격비!$166:$206,MATCH($E38,가격비!$D$166:$D$206,0),MATCH(요약1!$B$1,가격비!$1:$1,0))</f>
        <v>68.783343694688739</v>
      </c>
      <c r="K38" s="870">
        <f>INDEX(가격비!$207:$247,MATCH($E38,가격비!$D$207:$D$247,0),MATCH(요약1!$B$1,가격비!$1:$1,0))</f>
        <v>73.753028145363928</v>
      </c>
      <c r="L38" s="871">
        <f>INDEX(가격비!$248:$288,MATCH($E38,가격비!$D$248:$D$288,0),MATCH(요약1!$B$1,가격비!$1:$1,0))</f>
        <v>71.296296296296291</v>
      </c>
      <c r="M38" s="871">
        <f>INDEX(가격비!$289:$329,MATCH($E38,가격비!$D$289:$D$329,0),MATCH(요약1!$B$1,가격비!$1:$1,0))</f>
        <v>44.235880398671092</v>
      </c>
      <c r="N38" s="1425" t="s">
        <v>306</v>
      </c>
      <c r="O38" s="1439"/>
      <c r="P38" s="1440"/>
      <c r="Q38" s="639"/>
    </row>
    <row r="39" spans="1:17" s="310" customFormat="1" ht="12.6" customHeight="1">
      <c r="A39" s="1476" t="s">
        <v>790</v>
      </c>
      <c r="B39" s="1476"/>
      <c r="C39" s="1476"/>
      <c r="D39" s="1476"/>
      <c r="E39" s="714">
        <v>27</v>
      </c>
      <c r="F39" s="869">
        <f>INDEX(가격비!$2:$42,MATCH($E39,가격비!$D$2:$D$42,0),MATCH(요약1!$B$1,가격비!$1:$1,0))</f>
        <v>65.31154940169084</v>
      </c>
      <c r="G39" s="873">
        <f>INDEX(가격비!$43:$83,MATCH($E39,가격비!$D$43:$D$83,0),MATCH(요약1!$B$1,가격비!$1:$1,0))</f>
        <v>69.878752620614804</v>
      </c>
      <c r="H39" s="869">
        <f>INDEX(가격비!$84:$124,MATCH($E39,가격비!$D$84:$D$124,0),MATCH(요약1!$B$1,가격비!$1:$1,0))</f>
        <v>64.553090356387258</v>
      </c>
      <c r="I39" s="874">
        <f>INDEX(가격비!$125:$165,MATCH($E39,가격비!$D$125:$D$165,0),MATCH(요약1!$B$1,가격비!$1:$1,0))</f>
        <v>46.117550411356881</v>
      </c>
      <c r="J39" s="873">
        <f>INDEX(가격비!$166:$206,MATCH($E39,가격비!$D$166:$D$206,0),MATCH(요약1!$B$1,가격비!$1:$1,0))</f>
        <v>66.913910009008831</v>
      </c>
      <c r="K39" s="873">
        <f>INDEX(가격비!$207:$247,MATCH($E39,가격비!$D$207:$D$247,0),MATCH(요약1!$B$1,가격비!$1:$1,0))</f>
        <v>70.962868576026267</v>
      </c>
      <c r="L39" s="869">
        <f>INDEX(가격비!$248:$288,MATCH($E39,가격비!$D$248:$D$288,0),MATCH(요약1!$B$1,가격비!$1:$1,0))</f>
        <v>64.51495726495726</v>
      </c>
      <c r="M39" s="869">
        <f>INDEX(가격비!$289:$329,MATCH($E39,가격비!$D$289:$D$329,0),MATCH(요약1!$B$1,가격비!$1:$1,0))</f>
        <v>48.042704626334519</v>
      </c>
      <c r="N39" s="1374" t="s">
        <v>278</v>
      </c>
      <c r="O39" s="1375"/>
      <c r="P39" s="1375"/>
      <c r="Q39" s="1375"/>
    </row>
    <row r="40" spans="1:17" s="310" customFormat="1" ht="12.6" customHeight="1">
      <c r="A40" s="1476" t="s">
        <v>789</v>
      </c>
      <c r="B40" s="1476"/>
      <c r="C40" s="1476"/>
      <c r="D40" s="1476"/>
      <c r="E40" s="720">
        <v>28</v>
      </c>
      <c r="F40" s="869">
        <f>INDEX(가격비!$2:$42,MATCH($E40,가격비!$D$2:$D$42,0),MATCH(요약1!$B$1,가격비!$1:$1,0))</f>
        <v>72.437214153132459</v>
      </c>
      <c r="G40" s="873">
        <f>INDEX(가격비!$43:$83,MATCH($E40,가격비!$D$43:$D$83,0),MATCH(요약1!$B$1,가격비!$1:$1,0))</f>
        <v>77.479265108851266</v>
      </c>
      <c r="H40" s="869">
        <f>INDEX(가격비!$84:$124,MATCH($E40,가격비!$D$84:$D$124,0),MATCH(요약1!$B$1,가격비!$1:$1,0))</f>
        <v>74.123184752228724</v>
      </c>
      <c r="I40" s="874">
        <f>INDEX(가격비!$125:$165,MATCH($E40,가격비!$D$125:$D$165,0),MATCH(요약1!$B$1,가격비!$1:$1,0))</f>
        <v>51.899531874858809</v>
      </c>
      <c r="J40" s="873">
        <f>INDEX(가격비!$166:$206,MATCH($E40,가격비!$D$166:$D$206,0),MATCH(요약1!$B$1,가격비!$1:$1,0))</f>
        <v>73.032535479007421</v>
      </c>
      <c r="K40" s="873">
        <f>INDEX(가격비!$207:$247,MATCH($E40,가격비!$D$207:$D$247,0),MATCH(요약1!$B$1,가격비!$1:$1,0))</f>
        <v>78.244957804672211</v>
      </c>
      <c r="L40" s="869">
        <f>INDEX(가격비!$248:$288,MATCH($E40,가격비!$D$248:$D$288,0),MATCH(요약1!$B$1,가격비!$1:$1,0))</f>
        <v>75</v>
      </c>
      <c r="M40" s="869">
        <f>INDEX(가격비!$289:$329,MATCH($E40,가격비!$D$289:$D$329,0),MATCH(요약1!$B$1,가격비!$1:$1,0))</f>
        <v>50.204081632653065</v>
      </c>
      <c r="N40" s="1374" t="s">
        <v>277</v>
      </c>
      <c r="O40" s="1375"/>
      <c r="P40" s="1375"/>
      <c r="Q40" s="1375"/>
    </row>
    <row r="41" spans="1:17" s="310" customFormat="1" ht="12.6" customHeight="1">
      <c r="A41" s="1476" t="s">
        <v>791</v>
      </c>
      <c r="B41" s="1476"/>
      <c r="C41" s="1476"/>
      <c r="D41" s="1476"/>
      <c r="E41" s="714">
        <v>29</v>
      </c>
      <c r="F41" s="869">
        <f>INDEX(가격비!$2:$42,MATCH($E41,가격비!$D$2:$D$42,0),MATCH(요약1!$B$1,가격비!$1:$1,0))</f>
        <v>68.225925632995157</v>
      </c>
      <c r="G41" s="873">
        <f>INDEX(가격비!$43:$83,MATCH($E41,가격비!$D$43:$D$83,0),MATCH(요약1!$B$1,가격비!$1:$1,0))</f>
        <v>73.949929708347426</v>
      </c>
      <c r="H41" s="869">
        <f>INDEX(가격비!$84:$124,MATCH($E41,가격비!$D$84:$D$124,0),MATCH(요약1!$B$1,가격비!$1:$1,0))</f>
        <v>69.602385840419217</v>
      </c>
      <c r="I41" s="874">
        <f>INDEX(가격비!$125:$165,MATCH($E41,가격비!$D$125:$D$165,0),MATCH(요약1!$B$1,가격비!$1:$1,0))</f>
        <v>42.428107901338947</v>
      </c>
      <c r="J41" s="873">
        <f>INDEX(가격비!$166:$206,MATCH($E41,가격비!$D$166:$D$206,0),MATCH(요약1!$B$1,가격비!$1:$1,0))</f>
        <v>68.962585873781137</v>
      </c>
      <c r="K41" s="873">
        <f>INDEX(가격비!$207:$247,MATCH($E41,가격비!$D$207:$D$247,0),MATCH(요약1!$B$1,가격비!$1:$1,0))</f>
        <v>75.134617391114332</v>
      </c>
      <c r="L41" s="869">
        <f>INDEX(가격비!$248:$288,MATCH($E41,가격비!$D$248:$D$288,0),MATCH(요약1!$B$1,가격비!$1:$1,0))</f>
        <v>69.098143236074279</v>
      </c>
      <c r="M41" s="869">
        <f>INDEX(가격비!$289:$329,MATCH($E41,가격비!$D$289:$D$329,0),MATCH(요약1!$B$1,가격비!$1:$1,0))</f>
        <v>44.396772540983612</v>
      </c>
      <c r="N41" s="1374" t="s">
        <v>280</v>
      </c>
      <c r="O41" s="1375"/>
      <c r="P41" s="1375"/>
      <c r="Q41" s="1375"/>
    </row>
    <row r="42" spans="1:17" s="310" customFormat="1" ht="12.6" customHeight="1">
      <c r="A42" s="1476" t="s">
        <v>792</v>
      </c>
      <c r="B42" s="1476"/>
      <c r="C42" s="1476"/>
      <c r="D42" s="1476"/>
      <c r="E42" s="720">
        <v>30</v>
      </c>
      <c r="F42" s="869">
        <f>INDEX(가격비!$2:$42,MATCH($E42,가격비!$D$2:$D$42,0),MATCH(요약1!$B$1,가격비!$1:$1,0))</f>
        <v>67.19581192501316</v>
      </c>
      <c r="G42" s="873">
        <f>INDEX(가격비!$43:$83,MATCH($E42,가격비!$D$43:$D$83,0),MATCH(요약1!$B$1,가격비!$1:$1,0))</f>
        <v>73.298247512326569</v>
      </c>
      <c r="H42" s="869">
        <f>INDEX(가격비!$84:$124,MATCH($E42,가격비!$D$84:$D$124,0),MATCH(요약1!$B$1,가격비!$1:$1,0))</f>
        <v>68.662927949463693</v>
      </c>
      <c r="I42" s="874">
        <f>INDEX(가격비!$125:$165,MATCH($E42,가격비!$D$125:$D$165,0),MATCH(요약1!$B$1,가격비!$1:$1,0))</f>
        <v>43.130824720550571</v>
      </c>
      <c r="J42" s="873">
        <f>INDEX(가격비!$166:$206,MATCH($E42,가격비!$D$166:$D$206,0),MATCH(요약1!$B$1,가격비!$1:$1,0))</f>
        <v>68.135915538213723</v>
      </c>
      <c r="K42" s="873">
        <f>INDEX(가격비!$207:$247,MATCH($E42,가격비!$D$207:$D$247,0),MATCH(요약1!$B$1,가격비!$1:$1,0))</f>
        <v>74.437342703681821</v>
      </c>
      <c r="L42" s="869">
        <f>INDEX(가격비!$248:$288,MATCH($E42,가격비!$D$248:$D$288,0),MATCH(요약1!$B$1,가격비!$1:$1,0))</f>
        <v>68.627450980392155</v>
      </c>
      <c r="M42" s="869">
        <f>INDEX(가격비!$289:$329,MATCH($E42,가격비!$D$289:$D$329,0),MATCH(요약1!$B$1,가격비!$1:$1,0))</f>
        <v>43.167211328976038</v>
      </c>
      <c r="N42" s="1374" t="s">
        <v>279</v>
      </c>
      <c r="O42" s="1375"/>
      <c r="P42" s="1375"/>
      <c r="Q42" s="1375"/>
    </row>
    <row r="43" spans="1:17" s="310" customFormat="1" ht="12.6" customHeight="1">
      <c r="A43" s="1476" t="s">
        <v>1372</v>
      </c>
      <c r="B43" s="1476"/>
      <c r="C43" s="1476"/>
      <c r="D43" s="1476"/>
      <c r="E43" s="714">
        <v>31</v>
      </c>
      <c r="F43" s="869">
        <f>INDEX(가격비!$2:$42,MATCH($E43,가격비!$D$2:$D$42,0),MATCH(요약1!$B$1,가격비!$1:$1,0))</f>
        <v>49.132818198217329</v>
      </c>
      <c r="G43" s="873">
        <f>INDEX(가격비!$43:$83,MATCH($E43,가격비!$D$43:$D$83,0),MATCH(요약1!$B$1,가격비!$1:$1,0))</f>
        <v>63.81292293277545</v>
      </c>
      <c r="H43" s="869">
        <f>INDEX(가격비!$84:$124,MATCH($E43,가격비!$D$84:$D$124,0),MATCH(요약1!$B$1,가격비!$1:$1,0))</f>
        <v>65.214233626758841</v>
      </c>
      <c r="I43" s="874">
        <f>INDEX(가격비!$125:$165,MATCH($E43,가격비!$D$125:$D$165,0),MATCH(요약1!$B$1,가격비!$1:$1,0))</f>
        <v>34.765886882995005</v>
      </c>
      <c r="J43" s="873">
        <f>INDEX(가격비!$166:$206,MATCH($E43,가격비!$D$166:$D$206,0),MATCH(요약1!$B$1,가격비!$1:$1,0))</f>
        <v>49.75527370361926</v>
      </c>
      <c r="K43" s="873">
        <f>INDEX(가격비!$207:$247,MATCH($E43,가격비!$D$207:$D$247,0),MATCH(요약1!$B$1,가격비!$1:$1,0))</f>
        <v>64.84499752216287</v>
      </c>
      <c r="L43" s="869">
        <f>INDEX(가격비!$248:$288,MATCH($E43,가격비!$D$248:$D$288,0),MATCH(요약1!$B$1,가격비!$1:$1,0))</f>
        <v>63.864042933810374</v>
      </c>
      <c r="M43" s="869">
        <f>INDEX(가격비!$289:$329,MATCH($E43,가격비!$D$289:$D$329,0),MATCH(요약1!$B$1,가격비!$1:$1,0))</f>
        <v>35.214446952595935</v>
      </c>
      <c r="N43" s="1374" t="s">
        <v>1376</v>
      </c>
      <c r="O43" s="1375"/>
      <c r="P43" s="1375"/>
      <c r="Q43" s="1375"/>
    </row>
    <row r="44" spans="1:17" s="310" customFormat="1" ht="12.6" customHeight="1">
      <c r="A44" s="1474" t="s">
        <v>793</v>
      </c>
      <c r="B44" s="1474"/>
      <c r="C44" s="1474"/>
      <c r="D44" s="1474"/>
      <c r="E44" s="720">
        <v>32</v>
      </c>
      <c r="F44" s="869">
        <f>INDEX(가격비!$2:$42,MATCH($E44,가격비!$D$2:$D$42,0),MATCH(요약1!$B$1,가격비!$1:$1,0))</f>
        <v>58.700042291616917</v>
      </c>
      <c r="G44" s="873">
        <f>INDEX(가격비!$43:$83,MATCH($E44,가격비!$D$43:$D$83,0),MATCH(요약1!$B$1,가격비!$1:$1,0))</f>
        <v>71.832597612074849</v>
      </c>
      <c r="H44" s="869">
        <f>INDEX(가격비!$84:$124,MATCH($E44,가격비!$D$84:$D$124,0),MATCH(요약1!$B$1,가격비!$1:$1,0))</f>
        <v>66.489050530122228</v>
      </c>
      <c r="I44" s="874">
        <f>INDEX(가격비!$125:$165,MATCH($E44,가격비!$D$125:$D$165,0),MATCH(요약1!$B$1,가격비!$1:$1,0))</f>
        <v>42.250676025275368</v>
      </c>
      <c r="J44" s="873">
        <f>INDEX(가격비!$166:$206,MATCH($E44,가격비!$D$166:$D$206,0),MATCH(요약1!$B$1,가격비!$1:$1,0))</f>
        <v>59.562271653766722</v>
      </c>
      <c r="K44" s="873">
        <f>INDEX(가격비!$207:$247,MATCH($E44,가격비!$D$207:$D$247,0),MATCH(요약1!$B$1,가격비!$1:$1,0))</f>
        <v>72.423754428159796</v>
      </c>
      <c r="L44" s="869">
        <f>INDEX(가격비!$248:$288,MATCH($E44,가격비!$D$248:$D$288,0),MATCH(요약1!$B$1,가격비!$1:$1,0))</f>
        <v>66.408253205128204</v>
      </c>
      <c r="M44" s="869">
        <f>INDEX(가격비!$289:$329,MATCH($E44,가격비!$D$289:$D$329,0),MATCH(요약1!$B$1,가격비!$1:$1,0))</f>
        <v>40.476190476190474</v>
      </c>
      <c r="N44" s="1422" t="s">
        <v>281</v>
      </c>
      <c r="O44" s="1421"/>
      <c r="P44" s="1421"/>
      <c r="Q44" s="1421"/>
    </row>
    <row r="45" spans="1:17" s="310" customFormat="1" ht="12.6" customHeight="1">
      <c r="A45" s="1474" t="s">
        <v>794</v>
      </c>
      <c r="B45" s="1474"/>
      <c r="C45" s="1474"/>
      <c r="D45" s="1474"/>
      <c r="E45" s="714">
        <v>33</v>
      </c>
      <c r="F45" s="869">
        <f>INDEX(가격비!$2:$42,MATCH($E45,가격비!$D$2:$D$42,0),MATCH(요약1!$B$1,가격비!$1:$1,0))</f>
        <v>57.494290015476189</v>
      </c>
      <c r="G45" s="873">
        <f>INDEX(가격비!$43:$83,MATCH($E45,가격비!$D$43:$D$83,0),MATCH(요약1!$B$1,가격비!$1:$1,0))</f>
        <v>70.583819276451521</v>
      </c>
      <c r="H45" s="869">
        <f>INDEX(가격비!$84:$124,MATCH($E45,가격비!$D$84:$D$124,0),MATCH(요약1!$B$1,가격비!$1:$1,0))</f>
        <v>66.12507844233869</v>
      </c>
      <c r="I45" s="874">
        <f>INDEX(가격비!$125:$165,MATCH($E45,가격비!$D$125:$D$165,0),MATCH(요약1!$B$1,가격비!$1:$1,0))</f>
        <v>35.604639444160512</v>
      </c>
      <c r="J45" s="873">
        <f>INDEX(가격비!$166:$206,MATCH($E45,가격비!$D$166:$D$206,0),MATCH(요약1!$B$1,가격비!$1:$1,0))</f>
        <v>57.708738771362874</v>
      </c>
      <c r="K45" s="873">
        <f>INDEX(가격비!$207:$247,MATCH($E45,가격비!$D$207:$D$247,0),MATCH(요약1!$B$1,가격비!$1:$1,0))</f>
        <v>70.99636481803995</v>
      </c>
      <c r="L45" s="869">
        <f>INDEX(가격비!$248:$288,MATCH($E45,가격비!$D$248:$D$288,0),MATCH(요약1!$B$1,가격비!$1:$1,0))</f>
        <v>64.082033419812717</v>
      </c>
      <c r="M45" s="869">
        <f>INDEX(가격비!$289:$329,MATCH($E45,가격비!$D$289:$D$329,0),MATCH(요약1!$B$1,가격비!$1:$1,0))</f>
        <v>35.236345915957571</v>
      </c>
      <c r="N45" s="1422" t="s">
        <v>282</v>
      </c>
      <c r="O45" s="1421"/>
      <c r="P45" s="1421"/>
      <c r="Q45" s="1421"/>
    </row>
    <row r="46" spans="1:17" s="310" customFormat="1" ht="12.6" customHeight="1">
      <c r="A46" s="1474" t="s">
        <v>795</v>
      </c>
      <c r="B46" s="1474"/>
      <c r="C46" s="1474"/>
      <c r="D46" s="1474"/>
      <c r="E46" s="720">
        <v>34</v>
      </c>
      <c r="F46" s="869">
        <f>INDEX(가격비!$2:$42,MATCH($E46,가격비!$D$2:$D$42,0),MATCH(요약1!$B$1,가격비!$1:$1,0))</f>
        <v>53.925578739625514</v>
      </c>
      <c r="G46" s="873">
        <f>INDEX(가격비!$43:$83,MATCH($E46,가격비!$D$43:$D$83,0),MATCH(요약1!$B$1,가격비!$1:$1,0))</f>
        <v>69.922827408907551</v>
      </c>
      <c r="H46" s="869">
        <f>INDEX(가격비!$84:$124,MATCH($E46,가격비!$D$84:$D$124,0),MATCH(요약1!$B$1,가격비!$1:$1,0))</f>
        <v>61.830058063606941</v>
      </c>
      <c r="I46" s="874">
        <f>INDEX(가격비!$125:$165,MATCH($E46,가격비!$D$125:$D$165,0),MATCH(요약1!$B$1,가격비!$1:$1,0))</f>
        <v>35.397126051777676</v>
      </c>
      <c r="J46" s="873">
        <f>INDEX(가격비!$166:$206,MATCH($E46,가격비!$D$166:$D$206,0),MATCH(요약1!$B$1,가격비!$1:$1,0))</f>
        <v>54.899470688879589</v>
      </c>
      <c r="K46" s="873">
        <f>INDEX(가격비!$207:$247,MATCH($E46,가격비!$D$207:$D$247,0),MATCH(요약1!$B$1,가격비!$1:$1,0))</f>
        <v>71.354033618237679</v>
      </c>
      <c r="L46" s="869">
        <f>INDEX(가격비!$248:$288,MATCH($E46,가격비!$D$248:$D$288,0),MATCH(요약1!$B$1,가격비!$1:$1,0))</f>
        <v>62</v>
      </c>
      <c r="M46" s="869">
        <f>INDEX(가격비!$289:$329,MATCH($E46,가격비!$D$289:$D$329,0),MATCH(요약1!$B$1,가격비!$1:$1,0))</f>
        <v>36.079077429983528</v>
      </c>
      <c r="N46" s="1422" t="s">
        <v>283</v>
      </c>
      <c r="O46" s="1421"/>
      <c r="P46" s="1421"/>
      <c r="Q46" s="1421"/>
    </row>
    <row r="47" spans="1:17" s="310" customFormat="1" ht="12.6" customHeight="1">
      <c r="A47" s="1474" t="s">
        <v>796</v>
      </c>
      <c r="B47" s="1474"/>
      <c r="C47" s="1474"/>
      <c r="D47" s="1474"/>
      <c r="E47" s="714">
        <v>35</v>
      </c>
      <c r="F47" s="869">
        <f>INDEX(가격비!$2:$42,MATCH($E47,가격비!$D$2:$D$42,0),MATCH(요약1!$B$1,가격비!$1:$1,0))</f>
        <v>62.566856911036794</v>
      </c>
      <c r="G47" s="873">
        <f>INDEX(가격비!$43:$83,MATCH($E47,가격비!$D$43:$D$83,0),MATCH(요약1!$B$1,가격비!$1:$1,0))</f>
        <v>74.881095509513457</v>
      </c>
      <c r="H47" s="869">
        <f>INDEX(가격비!$84:$124,MATCH($E47,가격비!$D$84:$D$124,0),MATCH(요약1!$B$1,가격비!$1:$1,0))</f>
        <v>64.427909826924989</v>
      </c>
      <c r="I47" s="874">
        <f>INDEX(가격비!$125:$165,MATCH($E47,가격비!$D$125:$D$165,0),MATCH(요약1!$B$1,가격비!$1:$1,0))</f>
        <v>48.828866487048437</v>
      </c>
      <c r="J47" s="873">
        <f>INDEX(가격비!$166:$206,MATCH($E47,가격비!$D$166:$D$206,0),MATCH(요약1!$B$1,가격비!$1:$1,0))</f>
        <v>62.966317271536319</v>
      </c>
      <c r="K47" s="873">
        <f>INDEX(가격비!$207:$247,MATCH($E47,가격비!$D$207:$D$247,0),MATCH(요약1!$B$1,가격비!$1:$1,0))</f>
        <v>75.834211219173582</v>
      </c>
      <c r="L47" s="869">
        <f>INDEX(가격비!$248:$288,MATCH($E47,가격비!$D$248:$D$288,0),MATCH(요약1!$B$1,가격비!$1:$1,0))</f>
        <v>63.630076700616115</v>
      </c>
      <c r="M47" s="869">
        <f>INDEX(가격비!$289:$329,MATCH($E47,가격비!$D$289:$D$329,0),MATCH(요약1!$B$1,가격비!$1:$1,0))</f>
        <v>50</v>
      </c>
      <c r="N47" s="1422" t="s">
        <v>287</v>
      </c>
      <c r="O47" s="1421"/>
      <c r="P47" s="1421"/>
      <c r="Q47" s="1421"/>
    </row>
    <row r="48" spans="1:17" s="310" customFormat="1" ht="12.6" customHeight="1">
      <c r="A48" s="1474" t="s">
        <v>797</v>
      </c>
      <c r="B48" s="1474"/>
      <c r="C48" s="1474"/>
      <c r="D48" s="1474"/>
      <c r="E48" s="720">
        <v>36</v>
      </c>
      <c r="F48" s="869">
        <f>INDEX(가격비!$2:$42,MATCH($E48,가격비!$D$2:$D$42,0),MATCH(요약1!$B$1,가격비!$1:$1,0))</f>
        <v>58.475678114746501</v>
      </c>
      <c r="G48" s="873">
        <f>INDEX(가격비!$43:$83,MATCH($E48,가격비!$D$43:$D$83,0),MATCH(요약1!$B$1,가격비!$1:$1,0))</f>
        <v>71.768993046494629</v>
      </c>
      <c r="H48" s="869">
        <f>INDEX(가격비!$84:$124,MATCH($E48,가격비!$D$84:$D$124,0),MATCH(요약1!$B$1,가격비!$1:$1,0))</f>
        <v>67.340274472423118</v>
      </c>
      <c r="I48" s="874">
        <f>INDEX(가격비!$125:$165,MATCH($E48,가격비!$D$125:$D$165,0),MATCH(요약1!$B$1,가격비!$1:$1,0))</f>
        <v>47.501789782736367</v>
      </c>
      <c r="J48" s="873">
        <f>INDEX(가격비!$166:$206,MATCH($E48,가격비!$D$166:$D$206,0),MATCH(요약1!$B$1,가격비!$1:$1,0))</f>
        <v>58.514505546373698</v>
      </c>
      <c r="K48" s="873">
        <f>INDEX(가격비!$207:$247,MATCH($E48,가격비!$D$207:$D$247,0),MATCH(요약1!$B$1,가격비!$1:$1,0))</f>
        <v>71.972493444236207</v>
      </c>
      <c r="L48" s="869">
        <f>INDEX(가격비!$248:$288,MATCH($E48,가격비!$D$248:$D$288,0),MATCH(요약1!$B$1,가격비!$1:$1,0))</f>
        <v>68.493150684931507</v>
      </c>
      <c r="M48" s="869">
        <f>INDEX(가격비!$289:$329,MATCH($E48,가격비!$D$289:$D$329,0),MATCH(요약1!$B$1,가격비!$1:$1,0))</f>
        <v>48.827586206896548</v>
      </c>
      <c r="N48" s="1420" t="s">
        <v>288</v>
      </c>
      <c r="O48" s="1421"/>
      <c r="P48" s="1421"/>
      <c r="Q48" s="1421"/>
    </row>
    <row r="49" spans="1:17" s="310" customFormat="1" ht="12.6" customHeight="1">
      <c r="A49" s="1475" t="s">
        <v>798</v>
      </c>
      <c r="B49" s="1475"/>
      <c r="C49" s="1475"/>
      <c r="D49" s="1475"/>
      <c r="E49" s="714">
        <v>37</v>
      </c>
      <c r="F49" s="869">
        <f>INDEX(가격비!$2:$42,MATCH($E49,가격비!$D$2:$D$42,0),MATCH(요약1!$B$1,가격비!$1:$1,0))</f>
        <v>59.137331093940958</v>
      </c>
      <c r="G49" s="873">
        <f>INDEX(가격비!$43:$83,MATCH($E49,가격비!$D$43:$D$83,0),MATCH(요약1!$B$1,가격비!$1:$1,0))</f>
        <v>74.490768430220356</v>
      </c>
      <c r="H49" s="869">
        <f>INDEX(가격비!$84:$124,MATCH($E49,가격비!$D$84:$D$124,0),MATCH(요약1!$B$1,가격비!$1:$1,0))</f>
        <v>73.083431866558186</v>
      </c>
      <c r="I49" s="874">
        <f>INDEX(가격비!$125:$165,MATCH($E49,가격비!$D$125:$D$165,0),MATCH(요약1!$B$1,가격비!$1:$1,0))</f>
        <v>39.121928287501476</v>
      </c>
      <c r="J49" s="873">
        <f>INDEX(가격비!$166:$206,MATCH($E49,가격비!$D$166:$D$206,0),MATCH(요약1!$B$1,가격비!$1:$1,0))</f>
        <v>59.490622036901328</v>
      </c>
      <c r="K49" s="873">
        <f>INDEX(가격비!$207:$247,MATCH($E49,가격비!$D$207:$D$247,0),MATCH(요약1!$B$1,가격비!$1:$1,0))</f>
        <v>75.58977975187689</v>
      </c>
      <c r="L49" s="869">
        <f>INDEX(가격비!$248:$288,MATCH($E49,가격비!$D$248:$D$288,0),MATCH(요약1!$B$1,가격비!$1:$1,0))</f>
        <v>75.049453946012761</v>
      </c>
      <c r="M49" s="869">
        <f>INDEX(가격비!$289:$329,MATCH($E49,가격비!$D$289:$D$329,0),MATCH(요약1!$B$1,가격비!$1:$1,0))</f>
        <v>38.5</v>
      </c>
      <c r="N49" s="1422" t="s">
        <v>289</v>
      </c>
      <c r="O49" s="1421"/>
      <c r="P49" s="1421"/>
      <c r="Q49" s="1421"/>
    </row>
    <row r="50" spans="1:17" s="310" customFormat="1" ht="12.6" customHeight="1">
      <c r="A50" s="1476" t="s">
        <v>799</v>
      </c>
      <c r="B50" s="1476"/>
      <c r="C50" s="1476"/>
      <c r="D50" s="1476"/>
      <c r="E50" s="720">
        <v>38</v>
      </c>
      <c r="F50" s="869">
        <f>INDEX(가격비!$2:$42,MATCH($E50,가격비!$D$2:$D$42,0),MATCH(요약1!$B$1,가격비!$1:$1,0))</f>
        <v>58.966177113873499</v>
      </c>
      <c r="G50" s="873">
        <f>INDEX(가격비!$43:$83,MATCH($E50,가격비!$D$43:$D$83,0),MATCH(요약1!$B$1,가격비!$1:$1,0))</f>
        <v>69.350101114973612</v>
      </c>
      <c r="H50" s="869">
        <f>INDEX(가격비!$84:$124,MATCH($E50,가격비!$D$84:$D$124,0),MATCH(요약1!$B$1,가격비!$1:$1,0))</f>
        <v>66.29336967506903</v>
      </c>
      <c r="I50" s="874">
        <f>INDEX(가격비!$125:$165,MATCH($E50,가격비!$D$125:$D$165,0),MATCH(요약1!$B$1,가격비!$1:$1,0))</f>
        <v>38.299855923234148</v>
      </c>
      <c r="J50" s="873">
        <f>INDEX(가격비!$166:$206,MATCH($E50,가격비!$D$166:$D$206,0),MATCH(요약1!$B$1,가격비!$1:$1,0))</f>
        <v>59.955761550949092</v>
      </c>
      <c r="K50" s="873">
        <f>INDEX(가격비!$207:$247,MATCH($E50,가격비!$D$207:$D$247,0),MATCH(요약1!$B$1,가격비!$1:$1,0))</f>
        <v>70.314875742712076</v>
      </c>
      <c r="L50" s="869">
        <f>INDEX(가격비!$248:$288,MATCH($E50,가격비!$D$248:$D$288,0),MATCH(요약1!$B$1,가격비!$1:$1,0))</f>
        <v>67.578832910474802</v>
      </c>
      <c r="M50" s="869">
        <f>INDEX(가격비!$289:$329,MATCH($E50,가격비!$D$289:$D$329,0),MATCH(요약1!$B$1,가격비!$1:$1,0))</f>
        <v>37.694013303769403</v>
      </c>
      <c r="N50" s="1374" t="s">
        <v>290</v>
      </c>
      <c r="O50" s="1375"/>
      <c r="P50" s="1375"/>
      <c r="Q50" s="1375"/>
    </row>
    <row r="51" spans="1:17" s="310" customFormat="1" ht="12.6" customHeight="1">
      <c r="A51" s="1373" t="s">
        <v>188</v>
      </c>
      <c r="B51" s="1373"/>
      <c r="C51" s="1373"/>
      <c r="D51" s="1373"/>
      <c r="E51" s="714">
        <v>39</v>
      </c>
      <c r="F51" s="869">
        <f>INDEX(가격비!$2:$42,MATCH($E51,가격비!$D$2:$D$42,0),MATCH(요약1!$B$1,가격비!$1:$1,0))</f>
        <v>62.367544237481162</v>
      </c>
      <c r="G51" s="873">
        <f>INDEX(가격비!$43:$83,MATCH($E51,가격비!$D$43:$D$83,0),MATCH(요약1!$B$1,가격비!$1:$1,0))</f>
        <v>70.161944642427855</v>
      </c>
      <c r="H51" s="869">
        <f>INDEX(가격비!$84:$124,MATCH($E51,가격비!$D$84:$D$124,0),MATCH(요약1!$B$1,가격비!$1:$1,0))</f>
        <v>65.105824539913968</v>
      </c>
      <c r="I51" s="874">
        <f>INDEX(가격비!$125:$165,MATCH($E51,가격비!$D$125:$D$165,0),MATCH(요약1!$B$1,가격비!$1:$1,0))</f>
        <v>55.656016820857388</v>
      </c>
      <c r="J51" s="873">
        <f>INDEX(가격비!$166:$206,MATCH($E51,가격비!$D$166:$D$206,0),MATCH(요약1!$B$1,가격비!$1:$1,0))</f>
        <v>63.093222280199335</v>
      </c>
      <c r="K51" s="873">
        <f>INDEX(가격비!$207:$247,MATCH($E51,가격비!$D$207:$D$247,0),MATCH(요약1!$B$1,가격비!$1:$1,0))</f>
        <v>70.277511316649125</v>
      </c>
      <c r="L51" s="869">
        <f>INDEX(가격비!$248:$288,MATCH($E51,가격비!$D$248:$D$288,0),MATCH(요약1!$B$1,가격비!$1:$1,0))</f>
        <v>65.346534653465355</v>
      </c>
      <c r="M51" s="869">
        <f>INDEX(가격비!$289:$329,MATCH($E51,가격비!$D$289:$D$329,0),MATCH(요약1!$B$1,가격비!$1:$1,0))</f>
        <v>55.26315789473685</v>
      </c>
      <c r="N51" s="1418" t="s">
        <v>291</v>
      </c>
      <c r="O51" s="1400"/>
      <c r="P51" s="1400"/>
      <c r="Q51" s="1400"/>
    </row>
    <row r="52" spans="1:17" s="310" customFormat="1" ht="12.6" customHeight="1">
      <c r="A52" s="1476" t="s">
        <v>1542</v>
      </c>
      <c r="B52" s="1476"/>
      <c r="C52" s="1476"/>
      <c r="D52" s="1476"/>
      <c r="E52" s="720">
        <v>40</v>
      </c>
      <c r="F52" s="869">
        <f>INDEX(가격비!$2:$42,MATCH($E52,가격비!$D$2:$D$42,0),MATCH(요약1!$B$1,가격비!$1:$1,0))</f>
        <v>65.981671441957488</v>
      </c>
      <c r="G52" s="873">
        <f>INDEX(가격비!$43:$83,MATCH($E52,가격비!$D$43:$D$83,0),MATCH(요약1!$B$1,가격비!$1:$1,0))</f>
        <v>70.703567955471243</v>
      </c>
      <c r="H52" s="869">
        <f>INDEX(가격비!$84:$124,MATCH($E52,가격비!$D$84:$D$124,0),MATCH(요약1!$B$1,가격비!$1:$1,0))</f>
        <v>65.941978862271228</v>
      </c>
      <c r="I52" s="874">
        <f>INDEX(가격비!$125:$165,MATCH($E52,가격비!$D$125:$D$165,0),MATCH(요약1!$B$1,가격비!$1:$1,0))</f>
        <v>47.015408309485238</v>
      </c>
      <c r="J52" s="873">
        <f>INDEX(가격비!$166:$206,MATCH($E52,가격비!$D$166:$D$206,0),MATCH(요약1!$B$1,가격비!$1:$1,0))</f>
        <v>66.724544904642556</v>
      </c>
      <c r="K52" s="873">
        <f>INDEX(가격비!$207:$247,MATCH($E52,가격비!$D$207:$D$247,0),MATCH(요약1!$B$1,가격비!$1:$1,0))</f>
        <v>71.630195928073576</v>
      </c>
      <c r="L52" s="869">
        <f>INDEX(가격비!$248:$288,MATCH($E52,가격비!$D$248:$D$288,0),MATCH(요약1!$B$1,가격비!$1:$1,0))</f>
        <v>65.931187643419705</v>
      </c>
      <c r="M52" s="869">
        <f>INDEX(가격비!$289:$329,MATCH($E52,가격비!$D$289:$D$329,0),MATCH(요약1!$B$1,가격비!$1:$1,0))</f>
        <v>48.717307786350432</v>
      </c>
      <c r="N52" s="1374" t="s">
        <v>1543</v>
      </c>
      <c r="O52" s="1375"/>
      <c r="P52" s="1375"/>
      <c r="Q52" s="1375"/>
    </row>
    <row r="53" spans="1:17" s="310" customFormat="1" ht="12.6" customHeight="1" thickBot="1">
      <c r="A53" s="1477" t="s">
        <v>1544</v>
      </c>
      <c r="B53" s="1477"/>
      <c r="C53" s="1477"/>
      <c r="D53" s="1477"/>
      <c r="E53" s="714">
        <v>41</v>
      </c>
      <c r="F53" s="886">
        <f>INDEX(가격비!$2:$42,MATCH($E53,가격비!$D$2:$D$42,0),MATCH(요약1!$B$1,가격비!$1:$1,0))</f>
        <v>59.349917260722471</v>
      </c>
      <c r="G53" s="887">
        <f>INDEX(가격비!$43:$83,MATCH($E53,가격비!$D$43:$D$83,0),MATCH(요약1!$B$1,가격비!$1:$1,0))</f>
        <v>67.674251691236435</v>
      </c>
      <c r="H53" s="886">
        <f>INDEX(가격비!$84:$124,MATCH($E53,가격비!$D$84:$D$124,0),MATCH(요약1!$B$1,가격비!$1:$1,0))</f>
        <v>63.105206187505992</v>
      </c>
      <c r="I53" s="888">
        <f>INDEX(가격비!$125:$165,MATCH($E53,가격비!$D$125:$D$165,0),MATCH(요약1!$B$1,가격비!$1:$1,0))</f>
        <v>41.655805337271353</v>
      </c>
      <c r="J53" s="887">
        <f>INDEX(가격비!$166:$206,MATCH($E53,가격비!$D$166:$D$206,0),MATCH(요약1!$B$1,가격비!$1:$1,0))</f>
        <v>60.033767422131504</v>
      </c>
      <c r="K53" s="887">
        <f>INDEX(가격비!$207:$247,MATCH($E53,가격비!$D$207:$D$247,0),MATCH(요약1!$B$1,가격비!$1:$1,0))</f>
        <v>68.624838926087733</v>
      </c>
      <c r="L53" s="886">
        <f>INDEX(가격비!$248:$288,MATCH($E53,가격비!$D$248:$D$288,0),MATCH(요약1!$B$1,가격비!$1:$1,0))</f>
        <v>63.675938743780648</v>
      </c>
      <c r="M53" s="886">
        <f>INDEX(가격비!$289:$329,MATCH($E53,가격비!$D$289:$D$329,0),MATCH(요약1!$B$1,가격비!$1:$1,0))</f>
        <v>41.568073809506011</v>
      </c>
      <c r="N53" s="1485" t="s">
        <v>1564</v>
      </c>
      <c r="O53" s="1486"/>
      <c r="P53" s="1486"/>
      <c r="Q53" s="1486"/>
    </row>
    <row r="54" spans="1:17" s="310" customFormat="1" ht="22.5" customHeight="1">
      <c r="A54" s="1559" t="s">
        <v>1869</v>
      </c>
      <c r="B54" s="1559"/>
      <c r="C54" s="1559"/>
      <c r="D54" s="1559"/>
      <c r="E54" s="1559"/>
      <c r="F54" s="1559"/>
      <c r="G54" s="1559"/>
      <c r="H54" s="1559"/>
      <c r="I54" s="1559"/>
      <c r="J54" s="645"/>
      <c r="K54" s="645"/>
      <c r="L54" s="845"/>
      <c r="M54" s="645"/>
      <c r="N54" s="648"/>
      <c r="O54" s="648"/>
      <c r="P54" s="648"/>
      <c r="Q54" s="648"/>
    </row>
    <row r="55" spans="1:17" ht="3" customHeight="1">
      <c r="A55" s="311"/>
      <c r="B55" s="312"/>
      <c r="C55" s="312"/>
      <c r="D55" s="312"/>
      <c r="E55" s="312"/>
      <c r="F55" s="758"/>
      <c r="G55" s="311"/>
      <c r="H55" s="311"/>
      <c r="I55" s="315"/>
      <c r="J55" s="315"/>
      <c r="K55" s="311"/>
      <c r="L55" s="311"/>
      <c r="M55" s="311"/>
      <c r="N55" s="312"/>
      <c r="O55" s="312"/>
      <c r="P55" s="312"/>
      <c r="Q55" s="319"/>
    </row>
    <row r="56" spans="1:17" s="500" customFormat="1" ht="15" customHeight="1">
      <c r="A56" s="1385">
        <f>'22'!P56+1</f>
        <v>73</v>
      </c>
      <c r="B56" s="1385"/>
      <c r="C56" s="520"/>
      <c r="D56" s="520"/>
      <c r="E56" s="520"/>
      <c r="F56" s="819"/>
      <c r="G56" s="1510">
        <f>'22'!G56</f>
        <v>41487</v>
      </c>
      <c r="H56" s="1510"/>
      <c r="I56" s="1510"/>
      <c r="J56" s="1363">
        <f>G56</f>
        <v>41487</v>
      </c>
      <c r="K56" s="1363"/>
      <c r="L56" s="1363"/>
      <c r="M56" s="821"/>
      <c r="P56" s="1355">
        <f>A56+1</f>
        <v>74</v>
      </c>
      <c r="Q56" s="1355"/>
    </row>
  </sheetData>
  <mergeCells count="108">
    <mergeCell ref="A46:D46"/>
    <mergeCell ref="N46:Q46"/>
    <mergeCell ref="A47:D47"/>
    <mergeCell ref="N47:Q47"/>
    <mergeCell ref="A48:D48"/>
    <mergeCell ref="N48:Q48"/>
    <mergeCell ref="A54:I54"/>
    <mergeCell ref="A56:B56"/>
    <mergeCell ref="A49:D49"/>
    <mergeCell ref="N49:Q49"/>
    <mergeCell ref="A50:D50"/>
    <mergeCell ref="N50:Q50"/>
    <mergeCell ref="A53:D53"/>
    <mergeCell ref="N53:Q53"/>
    <mergeCell ref="A51:D51"/>
    <mergeCell ref="N51:Q51"/>
    <mergeCell ref="A52:D52"/>
    <mergeCell ref="N52:Q52"/>
    <mergeCell ref="P56:Q56"/>
    <mergeCell ref="G56:I56"/>
    <mergeCell ref="J56:L56"/>
    <mergeCell ref="A40:D40"/>
    <mergeCell ref="N40:Q40"/>
    <mergeCell ref="A41:D41"/>
    <mergeCell ref="N41:Q41"/>
    <mergeCell ref="A42:D42"/>
    <mergeCell ref="N42:Q42"/>
    <mergeCell ref="A43:D43"/>
    <mergeCell ref="N43:Q43"/>
    <mergeCell ref="A45:D45"/>
    <mergeCell ref="N45:Q45"/>
    <mergeCell ref="A44:D44"/>
    <mergeCell ref="N44:Q44"/>
    <mergeCell ref="A35:D35"/>
    <mergeCell ref="N35:Q35"/>
    <mergeCell ref="B36:D36"/>
    <mergeCell ref="N36:P36"/>
    <mergeCell ref="B37:D37"/>
    <mergeCell ref="N37:P37"/>
    <mergeCell ref="B38:D38"/>
    <mergeCell ref="N38:P38"/>
    <mergeCell ref="A39:D39"/>
    <mergeCell ref="N39:Q39"/>
    <mergeCell ref="B30:D30"/>
    <mergeCell ref="N30:P30"/>
    <mergeCell ref="B31:D31"/>
    <mergeCell ref="N31:P31"/>
    <mergeCell ref="B32:D32"/>
    <mergeCell ref="N32:P32"/>
    <mergeCell ref="B33:D33"/>
    <mergeCell ref="N33:P33"/>
    <mergeCell ref="A34:D34"/>
    <mergeCell ref="N34:Q34"/>
    <mergeCell ref="C25:D25"/>
    <mergeCell ref="N25:O25"/>
    <mergeCell ref="A26:D26"/>
    <mergeCell ref="N26:Q26"/>
    <mergeCell ref="B27:D27"/>
    <mergeCell ref="N27:P27"/>
    <mergeCell ref="B28:D28"/>
    <mergeCell ref="N28:P28"/>
    <mergeCell ref="B29:D29"/>
    <mergeCell ref="N29:P29"/>
    <mergeCell ref="C20:D20"/>
    <mergeCell ref="N20:O20"/>
    <mergeCell ref="C21:D21"/>
    <mergeCell ref="N21:O21"/>
    <mergeCell ref="C22:D22"/>
    <mergeCell ref="N22:O22"/>
    <mergeCell ref="B23:D23"/>
    <mergeCell ref="N23:P23"/>
    <mergeCell ref="C24:D24"/>
    <mergeCell ref="N24:O24"/>
    <mergeCell ref="A14:D14"/>
    <mergeCell ref="N14:Q14"/>
    <mergeCell ref="A16:D16"/>
    <mergeCell ref="N16:Q16"/>
    <mergeCell ref="A17:D17"/>
    <mergeCell ref="N17:Q17"/>
    <mergeCell ref="A18:D18"/>
    <mergeCell ref="N18:Q18"/>
    <mergeCell ref="B19:D19"/>
    <mergeCell ref="N19:P19"/>
    <mergeCell ref="A15:D15"/>
    <mergeCell ref="N15:Q15"/>
    <mergeCell ref="A13:D13"/>
    <mergeCell ref="N13:Q13"/>
    <mergeCell ref="A10:B10"/>
    <mergeCell ref="F10:F12"/>
    <mergeCell ref="G10:G12"/>
    <mergeCell ref="H10:H12"/>
    <mergeCell ref="I10:I12"/>
    <mergeCell ref="J10:J12"/>
    <mergeCell ref="K10:K12"/>
    <mergeCell ref="L10:L12"/>
    <mergeCell ref="N12:Q12"/>
    <mergeCell ref="A6:D6"/>
    <mergeCell ref="B7:D7"/>
    <mergeCell ref="M10:M12"/>
    <mergeCell ref="A11:B11"/>
    <mergeCell ref="A12:D12"/>
    <mergeCell ref="F6:I9"/>
    <mergeCell ref="J6:M9"/>
    <mergeCell ref="A1:I1"/>
    <mergeCell ref="J1:Q1"/>
    <mergeCell ref="A3:I4"/>
    <mergeCell ref="C5:I5"/>
    <mergeCell ref="N5:Q5"/>
  </mergeCells>
  <phoneticPr fontId="16" type="noConversion"/>
  <printOptions horizontalCentered="1"/>
  <pageMargins left="0.51181102362204722" right="0.51181102362204722" top="0.59055118110236227" bottom="0.39370078740157483" header="0.59055118110236227" footer="0.19685039370078741"/>
  <pageSetup paperSize="9" pageOrder="overThenDown" orientation="portrait" r:id="rId1"/>
  <headerFooter scaleWithDoc="0" alignWithMargins="0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>
  <sheetPr>
    <tabColor theme="1"/>
  </sheetPr>
  <dimension ref="A1:AB329"/>
  <sheetViews>
    <sheetView workbookViewId="0">
      <selection activeCell="Z166" sqref="Z166:Z329"/>
    </sheetView>
  </sheetViews>
  <sheetFormatPr defaultRowHeight="13.5"/>
  <cols>
    <col min="7" max="17" width="8.5703125" style="19" bestFit="1" customWidth="1"/>
    <col min="18" max="18" width="9.140625" style="11"/>
    <col min="19" max="28" width="9.140625" style="19"/>
  </cols>
  <sheetData>
    <row r="1" spans="1:28">
      <c r="A1" t="s">
        <v>508</v>
      </c>
      <c r="B1" t="s">
        <v>509</v>
      </c>
      <c r="C1" t="s">
        <v>510</v>
      </c>
      <c r="D1" t="s">
        <v>513</v>
      </c>
      <c r="E1" t="s">
        <v>514</v>
      </c>
      <c r="F1" t="s">
        <v>907</v>
      </c>
      <c r="G1" s="20">
        <v>40909</v>
      </c>
      <c r="H1" s="20">
        <f t="shared" ref="H1:Z1" si="0">DATE(YEAR(G1),MONTH(G1)+1,1)</f>
        <v>40940</v>
      </c>
      <c r="I1" s="20">
        <f t="shared" si="0"/>
        <v>40969</v>
      </c>
      <c r="J1" s="20">
        <f t="shared" si="0"/>
        <v>41000</v>
      </c>
      <c r="K1" s="20">
        <f t="shared" si="0"/>
        <v>41030</v>
      </c>
      <c r="L1" s="20">
        <f t="shared" si="0"/>
        <v>41061</v>
      </c>
      <c r="M1" s="20">
        <f t="shared" si="0"/>
        <v>41091</v>
      </c>
      <c r="N1" s="20">
        <f t="shared" si="0"/>
        <v>41122</v>
      </c>
      <c r="O1" s="20">
        <f t="shared" si="0"/>
        <v>41153</v>
      </c>
      <c r="P1" s="20">
        <f t="shared" si="0"/>
        <v>41183</v>
      </c>
      <c r="Q1" s="20">
        <f t="shared" si="0"/>
        <v>41214</v>
      </c>
      <c r="R1" s="20">
        <f t="shared" si="0"/>
        <v>41244</v>
      </c>
      <c r="S1" s="20">
        <f t="shared" si="0"/>
        <v>41275</v>
      </c>
      <c r="T1" s="20">
        <f t="shared" si="0"/>
        <v>41306</v>
      </c>
      <c r="U1" s="20">
        <f t="shared" si="0"/>
        <v>41334</v>
      </c>
      <c r="V1" s="20">
        <f t="shared" si="0"/>
        <v>41365</v>
      </c>
      <c r="W1" s="20">
        <f t="shared" si="0"/>
        <v>41395</v>
      </c>
      <c r="X1" s="20">
        <f t="shared" si="0"/>
        <v>41426</v>
      </c>
      <c r="Y1" s="20">
        <f t="shared" si="0"/>
        <v>41456</v>
      </c>
      <c r="Z1" s="20">
        <f t="shared" si="0"/>
        <v>41487</v>
      </c>
    </row>
    <row r="2" spans="1:28" s="18" customFormat="1">
      <c r="A2" t="s">
        <v>516</v>
      </c>
      <c r="B2"/>
      <c r="C2"/>
      <c r="D2">
        <v>1</v>
      </c>
      <c r="E2" t="s">
        <v>1406</v>
      </c>
      <c r="F2" t="s">
        <v>906</v>
      </c>
      <c r="G2" s="19">
        <v>57.944426585469245</v>
      </c>
      <c r="H2" s="19">
        <v>58.005779151691705</v>
      </c>
      <c r="I2" s="19">
        <v>58.01798092674052</v>
      </c>
      <c r="J2" s="19">
        <v>58.097296533183787</v>
      </c>
      <c r="K2" s="19">
        <v>58.176380423410414</v>
      </c>
      <c r="L2" s="19">
        <v>58.27414002638718</v>
      </c>
      <c r="M2" s="19">
        <v>58.31939458766908</v>
      </c>
      <c r="N2" s="19">
        <v>58.452508596625442</v>
      </c>
      <c r="O2" s="19">
        <v>58.698893313193082</v>
      </c>
      <c r="P2" s="19">
        <v>59.014874870009571</v>
      </c>
      <c r="Q2" s="19">
        <v>59.281061248319467</v>
      </c>
      <c r="R2" s="17">
        <v>59.092586789710744</v>
      </c>
      <c r="S2" s="19">
        <v>59.36447701511733</v>
      </c>
      <c r="T2" s="19">
        <v>59.60288055662889</v>
      </c>
      <c r="U2" s="19">
        <v>59.877797523359099</v>
      </c>
      <c r="V2" s="19">
        <v>60.136338346395902</v>
      </c>
      <c r="W2" s="19">
        <v>60.217214087788697</v>
      </c>
      <c r="X2" s="19">
        <v>60.326885402868889</v>
      </c>
      <c r="Y2" s="19">
        <v>60.551973405539272</v>
      </c>
      <c r="Z2" s="19">
        <v>60.890946228321873</v>
      </c>
      <c r="AA2" s="19"/>
      <c r="AB2" s="19"/>
    </row>
    <row r="3" spans="1:28" s="18" customFormat="1">
      <c r="A3" t="s">
        <v>521</v>
      </c>
      <c r="B3"/>
      <c r="C3"/>
      <c r="D3">
        <v>2</v>
      </c>
      <c r="E3" t="s">
        <v>1406</v>
      </c>
      <c r="F3" t="s">
        <v>906</v>
      </c>
      <c r="G3" s="19">
        <v>54.686750757344896</v>
      </c>
      <c r="H3" s="19">
        <v>54.802814606015282</v>
      </c>
      <c r="I3" s="19">
        <v>54.888940035573022</v>
      </c>
      <c r="J3" s="19">
        <v>54.974696069140371</v>
      </c>
      <c r="K3" s="19">
        <v>55.062425099865351</v>
      </c>
      <c r="L3" s="19">
        <v>55.222509139071796</v>
      </c>
      <c r="M3" s="19">
        <v>55.293820104526802</v>
      </c>
      <c r="N3" s="19">
        <v>55.497136124696226</v>
      </c>
      <c r="O3" s="19">
        <v>55.955218502727618</v>
      </c>
      <c r="P3" s="19">
        <v>56.506402035955908</v>
      </c>
      <c r="Q3" s="19">
        <v>56.892288516673396</v>
      </c>
      <c r="R3" s="17">
        <v>56.658374671711776</v>
      </c>
      <c r="S3" s="19">
        <v>57.075429792060085</v>
      </c>
      <c r="T3" s="19">
        <v>57.429435718448495</v>
      </c>
      <c r="U3" s="19">
        <v>57.854681935149443</v>
      </c>
      <c r="V3" s="19">
        <v>58.207079494622086</v>
      </c>
      <c r="W3" s="19">
        <v>58.285350477625684</v>
      </c>
      <c r="X3" s="19">
        <v>58.445953578963902</v>
      </c>
      <c r="Y3" s="19">
        <v>58.85281486709497</v>
      </c>
      <c r="Z3" s="19">
        <v>59.434588040281135</v>
      </c>
      <c r="AA3" s="19"/>
      <c r="AB3" s="19"/>
    </row>
    <row r="4" spans="1:28" s="18" customFormat="1">
      <c r="A4" t="s">
        <v>1405</v>
      </c>
      <c r="B4"/>
      <c r="C4"/>
      <c r="D4">
        <v>3</v>
      </c>
      <c r="E4" t="s">
        <v>1406</v>
      </c>
      <c r="F4" t="s">
        <v>906</v>
      </c>
      <c r="G4" s="19">
        <v>60.960693816225721</v>
      </c>
      <c r="H4" s="19">
        <v>60.971389454900127</v>
      </c>
      <c r="I4" s="19">
        <v>60.915145654502787</v>
      </c>
      <c r="J4" s="19">
        <v>60.988498098768105</v>
      </c>
      <c r="K4" s="19">
        <v>61.059577492732231</v>
      </c>
      <c r="L4" s="19">
        <v>61.099631183705306</v>
      </c>
      <c r="M4" s="19">
        <v>61.120760238888607</v>
      </c>
      <c r="N4" s="19">
        <v>61.188874524997473</v>
      </c>
      <c r="O4" s="19">
        <v>61.23924933978536</v>
      </c>
      <c r="P4" s="19">
        <v>61.337458456528118</v>
      </c>
      <c r="Q4" s="19">
        <v>61.492815054510075</v>
      </c>
      <c r="R4" s="17">
        <v>61.36416454796808</v>
      </c>
      <c r="S4" s="19">
        <v>61.500588622256927</v>
      </c>
      <c r="T4" s="19">
        <v>61.631113394968573</v>
      </c>
      <c r="U4" s="19">
        <v>61.765744895972752</v>
      </c>
      <c r="V4" s="19">
        <v>61.93455957698977</v>
      </c>
      <c r="W4" s="19">
        <v>62.017863158395684</v>
      </c>
      <c r="X4" s="19">
        <v>62.080062036442804</v>
      </c>
      <c r="Y4" s="19">
        <v>62.135723017555286</v>
      </c>
      <c r="Z4" s="19">
        <v>62.248386786739339</v>
      </c>
      <c r="AA4" s="19"/>
      <c r="AB4" s="19"/>
    </row>
    <row r="5" spans="1:28" s="18" customFormat="1">
      <c r="A5" t="s">
        <v>522</v>
      </c>
      <c r="B5"/>
      <c r="C5"/>
      <c r="D5">
        <v>4</v>
      </c>
      <c r="E5" t="s">
        <v>1406</v>
      </c>
      <c r="F5" t="s">
        <v>906</v>
      </c>
      <c r="G5" s="19">
        <v>66.208545816375448</v>
      </c>
      <c r="H5" s="19">
        <v>66.155159344059342</v>
      </c>
      <c r="I5" s="19">
        <v>66.25455209382794</v>
      </c>
      <c r="J5" s="19">
        <v>66.372529401046719</v>
      </c>
      <c r="K5" s="19">
        <v>66.477514465183802</v>
      </c>
      <c r="L5" s="19">
        <v>66.475558259317623</v>
      </c>
      <c r="M5" s="19">
        <v>66.496932967778406</v>
      </c>
      <c r="N5" s="19">
        <v>66.528513407931797</v>
      </c>
      <c r="O5" s="19">
        <v>66.66161451095158</v>
      </c>
      <c r="P5" s="19">
        <v>66.783639134492901</v>
      </c>
      <c r="Q5" s="19">
        <v>66.944521123291707</v>
      </c>
      <c r="R5" s="17">
        <v>66.768883894752378</v>
      </c>
      <c r="S5" s="19">
        <v>66.903654923344277</v>
      </c>
      <c r="T5" s="19">
        <v>67.067110418318322</v>
      </c>
      <c r="U5" s="19">
        <v>67.228672543167093</v>
      </c>
      <c r="V5" s="19">
        <v>67.464362836433992</v>
      </c>
      <c r="W5" s="19">
        <v>67.566696129616759</v>
      </c>
      <c r="X5" s="19">
        <v>67.650804720447113</v>
      </c>
      <c r="Y5" s="19">
        <v>67.740254367808006</v>
      </c>
      <c r="Z5" s="19">
        <v>67.897498350198845</v>
      </c>
      <c r="AA5" s="19"/>
      <c r="AB5" s="19"/>
    </row>
    <row r="6" spans="1:28" s="18" customFormat="1">
      <c r="A6" t="s">
        <v>853</v>
      </c>
      <c r="B6"/>
      <c r="C6"/>
      <c r="D6">
        <v>5</v>
      </c>
      <c r="E6" t="s">
        <v>1406</v>
      </c>
      <c r="F6" t="s">
        <v>906</v>
      </c>
      <c r="G6" s="19">
        <v>57.546988840957361</v>
      </c>
      <c r="H6" s="19">
        <v>57.599369615018162</v>
      </c>
      <c r="I6" s="19">
        <v>57.441884913463603</v>
      </c>
      <c r="J6" s="19">
        <v>57.486209077838382</v>
      </c>
      <c r="K6" s="19">
        <v>57.53523298034505</v>
      </c>
      <c r="L6" s="19">
        <v>57.602613927088008</v>
      </c>
      <c r="M6" s="19">
        <v>57.623583185879248</v>
      </c>
      <c r="N6" s="19">
        <v>57.715462580398238</v>
      </c>
      <c r="O6" s="19">
        <v>57.712024303331603</v>
      </c>
      <c r="P6" s="19">
        <v>57.794741536148443</v>
      </c>
      <c r="Q6" s="19">
        <v>57.946503891358084</v>
      </c>
      <c r="R6" s="17">
        <v>57.937390069782047</v>
      </c>
      <c r="S6" s="19">
        <v>58.0738548414786</v>
      </c>
      <c r="T6" s="19">
        <v>58.180436535461922</v>
      </c>
      <c r="U6" s="19">
        <v>58.295907213417976</v>
      </c>
      <c r="V6" s="19">
        <v>58.420335173191354</v>
      </c>
      <c r="W6" s="19">
        <v>58.489890765916407</v>
      </c>
      <c r="X6" s="19">
        <v>58.536906305794432</v>
      </c>
      <c r="Y6" s="19">
        <v>58.568356135855574</v>
      </c>
      <c r="Z6" s="19">
        <v>58.648360713340942</v>
      </c>
      <c r="AA6" s="19"/>
      <c r="AB6" s="19"/>
    </row>
    <row r="7" spans="1:28" s="18" customFormat="1">
      <c r="A7" t="s">
        <v>524</v>
      </c>
      <c r="B7" t="s">
        <v>525</v>
      </c>
      <c r="C7"/>
      <c r="D7">
        <v>6</v>
      </c>
      <c r="E7" t="s">
        <v>1406</v>
      </c>
      <c r="F7" t="s">
        <v>906</v>
      </c>
      <c r="G7" s="19">
        <v>52.919920365373393</v>
      </c>
      <c r="H7" s="19">
        <v>53.040731161312195</v>
      </c>
      <c r="I7" s="19">
        <v>53.138910651074688</v>
      </c>
      <c r="J7" s="19">
        <v>53.197953950348051</v>
      </c>
      <c r="K7" s="19">
        <v>53.259490081966653</v>
      </c>
      <c r="L7" s="19">
        <v>53.384732595302317</v>
      </c>
      <c r="M7" s="19">
        <v>53.406623375386594</v>
      </c>
      <c r="N7" s="19">
        <v>53.561053698495172</v>
      </c>
      <c r="O7" s="19">
        <v>54.08555575703943</v>
      </c>
      <c r="P7" s="19">
        <v>54.678345681357413</v>
      </c>
      <c r="Q7" s="19">
        <v>55.136787067552874</v>
      </c>
      <c r="R7" s="17">
        <v>55.012729946551552</v>
      </c>
      <c r="S7" s="19">
        <v>55.463792879682536</v>
      </c>
      <c r="T7" s="19">
        <v>55.907023818541077</v>
      </c>
      <c r="U7" s="19">
        <v>56.347319616101863</v>
      </c>
      <c r="V7" s="19">
        <v>56.662866246078657</v>
      </c>
      <c r="W7" s="19">
        <v>56.694255643054944</v>
      </c>
      <c r="X7" s="19">
        <v>56.898759700635914</v>
      </c>
      <c r="Y7" s="19">
        <v>57.448531568341508</v>
      </c>
      <c r="Z7" s="19">
        <v>58.160862369925745</v>
      </c>
      <c r="AA7" s="19"/>
      <c r="AB7" s="19"/>
    </row>
    <row r="8" spans="1:28" s="18" customFormat="1">
      <c r="A8" t="s">
        <v>524</v>
      </c>
      <c r="B8" t="s">
        <v>525</v>
      </c>
      <c r="C8" t="s">
        <v>526</v>
      </c>
      <c r="D8">
        <v>7</v>
      </c>
      <c r="E8" t="s">
        <v>1406</v>
      </c>
      <c r="F8" t="s">
        <v>906</v>
      </c>
      <c r="G8" s="19">
        <v>54.300588615758507</v>
      </c>
      <c r="H8" s="19">
        <v>54.385219189456869</v>
      </c>
      <c r="I8" s="19">
        <v>54.42129125502094</v>
      </c>
      <c r="J8" s="19">
        <v>54.496474373882762</v>
      </c>
      <c r="K8" s="19">
        <v>54.505007459958023</v>
      </c>
      <c r="L8" s="19">
        <v>54.553946983713494</v>
      </c>
      <c r="M8" s="19">
        <v>54.595959169019594</v>
      </c>
      <c r="N8" s="19">
        <v>54.713723395880933</v>
      </c>
      <c r="O8" s="19">
        <v>55.052777056175017</v>
      </c>
      <c r="P8" s="19">
        <v>55.448207547259706</v>
      </c>
      <c r="Q8" s="19">
        <v>55.762110492863926</v>
      </c>
      <c r="R8" s="17">
        <v>55.923566753687084</v>
      </c>
      <c r="S8" s="19">
        <v>56.251921902449972</v>
      </c>
      <c r="T8" s="19">
        <v>56.682197292567757</v>
      </c>
      <c r="U8" s="19">
        <v>57.179363437845034</v>
      </c>
      <c r="V8" s="19">
        <v>57.599272106530449</v>
      </c>
      <c r="W8" s="19">
        <v>57.730927556370851</v>
      </c>
      <c r="X8" s="19">
        <v>57.916068936225265</v>
      </c>
      <c r="Y8" s="19">
        <v>58.363999560711079</v>
      </c>
      <c r="Z8" s="19">
        <v>59.047166695197575</v>
      </c>
      <c r="AA8" s="19"/>
      <c r="AB8" s="19"/>
    </row>
    <row r="9" spans="1:28" s="18" customFormat="1">
      <c r="A9" t="s">
        <v>524</v>
      </c>
      <c r="B9" t="s">
        <v>525</v>
      </c>
      <c r="C9" t="s">
        <v>527</v>
      </c>
      <c r="D9">
        <v>8</v>
      </c>
      <c r="E9" t="s">
        <v>1406</v>
      </c>
      <c r="F9" t="s">
        <v>906</v>
      </c>
      <c r="G9" s="19">
        <v>43.240649922756766</v>
      </c>
      <c r="H9" s="19">
        <v>43.240649922756766</v>
      </c>
      <c r="I9" s="19">
        <v>43.349401882277675</v>
      </c>
      <c r="J9" s="19">
        <v>43.366019861216401</v>
      </c>
      <c r="K9" s="19">
        <v>43.420776249072745</v>
      </c>
      <c r="L9" s="19">
        <v>43.489443734083757</v>
      </c>
      <c r="M9" s="19">
        <v>43.534795739056392</v>
      </c>
      <c r="N9" s="19">
        <v>43.71362767978669</v>
      </c>
      <c r="O9" s="19">
        <v>43.803718193379062</v>
      </c>
      <c r="P9" s="19">
        <v>43.901248288689295</v>
      </c>
      <c r="Q9" s="19">
        <v>44.289832082019444</v>
      </c>
      <c r="R9" s="17">
        <v>45.339862059698611</v>
      </c>
      <c r="S9" s="19">
        <v>45.477577770742833</v>
      </c>
      <c r="T9" s="19">
        <v>45.607110035883927</v>
      </c>
      <c r="U9" s="19">
        <v>45.936079096297512</v>
      </c>
      <c r="V9" s="19">
        <v>46.376791600012254</v>
      </c>
      <c r="W9" s="19">
        <v>46.566456140283627</v>
      </c>
      <c r="X9" s="19">
        <v>46.829047854884344</v>
      </c>
      <c r="Y9" s="19">
        <v>47.13096924113411</v>
      </c>
      <c r="Z9" s="19">
        <v>47.597619579661121</v>
      </c>
      <c r="AA9" s="19"/>
      <c r="AB9" s="19"/>
    </row>
    <row r="10" spans="1:28" s="18" customFormat="1">
      <c r="A10" t="s">
        <v>524</v>
      </c>
      <c r="B10" t="s">
        <v>525</v>
      </c>
      <c r="C10" t="s">
        <v>528</v>
      </c>
      <c r="D10">
        <v>9</v>
      </c>
      <c r="E10" t="s">
        <v>1406</v>
      </c>
      <c r="F10" t="s">
        <v>906</v>
      </c>
      <c r="G10" s="19">
        <v>56.38599089989399</v>
      </c>
      <c r="H10" s="19">
        <v>56.461106251465544</v>
      </c>
      <c r="I10" s="19">
        <v>56.447796438270167</v>
      </c>
      <c r="J10" s="19">
        <v>56.552222571158019</v>
      </c>
      <c r="K10" s="19">
        <v>56.505476074034256</v>
      </c>
      <c r="L10" s="19">
        <v>56.592085921515043</v>
      </c>
      <c r="M10" s="19">
        <v>56.688322814650185</v>
      </c>
      <c r="N10" s="19">
        <v>56.730725977888874</v>
      </c>
      <c r="O10" s="19">
        <v>57.084262848615317</v>
      </c>
      <c r="P10" s="19">
        <v>57.449462303716473</v>
      </c>
      <c r="Q10" s="19">
        <v>57.786944158730655</v>
      </c>
      <c r="R10" s="17">
        <v>58.090235645672159</v>
      </c>
      <c r="S10" s="19">
        <v>58.539913207972219</v>
      </c>
      <c r="T10" s="19">
        <v>59.115299654851306</v>
      </c>
      <c r="U10" s="19">
        <v>59.652067317844462</v>
      </c>
      <c r="V10" s="19">
        <v>59.971335823216208</v>
      </c>
      <c r="W10" s="19">
        <v>60.083974201219235</v>
      </c>
      <c r="X10" s="19">
        <v>60.241444366748972</v>
      </c>
      <c r="Y10" s="19">
        <v>60.821666799046724</v>
      </c>
      <c r="Z10" s="19">
        <v>61.571771513798403</v>
      </c>
      <c r="AA10" s="19"/>
      <c r="AB10" s="19"/>
    </row>
    <row r="11" spans="1:28" s="18" customFormat="1">
      <c r="A11" t="s">
        <v>524</v>
      </c>
      <c r="B11" t="s">
        <v>525</v>
      </c>
      <c r="C11" t="s">
        <v>529</v>
      </c>
      <c r="D11">
        <v>10</v>
      </c>
      <c r="E11" t="s">
        <v>1406</v>
      </c>
      <c r="F11" t="s">
        <v>906</v>
      </c>
      <c r="G11" s="19">
        <v>54.315857256758008</v>
      </c>
      <c r="H11" s="19">
        <v>54.468779969866844</v>
      </c>
      <c r="I11" s="19">
        <v>54.600239845646747</v>
      </c>
      <c r="J11" s="19">
        <v>54.626792455889593</v>
      </c>
      <c r="K11" s="19">
        <v>54.759885812126704</v>
      </c>
      <c r="L11" s="19">
        <v>54.698021329390045</v>
      </c>
      <c r="M11" s="19">
        <v>54.593216132709145</v>
      </c>
      <c r="N11" s="19">
        <v>54.881775119335018</v>
      </c>
      <c r="O11" s="19">
        <v>55.308048449380841</v>
      </c>
      <c r="P11" s="19">
        <v>55.935135766479291</v>
      </c>
      <c r="Q11" s="19">
        <v>56.148141286903616</v>
      </c>
      <c r="R11" s="17">
        <v>55.520256537602585</v>
      </c>
      <c r="S11" s="19">
        <v>55.628223304146097</v>
      </c>
      <c r="T11" s="19">
        <v>55.830681326623086</v>
      </c>
      <c r="U11" s="19">
        <v>56.308052559151214</v>
      </c>
      <c r="V11" s="19">
        <v>56.978348100063258</v>
      </c>
      <c r="W11" s="19">
        <v>57.130709320756914</v>
      </c>
      <c r="X11" s="19">
        <v>57.349402444575873</v>
      </c>
      <c r="Y11" s="19">
        <v>57.526572102158788</v>
      </c>
      <c r="Z11" s="19">
        <v>58.142926053545288</v>
      </c>
      <c r="AA11" s="19"/>
      <c r="AB11" s="19"/>
    </row>
    <row r="12" spans="1:28" s="18" customFormat="1">
      <c r="A12" t="s">
        <v>524</v>
      </c>
      <c r="B12" t="s">
        <v>525</v>
      </c>
      <c r="C12" t="s">
        <v>530</v>
      </c>
      <c r="D12">
        <v>11</v>
      </c>
      <c r="E12" t="s">
        <v>1406</v>
      </c>
      <c r="F12" t="s">
        <v>906</v>
      </c>
      <c r="G12" s="19">
        <v>51.622156051191169</v>
      </c>
      <c r="H12" s="19">
        <v>51.776974583086599</v>
      </c>
      <c r="I12" s="19">
        <v>51.933532179789751</v>
      </c>
      <c r="J12" s="19">
        <v>51.977404794944484</v>
      </c>
      <c r="K12" s="19">
        <v>52.088761338548295</v>
      </c>
      <c r="L12" s="19">
        <v>52.285725133889912</v>
      </c>
      <c r="M12" s="19">
        <v>52.288702723466074</v>
      </c>
      <c r="N12" s="19">
        <v>52.477597481631122</v>
      </c>
      <c r="O12" s="19">
        <v>53.176412459520272</v>
      </c>
      <c r="P12" s="19">
        <v>53.954711125308918</v>
      </c>
      <c r="Q12" s="19">
        <v>54.549011962298962</v>
      </c>
      <c r="R12" s="17">
        <v>54.140254871649759</v>
      </c>
      <c r="S12" s="19">
        <v>54.708857502912053</v>
      </c>
      <c r="T12" s="19">
        <v>55.164498341402968</v>
      </c>
      <c r="U12" s="19">
        <v>55.55031900083263</v>
      </c>
      <c r="V12" s="19">
        <v>55.760371466428374</v>
      </c>
      <c r="W12" s="19">
        <v>55.695125853834767</v>
      </c>
      <c r="X12" s="19">
        <v>55.918291387498172</v>
      </c>
      <c r="Y12" s="19">
        <v>56.566216411052913</v>
      </c>
      <c r="Z12" s="19">
        <v>57.30665474423509</v>
      </c>
      <c r="AA12" s="19"/>
      <c r="AB12" s="19"/>
    </row>
    <row r="13" spans="1:28" s="18" customFormat="1">
      <c r="A13" t="s">
        <v>524</v>
      </c>
      <c r="B13" t="s">
        <v>525</v>
      </c>
      <c r="C13" t="s">
        <v>531</v>
      </c>
      <c r="D13">
        <v>12</v>
      </c>
      <c r="E13" t="s">
        <v>1406</v>
      </c>
      <c r="F13" t="s">
        <v>906</v>
      </c>
      <c r="G13" s="19">
        <v>54.610363984070091</v>
      </c>
      <c r="H13" s="19">
        <v>54.79735034716736</v>
      </c>
      <c r="I13" s="19">
        <v>54.943030350586078</v>
      </c>
      <c r="J13" s="19">
        <v>54.891086755286352</v>
      </c>
      <c r="K13" s="19">
        <v>55.08220535929236</v>
      </c>
      <c r="L13" s="19">
        <v>55.179057500051464</v>
      </c>
      <c r="M13" s="19">
        <v>55.19299807337643</v>
      </c>
      <c r="N13" s="19">
        <v>55.482839904874005</v>
      </c>
      <c r="O13" s="19">
        <v>55.946516097695621</v>
      </c>
      <c r="P13" s="19">
        <v>56.463298702273526</v>
      </c>
      <c r="Q13" s="19">
        <v>57.103541116811208</v>
      </c>
      <c r="R13" s="17">
        <v>57.237399220788944</v>
      </c>
      <c r="S13" s="19">
        <v>57.806216176667881</v>
      </c>
      <c r="T13" s="19">
        <v>58.243543882527582</v>
      </c>
      <c r="U13" s="19">
        <v>58.744328955983129</v>
      </c>
      <c r="V13" s="19">
        <v>58.834302696929342</v>
      </c>
      <c r="W13" s="19">
        <v>58.989620647101525</v>
      </c>
      <c r="X13" s="19">
        <v>59.254490166691532</v>
      </c>
      <c r="Y13" s="19">
        <v>59.800345750685182</v>
      </c>
      <c r="Z13" s="19">
        <v>60.403022885572419</v>
      </c>
      <c r="AA13" s="19"/>
      <c r="AB13" s="19"/>
    </row>
    <row r="14" spans="1:28" s="18" customFormat="1">
      <c r="A14" t="s">
        <v>524</v>
      </c>
      <c r="B14" t="s">
        <v>525</v>
      </c>
      <c r="C14" t="s">
        <v>532</v>
      </c>
      <c r="D14">
        <v>13</v>
      </c>
      <c r="E14" t="s">
        <v>1406</v>
      </c>
      <c r="F14" t="s">
        <v>906</v>
      </c>
      <c r="G14" s="19">
        <v>47.868547162401285</v>
      </c>
      <c r="H14" s="19">
        <v>47.982958379998465</v>
      </c>
      <c r="I14" s="19">
        <v>48.153179761738727</v>
      </c>
      <c r="J14" s="19">
        <v>48.317410995614338</v>
      </c>
      <c r="K14" s="19">
        <v>48.328575187936437</v>
      </c>
      <c r="L14" s="19">
        <v>48.651293283163838</v>
      </c>
      <c r="M14" s="19">
        <v>48.640499825285659</v>
      </c>
      <c r="N14" s="19">
        <v>48.702590880271593</v>
      </c>
      <c r="O14" s="19">
        <v>49.696773199910083</v>
      </c>
      <c r="P14" s="19">
        <v>50.803572771248525</v>
      </c>
      <c r="Q14" s="19">
        <v>51.340164533863117</v>
      </c>
      <c r="R14" s="17">
        <v>50.262178056953687</v>
      </c>
      <c r="S14" s="19">
        <v>50.830512322511026</v>
      </c>
      <c r="T14" s="19">
        <v>51.309083876220676</v>
      </c>
      <c r="U14" s="19">
        <v>51.550952307956209</v>
      </c>
      <c r="V14" s="19">
        <v>51.85750794730113</v>
      </c>
      <c r="W14" s="19">
        <v>51.512220454061094</v>
      </c>
      <c r="X14" s="19">
        <v>51.682435887975984</v>
      </c>
      <c r="Y14" s="19">
        <v>52.459954927209381</v>
      </c>
      <c r="Z14" s="19">
        <v>53.375303860160884</v>
      </c>
      <c r="AA14" s="19"/>
      <c r="AB14" s="19"/>
    </row>
    <row r="15" spans="1:28" s="18" customFormat="1">
      <c r="A15" t="s">
        <v>524</v>
      </c>
      <c r="B15" t="s">
        <v>533</v>
      </c>
      <c r="C15"/>
      <c r="D15">
        <v>14</v>
      </c>
      <c r="E15" t="s">
        <v>1406</v>
      </c>
      <c r="F15" t="s">
        <v>906</v>
      </c>
      <c r="G15" s="19">
        <v>55.866231694945711</v>
      </c>
      <c r="H15" s="19">
        <v>55.96066587448513</v>
      </c>
      <c r="I15" s="19">
        <v>56.029770257668645</v>
      </c>
      <c r="J15" s="19">
        <v>56.147780269182903</v>
      </c>
      <c r="K15" s="19">
        <v>56.217015848595963</v>
      </c>
      <c r="L15" s="19">
        <v>56.392158699929929</v>
      </c>
      <c r="M15" s="19">
        <v>56.486248703355265</v>
      </c>
      <c r="N15" s="19">
        <v>56.683635750872149</v>
      </c>
      <c r="O15" s="19">
        <v>57.124494171912033</v>
      </c>
      <c r="P15" s="19">
        <v>57.693676660337381</v>
      </c>
      <c r="Q15" s="19">
        <v>57.986003988757695</v>
      </c>
      <c r="R15" s="17">
        <v>57.747063193897773</v>
      </c>
      <c r="S15" s="19">
        <v>58.151422724753886</v>
      </c>
      <c r="T15" s="19">
        <v>58.437371116667528</v>
      </c>
      <c r="U15" s="19">
        <v>58.819965522450424</v>
      </c>
      <c r="V15" s="19">
        <v>59.222668664390298</v>
      </c>
      <c r="W15" s="19">
        <v>59.320872864437121</v>
      </c>
      <c r="X15" s="19">
        <v>59.440273155839151</v>
      </c>
      <c r="Y15" s="19">
        <v>59.763749373840035</v>
      </c>
      <c r="Z15" s="19">
        <v>60.2791221554277</v>
      </c>
      <c r="AA15" s="19"/>
      <c r="AB15" s="19"/>
    </row>
    <row r="16" spans="1:28" s="18" customFormat="1">
      <c r="A16" t="s">
        <v>524</v>
      </c>
      <c r="B16" t="s">
        <v>533</v>
      </c>
      <c r="C16" t="s">
        <v>534</v>
      </c>
      <c r="D16">
        <v>15</v>
      </c>
      <c r="E16" t="s">
        <v>1406</v>
      </c>
      <c r="F16" t="s">
        <v>906</v>
      </c>
      <c r="G16" s="19">
        <v>56.927821409209614</v>
      </c>
      <c r="H16" s="19">
        <v>57.144678280383168</v>
      </c>
      <c r="I16" s="19">
        <v>57.196546205753606</v>
      </c>
      <c r="J16" s="19">
        <v>57.176676566135555</v>
      </c>
      <c r="K16" s="19">
        <v>57.320245667039501</v>
      </c>
      <c r="L16" s="19">
        <v>57.446750590057761</v>
      </c>
      <c r="M16" s="19">
        <v>57.485441025645635</v>
      </c>
      <c r="N16" s="19">
        <v>57.738911050329875</v>
      </c>
      <c r="O16" s="19">
        <v>58.276174923878742</v>
      </c>
      <c r="P16" s="19">
        <v>58.863560128817994</v>
      </c>
      <c r="Q16" s="19">
        <v>59.195545018997628</v>
      </c>
      <c r="R16" s="17">
        <v>59.175768379536763</v>
      </c>
      <c r="S16" s="19">
        <v>59.546500525918368</v>
      </c>
      <c r="T16" s="19">
        <v>59.813741451828541</v>
      </c>
      <c r="U16" s="19">
        <v>60.227233574262705</v>
      </c>
      <c r="V16" s="19">
        <v>60.637146641906682</v>
      </c>
      <c r="W16" s="19">
        <v>60.748355962509649</v>
      </c>
      <c r="X16" s="19">
        <v>60.920904645294435</v>
      </c>
      <c r="Y16" s="19">
        <v>61.441781966327483</v>
      </c>
      <c r="Z16" s="19">
        <v>62.05135216137608</v>
      </c>
      <c r="AA16" s="19"/>
      <c r="AB16" s="19"/>
    </row>
    <row r="17" spans="1:28" s="18" customFormat="1">
      <c r="A17" t="s">
        <v>524</v>
      </c>
      <c r="B17" t="s">
        <v>533</v>
      </c>
      <c r="C17" t="s">
        <v>535</v>
      </c>
      <c r="D17">
        <v>16</v>
      </c>
      <c r="E17" t="s">
        <v>1406</v>
      </c>
      <c r="F17" t="s">
        <v>906</v>
      </c>
      <c r="G17" s="19">
        <v>57.432646042985546</v>
      </c>
      <c r="H17" s="19">
        <v>57.369287575886659</v>
      </c>
      <c r="I17" s="19">
        <v>57.279438737316688</v>
      </c>
      <c r="J17" s="19">
        <v>57.357338108136425</v>
      </c>
      <c r="K17" s="19">
        <v>57.306506526922831</v>
      </c>
      <c r="L17" s="19">
        <v>57.699221355335887</v>
      </c>
      <c r="M17" s="19">
        <v>57.77136823229894</v>
      </c>
      <c r="N17" s="19">
        <v>57.856128264335972</v>
      </c>
      <c r="O17" s="19">
        <v>58.389049297715957</v>
      </c>
      <c r="P17" s="19">
        <v>59.116677297017397</v>
      </c>
      <c r="Q17" s="19">
        <v>59.573355995391864</v>
      </c>
      <c r="R17" s="17">
        <v>59.288473266394824</v>
      </c>
      <c r="S17" s="19">
        <v>59.669630241831548</v>
      </c>
      <c r="T17" s="19">
        <v>59.939561204579071</v>
      </c>
      <c r="U17" s="19">
        <v>60.273814937537061</v>
      </c>
      <c r="V17" s="19">
        <v>60.632407283478393</v>
      </c>
      <c r="W17" s="19">
        <v>60.735545301953579</v>
      </c>
      <c r="X17" s="19">
        <v>60.891288792714512</v>
      </c>
      <c r="Y17" s="19">
        <v>61.111124784412283</v>
      </c>
      <c r="Z17" s="19">
        <v>61.599570582067017</v>
      </c>
      <c r="AA17" s="19"/>
      <c r="AB17" s="19"/>
    </row>
    <row r="18" spans="1:28" s="18" customFormat="1">
      <c r="A18" t="s">
        <v>524</v>
      </c>
      <c r="B18" t="s">
        <v>533</v>
      </c>
      <c r="C18" t="s">
        <v>536</v>
      </c>
      <c r="D18">
        <v>17</v>
      </c>
      <c r="E18" t="s">
        <v>1406</v>
      </c>
      <c r="F18" t="s">
        <v>906</v>
      </c>
      <c r="G18" s="19">
        <v>58.722896048359473</v>
      </c>
      <c r="H18" s="19">
        <v>58.890447901476342</v>
      </c>
      <c r="I18" s="19">
        <v>58.890761160450865</v>
      </c>
      <c r="J18" s="19">
        <v>59.061783774490259</v>
      </c>
      <c r="K18" s="19">
        <v>59.312954015476734</v>
      </c>
      <c r="L18" s="19">
        <v>59.299528250433063</v>
      </c>
      <c r="M18" s="19">
        <v>59.3531182271945</v>
      </c>
      <c r="N18" s="19">
        <v>59.574565263508006</v>
      </c>
      <c r="O18" s="19">
        <v>60.048585969990796</v>
      </c>
      <c r="P18" s="19">
        <v>60.707412701346875</v>
      </c>
      <c r="Q18" s="19">
        <v>60.916399414238121</v>
      </c>
      <c r="R18" s="17">
        <v>60.254363225854846</v>
      </c>
      <c r="S18" s="19">
        <v>60.740218867908816</v>
      </c>
      <c r="T18" s="19">
        <v>61.022964504228625</v>
      </c>
      <c r="U18" s="19">
        <v>61.498205685794346</v>
      </c>
      <c r="V18" s="19">
        <v>61.756310776960042</v>
      </c>
      <c r="W18" s="19">
        <v>61.795179879777052</v>
      </c>
      <c r="X18" s="19">
        <v>61.825736067839784</v>
      </c>
      <c r="Y18" s="19">
        <v>62.079989386294741</v>
      </c>
      <c r="Z18" s="19">
        <v>62.615736682533985</v>
      </c>
      <c r="AA18" s="19"/>
      <c r="AB18" s="19"/>
    </row>
    <row r="19" spans="1:28" s="18" customFormat="1">
      <c r="A19" t="s">
        <v>524</v>
      </c>
      <c r="B19" t="s">
        <v>533</v>
      </c>
      <c r="C19" t="s">
        <v>537</v>
      </c>
      <c r="D19">
        <v>18</v>
      </c>
      <c r="E19" t="s">
        <v>1406</v>
      </c>
      <c r="F19" t="s">
        <v>906</v>
      </c>
      <c r="G19" s="19">
        <v>53.166273102382355</v>
      </c>
      <c r="H19" s="19">
        <v>53.229373135395377</v>
      </c>
      <c r="I19" s="19">
        <v>53.440329512665528</v>
      </c>
      <c r="J19" s="19">
        <v>53.833946141088816</v>
      </c>
      <c r="K19" s="19">
        <v>53.35169853825635</v>
      </c>
      <c r="L19" s="19">
        <v>53.515609522789923</v>
      </c>
      <c r="M19" s="19">
        <v>53.390609512813924</v>
      </c>
      <c r="N19" s="19">
        <v>53.487456448070184</v>
      </c>
      <c r="O19" s="19">
        <v>53.855740239767414</v>
      </c>
      <c r="P19" s="19">
        <v>54.432708396995835</v>
      </c>
      <c r="Q19" s="19">
        <v>54.494903522821467</v>
      </c>
      <c r="R19" s="17">
        <v>54.917199852661625</v>
      </c>
      <c r="S19" s="19">
        <v>55.408882803037905</v>
      </c>
      <c r="T19" s="19">
        <v>55.836615867275107</v>
      </c>
      <c r="U19" s="19">
        <v>56.223124529000266</v>
      </c>
      <c r="V19" s="19">
        <v>56.382161855552958</v>
      </c>
      <c r="W19" s="19">
        <v>56.430785362129363</v>
      </c>
      <c r="X19" s="19">
        <v>56.46606788534222</v>
      </c>
      <c r="Y19" s="19">
        <v>56.98835685242716</v>
      </c>
      <c r="Z19" s="19">
        <v>57.411096161557893</v>
      </c>
      <c r="AA19" s="19"/>
      <c r="AB19" s="19"/>
    </row>
    <row r="20" spans="1:28" s="18" customFormat="1">
      <c r="A20" t="s">
        <v>524</v>
      </c>
      <c r="B20" t="s">
        <v>533</v>
      </c>
      <c r="C20" t="s">
        <v>538</v>
      </c>
      <c r="D20">
        <v>19</v>
      </c>
      <c r="E20" t="s">
        <v>1406</v>
      </c>
      <c r="F20" t="s">
        <v>906</v>
      </c>
      <c r="G20" s="19">
        <v>47.504157498831255</v>
      </c>
      <c r="H20" s="19">
        <v>48.024340773537809</v>
      </c>
      <c r="I20" s="19">
        <v>47.878575043433791</v>
      </c>
      <c r="J20" s="19">
        <v>47.940986600450373</v>
      </c>
      <c r="K20" s="19">
        <v>48.116128012471407</v>
      </c>
      <c r="L20" s="19">
        <v>48.186353319227862</v>
      </c>
      <c r="M20" s="19">
        <v>48.097348844194876</v>
      </c>
      <c r="N20" s="19">
        <v>48.038252674631977</v>
      </c>
      <c r="O20" s="19">
        <v>48.167581729406628</v>
      </c>
      <c r="P20" s="19">
        <v>48.242185498428782</v>
      </c>
      <c r="Q20" s="19">
        <v>48.438259205783474</v>
      </c>
      <c r="R20" s="17">
        <v>48.888018200288307</v>
      </c>
      <c r="S20" s="19">
        <v>48.940213156008632</v>
      </c>
      <c r="T20" s="19">
        <v>48.995541491962094</v>
      </c>
      <c r="U20" s="19">
        <v>49.058055851067785</v>
      </c>
      <c r="V20" s="19">
        <v>49.368816513460054</v>
      </c>
      <c r="W20" s="19">
        <v>49.497658499648182</v>
      </c>
      <c r="X20" s="19">
        <v>49.53506052894506</v>
      </c>
      <c r="Y20" s="19">
        <v>49.679765209397189</v>
      </c>
      <c r="Z20" s="19">
        <v>49.81259383380803</v>
      </c>
      <c r="AA20" s="19"/>
      <c r="AB20" s="19"/>
    </row>
    <row r="21" spans="1:28" s="18" customFormat="1">
      <c r="A21" t="s">
        <v>524</v>
      </c>
      <c r="B21" t="s">
        <v>533</v>
      </c>
      <c r="C21" t="s">
        <v>539</v>
      </c>
      <c r="D21">
        <v>20</v>
      </c>
      <c r="E21" t="s">
        <v>1406</v>
      </c>
      <c r="F21" t="s">
        <v>906</v>
      </c>
      <c r="G21" s="19">
        <v>53.629086305186078</v>
      </c>
      <c r="H21" s="19">
        <v>53.562506424252909</v>
      </c>
      <c r="I21" s="19">
        <v>53.99976609648499</v>
      </c>
      <c r="J21" s="19">
        <v>54.092453146334208</v>
      </c>
      <c r="K21" s="19">
        <v>54.282719926082947</v>
      </c>
      <c r="L21" s="19">
        <v>54.765299106946884</v>
      </c>
      <c r="M21" s="19">
        <v>55.093141302451265</v>
      </c>
      <c r="N21" s="19">
        <v>55.499144313575776</v>
      </c>
      <c r="O21" s="19">
        <v>55.821700532449562</v>
      </c>
      <c r="P21" s="19">
        <v>56.254231708110503</v>
      </c>
      <c r="Q21" s="19">
        <v>56.613597597076769</v>
      </c>
      <c r="R21" s="17">
        <v>56.261886282820171</v>
      </c>
      <c r="S21" s="19">
        <v>56.53551801790082</v>
      </c>
      <c r="T21" s="19">
        <v>56.804482257879499</v>
      </c>
      <c r="U21" s="19">
        <v>57.121551435514725</v>
      </c>
      <c r="V21" s="19">
        <v>58.120350258107244</v>
      </c>
      <c r="W21" s="19">
        <v>58.285905240023958</v>
      </c>
      <c r="X21" s="19">
        <v>58.584732461849178</v>
      </c>
      <c r="Y21" s="19">
        <v>58.823352114561764</v>
      </c>
      <c r="Z21" s="19">
        <v>59.321258714870403</v>
      </c>
      <c r="AA21" s="19"/>
      <c r="AB21" s="19"/>
    </row>
    <row r="22" spans="1:28" s="18" customFormat="1">
      <c r="A22" t="s">
        <v>524</v>
      </c>
      <c r="B22" t="s">
        <v>533</v>
      </c>
      <c r="C22" t="s">
        <v>540</v>
      </c>
      <c r="D22">
        <v>21</v>
      </c>
      <c r="E22" t="s">
        <v>1406</v>
      </c>
      <c r="F22" t="s">
        <v>906</v>
      </c>
      <c r="G22" s="19">
        <v>51.666901179794145</v>
      </c>
      <c r="H22" s="19">
        <v>51.728855275018468</v>
      </c>
      <c r="I22" s="19">
        <v>51.731401729036243</v>
      </c>
      <c r="J22" s="19">
        <v>51.761023272056747</v>
      </c>
      <c r="K22" s="19">
        <v>51.787936276167947</v>
      </c>
      <c r="L22" s="19">
        <v>51.746097919972577</v>
      </c>
      <c r="M22" s="19">
        <v>52.120217606031837</v>
      </c>
      <c r="N22" s="19">
        <v>52.280183359728547</v>
      </c>
      <c r="O22" s="19">
        <v>52.64224440035342</v>
      </c>
      <c r="P22" s="19">
        <v>52.964863501009297</v>
      </c>
      <c r="Q22" s="19">
        <v>53.309825647171941</v>
      </c>
      <c r="R22" s="17">
        <v>53.269795397609776</v>
      </c>
      <c r="S22" s="19">
        <v>53.809343772531669</v>
      </c>
      <c r="T22" s="19">
        <v>54.142018932552403</v>
      </c>
      <c r="U22" s="19">
        <v>54.525246599789909</v>
      </c>
      <c r="V22" s="19">
        <v>54.839724687008442</v>
      </c>
      <c r="W22" s="19">
        <v>55.037213490162209</v>
      </c>
      <c r="X22" s="19">
        <v>55.105628772316663</v>
      </c>
      <c r="Y22" s="19">
        <v>55.479117116582557</v>
      </c>
      <c r="Z22" s="19">
        <v>56.139198148704025</v>
      </c>
      <c r="AA22" s="19"/>
      <c r="AB22" s="19"/>
    </row>
    <row r="23" spans="1:28" s="18" customFormat="1">
      <c r="A23" t="s">
        <v>524</v>
      </c>
      <c r="B23" t="s">
        <v>541</v>
      </c>
      <c r="C23"/>
      <c r="D23">
        <v>22</v>
      </c>
      <c r="E23" t="s">
        <v>1406</v>
      </c>
      <c r="F23" t="s">
        <v>906</v>
      </c>
      <c r="G23" s="19">
        <v>55.43715328371902</v>
      </c>
      <c r="H23" s="19">
        <v>55.618710156166088</v>
      </c>
      <c r="I23" s="19">
        <v>55.732533523080775</v>
      </c>
      <c r="J23" s="19">
        <v>55.776897329787836</v>
      </c>
      <c r="K23" s="19">
        <v>56.007322578339178</v>
      </c>
      <c r="L23" s="19">
        <v>56.212192093672442</v>
      </c>
      <c r="M23" s="19">
        <v>56.341838140383075</v>
      </c>
      <c r="N23" s="19">
        <v>56.70693974490738</v>
      </c>
      <c r="O23" s="19">
        <v>57.037652977149577</v>
      </c>
      <c r="P23" s="19">
        <v>57.403774330035397</v>
      </c>
      <c r="Q23" s="19">
        <v>57.923858585276221</v>
      </c>
      <c r="R23" s="17">
        <v>57.369717309868975</v>
      </c>
      <c r="S23" s="19">
        <v>57.736707469049556</v>
      </c>
      <c r="T23" s="19">
        <v>58.084723161402117</v>
      </c>
      <c r="U23" s="19">
        <v>58.621420925206124</v>
      </c>
      <c r="V23" s="19">
        <v>58.882578781694036</v>
      </c>
      <c r="W23" s="19">
        <v>59.020680310844028</v>
      </c>
      <c r="X23" s="19">
        <v>59.20656366921633</v>
      </c>
      <c r="Y23" s="19">
        <v>59.512655690458274</v>
      </c>
      <c r="Z23" s="19">
        <v>59.967097169500065</v>
      </c>
      <c r="AA23" s="19"/>
      <c r="AB23" s="19"/>
    </row>
    <row r="24" spans="1:28" s="18" customFormat="1">
      <c r="A24" t="s">
        <v>524</v>
      </c>
      <c r="B24" t="s">
        <v>542</v>
      </c>
      <c r="C24"/>
      <c r="D24">
        <v>23</v>
      </c>
      <c r="E24" t="s">
        <v>1406</v>
      </c>
      <c r="F24" t="s">
        <v>906</v>
      </c>
      <c r="G24" s="19">
        <v>64.843411061986885</v>
      </c>
      <c r="H24" s="19">
        <v>64.8384839782547</v>
      </c>
      <c r="I24" s="19">
        <v>64.980649324929331</v>
      </c>
      <c r="J24" s="19">
        <v>65.234786963582039</v>
      </c>
      <c r="K24" s="19">
        <v>65.398219519248187</v>
      </c>
      <c r="L24" s="19">
        <v>65.494345357293042</v>
      </c>
      <c r="M24" s="19">
        <v>65.623758078015413</v>
      </c>
      <c r="N24" s="19">
        <v>65.709648449830411</v>
      </c>
      <c r="O24" s="19">
        <v>65.851985986595679</v>
      </c>
      <c r="P24" s="19">
        <v>65.93647572587291</v>
      </c>
      <c r="Q24" s="19">
        <v>66.024997992280788</v>
      </c>
      <c r="R24" s="17">
        <v>66.333749000770482</v>
      </c>
      <c r="S24" s="19">
        <v>66.48900450543367</v>
      </c>
      <c r="T24" s="19">
        <v>66.68900426841158</v>
      </c>
      <c r="U24" s="19">
        <v>66.862384851573736</v>
      </c>
      <c r="V24" s="19">
        <v>66.931716629751264</v>
      </c>
      <c r="W24" s="19">
        <v>66.917251144047711</v>
      </c>
      <c r="X24" s="19">
        <v>66.951944240568452</v>
      </c>
      <c r="Y24" s="19">
        <v>66.969706149021945</v>
      </c>
      <c r="Z24" s="19">
        <v>67.05782120473333</v>
      </c>
      <c r="AA24" s="19"/>
      <c r="AB24" s="19"/>
    </row>
    <row r="25" spans="1:28" s="18" customFormat="1">
      <c r="A25" t="s">
        <v>524</v>
      </c>
      <c r="B25" t="s">
        <v>542</v>
      </c>
      <c r="C25" t="s">
        <v>543</v>
      </c>
      <c r="D25">
        <v>24</v>
      </c>
      <c r="E25" t="s">
        <v>1406</v>
      </c>
      <c r="F25" t="s">
        <v>906</v>
      </c>
      <c r="G25" s="19">
        <v>64.584607513215857</v>
      </c>
      <c r="H25" s="19">
        <v>64.621167160582885</v>
      </c>
      <c r="I25" s="19">
        <v>64.736868766315396</v>
      </c>
      <c r="J25" s="19">
        <v>64.923509036670893</v>
      </c>
      <c r="K25" s="19">
        <v>65.071223295780527</v>
      </c>
      <c r="L25" s="19">
        <v>65.108360283908524</v>
      </c>
      <c r="M25" s="19">
        <v>65.168666685187731</v>
      </c>
      <c r="N25" s="19">
        <v>65.146960855808814</v>
      </c>
      <c r="O25" s="19">
        <v>65.342202397508558</v>
      </c>
      <c r="P25" s="19">
        <v>65.417729191201133</v>
      </c>
      <c r="Q25" s="19">
        <v>65.482755050657104</v>
      </c>
      <c r="R25" s="17">
        <v>65.527848845459374</v>
      </c>
      <c r="S25" s="19">
        <v>65.580222693682572</v>
      </c>
      <c r="T25" s="19">
        <v>65.67701606553203</v>
      </c>
      <c r="U25" s="19">
        <v>65.797632759086312</v>
      </c>
      <c r="V25" s="19">
        <v>65.885050758196371</v>
      </c>
      <c r="W25" s="19">
        <v>65.880543252684959</v>
      </c>
      <c r="X25" s="19">
        <v>65.893949346913672</v>
      </c>
      <c r="Y25" s="19">
        <v>65.902607544014103</v>
      </c>
      <c r="Z25" s="19">
        <v>65.928299567406739</v>
      </c>
      <c r="AA25" s="19"/>
      <c r="AB25" s="19"/>
    </row>
    <row r="26" spans="1:28" s="18" customFormat="1">
      <c r="A26" t="s">
        <v>524</v>
      </c>
      <c r="B26" t="s">
        <v>542</v>
      </c>
      <c r="C26" t="s">
        <v>544</v>
      </c>
      <c r="D26">
        <v>25</v>
      </c>
      <c r="E26" t="s">
        <v>1406</v>
      </c>
      <c r="F26" t="s">
        <v>906</v>
      </c>
      <c r="G26" s="19">
        <v>64.554125809892497</v>
      </c>
      <c r="H26" s="19">
        <v>64.508172738534469</v>
      </c>
      <c r="I26" s="19">
        <v>64.455951707486008</v>
      </c>
      <c r="J26" s="19">
        <v>64.740203397502867</v>
      </c>
      <c r="K26" s="19">
        <v>64.929826316949729</v>
      </c>
      <c r="L26" s="19">
        <v>65.079846085830269</v>
      </c>
      <c r="M26" s="19">
        <v>65.318747949603789</v>
      </c>
      <c r="N26" s="19">
        <v>65.640448452326311</v>
      </c>
      <c r="O26" s="19">
        <v>65.608956266714387</v>
      </c>
      <c r="P26" s="19">
        <v>65.617064592685409</v>
      </c>
      <c r="Q26" s="19">
        <v>65.685068402640184</v>
      </c>
      <c r="R26" s="17">
        <v>65.921334756501224</v>
      </c>
      <c r="S26" s="19">
        <v>66.145411757927491</v>
      </c>
      <c r="T26" s="19">
        <v>66.318802662595331</v>
      </c>
      <c r="U26" s="19">
        <v>66.483466204778679</v>
      </c>
      <c r="V26" s="19">
        <v>66.481746062108243</v>
      </c>
      <c r="W26" s="19">
        <v>66.437049520364212</v>
      </c>
      <c r="X26" s="19">
        <v>66.474299489655962</v>
      </c>
      <c r="Y26" s="19">
        <v>66.482795072186562</v>
      </c>
      <c r="Z26" s="19">
        <v>66.560040169293927</v>
      </c>
      <c r="AA26" s="19"/>
      <c r="AB26" s="19"/>
    </row>
    <row r="27" spans="1:28" s="18" customFormat="1">
      <c r="A27" t="s">
        <v>524</v>
      </c>
      <c r="B27" t="s">
        <v>542</v>
      </c>
      <c r="C27" t="s">
        <v>545</v>
      </c>
      <c r="D27">
        <v>26</v>
      </c>
      <c r="E27" t="s">
        <v>1406</v>
      </c>
      <c r="F27" t="s">
        <v>906</v>
      </c>
      <c r="G27" s="19">
        <v>65.609624183076662</v>
      </c>
      <c r="H27" s="19">
        <v>65.583478210682699</v>
      </c>
      <c r="I27" s="19">
        <v>65.995588700154499</v>
      </c>
      <c r="J27" s="19">
        <v>66.326837578616093</v>
      </c>
      <c r="K27" s="19">
        <v>66.485932093377571</v>
      </c>
      <c r="L27" s="19">
        <v>66.617390026357953</v>
      </c>
      <c r="M27" s="19">
        <v>66.734308288750697</v>
      </c>
      <c r="N27" s="19">
        <v>66.72478439343007</v>
      </c>
      <c r="O27" s="19">
        <v>66.98133005257786</v>
      </c>
      <c r="P27" s="19">
        <v>67.16950625567415</v>
      </c>
      <c r="Q27" s="19">
        <v>67.320912617561888</v>
      </c>
      <c r="R27" s="17">
        <v>68.201737345850432</v>
      </c>
      <c r="S27" s="19">
        <v>68.449369683130243</v>
      </c>
      <c r="T27" s="19">
        <v>68.857072403816062</v>
      </c>
      <c r="U27" s="19">
        <v>69.130763242110447</v>
      </c>
      <c r="V27" s="19">
        <v>69.254758212714904</v>
      </c>
      <c r="W27" s="19">
        <v>69.259698692756615</v>
      </c>
      <c r="X27" s="19">
        <v>69.327556095122688</v>
      </c>
      <c r="Y27" s="19">
        <v>69.371960883783998</v>
      </c>
      <c r="Z27" s="19">
        <v>69.57941941605506</v>
      </c>
      <c r="AA27" s="19"/>
      <c r="AB27" s="19"/>
    </row>
    <row r="28" spans="1:28" s="18" customFormat="1">
      <c r="A28" t="s">
        <v>524</v>
      </c>
      <c r="B28" t="s">
        <v>546</v>
      </c>
      <c r="C28"/>
      <c r="D28">
        <v>27</v>
      </c>
      <c r="E28" t="s">
        <v>1406</v>
      </c>
      <c r="F28" t="s">
        <v>906</v>
      </c>
      <c r="G28" s="19">
        <v>62.788350673911495</v>
      </c>
      <c r="H28" s="19">
        <v>62.429275217474853</v>
      </c>
      <c r="I28" s="19">
        <v>62.311152119639921</v>
      </c>
      <c r="J28" s="19">
        <v>62.37838031174573</v>
      </c>
      <c r="K28" s="19">
        <v>62.054152303037</v>
      </c>
      <c r="L28" s="19">
        <v>61.769703230970372</v>
      </c>
      <c r="M28" s="19">
        <v>61.72716171699404</v>
      </c>
      <c r="N28" s="19">
        <v>61.732847992062275</v>
      </c>
      <c r="O28" s="19">
        <v>61.937186218712327</v>
      </c>
      <c r="P28" s="19">
        <v>62.449877061172096</v>
      </c>
      <c r="Q28" s="19">
        <v>62.853646932702247</v>
      </c>
      <c r="R28" s="17">
        <v>62.448261418164144</v>
      </c>
      <c r="S28" s="19">
        <v>62.614726511181438</v>
      </c>
      <c r="T28" s="19">
        <v>62.961347013071922</v>
      </c>
      <c r="U28" s="19">
        <v>63.32846874238659</v>
      </c>
      <c r="V28" s="19">
        <v>63.955665505281445</v>
      </c>
      <c r="W28" s="19">
        <v>64.189742856890291</v>
      </c>
      <c r="X28" s="19">
        <v>64.453982917995205</v>
      </c>
      <c r="Y28" s="19">
        <v>64.827028154688037</v>
      </c>
      <c r="Z28" s="19">
        <v>65.31154940169084</v>
      </c>
      <c r="AA28" s="19"/>
      <c r="AB28" s="19"/>
    </row>
    <row r="29" spans="1:28" s="18" customFormat="1">
      <c r="A29" t="s">
        <v>524</v>
      </c>
      <c r="B29" t="s">
        <v>547</v>
      </c>
      <c r="C29"/>
      <c r="D29">
        <v>28</v>
      </c>
      <c r="E29" t="s">
        <v>1406</v>
      </c>
      <c r="F29" t="s">
        <v>906</v>
      </c>
      <c r="G29" s="19">
        <v>71.217622002493243</v>
      </c>
      <c r="H29" s="19">
        <v>71.323578599380895</v>
      </c>
      <c r="I29" s="19">
        <v>71.609574839231485</v>
      </c>
      <c r="J29" s="19">
        <v>71.734009432993162</v>
      </c>
      <c r="K29" s="19">
        <v>72.063642374626852</v>
      </c>
      <c r="L29" s="19">
        <v>72.115348862171885</v>
      </c>
      <c r="M29" s="19">
        <v>72.181925017355638</v>
      </c>
      <c r="N29" s="19">
        <v>72.190783589588676</v>
      </c>
      <c r="O29" s="19">
        <v>72.320054141324391</v>
      </c>
      <c r="P29" s="19">
        <v>72.409222410582302</v>
      </c>
      <c r="Q29" s="19">
        <v>72.466918333097553</v>
      </c>
      <c r="R29" s="17">
        <v>71.837623368644998</v>
      </c>
      <c r="S29" s="19">
        <v>72.005533689654101</v>
      </c>
      <c r="T29" s="19">
        <v>72.018695646320452</v>
      </c>
      <c r="U29" s="19">
        <v>72.01831380927311</v>
      </c>
      <c r="V29" s="19">
        <v>72.133063300968857</v>
      </c>
      <c r="W29" s="19">
        <v>72.202925291711054</v>
      </c>
      <c r="X29" s="19">
        <v>72.270574311842466</v>
      </c>
      <c r="Y29" s="19">
        <v>72.347239229041833</v>
      </c>
      <c r="Z29" s="19">
        <v>72.437214153132459</v>
      </c>
      <c r="AA29" s="19"/>
      <c r="AB29" s="19"/>
    </row>
    <row r="30" spans="1:28" s="18" customFormat="1">
      <c r="A30" t="s">
        <v>524</v>
      </c>
      <c r="B30" t="s">
        <v>548</v>
      </c>
      <c r="C30"/>
      <c r="D30">
        <v>29</v>
      </c>
      <c r="E30" t="s">
        <v>1406</v>
      </c>
      <c r="F30" t="s">
        <v>906</v>
      </c>
      <c r="G30" s="19">
        <v>67.081669893716324</v>
      </c>
      <c r="H30" s="19">
        <v>66.988533961822696</v>
      </c>
      <c r="I30" s="19">
        <v>67.003246216253004</v>
      </c>
      <c r="J30" s="19">
        <v>66.991757465365382</v>
      </c>
      <c r="K30" s="19">
        <v>67.108144583875898</v>
      </c>
      <c r="L30" s="19">
        <v>67.105592723580713</v>
      </c>
      <c r="M30" s="19">
        <v>67.127842486730302</v>
      </c>
      <c r="N30" s="19">
        <v>67.108917290453576</v>
      </c>
      <c r="O30" s="19">
        <v>67.20401039354654</v>
      </c>
      <c r="P30" s="19">
        <v>67.310490080262724</v>
      </c>
      <c r="Q30" s="19">
        <v>67.524068584170763</v>
      </c>
      <c r="R30" s="17">
        <v>67.262663855018744</v>
      </c>
      <c r="S30" s="19">
        <v>67.323322329867167</v>
      </c>
      <c r="T30" s="19">
        <v>67.411165589960973</v>
      </c>
      <c r="U30" s="19">
        <v>67.486855336433266</v>
      </c>
      <c r="V30" s="19">
        <v>67.837137615005872</v>
      </c>
      <c r="W30" s="19">
        <v>68.077584638956836</v>
      </c>
      <c r="X30" s="19">
        <v>68.134987194009682</v>
      </c>
      <c r="Y30" s="19">
        <v>68.14149067097641</v>
      </c>
      <c r="Z30" s="19">
        <v>68.225925632995157</v>
      </c>
      <c r="AA30" s="19"/>
      <c r="AB30" s="19"/>
    </row>
    <row r="31" spans="1:28" s="18" customFormat="1">
      <c r="A31" t="s">
        <v>524</v>
      </c>
      <c r="B31" t="s">
        <v>549</v>
      </c>
      <c r="C31"/>
      <c r="D31">
        <v>30</v>
      </c>
      <c r="E31" t="s">
        <v>1406</v>
      </c>
      <c r="F31" t="s">
        <v>906</v>
      </c>
      <c r="G31" s="19">
        <v>66.324109684715467</v>
      </c>
      <c r="H31" s="19">
        <v>66.378639474509868</v>
      </c>
      <c r="I31" s="19">
        <v>66.541737035741249</v>
      </c>
      <c r="J31" s="19">
        <v>66.543896113596233</v>
      </c>
      <c r="K31" s="19">
        <v>66.690073249058642</v>
      </c>
      <c r="L31" s="19">
        <v>66.670822135812458</v>
      </c>
      <c r="M31" s="19">
        <v>66.358758630934759</v>
      </c>
      <c r="N31" s="19">
        <v>66.385193536308861</v>
      </c>
      <c r="O31" s="19">
        <v>66.477584547382207</v>
      </c>
      <c r="P31" s="19">
        <v>66.27847768000963</v>
      </c>
      <c r="Q31" s="19">
        <v>66.3869659646315</v>
      </c>
      <c r="R31" s="17">
        <v>66.022446897182505</v>
      </c>
      <c r="S31" s="19">
        <v>66.153290839836018</v>
      </c>
      <c r="T31" s="19">
        <v>66.311914353153497</v>
      </c>
      <c r="U31" s="19">
        <v>66.556270817618866</v>
      </c>
      <c r="V31" s="19">
        <v>66.738569838558789</v>
      </c>
      <c r="W31" s="19">
        <v>66.806586794721397</v>
      </c>
      <c r="X31" s="19">
        <v>66.885908327305188</v>
      </c>
      <c r="Y31" s="19">
        <v>67.013428915478698</v>
      </c>
      <c r="Z31" s="19">
        <v>67.19581192501316</v>
      </c>
      <c r="AA31" s="19"/>
      <c r="AB31" s="19"/>
    </row>
    <row r="32" spans="1:28" s="18" customFormat="1">
      <c r="A32" t="s">
        <v>524</v>
      </c>
      <c r="B32" t="s">
        <v>909</v>
      </c>
      <c r="C32"/>
      <c r="D32">
        <v>31</v>
      </c>
      <c r="E32" t="s">
        <v>1406</v>
      </c>
      <c r="F32" t="s">
        <v>906</v>
      </c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7">
        <v>46.755770937110647</v>
      </c>
      <c r="S32" s="19">
        <v>47.015212760844413</v>
      </c>
      <c r="T32" s="19">
        <v>47.417288208703098</v>
      </c>
      <c r="U32" s="19">
        <v>47.72459791646353</v>
      </c>
      <c r="V32" s="19">
        <v>47.946288258147121</v>
      </c>
      <c r="W32" s="19">
        <v>48.176154453768916</v>
      </c>
      <c r="X32" s="19">
        <v>48.331157689657992</v>
      </c>
      <c r="Y32" s="19">
        <v>48.623583266533629</v>
      </c>
      <c r="Z32" s="19">
        <v>49.132818198217329</v>
      </c>
      <c r="AA32" s="19"/>
      <c r="AB32" s="19"/>
    </row>
    <row r="33" spans="1:28" s="18" customFormat="1">
      <c r="A33" t="s">
        <v>524</v>
      </c>
      <c r="B33" t="s">
        <v>550</v>
      </c>
      <c r="C33"/>
      <c r="D33">
        <v>32</v>
      </c>
      <c r="E33" t="s">
        <v>1406</v>
      </c>
      <c r="F33" t="s">
        <v>906</v>
      </c>
      <c r="G33" s="19">
        <v>58.534646443531713</v>
      </c>
      <c r="H33" s="19">
        <v>58.449172170081511</v>
      </c>
      <c r="I33" s="19">
        <v>58.655193422497867</v>
      </c>
      <c r="J33" s="19">
        <v>58.614242337407049</v>
      </c>
      <c r="K33" s="19">
        <v>58.678427845944469</v>
      </c>
      <c r="L33" s="19">
        <v>58.699976084392034</v>
      </c>
      <c r="M33" s="19">
        <v>58.636094277685459</v>
      </c>
      <c r="N33" s="19">
        <v>58.595403849322992</v>
      </c>
      <c r="O33" s="19">
        <v>58.662028405788746</v>
      </c>
      <c r="P33" s="19">
        <v>58.62878042570734</v>
      </c>
      <c r="Q33" s="19">
        <v>58.618928857548205</v>
      </c>
      <c r="R33" s="17">
        <v>58.052472757200768</v>
      </c>
      <c r="S33" s="19">
        <v>58.111006244801345</v>
      </c>
      <c r="T33" s="19">
        <v>58.167448747146402</v>
      </c>
      <c r="U33" s="19">
        <v>58.405677999746906</v>
      </c>
      <c r="V33" s="19">
        <v>58.457105055293404</v>
      </c>
      <c r="W33" s="19">
        <v>58.507643681822465</v>
      </c>
      <c r="X33" s="19">
        <v>58.629935305221672</v>
      </c>
      <c r="Y33" s="19">
        <v>58.635166053572071</v>
      </c>
      <c r="Z33" s="19">
        <v>58.700042291616917</v>
      </c>
      <c r="AA33" s="19"/>
      <c r="AB33" s="19"/>
    </row>
    <row r="34" spans="1:28" s="18" customFormat="1">
      <c r="A34" t="s">
        <v>524</v>
      </c>
      <c r="B34" t="s">
        <v>551</v>
      </c>
      <c r="C34"/>
      <c r="D34">
        <v>33</v>
      </c>
      <c r="E34" t="s">
        <v>1406</v>
      </c>
      <c r="F34" t="s">
        <v>906</v>
      </c>
      <c r="G34" s="19">
        <v>57.287438050236346</v>
      </c>
      <c r="H34" s="19">
        <v>57.247028326890984</v>
      </c>
      <c r="I34" s="19">
        <v>56.390485738089843</v>
      </c>
      <c r="J34" s="19">
        <v>56.261595704185218</v>
      </c>
      <c r="K34" s="19">
        <v>56.316458287787555</v>
      </c>
      <c r="L34" s="19">
        <v>56.470793651856269</v>
      </c>
      <c r="M34" s="19">
        <v>56.538542785224365</v>
      </c>
      <c r="N34" s="19">
        <v>56.89072838371041</v>
      </c>
      <c r="O34" s="19">
        <v>56.882605194125681</v>
      </c>
      <c r="P34" s="19">
        <v>56.957387170567472</v>
      </c>
      <c r="Q34" s="19">
        <v>56.975513526128687</v>
      </c>
      <c r="R34" s="17">
        <v>57.082152352592061</v>
      </c>
      <c r="S34" s="19">
        <v>57.221047660156266</v>
      </c>
      <c r="T34" s="19">
        <v>57.271589583516338</v>
      </c>
      <c r="U34" s="19">
        <v>57.312847595553663</v>
      </c>
      <c r="V34" s="19">
        <v>57.384007987978372</v>
      </c>
      <c r="W34" s="19">
        <v>57.395866497979789</v>
      </c>
      <c r="X34" s="19">
        <v>57.396618571021293</v>
      </c>
      <c r="Y34" s="19">
        <v>57.406170365418561</v>
      </c>
      <c r="Z34" s="19">
        <v>57.494290015476189</v>
      </c>
      <c r="AA34" s="19"/>
      <c r="AB34" s="19"/>
    </row>
    <row r="35" spans="1:28" s="18" customFormat="1">
      <c r="A35" t="s">
        <v>524</v>
      </c>
      <c r="B35" t="s">
        <v>552</v>
      </c>
      <c r="C35"/>
      <c r="D35">
        <v>34</v>
      </c>
      <c r="E35" t="s">
        <v>1406</v>
      </c>
      <c r="F35" t="s">
        <v>906</v>
      </c>
      <c r="G35" s="19">
        <v>51.69796807549686</v>
      </c>
      <c r="H35" s="19">
        <v>51.72910115125385</v>
      </c>
      <c r="I35" s="19">
        <v>51.835138342514796</v>
      </c>
      <c r="J35" s="19">
        <v>51.801361595590798</v>
      </c>
      <c r="K35" s="19">
        <v>51.73745966551261</v>
      </c>
      <c r="L35" s="19">
        <v>51.796019579296747</v>
      </c>
      <c r="M35" s="19">
        <v>51.687797971675607</v>
      </c>
      <c r="N35" s="19">
        <v>51.743385064579229</v>
      </c>
      <c r="O35" s="19">
        <v>51.722301576933326</v>
      </c>
      <c r="P35" s="19">
        <v>51.786268484474228</v>
      </c>
      <c r="Q35" s="19">
        <v>52.191142996106187</v>
      </c>
      <c r="R35" s="17">
        <v>53.57006100719115</v>
      </c>
      <c r="S35" s="19">
        <v>53.597339943672182</v>
      </c>
      <c r="T35" s="19">
        <v>53.677952318759615</v>
      </c>
      <c r="U35" s="19">
        <v>53.75875031707551</v>
      </c>
      <c r="V35" s="19">
        <v>53.811068110319916</v>
      </c>
      <c r="W35" s="19">
        <v>53.837442055693984</v>
      </c>
      <c r="X35" s="19">
        <v>53.836744863547892</v>
      </c>
      <c r="Y35" s="19">
        <v>53.85475366615691</v>
      </c>
      <c r="Z35" s="19">
        <v>53.925578739625514</v>
      </c>
      <c r="AA35" s="19"/>
      <c r="AB35" s="19"/>
    </row>
    <row r="36" spans="1:28" s="18" customFormat="1">
      <c r="A36" t="s">
        <v>524</v>
      </c>
      <c r="B36" t="s">
        <v>553</v>
      </c>
      <c r="C36"/>
      <c r="D36">
        <v>35</v>
      </c>
      <c r="E36" t="s">
        <v>1406</v>
      </c>
      <c r="F36" t="s">
        <v>906</v>
      </c>
      <c r="G36" s="19">
        <v>60.994650482768812</v>
      </c>
      <c r="H36" s="19">
        <v>60.945645292202819</v>
      </c>
      <c r="I36" s="19">
        <v>60.849764977190503</v>
      </c>
      <c r="J36" s="19">
        <v>61.055039374852484</v>
      </c>
      <c r="K36" s="19">
        <v>61.202849820987957</v>
      </c>
      <c r="L36" s="19">
        <v>61.162951765106996</v>
      </c>
      <c r="M36" s="19">
        <v>61.175621146521642</v>
      </c>
      <c r="N36" s="19">
        <v>61.31644819489307</v>
      </c>
      <c r="O36" s="19">
        <v>61.447280727043974</v>
      </c>
      <c r="P36" s="19">
        <v>61.635627874091739</v>
      </c>
      <c r="Q36" s="19">
        <v>61.867490999850283</v>
      </c>
      <c r="R36" s="17">
        <v>61.535802702661215</v>
      </c>
      <c r="S36" s="19">
        <v>61.660435700682115</v>
      </c>
      <c r="T36" s="19">
        <v>61.76461707186148</v>
      </c>
      <c r="U36" s="19">
        <v>61.907019833323609</v>
      </c>
      <c r="V36" s="19">
        <v>62.119679101591984</v>
      </c>
      <c r="W36" s="19">
        <v>62.225781362116471</v>
      </c>
      <c r="X36" s="19">
        <v>62.300545386210615</v>
      </c>
      <c r="Y36" s="19">
        <v>62.429688732837988</v>
      </c>
      <c r="Z36" s="19">
        <v>62.566856911036794</v>
      </c>
      <c r="AA36" s="19"/>
      <c r="AB36" s="19"/>
    </row>
    <row r="37" spans="1:28" s="18" customFormat="1">
      <c r="A37" t="s">
        <v>524</v>
      </c>
      <c r="B37" t="s">
        <v>554</v>
      </c>
      <c r="C37"/>
      <c r="D37">
        <v>36</v>
      </c>
      <c r="E37" t="s">
        <v>1406</v>
      </c>
      <c r="F37" t="s">
        <v>906</v>
      </c>
      <c r="G37" s="19">
        <v>58.045882805780359</v>
      </c>
      <c r="H37" s="19">
        <v>58.080700477728072</v>
      </c>
      <c r="I37" s="19">
        <v>57.236910369477947</v>
      </c>
      <c r="J37" s="19">
        <v>57.208896040915178</v>
      </c>
      <c r="K37" s="19">
        <v>57.308898309368516</v>
      </c>
      <c r="L37" s="19">
        <v>57.412708421544401</v>
      </c>
      <c r="M37" s="19">
        <v>57.386581425883534</v>
      </c>
      <c r="N37" s="19">
        <v>57.410163201245126</v>
      </c>
      <c r="O37" s="19">
        <v>57.373944573141657</v>
      </c>
      <c r="P37" s="19">
        <v>57.488695933619823</v>
      </c>
      <c r="Q37" s="19">
        <v>57.73682322931095</v>
      </c>
      <c r="R37" s="17">
        <v>57.739105635624668</v>
      </c>
      <c r="S37" s="19">
        <v>57.760981935416943</v>
      </c>
      <c r="T37" s="19">
        <v>57.90906371092521</v>
      </c>
      <c r="U37" s="19">
        <v>58.061507662113307</v>
      </c>
      <c r="V37" s="19">
        <v>58.228270950988289</v>
      </c>
      <c r="W37" s="19">
        <v>58.249294902488444</v>
      </c>
      <c r="X37" s="19">
        <v>58.315107265030022</v>
      </c>
      <c r="Y37" s="19">
        <v>58.399680574973004</v>
      </c>
      <c r="Z37" s="19">
        <v>58.475678114746501</v>
      </c>
      <c r="AA37" s="19"/>
      <c r="AB37" s="19"/>
    </row>
    <row r="38" spans="1:28" s="18" customFormat="1">
      <c r="A38" t="s">
        <v>524</v>
      </c>
      <c r="B38" t="s">
        <v>555</v>
      </c>
      <c r="C38"/>
      <c r="D38">
        <v>37</v>
      </c>
      <c r="E38" t="s">
        <v>1406</v>
      </c>
      <c r="F38" t="s">
        <v>906</v>
      </c>
      <c r="G38" s="19">
        <v>58.294684914245835</v>
      </c>
      <c r="H38" s="19">
        <v>58.44247152894031</v>
      </c>
      <c r="I38" s="19">
        <v>58.349932000187636</v>
      </c>
      <c r="J38" s="19">
        <v>58.410045172201649</v>
      </c>
      <c r="K38" s="19">
        <v>58.437938134558465</v>
      </c>
      <c r="L38" s="19">
        <v>58.419206846336827</v>
      </c>
      <c r="M38" s="19">
        <v>58.618517019441605</v>
      </c>
      <c r="N38" s="19">
        <v>58.650428174359767</v>
      </c>
      <c r="O38" s="19">
        <v>58.601897440570092</v>
      </c>
      <c r="P38" s="19">
        <v>58.776854195661876</v>
      </c>
      <c r="Q38" s="19">
        <v>58.972013480652052</v>
      </c>
      <c r="R38" s="17">
        <v>58.920310911776717</v>
      </c>
      <c r="S38" s="19">
        <v>58.991576958932299</v>
      </c>
      <c r="T38" s="19">
        <v>59.05491260843413</v>
      </c>
      <c r="U38" s="19">
        <v>59.105409655289229</v>
      </c>
      <c r="V38" s="19">
        <v>59.177567459442884</v>
      </c>
      <c r="W38" s="19">
        <v>59.1751666467352</v>
      </c>
      <c r="X38" s="19">
        <v>59.131011854919521</v>
      </c>
      <c r="Y38" s="19">
        <v>59.106370505402552</v>
      </c>
      <c r="Z38" s="19">
        <v>59.137331093940958</v>
      </c>
      <c r="AA38" s="19"/>
      <c r="AB38" s="19"/>
    </row>
    <row r="39" spans="1:28" s="18" customFormat="1">
      <c r="A39" t="s">
        <v>524</v>
      </c>
      <c r="B39" t="s">
        <v>556</v>
      </c>
      <c r="C39"/>
      <c r="D39">
        <v>38</v>
      </c>
      <c r="E39" t="s">
        <v>1406</v>
      </c>
      <c r="F39" t="s">
        <v>906</v>
      </c>
      <c r="G39" s="19">
        <v>57.497968144264178</v>
      </c>
      <c r="H39" s="19">
        <v>57.622090111666871</v>
      </c>
      <c r="I39" s="19">
        <v>57.676182466231708</v>
      </c>
      <c r="J39" s="19">
        <v>57.852425813918941</v>
      </c>
      <c r="K39" s="19">
        <v>57.900754750873148</v>
      </c>
      <c r="L39" s="19">
        <v>58.095111725148975</v>
      </c>
      <c r="M39" s="19">
        <v>58.100575470287886</v>
      </c>
      <c r="N39" s="19">
        <v>58.231394550235549</v>
      </c>
      <c r="O39" s="19">
        <v>58.181973884599991</v>
      </c>
      <c r="P39" s="19">
        <v>58.188442115725913</v>
      </c>
      <c r="Q39" s="19">
        <v>58.187388894926883</v>
      </c>
      <c r="R39" s="17">
        <v>57.523082173133979</v>
      </c>
      <c r="S39" s="19">
        <v>57.897101791209892</v>
      </c>
      <c r="T39" s="19">
        <v>58.105317693165283</v>
      </c>
      <c r="U39" s="19">
        <v>58.270484320512125</v>
      </c>
      <c r="V39" s="19">
        <v>58.489434139057806</v>
      </c>
      <c r="W39" s="19">
        <v>58.701549482389922</v>
      </c>
      <c r="X39" s="19">
        <v>58.835841528213592</v>
      </c>
      <c r="Y39" s="19">
        <v>58.866060208780688</v>
      </c>
      <c r="Z39" s="19">
        <v>58.966177113873499</v>
      </c>
      <c r="AA39" s="19"/>
      <c r="AB39" s="19"/>
    </row>
    <row r="40" spans="1:28" s="18" customFormat="1">
      <c r="A40" t="s">
        <v>524</v>
      </c>
      <c r="B40" t="s">
        <v>557</v>
      </c>
      <c r="C40"/>
      <c r="D40">
        <v>39</v>
      </c>
      <c r="E40" t="s">
        <v>1406</v>
      </c>
      <c r="F40" t="s">
        <v>906</v>
      </c>
      <c r="G40" s="19">
        <v>62.723985623010911</v>
      </c>
      <c r="H40" s="19">
        <v>62.985626426553807</v>
      </c>
      <c r="I40" s="19">
        <v>62.870285817092444</v>
      </c>
      <c r="J40" s="19">
        <v>62.773116359373326</v>
      </c>
      <c r="K40" s="19">
        <v>62.859157444933942</v>
      </c>
      <c r="L40" s="19">
        <v>62.843649641014842</v>
      </c>
      <c r="M40" s="19">
        <v>62.845255505220479</v>
      </c>
      <c r="N40" s="19">
        <v>62.818545053570894</v>
      </c>
      <c r="O40" s="19">
        <v>62.822790087852766</v>
      </c>
      <c r="P40" s="19">
        <v>62.823496063413906</v>
      </c>
      <c r="Q40" s="19">
        <v>62.823496063413906</v>
      </c>
      <c r="R40" s="17">
        <v>62.041778098172848</v>
      </c>
      <c r="S40" s="19">
        <v>62.1658402591572</v>
      </c>
      <c r="T40" s="19">
        <v>62.212051262214331</v>
      </c>
      <c r="U40" s="19">
        <v>62.216489773098736</v>
      </c>
      <c r="V40" s="19">
        <v>62.273657474388813</v>
      </c>
      <c r="W40" s="19">
        <v>62.293443043299611</v>
      </c>
      <c r="X40" s="19">
        <v>62.288523843222961</v>
      </c>
      <c r="Y40" s="19">
        <v>62.295494799118131</v>
      </c>
      <c r="Z40" s="19">
        <v>62.367544237481162</v>
      </c>
      <c r="AA40" s="19"/>
      <c r="AB40" s="19"/>
    </row>
    <row r="41" spans="1:28" s="18" customFormat="1">
      <c r="A41" t="s">
        <v>655</v>
      </c>
      <c r="B41"/>
      <c r="C41"/>
      <c r="D41">
        <v>40</v>
      </c>
      <c r="E41" t="s">
        <v>1406</v>
      </c>
      <c r="F41" t="s">
        <v>906</v>
      </c>
      <c r="G41" s="19">
        <v>63.645280042655429</v>
      </c>
      <c r="H41" s="19">
        <v>63.647802983404425</v>
      </c>
      <c r="I41" s="19">
        <v>63.750629783776233</v>
      </c>
      <c r="J41" s="19">
        <v>63.851089303413403</v>
      </c>
      <c r="K41" s="19">
        <v>63.985925339036584</v>
      </c>
      <c r="L41" s="19">
        <v>64.03318740190106</v>
      </c>
      <c r="M41" s="19">
        <v>64.080327415522618</v>
      </c>
      <c r="N41" s="19">
        <v>64.191275809527056</v>
      </c>
      <c r="O41" s="19">
        <v>64.37140262493935</v>
      </c>
      <c r="P41" s="19">
        <v>64.551514890343967</v>
      </c>
      <c r="Q41" s="19">
        <v>64.797876158875837</v>
      </c>
      <c r="R41" s="17">
        <v>64.498232530709302</v>
      </c>
      <c r="S41" s="19">
        <v>64.68910307417481</v>
      </c>
      <c r="T41" s="19">
        <v>64.897144635385771</v>
      </c>
      <c r="U41" s="19">
        <v>65.149332055850081</v>
      </c>
      <c r="V41" s="19">
        <v>65.391174804937904</v>
      </c>
      <c r="W41" s="19">
        <v>65.502148991231195</v>
      </c>
      <c r="X41" s="19">
        <v>65.610844337989064</v>
      </c>
      <c r="Y41" s="19">
        <v>65.752630466177237</v>
      </c>
      <c r="Z41" s="19">
        <v>65.981671441957488</v>
      </c>
      <c r="AA41" s="19"/>
      <c r="AB41" s="19"/>
    </row>
    <row r="42" spans="1:28" s="18" customFormat="1">
      <c r="A42" t="s">
        <v>523</v>
      </c>
      <c r="B42"/>
      <c r="C42"/>
      <c r="D42">
        <v>41</v>
      </c>
      <c r="E42" t="s">
        <v>1406</v>
      </c>
      <c r="F42" t="s">
        <v>906</v>
      </c>
      <c r="G42" s="19">
        <v>56.830598890734926</v>
      </c>
      <c r="H42" s="19">
        <v>56.900904108626882</v>
      </c>
      <c r="I42" s="19">
        <v>56.839998584808804</v>
      </c>
      <c r="J42" s="19">
        <v>56.915729904280035</v>
      </c>
      <c r="K42" s="19">
        <v>56.973368639838142</v>
      </c>
      <c r="L42" s="19">
        <v>57.086680996510829</v>
      </c>
      <c r="M42" s="19">
        <v>57.138816546478047</v>
      </c>
      <c r="N42" s="19">
        <v>57.275666520154559</v>
      </c>
      <c r="O42" s="19">
        <v>57.461601044623123</v>
      </c>
      <c r="P42" s="19">
        <v>57.751664604110239</v>
      </c>
      <c r="Q42" s="19">
        <v>57.963340037423031</v>
      </c>
      <c r="R42" s="17">
        <v>57.855511100563582</v>
      </c>
      <c r="S42" s="19">
        <v>58.107224686370607</v>
      </c>
      <c r="T42" s="19">
        <v>58.290970261021954</v>
      </c>
      <c r="U42" s="19">
        <v>58.521358054002512</v>
      </c>
      <c r="V42" s="19">
        <v>58.765500504801047</v>
      </c>
      <c r="W42" s="19">
        <v>58.847380780659527</v>
      </c>
      <c r="X42" s="19">
        <v>58.925536372694587</v>
      </c>
      <c r="Y42" s="19">
        <v>59.08261648759067</v>
      </c>
      <c r="Z42" s="19">
        <v>59.349917260722471</v>
      </c>
      <c r="AA42" s="19"/>
      <c r="AB42" s="19"/>
    </row>
    <row r="43" spans="1:28" s="18" customFormat="1">
      <c r="A43" t="s">
        <v>516</v>
      </c>
      <c r="B43"/>
      <c r="C43"/>
      <c r="D43">
        <v>1</v>
      </c>
      <c r="E43" t="s">
        <v>1407</v>
      </c>
      <c r="F43" t="s">
        <v>906</v>
      </c>
      <c r="G43" s="19">
        <v>63.423265959195504</v>
      </c>
      <c r="H43" s="19">
        <v>63.488405341207255</v>
      </c>
      <c r="I43" s="19">
        <v>63.53677771022128</v>
      </c>
      <c r="J43" s="19">
        <v>63.651116080864981</v>
      </c>
      <c r="K43" s="19">
        <v>63.79381335129969</v>
      </c>
      <c r="L43" s="19">
        <v>63.937607472395662</v>
      </c>
      <c r="M43" s="19">
        <v>64.023030140706823</v>
      </c>
      <c r="N43" s="19">
        <v>64.220576165996974</v>
      </c>
      <c r="O43" s="19">
        <v>64.582205162689277</v>
      </c>
      <c r="P43" s="19">
        <v>65.010825121962228</v>
      </c>
      <c r="Q43" s="19">
        <v>65.394754461810734</v>
      </c>
      <c r="R43" s="17">
        <v>65.006731398434084</v>
      </c>
      <c r="S43" s="19">
        <v>65.37509028014567</v>
      </c>
      <c r="T43" s="19">
        <v>65.701928176947746</v>
      </c>
      <c r="U43" s="19">
        <v>66.065708700504445</v>
      </c>
      <c r="V43" s="19">
        <v>66.420278262276128</v>
      </c>
      <c r="W43" s="19">
        <v>66.533785961638998</v>
      </c>
      <c r="X43" s="19">
        <v>66.682156568030464</v>
      </c>
      <c r="Y43" s="19">
        <v>66.968853081877995</v>
      </c>
      <c r="Z43" s="19">
        <v>67.424666548152942</v>
      </c>
      <c r="AA43" s="19"/>
      <c r="AB43" s="19"/>
    </row>
    <row r="44" spans="1:28" s="18" customFormat="1">
      <c r="A44" t="s">
        <v>521</v>
      </c>
      <c r="B44"/>
      <c r="C44"/>
      <c r="D44">
        <v>2</v>
      </c>
      <c r="E44" t="s">
        <v>1407</v>
      </c>
      <c r="F44" t="s">
        <v>906</v>
      </c>
      <c r="G44" s="19">
        <v>56.600594333133849</v>
      </c>
      <c r="H44" s="19">
        <v>56.733526883850139</v>
      </c>
      <c r="I44" s="19">
        <v>56.850398273653681</v>
      </c>
      <c r="J44" s="19">
        <v>56.9587710072175</v>
      </c>
      <c r="K44" s="19">
        <v>57.112037740793717</v>
      </c>
      <c r="L44" s="19">
        <v>57.338896556540099</v>
      </c>
      <c r="M44" s="19">
        <v>57.459123369338897</v>
      </c>
      <c r="N44" s="19">
        <v>57.734742749039647</v>
      </c>
      <c r="O44" s="19">
        <v>58.358438599957822</v>
      </c>
      <c r="P44" s="19">
        <v>59.058416230520713</v>
      </c>
      <c r="Q44" s="19">
        <v>59.578021302801076</v>
      </c>
      <c r="R44" s="17">
        <v>59.231066475741621</v>
      </c>
      <c r="S44" s="19">
        <v>59.747627492843627</v>
      </c>
      <c r="T44" s="19">
        <v>60.186453444026633</v>
      </c>
      <c r="U44" s="19">
        <v>60.68881717935313</v>
      </c>
      <c r="V44" s="19">
        <v>61.143727381533729</v>
      </c>
      <c r="W44" s="19">
        <v>61.233058884433497</v>
      </c>
      <c r="X44" s="19">
        <v>61.421269824796141</v>
      </c>
      <c r="Y44" s="19">
        <v>61.899712905679273</v>
      </c>
      <c r="Z44" s="19">
        <v>62.637922109549983</v>
      </c>
      <c r="AA44" s="19"/>
      <c r="AB44" s="19"/>
    </row>
    <row r="45" spans="1:28" s="18" customFormat="1">
      <c r="A45" t="s">
        <v>1405</v>
      </c>
      <c r="B45"/>
      <c r="C45"/>
      <c r="D45">
        <v>3</v>
      </c>
      <c r="E45" t="s">
        <v>1407</v>
      </c>
      <c r="F45" t="s">
        <v>906</v>
      </c>
      <c r="G45" s="19">
        <v>70.266674954790219</v>
      </c>
      <c r="H45" s="19">
        <v>70.263815112160927</v>
      </c>
      <c r="I45" s="19">
        <v>70.2434802590262</v>
      </c>
      <c r="J45" s="19">
        <v>70.363802399180472</v>
      </c>
      <c r="K45" s="19">
        <v>70.495898080808686</v>
      </c>
      <c r="L45" s="19">
        <v>70.556375033830037</v>
      </c>
      <c r="M45" s="19">
        <v>70.606887771174982</v>
      </c>
      <c r="N45" s="19">
        <v>70.726123139705919</v>
      </c>
      <c r="O45" s="19">
        <v>70.824888735379957</v>
      </c>
      <c r="P45" s="19">
        <v>70.981326237324041</v>
      </c>
      <c r="Q45" s="19">
        <v>71.229167461153338</v>
      </c>
      <c r="R45" s="17">
        <v>70.81761140993747</v>
      </c>
      <c r="S45" s="19">
        <v>71.036864545777391</v>
      </c>
      <c r="T45" s="19">
        <v>71.251031580360205</v>
      </c>
      <c r="U45" s="19">
        <v>71.475383929675132</v>
      </c>
      <c r="V45" s="19">
        <v>71.719038987156011</v>
      </c>
      <c r="W45" s="19">
        <v>71.856824644448409</v>
      </c>
      <c r="X45" s="19">
        <v>71.965187222549503</v>
      </c>
      <c r="Y45" s="19">
        <v>72.059330077481889</v>
      </c>
      <c r="Z45" s="19">
        <v>72.231559157466279</v>
      </c>
      <c r="AA45" s="19"/>
      <c r="AB45" s="19"/>
    </row>
    <row r="46" spans="1:28" s="18" customFormat="1">
      <c r="A46" t="s">
        <v>522</v>
      </c>
      <c r="B46"/>
      <c r="C46"/>
      <c r="D46">
        <v>4</v>
      </c>
      <c r="E46" t="s">
        <v>1407</v>
      </c>
      <c r="F46" t="s">
        <v>906</v>
      </c>
      <c r="G46" s="19">
        <v>70.787870554064199</v>
      </c>
      <c r="H46" s="19">
        <v>70.715969595176347</v>
      </c>
      <c r="I46" s="19">
        <v>70.860354458151804</v>
      </c>
      <c r="J46" s="19">
        <v>71.039042786656722</v>
      </c>
      <c r="K46" s="19">
        <v>71.199175852817248</v>
      </c>
      <c r="L46" s="19">
        <v>71.199583382426965</v>
      </c>
      <c r="M46" s="19">
        <v>71.236917624798565</v>
      </c>
      <c r="N46" s="19">
        <v>71.318234707464768</v>
      </c>
      <c r="O46" s="19">
        <v>71.512913820594264</v>
      </c>
      <c r="P46" s="19">
        <v>71.680137391735187</v>
      </c>
      <c r="Q46" s="19">
        <v>71.882785819337798</v>
      </c>
      <c r="R46" s="17">
        <v>71.400562936698933</v>
      </c>
      <c r="S46" s="19">
        <v>71.595398635093119</v>
      </c>
      <c r="T46" s="19">
        <v>71.832248792975165</v>
      </c>
      <c r="U46" s="19">
        <v>72.061089609345686</v>
      </c>
      <c r="V46" s="19">
        <v>72.357695416596314</v>
      </c>
      <c r="W46" s="19">
        <v>72.509259967772351</v>
      </c>
      <c r="X46" s="19">
        <v>72.622480390328306</v>
      </c>
      <c r="Y46" s="19">
        <v>72.753060265502512</v>
      </c>
      <c r="Z46" s="19">
        <v>72.971771594412829</v>
      </c>
      <c r="AA46" s="19"/>
      <c r="AB46" s="19"/>
    </row>
    <row r="47" spans="1:28" s="18" customFormat="1">
      <c r="A47" t="s">
        <v>853</v>
      </c>
      <c r="B47"/>
      <c r="C47"/>
      <c r="D47">
        <v>5</v>
      </c>
      <c r="E47" t="s">
        <v>1407</v>
      </c>
      <c r="F47" t="s">
        <v>906</v>
      </c>
      <c r="G47" s="19">
        <v>69.800828237169497</v>
      </c>
      <c r="H47" s="19">
        <v>69.859677621238845</v>
      </c>
      <c r="I47" s="19">
        <v>69.692115625004249</v>
      </c>
      <c r="J47" s="19">
        <v>69.760269831850849</v>
      </c>
      <c r="K47" s="19">
        <v>69.867305586700624</v>
      </c>
      <c r="L47" s="19">
        <v>69.981472831360378</v>
      </c>
      <c r="M47" s="19">
        <v>70.04376456038338</v>
      </c>
      <c r="N47" s="19">
        <v>70.196891444944967</v>
      </c>
      <c r="O47" s="19">
        <v>70.209929153920896</v>
      </c>
      <c r="P47" s="19">
        <v>70.356726023944134</v>
      </c>
      <c r="Q47" s="19">
        <v>70.644960750350336</v>
      </c>
      <c r="R47" s="17">
        <v>70.378963329243476</v>
      </c>
      <c r="S47" s="19">
        <v>70.618145045444152</v>
      </c>
      <c r="T47" s="19">
        <v>70.807616761758155</v>
      </c>
      <c r="U47" s="19">
        <v>71.024346738443839</v>
      </c>
      <c r="V47" s="19">
        <v>71.219696798479305</v>
      </c>
      <c r="W47" s="19">
        <v>71.343593205958712</v>
      </c>
      <c r="X47" s="19">
        <v>71.446473444561704</v>
      </c>
      <c r="Y47" s="19">
        <v>71.504400182103453</v>
      </c>
      <c r="Z47" s="19">
        <v>71.628601135111467</v>
      </c>
      <c r="AA47" s="19"/>
      <c r="AB47" s="19"/>
    </row>
    <row r="48" spans="1:28" s="18" customFormat="1">
      <c r="A48" t="s">
        <v>524</v>
      </c>
      <c r="B48" t="s">
        <v>525</v>
      </c>
      <c r="C48"/>
      <c r="D48">
        <v>6</v>
      </c>
      <c r="E48" t="s">
        <v>1407</v>
      </c>
      <c r="F48" t="s">
        <v>906</v>
      </c>
      <c r="G48" s="19">
        <v>54.271172595983465</v>
      </c>
      <c r="H48" s="19">
        <v>54.421357896927105</v>
      </c>
      <c r="I48" s="19">
        <v>54.54652258927478</v>
      </c>
      <c r="J48" s="19">
        <v>54.547433310222893</v>
      </c>
      <c r="K48" s="19">
        <v>54.713639436611793</v>
      </c>
      <c r="L48" s="19">
        <v>54.919546237674901</v>
      </c>
      <c r="M48" s="19">
        <v>54.989635247273391</v>
      </c>
      <c r="N48" s="19">
        <v>55.204743568292017</v>
      </c>
      <c r="O48" s="19">
        <v>55.971766339607832</v>
      </c>
      <c r="P48" s="19">
        <v>56.689917043869642</v>
      </c>
      <c r="Q48" s="19">
        <v>57.327129486883791</v>
      </c>
      <c r="R48" s="17">
        <v>57.194126377297785</v>
      </c>
      <c r="S48" s="19">
        <v>57.762066759750219</v>
      </c>
      <c r="T48" s="19">
        <v>58.344539066547455</v>
      </c>
      <c r="U48" s="19">
        <v>58.876089180789705</v>
      </c>
      <c r="V48" s="19">
        <v>59.295628397697463</v>
      </c>
      <c r="W48" s="19">
        <v>59.292668218593349</v>
      </c>
      <c r="X48" s="19">
        <v>59.501086097498032</v>
      </c>
      <c r="Y48" s="19">
        <v>60.196389899625622</v>
      </c>
      <c r="Z48" s="19">
        <v>61.116553099630821</v>
      </c>
      <c r="AA48" s="19"/>
      <c r="AB48" s="19"/>
    </row>
    <row r="49" spans="1:28" s="18" customFormat="1">
      <c r="A49" t="s">
        <v>524</v>
      </c>
      <c r="B49" t="s">
        <v>525</v>
      </c>
      <c r="C49" t="s">
        <v>526</v>
      </c>
      <c r="D49">
        <v>7</v>
      </c>
      <c r="E49" t="s">
        <v>1407</v>
      </c>
      <c r="F49" t="s">
        <v>906</v>
      </c>
      <c r="G49" s="19">
        <v>57.837704702858616</v>
      </c>
      <c r="H49" s="19">
        <v>57.995062566409231</v>
      </c>
      <c r="I49" s="19">
        <v>58.026756964658986</v>
      </c>
      <c r="J49" s="19">
        <v>58.035682550160871</v>
      </c>
      <c r="K49" s="19">
        <v>58.13413009882251</v>
      </c>
      <c r="L49" s="19">
        <v>58.205825339718473</v>
      </c>
      <c r="M49" s="19">
        <v>58.226444037492598</v>
      </c>
      <c r="N49" s="19">
        <v>58.429872229473276</v>
      </c>
      <c r="O49" s="19">
        <v>58.924229150731897</v>
      </c>
      <c r="P49" s="19">
        <v>59.447673537262233</v>
      </c>
      <c r="Q49" s="19">
        <v>59.924810535954379</v>
      </c>
      <c r="R49" s="17">
        <v>60.129050789104689</v>
      </c>
      <c r="S49" s="19">
        <v>60.571011660329447</v>
      </c>
      <c r="T49" s="19">
        <v>61.193110890426006</v>
      </c>
      <c r="U49" s="19">
        <v>61.850935941476969</v>
      </c>
      <c r="V49" s="19">
        <v>62.349606358100203</v>
      </c>
      <c r="W49" s="19">
        <v>62.520309921675242</v>
      </c>
      <c r="X49" s="19">
        <v>62.679690316848536</v>
      </c>
      <c r="Y49" s="19">
        <v>63.236425632663149</v>
      </c>
      <c r="Z49" s="19">
        <v>64.114743845662929</v>
      </c>
      <c r="AA49" s="19"/>
      <c r="AB49" s="19"/>
    </row>
    <row r="50" spans="1:28" s="18" customFormat="1">
      <c r="A50" t="s">
        <v>524</v>
      </c>
      <c r="B50" t="s">
        <v>525</v>
      </c>
      <c r="C50" t="s">
        <v>527</v>
      </c>
      <c r="D50">
        <v>8</v>
      </c>
      <c r="E50" t="s">
        <v>1407</v>
      </c>
      <c r="F50" t="s">
        <v>906</v>
      </c>
      <c r="G50" s="19">
        <v>50.520822418312591</v>
      </c>
      <c r="H50" s="19">
        <v>50.520822418312591</v>
      </c>
      <c r="I50" s="19">
        <v>50.683302598549197</v>
      </c>
      <c r="J50" s="19">
        <v>50.697435013625302</v>
      </c>
      <c r="K50" s="19">
        <v>50.832587146611409</v>
      </c>
      <c r="L50" s="19">
        <v>50.880121564666936</v>
      </c>
      <c r="M50" s="19">
        <v>51.02002229445641</v>
      </c>
      <c r="N50" s="19">
        <v>51.411570353111657</v>
      </c>
      <c r="O50" s="19">
        <v>51.518407509138541</v>
      </c>
      <c r="P50" s="19">
        <v>51.695182135744901</v>
      </c>
      <c r="Q50" s="19">
        <v>52.524702691599622</v>
      </c>
      <c r="R50" s="17">
        <v>52.254696091784972</v>
      </c>
      <c r="S50" s="19">
        <v>52.576344345250739</v>
      </c>
      <c r="T50" s="19">
        <v>52.867890667947762</v>
      </c>
      <c r="U50" s="19">
        <v>53.528830544992864</v>
      </c>
      <c r="V50" s="19">
        <v>54.376375186778105</v>
      </c>
      <c r="W50" s="19">
        <v>54.659475433973505</v>
      </c>
      <c r="X50" s="19">
        <v>54.910887367409757</v>
      </c>
      <c r="Y50" s="19">
        <v>55.471836953978162</v>
      </c>
      <c r="Z50" s="19">
        <v>56.374798461381715</v>
      </c>
      <c r="AA50" s="19"/>
      <c r="AB50" s="19"/>
    </row>
    <row r="51" spans="1:28" s="18" customFormat="1">
      <c r="A51" t="s">
        <v>524</v>
      </c>
      <c r="B51" t="s">
        <v>525</v>
      </c>
      <c r="C51" t="s">
        <v>528</v>
      </c>
      <c r="D51">
        <v>9</v>
      </c>
      <c r="E51" t="s">
        <v>1407</v>
      </c>
      <c r="F51" t="s">
        <v>906</v>
      </c>
      <c r="G51" s="19">
        <v>58.434906391619393</v>
      </c>
      <c r="H51" s="19">
        <v>58.558339722076234</v>
      </c>
      <c r="I51" s="19">
        <v>58.540525769151927</v>
      </c>
      <c r="J51" s="19">
        <v>58.534771149137711</v>
      </c>
      <c r="K51" s="19">
        <v>58.584109326264546</v>
      </c>
      <c r="L51" s="19">
        <v>58.701183816459235</v>
      </c>
      <c r="M51" s="19">
        <v>58.776397884466569</v>
      </c>
      <c r="N51" s="19">
        <v>58.866942924439833</v>
      </c>
      <c r="O51" s="19">
        <v>59.406408327796775</v>
      </c>
      <c r="P51" s="19">
        <v>59.982704909269557</v>
      </c>
      <c r="Q51" s="19">
        <v>60.530385385404486</v>
      </c>
      <c r="R51" s="17">
        <v>60.862331735653463</v>
      </c>
      <c r="S51" s="19">
        <v>61.383019594532229</v>
      </c>
      <c r="T51" s="19">
        <v>62.133852577393526</v>
      </c>
      <c r="U51" s="19">
        <v>62.814450014007491</v>
      </c>
      <c r="V51" s="19">
        <v>63.248885645981368</v>
      </c>
      <c r="W51" s="19">
        <v>63.419542246428776</v>
      </c>
      <c r="X51" s="19">
        <v>63.551904868907428</v>
      </c>
      <c r="Y51" s="19">
        <v>64.19564650857744</v>
      </c>
      <c r="Z51" s="19">
        <v>65.076791793330912</v>
      </c>
      <c r="AA51" s="19"/>
      <c r="AB51" s="19"/>
    </row>
    <row r="52" spans="1:28" s="18" customFormat="1">
      <c r="A52" t="s">
        <v>524</v>
      </c>
      <c r="B52" t="s">
        <v>525</v>
      </c>
      <c r="C52" t="s">
        <v>529</v>
      </c>
      <c r="D52">
        <v>10</v>
      </c>
      <c r="E52" t="s">
        <v>1407</v>
      </c>
      <c r="F52" t="s">
        <v>906</v>
      </c>
      <c r="G52" s="19">
        <v>59.106513243195693</v>
      </c>
      <c r="H52" s="19">
        <v>59.474412744062057</v>
      </c>
      <c r="I52" s="19">
        <v>59.635592433397925</v>
      </c>
      <c r="J52" s="19">
        <v>59.699472362392456</v>
      </c>
      <c r="K52" s="19">
        <v>59.972245006776113</v>
      </c>
      <c r="L52" s="19">
        <v>59.878044260826201</v>
      </c>
      <c r="M52" s="19">
        <v>59.625905263529788</v>
      </c>
      <c r="N52" s="19">
        <v>60.178866099487081</v>
      </c>
      <c r="O52" s="19">
        <v>60.68760554383411</v>
      </c>
      <c r="P52" s="19">
        <v>61.174941495249676</v>
      </c>
      <c r="Q52" s="19">
        <v>61.201858820786882</v>
      </c>
      <c r="R52" s="17">
        <v>61.190537507671785</v>
      </c>
      <c r="S52" s="19">
        <v>61.396507147758328</v>
      </c>
      <c r="T52" s="19">
        <v>61.697300402297117</v>
      </c>
      <c r="U52" s="19">
        <v>62.268563656407729</v>
      </c>
      <c r="V52" s="19">
        <v>62.838783698643617</v>
      </c>
      <c r="W52" s="19">
        <v>62.955416551648128</v>
      </c>
      <c r="X52" s="19">
        <v>63.171295354328969</v>
      </c>
      <c r="Y52" s="19">
        <v>63.401014261859686</v>
      </c>
      <c r="Z52" s="19">
        <v>64.256879293651792</v>
      </c>
      <c r="AA52" s="19"/>
      <c r="AB52" s="19"/>
    </row>
    <row r="53" spans="1:28" s="18" customFormat="1">
      <c r="A53" t="s">
        <v>524</v>
      </c>
      <c r="B53" t="s">
        <v>525</v>
      </c>
      <c r="C53" t="s">
        <v>530</v>
      </c>
      <c r="D53">
        <v>11</v>
      </c>
      <c r="E53" t="s">
        <v>1407</v>
      </c>
      <c r="F53" t="s">
        <v>906</v>
      </c>
      <c r="G53" s="19">
        <v>51.393811138537934</v>
      </c>
      <c r="H53" s="19">
        <v>51.538209850554864</v>
      </c>
      <c r="I53" s="19">
        <v>51.738783319157491</v>
      </c>
      <c r="J53" s="19">
        <v>51.733227909516387</v>
      </c>
      <c r="K53" s="19">
        <v>51.954099440315339</v>
      </c>
      <c r="L53" s="19">
        <v>52.26828373862125</v>
      </c>
      <c r="M53" s="19">
        <v>52.378283777832181</v>
      </c>
      <c r="N53" s="19">
        <v>52.602815244950342</v>
      </c>
      <c r="O53" s="19">
        <v>53.589815906330251</v>
      </c>
      <c r="P53" s="19">
        <v>54.465049299706706</v>
      </c>
      <c r="Q53" s="19">
        <v>55.231405375800101</v>
      </c>
      <c r="R53" s="17">
        <v>54.739191127603185</v>
      </c>
      <c r="S53" s="19">
        <v>55.412507833073697</v>
      </c>
      <c r="T53" s="19">
        <v>55.961833960550877</v>
      </c>
      <c r="U53" s="19">
        <v>56.387760641263597</v>
      </c>
      <c r="V53" s="19">
        <v>56.715594599760621</v>
      </c>
      <c r="W53" s="19">
        <v>56.56592140196485</v>
      </c>
      <c r="X53" s="19">
        <v>56.815766680488402</v>
      </c>
      <c r="Y53" s="19">
        <v>57.628134647011379</v>
      </c>
      <c r="Z53" s="19">
        <v>58.583648947171177</v>
      </c>
      <c r="AA53" s="19"/>
      <c r="AB53" s="19"/>
    </row>
    <row r="54" spans="1:28" s="18" customFormat="1">
      <c r="A54" t="s">
        <v>524</v>
      </c>
      <c r="B54" t="s">
        <v>525</v>
      </c>
      <c r="C54" t="s">
        <v>531</v>
      </c>
      <c r="D54">
        <v>12</v>
      </c>
      <c r="E54" t="s">
        <v>1407</v>
      </c>
      <c r="F54" t="s">
        <v>906</v>
      </c>
      <c r="G54" s="19">
        <v>55.885053582389979</v>
      </c>
      <c r="H54" s="19">
        <v>56.010929173660031</v>
      </c>
      <c r="I54" s="19">
        <v>56.109513188642048</v>
      </c>
      <c r="J54" s="19">
        <v>56.068342586362895</v>
      </c>
      <c r="K54" s="19">
        <v>56.516511316947124</v>
      </c>
      <c r="L54" s="19">
        <v>56.600450990039455</v>
      </c>
      <c r="M54" s="19">
        <v>56.599971994025566</v>
      </c>
      <c r="N54" s="19">
        <v>56.978811021515952</v>
      </c>
      <c r="O54" s="19">
        <v>57.654740685846541</v>
      </c>
      <c r="P54" s="19">
        <v>58.326503416032949</v>
      </c>
      <c r="Q54" s="19">
        <v>59.258287678116815</v>
      </c>
      <c r="R54" s="17">
        <v>59.902247181604992</v>
      </c>
      <c r="S54" s="19">
        <v>60.619782212856123</v>
      </c>
      <c r="T54" s="19">
        <v>61.239314815094822</v>
      </c>
      <c r="U54" s="19">
        <v>61.828422470985934</v>
      </c>
      <c r="V54" s="19">
        <v>61.887840483196264</v>
      </c>
      <c r="W54" s="19">
        <v>62.041725100372091</v>
      </c>
      <c r="X54" s="19">
        <v>62.424359760611516</v>
      </c>
      <c r="Y54" s="19">
        <v>63.218840629457752</v>
      </c>
      <c r="Z54" s="19">
        <v>64.111351566454218</v>
      </c>
      <c r="AA54" s="19"/>
      <c r="AB54" s="19"/>
    </row>
    <row r="55" spans="1:28" s="18" customFormat="1">
      <c r="A55" t="s">
        <v>524</v>
      </c>
      <c r="B55" t="s">
        <v>525</v>
      </c>
      <c r="C55" t="s">
        <v>532</v>
      </c>
      <c r="D55">
        <v>13</v>
      </c>
      <c r="E55" t="s">
        <v>1407</v>
      </c>
      <c r="F55" t="s">
        <v>906</v>
      </c>
      <c r="G55" s="19">
        <v>46.83849731679112</v>
      </c>
      <c r="H55" s="19">
        <v>47.001683397562893</v>
      </c>
      <c r="I55" s="19">
        <v>47.305701285735054</v>
      </c>
      <c r="J55" s="19">
        <v>47.336269149623831</v>
      </c>
      <c r="K55" s="19">
        <v>47.326600893544089</v>
      </c>
      <c r="L55" s="19">
        <v>47.874314451677407</v>
      </c>
      <c r="M55" s="19">
        <v>48.096369603135045</v>
      </c>
      <c r="N55" s="19">
        <v>48.164392181821697</v>
      </c>
      <c r="O55" s="19">
        <v>49.466901531525309</v>
      </c>
      <c r="P55" s="19">
        <v>50.548508269457734</v>
      </c>
      <c r="Q55" s="19">
        <v>51.147076186356912</v>
      </c>
      <c r="R55" s="17">
        <v>49.536646504267274</v>
      </c>
      <c r="S55" s="19">
        <v>50.165406689212602</v>
      </c>
      <c r="T55" s="19">
        <v>50.643989382186319</v>
      </c>
      <c r="U55" s="19">
        <v>50.905487031688537</v>
      </c>
      <c r="V55" s="19">
        <v>51.398214187699722</v>
      </c>
      <c r="W55" s="19">
        <v>50.936465265811407</v>
      </c>
      <c r="X55" s="19">
        <v>51.049795058958111</v>
      </c>
      <c r="Y55" s="19">
        <v>51.880552039645977</v>
      </c>
      <c r="Z55" s="19">
        <v>52.900837593286141</v>
      </c>
      <c r="AA55" s="19"/>
      <c r="AB55" s="19"/>
    </row>
    <row r="56" spans="1:28" s="18" customFormat="1">
      <c r="A56" t="s">
        <v>524</v>
      </c>
      <c r="B56" t="s">
        <v>533</v>
      </c>
      <c r="C56"/>
      <c r="D56">
        <v>14</v>
      </c>
      <c r="E56" t="s">
        <v>1407</v>
      </c>
      <c r="F56" t="s">
        <v>906</v>
      </c>
      <c r="G56" s="19">
        <v>58.267601126457869</v>
      </c>
      <c r="H56" s="19">
        <v>58.354213096352645</v>
      </c>
      <c r="I56" s="19">
        <v>58.474464642204573</v>
      </c>
      <c r="J56" s="19">
        <v>58.65982581584754</v>
      </c>
      <c r="K56" s="19">
        <v>58.7685796743719</v>
      </c>
      <c r="L56" s="19">
        <v>58.991442004729578</v>
      </c>
      <c r="M56" s="19">
        <v>59.131232592178151</v>
      </c>
      <c r="N56" s="19">
        <v>59.412621173752576</v>
      </c>
      <c r="O56" s="19">
        <v>59.987991758028045</v>
      </c>
      <c r="P56" s="19">
        <v>60.727532950440889</v>
      </c>
      <c r="Q56" s="19">
        <v>61.091500284939826</v>
      </c>
      <c r="R56" s="17">
        <v>60.67194884789108</v>
      </c>
      <c r="S56" s="19">
        <v>61.16050418372857</v>
      </c>
      <c r="T56" s="19">
        <v>61.499055651233171</v>
      </c>
      <c r="U56" s="19">
        <v>61.955669952299417</v>
      </c>
      <c r="V56" s="19">
        <v>62.474966758476683</v>
      </c>
      <c r="W56" s="19">
        <v>62.604347308800143</v>
      </c>
      <c r="X56" s="19">
        <v>62.76452633400158</v>
      </c>
      <c r="Y56" s="19">
        <v>63.132689688848266</v>
      </c>
      <c r="Z56" s="19">
        <v>63.775684089691509</v>
      </c>
      <c r="AA56" s="19"/>
      <c r="AB56" s="19"/>
    </row>
    <row r="57" spans="1:28" s="18" customFormat="1">
      <c r="A57" t="s">
        <v>524</v>
      </c>
      <c r="B57" t="s">
        <v>533</v>
      </c>
      <c r="C57" t="s">
        <v>534</v>
      </c>
      <c r="D57">
        <v>15</v>
      </c>
      <c r="E57" t="s">
        <v>1407</v>
      </c>
      <c r="F57" t="s">
        <v>906</v>
      </c>
      <c r="G57" s="19">
        <v>58.601969999767768</v>
      </c>
      <c r="H57" s="19">
        <v>58.895408221568069</v>
      </c>
      <c r="I57" s="19">
        <v>58.965567958089018</v>
      </c>
      <c r="J57" s="19">
        <v>58.917851733675519</v>
      </c>
      <c r="K57" s="19">
        <v>59.160501962362297</v>
      </c>
      <c r="L57" s="19">
        <v>59.286228485207701</v>
      </c>
      <c r="M57" s="19">
        <v>59.261794400555878</v>
      </c>
      <c r="N57" s="19">
        <v>59.651700461182088</v>
      </c>
      <c r="O57" s="19">
        <v>60.35455744132382</v>
      </c>
      <c r="P57" s="19">
        <v>61.135022935790104</v>
      </c>
      <c r="Q57" s="19">
        <v>61.526728507296561</v>
      </c>
      <c r="R57" s="17">
        <v>61.148417217828708</v>
      </c>
      <c r="S57" s="19">
        <v>61.57898863180948</v>
      </c>
      <c r="T57" s="19">
        <v>61.873461777130764</v>
      </c>
      <c r="U57" s="19">
        <v>62.388523645722337</v>
      </c>
      <c r="V57" s="19">
        <v>62.922979375823083</v>
      </c>
      <c r="W57" s="19">
        <v>63.038185682331672</v>
      </c>
      <c r="X57" s="19">
        <v>63.233937463801503</v>
      </c>
      <c r="Y57" s="19">
        <v>63.876029122745926</v>
      </c>
      <c r="Z57" s="19">
        <v>64.631798976646579</v>
      </c>
      <c r="AA57" s="19"/>
      <c r="AB57" s="19"/>
    </row>
    <row r="58" spans="1:28" s="18" customFormat="1">
      <c r="A58" t="s">
        <v>524</v>
      </c>
      <c r="B58" t="s">
        <v>533</v>
      </c>
      <c r="C58" t="s">
        <v>535</v>
      </c>
      <c r="D58">
        <v>16</v>
      </c>
      <c r="E58" t="s">
        <v>1407</v>
      </c>
      <c r="F58" t="s">
        <v>906</v>
      </c>
      <c r="G58" s="19">
        <v>59.108371342139698</v>
      </c>
      <c r="H58" s="19">
        <v>59.024768965448779</v>
      </c>
      <c r="I58" s="19">
        <v>58.99060106977867</v>
      </c>
      <c r="J58" s="19">
        <v>59.094873643972576</v>
      </c>
      <c r="K58" s="19">
        <v>59.016899983312868</v>
      </c>
      <c r="L58" s="19">
        <v>59.481250081430204</v>
      </c>
      <c r="M58" s="19">
        <v>59.588614036861372</v>
      </c>
      <c r="N58" s="19">
        <v>59.693556667642831</v>
      </c>
      <c r="O58" s="19">
        <v>60.324588896560016</v>
      </c>
      <c r="P58" s="19">
        <v>61.20448313373852</v>
      </c>
      <c r="Q58" s="19">
        <v>61.82484265442686</v>
      </c>
      <c r="R58" s="17">
        <v>61.424408007545331</v>
      </c>
      <c r="S58" s="19">
        <v>61.901486863604184</v>
      </c>
      <c r="T58" s="19">
        <v>62.206770386721686</v>
      </c>
      <c r="U58" s="19">
        <v>62.590808831884338</v>
      </c>
      <c r="V58" s="19">
        <v>63.020726816573728</v>
      </c>
      <c r="W58" s="19">
        <v>63.139363940442713</v>
      </c>
      <c r="X58" s="19">
        <v>63.320623428962577</v>
      </c>
      <c r="Y58" s="19">
        <v>63.540653231815327</v>
      </c>
      <c r="Z58" s="19">
        <v>64.093958274477586</v>
      </c>
      <c r="AA58" s="19"/>
      <c r="AB58" s="19"/>
    </row>
    <row r="59" spans="1:28" s="18" customFormat="1">
      <c r="A59" t="s">
        <v>524</v>
      </c>
      <c r="B59" t="s">
        <v>533</v>
      </c>
      <c r="C59" t="s">
        <v>536</v>
      </c>
      <c r="D59">
        <v>17</v>
      </c>
      <c r="E59" t="s">
        <v>1407</v>
      </c>
      <c r="F59" t="s">
        <v>906</v>
      </c>
      <c r="G59" s="19">
        <v>60.5618423759853</v>
      </c>
      <c r="H59" s="19">
        <v>60.775720678524024</v>
      </c>
      <c r="I59" s="19">
        <v>60.737579878199277</v>
      </c>
      <c r="J59" s="19">
        <v>60.993236803099535</v>
      </c>
      <c r="K59" s="19">
        <v>61.366774564047077</v>
      </c>
      <c r="L59" s="19">
        <v>61.331257692672956</v>
      </c>
      <c r="M59" s="19">
        <v>61.477768489706861</v>
      </c>
      <c r="N59" s="19">
        <v>61.758788609668926</v>
      </c>
      <c r="O59" s="19">
        <v>62.376904375023756</v>
      </c>
      <c r="P59" s="19">
        <v>63.171332072411971</v>
      </c>
      <c r="Q59" s="19">
        <v>63.335976338233344</v>
      </c>
      <c r="R59" s="17">
        <v>62.645041267025277</v>
      </c>
      <c r="S59" s="19">
        <v>63.217499601165095</v>
      </c>
      <c r="T59" s="19">
        <v>63.5531349710336</v>
      </c>
      <c r="U59" s="19">
        <v>64.076908724315871</v>
      </c>
      <c r="V59" s="19">
        <v>64.390200054630867</v>
      </c>
      <c r="W59" s="19">
        <v>64.442000833519273</v>
      </c>
      <c r="X59" s="19">
        <v>64.509724223524998</v>
      </c>
      <c r="Y59" s="19">
        <v>64.796058678828743</v>
      </c>
      <c r="Z59" s="19">
        <v>65.501445644017039</v>
      </c>
      <c r="AA59" s="19"/>
      <c r="AB59" s="19"/>
    </row>
    <row r="60" spans="1:28" s="18" customFormat="1">
      <c r="A60" t="s">
        <v>524</v>
      </c>
      <c r="B60" t="s">
        <v>533</v>
      </c>
      <c r="C60" t="s">
        <v>537</v>
      </c>
      <c r="D60">
        <v>18</v>
      </c>
      <c r="E60" t="s">
        <v>1407</v>
      </c>
      <c r="F60" t="s">
        <v>906</v>
      </c>
      <c r="G60" s="19">
        <v>56.067094400467113</v>
      </c>
      <c r="H60" s="19">
        <v>56.099180149739105</v>
      </c>
      <c r="I60" s="19">
        <v>56.44028493068177</v>
      </c>
      <c r="J60" s="19">
        <v>57.171838483234502</v>
      </c>
      <c r="K60" s="19">
        <v>56.523045662191471</v>
      </c>
      <c r="L60" s="19">
        <v>56.76065141987754</v>
      </c>
      <c r="M60" s="19">
        <v>56.548071539419112</v>
      </c>
      <c r="N60" s="19">
        <v>56.709419096780614</v>
      </c>
      <c r="O60" s="19">
        <v>57.21450431967726</v>
      </c>
      <c r="P60" s="19">
        <v>58.051526248319739</v>
      </c>
      <c r="Q60" s="19">
        <v>58.111780604180154</v>
      </c>
      <c r="R60" s="17">
        <v>58.083008211736697</v>
      </c>
      <c r="S60" s="19">
        <v>58.702794282523527</v>
      </c>
      <c r="T60" s="19">
        <v>59.21859438526684</v>
      </c>
      <c r="U60" s="19">
        <v>59.729087085976964</v>
      </c>
      <c r="V60" s="19">
        <v>59.924402897771735</v>
      </c>
      <c r="W60" s="19">
        <v>59.977891569534293</v>
      </c>
      <c r="X60" s="19">
        <v>60.02925718030977</v>
      </c>
      <c r="Y60" s="19">
        <v>60.490695069890918</v>
      </c>
      <c r="Z60" s="19">
        <v>61.061296755796079</v>
      </c>
      <c r="AA60" s="19"/>
      <c r="AB60" s="19"/>
    </row>
    <row r="61" spans="1:28" s="18" customFormat="1">
      <c r="A61" t="s">
        <v>524</v>
      </c>
      <c r="B61" t="s">
        <v>533</v>
      </c>
      <c r="C61" t="s">
        <v>538</v>
      </c>
      <c r="D61">
        <v>19</v>
      </c>
      <c r="E61" t="s">
        <v>1407</v>
      </c>
      <c r="F61" t="s">
        <v>906</v>
      </c>
      <c r="G61" s="19">
        <v>59.952997525373689</v>
      </c>
      <c r="H61" s="19">
        <v>59.788483332710342</v>
      </c>
      <c r="I61" s="19">
        <v>59.552376786498428</v>
      </c>
      <c r="J61" s="19">
        <v>59.778137939032405</v>
      </c>
      <c r="K61" s="19">
        <v>60.260114606475192</v>
      </c>
      <c r="L61" s="19">
        <v>60.462626279956545</v>
      </c>
      <c r="M61" s="19">
        <v>60.236110724428769</v>
      </c>
      <c r="N61" s="19">
        <v>60.05019461340828</v>
      </c>
      <c r="O61" s="19">
        <v>60.438907988339643</v>
      </c>
      <c r="P61" s="19">
        <v>60.438907988339643</v>
      </c>
      <c r="Q61" s="19">
        <v>61.004333992668791</v>
      </c>
      <c r="R61" s="17">
        <v>60.884679938344178</v>
      </c>
      <c r="S61" s="19">
        <v>60.811817468635162</v>
      </c>
      <c r="T61" s="19">
        <v>60.910111016979698</v>
      </c>
      <c r="U61" s="19">
        <v>60.884239382530872</v>
      </c>
      <c r="V61" s="19">
        <v>61.284068492818768</v>
      </c>
      <c r="W61" s="19">
        <v>61.474344770771481</v>
      </c>
      <c r="X61" s="19">
        <v>61.570085943801104</v>
      </c>
      <c r="Y61" s="19">
        <v>61.813775759530664</v>
      </c>
      <c r="Z61" s="19">
        <v>62.01650084432093</v>
      </c>
      <c r="AA61" s="19"/>
      <c r="AB61" s="19"/>
    </row>
    <row r="62" spans="1:28" s="18" customFormat="1">
      <c r="A62" t="s">
        <v>524</v>
      </c>
      <c r="B62" t="s">
        <v>533</v>
      </c>
      <c r="C62" t="s">
        <v>539</v>
      </c>
      <c r="D62">
        <v>20</v>
      </c>
      <c r="E62" t="s">
        <v>1407</v>
      </c>
      <c r="F62" t="s">
        <v>906</v>
      </c>
      <c r="G62" s="19">
        <v>55.484690632998159</v>
      </c>
      <c r="H62" s="19">
        <v>55.395879666837921</v>
      </c>
      <c r="I62" s="19">
        <v>55.970932625727343</v>
      </c>
      <c r="J62" s="19">
        <v>56.083721821441301</v>
      </c>
      <c r="K62" s="19">
        <v>56.319758355474292</v>
      </c>
      <c r="L62" s="19">
        <v>56.88796147905034</v>
      </c>
      <c r="M62" s="19">
        <v>57.44162146532237</v>
      </c>
      <c r="N62" s="19">
        <v>57.963819741922407</v>
      </c>
      <c r="O62" s="19">
        <v>58.354723944747654</v>
      </c>
      <c r="P62" s="19">
        <v>58.936078016183437</v>
      </c>
      <c r="Q62" s="19">
        <v>59.371161624810775</v>
      </c>
      <c r="R62" s="17">
        <v>58.828762523934742</v>
      </c>
      <c r="S62" s="19">
        <v>59.126173278273754</v>
      </c>
      <c r="T62" s="19">
        <v>59.428265859670816</v>
      </c>
      <c r="U62" s="19">
        <v>59.810713382596937</v>
      </c>
      <c r="V62" s="19">
        <v>61.095169349646113</v>
      </c>
      <c r="W62" s="19">
        <v>61.376210345179004</v>
      </c>
      <c r="X62" s="19">
        <v>61.722492702571721</v>
      </c>
      <c r="Y62" s="19">
        <v>61.987922773569558</v>
      </c>
      <c r="Z62" s="19">
        <v>62.552375480240329</v>
      </c>
      <c r="AA62" s="19"/>
      <c r="AB62" s="19"/>
    </row>
    <row r="63" spans="1:28" s="18" customFormat="1">
      <c r="A63" t="s">
        <v>524</v>
      </c>
      <c r="B63" t="s">
        <v>533</v>
      </c>
      <c r="C63" t="s">
        <v>540</v>
      </c>
      <c r="D63">
        <v>21</v>
      </c>
      <c r="E63" t="s">
        <v>1407</v>
      </c>
      <c r="F63" t="s">
        <v>906</v>
      </c>
      <c r="G63" s="19">
        <v>55.054430195019435</v>
      </c>
      <c r="H63" s="19">
        <v>55.15953735524446</v>
      </c>
      <c r="I63" s="19">
        <v>55.27034623221607</v>
      </c>
      <c r="J63" s="19">
        <v>55.363995960060031</v>
      </c>
      <c r="K63" s="19">
        <v>55.406828644041681</v>
      </c>
      <c r="L63" s="19">
        <v>55.406828644041681</v>
      </c>
      <c r="M63" s="19">
        <v>55.755044995426942</v>
      </c>
      <c r="N63" s="19">
        <v>56.074265096393084</v>
      </c>
      <c r="O63" s="19">
        <v>56.556248469382318</v>
      </c>
      <c r="P63" s="19">
        <v>56.99195375393262</v>
      </c>
      <c r="Q63" s="19">
        <v>57.51873656040388</v>
      </c>
      <c r="R63" s="17">
        <v>57.600210011787411</v>
      </c>
      <c r="S63" s="19">
        <v>58.344452649226412</v>
      </c>
      <c r="T63" s="19">
        <v>58.796434722918974</v>
      </c>
      <c r="U63" s="19">
        <v>59.298378824095636</v>
      </c>
      <c r="V63" s="19">
        <v>59.660991969328904</v>
      </c>
      <c r="W63" s="19">
        <v>59.907361361845687</v>
      </c>
      <c r="X63" s="19">
        <v>60.037451838363431</v>
      </c>
      <c r="Y63" s="19">
        <v>60.587580493446694</v>
      </c>
      <c r="Z63" s="19">
        <v>61.384643552271491</v>
      </c>
      <c r="AA63" s="19"/>
      <c r="AB63" s="19"/>
    </row>
    <row r="64" spans="1:28" s="18" customFormat="1">
      <c r="A64" t="s">
        <v>524</v>
      </c>
      <c r="B64" t="s">
        <v>541</v>
      </c>
      <c r="C64"/>
      <c r="D64">
        <v>22</v>
      </c>
      <c r="E64" t="s">
        <v>1407</v>
      </c>
      <c r="F64" t="s">
        <v>906</v>
      </c>
      <c r="G64" s="19">
        <v>56.055145310343335</v>
      </c>
      <c r="H64" s="19">
        <v>56.342131106956415</v>
      </c>
      <c r="I64" s="19">
        <v>56.4198132335084</v>
      </c>
      <c r="J64" s="19">
        <v>56.502646514571317</v>
      </c>
      <c r="K64" s="19">
        <v>56.814604264690452</v>
      </c>
      <c r="L64" s="19">
        <v>57.120409879702528</v>
      </c>
      <c r="M64" s="19">
        <v>57.300942300967094</v>
      </c>
      <c r="N64" s="19">
        <v>57.728127216227229</v>
      </c>
      <c r="O64" s="19">
        <v>58.145867744088278</v>
      </c>
      <c r="P64" s="19">
        <v>58.617981231376483</v>
      </c>
      <c r="Q64" s="19">
        <v>59.480722091378688</v>
      </c>
      <c r="R64" s="17">
        <v>58.802932306748311</v>
      </c>
      <c r="S64" s="19">
        <v>59.294284205729419</v>
      </c>
      <c r="T64" s="19">
        <v>59.757526996987743</v>
      </c>
      <c r="U64" s="19">
        <v>60.374426499582533</v>
      </c>
      <c r="V64" s="19">
        <v>60.623606380339702</v>
      </c>
      <c r="W64" s="19">
        <v>60.801097869955015</v>
      </c>
      <c r="X64" s="19">
        <v>61.053188170048365</v>
      </c>
      <c r="Y64" s="19">
        <v>61.394325650347191</v>
      </c>
      <c r="Z64" s="19">
        <v>62.02892952528736</v>
      </c>
      <c r="AA64" s="19"/>
      <c r="AB64" s="19"/>
    </row>
    <row r="65" spans="1:28" s="18" customFormat="1">
      <c r="A65" t="s">
        <v>524</v>
      </c>
      <c r="B65" t="s">
        <v>542</v>
      </c>
      <c r="C65"/>
      <c r="D65">
        <v>23</v>
      </c>
      <c r="E65" t="s">
        <v>1407</v>
      </c>
      <c r="F65" t="s">
        <v>906</v>
      </c>
      <c r="G65" s="19">
        <v>68.560220282734889</v>
      </c>
      <c r="H65" s="19">
        <v>68.552614630430469</v>
      </c>
      <c r="I65" s="19">
        <v>68.751652980409688</v>
      </c>
      <c r="J65" s="19">
        <v>69.139073012127</v>
      </c>
      <c r="K65" s="19">
        <v>69.339845645310746</v>
      </c>
      <c r="L65" s="19">
        <v>69.495323901283186</v>
      </c>
      <c r="M65" s="19">
        <v>69.681252729948071</v>
      </c>
      <c r="N65" s="19">
        <v>69.791497842627919</v>
      </c>
      <c r="O65" s="19">
        <v>70.0175510449005</v>
      </c>
      <c r="P65" s="19">
        <v>70.164238485128323</v>
      </c>
      <c r="Q65" s="19">
        <v>70.285028719964487</v>
      </c>
      <c r="R65" s="17">
        <v>70.129803347636937</v>
      </c>
      <c r="S65" s="19">
        <v>70.366012483327182</v>
      </c>
      <c r="T65" s="19">
        <v>70.682083939584984</v>
      </c>
      <c r="U65" s="19">
        <v>70.935742354329761</v>
      </c>
      <c r="V65" s="19">
        <v>71.075583039567306</v>
      </c>
      <c r="W65" s="19">
        <v>71.061795412907941</v>
      </c>
      <c r="X65" s="19">
        <v>71.120909937328079</v>
      </c>
      <c r="Y65" s="19">
        <v>71.198423176746417</v>
      </c>
      <c r="Z65" s="19">
        <v>71.340428730477996</v>
      </c>
      <c r="AA65" s="19"/>
      <c r="AB65" s="19"/>
    </row>
    <row r="66" spans="1:28" s="18" customFormat="1">
      <c r="A66" t="s">
        <v>524</v>
      </c>
      <c r="B66" t="s">
        <v>542</v>
      </c>
      <c r="C66" t="s">
        <v>543</v>
      </c>
      <c r="D66">
        <v>24</v>
      </c>
      <c r="E66" t="s">
        <v>1407</v>
      </c>
      <c r="F66" t="s">
        <v>906</v>
      </c>
      <c r="G66" s="19">
        <v>68.953978724772028</v>
      </c>
      <c r="H66" s="19">
        <v>69.01885812771809</v>
      </c>
      <c r="I66" s="19">
        <v>69.219037104391106</v>
      </c>
      <c r="J66" s="19">
        <v>69.505126394732599</v>
      </c>
      <c r="K66" s="19">
        <v>69.653808231196592</v>
      </c>
      <c r="L66" s="19">
        <v>69.738261987314914</v>
      </c>
      <c r="M66" s="19">
        <v>69.83679716363136</v>
      </c>
      <c r="N66" s="19">
        <v>69.816540473420787</v>
      </c>
      <c r="O66" s="19">
        <v>70.174231665026426</v>
      </c>
      <c r="P66" s="19">
        <v>70.347690991012072</v>
      </c>
      <c r="Q66" s="19">
        <v>70.474217478417117</v>
      </c>
      <c r="R66" s="17">
        <v>69.891646392256661</v>
      </c>
      <c r="S66" s="19">
        <v>70.072796951119585</v>
      </c>
      <c r="T66" s="19">
        <v>70.219316730647407</v>
      </c>
      <c r="U66" s="19">
        <v>70.406884525376555</v>
      </c>
      <c r="V66" s="19">
        <v>70.543377832247998</v>
      </c>
      <c r="W66" s="19">
        <v>70.560397601277742</v>
      </c>
      <c r="X66" s="19">
        <v>70.594778045306455</v>
      </c>
      <c r="Y66" s="19">
        <v>70.651933045935948</v>
      </c>
      <c r="Z66" s="19">
        <v>70.701032916957345</v>
      </c>
      <c r="AA66" s="19"/>
      <c r="AB66" s="19"/>
    </row>
    <row r="67" spans="1:28" s="18" customFormat="1">
      <c r="A67" t="s">
        <v>524</v>
      </c>
      <c r="B67" t="s">
        <v>542</v>
      </c>
      <c r="C67" t="s">
        <v>544</v>
      </c>
      <c r="D67">
        <v>25</v>
      </c>
      <c r="E67" t="s">
        <v>1407</v>
      </c>
      <c r="F67" t="s">
        <v>906</v>
      </c>
      <c r="G67" s="19">
        <v>66.996419208669536</v>
      </c>
      <c r="H67" s="19">
        <v>66.929612171890369</v>
      </c>
      <c r="I67" s="19">
        <v>66.785766010220499</v>
      </c>
      <c r="J67" s="19">
        <v>67.206246698875262</v>
      </c>
      <c r="K67" s="19">
        <v>67.487010010293631</v>
      </c>
      <c r="L67" s="19">
        <v>67.70537263915692</v>
      </c>
      <c r="M67" s="19">
        <v>67.992981684639659</v>
      </c>
      <c r="N67" s="19">
        <v>68.391375696807827</v>
      </c>
      <c r="O67" s="19">
        <v>68.352274613623536</v>
      </c>
      <c r="P67" s="19">
        <v>68.364062579375428</v>
      </c>
      <c r="Q67" s="19">
        <v>68.432486851457568</v>
      </c>
      <c r="R67" s="17">
        <v>68.694650603536701</v>
      </c>
      <c r="S67" s="19">
        <v>69.01743408889655</v>
      </c>
      <c r="T67" s="19">
        <v>69.325129207935433</v>
      </c>
      <c r="U67" s="19">
        <v>69.559115620135714</v>
      </c>
      <c r="V67" s="19">
        <v>69.619124681630822</v>
      </c>
      <c r="W67" s="19">
        <v>69.558334393591764</v>
      </c>
      <c r="X67" s="19">
        <v>69.617378318953826</v>
      </c>
      <c r="Y67" s="19">
        <v>69.717120590969131</v>
      </c>
      <c r="Z67" s="19">
        <v>69.832439231759054</v>
      </c>
      <c r="AA67" s="19"/>
      <c r="AB67" s="19"/>
    </row>
    <row r="68" spans="1:28" s="18" customFormat="1">
      <c r="A68" t="s">
        <v>524</v>
      </c>
      <c r="B68" t="s">
        <v>542</v>
      </c>
      <c r="C68" t="s">
        <v>545</v>
      </c>
      <c r="D68">
        <v>26</v>
      </c>
      <c r="E68" t="s">
        <v>1407</v>
      </c>
      <c r="F68" t="s">
        <v>906</v>
      </c>
      <c r="G68" s="19">
        <v>69.749877073188088</v>
      </c>
      <c r="H68" s="19">
        <v>69.714608663946763</v>
      </c>
      <c r="I68" s="19">
        <v>70.282066375405506</v>
      </c>
      <c r="J68" s="19">
        <v>70.761767740592632</v>
      </c>
      <c r="K68" s="19">
        <v>70.942027988465739</v>
      </c>
      <c r="L68" s="19">
        <v>71.119352132640259</v>
      </c>
      <c r="M68" s="19">
        <v>71.305947030774703</v>
      </c>
      <c r="N68" s="19">
        <v>71.270149372838262</v>
      </c>
      <c r="O68" s="19">
        <v>71.61600714518147</v>
      </c>
      <c r="P68" s="19">
        <v>71.874403825438975</v>
      </c>
      <c r="Q68" s="19">
        <v>72.044436955019293</v>
      </c>
      <c r="R68" s="17">
        <v>72.033896009420147</v>
      </c>
      <c r="S68" s="19">
        <v>72.244022187741791</v>
      </c>
      <c r="T68" s="19">
        <v>72.786249332970314</v>
      </c>
      <c r="U68" s="19">
        <v>73.146348663613864</v>
      </c>
      <c r="V68" s="19">
        <v>73.379445811377749</v>
      </c>
      <c r="W68" s="19">
        <v>73.378648748630525</v>
      </c>
      <c r="X68" s="19">
        <v>73.469471493096123</v>
      </c>
      <c r="Y68" s="19">
        <v>73.548243268573231</v>
      </c>
      <c r="Z68" s="19">
        <v>73.838798827520804</v>
      </c>
      <c r="AA68" s="19"/>
      <c r="AB68" s="19"/>
    </row>
    <row r="69" spans="1:28" s="18" customFormat="1">
      <c r="A69" t="s">
        <v>524</v>
      </c>
      <c r="B69" t="s">
        <v>546</v>
      </c>
      <c r="C69"/>
      <c r="D69">
        <v>27</v>
      </c>
      <c r="E69" t="s">
        <v>1407</v>
      </c>
      <c r="F69" t="s">
        <v>906</v>
      </c>
      <c r="G69" s="19">
        <v>66.094612389733854</v>
      </c>
      <c r="H69" s="19">
        <v>65.635041982609337</v>
      </c>
      <c r="I69" s="19">
        <v>65.517106344657677</v>
      </c>
      <c r="J69" s="19">
        <v>65.634424314546294</v>
      </c>
      <c r="K69" s="19">
        <v>65.31250038975196</v>
      </c>
      <c r="L69" s="19">
        <v>64.939208728512909</v>
      </c>
      <c r="M69" s="19">
        <v>64.950132564618983</v>
      </c>
      <c r="N69" s="19">
        <v>64.967634687482814</v>
      </c>
      <c r="O69" s="19">
        <v>65.263450689741205</v>
      </c>
      <c r="P69" s="19">
        <v>65.88676937755919</v>
      </c>
      <c r="Q69" s="19">
        <v>66.462911807649576</v>
      </c>
      <c r="R69" s="17">
        <v>66.198777766594645</v>
      </c>
      <c r="S69" s="19">
        <v>66.418381779386721</v>
      </c>
      <c r="T69" s="19">
        <v>66.894481090901635</v>
      </c>
      <c r="U69" s="19">
        <v>67.37678020883115</v>
      </c>
      <c r="V69" s="19">
        <v>68.015685161306763</v>
      </c>
      <c r="W69" s="19">
        <v>68.352464832493823</v>
      </c>
      <c r="X69" s="19">
        <v>68.718754231846248</v>
      </c>
      <c r="Y69" s="19">
        <v>69.225291746834912</v>
      </c>
      <c r="Z69" s="19">
        <v>69.878752620614804</v>
      </c>
      <c r="AA69" s="19"/>
      <c r="AB69" s="19"/>
    </row>
    <row r="70" spans="1:28" s="18" customFormat="1">
      <c r="A70" t="s">
        <v>524</v>
      </c>
      <c r="B70" t="s">
        <v>547</v>
      </c>
      <c r="C70"/>
      <c r="D70">
        <v>28</v>
      </c>
      <c r="E70" t="s">
        <v>1407</v>
      </c>
      <c r="F70" t="s">
        <v>906</v>
      </c>
      <c r="G70" s="19">
        <v>75.955677448238134</v>
      </c>
      <c r="H70" s="19">
        <v>76.094801539188467</v>
      </c>
      <c r="I70" s="19">
        <v>76.469893968242459</v>
      </c>
      <c r="J70" s="19">
        <v>76.647505603864147</v>
      </c>
      <c r="K70" s="19">
        <v>77.11570691582385</v>
      </c>
      <c r="L70" s="19">
        <v>77.163002457795969</v>
      </c>
      <c r="M70" s="19">
        <v>77.240044288145498</v>
      </c>
      <c r="N70" s="19">
        <v>77.25167585092909</v>
      </c>
      <c r="O70" s="19">
        <v>77.420803917227261</v>
      </c>
      <c r="P70" s="19">
        <v>77.537884446109032</v>
      </c>
      <c r="Q70" s="19">
        <v>77.613640869090304</v>
      </c>
      <c r="R70" s="17">
        <v>76.693513494830398</v>
      </c>
      <c r="S70" s="19">
        <v>76.913150836180705</v>
      </c>
      <c r="T70" s="19">
        <v>76.929394810074342</v>
      </c>
      <c r="U70" s="19">
        <v>76.934321732852311</v>
      </c>
      <c r="V70" s="19">
        <v>77.083883035297347</v>
      </c>
      <c r="W70" s="19">
        <v>77.173636233366224</v>
      </c>
      <c r="X70" s="19">
        <v>77.261407793462112</v>
      </c>
      <c r="Y70" s="19">
        <v>77.358751039365487</v>
      </c>
      <c r="Z70" s="19">
        <v>77.479265108851266</v>
      </c>
      <c r="AA70" s="19"/>
      <c r="AB70" s="19"/>
    </row>
    <row r="71" spans="1:28" s="18" customFormat="1">
      <c r="A71" t="s">
        <v>524</v>
      </c>
      <c r="B71" t="s">
        <v>548</v>
      </c>
      <c r="C71"/>
      <c r="D71">
        <v>29</v>
      </c>
      <c r="E71" t="s">
        <v>1407</v>
      </c>
      <c r="F71" t="s">
        <v>906</v>
      </c>
      <c r="G71" s="19">
        <v>72.618665002103356</v>
      </c>
      <c r="H71" s="19">
        <v>72.482701999458087</v>
      </c>
      <c r="I71" s="19">
        <v>72.495482425211023</v>
      </c>
      <c r="J71" s="19">
        <v>72.489712098561427</v>
      </c>
      <c r="K71" s="19">
        <v>72.650409140312078</v>
      </c>
      <c r="L71" s="19">
        <v>72.646885757263817</v>
      </c>
      <c r="M71" s="19">
        <v>72.677606262793532</v>
      </c>
      <c r="N71" s="19">
        <v>72.812938065042914</v>
      </c>
      <c r="O71" s="19">
        <v>72.939545639946274</v>
      </c>
      <c r="P71" s="19">
        <v>73.06821838650886</v>
      </c>
      <c r="Q71" s="19">
        <v>73.308993673207183</v>
      </c>
      <c r="R71" s="17">
        <v>72.698200853938687</v>
      </c>
      <c r="S71" s="19">
        <v>72.806094810399458</v>
      </c>
      <c r="T71" s="19">
        <v>72.947167169004217</v>
      </c>
      <c r="U71" s="19">
        <v>73.092401348082305</v>
      </c>
      <c r="V71" s="19">
        <v>73.51365509191794</v>
      </c>
      <c r="W71" s="19">
        <v>73.844139177105603</v>
      </c>
      <c r="X71" s="19">
        <v>73.88922074583266</v>
      </c>
      <c r="Y71" s="19">
        <v>73.841324435550732</v>
      </c>
      <c r="Z71" s="19">
        <v>73.949929708347426</v>
      </c>
      <c r="AA71" s="19"/>
      <c r="AB71" s="19"/>
    </row>
    <row r="72" spans="1:28" s="18" customFormat="1">
      <c r="A72" t="s">
        <v>524</v>
      </c>
      <c r="B72" t="s">
        <v>549</v>
      </c>
      <c r="C72"/>
      <c r="D72">
        <v>30</v>
      </c>
      <c r="E72" t="s">
        <v>1407</v>
      </c>
      <c r="F72" t="s">
        <v>906</v>
      </c>
      <c r="G72" s="19">
        <v>71.937223054210108</v>
      </c>
      <c r="H72" s="19">
        <v>72.00577290026979</v>
      </c>
      <c r="I72" s="19">
        <v>72.265914197591812</v>
      </c>
      <c r="J72" s="19">
        <v>72.301914046122022</v>
      </c>
      <c r="K72" s="19">
        <v>72.515995626085228</v>
      </c>
      <c r="L72" s="19">
        <v>72.492199265312678</v>
      </c>
      <c r="M72" s="19">
        <v>72.084502744025997</v>
      </c>
      <c r="N72" s="19">
        <v>72.156106669987267</v>
      </c>
      <c r="O72" s="19">
        <v>72.30651325085168</v>
      </c>
      <c r="P72" s="19">
        <v>72.090062618231542</v>
      </c>
      <c r="Q72" s="19">
        <v>72.150993466862943</v>
      </c>
      <c r="R72" s="17">
        <v>71.718757684433172</v>
      </c>
      <c r="S72" s="19">
        <v>71.902697972773382</v>
      </c>
      <c r="T72" s="19">
        <v>72.105573112321721</v>
      </c>
      <c r="U72" s="19">
        <v>72.418723053571014</v>
      </c>
      <c r="V72" s="19">
        <v>72.667808580563033</v>
      </c>
      <c r="W72" s="19">
        <v>72.772625018134278</v>
      </c>
      <c r="X72" s="19">
        <v>72.879356902239493</v>
      </c>
      <c r="Y72" s="19">
        <v>73.072860166856017</v>
      </c>
      <c r="Z72" s="19">
        <v>73.298247512326569</v>
      </c>
      <c r="AA72" s="19"/>
      <c r="AB72" s="19"/>
    </row>
    <row r="73" spans="1:28" s="18" customFormat="1">
      <c r="A73" t="s">
        <v>524</v>
      </c>
      <c r="B73" t="s">
        <v>909</v>
      </c>
      <c r="C73"/>
      <c r="D73">
        <v>31</v>
      </c>
      <c r="E73" t="s">
        <v>1407</v>
      </c>
      <c r="F73" t="s">
        <v>906</v>
      </c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7">
        <v>59.271483743233276</v>
      </c>
      <c r="S73" s="19">
        <v>59.763180147097557</v>
      </c>
      <c r="T73" s="19">
        <v>60.563603324631934</v>
      </c>
      <c r="U73" s="19">
        <v>61.275388400396402</v>
      </c>
      <c r="V73" s="19">
        <v>61.619105145429756</v>
      </c>
      <c r="W73" s="19">
        <v>61.962044871776932</v>
      </c>
      <c r="X73" s="19">
        <v>62.222240174451393</v>
      </c>
      <c r="Y73" s="19">
        <v>62.78928187352647</v>
      </c>
      <c r="Z73" s="19">
        <v>63.81292293277545</v>
      </c>
      <c r="AA73" s="19"/>
      <c r="AB73" s="19"/>
    </row>
    <row r="74" spans="1:28" s="18" customFormat="1">
      <c r="A74" t="s">
        <v>524</v>
      </c>
      <c r="B74" t="s">
        <v>550</v>
      </c>
      <c r="C74"/>
      <c r="D74">
        <v>32</v>
      </c>
      <c r="E74" t="s">
        <v>1407</v>
      </c>
      <c r="F74" t="s">
        <v>906</v>
      </c>
      <c r="G74" s="19">
        <v>70.651722744162683</v>
      </c>
      <c r="H74" s="19">
        <v>70.491040648652046</v>
      </c>
      <c r="I74" s="19">
        <v>70.861565948226755</v>
      </c>
      <c r="J74" s="19">
        <v>70.738313753842391</v>
      </c>
      <c r="K74" s="19">
        <v>70.821108600718958</v>
      </c>
      <c r="L74" s="19">
        <v>70.864616045308466</v>
      </c>
      <c r="M74" s="19">
        <v>70.907497772147366</v>
      </c>
      <c r="N74" s="19">
        <v>70.804094111961547</v>
      </c>
      <c r="O74" s="19">
        <v>70.954210538913543</v>
      </c>
      <c r="P74" s="19">
        <v>70.945591995308945</v>
      </c>
      <c r="Q74" s="19">
        <v>70.943776651400555</v>
      </c>
      <c r="R74" s="17">
        <v>70.753817223738864</v>
      </c>
      <c r="S74" s="19">
        <v>70.883721127641749</v>
      </c>
      <c r="T74" s="19">
        <v>71.011550669287658</v>
      </c>
      <c r="U74" s="19">
        <v>71.421070067333076</v>
      </c>
      <c r="V74" s="19">
        <v>71.482612547571776</v>
      </c>
      <c r="W74" s="19">
        <v>71.501627135809741</v>
      </c>
      <c r="X74" s="19">
        <v>71.749632186931166</v>
      </c>
      <c r="Y74" s="19">
        <v>71.78965475628533</v>
      </c>
      <c r="Z74" s="19">
        <v>71.832597612074849</v>
      </c>
      <c r="AA74" s="19"/>
      <c r="AB74" s="19"/>
    </row>
    <row r="75" spans="1:28" s="18" customFormat="1">
      <c r="A75" t="s">
        <v>524</v>
      </c>
      <c r="B75" t="s">
        <v>551</v>
      </c>
      <c r="C75"/>
      <c r="D75">
        <v>33</v>
      </c>
      <c r="E75" t="s">
        <v>1407</v>
      </c>
      <c r="F75" t="s">
        <v>906</v>
      </c>
      <c r="G75" s="19">
        <v>71.184954525847616</v>
      </c>
      <c r="H75" s="19">
        <v>71.115976726501742</v>
      </c>
      <c r="I75" s="19">
        <v>69.620818036716813</v>
      </c>
      <c r="J75" s="19">
        <v>69.276099731105973</v>
      </c>
      <c r="K75" s="19">
        <v>69.157217549842414</v>
      </c>
      <c r="L75" s="19">
        <v>69.267249984487222</v>
      </c>
      <c r="M75" s="19">
        <v>69.40908143822449</v>
      </c>
      <c r="N75" s="19">
        <v>69.894326890440752</v>
      </c>
      <c r="O75" s="19">
        <v>69.871874908025617</v>
      </c>
      <c r="P75" s="19">
        <v>69.998623709752678</v>
      </c>
      <c r="Q75" s="19">
        <v>70.076717923799009</v>
      </c>
      <c r="R75" s="17">
        <v>69.853523824378655</v>
      </c>
      <c r="S75" s="19">
        <v>70.059157053723979</v>
      </c>
      <c r="T75" s="19">
        <v>70.129244198486134</v>
      </c>
      <c r="U75" s="19">
        <v>70.213541745219217</v>
      </c>
      <c r="V75" s="19">
        <v>70.314229005977396</v>
      </c>
      <c r="W75" s="19">
        <v>70.350539401028854</v>
      </c>
      <c r="X75" s="19">
        <v>70.398950518131215</v>
      </c>
      <c r="Y75" s="19">
        <v>70.433107031888014</v>
      </c>
      <c r="Z75" s="19">
        <v>70.583819276451521</v>
      </c>
      <c r="AA75" s="19"/>
      <c r="AB75" s="19"/>
    </row>
    <row r="76" spans="1:28" s="18" customFormat="1">
      <c r="A76" t="s">
        <v>524</v>
      </c>
      <c r="B76" t="s">
        <v>552</v>
      </c>
      <c r="C76"/>
      <c r="D76">
        <v>34</v>
      </c>
      <c r="E76" t="s">
        <v>1407</v>
      </c>
      <c r="F76" t="s">
        <v>906</v>
      </c>
      <c r="G76" s="19">
        <v>67.872853971124627</v>
      </c>
      <c r="H76" s="19">
        <v>67.937533838130477</v>
      </c>
      <c r="I76" s="19">
        <v>68.122630515717802</v>
      </c>
      <c r="J76" s="19">
        <v>68.243992904640066</v>
      </c>
      <c r="K76" s="19">
        <v>68.232189432013101</v>
      </c>
      <c r="L76" s="19">
        <v>68.390101245663175</v>
      </c>
      <c r="M76" s="19">
        <v>68.130809149554622</v>
      </c>
      <c r="N76" s="19">
        <v>68.239114640770751</v>
      </c>
      <c r="O76" s="19">
        <v>68.207608075331066</v>
      </c>
      <c r="P76" s="19">
        <v>68.28080254155357</v>
      </c>
      <c r="Q76" s="19">
        <v>68.995997235127746</v>
      </c>
      <c r="R76" s="17">
        <v>69.201986687576792</v>
      </c>
      <c r="S76" s="19">
        <v>69.24657161576549</v>
      </c>
      <c r="T76" s="19">
        <v>69.405543131157231</v>
      </c>
      <c r="U76" s="19">
        <v>69.572667534524996</v>
      </c>
      <c r="V76" s="19">
        <v>69.681936797288444</v>
      </c>
      <c r="W76" s="19">
        <v>69.721707189210775</v>
      </c>
      <c r="X76" s="19">
        <v>69.776434618621707</v>
      </c>
      <c r="Y76" s="19">
        <v>69.79350330185116</v>
      </c>
      <c r="Z76" s="19">
        <v>69.922827408907551</v>
      </c>
      <c r="AA76" s="19"/>
      <c r="AB76" s="19"/>
    </row>
    <row r="77" spans="1:28" s="18" customFormat="1">
      <c r="A77" t="s">
        <v>524</v>
      </c>
      <c r="B77" t="s">
        <v>553</v>
      </c>
      <c r="C77"/>
      <c r="D77">
        <v>35</v>
      </c>
      <c r="E77" t="s">
        <v>1407</v>
      </c>
      <c r="F77" t="s">
        <v>906</v>
      </c>
      <c r="G77" s="19">
        <v>71.969859615880495</v>
      </c>
      <c r="H77" s="19">
        <v>71.853520774624727</v>
      </c>
      <c r="I77" s="19">
        <v>71.685561800925086</v>
      </c>
      <c r="J77" s="19">
        <v>72.083358985844995</v>
      </c>
      <c r="K77" s="19">
        <v>72.361904749311208</v>
      </c>
      <c r="L77" s="19">
        <v>72.285415849892203</v>
      </c>
      <c r="M77" s="19">
        <v>72.311895641790372</v>
      </c>
      <c r="N77" s="19">
        <v>72.577191263543398</v>
      </c>
      <c r="O77" s="19">
        <v>72.888886329905205</v>
      </c>
      <c r="P77" s="19">
        <v>73.266068635588837</v>
      </c>
      <c r="Q77" s="19">
        <v>73.663172891517178</v>
      </c>
      <c r="R77" s="17">
        <v>73.313735592377725</v>
      </c>
      <c r="S77" s="19">
        <v>73.546016592423101</v>
      </c>
      <c r="T77" s="19">
        <v>73.688405402175079</v>
      </c>
      <c r="U77" s="19">
        <v>73.93826812511378</v>
      </c>
      <c r="V77" s="19">
        <v>74.165499419168583</v>
      </c>
      <c r="W77" s="19">
        <v>74.289048791487915</v>
      </c>
      <c r="X77" s="19">
        <v>74.411130701584455</v>
      </c>
      <c r="Y77" s="19">
        <v>74.655803568249183</v>
      </c>
      <c r="Z77" s="19">
        <v>74.881095509513457</v>
      </c>
      <c r="AA77" s="19"/>
      <c r="AB77" s="19"/>
    </row>
    <row r="78" spans="1:28" s="18" customFormat="1">
      <c r="A78" t="s">
        <v>524</v>
      </c>
      <c r="B78" t="s">
        <v>554</v>
      </c>
      <c r="C78"/>
      <c r="D78">
        <v>36</v>
      </c>
      <c r="E78" t="s">
        <v>1407</v>
      </c>
      <c r="F78" t="s">
        <v>906</v>
      </c>
      <c r="G78" s="19">
        <v>69.345142087879438</v>
      </c>
      <c r="H78" s="19">
        <v>69.428248044135117</v>
      </c>
      <c r="I78" s="19">
        <v>69.144498044894831</v>
      </c>
      <c r="J78" s="19">
        <v>69.062083595685948</v>
      </c>
      <c r="K78" s="19">
        <v>69.277618946097093</v>
      </c>
      <c r="L78" s="19">
        <v>69.530608938071779</v>
      </c>
      <c r="M78" s="19">
        <v>69.468246670952212</v>
      </c>
      <c r="N78" s="19">
        <v>69.498335926715853</v>
      </c>
      <c r="O78" s="19">
        <v>69.399859245558275</v>
      </c>
      <c r="P78" s="19">
        <v>69.670583737883035</v>
      </c>
      <c r="Q78" s="19">
        <v>70.276777377504018</v>
      </c>
      <c r="R78" s="17">
        <v>70.221099931144408</v>
      </c>
      <c r="S78" s="19">
        <v>70.280284797686051</v>
      </c>
      <c r="T78" s="19">
        <v>70.565797722504328</v>
      </c>
      <c r="U78" s="19">
        <v>70.883052229582901</v>
      </c>
      <c r="V78" s="19">
        <v>71.262736651905783</v>
      </c>
      <c r="W78" s="19">
        <v>71.380131089428914</v>
      </c>
      <c r="X78" s="19">
        <v>71.508041206641721</v>
      </c>
      <c r="Y78" s="19">
        <v>71.604483749812857</v>
      </c>
      <c r="Z78" s="19">
        <v>71.768993046494629</v>
      </c>
      <c r="AA78" s="19"/>
      <c r="AB78" s="19"/>
    </row>
    <row r="79" spans="1:28" s="18" customFormat="1">
      <c r="A79" t="s">
        <v>524</v>
      </c>
      <c r="B79" t="s">
        <v>555</v>
      </c>
      <c r="C79"/>
      <c r="D79">
        <v>37</v>
      </c>
      <c r="E79" t="s">
        <v>1407</v>
      </c>
      <c r="F79" t="s">
        <v>906</v>
      </c>
      <c r="G79" s="19">
        <v>73.209473005382435</v>
      </c>
      <c r="H79" s="19">
        <v>73.523938661416707</v>
      </c>
      <c r="I79" s="19">
        <v>73.418683281581451</v>
      </c>
      <c r="J79" s="19">
        <v>73.550141486878971</v>
      </c>
      <c r="K79" s="19">
        <v>73.63137499538783</v>
      </c>
      <c r="L79" s="19">
        <v>73.571725456669739</v>
      </c>
      <c r="M79" s="19">
        <v>74.009601576136845</v>
      </c>
      <c r="N79" s="19">
        <v>74.073212832009233</v>
      </c>
      <c r="O79" s="19">
        <v>74.017506240354166</v>
      </c>
      <c r="P79" s="19">
        <v>74.36046331041571</v>
      </c>
      <c r="Q79" s="19">
        <v>74.757951871446679</v>
      </c>
      <c r="R79" s="17">
        <v>74.049279413074999</v>
      </c>
      <c r="S79" s="19">
        <v>74.209117472157942</v>
      </c>
      <c r="T79" s="19">
        <v>74.364776740470035</v>
      </c>
      <c r="U79" s="19">
        <v>74.471512898359549</v>
      </c>
      <c r="V79" s="19">
        <v>74.573705626107483</v>
      </c>
      <c r="W79" s="19">
        <v>74.57242486462377</v>
      </c>
      <c r="X79" s="19">
        <v>74.508587645161043</v>
      </c>
      <c r="Y79" s="19">
        <v>74.461543910231001</v>
      </c>
      <c r="Z79" s="19">
        <v>74.490768430220356</v>
      </c>
      <c r="AA79" s="19"/>
      <c r="AB79" s="19"/>
    </row>
    <row r="80" spans="1:28" s="18" customFormat="1">
      <c r="A80" t="s">
        <v>524</v>
      </c>
      <c r="B80" t="s">
        <v>556</v>
      </c>
      <c r="C80"/>
      <c r="D80">
        <v>38</v>
      </c>
      <c r="E80" t="s">
        <v>1407</v>
      </c>
      <c r="F80" t="s">
        <v>906</v>
      </c>
      <c r="G80" s="19">
        <v>66.612041970290932</v>
      </c>
      <c r="H80" s="19">
        <v>66.717703879106054</v>
      </c>
      <c r="I80" s="19">
        <v>66.758023909820835</v>
      </c>
      <c r="J80" s="19">
        <v>66.925196423344261</v>
      </c>
      <c r="K80" s="19">
        <v>67.089869755027891</v>
      </c>
      <c r="L80" s="19">
        <v>67.396773832245515</v>
      </c>
      <c r="M80" s="19">
        <v>67.423174352377018</v>
      </c>
      <c r="N80" s="19">
        <v>67.610416339667907</v>
      </c>
      <c r="O80" s="19">
        <v>67.537088151004696</v>
      </c>
      <c r="P80" s="19">
        <v>67.511076011428827</v>
      </c>
      <c r="Q80" s="19">
        <v>67.550703551864274</v>
      </c>
      <c r="R80" s="17">
        <v>67.183075303001999</v>
      </c>
      <c r="S80" s="19">
        <v>67.692500374352505</v>
      </c>
      <c r="T80" s="19">
        <v>67.99744320038765</v>
      </c>
      <c r="U80" s="19">
        <v>68.269893023605974</v>
      </c>
      <c r="V80" s="19">
        <v>68.596820543738588</v>
      </c>
      <c r="W80" s="19">
        <v>68.946912631915168</v>
      </c>
      <c r="X80" s="19">
        <v>69.152490182041547</v>
      </c>
      <c r="Y80" s="19">
        <v>69.216370142766763</v>
      </c>
      <c r="Z80" s="19">
        <v>69.350101114973612</v>
      </c>
      <c r="AA80" s="19"/>
      <c r="AB80" s="19"/>
    </row>
    <row r="81" spans="1:28" s="18" customFormat="1">
      <c r="A81" t="s">
        <v>524</v>
      </c>
      <c r="B81" t="s">
        <v>557</v>
      </c>
      <c r="C81"/>
      <c r="D81">
        <v>39</v>
      </c>
      <c r="E81" t="s">
        <v>1407</v>
      </c>
      <c r="F81" t="s">
        <v>906</v>
      </c>
      <c r="G81" s="19">
        <v>69.427756670712185</v>
      </c>
      <c r="H81" s="19">
        <v>69.579001194522675</v>
      </c>
      <c r="I81" s="19">
        <v>69.402379418518009</v>
      </c>
      <c r="J81" s="19">
        <v>69.142440780739818</v>
      </c>
      <c r="K81" s="19">
        <v>69.488035281915927</v>
      </c>
      <c r="L81" s="19">
        <v>69.428815572299044</v>
      </c>
      <c r="M81" s="19">
        <v>69.428815572299044</v>
      </c>
      <c r="N81" s="19">
        <v>69.321529789537479</v>
      </c>
      <c r="O81" s="19">
        <v>69.338580486835895</v>
      </c>
      <c r="P81" s="19">
        <v>69.341416123675003</v>
      </c>
      <c r="Q81" s="19">
        <v>69.341416123675003</v>
      </c>
      <c r="R81" s="17">
        <v>69.073828428865042</v>
      </c>
      <c r="S81" s="19">
        <v>69.543342210305582</v>
      </c>
      <c r="T81" s="19">
        <v>69.719140951345565</v>
      </c>
      <c r="U81" s="19">
        <v>69.73637323460899</v>
      </c>
      <c r="V81" s="19">
        <v>69.93966452905417</v>
      </c>
      <c r="W81" s="19">
        <v>69.991333081581104</v>
      </c>
      <c r="X81" s="19">
        <v>69.976023167828544</v>
      </c>
      <c r="Y81" s="19">
        <v>69.975387705768711</v>
      </c>
      <c r="Z81" s="19">
        <v>70.161944642427855</v>
      </c>
      <c r="AA81" s="19"/>
      <c r="AB81" s="19"/>
    </row>
    <row r="82" spans="1:28" s="18" customFormat="1">
      <c r="A82" t="s">
        <v>655</v>
      </c>
      <c r="B82"/>
      <c r="C82"/>
      <c r="D82">
        <v>40</v>
      </c>
      <c r="E82" t="s">
        <v>1407</v>
      </c>
      <c r="F82" t="s">
        <v>906</v>
      </c>
      <c r="G82" s="19">
        <v>67.796356843414955</v>
      </c>
      <c r="H82" s="19">
        <v>67.797328664809811</v>
      </c>
      <c r="I82" s="19">
        <v>67.928169383898265</v>
      </c>
      <c r="J82" s="19">
        <v>68.087394124783529</v>
      </c>
      <c r="K82" s="19">
        <v>68.278355541854253</v>
      </c>
      <c r="L82" s="19">
        <v>68.340774854387604</v>
      </c>
      <c r="M82" s="19">
        <v>68.407185815995561</v>
      </c>
      <c r="N82" s="19">
        <v>68.558732156735942</v>
      </c>
      <c r="O82" s="19">
        <v>68.798704402632609</v>
      </c>
      <c r="P82" s="19">
        <v>69.027836571762393</v>
      </c>
      <c r="Q82" s="19">
        <v>69.364518284392204</v>
      </c>
      <c r="R82" s="17">
        <v>68.789359059644397</v>
      </c>
      <c r="S82" s="19">
        <v>69.045655859361972</v>
      </c>
      <c r="T82" s="19">
        <v>69.329432089247049</v>
      </c>
      <c r="U82" s="19">
        <v>69.638708693565221</v>
      </c>
      <c r="V82" s="19">
        <v>69.925484179006119</v>
      </c>
      <c r="W82" s="19">
        <v>70.082422798065323</v>
      </c>
      <c r="X82" s="19">
        <v>70.224427805062874</v>
      </c>
      <c r="Y82" s="19">
        <v>70.398651509064507</v>
      </c>
      <c r="Z82" s="19">
        <v>70.703567955471243</v>
      </c>
      <c r="AA82" s="19"/>
      <c r="AB82" s="19"/>
    </row>
    <row r="83" spans="1:28" s="18" customFormat="1">
      <c r="A83" t="s">
        <v>523</v>
      </c>
      <c r="B83"/>
      <c r="C83"/>
      <c r="D83">
        <v>41</v>
      </c>
      <c r="E83" t="s">
        <v>1407</v>
      </c>
      <c r="F83" t="s">
        <v>906</v>
      </c>
      <c r="G83" s="19">
        <v>64.018253848338759</v>
      </c>
      <c r="H83" s="19">
        <v>64.091022945964468</v>
      </c>
      <c r="I83" s="19">
        <v>64.067766025945929</v>
      </c>
      <c r="J83" s="19">
        <v>64.194685918916889</v>
      </c>
      <c r="K83" s="19">
        <v>64.302583103287716</v>
      </c>
      <c r="L83" s="19">
        <v>64.471248313929991</v>
      </c>
      <c r="M83" s="19">
        <v>64.572396722839201</v>
      </c>
      <c r="N83" s="19">
        <v>64.789831957274998</v>
      </c>
      <c r="O83" s="19">
        <v>65.084814316390066</v>
      </c>
      <c r="P83" s="19">
        <v>65.528803646500307</v>
      </c>
      <c r="Q83" s="19">
        <v>65.855009483312344</v>
      </c>
      <c r="R83" s="17">
        <v>65.490980036664283</v>
      </c>
      <c r="S83" s="19">
        <v>65.855734253939985</v>
      </c>
      <c r="T83" s="19">
        <v>66.12027532700435</v>
      </c>
      <c r="U83" s="19">
        <v>66.457799454350464</v>
      </c>
      <c r="V83" s="19">
        <v>66.816273437387039</v>
      </c>
      <c r="W83" s="19">
        <v>66.942931394120095</v>
      </c>
      <c r="X83" s="19">
        <v>67.074664532048274</v>
      </c>
      <c r="Y83" s="19">
        <v>67.288811434404423</v>
      </c>
      <c r="Z83" s="19">
        <v>67.674251691236435</v>
      </c>
      <c r="AA83" s="19"/>
      <c r="AB83" s="19"/>
    </row>
    <row r="84" spans="1:28" s="18" customFormat="1">
      <c r="A84" t="s">
        <v>516</v>
      </c>
      <c r="B84"/>
      <c r="C84"/>
      <c r="D84">
        <v>1</v>
      </c>
      <c r="E84" t="s">
        <v>1408</v>
      </c>
      <c r="F84" t="s">
        <v>906</v>
      </c>
      <c r="G84" s="19">
        <v>60.914433341316432</v>
      </c>
      <c r="H84" s="19">
        <v>60.996617374016559</v>
      </c>
      <c r="I84" s="19">
        <v>60.970434222344139</v>
      </c>
      <c r="J84" s="19">
        <v>60.856751870827551</v>
      </c>
      <c r="K84" s="19">
        <v>60.953898866212342</v>
      </c>
      <c r="L84" s="19">
        <v>61.060724796621081</v>
      </c>
      <c r="M84" s="19">
        <v>61.225783960727263</v>
      </c>
      <c r="N84" s="19">
        <v>61.230952227564416</v>
      </c>
      <c r="O84" s="19">
        <v>61.482230709967759</v>
      </c>
      <c r="P84" s="19">
        <v>61.628441923855881</v>
      </c>
      <c r="Q84" s="19">
        <v>61.719103224178475</v>
      </c>
      <c r="R84" s="17">
        <v>61.054569382757464</v>
      </c>
      <c r="S84" s="19">
        <v>61.30611899628353</v>
      </c>
      <c r="T84" s="19">
        <v>61.518063527748055</v>
      </c>
      <c r="U84" s="19">
        <v>61.808738807867606</v>
      </c>
      <c r="V84" s="19">
        <v>61.999763913190485</v>
      </c>
      <c r="W84" s="19">
        <v>62.086805519343336</v>
      </c>
      <c r="X84" s="19">
        <v>62.188896135581615</v>
      </c>
      <c r="Y84" s="19">
        <v>62.426042204791308</v>
      </c>
      <c r="Z84" s="19">
        <v>62.722973617966382</v>
      </c>
      <c r="AA84" s="19"/>
      <c r="AB84" s="19"/>
    </row>
    <row r="85" spans="1:28" s="18" customFormat="1">
      <c r="A85" t="s">
        <v>521</v>
      </c>
      <c r="B85"/>
      <c r="C85"/>
      <c r="D85">
        <v>2</v>
      </c>
      <c r="E85" t="s">
        <v>1408</v>
      </c>
      <c r="F85" t="s">
        <v>906</v>
      </c>
      <c r="G85" s="19">
        <v>57.93108197040668</v>
      </c>
      <c r="H85" s="19">
        <v>58.024982764865221</v>
      </c>
      <c r="I85" s="19">
        <v>58.03237139782771</v>
      </c>
      <c r="J85" s="19">
        <v>57.891145295904536</v>
      </c>
      <c r="K85" s="19">
        <v>58.007478874642807</v>
      </c>
      <c r="L85" s="19">
        <v>58.158641292385695</v>
      </c>
      <c r="M85" s="19">
        <v>58.328947302402426</v>
      </c>
      <c r="N85" s="19">
        <v>58.385524320636776</v>
      </c>
      <c r="O85" s="19">
        <v>58.739667998948249</v>
      </c>
      <c r="P85" s="19">
        <v>58.968322873990701</v>
      </c>
      <c r="Q85" s="19">
        <v>59.144483674324277</v>
      </c>
      <c r="R85" s="17">
        <v>58.232533124253536</v>
      </c>
      <c r="S85" s="19">
        <v>58.580527156141528</v>
      </c>
      <c r="T85" s="19">
        <v>58.858774527997738</v>
      </c>
      <c r="U85" s="19">
        <v>59.242672068248282</v>
      </c>
      <c r="V85" s="19">
        <v>59.486768774631351</v>
      </c>
      <c r="W85" s="19">
        <v>59.603269761001499</v>
      </c>
      <c r="X85" s="19">
        <v>59.74365367316603</v>
      </c>
      <c r="Y85" s="19">
        <v>60.081970853129654</v>
      </c>
      <c r="Z85" s="19">
        <v>60.480223691306954</v>
      </c>
      <c r="AA85" s="19"/>
      <c r="AB85" s="19"/>
    </row>
    <row r="86" spans="1:28" s="18" customFormat="1">
      <c r="A86" t="s">
        <v>1405</v>
      </c>
      <c r="B86"/>
      <c r="C86"/>
      <c r="D86">
        <v>3</v>
      </c>
      <c r="E86" t="s">
        <v>1408</v>
      </c>
      <c r="F86" t="s">
        <v>906</v>
      </c>
      <c r="G86" s="19">
        <v>67.972274202031969</v>
      </c>
      <c r="H86" s="19">
        <v>68.026739394537756</v>
      </c>
      <c r="I86" s="19">
        <v>67.921134048190638</v>
      </c>
      <c r="J86" s="19">
        <v>67.872613115128658</v>
      </c>
      <c r="K86" s="19">
        <v>67.924369596579965</v>
      </c>
      <c r="L86" s="19">
        <v>67.926306818612346</v>
      </c>
      <c r="M86" s="19">
        <v>68.078953296831727</v>
      </c>
      <c r="N86" s="19">
        <v>67.962501700267069</v>
      </c>
      <c r="O86" s="19">
        <v>67.970427626244984</v>
      </c>
      <c r="P86" s="19">
        <v>67.921598374542796</v>
      </c>
      <c r="Q86" s="19">
        <v>67.809989881695003</v>
      </c>
      <c r="R86" s="17">
        <v>67.75128952542353</v>
      </c>
      <c r="S86" s="19">
        <v>67.773975573803838</v>
      </c>
      <c r="T86" s="19">
        <v>67.828582804789292</v>
      </c>
      <c r="U86" s="19">
        <v>67.898040733330561</v>
      </c>
      <c r="V86" s="19">
        <v>67.963126400861967</v>
      </c>
      <c r="W86" s="19">
        <v>67.980260604408954</v>
      </c>
      <c r="X86" s="19">
        <v>67.991480848097709</v>
      </c>
      <c r="Y86" s="19">
        <v>67.988546864047976</v>
      </c>
      <c r="Z86" s="19">
        <v>68.045041526755455</v>
      </c>
      <c r="AA86" s="19"/>
      <c r="AB86" s="19"/>
    </row>
    <row r="87" spans="1:28" s="18" customFormat="1">
      <c r="A87" t="s">
        <v>522</v>
      </c>
      <c r="B87"/>
      <c r="C87"/>
      <c r="D87">
        <v>4</v>
      </c>
      <c r="E87" t="s">
        <v>1408</v>
      </c>
      <c r="F87" t="s">
        <v>906</v>
      </c>
      <c r="G87" s="19">
        <v>69.150973075793303</v>
      </c>
      <c r="H87" s="19">
        <v>69.165087495066999</v>
      </c>
      <c r="I87" s="19">
        <v>69.131759233388706</v>
      </c>
      <c r="J87" s="19">
        <v>69.041568805469637</v>
      </c>
      <c r="K87" s="19">
        <v>69.101846840786692</v>
      </c>
      <c r="L87" s="19">
        <v>69.138950133494475</v>
      </c>
      <c r="M87" s="19">
        <v>69.187625089591435</v>
      </c>
      <c r="N87" s="19">
        <v>69.14527742688945</v>
      </c>
      <c r="O87" s="19">
        <v>69.090310314699735</v>
      </c>
      <c r="P87" s="19">
        <v>69.066634764727453</v>
      </c>
      <c r="Q87" s="19">
        <v>69.062538343384844</v>
      </c>
      <c r="R87" s="17">
        <v>69.140524701575373</v>
      </c>
      <c r="S87" s="19">
        <v>69.131525683056651</v>
      </c>
      <c r="T87" s="19">
        <v>69.127705592705965</v>
      </c>
      <c r="U87" s="19">
        <v>69.186818228574396</v>
      </c>
      <c r="V87" s="19">
        <v>69.209574965212312</v>
      </c>
      <c r="W87" s="19">
        <v>69.203356097191431</v>
      </c>
      <c r="X87" s="19">
        <v>69.237582711739009</v>
      </c>
      <c r="Y87" s="19">
        <v>69.230651416292204</v>
      </c>
      <c r="Z87" s="19">
        <v>69.254316015652336</v>
      </c>
      <c r="AA87" s="19"/>
      <c r="AB87" s="19"/>
    </row>
    <row r="88" spans="1:28" s="18" customFormat="1">
      <c r="A88" t="s">
        <v>853</v>
      </c>
      <c r="B88"/>
      <c r="C88"/>
      <c r="D88">
        <v>5</v>
      </c>
      <c r="E88" t="s">
        <v>1408</v>
      </c>
      <c r="F88" t="s">
        <v>906</v>
      </c>
      <c r="G88" s="19">
        <v>66.791571816179243</v>
      </c>
      <c r="H88" s="19">
        <v>66.886456368783442</v>
      </c>
      <c r="I88" s="19">
        <v>66.708451083647319</v>
      </c>
      <c r="J88" s="19">
        <v>66.701670473826695</v>
      </c>
      <c r="K88" s="19">
        <v>66.744890916766053</v>
      </c>
      <c r="L88" s="19">
        <v>66.711602294037093</v>
      </c>
      <c r="M88" s="19">
        <v>66.968397021621414</v>
      </c>
      <c r="N88" s="19">
        <v>66.777715531858078</v>
      </c>
      <c r="O88" s="19">
        <v>66.848641399441973</v>
      </c>
      <c r="P88" s="19">
        <v>66.774615690606723</v>
      </c>
      <c r="Q88" s="19">
        <v>66.555312380906315</v>
      </c>
      <c r="R88" s="17">
        <v>66.335184688203199</v>
      </c>
      <c r="S88" s="19">
        <v>66.388827647545654</v>
      </c>
      <c r="T88" s="19">
        <v>66.502437711388509</v>
      </c>
      <c r="U88" s="19">
        <v>66.582294587707494</v>
      </c>
      <c r="V88" s="19">
        <v>66.691648442605896</v>
      </c>
      <c r="W88" s="19">
        <v>66.731460112970609</v>
      </c>
      <c r="X88" s="19">
        <v>66.71637993474603</v>
      </c>
      <c r="Y88" s="19">
        <v>66.716595485162884</v>
      </c>
      <c r="Z88" s="19">
        <v>66.804246943974888</v>
      </c>
      <c r="AA88" s="19"/>
      <c r="AB88" s="19"/>
    </row>
    <row r="89" spans="1:28" s="18" customFormat="1">
      <c r="A89" t="s">
        <v>524</v>
      </c>
      <c r="B89" t="s">
        <v>525</v>
      </c>
      <c r="C89"/>
      <c r="D89">
        <v>6</v>
      </c>
      <c r="E89" t="s">
        <v>1408</v>
      </c>
      <c r="F89" t="s">
        <v>906</v>
      </c>
      <c r="G89" s="19">
        <v>57.085049927216126</v>
      </c>
      <c r="H89" s="19">
        <v>57.271892594138961</v>
      </c>
      <c r="I89" s="19">
        <v>57.328438761374123</v>
      </c>
      <c r="J89" s="19">
        <v>57.088858840179377</v>
      </c>
      <c r="K89" s="19">
        <v>57.206952860934699</v>
      </c>
      <c r="L89" s="19">
        <v>57.224399586568545</v>
      </c>
      <c r="M89" s="19">
        <v>57.422148119529957</v>
      </c>
      <c r="N89" s="19">
        <v>57.542159582896538</v>
      </c>
      <c r="O89" s="19">
        <v>58.024882908476293</v>
      </c>
      <c r="P89" s="19">
        <v>58.137124260507292</v>
      </c>
      <c r="Q89" s="19">
        <v>58.469345247909658</v>
      </c>
      <c r="R89" s="17">
        <v>56.851821719315076</v>
      </c>
      <c r="S89" s="19">
        <v>57.239390634871711</v>
      </c>
      <c r="T89" s="19">
        <v>57.552651507030795</v>
      </c>
      <c r="U89" s="19">
        <v>57.933648877648821</v>
      </c>
      <c r="V89" s="19">
        <v>58.272698936454248</v>
      </c>
      <c r="W89" s="19">
        <v>58.412555975517819</v>
      </c>
      <c r="X89" s="19">
        <v>58.643834705373735</v>
      </c>
      <c r="Y89" s="19">
        <v>59.061526894283332</v>
      </c>
      <c r="Z89" s="19">
        <v>59.532159111399643</v>
      </c>
      <c r="AA89" s="19"/>
      <c r="AB89" s="19"/>
    </row>
    <row r="90" spans="1:28" s="18" customFormat="1">
      <c r="A90" t="s">
        <v>524</v>
      </c>
      <c r="B90" t="s">
        <v>525</v>
      </c>
      <c r="C90" t="s">
        <v>526</v>
      </c>
      <c r="D90">
        <v>7</v>
      </c>
      <c r="E90" t="s">
        <v>1408</v>
      </c>
      <c r="F90" t="s">
        <v>906</v>
      </c>
      <c r="G90" s="19">
        <v>57.223292514960221</v>
      </c>
      <c r="H90" s="19">
        <v>57.223292514960221</v>
      </c>
      <c r="I90" s="19">
        <v>57.258794534841783</v>
      </c>
      <c r="J90" s="19">
        <v>57.304812726682407</v>
      </c>
      <c r="K90" s="19">
        <v>57.332443339125582</v>
      </c>
      <c r="L90" s="19">
        <v>57.304812726682407</v>
      </c>
      <c r="M90" s="19">
        <v>57.304812726682407</v>
      </c>
      <c r="N90" s="19">
        <v>57.374600791215492</v>
      </c>
      <c r="O90" s="19">
        <v>57.833491936938664</v>
      </c>
      <c r="P90" s="19">
        <v>57.913295815652546</v>
      </c>
      <c r="Q90" s="19">
        <v>58.158030097853683</v>
      </c>
      <c r="R90" s="17">
        <v>56.287460319888552</v>
      </c>
      <c r="S90" s="19">
        <v>56.514730302719066</v>
      </c>
      <c r="T90" s="19">
        <v>56.760666059850188</v>
      </c>
      <c r="U90" s="19">
        <v>57.218283996843077</v>
      </c>
      <c r="V90" s="19">
        <v>57.675559087041485</v>
      </c>
      <c r="W90" s="19">
        <v>57.810335994828712</v>
      </c>
      <c r="X90" s="19">
        <v>58.013247525923781</v>
      </c>
      <c r="Y90" s="19">
        <v>58.40679455627145</v>
      </c>
      <c r="Z90" s="19">
        <v>58.856813365229385</v>
      </c>
      <c r="AA90" s="19"/>
      <c r="AB90" s="19"/>
    </row>
    <row r="91" spans="1:28" s="18" customFormat="1">
      <c r="A91" t="s">
        <v>524</v>
      </c>
      <c r="B91" t="s">
        <v>525</v>
      </c>
      <c r="C91" t="s">
        <v>527</v>
      </c>
      <c r="D91">
        <v>8</v>
      </c>
      <c r="E91" t="s">
        <v>1408</v>
      </c>
      <c r="F91" t="s">
        <v>906</v>
      </c>
      <c r="G91" s="19">
        <v>48.026315789473685</v>
      </c>
      <c r="H91" s="19">
        <v>48.026315789473685</v>
      </c>
      <c r="I91" s="19">
        <v>48.026315789473685</v>
      </c>
      <c r="J91" s="19">
        <v>48.355263157894733</v>
      </c>
      <c r="K91" s="19">
        <v>48.355263157894733</v>
      </c>
      <c r="L91" s="19">
        <v>48.355263157894733</v>
      </c>
      <c r="M91" s="19">
        <v>48.355263157894733</v>
      </c>
      <c r="N91" s="19">
        <v>48.684210526315788</v>
      </c>
      <c r="O91" s="19">
        <v>49.337748344370866</v>
      </c>
      <c r="P91" s="19">
        <v>49.337748344370866</v>
      </c>
      <c r="Q91" s="19">
        <v>50</v>
      </c>
      <c r="R91" s="17">
        <v>43.909300079257626</v>
      </c>
      <c r="S91" s="19">
        <v>43.920616675940074</v>
      </c>
      <c r="T91" s="19">
        <v>43.945988988840497</v>
      </c>
      <c r="U91" s="19">
        <v>44.055243690730464</v>
      </c>
      <c r="V91" s="19">
        <v>44.247050510228256</v>
      </c>
      <c r="W91" s="19">
        <v>44.374917148967477</v>
      </c>
      <c r="X91" s="19">
        <v>44.733714214297756</v>
      </c>
      <c r="Y91" s="19">
        <v>44.95405144965838</v>
      </c>
      <c r="Z91" s="19">
        <v>45.164532332116771</v>
      </c>
      <c r="AA91" s="19"/>
      <c r="AB91" s="19"/>
    </row>
    <row r="92" spans="1:28" s="18" customFormat="1">
      <c r="A92" t="s">
        <v>524</v>
      </c>
      <c r="B92" t="s">
        <v>525</v>
      </c>
      <c r="C92" t="s">
        <v>528</v>
      </c>
      <c r="D92">
        <v>9</v>
      </c>
      <c r="E92" t="s">
        <v>1408</v>
      </c>
      <c r="F92" t="s">
        <v>906</v>
      </c>
      <c r="G92" s="19">
        <v>60</v>
      </c>
      <c r="H92" s="19">
        <v>60</v>
      </c>
      <c r="I92" s="19">
        <v>60</v>
      </c>
      <c r="J92" s="19">
        <v>60</v>
      </c>
      <c r="K92" s="19">
        <v>60</v>
      </c>
      <c r="L92" s="19">
        <v>60</v>
      </c>
      <c r="M92" s="19">
        <v>60</v>
      </c>
      <c r="N92" s="19">
        <v>60</v>
      </c>
      <c r="O92" s="19">
        <v>60</v>
      </c>
      <c r="P92" s="19">
        <v>60</v>
      </c>
      <c r="Q92" s="19">
        <v>60</v>
      </c>
      <c r="R92" s="17">
        <v>59.504476465337731</v>
      </c>
      <c r="S92" s="19">
        <v>59.909060755524756</v>
      </c>
      <c r="T92" s="19">
        <v>60.237914340768583</v>
      </c>
      <c r="U92" s="19">
        <v>60.778192201470183</v>
      </c>
      <c r="V92" s="19">
        <v>61.082930114719538</v>
      </c>
      <c r="W92" s="19">
        <v>61.108300256978495</v>
      </c>
      <c r="X92" s="19">
        <v>61.244302093548839</v>
      </c>
      <c r="Y92" s="19">
        <v>61.82186233812471</v>
      </c>
      <c r="Z92" s="19">
        <v>62.262094833436841</v>
      </c>
      <c r="AA92" s="19"/>
      <c r="AB92" s="19"/>
    </row>
    <row r="93" spans="1:28" s="18" customFormat="1">
      <c r="A93" t="s">
        <v>524</v>
      </c>
      <c r="B93" t="s">
        <v>525</v>
      </c>
      <c r="C93" t="s">
        <v>529</v>
      </c>
      <c r="D93">
        <v>10</v>
      </c>
      <c r="E93" t="s">
        <v>1408</v>
      </c>
      <c r="F93" t="s">
        <v>906</v>
      </c>
      <c r="G93" s="19">
        <v>56.594202898550726</v>
      </c>
      <c r="H93" s="19">
        <v>56.594202898550726</v>
      </c>
      <c r="I93" s="19">
        <v>56.691542288557216</v>
      </c>
      <c r="J93" s="19">
        <v>56.702127659574472</v>
      </c>
      <c r="K93" s="19">
        <v>56.77788523533205</v>
      </c>
      <c r="L93" s="19">
        <v>56.702127659574472</v>
      </c>
      <c r="M93" s="19">
        <v>56.702127659574472</v>
      </c>
      <c r="N93" s="19">
        <v>56.77788523533205</v>
      </c>
      <c r="O93" s="19">
        <v>57.8064288237372</v>
      </c>
      <c r="P93" s="19">
        <v>58.025234990261666</v>
      </c>
      <c r="Q93" s="19">
        <v>58.463541666666671</v>
      </c>
      <c r="R93" s="17">
        <v>56.109839903246225</v>
      </c>
      <c r="S93" s="19">
        <v>56.169573249655947</v>
      </c>
      <c r="T93" s="19">
        <v>56.377615531280824</v>
      </c>
      <c r="U93" s="19">
        <v>56.840923735663992</v>
      </c>
      <c r="V93" s="19">
        <v>57.594977828457004</v>
      </c>
      <c r="W93" s="19">
        <v>57.880543027592488</v>
      </c>
      <c r="X93" s="19">
        <v>58.121507199219437</v>
      </c>
      <c r="Y93" s="19">
        <v>58.323968191058498</v>
      </c>
      <c r="Z93" s="19">
        <v>58.868299793052451</v>
      </c>
      <c r="AA93" s="19"/>
      <c r="AB93" s="19"/>
    </row>
    <row r="94" spans="1:28" s="18" customFormat="1">
      <c r="A94" t="s">
        <v>524</v>
      </c>
      <c r="B94" t="s">
        <v>525</v>
      </c>
      <c r="C94" t="s">
        <v>530</v>
      </c>
      <c r="D94">
        <v>11</v>
      </c>
      <c r="E94" t="s">
        <v>1408</v>
      </c>
      <c r="F94" t="s">
        <v>906</v>
      </c>
      <c r="G94" s="19">
        <v>56.944459148861441</v>
      </c>
      <c r="H94" s="19">
        <v>57.321318194971084</v>
      </c>
      <c r="I94" s="19">
        <v>57.399265965753528</v>
      </c>
      <c r="J94" s="19">
        <v>56.869236757812246</v>
      </c>
      <c r="K94" s="19">
        <v>57.079330799651984</v>
      </c>
      <c r="L94" s="19">
        <v>57.142620547684508</v>
      </c>
      <c r="M94" s="19">
        <v>57.541476573070803</v>
      </c>
      <c r="N94" s="19">
        <v>57.712564530655584</v>
      </c>
      <c r="O94" s="19">
        <v>58.219524849846394</v>
      </c>
      <c r="P94" s="19">
        <v>58.364754658589113</v>
      </c>
      <c r="Q94" s="19">
        <v>58.785948401642564</v>
      </c>
      <c r="R94" s="17">
        <v>57.427948661494135</v>
      </c>
      <c r="S94" s="19">
        <v>57.979158347025319</v>
      </c>
      <c r="T94" s="19">
        <v>58.361147896752243</v>
      </c>
      <c r="U94" s="19">
        <v>58.663927351229226</v>
      </c>
      <c r="V94" s="19">
        <v>58.882287678428845</v>
      </c>
      <c r="W94" s="19">
        <v>59.027330756971871</v>
      </c>
      <c r="X94" s="19">
        <v>59.287568071693578</v>
      </c>
      <c r="Y94" s="19">
        <v>59.729908786148812</v>
      </c>
      <c r="Z94" s="19">
        <v>60.221584150124954</v>
      </c>
      <c r="AA94" s="19"/>
      <c r="AB94" s="19"/>
    </row>
    <row r="95" spans="1:28" s="18" customFormat="1">
      <c r="A95" t="s">
        <v>524</v>
      </c>
      <c r="B95" t="s">
        <v>525</v>
      </c>
      <c r="C95" t="s">
        <v>531</v>
      </c>
      <c r="D95">
        <v>12</v>
      </c>
      <c r="E95" t="s">
        <v>1408</v>
      </c>
      <c r="F95" t="s">
        <v>906</v>
      </c>
      <c r="G95" s="19">
        <v>57.894736842105267</v>
      </c>
      <c r="H95" s="19">
        <v>58.514492753623195</v>
      </c>
      <c r="I95" s="19">
        <v>58.587592168827875</v>
      </c>
      <c r="J95" s="19">
        <v>58.350146272571379</v>
      </c>
      <c r="K95" s="19">
        <v>58.695652173913047</v>
      </c>
      <c r="L95" s="19">
        <v>58.847248576850099</v>
      </c>
      <c r="M95" s="19">
        <v>59.281870029721262</v>
      </c>
      <c r="N95" s="19">
        <v>59.563229265216023</v>
      </c>
      <c r="O95" s="19">
        <v>59.753239591949267</v>
      </c>
      <c r="P95" s="19">
        <v>59.89675734279519</v>
      </c>
      <c r="Q95" s="19">
        <v>60.209505941213258</v>
      </c>
      <c r="R95" s="17">
        <v>58.445490019947954</v>
      </c>
      <c r="S95" s="19">
        <v>58.986436682107623</v>
      </c>
      <c r="T95" s="19">
        <v>59.334411844774202</v>
      </c>
      <c r="U95" s="19">
        <v>59.71118015435183</v>
      </c>
      <c r="V95" s="19">
        <v>60.150345857343353</v>
      </c>
      <c r="W95" s="19">
        <v>60.418837703124339</v>
      </c>
      <c r="X95" s="19">
        <v>60.650857040106686</v>
      </c>
      <c r="Y95" s="19">
        <v>60.948683815576686</v>
      </c>
      <c r="Z95" s="19">
        <v>61.364511829386089</v>
      </c>
      <c r="AA95" s="19"/>
      <c r="AB95" s="19"/>
    </row>
    <row r="96" spans="1:28" s="18" customFormat="1">
      <c r="A96" t="s">
        <v>524</v>
      </c>
      <c r="B96" t="s">
        <v>525</v>
      </c>
      <c r="C96" t="s">
        <v>532</v>
      </c>
      <c r="D96">
        <v>13</v>
      </c>
      <c r="E96" t="s">
        <v>1408</v>
      </c>
      <c r="F96" t="s">
        <v>906</v>
      </c>
      <c r="G96" s="19">
        <v>55.470085470085472</v>
      </c>
      <c r="H96" s="19">
        <v>55.470085470085472</v>
      </c>
      <c r="I96" s="19">
        <v>55.555555555555557</v>
      </c>
      <c r="J96" s="19">
        <v>54.571577847439912</v>
      </c>
      <c r="K96" s="19">
        <v>54.571577847439912</v>
      </c>
      <c r="L96" s="19">
        <v>54.497858162779636</v>
      </c>
      <c r="M96" s="19">
        <v>54.841223456068576</v>
      </c>
      <c r="N96" s="19">
        <v>54.841223456068576</v>
      </c>
      <c r="O96" s="19">
        <v>55.839937638040794</v>
      </c>
      <c r="P96" s="19">
        <v>55.987823736747508</v>
      </c>
      <c r="Q96" s="19">
        <v>56.577272157331763</v>
      </c>
      <c r="R96" s="17">
        <v>55.850014274333482</v>
      </c>
      <c r="S96" s="19">
        <v>56.417139163074445</v>
      </c>
      <c r="T96" s="19">
        <v>56.851875926027439</v>
      </c>
      <c r="U96" s="19">
        <v>57.039918463169357</v>
      </c>
      <c r="V96" s="19">
        <v>56.915868732598526</v>
      </c>
      <c r="W96" s="19">
        <v>56.869475803888406</v>
      </c>
      <c r="X96" s="19">
        <v>57.173471651903263</v>
      </c>
      <c r="Y96" s="19">
        <v>57.839914818661086</v>
      </c>
      <c r="Z96" s="19">
        <v>58.449209128549143</v>
      </c>
      <c r="AA96" s="19"/>
      <c r="AB96" s="19"/>
    </row>
    <row r="97" spans="1:28" s="18" customFormat="1">
      <c r="A97" t="s">
        <v>524</v>
      </c>
      <c r="B97" t="s">
        <v>533</v>
      </c>
      <c r="C97"/>
      <c r="D97">
        <v>14</v>
      </c>
      <c r="E97" t="s">
        <v>1408</v>
      </c>
      <c r="F97" t="s">
        <v>906</v>
      </c>
      <c r="G97" s="19">
        <v>59.201735507546928</v>
      </c>
      <c r="H97" s="19">
        <v>59.225602587617701</v>
      </c>
      <c r="I97" s="19">
        <v>59.134607079524592</v>
      </c>
      <c r="J97" s="19">
        <v>59.04868080617598</v>
      </c>
      <c r="K97" s="19">
        <v>59.115829103703774</v>
      </c>
      <c r="L97" s="19">
        <v>59.184451932619588</v>
      </c>
      <c r="M97" s="19">
        <v>59.338786581344891</v>
      </c>
      <c r="N97" s="19">
        <v>59.29826983911903</v>
      </c>
      <c r="O97" s="19">
        <v>59.557479790634929</v>
      </c>
      <c r="P97" s="19">
        <v>59.768940221170695</v>
      </c>
      <c r="Q97" s="19">
        <v>59.758185338619896</v>
      </c>
      <c r="R97" s="17">
        <v>59.325571826367074</v>
      </c>
      <c r="S97" s="19">
        <v>59.624918710110229</v>
      </c>
      <c r="T97" s="19">
        <v>59.879010106776867</v>
      </c>
      <c r="U97" s="19">
        <v>60.203564137334766</v>
      </c>
      <c r="V97" s="19">
        <v>60.349037788916768</v>
      </c>
      <c r="W97" s="19">
        <v>60.452306296997406</v>
      </c>
      <c r="X97" s="19">
        <v>60.512965146681466</v>
      </c>
      <c r="Y97" s="19">
        <v>60.754397235504896</v>
      </c>
      <c r="Z97" s="19">
        <v>61.072286205839411</v>
      </c>
      <c r="AA97" s="19"/>
      <c r="AB97" s="19"/>
    </row>
    <row r="98" spans="1:28" s="18" customFormat="1">
      <c r="A98" t="s">
        <v>524</v>
      </c>
      <c r="B98" t="s">
        <v>533</v>
      </c>
      <c r="C98" t="s">
        <v>534</v>
      </c>
      <c r="D98">
        <v>15</v>
      </c>
      <c r="E98" t="s">
        <v>1408</v>
      </c>
      <c r="F98" t="s">
        <v>906</v>
      </c>
      <c r="G98" s="19">
        <v>59.277817794619651</v>
      </c>
      <c r="H98" s="19">
        <v>59.277817794619651</v>
      </c>
      <c r="I98" s="19">
        <v>58.959852770772272</v>
      </c>
      <c r="J98" s="19">
        <v>58.82352941176471</v>
      </c>
      <c r="K98" s="19">
        <v>58.959852770772272</v>
      </c>
      <c r="L98" s="19">
        <v>59.259259259259252</v>
      </c>
      <c r="M98" s="19">
        <v>59.30442637759711</v>
      </c>
      <c r="N98" s="19">
        <v>59.175084175084166</v>
      </c>
      <c r="O98" s="19">
        <v>59.520756855970625</v>
      </c>
      <c r="P98" s="19">
        <v>60.404971932638333</v>
      </c>
      <c r="Q98" s="19">
        <v>60.544965786901273</v>
      </c>
      <c r="R98" s="17">
        <v>59.005091597955897</v>
      </c>
      <c r="S98" s="19">
        <v>59.383968591476503</v>
      </c>
      <c r="T98" s="19">
        <v>59.620649131132772</v>
      </c>
      <c r="U98" s="19">
        <v>59.88289029653351</v>
      </c>
      <c r="V98" s="19">
        <v>59.979408124602507</v>
      </c>
      <c r="W98" s="19">
        <v>60.094406114543176</v>
      </c>
      <c r="X98" s="19">
        <v>60.182501047670478</v>
      </c>
      <c r="Y98" s="19">
        <v>60.455331088500216</v>
      </c>
      <c r="Z98" s="19">
        <v>60.840126916742435</v>
      </c>
      <c r="AA98" s="19"/>
      <c r="AB98" s="19"/>
    </row>
    <row r="99" spans="1:28" s="18" customFormat="1">
      <c r="A99" t="s">
        <v>524</v>
      </c>
      <c r="B99" t="s">
        <v>533</v>
      </c>
      <c r="C99" t="s">
        <v>535</v>
      </c>
      <c r="D99">
        <v>16</v>
      </c>
      <c r="E99" t="s">
        <v>1408</v>
      </c>
      <c r="F99" t="s">
        <v>906</v>
      </c>
      <c r="G99" s="19">
        <v>61.53846153846154</v>
      </c>
      <c r="H99" s="19">
        <v>61.53846153846154</v>
      </c>
      <c r="I99" s="19">
        <v>61.264822134387352</v>
      </c>
      <c r="J99" s="19">
        <v>61.264822134387352</v>
      </c>
      <c r="K99" s="19">
        <v>61.504424778761056</v>
      </c>
      <c r="L99" s="19">
        <v>61.53846153846154</v>
      </c>
      <c r="M99" s="19">
        <v>61.53846153846154</v>
      </c>
      <c r="N99" s="19">
        <v>61.797752808988761</v>
      </c>
      <c r="O99" s="19">
        <v>61.946902654867252</v>
      </c>
      <c r="P99" s="19">
        <v>62.068965517241381</v>
      </c>
      <c r="Q99" s="19">
        <v>62.068965517241381</v>
      </c>
      <c r="R99" s="17">
        <v>60.627591756162289</v>
      </c>
      <c r="S99" s="19">
        <v>60.697874873054168</v>
      </c>
      <c r="T99" s="19">
        <v>60.799849855297239</v>
      </c>
      <c r="U99" s="19">
        <v>61.054185226978319</v>
      </c>
      <c r="V99" s="19">
        <v>61.110339578278484</v>
      </c>
      <c r="W99" s="19">
        <v>61.176000158707943</v>
      </c>
      <c r="X99" s="19">
        <v>61.268173802785263</v>
      </c>
      <c r="Y99" s="19">
        <v>61.402235136996389</v>
      </c>
      <c r="Z99" s="19">
        <v>61.778478354825694</v>
      </c>
      <c r="AA99" s="19"/>
      <c r="AB99" s="19"/>
    </row>
    <row r="100" spans="1:28" s="18" customFormat="1">
      <c r="A100" t="s">
        <v>524</v>
      </c>
      <c r="B100" t="s">
        <v>533</v>
      </c>
      <c r="C100" t="s">
        <v>536</v>
      </c>
      <c r="D100">
        <v>17</v>
      </c>
      <c r="E100" t="s">
        <v>1408</v>
      </c>
      <c r="F100" t="s">
        <v>906</v>
      </c>
      <c r="G100" s="19">
        <v>60</v>
      </c>
      <c r="H100" s="19">
        <v>60</v>
      </c>
      <c r="I100" s="19">
        <v>60</v>
      </c>
      <c r="J100" s="19">
        <v>60</v>
      </c>
      <c r="K100" s="19">
        <v>60</v>
      </c>
      <c r="L100" s="19">
        <v>60</v>
      </c>
      <c r="M100" s="19">
        <v>60.202020202020201</v>
      </c>
      <c r="N100" s="19">
        <v>60.217983651226156</v>
      </c>
      <c r="O100" s="19">
        <v>60.447761194029844</v>
      </c>
      <c r="P100" s="19">
        <v>60.576923076923073</v>
      </c>
      <c r="Q100" s="19">
        <v>60.526315789473685</v>
      </c>
      <c r="R100" s="17">
        <v>61.245233144114174</v>
      </c>
      <c r="S100" s="19">
        <v>61.559156715868113</v>
      </c>
      <c r="T100" s="19">
        <v>61.813885681990399</v>
      </c>
      <c r="U100" s="19">
        <v>62.20368751860682</v>
      </c>
      <c r="V100" s="19">
        <v>62.335389638807385</v>
      </c>
      <c r="W100" s="19">
        <v>62.388113673466336</v>
      </c>
      <c r="X100" s="19">
        <v>62.398280104663939</v>
      </c>
      <c r="Y100" s="19">
        <v>62.656781472054632</v>
      </c>
      <c r="Z100" s="19">
        <v>62.850784504258897</v>
      </c>
      <c r="AA100" s="19"/>
      <c r="AB100" s="19"/>
    </row>
    <row r="101" spans="1:28" s="18" customFormat="1">
      <c r="A101" t="s">
        <v>524</v>
      </c>
      <c r="B101" t="s">
        <v>533</v>
      </c>
      <c r="C101" t="s">
        <v>537</v>
      </c>
      <c r="D101">
        <v>18</v>
      </c>
      <c r="E101" t="s">
        <v>1408</v>
      </c>
      <c r="F101" t="s">
        <v>906</v>
      </c>
      <c r="G101" s="19">
        <v>58.114035087719309</v>
      </c>
      <c r="H101" s="19">
        <v>58.333333333333336</v>
      </c>
      <c r="I101" s="19">
        <v>58.333333333333336</v>
      </c>
      <c r="J101" s="19">
        <v>57.894736842105267</v>
      </c>
      <c r="K101" s="19">
        <v>57.692307692307686</v>
      </c>
      <c r="L101" s="19">
        <v>57.634032634032636</v>
      </c>
      <c r="M101" s="19">
        <v>57.692307692307686</v>
      </c>
      <c r="N101" s="19">
        <v>57.248520710059168</v>
      </c>
      <c r="O101" s="19">
        <v>57.692307692307686</v>
      </c>
      <c r="P101" s="19">
        <v>57.38317963199929</v>
      </c>
      <c r="Q101" s="19">
        <v>57.19738276990185</v>
      </c>
      <c r="R101" s="17">
        <v>56.37612011760379</v>
      </c>
      <c r="S101" s="19">
        <v>56.782292598750672</v>
      </c>
      <c r="T101" s="19">
        <v>57.211852270793784</v>
      </c>
      <c r="U101" s="19">
        <v>57.426392227751201</v>
      </c>
      <c r="V101" s="19">
        <v>57.461745330454598</v>
      </c>
      <c r="W101" s="19">
        <v>57.529691081171421</v>
      </c>
      <c r="X101" s="19">
        <v>57.56362748931496</v>
      </c>
      <c r="Y101" s="19">
        <v>57.88891572319298</v>
      </c>
      <c r="Z101" s="19">
        <v>58.051481023088755</v>
      </c>
      <c r="AA101" s="19"/>
      <c r="AB101" s="19"/>
    </row>
    <row r="102" spans="1:28" s="18" customFormat="1">
      <c r="A102" t="s">
        <v>524</v>
      </c>
      <c r="B102" t="s">
        <v>533</v>
      </c>
      <c r="C102" t="s">
        <v>538</v>
      </c>
      <c r="D102">
        <v>19</v>
      </c>
      <c r="E102" t="s">
        <v>1408</v>
      </c>
      <c r="F102" t="s">
        <v>906</v>
      </c>
      <c r="G102" s="19">
        <v>58.333333333333336</v>
      </c>
      <c r="H102" s="19">
        <v>58.333333333333336</v>
      </c>
      <c r="I102" s="19">
        <v>58.397435897435898</v>
      </c>
      <c r="J102" s="19">
        <v>58.224782899131597</v>
      </c>
      <c r="K102" s="19">
        <v>58.224782899131597</v>
      </c>
      <c r="L102" s="19">
        <v>57.904270078618779</v>
      </c>
      <c r="M102" s="19">
        <v>57.799072459172351</v>
      </c>
      <c r="N102" s="19">
        <v>57.799072459172351</v>
      </c>
      <c r="O102" s="19">
        <v>57.989803788022968</v>
      </c>
      <c r="P102" s="19">
        <v>57.989803788022968</v>
      </c>
      <c r="Q102" s="19">
        <v>57.989803788022968</v>
      </c>
      <c r="R102" s="17">
        <v>58.279687194157134</v>
      </c>
      <c r="S102" s="19">
        <v>58.297253859533413</v>
      </c>
      <c r="T102" s="19">
        <v>58.309217229853815</v>
      </c>
      <c r="U102" s="19">
        <v>58.318791730180742</v>
      </c>
      <c r="V102" s="19">
        <v>58.528307956375812</v>
      </c>
      <c r="W102" s="19">
        <v>58.711297187551935</v>
      </c>
      <c r="X102" s="19">
        <v>58.723304227840956</v>
      </c>
      <c r="Y102" s="19">
        <v>58.840638001278634</v>
      </c>
      <c r="Z102" s="19">
        <v>59.004990369588924</v>
      </c>
      <c r="AA102" s="19"/>
      <c r="AB102" s="19"/>
    </row>
    <row r="103" spans="1:28" s="18" customFormat="1">
      <c r="A103" t="s">
        <v>524</v>
      </c>
      <c r="B103" t="s">
        <v>533</v>
      </c>
      <c r="C103" t="s">
        <v>539</v>
      </c>
      <c r="D103">
        <v>20</v>
      </c>
      <c r="E103" t="s">
        <v>1408</v>
      </c>
      <c r="F103" t="s">
        <v>906</v>
      </c>
      <c r="G103" s="19">
        <v>52.857142857142861</v>
      </c>
      <c r="H103" s="19">
        <v>52.857142857142861</v>
      </c>
      <c r="I103" s="19">
        <v>52.857142857142861</v>
      </c>
      <c r="J103" s="19">
        <v>52.941176470588239</v>
      </c>
      <c r="K103" s="19">
        <v>53.370786516853933</v>
      </c>
      <c r="L103" s="19">
        <v>53.703703703703709</v>
      </c>
      <c r="M103" s="19">
        <v>53.846153846153847</v>
      </c>
      <c r="N103" s="19">
        <v>54.166666666666664</v>
      </c>
      <c r="O103" s="19">
        <v>54.098360655737707</v>
      </c>
      <c r="P103" s="19">
        <v>54.347826086956516</v>
      </c>
      <c r="Q103" s="19">
        <v>54.411764705882348</v>
      </c>
      <c r="R103" s="17">
        <v>52.566469417393833</v>
      </c>
      <c r="S103" s="19">
        <v>52.810188458146101</v>
      </c>
      <c r="T103" s="19">
        <v>53.238788258022119</v>
      </c>
      <c r="U103" s="19">
        <v>53.705499805315917</v>
      </c>
      <c r="V103" s="19">
        <v>54.099756603379589</v>
      </c>
      <c r="W103" s="19">
        <v>54.360487401280736</v>
      </c>
      <c r="X103" s="19">
        <v>54.64942124281427</v>
      </c>
      <c r="Y103" s="19">
        <v>55.034024783169876</v>
      </c>
      <c r="Z103" s="19">
        <v>55.547901088931106</v>
      </c>
      <c r="AA103" s="19"/>
      <c r="AB103" s="19"/>
    </row>
    <row r="104" spans="1:28" s="18" customFormat="1">
      <c r="A104" t="s">
        <v>524</v>
      </c>
      <c r="B104" t="s">
        <v>533</v>
      </c>
      <c r="C104" t="s">
        <v>540</v>
      </c>
      <c r="D104">
        <v>21</v>
      </c>
      <c r="E104" t="s">
        <v>1408</v>
      </c>
      <c r="F104" t="s">
        <v>906</v>
      </c>
      <c r="G104" s="19">
        <v>59.322033898305079</v>
      </c>
      <c r="H104" s="19">
        <v>59.322033898305079</v>
      </c>
      <c r="I104" s="19">
        <v>59.322033898305079</v>
      </c>
      <c r="J104" s="19">
        <v>59.101654846335691</v>
      </c>
      <c r="K104" s="19">
        <v>59.090909090909093</v>
      </c>
      <c r="L104" s="19">
        <v>59.090909090909093</v>
      </c>
      <c r="M104" s="19">
        <v>59.82905982905983</v>
      </c>
      <c r="N104" s="19">
        <v>59.322033898305079</v>
      </c>
      <c r="O104" s="19">
        <v>59.854014598540154</v>
      </c>
      <c r="P104" s="19">
        <v>59.82905982905983</v>
      </c>
      <c r="Q104" s="19">
        <v>59.822747415066466</v>
      </c>
      <c r="R104" s="17">
        <v>59.642015073659238</v>
      </c>
      <c r="S104" s="19">
        <v>60.113552541258798</v>
      </c>
      <c r="T104" s="19">
        <v>60.309633295562982</v>
      </c>
      <c r="U104" s="19">
        <v>60.700173848075003</v>
      </c>
      <c r="V104" s="19">
        <v>61.087391608591744</v>
      </c>
      <c r="W104" s="19">
        <v>61.372906508800618</v>
      </c>
      <c r="X104" s="19">
        <v>61.401058532635979</v>
      </c>
      <c r="Y104" s="19">
        <v>61.41393871234866</v>
      </c>
      <c r="Z104" s="19">
        <v>62.292275480841319</v>
      </c>
      <c r="AA104" s="19"/>
      <c r="AB104" s="19"/>
    </row>
    <row r="105" spans="1:28" s="18" customFormat="1">
      <c r="A105" t="s">
        <v>524</v>
      </c>
      <c r="B105" t="s">
        <v>541</v>
      </c>
      <c r="C105"/>
      <c r="D105">
        <v>22</v>
      </c>
      <c r="E105" t="s">
        <v>1408</v>
      </c>
      <c r="F105" t="s">
        <v>906</v>
      </c>
      <c r="G105" s="19">
        <v>57.377049180327866</v>
      </c>
      <c r="H105" s="19">
        <v>57.377049180327866</v>
      </c>
      <c r="I105" s="19">
        <v>57.47126436781609</v>
      </c>
      <c r="J105" s="19">
        <v>57.47126436781609</v>
      </c>
      <c r="K105" s="19">
        <v>57.692307692307686</v>
      </c>
      <c r="L105" s="19">
        <v>58.386411889596602</v>
      </c>
      <c r="M105" s="19">
        <v>58.518518518518512</v>
      </c>
      <c r="N105" s="19">
        <v>58.620689655172406</v>
      </c>
      <c r="O105" s="19">
        <v>58.840579710144922</v>
      </c>
      <c r="P105" s="19">
        <v>59.420289855072461</v>
      </c>
      <c r="Q105" s="19">
        <v>59.593023255813947</v>
      </c>
      <c r="R105" s="17">
        <v>59.539409787299192</v>
      </c>
      <c r="S105" s="19">
        <v>59.888523874124168</v>
      </c>
      <c r="T105" s="19">
        <v>60.125694125573482</v>
      </c>
      <c r="U105" s="19">
        <v>60.649650615570771</v>
      </c>
      <c r="V105" s="19">
        <v>60.856118571012082</v>
      </c>
      <c r="W105" s="19">
        <v>60.938800791438574</v>
      </c>
      <c r="X105" s="19">
        <v>61.010455921982356</v>
      </c>
      <c r="Y105" s="19">
        <v>61.349491205296225</v>
      </c>
      <c r="Z105" s="19">
        <v>61.730616587628703</v>
      </c>
      <c r="AA105" s="19"/>
      <c r="AB105" s="19"/>
    </row>
    <row r="106" spans="1:28" s="18" customFormat="1">
      <c r="A106" t="s">
        <v>524</v>
      </c>
      <c r="B106" t="s">
        <v>542</v>
      </c>
      <c r="C106"/>
      <c r="D106">
        <v>23</v>
      </c>
      <c r="E106" t="s">
        <v>1408</v>
      </c>
      <c r="F106" t="s">
        <v>906</v>
      </c>
      <c r="G106" s="19">
        <v>69.886506756938502</v>
      </c>
      <c r="H106" s="19">
        <v>69.886506756938502</v>
      </c>
      <c r="I106" s="19">
        <v>69.921383363716089</v>
      </c>
      <c r="J106" s="19">
        <v>69.75651039071073</v>
      </c>
      <c r="K106" s="19">
        <v>69.969899864610142</v>
      </c>
      <c r="L106" s="19">
        <v>70.042938890648117</v>
      </c>
      <c r="M106" s="19">
        <v>70.21647520948946</v>
      </c>
      <c r="N106" s="19">
        <v>70.284572316081579</v>
      </c>
      <c r="O106" s="19">
        <v>70.164446104640078</v>
      </c>
      <c r="P106" s="19">
        <v>70.149737644327004</v>
      </c>
      <c r="Q106" s="19">
        <v>69.983690815320799</v>
      </c>
      <c r="R106" s="17">
        <v>70.107559742531009</v>
      </c>
      <c r="S106" s="19">
        <v>70.138721057867386</v>
      </c>
      <c r="T106" s="19">
        <v>70.12627676538898</v>
      </c>
      <c r="U106" s="19">
        <v>70.202860014368454</v>
      </c>
      <c r="V106" s="19">
        <v>70.144324067670311</v>
      </c>
      <c r="W106" s="19">
        <v>70.13555671730478</v>
      </c>
      <c r="X106" s="19">
        <v>70.168176505700089</v>
      </c>
      <c r="Y106" s="19">
        <v>70.095095192297379</v>
      </c>
      <c r="Z106" s="19">
        <v>70.085397442987102</v>
      </c>
      <c r="AA106" s="19"/>
      <c r="AB106" s="19"/>
    </row>
    <row r="107" spans="1:28" s="18" customFormat="1">
      <c r="A107" t="s">
        <v>524</v>
      </c>
      <c r="B107" t="s">
        <v>542</v>
      </c>
      <c r="C107" t="s">
        <v>543</v>
      </c>
      <c r="D107">
        <v>24</v>
      </c>
      <c r="E107" t="s">
        <v>1408</v>
      </c>
      <c r="F107" t="s">
        <v>906</v>
      </c>
      <c r="G107" s="19">
        <v>69.767441860465112</v>
      </c>
      <c r="H107" s="19">
        <v>69.767441860465112</v>
      </c>
      <c r="I107" s="19">
        <v>69.819137340392402</v>
      </c>
      <c r="J107" s="19">
        <v>69.478319783197833</v>
      </c>
      <c r="K107" s="19">
        <v>69.80971976091071</v>
      </c>
      <c r="L107" s="19">
        <v>69.873648618587893</v>
      </c>
      <c r="M107" s="19">
        <v>69.936499279286295</v>
      </c>
      <c r="N107" s="19">
        <v>70</v>
      </c>
      <c r="O107" s="19">
        <v>69.795763993948555</v>
      </c>
      <c r="P107" s="19">
        <v>69.765625</v>
      </c>
      <c r="Q107" s="19">
        <v>69.459502551020407</v>
      </c>
      <c r="R107" s="17">
        <v>69.610688709576181</v>
      </c>
      <c r="S107" s="19">
        <v>69.442109909835622</v>
      </c>
      <c r="T107" s="19">
        <v>69.424569481992364</v>
      </c>
      <c r="U107" s="19">
        <v>69.488477193175825</v>
      </c>
      <c r="V107" s="19">
        <v>69.462962550820023</v>
      </c>
      <c r="W107" s="19">
        <v>69.414231218292116</v>
      </c>
      <c r="X107" s="19">
        <v>69.464243232476335</v>
      </c>
      <c r="Y107" s="19">
        <v>69.459506936392017</v>
      </c>
      <c r="Z107" s="19">
        <v>69.483467696569903</v>
      </c>
      <c r="AA107" s="19"/>
      <c r="AB107" s="19"/>
    </row>
    <row r="108" spans="1:28" s="18" customFormat="1">
      <c r="A108" t="s">
        <v>524</v>
      </c>
      <c r="B108" t="s">
        <v>542</v>
      </c>
      <c r="C108" t="s">
        <v>544</v>
      </c>
      <c r="D108">
        <v>25</v>
      </c>
      <c r="E108" t="s">
        <v>1408</v>
      </c>
      <c r="F108" t="s">
        <v>906</v>
      </c>
      <c r="G108" s="19">
        <v>70</v>
      </c>
      <c r="H108" s="19">
        <v>70</v>
      </c>
      <c r="I108" s="19">
        <v>70</v>
      </c>
      <c r="J108" s="19">
        <v>70</v>
      </c>
      <c r="K108" s="19">
        <v>70</v>
      </c>
      <c r="L108" s="19">
        <v>70</v>
      </c>
      <c r="M108" s="19">
        <v>70.068027210884352</v>
      </c>
      <c r="N108" s="19">
        <v>70.068027210884352</v>
      </c>
      <c r="O108" s="19">
        <v>70</v>
      </c>
      <c r="P108" s="19">
        <v>70</v>
      </c>
      <c r="Q108" s="19">
        <v>70.068027210884352</v>
      </c>
      <c r="R108" s="17">
        <v>69.837032109626392</v>
      </c>
      <c r="S108" s="19">
        <v>69.837032109626392</v>
      </c>
      <c r="T108" s="19">
        <v>69.766304349019322</v>
      </c>
      <c r="U108" s="19">
        <v>69.818689994554248</v>
      </c>
      <c r="V108" s="19">
        <v>69.663779194507015</v>
      </c>
      <c r="W108" s="19">
        <v>69.65539064592609</v>
      </c>
      <c r="X108" s="19">
        <v>69.6445467043891</v>
      </c>
      <c r="Y108" s="19">
        <v>69.48590103814368</v>
      </c>
      <c r="Z108" s="19">
        <v>69.434703605117136</v>
      </c>
      <c r="AA108" s="19"/>
      <c r="AB108" s="19"/>
    </row>
    <row r="109" spans="1:28" s="18" customFormat="1">
      <c r="A109" t="s">
        <v>524</v>
      </c>
      <c r="B109" t="s">
        <v>542</v>
      </c>
      <c r="C109" t="s">
        <v>545</v>
      </c>
      <c r="D109">
        <v>26</v>
      </c>
      <c r="E109" t="s">
        <v>1408</v>
      </c>
      <c r="F109" t="s">
        <v>906</v>
      </c>
      <c r="G109" s="19">
        <v>70</v>
      </c>
      <c r="H109" s="19">
        <v>70</v>
      </c>
      <c r="I109" s="19">
        <v>70.045662100456624</v>
      </c>
      <c r="J109" s="19">
        <v>70.052539404553414</v>
      </c>
      <c r="K109" s="19">
        <v>70.297029702970292</v>
      </c>
      <c r="L109" s="19">
        <v>70.495049504950487</v>
      </c>
      <c r="M109" s="19">
        <v>71.074380165289256</v>
      </c>
      <c r="N109" s="19">
        <v>71.25</v>
      </c>
      <c r="O109" s="19">
        <v>71.25</v>
      </c>
      <c r="P109" s="19">
        <v>71.25</v>
      </c>
      <c r="Q109" s="19">
        <v>71.074380165289256</v>
      </c>
      <c r="R109" s="17">
        <v>71.747130412577931</v>
      </c>
      <c r="S109" s="19">
        <v>72.322277756083437</v>
      </c>
      <c r="T109" s="19">
        <v>72.409004379750513</v>
      </c>
      <c r="U109" s="19">
        <v>72.553075550441534</v>
      </c>
      <c r="V109" s="19">
        <v>72.555235191169601</v>
      </c>
      <c r="W109" s="19">
        <v>72.645496419725632</v>
      </c>
      <c r="X109" s="19">
        <v>72.699258878357469</v>
      </c>
      <c r="Y109" s="19">
        <v>72.582807340252344</v>
      </c>
      <c r="Z109" s="19">
        <v>72.550802619783482</v>
      </c>
      <c r="AA109" s="19"/>
      <c r="AB109" s="19"/>
    </row>
    <row r="110" spans="1:28" s="18" customFormat="1">
      <c r="A110" t="s">
        <v>524</v>
      </c>
      <c r="B110" t="s">
        <v>546</v>
      </c>
      <c r="C110"/>
      <c r="D110">
        <v>27</v>
      </c>
      <c r="E110" t="s">
        <v>1408</v>
      </c>
      <c r="F110" t="s">
        <v>906</v>
      </c>
      <c r="G110" s="19">
        <v>64.415584415584419</v>
      </c>
      <c r="H110" s="19">
        <v>64.285714285714292</v>
      </c>
      <c r="I110" s="19">
        <v>64</v>
      </c>
      <c r="J110" s="19">
        <v>63.911657559198545</v>
      </c>
      <c r="K110" s="19">
        <v>63.840996168582379</v>
      </c>
      <c r="L110" s="19">
        <v>63.714733542319756</v>
      </c>
      <c r="M110" s="19">
        <v>63.636363636363633</v>
      </c>
      <c r="N110" s="19">
        <v>63.484848484848477</v>
      </c>
      <c r="O110" s="19">
        <v>63.484848484848477</v>
      </c>
      <c r="P110" s="19">
        <v>63.714733542319756</v>
      </c>
      <c r="Q110" s="19">
        <v>63.859338061465721</v>
      </c>
      <c r="R110" s="17">
        <v>63.787958537595202</v>
      </c>
      <c r="S110" s="19">
        <v>63.856758146249682</v>
      </c>
      <c r="T110" s="19">
        <v>63.920807347154231</v>
      </c>
      <c r="U110" s="19">
        <v>64.046134324971277</v>
      </c>
      <c r="V110" s="19">
        <v>64.291046624940023</v>
      </c>
      <c r="W110" s="19">
        <v>64.24372346458776</v>
      </c>
      <c r="X110" s="19">
        <v>64.332433446077559</v>
      </c>
      <c r="Y110" s="19">
        <v>64.430194086666347</v>
      </c>
      <c r="Z110" s="19">
        <v>64.553090356387258</v>
      </c>
      <c r="AA110" s="19"/>
      <c r="AB110" s="19"/>
    </row>
    <row r="111" spans="1:28" s="18" customFormat="1">
      <c r="A111" t="s">
        <v>524</v>
      </c>
      <c r="B111" t="s">
        <v>547</v>
      </c>
      <c r="C111"/>
      <c r="D111">
        <v>28</v>
      </c>
      <c r="E111" t="s">
        <v>1408</v>
      </c>
      <c r="F111" t="s">
        <v>906</v>
      </c>
      <c r="G111" s="19">
        <v>75</v>
      </c>
      <c r="H111" s="19">
        <v>75</v>
      </c>
      <c r="I111" s="19">
        <v>75</v>
      </c>
      <c r="J111" s="19">
        <v>75</v>
      </c>
      <c r="K111" s="19">
        <v>75</v>
      </c>
      <c r="L111" s="19">
        <v>75</v>
      </c>
      <c r="M111" s="19">
        <v>74.914965986394549</v>
      </c>
      <c r="N111" s="19">
        <v>74.711003282431847</v>
      </c>
      <c r="O111" s="19">
        <v>75</v>
      </c>
      <c r="P111" s="19">
        <v>75</v>
      </c>
      <c r="Q111" s="19">
        <v>75</v>
      </c>
      <c r="R111" s="17">
        <v>74.205096276206234</v>
      </c>
      <c r="S111" s="19">
        <v>74.156509735899348</v>
      </c>
      <c r="T111" s="19">
        <v>74.155017911099264</v>
      </c>
      <c r="U111" s="19">
        <v>74.161828629719835</v>
      </c>
      <c r="V111" s="19">
        <v>74.204306831885503</v>
      </c>
      <c r="W111" s="19">
        <v>74.213387819412972</v>
      </c>
      <c r="X111" s="19">
        <v>74.22528407682934</v>
      </c>
      <c r="Y111" s="19">
        <v>74.110556478730885</v>
      </c>
      <c r="Z111" s="19">
        <v>74.123184752228724</v>
      </c>
      <c r="AA111" s="19"/>
      <c r="AB111" s="19"/>
    </row>
    <row r="112" spans="1:28" s="18" customFormat="1">
      <c r="A112" t="s">
        <v>524</v>
      </c>
      <c r="B112" t="s">
        <v>548</v>
      </c>
      <c r="C112"/>
      <c r="D112">
        <v>29</v>
      </c>
      <c r="E112" t="s">
        <v>1408</v>
      </c>
      <c r="F112" t="s">
        <v>906</v>
      </c>
      <c r="G112" s="19">
        <v>69.282051282051285</v>
      </c>
      <c r="H112" s="19">
        <v>69.435598018400555</v>
      </c>
      <c r="I112" s="19">
        <v>69.490434142752022</v>
      </c>
      <c r="J112" s="19">
        <v>69.490434142752022</v>
      </c>
      <c r="K112" s="19">
        <v>69.490434142752022</v>
      </c>
      <c r="L112" s="19">
        <v>69.490434142752022</v>
      </c>
      <c r="M112" s="19">
        <v>69.490434142752022</v>
      </c>
      <c r="N112" s="19">
        <v>69.394250701693238</v>
      </c>
      <c r="O112" s="19">
        <v>69.485193052605283</v>
      </c>
      <c r="P112" s="19">
        <v>69.439203354297689</v>
      </c>
      <c r="Q112" s="19">
        <v>69.611262945914845</v>
      </c>
      <c r="R112" s="17">
        <v>69.512656143066266</v>
      </c>
      <c r="S112" s="19">
        <v>69.382442263071809</v>
      </c>
      <c r="T112" s="19">
        <v>69.324380655123278</v>
      </c>
      <c r="U112" s="19">
        <v>69.292216106696429</v>
      </c>
      <c r="V112" s="19">
        <v>69.410613995520109</v>
      </c>
      <c r="W112" s="19">
        <v>69.420717056410567</v>
      </c>
      <c r="X112" s="19">
        <v>69.434983893431635</v>
      </c>
      <c r="Y112" s="19">
        <v>69.568441697565063</v>
      </c>
      <c r="Z112" s="19">
        <v>69.602385840419217</v>
      </c>
      <c r="AA112" s="19"/>
      <c r="AB112" s="19"/>
    </row>
    <row r="113" spans="1:28" s="18" customFormat="1">
      <c r="A113" t="s">
        <v>524</v>
      </c>
      <c r="B113" t="s">
        <v>549</v>
      </c>
      <c r="C113"/>
      <c r="D113">
        <v>30</v>
      </c>
      <c r="E113" t="s">
        <v>1408</v>
      </c>
      <c r="F113" t="s">
        <v>906</v>
      </c>
      <c r="G113" s="19">
        <v>69.565217391304344</v>
      </c>
      <c r="H113" s="19">
        <v>69.565217391304344</v>
      </c>
      <c r="I113" s="19">
        <v>69.354838709677423</v>
      </c>
      <c r="J113" s="19">
        <v>69.402985074626869</v>
      </c>
      <c r="K113" s="19">
        <v>69.047619047619051</v>
      </c>
      <c r="L113" s="19">
        <v>69.230769230769226</v>
      </c>
      <c r="M113" s="19">
        <v>69.002123142250525</v>
      </c>
      <c r="N113" s="19">
        <v>68.75</v>
      </c>
      <c r="O113" s="19">
        <v>68.493150684931507</v>
      </c>
      <c r="P113" s="19">
        <v>68.106312292358808</v>
      </c>
      <c r="Q113" s="19">
        <v>68.316831683168317</v>
      </c>
      <c r="R113" s="17">
        <v>68.600426668497079</v>
      </c>
      <c r="S113" s="19">
        <v>68.534457837608613</v>
      </c>
      <c r="T113" s="19">
        <v>68.591499683458025</v>
      </c>
      <c r="U113" s="19">
        <v>68.673491971692371</v>
      </c>
      <c r="V113" s="19">
        <v>68.617525443207683</v>
      </c>
      <c r="W113" s="19">
        <v>68.641946297400054</v>
      </c>
      <c r="X113" s="19">
        <v>68.659215597309341</v>
      </c>
      <c r="Y113" s="19">
        <v>68.61634621296291</v>
      </c>
      <c r="Z113" s="19">
        <v>68.662927949463693</v>
      </c>
      <c r="AA113" s="19"/>
      <c r="AB113" s="19"/>
    </row>
    <row r="114" spans="1:28" s="18" customFormat="1">
      <c r="A114" t="s">
        <v>524</v>
      </c>
      <c r="B114" t="s">
        <v>909</v>
      </c>
      <c r="C114"/>
      <c r="D114">
        <v>31</v>
      </c>
      <c r="E114" t="s">
        <v>1408</v>
      </c>
      <c r="F114" t="s">
        <v>906</v>
      </c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7">
        <v>62.73883932781802</v>
      </c>
      <c r="S114" s="19">
        <v>63.128560234938206</v>
      </c>
      <c r="T114" s="19">
        <v>63.498483772361361</v>
      </c>
      <c r="U114" s="19">
        <v>63.63286461071619</v>
      </c>
      <c r="V114" s="19">
        <v>63.639503186398869</v>
      </c>
      <c r="W114" s="19">
        <v>63.953336884202351</v>
      </c>
      <c r="X114" s="19">
        <v>64.418465785623113</v>
      </c>
      <c r="Y114" s="19">
        <v>64.604290391732164</v>
      </c>
      <c r="Z114" s="19">
        <v>65.214233626758841</v>
      </c>
      <c r="AA114" s="19"/>
      <c r="AB114" s="19"/>
    </row>
    <row r="115" spans="1:28" s="18" customFormat="1">
      <c r="A115" t="s">
        <v>524</v>
      </c>
      <c r="B115" t="s">
        <v>550</v>
      </c>
      <c r="C115"/>
      <c r="D115">
        <v>32</v>
      </c>
      <c r="E115" t="s">
        <v>1408</v>
      </c>
      <c r="F115" t="s">
        <v>906</v>
      </c>
      <c r="G115" s="19">
        <v>66.228070175438589</v>
      </c>
      <c r="H115" s="19">
        <v>66.228070175438589</v>
      </c>
      <c r="I115" s="19">
        <v>65.268596038313987</v>
      </c>
      <c r="J115" s="19">
        <v>65.268596038313987</v>
      </c>
      <c r="K115" s="19">
        <v>65.810748383122885</v>
      </c>
      <c r="L115" s="19">
        <v>65.810748383122885</v>
      </c>
      <c r="M115" s="19">
        <v>66.421568627450966</v>
      </c>
      <c r="N115" s="19">
        <v>66.421568627450966</v>
      </c>
      <c r="O115" s="19">
        <v>66.421568627450966</v>
      </c>
      <c r="P115" s="19">
        <v>66.421568627450966</v>
      </c>
      <c r="Q115" s="19">
        <v>66.180048661800484</v>
      </c>
      <c r="R115" s="17">
        <v>65.493493960506839</v>
      </c>
      <c r="S115" s="19">
        <v>65.459155106288179</v>
      </c>
      <c r="T115" s="19">
        <v>65.633409099246236</v>
      </c>
      <c r="U115" s="19">
        <v>65.951515802184417</v>
      </c>
      <c r="V115" s="19">
        <v>66.363123997886078</v>
      </c>
      <c r="W115" s="19">
        <v>66.480176131038391</v>
      </c>
      <c r="X115" s="19">
        <v>66.437406794804872</v>
      </c>
      <c r="Y115" s="19">
        <v>66.400999654688647</v>
      </c>
      <c r="Z115" s="19">
        <v>66.489050530122228</v>
      </c>
      <c r="AA115" s="19"/>
      <c r="AB115" s="19"/>
    </row>
    <row r="116" spans="1:28" s="18" customFormat="1">
      <c r="A116" t="s">
        <v>524</v>
      </c>
      <c r="B116" t="s">
        <v>551</v>
      </c>
      <c r="C116"/>
      <c r="D116">
        <v>33</v>
      </c>
      <c r="E116" t="s">
        <v>1408</v>
      </c>
      <c r="F116" t="s">
        <v>906</v>
      </c>
      <c r="G116" s="19">
        <v>63.007518796992478</v>
      </c>
      <c r="H116" s="19">
        <v>63.095238095238095</v>
      </c>
      <c r="I116" s="19">
        <v>63.333333333333329</v>
      </c>
      <c r="J116" s="19">
        <v>63.17351598173515</v>
      </c>
      <c r="K116" s="19">
        <v>63.473282442748094</v>
      </c>
      <c r="L116" s="19">
        <v>63.095238095238095</v>
      </c>
      <c r="M116" s="19">
        <v>62.857142857142854</v>
      </c>
      <c r="N116" s="19">
        <v>62.857142857142854</v>
      </c>
      <c r="O116" s="19">
        <v>62.857142857142854</v>
      </c>
      <c r="P116" s="19">
        <v>62.857142857142854</v>
      </c>
      <c r="Q116" s="19">
        <v>62.857142857142854</v>
      </c>
      <c r="R116" s="17">
        <v>65.853841985612661</v>
      </c>
      <c r="S116" s="19">
        <v>66.060541369494956</v>
      </c>
      <c r="T116" s="19">
        <v>66.176738505945963</v>
      </c>
      <c r="U116" s="19">
        <v>66.270705424701646</v>
      </c>
      <c r="V116" s="19">
        <v>66.178431258654115</v>
      </c>
      <c r="W116" s="19">
        <v>66.174780385333591</v>
      </c>
      <c r="X116" s="19">
        <v>66.147244686338908</v>
      </c>
      <c r="Y116" s="19">
        <v>66.128003147042264</v>
      </c>
      <c r="Z116" s="19">
        <v>66.12507844233869</v>
      </c>
      <c r="AA116" s="19"/>
      <c r="AB116" s="19"/>
    </row>
    <row r="117" spans="1:28" s="18" customFormat="1">
      <c r="A117" t="s">
        <v>524</v>
      </c>
      <c r="B117" t="s">
        <v>552</v>
      </c>
      <c r="C117"/>
      <c r="D117">
        <v>34</v>
      </c>
      <c r="E117" t="s">
        <v>1408</v>
      </c>
      <c r="F117" t="s">
        <v>906</v>
      </c>
      <c r="G117" s="19">
        <v>62.5</v>
      </c>
      <c r="H117" s="19">
        <v>62.5</v>
      </c>
      <c r="I117" s="19">
        <v>62.5</v>
      </c>
      <c r="J117" s="19">
        <v>62.5</v>
      </c>
      <c r="K117" s="19">
        <v>62.295081967213115</v>
      </c>
      <c r="L117" s="19">
        <v>62.295081967213115</v>
      </c>
      <c r="M117" s="19">
        <v>62.903225806451616</v>
      </c>
      <c r="N117" s="19">
        <v>62.5</v>
      </c>
      <c r="O117" s="19">
        <v>62.5</v>
      </c>
      <c r="P117" s="19">
        <v>62.279293739967898</v>
      </c>
      <c r="Q117" s="19">
        <v>61.111111111111114</v>
      </c>
      <c r="R117" s="17">
        <v>61.674073417216135</v>
      </c>
      <c r="S117" s="19">
        <v>61.683857052079738</v>
      </c>
      <c r="T117" s="19">
        <v>61.722354427031469</v>
      </c>
      <c r="U117" s="19">
        <v>61.741551291873833</v>
      </c>
      <c r="V117" s="19">
        <v>61.6867659426375</v>
      </c>
      <c r="W117" s="19">
        <v>61.700547761013347</v>
      </c>
      <c r="X117" s="19">
        <v>61.726880040961994</v>
      </c>
      <c r="Y117" s="19">
        <v>61.713059850238224</v>
      </c>
      <c r="Z117" s="19">
        <v>61.830058063606941</v>
      </c>
      <c r="AA117" s="19"/>
      <c r="AB117" s="19"/>
    </row>
    <row r="118" spans="1:28" s="18" customFormat="1">
      <c r="A118" t="s">
        <v>524</v>
      </c>
      <c r="B118" t="s">
        <v>553</v>
      </c>
      <c r="C118"/>
      <c r="D118">
        <v>35</v>
      </c>
      <c r="E118" t="s">
        <v>1408</v>
      </c>
      <c r="F118" t="s">
        <v>906</v>
      </c>
      <c r="G118" s="19">
        <v>61.079943899018232</v>
      </c>
      <c r="H118" s="19">
        <v>61.41439205955335</v>
      </c>
      <c r="I118" s="19">
        <v>61.079943899018232</v>
      </c>
      <c r="J118" s="19">
        <v>61.168417104276074</v>
      </c>
      <c r="K118" s="19">
        <v>61.168417104276074</v>
      </c>
      <c r="L118" s="19">
        <v>61.168417104276074</v>
      </c>
      <c r="M118" s="19">
        <v>61.371418273562803</v>
      </c>
      <c r="N118" s="19">
        <v>61.371418273562803</v>
      </c>
      <c r="O118" s="19">
        <v>61.752136752136757</v>
      </c>
      <c r="P118" s="19">
        <v>61.990657920890477</v>
      </c>
      <c r="Q118" s="19">
        <v>62.474767080745345</v>
      </c>
      <c r="R118" s="17">
        <v>63.918870812561771</v>
      </c>
      <c r="S118" s="19">
        <v>63.880377419891119</v>
      </c>
      <c r="T118" s="19">
        <v>63.956875003403738</v>
      </c>
      <c r="U118" s="19">
        <v>64.166142796169083</v>
      </c>
      <c r="V118" s="19">
        <v>64.544091408367223</v>
      </c>
      <c r="W118" s="19">
        <v>64.512513898216099</v>
      </c>
      <c r="X118" s="19">
        <v>64.497863270207176</v>
      </c>
      <c r="Y118" s="19">
        <v>64.45268109971353</v>
      </c>
      <c r="Z118" s="19">
        <v>64.427909826924989</v>
      </c>
      <c r="AA118" s="19"/>
      <c r="AB118" s="19"/>
    </row>
    <row r="119" spans="1:28" s="18" customFormat="1">
      <c r="A119" t="s">
        <v>524</v>
      </c>
      <c r="B119" t="s">
        <v>554</v>
      </c>
      <c r="C119"/>
      <c r="D119">
        <v>36</v>
      </c>
      <c r="E119" t="s">
        <v>1408</v>
      </c>
      <c r="F119" t="s">
        <v>906</v>
      </c>
      <c r="G119" s="19">
        <v>66.666666666666657</v>
      </c>
      <c r="H119" s="19">
        <v>66.666666666666657</v>
      </c>
      <c r="I119" s="19">
        <v>66.666666666666657</v>
      </c>
      <c r="J119" s="19">
        <v>66.666666666666657</v>
      </c>
      <c r="K119" s="19">
        <v>66.666666666666657</v>
      </c>
      <c r="L119" s="19">
        <v>66.666666666666657</v>
      </c>
      <c r="M119" s="19">
        <v>66.666666666666657</v>
      </c>
      <c r="N119" s="19">
        <v>66.666666666666657</v>
      </c>
      <c r="O119" s="19">
        <v>66.666666666666657</v>
      </c>
      <c r="P119" s="19">
        <v>67.391304347826093</v>
      </c>
      <c r="Q119" s="19">
        <v>67.391304347826093</v>
      </c>
      <c r="R119" s="17">
        <v>66.942943277145645</v>
      </c>
      <c r="S119" s="19">
        <v>66.9728340213221</v>
      </c>
      <c r="T119" s="19">
        <v>67.182424008043512</v>
      </c>
      <c r="U119" s="19">
        <v>67.257401258332877</v>
      </c>
      <c r="V119" s="19">
        <v>67.310042689865597</v>
      </c>
      <c r="W119" s="19">
        <v>67.263221827159811</v>
      </c>
      <c r="X119" s="19">
        <v>67.244274420458311</v>
      </c>
      <c r="Y119" s="19">
        <v>67.276281927908158</v>
      </c>
      <c r="Z119" s="19">
        <v>67.340274472423118</v>
      </c>
      <c r="AA119" s="19"/>
      <c r="AB119" s="19"/>
    </row>
    <row r="120" spans="1:28" s="18" customFormat="1">
      <c r="A120" t="s">
        <v>524</v>
      </c>
      <c r="B120" t="s">
        <v>555</v>
      </c>
      <c r="C120"/>
      <c r="D120">
        <v>37</v>
      </c>
      <c r="E120" t="s">
        <v>1408</v>
      </c>
      <c r="F120" t="s">
        <v>906</v>
      </c>
      <c r="G120" s="19">
        <v>75.656565656565661</v>
      </c>
      <c r="H120" s="19">
        <v>75.656565656565661</v>
      </c>
      <c r="I120" s="19">
        <v>75.45893719806763</v>
      </c>
      <c r="J120" s="19">
        <v>75.45893719806763</v>
      </c>
      <c r="K120" s="19">
        <v>75.496285470710021</v>
      </c>
      <c r="L120" s="19">
        <v>75.496285470710021</v>
      </c>
      <c r="M120" s="19">
        <v>75.496285470710021</v>
      </c>
      <c r="N120" s="19">
        <v>74.949677938808378</v>
      </c>
      <c r="O120" s="19">
        <v>75.134408602150543</v>
      </c>
      <c r="P120" s="19">
        <v>74.759615384615387</v>
      </c>
      <c r="Q120" s="19">
        <v>74.421777546777548</v>
      </c>
      <c r="R120" s="17">
        <v>72.628829267647603</v>
      </c>
      <c r="S120" s="19">
        <v>72.651030847726844</v>
      </c>
      <c r="T120" s="19">
        <v>72.796630986652033</v>
      </c>
      <c r="U120" s="19">
        <v>72.86064942781681</v>
      </c>
      <c r="V120" s="19">
        <v>72.963974164628837</v>
      </c>
      <c r="W120" s="19">
        <v>73.046169761480101</v>
      </c>
      <c r="X120" s="19">
        <v>72.956994083686979</v>
      </c>
      <c r="Y120" s="19">
        <v>72.977838782300083</v>
      </c>
      <c r="Z120" s="19">
        <v>73.083431866558186</v>
      </c>
      <c r="AA120" s="19"/>
      <c r="AB120" s="19"/>
    </row>
    <row r="121" spans="1:28" s="18" customFormat="1">
      <c r="A121" t="s">
        <v>524</v>
      </c>
      <c r="B121" t="s">
        <v>556</v>
      </c>
      <c r="C121"/>
      <c r="D121">
        <v>38</v>
      </c>
      <c r="E121" t="s">
        <v>1408</v>
      </c>
      <c r="F121" t="s">
        <v>906</v>
      </c>
      <c r="G121" s="19">
        <v>66.002506265664167</v>
      </c>
      <c r="H121" s="19">
        <v>66.199392712550605</v>
      </c>
      <c r="I121" s="19">
        <v>66.015446224256308</v>
      </c>
      <c r="J121" s="19">
        <v>66.015446224256308</v>
      </c>
      <c r="K121" s="19">
        <v>66.015446224256308</v>
      </c>
      <c r="L121" s="19">
        <v>66.015446224256308</v>
      </c>
      <c r="M121" s="19">
        <v>66.536458333333329</v>
      </c>
      <c r="N121" s="19">
        <v>66.536458333333329</v>
      </c>
      <c r="O121" s="19">
        <v>66.536458333333329</v>
      </c>
      <c r="P121" s="19">
        <v>66.399846311475414</v>
      </c>
      <c r="Q121" s="19">
        <v>66.536458333333329</v>
      </c>
      <c r="R121" s="17">
        <v>65.537882121076379</v>
      </c>
      <c r="S121" s="19">
        <v>65.72019480383058</v>
      </c>
      <c r="T121" s="19">
        <v>65.882730657101305</v>
      </c>
      <c r="U121" s="19">
        <v>65.89204603784691</v>
      </c>
      <c r="V121" s="19">
        <v>66.002289836997093</v>
      </c>
      <c r="W121" s="19">
        <v>66.08104246300897</v>
      </c>
      <c r="X121" s="19">
        <v>66.133704520485693</v>
      </c>
      <c r="Y121" s="19">
        <v>66.158286262213451</v>
      </c>
      <c r="Z121" s="19">
        <v>66.29336967506903</v>
      </c>
      <c r="AA121" s="19"/>
      <c r="AB121" s="19"/>
    </row>
    <row r="122" spans="1:28" s="18" customFormat="1">
      <c r="A122" t="s">
        <v>524</v>
      </c>
      <c r="B122" t="s">
        <v>557</v>
      </c>
      <c r="C122"/>
      <c r="D122">
        <v>39</v>
      </c>
      <c r="E122" t="s">
        <v>1408</v>
      </c>
      <c r="F122" t="s">
        <v>906</v>
      </c>
      <c r="G122" s="19">
        <v>65</v>
      </c>
      <c r="H122" s="19">
        <v>65.217391304347828</v>
      </c>
      <c r="I122" s="19">
        <v>65.217391304347828</v>
      </c>
      <c r="J122" s="19">
        <v>65.217391304347828</v>
      </c>
      <c r="K122" s="19">
        <v>65.104166666666657</v>
      </c>
      <c r="L122" s="19">
        <v>65.104166666666657</v>
      </c>
      <c r="M122" s="19">
        <v>65.18518518518519</v>
      </c>
      <c r="N122" s="19">
        <v>65.104166666666657</v>
      </c>
      <c r="O122" s="19">
        <v>65.104166666666657</v>
      </c>
      <c r="P122" s="19">
        <v>65.104166666666657</v>
      </c>
      <c r="Q122" s="19">
        <v>65.104166666666657</v>
      </c>
      <c r="R122" s="17">
        <v>64.897667774949397</v>
      </c>
      <c r="S122" s="19">
        <v>64.903685342598607</v>
      </c>
      <c r="T122" s="19">
        <v>64.903685342598607</v>
      </c>
      <c r="U122" s="19">
        <v>64.903685342598607</v>
      </c>
      <c r="V122" s="19">
        <v>64.990922835619529</v>
      </c>
      <c r="W122" s="19">
        <v>65.000233670122469</v>
      </c>
      <c r="X122" s="19">
        <v>64.993935822960964</v>
      </c>
      <c r="Y122" s="19">
        <v>64.998256509801195</v>
      </c>
      <c r="Z122" s="19">
        <v>65.105824539913968</v>
      </c>
      <c r="AA122" s="19"/>
      <c r="AB122" s="19"/>
    </row>
    <row r="123" spans="1:28" s="18" customFormat="1">
      <c r="A123" t="s">
        <v>655</v>
      </c>
      <c r="B123"/>
      <c r="C123"/>
      <c r="D123">
        <v>40</v>
      </c>
      <c r="E123" t="s">
        <v>1408</v>
      </c>
      <c r="F123" t="s">
        <v>906</v>
      </c>
      <c r="G123" s="19">
        <v>63.919427048091016</v>
      </c>
      <c r="H123" s="19">
        <v>63.927269961387587</v>
      </c>
      <c r="I123" s="19">
        <v>63.950613496704989</v>
      </c>
      <c r="J123" s="19">
        <v>63.900497675952217</v>
      </c>
      <c r="K123" s="19">
        <v>64.032209076852482</v>
      </c>
      <c r="L123" s="19">
        <v>64.361239725561063</v>
      </c>
      <c r="M123" s="19">
        <v>64.446986149116739</v>
      </c>
      <c r="N123" s="19">
        <v>64.468852996157736</v>
      </c>
      <c r="O123" s="19">
        <v>64.536014066026922</v>
      </c>
      <c r="P123" s="19">
        <v>64.780442850968967</v>
      </c>
      <c r="Q123" s="19">
        <v>64.854917801542527</v>
      </c>
      <c r="R123" s="17">
        <v>64.913597516527972</v>
      </c>
      <c r="S123" s="19">
        <v>65.062259148237317</v>
      </c>
      <c r="T123" s="19">
        <v>65.164535968108311</v>
      </c>
      <c r="U123" s="19">
        <v>65.4282978703758</v>
      </c>
      <c r="V123" s="19">
        <v>65.531934166511931</v>
      </c>
      <c r="W123" s="19">
        <v>65.564854339205965</v>
      </c>
      <c r="X123" s="19">
        <v>65.615558999602669</v>
      </c>
      <c r="Y123" s="19">
        <v>65.760940800076312</v>
      </c>
      <c r="Z123" s="19">
        <v>65.941978862271228</v>
      </c>
      <c r="AA123" s="19"/>
      <c r="AB123" s="19"/>
    </row>
    <row r="124" spans="1:28" s="18" customFormat="1">
      <c r="A124" t="s">
        <v>523</v>
      </c>
      <c r="B124"/>
      <c r="C124"/>
      <c r="D124">
        <v>41</v>
      </c>
      <c r="E124" t="s">
        <v>1408</v>
      </c>
      <c r="F124" t="s">
        <v>906</v>
      </c>
      <c r="G124" s="19">
        <v>61.929667978603852</v>
      </c>
      <c r="H124" s="19">
        <v>61.97906009787949</v>
      </c>
      <c r="I124" s="19">
        <v>61.856791610180096</v>
      </c>
      <c r="J124" s="19">
        <v>61.79931180348791</v>
      </c>
      <c r="K124" s="19">
        <v>61.857859971995751</v>
      </c>
      <c r="L124" s="19">
        <v>61.889853874171976</v>
      </c>
      <c r="M124" s="19">
        <v>62.08101463676072</v>
      </c>
      <c r="N124" s="19">
        <v>61.986525809478209</v>
      </c>
      <c r="O124" s="19">
        <v>62.178062856671112</v>
      </c>
      <c r="P124" s="19">
        <v>62.286914103298507</v>
      </c>
      <c r="Q124" s="19">
        <v>62.201202923526623</v>
      </c>
      <c r="R124" s="17">
        <v>61.811628989279363</v>
      </c>
      <c r="S124" s="19">
        <v>62.023833542447072</v>
      </c>
      <c r="T124" s="19">
        <v>62.2281012711586</v>
      </c>
      <c r="U124" s="19">
        <v>62.465870036248837</v>
      </c>
      <c r="V124" s="19">
        <v>62.598533297151917</v>
      </c>
      <c r="W124" s="19">
        <v>62.679295950908077</v>
      </c>
      <c r="X124" s="19">
        <v>62.713092895868471</v>
      </c>
      <c r="Y124" s="19">
        <v>62.868974168271855</v>
      </c>
      <c r="Z124" s="19">
        <v>63.105206187505992</v>
      </c>
      <c r="AA124" s="19"/>
      <c r="AB124" s="19"/>
    </row>
    <row r="125" spans="1:28" s="18" customFormat="1">
      <c r="A125" t="s">
        <v>516</v>
      </c>
      <c r="B125"/>
      <c r="C125"/>
      <c r="D125">
        <v>1</v>
      </c>
      <c r="E125" t="s">
        <v>1409</v>
      </c>
      <c r="F125" t="s">
        <v>906</v>
      </c>
      <c r="G125" s="19">
        <v>42.699904360282318</v>
      </c>
      <c r="H125" s="19">
        <v>42.701436649370834</v>
      </c>
      <c r="I125" s="19">
        <v>42.639129055151457</v>
      </c>
      <c r="J125" s="19">
        <v>42.678356102617094</v>
      </c>
      <c r="K125" s="19">
        <v>42.685458703532909</v>
      </c>
      <c r="L125" s="19">
        <v>42.685877683645387</v>
      </c>
      <c r="M125" s="19">
        <v>42.704613157298404</v>
      </c>
      <c r="N125" s="19">
        <v>42.671940772699834</v>
      </c>
      <c r="O125" s="19">
        <v>42.65081635860389</v>
      </c>
      <c r="P125" s="19">
        <v>42.685041283689806</v>
      </c>
      <c r="Q125" s="19">
        <v>42.706641497229683</v>
      </c>
      <c r="R125" s="17">
        <v>42.56387743665195</v>
      </c>
      <c r="S125" s="19">
        <v>42.599519926678475</v>
      </c>
      <c r="T125" s="19">
        <v>42.628692473657843</v>
      </c>
      <c r="U125" s="19">
        <v>42.665088847944475</v>
      </c>
      <c r="V125" s="19">
        <v>42.730349461354493</v>
      </c>
      <c r="W125" s="19">
        <v>42.725837447842807</v>
      </c>
      <c r="X125" s="19">
        <v>42.724368609537223</v>
      </c>
      <c r="Y125" s="19">
        <v>42.76016713723061</v>
      </c>
      <c r="Z125" s="19">
        <v>42.818612670106909</v>
      </c>
      <c r="AA125" s="19"/>
      <c r="AB125" s="19"/>
    </row>
    <row r="126" spans="1:28" s="18" customFormat="1">
      <c r="A126" t="s">
        <v>521</v>
      </c>
      <c r="B126"/>
      <c r="C126"/>
      <c r="D126">
        <v>2</v>
      </c>
      <c r="E126" t="s">
        <v>1409</v>
      </c>
      <c r="F126" t="s">
        <v>906</v>
      </c>
      <c r="G126" s="19">
        <v>41.375727391454376</v>
      </c>
      <c r="H126" s="19">
        <v>41.381883150768587</v>
      </c>
      <c r="I126" s="19">
        <v>41.461100102272233</v>
      </c>
      <c r="J126" s="19">
        <v>41.561499260025911</v>
      </c>
      <c r="K126" s="19">
        <v>41.570335502768479</v>
      </c>
      <c r="L126" s="19">
        <v>41.598703753354762</v>
      </c>
      <c r="M126" s="19">
        <v>41.590249797528514</v>
      </c>
      <c r="N126" s="19">
        <v>41.601593023748535</v>
      </c>
      <c r="O126" s="19">
        <v>41.721069699516988</v>
      </c>
      <c r="P126" s="19">
        <v>41.836275784656969</v>
      </c>
      <c r="Q126" s="19">
        <v>41.899826569296032</v>
      </c>
      <c r="R126" s="17">
        <v>42.236866477707643</v>
      </c>
      <c r="S126" s="19">
        <v>42.300439726714892</v>
      </c>
      <c r="T126" s="19">
        <v>42.375768152299933</v>
      </c>
      <c r="U126" s="19">
        <v>42.545506004549217</v>
      </c>
      <c r="V126" s="19">
        <v>42.617087831620474</v>
      </c>
      <c r="W126" s="19">
        <v>42.578199847936318</v>
      </c>
      <c r="X126" s="19">
        <v>42.599883178759669</v>
      </c>
      <c r="Y126" s="19">
        <v>42.720967550109272</v>
      </c>
      <c r="Z126" s="19">
        <v>42.871134461829861</v>
      </c>
      <c r="AA126" s="19"/>
      <c r="AB126" s="19"/>
    </row>
    <row r="127" spans="1:28" s="18" customFormat="1">
      <c r="A127" t="s">
        <v>1405</v>
      </c>
      <c r="B127"/>
      <c r="C127"/>
      <c r="D127">
        <v>3</v>
      </c>
      <c r="E127" t="s">
        <v>1409</v>
      </c>
      <c r="F127" t="s">
        <v>906</v>
      </c>
      <c r="G127" s="19">
        <v>43.138756958340743</v>
      </c>
      <c r="H127" s="19">
        <v>43.138756958340743</v>
      </c>
      <c r="I127" s="19">
        <v>43.029545954651454</v>
      </c>
      <c r="J127" s="19">
        <v>43.048499624645196</v>
      </c>
      <c r="K127" s="19">
        <v>43.055027670016194</v>
      </c>
      <c r="L127" s="19">
        <v>43.046183832355823</v>
      </c>
      <c r="M127" s="19">
        <v>43.073930300798487</v>
      </c>
      <c r="N127" s="19">
        <v>43.026670466321548</v>
      </c>
      <c r="O127" s="19">
        <v>42.958948690219337</v>
      </c>
      <c r="P127" s="19">
        <v>42.9663352143059</v>
      </c>
      <c r="Q127" s="19">
        <v>42.974032363866947</v>
      </c>
      <c r="R127" s="17">
        <v>42.670718016509298</v>
      </c>
      <c r="S127" s="19">
        <v>42.697235006598497</v>
      </c>
      <c r="T127" s="19">
        <v>42.711327567115092</v>
      </c>
      <c r="U127" s="19">
        <v>42.70415879340009</v>
      </c>
      <c r="V127" s="19">
        <v>42.7673539333531</v>
      </c>
      <c r="W127" s="19">
        <v>42.774073125225456</v>
      </c>
      <c r="X127" s="19">
        <v>42.765040085378267</v>
      </c>
      <c r="Y127" s="19">
        <v>42.772974299085831</v>
      </c>
      <c r="Z127" s="19">
        <v>42.801452920810583</v>
      </c>
      <c r="AA127" s="19"/>
      <c r="AB127" s="19"/>
    </row>
    <row r="128" spans="1:28" s="18" customFormat="1">
      <c r="A128" t="s">
        <v>522</v>
      </c>
      <c r="B128"/>
      <c r="C128"/>
      <c r="D128">
        <v>4</v>
      </c>
      <c r="E128" t="s">
        <v>1409</v>
      </c>
      <c r="F128" t="s">
        <v>906</v>
      </c>
      <c r="G128" s="19">
        <v>48.443719413581135</v>
      </c>
      <c r="H128" s="19">
        <v>48.443719413581135</v>
      </c>
      <c r="I128" s="19">
        <v>48.45550904874608</v>
      </c>
      <c r="J128" s="19">
        <v>48.480135473950028</v>
      </c>
      <c r="K128" s="19">
        <v>48.45974043005689</v>
      </c>
      <c r="L128" s="19">
        <v>48.334724552782617</v>
      </c>
      <c r="M128" s="19">
        <v>48.370136224973777</v>
      </c>
      <c r="N128" s="19">
        <v>48.366321897602084</v>
      </c>
      <c r="O128" s="19">
        <v>48.338724727681864</v>
      </c>
      <c r="P128" s="19">
        <v>48.345620372470172</v>
      </c>
      <c r="Q128" s="19">
        <v>48.345620372470172</v>
      </c>
      <c r="R128" s="17">
        <v>47.041272754686872</v>
      </c>
      <c r="S128" s="19">
        <v>47.045486485326684</v>
      </c>
      <c r="T128" s="19">
        <v>47.034475386079357</v>
      </c>
      <c r="U128" s="19">
        <v>46.998879881685419</v>
      </c>
      <c r="V128" s="19">
        <v>47.088683655748085</v>
      </c>
      <c r="W128" s="19">
        <v>47.086900169451688</v>
      </c>
      <c r="X128" s="19">
        <v>47.08143013558513</v>
      </c>
      <c r="Y128" s="19">
        <v>47.105038361320481</v>
      </c>
      <c r="Z128" s="19">
        <v>47.129494087630086</v>
      </c>
      <c r="AA128" s="19"/>
      <c r="AB128" s="19"/>
    </row>
    <row r="129" spans="1:28" s="18" customFormat="1">
      <c r="A129" t="s">
        <v>853</v>
      </c>
      <c r="B129"/>
      <c r="C129"/>
      <c r="D129">
        <v>5</v>
      </c>
      <c r="E129" t="s">
        <v>1409</v>
      </c>
      <c r="F129" t="s">
        <v>906</v>
      </c>
      <c r="G129" s="19">
        <v>41.675225030257877</v>
      </c>
      <c r="H129" s="19">
        <v>41.675225030257877</v>
      </c>
      <c r="I129" s="19">
        <v>41.532632395732207</v>
      </c>
      <c r="J129" s="19">
        <v>41.550021067209869</v>
      </c>
      <c r="K129" s="19">
        <v>41.563976648793073</v>
      </c>
      <c r="L129" s="19">
        <v>41.587182329024671</v>
      </c>
      <c r="M129" s="19">
        <v>41.612814122666933</v>
      </c>
      <c r="N129" s="19">
        <v>41.553568550813587</v>
      </c>
      <c r="O129" s="19">
        <v>41.474777206784239</v>
      </c>
      <c r="P129" s="19">
        <v>41.482299154548521</v>
      </c>
      <c r="Q129" s="19">
        <v>41.492119792114039</v>
      </c>
      <c r="R129" s="17">
        <v>41.533005623303232</v>
      </c>
      <c r="S129" s="19">
        <v>41.565503013955649</v>
      </c>
      <c r="T129" s="19">
        <v>41.586171898931362</v>
      </c>
      <c r="U129" s="19">
        <v>41.586938004747978</v>
      </c>
      <c r="V129" s="19">
        <v>41.642365634236093</v>
      </c>
      <c r="W129" s="19">
        <v>41.650613649100535</v>
      </c>
      <c r="X129" s="19">
        <v>41.640313018165401</v>
      </c>
      <c r="Y129" s="19">
        <v>41.643591883297937</v>
      </c>
      <c r="Z129" s="19">
        <v>41.6730286791027</v>
      </c>
      <c r="AA129" s="19"/>
      <c r="AB129" s="19"/>
    </row>
    <row r="130" spans="1:28" s="18" customFormat="1">
      <c r="A130" t="s">
        <v>524</v>
      </c>
      <c r="B130" t="s">
        <v>525</v>
      </c>
      <c r="C130"/>
      <c r="D130">
        <v>6</v>
      </c>
      <c r="E130" t="s">
        <v>1409</v>
      </c>
      <c r="F130" t="s">
        <v>906</v>
      </c>
      <c r="G130" s="19">
        <v>41.601372520981919</v>
      </c>
      <c r="H130" s="19">
        <v>41.601372520981919</v>
      </c>
      <c r="I130" s="19">
        <v>41.795792705403414</v>
      </c>
      <c r="J130" s="19">
        <v>42.044469371433173</v>
      </c>
      <c r="K130" s="19">
        <v>42.066355684372596</v>
      </c>
      <c r="L130" s="19">
        <v>42.175039128831202</v>
      </c>
      <c r="M130" s="19">
        <v>42.259983813669074</v>
      </c>
      <c r="N130" s="19">
        <v>42.389709744327675</v>
      </c>
      <c r="O130" s="19">
        <v>42.608017380181586</v>
      </c>
      <c r="P130" s="19">
        <v>42.777322179447175</v>
      </c>
      <c r="Q130" s="19">
        <v>42.840424533624436</v>
      </c>
      <c r="R130" s="17">
        <v>42.728334717950339</v>
      </c>
      <c r="S130" s="19">
        <v>42.802361858713127</v>
      </c>
      <c r="T130" s="19">
        <v>42.884449187150167</v>
      </c>
      <c r="U130" s="19">
        <v>43.108715392465911</v>
      </c>
      <c r="V130" s="19">
        <v>43.172011190859294</v>
      </c>
      <c r="W130" s="19">
        <v>43.12727479537962</v>
      </c>
      <c r="X130" s="19">
        <v>43.186973438859297</v>
      </c>
      <c r="Y130" s="19">
        <v>43.322195455625739</v>
      </c>
      <c r="Z130" s="19">
        <v>43.543901157561599</v>
      </c>
      <c r="AA130" s="19"/>
      <c r="AB130" s="19"/>
    </row>
    <row r="131" spans="1:28" s="18" customFormat="1">
      <c r="A131" t="s">
        <v>524</v>
      </c>
      <c r="B131" t="s">
        <v>525</v>
      </c>
      <c r="C131" t="s">
        <v>526</v>
      </c>
      <c r="D131">
        <v>7</v>
      </c>
      <c r="E131" t="s">
        <v>1409</v>
      </c>
      <c r="F131" t="s">
        <v>906</v>
      </c>
      <c r="G131" s="19">
        <v>41.816321927075435</v>
      </c>
      <c r="H131" s="19">
        <v>41.816321927075435</v>
      </c>
      <c r="I131" s="19">
        <v>42.136010811839213</v>
      </c>
      <c r="J131" s="19">
        <v>42.417999874759992</v>
      </c>
      <c r="K131" s="19">
        <v>42.525655750154037</v>
      </c>
      <c r="L131" s="19">
        <v>42.568773304661775</v>
      </c>
      <c r="M131" s="19">
        <v>42.650946246598423</v>
      </c>
      <c r="N131" s="19">
        <v>42.77281158612746</v>
      </c>
      <c r="O131" s="19">
        <v>42.77281158612746</v>
      </c>
      <c r="P131" s="19">
        <v>42.816723806427895</v>
      </c>
      <c r="Q131" s="19">
        <v>42.851014437944571</v>
      </c>
      <c r="R131" s="17">
        <v>43.193300118785046</v>
      </c>
      <c r="S131" s="19">
        <v>43.282398138739211</v>
      </c>
      <c r="T131" s="19">
        <v>43.359868709554377</v>
      </c>
      <c r="U131" s="19">
        <v>43.612614270491378</v>
      </c>
      <c r="V131" s="19">
        <v>43.811542250725203</v>
      </c>
      <c r="W131" s="19">
        <v>43.801624720913743</v>
      </c>
      <c r="X131" s="19">
        <v>43.912545226293972</v>
      </c>
      <c r="Y131" s="19">
        <v>44.056140469856025</v>
      </c>
      <c r="Z131" s="19">
        <v>44.343657712515203</v>
      </c>
      <c r="AA131" s="19"/>
      <c r="AB131" s="19"/>
    </row>
    <row r="132" spans="1:28" s="18" customFormat="1">
      <c r="A132" t="s">
        <v>524</v>
      </c>
      <c r="B132" t="s">
        <v>525</v>
      </c>
      <c r="C132" t="s">
        <v>527</v>
      </c>
      <c r="D132">
        <v>8</v>
      </c>
      <c r="E132" t="s">
        <v>1409</v>
      </c>
      <c r="F132" t="s">
        <v>906</v>
      </c>
      <c r="G132" s="19">
        <v>37.628865979381445</v>
      </c>
      <c r="H132" s="19">
        <v>37.628865979381445</v>
      </c>
      <c r="I132" s="19">
        <v>37.628865979381445</v>
      </c>
      <c r="J132" s="19">
        <v>37.628865979381445</v>
      </c>
      <c r="K132" s="19">
        <v>37.628865979381445</v>
      </c>
      <c r="L132" s="19">
        <v>37.628865979381445</v>
      </c>
      <c r="M132" s="19">
        <v>37.628865979381445</v>
      </c>
      <c r="N132" s="19">
        <v>37.628865979381445</v>
      </c>
      <c r="O132" s="19">
        <v>37.628865979381445</v>
      </c>
      <c r="P132" s="19">
        <v>37.922077922077925</v>
      </c>
      <c r="Q132" s="19">
        <v>37.922077922077925</v>
      </c>
      <c r="R132" s="17">
        <v>40.979301776935301</v>
      </c>
      <c r="S132" s="19">
        <v>40.979301776935301</v>
      </c>
      <c r="T132" s="19">
        <v>40.979301776935287</v>
      </c>
      <c r="U132" s="19">
        <v>41.045059095689204</v>
      </c>
      <c r="V132" s="19">
        <v>41.151081155366825</v>
      </c>
      <c r="W132" s="19">
        <v>41.280463573507511</v>
      </c>
      <c r="X132" s="19">
        <v>41.472124501349825</v>
      </c>
      <c r="Y132" s="19">
        <v>41.484416436978904</v>
      </c>
      <c r="Z132" s="19">
        <v>41.641239264304396</v>
      </c>
      <c r="AA132" s="19"/>
      <c r="AB132" s="19"/>
    </row>
    <row r="133" spans="1:28" s="18" customFormat="1">
      <c r="A133" t="s">
        <v>524</v>
      </c>
      <c r="B133" t="s">
        <v>525</v>
      </c>
      <c r="C133" t="s">
        <v>528</v>
      </c>
      <c r="D133">
        <v>9</v>
      </c>
      <c r="E133" t="s">
        <v>1409</v>
      </c>
      <c r="F133" t="s">
        <v>906</v>
      </c>
      <c r="G133" s="19">
        <v>41.580221300138312</v>
      </c>
      <c r="H133" s="19">
        <v>41.580221300138312</v>
      </c>
      <c r="I133" s="19">
        <v>42.101038261872716</v>
      </c>
      <c r="J133" s="19">
        <v>42.560437052360065</v>
      </c>
      <c r="K133" s="19">
        <v>42.735823212492008</v>
      </c>
      <c r="L133" s="19">
        <v>42.735823212492008</v>
      </c>
      <c r="M133" s="19">
        <v>42.869694185165486</v>
      </c>
      <c r="N133" s="19">
        <v>43.068229507784352</v>
      </c>
      <c r="O133" s="19">
        <v>43.068229507784352</v>
      </c>
      <c r="P133" s="19">
        <v>43.068229507784352</v>
      </c>
      <c r="Q133" s="19">
        <v>43.124093641239178</v>
      </c>
      <c r="R133" s="17">
        <v>43.604881763590036</v>
      </c>
      <c r="S133" s="19">
        <v>43.749214489736715</v>
      </c>
      <c r="T133" s="19">
        <v>43.858221562819935</v>
      </c>
      <c r="U133" s="19">
        <v>43.93446925458818</v>
      </c>
      <c r="V133" s="19">
        <v>44.128536905813192</v>
      </c>
      <c r="W133" s="19">
        <v>44.088951653789969</v>
      </c>
      <c r="X133" s="19">
        <v>44.144574060851134</v>
      </c>
      <c r="Y133" s="19">
        <v>44.35470638205642</v>
      </c>
      <c r="Z133" s="19">
        <v>44.744560320015367</v>
      </c>
      <c r="AA133" s="19"/>
      <c r="AB133" s="19"/>
    </row>
    <row r="134" spans="1:28" s="18" customFormat="1">
      <c r="A134" t="s">
        <v>524</v>
      </c>
      <c r="B134" t="s">
        <v>525</v>
      </c>
      <c r="C134" t="s">
        <v>529</v>
      </c>
      <c r="D134">
        <v>10</v>
      </c>
      <c r="E134" t="s">
        <v>1409</v>
      </c>
      <c r="F134" t="s">
        <v>906</v>
      </c>
      <c r="G134" s="19">
        <v>45.081967213114751</v>
      </c>
      <c r="H134" s="19">
        <v>45.081967213114751</v>
      </c>
      <c r="I134" s="19">
        <v>45.081967213114751</v>
      </c>
      <c r="J134" s="19">
        <v>45.081967213114751</v>
      </c>
      <c r="K134" s="19">
        <v>45.081967213114751</v>
      </c>
      <c r="L134" s="19">
        <v>45.264347757109427</v>
      </c>
      <c r="M134" s="19">
        <v>45.264347757109427</v>
      </c>
      <c r="N134" s="19">
        <v>45.264347757109427</v>
      </c>
      <c r="O134" s="19">
        <v>45.264347757109427</v>
      </c>
      <c r="P134" s="19">
        <v>45.264347757109427</v>
      </c>
      <c r="Q134" s="19">
        <v>45.264347757109427</v>
      </c>
      <c r="R134" s="17">
        <v>43.551127908182771</v>
      </c>
      <c r="S134" s="19">
        <v>43.551127908182771</v>
      </c>
      <c r="T134" s="19">
        <v>43.595260802277764</v>
      </c>
      <c r="U134" s="19">
        <v>44.443629634097071</v>
      </c>
      <c r="V134" s="19">
        <v>44.716867809628297</v>
      </c>
      <c r="W134" s="19">
        <v>44.69453058880547</v>
      </c>
      <c r="X134" s="19">
        <v>44.900234310804706</v>
      </c>
      <c r="Y134" s="19">
        <v>44.952295821196117</v>
      </c>
      <c r="Z134" s="19">
        <v>45.052059087869338</v>
      </c>
      <c r="AA134" s="19"/>
      <c r="AB134" s="19"/>
    </row>
    <row r="135" spans="1:28" s="18" customFormat="1">
      <c r="A135" t="s">
        <v>524</v>
      </c>
      <c r="B135" t="s">
        <v>525</v>
      </c>
      <c r="C135" t="s">
        <v>530</v>
      </c>
      <c r="D135">
        <v>11</v>
      </c>
      <c r="E135" t="s">
        <v>1409</v>
      </c>
      <c r="F135" t="s">
        <v>906</v>
      </c>
      <c r="G135" s="19">
        <v>41.267765617902413</v>
      </c>
      <c r="H135" s="19">
        <v>41.267765617902413</v>
      </c>
      <c r="I135" s="19">
        <v>41.267765617902413</v>
      </c>
      <c r="J135" s="19">
        <v>41.464740603229991</v>
      </c>
      <c r="K135" s="19">
        <v>41.353510390615853</v>
      </c>
      <c r="L135" s="19">
        <v>41.563953751008562</v>
      </c>
      <c r="M135" s="19">
        <v>41.65320025078146</v>
      </c>
      <c r="N135" s="19">
        <v>41.795126017256152</v>
      </c>
      <c r="O135" s="19">
        <v>42.352252613531618</v>
      </c>
      <c r="P135" s="19">
        <v>42.716169859967792</v>
      </c>
      <c r="Q135" s="19">
        <v>42.823988734855043</v>
      </c>
      <c r="R135" s="17">
        <v>42.011097942386229</v>
      </c>
      <c r="S135" s="19">
        <v>42.061877355948795</v>
      </c>
      <c r="T135" s="19">
        <v>42.151086307509487</v>
      </c>
      <c r="U135" s="19">
        <v>42.331421413523508</v>
      </c>
      <c r="V135" s="19">
        <v>42.185500133879884</v>
      </c>
      <c r="W135" s="19">
        <v>42.087053765376567</v>
      </c>
      <c r="X135" s="19">
        <v>42.067739931910154</v>
      </c>
      <c r="Y135" s="19">
        <v>42.190045795990919</v>
      </c>
      <c r="Z135" s="19">
        <v>42.310233656691636</v>
      </c>
      <c r="AA135" s="19"/>
      <c r="AB135" s="19"/>
    </row>
    <row r="136" spans="1:28" s="18" customFormat="1">
      <c r="A136" t="s">
        <v>524</v>
      </c>
      <c r="B136" t="s">
        <v>525</v>
      </c>
      <c r="C136" t="s">
        <v>531</v>
      </c>
      <c r="D136">
        <v>12</v>
      </c>
      <c r="E136" t="s">
        <v>1409</v>
      </c>
      <c r="F136" t="s">
        <v>906</v>
      </c>
      <c r="G136" s="19">
        <v>45.346320346320347</v>
      </c>
      <c r="H136" s="19">
        <v>45.346320346320347</v>
      </c>
      <c r="I136" s="19">
        <v>45.346320346320347</v>
      </c>
      <c r="J136" s="19">
        <v>45.346320346320347</v>
      </c>
      <c r="K136" s="19">
        <v>45.192307692307693</v>
      </c>
      <c r="L136" s="19">
        <v>45.192307692307693</v>
      </c>
      <c r="M136" s="19">
        <v>45.192307692307693</v>
      </c>
      <c r="N136" s="19">
        <v>45.285714285714285</v>
      </c>
      <c r="O136" s="19">
        <v>45.848090436908038</v>
      </c>
      <c r="P136" s="19">
        <v>45.954916067146286</v>
      </c>
      <c r="Q136" s="19">
        <v>46.104205281684152</v>
      </c>
      <c r="R136" s="17">
        <v>44.408430749396544</v>
      </c>
      <c r="S136" s="19">
        <v>44.430650341528008</v>
      </c>
      <c r="T136" s="19">
        <v>44.49056682288785</v>
      </c>
      <c r="U136" s="19">
        <v>44.65978695926281</v>
      </c>
      <c r="V136" s="19">
        <v>44.483871330981302</v>
      </c>
      <c r="W136" s="19">
        <v>44.459863878873946</v>
      </c>
      <c r="X136" s="19">
        <v>44.379107531927907</v>
      </c>
      <c r="Y136" s="19">
        <v>44.473713415169854</v>
      </c>
      <c r="Z136" s="19">
        <v>44.575605754948036</v>
      </c>
      <c r="AA136" s="19"/>
      <c r="AB136" s="19"/>
    </row>
    <row r="137" spans="1:28" s="18" customFormat="1">
      <c r="A137" t="s">
        <v>524</v>
      </c>
      <c r="B137" t="s">
        <v>525</v>
      </c>
      <c r="C137" t="s">
        <v>532</v>
      </c>
      <c r="D137">
        <v>13</v>
      </c>
      <c r="E137" t="s">
        <v>1409</v>
      </c>
      <c r="F137" t="s">
        <v>906</v>
      </c>
      <c r="G137" s="19">
        <v>30.663917525773201</v>
      </c>
      <c r="H137" s="19">
        <v>30.663917525773201</v>
      </c>
      <c r="I137" s="19">
        <v>30.663917525773201</v>
      </c>
      <c r="J137" s="19">
        <v>31.373008434864104</v>
      </c>
      <c r="K137" s="19">
        <v>31.373008434864104</v>
      </c>
      <c r="L137" s="19">
        <v>32.130584192439862</v>
      </c>
      <c r="M137" s="19">
        <v>32.451862965741434</v>
      </c>
      <c r="N137" s="19">
        <v>32.71993389270277</v>
      </c>
      <c r="O137" s="19">
        <v>33.263412153572332</v>
      </c>
      <c r="P137" s="19">
        <v>34.295742753623188</v>
      </c>
      <c r="Q137" s="19">
        <v>34.295742753623188</v>
      </c>
      <c r="R137" s="17">
        <v>35.766580809717027</v>
      </c>
      <c r="S137" s="19">
        <v>35.891752186594381</v>
      </c>
      <c r="T137" s="19">
        <v>36.057261488065819</v>
      </c>
      <c r="U137" s="19">
        <v>36.266548610311069</v>
      </c>
      <c r="V137" s="19">
        <v>36.198673506628111</v>
      </c>
      <c r="W137" s="19">
        <v>35.906327698667376</v>
      </c>
      <c r="X137" s="19">
        <v>36.047060108474874</v>
      </c>
      <c r="Y137" s="19">
        <v>36.241519236166511</v>
      </c>
      <c r="Z137" s="19">
        <v>36.409363503263485</v>
      </c>
      <c r="AA137" s="19"/>
      <c r="AB137" s="19"/>
    </row>
    <row r="138" spans="1:28" s="18" customFormat="1">
      <c r="A138" t="s">
        <v>524</v>
      </c>
      <c r="B138" t="s">
        <v>533</v>
      </c>
      <c r="C138"/>
      <c r="D138">
        <v>14</v>
      </c>
      <c r="E138" t="s">
        <v>1409</v>
      </c>
      <c r="F138" t="s">
        <v>906</v>
      </c>
      <c r="G138" s="19">
        <v>39.82688764905194</v>
      </c>
      <c r="H138" s="19">
        <v>39.82688764905194</v>
      </c>
      <c r="I138" s="19">
        <v>39.878241241516768</v>
      </c>
      <c r="J138" s="19">
        <v>39.878241241516768</v>
      </c>
      <c r="K138" s="19">
        <v>39.878241241516768</v>
      </c>
      <c r="L138" s="19">
        <v>39.846476164108054</v>
      </c>
      <c r="M138" s="19">
        <v>39.758929788399591</v>
      </c>
      <c r="N138" s="19">
        <v>39.674900674324554</v>
      </c>
      <c r="O138" s="19">
        <v>39.73907935589294</v>
      </c>
      <c r="P138" s="19">
        <v>39.893213599285929</v>
      </c>
      <c r="Q138" s="19">
        <v>39.957369403530102</v>
      </c>
      <c r="R138" s="17">
        <v>41.17301610612094</v>
      </c>
      <c r="S138" s="19">
        <v>41.235942329819245</v>
      </c>
      <c r="T138" s="19">
        <v>41.291924107642444</v>
      </c>
      <c r="U138" s="19">
        <v>41.37858234870729</v>
      </c>
      <c r="V138" s="19">
        <v>41.431373099959231</v>
      </c>
      <c r="W138" s="19">
        <v>41.363923092735178</v>
      </c>
      <c r="X138" s="19">
        <v>41.331777306208934</v>
      </c>
      <c r="Y138" s="19">
        <v>41.456278374713577</v>
      </c>
      <c r="Z138" s="19">
        <v>41.57250485531528</v>
      </c>
      <c r="AA138" s="19"/>
      <c r="AB138" s="19"/>
    </row>
    <row r="139" spans="1:28" s="18" customFormat="1">
      <c r="A139" t="s">
        <v>524</v>
      </c>
      <c r="B139" t="s">
        <v>533</v>
      </c>
      <c r="C139" t="s">
        <v>534</v>
      </c>
      <c r="D139">
        <v>15</v>
      </c>
      <c r="E139" t="s">
        <v>1409</v>
      </c>
      <c r="F139" t="s">
        <v>906</v>
      </c>
      <c r="G139" s="19">
        <v>43.478260869565219</v>
      </c>
      <c r="H139" s="19">
        <v>43.478260869565219</v>
      </c>
      <c r="I139" s="19">
        <v>43.478260869565219</v>
      </c>
      <c r="J139" s="19">
        <v>43.478260869565219</v>
      </c>
      <c r="K139" s="19">
        <v>43.478260869565219</v>
      </c>
      <c r="L139" s="19">
        <v>43.478260869565219</v>
      </c>
      <c r="M139" s="19">
        <v>43.478260869565219</v>
      </c>
      <c r="N139" s="19">
        <v>41.935483870967744</v>
      </c>
      <c r="O139" s="19">
        <v>41.935483870967744</v>
      </c>
      <c r="P139" s="19">
        <v>41.935483870967744</v>
      </c>
      <c r="Q139" s="19">
        <v>41.935483870967744</v>
      </c>
      <c r="R139" s="17">
        <v>44.252869155157434</v>
      </c>
      <c r="S139" s="19">
        <v>44.271929582683711</v>
      </c>
      <c r="T139" s="19">
        <v>44.4124629963828</v>
      </c>
      <c r="U139" s="19">
        <v>44.375711033454962</v>
      </c>
      <c r="V139" s="19">
        <v>44.242603236126122</v>
      </c>
      <c r="W139" s="19">
        <v>44.202645197287765</v>
      </c>
      <c r="X139" s="19">
        <v>44.27450052884884</v>
      </c>
      <c r="Y139" s="19">
        <v>44.39213127210926</v>
      </c>
      <c r="Z139" s="19">
        <v>44.491459022941804</v>
      </c>
      <c r="AA139" s="19"/>
      <c r="AB139" s="19"/>
    </row>
    <row r="140" spans="1:28" s="18" customFormat="1">
      <c r="A140" t="s">
        <v>524</v>
      </c>
      <c r="B140" t="s">
        <v>533</v>
      </c>
      <c r="C140" t="s">
        <v>535</v>
      </c>
      <c r="D140">
        <v>16</v>
      </c>
      <c r="E140" t="s">
        <v>1409</v>
      </c>
      <c r="F140" t="s">
        <v>906</v>
      </c>
      <c r="G140" s="19">
        <v>40.092603124052175</v>
      </c>
      <c r="H140" s="19">
        <v>40.092603124052175</v>
      </c>
      <c r="I140" s="19">
        <v>40.092603124052175</v>
      </c>
      <c r="J140" s="19">
        <v>40.092603124052175</v>
      </c>
      <c r="K140" s="19">
        <v>40.092603124052175</v>
      </c>
      <c r="L140" s="19">
        <v>40.092603124052175</v>
      </c>
      <c r="M140" s="19">
        <v>40.047960266909314</v>
      </c>
      <c r="N140" s="19">
        <v>40.047960266909314</v>
      </c>
      <c r="O140" s="19">
        <v>39.943820224719097</v>
      </c>
      <c r="P140" s="19">
        <v>39.943820224719097</v>
      </c>
      <c r="Q140" s="19">
        <v>39.943820224719097</v>
      </c>
      <c r="R140" s="17">
        <v>43.957169805946194</v>
      </c>
      <c r="S140" s="19">
        <v>44.019056416530766</v>
      </c>
      <c r="T140" s="19">
        <v>44.026547053234879</v>
      </c>
      <c r="U140" s="19">
        <v>44.14280441233003</v>
      </c>
      <c r="V140" s="19">
        <v>44.219409601958468</v>
      </c>
      <c r="W140" s="19">
        <v>44.248763461758912</v>
      </c>
      <c r="X140" s="19">
        <v>44.08571036822768</v>
      </c>
      <c r="Y140" s="19">
        <v>44.19777423175254</v>
      </c>
      <c r="Z140" s="19">
        <v>44.276101548721826</v>
      </c>
      <c r="AA140" s="19"/>
      <c r="AB140" s="19"/>
    </row>
    <row r="141" spans="1:28" s="18" customFormat="1">
      <c r="A141" t="s">
        <v>524</v>
      </c>
      <c r="B141" t="s">
        <v>533</v>
      </c>
      <c r="C141" t="s">
        <v>536</v>
      </c>
      <c r="D141">
        <v>17</v>
      </c>
      <c r="E141" t="s">
        <v>1409</v>
      </c>
      <c r="F141" t="s">
        <v>906</v>
      </c>
      <c r="G141" s="19">
        <v>43.333333333333336</v>
      </c>
      <c r="H141" s="19">
        <v>43.333333333333336</v>
      </c>
      <c r="I141" s="19">
        <v>43.333333333333336</v>
      </c>
      <c r="J141" s="19">
        <v>43.333333333333336</v>
      </c>
      <c r="K141" s="19">
        <v>43.333333333333336</v>
      </c>
      <c r="L141" s="19">
        <v>43.333333333333336</v>
      </c>
      <c r="M141" s="19">
        <v>43.046357615894038</v>
      </c>
      <c r="N141" s="19">
        <v>43.377483443708606</v>
      </c>
      <c r="O141" s="19">
        <v>43.377483443708606</v>
      </c>
      <c r="P141" s="19">
        <v>43.666666666666664</v>
      </c>
      <c r="Q141" s="19">
        <v>43.666666666666664</v>
      </c>
      <c r="R141" s="17">
        <v>43.686240339384838</v>
      </c>
      <c r="S141" s="19">
        <v>43.76157256408046</v>
      </c>
      <c r="T141" s="19">
        <v>43.780001226938403</v>
      </c>
      <c r="U141" s="19">
        <v>43.939188811376916</v>
      </c>
      <c r="V141" s="19">
        <v>43.946070774085818</v>
      </c>
      <c r="W141" s="19">
        <v>43.884807402244036</v>
      </c>
      <c r="X141" s="19">
        <v>43.825900131388821</v>
      </c>
      <c r="Y141" s="19">
        <v>43.815974676200398</v>
      </c>
      <c r="Z141" s="19">
        <v>43.877418961318085</v>
      </c>
      <c r="AA141" s="19"/>
      <c r="AB141" s="19"/>
    </row>
    <row r="142" spans="1:28" s="18" customFormat="1">
      <c r="A142" t="s">
        <v>524</v>
      </c>
      <c r="B142" t="s">
        <v>533</v>
      </c>
      <c r="C142" t="s">
        <v>537</v>
      </c>
      <c r="D142">
        <v>18</v>
      </c>
      <c r="E142" t="s">
        <v>1409</v>
      </c>
      <c r="F142" t="s">
        <v>906</v>
      </c>
      <c r="G142" s="19">
        <v>28.452380952380953</v>
      </c>
      <c r="H142" s="19">
        <v>28.452380952380953</v>
      </c>
      <c r="I142" s="19">
        <v>28.452380952380953</v>
      </c>
      <c r="J142" s="19">
        <v>28.452380952380953</v>
      </c>
      <c r="K142" s="19">
        <v>28.452380952380953</v>
      </c>
      <c r="L142" s="19">
        <v>28.452380952380953</v>
      </c>
      <c r="M142" s="19">
        <v>29.235796882855709</v>
      </c>
      <c r="N142" s="19">
        <v>29.488491048593353</v>
      </c>
      <c r="O142" s="19">
        <v>29.488491048593353</v>
      </c>
      <c r="P142" s="19">
        <v>29.488491048593353</v>
      </c>
      <c r="Q142" s="19">
        <v>29.488491048593353</v>
      </c>
      <c r="R142" s="17">
        <v>33.757562463753985</v>
      </c>
      <c r="S142" s="19">
        <v>33.796563134306197</v>
      </c>
      <c r="T142" s="19">
        <v>33.956633588394993</v>
      </c>
      <c r="U142" s="19">
        <v>34.062393821760317</v>
      </c>
      <c r="V142" s="19">
        <v>34.156967628716373</v>
      </c>
      <c r="W142" s="19">
        <v>34.120918530917557</v>
      </c>
      <c r="X142" s="19">
        <v>34.120918530917557</v>
      </c>
      <c r="Y142" s="19">
        <v>34.897019908415089</v>
      </c>
      <c r="Z142" s="19">
        <v>35.023026371620169</v>
      </c>
      <c r="AA142" s="19"/>
      <c r="AB142" s="19"/>
    </row>
    <row r="143" spans="1:28" s="18" customFormat="1">
      <c r="A143" t="s">
        <v>524</v>
      </c>
      <c r="B143" t="s">
        <v>533</v>
      </c>
      <c r="C143" t="s">
        <v>538</v>
      </c>
      <c r="D143">
        <v>19</v>
      </c>
      <c r="E143" t="s">
        <v>1409</v>
      </c>
      <c r="F143" t="s">
        <v>906</v>
      </c>
      <c r="G143" s="19">
        <v>37.967980295566505</v>
      </c>
      <c r="H143" s="19">
        <v>37.967980295566505</v>
      </c>
      <c r="I143" s="19">
        <v>37.967980295566505</v>
      </c>
      <c r="J143" s="19">
        <v>37.967980295566505</v>
      </c>
      <c r="K143" s="19">
        <v>37.967980295566505</v>
      </c>
      <c r="L143" s="19">
        <v>37.752463054187189</v>
      </c>
      <c r="M143" s="19">
        <v>37.752463054187189</v>
      </c>
      <c r="N143" s="19">
        <v>37.752463054187189</v>
      </c>
      <c r="O143" s="19">
        <v>37.752463054187189</v>
      </c>
      <c r="P143" s="19">
        <v>37.847701149425291</v>
      </c>
      <c r="Q143" s="19">
        <v>38.048959011060511</v>
      </c>
      <c r="R143" s="17">
        <v>40.670791420108543</v>
      </c>
      <c r="S143" s="19">
        <v>40.774604770410519</v>
      </c>
      <c r="T143" s="19">
        <v>40.804017721406908</v>
      </c>
      <c r="U143" s="19">
        <v>40.897667678353031</v>
      </c>
      <c r="V143" s="19">
        <v>41.065297533868794</v>
      </c>
      <c r="W143" s="19">
        <v>41.120043870235094</v>
      </c>
      <c r="X143" s="19">
        <v>41.112388607360636</v>
      </c>
      <c r="Y143" s="19">
        <v>41.166048775096655</v>
      </c>
      <c r="Z143" s="19">
        <v>41.217305071565924</v>
      </c>
      <c r="AA143" s="19"/>
      <c r="AB143" s="19"/>
    </row>
    <row r="144" spans="1:28" s="18" customFormat="1">
      <c r="A144" t="s">
        <v>524</v>
      </c>
      <c r="B144" t="s">
        <v>533</v>
      </c>
      <c r="C144" t="s">
        <v>539</v>
      </c>
      <c r="D144">
        <v>20</v>
      </c>
      <c r="E144" t="s">
        <v>1409</v>
      </c>
      <c r="F144" t="s">
        <v>906</v>
      </c>
      <c r="G144" s="19">
        <v>48.888888888888886</v>
      </c>
      <c r="H144" s="19">
        <v>48.888888888888886</v>
      </c>
      <c r="I144" s="19">
        <v>49.333333333333336</v>
      </c>
      <c r="J144" s="19">
        <v>49.333333333333336</v>
      </c>
      <c r="K144" s="19">
        <v>49.333333333333336</v>
      </c>
      <c r="L144" s="19">
        <v>49.333333333333336</v>
      </c>
      <c r="M144" s="19">
        <v>48.275862068965516</v>
      </c>
      <c r="N144" s="19">
        <v>48.275862068965516</v>
      </c>
      <c r="O144" s="19">
        <v>48.275862068965516</v>
      </c>
      <c r="P144" s="19">
        <v>48.4375</v>
      </c>
      <c r="Q144" s="19">
        <v>48.4375</v>
      </c>
      <c r="R144" s="17">
        <v>42.741048583864774</v>
      </c>
      <c r="S144" s="19">
        <v>42.856753905698326</v>
      </c>
      <c r="T144" s="19">
        <v>42.915214202098241</v>
      </c>
      <c r="U144" s="19">
        <v>42.906616769705543</v>
      </c>
      <c r="V144" s="19">
        <v>42.882109344464098</v>
      </c>
      <c r="W144" s="19">
        <v>42.298031728733754</v>
      </c>
      <c r="X144" s="19">
        <v>42.378177169035311</v>
      </c>
      <c r="Y144" s="19">
        <v>42.485094499098743</v>
      </c>
      <c r="Z144" s="19">
        <v>42.697040068280579</v>
      </c>
      <c r="AA144" s="19"/>
      <c r="AB144" s="19"/>
    </row>
    <row r="145" spans="1:28" s="18" customFormat="1">
      <c r="A145" t="s">
        <v>524</v>
      </c>
      <c r="B145" t="s">
        <v>533</v>
      </c>
      <c r="C145" t="s">
        <v>540</v>
      </c>
      <c r="D145">
        <v>21</v>
      </c>
      <c r="E145" t="s">
        <v>1409</v>
      </c>
      <c r="F145" t="s">
        <v>906</v>
      </c>
      <c r="G145" s="19">
        <v>30.252100840336134</v>
      </c>
      <c r="H145" s="19">
        <v>30.252100840336134</v>
      </c>
      <c r="I145" s="19">
        <v>30.252100840336134</v>
      </c>
      <c r="J145" s="19">
        <v>30.252100840336134</v>
      </c>
      <c r="K145" s="19">
        <v>30.252100840336134</v>
      </c>
      <c r="L145" s="19">
        <v>30.252100840336134</v>
      </c>
      <c r="M145" s="19">
        <v>30.638297872340424</v>
      </c>
      <c r="N145" s="19">
        <v>30.638297872340424</v>
      </c>
      <c r="O145" s="19">
        <v>31.304347826086961</v>
      </c>
      <c r="P145" s="19">
        <v>31.718061674008812</v>
      </c>
      <c r="Q145" s="19">
        <v>32</v>
      </c>
      <c r="R145" s="17">
        <v>33.681548277506479</v>
      </c>
      <c r="S145" s="19">
        <v>33.681548277506479</v>
      </c>
      <c r="T145" s="19">
        <v>33.751930485299717</v>
      </c>
      <c r="U145" s="19">
        <v>33.843093259818666</v>
      </c>
      <c r="V145" s="19">
        <v>34.043148637020415</v>
      </c>
      <c r="W145" s="19">
        <v>34.124642020576296</v>
      </c>
      <c r="X145" s="19">
        <v>34.062135093894632</v>
      </c>
      <c r="Y145" s="19">
        <v>34.125291525324783</v>
      </c>
      <c r="Z145" s="19">
        <v>34.399942058314622</v>
      </c>
      <c r="AA145" s="19"/>
      <c r="AB145" s="19"/>
    </row>
    <row r="146" spans="1:28" s="18" customFormat="1">
      <c r="A146" t="s">
        <v>524</v>
      </c>
      <c r="B146" t="s">
        <v>541</v>
      </c>
      <c r="C146"/>
      <c r="D146">
        <v>22</v>
      </c>
      <c r="E146" t="s">
        <v>1409</v>
      </c>
      <c r="F146" t="s">
        <v>906</v>
      </c>
      <c r="G146" s="19">
        <v>47.536968811767863</v>
      </c>
      <c r="H146" s="19">
        <v>47.593984962406012</v>
      </c>
      <c r="I146" s="19">
        <v>47.368421052631575</v>
      </c>
      <c r="J146" s="19">
        <v>47.368421052631575</v>
      </c>
      <c r="K146" s="19">
        <v>47.368421052631575</v>
      </c>
      <c r="L146" s="19">
        <v>47.368421052631575</v>
      </c>
      <c r="M146" s="19">
        <v>47.368421052631575</v>
      </c>
      <c r="N146" s="19">
        <v>47.368421052631575</v>
      </c>
      <c r="O146" s="19">
        <v>47.368421052631575</v>
      </c>
      <c r="P146" s="19">
        <v>47.10526315789474</v>
      </c>
      <c r="Q146" s="19">
        <v>47.167754478544644</v>
      </c>
      <c r="R146" s="17">
        <v>45.286920181557399</v>
      </c>
      <c r="S146" s="19">
        <v>45.31512330555428</v>
      </c>
      <c r="T146" s="19">
        <v>45.453904906044087</v>
      </c>
      <c r="U146" s="19">
        <v>45.802637968797463</v>
      </c>
      <c r="V146" s="19">
        <v>45.990319298423785</v>
      </c>
      <c r="W146" s="19">
        <v>46.10312503054741</v>
      </c>
      <c r="X146" s="19">
        <v>46.23094226127948</v>
      </c>
      <c r="Y146" s="19">
        <v>46.284621346997021</v>
      </c>
      <c r="Z146" s="19">
        <v>46.327335660117086</v>
      </c>
      <c r="AA146" s="19"/>
      <c r="AB146" s="19"/>
    </row>
    <row r="147" spans="1:28" s="18" customFormat="1">
      <c r="A147" t="s">
        <v>524</v>
      </c>
      <c r="B147" t="s">
        <v>542</v>
      </c>
      <c r="C147"/>
      <c r="D147">
        <v>23</v>
      </c>
      <c r="E147" t="s">
        <v>1409</v>
      </c>
      <c r="F147" t="s">
        <v>906</v>
      </c>
      <c r="G147" s="19">
        <v>52.481941189764669</v>
      </c>
      <c r="H147" s="19">
        <v>52.481941189764669</v>
      </c>
      <c r="I147" s="19">
        <v>52.481941189764669</v>
      </c>
      <c r="J147" s="19">
        <v>52.577557875655224</v>
      </c>
      <c r="K147" s="19">
        <v>52.479393138479949</v>
      </c>
      <c r="L147" s="19">
        <v>52.479393138479949</v>
      </c>
      <c r="M147" s="19">
        <v>52.598281610354434</v>
      </c>
      <c r="N147" s="19">
        <v>52.591992594991687</v>
      </c>
      <c r="O147" s="19">
        <v>52.564039796540897</v>
      </c>
      <c r="P147" s="19">
        <v>52.564039796540897</v>
      </c>
      <c r="Q147" s="19">
        <v>52.564039796540897</v>
      </c>
      <c r="R147" s="17">
        <v>50.025718385266991</v>
      </c>
      <c r="S147" s="19">
        <v>50.040496607106903</v>
      </c>
      <c r="T147" s="19">
        <v>50.023818027070256</v>
      </c>
      <c r="U147" s="19">
        <v>49.973439547167068</v>
      </c>
      <c r="V147" s="19">
        <v>49.960489213159292</v>
      </c>
      <c r="W147" s="19">
        <v>49.983527855767683</v>
      </c>
      <c r="X147" s="19">
        <v>49.96008949369331</v>
      </c>
      <c r="Y147" s="19">
        <v>49.925625795963398</v>
      </c>
      <c r="Z147" s="19">
        <v>49.965401142764726</v>
      </c>
      <c r="AA147" s="19"/>
      <c r="AB147" s="19"/>
    </row>
    <row r="148" spans="1:28" s="18" customFormat="1">
      <c r="A148" t="s">
        <v>524</v>
      </c>
      <c r="B148" t="s">
        <v>542</v>
      </c>
      <c r="C148" t="s">
        <v>543</v>
      </c>
      <c r="D148">
        <v>24</v>
      </c>
      <c r="E148" t="s">
        <v>1409</v>
      </c>
      <c r="F148" t="s">
        <v>906</v>
      </c>
      <c r="G148" s="19">
        <v>52</v>
      </c>
      <c r="H148" s="19">
        <v>52</v>
      </c>
      <c r="I148" s="19">
        <v>52</v>
      </c>
      <c r="J148" s="19">
        <v>52.169811320754725</v>
      </c>
      <c r="K148" s="19">
        <v>52.169811320754725</v>
      </c>
      <c r="L148" s="19">
        <v>52.169811320754725</v>
      </c>
      <c r="M148" s="19">
        <v>52.380952380952387</v>
      </c>
      <c r="N148" s="19">
        <v>52.380952380952387</v>
      </c>
      <c r="O148" s="19">
        <v>52.380952380952387</v>
      </c>
      <c r="P148" s="19">
        <v>52.380952380952387</v>
      </c>
      <c r="Q148" s="19">
        <v>52.380952380952387</v>
      </c>
      <c r="R148" s="17">
        <v>51.996760131387177</v>
      </c>
      <c r="S148" s="19">
        <v>51.996760131387177</v>
      </c>
      <c r="T148" s="19">
        <v>51.986145411758045</v>
      </c>
      <c r="U148" s="19">
        <v>51.921205107412391</v>
      </c>
      <c r="V148" s="19">
        <v>51.974199237991037</v>
      </c>
      <c r="W148" s="19">
        <v>52.011622589997422</v>
      </c>
      <c r="X148" s="19">
        <v>51.980365712667499</v>
      </c>
      <c r="Y148" s="19">
        <v>51.923761690296764</v>
      </c>
      <c r="Z148" s="19">
        <v>51.955700370457734</v>
      </c>
      <c r="AA148" s="19"/>
      <c r="AB148" s="19"/>
    </row>
    <row r="149" spans="1:28" s="18" customFormat="1">
      <c r="A149" t="s">
        <v>524</v>
      </c>
      <c r="B149" t="s">
        <v>542</v>
      </c>
      <c r="C149" t="s">
        <v>544</v>
      </c>
      <c r="D149">
        <v>25</v>
      </c>
      <c r="E149" t="s">
        <v>1409</v>
      </c>
      <c r="F149" t="s">
        <v>906</v>
      </c>
      <c r="G149" s="19">
        <v>60</v>
      </c>
      <c r="H149" s="19">
        <v>60</v>
      </c>
      <c r="I149" s="19">
        <v>60</v>
      </c>
      <c r="J149" s="19">
        <v>60</v>
      </c>
      <c r="K149" s="19">
        <v>59.585492227979273</v>
      </c>
      <c r="L149" s="19">
        <v>59.585492227979273</v>
      </c>
      <c r="M149" s="19">
        <v>59.585492227979273</v>
      </c>
      <c r="N149" s="19">
        <v>59.585492227979273</v>
      </c>
      <c r="O149" s="19">
        <v>59.585492227979273</v>
      </c>
      <c r="P149" s="19">
        <v>59.585492227979273</v>
      </c>
      <c r="Q149" s="19">
        <v>59.585492227979273</v>
      </c>
      <c r="R149" s="17">
        <v>48.394361585370824</v>
      </c>
      <c r="S149" s="19">
        <v>48.419262129214232</v>
      </c>
      <c r="T149" s="19">
        <v>48.416426919388741</v>
      </c>
      <c r="U149" s="19">
        <v>48.406483585908333</v>
      </c>
      <c r="V149" s="19">
        <v>48.313886602590067</v>
      </c>
      <c r="W149" s="19">
        <v>48.297382549388772</v>
      </c>
      <c r="X149" s="19">
        <v>48.280111071943892</v>
      </c>
      <c r="Y149" s="19">
        <v>48.284619821228134</v>
      </c>
      <c r="Z149" s="19">
        <v>48.405204990646105</v>
      </c>
      <c r="AA149" s="19"/>
      <c r="AB149" s="19"/>
    </row>
    <row r="150" spans="1:28" s="18" customFormat="1">
      <c r="A150" t="s">
        <v>524</v>
      </c>
      <c r="B150" t="s">
        <v>542</v>
      </c>
      <c r="C150" t="s">
        <v>545</v>
      </c>
      <c r="D150">
        <v>26</v>
      </c>
      <c r="E150" t="s">
        <v>1409</v>
      </c>
      <c r="F150" t="s">
        <v>906</v>
      </c>
      <c r="G150" s="19">
        <v>44.940392706872366</v>
      </c>
      <c r="H150" s="19">
        <v>44.940392706872366</v>
      </c>
      <c r="I150" s="19">
        <v>44.940392706872366</v>
      </c>
      <c r="J150" s="19">
        <v>44.940392706872366</v>
      </c>
      <c r="K150" s="19">
        <v>44.940392706872366</v>
      </c>
      <c r="L150" s="19">
        <v>44.940392706872366</v>
      </c>
      <c r="M150" s="19">
        <v>44.940392706872366</v>
      </c>
      <c r="N150" s="19">
        <v>44.908963585434172</v>
      </c>
      <c r="O150" s="19">
        <v>44.769270510068168</v>
      </c>
      <c r="P150" s="19">
        <v>44.769270510068168</v>
      </c>
      <c r="Q150" s="19">
        <v>44.769270510068168</v>
      </c>
      <c r="R150" s="17">
        <v>46.45481433717859</v>
      </c>
      <c r="S150" s="19">
        <v>46.498869042887641</v>
      </c>
      <c r="T150" s="19">
        <v>46.448819043705953</v>
      </c>
      <c r="U150" s="19">
        <v>46.391137239259443</v>
      </c>
      <c r="V150" s="19">
        <v>46.288465758130343</v>
      </c>
      <c r="W150" s="19">
        <v>46.318243417395955</v>
      </c>
      <c r="X150" s="19">
        <v>46.309330761424469</v>
      </c>
      <c r="Y150" s="19">
        <v>46.290473631166876</v>
      </c>
      <c r="Z150" s="19">
        <v>46.256239295952604</v>
      </c>
      <c r="AA150" s="19"/>
      <c r="AB150" s="19"/>
    </row>
    <row r="151" spans="1:28" s="18" customFormat="1">
      <c r="A151" t="s">
        <v>524</v>
      </c>
      <c r="B151" t="s">
        <v>546</v>
      </c>
      <c r="C151"/>
      <c r="D151">
        <v>27</v>
      </c>
      <c r="E151" t="s">
        <v>1409</v>
      </c>
      <c r="F151" t="s">
        <v>906</v>
      </c>
      <c r="G151" s="19">
        <v>48.518318965517246</v>
      </c>
      <c r="H151" s="19">
        <v>48.518318965517246</v>
      </c>
      <c r="I151" s="19">
        <v>48.589341692789965</v>
      </c>
      <c r="J151" s="19">
        <v>48.500468603561387</v>
      </c>
      <c r="K151" s="19">
        <v>48.429445876288653</v>
      </c>
      <c r="L151" s="19">
        <v>47.588553687930911</v>
      </c>
      <c r="M151" s="19">
        <v>47.613719553865486</v>
      </c>
      <c r="N151" s="19">
        <v>47.602339819082971</v>
      </c>
      <c r="O151" s="19">
        <v>47.362081136242864</v>
      </c>
      <c r="P151" s="19">
        <v>47.362081136242864</v>
      </c>
      <c r="Q151" s="19">
        <v>47.362081136242864</v>
      </c>
      <c r="R151" s="17">
        <v>45.755755076243361</v>
      </c>
      <c r="S151" s="19">
        <v>45.751609495499324</v>
      </c>
      <c r="T151" s="19">
        <v>45.730292313752756</v>
      </c>
      <c r="U151" s="19">
        <v>45.738461001190181</v>
      </c>
      <c r="V151" s="19">
        <v>46.180362645556222</v>
      </c>
      <c r="W151" s="19">
        <v>46.165434200542514</v>
      </c>
      <c r="X151" s="19">
        <v>46.109885608665806</v>
      </c>
      <c r="Y151" s="19">
        <v>46.129843917616924</v>
      </c>
      <c r="Z151" s="19">
        <v>46.117550411356881</v>
      </c>
      <c r="AA151" s="19"/>
      <c r="AB151" s="19"/>
    </row>
    <row r="152" spans="1:28" s="18" customFormat="1">
      <c r="A152" t="s">
        <v>524</v>
      </c>
      <c r="B152" t="s">
        <v>547</v>
      </c>
      <c r="C152"/>
      <c r="D152">
        <v>28</v>
      </c>
      <c r="E152" t="s">
        <v>1409</v>
      </c>
      <c r="F152" t="s">
        <v>906</v>
      </c>
      <c r="G152" s="19">
        <v>50</v>
      </c>
      <c r="H152" s="19">
        <v>50</v>
      </c>
      <c r="I152" s="19">
        <v>50</v>
      </c>
      <c r="J152" s="19">
        <v>50</v>
      </c>
      <c r="K152" s="19">
        <v>50</v>
      </c>
      <c r="L152" s="19">
        <v>50</v>
      </c>
      <c r="M152" s="19">
        <v>50</v>
      </c>
      <c r="N152" s="19">
        <v>50</v>
      </c>
      <c r="O152" s="19">
        <v>50</v>
      </c>
      <c r="P152" s="19">
        <v>50</v>
      </c>
      <c r="Q152" s="19">
        <v>50</v>
      </c>
      <c r="R152" s="17">
        <v>51.79832333394431</v>
      </c>
      <c r="S152" s="19">
        <v>51.806878443948698</v>
      </c>
      <c r="T152" s="19">
        <v>51.81089007202965</v>
      </c>
      <c r="U152" s="19">
        <v>51.797330747632408</v>
      </c>
      <c r="V152" s="19">
        <v>51.800492812223311</v>
      </c>
      <c r="W152" s="19">
        <v>51.797076916131225</v>
      </c>
      <c r="X152" s="19">
        <v>51.798642111502346</v>
      </c>
      <c r="Y152" s="19">
        <v>51.906823820642664</v>
      </c>
      <c r="Z152" s="19">
        <v>51.899531874858809</v>
      </c>
      <c r="AA152" s="19"/>
      <c r="AB152" s="19"/>
    </row>
    <row r="153" spans="1:28" s="18" customFormat="1">
      <c r="A153" t="s">
        <v>524</v>
      </c>
      <c r="B153" t="s">
        <v>548</v>
      </c>
      <c r="C153"/>
      <c r="D153">
        <v>29</v>
      </c>
      <c r="E153" t="s">
        <v>1409</v>
      </c>
      <c r="F153" t="s">
        <v>906</v>
      </c>
      <c r="G153" s="19">
        <v>43.933473122378949</v>
      </c>
      <c r="H153" s="19">
        <v>43.933473122378949</v>
      </c>
      <c r="I153" s="19">
        <v>43.933473122378949</v>
      </c>
      <c r="J153" s="19">
        <v>43.933473122378949</v>
      </c>
      <c r="K153" s="19">
        <v>43.963954205735114</v>
      </c>
      <c r="L153" s="19">
        <v>43.963954205735114</v>
      </c>
      <c r="M153" s="19">
        <v>43.895853423336547</v>
      </c>
      <c r="N153" s="19">
        <v>43.895853423336547</v>
      </c>
      <c r="O153" s="19">
        <v>43.895853423336547</v>
      </c>
      <c r="P153" s="19">
        <v>43.895853423336547</v>
      </c>
      <c r="Q153" s="19">
        <v>43.895853423336547</v>
      </c>
      <c r="R153" s="17">
        <v>42.258491305474507</v>
      </c>
      <c r="S153" s="19">
        <v>42.238357077286587</v>
      </c>
      <c r="T153" s="19">
        <v>42.213456736081902</v>
      </c>
      <c r="U153" s="19">
        <v>42.133759804846555</v>
      </c>
      <c r="V153" s="19">
        <v>42.287743325079525</v>
      </c>
      <c r="W153" s="19">
        <v>42.278767428577481</v>
      </c>
      <c r="X153" s="19">
        <v>42.329310270426575</v>
      </c>
      <c r="Y153" s="19">
        <v>42.420998280303351</v>
      </c>
      <c r="Z153" s="19">
        <v>42.428107901338947</v>
      </c>
      <c r="AA153" s="19"/>
      <c r="AB153" s="19"/>
    </row>
    <row r="154" spans="1:28" s="18" customFormat="1">
      <c r="A154" t="s">
        <v>524</v>
      </c>
      <c r="B154" t="s">
        <v>549</v>
      </c>
      <c r="C154"/>
      <c r="D154">
        <v>30</v>
      </c>
      <c r="E154" t="s">
        <v>1409</v>
      </c>
      <c r="F154" t="s">
        <v>906</v>
      </c>
      <c r="G154" s="19">
        <v>42.505060728744937</v>
      </c>
      <c r="H154" s="19">
        <v>42.505060728744937</v>
      </c>
      <c r="I154" s="19">
        <v>42.531656473425791</v>
      </c>
      <c r="J154" s="19">
        <v>42.531656473425791</v>
      </c>
      <c r="K154" s="19">
        <v>42.705167173252278</v>
      </c>
      <c r="L154" s="19">
        <v>42.531656473425791</v>
      </c>
      <c r="M154" s="19">
        <v>42.576888489208628</v>
      </c>
      <c r="N154" s="19">
        <v>42.576888489208628</v>
      </c>
      <c r="O154" s="19">
        <v>42.708094162967505</v>
      </c>
      <c r="P154" s="19">
        <v>42.775001696755801</v>
      </c>
      <c r="Q154" s="19">
        <v>42.775001696755801</v>
      </c>
      <c r="R154" s="17">
        <v>43.06223778200831</v>
      </c>
      <c r="S154" s="19">
        <v>43.091794008414276</v>
      </c>
      <c r="T154" s="19">
        <v>43.126533576977295</v>
      </c>
      <c r="U154" s="19">
        <v>43.166213884855793</v>
      </c>
      <c r="V154" s="19">
        <v>43.154334083258227</v>
      </c>
      <c r="W154" s="19">
        <v>43.099929390077634</v>
      </c>
      <c r="X154" s="19">
        <v>43.075184118358223</v>
      </c>
      <c r="Y154" s="19">
        <v>43.031182849554561</v>
      </c>
      <c r="Z154" s="19">
        <v>43.130824720550571</v>
      </c>
      <c r="AA154" s="19"/>
      <c r="AB154" s="19"/>
    </row>
    <row r="155" spans="1:28" s="18" customFormat="1">
      <c r="A155" t="s">
        <v>524</v>
      </c>
      <c r="B155" t="s">
        <v>909</v>
      </c>
      <c r="C155"/>
      <c r="D155">
        <v>31</v>
      </c>
      <c r="E155" t="s">
        <v>1409</v>
      </c>
      <c r="F155" t="s">
        <v>906</v>
      </c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7">
        <v>34.294014030867835</v>
      </c>
      <c r="S155" s="19">
        <v>34.337793745926398</v>
      </c>
      <c r="T155" s="19">
        <v>34.393940198860399</v>
      </c>
      <c r="U155" s="19">
        <v>34.363150047530461</v>
      </c>
      <c r="V155" s="19">
        <v>34.498107717644281</v>
      </c>
      <c r="W155" s="19">
        <v>34.621052896319554</v>
      </c>
      <c r="X155" s="19">
        <v>34.654838431651143</v>
      </c>
      <c r="Y155" s="19">
        <v>34.716699965042594</v>
      </c>
      <c r="Z155" s="19">
        <v>34.765886882995005</v>
      </c>
      <c r="AA155" s="19"/>
      <c r="AB155" s="19"/>
    </row>
    <row r="156" spans="1:28" s="18" customFormat="1">
      <c r="A156" t="s">
        <v>524</v>
      </c>
      <c r="B156" t="s">
        <v>550</v>
      </c>
      <c r="C156"/>
      <c r="D156">
        <v>32</v>
      </c>
      <c r="E156" t="s">
        <v>1409</v>
      </c>
      <c r="F156" t="s">
        <v>906</v>
      </c>
      <c r="G156" s="19">
        <v>40.160159400884162</v>
      </c>
      <c r="H156" s="19">
        <v>40.160159400884162</v>
      </c>
      <c r="I156" s="19">
        <v>40.160159400884162</v>
      </c>
      <c r="J156" s="19">
        <v>40.160159400884162</v>
      </c>
      <c r="K156" s="19">
        <v>40.160159400884162</v>
      </c>
      <c r="L156" s="19">
        <v>40.160159400884162</v>
      </c>
      <c r="M156" s="19">
        <v>40.23776863283036</v>
      </c>
      <c r="N156" s="19">
        <v>40.23776863283036</v>
      </c>
      <c r="O156" s="19">
        <v>40.160159400884162</v>
      </c>
      <c r="P156" s="19">
        <v>40.23776863283036</v>
      </c>
      <c r="Q156" s="19">
        <v>40.23776863283036</v>
      </c>
      <c r="R156" s="17">
        <v>42.200074867527071</v>
      </c>
      <c r="S156" s="19">
        <v>42.175713504084634</v>
      </c>
      <c r="T156" s="19">
        <v>42.154889356791571</v>
      </c>
      <c r="U156" s="19">
        <v>42.160746512239136</v>
      </c>
      <c r="V156" s="19">
        <v>42.128173362306711</v>
      </c>
      <c r="W156" s="19">
        <v>42.183573298409073</v>
      </c>
      <c r="X156" s="19">
        <v>42.16978185472442</v>
      </c>
      <c r="Y156" s="19">
        <v>42.156594380671514</v>
      </c>
      <c r="Z156" s="19">
        <v>42.250676025275368</v>
      </c>
      <c r="AA156" s="19"/>
      <c r="AB156" s="19"/>
    </row>
    <row r="157" spans="1:28" s="18" customFormat="1">
      <c r="A157" t="s">
        <v>524</v>
      </c>
      <c r="B157" t="s">
        <v>551</v>
      </c>
      <c r="C157"/>
      <c r="D157">
        <v>33</v>
      </c>
      <c r="E157" t="s">
        <v>1409</v>
      </c>
      <c r="F157" t="s">
        <v>906</v>
      </c>
      <c r="G157" s="19">
        <v>33.333333333333329</v>
      </c>
      <c r="H157" s="19">
        <v>33.333333333333329</v>
      </c>
      <c r="I157" s="19">
        <v>33.333333333333329</v>
      </c>
      <c r="J157" s="19">
        <v>33.333333333333336</v>
      </c>
      <c r="K157" s="19">
        <v>33.928571428571431</v>
      </c>
      <c r="L157" s="19">
        <v>33.928571428571431</v>
      </c>
      <c r="M157" s="19">
        <v>33.928571428571431</v>
      </c>
      <c r="N157" s="19">
        <v>33.421284080914688</v>
      </c>
      <c r="O157" s="19">
        <v>33.421284080914688</v>
      </c>
      <c r="P157" s="19">
        <v>33.421284080914688</v>
      </c>
      <c r="Q157" s="19">
        <v>33.421284080914688</v>
      </c>
      <c r="R157" s="17">
        <v>35.617836294672408</v>
      </c>
      <c r="S157" s="19">
        <v>35.644521109734697</v>
      </c>
      <c r="T157" s="19">
        <v>35.666125993760048</v>
      </c>
      <c r="U157" s="19">
        <v>35.613067475843778</v>
      </c>
      <c r="V157" s="19">
        <v>35.691648471467751</v>
      </c>
      <c r="W157" s="19">
        <v>35.677159576337367</v>
      </c>
      <c r="X157" s="19">
        <v>35.591679268667356</v>
      </c>
      <c r="Y157" s="19">
        <v>35.574346323709172</v>
      </c>
      <c r="Z157" s="19">
        <v>35.604639444160512</v>
      </c>
      <c r="AA157" s="19"/>
      <c r="AB157" s="19"/>
    </row>
    <row r="158" spans="1:28" s="18" customFormat="1">
      <c r="A158" t="s">
        <v>524</v>
      </c>
      <c r="B158" t="s">
        <v>552</v>
      </c>
      <c r="C158"/>
      <c r="D158">
        <v>34</v>
      </c>
      <c r="E158" t="s">
        <v>1409</v>
      </c>
      <c r="F158" t="s">
        <v>906</v>
      </c>
      <c r="G158" s="19">
        <v>35.875160875160873</v>
      </c>
      <c r="H158" s="19">
        <v>35.875160875160873</v>
      </c>
      <c r="I158" s="19">
        <v>35.875160875160873</v>
      </c>
      <c r="J158" s="19">
        <v>35.875160875160873</v>
      </c>
      <c r="K158" s="19">
        <v>35.599078341013822</v>
      </c>
      <c r="L158" s="19">
        <v>35.462776659959758</v>
      </c>
      <c r="M158" s="19">
        <v>35.599078341013822</v>
      </c>
      <c r="N158" s="19">
        <v>35.599078341013822</v>
      </c>
      <c r="O158" s="19">
        <v>35.410334346504555</v>
      </c>
      <c r="P158" s="19">
        <v>35.410334346504555</v>
      </c>
      <c r="Q158" s="19">
        <v>35.410334346504555</v>
      </c>
      <c r="R158" s="17">
        <v>35.437979655231366</v>
      </c>
      <c r="S158" s="19">
        <v>35.450155872094051</v>
      </c>
      <c r="T158" s="19">
        <v>35.444369845899345</v>
      </c>
      <c r="U158" s="19">
        <v>35.432094536003397</v>
      </c>
      <c r="V158" s="19">
        <v>35.434021369095362</v>
      </c>
      <c r="W158" s="19">
        <v>35.455907093105601</v>
      </c>
      <c r="X158" s="19">
        <v>35.384579960499494</v>
      </c>
      <c r="Y158" s="19">
        <v>35.393622049199301</v>
      </c>
      <c r="Z158" s="19">
        <v>35.397126051777676</v>
      </c>
      <c r="AA158" s="19"/>
      <c r="AB158" s="19"/>
    </row>
    <row r="159" spans="1:28" s="18" customFormat="1">
      <c r="A159" t="s">
        <v>524</v>
      </c>
      <c r="B159" t="s">
        <v>553</v>
      </c>
      <c r="C159"/>
      <c r="D159">
        <v>35</v>
      </c>
      <c r="E159" t="s">
        <v>1409</v>
      </c>
      <c r="F159" t="s">
        <v>906</v>
      </c>
      <c r="G159" s="19">
        <v>50</v>
      </c>
      <c r="H159" s="19">
        <v>50</v>
      </c>
      <c r="I159" s="19">
        <v>50</v>
      </c>
      <c r="J159" s="19">
        <v>50</v>
      </c>
      <c r="K159" s="19">
        <v>50</v>
      </c>
      <c r="L159" s="19">
        <v>50</v>
      </c>
      <c r="M159" s="19">
        <v>50</v>
      </c>
      <c r="N159" s="19">
        <v>50</v>
      </c>
      <c r="O159" s="19">
        <v>50</v>
      </c>
      <c r="P159" s="19">
        <v>50</v>
      </c>
      <c r="Q159" s="19">
        <v>50</v>
      </c>
      <c r="R159" s="17">
        <v>48.285992396801738</v>
      </c>
      <c r="S159" s="19">
        <v>48.307216002125422</v>
      </c>
      <c r="T159" s="19">
        <v>48.384661545011113</v>
      </c>
      <c r="U159" s="19">
        <v>48.394508366329184</v>
      </c>
      <c r="V159" s="19">
        <v>48.664192204102847</v>
      </c>
      <c r="W159" s="19">
        <v>48.747298791427532</v>
      </c>
      <c r="X159" s="19">
        <v>48.784469633133533</v>
      </c>
      <c r="Y159" s="19">
        <v>48.794576994420893</v>
      </c>
      <c r="Z159" s="19">
        <v>48.828866487048437</v>
      </c>
      <c r="AA159" s="19"/>
      <c r="AB159" s="19"/>
    </row>
    <row r="160" spans="1:28">
      <c r="A160" t="s">
        <v>524</v>
      </c>
      <c r="B160" t="s">
        <v>554</v>
      </c>
      <c r="D160">
        <v>36</v>
      </c>
      <c r="E160" t="s">
        <v>1409</v>
      </c>
      <c r="F160" t="s">
        <v>906</v>
      </c>
      <c r="G160" s="19">
        <v>50</v>
      </c>
      <c r="H160" s="19">
        <v>50</v>
      </c>
      <c r="I160" s="19">
        <v>49.382716049382715</v>
      </c>
      <c r="J160" s="19">
        <v>49.484536082474229</v>
      </c>
      <c r="K160" s="19">
        <v>49.484536082474229</v>
      </c>
      <c r="L160" s="19">
        <v>49.484536082474229</v>
      </c>
      <c r="M160" s="19">
        <v>49.484536082474229</v>
      </c>
      <c r="N160" s="19">
        <v>49.382716049382715</v>
      </c>
      <c r="O160" s="19">
        <v>49.296097583344803</v>
      </c>
      <c r="P160" s="19">
        <v>49.296097583344803</v>
      </c>
      <c r="Q160" s="19">
        <v>49.333333333333336</v>
      </c>
      <c r="R160" s="17">
        <v>47.363104984898072</v>
      </c>
      <c r="S160" s="19">
        <v>47.355895206288665</v>
      </c>
      <c r="T160" s="19">
        <v>47.403921649748021</v>
      </c>
      <c r="U160" s="19">
        <v>47.439757093478903</v>
      </c>
      <c r="V160" s="19">
        <v>47.448445453633411</v>
      </c>
      <c r="W160" s="19">
        <v>47.3985986150077</v>
      </c>
      <c r="X160" s="19">
        <v>47.420024144906932</v>
      </c>
      <c r="Y160" s="19">
        <v>47.498567971099561</v>
      </c>
      <c r="Z160" s="19">
        <v>47.501789782736367</v>
      </c>
    </row>
    <row r="161" spans="1:26">
      <c r="A161" t="s">
        <v>524</v>
      </c>
      <c r="B161" t="s">
        <v>555</v>
      </c>
      <c r="D161">
        <v>37</v>
      </c>
      <c r="E161" t="s">
        <v>1409</v>
      </c>
      <c r="F161" t="s">
        <v>906</v>
      </c>
      <c r="G161" s="19">
        <v>39.006331170889688</v>
      </c>
      <c r="H161" s="19">
        <v>39.006331170889688</v>
      </c>
      <c r="I161" s="19">
        <v>39.013953497006263</v>
      </c>
      <c r="J161" s="19">
        <v>39.013953497006263</v>
      </c>
      <c r="K161" s="19">
        <v>39.013953497006263</v>
      </c>
      <c r="L161" s="19">
        <v>39.229840495748789</v>
      </c>
      <c r="M161" s="19">
        <v>39.229840495748789</v>
      </c>
      <c r="N161" s="19">
        <v>39.229840495748789</v>
      </c>
      <c r="O161" s="19">
        <v>39.065769593318777</v>
      </c>
      <c r="P161" s="19">
        <v>39.065769593318777</v>
      </c>
      <c r="Q161" s="19">
        <v>39.083857429795025</v>
      </c>
      <c r="R161" s="17">
        <v>38.960170880961591</v>
      </c>
      <c r="S161" s="19">
        <v>39.000754178169238</v>
      </c>
      <c r="T161" s="19">
        <v>39.007536844615437</v>
      </c>
      <c r="U161" s="19">
        <v>39.024295792197819</v>
      </c>
      <c r="V161" s="19">
        <v>39.106160223029548</v>
      </c>
      <c r="W161" s="19">
        <v>39.101163571967867</v>
      </c>
      <c r="X161" s="19">
        <v>39.100003147673888</v>
      </c>
      <c r="Y161" s="19">
        <v>39.096615982327762</v>
      </c>
      <c r="Z161" s="19">
        <v>39.121928287501476</v>
      </c>
    </row>
    <row r="162" spans="1:26">
      <c r="A162" t="s">
        <v>524</v>
      </c>
      <c r="B162" t="s">
        <v>556</v>
      </c>
      <c r="D162">
        <v>38</v>
      </c>
      <c r="E162" t="s">
        <v>1409</v>
      </c>
      <c r="F162" t="s">
        <v>906</v>
      </c>
      <c r="G162" s="19">
        <v>37.638888888888886</v>
      </c>
      <c r="H162" s="19">
        <v>37.638888888888886</v>
      </c>
      <c r="I162" s="19">
        <v>37.416666666666664</v>
      </c>
      <c r="J162" s="19">
        <v>37.416666666666664</v>
      </c>
      <c r="K162" s="19">
        <v>37.416666666666664</v>
      </c>
      <c r="L162" s="19">
        <v>37.416666666666664</v>
      </c>
      <c r="M162" s="19">
        <v>37.416666666666664</v>
      </c>
      <c r="N162" s="19">
        <v>37.424136321195142</v>
      </c>
      <c r="O162" s="19">
        <v>37.424136321195142</v>
      </c>
      <c r="P162" s="19">
        <v>37.424136321195142</v>
      </c>
      <c r="Q162" s="19">
        <v>37.424136321195142</v>
      </c>
      <c r="R162" s="17">
        <v>38.185771767406607</v>
      </c>
      <c r="S162" s="19">
        <v>38.311559842245913</v>
      </c>
      <c r="T162" s="19">
        <v>38.327095266756807</v>
      </c>
      <c r="U162" s="19">
        <v>38.30295788808079</v>
      </c>
      <c r="V162" s="19">
        <v>38.314868133716558</v>
      </c>
      <c r="W162" s="19">
        <v>38.315969567493049</v>
      </c>
      <c r="X162" s="19">
        <v>38.312683207128529</v>
      </c>
      <c r="Y162" s="19">
        <v>38.256452944471775</v>
      </c>
      <c r="Z162" s="19">
        <v>38.299855923234148</v>
      </c>
    </row>
    <row r="163" spans="1:26">
      <c r="A163" t="s">
        <v>524</v>
      </c>
      <c r="B163" t="s">
        <v>557</v>
      </c>
      <c r="D163">
        <v>39</v>
      </c>
      <c r="E163" t="s">
        <v>1409</v>
      </c>
      <c r="F163" t="s">
        <v>906</v>
      </c>
      <c r="G163" s="19">
        <v>55.26315789473685</v>
      </c>
      <c r="H163" s="19">
        <v>55.26315789473685</v>
      </c>
      <c r="I163" s="19">
        <v>55.26315789473685</v>
      </c>
      <c r="J163" s="19">
        <v>55.26315789473685</v>
      </c>
      <c r="K163" s="19">
        <v>55.26315789473685</v>
      </c>
      <c r="L163" s="19">
        <v>55.26315789473685</v>
      </c>
      <c r="M163" s="19">
        <v>55.26315789473685</v>
      </c>
      <c r="N163" s="19">
        <v>55.26315789473685</v>
      </c>
      <c r="O163" s="19">
        <v>55.26315789473685</v>
      </c>
      <c r="P163" s="19">
        <v>55.26315789473685</v>
      </c>
      <c r="Q163" s="19">
        <v>55.26315789473685</v>
      </c>
      <c r="R163" s="17">
        <v>55.627616923385183</v>
      </c>
      <c r="S163" s="19">
        <v>55.627616923385183</v>
      </c>
      <c r="T163" s="19">
        <v>55.627616923385183</v>
      </c>
      <c r="U163" s="19">
        <v>55.627504065994039</v>
      </c>
      <c r="V163" s="19">
        <v>55.616385613611804</v>
      </c>
      <c r="W163" s="19">
        <v>55.628957785453579</v>
      </c>
      <c r="X163" s="19">
        <v>55.628957785453579</v>
      </c>
      <c r="Y163" s="19">
        <v>55.652042258059296</v>
      </c>
      <c r="Z163" s="19">
        <v>55.656016820857388</v>
      </c>
    </row>
    <row r="164" spans="1:26">
      <c r="A164" t="s">
        <v>655</v>
      </c>
      <c r="D164">
        <v>40</v>
      </c>
      <c r="E164" t="s">
        <v>1409</v>
      </c>
      <c r="F164" t="s">
        <v>906</v>
      </c>
      <c r="G164" s="19">
        <v>48.314974768304033</v>
      </c>
      <c r="H164" s="19">
        <v>48.323070185141134</v>
      </c>
      <c r="I164" s="19">
        <v>48.301159265944861</v>
      </c>
      <c r="J164" s="19">
        <v>48.322289117370978</v>
      </c>
      <c r="K164" s="19">
        <v>48.30478985616184</v>
      </c>
      <c r="L164" s="19">
        <v>48.197524311494448</v>
      </c>
      <c r="M164" s="19">
        <v>48.227908070645576</v>
      </c>
      <c r="N164" s="19">
        <v>48.224635319120047</v>
      </c>
      <c r="O164" s="19">
        <v>48.200956523055808</v>
      </c>
      <c r="P164" s="19">
        <v>48.169508716974093</v>
      </c>
      <c r="Q164" s="19">
        <v>48.178381523778825</v>
      </c>
      <c r="R164" s="17">
        <v>46.791762593625009</v>
      </c>
      <c r="S164" s="19">
        <v>46.799388179721916</v>
      </c>
      <c r="T164" s="19">
        <v>46.80968112232442</v>
      </c>
      <c r="U164" s="19">
        <v>46.828746171435135</v>
      </c>
      <c r="V164" s="19">
        <v>46.932470433903099</v>
      </c>
      <c r="W164" s="19">
        <v>46.946984227174021</v>
      </c>
      <c r="X164" s="19">
        <v>46.960470774422838</v>
      </c>
      <c r="Y164" s="19">
        <v>46.988355783076493</v>
      </c>
      <c r="Z164" s="19">
        <v>47.015408309485238</v>
      </c>
    </row>
    <row r="165" spans="1:26">
      <c r="A165" t="s">
        <v>523</v>
      </c>
      <c r="D165">
        <v>41</v>
      </c>
      <c r="E165" t="s">
        <v>1409</v>
      </c>
      <c r="F165" t="s">
        <v>906</v>
      </c>
      <c r="G165" s="19">
        <v>41.358900724887199</v>
      </c>
      <c r="H165" s="19">
        <v>41.358900724887199</v>
      </c>
      <c r="I165" s="19">
        <v>41.249500031484317</v>
      </c>
      <c r="J165" s="19">
        <v>41.263912807174542</v>
      </c>
      <c r="K165" s="19">
        <v>41.275480031688716</v>
      </c>
      <c r="L165" s="19">
        <v>41.289278021039266</v>
      </c>
      <c r="M165" s="19">
        <v>41.29554051221163</v>
      </c>
      <c r="N165" s="19">
        <v>41.232053487008038</v>
      </c>
      <c r="O165" s="19">
        <v>41.177730021243718</v>
      </c>
      <c r="P165" s="19">
        <v>41.210343185062555</v>
      </c>
      <c r="Q165" s="19">
        <v>41.229462738524909</v>
      </c>
      <c r="R165" s="17">
        <v>41.471326488183557</v>
      </c>
      <c r="S165" s="19">
        <v>41.509037430940666</v>
      </c>
      <c r="T165" s="19">
        <v>41.535756682900541</v>
      </c>
      <c r="U165" s="19">
        <v>41.551239196731366</v>
      </c>
      <c r="V165" s="19">
        <v>41.606215034260948</v>
      </c>
      <c r="W165" s="19">
        <v>41.601493258868075</v>
      </c>
      <c r="X165" s="19">
        <v>41.587449768102012</v>
      </c>
      <c r="Y165" s="19">
        <v>41.611498350974699</v>
      </c>
      <c r="Z165" s="19">
        <v>41.655805337271353</v>
      </c>
    </row>
    <row r="166" spans="1:26">
      <c r="A166" t="s">
        <v>516</v>
      </c>
      <c r="D166">
        <v>1</v>
      </c>
      <c r="E166" t="s">
        <v>1406</v>
      </c>
      <c r="F166" t="s">
        <v>908</v>
      </c>
      <c r="G166" s="19">
        <v>57.414758736049819</v>
      </c>
      <c r="H166" s="19">
        <v>57.47527980057783</v>
      </c>
      <c r="I166" s="19">
        <v>57.503476983495695</v>
      </c>
      <c r="J166" s="19">
        <v>57.561618656890268</v>
      </c>
      <c r="K166" s="19">
        <v>57.629855418847661</v>
      </c>
      <c r="L166" s="19">
        <v>57.731378608060609</v>
      </c>
      <c r="M166" s="19">
        <v>57.793345462950043</v>
      </c>
      <c r="N166" s="19">
        <v>57.917756743102366</v>
      </c>
      <c r="O166" s="19">
        <v>58.183487961135185</v>
      </c>
      <c r="P166" s="19">
        <v>58.484213934545579</v>
      </c>
      <c r="Q166" s="19">
        <v>58.732466824112905</v>
      </c>
      <c r="R166" s="17">
        <v>59.663065217969759</v>
      </c>
      <c r="S166" s="19">
        <v>59.937194631388088</v>
      </c>
      <c r="T166" s="19">
        <v>60.207082713322592</v>
      </c>
      <c r="U166" s="19">
        <v>60.506423875816829</v>
      </c>
      <c r="V166" s="19">
        <v>60.81344327945574</v>
      </c>
      <c r="W166" s="19">
        <v>60.881377319049911</v>
      </c>
      <c r="X166" s="19">
        <v>61.070613733515344</v>
      </c>
      <c r="Y166" s="19">
        <v>61.257609630013079</v>
      </c>
      <c r="Z166" s="19">
        <v>61.622105485325044</v>
      </c>
    </row>
    <row r="167" spans="1:26">
      <c r="A167" t="s">
        <v>521</v>
      </c>
      <c r="D167">
        <v>2</v>
      </c>
      <c r="E167" t="s">
        <v>1406</v>
      </c>
      <c r="F167" t="s">
        <v>908</v>
      </c>
      <c r="G167" s="19">
        <v>54.103795023929145</v>
      </c>
      <c r="H167" s="19">
        <v>54.212714612249115</v>
      </c>
      <c r="I167" s="19">
        <v>54.30768828389634</v>
      </c>
      <c r="J167" s="19">
        <v>54.371031199187136</v>
      </c>
      <c r="K167" s="19">
        <v>54.444247630733223</v>
      </c>
      <c r="L167" s="19">
        <v>54.579565017536282</v>
      </c>
      <c r="M167" s="19">
        <v>54.679566604601334</v>
      </c>
      <c r="N167" s="19">
        <v>54.896173183279963</v>
      </c>
      <c r="O167" s="19">
        <v>55.352177156984375</v>
      </c>
      <c r="P167" s="19">
        <v>55.843604484665654</v>
      </c>
      <c r="Q167" s="19">
        <v>56.228484775639373</v>
      </c>
      <c r="R167" s="17">
        <v>57.330984144586772</v>
      </c>
      <c r="S167" s="19">
        <v>57.730982135307826</v>
      </c>
      <c r="T167" s="19">
        <v>58.133099268140477</v>
      </c>
      <c r="U167" s="19">
        <v>58.609112712469589</v>
      </c>
      <c r="V167" s="19">
        <v>58.999477928428931</v>
      </c>
      <c r="W167" s="19">
        <v>59.075338074050464</v>
      </c>
      <c r="X167" s="19">
        <v>59.344311457876699</v>
      </c>
      <c r="Y167" s="19">
        <v>59.68683213462517</v>
      </c>
      <c r="Z167" s="19">
        <v>60.284345689917942</v>
      </c>
    </row>
    <row r="168" spans="1:26">
      <c r="A168" t="s">
        <v>1405</v>
      </c>
      <c r="D168">
        <v>3</v>
      </c>
      <c r="E168" t="s">
        <v>1406</v>
      </c>
      <c r="F168" t="s">
        <v>908</v>
      </c>
      <c r="G168" s="19">
        <v>60.480364976202836</v>
      </c>
      <c r="H168" s="19">
        <v>60.496074067706871</v>
      </c>
      <c r="I168" s="19">
        <v>60.462443203462904</v>
      </c>
      <c r="J168" s="19">
        <v>60.515769070645185</v>
      </c>
      <c r="K168" s="19">
        <v>60.579395179181958</v>
      </c>
      <c r="L168" s="19">
        <v>60.649628474568992</v>
      </c>
      <c r="M168" s="19">
        <v>60.676379143949177</v>
      </c>
      <c r="N168" s="19">
        <v>60.715427216573637</v>
      </c>
      <c r="O168" s="19">
        <v>60.804985755642171</v>
      </c>
      <c r="P168" s="19">
        <v>60.929142212594911</v>
      </c>
      <c r="Q168" s="19">
        <v>61.050892412690274</v>
      </c>
      <c r="R168" s="17">
        <v>61.839335501721635</v>
      </c>
      <c r="S168" s="19">
        <v>61.996005857833268</v>
      </c>
      <c r="T168" s="19">
        <v>62.142499364252238</v>
      </c>
      <c r="U168" s="19">
        <v>62.276972057417346</v>
      </c>
      <c r="V168" s="19">
        <v>62.504201884906074</v>
      </c>
      <c r="W168" s="19">
        <v>62.564748169289942</v>
      </c>
      <c r="X168" s="19">
        <v>62.679663446891844</v>
      </c>
      <c r="Y168" s="19">
        <v>62.721697996459312</v>
      </c>
      <c r="Z168" s="19">
        <v>62.869002999012189</v>
      </c>
    </row>
    <row r="169" spans="1:26">
      <c r="A169" t="s">
        <v>522</v>
      </c>
      <c r="D169">
        <v>4</v>
      </c>
      <c r="E169" t="s">
        <v>1406</v>
      </c>
      <c r="F169" t="s">
        <v>908</v>
      </c>
      <c r="G169" s="19">
        <v>65.707492374632096</v>
      </c>
      <c r="H169" s="19">
        <v>65.696197899901307</v>
      </c>
      <c r="I169" s="19">
        <v>65.782349835998417</v>
      </c>
      <c r="J169" s="19">
        <v>65.880165244619675</v>
      </c>
      <c r="K169" s="19">
        <v>65.982556587191482</v>
      </c>
      <c r="L169" s="19">
        <v>66.066870389485842</v>
      </c>
      <c r="M169" s="19">
        <v>66.111173808962334</v>
      </c>
      <c r="N169" s="19">
        <v>66.140858743779972</v>
      </c>
      <c r="O169" s="19">
        <v>66.26410829417388</v>
      </c>
      <c r="P169" s="19">
        <v>66.409394408174407</v>
      </c>
      <c r="Q169" s="19">
        <v>66.548820565383977</v>
      </c>
      <c r="R169" s="17">
        <v>67.171109082099179</v>
      </c>
      <c r="S169" s="19">
        <v>67.293242487033709</v>
      </c>
      <c r="T169" s="19">
        <v>67.49899575786587</v>
      </c>
      <c r="U169" s="19">
        <v>67.667116855751829</v>
      </c>
      <c r="V169" s="19">
        <v>68.072903408071767</v>
      </c>
      <c r="W169" s="19">
        <v>68.135435678083212</v>
      </c>
      <c r="X169" s="19">
        <v>68.255991006620675</v>
      </c>
      <c r="Y169" s="19">
        <v>68.387643352867528</v>
      </c>
      <c r="Z169" s="19">
        <v>68.551827888371832</v>
      </c>
    </row>
    <row r="170" spans="1:26">
      <c r="A170" t="s">
        <v>853</v>
      </c>
      <c r="D170">
        <v>5</v>
      </c>
      <c r="E170" t="s">
        <v>1406</v>
      </c>
      <c r="F170" t="s">
        <v>908</v>
      </c>
      <c r="G170" s="19">
        <v>57.080141264507049</v>
      </c>
      <c r="H170" s="19">
        <v>57.113416058779123</v>
      </c>
      <c r="I170" s="19">
        <v>57.001867002203625</v>
      </c>
      <c r="J170" s="19">
        <v>57.026252615553716</v>
      </c>
      <c r="K170" s="19">
        <v>57.064662107408282</v>
      </c>
      <c r="L170" s="19">
        <v>57.12573609409489</v>
      </c>
      <c r="M170" s="19">
        <v>57.141068775633244</v>
      </c>
      <c r="N170" s="19">
        <v>57.186207528809383</v>
      </c>
      <c r="O170" s="19">
        <v>57.253850211070166</v>
      </c>
      <c r="P170" s="19">
        <v>57.36426191771605</v>
      </c>
      <c r="Q170" s="19">
        <v>57.474513984338429</v>
      </c>
      <c r="R170" s="17">
        <v>58.459386197731135</v>
      </c>
      <c r="S170" s="19">
        <v>58.636371779379473</v>
      </c>
      <c r="T170" s="19">
        <v>58.740274624948519</v>
      </c>
      <c r="U170" s="19">
        <v>58.857610607192953</v>
      </c>
      <c r="V170" s="19">
        <v>58.969411390983964</v>
      </c>
      <c r="W170" s="19">
        <v>59.029263746021023</v>
      </c>
      <c r="X170" s="19">
        <v>59.138090832737035</v>
      </c>
      <c r="Y170" s="19">
        <v>59.116913142547304</v>
      </c>
      <c r="Z170" s="19">
        <v>59.246811576731936</v>
      </c>
    </row>
    <row r="171" spans="1:26">
      <c r="A171" t="s">
        <v>524</v>
      </c>
      <c r="B171" t="s">
        <v>525</v>
      </c>
      <c r="D171">
        <v>6</v>
      </c>
      <c r="E171" t="s">
        <v>1406</v>
      </c>
      <c r="F171" t="s">
        <v>908</v>
      </c>
      <c r="G171" s="19">
        <v>52.199214794310308</v>
      </c>
      <c r="H171" s="19">
        <v>52.332293596024435</v>
      </c>
      <c r="I171" s="19">
        <v>52.500899405337485</v>
      </c>
      <c r="J171" s="19">
        <v>52.57930009944134</v>
      </c>
      <c r="K171" s="19">
        <v>52.611744020041094</v>
      </c>
      <c r="L171" s="19">
        <v>52.736768086149524</v>
      </c>
      <c r="M171" s="19">
        <v>52.778025869388593</v>
      </c>
      <c r="N171" s="19">
        <v>52.994736626675873</v>
      </c>
      <c r="O171" s="19">
        <v>53.499379062619965</v>
      </c>
      <c r="P171" s="19">
        <v>54.063605143719251</v>
      </c>
      <c r="Q171" s="19">
        <v>54.523239884051065</v>
      </c>
      <c r="R171" s="17">
        <v>55.779455761577637</v>
      </c>
      <c r="S171" s="19">
        <v>56.19013631831389</v>
      </c>
      <c r="T171" s="19">
        <v>56.701102036377861</v>
      </c>
      <c r="U171" s="19">
        <v>57.239448544484318</v>
      </c>
      <c r="V171" s="19">
        <v>57.510659724389022</v>
      </c>
      <c r="W171" s="19">
        <v>57.570626037787186</v>
      </c>
      <c r="X171" s="19">
        <v>57.811187672272645</v>
      </c>
      <c r="Y171" s="19">
        <v>58.191393950945795</v>
      </c>
      <c r="Z171" s="19">
        <v>59.017518191487341</v>
      </c>
    </row>
    <row r="172" spans="1:26">
      <c r="A172" t="s">
        <v>524</v>
      </c>
      <c r="B172" t="s">
        <v>525</v>
      </c>
      <c r="C172" t="s">
        <v>526</v>
      </c>
      <c r="D172">
        <v>7</v>
      </c>
      <c r="E172" t="s">
        <v>1406</v>
      </c>
      <c r="F172" t="s">
        <v>908</v>
      </c>
      <c r="G172" s="19">
        <v>53.694298840395994</v>
      </c>
      <c r="H172" s="19">
        <v>53.770869798323552</v>
      </c>
      <c r="I172" s="19">
        <v>53.937052231068058</v>
      </c>
      <c r="J172" s="19">
        <v>54.013628903879564</v>
      </c>
      <c r="K172" s="19">
        <v>54.046656123837082</v>
      </c>
      <c r="L172" s="19">
        <v>54.114302066134158</v>
      </c>
      <c r="M172" s="19">
        <v>54.133866446498438</v>
      </c>
      <c r="N172" s="19">
        <v>54.24809423015946</v>
      </c>
      <c r="O172" s="19">
        <v>54.594254177508581</v>
      </c>
      <c r="P172" s="19">
        <v>55.081256681537049</v>
      </c>
      <c r="Q172" s="19">
        <v>55.477044998883351</v>
      </c>
      <c r="R172" s="17">
        <v>56.204328628343447</v>
      </c>
      <c r="S172" s="19">
        <v>56.609017910613936</v>
      </c>
      <c r="T172" s="19">
        <v>57.096448206013285</v>
      </c>
      <c r="U172" s="19">
        <v>57.531769919780729</v>
      </c>
      <c r="V172" s="19">
        <v>57.999687247360399</v>
      </c>
      <c r="W172" s="19">
        <v>58.16589028103305</v>
      </c>
      <c r="X172" s="19">
        <v>58.366077496895095</v>
      </c>
      <c r="Y172" s="19">
        <v>58.707765959679733</v>
      </c>
      <c r="Z172" s="19">
        <v>59.410665744878152</v>
      </c>
    </row>
    <row r="173" spans="1:26">
      <c r="A173" t="s">
        <v>524</v>
      </c>
      <c r="B173" t="s">
        <v>525</v>
      </c>
      <c r="C173" t="s">
        <v>527</v>
      </c>
      <c r="D173">
        <v>8</v>
      </c>
      <c r="E173" t="s">
        <v>1406</v>
      </c>
      <c r="F173" t="s">
        <v>908</v>
      </c>
      <c r="G173" s="19">
        <v>43.394844110796001</v>
      </c>
      <c r="H173" s="19">
        <v>43.413043880573312</v>
      </c>
      <c r="I173" s="19">
        <v>43.584981998629793</v>
      </c>
      <c r="J173" s="19">
        <v>43.631758583108535</v>
      </c>
      <c r="K173" s="19">
        <v>43.644740694686</v>
      </c>
      <c r="L173" s="19">
        <v>43.679187864798955</v>
      </c>
      <c r="M173" s="19">
        <v>43.728768061902855</v>
      </c>
      <c r="N173" s="19">
        <v>43.928974635090377</v>
      </c>
      <c r="O173" s="19">
        <v>44.191833517864978</v>
      </c>
      <c r="P173" s="19">
        <v>44.490905909604706</v>
      </c>
      <c r="Q173" s="19">
        <v>44.850247498826626</v>
      </c>
      <c r="R173" s="17">
        <v>44.663597754806084</v>
      </c>
      <c r="S173" s="19">
        <v>44.996124764591194</v>
      </c>
      <c r="T173" s="19">
        <v>45.089555869438172</v>
      </c>
      <c r="U173" s="19">
        <v>45.320800216060562</v>
      </c>
      <c r="V173" s="19">
        <v>45.656505700319109</v>
      </c>
      <c r="W173" s="19">
        <v>45.849758705173635</v>
      </c>
      <c r="X173" s="19">
        <v>46.272232278294581</v>
      </c>
      <c r="Y173" s="19">
        <v>46.559605933460915</v>
      </c>
      <c r="Z173" s="19">
        <v>46.84621848482842</v>
      </c>
    </row>
    <row r="174" spans="1:26">
      <c r="A174" t="s">
        <v>524</v>
      </c>
      <c r="B174" t="s">
        <v>525</v>
      </c>
      <c r="C174" t="s">
        <v>528</v>
      </c>
      <c r="D174">
        <v>9</v>
      </c>
      <c r="E174" t="s">
        <v>1406</v>
      </c>
      <c r="F174" t="s">
        <v>908</v>
      </c>
      <c r="G174" s="19">
        <v>55.810173537868522</v>
      </c>
      <c r="H174" s="19">
        <v>55.857276010789612</v>
      </c>
      <c r="I174" s="19">
        <v>56.003107142237653</v>
      </c>
      <c r="J174" s="19">
        <v>56.060239433986951</v>
      </c>
      <c r="K174" s="19">
        <v>56.070932127170657</v>
      </c>
      <c r="L174" s="19">
        <v>56.168754760188314</v>
      </c>
      <c r="M174" s="19">
        <v>56.21056708065413</v>
      </c>
      <c r="N174" s="19">
        <v>56.307151846056946</v>
      </c>
      <c r="O174" s="19">
        <v>56.612966211497294</v>
      </c>
      <c r="P174" s="19">
        <v>57.095113168252986</v>
      </c>
      <c r="Q174" s="19">
        <v>57.562648284620366</v>
      </c>
      <c r="R174" s="17">
        <v>58.340619152118244</v>
      </c>
      <c r="S174" s="19">
        <v>58.887433601811438</v>
      </c>
      <c r="T174" s="19">
        <v>59.536591578023781</v>
      </c>
      <c r="U174" s="19">
        <v>60.075745656514101</v>
      </c>
      <c r="V174" s="19">
        <v>60.53034152549732</v>
      </c>
      <c r="W174" s="19">
        <v>60.740416541240862</v>
      </c>
      <c r="X174" s="19">
        <v>60.822473207645288</v>
      </c>
      <c r="Y174" s="19">
        <v>61.296651922410547</v>
      </c>
      <c r="Z174" s="19">
        <v>62.031316225939712</v>
      </c>
    </row>
    <row r="175" spans="1:26">
      <c r="A175" t="s">
        <v>524</v>
      </c>
      <c r="B175" t="s">
        <v>525</v>
      </c>
      <c r="C175" t="s">
        <v>529</v>
      </c>
      <c r="D175">
        <v>10</v>
      </c>
      <c r="E175" t="s">
        <v>1406</v>
      </c>
      <c r="F175" t="s">
        <v>908</v>
      </c>
      <c r="G175" s="19">
        <v>53.243183839433186</v>
      </c>
      <c r="H175" s="19">
        <v>53.428161954289131</v>
      </c>
      <c r="I175" s="19">
        <v>53.645900187980303</v>
      </c>
      <c r="J175" s="19">
        <v>53.789597634595729</v>
      </c>
      <c r="K175" s="19">
        <v>53.89254452711458</v>
      </c>
      <c r="L175" s="19">
        <v>53.896224940099593</v>
      </c>
      <c r="M175" s="19">
        <v>53.841055919432122</v>
      </c>
      <c r="N175" s="19">
        <v>53.958995805792597</v>
      </c>
      <c r="O175" s="19">
        <v>54.455289683345441</v>
      </c>
      <c r="P175" s="19">
        <v>55.050385727603782</v>
      </c>
      <c r="Q175" s="19">
        <v>55.272593587114471</v>
      </c>
      <c r="R175" s="17">
        <v>56.350604671879211</v>
      </c>
      <c r="S175" s="19">
        <v>56.422733869196243</v>
      </c>
      <c r="T175" s="19">
        <v>56.685201491858606</v>
      </c>
      <c r="U175" s="19">
        <v>56.952041887993978</v>
      </c>
      <c r="V175" s="19">
        <v>57.519507606359099</v>
      </c>
      <c r="W175" s="19">
        <v>57.558781273967377</v>
      </c>
      <c r="X175" s="19">
        <v>57.955521416274813</v>
      </c>
      <c r="Y175" s="19">
        <v>57.980815203447676</v>
      </c>
      <c r="Z175" s="19">
        <v>58.806292843892791</v>
      </c>
    </row>
    <row r="176" spans="1:26">
      <c r="A176" t="s">
        <v>524</v>
      </c>
      <c r="B176" t="s">
        <v>525</v>
      </c>
      <c r="C176" t="s">
        <v>530</v>
      </c>
      <c r="D176">
        <v>11</v>
      </c>
      <c r="E176" t="s">
        <v>1406</v>
      </c>
      <c r="F176" t="s">
        <v>908</v>
      </c>
      <c r="G176" s="19">
        <v>50.793904922679602</v>
      </c>
      <c r="H176" s="19">
        <v>50.980098484668076</v>
      </c>
      <c r="I176" s="19">
        <v>51.150982155900259</v>
      </c>
      <c r="J176" s="19">
        <v>51.231097345677448</v>
      </c>
      <c r="K176" s="19">
        <v>51.262992991852286</v>
      </c>
      <c r="L176" s="19">
        <v>51.441949841217124</v>
      </c>
      <c r="M176" s="19">
        <v>51.503598420069949</v>
      </c>
      <c r="N176" s="19">
        <v>51.816638433821602</v>
      </c>
      <c r="O176" s="19">
        <v>52.470247080920259</v>
      </c>
      <c r="P176" s="19">
        <v>53.107059753699367</v>
      </c>
      <c r="Q176" s="19">
        <v>53.626707179421572</v>
      </c>
      <c r="R176" s="17">
        <v>55.372477273937207</v>
      </c>
      <c r="S176" s="19">
        <v>55.788896770511379</v>
      </c>
      <c r="T176" s="19">
        <v>56.322406669367439</v>
      </c>
      <c r="U176" s="19">
        <v>56.959438874465398</v>
      </c>
      <c r="V176" s="19">
        <v>57.039341885376224</v>
      </c>
      <c r="W176" s="19">
        <v>56.996918744047278</v>
      </c>
      <c r="X176" s="19">
        <v>57.276392674555233</v>
      </c>
      <c r="Y176" s="19">
        <v>57.693721881683892</v>
      </c>
      <c r="Z176" s="19">
        <v>58.63860811675076</v>
      </c>
    </row>
    <row r="177" spans="1:26">
      <c r="A177" t="s">
        <v>524</v>
      </c>
      <c r="B177" t="s">
        <v>525</v>
      </c>
      <c r="C177" t="s">
        <v>531</v>
      </c>
      <c r="D177">
        <v>12</v>
      </c>
      <c r="E177" t="s">
        <v>1406</v>
      </c>
      <c r="F177" t="s">
        <v>908</v>
      </c>
      <c r="G177" s="19">
        <v>54.319949562530169</v>
      </c>
      <c r="H177" s="19">
        <v>54.519324611883533</v>
      </c>
      <c r="I177" s="19">
        <v>54.739794093695217</v>
      </c>
      <c r="J177" s="19">
        <v>54.823085846605991</v>
      </c>
      <c r="K177" s="19">
        <v>54.897101329990193</v>
      </c>
      <c r="L177" s="19">
        <v>55.075999940689968</v>
      </c>
      <c r="M177" s="19">
        <v>55.143955757943765</v>
      </c>
      <c r="N177" s="19">
        <v>55.471915911434508</v>
      </c>
      <c r="O177" s="19">
        <v>55.963410419599434</v>
      </c>
      <c r="P177" s="19">
        <v>56.477820578042213</v>
      </c>
      <c r="Q177" s="19">
        <v>56.932742881714837</v>
      </c>
      <c r="R177" s="17">
        <v>57.374514236172644</v>
      </c>
      <c r="S177" s="19">
        <v>57.707092456787976</v>
      </c>
      <c r="T177" s="19">
        <v>58.175416823850021</v>
      </c>
      <c r="U177" s="19">
        <v>59.108789009303266</v>
      </c>
      <c r="V177" s="19">
        <v>59.199782547881732</v>
      </c>
      <c r="W177" s="19">
        <v>59.545060196820252</v>
      </c>
      <c r="X177" s="19">
        <v>59.944604988847708</v>
      </c>
      <c r="Y177" s="19">
        <v>60.386237726385573</v>
      </c>
      <c r="Z177" s="19">
        <v>61.097872261407701</v>
      </c>
    </row>
    <row r="178" spans="1:26">
      <c r="A178" t="s">
        <v>524</v>
      </c>
      <c r="B178" t="s">
        <v>525</v>
      </c>
      <c r="C178" t="s">
        <v>532</v>
      </c>
      <c r="D178">
        <v>13</v>
      </c>
      <c r="E178" t="s">
        <v>1406</v>
      </c>
      <c r="F178" t="s">
        <v>908</v>
      </c>
      <c r="G178" s="19">
        <v>46.364697585136064</v>
      </c>
      <c r="H178" s="19">
        <v>46.534333347516338</v>
      </c>
      <c r="I178" s="19">
        <v>46.642930275814358</v>
      </c>
      <c r="J178" s="19">
        <v>46.719055256114139</v>
      </c>
      <c r="K178" s="19">
        <v>46.698042470581875</v>
      </c>
      <c r="L178" s="19">
        <v>46.877072475890309</v>
      </c>
      <c r="M178" s="19">
        <v>46.930798277393833</v>
      </c>
      <c r="N178" s="19">
        <v>47.225096499943263</v>
      </c>
      <c r="O178" s="19">
        <v>48.082343276171066</v>
      </c>
      <c r="P178" s="19">
        <v>48.872910699671465</v>
      </c>
      <c r="Q178" s="19">
        <v>49.473861970009011</v>
      </c>
      <c r="R178" s="17">
        <v>52.865634760262402</v>
      </c>
      <c r="S178" s="19">
        <v>53.387035772632217</v>
      </c>
      <c r="T178" s="19">
        <v>54.002167472414186</v>
      </c>
      <c r="U178" s="19">
        <v>54.268138765416495</v>
      </c>
      <c r="V178" s="19">
        <v>54.296305553506919</v>
      </c>
      <c r="W178" s="19">
        <v>53.761632209682389</v>
      </c>
      <c r="X178" s="19">
        <v>53.8886563454504</v>
      </c>
      <c r="Y178" s="19">
        <v>54.275128205713628</v>
      </c>
      <c r="Z178" s="19">
        <v>55.516166007818171</v>
      </c>
    </row>
    <row r="179" spans="1:26">
      <c r="A179" t="s">
        <v>524</v>
      </c>
      <c r="B179" t="s">
        <v>533</v>
      </c>
      <c r="D179">
        <v>14</v>
      </c>
      <c r="E179" t="s">
        <v>1406</v>
      </c>
      <c r="F179" t="s">
        <v>908</v>
      </c>
      <c r="G179" s="19">
        <v>55.499070893834357</v>
      </c>
      <c r="H179" s="19">
        <v>55.59801848551745</v>
      </c>
      <c r="I179" s="19">
        <v>55.62401373776391</v>
      </c>
      <c r="J179" s="19">
        <v>55.665811838772939</v>
      </c>
      <c r="K179" s="19">
        <v>55.718649653907768</v>
      </c>
      <c r="L179" s="19">
        <v>55.841720743735912</v>
      </c>
      <c r="M179" s="19">
        <v>55.945922957004072</v>
      </c>
      <c r="N179" s="19">
        <v>56.128989662633522</v>
      </c>
      <c r="O179" s="19">
        <v>56.549449745917599</v>
      </c>
      <c r="P179" s="19">
        <v>57.011845883911562</v>
      </c>
      <c r="Q179" s="19">
        <v>57.348342556408184</v>
      </c>
      <c r="R179" s="17">
        <v>58.346365238935071</v>
      </c>
      <c r="S179" s="19">
        <v>58.753540071338492</v>
      </c>
      <c r="T179" s="19">
        <v>59.056586590349355</v>
      </c>
      <c r="U179" s="19">
        <v>59.439449541250497</v>
      </c>
      <c r="V179" s="19">
        <v>59.954553524567643</v>
      </c>
      <c r="W179" s="19">
        <v>60.006671616792588</v>
      </c>
      <c r="X179" s="19">
        <v>60.279502815999606</v>
      </c>
      <c r="Y179" s="19">
        <v>60.593351388776306</v>
      </c>
      <c r="Z179" s="19">
        <v>61.076082865115481</v>
      </c>
    </row>
    <row r="180" spans="1:26">
      <c r="A180" t="s">
        <v>524</v>
      </c>
      <c r="B180" t="s">
        <v>533</v>
      </c>
      <c r="C180" t="s">
        <v>534</v>
      </c>
      <c r="D180">
        <v>15</v>
      </c>
      <c r="E180" t="s">
        <v>1406</v>
      </c>
      <c r="F180" t="s">
        <v>908</v>
      </c>
      <c r="G180" s="19">
        <v>57.406479181626878</v>
      </c>
      <c r="H180" s="19">
        <v>57.524860384892108</v>
      </c>
      <c r="I180" s="19">
        <v>57.471676089863386</v>
      </c>
      <c r="J180" s="19">
        <v>57.450997574421422</v>
      </c>
      <c r="K180" s="19">
        <v>57.47534985888386</v>
      </c>
      <c r="L180" s="19">
        <v>57.543623190933978</v>
      </c>
      <c r="M180" s="19">
        <v>57.478303282068453</v>
      </c>
      <c r="N180" s="19">
        <v>57.632720375254145</v>
      </c>
      <c r="O180" s="19">
        <v>58.040445941008571</v>
      </c>
      <c r="P180" s="19">
        <v>58.493267703063658</v>
      </c>
      <c r="Q180" s="19">
        <v>58.86141348293765</v>
      </c>
      <c r="R180" s="17">
        <v>59.407601075235405</v>
      </c>
      <c r="S180" s="19">
        <v>59.802795042991775</v>
      </c>
      <c r="T180" s="19">
        <v>60.00106772876709</v>
      </c>
      <c r="U180" s="19">
        <v>60.590160650141279</v>
      </c>
      <c r="V180" s="19">
        <v>61.096379942098011</v>
      </c>
      <c r="W180" s="19">
        <v>61.208848199667976</v>
      </c>
      <c r="X180" s="19">
        <v>61.637138702084968</v>
      </c>
      <c r="Y180" s="19">
        <v>62.257836177780021</v>
      </c>
      <c r="Z180" s="19">
        <v>62.878644773205053</v>
      </c>
    </row>
    <row r="181" spans="1:26">
      <c r="A181" t="s">
        <v>524</v>
      </c>
      <c r="B181" t="s">
        <v>533</v>
      </c>
      <c r="C181" t="s">
        <v>535</v>
      </c>
      <c r="D181">
        <v>16</v>
      </c>
      <c r="E181" t="s">
        <v>1406</v>
      </c>
      <c r="F181" t="s">
        <v>908</v>
      </c>
      <c r="G181" s="19">
        <v>57.052846274649902</v>
      </c>
      <c r="H181" s="19">
        <v>57.061418760547426</v>
      </c>
      <c r="I181" s="19">
        <v>56.912220573225333</v>
      </c>
      <c r="J181" s="19">
        <v>56.893511319436399</v>
      </c>
      <c r="K181" s="19">
        <v>56.935543468683193</v>
      </c>
      <c r="L181" s="19">
        <v>57.068553855762239</v>
      </c>
      <c r="M181" s="19">
        <v>57.121802917996355</v>
      </c>
      <c r="N181" s="19">
        <v>57.240392736793744</v>
      </c>
      <c r="O181" s="19">
        <v>57.609364766273075</v>
      </c>
      <c r="P181" s="19">
        <v>58.204478388474591</v>
      </c>
      <c r="Q181" s="19">
        <v>58.687810435945423</v>
      </c>
      <c r="R181" s="17">
        <v>60.030980918741925</v>
      </c>
      <c r="S181" s="19">
        <v>60.574914590328596</v>
      </c>
      <c r="T181" s="19">
        <v>60.970350258646988</v>
      </c>
      <c r="U181" s="19">
        <v>61.291783880652837</v>
      </c>
      <c r="V181" s="19">
        <v>61.708001402416414</v>
      </c>
      <c r="W181" s="19">
        <v>61.499082765513059</v>
      </c>
      <c r="X181" s="19">
        <v>61.805534051040745</v>
      </c>
      <c r="Y181" s="19">
        <v>61.996454923693534</v>
      </c>
      <c r="Z181" s="19">
        <v>62.282189896084859</v>
      </c>
    </row>
    <row r="182" spans="1:26">
      <c r="A182" t="s">
        <v>524</v>
      </c>
      <c r="B182" t="s">
        <v>533</v>
      </c>
      <c r="C182" t="s">
        <v>536</v>
      </c>
      <c r="D182">
        <v>17</v>
      </c>
      <c r="E182" t="s">
        <v>1406</v>
      </c>
      <c r="F182" t="s">
        <v>908</v>
      </c>
      <c r="G182" s="19">
        <v>57.972928582390495</v>
      </c>
      <c r="H182" s="19">
        <v>58.059330768275899</v>
      </c>
      <c r="I182" s="19">
        <v>58.002913786993226</v>
      </c>
      <c r="J182" s="19">
        <v>58.104263590164209</v>
      </c>
      <c r="K182" s="19">
        <v>58.176040561533924</v>
      </c>
      <c r="L182" s="19">
        <v>58.282742987366987</v>
      </c>
      <c r="M182" s="19">
        <v>58.376137156123299</v>
      </c>
      <c r="N182" s="19">
        <v>58.464166383081192</v>
      </c>
      <c r="O182" s="19">
        <v>58.95000038468099</v>
      </c>
      <c r="P182" s="19">
        <v>59.510236831951815</v>
      </c>
      <c r="Q182" s="19">
        <v>59.805540308978308</v>
      </c>
      <c r="R182" s="17">
        <v>61.326128456839548</v>
      </c>
      <c r="S182" s="19">
        <v>61.637393078564116</v>
      </c>
      <c r="T182" s="19">
        <v>61.975063615468052</v>
      </c>
      <c r="U182" s="19">
        <v>62.503534904594893</v>
      </c>
      <c r="V182" s="19">
        <v>62.977906153886011</v>
      </c>
      <c r="W182" s="19">
        <v>63.017789635980058</v>
      </c>
      <c r="X182" s="19">
        <v>63.166511596580833</v>
      </c>
      <c r="Y182" s="19">
        <v>63.532869911988044</v>
      </c>
      <c r="Z182" s="19">
        <v>64.045235391789078</v>
      </c>
    </row>
    <row r="183" spans="1:26">
      <c r="A183" t="s">
        <v>524</v>
      </c>
      <c r="B183" t="s">
        <v>533</v>
      </c>
      <c r="C183" t="s">
        <v>537</v>
      </c>
      <c r="D183">
        <v>18</v>
      </c>
      <c r="E183" t="s">
        <v>1406</v>
      </c>
      <c r="F183" t="s">
        <v>908</v>
      </c>
      <c r="G183" s="19">
        <v>52.833100074578077</v>
      </c>
      <c r="H183" s="19">
        <v>52.868743311151903</v>
      </c>
      <c r="I183" s="19">
        <v>53.167027001372766</v>
      </c>
      <c r="J183" s="19">
        <v>53.144482234234417</v>
      </c>
      <c r="K183" s="19">
        <v>52.97495253845954</v>
      </c>
      <c r="L183" s="19">
        <v>53.060245033195045</v>
      </c>
      <c r="M183" s="19">
        <v>53.072313800785039</v>
      </c>
      <c r="N183" s="19">
        <v>53.38388876441217</v>
      </c>
      <c r="O183" s="19">
        <v>53.838723061455198</v>
      </c>
      <c r="P183" s="19">
        <v>54.192152675760795</v>
      </c>
      <c r="Q183" s="19">
        <v>54.517553461599512</v>
      </c>
      <c r="R183" s="17">
        <v>54.94087282092115</v>
      </c>
      <c r="S183" s="19">
        <v>55.595175745615819</v>
      </c>
      <c r="T183" s="19">
        <v>55.999036708454888</v>
      </c>
      <c r="U183" s="19">
        <v>56.192588167409973</v>
      </c>
      <c r="V183" s="19">
        <v>56.622964444758452</v>
      </c>
      <c r="W183" s="19">
        <v>56.468312388891874</v>
      </c>
      <c r="X183" s="19">
        <v>56.524752789422884</v>
      </c>
      <c r="Y183" s="19">
        <v>57.13435413800979</v>
      </c>
      <c r="Z183" s="19">
        <v>57.337578785963373</v>
      </c>
    </row>
    <row r="184" spans="1:26">
      <c r="A184" t="s">
        <v>524</v>
      </c>
      <c r="B184" t="s">
        <v>533</v>
      </c>
      <c r="C184" t="s">
        <v>538</v>
      </c>
      <c r="D184">
        <v>19</v>
      </c>
      <c r="E184" t="s">
        <v>1406</v>
      </c>
      <c r="F184" t="s">
        <v>908</v>
      </c>
      <c r="G184" s="19">
        <v>47.637331863081883</v>
      </c>
      <c r="H184" s="19">
        <v>47.850008967301285</v>
      </c>
      <c r="I184" s="19">
        <v>47.781941087211912</v>
      </c>
      <c r="J184" s="19">
        <v>47.864634694353938</v>
      </c>
      <c r="K184" s="19">
        <v>47.920143909394689</v>
      </c>
      <c r="L184" s="19">
        <v>47.94268371844845</v>
      </c>
      <c r="M184" s="19">
        <v>47.973637144446698</v>
      </c>
      <c r="N184" s="19">
        <v>47.956582086057523</v>
      </c>
      <c r="O184" s="19">
        <v>47.979778518505057</v>
      </c>
      <c r="P184" s="19">
        <v>48.165733117597206</v>
      </c>
      <c r="Q184" s="19">
        <v>48.310831283980129</v>
      </c>
      <c r="R184" s="17">
        <v>49.050696903846649</v>
      </c>
      <c r="S184" s="19">
        <v>49.03299905197013</v>
      </c>
      <c r="T184" s="19">
        <v>49.125733539796066</v>
      </c>
      <c r="U184" s="19">
        <v>49.121330891258872</v>
      </c>
      <c r="V184" s="19">
        <v>49.158806422920762</v>
      </c>
      <c r="W184" s="19">
        <v>49.166540741158606</v>
      </c>
      <c r="X184" s="19">
        <v>49.239973023157859</v>
      </c>
      <c r="Y184" s="19">
        <v>49.450829955742556</v>
      </c>
      <c r="Z184" s="19">
        <v>49.519825010286546</v>
      </c>
    </row>
    <row r="185" spans="1:26">
      <c r="A185" t="s">
        <v>524</v>
      </c>
      <c r="B185" t="s">
        <v>533</v>
      </c>
      <c r="C185" t="s">
        <v>539</v>
      </c>
      <c r="D185">
        <v>20</v>
      </c>
      <c r="E185" t="s">
        <v>1406</v>
      </c>
      <c r="F185" t="s">
        <v>908</v>
      </c>
      <c r="G185" s="19">
        <v>53.339634475892225</v>
      </c>
      <c r="H185" s="19">
        <v>53.362573206998597</v>
      </c>
      <c r="I185" s="19">
        <v>53.633339223054186</v>
      </c>
      <c r="J185" s="19">
        <v>53.763601163189676</v>
      </c>
      <c r="K185" s="19">
        <v>53.973549138315157</v>
      </c>
      <c r="L185" s="19">
        <v>54.323457209495942</v>
      </c>
      <c r="M185" s="19">
        <v>54.582593768985902</v>
      </c>
      <c r="N185" s="19">
        <v>55.070317405328474</v>
      </c>
      <c r="O185" s="19">
        <v>55.495041568493299</v>
      </c>
      <c r="P185" s="19">
        <v>55.834165267048604</v>
      </c>
      <c r="Q185" s="19">
        <v>56.097162231532685</v>
      </c>
      <c r="R185" s="17">
        <v>56.858150463263776</v>
      </c>
      <c r="S185" s="19">
        <v>57.150979236082691</v>
      </c>
      <c r="T185" s="19">
        <v>57.312131749367225</v>
      </c>
      <c r="U185" s="19">
        <v>57.59556010039578</v>
      </c>
      <c r="V185" s="19">
        <v>58.627965557463845</v>
      </c>
      <c r="W185" s="19">
        <v>59.10304829082056</v>
      </c>
      <c r="X185" s="19">
        <v>59.656099441493524</v>
      </c>
      <c r="Y185" s="19">
        <v>59.473058211725636</v>
      </c>
      <c r="Z185" s="19">
        <v>60.200501223411351</v>
      </c>
    </row>
    <row r="186" spans="1:26">
      <c r="A186" t="s">
        <v>524</v>
      </c>
      <c r="B186" t="s">
        <v>533</v>
      </c>
      <c r="C186" t="s">
        <v>540</v>
      </c>
      <c r="D186">
        <v>21</v>
      </c>
      <c r="E186" t="s">
        <v>1406</v>
      </c>
      <c r="F186" t="s">
        <v>908</v>
      </c>
      <c r="G186" s="19">
        <v>50.456711752133998</v>
      </c>
      <c r="H186" s="19">
        <v>50.924066605374726</v>
      </c>
      <c r="I186" s="19">
        <v>51.078937030828875</v>
      </c>
      <c r="J186" s="19">
        <v>51.099649089215319</v>
      </c>
      <c r="K186" s="19">
        <v>51.190898670212768</v>
      </c>
      <c r="L186" s="19">
        <v>51.172078753781605</v>
      </c>
      <c r="M186" s="19">
        <v>51.675472041365197</v>
      </c>
      <c r="N186" s="19">
        <v>51.804757972887941</v>
      </c>
      <c r="O186" s="19">
        <v>52.29070548596313</v>
      </c>
      <c r="P186" s="19">
        <v>52.617472000050228</v>
      </c>
      <c r="Q186" s="19">
        <v>52.922168962676729</v>
      </c>
      <c r="R186" s="17">
        <v>53.646577888387284</v>
      </c>
      <c r="S186" s="19">
        <v>54.177533568550238</v>
      </c>
      <c r="T186" s="19">
        <v>54.583336450366126</v>
      </c>
      <c r="U186" s="19">
        <v>54.798134793782637</v>
      </c>
      <c r="V186" s="19">
        <v>55.15043663163425</v>
      </c>
      <c r="W186" s="19">
        <v>55.288912996082828</v>
      </c>
      <c r="X186" s="19">
        <v>55.483979493648086</v>
      </c>
      <c r="Y186" s="19">
        <v>55.800651114022592</v>
      </c>
      <c r="Z186" s="19">
        <v>56.509077161666418</v>
      </c>
    </row>
    <row r="187" spans="1:26">
      <c r="A187" t="s">
        <v>524</v>
      </c>
      <c r="B187" t="s">
        <v>541</v>
      </c>
      <c r="D187">
        <v>22</v>
      </c>
      <c r="E187" t="s">
        <v>1406</v>
      </c>
      <c r="F187" t="s">
        <v>908</v>
      </c>
      <c r="G187" s="19">
        <v>54.459841136232654</v>
      </c>
      <c r="H187" s="19">
        <v>54.535988238749646</v>
      </c>
      <c r="I187" s="19">
        <v>54.672183113979798</v>
      </c>
      <c r="J187" s="19">
        <v>54.771158427771326</v>
      </c>
      <c r="K187" s="19">
        <v>55.035749364229339</v>
      </c>
      <c r="L187" s="19">
        <v>55.245350366864855</v>
      </c>
      <c r="M187" s="19">
        <v>55.498347443214847</v>
      </c>
      <c r="N187" s="19">
        <v>55.837307407677294</v>
      </c>
      <c r="O187" s="19">
        <v>56.283896465803082</v>
      </c>
      <c r="P187" s="19">
        <v>56.672850416053436</v>
      </c>
      <c r="Q187" s="19">
        <v>57.020422298092534</v>
      </c>
      <c r="R187" s="17">
        <v>58.041488179899439</v>
      </c>
      <c r="S187" s="19">
        <v>58.385480240326082</v>
      </c>
      <c r="T187" s="19">
        <v>58.838175403135843</v>
      </c>
      <c r="U187" s="19">
        <v>59.47453475704004</v>
      </c>
      <c r="V187" s="19">
        <v>59.737625300456088</v>
      </c>
      <c r="W187" s="19">
        <v>59.943804178135871</v>
      </c>
      <c r="X187" s="19">
        <v>60.278700778704021</v>
      </c>
      <c r="Y187" s="19">
        <v>60.618760445192244</v>
      </c>
      <c r="Z187" s="19">
        <v>60.987946689449004</v>
      </c>
    </row>
    <row r="188" spans="1:26">
      <c r="A188" t="s">
        <v>524</v>
      </c>
      <c r="B188" t="s">
        <v>542</v>
      </c>
      <c r="D188">
        <v>23</v>
      </c>
      <c r="E188" t="s">
        <v>1406</v>
      </c>
      <c r="F188" t="s">
        <v>908</v>
      </c>
      <c r="G188" s="19">
        <v>64.74684788641548</v>
      </c>
      <c r="H188" s="19">
        <v>64.737613860775582</v>
      </c>
      <c r="I188" s="19">
        <v>64.901081667054015</v>
      </c>
      <c r="J188" s="19">
        <v>65.106993857190048</v>
      </c>
      <c r="K188" s="19">
        <v>65.304385311504177</v>
      </c>
      <c r="L188" s="19">
        <v>65.500986480730688</v>
      </c>
      <c r="M188" s="19">
        <v>65.631774569866266</v>
      </c>
      <c r="N188" s="19">
        <v>65.741030841558796</v>
      </c>
      <c r="O188" s="19">
        <v>65.846935732555835</v>
      </c>
      <c r="P188" s="19">
        <v>65.951354195223061</v>
      </c>
      <c r="Q188" s="19">
        <v>66.060210338250698</v>
      </c>
      <c r="R188" s="17">
        <v>66.438887927672425</v>
      </c>
      <c r="S188" s="19">
        <v>66.576588471399376</v>
      </c>
      <c r="T188" s="19">
        <v>66.746606706666498</v>
      </c>
      <c r="U188" s="19">
        <v>66.988214010697504</v>
      </c>
      <c r="V188" s="19">
        <v>67.124835215360108</v>
      </c>
      <c r="W188" s="19">
        <v>67.005340254194877</v>
      </c>
      <c r="X188" s="19">
        <v>67.083168783042737</v>
      </c>
      <c r="Y188" s="19">
        <v>67.13618554718775</v>
      </c>
      <c r="Z188" s="19">
        <v>67.205696610694702</v>
      </c>
    </row>
    <row r="189" spans="1:26">
      <c r="A189" t="s">
        <v>524</v>
      </c>
      <c r="B189" t="s">
        <v>542</v>
      </c>
      <c r="C189" t="s">
        <v>543</v>
      </c>
      <c r="D189">
        <v>24</v>
      </c>
      <c r="E189" t="s">
        <v>1406</v>
      </c>
      <c r="F189" t="s">
        <v>908</v>
      </c>
      <c r="G189" s="19">
        <v>64.308411641057177</v>
      </c>
      <c r="H189" s="19">
        <v>64.310015757194904</v>
      </c>
      <c r="I189" s="19">
        <v>64.42391627999335</v>
      </c>
      <c r="J189" s="19">
        <v>64.628057644492159</v>
      </c>
      <c r="K189" s="19">
        <v>64.756503193320754</v>
      </c>
      <c r="L189" s="19">
        <v>64.849748765742035</v>
      </c>
      <c r="M189" s="19">
        <v>64.894820748745687</v>
      </c>
      <c r="N189" s="19">
        <v>64.946153187861285</v>
      </c>
      <c r="O189" s="19">
        <v>65.052943558349497</v>
      </c>
      <c r="P189" s="19">
        <v>65.107200433852043</v>
      </c>
      <c r="Q189" s="19">
        <v>65.175822035503231</v>
      </c>
      <c r="R189" s="17">
        <v>65.883981400649617</v>
      </c>
      <c r="S189" s="19">
        <v>65.849050830746265</v>
      </c>
      <c r="T189" s="19">
        <v>65.887196585460828</v>
      </c>
      <c r="U189" s="19">
        <v>66.07950648285123</v>
      </c>
      <c r="V189" s="19">
        <v>66.223158834091734</v>
      </c>
      <c r="W189" s="19">
        <v>66.194940075120343</v>
      </c>
      <c r="X189" s="19">
        <v>66.243965202921331</v>
      </c>
      <c r="Y189" s="19">
        <v>66.334640827786131</v>
      </c>
      <c r="Z189" s="19">
        <v>66.372360164681027</v>
      </c>
    </row>
    <row r="190" spans="1:26">
      <c r="A190" t="s">
        <v>524</v>
      </c>
      <c r="B190" t="s">
        <v>542</v>
      </c>
      <c r="C190" t="s">
        <v>544</v>
      </c>
      <c r="D190">
        <v>25</v>
      </c>
      <c r="E190" t="s">
        <v>1406</v>
      </c>
      <c r="F190" t="s">
        <v>908</v>
      </c>
      <c r="G190" s="19">
        <v>63.966696384963505</v>
      </c>
      <c r="H190" s="19">
        <v>63.848943919003773</v>
      </c>
      <c r="I190" s="19">
        <v>63.915276879534112</v>
      </c>
      <c r="J190" s="19">
        <v>64.075354226184118</v>
      </c>
      <c r="K190" s="19">
        <v>64.279231222770363</v>
      </c>
      <c r="L190" s="19">
        <v>64.565591596612933</v>
      </c>
      <c r="M190" s="19">
        <v>64.825522630965381</v>
      </c>
      <c r="N190" s="19">
        <v>65.081199236369059</v>
      </c>
      <c r="O190" s="19">
        <v>65.186306344159078</v>
      </c>
      <c r="P190" s="19">
        <v>65.359199933692764</v>
      </c>
      <c r="Q190" s="19">
        <v>65.500591517590507</v>
      </c>
      <c r="R190" s="17">
        <v>66.245133905862431</v>
      </c>
      <c r="S190" s="19">
        <v>66.553703311516259</v>
      </c>
      <c r="T190" s="19">
        <v>66.77298605943885</v>
      </c>
      <c r="U190" s="19">
        <v>67.006408052556765</v>
      </c>
      <c r="V190" s="19">
        <v>67.141055185924188</v>
      </c>
      <c r="W190" s="19">
        <v>66.940917453782617</v>
      </c>
      <c r="X190" s="19">
        <v>66.935721500216417</v>
      </c>
      <c r="Y190" s="19">
        <v>67.018059500038206</v>
      </c>
      <c r="Z190" s="19">
        <v>67.073528243585628</v>
      </c>
    </row>
    <row r="191" spans="1:26">
      <c r="A191" t="s">
        <v>524</v>
      </c>
      <c r="B191" t="s">
        <v>542</v>
      </c>
      <c r="C191" t="s">
        <v>545</v>
      </c>
      <c r="D191">
        <v>26</v>
      </c>
      <c r="E191" t="s">
        <v>1406</v>
      </c>
      <c r="F191" t="s">
        <v>908</v>
      </c>
      <c r="G191" s="19">
        <v>66.382112627950136</v>
      </c>
      <c r="H191" s="19">
        <v>66.481034492499418</v>
      </c>
      <c r="I191" s="19">
        <v>66.839764210504185</v>
      </c>
      <c r="J191" s="19">
        <v>67.101903717170089</v>
      </c>
      <c r="K191" s="19">
        <v>67.406282163906241</v>
      </c>
      <c r="L191" s="19">
        <v>67.670217985703786</v>
      </c>
      <c r="M191" s="19">
        <v>67.793253588250408</v>
      </c>
      <c r="N191" s="19">
        <v>67.828505302552443</v>
      </c>
      <c r="O191" s="19">
        <v>67.93386678473054</v>
      </c>
      <c r="P191" s="19">
        <v>68.042002753452408</v>
      </c>
      <c r="Q191" s="19">
        <v>68.179868532718785</v>
      </c>
      <c r="R191" s="17">
        <v>67.616598679785071</v>
      </c>
      <c r="S191" s="19">
        <v>67.842687469717319</v>
      </c>
      <c r="T191" s="19">
        <v>68.177958140646922</v>
      </c>
      <c r="U191" s="19">
        <v>68.513334779821008</v>
      </c>
      <c r="V191" s="19">
        <v>68.640360213381726</v>
      </c>
      <c r="W191" s="19">
        <v>68.462463133873257</v>
      </c>
      <c r="X191" s="19">
        <v>68.689180022305536</v>
      </c>
      <c r="Y191" s="19">
        <v>68.642821153932672</v>
      </c>
      <c r="Z191" s="19">
        <v>68.783343694688739</v>
      </c>
    </row>
    <row r="192" spans="1:26">
      <c r="A192" t="s">
        <v>524</v>
      </c>
      <c r="B192" t="s">
        <v>546</v>
      </c>
      <c r="D192">
        <v>27</v>
      </c>
      <c r="E192" t="s">
        <v>1406</v>
      </c>
      <c r="F192" t="s">
        <v>908</v>
      </c>
      <c r="G192" s="19">
        <v>61.95967737921535</v>
      </c>
      <c r="H192" s="19">
        <v>61.699506240729761</v>
      </c>
      <c r="I192" s="19">
        <v>61.49929745637013</v>
      </c>
      <c r="J192" s="19">
        <v>61.418167952914771</v>
      </c>
      <c r="K192" s="19">
        <v>61.233558952434862</v>
      </c>
      <c r="L192" s="19">
        <v>61.044433602568219</v>
      </c>
      <c r="M192" s="19">
        <v>60.954739037962582</v>
      </c>
      <c r="N192" s="19">
        <v>60.927783328551534</v>
      </c>
      <c r="O192" s="19">
        <v>61.172877857117925</v>
      </c>
      <c r="P192" s="19">
        <v>61.749274673835828</v>
      </c>
      <c r="Q192" s="19">
        <v>62.06769385477876</v>
      </c>
      <c r="R192" s="17">
        <v>63.166358747848797</v>
      </c>
      <c r="S192" s="19">
        <v>63.315797746683785</v>
      </c>
      <c r="T192" s="19">
        <v>63.848751182110533</v>
      </c>
      <c r="U192" s="19">
        <v>64.215423779289765</v>
      </c>
      <c r="V192" s="19">
        <v>65.214048333556349</v>
      </c>
      <c r="W192" s="19">
        <v>65.506529093321546</v>
      </c>
      <c r="X192" s="19">
        <v>65.935945741866661</v>
      </c>
      <c r="Y192" s="19">
        <v>66.339586167115513</v>
      </c>
      <c r="Z192" s="19">
        <v>66.913910009008831</v>
      </c>
    </row>
    <row r="193" spans="1:26">
      <c r="A193" t="s">
        <v>524</v>
      </c>
      <c r="B193" t="s">
        <v>547</v>
      </c>
      <c r="D193">
        <v>28</v>
      </c>
      <c r="E193" t="s">
        <v>1406</v>
      </c>
      <c r="F193" t="s">
        <v>908</v>
      </c>
      <c r="G193" s="19">
        <v>70.631081520791241</v>
      </c>
      <c r="H193" s="19">
        <v>70.643661413017696</v>
      </c>
      <c r="I193" s="19">
        <v>70.959861542693474</v>
      </c>
      <c r="J193" s="19">
        <v>71.057751982933652</v>
      </c>
      <c r="K193" s="19">
        <v>71.274838396314394</v>
      </c>
      <c r="L193" s="19">
        <v>71.450893925993981</v>
      </c>
      <c r="M193" s="19">
        <v>71.497239378492068</v>
      </c>
      <c r="N193" s="19">
        <v>71.515403093555435</v>
      </c>
      <c r="O193" s="19">
        <v>71.599696476035049</v>
      </c>
      <c r="P193" s="19">
        <v>71.67186935015431</v>
      </c>
      <c r="Q193" s="19">
        <v>71.725685998398163</v>
      </c>
      <c r="R193" s="17">
        <v>72.515292365045653</v>
      </c>
      <c r="S193" s="19">
        <v>72.73228407941275</v>
      </c>
      <c r="T193" s="19">
        <v>72.759734000024679</v>
      </c>
      <c r="U193" s="19">
        <v>72.629300435524044</v>
      </c>
      <c r="V193" s="19">
        <v>72.742497188701535</v>
      </c>
      <c r="W193" s="19">
        <v>72.88511523323983</v>
      </c>
      <c r="X193" s="19">
        <v>72.871865412292649</v>
      </c>
      <c r="Y193" s="19">
        <v>72.975330640400642</v>
      </c>
      <c r="Z193" s="19">
        <v>73.032535479007421</v>
      </c>
    </row>
    <row r="194" spans="1:26">
      <c r="A194" t="s">
        <v>524</v>
      </c>
      <c r="B194" t="s">
        <v>548</v>
      </c>
      <c r="D194">
        <v>29</v>
      </c>
      <c r="E194" t="s">
        <v>1406</v>
      </c>
      <c r="F194" t="s">
        <v>908</v>
      </c>
      <c r="G194" s="19">
        <v>66.449118995217404</v>
      </c>
      <c r="H194" s="19">
        <v>66.537107385081697</v>
      </c>
      <c r="I194" s="19">
        <v>66.510368331573289</v>
      </c>
      <c r="J194" s="19">
        <v>66.57668841140692</v>
      </c>
      <c r="K194" s="19">
        <v>66.671668865594683</v>
      </c>
      <c r="L194" s="19">
        <v>66.733246461306408</v>
      </c>
      <c r="M194" s="19">
        <v>66.759059966229614</v>
      </c>
      <c r="N194" s="19">
        <v>66.757305116364876</v>
      </c>
      <c r="O194" s="19">
        <v>66.912822023064507</v>
      </c>
      <c r="P194" s="19">
        <v>66.972739377828177</v>
      </c>
      <c r="Q194" s="19">
        <v>67.114867090699462</v>
      </c>
      <c r="R194" s="17">
        <v>67.625073491840155</v>
      </c>
      <c r="S194" s="19">
        <v>67.693518525046926</v>
      </c>
      <c r="T194" s="19">
        <v>67.820095362746883</v>
      </c>
      <c r="U194" s="19">
        <v>67.839528108821824</v>
      </c>
      <c r="V194" s="19">
        <v>68.563565164561268</v>
      </c>
      <c r="W194" s="19">
        <v>68.65271285402784</v>
      </c>
      <c r="X194" s="19">
        <v>68.778174257173546</v>
      </c>
      <c r="Y194" s="19">
        <v>68.816941854146037</v>
      </c>
      <c r="Z194" s="19">
        <v>68.962585873781137</v>
      </c>
    </row>
    <row r="195" spans="1:26">
      <c r="A195" t="s">
        <v>524</v>
      </c>
      <c r="B195" t="s">
        <v>549</v>
      </c>
      <c r="D195">
        <v>30</v>
      </c>
      <c r="E195" t="s">
        <v>1406</v>
      </c>
      <c r="F195" t="s">
        <v>908</v>
      </c>
      <c r="G195" s="19">
        <v>65.335396513333379</v>
      </c>
      <c r="H195" s="19">
        <v>65.409241070430028</v>
      </c>
      <c r="I195" s="19">
        <v>65.535687247019553</v>
      </c>
      <c r="J195" s="19">
        <v>65.585387961130621</v>
      </c>
      <c r="K195" s="19">
        <v>65.614319693364109</v>
      </c>
      <c r="L195" s="19">
        <v>65.615069124049981</v>
      </c>
      <c r="M195" s="19">
        <v>65.591784453168145</v>
      </c>
      <c r="N195" s="19">
        <v>65.519217439621201</v>
      </c>
      <c r="O195" s="19">
        <v>65.523903349642595</v>
      </c>
      <c r="P195" s="19">
        <v>65.507717139171746</v>
      </c>
      <c r="Q195" s="19">
        <v>65.623195908514958</v>
      </c>
      <c r="R195" s="17">
        <v>66.669292686454455</v>
      </c>
      <c r="S195" s="19">
        <v>66.682415124077593</v>
      </c>
      <c r="T195" s="19">
        <v>66.970718227570231</v>
      </c>
      <c r="U195" s="19">
        <v>67.346895154430456</v>
      </c>
      <c r="V195" s="19">
        <v>67.583226398723781</v>
      </c>
      <c r="W195" s="19">
        <v>67.764494103069921</v>
      </c>
      <c r="X195" s="19">
        <v>67.781656660325325</v>
      </c>
      <c r="Y195" s="19">
        <v>68.031426431011141</v>
      </c>
      <c r="Z195" s="19">
        <v>68.135915538213723</v>
      </c>
    </row>
    <row r="196" spans="1:26">
      <c r="A196" t="s">
        <v>524</v>
      </c>
      <c r="B196" t="s">
        <v>909</v>
      </c>
      <c r="D196">
        <v>31</v>
      </c>
      <c r="E196" t="s">
        <v>1406</v>
      </c>
      <c r="F196" t="s">
        <v>908</v>
      </c>
      <c r="R196" s="17">
        <v>47.360429274120051</v>
      </c>
      <c r="S196" s="19">
        <v>47.796662630209461</v>
      </c>
      <c r="T196" s="19">
        <v>48.373498688177051</v>
      </c>
      <c r="U196" s="19">
        <v>47.92305921358583</v>
      </c>
      <c r="V196" s="19">
        <v>47.928689725311706</v>
      </c>
      <c r="W196" s="19">
        <v>47.917349085376962</v>
      </c>
      <c r="X196" s="19">
        <v>48.312656956303371</v>
      </c>
      <c r="Y196" s="19">
        <v>48.864620433594617</v>
      </c>
      <c r="Z196" s="19">
        <v>49.75527370361926</v>
      </c>
    </row>
    <row r="197" spans="1:26">
      <c r="A197" t="s">
        <v>524</v>
      </c>
      <c r="B197" t="s">
        <v>550</v>
      </c>
      <c r="D197">
        <v>32</v>
      </c>
      <c r="E197" t="s">
        <v>1406</v>
      </c>
      <c r="F197" t="s">
        <v>908</v>
      </c>
      <c r="G197" s="19">
        <v>57.576619508488506</v>
      </c>
      <c r="H197" s="19">
        <v>57.594445230139058</v>
      </c>
      <c r="I197" s="19">
        <v>57.757057001494026</v>
      </c>
      <c r="J197" s="19">
        <v>57.677006445972559</v>
      </c>
      <c r="K197" s="19">
        <v>57.714854263666204</v>
      </c>
      <c r="L197" s="19">
        <v>57.717525718136145</v>
      </c>
      <c r="M197" s="19">
        <v>57.698217885150541</v>
      </c>
      <c r="N197" s="19">
        <v>57.747084880827224</v>
      </c>
      <c r="O197" s="19">
        <v>57.813855998592167</v>
      </c>
      <c r="P197" s="19">
        <v>57.893305799738407</v>
      </c>
      <c r="Q197" s="19">
        <v>57.963345210376758</v>
      </c>
      <c r="R197" s="17">
        <v>58.868247405336284</v>
      </c>
      <c r="S197" s="19">
        <v>58.956109277464527</v>
      </c>
      <c r="T197" s="19">
        <v>58.948112366652673</v>
      </c>
      <c r="U197" s="19">
        <v>59.149759913035119</v>
      </c>
      <c r="V197" s="19">
        <v>59.238105461174563</v>
      </c>
      <c r="W197" s="19">
        <v>59.341593676458096</v>
      </c>
      <c r="X197" s="19">
        <v>59.534576668857461</v>
      </c>
      <c r="Y197" s="19">
        <v>59.507235341425627</v>
      </c>
      <c r="Z197" s="19">
        <v>59.562271653766722</v>
      </c>
    </row>
    <row r="198" spans="1:26">
      <c r="A198" t="s">
        <v>524</v>
      </c>
      <c r="B198" t="s">
        <v>551</v>
      </c>
      <c r="D198">
        <v>33</v>
      </c>
      <c r="E198" t="s">
        <v>1406</v>
      </c>
      <c r="F198" t="s">
        <v>908</v>
      </c>
      <c r="G198" s="19">
        <v>56.994428306611425</v>
      </c>
      <c r="H198" s="19">
        <v>56.945795745414898</v>
      </c>
      <c r="I198" s="19">
        <v>56.604862966561043</v>
      </c>
      <c r="J198" s="19">
        <v>56.597124408246543</v>
      </c>
      <c r="K198" s="19">
        <v>56.667298347310989</v>
      </c>
      <c r="L198" s="19">
        <v>56.756695685811628</v>
      </c>
      <c r="M198" s="19">
        <v>56.739388207886222</v>
      </c>
      <c r="N198" s="19">
        <v>56.799467112755174</v>
      </c>
      <c r="O198" s="19">
        <v>56.86688463827673</v>
      </c>
      <c r="P198" s="19">
        <v>56.911925269216866</v>
      </c>
      <c r="Q198" s="19">
        <v>56.976406651248347</v>
      </c>
      <c r="R198" s="17">
        <v>57.049143376758849</v>
      </c>
      <c r="S198" s="19">
        <v>57.096539417099393</v>
      </c>
      <c r="T198" s="19">
        <v>57.239483461630222</v>
      </c>
      <c r="U198" s="19">
        <v>57.29842394853528</v>
      </c>
      <c r="V198" s="19">
        <v>57.510815571772092</v>
      </c>
      <c r="W198" s="19">
        <v>57.592660317320586</v>
      </c>
      <c r="X198" s="19">
        <v>57.61747954040267</v>
      </c>
      <c r="Y198" s="19">
        <v>57.524741888165678</v>
      </c>
      <c r="Z198" s="19">
        <v>57.708738771362874</v>
      </c>
    </row>
    <row r="199" spans="1:26">
      <c r="A199" t="s">
        <v>524</v>
      </c>
      <c r="B199" t="s">
        <v>552</v>
      </c>
      <c r="D199">
        <v>34</v>
      </c>
      <c r="E199" t="s">
        <v>1406</v>
      </c>
      <c r="F199" t="s">
        <v>908</v>
      </c>
      <c r="G199" s="19">
        <v>51.158987759410422</v>
      </c>
      <c r="H199" s="19">
        <v>51.258356984940811</v>
      </c>
      <c r="I199" s="19">
        <v>51.346168186648256</v>
      </c>
      <c r="J199" s="19">
        <v>51.300775391730781</v>
      </c>
      <c r="K199" s="19">
        <v>51.293784245506103</v>
      </c>
      <c r="L199" s="19">
        <v>51.357690723900681</v>
      </c>
      <c r="M199" s="19">
        <v>51.40783179511137</v>
      </c>
      <c r="N199" s="19">
        <v>51.439575264266757</v>
      </c>
      <c r="O199" s="19">
        <v>51.429261890277012</v>
      </c>
      <c r="P199" s="19">
        <v>51.569888368221328</v>
      </c>
      <c r="Q199" s="19">
        <v>51.724133670516139</v>
      </c>
      <c r="R199" s="17">
        <v>54.361194723904738</v>
      </c>
      <c r="S199" s="19">
        <v>54.558382925859704</v>
      </c>
      <c r="T199" s="19">
        <v>54.727821123331907</v>
      </c>
      <c r="U199" s="19">
        <v>54.735395868542582</v>
      </c>
      <c r="V199" s="19">
        <v>54.684164345652178</v>
      </c>
      <c r="W199" s="19">
        <v>54.788797830828663</v>
      </c>
      <c r="X199" s="19">
        <v>54.949495139352287</v>
      </c>
      <c r="Y199" s="19">
        <v>54.785270262921934</v>
      </c>
      <c r="Z199" s="19">
        <v>54.899470688879589</v>
      </c>
    </row>
    <row r="200" spans="1:26">
      <c r="A200" t="s">
        <v>524</v>
      </c>
      <c r="B200" t="s">
        <v>553</v>
      </c>
      <c r="D200">
        <v>35</v>
      </c>
      <c r="E200" t="s">
        <v>1406</v>
      </c>
      <c r="F200" t="s">
        <v>908</v>
      </c>
      <c r="G200" s="19">
        <v>61.214280596638282</v>
      </c>
      <c r="H200" s="19">
        <v>61.163581156862058</v>
      </c>
      <c r="I200" s="19">
        <v>61.027847708927908</v>
      </c>
      <c r="J200" s="19">
        <v>61.09329112624583</v>
      </c>
      <c r="K200" s="19">
        <v>61.132768933959738</v>
      </c>
      <c r="L200" s="19">
        <v>61.225180180341432</v>
      </c>
      <c r="M200" s="19">
        <v>61.193617358771476</v>
      </c>
      <c r="N200" s="19">
        <v>61.244289575444711</v>
      </c>
      <c r="O200" s="19">
        <v>61.376989460192746</v>
      </c>
      <c r="P200" s="19">
        <v>61.593287152870481</v>
      </c>
      <c r="Q200" s="19">
        <v>61.771050094414093</v>
      </c>
      <c r="R200" s="17">
        <v>61.654083400726108</v>
      </c>
      <c r="S200" s="19">
        <v>61.827639190070038</v>
      </c>
      <c r="T200" s="19">
        <v>62.02016905118608</v>
      </c>
      <c r="U200" s="19">
        <v>62.181648171585934</v>
      </c>
      <c r="V200" s="19">
        <v>62.709195239354344</v>
      </c>
      <c r="W200" s="19">
        <v>62.693052117026035</v>
      </c>
      <c r="X200" s="19">
        <v>62.722728131617032</v>
      </c>
      <c r="Y200" s="19">
        <v>62.749868619085149</v>
      </c>
      <c r="Z200" s="19">
        <v>62.966317271536319</v>
      </c>
    </row>
    <row r="201" spans="1:26">
      <c r="A201" t="s">
        <v>524</v>
      </c>
      <c r="B201" t="s">
        <v>554</v>
      </c>
      <c r="D201">
        <v>36</v>
      </c>
      <c r="E201" t="s">
        <v>1406</v>
      </c>
      <c r="F201" t="s">
        <v>908</v>
      </c>
      <c r="G201" s="19">
        <v>57.921284945355325</v>
      </c>
      <c r="H201" s="19">
        <v>57.946124512288023</v>
      </c>
      <c r="I201" s="19">
        <v>57.051657237903598</v>
      </c>
      <c r="J201" s="19">
        <v>57.079403988291666</v>
      </c>
      <c r="K201" s="19">
        <v>57.161767778513209</v>
      </c>
      <c r="L201" s="19">
        <v>57.247374522505687</v>
      </c>
      <c r="M201" s="19">
        <v>57.252356710482225</v>
      </c>
      <c r="N201" s="19">
        <v>57.277959861729641</v>
      </c>
      <c r="O201" s="19">
        <v>57.245128901245955</v>
      </c>
      <c r="P201" s="19">
        <v>57.283862759321302</v>
      </c>
      <c r="Q201" s="19">
        <v>57.473079817062654</v>
      </c>
      <c r="R201" s="17">
        <v>57.846523676619178</v>
      </c>
      <c r="S201" s="19">
        <v>57.931844846606474</v>
      </c>
      <c r="T201" s="19">
        <v>57.945181367749463</v>
      </c>
      <c r="U201" s="19">
        <v>58.194740990566331</v>
      </c>
      <c r="V201" s="19">
        <v>58.240150277951841</v>
      </c>
      <c r="W201" s="19">
        <v>58.270068348304029</v>
      </c>
      <c r="X201" s="19">
        <v>58.380065506592658</v>
      </c>
      <c r="Y201" s="19">
        <v>58.44654428896272</v>
      </c>
      <c r="Z201" s="19">
        <v>58.514505546373698</v>
      </c>
    </row>
    <row r="202" spans="1:26">
      <c r="A202" t="s">
        <v>524</v>
      </c>
      <c r="B202" t="s">
        <v>555</v>
      </c>
      <c r="D202">
        <v>37</v>
      </c>
      <c r="E202" t="s">
        <v>1406</v>
      </c>
      <c r="F202" t="s">
        <v>908</v>
      </c>
      <c r="G202" s="19">
        <v>58.230238016568201</v>
      </c>
      <c r="H202" s="19">
        <v>58.286599480985416</v>
      </c>
      <c r="I202" s="19">
        <v>58.303420938731357</v>
      </c>
      <c r="J202" s="19">
        <v>58.302794304461415</v>
      </c>
      <c r="K202" s="19">
        <v>58.318867123783711</v>
      </c>
      <c r="L202" s="19">
        <v>58.331423467937483</v>
      </c>
      <c r="M202" s="19">
        <v>58.37012486773051</v>
      </c>
      <c r="N202" s="19">
        <v>58.421013974799088</v>
      </c>
      <c r="O202" s="19">
        <v>58.558438586064845</v>
      </c>
      <c r="P202" s="19">
        <v>58.71860094233606</v>
      </c>
      <c r="Q202" s="19">
        <v>58.786589188137008</v>
      </c>
      <c r="R202" s="17">
        <v>59.160276050410957</v>
      </c>
      <c r="S202" s="19">
        <v>59.263486686824088</v>
      </c>
      <c r="T202" s="19">
        <v>59.22995587253547</v>
      </c>
      <c r="U202" s="19">
        <v>59.265530289373345</v>
      </c>
      <c r="V202" s="19">
        <v>59.274660507479048</v>
      </c>
      <c r="W202" s="19">
        <v>59.307718224473675</v>
      </c>
      <c r="X202" s="19">
        <v>59.341397604350078</v>
      </c>
      <c r="Y202" s="19">
        <v>59.338620323486104</v>
      </c>
      <c r="Z202" s="19">
        <v>59.490622036901328</v>
      </c>
    </row>
    <row r="203" spans="1:26">
      <c r="A203" t="s">
        <v>524</v>
      </c>
      <c r="B203" t="s">
        <v>556</v>
      </c>
      <c r="D203">
        <v>38</v>
      </c>
      <c r="E203" t="s">
        <v>1406</v>
      </c>
      <c r="F203" t="s">
        <v>908</v>
      </c>
      <c r="G203" s="19">
        <v>56.335855099132992</v>
      </c>
      <c r="H203" s="19">
        <v>56.421121333034762</v>
      </c>
      <c r="I203" s="19">
        <v>56.411210664525669</v>
      </c>
      <c r="J203" s="19">
        <v>56.578125681123623</v>
      </c>
      <c r="K203" s="19">
        <v>56.614157289680499</v>
      </c>
      <c r="L203" s="19">
        <v>56.712800729662504</v>
      </c>
      <c r="M203" s="19">
        <v>56.752671655980855</v>
      </c>
      <c r="N203" s="19">
        <v>56.810764863085851</v>
      </c>
      <c r="O203" s="19">
        <v>56.895207432089947</v>
      </c>
      <c r="P203" s="19">
        <v>56.976043299303129</v>
      </c>
      <c r="Q203" s="19">
        <v>57.073095330742674</v>
      </c>
      <c r="R203" s="17">
        <v>58.638667938068302</v>
      </c>
      <c r="S203" s="19">
        <v>59.031617018721192</v>
      </c>
      <c r="T203" s="19">
        <v>59.253658634828852</v>
      </c>
      <c r="U203" s="19">
        <v>59.443711547162494</v>
      </c>
      <c r="V203" s="19">
        <v>59.494752894365142</v>
      </c>
      <c r="W203" s="19">
        <v>59.5912277244216</v>
      </c>
      <c r="X203" s="19">
        <v>59.804719606687705</v>
      </c>
      <c r="Y203" s="19">
        <v>59.838425557400953</v>
      </c>
      <c r="Z203" s="19">
        <v>59.955761550949092</v>
      </c>
    </row>
    <row r="204" spans="1:26">
      <c r="A204" t="s">
        <v>524</v>
      </c>
      <c r="B204" t="s">
        <v>557</v>
      </c>
      <c r="D204">
        <v>39</v>
      </c>
      <c r="E204" t="s">
        <v>1406</v>
      </c>
      <c r="F204" t="s">
        <v>908</v>
      </c>
      <c r="G204" s="19">
        <v>61.929839971951793</v>
      </c>
      <c r="H204" s="19">
        <v>61.872818514639427</v>
      </c>
      <c r="I204" s="19">
        <v>61.854390316403517</v>
      </c>
      <c r="J204" s="19">
        <v>61.718995774039733</v>
      </c>
      <c r="K204" s="19">
        <v>61.852967345785558</v>
      </c>
      <c r="L204" s="19">
        <v>61.838745422123907</v>
      </c>
      <c r="M204" s="19">
        <v>61.829618697477173</v>
      </c>
      <c r="N204" s="19">
        <v>61.816837180987939</v>
      </c>
      <c r="O204" s="19">
        <v>61.820458877758846</v>
      </c>
      <c r="P204" s="19">
        <v>61.819386149364433</v>
      </c>
      <c r="Q204" s="19">
        <v>61.822538114567593</v>
      </c>
      <c r="R204" s="17">
        <v>62.889193733305085</v>
      </c>
      <c r="S204" s="19">
        <v>63.002065928353815</v>
      </c>
      <c r="T204" s="19">
        <v>62.989958307292326</v>
      </c>
      <c r="U204" s="19">
        <v>62.989958307292326</v>
      </c>
      <c r="V204" s="19">
        <v>63.07606378124423</v>
      </c>
      <c r="W204" s="19">
        <v>63.074504123918686</v>
      </c>
      <c r="X204" s="19">
        <v>63.074504123918686</v>
      </c>
      <c r="Y204" s="19">
        <v>63.033030620990296</v>
      </c>
      <c r="Z204" s="19">
        <v>63.093222280199335</v>
      </c>
    </row>
    <row r="205" spans="1:26">
      <c r="A205" t="s">
        <v>655</v>
      </c>
      <c r="D205">
        <v>40</v>
      </c>
      <c r="E205" t="s">
        <v>1406</v>
      </c>
      <c r="F205" t="s">
        <v>908</v>
      </c>
      <c r="G205" s="19">
        <v>63.030891427565983</v>
      </c>
      <c r="H205" s="19">
        <v>63.040405404618923</v>
      </c>
      <c r="I205" s="19">
        <v>63.13846604729293</v>
      </c>
      <c r="J205" s="19">
        <v>63.236557478277568</v>
      </c>
      <c r="K205" s="19">
        <v>63.377547420450952</v>
      </c>
      <c r="L205" s="19">
        <v>63.491675788647186</v>
      </c>
      <c r="M205" s="19">
        <v>63.585641989071881</v>
      </c>
      <c r="N205" s="19">
        <v>63.688925030703594</v>
      </c>
      <c r="O205" s="19">
        <v>63.889119608488151</v>
      </c>
      <c r="P205" s="19">
        <v>64.092391300762074</v>
      </c>
      <c r="Q205" s="19">
        <v>64.281349847658859</v>
      </c>
      <c r="R205" s="17">
        <v>64.965574584166518</v>
      </c>
      <c r="S205" s="19">
        <v>65.141304619628713</v>
      </c>
      <c r="T205" s="19">
        <v>65.406714131128041</v>
      </c>
      <c r="U205" s="19">
        <v>65.687952261798017</v>
      </c>
      <c r="V205" s="19">
        <v>66.059266301652599</v>
      </c>
      <c r="W205" s="19">
        <v>66.156500729849725</v>
      </c>
      <c r="X205" s="19">
        <v>66.328836638858036</v>
      </c>
      <c r="Y205" s="19">
        <v>66.510836041060244</v>
      </c>
      <c r="Z205" s="19">
        <v>66.724544904642556</v>
      </c>
    </row>
    <row r="206" spans="1:26">
      <c r="A206" t="s">
        <v>523</v>
      </c>
      <c r="D206">
        <v>41</v>
      </c>
      <c r="E206" t="s">
        <v>1406</v>
      </c>
      <c r="F206" t="s">
        <v>908</v>
      </c>
      <c r="G206" s="19">
        <v>56.406240857876547</v>
      </c>
      <c r="H206" s="19">
        <v>56.467507401093386</v>
      </c>
      <c r="I206" s="19">
        <v>56.414583923343464</v>
      </c>
      <c r="J206" s="19">
        <v>56.446391269926721</v>
      </c>
      <c r="K206" s="19">
        <v>56.490950553154207</v>
      </c>
      <c r="L206" s="19">
        <v>56.578449595797785</v>
      </c>
      <c r="M206" s="19">
        <v>56.631661181830609</v>
      </c>
      <c r="N206" s="19">
        <v>56.735589034447308</v>
      </c>
      <c r="O206" s="19">
        <v>56.953613252170577</v>
      </c>
      <c r="P206" s="19">
        <v>57.214051457201954</v>
      </c>
      <c r="Q206" s="19">
        <v>57.420735874164173</v>
      </c>
      <c r="R206" s="17">
        <v>58.410764375073143</v>
      </c>
      <c r="S206" s="19">
        <v>58.686777792330247</v>
      </c>
      <c r="T206" s="19">
        <v>58.876352609511514</v>
      </c>
      <c r="U206" s="19">
        <v>59.107918778072502</v>
      </c>
      <c r="V206" s="19">
        <v>59.393221334045066</v>
      </c>
      <c r="W206" s="19">
        <v>59.449746395110793</v>
      </c>
      <c r="X206" s="19">
        <v>59.629128350212845</v>
      </c>
      <c r="Y206" s="19">
        <v>59.752079569539141</v>
      </c>
      <c r="Z206" s="19">
        <v>60.033767422131504</v>
      </c>
    </row>
    <row r="207" spans="1:26">
      <c r="A207" t="s">
        <v>516</v>
      </c>
      <c r="D207">
        <v>1</v>
      </c>
      <c r="E207" t="s">
        <v>1407</v>
      </c>
      <c r="F207" t="s">
        <v>908</v>
      </c>
      <c r="G207" s="19">
        <v>62.763735632620055</v>
      </c>
      <c r="H207" s="19">
        <v>62.843135321788722</v>
      </c>
      <c r="I207" s="19">
        <v>62.909088675985849</v>
      </c>
      <c r="J207" s="19">
        <v>62.992817920943132</v>
      </c>
      <c r="K207" s="19">
        <v>63.096877581562126</v>
      </c>
      <c r="L207" s="19">
        <v>63.249303011622359</v>
      </c>
      <c r="M207" s="19">
        <v>63.339817825287938</v>
      </c>
      <c r="N207" s="19">
        <v>63.527179614891047</v>
      </c>
      <c r="O207" s="19">
        <v>63.90376304138109</v>
      </c>
      <c r="P207" s="19">
        <v>64.322689927479942</v>
      </c>
      <c r="Q207" s="19">
        <v>64.686423388718367</v>
      </c>
      <c r="R207" s="17">
        <v>65.736704089229022</v>
      </c>
      <c r="S207" s="19">
        <v>66.126204058309511</v>
      </c>
      <c r="T207" s="19">
        <v>66.497897711684544</v>
      </c>
      <c r="U207" s="19">
        <v>66.882740141831462</v>
      </c>
      <c r="V207" s="19">
        <v>67.289951839298524</v>
      </c>
      <c r="W207" s="19">
        <v>67.376133057912483</v>
      </c>
      <c r="X207" s="19">
        <v>67.648059747108945</v>
      </c>
      <c r="Y207" s="19">
        <v>67.888184970703009</v>
      </c>
      <c r="Z207" s="19">
        <v>68.382129408513634</v>
      </c>
    </row>
    <row r="208" spans="1:26">
      <c r="A208" t="s">
        <v>521</v>
      </c>
      <c r="D208">
        <v>2</v>
      </c>
      <c r="E208" t="s">
        <v>1407</v>
      </c>
      <c r="F208" t="s">
        <v>908</v>
      </c>
      <c r="G208" s="19">
        <v>55.984814105696387</v>
      </c>
      <c r="H208" s="19">
        <v>56.133490693701724</v>
      </c>
      <c r="I208" s="19">
        <v>56.245272597531603</v>
      </c>
      <c r="J208" s="19">
        <v>56.334986066488099</v>
      </c>
      <c r="K208" s="19">
        <v>56.435521046092553</v>
      </c>
      <c r="L208" s="19">
        <v>56.622712116736182</v>
      </c>
      <c r="M208" s="19">
        <v>56.75247425300789</v>
      </c>
      <c r="N208" s="19">
        <v>57.051584131300224</v>
      </c>
      <c r="O208" s="19">
        <v>57.644178041710383</v>
      </c>
      <c r="P208" s="19">
        <v>58.279772343525572</v>
      </c>
      <c r="Q208" s="19">
        <v>58.803443683702163</v>
      </c>
      <c r="R208" s="17">
        <v>60.017392750426048</v>
      </c>
      <c r="S208" s="19">
        <v>60.548448218483799</v>
      </c>
      <c r="T208" s="19">
        <v>61.048353667955539</v>
      </c>
      <c r="U208" s="19">
        <v>61.58634950869115</v>
      </c>
      <c r="V208" s="19">
        <v>62.109455568392825</v>
      </c>
      <c r="W208" s="19">
        <v>62.189740326619678</v>
      </c>
      <c r="X208" s="19">
        <v>62.531334311856803</v>
      </c>
      <c r="Y208" s="19">
        <v>62.92371965482635</v>
      </c>
      <c r="Z208" s="19">
        <v>63.689090512725919</v>
      </c>
    </row>
    <row r="209" spans="1:26">
      <c r="A209" t="s">
        <v>1405</v>
      </c>
      <c r="D209">
        <v>3</v>
      </c>
      <c r="E209" t="s">
        <v>1407</v>
      </c>
      <c r="F209" t="s">
        <v>908</v>
      </c>
      <c r="G209" s="19">
        <v>69.563261551553836</v>
      </c>
      <c r="H209" s="19">
        <v>69.573173776182244</v>
      </c>
      <c r="I209" s="19">
        <v>69.59315928581637</v>
      </c>
      <c r="J209" s="19">
        <v>69.670886117849122</v>
      </c>
      <c r="K209" s="19">
        <v>69.7784811726778</v>
      </c>
      <c r="L209" s="19">
        <v>69.896035292707879</v>
      </c>
      <c r="M209" s="19">
        <v>69.947183492340599</v>
      </c>
      <c r="N209" s="19">
        <v>70.022457537246325</v>
      </c>
      <c r="O209" s="19">
        <v>70.182373920410484</v>
      </c>
      <c r="P209" s="19">
        <v>70.383974834656698</v>
      </c>
      <c r="Q209" s="19">
        <v>70.587284289076365</v>
      </c>
      <c r="R209" s="17">
        <v>71.490886920653026</v>
      </c>
      <c r="S209" s="19">
        <v>71.737968305806646</v>
      </c>
      <c r="T209" s="19">
        <v>71.980668436678386</v>
      </c>
      <c r="U209" s="19">
        <v>72.211423657093448</v>
      </c>
      <c r="V209" s="19">
        <v>72.492253645170535</v>
      </c>
      <c r="W209" s="19">
        <v>72.584356143313741</v>
      </c>
      <c r="X209" s="19">
        <v>72.786322295710221</v>
      </c>
      <c r="Y209" s="19">
        <v>72.873546512804594</v>
      </c>
      <c r="Z209" s="19">
        <v>73.094922053438239</v>
      </c>
    </row>
    <row r="210" spans="1:26">
      <c r="A210" t="s">
        <v>522</v>
      </c>
      <c r="D210">
        <v>4</v>
      </c>
      <c r="E210" t="s">
        <v>1407</v>
      </c>
      <c r="F210" t="s">
        <v>908</v>
      </c>
      <c r="G210" s="19">
        <v>70.029062137479826</v>
      </c>
      <c r="H210" s="19">
        <v>70.01410270104023</v>
      </c>
      <c r="I210" s="19">
        <v>70.140609365211063</v>
      </c>
      <c r="J210" s="19">
        <v>70.268489869926512</v>
      </c>
      <c r="K210" s="19">
        <v>70.413052675659685</v>
      </c>
      <c r="L210" s="19">
        <v>70.543057277672077</v>
      </c>
      <c r="M210" s="19">
        <v>70.611130165572689</v>
      </c>
      <c r="N210" s="19">
        <v>70.684903334990395</v>
      </c>
      <c r="O210" s="19">
        <v>70.8651882958155</v>
      </c>
      <c r="P210" s="19">
        <v>71.06966549361286</v>
      </c>
      <c r="Q210" s="19">
        <v>71.267155061701089</v>
      </c>
      <c r="R210" s="17">
        <v>72.028056687047709</v>
      </c>
      <c r="S210" s="19">
        <v>72.200324739048497</v>
      </c>
      <c r="T210" s="19">
        <v>72.476142201588473</v>
      </c>
      <c r="U210" s="19">
        <v>72.728102335742307</v>
      </c>
      <c r="V210" s="19">
        <v>73.150382890225146</v>
      </c>
      <c r="W210" s="19">
        <v>73.236871854944482</v>
      </c>
      <c r="X210" s="19">
        <v>73.394514121150706</v>
      </c>
      <c r="Y210" s="19">
        <v>73.583860059697813</v>
      </c>
      <c r="Z210" s="19">
        <v>73.824065154604085</v>
      </c>
    </row>
    <row r="211" spans="1:26">
      <c r="A211" t="s">
        <v>853</v>
      </c>
      <c r="D211">
        <v>5</v>
      </c>
      <c r="E211" t="s">
        <v>1407</v>
      </c>
      <c r="F211" t="s">
        <v>908</v>
      </c>
      <c r="G211" s="19">
        <v>69.146927119103424</v>
      </c>
      <c r="H211" s="19">
        <v>69.179069734177233</v>
      </c>
      <c r="I211" s="19">
        <v>69.103846208533284</v>
      </c>
      <c r="J211" s="19">
        <v>69.136745486710169</v>
      </c>
      <c r="K211" s="19">
        <v>69.211298617469154</v>
      </c>
      <c r="L211" s="19">
        <v>69.31772444675326</v>
      </c>
      <c r="M211" s="19">
        <v>69.353745292111768</v>
      </c>
      <c r="N211" s="19">
        <v>69.430360825550125</v>
      </c>
      <c r="O211" s="19">
        <v>69.57207169228397</v>
      </c>
      <c r="P211" s="19">
        <v>69.771101772752814</v>
      </c>
      <c r="Q211" s="19">
        <v>69.979613064924294</v>
      </c>
      <c r="R211" s="17">
        <v>71.09515839447225</v>
      </c>
      <c r="S211" s="19">
        <v>71.403875496517387</v>
      </c>
      <c r="T211" s="19">
        <v>71.609365985309566</v>
      </c>
      <c r="U211" s="19">
        <v>71.829361613521385</v>
      </c>
      <c r="V211" s="19">
        <v>71.984532506967597</v>
      </c>
      <c r="W211" s="19">
        <v>72.082678671144791</v>
      </c>
      <c r="X211" s="19">
        <v>72.319403396860821</v>
      </c>
      <c r="Y211" s="19">
        <v>72.306965535539064</v>
      </c>
      <c r="Z211" s="19">
        <v>72.50066545786089</v>
      </c>
    </row>
    <row r="212" spans="1:26">
      <c r="A212" t="s">
        <v>524</v>
      </c>
      <c r="B212" t="s">
        <v>525</v>
      </c>
      <c r="D212">
        <v>6</v>
      </c>
      <c r="E212" t="s">
        <v>1407</v>
      </c>
      <c r="F212" t="s">
        <v>908</v>
      </c>
      <c r="G212" s="19">
        <v>53.582176216097679</v>
      </c>
      <c r="H212" s="19">
        <v>53.757170257067166</v>
      </c>
      <c r="I212" s="19">
        <v>53.922493442189619</v>
      </c>
      <c r="J212" s="19">
        <v>53.993482844500043</v>
      </c>
      <c r="K212" s="19">
        <v>54.03914534333969</v>
      </c>
      <c r="L212" s="19">
        <v>54.244713667360088</v>
      </c>
      <c r="M212" s="19">
        <v>54.297363573278069</v>
      </c>
      <c r="N212" s="19">
        <v>54.623972662968889</v>
      </c>
      <c r="O212" s="19">
        <v>55.272498840957041</v>
      </c>
      <c r="P212" s="19">
        <v>56.023766730777922</v>
      </c>
      <c r="Q212" s="19">
        <v>56.672213131221703</v>
      </c>
      <c r="R212" s="17">
        <v>58.038360245145562</v>
      </c>
      <c r="S212" s="19">
        <v>58.642957240547858</v>
      </c>
      <c r="T212" s="19">
        <v>59.311520238138804</v>
      </c>
      <c r="U212" s="19">
        <v>59.880465821358683</v>
      </c>
      <c r="V212" s="19">
        <v>60.260516045905753</v>
      </c>
      <c r="W212" s="19">
        <v>60.303715722333074</v>
      </c>
      <c r="X212" s="19">
        <v>60.547677015498259</v>
      </c>
      <c r="Y212" s="19">
        <v>61.10077470340218</v>
      </c>
      <c r="Z212" s="19">
        <v>62.146613915706162</v>
      </c>
    </row>
    <row r="213" spans="1:26">
      <c r="A213" t="s">
        <v>524</v>
      </c>
      <c r="B213" t="s">
        <v>525</v>
      </c>
      <c r="C213" t="s">
        <v>526</v>
      </c>
      <c r="D213">
        <v>7</v>
      </c>
      <c r="E213" t="s">
        <v>1407</v>
      </c>
      <c r="F213" t="s">
        <v>908</v>
      </c>
      <c r="G213" s="19">
        <v>57.32414364998467</v>
      </c>
      <c r="H213" s="19">
        <v>57.477322801975241</v>
      </c>
      <c r="I213" s="19">
        <v>57.624067007063239</v>
      </c>
      <c r="J213" s="19">
        <v>57.660267838734455</v>
      </c>
      <c r="K213" s="19">
        <v>57.713168081405676</v>
      </c>
      <c r="L213" s="19">
        <v>57.831097484039574</v>
      </c>
      <c r="M213" s="19">
        <v>57.840895053602992</v>
      </c>
      <c r="N213" s="19">
        <v>58.028714280652608</v>
      </c>
      <c r="O213" s="19">
        <v>58.476275316643722</v>
      </c>
      <c r="P213" s="19">
        <v>59.148626518763869</v>
      </c>
      <c r="Q213" s="19">
        <v>59.71939689711612</v>
      </c>
      <c r="R213" s="17">
        <v>60.301070803749404</v>
      </c>
      <c r="S213" s="19">
        <v>60.849203858133272</v>
      </c>
      <c r="T213" s="19">
        <v>61.640750642067118</v>
      </c>
      <c r="U213" s="19">
        <v>62.224409768013501</v>
      </c>
      <c r="V213" s="19">
        <v>62.896920678422433</v>
      </c>
      <c r="W213" s="19">
        <v>63.128262841047544</v>
      </c>
      <c r="X213" s="19">
        <v>63.240131953138842</v>
      </c>
      <c r="Y213" s="19">
        <v>63.798823932395862</v>
      </c>
      <c r="Z213" s="19">
        <v>64.621679920002606</v>
      </c>
    </row>
    <row r="214" spans="1:26">
      <c r="A214" t="s">
        <v>524</v>
      </c>
      <c r="B214" t="s">
        <v>525</v>
      </c>
      <c r="C214" t="s">
        <v>527</v>
      </c>
      <c r="D214">
        <v>8</v>
      </c>
      <c r="E214" t="s">
        <v>1407</v>
      </c>
      <c r="F214" t="s">
        <v>908</v>
      </c>
      <c r="G214" s="19">
        <v>48.888958307576345</v>
      </c>
      <c r="H214" s="19">
        <v>48.933879782523043</v>
      </c>
      <c r="I214" s="19">
        <v>49.140558364371707</v>
      </c>
      <c r="J214" s="19">
        <v>49.222276034551797</v>
      </c>
      <c r="K214" s="19">
        <v>49.247714986457645</v>
      </c>
      <c r="L214" s="19">
        <v>49.272216839443722</v>
      </c>
      <c r="M214" s="19">
        <v>49.383932816442019</v>
      </c>
      <c r="N214" s="19">
        <v>49.763983995705793</v>
      </c>
      <c r="O214" s="19">
        <v>50.261752950418391</v>
      </c>
      <c r="P214" s="19">
        <v>50.85489173114167</v>
      </c>
      <c r="Q214" s="19">
        <v>51.569880850565262</v>
      </c>
      <c r="R214" s="17">
        <v>52.86933481185838</v>
      </c>
      <c r="S214" s="19">
        <v>53.669680715253634</v>
      </c>
      <c r="T214" s="19">
        <v>53.89477239366348</v>
      </c>
      <c r="U214" s="19">
        <v>54.370114465161315</v>
      </c>
      <c r="V214" s="19">
        <v>54.927691790505072</v>
      </c>
      <c r="W214" s="19">
        <v>55.300166238238106</v>
      </c>
      <c r="X214" s="19">
        <v>55.728687780118172</v>
      </c>
      <c r="Y214" s="19">
        <v>56.218570328406123</v>
      </c>
      <c r="Z214" s="19">
        <v>56.817197154258679</v>
      </c>
    </row>
    <row r="215" spans="1:26">
      <c r="A215" t="s">
        <v>524</v>
      </c>
      <c r="B215" t="s">
        <v>525</v>
      </c>
      <c r="C215" t="s">
        <v>528</v>
      </c>
      <c r="D215">
        <v>9</v>
      </c>
      <c r="E215" t="s">
        <v>1407</v>
      </c>
      <c r="F215" t="s">
        <v>908</v>
      </c>
      <c r="G215" s="19">
        <v>58.029981771629437</v>
      </c>
      <c r="H215" s="19">
        <v>58.124635041720808</v>
      </c>
      <c r="I215" s="19">
        <v>58.235730448732618</v>
      </c>
      <c r="J215" s="19">
        <v>58.242644862107873</v>
      </c>
      <c r="K215" s="19">
        <v>58.258734431790792</v>
      </c>
      <c r="L215" s="19">
        <v>58.393447720302369</v>
      </c>
      <c r="M215" s="19">
        <v>58.437849849415478</v>
      </c>
      <c r="N215" s="19">
        <v>58.592633741329472</v>
      </c>
      <c r="O215" s="19">
        <v>59.003074639369544</v>
      </c>
      <c r="P215" s="19">
        <v>59.696765909470152</v>
      </c>
      <c r="Q215" s="19">
        <v>60.349721106859377</v>
      </c>
      <c r="R215" s="17">
        <v>61.042892821655251</v>
      </c>
      <c r="S215" s="19">
        <v>61.662727988054698</v>
      </c>
      <c r="T215" s="19">
        <v>62.592926470128049</v>
      </c>
      <c r="U215" s="19">
        <v>63.232265772941901</v>
      </c>
      <c r="V215" s="19">
        <v>63.968463035513913</v>
      </c>
      <c r="W215" s="19">
        <v>64.218659720914232</v>
      </c>
      <c r="X215" s="19">
        <v>64.261541828882656</v>
      </c>
      <c r="Y215" s="19">
        <v>64.948870943353114</v>
      </c>
      <c r="Z215" s="19">
        <v>65.721506836342328</v>
      </c>
    </row>
    <row r="216" spans="1:26">
      <c r="A216" t="s">
        <v>524</v>
      </c>
      <c r="B216" t="s">
        <v>525</v>
      </c>
      <c r="C216" t="s">
        <v>529</v>
      </c>
      <c r="D216">
        <v>10</v>
      </c>
      <c r="E216" t="s">
        <v>1407</v>
      </c>
      <c r="F216" t="s">
        <v>908</v>
      </c>
      <c r="G216" s="19">
        <v>58.71884893180129</v>
      </c>
      <c r="H216" s="19">
        <v>59.154749496269602</v>
      </c>
      <c r="I216" s="19">
        <v>59.411617783930822</v>
      </c>
      <c r="J216" s="19">
        <v>59.540123622492438</v>
      </c>
      <c r="K216" s="19">
        <v>59.750806290842384</v>
      </c>
      <c r="L216" s="19">
        <v>59.849050974831322</v>
      </c>
      <c r="M216" s="19">
        <v>59.672986411411721</v>
      </c>
      <c r="N216" s="19">
        <v>59.895436796219371</v>
      </c>
      <c r="O216" s="19">
        <v>60.463684496778527</v>
      </c>
      <c r="P216" s="19">
        <v>61.091486922197369</v>
      </c>
      <c r="Q216" s="19">
        <v>61.269094535318636</v>
      </c>
      <c r="R216" s="17">
        <v>61.117033746716764</v>
      </c>
      <c r="S216" s="19">
        <v>61.275622255214813</v>
      </c>
      <c r="T216" s="19">
        <v>61.822671675699972</v>
      </c>
      <c r="U216" s="19">
        <v>62.250633646841045</v>
      </c>
      <c r="V216" s="19">
        <v>62.740736406054744</v>
      </c>
      <c r="W216" s="19">
        <v>62.833539106782425</v>
      </c>
      <c r="X216" s="19">
        <v>63.050259378504123</v>
      </c>
      <c r="Y216" s="19">
        <v>63.161680744834456</v>
      </c>
      <c r="Z216" s="19">
        <v>64.280336728186541</v>
      </c>
    </row>
    <row r="217" spans="1:26">
      <c r="A217" t="s">
        <v>524</v>
      </c>
      <c r="B217" t="s">
        <v>525</v>
      </c>
      <c r="C217" t="s">
        <v>530</v>
      </c>
      <c r="D217">
        <v>11</v>
      </c>
      <c r="E217" t="s">
        <v>1407</v>
      </c>
      <c r="F217" t="s">
        <v>908</v>
      </c>
      <c r="G217" s="19">
        <v>50.563279274576381</v>
      </c>
      <c r="H217" s="19">
        <v>50.755872854500105</v>
      </c>
      <c r="I217" s="19">
        <v>50.936184953073472</v>
      </c>
      <c r="J217" s="19">
        <v>51.035240636386639</v>
      </c>
      <c r="K217" s="19">
        <v>51.075063960219381</v>
      </c>
      <c r="L217" s="19">
        <v>51.351336499711017</v>
      </c>
      <c r="M217" s="19">
        <v>51.43855826907874</v>
      </c>
      <c r="N217" s="19">
        <v>51.877138480711295</v>
      </c>
      <c r="O217" s="19">
        <v>52.687796762531512</v>
      </c>
      <c r="P217" s="19">
        <v>53.502732054953853</v>
      </c>
      <c r="Q217" s="19">
        <v>54.213844929562562</v>
      </c>
      <c r="R217" s="17">
        <v>56.145702332789696</v>
      </c>
      <c r="S217" s="19">
        <v>56.797528932670083</v>
      </c>
      <c r="T217" s="19">
        <v>57.363221399415544</v>
      </c>
      <c r="U217" s="19">
        <v>57.919859750959567</v>
      </c>
      <c r="V217" s="19">
        <v>58.033252737157667</v>
      </c>
      <c r="W217" s="19">
        <v>57.917507594888882</v>
      </c>
      <c r="X217" s="19">
        <v>58.273061799343076</v>
      </c>
      <c r="Y217" s="19">
        <v>58.82143336906487</v>
      </c>
      <c r="Z217" s="19">
        <v>60.055651234899123</v>
      </c>
    </row>
    <row r="218" spans="1:26">
      <c r="A218" t="s">
        <v>524</v>
      </c>
      <c r="B218" t="s">
        <v>525</v>
      </c>
      <c r="C218" t="s">
        <v>531</v>
      </c>
      <c r="D218">
        <v>12</v>
      </c>
      <c r="E218" t="s">
        <v>1407</v>
      </c>
      <c r="F218" t="s">
        <v>908</v>
      </c>
      <c r="G218" s="19">
        <v>55.949074043744432</v>
      </c>
      <c r="H218" s="19">
        <v>56.108655947637729</v>
      </c>
      <c r="I218" s="19">
        <v>56.324766069191746</v>
      </c>
      <c r="J218" s="19">
        <v>56.497038172679595</v>
      </c>
      <c r="K218" s="19">
        <v>56.600865114365618</v>
      </c>
      <c r="L218" s="19">
        <v>56.880520628540964</v>
      </c>
      <c r="M218" s="19">
        <v>56.98164395338322</v>
      </c>
      <c r="N218" s="19">
        <v>57.516584195353119</v>
      </c>
      <c r="O218" s="19">
        <v>58.177264937741313</v>
      </c>
      <c r="P218" s="19">
        <v>58.874174554221234</v>
      </c>
      <c r="Q218" s="19">
        <v>59.591857100901692</v>
      </c>
      <c r="R218" s="17">
        <v>59.456237841005319</v>
      </c>
      <c r="S218" s="19">
        <v>60.106013324862218</v>
      </c>
      <c r="T218" s="19">
        <v>60.692921063362071</v>
      </c>
      <c r="U218" s="19">
        <v>61.540008867679553</v>
      </c>
      <c r="V218" s="19">
        <v>61.614121276825053</v>
      </c>
      <c r="W218" s="19">
        <v>62.047392418263883</v>
      </c>
      <c r="X218" s="19">
        <v>62.520752986014983</v>
      </c>
      <c r="Y218" s="19">
        <v>63.127366996275299</v>
      </c>
      <c r="Z218" s="19">
        <v>64.124836037971747</v>
      </c>
    </row>
    <row r="219" spans="1:26">
      <c r="A219" t="s">
        <v>524</v>
      </c>
      <c r="B219" t="s">
        <v>525</v>
      </c>
      <c r="C219" t="s">
        <v>532</v>
      </c>
      <c r="D219">
        <v>13</v>
      </c>
      <c r="E219" t="s">
        <v>1407</v>
      </c>
      <c r="F219" t="s">
        <v>908</v>
      </c>
      <c r="G219" s="19">
        <v>45.100651580837209</v>
      </c>
      <c r="H219" s="19">
        <v>45.32672777631339</v>
      </c>
      <c r="I219" s="19">
        <v>45.470731162784546</v>
      </c>
      <c r="J219" s="19">
        <v>45.495525931669199</v>
      </c>
      <c r="K219" s="19">
        <v>45.470432571823935</v>
      </c>
      <c r="L219" s="19">
        <v>45.74327387563239</v>
      </c>
      <c r="M219" s="19">
        <v>45.816395772061014</v>
      </c>
      <c r="N219" s="19">
        <v>46.157241295898963</v>
      </c>
      <c r="O219" s="19">
        <v>47.12001667379392</v>
      </c>
      <c r="P219" s="19">
        <v>48.054661378402947</v>
      </c>
      <c r="Q219" s="19">
        <v>48.759110859002789</v>
      </c>
      <c r="R219" s="17">
        <v>52.809846876546793</v>
      </c>
      <c r="S219" s="19">
        <v>53.463740279988528</v>
      </c>
      <c r="T219" s="19">
        <v>54.008055214349305</v>
      </c>
      <c r="U219" s="19">
        <v>54.272022670386335</v>
      </c>
      <c r="V219" s="19">
        <v>54.351904119921265</v>
      </c>
      <c r="W219" s="19">
        <v>53.671737158063728</v>
      </c>
      <c r="X219" s="19">
        <v>53.906179322849155</v>
      </c>
      <c r="Y219" s="19">
        <v>54.394674154409316</v>
      </c>
      <c r="Z219" s="19">
        <v>55.872284076309654</v>
      </c>
    </row>
    <row r="220" spans="1:26">
      <c r="A220" t="s">
        <v>524</v>
      </c>
      <c r="B220" t="s">
        <v>533</v>
      </c>
      <c r="D220">
        <v>14</v>
      </c>
      <c r="E220" t="s">
        <v>1407</v>
      </c>
      <c r="F220" t="s">
        <v>908</v>
      </c>
      <c r="G220" s="19">
        <v>57.812075176628205</v>
      </c>
      <c r="H220" s="19">
        <v>57.947125029172817</v>
      </c>
      <c r="I220" s="19">
        <v>58.013410723749104</v>
      </c>
      <c r="J220" s="19">
        <v>58.094740787424847</v>
      </c>
      <c r="K220" s="19">
        <v>58.1684189870494</v>
      </c>
      <c r="L220" s="19">
        <v>58.313704079427133</v>
      </c>
      <c r="M220" s="19">
        <v>58.451942596946694</v>
      </c>
      <c r="N220" s="19">
        <v>58.705855685116425</v>
      </c>
      <c r="O220" s="19">
        <v>59.26459617884435</v>
      </c>
      <c r="P220" s="19">
        <v>59.851577609761875</v>
      </c>
      <c r="Q220" s="19">
        <v>60.287349152126183</v>
      </c>
      <c r="R220" s="17">
        <v>61.453583680656365</v>
      </c>
      <c r="S220" s="19">
        <v>61.929560381986903</v>
      </c>
      <c r="T220" s="19">
        <v>62.286289595538136</v>
      </c>
      <c r="U220" s="19">
        <v>62.742949643530622</v>
      </c>
      <c r="V220" s="19">
        <v>63.387912231882268</v>
      </c>
      <c r="W220" s="19">
        <v>63.477924427128528</v>
      </c>
      <c r="X220" s="19">
        <v>63.86653226084924</v>
      </c>
      <c r="Y220" s="19">
        <v>64.204371037129079</v>
      </c>
      <c r="Z220" s="19">
        <v>64.803686556920326</v>
      </c>
    </row>
    <row r="221" spans="1:26">
      <c r="A221" t="s">
        <v>524</v>
      </c>
      <c r="B221" t="s">
        <v>533</v>
      </c>
      <c r="C221" t="s">
        <v>534</v>
      </c>
      <c r="D221">
        <v>15</v>
      </c>
      <c r="E221" t="s">
        <v>1407</v>
      </c>
      <c r="F221" t="s">
        <v>908</v>
      </c>
      <c r="G221" s="19">
        <v>59.010366464439556</v>
      </c>
      <c r="H221" s="19">
        <v>59.167846289913761</v>
      </c>
      <c r="I221" s="19">
        <v>59.106703300143529</v>
      </c>
      <c r="J221" s="19">
        <v>59.106003438076648</v>
      </c>
      <c r="K221" s="19">
        <v>59.125677114637689</v>
      </c>
      <c r="L221" s="19">
        <v>59.173037374398298</v>
      </c>
      <c r="M221" s="19">
        <v>59.063187077846038</v>
      </c>
      <c r="N221" s="19">
        <v>59.260745213709043</v>
      </c>
      <c r="O221" s="19">
        <v>59.774312089106644</v>
      </c>
      <c r="P221" s="19">
        <v>60.349683055210903</v>
      </c>
      <c r="Q221" s="19">
        <v>60.833355663786229</v>
      </c>
      <c r="R221" s="17">
        <v>61.782196455400694</v>
      </c>
      <c r="S221" s="19">
        <v>62.190115274346638</v>
      </c>
      <c r="T221" s="19">
        <v>62.415946018816328</v>
      </c>
      <c r="U221" s="19">
        <v>63.113621046978928</v>
      </c>
      <c r="V221" s="19">
        <v>63.646923115467615</v>
      </c>
      <c r="W221" s="19">
        <v>63.736494524613832</v>
      </c>
      <c r="X221" s="19">
        <v>64.300135000836633</v>
      </c>
      <c r="Y221" s="19">
        <v>65.135830328815373</v>
      </c>
      <c r="Z221" s="19">
        <v>65.870321393152082</v>
      </c>
    </row>
    <row r="222" spans="1:26">
      <c r="A222" t="s">
        <v>524</v>
      </c>
      <c r="B222" t="s">
        <v>533</v>
      </c>
      <c r="C222" t="s">
        <v>535</v>
      </c>
      <c r="D222">
        <v>16</v>
      </c>
      <c r="E222" t="s">
        <v>1407</v>
      </c>
      <c r="F222" t="s">
        <v>908</v>
      </c>
      <c r="G222" s="19">
        <v>58.653049241660291</v>
      </c>
      <c r="H222" s="19">
        <v>58.6602304058203</v>
      </c>
      <c r="I222" s="19">
        <v>58.55675156307926</v>
      </c>
      <c r="J222" s="19">
        <v>58.515309760464994</v>
      </c>
      <c r="K222" s="19">
        <v>58.572077214236018</v>
      </c>
      <c r="L222" s="19">
        <v>58.683683729642681</v>
      </c>
      <c r="M222" s="19">
        <v>58.778758059293665</v>
      </c>
      <c r="N222" s="19">
        <v>58.92205865070158</v>
      </c>
      <c r="O222" s="19">
        <v>59.397553423287405</v>
      </c>
      <c r="P222" s="19">
        <v>60.128093563608907</v>
      </c>
      <c r="Q222" s="19">
        <v>60.760034483986743</v>
      </c>
      <c r="R222" s="17">
        <v>62.234361854311551</v>
      </c>
      <c r="S222" s="19">
        <v>62.930047541323574</v>
      </c>
      <c r="T222" s="19">
        <v>63.413200389299348</v>
      </c>
      <c r="U222" s="19">
        <v>63.791414173845659</v>
      </c>
      <c r="V222" s="19">
        <v>64.301531940343921</v>
      </c>
      <c r="W222" s="19">
        <v>64.016112037266922</v>
      </c>
      <c r="X222" s="19">
        <v>64.386465307483206</v>
      </c>
      <c r="Y222" s="19">
        <v>64.596406396030616</v>
      </c>
      <c r="Z222" s="19">
        <v>64.916132478774401</v>
      </c>
    </row>
    <row r="223" spans="1:26">
      <c r="A223" t="s">
        <v>524</v>
      </c>
      <c r="B223" t="s">
        <v>533</v>
      </c>
      <c r="C223" t="s">
        <v>536</v>
      </c>
      <c r="D223">
        <v>17</v>
      </c>
      <c r="E223" t="s">
        <v>1407</v>
      </c>
      <c r="F223" t="s">
        <v>908</v>
      </c>
      <c r="G223" s="19">
        <v>59.774138986302802</v>
      </c>
      <c r="H223" s="19">
        <v>59.924051702751569</v>
      </c>
      <c r="I223" s="19">
        <v>59.855923769119499</v>
      </c>
      <c r="J223" s="19">
        <v>60.018156382925561</v>
      </c>
      <c r="K223" s="19">
        <v>60.118648820784827</v>
      </c>
      <c r="L223" s="19">
        <v>60.24538162716928</v>
      </c>
      <c r="M223" s="19">
        <v>60.364459670001381</v>
      </c>
      <c r="N223" s="19">
        <v>60.484023984133138</v>
      </c>
      <c r="O223" s="19">
        <v>61.153143687014591</v>
      </c>
      <c r="P223" s="19">
        <v>61.834949902497769</v>
      </c>
      <c r="Q223" s="19">
        <v>62.181776264293177</v>
      </c>
      <c r="R223" s="17">
        <v>63.886337463751545</v>
      </c>
      <c r="S223" s="19">
        <v>64.160686549454411</v>
      </c>
      <c r="T223" s="19">
        <v>64.485677064225015</v>
      </c>
      <c r="U223" s="19">
        <v>65.063161439622718</v>
      </c>
      <c r="V223" s="19">
        <v>65.638343888354399</v>
      </c>
      <c r="W223" s="19">
        <v>65.710954296790078</v>
      </c>
      <c r="X223" s="19">
        <v>65.964523901629562</v>
      </c>
      <c r="Y223" s="19">
        <v>66.299547676430521</v>
      </c>
      <c r="Z223" s="19">
        <v>66.959299851006364</v>
      </c>
    </row>
    <row r="224" spans="1:26">
      <c r="A224" t="s">
        <v>524</v>
      </c>
      <c r="B224" t="s">
        <v>533</v>
      </c>
      <c r="C224" t="s">
        <v>537</v>
      </c>
      <c r="D224">
        <v>18</v>
      </c>
      <c r="E224" t="s">
        <v>1407</v>
      </c>
      <c r="F224" t="s">
        <v>908</v>
      </c>
      <c r="G224" s="19">
        <v>55.277046131355966</v>
      </c>
      <c r="H224" s="19">
        <v>55.305917424037077</v>
      </c>
      <c r="I224" s="19">
        <v>55.761281194557021</v>
      </c>
      <c r="J224" s="19">
        <v>55.853532566700572</v>
      </c>
      <c r="K224" s="19">
        <v>55.633732354297891</v>
      </c>
      <c r="L224" s="19">
        <v>55.804149799418866</v>
      </c>
      <c r="M224" s="19">
        <v>55.820264715447422</v>
      </c>
      <c r="N224" s="19">
        <v>56.278216103613673</v>
      </c>
      <c r="O224" s="19">
        <v>56.902680842923459</v>
      </c>
      <c r="P224" s="19">
        <v>57.362921152079529</v>
      </c>
      <c r="Q224" s="19">
        <v>57.817553895338747</v>
      </c>
      <c r="R224" s="17">
        <v>58.403636333331633</v>
      </c>
      <c r="S224" s="19">
        <v>59.242336151754394</v>
      </c>
      <c r="T224" s="19">
        <v>59.773322983874564</v>
      </c>
      <c r="U224" s="19">
        <v>60.029325654721518</v>
      </c>
      <c r="V224" s="19">
        <v>60.45843696289365</v>
      </c>
      <c r="W224" s="19">
        <v>60.423157430206651</v>
      </c>
      <c r="X224" s="19">
        <v>60.552438399609152</v>
      </c>
      <c r="Y224" s="19">
        <v>61.089326531068956</v>
      </c>
      <c r="Z224" s="19">
        <v>61.365458923086727</v>
      </c>
    </row>
    <row r="225" spans="1:26">
      <c r="A225" t="s">
        <v>524</v>
      </c>
      <c r="B225" t="s">
        <v>533</v>
      </c>
      <c r="C225" t="s">
        <v>538</v>
      </c>
      <c r="D225">
        <v>19</v>
      </c>
      <c r="E225" t="s">
        <v>1407</v>
      </c>
      <c r="F225" t="s">
        <v>908</v>
      </c>
      <c r="G225" s="19">
        <v>59.944354090091792</v>
      </c>
      <c r="H225" s="19">
        <v>60.038114350877116</v>
      </c>
      <c r="I225" s="19">
        <v>59.831336957457502</v>
      </c>
      <c r="J225" s="19">
        <v>60.121708983277536</v>
      </c>
      <c r="K225" s="19">
        <v>60.232166244140949</v>
      </c>
      <c r="L225" s="19">
        <v>60.297495272997203</v>
      </c>
      <c r="M225" s="19">
        <v>60.336646490588727</v>
      </c>
      <c r="N225" s="19">
        <v>60.289643806597063</v>
      </c>
      <c r="O225" s="19">
        <v>60.390959593984149</v>
      </c>
      <c r="P225" s="19">
        <v>60.782455800154814</v>
      </c>
      <c r="Q225" s="19">
        <v>61.071824460173531</v>
      </c>
      <c r="R225" s="17">
        <v>61.009093340822275</v>
      </c>
      <c r="S225" s="19">
        <v>60.948238476233129</v>
      </c>
      <c r="T225" s="19">
        <v>61.141380929367543</v>
      </c>
      <c r="U225" s="19">
        <v>61.167118852422277</v>
      </c>
      <c r="V225" s="19">
        <v>61.591682710467857</v>
      </c>
      <c r="W225" s="19">
        <v>61.602736701289672</v>
      </c>
      <c r="X225" s="19">
        <v>61.74729501247198</v>
      </c>
      <c r="Y225" s="19">
        <v>62.290272743322774</v>
      </c>
      <c r="Z225" s="19">
        <v>62.476947297088969</v>
      </c>
    </row>
    <row r="226" spans="1:26">
      <c r="A226" t="s">
        <v>524</v>
      </c>
      <c r="B226" t="s">
        <v>533</v>
      </c>
      <c r="C226" t="s">
        <v>539</v>
      </c>
      <c r="D226">
        <v>20</v>
      </c>
      <c r="E226" t="s">
        <v>1407</v>
      </c>
      <c r="F226" t="s">
        <v>908</v>
      </c>
      <c r="G226" s="19">
        <v>55.28170088011418</v>
      </c>
      <c r="H226" s="19">
        <v>55.311077951293008</v>
      </c>
      <c r="I226" s="19">
        <v>55.658741454960058</v>
      </c>
      <c r="J226" s="19">
        <v>55.839858150877433</v>
      </c>
      <c r="K226" s="19">
        <v>56.108955552538141</v>
      </c>
      <c r="L226" s="19">
        <v>56.508705400442402</v>
      </c>
      <c r="M226" s="19">
        <v>56.908585231770516</v>
      </c>
      <c r="N226" s="19">
        <v>57.510771037121735</v>
      </c>
      <c r="O226" s="19">
        <v>58.036179635297557</v>
      </c>
      <c r="P226" s="19">
        <v>58.456091097347652</v>
      </c>
      <c r="Q226" s="19">
        <v>58.733307718770909</v>
      </c>
      <c r="R226" s="17">
        <v>59.594700932653488</v>
      </c>
      <c r="S226" s="19">
        <v>59.906302201342719</v>
      </c>
      <c r="T226" s="19">
        <v>60.090735422270981</v>
      </c>
      <c r="U226" s="19">
        <v>60.453764736051532</v>
      </c>
      <c r="V226" s="19">
        <v>61.783304978811628</v>
      </c>
      <c r="W226" s="19">
        <v>62.517515767013478</v>
      </c>
      <c r="X226" s="19">
        <v>63.187043274569774</v>
      </c>
      <c r="Y226" s="19">
        <v>62.92928744435369</v>
      </c>
      <c r="Z226" s="19">
        <v>63.865469446496746</v>
      </c>
    </row>
    <row r="227" spans="1:26">
      <c r="A227" t="s">
        <v>524</v>
      </c>
      <c r="B227" t="s">
        <v>533</v>
      </c>
      <c r="C227" t="s">
        <v>540</v>
      </c>
      <c r="D227">
        <v>21</v>
      </c>
      <c r="E227" t="s">
        <v>1407</v>
      </c>
      <c r="F227" t="s">
        <v>908</v>
      </c>
      <c r="G227" s="19">
        <v>53.55733178186329</v>
      </c>
      <c r="H227" s="19">
        <v>54.317006912926324</v>
      </c>
      <c r="I227" s="19">
        <v>54.612119045188948</v>
      </c>
      <c r="J227" s="19">
        <v>54.665517381291693</v>
      </c>
      <c r="K227" s="19">
        <v>54.819807365110286</v>
      </c>
      <c r="L227" s="19">
        <v>54.830527502656089</v>
      </c>
      <c r="M227" s="19">
        <v>55.419880500499985</v>
      </c>
      <c r="N227" s="19">
        <v>55.694837064338522</v>
      </c>
      <c r="O227" s="19">
        <v>56.294840829580309</v>
      </c>
      <c r="P227" s="19">
        <v>56.733258647116315</v>
      </c>
      <c r="Q227" s="19">
        <v>57.163955198244089</v>
      </c>
      <c r="R227" s="17">
        <v>57.851933315776996</v>
      </c>
      <c r="S227" s="19">
        <v>58.604020965932676</v>
      </c>
      <c r="T227" s="19">
        <v>59.203593251954423</v>
      </c>
      <c r="U227" s="19">
        <v>59.46458361503165</v>
      </c>
      <c r="V227" s="19">
        <v>59.940912685850989</v>
      </c>
      <c r="W227" s="19">
        <v>60.004386048697931</v>
      </c>
      <c r="X227" s="19">
        <v>60.356799784633949</v>
      </c>
      <c r="Y227" s="19">
        <v>60.78125732158297</v>
      </c>
      <c r="Z227" s="19">
        <v>61.494446461332387</v>
      </c>
    </row>
    <row r="228" spans="1:26">
      <c r="A228" t="s">
        <v>524</v>
      </c>
      <c r="B228" t="s">
        <v>541</v>
      </c>
      <c r="D228">
        <v>22</v>
      </c>
      <c r="E228" t="s">
        <v>1407</v>
      </c>
      <c r="F228" t="s">
        <v>908</v>
      </c>
      <c r="G228" s="19">
        <v>54.945967588437753</v>
      </c>
      <c r="H228" s="19">
        <v>55.077815510599258</v>
      </c>
      <c r="I228" s="19">
        <v>55.233839781696268</v>
      </c>
      <c r="J228" s="19">
        <v>55.415352266405804</v>
      </c>
      <c r="K228" s="19">
        <v>55.795017052027973</v>
      </c>
      <c r="L228" s="19">
        <v>56.113478515165816</v>
      </c>
      <c r="M228" s="19">
        <v>56.431423255946164</v>
      </c>
      <c r="N228" s="19">
        <v>56.849645749771646</v>
      </c>
      <c r="O228" s="19">
        <v>57.428077419511283</v>
      </c>
      <c r="P228" s="19">
        <v>57.939892807397321</v>
      </c>
      <c r="Q228" s="19">
        <v>58.486629634145196</v>
      </c>
      <c r="R228" s="17">
        <v>59.444806695748476</v>
      </c>
      <c r="S228" s="19">
        <v>60.004521165319382</v>
      </c>
      <c r="T228" s="19">
        <v>60.642958279328695</v>
      </c>
      <c r="U228" s="19">
        <v>61.444141077623762</v>
      </c>
      <c r="V228" s="19">
        <v>61.819635572017781</v>
      </c>
      <c r="W228" s="19">
        <v>61.962831276613784</v>
      </c>
      <c r="X228" s="19">
        <v>62.377620229316776</v>
      </c>
      <c r="Y228" s="19">
        <v>62.550882743628286</v>
      </c>
      <c r="Z228" s="19">
        <v>63.239845971603302</v>
      </c>
    </row>
    <row r="229" spans="1:26">
      <c r="A229" t="s">
        <v>524</v>
      </c>
      <c r="B229" t="s">
        <v>542</v>
      </c>
      <c r="D229">
        <v>23</v>
      </c>
      <c r="E229" t="s">
        <v>1407</v>
      </c>
      <c r="F229" t="s">
        <v>908</v>
      </c>
      <c r="G229" s="19">
        <v>68.068733725537399</v>
      </c>
      <c r="H229" s="19">
        <v>68.054814066589458</v>
      </c>
      <c r="I229" s="19">
        <v>68.302352165941414</v>
      </c>
      <c r="J229" s="19">
        <v>68.542727558928149</v>
      </c>
      <c r="K229" s="19">
        <v>68.802263522144116</v>
      </c>
      <c r="L229" s="19">
        <v>69.087745110810928</v>
      </c>
      <c r="M229" s="19">
        <v>69.286326470878407</v>
      </c>
      <c r="N229" s="19">
        <v>69.443369675339625</v>
      </c>
      <c r="O229" s="19">
        <v>69.62000543526554</v>
      </c>
      <c r="P229" s="19">
        <v>69.791030689437335</v>
      </c>
      <c r="Q229" s="19">
        <v>69.973429887094468</v>
      </c>
      <c r="R229" s="17">
        <v>70.62639391271577</v>
      </c>
      <c r="S229" s="19">
        <v>70.83804201818684</v>
      </c>
      <c r="T229" s="19">
        <v>71.075611833850999</v>
      </c>
      <c r="U229" s="19">
        <v>71.388544135691347</v>
      </c>
      <c r="V229" s="19">
        <v>71.570339790816107</v>
      </c>
      <c r="W229" s="19">
        <v>71.383616184163273</v>
      </c>
      <c r="X229" s="19">
        <v>71.52387311875566</v>
      </c>
      <c r="Y229" s="19">
        <v>71.667587899828149</v>
      </c>
      <c r="Z229" s="19">
        <v>71.79435215151905</v>
      </c>
    </row>
    <row r="230" spans="1:26">
      <c r="A230" t="s">
        <v>524</v>
      </c>
      <c r="B230" t="s">
        <v>542</v>
      </c>
      <c r="C230" t="s">
        <v>543</v>
      </c>
      <c r="D230">
        <v>24</v>
      </c>
      <c r="E230" t="s">
        <v>1407</v>
      </c>
      <c r="F230" t="s">
        <v>908</v>
      </c>
      <c r="G230" s="19">
        <v>68.469917415266778</v>
      </c>
      <c r="H230" s="19">
        <v>68.473405209259326</v>
      </c>
      <c r="I230" s="19">
        <v>68.636310250470828</v>
      </c>
      <c r="J230" s="19">
        <v>68.810689128417351</v>
      </c>
      <c r="K230" s="19">
        <v>68.932918514635276</v>
      </c>
      <c r="L230" s="19">
        <v>69.082739327911142</v>
      </c>
      <c r="M230" s="19">
        <v>69.193995610222714</v>
      </c>
      <c r="N230" s="19">
        <v>69.275079959845016</v>
      </c>
      <c r="O230" s="19">
        <v>69.49271903399702</v>
      </c>
      <c r="P230" s="19">
        <v>69.588796500554679</v>
      </c>
      <c r="Q230" s="19">
        <v>69.745487712763449</v>
      </c>
      <c r="R230" s="17">
        <v>70.707253917486199</v>
      </c>
      <c r="S230" s="19">
        <v>70.761344752257742</v>
      </c>
      <c r="T230" s="19">
        <v>70.762436722770502</v>
      </c>
      <c r="U230" s="19">
        <v>70.988065043958869</v>
      </c>
      <c r="V230" s="19">
        <v>70.987737406002665</v>
      </c>
      <c r="W230" s="19">
        <v>70.944016176718463</v>
      </c>
      <c r="X230" s="19">
        <v>71.081079269833225</v>
      </c>
      <c r="Y230" s="19">
        <v>71.252268161006995</v>
      </c>
      <c r="Z230" s="19">
        <v>71.362619366146333</v>
      </c>
    </row>
    <row r="231" spans="1:26">
      <c r="A231" t="s">
        <v>524</v>
      </c>
      <c r="B231" t="s">
        <v>542</v>
      </c>
      <c r="C231" t="s">
        <v>544</v>
      </c>
      <c r="D231">
        <v>25</v>
      </c>
      <c r="E231" t="s">
        <v>1407</v>
      </c>
      <c r="F231" t="s">
        <v>908</v>
      </c>
      <c r="G231" s="19">
        <v>66.056686923583172</v>
      </c>
      <c r="H231" s="19">
        <v>65.885993898173567</v>
      </c>
      <c r="I231" s="19">
        <v>66.003409070694545</v>
      </c>
      <c r="J231" s="19">
        <v>66.21238697938314</v>
      </c>
      <c r="K231" s="19">
        <v>66.509885901947541</v>
      </c>
      <c r="L231" s="19">
        <v>66.912095856103633</v>
      </c>
      <c r="M231" s="19">
        <v>67.246678065517528</v>
      </c>
      <c r="N231" s="19">
        <v>67.587586682921284</v>
      </c>
      <c r="O231" s="19">
        <v>67.746216754635427</v>
      </c>
      <c r="P231" s="19">
        <v>68.026702152453709</v>
      </c>
      <c r="Q231" s="19">
        <v>68.222488349164394</v>
      </c>
      <c r="R231" s="17">
        <v>69.089310295803273</v>
      </c>
      <c r="S231" s="19">
        <v>69.534768625846681</v>
      </c>
      <c r="T231" s="19">
        <v>69.846016662668276</v>
      </c>
      <c r="U231" s="19">
        <v>70.161991403197206</v>
      </c>
      <c r="V231" s="19">
        <v>70.554770103183202</v>
      </c>
      <c r="W231" s="19">
        <v>70.272082092817271</v>
      </c>
      <c r="X231" s="19">
        <v>70.290287081757214</v>
      </c>
      <c r="Y231" s="19">
        <v>70.474575258409544</v>
      </c>
      <c r="Z231" s="19">
        <v>70.532326871779816</v>
      </c>
    </row>
    <row r="232" spans="1:26">
      <c r="A232" t="s">
        <v>524</v>
      </c>
      <c r="B232" t="s">
        <v>542</v>
      </c>
      <c r="C232" t="s">
        <v>545</v>
      </c>
      <c r="D232">
        <v>26</v>
      </c>
      <c r="E232" t="s">
        <v>1407</v>
      </c>
      <c r="F232" t="s">
        <v>908</v>
      </c>
      <c r="G232" s="19">
        <v>69.732524825731062</v>
      </c>
      <c r="H232" s="19">
        <v>69.865732920877846</v>
      </c>
      <c r="I232" s="19">
        <v>70.360490796911037</v>
      </c>
      <c r="J232" s="19">
        <v>70.718062706515013</v>
      </c>
      <c r="K232" s="19">
        <v>71.110016083777737</v>
      </c>
      <c r="L232" s="19">
        <v>71.4408751013016</v>
      </c>
      <c r="M232" s="19">
        <v>71.603015278901879</v>
      </c>
      <c r="N232" s="19">
        <v>71.657635891826658</v>
      </c>
      <c r="O232" s="19">
        <v>71.801921983371884</v>
      </c>
      <c r="P232" s="19">
        <v>71.949506844835227</v>
      </c>
      <c r="Q232" s="19">
        <v>72.149925465591423</v>
      </c>
      <c r="R232" s="17">
        <v>72.236139429742948</v>
      </c>
      <c r="S232" s="19">
        <v>72.388677296040598</v>
      </c>
      <c r="T232" s="19">
        <v>72.846533431934006</v>
      </c>
      <c r="U232" s="19">
        <v>73.26771769197012</v>
      </c>
      <c r="V232" s="19">
        <v>73.447259637988807</v>
      </c>
      <c r="W232" s="19">
        <v>73.184623538614048</v>
      </c>
      <c r="X232" s="19">
        <v>73.464997019207033</v>
      </c>
      <c r="Y232" s="19">
        <v>73.528357509820964</v>
      </c>
      <c r="Z232" s="19">
        <v>73.753028145363928</v>
      </c>
    </row>
    <row r="233" spans="1:26">
      <c r="A233" t="s">
        <v>524</v>
      </c>
      <c r="B233" t="s">
        <v>546</v>
      </c>
      <c r="D233">
        <v>27</v>
      </c>
      <c r="E233" t="s">
        <v>1407</v>
      </c>
      <c r="F233" t="s">
        <v>908</v>
      </c>
      <c r="G233" s="19">
        <v>65.43491035994289</v>
      </c>
      <c r="H233" s="19">
        <v>65.085210913222383</v>
      </c>
      <c r="I233" s="19">
        <v>64.878197672060551</v>
      </c>
      <c r="J233" s="19">
        <v>64.803438126661945</v>
      </c>
      <c r="K233" s="19">
        <v>64.641452098758208</v>
      </c>
      <c r="L233" s="19">
        <v>64.446069432682052</v>
      </c>
      <c r="M233" s="19">
        <v>64.366592671594631</v>
      </c>
      <c r="N233" s="19">
        <v>64.359510889199129</v>
      </c>
      <c r="O233" s="19">
        <v>64.711360622533505</v>
      </c>
      <c r="P233" s="19">
        <v>65.483646670864843</v>
      </c>
      <c r="Q233" s="19">
        <v>65.912411625900376</v>
      </c>
      <c r="R233" s="17">
        <v>66.676841367654404</v>
      </c>
      <c r="S233" s="19">
        <v>66.864118091665475</v>
      </c>
      <c r="T233" s="19">
        <v>67.58611077178287</v>
      </c>
      <c r="U233" s="19">
        <v>68.091255738396796</v>
      </c>
      <c r="V233" s="19">
        <v>68.680485605668437</v>
      </c>
      <c r="W233" s="19">
        <v>69.065600436348603</v>
      </c>
      <c r="X233" s="19">
        <v>69.634810028294396</v>
      </c>
      <c r="Y233" s="19">
        <v>70.149766095597784</v>
      </c>
      <c r="Z233" s="19">
        <v>70.962868576026267</v>
      </c>
    </row>
    <row r="234" spans="1:26">
      <c r="A234" t="s">
        <v>524</v>
      </c>
      <c r="B234" t="s">
        <v>547</v>
      </c>
      <c r="D234">
        <v>28</v>
      </c>
      <c r="E234" t="s">
        <v>1407</v>
      </c>
      <c r="F234" t="s">
        <v>908</v>
      </c>
      <c r="G234" s="19">
        <v>75.228900846101524</v>
      </c>
      <c r="H234" s="19">
        <v>75.238962968161289</v>
      </c>
      <c r="I234" s="19">
        <v>75.629105857555288</v>
      </c>
      <c r="J234" s="19">
        <v>75.777531558029438</v>
      </c>
      <c r="K234" s="19">
        <v>76.052250531794968</v>
      </c>
      <c r="L234" s="19">
        <v>76.316409694128325</v>
      </c>
      <c r="M234" s="19">
        <v>76.362324824061233</v>
      </c>
      <c r="N234" s="19">
        <v>76.391643883626756</v>
      </c>
      <c r="O234" s="19">
        <v>76.496786281228196</v>
      </c>
      <c r="P234" s="19">
        <v>76.590701346246476</v>
      </c>
      <c r="Q234" s="19">
        <v>76.653428093575229</v>
      </c>
      <c r="R234" s="17">
        <v>77.556607429190095</v>
      </c>
      <c r="S234" s="19">
        <v>77.84077301889107</v>
      </c>
      <c r="T234" s="19">
        <v>77.871844669997273</v>
      </c>
      <c r="U234" s="19">
        <v>77.720417497446022</v>
      </c>
      <c r="V234" s="19">
        <v>77.862876141080591</v>
      </c>
      <c r="W234" s="19">
        <v>78.044824608774675</v>
      </c>
      <c r="X234" s="19">
        <v>78.032156838017457</v>
      </c>
      <c r="Y234" s="19">
        <v>78.170070739424119</v>
      </c>
      <c r="Z234" s="19">
        <v>78.244957804672211</v>
      </c>
    </row>
    <row r="235" spans="1:26">
      <c r="A235" t="s">
        <v>524</v>
      </c>
      <c r="B235" t="s">
        <v>548</v>
      </c>
      <c r="D235">
        <v>29</v>
      </c>
      <c r="E235" t="s">
        <v>1407</v>
      </c>
      <c r="F235" t="s">
        <v>908</v>
      </c>
      <c r="G235" s="19">
        <v>71.555792541222232</v>
      </c>
      <c r="H235" s="19">
        <v>71.676549600470324</v>
      </c>
      <c r="I235" s="19">
        <v>71.629022415958147</v>
      </c>
      <c r="J235" s="19">
        <v>71.73425213301276</v>
      </c>
      <c r="K235" s="19">
        <v>71.865672439147986</v>
      </c>
      <c r="L235" s="19">
        <v>71.951040780162828</v>
      </c>
      <c r="M235" s="19">
        <v>71.985548399776988</v>
      </c>
      <c r="N235" s="19">
        <v>72.103669501671874</v>
      </c>
      <c r="O235" s="19">
        <v>72.315874455333486</v>
      </c>
      <c r="P235" s="19">
        <v>72.395049551530789</v>
      </c>
      <c r="Q235" s="19">
        <v>72.590369598547596</v>
      </c>
      <c r="R235" s="17">
        <v>73.400504641771761</v>
      </c>
      <c r="S235" s="19">
        <v>73.51352800740743</v>
      </c>
      <c r="T235" s="19">
        <v>73.687561036337172</v>
      </c>
      <c r="U235" s="19">
        <v>73.844573406813439</v>
      </c>
      <c r="V235" s="19">
        <v>74.751911789729945</v>
      </c>
      <c r="W235" s="19">
        <v>74.87242478771762</v>
      </c>
      <c r="X235" s="19">
        <v>74.955557593032566</v>
      </c>
      <c r="Y235" s="19">
        <v>74.941244123073616</v>
      </c>
      <c r="Z235" s="19">
        <v>75.134617391114332</v>
      </c>
    </row>
    <row r="236" spans="1:26">
      <c r="A236" t="s">
        <v>524</v>
      </c>
      <c r="B236" t="s">
        <v>549</v>
      </c>
      <c r="D236">
        <v>30</v>
      </c>
      <c r="E236" t="s">
        <v>1407</v>
      </c>
      <c r="F236" t="s">
        <v>908</v>
      </c>
      <c r="G236" s="19">
        <v>70.854182632110522</v>
      </c>
      <c r="H236" s="19">
        <v>70.955027801320071</v>
      </c>
      <c r="I236" s="19">
        <v>71.136305190488301</v>
      </c>
      <c r="J236" s="19">
        <v>71.218153652021059</v>
      </c>
      <c r="K236" s="19">
        <v>71.262679515193227</v>
      </c>
      <c r="L236" s="19">
        <v>71.25880809929734</v>
      </c>
      <c r="M236" s="19">
        <v>71.242285931881483</v>
      </c>
      <c r="N236" s="19">
        <v>71.152465136698765</v>
      </c>
      <c r="O236" s="19">
        <v>71.163438189580148</v>
      </c>
      <c r="P236" s="19">
        <v>71.146518418196536</v>
      </c>
      <c r="Q236" s="19">
        <v>71.28977741069329</v>
      </c>
      <c r="R236" s="17">
        <v>72.430476950314471</v>
      </c>
      <c r="S236" s="19">
        <v>72.427543745988103</v>
      </c>
      <c r="T236" s="19">
        <v>72.779060488022026</v>
      </c>
      <c r="U236" s="19">
        <v>73.294801602656122</v>
      </c>
      <c r="V236" s="19">
        <v>73.601628339405352</v>
      </c>
      <c r="W236" s="19">
        <v>73.869939716384707</v>
      </c>
      <c r="X236" s="19">
        <v>73.925405010761111</v>
      </c>
      <c r="Y236" s="19">
        <v>74.301729817453506</v>
      </c>
      <c r="Z236" s="19">
        <v>74.437342703681821</v>
      </c>
    </row>
    <row r="237" spans="1:26">
      <c r="A237" t="s">
        <v>524</v>
      </c>
      <c r="B237" t="s">
        <v>909</v>
      </c>
      <c r="D237">
        <v>31</v>
      </c>
      <c r="E237" t="s">
        <v>1407</v>
      </c>
      <c r="F237" t="s">
        <v>908</v>
      </c>
      <c r="R237" s="17">
        <v>59.701492537313428</v>
      </c>
      <c r="S237" s="19">
        <v>60.705128205128197</v>
      </c>
      <c r="T237" s="19">
        <v>61.960507018646553</v>
      </c>
      <c r="U237" s="19">
        <v>61.065782763895967</v>
      </c>
      <c r="V237" s="19">
        <v>61.15488285299606</v>
      </c>
      <c r="W237" s="19">
        <v>61.111111111111114</v>
      </c>
      <c r="X237" s="19">
        <v>62</v>
      </c>
      <c r="Y237" s="19">
        <v>63.162729658792649</v>
      </c>
      <c r="Z237" s="19">
        <v>64.84499752216287</v>
      </c>
    </row>
    <row r="238" spans="1:26">
      <c r="A238" t="s">
        <v>524</v>
      </c>
      <c r="B238" t="s">
        <v>550</v>
      </c>
      <c r="D238">
        <v>32</v>
      </c>
      <c r="E238" t="s">
        <v>1407</v>
      </c>
      <c r="F238" t="s">
        <v>908</v>
      </c>
      <c r="G238" s="19">
        <v>69.959750577471908</v>
      </c>
      <c r="H238" s="19">
        <v>69.990797161849102</v>
      </c>
      <c r="I238" s="19">
        <v>70.29523868767231</v>
      </c>
      <c r="J238" s="19">
        <v>70.131101831239391</v>
      </c>
      <c r="K238" s="19">
        <v>70.213596062495526</v>
      </c>
      <c r="L238" s="19">
        <v>70.219454912864279</v>
      </c>
      <c r="M238" s="19">
        <v>70.229528840784511</v>
      </c>
      <c r="N238" s="19">
        <v>70.30716876370704</v>
      </c>
      <c r="O238" s="19">
        <v>70.436370222059907</v>
      </c>
      <c r="P238" s="19">
        <v>70.587345018824493</v>
      </c>
      <c r="Q238" s="19">
        <v>70.713874138859637</v>
      </c>
      <c r="R238" s="17">
        <v>71.276791423153895</v>
      </c>
      <c r="S238" s="19">
        <v>71.444734387739601</v>
      </c>
      <c r="T238" s="19">
        <v>71.522993383154216</v>
      </c>
      <c r="U238" s="19">
        <v>71.878285307401029</v>
      </c>
      <c r="V238" s="19">
        <v>72.012717047901205</v>
      </c>
      <c r="W238" s="19">
        <v>72.110616449179318</v>
      </c>
      <c r="X238" s="19">
        <v>72.483461223600145</v>
      </c>
      <c r="Y238" s="19">
        <v>72.427056034997236</v>
      </c>
      <c r="Z238" s="19">
        <v>72.423754428159796</v>
      </c>
    </row>
    <row r="239" spans="1:26">
      <c r="A239" t="s">
        <v>524</v>
      </c>
      <c r="B239" t="s">
        <v>551</v>
      </c>
      <c r="D239">
        <v>33</v>
      </c>
      <c r="E239" t="s">
        <v>1407</v>
      </c>
      <c r="F239" t="s">
        <v>908</v>
      </c>
      <c r="G239" s="19">
        <v>70.085151057367028</v>
      </c>
      <c r="H239" s="19">
        <v>69.988740661966787</v>
      </c>
      <c r="I239" s="19">
        <v>69.408561769517192</v>
      </c>
      <c r="J239" s="19">
        <v>69.382956798148314</v>
      </c>
      <c r="K239" s="19">
        <v>69.33825268187654</v>
      </c>
      <c r="L239" s="19">
        <v>69.352240400889812</v>
      </c>
      <c r="M239" s="19">
        <v>69.358694009549112</v>
      </c>
      <c r="N239" s="19">
        <v>69.459590143557222</v>
      </c>
      <c r="O239" s="19">
        <v>69.574339976357351</v>
      </c>
      <c r="P239" s="19">
        <v>69.650899221530736</v>
      </c>
      <c r="Q239" s="19">
        <v>69.764776280964426</v>
      </c>
      <c r="R239" s="17">
        <v>70.00768388997723</v>
      </c>
      <c r="S239" s="19">
        <v>70.055402251574833</v>
      </c>
      <c r="T239" s="19">
        <v>70.173219348398902</v>
      </c>
      <c r="U239" s="19">
        <v>70.324583992169821</v>
      </c>
      <c r="V239" s="19">
        <v>70.708842348515603</v>
      </c>
      <c r="W239" s="19">
        <v>70.702537477469875</v>
      </c>
      <c r="X239" s="19">
        <v>70.822997004947098</v>
      </c>
      <c r="Y239" s="19">
        <v>70.798415663682164</v>
      </c>
      <c r="Z239" s="19">
        <v>70.99636481803995</v>
      </c>
    </row>
    <row r="240" spans="1:26">
      <c r="A240" t="s">
        <v>524</v>
      </c>
      <c r="B240" t="s">
        <v>552</v>
      </c>
      <c r="D240">
        <v>34</v>
      </c>
      <c r="E240" t="s">
        <v>1407</v>
      </c>
      <c r="F240" t="s">
        <v>908</v>
      </c>
      <c r="G240" s="19">
        <v>66.908919720896591</v>
      </c>
      <c r="H240" s="19">
        <v>67.114459655620152</v>
      </c>
      <c r="I240" s="19">
        <v>67.233152051462284</v>
      </c>
      <c r="J240" s="19">
        <v>67.197667257848295</v>
      </c>
      <c r="K240" s="19">
        <v>67.279320912940875</v>
      </c>
      <c r="L240" s="19">
        <v>67.437444762881654</v>
      </c>
      <c r="M240" s="19">
        <v>67.532193218672035</v>
      </c>
      <c r="N240" s="19">
        <v>67.594392663395936</v>
      </c>
      <c r="O240" s="19">
        <v>67.601163806133215</v>
      </c>
      <c r="P240" s="19">
        <v>67.847148873996389</v>
      </c>
      <c r="Q240" s="19">
        <v>68.112326304005222</v>
      </c>
      <c r="R240" s="17">
        <v>70.171156739436171</v>
      </c>
      <c r="S240" s="19">
        <v>70.482265149505537</v>
      </c>
      <c r="T240" s="19">
        <v>70.821493921715174</v>
      </c>
      <c r="U240" s="19">
        <v>70.853879186342738</v>
      </c>
      <c r="V240" s="19">
        <v>70.83883160884514</v>
      </c>
      <c r="W240" s="19">
        <v>71.009455074923963</v>
      </c>
      <c r="X240" s="19">
        <v>71.425219518551515</v>
      </c>
      <c r="Y240" s="19">
        <v>71.093423445504769</v>
      </c>
      <c r="Z240" s="19">
        <v>71.354033618237679</v>
      </c>
    </row>
    <row r="241" spans="1:26">
      <c r="A241" t="s">
        <v>524</v>
      </c>
      <c r="B241" t="s">
        <v>553</v>
      </c>
      <c r="D241">
        <v>35</v>
      </c>
      <c r="E241" t="s">
        <v>1407</v>
      </c>
      <c r="F241" t="s">
        <v>908</v>
      </c>
      <c r="G241" s="19">
        <v>71.688938017464181</v>
      </c>
      <c r="H241" s="19">
        <v>71.582136407065335</v>
      </c>
      <c r="I241" s="19">
        <v>71.441248846148554</v>
      </c>
      <c r="J241" s="19">
        <v>71.566191853549526</v>
      </c>
      <c r="K241" s="19">
        <v>71.632775627621484</v>
      </c>
      <c r="L241" s="19">
        <v>71.807713120184047</v>
      </c>
      <c r="M241" s="19">
        <v>71.734832495991299</v>
      </c>
      <c r="N241" s="19">
        <v>71.797809913974248</v>
      </c>
      <c r="O241" s="19">
        <v>72.128510859817325</v>
      </c>
      <c r="P241" s="19">
        <v>72.55240985066483</v>
      </c>
      <c r="Q241" s="19">
        <v>72.894186631654307</v>
      </c>
      <c r="R241" s="17">
        <v>74.209113270711143</v>
      </c>
      <c r="S241" s="19">
        <v>74.528303445669735</v>
      </c>
      <c r="T241" s="19">
        <v>74.771481749695297</v>
      </c>
      <c r="U241" s="19">
        <v>74.970454608629822</v>
      </c>
      <c r="V241" s="19">
        <v>75.481990096608655</v>
      </c>
      <c r="W241" s="19">
        <v>75.356985784589867</v>
      </c>
      <c r="X241" s="19">
        <v>75.43123482870368</v>
      </c>
      <c r="Y241" s="19">
        <v>75.504152555515404</v>
      </c>
      <c r="Z241" s="19">
        <v>75.834211219173582</v>
      </c>
    </row>
    <row r="242" spans="1:26">
      <c r="A242" t="s">
        <v>524</v>
      </c>
      <c r="B242" t="s">
        <v>554</v>
      </c>
      <c r="D242">
        <v>36</v>
      </c>
      <c r="E242" t="s">
        <v>1407</v>
      </c>
      <c r="F242" t="s">
        <v>908</v>
      </c>
      <c r="G242" s="19">
        <v>69.538821075098568</v>
      </c>
      <c r="H242" s="19">
        <v>69.599358513053076</v>
      </c>
      <c r="I242" s="19">
        <v>69.057942465305828</v>
      </c>
      <c r="J242" s="19">
        <v>69.140288305922965</v>
      </c>
      <c r="K242" s="19">
        <v>69.351796644230618</v>
      </c>
      <c r="L242" s="19">
        <v>69.558174198314731</v>
      </c>
      <c r="M242" s="19">
        <v>69.568502360125876</v>
      </c>
      <c r="N242" s="19">
        <v>69.595648472002878</v>
      </c>
      <c r="O242" s="19">
        <v>69.50500232972017</v>
      </c>
      <c r="P242" s="19">
        <v>69.595075117782699</v>
      </c>
      <c r="Q242" s="19">
        <v>70.002934115485616</v>
      </c>
      <c r="R242" s="17">
        <v>70.285400318060113</v>
      </c>
      <c r="S242" s="19">
        <v>70.48598591629252</v>
      </c>
      <c r="T242" s="19">
        <v>70.59158148403516</v>
      </c>
      <c r="U242" s="19">
        <v>71.112732399046891</v>
      </c>
      <c r="V242" s="19">
        <v>71.332984179101672</v>
      </c>
      <c r="W242" s="19">
        <v>71.514955910224003</v>
      </c>
      <c r="X242" s="19">
        <v>71.65228040602112</v>
      </c>
      <c r="Y242" s="19">
        <v>71.811381938030152</v>
      </c>
      <c r="Z242" s="19">
        <v>71.972493444236207</v>
      </c>
    </row>
    <row r="243" spans="1:26">
      <c r="A243" t="s">
        <v>524</v>
      </c>
      <c r="B243" t="s">
        <v>555</v>
      </c>
      <c r="D243">
        <v>37</v>
      </c>
      <c r="E243" t="s">
        <v>1407</v>
      </c>
      <c r="F243" t="s">
        <v>908</v>
      </c>
      <c r="G243" s="19">
        <v>72.82859195070877</v>
      </c>
      <c r="H243" s="19">
        <v>72.940976415479071</v>
      </c>
      <c r="I243" s="19">
        <v>72.980643604049661</v>
      </c>
      <c r="J243" s="19">
        <v>72.949848117497709</v>
      </c>
      <c r="K243" s="19">
        <v>72.979208259985484</v>
      </c>
      <c r="L243" s="19">
        <v>72.993649461097405</v>
      </c>
      <c r="M243" s="19">
        <v>73.087359711541708</v>
      </c>
      <c r="N243" s="19">
        <v>73.221172454457616</v>
      </c>
      <c r="O243" s="19">
        <v>73.547573748276122</v>
      </c>
      <c r="P243" s="19">
        <v>73.869287931347998</v>
      </c>
      <c r="Q243" s="19">
        <v>74.035093025160691</v>
      </c>
      <c r="R243" s="17">
        <v>74.805574184204858</v>
      </c>
      <c r="S243" s="19">
        <v>75.067226681099669</v>
      </c>
      <c r="T243" s="19">
        <v>75.133461004334904</v>
      </c>
      <c r="U243" s="19">
        <v>75.20228889751175</v>
      </c>
      <c r="V243" s="19">
        <v>75.109298901320386</v>
      </c>
      <c r="W243" s="19">
        <v>75.209641429556285</v>
      </c>
      <c r="X243" s="19">
        <v>75.33592408212057</v>
      </c>
      <c r="Y243" s="19">
        <v>75.328344261499112</v>
      </c>
      <c r="Z243" s="19">
        <v>75.58977975187689</v>
      </c>
    </row>
    <row r="244" spans="1:26">
      <c r="A244" t="s">
        <v>524</v>
      </c>
      <c r="B244" t="s">
        <v>556</v>
      </c>
      <c r="D244">
        <v>38</v>
      </c>
      <c r="E244" t="s">
        <v>1407</v>
      </c>
      <c r="F244" t="s">
        <v>908</v>
      </c>
      <c r="G244" s="19">
        <v>65.68386593239066</v>
      </c>
      <c r="H244" s="19">
        <v>65.718913508719439</v>
      </c>
      <c r="I244" s="19">
        <v>65.724890128419489</v>
      </c>
      <c r="J244" s="19">
        <v>65.913155100777615</v>
      </c>
      <c r="K244" s="19">
        <v>65.983722786191962</v>
      </c>
      <c r="L244" s="19">
        <v>66.14897473197037</v>
      </c>
      <c r="M244" s="19">
        <v>66.205630287046731</v>
      </c>
      <c r="N244" s="19">
        <v>66.271352284020139</v>
      </c>
      <c r="O244" s="19">
        <v>66.36931074306159</v>
      </c>
      <c r="P244" s="19">
        <v>66.466913469135491</v>
      </c>
      <c r="Q244" s="19">
        <v>66.627292519530059</v>
      </c>
      <c r="R244" s="17">
        <v>68.22374008882845</v>
      </c>
      <c r="S244" s="19">
        <v>68.761862163137593</v>
      </c>
      <c r="T244" s="19">
        <v>69.113385945961014</v>
      </c>
      <c r="U244" s="19">
        <v>69.453409485379169</v>
      </c>
      <c r="V244" s="19">
        <v>69.558749551087089</v>
      </c>
      <c r="W244" s="19">
        <v>69.76318133643062</v>
      </c>
      <c r="X244" s="19">
        <v>70.115424685485479</v>
      </c>
      <c r="Y244" s="19">
        <v>70.196108319935362</v>
      </c>
      <c r="Z244" s="19">
        <v>70.314875742712076</v>
      </c>
    </row>
    <row r="245" spans="1:26">
      <c r="A245" t="s">
        <v>524</v>
      </c>
      <c r="B245" t="s">
        <v>557</v>
      </c>
      <c r="D245">
        <v>39</v>
      </c>
      <c r="E245" t="s">
        <v>1407</v>
      </c>
      <c r="F245" t="s">
        <v>908</v>
      </c>
      <c r="G245" s="19">
        <v>68.939657069895262</v>
      </c>
      <c r="H245" s="19">
        <v>68.553710068238402</v>
      </c>
      <c r="I245" s="19">
        <v>68.553557609150246</v>
      </c>
      <c r="J245" s="19">
        <v>68.194190926171132</v>
      </c>
      <c r="K245" s="19">
        <v>68.813539315210988</v>
      </c>
      <c r="L245" s="19">
        <v>68.775958477643812</v>
      </c>
      <c r="M245" s="19">
        <v>68.766066366750849</v>
      </c>
      <c r="N245" s="19">
        <v>68.738139210337906</v>
      </c>
      <c r="O245" s="19">
        <v>68.754718707237387</v>
      </c>
      <c r="P245" s="19">
        <v>68.752601607177738</v>
      </c>
      <c r="Q245" s="19">
        <v>68.770801126770252</v>
      </c>
      <c r="R245" s="17">
        <v>69.366205558015153</v>
      </c>
      <c r="S245" s="19">
        <v>69.795600907071915</v>
      </c>
      <c r="T245" s="19">
        <v>69.749540350087983</v>
      </c>
      <c r="U245" s="19">
        <v>69.749540350087983</v>
      </c>
      <c r="V245" s="19">
        <v>69.988618733675224</v>
      </c>
      <c r="W245" s="19">
        <v>69.988618733675224</v>
      </c>
      <c r="X245" s="19">
        <v>69.988618733675224</v>
      </c>
      <c r="Y245" s="19">
        <v>70.048526503292635</v>
      </c>
      <c r="Z245" s="19">
        <v>70.277511316649125</v>
      </c>
    </row>
    <row r="246" spans="1:26">
      <c r="A246" t="s">
        <v>655</v>
      </c>
      <c r="D246">
        <v>40</v>
      </c>
      <c r="E246" t="s">
        <v>1407</v>
      </c>
      <c r="F246" t="s">
        <v>908</v>
      </c>
      <c r="G246" s="19">
        <v>66.966405134376544</v>
      </c>
      <c r="H246" s="19">
        <v>66.981255269405494</v>
      </c>
      <c r="I246" s="19">
        <v>67.113755551482328</v>
      </c>
      <c r="J246" s="19">
        <v>67.252526152960428</v>
      </c>
      <c r="K246" s="19">
        <v>67.444826955880387</v>
      </c>
      <c r="L246" s="19">
        <v>67.613098156542833</v>
      </c>
      <c r="M246" s="19">
        <v>67.731908098276293</v>
      </c>
      <c r="N246" s="19">
        <v>67.875622494421833</v>
      </c>
      <c r="O246" s="19">
        <v>68.13675205927396</v>
      </c>
      <c r="P246" s="19">
        <v>68.403634982709121</v>
      </c>
      <c r="Q246" s="19">
        <v>68.672040009098723</v>
      </c>
      <c r="R246" s="17">
        <v>69.419833591102247</v>
      </c>
      <c r="S246" s="19">
        <v>69.672410521607901</v>
      </c>
      <c r="T246" s="19">
        <v>70.023390835609973</v>
      </c>
      <c r="U246" s="19">
        <v>70.389192404879566</v>
      </c>
      <c r="V246" s="19">
        <v>70.801775267384855</v>
      </c>
      <c r="W246" s="19">
        <v>70.900018256600589</v>
      </c>
      <c r="X246" s="19">
        <v>71.110961214379387</v>
      </c>
      <c r="Y246" s="19">
        <v>71.296973422882004</v>
      </c>
      <c r="Z246" s="19">
        <v>71.630195928073576</v>
      </c>
    </row>
    <row r="247" spans="1:26">
      <c r="A247" t="s">
        <v>523</v>
      </c>
      <c r="D247">
        <v>41</v>
      </c>
      <c r="E247" t="s">
        <v>1407</v>
      </c>
      <c r="F247" t="s">
        <v>908</v>
      </c>
      <c r="G247" s="19">
        <v>63.463814845794367</v>
      </c>
      <c r="H247" s="19">
        <v>63.547553492933773</v>
      </c>
      <c r="I247" s="19">
        <v>63.543280412015612</v>
      </c>
      <c r="J247" s="19">
        <v>63.600462106308001</v>
      </c>
      <c r="K247" s="19">
        <v>63.674576560682524</v>
      </c>
      <c r="L247" s="19">
        <v>63.800485798849238</v>
      </c>
      <c r="M247" s="19">
        <v>63.88775693932903</v>
      </c>
      <c r="N247" s="19">
        <v>64.053266612226366</v>
      </c>
      <c r="O247" s="19">
        <v>64.404069419775297</v>
      </c>
      <c r="P247" s="19">
        <v>64.797612061358407</v>
      </c>
      <c r="Q247" s="19">
        <v>65.120067984095954</v>
      </c>
      <c r="R247" s="17">
        <v>66.240127405714532</v>
      </c>
      <c r="S247" s="19">
        <v>66.633068357265785</v>
      </c>
      <c r="T247" s="19">
        <v>66.914715357540786</v>
      </c>
      <c r="U247" s="19">
        <v>67.253883748094523</v>
      </c>
      <c r="V247" s="19">
        <v>67.655690064423922</v>
      </c>
      <c r="W247" s="19">
        <v>67.74974035501269</v>
      </c>
      <c r="X247" s="19">
        <v>68.062946072467042</v>
      </c>
      <c r="Y247" s="19">
        <v>68.226890594798448</v>
      </c>
      <c r="Z247" s="19">
        <v>68.624838926087733</v>
      </c>
    </row>
    <row r="248" spans="1:26">
      <c r="A248" t="s">
        <v>516</v>
      </c>
      <c r="D248">
        <v>1</v>
      </c>
      <c r="E248" t="s">
        <v>1408</v>
      </c>
      <c r="F248" t="s">
        <v>908</v>
      </c>
      <c r="G248" s="19">
        <v>59.854733864956259</v>
      </c>
      <c r="H248" s="19">
        <v>59.916018314987419</v>
      </c>
      <c r="I248" s="19">
        <v>59.981980233975904</v>
      </c>
      <c r="J248" s="19">
        <v>59.972337320567704</v>
      </c>
      <c r="K248" s="19">
        <v>59.991680368333675</v>
      </c>
      <c r="L248" s="19">
        <v>60.037163581331711</v>
      </c>
      <c r="M248" s="19">
        <v>60.112905258259772</v>
      </c>
      <c r="N248" s="19">
        <v>60.173468934921544</v>
      </c>
      <c r="O248" s="19">
        <v>60.391810546199729</v>
      </c>
      <c r="P248" s="19">
        <v>60.652092537571164</v>
      </c>
      <c r="Q248" s="19">
        <v>60.817256923376306</v>
      </c>
      <c r="R248" s="17">
        <v>61.953015754510766</v>
      </c>
      <c r="S248" s="19">
        <v>62.201163717770257</v>
      </c>
      <c r="T248" s="19">
        <v>62.467779491723348</v>
      </c>
      <c r="U248" s="19">
        <v>62.720048888669865</v>
      </c>
      <c r="V248" s="19">
        <v>63.027213232338632</v>
      </c>
      <c r="W248" s="19">
        <v>63.088414351687504</v>
      </c>
      <c r="X248" s="19">
        <v>63.155109230007433</v>
      </c>
      <c r="Y248" s="19">
        <v>63.37409129129302</v>
      </c>
      <c r="Z248" s="19">
        <v>63.570167157988088</v>
      </c>
    </row>
    <row r="249" spans="1:26">
      <c r="A249" t="s">
        <v>521</v>
      </c>
      <c r="D249">
        <v>2</v>
      </c>
      <c r="E249" t="s">
        <v>1408</v>
      </c>
      <c r="F249" t="s">
        <v>908</v>
      </c>
      <c r="G249" s="19">
        <v>56.54232040601029</v>
      </c>
      <c r="H249" s="19">
        <v>56.626526787476585</v>
      </c>
      <c r="I249" s="19">
        <v>56.729380148156075</v>
      </c>
      <c r="J249" s="19">
        <v>56.737436199746995</v>
      </c>
      <c r="K249" s="19">
        <v>56.75551972452714</v>
      </c>
      <c r="L249" s="19">
        <v>56.822007542649274</v>
      </c>
      <c r="M249" s="19">
        <v>56.927005167109634</v>
      </c>
      <c r="N249" s="19">
        <v>57.025998878620911</v>
      </c>
      <c r="O249" s="19">
        <v>57.332606449990685</v>
      </c>
      <c r="P249" s="19">
        <v>57.697944521458943</v>
      </c>
      <c r="Q249" s="19">
        <v>57.925756383954955</v>
      </c>
      <c r="R249" s="17">
        <v>59.432259458006875</v>
      </c>
      <c r="S249" s="19">
        <v>59.779739226496496</v>
      </c>
      <c r="T249" s="19">
        <v>60.136936949348907</v>
      </c>
      <c r="U249" s="19">
        <v>60.461208009260545</v>
      </c>
      <c r="V249" s="19">
        <v>60.881189650630795</v>
      </c>
      <c r="W249" s="19">
        <v>60.953908877774388</v>
      </c>
      <c r="X249" s="19">
        <v>60.984312540502842</v>
      </c>
      <c r="Y249" s="19">
        <v>61.306509592043959</v>
      </c>
      <c r="Z249" s="19">
        <v>61.604252033767651</v>
      </c>
    </row>
    <row r="250" spans="1:26">
      <c r="A250" t="s">
        <v>1405</v>
      </c>
      <c r="D250">
        <v>3</v>
      </c>
      <c r="E250" t="s">
        <v>1408</v>
      </c>
      <c r="F250" t="s">
        <v>908</v>
      </c>
      <c r="G250" s="19">
        <v>67.691050862710313</v>
      </c>
      <c r="H250" s="19">
        <v>67.698107927436851</v>
      </c>
      <c r="I250" s="19">
        <v>67.676794198267842</v>
      </c>
      <c r="J250" s="19">
        <v>67.625280092756284</v>
      </c>
      <c r="K250" s="19">
        <v>67.64760284746562</v>
      </c>
      <c r="L250" s="19">
        <v>67.643394575326042</v>
      </c>
      <c r="M250" s="19">
        <v>67.649924216445726</v>
      </c>
      <c r="N250" s="19">
        <v>67.619572329864027</v>
      </c>
      <c r="O250" s="19">
        <v>67.629099416034819</v>
      </c>
      <c r="P250" s="19">
        <v>67.640845783341419</v>
      </c>
      <c r="Q250" s="19">
        <v>67.65780237668838</v>
      </c>
      <c r="R250" s="17">
        <v>67.934795547269061</v>
      </c>
      <c r="S250" s="19">
        <v>67.947228147592455</v>
      </c>
      <c r="T250" s="19">
        <v>67.998892054811705</v>
      </c>
      <c r="U250" s="19">
        <v>68.080300788564742</v>
      </c>
      <c r="V250" s="19">
        <v>68.119748561377278</v>
      </c>
      <c r="W250" s="19">
        <v>68.153617096234413</v>
      </c>
      <c r="X250" s="19">
        <v>68.306431390533135</v>
      </c>
      <c r="Y250" s="19">
        <v>68.280483252149452</v>
      </c>
      <c r="Z250" s="19">
        <v>68.235303323927482</v>
      </c>
    </row>
    <row r="251" spans="1:26">
      <c r="A251" t="s">
        <v>522</v>
      </c>
      <c r="D251">
        <v>4</v>
      </c>
      <c r="E251" t="s">
        <v>1408</v>
      </c>
      <c r="F251" t="s">
        <v>908</v>
      </c>
      <c r="G251" s="19">
        <v>69.190645969760283</v>
      </c>
      <c r="H251" s="19">
        <v>69.178931518362944</v>
      </c>
      <c r="I251" s="19">
        <v>69.176724315913887</v>
      </c>
      <c r="J251" s="19">
        <v>69.112078082688839</v>
      </c>
      <c r="K251" s="19">
        <v>69.12137175467646</v>
      </c>
      <c r="L251" s="19">
        <v>69.146724271732722</v>
      </c>
      <c r="M251" s="19">
        <v>69.101868380048728</v>
      </c>
      <c r="N251" s="19">
        <v>69.082222082912693</v>
      </c>
      <c r="O251" s="19">
        <v>69.085065733746148</v>
      </c>
      <c r="P251" s="19">
        <v>69.075460758690241</v>
      </c>
      <c r="Q251" s="19">
        <v>69.083469575461407</v>
      </c>
      <c r="R251" s="17">
        <v>69.001115842682907</v>
      </c>
      <c r="S251" s="19">
        <v>69.013162978329916</v>
      </c>
      <c r="T251" s="19">
        <v>68.99782723074793</v>
      </c>
      <c r="U251" s="19">
        <v>69.12035540321925</v>
      </c>
      <c r="V251" s="19">
        <v>69.121141132568496</v>
      </c>
      <c r="W251" s="19">
        <v>69.122634085625876</v>
      </c>
      <c r="X251" s="19">
        <v>69.309188711423545</v>
      </c>
      <c r="Y251" s="19">
        <v>69.20527594267044</v>
      </c>
      <c r="Z251" s="19">
        <v>69.136679664223678</v>
      </c>
    </row>
    <row r="252" spans="1:26">
      <c r="A252" t="s">
        <v>853</v>
      </c>
      <c r="D252">
        <v>5</v>
      </c>
      <c r="E252" t="s">
        <v>1408</v>
      </c>
      <c r="F252" t="s">
        <v>908</v>
      </c>
      <c r="G252" s="19">
        <v>66.188906795110682</v>
      </c>
      <c r="H252" s="19">
        <v>66.214767283143132</v>
      </c>
      <c r="I252" s="19">
        <v>66.174314550632545</v>
      </c>
      <c r="J252" s="19">
        <v>66.135954894376709</v>
      </c>
      <c r="K252" s="19">
        <v>66.171328878197585</v>
      </c>
      <c r="L252" s="19">
        <v>66.137509570442234</v>
      </c>
      <c r="M252" s="19">
        <v>66.195512087739374</v>
      </c>
      <c r="N252" s="19">
        <v>66.154436414716727</v>
      </c>
      <c r="O252" s="19">
        <v>66.17065829649998</v>
      </c>
      <c r="P252" s="19">
        <v>66.203792298451617</v>
      </c>
      <c r="Q252" s="19">
        <v>66.229711877499426</v>
      </c>
      <c r="R252" s="17">
        <v>66.863644692947005</v>
      </c>
      <c r="S252" s="19">
        <v>66.874859005562271</v>
      </c>
      <c r="T252" s="19">
        <v>66.994307918864024</v>
      </c>
      <c r="U252" s="19">
        <v>67.039304306347219</v>
      </c>
      <c r="V252" s="19">
        <v>67.122901693442799</v>
      </c>
      <c r="W252" s="19">
        <v>67.190571568946794</v>
      </c>
      <c r="X252" s="19">
        <v>67.309157854579496</v>
      </c>
      <c r="Y252" s="19">
        <v>67.359423055032721</v>
      </c>
      <c r="Z252" s="19">
        <v>67.322431176194669</v>
      </c>
    </row>
    <row r="253" spans="1:26">
      <c r="A253" t="s">
        <v>524</v>
      </c>
      <c r="B253" t="s">
        <v>525</v>
      </c>
      <c r="D253">
        <v>6</v>
      </c>
      <c r="E253" t="s">
        <v>1408</v>
      </c>
      <c r="F253" t="s">
        <v>908</v>
      </c>
      <c r="G253" s="19">
        <v>54.85771016272821</v>
      </c>
      <c r="H253" s="19">
        <v>55.010602068898109</v>
      </c>
      <c r="I253" s="19">
        <v>55.228061533952733</v>
      </c>
      <c r="J253" s="19">
        <v>55.310413057628175</v>
      </c>
      <c r="K253" s="19">
        <v>55.310169542581967</v>
      </c>
      <c r="L253" s="19">
        <v>55.342921899804075</v>
      </c>
      <c r="M253" s="19">
        <v>55.394277940099698</v>
      </c>
      <c r="N253" s="19">
        <v>55.469827868776193</v>
      </c>
      <c r="O253" s="19">
        <v>55.873914877687255</v>
      </c>
      <c r="P253" s="19">
        <v>56.287693053610056</v>
      </c>
      <c r="Q253" s="19">
        <v>56.538740457648061</v>
      </c>
      <c r="R253" s="17">
        <v>59.026405379946148</v>
      </c>
      <c r="S253" s="19">
        <v>59.32886506409514</v>
      </c>
      <c r="T253" s="19">
        <v>59.686624035251214</v>
      </c>
      <c r="U253" s="19">
        <v>59.912301589102903</v>
      </c>
      <c r="V253" s="19">
        <v>60.470582483503087</v>
      </c>
      <c r="W253" s="19">
        <v>60.573834911168298</v>
      </c>
      <c r="X253" s="19">
        <v>60.710562858473608</v>
      </c>
      <c r="Y253" s="19">
        <v>61.052449387705451</v>
      </c>
      <c r="Z253" s="19">
        <v>61.45587494280317</v>
      </c>
    </row>
    <row r="254" spans="1:26">
      <c r="A254" t="s">
        <v>524</v>
      </c>
      <c r="B254" t="s">
        <v>525</v>
      </c>
      <c r="C254" t="s">
        <v>526</v>
      </c>
      <c r="D254">
        <v>7</v>
      </c>
      <c r="E254" t="s">
        <v>1408</v>
      </c>
      <c r="F254" t="s">
        <v>908</v>
      </c>
      <c r="G254" s="19">
        <v>54.68061449468118</v>
      </c>
      <c r="H254" s="19">
        <v>54.673937769621247</v>
      </c>
      <c r="I254" s="19">
        <v>54.927072145656432</v>
      </c>
      <c r="J254" s="19">
        <v>55.012061817987437</v>
      </c>
      <c r="K254" s="19">
        <v>55.005919182800476</v>
      </c>
      <c r="L254" s="19">
        <v>55.020414866767041</v>
      </c>
      <c r="M254" s="19">
        <v>55.110650960174922</v>
      </c>
      <c r="N254" s="19">
        <v>55.16291356784955</v>
      </c>
      <c r="O254" s="19">
        <v>55.454449185690571</v>
      </c>
      <c r="P254" s="19">
        <v>55.842671176130679</v>
      </c>
      <c r="Q254" s="19">
        <v>56.090504023406837</v>
      </c>
      <c r="R254" s="17">
        <v>58.505168690548935</v>
      </c>
      <c r="S254" s="19">
        <v>58.649176001261992</v>
      </c>
      <c r="T254" s="19">
        <v>59.00257480503813</v>
      </c>
      <c r="U254" s="19">
        <v>59.260225109466603</v>
      </c>
      <c r="V254" s="19">
        <v>59.812226048856019</v>
      </c>
      <c r="W254" s="19">
        <v>59.834541919684014</v>
      </c>
      <c r="X254" s="19">
        <v>59.952005528108998</v>
      </c>
      <c r="Y254" s="19">
        <v>60.537190695564377</v>
      </c>
      <c r="Z254" s="19">
        <v>60.879539677582137</v>
      </c>
    </row>
    <row r="255" spans="1:26">
      <c r="A255" t="s">
        <v>524</v>
      </c>
      <c r="B255" t="s">
        <v>525</v>
      </c>
      <c r="C255" t="s">
        <v>527</v>
      </c>
      <c r="D255">
        <v>8</v>
      </c>
      <c r="E255" t="s">
        <v>1408</v>
      </c>
      <c r="F255" t="s">
        <v>908</v>
      </c>
      <c r="G255" s="19">
        <v>43.050975001834331</v>
      </c>
      <c r="H255" s="19">
        <v>43.050975001834331</v>
      </c>
      <c r="I255" s="19">
        <v>43.327755469923645</v>
      </c>
      <c r="J255" s="19">
        <v>43.356993656574986</v>
      </c>
      <c r="K255" s="19">
        <v>43.34133063470906</v>
      </c>
      <c r="L255" s="19">
        <v>43.337491306335565</v>
      </c>
      <c r="M255" s="19">
        <v>43.314857478095306</v>
      </c>
      <c r="N255" s="19">
        <v>43.359849087750028</v>
      </c>
      <c r="O255" s="19">
        <v>43.515676370896145</v>
      </c>
      <c r="P255" s="19">
        <v>43.660310757735374</v>
      </c>
      <c r="Q255" s="19">
        <v>43.818000119669243</v>
      </c>
      <c r="R255" s="17">
        <v>50</v>
      </c>
      <c r="S255" s="19">
        <v>50</v>
      </c>
      <c r="T255" s="19">
        <v>50</v>
      </c>
      <c r="U255" s="19">
        <v>50</v>
      </c>
      <c r="V255" s="19">
        <v>50.228310502283101</v>
      </c>
      <c r="W255" s="19">
        <v>50.228310502283101</v>
      </c>
      <c r="X255" s="19">
        <v>50.341685649202738</v>
      </c>
      <c r="Y255" s="19">
        <v>51</v>
      </c>
      <c r="Z255" s="19">
        <v>52.525252525252533</v>
      </c>
    </row>
    <row r="256" spans="1:26">
      <c r="A256" t="s">
        <v>524</v>
      </c>
      <c r="B256" t="s">
        <v>525</v>
      </c>
      <c r="C256" t="s">
        <v>528</v>
      </c>
      <c r="D256">
        <v>9</v>
      </c>
      <c r="E256" t="s">
        <v>1408</v>
      </c>
      <c r="F256" t="s">
        <v>908</v>
      </c>
      <c r="G256" s="19">
        <v>58.005136276408287</v>
      </c>
      <c r="H256" s="19">
        <v>57.984172575057173</v>
      </c>
      <c r="I256" s="19">
        <v>58.320933548308687</v>
      </c>
      <c r="J256" s="19">
        <v>58.406367369525739</v>
      </c>
      <c r="K256" s="19">
        <v>58.37032602659761</v>
      </c>
      <c r="L256" s="19">
        <v>58.443079797588837</v>
      </c>
      <c r="M256" s="19">
        <v>58.58037567828417</v>
      </c>
      <c r="N256" s="19">
        <v>58.646490719698171</v>
      </c>
      <c r="O256" s="19">
        <v>58.781592550662609</v>
      </c>
      <c r="P256" s="19">
        <v>59.170998640739981</v>
      </c>
      <c r="Q256" s="19">
        <v>59.302940498682425</v>
      </c>
      <c r="R256" s="17">
        <v>60.550458715596335</v>
      </c>
      <c r="S256" s="19">
        <v>60.836501901140686</v>
      </c>
      <c r="T256" s="19">
        <v>61.53846153846154</v>
      </c>
      <c r="U256" s="19">
        <v>61.728395061728392</v>
      </c>
      <c r="V256" s="19">
        <v>62.455673758865245</v>
      </c>
      <c r="W256" s="19">
        <v>62.5</v>
      </c>
      <c r="X256" s="19">
        <v>62.58047210300429</v>
      </c>
      <c r="Y256" s="19">
        <v>63.147574819401441</v>
      </c>
      <c r="Z256" s="19">
        <v>63.211600429645543</v>
      </c>
    </row>
    <row r="257" spans="1:26">
      <c r="A257" t="s">
        <v>524</v>
      </c>
      <c r="B257" t="s">
        <v>525</v>
      </c>
      <c r="C257" t="s">
        <v>529</v>
      </c>
      <c r="D257">
        <v>10</v>
      </c>
      <c r="E257" t="s">
        <v>1408</v>
      </c>
      <c r="F257" t="s">
        <v>908</v>
      </c>
      <c r="G257" s="19">
        <v>54.144638281901379</v>
      </c>
      <c r="H257" s="19">
        <v>54.155480257873776</v>
      </c>
      <c r="I257" s="19">
        <v>54.284030203483709</v>
      </c>
      <c r="J257" s="19">
        <v>54.387992573574429</v>
      </c>
      <c r="K257" s="19">
        <v>54.426766826090102</v>
      </c>
      <c r="L257" s="19">
        <v>54.366702336458502</v>
      </c>
      <c r="M257" s="19">
        <v>54.431166692869446</v>
      </c>
      <c r="N257" s="19">
        <v>54.466723612045101</v>
      </c>
      <c r="O257" s="19">
        <v>55.023452770226925</v>
      </c>
      <c r="P257" s="19">
        <v>55.495621457503162</v>
      </c>
      <c r="Q257" s="19">
        <v>55.936265780490544</v>
      </c>
      <c r="R257" s="17">
        <v>58.607219827586206</v>
      </c>
      <c r="S257" s="19">
        <v>58.607219827586206</v>
      </c>
      <c r="T257" s="19">
        <v>58.607219827586206</v>
      </c>
      <c r="U257" s="19">
        <v>59.043914246196408</v>
      </c>
      <c r="V257" s="19">
        <v>59.467588591184096</v>
      </c>
      <c r="W257" s="19">
        <v>59.467588591184096</v>
      </c>
      <c r="X257" s="19">
        <v>59.636627906976749</v>
      </c>
      <c r="Y257" s="19">
        <v>60.221609477124183</v>
      </c>
      <c r="Z257" s="19">
        <v>60.5414384484152</v>
      </c>
    </row>
    <row r="258" spans="1:26">
      <c r="A258" t="s">
        <v>524</v>
      </c>
      <c r="B258" t="s">
        <v>525</v>
      </c>
      <c r="C258" t="s">
        <v>530</v>
      </c>
      <c r="D258">
        <v>11</v>
      </c>
      <c r="E258" t="s">
        <v>1408</v>
      </c>
      <c r="F258" t="s">
        <v>908</v>
      </c>
      <c r="G258" s="19">
        <v>55.037813980374239</v>
      </c>
      <c r="H258" s="19">
        <v>55.352984952870067</v>
      </c>
      <c r="I258" s="19">
        <v>55.534163532386181</v>
      </c>
      <c r="J258" s="19">
        <v>55.613832095774526</v>
      </c>
      <c r="K258" s="19">
        <v>55.619587903409787</v>
      </c>
      <c r="L258" s="19">
        <v>55.670907042005503</v>
      </c>
      <c r="M258" s="19">
        <v>55.682722612039925</v>
      </c>
      <c r="N258" s="19">
        <v>55.781955420492302</v>
      </c>
      <c r="O258" s="19">
        <v>56.300505620042806</v>
      </c>
      <c r="P258" s="19">
        <v>56.740274079187415</v>
      </c>
      <c r="Q258" s="19">
        <v>56.99459064249529</v>
      </c>
      <c r="R258" s="17">
        <v>59.558508568291593</v>
      </c>
      <c r="S258" s="19">
        <v>60.022723966919678</v>
      </c>
      <c r="T258" s="19">
        <v>60.384934004187905</v>
      </c>
      <c r="U258" s="19">
        <v>60.577972254498334</v>
      </c>
      <c r="V258" s="19">
        <v>61.142664025476989</v>
      </c>
      <c r="W258" s="19">
        <v>61.328540337498048</v>
      </c>
      <c r="X258" s="19">
        <v>61.484934237619228</v>
      </c>
      <c r="Y258" s="19">
        <v>61.578449952301249</v>
      </c>
      <c r="Z258" s="19">
        <v>62.044225376335923</v>
      </c>
    </row>
    <row r="259" spans="1:26">
      <c r="A259" t="s">
        <v>524</v>
      </c>
      <c r="B259" t="s">
        <v>525</v>
      </c>
      <c r="C259" t="s">
        <v>531</v>
      </c>
      <c r="D259">
        <v>12</v>
      </c>
      <c r="E259" t="s">
        <v>1408</v>
      </c>
      <c r="F259" t="s">
        <v>908</v>
      </c>
      <c r="G259" s="19">
        <v>56.12498001331565</v>
      </c>
      <c r="H259" s="19">
        <v>56.580991843734182</v>
      </c>
      <c r="I259" s="19">
        <v>56.81032685007559</v>
      </c>
      <c r="J259" s="19">
        <v>56.995581789336299</v>
      </c>
      <c r="K259" s="19">
        <v>57.0080148537944</v>
      </c>
      <c r="L259" s="19">
        <v>57.129211795086007</v>
      </c>
      <c r="M259" s="19">
        <v>57.093167230555018</v>
      </c>
      <c r="N259" s="19">
        <v>57.143064566629789</v>
      </c>
      <c r="O259" s="19">
        <v>57.375465893785474</v>
      </c>
      <c r="P259" s="19">
        <v>57.829140265752073</v>
      </c>
      <c r="Q259" s="19">
        <v>58.055498900627747</v>
      </c>
      <c r="R259" s="17">
        <v>60.821138211382106</v>
      </c>
      <c r="S259" s="19">
        <v>61.237244897959187</v>
      </c>
      <c r="T259" s="19">
        <v>61.715261360651432</v>
      </c>
      <c r="U259" s="19">
        <v>61.946275338888199</v>
      </c>
      <c r="V259" s="19">
        <v>62.875112309074566</v>
      </c>
      <c r="W259" s="19">
        <v>63.180272108843539</v>
      </c>
      <c r="X259" s="19">
        <v>63.453348819202482</v>
      </c>
      <c r="Y259" s="19">
        <v>63.56421356421356</v>
      </c>
      <c r="Z259" s="19">
        <v>63.849315068493148</v>
      </c>
    </row>
    <row r="260" spans="1:26">
      <c r="A260" t="s">
        <v>524</v>
      </c>
      <c r="B260" t="s">
        <v>525</v>
      </c>
      <c r="C260" t="s">
        <v>532</v>
      </c>
      <c r="D260">
        <v>13</v>
      </c>
      <c r="E260" t="s">
        <v>1408</v>
      </c>
      <c r="F260" t="s">
        <v>908</v>
      </c>
      <c r="G260" s="19">
        <v>53.351055473019905</v>
      </c>
      <c r="H260" s="19">
        <v>53.447709210718145</v>
      </c>
      <c r="I260" s="19">
        <v>53.554172190068229</v>
      </c>
      <c r="J260" s="19">
        <v>53.470021509323672</v>
      </c>
      <c r="K260" s="19">
        <v>53.46541742765919</v>
      </c>
      <c r="L260" s="19">
        <v>53.408319843692631</v>
      </c>
      <c r="M260" s="19">
        <v>53.494391310890201</v>
      </c>
      <c r="N260" s="19">
        <v>53.67016903081494</v>
      </c>
      <c r="O260" s="19">
        <v>54.632684577200209</v>
      </c>
      <c r="P260" s="19">
        <v>55.050877751572926</v>
      </c>
      <c r="Q260" s="19">
        <v>55.348571565642999</v>
      </c>
      <c r="R260" s="17">
        <v>57.600507829030889</v>
      </c>
      <c r="S260" s="19">
        <v>58.139326967778857</v>
      </c>
      <c r="T260" s="19">
        <v>58.321952225114025</v>
      </c>
      <c r="U260" s="19">
        <v>58.45610028243663</v>
      </c>
      <c r="V260" s="19">
        <v>58.45610028243663</v>
      </c>
      <c r="W260" s="19">
        <v>58.456999821205081</v>
      </c>
      <c r="X260" s="19">
        <v>58.43244990303814</v>
      </c>
      <c r="Y260" s="19">
        <v>58.49906191369606</v>
      </c>
      <c r="Z260" s="19">
        <v>59.245014245014247</v>
      </c>
    </row>
    <row r="261" spans="1:26">
      <c r="A261" t="s">
        <v>524</v>
      </c>
      <c r="B261" t="s">
        <v>533</v>
      </c>
      <c r="D261">
        <v>14</v>
      </c>
      <c r="E261" t="s">
        <v>1408</v>
      </c>
      <c r="F261" t="s">
        <v>908</v>
      </c>
      <c r="G261" s="19">
        <v>58.120315538279186</v>
      </c>
      <c r="H261" s="19">
        <v>58.156198450525288</v>
      </c>
      <c r="I261" s="19">
        <v>58.124800136285351</v>
      </c>
      <c r="J261" s="19">
        <v>58.065866579661844</v>
      </c>
      <c r="K261" s="19">
        <v>58.05766318671369</v>
      </c>
      <c r="L261" s="19">
        <v>58.120548725629973</v>
      </c>
      <c r="M261" s="19">
        <v>58.199363365836675</v>
      </c>
      <c r="N261" s="19">
        <v>58.255016001556669</v>
      </c>
      <c r="O261" s="19">
        <v>58.42861245860508</v>
      </c>
      <c r="P261" s="19">
        <v>58.776840521726612</v>
      </c>
      <c r="Q261" s="19">
        <v>59.00734895391637</v>
      </c>
      <c r="R261" s="17">
        <v>59.931369576466395</v>
      </c>
      <c r="S261" s="19">
        <v>60.389511785556927</v>
      </c>
      <c r="T261" s="19">
        <v>60.663101494552109</v>
      </c>
      <c r="U261" s="19">
        <v>60.972038956234485</v>
      </c>
      <c r="V261" s="19">
        <v>61.186481836423049</v>
      </c>
      <c r="W261" s="19">
        <v>61.226249975793102</v>
      </c>
      <c r="X261" s="19">
        <v>61.14095410764682</v>
      </c>
      <c r="Y261" s="19">
        <v>61.471310077846297</v>
      </c>
      <c r="Z261" s="19">
        <v>61.671898286565785</v>
      </c>
    </row>
    <row r="262" spans="1:26">
      <c r="A262" t="s">
        <v>524</v>
      </c>
      <c r="B262" t="s">
        <v>533</v>
      </c>
      <c r="C262" t="s">
        <v>534</v>
      </c>
      <c r="D262">
        <v>15</v>
      </c>
      <c r="E262" t="s">
        <v>1408</v>
      </c>
      <c r="F262" t="s">
        <v>908</v>
      </c>
      <c r="G262" s="19">
        <v>57.268510192481671</v>
      </c>
      <c r="H262" s="19">
        <v>57.331452558711447</v>
      </c>
      <c r="I262" s="19">
        <v>57.216727250630115</v>
      </c>
      <c r="J262" s="19">
        <v>57.109395885988526</v>
      </c>
      <c r="K262" s="19">
        <v>57.147903251369733</v>
      </c>
      <c r="L262" s="19">
        <v>57.30839055974338</v>
      </c>
      <c r="M262" s="19">
        <v>57.354247738945695</v>
      </c>
      <c r="N262" s="19">
        <v>57.4098278862364</v>
      </c>
      <c r="O262" s="19">
        <v>57.621572031241485</v>
      </c>
      <c r="P262" s="19">
        <v>58.068918824036153</v>
      </c>
      <c r="Q262" s="19">
        <v>58.499011609415362</v>
      </c>
      <c r="R262" s="17">
        <v>60.882941656164277</v>
      </c>
      <c r="S262" s="19">
        <v>61.053171084000525</v>
      </c>
      <c r="T262" s="19">
        <v>61.14996114996115</v>
      </c>
      <c r="U262" s="19">
        <v>61.647417738069301</v>
      </c>
      <c r="V262" s="19">
        <v>61.651583710407245</v>
      </c>
      <c r="W262" s="19">
        <v>61.877973940498954</v>
      </c>
      <c r="X262" s="19">
        <v>62.059970442121745</v>
      </c>
      <c r="Y262" s="19">
        <v>62.355015197568385</v>
      </c>
      <c r="Z262" s="19">
        <v>62.750318757968948</v>
      </c>
    </row>
    <row r="263" spans="1:26">
      <c r="A263" t="s">
        <v>524</v>
      </c>
      <c r="B263" t="s">
        <v>533</v>
      </c>
      <c r="C263" t="s">
        <v>535</v>
      </c>
      <c r="D263">
        <v>16</v>
      </c>
      <c r="E263" t="s">
        <v>1408</v>
      </c>
      <c r="F263" t="s">
        <v>908</v>
      </c>
      <c r="G263" s="19">
        <v>59.752252087224456</v>
      </c>
      <c r="H263" s="19">
        <v>59.785754925911306</v>
      </c>
      <c r="I263" s="19">
        <v>59.638552304961301</v>
      </c>
      <c r="J263" s="19">
        <v>59.693517227453917</v>
      </c>
      <c r="K263" s="19">
        <v>59.694590129553347</v>
      </c>
      <c r="L263" s="19">
        <v>59.751316013513936</v>
      </c>
      <c r="M263" s="19">
        <v>59.663764732526758</v>
      </c>
      <c r="N263" s="19">
        <v>59.793856237145846</v>
      </c>
      <c r="O263" s="19">
        <v>60.0026474535603</v>
      </c>
      <c r="P263" s="19">
        <v>60.242682728963501</v>
      </c>
      <c r="Q263" s="19">
        <v>60.301773972515718</v>
      </c>
      <c r="R263" s="17">
        <v>62.068965517241381</v>
      </c>
      <c r="S263" s="19">
        <v>62.068965517241381</v>
      </c>
      <c r="T263" s="19">
        <v>62.240663900414937</v>
      </c>
      <c r="U263" s="19">
        <v>62.5</v>
      </c>
      <c r="V263" s="19">
        <v>62.5</v>
      </c>
      <c r="W263" s="19">
        <v>62.142857142857146</v>
      </c>
      <c r="X263" s="19">
        <v>62.318840579710141</v>
      </c>
      <c r="Y263" s="19">
        <v>62.5</v>
      </c>
      <c r="Z263" s="19">
        <v>62.5</v>
      </c>
    </row>
    <row r="264" spans="1:26">
      <c r="A264" t="s">
        <v>524</v>
      </c>
      <c r="B264" t="s">
        <v>533</v>
      </c>
      <c r="C264" t="s">
        <v>536</v>
      </c>
      <c r="D264">
        <v>17</v>
      </c>
      <c r="E264" t="s">
        <v>1408</v>
      </c>
      <c r="F264" t="s">
        <v>908</v>
      </c>
      <c r="G264" s="19">
        <v>59.892842579688057</v>
      </c>
      <c r="H264" s="19">
        <v>59.887329019010295</v>
      </c>
      <c r="I264" s="19">
        <v>59.878638827001417</v>
      </c>
      <c r="J264" s="19">
        <v>59.86541156404428</v>
      </c>
      <c r="K264" s="19">
        <v>59.854868000299014</v>
      </c>
      <c r="L264" s="19">
        <v>59.966521919693605</v>
      </c>
      <c r="M264" s="19">
        <v>60.03435632714357</v>
      </c>
      <c r="N264" s="19">
        <v>60.078626369610269</v>
      </c>
      <c r="O264" s="19">
        <v>60.205282881592147</v>
      </c>
      <c r="P264" s="19">
        <v>60.693167158829141</v>
      </c>
      <c r="Q264" s="19">
        <v>60.940599409142095</v>
      </c>
      <c r="R264" s="17">
        <v>60.784313725490193</v>
      </c>
      <c r="S264" s="19">
        <v>61.594202898550719</v>
      </c>
      <c r="T264" s="19">
        <v>62.15469613259669</v>
      </c>
      <c r="U264" s="19">
        <v>62.5</v>
      </c>
      <c r="V264" s="19">
        <v>62.595419847328252</v>
      </c>
      <c r="W264" s="19">
        <v>62.82352941176471</v>
      </c>
      <c r="X264" s="19">
        <v>62.5</v>
      </c>
      <c r="Y264" s="19">
        <v>62.711864406779661</v>
      </c>
      <c r="Z264" s="19">
        <v>62.8</v>
      </c>
    </row>
    <row r="265" spans="1:26">
      <c r="A265" t="s">
        <v>524</v>
      </c>
      <c r="B265" t="s">
        <v>533</v>
      </c>
      <c r="C265" t="s">
        <v>537</v>
      </c>
      <c r="D265">
        <v>18</v>
      </c>
      <c r="E265" t="s">
        <v>1408</v>
      </c>
      <c r="F265" t="s">
        <v>908</v>
      </c>
      <c r="G265" s="19">
        <v>56.298378772574473</v>
      </c>
      <c r="H265" s="19">
        <v>56.383981839678768</v>
      </c>
      <c r="I265" s="19">
        <v>56.327894499238461</v>
      </c>
      <c r="J265" s="19">
        <v>56.007718809820751</v>
      </c>
      <c r="K265" s="19">
        <v>55.88213950381131</v>
      </c>
      <c r="L265" s="19">
        <v>55.705972921827552</v>
      </c>
      <c r="M265" s="19">
        <v>55.687343813807985</v>
      </c>
      <c r="N265" s="19">
        <v>55.655875423804488</v>
      </c>
      <c r="O265" s="19">
        <v>55.780667597110011</v>
      </c>
      <c r="P265" s="19">
        <v>55.992700880293519</v>
      </c>
      <c r="Q265" s="19">
        <v>56.091751264269817</v>
      </c>
      <c r="R265" s="17">
        <v>57.288374580638887</v>
      </c>
      <c r="S265" s="19">
        <v>57.942275747508312</v>
      </c>
      <c r="T265" s="19">
        <v>57.932875667429443</v>
      </c>
      <c r="U265" s="19">
        <v>57.894736842105267</v>
      </c>
      <c r="V265" s="19">
        <v>58.735072976559046</v>
      </c>
      <c r="W265" s="19">
        <v>57.972037652270217</v>
      </c>
      <c r="X265" s="19">
        <v>57.813307493540059</v>
      </c>
      <c r="Y265" s="19">
        <v>58.708366375892155</v>
      </c>
      <c r="Z265" s="19">
        <v>58.708366375892155</v>
      </c>
    </row>
    <row r="266" spans="1:26">
      <c r="A266" t="s">
        <v>524</v>
      </c>
      <c r="B266" t="s">
        <v>533</v>
      </c>
      <c r="C266" t="s">
        <v>538</v>
      </c>
      <c r="D266">
        <v>19</v>
      </c>
      <c r="E266" t="s">
        <v>1408</v>
      </c>
      <c r="F266" t="s">
        <v>908</v>
      </c>
      <c r="G266" s="19">
        <v>57.628886498984158</v>
      </c>
      <c r="H266" s="19">
        <v>58.025528784440858</v>
      </c>
      <c r="I266" s="19">
        <v>58.068606099386486</v>
      </c>
      <c r="J266" s="19">
        <v>57.940446080005344</v>
      </c>
      <c r="K266" s="19">
        <v>57.899288574476948</v>
      </c>
      <c r="L266" s="19">
        <v>57.854121321543708</v>
      </c>
      <c r="M266" s="19">
        <v>58.042025321694013</v>
      </c>
      <c r="N266" s="19">
        <v>58.031650235063147</v>
      </c>
      <c r="O266" s="19">
        <v>58.040562321842749</v>
      </c>
      <c r="P266" s="19">
        <v>58.020863168441061</v>
      </c>
      <c r="Q266" s="19">
        <v>58.220084117276805</v>
      </c>
      <c r="R266" s="17">
        <v>57.989803788022968</v>
      </c>
      <c r="S266" s="19">
        <v>57.989803788022968</v>
      </c>
      <c r="T266" s="19">
        <v>58.042067646782236</v>
      </c>
      <c r="U266" s="19">
        <v>58.273809523809526</v>
      </c>
      <c r="V266" s="19">
        <v>59.006050129645637</v>
      </c>
      <c r="W266" s="19">
        <v>59.006050129645637</v>
      </c>
      <c r="X266" s="19">
        <v>59.006050129645637</v>
      </c>
      <c r="Y266" s="19">
        <v>59.43629784802895</v>
      </c>
      <c r="Z266" s="19">
        <v>59.43629784802895</v>
      </c>
    </row>
    <row r="267" spans="1:26">
      <c r="A267" t="s">
        <v>524</v>
      </c>
      <c r="B267" t="s">
        <v>533</v>
      </c>
      <c r="C267" t="s">
        <v>539</v>
      </c>
      <c r="D267">
        <v>20</v>
      </c>
      <c r="E267" t="s">
        <v>1408</v>
      </c>
      <c r="F267" t="s">
        <v>908</v>
      </c>
      <c r="G267" s="19">
        <v>50.771444860695368</v>
      </c>
      <c r="H267" s="19">
        <v>50.790331121298749</v>
      </c>
      <c r="I267" s="19">
        <v>50.82489499321062</v>
      </c>
      <c r="J267" s="19">
        <v>50.926956565509727</v>
      </c>
      <c r="K267" s="19">
        <v>51.024902626911192</v>
      </c>
      <c r="L267" s="19">
        <v>51.125572337291636</v>
      </c>
      <c r="M267" s="19">
        <v>51.297212759640232</v>
      </c>
      <c r="N267" s="19">
        <v>51.649016105618003</v>
      </c>
      <c r="O267" s="19">
        <v>51.761504425973811</v>
      </c>
      <c r="P267" s="19">
        <v>51.903584283646019</v>
      </c>
      <c r="Q267" s="19">
        <v>52.216255018438332</v>
      </c>
      <c r="R267" s="17">
        <v>54.585152838427952</v>
      </c>
      <c r="S267" s="19">
        <v>54.761904761904766</v>
      </c>
      <c r="T267" s="19">
        <v>54.761904761904766</v>
      </c>
      <c r="U267" s="19">
        <v>55.000000000000007</v>
      </c>
      <c r="V267" s="19">
        <v>54.918032786885249</v>
      </c>
      <c r="W267" s="19">
        <v>55.371900826446286</v>
      </c>
      <c r="X267" s="19">
        <v>55.555555555555557</v>
      </c>
      <c r="Y267" s="19">
        <v>56.034482758620683</v>
      </c>
      <c r="Z267" s="19">
        <v>56.338028169014088</v>
      </c>
    </row>
    <row r="268" spans="1:26">
      <c r="A268" t="s">
        <v>524</v>
      </c>
      <c r="B268" t="s">
        <v>533</v>
      </c>
      <c r="C268" t="s">
        <v>540</v>
      </c>
      <c r="D268">
        <v>21</v>
      </c>
      <c r="E268" t="s">
        <v>1408</v>
      </c>
      <c r="F268" t="s">
        <v>908</v>
      </c>
      <c r="G268" s="19">
        <v>58.460864289736868</v>
      </c>
      <c r="H268" s="19">
        <v>58.453460144893185</v>
      </c>
      <c r="I268" s="19">
        <v>58.658421138971676</v>
      </c>
      <c r="J268" s="19">
        <v>58.500125794043853</v>
      </c>
      <c r="K268" s="19">
        <v>58.443383629255678</v>
      </c>
      <c r="L268" s="19">
        <v>58.359008813098377</v>
      </c>
      <c r="M268" s="19">
        <v>58.905671525759871</v>
      </c>
      <c r="N268" s="19">
        <v>58.710722039577668</v>
      </c>
      <c r="O268" s="19">
        <v>59.214987052429315</v>
      </c>
      <c r="P268" s="19">
        <v>59.307210723023914</v>
      </c>
      <c r="Q268" s="19">
        <v>59.368183862352183</v>
      </c>
      <c r="R268" s="17">
        <v>60</v>
      </c>
      <c r="S268" s="19">
        <v>60.185185185185183</v>
      </c>
      <c r="T268" s="19">
        <v>60.294117647058819</v>
      </c>
      <c r="U268" s="19">
        <v>60.714285714285708</v>
      </c>
      <c r="V268" s="19">
        <v>61.643835616438359</v>
      </c>
      <c r="W268" s="19">
        <v>61.744966442953022</v>
      </c>
      <c r="X268" s="19">
        <v>61.666666666666671</v>
      </c>
      <c r="Y268" s="19">
        <v>61.904761904761905</v>
      </c>
      <c r="Z268" s="19">
        <v>62.987886944818307</v>
      </c>
    </row>
    <row r="269" spans="1:26">
      <c r="A269" t="s">
        <v>524</v>
      </c>
      <c r="B269" t="s">
        <v>541</v>
      </c>
      <c r="D269">
        <v>22</v>
      </c>
      <c r="E269" t="s">
        <v>1408</v>
      </c>
      <c r="F269" t="s">
        <v>908</v>
      </c>
      <c r="G269" s="19">
        <v>57.557648815890829</v>
      </c>
      <c r="H269" s="19">
        <v>57.564823375574569</v>
      </c>
      <c r="I269" s="19">
        <v>57.658453845383796</v>
      </c>
      <c r="J269" s="19">
        <v>57.615937643365221</v>
      </c>
      <c r="K269" s="19">
        <v>57.741754746280073</v>
      </c>
      <c r="L269" s="19">
        <v>57.906903147715262</v>
      </c>
      <c r="M269" s="19">
        <v>58.214291316258979</v>
      </c>
      <c r="N269" s="19">
        <v>58.472713450492385</v>
      </c>
      <c r="O269" s="19">
        <v>58.813356220121172</v>
      </c>
      <c r="P269" s="19">
        <v>59.086609124903767</v>
      </c>
      <c r="Q269" s="19">
        <v>59.245988359016756</v>
      </c>
      <c r="R269" s="17">
        <v>59.420289855072461</v>
      </c>
      <c r="S269" s="19">
        <v>59.643255295429206</v>
      </c>
      <c r="T269" s="19">
        <v>60.185185185185183</v>
      </c>
      <c r="U269" s="19">
        <v>60.810810810810814</v>
      </c>
      <c r="V269" s="19">
        <v>61.313868613138688</v>
      </c>
      <c r="W269" s="19">
        <v>61.377245508982035</v>
      </c>
      <c r="X269" s="19">
        <v>61.377245508982035</v>
      </c>
      <c r="Y269" s="19">
        <v>61.627906976744185</v>
      </c>
      <c r="Z269" s="19">
        <v>61.855670103092784</v>
      </c>
    </row>
    <row r="270" spans="1:26">
      <c r="A270" t="s">
        <v>524</v>
      </c>
      <c r="B270" t="s">
        <v>542</v>
      </c>
      <c r="D270">
        <v>23</v>
      </c>
      <c r="E270" t="s">
        <v>1408</v>
      </c>
      <c r="F270" t="s">
        <v>908</v>
      </c>
      <c r="G270" s="19">
        <v>69.849950378401005</v>
      </c>
      <c r="H270" s="19">
        <v>69.85054079714817</v>
      </c>
      <c r="I270" s="19">
        <v>69.886322041568832</v>
      </c>
      <c r="J270" s="19">
        <v>69.847377202488374</v>
      </c>
      <c r="K270" s="19">
        <v>69.999639076549229</v>
      </c>
      <c r="L270" s="19">
        <v>70.077849910438189</v>
      </c>
      <c r="M270" s="19">
        <v>70.083711892638732</v>
      </c>
      <c r="N270" s="19">
        <v>70.124142861518663</v>
      </c>
      <c r="O270" s="19">
        <v>70.13537963639321</v>
      </c>
      <c r="P270" s="19">
        <v>70.159899933985699</v>
      </c>
      <c r="Q270" s="19">
        <v>70.124332068703126</v>
      </c>
      <c r="R270" s="17">
        <v>69.816493291213604</v>
      </c>
      <c r="S270" s="19">
        <v>69.915631002941851</v>
      </c>
      <c r="T270" s="19">
        <v>69.954162379012999</v>
      </c>
      <c r="U270" s="19">
        <v>70.089276240481354</v>
      </c>
      <c r="V270" s="19">
        <v>70.07717174925358</v>
      </c>
      <c r="W270" s="19">
        <v>70.052667251698864</v>
      </c>
      <c r="X270" s="19">
        <v>70.146755656723698</v>
      </c>
      <c r="Y270" s="19">
        <v>70.079281197658005</v>
      </c>
      <c r="Z270" s="19">
        <v>70.003414647965002</v>
      </c>
    </row>
    <row r="271" spans="1:26">
      <c r="A271" t="s">
        <v>524</v>
      </c>
      <c r="B271" t="s">
        <v>542</v>
      </c>
      <c r="C271" t="s">
        <v>543</v>
      </c>
      <c r="D271">
        <v>24</v>
      </c>
      <c r="E271" t="s">
        <v>1408</v>
      </c>
      <c r="F271" t="s">
        <v>908</v>
      </c>
      <c r="G271" s="19">
        <v>69.376197618930405</v>
      </c>
      <c r="H271" s="19">
        <v>69.376197618930405</v>
      </c>
      <c r="I271" s="19">
        <v>69.475582367070857</v>
      </c>
      <c r="J271" s="19">
        <v>69.419451724723729</v>
      </c>
      <c r="K271" s="19">
        <v>69.64329362340716</v>
      </c>
      <c r="L271" s="19">
        <v>69.640578721248019</v>
      </c>
      <c r="M271" s="19">
        <v>69.612196434053331</v>
      </c>
      <c r="N271" s="19">
        <v>69.68655072268956</v>
      </c>
      <c r="O271" s="19">
        <v>69.735596253299619</v>
      </c>
      <c r="P271" s="19">
        <v>69.815098367544522</v>
      </c>
      <c r="Q271" s="19">
        <v>69.766764185805314</v>
      </c>
      <c r="R271" s="17">
        <v>69.230769230769226</v>
      </c>
      <c r="S271" s="19">
        <v>69.189852700491002</v>
      </c>
      <c r="T271" s="19">
        <v>69.230769230769226</v>
      </c>
      <c r="U271" s="19">
        <v>69.478319783197833</v>
      </c>
      <c r="V271" s="19">
        <v>69.519411170443064</v>
      </c>
      <c r="W271" s="19">
        <v>69.409562907510264</v>
      </c>
      <c r="X271" s="19">
        <v>69.597423510466982</v>
      </c>
      <c r="Y271" s="19">
        <v>69.470543249665411</v>
      </c>
      <c r="Z271" s="19">
        <v>69.486636483131292</v>
      </c>
    </row>
    <row r="272" spans="1:26">
      <c r="A272" t="s">
        <v>524</v>
      </c>
      <c r="B272" t="s">
        <v>542</v>
      </c>
      <c r="C272" t="s">
        <v>544</v>
      </c>
      <c r="D272">
        <v>25</v>
      </c>
      <c r="E272" t="s">
        <v>1408</v>
      </c>
      <c r="F272" t="s">
        <v>908</v>
      </c>
      <c r="G272" s="19">
        <v>69.631797126130365</v>
      </c>
      <c r="H272" s="19">
        <v>69.631797126130365</v>
      </c>
      <c r="I272" s="19">
        <v>69.585986752656055</v>
      </c>
      <c r="J272" s="19">
        <v>69.59210392028659</v>
      </c>
      <c r="K272" s="19">
        <v>69.567258500418717</v>
      </c>
      <c r="L272" s="19">
        <v>69.677436716308506</v>
      </c>
      <c r="M272" s="19">
        <v>69.728079290053984</v>
      </c>
      <c r="N272" s="19">
        <v>69.783053570856652</v>
      </c>
      <c r="O272" s="19">
        <v>69.768983346463841</v>
      </c>
      <c r="P272" s="19">
        <v>69.738993482489946</v>
      </c>
      <c r="Q272" s="19">
        <v>69.746051460363205</v>
      </c>
      <c r="R272" s="17">
        <v>70.114942528735639</v>
      </c>
      <c r="S272" s="19">
        <v>70.114942528735639</v>
      </c>
      <c r="T272" s="19">
        <v>70.175438596491219</v>
      </c>
      <c r="U272" s="19">
        <v>70.212765957446805</v>
      </c>
      <c r="V272" s="19">
        <v>70.192307692307693</v>
      </c>
      <c r="W272" s="19">
        <v>70.205479452054803</v>
      </c>
      <c r="X272" s="19">
        <v>70.205479452054803</v>
      </c>
      <c r="Y272" s="19">
        <v>70.192307692307693</v>
      </c>
      <c r="Z272" s="19">
        <v>70</v>
      </c>
    </row>
    <row r="273" spans="1:26">
      <c r="A273" t="s">
        <v>524</v>
      </c>
      <c r="B273" t="s">
        <v>542</v>
      </c>
      <c r="C273" t="s">
        <v>545</v>
      </c>
      <c r="D273">
        <v>26</v>
      </c>
      <c r="E273" t="s">
        <v>1408</v>
      </c>
      <c r="F273" t="s">
        <v>908</v>
      </c>
      <c r="G273" s="19">
        <v>71.254612237284874</v>
      </c>
      <c r="H273" s="19">
        <v>71.257406536355901</v>
      </c>
      <c r="I273" s="19">
        <v>71.262394364644152</v>
      </c>
      <c r="J273" s="19">
        <v>71.199017042675933</v>
      </c>
      <c r="K273" s="19">
        <v>71.43798726555849</v>
      </c>
      <c r="L273" s="19">
        <v>71.657618752721959</v>
      </c>
      <c r="M273" s="19">
        <v>71.678848267118454</v>
      </c>
      <c r="N273" s="19">
        <v>71.620231263668373</v>
      </c>
      <c r="O273" s="19">
        <v>71.580155520737392</v>
      </c>
      <c r="P273" s="19">
        <v>71.555257058558311</v>
      </c>
      <c r="Q273" s="19">
        <v>71.488515941723193</v>
      </c>
      <c r="R273" s="17">
        <v>70.833333333333343</v>
      </c>
      <c r="S273" s="19">
        <v>71.428571428571431</v>
      </c>
      <c r="T273" s="19">
        <v>71.428571428571431</v>
      </c>
      <c r="U273" s="19">
        <v>71.428571428571431</v>
      </c>
      <c r="V273" s="19">
        <v>71.296296296296291</v>
      </c>
      <c r="W273" s="19">
        <v>71.428571428571431</v>
      </c>
      <c r="X273" s="19">
        <v>71.428571428571431</v>
      </c>
      <c r="Y273" s="19">
        <v>71.428571428571431</v>
      </c>
      <c r="Z273" s="19">
        <v>71.296296296296291</v>
      </c>
    </row>
    <row r="274" spans="1:26">
      <c r="A274" t="s">
        <v>524</v>
      </c>
      <c r="B274" t="s">
        <v>546</v>
      </c>
      <c r="D274">
        <v>27</v>
      </c>
      <c r="E274" t="s">
        <v>1408</v>
      </c>
      <c r="F274" t="s">
        <v>908</v>
      </c>
      <c r="G274" s="19">
        <v>64.642300045237477</v>
      </c>
      <c r="H274" s="19">
        <v>64.548610285655144</v>
      </c>
      <c r="I274" s="19">
        <v>64.43424491642206</v>
      </c>
      <c r="J274" s="19">
        <v>64.397115870779885</v>
      </c>
      <c r="K274" s="19">
        <v>64.076341718244635</v>
      </c>
      <c r="L274" s="19">
        <v>63.947667616811074</v>
      </c>
      <c r="M274" s="19">
        <v>63.686237836909022</v>
      </c>
      <c r="N274" s="19">
        <v>63.601357332893592</v>
      </c>
      <c r="O274" s="19">
        <v>63.614623400422374</v>
      </c>
      <c r="P274" s="19">
        <v>63.612559053396687</v>
      </c>
      <c r="Q274" s="19">
        <v>63.711240792265109</v>
      </c>
      <c r="R274" s="17">
        <v>63.811445341159214</v>
      </c>
      <c r="S274" s="19">
        <v>63.840996168582379</v>
      </c>
      <c r="T274" s="19">
        <v>63.840996168582379</v>
      </c>
      <c r="U274" s="19">
        <v>63.94444444444445</v>
      </c>
      <c r="V274" s="19">
        <v>64.051282051282058</v>
      </c>
      <c r="W274" s="19">
        <v>64.229499873064228</v>
      </c>
      <c r="X274" s="19">
        <v>64.533464566929126</v>
      </c>
      <c r="Y274" s="19">
        <v>64.440301531976971</v>
      </c>
      <c r="Z274" s="19">
        <v>64.51495726495726</v>
      </c>
    </row>
    <row r="275" spans="1:26">
      <c r="A275" t="s">
        <v>524</v>
      </c>
      <c r="B275" t="s">
        <v>547</v>
      </c>
      <c r="D275">
        <v>28</v>
      </c>
      <c r="E275" t="s">
        <v>1408</v>
      </c>
      <c r="F275" t="s">
        <v>908</v>
      </c>
      <c r="G275" s="19">
        <v>74.443698969487315</v>
      </c>
      <c r="H275" s="19">
        <v>74.443698969487315</v>
      </c>
      <c r="I275" s="19">
        <v>74.54361721587091</v>
      </c>
      <c r="J275" s="19">
        <v>74.275444021024299</v>
      </c>
      <c r="K275" s="19">
        <v>74.234355666419049</v>
      </c>
      <c r="L275" s="19">
        <v>74.277002187681376</v>
      </c>
      <c r="M275" s="19">
        <v>74.208608709807791</v>
      </c>
      <c r="N275" s="19">
        <v>74.020574826915947</v>
      </c>
      <c r="O275" s="19">
        <v>74.087429149214401</v>
      </c>
      <c r="P275" s="19">
        <v>74.056112110299466</v>
      </c>
      <c r="Q275" s="19">
        <v>74.205096276206248</v>
      </c>
      <c r="R275" s="17">
        <v>75</v>
      </c>
      <c r="S275" s="19">
        <v>75</v>
      </c>
      <c r="T275" s="19">
        <v>75</v>
      </c>
      <c r="U275" s="19">
        <v>75</v>
      </c>
      <c r="V275" s="19">
        <v>74.968671679197996</v>
      </c>
      <c r="W275" s="19">
        <v>74.968671679197996</v>
      </c>
      <c r="X275" s="19">
        <v>74.914965986394549</v>
      </c>
      <c r="Y275" s="19">
        <v>75</v>
      </c>
      <c r="Z275" s="19">
        <v>75</v>
      </c>
    </row>
    <row r="276" spans="1:26">
      <c r="A276" t="s">
        <v>524</v>
      </c>
      <c r="B276" t="s">
        <v>548</v>
      </c>
      <c r="D276">
        <v>29</v>
      </c>
      <c r="E276" t="s">
        <v>1408</v>
      </c>
      <c r="F276" t="s">
        <v>908</v>
      </c>
      <c r="G276" s="19">
        <v>69.668462405586411</v>
      </c>
      <c r="H276" s="19">
        <v>69.673213273078247</v>
      </c>
      <c r="I276" s="19">
        <v>69.741431920018869</v>
      </c>
      <c r="J276" s="19">
        <v>69.618202546906431</v>
      </c>
      <c r="K276" s="19">
        <v>69.612474246739211</v>
      </c>
      <c r="L276" s="19">
        <v>69.60917782175909</v>
      </c>
      <c r="M276" s="19">
        <v>69.60917782175909</v>
      </c>
      <c r="N276" s="19">
        <v>69.559586747107417</v>
      </c>
      <c r="O276" s="19">
        <v>69.580745604664003</v>
      </c>
      <c r="P276" s="19">
        <v>69.556755149965085</v>
      </c>
      <c r="Q276" s="19">
        <v>69.53194565563436</v>
      </c>
      <c r="R276" s="17">
        <v>69.566746719064597</v>
      </c>
      <c r="S276" s="19">
        <v>69.230769230769226</v>
      </c>
      <c r="T276" s="19">
        <v>69.054196264141027</v>
      </c>
      <c r="U276" s="19">
        <v>68.942218080149104</v>
      </c>
      <c r="V276" s="19">
        <v>69.126724763979666</v>
      </c>
      <c r="W276" s="19">
        <v>69.183285849952512</v>
      </c>
      <c r="X276" s="19">
        <v>69.527451258084312</v>
      </c>
      <c r="Y276" s="19">
        <v>69.292803970223332</v>
      </c>
      <c r="Z276" s="19">
        <v>69.098143236074279</v>
      </c>
    </row>
    <row r="277" spans="1:26">
      <c r="A277" t="s">
        <v>524</v>
      </c>
      <c r="B277" t="s">
        <v>549</v>
      </c>
      <c r="D277">
        <v>30</v>
      </c>
      <c r="E277" t="s">
        <v>1408</v>
      </c>
      <c r="F277" t="s">
        <v>908</v>
      </c>
      <c r="G277" s="19">
        <v>69.231915702044972</v>
      </c>
      <c r="H277" s="19">
        <v>69.235993596340137</v>
      </c>
      <c r="I277" s="19">
        <v>69.016944893717721</v>
      </c>
      <c r="J277" s="19">
        <v>68.992367953476432</v>
      </c>
      <c r="K277" s="19">
        <v>68.816966007339872</v>
      </c>
      <c r="L277" s="19">
        <v>68.852718382722145</v>
      </c>
      <c r="M277" s="19">
        <v>68.779584881873205</v>
      </c>
      <c r="N277" s="19">
        <v>68.687949124507966</v>
      </c>
      <c r="O277" s="19">
        <v>68.570916057143478</v>
      </c>
      <c r="P277" s="19">
        <v>68.42240059342781</v>
      </c>
      <c r="Q277" s="19">
        <v>68.528022412986061</v>
      </c>
      <c r="R277" s="17">
        <v>68.26568265682657</v>
      </c>
      <c r="S277" s="19">
        <v>68.503937007874015</v>
      </c>
      <c r="T277" s="19">
        <v>68.503937007874015</v>
      </c>
      <c r="U277" s="19">
        <v>69.109947643979055</v>
      </c>
      <c r="V277" s="19">
        <v>68.674698795180717</v>
      </c>
      <c r="W277" s="19">
        <v>68.459657701711492</v>
      </c>
      <c r="X277" s="19">
        <v>68.75</v>
      </c>
      <c r="Y277" s="19">
        <v>68.627450980392155</v>
      </c>
      <c r="Z277" s="19">
        <v>68.627450980392155</v>
      </c>
    </row>
    <row r="278" spans="1:26">
      <c r="A278" t="s">
        <v>524</v>
      </c>
      <c r="B278" t="s">
        <v>909</v>
      </c>
      <c r="D278">
        <v>31</v>
      </c>
      <c r="E278" t="s">
        <v>1408</v>
      </c>
      <c r="F278" t="s">
        <v>908</v>
      </c>
      <c r="R278" s="17">
        <v>61.111111111111114</v>
      </c>
      <c r="S278" s="19">
        <v>61.428571428571431</v>
      </c>
      <c r="T278" s="19">
        <v>61.818181818181813</v>
      </c>
      <c r="U278" s="19">
        <v>60.714285714285708</v>
      </c>
      <c r="V278" s="19">
        <v>60</v>
      </c>
      <c r="W278" s="19">
        <v>60</v>
      </c>
      <c r="X278" s="19">
        <v>60</v>
      </c>
      <c r="Y278" s="19">
        <v>60.869565217391312</v>
      </c>
      <c r="Z278" s="19">
        <v>63.864042933810374</v>
      </c>
    </row>
    <row r="279" spans="1:26">
      <c r="A279" t="s">
        <v>524</v>
      </c>
      <c r="B279" t="s">
        <v>550</v>
      </c>
      <c r="D279">
        <v>32</v>
      </c>
      <c r="E279" t="s">
        <v>1408</v>
      </c>
      <c r="F279" t="s">
        <v>908</v>
      </c>
      <c r="G279" s="19">
        <v>65.036349139893929</v>
      </c>
      <c r="H279" s="19">
        <v>65.088575831249202</v>
      </c>
      <c r="I279" s="19">
        <v>64.985879953719405</v>
      </c>
      <c r="J279" s="19">
        <v>64.949629167363852</v>
      </c>
      <c r="K279" s="19">
        <v>65.071338214505829</v>
      </c>
      <c r="L279" s="19">
        <v>65.085431559732186</v>
      </c>
      <c r="M279" s="19">
        <v>65.192839451497676</v>
      </c>
      <c r="N279" s="19">
        <v>65.191172135231639</v>
      </c>
      <c r="O279" s="19">
        <v>65.218413708854357</v>
      </c>
      <c r="P279" s="19">
        <v>65.231540761651502</v>
      </c>
      <c r="Q279" s="19">
        <v>65.304249069472661</v>
      </c>
      <c r="R279" s="17">
        <v>66.19047619047619</v>
      </c>
      <c r="S279" s="19">
        <v>66.19047619047619</v>
      </c>
      <c r="T279" s="19">
        <v>66.27616599338964</v>
      </c>
      <c r="U279" s="19">
        <v>66.104565537555231</v>
      </c>
      <c r="V279" s="19">
        <v>66.280841703548617</v>
      </c>
      <c r="W279" s="19">
        <v>66.32368490615913</v>
      </c>
      <c r="X279" s="19">
        <v>66.32368490615913</v>
      </c>
      <c r="Y279" s="19">
        <v>66.32368490615913</v>
      </c>
      <c r="Z279" s="19">
        <v>66.408253205128204</v>
      </c>
    </row>
    <row r="280" spans="1:26">
      <c r="A280" t="s">
        <v>524</v>
      </c>
      <c r="B280" t="s">
        <v>551</v>
      </c>
      <c r="D280">
        <v>33</v>
      </c>
      <c r="E280" t="s">
        <v>1408</v>
      </c>
      <c r="F280" t="s">
        <v>908</v>
      </c>
      <c r="G280" s="19">
        <v>65.65318702868619</v>
      </c>
      <c r="H280" s="19">
        <v>65.662951468275182</v>
      </c>
      <c r="I280" s="19">
        <v>65.593501430270635</v>
      </c>
      <c r="J280" s="19">
        <v>65.679184772156688</v>
      </c>
      <c r="K280" s="19">
        <v>66.038459678926984</v>
      </c>
      <c r="L280" s="19">
        <v>65.94747002053623</v>
      </c>
      <c r="M280" s="19">
        <v>65.906429920285632</v>
      </c>
      <c r="N280" s="19">
        <v>65.963842757978696</v>
      </c>
      <c r="O280" s="19">
        <v>65.969924411139374</v>
      </c>
      <c r="P280" s="19">
        <v>65.983880235315127</v>
      </c>
      <c r="Q280" s="19">
        <v>65.902497865425119</v>
      </c>
      <c r="R280" s="17">
        <v>63.174264007597337</v>
      </c>
      <c r="S280" s="19">
        <v>63.076923076923073</v>
      </c>
      <c r="T280" s="19">
        <v>63.680926916221026</v>
      </c>
      <c r="U280" s="19">
        <v>63.680926916221026</v>
      </c>
      <c r="V280" s="19">
        <v>63.757981149285506</v>
      </c>
      <c r="W280" s="19">
        <v>63.884243775548121</v>
      </c>
      <c r="X280" s="19">
        <v>63.888888888888886</v>
      </c>
      <c r="Y280" s="19">
        <v>63.895663956639567</v>
      </c>
      <c r="Z280" s="19">
        <v>64.082033419812717</v>
      </c>
    </row>
    <row r="281" spans="1:26">
      <c r="A281" t="s">
        <v>524</v>
      </c>
      <c r="B281" t="s">
        <v>552</v>
      </c>
      <c r="D281">
        <v>34</v>
      </c>
      <c r="E281" t="s">
        <v>1408</v>
      </c>
      <c r="F281" t="s">
        <v>908</v>
      </c>
      <c r="G281" s="19">
        <v>60.938357353039265</v>
      </c>
      <c r="H281" s="19">
        <v>60.96447424252468</v>
      </c>
      <c r="I281" s="19">
        <v>61.212375427281884</v>
      </c>
      <c r="J281" s="19">
        <v>61.143631895805285</v>
      </c>
      <c r="K281" s="19">
        <v>60.954611127242543</v>
      </c>
      <c r="L281" s="19">
        <v>60.890509507916533</v>
      </c>
      <c r="M281" s="19">
        <v>61.288240073281017</v>
      </c>
      <c r="N281" s="19">
        <v>61.288414557993129</v>
      </c>
      <c r="O281" s="19">
        <v>61.307973302473059</v>
      </c>
      <c r="P281" s="19">
        <v>61.387327413825496</v>
      </c>
      <c r="Q281" s="19">
        <v>61.461732434086471</v>
      </c>
      <c r="R281" s="17">
        <v>61.904761904761905</v>
      </c>
      <c r="S281" s="19">
        <v>61.904761904761905</v>
      </c>
      <c r="T281" s="19">
        <v>61.904761904761905</v>
      </c>
      <c r="U281" s="19">
        <v>61.904761904761905</v>
      </c>
      <c r="V281" s="19">
        <v>61.855670103092784</v>
      </c>
      <c r="W281" s="19">
        <v>61.855670103092784</v>
      </c>
      <c r="X281" s="19">
        <v>62</v>
      </c>
      <c r="Y281" s="19">
        <v>62</v>
      </c>
      <c r="Z281" s="19">
        <v>62</v>
      </c>
    </row>
    <row r="282" spans="1:26">
      <c r="A282" t="s">
        <v>524</v>
      </c>
      <c r="B282" t="s">
        <v>553</v>
      </c>
      <c r="D282">
        <v>35</v>
      </c>
      <c r="E282" t="s">
        <v>1408</v>
      </c>
      <c r="F282" t="s">
        <v>908</v>
      </c>
      <c r="G282" s="19">
        <v>63.606307867934021</v>
      </c>
      <c r="H282" s="19">
        <v>63.671448280350937</v>
      </c>
      <c r="I282" s="19">
        <v>63.710453248938649</v>
      </c>
      <c r="J282" s="19">
        <v>63.726055815553281</v>
      </c>
      <c r="K282" s="19">
        <v>63.759054873109797</v>
      </c>
      <c r="L282" s="19">
        <v>63.749948179932659</v>
      </c>
      <c r="M282" s="19">
        <v>63.771083537182434</v>
      </c>
      <c r="N282" s="19">
        <v>63.778368347007685</v>
      </c>
      <c r="O282" s="19">
        <v>63.77366744286563</v>
      </c>
      <c r="P282" s="19">
        <v>63.751232006441796</v>
      </c>
      <c r="Q282" s="19">
        <v>63.849416799141359</v>
      </c>
      <c r="R282" s="17">
        <v>62.889245585874797</v>
      </c>
      <c r="S282" s="19">
        <v>62.941176470588232</v>
      </c>
      <c r="T282" s="19">
        <v>62.941176470588232</v>
      </c>
      <c r="U282" s="19">
        <v>63.280560843121783</v>
      </c>
      <c r="V282" s="19">
        <v>63.630076700616115</v>
      </c>
      <c r="W282" s="19">
        <v>63.630076700616115</v>
      </c>
      <c r="X282" s="19">
        <v>63.630076700616115</v>
      </c>
      <c r="Y282" s="19">
        <v>63.630076700616115</v>
      </c>
      <c r="Z282" s="19">
        <v>63.630076700616115</v>
      </c>
    </row>
    <row r="283" spans="1:26">
      <c r="A283" t="s">
        <v>524</v>
      </c>
      <c r="B283" t="s">
        <v>554</v>
      </c>
      <c r="D283">
        <v>36</v>
      </c>
      <c r="E283" t="s">
        <v>1408</v>
      </c>
      <c r="F283" t="s">
        <v>908</v>
      </c>
      <c r="G283" s="19">
        <v>66.983823618864051</v>
      </c>
      <c r="H283" s="19">
        <v>66.966230374669834</v>
      </c>
      <c r="I283" s="19">
        <v>66.739835838267027</v>
      </c>
      <c r="J283" s="19">
        <v>66.64098998742206</v>
      </c>
      <c r="K283" s="19">
        <v>66.47117576011982</v>
      </c>
      <c r="L283" s="19">
        <v>66.461940159648663</v>
      </c>
      <c r="M283" s="19">
        <v>66.461940159648663</v>
      </c>
      <c r="N283" s="19">
        <v>66.43172928790294</v>
      </c>
      <c r="O283" s="19">
        <v>66.443391095483122</v>
      </c>
      <c r="P283" s="19">
        <v>66.495671566300516</v>
      </c>
      <c r="Q283" s="19">
        <v>66.92176783689689</v>
      </c>
      <c r="R283" s="17">
        <v>68.421052631578945</v>
      </c>
      <c r="S283" s="19">
        <v>68.421052631578945</v>
      </c>
      <c r="T283" s="19">
        <v>68.421052631578945</v>
      </c>
      <c r="U283" s="19">
        <v>68.421052631578945</v>
      </c>
      <c r="V283" s="19">
        <v>68.421052631578945</v>
      </c>
      <c r="W283" s="19">
        <v>68.421052631578945</v>
      </c>
      <c r="X283" s="19">
        <v>68.421052631578945</v>
      </c>
      <c r="Y283" s="19">
        <v>68.493150684931507</v>
      </c>
      <c r="Z283" s="19">
        <v>68.493150684931507</v>
      </c>
    </row>
    <row r="284" spans="1:26">
      <c r="A284" t="s">
        <v>524</v>
      </c>
      <c r="B284" t="s">
        <v>555</v>
      </c>
      <c r="D284">
        <v>37</v>
      </c>
      <c r="E284" t="s">
        <v>1408</v>
      </c>
      <c r="F284" t="s">
        <v>908</v>
      </c>
      <c r="G284" s="19">
        <v>73.116340530053662</v>
      </c>
      <c r="H284" s="19">
        <v>73.120653849584386</v>
      </c>
      <c r="I284" s="19">
        <v>72.864198237273797</v>
      </c>
      <c r="J284" s="19">
        <v>72.804545146576132</v>
      </c>
      <c r="K284" s="19">
        <v>72.925710913616655</v>
      </c>
      <c r="L284" s="19">
        <v>72.932810602907566</v>
      </c>
      <c r="M284" s="19">
        <v>72.847619536542723</v>
      </c>
      <c r="N284" s="19">
        <v>72.730156364950858</v>
      </c>
      <c r="O284" s="19">
        <v>72.7384190913303</v>
      </c>
      <c r="P284" s="19">
        <v>72.725201342699535</v>
      </c>
      <c r="Q284" s="19">
        <v>72.63388747545298</v>
      </c>
      <c r="R284" s="17">
        <v>74.657989368355217</v>
      </c>
      <c r="S284" s="19">
        <v>74.731707317073173</v>
      </c>
      <c r="T284" s="19">
        <v>75</v>
      </c>
      <c r="U284" s="19">
        <v>75</v>
      </c>
      <c r="V284" s="19">
        <v>75</v>
      </c>
      <c r="W284" s="19">
        <v>75.108695652173907</v>
      </c>
      <c r="X284" s="19">
        <v>75.327993897787948</v>
      </c>
      <c r="Y284" s="19">
        <v>75.108695652173907</v>
      </c>
      <c r="Z284" s="19">
        <v>75.049453946012761</v>
      </c>
    </row>
    <row r="285" spans="1:26">
      <c r="A285" t="s">
        <v>524</v>
      </c>
      <c r="B285" t="s">
        <v>556</v>
      </c>
      <c r="D285">
        <v>38</v>
      </c>
      <c r="E285" t="s">
        <v>1408</v>
      </c>
      <c r="F285" t="s">
        <v>908</v>
      </c>
      <c r="G285" s="19">
        <v>65.036821134035748</v>
      </c>
      <c r="H285" s="19">
        <v>65.058424482082756</v>
      </c>
      <c r="I285" s="19">
        <v>65.102141539587493</v>
      </c>
      <c r="J285" s="19">
        <v>65.125754498624332</v>
      </c>
      <c r="K285" s="19">
        <v>65.167570700640439</v>
      </c>
      <c r="L285" s="19">
        <v>65.081895178673804</v>
      </c>
      <c r="M285" s="19">
        <v>65.132783932309621</v>
      </c>
      <c r="N285" s="19">
        <v>65.049706797461567</v>
      </c>
      <c r="O285" s="19">
        <v>65.093985836293641</v>
      </c>
      <c r="P285" s="19">
        <v>65.203574123225749</v>
      </c>
      <c r="Q285" s="19">
        <v>65.197718721454862</v>
      </c>
      <c r="R285" s="17">
        <v>66.666666666666657</v>
      </c>
      <c r="S285" s="19">
        <v>66.666666666666657</v>
      </c>
      <c r="T285" s="19">
        <v>66.666666666666657</v>
      </c>
      <c r="U285" s="19">
        <v>66.849816849816847</v>
      </c>
      <c r="V285" s="19">
        <v>67.041198501872657</v>
      </c>
      <c r="W285" s="19">
        <v>67.204301075268816</v>
      </c>
      <c r="X285" s="19">
        <v>67.477525118984659</v>
      </c>
      <c r="Y285" s="19">
        <v>67.93690180786956</v>
      </c>
      <c r="Z285" s="19">
        <v>67.578832910474802</v>
      </c>
    </row>
    <row r="286" spans="1:26">
      <c r="A286" t="s">
        <v>524</v>
      </c>
      <c r="B286" t="s">
        <v>557</v>
      </c>
      <c r="D286">
        <v>39</v>
      </c>
      <c r="E286" t="s">
        <v>1408</v>
      </c>
      <c r="F286" t="s">
        <v>908</v>
      </c>
      <c r="G286" s="19">
        <v>65.198628539638193</v>
      </c>
      <c r="H286" s="19">
        <v>65.25713111161231</v>
      </c>
      <c r="I286" s="19">
        <v>65.208737036997576</v>
      </c>
      <c r="J286" s="19">
        <v>65.050774195534402</v>
      </c>
      <c r="K286" s="19">
        <v>65.019885712558406</v>
      </c>
      <c r="L286" s="19">
        <v>65.003961440511418</v>
      </c>
      <c r="M286" s="19">
        <v>64.954947963205228</v>
      </c>
      <c r="N286" s="19">
        <v>64.913558336037696</v>
      </c>
      <c r="O286" s="19">
        <v>64.91144969906064</v>
      </c>
      <c r="P286" s="19">
        <v>64.90769662153707</v>
      </c>
      <c r="Q286" s="19">
        <v>64.89977335283578</v>
      </c>
      <c r="R286" s="17">
        <v>65.104166666666657</v>
      </c>
      <c r="S286" s="19">
        <v>65.104166666666657</v>
      </c>
      <c r="T286" s="19">
        <v>65.104166666666657</v>
      </c>
      <c r="U286" s="19">
        <v>65.104166666666657</v>
      </c>
      <c r="V286" s="19">
        <v>65.137614678899084</v>
      </c>
      <c r="W286" s="19">
        <v>65.137614678899084</v>
      </c>
      <c r="X286" s="19">
        <v>65.137614678899084</v>
      </c>
      <c r="Y286" s="19">
        <v>65.217391304347828</v>
      </c>
      <c r="Z286" s="19">
        <v>65.346534653465355</v>
      </c>
    </row>
    <row r="287" spans="1:26">
      <c r="A287" t="s">
        <v>655</v>
      </c>
      <c r="D287">
        <v>40</v>
      </c>
      <c r="E287" t="s">
        <v>1408</v>
      </c>
      <c r="F287" t="s">
        <v>908</v>
      </c>
      <c r="G287" s="19">
        <v>64.021718381054143</v>
      </c>
      <c r="H287" s="19">
        <v>64.018396945593182</v>
      </c>
      <c r="I287" s="19">
        <v>64.058773608817006</v>
      </c>
      <c r="J287" s="19">
        <v>64.003960484577448</v>
      </c>
      <c r="K287" s="19">
        <v>64.065029392893592</v>
      </c>
      <c r="L287" s="19">
        <v>64.152497871468299</v>
      </c>
      <c r="M287" s="19">
        <v>64.264155732584726</v>
      </c>
      <c r="N287" s="19">
        <v>64.368064489012482</v>
      </c>
      <c r="O287" s="19">
        <v>64.521003524679841</v>
      </c>
      <c r="P287" s="19">
        <v>64.63708171445596</v>
      </c>
      <c r="Q287" s="19">
        <v>64.712349442749499</v>
      </c>
      <c r="R287" s="17">
        <v>64.783120934401765</v>
      </c>
      <c r="S287" s="19">
        <v>64.888025652106876</v>
      </c>
      <c r="T287" s="19">
        <v>65.118028210834922</v>
      </c>
      <c r="U287" s="19">
        <v>65.462046941481304</v>
      </c>
      <c r="V287" s="19">
        <v>65.683959852258894</v>
      </c>
      <c r="W287" s="19">
        <v>65.712697445383128</v>
      </c>
      <c r="X287" s="19">
        <v>65.817120690989938</v>
      </c>
      <c r="Y287" s="19">
        <v>65.86931057206715</v>
      </c>
      <c r="Z287" s="19">
        <v>65.931187643419705</v>
      </c>
    </row>
    <row r="288" spans="1:26">
      <c r="A288" t="s">
        <v>523</v>
      </c>
      <c r="D288">
        <v>41</v>
      </c>
      <c r="E288" t="s">
        <v>1408</v>
      </c>
      <c r="F288" t="s">
        <v>908</v>
      </c>
      <c r="G288" s="19">
        <v>61.020321703124004</v>
      </c>
      <c r="H288" s="19">
        <v>61.052602364235895</v>
      </c>
      <c r="I288" s="19">
        <v>61.017949718729433</v>
      </c>
      <c r="J288" s="19">
        <v>60.966410815769976</v>
      </c>
      <c r="K288" s="19">
        <v>60.973869966288888</v>
      </c>
      <c r="L288" s="19">
        <v>61.001997931969484</v>
      </c>
      <c r="M288" s="19">
        <v>61.073332296769976</v>
      </c>
      <c r="N288" s="19">
        <v>61.094218926536783</v>
      </c>
      <c r="O288" s="19">
        <v>61.211251948416475</v>
      </c>
      <c r="P288" s="19">
        <v>61.44622917371364</v>
      </c>
      <c r="Q288" s="19">
        <v>61.603204455383732</v>
      </c>
      <c r="R288" s="17">
        <v>62.389997827169942</v>
      </c>
      <c r="S288" s="19">
        <v>62.689630811822838</v>
      </c>
      <c r="T288" s="19">
        <v>62.908552333461053</v>
      </c>
      <c r="U288" s="19">
        <v>63.123879404522263</v>
      </c>
      <c r="V288" s="19">
        <v>63.291916101980028</v>
      </c>
      <c r="W288" s="19">
        <v>63.341579982005179</v>
      </c>
      <c r="X288" s="19">
        <v>63.328593769011455</v>
      </c>
      <c r="Y288" s="19">
        <v>63.559611633367105</v>
      </c>
      <c r="Z288" s="19">
        <v>63.675938743780648</v>
      </c>
    </row>
    <row r="289" spans="1:26">
      <c r="A289" t="s">
        <v>516</v>
      </c>
      <c r="D289">
        <v>1</v>
      </c>
      <c r="E289" t="s">
        <v>1409</v>
      </c>
      <c r="F289" t="s">
        <v>908</v>
      </c>
      <c r="G289" s="19">
        <v>42.358202620793698</v>
      </c>
      <c r="H289" s="19">
        <v>42.380653260840276</v>
      </c>
      <c r="I289" s="19">
        <v>42.261277004877094</v>
      </c>
      <c r="J289" s="19">
        <v>42.298617082773163</v>
      </c>
      <c r="K289" s="19">
        <v>42.302323001574784</v>
      </c>
      <c r="L289" s="19">
        <v>42.310165576156741</v>
      </c>
      <c r="M289" s="19">
        <v>42.309725037203179</v>
      </c>
      <c r="N289" s="19">
        <v>42.313204743017302</v>
      </c>
      <c r="O289" s="19">
        <v>42.330936982326541</v>
      </c>
      <c r="P289" s="19">
        <v>42.36143816013368</v>
      </c>
      <c r="Q289" s="19">
        <v>42.382061744273017</v>
      </c>
      <c r="R289" s="17">
        <v>42.803213205997196</v>
      </c>
      <c r="S289" s="19">
        <v>42.877566373090623</v>
      </c>
      <c r="T289" s="19">
        <v>42.905189428638494</v>
      </c>
      <c r="U289" s="19">
        <v>42.866862647682638</v>
      </c>
      <c r="V289" s="19">
        <v>43.059615176360317</v>
      </c>
      <c r="W289" s="19">
        <v>43.07473838595277</v>
      </c>
      <c r="X289" s="19">
        <v>43.0682303466169</v>
      </c>
      <c r="Y289" s="19">
        <v>43.015738238094471</v>
      </c>
      <c r="Z289" s="19">
        <v>43.119654137781779</v>
      </c>
    </row>
    <row r="290" spans="1:26">
      <c r="A290" t="s">
        <v>521</v>
      </c>
      <c r="D290">
        <v>2</v>
      </c>
      <c r="E290" t="s">
        <v>1409</v>
      </c>
      <c r="F290" t="s">
        <v>908</v>
      </c>
      <c r="G290" s="19">
        <v>41.730145744765309</v>
      </c>
      <c r="H290" s="19">
        <v>41.733183102829855</v>
      </c>
      <c r="I290" s="19">
        <v>41.797614172420111</v>
      </c>
      <c r="J290" s="19">
        <v>41.848585659364325</v>
      </c>
      <c r="K290" s="19">
        <v>41.863683590834746</v>
      </c>
      <c r="L290" s="19">
        <v>41.860789677801797</v>
      </c>
      <c r="M290" s="19">
        <v>41.886391450742053</v>
      </c>
      <c r="N290" s="19">
        <v>41.892043807694371</v>
      </c>
      <c r="O290" s="19">
        <v>42.00587449993558</v>
      </c>
      <c r="P290" s="19">
        <v>42.078602347491326</v>
      </c>
      <c r="Q290" s="19">
        <v>42.141448645492432</v>
      </c>
      <c r="R290" s="17">
        <v>42.008025155727644</v>
      </c>
      <c r="S290" s="19">
        <v>42.351528526363659</v>
      </c>
      <c r="T290" s="19">
        <v>42.390700886613075</v>
      </c>
      <c r="U290" s="19">
        <v>42.446816626401649</v>
      </c>
      <c r="V290" s="19">
        <v>42.741515647119918</v>
      </c>
      <c r="W290" s="19">
        <v>42.787499185794225</v>
      </c>
      <c r="X290" s="19">
        <v>42.821086094138984</v>
      </c>
      <c r="Y290" s="19">
        <v>42.77415845348041</v>
      </c>
      <c r="Z290" s="19">
        <v>43.072845613264278</v>
      </c>
    </row>
    <row r="291" spans="1:26">
      <c r="A291" t="s">
        <v>1405</v>
      </c>
      <c r="D291">
        <v>3</v>
      </c>
      <c r="E291" t="s">
        <v>1409</v>
      </c>
      <c r="F291" t="s">
        <v>908</v>
      </c>
      <c r="G291" s="19">
        <v>42.566350321789791</v>
      </c>
      <c r="H291" s="19">
        <v>42.595234821837877</v>
      </c>
      <c r="I291" s="19">
        <v>42.414941993346886</v>
      </c>
      <c r="J291" s="19">
        <v>42.447764412790342</v>
      </c>
      <c r="K291" s="19">
        <v>42.447694843515563</v>
      </c>
      <c r="L291" s="19">
        <v>42.459095655096611</v>
      </c>
      <c r="M291" s="19">
        <v>42.450024293750651</v>
      </c>
      <c r="N291" s="19">
        <v>42.45278394958725</v>
      </c>
      <c r="O291" s="19">
        <v>42.438667684707568</v>
      </c>
      <c r="P291" s="19">
        <v>42.455174295200216</v>
      </c>
      <c r="Q291" s="19">
        <v>42.461804623066804</v>
      </c>
      <c r="R291" s="17">
        <v>43.063015974261333</v>
      </c>
      <c r="S291" s="19">
        <v>43.049432749534596</v>
      </c>
      <c r="T291" s="19">
        <v>43.073282431813112</v>
      </c>
      <c r="U291" s="19">
        <v>43.00409951774143</v>
      </c>
      <c r="V291" s="19">
        <v>43.163543621944136</v>
      </c>
      <c r="W291" s="19">
        <v>43.168584244997284</v>
      </c>
      <c r="X291" s="19">
        <v>43.148976514510785</v>
      </c>
      <c r="Y291" s="19">
        <v>43.094666401111155</v>
      </c>
      <c r="Z291" s="19">
        <v>43.13494726696306</v>
      </c>
    </row>
    <row r="292" spans="1:26">
      <c r="A292" t="s">
        <v>522</v>
      </c>
      <c r="D292">
        <v>4</v>
      </c>
      <c r="E292" t="s">
        <v>1409</v>
      </c>
      <c r="F292" t="s">
        <v>908</v>
      </c>
      <c r="G292" s="19">
        <v>47.056746107599778</v>
      </c>
      <c r="H292" s="19">
        <v>47.059938370278012</v>
      </c>
      <c r="I292" s="19">
        <v>47.037107401227246</v>
      </c>
      <c r="J292" s="19">
        <v>47.081025702387798</v>
      </c>
      <c r="K292" s="19">
        <v>47.082585098046145</v>
      </c>
      <c r="L292" s="19">
        <v>47.042145061272315</v>
      </c>
      <c r="M292" s="19">
        <v>47.044018120924122</v>
      </c>
      <c r="N292" s="19">
        <v>46.987756856907161</v>
      </c>
      <c r="O292" s="19">
        <v>46.979437001539509</v>
      </c>
      <c r="P292" s="19">
        <v>46.994020282430974</v>
      </c>
      <c r="Q292" s="19">
        <v>46.995538862208228</v>
      </c>
      <c r="R292" s="17">
        <v>48.369744420613308</v>
      </c>
      <c r="S292" s="19">
        <v>48.361637760143935</v>
      </c>
      <c r="T292" s="19">
        <v>48.350446070601258</v>
      </c>
      <c r="U292" s="19">
        <v>48.228807773100257</v>
      </c>
      <c r="V292" s="19">
        <v>48.649003706905553</v>
      </c>
      <c r="W292" s="19">
        <v>48.631402494637271</v>
      </c>
      <c r="X292" s="19">
        <v>48.60814241438122</v>
      </c>
      <c r="Y292" s="19">
        <v>48.560854045210952</v>
      </c>
      <c r="Z292" s="19">
        <v>48.634166238446412</v>
      </c>
    </row>
    <row r="293" spans="1:26">
      <c r="A293" t="s">
        <v>853</v>
      </c>
      <c r="D293">
        <v>5</v>
      </c>
      <c r="E293" t="s">
        <v>1409</v>
      </c>
      <c r="F293" t="s">
        <v>908</v>
      </c>
      <c r="G293" s="19">
        <v>41.327540875406271</v>
      </c>
      <c r="H293" s="19">
        <v>41.36351334450444</v>
      </c>
      <c r="I293" s="19">
        <v>41.139779971298864</v>
      </c>
      <c r="J293" s="19">
        <v>41.16954126122441</v>
      </c>
      <c r="K293" s="19">
        <v>41.169022293445956</v>
      </c>
      <c r="L293" s="19">
        <v>41.194724947384323</v>
      </c>
      <c r="M293" s="19">
        <v>41.182634241471881</v>
      </c>
      <c r="N293" s="19">
        <v>41.201676576282971</v>
      </c>
      <c r="O293" s="19">
        <v>41.185961199164403</v>
      </c>
      <c r="P293" s="19">
        <v>41.202998417423515</v>
      </c>
      <c r="Q293" s="19">
        <v>41.211038973279493</v>
      </c>
      <c r="R293" s="17">
        <v>41.665377903705583</v>
      </c>
      <c r="S293" s="19">
        <v>41.650544309696677</v>
      </c>
      <c r="T293" s="19">
        <v>41.684139157734116</v>
      </c>
      <c r="U293" s="19">
        <v>41.628825846193969</v>
      </c>
      <c r="V293" s="19">
        <v>41.71806160571289</v>
      </c>
      <c r="W293" s="19">
        <v>41.729218354229445</v>
      </c>
      <c r="X293" s="19">
        <v>41.71047501405932</v>
      </c>
      <c r="Y293" s="19">
        <v>41.653960684186011</v>
      </c>
      <c r="Z293" s="19">
        <v>41.685485320832612</v>
      </c>
    </row>
    <row r="294" spans="1:26">
      <c r="A294" t="s">
        <v>524</v>
      </c>
      <c r="B294" t="s">
        <v>525</v>
      </c>
      <c r="D294">
        <v>6</v>
      </c>
      <c r="E294" t="s">
        <v>1409</v>
      </c>
      <c r="F294" t="s">
        <v>908</v>
      </c>
      <c r="G294" s="19">
        <v>41.818620085845971</v>
      </c>
      <c r="H294" s="19">
        <v>41.794241817272123</v>
      </c>
      <c r="I294" s="19">
        <v>41.962736341318788</v>
      </c>
      <c r="J294" s="19">
        <v>42.141058653747699</v>
      </c>
      <c r="K294" s="19">
        <v>42.171568537911995</v>
      </c>
      <c r="L294" s="19">
        <v>42.149758920398774</v>
      </c>
      <c r="M294" s="19">
        <v>42.151362226683368</v>
      </c>
      <c r="N294" s="19">
        <v>42.188785661523859</v>
      </c>
      <c r="O294" s="19">
        <v>42.401419653352448</v>
      </c>
      <c r="P294" s="19">
        <v>42.506821879383438</v>
      </c>
      <c r="Q294" s="19">
        <v>42.621862354130144</v>
      </c>
      <c r="R294" s="17">
        <v>42.898508389221689</v>
      </c>
      <c r="S294" s="19">
        <v>42.998337552219546</v>
      </c>
      <c r="T294" s="19">
        <v>43.104687956196621</v>
      </c>
      <c r="U294" s="19">
        <v>43.206305687999453</v>
      </c>
      <c r="V294" s="19">
        <v>43.501683038566888</v>
      </c>
      <c r="W294" s="19">
        <v>43.490003321744936</v>
      </c>
      <c r="X294" s="19">
        <v>43.579986053819574</v>
      </c>
      <c r="Y294" s="19">
        <v>43.374832663312354</v>
      </c>
      <c r="Z294" s="19">
        <v>43.974790658031054</v>
      </c>
    </row>
    <row r="295" spans="1:26">
      <c r="A295" t="s">
        <v>524</v>
      </c>
      <c r="B295" t="s">
        <v>525</v>
      </c>
      <c r="C295" t="s">
        <v>526</v>
      </c>
      <c r="D295">
        <v>7</v>
      </c>
      <c r="E295" t="s">
        <v>1409</v>
      </c>
      <c r="F295" t="s">
        <v>908</v>
      </c>
      <c r="G295" s="19">
        <v>42.37062855964372</v>
      </c>
      <c r="H295" s="19">
        <v>42.320724335798154</v>
      </c>
      <c r="I295" s="19">
        <v>42.566244517714097</v>
      </c>
      <c r="J295" s="19">
        <v>42.638472606244385</v>
      </c>
      <c r="K295" s="19">
        <v>42.700276740489194</v>
      </c>
      <c r="L295" s="19">
        <v>42.720744530729192</v>
      </c>
      <c r="M295" s="19">
        <v>42.707899625841797</v>
      </c>
      <c r="N295" s="19">
        <v>42.746688978114264</v>
      </c>
      <c r="O295" s="19">
        <v>42.883569759116007</v>
      </c>
      <c r="P295" s="19">
        <v>43.007835033822104</v>
      </c>
      <c r="Q295" s="19">
        <v>43.091143949020314</v>
      </c>
      <c r="R295" s="17">
        <v>42.891326222527596</v>
      </c>
      <c r="S295" s="19">
        <v>42.966799776927836</v>
      </c>
      <c r="T295" s="19">
        <v>43.028880590585075</v>
      </c>
      <c r="U295" s="19">
        <v>43.085662096667264</v>
      </c>
      <c r="V295" s="19">
        <v>43.541096908621036</v>
      </c>
      <c r="W295" s="19">
        <v>43.703934678774694</v>
      </c>
      <c r="X295" s="19">
        <v>43.852251021614443</v>
      </c>
      <c r="Y295" s="19">
        <v>43.4566078262364</v>
      </c>
      <c r="Z295" s="19">
        <v>44.36316140260687</v>
      </c>
    </row>
    <row r="296" spans="1:26">
      <c r="A296" t="s">
        <v>524</v>
      </c>
      <c r="B296" t="s">
        <v>525</v>
      </c>
      <c r="C296" t="s">
        <v>527</v>
      </c>
      <c r="D296">
        <v>8</v>
      </c>
      <c r="E296" t="s">
        <v>1409</v>
      </c>
      <c r="F296" t="s">
        <v>908</v>
      </c>
      <c r="G296" s="19">
        <v>40.342976796393884</v>
      </c>
      <c r="H296" s="19">
        <v>40.342976796393884</v>
      </c>
      <c r="I296" s="19">
        <v>40.311227451416116</v>
      </c>
      <c r="J296" s="19">
        <v>40.322016591228341</v>
      </c>
      <c r="K296" s="19">
        <v>40.362072436048585</v>
      </c>
      <c r="L296" s="19">
        <v>40.491860400791744</v>
      </c>
      <c r="M296" s="19">
        <v>40.551099187124748</v>
      </c>
      <c r="N296" s="19">
        <v>40.69383312057888</v>
      </c>
      <c r="O296" s="19">
        <v>40.708857072260585</v>
      </c>
      <c r="P296" s="19">
        <v>40.755455673023654</v>
      </c>
      <c r="Q296" s="19">
        <v>40.789516058713019</v>
      </c>
      <c r="R296" s="17">
        <v>37.922077922077925</v>
      </c>
      <c r="S296" s="19">
        <v>37.922077922077925</v>
      </c>
      <c r="T296" s="19">
        <v>37.922077922077925</v>
      </c>
      <c r="U296" s="19">
        <v>38.181818181818187</v>
      </c>
      <c r="V296" s="19">
        <v>38.345864661654133</v>
      </c>
      <c r="W296" s="19">
        <v>38.345864661654133</v>
      </c>
      <c r="X296" s="19">
        <v>38.381201044386422</v>
      </c>
      <c r="Y296" s="19">
        <v>38.381201044386422</v>
      </c>
      <c r="Z296" s="19">
        <v>38.381201044386422</v>
      </c>
    </row>
    <row r="297" spans="1:26">
      <c r="A297" t="s">
        <v>524</v>
      </c>
      <c r="B297" t="s">
        <v>525</v>
      </c>
      <c r="C297" t="s">
        <v>528</v>
      </c>
      <c r="D297">
        <v>9</v>
      </c>
      <c r="E297" t="s">
        <v>1409</v>
      </c>
      <c r="F297" t="s">
        <v>908</v>
      </c>
      <c r="G297" s="19">
        <v>42.728993087459862</v>
      </c>
      <c r="H297" s="19">
        <v>42.647692274451728</v>
      </c>
      <c r="I297" s="19">
        <v>43.046508049164878</v>
      </c>
      <c r="J297" s="19">
        <v>43.151797872600618</v>
      </c>
      <c r="K297" s="19">
        <v>43.246462556013284</v>
      </c>
      <c r="L297" s="19">
        <v>43.279362988913725</v>
      </c>
      <c r="M297" s="19">
        <v>43.232622774060111</v>
      </c>
      <c r="N297" s="19">
        <v>43.253131079343369</v>
      </c>
      <c r="O297" s="19">
        <v>43.359976234277994</v>
      </c>
      <c r="P297" s="19">
        <v>43.400067543067919</v>
      </c>
      <c r="Q297" s="19">
        <v>43.517427705486952</v>
      </c>
      <c r="R297" s="17">
        <v>43.132113966640418</v>
      </c>
      <c r="S297" s="19">
        <v>43.254375986202341</v>
      </c>
      <c r="T297" s="19">
        <v>43.354942677596433</v>
      </c>
      <c r="U297" s="19">
        <v>43.382953882078226</v>
      </c>
      <c r="V297" s="19">
        <v>43.946710032524393</v>
      </c>
      <c r="W297" s="19">
        <v>44.210491893816631</v>
      </c>
      <c r="X297" s="19">
        <v>44.17237326988365</v>
      </c>
      <c r="Y297" s="19">
        <v>43.531468531468533</v>
      </c>
      <c r="Z297" s="19">
        <v>45</v>
      </c>
    </row>
    <row r="298" spans="1:26">
      <c r="A298" t="s">
        <v>524</v>
      </c>
      <c r="B298" t="s">
        <v>525</v>
      </c>
      <c r="C298" t="s">
        <v>529</v>
      </c>
      <c r="D298">
        <v>10</v>
      </c>
      <c r="E298" t="s">
        <v>1409</v>
      </c>
      <c r="F298" t="s">
        <v>908</v>
      </c>
      <c r="G298" s="19">
        <v>42.724643876952577</v>
      </c>
      <c r="H298" s="19">
        <v>42.724643876952577</v>
      </c>
      <c r="I298" s="19">
        <v>42.747794545015182</v>
      </c>
      <c r="J298" s="19">
        <v>42.773102010124603</v>
      </c>
      <c r="K298" s="19">
        <v>42.763364911779902</v>
      </c>
      <c r="L298" s="19">
        <v>42.682301563482419</v>
      </c>
      <c r="M298" s="19">
        <v>42.711798395149735</v>
      </c>
      <c r="N298" s="19">
        <v>42.732206045081014</v>
      </c>
      <c r="O298" s="19">
        <v>43.024263478483924</v>
      </c>
      <c r="P298" s="19">
        <v>43.416275366848296</v>
      </c>
      <c r="Q298" s="19">
        <v>43.44237221548795</v>
      </c>
      <c r="R298" s="17">
        <v>45.522388059701491</v>
      </c>
      <c r="S298" s="19">
        <v>45.522388059701491</v>
      </c>
      <c r="T298" s="19">
        <v>45.522388059701491</v>
      </c>
      <c r="U298" s="19">
        <v>45.522388059701491</v>
      </c>
      <c r="V298" s="19">
        <v>45.880149812734082</v>
      </c>
      <c r="W298" s="19">
        <v>45.880149812734082</v>
      </c>
      <c r="X298" s="19">
        <v>46.601941747572816</v>
      </c>
      <c r="Y298" s="19">
        <v>46.601941747572816</v>
      </c>
      <c r="Z298" s="19">
        <v>46.601941747572816</v>
      </c>
    </row>
    <row r="299" spans="1:26">
      <c r="A299" t="s">
        <v>524</v>
      </c>
      <c r="B299" t="s">
        <v>525</v>
      </c>
      <c r="C299" t="s">
        <v>530</v>
      </c>
      <c r="D299">
        <v>11</v>
      </c>
      <c r="E299" t="s">
        <v>1409</v>
      </c>
      <c r="F299" t="s">
        <v>908</v>
      </c>
      <c r="G299" s="19">
        <v>40.961889003103614</v>
      </c>
      <c r="H299" s="19">
        <v>40.977127661327124</v>
      </c>
      <c r="I299" s="19">
        <v>41.026076420412458</v>
      </c>
      <c r="J299" s="19">
        <v>41.369059645903157</v>
      </c>
      <c r="K299" s="19">
        <v>41.351000064148508</v>
      </c>
      <c r="L299" s="19">
        <v>41.263574842818969</v>
      </c>
      <c r="M299" s="19">
        <v>41.287602137481706</v>
      </c>
      <c r="N299" s="19">
        <v>41.322905633995191</v>
      </c>
      <c r="O299" s="19">
        <v>41.653110520861638</v>
      </c>
      <c r="P299" s="19">
        <v>41.729236819289476</v>
      </c>
      <c r="Q299" s="19">
        <v>41.893525475286104</v>
      </c>
      <c r="R299" s="17">
        <v>42.909587308367051</v>
      </c>
      <c r="S299" s="19">
        <v>43.046986445703006</v>
      </c>
      <c r="T299" s="19">
        <v>43.22162532482151</v>
      </c>
      <c r="U299" s="19">
        <v>43.392405600561176</v>
      </c>
      <c r="V299" s="19">
        <v>43.440885024135937</v>
      </c>
      <c r="W299" s="19">
        <v>43.160002697242476</v>
      </c>
      <c r="X299" s="19">
        <v>43.160002697242476</v>
      </c>
      <c r="Y299" s="19">
        <v>43.248690076230218</v>
      </c>
      <c r="Z299" s="19">
        <v>43.375707896027748</v>
      </c>
    </row>
    <row r="300" spans="1:26">
      <c r="A300" t="s">
        <v>524</v>
      </c>
      <c r="B300" t="s">
        <v>525</v>
      </c>
      <c r="C300" t="s">
        <v>531</v>
      </c>
      <c r="D300">
        <v>12</v>
      </c>
      <c r="E300" t="s">
        <v>1409</v>
      </c>
      <c r="F300" t="s">
        <v>908</v>
      </c>
      <c r="G300" s="19">
        <v>43.971013138928129</v>
      </c>
      <c r="H300" s="19">
        <v>43.992675895693345</v>
      </c>
      <c r="I300" s="19">
        <v>44.061425014791297</v>
      </c>
      <c r="J300" s="19">
        <v>43.959690626688349</v>
      </c>
      <c r="K300" s="19">
        <v>43.934316016816297</v>
      </c>
      <c r="L300" s="19">
        <v>43.794600082906172</v>
      </c>
      <c r="M300" s="19">
        <v>43.798486191326838</v>
      </c>
      <c r="N300" s="19">
        <v>43.829464441060303</v>
      </c>
      <c r="O300" s="19">
        <v>44.171431417911364</v>
      </c>
      <c r="P300" s="19">
        <v>44.114222235359854</v>
      </c>
      <c r="Q300" s="19">
        <v>44.316317855919664</v>
      </c>
      <c r="R300" s="17">
        <v>46.15006553079948</v>
      </c>
      <c r="S300" s="19">
        <v>46.15006553079948</v>
      </c>
      <c r="T300" s="19">
        <v>46.192226890756302</v>
      </c>
      <c r="U300" s="19">
        <v>46.428571428571431</v>
      </c>
      <c r="V300" s="19">
        <v>46.476761619190405</v>
      </c>
      <c r="W300" s="19">
        <v>46.316964285714285</v>
      </c>
      <c r="X300" s="19">
        <v>46.316964285714285</v>
      </c>
      <c r="Y300" s="19">
        <v>46.316964285714285</v>
      </c>
      <c r="Z300" s="19">
        <v>46.316964285714285</v>
      </c>
    </row>
    <row r="301" spans="1:26">
      <c r="A301" t="s">
        <v>524</v>
      </c>
      <c r="B301" t="s">
        <v>525</v>
      </c>
      <c r="C301" t="s">
        <v>532</v>
      </c>
      <c r="D301">
        <v>13</v>
      </c>
      <c r="E301" t="s">
        <v>1409</v>
      </c>
      <c r="F301" t="s">
        <v>908</v>
      </c>
      <c r="G301" s="19">
        <v>33.138457088774501</v>
      </c>
      <c r="H301" s="19">
        <v>33.136993711693577</v>
      </c>
      <c r="I301" s="19">
        <v>33.134463448496732</v>
      </c>
      <c r="J301" s="19">
        <v>34.633669486343962</v>
      </c>
      <c r="K301" s="19">
        <v>34.634628270680132</v>
      </c>
      <c r="L301" s="19">
        <v>34.683153848041677</v>
      </c>
      <c r="M301" s="19">
        <v>34.75954628024153</v>
      </c>
      <c r="N301" s="19">
        <v>34.806095000337955</v>
      </c>
      <c r="O301" s="19">
        <v>35.105719590077641</v>
      </c>
      <c r="P301" s="19">
        <v>35.5285052518688</v>
      </c>
      <c r="Q301" s="19">
        <v>35.594499454131849</v>
      </c>
      <c r="R301" s="17">
        <v>34.468864468864467</v>
      </c>
      <c r="S301" s="19">
        <v>34.964157706093189</v>
      </c>
      <c r="T301" s="19">
        <v>35.483870967741936</v>
      </c>
      <c r="U301" s="19">
        <v>35.483870967741936</v>
      </c>
      <c r="V301" s="19">
        <v>35.532994923857871</v>
      </c>
      <c r="W301" s="19">
        <v>34.936708860759488</v>
      </c>
      <c r="X301" s="19">
        <v>34.936708860759488</v>
      </c>
      <c r="Y301" s="19">
        <v>35.256410256410255</v>
      </c>
      <c r="Z301" s="19">
        <v>35.714285714285715</v>
      </c>
    </row>
    <row r="302" spans="1:26">
      <c r="A302" t="s">
        <v>524</v>
      </c>
      <c r="B302" t="s">
        <v>533</v>
      </c>
      <c r="D302">
        <v>14</v>
      </c>
      <c r="E302" t="s">
        <v>1409</v>
      </c>
      <c r="F302" t="s">
        <v>908</v>
      </c>
      <c r="G302" s="19">
        <v>40.947142732691901</v>
      </c>
      <c r="H302" s="19">
        <v>40.975734219287737</v>
      </c>
      <c r="I302" s="19">
        <v>40.943939116229231</v>
      </c>
      <c r="J302" s="19">
        <v>40.906182348661666</v>
      </c>
      <c r="K302" s="19">
        <v>40.914200347007231</v>
      </c>
      <c r="L302" s="19">
        <v>40.912423455093602</v>
      </c>
      <c r="M302" s="19">
        <v>40.948079571539125</v>
      </c>
      <c r="N302" s="19">
        <v>40.93075336478551</v>
      </c>
      <c r="O302" s="19">
        <v>40.967286438238453</v>
      </c>
      <c r="P302" s="19">
        <v>41.026583138073889</v>
      </c>
      <c r="Q302" s="19">
        <v>41.069124312293177</v>
      </c>
      <c r="R302" s="17">
        <v>40.107763383869241</v>
      </c>
      <c r="S302" s="19">
        <v>40.679800653797976</v>
      </c>
      <c r="T302" s="19">
        <v>40.683540149690096</v>
      </c>
      <c r="U302" s="19">
        <v>40.703574161545291</v>
      </c>
      <c r="V302" s="19">
        <v>41.000516753523861</v>
      </c>
      <c r="W302" s="19">
        <v>40.812607162197096</v>
      </c>
      <c r="X302" s="19">
        <v>40.808228393679983</v>
      </c>
      <c r="Y302" s="19">
        <v>40.878191192626261</v>
      </c>
      <c r="Z302" s="19">
        <v>41.000214472074873</v>
      </c>
    </row>
    <row r="303" spans="1:26">
      <c r="A303" t="s">
        <v>524</v>
      </c>
      <c r="B303" t="s">
        <v>533</v>
      </c>
      <c r="C303" t="s">
        <v>534</v>
      </c>
      <c r="D303">
        <v>15</v>
      </c>
      <c r="E303" t="s">
        <v>1409</v>
      </c>
      <c r="F303" t="s">
        <v>908</v>
      </c>
      <c r="G303" s="19">
        <v>44.755418887015708</v>
      </c>
      <c r="H303" s="19">
        <v>44.755418887015708</v>
      </c>
      <c r="I303" s="19">
        <v>44.769879956656581</v>
      </c>
      <c r="J303" s="19">
        <v>44.772291738209475</v>
      </c>
      <c r="K303" s="19">
        <v>44.744380675946886</v>
      </c>
      <c r="L303" s="19">
        <v>44.723642435585006</v>
      </c>
      <c r="M303" s="19">
        <v>44.741381381598273</v>
      </c>
      <c r="N303" s="19">
        <v>44.576146973362071</v>
      </c>
      <c r="O303" s="19">
        <v>44.45425372513526</v>
      </c>
      <c r="P303" s="19">
        <v>44.409403318616185</v>
      </c>
      <c r="Q303" s="19">
        <v>44.365925057746622</v>
      </c>
      <c r="R303" s="17">
        <v>41.935483870967744</v>
      </c>
      <c r="S303" s="19">
        <v>43.870967741935488</v>
      </c>
      <c r="T303" s="19">
        <v>43.870967741935488</v>
      </c>
      <c r="U303" s="19">
        <v>43.589743589743591</v>
      </c>
      <c r="V303" s="19">
        <v>43.589743589743591</v>
      </c>
      <c r="W303" s="19">
        <v>43.589743589743591</v>
      </c>
      <c r="X303" s="19">
        <v>43.589743589743591</v>
      </c>
      <c r="Y303" s="19">
        <v>43.589743589743591</v>
      </c>
      <c r="Z303" s="19">
        <v>43.589743589743591</v>
      </c>
    </row>
    <row r="304" spans="1:26">
      <c r="A304" t="s">
        <v>524</v>
      </c>
      <c r="B304" t="s">
        <v>533</v>
      </c>
      <c r="C304" t="s">
        <v>535</v>
      </c>
      <c r="D304">
        <v>16</v>
      </c>
      <c r="E304" t="s">
        <v>1409</v>
      </c>
      <c r="F304" t="s">
        <v>908</v>
      </c>
      <c r="G304" s="19">
        <v>43.797066955291022</v>
      </c>
      <c r="H304" s="19">
        <v>43.797066955291022</v>
      </c>
      <c r="I304" s="19">
        <v>43.799413041889323</v>
      </c>
      <c r="J304" s="19">
        <v>43.808899385600682</v>
      </c>
      <c r="K304" s="19">
        <v>43.831555777213417</v>
      </c>
      <c r="L304" s="19">
        <v>43.848383571288316</v>
      </c>
      <c r="M304" s="19">
        <v>43.873046330484833</v>
      </c>
      <c r="N304" s="19">
        <v>43.889538883811035</v>
      </c>
      <c r="O304" s="19">
        <v>43.840777989412857</v>
      </c>
      <c r="P304" s="19">
        <v>43.84272920892505</v>
      </c>
      <c r="Q304" s="19">
        <v>43.911302206165274</v>
      </c>
      <c r="R304" s="17">
        <v>39.866071428571423</v>
      </c>
      <c r="S304" s="19">
        <v>40.657032043586668</v>
      </c>
      <c r="T304" s="19">
        <v>40.657032043586668</v>
      </c>
      <c r="U304" s="19">
        <v>40.657032043586668</v>
      </c>
      <c r="V304" s="19">
        <v>40.657032043586668</v>
      </c>
      <c r="W304" s="19">
        <v>40.657032043586668</v>
      </c>
      <c r="X304" s="19">
        <v>40.657032043586668</v>
      </c>
      <c r="Y304" s="19">
        <v>41.030677141788253</v>
      </c>
      <c r="Z304" s="19">
        <v>41.030677141788253</v>
      </c>
    </row>
    <row r="305" spans="1:26">
      <c r="A305" t="s">
        <v>524</v>
      </c>
      <c r="B305" t="s">
        <v>533</v>
      </c>
      <c r="C305" t="s">
        <v>536</v>
      </c>
      <c r="D305">
        <v>17</v>
      </c>
      <c r="E305" t="s">
        <v>1409</v>
      </c>
      <c r="F305" t="s">
        <v>908</v>
      </c>
      <c r="G305" s="19">
        <v>43.872039571143908</v>
      </c>
      <c r="H305" s="19">
        <v>43.879059373075734</v>
      </c>
      <c r="I305" s="19">
        <v>43.732172771752445</v>
      </c>
      <c r="J305" s="19">
        <v>43.663662517268513</v>
      </c>
      <c r="K305" s="19">
        <v>43.661611913584686</v>
      </c>
      <c r="L305" s="19">
        <v>43.658510163580935</v>
      </c>
      <c r="M305" s="19">
        <v>43.619504012709129</v>
      </c>
      <c r="N305" s="19">
        <v>43.615867635491398</v>
      </c>
      <c r="O305" s="19">
        <v>43.624251358135837</v>
      </c>
      <c r="P305" s="19">
        <v>43.627286572609819</v>
      </c>
      <c r="Q305" s="19">
        <v>43.618273468069837</v>
      </c>
      <c r="R305" s="17">
        <v>44</v>
      </c>
      <c r="S305" s="19">
        <v>44.406779661016948</v>
      </c>
      <c r="T305" s="19">
        <v>44.406779661016948</v>
      </c>
      <c r="U305" s="19">
        <v>44.406779661016948</v>
      </c>
      <c r="V305" s="19">
        <v>44.390243902439025</v>
      </c>
      <c r="W305" s="19">
        <v>44.053601340033502</v>
      </c>
      <c r="X305" s="19">
        <v>44.053601340033502</v>
      </c>
      <c r="Y305" s="19">
        <v>43.75</v>
      </c>
      <c r="Z305" s="19">
        <v>44.201680672268907</v>
      </c>
    </row>
    <row r="306" spans="1:26">
      <c r="A306" t="s">
        <v>524</v>
      </c>
      <c r="B306" t="s">
        <v>533</v>
      </c>
      <c r="C306" t="s">
        <v>537</v>
      </c>
      <c r="D306">
        <v>18</v>
      </c>
      <c r="E306" t="s">
        <v>1409</v>
      </c>
      <c r="F306" t="s">
        <v>908</v>
      </c>
      <c r="G306" s="19">
        <v>32.12790475522241</v>
      </c>
      <c r="H306" s="19">
        <v>32.12790475522241</v>
      </c>
      <c r="I306" s="19">
        <v>32.159817683748706</v>
      </c>
      <c r="J306" s="19">
        <v>32.045677009596773</v>
      </c>
      <c r="K306" s="19">
        <v>32.070861786535829</v>
      </c>
      <c r="L306" s="19">
        <v>32.111300447600129</v>
      </c>
      <c r="M306" s="19">
        <v>32.263323744076565</v>
      </c>
      <c r="N306" s="19">
        <v>32.361341471655187</v>
      </c>
      <c r="O306" s="19">
        <v>32.565870479970052</v>
      </c>
      <c r="P306" s="19">
        <v>32.754484102018083</v>
      </c>
      <c r="Q306" s="19">
        <v>32.862971973909502</v>
      </c>
      <c r="R306" s="17">
        <v>30.58446996889208</v>
      </c>
      <c r="S306" s="19">
        <v>30.724401364857929</v>
      </c>
      <c r="T306" s="19">
        <v>30.750367297554227</v>
      </c>
      <c r="U306" s="19">
        <v>30.87568058076225</v>
      </c>
      <c r="V306" s="19">
        <v>31.276232750551074</v>
      </c>
      <c r="W306" s="19">
        <v>30.982142857142858</v>
      </c>
      <c r="X306" s="19">
        <v>30.982142857142858</v>
      </c>
      <c r="Y306" s="19">
        <v>31.25</v>
      </c>
      <c r="Z306" s="19">
        <v>31.25</v>
      </c>
    </row>
    <row r="307" spans="1:26">
      <c r="A307" t="s">
        <v>524</v>
      </c>
      <c r="B307" t="s">
        <v>533</v>
      </c>
      <c r="C307" t="s">
        <v>538</v>
      </c>
      <c r="D307">
        <v>19</v>
      </c>
      <c r="E307" t="s">
        <v>1409</v>
      </c>
      <c r="F307" t="s">
        <v>908</v>
      </c>
      <c r="G307" s="19">
        <v>40.414183357537496</v>
      </c>
      <c r="H307" s="19">
        <v>40.609182847327155</v>
      </c>
      <c r="I307" s="19">
        <v>40.585175700983868</v>
      </c>
      <c r="J307" s="19">
        <v>40.558172991636475</v>
      </c>
      <c r="K307" s="19">
        <v>40.586143980281626</v>
      </c>
      <c r="L307" s="19">
        <v>40.530328657473383</v>
      </c>
      <c r="M307" s="19">
        <v>40.524480704257016</v>
      </c>
      <c r="N307" s="19">
        <v>40.524480704257016</v>
      </c>
      <c r="O307" s="19">
        <v>40.487443667219978</v>
      </c>
      <c r="P307" s="19">
        <v>40.562916033301057</v>
      </c>
      <c r="Q307" s="19">
        <v>40.595800542047584</v>
      </c>
      <c r="R307" s="17">
        <v>38.254603965047451</v>
      </c>
      <c r="S307" s="19">
        <v>38.919005102040813</v>
      </c>
      <c r="T307" s="19">
        <v>38.919005102040813</v>
      </c>
      <c r="U307" s="19">
        <v>39.210550291545189</v>
      </c>
      <c r="V307" s="19">
        <v>40.590454931972786</v>
      </c>
      <c r="W307" s="19">
        <v>40.643150210475838</v>
      </c>
      <c r="X307" s="19">
        <v>40.643150210475838</v>
      </c>
      <c r="Y307" s="19">
        <v>40.643150210475838</v>
      </c>
      <c r="Z307" s="19">
        <v>40.643150210475838</v>
      </c>
    </row>
    <row r="308" spans="1:26">
      <c r="A308" t="s">
        <v>524</v>
      </c>
      <c r="B308" t="s">
        <v>533</v>
      </c>
      <c r="C308" t="s">
        <v>539</v>
      </c>
      <c r="D308">
        <v>20</v>
      </c>
      <c r="E308" t="s">
        <v>1409</v>
      </c>
      <c r="F308" t="s">
        <v>908</v>
      </c>
      <c r="G308" s="19">
        <v>42.103182443391475</v>
      </c>
      <c r="H308" s="19">
        <v>42.103182443391475</v>
      </c>
      <c r="I308" s="19">
        <v>42.299800634312845</v>
      </c>
      <c r="J308" s="19">
        <v>42.216071672981428</v>
      </c>
      <c r="K308" s="19">
        <v>42.232576687048876</v>
      </c>
      <c r="L308" s="19">
        <v>42.310338834594809</v>
      </c>
      <c r="M308" s="19">
        <v>42.243213077318245</v>
      </c>
      <c r="N308" s="19">
        <v>42.267547132178215</v>
      </c>
      <c r="O308" s="19">
        <v>42.321052297227169</v>
      </c>
      <c r="P308" s="19">
        <v>42.354701273189143</v>
      </c>
      <c r="Q308" s="19">
        <v>42.401195622545238</v>
      </c>
      <c r="R308" s="17">
        <v>48.648648648648653</v>
      </c>
      <c r="S308" s="19">
        <v>48.648648648648653</v>
      </c>
      <c r="T308" s="19">
        <v>48.661800486618006</v>
      </c>
      <c r="U308" s="19">
        <v>48.661800486618006</v>
      </c>
      <c r="V308" s="19">
        <v>49.206349206349202</v>
      </c>
      <c r="W308" s="19">
        <v>48.661800486618006</v>
      </c>
      <c r="X308" s="19">
        <v>48.387096774193552</v>
      </c>
      <c r="Y308" s="19">
        <v>48.903508771929829</v>
      </c>
      <c r="Z308" s="19">
        <v>48.903508771929829</v>
      </c>
    </row>
    <row r="309" spans="1:26">
      <c r="A309" t="s">
        <v>524</v>
      </c>
      <c r="B309" t="s">
        <v>533</v>
      </c>
      <c r="C309" t="s">
        <v>540</v>
      </c>
      <c r="D309">
        <v>21</v>
      </c>
      <c r="E309" t="s">
        <v>1409</v>
      </c>
      <c r="F309" t="s">
        <v>908</v>
      </c>
      <c r="G309" s="19">
        <v>33.005715430079448</v>
      </c>
      <c r="H309" s="19">
        <v>32.990444230940319</v>
      </c>
      <c r="I309" s="19">
        <v>32.828641641371604</v>
      </c>
      <c r="J309" s="19">
        <v>32.830984182355088</v>
      </c>
      <c r="K309" s="19">
        <v>32.830984182355088</v>
      </c>
      <c r="L309" s="19">
        <v>32.78659993413109</v>
      </c>
      <c r="M309" s="19">
        <v>33.07234576176409</v>
      </c>
      <c r="N309" s="19">
        <v>32.988978450205678</v>
      </c>
      <c r="O309" s="19">
        <v>33.312448238145699</v>
      </c>
      <c r="P309" s="19">
        <v>33.581857388551541</v>
      </c>
      <c r="Q309" s="19">
        <v>33.740154131695043</v>
      </c>
      <c r="R309" s="17">
        <v>31.683168316831683</v>
      </c>
      <c r="S309" s="19">
        <v>31.683168316831683</v>
      </c>
      <c r="T309" s="19">
        <v>31.683168316831683</v>
      </c>
      <c r="U309" s="19">
        <v>31.683168316831683</v>
      </c>
      <c r="V309" s="19">
        <v>31.683168316831683</v>
      </c>
      <c r="W309" s="19">
        <v>31.475409836065577</v>
      </c>
      <c r="X309" s="19">
        <v>31.699346405228756</v>
      </c>
      <c r="Y309" s="19">
        <v>31.699346405228756</v>
      </c>
      <c r="Z309" s="19">
        <v>31.794871794871792</v>
      </c>
    </row>
    <row r="310" spans="1:26">
      <c r="A310" t="s">
        <v>524</v>
      </c>
      <c r="B310" t="s">
        <v>541</v>
      </c>
      <c r="D310">
        <v>22</v>
      </c>
      <c r="E310" t="s">
        <v>1409</v>
      </c>
      <c r="F310" t="s">
        <v>908</v>
      </c>
      <c r="G310" s="19">
        <v>44.94063569011368</v>
      </c>
      <c r="H310" s="19">
        <v>44.930617955627724</v>
      </c>
      <c r="I310" s="19">
        <v>45.041114040337746</v>
      </c>
      <c r="J310" s="19">
        <v>45.017156551831683</v>
      </c>
      <c r="K310" s="19">
        <v>45.006642652192994</v>
      </c>
      <c r="L310" s="19">
        <v>45.069431627722373</v>
      </c>
      <c r="M310" s="19">
        <v>45.139301778024283</v>
      </c>
      <c r="N310" s="19">
        <v>45.130073429123186</v>
      </c>
      <c r="O310" s="19">
        <v>45.224029997243207</v>
      </c>
      <c r="P310" s="19">
        <v>45.235318552073601</v>
      </c>
      <c r="Q310" s="19">
        <v>45.194821021760568</v>
      </c>
      <c r="R310" s="17">
        <v>47.409815978091572</v>
      </c>
      <c r="S310" s="19">
        <v>47.604340319123601</v>
      </c>
      <c r="T310" s="19">
        <v>47.558847597958987</v>
      </c>
      <c r="U310" s="19">
        <v>47.612715298885512</v>
      </c>
      <c r="V310" s="19">
        <v>47.89473684210526</v>
      </c>
      <c r="W310" s="19">
        <v>49.21875</v>
      </c>
      <c r="X310" s="19">
        <v>49.21875</v>
      </c>
      <c r="Y310" s="19">
        <v>49.21875</v>
      </c>
      <c r="Z310" s="19">
        <v>49.21875</v>
      </c>
    </row>
    <row r="311" spans="1:26">
      <c r="A311" t="s">
        <v>524</v>
      </c>
      <c r="B311" t="s">
        <v>542</v>
      </c>
      <c r="D311">
        <v>23</v>
      </c>
      <c r="E311" t="s">
        <v>1409</v>
      </c>
      <c r="F311" t="s">
        <v>908</v>
      </c>
      <c r="G311" s="19">
        <v>49.854985660612094</v>
      </c>
      <c r="H311" s="19">
        <v>49.85373721030755</v>
      </c>
      <c r="I311" s="19">
        <v>49.834756178548488</v>
      </c>
      <c r="J311" s="19">
        <v>50.013912900916537</v>
      </c>
      <c r="K311" s="19">
        <v>50.064263442291903</v>
      </c>
      <c r="L311" s="19">
        <v>50.071362252682739</v>
      </c>
      <c r="M311" s="19">
        <v>50.066219999856777</v>
      </c>
      <c r="N311" s="19">
        <v>50.065215107334396</v>
      </c>
      <c r="O311" s="19">
        <v>50.052277416352752</v>
      </c>
      <c r="P311" s="19">
        <v>50.044005313425458</v>
      </c>
      <c r="Q311" s="19">
        <v>50.045405703580812</v>
      </c>
      <c r="R311" s="17">
        <v>52.409638476307471</v>
      </c>
      <c r="S311" s="19">
        <v>52.412243858064436</v>
      </c>
      <c r="T311" s="19">
        <v>52.397170811237025</v>
      </c>
      <c r="U311" s="19">
        <v>52.062943842305209</v>
      </c>
      <c r="V311" s="19">
        <v>52.473785733527315</v>
      </c>
      <c r="W311" s="19">
        <v>52.469050521646629</v>
      </c>
      <c r="X311" s="19">
        <v>52.469050521646629</v>
      </c>
      <c r="Y311" s="19">
        <v>52.465413445507025</v>
      </c>
      <c r="Z311" s="19">
        <v>52.64590359973753</v>
      </c>
    </row>
    <row r="312" spans="1:26">
      <c r="A312" t="s">
        <v>524</v>
      </c>
      <c r="B312" t="s">
        <v>542</v>
      </c>
      <c r="C312" t="s">
        <v>543</v>
      </c>
      <c r="D312">
        <v>24</v>
      </c>
      <c r="E312" t="s">
        <v>1409</v>
      </c>
      <c r="F312" t="s">
        <v>908</v>
      </c>
      <c r="G312" s="19">
        <v>51.486621072513231</v>
      </c>
      <c r="H312" s="19">
        <v>51.485630040652033</v>
      </c>
      <c r="I312" s="19">
        <v>51.492997160335619</v>
      </c>
      <c r="J312" s="19">
        <v>51.79997123608603</v>
      </c>
      <c r="K312" s="19">
        <v>51.901487917906998</v>
      </c>
      <c r="L312" s="19">
        <v>51.917170441595431</v>
      </c>
      <c r="M312" s="19">
        <v>51.914175657745488</v>
      </c>
      <c r="N312" s="19">
        <v>51.940095269581263</v>
      </c>
      <c r="O312" s="19">
        <v>51.93304472630517</v>
      </c>
      <c r="P312" s="19">
        <v>51.917694127587396</v>
      </c>
      <c r="Q312" s="19">
        <v>51.928420248871646</v>
      </c>
      <c r="R312" s="17">
        <v>52.169811320754725</v>
      </c>
      <c r="S312" s="19">
        <v>52.169811320754725</v>
      </c>
      <c r="T312" s="19">
        <v>52.169811320754725</v>
      </c>
      <c r="U312" s="19">
        <v>51.682242990654203</v>
      </c>
      <c r="V312" s="19">
        <v>52.577319587628871</v>
      </c>
      <c r="W312" s="19">
        <v>52.577319587628871</v>
      </c>
      <c r="X312" s="19">
        <v>52.577319587628871</v>
      </c>
      <c r="Y312" s="19">
        <v>52.577319587628871</v>
      </c>
      <c r="Z312" s="19">
        <v>52.642487046632127</v>
      </c>
    </row>
    <row r="313" spans="1:26">
      <c r="A313" t="s">
        <v>524</v>
      </c>
      <c r="B313" t="s">
        <v>542</v>
      </c>
      <c r="C313" t="s">
        <v>544</v>
      </c>
      <c r="D313">
        <v>25</v>
      </c>
      <c r="E313" t="s">
        <v>1409</v>
      </c>
      <c r="F313" t="s">
        <v>908</v>
      </c>
      <c r="G313" s="19">
        <v>48.464698840215512</v>
      </c>
      <c r="H313" s="19">
        <v>48.461795104029868</v>
      </c>
      <c r="I313" s="19">
        <v>48.453396730722446</v>
      </c>
      <c r="J313" s="19">
        <v>48.480028396141861</v>
      </c>
      <c r="K313" s="19">
        <v>48.452761892370354</v>
      </c>
      <c r="L313" s="19">
        <v>48.445449903625473</v>
      </c>
      <c r="M313" s="19">
        <v>48.43085685253434</v>
      </c>
      <c r="N313" s="19">
        <v>48.442427358922593</v>
      </c>
      <c r="O313" s="19">
        <v>48.417222412575022</v>
      </c>
      <c r="P313" s="19">
        <v>48.402010978048928</v>
      </c>
      <c r="Q313" s="19">
        <v>48.474998557735944</v>
      </c>
      <c r="R313" s="17">
        <v>59.589041095890416</v>
      </c>
      <c r="S313" s="19">
        <v>59.589041095890416</v>
      </c>
      <c r="T313" s="19">
        <v>59.589041095890416</v>
      </c>
      <c r="U313" s="19">
        <v>59.417040358744401</v>
      </c>
      <c r="V313" s="19">
        <v>59.090909090909093</v>
      </c>
      <c r="W313" s="19">
        <v>59.090909090909093</v>
      </c>
      <c r="X313" s="19">
        <v>59.090909090909093</v>
      </c>
      <c r="Y313" s="19">
        <v>59.090909090909093</v>
      </c>
      <c r="Z313" s="19">
        <v>59.740259740259738</v>
      </c>
    </row>
    <row r="314" spans="1:26">
      <c r="A314" t="s">
        <v>524</v>
      </c>
      <c r="B314" t="s">
        <v>542</v>
      </c>
      <c r="C314" t="s">
        <v>545</v>
      </c>
      <c r="D314">
        <v>26</v>
      </c>
      <c r="E314" t="s">
        <v>1409</v>
      </c>
      <c r="F314" t="s">
        <v>908</v>
      </c>
      <c r="G314" s="19">
        <v>46.909062674154683</v>
      </c>
      <c r="H314" s="19">
        <v>46.909048910369691</v>
      </c>
      <c r="I314" s="19">
        <v>46.803400758094796</v>
      </c>
      <c r="J314" s="19">
        <v>46.803400758094796</v>
      </c>
      <c r="K314" s="19">
        <v>46.801632905105727</v>
      </c>
      <c r="L314" s="19">
        <v>46.801632905105727</v>
      </c>
      <c r="M314" s="19">
        <v>46.801632905105727</v>
      </c>
      <c r="N314" s="19">
        <v>46.709980631937256</v>
      </c>
      <c r="O314" s="19">
        <v>46.694995227473065</v>
      </c>
      <c r="P314" s="19">
        <v>46.714854447006282</v>
      </c>
      <c r="Q314" s="19">
        <v>46.605288431527327</v>
      </c>
      <c r="R314" s="17">
        <v>44.559202059202057</v>
      </c>
      <c r="S314" s="19">
        <v>44.572178813884975</v>
      </c>
      <c r="T314" s="19">
        <v>44.497103738809898</v>
      </c>
      <c r="U314" s="19">
        <v>44.398775321897411</v>
      </c>
      <c r="V314" s="19">
        <v>44.331327260897851</v>
      </c>
      <c r="W314" s="19">
        <v>44.30774235523748</v>
      </c>
      <c r="X314" s="19">
        <v>44.30774235523748</v>
      </c>
      <c r="Y314" s="19">
        <v>44.289626988957487</v>
      </c>
      <c r="Z314" s="19">
        <v>44.235880398671092</v>
      </c>
    </row>
    <row r="315" spans="1:26">
      <c r="A315" t="s">
        <v>524</v>
      </c>
      <c r="B315" t="s">
        <v>546</v>
      </c>
      <c r="D315">
        <v>27</v>
      </c>
      <c r="E315" t="s">
        <v>1409</v>
      </c>
      <c r="F315" t="s">
        <v>908</v>
      </c>
      <c r="G315" s="19">
        <v>46.676099305298763</v>
      </c>
      <c r="H315" s="19">
        <v>46.675036041077604</v>
      </c>
      <c r="I315" s="19">
        <v>46.36703761013441</v>
      </c>
      <c r="J315" s="19">
        <v>46.20287962040549</v>
      </c>
      <c r="K315" s="19">
        <v>46.049677570311758</v>
      </c>
      <c r="L315" s="19">
        <v>45.789988794902371</v>
      </c>
      <c r="M315" s="19">
        <v>45.804024048644678</v>
      </c>
      <c r="N315" s="19">
        <v>45.759110757602627</v>
      </c>
      <c r="O315" s="19">
        <v>45.703172062960363</v>
      </c>
      <c r="P315" s="19">
        <v>45.773743771574523</v>
      </c>
      <c r="Q315" s="19">
        <v>45.760566671635225</v>
      </c>
      <c r="R315" s="17">
        <v>46.969097740305962</v>
      </c>
      <c r="S315" s="19">
        <v>46.898204887895609</v>
      </c>
      <c r="T315" s="19">
        <v>46.898204887895609</v>
      </c>
      <c r="U315" s="19">
        <v>46.808645324651835</v>
      </c>
      <c r="V315" s="19">
        <v>48.771929824561404</v>
      </c>
      <c r="W315" s="19">
        <v>48.591549295774648</v>
      </c>
      <c r="X315" s="19">
        <v>48.409893992932865</v>
      </c>
      <c r="Y315" s="19">
        <v>48.226950354609926</v>
      </c>
      <c r="Z315" s="19">
        <v>48.042704626334519</v>
      </c>
    </row>
    <row r="316" spans="1:26">
      <c r="A316" t="s">
        <v>524</v>
      </c>
      <c r="B316" t="s">
        <v>547</v>
      </c>
      <c r="D316">
        <v>28</v>
      </c>
      <c r="E316" t="s">
        <v>1409</v>
      </c>
      <c r="F316" t="s">
        <v>908</v>
      </c>
      <c r="G316" s="19">
        <v>51.49917074931917</v>
      </c>
      <c r="H316" s="19">
        <v>51.523289151449461</v>
      </c>
      <c r="I316" s="19">
        <v>51.575336873448578</v>
      </c>
      <c r="J316" s="19">
        <v>51.566093276965162</v>
      </c>
      <c r="K316" s="19">
        <v>51.561039710799314</v>
      </c>
      <c r="L316" s="19">
        <v>51.487734578636577</v>
      </c>
      <c r="M316" s="19">
        <v>51.537952733350167</v>
      </c>
      <c r="N316" s="19">
        <v>51.543918009737268</v>
      </c>
      <c r="O316" s="19">
        <v>51.562097073515481</v>
      </c>
      <c r="P316" s="19">
        <v>51.566706563642207</v>
      </c>
      <c r="Q316" s="19">
        <v>51.570444881399212</v>
      </c>
      <c r="R316" s="17">
        <v>50.214251633267267</v>
      </c>
      <c r="S316" s="19">
        <v>50.214251633267267</v>
      </c>
      <c r="T316" s="19">
        <v>50.214251633267267</v>
      </c>
      <c r="U316" s="19">
        <v>50.214251633267267</v>
      </c>
      <c r="V316" s="19">
        <v>50.255847953216367</v>
      </c>
      <c r="W316" s="19">
        <v>50.247413405308137</v>
      </c>
      <c r="X316" s="19">
        <v>50.247413405308137</v>
      </c>
      <c r="Y316" s="19">
        <v>50.202429149797567</v>
      </c>
      <c r="Z316" s="19">
        <v>50.204081632653065</v>
      </c>
    </row>
    <row r="317" spans="1:26">
      <c r="A317" t="s">
        <v>524</v>
      </c>
      <c r="B317" t="s">
        <v>548</v>
      </c>
      <c r="D317">
        <v>29</v>
      </c>
      <c r="E317" t="s">
        <v>1409</v>
      </c>
      <c r="F317" t="s">
        <v>908</v>
      </c>
      <c r="G317" s="19">
        <v>42.250999084359279</v>
      </c>
      <c r="H317" s="19">
        <v>42.252703784626284</v>
      </c>
      <c r="I317" s="19">
        <v>42.301214670321507</v>
      </c>
      <c r="J317" s="19">
        <v>42.301214670321507</v>
      </c>
      <c r="K317" s="19">
        <v>42.302433913655754</v>
      </c>
      <c r="L317" s="19">
        <v>42.302433913655754</v>
      </c>
      <c r="M317" s="19">
        <v>42.308258635194271</v>
      </c>
      <c r="N317" s="19">
        <v>42.105778429451703</v>
      </c>
      <c r="O317" s="19">
        <v>42.105778429451703</v>
      </c>
      <c r="P317" s="19">
        <v>42.111497821766271</v>
      </c>
      <c r="Q317" s="19">
        <v>42.111497821766271</v>
      </c>
      <c r="R317" s="17">
        <v>44.396772540983612</v>
      </c>
      <c r="S317" s="19">
        <v>44.396772540983612</v>
      </c>
      <c r="T317" s="19">
        <v>44.396772540983612</v>
      </c>
      <c r="U317" s="19">
        <v>44.396772540983612</v>
      </c>
      <c r="V317" s="19">
        <v>44.396772540983612</v>
      </c>
      <c r="W317" s="19">
        <v>44.396772540983612</v>
      </c>
      <c r="X317" s="19">
        <v>44.396772540983612</v>
      </c>
      <c r="Y317" s="19">
        <v>44.396772540983612</v>
      </c>
      <c r="Z317" s="19">
        <v>44.396772540983612</v>
      </c>
    </row>
    <row r="318" spans="1:26">
      <c r="A318" t="s">
        <v>524</v>
      </c>
      <c r="B318" t="s">
        <v>549</v>
      </c>
      <c r="D318">
        <v>30</v>
      </c>
      <c r="E318" t="s">
        <v>1409</v>
      </c>
      <c r="F318" t="s">
        <v>908</v>
      </c>
      <c r="G318" s="19">
        <v>42.959767872956228</v>
      </c>
      <c r="H318" s="19">
        <v>42.959294764710386</v>
      </c>
      <c r="I318" s="19">
        <v>42.997648245523003</v>
      </c>
      <c r="J318" s="19">
        <v>42.985850788059459</v>
      </c>
      <c r="K318" s="19">
        <v>43.010654413508739</v>
      </c>
      <c r="L318" s="19">
        <v>43.0141514981634</v>
      </c>
      <c r="M318" s="19">
        <v>42.950475543777451</v>
      </c>
      <c r="N318" s="19">
        <v>42.950475543777451</v>
      </c>
      <c r="O318" s="19">
        <v>42.961110728205021</v>
      </c>
      <c r="P318" s="19">
        <v>43.025232178905334</v>
      </c>
      <c r="Q318" s="19">
        <v>43.046009412730363</v>
      </c>
      <c r="R318" s="17">
        <v>42.78245055694476</v>
      </c>
      <c r="S318" s="19">
        <v>42.78245055694476</v>
      </c>
      <c r="T318" s="19">
        <v>42.7293014617781</v>
      </c>
      <c r="U318" s="19">
        <v>42.866294844739222</v>
      </c>
      <c r="V318" s="19">
        <v>42.95975278866446</v>
      </c>
      <c r="W318" s="19">
        <v>43.04039794995478</v>
      </c>
      <c r="X318" s="19">
        <v>43.04039794995478</v>
      </c>
      <c r="Y318" s="19">
        <v>42.886798088410991</v>
      </c>
      <c r="Z318" s="19">
        <v>43.167211328976038</v>
      </c>
    </row>
    <row r="319" spans="1:26">
      <c r="A319" t="s">
        <v>524</v>
      </c>
      <c r="B319" t="s">
        <v>909</v>
      </c>
      <c r="D319">
        <v>31</v>
      </c>
      <c r="E319" t="s">
        <v>1409</v>
      </c>
      <c r="F319" t="s">
        <v>908</v>
      </c>
      <c r="R319" s="17">
        <v>35.260930888575459</v>
      </c>
      <c r="S319" s="19">
        <v>35.2112676056338</v>
      </c>
      <c r="T319" s="19">
        <v>35.2112676056338</v>
      </c>
      <c r="U319" s="19">
        <v>35.2112676056338</v>
      </c>
      <c r="V319" s="19">
        <v>35.2112676056338</v>
      </c>
      <c r="W319" s="19">
        <v>35.227272727272727</v>
      </c>
      <c r="X319" s="19">
        <v>35.227272727272727</v>
      </c>
      <c r="Y319" s="19">
        <v>35.214446952595935</v>
      </c>
      <c r="Z319" s="19">
        <v>35.214446952595935</v>
      </c>
    </row>
    <row r="320" spans="1:26">
      <c r="A320" t="s">
        <v>524</v>
      </c>
      <c r="B320" t="s">
        <v>550</v>
      </c>
      <c r="D320">
        <v>32</v>
      </c>
      <c r="E320" t="s">
        <v>1409</v>
      </c>
      <c r="F320" t="s">
        <v>908</v>
      </c>
      <c r="G320" s="19">
        <v>42.056379276456312</v>
      </c>
      <c r="H320" s="19">
        <v>42.056379276456312</v>
      </c>
      <c r="I320" s="19">
        <v>42.074294270673512</v>
      </c>
      <c r="J320" s="19">
        <v>42.113844099899126</v>
      </c>
      <c r="K320" s="19">
        <v>42.106766615518787</v>
      </c>
      <c r="L320" s="19">
        <v>42.102543684274352</v>
      </c>
      <c r="M320" s="19">
        <v>42.033062586104926</v>
      </c>
      <c r="N320" s="19">
        <v>42.057071610845362</v>
      </c>
      <c r="O320" s="19">
        <v>42.055116849072135</v>
      </c>
      <c r="P320" s="19">
        <v>42.050318310898604</v>
      </c>
      <c r="Q320" s="19">
        <v>42.049961523714494</v>
      </c>
      <c r="R320" s="17">
        <v>40.293040293040292</v>
      </c>
      <c r="S320" s="19">
        <v>40.293040293040292</v>
      </c>
      <c r="T320" s="19">
        <v>40.293040293040292</v>
      </c>
      <c r="U320" s="19">
        <v>40.345821325648416</v>
      </c>
      <c r="V320" s="19">
        <v>40.476190476190474</v>
      </c>
      <c r="W320" s="19">
        <v>40.476190476190474</v>
      </c>
      <c r="X320" s="19">
        <v>40.476190476190474</v>
      </c>
      <c r="Y320" s="19">
        <v>40.345821325648416</v>
      </c>
      <c r="Z320" s="19">
        <v>40.476190476190474</v>
      </c>
    </row>
    <row r="321" spans="1:26">
      <c r="A321" t="s">
        <v>524</v>
      </c>
      <c r="B321" t="s">
        <v>551</v>
      </c>
      <c r="D321">
        <v>33</v>
      </c>
      <c r="E321" t="s">
        <v>1409</v>
      </c>
      <c r="F321" t="s">
        <v>908</v>
      </c>
      <c r="G321" s="19">
        <v>34.946912230459695</v>
      </c>
      <c r="H321" s="19">
        <v>34.96500113743749</v>
      </c>
      <c r="I321" s="19">
        <v>34.979413843075882</v>
      </c>
      <c r="J321" s="19">
        <v>34.98493190667218</v>
      </c>
      <c r="K321" s="19">
        <v>35.233399805954619</v>
      </c>
      <c r="L321" s="19">
        <v>35.490190891666721</v>
      </c>
      <c r="M321" s="19">
        <v>35.444188975592702</v>
      </c>
      <c r="N321" s="19">
        <v>35.438225158320606</v>
      </c>
      <c r="O321" s="19">
        <v>35.445305480938231</v>
      </c>
      <c r="P321" s="19">
        <v>35.451246581150883</v>
      </c>
      <c r="Q321" s="19">
        <v>35.45898746389139</v>
      </c>
      <c r="R321" s="17">
        <v>33.980582524271846</v>
      </c>
      <c r="S321" s="19">
        <v>33.980582524271846</v>
      </c>
      <c r="T321" s="19">
        <v>34.375</v>
      </c>
      <c r="U321" s="19">
        <v>34.93150684931507</v>
      </c>
      <c r="V321" s="19">
        <v>35.009613073780343</v>
      </c>
      <c r="W321" s="19">
        <v>34.812692200167739</v>
      </c>
      <c r="X321" s="19">
        <v>35.107556536127966</v>
      </c>
      <c r="Y321" s="19">
        <v>34.621058454729855</v>
      </c>
      <c r="Z321" s="19">
        <v>35.236345915957571</v>
      </c>
    </row>
    <row r="322" spans="1:26">
      <c r="A322" t="s">
        <v>524</v>
      </c>
      <c r="B322" t="s">
        <v>552</v>
      </c>
      <c r="D322">
        <v>34</v>
      </c>
      <c r="E322" t="s">
        <v>1409</v>
      </c>
      <c r="F322" t="s">
        <v>908</v>
      </c>
      <c r="G322" s="19">
        <v>33.752706559807955</v>
      </c>
      <c r="H322" s="19">
        <v>33.752706559807955</v>
      </c>
      <c r="I322" s="19">
        <v>33.800331450729431</v>
      </c>
      <c r="J322" s="19">
        <v>33.761603107309099</v>
      </c>
      <c r="K322" s="19">
        <v>33.69355373125579</v>
      </c>
      <c r="L322" s="19">
        <v>33.677368942995869</v>
      </c>
      <c r="M322" s="19">
        <v>33.650797086625929</v>
      </c>
      <c r="N322" s="19">
        <v>33.65300653994634</v>
      </c>
      <c r="O322" s="19">
        <v>33.61642034942129</v>
      </c>
      <c r="P322" s="19">
        <v>33.672036644016728</v>
      </c>
      <c r="Q322" s="19">
        <v>33.714623986389249</v>
      </c>
      <c r="R322" s="17">
        <v>36.363636363636367</v>
      </c>
      <c r="S322" s="19">
        <v>36.363636363636367</v>
      </c>
      <c r="T322" s="19">
        <v>36.363636363636367</v>
      </c>
      <c r="U322" s="19">
        <v>36.184210526315788</v>
      </c>
      <c r="V322" s="19">
        <v>36.513761467889907</v>
      </c>
      <c r="W322" s="19">
        <v>36.363636363636367</v>
      </c>
      <c r="X322" s="19">
        <v>36.30573248407643</v>
      </c>
      <c r="Y322" s="19">
        <v>36.30573248407643</v>
      </c>
      <c r="Z322" s="19">
        <v>36.079077429983528</v>
      </c>
    </row>
    <row r="323" spans="1:26">
      <c r="A323" t="s">
        <v>524</v>
      </c>
      <c r="B323" t="s">
        <v>553</v>
      </c>
      <c r="D323">
        <v>35</v>
      </c>
      <c r="E323" t="s">
        <v>1409</v>
      </c>
      <c r="F323" t="s">
        <v>908</v>
      </c>
      <c r="G323" s="19">
        <v>48.451983790483681</v>
      </c>
      <c r="H323" s="19">
        <v>48.476995815495698</v>
      </c>
      <c r="I323" s="19">
        <v>48.344465443058851</v>
      </c>
      <c r="J323" s="19">
        <v>48.343600017307665</v>
      </c>
      <c r="K323" s="19">
        <v>48.350089814529312</v>
      </c>
      <c r="L323" s="19">
        <v>48.354362241856997</v>
      </c>
      <c r="M323" s="19">
        <v>48.373311725239027</v>
      </c>
      <c r="N323" s="19">
        <v>48.406825929141526</v>
      </c>
      <c r="O323" s="19">
        <v>48.329111676502229</v>
      </c>
      <c r="P323" s="19">
        <v>48.327187672893572</v>
      </c>
      <c r="Q323" s="19">
        <v>48.3180199713006</v>
      </c>
      <c r="R323" s="17">
        <v>50</v>
      </c>
      <c r="S323" s="19">
        <v>49.889135254988915</v>
      </c>
      <c r="T323" s="19">
        <v>49.889135254988915</v>
      </c>
      <c r="U323" s="19">
        <v>49.671052631578952</v>
      </c>
      <c r="V323" s="19">
        <v>49.915397631133672</v>
      </c>
      <c r="W323" s="19">
        <v>50</v>
      </c>
      <c r="X323" s="19">
        <v>50</v>
      </c>
      <c r="Y323" s="19">
        <v>50</v>
      </c>
      <c r="Z323" s="19">
        <v>50</v>
      </c>
    </row>
    <row r="324" spans="1:26">
      <c r="A324" t="s">
        <v>524</v>
      </c>
      <c r="B324" t="s">
        <v>554</v>
      </c>
      <c r="D324">
        <v>36</v>
      </c>
      <c r="E324" t="s">
        <v>1409</v>
      </c>
      <c r="F324" t="s">
        <v>908</v>
      </c>
      <c r="G324" s="19">
        <v>48.570925741009709</v>
      </c>
      <c r="H324" s="19">
        <v>48.569230564631148</v>
      </c>
      <c r="I324" s="19">
        <v>47.291526081390657</v>
      </c>
      <c r="J324" s="19">
        <v>47.281423159774832</v>
      </c>
      <c r="K324" s="19">
        <v>47.25672573836539</v>
      </c>
      <c r="L324" s="19">
        <v>47.257312512355014</v>
      </c>
      <c r="M324" s="19">
        <v>47.258299178319909</v>
      </c>
      <c r="N324" s="19">
        <v>47.284591673553059</v>
      </c>
      <c r="O324" s="19">
        <v>47.293590398864048</v>
      </c>
      <c r="P324" s="19">
        <v>47.291293080928945</v>
      </c>
      <c r="Q324" s="19">
        <v>47.305988687406703</v>
      </c>
      <c r="R324" s="17">
        <v>49.180327868852459</v>
      </c>
      <c r="S324" s="19">
        <v>49.180327868852459</v>
      </c>
      <c r="T324" s="19">
        <v>49.180327868852459</v>
      </c>
      <c r="U324" s="19">
        <v>49.125874125874127</v>
      </c>
      <c r="V324" s="19">
        <v>48.951048951048953</v>
      </c>
      <c r="W324" s="19">
        <v>48.828125</v>
      </c>
      <c r="X324" s="19">
        <v>48.818897637795274</v>
      </c>
      <c r="Y324" s="19">
        <v>48.804780876494021</v>
      </c>
      <c r="Z324" s="19">
        <v>48.827586206896548</v>
      </c>
    </row>
    <row r="325" spans="1:26">
      <c r="A325" t="s">
        <v>524</v>
      </c>
      <c r="B325" t="s">
        <v>555</v>
      </c>
      <c r="D325">
        <v>37</v>
      </c>
      <c r="E325" t="s">
        <v>1409</v>
      </c>
      <c r="F325" t="s">
        <v>908</v>
      </c>
      <c r="G325" s="19">
        <v>38.937138235599818</v>
      </c>
      <c r="H325" s="19">
        <v>38.94903132589527</v>
      </c>
      <c r="I325" s="19">
        <v>38.988853942550641</v>
      </c>
      <c r="J325" s="19">
        <v>39.032493777209815</v>
      </c>
      <c r="K325" s="19">
        <v>39.035056784769786</v>
      </c>
      <c r="L325" s="19">
        <v>39.058831504382987</v>
      </c>
      <c r="M325" s="19">
        <v>39.054610225849743</v>
      </c>
      <c r="N325" s="19">
        <v>39.037742857785915</v>
      </c>
      <c r="O325" s="19">
        <v>38.977032733720215</v>
      </c>
      <c r="P325" s="19">
        <v>38.991454968563808</v>
      </c>
      <c r="Q325" s="19">
        <v>39.005495901168473</v>
      </c>
      <c r="R325" s="17">
        <v>38.797154158591951</v>
      </c>
      <c r="S325" s="19">
        <v>38.790169455092609</v>
      </c>
      <c r="T325" s="19">
        <v>38.790169455092609</v>
      </c>
      <c r="U325" s="19">
        <v>38.532239819004523</v>
      </c>
      <c r="V325" s="19">
        <v>38.602941176470587</v>
      </c>
      <c r="W325" s="19">
        <v>38.728323699421964</v>
      </c>
      <c r="X325" s="19">
        <v>38.545454545454547</v>
      </c>
      <c r="Y325" s="19">
        <v>38.545454545454547</v>
      </c>
      <c r="Z325" s="19">
        <v>38.5</v>
      </c>
    </row>
    <row r="326" spans="1:26">
      <c r="A326" t="s">
        <v>524</v>
      </c>
      <c r="B326" t="s">
        <v>556</v>
      </c>
      <c r="D326">
        <v>38</v>
      </c>
      <c r="E326" t="s">
        <v>1409</v>
      </c>
      <c r="F326" t="s">
        <v>908</v>
      </c>
      <c r="G326" s="19">
        <v>37.831526477740255</v>
      </c>
      <c r="H326" s="19">
        <v>37.992745488605109</v>
      </c>
      <c r="I326" s="19">
        <v>37.955945847531609</v>
      </c>
      <c r="J326" s="19">
        <v>38.105221493608056</v>
      </c>
      <c r="K326" s="19">
        <v>38.061131548919356</v>
      </c>
      <c r="L326" s="19">
        <v>38.069055756186827</v>
      </c>
      <c r="M326" s="19">
        <v>38.070323984283405</v>
      </c>
      <c r="N326" s="19">
        <v>38.136746122870136</v>
      </c>
      <c r="O326" s="19">
        <v>38.181620777878322</v>
      </c>
      <c r="P326" s="19">
        <v>38.224544461372609</v>
      </c>
      <c r="Q326" s="19">
        <v>38.210863231266288</v>
      </c>
      <c r="R326" s="17">
        <v>37.41818054534636</v>
      </c>
      <c r="S326" s="19">
        <v>37.41818054534636</v>
      </c>
      <c r="T326" s="19">
        <v>37.41818054534636</v>
      </c>
      <c r="U326" s="19">
        <v>37.41818054534636</v>
      </c>
      <c r="V326" s="19">
        <v>37.513673318551369</v>
      </c>
      <c r="W326" s="19">
        <v>37.694013303769403</v>
      </c>
      <c r="X326" s="19">
        <v>37.694013303769403</v>
      </c>
      <c r="Y326" s="19">
        <v>37.694013303769403</v>
      </c>
      <c r="Z326" s="19">
        <v>37.694013303769403</v>
      </c>
    </row>
    <row r="327" spans="1:26">
      <c r="A327" t="s">
        <v>524</v>
      </c>
      <c r="B327" t="s">
        <v>557</v>
      </c>
      <c r="D327">
        <v>39</v>
      </c>
      <c r="E327" t="s">
        <v>1409</v>
      </c>
      <c r="F327" t="s">
        <v>908</v>
      </c>
      <c r="G327" s="19">
        <v>55.743281032792922</v>
      </c>
      <c r="H327" s="19">
        <v>55.78887066221936</v>
      </c>
      <c r="I327" s="19">
        <v>55.767470761297645</v>
      </c>
      <c r="J327" s="19">
        <v>55.711567825899813</v>
      </c>
      <c r="K327" s="19">
        <v>55.6731432310687</v>
      </c>
      <c r="L327" s="19">
        <v>55.670011825136413</v>
      </c>
      <c r="M327" s="19">
        <v>55.679412580376265</v>
      </c>
      <c r="N327" s="19">
        <v>55.686699939909566</v>
      </c>
      <c r="O327" s="19">
        <v>55.686699939909566</v>
      </c>
      <c r="P327" s="19">
        <v>55.686699939909566</v>
      </c>
      <c r="Q327" s="19">
        <v>55.686699939909566</v>
      </c>
      <c r="R327" s="17">
        <v>55.26315789473685</v>
      </c>
      <c r="S327" s="19">
        <v>55.26315789473685</v>
      </c>
      <c r="T327" s="19">
        <v>55.26315789473685</v>
      </c>
      <c r="U327" s="19">
        <v>55.26315789473685</v>
      </c>
      <c r="V327" s="19">
        <v>55.2</v>
      </c>
      <c r="W327" s="19">
        <v>55.26315789473685</v>
      </c>
      <c r="X327" s="19">
        <v>55.26315789473685</v>
      </c>
      <c r="Y327" s="19">
        <v>55.26315789473685</v>
      </c>
      <c r="Z327" s="19">
        <v>55.26315789473685</v>
      </c>
    </row>
    <row r="328" spans="1:26">
      <c r="A328" t="s">
        <v>655</v>
      </c>
      <c r="D328">
        <v>40</v>
      </c>
      <c r="E328" t="s">
        <v>1409</v>
      </c>
      <c r="F328" t="s">
        <v>908</v>
      </c>
      <c r="G328" s="19">
        <v>46.7562909609237</v>
      </c>
      <c r="H328" s="19">
        <v>46.757607607092147</v>
      </c>
      <c r="I328" s="19">
        <v>46.753707029935207</v>
      </c>
      <c r="J328" s="19">
        <v>46.787988012470251</v>
      </c>
      <c r="K328" s="19">
        <v>46.787833185808552</v>
      </c>
      <c r="L328" s="19">
        <v>46.762050081762105</v>
      </c>
      <c r="M328" s="19">
        <v>46.773577682914201</v>
      </c>
      <c r="N328" s="19">
        <v>46.72399436977021</v>
      </c>
      <c r="O328" s="19">
        <v>46.730196194163007</v>
      </c>
      <c r="P328" s="19">
        <v>46.74431167460618</v>
      </c>
      <c r="Q328" s="19">
        <v>46.739864612696863</v>
      </c>
      <c r="R328" s="17">
        <v>48.233220038929744</v>
      </c>
      <c r="S328" s="19">
        <v>48.253932268457241</v>
      </c>
      <c r="T328" s="19">
        <v>48.237862166185188</v>
      </c>
      <c r="U328" s="19">
        <v>48.141184945839193</v>
      </c>
      <c r="V328" s="19">
        <v>48.541729234372234</v>
      </c>
      <c r="W328" s="19">
        <v>48.714937111855591</v>
      </c>
      <c r="X328" s="19">
        <v>48.694985161595696</v>
      </c>
      <c r="Y328" s="19">
        <v>48.654422309740902</v>
      </c>
      <c r="Z328" s="19">
        <v>48.717307786350432</v>
      </c>
    </row>
    <row r="329" spans="1:26">
      <c r="A329" t="s">
        <v>523</v>
      </c>
      <c r="D329">
        <v>41</v>
      </c>
      <c r="E329" t="s">
        <v>1409</v>
      </c>
      <c r="F329" t="s">
        <v>908</v>
      </c>
      <c r="G329" s="19">
        <v>41.262439568966251</v>
      </c>
      <c r="H329" s="19">
        <v>41.297148857334143</v>
      </c>
      <c r="I329" s="19">
        <v>41.106263783684525</v>
      </c>
      <c r="J329" s="19">
        <v>41.124470038877959</v>
      </c>
      <c r="K329" s="19">
        <v>41.125412086770467</v>
      </c>
      <c r="L329" s="19">
        <v>41.146411893521986</v>
      </c>
      <c r="M329" s="19">
        <v>41.14249257480845</v>
      </c>
      <c r="N329" s="19">
        <v>41.155310800447282</v>
      </c>
      <c r="O329" s="19">
        <v>41.148537218804897</v>
      </c>
      <c r="P329" s="19">
        <v>41.172806721218876</v>
      </c>
      <c r="Q329" s="19">
        <v>41.186751710026108</v>
      </c>
      <c r="R329" s="17">
        <v>41.398502586931563</v>
      </c>
      <c r="S329" s="19">
        <v>41.484221052321317</v>
      </c>
      <c r="T329" s="19">
        <v>41.512700606131773</v>
      </c>
      <c r="U329" s="19">
        <v>41.470296997565711</v>
      </c>
      <c r="V329" s="19">
        <v>41.595120398316062</v>
      </c>
      <c r="W329" s="19">
        <v>41.572169932352921</v>
      </c>
      <c r="X329" s="19">
        <v>41.555887759282484</v>
      </c>
      <c r="Y329" s="19">
        <v>41.521043504635465</v>
      </c>
      <c r="Z329" s="19">
        <v>41.568073809506011</v>
      </c>
    </row>
  </sheetData>
  <phoneticPr fontId="16" type="noConversion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sheetPr codeName="Sheet37"/>
  <dimension ref="A1:K52"/>
  <sheetViews>
    <sheetView showGridLines="0" view="pageLayout" topLeftCell="A31" zoomScaleNormal="115" zoomScaleSheetLayoutView="100" workbookViewId="0">
      <selection activeCell="F19" sqref="F19:J20"/>
    </sheetView>
  </sheetViews>
  <sheetFormatPr defaultColWidth="9" defaultRowHeight="12.75"/>
  <cols>
    <col min="1" max="1" width="2.140625" style="297" customWidth="1"/>
    <col min="2" max="3" width="2" style="297" customWidth="1"/>
    <col min="4" max="5" width="10" style="297" customWidth="1"/>
    <col min="6" max="8" width="10.7109375" style="500" customWidth="1"/>
    <col min="9" max="10" width="10.7109375" style="297" customWidth="1"/>
    <col min="11" max="11" width="12.7109375" style="329" customWidth="1"/>
    <col min="12" max="16384" width="9" style="297"/>
  </cols>
  <sheetData>
    <row r="1" spans="1:11" ht="16.5" customHeight="1">
      <c r="A1" s="1450" t="s">
        <v>1773</v>
      </c>
      <c r="B1" s="1450"/>
      <c r="C1" s="1450"/>
      <c r="D1" s="1450"/>
      <c r="E1" s="1450"/>
      <c r="F1" s="1450"/>
      <c r="G1" s="1450"/>
      <c r="H1" s="1450"/>
      <c r="I1" s="1450"/>
      <c r="J1" s="1450"/>
      <c r="K1" s="1450"/>
    </row>
    <row r="2" spans="1:11" ht="3" customHeight="1">
      <c r="A2" s="298"/>
      <c r="B2" s="299"/>
      <c r="C2" s="299"/>
      <c r="D2" s="299"/>
      <c r="E2" s="299"/>
      <c r="F2" s="697"/>
      <c r="G2" s="697"/>
      <c r="H2" s="697"/>
      <c r="I2" s="298"/>
      <c r="J2" s="298"/>
      <c r="K2" s="302"/>
    </row>
    <row r="3" spans="1:11" ht="6.75" customHeight="1">
      <c r="A3" s="1577" t="s">
        <v>1813</v>
      </c>
      <c r="B3" s="1578"/>
      <c r="C3" s="1578"/>
      <c r="D3" s="1578"/>
      <c r="E3" s="1578"/>
      <c r="F3" s="1578"/>
      <c r="G3" s="1578"/>
      <c r="H3" s="1578"/>
      <c r="I3" s="1578"/>
      <c r="J3" s="1578"/>
      <c r="K3" s="1578"/>
    </row>
    <row r="4" spans="1:11" s="306" customFormat="1" ht="18" customHeight="1">
      <c r="A4" s="1578"/>
      <c r="B4" s="1578"/>
      <c r="C4" s="1578"/>
      <c r="D4" s="1578"/>
      <c r="E4" s="1578"/>
      <c r="F4" s="1578"/>
      <c r="G4" s="1578"/>
      <c r="H4" s="1578"/>
      <c r="I4" s="1578"/>
      <c r="J4" s="1578"/>
      <c r="K4" s="1578"/>
    </row>
    <row r="5" spans="1:11" s="306" customFormat="1" ht="18" customHeight="1">
      <c r="A5" s="889"/>
      <c r="B5" s="889"/>
      <c r="C5" s="889"/>
      <c r="D5" s="889"/>
      <c r="E5" s="889"/>
      <c r="F5" s="889"/>
      <c r="G5" s="889"/>
      <c r="H5" s="889"/>
      <c r="I5" s="889"/>
      <c r="J5" s="889"/>
      <c r="K5" s="889"/>
    </row>
    <row r="6" spans="1:11" s="811" customFormat="1" ht="15" customHeight="1">
      <c r="A6" s="807"/>
      <c r="B6" s="1660" t="s">
        <v>270</v>
      </c>
      <c r="C6" s="1660"/>
      <c r="D6" s="1660"/>
      <c r="E6" s="1660"/>
      <c r="F6" s="1660"/>
      <c r="G6" s="1660"/>
      <c r="H6" s="810"/>
      <c r="I6" s="810"/>
      <c r="J6" s="810"/>
      <c r="K6" s="1188" t="s">
        <v>1950</v>
      </c>
    </row>
    <row r="7" spans="1:11" s="890" customFormat="1" ht="12.75" customHeight="1">
      <c r="A7" s="1628" t="s">
        <v>1706</v>
      </c>
      <c r="B7" s="1629"/>
      <c r="C7" s="1629"/>
      <c r="D7" s="1630"/>
      <c r="E7" s="1625" t="s">
        <v>1700</v>
      </c>
      <c r="F7" s="1625" t="s">
        <v>1701</v>
      </c>
      <c r="G7" s="1625" t="s">
        <v>1702</v>
      </c>
      <c r="H7" s="1625" t="s">
        <v>1703</v>
      </c>
      <c r="I7" s="1625" t="s">
        <v>1704</v>
      </c>
      <c r="J7" s="1625" t="s">
        <v>1705</v>
      </c>
      <c r="K7" s="1636" t="s">
        <v>1814</v>
      </c>
    </row>
    <row r="8" spans="1:11" s="890" customFormat="1" ht="9" customHeight="1">
      <c r="A8" s="1631"/>
      <c r="B8" s="1631"/>
      <c r="C8" s="1631"/>
      <c r="D8" s="1632"/>
      <c r="E8" s="1635"/>
      <c r="F8" s="1625"/>
      <c r="G8" s="1625"/>
      <c r="H8" s="1625"/>
      <c r="I8" s="1625"/>
      <c r="J8" s="1625"/>
      <c r="K8" s="1636"/>
    </row>
    <row r="9" spans="1:11" s="890" customFormat="1" ht="11.25" customHeight="1">
      <c r="A9" s="1631"/>
      <c r="B9" s="1631"/>
      <c r="C9" s="1631"/>
      <c r="D9" s="1632"/>
      <c r="E9" s="1635"/>
      <c r="F9" s="1625"/>
      <c r="G9" s="1625"/>
      <c r="H9" s="1625"/>
      <c r="I9" s="1625"/>
      <c r="J9" s="1625"/>
      <c r="K9" s="1636"/>
    </row>
    <row r="10" spans="1:11" s="890" customFormat="1" ht="9" customHeight="1">
      <c r="A10" s="1631"/>
      <c r="B10" s="1631"/>
      <c r="C10" s="1631"/>
      <c r="D10" s="1632"/>
      <c r="E10" s="1635"/>
      <c r="F10" s="1625"/>
      <c r="G10" s="1625"/>
      <c r="H10" s="1625"/>
      <c r="I10" s="1625"/>
      <c r="J10" s="1625"/>
      <c r="K10" s="1636"/>
    </row>
    <row r="11" spans="1:11" s="890" customFormat="1" ht="11.25" customHeight="1">
      <c r="A11" s="1631"/>
      <c r="B11" s="1631"/>
      <c r="C11" s="1631"/>
      <c r="D11" s="1632"/>
      <c r="E11" s="1635"/>
      <c r="F11" s="1625"/>
      <c r="G11" s="1625"/>
      <c r="H11" s="1625"/>
      <c r="I11" s="1625"/>
      <c r="J11" s="1625"/>
      <c r="K11" s="1636"/>
    </row>
    <row r="12" spans="1:11" s="890" customFormat="1" ht="11.25" customHeight="1">
      <c r="A12" s="1633"/>
      <c r="B12" s="1633"/>
      <c r="C12" s="1633"/>
      <c r="D12" s="1634"/>
      <c r="E12" s="1635"/>
      <c r="F12" s="1625"/>
      <c r="G12" s="1625"/>
      <c r="H12" s="1625"/>
      <c r="I12" s="1625"/>
      <c r="J12" s="1625"/>
      <c r="K12" s="1636"/>
    </row>
    <row r="13" spans="1:11" s="891" customFormat="1" ht="15" customHeight="1">
      <c r="A13" s="1652" t="s">
        <v>1769</v>
      </c>
      <c r="B13" s="1653"/>
      <c r="C13" s="1653"/>
      <c r="D13" s="1653"/>
      <c r="E13" s="1637" t="s">
        <v>1766</v>
      </c>
      <c r="F13" s="1626">
        <f>'5분위배수'!$E$2</f>
        <v>57217.001303780962</v>
      </c>
      <c r="G13" s="1626">
        <f>'5분위배수'!$E$4</f>
        <v>111277.11157455682</v>
      </c>
      <c r="H13" s="1626">
        <f>'5분위배수'!$E$6</f>
        <v>167161.74706649283</v>
      </c>
      <c r="I13" s="1626">
        <f>'5분위배수'!$E$8</f>
        <v>241870.30761209593</v>
      </c>
      <c r="J13" s="1626">
        <f>'5분위배수'!$E$10</f>
        <v>505601.53806047968</v>
      </c>
      <c r="K13" s="1639">
        <f>J13/F13</f>
        <v>8.836561276186087</v>
      </c>
    </row>
    <row r="14" spans="1:11" s="892" customFormat="1" ht="15" customHeight="1">
      <c r="A14" s="1654"/>
      <c r="B14" s="1653"/>
      <c r="C14" s="1653"/>
      <c r="D14" s="1653"/>
      <c r="E14" s="1638"/>
      <c r="F14" s="1627"/>
      <c r="G14" s="1627"/>
      <c r="H14" s="1627"/>
      <c r="I14" s="1627"/>
      <c r="J14" s="1627"/>
      <c r="K14" s="1640"/>
    </row>
    <row r="15" spans="1:11" s="892" customFormat="1" ht="15" customHeight="1">
      <c r="A15" s="1654"/>
      <c r="B15" s="1653"/>
      <c r="C15" s="1653"/>
      <c r="D15" s="1653"/>
      <c r="E15" s="893" t="s">
        <v>265</v>
      </c>
      <c r="F15" s="894">
        <f>'5분위배수'!E3</f>
        <v>0.51865412140504275</v>
      </c>
      <c r="G15" s="894">
        <f>'5분위배수'!$E$5</f>
        <v>0.22439873076781902</v>
      </c>
      <c r="H15" s="894">
        <f>'5분위배수'!$E$7</f>
        <v>0.1643466832030612</v>
      </c>
      <c r="I15" s="894">
        <f>'5분위배수'!$E$9</f>
        <v>0.18317181406611882</v>
      </c>
      <c r="J15" s="894">
        <f>'5분위배수'!$E$11</f>
        <v>0.9263337516592085</v>
      </c>
      <c r="K15" s="895"/>
    </row>
    <row r="16" spans="1:11" s="892" customFormat="1" ht="15" customHeight="1">
      <c r="A16" s="1654"/>
      <c r="B16" s="1653"/>
      <c r="C16" s="1653"/>
      <c r="D16" s="1653"/>
      <c r="E16" s="1637" t="s">
        <v>1767</v>
      </c>
      <c r="F16" s="1626">
        <f>'5분위배수'!$E$42</f>
        <v>33859.113428943936</v>
      </c>
      <c r="G16" s="1626">
        <f>'5분위배수'!$E$44</f>
        <v>71457.286235662148</v>
      </c>
      <c r="H16" s="1626">
        <f>'5분위배수'!$E$46</f>
        <v>111240.0260756193</v>
      </c>
      <c r="I16" s="1626">
        <f>'5분위배수'!$E$48</f>
        <v>157156.49113660061</v>
      </c>
      <c r="J16" s="1626">
        <f>'5분위배수'!$E$50</f>
        <v>283167.10114702815</v>
      </c>
      <c r="K16" s="1639">
        <f>J16/F16</f>
        <v>8.3630985123481452</v>
      </c>
    </row>
    <row r="17" spans="1:11" s="892" customFormat="1" ht="15" customHeight="1">
      <c r="A17" s="1654"/>
      <c r="B17" s="1653"/>
      <c r="C17" s="1653"/>
      <c r="D17" s="1653"/>
      <c r="E17" s="1638"/>
      <c r="F17" s="1627"/>
      <c r="G17" s="1627"/>
      <c r="H17" s="1627"/>
      <c r="I17" s="1627"/>
      <c r="J17" s="1627"/>
      <c r="K17" s="1640"/>
    </row>
    <row r="18" spans="1:11" s="892" customFormat="1" ht="15" customHeight="1">
      <c r="A18" s="1654"/>
      <c r="B18" s="1653"/>
      <c r="C18" s="1653"/>
      <c r="D18" s="1653"/>
      <c r="E18" s="896" t="s">
        <v>268</v>
      </c>
      <c r="F18" s="894">
        <f>'5분위배수'!$E$43</f>
        <v>0.56101041807551222</v>
      </c>
      <c r="G18" s="894">
        <f>'5분위배수'!$E$45</f>
        <v>0.2452863268205146</v>
      </c>
      <c r="H18" s="894">
        <f>'5분위배수'!$E$47</f>
        <v>0.17483066389613947</v>
      </c>
      <c r="I18" s="894">
        <f>'5분위배수'!$E$49</f>
        <v>0.1641287928187371</v>
      </c>
      <c r="J18" s="894">
        <f>'5분위배수'!$E$51</f>
        <v>0.71931292984337136</v>
      </c>
      <c r="K18" s="895"/>
    </row>
    <row r="19" spans="1:11" s="892" customFormat="1" ht="15" customHeight="1">
      <c r="A19" s="1649" t="s">
        <v>1708</v>
      </c>
      <c r="B19" s="1650"/>
      <c r="C19" s="1650"/>
      <c r="D19" s="1650"/>
      <c r="E19" s="1645" t="s">
        <v>1766</v>
      </c>
      <c r="F19" s="1642">
        <f>'5분위배수'!$E$12</f>
        <v>170055.92105263157</v>
      </c>
      <c r="G19" s="1642">
        <f>'5분위배수'!$E$14</f>
        <v>267976.9736842105</v>
      </c>
      <c r="H19" s="1642">
        <f>'5분위배수'!$E$16</f>
        <v>356642.85714285716</v>
      </c>
      <c r="I19" s="1642">
        <f>'5분위배수'!$E$18</f>
        <v>483771.38157894736</v>
      </c>
      <c r="J19" s="1642">
        <f>'5분위배수'!$E$20</f>
        <v>939610.83743842365</v>
      </c>
      <c r="K19" s="1644">
        <f>J19/F19</f>
        <v>5.5253050386150218</v>
      </c>
    </row>
    <row r="20" spans="1:11" s="892" customFormat="1" ht="15" customHeight="1">
      <c r="A20" s="1651"/>
      <c r="B20" s="1650"/>
      <c r="C20" s="1650"/>
      <c r="D20" s="1650"/>
      <c r="E20" s="1655"/>
      <c r="F20" s="1656"/>
      <c r="G20" s="1656"/>
      <c r="H20" s="1656"/>
      <c r="I20" s="1656"/>
      <c r="J20" s="1656"/>
      <c r="K20" s="1659"/>
    </row>
    <row r="21" spans="1:11" s="892" customFormat="1" ht="15" customHeight="1">
      <c r="A21" s="1651"/>
      <c r="B21" s="1650"/>
      <c r="C21" s="1650"/>
      <c r="D21" s="1650"/>
      <c r="E21" s="897" t="s">
        <v>265</v>
      </c>
      <c r="F21" s="898">
        <f>'5분위배수'!$E$13</f>
        <v>0.94902466736068336</v>
      </c>
      <c r="G21" s="898">
        <f>'5분위배수'!$E$15</f>
        <v>0.36331028591967562</v>
      </c>
      <c r="H21" s="898">
        <f>'5분위배수'!$E$17</f>
        <v>0.32934476550625374</v>
      </c>
      <c r="I21" s="898">
        <f>'5분위배수'!$E$19</f>
        <v>0.40100838916791193</v>
      </c>
      <c r="J21" s="898">
        <f>'5분위배수'!$E$21</f>
        <v>1.9725681109092346</v>
      </c>
      <c r="K21" s="895"/>
    </row>
    <row r="22" spans="1:11" s="892" customFormat="1" ht="15" customHeight="1">
      <c r="A22" s="1651"/>
      <c r="B22" s="1650"/>
      <c r="C22" s="1650"/>
      <c r="D22" s="1650"/>
      <c r="E22" s="1645" t="s">
        <v>1768</v>
      </c>
      <c r="F22" s="1642">
        <f>'5분위배수'!$E$52</f>
        <v>97108.552631578947</v>
      </c>
      <c r="G22" s="1642">
        <f>'5분위배수'!$E$54</f>
        <v>162644.73684210525</v>
      </c>
      <c r="H22" s="1642">
        <f>'5분위배수'!$E$56</f>
        <v>218320.19704433499</v>
      </c>
      <c r="I22" s="1642">
        <f>'5분위배수'!$E$58</f>
        <v>283526.31578947371</v>
      </c>
      <c r="J22" s="1642">
        <f>'5분위배수'!$E$60</f>
        <v>474729.06403940887</v>
      </c>
      <c r="K22" s="1644">
        <f>J22/F22</f>
        <v>4.8886431851217882</v>
      </c>
    </row>
    <row r="23" spans="1:11" s="892" customFormat="1" ht="15" customHeight="1">
      <c r="A23" s="1651"/>
      <c r="B23" s="1650"/>
      <c r="C23" s="1650"/>
      <c r="D23" s="1650"/>
      <c r="E23" s="1657"/>
      <c r="F23" s="1658"/>
      <c r="G23" s="1658"/>
      <c r="H23" s="1658"/>
      <c r="I23" s="1658"/>
      <c r="J23" s="1658"/>
      <c r="K23" s="1663"/>
    </row>
    <row r="24" spans="1:11" s="892" customFormat="1" ht="15" customHeight="1">
      <c r="A24" s="1651"/>
      <c r="B24" s="1650"/>
      <c r="C24" s="1650"/>
      <c r="D24" s="1650"/>
      <c r="E24" s="899" t="s">
        <v>268</v>
      </c>
      <c r="F24" s="900">
        <f>'5분위배수'!$E$53</f>
        <v>1.0528228356708105</v>
      </c>
      <c r="G24" s="900">
        <f>'5분위배수'!$E$55</f>
        <v>0.41045211946938731</v>
      </c>
      <c r="H24" s="900">
        <f>'5분위배수'!$E$57</f>
        <v>0.30989592231745183</v>
      </c>
      <c r="I24" s="900">
        <f>'5분위배수'!$E$59</f>
        <v>0.30677862386034199</v>
      </c>
      <c r="J24" s="900">
        <f>'5분위배수'!$E$61</f>
        <v>1.6561618954642465</v>
      </c>
      <c r="K24" s="901"/>
    </row>
    <row r="25" spans="1:11" s="892" customFormat="1" ht="15" customHeight="1">
      <c r="A25" s="902"/>
      <c r="B25" s="903"/>
      <c r="C25" s="903"/>
      <c r="D25" s="903"/>
      <c r="E25" s="904"/>
      <c r="F25" s="905"/>
      <c r="G25" s="905"/>
      <c r="H25" s="905"/>
      <c r="I25" s="906"/>
      <c r="J25" s="906"/>
      <c r="K25" s="906"/>
    </row>
    <row r="26" spans="1:11" s="892" customFormat="1" ht="15" customHeight="1">
      <c r="A26" s="902"/>
      <c r="B26" s="907"/>
      <c r="C26" s="907"/>
      <c r="D26" s="907"/>
      <c r="E26" s="908"/>
      <c r="F26" s="905"/>
      <c r="G26" s="905"/>
      <c r="H26" s="905"/>
      <c r="I26" s="906"/>
      <c r="J26" s="906"/>
      <c r="K26" s="906"/>
    </row>
    <row r="27" spans="1:11" s="892" customFormat="1" ht="15" customHeight="1">
      <c r="A27" s="902"/>
      <c r="B27" s="1660" t="s">
        <v>269</v>
      </c>
      <c r="C27" s="1660"/>
      <c r="D27" s="1660"/>
      <c r="E27" s="1660"/>
      <c r="F27" s="1660"/>
      <c r="G27" s="1660"/>
      <c r="H27" s="905"/>
      <c r="I27" s="906"/>
      <c r="J27" s="906"/>
      <c r="K27" s="1188" t="s">
        <v>1950</v>
      </c>
    </row>
    <row r="28" spans="1:11" s="890" customFormat="1" ht="12.75" customHeight="1">
      <c r="A28" s="1628" t="s">
        <v>1706</v>
      </c>
      <c r="B28" s="1629"/>
      <c r="C28" s="1629"/>
      <c r="D28" s="1630"/>
      <c r="E28" s="1625" t="s">
        <v>1700</v>
      </c>
      <c r="F28" s="1625" t="s">
        <v>1701</v>
      </c>
      <c r="G28" s="1625" t="s">
        <v>1702</v>
      </c>
      <c r="H28" s="1625" t="s">
        <v>1703</v>
      </c>
      <c r="I28" s="1625" t="s">
        <v>1704</v>
      </c>
      <c r="J28" s="1625" t="s">
        <v>1705</v>
      </c>
      <c r="K28" s="1636" t="s">
        <v>1814</v>
      </c>
    </row>
    <row r="29" spans="1:11" s="890" customFormat="1" ht="9" customHeight="1">
      <c r="A29" s="1631"/>
      <c r="B29" s="1631"/>
      <c r="C29" s="1631"/>
      <c r="D29" s="1632"/>
      <c r="E29" s="1635"/>
      <c r="F29" s="1625"/>
      <c r="G29" s="1625"/>
      <c r="H29" s="1625"/>
      <c r="I29" s="1625"/>
      <c r="J29" s="1625"/>
      <c r="K29" s="1636"/>
    </row>
    <row r="30" spans="1:11" s="890" customFormat="1" ht="11.25" customHeight="1">
      <c r="A30" s="1631"/>
      <c r="B30" s="1631"/>
      <c r="C30" s="1631"/>
      <c r="D30" s="1632"/>
      <c r="E30" s="1635"/>
      <c r="F30" s="1625"/>
      <c r="G30" s="1625"/>
      <c r="H30" s="1625"/>
      <c r="I30" s="1625"/>
      <c r="J30" s="1625"/>
      <c r="K30" s="1636"/>
    </row>
    <row r="31" spans="1:11" s="890" customFormat="1" ht="9" customHeight="1">
      <c r="A31" s="1631"/>
      <c r="B31" s="1631"/>
      <c r="C31" s="1631"/>
      <c r="D31" s="1632"/>
      <c r="E31" s="1635"/>
      <c r="F31" s="1625"/>
      <c r="G31" s="1625"/>
      <c r="H31" s="1625"/>
      <c r="I31" s="1625"/>
      <c r="J31" s="1625"/>
      <c r="K31" s="1636"/>
    </row>
    <row r="32" spans="1:11" s="890" customFormat="1" ht="11.25" customHeight="1">
      <c r="A32" s="1631"/>
      <c r="B32" s="1631"/>
      <c r="C32" s="1631"/>
      <c r="D32" s="1632"/>
      <c r="E32" s="1635"/>
      <c r="F32" s="1625"/>
      <c r="G32" s="1625"/>
      <c r="H32" s="1625"/>
      <c r="I32" s="1625"/>
      <c r="J32" s="1625"/>
      <c r="K32" s="1636"/>
    </row>
    <row r="33" spans="1:11" s="890" customFormat="1" ht="11.25" customHeight="1">
      <c r="A33" s="1633"/>
      <c r="B33" s="1633"/>
      <c r="C33" s="1633"/>
      <c r="D33" s="1634"/>
      <c r="E33" s="1635"/>
      <c r="F33" s="1625"/>
      <c r="G33" s="1625"/>
      <c r="H33" s="1625"/>
      <c r="I33" s="1625"/>
      <c r="J33" s="1625"/>
      <c r="K33" s="1636"/>
    </row>
    <row r="34" spans="1:11" s="891" customFormat="1" ht="15" customHeight="1">
      <c r="A34" s="1652" t="s">
        <v>1707</v>
      </c>
      <c r="B34" s="1653"/>
      <c r="C34" s="1653"/>
      <c r="D34" s="1653"/>
      <c r="E34" s="1646" t="s">
        <v>1766</v>
      </c>
      <c r="F34" s="1661">
        <f>'5분위배수'!$E$22</f>
        <v>70267.353351955302</v>
      </c>
      <c r="G34" s="1661">
        <f>'5분위배수'!$E$24</f>
        <v>130578.21229050279</v>
      </c>
      <c r="H34" s="1661">
        <f>'5분위배수'!$E$26</f>
        <v>184065.61954624782</v>
      </c>
      <c r="I34" s="1661">
        <f>'5분위배수'!$E$28</f>
        <v>256329.25977653632</v>
      </c>
      <c r="J34" s="1661">
        <f>'5분위배수'!$E$30</f>
        <v>502001.74520069809</v>
      </c>
      <c r="K34" s="1662">
        <f>J34/F34</f>
        <v>7.144167543727888</v>
      </c>
    </row>
    <row r="35" spans="1:11" s="892" customFormat="1" ht="15" customHeight="1">
      <c r="A35" s="1654"/>
      <c r="B35" s="1653"/>
      <c r="C35" s="1653"/>
      <c r="D35" s="1653"/>
      <c r="E35" s="1638"/>
      <c r="F35" s="1661"/>
      <c r="G35" s="1661"/>
      <c r="H35" s="1661"/>
      <c r="I35" s="1661"/>
      <c r="J35" s="1661"/>
      <c r="K35" s="1662"/>
    </row>
    <row r="36" spans="1:11" s="892" customFormat="1" ht="15" customHeight="1">
      <c r="A36" s="1654"/>
      <c r="B36" s="1653"/>
      <c r="C36" s="1653"/>
      <c r="D36" s="1653"/>
      <c r="E36" s="893" t="s">
        <v>265</v>
      </c>
      <c r="F36" s="909">
        <f>'5분위배수'!$E$23</f>
        <v>0.56449020607264411</v>
      </c>
      <c r="G36" s="909">
        <f>'5분위배수'!$E$25</f>
        <v>0.22527299719813806</v>
      </c>
      <c r="H36" s="909">
        <f>'5분위배수'!$E$27</f>
        <v>0.16763530901628415</v>
      </c>
      <c r="I36" s="909">
        <f>'5분위배수'!$E$29</f>
        <v>0.19233837594589304</v>
      </c>
      <c r="J36" s="909">
        <f>'5분위배수'!$E$31</f>
        <v>0.92969287959224012</v>
      </c>
      <c r="K36" s="895"/>
    </row>
    <row r="37" spans="1:11" s="892" customFormat="1" ht="15" customHeight="1">
      <c r="A37" s="1654"/>
      <c r="B37" s="1653"/>
      <c r="C37" s="1653"/>
      <c r="D37" s="1653"/>
      <c r="E37" s="1637" t="s">
        <v>1768</v>
      </c>
      <c r="F37" s="1661">
        <f>'5분위배수'!$E$62</f>
        <v>47553.770949720667</v>
      </c>
      <c r="G37" s="1661">
        <f>'5분위배수'!$E$64</f>
        <v>90979.259776536317</v>
      </c>
      <c r="H37" s="1661">
        <f>'5분위배수'!$E$66</f>
        <v>128004.88656195463</v>
      </c>
      <c r="I37" s="1661">
        <f>'5분위배수'!$E$68</f>
        <v>170643.85474860336</v>
      </c>
      <c r="J37" s="1661">
        <f>'5분위배수'!$E$70</f>
        <v>292295.63699825481</v>
      </c>
      <c r="K37" s="1662">
        <f>J37/F37</f>
        <v>6.1466342449961218</v>
      </c>
    </row>
    <row r="38" spans="1:11" s="892" customFormat="1" ht="15" customHeight="1">
      <c r="A38" s="1654"/>
      <c r="B38" s="1653"/>
      <c r="C38" s="1653"/>
      <c r="D38" s="1653"/>
      <c r="E38" s="1638"/>
      <c r="F38" s="1661"/>
      <c r="G38" s="1661"/>
      <c r="H38" s="1661"/>
      <c r="I38" s="1661"/>
      <c r="J38" s="1661"/>
      <c r="K38" s="1662"/>
    </row>
    <row r="39" spans="1:11" s="892" customFormat="1" ht="15" customHeight="1">
      <c r="A39" s="1654"/>
      <c r="B39" s="1653"/>
      <c r="C39" s="1653"/>
      <c r="D39" s="1653"/>
      <c r="E39" s="896" t="s">
        <v>268</v>
      </c>
      <c r="F39" s="909">
        <f>'5분위배수'!$E$63</f>
        <v>0.60257159155619133</v>
      </c>
      <c r="G39" s="909">
        <f>'5분위배수'!$E$65</f>
        <v>0.22919290519555291</v>
      </c>
      <c r="H39" s="909">
        <f>'5분위배수'!$E$67</f>
        <v>0.15033364222859041</v>
      </c>
      <c r="I39" s="909">
        <f>'5분위배수'!$E$69</f>
        <v>0.16353854949219485</v>
      </c>
      <c r="J39" s="909">
        <f>'5분위배수'!$E$71</f>
        <v>0.73600798035183568</v>
      </c>
      <c r="K39" s="895"/>
    </row>
    <row r="40" spans="1:11" s="892" customFormat="1" ht="15" customHeight="1">
      <c r="A40" s="1649" t="s">
        <v>1708</v>
      </c>
      <c r="B40" s="1650"/>
      <c r="C40" s="1650"/>
      <c r="D40" s="1650"/>
      <c r="E40" s="1645" t="s">
        <v>1770</v>
      </c>
      <c r="F40" s="1642">
        <f>'5분위배수'!$E$32</f>
        <v>214889.90825688074</v>
      </c>
      <c r="G40" s="1642">
        <f>'5분위배수'!$E$34</f>
        <v>307818.80733944953</v>
      </c>
      <c r="H40" s="1642">
        <f>'5분위배수'!$E$36</f>
        <v>390627.00228832953</v>
      </c>
      <c r="I40" s="1642">
        <f>'5분위배수'!$E$38</f>
        <v>515151.376146789</v>
      </c>
      <c r="J40" s="1642">
        <f>'5분위배수'!$E$40</f>
        <v>942636.15560640732</v>
      </c>
      <c r="K40" s="1644">
        <f>J40/F40</f>
        <v>4.3866003911155014</v>
      </c>
    </row>
    <row r="41" spans="1:11" s="892" customFormat="1" ht="15" customHeight="1">
      <c r="A41" s="1651"/>
      <c r="B41" s="1650"/>
      <c r="C41" s="1650"/>
      <c r="D41" s="1650"/>
      <c r="E41" s="1645"/>
      <c r="F41" s="1642"/>
      <c r="G41" s="1642"/>
      <c r="H41" s="1642"/>
      <c r="I41" s="1642"/>
      <c r="J41" s="1642"/>
      <c r="K41" s="1644"/>
    </row>
    <row r="42" spans="1:11" s="892" customFormat="1" ht="15" customHeight="1">
      <c r="A42" s="1651"/>
      <c r="B42" s="1650"/>
      <c r="C42" s="1650"/>
      <c r="D42" s="1650"/>
      <c r="E42" s="910" t="s">
        <v>265</v>
      </c>
      <c r="F42" s="911">
        <f>'5분위배수'!$E$33</f>
        <v>0.89802957491862978</v>
      </c>
      <c r="G42" s="911">
        <f>'5분위배수'!$E$35</f>
        <v>0.33832956899239497</v>
      </c>
      <c r="H42" s="911">
        <f>'5분위배수'!$E$37</f>
        <v>0.31834794698542657</v>
      </c>
      <c r="I42" s="911">
        <f>'5분위배수'!$E$39</f>
        <v>0.435375680401208</v>
      </c>
      <c r="J42" s="911">
        <f>'5분위배수'!$E$41</f>
        <v>1.7450389272712077</v>
      </c>
      <c r="K42" s="895"/>
    </row>
    <row r="43" spans="1:11" s="892" customFormat="1" ht="15" customHeight="1">
      <c r="A43" s="1651"/>
      <c r="B43" s="1650"/>
      <c r="C43" s="1650"/>
      <c r="D43" s="1650"/>
      <c r="E43" s="1645" t="s">
        <v>1768</v>
      </c>
      <c r="F43" s="1642">
        <f>'5분위배수'!$E$72</f>
        <v>135513.76146788991</v>
      </c>
      <c r="G43" s="1642">
        <f>'5분위배수'!$E$74</f>
        <v>198603.21100917432</v>
      </c>
      <c r="H43" s="1642">
        <f>'5분위배수'!$E$76</f>
        <v>246375.28604118995</v>
      </c>
      <c r="I43" s="1642">
        <f>'5분위배수'!$E$78</f>
        <v>305467.88990825688</v>
      </c>
      <c r="J43" s="1642">
        <f>'5분위배수'!$E$80</f>
        <v>493194.5080091533</v>
      </c>
      <c r="K43" s="1644">
        <f>J43/F43</f>
        <v>3.6394422431113473</v>
      </c>
    </row>
    <row r="44" spans="1:11" s="892" customFormat="1" ht="15" customHeight="1">
      <c r="A44" s="1651"/>
      <c r="B44" s="1650"/>
      <c r="C44" s="1650"/>
      <c r="D44" s="1650"/>
      <c r="E44" s="1645"/>
      <c r="F44" s="1642"/>
      <c r="G44" s="1642"/>
      <c r="H44" s="1642"/>
      <c r="I44" s="1642"/>
      <c r="J44" s="1642"/>
      <c r="K44" s="1644"/>
    </row>
    <row r="45" spans="1:11" s="892" customFormat="1" ht="15" customHeight="1">
      <c r="A45" s="1651"/>
      <c r="B45" s="1650"/>
      <c r="C45" s="1650"/>
      <c r="D45" s="1650"/>
      <c r="E45" s="912" t="s">
        <v>268</v>
      </c>
      <c r="F45" s="911">
        <f>'5분위배수'!$E$73</f>
        <v>0.99943380806089566</v>
      </c>
      <c r="G45" s="911">
        <f>'5분위배수'!$E$75</f>
        <v>0.32759901680996595</v>
      </c>
      <c r="H45" s="911">
        <f>'5분위배수'!$E$77</f>
        <v>0.28460767863949926</v>
      </c>
      <c r="I45" s="911">
        <f>'5분위배수'!$E$79</f>
        <v>0.31799565196789026</v>
      </c>
      <c r="J45" s="911">
        <f>'5분위배수'!$E$81</f>
        <v>1.5293440578676338</v>
      </c>
      <c r="K45" s="895"/>
    </row>
    <row r="46" spans="1:11" s="892" customFormat="1" ht="15" customHeight="1">
      <c r="A46" s="902"/>
      <c r="B46" s="1643"/>
      <c r="C46" s="1643"/>
      <c r="D46" s="1643"/>
      <c r="E46" s="1647"/>
      <c r="F46" s="905"/>
      <c r="G46" s="905"/>
      <c r="H46" s="905"/>
      <c r="I46" s="906"/>
      <c r="J46" s="906"/>
      <c r="K46" s="906"/>
    </row>
    <row r="47" spans="1:11" s="892" customFormat="1" ht="15" customHeight="1">
      <c r="A47" s="902"/>
      <c r="B47" s="1643"/>
      <c r="C47" s="1643"/>
      <c r="D47" s="1643"/>
      <c r="E47" s="1648"/>
      <c r="F47" s="905"/>
      <c r="G47" s="905"/>
      <c r="H47" s="905"/>
      <c r="I47" s="906"/>
      <c r="J47" s="906"/>
      <c r="K47" s="906"/>
    </row>
    <row r="48" spans="1:11" s="892" customFormat="1" ht="15" customHeight="1">
      <c r="A48" s="902"/>
      <c r="B48" s="907"/>
      <c r="C48" s="907"/>
      <c r="D48" s="907"/>
      <c r="E48" s="913"/>
      <c r="F48" s="905"/>
      <c r="G48" s="905"/>
      <c r="H48" s="905"/>
      <c r="I48" s="906"/>
      <c r="J48" s="906"/>
      <c r="K48" s="906"/>
    </row>
    <row r="49" spans="1:11" s="892" customFormat="1" ht="15" customHeight="1">
      <c r="A49" s="902"/>
      <c r="B49" s="1643"/>
      <c r="C49" s="1643"/>
      <c r="D49" s="1643"/>
      <c r="E49" s="914"/>
      <c r="F49" s="905"/>
      <c r="G49" s="905"/>
      <c r="H49" s="905"/>
      <c r="I49" s="906"/>
      <c r="J49" s="906"/>
      <c r="K49" s="906"/>
    </row>
    <row r="50" spans="1:11" s="892" customFormat="1" ht="11.1" customHeight="1">
      <c r="A50" s="1641"/>
      <c r="B50" s="1641"/>
      <c r="C50" s="1641"/>
      <c r="D50" s="1641"/>
      <c r="E50" s="1641"/>
      <c r="F50" s="1641"/>
      <c r="G50" s="1641"/>
      <c r="H50" s="1641"/>
      <c r="I50" s="1641"/>
      <c r="J50" s="1641"/>
      <c r="K50" s="1641"/>
    </row>
    <row r="51" spans="1:11" ht="3" customHeight="1">
      <c r="A51" s="311"/>
      <c r="B51" s="312"/>
      <c r="C51" s="312"/>
      <c r="D51" s="312"/>
      <c r="E51" s="312"/>
      <c r="F51" s="758"/>
      <c r="G51" s="758"/>
      <c r="H51" s="758"/>
      <c r="I51" s="311"/>
      <c r="J51" s="311"/>
      <c r="K51" s="315"/>
    </row>
    <row r="52" spans="1:11" s="500" customFormat="1" ht="15" customHeight="1">
      <c r="A52" s="1385">
        <f>'23'!P56+1</f>
        <v>75</v>
      </c>
      <c r="B52" s="1385"/>
      <c r="C52" s="520"/>
      <c r="D52" s="520"/>
      <c r="E52" s="520"/>
      <c r="F52" s="819"/>
      <c r="G52" s="819"/>
      <c r="H52" s="819"/>
      <c r="I52" s="1510">
        <f>'23'!J56</f>
        <v>41487</v>
      </c>
      <c r="J52" s="1510"/>
      <c r="K52" s="1510"/>
    </row>
  </sheetData>
  <sheetProtection password="C76B" sheet="1" objects="1" scenarios="1"/>
  <mergeCells count="87">
    <mergeCell ref="K40:K41"/>
    <mergeCell ref="K28:K33"/>
    <mergeCell ref="F40:F41"/>
    <mergeCell ref="G40:G41"/>
    <mergeCell ref="H40:H41"/>
    <mergeCell ref="I40:I41"/>
    <mergeCell ref="J40:J41"/>
    <mergeCell ref="H37:H38"/>
    <mergeCell ref="H28:H33"/>
    <mergeCell ref="F37:F38"/>
    <mergeCell ref="G37:G38"/>
    <mergeCell ref="F34:F35"/>
    <mergeCell ref="G34:G35"/>
    <mergeCell ref="B6:G6"/>
    <mergeCell ref="B27:G27"/>
    <mergeCell ref="I37:I38"/>
    <mergeCell ref="J37:J38"/>
    <mergeCell ref="K37:K38"/>
    <mergeCell ref="J34:J35"/>
    <mergeCell ref="K34:K35"/>
    <mergeCell ref="H22:H23"/>
    <mergeCell ref="I22:I23"/>
    <mergeCell ref="J22:J23"/>
    <mergeCell ref="K22:K23"/>
    <mergeCell ref="H34:H35"/>
    <mergeCell ref="I34:I35"/>
    <mergeCell ref="I28:I33"/>
    <mergeCell ref="J28:J33"/>
    <mergeCell ref="I16:I17"/>
    <mergeCell ref="J16:J17"/>
    <mergeCell ref="I19:I20"/>
    <mergeCell ref="J19:J20"/>
    <mergeCell ref="K19:K20"/>
    <mergeCell ref="K16:K17"/>
    <mergeCell ref="H19:H20"/>
    <mergeCell ref="A13:D18"/>
    <mergeCell ref="A19:D24"/>
    <mergeCell ref="E16:E17"/>
    <mergeCell ref="F16:F17"/>
    <mergeCell ref="G16:G17"/>
    <mergeCell ref="H16:H17"/>
    <mergeCell ref="G13:G14"/>
    <mergeCell ref="A28:D33"/>
    <mergeCell ref="E28:E33"/>
    <mergeCell ref="E19:E20"/>
    <mergeCell ref="F19:F20"/>
    <mergeCell ref="G19:G20"/>
    <mergeCell ref="E22:E23"/>
    <mergeCell ref="F22:F23"/>
    <mergeCell ref="G22:G23"/>
    <mergeCell ref="F28:F33"/>
    <mergeCell ref="G28:G33"/>
    <mergeCell ref="E37:E38"/>
    <mergeCell ref="E34:E35"/>
    <mergeCell ref="E40:E41"/>
    <mergeCell ref="E46:E47"/>
    <mergeCell ref="B47:D47"/>
    <mergeCell ref="A40:D45"/>
    <mergeCell ref="A34:D39"/>
    <mergeCell ref="I52:K52"/>
    <mergeCell ref="A50:K50"/>
    <mergeCell ref="F43:F44"/>
    <mergeCell ref="G43:G44"/>
    <mergeCell ref="H43:H44"/>
    <mergeCell ref="B46:D46"/>
    <mergeCell ref="A52:B52"/>
    <mergeCell ref="I43:I44"/>
    <mergeCell ref="J43:J44"/>
    <mergeCell ref="K43:K44"/>
    <mergeCell ref="B49:D49"/>
    <mergeCell ref="E43:E44"/>
    <mergeCell ref="A1:K1"/>
    <mergeCell ref="A3:K4"/>
    <mergeCell ref="H7:H12"/>
    <mergeCell ref="H13:H14"/>
    <mergeCell ref="I13:I14"/>
    <mergeCell ref="A7:D12"/>
    <mergeCell ref="G7:G12"/>
    <mergeCell ref="F7:F12"/>
    <mergeCell ref="E7:E12"/>
    <mergeCell ref="I7:I12"/>
    <mergeCell ref="J7:J12"/>
    <mergeCell ref="K7:K12"/>
    <mergeCell ref="E13:E14"/>
    <mergeCell ref="F13:F14"/>
    <mergeCell ref="J13:J14"/>
    <mergeCell ref="K13:K14"/>
  </mergeCells>
  <phoneticPr fontId="16" type="noConversion"/>
  <printOptions horizontalCentered="1"/>
  <pageMargins left="0.51181102362204722" right="0.51181102362204722" top="0.59055118110236227" bottom="0.39370078740157483" header="0.59055118110236227" footer="0.19685039370078741"/>
  <pageSetup paperSize="9" pageOrder="overThenDown" orientation="portrait" r:id="rId1"/>
  <headerFooter scaleWithDoc="0" alignWithMargins="0"/>
</worksheet>
</file>

<file path=xl/worksheets/sheet43.xml><?xml version="1.0" encoding="utf-8"?>
<worksheet xmlns="http://schemas.openxmlformats.org/spreadsheetml/2006/main" xmlns:r="http://schemas.openxmlformats.org/officeDocument/2006/relationships">
  <sheetPr codeName="Sheet51">
    <tabColor theme="1"/>
  </sheetPr>
  <dimension ref="A1:E81"/>
  <sheetViews>
    <sheetView workbookViewId="0">
      <selection activeCell="E2" sqref="E2:E81"/>
    </sheetView>
  </sheetViews>
  <sheetFormatPr defaultRowHeight="12"/>
  <cols>
    <col min="1" max="3" width="9.140625" style="1"/>
    <col min="4" max="4" width="11.140625" style="1" bestFit="1" customWidth="1"/>
    <col min="5" max="16384" width="9.140625" style="1"/>
  </cols>
  <sheetData>
    <row r="1" spans="1:5" ht="13.5">
      <c r="A1" s="11" t="s">
        <v>508</v>
      </c>
      <c r="B1" s="11" t="s">
        <v>514</v>
      </c>
      <c r="C1" s="11" t="s">
        <v>753</v>
      </c>
      <c r="D1" s="11" t="s">
        <v>515</v>
      </c>
      <c r="E1" s="1151"/>
    </row>
    <row r="2" spans="1:5" ht="13.5">
      <c r="A2" s="11" t="s">
        <v>754</v>
      </c>
      <c r="B2" s="11" t="s">
        <v>517</v>
      </c>
      <c r="C2" s="11" t="s">
        <v>755</v>
      </c>
      <c r="D2" s="11" t="s">
        <v>756</v>
      </c>
      <c r="E2" s="1195">
        <v>57217.001303780962</v>
      </c>
    </row>
    <row r="3" spans="1:5" ht="13.5">
      <c r="A3" s="11" t="s">
        <v>754</v>
      </c>
      <c r="B3" s="11" t="s">
        <v>517</v>
      </c>
      <c r="C3" s="11" t="s">
        <v>755</v>
      </c>
      <c r="D3" s="11" t="s">
        <v>757</v>
      </c>
      <c r="E3" s="1196">
        <v>0.51865412140504275</v>
      </c>
    </row>
    <row r="4" spans="1:5" ht="13.5">
      <c r="A4" s="11" t="s">
        <v>754</v>
      </c>
      <c r="B4" s="11" t="s">
        <v>517</v>
      </c>
      <c r="C4" s="11" t="s">
        <v>758</v>
      </c>
      <c r="D4" s="11" t="s">
        <v>756</v>
      </c>
      <c r="E4" s="1195">
        <v>111277.11157455682</v>
      </c>
    </row>
    <row r="5" spans="1:5" ht="13.5">
      <c r="A5" s="11" t="s">
        <v>754</v>
      </c>
      <c r="B5" s="11" t="s">
        <v>517</v>
      </c>
      <c r="C5" s="11" t="s">
        <v>758</v>
      </c>
      <c r="D5" s="11" t="s">
        <v>757</v>
      </c>
      <c r="E5" s="1196">
        <v>0.22439873076781902</v>
      </c>
    </row>
    <row r="6" spans="1:5" ht="13.5">
      <c r="A6" s="11" t="s">
        <v>754</v>
      </c>
      <c r="B6" s="11" t="s">
        <v>517</v>
      </c>
      <c r="C6" s="11" t="s">
        <v>759</v>
      </c>
      <c r="D6" s="11" t="s">
        <v>756</v>
      </c>
      <c r="E6" s="1195">
        <v>167161.74706649283</v>
      </c>
    </row>
    <row r="7" spans="1:5" ht="13.5">
      <c r="A7" s="11" t="s">
        <v>754</v>
      </c>
      <c r="B7" s="11" t="s">
        <v>517</v>
      </c>
      <c r="C7" s="11" t="s">
        <v>759</v>
      </c>
      <c r="D7" s="11" t="s">
        <v>757</v>
      </c>
      <c r="E7" s="1196">
        <v>0.1643466832030612</v>
      </c>
    </row>
    <row r="8" spans="1:5" ht="13.5">
      <c r="A8" s="11" t="s">
        <v>754</v>
      </c>
      <c r="B8" s="11" t="s">
        <v>517</v>
      </c>
      <c r="C8" s="11" t="s">
        <v>760</v>
      </c>
      <c r="D8" s="11" t="s">
        <v>756</v>
      </c>
      <c r="E8" s="1195">
        <v>241870.30761209593</v>
      </c>
    </row>
    <row r="9" spans="1:5" ht="13.5">
      <c r="A9" s="11" t="s">
        <v>754</v>
      </c>
      <c r="B9" s="11" t="s">
        <v>517</v>
      </c>
      <c r="C9" s="11" t="s">
        <v>760</v>
      </c>
      <c r="D9" s="11" t="s">
        <v>757</v>
      </c>
      <c r="E9" s="1196">
        <v>0.18317181406611882</v>
      </c>
    </row>
    <row r="10" spans="1:5" ht="13.5">
      <c r="A10" s="11" t="s">
        <v>754</v>
      </c>
      <c r="B10" s="11" t="s">
        <v>517</v>
      </c>
      <c r="C10" s="11" t="s">
        <v>761</v>
      </c>
      <c r="D10" s="11" t="s">
        <v>756</v>
      </c>
      <c r="E10" s="1195">
        <v>505601.53806047968</v>
      </c>
    </row>
    <row r="11" spans="1:5" ht="13.5">
      <c r="A11" s="11" t="s">
        <v>754</v>
      </c>
      <c r="B11" s="11" t="s">
        <v>517</v>
      </c>
      <c r="C11" s="11" t="s">
        <v>761</v>
      </c>
      <c r="D11" s="11" t="s">
        <v>757</v>
      </c>
      <c r="E11" s="1196">
        <v>0.9263337516592085</v>
      </c>
    </row>
    <row r="12" spans="1:5" ht="13.5">
      <c r="A12" s="11" t="s">
        <v>762</v>
      </c>
      <c r="B12" s="11" t="s">
        <v>517</v>
      </c>
      <c r="C12" s="11" t="s">
        <v>755</v>
      </c>
      <c r="D12" s="11" t="s">
        <v>756</v>
      </c>
      <c r="E12" s="1195">
        <v>170055.92105263157</v>
      </c>
    </row>
    <row r="13" spans="1:5" ht="13.5">
      <c r="A13" s="11" t="s">
        <v>762</v>
      </c>
      <c r="B13" s="11" t="s">
        <v>517</v>
      </c>
      <c r="C13" s="11" t="s">
        <v>755</v>
      </c>
      <c r="D13" s="11" t="s">
        <v>757</v>
      </c>
      <c r="E13" s="1196">
        <v>0.94902466736068336</v>
      </c>
    </row>
    <row r="14" spans="1:5" ht="13.5">
      <c r="A14" s="11" t="s">
        <v>762</v>
      </c>
      <c r="B14" s="11" t="s">
        <v>517</v>
      </c>
      <c r="C14" s="11" t="s">
        <v>758</v>
      </c>
      <c r="D14" s="11" t="s">
        <v>756</v>
      </c>
      <c r="E14" s="1195">
        <v>267976.9736842105</v>
      </c>
    </row>
    <row r="15" spans="1:5" ht="13.5">
      <c r="A15" s="11" t="s">
        <v>762</v>
      </c>
      <c r="B15" s="11" t="s">
        <v>517</v>
      </c>
      <c r="C15" s="11" t="s">
        <v>758</v>
      </c>
      <c r="D15" s="11" t="s">
        <v>757</v>
      </c>
      <c r="E15" s="1196">
        <v>0.36331028591967562</v>
      </c>
    </row>
    <row r="16" spans="1:5" ht="13.5">
      <c r="A16" s="11" t="s">
        <v>762</v>
      </c>
      <c r="B16" s="11" t="s">
        <v>517</v>
      </c>
      <c r="C16" s="11" t="s">
        <v>759</v>
      </c>
      <c r="D16" s="11" t="s">
        <v>756</v>
      </c>
      <c r="E16" s="1195">
        <v>356642.85714285716</v>
      </c>
    </row>
    <row r="17" spans="1:5" ht="13.5">
      <c r="A17" s="11" t="s">
        <v>762</v>
      </c>
      <c r="B17" s="11" t="s">
        <v>517</v>
      </c>
      <c r="C17" s="11" t="s">
        <v>759</v>
      </c>
      <c r="D17" s="11" t="s">
        <v>757</v>
      </c>
      <c r="E17" s="1196">
        <v>0.32934476550625374</v>
      </c>
    </row>
    <row r="18" spans="1:5" ht="13.5">
      <c r="A18" s="11" t="s">
        <v>762</v>
      </c>
      <c r="B18" s="11" t="s">
        <v>517</v>
      </c>
      <c r="C18" s="11" t="s">
        <v>760</v>
      </c>
      <c r="D18" s="11" t="s">
        <v>756</v>
      </c>
      <c r="E18" s="1195">
        <v>483771.38157894736</v>
      </c>
    </row>
    <row r="19" spans="1:5" ht="13.5">
      <c r="A19" s="11" t="s">
        <v>762</v>
      </c>
      <c r="B19" s="11" t="s">
        <v>517</v>
      </c>
      <c r="C19" s="11" t="s">
        <v>760</v>
      </c>
      <c r="D19" s="11" t="s">
        <v>757</v>
      </c>
      <c r="E19" s="1196">
        <v>0.40100838916791193</v>
      </c>
    </row>
    <row r="20" spans="1:5" ht="13.5">
      <c r="A20" s="11" t="s">
        <v>762</v>
      </c>
      <c r="B20" s="11" t="s">
        <v>517</v>
      </c>
      <c r="C20" s="11" t="s">
        <v>761</v>
      </c>
      <c r="D20" s="11" t="s">
        <v>756</v>
      </c>
      <c r="E20" s="1195">
        <v>939610.83743842365</v>
      </c>
    </row>
    <row r="21" spans="1:5" ht="13.5">
      <c r="A21" s="11" t="s">
        <v>762</v>
      </c>
      <c r="B21" s="11" t="s">
        <v>517</v>
      </c>
      <c r="C21" s="11" t="s">
        <v>761</v>
      </c>
      <c r="D21" s="11" t="s">
        <v>757</v>
      </c>
      <c r="E21" s="1196">
        <v>1.9725681109092346</v>
      </c>
    </row>
    <row r="22" spans="1:5" ht="13.5">
      <c r="A22" s="11" t="s">
        <v>754</v>
      </c>
      <c r="B22" s="11" t="s">
        <v>518</v>
      </c>
      <c r="C22" s="11" t="s">
        <v>755</v>
      </c>
      <c r="D22" s="11" t="s">
        <v>756</v>
      </c>
      <c r="E22" s="1195">
        <v>70267.353351955302</v>
      </c>
    </row>
    <row r="23" spans="1:5" ht="13.5">
      <c r="A23" s="11" t="s">
        <v>754</v>
      </c>
      <c r="B23" s="11" t="s">
        <v>518</v>
      </c>
      <c r="C23" s="11" t="s">
        <v>755</v>
      </c>
      <c r="D23" s="11" t="s">
        <v>757</v>
      </c>
      <c r="E23" s="1196">
        <v>0.56449020607264411</v>
      </c>
    </row>
    <row r="24" spans="1:5" ht="13.5">
      <c r="A24" s="11" t="s">
        <v>754</v>
      </c>
      <c r="B24" s="11" t="s">
        <v>518</v>
      </c>
      <c r="C24" s="11" t="s">
        <v>758</v>
      </c>
      <c r="D24" s="11" t="s">
        <v>756</v>
      </c>
      <c r="E24" s="1195">
        <v>130578.21229050279</v>
      </c>
    </row>
    <row r="25" spans="1:5" ht="13.5">
      <c r="A25" s="11" t="s">
        <v>754</v>
      </c>
      <c r="B25" s="11" t="s">
        <v>518</v>
      </c>
      <c r="C25" s="11" t="s">
        <v>758</v>
      </c>
      <c r="D25" s="11" t="s">
        <v>757</v>
      </c>
      <c r="E25" s="1196">
        <v>0.22527299719813806</v>
      </c>
    </row>
    <row r="26" spans="1:5" ht="13.5">
      <c r="A26" s="11" t="s">
        <v>754</v>
      </c>
      <c r="B26" s="11" t="s">
        <v>518</v>
      </c>
      <c r="C26" s="11" t="s">
        <v>759</v>
      </c>
      <c r="D26" s="11" t="s">
        <v>756</v>
      </c>
      <c r="E26" s="1195">
        <v>184065.61954624782</v>
      </c>
    </row>
    <row r="27" spans="1:5" ht="13.5">
      <c r="A27" s="11" t="s">
        <v>754</v>
      </c>
      <c r="B27" s="11" t="s">
        <v>518</v>
      </c>
      <c r="C27" s="11" t="s">
        <v>759</v>
      </c>
      <c r="D27" s="11" t="s">
        <v>757</v>
      </c>
      <c r="E27" s="1196">
        <v>0.16763530901628415</v>
      </c>
    </row>
    <row r="28" spans="1:5" ht="13.5">
      <c r="A28" s="11" t="s">
        <v>754</v>
      </c>
      <c r="B28" s="11" t="s">
        <v>518</v>
      </c>
      <c r="C28" s="11" t="s">
        <v>760</v>
      </c>
      <c r="D28" s="11" t="s">
        <v>756</v>
      </c>
      <c r="E28" s="1195">
        <v>256329.25977653632</v>
      </c>
    </row>
    <row r="29" spans="1:5" ht="13.5">
      <c r="A29" s="11" t="s">
        <v>754</v>
      </c>
      <c r="B29" s="11" t="s">
        <v>518</v>
      </c>
      <c r="C29" s="11" t="s">
        <v>760</v>
      </c>
      <c r="D29" s="11" t="s">
        <v>757</v>
      </c>
      <c r="E29" s="1196">
        <v>0.19233837594589304</v>
      </c>
    </row>
    <row r="30" spans="1:5" ht="13.5">
      <c r="A30" s="11" t="s">
        <v>754</v>
      </c>
      <c r="B30" s="11" t="s">
        <v>518</v>
      </c>
      <c r="C30" s="11" t="s">
        <v>761</v>
      </c>
      <c r="D30" s="11" t="s">
        <v>756</v>
      </c>
      <c r="E30" s="1195">
        <v>502001.74520069809</v>
      </c>
    </row>
    <row r="31" spans="1:5" ht="13.5">
      <c r="A31" s="11" t="s">
        <v>754</v>
      </c>
      <c r="B31" s="11" t="s">
        <v>518</v>
      </c>
      <c r="C31" s="11" t="s">
        <v>761</v>
      </c>
      <c r="D31" s="11" t="s">
        <v>757</v>
      </c>
      <c r="E31" s="1196">
        <v>0.92969287959224012</v>
      </c>
    </row>
    <row r="32" spans="1:5" ht="13.5">
      <c r="A32" s="11" t="s">
        <v>762</v>
      </c>
      <c r="B32" s="11" t="s">
        <v>518</v>
      </c>
      <c r="C32" s="11" t="s">
        <v>755</v>
      </c>
      <c r="D32" s="11" t="s">
        <v>756</v>
      </c>
      <c r="E32" s="1195">
        <v>214889.90825688074</v>
      </c>
    </row>
    <row r="33" spans="1:5" ht="13.5">
      <c r="A33" s="11" t="s">
        <v>762</v>
      </c>
      <c r="B33" s="11" t="s">
        <v>518</v>
      </c>
      <c r="C33" s="11" t="s">
        <v>755</v>
      </c>
      <c r="D33" s="11" t="s">
        <v>757</v>
      </c>
      <c r="E33" s="1196">
        <v>0.89802957491862978</v>
      </c>
    </row>
    <row r="34" spans="1:5" ht="13.5">
      <c r="A34" s="11" t="s">
        <v>762</v>
      </c>
      <c r="B34" s="11" t="s">
        <v>518</v>
      </c>
      <c r="C34" s="11" t="s">
        <v>758</v>
      </c>
      <c r="D34" s="11" t="s">
        <v>756</v>
      </c>
      <c r="E34" s="1195">
        <v>307818.80733944953</v>
      </c>
    </row>
    <row r="35" spans="1:5" ht="13.5">
      <c r="A35" s="11" t="s">
        <v>762</v>
      </c>
      <c r="B35" s="11" t="s">
        <v>518</v>
      </c>
      <c r="C35" s="11" t="s">
        <v>758</v>
      </c>
      <c r="D35" s="11" t="s">
        <v>757</v>
      </c>
      <c r="E35" s="1196">
        <v>0.33832956899239497</v>
      </c>
    </row>
    <row r="36" spans="1:5" ht="13.5">
      <c r="A36" s="11" t="s">
        <v>762</v>
      </c>
      <c r="B36" s="11" t="s">
        <v>518</v>
      </c>
      <c r="C36" s="11" t="s">
        <v>759</v>
      </c>
      <c r="D36" s="11" t="s">
        <v>756</v>
      </c>
      <c r="E36" s="1195">
        <v>390627.00228832953</v>
      </c>
    </row>
    <row r="37" spans="1:5" ht="13.5">
      <c r="A37" s="11" t="s">
        <v>762</v>
      </c>
      <c r="B37" s="11" t="s">
        <v>518</v>
      </c>
      <c r="C37" s="11" t="s">
        <v>759</v>
      </c>
      <c r="D37" s="11" t="s">
        <v>757</v>
      </c>
      <c r="E37" s="1196">
        <v>0.31834794698542657</v>
      </c>
    </row>
    <row r="38" spans="1:5" ht="13.5">
      <c r="A38" s="11" t="s">
        <v>762</v>
      </c>
      <c r="B38" s="11" t="s">
        <v>518</v>
      </c>
      <c r="C38" s="11" t="s">
        <v>760</v>
      </c>
      <c r="D38" s="11" t="s">
        <v>756</v>
      </c>
      <c r="E38" s="1195">
        <v>515151.376146789</v>
      </c>
    </row>
    <row r="39" spans="1:5" ht="13.5">
      <c r="A39" s="11" t="s">
        <v>762</v>
      </c>
      <c r="B39" s="11" t="s">
        <v>518</v>
      </c>
      <c r="C39" s="11" t="s">
        <v>760</v>
      </c>
      <c r="D39" s="11" t="s">
        <v>757</v>
      </c>
      <c r="E39" s="1196">
        <v>0.435375680401208</v>
      </c>
    </row>
    <row r="40" spans="1:5" ht="13.5">
      <c r="A40" s="11" t="s">
        <v>762</v>
      </c>
      <c r="B40" s="11" t="s">
        <v>518</v>
      </c>
      <c r="C40" s="11" t="s">
        <v>761</v>
      </c>
      <c r="D40" s="11" t="s">
        <v>756</v>
      </c>
      <c r="E40" s="1195">
        <v>942636.15560640732</v>
      </c>
    </row>
    <row r="41" spans="1:5" ht="13.5">
      <c r="A41" s="11" t="s">
        <v>762</v>
      </c>
      <c r="B41" s="11" t="s">
        <v>518</v>
      </c>
      <c r="C41" s="11" t="s">
        <v>761</v>
      </c>
      <c r="D41" s="11" t="s">
        <v>757</v>
      </c>
      <c r="E41" s="1196">
        <v>1.7450389272712077</v>
      </c>
    </row>
    <row r="42" spans="1:5" ht="13.5">
      <c r="A42" s="11" t="s">
        <v>754</v>
      </c>
      <c r="B42" s="11" t="s">
        <v>517</v>
      </c>
      <c r="C42" s="11" t="s">
        <v>755</v>
      </c>
      <c r="D42" s="11" t="s">
        <v>763</v>
      </c>
      <c r="E42" s="1195">
        <v>33859.113428943936</v>
      </c>
    </row>
    <row r="43" spans="1:5" ht="13.5">
      <c r="A43" s="11" t="s">
        <v>754</v>
      </c>
      <c r="B43" s="11" t="s">
        <v>517</v>
      </c>
      <c r="C43" s="11" t="s">
        <v>755</v>
      </c>
      <c r="D43" s="11" t="s">
        <v>764</v>
      </c>
      <c r="E43" s="1196">
        <v>0.56101041807551222</v>
      </c>
    </row>
    <row r="44" spans="1:5" ht="13.5">
      <c r="A44" s="11" t="s">
        <v>754</v>
      </c>
      <c r="B44" s="11" t="s">
        <v>517</v>
      </c>
      <c r="C44" s="11" t="s">
        <v>758</v>
      </c>
      <c r="D44" s="11" t="s">
        <v>763</v>
      </c>
      <c r="E44" s="1195">
        <v>71457.286235662148</v>
      </c>
    </row>
    <row r="45" spans="1:5" ht="13.5">
      <c r="A45" s="11" t="s">
        <v>754</v>
      </c>
      <c r="B45" s="11" t="s">
        <v>517</v>
      </c>
      <c r="C45" s="11" t="s">
        <v>758</v>
      </c>
      <c r="D45" s="11" t="s">
        <v>764</v>
      </c>
      <c r="E45" s="1196">
        <v>0.2452863268205146</v>
      </c>
    </row>
    <row r="46" spans="1:5" ht="13.5">
      <c r="A46" s="11" t="s">
        <v>754</v>
      </c>
      <c r="B46" s="11" t="s">
        <v>517</v>
      </c>
      <c r="C46" s="11" t="s">
        <v>759</v>
      </c>
      <c r="D46" s="11" t="s">
        <v>763</v>
      </c>
      <c r="E46" s="1195">
        <v>111240.0260756193</v>
      </c>
    </row>
    <row r="47" spans="1:5" ht="13.5">
      <c r="A47" s="11" t="s">
        <v>754</v>
      </c>
      <c r="B47" s="11" t="s">
        <v>517</v>
      </c>
      <c r="C47" s="11" t="s">
        <v>759</v>
      </c>
      <c r="D47" s="11" t="s">
        <v>764</v>
      </c>
      <c r="E47" s="1196">
        <v>0.17483066389613947</v>
      </c>
    </row>
    <row r="48" spans="1:5" ht="13.5">
      <c r="A48" s="11" t="s">
        <v>754</v>
      </c>
      <c r="B48" s="11" t="s">
        <v>517</v>
      </c>
      <c r="C48" s="11" t="s">
        <v>760</v>
      </c>
      <c r="D48" s="11" t="s">
        <v>763</v>
      </c>
      <c r="E48" s="1195">
        <v>157156.49113660061</v>
      </c>
    </row>
    <row r="49" spans="1:5" ht="13.5">
      <c r="A49" s="11" t="s">
        <v>754</v>
      </c>
      <c r="B49" s="11" t="s">
        <v>517</v>
      </c>
      <c r="C49" s="11" t="s">
        <v>760</v>
      </c>
      <c r="D49" s="11" t="s">
        <v>764</v>
      </c>
      <c r="E49" s="1196">
        <v>0.1641287928187371</v>
      </c>
    </row>
    <row r="50" spans="1:5" ht="13.5">
      <c r="A50" s="11" t="s">
        <v>754</v>
      </c>
      <c r="B50" s="11" t="s">
        <v>517</v>
      </c>
      <c r="C50" s="11" t="s">
        <v>761</v>
      </c>
      <c r="D50" s="11" t="s">
        <v>763</v>
      </c>
      <c r="E50" s="1195">
        <v>283167.10114702815</v>
      </c>
    </row>
    <row r="51" spans="1:5" ht="13.5">
      <c r="A51" s="11" t="s">
        <v>754</v>
      </c>
      <c r="B51" s="11" t="s">
        <v>517</v>
      </c>
      <c r="C51" s="11" t="s">
        <v>761</v>
      </c>
      <c r="D51" s="11" t="s">
        <v>764</v>
      </c>
      <c r="E51" s="1196">
        <v>0.71931292984337136</v>
      </c>
    </row>
    <row r="52" spans="1:5" ht="13.5">
      <c r="A52" s="11" t="s">
        <v>762</v>
      </c>
      <c r="B52" s="11" t="s">
        <v>517</v>
      </c>
      <c r="C52" s="11" t="s">
        <v>755</v>
      </c>
      <c r="D52" s="11" t="s">
        <v>763</v>
      </c>
      <c r="E52" s="1195">
        <v>97108.552631578947</v>
      </c>
    </row>
    <row r="53" spans="1:5" ht="13.5">
      <c r="A53" s="11" t="s">
        <v>762</v>
      </c>
      <c r="B53" s="11" t="s">
        <v>517</v>
      </c>
      <c r="C53" s="11" t="s">
        <v>755</v>
      </c>
      <c r="D53" s="11" t="s">
        <v>764</v>
      </c>
      <c r="E53" s="1196">
        <v>1.0528228356708105</v>
      </c>
    </row>
    <row r="54" spans="1:5" ht="13.5">
      <c r="A54" s="11" t="s">
        <v>762</v>
      </c>
      <c r="B54" s="11" t="s">
        <v>517</v>
      </c>
      <c r="C54" s="11" t="s">
        <v>758</v>
      </c>
      <c r="D54" s="11" t="s">
        <v>763</v>
      </c>
      <c r="E54" s="1195">
        <v>162644.73684210525</v>
      </c>
    </row>
    <row r="55" spans="1:5" ht="13.5">
      <c r="A55" s="11" t="s">
        <v>762</v>
      </c>
      <c r="B55" s="11" t="s">
        <v>517</v>
      </c>
      <c r="C55" s="11" t="s">
        <v>758</v>
      </c>
      <c r="D55" s="11" t="s">
        <v>764</v>
      </c>
      <c r="E55" s="1196">
        <v>0.41045211946938731</v>
      </c>
    </row>
    <row r="56" spans="1:5" ht="13.5">
      <c r="A56" s="11" t="s">
        <v>762</v>
      </c>
      <c r="B56" s="11" t="s">
        <v>517</v>
      </c>
      <c r="C56" s="11" t="s">
        <v>759</v>
      </c>
      <c r="D56" s="11" t="s">
        <v>763</v>
      </c>
      <c r="E56" s="1195">
        <v>218320.19704433499</v>
      </c>
    </row>
    <row r="57" spans="1:5" ht="13.5">
      <c r="A57" s="11" t="s">
        <v>762</v>
      </c>
      <c r="B57" s="11" t="s">
        <v>517</v>
      </c>
      <c r="C57" s="11" t="s">
        <v>759</v>
      </c>
      <c r="D57" s="11" t="s">
        <v>764</v>
      </c>
      <c r="E57" s="1196">
        <v>0.30989592231745183</v>
      </c>
    </row>
    <row r="58" spans="1:5" ht="13.5">
      <c r="A58" s="11" t="s">
        <v>762</v>
      </c>
      <c r="B58" s="11" t="s">
        <v>517</v>
      </c>
      <c r="C58" s="11" t="s">
        <v>760</v>
      </c>
      <c r="D58" s="11" t="s">
        <v>763</v>
      </c>
      <c r="E58" s="1195">
        <v>283526.31578947371</v>
      </c>
    </row>
    <row r="59" spans="1:5" ht="13.5">
      <c r="A59" s="11" t="s">
        <v>762</v>
      </c>
      <c r="B59" s="11" t="s">
        <v>517</v>
      </c>
      <c r="C59" s="11" t="s">
        <v>760</v>
      </c>
      <c r="D59" s="11" t="s">
        <v>764</v>
      </c>
      <c r="E59" s="1196">
        <v>0.30677862386034199</v>
      </c>
    </row>
    <row r="60" spans="1:5" ht="13.5">
      <c r="A60" s="11" t="s">
        <v>762</v>
      </c>
      <c r="B60" s="11" t="s">
        <v>517</v>
      </c>
      <c r="C60" s="11" t="s">
        <v>761</v>
      </c>
      <c r="D60" s="11" t="s">
        <v>763</v>
      </c>
      <c r="E60" s="1195">
        <v>474729.06403940887</v>
      </c>
    </row>
    <row r="61" spans="1:5" ht="13.5">
      <c r="A61" s="11" t="s">
        <v>762</v>
      </c>
      <c r="B61" s="11" t="s">
        <v>517</v>
      </c>
      <c r="C61" s="11" t="s">
        <v>761</v>
      </c>
      <c r="D61" s="11" t="s">
        <v>764</v>
      </c>
      <c r="E61" s="1196">
        <v>1.6561618954642465</v>
      </c>
    </row>
    <row r="62" spans="1:5" ht="13.5">
      <c r="A62" s="11" t="s">
        <v>754</v>
      </c>
      <c r="B62" s="11" t="s">
        <v>518</v>
      </c>
      <c r="C62" s="11" t="s">
        <v>755</v>
      </c>
      <c r="D62" s="11" t="s">
        <v>763</v>
      </c>
      <c r="E62" s="1195">
        <v>47553.770949720667</v>
      </c>
    </row>
    <row r="63" spans="1:5" ht="13.5">
      <c r="A63" s="11" t="s">
        <v>754</v>
      </c>
      <c r="B63" s="11" t="s">
        <v>518</v>
      </c>
      <c r="C63" s="11" t="s">
        <v>755</v>
      </c>
      <c r="D63" s="11" t="s">
        <v>764</v>
      </c>
      <c r="E63" s="1196">
        <v>0.60257159155619133</v>
      </c>
    </row>
    <row r="64" spans="1:5" ht="13.5">
      <c r="A64" s="11" t="s">
        <v>754</v>
      </c>
      <c r="B64" s="11" t="s">
        <v>518</v>
      </c>
      <c r="C64" s="11" t="s">
        <v>758</v>
      </c>
      <c r="D64" s="11" t="s">
        <v>763</v>
      </c>
      <c r="E64" s="1195">
        <v>90979.259776536317</v>
      </c>
    </row>
    <row r="65" spans="1:5" ht="13.5">
      <c r="A65" s="11" t="s">
        <v>754</v>
      </c>
      <c r="B65" s="11" t="s">
        <v>518</v>
      </c>
      <c r="C65" s="11" t="s">
        <v>758</v>
      </c>
      <c r="D65" s="11" t="s">
        <v>764</v>
      </c>
      <c r="E65" s="1196">
        <v>0.22919290519555291</v>
      </c>
    </row>
    <row r="66" spans="1:5" ht="13.5">
      <c r="A66" s="11" t="s">
        <v>754</v>
      </c>
      <c r="B66" s="11" t="s">
        <v>518</v>
      </c>
      <c r="C66" s="11" t="s">
        <v>759</v>
      </c>
      <c r="D66" s="11" t="s">
        <v>763</v>
      </c>
      <c r="E66" s="1195">
        <v>128004.88656195463</v>
      </c>
    </row>
    <row r="67" spans="1:5" ht="13.5">
      <c r="A67" s="11" t="s">
        <v>754</v>
      </c>
      <c r="B67" s="11" t="s">
        <v>518</v>
      </c>
      <c r="C67" s="11" t="s">
        <v>759</v>
      </c>
      <c r="D67" s="11" t="s">
        <v>764</v>
      </c>
      <c r="E67" s="1196">
        <v>0.15033364222859041</v>
      </c>
    </row>
    <row r="68" spans="1:5" ht="13.5">
      <c r="A68" s="11" t="s">
        <v>754</v>
      </c>
      <c r="B68" s="11" t="s">
        <v>518</v>
      </c>
      <c r="C68" s="11" t="s">
        <v>760</v>
      </c>
      <c r="D68" s="11" t="s">
        <v>763</v>
      </c>
      <c r="E68" s="1195">
        <v>170643.85474860336</v>
      </c>
    </row>
    <row r="69" spans="1:5" ht="13.5">
      <c r="A69" s="11" t="s">
        <v>754</v>
      </c>
      <c r="B69" s="11" t="s">
        <v>518</v>
      </c>
      <c r="C69" s="11" t="s">
        <v>760</v>
      </c>
      <c r="D69" s="11" t="s">
        <v>764</v>
      </c>
      <c r="E69" s="1196">
        <v>0.16353854949219485</v>
      </c>
    </row>
    <row r="70" spans="1:5" ht="13.5">
      <c r="A70" s="11" t="s">
        <v>754</v>
      </c>
      <c r="B70" s="11" t="s">
        <v>518</v>
      </c>
      <c r="C70" s="11" t="s">
        <v>761</v>
      </c>
      <c r="D70" s="11" t="s">
        <v>763</v>
      </c>
      <c r="E70" s="1195">
        <v>292295.63699825481</v>
      </c>
    </row>
    <row r="71" spans="1:5" ht="13.5">
      <c r="A71" s="11" t="s">
        <v>754</v>
      </c>
      <c r="B71" s="11" t="s">
        <v>518</v>
      </c>
      <c r="C71" s="11" t="s">
        <v>761</v>
      </c>
      <c r="D71" s="11" t="s">
        <v>764</v>
      </c>
      <c r="E71" s="1196">
        <v>0.73600798035183568</v>
      </c>
    </row>
    <row r="72" spans="1:5" ht="13.5">
      <c r="A72" s="11" t="s">
        <v>762</v>
      </c>
      <c r="B72" s="11" t="s">
        <v>518</v>
      </c>
      <c r="C72" s="11" t="s">
        <v>755</v>
      </c>
      <c r="D72" s="11" t="s">
        <v>763</v>
      </c>
      <c r="E72" s="1195">
        <v>135513.76146788991</v>
      </c>
    </row>
    <row r="73" spans="1:5" ht="13.5">
      <c r="A73" s="11" t="s">
        <v>762</v>
      </c>
      <c r="B73" s="11" t="s">
        <v>518</v>
      </c>
      <c r="C73" s="11" t="s">
        <v>755</v>
      </c>
      <c r="D73" s="11" t="s">
        <v>764</v>
      </c>
      <c r="E73" s="1196">
        <v>0.99943380806089566</v>
      </c>
    </row>
    <row r="74" spans="1:5" ht="13.5">
      <c r="A74" s="11" t="s">
        <v>762</v>
      </c>
      <c r="B74" s="11" t="s">
        <v>518</v>
      </c>
      <c r="C74" s="11" t="s">
        <v>758</v>
      </c>
      <c r="D74" s="11" t="s">
        <v>763</v>
      </c>
      <c r="E74" s="1195">
        <v>198603.21100917432</v>
      </c>
    </row>
    <row r="75" spans="1:5" ht="13.5">
      <c r="A75" s="11" t="s">
        <v>762</v>
      </c>
      <c r="B75" s="11" t="s">
        <v>518</v>
      </c>
      <c r="C75" s="11" t="s">
        <v>758</v>
      </c>
      <c r="D75" s="11" t="s">
        <v>764</v>
      </c>
      <c r="E75" s="1196">
        <v>0.32759901680996595</v>
      </c>
    </row>
    <row r="76" spans="1:5" ht="13.5">
      <c r="A76" s="11" t="s">
        <v>762</v>
      </c>
      <c r="B76" s="11" t="s">
        <v>518</v>
      </c>
      <c r="C76" s="11" t="s">
        <v>759</v>
      </c>
      <c r="D76" s="11" t="s">
        <v>763</v>
      </c>
      <c r="E76" s="1195">
        <v>246375.28604118995</v>
      </c>
    </row>
    <row r="77" spans="1:5" ht="13.5">
      <c r="A77" s="11" t="s">
        <v>762</v>
      </c>
      <c r="B77" s="11" t="s">
        <v>518</v>
      </c>
      <c r="C77" s="11" t="s">
        <v>759</v>
      </c>
      <c r="D77" s="11" t="s">
        <v>764</v>
      </c>
      <c r="E77" s="1196">
        <v>0.28460767863949926</v>
      </c>
    </row>
    <row r="78" spans="1:5" ht="13.5">
      <c r="A78" s="11" t="s">
        <v>762</v>
      </c>
      <c r="B78" s="11" t="s">
        <v>518</v>
      </c>
      <c r="C78" s="11" t="s">
        <v>760</v>
      </c>
      <c r="D78" s="11" t="s">
        <v>763</v>
      </c>
      <c r="E78" s="1195">
        <v>305467.88990825688</v>
      </c>
    </row>
    <row r="79" spans="1:5" ht="13.5">
      <c r="A79" s="11" t="s">
        <v>762</v>
      </c>
      <c r="B79" s="11" t="s">
        <v>518</v>
      </c>
      <c r="C79" s="11" t="s">
        <v>760</v>
      </c>
      <c r="D79" s="11" t="s">
        <v>764</v>
      </c>
      <c r="E79" s="1196">
        <v>0.31799565196789026</v>
      </c>
    </row>
    <row r="80" spans="1:5" ht="13.5">
      <c r="A80" s="11" t="s">
        <v>762</v>
      </c>
      <c r="B80" s="11" t="s">
        <v>518</v>
      </c>
      <c r="C80" s="11" t="s">
        <v>761</v>
      </c>
      <c r="D80" s="11" t="s">
        <v>763</v>
      </c>
      <c r="E80" s="1195">
        <v>493194.5080091533</v>
      </c>
    </row>
    <row r="81" spans="1:5" ht="13.5">
      <c r="A81" s="11" t="s">
        <v>762</v>
      </c>
      <c r="B81" s="11" t="s">
        <v>518</v>
      </c>
      <c r="C81" s="11" t="s">
        <v>761</v>
      </c>
      <c r="D81" s="11" t="s">
        <v>764</v>
      </c>
      <c r="E81" s="1196">
        <v>1.5293440578676338</v>
      </c>
    </row>
  </sheetData>
  <autoFilter ref="A1:E81"/>
  <phoneticPr fontId="16" type="noConversion"/>
  <pageMargins left="0.75" right="0.75" top="1" bottom="1" header="0.5" footer="0.5"/>
  <headerFooter alignWithMargins="0">
    <oddHeader>&amp;A</oddHeader>
    <oddFooter>Page &amp;P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>
  <dimension ref="A1:Z77"/>
  <sheetViews>
    <sheetView showGridLines="0" view="pageLayout" topLeftCell="C1" zoomScale="115" zoomScaleNormal="115" zoomScalePageLayoutView="115" workbookViewId="0">
      <selection activeCell="D36" sqref="D36:Z37"/>
    </sheetView>
  </sheetViews>
  <sheetFormatPr defaultRowHeight="13.5"/>
  <cols>
    <col min="1" max="2" width="6.28515625" style="227" hidden="1" customWidth="1"/>
    <col min="3" max="4" width="3.42578125" style="227" customWidth="1"/>
    <col min="5" max="5" width="2.5703125" style="227" customWidth="1"/>
    <col min="6" max="6" width="6" style="227" customWidth="1"/>
    <col min="7" max="26" width="3.85546875" style="227" customWidth="1"/>
    <col min="27" max="16384" width="9.140625" style="227"/>
  </cols>
  <sheetData>
    <row r="1" spans="1:26" ht="16.5" customHeight="1">
      <c r="S1" s="695"/>
      <c r="T1" s="695"/>
      <c r="U1" s="1429" t="s">
        <v>1773</v>
      </c>
      <c r="V1" s="1429"/>
      <c r="W1" s="1429"/>
      <c r="X1" s="1429"/>
      <c r="Y1" s="1429"/>
      <c r="Z1" s="1429"/>
    </row>
    <row r="2" spans="1:26" ht="3" customHeight="1">
      <c r="C2" s="915"/>
      <c r="D2" s="916"/>
      <c r="E2" s="916"/>
      <c r="F2" s="916"/>
      <c r="G2" s="917"/>
      <c r="H2" s="917"/>
      <c r="I2" s="917"/>
      <c r="J2" s="915"/>
      <c r="K2" s="917"/>
      <c r="L2" s="915"/>
      <c r="M2" s="917"/>
      <c r="N2" s="918"/>
      <c r="O2" s="918"/>
      <c r="P2" s="918"/>
      <c r="Q2" s="918"/>
      <c r="R2" s="918"/>
      <c r="S2" s="918"/>
      <c r="T2" s="918"/>
      <c r="U2" s="918"/>
      <c r="V2" s="918"/>
      <c r="W2" s="918"/>
      <c r="X2" s="918"/>
      <c r="Y2" s="918"/>
      <c r="Z2" s="918"/>
    </row>
    <row r="3" spans="1:26" s="241" customFormat="1" ht="6.75" customHeight="1">
      <c r="C3" s="1698" t="s">
        <v>2043</v>
      </c>
      <c r="D3" s="1698"/>
      <c r="E3" s="1698"/>
      <c r="F3" s="1698"/>
      <c r="G3" s="1698"/>
      <c r="H3" s="1698"/>
      <c r="I3" s="1698"/>
      <c r="J3" s="1698"/>
      <c r="K3" s="1698"/>
      <c r="L3" s="1698"/>
      <c r="M3" s="1698"/>
      <c r="N3" s="1698"/>
      <c r="O3" s="1698"/>
      <c r="P3" s="1698"/>
      <c r="Q3" s="1698"/>
      <c r="R3" s="1698"/>
      <c r="S3" s="1698"/>
      <c r="T3" s="1698"/>
      <c r="U3" s="1698"/>
      <c r="V3" s="1698"/>
    </row>
    <row r="4" spans="1:26" s="919" customFormat="1" ht="14.25" customHeight="1">
      <c r="C4" s="1698"/>
      <c r="D4" s="1698"/>
      <c r="E4" s="1698"/>
      <c r="F4" s="1698"/>
      <c r="G4" s="1698"/>
      <c r="H4" s="1698"/>
      <c r="I4" s="1698"/>
      <c r="J4" s="1698"/>
      <c r="K4" s="1698"/>
      <c r="L4" s="1698"/>
      <c r="M4" s="1698"/>
      <c r="N4" s="1698"/>
      <c r="O4" s="1698"/>
      <c r="P4" s="1698"/>
      <c r="Q4" s="1698"/>
      <c r="R4" s="1698"/>
      <c r="S4" s="1698"/>
      <c r="T4" s="1698"/>
      <c r="U4" s="1698"/>
      <c r="V4" s="1698"/>
    </row>
    <row r="5" spans="1:26" ht="9" customHeight="1" thickBot="1">
      <c r="C5" s="1725"/>
      <c r="D5" s="1725"/>
      <c r="E5" s="1725"/>
      <c r="F5" s="920"/>
      <c r="G5" s="920"/>
      <c r="H5" s="920"/>
      <c r="I5" s="920"/>
      <c r="J5" s="920"/>
      <c r="K5" s="920"/>
      <c r="L5" s="921"/>
      <c r="M5" s="920"/>
      <c r="Q5" s="231">
        <v>0.4</v>
      </c>
      <c r="R5" s="922">
        <f>PIR소득!G1</f>
        <v>3.73E-2</v>
      </c>
      <c r="S5" s="231">
        <v>20</v>
      </c>
      <c r="T5" s="923">
        <v>0.25</v>
      </c>
      <c r="U5" s="231">
        <f>(PIR소득!A6*12)/10000</f>
        <v>4428.8580000000002</v>
      </c>
      <c r="W5" s="1190">
        <v>41426</v>
      </c>
    </row>
    <row r="6" spans="1:26" ht="13.5" customHeight="1">
      <c r="C6" s="1668" t="s">
        <v>1507</v>
      </c>
      <c r="D6" s="1699"/>
      <c r="E6" s="1699"/>
      <c r="F6" s="1699" t="s">
        <v>1508</v>
      </c>
      <c r="G6" s="1699"/>
      <c r="H6" s="1699"/>
      <c r="I6" s="1699"/>
      <c r="J6" s="1699"/>
      <c r="K6" s="1668" t="s">
        <v>1883</v>
      </c>
      <c r="L6" s="1699"/>
      <c r="M6" s="1699"/>
      <c r="N6" s="1699"/>
      <c r="O6" s="1699" t="s">
        <v>1884</v>
      </c>
      <c r="P6" s="1699"/>
      <c r="Q6" s="1699"/>
      <c r="R6" s="1699"/>
      <c r="S6" s="1699" t="s">
        <v>1885</v>
      </c>
      <c r="T6" s="1699"/>
      <c r="U6" s="1699"/>
      <c r="V6" s="1699"/>
      <c r="W6" s="1699" t="s">
        <v>1886</v>
      </c>
      <c r="X6" s="1699"/>
      <c r="Y6" s="1699"/>
      <c r="Z6" s="1700"/>
    </row>
    <row r="7" spans="1:26" ht="9.75" customHeight="1">
      <c r="C7" s="1701" t="s">
        <v>1532</v>
      </c>
      <c r="D7" s="1702"/>
      <c r="E7" s="1702"/>
      <c r="F7" s="1702" t="s">
        <v>1533</v>
      </c>
      <c r="G7" s="1702"/>
      <c r="H7" s="1702"/>
      <c r="I7" s="1702"/>
      <c r="J7" s="1702"/>
      <c r="K7" s="1701" t="s">
        <v>1887</v>
      </c>
      <c r="L7" s="1702"/>
      <c r="M7" s="1702"/>
      <c r="N7" s="1702"/>
      <c r="O7" s="1702" t="s">
        <v>1888</v>
      </c>
      <c r="P7" s="1702"/>
      <c r="Q7" s="1702"/>
      <c r="R7" s="1702"/>
      <c r="S7" s="1702" t="s">
        <v>1889</v>
      </c>
      <c r="T7" s="1702"/>
      <c r="U7" s="1702"/>
      <c r="V7" s="1702"/>
      <c r="W7" s="1702" t="s">
        <v>1890</v>
      </c>
      <c r="X7" s="1702"/>
      <c r="Y7" s="1702"/>
      <c r="Z7" s="1703"/>
    </row>
    <row r="8" spans="1:26" ht="16.5" customHeight="1">
      <c r="C8" s="1743" t="s">
        <v>1509</v>
      </c>
      <c r="D8" s="1744"/>
      <c r="E8" s="1744"/>
      <c r="F8" s="1737" t="s">
        <v>1774</v>
      </c>
      <c r="G8" s="1745"/>
      <c r="H8" s="1745"/>
      <c r="I8" s="1745"/>
      <c r="J8" s="1746"/>
      <c r="K8" s="1747">
        <f>$U$5/K26*100</f>
        <v>185.04627491962455</v>
      </c>
      <c r="L8" s="1726"/>
      <c r="M8" s="1726"/>
      <c r="N8" s="1726"/>
      <c r="O8" s="1726">
        <f t="shared" ref="O8:O13" si="0">$U$5/O26*100</f>
        <v>169.14680560349731</v>
      </c>
      <c r="P8" s="1726"/>
      <c r="Q8" s="1726"/>
      <c r="R8" s="1726"/>
      <c r="S8" s="1726">
        <f t="shared" ref="S8:S13" si="1">$U$5/S26*100</f>
        <v>307.40885601396502</v>
      </c>
      <c r="T8" s="1726"/>
      <c r="U8" s="1726"/>
      <c r="V8" s="1726"/>
      <c r="W8" s="1726">
        <f t="shared" ref="W8:W13" si="2">$U$5/W26*100</f>
        <v>211.62084492301122</v>
      </c>
      <c r="X8" s="1726"/>
      <c r="Y8" s="1726"/>
      <c r="Z8" s="1727"/>
    </row>
    <row r="9" spans="1:26" ht="16.5" customHeight="1">
      <c r="C9" s="1706"/>
      <c r="D9" s="1705"/>
      <c r="E9" s="1705"/>
      <c r="F9" s="1728" t="s">
        <v>1775</v>
      </c>
      <c r="G9" s="1729"/>
      <c r="H9" s="1729"/>
      <c r="I9" s="1729"/>
      <c r="J9" s="1730"/>
      <c r="K9" s="1695">
        <f t="shared" ref="K9:K13" si="3">$U$5/K27*100</f>
        <v>94.369220001899492</v>
      </c>
      <c r="L9" s="1731"/>
      <c r="M9" s="1731"/>
      <c r="N9" s="1731"/>
      <c r="O9" s="1731">
        <f t="shared" si="0"/>
        <v>86.002288823439642</v>
      </c>
      <c r="P9" s="1731"/>
      <c r="Q9" s="1731"/>
      <c r="R9" s="1731"/>
      <c r="S9" s="1731">
        <f t="shared" si="1"/>
        <v>187.88004569134844</v>
      </c>
      <c r="T9" s="1731"/>
      <c r="U9" s="1731"/>
      <c r="V9" s="1731"/>
      <c r="W9" s="1731">
        <f t="shared" si="2"/>
        <v>67.213358858870365</v>
      </c>
      <c r="X9" s="1731"/>
      <c r="Y9" s="1731"/>
      <c r="Z9" s="1732"/>
    </row>
    <row r="10" spans="1:26" ht="16.5" customHeight="1">
      <c r="C10" s="1706"/>
      <c r="D10" s="1705"/>
      <c r="E10" s="1705"/>
      <c r="F10" s="1728" t="s">
        <v>1510</v>
      </c>
      <c r="G10" s="1729"/>
      <c r="H10" s="1729"/>
      <c r="I10" s="1729"/>
      <c r="J10" s="1730"/>
      <c r="K10" s="1695">
        <f t="shared" si="3"/>
        <v>131.01903500151761</v>
      </c>
      <c r="L10" s="1731"/>
      <c r="M10" s="1731"/>
      <c r="N10" s="1731"/>
      <c r="O10" s="1731">
        <f t="shared" si="0"/>
        <v>125.43567569919144</v>
      </c>
      <c r="P10" s="1731"/>
      <c r="Q10" s="1731"/>
      <c r="R10" s="1731"/>
      <c r="S10" s="1731">
        <f t="shared" si="1"/>
        <v>258.47976332463696</v>
      </c>
      <c r="T10" s="1731"/>
      <c r="U10" s="1731"/>
      <c r="V10" s="1731"/>
      <c r="W10" s="1731">
        <f t="shared" si="2"/>
        <v>91.067813629443151</v>
      </c>
      <c r="X10" s="1731"/>
      <c r="Y10" s="1731"/>
      <c r="Z10" s="1732"/>
    </row>
    <row r="11" spans="1:26" ht="16.5" customHeight="1">
      <c r="C11" s="1706"/>
      <c r="D11" s="1705"/>
      <c r="E11" s="1705"/>
      <c r="F11" s="1728" t="s">
        <v>1776</v>
      </c>
      <c r="G11" s="1729"/>
      <c r="H11" s="1729"/>
      <c r="I11" s="1729"/>
      <c r="J11" s="1730"/>
      <c r="K11" s="1695">
        <f t="shared" si="3"/>
        <v>300.57235534363002</v>
      </c>
      <c r="L11" s="1731"/>
      <c r="M11" s="1731"/>
      <c r="N11" s="1731"/>
      <c r="O11" s="1731">
        <f t="shared" si="0"/>
        <v>260.20233607854738</v>
      </c>
      <c r="P11" s="1731"/>
      <c r="Q11" s="1731"/>
      <c r="R11" s="1731"/>
      <c r="S11" s="1731">
        <f t="shared" si="1"/>
        <v>558.11384028079249</v>
      </c>
      <c r="T11" s="1731"/>
      <c r="U11" s="1731"/>
      <c r="V11" s="1731"/>
      <c r="W11" s="1731">
        <f t="shared" si="2"/>
        <v>372.89919789139208</v>
      </c>
      <c r="X11" s="1731"/>
      <c r="Y11" s="1731"/>
      <c r="Z11" s="1732"/>
    </row>
    <row r="12" spans="1:26" ht="16.5" customHeight="1">
      <c r="C12" s="1706"/>
      <c r="D12" s="1705"/>
      <c r="E12" s="1705"/>
      <c r="F12" s="1728" t="s">
        <v>1511</v>
      </c>
      <c r="G12" s="1729"/>
      <c r="H12" s="1729"/>
      <c r="I12" s="1729"/>
      <c r="J12" s="1730"/>
      <c r="K12" s="1695">
        <f t="shared" si="3"/>
        <v>242.96986503088092</v>
      </c>
      <c r="L12" s="1731"/>
      <c r="M12" s="1731"/>
      <c r="N12" s="1731"/>
      <c r="O12" s="1731">
        <f t="shared" si="0"/>
        <v>224.88982157703887</v>
      </c>
      <c r="P12" s="1731"/>
      <c r="Q12" s="1731"/>
      <c r="R12" s="1731"/>
      <c r="S12" s="1731">
        <f t="shared" si="1"/>
        <v>480.74098059496862</v>
      </c>
      <c r="T12" s="1731"/>
      <c r="U12" s="1731"/>
      <c r="V12" s="1731"/>
      <c r="W12" s="1731">
        <f t="shared" si="2"/>
        <v>249.95409459843972</v>
      </c>
      <c r="X12" s="1731"/>
      <c r="Y12" s="1731"/>
      <c r="Z12" s="1732"/>
    </row>
    <row r="13" spans="1:26" ht="16.5" customHeight="1" thickBot="1">
      <c r="C13" s="1707"/>
      <c r="D13" s="1708"/>
      <c r="E13" s="1708"/>
      <c r="F13" s="1712" t="s">
        <v>1512</v>
      </c>
      <c r="G13" s="1713"/>
      <c r="H13" s="1713"/>
      <c r="I13" s="1713"/>
      <c r="J13" s="1714"/>
      <c r="K13" s="1683">
        <f t="shared" si="3"/>
        <v>355.97235858508463</v>
      </c>
      <c r="L13" s="1754"/>
      <c r="M13" s="1754"/>
      <c r="N13" s="1754"/>
      <c r="O13" s="1754">
        <f t="shared" si="0"/>
        <v>302.71240455792469</v>
      </c>
      <c r="P13" s="1754"/>
      <c r="Q13" s="1754"/>
      <c r="R13" s="1754"/>
      <c r="S13" s="1754">
        <f t="shared" si="1"/>
        <v>668.78451205305373</v>
      </c>
      <c r="T13" s="1754"/>
      <c r="U13" s="1754"/>
      <c r="V13" s="1754"/>
      <c r="W13" s="1754">
        <f t="shared" si="2"/>
        <v>431.58218836709585</v>
      </c>
      <c r="X13" s="1754"/>
      <c r="Y13" s="1754"/>
      <c r="Z13" s="1684"/>
    </row>
    <row r="14" spans="1:26" ht="13.5" hidden="1" customHeight="1">
      <c r="A14" s="227">
        <v>1</v>
      </c>
      <c r="C14" s="1733" t="s">
        <v>1815</v>
      </c>
      <c r="D14" s="1734"/>
      <c r="E14" s="1734"/>
      <c r="F14" s="1737" t="s">
        <v>1777</v>
      </c>
      <c r="G14" s="1738"/>
      <c r="H14" s="1738"/>
      <c r="I14" s="1738"/>
      <c r="J14" s="1739"/>
      <c r="K14" s="1740">
        <f>INDEX(중위!$J$2:$XFD$267,MATCH($A14,중위!$F$2:$F$267,0),MATCH($W$5,중위!J1:XFD1,0))/10</f>
        <v>21062.018908041944</v>
      </c>
      <c r="L14" s="1741"/>
      <c r="M14" s="1741"/>
      <c r="N14" s="1742"/>
      <c r="O14" s="1740">
        <f>INDEX(중위!$J$540:$XFD$808,MATCH($A14,중위!$F$540:$F$808,0),MATCH($W$5,중위!J1:XFD1,0))/10</f>
        <v>23041.807542945859</v>
      </c>
      <c r="P14" s="1741"/>
      <c r="Q14" s="1741"/>
      <c r="R14" s="1742"/>
      <c r="S14" s="1740">
        <f>INDEX(중위!$J$1078:$XFD$1118,MATCH($A14,중위!$F$1078:$F$1118,0),MATCH($W$5,중위!J1:XFD1,0))/10</f>
        <v>12678.38601579782</v>
      </c>
      <c r="T14" s="1741"/>
      <c r="U14" s="1741"/>
      <c r="V14" s="1742"/>
      <c r="W14" s="1740">
        <f>INDEX(중위!$J$1160:$XFD$1200,MATCH($A14,중위!$F$1160:$F$1200,0),MATCH($W$5,중위!J1:XFD1,0))/10</f>
        <v>18417.12777698139</v>
      </c>
      <c r="X14" s="1741"/>
      <c r="Y14" s="1741"/>
      <c r="Z14" s="1741"/>
    </row>
    <row r="15" spans="1:26" ht="13.5" hidden="1" customHeight="1">
      <c r="A15" s="227">
        <v>6</v>
      </c>
      <c r="C15" s="1735"/>
      <c r="D15" s="1736"/>
      <c r="E15" s="1736"/>
      <c r="F15" s="1728" t="s">
        <v>1778</v>
      </c>
      <c r="G15" s="1749"/>
      <c r="H15" s="1749"/>
      <c r="I15" s="1749"/>
      <c r="J15" s="1750"/>
      <c r="K15" s="1751">
        <f>INDEX(중위!$J$2:$XFD$267,MATCH($A15,중위!$F$2:$F$267,0),MATCH($W$5,중위!J1:XFD1,0))/10</f>
        <v>41299.993166642802</v>
      </c>
      <c r="L15" s="1752"/>
      <c r="M15" s="1752"/>
      <c r="N15" s="1753"/>
      <c r="O15" s="1751">
        <f>INDEX(중위!$J$540:$XFD$808,MATCH($A15,중위!$F$540:$F$808,0),MATCH($W$5,중위!J1:XFD1,0))/10</f>
        <v>45317.958330402296</v>
      </c>
      <c r="P15" s="1752"/>
      <c r="Q15" s="1752"/>
      <c r="R15" s="1753"/>
      <c r="S15" s="1751">
        <f>INDEX(중위!$J$1078:$XFD$1118,MATCH($A15,중위!$F$1078:$F$1118,0),MATCH($W$5,중위!J1:XFD1,0))/10</f>
        <v>20744.343162565732</v>
      </c>
      <c r="T15" s="1752"/>
      <c r="U15" s="1752"/>
      <c r="V15" s="1753"/>
      <c r="W15" s="1751">
        <f>INDEX(중위!$J$1160:$XFD$1200,MATCH($A15,중위!$F$1160:$F$1200,0),MATCH($W$5,중위!J1:XFD1,0))/10</f>
        <v>57986.212970005465</v>
      </c>
      <c r="X15" s="1752"/>
      <c r="Y15" s="1752"/>
      <c r="Z15" s="1752"/>
    </row>
    <row r="16" spans="1:26" s="246" customFormat="1" ht="13.5" hidden="1" customHeight="1">
      <c r="A16" s="246">
        <v>2</v>
      </c>
      <c r="C16" s="1735"/>
      <c r="D16" s="1736"/>
      <c r="E16" s="1736"/>
      <c r="F16" s="1748" t="s">
        <v>1513</v>
      </c>
      <c r="G16" s="1749"/>
      <c r="H16" s="1749"/>
      <c r="I16" s="1749"/>
      <c r="J16" s="1750"/>
      <c r="K16" s="1751">
        <f>INDEX(중위!$J$2:$XFD$267,MATCH($A16,중위!$F$2:$F$267,0),MATCH($W$5,중위!J1:XFD1,0))/10</f>
        <v>29747.190102374945</v>
      </c>
      <c r="L16" s="1752"/>
      <c r="M16" s="1752"/>
      <c r="N16" s="1753"/>
      <c r="O16" s="1751">
        <f>INDEX(중위!$J$540:$XFD$808,MATCH($A16,중위!$F$540:$F$808,0),MATCH($W$5,중위!J1:XFD1,0))/10</f>
        <v>31071.289084983844</v>
      </c>
      <c r="P16" s="1752"/>
      <c r="Q16" s="1752"/>
      <c r="R16" s="1753"/>
      <c r="S16" s="1751">
        <f>INDEX(중위!$J$1078:$XFD$1118,MATCH($A16,중위!$F$1078:$F$1118,0),MATCH($W$5,중위!J1:XFD1,0))/10</f>
        <v>15078.349233571807</v>
      </c>
      <c r="T16" s="1752"/>
      <c r="U16" s="1752"/>
      <c r="V16" s="1753"/>
      <c r="W16" s="1751">
        <f>INDEX(중위!$J$1160:$XFD$1200,MATCH($A16,중위!$F$1160:$F$1200,0),MATCH($W$5,중위!J1:XFD1,0))/10</f>
        <v>42797.207771767295</v>
      </c>
      <c r="X16" s="1752"/>
      <c r="Y16" s="1752"/>
      <c r="Z16" s="1752"/>
    </row>
    <row r="17" spans="1:26" s="246" customFormat="1" ht="13.5" hidden="1" customHeight="1">
      <c r="A17" s="924">
        <v>3</v>
      </c>
      <c r="C17" s="1735"/>
      <c r="D17" s="1736"/>
      <c r="E17" s="1736"/>
      <c r="F17" s="1728" t="s">
        <v>1779</v>
      </c>
      <c r="G17" s="1749"/>
      <c r="H17" s="1749"/>
      <c r="I17" s="1749"/>
      <c r="J17" s="1750"/>
      <c r="K17" s="1751">
        <f>INDEX(중위!$J$2:$XFD$267,MATCH($A17,중위!$F$2:$F$267,0),MATCH($W$5,중위!J1:XFD1,0))/10</f>
        <v>12966.755165371394</v>
      </c>
      <c r="L17" s="1752"/>
      <c r="M17" s="1752"/>
      <c r="N17" s="1753"/>
      <c r="O17" s="1751">
        <f>INDEX(중위!$J$540:$XFD$808,MATCH($A17,중위!$F$540:$F$808,0),MATCH($W$5,중위!J1:XFD1,0))/10</f>
        <v>14978.528632592046</v>
      </c>
      <c r="P17" s="1752"/>
      <c r="Q17" s="1752"/>
      <c r="R17" s="1753"/>
      <c r="S17" s="1751">
        <f>INDEX(중위!$J$1078:$XFD$1118,MATCH($A17,중위!$F$1078:$F$1118,0),MATCH($W$5,중위!J1:XFD1,0))/10</f>
        <v>6983.2494016973606</v>
      </c>
      <c r="T17" s="1752"/>
      <c r="U17" s="1752"/>
      <c r="V17" s="1753"/>
      <c r="W17" s="1751">
        <f>INDEX(중위!$J$1160:$XFD$1200,MATCH($A17,중위!$F$1160:$F$1200,0),MATCH($W$5,중위!J1:XFD1,0))/10</f>
        <v>10451.747183309853</v>
      </c>
      <c r="X17" s="1752"/>
      <c r="Y17" s="1752"/>
      <c r="Z17" s="1752"/>
    </row>
    <row r="18" spans="1:26" ht="13.5" hidden="1" customHeight="1">
      <c r="A18" s="924">
        <v>4</v>
      </c>
      <c r="C18" s="1735"/>
      <c r="D18" s="1736"/>
      <c r="E18" s="1736"/>
      <c r="F18" s="1748" t="s">
        <v>1514</v>
      </c>
      <c r="G18" s="1749"/>
      <c r="H18" s="1749"/>
      <c r="I18" s="1749"/>
      <c r="J18" s="1750"/>
      <c r="K18" s="1751">
        <f>INDEX(중위!$J$2:$XFD$267,MATCH($A18,중위!$F$2:$F$267,0),MATCH($W$5,중위!J1:XFD1,0))/10</f>
        <v>16040.870503527272</v>
      </c>
      <c r="L18" s="1752"/>
      <c r="M18" s="1752"/>
      <c r="N18" s="1753"/>
      <c r="O18" s="1751">
        <f>INDEX(중위!$J$540:$XFD$808,MATCH($A18,중위!$F$540:$F$808,0),MATCH($W$5,중위!J1:XFD1,0))/10</f>
        <v>17330.47815987857</v>
      </c>
      <c r="P18" s="1752"/>
      <c r="Q18" s="1752"/>
      <c r="R18" s="1753"/>
      <c r="S18" s="1751">
        <f>INDEX(중위!$J$1078:$XFD$1118,MATCH($A18,중위!$F$1078:$F$1118,0),MATCH($W$5,중위!J1:XFD1,0))/10</f>
        <v>8107.1685138977537</v>
      </c>
      <c r="T18" s="1752"/>
      <c r="U18" s="1752"/>
      <c r="V18" s="1753"/>
      <c r="W18" s="1751">
        <f>INDEX(중위!$J$1160:$XFD$1200,MATCH($A18,중위!$F$1160:$F$1200,0),MATCH($W$5,중위!J1:XFD1,0))/10</f>
        <v>15592.655713367096</v>
      </c>
      <c r="X18" s="1752"/>
      <c r="Y18" s="1752"/>
      <c r="Z18" s="1752"/>
    </row>
    <row r="19" spans="1:26" ht="13.5" hidden="1" customHeight="1">
      <c r="A19" s="924">
        <v>5</v>
      </c>
      <c r="C19" s="1735"/>
      <c r="D19" s="1736"/>
      <c r="E19" s="1736"/>
      <c r="F19" s="1759" t="s">
        <v>1515</v>
      </c>
      <c r="G19" s="1760"/>
      <c r="H19" s="1760"/>
      <c r="I19" s="1760"/>
      <c r="J19" s="1761"/>
      <c r="K19" s="1762">
        <f>INDEX(중위!$J$2:$XFD$267,MATCH($A19,중위!$F$2:$F$267,0),MATCH($W$5,중위!J1:XFD1,0))/10</f>
        <v>10948.7381456004</v>
      </c>
      <c r="L19" s="1763"/>
      <c r="M19" s="1763"/>
      <c r="N19" s="1764"/>
      <c r="O19" s="1762">
        <f>INDEX(중위!$J$540:$XFD$808,MATCH($A19,중위!$F$540:$F$808,0),MATCH($W$5,중위!J1:XFD1,0))/10</f>
        <v>12875.085667241214</v>
      </c>
      <c r="P19" s="1763"/>
      <c r="Q19" s="1763"/>
      <c r="R19" s="1764"/>
      <c r="S19" s="1762">
        <f>INDEX(중위!$J$1078:$XFD$1118,MATCH($A19,중위!$F$1078:$F$1118,0),MATCH($W$5,중위!J1:XFD1,0))/10</f>
        <v>5827.6590904525638</v>
      </c>
      <c r="T19" s="1763"/>
      <c r="U19" s="1763"/>
      <c r="V19" s="1764"/>
      <c r="W19" s="1762">
        <f>INDEX(중위!$J$1160:$XFD$1200,MATCH($A19,중위!$F$1160:$F$1200,0),MATCH($W$5,중위!J1:XFD1,0))/10</f>
        <v>9030.6047058289696</v>
      </c>
      <c r="X19" s="1763"/>
      <c r="Y19" s="1763"/>
      <c r="Z19" s="1763"/>
    </row>
    <row r="20" spans="1:26" ht="13.5" hidden="1" customHeight="1">
      <c r="C20" s="1778" t="s">
        <v>1816</v>
      </c>
      <c r="D20" s="1779"/>
      <c r="E20" s="1780"/>
      <c r="F20" s="1774" t="s">
        <v>1777</v>
      </c>
      <c r="G20" s="1775"/>
      <c r="H20" s="1775"/>
      <c r="I20" s="1775"/>
      <c r="J20" s="1776"/>
      <c r="K20" s="1785">
        <f>(K14*$Q$5)*(($R$5/12)*(1+($R$5/12))^(12*$S$5))/((1+($R$5/12))^(12*$S$5)-1)</f>
        <v>49.862054796875462</v>
      </c>
      <c r="L20" s="1785"/>
      <c r="M20" s="1785"/>
      <c r="N20" s="1786"/>
      <c r="O20" s="1755">
        <f t="shared" ref="O20:O25" si="4">(O14*$Q$5)*(($R$5/12)*(1+($R$5/12))^(12*$S$5))/((1+($R$5/12))^(12*$S$5)-1)</f>
        <v>54.548990547470474</v>
      </c>
      <c r="P20" s="1755"/>
      <c r="Q20" s="1755"/>
      <c r="R20" s="1755"/>
      <c r="S20" s="1755">
        <f t="shared" ref="S20:S25" si="5">(S14*$Q$5)*(($R$5/12)*(1+($R$5/12))^(12*$S$5))/((1+($R$5/12))^(12*$S$5)-1)</f>
        <v>30.014709464260989</v>
      </c>
      <c r="T20" s="1755"/>
      <c r="U20" s="1755"/>
      <c r="V20" s="1755"/>
      <c r="W20" s="1755">
        <f t="shared" ref="W20:W25" si="6">(W14*$Q$5)*(($R$5/12)*(1+($R$5/12))^(12*$S$5))/((1+($R$5/12))^(12*$S$5)-1)</f>
        <v>43.600560726221254</v>
      </c>
      <c r="X20" s="1755"/>
      <c r="Y20" s="1755"/>
      <c r="Z20" s="1756"/>
    </row>
    <row r="21" spans="1:26" ht="13.5" hidden="1" customHeight="1">
      <c r="C21" s="1781"/>
      <c r="D21" s="1781"/>
      <c r="E21" s="1782"/>
      <c r="F21" s="1728" t="s">
        <v>1778</v>
      </c>
      <c r="G21" s="1749"/>
      <c r="H21" s="1749"/>
      <c r="I21" s="1749"/>
      <c r="J21" s="1750"/>
      <c r="K21" s="1757">
        <f t="shared" ref="K21:K25" si="7">(K15*$Q$5)*(($R$5/12)*(1+($R$5/12))^(12*$S$5))/((1+($R$5/12))^(12*$S$5)-1)</f>
        <v>97.773272893579929</v>
      </c>
      <c r="L21" s="1758"/>
      <c r="M21" s="1758"/>
      <c r="N21" s="1758"/>
      <c r="O21" s="1758">
        <f t="shared" si="4"/>
        <v>107.28537142705986</v>
      </c>
      <c r="P21" s="1758"/>
      <c r="Q21" s="1758"/>
      <c r="R21" s="1758"/>
      <c r="S21" s="1758">
        <f t="shared" si="5"/>
        <v>49.109991782511472</v>
      </c>
      <c r="T21" s="1758"/>
      <c r="U21" s="1758"/>
      <c r="V21" s="1758"/>
      <c r="W21" s="1758">
        <f t="shared" si="6"/>
        <v>137.27609595249845</v>
      </c>
      <c r="X21" s="1758"/>
      <c r="Y21" s="1758"/>
      <c r="Z21" s="1765"/>
    </row>
    <row r="22" spans="1:26" ht="13.5" hidden="1" customHeight="1">
      <c r="C22" s="1781"/>
      <c r="D22" s="1781"/>
      <c r="E22" s="1782"/>
      <c r="F22" s="1748" t="s">
        <v>1513</v>
      </c>
      <c r="G22" s="1749"/>
      <c r="H22" s="1749"/>
      <c r="I22" s="1749"/>
      <c r="J22" s="1750"/>
      <c r="K22" s="1757">
        <f t="shared" si="7"/>
        <v>70.423259489685037</v>
      </c>
      <c r="L22" s="1758"/>
      <c r="M22" s="1758"/>
      <c r="N22" s="1758"/>
      <c r="O22" s="1758">
        <f t="shared" si="4"/>
        <v>73.557920811355558</v>
      </c>
      <c r="P22" s="1758"/>
      <c r="Q22" s="1758"/>
      <c r="R22" s="1758"/>
      <c r="S22" s="1758">
        <f t="shared" si="5"/>
        <v>35.696363155562175</v>
      </c>
      <c r="T22" s="1758"/>
      <c r="U22" s="1758"/>
      <c r="V22" s="1758"/>
      <c r="W22" s="1758">
        <f t="shared" si="6"/>
        <v>101.31776675285072</v>
      </c>
      <c r="X22" s="1758"/>
      <c r="Y22" s="1758"/>
      <c r="Z22" s="1765"/>
    </row>
    <row r="23" spans="1:26" ht="13.5" hidden="1" customHeight="1">
      <c r="C23" s="1781"/>
      <c r="D23" s="1781"/>
      <c r="E23" s="1782"/>
      <c r="F23" s="1728" t="s">
        <v>1779</v>
      </c>
      <c r="G23" s="1749"/>
      <c r="H23" s="1749"/>
      <c r="I23" s="1749"/>
      <c r="J23" s="1750"/>
      <c r="K23" s="1757">
        <f t="shared" si="7"/>
        <v>30.697392278313341</v>
      </c>
      <c r="L23" s="1758"/>
      <c r="M23" s="1758"/>
      <c r="N23" s="1758"/>
      <c r="O23" s="1758">
        <f t="shared" si="4"/>
        <v>35.460048664646528</v>
      </c>
      <c r="P23" s="1758"/>
      <c r="Q23" s="1758"/>
      <c r="R23" s="1758"/>
      <c r="S23" s="1758">
        <f t="shared" si="5"/>
        <v>16.532088678105374</v>
      </c>
      <c r="T23" s="1758"/>
      <c r="U23" s="1758"/>
      <c r="V23" s="1758"/>
      <c r="W23" s="1758">
        <f t="shared" si="6"/>
        <v>24.74338253386999</v>
      </c>
      <c r="X23" s="1758"/>
      <c r="Y23" s="1758"/>
      <c r="Z23" s="1765"/>
    </row>
    <row r="24" spans="1:26" ht="13.5" hidden="1" customHeight="1">
      <c r="C24" s="1781"/>
      <c r="D24" s="1781"/>
      <c r="E24" s="1782"/>
      <c r="F24" s="1748" t="s">
        <v>1514</v>
      </c>
      <c r="G24" s="1749"/>
      <c r="H24" s="1749"/>
      <c r="I24" s="1749"/>
      <c r="J24" s="1750"/>
      <c r="K24" s="1757">
        <f t="shared" si="7"/>
        <v>37.975028297551617</v>
      </c>
      <c r="L24" s="1758"/>
      <c r="M24" s="1758"/>
      <c r="N24" s="1758"/>
      <c r="O24" s="1758">
        <f t="shared" si="4"/>
        <v>41.02803512981243</v>
      </c>
      <c r="P24" s="1758"/>
      <c r="Q24" s="1758"/>
      <c r="R24" s="1758"/>
      <c r="S24" s="1758">
        <f t="shared" si="5"/>
        <v>19.192845778574689</v>
      </c>
      <c r="T24" s="1758"/>
      <c r="U24" s="1758"/>
      <c r="V24" s="1758"/>
      <c r="W24" s="1758">
        <f t="shared" si="6"/>
        <v>36.9139281947878</v>
      </c>
      <c r="X24" s="1758"/>
      <c r="Y24" s="1758"/>
      <c r="Z24" s="1765"/>
    </row>
    <row r="25" spans="1:26" ht="13.5" hidden="1" customHeight="1">
      <c r="C25" s="1783"/>
      <c r="D25" s="1783"/>
      <c r="E25" s="1784"/>
      <c r="F25" s="1759" t="s">
        <v>1515</v>
      </c>
      <c r="G25" s="1760"/>
      <c r="H25" s="1760"/>
      <c r="I25" s="1760"/>
      <c r="J25" s="1761"/>
      <c r="K25" s="1771">
        <f t="shared" si="7"/>
        <v>25.919954955700891</v>
      </c>
      <c r="L25" s="1772"/>
      <c r="M25" s="1772"/>
      <c r="N25" s="1772"/>
      <c r="O25" s="1772">
        <f t="shared" si="4"/>
        <v>30.480374642970517</v>
      </c>
      <c r="P25" s="1772"/>
      <c r="Q25" s="1772"/>
      <c r="R25" s="1772"/>
      <c r="S25" s="1772">
        <f t="shared" si="5"/>
        <v>13.796353434793737</v>
      </c>
      <c r="T25" s="1772"/>
      <c r="U25" s="1772"/>
      <c r="V25" s="1772"/>
      <c r="W25" s="1772">
        <f t="shared" si="6"/>
        <v>21.378981220030948</v>
      </c>
      <c r="X25" s="1772"/>
      <c r="Y25" s="1772"/>
      <c r="Z25" s="1773"/>
    </row>
    <row r="26" spans="1:26" ht="13.5" hidden="1" customHeight="1">
      <c r="C26" s="1778" t="s">
        <v>1817</v>
      </c>
      <c r="D26" s="1778"/>
      <c r="E26" s="1803"/>
      <c r="F26" s="1774" t="s">
        <v>1777</v>
      </c>
      <c r="G26" s="1775"/>
      <c r="H26" s="1775"/>
      <c r="I26" s="1775"/>
      <c r="J26" s="1776"/>
      <c r="K26" s="1777">
        <f>K20*12/$T$5</f>
        <v>2393.3786302500221</v>
      </c>
      <c r="L26" s="1766"/>
      <c r="M26" s="1766"/>
      <c r="N26" s="1766"/>
      <c r="O26" s="1766">
        <f t="shared" ref="O26:O31" si="8">O20*12/$T$5</f>
        <v>2618.3515462785826</v>
      </c>
      <c r="P26" s="1766"/>
      <c r="Q26" s="1766"/>
      <c r="R26" s="1766"/>
      <c r="S26" s="1766">
        <f t="shared" ref="S26:S31" si="9">S20*12/$T$5</f>
        <v>1440.7060542845275</v>
      </c>
      <c r="T26" s="1766"/>
      <c r="U26" s="1766"/>
      <c r="V26" s="1766"/>
      <c r="W26" s="1766">
        <f t="shared" ref="W26:W31" si="10">W20*12/$T$5</f>
        <v>2092.8269148586201</v>
      </c>
      <c r="X26" s="1766"/>
      <c r="Y26" s="1766"/>
      <c r="Z26" s="1767"/>
    </row>
    <row r="27" spans="1:26" ht="13.5" hidden="1" customHeight="1">
      <c r="C27" s="1804"/>
      <c r="D27" s="1804"/>
      <c r="E27" s="1805"/>
      <c r="F27" s="1728" t="s">
        <v>1778</v>
      </c>
      <c r="G27" s="1749"/>
      <c r="H27" s="1749"/>
      <c r="I27" s="1749"/>
      <c r="J27" s="1750"/>
      <c r="K27" s="1768">
        <f t="shared" ref="K27:K31" si="11">K21*12/$T$5</f>
        <v>4693.1170988918366</v>
      </c>
      <c r="L27" s="1769"/>
      <c r="M27" s="1769"/>
      <c r="N27" s="1769"/>
      <c r="O27" s="1769">
        <f t="shared" si="8"/>
        <v>5149.6978284988727</v>
      </c>
      <c r="P27" s="1769"/>
      <c r="Q27" s="1769"/>
      <c r="R27" s="1769"/>
      <c r="S27" s="1769">
        <f t="shared" si="9"/>
        <v>2357.2796055605504</v>
      </c>
      <c r="T27" s="1769"/>
      <c r="U27" s="1769"/>
      <c r="V27" s="1769"/>
      <c r="W27" s="1769">
        <f t="shared" si="10"/>
        <v>6589.2526057199257</v>
      </c>
      <c r="X27" s="1769"/>
      <c r="Y27" s="1769"/>
      <c r="Z27" s="1770"/>
    </row>
    <row r="28" spans="1:26" ht="13.5" hidden="1" customHeight="1">
      <c r="C28" s="1804"/>
      <c r="D28" s="1804"/>
      <c r="E28" s="1805"/>
      <c r="F28" s="1748" t="s">
        <v>1513</v>
      </c>
      <c r="G28" s="1749"/>
      <c r="H28" s="1749"/>
      <c r="I28" s="1749"/>
      <c r="J28" s="1750"/>
      <c r="K28" s="1768">
        <f t="shared" si="11"/>
        <v>3380.3164555048816</v>
      </c>
      <c r="L28" s="1769"/>
      <c r="M28" s="1769"/>
      <c r="N28" s="1769"/>
      <c r="O28" s="1769">
        <f t="shared" si="8"/>
        <v>3530.7801989450668</v>
      </c>
      <c r="P28" s="1769"/>
      <c r="Q28" s="1769"/>
      <c r="R28" s="1769"/>
      <c r="S28" s="1769">
        <f t="shared" si="9"/>
        <v>1713.4254314669843</v>
      </c>
      <c r="T28" s="1769"/>
      <c r="U28" s="1769"/>
      <c r="V28" s="1769"/>
      <c r="W28" s="1769">
        <f t="shared" si="10"/>
        <v>4863.2528041368341</v>
      </c>
      <c r="X28" s="1769"/>
      <c r="Y28" s="1769"/>
      <c r="Z28" s="1770"/>
    </row>
    <row r="29" spans="1:26" ht="13.5" hidden="1" customHeight="1">
      <c r="C29" s="1804"/>
      <c r="D29" s="1804"/>
      <c r="E29" s="1805"/>
      <c r="F29" s="1728" t="s">
        <v>1779</v>
      </c>
      <c r="G29" s="1749"/>
      <c r="H29" s="1749"/>
      <c r="I29" s="1749"/>
      <c r="J29" s="1750"/>
      <c r="K29" s="1768">
        <f t="shared" si="11"/>
        <v>1473.4748293590403</v>
      </c>
      <c r="L29" s="1769"/>
      <c r="M29" s="1769"/>
      <c r="N29" s="1769"/>
      <c r="O29" s="1769">
        <f t="shared" si="8"/>
        <v>1702.0823359030333</v>
      </c>
      <c r="P29" s="1769"/>
      <c r="Q29" s="1769"/>
      <c r="R29" s="1769"/>
      <c r="S29" s="1769">
        <f t="shared" si="9"/>
        <v>793.54025654905797</v>
      </c>
      <c r="T29" s="1769"/>
      <c r="U29" s="1769"/>
      <c r="V29" s="1769"/>
      <c r="W29" s="1769">
        <f t="shared" si="10"/>
        <v>1187.6823616257595</v>
      </c>
      <c r="X29" s="1769"/>
      <c r="Y29" s="1769"/>
      <c r="Z29" s="1770"/>
    </row>
    <row r="30" spans="1:26" ht="13.5" hidden="1" customHeight="1">
      <c r="C30" s="1804"/>
      <c r="D30" s="1804"/>
      <c r="E30" s="1805"/>
      <c r="F30" s="1748" t="s">
        <v>1514</v>
      </c>
      <c r="G30" s="1749"/>
      <c r="H30" s="1749"/>
      <c r="I30" s="1749"/>
      <c r="J30" s="1750"/>
      <c r="K30" s="1768">
        <f t="shared" si="11"/>
        <v>1822.8013582824776</v>
      </c>
      <c r="L30" s="1769"/>
      <c r="M30" s="1769"/>
      <c r="N30" s="1769"/>
      <c r="O30" s="1769">
        <f t="shared" si="8"/>
        <v>1969.3456862309968</v>
      </c>
      <c r="P30" s="1769"/>
      <c r="Q30" s="1769"/>
      <c r="R30" s="1769"/>
      <c r="S30" s="1769">
        <f t="shared" si="9"/>
        <v>921.25659737158503</v>
      </c>
      <c r="T30" s="1769"/>
      <c r="U30" s="1769"/>
      <c r="V30" s="1769"/>
      <c r="W30" s="1769">
        <f t="shared" si="10"/>
        <v>1771.8685533498144</v>
      </c>
      <c r="X30" s="1769"/>
      <c r="Y30" s="1769"/>
      <c r="Z30" s="1770"/>
    </row>
    <row r="31" spans="1:26" ht="13.5" hidden="1" customHeight="1" thickBot="1">
      <c r="C31" s="1806"/>
      <c r="D31" s="1806"/>
      <c r="E31" s="1807"/>
      <c r="F31" s="1808" t="s">
        <v>1515</v>
      </c>
      <c r="G31" s="1809"/>
      <c r="H31" s="1809"/>
      <c r="I31" s="1809"/>
      <c r="J31" s="1810"/>
      <c r="K31" s="1811">
        <f t="shared" si="11"/>
        <v>1244.1578378736428</v>
      </c>
      <c r="L31" s="1787"/>
      <c r="M31" s="1787"/>
      <c r="N31" s="1787"/>
      <c r="O31" s="1787">
        <f t="shared" si="8"/>
        <v>1463.0579828625848</v>
      </c>
      <c r="P31" s="1787"/>
      <c r="Q31" s="1787"/>
      <c r="R31" s="1787"/>
      <c r="S31" s="1787">
        <f t="shared" si="9"/>
        <v>662.22496487009937</v>
      </c>
      <c r="T31" s="1787"/>
      <c r="U31" s="1787"/>
      <c r="V31" s="1787"/>
      <c r="W31" s="1787">
        <f t="shared" si="10"/>
        <v>1026.1910985614854</v>
      </c>
      <c r="X31" s="1787"/>
      <c r="Y31" s="1787"/>
      <c r="Z31" s="1788"/>
    </row>
    <row r="32" spans="1:26" ht="9" customHeight="1">
      <c r="C32" s="925" t="s">
        <v>1720</v>
      </c>
      <c r="D32" s="241"/>
      <c r="E32" s="241"/>
      <c r="F32" s="926"/>
      <c r="G32" s="926"/>
      <c r="H32" s="926"/>
      <c r="I32" s="927"/>
      <c r="J32" s="927"/>
      <c r="K32" s="927"/>
      <c r="L32" s="927"/>
      <c r="M32" s="927"/>
      <c r="N32" s="927"/>
      <c r="O32" s="927"/>
      <c r="P32" s="928"/>
      <c r="Q32" s="928"/>
      <c r="R32" s="928"/>
      <c r="S32" s="928"/>
      <c r="T32" s="928"/>
      <c r="U32" s="928"/>
      <c r="V32" s="928"/>
      <c r="W32" s="928"/>
      <c r="X32" s="928"/>
      <c r="Y32" s="928"/>
    </row>
    <row r="33" spans="3:26" ht="9" customHeight="1">
      <c r="C33" s="925" t="s">
        <v>2044</v>
      </c>
      <c r="D33" s="241"/>
      <c r="E33" s="241"/>
      <c r="F33" s="926"/>
      <c r="G33" s="926"/>
      <c r="H33" s="926"/>
      <c r="I33" s="927"/>
      <c r="J33" s="927"/>
      <c r="K33" s="927"/>
      <c r="L33" s="927"/>
      <c r="M33" s="927"/>
      <c r="N33" s="927"/>
      <c r="O33" s="927"/>
      <c r="P33" s="928"/>
      <c r="Q33" s="928"/>
      <c r="R33" s="928"/>
      <c r="S33" s="928"/>
      <c r="T33" s="928"/>
      <c r="U33" s="928"/>
      <c r="V33" s="928"/>
      <c r="W33" s="928"/>
      <c r="X33" s="928"/>
      <c r="Y33" s="928"/>
    </row>
    <row r="34" spans="3:26" ht="9" customHeight="1">
      <c r="C34" s="925" t="s">
        <v>1721</v>
      </c>
      <c r="D34" s="241"/>
      <c r="E34" s="241"/>
      <c r="F34" s="926"/>
      <c r="G34" s="926"/>
      <c r="H34" s="926"/>
      <c r="I34" s="927"/>
      <c r="J34" s="927"/>
      <c r="K34" s="927"/>
      <c r="L34" s="927"/>
      <c r="M34" s="927"/>
      <c r="N34" s="927"/>
      <c r="O34" s="927"/>
      <c r="P34" s="928"/>
      <c r="Q34" s="928"/>
      <c r="R34" s="928"/>
      <c r="S34" s="928"/>
      <c r="T34" s="928"/>
      <c r="U34" s="928"/>
      <c r="V34" s="928"/>
      <c r="W34" s="928"/>
      <c r="X34" s="928"/>
      <c r="Y34" s="928"/>
    </row>
    <row r="35" spans="3:26" ht="9" customHeight="1">
      <c r="C35" s="925" t="s">
        <v>1722</v>
      </c>
      <c r="D35" s="241"/>
      <c r="E35" s="241"/>
      <c r="F35" s="926"/>
      <c r="G35" s="926"/>
      <c r="H35" s="926"/>
      <c r="I35" s="927"/>
      <c r="J35" s="927"/>
      <c r="K35" s="927"/>
      <c r="L35" s="927"/>
      <c r="M35" s="927"/>
      <c r="N35" s="927"/>
      <c r="O35" s="927"/>
      <c r="P35" s="928"/>
      <c r="Q35" s="928"/>
      <c r="R35" s="928"/>
      <c r="S35" s="928"/>
      <c r="T35" s="928"/>
      <c r="U35" s="928"/>
      <c r="V35" s="928"/>
      <c r="W35" s="928"/>
      <c r="X35" s="928"/>
      <c r="Y35" s="928"/>
    </row>
    <row r="36" spans="3:26" ht="9" customHeight="1">
      <c r="C36" s="241"/>
      <c r="D36" s="1818" t="s">
        <v>1762</v>
      </c>
      <c r="E36" s="1818"/>
      <c r="F36" s="1818"/>
      <c r="G36" s="1818"/>
      <c r="H36" s="1818"/>
      <c r="I36" s="1818"/>
      <c r="J36" s="1818"/>
      <c r="K36" s="1818"/>
      <c r="L36" s="1818"/>
      <c r="M36" s="1818"/>
      <c r="N36" s="1818"/>
      <c r="O36" s="1818"/>
      <c r="P36" s="1818"/>
      <c r="Q36" s="1818"/>
      <c r="R36" s="1818"/>
      <c r="S36" s="1818"/>
      <c r="T36" s="1818"/>
      <c r="U36" s="1818"/>
      <c r="V36" s="1818"/>
      <c r="W36" s="1818"/>
      <c r="X36" s="1818"/>
      <c r="Y36" s="1818"/>
      <c r="Z36" s="1818"/>
    </row>
    <row r="37" spans="3:26" ht="9" customHeight="1">
      <c r="C37" s="925"/>
      <c r="D37" s="1818"/>
      <c r="E37" s="1818"/>
      <c r="F37" s="1818"/>
      <c r="G37" s="1818"/>
      <c r="H37" s="1818"/>
      <c r="I37" s="1818"/>
      <c r="J37" s="1818"/>
      <c r="K37" s="1818"/>
      <c r="L37" s="1818"/>
      <c r="M37" s="1818"/>
      <c r="N37" s="1818"/>
      <c r="O37" s="1818"/>
      <c r="P37" s="1818"/>
      <c r="Q37" s="1818"/>
      <c r="R37" s="1818"/>
      <c r="S37" s="1818"/>
      <c r="T37" s="1818"/>
      <c r="U37" s="1818"/>
      <c r="V37" s="1818"/>
      <c r="W37" s="1818"/>
      <c r="X37" s="1818"/>
      <c r="Y37" s="1818"/>
      <c r="Z37" s="1818"/>
    </row>
    <row r="38" spans="3:26" ht="9" customHeight="1">
      <c r="C38" s="925" t="s">
        <v>1763</v>
      </c>
      <c r="D38" s="241"/>
      <c r="E38" s="241"/>
      <c r="F38" s="926"/>
      <c r="G38" s="926"/>
      <c r="H38" s="926"/>
      <c r="I38" s="927"/>
      <c r="J38" s="927"/>
      <c r="K38" s="927"/>
      <c r="L38" s="927"/>
      <c r="M38" s="927"/>
      <c r="N38" s="927"/>
      <c r="O38" s="927"/>
      <c r="P38" s="928"/>
      <c r="Q38" s="928"/>
      <c r="R38" s="928"/>
      <c r="S38" s="928"/>
      <c r="T38" s="928"/>
      <c r="U38" s="928"/>
      <c r="V38" s="928"/>
      <c r="W38" s="928"/>
      <c r="X38" s="928"/>
      <c r="Y38" s="928"/>
    </row>
    <row r="39" spans="3:26" ht="18.75" customHeight="1">
      <c r="C39" s="925"/>
      <c r="D39" s="241"/>
      <c r="E39" s="241"/>
      <c r="F39" s="926"/>
      <c r="G39" s="926"/>
      <c r="H39" s="926"/>
      <c r="I39" s="927"/>
      <c r="J39" s="927"/>
      <c r="K39" s="927"/>
      <c r="L39" s="927"/>
      <c r="M39" s="927"/>
      <c r="N39" s="927"/>
      <c r="O39" s="927"/>
      <c r="P39" s="928"/>
      <c r="Q39" s="928"/>
      <c r="R39" s="928"/>
      <c r="S39" s="928"/>
      <c r="T39" s="928"/>
      <c r="U39" s="928"/>
      <c r="V39" s="928"/>
      <c r="W39" s="928"/>
      <c r="X39" s="928"/>
      <c r="Y39" s="928"/>
    </row>
    <row r="40" spans="3:26" ht="9" customHeight="1">
      <c r="C40" s="1698" t="s">
        <v>2034</v>
      </c>
      <c r="D40" s="1698"/>
      <c r="E40" s="1698"/>
      <c r="F40" s="1698"/>
      <c r="G40" s="1698"/>
      <c r="H40" s="1698"/>
      <c r="I40" s="1698"/>
      <c r="J40" s="1698"/>
      <c r="K40" s="1698"/>
      <c r="L40" s="1698"/>
      <c r="M40" s="1698"/>
      <c r="N40" s="1698"/>
      <c r="O40" s="1698"/>
      <c r="P40" s="1698"/>
      <c r="Q40" s="1698"/>
      <c r="R40" s="1698"/>
      <c r="S40" s="1698"/>
      <c r="T40" s="1698"/>
      <c r="U40" s="1698"/>
      <c r="V40" s="1698"/>
    </row>
    <row r="41" spans="3:26" ht="14.25" customHeight="1">
      <c r="C41" s="1698"/>
      <c r="D41" s="1698"/>
      <c r="E41" s="1698"/>
      <c r="F41" s="1698"/>
      <c r="G41" s="1698"/>
      <c r="H41" s="1698"/>
      <c r="I41" s="1698"/>
      <c r="J41" s="1698"/>
      <c r="K41" s="1698"/>
      <c r="L41" s="1698"/>
      <c r="M41" s="1698"/>
      <c r="N41" s="1698"/>
      <c r="O41" s="1698"/>
      <c r="P41" s="1698"/>
      <c r="Q41" s="1698"/>
      <c r="R41" s="1698"/>
      <c r="S41" s="1698"/>
      <c r="T41" s="1698"/>
      <c r="U41" s="1698"/>
      <c r="V41" s="1698"/>
    </row>
    <row r="42" spans="3:26" ht="9" customHeight="1" thickBot="1">
      <c r="C42" s="1150"/>
      <c r="D42" s="1150"/>
      <c r="E42" s="1150"/>
      <c r="F42" s="1150"/>
      <c r="G42" s="1150"/>
      <c r="H42" s="1150"/>
      <c r="I42" s="1150"/>
      <c r="J42" s="1150"/>
      <c r="K42" s="1150"/>
      <c r="L42" s="1150"/>
      <c r="M42" s="1150"/>
      <c r="N42" s="1150"/>
      <c r="O42" s="1150"/>
      <c r="P42" s="1150"/>
      <c r="Q42" s="1150"/>
      <c r="R42" s="1150"/>
      <c r="S42" s="1150"/>
      <c r="T42" s="1150"/>
      <c r="U42" s="1150"/>
      <c r="V42" s="1150"/>
    </row>
    <row r="43" spans="3:26" ht="13.5" customHeight="1">
      <c r="C43" s="1667" t="s">
        <v>1507</v>
      </c>
      <c r="D43" s="1667"/>
      <c r="E43" s="1668"/>
      <c r="F43" s="1673" t="s">
        <v>1943</v>
      </c>
      <c r="G43" s="1667"/>
      <c r="H43" s="1667"/>
      <c r="I43" s="1667"/>
      <c r="J43" s="1668"/>
      <c r="K43" s="1668" t="s">
        <v>1883</v>
      </c>
      <c r="L43" s="1699"/>
      <c r="M43" s="1699"/>
      <c r="N43" s="1699"/>
      <c r="O43" s="1699" t="s">
        <v>1884</v>
      </c>
      <c r="P43" s="1699"/>
      <c r="Q43" s="1699"/>
      <c r="R43" s="1699"/>
      <c r="S43" s="1699" t="s">
        <v>1885</v>
      </c>
      <c r="T43" s="1699"/>
      <c r="U43" s="1699"/>
      <c r="V43" s="1699"/>
      <c r="W43" s="1699" t="s">
        <v>1886</v>
      </c>
      <c r="X43" s="1699"/>
      <c r="Y43" s="1699"/>
      <c r="Z43" s="1700"/>
    </row>
    <row r="44" spans="3:26" ht="9" customHeight="1">
      <c r="C44" s="1669"/>
      <c r="D44" s="1669"/>
      <c r="E44" s="1670"/>
      <c r="F44" s="1674"/>
      <c r="G44" s="1669"/>
      <c r="H44" s="1669"/>
      <c r="I44" s="1669"/>
      <c r="J44" s="1670"/>
      <c r="K44" s="1701" t="s">
        <v>1887</v>
      </c>
      <c r="L44" s="1702"/>
      <c r="M44" s="1702"/>
      <c r="N44" s="1702"/>
      <c r="O44" s="1702" t="s">
        <v>1888</v>
      </c>
      <c r="P44" s="1702"/>
      <c r="Q44" s="1702"/>
      <c r="R44" s="1702"/>
      <c r="S44" s="1702" t="s">
        <v>1889</v>
      </c>
      <c r="T44" s="1702"/>
      <c r="U44" s="1702"/>
      <c r="V44" s="1702"/>
      <c r="W44" s="1702" t="s">
        <v>1890</v>
      </c>
      <c r="X44" s="1702"/>
      <c r="Y44" s="1702"/>
      <c r="Z44" s="1703"/>
    </row>
    <row r="45" spans="3:26" ht="13.5" customHeight="1">
      <c r="C45" s="1671"/>
      <c r="D45" s="1671"/>
      <c r="E45" s="1672"/>
      <c r="F45" s="1675"/>
      <c r="G45" s="1671"/>
      <c r="H45" s="1671"/>
      <c r="I45" s="1671"/>
      <c r="J45" s="1672"/>
      <c r="K45" s="1676" t="s">
        <v>1941</v>
      </c>
      <c r="L45" s="1677"/>
      <c r="M45" s="1678" t="s">
        <v>1942</v>
      </c>
      <c r="N45" s="1679"/>
      <c r="O45" s="1676" t="s">
        <v>1930</v>
      </c>
      <c r="P45" s="1680"/>
      <c r="Q45" s="1677" t="s">
        <v>1931</v>
      </c>
      <c r="R45" s="1679"/>
      <c r="S45" s="1676" t="s">
        <v>1930</v>
      </c>
      <c r="T45" s="1677"/>
      <c r="U45" s="1678" t="s">
        <v>1931</v>
      </c>
      <c r="V45" s="1679"/>
      <c r="W45" s="1676" t="s">
        <v>1930</v>
      </c>
      <c r="X45" s="1680"/>
      <c r="Y45" s="1677" t="s">
        <v>1931</v>
      </c>
      <c r="Z45" s="1677"/>
    </row>
    <row r="46" spans="3:26" ht="16.5" customHeight="1">
      <c r="C46" s="1704" t="s">
        <v>1929</v>
      </c>
      <c r="D46" s="1705"/>
      <c r="E46" s="1705"/>
      <c r="F46" s="1709" t="s">
        <v>1774</v>
      </c>
      <c r="G46" s="1710"/>
      <c r="H46" s="1710"/>
      <c r="I46" s="1710"/>
      <c r="J46" s="1711"/>
      <c r="K46" s="1665">
        <f>AVERAGE(평균!J2:U2)*1000/(PIR소득!D17*12)</f>
        <v>5.5593989104238384</v>
      </c>
      <c r="L46" s="1664"/>
      <c r="M46" s="1690">
        <f>AVERAGE(중위!J2:U2)*1000/(PIR소득!F17*12)</f>
        <v>5.6469886823729096</v>
      </c>
      <c r="N46" s="1681"/>
      <c r="O46" s="1665">
        <f>AVERAGE(평균!J540:U540)*1000/(PIR소득!D17*12)</f>
        <v>6.0688616713057781</v>
      </c>
      <c r="P46" s="1666"/>
      <c r="Q46" s="1664">
        <f>AVERAGE(중위!J540:U540)*1000/(PIR소득!F17*12)</f>
        <v>6.2139520644415569</v>
      </c>
      <c r="R46" s="1681"/>
      <c r="S46" s="1665">
        <f>AVERAGE(평균!J1078:U1078)*1000/(PIR소득!D17*12)</f>
        <v>3.3893137935954489</v>
      </c>
      <c r="T46" s="1664"/>
      <c r="U46" s="1690">
        <f>AVERAGE(중위!J1078:U1078)*1000/(PIR소득!F17*12)</f>
        <v>3.3642206129066605</v>
      </c>
      <c r="V46" s="1681"/>
      <c r="W46" s="1665">
        <f>AVERAGE(평균!J1160:U1160)*1000/(PIR소득!D17*12)</f>
        <v>5.3504285873851281</v>
      </c>
      <c r="X46" s="1666"/>
      <c r="Y46" s="1664">
        <f>AVERAGE(중위!J1160:U1160)*1000/(PIR소득!F17*12)</f>
        <v>4.8164974694769871</v>
      </c>
      <c r="Z46" s="1664"/>
    </row>
    <row r="47" spans="3:26" ht="16.5" customHeight="1">
      <c r="C47" s="1706"/>
      <c r="D47" s="1705"/>
      <c r="E47" s="1705"/>
      <c r="F47" s="1691" t="s">
        <v>1510</v>
      </c>
      <c r="G47" s="1692"/>
      <c r="H47" s="1692"/>
      <c r="I47" s="1692"/>
      <c r="J47" s="1693"/>
      <c r="K47" s="1688">
        <f>AVERAGE(평균!J3:U3)*1000/(PIR소득!D18*12)</f>
        <v>7.4232062692950054</v>
      </c>
      <c r="L47" s="1689"/>
      <c r="M47" s="1694">
        <f>AVERAGE(중위!J3:U3)*1000/(PIR소득!F18*12)</f>
        <v>7.7011904328347249</v>
      </c>
      <c r="N47" s="1695"/>
      <c r="O47" s="1688">
        <f>AVERAGE(평균!J541:U541)*1000/(PIR소득!D18*12)</f>
        <v>7.8461165091726386</v>
      </c>
      <c r="P47" s="1697"/>
      <c r="Q47" s="1689">
        <f>AVERAGE(중위!J541:U541)*1000/(PIR소득!F18*12)</f>
        <v>8.1043736672809565</v>
      </c>
      <c r="R47" s="1687"/>
      <c r="S47" s="1688">
        <f>AVERAGE(평균!J1079:U1079)*1000/(PIR소득!D18*12)</f>
        <v>3.8646317663109748</v>
      </c>
      <c r="T47" s="1689"/>
      <c r="U47" s="1686">
        <f>AVERAGE(중위!J1079:U1079)*1000/(PIR소득!F18*12)</f>
        <v>3.81767842094153</v>
      </c>
      <c r="V47" s="1687"/>
      <c r="W47" s="1688">
        <f>AVERAGE(평균!J1161:U1161)*1000/(PIR소득!D18*12)</f>
        <v>11.492479180167109</v>
      </c>
      <c r="X47" s="1697"/>
      <c r="Y47" s="1689">
        <f>AVERAGE(중위!J1161:U1161)*1000/(PIR소득!F18*12)</f>
        <v>10.590368475015689</v>
      </c>
      <c r="Z47" s="1689"/>
    </row>
    <row r="48" spans="3:26" ht="16.5" customHeight="1">
      <c r="C48" s="1706"/>
      <c r="D48" s="1705"/>
      <c r="E48" s="1705"/>
      <c r="F48" s="1691" t="s">
        <v>1957</v>
      </c>
      <c r="G48" s="1692"/>
      <c r="H48" s="1692"/>
      <c r="I48" s="1692"/>
      <c r="J48" s="1693"/>
      <c r="K48" s="1688">
        <f>AVERAGE(평균!J41:U41)*1000/(PIR소득!D19*12)</f>
        <v>4.4384711246401594</v>
      </c>
      <c r="L48" s="1689"/>
      <c r="M48" s="1686">
        <f>AVERAGE(중위!J41:U41)*1000/(PIR소득!F19*12)</f>
        <v>4.3799899437603074</v>
      </c>
      <c r="N48" s="1687"/>
      <c r="O48" s="1688">
        <f>AVERAGE(평균!J579:U579)*1000/(PIR소득!D19*12)</f>
        <v>4.7230485023855389</v>
      </c>
      <c r="P48" s="1697"/>
      <c r="Q48" s="1689">
        <f>AVERAGE(중위!J579:U579)*1000/(PIR소득!F19*12)</f>
        <v>4.693075204533125</v>
      </c>
      <c r="R48" s="1687"/>
      <c r="S48" s="1688">
        <f>AVERAGE(평균!J1117:U1117)*1000/(PIR소득!D19*12)</f>
        <v>2.1273125100440571</v>
      </c>
      <c r="T48" s="1689"/>
      <c r="U48" s="1686">
        <f>AVERAGE(중위!J1117:U1117)*1000/(PIR소득!F19*12)</f>
        <v>2.1433560173120387</v>
      </c>
      <c r="V48" s="1687"/>
      <c r="W48" s="1688">
        <f>AVERAGE(평균!J1199:U1199)*1000/(PIR소득!D19*12)</f>
        <v>5.1112610901594975</v>
      </c>
      <c r="X48" s="1697"/>
      <c r="Y48" s="1689">
        <f>AVERAGE(중위!J1199:U1199)*1000/(PIR소득!F19*12)</f>
        <v>4.4608979902457664</v>
      </c>
      <c r="Z48" s="1689"/>
    </row>
    <row r="49" spans="1:26" ht="16.5" customHeight="1" thickBot="1">
      <c r="C49" s="1707"/>
      <c r="D49" s="1708"/>
      <c r="E49" s="1708"/>
      <c r="F49" s="1712" t="s">
        <v>1512</v>
      </c>
      <c r="G49" s="1713"/>
      <c r="H49" s="1713"/>
      <c r="I49" s="1713"/>
      <c r="J49" s="1714"/>
      <c r="K49" s="1684">
        <f>AVERAGE(평균!J6:U6)*1000/(PIR소득!D20*12)</f>
        <v>3.2280852041774528</v>
      </c>
      <c r="L49" s="1685"/>
      <c r="M49" s="1682">
        <f>AVERAGE(중위!J6:U6)*1000/(PIR소득!F20*12)</f>
        <v>3.1487626457353324</v>
      </c>
      <c r="N49" s="1683"/>
      <c r="O49" s="1684">
        <f>AVERAGE(평균!J544:U544)*1000/(PIR소득!D20*12)</f>
        <v>3.6083633567087059</v>
      </c>
      <c r="P49" s="1696"/>
      <c r="Q49" s="1685">
        <f>AVERAGE(중위!J544:U544)*1000/(PIR소득!F20*12)</f>
        <v>3.7065056216688039</v>
      </c>
      <c r="R49" s="1683"/>
      <c r="S49" s="1684">
        <f>AVERAGE(평균!J1082:U1082)*1000/(PIR소득!D20*12)</f>
        <v>1.6247753279474009</v>
      </c>
      <c r="T49" s="1685"/>
      <c r="U49" s="1682">
        <f>AVERAGE(중위!J1082:U1082)*1000/(PIR소득!F20*12)</f>
        <v>1.6767830928989571</v>
      </c>
      <c r="V49" s="1683"/>
      <c r="W49" s="1684">
        <f>AVERAGE(평균!J1164:U1164)*1000/(PIR소득!D20*12)</f>
        <v>2.9953703598306229</v>
      </c>
      <c r="X49" s="1696"/>
      <c r="Y49" s="1685">
        <f>AVERAGE(중위!J1164:U1164)*1000/(PIR소득!F20*12)</f>
        <v>2.5961095374485721</v>
      </c>
      <c r="Z49" s="1685"/>
    </row>
    <row r="50" spans="1:26" ht="10.7" customHeight="1">
      <c r="C50" s="1715" t="s">
        <v>2024</v>
      </c>
      <c r="D50" s="1715"/>
      <c r="E50" s="1715"/>
      <c r="F50" s="1715"/>
      <c r="G50" s="1715"/>
      <c r="H50" s="1715"/>
      <c r="I50" s="1715"/>
      <c r="J50" s="1715"/>
      <c r="K50" s="1715"/>
      <c r="L50" s="1715"/>
      <c r="M50" s="1715"/>
      <c r="N50" s="1715"/>
      <c r="O50" s="1715"/>
      <c r="P50" s="1715"/>
      <c r="Q50" s="1715"/>
      <c r="R50" s="1715"/>
      <c r="S50" s="1715"/>
      <c r="T50" s="1715"/>
      <c r="U50" s="1715"/>
      <c r="V50" s="1715"/>
      <c r="W50" s="1715"/>
      <c r="X50" s="1715"/>
      <c r="Y50" s="928"/>
    </row>
    <row r="51" spans="1:26" ht="10.7" customHeight="1">
      <c r="C51" s="1715" t="s">
        <v>1932</v>
      </c>
      <c r="D51" s="1715"/>
      <c r="E51" s="1715"/>
      <c r="F51" s="1715"/>
      <c r="G51" s="1715"/>
      <c r="H51" s="1715"/>
      <c r="I51" s="1715"/>
      <c r="J51" s="1715"/>
      <c r="K51" s="1715"/>
      <c r="L51" s="1715"/>
      <c r="M51" s="1715"/>
      <c r="N51" s="1715"/>
      <c r="O51" s="1715"/>
      <c r="P51" s="1715"/>
      <c r="Q51" s="1715"/>
      <c r="R51" s="1715"/>
      <c r="S51" s="1715"/>
      <c r="T51" s="1715"/>
      <c r="U51" s="1715"/>
      <c r="V51" s="1715"/>
      <c r="W51" s="1715"/>
      <c r="X51" s="1715"/>
      <c r="Y51" s="928"/>
    </row>
    <row r="52" spans="1:26" ht="10.7" customHeight="1">
      <c r="C52" s="1715" t="s">
        <v>1933</v>
      </c>
      <c r="D52" s="1715"/>
      <c r="E52" s="1715"/>
      <c r="F52" s="1715"/>
      <c r="G52" s="1715"/>
      <c r="H52" s="1715"/>
      <c r="I52" s="1715"/>
      <c r="J52" s="1715"/>
      <c r="K52" s="1715"/>
      <c r="L52" s="1715"/>
      <c r="M52" s="1715"/>
      <c r="N52" s="1715"/>
      <c r="O52" s="1715"/>
      <c r="P52" s="1715"/>
      <c r="Q52" s="1715"/>
      <c r="R52" s="1715"/>
      <c r="S52" s="1715"/>
      <c r="T52" s="1715"/>
      <c r="U52" s="1715"/>
      <c r="V52" s="1715"/>
      <c r="W52" s="1715"/>
      <c r="X52" s="1715"/>
      <c r="Y52" s="928"/>
    </row>
    <row r="53" spans="1:26" ht="10.7" customHeight="1">
      <c r="C53" s="1715" t="s">
        <v>1934</v>
      </c>
      <c r="D53" s="1715"/>
      <c r="E53" s="1715"/>
      <c r="F53" s="1715"/>
      <c r="G53" s="1715"/>
      <c r="H53" s="1715"/>
      <c r="I53" s="1715"/>
      <c r="J53" s="1715"/>
      <c r="K53" s="1715"/>
      <c r="L53" s="1715"/>
      <c r="M53" s="1715"/>
      <c r="N53" s="1715"/>
      <c r="O53" s="1715"/>
      <c r="P53" s="1715"/>
      <c r="Q53" s="1715"/>
      <c r="R53" s="1715"/>
      <c r="S53" s="1715"/>
      <c r="T53" s="1715"/>
      <c r="U53" s="1715"/>
      <c r="V53" s="1715"/>
      <c r="W53" s="1715"/>
      <c r="X53" s="1715"/>
      <c r="Y53" s="928"/>
    </row>
    <row r="54" spans="1:26" ht="18.75" customHeight="1">
      <c r="C54" s="1148"/>
      <c r="D54" s="1148"/>
      <c r="E54" s="1148"/>
      <c r="F54" s="1148"/>
      <c r="G54" s="1148"/>
      <c r="H54" s="1148"/>
      <c r="I54" s="1148"/>
      <c r="J54" s="1148"/>
      <c r="K54" s="1148"/>
      <c r="L54" s="1148"/>
      <c r="M54" s="1148"/>
      <c r="N54" s="1148"/>
      <c r="O54" s="1148"/>
      <c r="P54" s="1148"/>
      <c r="Q54" s="1148"/>
      <c r="R54" s="1148"/>
      <c r="S54" s="1148"/>
      <c r="T54" s="1148"/>
      <c r="U54" s="1148"/>
      <c r="V54" s="1148"/>
      <c r="W54" s="1148"/>
      <c r="X54" s="1148"/>
      <c r="Y54" s="928"/>
    </row>
    <row r="55" spans="1:26" ht="9" customHeight="1">
      <c r="C55" s="1698" t="s">
        <v>2045</v>
      </c>
      <c r="D55" s="1698"/>
      <c r="E55" s="1698"/>
      <c r="F55" s="1698"/>
      <c r="G55" s="1698"/>
      <c r="H55" s="1698"/>
      <c r="I55" s="1698"/>
      <c r="J55" s="1698"/>
      <c r="K55" s="1698"/>
      <c r="L55" s="1698"/>
      <c r="M55" s="1698"/>
      <c r="N55" s="1698"/>
      <c r="O55" s="1698"/>
      <c r="P55" s="1698"/>
      <c r="Q55" s="1698"/>
      <c r="R55" s="1698"/>
      <c r="S55" s="1698"/>
      <c r="T55" s="1698"/>
      <c r="U55" s="1698"/>
      <c r="V55" s="1698"/>
    </row>
    <row r="56" spans="1:26" ht="14.25" customHeight="1">
      <c r="C56" s="1698"/>
      <c r="D56" s="1698"/>
      <c r="E56" s="1698"/>
      <c r="F56" s="1698"/>
      <c r="G56" s="1698"/>
      <c r="H56" s="1698"/>
      <c r="I56" s="1698"/>
      <c r="J56" s="1698"/>
      <c r="K56" s="1698"/>
      <c r="L56" s="1698"/>
      <c r="M56" s="1698"/>
      <c r="N56" s="1698"/>
      <c r="O56" s="1698"/>
      <c r="P56" s="1698"/>
      <c r="Q56" s="1698"/>
      <c r="R56" s="1698"/>
      <c r="S56" s="1698"/>
      <c r="T56" s="1698"/>
      <c r="U56" s="1698"/>
      <c r="V56" s="1698"/>
    </row>
    <row r="57" spans="1:26" ht="9" customHeight="1" thickBot="1">
      <c r="C57" s="929"/>
      <c r="D57" s="929"/>
      <c r="E57" s="929"/>
      <c r="F57" s="929"/>
      <c r="G57" s="929"/>
      <c r="H57" s="929"/>
      <c r="I57" s="929"/>
      <c r="J57" s="929"/>
      <c r="K57" s="929"/>
      <c r="L57" s="929"/>
      <c r="M57" s="929"/>
      <c r="N57" s="929"/>
      <c r="O57" s="929"/>
      <c r="P57" s="929"/>
      <c r="Q57" s="929"/>
      <c r="R57" s="929"/>
      <c r="S57" s="929"/>
      <c r="T57" s="929"/>
      <c r="U57" s="929"/>
      <c r="V57" s="1791" t="s">
        <v>1516</v>
      </c>
      <c r="W57" s="1791"/>
      <c r="X57" s="1791"/>
      <c r="Y57" s="1791"/>
      <c r="Z57" s="1791"/>
    </row>
    <row r="58" spans="1:26" ht="15.75" customHeight="1">
      <c r="C58" s="1792" t="s">
        <v>2022</v>
      </c>
      <c r="D58" s="1793"/>
      <c r="E58" s="1793"/>
      <c r="F58" s="1794"/>
      <c r="G58" s="1799" t="s">
        <v>2021</v>
      </c>
      <c r="H58" s="1799"/>
      <c r="I58" s="1799"/>
      <c r="J58" s="1799"/>
      <c r="K58" s="1799"/>
      <c r="L58" s="1799"/>
      <c r="M58" s="1799"/>
      <c r="N58" s="1799"/>
      <c r="O58" s="1799"/>
      <c r="P58" s="1799"/>
      <c r="Q58" s="1799"/>
      <c r="R58" s="1799"/>
      <c r="S58" s="1799"/>
      <c r="T58" s="1799"/>
      <c r="U58" s="1799"/>
      <c r="V58" s="1799"/>
      <c r="W58" s="1799"/>
      <c r="X58" s="1799"/>
      <c r="Y58" s="1799"/>
      <c r="Z58" s="1800"/>
    </row>
    <row r="59" spans="1:26" ht="15.75" customHeight="1">
      <c r="C59" s="1795"/>
      <c r="D59" s="1795"/>
      <c r="E59" s="1795"/>
      <c r="F59" s="1796"/>
      <c r="G59" s="1801" t="s">
        <v>1517</v>
      </c>
      <c r="H59" s="1801"/>
      <c r="I59" s="1801"/>
      <c r="J59" s="1801"/>
      <c r="K59" s="1801"/>
      <c r="L59" s="1801"/>
      <c r="M59" s="1801"/>
      <c r="N59" s="1801"/>
      <c r="O59" s="1801"/>
      <c r="P59" s="1801"/>
      <c r="Q59" s="1801" t="s">
        <v>1518</v>
      </c>
      <c r="R59" s="1801"/>
      <c r="S59" s="1801"/>
      <c r="T59" s="1801"/>
      <c r="U59" s="1801"/>
      <c r="V59" s="1801"/>
      <c r="W59" s="1801"/>
      <c r="X59" s="1801"/>
      <c r="Y59" s="1801"/>
      <c r="Z59" s="1802"/>
    </row>
    <row r="60" spans="1:26" ht="12.75" customHeight="1">
      <c r="C60" s="1795"/>
      <c r="D60" s="1795"/>
      <c r="E60" s="1795"/>
      <c r="F60" s="1796"/>
      <c r="G60" s="1789" t="s">
        <v>2048</v>
      </c>
      <c r="H60" s="1789"/>
      <c r="I60" s="1789" t="s">
        <v>2049</v>
      </c>
      <c r="J60" s="1789"/>
      <c r="K60" s="1789" t="s">
        <v>2050</v>
      </c>
      <c r="L60" s="1789"/>
      <c r="M60" s="1789" t="s">
        <v>2051</v>
      </c>
      <c r="N60" s="1789"/>
      <c r="O60" s="1789" t="s">
        <v>2052</v>
      </c>
      <c r="P60" s="1789"/>
      <c r="Q60" s="1789" t="s">
        <v>2048</v>
      </c>
      <c r="R60" s="1789"/>
      <c r="S60" s="1789" t="s">
        <v>2049</v>
      </c>
      <c r="T60" s="1789"/>
      <c r="U60" s="1789" t="s">
        <v>2050</v>
      </c>
      <c r="V60" s="1789"/>
      <c r="W60" s="1789" t="s">
        <v>2051</v>
      </c>
      <c r="X60" s="1789"/>
      <c r="Y60" s="1789" t="s">
        <v>2052</v>
      </c>
      <c r="Z60" s="1790"/>
    </row>
    <row r="61" spans="1:26" ht="9.75" customHeight="1">
      <c r="C61" s="1797"/>
      <c r="D61" s="1797"/>
      <c r="E61" s="1797"/>
      <c r="F61" s="1798"/>
      <c r="G61" s="1718" t="s">
        <v>1519</v>
      </c>
      <c r="H61" s="1718"/>
      <c r="I61" s="1718" t="s">
        <v>1520</v>
      </c>
      <c r="J61" s="1718"/>
      <c r="K61" s="1718" t="s">
        <v>1521</v>
      </c>
      <c r="L61" s="1718"/>
      <c r="M61" s="1718" t="s">
        <v>1522</v>
      </c>
      <c r="N61" s="1718"/>
      <c r="O61" s="1718" t="s">
        <v>1523</v>
      </c>
      <c r="P61" s="1718"/>
      <c r="Q61" s="1718" t="s">
        <v>1519</v>
      </c>
      <c r="R61" s="1718"/>
      <c r="S61" s="1718" t="s">
        <v>1520</v>
      </c>
      <c r="T61" s="1718"/>
      <c r="U61" s="1718" t="s">
        <v>1521</v>
      </c>
      <c r="V61" s="1718"/>
      <c r="W61" s="1718" t="s">
        <v>1522</v>
      </c>
      <c r="X61" s="1718"/>
      <c r="Y61" s="1718" t="s">
        <v>1523</v>
      </c>
      <c r="Z61" s="1815"/>
    </row>
    <row r="62" spans="1:26" ht="13.5" hidden="1" customHeight="1">
      <c r="A62" s="227" t="s">
        <v>1524</v>
      </c>
      <c r="B62" s="227" t="s">
        <v>1525</v>
      </c>
      <c r="C62" s="1812"/>
      <c r="D62" s="1813"/>
      <c r="E62" s="1813"/>
      <c r="F62" s="1813"/>
      <c r="G62" s="1814">
        <v>5712.7340980187701</v>
      </c>
      <c r="H62" s="1814"/>
      <c r="I62" s="1814">
        <v>11135.43393275997</v>
      </c>
      <c r="J62" s="1814"/>
      <c r="K62" s="1814">
        <v>16726.311261730971</v>
      </c>
      <c r="L62" s="1814"/>
      <c r="M62" s="1814">
        <v>24245.595517331247</v>
      </c>
      <c r="N62" s="1814"/>
      <c r="O62" s="1814">
        <v>50982.838154808444</v>
      </c>
      <c r="P62" s="1814"/>
      <c r="Q62" s="1814">
        <v>17117.450657894737</v>
      </c>
      <c r="R62" s="1814"/>
      <c r="S62" s="1814">
        <v>26974.876847290638</v>
      </c>
      <c r="T62" s="1814"/>
      <c r="U62" s="1814">
        <v>36003.536184210527</v>
      </c>
      <c r="V62" s="1814"/>
      <c r="W62" s="1814">
        <v>48729.885057471263</v>
      </c>
      <c r="X62" s="1814"/>
      <c r="Y62" s="1814">
        <v>95085.057471264357</v>
      </c>
      <c r="Z62" s="1816"/>
    </row>
    <row r="63" spans="1:26" ht="16.5" customHeight="1">
      <c r="A63" s="930">
        <f>(PIR소득!A4*12)/10000</f>
        <v>1549.2216000000001</v>
      </c>
      <c r="B63" s="930">
        <f>(PIR소득!B4*12)/10000</f>
        <v>1557.1536000000001</v>
      </c>
      <c r="C63" s="1719" t="s">
        <v>1526</v>
      </c>
      <c r="D63" s="1720"/>
      <c r="E63" s="1720"/>
      <c r="F63" s="1720"/>
      <c r="G63" s="1721">
        <f>G$62/$A63</f>
        <v>3.6874867339951689</v>
      </c>
      <c r="H63" s="1721"/>
      <c r="I63" s="1721">
        <f>I$62/$A63</f>
        <v>7.1877605713475523</v>
      </c>
      <c r="J63" s="1721"/>
      <c r="K63" s="1721">
        <f>K$62/$A63</f>
        <v>10.796590534066249</v>
      </c>
      <c r="L63" s="1721"/>
      <c r="M63" s="1721">
        <f>M$62/$A63</f>
        <v>15.650179107579733</v>
      </c>
      <c r="N63" s="1721"/>
      <c r="O63" s="1721">
        <f>O$62/$A63</f>
        <v>32.908680175133398</v>
      </c>
      <c r="P63" s="1721"/>
      <c r="Q63" s="1721">
        <f>Q$62/$B63</f>
        <v>10.99278238055304</v>
      </c>
      <c r="R63" s="1721"/>
      <c r="S63" s="1721">
        <f>S$62/$B63</f>
        <v>17.323195892358104</v>
      </c>
      <c r="T63" s="1721"/>
      <c r="U63" s="1721">
        <f>U$62/$B63</f>
        <v>23.121377482741924</v>
      </c>
      <c r="V63" s="1721"/>
      <c r="W63" s="1721">
        <f>W$62/$B63</f>
        <v>31.294205695232158</v>
      </c>
      <c r="X63" s="1721"/>
      <c r="Y63" s="1721">
        <f>Y$62/$B63</f>
        <v>61.063377094760817</v>
      </c>
      <c r="Z63" s="1817"/>
    </row>
    <row r="64" spans="1:26" ht="16.5" customHeight="1">
      <c r="A64" s="930">
        <f>(PIR소득!A5*12)/10000</f>
        <v>3262.8984</v>
      </c>
      <c r="B64" s="930">
        <f>(PIR소득!B5*12)/10000</f>
        <v>3282.1404000000002</v>
      </c>
      <c r="C64" s="1722" t="s">
        <v>1527</v>
      </c>
      <c r="D64" s="1723"/>
      <c r="E64" s="1723"/>
      <c r="F64" s="1723"/>
      <c r="G64" s="1724">
        <f t="shared" ref="G64:O67" si="12">G$62/$A64</f>
        <v>1.7508158078163789</v>
      </c>
      <c r="H64" s="1724"/>
      <c r="I64" s="1724">
        <f t="shared" si="12"/>
        <v>3.4127430792083411</v>
      </c>
      <c r="J64" s="1724"/>
      <c r="K64" s="1724">
        <f t="shared" si="12"/>
        <v>5.1262127137427784</v>
      </c>
      <c r="L64" s="1724"/>
      <c r="M64" s="1724">
        <f t="shared" si="12"/>
        <v>7.4306927599496344</v>
      </c>
      <c r="N64" s="1724"/>
      <c r="O64" s="1724">
        <f t="shared" si="12"/>
        <v>15.625015524482295</v>
      </c>
      <c r="P64" s="1724"/>
      <c r="Q64" s="1724">
        <f>Q$62/$B64</f>
        <v>5.2153316347755068</v>
      </c>
      <c r="R64" s="1724"/>
      <c r="S64" s="1724">
        <f>S$62/$B64</f>
        <v>8.2186846264378683</v>
      </c>
      <c r="T64" s="1724"/>
      <c r="U64" s="1724">
        <f>U$62/$B64</f>
        <v>10.969529574118926</v>
      </c>
      <c r="V64" s="1724"/>
      <c r="W64" s="1724">
        <f>W$62/$B64</f>
        <v>14.846983711443684</v>
      </c>
      <c r="X64" s="1724"/>
      <c r="Y64" s="1724">
        <f>Y$62/$B64</f>
        <v>28.970441810248079</v>
      </c>
      <c r="Z64" s="1823"/>
    </row>
    <row r="65" spans="1:26" ht="16.5" customHeight="1">
      <c r="A65" s="930">
        <f>(PIR소득!A6*12)/10000</f>
        <v>4428.8580000000002</v>
      </c>
      <c r="B65" s="930">
        <f>(PIR소득!B6*12)/10000</f>
        <v>4476.6540000000005</v>
      </c>
      <c r="C65" s="1722" t="s">
        <v>1528</v>
      </c>
      <c r="D65" s="1723"/>
      <c r="E65" s="1723"/>
      <c r="F65" s="1723"/>
      <c r="G65" s="1724">
        <f t="shared" si="12"/>
        <v>1.2898887473969067</v>
      </c>
      <c r="H65" s="1724"/>
      <c r="I65" s="1724">
        <f t="shared" si="12"/>
        <v>2.5142901246235416</v>
      </c>
      <c r="J65" s="1724"/>
      <c r="K65" s="1724">
        <f t="shared" si="12"/>
        <v>3.7766646078359183</v>
      </c>
      <c r="L65" s="1724"/>
      <c r="M65" s="1724">
        <f t="shared" si="12"/>
        <v>5.4744576406223109</v>
      </c>
      <c r="N65" s="1724"/>
      <c r="O65" s="1724">
        <f t="shared" si="12"/>
        <v>11.511508870866585</v>
      </c>
      <c r="P65" s="1724"/>
      <c r="Q65" s="1724">
        <f>Q$62/$B65</f>
        <v>3.8237153592604511</v>
      </c>
      <c r="R65" s="1724"/>
      <c r="S65" s="1724">
        <f>S$62/$B65</f>
        <v>6.0256782961762587</v>
      </c>
      <c r="T65" s="1724"/>
      <c r="U65" s="1724">
        <f>U$62/$B65</f>
        <v>8.0425103624739638</v>
      </c>
      <c r="V65" s="1724"/>
      <c r="W65" s="1724">
        <f>W$62/$B65</f>
        <v>10.885336471720008</v>
      </c>
      <c r="X65" s="1724"/>
      <c r="Y65" s="1724">
        <f>Y$62/$B65</f>
        <v>21.240206965127157</v>
      </c>
      <c r="Z65" s="1823"/>
    </row>
    <row r="66" spans="1:26" ht="16.5" customHeight="1">
      <c r="A66" s="930">
        <f>(PIR소득!A7*12)/10000</f>
        <v>5789.8536000000004</v>
      </c>
      <c r="B66" s="930">
        <f>(PIR소득!B7*12)/10000</f>
        <v>5854.0295999999998</v>
      </c>
      <c r="C66" s="1722" t="s">
        <v>1772</v>
      </c>
      <c r="D66" s="1723"/>
      <c r="E66" s="1723"/>
      <c r="F66" s="1723"/>
      <c r="G66" s="1724">
        <f t="shared" si="12"/>
        <v>0.98668023281603701</v>
      </c>
      <c r="H66" s="1724"/>
      <c r="I66" s="1724">
        <f t="shared" si="12"/>
        <v>1.9232669255678536</v>
      </c>
      <c r="J66" s="1724"/>
      <c r="K66" s="1724">
        <f t="shared" si="12"/>
        <v>2.8889005521194817</v>
      </c>
      <c r="L66" s="1724"/>
      <c r="M66" s="1724">
        <f t="shared" si="12"/>
        <v>4.1876007913794648</v>
      </c>
      <c r="N66" s="1724"/>
      <c r="O66" s="1724">
        <f t="shared" si="12"/>
        <v>8.8055487542566606</v>
      </c>
      <c r="P66" s="1724"/>
      <c r="Q66" s="1724">
        <f>Q$62/$B66</f>
        <v>2.924045798793832</v>
      </c>
      <c r="R66" s="1724"/>
      <c r="S66" s="1724">
        <f>S$62/$B66</f>
        <v>4.6079160322815307</v>
      </c>
      <c r="T66" s="1724"/>
      <c r="U66" s="1724">
        <f>U$62/$B66</f>
        <v>6.1502142360555414</v>
      </c>
      <c r="V66" s="1724"/>
      <c r="W66" s="1724">
        <f>W$62/$B66</f>
        <v>8.324161028750396</v>
      </c>
      <c r="X66" s="1724"/>
      <c r="Y66" s="1724">
        <f>Y$62/$B66</f>
        <v>16.242667695302455</v>
      </c>
      <c r="Z66" s="1823"/>
    </row>
    <row r="67" spans="1:26" ht="16.5" customHeight="1" thickBot="1">
      <c r="A67" s="930">
        <f>(PIR소득!A8*12)/10000</f>
        <v>9209.5475999999999</v>
      </c>
      <c r="B67" s="930">
        <f>(PIR소득!B8*12)/10000</f>
        <v>9280.4315999999999</v>
      </c>
      <c r="C67" s="1824" t="s">
        <v>1771</v>
      </c>
      <c r="D67" s="1825"/>
      <c r="E67" s="1825"/>
      <c r="F67" s="1825"/>
      <c r="G67" s="1821">
        <f t="shared" si="12"/>
        <v>0.62030561609983648</v>
      </c>
      <c r="H67" s="1821"/>
      <c r="I67" s="1821">
        <f t="shared" si="12"/>
        <v>1.2091184514600881</v>
      </c>
      <c r="J67" s="1821"/>
      <c r="K67" s="1821">
        <f t="shared" si="12"/>
        <v>1.8161924980691746</v>
      </c>
      <c r="L67" s="1821"/>
      <c r="M67" s="1821">
        <f t="shared" si="12"/>
        <v>2.6326586896984221</v>
      </c>
      <c r="N67" s="1821"/>
      <c r="O67" s="1821">
        <f t="shared" si="12"/>
        <v>5.5358678155709242</v>
      </c>
      <c r="P67" s="1821"/>
      <c r="Q67" s="1821">
        <f>Q$62/$B67</f>
        <v>1.8444670889977506</v>
      </c>
      <c r="R67" s="1821"/>
      <c r="S67" s="1821">
        <f>S$62/$B67</f>
        <v>2.9066403385043684</v>
      </c>
      <c r="T67" s="1821"/>
      <c r="U67" s="1821">
        <f>U$62/$B67</f>
        <v>3.8795109684565237</v>
      </c>
      <c r="V67" s="1821"/>
      <c r="W67" s="1821">
        <f>W$62/$B67</f>
        <v>5.2508209917167283</v>
      </c>
      <c r="X67" s="1821"/>
      <c r="Y67" s="1821">
        <f>Y$62/$B67</f>
        <v>10.245758125221714</v>
      </c>
      <c r="Z67" s="1822"/>
    </row>
    <row r="68" spans="1:26" ht="9" customHeight="1">
      <c r="C68" s="1716" t="s">
        <v>2023</v>
      </c>
      <c r="D68" s="1715"/>
      <c r="E68" s="1715"/>
      <c r="F68" s="1715"/>
      <c r="G68" s="1716"/>
      <c r="H68" s="1716"/>
      <c r="I68" s="1716"/>
      <c r="J68" s="1716"/>
      <c r="K68" s="1716"/>
      <c r="L68" s="1716"/>
      <c r="M68" s="1716"/>
      <c r="N68" s="1716"/>
      <c r="O68" s="1716"/>
      <c r="P68" s="1716"/>
      <c r="Q68" s="1716"/>
      <c r="R68" s="1716"/>
      <c r="S68" s="1716"/>
      <c r="T68" s="1716"/>
      <c r="U68" s="1716"/>
      <c r="V68" s="1716"/>
      <c r="W68" s="1716"/>
      <c r="X68" s="1716"/>
    </row>
    <row r="69" spans="1:26" ht="9" customHeight="1">
      <c r="C69" s="1715" t="s">
        <v>2046</v>
      </c>
      <c r="D69" s="1715"/>
      <c r="E69" s="1715"/>
      <c r="F69" s="1715"/>
      <c r="G69" s="1715"/>
      <c r="H69" s="1715"/>
      <c r="I69" s="1715"/>
      <c r="J69" s="1715"/>
      <c r="K69" s="1715"/>
      <c r="L69" s="1715"/>
      <c r="M69" s="1715"/>
      <c r="N69" s="1715"/>
      <c r="O69" s="1715"/>
      <c r="P69" s="1715"/>
      <c r="Q69" s="1715"/>
      <c r="R69" s="1715"/>
      <c r="S69" s="1715"/>
      <c r="T69" s="1715"/>
      <c r="U69" s="1715"/>
      <c r="V69" s="1715"/>
      <c r="W69" s="1715"/>
      <c r="X69" s="1715"/>
    </row>
    <row r="70" spans="1:26" ht="9" customHeight="1">
      <c r="C70" s="1717" t="s">
        <v>2047</v>
      </c>
      <c r="D70" s="1717"/>
      <c r="E70" s="1717"/>
      <c r="F70" s="1717"/>
      <c r="G70" s="1717"/>
      <c r="H70" s="1717"/>
      <c r="I70" s="1717"/>
      <c r="J70" s="1717"/>
      <c r="K70" s="1717"/>
      <c r="L70" s="1717"/>
      <c r="M70" s="1717"/>
      <c r="N70" s="1717"/>
      <c r="O70" s="1717"/>
      <c r="P70" s="1717"/>
      <c r="Q70" s="1717"/>
      <c r="R70" s="1717"/>
      <c r="S70" s="931"/>
      <c r="T70" s="932"/>
      <c r="U70" s="932"/>
      <c r="V70" s="932"/>
      <c r="W70" s="932"/>
    </row>
    <row r="71" spans="1:26" ht="9" customHeight="1">
      <c r="C71" s="1717" t="s">
        <v>1723</v>
      </c>
      <c r="D71" s="1717"/>
      <c r="E71" s="1717"/>
      <c r="F71" s="1717"/>
      <c r="G71" s="1717"/>
      <c r="H71" s="1717"/>
      <c r="I71" s="1717"/>
      <c r="J71" s="1717"/>
      <c r="K71" s="1717"/>
      <c r="L71" s="1717"/>
      <c r="M71" s="1717"/>
      <c r="N71" s="1717"/>
      <c r="O71" s="1717"/>
      <c r="P71" s="1717"/>
      <c r="Q71" s="1717"/>
      <c r="R71" s="1717"/>
      <c r="S71" s="931"/>
      <c r="T71" s="932"/>
      <c r="U71" s="932"/>
      <c r="V71" s="932"/>
      <c r="W71" s="932"/>
    </row>
    <row r="72" spans="1:26" ht="9" customHeight="1">
      <c r="C72" s="1717" t="s">
        <v>1724</v>
      </c>
      <c r="D72" s="1717"/>
      <c r="E72" s="1717"/>
      <c r="F72" s="1717"/>
      <c r="G72" s="1717"/>
      <c r="H72" s="1717"/>
      <c r="I72" s="1717"/>
      <c r="J72" s="1717"/>
      <c r="K72" s="1717"/>
      <c r="L72" s="1717"/>
      <c r="M72" s="1717"/>
      <c r="N72" s="1717"/>
      <c r="O72" s="1717"/>
      <c r="P72" s="1717"/>
      <c r="Q72" s="1717"/>
      <c r="R72" s="1717"/>
      <c r="S72" s="931"/>
      <c r="T72" s="932"/>
      <c r="U72" s="932"/>
      <c r="V72" s="932"/>
      <c r="W72" s="932"/>
    </row>
    <row r="73" spans="1:26" ht="9" customHeight="1">
      <c r="C73" s="1189"/>
      <c r="D73" s="1189"/>
      <c r="E73" s="1189"/>
      <c r="F73" s="1189"/>
      <c r="G73" s="1189"/>
      <c r="H73" s="1189"/>
      <c r="I73" s="1189"/>
      <c r="J73" s="1189"/>
      <c r="K73" s="1189"/>
      <c r="L73" s="1189"/>
      <c r="M73" s="1189"/>
      <c r="N73" s="1189"/>
      <c r="O73" s="1189"/>
      <c r="P73" s="1189"/>
      <c r="Q73" s="1189"/>
      <c r="R73" s="1189"/>
      <c r="S73" s="931"/>
      <c r="T73" s="932"/>
      <c r="U73" s="932"/>
      <c r="V73" s="932"/>
      <c r="W73" s="932"/>
    </row>
    <row r="74" spans="1:26" ht="6" customHeight="1">
      <c r="C74" s="1149"/>
      <c r="D74" s="1149"/>
      <c r="E74" s="1149"/>
      <c r="F74" s="1149"/>
      <c r="G74" s="1149"/>
      <c r="H74" s="1149"/>
      <c r="I74" s="1149"/>
      <c r="J74" s="1149"/>
      <c r="K74" s="1149"/>
      <c r="L74" s="1149"/>
      <c r="M74" s="1149"/>
      <c r="N74" s="1149"/>
      <c r="O74" s="1149"/>
      <c r="P74" s="1149"/>
      <c r="Q74" s="1149"/>
      <c r="R74" s="1149"/>
      <c r="S74" s="931"/>
      <c r="T74" s="932"/>
      <c r="U74" s="932"/>
      <c r="V74" s="932"/>
      <c r="W74" s="932"/>
    </row>
    <row r="75" spans="1:26" ht="3" customHeight="1">
      <c r="C75" s="311"/>
      <c r="D75" s="312"/>
      <c r="E75" s="312"/>
      <c r="F75" s="312"/>
      <c r="G75" s="758"/>
      <c r="H75" s="758"/>
      <c r="I75" s="758"/>
      <c r="J75" s="759"/>
      <c r="K75" s="758"/>
      <c r="L75" s="759"/>
      <c r="M75" s="758"/>
      <c r="N75" s="758"/>
      <c r="O75" s="758"/>
      <c r="P75" s="758"/>
      <c r="Q75" s="758"/>
      <c r="R75" s="758"/>
      <c r="S75" s="758"/>
      <c r="T75" s="758"/>
      <c r="U75" s="758"/>
      <c r="V75" s="758"/>
      <c r="W75" s="758"/>
      <c r="X75" s="758"/>
      <c r="Y75" s="758"/>
      <c r="Z75" s="758"/>
    </row>
    <row r="76" spans="1:26" s="933" customFormat="1" ht="15" customHeight="1">
      <c r="C76" s="1819">
        <f>'24'!I52</f>
        <v>41487</v>
      </c>
      <c r="D76" s="1819"/>
      <c r="E76" s="1819"/>
      <c r="F76" s="1819"/>
      <c r="G76" s="1819"/>
      <c r="H76" s="843"/>
      <c r="I76" s="819"/>
      <c r="J76" s="819"/>
      <c r="M76" s="503"/>
      <c r="N76" s="934"/>
      <c r="O76" s="934"/>
      <c r="P76" s="934"/>
      <c r="Q76" s="934"/>
      <c r="R76" s="934"/>
      <c r="S76" s="934"/>
      <c r="T76" s="934"/>
      <c r="Y76" s="1820">
        <f>'24'!A52+1</f>
        <v>76</v>
      </c>
      <c r="Z76" s="1820"/>
    </row>
    <row r="77" spans="1:26" ht="12.75" customHeight="1"/>
  </sheetData>
  <mergeCells count="299">
    <mergeCell ref="C66:F66"/>
    <mergeCell ref="G66:H66"/>
    <mergeCell ref="U64:V64"/>
    <mergeCell ref="W64:X64"/>
    <mergeCell ref="Y64:Z64"/>
    <mergeCell ref="Y65:Z65"/>
    <mergeCell ref="M64:N64"/>
    <mergeCell ref="I66:J66"/>
    <mergeCell ref="K66:L66"/>
    <mergeCell ref="M66:N66"/>
    <mergeCell ref="O64:P64"/>
    <mergeCell ref="O65:P65"/>
    <mergeCell ref="Q65:R65"/>
    <mergeCell ref="S65:T65"/>
    <mergeCell ref="U65:V65"/>
    <mergeCell ref="W65:X65"/>
    <mergeCell ref="D36:Z37"/>
    <mergeCell ref="C76:G76"/>
    <mergeCell ref="Y76:Z76"/>
    <mergeCell ref="O67:P67"/>
    <mergeCell ref="Q67:R67"/>
    <mergeCell ref="S67:T67"/>
    <mergeCell ref="U67:V67"/>
    <mergeCell ref="W67:X67"/>
    <mergeCell ref="Y67:Z67"/>
    <mergeCell ref="Q66:R66"/>
    <mergeCell ref="S66:T66"/>
    <mergeCell ref="U66:V66"/>
    <mergeCell ref="W66:X66"/>
    <mergeCell ref="Y66:Z66"/>
    <mergeCell ref="C67:F67"/>
    <mergeCell ref="G67:H67"/>
    <mergeCell ref="I67:J67"/>
    <mergeCell ref="K67:L67"/>
    <mergeCell ref="M67:N67"/>
    <mergeCell ref="K63:L63"/>
    <mergeCell ref="M63:N63"/>
    <mergeCell ref="O66:P66"/>
    <mergeCell ref="O63:P63"/>
    <mergeCell ref="Q63:R63"/>
    <mergeCell ref="S63:T63"/>
    <mergeCell ref="Q64:R64"/>
    <mergeCell ref="S64:T64"/>
    <mergeCell ref="Y61:Z61"/>
    <mergeCell ref="Q61:R61"/>
    <mergeCell ref="Q62:R62"/>
    <mergeCell ref="S62:T62"/>
    <mergeCell ref="U62:V62"/>
    <mergeCell ref="W62:X62"/>
    <mergeCell ref="Y62:Z62"/>
    <mergeCell ref="U63:V63"/>
    <mergeCell ref="W63:X63"/>
    <mergeCell ref="Y63:Z63"/>
    <mergeCell ref="C62:F62"/>
    <mergeCell ref="G62:H62"/>
    <mergeCell ref="I62:J62"/>
    <mergeCell ref="K62:L62"/>
    <mergeCell ref="M62:N62"/>
    <mergeCell ref="O62:P62"/>
    <mergeCell ref="G61:H61"/>
    <mergeCell ref="I61:J61"/>
    <mergeCell ref="K61:L61"/>
    <mergeCell ref="M61:N61"/>
    <mergeCell ref="O61:P61"/>
    <mergeCell ref="W31:Z31"/>
    <mergeCell ref="O60:P60"/>
    <mergeCell ref="Q60:R60"/>
    <mergeCell ref="S60:T60"/>
    <mergeCell ref="U60:V60"/>
    <mergeCell ref="W60:X60"/>
    <mergeCell ref="Y60:Z60"/>
    <mergeCell ref="C55:V56"/>
    <mergeCell ref="V57:Z57"/>
    <mergeCell ref="C58:F61"/>
    <mergeCell ref="G58:Z58"/>
    <mergeCell ref="G59:P59"/>
    <mergeCell ref="Q59:Z59"/>
    <mergeCell ref="G60:H60"/>
    <mergeCell ref="I60:J60"/>
    <mergeCell ref="K60:L60"/>
    <mergeCell ref="M60:N60"/>
    <mergeCell ref="C26:E31"/>
    <mergeCell ref="F31:J31"/>
    <mergeCell ref="K31:N31"/>
    <mergeCell ref="O31:R31"/>
    <mergeCell ref="S31:V31"/>
    <mergeCell ref="W28:Z28"/>
    <mergeCell ref="F29:J29"/>
    <mergeCell ref="K29:N29"/>
    <mergeCell ref="O29:R29"/>
    <mergeCell ref="S29:V29"/>
    <mergeCell ref="W29:Z29"/>
    <mergeCell ref="F30:J30"/>
    <mergeCell ref="K30:N30"/>
    <mergeCell ref="O30:R30"/>
    <mergeCell ref="S30:V30"/>
    <mergeCell ref="W30:Z30"/>
    <mergeCell ref="F28:J28"/>
    <mergeCell ref="K28:N28"/>
    <mergeCell ref="O28:R28"/>
    <mergeCell ref="S28:V28"/>
    <mergeCell ref="C20:E25"/>
    <mergeCell ref="F20:J20"/>
    <mergeCell ref="K20:N20"/>
    <mergeCell ref="O20:R20"/>
    <mergeCell ref="S20:V20"/>
    <mergeCell ref="W26:Z26"/>
    <mergeCell ref="F27:J27"/>
    <mergeCell ref="K27:N27"/>
    <mergeCell ref="O27:R27"/>
    <mergeCell ref="S27:V27"/>
    <mergeCell ref="W27:Z27"/>
    <mergeCell ref="F25:J25"/>
    <mergeCell ref="K25:N25"/>
    <mergeCell ref="O25:R25"/>
    <mergeCell ref="S25:V25"/>
    <mergeCell ref="W25:Z25"/>
    <mergeCell ref="F26:J26"/>
    <mergeCell ref="K26:N26"/>
    <mergeCell ref="O26:R26"/>
    <mergeCell ref="S26:V26"/>
    <mergeCell ref="W23:Z23"/>
    <mergeCell ref="F24:J24"/>
    <mergeCell ref="K24:N24"/>
    <mergeCell ref="O24:R24"/>
    <mergeCell ref="S24:V24"/>
    <mergeCell ref="W24:Z24"/>
    <mergeCell ref="W21:Z21"/>
    <mergeCell ref="F22:J22"/>
    <mergeCell ref="K22:N22"/>
    <mergeCell ref="O22:R22"/>
    <mergeCell ref="S22:V22"/>
    <mergeCell ref="W22:Z22"/>
    <mergeCell ref="F23:J23"/>
    <mergeCell ref="K23:N23"/>
    <mergeCell ref="O23:R23"/>
    <mergeCell ref="S23:V23"/>
    <mergeCell ref="W16:Z16"/>
    <mergeCell ref="F17:J17"/>
    <mergeCell ref="K17:N17"/>
    <mergeCell ref="O17:R17"/>
    <mergeCell ref="S17:V17"/>
    <mergeCell ref="W17:Z17"/>
    <mergeCell ref="W20:Z20"/>
    <mergeCell ref="F21:J21"/>
    <mergeCell ref="K21:N21"/>
    <mergeCell ref="O21:R21"/>
    <mergeCell ref="S21:V21"/>
    <mergeCell ref="F18:J18"/>
    <mergeCell ref="K18:N18"/>
    <mergeCell ref="O18:R18"/>
    <mergeCell ref="S18:V18"/>
    <mergeCell ref="W18:Z18"/>
    <mergeCell ref="F19:J19"/>
    <mergeCell ref="K19:N19"/>
    <mergeCell ref="O19:R19"/>
    <mergeCell ref="S19:V19"/>
    <mergeCell ref="W19:Z19"/>
    <mergeCell ref="W14:Z14"/>
    <mergeCell ref="F15:J15"/>
    <mergeCell ref="K15:N15"/>
    <mergeCell ref="O15:R15"/>
    <mergeCell ref="S15:V15"/>
    <mergeCell ref="W15:Z15"/>
    <mergeCell ref="F13:J13"/>
    <mergeCell ref="K13:N13"/>
    <mergeCell ref="O13:R13"/>
    <mergeCell ref="S13:V13"/>
    <mergeCell ref="W13:Z13"/>
    <mergeCell ref="C14:E19"/>
    <mergeCell ref="F14:J14"/>
    <mergeCell ref="K14:N14"/>
    <mergeCell ref="O14:R14"/>
    <mergeCell ref="S14:V14"/>
    <mergeCell ref="F11:J11"/>
    <mergeCell ref="K11:N11"/>
    <mergeCell ref="O11:R11"/>
    <mergeCell ref="S11:V11"/>
    <mergeCell ref="C8:E13"/>
    <mergeCell ref="F8:J8"/>
    <mergeCell ref="K8:N8"/>
    <mergeCell ref="O8:R8"/>
    <mergeCell ref="S8:V8"/>
    <mergeCell ref="F16:J16"/>
    <mergeCell ref="K16:N16"/>
    <mergeCell ref="O16:R16"/>
    <mergeCell ref="S16:V16"/>
    <mergeCell ref="W11:Z11"/>
    <mergeCell ref="F12:J12"/>
    <mergeCell ref="K12:N12"/>
    <mergeCell ref="O12:R12"/>
    <mergeCell ref="S12:V12"/>
    <mergeCell ref="W12:Z12"/>
    <mergeCell ref="W9:Z9"/>
    <mergeCell ref="F10:J10"/>
    <mergeCell ref="K10:N10"/>
    <mergeCell ref="O10:R10"/>
    <mergeCell ref="S10:V10"/>
    <mergeCell ref="W10:Z10"/>
    <mergeCell ref="W8:Z8"/>
    <mergeCell ref="F9:J9"/>
    <mergeCell ref="K9:N9"/>
    <mergeCell ref="O9:R9"/>
    <mergeCell ref="S9:V9"/>
    <mergeCell ref="C7:E7"/>
    <mergeCell ref="F7:J7"/>
    <mergeCell ref="K7:N7"/>
    <mergeCell ref="O7:R7"/>
    <mergeCell ref="S7:V7"/>
    <mergeCell ref="W7:Z7"/>
    <mergeCell ref="U1:Z1"/>
    <mergeCell ref="C3:V4"/>
    <mergeCell ref="C5:E5"/>
    <mergeCell ref="C6:E6"/>
    <mergeCell ref="F6:J6"/>
    <mergeCell ref="K6:N6"/>
    <mergeCell ref="O6:R6"/>
    <mergeCell ref="S6:V6"/>
    <mergeCell ref="W6:Z6"/>
    <mergeCell ref="C50:X50"/>
    <mergeCell ref="C51:X51"/>
    <mergeCell ref="C52:X52"/>
    <mergeCell ref="C53:X53"/>
    <mergeCell ref="C68:X68"/>
    <mergeCell ref="C69:X69"/>
    <mergeCell ref="C72:R72"/>
    <mergeCell ref="C71:R71"/>
    <mergeCell ref="C70:R70"/>
    <mergeCell ref="S61:T61"/>
    <mergeCell ref="U61:V61"/>
    <mergeCell ref="W61:X61"/>
    <mergeCell ref="C63:F63"/>
    <mergeCell ref="G63:H63"/>
    <mergeCell ref="I63:J63"/>
    <mergeCell ref="C65:F65"/>
    <mergeCell ref="G65:H65"/>
    <mergeCell ref="I65:J65"/>
    <mergeCell ref="K65:L65"/>
    <mergeCell ref="M65:N65"/>
    <mergeCell ref="C64:F64"/>
    <mergeCell ref="G64:H64"/>
    <mergeCell ref="I64:J64"/>
    <mergeCell ref="K64:L64"/>
    <mergeCell ref="Y49:Z49"/>
    <mergeCell ref="W49:X49"/>
    <mergeCell ref="Y48:Z48"/>
    <mergeCell ref="W48:X48"/>
    <mergeCell ref="Q47:R47"/>
    <mergeCell ref="O47:P47"/>
    <mergeCell ref="Y47:Z47"/>
    <mergeCell ref="W47:X47"/>
    <mergeCell ref="C40:V41"/>
    <mergeCell ref="K43:N43"/>
    <mergeCell ref="O43:R43"/>
    <mergeCell ref="S43:V43"/>
    <mergeCell ref="W43:Z43"/>
    <mergeCell ref="K44:N44"/>
    <mergeCell ref="O44:R44"/>
    <mergeCell ref="S44:V44"/>
    <mergeCell ref="W44:Z44"/>
    <mergeCell ref="C46:E49"/>
    <mergeCell ref="O49:P49"/>
    <mergeCell ref="Q48:R48"/>
    <mergeCell ref="O48:P48"/>
    <mergeCell ref="F46:J46"/>
    <mergeCell ref="F47:J47"/>
    <mergeCell ref="F49:J49"/>
    <mergeCell ref="F48:J48"/>
    <mergeCell ref="K46:L46"/>
    <mergeCell ref="M46:N46"/>
    <mergeCell ref="M47:N47"/>
    <mergeCell ref="K47:L47"/>
    <mergeCell ref="K49:L49"/>
    <mergeCell ref="K48:L48"/>
    <mergeCell ref="M49:N49"/>
    <mergeCell ref="M48:N48"/>
    <mergeCell ref="U49:V49"/>
    <mergeCell ref="S49:T49"/>
    <mergeCell ref="U48:V48"/>
    <mergeCell ref="S48:T48"/>
    <mergeCell ref="U47:V47"/>
    <mergeCell ref="S47:T47"/>
    <mergeCell ref="U46:V46"/>
    <mergeCell ref="S46:T46"/>
    <mergeCell ref="Q49:R49"/>
    <mergeCell ref="Y46:Z46"/>
    <mergeCell ref="W46:X46"/>
    <mergeCell ref="C43:E45"/>
    <mergeCell ref="F43:J45"/>
    <mergeCell ref="K45:L45"/>
    <mergeCell ref="M45:N45"/>
    <mergeCell ref="Q45:R45"/>
    <mergeCell ref="O45:P45"/>
    <mergeCell ref="Y45:Z45"/>
    <mergeCell ref="W45:X45"/>
    <mergeCell ref="U45:V45"/>
    <mergeCell ref="S45:T45"/>
    <mergeCell ref="Q46:R46"/>
    <mergeCell ref="O46:P46"/>
  </mergeCells>
  <phoneticPr fontId="16" type="noConversion"/>
  <printOptions horizontalCentered="1"/>
  <pageMargins left="0.51181102362204722" right="0.51181102362204722" top="0.59055118110236227" bottom="0.39370078740157483" header="0.59055118110236227" footer="0.19685039370078741"/>
  <pageSetup paperSize="9" orientation="portrait" r:id="rId1"/>
  <ignoredErrors>
    <ignoredError sqref="C76" unlockedFormula="1"/>
  </ignoredErrors>
  <drawing r:id="rId2"/>
</worksheet>
</file>

<file path=xl/worksheets/sheet45.xml><?xml version="1.0" encoding="utf-8"?>
<worksheet xmlns="http://schemas.openxmlformats.org/spreadsheetml/2006/main" xmlns:r="http://schemas.openxmlformats.org/officeDocument/2006/relationships">
  <sheetPr>
    <tabColor theme="1"/>
  </sheetPr>
  <dimension ref="A1:G29"/>
  <sheetViews>
    <sheetView workbookViewId="0">
      <selection activeCell="G1" sqref="G1"/>
    </sheetView>
  </sheetViews>
  <sheetFormatPr defaultRowHeight="13.5"/>
  <cols>
    <col min="1" max="1" width="9.42578125" bestFit="1" customWidth="1"/>
    <col min="2" max="2" width="10.42578125" customWidth="1"/>
    <col min="3" max="3" width="4.140625" customWidth="1"/>
    <col min="4" max="7" width="7.140625" customWidth="1"/>
    <col min="8" max="8" width="5.85546875" customWidth="1"/>
    <col min="9" max="12" width="6" customWidth="1"/>
    <col min="13" max="16" width="7.140625" customWidth="1"/>
  </cols>
  <sheetData>
    <row r="1" spans="1:7" ht="14.25" thickBot="1">
      <c r="A1" s="1826" t="s">
        <v>1955</v>
      </c>
      <c r="B1" s="1826"/>
      <c r="C1" s="1826"/>
      <c r="F1" s="21" t="s">
        <v>1530</v>
      </c>
      <c r="G1" s="1311">
        <v>3.73E-2</v>
      </c>
    </row>
    <row r="2" spans="1:7" ht="14.25" thickBot="1">
      <c r="A2" s="1228" t="s">
        <v>2056</v>
      </c>
      <c r="B2" s="1227"/>
      <c r="C2" s="1227"/>
      <c r="F2" t="s">
        <v>2055</v>
      </c>
    </row>
    <row r="3" spans="1:7">
      <c r="A3" s="1305" t="s">
        <v>1529</v>
      </c>
      <c r="B3" s="1306" t="s">
        <v>1967</v>
      </c>
    </row>
    <row r="4" spans="1:7">
      <c r="A4" s="1307">
        <v>1291018</v>
      </c>
      <c r="B4" s="1308">
        <v>1297628</v>
      </c>
    </row>
    <row r="5" spans="1:7">
      <c r="A5" s="1307">
        <v>2719082</v>
      </c>
      <c r="B5" s="1308">
        <v>2735117</v>
      </c>
    </row>
    <row r="6" spans="1:7">
      <c r="A6" s="1307">
        <v>3690715</v>
      </c>
      <c r="B6" s="1308">
        <v>3730545</v>
      </c>
    </row>
    <row r="7" spans="1:7">
      <c r="A7" s="1307">
        <v>4824878</v>
      </c>
      <c r="B7" s="1308">
        <v>4878358</v>
      </c>
    </row>
    <row r="8" spans="1:7" ht="14.25" thickBot="1">
      <c r="A8" s="1309">
        <v>7674623</v>
      </c>
      <c r="B8" s="1310">
        <v>7733693</v>
      </c>
    </row>
    <row r="10" spans="1:7" s="22" customFormat="1" ht="14.25" thickBot="1"/>
    <row r="11" spans="1:7" ht="14.25" thickTop="1"/>
    <row r="12" spans="1:7">
      <c r="A12" s="1827" t="s">
        <v>1956</v>
      </c>
      <c r="B12" s="1827"/>
      <c r="C12" s="1827"/>
      <c r="D12" s="1827"/>
    </row>
    <row r="13" spans="1:7" s="1225" customFormat="1" ht="14.25" thickBot="1">
      <c r="A13" s="1230" t="s">
        <v>1985</v>
      </c>
      <c r="B13" s="1229"/>
      <c r="C13" s="1229"/>
      <c r="D13" s="1229"/>
    </row>
    <row r="14" spans="1:7" ht="13.5" customHeight="1">
      <c r="A14" s="1843"/>
      <c r="B14" s="1841" t="s">
        <v>1953</v>
      </c>
      <c r="C14" s="1842"/>
      <c r="D14" s="1828" t="s">
        <v>1954</v>
      </c>
      <c r="E14" s="1829"/>
      <c r="F14" s="1829"/>
      <c r="G14" s="1830"/>
    </row>
    <row r="15" spans="1:7">
      <c r="A15" s="1844"/>
      <c r="B15" s="1674"/>
      <c r="C15" s="1670"/>
      <c r="D15" s="1831" t="s">
        <v>1951</v>
      </c>
      <c r="E15" s="1832"/>
      <c r="F15" s="1835" t="s">
        <v>1952</v>
      </c>
      <c r="G15" s="1836"/>
    </row>
    <row r="16" spans="1:7">
      <c r="A16" s="1845"/>
      <c r="B16" s="1675"/>
      <c r="C16" s="1672"/>
      <c r="D16" s="1833"/>
      <c r="E16" s="1834"/>
      <c r="F16" s="1837"/>
      <c r="G16" s="1838"/>
    </row>
    <row r="17" spans="1:7">
      <c r="A17" s="1846" t="s">
        <v>1929</v>
      </c>
      <c r="B17" s="1709" t="s">
        <v>1774</v>
      </c>
      <c r="C17" s="1711"/>
      <c r="D17" s="1859">
        <v>3556389</v>
      </c>
      <c r="E17" s="1860"/>
      <c r="F17" s="1839">
        <v>3194475</v>
      </c>
      <c r="G17" s="1840"/>
    </row>
    <row r="18" spans="1:7">
      <c r="A18" s="1847"/>
      <c r="B18" s="1691" t="s">
        <v>1510</v>
      </c>
      <c r="C18" s="1693"/>
      <c r="D18" s="1855">
        <v>3762899</v>
      </c>
      <c r="E18" s="1856"/>
      <c r="F18" s="1857">
        <v>3369205</v>
      </c>
      <c r="G18" s="1858"/>
    </row>
    <row r="19" spans="1:7">
      <c r="A19" s="1847"/>
      <c r="B19" s="1691" t="s">
        <v>1511</v>
      </c>
      <c r="C19" s="1693"/>
      <c r="D19" s="1855">
        <v>3415925</v>
      </c>
      <c r="E19" s="1856"/>
      <c r="F19" s="1857">
        <v>3141804</v>
      </c>
      <c r="G19" s="1858"/>
    </row>
    <row r="20" spans="1:7" ht="14.25" thickBot="1">
      <c r="A20" s="1848"/>
      <c r="B20" s="1853" t="s">
        <v>1512</v>
      </c>
      <c r="C20" s="1854"/>
      <c r="D20" s="1849">
        <v>3231254</v>
      </c>
      <c r="E20" s="1850"/>
      <c r="F20" s="1851">
        <v>2867605</v>
      </c>
      <c r="G20" s="1852"/>
    </row>
    <row r="21" spans="1:7" ht="13.5" customHeight="1"/>
    <row r="22" spans="1:7" s="22" customFormat="1" ht="14.25" thickBot="1"/>
    <row r="23" spans="1:7" ht="14.25" thickTop="1"/>
    <row r="27" spans="1:7" ht="14.25" customHeight="1"/>
    <row r="29" spans="1:7" ht="14.25" customHeight="1"/>
  </sheetData>
  <mergeCells count="20">
    <mergeCell ref="F17:G17"/>
    <mergeCell ref="B18:C18"/>
    <mergeCell ref="B14:C16"/>
    <mergeCell ref="A14:A16"/>
    <mergeCell ref="A17:A20"/>
    <mergeCell ref="D20:E20"/>
    <mergeCell ref="F20:G20"/>
    <mergeCell ref="B20:C20"/>
    <mergeCell ref="D18:E18"/>
    <mergeCell ref="F18:G18"/>
    <mergeCell ref="B19:C19"/>
    <mergeCell ref="D19:E19"/>
    <mergeCell ref="F19:G19"/>
    <mergeCell ref="B17:C17"/>
    <mergeCell ref="D17:E17"/>
    <mergeCell ref="A1:C1"/>
    <mergeCell ref="A12:D12"/>
    <mergeCell ref="D14:G14"/>
    <mergeCell ref="D15:E16"/>
    <mergeCell ref="F15:G16"/>
  </mergeCells>
  <phoneticPr fontId="16" type="noConversion"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63"/>
  <sheetViews>
    <sheetView showGridLines="0" view="pageLayout" zoomScaleNormal="130" zoomScaleSheetLayoutView="100" workbookViewId="0">
      <selection activeCell="A15" sqref="A15:D15"/>
    </sheetView>
  </sheetViews>
  <sheetFormatPr defaultColWidth="9.140625" defaultRowHeight="12.75"/>
  <cols>
    <col min="1" max="1" width="2.140625" style="297" customWidth="1"/>
    <col min="2" max="3" width="2" style="297" customWidth="1"/>
    <col min="4" max="4" width="19.5703125" style="297" customWidth="1"/>
    <col min="5" max="5" width="4.7109375" style="297" hidden="1" customWidth="1"/>
    <col min="6" max="6" width="12.85546875" style="500" customWidth="1"/>
    <col min="7" max="10" width="12.85546875" style="297" customWidth="1"/>
    <col min="11" max="13" width="12.85546875" style="329" customWidth="1"/>
    <col min="14" max="15" width="12.85546875" style="297" customWidth="1"/>
    <col min="16" max="16" width="19.85546875" style="297" customWidth="1"/>
    <col min="17" max="18" width="2" style="297" customWidth="1"/>
    <col min="19" max="19" width="2" style="329" customWidth="1"/>
    <col min="20" max="16384" width="9.140625" style="297"/>
  </cols>
  <sheetData>
    <row r="1" spans="1:19" ht="16.5" customHeight="1">
      <c r="A1" s="1450" t="s">
        <v>1773</v>
      </c>
      <c r="B1" s="1450"/>
      <c r="C1" s="1450"/>
      <c r="D1" s="1450"/>
      <c r="E1" s="1450"/>
      <c r="F1" s="1450"/>
      <c r="G1" s="1450"/>
      <c r="H1" s="1450"/>
      <c r="I1" s="1450"/>
      <c r="J1" s="1450"/>
      <c r="K1" s="1429"/>
      <c r="L1" s="1429"/>
      <c r="M1" s="1429"/>
      <c r="N1" s="1429"/>
      <c r="O1" s="1429"/>
      <c r="P1" s="1429"/>
      <c r="Q1" s="1429"/>
      <c r="R1" s="1429"/>
      <c r="S1" s="1429"/>
    </row>
    <row r="2" spans="1:19" ht="3" customHeight="1">
      <c r="A2" s="298"/>
      <c r="B2" s="299"/>
      <c r="C2" s="299"/>
      <c r="D2" s="299"/>
      <c r="E2" s="299"/>
      <c r="F2" s="697"/>
      <c r="G2" s="298"/>
      <c r="H2" s="298"/>
      <c r="I2" s="298"/>
      <c r="J2" s="298"/>
      <c r="K2" s="302"/>
      <c r="L2" s="302"/>
      <c r="M2" s="302"/>
      <c r="N2" s="298"/>
      <c r="O2" s="804"/>
      <c r="P2" s="299"/>
      <c r="Q2" s="299"/>
      <c r="R2" s="299"/>
      <c r="S2" s="305"/>
    </row>
    <row r="3" spans="1:19" ht="6.75" customHeight="1">
      <c r="A3" s="1577" t="s">
        <v>2035</v>
      </c>
      <c r="B3" s="1578"/>
      <c r="C3" s="1578"/>
      <c r="D3" s="1578"/>
      <c r="E3" s="1578"/>
      <c r="F3" s="1578"/>
      <c r="G3" s="1578"/>
      <c r="H3" s="1578"/>
      <c r="I3" s="1578"/>
      <c r="J3" s="1578"/>
      <c r="K3" s="542"/>
      <c r="L3" s="542"/>
      <c r="M3" s="542"/>
      <c r="N3" s="698"/>
      <c r="O3" s="698"/>
      <c r="P3" s="544"/>
      <c r="Q3" s="544"/>
      <c r="R3" s="544"/>
      <c r="S3" s="545"/>
    </row>
    <row r="4" spans="1:19" s="306" customFormat="1" ht="18" customHeight="1">
      <c r="A4" s="1578"/>
      <c r="B4" s="1578"/>
      <c r="C4" s="1578"/>
      <c r="D4" s="1578"/>
      <c r="E4" s="1578"/>
      <c r="F4" s="1578"/>
      <c r="G4" s="1578"/>
      <c r="H4" s="1578"/>
      <c r="I4" s="1578"/>
      <c r="J4" s="1578"/>
      <c r="K4" s="549"/>
      <c r="L4" s="549"/>
      <c r="M4" s="549"/>
      <c r="N4" s="806"/>
      <c r="O4" s="806"/>
      <c r="P4" s="551"/>
      <c r="Q4" s="551"/>
      <c r="R4" s="551"/>
      <c r="S4" s="547"/>
    </row>
    <row r="5" spans="1:19" s="307" customFormat="1" ht="15.95" customHeight="1" thickBot="1">
      <c r="A5" s="552"/>
      <c r="B5" s="553"/>
      <c r="C5" s="1356" t="s">
        <v>1935</v>
      </c>
      <c r="D5" s="1356"/>
      <c r="E5" s="1356"/>
      <c r="F5" s="1356"/>
      <c r="G5" s="1356"/>
      <c r="H5" s="553"/>
      <c r="I5" s="553"/>
      <c r="J5" s="553"/>
      <c r="K5" s="1356"/>
      <c r="L5" s="1356"/>
      <c r="M5" s="1356"/>
      <c r="N5" s="1356"/>
    </row>
    <row r="6" spans="1:19" s="308" customFormat="1" ht="12.75" customHeight="1">
      <c r="A6" s="1506" t="s">
        <v>163</v>
      </c>
      <c r="B6" s="1506"/>
      <c r="C6" s="1506"/>
      <c r="D6" s="1506"/>
      <c r="E6" s="711"/>
      <c r="F6" s="1571" t="s">
        <v>1726</v>
      </c>
      <c r="G6" s="1507"/>
      <c r="H6" s="1507"/>
      <c r="I6" s="1507"/>
      <c r="J6" s="1507"/>
      <c r="K6" s="1572" t="s">
        <v>1725</v>
      </c>
      <c r="L6" s="1572"/>
      <c r="M6" s="1572"/>
      <c r="N6" s="1507"/>
      <c r="O6" s="1507"/>
      <c r="P6" s="656" t="s">
        <v>167</v>
      </c>
      <c r="Q6" s="657"/>
      <c r="R6" s="657"/>
      <c r="S6" s="657"/>
    </row>
    <row r="7" spans="1:19" s="308" customFormat="1" ht="9" customHeight="1">
      <c r="A7" s="658"/>
      <c r="B7" s="1503" t="s">
        <v>11</v>
      </c>
      <c r="C7" s="1503"/>
      <c r="D7" s="1503"/>
      <c r="E7" s="712"/>
      <c r="F7" s="1573"/>
      <c r="G7" s="1574"/>
      <c r="H7" s="1574"/>
      <c r="I7" s="1574"/>
      <c r="J7" s="1574"/>
      <c r="K7" s="1574"/>
      <c r="L7" s="1574"/>
      <c r="M7" s="1574"/>
      <c r="N7" s="1574"/>
      <c r="O7" s="1574"/>
      <c r="P7" s="664" t="s">
        <v>169</v>
      </c>
      <c r="Q7" s="665"/>
      <c r="R7" s="665"/>
      <c r="S7" s="665"/>
    </row>
    <row r="8" spans="1:19" s="308" customFormat="1" ht="11.25" customHeight="1">
      <c r="A8" s="666"/>
      <c r="B8" s="667"/>
      <c r="C8" s="667"/>
      <c r="D8" s="667"/>
      <c r="E8" s="667"/>
      <c r="F8" s="1573"/>
      <c r="G8" s="1574"/>
      <c r="H8" s="1574"/>
      <c r="I8" s="1574"/>
      <c r="J8" s="1574"/>
      <c r="K8" s="1574"/>
      <c r="L8" s="1574"/>
      <c r="M8" s="1574"/>
      <c r="N8" s="1574"/>
      <c r="O8" s="1574"/>
      <c r="P8" s="673"/>
      <c r="Q8" s="667"/>
      <c r="R8" s="667"/>
      <c r="S8" s="667"/>
    </row>
    <row r="9" spans="1:19" s="308" customFormat="1" ht="9" customHeight="1">
      <c r="A9" s="674"/>
      <c r="B9" s="675"/>
      <c r="C9" s="675"/>
      <c r="D9" s="675"/>
      <c r="E9" s="675"/>
      <c r="F9" s="1575"/>
      <c r="G9" s="1576"/>
      <c r="H9" s="1576"/>
      <c r="I9" s="1576"/>
      <c r="J9" s="1576"/>
      <c r="K9" s="1576"/>
      <c r="L9" s="1576"/>
      <c r="M9" s="1576"/>
      <c r="N9" s="1576"/>
      <c r="O9" s="1576"/>
      <c r="P9" s="681"/>
      <c r="Q9" s="675"/>
      <c r="R9" s="675"/>
      <c r="S9" s="675"/>
    </row>
    <row r="10" spans="1:19" s="308" customFormat="1" ht="11.25" customHeight="1">
      <c r="A10" s="1499"/>
      <c r="B10" s="1499"/>
      <c r="C10" s="682"/>
      <c r="D10" s="682"/>
      <c r="E10" s="682"/>
      <c r="F10" s="1864" t="s">
        <v>2025</v>
      </c>
      <c r="G10" s="1864" t="s">
        <v>1819</v>
      </c>
      <c r="H10" s="1864" t="s">
        <v>1818</v>
      </c>
      <c r="I10" s="1864" t="s">
        <v>1820</v>
      </c>
      <c r="J10" s="1867" t="s">
        <v>2027</v>
      </c>
      <c r="K10" s="1861" t="s">
        <v>2025</v>
      </c>
      <c r="L10" s="1864" t="s">
        <v>1819</v>
      </c>
      <c r="M10" s="1864" t="s">
        <v>1818</v>
      </c>
      <c r="N10" s="1864" t="s">
        <v>1820</v>
      </c>
      <c r="O10" s="1867" t="s">
        <v>2027</v>
      </c>
      <c r="P10" s="688"/>
      <c r="Q10" s="682"/>
      <c r="R10" s="682"/>
      <c r="S10" s="682"/>
    </row>
    <row r="11" spans="1:19" s="308" customFormat="1" ht="11.25" customHeight="1">
      <c r="A11" s="1499" t="s">
        <v>8</v>
      </c>
      <c r="B11" s="1499"/>
      <c r="C11" s="682"/>
      <c r="D11" s="682"/>
      <c r="E11" s="682"/>
      <c r="F11" s="1865"/>
      <c r="G11" s="1865"/>
      <c r="H11" s="1865"/>
      <c r="I11" s="1865"/>
      <c r="J11" s="1868"/>
      <c r="K11" s="1862"/>
      <c r="L11" s="1865"/>
      <c r="M11" s="1865"/>
      <c r="N11" s="1865"/>
      <c r="O11" s="1868"/>
      <c r="P11" s="688"/>
      <c r="Q11" s="682"/>
      <c r="R11" s="682"/>
      <c r="S11" s="682"/>
    </row>
    <row r="12" spans="1:19" s="309" customFormat="1" ht="24.75" customHeight="1">
      <c r="A12" s="1500" t="s">
        <v>9</v>
      </c>
      <c r="B12" s="1500"/>
      <c r="C12" s="1500"/>
      <c r="D12" s="1500"/>
      <c r="E12" s="713"/>
      <c r="F12" s="1866"/>
      <c r="G12" s="1866"/>
      <c r="H12" s="1866"/>
      <c r="I12" s="1866"/>
      <c r="J12" s="1869"/>
      <c r="K12" s="1863"/>
      <c r="L12" s="1866"/>
      <c r="M12" s="1866"/>
      <c r="N12" s="1866"/>
      <c r="O12" s="1869"/>
      <c r="P12" s="1501" t="s">
        <v>170</v>
      </c>
      <c r="Q12" s="1502"/>
      <c r="R12" s="1502"/>
      <c r="S12" s="1502"/>
    </row>
    <row r="13" spans="1:19" s="310" customFormat="1" ht="13.7" customHeight="1">
      <c r="A13" s="1459" t="s">
        <v>845</v>
      </c>
      <c r="B13" s="1459"/>
      <c r="C13" s="1459"/>
      <c r="D13" s="1459"/>
      <c r="E13" s="714">
        <v>1</v>
      </c>
      <c r="F13" s="935">
        <f>INDEX(CV!$2:$268,MATCH('CV1'!$E13,CV!$F$2:$F$269,0),8)</f>
        <v>2.6799694259508851E-2</v>
      </c>
      <c r="G13" s="936">
        <f>INDEX(CV!$2:$268,MATCH('CV1'!$E13,CV!$F$2:$F$269,0),12)</f>
        <v>0.69525816639207827</v>
      </c>
      <c r="H13" s="936">
        <f>INDEX(CV!$2:$268,MATCH('CV1'!$E13,CV!$F$2:$F$269,0),16)</f>
        <v>0.33363164198783862</v>
      </c>
      <c r="I13" s="936">
        <f>INDEX(CV!$2:$268,MATCH('CV1'!$E13,CV!$F$2:$F$269,0),10)</f>
        <v>0.60408392197518757</v>
      </c>
      <c r="J13" s="937">
        <f>INDEX(CV!$2:$268,MATCH('CV1'!$E13,CV!$F$2:$F$269,0),14)</f>
        <v>0.25655164680122583</v>
      </c>
      <c r="K13" s="938">
        <f>INDEX(CV!$2:$268,MATCH('CV1'!$E13,CV!$F$2:$F$269,0),9)</f>
        <v>2.5938810706415457E-2</v>
      </c>
      <c r="L13" s="936">
        <f>INDEX(CV!$2:$268,MATCH('CV1'!$E13,CV!$F$2:$F$269,0),13)</f>
        <v>0.64693891907176015</v>
      </c>
      <c r="M13" s="936">
        <f>INDEX(CV!$2:$268,MATCH('CV1'!$E13,CV!$F$2:$F$269,0),17)</f>
        <v>0.33780101221317338</v>
      </c>
      <c r="N13" s="936">
        <f>INDEX(CV!$2:$268,MATCH('CV1'!$E13,CV!$F$2:$F$269,0),11)</f>
        <v>0.54563065662940202</v>
      </c>
      <c r="O13" s="939">
        <f>INDEX(CV!$2:$268,MATCH('CV1'!$E13,CV!$F$2:$F$269,0),15)</f>
        <v>0.28066278431780756</v>
      </c>
      <c r="P13" s="1423" t="s">
        <v>850</v>
      </c>
      <c r="Q13" s="1424"/>
      <c r="R13" s="1424"/>
      <c r="S13" s="1424"/>
    </row>
    <row r="14" spans="1:19" s="310" customFormat="1" ht="13.7" customHeight="1">
      <c r="A14" s="1460" t="s">
        <v>846</v>
      </c>
      <c r="B14" s="1460"/>
      <c r="C14" s="1460"/>
      <c r="D14" s="1460"/>
      <c r="E14" s="720">
        <v>2</v>
      </c>
      <c r="F14" s="935">
        <f>INDEX(CV!$2:$268,MATCH('CV1'!$E14,CV!$F$2:$F$269,0),8)</f>
        <v>4.4091728308685643E-2</v>
      </c>
      <c r="G14" s="938">
        <f>INDEX(CV!$2:$268,MATCH('CV1'!$E14,CV!$F$2:$F$269,0),12)</f>
        <v>0.85627564343836182</v>
      </c>
      <c r="H14" s="938">
        <f>INDEX(CV!$2:$268,MATCH('CV1'!$E14,CV!$F$2:$F$269,0),16)</f>
        <v>0.43397504326668024</v>
      </c>
      <c r="I14" s="938">
        <f>INDEX(CV!$2:$268,MATCH('CV1'!$E14,CV!$F$2:$F$269,0),10)</f>
        <v>0.79444688087545567</v>
      </c>
      <c r="J14" s="940">
        <f>INDEX(CV!$2:$268,MATCH('CV1'!$E14,CV!$F$2:$F$269,0),14)</f>
        <v>0.33538810804436053</v>
      </c>
      <c r="K14" s="938">
        <f>INDEX(CV!$2:$268,MATCH('CV1'!$E14,CV!$F$2:$F$269,0),9)</f>
        <v>4.1869405121100739E-2</v>
      </c>
      <c r="L14" s="938">
        <f>INDEX(CV!$2:$268,MATCH('CV1'!$E14,CV!$F$2:$F$269,0),13)</f>
        <v>0.83239206554768186</v>
      </c>
      <c r="M14" s="938">
        <f>INDEX(CV!$2:$268,MATCH('CV1'!$E14,CV!$F$2:$F$269,0),17)</f>
        <v>0.44689375599193315</v>
      </c>
      <c r="N14" s="938">
        <f>INDEX(CV!$2:$268,MATCH('CV1'!$E14,CV!$F$2:$F$269,0),11)</f>
        <v>0.73368324565854648</v>
      </c>
      <c r="O14" s="935">
        <f>INDEX(CV!$2:$268,MATCH('CV1'!$E14,CV!$F$2:$F$269,0),15)</f>
        <v>0.38330689859621181</v>
      </c>
      <c r="P14" s="1423" t="s">
        <v>852</v>
      </c>
      <c r="Q14" s="1424"/>
      <c r="R14" s="1424"/>
      <c r="S14" s="1424"/>
    </row>
    <row r="15" spans="1:19" s="310" customFormat="1" ht="13.7" customHeight="1">
      <c r="A15" s="1460" t="s">
        <v>1373</v>
      </c>
      <c r="B15" s="1460"/>
      <c r="C15" s="1460"/>
      <c r="D15" s="1460"/>
      <c r="E15" s="714">
        <v>3</v>
      </c>
      <c r="F15" s="935">
        <f>INDEX(CV!$2:$268,MATCH('CV1'!$E15,CV!$F$2:$F$269,0),8)</f>
        <v>3.1845455497159829E-2</v>
      </c>
      <c r="G15" s="938">
        <f>INDEX(CV!$2:$268,MATCH('CV1'!$E15,CV!$F$2:$F$269,0),12)</f>
        <v>1.1873121544166703</v>
      </c>
      <c r="H15" s="938">
        <f>INDEX(CV!$2:$268,MATCH('CV1'!$E15,CV!$F$2:$F$269,0),16)</f>
        <v>0.47404429150618682</v>
      </c>
      <c r="I15" s="938">
        <f>INDEX(CV!$2:$268,MATCH('CV1'!$E15,CV!$F$2:$F$269,0),10)</f>
        <v>0.87000950403046939</v>
      </c>
      <c r="J15" s="940">
        <f>INDEX(CV!$2:$268,MATCH('CV1'!$E15,CV!$F$2:$F$269,0),14)</f>
        <v>0.35757784795742914</v>
      </c>
      <c r="K15" s="938">
        <f>INDEX(CV!$2:$268,MATCH('CV1'!$E15,CV!$F$2:$F$269,0),9)</f>
        <v>3.1375150139832553E-2</v>
      </c>
      <c r="L15" s="938">
        <f>INDEX(CV!$2:$268,MATCH('CV1'!$E15,CV!$F$2:$F$269,0),13)</f>
        <v>1.0148025649434362</v>
      </c>
      <c r="M15" s="938">
        <f>INDEX(CV!$2:$268,MATCH('CV1'!$E15,CV!$F$2:$F$269,0),17)</f>
        <v>0.48743513242614267</v>
      </c>
      <c r="N15" s="938">
        <f>INDEX(CV!$2:$268,MATCH('CV1'!$E15,CV!$F$2:$F$269,0),11)</f>
        <v>0.77201432682953675</v>
      </c>
      <c r="O15" s="935">
        <f>INDEX(CV!$2:$268,MATCH('CV1'!$E15,CV!$F$2:$F$269,0),15)</f>
        <v>0.36268133030063077</v>
      </c>
      <c r="P15" s="1423" t="s">
        <v>1375</v>
      </c>
      <c r="Q15" s="1424"/>
      <c r="R15" s="1424"/>
      <c r="S15" s="1424"/>
    </row>
    <row r="16" spans="1:19" s="310" customFormat="1" ht="13.7" customHeight="1">
      <c r="A16" s="1378" t="s">
        <v>1539</v>
      </c>
      <c r="B16" s="1378"/>
      <c r="C16" s="1378"/>
      <c r="D16" s="1378"/>
      <c r="E16" s="720">
        <v>4</v>
      </c>
      <c r="F16" s="935">
        <f>INDEX(CV!$2:$268,MATCH('CV1'!$E16,CV!$F$2:$F$269,0),8)</f>
        <v>5.2020051932457137E-2</v>
      </c>
      <c r="G16" s="938">
        <f>INDEX(CV!$2:$268,MATCH('CV1'!$E16,CV!$F$2:$F$269,0),12)</f>
        <v>1.5413188655696286</v>
      </c>
      <c r="H16" s="938">
        <f>INDEX(CV!$2:$268,MATCH('CV1'!$E16,CV!$F$2:$F$269,0),16)</f>
        <v>0.62001470420616045</v>
      </c>
      <c r="I16" s="938">
        <f>INDEX(CV!$2:$268,MATCH('CV1'!$E16,CV!$F$2:$F$269,0),10)</f>
        <v>1.115785228917487</v>
      </c>
      <c r="J16" s="940">
        <f>INDEX(CV!$2:$268,MATCH('CV1'!$E16,CV!$F$2:$F$269,0),14)</f>
        <v>0.45569770344364391</v>
      </c>
      <c r="K16" s="938">
        <f>INDEX(CV!$2:$268,MATCH('CV1'!$E16,CV!$F$2:$F$269,0),9)</f>
        <v>5.1082924128016523E-2</v>
      </c>
      <c r="L16" s="938">
        <f>INDEX(CV!$2:$268,MATCH('CV1'!$E16,CV!$F$2:$F$269,0),13)</f>
        <v>1.2813181004203966</v>
      </c>
      <c r="M16" s="938">
        <f>INDEX(CV!$2:$268,MATCH('CV1'!$E16,CV!$F$2:$F$269,0),17)</f>
        <v>0.62692025153255748</v>
      </c>
      <c r="N16" s="938">
        <f>INDEX(CV!$2:$268,MATCH('CV1'!$E16,CV!$F$2:$F$269,0),11)</f>
        <v>0.96742483370981347</v>
      </c>
      <c r="O16" s="935">
        <f>INDEX(CV!$2:$268,MATCH('CV1'!$E16,CV!$F$2:$F$269,0),15)</f>
        <v>0.45978600875078274</v>
      </c>
      <c r="P16" s="1406" t="s">
        <v>1553</v>
      </c>
      <c r="Q16" s="1407"/>
      <c r="R16" s="1407"/>
      <c r="S16" s="1407"/>
    </row>
    <row r="17" spans="1:19" s="310" customFormat="1" ht="13.7" customHeight="1">
      <c r="A17" s="1378" t="s">
        <v>1562</v>
      </c>
      <c r="B17" s="1378"/>
      <c r="C17" s="1378"/>
      <c r="D17" s="1378"/>
      <c r="E17" s="714">
        <v>5</v>
      </c>
      <c r="F17" s="935">
        <f>INDEX(CV!$2:$268,MATCH('CV1'!$E17,CV!$F$2:$F$269,0),8)</f>
        <v>4.0384103918900537E-2</v>
      </c>
      <c r="G17" s="938">
        <f>INDEX(CV!$2:$268,MATCH('CV1'!$E17,CV!$F$2:$F$269,0),12)</f>
        <v>1.8094607964184475</v>
      </c>
      <c r="H17" s="938">
        <f>INDEX(CV!$2:$268,MATCH('CV1'!$E17,CV!$F$2:$F$269,0),16)</f>
        <v>0.72864082917866835</v>
      </c>
      <c r="I17" s="938">
        <f>INDEX(CV!$2:$268,MATCH('CV1'!$E17,CV!$F$2:$F$269,0),10)</f>
        <v>1.3311436176876006</v>
      </c>
      <c r="J17" s="940">
        <f>INDEX(CV!$2:$268,MATCH('CV1'!$E17,CV!$F$2:$F$269,0),14)</f>
        <v>0.5612905575284598</v>
      </c>
      <c r="K17" s="938">
        <f>INDEX(CV!$2:$268,MATCH('CV1'!$E17,CV!$F$2:$F$269,0),9)</f>
        <v>3.9885052126420323E-2</v>
      </c>
      <c r="L17" s="938">
        <f>INDEX(CV!$2:$268,MATCH('CV1'!$E17,CV!$F$2:$F$269,0),13)</f>
        <v>1.6041762258981891</v>
      </c>
      <c r="M17" s="938">
        <f>INDEX(CV!$2:$268,MATCH('CV1'!$E17,CV!$F$2:$F$269,0),17)</f>
        <v>0.76387177864877054</v>
      </c>
      <c r="N17" s="938">
        <f>INDEX(CV!$2:$268,MATCH('CV1'!$E17,CV!$F$2:$F$269,0),11)</f>
        <v>1.2198172160794691</v>
      </c>
      <c r="O17" s="935">
        <f>INDEX(CV!$2:$268,MATCH('CV1'!$E17,CV!$F$2:$F$269,0),15)</f>
        <v>0.5754064659801098</v>
      </c>
      <c r="P17" s="1406" t="s">
        <v>1830</v>
      </c>
      <c r="Q17" s="1407"/>
      <c r="R17" s="1407"/>
      <c r="S17" s="1407"/>
    </row>
    <row r="18" spans="1:19" s="310" customFormat="1" ht="13.5" customHeight="1">
      <c r="A18" s="1414" t="s">
        <v>173</v>
      </c>
      <c r="B18" s="1414"/>
      <c r="C18" s="1414"/>
      <c r="D18" s="1414"/>
      <c r="E18" s="720">
        <v>6</v>
      </c>
      <c r="F18" s="935">
        <f>INDEX(CV!$2:$268,MATCH('CV1'!$E18,CV!$F$2:$F$269,0),8)</f>
        <v>7.8142895333775497E-2</v>
      </c>
      <c r="G18" s="936">
        <f>INDEX(CV!$2:$268,MATCH('CV1'!$E18,CV!$F$2:$F$269,0),12)</f>
        <v>1.2975347406876288</v>
      </c>
      <c r="H18" s="936">
        <f>INDEX(CV!$2:$268,MATCH('CV1'!$E18,CV!$F$2:$F$269,0),16)</f>
        <v>0.73044584609444707</v>
      </c>
      <c r="I18" s="936">
        <f>INDEX(CV!$2:$268,MATCH('CV1'!$E18,CV!$F$2:$F$269,0),10)</f>
        <v>1.2941353790879553</v>
      </c>
      <c r="J18" s="937">
        <f>INDEX(CV!$2:$268,MATCH('CV1'!$E18,CV!$F$2:$F$269,0),14)</f>
        <v>0.55537165978473246</v>
      </c>
      <c r="K18" s="938">
        <f>INDEX(CV!$2:$268,MATCH('CV1'!$E18,CV!$F$2:$F$269,0),9)</f>
        <v>7.3787764062033245E-2</v>
      </c>
      <c r="L18" s="936">
        <f>INDEX(CV!$2:$268,MATCH('CV1'!$E18,CV!$F$2:$F$269,0),13)</f>
        <v>1.3509439742439466</v>
      </c>
      <c r="M18" s="936">
        <f>INDEX(CV!$2:$268,MATCH('CV1'!$E18,CV!$F$2:$F$269,0),17)</f>
        <v>0.74447697188632356</v>
      </c>
      <c r="N18" s="936">
        <f>INDEX(CV!$2:$268,MATCH('CV1'!$E18,CV!$F$2:$F$269,0),11)</f>
        <v>1.2368945077870606</v>
      </c>
      <c r="O18" s="939">
        <f>INDEX(CV!$2:$268,MATCH('CV1'!$E18,CV!$F$2:$F$269,0),15)</f>
        <v>0.65372015612909573</v>
      </c>
      <c r="P18" s="1412" t="s">
        <v>305</v>
      </c>
      <c r="Q18" s="1413"/>
      <c r="R18" s="1413"/>
      <c r="S18" s="1413"/>
    </row>
    <row r="19" spans="1:19" s="310" customFormat="1" ht="13.5" customHeight="1">
      <c r="A19" s="628"/>
      <c r="B19" s="1484" t="s">
        <v>174</v>
      </c>
      <c r="C19" s="1414"/>
      <c r="D19" s="1414"/>
      <c r="E19" s="714">
        <v>7</v>
      </c>
      <c r="F19" s="941">
        <f>INDEX(CV!$2:$268,MATCH('CV1'!$E19,CV!$F$2:$F$269,0),8)</f>
        <v>0.10705088916577733</v>
      </c>
      <c r="G19" s="942">
        <f>INDEX(CV!$2:$268,MATCH('CV1'!$E19,CV!$F$2:$F$269,0),12)</f>
        <v>2.0252196658733963</v>
      </c>
      <c r="H19" s="942">
        <f>INDEX(CV!$2:$268,MATCH('CV1'!$E19,CV!$F$2:$F$269,0),16)</f>
        <v>1.1985554214834564</v>
      </c>
      <c r="I19" s="942">
        <f>INDEX(CV!$2:$268,MATCH('CV1'!$E19,CV!$F$2:$F$269,0),10)</f>
        <v>1.8986759312357444</v>
      </c>
      <c r="J19" s="943">
        <f>INDEX(CV!$2:$268,MATCH('CV1'!$E19,CV!$F$2:$F$269,0),14)</f>
        <v>0.79924908061362687</v>
      </c>
      <c r="K19" s="944">
        <f>INDEX(CV!$2:$268,MATCH('CV1'!$E19,CV!$F$2:$F$269,0),9)</f>
        <v>0.10101077404100428</v>
      </c>
      <c r="L19" s="944">
        <f>INDEX(CV!$2:$268,MATCH('CV1'!$E19,CV!$F$2:$F$269,0),13)</f>
        <v>1.6442609843300566</v>
      </c>
      <c r="M19" s="944">
        <f>INDEX(CV!$2:$268,MATCH('CV1'!$E19,CV!$F$2:$F$269,0),17)</f>
        <v>1.0422894832675078</v>
      </c>
      <c r="N19" s="942">
        <f>INDEX(CV!$2:$268,MATCH('CV1'!$E19,CV!$F$2:$F$269,0),11)</f>
        <v>1.5299736583679906</v>
      </c>
      <c r="O19" s="945">
        <f>INDEX(CV!$2:$268,MATCH('CV1'!$E19,CV!$F$2:$F$269,0),15)</f>
        <v>0.75531005273018936</v>
      </c>
      <c r="P19" s="1412" t="s">
        <v>275</v>
      </c>
      <c r="Q19" s="1413"/>
      <c r="R19" s="1444"/>
      <c r="S19" s="629"/>
    </row>
    <row r="20" spans="1:19" s="310" customFormat="1" ht="11.25" customHeight="1">
      <c r="A20" s="630"/>
      <c r="B20" s="631"/>
      <c r="C20" s="1451" t="s">
        <v>178</v>
      </c>
      <c r="D20" s="1452"/>
      <c r="E20" s="720">
        <v>8</v>
      </c>
      <c r="F20" s="946">
        <f>INDEX(CV!$2:$268,MATCH('CV1'!$E20,CV!$F$2:$F$269,0),8)</f>
        <v>0.11359697096985104</v>
      </c>
      <c r="G20" s="936">
        <f>INDEX(CV!$2:$268,MATCH('CV1'!$E20,CV!$F$2:$F$269,0),12)</f>
        <v>4.5468013119335309</v>
      </c>
      <c r="H20" s="936">
        <f>INDEX(CV!$2:$268,MATCH('CV1'!$E20,CV!$F$2:$F$269,0),16)</f>
        <v>2.6129432030916169</v>
      </c>
      <c r="I20" s="936">
        <f>INDEX(CV!$2:$268,MATCH('CV1'!$E20,CV!$F$2:$F$269,0),10)</f>
        <v>7.1553619864454081</v>
      </c>
      <c r="J20" s="937">
        <f>INDEX(CV!$2:$268,MATCH('CV1'!$E20,CV!$F$2:$F$269,0),14)</f>
        <v>1.8764097260752317</v>
      </c>
      <c r="K20" s="947">
        <f>INDEX(CV!$2:$268,MATCH('CV1'!$E20,CV!$F$2:$F$269,0),9)</f>
        <v>0.10788069986416862</v>
      </c>
      <c r="L20" s="946">
        <f>INDEX(CV!$2:$268,MATCH('CV1'!$E20,CV!$F$2:$F$269,0),13)</f>
        <v>3.8488774580308696</v>
      </c>
      <c r="M20" s="947">
        <f>INDEX(CV!$2:$268,MATCH('CV1'!$E20,CV!$F$2:$F$269,0),17)</f>
        <v>2.4555173764035794</v>
      </c>
      <c r="N20" s="936">
        <f>INDEX(CV!$2:$268,MATCH('CV1'!$E20,CV!$F$2:$F$269,0),11)</f>
        <v>6.1737478990853356</v>
      </c>
      <c r="O20" s="939">
        <f>INDEX(CV!$2:$268,MATCH('CV1'!$E20,CV!$F$2:$F$269,0),15)</f>
        <v>1.8043822618014949</v>
      </c>
      <c r="P20" s="1491" t="s">
        <v>300</v>
      </c>
      <c r="Q20" s="1428"/>
      <c r="R20" s="632"/>
      <c r="S20" s="633"/>
    </row>
    <row r="21" spans="1:19" s="310" customFormat="1" ht="11.25" customHeight="1">
      <c r="A21" s="630"/>
      <c r="B21" s="631"/>
      <c r="C21" s="1453" t="s">
        <v>179</v>
      </c>
      <c r="D21" s="1454"/>
      <c r="E21" s="714">
        <v>9</v>
      </c>
      <c r="F21" s="939">
        <f>INDEX(CV!$2:$268,MATCH('CV1'!$E21,CV!$F$2:$F$269,0),8)</f>
        <v>0.12698852868039823</v>
      </c>
      <c r="G21" s="936">
        <f>INDEX(CV!$2:$268,MATCH('CV1'!$E21,CV!$F$2:$F$269,0),12)</f>
        <v>2.8497016459687985</v>
      </c>
      <c r="H21" s="936">
        <f>INDEX(CV!$2:$268,MATCH('CV1'!$E21,CV!$F$2:$F$269,0),16)</f>
        <v>0.93572856543205041</v>
      </c>
      <c r="I21" s="936">
        <f>INDEX(CV!$2:$268,MATCH('CV1'!$E21,CV!$F$2:$F$269,0),10)</f>
        <v>2.0637509484058829</v>
      </c>
      <c r="J21" s="937">
        <f>INDEX(CV!$2:$268,MATCH('CV1'!$E21,CV!$F$2:$F$269,0),14)</f>
        <v>0.72305134484209177</v>
      </c>
      <c r="K21" s="936">
        <f>INDEX(CV!$2:$268,MATCH('CV1'!$E21,CV!$F$2:$F$269,0),9)</f>
        <v>0.1190999151195032</v>
      </c>
      <c r="L21" s="936">
        <f>INDEX(CV!$2:$268,MATCH('CV1'!$E21,CV!$F$2:$F$269,0),13)</f>
        <v>2.2576369537563301</v>
      </c>
      <c r="M21" s="936">
        <f>INDEX(CV!$2:$268,MATCH('CV1'!$E21,CV!$F$2:$F$269,0),17)</f>
        <v>0.92837695074201754</v>
      </c>
      <c r="N21" s="936">
        <f>INDEX(CV!$2:$268,MATCH('CV1'!$E21,CV!$F$2:$F$269,0),11)</f>
        <v>1.7369500892201006</v>
      </c>
      <c r="O21" s="939">
        <f>INDEX(CV!$2:$268,MATCH('CV1'!$E21,CV!$F$2:$F$269,0),15)</f>
        <v>0.73989849563010612</v>
      </c>
      <c r="P21" s="1489" t="s">
        <v>301</v>
      </c>
      <c r="Q21" s="1490"/>
      <c r="R21" s="632"/>
      <c r="S21" s="631"/>
    </row>
    <row r="22" spans="1:19" s="310" customFormat="1" ht="11.25" customHeight="1">
      <c r="A22" s="630"/>
      <c r="B22" s="631"/>
      <c r="C22" s="1455" t="s">
        <v>180</v>
      </c>
      <c r="D22" s="1456"/>
      <c r="E22" s="720">
        <v>10</v>
      </c>
      <c r="F22" s="939">
        <f>INDEX(CV!$2:$268,MATCH('CV1'!$E22,CV!$F$2:$F$269,0),8)</f>
        <v>0.28130989887084085</v>
      </c>
      <c r="G22" s="936">
        <f>INDEX(CV!$2:$268,MATCH('CV1'!$E22,CV!$F$2:$F$269,0),12)</f>
        <v>3.2591775190265859</v>
      </c>
      <c r="H22" s="936">
        <f>INDEX(CV!$2:$268,MATCH('CV1'!$E22,CV!$F$2:$F$269,0),16)</f>
        <v>3.9293100784721902</v>
      </c>
      <c r="I22" s="936">
        <f>INDEX(CV!$2:$268,MATCH('CV1'!$E22,CV!$F$2:$F$269,0),10)</f>
        <v>2.7790982560301414</v>
      </c>
      <c r="J22" s="937">
        <f>INDEX(CV!$2:$268,MATCH('CV1'!$E22,CV!$F$2:$F$269,0),14)</f>
        <v>2.4180692986645704</v>
      </c>
      <c r="K22" s="936">
        <f>INDEX(CV!$2:$268,MATCH('CV1'!$E22,CV!$F$2:$F$269,0),9)</f>
        <v>0.26878014006455236</v>
      </c>
      <c r="L22" s="936">
        <f>INDEX(CV!$2:$268,MATCH('CV1'!$E22,CV!$F$2:$F$269,0),13)</f>
        <v>2.7204364427103971</v>
      </c>
      <c r="M22" s="936">
        <f>INDEX(CV!$2:$268,MATCH('CV1'!$E22,CV!$F$2:$F$269,0),17)</f>
        <v>3.2645212451509606</v>
      </c>
      <c r="N22" s="936">
        <f>INDEX(CV!$2:$268,MATCH('CV1'!$E22,CV!$F$2:$F$269,0),11)</f>
        <v>2.5295687953390948</v>
      </c>
      <c r="O22" s="939">
        <f>INDEX(CV!$2:$268,MATCH('CV1'!$E22,CV!$F$2:$F$269,0),15)</f>
        <v>2.2168113979251367</v>
      </c>
      <c r="P22" s="1425" t="s">
        <v>302</v>
      </c>
      <c r="Q22" s="1426"/>
      <c r="R22" s="634"/>
      <c r="S22" s="631"/>
    </row>
    <row r="23" spans="1:19" s="310" customFormat="1" ht="13.5" customHeight="1">
      <c r="A23" s="630"/>
      <c r="B23" s="1471" t="s">
        <v>175</v>
      </c>
      <c r="C23" s="1472"/>
      <c r="D23" s="1472"/>
      <c r="E23" s="714">
        <v>11</v>
      </c>
      <c r="F23" s="945">
        <f>INDEX(CV!$2:$268,MATCH('CV1'!$E23,CV!$F$2:$F$269,0),8)</f>
        <v>0.11359104646386858</v>
      </c>
      <c r="G23" s="942">
        <f>INDEX(CV!$2:$268,MATCH('CV1'!$E23,CV!$F$2:$F$269,0),12)</f>
        <v>1.6891614720066415</v>
      </c>
      <c r="H23" s="942">
        <f>INDEX(CV!$2:$268,MATCH('CV1'!$E23,CV!$F$2:$F$269,0),16)</f>
        <v>0.91290679693046217</v>
      </c>
      <c r="I23" s="942">
        <f>INDEX(CV!$2:$268,MATCH('CV1'!$E23,CV!$F$2:$F$269,0),10)</f>
        <v>1.7463546346809462</v>
      </c>
      <c r="J23" s="943">
        <f>INDEX(CV!$2:$268,MATCH('CV1'!$E23,CV!$F$2:$F$269,0),14)</f>
        <v>0.76253990048757203</v>
      </c>
      <c r="K23" s="942">
        <f>INDEX(CV!$2:$268,MATCH('CV1'!$E23,CV!$F$2:$F$269,0),9)</f>
        <v>0.10733587192007041</v>
      </c>
      <c r="L23" s="942">
        <f>INDEX(CV!$2:$268,MATCH('CV1'!$E23,CV!$F$2:$F$269,0),13)</f>
        <v>1.9893599589569346</v>
      </c>
      <c r="M23" s="942">
        <f>INDEX(CV!$2:$268,MATCH('CV1'!$E23,CV!$F$2:$F$269,0),17)</f>
        <v>1.0441663491858821</v>
      </c>
      <c r="N23" s="942">
        <f>INDEX(CV!$2:$268,MATCH('CV1'!$E23,CV!$F$2:$F$269,0),11)</f>
        <v>1.8080231749942042</v>
      </c>
      <c r="O23" s="945">
        <f>INDEX(CV!$2:$268,MATCH('CV1'!$E23,CV!$F$2:$F$269,0),15)</f>
        <v>0.99567728532793309</v>
      </c>
      <c r="P23" s="1433" t="s">
        <v>276</v>
      </c>
      <c r="Q23" s="1434"/>
      <c r="R23" s="1435"/>
      <c r="S23" s="635"/>
    </row>
    <row r="24" spans="1:19" s="310" customFormat="1" ht="11.25" customHeight="1">
      <c r="A24" s="630"/>
      <c r="B24" s="631"/>
      <c r="C24" s="1451" t="s">
        <v>176</v>
      </c>
      <c r="D24" s="1452"/>
      <c r="E24" s="720">
        <v>12</v>
      </c>
      <c r="F24" s="939">
        <f>INDEX(CV!$2:$268,MATCH('CV1'!$E24,CV!$F$2:$F$269,0),8)</f>
        <v>0.11726937174359055</v>
      </c>
      <c r="G24" s="936">
        <f>INDEX(CV!$2:$268,MATCH('CV1'!$E24,CV!$F$2:$F$269,0),12)</f>
        <v>3.0110271880281418</v>
      </c>
      <c r="H24" s="936">
        <f>INDEX(CV!$2:$268,MATCH('CV1'!$E24,CV!$F$2:$F$269,0),16)</f>
        <v>1.3707087852964199</v>
      </c>
      <c r="I24" s="936">
        <f>INDEX(CV!$2:$268,MATCH('CV1'!$E24,CV!$F$2:$F$269,0),10)</f>
        <v>3.1500673920575024</v>
      </c>
      <c r="J24" s="937">
        <f>INDEX(CV!$2:$268,MATCH('CV1'!$E24,CV!$F$2:$F$269,0),14)</f>
        <v>0.98999070924178934</v>
      </c>
      <c r="K24" s="936">
        <f>INDEX(CV!$2:$268,MATCH('CV1'!$E24,CV!$F$2:$F$269,0),9)</f>
        <v>0.11084709979304068</v>
      </c>
      <c r="L24" s="936">
        <f>INDEX(CV!$2:$268,MATCH('CV1'!$E24,CV!$F$2:$F$269,0),13)</f>
        <v>3.350624604439564</v>
      </c>
      <c r="M24" s="936">
        <f>INDEX(CV!$2:$268,MATCH('CV1'!$E24,CV!$F$2:$F$269,0),17)</f>
        <v>1.6128444528137051</v>
      </c>
      <c r="N24" s="936">
        <f>INDEX(CV!$2:$268,MATCH('CV1'!$E24,CV!$F$2:$F$269,0),11)</f>
        <v>3.1116584560570932</v>
      </c>
      <c r="O24" s="939">
        <f>INDEX(CV!$2:$268,MATCH('CV1'!$E24,CV!$F$2:$F$269,0),15)</f>
        <v>1.4578918855163925</v>
      </c>
      <c r="P24" s="1427" t="s">
        <v>303</v>
      </c>
      <c r="Q24" s="1428"/>
      <c r="R24" s="632"/>
      <c r="S24" s="631"/>
    </row>
    <row r="25" spans="1:19" s="310" customFormat="1" ht="11.25" customHeight="1">
      <c r="A25" s="630"/>
      <c r="B25" s="636"/>
      <c r="C25" s="1455" t="s">
        <v>177</v>
      </c>
      <c r="D25" s="1456"/>
      <c r="E25" s="714">
        <v>13</v>
      </c>
      <c r="F25" s="948">
        <f>INDEX(CV!$2:$268,MATCH('CV1'!$E25,CV!$F$2:$F$269,0),8)</f>
        <v>0.210724127881075</v>
      </c>
      <c r="G25" s="936">
        <f>INDEX(CV!$2:$268,MATCH('CV1'!$E25,CV!$F$2:$F$269,0),12)</f>
        <v>1.8775014179534755</v>
      </c>
      <c r="H25" s="936">
        <f>INDEX(CV!$2:$268,MATCH('CV1'!$E25,CV!$F$2:$F$269,0),16)</f>
        <v>1.2236329544993831</v>
      </c>
      <c r="I25" s="936">
        <f>INDEX(CV!$2:$268,MATCH('CV1'!$E25,CV!$F$2:$F$269,0),10)</f>
        <v>1.9107999544326228</v>
      </c>
      <c r="J25" s="937">
        <f>INDEX(CV!$2:$268,MATCH('CV1'!$E25,CV!$F$2:$F$269,0),14)</f>
        <v>1.1116768623986375</v>
      </c>
      <c r="K25" s="936">
        <f>INDEX(CV!$2:$268,MATCH('CV1'!$E25,CV!$F$2:$F$269,0),9)</f>
        <v>0.19903920823279214</v>
      </c>
      <c r="L25" s="936">
        <f>INDEX(CV!$2:$268,MATCH('CV1'!$E25,CV!$F$2:$F$269,0),13)</f>
        <v>2.2848571149643653</v>
      </c>
      <c r="M25" s="936">
        <f>INDEX(CV!$2:$268,MATCH('CV1'!$E25,CV!$F$2:$F$269,0),17)</f>
        <v>1.3481450478490882</v>
      </c>
      <c r="N25" s="936">
        <f>INDEX(CV!$2:$268,MATCH('CV1'!$E25,CV!$F$2:$F$269,0),11)</f>
        <v>2.0089632375462032</v>
      </c>
      <c r="O25" s="939">
        <f>INDEX(CV!$2:$268,MATCH('CV1'!$E25,CV!$F$2:$F$269,0),15)</f>
        <v>1.3630574699562401</v>
      </c>
      <c r="P25" s="1425" t="s">
        <v>304</v>
      </c>
      <c r="Q25" s="1426"/>
      <c r="R25" s="634"/>
      <c r="S25" s="637"/>
    </row>
    <row r="26" spans="1:19" s="310" customFormat="1" ht="13.5" customHeight="1">
      <c r="A26" s="1458" t="s">
        <v>191</v>
      </c>
      <c r="B26" s="1458"/>
      <c r="C26" s="1458"/>
      <c r="D26" s="1458"/>
      <c r="E26" s="720">
        <v>14</v>
      </c>
      <c r="F26" s="939">
        <f>INDEX(CV!$2:$268,MATCH('CV1'!$E26,CV!$F$2:$F$269,0),8)</f>
        <v>5.6201561320466893E-2</v>
      </c>
      <c r="G26" s="938">
        <f>INDEX(CV!$2:$268,MATCH('CV1'!$E26,CV!$F$2:$F$269,0),12)</f>
        <v>1.2502589370381441</v>
      </c>
      <c r="H26" s="938">
        <f>INDEX(CV!$2:$268,MATCH('CV1'!$E26,CV!$F$2:$F$269,0),16)</f>
        <v>0.45272679352959261</v>
      </c>
      <c r="I26" s="938">
        <f>INDEX(CV!$2:$268,MATCH('CV1'!$E26,CV!$F$2:$F$269,0),10)</f>
        <v>0.9533204867451508</v>
      </c>
      <c r="J26" s="940">
        <f>INDEX(CV!$2:$268,MATCH('CV1'!$E26,CV!$F$2:$F$269,0),14)</f>
        <v>0.36820766525840798</v>
      </c>
      <c r="K26" s="938">
        <f>INDEX(CV!$2:$268,MATCH('CV1'!$E26,CV!$F$2:$F$269,0),9)</f>
        <v>5.3564344052699588E-2</v>
      </c>
      <c r="L26" s="938">
        <f>INDEX(CV!$2:$268,MATCH('CV1'!$E26,CV!$F$2:$F$269,0),13)</f>
        <v>1.0796144000171657</v>
      </c>
      <c r="M26" s="938">
        <f>INDEX(CV!$2:$268,MATCH('CV1'!$E26,CV!$F$2:$F$269,0),17)</f>
        <v>0.53088930433944703</v>
      </c>
      <c r="N26" s="938">
        <f>INDEX(CV!$2:$268,MATCH('CV1'!$E26,CV!$F$2:$F$269,0),11)</f>
        <v>0.81618099358212992</v>
      </c>
      <c r="O26" s="935">
        <f>INDEX(CV!$2:$268,MATCH('CV1'!$E26,CV!$F$2:$F$269,0),15)</f>
        <v>0.41457719840932478</v>
      </c>
      <c r="P26" s="1445" t="s">
        <v>284</v>
      </c>
      <c r="Q26" s="1446"/>
      <c r="R26" s="1446"/>
      <c r="S26" s="1446"/>
    </row>
    <row r="27" spans="1:19" s="310" customFormat="1" ht="11.25" customHeight="1">
      <c r="A27" s="638"/>
      <c r="B27" s="1471" t="s">
        <v>772</v>
      </c>
      <c r="C27" s="1472"/>
      <c r="D27" s="1472"/>
      <c r="E27" s="714">
        <v>15</v>
      </c>
      <c r="F27" s="941">
        <f>INDEX(CV!$2:$268,MATCH('CV1'!$E27,CV!$F$2:$F$269,0),8)</f>
        <v>0.15578651117867554</v>
      </c>
      <c r="G27" s="936">
        <f>INDEX(CV!$2:$268,MATCH('CV1'!$E27,CV!$F$2:$F$269,0),12)</f>
        <v>2.7388197733573181</v>
      </c>
      <c r="H27" s="936">
        <f>INDEX(CV!$2:$268,MATCH('CV1'!$E27,CV!$F$2:$F$269,0),16)</f>
        <v>0.98831436000302364</v>
      </c>
      <c r="I27" s="936">
        <f>INDEX(CV!$2:$268,MATCH('CV1'!$E27,CV!$F$2:$F$269,0),10)</f>
        <v>2.1780599663448363</v>
      </c>
      <c r="J27" s="937">
        <f>INDEX(CV!$2:$268,MATCH('CV1'!$E27,CV!$F$2:$F$269,0),14)</f>
        <v>0.78960533949565337</v>
      </c>
      <c r="K27" s="936">
        <f>INDEX(CV!$2:$268,MATCH('CV1'!$E27,CV!$F$2:$F$269,0),9)</f>
        <v>0.14769898939825515</v>
      </c>
      <c r="L27" s="936">
        <f>INDEX(CV!$2:$268,MATCH('CV1'!$E27,CV!$F$2:$F$269,0),13)</f>
        <v>2.1973489325377806</v>
      </c>
      <c r="M27" s="936">
        <f>INDEX(CV!$2:$268,MATCH('CV1'!$E27,CV!$F$2:$F$269,0),17)</f>
        <v>1.2468401332189276</v>
      </c>
      <c r="N27" s="936">
        <f>INDEX(CV!$2:$268,MATCH('CV1'!$E27,CV!$F$2:$F$269,0),11)</f>
        <v>1.6446065265120138</v>
      </c>
      <c r="O27" s="939">
        <f>INDEX(CV!$2:$268,MATCH('CV1'!$E27,CV!$F$2:$F$269,0),15)</f>
        <v>0.86158693483843174</v>
      </c>
      <c r="P27" s="1433" t="s">
        <v>778</v>
      </c>
      <c r="Q27" s="1434"/>
      <c r="R27" s="1435"/>
      <c r="S27" s="639"/>
    </row>
    <row r="28" spans="1:19" s="310" customFormat="1" ht="11.25" customHeight="1">
      <c r="A28" s="638"/>
      <c r="B28" s="1473" t="s">
        <v>773</v>
      </c>
      <c r="C28" s="1454"/>
      <c r="D28" s="1454"/>
      <c r="E28" s="720">
        <v>16</v>
      </c>
      <c r="F28" s="939">
        <f>INDEX(CV!$2:$268,MATCH('CV1'!$E28,CV!$F$2:$F$269,0),8)</f>
        <v>0.11854726444319388</v>
      </c>
      <c r="G28" s="936">
        <f>INDEX(CV!$2:$268,MATCH('CV1'!$E28,CV!$F$2:$F$269,0),12)</f>
        <v>2.4678505580329526</v>
      </c>
      <c r="H28" s="936">
        <f>INDEX(CV!$2:$268,MATCH('CV1'!$E28,CV!$F$2:$F$269,0),16)</f>
        <v>0.9683870949024237</v>
      </c>
      <c r="I28" s="936">
        <f>INDEX(CV!$2:$268,MATCH('CV1'!$E28,CV!$F$2:$F$269,0),10)</f>
        <v>1.7967386293884375</v>
      </c>
      <c r="J28" s="937">
        <f>INDEX(CV!$2:$268,MATCH('CV1'!$E28,CV!$F$2:$F$269,0),14)</f>
        <v>0.79160086648836403</v>
      </c>
      <c r="K28" s="936">
        <f>INDEX(CV!$2:$268,MATCH('CV1'!$E28,CV!$F$2:$F$269,0),9)</f>
        <v>0.1131820455951138</v>
      </c>
      <c r="L28" s="936">
        <f>INDEX(CV!$2:$268,MATCH('CV1'!$E28,CV!$F$2:$F$269,0),13)</f>
        <v>2.0365326370841283</v>
      </c>
      <c r="M28" s="936">
        <f>INDEX(CV!$2:$268,MATCH('CV1'!$E28,CV!$F$2:$F$269,0),17)</f>
        <v>1.0859714611065543</v>
      </c>
      <c r="N28" s="936">
        <f>INDEX(CV!$2:$268,MATCH('CV1'!$E28,CV!$F$2:$F$269,0),11)</f>
        <v>1.4875320467424216</v>
      </c>
      <c r="O28" s="939">
        <f>INDEX(CV!$2:$268,MATCH('CV1'!$E28,CV!$F$2:$F$269,0),15)</f>
        <v>0.88916085996132499</v>
      </c>
      <c r="P28" s="1436" t="s">
        <v>779</v>
      </c>
      <c r="Q28" s="1437"/>
      <c r="R28" s="1438"/>
      <c r="S28" s="639"/>
    </row>
    <row r="29" spans="1:19" s="310" customFormat="1" ht="11.25" customHeight="1">
      <c r="A29" s="638"/>
      <c r="B29" s="1473" t="s">
        <v>181</v>
      </c>
      <c r="C29" s="1454"/>
      <c r="D29" s="1454"/>
      <c r="E29" s="714">
        <v>17</v>
      </c>
      <c r="F29" s="939">
        <f>INDEX(CV!$2:$268,MATCH('CV1'!$E29,CV!$F$2:$F$269,0),8)</f>
        <v>9.7477508750973801E-2</v>
      </c>
      <c r="G29" s="936">
        <f>INDEX(CV!$2:$268,MATCH('CV1'!$E29,CV!$F$2:$F$269,0),12)</f>
        <v>2.461547218057127</v>
      </c>
      <c r="H29" s="936">
        <f>INDEX(CV!$2:$268,MATCH('CV1'!$E29,CV!$F$2:$F$269,0),16)</f>
        <v>1.0016592077348576</v>
      </c>
      <c r="I29" s="936">
        <f>INDEX(CV!$2:$268,MATCH('CV1'!$E29,CV!$F$2:$F$269,0),10)</f>
        <v>1.731274876861336</v>
      </c>
      <c r="J29" s="937">
        <f>INDEX(CV!$2:$268,MATCH('CV1'!$E29,CV!$F$2:$F$269,0),14)</f>
        <v>0.77137497961199697</v>
      </c>
      <c r="K29" s="936">
        <f>INDEX(CV!$2:$268,MATCH('CV1'!$E29,CV!$F$2:$F$269,0),9)</f>
        <v>9.3246439595888769E-2</v>
      </c>
      <c r="L29" s="936">
        <f>INDEX(CV!$2:$268,MATCH('CV1'!$E29,CV!$F$2:$F$269,0),13)</f>
        <v>2.3784985713421798</v>
      </c>
      <c r="M29" s="936">
        <f>INDEX(CV!$2:$268,MATCH('CV1'!$E29,CV!$F$2:$F$269,0),17)</f>
        <v>1.0349431857055622</v>
      </c>
      <c r="N29" s="936">
        <f>INDEX(CV!$2:$268,MATCH('CV1'!$E29,CV!$F$2:$F$269,0),11)</f>
        <v>1.564540533694561</v>
      </c>
      <c r="O29" s="939">
        <f>INDEX(CV!$2:$268,MATCH('CV1'!$E29,CV!$F$2:$F$269,0),15)</f>
        <v>0.84277228219562339</v>
      </c>
      <c r="P29" s="1436" t="s">
        <v>780</v>
      </c>
      <c r="Q29" s="1437"/>
      <c r="R29" s="1438"/>
      <c r="S29" s="639"/>
    </row>
    <row r="30" spans="1:19" s="310" customFormat="1" ht="11.25" customHeight="1">
      <c r="A30" s="638"/>
      <c r="B30" s="1473" t="s">
        <v>774</v>
      </c>
      <c r="C30" s="1454"/>
      <c r="D30" s="1454"/>
      <c r="E30" s="720">
        <v>18</v>
      </c>
      <c r="F30" s="939">
        <f>INDEX(CV!$2:$268,MATCH('CV1'!$E30,CV!$F$2:$F$269,0),8)</f>
        <v>0.16601693964557263</v>
      </c>
      <c r="G30" s="936">
        <f>INDEX(CV!$2:$268,MATCH('CV1'!$E30,CV!$F$2:$F$269,0),12)</f>
        <v>3.8253341274252861</v>
      </c>
      <c r="H30" s="936">
        <f>INDEX(CV!$2:$268,MATCH('CV1'!$E30,CV!$F$2:$F$269,0),16)</f>
        <v>1.1749366361682803</v>
      </c>
      <c r="I30" s="936">
        <f>INDEX(CV!$2:$268,MATCH('CV1'!$E30,CV!$F$2:$F$269,0),10)</f>
        <v>3.0740832384349281</v>
      </c>
      <c r="J30" s="937">
        <f>INDEX(CV!$2:$268,MATCH('CV1'!$E30,CV!$F$2:$F$269,0),14)</f>
        <v>1.2148231091615391</v>
      </c>
      <c r="K30" s="936">
        <f>INDEX(CV!$2:$268,MATCH('CV1'!$E30,CV!$F$2:$F$269,0),9)</f>
        <v>0.15837484117395834</v>
      </c>
      <c r="L30" s="936">
        <f>INDEX(CV!$2:$268,MATCH('CV1'!$E30,CV!$F$2:$F$269,0),13)</f>
        <v>3.5061358565964271</v>
      </c>
      <c r="M30" s="936">
        <f>INDEX(CV!$2:$268,MATCH('CV1'!$E30,CV!$F$2:$F$269,0),17)</f>
        <v>1.79475551143358</v>
      </c>
      <c r="N30" s="936">
        <f>INDEX(CV!$2:$268,MATCH('CV1'!$E30,CV!$F$2:$F$269,0),11)</f>
        <v>3.3993415070847823</v>
      </c>
      <c r="O30" s="939">
        <f>INDEX(CV!$2:$268,MATCH('CV1'!$E30,CV!$F$2:$F$269,0),15)</f>
        <v>1.6502055968163127</v>
      </c>
      <c r="P30" s="1436" t="s">
        <v>781</v>
      </c>
      <c r="Q30" s="1437"/>
      <c r="R30" s="1438"/>
      <c r="S30" s="639"/>
    </row>
    <row r="31" spans="1:19" s="310" customFormat="1" ht="11.25" customHeight="1">
      <c r="A31" s="638" t="s">
        <v>10</v>
      </c>
      <c r="B31" s="1473" t="s">
        <v>775</v>
      </c>
      <c r="C31" s="1454"/>
      <c r="D31" s="1454"/>
      <c r="E31" s="714">
        <v>19</v>
      </c>
      <c r="F31" s="939">
        <f>INDEX(CV!$2:$268,MATCH('CV1'!$E31,CV!$F$2:$F$269,0),8)</f>
        <v>0.24818596760754458</v>
      </c>
      <c r="G31" s="936">
        <f>INDEX(CV!$2:$268,MATCH('CV1'!$E31,CV!$F$2:$F$269,0),12)</f>
        <v>5.3628140839561613</v>
      </c>
      <c r="H31" s="936">
        <f>INDEX(CV!$2:$268,MATCH('CV1'!$E31,CV!$F$2:$F$269,0),16)</f>
        <v>3.1788619060657783</v>
      </c>
      <c r="I31" s="936">
        <f>INDEX(CV!$2:$268,MATCH('CV1'!$E31,CV!$F$2:$F$269,0),10)</f>
        <v>5.4609993427107053</v>
      </c>
      <c r="J31" s="937">
        <f>INDEX(CV!$2:$268,MATCH('CV1'!$E31,CV!$F$2:$F$269,0),14)</f>
        <v>2.2606994396371238</v>
      </c>
      <c r="K31" s="936">
        <f>INDEX(CV!$2:$268,MATCH('CV1'!$E31,CV!$F$2:$F$269,0),9)</f>
        <v>0.24323153674457257</v>
      </c>
      <c r="L31" s="936">
        <f>INDEX(CV!$2:$268,MATCH('CV1'!$E31,CV!$F$2:$F$269,0),13)</f>
        <v>4.9535513115514531</v>
      </c>
      <c r="M31" s="936">
        <f>INDEX(CV!$2:$268,MATCH('CV1'!$E31,CV!$F$2:$F$269,0),17)</f>
        <v>2.4993762110885345</v>
      </c>
      <c r="N31" s="936">
        <f>INDEX(CV!$2:$268,MATCH('CV1'!$E31,CV!$F$2:$F$269,0),11)</f>
        <v>4.2171485568898657</v>
      </c>
      <c r="O31" s="939">
        <f>INDEX(CV!$2:$268,MATCH('CV1'!$E31,CV!$F$2:$F$269,0),15)</f>
        <v>2.3430610436279506</v>
      </c>
      <c r="P31" s="1436" t="s">
        <v>782</v>
      </c>
      <c r="Q31" s="1437"/>
      <c r="R31" s="1438"/>
      <c r="S31" s="639"/>
    </row>
    <row r="32" spans="1:19" s="310" customFormat="1" ht="11.25" customHeight="1">
      <c r="A32" s="638"/>
      <c r="B32" s="1473" t="s">
        <v>776</v>
      </c>
      <c r="C32" s="1454"/>
      <c r="D32" s="1454"/>
      <c r="E32" s="720">
        <v>20</v>
      </c>
      <c r="F32" s="939">
        <f>INDEX(CV!$2:$268,MATCH('CV1'!$E32,CV!$F$2:$F$269,0),8)</f>
        <v>0.18197562873444495</v>
      </c>
      <c r="G32" s="936">
        <f>INDEX(CV!$2:$268,MATCH('CV1'!$E32,CV!$F$2:$F$269,0),12)</f>
        <v>3.7452147325402856</v>
      </c>
      <c r="H32" s="936">
        <f>INDEX(CV!$2:$268,MATCH('CV1'!$E32,CV!$F$2:$F$269,0),16)</f>
        <v>1.125391245540349</v>
      </c>
      <c r="I32" s="936">
        <f>INDEX(CV!$2:$268,MATCH('CV1'!$E32,CV!$F$2:$F$269,0),10)</f>
        <v>2.9178330803959596</v>
      </c>
      <c r="J32" s="937">
        <f>INDEX(CV!$2:$268,MATCH('CV1'!$E32,CV!$F$2:$F$269,0),14)</f>
        <v>0.91645298354662164</v>
      </c>
      <c r="K32" s="936">
        <f>INDEX(CV!$2:$268,MATCH('CV1'!$E32,CV!$F$2:$F$269,0),9)</f>
        <v>0.17210582738013816</v>
      </c>
      <c r="L32" s="936">
        <f>INDEX(CV!$2:$268,MATCH('CV1'!$E32,CV!$F$2:$F$269,0),13)</f>
        <v>3.2699431978152016</v>
      </c>
      <c r="M32" s="936">
        <f>INDEX(CV!$2:$268,MATCH('CV1'!$E32,CV!$F$2:$F$269,0),17)</f>
        <v>1.2664085124651594</v>
      </c>
      <c r="N32" s="936">
        <f>INDEX(CV!$2:$268,MATCH('CV1'!$E32,CV!$F$2:$F$269,0),11)</f>
        <v>2.6146312550277808</v>
      </c>
      <c r="O32" s="939">
        <f>INDEX(CV!$2:$268,MATCH('CV1'!$E32,CV!$F$2:$F$269,0),15)</f>
        <v>0.97152283234047765</v>
      </c>
      <c r="P32" s="1436" t="s">
        <v>783</v>
      </c>
      <c r="Q32" s="1437"/>
      <c r="R32" s="1438"/>
      <c r="S32" s="639"/>
    </row>
    <row r="33" spans="1:19" s="310" customFormat="1" ht="11.25" customHeight="1">
      <c r="A33" s="640"/>
      <c r="B33" s="1470" t="s">
        <v>777</v>
      </c>
      <c r="C33" s="1456"/>
      <c r="D33" s="1456"/>
      <c r="E33" s="714">
        <v>21</v>
      </c>
      <c r="F33" s="948">
        <f>INDEX(CV!$2:$268,MATCH('CV1'!$E33,CV!$F$2:$F$269,0),8)</f>
        <v>0.17498976438798719</v>
      </c>
      <c r="G33" s="949">
        <f>INDEX(CV!$2:$268,MATCH('CV1'!$E33,CV!$F$2:$F$269,0),12)</f>
        <v>5.5980741516595884</v>
      </c>
      <c r="H33" s="949">
        <f>INDEX(CV!$2:$268,MATCH('CV1'!$E33,CV!$F$2:$F$269,0),16)</f>
        <v>1.2235576912593211</v>
      </c>
      <c r="I33" s="949">
        <f>INDEX(CV!$2:$268,MATCH('CV1'!$E33,CV!$F$2:$F$269,0),10)</f>
        <v>4.0551056967020562</v>
      </c>
      <c r="J33" s="950">
        <f>INDEX(CV!$2:$268,MATCH('CV1'!$E33,CV!$F$2:$F$269,0),14)</f>
        <v>1.0875204063341466</v>
      </c>
      <c r="K33" s="949">
        <f>INDEX(CV!$2:$268,MATCH('CV1'!$E33,CV!$F$2:$F$269,0),9)</f>
        <v>0.16547697160546618</v>
      </c>
      <c r="L33" s="949">
        <f>INDEX(CV!$2:$268,MATCH('CV1'!$E33,CV!$F$2:$F$269,0),13)</f>
        <v>3.0208335868892249</v>
      </c>
      <c r="M33" s="949">
        <f>INDEX(CV!$2:$268,MATCH('CV1'!$E33,CV!$F$2:$F$269,0),17)</f>
        <v>1.7267029646965908</v>
      </c>
      <c r="N33" s="949">
        <f>INDEX(CV!$2:$268,MATCH('CV1'!$E33,CV!$F$2:$F$269,0),11)</f>
        <v>2.357083576800437</v>
      </c>
      <c r="O33" s="948">
        <f>INDEX(CV!$2:$268,MATCH('CV1'!$E33,CV!$F$2:$F$269,0),15)</f>
        <v>1.1931982715619163</v>
      </c>
      <c r="P33" s="1441" t="s">
        <v>784</v>
      </c>
      <c r="Q33" s="1439"/>
      <c r="R33" s="1440"/>
      <c r="S33" s="642"/>
    </row>
    <row r="34" spans="1:19" s="310" customFormat="1" ht="13.5" customHeight="1">
      <c r="A34" s="1476" t="s">
        <v>185</v>
      </c>
      <c r="B34" s="1476"/>
      <c r="C34" s="1476"/>
      <c r="D34" s="1476"/>
      <c r="E34" s="720">
        <v>22</v>
      </c>
      <c r="F34" s="935">
        <f>INDEX(CV!$2:$268,MATCH('CV1'!$E34,CV!$F$2:$F$269,0),8)</f>
        <v>0.13302102807780655</v>
      </c>
      <c r="G34" s="936">
        <f>INDEX(CV!$2:$268,MATCH('CV1'!$E34,CV!$F$2:$F$269,0),12)</f>
        <v>1.9842525783547094</v>
      </c>
      <c r="H34" s="936">
        <f>INDEX(CV!$2:$268,MATCH('CV1'!$E34,CV!$F$2:$F$269,0),16)</f>
        <v>0.8715428140736643</v>
      </c>
      <c r="I34" s="936">
        <f>INDEX(CV!$2:$268,MATCH('CV1'!$E34,CV!$F$2:$F$269,0),10)</f>
        <v>1.7545334750416923</v>
      </c>
      <c r="J34" s="937">
        <f>INDEX(CV!$2:$268,MATCH('CV1'!$E34,CV!$F$2:$F$269,0),14)</f>
        <v>0.76018193652486532</v>
      </c>
      <c r="K34" s="938">
        <f>INDEX(CV!$2:$268,MATCH('CV1'!$E34,CV!$F$2:$F$269,0),9)</f>
        <v>0.12664910402081603</v>
      </c>
      <c r="L34" s="936">
        <f>INDEX(CV!$2:$268,MATCH('CV1'!$E34,CV!$F$2:$F$269,0),13)</f>
        <v>2.0499917187531853</v>
      </c>
      <c r="M34" s="936">
        <f>INDEX(CV!$2:$268,MATCH('CV1'!$E34,CV!$F$2:$F$269,0),17)</f>
        <v>1.1098323425834926</v>
      </c>
      <c r="N34" s="936">
        <f>INDEX(CV!$2:$268,MATCH('CV1'!$E34,CV!$F$2:$F$269,0),11)</f>
        <v>1.7824496197929194</v>
      </c>
      <c r="O34" s="939">
        <f>INDEX(CV!$2:$268,MATCH('CV1'!$E34,CV!$F$2:$F$269,0),15)</f>
        <v>0.93708045671304729</v>
      </c>
      <c r="P34" s="1374" t="s">
        <v>285</v>
      </c>
      <c r="Q34" s="1375"/>
      <c r="R34" s="1375"/>
      <c r="S34" s="1375"/>
    </row>
    <row r="35" spans="1:19" s="310" customFormat="1" ht="13.5" customHeight="1">
      <c r="A35" s="1373" t="s">
        <v>186</v>
      </c>
      <c r="B35" s="1373"/>
      <c r="C35" s="1373"/>
      <c r="D35" s="1373"/>
      <c r="E35" s="714">
        <v>23</v>
      </c>
      <c r="F35" s="935">
        <f>INDEX(CV!$2:$268,MATCH('CV1'!$E35,CV!$F$2:$F$269,0),8)</f>
        <v>7.4001956339354025E-2</v>
      </c>
      <c r="G35" s="944">
        <f>INDEX(CV!$2:$268,MATCH('CV1'!$E35,CV!$F$2:$F$269,0),12)</f>
        <v>2.8922597649483079</v>
      </c>
      <c r="H35" s="944">
        <f>INDEX(CV!$2:$268,MATCH('CV1'!$E35,CV!$F$2:$F$269,0),16)</f>
        <v>0.9663211755425124</v>
      </c>
      <c r="I35" s="944">
        <f>INDEX(CV!$2:$268,MATCH('CV1'!$E35,CV!$F$2:$F$269,0),10)</f>
        <v>1.9863227390139078</v>
      </c>
      <c r="J35" s="951">
        <f>INDEX(CV!$2:$268,MATCH('CV1'!$E35,CV!$F$2:$F$269,0),14)</f>
        <v>0.75743539317494779</v>
      </c>
      <c r="K35" s="944">
        <f>INDEX(CV!$2:$268,MATCH('CV1'!$E35,CV!$F$2:$F$269,0),9)</f>
        <v>7.3064212713990898E-2</v>
      </c>
      <c r="L35" s="944">
        <f>INDEX(CV!$2:$268,MATCH('CV1'!$E35,CV!$F$2:$F$269,0),13)</f>
        <v>2.4224470009525421</v>
      </c>
      <c r="M35" s="944">
        <f>INDEX(CV!$2:$268,MATCH('CV1'!$E35,CV!$F$2:$F$269,0),17)</f>
        <v>0.99945410532747847</v>
      </c>
      <c r="N35" s="944">
        <f>INDEX(CV!$2:$268,MATCH('CV1'!$E35,CV!$F$2:$F$269,0),11)</f>
        <v>1.8033492505114919</v>
      </c>
      <c r="O35" s="941">
        <f>INDEX(CV!$2:$268,MATCH('CV1'!$E35,CV!$F$2:$F$269,0),15)</f>
        <v>0.74911943392186631</v>
      </c>
      <c r="P35" s="1418" t="s">
        <v>286</v>
      </c>
      <c r="Q35" s="1400"/>
      <c r="R35" s="1400"/>
      <c r="S35" s="1400"/>
    </row>
    <row r="36" spans="1:19" s="310" customFormat="1" ht="11.25" customHeight="1">
      <c r="A36" s="630"/>
      <c r="B36" s="1471" t="s">
        <v>786</v>
      </c>
      <c r="C36" s="1472"/>
      <c r="D36" s="1472"/>
      <c r="E36" s="720">
        <v>24</v>
      </c>
      <c r="F36" s="939">
        <f>INDEX(CV!$2:$268,MATCH('CV1'!$E36,CV!$F$2:$F$269,0),8)</f>
        <v>0.11912702002986504</v>
      </c>
      <c r="G36" s="944">
        <f>INDEX(CV!$2:$268,MATCH('CV1'!$E36,CV!$F$2:$F$269,0),12)</f>
        <v>4.4398548608667703</v>
      </c>
      <c r="H36" s="944">
        <f>INDEX(CV!$2:$268,MATCH('CV1'!$E36,CV!$F$2:$F$269,0),16)</f>
        <v>1.5714389785791578</v>
      </c>
      <c r="I36" s="944">
        <f>INDEX(CV!$2:$268,MATCH('CV1'!$E36,CV!$F$2:$F$269,0),10)</f>
        <v>3.1131477849605558</v>
      </c>
      <c r="J36" s="951">
        <f>INDEX(CV!$2:$268,MATCH('CV1'!$E36,CV!$F$2:$F$269,0),14)</f>
        <v>1.1873455207008563</v>
      </c>
      <c r="K36" s="944">
        <f>INDEX(CV!$2:$268,MATCH('CV1'!$E36,CV!$F$2:$F$269,0),9)</f>
        <v>0.11828037530612429</v>
      </c>
      <c r="L36" s="944">
        <f>INDEX(CV!$2:$268,MATCH('CV1'!$E36,CV!$F$2:$F$269,0),13)</f>
        <v>3.8811440670047177</v>
      </c>
      <c r="M36" s="944">
        <f>INDEX(CV!$2:$268,MATCH('CV1'!$E36,CV!$F$2:$F$269,0),17)</f>
        <v>1.5198846584643804</v>
      </c>
      <c r="N36" s="944">
        <f>INDEX(CV!$2:$268,MATCH('CV1'!$E36,CV!$F$2:$F$269,0),11)</f>
        <v>2.9060558842982411</v>
      </c>
      <c r="O36" s="941">
        <f>INDEX(CV!$2:$268,MATCH('CV1'!$E36,CV!$F$2:$F$269,0),15)</f>
        <v>1.233245686723383</v>
      </c>
      <c r="P36" s="1433" t="s">
        <v>787</v>
      </c>
      <c r="Q36" s="1434"/>
      <c r="R36" s="1435"/>
      <c r="S36" s="639"/>
    </row>
    <row r="37" spans="1:19" s="310" customFormat="1" ht="11.25" customHeight="1">
      <c r="A37" s="630"/>
      <c r="B37" s="1473" t="s">
        <v>785</v>
      </c>
      <c r="C37" s="1454"/>
      <c r="D37" s="1454"/>
      <c r="E37" s="714">
        <v>25</v>
      </c>
      <c r="F37" s="939">
        <f>INDEX(CV!$2:$268,MATCH('CV1'!$E37,CV!$F$2:$F$269,0),8)</f>
        <v>0.13558515012929009</v>
      </c>
      <c r="G37" s="936">
        <f>INDEX(CV!$2:$268,MATCH('CV1'!$E37,CV!$F$2:$F$269,0),12)</f>
        <v>5.7950735212963167</v>
      </c>
      <c r="H37" s="936">
        <f>INDEX(CV!$2:$268,MATCH('CV1'!$E37,CV!$F$2:$F$269,0),16)</f>
        <v>1.7931240138037066</v>
      </c>
      <c r="I37" s="936">
        <f>INDEX(CV!$2:$268,MATCH('CV1'!$E37,CV!$F$2:$F$269,0),10)</f>
        <v>3.8604904966572704</v>
      </c>
      <c r="J37" s="937">
        <f>INDEX(CV!$2:$268,MATCH('CV1'!$E37,CV!$F$2:$F$269,0),14)</f>
        <v>1.4923990171206534</v>
      </c>
      <c r="K37" s="936">
        <f>INDEX(CV!$2:$268,MATCH('CV1'!$E37,CV!$F$2:$F$269,0),9)</f>
        <v>0.13352259905501046</v>
      </c>
      <c r="L37" s="936">
        <f>INDEX(CV!$2:$268,MATCH('CV1'!$E37,CV!$F$2:$F$269,0),13)</f>
        <v>4.0628110339726113</v>
      </c>
      <c r="M37" s="936">
        <f>INDEX(CV!$2:$268,MATCH('CV1'!$E37,CV!$F$2:$F$269,0),17)</f>
        <v>1.9777699324271705</v>
      </c>
      <c r="N37" s="936">
        <f>INDEX(CV!$2:$268,MATCH('CV1'!$E37,CV!$F$2:$F$269,0),11)</f>
        <v>3.0336742694634848</v>
      </c>
      <c r="O37" s="939">
        <f>INDEX(CV!$2:$268,MATCH('CV1'!$E37,CV!$F$2:$F$269,0),15)</f>
        <v>1.325823502222456</v>
      </c>
      <c r="P37" s="1436" t="s">
        <v>788</v>
      </c>
      <c r="Q37" s="1437"/>
      <c r="R37" s="1438"/>
      <c r="S37" s="639"/>
    </row>
    <row r="38" spans="1:19" s="310" customFormat="1" ht="11.25" customHeight="1">
      <c r="A38" s="630"/>
      <c r="B38" s="1470" t="s">
        <v>187</v>
      </c>
      <c r="C38" s="1456"/>
      <c r="D38" s="1456"/>
      <c r="E38" s="720">
        <v>26</v>
      </c>
      <c r="F38" s="939">
        <f>INDEX(CV!$2:$268,MATCH('CV1'!$E38,CV!$F$2:$F$269,0),8)</f>
        <v>0.12557680742758992</v>
      </c>
      <c r="G38" s="936">
        <f>INDEX(CV!$2:$268,MATCH('CV1'!$E38,CV!$F$2:$F$269,0),12)</f>
        <v>4.0477327281888726</v>
      </c>
      <c r="H38" s="936">
        <f>INDEX(CV!$2:$268,MATCH('CV1'!$E38,CV!$F$2:$F$269,0),16)</f>
        <v>1.4820869294148007</v>
      </c>
      <c r="I38" s="936">
        <f>INDEX(CV!$2:$268,MATCH('CV1'!$E38,CV!$F$2:$F$269,0),10)</f>
        <v>2.7664345852703929</v>
      </c>
      <c r="J38" s="937">
        <f>INDEX(CV!$2:$268,MATCH('CV1'!$E38,CV!$F$2:$F$269,0),14)</f>
        <v>1.1014350768902097</v>
      </c>
      <c r="K38" s="936">
        <f>INDEX(CV!$2:$268,MATCH('CV1'!$E38,CV!$F$2:$F$269,0),9)</f>
        <v>0.12318593753739715</v>
      </c>
      <c r="L38" s="936">
        <f>INDEX(CV!$2:$268,MATCH('CV1'!$E38,CV!$F$2:$F$269,0),13)</f>
        <v>4.7721609795907769</v>
      </c>
      <c r="M38" s="936">
        <f>INDEX(CV!$2:$268,MATCH('CV1'!$E38,CV!$F$2:$F$269,0),17)</f>
        <v>1.5818058612588706</v>
      </c>
      <c r="N38" s="936">
        <f>INDEX(CV!$2:$268,MATCH('CV1'!$E38,CV!$F$2:$F$269,0),11)</f>
        <v>3.4913395870917214</v>
      </c>
      <c r="O38" s="939">
        <f>INDEX(CV!$2:$268,MATCH('CV1'!$E38,CV!$F$2:$F$269,0),15)</f>
        <v>1.2795108581881607</v>
      </c>
      <c r="P38" s="1425" t="s">
        <v>306</v>
      </c>
      <c r="Q38" s="1439"/>
      <c r="R38" s="1440"/>
      <c r="S38" s="639"/>
    </row>
    <row r="39" spans="1:19" s="310" customFormat="1" ht="12.6" customHeight="1">
      <c r="A39" s="1476" t="s">
        <v>790</v>
      </c>
      <c r="B39" s="1476"/>
      <c r="C39" s="1476"/>
      <c r="D39" s="1476"/>
      <c r="E39" s="714">
        <v>27</v>
      </c>
      <c r="F39" s="935">
        <f>INDEX(CV!$2:$268,MATCH('CV1'!$E39,CV!$F$2:$F$269,0),8)</f>
        <v>9.578769205763138E-2</v>
      </c>
      <c r="G39" s="938">
        <f>INDEX(CV!$2:$268,MATCH('CV1'!$E39,CV!$F$2:$F$269,0),12)</f>
        <v>3.1569969895642087</v>
      </c>
      <c r="H39" s="938">
        <f>INDEX(CV!$2:$268,MATCH('CV1'!$E39,CV!$F$2:$F$269,0),16)</f>
        <v>1.5680998337201955</v>
      </c>
      <c r="I39" s="938">
        <f>INDEX(CV!$2:$268,MATCH('CV1'!$E39,CV!$F$2:$F$269,0),10)</f>
        <v>2.4779371768532843</v>
      </c>
      <c r="J39" s="940">
        <f>INDEX(CV!$2:$268,MATCH('CV1'!$E39,CV!$F$2:$F$269,0),14)</f>
        <v>1.1571063610521652</v>
      </c>
      <c r="K39" s="938">
        <f>INDEX(CV!$2:$268,MATCH('CV1'!$E39,CV!$F$2:$F$269,0),9)</f>
        <v>9.1736783791288704E-2</v>
      </c>
      <c r="L39" s="938">
        <f>INDEX(CV!$2:$268,MATCH('CV1'!$E39,CV!$F$2:$F$269,0),13)</f>
        <v>2.9495222522825064</v>
      </c>
      <c r="M39" s="938">
        <f>INDEX(CV!$2:$268,MATCH('CV1'!$E39,CV!$F$2:$F$269,0),17)</f>
        <v>1.6129203874332847</v>
      </c>
      <c r="N39" s="938">
        <f>INDEX(CV!$2:$268,MATCH('CV1'!$E39,CV!$F$2:$F$269,0),11)</f>
        <v>2.232593831555187</v>
      </c>
      <c r="O39" s="935">
        <f>INDEX(CV!$2:$268,MATCH('CV1'!$E39,CV!$F$2:$F$269,0),15)</f>
        <v>1.1488959269603243</v>
      </c>
      <c r="P39" s="1374" t="s">
        <v>278</v>
      </c>
      <c r="Q39" s="1375"/>
      <c r="R39" s="1375"/>
      <c r="S39" s="1375"/>
    </row>
    <row r="40" spans="1:19" s="310" customFormat="1" ht="12.6" customHeight="1">
      <c r="A40" s="1476" t="s">
        <v>789</v>
      </c>
      <c r="B40" s="1476"/>
      <c r="C40" s="1476"/>
      <c r="D40" s="1476"/>
      <c r="E40" s="720">
        <v>28</v>
      </c>
      <c r="F40" s="935">
        <f>INDEX(CV!$2:$268,MATCH('CV1'!$E40,CV!$F$2:$F$269,0),8)</f>
        <v>0.11223888701013178</v>
      </c>
      <c r="G40" s="938">
        <f>INDEX(CV!$2:$268,MATCH('CV1'!$E40,CV!$F$2:$F$269,0),12)</f>
        <v>3.2486570965530945</v>
      </c>
      <c r="H40" s="938">
        <f>INDEX(CV!$2:$268,MATCH('CV1'!$E40,CV!$F$2:$F$269,0),16)</f>
        <v>1.4739915094590668</v>
      </c>
      <c r="I40" s="938">
        <f>INDEX(CV!$2:$268,MATCH('CV1'!$E40,CV!$F$2:$F$269,0),10)</f>
        <v>2.5501924484951637</v>
      </c>
      <c r="J40" s="940">
        <f>INDEX(CV!$2:$268,MATCH('CV1'!$E40,CV!$F$2:$F$269,0),14)</f>
        <v>1.2531031585689936</v>
      </c>
      <c r="K40" s="938">
        <f>INDEX(CV!$2:$268,MATCH('CV1'!$E40,CV!$F$2:$F$269,0),9)</f>
        <v>0.111289054255323</v>
      </c>
      <c r="L40" s="938">
        <f>INDEX(CV!$2:$268,MATCH('CV1'!$E40,CV!$F$2:$F$269,0),13)</f>
        <v>3.252986897560497</v>
      </c>
      <c r="M40" s="938">
        <f>INDEX(CV!$2:$268,MATCH('CV1'!$E40,CV!$F$2:$F$269,0),17)</f>
        <v>1.5643725364807997</v>
      </c>
      <c r="N40" s="938">
        <f>INDEX(CV!$2:$268,MATCH('CV1'!$E40,CV!$F$2:$F$269,0),11)</f>
        <v>2.2850122777039834</v>
      </c>
      <c r="O40" s="935">
        <f>INDEX(CV!$2:$268,MATCH('CV1'!$E40,CV!$F$2:$F$269,0),15)</f>
        <v>1.2915266759614448</v>
      </c>
      <c r="P40" s="1374" t="s">
        <v>277</v>
      </c>
      <c r="Q40" s="1375"/>
      <c r="R40" s="1375"/>
      <c r="S40" s="1375"/>
    </row>
    <row r="41" spans="1:19" s="310" customFormat="1" ht="12.6" customHeight="1">
      <c r="A41" s="1476" t="s">
        <v>791</v>
      </c>
      <c r="B41" s="1476"/>
      <c r="C41" s="1476"/>
      <c r="D41" s="1476"/>
      <c r="E41" s="714">
        <v>29</v>
      </c>
      <c r="F41" s="935">
        <f>INDEX(CV!$2:$268,MATCH('CV1'!$E41,CV!$F$2:$F$269,0),8)</f>
        <v>0.15332431398263424</v>
      </c>
      <c r="G41" s="938">
        <f>INDEX(CV!$2:$268,MATCH('CV1'!$E41,CV!$F$2:$F$269,0),12)</f>
        <v>2.4929473278566974</v>
      </c>
      <c r="H41" s="938">
        <f>INDEX(CV!$2:$268,MATCH('CV1'!$E41,CV!$F$2:$F$269,0),16)</f>
        <v>1.5510984040868849</v>
      </c>
      <c r="I41" s="938">
        <f>INDEX(CV!$2:$268,MATCH('CV1'!$E41,CV!$F$2:$F$269,0),10)</f>
        <v>2.1823306706240437</v>
      </c>
      <c r="J41" s="940">
        <f>INDEX(CV!$2:$268,MATCH('CV1'!$E41,CV!$F$2:$F$269,0),14)</f>
        <v>0.94557980857732471</v>
      </c>
      <c r="K41" s="938">
        <f>INDEX(CV!$2:$268,MATCH('CV1'!$E41,CV!$F$2:$F$269,0),9)</f>
        <v>0.15093592724552152</v>
      </c>
      <c r="L41" s="938">
        <f>INDEX(CV!$2:$268,MATCH('CV1'!$E41,CV!$F$2:$F$269,0),13)</f>
        <v>2.4059563715017718</v>
      </c>
      <c r="M41" s="938">
        <f>INDEX(CV!$2:$268,MATCH('CV1'!$E41,CV!$F$2:$F$269,0),17)</f>
        <v>1.4948854080073528</v>
      </c>
      <c r="N41" s="938">
        <f>INDEX(CV!$2:$268,MATCH('CV1'!$E41,CV!$F$2:$F$269,0),11)</f>
        <v>1.9151358368348188</v>
      </c>
      <c r="O41" s="935">
        <f>INDEX(CV!$2:$268,MATCH('CV1'!$E41,CV!$F$2:$F$269,0),15)</f>
        <v>0.99395300063495851</v>
      </c>
      <c r="P41" s="1374" t="s">
        <v>280</v>
      </c>
      <c r="Q41" s="1375"/>
      <c r="R41" s="1375"/>
      <c r="S41" s="1375"/>
    </row>
    <row r="42" spans="1:19" s="310" customFormat="1" ht="12.6" customHeight="1">
      <c r="A42" s="1476" t="s">
        <v>792</v>
      </c>
      <c r="B42" s="1476"/>
      <c r="C42" s="1476"/>
      <c r="D42" s="1476"/>
      <c r="E42" s="720">
        <v>30</v>
      </c>
      <c r="F42" s="935">
        <f>INDEX(CV!$2:$268,MATCH('CV1'!$E42,CV!$F$2:$F$269,0),8)</f>
        <v>0.13085953442328521</v>
      </c>
      <c r="G42" s="938">
        <f>INDEX(CV!$2:$268,MATCH('CV1'!$E42,CV!$F$2:$F$269,0),12)</f>
        <v>5.6929510778194548</v>
      </c>
      <c r="H42" s="938">
        <f>INDEX(CV!$2:$268,MATCH('CV1'!$E42,CV!$F$2:$F$269,0),16)</f>
        <v>1.5992822044594019</v>
      </c>
      <c r="I42" s="938">
        <f>INDEX(CV!$2:$268,MATCH('CV1'!$E42,CV!$F$2:$F$269,0),10)</f>
        <v>3.5769194183560833</v>
      </c>
      <c r="J42" s="940">
        <f>INDEX(CV!$2:$268,MATCH('CV1'!$E42,CV!$F$2:$F$269,0),14)</f>
        <v>1.3005262947205789</v>
      </c>
      <c r="K42" s="938">
        <f>INDEX(CV!$2:$268,MATCH('CV1'!$E42,CV!$F$2:$F$269,0),9)</f>
        <v>0.12820452270872096</v>
      </c>
      <c r="L42" s="938">
        <f>INDEX(CV!$2:$268,MATCH('CV1'!$E42,CV!$F$2:$F$269,0),13)</f>
        <v>3.2139384732881657</v>
      </c>
      <c r="M42" s="938">
        <f>INDEX(CV!$2:$268,MATCH('CV1'!$E42,CV!$F$2:$F$269,0),17)</f>
        <v>1.61518745509651</v>
      </c>
      <c r="N42" s="938">
        <f>INDEX(CV!$2:$268,MATCH('CV1'!$E42,CV!$F$2:$F$269,0),11)</f>
        <v>2.554986172863154</v>
      </c>
      <c r="O42" s="935">
        <f>INDEX(CV!$2:$268,MATCH('CV1'!$E42,CV!$F$2:$F$269,0),15)</f>
        <v>1.3055823742169048</v>
      </c>
      <c r="P42" s="1374" t="s">
        <v>279</v>
      </c>
      <c r="Q42" s="1375"/>
      <c r="R42" s="1375"/>
      <c r="S42" s="1375"/>
    </row>
    <row r="43" spans="1:19" s="310" customFormat="1" ht="12.6" customHeight="1">
      <c r="A43" s="1476" t="s">
        <v>1372</v>
      </c>
      <c r="B43" s="1476"/>
      <c r="C43" s="1476"/>
      <c r="D43" s="1476"/>
      <c r="E43" s="714">
        <v>31</v>
      </c>
      <c r="F43" s="935">
        <f>INDEX(CV!$2:$268,MATCH('CV1'!$E43,CV!$F$2:$F$269,0),8)</f>
        <v>0.43317390649463478</v>
      </c>
      <c r="G43" s="938">
        <f>INDEX(CV!$2:$268,MATCH('CV1'!$E43,CV!$F$2:$F$269,0),12)</f>
        <v>10.931953696967847</v>
      </c>
      <c r="H43" s="938">
        <f>INDEX(CV!$2:$268,MATCH('CV1'!$E43,CV!$F$2:$F$269,0),16)</f>
        <v>5.7075988332238117</v>
      </c>
      <c r="I43" s="938">
        <f>INDEX(CV!$2:$268,MATCH('CV1'!$E43,CV!$F$2:$F$269,0),10)</f>
        <v>7.1446866170925496</v>
      </c>
      <c r="J43" s="940">
        <f>INDEX(CV!$2:$268,MATCH('CV1'!$E43,CV!$F$2:$F$269,0),14)</f>
        <v>4.1791803856222671</v>
      </c>
      <c r="K43" s="938">
        <f>INDEX(CV!$2:$268,MATCH('CV1'!$E43,CV!$F$2:$F$269,0),9)</f>
        <v>0.41316379531764297</v>
      </c>
      <c r="L43" s="938">
        <f>INDEX(CV!$2:$268,MATCH('CV1'!$E43,CV!$F$2:$F$269,0),13)</f>
        <v>7.1992395416236503</v>
      </c>
      <c r="M43" s="938">
        <f>INDEX(CV!$2:$268,MATCH('CV1'!$E43,CV!$F$2:$F$269,0),17)</f>
        <v>5.8373863130828916</v>
      </c>
      <c r="N43" s="938">
        <f>INDEX(CV!$2:$268,MATCH('CV1'!$E43,CV!$F$2:$F$269,0),11)</f>
        <v>5.8113828523274318</v>
      </c>
      <c r="O43" s="935">
        <f>INDEX(CV!$2:$268,MATCH('CV1'!$E43,CV!$F$2:$F$269,0),15)</f>
        <v>4.1271718960076926</v>
      </c>
      <c r="P43" s="1374" t="s">
        <v>1376</v>
      </c>
      <c r="Q43" s="1375"/>
      <c r="R43" s="1375"/>
      <c r="S43" s="1375"/>
    </row>
    <row r="44" spans="1:19" s="310" customFormat="1" ht="12.6" customHeight="1">
      <c r="A44" s="1474" t="s">
        <v>793</v>
      </c>
      <c r="B44" s="1474"/>
      <c r="C44" s="1474"/>
      <c r="D44" s="1474"/>
      <c r="E44" s="720">
        <v>32</v>
      </c>
      <c r="F44" s="935">
        <f>INDEX(CV!$2:$268,MATCH('CV1'!$E44,CV!$F$2:$F$269,0),8)</f>
        <v>0.12786540810114128</v>
      </c>
      <c r="G44" s="938">
        <f>INDEX(CV!$2:$268,MATCH('CV1'!$E44,CV!$F$2:$F$269,0),12)</f>
        <v>3.5396490435949981</v>
      </c>
      <c r="H44" s="938">
        <f>INDEX(CV!$2:$268,MATCH('CV1'!$E44,CV!$F$2:$F$269,0),16)</f>
        <v>1.9954180745485801</v>
      </c>
      <c r="I44" s="938">
        <f>INDEX(CV!$2:$268,MATCH('CV1'!$E44,CV!$F$2:$F$269,0),10)</f>
        <v>2.7290510969634201</v>
      </c>
      <c r="J44" s="940">
        <f>INDEX(CV!$2:$268,MATCH('CV1'!$E44,CV!$F$2:$F$269,0),14)</f>
        <v>1.3764319867575299</v>
      </c>
      <c r="K44" s="938">
        <f>INDEX(CV!$2:$268,MATCH('CV1'!$E44,CV!$F$2:$F$269,0),9)</f>
        <v>0.12628755099791672</v>
      </c>
      <c r="L44" s="938">
        <f>INDEX(CV!$2:$268,MATCH('CV1'!$E44,CV!$F$2:$F$269,0),13)</f>
        <v>2.8461571232194283</v>
      </c>
      <c r="M44" s="938">
        <f>INDEX(CV!$2:$268,MATCH('CV1'!$E44,CV!$F$2:$F$269,0),17)</f>
        <v>2.2019965970128688</v>
      </c>
      <c r="N44" s="938">
        <f>INDEX(CV!$2:$268,MATCH('CV1'!$E44,CV!$F$2:$F$269,0),11)</f>
        <v>2.0980583413650367</v>
      </c>
      <c r="O44" s="935">
        <f>INDEX(CV!$2:$268,MATCH('CV1'!$E44,CV!$F$2:$F$269,0),15)</f>
        <v>1.370248578819824</v>
      </c>
      <c r="P44" s="1422" t="s">
        <v>281</v>
      </c>
      <c r="Q44" s="1421"/>
      <c r="R44" s="1421"/>
      <c r="S44" s="1421"/>
    </row>
    <row r="45" spans="1:19" s="310" customFormat="1" ht="12.6" customHeight="1">
      <c r="A45" s="1474" t="s">
        <v>794</v>
      </c>
      <c r="B45" s="1474"/>
      <c r="C45" s="1474"/>
      <c r="D45" s="1474"/>
      <c r="E45" s="714">
        <v>33</v>
      </c>
      <c r="F45" s="935">
        <f>INDEX(CV!$2:$268,MATCH('CV1'!$E45,CV!$F$2:$F$269,0),8)</f>
        <v>8.7984907692337341E-2</v>
      </c>
      <c r="G45" s="938">
        <f>INDEX(CV!$2:$268,MATCH('CV1'!$E45,CV!$F$2:$F$269,0),12)</f>
        <v>3.1136489961341764</v>
      </c>
      <c r="H45" s="938">
        <f>INDEX(CV!$2:$268,MATCH('CV1'!$E45,CV!$F$2:$F$269,0),16)</f>
        <v>1.9169062500496488</v>
      </c>
      <c r="I45" s="938">
        <f>INDEX(CV!$2:$268,MATCH('CV1'!$E45,CV!$F$2:$F$269,0),10)</f>
        <v>3.3671467023011599</v>
      </c>
      <c r="J45" s="940">
        <f>INDEX(CV!$2:$268,MATCH('CV1'!$E45,CV!$F$2:$F$269,0),14)</f>
        <v>1.4551259478174146</v>
      </c>
      <c r="K45" s="938">
        <f>INDEX(CV!$2:$268,MATCH('CV1'!$E45,CV!$F$2:$F$269,0),9)</f>
        <v>8.7371898121024999E-2</v>
      </c>
      <c r="L45" s="938">
        <f>INDEX(CV!$2:$268,MATCH('CV1'!$E45,CV!$F$2:$F$269,0),13)</f>
        <v>2.9067120154964501</v>
      </c>
      <c r="M45" s="938">
        <f>INDEX(CV!$2:$268,MATCH('CV1'!$E45,CV!$F$2:$F$269,0),17)</f>
        <v>2.2925431270058558</v>
      </c>
      <c r="N45" s="938">
        <f>INDEX(CV!$2:$268,MATCH('CV1'!$E45,CV!$F$2:$F$269,0),11)</f>
        <v>2.9599670371398115</v>
      </c>
      <c r="O45" s="935">
        <f>INDEX(CV!$2:$268,MATCH('CV1'!$E45,CV!$F$2:$F$269,0),15)</f>
        <v>1.5561649254984629</v>
      </c>
      <c r="P45" s="1422" t="s">
        <v>282</v>
      </c>
      <c r="Q45" s="1421"/>
      <c r="R45" s="1421"/>
      <c r="S45" s="1421"/>
    </row>
    <row r="46" spans="1:19" s="310" customFormat="1" ht="12.6" customHeight="1">
      <c r="A46" s="1474" t="s">
        <v>795</v>
      </c>
      <c r="B46" s="1474"/>
      <c r="C46" s="1474"/>
      <c r="D46" s="1474"/>
      <c r="E46" s="720">
        <v>34</v>
      </c>
      <c r="F46" s="935">
        <f>INDEX(CV!$2:$268,MATCH('CV1'!$E46,CV!$F$2:$F$269,0),8)</f>
        <v>0.10865469354486265</v>
      </c>
      <c r="G46" s="938">
        <f>INDEX(CV!$2:$268,MATCH('CV1'!$E46,CV!$F$2:$F$269,0),12)</f>
        <v>6.1902596554969689</v>
      </c>
      <c r="H46" s="938">
        <f>INDEX(CV!$2:$268,MATCH('CV1'!$E46,CV!$F$2:$F$269,0),16)</f>
        <v>1.8136803065424418</v>
      </c>
      <c r="I46" s="938">
        <f>INDEX(CV!$2:$268,MATCH('CV1'!$E46,CV!$F$2:$F$269,0),10)</f>
        <v>4.2521522195424941</v>
      </c>
      <c r="J46" s="940">
        <f>INDEX(CV!$2:$268,MATCH('CV1'!$E46,CV!$F$2:$F$269,0),14)</f>
        <v>1.538725529701481</v>
      </c>
      <c r="K46" s="938">
        <f>INDEX(CV!$2:$268,MATCH('CV1'!$E46,CV!$F$2:$F$269,0),9)</f>
        <v>0.10789917201444324</v>
      </c>
      <c r="L46" s="938">
        <f>INDEX(CV!$2:$268,MATCH('CV1'!$E46,CV!$F$2:$F$269,0),13)</f>
        <v>5.0977106900755276</v>
      </c>
      <c r="M46" s="938">
        <f>INDEX(CV!$2:$268,MATCH('CV1'!$E46,CV!$F$2:$F$269,0),17)</f>
        <v>2.0829066735266371</v>
      </c>
      <c r="N46" s="938">
        <f>INDEX(CV!$2:$268,MATCH('CV1'!$E46,CV!$F$2:$F$269,0),11)</f>
        <v>3.691538905021027</v>
      </c>
      <c r="O46" s="935">
        <f>INDEX(CV!$2:$268,MATCH('CV1'!$E46,CV!$F$2:$F$269,0),15)</f>
        <v>1.5905426379108798</v>
      </c>
      <c r="P46" s="1422" t="s">
        <v>283</v>
      </c>
      <c r="Q46" s="1421"/>
      <c r="R46" s="1421"/>
      <c r="S46" s="1421"/>
    </row>
    <row r="47" spans="1:19" s="310" customFormat="1" ht="12.6" customHeight="1">
      <c r="A47" s="1474" t="s">
        <v>796</v>
      </c>
      <c r="B47" s="1474"/>
      <c r="C47" s="1474"/>
      <c r="D47" s="1474"/>
      <c r="E47" s="714">
        <v>35</v>
      </c>
      <c r="F47" s="935">
        <f>INDEX(CV!$2:$268,MATCH('CV1'!$E47,CV!$F$2:$F$269,0),8)</f>
        <v>0.11294926092105484</v>
      </c>
      <c r="G47" s="938">
        <f>INDEX(CV!$2:$268,MATCH('CV1'!$E47,CV!$F$2:$F$269,0),12)</f>
        <v>2.6049131099117906</v>
      </c>
      <c r="H47" s="938">
        <f>INDEX(CV!$2:$268,MATCH('CV1'!$E47,CV!$F$2:$F$269,0),16)</f>
        <v>1.4470959369390524</v>
      </c>
      <c r="I47" s="938">
        <f>INDEX(CV!$2:$268,MATCH('CV1'!$E47,CV!$F$2:$F$269,0),10)</f>
        <v>3.2466037351218278</v>
      </c>
      <c r="J47" s="940">
        <f>INDEX(CV!$2:$268,MATCH('CV1'!$E47,CV!$F$2:$F$269,0),14)</f>
        <v>1.5524584355197528</v>
      </c>
      <c r="K47" s="938">
        <f>INDEX(CV!$2:$268,MATCH('CV1'!$E47,CV!$F$2:$F$269,0),9)</f>
        <v>0.11095903238685738</v>
      </c>
      <c r="L47" s="938">
        <f>INDEX(CV!$2:$268,MATCH('CV1'!$E47,CV!$F$2:$F$269,0),13)</f>
        <v>2.2255883396378775</v>
      </c>
      <c r="M47" s="938">
        <f>INDEX(CV!$2:$268,MATCH('CV1'!$E47,CV!$F$2:$F$269,0),17)</f>
        <v>1.4302891624737206</v>
      </c>
      <c r="N47" s="938">
        <f>INDEX(CV!$2:$268,MATCH('CV1'!$E47,CV!$F$2:$F$269,0),11)</f>
        <v>2.947525612857175</v>
      </c>
      <c r="O47" s="935">
        <f>INDEX(CV!$2:$268,MATCH('CV1'!$E47,CV!$F$2:$F$269,0),15)</f>
        <v>1.5275983909744648</v>
      </c>
      <c r="P47" s="1422" t="s">
        <v>287</v>
      </c>
      <c r="Q47" s="1421"/>
      <c r="R47" s="1421"/>
      <c r="S47" s="1421"/>
    </row>
    <row r="48" spans="1:19" s="310" customFormat="1" ht="12.6" customHeight="1">
      <c r="A48" s="1474" t="s">
        <v>797</v>
      </c>
      <c r="B48" s="1474"/>
      <c r="C48" s="1474"/>
      <c r="D48" s="1474"/>
      <c r="E48" s="720">
        <v>36</v>
      </c>
      <c r="F48" s="935">
        <f>INDEX(CV!$2:$268,MATCH('CV1'!$E48,CV!$F$2:$F$269,0),8)</f>
        <v>0.10615799521945211</v>
      </c>
      <c r="G48" s="938">
        <f>INDEX(CV!$2:$268,MATCH('CV1'!$E48,CV!$F$2:$F$269,0),12)</f>
        <v>3.2966145037129917</v>
      </c>
      <c r="H48" s="938">
        <f>INDEX(CV!$2:$268,MATCH('CV1'!$E48,CV!$F$2:$F$269,0),16)</f>
        <v>1.5315752363434045</v>
      </c>
      <c r="I48" s="938">
        <f>INDEX(CV!$2:$268,MATCH('CV1'!$E48,CV!$F$2:$F$269,0),10)</f>
        <v>3.2673061501643947</v>
      </c>
      <c r="J48" s="940">
        <f>INDEX(CV!$2:$268,MATCH('CV1'!$E48,CV!$F$2:$F$269,0),14)</f>
        <v>1.5087210922673369</v>
      </c>
      <c r="K48" s="938">
        <f>INDEX(CV!$2:$268,MATCH('CV1'!$E48,CV!$F$2:$F$269,0),9)</f>
        <v>0.10503128186425892</v>
      </c>
      <c r="L48" s="938">
        <f>INDEX(CV!$2:$268,MATCH('CV1'!$E48,CV!$F$2:$F$269,0),13)</f>
        <v>3.0876126768932255</v>
      </c>
      <c r="M48" s="938">
        <f>INDEX(CV!$2:$268,MATCH('CV1'!$E48,CV!$F$2:$F$269,0),17)</f>
        <v>1.6741182204536638</v>
      </c>
      <c r="N48" s="938">
        <f>INDEX(CV!$2:$268,MATCH('CV1'!$E48,CV!$F$2:$F$269,0),11)</f>
        <v>3.033026407243844</v>
      </c>
      <c r="O48" s="935">
        <f>INDEX(CV!$2:$268,MATCH('CV1'!$E48,CV!$F$2:$F$269,0),15)</f>
        <v>1.4182062841018457</v>
      </c>
      <c r="P48" s="1420" t="s">
        <v>288</v>
      </c>
      <c r="Q48" s="1421"/>
      <c r="R48" s="1421"/>
      <c r="S48" s="1421"/>
    </row>
    <row r="49" spans="1:19" s="310" customFormat="1" ht="12.6" customHeight="1">
      <c r="A49" s="1475" t="s">
        <v>798</v>
      </c>
      <c r="B49" s="1475"/>
      <c r="C49" s="1475"/>
      <c r="D49" s="1475"/>
      <c r="E49" s="714">
        <v>37</v>
      </c>
      <c r="F49" s="935">
        <f>INDEX(CV!$2:$268,MATCH('CV1'!$E49,CV!$F$2:$F$269,0),8)</f>
        <v>0.10762313647980083</v>
      </c>
      <c r="G49" s="938">
        <f>INDEX(CV!$2:$268,MATCH('CV1'!$E49,CV!$F$2:$F$269,0),12)</f>
        <v>6.9001858609811375</v>
      </c>
      <c r="H49" s="938">
        <f>INDEX(CV!$2:$268,MATCH('CV1'!$E49,CV!$F$2:$F$269,0),16)</f>
        <v>2.837539191244014</v>
      </c>
      <c r="I49" s="938">
        <f>INDEX(CV!$2:$268,MATCH('CV1'!$E49,CV!$F$2:$F$269,0),10)</f>
        <v>4.3720442671818622</v>
      </c>
      <c r="J49" s="940">
        <f>INDEX(CV!$2:$268,MATCH('CV1'!$E49,CV!$F$2:$F$269,0),14)</f>
        <v>1.9921633736403561</v>
      </c>
      <c r="K49" s="938">
        <f>INDEX(CV!$2:$268,MATCH('CV1'!$E49,CV!$F$2:$F$269,0),9)</f>
        <v>0.10739265477213146</v>
      </c>
      <c r="L49" s="938">
        <f>INDEX(CV!$2:$268,MATCH('CV1'!$E49,CV!$F$2:$F$269,0),13)</f>
        <v>6.9026114928054412</v>
      </c>
      <c r="M49" s="938">
        <f>INDEX(CV!$2:$268,MATCH('CV1'!$E49,CV!$F$2:$F$269,0),17)</f>
        <v>3.0513658583127929</v>
      </c>
      <c r="N49" s="938">
        <f>INDEX(CV!$2:$268,MATCH('CV1'!$E49,CV!$F$2:$F$269,0),11)</f>
        <v>4.4984192886361001</v>
      </c>
      <c r="O49" s="935">
        <f>INDEX(CV!$2:$268,MATCH('CV1'!$E49,CV!$F$2:$F$269,0),15)</f>
        <v>1.9994555232566227</v>
      </c>
      <c r="P49" s="1422" t="s">
        <v>289</v>
      </c>
      <c r="Q49" s="1421"/>
      <c r="R49" s="1421"/>
      <c r="S49" s="1421"/>
    </row>
    <row r="50" spans="1:19" s="310" customFormat="1" ht="12.6" customHeight="1">
      <c r="A50" s="1476" t="s">
        <v>799</v>
      </c>
      <c r="B50" s="1476"/>
      <c r="C50" s="1476"/>
      <c r="D50" s="1476"/>
      <c r="E50" s="720">
        <v>38</v>
      </c>
      <c r="F50" s="935">
        <f>INDEX(CV!$2:$268,MATCH('CV1'!$E50,CV!$F$2:$F$269,0),8)</f>
        <v>9.8591709613249506E-2</v>
      </c>
      <c r="G50" s="938">
        <f>INDEX(CV!$2:$268,MATCH('CV1'!$E50,CV!$F$2:$F$269,0),12)</f>
        <v>3.0143432489990531</v>
      </c>
      <c r="H50" s="938">
        <f>INDEX(CV!$2:$268,MATCH('CV1'!$E50,CV!$F$2:$F$269,0),16)</f>
        <v>1.3046233254099162</v>
      </c>
      <c r="I50" s="938">
        <f>INDEX(CV!$2:$268,MATCH('CV1'!$E50,CV!$F$2:$F$269,0),10)</f>
        <v>2.2900398470361569</v>
      </c>
      <c r="J50" s="940">
        <f>INDEX(CV!$2:$268,MATCH('CV1'!$E50,CV!$F$2:$F$269,0),14)</f>
        <v>0.96004785582621122</v>
      </c>
      <c r="K50" s="938">
        <f>INDEX(CV!$2:$268,MATCH('CV1'!$E50,CV!$F$2:$F$269,0),9)</f>
        <v>9.5951929909098607E-2</v>
      </c>
      <c r="L50" s="938">
        <f>INDEX(CV!$2:$268,MATCH('CV1'!$E50,CV!$F$2:$F$269,0),13)</f>
        <v>2.316680184200691</v>
      </c>
      <c r="M50" s="938">
        <f>INDEX(CV!$2:$268,MATCH('CV1'!$E50,CV!$F$2:$F$269,0),17)</f>
        <v>1.1881535044027065</v>
      </c>
      <c r="N50" s="938">
        <f>INDEX(CV!$2:$268,MATCH('CV1'!$E50,CV!$F$2:$F$269,0),11)</f>
        <v>1.8906058174720843</v>
      </c>
      <c r="O50" s="935">
        <f>INDEX(CV!$2:$268,MATCH('CV1'!$E50,CV!$F$2:$F$269,0),15)</f>
        <v>1.0015753991508178</v>
      </c>
      <c r="P50" s="1374" t="s">
        <v>290</v>
      </c>
      <c r="Q50" s="1375"/>
      <c r="R50" s="1375"/>
      <c r="S50" s="1375"/>
    </row>
    <row r="51" spans="1:19" s="310" customFormat="1" ht="12.6" customHeight="1">
      <c r="A51" s="1476" t="s">
        <v>848</v>
      </c>
      <c r="B51" s="1476"/>
      <c r="C51" s="1476"/>
      <c r="D51" s="1476"/>
      <c r="E51" s="714">
        <v>39</v>
      </c>
      <c r="F51" s="941">
        <f>INDEX(CV!$2:$268,MATCH('CV1'!$E51,CV!$F$2:$F$269,0),8)</f>
        <v>0.11194704792749645</v>
      </c>
      <c r="G51" s="944">
        <f>INDEX(CV!$2:$268,MATCH('CV1'!$E51,CV!$F$2:$F$269,0),12)</f>
        <v>5.0202650157339601</v>
      </c>
      <c r="H51" s="944">
        <f>INDEX(CV!$2:$268,MATCH('CV1'!$E51,CV!$F$2:$F$269,0),16)</f>
        <v>2.498813446221126</v>
      </c>
      <c r="I51" s="944">
        <f>INDEX(CV!$2:$268,MATCH('CV1'!$E51,CV!$F$2:$F$269,0),10)</f>
        <v>5.5649953205209606</v>
      </c>
      <c r="J51" s="951">
        <f>INDEX(CV!$2:$268,MATCH('CV1'!$E51,CV!$F$2:$F$269,0),14)</f>
        <v>2.5660869384598279</v>
      </c>
      <c r="K51" s="944">
        <f>INDEX(CV!$2:$268,MATCH('CV1'!$E51,CV!$F$2:$F$269,0),9)</f>
        <v>0.11138268591959279</v>
      </c>
      <c r="L51" s="944">
        <f>INDEX(CV!$2:$268,MATCH('CV1'!$E51,CV!$F$2:$F$269,0),13)</f>
        <v>4.8185893215658782</v>
      </c>
      <c r="M51" s="944">
        <f>INDEX(CV!$2:$268,MATCH('CV1'!$E51,CV!$F$2:$F$269,0),17)</f>
        <v>2.5592207255936721</v>
      </c>
      <c r="N51" s="944">
        <f>INDEX(CV!$2:$268,MATCH('CV1'!$E51,CV!$F$2:$F$269,0),11)</f>
        <v>5.4030590632784214</v>
      </c>
      <c r="O51" s="941">
        <f>INDEX(CV!$2:$268,MATCH('CV1'!$E51,CV!$F$2:$F$269,0),15)</f>
        <v>2.8195598044357855</v>
      </c>
      <c r="P51" s="1374" t="s">
        <v>849</v>
      </c>
      <c r="Q51" s="1375"/>
      <c r="R51" s="1375"/>
      <c r="S51" s="1375"/>
    </row>
    <row r="52" spans="1:19" s="310" customFormat="1" ht="12.6" customHeight="1">
      <c r="A52" s="1476" t="s">
        <v>1542</v>
      </c>
      <c r="B52" s="1476"/>
      <c r="C52" s="1476"/>
      <c r="D52" s="1476"/>
      <c r="E52" s="720">
        <v>40</v>
      </c>
      <c r="F52" s="941">
        <f>INDEX(CV!$2:$268,MATCH('CV1'!$E52,CV!$F$2:$F$269,0),8)</f>
        <v>5.0625564198194917E-2</v>
      </c>
      <c r="G52" s="944">
        <f>INDEX(CV!$2:$268,MATCH('CV1'!$E52,CV!$F$2:$F$269,0),12)</f>
        <v>1.2523346722268005</v>
      </c>
      <c r="H52" s="944">
        <f>INDEX(CV!$2:$268,MATCH('CV1'!$E52,CV!$F$2:$F$269,0),16)</f>
        <v>0.51058418209626089</v>
      </c>
      <c r="I52" s="944">
        <f>INDEX(CV!$2:$268,MATCH('CV1'!$E52,CV!$F$2:$F$269,0),10)</f>
        <v>0.94580392075287201</v>
      </c>
      <c r="J52" s="951">
        <f>INDEX(CV!$2:$268,MATCH('CV1'!$E52,CV!$F$2:$F$269,0),14)</f>
        <v>0.3908508622752207</v>
      </c>
      <c r="K52" s="944">
        <f>INDEX(CV!$2:$268,MATCH('CV1'!$E52,CV!$F$2:$F$269,0),9)</f>
        <v>4.9343741814604804E-2</v>
      </c>
      <c r="L52" s="944">
        <f>INDEX(CV!$2:$268,MATCH('CV1'!$E52,CV!$F$2:$F$269,0),13)</f>
        <v>1.0927148385668701</v>
      </c>
      <c r="M52" s="944">
        <f>INDEX(CV!$2:$268,MATCH('CV1'!$E52,CV!$F$2:$F$269,0),17)</f>
        <v>0.54586079745652549</v>
      </c>
      <c r="N52" s="944">
        <f>INDEX(CV!$2:$268,MATCH('CV1'!$E52,CV!$F$2:$F$269,0),11)</f>
        <v>0.8503793637782584</v>
      </c>
      <c r="O52" s="941">
        <f>INDEX(CV!$2:$268,MATCH('CV1'!$E52,CV!$F$2:$F$269,0),15)</f>
        <v>0.41535591126744348</v>
      </c>
      <c r="P52" s="1374" t="s">
        <v>1543</v>
      </c>
      <c r="Q52" s="1375"/>
      <c r="R52" s="1375"/>
      <c r="S52" s="1375"/>
    </row>
    <row r="53" spans="1:19" s="310" customFormat="1" ht="12.6" customHeight="1" thickBot="1">
      <c r="A53" s="1477" t="s">
        <v>1544</v>
      </c>
      <c r="B53" s="1477"/>
      <c r="C53" s="1477"/>
      <c r="D53" s="1477"/>
      <c r="E53" s="714">
        <v>41</v>
      </c>
      <c r="F53" s="952">
        <f>INDEX(CV!$2:$268,MATCH('CV1'!$E53,CV!$F$2:$F$269,0),8)</f>
        <v>3.3299210943329924E-2</v>
      </c>
      <c r="G53" s="953">
        <f>INDEX(CV!$2:$268,MATCH('CV1'!$E53,CV!$F$2:$F$269,0),12)</f>
        <v>1.0353995033221062</v>
      </c>
      <c r="H53" s="953">
        <f>INDEX(CV!$2:$268,MATCH('CV1'!$E53,CV!$F$2:$F$269,0),16)</f>
        <v>0.39087471060545453</v>
      </c>
      <c r="I53" s="953">
        <f>INDEX(CV!$2:$268,MATCH('CV1'!$E53,CV!$F$2:$F$269,0),10)</f>
        <v>0.78062565319842825</v>
      </c>
      <c r="J53" s="954">
        <f>INDEX(CV!$2:$268,MATCH('CV1'!$E53,CV!$F$2:$F$269,0),14)</f>
        <v>0.31053617154359003</v>
      </c>
      <c r="K53" s="953">
        <f>INDEX(CV!$2:$268,MATCH('CV1'!$E53,CV!$F$2:$F$269,0),9)</f>
        <v>3.238750125404883E-2</v>
      </c>
      <c r="L53" s="953">
        <f>INDEX(CV!$2:$268,MATCH('CV1'!$E53,CV!$F$2:$F$269,0),13)</f>
        <v>0.90807916047545012</v>
      </c>
      <c r="M53" s="953">
        <f>INDEX(CV!$2:$268,MATCH('CV1'!$E53,CV!$F$2:$F$269,0),17)</f>
        <v>0.43858272412105648</v>
      </c>
      <c r="N53" s="953">
        <f>INDEX(CV!$2:$268,MATCH('CV1'!$E53,CV!$F$2:$F$269,0),11)</f>
        <v>0.69301252901642318</v>
      </c>
      <c r="O53" s="952">
        <f>INDEX(CV!$2:$268,MATCH('CV1'!$E53,CV!$F$2:$F$269,0),15)</f>
        <v>0.33744463556609183</v>
      </c>
      <c r="P53" s="1485" t="s">
        <v>1545</v>
      </c>
      <c r="Q53" s="1486"/>
      <c r="R53" s="1486"/>
      <c r="S53" s="1486"/>
    </row>
    <row r="54" spans="1:19" s="310" customFormat="1" ht="22.5" customHeight="1">
      <c r="A54" s="1478" t="s">
        <v>1825</v>
      </c>
      <c r="B54" s="1478"/>
      <c r="C54" s="1478"/>
      <c r="D54" s="1478"/>
      <c r="E54" s="1478"/>
      <c r="F54" s="1478"/>
      <c r="G54" s="1478"/>
      <c r="H54" s="1478"/>
      <c r="I54" s="1478"/>
      <c r="J54" s="1478"/>
      <c r="K54" s="1478"/>
      <c r="L54" s="1478"/>
      <c r="M54" s="1478"/>
      <c r="N54" s="1478"/>
      <c r="O54" s="1478"/>
      <c r="P54" s="1478"/>
      <c r="Q54" s="1478"/>
      <c r="R54" s="1478"/>
      <c r="S54" s="1478"/>
    </row>
    <row r="55" spans="1:19" ht="3" customHeight="1">
      <c r="A55" s="311"/>
      <c r="B55" s="312"/>
      <c r="C55" s="312"/>
      <c r="D55" s="312"/>
      <c r="E55" s="312"/>
      <c r="F55" s="758"/>
      <c r="G55" s="311"/>
      <c r="H55" s="311"/>
      <c r="I55" s="311"/>
      <c r="J55" s="311"/>
      <c r="K55" s="315"/>
      <c r="L55" s="315"/>
      <c r="M55" s="315"/>
      <c r="N55" s="311"/>
      <c r="O55" s="311"/>
      <c r="P55" s="312"/>
      <c r="Q55" s="312"/>
      <c r="R55" s="312"/>
      <c r="S55" s="319"/>
    </row>
    <row r="56" spans="1:19" s="500" customFormat="1" ht="15" customHeight="1">
      <c r="A56" s="1385">
        <f>'25'!Y76+1</f>
        <v>77</v>
      </c>
      <c r="B56" s="1385"/>
      <c r="C56" s="520"/>
      <c r="D56" s="520"/>
      <c r="E56" s="520"/>
      <c r="F56" s="819"/>
      <c r="G56" s="819"/>
      <c r="H56" s="819"/>
      <c r="I56" s="1510">
        <f>부록3!A44</f>
        <v>41487</v>
      </c>
      <c r="J56" s="1510"/>
      <c r="K56" s="1363">
        <f>I56</f>
        <v>41487</v>
      </c>
      <c r="L56" s="1363"/>
      <c r="M56" s="321"/>
      <c r="N56" s="821"/>
      <c r="O56" s="821"/>
      <c r="R56" s="1355">
        <f>A56+1</f>
        <v>78</v>
      </c>
      <c r="S56" s="1355"/>
    </row>
    <row r="57" spans="1:19" ht="14.1" customHeight="1"/>
    <row r="58" spans="1:19" ht="14.1" customHeight="1"/>
    <row r="59" spans="1:19" ht="14.1" customHeight="1"/>
    <row r="60" spans="1:19" ht="14.1" customHeight="1"/>
    <row r="61" spans="1:19" ht="14.1" customHeight="1"/>
    <row r="62" spans="1:19" ht="14.1" customHeight="1"/>
    <row r="63" spans="1:19" ht="14.1" customHeight="1"/>
  </sheetData>
  <mergeCells count="110">
    <mergeCell ref="A1:J1"/>
    <mergeCell ref="K1:S1"/>
    <mergeCell ref="A3:J4"/>
    <mergeCell ref="C5:G5"/>
    <mergeCell ref="K5:N5"/>
    <mergeCell ref="A6:D6"/>
    <mergeCell ref="F6:J9"/>
    <mergeCell ref="K6:O9"/>
    <mergeCell ref="B7:D7"/>
    <mergeCell ref="A11:B11"/>
    <mergeCell ref="A12:D12"/>
    <mergeCell ref="P12:S12"/>
    <mergeCell ref="A13:D13"/>
    <mergeCell ref="P13:S13"/>
    <mergeCell ref="K10:K12"/>
    <mergeCell ref="L10:L12"/>
    <mergeCell ref="M10:M12"/>
    <mergeCell ref="N10:N12"/>
    <mergeCell ref="O10:O12"/>
    <mergeCell ref="A10:B10"/>
    <mergeCell ref="F10:F12"/>
    <mergeCell ref="G10:G12"/>
    <mergeCell ref="H10:H12"/>
    <mergeCell ref="I10:I12"/>
    <mergeCell ref="J10:J12"/>
    <mergeCell ref="A17:D17"/>
    <mergeCell ref="P17:S17"/>
    <mergeCell ref="A18:D18"/>
    <mergeCell ref="P18:S18"/>
    <mergeCell ref="B19:D19"/>
    <mergeCell ref="P19:R19"/>
    <mergeCell ref="A14:D14"/>
    <mergeCell ref="P14:S14"/>
    <mergeCell ref="A15:D15"/>
    <mergeCell ref="P15:S15"/>
    <mergeCell ref="A16:D16"/>
    <mergeCell ref="P16:S16"/>
    <mergeCell ref="B23:D23"/>
    <mergeCell ref="P23:R23"/>
    <mergeCell ref="C24:D24"/>
    <mergeCell ref="P24:Q24"/>
    <mergeCell ref="C25:D25"/>
    <mergeCell ref="P25:Q25"/>
    <mergeCell ref="C20:D20"/>
    <mergeCell ref="P20:Q20"/>
    <mergeCell ref="C21:D21"/>
    <mergeCell ref="P21:Q21"/>
    <mergeCell ref="C22:D22"/>
    <mergeCell ref="P22:Q22"/>
    <mergeCell ref="B29:D29"/>
    <mergeCell ref="P29:R29"/>
    <mergeCell ref="B30:D30"/>
    <mergeCell ref="P30:R30"/>
    <mergeCell ref="B31:D31"/>
    <mergeCell ref="P31:R31"/>
    <mergeCell ref="A26:D26"/>
    <mergeCell ref="P26:S26"/>
    <mergeCell ref="B27:D27"/>
    <mergeCell ref="P27:R27"/>
    <mergeCell ref="B28:D28"/>
    <mergeCell ref="P28:R28"/>
    <mergeCell ref="A35:D35"/>
    <mergeCell ref="P35:S35"/>
    <mergeCell ref="B36:D36"/>
    <mergeCell ref="P36:R36"/>
    <mergeCell ref="B37:D37"/>
    <mergeCell ref="P37:R37"/>
    <mergeCell ref="B32:D32"/>
    <mergeCell ref="P32:R32"/>
    <mergeCell ref="B33:D33"/>
    <mergeCell ref="P33:R33"/>
    <mergeCell ref="A34:D34"/>
    <mergeCell ref="P34:S34"/>
    <mergeCell ref="A41:D41"/>
    <mergeCell ref="P41:S41"/>
    <mergeCell ref="A42:D42"/>
    <mergeCell ref="P42:S42"/>
    <mergeCell ref="A43:D43"/>
    <mergeCell ref="P43:S43"/>
    <mergeCell ref="B38:D38"/>
    <mergeCell ref="P38:R38"/>
    <mergeCell ref="A39:D39"/>
    <mergeCell ref="P39:S39"/>
    <mergeCell ref="A40:D40"/>
    <mergeCell ref="P40:S40"/>
    <mergeCell ref="A47:D47"/>
    <mergeCell ref="P47:S47"/>
    <mergeCell ref="A48:D48"/>
    <mergeCell ref="P48:S48"/>
    <mergeCell ref="A49:D49"/>
    <mergeCell ref="P49:S49"/>
    <mergeCell ref="A44:D44"/>
    <mergeCell ref="P44:S44"/>
    <mergeCell ref="A45:D45"/>
    <mergeCell ref="P45:S45"/>
    <mergeCell ref="A46:D46"/>
    <mergeCell ref="P46:S46"/>
    <mergeCell ref="A53:D53"/>
    <mergeCell ref="P53:S53"/>
    <mergeCell ref="A56:B56"/>
    <mergeCell ref="I56:J56"/>
    <mergeCell ref="K56:L56"/>
    <mergeCell ref="R56:S56"/>
    <mergeCell ref="A50:D50"/>
    <mergeCell ref="P50:S50"/>
    <mergeCell ref="A51:D51"/>
    <mergeCell ref="P51:S51"/>
    <mergeCell ref="A52:D52"/>
    <mergeCell ref="P52:S52"/>
    <mergeCell ref="A54:S54"/>
  </mergeCells>
  <phoneticPr fontId="16" type="noConversion"/>
  <printOptions horizontalCentered="1"/>
  <pageMargins left="0.51181102362204722" right="0.51181102362204722" top="0.59055118110236227" bottom="0.39370078740157483" header="0.59055118110236227" footer="0.19685039370078741"/>
  <pageSetup paperSize="9" pageOrder="overThenDown" orientation="portrait" r:id="rId1"/>
  <headerFooter scaleWithDoc="0" alignWithMargins="0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343"/>
  <sheetViews>
    <sheetView showGridLines="0" view="pageLayout" zoomScaleNormal="130" zoomScaleSheetLayoutView="100" workbookViewId="0">
      <selection activeCell="A5" sqref="A5"/>
    </sheetView>
  </sheetViews>
  <sheetFormatPr defaultColWidth="9.140625" defaultRowHeight="12.75"/>
  <cols>
    <col min="1" max="1" width="2.140625" style="297" customWidth="1"/>
    <col min="2" max="3" width="2" style="297" customWidth="1"/>
    <col min="4" max="4" width="19.5703125" style="297" customWidth="1"/>
    <col min="5" max="5" width="4.7109375" style="297" hidden="1" customWidth="1"/>
    <col min="6" max="6" width="12.85546875" style="500" customWidth="1"/>
    <col min="7" max="9" width="12.85546875" style="297" customWidth="1"/>
    <col min="10" max="13" width="12.85546875" style="329" customWidth="1"/>
    <col min="14" max="15" width="12.85546875" style="297" customWidth="1"/>
    <col min="16" max="16" width="19.85546875" style="297" customWidth="1"/>
    <col min="17" max="18" width="2" style="297" customWidth="1"/>
    <col min="19" max="19" width="2" style="329" customWidth="1"/>
    <col min="20" max="16384" width="9.140625" style="297"/>
  </cols>
  <sheetData>
    <row r="1" spans="1:19" ht="16.5" customHeight="1">
      <c r="A1" s="1450" t="s">
        <v>1773</v>
      </c>
      <c r="B1" s="1450"/>
      <c r="C1" s="1450"/>
      <c r="D1" s="1450"/>
      <c r="E1" s="1450"/>
      <c r="F1" s="1450"/>
      <c r="G1" s="1450"/>
      <c r="H1" s="1450"/>
      <c r="I1" s="1450"/>
      <c r="J1" s="1450"/>
      <c r="K1" s="1429"/>
      <c r="L1" s="1429"/>
      <c r="M1" s="1429"/>
      <c r="N1" s="1429"/>
      <c r="O1" s="1429"/>
      <c r="P1" s="1429"/>
      <c r="Q1" s="1429"/>
      <c r="R1" s="1429"/>
      <c r="S1" s="1429"/>
    </row>
    <row r="2" spans="1:19" ht="3" customHeight="1">
      <c r="A2" s="298"/>
      <c r="B2" s="299"/>
      <c r="C2" s="299"/>
      <c r="D2" s="299"/>
      <c r="E2" s="299"/>
      <c r="F2" s="697"/>
      <c r="G2" s="298"/>
      <c r="H2" s="298"/>
      <c r="I2" s="298"/>
      <c r="J2" s="302"/>
      <c r="K2" s="302"/>
      <c r="L2" s="302"/>
      <c r="M2" s="302"/>
      <c r="N2" s="298"/>
      <c r="O2" s="804"/>
      <c r="P2" s="299"/>
      <c r="Q2" s="299"/>
      <c r="R2" s="299"/>
      <c r="S2" s="305"/>
    </row>
    <row r="3" spans="1:19" ht="6.75" customHeight="1">
      <c r="A3" s="1577" t="s">
        <v>2035</v>
      </c>
      <c r="B3" s="1578"/>
      <c r="C3" s="1578"/>
      <c r="D3" s="1578"/>
      <c r="E3" s="1578"/>
      <c r="F3" s="1578"/>
      <c r="G3" s="1578"/>
      <c r="H3" s="1578"/>
      <c r="I3" s="1578"/>
      <c r="J3" s="1578"/>
      <c r="K3" s="542"/>
      <c r="L3" s="542"/>
      <c r="M3" s="542"/>
      <c r="N3" s="698"/>
      <c r="O3" s="698"/>
      <c r="P3" s="544"/>
      <c r="Q3" s="544"/>
      <c r="R3" s="544"/>
      <c r="S3" s="545"/>
    </row>
    <row r="4" spans="1:19" s="306" customFormat="1" ht="18" customHeight="1">
      <c r="A4" s="1578"/>
      <c r="B4" s="1578"/>
      <c r="C4" s="1578"/>
      <c r="D4" s="1578"/>
      <c r="E4" s="1578"/>
      <c r="F4" s="1578"/>
      <c r="G4" s="1578"/>
      <c r="H4" s="1578"/>
      <c r="I4" s="1578"/>
      <c r="J4" s="1578"/>
      <c r="K4" s="549"/>
      <c r="L4" s="549"/>
      <c r="M4" s="549"/>
      <c r="N4" s="806"/>
      <c r="O4" s="806"/>
      <c r="P4" s="551"/>
      <c r="Q4" s="551"/>
      <c r="R4" s="551"/>
      <c r="S4" s="547"/>
    </row>
    <row r="5" spans="1:19" s="307" customFormat="1" ht="15.95" customHeight="1" thickBot="1">
      <c r="A5" s="552"/>
      <c r="B5" s="553"/>
      <c r="C5" s="1356" t="s">
        <v>1936</v>
      </c>
      <c r="D5" s="1356"/>
      <c r="E5" s="1356"/>
      <c r="F5" s="1356"/>
      <c r="G5" s="1356"/>
      <c r="H5" s="553"/>
      <c r="I5" s="553"/>
      <c r="J5" s="555"/>
      <c r="K5" s="1356"/>
      <c r="L5" s="1356"/>
      <c r="M5" s="1356"/>
      <c r="N5" s="1356"/>
    </row>
    <row r="6" spans="1:19" s="308" customFormat="1" ht="12.75" customHeight="1">
      <c r="A6" s="1506" t="s">
        <v>163</v>
      </c>
      <c r="B6" s="1506"/>
      <c r="C6" s="1506"/>
      <c r="D6" s="1506"/>
      <c r="E6" s="711"/>
      <c r="F6" s="1571" t="s">
        <v>1726</v>
      </c>
      <c r="G6" s="1507"/>
      <c r="H6" s="1507"/>
      <c r="I6" s="1507"/>
      <c r="J6" s="1507"/>
      <c r="K6" s="1572" t="s">
        <v>1725</v>
      </c>
      <c r="L6" s="1572"/>
      <c r="M6" s="1572"/>
      <c r="N6" s="1507"/>
      <c r="O6" s="1507"/>
      <c r="P6" s="656" t="s">
        <v>167</v>
      </c>
      <c r="Q6" s="657"/>
      <c r="R6" s="657"/>
      <c r="S6" s="657"/>
    </row>
    <row r="7" spans="1:19" s="308" customFormat="1" ht="9" customHeight="1">
      <c r="A7" s="658"/>
      <c r="B7" s="1503" t="s">
        <v>11</v>
      </c>
      <c r="C7" s="1503"/>
      <c r="D7" s="1503"/>
      <c r="E7" s="712"/>
      <c r="F7" s="1573"/>
      <c r="G7" s="1574"/>
      <c r="H7" s="1574"/>
      <c r="I7" s="1574"/>
      <c r="J7" s="1574"/>
      <c r="K7" s="1574"/>
      <c r="L7" s="1574"/>
      <c r="M7" s="1574"/>
      <c r="N7" s="1574"/>
      <c r="O7" s="1574"/>
      <c r="P7" s="664" t="s">
        <v>169</v>
      </c>
      <c r="Q7" s="665"/>
      <c r="R7" s="665"/>
      <c r="S7" s="665"/>
    </row>
    <row r="8" spans="1:19" s="308" customFormat="1" ht="11.25" customHeight="1">
      <c r="A8" s="666"/>
      <c r="B8" s="667"/>
      <c r="C8" s="667"/>
      <c r="D8" s="667"/>
      <c r="E8" s="667"/>
      <c r="F8" s="1573"/>
      <c r="G8" s="1574"/>
      <c r="H8" s="1574"/>
      <c r="I8" s="1574"/>
      <c r="J8" s="1574"/>
      <c r="K8" s="1574"/>
      <c r="L8" s="1574"/>
      <c r="M8" s="1574"/>
      <c r="N8" s="1574"/>
      <c r="O8" s="1574"/>
      <c r="P8" s="673"/>
      <c r="Q8" s="667"/>
      <c r="R8" s="667"/>
      <c r="S8" s="667"/>
    </row>
    <row r="9" spans="1:19" s="308" customFormat="1" ht="9" customHeight="1">
      <c r="A9" s="674"/>
      <c r="B9" s="675"/>
      <c r="C9" s="675"/>
      <c r="D9" s="675"/>
      <c r="E9" s="675"/>
      <c r="F9" s="1575"/>
      <c r="G9" s="1576"/>
      <c r="H9" s="1576"/>
      <c r="I9" s="1576"/>
      <c r="J9" s="1576"/>
      <c r="K9" s="1576"/>
      <c r="L9" s="1576"/>
      <c r="M9" s="1576"/>
      <c r="N9" s="1576"/>
      <c r="O9" s="1576"/>
      <c r="P9" s="681"/>
      <c r="Q9" s="675"/>
      <c r="R9" s="675"/>
      <c r="S9" s="675"/>
    </row>
    <row r="10" spans="1:19" s="308" customFormat="1" ht="11.25" customHeight="1">
      <c r="A10" s="1499"/>
      <c r="B10" s="1499"/>
      <c r="C10" s="682"/>
      <c r="D10" s="682"/>
      <c r="E10" s="682"/>
      <c r="F10" s="1864" t="s">
        <v>2025</v>
      </c>
      <c r="G10" s="1864" t="s">
        <v>1819</v>
      </c>
      <c r="H10" s="1864" t="s">
        <v>1818</v>
      </c>
      <c r="I10" s="1864" t="s">
        <v>1820</v>
      </c>
      <c r="J10" s="1867" t="s">
        <v>1944</v>
      </c>
      <c r="K10" s="1861" t="s">
        <v>2025</v>
      </c>
      <c r="L10" s="1864" t="s">
        <v>1819</v>
      </c>
      <c r="M10" s="1864" t="s">
        <v>1818</v>
      </c>
      <c r="N10" s="1864" t="s">
        <v>1820</v>
      </c>
      <c r="O10" s="1867" t="s">
        <v>1944</v>
      </c>
      <c r="P10" s="688"/>
      <c r="Q10" s="682"/>
      <c r="R10" s="682"/>
      <c r="S10" s="682"/>
    </row>
    <row r="11" spans="1:19" s="308" customFormat="1" ht="11.25" customHeight="1">
      <c r="A11" s="1499" t="s">
        <v>8</v>
      </c>
      <c r="B11" s="1499"/>
      <c r="C11" s="682"/>
      <c r="D11" s="682"/>
      <c r="E11" s="682"/>
      <c r="F11" s="1865"/>
      <c r="G11" s="1865"/>
      <c r="H11" s="1865"/>
      <c r="I11" s="1865"/>
      <c r="J11" s="1868"/>
      <c r="K11" s="1862"/>
      <c r="L11" s="1865"/>
      <c r="M11" s="1865"/>
      <c r="N11" s="1865"/>
      <c r="O11" s="1868"/>
      <c r="P11" s="688"/>
      <c r="Q11" s="682"/>
      <c r="R11" s="682"/>
      <c r="S11" s="682"/>
    </row>
    <row r="12" spans="1:19" s="309" customFormat="1" ht="24.75" customHeight="1">
      <c r="A12" s="1500" t="s">
        <v>9</v>
      </c>
      <c r="B12" s="1500"/>
      <c r="C12" s="1500"/>
      <c r="D12" s="1500"/>
      <c r="E12" s="713"/>
      <c r="F12" s="1866"/>
      <c r="G12" s="1866"/>
      <c r="H12" s="1866"/>
      <c r="I12" s="1866"/>
      <c r="J12" s="1869"/>
      <c r="K12" s="1863"/>
      <c r="L12" s="1866"/>
      <c r="M12" s="1866"/>
      <c r="N12" s="1866"/>
      <c r="O12" s="1869"/>
      <c r="P12" s="1501" t="s">
        <v>170</v>
      </c>
      <c r="Q12" s="1502"/>
      <c r="R12" s="1502"/>
      <c r="S12" s="1502"/>
    </row>
    <row r="13" spans="1:19" s="310" customFormat="1" ht="13.7" customHeight="1">
      <c r="A13" s="1459" t="s">
        <v>845</v>
      </c>
      <c r="B13" s="1459"/>
      <c r="C13" s="1459"/>
      <c r="D13" s="1459"/>
      <c r="E13" s="714">
        <v>1</v>
      </c>
      <c r="F13" s="935">
        <f>INDEX(CV!$270:$537,MATCH('CV2'!$E13,CV!$F$2:$F$269,0),8)</f>
        <v>3.4694905064038072E-2</v>
      </c>
      <c r="G13" s="936">
        <f>INDEX(CV!$270:$537,MATCH('CV2'!$E13,CV!$F$2:$F$269,0),12)</f>
        <v>0.55765691882807811</v>
      </c>
      <c r="H13" s="936">
        <f>INDEX(CV!$270:$537,MATCH('CV2'!$E13,CV!$F$2:$F$269,0),16)</f>
        <v>0.31117695352835895</v>
      </c>
      <c r="I13" s="936">
        <f>INDEX(CV!$270:$537,MATCH('CV2'!$E13,CV!$F$2:$F$269,0),10)</f>
        <v>0.49953723210992362</v>
      </c>
      <c r="J13" s="937">
        <f>INDEX(CV!$270:$537,MATCH('CV2'!$E13,CV!$F$2:$F$269,0),14)</f>
        <v>0.25064269850957166</v>
      </c>
      <c r="K13" s="938">
        <f>INDEX(CV!$270:$537,MATCH('CV2'!$E13,CV!$F$2:$F$269,0),9)</f>
        <v>3.3231934678686542E-2</v>
      </c>
      <c r="L13" s="936">
        <f>INDEX(CV!$270:$537,MATCH('CV2'!$E13,CV!$F$2:$F$269,0),13)</f>
        <v>0.49520025484945468</v>
      </c>
      <c r="M13" s="936">
        <f>INDEX(CV!$270:$537,MATCH('CV2'!$E13,CV!$F$2:$F$269,0),17)</f>
        <v>0.30969401609083025</v>
      </c>
      <c r="N13" s="936">
        <f>INDEX(CV!$270:$537,MATCH('CV2'!$E13,CV!$F$2:$F$269,0),11)</f>
        <v>0.41700397275388196</v>
      </c>
      <c r="O13" s="939">
        <f>INDEX(CV!$270:$537,MATCH('CV2'!$E13,CV!$F$2:$F$269,0),15)</f>
        <v>0.259581624800654</v>
      </c>
      <c r="P13" s="1423" t="s">
        <v>850</v>
      </c>
      <c r="Q13" s="1424"/>
      <c r="R13" s="1424"/>
      <c r="S13" s="1424"/>
    </row>
    <row r="14" spans="1:19" s="310" customFormat="1" ht="13.7" customHeight="1">
      <c r="A14" s="1460" t="s">
        <v>846</v>
      </c>
      <c r="B14" s="1460"/>
      <c r="C14" s="1460"/>
      <c r="D14" s="1460"/>
      <c r="E14" s="720">
        <v>2</v>
      </c>
      <c r="F14" s="935">
        <f>INDEX(CV!$270:$537,MATCH('CV2'!$E14,CV!$F$2:$F$269,0),8)</f>
        <v>5.2100786065357736E-2</v>
      </c>
      <c r="G14" s="938">
        <f>INDEX(CV!$270:$537,MATCH('CV2'!$E14,CV!$F$2:$F$269,0),12)</f>
        <v>0.7341436690059524</v>
      </c>
      <c r="H14" s="938">
        <f>INDEX(CV!$270:$537,MATCH('CV2'!$E14,CV!$F$2:$F$269,0),16)</f>
        <v>0.40714140469441773</v>
      </c>
      <c r="I14" s="938">
        <f>INDEX(CV!$270:$537,MATCH('CV2'!$E14,CV!$F$2:$F$269,0),10)</f>
        <v>0.68062189824844244</v>
      </c>
      <c r="J14" s="940">
        <f>INDEX(CV!$270:$537,MATCH('CV2'!$E14,CV!$F$2:$F$269,0),14)</f>
        <v>0.33653604153220906</v>
      </c>
      <c r="K14" s="938">
        <f>INDEX(CV!$270:$537,MATCH('CV2'!$E14,CV!$F$2:$F$269,0),9)</f>
        <v>4.8963246693943155E-2</v>
      </c>
      <c r="L14" s="938">
        <f>INDEX(CV!$270:$537,MATCH('CV2'!$E14,CV!$F$2:$F$269,0),13)</f>
        <v>0.64886963484692006</v>
      </c>
      <c r="M14" s="938">
        <f>INDEX(CV!$270:$537,MATCH('CV2'!$E14,CV!$F$2:$F$269,0),17)</f>
        <v>0.40042788273750535</v>
      </c>
      <c r="N14" s="938">
        <f>INDEX(CV!$270:$537,MATCH('CV2'!$E14,CV!$F$2:$F$269,0),11)</f>
        <v>0.57475504570075631</v>
      </c>
      <c r="O14" s="935">
        <f>INDEX(CV!$270:$537,MATCH('CV2'!$E14,CV!$F$2:$F$269,0),15)</f>
        <v>0.3585052994511268</v>
      </c>
      <c r="P14" s="1423" t="s">
        <v>852</v>
      </c>
      <c r="Q14" s="1424"/>
      <c r="R14" s="1424"/>
      <c r="S14" s="1424"/>
    </row>
    <row r="15" spans="1:19" s="310" customFormat="1" ht="13.7" customHeight="1">
      <c r="A15" s="1460" t="s">
        <v>1373</v>
      </c>
      <c r="B15" s="1460"/>
      <c r="C15" s="1460"/>
      <c r="D15" s="1460"/>
      <c r="E15" s="714">
        <v>3</v>
      </c>
      <c r="F15" s="935">
        <f>INDEX(CV!$270:$537,MATCH('CV2'!$E15,CV!$F$2:$F$269,0),8)</f>
        <v>4.6005421543949127E-2</v>
      </c>
      <c r="G15" s="938">
        <f>INDEX(CV!$270:$537,MATCH('CV2'!$E15,CV!$F$2:$F$269,0),12)</f>
        <v>0.78925255288962304</v>
      </c>
      <c r="H15" s="938">
        <f>INDEX(CV!$270:$537,MATCH('CV2'!$E15,CV!$F$2:$F$269,0),16)</f>
        <v>0.4628713594509607</v>
      </c>
      <c r="I15" s="938">
        <f>INDEX(CV!$270:$537,MATCH('CV2'!$E15,CV!$F$2:$F$269,0),10)</f>
        <v>0.61799568397414728</v>
      </c>
      <c r="J15" s="940">
        <f>INDEX(CV!$270:$537,MATCH('CV2'!$E15,CV!$F$2:$F$269,0),14)</f>
        <v>0.34198356110243505</v>
      </c>
      <c r="K15" s="938">
        <f>INDEX(CV!$270:$537,MATCH('CV2'!$E15,CV!$F$2:$F$269,0),9)</f>
        <v>4.4915652291345178E-2</v>
      </c>
      <c r="L15" s="938">
        <f>INDEX(CV!$270:$537,MATCH('CV2'!$E15,CV!$F$2:$F$269,0),13)</f>
        <v>0.75547419313714537</v>
      </c>
      <c r="M15" s="938">
        <f>INDEX(CV!$270:$537,MATCH('CV2'!$E15,CV!$F$2:$F$269,0),17)</f>
        <v>0.48738041776798002</v>
      </c>
      <c r="N15" s="938">
        <f>INDEX(CV!$270:$537,MATCH('CV2'!$E15,CV!$F$2:$F$269,0),11)</f>
        <v>0.560343441461985</v>
      </c>
      <c r="O15" s="935">
        <f>INDEX(CV!$270:$537,MATCH('CV2'!$E15,CV!$F$2:$F$269,0),15)</f>
        <v>0.35220284466902452</v>
      </c>
      <c r="P15" s="1423" t="s">
        <v>1375</v>
      </c>
      <c r="Q15" s="1424"/>
      <c r="R15" s="1424"/>
      <c r="S15" s="1424"/>
    </row>
    <row r="16" spans="1:19" s="310" customFormat="1" ht="13.7" customHeight="1">
      <c r="A16" s="1378" t="s">
        <v>1539</v>
      </c>
      <c r="B16" s="1378"/>
      <c r="C16" s="1378"/>
      <c r="D16" s="1378"/>
      <c r="E16" s="720">
        <v>4</v>
      </c>
      <c r="F16" s="935">
        <f>INDEX(CV!$270:$537,MATCH('CV2'!$E16,CV!$F$2:$F$269,0),8)</f>
        <v>6.7772802615376229E-2</v>
      </c>
      <c r="G16" s="938">
        <f>INDEX(CV!$270:$537,MATCH('CV2'!$E16,CV!$F$2:$F$269,0),12)</f>
        <v>1.1063422843561186</v>
      </c>
      <c r="H16" s="938">
        <f>INDEX(CV!$270:$537,MATCH('CV2'!$E16,CV!$F$2:$F$269,0),16)</f>
        <v>0.65089363025899294</v>
      </c>
      <c r="I16" s="938">
        <f>INDEX(CV!$270:$537,MATCH('CV2'!$E16,CV!$F$2:$F$269,0),10)</f>
        <v>0.88902718588451202</v>
      </c>
      <c r="J16" s="940">
        <f>INDEX(CV!$270:$537,MATCH('CV2'!$E16,CV!$F$2:$F$269,0),14)</f>
        <v>0.46845293154357903</v>
      </c>
      <c r="K16" s="938">
        <f>INDEX(CV!$270:$537,MATCH('CV2'!$E16,CV!$F$2:$F$269,0),9)</f>
        <v>6.6070371008305581E-2</v>
      </c>
      <c r="L16" s="938">
        <f>INDEX(CV!$270:$537,MATCH('CV2'!$E16,CV!$F$2:$F$269,0),13)</f>
        <v>1.042006454417596</v>
      </c>
      <c r="M16" s="938">
        <f>INDEX(CV!$270:$537,MATCH('CV2'!$E16,CV!$F$2:$F$269,0),17)</f>
        <v>0.66190957503220016</v>
      </c>
      <c r="N16" s="938">
        <f>INDEX(CV!$270:$537,MATCH('CV2'!$E16,CV!$F$2:$F$269,0),11)</f>
        <v>0.78167763544317659</v>
      </c>
      <c r="O16" s="935">
        <f>INDEX(CV!$270:$537,MATCH('CV2'!$E16,CV!$F$2:$F$269,0),15)</f>
        <v>0.47086600628578773</v>
      </c>
      <c r="P16" s="1406" t="s">
        <v>1553</v>
      </c>
      <c r="Q16" s="1407"/>
      <c r="R16" s="1407"/>
      <c r="S16" s="1407"/>
    </row>
    <row r="17" spans="1:19" s="310" customFormat="1" ht="13.7" customHeight="1">
      <c r="A17" s="1378" t="s">
        <v>1562</v>
      </c>
      <c r="B17" s="1378"/>
      <c r="C17" s="1378"/>
      <c r="D17" s="1378"/>
      <c r="E17" s="714">
        <v>5</v>
      </c>
      <c r="F17" s="935">
        <f>INDEX(CV!$270:$537,MATCH('CV2'!$E17,CV!$F$2:$F$269,0),8)</f>
        <v>6.2705718227343693E-2</v>
      </c>
      <c r="G17" s="938">
        <f>INDEX(CV!$270:$537,MATCH('CV2'!$E17,CV!$F$2:$F$269,0),12)</f>
        <v>1.1250926771533576</v>
      </c>
      <c r="H17" s="938">
        <f>INDEX(CV!$270:$537,MATCH('CV2'!$E17,CV!$F$2:$F$269,0),16)</f>
        <v>0.66032242768734251</v>
      </c>
      <c r="I17" s="938">
        <f>INDEX(CV!$270:$537,MATCH('CV2'!$E17,CV!$F$2:$F$269,0),10)</f>
        <v>0.84632537759654569</v>
      </c>
      <c r="J17" s="940">
        <f>INDEX(CV!$270:$537,MATCH('CV2'!$E17,CV!$F$2:$F$269,0),14)</f>
        <v>0.50323613615373686</v>
      </c>
      <c r="K17" s="938">
        <f>INDEX(CV!$270:$537,MATCH('CV2'!$E17,CV!$F$2:$F$269,0),9)</f>
        <v>6.132971776056461E-2</v>
      </c>
      <c r="L17" s="938">
        <f>INDEX(CV!$270:$537,MATCH('CV2'!$E17,CV!$F$2:$F$269,0),13)</f>
        <v>1.1000401840208487</v>
      </c>
      <c r="M17" s="938">
        <f>INDEX(CV!$270:$537,MATCH('CV2'!$E17,CV!$F$2:$F$269,0),17)</f>
        <v>0.72358954597749447</v>
      </c>
      <c r="N17" s="938">
        <f>INDEX(CV!$270:$537,MATCH('CV2'!$E17,CV!$F$2:$F$269,0),11)</f>
        <v>0.80321146785868724</v>
      </c>
      <c r="O17" s="935">
        <f>INDEX(CV!$270:$537,MATCH('CV2'!$E17,CV!$F$2:$F$269,0),15)</f>
        <v>0.53201071603056971</v>
      </c>
      <c r="P17" s="1406" t="s">
        <v>1830</v>
      </c>
      <c r="Q17" s="1407"/>
      <c r="R17" s="1407"/>
      <c r="S17" s="1407"/>
    </row>
    <row r="18" spans="1:19" s="310" customFormat="1" ht="13.5" customHeight="1">
      <c r="A18" s="1414" t="s">
        <v>173</v>
      </c>
      <c r="B18" s="1414"/>
      <c r="C18" s="1414"/>
      <c r="D18" s="1414"/>
      <c r="E18" s="720">
        <v>6</v>
      </c>
      <c r="F18" s="935">
        <f>INDEX(CV!$270:$537,MATCH('CV2'!$E18,CV!$F$2:$F$269,0),8)</f>
        <v>9.2604859327741498E-2</v>
      </c>
      <c r="G18" s="936">
        <f>INDEX(CV!$270:$537,MATCH('CV2'!$E18,CV!$F$2:$F$269,0),12)</f>
        <v>1.1506134457159898</v>
      </c>
      <c r="H18" s="936">
        <f>INDEX(CV!$270:$537,MATCH('CV2'!$E18,CV!$F$2:$F$269,0),16)</f>
        <v>0.71902988318932659</v>
      </c>
      <c r="I18" s="936">
        <f>INDEX(CV!$270:$537,MATCH('CV2'!$E18,CV!$F$2:$F$269,0),10)</f>
        <v>1.1558258264216961</v>
      </c>
      <c r="J18" s="937">
        <f>INDEX(CV!$270:$537,MATCH('CV2'!$E18,CV!$F$2:$F$269,0),14)</f>
        <v>0.5875081273900421</v>
      </c>
      <c r="K18" s="938">
        <f>INDEX(CV!$270:$537,MATCH('CV2'!$E18,CV!$F$2:$F$269,0),9)</f>
        <v>8.6393160319229653E-2</v>
      </c>
      <c r="L18" s="936">
        <f>INDEX(CV!$270:$537,MATCH('CV2'!$E18,CV!$F$2:$F$269,0),13)</f>
        <v>1.1207307127829584</v>
      </c>
      <c r="M18" s="936">
        <f>INDEX(CV!$270:$537,MATCH('CV2'!$E18,CV!$F$2:$F$269,0),17)</f>
        <v>0.66983697690436805</v>
      </c>
      <c r="N18" s="936">
        <f>INDEX(CV!$270:$537,MATCH('CV2'!$E18,CV!$F$2:$F$269,0),11)</f>
        <v>1.018620716983784</v>
      </c>
      <c r="O18" s="939">
        <f>INDEX(CV!$270:$537,MATCH('CV2'!$E18,CV!$F$2:$F$269,0),15)</f>
        <v>0.63060697273991084</v>
      </c>
      <c r="P18" s="1412" t="s">
        <v>305</v>
      </c>
      <c r="Q18" s="1413"/>
      <c r="R18" s="1413"/>
      <c r="S18" s="1413"/>
    </row>
    <row r="19" spans="1:19" s="310" customFormat="1" ht="13.5" customHeight="1">
      <c r="A19" s="628"/>
      <c r="B19" s="1484" t="s">
        <v>174</v>
      </c>
      <c r="C19" s="1414"/>
      <c r="D19" s="1414"/>
      <c r="E19" s="714">
        <v>7</v>
      </c>
      <c r="F19" s="941">
        <f>INDEX(CV!$270:$537,MATCH('CV2'!$E19,CV!$F$2:$F$269,0),8)</f>
        <v>0.11348685803140285</v>
      </c>
      <c r="G19" s="942">
        <f>INDEX(CV!$270:$537,MATCH('CV2'!$E19,CV!$F$2:$F$269,0),12)</f>
        <v>1.3698040362351749</v>
      </c>
      <c r="H19" s="942">
        <f>INDEX(CV!$270:$537,MATCH('CV2'!$E19,CV!$F$2:$F$269,0),16)</f>
        <v>0.60389929273313558</v>
      </c>
      <c r="I19" s="942">
        <f>INDEX(CV!$270:$537,MATCH('CV2'!$E19,CV!$F$2:$F$269,0),10)</f>
        <v>1.2465299492330451</v>
      </c>
      <c r="J19" s="943">
        <f>INDEX(CV!$270:$537,MATCH('CV2'!$E19,CV!$F$2:$F$269,0),14)</f>
        <v>0.50355146351266999</v>
      </c>
      <c r="K19" s="944">
        <f>INDEX(CV!$270:$537,MATCH('CV2'!$E19,CV!$F$2:$F$269,0),9)</f>
        <v>0.10556109860903447</v>
      </c>
      <c r="L19" s="944">
        <f>INDEX(CV!$270:$537,MATCH('CV2'!$E19,CV!$F$2:$F$269,0),13)</f>
        <v>1.2188933862030826</v>
      </c>
      <c r="M19" s="944">
        <f>INDEX(CV!$270:$537,MATCH('CV2'!$E19,CV!$F$2:$F$269,0),17)</f>
        <v>0.74778438566570271</v>
      </c>
      <c r="N19" s="942">
        <f>INDEX(CV!$270:$537,MATCH('CV2'!$E19,CV!$F$2:$F$269,0),11)</f>
        <v>1.0062031779510763</v>
      </c>
      <c r="O19" s="945">
        <f>INDEX(CV!$270:$537,MATCH('CV2'!$E19,CV!$F$2:$F$269,0),15)</f>
        <v>0.56879336520213541</v>
      </c>
      <c r="P19" s="1412" t="s">
        <v>275</v>
      </c>
      <c r="Q19" s="1413"/>
      <c r="R19" s="1444"/>
      <c r="S19" s="629"/>
    </row>
    <row r="20" spans="1:19" s="310" customFormat="1" ht="11.25" customHeight="1">
      <c r="A20" s="630"/>
      <c r="B20" s="631"/>
      <c r="C20" s="1451" t="s">
        <v>178</v>
      </c>
      <c r="D20" s="1452"/>
      <c r="E20" s="720">
        <v>8</v>
      </c>
      <c r="F20" s="946">
        <f>INDEX(CV!$270:$537,MATCH('CV2'!$E20,CV!$F$2:$F$269,0),8)</f>
        <v>0.22881196425937375</v>
      </c>
      <c r="G20" s="936">
        <f>INDEX(CV!$270:$537,MATCH('CV2'!$E20,CV!$F$2:$F$269,0),12)</f>
        <v>5.2695943493454367</v>
      </c>
      <c r="H20" s="936">
        <f>INDEX(CV!$270:$537,MATCH('CV2'!$E20,CV!$F$2:$F$269,0),16)</f>
        <v>1.4344039351859712</v>
      </c>
      <c r="I20" s="936">
        <f>INDEX(CV!$270:$537,MATCH('CV2'!$E20,CV!$F$2:$F$269,0),10)</f>
        <v>4.1477546132902541</v>
      </c>
      <c r="J20" s="937">
        <f>INDEX(CV!$270:$537,MATCH('CV2'!$E20,CV!$F$2:$F$269,0),14)</f>
        <v>1.7713745500111555</v>
      </c>
      <c r="K20" s="947">
        <f>INDEX(CV!$270:$537,MATCH('CV2'!$E20,CV!$F$2:$F$269,0),9)</f>
        <v>0.20975048450340886</v>
      </c>
      <c r="L20" s="946">
        <f>INDEX(CV!$270:$537,MATCH('CV2'!$E20,CV!$F$2:$F$269,0),13)</f>
        <v>4.5104002120136109</v>
      </c>
      <c r="M20" s="947">
        <f>INDEX(CV!$270:$537,MATCH('CV2'!$E20,CV!$F$2:$F$269,0),17)</f>
        <v>3.2714360399236369</v>
      </c>
      <c r="N20" s="936">
        <f>INDEX(CV!$270:$537,MATCH('CV2'!$E20,CV!$F$2:$F$269,0),11)</f>
        <v>3.6249305724466492</v>
      </c>
      <c r="O20" s="939">
        <f>INDEX(CV!$270:$537,MATCH('CV2'!$E20,CV!$F$2:$F$269,0),15)</f>
        <v>2.1661936625876943</v>
      </c>
      <c r="P20" s="1491" t="s">
        <v>300</v>
      </c>
      <c r="Q20" s="1428"/>
      <c r="R20" s="632"/>
      <c r="S20" s="633"/>
    </row>
    <row r="21" spans="1:19" s="310" customFormat="1" ht="11.25" customHeight="1">
      <c r="A21" s="630"/>
      <c r="B21" s="631"/>
      <c r="C21" s="1453" t="s">
        <v>179</v>
      </c>
      <c r="D21" s="1454"/>
      <c r="E21" s="714">
        <v>9</v>
      </c>
      <c r="F21" s="939">
        <f>INDEX(CV!$270:$537,MATCH('CV2'!$E21,CV!$F$2:$F$269,0),8)</f>
        <v>0.14717733791162213</v>
      </c>
      <c r="G21" s="936">
        <f>INDEX(CV!$270:$537,MATCH('CV2'!$E21,CV!$F$2:$F$269,0),12)</f>
        <v>1.369754427023979</v>
      </c>
      <c r="H21" s="936">
        <f>INDEX(CV!$270:$537,MATCH('CV2'!$E21,CV!$F$2:$F$269,0),16)</f>
        <v>0.71112862670607158</v>
      </c>
      <c r="I21" s="936">
        <f>INDEX(CV!$270:$537,MATCH('CV2'!$E21,CV!$F$2:$F$269,0),10)</f>
        <v>1.3210376369356567</v>
      </c>
      <c r="J21" s="937">
        <f>INDEX(CV!$270:$537,MATCH('CV2'!$E21,CV!$F$2:$F$269,0),14)</f>
        <v>0.55025147152687226</v>
      </c>
      <c r="K21" s="936">
        <f>INDEX(CV!$270:$537,MATCH('CV2'!$E21,CV!$F$2:$F$269,0),9)</f>
        <v>0.13636518145088314</v>
      </c>
      <c r="L21" s="936">
        <f>INDEX(CV!$270:$537,MATCH('CV2'!$E21,CV!$F$2:$F$269,0),13)</f>
        <v>1.4184036981640089</v>
      </c>
      <c r="M21" s="936">
        <f>INDEX(CV!$270:$537,MATCH('CV2'!$E21,CV!$F$2:$F$269,0),17)</f>
        <v>0.80952806554441981</v>
      </c>
      <c r="N21" s="936">
        <f>INDEX(CV!$270:$537,MATCH('CV2'!$E21,CV!$F$2:$F$269,0),11)</f>
        <v>1.1060922326963096</v>
      </c>
      <c r="O21" s="939">
        <f>INDEX(CV!$270:$537,MATCH('CV2'!$E21,CV!$F$2:$F$269,0),15)</f>
        <v>0.64108196707007536</v>
      </c>
      <c r="P21" s="1489" t="s">
        <v>301</v>
      </c>
      <c r="Q21" s="1490"/>
      <c r="R21" s="632"/>
      <c r="S21" s="631"/>
    </row>
    <row r="22" spans="1:19" s="310" customFormat="1" ht="11.25" customHeight="1">
      <c r="A22" s="630"/>
      <c r="B22" s="631"/>
      <c r="C22" s="1455" t="s">
        <v>180</v>
      </c>
      <c r="D22" s="1456"/>
      <c r="E22" s="720">
        <v>10</v>
      </c>
      <c r="F22" s="939">
        <f>INDEX(CV!$270:$537,MATCH('CV2'!$E22,CV!$F$2:$F$269,0),8)</f>
        <v>0.19317635089565527</v>
      </c>
      <c r="G22" s="936">
        <f>INDEX(CV!$270:$537,MATCH('CV2'!$E22,CV!$F$2:$F$269,0),12)</f>
        <v>3.2489640058187823</v>
      </c>
      <c r="H22" s="936">
        <f>INDEX(CV!$270:$537,MATCH('CV2'!$E22,CV!$F$2:$F$269,0),16)</f>
        <v>1.5987059843338136</v>
      </c>
      <c r="I22" s="936">
        <f>INDEX(CV!$270:$537,MATCH('CV2'!$E22,CV!$F$2:$F$269,0),10)</f>
        <v>3.1331710703321471</v>
      </c>
      <c r="J22" s="937">
        <f>INDEX(CV!$270:$537,MATCH('CV2'!$E22,CV!$F$2:$F$269,0),14)</f>
        <v>1.2500014601740901</v>
      </c>
      <c r="K22" s="936">
        <f>INDEX(CV!$270:$537,MATCH('CV2'!$E22,CV!$F$2:$F$269,0),9)</f>
        <v>0.18361295181552423</v>
      </c>
      <c r="L22" s="936">
        <f>INDEX(CV!$270:$537,MATCH('CV2'!$E22,CV!$F$2:$F$269,0),13)</f>
        <v>2.4750699062707082</v>
      </c>
      <c r="M22" s="936">
        <f>INDEX(CV!$270:$537,MATCH('CV2'!$E22,CV!$F$2:$F$269,0),17)</f>
        <v>1.6615386388187789</v>
      </c>
      <c r="N22" s="936">
        <f>INDEX(CV!$270:$537,MATCH('CV2'!$E22,CV!$F$2:$F$269,0),11)</f>
        <v>2.370041643166136</v>
      </c>
      <c r="O22" s="939">
        <f>INDEX(CV!$270:$537,MATCH('CV2'!$E22,CV!$F$2:$F$269,0),15)</f>
        <v>1.3035576275970064</v>
      </c>
      <c r="P22" s="1425" t="s">
        <v>302</v>
      </c>
      <c r="Q22" s="1426"/>
      <c r="R22" s="634"/>
      <c r="S22" s="631"/>
    </row>
    <row r="23" spans="1:19" s="310" customFormat="1" ht="13.5" customHeight="1">
      <c r="A23" s="630"/>
      <c r="B23" s="1471" t="s">
        <v>175</v>
      </c>
      <c r="C23" s="1472"/>
      <c r="D23" s="1472"/>
      <c r="E23" s="714">
        <v>11</v>
      </c>
      <c r="F23" s="945">
        <f>INDEX(CV!$270:$537,MATCH('CV2'!$E23,CV!$F$2:$F$269,0),8)</f>
        <v>0.14121194576413823</v>
      </c>
      <c r="G23" s="942">
        <f>INDEX(CV!$270:$537,MATCH('CV2'!$E23,CV!$F$2:$F$269,0),12)</f>
        <v>1.6190254596161315</v>
      </c>
      <c r="H23" s="942">
        <f>INDEX(CV!$270:$537,MATCH('CV2'!$E23,CV!$F$2:$F$269,0),16)</f>
        <v>1.0915543607351053</v>
      </c>
      <c r="I23" s="942">
        <f>INDEX(CV!$270:$537,MATCH('CV2'!$E23,CV!$F$2:$F$269,0),10)</f>
        <v>1.652611631111115</v>
      </c>
      <c r="J23" s="943">
        <f>INDEX(CV!$270:$537,MATCH('CV2'!$E23,CV!$F$2:$F$269,0),14)</f>
        <v>0.88456644152207509</v>
      </c>
      <c r="K23" s="942">
        <f>INDEX(CV!$270:$537,MATCH('CV2'!$E23,CV!$F$2:$F$269,0),9)</f>
        <v>0.13207010088080781</v>
      </c>
      <c r="L23" s="942">
        <f>INDEX(CV!$270:$537,MATCH('CV2'!$E23,CV!$F$2:$F$269,0),13)</f>
        <v>1.6532316741473714</v>
      </c>
      <c r="M23" s="942">
        <f>INDEX(CV!$270:$537,MATCH('CV2'!$E23,CV!$F$2:$F$269,0),17)</f>
        <v>1.0037681137491199</v>
      </c>
      <c r="N23" s="942">
        <f>INDEX(CV!$270:$537,MATCH('CV2'!$E23,CV!$F$2:$F$269,0),11)</f>
        <v>1.5260622187867712</v>
      </c>
      <c r="O23" s="945">
        <f>INDEX(CV!$270:$537,MATCH('CV2'!$E23,CV!$F$2:$F$269,0),15)</f>
        <v>0.9825349836074404</v>
      </c>
      <c r="P23" s="1433" t="s">
        <v>276</v>
      </c>
      <c r="Q23" s="1434"/>
      <c r="R23" s="1435"/>
      <c r="S23" s="635"/>
    </row>
    <row r="24" spans="1:19" s="310" customFormat="1" ht="11.25" customHeight="1">
      <c r="A24" s="630"/>
      <c r="B24" s="631"/>
      <c r="C24" s="1451" t="s">
        <v>176</v>
      </c>
      <c r="D24" s="1452"/>
      <c r="E24" s="720">
        <v>12</v>
      </c>
      <c r="F24" s="939">
        <f>INDEX(CV!$270:$537,MATCH('CV2'!$E24,CV!$F$2:$F$269,0),8)</f>
        <v>0.13799206084700105</v>
      </c>
      <c r="G24" s="936">
        <f>INDEX(CV!$270:$537,MATCH('CV2'!$E24,CV!$F$2:$F$269,0),12)</f>
        <v>2.0154650214016439</v>
      </c>
      <c r="H24" s="936">
        <f>INDEX(CV!$270:$537,MATCH('CV2'!$E24,CV!$F$2:$F$269,0),16)</f>
        <v>1.7369525333702902</v>
      </c>
      <c r="I24" s="936">
        <f>INDEX(CV!$270:$537,MATCH('CV2'!$E24,CV!$F$2:$F$269,0),10)</f>
        <v>1.9174395508882007</v>
      </c>
      <c r="J24" s="937">
        <f>INDEX(CV!$270:$537,MATCH('CV2'!$E24,CV!$F$2:$F$269,0),14)</f>
        <v>0.98506523276511149</v>
      </c>
      <c r="K24" s="936">
        <f>INDEX(CV!$270:$537,MATCH('CV2'!$E24,CV!$F$2:$F$269,0),9)</f>
        <v>0.12804849349075234</v>
      </c>
      <c r="L24" s="936">
        <f>INDEX(CV!$270:$537,MATCH('CV2'!$E24,CV!$F$2:$F$269,0),13)</f>
        <v>1.7281220792522332</v>
      </c>
      <c r="M24" s="936">
        <f>INDEX(CV!$270:$537,MATCH('CV2'!$E24,CV!$F$2:$F$269,0),17)</f>
        <v>1.1093359300007735</v>
      </c>
      <c r="N24" s="936">
        <f>INDEX(CV!$270:$537,MATCH('CV2'!$E24,CV!$F$2:$F$269,0),11)</f>
        <v>1.4809590508075525</v>
      </c>
      <c r="O24" s="939">
        <f>INDEX(CV!$270:$537,MATCH('CV2'!$E24,CV!$F$2:$F$269,0),15)</f>
        <v>0.84962147035473934</v>
      </c>
      <c r="P24" s="1427" t="s">
        <v>1947</v>
      </c>
      <c r="Q24" s="1428"/>
      <c r="R24" s="632"/>
      <c r="S24" s="631"/>
    </row>
    <row r="25" spans="1:19" s="310" customFormat="1" ht="11.25" customHeight="1">
      <c r="A25" s="630"/>
      <c r="B25" s="636"/>
      <c r="C25" s="1455" t="s">
        <v>177</v>
      </c>
      <c r="D25" s="1456"/>
      <c r="E25" s="714">
        <v>13</v>
      </c>
      <c r="F25" s="948">
        <f>INDEX(CV!$270:$537,MATCH('CV2'!$E25,CV!$F$2:$F$269,0),8)</f>
        <v>0.24875549574643979</v>
      </c>
      <c r="G25" s="936">
        <f>INDEX(CV!$270:$537,MATCH('CV2'!$E25,CV!$F$2:$F$269,0),12)</f>
        <v>2.2665741325731927</v>
      </c>
      <c r="H25" s="936">
        <f>INDEX(CV!$270:$537,MATCH('CV2'!$E25,CV!$F$2:$F$269,0),16)</f>
        <v>1.4020979944262586</v>
      </c>
      <c r="I25" s="936">
        <f>INDEX(CV!$270:$537,MATCH('CV2'!$E25,CV!$F$2:$F$269,0),10)</f>
        <v>2.3396344158002371</v>
      </c>
      <c r="J25" s="937">
        <f>INDEX(CV!$270:$537,MATCH('CV2'!$E25,CV!$F$2:$F$269,0),14)</f>
        <v>1.2837602118880773</v>
      </c>
      <c r="K25" s="936">
        <f>INDEX(CV!$270:$537,MATCH('CV2'!$E25,CV!$F$2:$F$269,0),9)</f>
        <v>0.23453854017749598</v>
      </c>
      <c r="L25" s="936">
        <f>INDEX(CV!$270:$537,MATCH('CV2'!$E25,CV!$F$2:$F$269,0),13)</f>
        <v>2.5384211731759532</v>
      </c>
      <c r="M25" s="936">
        <f>INDEX(CV!$270:$537,MATCH('CV2'!$E25,CV!$F$2:$F$269,0),17)</f>
        <v>1.563330366192943</v>
      </c>
      <c r="N25" s="936">
        <f>INDEX(CV!$270:$537,MATCH('CV2'!$E25,CV!$F$2:$F$269,0),11)</f>
        <v>2.3479847360723487</v>
      </c>
      <c r="O25" s="939">
        <f>INDEX(CV!$270:$537,MATCH('CV2'!$E25,CV!$F$2:$F$269,0),15)</f>
        <v>1.5891665472942349</v>
      </c>
      <c r="P25" s="1425" t="s">
        <v>304</v>
      </c>
      <c r="Q25" s="1426"/>
      <c r="R25" s="634"/>
      <c r="S25" s="637"/>
    </row>
    <row r="26" spans="1:19" s="310" customFormat="1" ht="13.5" customHeight="1">
      <c r="A26" s="1458" t="s">
        <v>191</v>
      </c>
      <c r="B26" s="1458"/>
      <c r="C26" s="1458"/>
      <c r="D26" s="1458"/>
      <c r="E26" s="720">
        <v>14</v>
      </c>
      <c r="F26" s="939">
        <f>INDEX(CV!$270:$537,MATCH('CV2'!$E26,CV!$F$2:$F$269,0),8)</f>
        <v>6.9237039306665818E-2</v>
      </c>
      <c r="G26" s="938">
        <f>INDEX(CV!$270:$537,MATCH('CV2'!$E26,CV!$F$2:$F$269,0),12)</f>
        <v>1.0071547603421498</v>
      </c>
      <c r="H26" s="938">
        <f>INDEX(CV!$270:$537,MATCH('CV2'!$E26,CV!$F$2:$F$269,0),16)</f>
        <v>0.40642361086346934</v>
      </c>
      <c r="I26" s="938">
        <f>INDEX(CV!$270:$537,MATCH('CV2'!$E26,CV!$F$2:$F$269,0),10)</f>
        <v>0.75654524080879781</v>
      </c>
      <c r="J26" s="940">
        <f>INDEX(CV!$270:$537,MATCH('CV2'!$E26,CV!$F$2:$F$269,0),14)</f>
        <v>0.36117002080696431</v>
      </c>
      <c r="K26" s="938">
        <f>INDEX(CV!$270:$537,MATCH('CV2'!$E26,CV!$F$2:$F$269,0),9)</f>
        <v>6.5349988703840095E-2</v>
      </c>
      <c r="L26" s="938">
        <f>INDEX(CV!$270:$537,MATCH('CV2'!$E26,CV!$F$2:$F$269,0),13)</f>
        <v>0.76176457059021163</v>
      </c>
      <c r="M26" s="938">
        <f>INDEX(CV!$270:$537,MATCH('CV2'!$E26,CV!$F$2:$F$269,0),17)</f>
        <v>0.50425166122807208</v>
      </c>
      <c r="N26" s="938">
        <f>INDEX(CV!$270:$537,MATCH('CV2'!$E26,CV!$F$2:$F$269,0),11)</f>
        <v>0.60243162622703672</v>
      </c>
      <c r="O26" s="935">
        <f>INDEX(CV!$270:$537,MATCH('CV2'!$E26,CV!$F$2:$F$269,0),15)</f>
        <v>0.40644409046110852</v>
      </c>
      <c r="P26" s="1445" t="s">
        <v>284</v>
      </c>
      <c r="Q26" s="1446"/>
      <c r="R26" s="1446"/>
      <c r="S26" s="1446"/>
    </row>
    <row r="27" spans="1:19" s="310" customFormat="1" ht="11.25" customHeight="1">
      <c r="A27" s="638"/>
      <c r="B27" s="1471" t="s">
        <v>772</v>
      </c>
      <c r="C27" s="1472"/>
      <c r="D27" s="1472"/>
      <c r="E27" s="714">
        <v>15</v>
      </c>
      <c r="F27" s="941">
        <f>INDEX(CV!$270:$537,MATCH('CV2'!$E27,CV!$F$2:$F$269,0),8)</f>
        <v>0.18767386134198957</v>
      </c>
      <c r="G27" s="936">
        <f>INDEX(CV!$270:$537,MATCH('CV2'!$E27,CV!$F$2:$F$269,0),12)</f>
        <v>2.6914949932346754</v>
      </c>
      <c r="H27" s="936">
        <f>INDEX(CV!$270:$537,MATCH('CV2'!$E27,CV!$F$2:$F$269,0),16)</f>
        <v>0.91519345839207578</v>
      </c>
      <c r="I27" s="936">
        <f>INDEX(CV!$270:$537,MATCH('CV2'!$E27,CV!$F$2:$F$269,0),10)</f>
        <v>1.8441154849010672</v>
      </c>
      <c r="J27" s="937">
        <f>INDEX(CV!$270:$537,MATCH('CV2'!$E27,CV!$F$2:$F$269,0),14)</f>
        <v>0.80257531215915434</v>
      </c>
      <c r="K27" s="936">
        <f>INDEX(CV!$270:$537,MATCH('CV2'!$E27,CV!$F$2:$F$269,0),9)</f>
        <v>0.17615922163221986</v>
      </c>
      <c r="L27" s="936">
        <f>INDEX(CV!$270:$537,MATCH('CV2'!$E27,CV!$F$2:$F$269,0),13)</f>
        <v>1.9488082772319599</v>
      </c>
      <c r="M27" s="936">
        <f>INDEX(CV!$270:$537,MATCH('CV2'!$E27,CV!$F$2:$F$269,0),17)</f>
        <v>1.2457125679706649</v>
      </c>
      <c r="N27" s="936">
        <f>INDEX(CV!$270:$537,MATCH('CV2'!$E27,CV!$F$2:$F$269,0),11)</f>
        <v>1.536538945156374</v>
      </c>
      <c r="O27" s="939">
        <f>INDEX(CV!$270:$537,MATCH('CV2'!$E27,CV!$F$2:$F$269,0),15)</f>
        <v>0.8727521768704527</v>
      </c>
      <c r="P27" s="1433" t="s">
        <v>1946</v>
      </c>
      <c r="Q27" s="1434"/>
      <c r="R27" s="1435"/>
      <c r="S27" s="639"/>
    </row>
    <row r="28" spans="1:19" s="310" customFormat="1" ht="11.25" customHeight="1">
      <c r="A28" s="638"/>
      <c r="B28" s="1473" t="s">
        <v>773</v>
      </c>
      <c r="C28" s="1454"/>
      <c r="D28" s="1454"/>
      <c r="E28" s="720">
        <v>16</v>
      </c>
      <c r="F28" s="939">
        <f>INDEX(CV!$270:$537,MATCH('CV2'!$E28,CV!$F$2:$F$269,0),8)</f>
        <v>0.14100668816983111</v>
      </c>
      <c r="G28" s="936">
        <f>INDEX(CV!$270:$537,MATCH('CV2'!$E28,CV!$F$2:$F$269,0),12)</f>
        <v>1.7248705752778803</v>
      </c>
      <c r="H28" s="936">
        <f>INDEX(CV!$270:$537,MATCH('CV2'!$E28,CV!$F$2:$F$269,0),16)</f>
        <v>0.97288369489116522</v>
      </c>
      <c r="I28" s="936">
        <f>INDEX(CV!$270:$537,MATCH('CV2'!$E28,CV!$F$2:$F$269,0),10)</f>
        <v>1.5437129944963424</v>
      </c>
      <c r="J28" s="937">
        <f>INDEX(CV!$270:$537,MATCH('CV2'!$E28,CV!$F$2:$F$269,0),14)</f>
        <v>0.78261037799612276</v>
      </c>
      <c r="K28" s="936">
        <f>INDEX(CV!$270:$537,MATCH('CV2'!$E28,CV!$F$2:$F$269,0),9)</f>
        <v>0.13366542218336128</v>
      </c>
      <c r="L28" s="936">
        <f>INDEX(CV!$270:$537,MATCH('CV2'!$E28,CV!$F$2:$F$269,0),13)</f>
        <v>1.3660525749289472</v>
      </c>
      <c r="M28" s="936">
        <f>INDEX(CV!$270:$537,MATCH('CV2'!$E28,CV!$F$2:$F$269,0),17)</f>
        <v>1.1205036517525864</v>
      </c>
      <c r="N28" s="936">
        <f>INDEX(CV!$270:$537,MATCH('CV2'!$E28,CV!$F$2:$F$269,0),11)</f>
        <v>1.0759032550927203</v>
      </c>
      <c r="O28" s="939">
        <f>INDEX(CV!$270:$537,MATCH('CV2'!$E28,CV!$F$2:$F$269,0),15)</f>
        <v>0.91399272382907992</v>
      </c>
      <c r="P28" s="1436" t="s">
        <v>779</v>
      </c>
      <c r="Q28" s="1437"/>
      <c r="R28" s="1438"/>
      <c r="S28" s="639"/>
    </row>
    <row r="29" spans="1:19" s="310" customFormat="1" ht="11.25" customHeight="1">
      <c r="A29" s="638"/>
      <c r="B29" s="1473" t="s">
        <v>181</v>
      </c>
      <c r="C29" s="1454"/>
      <c r="D29" s="1454"/>
      <c r="E29" s="714">
        <v>17</v>
      </c>
      <c r="F29" s="939">
        <f>INDEX(CV!$270:$537,MATCH('CV2'!$E29,CV!$F$2:$F$269,0),8)</f>
        <v>0.11484707398506717</v>
      </c>
      <c r="G29" s="936">
        <f>INDEX(CV!$270:$537,MATCH('CV2'!$E29,CV!$F$2:$F$269,0),12)</f>
        <v>1.728119278654384</v>
      </c>
      <c r="H29" s="936">
        <f>INDEX(CV!$270:$537,MATCH('CV2'!$E29,CV!$F$2:$F$269,0),16)</f>
        <v>0.73450219739642342</v>
      </c>
      <c r="I29" s="936">
        <f>INDEX(CV!$270:$537,MATCH('CV2'!$E29,CV!$F$2:$F$269,0),10)</f>
        <v>1.5178807661816707</v>
      </c>
      <c r="J29" s="937">
        <f>INDEX(CV!$270:$537,MATCH('CV2'!$E29,CV!$F$2:$F$269,0),14)</f>
        <v>0.70629460666610455</v>
      </c>
      <c r="K29" s="936">
        <f>INDEX(CV!$270:$537,MATCH('CV2'!$E29,CV!$F$2:$F$269,0),9)</f>
        <v>0.10894954467802542</v>
      </c>
      <c r="L29" s="936">
        <f>INDEX(CV!$270:$537,MATCH('CV2'!$E29,CV!$F$2:$F$269,0),13)</f>
        <v>1.4888768303358872</v>
      </c>
      <c r="M29" s="936">
        <f>INDEX(CV!$270:$537,MATCH('CV2'!$E29,CV!$F$2:$F$269,0),17)</f>
        <v>0.73210845008822034</v>
      </c>
      <c r="N29" s="936">
        <f>INDEX(CV!$270:$537,MATCH('CV2'!$E29,CV!$F$2:$F$269,0),11)</f>
        <v>1.2276652658571261</v>
      </c>
      <c r="O29" s="939">
        <f>INDEX(CV!$270:$537,MATCH('CV2'!$E29,CV!$F$2:$F$269,0),15)</f>
        <v>0.783434359304227</v>
      </c>
      <c r="P29" s="1436" t="s">
        <v>780</v>
      </c>
      <c r="Q29" s="1437"/>
      <c r="R29" s="1438"/>
      <c r="S29" s="639"/>
    </row>
    <row r="30" spans="1:19" s="310" customFormat="1" ht="11.25" customHeight="1">
      <c r="A30" s="638"/>
      <c r="B30" s="1473" t="s">
        <v>774</v>
      </c>
      <c r="C30" s="1454"/>
      <c r="D30" s="1454"/>
      <c r="E30" s="720">
        <v>18</v>
      </c>
      <c r="F30" s="939">
        <f>INDEX(CV!$270:$537,MATCH('CV2'!$E30,CV!$F$2:$F$269,0),8)</f>
        <v>0.21669744922912076</v>
      </c>
      <c r="G30" s="936">
        <f>INDEX(CV!$270:$537,MATCH('CV2'!$E30,CV!$F$2:$F$269,0),12)</f>
        <v>2.6815990551632507</v>
      </c>
      <c r="H30" s="936">
        <f>INDEX(CV!$270:$537,MATCH('CV2'!$E30,CV!$F$2:$F$269,0),16)</f>
        <v>1.0889432634103693</v>
      </c>
      <c r="I30" s="936">
        <f>INDEX(CV!$270:$537,MATCH('CV2'!$E30,CV!$F$2:$F$269,0),10)</f>
        <v>2.2199201856339426</v>
      </c>
      <c r="J30" s="937">
        <f>INDEX(CV!$270:$537,MATCH('CV2'!$E30,CV!$F$2:$F$269,0),14)</f>
        <v>1.1785623389009676</v>
      </c>
      <c r="K30" s="936">
        <f>INDEX(CV!$270:$537,MATCH('CV2'!$E30,CV!$F$2:$F$269,0),9)</f>
        <v>0.20476776046595338</v>
      </c>
      <c r="L30" s="936">
        <f>INDEX(CV!$270:$537,MATCH('CV2'!$E30,CV!$F$2:$F$269,0),13)</f>
        <v>2.3206857329557753</v>
      </c>
      <c r="M30" s="936">
        <f>INDEX(CV!$270:$537,MATCH('CV2'!$E30,CV!$F$2:$F$269,0),17)</f>
        <v>1.7674207938949753</v>
      </c>
      <c r="N30" s="936">
        <f>INDEX(CV!$270:$537,MATCH('CV2'!$E30,CV!$F$2:$F$269,0),11)</f>
        <v>2.0847777800823621</v>
      </c>
      <c r="O30" s="939">
        <f>INDEX(CV!$270:$537,MATCH('CV2'!$E30,CV!$F$2:$F$269,0),15)</f>
        <v>1.4687739869923653</v>
      </c>
      <c r="P30" s="1436" t="s">
        <v>781</v>
      </c>
      <c r="Q30" s="1437"/>
      <c r="R30" s="1438"/>
      <c r="S30" s="639"/>
    </row>
    <row r="31" spans="1:19" s="310" customFormat="1" ht="11.25" customHeight="1">
      <c r="A31" s="638" t="s">
        <v>10</v>
      </c>
      <c r="B31" s="1473" t="s">
        <v>775</v>
      </c>
      <c r="C31" s="1454"/>
      <c r="D31" s="1454"/>
      <c r="E31" s="714">
        <v>19</v>
      </c>
      <c r="F31" s="939">
        <f>INDEX(CV!$270:$537,MATCH('CV2'!$E31,CV!$F$2:$F$269,0),8)</f>
        <v>0.31212574757980377</v>
      </c>
      <c r="G31" s="936">
        <f>INDEX(CV!$270:$537,MATCH('CV2'!$E31,CV!$F$2:$F$269,0),12)</f>
        <v>3.655018079942622</v>
      </c>
      <c r="H31" s="936">
        <f>INDEX(CV!$270:$537,MATCH('CV2'!$E31,CV!$F$2:$F$269,0),16)</f>
        <v>2.8461838705035318</v>
      </c>
      <c r="I31" s="936">
        <f>INDEX(CV!$270:$537,MATCH('CV2'!$E31,CV!$F$2:$F$269,0),10)</f>
        <v>3.5621086148464656</v>
      </c>
      <c r="J31" s="937">
        <f>INDEX(CV!$270:$537,MATCH('CV2'!$E31,CV!$F$2:$F$269,0),14)</f>
        <v>2.1228320571083117</v>
      </c>
      <c r="K31" s="936">
        <f>INDEX(CV!$270:$537,MATCH('CV2'!$E31,CV!$F$2:$F$269,0),9)</f>
        <v>0.30696687984738469</v>
      </c>
      <c r="L31" s="936">
        <f>INDEX(CV!$270:$537,MATCH('CV2'!$E31,CV!$F$2:$F$269,0),13)</f>
        <v>2.6674240399766753</v>
      </c>
      <c r="M31" s="936">
        <f>INDEX(CV!$270:$537,MATCH('CV2'!$E31,CV!$F$2:$F$269,0),17)</f>
        <v>2.35058439727616</v>
      </c>
      <c r="N31" s="936">
        <f>INDEX(CV!$270:$537,MATCH('CV2'!$E31,CV!$F$2:$F$269,0),11)</f>
        <v>3.0951769678587695</v>
      </c>
      <c r="O31" s="939">
        <f>INDEX(CV!$270:$537,MATCH('CV2'!$E31,CV!$F$2:$F$269,0),15)</f>
        <v>2.0790677067981345</v>
      </c>
      <c r="P31" s="1436" t="s">
        <v>782</v>
      </c>
      <c r="Q31" s="1437"/>
      <c r="R31" s="1438"/>
      <c r="S31" s="639"/>
    </row>
    <row r="32" spans="1:19" s="310" customFormat="1" ht="11.25" customHeight="1">
      <c r="A32" s="638"/>
      <c r="B32" s="1473" t="s">
        <v>776</v>
      </c>
      <c r="C32" s="1454"/>
      <c r="D32" s="1454"/>
      <c r="E32" s="720">
        <v>20</v>
      </c>
      <c r="F32" s="939">
        <f>INDEX(CV!$270:$537,MATCH('CV2'!$E32,CV!$F$2:$F$269,0),8)</f>
        <v>0.2136666996981938</v>
      </c>
      <c r="G32" s="936">
        <f>INDEX(CV!$270:$537,MATCH('CV2'!$E32,CV!$F$2:$F$269,0),12)</f>
        <v>2.7147762483905695</v>
      </c>
      <c r="H32" s="936">
        <f>INDEX(CV!$270:$537,MATCH('CV2'!$E32,CV!$F$2:$F$269,0),16)</f>
        <v>1.1286436410715794</v>
      </c>
      <c r="I32" s="936">
        <f>INDEX(CV!$270:$537,MATCH('CV2'!$E32,CV!$F$2:$F$269,0),10)</f>
        <v>1.8238443689789874</v>
      </c>
      <c r="J32" s="937">
        <f>INDEX(CV!$270:$537,MATCH('CV2'!$E32,CV!$F$2:$F$269,0),14)</f>
        <v>0.95636963894780702</v>
      </c>
      <c r="K32" s="936">
        <f>INDEX(CV!$270:$537,MATCH('CV2'!$E32,CV!$F$2:$F$269,0),9)</f>
        <v>0.19994431107098562</v>
      </c>
      <c r="L32" s="936">
        <f>INDEX(CV!$270:$537,MATCH('CV2'!$E32,CV!$F$2:$F$269,0),13)</f>
        <v>1.8264437016667221</v>
      </c>
      <c r="M32" s="936">
        <f>INDEX(CV!$270:$537,MATCH('CV2'!$E32,CV!$F$2:$F$269,0),17)</f>
        <v>1.3604591422719965</v>
      </c>
      <c r="N32" s="936">
        <f>INDEX(CV!$270:$537,MATCH('CV2'!$E32,CV!$F$2:$F$269,0),11)</f>
        <v>1.2417516515463267</v>
      </c>
      <c r="O32" s="939">
        <f>INDEX(CV!$270:$537,MATCH('CV2'!$E32,CV!$F$2:$F$269,0),15)</f>
        <v>1.0515458068308396</v>
      </c>
      <c r="P32" s="1436" t="s">
        <v>783</v>
      </c>
      <c r="Q32" s="1437"/>
      <c r="R32" s="1438"/>
      <c r="S32" s="639"/>
    </row>
    <row r="33" spans="1:19" s="310" customFormat="1" ht="11.25" customHeight="1">
      <c r="A33" s="640"/>
      <c r="B33" s="1470" t="s">
        <v>777</v>
      </c>
      <c r="C33" s="1456"/>
      <c r="D33" s="1456"/>
      <c r="E33" s="714">
        <v>21</v>
      </c>
      <c r="F33" s="948">
        <f>INDEX(CV!$270:$537,MATCH('CV2'!$E33,CV!$F$2:$F$269,0),8)</f>
        <v>0.24451896809692028</v>
      </c>
      <c r="G33" s="949">
        <f>INDEX(CV!$270:$537,MATCH('CV2'!$E33,CV!$F$2:$F$269,0),12)</f>
        <v>3.4208047265711579</v>
      </c>
      <c r="H33" s="949">
        <f>INDEX(CV!$270:$537,MATCH('CV2'!$E33,CV!$F$2:$F$269,0),16)</f>
        <v>1.2375651981502733</v>
      </c>
      <c r="I33" s="949">
        <f>INDEX(CV!$270:$537,MATCH('CV2'!$E33,CV!$F$2:$F$269,0),10)</f>
        <v>2.1348539794731605</v>
      </c>
      <c r="J33" s="950">
        <f>INDEX(CV!$270:$537,MATCH('CV2'!$E33,CV!$F$2:$F$269,0),14)</f>
        <v>1.1636928711579713</v>
      </c>
      <c r="K33" s="949">
        <f>INDEX(CV!$270:$537,MATCH('CV2'!$E33,CV!$F$2:$F$269,0),9)</f>
        <v>0.22777260753739728</v>
      </c>
      <c r="L33" s="949">
        <f>INDEX(CV!$270:$537,MATCH('CV2'!$E33,CV!$F$2:$F$269,0),13)</f>
        <v>2.4726327310889844</v>
      </c>
      <c r="M33" s="949">
        <f>INDEX(CV!$270:$537,MATCH('CV2'!$E33,CV!$F$2:$F$269,0),17)</f>
        <v>1.8287133087147962</v>
      </c>
      <c r="N33" s="949">
        <f>INDEX(CV!$270:$537,MATCH('CV2'!$E33,CV!$F$2:$F$269,0),11)</f>
        <v>1.8677784676106843</v>
      </c>
      <c r="O33" s="948">
        <f>INDEX(CV!$270:$537,MATCH('CV2'!$E33,CV!$F$2:$F$269,0),15)</f>
        <v>1.2752094372249683</v>
      </c>
      <c r="P33" s="1441" t="s">
        <v>1945</v>
      </c>
      <c r="Q33" s="1439"/>
      <c r="R33" s="1440"/>
      <c r="S33" s="642"/>
    </row>
    <row r="34" spans="1:19" s="310" customFormat="1" ht="13.5" customHeight="1">
      <c r="A34" s="1476" t="s">
        <v>185</v>
      </c>
      <c r="B34" s="1476"/>
      <c r="C34" s="1476"/>
      <c r="D34" s="1476"/>
      <c r="E34" s="720">
        <v>22</v>
      </c>
      <c r="F34" s="935">
        <f>INDEX(CV!$270:$537,MATCH('CV2'!$E34,CV!$F$2:$F$269,0),8)</f>
        <v>0.14901537365924764</v>
      </c>
      <c r="G34" s="936">
        <f>INDEX(CV!$270:$537,MATCH('CV2'!$E34,CV!$F$2:$F$269,0),12)</f>
        <v>1.9822641034259225</v>
      </c>
      <c r="H34" s="936">
        <f>INDEX(CV!$270:$537,MATCH('CV2'!$E34,CV!$F$2:$F$269,0),16)</f>
        <v>1.1302480031255528</v>
      </c>
      <c r="I34" s="936">
        <f>INDEX(CV!$270:$537,MATCH('CV2'!$E34,CV!$F$2:$F$269,0),10)</f>
        <v>1.6988503715817882</v>
      </c>
      <c r="J34" s="937">
        <f>INDEX(CV!$270:$537,MATCH('CV2'!$E34,CV!$F$2:$F$269,0),14)</f>
        <v>0.83296476307976541</v>
      </c>
      <c r="K34" s="938">
        <f>INDEX(CV!$270:$537,MATCH('CV2'!$E34,CV!$F$2:$F$269,0),9)</f>
        <v>0.14032385847737319</v>
      </c>
      <c r="L34" s="936">
        <f>INDEX(CV!$270:$537,MATCH('CV2'!$E34,CV!$F$2:$F$269,0),13)</f>
        <v>1.7303557687564746</v>
      </c>
      <c r="M34" s="936">
        <f>INDEX(CV!$270:$537,MATCH('CV2'!$E34,CV!$F$2:$F$269,0),17)</f>
        <v>1.1864220652091022</v>
      </c>
      <c r="N34" s="936">
        <f>INDEX(CV!$270:$537,MATCH('CV2'!$E34,CV!$F$2:$F$269,0),11)</f>
        <v>1.37314148860383</v>
      </c>
      <c r="O34" s="939">
        <f>INDEX(CV!$270:$537,MATCH('CV2'!$E34,CV!$F$2:$F$269,0),15)</f>
        <v>0.91784276469791981</v>
      </c>
      <c r="P34" s="1374" t="s">
        <v>285</v>
      </c>
      <c r="Q34" s="1375"/>
      <c r="R34" s="1375"/>
      <c r="S34" s="1375"/>
    </row>
    <row r="35" spans="1:19" s="310" customFormat="1" ht="13.5" customHeight="1">
      <c r="A35" s="1373" t="s">
        <v>186</v>
      </c>
      <c r="B35" s="1373"/>
      <c r="C35" s="1373"/>
      <c r="D35" s="1373"/>
      <c r="E35" s="714">
        <v>23</v>
      </c>
      <c r="F35" s="935">
        <f>INDEX(CV!$270:$537,MATCH('CV2'!$E35,CV!$F$2:$F$269,0),8)</f>
        <v>9.9927903986457969E-2</v>
      </c>
      <c r="G35" s="944">
        <f>INDEX(CV!$270:$537,MATCH('CV2'!$E35,CV!$F$2:$F$269,0),12)</f>
        <v>1.8970558705698726</v>
      </c>
      <c r="H35" s="944">
        <f>INDEX(CV!$270:$537,MATCH('CV2'!$E35,CV!$F$2:$F$269,0),16)</f>
        <v>0.9562784804951866</v>
      </c>
      <c r="I35" s="944">
        <f>INDEX(CV!$270:$537,MATCH('CV2'!$E35,CV!$F$2:$F$269,0),10)</f>
        <v>1.4241244179950359</v>
      </c>
      <c r="J35" s="951">
        <f>INDEX(CV!$270:$537,MATCH('CV2'!$E35,CV!$F$2:$F$269,0),14)</f>
        <v>0.75878426358287299</v>
      </c>
      <c r="K35" s="944">
        <f>INDEX(CV!$270:$537,MATCH('CV2'!$E35,CV!$F$2:$F$269,0),9)</f>
        <v>9.7868276992592915E-2</v>
      </c>
      <c r="L35" s="944">
        <f>INDEX(CV!$270:$537,MATCH('CV2'!$E35,CV!$F$2:$F$269,0),13)</f>
        <v>1.4600771441773948</v>
      </c>
      <c r="M35" s="944">
        <f>INDEX(CV!$270:$537,MATCH('CV2'!$E35,CV!$F$2:$F$269,0),17)</f>
        <v>1.063782003490739</v>
      </c>
      <c r="N35" s="944">
        <f>INDEX(CV!$270:$537,MATCH('CV2'!$E35,CV!$F$2:$F$269,0),11)</f>
        <v>1.2171821125896769</v>
      </c>
      <c r="O35" s="941">
        <f>INDEX(CV!$270:$537,MATCH('CV2'!$E35,CV!$F$2:$F$269,0),15)</f>
        <v>0.76149472950990571</v>
      </c>
      <c r="P35" s="1418" t="s">
        <v>286</v>
      </c>
      <c r="Q35" s="1400"/>
      <c r="R35" s="1400"/>
      <c r="S35" s="1400"/>
    </row>
    <row r="36" spans="1:19" s="310" customFormat="1" ht="11.25" customHeight="1">
      <c r="A36" s="630"/>
      <c r="B36" s="1471" t="s">
        <v>786</v>
      </c>
      <c r="C36" s="1472"/>
      <c r="D36" s="1472"/>
      <c r="E36" s="720">
        <v>24</v>
      </c>
      <c r="F36" s="939">
        <f>INDEX(CV!$270:$537,MATCH('CV2'!$E36,CV!$F$2:$F$269,0),8)</f>
        <v>0.17047963962081608</v>
      </c>
      <c r="G36" s="944">
        <f>INDEX(CV!$270:$537,MATCH('CV2'!$E36,CV!$F$2:$F$269,0),12)</f>
        <v>2.6603456432678185</v>
      </c>
      <c r="H36" s="944">
        <f>INDEX(CV!$270:$537,MATCH('CV2'!$E36,CV!$F$2:$F$269,0),16)</f>
        <v>1.6638300812330744</v>
      </c>
      <c r="I36" s="944">
        <f>INDEX(CV!$270:$537,MATCH('CV2'!$E36,CV!$F$2:$F$269,0),10)</f>
        <v>2.213875032433017</v>
      </c>
      <c r="J36" s="951">
        <f>INDEX(CV!$270:$537,MATCH('CV2'!$E36,CV!$F$2:$F$269,0),14)</f>
        <v>1.1931722388003907</v>
      </c>
      <c r="K36" s="944">
        <f>INDEX(CV!$270:$537,MATCH('CV2'!$E36,CV!$F$2:$F$269,0),9)</f>
        <v>0.16819014064934712</v>
      </c>
      <c r="L36" s="944">
        <f>INDEX(CV!$270:$537,MATCH('CV2'!$E36,CV!$F$2:$F$269,0),13)</f>
        <v>2.477590021050831</v>
      </c>
      <c r="M36" s="944">
        <f>INDEX(CV!$270:$537,MATCH('CV2'!$E36,CV!$F$2:$F$269,0),17)</f>
        <v>1.6024037615056845</v>
      </c>
      <c r="N36" s="944">
        <f>INDEX(CV!$270:$537,MATCH('CV2'!$E36,CV!$F$2:$F$269,0),11)</f>
        <v>1.9970167037925057</v>
      </c>
      <c r="O36" s="941">
        <f>INDEX(CV!$270:$537,MATCH('CV2'!$E36,CV!$F$2:$F$269,0),15)</f>
        <v>1.1920461159735756</v>
      </c>
      <c r="P36" s="1433" t="s">
        <v>787</v>
      </c>
      <c r="Q36" s="1434"/>
      <c r="R36" s="1435"/>
      <c r="S36" s="639"/>
    </row>
    <row r="37" spans="1:19" s="310" customFormat="1" ht="11.25" customHeight="1">
      <c r="A37" s="630"/>
      <c r="B37" s="1473" t="s">
        <v>785</v>
      </c>
      <c r="C37" s="1454"/>
      <c r="D37" s="1454"/>
      <c r="E37" s="714">
        <v>25</v>
      </c>
      <c r="F37" s="939">
        <f>INDEX(CV!$270:$537,MATCH('CV2'!$E37,CV!$F$2:$F$269,0),8)</f>
        <v>0.18461378770823783</v>
      </c>
      <c r="G37" s="936">
        <f>INDEX(CV!$270:$537,MATCH('CV2'!$E37,CV!$F$2:$F$269,0),12)</f>
        <v>3.9553411503932425</v>
      </c>
      <c r="H37" s="936">
        <f>INDEX(CV!$270:$537,MATCH('CV2'!$E37,CV!$F$2:$F$269,0),16)</f>
        <v>1.5690970196402654</v>
      </c>
      <c r="I37" s="936">
        <f>INDEX(CV!$270:$537,MATCH('CV2'!$E37,CV!$F$2:$F$269,0),10)</f>
        <v>2.7512208288225972</v>
      </c>
      <c r="J37" s="937">
        <f>INDEX(CV!$270:$537,MATCH('CV2'!$E37,CV!$F$2:$F$269,0),14)</f>
        <v>1.4527279469649825</v>
      </c>
      <c r="K37" s="936">
        <f>INDEX(CV!$270:$537,MATCH('CV2'!$E37,CV!$F$2:$F$269,0),9)</f>
        <v>0.17997505773377726</v>
      </c>
      <c r="L37" s="936">
        <f>INDEX(CV!$270:$537,MATCH('CV2'!$E37,CV!$F$2:$F$269,0),13)</f>
        <v>2.4402783833780606</v>
      </c>
      <c r="M37" s="936">
        <f>INDEX(CV!$270:$537,MATCH('CV2'!$E37,CV!$F$2:$F$269,0),17)</f>
        <v>2.1873116328235418</v>
      </c>
      <c r="N37" s="936">
        <f>INDEX(CV!$270:$537,MATCH('CV2'!$E37,CV!$F$2:$F$269,0),11)</f>
        <v>2.2505861447182034</v>
      </c>
      <c r="O37" s="939">
        <f>INDEX(CV!$270:$537,MATCH('CV2'!$E37,CV!$F$2:$F$269,0),15)</f>
        <v>1.458940360595588</v>
      </c>
      <c r="P37" s="1436" t="s">
        <v>788</v>
      </c>
      <c r="Q37" s="1437"/>
      <c r="R37" s="1438"/>
      <c r="S37" s="639"/>
    </row>
    <row r="38" spans="1:19" s="310" customFormat="1" ht="11.25" customHeight="1">
      <c r="A38" s="630"/>
      <c r="B38" s="1470" t="s">
        <v>187</v>
      </c>
      <c r="C38" s="1456"/>
      <c r="D38" s="1456"/>
      <c r="E38" s="720">
        <v>26</v>
      </c>
      <c r="F38" s="939">
        <f>INDEX(CV!$270:$537,MATCH('CV2'!$E38,CV!$F$2:$F$269,0),8)</f>
        <v>0.15883328054140891</v>
      </c>
      <c r="G38" s="936">
        <f>INDEX(CV!$270:$537,MATCH('CV2'!$E38,CV!$F$2:$F$269,0),12)</f>
        <v>2.9024311713467266</v>
      </c>
      <c r="H38" s="936">
        <f>INDEX(CV!$270:$537,MATCH('CV2'!$E38,CV!$F$2:$F$269,0),16)</f>
        <v>1.6808615358941665</v>
      </c>
      <c r="I38" s="936">
        <f>INDEX(CV!$270:$537,MATCH('CV2'!$E38,CV!$F$2:$F$269,0),10)</f>
        <v>2.1669294089763702</v>
      </c>
      <c r="J38" s="937">
        <f>INDEX(CV!$270:$537,MATCH('CV2'!$E38,CV!$F$2:$F$269,0),14)</f>
        <v>1.2313063223543639</v>
      </c>
      <c r="K38" s="936">
        <f>INDEX(CV!$270:$537,MATCH('CV2'!$E38,CV!$F$2:$F$269,0),9)</f>
        <v>0.15490881958845712</v>
      </c>
      <c r="L38" s="936">
        <f>INDEX(CV!$270:$537,MATCH('CV2'!$E38,CV!$F$2:$F$269,0),13)</f>
        <v>2.6448323732848973</v>
      </c>
      <c r="M38" s="936">
        <f>INDEX(CV!$270:$537,MATCH('CV2'!$E38,CV!$F$2:$F$269,0),17)</f>
        <v>1.5376112380606199</v>
      </c>
      <c r="N38" s="936">
        <f>INDEX(CV!$270:$537,MATCH('CV2'!$E38,CV!$F$2:$F$269,0),11)</f>
        <v>1.915235106989482</v>
      </c>
      <c r="O38" s="939">
        <f>INDEX(CV!$270:$537,MATCH('CV2'!$E38,CV!$F$2:$F$269,0),15)</f>
        <v>1.2722207414336326</v>
      </c>
      <c r="P38" s="1425" t="s">
        <v>306</v>
      </c>
      <c r="Q38" s="1439"/>
      <c r="R38" s="1440"/>
      <c r="S38" s="639"/>
    </row>
    <row r="39" spans="1:19" s="310" customFormat="1" ht="12.6" customHeight="1">
      <c r="A39" s="1476" t="s">
        <v>790</v>
      </c>
      <c r="B39" s="1476"/>
      <c r="C39" s="1476"/>
      <c r="D39" s="1476"/>
      <c r="E39" s="714">
        <v>27</v>
      </c>
      <c r="F39" s="935">
        <f>INDEX(CV!$270:$537,MATCH('CV2'!$E39,CV!$F$2:$F$269,0),8)</f>
        <v>0.12124307017424962</v>
      </c>
      <c r="G39" s="938">
        <f>INDEX(CV!$270:$537,MATCH('CV2'!$E39,CV!$F$2:$F$269,0),12)</f>
        <v>2.6226861652989286</v>
      </c>
      <c r="H39" s="938">
        <f>INDEX(CV!$270:$537,MATCH('CV2'!$E39,CV!$F$2:$F$269,0),16)</f>
        <v>1.7008464707615936</v>
      </c>
      <c r="I39" s="938">
        <f>INDEX(CV!$270:$537,MATCH('CV2'!$E39,CV!$F$2:$F$269,0),10)</f>
        <v>2.4060159567455215</v>
      </c>
      <c r="J39" s="940">
        <f>INDEX(CV!$270:$537,MATCH('CV2'!$E39,CV!$F$2:$F$269,0),14)</f>
        <v>1.2196125207554354</v>
      </c>
      <c r="K39" s="938">
        <f>INDEX(CV!$270:$537,MATCH('CV2'!$E39,CV!$F$2:$F$269,0),9)</f>
        <v>0.11434427544648992</v>
      </c>
      <c r="L39" s="938">
        <f>INDEX(CV!$270:$537,MATCH('CV2'!$E39,CV!$F$2:$F$269,0),13)</f>
        <v>2.8278704961502621</v>
      </c>
      <c r="M39" s="938">
        <f>INDEX(CV!$270:$537,MATCH('CV2'!$E39,CV!$F$2:$F$269,0),17)</f>
        <v>1.6648726624876407</v>
      </c>
      <c r="N39" s="938">
        <f>INDEX(CV!$270:$537,MATCH('CV2'!$E39,CV!$F$2:$F$269,0),11)</f>
        <v>2.0063411656424286</v>
      </c>
      <c r="O39" s="935">
        <f>INDEX(CV!$270:$537,MATCH('CV2'!$E39,CV!$F$2:$F$269,0),15)</f>
        <v>1.1471983082433339</v>
      </c>
      <c r="P39" s="1374" t="s">
        <v>278</v>
      </c>
      <c r="Q39" s="1375"/>
      <c r="R39" s="1375"/>
      <c r="S39" s="1375"/>
    </row>
    <row r="40" spans="1:19" s="310" customFormat="1" ht="12.6" customHeight="1">
      <c r="A40" s="1476" t="s">
        <v>789</v>
      </c>
      <c r="B40" s="1476"/>
      <c r="C40" s="1476"/>
      <c r="D40" s="1476"/>
      <c r="E40" s="720">
        <v>28</v>
      </c>
      <c r="F40" s="935">
        <f>INDEX(CV!$270:$537,MATCH('CV2'!$E40,CV!$F$2:$F$269,0),8)</f>
        <v>0.14353709960575273</v>
      </c>
      <c r="G40" s="938">
        <f>INDEX(CV!$270:$537,MATCH('CV2'!$E40,CV!$F$2:$F$269,0),12)</f>
        <v>3.2043237314115691</v>
      </c>
      <c r="H40" s="938">
        <f>INDEX(CV!$270:$537,MATCH('CV2'!$E40,CV!$F$2:$F$269,0),16)</f>
        <v>1.4942677897387451</v>
      </c>
      <c r="I40" s="938">
        <f>INDEX(CV!$270:$537,MATCH('CV2'!$E40,CV!$F$2:$F$269,0),10)</f>
        <v>2.2129655250366032</v>
      </c>
      <c r="J40" s="940">
        <f>INDEX(CV!$270:$537,MATCH('CV2'!$E40,CV!$F$2:$F$269,0),14)</f>
        <v>1.287852000626996</v>
      </c>
      <c r="K40" s="938">
        <f>INDEX(CV!$270:$537,MATCH('CV2'!$E40,CV!$F$2:$F$269,0),9)</f>
        <v>0.14205474312444769</v>
      </c>
      <c r="L40" s="938">
        <f>INDEX(CV!$270:$537,MATCH('CV2'!$E40,CV!$F$2:$F$269,0),13)</f>
        <v>3.4086263118579865</v>
      </c>
      <c r="M40" s="938">
        <f>INDEX(CV!$270:$537,MATCH('CV2'!$E40,CV!$F$2:$F$269,0),17)</f>
        <v>1.6268437941947966</v>
      </c>
      <c r="N40" s="938">
        <f>INDEX(CV!$270:$537,MATCH('CV2'!$E40,CV!$F$2:$F$269,0),11)</f>
        <v>2.1340917361728571</v>
      </c>
      <c r="O40" s="935">
        <f>INDEX(CV!$270:$537,MATCH('CV2'!$E40,CV!$F$2:$F$269,0),15)</f>
        <v>1.3451013006536126</v>
      </c>
      <c r="P40" s="1374" t="s">
        <v>277</v>
      </c>
      <c r="Q40" s="1375"/>
      <c r="R40" s="1375"/>
      <c r="S40" s="1375"/>
    </row>
    <row r="41" spans="1:19" s="310" customFormat="1" ht="12.6" customHeight="1">
      <c r="A41" s="1476" t="s">
        <v>791</v>
      </c>
      <c r="B41" s="1476"/>
      <c r="C41" s="1476"/>
      <c r="D41" s="1476"/>
      <c r="E41" s="714">
        <v>29</v>
      </c>
      <c r="F41" s="935">
        <f>INDEX(CV!$270:$537,MATCH('CV2'!$E41,CV!$F$2:$F$269,0),8)</f>
        <v>0.1932934705052754</v>
      </c>
      <c r="G41" s="938">
        <f>INDEX(CV!$270:$537,MATCH('CV2'!$E41,CV!$F$2:$F$269,0),12)</f>
        <v>2.3138498511745058</v>
      </c>
      <c r="H41" s="938">
        <f>INDEX(CV!$270:$537,MATCH('CV2'!$E41,CV!$F$2:$F$269,0),16)</f>
        <v>1.6835683185552999</v>
      </c>
      <c r="I41" s="938">
        <f>INDEX(CV!$270:$537,MATCH('CV2'!$E41,CV!$F$2:$F$269,0),10)</f>
        <v>1.9462703062320796</v>
      </c>
      <c r="J41" s="940">
        <f>INDEX(CV!$270:$537,MATCH('CV2'!$E41,CV!$F$2:$F$269,0),14)</f>
        <v>0.96620058668527031</v>
      </c>
      <c r="K41" s="938">
        <f>INDEX(CV!$270:$537,MATCH('CV2'!$E41,CV!$F$2:$F$269,0),9)</f>
        <v>0.18945709288108475</v>
      </c>
      <c r="L41" s="938">
        <f>INDEX(CV!$270:$537,MATCH('CV2'!$E41,CV!$F$2:$F$269,0),13)</f>
        <v>2.3715415561571005</v>
      </c>
      <c r="M41" s="938">
        <f>INDEX(CV!$270:$537,MATCH('CV2'!$E41,CV!$F$2:$F$269,0),17)</f>
        <v>1.5893481971066288</v>
      </c>
      <c r="N41" s="938">
        <f>INDEX(CV!$270:$537,MATCH('CV2'!$E41,CV!$F$2:$F$269,0),11)</f>
        <v>1.7598016445465219</v>
      </c>
      <c r="O41" s="935">
        <f>INDEX(CV!$270:$537,MATCH('CV2'!$E41,CV!$F$2:$F$269,0),15)</f>
        <v>1.0172923410342882</v>
      </c>
      <c r="P41" s="1374" t="s">
        <v>280</v>
      </c>
      <c r="Q41" s="1375"/>
      <c r="R41" s="1375"/>
      <c r="S41" s="1375"/>
    </row>
    <row r="42" spans="1:19" s="310" customFormat="1" ht="12.6" customHeight="1">
      <c r="A42" s="1476" t="s">
        <v>792</v>
      </c>
      <c r="B42" s="1476"/>
      <c r="C42" s="1476"/>
      <c r="D42" s="1476"/>
      <c r="E42" s="720">
        <v>30</v>
      </c>
      <c r="F42" s="935">
        <f>INDEX(CV!$270:$537,MATCH('CV2'!$E42,CV!$F$2:$F$269,0),8)</f>
        <v>0.16301617035254434</v>
      </c>
      <c r="G42" s="938">
        <f>INDEX(CV!$270:$537,MATCH('CV2'!$E42,CV!$F$2:$F$269,0),12)</f>
        <v>2.9138043271222203</v>
      </c>
      <c r="H42" s="938">
        <f>INDEX(CV!$270:$537,MATCH('CV2'!$E42,CV!$F$2:$F$269,0),16)</f>
        <v>1.7454618766798367</v>
      </c>
      <c r="I42" s="938">
        <f>INDEX(CV!$270:$537,MATCH('CV2'!$E42,CV!$F$2:$F$269,0),10)</f>
        <v>2.5561729075396555</v>
      </c>
      <c r="J42" s="940">
        <f>INDEX(CV!$270:$537,MATCH('CV2'!$E42,CV!$F$2:$F$269,0),14)</f>
        <v>1.4229640524162774</v>
      </c>
      <c r="K42" s="938">
        <f>INDEX(CV!$270:$537,MATCH('CV2'!$E42,CV!$F$2:$F$269,0),9)</f>
        <v>0.15863780628298824</v>
      </c>
      <c r="L42" s="938">
        <f>INDEX(CV!$270:$537,MATCH('CV2'!$E42,CV!$F$2:$F$269,0),13)</f>
        <v>2.7772628098139327</v>
      </c>
      <c r="M42" s="938">
        <f>INDEX(CV!$270:$537,MATCH('CV2'!$E42,CV!$F$2:$F$269,0),17)</f>
        <v>1.6813804459988397</v>
      </c>
      <c r="N42" s="938">
        <f>INDEX(CV!$270:$537,MATCH('CV2'!$E42,CV!$F$2:$F$269,0),11)</f>
        <v>2.2491019530024468</v>
      </c>
      <c r="O42" s="935">
        <f>INDEX(CV!$270:$537,MATCH('CV2'!$E42,CV!$F$2:$F$269,0),15)</f>
        <v>1.363820017109324</v>
      </c>
      <c r="P42" s="1374" t="s">
        <v>279</v>
      </c>
      <c r="Q42" s="1375"/>
      <c r="R42" s="1375"/>
      <c r="S42" s="1375"/>
    </row>
    <row r="43" spans="1:19" s="310" customFormat="1" ht="12.6" customHeight="1">
      <c r="A43" s="1476" t="s">
        <v>1372</v>
      </c>
      <c r="B43" s="1476"/>
      <c r="C43" s="1476"/>
      <c r="D43" s="1476"/>
      <c r="E43" s="714">
        <v>31</v>
      </c>
      <c r="F43" s="935">
        <f>INDEX(CV!$270:$537,MATCH('CV2'!$E43,CV!$F$2:$F$269,0),8)</f>
        <v>0.90722403637730897</v>
      </c>
      <c r="G43" s="938">
        <f>INDEX(CV!$270:$537,MATCH('CV2'!$E43,CV!$F$2:$F$269,0),12)</f>
        <v>9.5191131067380947</v>
      </c>
      <c r="H43" s="938">
        <f>INDEX(CV!$270:$537,MATCH('CV2'!$E43,CV!$F$2:$F$269,0),16)</f>
        <v>6.4121482472721434</v>
      </c>
      <c r="I43" s="938">
        <f>INDEX(CV!$270:$537,MATCH('CV2'!$E43,CV!$F$2:$F$269,0),10)</f>
        <v>6.6650393184678327</v>
      </c>
      <c r="J43" s="940">
        <f>INDEX(CV!$270:$537,MATCH('CV2'!$E43,CV!$F$2:$F$269,0),14)</f>
        <v>4.1905525638096632</v>
      </c>
      <c r="K43" s="938">
        <f>INDEX(CV!$270:$537,MATCH('CV2'!$E43,CV!$F$2:$F$269,0),9)</f>
        <v>0.83139478880855588</v>
      </c>
      <c r="L43" s="938">
        <f>INDEX(CV!$270:$537,MATCH('CV2'!$E43,CV!$F$2:$F$269,0),13)</f>
        <v>9.2706887816456227</v>
      </c>
      <c r="M43" s="938">
        <f>INDEX(CV!$270:$537,MATCH('CV2'!$E43,CV!$F$2:$F$269,0),17)</f>
        <v>6.0950454394145996</v>
      </c>
      <c r="N43" s="938">
        <f>INDEX(CV!$270:$537,MATCH('CV2'!$E43,CV!$F$2:$F$269,0),11)</f>
        <v>6.010444349545593</v>
      </c>
      <c r="O43" s="935">
        <f>INDEX(CV!$270:$537,MATCH('CV2'!$E43,CV!$F$2:$F$269,0),15)</f>
        <v>4.3601336772732706</v>
      </c>
      <c r="P43" s="1374" t="s">
        <v>1376</v>
      </c>
      <c r="Q43" s="1375"/>
      <c r="R43" s="1375"/>
      <c r="S43" s="1375"/>
    </row>
    <row r="44" spans="1:19" s="310" customFormat="1" ht="12.6" customHeight="1">
      <c r="A44" s="1474" t="s">
        <v>793</v>
      </c>
      <c r="B44" s="1474"/>
      <c r="C44" s="1474"/>
      <c r="D44" s="1474"/>
      <c r="E44" s="720">
        <v>32</v>
      </c>
      <c r="F44" s="935">
        <f>INDEX(CV!$270:$537,MATCH('CV2'!$E44,CV!$F$2:$F$269,0),8)</f>
        <v>0.18213274757363382</v>
      </c>
      <c r="G44" s="938">
        <f>INDEX(CV!$270:$537,MATCH('CV2'!$E44,CV!$F$2:$F$269,0),12)</f>
        <v>3.8488247671440003</v>
      </c>
      <c r="H44" s="938">
        <f>INDEX(CV!$270:$537,MATCH('CV2'!$E44,CV!$F$2:$F$269,0),16)</f>
        <v>2.2777992526075859</v>
      </c>
      <c r="I44" s="938">
        <f>INDEX(CV!$270:$537,MATCH('CV2'!$E44,CV!$F$2:$F$269,0),10)</f>
        <v>2.507071196785478</v>
      </c>
      <c r="J44" s="940">
        <f>INDEX(CV!$270:$537,MATCH('CV2'!$E44,CV!$F$2:$F$269,0),14)</f>
        <v>1.4605925607235204</v>
      </c>
      <c r="K44" s="938">
        <f>INDEX(CV!$270:$537,MATCH('CV2'!$E44,CV!$F$2:$F$269,0),9)</f>
        <v>0.17920925663797072</v>
      </c>
      <c r="L44" s="938">
        <f>INDEX(CV!$270:$537,MATCH('CV2'!$E44,CV!$F$2:$F$269,0),13)</f>
        <v>3.2703084436735455</v>
      </c>
      <c r="M44" s="938">
        <f>INDEX(CV!$270:$537,MATCH('CV2'!$E44,CV!$F$2:$F$269,0),17)</f>
        <v>2.4280365524483334</v>
      </c>
      <c r="N44" s="938">
        <f>INDEX(CV!$270:$537,MATCH('CV2'!$E44,CV!$F$2:$F$269,0),11)</f>
        <v>2.2988572364190567</v>
      </c>
      <c r="O44" s="935">
        <f>INDEX(CV!$270:$537,MATCH('CV2'!$E44,CV!$F$2:$F$269,0),15)</f>
        <v>1.4694866654734469</v>
      </c>
      <c r="P44" s="1422" t="s">
        <v>281</v>
      </c>
      <c r="Q44" s="1421"/>
      <c r="R44" s="1421"/>
      <c r="S44" s="1421"/>
    </row>
    <row r="45" spans="1:19" s="310" customFormat="1" ht="12.6" customHeight="1">
      <c r="A45" s="1474" t="s">
        <v>794</v>
      </c>
      <c r="B45" s="1474"/>
      <c r="C45" s="1474"/>
      <c r="D45" s="1474"/>
      <c r="E45" s="714">
        <v>33</v>
      </c>
      <c r="F45" s="935">
        <f>INDEX(CV!$270:$537,MATCH('CV2'!$E45,CV!$F$2:$F$269,0),8)</f>
        <v>9.9680549031841689E-2</v>
      </c>
      <c r="G45" s="938">
        <f>INDEX(CV!$270:$537,MATCH('CV2'!$E45,CV!$F$2:$F$269,0),12)</f>
        <v>3.059654866532576</v>
      </c>
      <c r="H45" s="938">
        <f>INDEX(CV!$270:$537,MATCH('CV2'!$E45,CV!$F$2:$F$269,0),16)</f>
        <v>2.0347114883762907</v>
      </c>
      <c r="I45" s="938">
        <f>INDEX(CV!$270:$537,MATCH('CV2'!$E45,CV!$F$2:$F$269,0),10)</f>
        <v>2.7585503961602296</v>
      </c>
      <c r="J45" s="940">
        <f>INDEX(CV!$270:$537,MATCH('CV2'!$E45,CV!$F$2:$F$269,0),14)</f>
        <v>1.4910517238329075</v>
      </c>
      <c r="K45" s="938">
        <f>INDEX(CV!$270:$537,MATCH('CV2'!$E45,CV!$F$2:$F$269,0),9)</f>
        <v>9.8546209658775058E-2</v>
      </c>
      <c r="L45" s="938">
        <f>INDEX(CV!$270:$537,MATCH('CV2'!$E45,CV!$F$2:$F$269,0),13)</f>
        <v>2.8790443586977772</v>
      </c>
      <c r="M45" s="938">
        <f>INDEX(CV!$270:$537,MATCH('CV2'!$E45,CV!$F$2:$F$269,0),17)</f>
        <v>2.4717597332416292</v>
      </c>
      <c r="N45" s="938">
        <f>INDEX(CV!$270:$537,MATCH('CV2'!$E45,CV!$F$2:$F$269,0),11)</f>
        <v>2.5941648270295721</v>
      </c>
      <c r="O45" s="935">
        <f>INDEX(CV!$270:$537,MATCH('CV2'!$E45,CV!$F$2:$F$269,0),15)</f>
        <v>1.5830304282309065</v>
      </c>
      <c r="P45" s="1422" t="s">
        <v>282</v>
      </c>
      <c r="Q45" s="1421"/>
      <c r="R45" s="1421"/>
      <c r="S45" s="1421"/>
    </row>
    <row r="46" spans="1:19" s="310" customFormat="1" ht="12.6" customHeight="1">
      <c r="A46" s="1474" t="s">
        <v>795</v>
      </c>
      <c r="B46" s="1474"/>
      <c r="C46" s="1474"/>
      <c r="D46" s="1474"/>
      <c r="E46" s="720">
        <v>34</v>
      </c>
      <c r="F46" s="935">
        <f>INDEX(CV!$270:$537,MATCH('CV2'!$E46,CV!$F$2:$F$269,0),8)</f>
        <v>0.18691360284819716</v>
      </c>
      <c r="G46" s="938">
        <f>INDEX(CV!$270:$537,MATCH('CV2'!$E46,CV!$F$2:$F$269,0),12)</f>
        <v>3.5974688055761805</v>
      </c>
      <c r="H46" s="938">
        <f>INDEX(CV!$270:$537,MATCH('CV2'!$E46,CV!$F$2:$F$269,0),16)</f>
        <v>1.6793482916707831</v>
      </c>
      <c r="I46" s="938">
        <f>INDEX(CV!$270:$537,MATCH('CV2'!$E46,CV!$F$2:$F$269,0),10)</f>
        <v>2.1495019184480348</v>
      </c>
      <c r="J46" s="940">
        <f>INDEX(CV!$270:$537,MATCH('CV2'!$E46,CV!$F$2:$F$269,0),14)</f>
        <v>1.312332430249074</v>
      </c>
      <c r="K46" s="938">
        <f>INDEX(CV!$270:$537,MATCH('CV2'!$E46,CV!$F$2:$F$269,0),9)</f>
        <v>0.18394627602438587</v>
      </c>
      <c r="L46" s="938">
        <f>INDEX(CV!$270:$537,MATCH('CV2'!$E46,CV!$F$2:$F$269,0),13)</f>
        <v>3.4290053296704128</v>
      </c>
      <c r="M46" s="938">
        <f>INDEX(CV!$270:$537,MATCH('CV2'!$E46,CV!$F$2:$F$269,0),17)</f>
        <v>2.0617462444620762</v>
      </c>
      <c r="N46" s="938">
        <f>INDEX(CV!$270:$537,MATCH('CV2'!$E46,CV!$F$2:$F$269,0),11)</f>
        <v>2.1354101389220732</v>
      </c>
      <c r="O46" s="935">
        <f>INDEX(CV!$270:$537,MATCH('CV2'!$E46,CV!$F$2:$F$269,0),15)</f>
        <v>1.5215023402005752</v>
      </c>
      <c r="P46" s="1422" t="s">
        <v>283</v>
      </c>
      <c r="Q46" s="1421"/>
      <c r="R46" s="1421"/>
      <c r="S46" s="1421"/>
    </row>
    <row r="47" spans="1:19" s="310" customFormat="1" ht="12.6" customHeight="1">
      <c r="A47" s="1474" t="s">
        <v>796</v>
      </c>
      <c r="B47" s="1474"/>
      <c r="C47" s="1474"/>
      <c r="D47" s="1474"/>
      <c r="E47" s="714">
        <v>35</v>
      </c>
      <c r="F47" s="935">
        <f>INDEX(CV!$270:$537,MATCH('CV2'!$E47,CV!$F$2:$F$269,0),8)</f>
        <v>0.18921040318616142</v>
      </c>
      <c r="G47" s="938">
        <f>INDEX(CV!$270:$537,MATCH('CV2'!$E47,CV!$F$2:$F$269,0),12)</f>
        <v>2.6255025960058465</v>
      </c>
      <c r="H47" s="938">
        <f>INDEX(CV!$270:$537,MATCH('CV2'!$E47,CV!$F$2:$F$269,0),16)</f>
        <v>1.5138117565957665</v>
      </c>
      <c r="I47" s="938">
        <f>INDEX(CV!$270:$537,MATCH('CV2'!$E47,CV!$F$2:$F$269,0),10)</f>
        <v>2.557052710101154</v>
      </c>
      <c r="J47" s="940">
        <f>INDEX(CV!$270:$537,MATCH('CV2'!$E47,CV!$F$2:$F$269,0),14)</f>
        <v>1.5380059934207204</v>
      </c>
      <c r="K47" s="938">
        <f>INDEX(CV!$270:$537,MATCH('CV2'!$E47,CV!$F$2:$F$269,0),9)</f>
        <v>0.18402699155763519</v>
      </c>
      <c r="L47" s="938">
        <f>INDEX(CV!$270:$537,MATCH('CV2'!$E47,CV!$F$2:$F$269,0),13)</f>
        <v>2.210653324516811</v>
      </c>
      <c r="M47" s="938">
        <f>INDEX(CV!$270:$537,MATCH('CV2'!$E47,CV!$F$2:$F$269,0),17)</f>
        <v>1.4927910675318832</v>
      </c>
      <c r="N47" s="938">
        <f>INDEX(CV!$270:$537,MATCH('CV2'!$E47,CV!$F$2:$F$269,0),11)</f>
        <v>2.439215244741463</v>
      </c>
      <c r="O47" s="935">
        <f>INDEX(CV!$270:$537,MATCH('CV2'!$E47,CV!$F$2:$F$269,0),15)</f>
        <v>1.5611039000284737</v>
      </c>
      <c r="P47" s="1422" t="s">
        <v>287</v>
      </c>
      <c r="Q47" s="1421"/>
      <c r="R47" s="1421"/>
      <c r="S47" s="1421"/>
    </row>
    <row r="48" spans="1:19" s="310" customFormat="1" ht="12.6" customHeight="1">
      <c r="A48" s="1474" t="s">
        <v>797</v>
      </c>
      <c r="B48" s="1474"/>
      <c r="C48" s="1474"/>
      <c r="D48" s="1474"/>
      <c r="E48" s="720">
        <v>36</v>
      </c>
      <c r="F48" s="935">
        <f>INDEX(CV!$270:$537,MATCH('CV2'!$E48,CV!$F$2:$F$269,0),8)</f>
        <v>0.1660149371457709</v>
      </c>
      <c r="G48" s="938">
        <f>INDEX(CV!$270:$537,MATCH('CV2'!$E48,CV!$F$2:$F$269,0),12)</f>
        <v>3.1303933288478771</v>
      </c>
      <c r="H48" s="938">
        <f>INDEX(CV!$270:$537,MATCH('CV2'!$E48,CV!$F$2:$F$269,0),16)</f>
        <v>1.3137936641855705</v>
      </c>
      <c r="I48" s="938">
        <f>INDEX(CV!$270:$537,MATCH('CV2'!$E48,CV!$F$2:$F$269,0),10)</f>
        <v>2.3600759990076083</v>
      </c>
      <c r="J48" s="940">
        <f>INDEX(CV!$270:$537,MATCH('CV2'!$E48,CV!$F$2:$F$269,0),14)</f>
        <v>1.3582871737767905</v>
      </c>
      <c r="K48" s="938">
        <f>INDEX(CV!$270:$537,MATCH('CV2'!$E48,CV!$F$2:$F$269,0),9)</f>
        <v>0.16204117333637294</v>
      </c>
      <c r="L48" s="938">
        <f>INDEX(CV!$270:$537,MATCH('CV2'!$E48,CV!$F$2:$F$269,0),13)</f>
        <v>3.0842474015754995</v>
      </c>
      <c r="M48" s="938">
        <f>INDEX(CV!$270:$537,MATCH('CV2'!$E48,CV!$F$2:$F$269,0),17)</f>
        <v>1.7089642272261569</v>
      </c>
      <c r="N48" s="938">
        <f>INDEX(CV!$270:$537,MATCH('CV2'!$E48,CV!$F$2:$F$269,0),11)</f>
        <v>2.2052971200602118</v>
      </c>
      <c r="O48" s="935">
        <f>INDEX(CV!$270:$537,MATCH('CV2'!$E48,CV!$F$2:$F$269,0),15)</f>
        <v>1.3473421807259838</v>
      </c>
      <c r="P48" s="1420" t="s">
        <v>288</v>
      </c>
      <c r="Q48" s="1421"/>
      <c r="R48" s="1421"/>
      <c r="S48" s="1421"/>
    </row>
    <row r="49" spans="1:19" s="310" customFormat="1" ht="12.6" customHeight="1">
      <c r="A49" s="1475" t="s">
        <v>798</v>
      </c>
      <c r="B49" s="1475"/>
      <c r="C49" s="1475"/>
      <c r="D49" s="1475"/>
      <c r="E49" s="714">
        <v>37</v>
      </c>
      <c r="F49" s="935">
        <f>INDEX(CV!$270:$537,MATCH('CV2'!$E49,CV!$F$2:$F$269,0),8)</f>
        <v>0.18592184314458893</v>
      </c>
      <c r="G49" s="938">
        <f>INDEX(CV!$270:$537,MATCH('CV2'!$E49,CV!$F$2:$F$269,0),12)</f>
        <v>3.4488628652053528</v>
      </c>
      <c r="H49" s="938">
        <f>INDEX(CV!$270:$537,MATCH('CV2'!$E49,CV!$F$2:$F$269,0),16)</f>
        <v>2.1010737758581768</v>
      </c>
      <c r="I49" s="938">
        <f>INDEX(CV!$270:$537,MATCH('CV2'!$E49,CV!$F$2:$F$269,0),10)</f>
        <v>2.2093667990924657</v>
      </c>
      <c r="J49" s="940">
        <f>INDEX(CV!$270:$537,MATCH('CV2'!$E49,CV!$F$2:$F$269,0),14)</f>
        <v>1.4482115168110998</v>
      </c>
      <c r="K49" s="938">
        <f>INDEX(CV!$270:$537,MATCH('CV2'!$E49,CV!$F$2:$F$269,0),9)</f>
        <v>0.18466803944975196</v>
      </c>
      <c r="L49" s="938">
        <f>INDEX(CV!$270:$537,MATCH('CV2'!$E49,CV!$F$2:$F$269,0),13)</f>
        <v>3.414348861593437</v>
      </c>
      <c r="M49" s="938">
        <f>INDEX(CV!$270:$537,MATCH('CV2'!$E49,CV!$F$2:$F$269,0),17)</f>
        <v>2.5680624583141802</v>
      </c>
      <c r="N49" s="938">
        <f>INDEX(CV!$270:$537,MATCH('CV2'!$E49,CV!$F$2:$F$269,0),11)</f>
        <v>2.1531680031827944</v>
      </c>
      <c r="O49" s="935">
        <f>INDEX(CV!$270:$537,MATCH('CV2'!$E49,CV!$F$2:$F$269,0),15)</f>
        <v>1.5099343445367475</v>
      </c>
      <c r="P49" s="1422" t="s">
        <v>289</v>
      </c>
      <c r="Q49" s="1421"/>
      <c r="R49" s="1421"/>
      <c r="S49" s="1421"/>
    </row>
    <row r="50" spans="1:19" s="310" customFormat="1" ht="12.6" customHeight="1">
      <c r="A50" s="1476" t="s">
        <v>799</v>
      </c>
      <c r="B50" s="1476"/>
      <c r="C50" s="1476"/>
      <c r="D50" s="1476"/>
      <c r="E50" s="720">
        <v>38</v>
      </c>
      <c r="F50" s="935">
        <f>INDEX(CV!$270:$537,MATCH('CV2'!$E50,CV!$F$2:$F$269,0),8)</f>
        <v>0.12144444709553169</v>
      </c>
      <c r="G50" s="938">
        <f>INDEX(CV!$270:$537,MATCH('CV2'!$E50,CV!$F$2:$F$269,0),12)</f>
        <v>1.9392789996484434</v>
      </c>
      <c r="H50" s="938">
        <f>INDEX(CV!$270:$537,MATCH('CV2'!$E50,CV!$F$2:$F$269,0),16)</f>
        <v>1.2488593533425736</v>
      </c>
      <c r="I50" s="938">
        <f>INDEX(CV!$270:$537,MATCH('CV2'!$E50,CV!$F$2:$F$269,0),10)</f>
        <v>1.5875117674647716</v>
      </c>
      <c r="J50" s="940">
        <f>INDEX(CV!$270:$537,MATCH('CV2'!$E50,CV!$F$2:$F$269,0),14)</f>
        <v>0.91994236646958971</v>
      </c>
      <c r="K50" s="938">
        <f>INDEX(CV!$270:$537,MATCH('CV2'!$E50,CV!$F$2:$F$269,0),9)</f>
        <v>0.11663753093202635</v>
      </c>
      <c r="L50" s="938">
        <f>INDEX(CV!$270:$537,MATCH('CV2'!$E50,CV!$F$2:$F$269,0),13)</f>
        <v>2.049495179286501</v>
      </c>
      <c r="M50" s="938">
        <f>INDEX(CV!$270:$537,MATCH('CV2'!$E50,CV!$F$2:$F$269,0),17)</f>
        <v>1.11438296876661</v>
      </c>
      <c r="N50" s="938">
        <f>INDEX(CV!$270:$537,MATCH('CV2'!$E50,CV!$F$2:$F$269,0),11)</f>
        <v>1.4527760680481259</v>
      </c>
      <c r="O50" s="935">
        <f>INDEX(CV!$270:$537,MATCH('CV2'!$E50,CV!$F$2:$F$269,0),15)</f>
        <v>0.95575223255565667</v>
      </c>
      <c r="P50" s="1374" t="s">
        <v>290</v>
      </c>
      <c r="Q50" s="1375"/>
      <c r="R50" s="1375"/>
      <c r="S50" s="1375"/>
    </row>
    <row r="51" spans="1:19" s="310" customFormat="1" ht="12.6" customHeight="1">
      <c r="A51" s="1476" t="s">
        <v>848</v>
      </c>
      <c r="B51" s="1476"/>
      <c r="C51" s="1476"/>
      <c r="D51" s="1476"/>
      <c r="E51" s="714">
        <v>39</v>
      </c>
      <c r="F51" s="941">
        <f>INDEX(CV!$270:$537,MATCH('CV2'!$E51,CV!$F$2:$F$269,0),8)</f>
        <v>0.37861931969645424</v>
      </c>
      <c r="G51" s="944">
        <f>INDEX(CV!$270:$537,MATCH('CV2'!$E51,CV!$F$2:$F$269,0),12)</f>
        <v>7.8734394402864796</v>
      </c>
      <c r="H51" s="944">
        <f>INDEX(CV!$270:$537,MATCH('CV2'!$E51,CV!$F$2:$F$269,0),16)</f>
        <v>3.5021161316605673</v>
      </c>
      <c r="I51" s="944">
        <f>INDEX(CV!$270:$537,MATCH('CV2'!$E51,CV!$F$2:$F$269,0),10)</f>
        <v>6.2211849159843773</v>
      </c>
      <c r="J51" s="951">
        <f>INDEX(CV!$270:$537,MATCH('CV2'!$E51,CV!$F$2:$F$269,0),14)</f>
        <v>4.0421627978175945</v>
      </c>
      <c r="K51" s="944">
        <f>INDEX(CV!$270:$537,MATCH('CV2'!$E51,CV!$F$2:$F$269,0),9)</f>
        <v>0.37133595923668938</v>
      </c>
      <c r="L51" s="944">
        <f>INDEX(CV!$270:$537,MATCH('CV2'!$E51,CV!$F$2:$F$269,0),13)</f>
        <v>8.0845577052715232</v>
      </c>
      <c r="M51" s="944">
        <f>INDEX(CV!$270:$537,MATCH('CV2'!$E51,CV!$F$2:$F$269,0),17)</f>
        <v>3.442183376841502</v>
      </c>
      <c r="N51" s="944">
        <f>INDEX(CV!$270:$537,MATCH('CV2'!$E51,CV!$F$2:$F$269,0),11)</f>
        <v>6.4756948314331106</v>
      </c>
      <c r="O51" s="941">
        <f>INDEX(CV!$270:$537,MATCH('CV2'!$E51,CV!$F$2:$F$269,0),15)</f>
        <v>4.4882277545312697</v>
      </c>
      <c r="P51" s="1374" t="s">
        <v>849</v>
      </c>
      <c r="Q51" s="1375"/>
      <c r="R51" s="1375"/>
      <c r="S51" s="1375"/>
    </row>
    <row r="52" spans="1:19" s="310" customFormat="1" ht="12.6" customHeight="1">
      <c r="A52" s="1476" t="s">
        <v>1542</v>
      </c>
      <c r="B52" s="1476"/>
      <c r="C52" s="1476"/>
      <c r="D52" s="1476"/>
      <c r="E52" s="720">
        <v>40</v>
      </c>
      <c r="F52" s="941">
        <f>INDEX(CV!$270:$537,MATCH('CV2'!$E52,CV!$F$2:$F$269,0),8)</f>
        <v>6.1890670242653545E-2</v>
      </c>
      <c r="G52" s="944">
        <f>INDEX(CV!$270:$537,MATCH('CV2'!$E52,CV!$F$2:$F$269,0),12)</f>
        <v>0.96674796041040345</v>
      </c>
      <c r="H52" s="944">
        <f>INDEX(CV!$270:$537,MATCH('CV2'!$E52,CV!$F$2:$F$269,0),16)</f>
        <v>0.5652068294003969</v>
      </c>
      <c r="I52" s="944">
        <f>INDEX(CV!$270:$537,MATCH('CV2'!$E52,CV!$F$2:$F$269,0),10)</f>
        <v>0.78769302402751917</v>
      </c>
      <c r="J52" s="951">
        <f>INDEX(CV!$270:$537,MATCH('CV2'!$E52,CV!$F$2:$F$269,0),14)</f>
        <v>0.40867998451128085</v>
      </c>
      <c r="K52" s="944">
        <f>INDEX(CV!$270:$537,MATCH('CV2'!$E52,CV!$F$2:$F$269,0),9)</f>
        <v>5.9904132526041223E-2</v>
      </c>
      <c r="L52" s="944">
        <f>INDEX(CV!$270:$537,MATCH('CV2'!$E52,CV!$F$2:$F$269,0),13)</f>
        <v>0.90388493649585333</v>
      </c>
      <c r="M52" s="944">
        <f>INDEX(CV!$270:$537,MATCH('CV2'!$E52,CV!$F$2:$F$269,0),17)</f>
        <v>0.58082211212907764</v>
      </c>
      <c r="N52" s="944">
        <f>INDEX(CV!$270:$537,MATCH('CV2'!$E52,CV!$F$2:$F$269,0),11)</f>
        <v>0.68521804731477365</v>
      </c>
      <c r="O52" s="941">
        <f>INDEX(CV!$270:$537,MATCH('CV2'!$E52,CV!$F$2:$F$269,0),15)</f>
        <v>0.41912794094497674</v>
      </c>
      <c r="P52" s="1374" t="s">
        <v>1543</v>
      </c>
      <c r="Q52" s="1375"/>
      <c r="R52" s="1375"/>
      <c r="S52" s="1375"/>
    </row>
    <row r="53" spans="1:19" s="310" customFormat="1" ht="12.6" customHeight="1" thickBot="1">
      <c r="A53" s="1477" t="s">
        <v>1544</v>
      </c>
      <c r="B53" s="1477"/>
      <c r="C53" s="1477"/>
      <c r="D53" s="1477"/>
      <c r="E53" s="714">
        <v>41</v>
      </c>
      <c r="F53" s="952">
        <f>INDEX(CV!$270:$537,MATCH('CV2'!$E53,CV!$F$2:$F$269,0),8)</f>
        <v>4.6674258125500197E-2</v>
      </c>
      <c r="G53" s="953">
        <f>INDEX(CV!$270:$537,MATCH('CV2'!$E53,CV!$F$2:$F$269,0),12)</f>
        <v>0.76625306286989381</v>
      </c>
      <c r="H53" s="953">
        <f>INDEX(CV!$270:$537,MATCH('CV2'!$E53,CV!$F$2:$F$269,0),16)</f>
        <v>0.35316938537904974</v>
      </c>
      <c r="I53" s="953">
        <f>INDEX(CV!$270:$537,MATCH('CV2'!$E53,CV!$F$2:$F$269,0),10)</f>
        <v>0.57469034912601946</v>
      </c>
      <c r="J53" s="954">
        <f>INDEX(CV!$270:$537,MATCH('CV2'!$E53,CV!$F$2:$F$269,0),14)</f>
        <v>0.29375532440324542</v>
      </c>
      <c r="K53" s="953">
        <f>INDEX(CV!$270:$537,MATCH('CV2'!$E53,CV!$F$2:$F$269,0),9)</f>
        <v>4.4839209786771771E-2</v>
      </c>
      <c r="L53" s="953">
        <f>INDEX(CV!$270:$537,MATCH('CV2'!$E53,CV!$F$2:$F$269,0),13)</f>
        <v>0.62975516679881638</v>
      </c>
      <c r="M53" s="953">
        <f>INDEX(CV!$270:$537,MATCH('CV2'!$E53,CV!$F$2:$F$269,0),17)</f>
        <v>0.41761108533270375</v>
      </c>
      <c r="N53" s="953">
        <f>INDEX(CV!$270:$537,MATCH('CV2'!$E53,CV!$F$2:$F$269,0),11)</f>
        <v>0.48232729887792286</v>
      </c>
      <c r="O53" s="952">
        <f>INDEX(CV!$270:$537,MATCH('CV2'!$E53,CV!$F$2:$F$269,0),15)</f>
        <v>0.32329418260723197</v>
      </c>
      <c r="P53" s="1485" t="s">
        <v>1545</v>
      </c>
      <c r="Q53" s="1486"/>
      <c r="R53" s="1486"/>
      <c r="S53" s="1486"/>
    </row>
    <row r="54" spans="1:19" s="310" customFormat="1" ht="22.5" customHeight="1">
      <c r="A54" s="1478" t="s">
        <v>1825</v>
      </c>
      <c r="B54" s="1478"/>
      <c r="C54" s="1478"/>
      <c r="D54" s="1478"/>
      <c r="E54" s="1478"/>
      <c r="F54" s="1478"/>
      <c r="G54" s="1478"/>
      <c r="H54" s="1478"/>
      <c r="I54" s="1478"/>
      <c r="J54" s="1478"/>
      <c r="K54" s="1478"/>
      <c r="L54" s="1478"/>
      <c r="M54" s="1478"/>
      <c r="N54" s="1478"/>
      <c r="O54" s="1478"/>
      <c r="P54" s="1478"/>
      <c r="Q54" s="1478"/>
      <c r="R54" s="1478"/>
      <c r="S54" s="1478"/>
    </row>
    <row r="55" spans="1:19" ht="3" customHeight="1">
      <c r="A55" s="311"/>
      <c r="B55" s="312"/>
      <c r="C55" s="312"/>
      <c r="D55" s="312"/>
      <c r="E55" s="312"/>
      <c r="F55" s="758"/>
      <c r="G55" s="311"/>
      <c r="H55" s="311"/>
      <c r="I55" s="311"/>
      <c r="J55" s="315"/>
      <c r="K55" s="315"/>
      <c r="L55" s="315"/>
      <c r="M55" s="315"/>
      <c r="N55" s="311"/>
      <c r="O55" s="311"/>
      <c r="P55" s="312"/>
      <c r="Q55" s="312"/>
      <c r="R55" s="312"/>
      <c r="S55" s="319"/>
    </row>
    <row r="56" spans="1:19" s="500" customFormat="1" ht="15" customHeight="1">
      <c r="A56" s="1385">
        <f>'CV1'!R56+1</f>
        <v>79</v>
      </c>
      <c r="B56" s="1385"/>
      <c r="C56" s="520"/>
      <c r="D56" s="520"/>
      <c r="E56" s="520"/>
      <c r="F56" s="819"/>
      <c r="G56" s="819"/>
      <c r="H56" s="819"/>
      <c r="I56" s="1510">
        <f>'CV1'!I56:J56</f>
        <v>41487</v>
      </c>
      <c r="J56" s="1510"/>
      <c r="K56" s="1363">
        <f>I56</f>
        <v>41487</v>
      </c>
      <c r="L56" s="1363"/>
      <c r="M56" s="321"/>
      <c r="N56" s="821"/>
      <c r="O56" s="821"/>
      <c r="R56" s="1355">
        <f>A56+1</f>
        <v>80</v>
      </c>
      <c r="S56" s="1355"/>
    </row>
    <row r="57" spans="1:19" ht="14.1" customHeight="1">
      <c r="A57" s="326" t="s">
        <v>189</v>
      </c>
      <c r="B57" s="326"/>
      <c r="C57" s="326"/>
      <c r="D57" s="326"/>
      <c r="E57" s="326">
        <v>42</v>
      </c>
      <c r="F57" s="948">
        <f>INDEX(CV!$270:$537,MATCH('CV2'!$E57,CV!$F$2:$F$269,0),8)</f>
        <v>9.2604859327741498E-2</v>
      </c>
      <c r="G57" s="949">
        <f>INDEX(CV!$270:$537,MATCH('CV2'!$E57,CV!$F$2:$F$269,0),12)</f>
        <v>1.1506134457159898</v>
      </c>
      <c r="H57" s="949">
        <f>INDEX(CV!$270:$537,MATCH('CV2'!$E57,CV!$F$2:$F$269,0),16)</f>
        <v>0.71902988318932659</v>
      </c>
      <c r="I57" s="949">
        <f>INDEX(CV!$270:$537,MATCH('CV2'!$E57,CV!$F$2:$F$269,0),10)</f>
        <v>1.1558258264216961</v>
      </c>
      <c r="J57" s="950">
        <f>INDEX(CV!$270:$537,MATCH('CV2'!$E57,CV!$F$2:$F$269,0),14)</f>
        <v>0.5875081273900421</v>
      </c>
      <c r="K57" s="949">
        <f>INDEX(CV!$270:$537,MATCH('CV2'!$E57,CV!$F$2:$F$269,0),9)</f>
        <v>8.6393160319229653E-2</v>
      </c>
      <c r="L57" s="948">
        <f>INDEX(CV!$270:$537,MATCH('CV2'!$E57,CV!$F$2:$F$269,0),13)</f>
        <v>1.1207307127829584</v>
      </c>
      <c r="M57" s="949">
        <f>INDEX(CV!$270:$537,MATCH('CV2'!$E57,CV!$F$2:$F$269,0),17)</f>
        <v>0.66983697690436805</v>
      </c>
      <c r="N57" s="949">
        <f>INDEX(CV!$270:$537,MATCH('CV2'!$E57,CV!$F$2:$F$269,0),11)</f>
        <v>1.018620716983784</v>
      </c>
      <c r="O57" s="948">
        <f>INDEX(CV!$270:$537,MATCH('CV2'!$E57,CV!$F$2:$F$269,0),15)</f>
        <v>0.63060697273991084</v>
      </c>
      <c r="P57" s="1432" t="s">
        <v>294</v>
      </c>
      <c r="Q57" s="1417"/>
      <c r="R57" s="1417"/>
      <c r="S57" s="1417"/>
    </row>
    <row r="58" spans="1:19" ht="14.1" customHeight="1">
      <c r="A58" s="516" t="s">
        <v>171</v>
      </c>
      <c r="B58" s="519" t="s">
        <v>172</v>
      </c>
      <c r="C58" s="516"/>
      <c r="D58" s="328"/>
      <c r="E58" s="328">
        <v>43</v>
      </c>
      <c r="F58" s="935">
        <f>INDEX(CV!$270:$537,MATCH('CV2'!$E58,CV!$F$2:$F$269,0),8)</f>
        <v>0.11348685803140285</v>
      </c>
      <c r="G58" s="936">
        <f>INDEX(CV!$270:$537,MATCH('CV2'!$E58,CV!$F$2:$F$269,0),12)</f>
        <v>1.3698040362351749</v>
      </c>
      <c r="H58" s="936">
        <f>INDEX(CV!$270:$537,MATCH('CV2'!$E58,CV!$F$2:$F$269,0),16)</f>
        <v>0.60389929273313558</v>
      </c>
      <c r="I58" s="936">
        <f>INDEX(CV!$270:$537,MATCH('CV2'!$E58,CV!$F$2:$F$269,0),10)</f>
        <v>1.2465299492330451</v>
      </c>
      <c r="J58" s="937">
        <f>INDEX(CV!$270:$537,MATCH('CV2'!$E58,CV!$F$2:$F$269,0),14)</f>
        <v>0.50355146351266999</v>
      </c>
      <c r="K58" s="938">
        <f>INDEX(CV!$270:$537,MATCH('CV2'!$E58,CV!$F$2:$F$269,0),9)</f>
        <v>0.10556109860903447</v>
      </c>
      <c r="L58" s="935">
        <f>INDEX(CV!$270:$537,MATCH('CV2'!$E58,CV!$F$2:$F$269,0),13)</f>
        <v>1.2188933862030826</v>
      </c>
      <c r="M58" s="938">
        <f>INDEX(CV!$270:$537,MATCH('CV2'!$E58,CV!$F$2:$F$269,0),17)</f>
        <v>0.74778438566570271</v>
      </c>
      <c r="N58" s="936">
        <f>INDEX(CV!$270:$537,MATCH('CV2'!$E58,CV!$F$2:$F$269,0),11)</f>
        <v>1.0062031779510763</v>
      </c>
      <c r="O58" s="939">
        <f>INDEX(CV!$270:$537,MATCH('CV2'!$E58,CV!$F$2:$F$269,0),15)</f>
        <v>0.56879336520213541</v>
      </c>
      <c r="P58" s="1430" t="s">
        <v>296</v>
      </c>
      <c r="Q58" s="1431"/>
      <c r="R58" s="1431"/>
    </row>
    <row r="59" spans="1:19" ht="14.1" customHeight="1">
      <c r="A59" s="330"/>
      <c r="B59" s="331" t="s">
        <v>160</v>
      </c>
      <c r="C59" s="332"/>
      <c r="D59" s="332"/>
      <c r="E59" s="326">
        <v>44</v>
      </c>
      <c r="F59" s="939">
        <f>INDEX(CV!$270:$537,MATCH('CV2'!$E59,CV!$F$2:$F$269,0),8)</f>
        <v>0.22881196425937375</v>
      </c>
      <c r="G59" s="944">
        <f>INDEX(CV!$270:$537,MATCH('CV2'!$E59,CV!$F$2:$F$269,0),12)</f>
        <v>5.2695943493454367</v>
      </c>
      <c r="H59" s="944">
        <f>INDEX(CV!$270:$537,MATCH('CV2'!$E59,CV!$F$2:$F$269,0),16)</f>
        <v>1.4344039351859712</v>
      </c>
      <c r="I59" s="944">
        <f>INDEX(CV!$270:$537,MATCH('CV2'!$E59,CV!$F$2:$F$269,0),10)</f>
        <v>4.1477546132902541</v>
      </c>
      <c r="J59" s="951">
        <f>INDEX(CV!$270:$537,MATCH('CV2'!$E59,CV!$F$2:$F$269,0),14)</f>
        <v>1.7713745500111555</v>
      </c>
      <c r="K59" s="936">
        <f>INDEX(CV!$270:$537,MATCH('CV2'!$E59,CV!$F$2:$F$269,0),9)</f>
        <v>0.20975048450340886</v>
      </c>
      <c r="L59" s="935">
        <f>INDEX(CV!$270:$537,MATCH('CV2'!$E59,CV!$F$2:$F$269,0),13)</f>
        <v>4.5104002120136109</v>
      </c>
      <c r="M59" s="938">
        <f>INDEX(CV!$270:$537,MATCH('CV2'!$E59,CV!$F$2:$F$269,0),17)</f>
        <v>3.2714360399236369</v>
      </c>
      <c r="N59" s="944">
        <f>INDEX(CV!$270:$537,MATCH('CV2'!$E59,CV!$F$2:$F$269,0),11)</f>
        <v>3.6249305724466492</v>
      </c>
      <c r="O59" s="941">
        <f>INDEX(CV!$270:$537,MATCH('CV2'!$E59,CV!$F$2:$F$269,0),15)</f>
        <v>2.1661936625876943</v>
      </c>
      <c r="P59" s="1418" t="s">
        <v>307</v>
      </c>
      <c r="Q59" s="1400"/>
      <c r="R59" s="1401"/>
    </row>
    <row r="60" spans="1:19" ht="14.1" customHeight="1">
      <c r="A60" s="330"/>
      <c r="B60" s="333"/>
      <c r="C60" s="1369" t="s">
        <v>17</v>
      </c>
      <c r="D60" s="1370"/>
      <c r="E60" s="328">
        <v>45</v>
      </c>
      <c r="F60" s="945">
        <f>INDEX(CV!$270:$537,MATCH('CV2'!$E60,CV!$F$2:$F$269,0),8)</f>
        <v>9.7930868025867618E-2</v>
      </c>
      <c r="G60" s="942">
        <f>INDEX(CV!$270:$537,MATCH('CV2'!$E60,CV!$F$2:$F$269,0),12)</f>
        <v>8.8969129942645218</v>
      </c>
      <c r="H60" s="942">
        <f>INDEX(CV!$270:$537,MATCH('CV2'!$E60,CV!$F$2:$F$269,0),16)</f>
        <v>3.2382527514477686</v>
      </c>
      <c r="I60" s="942">
        <f>INDEX(CV!$270:$537,MATCH('CV2'!$E60,CV!$F$2:$F$269,0),10)</f>
        <v>5.9571584862809619</v>
      </c>
      <c r="J60" s="943">
        <f>INDEX(CV!$270:$537,MATCH('CV2'!$E60,CV!$F$2:$F$269,0),14)</f>
        <v>2.8836553168615846</v>
      </c>
      <c r="K60" s="942">
        <f>INDEX(CV!$270:$537,MATCH('CV2'!$E60,CV!$F$2:$F$269,0),9)</f>
        <v>0.21628282452318651</v>
      </c>
      <c r="L60" s="942">
        <f>INDEX(CV!$270:$537,MATCH('CV2'!$E60,CV!$F$2:$F$269,0),13)</f>
        <v>6.0899010390124824</v>
      </c>
      <c r="M60" s="942">
        <f>INDEX(CV!$270:$537,MATCH('CV2'!$E60,CV!$F$2:$F$269,0),17)</f>
        <v>3.9019754159885065</v>
      </c>
      <c r="N60" s="942">
        <f>INDEX(CV!$270:$537,MATCH('CV2'!$E60,CV!$F$2:$F$269,0),11)</f>
        <v>5.1606605562911154</v>
      </c>
      <c r="O60" s="945">
        <f>INDEX(CV!$270:$537,MATCH('CV2'!$E60,CV!$F$2:$F$269,0),15)</f>
        <v>2.2264298375623688</v>
      </c>
      <c r="P60" s="1408" t="s">
        <v>308</v>
      </c>
      <c r="Q60" s="1362"/>
      <c r="R60" s="334"/>
    </row>
    <row r="61" spans="1:19" ht="14.1" customHeight="1">
      <c r="A61" s="330"/>
      <c r="B61" s="333"/>
      <c r="C61" s="1366" t="s">
        <v>18</v>
      </c>
      <c r="D61" s="1367"/>
      <c r="E61" s="326">
        <v>46</v>
      </c>
      <c r="F61" s="955">
        <f>INDEX(CV!$270:$537,MATCH('CV2'!$E61,CV!$F$2:$F$269,0),8)</f>
        <v>0.39288160146179407</v>
      </c>
      <c r="G61" s="956">
        <f>INDEX(CV!$270:$537,MATCH('CV2'!$E61,CV!$F$2:$F$269,0),12)</f>
        <v>5.8251168349131968</v>
      </c>
      <c r="H61" s="956">
        <f>INDEX(CV!$270:$537,MATCH('CV2'!$E61,CV!$F$2:$F$269,0),16)</f>
        <v>2.2170147278076162</v>
      </c>
      <c r="I61" s="956">
        <f>INDEX(CV!$270:$537,MATCH('CV2'!$E61,CV!$F$2:$F$269,0),10)</f>
        <v>5.6508171212661491</v>
      </c>
      <c r="J61" s="957">
        <f>INDEX(CV!$270:$537,MATCH('CV2'!$E61,CV!$F$2:$F$269,0),14)</f>
        <v>2.5992918711020763</v>
      </c>
      <c r="K61" s="956">
        <f>INDEX(CV!$270:$537,MATCH('CV2'!$E61,CV!$F$2:$F$269,0),9)</f>
        <v>0.49103523135262428</v>
      </c>
      <c r="L61" s="956">
        <f>INDEX(CV!$270:$537,MATCH('CV2'!$E61,CV!$F$2:$F$269,0),13)</f>
        <v>3.97036100585481</v>
      </c>
      <c r="M61" s="956">
        <f>INDEX(CV!$270:$537,MATCH('CV2'!$E61,CV!$F$2:$F$269,0),17)</f>
        <v>1.8051933348349078</v>
      </c>
      <c r="N61" s="956">
        <f>INDEX(CV!$270:$537,MATCH('CV2'!$E61,CV!$F$2:$F$269,0),11)</f>
        <v>5.4839576651391733</v>
      </c>
      <c r="O61" s="955">
        <f>INDEX(CV!$270:$537,MATCH('CV2'!$E61,CV!$F$2:$F$269,0),15)</f>
        <v>3.1946538433786649</v>
      </c>
      <c r="P61" s="1353" t="s">
        <v>309</v>
      </c>
      <c r="Q61" s="1354"/>
      <c r="R61" s="334"/>
    </row>
    <row r="62" spans="1:19" ht="14.1" customHeight="1">
      <c r="A62" s="330"/>
      <c r="B62" s="341"/>
      <c r="C62" s="1380" t="s">
        <v>19</v>
      </c>
      <c r="D62" s="1381"/>
      <c r="E62" s="328">
        <v>47</v>
      </c>
      <c r="F62" s="958">
        <f>INDEX(CV!$270:$537,MATCH('CV2'!$E62,CV!$F$2:$F$269,0),8)</f>
        <v>0.36221776979276682</v>
      </c>
      <c r="G62" s="959">
        <f>INDEX(CV!$270:$537,MATCH('CV2'!$E62,CV!$F$2:$F$269,0),12)</f>
        <v>7.7059562522673843</v>
      </c>
      <c r="H62" s="959">
        <f>INDEX(CV!$270:$537,MATCH('CV2'!$E62,CV!$F$2:$F$269,0),16)</f>
        <v>2.0250697562313182</v>
      </c>
      <c r="I62" s="959">
        <f>INDEX(CV!$270:$537,MATCH('CV2'!$E62,CV!$F$2:$F$269,0),10)</f>
        <v>6.0042280718910312</v>
      </c>
      <c r="J62" s="960">
        <f>INDEX(CV!$270:$537,MATCH('CV2'!$E62,CV!$F$2:$F$269,0),14)</f>
        <v>2.6096206528917785</v>
      </c>
      <c r="K62" s="959">
        <f>INDEX(CV!$270:$537,MATCH('CV2'!$E62,CV!$F$2:$F$269,0),9)</f>
        <v>0.43611107356999973</v>
      </c>
      <c r="L62" s="959">
        <f>INDEX(CV!$270:$537,MATCH('CV2'!$E62,CV!$F$2:$F$269,0),13)</f>
        <v>7.5769705401243348</v>
      </c>
      <c r="M62" s="959">
        <f>INDEX(CV!$270:$537,MATCH('CV2'!$E62,CV!$F$2:$F$269,0),17)</f>
        <v>5.8858883555379968</v>
      </c>
      <c r="N62" s="959">
        <f>INDEX(CV!$270:$537,MATCH('CV2'!$E62,CV!$F$2:$F$269,0),11)</f>
        <v>5.560476000042776</v>
      </c>
      <c r="O62" s="958">
        <f>INDEX(CV!$270:$537,MATCH('CV2'!$E62,CV!$F$2:$F$269,0),15)</f>
        <v>3.513363532549298</v>
      </c>
      <c r="P62" s="1359" t="s">
        <v>310</v>
      </c>
      <c r="Q62" s="1360"/>
      <c r="R62" s="348"/>
    </row>
    <row r="63" spans="1:19" ht="14.1" customHeight="1">
      <c r="A63" s="330"/>
      <c r="B63" s="333" t="s">
        <v>20</v>
      </c>
      <c r="C63" s="349"/>
      <c r="D63" s="349"/>
      <c r="E63" s="326">
        <v>48</v>
      </c>
      <c r="F63" s="941">
        <f>INDEX(CV!$270:$537,MATCH('CV2'!$E63,CV!$F$2:$F$269,0),8)</f>
        <v>0.14717733791162213</v>
      </c>
      <c r="G63" s="944">
        <f>INDEX(CV!$270:$537,MATCH('CV2'!$E63,CV!$F$2:$F$269,0),12)</f>
        <v>1.369754427023979</v>
      </c>
      <c r="H63" s="944">
        <f>INDEX(CV!$270:$537,MATCH('CV2'!$E63,CV!$F$2:$F$269,0),16)</f>
        <v>0.71112862670607158</v>
      </c>
      <c r="I63" s="944">
        <f>INDEX(CV!$270:$537,MATCH('CV2'!$E63,CV!$F$2:$F$269,0),10)</f>
        <v>1.3210376369356567</v>
      </c>
      <c r="J63" s="951">
        <f>INDEX(CV!$270:$537,MATCH('CV2'!$E63,CV!$F$2:$F$269,0),14)</f>
        <v>0.55025147152687226</v>
      </c>
      <c r="K63" s="944">
        <f>INDEX(CV!$270:$537,MATCH('CV2'!$E63,CV!$F$2:$F$269,0),9)</f>
        <v>0.13636518145088314</v>
      </c>
      <c r="L63" s="944">
        <f>INDEX(CV!$270:$537,MATCH('CV2'!$E63,CV!$F$2:$F$269,0),13)</f>
        <v>1.4184036981640089</v>
      </c>
      <c r="M63" s="944">
        <f>INDEX(CV!$270:$537,MATCH('CV2'!$E63,CV!$F$2:$F$269,0),17)</f>
        <v>0.80952806554441981</v>
      </c>
      <c r="N63" s="944">
        <f>INDEX(CV!$270:$537,MATCH('CV2'!$E63,CV!$F$2:$F$269,0),11)</f>
        <v>1.1060922326963096</v>
      </c>
      <c r="O63" s="941">
        <f>INDEX(CV!$270:$537,MATCH('CV2'!$E63,CV!$F$2:$F$269,0),15)</f>
        <v>0.64108196707007536</v>
      </c>
      <c r="P63" s="1418" t="s">
        <v>311</v>
      </c>
      <c r="Q63" s="1400"/>
      <c r="R63" s="1401"/>
    </row>
    <row r="64" spans="1:19" ht="14.1" customHeight="1">
      <c r="A64" s="349"/>
      <c r="B64" s="333"/>
      <c r="C64" s="1369" t="s">
        <v>21</v>
      </c>
      <c r="D64" s="1370"/>
      <c r="E64" s="328">
        <v>49</v>
      </c>
      <c r="F64" s="945">
        <f>INDEX(CV!$270:$537,MATCH('CV2'!$E64,CV!$F$2:$F$269,0),8)</f>
        <v>0.52896524463696215</v>
      </c>
      <c r="G64" s="942">
        <f>INDEX(CV!$270:$537,MATCH('CV2'!$E64,CV!$F$2:$F$269,0),12)</f>
        <v>3.8858349765034488</v>
      </c>
      <c r="H64" s="942">
        <f>INDEX(CV!$270:$537,MATCH('CV2'!$E64,CV!$F$2:$F$269,0),16)</f>
        <v>2.5181606209656766</v>
      </c>
      <c r="I64" s="942">
        <f>INDEX(CV!$270:$537,MATCH('CV2'!$E64,CV!$F$2:$F$269,0),10)</f>
        <v>2.5212620913096786</v>
      </c>
      <c r="J64" s="943">
        <f>INDEX(CV!$270:$537,MATCH('CV2'!$E64,CV!$F$2:$F$269,0),14)</f>
        <v>1.9106943828092908</v>
      </c>
      <c r="K64" s="942">
        <f>INDEX(CV!$270:$537,MATCH('CV2'!$E64,CV!$F$2:$F$269,0),9)</f>
        <v>0.54078804622043319</v>
      </c>
      <c r="L64" s="942">
        <f>INDEX(CV!$270:$537,MATCH('CV2'!$E64,CV!$F$2:$F$269,0),13)</f>
        <v>2.7798276142449478</v>
      </c>
      <c r="M64" s="942">
        <f>INDEX(CV!$270:$537,MATCH('CV2'!$E64,CV!$F$2:$F$269,0),17)</f>
        <v>3.0605278240955438</v>
      </c>
      <c r="N64" s="942">
        <f>INDEX(CV!$270:$537,MATCH('CV2'!$E64,CV!$F$2:$F$269,0),11)</f>
        <v>2.1879711901269743</v>
      </c>
      <c r="O64" s="945">
        <f>INDEX(CV!$270:$537,MATCH('CV2'!$E64,CV!$F$2:$F$269,0),15)</f>
        <v>2.1419703824238252</v>
      </c>
      <c r="P64" s="1408" t="s">
        <v>312</v>
      </c>
      <c r="Q64" s="1362"/>
      <c r="R64" s="350"/>
      <c r="S64" s="351"/>
    </row>
    <row r="65" spans="1:19" ht="14.1" customHeight="1">
      <c r="A65" s="522"/>
      <c r="B65" s="333"/>
      <c r="C65" s="1366" t="s">
        <v>22</v>
      </c>
      <c r="D65" s="1367"/>
      <c r="E65" s="326">
        <v>50</v>
      </c>
      <c r="F65" s="955">
        <f>INDEX(CV!$270:$537,MATCH('CV2'!$E65,CV!$F$2:$F$269,0),8)</f>
        <v>0.57731041423351759</v>
      </c>
      <c r="G65" s="956">
        <f>INDEX(CV!$270:$537,MATCH('CV2'!$E65,CV!$F$2:$F$269,0),12)</f>
        <v>3.7521483703683649</v>
      </c>
      <c r="H65" s="956">
        <f>INDEX(CV!$270:$537,MATCH('CV2'!$E65,CV!$F$2:$F$269,0),16)</f>
        <v>2.0133980196797938</v>
      </c>
      <c r="I65" s="956">
        <f>INDEX(CV!$270:$537,MATCH('CV2'!$E65,CV!$F$2:$F$269,0),10)</f>
        <v>5.262714115468671</v>
      </c>
      <c r="J65" s="957">
        <f>INDEX(CV!$270:$537,MATCH('CV2'!$E65,CV!$F$2:$F$269,0),14)</f>
        <v>1.3784763865415106</v>
      </c>
      <c r="K65" s="956">
        <f>INDEX(CV!$270:$537,MATCH('CV2'!$E65,CV!$F$2:$F$269,0),9)</f>
        <v>0.55044587102754383</v>
      </c>
      <c r="L65" s="956">
        <f>INDEX(CV!$270:$537,MATCH('CV2'!$E65,CV!$F$2:$F$269,0),13)</f>
        <v>2.7508457272695885</v>
      </c>
      <c r="M65" s="956">
        <f>INDEX(CV!$270:$537,MATCH('CV2'!$E65,CV!$F$2:$F$269,0),17)</f>
        <v>2.5938867562412429</v>
      </c>
      <c r="N65" s="956">
        <f>INDEX(CV!$270:$537,MATCH('CV2'!$E65,CV!$F$2:$F$269,0),11)</f>
        <v>3.5605006023335997</v>
      </c>
      <c r="O65" s="955">
        <f>INDEX(CV!$270:$537,MATCH('CV2'!$E65,CV!$F$2:$F$269,0),15)</f>
        <v>1.9979677160214446</v>
      </c>
      <c r="P65" s="1353" t="s">
        <v>313</v>
      </c>
      <c r="Q65" s="1354"/>
      <c r="R65" s="350"/>
      <c r="S65" s="351"/>
    </row>
    <row r="66" spans="1:19" ht="14.1" customHeight="1">
      <c r="A66" s="522"/>
      <c r="B66" s="333"/>
      <c r="C66" s="1366" t="s">
        <v>23</v>
      </c>
      <c r="D66" s="1367"/>
      <c r="E66" s="328">
        <v>51</v>
      </c>
      <c r="F66" s="955">
        <f>INDEX(CV!$270:$537,MATCH('CV2'!$E66,CV!$F$2:$F$269,0),8)</f>
        <v>0.38326891671032232</v>
      </c>
      <c r="G66" s="956">
        <f>INDEX(CV!$270:$537,MATCH('CV2'!$E66,CV!$F$2:$F$269,0),12)</f>
        <v>3.2596255907128997</v>
      </c>
      <c r="H66" s="956">
        <f>INDEX(CV!$270:$537,MATCH('CV2'!$E66,CV!$F$2:$F$269,0),16)</f>
        <v>2.2502838681935726</v>
      </c>
      <c r="I66" s="956">
        <f>INDEX(CV!$270:$537,MATCH('CV2'!$E66,CV!$F$2:$F$269,0),10)</f>
        <v>2.5956158827827052</v>
      </c>
      <c r="J66" s="957">
        <f>INDEX(CV!$270:$537,MATCH('CV2'!$E66,CV!$F$2:$F$269,0),14)</f>
        <v>1.7283291252600099</v>
      </c>
      <c r="K66" s="956">
        <f>INDEX(CV!$270:$537,MATCH('CV2'!$E66,CV!$F$2:$F$269,0),9)</f>
        <v>0.54150326236586976</v>
      </c>
      <c r="L66" s="956">
        <f>INDEX(CV!$270:$537,MATCH('CV2'!$E66,CV!$F$2:$F$269,0),13)</f>
        <v>3.2525841812251448</v>
      </c>
      <c r="M66" s="956">
        <f>INDEX(CV!$270:$537,MATCH('CV2'!$E66,CV!$F$2:$F$269,0),17)</f>
        <v>3.6340165655077978</v>
      </c>
      <c r="N66" s="956">
        <f>INDEX(CV!$270:$537,MATCH('CV2'!$E66,CV!$F$2:$F$269,0),11)</f>
        <v>2.3335985920497802</v>
      </c>
      <c r="O66" s="955">
        <f>INDEX(CV!$270:$537,MATCH('CV2'!$E66,CV!$F$2:$F$269,0),15)</f>
        <v>1.9682208933010377</v>
      </c>
      <c r="P66" s="1353" t="s">
        <v>314</v>
      </c>
      <c r="Q66" s="1354"/>
      <c r="R66" s="350"/>
      <c r="S66" s="351"/>
    </row>
    <row r="67" spans="1:19" ht="14.1" customHeight="1">
      <c r="A67" s="522"/>
      <c r="B67" s="333"/>
      <c r="C67" s="1366" t="s">
        <v>24</v>
      </c>
      <c r="D67" s="1367"/>
      <c r="E67" s="326">
        <v>52</v>
      </c>
      <c r="F67" s="955">
        <f>INDEX(CV!$270:$537,MATCH('CV2'!$E67,CV!$F$2:$F$269,0),8)</f>
        <v>0.36237245483460329</v>
      </c>
      <c r="G67" s="956">
        <f>INDEX(CV!$270:$537,MATCH('CV2'!$E67,CV!$F$2:$F$269,0),12)</f>
        <v>4.3730436514526696</v>
      </c>
      <c r="H67" s="956">
        <f>INDEX(CV!$270:$537,MATCH('CV2'!$E67,CV!$F$2:$F$269,0),16)</f>
        <v>2.623603431259157</v>
      </c>
      <c r="I67" s="956">
        <f>INDEX(CV!$270:$537,MATCH('CV2'!$E67,CV!$F$2:$F$269,0),10)</f>
        <v>3.5086571850155197</v>
      </c>
      <c r="J67" s="957">
        <f>INDEX(CV!$270:$537,MATCH('CV2'!$E67,CV!$F$2:$F$269,0),14)</f>
        <v>1.3828890271549192</v>
      </c>
      <c r="K67" s="956">
        <f>INDEX(CV!$270:$537,MATCH('CV2'!$E67,CV!$F$2:$F$269,0),9)</f>
        <v>0.58008853843140251</v>
      </c>
      <c r="L67" s="956">
        <f>INDEX(CV!$270:$537,MATCH('CV2'!$E67,CV!$F$2:$F$269,0),13)</f>
        <v>3.926557434502806</v>
      </c>
      <c r="M67" s="956">
        <f>INDEX(CV!$270:$537,MATCH('CV2'!$E67,CV!$F$2:$F$269,0),17)</f>
        <v>2.5274445697974079</v>
      </c>
      <c r="N67" s="956">
        <f>INDEX(CV!$270:$537,MATCH('CV2'!$E67,CV!$F$2:$F$269,0),11)</f>
        <v>3.0538696792563709</v>
      </c>
      <c r="O67" s="955">
        <f>INDEX(CV!$270:$537,MATCH('CV2'!$E67,CV!$F$2:$F$269,0),15)</f>
        <v>1.748005696163639</v>
      </c>
      <c r="P67" s="1353" t="s">
        <v>315</v>
      </c>
      <c r="Q67" s="1354"/>
      <c r="R67" s="350"/>
      <c r="S67" s="351"/>
    </row>
    <row r="68" spans="1:19" ht="14.1" customHeight="1">
      <c r="A68" s="522"/>
      <c r="B68" s="333"/>
      <c r="C68" s="1366" t="s">
        <v>25</v>
      </c>
      <c r="D68" s="1367"/>
      <c r="E68" s="328">
        <v>53</v>
      </c>
      <c r="F68" s="955">
        <f>INDEX(CV!$270:$537,MATCH('CV2'!$E68,CV!$F$2:$F$269,0),8)</f>
        <v>0.33850470835813096</v>
      </c>
      <c r="G68" s="956">
        <f>INDEX(CV!$270:$537,MATCH('CV2'!$E68,CV!$F$2:$F$269,0),12)</f>
        <v>2.9008435136704995</v>
      </c>
      <c r="H68" s="956">
        <f>INDEX(CV!$270:$537,MATCH('CV2'!$E68,CV!$F$2:$F$269,0),16)</f>
        <v>2.316742578198959</v>
      </c>
      <c r="I68" s="956">
        <f>INDEX(CV!$270:$537,MATCH('CV2'!$E68,CV!$F$2:$F$269,0),10)</f>
        <v>2.5414672294077865</v>
      </c>
      <c r="J68" s="957">
        <f>INDEX(CV!$270:$537,MATCH('CV2'!$E68,CV!$F$2:$F$269,0),14)</f>
        <v>1.570760480467057</v>
      </c>
      <c r="K68" s="956">
        <f>INDEX(CV!$270:$537,MATCH('CV2'!$E68,CV!$F$2:$F$269,0),9)</f>
        <v>0.44855090853698165</v>
      </c>
      <c r="L68" s="956">
        <f>INDEX(CV!$270:$537,MATCH('CV2'!$E68,CV!$F$2:$F$269,0),13)</f>
        <v>1.8105112114524853</v>
      </c>
      <c r="M68" s="956">
        <f>INDEX(CV!$270:$537,MATCH('CV2'!$E68,CV!$F$2:$F$269,0),17)</f>
        <v>1.4121047231973727</v>
      </c>
      <c r="N68" s="956">
        <f>INDEX(CV!$270:$537,MATCH('CV2'!$E68,CV!$F$2:$F$269,0),11)</f>
        <v>1.7871750727206497</v>
      </c>
      <c r="O68" s="955">
        <f>INDEX(CV!$270:$537,MATCH('CV2'!$E68,CV!$F$2:$F$269,0),15)</f>
        <v>1.9517053793824239</v>
      </c>
      <c r="P68" s="1353" t="s">
        <v>316</v>
      </c>
      <c r="Q68" s="1354"/>
      <c r="R68" s="350"/>
      <c r="S68" s="351"/>
    </row>
    <row r="69" spans="1:19" ht="14.1" customHeight="1">
      <c r="A69" s="522"/>
      <c r="B69" s="333"/>
      <c r="C69" s="1366" t="s">
        <v>26</v>
      </c>
      <c r="D69" s="1367"/>
      <c r="E69" s="326">
        <v>54</v>
      </c>
      <c r="F69" s="955">
        <f>INDEX(CV!$270:$537,MATCH('CV2'!$E69,CV!$F$2:$F$269,0),8)</f>
        <v>0.43385206009801114</v>
      </c>
      <c r="G69" s="956">
        <f>INDEX(CV!$270:$537,MATCH('CV2'!$E69,CV!$F$2:$F$269,0),12)</f>
        <v>2.7297175544776335</v>
      </c>
      <c r="H69" s="956">
        <f>INDEX(CV!$270:$537,MATCH('CV2'!$E69,CV!$F$2:$F$269,0),16)</f>
        <v>1.7645467575151097</v>
      </c>
      <c r="I69" s="956">
        <f>INDEX(CV!$270:$537,MATCH('CV2'!$E69,CV!$F$2:$F$269,0),10)</f>
        <v>3.418281148976404</v>
      </c>
      <c r="J69" s="957">
        <f>INDEX(CV!$270:$537,MATCH('CV2'!$E69,CV!$F$2:$F$269,0),14)</f>
        <v>2.1242747120777472</v>
      </c>
      <c r="K69" s="956">
        <f>INDEX(CV!$270:$537,MATCH('CV2'!$E69,CV!$F$2:$F$269,0),9)</f>
        <v>0.41343525374154877</v>
      </c>
      <c r="L69" s="956">
        <f>INDEX(CV!$270:$537,MATCH('CV2'!$E69,CV!$F$2:$F$269,0),13)</f>
        <v>2.9496523855704679</v>
      </c>
      <c r="M69" s="956">
        <f>INDEX(CV!$270:$537,MATCH('CV2'!$E69,CV!$F$2:$F$269,0),17)</f>
        <v>2.4077291062653874</v>
      </c>
      <c r="N69" s="956">
        <f>INDEX(CV!$270:$537,MATCH('CV2'!$E69,CV!$F$2:$F$269,0),11)</f>
        <v>2.7634601308132907</v>
      </c>
      <c r="O69" s="955">
        <f>INDEX(CV!$270:$537,MATCH('CV2'!$E69,CV!$F$2:$F$269,0),15)</f>
        <v>2.5895364373458283</v>
      </c>
      <c r="P69" s="1353" t="s">
        <v>317</v>
      </c>
      <c r="Q69" s="1354"/>
      <c r="R69" s="350"/>
      <c r="S69" s="351"/>
    </row>
    <row r="70" spans="1:19" ht="14.1" customHeight="1">
      <c r="A70" s="522"/>
      <c r="B70" s="333"/>
      <c r="C70" s="1366" t="s">
        <v>27</v>
      </c>
      <c r="D70" s="1367"/>
      <c r="E70" s="328">
        <v>55</v>
      </c>
      <c r="F70" s="955">
        <f>INDEX(CV!$270:$537,MATCH('CV2'!$E70,CV!$F$2:$F$269,0),8)</f>
        <v>0.41416120156574843</v>
      </c>
      <c r="G70" s="956">
        <f>INDEX(CV!$270:$537,MATCH('CV2'!$E70,CV!$F$2:$F$269,0),12)</f>
        <v>3.0436098736798214</v>
      </c>
      <c r="H70" s="956">
        <f>INDEX(CV!$270:$537,MATCH('CV2'!$E70,CV!$F$2:$F$269,0),16)</f>
        <v>2.2508242457250769</v>
      </c>
      <c r="I70" s="956">
        <f>INDEX(CV!$270:$537,MATCH('CV2'!$E70,CV!$F$2:$F$269,0),10)</f>
        <v>4.5873372112189097</v>
      </c>
      <c r="J70" s="957">
        <f>INDEX(CV!$270:$537,MATCH('CV2'!$E70,CV!$F$2:$F$269,0),14)</f>
        <v>1.7142777934711351</v>
      </c>
      <c r="K70" s="956">
        <f>INDEX(CV!$270:$537,MATCH('CV2'!$E70,CV!$F$2:$F$269,0),9)</f>
        <v>0.39870596562581817</v>
      </c>
      <c r="L70" s="956">
        <f>INDEX(CV!$270:$537,MATCH('CV2'!$E70,CV!$F$2:$F$269,0),13)</f>
        <v>3.6526993899374975</v>
      </c>
      <c r="M70" s="956">
        <f>INDEX(CV!$270:$537,MATCH('CV2'!$E70,CV!$F$2:$F$269,0),17)</f>
        <v>1.3042677646463876</v>
      </c>
      <c r="N70" s="956">
        <f>INDEX(CV!$270:$537,MATCH('CV2'!$E70,CV!$F$2:$F$269,0),11)</f>
        <v>3.708888907425739</v>
      </c>
      <c r="O70" s="955">
        <f>INDEX(CV!$270:$537,MATCH('CV2'!$E70,CV!$F$2:$F$269,0),15)</f>
        <v>1.6339595905391735</v>
      </c>
      <c r="P70" s="1353" t="s">
        <v>318</v>
      </c>
      <c r="Q70" s="1354"/>
      <c r="R70" s="350"/>
      <c r="S70" s="351"/>
    </row>
    <row r="71" spans="1:19" ht="14.1" customHeight="1">
      <c r="A71" s="522"/>
      <c r="B71" s="333"/>
      <c r="C71" s="1380" t="s">
        <v>28</v>
      </c>
      <c r="D71" s="1381"/>
      <c r="E71" s="326">
        <v>56</v>
      </c>
      <c r="F71" s="958">
        <f>INDEX(CV!$270:$537,MATCH('CV2'!$E71,CV!$F$2:$F$269,0),8)</f>
        <v>0.27538762881448742</v>
      </c>
      <c r="G71" s="959">
        <f>INDEX(CV!$270:$537,MATCH('CV2'!$E71,CV!$F$2:$F$269,0),12)</f>
        <v>3.8118907627561049</v>
      </c>
      <c r="H71" s="959">
        <f>INDEX(CV!$270:$537,MATCH('CV2'!$E71,CV!$F$2:$F$269,0),16)</f>
        <v>1.0056010533923638</v>
      </c>
      <c r="I71" s="959">
        <f>INDEX(CV!$270:$537,MATCH('CV2'!$E71,CV!$F$2:$F$269,0),10)</f>
        <v>3.2231221296617898</v>
      </c>
      <c r="J71" s="960">
        <f>INDEX(CV!$270:$537,MATCH('CV2'!$E71,CV!$F$2:$F$269,0),14)</f>
        <v>1.0064010348366286</v>
      </c>
      <c r="K71" s="959">
        <f>INDEX(CV!$270:$537,MATCH('CV2'!$E71,CV!$F$2:$F$269,0),9)</f>
        <v>0.30245223130657473</v>
      </c>
      <c r="L71" s="959">
        <f>INDEX(CV!$270:$537,MATCH('CV2'!$E71,CV!$F$2:$F$269,0),13)</f>
        <v>4.8234827157792628</v>
      </c>
      <c r="M71" s="959">
        <f>INDEX(CV!$270:$537,MATCH('CV2'!$E71,CV!$F$2:$F$269,0),17)</f>
        <v>1.4599961154907131</v>
      </c>
      <c r="N71" s="959">
        <f>INDEX(CV!$270:$537,MATCH('CV2'!$E71,CV!$F$2:$F$269,0),11)</f>
        <v>3.1441676433590264</v>
      </c>
      <c r="O71" s="958">
        <f>INDEX(CV!$270:$537,MATCH('CV2'!$E71,CV!$F$2:$F$269,0),15)</f>
        <v>1.142448868458543</v>
      </c>
      <c r="P71" s="1359" t="s">
        <v>319</v>
      </c>
      <c r="Q71" s="1360"/>
      <c r="R71" s="350"/>
      <c r="S71" s="351"/>
    </row>
    <row r="72" spans="1:19" ht="14.1" customHeight="1">
      <c r="A72" s="349"/>
      <c r="B72" s="331" t="s">
        <v>29</v>
      </c>
      <c r="C72" s="332"/>
      <c r="D72" s="332"/>
      <c r="E72" s="328">
        <v>57</v>
      </c>
      <c r="F72" s="939">
        <f>INDEX(CV!$270:$537,MATCH('CV2'!$E72,CV!$F$2:$F$269,0),8)</f>
        <v>0.19317635089565527</v>
      </c>
      <c r="G72" s="936">
        <f>INDEX(CV!$270:$537,MATCH('CV2'!$E72,CV!$F$2:$F$269,0),12)</f>
        <v>3.2489640058187823</v>
      </c>
      <c r="H72" s="936">
        <f>INDEX(CV!$270:$537,MATCH('CV2'!$E72,CV!$F$2:$F$269,0),16)</f>
        <v>1.5987059843338136</v>
      </c>
      <c r="I72" s="936">
        <f>INDEX(CV!$270:$537,MATCH('CV2'!$E72,CV!$F$2:$F$269,0),10)</f>
        <v>3.1331710703321471</v>
      </c>
      <c r="J72" s="937">
        <f>INDEX(CV!$270:$537,MATCH('CV2'!$E72,CV!$F$2:$F$269,0),14)</f>
        <v>1.2500014601740901</v>
      </c>
      <c r="K72" s="936">
        <f>INDEX(CV!$270:$537,MATCH('CV2'!$E72,CV!$F$2:$F$269,0),9)</f>
        <v>0.18361295181552423</v>
      </c>
      <c r="L72" s="936">
        <f>INDEX(CV!$270:$537,MATCH('CV2'!$E72,CV!$F$2:$F$269,0),13)</f>
        <v>2.4750699062707082</v>
      </c>
      <c r="M72" s="936">
        <f>INDEX(CV!$270:$537,MATCH('CV2'!$E72,CV!$F$2:$F$269,0),17)</f>
        <v>1.6615386388187789</v>
      </c>
      <c r="N72" s="936">
        <f>INDEX(CV!$270:$537,MATCH('CV2'!$E72,CV!$F$2:$F$269,0),11)</f>
        <v>2.370041643166136</v>
      </c>
      <c r="O72" s="939">
        <f>INDEX(CV!$270:$537,MATCH('CV2'!$E72,CV!$F$2:$F$269,0),15)</f>
        <v>1.3035576275970064</v>
      </c>
      <c r="P72" s="1418" t="s">
        <v>320</v>
      </c>
      <c r="Q72" s="1400"/>
      <c r="R72" s="1401"/>
      <c r="S72" s="351"/>
    </row>
    <row r="73" spans="1:19" ht="14.1" customHeight="1">
      <c r="A73" s="349"/>
      <c r="B73" s="333"/>
      <c r="C73" s="1369" t="s">
        <v>12</v>
      </c>
      <c r="D73" s="1370"/>
      <c r="E73" s="326">
        <v>58</v>
      </c>
      <c r="F73" s="945">
        <f>INDEX(CV!$270:$537,MATCH('CV2'!$E73,CV!$F$2:$F$269,0),8)</f>
        <v>0.31304937065348776</v>
      </c>
      <c r="G73" s="942">
        <f>INDEX(CV!$270:$537,MATCH('CV2'!$E73,CV!$F$2:$F$269,0),12)</f>
        <v>5.5723114540169627</v>
      </c>
      <c r="H73" s="942">
        <f>INDEX(CV!$270:$537,MATCH('CV2'!$E73,CV!$F$2:$F$269,0),16)</f>
        <v>4.3179354341486382</v>
      </c>
      <c r="I73" s="942">
        <f>INDEX(CV!$270:$537,MATCH('CV2'!$E73,CV!$F$2:$F$269,0),10)</f>
        <v>4.6579206749844921</v>
      </c>
      <c r="J73" s="943">
        <f>INDEX(CV!$270:$537,MATCH('CV2'!$E73,CV!$F$2:$F$269,0),14)</f>
        <v>2.40392647035983</v>
      </c>
      <c r="K73" s="942">
        <f>INDEX(CV!$270:$537,MATCH('CV2'!$E73,CV!$F$2:$F$269,0),9)</f>
        <v>0.31824601246925338</v>
      </c>
      <c r="L73" s="942">
        <f>INDEX(CV!$270:$537,MATCH('CV2'!$E73,CV!$F$2:$F$269,0),13)</f>
        <v>4.1133212835788742</v>
      </c>
      <c r="M73" s="942">
        <f>INDEX(CV!$270:$537,MATCH('CV2'!$E73,CV!$F$2:$F$269,0),17)</f>
        <v>2.825035973740615</v>
      </c>
      <c r="N73" s="942">
        <f>INDEX(CV!$270:$537,MATCH('CV2'!$E73,CV!$F$2:$F$269,0),11)</f>
        <v>3.3720210302862434</v>
      </c>
      <c r="O73" s="945">
        <f>INDEX(CV!$270:$537,MATCH('CV2'!$E73,CV!$F$2:$F$269,0),15)</f>
        <v>2.2901135820407026</v>
      </c>
      <c r="P73" s="1408" t="s">
        <v>321</v>
      </c>
      <c r="Q73" s="1362"/>
      <c r="R73" s="350"/>
      <c r="S73" s="351"/>
    </row>
    <row r="74" spans="1:19" ht="14.1" customHeight="1">
      <c r="A74" s="330"/>
      <c r="B74" s="333"/>
      <c r="C74" s="1366" t="s">
        <v>13</v>
      </c>
      <c r="D74" s="1367"/>
      <c r="E74" s="328">
        <v>59</v>
      </c>
      <c r="F74" s="955">
        <f>INDEX(CV!$270:$537,MATCH('CV2'!$E74,CV!$F$2:$F$269,0),8)</f>
        <v>0.32271208472466201</v>
      </c>
      <c r="G74" s="956">
        <f>INDEX(CV!$270:$537,MATCH('CV2'!$E74,CV!$F$2:$F$269,0),12)</f>
        <v>3.6630286970546755</v>
      </c>
      <c r="H74" s="956">
        <f>INDEX(CV!$270:$537,MATCH('CV2'!$E74,CV!$F$2:$F$269,0),16)</f>
        <v>2.0763516359503171</v>
      </c>
      <c r="I74" s="956">
        <f>INDEX(CV!$270:$537,MATCH('CV2'!$E74,CV!$F$2:$F$269,0),10)</f>
        <v>4.0632046597754803</v>
      </c>
      <c r="J74" s="957">
        <f>INDEX(CV!$270:$537,MATCH('CV2'!$E74,CV!$F$2:$F$269,0),14)</f>
        <v>1.8947125685271455</v>
      </c>
      <c r="K74" s="956">
        <f>INDEX(CV!$270:$537,MATCH('CV2'!$E74,CV!$F$2:$F$269,0),9)</f>
        <v>0.53334791363610379</v>
      </c>
      <c r="L74" s="956">
        <f>INDEX(CV!$270:$537,MATCH('CV2'!$E74,CV!$F$2:$F$269,0),13)</f>
        <v>2.6748213273732722</v>
      </c>
      <c r="M74" s="956">
        <f>INDEX(CV!$270:$537,MATCH('CV2'!$E74,CV!$F$2:$F$269,0),17)</f>
        <v>3.1722105493325823</v>
      </c>
      <c r="N74" s="956">
        <f>INDEX(CV!$270:$537,MATCH('CV2'!$E74,CV!$F$2:$F$269,0),11)</f>
        <v>3.7361405446626041</v>
      </c>
      <c r="O74" s="955">
        <f>INDEX(CV!$270:$537,MATCH('CV2'!$E74,CV!$F$2:$F$269,0),15)</f>
        <v>2.2438643780183218</v>
      </c>
      <c r="P74" s="1353" t="s">
        <v>322</v>
      </c>
      <c r="Q74" s="1354"/>
      <c r="R74" s="350"/>
      <c r="S74" s="351"/>
    </row>
    <row r="75" spans="1:19" ht="14.1" customHeight="1">
      <c r="A75" s="330"/>
      <c r="B75" s="341"/>
      <c r="C75" s="1380" t="s">
        <v>14</v>
      </c>
      <c r="D75" s="1381"/>
      <c r="E75" s="326">
        <v>60</v>
      </c>
      <c r="F75" s="958">
        <f>INDEX(CV!$270:$537,MATCH('CV2'!$E75,CV!$F$2:$F$269,0),8)</f>
        <v>0.33041490706982146</v>
      </c>
      <c r="G75" s="959">
        <f>INDEX(CV!$270:$537,MATCH('CV2'!$E75,CV!$F$2:$F$269,0),12)</f>
        <v>5.5569729539030996</v>
      </c>
      <c r="H75" s="959">
        <f>INDEX(CV!$270:$537,MATCH('CV2'!$E75,CV!$F$2:$F$269,0),16)</f>
        <v>2.1253336794182887</v>
      </c>
      <c r="I75" s="959">
        <f>INDEX(CV!$270:$537,MATCH('CV2'!$E75,CV!$F$2:$F$269,0),10)</f>
        <v>5.4118701241109903</v>
      </c>
      <c r="J75" s="960">
        <f>INDEX(CV!$270:$537,MATCH('CV2'!$E75,CV!$F$2:$F$269,0),14)</f>
        <v>1.9613351359849098</v>
      </c>
      <c r="K75" s="959">
        <f>INDEX(CV!$270:$537,MATCH('CV2'!$E75,CV!$F$2:$F$269,0),9)</f>
        <v>0.37780807418079781</v>
      </c>
      <c r="L75" s="959">
        <f>INDEX(CV!$270:$537,MATCH('CV2'!$E75,CV!$F$2:$F$269,0),13)</f>
        <v>4.2705965428293231</v>
      </c>
      <c r="M75" s="959">
        <f>INDEX(CV!$270:$537,MATCH('CV2'!$E75,CV!$F$2:$F$269,0),17)</f>
        <v>2.5473412139592888</v>
      </c>
      <c r="N75" s="959">
        <f>INDEX(CV!$270:$537,MATCH('CV2'!$E75,CV!$F$2:$F$269,0),11)</f>
        <v>4.0769396978579175</v>
      </c>
      <c r="O75" s="958">
        <f>INDEX(CV!$270:$537,MATCH('CV2'!$E75,CV!$F$2:$F$269,0),15)</f>
        <v>2.0709744101705083</v>
      </c>
      <c r="P75" s="1359" t="s">
        <v>323</v>
      </c>
      <c r="Q75" s="1360"/>
      <c r="R75" s="352"/>
      <c r="S75" s="351"/>
    </row>
    <row r="76" spans="1:19" ht="14.1" customHeight="1">
      <c r="B76" s="516" t="s">
        <v>190</v>
      </c>
      <c r="C76" s="516"/>
      <c r="D76" s="349"/>
      <c r="E76" s="328">
        <v>61</v>
      </c>
      <c r="F76" s="935">
        <f>INDEX(CV!$270:$537,MATCH('CV2'!$E76,CV!$F$2:$F$269,0),8)</f>
        <v>0.14121194576413823</v>
      </c>
      <c r="G76" s="938">
        <f>INDEX(CV!$270:$537,MATCH('CV2'!$E76,CV!$F$2:$F$269,0),12)</f>
        <v>1.6190254596161315</v>
      </c>
      <c r="H76" s="938">
        <f>INDEX(CV!$270:$537,MATCH('CV2'!$E76,CV!$F$2:$F$269,0),16)</f>
        <v>1.0915543607351053</v>
      </c>
      <c r="I76" s="938">
        <f>INDEX(CV!$270:$537,MATCH('CV2'!$E76,CV!$F$2:$F$269,0),10)</f>
        <v>1.652611631111115</v>
      </c>
      <c r="J76" s="940">
        <f>INDEX(CV!$270:$537,MATCH('CV2'!$E76,CV!$F$2:$F$269,0),14)</f>
        <v>0.88456644152207509</v>
      </c>
      <c r="K76" s="938">
        <f>INDEX(CV!$270:$537,MATCH('CV2'!$E76,CV!$F$2:$F$269,0),9)</f>
        <v>0.13207010088080781</v>
      </c>
      <c r="L76" s="938">
        <f>INDEX(CV!$270:$537,MATCH('CV2'!$E76,CV!$F$2:$F$269,0),13)</f>
        <v>1.6532316741473714</v>
      </c>
      <c r="M76" s="938">
        <f>INDEX(CV!$270:$537,MATCH('CV2'!$E76,CV!$F$2:$F$269,0),17)</f>
        <v>1.0037681137491199</v>
      </c>
      <c r="N76" s="938">
        <f>INDEX(CV!$270:$537,MATCH('CV2'!$E76,CV!$F$2:$F$269,0),11)</f>
        <v>1.5260622187867712</v>
      </c>
      <c r="O76" s="935">
        <f>INDEX(CV!$270:$537,MATCH('CV2'!$E76,CV!$F$2:$F$269,0),15)</f>
        <v>0.9825349836074404</v>
      </c>
      <c r="P76" s="1430" t="s">
        <v>324</v>
      </c>
      <c r="Q76" s="1431"/>
      <c r="R76" s="1431"/>
      <c r="S76" s="353"/>
    </row>
    <row r="77" spans="1:19" ht="14.1" customHeight="1">
      <c r="A77" s="349"/>
      <c r="B77" s="331" t="s">
        <v>30</v>
      </c>
      <c r="C77" s="332"/>
      <c r="D77" s="332"/>
      <c r="E77" s="326">
        <v>62</v>
      </c>
      <c r="F77" s="939">
        <f>INDEX(CV!$270:$537,MATCH('CV2'!$E77,CV!$F$2:$F$269,0),8)</f>
        <v>0.13799206084700105</v>
      </c>
      <c r="G77" s="936">
        <f>INDEX(CV!$270:$537,MATCH('CV2'!$E77,CV!$F$2:$F$269,0),12)</f>
        <v>2.0154650214016439</v>
      </c>
      <c r="H77" s="936">
        <f>INDEX(CV!$270:$537,MATCH('CV2'!$E77,CV!$F$2:$F$269,0),16)</f>
        <v>1.7369525333702902</v>
      </c>
      <c r="I77" s="936">
        <f>INDEX(CV!$270:$537,MATCH('CV2'!$E77,CV!$F$2:$F$269,0),10)</f>
        <v>1.9174395508882007</v>
      </c>
      <c r="J77" s="937">
        <f>INDEX(CV!$270:$537,MATCH('CV2'!$E77,CV!$F$2:$F$269,0),14)</f>
        <v>0.98506523276511149</v>
      </c>
      <c r="K77" s="936">
        <f>INDEX(CV!$270:$537,MATCH('CV2'!$E77,CV!$F$2:$F$269,0),9)</f>
        <v>0.12804849349075234</v>
      </c>
      <c r="L77" s="936">
        <f>INDEX(CV!$270:$537,MATCH('CV2'!$E77,CV!$F$2:$F$269,0),13)</f>
        <v>1.7281220792522332</v>
      </c>
      <c r="M77" s="936">
        <f>INDEX(CV!$270:$537,MATCH('CV2'!$E77,CV!$F$2:$F$269,0),17)</f>
        <v>1.1093359300007735</v>
      </c>
      <c r="N77" s="936">
        <f>INDEX(CV!$270:$537,MATCH('CV2'!$E77,CV!$F$2:$F$269,0),11)</f>
        <v>1.4809590508075525</v>
      </c>
      <c r="O77" s="939">
        <f>INDEX(CV!$270:$537,MATCH('CV2'!$E77,CV!$F$2:$F$269,0),15)</f>
        <v>0.84962147035473934</v>
      </c>
      <c r="P77" s="1418" t="s">
        <v>325</v>
      </c>
      <c r="Q77" s="1400"/>
      <c r="R77" s="1401"/>
      <c r="S77" s="351"/>
    </row>
    <row r="78" spans="1:19" ht="14.1" customHeight="1">
      <c r="A78" s="349"/>
      <c r="B78" s="333"/>
      <c r="C78" s="1369" t="s">
        <v>31</v>
      </c>
      <c r="D78" s="1370"/>
      <c r="E78" s="328">
        <v>63</v>
      </c>
      <c r="F78" s="945">
        <f>INDEX(CV!$270:$537,MATCH('CV2'!$E78,CV!$F$2:$F$269,0),8)</f>
        <v>0.29083506482142113</v>
      </c>
      <c r="G78" s="942">
        <f>INDEX(CV!$270:$537,MATCH('CV2'!$E78,CV!$F$2:$F$269,0),12)</f>
        <v>5.6805864499132213</v>
      </c>
      <c r="H78" s="942">
        <f>INDEX(CV!$270:$537,MATCH('CV2'!$E78,CV!$F$2:$F$269,0),16)</f>
        <v>6.3226761952349406</v>
      </c>
      <c r="I78" s="942">
        <f>INDEX(CV!$270:$537,MATCH('CV2'!$E78,CV!$F$2:$F$269,0),10)</f>
        <v>4.741731653228344</v>
      </c>
      <c r="J78" s="943">
        <f>INDEX(CV!$270:$537,MATCH('CV2'!$E78,CV!$F$2:$F$269,0),14)</f>
        <v>2.9977003215227573</v>
      </c>
      <c r="K78" s="942">
        <f>INDEX(CV!$270:$537,MATCH('CV2'!$E78,CV!$F$2:$F$269,0),9)</f>
        <v>0.32184481345908073</v>
      </c>
      <c r="L78" s="942">
        <f>INDEX(CV!$270:$537,MATCH('CV2'!$E78,CV!$F$2:$F$269,0),13)</f>
        <v>5.2027029730478214</v>
      </c>
      <c r="M78" s="942">
        <f>INDEX(CV!$270:$537,MATCH('CV2'!$E78,CV!$F$2:$F$269,0),17)</f>
        <v>2.9108317344832102</v>
      </c>
      <c r="N78" s="942">
        <f>INDEX(CV!$270:$537,MATCH('CV2'!$E78,CV!$F$2:$F$269,0),11)</f>
        <v>3.7296818112934078</v>
      </c>
      <c r="O78" s="945">
        <f>INDEX(CV!$270:$537,MATCH('CV2'!$E78,CV!$F$2:$F$269,0),15)</f>
        <v>2.3224057700048202</v>
      </c>
      <c r="P78" s="1408" t="s">
        <v>326</v>
      </c>
      <c r="Q78" s="1362"/>
      <c r="R78" s="350"/>
      <c r="S78" s="351"/>
    </row>
    <row r="79" spans="1:19" ht="14.1" customHeight="1">
      <c r="A79" s="349"/>
      <c r="B79" s="333"/>
      <c r="C79" s="1366" t="s">
        <v>15</v>
      </c>
      <c r="D79" s="1367"/>
      <c r="E79" s="326">
        <v>64</v>
      </c>
      <c r="F79" s="955">
        <f>INDEX(CV!$270:$537,MATCH('CV2'!$E79,CV!$F$2:$F$269,0),8)</f>
        <v>0.430029969615082</v>
      </c>
      <c r="G79" s="956">
        <f>INDEX(CV!$270:$537,MATCH('CV2'!$E79,CV!$F$2:$F$269,0),12)</f>
        <v>5.3288647109736011</v>
      </c>
      <c r="H79" s="956">
        <f>INDEX(CV!$270:$537,MATCH('CV2'!$E79,CV!$F$2:$F$269,0),16)</f>
        <v>2.0013815778286834</v>
      </c>
      <c r="I79" s="956">
        <f>INDEX(CV!$270:$537,MATCH('CV2'!$E79,CV!$F$2:$F$269,0),10)</f>
        <v>3.8424123125474088</v>
      </c>
      <c r="J79" s="957">
        <f>INDEX(CV!$270:$537,MATCH('CV2'!$E79,CV!$F$2:$F$269,0),14)</f>
        <v>1.9458391259588106</v>
      </c>
      <c r="K79" s="956">
        <f>INDEX(CV!$270:$537,MATCH('CV2'!$E79,CV!$F$2:$F$269,0),9)</f>
        <v>0.34059689296169315</v>
      </c>
      <c r="L79" s="956">
        <f>INDEX(CV!$270:$537,MATCH('CV2'!$E79,CV!$F$2:$F$269,0),13)</f>
        <v>4.5824428050601274</v>
      </c>
      <c r="M79" s="956">
        <f>INDEX(CV!$270:$537,MATCH('CV2'!$E79,CV!$F$2:$F$269,0),17)</f>
        <v>2.0588100301282242</v>
      </c>
      <c r="N79" s="956">
        <f>INDEX(CV!$270:$537,MATCH('CV2'!$E79,CV!$F$2:$F$269,0),11)</f>
        <v>3.1570674992637207</v>
      </c>
      <c r="O79" s="955">
        <f>INDEX(CV!$270:$537,MATCH('CV2'!$E79,CV!$F$2:$F$269,0),15)</f>
        <v>1.9765436537411072</v>
      </c>
      <c r="P79" s="1353" t="s">
        <v>327</v>
      </c>
      <c r="Q79" s="1354"/>
      <c r="R79" s="350"/>
      <c r="S79" s="351"/>
    </row>
    <row r="80" spans="1:19" ht="14.1" customHeight="1">
      <c r="A80" s="349"/>
      <c r="B80" s="333"/>
      <c r="C80" s="1366" t="s">
        <v>32</v>
      </c>
      <c r="D80" s="1367"/>
      <c r="E80" s="328">
        <v>65</v>
      </c>
      <c r="F80" s="955">
        <f>INDEX(CV!$270:$537,MATCH('CV2'!$E80,CV!$F$2:$F$269,0),8)</f>
        <v>0.26410528031532327</v>
      </c>
      <c r="G80" s="956">
        <f>INDEX(CV!$270:$537,MATCH('CV2'!$E80,CV!$F$2:$F$269,0),12)</f>
        <v>3.5918890985174365</v>
      </c>
      <c r="H80" s="956">
        <f>INDEX(CV!$270:$537,MATCH('CV2'!$E80,CV!$F$2:$F$269,0),16)</f>
        <v>3.1437717864725783</v>
      </c>
      <c r="I80" s="956">
        <f>INDEX(CV!$270:$537,MATCH('CV2'!$E80,CV!$F$2:$F$269,0),10)</f>
        <v>3.6290844678637568</v>
      </c>
      <c r="J80" s="957">
        <f>INDEX(CV!$270:$537,MATCH('CV2'!$E80,CV!$F$2:$F$269,0),14)</f>
        <v>2.2351504177736059</v>
      </c>
      <c r="K80" s="956">
        <f>INDEX(CV!$270:$537,MATCH('CV2'!$E80,CV!$F$2:$F$269,0),9)</f>
        <v>0.32802244802635844</v>
      </c>
      <c r="L80" s="956">
        <f>INDEX(CV!$270:$537,MATCH('CV2'!$E80,CV!$F$2:$F$269,0),13)</f>
        <v>4.1509248078740608</v>
      </c>
      <c r="M80" s="956">
        <f>INDEX(CV!$270:$537,MATCH('CV2'!$E80,CV!$F$2:$F$269,0),17)</f>
        <v>4.1911787412244079</v>
      </c>
      <c r="N80" s="956">
        <f>INDEX(CV!$270:$537,MATCH('CV2'!$E80,CV!$F$2:$F$269,0),11)</f>
        <v>3.0228279310551032</v>
      </c>
      <c r="O80" s="955">
        <f>INDEX(CV!$270:$537,MATCH('CV2'!$E80,CV!$F$2:$F$269,0),15)</f>
        <v>2.4262351132007027</v>
      </c>
      <c r="P80" s="1353" t="s">
        <v>328</v>
      </c>
      <c r="Q80" s="1354"/>
      <c r="R80" s="350"/>
      <c r="S80" s="351"/>
    </row>
    <row r="81" spans="1:19" ht="14.1" customHeight="1">
      <c r="A81" s="349"/>
      <c r="B81" s="333"/>
      <c r="C81" s="1366" t="s">
        <v>33</v>
      </c>
      <c r="D81" s="1367"/>
      <c r="E81" s="326">
        <v>66</v>
      </c>
      <c r="F81" s="955">
        <f>INDEX(CV!$270:$537,MATCH('CV2'!$E81,CV!$F$2:$F$269,0),8)</f>
        <v>0.28117716919501634</v>
      </c>
      <c r="G81" s="956">
        <f>INDEX(CV!$270:$537,MATCH('CV2'!$E81,CV!$F$2:$F$269,0),12)</f>
        <v>4.4008350608124438</v>
      </c>
      <c r="H81" s="956">
        <f>INDEX(CV!$270:$537,MATCH('CV2'!$E81,CV!$F$2:$F$269,0),16)</f>
        <v>1.6964799550998078</v>
      </c>
      <c r="I81" s="956">
        <f>INDEX(CV!$270:$537,MATCH('CV2'!$E81,CV!$F$2:$F$269,0),10)</f>
        <v>3.2572324852589456</v>
      </c>
      <c r="J81" s="957">
        <f>INDEX(CV!$270:$537,MATCH('CV2'!$E81,CV!$F$2:$F$269,0),14)</f>
        <v>1.7258044202945066</v>
      </c>
      <c r="K81" s="956">
        <f>INDEX(CV!$270:$537,MATCH('CV2'!$E81,CV!$F$2:$F$269,0),9)</f>
        <v>0.43333389969496139</v>
      </c>
      <c r="L81" s="956">
        <f>INDEX(CV!$270:$537,MATCH('CV2'!$E81,CV!$F$2:$F$269,0),13)</f>
        <v>3.0414528626705088</v>
      </c>
      <c r="M81" s="956">
        <f>INDEX(CV!$270:$537,MATCH('CV2'!$E81,CV!$F$2:$F$269,0),17)</f>
        <v>3.486327131157489</v>
      </c>
      <c r="N81" s="956">
        <f>INDEX(CV!$270:$537,MATCH('CV2'!$E81,CV!$F$2:$F$269,0),11)</f>
        <v>2.8661707985347284</v>
      </c>
      <c r="O81" s="955">
        <f>INDEX(CV!$270:$537,MATCH('CV2'!$E81,CV!$F$2:$F$269,0),15)</f>
        <v>2.4912892694850322</v>
      </c>
      <c r="P81" s="1353" t="s">
        <v>329</v>
      </c>
      <c r="Q81" s="1354"/>
      <c r="R81" s="350"/>
      <c r="S81" s="351"/>
    </row>
    <row r="82" spans="1:19" ht="14.1" customHeight="1">
      <c r="A82" s="349"/>
      <c r="B82" s="333"/>
      <c r="C82" s="1366" t="s">
        <v>34</v>
      </c>
      <c r="D82" s="1367"/>
      <c r="E82" s="328">
        <v>67</v>
      </c>
      <c r="F82" s="955">
        <f>INDEX(CV!$270:$537,MATCH('CV2'!$E82,CV!$F$2:$F$269,0),8)</f>
        <v>0.37768719450820065</v>
      </c>
      <c r="G82" s="956">
        <f>INDEX(CV!$270:$537,MATCH('CV2'!$E82,CV!$F$2:$F$269,0),12)</f>
        <v>3.9962382710236271</v>
      </c>
      <c r="H82" s="956">
        <f>INDEX(CV!$270:$537,MATCH('CV2'!$E82,CV!$F$2:$F$269,0),16)</f>
        <v>1.7240462497135622</v>
      </c>
      <c r="I82" s="956">
        <f>INDEX(CV!$270:$537,MATCH('CV2'!$E82,CV!$F$2:$F$269,0),10)</f>
        <v>6.442611147634377</v>
      </c>
      <c r="J82" s="957">
        <f>INDEX(CV!$270:$537,MATCH('CV2'!$E82,CV!$F$2:$F$269,0),14)</f>
        <v>2.3559015955026892</v>
      </c>
      <c r="K82" s="956">
        <f>INDEX(CV!$270:$537,MATCH('CV2'!$E82,CV!$F$2:$F$269,0),9)</f>
        <v>0.45069554764962749</v>
      </c>
      <c r="L82" s="956">
        <f>INDEX(CV!$270:$537,MATCH('CV2'!$E82,CV!$F$2:$F$269,0),13)</f>
        <v>3.9577351815693236</v>
      </c>
      <c r="M82" s="956">
        <f>INDEX(CV!$270:$537,MATCH('CV2'!$E82,CV!$F$2:$F$269,0),17)</f>
        <v>2.0085163372209998</v>
      </c>
      <c r="N82" s="956">
        <f>INDEX(CV!$270:$537,MATCH('CV2'!$E82,CV!$F$2:$F$269,0),11)</f>
        <v>5.0870445698377846</v>
      </c>
      <c r="O82" s="955">
        <f>INDEX(CV!$270:$537,MATCH('CV2'!$E82,CV!$F$2:$F$269,0),15)</f>
        <v>1.85999392131145</v>
      </c>
      <c r="P82" s="1353" t="s">
        <v>330</v>
      </c>
      <c r="Q82" s="1354"/>
      <c r="R82" s="350"/>
      <c r="S82" s="351"/>
    </row>
    <row r="83" spans="1:19" ht="14.1" customHeight="1">
      <c r="A83" s="349"/>
      <c r="B83" s="333"/>
      <c r="C83" s="1366" t="s">
        <v>16</v>
      </c>
      <c r="D83" s="1367"/>
      <c r="E83" s="326">
        <v>68</v>
      </c>
      <c r="F83" s="955">
        <f>INDEX(CV!$270:$537,MATCH('CV2'!$E83,CV!$F$2:$F$269,0),8)</f>
        <v>0.30064689783363968</v>
      </c>
      <c r="G83" s="956">
        <f>INDEX(CV!$270:$537,MATCH('CV2'!$E83,CV!$F$2:$F$269,0),12)</f>
        <v>4.2650049498717522</v>
      </c>
      <c r="H83" s="956">
        <f>INDEX(CV!$270:$537,MATCH('CV2'!$E83,CV!$F$2:$F$269,0),16)</f>
        <v>2.1427586897121818</v>
      </c>
      <c r="I83" s="956">
        <f>INDEX(CV!$270:$537,MATCH('CV2'!$E83,CV!$F$2:$F$269,0),10)</f>
        <v>3.2507202192537852</v>
      </c>
      <c r="J83" s="957">
        <f>INDEX(CV!$270:$537,MATCH('CV2'!$E83,CV!$F$2:$F$269,0),14)</f>
        <v>1.5289756167822885</v>
      </c>
      <c r="K83" s="956">
        <f>INDEX(CV!$270:$537,MATCH('CV2'!$E83,CV!$F$2:$F$269,0),9)</f>
        <v>0.39842857405114407</v>
      </c>
      <c r="L83" s="956">
        <f>INDEX(CV!$270:$537,MATCH('CV2'!$E83,CV!$F$2:$F$269,0),13)</f>
        <v>2.6065489791625875</v>
      </c>
      <c r="M83" s="956">
        <f>INDEX(CV!$270:$537,MATCH('CV2'!$E83,CV!$F$2:$F$269,0),17)</f>
        <v>2.104975015251219</v>
      </c>
      <c r="N83" s="956">
        <f>INDEX(CV!$270:$537,MATCH('CV2'!$E83,CV!$F$2:$F$269,0),11)</f>
        <v>2.5101639269125906</v>
      </c>
      <c r="O83" s="955">
        <f>INDEX(CV!$270:$537,MATCH('CV2'!$E83,CV!$F$2:$F$269,0),15)</f>
        <v>1.7330510338953082</v>
      </c>
      <c r="P83" s="1353" t="s">
        <v>331</v>
      </c>
      <c r="Q83" s="1354"/>
      <c r="R83" s="350"/>
      <c r="S83" s="351"/>
    </row>
    <row r="84" spans="1:19" ht="14.1" customHeight="1">
      <c r="A84" s="349"/>
      <c r="B84" s="341"/>
      <c r="C84" s="1380" t="s">
        <v>35</v>
      </c>
      <c r="D84" s="1381"/>
      <c r="E84" s="328">
        <v>69</v>
      </c>
      <c r="F84" s="958">
        <f>INDEX(CV!$270:$537,MATCH('CV2'!$E84,CV!$F$2:$F$269,0),8)</f>
        <v>0.35403364240572083</v>
      </c>
      <c r="G84" s="959">
        <f>INDEX(CV!$270:$537,MATCH('CV2'!$E84,CV!$F$2:$F$269,0),12)</f>
        <v>5.059096867459985</v>
      </c>
      <c r="H84" s="959">
        <f>INDEX(CV!$270:$537,MATCH('CV2'!$E84,CV!$F$2:$F$269,0),16)</f>
        <v>1.4580371160836672</v>
      </c>
      <c r="I84" s="959">
        <f>INDEX(CV!$270:$537,MATCH('CV2'!$E84,CV!$F$2:$F$269,0),10)</f>
        <v>3.0865580627669451</v>
      </c>
      <c r="J84" s="960">
        <f>INDEX(CV!$270:$537,MATCH('CV2'!$E84,CV!$F$2:$F$269,0),14)</f>
        <v>1.5598954871351762</v>
      </c>
      <c r="K84" s="959">
        <f>INDEX(CV!$270:$537,MATCH('CV2'!$E84,CV!$F$2:$F$269,0),9)</f>
        <v>0.36424080455123325</v>
      </c>
      <c r="L84" s="959">
        <f>INDEX(CV!$270:$537,MATCH('CV2'!$E84,CV!$F$2:$F$269,0),13)</f>
        <v>3.487954289371932</v>
      </c>
      <c r="M84" s="959">
        <f>INDEX(CV!$270:$537,MATCH('CV2'!$E84,CV!$F$2:$F$269,0),17)</f>
        <v>2.3164947628892918</v>
      </c>
      <c r="N84" s="959">
        <f>INDEX(CV!$270:$537,MATCH('CV2'!$E84,CV!$F$2:$F$269,0),11)</f>
        <v>2.5182202499776154</v>
      </c>
      <c r="O84" s="958">
        <f>INDEX(CV!$270:$537,MATCH('CV2'!$E84,CV!$F$2:$F$269,0),15)</f>
        <v>1.9947920241314925</v>
      </c>
      <c r="P84" s="1359" t="s">
        <v>332</v>
      </c>
      <c r="Q84" s="1360"/>
      <c r="R84" s="352"/>
      <c r="S84" s="351"/>
    </row>
    <row r="85" spans="1:19" ht="14.1" customHeight="1">
      <c r="A85" s="349"/>
      <c r="B85" s="333" t="s">
        <v>36</v>
      </c>
      <c r="C85" s="349"/>
      <c r="D85" s="349"/>
      <c r="E85" s="326">
        <v>70</v>
      </c>
      <c r="F85" s="941">
        <f>INDEX(CV!$270:$537,MATCH('CV2'!$E85,CV!$F$2:$F$269,0),8)</f>
        <v>0.24875549574643979</v>
      </c>
      <c r="G85" s="944">
        <f>INDEX(CV!$270:$537,MATCH('CV2'!$E85,CV!$F$2:$F$269,0),12)</f>
        <v>2.2665741325731927</v>
      </c>
      <c r="H85" s="944">
        <f>INDEX(CV!$270:$537,MATCH('CV2'!$E85,CV!$F$2:$F$269,0),16)</f>
        <v>1.4020979944262586</v>
      </c>
      <c r="I85" s="944">
        <f>INDEX(CV!$270:$537,MATCH('CV2'!$E85,CV!$F$2:$F$269,0),10)</f>
        <v>2.3396344158002371</v>
      </c>
      <c r="J85" s="951">
        <f>INDEX(CV!$270:$537,MATCH('CV2'!$E85,CV!$F$2:$F$269,0),14)</f>
        <v>1.2837602118880773</v>
      </c>
      <c r="K85" s="944">
        <f>INDEX(CV!$270:$537,MATCH('CV2'!$E85,CV!$F$2:$F$269,0),9)</f>
        <v>0.23453854017749598</v>
      </c>
      <c r="L85" s="944">
        <f>INDEX(CV!$270:$537,MATCH('CV2'!$E85,CV!$F$2:$F$269,0),13)</f>
        <v>2.5384211731759532</v>
      </c>
      <c r="M85" s="944">
        <f>INDEX(CV!$270:$537,MATCH('CV2'!$E85,CV!$F$2:$F$269,0),17)</f>
        <v>1.563330366192943</v>
      </c>
      <c r="N85" s="944">
        <f>INDEX(CV!$270:$537,MATCH('CV2'!$E85,CV!$F$2:$F$269,0),11)</f>
        <v>2.3479847360723487</v>
      </c>
      <c r="O85" s="941">
        <f>INDEX(CV!$270:$537,MATCH('CV2'!$E85,CV!$F$2:$F$269,0),15)</f>
        <v>1.5891665472942349</v>
      </c>
      <c r="P85" s="1418" t="s">
        <v>333</v>
      </c>
      <c r="Q85" s="1400"/>
      <c r="R85" s="1401"/>
      <c r="S85" s="351"/>
    </row>
    <row r="86" spans="1:19" ht="14.1" customHeight="1">
      <c r="A86" s="349"/>
      <c r="B86" s="333"/>
      <c r="C86" s="1369" t="s">
        <v>37</v>
      </c>
      <c r="D86" s="1370"/>
      <c r="E86" s="328">
        <v>71</v>
      </c>
      <c r="F86" s="945">
        <f>INDEX(CV!$270:$537,MATCH('CV2'!$E86,CV!$F$2:$F$269,0),8)</f>
        <v>0.40796699226930122</v>
      </c>
      <c r="G86" s="942">
        <f>INDEX(CV!$270:$537,MATCH('CV2'!$E86,CV!$F$2:$F$269,0),12)</f>
        <v>4.1634441665354958</v>
      </c>
      <c r="H86" s="942">
        <f>INDEX(CV!$270:$537,MATCH('CV2'!$E86,CV!$F$2:$F$269,0),16)</f>
        <v>1.7075072623678269</v>
      </c>
      <c r="I86" s="942">
        <f>INDEX(CV!$270:$537,MATCH('CV2'!$E86,CV!$F$2:$F$269,0),10)</f>
        <v>4.0496031572042384</v>
      </c>
      <c r="J86" s="943">
        <f>INDEX(CV!$270:$537,MATCH('CV2'!$E86,CV!$F$2:$F$269,0),14)</f>
        <v>2.603040097363357</v>
      </c>
      <c r="K86" s="942">
        <f>INDEX(CV!$270:$537,MATCH('CV2'!$E86,CV!$F$2:$F$269,0),9)</f>
        <v>0.45550217863637316</v>
      </c>
      <c r="L86" s="942">
        <f>INDEX(CV!$270:$537,MATCH('CV2'!$E86,CV!$F$2:$F$269,0),13)</f>
        <v>4.843316419498052</v>
      </c>
      <c r="M86" s="942">
        <f>INDEX(CV!$270:$537,MATCH('CV2'!$E86,CV!$F$2:$F$269,0),17)</f>
        <v>2.7747150726779379</v>
      </c>
      <c r="N86" s="942">
        <f>INDEX(CV!$270:$537,MATCH('CV2'!$E86,CV!$F$2:$F$269,0),11)</f>
        <v>4.2507823919336589</v>
      </c>
      <c r="O86" s="945">
        <f>INDEX(CV!$270:$537,MATCH('CV2'!$E86,CV!$F$2:$F$269,0),15)</f>
        <v>3.4982646860166011</v>
      </c>
      <c r="P86" s="1408" t="s">
        <v>334</v>
      </c>
      <c r="Q86" s="1362"/>
      <c r="R86" s="350"/>
      <c r="S86" s="351"/>
    </row>
    <row r="87" spans="1:19" ht="14.1" customHeight="1">
      <c r="A87" s="349"/>
      <c r="B87" s="333"/>
      <c r="C87" s="1366" t="s">
        <v>38</v>
      </c>
      <c r="D87" s="1367"/>
      <c r="E87" s="326">
        <v>72</v>
      </c>
      <c r="F87" s="955">
        <f>INDEX(CV!$270:$537,MATCH('CV2'!$E87,CV!$F$2:$F$269,0),8)</f>
        <v>0.54187750711564031</v>
      </c>
      <c r="G87" s="956">
        <f>INDEX(CV!$270:$537,MATCH('CV2'!$E87,CV!$F$2:$F$269,0),12)</f>
        <v>4.2187404304085012</v>
      </c>
      <c r="H87" s="956">
        <f>INDEX(CV!$270:$537,MATCH('CV2'!$E87,CV!$F$2:$F$269,0),16)</f>
        <v>1.8336099916949837</v>
      </c>
      <c r="I87" s="956">
        <f>INDEX(CV!$270:$537,MATCH('CV2'!$E87,CV!$F$2:$F$269,0),10)</f>
        <v>4.8408104028899421</v>
      </c>
      <c r="J87" s="957">
        <f>INDEX(CV!$270:$537,MATCH('CV2'!$E87,CV!$F$2:$F$269,0),14)</f>
        <v>2.1469448123748447</v>
      </c>
      <c r="K87" s="956">
        <f>INDEX(CV!$270:$537,MATCH('CV2'!$E87,CV!$F$2:$F$269,0),9)</f>
        <v>0.4949149021248716</v>
      </c>
      <c r="L87" s="956">
        <f>INDEX(CV!$270:$537,MATCH('CV2'!$E87,CV!$F$2:$F$269,0),13)</f>
        <v>4.975361571217511</v>
      </c>
      <c r="M87" s="956">
        <f>INDEX(CV!$270:$537,MATCH('CV2'!$E87,CV!$F$2:$F$269,0),17)</f>
        <v>2.048292028838028</v>
      </c>
      <c r="N87" s="956">
        <f>INDEX(CV!$270:$537,MATCH('CV2'!$E87,CV!$F$2:$F$269,0),11)</f>
        <v>5.0877839125281081</v>
      </c>
      <c r="O87" s="955">
        <f>INDEX(CV!$270:$537,MATCH('CV2'!$E87,CV!$F$2:$F$269,0),15)</f>
        <v>2.7922319651874066</v>
      </c>
      <c r="P87" s="1353" t="s">
        <v>335</v>
      </c>
      <c r="Q87" s="1354"/>
      <c r="R87" s="350"/>
      <c r="S87" s="351"/>
    </row>
    <row r="88" spans="1:19" ht="14.1" customHeight="1">
      <c r="A88" s="349"/>
      <c r="B88" s="333"/>
      <c r="C88" s="1366" t="s">
        <v>39</v>
      </c>
      <c r="D88" s="1367"/>
      <c r="E88" s="328">
        <v>73</v>
      </c>
      <c r="F88" s="955">
        <f>INDEX(CV!$270:$537,MATCH('CV2'!$E88,CV!$F$2:$F$269,0),8)</f>
        <v>0.47453013546074141</v>
      </c>
      <c r="G88" s="956">
        <f>INDEX(CV!$270:$537,MATCH('CV2'!$E88,CV!$F$2:$F$269,0),12)</f>
        <v>4.5401750227195112</v>
      </c>
      <c r="H88" s="956">
        <f>INDEX(CV!$270:$537,MATCH('CV2'!$E88,CV!$F$2:$F$269,0),16)</f>
        <v>4.0032003637444307</v>
      </c>
      <c r="I88" s="956">
        <f>INDEX(CV!$270:$537,MATCH('CV2'!$E88,CV!$F$2:$F$269,0),10)</f>
        <v>3.8929237550839817</v>
      </c>
      <c r="J88" s="957">
        <f>INDEX(CV!$270:$537,MATCH('CV2'!$E88,CV!$F$2:$F$269,0),14)</f>
        <v>2.7825734068978361</v>
      </c>
      <c r="K88" s="956">
        <f>INDEX(CV!$270:$537,MATCH('CV2'!$E88,CV!$F$2:$F$269,0),9)</f>
        <v>0.41685109973359302</v>
      </c>
      <c r="L88" s="956">
        <f>INDEX(CV!$270:$537,MATCH('CV2'!$E88,CV!$F$2:$F$269,0),13)</f>
        <v>4.6670959234955474</v>
      </c>
      <c r="M88" s="956">
        <f>INDEX(CV!$270:$537,MATCH('CV2'!$E88,CV!$F$2:$F$269,0),17)</f>
        <v>3.5306350147634289</v>
      </c>
      <c r="N88" s="956">
        <f>INDEX(CV!$270:$537,MATCH('CV2'!$E88,CV!$F$2:$F$269,0),11)</f>
        <v>3.31393336288337</v>
      </c>
      <c r="O88" s="955">
        <f>INDEX(CV!$270:$537,MATCH('CV2'!$E88,CV!$F$2:$F$269,0),15)</f>
        <v>3.0817516167980665</v>
      </c>
      <c r="P88" s="1353" t="s">
        <v>336</v>
      </c>
      <c r="Q88" s="1354"/>
      <c r="R88" s="350"/>
      <c r="S88" s="351"/>
    </row>
    <row r="89" spans="1:19" ht="14.1" customHeight="1" thickBot="1">
      <c r="A89" s="354"/>
      <c r="B89" s="355"/>
      <c r="C89" s="1497" t="s">
        <v>40</v>
      </c>
      <c r="D89" s="1498"/>
      <c r="E89" s="326">
        <v>74</v>
      </c>
      <c r="F89" s="961">
        <f>INDEX(CV!$270:$537,MATCH('CV2'!$E89,CV!$F$2:$F$269,0),8)</f>
        <v>0.36338768717398534</v>
      </c>
      <c r="G89" s="962">
        <f>INDEX(CV!$270:$537,MATCH('CV2'!$E89,CV!$F$2:$F$269,0),12)</f>
        <v>4.3281831999943625</v>
      </c>
      <c r="H89" s="962">
        <f>INDEX(CV!$270:$537,MATCH('CV2'!$E89,CV!$F$2:$F$269,0),16)</f>
        <v>3.1803368272328543</v>
      </c>
      <c r="I89" s="962">
        <f>INDEX(CV!$270:$537,MATCH('CV2'!$E89,CV!$F$2:$F$269,0),10)</f>
        <v>2.9795592919496583</v>
      </c>
      <c r="J89" s="963">
        <f>INDEX(CV!$270:$537,MATCH('CV2'!$E89,CV!$F$2:$F$269,0),14)</f>
        <v>2.627423145455726</v>
      </c>
      <c r="K89" s="962">
        <f>INDEX(CV!$270:$537,MATCH('CV2'!$E89,CV!$F$2:$F$269,0),9)</f>
        <v>0.6112545104003827</v>
      </c>
      <c r="L89" s="962">
        <f>INDEX(CV!$270:$537,MATCH('CV2'!$E89,CV!$F$2:$F$269,0),13)</f>
        <v>4.2398156211241416</v>
      </c>
      <c r="M89" s="962">
        <f>INDEX(CV!$270:$537,MATCH('CV2'!$E89,CV!$F$2:$F$269,0),17)</f>
        <v>5.4306523249405734</v>
      </c>
      <c r="N89" s="962">
        <f>INDEX(CV!$270:$537,MATCH('CV2'!$E89,CV!$F$2:$F$269,0),11)</f>
        <v>3.9347452044999751</v>
      </c>
      <c r="O89" s="961">
        <f>INDEX(CV!$270:$537,MATCH('CV2'!$E89,CV!$F$2:$F$269,0),15)</f>
        <v>2.9001232421168779</v>
      </c>
      <c r="P89" s="1409" t="s">
        <v>337</v>
      </c>
      <c r="Q89" s="1410"/>
      <c r="R89" s="362"/>
      <c r="S89" s="363"/>
    </row>
    <row r="90" spans="1:19" ht="14.1" customHeight="1"/>
    <row r="91" spans="1:19" ht="14.1" customHeight="1"/>
    <row r="92" spans="1:19" ht="14.1" customHeight="1"/>
    <row r="93" spans="1:19" s="227" customFormat="1" ht="14.1" customHeight="1">
      <c r="J93" s="246"/>
      <c r="K93" s="246"/>
      <c r="L93" s="246"/>
      <c r="M93" s="246"/>
    </row>
    <row r="94" spans="1:19" ht="11.1" customHeight="1"/>
    <row r="95" spans="1:19" ht="3" customHeight="1">
      <c r="A95" s="311"/>
      <c r="B95" s="312"/>
      <c r="C95" s="312"/>
      <c r="D95" s="312"/>
      <c r="E95" s="312"/>
      <c r="F95" s="758"/>
      <c r="G95" s="311"/>
      <c r="H95" s="311"/>
      <c r="I95" s="311"/>
      <c r="J95" s="315"/>
      <c r="K95" s="315"/>
      <c r="L95" s="315"/>
      <c r="M95" s="315"/>
      <c r="N95" s="311"/>
      <c r="O95" s="311"/>
      <c r="P95" s="312"/>
      <c r="Q95" s="312"/>
      <c r="R95" s="312"/>
      <c r="S95" s="319"/>
    </row>
    <row r="96" spans="1:19" s="500" customFormat="1" ht="15" customHeight="1">
      <c r="A96" s="1385">
        <f>R56+1</f>
        <v>81</v>
      </c>
      <c r="B96" s="1385"/>
      <c r="C96" s="520"/>
      <c r="D96" s="520"/>
      <c r="E96" s="520"/>
      <c r="F96" s="819"/>
      <c r="G96" s="819"/>
      <c r="H96" s="819"/>
      <c r="I96" s="1510">
        <f>I56</f>
        <v>41487</v>
      </c>
      <c r="J96" s="1510"/>
      <c r="K96" s="1363">
        <f>I96</f>
        <v>41487</v>
      </c>
      <c r="L96" s="1363"/>
      <c r="M96" s="321"/>
      <c r="N96" s="821"/>
      <c r="O96" s="821"/>
      <c r="R96" s="1355">
        <f>A96+1</f>
        <v>82</v>
      </c>
      <c r="S96" s="1355"/>
    </row>
    <row r="97" spans="1:19" s="329" customFormat="1" ht="14.1" customHeight="1">
      <c r="A97" s="353" t="s">
        <v>196</v>
      </c>
      <c r="B97" s="353"/>
      <c r="C97" s="353"/>
      <c r="D97" s="353"/>
      <c r="E97" s="353">
        <v>75</v>
      </c>
      <c r="F97" s="939">
        <f>INDEX(CV!$270:$537,MATCH('CV2'!$E97,CV!$F$2:$F$269,0),8)</f>
        <v>5.2100786065357736E-2</v>
      </c>
      <c r="G97" s="936">
        <f>INDEX(CV!$270:$537,MATCH('CV2'!$E97,CV!$F$2:$F$269,0),12)</f>
        <v>0.7341436690059524</v>
      </c>
      <c r="H97" s="936">
        <f>INDEX(CV!$270:$537,MATCH('CV2'!$E97,CV!$F$2:$F$269,0),16)</f>
        <v>0.40714140469441773</v>
      </c>
      <c r="I97" s="936">
        <f>INDEX(CV!$270:$537,MATCH('CV2'!$E97,CV!$F$2:$F$269,0),10)</f>
        <v>0.68062189824844244</v>
      </c>
      <c r="J97" s="937">
        <f>INDEX(CV!$270:$537,MATCH('CV2'!$E97,CV!$F$2:$F$269,0),14)</f>
        <v>0.33653604153220906</v>
      </c>
      <c r="K97" s="936">
        <f>INDEX(CV!$270:$537,MATCH('CV2'!$E97,CV!$F$2:$F$269,0),9)</f>
        <v>4.8963246693943155E-2</v>
      </c>
      <c r="L97" s="936">
        <f>INDEX(CV!$270:$537,MATCH('CV2'!$E97,CV!$F$2:$F$269,0),13)</f>
        <v>0.64886963484692006</v>
      </c>
      <c r="M97" s="936">
        <f>INDEX(CV!$270:$537,MATCH('CV2'!$E97,CV!$F$2:$F$269,0),17)</f>
        <v>0.40042788273750535</v>
      </c>
      <c r="N97" s="936">
        <f>INDEX(CV!$270:$537,MATCH('CV2'!$E97,CV!$F$2:$F$269,0),11)</f>
        <v>0.57475504570075631</v>
      </c>
      <c r="O97" s="939">
        <f>INDEX(CV!$270:$537,MATCH('CV2'!$E97,CV!$F$2:$F$269,0),15)</f>
        <v>0.3585052994511268</v>
      </c>
      <c r="P97" s="1417" t="s">
        <v>338</v>
      </c>
      <c r="Q97" s="1417"/>
      <c r="R97" s="1417"/>
      <c r="S97" s="1417"/>
    </row>
    <row r="98" spans="1:19" ht="14.1" customHeight="1">
      <c r="A98" s="370"/>
      <c r="B98" s="530" t="s">
        <v>197</v>
      </c>
      <c r="C98" s="530"/>
      <c r="D98" s="371"/>
      <c r="E98" s="371">
        <v>76</v>
      </c>
      <c r="F98" s="935">
        <f>INDEX(CV!$270:$537,MATCH('CV2'!$E98,CV!$F$2:$F$269,0),8)</f>
        <v>6.9237039306665818E-2</v>
      </c>
      <c r="G98" s="938">
        <f>INDEX(CV!$270:$537,MATCH('CV2'!$E98,CV!$F$2:$F$269,0),12)</f>
        <v>1.0071547603421498</v>
      </c>
      <c r="H98" s="938">
        <f>INDEX(CV!$270:$537,MATCH('CV2'!$E98,CV!$F$2:$F$269,0),16)</f>
        <v>0.40642361086346934</v>
      </c>
      <c r="I98" s="938">
        <f>INDEX(CV!$270:$537,MATCH('CV2'!$E98,CV!$F$2:$F$269,0),10)</f>
        <v>0.75654524080879781</v>
      </c>
      <c r="J98" s="940">
        <f>INDEX(CV!$270:$537,MATCH('CV2'!$E98,CV!$F$2:$F$269,0),14)</f>
        <v>0.36117002080696431</v>
      </c>
      <c r="K98" s="938">
        <f>INDEX(CV!$270:$537,MATCH('CV2'!$E98,CV!$F$2:$F$269,0),9)</f>
        <v>6.5349988703840095E-2</v>
      </c>
      <c r="L98" s="938">
        <f>INDEX(CV!$270:$537,MATCH('CV2'!$E98,CV!$F$2:$F$269,0),13)</f>
        <v>0.76176457059021163</v>
      </c>
      <c r="M98" s="938">
        <f>INDEX(CV!$270:$537,MATCH('CV2'!$E98,CV!$F$2:$F$269,0),17)</f>
        <v>0.50425166122807208</v>
      </c>
      <c r="N98" s="938">
        <f>INDEX(CV!$270:$537,MATCH('CV2'!$E98,CV!$F$2:$F$269,0),11)</f>
        <v>0.60243162622703672</v>
      </c>
      <c r="O98" s="935">
        <f>INDEX(CV!$270:$537,MATCH('CV2'!$E98,CV!$F$2:$F$269,0),15)</f>
        <v>0.40644409046110852</v>
      </c>
      <c r="P98" s="1388" t="s">
        <v>339</v>
      </c>
      <c r="Q98" s="1388"/>
      <c r="R98" s="1388"/>
      <c r="S98" s="373"/>
    </row>
    <row r="99" spans="1:19" ht="14.1" customHeight="1">
      <c r="A99" s="330"/>
      <c r="B99" s="374" t="s">
        <v>182</v>
      </c>
      <c r="C99" s="529"/>
      <c r="D99" s="529"/>
      <c r="E99" s="353">
        <v>77</v>
      </c>
      <c r="F99" s="939">
        <f>INDEX(CV!$270:$537,MATCH('CV2'!$E99,CV!$F$2:$F$269,0),8)</f>
        <v>0.18767386134198957</v>
      </c>
      <c r="G99" s="936">
        <f>INDEX(CV!$270:$537,MATCH('CV2'!$E99,CV!$F$2:$F$269,0),12)</f>
        <v>2.6914949932346754</v>
      </c>
      <c r="H99" s="936">
        <f>INDEX(CV!$270:$537,MATCH('CV2'!$E99,CV!$F$2:$F$269,0),16)</f>
        <v>0.91519345839207578</v>
      </c>
      <c r="I99" s="936">
        <f>INDEX(CV!$270:$537,MATCH('CV2'!$E99,CV!$F$2:$F$269,0),10)</f>
        <v>1.8441154849010672</v>
      </c>
      <c r="J99" s="937">
        <f>INDEX(CV!$270:$537,MATCH('CV2'!$E99,CV!$F$2:$F$269,0),14)</f>
        <v>0.80257531215915434</v>
      </c>
      <c r="K99" s="936">
        <f>INDEX(CV!$270:$537,MATCH('CV2'!$E99,CV!$F$2:$F$269,0),9)</f>
        <v>0.17615922163221986</v>
      </c>
      <c r="L99" s="936">
        <f>INDEX(CV!$270:$537,MATCH('CV2'!$E99,CV!$F$2:$F$269,0),13)</f>
        <v>1.9488082772319599</v>
      </c>
      <c r="M99" s="936">
        <f>INDEX(CV!$270:$537,MATCH('CV2'!$E99,CV!$F$2:$F$269,0),17)</f>
        <v>1.2457125679706649</v>
      </c>
      <c r="N99" s="936">
        <f>INDEX(CV!$270:$537,MATCH('CV2'!$E99,CV!$F$2:$F$269,0),11)</f>
        <v>1.536538945156374</v>
      </c>
      <c r="O99" s="939">
        <f>INDEX(CV!$270:$537,MATCH('CV2'!$E99,CV!$F$2:$F$269,0),15)</f>
        <v>0.8727521768704527</v>
      </c>
      <c r="P99" s="1400" t="s">
        <v>340</v>
      </c>
      <c r="Q99" s="1400"/>
      <c r="R99" s="1401"/>
      <c r="S99" s="351"/>
    </row>
    <row r="100" spans="1:19" ht="14.1" customHeight="1">
      <c r="A100" s="330"/>
      <c r="B100" s="375"/>
      <c r="C100" s="1404" t="s">
        <v>41</v>
      </c>
      <c r="D100" s="1373"/>
      <c r="E100" s="371">
        <v>78</v>
      </c>
      <c r="F100" s="945">
        <f>INDEX(CV!$270:$537,MATCH('CV2'!$E100,CV!$F$2:$F$269,0),8)</f>
        <v>0.58732376170967515</v>
      </c>
      <c r="G100" s="942">
        <f>INDEX(CV!$270:$537,MATCH('CV2'!$E100,CV!$F$2:$F$269,0),12)</f>
        <v>6.0479909364072952</v>
      </c>
      <c r="H100" s="942">
        <f>INDEX(CV!$270:$537,MATCH('CV2'!$E100,CV!$F$2:$F$269,0),16)</f>
        <v>6.3510762355289865</v>
      </c>
      <c r="I100" s="942">
        <f>INDEX(CV!$270:$537,MATCH('CV2'!$E100,CV!$F$2:$F$269,0),10)</f>
        <v>4.1128859068947206</v>
      </c>
      <c r="J100" s="943">
        <f>INDEX(CV!$270:$537,MATCH('CV2'!$E100,CV!$F$2:$F$269,0),14)</f>
        <v>3.3824995040110775</v>
      </c>
      <c r="K100" s="942">
        <f>INDEX(CV!$270:$537,MATCH('CV2'!$E100,CV!$F$2:$F$269,0),9)</f>
        <v>0.97146352668112479</v>
      </c>
      <c r="L100" s="942">
        <f>INDEX(CV!$270:$537,MATCH('CV2'!$E100,CV!$F$2:$F$269,0),13)</f>
        <v>12.177787051858155</v>
      </c>
      <c r="M100" s="942">
        <f>INDEX(CV!$270:$537,MATCH('CV2'!$E100,CV!$F$2:$F$269,0),17)</f>
        <v>6.4420289625629534</v>
      </c>
      <c r="N100" s="942">
        <f>INDEX(CV!$270:$537,MATCH('CV2'!$E100,CV!$F$2:$F$269,0),11)</f>
        <v>7.3107360315542005</v>
      </c>
      <c r="O100" s="945">
        <f>INDEX(CV!$270:$537,MATCH('CV2'!$E100,CV!$F$2:$F$269,0),15)</f>
        <v>5.0288633341870552</v>
      </c>
      <c r="P100" s="1400" t="s">
        <v>341</v>
      </c>
      <c r="Q100" s="1401"/>
      <c r="R100" s="350"/>
      <c r="S100" s="351"/>
    </row>
    <row r="101" spans="1:19" ht="14.1" customHeight="1">
      <c r="A101" s="330"/>
      <c r="B101" s="375"/>
      <c r="C101" s="1396" t="s">
        <v>42</v>
      </c>
      <c r="D101" s="1397"/>
      <c r="E101" s="353">
        <v>79</v>
      </c>
      <c r="F101" s="955">
        <f>INDEX(CV!$270:$537,MATCH('CV2'!$E101,CV!$F$2:$F$269,0),8)</f>
        <v>0.24687634120229296</v>
      </c>
      <c r="G101" s="956">
        <f>INDEX(CV!$270:$537,MATCH('CV2'!$E101,CV!$F$2:$F$269,0),12)</f>
        <v>4.0905376324901255</v>
      </c>
      <c r="H101" s="956">
        <f>INDEX(CV!$270:$537,MATCH('CV2'!$E101,CV!$F$2:$F$269,0),16)</f>
        <v>1.2476834679983539</v>
      </c>
      <c r="I101" s="956">
        <f>INDEX(CV!$270:$537,MATCH('CV2'!$E101,CV!$F$2:$F$269,0),10)</f>
        <v>2.8684087164374401</v>
      </c>
      <c r="J101" s="957">
        <f>INDEX(CV!$270:$537,MATCH('CV2'!$E101,CV!$F$2:$F$269,0),14)</f>
        <v>1.1347769170356037</v>
      </c>
      <c r="K101" s="956">
        <f>INDEX(CV!$270:$537,MATCH('CV2'!$E101,CV!$F$2:$F$269,0),9)</f>
        <v>0.23511855561261777</v>
      </c>
      <c r="L101" s="956">
        <f>INDEX(CV!$270:$537,MATCH('CV2'!$E101,CV!$F$2:$F$269,0),13)</f>
        <v>2.7606455880179275</v>
      </c>
      <c r="M101" s="956">
        <f>INDEX(CV!$270:$537,MATCH('CV2'!$E101,CV!$F$2:$F$269,0),17)</f>
        <v>1.6809169502538115</v>
      </c>
      <c r="N101" s="956">
        <f>INDEX(CV!$270:$537,MATCH('CV2'!$E101,CV!$F$2:$F$269,0),11)</f>
        <v>2.4499626912228578</v>
      </c>
      <c r="O101" s="955">
        <f>INDEX(CV!$270:$537,MATCH('CV2'!$E101,CV!$F$2:$F$269,0),15)</f>
        <v>1.5766861298172026</v>
      </c>
      <c r="P101" s="1357" t="s">
        <v>342</v>
      </c>
      <c r="Q101" s="1358"/>
      <c r="R101" s="350"/>
      <c r="S101" s="351"/>
    </row>
    <row r="102" spans="1:19" ht="14.1" customHeight="1">
      <c r="A102" s="330"/>
      <c r="B102" s="375"/>
      <c r="C102" s="521"/>
      <c r="D102" s="376" t="s">
        <v>43</v>
      </c>
      <c r="E102" s="371">
        <v>80</v>
      </c>
      <c r="F102" s="946">
        <f>INDEX(CV!$270:$537,MATCH('CV2'!$E102,CV!$F$2:$F$269,0),8)</f>
        <v>0.41288068463668964</v>
      </c>
      <c r="G102" s="947">
        <f>INDEX(CV!$270:$537,MATCH('CV2'!$E102,CV!$F$2:$F$269,0),12)</f>
        <v>3.5649990187586602</v>
      </c>
      <c r="H102" s="947">
        <f>INDEX(CV!$270:$537,MATCH('CV2'!$E102,CV!$F$2:$F$269,0),16)</f>
        <v>2.451129399644576</v>
      </c>
      <c r="I102" s="947">
        <f>INDEX(CV!$270:$537,MATCH('CV2'!$E102,CV!$F$2:$F$269,0),10)</f>
        <v>2.9148557680414449</v>
      </c>
      <c r="J102" s="964">
        <f>INDEX(CV!$270:$537,MATCH('CV2'!$E102,CV!$F$2:$F$269,0),14)</f>
        <v>2.4331453859415362</v>
      </c>
      <c r="K102" s="947">
        <f>INDEX(CV!$270:$537,MATCH('CV2'!$E102,CV!$F$2:$F$269,0),9)</f>
        <v>0.57140812496892601</v>
      </c>
      <c r="L102" s="947">
        <f>INDEX(CV!$270:$537,MATCH('CV2'!$E102,CV!$F$2:$F$269,0),13)</f>
        <v>3.7058785260773508</v>
      </c>
      <c r="M102" s="947">
        <f>INDEX(CV!$270:$537,MATCH('CV2'!$E102,CV!$F$2:$F$269,0),17)</f>
        <v>3.9281945096046322</v>
      </c>
      <c r="N102" s="947">
        <f>INDEX(CV!$270:$537,MATCH('CV2'!$E102,CV!$F$2:$F$269,0),11)</f>
        <v>2.9633349386831118</v>
      </c>
      <c r="O102" s="946">
        <f>INDEX(CV!$270:$537,MATCH('CV2'!$E102,CV!$F$2:$F$269,0),15)</f>
        <v>2.9431384566015866</v>
      </c>
      <c r="P102" s="381" t="s">
        <v>343</v>
      </c>
      <c r="Q102" s="508"/>
      <c r="R102" s="350"/>
      <c r="S102" s="351"/>
    </row>
    <row r="103" spans="1:19" ht="14.1" customHeight="1">
      <c r="A103" s="330"/>
      <c r="B103" s="375"/>
      <c r="C103" s="382"/>
      <c r="D103" s="383" t="s">
        <v>44</v>
      </c>
      <c r="E103" s="353">
        <v>81</v>
      </c>
      <c r="F103" s="965">
        <f>INDEX(CV!$270:$537,MATCH('CV2'!$E103,CV!$F$2:$F$269,0),8)</f>
        <v>0.29500303519386201</v>
      </c>
      <c r="G103" s="966">
        <f>INDEX(CV!$270:$537,MATCH('CV2'!$E103,CV!$F$2:$F$269,0),12)</f>
        <v>5.560945892484173</v>
      </c>
      <c r="H103" s="966">
        <f>INDEX(CV!$270:$537,MATCH('CV2'!$E103,CV!$F$2:$F$269,0),16)</f>
        <v>1.4489081675851589</v>
      </c>
      <c r="I103" s="966">
        <f>INDEX(CV!$270:$537,MATCH('CV2'!$E103,CV!$F$2:$F$269,0),10)</f>
        <v>3.8195987163839438</v>
      </c>
      <c r="J103" s="967">
        <f>INDEX(CV!$270:$537,MATCH('CV2'!$E103,CV!$F$2:$F$269,0),14)</f>
        <v>1.2614992375389185</v>
      </c>
      <c r="K103" s="966">
        <f>INDEX(CV!$270:$537,MATCH('CV2'!$E103,CV!$F$2:$F$269,0),9)</f>
        <v>0.32798728336737493</v>
      </c>
      <c r="L103" s="966">
        <f>INDEX(CV!$270:$537,MATCH('CV2'!$E103,CV!$F$2:$F$269,0),13)</f>
        <v>3.5637394052512392</v>
      </c>
      <c r="M103" s="966">
        <f>INDEX(CV!$270:$537,MATCH('CV2'!$E103,CV!$F$2:$F$269,0),17)</f>
        <v>1.8048809674488007</v>
      </c>
      <c r="N103" s="966">
        <f>INDEX(CV!$270:$537,MATCH('CV2'!$E103,CV!$F$2:$F$269,0),11)</f>
        <v>3.2123817779310975</v>
      </c>
      <c r="O103" s="965">
        <f>INDEX(CV!$270:$537,MATCH('CV2'!$E103,CV!$F$2:$F$269,0),15)</f>
        <v>1.8667797465082072</v>
      </c>
      <c r="P103" s="390" t="s">
        <v>344</v>
      </c>
      <c r="Q103" s="538"/>
      <c r="R103" s="350"/>
      <c r="S103" s="351"/>
    </row>
    <row r="104" spans="1:19" ht="14.1" customHeight="1">
      <c r="A104" s="349"/>
      <c r="B104" s="375"/>
      <c r="C104" s="1392" t="s">
        <v>45</v>
      </c>
      <c r="D104" s="1393"/>
      <c r="E104" s="371">
        <v>82</v>
      </c>
      <c r="F104" s="955">
        <f>INDEX(CV!$270:$537,MATCH('CV2'!$E104,CV!$F$2:$F$269,0),8)</f>
        <v>0.34720836243308195</v>
      </c>
      <c r="G104" s="956">
        <f>INDEX(CV!$270:$537,MATCH('CV2'!$E104,CV!$F$2:$F$269,0),12)</f>
        <v>4.6319507443400454</v>
      </c>
      <c r="H104" s="956">
        <f>INDEX(CV!$270:$537,MATCH('CV2'!$E104,CV!$F$2:$F$269,0),16)</f>
        <v>1.4367175647207133</v>
      </c>
      <c r="I104" s="956">
        <f>INDEX(CV!$270:$537,MATCH('CV2'!$E104,CV!$F$2:$F$269,0),10)</f>
        <v>3.1676553836328516</v>
      </c>
      <c r="J104" s="957">
        <f>INDEX(CV!$270:$537,MATCH('CV2'!$E104,CV!$F$2:$F$269,0),14)</f>
        <v>1.3818506080109827</v>
      </c>
      <c r="K104" s="956">
        <f>INDEX(CV!$270:$537,MATCH('CV2'!$E104,CV!$F$2:$F$269,0),9)</f>
        <v>0.32187008760493857</v>
      </c>
      <c r="L104" s="956">
        <f>INDEX(CV!$270:$537,MATCH('CV2'!$E104,CV!$F$2:$F$269,0),13)</f>
        <v>3.2397028543179229</v>
      </c>
      <c r="M104" s="956">
        <f>INDEX(CV!$270:$537,MATCH('CV2'!$E104,CV!$F$2:$F$269,0),17)</f>
        <v>2.2673299602133059</v>
      </c>
      <c r="N104" s="956">
        <f>INDEX(CV!$270:$537,MATCH('CV2'!$E104,CV!$F$2:$F$269,0),11)</f>
        <v>2.6092150287176916</v>
      </c>
      <c r="O104" s="955">
        <f>INDEX(CV!$270:$537,MATCH('CV2'!$E104,CV!$F$2:$F$269,0),15)</f>
        <v>1.3697609613346464</v>
      </c>
      <c r="P104" s="1364" t="s">
        <v>345</v>
      </c>
      <c r="Q104" s="1365"/>
      <c r="R104" s="350"/>
      <c r="S104" s="351"/>
    </row>
    <row r="105" spans="1:19" ht="14.1" customHeight="1">
      <c r="A105" s="522"/>
      <c r="B105" s="375"/>
      <c r="C105" s="521"/>
      <c r="D105" s="376" t="s">
        <v>46</v>
      </c>
      <c r="E105" s="353">
        <v>83</v>
      </c>
      <c r="F105" s="946">
        <f>INDEX(CV!$270:$537,MATCH('CV2'!$E105,CV!$F$2:$F$269,0),8)</f>
        <v>0.24305317821316838</v>
      </c>
      <c r="G105" s="947">
        <f>INDEX(CV!$270:$537,MATCH('CV2'!$E105,CV!$F$2:$F$269,0),12)</f>
        <v>5.1017399511758512</v>
      </c>
      <c r="H105" s="947">
        <f>INDEX(CV!$270:$537,MATCH('CV2'!$E105,CV!$F$2:$F$269,0),16)</f>
        <v>3.7733388913225507</v>
      </c>
      <c r="I105" s="947">
        <f>INDEX(CV!$270:$537,MATCH('CV2'!$E105,CV!$F$2:$F$269,0),10)</f>
        <v>5.5708286136309288</v>
      </c>
      <c r="J105" s="964">
        <f>INDEX(CV!$270:$537,MATCH('CV2'!$E105,CV!$F$2:$F$269,0),14)</f>
        <v>3.2883009137843424</v>
      </c>
      <c r="K105" s="947">
        <f>INDEX(CV!$270:$537,MATCH('CV2'!$E105,CV!$F$2:$F$269,0),9)</f>
        <v>0.51416299730212089</v>
      </c>
      <c r="L105" s="947">
        <f>INDEX(CV!$270:$537,MATCH('CV2'!$E105,CV!$F$2:$F$269,0),13)</f>
        <v>6.6468128986989452</v>
      </c>
      <c r="M105" s="947">
        <f>INDEX(CV!$270:$537,MATCH('CV2'!$E105,CV!$F$2:$F$269,0),17)</f>
        <v>1.421234066849395</v>
      </c>
      <c r="N105" s="947">
        <f>INDEX(CV!$270:$537,MATCH('CV2'!$E105,CV!$F$2:$F$269,0),11)</f>
        <v>6.3425886714679001</v>
      </c>
      <c r="O105" s="946">
        <f>INDEX(CV!$270:$537,MATCH('CV2'!$E105,CV!$F$2:$F$269,0),15)</f>
        <v>3.5529759349231202</v>
      </c>
      <c r="P105" s="381" t="s">
        <v>346</v>
      </c>
      <c r="Q105" s="508"/>
      <c r="R105" s="350"/>
      <c r="S105" s="351"/>
    </row>
    <row r="106" spans="1:19" ht="14.1" customHeight="1">
      <c r="A106" s="522"/>
      <c r="B106" s="375"/>
      <c r="C106" s="521"/>
      <c r="D106" s="391" t="s">
        <v>47</v>
      </c>
      <c r="E106" s="371">
        <v>84</v>
      </c>
      <c r="F106" s="939">
        <f>INDEX(CV!$270:$537,MATCH('CV2'!$E106,CV!$F$2:$F$269,0),8)</f>
        <v>0.44810168800004951</v>
      </c>
      <c r="G106" s="936">
        <f>INDEX(CV!$270:$537,MATCH('CV2'!$E106,CV!$F$2:$F$269,0),12)</f>
        <v>6.9487579882750028</v>
      </c>
      <c r="H106" s="936">
        <f>INDEX(CV!$270:$537,MATCH('CV2'!$E106,CV!$F$2:$F$269,0),16)</f>
        <v>3.536222821804643</v>
      </c>
      <c r="I106" s="936">
        <f>INDEX(CV!$270:$537,MATCH('CV2'!$E106,CV!$F$2:$F$269,0),10)</f>
        <v>5.3258116584243114</v>
      </c>
      <c r="J106" s="937">
        <f>INDEX(CV!$270:$537,MATCH('CV2'!$E106,CV!$F$2:$F$269,0),14)</f>
        <v>2.3210961208222818</v>
      </c>
      <c r="K106" s="936">
        <f>INDEX(CV!$270:$537,MATCH('CV2'!$E106,CV!$F$2:$F$269,0),9)</f>
        <v>0.55098089327697297</v>
      </c>
      <c r="L106" s="936">
        <f>INDEX(CV!$270:$537,MATCH('CV2'!$E106,CV!$F$2:$F$269,0),13)</f>
        <v>11.237625132066151</v>
      </c>
      <c r="M106" s="936">
        <f>INDEX(CV!$270:$537,MATCH('CV2'!$E106,CV!$F$2:$F$269,0),17)</f>
        <v>3.3999154879209272</v>
      </c>
      <c r="N106" s="936">
        <f>INDEX(CV!$270:$537,MATCH('CV2'!$E106,CV!$F$2:$F$269,0),11)</f>
        <v>5.1232053143445029</v>
      </c>
      <c r="O106" s="939">
        <f>INDEX(CV!$270:$537,MATCH('CV2'!$E106,CV!$F$2:$F$269,0),15)</f>
        <v>2.8484591174646541</v>
      </c>
      <c r="P106" s="392" t="s">
        <v>347</v>
      </c>
      <c r="Q106" s="508"/>
      <c r="R106" s="350"/>
      <c r="S106" s="351"/>
    </row>
    <row r="107" spans="1:19" ht="14.1" customHeight="1">
      <c r="A107" s="522"/>
      <c r="B107" s="375"/>
      <c r="C107" s="521"/>
      <c r="D107" s="391" t="s">
        <v>48</v>
      </c>
      <c r="E107" s="353">
        <v>85</v>
      </c>
      <c r="F107" s="965">
        <f>INDEX(CV!$270:$537,MATCH('CV2'!$E107,CV!$F$2:$F$269,0),8)</f>
        <v>0.42681171069144896</v>
      </c>
      <c r="G107" s="966">
        <f>INDEX(CV!$270:$537,MATCH('CV2'!$E107,CV!$F$2:$F$269,0),12)</f>
        <v>5.2698723790907378</v>
      </c>
      <c r="H107" s="966">
        <f>INDEX(CV!$270:$537,MATCH('CV2'!$E107,CV!$F$2:$F$269,0),16)</f>
        <v>1.6369671952387332</v>
      </c>
      <c r="I107" s="966">
        <f>INDEX(CV!$270:$537,MATCH('CV2'!$E107,CV!$F$2:$F$269,0),10)</f>
        <v>3.595881294901671</v>
      </c>
      <c r="J107" s="967">
        <f>INDEX(CV!$270:$537,MATCH('CV2'!$E107,CV!$F$2:$F$269,0),14)</f>
        <v>1.6127694687500798</v>
      </c>
      <c r="K107" s="966">
        <f>INDEX(CV!$270:$537,MATCH('CV2'!$E107,CV!$F$2:$F$269,0),9)</f>
        <v>0.44038583459058017</v>
      </c>
      <c r="L107" s="966">
        <f>INDEX(CV!$270:$537,MATCH('CV2'!$E107,CV!$F$2:$F$269,0),13)</f>
        <v>3.5437394665980753</v>
      </c>
      <c r="M107" s="966">
        <f>INDEX(CV!$270:$537,MATCH('CV2'!$E107,CV!$F$2:$F$269,0),17)</f>
        <v>2.662220289872359</v>
      </c>
      <c r="N107" s="966">
        <f>INDEX(CV!$270:$537,MATCH('CV2'!$E107,CV!$F$2:$F$269,0),11)</f>
        <v>2.9350170206642789</v>
      </c>
      <c r="O107" s="965">
        <f>INDEX(CV!$270:$537,MATCH('CV2'!$E107,CV!$F$2:$F$269,0),15)</f>
        <v>1.5715877852835478</v>
      </c>
      <c r="P107" s="392" t="s">
        <v>348</v>
      </c>
      <c r="Q107" s="508"/>
      <c r="R107" s="350"/>
      <c r="S107" s="351"/>
    </row>
    <row r="108" spans="1:19" ht="14.1" customHeight="1">
      <c r="A108" s="522"/>
      <c r="B108" s="375"/>
      <c r="C108" s="1366" t="s">
        <v>49</v>
      </c>
      <c r="D108" s="1367"/>
      <c r="E108" s="371">
        <v>86</v>
      </c>
      <c r="F108" s="955">
        <f>INDEX(CV!$270:$537,MATCH('CV2'!$E108,CV!$F$2:$F$269,0),8)</f>
        <v>0.50619374987401611</v>
      </c>
      <c r="G108" s="956">
        <f>INDEX(CV!$270:$537,MATCH('CV2'!$E108,CV!$F$2:$F$269,0),12)</f>
        <v>6.6453946850448169</v>
      </c>
      <c r="H108" s="956">
        <f>INDEX(CV!$270:$537,MATCH('CV2'!$E108,CV!$F$2:$F$269,0),16)</f>
        <v>1.2873543461573322</v>
      </c>
      <c r="I108" s="956">
        <f>INDEX(CV!$270:$537,MATCH('CV2'!$E108,CV!$F$2:$F$269,0),10)</f>
        <v>4.1857525511194416</v>
      </c>
      <c r="J108" s="957">
        <f>INDEX(CV!$270:$537,MATCH('CV2'!$E108,CV!$F$2:$F$269,0),14)</f>
        <v>1.9111930729244817</v>
      </c>
      <c r="K108" s="956">
        <f>INDEX(CV!$270:$537,MATCH('CV2'!$E108,CV!$F$2:$F$269,0),9)</f>
        <v>0.47815914674189586</v>
      </c>
      <c r="L108" s="956">
        <f>INDEX(CV!$270:$537,MATCH('CV2'!$E108,CV!$F$2:$F$269,0),13)</f>
        <v>5.2028705166209361</v>
      </c>
      <c r="M108" s="956">
        <f>INDEX(CV!$270:$537,MATCH('CV2'!$E108,CV!$F$2:$F$269,0),17)</f>
        <v>1.8507127381617698</v>
      </c>
      <c r="N108" s="956">
        <f>INDEX(CV!$270:$537,MATCH('CV2'!$E108,CV!$F$2:$F$269,0),11)</f>
        <v>3.0888932875940891</v>
      </c>
      <c r="O108" s="955">
        <f>INDEX(CV!$270:$537,MATCH('CV2'!$E108,CV!$F$2:$F$269,0),15)</f>
        <v>1.757422891819282</v>
      </c>
      <c r="P108" s="1368" t="s">
        <v>349</v>
      </c>
      <c r="Q108" s="1354"/>
      <c r="R108" s="350"/>
      <c r="S108" s="351"/>
    </row>
    <row r="109" spans="1:19" ht="14.1" customHeight="1">
      <c r="A109" s="522"/>
      <c r="B109" s="375"/>
      <c r="C109" s="1392" t="s">
        <v>50</v>
      </c>
      <c r="D109" s="1393"/>
      <c r="E109" s="353">
        <v>87</v>
      </c>
      <c r="F109" s="958">
        <f>INDEX(CV!$270:$537,MATCH('CV2'!$E109,CV!$F$2:$F$269,0),8)</f>
        <v>0.60127127880840125</v>
      </c>
      <c r="G109" s="959">
        <f>INDEX(CV!$270:$537,MATCH('CV2'!$E109,CV!$F$2:$F$269,0),12)</f>
        <v>3.9120136457704522</v>
      </c>
      <c r="H109" s="959">
        <f>INDEX(CV!$270:$537,MATCH('CV2'!$E109,CV!$F$2:$F$269,0),16)</f>
        <v>5.0132581229613828</v>
      </c>
      <c r="I109" s="959">
        <f>INDEX(CV!$270:$537,MATCH('CV2'!$E109,CV!$F$2:$F$269,0),10)</f>
        <v>5.3673353150280487</v>
      </c>
      <c r="J109" s="960">
        <f>INDEX(CV!$270:$537,MATCH('CV2'!$E109,CV!$F$2:$F$269,0),14)</f>
        <v>3.131521029616271</v>
      </c>
      <c r="K109" s="959">
        <f>INDEX(CV!$270:$537,MATCH('CV2'!$E109,CV!$F$2:$F$269,0),9)</f>
        <v>0.80951523728685548</v>
      </c>
      <c r="L109" s="959">
        <f>INDEX(CV!$270:$537,MATCH('CV2'!$E109,CV!$F$2:$F$269,0),13)</f>
        <v>4.278697405822248</v>
      </c>
      <c r="M109" s="959">
        <f>INDEX(CV!$270:$537,MATCH('CV2'!$E109,CV!$F$2:$F$269,0),17)</f>
        <v>6.2397573583829082</v>
      </c>
      <c r="N109" s="959">
        <f>INDEX(CV!$270:$537,MATCH('CV2'!$E109,CV!$F$2:$F$269,0),11)</f>
        <v>4.9652689908599372</v>
      </c>
      <c r="O109" s="958">
        <f>INDEX(CV!$270:$537,MATCH('CV2'!$E109,CV!$F$2:$F$269,0),15)</f>
        <v>3.4707974116813602</v>
      </c>
      <c r="P109" s="1364" t="s">
        <v>350</v>
      </c>
      <c r="Q109" s="1365"/>
      <c r="R109" s="350"/>
      <c r="S109" s="351"/>
    </row>
    <row r="110" spans="1:19" ht="14.1" customHeight="1">
      <c r="A110" s="522"/>
      <c r="B110" s="374" t="s">
        <v>183</v>
      </c>
      <c r="C110" s="529"/>
      <c r="D110" s="529"/>
      <c r="E110" s="371">
        <v>88</v>
      </c>
      <c r="F110" s="939">
        <f>INDEX(CV!$270:$537,MATCH('CV2'!$E110,CV!$F$2:$F$269,0),8)</f>
        <v>0.14100668816983111</v>
      </c>
      <c r="G110" s="936">
        <f>INDEX(CV!$270:$537,MATCH('CV2'!$E110,CV!$F$2:$F$269,0),12)</f>
        <v>1.7248705752778803</v>
      </c>
      <c r="H110" s="936">
        <f>INDEX(CV!$270:$537,MATCH('CV2'!$E110,CV!$F$2:$F$269,0),16)</f>
        <v>0.97288369489116522</v>
      </c>
      <c r="I110" s="936">
        <f>INDEX(CV!$270:$537,MATCH('CV2'!$E110,CV!$F$2:$F$269,0),10)</f>
        <v>1.5437129944963424</v>
      </c>
      <c r="J110" s="937">
        <f>INDEX(CV!$270:$537,MATCH('CV2'!$E110,CV!$F$2:$F$269,0),14)</f>
        <v>0.78261037799612276</v>
      </c>
      <c r="K110" s="936">
        <f>INDEX(CV!$270:$537,MATCH('CV2'!$E110,CV!$F$2:$F$269,0),9)</f>
        <v>0.13366542218336128</v>
      </c>
      <c r="L110" s="936">
        <f>INDEX(CV!$270:$537,MATCH('CV2'!$E110,CV!$F$2:$F$269,0),13)</f>
        <v>1.3660525749289472</v>
      </c>
      <c r="M110" s="936">
        <f>INDEX(CV!$270:$537,MATCH('CV2'!$E110,CV!$F$2:$F$269,0),17)</f>
        <v>1.1205036517525864</v>
      </c>
      <c r="N110" s="936">
        <f>INDEX(CV!$270:$537,MATCH('CV2'!$E110,CV!$F$2:$F$269,0),11)</f>
        <v>1.0759032550927203</v>
      </c>
      <c r="O110" s="939">
        <f>INDEX(CV!$270:$537,MATCH('CV2'!$E110,CV!$F$2:$F$269,0),15)</f>
        <v>0.91399272382907992</v>
      </c>
      <c r="P110" s="1400" t="s">
        <v>351</v>
      </c>
      <c r="Q110" s="1400"/>
      <c r="R110" s="1401"/>
      <c r="S110" s="351"/>
    </row>
    <row r="111" spans="1:19" ht="14.1" customHeight="1">
      <c r="A111" s="522"/>
      <c r="B111" s="375"/>
      <c r="C111" s="1404" t="s">
        <v>51</v>
      </c>
      <c r="D111" s="1373"/>
      <c r="E111" s="353">
        <v>89</v>
      </c>
      <c r="F111" s="945">
        <f>INDEX(CV!$270:$537,MATCH('CV2'!$E111,CV!$F$2:$F$269,0),8)</f>
        <v>0.44161057413231175</v>
      </c>
      <c r="G111" s="942">
        <f>INDEX(CV!$270:$537,MATCH('CV2'!$E111,CV!$F$2:$F$269,0),12)</f>
        <v>8.694556534506761</v>
      </c>
      <c r="H111" s="942">
        <f>INDEX(CV!$270:$537,MATCH('CV2'!$E111,CV!$F$2:$F$269,0),16)</f>
        <v>2.9977851832893716</v>
      </c>
      <c r="I111" s="942">
        <f>INDEX(CV!$270:$537,MATCH('CV2'!$E111,CV!$F$2:$F$269,0),10)</f>
        <v>5.4123658575698599</v>
      </c>
      <c r="J111" s="943">
        <f>INDEX(CV!$270:$537,MATCH('CV2'!$E111,CV!$F$2:$F$269,0),14)</f>
        <v>2.2769164542692626</v>
      </c>
      <c r="K111" s="942">
        <f>INDEX(CV!$270:$537,MATCH('CV2'!$E111,CV!$F$2:$F$269,0),9)</f>
        <v>0.59764056755315476</v>
      </c>
      <c r="L111" s="942">
        <f>INDEX(CV!$270:$537,MATCH('CV2'!$E111,CV!$F$2:$F$269,0),13)</f>
        <v>8.3035273457946808</v>
      </c>
      <c r="M111" s="942">
        <f>INDEX(CV!$270:$537,MATCH('CV2'!$E111,CV!$F$2:$F$269,0),17)</f>
        <v>2.6566358628594813</v>
      </c>
      <c r="N111" s="942">
        <f>INDEX(CV!$270:$537,MATCH('CV2'!$E111,CV!$F$2:$F$269,0),11)</f>
        <v>5.1785824083299996</v>
      </c>
      <c r="O111" s="945">
        <f>INDEX(CV!$270:$537,MATCH('CV2'!$E111,CV!$F$2:$F$269,0),15)</f>
        <v>2.8065807078969396</v>
      </c>
      <c r="P111" s="1400" t="s">
        <v>352</v>
      </c>
      <c r="Q111" s="1401"/>
      <c r="R111" s="350"/>
      <c r="S111" s="351"/>
    </row>
    <row r="112" spans="1:19" ht="14.1" customHeight="1">
      <c r="A112" s="349"/>
      <c r="B112" s="375"/>
      <c r="C112" s="1396" t="s">
        <v>52</v>
      </c>
      <c r="D112" s="1397"/>
      <c r="E112" s="371">
        <v>90</v>
      </c>
      <c r="F112" s="955">
        <f>INDEX(CV!$270:$537,MATCH('CV2'!$E112,CV!$F$2:$F$269,0),8)</f>
        <v>0.17979772459851279</v>
      </c>
      <c r="G112" s="956">
        <f>INDEX(CV!$270:$537,MATCH('CV2'!$E112,CV!$F$2:$F$269,0),12)</f>
        <v>2.039631119737261</v>
      </c>
      <c r="H112" s="956">
        <f>INDEX(CV!$270:$537,MATCH('CV2'!$E112,CV!$F$2:$F$269,0),16)</f>
        <v>1.5851769498382127</v>
      </c>
      <c r="I112" s="956">
        <f>INDEX(CV!$270:$537,MATCH('CV2'!$E112,CV!$F$2:$F$269,0),10)</f>
        <v>2.2531474161335279</v>
      </c>
      <c r="J112" s="957">
        <f>INDEX(CV!$270:$537,MATCH('CV2'!$E112,CV!$F$2:$F$269,0),14)</f>
        <v>1.2780164416914304</v>
      </c>
      <c r="K112" s="956">
        <f>INDEX(CV!$270:$537,MATCH('CV2'!$E112,CV!$F$2:$F$269,0),9)</f>
        <v>0.17101769054585289</v>
      </c>
      <c r="L112" s="956">
        <f>INDEX(CV!$270:$537,MATCH('CV2'!$E112,CV!$F$2:$F$269,0),13)</f>
        <v>1.8111681508379187</v>
      </c>
      <c r="M112" s="956">
        <f>INDEX(CV!$270:$537,MATCH('CV2'!$E112,CV!$F$2:$F$269,0),17)</f>
        <v>1.8606001377942212</v>
      </c>
      <c r="N112" s="956">
        <f>INDEX(CV!$270:$537,MATCH('CV2'!$E112,CV!$F$2:$F$269,0),11)</f>
        <v>1.486553374080706</v>
      </c>
      <c r="O112" s="955">
        <f>INDEX(CV!$270:$537,MATCH('CV2'!$E112,CV!$F$2:$F$269,0),15)</f>
        <v>1.5106930754313075</v>
      </c>
      <c r="P112" s="1357" t="s">
        <v>353</v>
      </c>
      <c r="Q112" s="1358"/>
      <c r="R112" s="350"/>
      <c r="S112" s="351"/>
    </row>
    <row r="113" spans="1:19" ht="14.1" customHeight="1">
      <c r="A113" s="349"/>
      <c r="B113" s="375"/>
      <c r="C113" s="521"/>
      <c r="D113" s="376" t="s">
        <v>53</v>
      </c>
      <c r="E113" s="353">
        <v>91</v>
      </c>
      <c r="F113" s="946">
        <f>INDEX(CV!$270:$537,MATCH('CV2'!$E113,CV!$F$2:$F$269,0),8)</f>
        <v>0.3241694576414928</v>
      </c>
      <c r="G113" s="947">
        <f>INDEX(CV!$270:$537,MATCH('CV2'!$E113,CV!$F$2:$F$269,0),12)</f>
        <v>4.9929811932782568</v>
      </c>
      <c r="H113" s="947">
        <f>INDEX(CV!$270:$537,MATCH('CV2'!$E113,CV!$F$2:$F$269,0),16)</f>
        <v>2.7586219635413749</v>
      </c>
      <c r="I113" s="947">
        <f>INDEX(CV!$270:$537,MATCH('CV2'!$E113,CV!$F$2:$F$269,0),10)</f>
        <v>3.4571790652804406</v>
      </c>
      <c r="J113" s="964">
        <f>INDEX(CV!$270:$537,MATCH('CV2'!$E113,CV!$F$2:$F$269,0),14)</f>
        <v>2.3685413829599806</v>
      </c>
      <c r="K113" s="947">
        <f>INDEX(CV!$270:$537,MATCH('CV2'!$E113,CV!$F$2:$F$269,0),9)</f>
        <v>0.47731291980998913</v>
      </c>
      <c r="L113" s="947">
        <f>INDEX(CV!$270:$537,MATCH('CV2'!$E113,CV!$F$2:$F$269,0),13)</f>
        <v>3.4327866453691969</v>
      </c>
      <c r="M113" s="947">
        <f>INDEX(CV!$270:$537,MATCH('CV2'!$E113,CV!$F$2:$F$269,0),17)</f>
        <v>3.8179304886602816</v>
      </c>
      <c r="N113" s="947">
        <f>INDEX(CV!$270:$537,MATCH('CV2'!$E113,CV!$F$2:$F$269,0),11)</f>
        <v>3.4240960141057362</v>
      </c>
      <c r="O113" s="946">
        <f>INDEX(CV!$270:$537,MATCH('CV2'!$E113,CV!$F$2:$F$269,0),15)</f>
        <v>2.5514016915716691</v>
      </c>
      <c r="P113" s="381" t="s">
        <v>354</v>
      </c>
      <c r="Q113" s="508"/>
      <c r="R113" s="350"/>
      <c r="S113" s="351"/>
    </row>
    <row r="114" spans="1:19" ht="14.1" customHeight="1">
      <c r="A114" s="330"/>
      <c r="B114" s="375"/>
      <c r="C114" s="521"/>
      <c r="D114" s="391" t="s">
        <v>201</v>
      </c>
      <c r="E114" s="371">
        <v>92</v>
      </c>
      <c r="F114" s="939">
        <f>INDEX(CV!$270:$537,MATCH('CV2'!$E114,CV!$F$2:$F$269,0),8)</f>
        <v>0.24213507937624815</v>
      </c>
      <c r="G114" s="936">
        <f>INDEX(CV!$270:$537,MATCH('CV2'!$E114,CV!$F$2:$F$269,0),12)</f>
        <v>3.8683271064377718</v>
      </c>
      <c r="H114" s="936">
        <f>INDEX(CV!$270:$537,MATCH('CV2'!$E114,CV!$F$2:$F$269,0),16)</f>
        <v>1.7058679760359263</v>
      </c>
      <c r="I114" s="936">
        <f>INDEX(CV!$270:$537,MATCH('CV2'!$E114,CV!$F$2:$F$269,0),10)</f>
        <v>3.6104164807131141</v>
      </c>
      <c r="J114" s="937">
        <f>INDEX(CV!$270:$537,MATCH('CV2'!$E114,CV!$F$2:$F$269,0),14)</f>
        <v>2.1341051817121954</v>
      </c>
      <c r="K114" s="936">
        <f>INDEX(CV!$270:$537,MATCH('CV2'!$E114,CV!$F$2:$F$269,0),9)</f>
        <v>0.22029193356092072</v>
      </c>
      <c r="L114" s="936">
        <f>INDEX(CV!$270:$537,MATCH('CV2'!$E114,CV!$F$2:$F$269,0),13)</f>
        <v>2.1568528731655721</v>
      </c>
      <c r="M114" s="936">
        <f>INDEX(CV!$270:$537,MATCH('CV2'!$E114,CV!$F$2:$F$269,0),17)</f>
        <v>2.4153157526266482</v>
      </c>
      <c r="N114" s="936">
        <f>INDEX(CV!$270:$537,MATCH('CV2'!$E114,CV!$F$2:$F$269,0),11)</f>
        <v>2.2623568926133482</v>
      </c>
      <c r="O114" s="939">
        <f>INDEX(CV!$270:$537,MATCH('CV2'!$E114,CV!$F$2:$F$269,0),15)</f>
        <v>2.170304417770518</v>
      </c>
      <c r="P114" s="392" t="s">
        <v>355</v>
      </c>
      <c r="Q114" s="508"/>
      <c r="R114" s="350"/>
      <c r="S114" s="351"/>
    </row>
    <row r="115" spans="1:19" ht="14.1" customHeight="1">
      <c r="A115" s="330"/>
      <c r="B115" s="375"/>
      <c r="C115" s="521"/>
      <c r="D115" s="391" t="s">
        <v>202</v>
      </c>
      <c r="E115" s="353">
        <v>93</v>
      </c>
      <c r="F115" s="965">
        <f>INDEX(CV!$270:$537,MATCH('CV2'!$E115,CV!$F$2:$F$269,0),8)</f>
        <v>0.30026690308118514</v>
      </c>
      <c r="G115" s="966">
        <f>INDEX(CV!$270:$537,MATCH('CV2'!$E115,CV!$F$2:$F$269,0),12)</f>
        <v>2.3504793166043689</v>
      </c>
      <c r="H115" s="966">
        <f>INDEX(CV!$270:$537,MATCH('CV2'!$E115,CV!$F$2:$F$269,0),16)</f>
        <v>2.8039280593375731</v>
      </c>
      <c r="I115" s="966">
        <f>INDEX(CV!$270:$537,MATCH('CV2'!$E115,CV!$F$2:$F$269,0),10)</f>
        <v>3.1818994984468389</v>
      </c>
      <c r="J115" s="967">
        <f>INDEX(CV!$270:$537,MATCH('CV2'!$E115,CV!$F$2:$F$269,0),14)</f>
        <v>1.7696139613187729</v>
      </c>
      <c r="K115" s="966">
        <f>INDEX(CV!$270:$537,MATCH('CV2'!$E115,CV!$F$2:$F$269,0),9)</f>
        <v>0.34664950562484148</v>
      </c>
      <c r="L115" s="966">
        <f>INDEX(CV!$270:$537,MATCH('CV2'!$E115,CV!$F$2:$F$269,0),13)</f>
        <v>2.9511309172091305</v>
      </c>
      <c r="M115" s="966">
        <f>INDEX(CV!$270:$537,MATCH('CV2'!$E115,CV!$F$2:$F$269,0),17)</f>
        <v>2.9794219685806014</v>
      </c>
      <c r="N115" s="966">
        <f>INDEX(CV!$270:$537,MATCH('CV2'!$E115,CV!$F$2:$F$269,0),11)</f>
        <v>2.1612377109897234</v>
      </c>
      <c r="O115" s="965">
        <f>INDEX(CV!$270:$537,MATCH('CV2'!$E115,CV!$F$2:$F$269,0),15)</f>
        <v>2.3451833957868837</v>
      </c>
      <c r="P115" s="392" t="s">
        <v>356</v>
      </c>
      <c r="Q115" s="508"/>
      <c r="R115" s="350"/>
      <c r="S115" s="351"/>
    </row>
    <row r="116" spans="1:19" ht="14.1" customHeight="1">
      <c r="A116" s="516" t="s">
        <v>54</v>
      </c>
      <c r="B116" s="393"/>
      <c r="C116" s="1396" t="s">
        <v>55</v>
      </c>
      <c r="D116" s="1397"/>
      <c r="E116" s="371">
        <v>94</v>
      </c>
      <c r="F116" s="955">
        <f>INDEX(CV!$270:$537,MATCH('CV2'!$E116,CV!$F$2:$F$269,0),8)</f>
        <v>0.23554805291475336</v>
      </c>
      <c r="G116" s="956">
        <f>INDEX(CV!$270:$537,MATCH('CV2'!$E116,CV!$F$2:$F$269,0),12)</f>
        <v>3.1412375534945629</v>
      </c>
      <c r="H116" s="956">
        <f>INDEX(CV!$270:$537,MATCH('CV2'!$E116,CV!$F$2:$F$269,0),16)</f>
        <v>1.1640236111412863</v>
      </c>
      <c r="I116" s="956">
        <f>INDEX(CV!$270:$537,MATCH('CV2'!$E116,CV!$F$2:$F$269,0),10)</f>
        <v>2.1164925292284038</v>
      </c>
      <c r="J116" s="957">
        <f>INDEX(CV!$270:$537,MATCH('CV2'!$E116,CV!$F$2:$F$269,0),14)</f>
        <v>0.93005645098768464</v>
      </c>
      <c r="K116" s="956">
        <f>INDEX(CV!$270:$537,MATCH('CV2'!$E116,CV!$F$2:$F$269,0),9)</f>
        <v>0.22245798876122283</v>
      </c>
      <c r="L116" s="956">
        <f>INDEX(CV!$270:$537,MATCH('CV2'!$E116,CV!$F$2:$F$269,0),13)</f>
        <v>2.1363065117095417</v>
      </c>
      <c r="M116" s="956">
        <f>INDEX(CV!$270:$537,MATCH('CV2'!$E116,CV!$F$2:$F$269,0),17)</f>
        <v>1.3745066369010857</v>
      </c>
      <c r="N116" s="956">
        <f>INDEX(CV!$270:$537,MATCH('CV2'!$E116,CV!$F$2:$F$269,0),11)</f>
        <v>1.6303956844640568</v>
      </c>
      <c r="O116" s="955">
        <f>INDEX(CV!$270:$537,MATCH('CV2'!$E116,CV!$F$2:$F$269,0),15)</f>
        <v>1.1210024110291053</v>
      </c>
      <c r="P116" s="1357" t="s">
        <v>357</v>
      </c>
      <c r="Q116" s="1358"/>
      <c r="R116" s="350"/>
      <c r="S116" s="351"/>
    </row>
    <row r="117" spans="1:19" ht="14.1" customHeight="1">
      <c r="A117" s="349"/>
      <c r="B117" s="375"/>
      <c r="C117" s="521"/>
      <c r="D117" s="376" t="s">
        <v>203</v>
      </c>
      <c r="E117" s="353">
        <v>95</v>
      </c>
      <c r="F117" s="946">
        <f>INDEX(CV!$270:$537,MATCH('CV2'!$E117,CV!$F$2:$F$269,0),8)</f>
        <v>0.3750791389315703</v>
      </c>
      <c r="G117" s="947">
        <f>INDEX(CV!$270:$537,MATCH('CV2'!$E117,CV!$F$2:$F$269,0),12)</f>
        <v>5.2365168998031502</v>
      </c>
      <c r="H117" s="947">
        <f>INDEX(CV!$270:$537,MATCH('CV2'!$E117,CV!$F$2:$F$269,0),16)</f>
        <v>3.5044369783849421</v>
      </c>
      <c r="I117" s="947">
        <f>INDEX(CV!$270:$537,MATCH('CV2'!$E117,CV!$F$2:$F$269,0),10)</f>
        <v>4.4751158380728322</v>
      </c>
      <c r="J117" s="964">
        <f>INDEX(CV!$270:$537,MATCH('CV2'!$E117,CV!$F$2:$F$269,0),14)</f>
        <v>2.1480231195386907</v>
      </c>
      <c r="K117" s="947">
        <f>INDEX(CV!$270:$537,MATCH('CV2'!$E117,CV!$F$2:$F$269,0),9)</f>
        <v>0.24290364976467996</v>
      </c>
      <c r="L117" s="947">
        <f>INDEX(CV!$270:$537,MATCH('CV2'!$E117,CV!$F$2:$F$269,0),13)</f>
        <v>3.8112200931838025</v>
      </c>
      <c r="M117" s="947">
        <f>INDEX(CV!$270:$537,MATCH('CV2'!$E117,CV!$F$2:$F$269,0),17)</f>
        <v>3.8216663831294091</v>
      </c>
      <c r="N117" s="947">
        <f>INDEX(CV!$270:$537,MATCH('CV2'!$E117,CV!$F$2:$F$269,0),11)</f>
        <v>3.4132537889654775</v>
      </c>
      <c r="O117" s="946">
        <f>INDEX(CV!$270:$537,MATCH('CV2'!$E117,CV!$F$2:$F$269,0),15)</f>
        <v>2.3942168175871981</v>
      </c>
      <c r="P117" s="381" t="s">
        <v>358</v>
      </c>
      <c r="Q117" s="508"/>
      <c r="R117" s="350"/>
      <c r="S117" s="351"/>
    </row>
    <row r="118" spans="1:19" ht="14.1" customHeight="1">
      <c r="A118" s="349"/>
      <c r="B118" s="375"/>
      <c r="C118" s="521"/>
      <c r="D118" s="391" t="s">
        <v>56</v>
      </c>
      <c r="E118" s="371">
        <v>96</v>
      </c>
      <c r="F118" s="939">
        <f>INDEX(CV!$270:$537,MATCH('CV2'!$E118,CV!$F$2:$F$269,0),8)</f>
        <v>0.44183482922015554</v>
      </c>
      <c r="G118" s="936">
        <f>INDEX(CV!$270:$537,MATCH('CV2'!$E118,CV!$F$2:$F$269,0),12)</f>
        <v>4.7535740560325124</v>
      </c>
      <c r="H118" s="936">
        <f>INDEX(CV!$270:$537,MATCH('CV2'!$E118,CV!$F$2:$F$269,0),16)</f>
        <v>1.5704848227249799</v>
      </c>
      <c r="I118" s="936">
        <f>INDEX(CV!$270:$537,MATCH('CV2'!$E118,CV!$F$2:$F$269,0),10)</f>
        <v>4.1031689681778607</v>
      </c>
      <c r="J118" s="937">
        <f>INDEX(CV!$270:$537,MATCH('CV2'!$E118,CV!$F$2:$F$269,0),14)</f>
        <v>1.6620735028469706</v>
      </c>
      <c r="K118" s="936">
        <f>INDEX(CV!$270:$537,MATCH('CV2'!$E118,CV!$F$2:$F$269,0),9)</f>
        <v>0.40995342487656117</v>
      </c>
      <c r="L118" s="936">
        <f>INDEX(CV!$270:$537,MATCH('CV2'!$E118,CV!$F$2:$F$269,0),13)</f>
        <v>3.8627106479621478</v>
      </c>
      <c r="M118" s="936">
        <f>INDEX(CV!$270:$537,MATCH('CV2'!$E118,CV!$F$2:$F$269,0),17)</f>
        <v>2.2888606898004338</v>
      </c>
      <c r="N118" s="936">
        <f>INDEX(CV!$270:$537,MATCH('CV2'!$E118,CV!$F$2:$F$269,0),11)</f>
        <v>2.5832584670853822</v>
      </c>
      <c r="O118" s="939">
        <f>INDEX(CV!$270:$537,MATCH('CV2'!$E118,CV!$F$2:$F$269,0),15)</f>
        <v>2.1333218867335924</v>
      </c>
      <c r="P118" s="392" t="s">
        <v>359</v>
      </c>
      <c r="Q118" s="508"/>
      <c r="R118" s="350"/>
      <c r="S118" s="351"/>
    </row>
    <row r="119" spans="1:19" ht="14.1" customHeight="1">
      <c r="A119" s="349"/>
      <c r="B119" s="375"/>
      <c r="C119" s="521"/>
      <c r="D119" s="391" t="s">
        <v>57</v>
      </c>
      <c r="E119" s="353">
        <v>97</v>
      </c>
      <c r="F119" s="939">
        <f>INDEX(CV!$270:$537,MATCH('CV2'!$E119,CV!$F$2:$F$269,0),8)</f>
        <v>0.64805896011971964</v>
      </c>
      <c r="G119" s="936">
        <f>INDEX(CV!$270:$537,MATCH('CV2'!$E119,CV!$F$2:$F$269,0),12)</f>
        <v>7.2617623753275815</v>
      </c>
      <c r="H119" s="936">
        <f>INDEX(CV!$270:$537,MATCH('CV2'!$E119,CV!$F$2:$F$269,0),16)</f>
        <v>2.3701188309972396</v>
      </c>
      <c r="I119" s="936">
        <f>INDEX(CV!$270:$537,MATCH('CV2'!$E119,CV!$F$2:$F$269,0),10)</f>
        <v>4.6101001329461253</v>
      </c>
      <c r="J119" s="937">
        <f>INDEX(CV!$270:$537,MATCH('CV2'!$E119,CV!$F$2:$F$269,0),14)</f>
        <v>2.1422486435778105</v>
      </c>
      <c r="K119" s="936">
        <f>INDEX(CV!$270:$537,MATCH('CV2'!$E119,CV!$F$2:$F$269,0),9)</f>
        <v>0.81800847598273418</v>
      </c>
      <c r="L119" s="936">
        <f>INDEX(CV!$270:$537,MATCH('CV2'!$E119,CV!$F$2:$F$269,0),13)</f>
        <v>5.8706109766242003</v>
      </c>
      <c r="M119" s="936">
        <f>INDEX(CV!$270:$537,MATCH('CV2'!$E119,CV!$F$2:$F$269,0),17)</f>
        <v>3.0985071882292612</v>
      </c>
      <c r="N119" s="936">
        <f>INDEX(CV!$270:$537,MATCH('CV2'!$E119,CV!$F$2:$F$269,0),11)</f>
        <v>4.0700698692649677</v>
      </c>
      <c r="O119" s="939">
        <f>INDEX(CV!$270:$537,MATCH('CV2'!$E119,CV!$F$2:$F$269,0),15)</f>
        <v>2.5301385944766852</v>
      </c>
      <c r="P119" s="392" t="s">
        <v>360</v>
      </c>
      <c r="Q119" s="508"/>
      <c r="R119" s="350"/>
      <c r="S119" s="351"/>
    </row>
    <row r="120" spans="1:19" ht="14.1" customHeight="1">
      <c r="A120" s="349"/>
      <c r="B120" s="394"/>
      <c r="C120" s="395"/>
      <c r="D120" s="396" t="s">
        <v>204</v>
      </c>
      <c r="E120" s="371">
        <v>98</v>
      </c>
      <c r="F120" s="948">
        <f>INDEX(CV!$270:$537,MATCH('CV2'!$E120,CV!$F$2:$F$269,0),8)</f>
        <v>0.44128074049616894</v>
      </c>
      <c r="G120" s="949">
        <f>INDEX(CV!$270:$537,MATCH('CV2'!$E120,CV!$F$2:$F$269,0),12)</f>
        <v>6.5000595919061732</v>
      </c>
      <c r="H120" s="949">
        <f>INDEX(CV!$270:$537,MATCH('CV2'!$E120,CV!$F$2:$F$269,0),16)</f>
        <v>1.5928427829815264</v>
      </c>
      <c r="I120" s="949">
        <f>INDEX(CV!$270:$537,MATCH('CV2'!$E120,CV!$F$2:$F$269,0),10)</f>
        <v>3.6649273907051176</v>
      </c>
      <c r="J120" s="950">
        <f>INDEX(CV!$270:$537,MATCH('CV2'!$E120,CV!$F$2:$F$269,0),14)</f>
        <v>1.55431628411531</v>
      </c>
      <c r="K120" s="949">
        <f>INDEX(CV!$270:$537,MATCH('CV2'!$E120,CV!$F$2:$F$269,0),9)</f>
        <v>0.55274267617347517</v>
      </c>
      <c r="L120" s="949">
        <f>INDEX(CV!$270:$537,MATCH('CV2'!$E120,CV!$F$2:$F$269,0),13)</f>
        <v>3.9160967467816468</v>
      </c>
      <c r="M120" s="949">
        <f>INDEX(CV!$270:$537,MATCH('CV2'!$E120,CV!$F$2:$F$269,0),17)</f>
        <v>2.0040794848783117</v>
      </c>
      <c r="N120" s="949">
        <f>INDEX(CV!$270:$537,MATCH('CV2'!$E120,CV!$F$2:$F$269,0),11)</f>
        <v>2.9628170604091131</v>
      </c>
      <c r="O120" s="948">
        <f>INDEX(CV!$270:$537,MATCH('CV2'!$E120,CV!$F$2:$F$269,0),15)</f>
        <v>1.9222032492437884</v>
      </c>
      <c r="P120" s="397" t="s">
        <v>361</v>
      </c>
      <c r="Q120" s="398"/>
      <c r="R120" s="352"/>
      <c r="S120" s="351"/>
    </row>
    <row r="121" spans="1:19" ht="14.1" customHeight="1">
      <c r="A121" s="349"/>
      <c r="B121" s="375" t="s">
        <v>200</v>
      </c>
      <c r="C121" s="521"/>
      <c r="D121" s="521"/>
      <c r="E121" s="353">
        <v>99</v>
      </c>
      <c r="F121" s="939">
        <f>INDEX(CV!$270:$537,MATCH('CV2'!$E121,CV!$F$2:$F$269,0),8)</f>
        <v>0.11484707398506717</v>
      </c>
      <c r="G121" s="936">
        <f>INDEX(CV!$270:$537,MATCH('CV2'!$E121,CV!$F$2:$F$269,0),12)</f>
        <v>1.728119278654384</v>
      </c>
      <c r="H121" s="936">
        <f>INDEX(CV!$270:$537,MATCH('CV2'!$E121,CV!$F$2:$F$269,0),16)</f>
        <v>0.73450219739642342</v>
      </c>
      <c r="I121" s="936">
        <f>INDEX(CV!$270:$537,MATCH('CV2'!$E121,CV!$F$2:$F$269,0),10)</f>
        <v>1.5178807661816707</v>
      </c>
      <c r="J121" s="937">
        <f>INDEX(CV!$270:$537,MATCH('CV2'!$E121,CV!$F$2:$F$269,0),14)</f>
        <v>0.70629460666610455</v>
      </c>
      <c r="K121" s="936">
        <f>INDEX(CV!$270:$537,MATCH('CV2'!$E121,CV!$F$2:$F$269,0),9)</f>
        <v>0.10894954467802542</v>
      </c>
      <c r="L121" s="936">
        <f>INDEX(CV!$270:$537,MATCH('CV2'!$E121,CV!$F$2:$F$269,0),13)</f>
        <v>1.4888768303358872</v>
      </c>
      <c r="M121" s="936">
        <f>INDEX(CV!$270:$537,MATCH('CV2'!$E121,CV!$F$2:$F$269,0),17)</f>
        <v>0.73210845008822034</v>
      </c>
      <c r="N121" s="936">
        <f>INDEX(CV!$270:$537,MATCH('CV2'!$E121,CV!$F$2:$F$269,0),11)</f>
        <v>1.2276652658571261</v>
      </c>
      <c r="O121" s="939">
        <f>INDEX(CV!$270:$537,MATCH('CV2'!$E121,CV!$F$2:$F$269,0),15)</f>
        <v>0.783434359304227</v>
      </c>
      <c r="P121" s="1400" t="s">
        <v>362</v>
      </c>
      <c r="Q121" s="1400"/>
      <c r="R121" s="1401"/>
      <c r="S121" s="351"/>
    </row>
    <row r="122" spans="1:19" ht="14.1" customHeight="1">
      <c r="A122" s="349"/>
      <c r="B122" s="375"/>
      <c r="C122" s="1404" t="s">
        <v>58</v>
      </c>
      <c r="D122" s="1373"/>
      <c r="E122" s="371">
        <v>100</v>
      </c>
      <c r="F122" s="945">
        <f>INDEX(CV!$270:$537,MATCH('CV2'!$E122,CV!$F$2:$F$269,0),8)</f>
        <v>0.23362587942870675</v>
      </c>
      <c r="G122" s="942">
        <f>INDEX(CV!$270:$537,MATCH('CV2'!$E122,CV!$F$2:$F$269,0),12)</f>
        <v>3.5406735975472707</v>
      </c>
      <c r="H122" s="942">
        <f>INDEX(CV!$270:$537,MATCH('CV2'!$E122,CV!$F$2:$F$269,0),16)</f>
        <v>1.4636256478140577</v>
      </c>
      <c r="I122" s="942">
        <f>INDEX(CV!$270:$537,MATCH('CV2'!$E122,CV!$F$2:$F$269,0),10)</f>
        <v>2.8540833572726498</v>
      </c>
      <c r="J122" s="943">
        <f>INDEX(CV!$270:$537,MATCH('CV2'!$E122,CV!$F$2:$F$269,0),14)</f>
        <v>1.1117058647940761</v>
      </c>
      <c r="K122" s="942">
        <f>INDEX(CV!$270:$537,MATCH('CV2'!$E122,CV!$F$2:$F$269,0),9)</f>
        <v>0.21688985800373414</v>
      </c>
      <c r="L122" s="942">
        <f>INDEX(CV!$270:$537,MATCH('CV2'!$E122,CV!$F$2:$F$269,0),13)</f>
        <v>2.9074346491353924</v>
      </c>
      <c r="M122" s="942">
        <f>INDEX(CV!$270:$537,MATCH('CV2'!$E122,CV!$F$2:$F$269,0),17)</f>
        <v>1.6619336264301285</v>
      </c>
      <c r="N122" s="942">
        <f>INDEX(CV!$270:$537,MATCH('CV2'!$E122,CV!$F$2:$F$269,0),11)</f>
        <v>2.3880710210585745</v>
      </c>
      <c r="O122" s="945">
        <f>INDEX(CV!$270:$537,MATCH('CV2'!$E122,CV!$F$2:$F$269,0),15)</f>
        <v>1.3770697807438683</v>
      </c>
      <c r="P122" s="1400" t="s">
        <v>363</v>
      </c>
      <c r="Q122" s="1401"/>
      <c r="R122" s="350"/>
      <c r="S122" s="351"/>
    </row>
    <row r="123" spans="1:19" ht="14.1" customHeight="1">
      <c r="A123" s="349"/>
      <c r="B123" s="375"/>
      <c r="C123" s="521"/>
      <c r="D123" s="376" t="s">
        <v>59</v>
      </c>
      <c r="E123" s="353">
        <v>101</v>
      </c>
      <c r="F123" s="946">
        <f>INDEX(CV!$270:$537,MATCH('CV2'!$E123,CV!$F$2:$F$269,0),8)</f>
        <v>0.35918373283130917</v>
      </c>
      <c r="G123" s="947">
        <f>INDEX(CV!$270:$537,MATCH('CV2'!$E123,CV!$F$2:$F$269,0),12)</f>
        <v>4.7198158750820864</v>
      </c>
      <c r="H123" s="947">
        <f>INDEX(CV!$270:$537,MATCH('CV2'!$E123,CV!$F$2:$F$269,0),16)</f>
        <v>1.8995913794212891</v>
      </c>
      <c r="I123" s="947">
        <f>INDEX(CV!$270:$537,MATCH('CV2'!$E123,CV!$F$2:$F$269,0),10)</f>
        <v>3.9593468032581329</v>
      </c>
      <c r="J123" s="964">
        <f>INDEX(CV!$270:$537,MATCH('CV2'!$E123,CV!$F$2:$F$269,0),14)</f>
        <v>1.4723167600999232</v>
      </c>
      <c r="K123" s="947">
        <f>INDEX(CV!$270:$537,MATCH('CV2'!$E123,CV!$F$2:$F$269,0),9)</f>
        <v>0.36785688453555726</v>
      </c>
      <c r="L123" s="947">
        <f>INDEX(CV!$270:$537,MATCH('CV2'!$E123,CV!$F$2:$F$269,0),13)</f>
        <v>3.321057143383412</v>
      </c>
      <c r="M123" s="947">
        <f>INDEX(CV!$270:$537,MATCH('CV2'!$E123,CV!$F$2:$F$269,0),17)</f>
        <v>1.1523639526528913</v>
      </c>
      <c r="N123" s="947">
        <f>INDEX(CV!$270:$537,MATCH('CV2'!$E123,CV!$F$2:$F$269,0),11)</f>
        <v>3.0479957881728512</v>
      </c>
      <c r="O123" s="946">
        <f>INDEX(CV!$270:$537,MATCH('CV2'!$E123,CV!$F$2:$F$269,0),15)</f>
        <v>1.6816838310322186</v>
      </c>
      <c r="P123" s="381" t="s">
        <v>364</v>
      </c>
      <c r="Q123" s="508"/>
      <c r="R123" s="350"/>
      <c r="S123" s="351"/>
    </row>
    <row r="124" spans="1:19" ht="14.1" customHeight="1">
      <c r="A124" s="349"/>
      <c r="B124" s="375"/>
      <c r="C124" s="521"/>
      <c r="D124" s="391" t="s">
        <v>60</v>
      </c>
      <c r="E124" s="371">
        <v>102</v>
      </c>
      <c r="F124" s="939">
        <f>INDEX(CV!$270:$537,MATCH('CV2'!$E124,CV!$F$2:$F$269,0),8)</f>
        <v>0.22683750205190031</v>
      </c>
      <c r="G124" s="936">
        <f>INDEX(CV!$270:$537,MATCH('CV2'!$E124,CV!$F$2:$F$269,0),12)</f>
        <v>5.7637938463201541</v>
      </c>
      <c r="H124" s="936">
        <f>INDEX(CV!$270:$537,MATCH('CV2'!$E124,CV!$F$2:$F$269,0),16)</f>
        <v>2.8353082512115173</v>
      </c>
      <c r="I124" s="936">
        <f>INDEX(CV!$270:$537,MATCH('CV2'!$E124,CV!$F$2:$F$269,0),10)</f>
        <v>4.4250410412277938</v>
      </c>
      <c r="J124" s="937">
        <f>INDEX(CV!$270:$537,MATCH('CV2'!$E124,CV!$F$2:$F$269,0),14)</f>
        <v>1.9945497080877539</v>
      </c>
      <c r="K124" s="936">
        <f>INDEX(CV!$270:$537,MATCH('CV2'!$E124,CV!$F$2:$F$269,0),9)</f>
        <v>0.40390669877211022</v>
      </c>
      <c r="L124" s="936">
        <f>INDEX(CV!$270:$537,MATCH('CV2'!$E124,CV!$F$2:$F$269,0),13)</f>
        <v>5.9469725615188613</v>
      </c>
      <c r="M124" s="936">
        <f>INDEX(CV!$270:$537,MATCH('CV2'!$E124,CV!$F$2:$F$269,0),17)</f>
        <v>5.4670962753653454</v>
      </c>
      <c r="N124" s="936">
        <f>INDEX(CV!$270:$537,MATCH('CV2'!$E124,CV!$F$2:$F$269,0),11)</f>
        <v>4.3162204089481619</v>
      </c>
      <c r="O124" s="939">
        <f>INDEX(CV!$270:$537,MATCH('CV2'!$E124,CV!$F$2:$F$269,0),15)</f>
        <v>2.8938005186737161</v>
      </c>
      <c r="P124" s="392" t="s">
        <v>365</v>
      </c>
      <c r="Q124" s="508"/>
      <c r="R124" s="350"/>
      <c r="S124" s="351"/>
    </row>
    <row r="125" spans="1:19" ht="14.1" customHeight="1">
      <c r="A125" s="349"/>
      <c r="B125" s="375"/>
      <c r="C125" s="521"/>
      <c r="D125" s="391" t="s">
        <v>206</v>
      </c>
      <c r="E125" s="353">
        <v>103</v>
      </c>
      <c r="F125" s="965">
        <f>INDEX(CV!$270:$537,MATCH('CV2'!$E125,CV!$F$2:$F$269,0),8)</f>
        <v>0.49919534050008396</v>
      </c>
      <c r="G125" s="966">
        <f>INDEX(CV!$270:$537,MATCH('CV2'!$E125,CV!$F$2:$F$269,0),12)</f>
        <v>11.35959535729279</v>
      </c>
      <c r="H125" s="966">
        <f>INDEX(CV!$270:$537,MATCH('CV2'!$E125,CV!$F$2:$F$269,0),16)</f>
        <v>3.7804574953981009</v>
      </c>
      <c r="I125" s="966">
        <f>INDEX(CV!$270:$537,MATCH('CV2'!$E125,CV!$F$2:$F$269,0),10)</f>
        <v>7.2691050896700462</v>
      </c>
      <c r="J125" s="967">
        <f>INDEX(CV!$270:$537,MATCH('CV2'!$E125,CV!$F$2:$F$269,0),14)</f>
        <v>3.0836073102218005</v>
      </c>
      <c r="K125" s="966">
        <f>INDEX(CV!$270:$537,MATCH('CV2'!$E125,CV!$F$2:$F$269,0),9)</f>
        <v>0.72655758574148444</v>
      </c>
      <c r="L125" s="966">
        <f>INDEX(CV!$270:$537,MATCH('CV2'!$E125,CV!$F$2:$F$269,0),13)</f>
        <v>14.690613654102913</v>
      </c>
      <c r="M125" s="966">
        <f>INDEX(CV!$270:$537,MATCH('CV2'!$E125,CV!$F$2:$F$269,0),17)</f>
        <v>5.6170784351241192</v>
      </c>
      <c r="N125" s="966">
        <f>INDEX(CV!$270:$537,MATCH('CV2'!$E125,CV!$F$2:$F$269,0),11)</f>
        <v>8.1500684966766332</v>
      </c>
      <c r="O125" s="965">
        <f>INDEX(CV!$270:$537,MATCH('CV2'!$E125,CV!$F$2:$F$269,0),15)</f>
        <v>4.1133692037980492</v>
      </c>
      <c r="P125" s="392" t="s">
        <v>366</v>
      </c>
      <c r="Q125" s="508"/>
      <c r="R125" s="350"/>
      <c r="S125" s="351"/>
    </row>
    <row r="126" spans="1:19" ht="14.1" customHeight="1">
      <c r="A126" s="349"/>
      <c r="B126" s="375"/>
      <c r="C126" s="1396" t="s">
        <v>208</v>
      </c>
      <c r="D126" s="1397"/>
      <c r="E126" s="371">
        <v>104</v>
      </c>
      <c r="F126" s="955">
        <f>INDEX(CV!$270:$537,MATCH('CV2'!$E126,CV!$F$2:$F$269,0),8)</f>
        <v>0.28316717218246151</v>
      </c>
      <c r="G126" s="956">
        <f>INDEX(CV!$270:$537,MATCH('CV2'!$E126,CV!$F$2:$F$269,0),12)</f>
        <v>3.6418844012091935</v>
      </c>
      <c r="H126" s="956">
        <f>INDEX(CV!$270:$537,MATCH('CV2'!$E126,CV!$F$2:$F$269,0),16)</f>
        <v>1.5275045856922724</v>
      </c>
      <c r="I126" s="956">
        <f>INDEX(CV!$270:$537,MATCH('CV2'!$E126,CV!$F$2:$F$269,0),10)</f>
        <v>2.9319630244456669</v>
      </c>
      <c r="J126" s="957">
        <f>INDEX(CV!$270:$537,MATCH('CV2'!$E126,CV!$F$2:$F$269,0),14)</f>
        <v>1.2465045550175704</v>
      </c>
      <c r="K126" s="956">
        <f>INDEX(CV!$270:$537,MATCH('CV2'!$E126,CV!$F$2:$F$269,0),9)</f>
        <v>0.26988737206712932</v>
      </c>
      <c r="L126" s="956">
        <f>INDEX(CV!$270:$537,MATCH('CV2'!$E126,CV!$F$2:$F$269,0),13)</f>
        <v>4.123969892496314</v>
      </c>
      <c r="M126" s="956">
        <f>INDEX(CV!$270:$537,MATCH('CV2'!$E126,CV!$F$2:$F$269,0),17)</f>
        <v>1.615466447566666</v>
      </c>
      <c r="N126" s="956">
        <f>INDEX(CV!$270:$537,MATCH('CV2'!$E126,CV!$F$2:$F$269,0),11)</f>
        <v>2.9925049258212901</v>
      </c>
      <c r="O126" s="955">
        <f>INDEX(CV!$270:$537,MATCH('CV2'!$E126,CV!$F$2:$F$269,0),15)</f>
        <v>1.7582421443198697</v>
      </c>
      <c r="P126" s="1357" t="s">
        <v>367</v>
      </c>
      <c r="Q126" s="1358"/>
      <c r="R126" s="350"/>
      <c r="S126" s="351"/>
    </row>
    <row r="127" spans="1:19" ht="14.1" customHeight="1">
      <c r="A127" s="349"/>
      <c r="B127" s="375"/>
      <c r="C127" s="521"/>
      <c r="D127" s="376" t="s">
        <v>209</v>
      </c>
      <c r="E127" s="353">
        <v>105</v>
      </c>
      <c r="F127" s="946">
        <f>INDEX(CV!$270:$537,MATCH('CV2'!$E127,CV!$F$2:$F$269,0),8)</f>
        <v>0.5285650370006435</v>
      </c>
      <c r="G127" s="947">
        <f>INDEX(CV!$270:$537,MATCH('CV2'!$E127,CV!$F$2:$F$269,0),12)</f>
        <v>5.5078714698865916</v>
      </c>
      <c r="H127" s="947">
        <f>INDEX(CV!$270:$537,MATCH('CV2'!$E127,CV!$F$2:$F$269,0),16)</f>
        <v>2.2875478498908608</v>
      </c>
      <c r="I127" s="947">
        <f>INDEX(CV!$270:$537,MATCH('CV2'!$E127,CV!$F$2:$F$269,0),10)</f>
        <v>3.5164529798605293</v>
      </c>
      <c r="J127" s="964">
        <f>INDEX(CV!$270:$537,MATCH('CV2'!$E127,CV!$F$2:$F$269,0),14)</f>
        <v>1.8162344114625473</v>
      </c>
      <c r="K127" s="947">
        <f>INDEX(CV!$270:$537,MATCH('CV2'!$E127,CV!$F$2:$F$269,0),9)</f>
        <v>0.49187331985341265</v>
      </c>
      <c r="L127" s="947">
        <f>INDEX(CV!$270:$537,MATCH('CV2'!$E127,CV!$F$2:$F$269,0),13)</f>
        <v>5.0617063937839122</v>
      </c>
      <c r="M127" s="947">
        <f>INDEX(CV!$270:$537,MATCH('CV2'!$E127,CV!$F$2:$F$269,0),17)</f>
        <v>2.4352301166486363</v>
      </c>
      <c r="N127" s="947">
        <f>INDEX(CV!$270:$537,MATCH('CV2'!$E127,CV!$F$2:$F$269,0),11)</f>
        <v>3.3695396785645464</v>
      </c>
      <c r="O127" s="946">
        <f>INDEX(CV!$270:$537,MATCH('CV2'!$E127,CV!$F$2:$F$269,0),15)</f>
        <v>2.0883564753250887</v>
      </c>
      <c r="P127" s="381" t="s">
        <v>368</v>
      </c>
      <c r="Q127" s="508"/>
      <c r="R127" s="350"/>
      <c r="S127" s="351"/>
    </row>
    <row r="128" spans="1:19" ht="14.1" customHeight="1">
      <c r="A128" s="349"/>
      <c r="B128" s="375"/>
      <c r="C128" s="521"/>
      <c r="D128" s="391" t="s">
        <v>210</v>
      </c>
      <c r="E128" s="371">
        <v>106</v>
      </c>
      <c r="F128" s="965">
        <f>INDEX(CV!$270:$537,MATCH('CV2'!$E128,CV!$F$2:$F$269,0),8)</f>
        <v>0.27212183597603168</v>
      </c>
      <c r="G128" s="966">
        <f>INDEX(CV!$270:$537,MATCH('CV2'!$E128,CV!$F$2:$F$269,0),12)</f>
        <v>4.8382317594562716</v>
      </c>
      <c r="H128" s="966">
        <f>INDEX(CV!$270:$537,MATCH('CV2'!$E128,CV!$F$2:$F$269,0),16)</f>
        <v>2.0493108141895751</v>
      </c>
      <c r="I128" s="966">
        <f>INDEX(CV!$270:$537,MATCH('CV2'!$E128,CV!$F$2:$F$269,0),10)</f>
        <v>4.4057543343179928</v>
      </c>
      <c r="J128" s="967">
        <f>INDEX(CV!$270:$537,MATCH('CV2'!$E128,CV!$F$2:$F$269,0),14)</f>
        <v>1.7003649744561562</v>
      </c>
      <c r="K128" s="966">
        <f>INDEX(CV!$270:$537,MATCH('CV2'!$E128,CV!$F$2:$F$269,0),9)</f>
        <v>0.33631381278799277</v>
      </c>
      <c r="L128" s="966">
        <f>INDEX(CV!$270:$537,MATCH('CV2'!$E128,CV!$F$2:$F$269,0),13)</f>
        <v>6.0825772845928627</v>
      </c>
      <c r="M128" s="966">
        <f>INDEX(CV!$270:$537,MATCH('CV2'!$E128,CV!$F$2:$F$269,0),17)</f>
        <v>2.158859631562895</v>
      </c>
      <c r="N128" s="966">
        <f>INDEX(CV!$270:$537,MATCH('CV2'!$E128,CV!$F$2:$F$269,0),11)</f>
        <v>4.5946414613794389</v>
      </c>
      <c r="O128" s="965">
        <f>INDEX(CV!$270:$537,MATCH('CV2'!$E128,CV!$F$2:$F$269,0),15)</f>
        <v>2.6389846608133429</v>
      </c>
      <c r="P128" s="392" t="s">
        <v>369</v>
      </c>
      <c r="Q128" s="508"/>
      <c r="R128" s="350"/>
      <c r="S128" s="351"/>
    </row>
    <row r="129" spans="1:19" ht="14.1" customHeight="1" thickBot="1">
      <c r="A129" s="399"/>
      <c r="B129" s="400"/>
      <c r="C129" s="1394" t="s">
        <v>61</v>
      </c>
      <c r="D129" s="1494"/>
      <c r="E129" s="353">
        <v>107</v>
      </c>
      <c r="F129" s="961">
        <f>INDEX(CV!$270:$537,MATCH('CV2'!$E129,CV!$F$2:$F$269,0),8)</f>
        <v>0.29552835578437436</v>
      </c>
      <c r="G129" s="962">
        <f>INDEX(CV!$270:$537,MATCH('CV2'!$E129,CV!$F$2:$F$269,0),12)</f>
        <v>4.7117670861962919</v>
      </c>
      <c r="H129" s="962">
        <f>INDEX(CV!$270:$537,MATCH('CV2'!$E129,CV!$F$2:$F$269,0),16)</f>
        <v>1.2596223297479927</v>
      </c>
      <c r="I129" s="962">
        <f>INDEX(CV!$270:$537,MATCH('CV2'!$E129,CV!$F$2:$F$269,0),10)</f>
        <v>3.5161381782448804</v>
      </c>
      <c r="J129" s="963">
        <f>INDEX(CV!$270:$537,MATCH('CV2'!$E129,CV!$F$2:$F$269,0),14)</f>
        <v>1.3372047066965838</v>
      </c>
      <c r="K129" s="962">
        <f>INDEX(CV!$270:$537,MATCH('CV2'!$E129,CV!$F$2:$F$269,0),9)</f>
        <v>0.31589852164554522</v>
      </c>
      <c r="L129" s="962">
        <f>INDEX(CV!$270:$537,MATCH('CV2'!$E129,CV!$F$2:$F$269,0),13)</f>
        <v>3.4149786237227913</v>
      </c>
      <c r="M129" s="962">
        <f>INDEX(CV!$270:$537,MATCH('CV2'!$E129,CV!$F$2:$F$269,0),17)</f>
        <v>2.338732639555074</v>
      </c>
      <c r="N129" s="962">
        <f>INDEX(CV!$270:$537,MATCH('CV2'!$E129,CV!$F$2:$F$269,0),11)</f>
        <v>3.1019735255383076</v>
      </c>
      <c r="O129" s="961">
        <f>INDEX(CV!$270:$537,MATCH('CV2'!$E129,CV!$F$2:$F$269,0),15)</f>
        <v>1.9696439498691103</v>
      </c>
      <c r="P129" s="1371" t="s">
        <v>370</v>
      </c>
      <c r="Q129" s="1372"/>
      <c r="R129" s="362"/>
      <c r="S129" s="363"/>
    </row>
    <row r="130" spans="1:19" s="329" customFormat="1" ht="14.1" customHeight="1">
      <c r="D130" s="349"/>
      <c r="E130" s="349"/>
      <c r="F130" s="325"/>
    </row>
    <row r="131" spans="1:19" s="329" customFormat="1" ht="14.1" customHeight="1">
      <c r="D131" s="349"/>
      <c r="E131" s="349"/>
      <c r="F131" s="325"/>
    </row>
    <row r="132" spans="1:19" s="329" customFormat="1" ht="14.1" customHeight="1">
      <c r="D132" s="522"/>
      <c r="E132" s="522"/>
      <c r="F132" s="325"/>
    </row>
    <row r="133" spans="1:19" s="329" customFormat="1" ht="14.1" customHeight="1">
      <c r="D133" s="522"/>
      <c r="E133" s="522"/>
      <c r="F133" s="325"/>
    </row>
    <row r="134" spans="1:19" s="329" customFormat="1" ht="11.1" customHeight="1">
      <c r="D134" s="522"/>
      <c r="E134" s="522"/>
      <c r="F134" s="325"/>
    </row>
    <row r="135" spans="1:19" ht="3" customHeight="1">
      <c r="A135" s="311"/>
      <c r="B135" s="312"/>
      <c r="C135" s="312"/>
      <c r="D135" s="312"/>
      <c r="E135" s="312"/>
      <c r="F135" s="758"/>
      <c r="G135" s="311"/>
      <c r="H135" s="311"/>
      <c r="I135" s="311"/>
      <c r="J135" s="315"/>
      <c r="K135" s="315"/>
      <c r="L135" s="315"/>
      <c r="M135" s="315"/>
      <c r="N135" s="311"/>
      <c r="O135" s="311"/>
      <c r="P135" s="312"/>
      <c r="Q135" s="312"/>
      <c r="R135" s="312"/>
      <c r="S135" s="319"/>
    </row>
    <row r="136" spans="1:19" s="500" customFormat="1" ht="15" customHeight="1">
      <c r="A136" s="1385">
        <f>R96+1</f>
        <v>83</v>
      </c>
      <c r="B136" s="1385"/>
      <c r="C136" s="520"/>
      <c r="D136" s="520"/>
      <c r="E136" s="520"/>
      <c r="F136" s="819"/>
      <c r="G136" s="819"/>
      <c r="H136" s="819"/>
      <c r="I136" s="1510">
        <f>I96</f>
        <v>41487</v>
      </c>
      <c r="J136" s="1510"/>
      <c r="K136" s="1363">
        <f>I136</f>
        <v>41487</v>
      </c>
      <c r="L136" s="1363"/>
      <c r="M136" s="321"/>
      <c r="N136" s="821"/>
      <c r="O136" s="821"/>
      <c r="R136" s="1355">
        <f>A136+1</f>
        <v>84</v>
      </c>
      <c r="S136" s="1355"/>
    </row>
    <row r="137" spans="1:19" s="329" customFormat="1" ht="14.1" customHeight="1">
      <c r="A137" s="402"/>
      <c r="B137" s="403"/>
      <c r="C137" s="404" t="s">
        <v>62</v>
      </c>
      <c r="D137" s="405"/>
      <c r="E137" s="405">
        <v>108</v>
      </c>
      <c r="F137" s="965">
        <f>INDEX(CV!$270:$537,MATCH('CV2'!$E137,CV!$F$2:$F$269,0),8)</f>
        <v>0.36508447136559979</v>
      </c>
      <c r="G137" s="966">
        <f>INDEX(CV!$270:$537,MATCH('CV2'!$E137,CV!$F$2:$F$269,0),12)</f>
        <v>5.0138532604654173</v>
      </c>
      <c r="H137" s="966">
        <f>INDEX(CV!$270:$537,MATCH('CV2'!$E137,CV!$F$2:$F$269,0),16)</f>
        <v>2.7950632480243964</v>
      </c>
      <c r="I137" s="966">
        <f>INDEX(CV!$270:$537,MATCH('CV2'!$E137,CV!$F$2:$F$269,0),10)</f>
        <v>4.0075148478224563</v>
      </c>
      <c r="J137" s="967">
        <f>INDEX(CV!$270:$537,MATCH('CV2'!$E137,CV!$F$2:$F$269,0),14)</f>
        <v>2.4298631227342948</v>
      </c>
      <c r="K137" s="966">
        <f>INDEX(CV!$270:$537,MATCH('CV2'!$E137,CV!$F$2:$F$269,0),9)</f>
        <v>0.60128722995674044</v>
      </c>
      <c r="L137" s="966">
        <f>INDEX(CV!$270:$537,MATCH('CV2'!$E137,CV!$F$2:$F$269,0),13)</f>
        <v>5.0729179882393627</v>
      </c>
      <c r="M137" s="966">
        <f>INDEX(CV!$270:$537,MATCH('CV2'!$E137,CV!$F$2:$F$269,0),17)</f>
        <v>1.4532598400329801</v>
      </c>
      <c r="N137" s="966">
        <f>INDEX(CV!$270:$537,MATCH('CV2'!$E137,CV!$F$2:$F$269,0),11)</f>
        <v>3.891257175411527</v>
      </c>
      <c r="O137" s="965">
        <f>INDEX(CV!$270:$537,MATCH('CV2'!$E137,CV!$F$2:$F$269,0),15)</f>
        <v>2.3832767663913872</v>
      </c>
      <c r="P137" s="1495" t="s">
        <v>371</v>
      </c>
      <c r="Q137" s="1496"/>
      <c r="R137" s="407"/>
    </row>
    <row r="138" spans="1:19" ht="14.1" customHeight="1">
      <c r="A138" s="516"/>
      <c r="B138" s="393"/>
      <c r="C138" s="509" t="s">
        <v>63</v>
      </c>
      <c r="D138" s="408"/>
      <c r="E138" s="408">
        <v>109</v>
      </c>
      <c r="F138" s="955">
        <f>INDEX(CV!$270:$537,MATCH('CV2'!$E138,CV!$F$2:$F$269,0),8)</f>
        <v>0.3515645620488525</v>
      </c>
      <c r="G138" s="956">
        <f>INDEX(CV!$270:$537,MATCH('CV2'!$E138,CV!$F$2:$F$269,0),12)</f>
        <v>4.0918724448687502</v>
      </c>
      <c r="H138" s="956">
        <f>INDEX(CV!$270:$537,MATCH('CV2'!$E138,CV!$F$2:$F$269,0),16)</f>
        <v>2.0309573972549164</v>
      </c>
      <c r="I138" s="956">
        <f>INDEX(CV!$270:$537,MATCH('CV2'!$E138,CV!$F$2:$F$269,0),10)</f>
        <v>5.2282833622722604</v>
      </c>
      <c r="J138" s="957">
        <f>INDEX(CV!$270:$537,MATCH('CV2'!$E138,CV!$F$2:$F$269,0),14)</f>
        <v>2.5426813319839958</v>
      </c>
      <c r="K138" s="956">
        <f>INDEX(CV!$270:$537,MATCH('CV2'!$E138,CV!$F$2:$F$269,0),9)</f>
        <v>0.44370293269201155</v>
      </c>
      <c r="L138" s="956">
        <f>INDEX(CV!$270:$537,MATCH('CV2'!$E138,CV!$F$2:$F$269,0),13)</f>
        <v>3.0448516494674003</v>
      </c>
      <c r="M138" s="956">
        <f>INDEX(CV!$270:$537,MATCH('CV2'!$E138,CV!$F$2:$F$269,0),17)</f>
        <v>1.7317890838750054</v>
      </c>
      <c r="N138" s="956">
        <f>INDEX(CV!$270:$537,MATCH('CV2'!$E138,CV!$F$2:$F$269,0),11)</f>
        <v>3.2700839087833335</v>
      </c>
      <c r="O138" s="955">
        <f>INDEX(CV!$270:$537,MATCH('CV2'!$E138,CV!$F$2:$F$269,0),15)</f>
        <v>2.4863506588149127</v>
      </c>
      <c r="P138" s="1368" t="s">
        <v>372</v>
      </c>
      <c r="Q138" s="1354"/>
      <c r="R138" s="407"/>
    </row>
    <row r="139" spans="1:19" ht="14.1" customHeight="1">
      <c r="A139" s="330"/>
      <c r="B139" s="375"/>
      <c r="C139" s="509" t="s">
        <v>64</v>
      </c>
      <c r="D139" s="510"/>
      <c r="E139" s="405">
        <v>110</v>
      </c>
      <c r="F139" s="955">
        <f>INDEX(CV!$270:$537,MATCH('CV2'!$E139,CV!$F$2:$F$269,0),8)</f>
        <v>0.38211768110525673</v>
      </c>
      <c r="G139" s="956">
        <f>INDEX(CV!$270:$537,MATCH('CV2'!$E139,CV!$F$2:$F$269,0),12)</f>
        <v>7.3221888494208622</v>
      </c>
      <c r="H139" s="956">
        <f>INDEX(CV!$270:$537,MATCH('CV2'!$E139,CV!$F$2:$F$269,0),16)</f>
        <v>3.1351613518508326</v>
      </c>
      <c r="I139" s="956">
        <f>INDEX(CV!$270:$537,MATCH('CV2'!$E139,CV!$F$2:$F$269,0),10)</f>
        <v>3.8479094884257825</v>
      </c>
      <c r="J139" s="957">
        <f>INDEX(CV!$270:$537,MATCH('CV2'!$E139,CV!$F$2:$F$269,0),14)</f>
        <v>1.9267954535948479</v>
      </c>
      <c r="K139" s="956">
        <f>INDEX(CV!$270:$537,MATCH('CV2'!$E139,CV!$F$2:$F$269,0),9)</f>
        <v>0.47002106778112152</v>
      </c>
      <c r="L139" s="956">
        <f>INDEX(CV!$270:$537,MATCH('CV2'!$E139,CV!$F$2:$F$269,0),13)</f>
        <v>3.7585375085299688</v>
      </c>
      <c r="M139" s="956">
        <f>INDEX(CV!$270:$537,MATCH('CV2'!$E139,CV!$F$2:$F$269,0),17)</f>
        <v>2.8389051004643453</v>
      </c>
      <c r="N139" s="956">
        <f>INDEX(CV!$270:$537,MATCH('CV2'!$E139,CV!$F$2:$F$269,0),11)</f>
        <v>2.7532519971928826</v>
      </c>
      <c r="O139" s="955">
        <f>INDEX(CV!$270:$537,MATCH('CV2'!$E139,CV!$F$2:$F$269,0),15)</f>
        <v>2.2578760504860975</v>
      </c>
      <c r="P139" s="1353" t="s">
        <v>373</v>
      </c>
      <c r="Q139" s="1354"/>
      <c r="R139" s="407"/>
    </row>
    <row r="140" spans="1:19" ht="14.1" customHeight="1">
      <c r="A140" s="330"/>
      <c r="B140" s="394"/>
      <c r="C140" s="517" t="s">
        <v>65</v>
      </c>
      <c r="D140" s="518"/>
      <c r="E140" s="408">
        <v>111</v>
      </c>
      <c r="F140" s="958">
        <f>INDEX(CV!$270:$537,MATCH('CV2'!$E140,CV!$F$2:$F$269,0),8)</f>
        <v>0.20903451547229238</v>
      </c>
      <c r="G140" s="959">
        <f>INDEX(CV!$270:$537,MATCH('CV2'!$E140,CV!$F$2:$F$269,0),12)</f>
        <v>6.1985147074607543</v>
      </c>
      <c r="H140" s="959">
        <f>INDEX(CV!$270:$537,MATCH('CV2'!$E140,CV!$F$2:$F$269,0),16)</f>
        <v>1.7577823508634847</v>
      </c>
      <c r="I140" s="959">
        <f>INDEX(CV!$270:$537,MATCH('CV2'!$E140,CV!$F$2:$F$269,0),10)</f>
        <v>3.9744149814361531</v>
      </c>
      <c r="J140" s="960">
        <f>INDEX(CV!$270:$537,MATCH('CV2'!$E140,CV!$F$2:$F$269,0),14)</f>
        <v>2.0489866718824423</v>
      </c>
      <c r="K140" s="959">
        <f>INDEX(CV!$270:$537,MATCH('CV2'!$E140,CV!$F$2:$F$269,0),9)</f>
        <v>0.36502319921787668</v>
      </c>
      <c r="L140" s="959">
        <f>INDEX(CV!$270:$537,MATCH('CV2'!$E140,CV!$F$2:$F$269,0),13)</f>
        <v>5.378567176089339</v>
      </c>
      <c r="M140" s="959">
        <f>INDEX(CV!$270:$537,MATCH('CV2'!$E140,CV!$F$2:$F$269,0),17)</f>
        <v>2.5419575559104968</v>
      </c>
      <c r="N140" s="959">
        <f>INDEX(CV!$270:$537,MATCH('CV2'!$E140,CV!$F$2:$F$269,0),11)</f>
        <v>3.7172907577453231</v>
      </c>
      <c r="O140" s="958">
        <f>INDEX(CV!$270:$537,MATCH('CV2'!$E140,CV!$F$2:$F$269,0),15)</f>
        <v>2.1661147833505803</v>
      </c>
      <c r="P140" s="1359" t="s">
        <v>374</v>
      </c>
      <c r="Q140" s="1360"/>
      <c r="R140" s="410"/>
    </row>
    <row r="141" spans="1:19" ht="14.1" customHeight="1">
      <c r="A141" s="330"/>
      <c r="B141" s="529" t="s">
        <v>184</v>
      </c>
      <c r="C141" s="514"/>
      <c r="D141" s="514"/>
      <c r="E141" s="405">
        <v>112</v>
      </c>
      <c r="F141" s="941">
        <f>INDEX(CV!$270:$537,MATCH('CV2'!$E141,CV!$F$2:$F$269,0),8)</f>
        <v>0.21669744922912076</v>
      </c>
      <c r="G141" s="944">
        <f>INDEX(CV!$270:$537,MATCH('CV2'!$E141,CV!$F$2:$F$269,0),12)</f>
        <v>2.6815990551632507</v>
      </c>
      <c r="H141" s="944">
        <f>INDEX(CV!$270:$537,MATCH('CV2'!$E141,CV!$F$2:$F$269,0),16)</f>
        <v>1.0889432634103693</v>
      </c>
      <c r="I141" s="944">
        <f>INDEX(CV!$270:$537,MATCH('CV2'!$E141,CV!$F$2:$F$269,0),10)</f>
        <v>2.2199201856339426</v>
      </c>
      <c r="J141" s="951">
        <f>INDEX(CV!$270:$537,MATCH('CV2'!$E141,CV!$F$2:$F$269,0),14)</f>
        <v>1.1785623389009676</v>
      </c>
      <c r="K141" s="944">
        <f>INDEX(CV!$270:$537,MATCH('CV2'!$E141,CV!$F$2:$F$269,0),9)</f>
        <v>0.20476776046595338</v>
      </c>
      <c r="L141" s="944">
        <f>INDEX(CV!$270:$537,MATCH('CV2'!$E141,CV!$F$2:$F$269,0),13)</f>
        <v>2.3206857329557753</v>
      </c>
      <c r="M141" s="944">
        <f>INDEX(CV!$270:$537,MATCH('CV2'!$E141,CV!$F$2:$F$269,0),17)</f>
        <v>1.7674207938949753</v>
      </c>
      <c r="N141" s="944">
        <f>INDEX(CV!$270:$537,MATCH('CV2'!$E141,CV!$F$2:$F$269,0),11)</f>
        <v>2.0847777800823621</v>
      </c>
      <c r="O141" s="941">
        <f>INDEX(CV!$270:$537,MATCH('CV2'!$E141,CV!$F$2:$F$269,0),15)</f>
        <v>1.4687739869923653</v>
      </c>
      <c r="P141" s="1400" t="s">
        <v>375</v>
      </c>
      <c r="Q141" s="1400"/>
      <c r="R141" s="1401"/>
    </row>
    <row r="142" spans="1:19" ht="14.1" customHeight="1">
      <c r="A142" s="330"/>
      <c r="B142" s="521"/>
      <c r="C142" s="529" t="s">
        <v>212</v>
      </c>
      <c r="D142" s="514"/>
      <c r="E142" s="408">
        <v>113</v>
      </c>
      <c r="F142" s="941">
        <f>INDEX(CV!$270:$537,MATCH('CV2'!$E142,CV!$F$2:$F$269,0),8)</f>
        <v>0.32945304850637513</v>
      </c>
      <c r="G142" s="944">
        <f>INDEX(CV!$270:$537,MATCH('CV2'!$E142,CV!$F$2:$F$269,0),12)</f>
        <v>4.7079828830576087</v>
      </c>
      <c r="H142" s="944">
        <f>INDEX(CV!$270:$537,MATCH('CV2'!$E142,CV!$F$2:$F$269,0),16)</f>
        <v>1.5493378504243229</v>
      </c>
      <c r="I142" s="944">
        <f>INDEX(CV!$270:$537,MATCH('CV2'!$E142,CV!$F$2:$F$269,0),10)</f>
        <v>3.3199971997440927</v>
      </c>
      <c r="J142" s="951">
        <f>INDEX(CV!$270:$537,MATCH('CV2'!$E142,CV!$F$2:$F$269,0),14)</f>
        <v>1.8489375080254813</v>
      </c>
      <c r="K142" s="944">
        <f>INDEX(CV!$270:$537,MATCH('CV2'!$E142,CV!$F$2:$F$269,0),9)</f>
        <v>0.47766237229035768</v>
      </c>
      <c r="L142" s="944">
        <f>INDEX(CV!$270:$537,MATCH('CV2'!$E142,CV!$F$2:$F$269,0),13)</f>
        <v>4.3642589183553291</v>
      </c>
      <c r="M142" s="944">
        <f>INDEX(CV!$270:$537,MATCH('CV2'!$E142,CV!$F$2:$F$269,0),17)</f>
        <v>3.261188909687923</v>
      </c>
      <c r="N142" s="944">
        <f>INDEX(CV!$270:$537,MATCH('CV2'!$E142,CV!$F$2:$F$269,0),11)</f>
        <v>3.5574220842597066</v>
      </c>
      <c r="O142" s="941">
        <f>INDEX(CV!$270:$537,MATCH('CV2'!$E142,CV!$F$2:$F$269,0),15)</f>
        <v>2.664800165540663</v>
      </c>
      <c r="P142" s="1400" t="s">
        <v>376</v>
      </c>
      <c r="Q142" s="1401"/>
      <c r="R142" s="334"/>
    </row>
    <row r="143" spans="1:19" ht="14.1" customHeight="1">
      <c r="A143" s="330"/>
      <c r="B143" s="521"/>
      <c r="C143" s="509" t="s">
        <v>66</v>
      </c>
      <c r="D143" s="510"/>
      <c r="E143" s="405">
        <v>114</v>
      </c>
      <c r="F143" s="955">
        <f>INDEX(CV!$270:$537,MATCH('CV2'!$E143,CV!$F$2:$F$269,0),8)</f>
        <v>0.40438491566442325</v>
      </c>
      <c r="G143" s="956">
        <f>INDEX(CV!$270:$537,MATCH('CV2'!$E143,CV!$F$2:$F$269,0),12)</f>
        <v>2.6953997952598199</v>
      </c>
      <c r="H143" s="956">
        <f>INDEX(CV!$270:$537,MATCH('CV2'!$E143,CV!$F$2:$F$269,0),16)</f>
        <v>2.1482319949940667</v>
      </c>
      <c r="I143" s="956">
        <f>INDEX(CV!$270:$537,MATCH('CV2'!$E143,CV!$F$2:$F$269,0),10)</f>
        <v>3.9860112824113783</v>
      </c>
      <c r="J143" s="957">
        <f>INDEX(CV!$270:$537,MATCH('CV2'!$E143,CV!$F$2:$F$269,0),14)</f>
        <v>2.0490400121240744</v>
      </c>
      <c r="K143" s="956">
        <f>INDEX(CV!$270:$537,MATCH('CV2'!$E143,CV!$F$2:$F$269,0),9)</f>
        <v>0.45214731488812121</v>
      </c>
      <c r="L143" s="956">
        <f>INDEX(CV!$270:$537,MATCH('CV2'!$E143,CV!$F$2:$F$269,0),13)</f>
        <v>2.3826606424292134</v>
      </c>
      <c r="M143" s="956">
        <f>INDEX(CV!$270:$537,MATCH('CV2'!$E143,CV!$F$2:$F$269,0),17)</f>
        <v>2.3802848143611204</v>
      </c>
      <c r="N143" s="956">
        <f>INDEX(CV!$270:$537,MATCH('CV2'!$E143,CV!$F$2:$F$269,0),11)</f>
        <v>3.0958387357914603</v>
      </c>
      <c r="O143" s="955">
        <f>INDEX(CV!$270:$537,MATCH('CV2'!$E143,CV!$F$2:$F$269,0),15)</f>
        <v>1.9819356452754824</v>
      </c>
      <c r="P143" s="511"/>
      <c r="Q143" s="502" t="s">
        <v>377</v>
      </c>
      <c r="R143" s="334"/>
    </row>
    <row r="144" spans="1:19" ht="14.1" customHeight="1">
      <c r="A144" s="349"/>
      <c r="B144" s="521"/>
      <c r="C144" s="509" t="s">
        <v>67</v>
      </c>
      <c r="D144" s="510"/>
      <c r="E144" s="408">
        <v>115</v>
      </c>
      <c r="F144" s="955">
        <f>INDEX(CV!$270:$537,MATCH('CV2'!$E144,CV!$F$2:$F$269,0),8)</f>
        <v>0.36272392314840163</v>
      </c>
      <c r="G144" s="956">
        <f>INDEX(CV!$270:$537,MATCH('CV2'!$E144,CV!$F$2:$F$269,0),12)</f>
        <v>3.6632819127053788</v>
      </c>
      <c r="H144" s="956">
        <f>INDEX(CV!$270:$537,MATCH('CV2'!$E144,CV!$F$2:$F$269,0),16)</f>
        <v>2.755068155717213</v>
      </c>
      <c r="I144" s="956">
        <f>INDEX(CV!$270:$537,MATCH('CV2'!$E144,CV!$F$2:$F$269,0),10)</f>
        <v>3.6731471051524007</v>
      </c>
      <c r="J144" s="957">
        <f>INDEX(CV!$270:$537,MATCH('CV2'!$E144,CV!$F$2:$F$269,0),14)</f>
        <v>2.0189453969037512</v>
      </c>
      <c r="K144" s="956">
        <f>INDEX(CV!$270:$537,MATCH('CV2'!$E144,CV!$F$2:$F$269,0),9)</f>
        <v>0.5524726906776779</v>
      </c>
      <c r="L144" s="956">
        <f>INDEX(CV!$270:$537,MATCH('CV2'!$E144,CV!$F$2:$F$269,0),13)</f>
        <v>2.9005369642892287</v>
      </c>
      <c r="M144" s="956">
        <f>INDEX(CV!$270:$537,MATCH('CV2'!$E144,CV!$F$2:$F$269,0),17)</f>
        <v>3.1864950662288423</v>
      </c>
      <c r="N144" s="956">
        <f>INDEX(CV!$270:$537,MATCH('CV2'!$E144,CV!$F$2:$F$269,0),11)</f>
        <v>2.7214555102303439</v>
      </c>
      <c r="O144" s="955">
        <f>INDEX(CV!$270:$537,MATCH('CV2'!$E144,CV!$F$2:$F$269,0),15)</f>
        <v>2.0963594784650175</v>
      </c>
      <c r="P144" s="511"/>
      <c r="Q144" s="502" t="s">
        <v>378</v>
      </c>
      <c r="R144" s="334"/>
    </row>
    <row r="145" spans="1:19" ht="14.1" customHeight="1">
      <c r="A145" s="522"/>
      <c r="B145" s="521"/>
      <c r="C145" s="517" t="s">
        <v>68</v>
      </c>
      <c r="D145" s="518"/>
      <c r="E145" s="405">
        <v>116</v>
      </c>
      <c r="F145" s="958">
        <f>INDEX(CV!$270:$537,MATCH('CV2'!$E145,CV!$F$2:$F$269,0),8)</f>
        <v>0.35936400860999052</v>
      </c>
      <c r="G145" s="959">
        <f>INDEX(CV!$270:$537,MATCH('CV2'!$E145,CV!$F$2:$F$269,0),12)</f>
        <v>3.6287438087120902</v>
      </c>
      <c r="H145" s="959">
        <f>INDEX(CV!$270:$537,MATCH('CV2'!$E145,CV!$F$2:$F$269,0),16)</f>
        <v>3.2288197066289466</v>
      </c>
      <c r="I145" s="959">
        <f>INDEX(CV!$270:$537,MATCH('CV2'!$E145,CV!$F$2:$F$269,0),10)</f>
        <v>6.4830636004222075</v>
      </c>
      <c r="J145" s="960">
        <f>INDEX(CV!$270:$537,MATCH('CV2'!$E145,CV!$F$2:$F$269,0),14)</f>
        <v>3.3341645680366319</v>
      </c>
      <c r="K145" s="959">
        <f>INDEX(CV!$270:$537,MATCH('CV2'!$E145,CV!$F$2:$F$269,0),9)</f>
        <v>0.33812666654449774</v>
      </c>
      <c r="L145" s="959">
        <f>INDEX(CV!$270:$537,MATCH('CV2'!$E145,CV!$F$2:$F$269,0),13)</f>
        <v>2.0519194923618427</v>
      </c>
      <c r="M145" s="959">
        <f>INDEX(CV!$270:$537,MATCH('CV2'!$E145,CV!$F$2:$F$269,0),17)</f>
        <v>2.6882374821618256</v>
      </c>
      <c r="N145" s="959">
        <f>INDEX(CV!$270:$537,MATCH('CV2'!$E145,CV!$F$2:$F$269,0),11)</f>
        <v>4.795649802351134</v>
      </c>
      <c r="O145" s="958">
        <f>INDEX(CV!$270:$537,MATCH('CV2'!$E145,CV!$F$2:$F$269,0),15)</f>
        <v>2.6805498658269094</v>
      </c>
      <c r="P145" s="859"/>
      <c r="Q145" s="505" t="s">
        <v>379</v>
      </c>
      <c r="R145" s="334"/>
    </row>
    <row r="146" spans="1:19" ht="14.1" customHeight="1">
      <c r="A146" s="522"/>
      <c r="B146" s="529" t="s">
        <v>69</v>
      </c>
      <c r="C146" s="514"/>
      <c r="D146" s="514"/>
      <c r="E146" s="408">
        <v>117</v>
      </c>
      <c r="F146" s="941">
        <f>INDEX(CV!$270:$537,MATCH('CV2'!$E146,CV!$F$2:$F$269,0),8)</f>
        <v>0.31212574757980377</v>
      </c>
      <c r="G146" s="944">
        <f>INDEX(CV!$270:$537,MATCH('CV2'!$E146,CV!$F$2:$F$269,0),12)</f>
        <v>3.655018079942622</v>
      </c>
      <c r="H146" s="944">
        <f>INDEX(CV!$270:$537,MATCH('CV2'!$E146,CV!$F$2:$F$269,0),16)</f>
        <v>2.8461838705035318</v>
      </c>
      <c r="I146" s="944">
        <f>INDEX(CV!$270:$537,MATCH('CV2'!$E146,CV!$F$2:$F$269,0),10)</f>
        <v>3.5621086148464656</v>
      </c>
      <c r="J146" s="951">
        <f>INDEX(CV!$270:$537,MATCH('CV2'!$E146,CV!$F$2:$F$269,0),14)</f>
        <v>2.1228320571083117</v>
      </c>
      <c r="K146" s="944">
        <f>INDEX(CV!$270:$537,MATCH('CV2'!$E146,CV!$F$2:$F$269,0),9)</f>
        <v>0.30696687984738469</v>
      </c>
      <c r="L146" s="944">
        <f>INDEX(CV!$270:$537,MATCH('CV2'!$E146,CV!$F$2:$F$269,0),13)</f>
        <v>2.6674240399766753</v>
      </c>
      <c r="M146" s="944">
        <f>INDEX(CV!$270:$537,MATCH('CV2'!$E146,CV!$F$2:$F$269,0),17)</f>
        <v>2.35058439727616</v>
      </c>
      <c r="N146" s="944">
        <f>INDEX(CV!$270:$537,MATCH('CV2'!$E146,CV!$F$2:$F$269,0),11)</f>
        <v>3.0951769678587695</v>
      </c>
      <c r="O146" s="941">
        <f>INDEX(CV!$270:$537,MATCH('CV2'!$E146,CV!$F$2:$F$269,0),15)</f>
        <v>2.0790677067981345</v>
      </c>
      <c r="P146" s="1400" t="s">
        <v>380</v>
      </c>
      <c r="Q146" s="1400"/>
      <c r="R146" s="1401"/>
    </row>
    <row r="147" spans="1:19" ht="14.1" customHeight="1">
      <c r="A147" s="522"/>
      <c r="B147" s="521"/>
      <c r="C147" s="411" t="s">
        <v>70</v>
      </c>
      <c r="D147" s="411"/>
      <c r="E147" s="405">
        <v>118</v>
      </c>
      <c r="F147" s="945">
        <f>INDEX(CV!$270:$537,MATCH('CV2'!$E147,CV!$F$2:$F$269,0),8)</f>
        <v>0.4297713917124501</v>
      </c>
      <c r="G147" s="945">
        <f>INDEX(CV!$270:$537,MATCH('CV2'!$E147,CV!$F$2:$F$269,0),12)</f>
        <v>5.5889675604097038</v>
      </c>
      <c r="H147" s="945">
        <f>INDEX(CV!$270:$537,MATCH('CV2'!$E147,CV!$F$2:$F$269,0),16)</f>
        <v>4.2288233900875101</v>
      </c>
      <c r="I147" s="945">
        <f>INDEX(CV!$270:$537,MATCH('CV2'!$E147,CV!$F$2:$F$269,0),10)</f>
        <v>5.1875276196684084</v>
      </c>
      <c r="J147" s="943">
        <f>INDEX(CV!$270:$537,MATCH('CV2'!$E147,CV!$F$2:$F$269,0),14)</f>
        <v>3.1716414734806175</v>
      </c>
      <c r="K147" s="942">
        <f>INDEX(CV!$270:$537,MATCH('CV2'!$E147,CV!$F$2:$F$269,0),9)</f>
        <v>0.60113315088822994</v>
      </c>
      <c r="L147" s="942">
        <f>INDEX(CV!$270:$537,MATCH('CV2'!$E147,CV!$F$2:$F$269,0),13)</f>
        <v>3.7932584274754797</v>
      </c>
      <c r="M147" s="942">
        <f>INDEX(CV!$270:$537,MATCH('CV2'!$E147,CV!$F$2:$F$269,0),17)</f>
        <v>3.4665953489892591</v>
      </c>
      <c r="N147" s="945">
        <f>INDEX(CV!$270:$537,MATCH('CV2'!$E147,CV!$F$2:$F$269,0),11)</f>
        <v>4.5964620981787805</v>
      </c>
      <c r="O147" s="945">
        <f>INDEX(CV!$270:$537,MATCH('CV2'!$E147,CV!$F$2:$F$269,0),15)</f>
        <v>2.9434061487699794</v>
      </c>
      <c r="P147" s="1492" t="s">
        <v>381</v>
      </c>
      <c r="Q147" s="1492"/>
      <c r="R147" s="334"/>
    </row>
    <row r="148" spans="1:19" ht="14.1" customHeight="1">
      <c r="A148" s="522"/>
      <c r="B148" s="521"/>
      <c r="C148" s="412" t="s">
        <v>71</v>
      </c>
      <c r="D148" s="412"/>
      <c r="E148" s="408">
        <v>119</v>
      </c>
      <c r="F148" s="958">
        <f>INDEX(CV!$270:$537,MATCH('CV2'!$E148,CV!$F$2:$F$269,0),8)</f>
        <v>0.59504538001797724</v>
      </c>
      <c r="G148" s="958">
        <f>INDEX(CV!$270:$537,MATCH('CV2'!$E148,CV!$F$2:$F$269,0),12)</f>
        <v>3.9814578608449263</v>
      </c>
      <c r="H148" s="958">
        <f>INDEX(CV!$270:$537,MATCH('CV2'!$E148,CV!$F$2:$F$269,0),16)</f>
        <v>3.4722751761151081</v>
      </c>
      <c r="I148" s="958">
        <f>INDEX(CV!$270:$537,MATCH('CV2'!$E148,CV!$F$2:$F$269,0),10)</f>
        <v>6.1183940131180723</v>
      </c>
      <c r="J148" s="960">
        <f>INDEX(CV!$270:$537,MATCH('CV2'!$E148,CV!$F$2:$F$269,0),14)</f>
        <v>2.4059551872157012</v>
      </c>
      <c r="K148" s="959">
        <f>INDEX(CV!$270:$537,MATCH('CV2'!$E148,CV!$F$2:$F$269,0),9)</f>
        <v>0.63864228970233483</v>
      </c>
      <c r="L148" s="959">
        <f>INDEX(CV!$270:$537,MATCH('CV2'!$E148,CV!$F$2:$F$269,0),13)</f>
        <v>4.8890326798202421</v>
      </c>
      <c r="M148" s="959">
        <f>INDEX(CV!$270:$537,MATCH('CV2'!$E148,CV!$F$2:$F$269,0),17)</f>
        <v>2.4562846718216065</v>
      </c>
      <c r="N148" s="958">
        <f>INDEX(CV!$270:$537,MATCH('CV2'!$E148,CV!$F$2:$F$269,0),11)</f>
        <v>4.017784507422129</v>
      </c>
      <c r="O148" s="958">
        <f>INDEX(CV!$270:$537,MATCH('CV2'!$E148,CV!$F$2:$F$269,0),15)</f>
        <v>2.7664985647579496</v>
      </c>
      <c r="P148" s="1359" t="s">
        <v>382</v>
      </c>
      <c r="Q148" s="1360"/>
      <c r="R148" s="334"/>
    </row>
    <row r="149" spans="1:19" ht="14.1" customHeight="1">
      <c r="A149" s="522"/>
      <c r="B149" s="529" t="s">
        <v>213</v>
      </c>
      <c r="C149" s="514"/>
      <c r="D149" s="514"/>
      <c r="E149" s="405">
        <v>120</v>
      </c>
      <c r="F149" s="941">
        <f>INDEX(CV!$270:$537,MATCH('CV2'!$E149,CV!$F$2:$F$269,0),8)</f>
        <v>0.2136666996981938</v>
      </c>
      <c r="G149" s="944">
        <f>INDEX(CV!$270:$537,MATCH('CV2'!$E149,CV!$F$2:$F$269,0),12)</f>
        <v>2.7147762483905695</v>
      </c>
      <c r="H149" s="944">
        <f>INDEX(CV!$270:$537,MATCH('CV2'!$E149,CV!$F$2:$F$269,0),16)</f>
        <v>1.1286436410715794</v>
      </c>
      <c r="I149" s="944">
        <f>INDEX(CV!$270:$537,MATCH('CV2'!$E149,CV!$F$2:$F$269,0),10)</f>
        <v>1.8238443689789874</v>
      </c>
      <c r="J149" s="951">
        <f>INDEX(CV!$270:$537,MATCH('CV2'!$E149,CV!$F$2:$F$269,0),14)</f>
        <v>0.95636963894780702</v>
      </c>
      <c r="K149" s="944">
        <f>INDEX(CV!$270:$537,MATCH('CV2'!$E149,CV!$F$2:$F$269,0),9)</f>
        <v>0.19994431107098562</v>
      </c>
      <c r="L149" s="944">
        <f>INDEX(CV!$270:$537,MATCH('CV2'!$E149,CV!$F$2:$F$269,0),13)</f>
        <v>1.8264437016667221</v>
      </c>
      <c r="M149" s="944">
        <f>INDEX(CV!$270:$537,MATCH('CV2'!$E149,CV!$F$2:$F$269,0),17)</f>
        <v>1.3604591422719965</v>
      </c>
      <c r="N149" s="944">
        <f>INDEX(CV!$270:$537,MATCH('CV2'!$E149,CV!$F$2:$F$269,0),11)</f>
        <v>1.2417516515463267</v>
      </c>
      <c r="O149" s="941">
        <f>INDEX(CV!$270:$537,MATCH('CV2'!$E149,CV!$F$2:$F$269,0),15)</f>
        <v>1.0515458068308396</v>
      </c>
      <c r="P149" s="1400" t="s">
        <v>383</v>
      </c>
      <c r="Q149" s="1400"/>
      <c r="R149" s="1401"/>
    </row>
    <row r="150" spans="1:19" ht="14.1" customHeight="1">
      <c r="A150" s="522"/>
      <c r="B150" s="521"/>
      <c r="C150" s="411" t="s">
        <v>72</v>
      </c>
      <c r="D150" s="411"/>
      <c r="E150" s="408">
        <v>121</v>
      </c>
      <c r="F150" s="945">
        <f>INDEX(CV!$270:$537,MATCH('CV2'!$E150,CV!$F$2:$F$269,0),8)</f>
        <v>0.51428320715544484</v>
      </c>
      <c r="G150" s="945">
        <f>INDEX(CV!$270:$537,MATCH('CV2'!$E150,CV!$F$2:$F$269,0),12)</f>
        <v>6.04461848779858</v>
      </c>
      <c r="H150" s="945">
        <f>INDEX(CV!$270:$537,MATCH('CV2'!$E150,CV!$F$2:$F$269,0),16)</f>
        <v>2.4990925181585908</v>
      </c>
      <c r="I150" s="945">
        <f>INDEX(CV!$270:$537,MATCH('CV2'!$E150,CV!$F$2:$F$269,0),10)</f>
        <v>4.6216747037482033</v>
      </c>
      <c r="J150" s="943">
        <f>INDEX(CV!$270:$537,MATCH('CV2'!$E150,CV!$F$2:$F$269,0),14)</f>
        <v>2.5226782125811127</v>
      </c>
      <c r="K150" s="942">
        <f>INDEX(CV!$270:$537,MATCH('CV2'!$E150,CV!$F$2:$F$269,0),9)</f>
        <v>0.44673159151550557</v>
      </c>
      <c r="L150" s="942">
        <f>INDEX(CV!$270:$537,MATCH('CV2'!$E150,CV!$F$2:$F$269,0),13)</f>
        <v>6.0847601758759691</v>
      </c>
      <c r="M150" s="942">
        <f>INDEX(CV!$270:$537,MATCH('CV2'!$E150,CV!$F$2:$F$269,0),17)</f>
        <v>3.7323063641962992</v>
      </c>
      <c r="N150" s="945">
        <f>INDEX(CV!$270:$537,MATCH('CV2'!$E150,CV!$F$2:$F$269,0),11)</f>
        <v>3.3783021424028048</v>
      </c>
      <c r="O150" s="945">
        <f>INDEX(CV!$270:$537,MATCH('CV2'!$E150,CV!$F$2:$F$269,0),15)</f>
        <v>2.5677649198683596</v>
      </c>
      <c r="P150" s="1492" t="s">
        <v>384</v>
      </c>
      <c r="Q150" s="1492"/>
      <c r="R150" s="334"/>
    </row>
    <row r="151" spans="1:19" ht="14.1" customHeight="1">
      <c r="A151" s="522"/>
      <c r="B151" s="521"/>
      <c r="C151" s="414" t="s">
        <v>73</v>
      </c>
      <c r="D151" s="414"/>
      <c r="E151" s="405">
        <v>122</v>
      </c>
      <c r="F151" s="946">
        <f>INDEX(CV!$270:$537,MATCH('CV2'!$E151,CV!$F$2:$F$269,0),8)</f>
        <v>0.24175784835578004</v>
      </c>
      <c r="G151" s="946">
        <f>INDEX(CV!$270:$537,MATCH('CV2'!$E151,CV!$F$2:$F$269,0),12)</f>
        <v>3.5773528686463787</v>
      </c>
      <c r="H151" s="946">
        <f>INDEX(CV!$270:$537,MATCH('CV2'!$E151,CV!$F$2:$F$269,0),16)</f>
        <v>1.2939219949747032</v>
      </c>
      <c r="I151" s="946">
        <f>INDEX(CV!$270:$537,MATCH('CV2'!$E151,CV!$F$2:$F$269,0),10)</f>
        <v>2.281574180171817</v>
      </c>
      <c r="J151" s="964">
        <f>INDEX(CV!$270:$537,MATCH('CV2'!$E151,CV!$F$2:$F$269,0),14)</f>
        <v>1.0539481854779318</v>
      </c>
      <c r="K151" s="947">
        <f>INDEX(CV!$270:$537,MATCH('CV2'!$E151,CV!$F$2:$F$269,0),9)</f>
        <v>0.23000521691434031</v>
      </c>
      <c r="L151" s="947">
        <f>INDEX(CV!$270:$537,MATCH('CV2'!$E151,CV!$F$2:$F$269,0),13)</f>
        <v>2.2030905130391178</v>
      </c>
      <c r="M151" s="947">
        <f>INDEX(CV!$270:$537,MATCH('CV2'!$E151,CV!$F$2:$F$269,0),17)</f>
        <v>1.5627323043204495</v>
      </c>
      <c r="N151" s="946">
        <f>INDEX(CV!$270:$537,MATCH('CV2'!$E151,CV!$F$2:$F$269,0),11)</f>
        <v>1.4987276928616649</v>
      </c>
      <c r="O151" s="946">
        <f>INDEX(CV!$270:$537,MATCH('CV2'!$E151,CV!$F$2:$F$269,0),15)</f>
        <v>1.2316823942378095</v>
      </c>
      <c r="P151" s="1399" t="s">
        <v>385</v>
      </c>
      <c r="Q151" s="1358"/>
      <c r="R151" s="334"/>
    </row>
    <row r="152" spans="1:19" ht="14.1" customHeight="1">
      <c r="A152" s="349"/>
      <c r="B152" s="521"/>
      <c r="C152" s="521"/>
      <c r="D152" s="416" t="s">
        <v>74</v>
      </c>
      <c r="E152" s="408">
        <v>123</v>
      </c>
      <c r="F152" s="946">
        <f>INDEX(CV!$270:$537,MATCH('CV2'!$E152,CV!$F$2:$F$269,0),8)</f>
        <v>0.3365000449230976</v>
      </c>
      <c r="G152" s="946">
        <f>INDEX(CV!$270:$537,MATCH('CV2'!$E152,CV!$F$2:$F$269,0),12)</f>
        <v>7.2862815014144449</v>
      </c>
      <c r="H152" s="946">
        <f>INDEX(CV!$270:$537,MATCH('CV2'!$E152,CV!$F$2:$F$269,0),16)</f>
        <v>1.4625378776448328</v>
      </c>
      <c r="I152" s="946">
        <f>INDEX(CV!$270:$537,MATCH('CV2'!$E152,CV!$F$2:$F$269,0),10)</f>
        <v>3.0364568183575913</v>
      </c>
      <c r="J152" s="964">
        <f>INDEX(CV!$270:$537,MATCH('CV2'!$E152,CV!$F$2:$F$269,0),14)</f>
        <v>1.5308785745803026</v>
      </c>
      <c r="K152" s="947">
        <f>INDEX(CV!$270:$537,MATCH('CV2'!$E152,CV!$F$2:$F$269,0),9)</f>
        <v>0.45529014970971809</v>
      </c>
      <c r="L152" s="947">
        <f>INDEX(CV!$270:$537,MATCH('CV2'!$E152,CV!$F$2:$F$269,0),13)</f>
        <v>4.7026958544913411</v>
      </c>
      <c r="M152" s="947">
        <f>INDEX(CV!$270:$537,MATCH('CV2'!$E152,CV!$F$2:$F$269,0),17)</f>
        <v>1.9257736998877681</v>
      </c>
      <c r="N152" s="946">
        <f>INDEX(CV!$270:$537,MATCH('CV2'!$E152,CV!$F$2:$F$269,0),11)</f>
        <v>2.4425727429760689</v>
      </c>
      <c r="O152" s="946">
        <f>INDEX(CV!$270:$537,MATCH('CV2'!$E152,CV!$F$2:$F$269,0),15)</f>
        <v>1.8966337173537333</v>
      </c>
      <c r="P152" s="417" t="s">
        <v>386</v>
      </c>
      <c r="Q152" s="350"/>
      <c r="R152" s="350"/>
      <c r="S152" s="351"/>
    </row>
    <row r="153" spans="1:19" ht="14.1" customHeight="1">
      <c r="A153" s="349"/>
      <c r="B153" s="521"/>
      <c r="C153" s="521"/>
      <c r="D153" s="418" t="s">
        <v>75</v>
      </c>
      <c r="E153" s="405">
        <v>124</v>
      </c>
      <c r="F153" s="939">
        <f>INDEX(CV!$270:$537,MATCH('CV2'!$E153,CV!$F$2:$F$269,0),8)</f>
        <v>0.70734000805779862</v>
      </c>
      <c r="G153" s="939">
        <f>INDEX(CV!$270:$537,MATCH('CV2'!$E153,CV!$F$2:$F$269,0),12)</f>
        <v>8.6275061983591801</v>
      </c>
      <c r="H153" s="939">
        <f>INDEX(CV!$270:$537,MATCH('CV2'!$E153,CV!$F$2:$F$269,0),16)</f>
        <v>2.6789411694790659</v>
      </c>
      <c r="I153" s="939">
        <f>INDEX(CV!$270:$537,MATCH('CV2'!$E153,CV!$F$2:$F$269,0),10)</f>
        <v>5.1519177204638043</v>
      </c>
      <c r="J153" s="937">
        <f>INDEX(CV!$270:$537,MATCH('CV2'!$E153,CV!$F$2:$F$269,0),14)</f>
        <v>2.3713241343546985</v>
      </c>
      <c r="K153" s="936">
        <f>INDEX(CV!$270:$537,MATCH('CV2'!$E153,CV!$F$2:$F$269,0),9)</f>
        <v>1.0630113379911814</v>
      </c>
      <c r="L153" s="936">
        <f>INDEX(CV!$270:$537,MATCH('CV2'!$E153,CV!$F$2:$F$269,0),13)</f>
        <v>4.1047570429567717</v>
      </c>
      <c r="M153" s="936">
        <f>INDEX(CV!$270:$537,MATCH('CV2'!$E153,CV!$F$2:$F$269,0),17)</f>
        <v>4.367711313082892</v>
      </c>
      <c r="N153" s="939">
        <f>INDEX(CV!$270:$537,MATCH('CV2'!$E153,CV!$F$2:$F$269,0),11)</f>
        <v>3.3035033280648594</v>
      </c>
      <c r="O153" s="939">
        <f>INDEX(CV!$270:$537,MATCH('CV2'!$E153,CV!$F$2:$F$269,0),15)</f>
        <v>2.7813515168241625</v>
      </c>
      <c r="P153" s="419" t="s">
        <v>387</v>
      </c>
      <c r="Q153" s="350"/>
      <c r="R153" s="350"/>
      <c r="S153" s="351"/>
    </row>
    <row r="154" spans="1:19" ht="14.1" customHeight="1">
      <c r="A154" s="330"/>
      <c r="B154" s="521"/>
      <c r="C154" s="382"/>
      <c r="D154" s="420" t="s">
        <v>76</v>
      </c>
      <c r="E154" s="408">
        <v>125</v>
      </c>
      <c r="F154" s="965">
        <f>INDEX(CV!$270:$537,MATCH('CV2'!$E154,CV!$F$2:$F$269,0),8)</f>
        <v>0.25104230224329543</v>
      </c>
      <c r="G154" s="965">
        <f>INDEX(CV!$270:$537,MATCH('CV2'!$E154,CV!$F$2:$F$269,0),12)</f>
        <v>2.5121056767212222</v>
      </c>
      <c r="H154" s="965">
        <f>INDEX(CV!$270:$537,MATCH('CV2'!$E154,CV!$F$2:$F$269,0),16)</f>
        <v>2.4890149975985758</v>
      </c>
      <c r="I154" s="965">
        <f>INDEX(CV!$270:$537,MATCH('CV2'!$E154,CV!$F$2:$F$269,0),10)</f>
        <v>3.6841366828086914</v>
      </c>
      <c r="J154" s="967">
        <f>INDEX(CV!$270:$537,MATCH('CV2'!$E154,CV!$F$2:$F$269,0),14)</f>
        <v>1.716011125546032</v>
      </c>
      <c r="K154" s="966">
        <f>INDEX(CV!$270:$537,MATCH('CV2'!$E154,CV!$F$2:$F$269,0),9)</f>
        <v>0.34529135331059413</v>
      </c>
      <c r="L154" s="966">
        <f>INDEX(CV!$270:$537,MATCH('CV2'!$E154,CV!$F$2:$F$269,0),13)</f>
        <v>2.4971179345027954</v>
      </c>
      <c r="M154" s="966">
        <f>INDEX(CV!$270:$537,MATCH('CV2'!$E154,CV!$F$2:$F$269,0),17)</f>
        <v>2.4266680269225196</v>
      </c>
      <c r="N154" s="965">
        <f>INDEX(CV!$270:$537,MATCH('CV2'!$E154,CV!$F$2:$F$269,0),11)</f>
        <v>2.251168808364477</v>
      </c>
      <c r="O154" s="965">
        <f>INDEX(CV!$270:$537,MATCH('CV2'!$E154,CV!$F$2:$F$269,0),15)</f>
        <v>1.9590059115893999</v>
      </c>
      <c r="P154" s="422" t="s">
        <v>388</v>
      </c>
      <c r="Q154" s="423"/>
      <c r="R154" s="350"/>
      <c r="S154" s="351"/>
    </row>
    <row r="155" spans="1:19" ht="14.1" customHeight="1">
      <c r="A155" s="330"/>
      <c r="B155" s="521"/>
      <c r="C155" s="414" t="s">
        <v>77</v>
      </c>
      <c r="D155" s="414"/>
      <c r="E155" s="405">
        <v>126</v>
      </c>
      <c r="F155" s="946">
        <f>INDEX(CV!$270:$537,MATCH('CV2'!$E155,CV!$F$2:$F$269,0),8)</f>
        <v>0.56039261433392207</v>
      </c>
      <c r="G155" s="946">
        <f>INDEX(CV!$270:$537,MATCH('CV2'!$E155,CV!$F$2:$F$269,0),12)</f>
        <v>4.9621496068314999</v>
      </c>
      <c r="H155" s="946">
        <f>INDEX(CV!$270:$537,MATCH('CV2'!$E155,CV!$F$2:$F$269,0),16)</f>
        <v>3.4676145287976752</v>
      </c>
      <c r="I155" s="946">
        <f>INDEX(CV!$270:$537,MATCH('CV2'!$E155,CV!$F$2:$F$269,0),10)</f>
        <v>3.9797846564205313</v>
      </c>
      <c r="J155" s="964">
        <f>INDEX(CV!$270:$537,MATCH('CV2'!$E155,CV!$F$2:$F$269,0),14)</f>
        <v>2.9291861575594038</v>
      </c>
      <c r="K155" s="947">
        <f>INDEX(CV!$270:$537,MATCH('CV2'!$E155,CV!$F$2:$F$269,0),9)</f>
        <v>0.74357968848892042</v>
      </c>
      <c r="L155" s="947">
        <f>INDEX(CV!$270:$537,MATCH('CV2'!$E155,CV!$F$2:$F$269,0),13)</f>
        <v>3.2614209900002313</v>
      </c>
      <c r="M155" s="947">
        <f>INDEX(CV!$270:$537,MATCH('CV2'!$E155,CV!$F$2:$F$269,0),17)</f>
        <v>3.8256553166275604</v>
      </c>
      <c r="N155" s="946">
        <f>INDEX(CV!$270:$537,MATCH('CV2'!$E155,CV!$F$2:$F$269,0),11)</f>
        <v>2.9244348279693715</v>
      </c>
      <c r="O155" s="946">
        <f>INDEX(CV!$270:$537,MATCH('CV2'!$E155,CV!$F$2:$F$269,0),15)</f>
        <v>2.9746663925441958</v>
      </c>
      <c r="P155" s="1493" t="s">
        <v>389</v>
      </c>
      <c r="Q155" s="1493"/>
      <c r="R155" s="350"/>
      <c r="S155" s="351"/>
    </row>
    <row r="156" spans="1:19" ht="14.1" customHeight="1">
      <c r="A156" s="516"/>
      <c r="B156" s="529" t="s">
        <v>214</v>
      </c>
      <c r="C156" s="514"/>
      <c r="D156" s="514"/>
      <c r="E156" s="408">
        <v>127</v>
      </c>
      <c r="F156" s="941">
        <f>INDEX(CV!$270:$537,MATCH('CV2'!$E156,CV!$F$2:$F$269,0),8)</f>
        <v>0.24451896809692028</v>
      </c>
      <c r="G156" s="944">
        <f>INDEX(CV!$270:$537,MATCH('CV2'!$E156,CV!$F$2:$F$269,0),12)</f>
        <v>3.4208047265711579</v>
      </c>
      <c r="H156" s="944">
        <f>INDEX(CV!$270:$537,MATCH('CV2'!$E156,CV!$F$2:$F$269,0),16)</f>
        <v>1.2375651981502733</v>
      </c>
      <c r="I156" s="944">
        <f>INDEX(CV!$270:$537,MATCH('CV2'!$E156,CV!$F$2:$F$269,0),10)</f>
        <v>2.1348539794731605</v>
      </c>
      <c r="J156" s="951">
        <f>INDEX(CV!$270:$537,MATCH('CV2'!$E156,CV!$F$2:$F$269,0),14)</f>
        <v>1.1636928711579713</v>
      </c>
      <c r="K156" s="944">
        <f>INDEX(CV!$270:$537,MATCH('CV2'!$E156,CV!$F$2:$F$269,0),9)</f>
        <v>0.22777260753739728</v>
      </c>
      <c r="L156" s="944">
        <f>INDEX(CV!$270:$537,MATCH('CV2'!$E156,CV!$F$2:$F$269,0),13)</f>
        <v>2.4726327310889844</v>
      </c>
      <c r="M156" s="944">
        <f>INDEX(CV!$270:$537,MATCH('CV2'!$E156,CV!$F$2:$F$269,0),17)</f>
        <v>1.8287133087147962</v>
      </c>
      <c r="N156" s="944">
        <f>INDEX(CV!$270:$537,MATCH('CV2'!$E156,CV!$F$2:$F$269,0),11)</f>
        <v>1.8677784676106843</v>
      </c>
      <c r="O156" s="941">
        <f>INDEX(CV!$270:$537,MATCH('CV2'!$E156,CV!$F$2:$F$269,0),15)</f>
        <v>1.2752094372249683</v>
      </c>
      <c r="P156" s="1400" t="s">
        <v>390</v>
      </c>
      <c r="Q156" s="1400"/>
      <c r="R156" s="1401"/>
      <c r="S156" s="351"/>
    </row>
    <row r="157" spans="1:19" ht="14.1" customHeight="1">
      <c r="A157" s="349"/>
      <c r="B157" s="521"/>
      <c r="C157" s="512" t="s">
        <v>78</v>
      </c>
      <c r="D157" s="513"/>
      <c r="E157" s="405">
        <v>128</v>
      </c>
      <c r="F157" s="945">
        <f>INDEX(CV!$270:$537,MATCH('CV2'!$E157,CV!$F$2:$F$269,0),8)</f>
        <v>0.5278740214281642</v>
      </c>
      <c r="G157" s="942">
        <f>INDEX(CV!$270:$537,MATCH('CV2'!$E157,CV!$F$2:$F$269,0),12)</f>
        <v>6.8065644163472516</v>
      </c>
      <c r="H157" s="942">
        <f>INDEX(CV!$270:$537,MATCH('CV2'!$E157,CV!$F$2:$F$269,0),16)</f>
        <v>5.8972279195584605</v>
      </c>
      <c r="I157" s="942">
        <f>INDEX(CV!$270:$537,MATCH('CV2'!$E157,CV!$F$2:$F$269,0),10)</f>
        <v>5.607824605420598</v>
      </c>
      <c r="J157" s="943">
        <f>INDEX(CV!$270:$537,MATCH('CV2'!$E157,CV!$F$2:$F$269,0),14)</f>
        <v>3.6247236458433112</v>
      </c>
      <c r="K157" s="942">
        <f>INDEX(CV!$270:$537,MATCH('CV2'!$E157,CV!$F$2:$F$269,0),9)</f>
        <v>0.59822532132424933</v>
      </c>
      <c r="L157" s="942">
        <f>INDEX(CV!$270:$537,MATCH('CV2'!$E157,CV!$F$2:$F$269,0),13)</f>
        <v>7.139920960781641</v>
      </c>
      <c r="M157" s="942">
        <f>INDEX(CV!$270:$537,MATCH('CV2'!$E157,CV!$F$2:$F$269,0),17)</f>
        <v>5.5091656986485509</v>
      </c>
      <c r="N157" s="942">
        <f>INDEX(CV!$270:$537,MATCH('CV2'!$E157,CV!$F$2:$F$269,0),11)</f>
        <v>5.0725718649549814</v>
      </c>
      <c r="O157" s="945">
        <f>INDEX(CV!$270:$537,MATCH('CV2'!$E157,CV!$F$2:$F$269,0),15)</f>
        <v>3.5405107903986153</v>
      </c>
      <c r="P157" s="1361" t="s">
        <v>391</v>
      </c>
      <c r="Q157" s="1362"/>
      <c r="R157" s="350"/>
      <c r="S157" s="351"/>
    </row>
    <row r="158" spans="1:19" ht="14.1" customHeight="1">
      <c r="A158" s="349"/>
      <c r="B158" s="521"/>
      <c r="C158" s="509" t="s">
        <v>79</v>
      </c>
      <c r="D158" s="510"/>
      <c r="E158" s="408">
        <v>129</v>
      </c>
      <c r="F158" s="955">
        <f>INDEX(CV!$270:$537,MATCH('CV2'!$E158,CV!$F$2:$F$269,0),8)</f>
        <v>0.35683869349103359</v>
      </c>
      <c r="G158" s="956">
        <f>INDEX(CV!$270:$537,MATCH('CV2'!$E158,CV!$F$2:$F$269,0),12)</f>
        <v>5.604079819956608</v>
      </c>
      <c r="H158" s="956">
        <f>INDEX(CV!$270:$537,MATCH('CV2'!$E158,CV!$F$2:$F$269,0),16)</f>
        <v>4.03018391666419</v>
      </c>
      <c r="I158" s="956">
        <f>INDEX(CV!$270:$537,MATCH('CV2'!$E158,CV!$F$2:$F$269,0),10)</f>
        <v>4.8342958621309187</v>
      </c>
      <c r="J158" s="957">
        <f>INDEX(CV!$270:$537,MATCH('CV2'!$E158,CV!$F$2:$F$269,0),14)</f>
        <v>2.708300668623568</v>
      </c>
      <c r="K158" s="956">
        <f>INDEX(CV!$270:$537,MATCH('CV2'!$E158,CV!$F$2:$F$269,0),9)</f>
        <v>0.82806309390335031</v>
      </c>
      <c r="L158" s="956">
        <f>INDEX(CV!$270:$537,MATCH('CV2'!$E158,CV!$F$2:$F$269,0),13)</f>
        <v>4.622361654869839</v>
      </c>
      <c r="M158" s="956">
        <f>INDEX(CV!$270:$537,MATCH('CV2'!$E158,CV!$F$2:$F$269,0),17)</f>
        <v>5.7155207444022995</v>
      </c>
      <c r="N158" s="956">
        <f>INDEX(CV!$270:$537,MATCH('CV2'!$E158,CV!$F$2:$F$269,0),11)</f>
        <v>4.9285905929565796</v>
      </c>
      <c r="O158" s="955">
        <f>INDEX(CV!$270:$537,MATCH('CV2'!$E158,CV!$F$2:$F$269,0),15)</f>
        <v>3.5299962712192618</v>
      </c>
      <c r="P158" s="1353" t="s">
        <v>392</v>
      </c>
      <c r="Q158" s="1354"/>
      <c r="R158" s="350"/>
      <c r="S158" s="351"/>
    </row>
    <row r="159" spans="1:19" ht="14.1" customHeight="1">
      <c r="A159" s="349"/>
      <c r="B159" s="521"/>
      <c r="C159" s="509" t="s">
        <v>80</v>
      </c>
      <c r="D159" s="510"/>
      <c r="E159" s="405">
        <v>130</v>
      </c>
      <c r="F159" s="955">
        <f>INDEX(CV!$270:$537,MATCH('CV2'!$E159,CV!$F$2:$F$269,0),8)</f>
        <v>0.47332081163839607</v>
      </c>
      <c r="G159" s="956">
        <f>INDEX(CV!$270:$537,MATCH('CV2'!$E159,CV!$F$2:$F$269,0),12)</f>
        <v>5.3610229555328752</v>
      </c>
      <c r="H159" s="956">
        <f>INDEX(CV!$270:$537,MATCH('CV2'!$E159,CV!$F$2:$F$269,0),16)</f>
        <v>1.3411545436958021</v>
      </c>
      <c r="I159" s="956">
        <f>INDEX(CV!$270:$537,MATCH('CV2'!$E159,CV!$F$2:$F$269,0),10)</f>
        <v>3.6005473528375203</v>
      </c>
      <c r="J159" s="957">
        <f>INDEX(CV!$270:$537,MATCH('CV2'!$E159,CV!$F$2:$F$269,0),14)</f>
        <v>2.2695827396379835</v>
      </c>
      <c r="K159" s="956">
        <f>INDEX(CV!$270:$537,MATCH('CV2'!$E159,CV!$F$2:$F$269,0),9)</f>
        <v>0.40783284944777631</v>
      </c>
      <c r="L159" s="956">
        <f>INDEX(CV!$270:$537,MATCH('CV2'!$E159,CV!$F$2:$F$269,0),13)</f>
        <v>3.6055311275945527</v>
      </c>
      <c r="M159" s="956">
        <f>INDEX(CV!$270:$537,MATCH('CV2'!$E159,CV!$F$2:$F$269,0),17)</f>
        <v>3.7371412942286582</v>
      </c>
      <c r="N159" s="956">
        <f>INDEX(CV!$270:$537,MATCH('CV2'!$E159,CV!$F$2:$F$269,0),11)</f>
        <v>2.8038913558650362</v>
      </c>
      <c r="O159" s="955">
        <f>INDEX(CV!$270:$537,MATCH('CV2'!$E159,CV!$F$2:$F$269,0),15)</f>
        <v>2.3662605351346762</v>
      </c>
      <c r="P159" s="1353" t="s">
        <v>393</v>
      </c>
      <c r="Q159" s="1354"/>
      <c r="R159" s="350"/>
      <c r="S159" s="351"/>
    </row>
    <row r="160" spans="1:19" ht="14.1" customHeight="1">
      <c r="A160" s="349"/>
      <c r="B160" s="521"/>
      <c r="C160" s="524" t="s">
        <v>81</v>
      </c>
      <c r="D160" s="525"/>
      <c r="E160" s="408">
        <v>131</v>
      </c>
      <c r="F160" s="946">
        <f>INDEX(CV!$270:$537,MATCH('CV2'!$E160,CV!$F$2:$F$269,0),8)</f>
        <v>0.35270617498469503</v>
      </c>
      <c r="G160" s="947">
        <f>INDEX(CV!$270:$537,MATCH('CV2'!$E160,CV!$F$2:$F$269,0),12)</f>
        <v>5.1020668887729146</v>
      </c>
      <c r="H160" s="947">
        <f>INDEX(CV!$270:$537,MATCH('CV2'!$E160,CV!$F$2:$F$269,0),16)</f>
        <v>1.7148400059247446</v>
      </c>
      <c r="I160" s="947">
        <f>INDEX(CV!$270:$537,MATCH('CV2'!$E160,CV!$F$2:$F$269,0),10)</f>
        <v>3.0442287335245033</v>
      </c>
      <c r="J160" s="964">
        <f>INDEX(CV!$270:$537,MATCH('CV2'!$E160,CV!$F$2:$F$269,0),14)</f>
        <v>1.5968358462916856</v>
      </c>
      <c r="K160" s="947">
        <f>INDEX(CV!$270:$537,MATCH('CV2'!$E160,CV!$F$2:$F$269,0),9)</f>
        <v>0.62617461866459834</v>
      </c>
      <c r="L160" s="947">
        <f>INDEX(CV!$270:$537,MATCH('CV2'!$E160,CV!$F$2:$F$269,0),13)</f>
        <v>3.5056909617136767</v>
      </c>
      <c r="M160" s="947">
        <f>INDEX(CV!$270:$537,MATCH('CV2'!$E160,CV!$F$2:$F$269,0),17)</f>
        <v>2.3882567708004339</v>
      </c>
      <c r="N160" s="947">
        <f>INDEX(CV!$270:$537,MATCH('CV2'!$E160,CV!$F$2:$F$269,0),11)</f>
        <v>2.6063085372053276</v>
      </c>
      <c r="O160" s="946">
        <f>INDEX(CV!$270:$537,MATCH('CV2'!$E160,CV!$F$2:$F$269,0),15)</f>
        <v>1.7244038427420509</v>
      </c>
      <c r="P160" s="1359" t="s">
        <v>394</v>
      </c>
      <c r="Q160" s="1360"/>
      <c r="R160" s="350"/>
      <c r="S160" s="351"/>
    </row>
    <row r="161" spans="1:19" ht="14.1" customHeight="1">
      <c r="A161" s="370"/>
      <c r="B161" s="1414" t="s">
        <v>215</v>
      </c>
      <c r="C161" s="1414"/>
      <c r="D161" s="1415"/>
      <c r="E161" s="405">
        <v>132</v>
      </c>
      <c r="F161" s="941">
        <f>INDEX(CV!$270:$537,MATCH('CV2'!$E161,CV!$F$2:$F$269,0),8)</f>
        <v>0.14901537365924764</v>
      </c>
      <c r="G161" s="944">
        <f>INDEX(CV!$270:$537,MATCH('CV2'!$E161,CV!$F$2:$F$269,0),12)</f>
        <v>1.9822641034259225</v>
      </c>
      <c r="H161" s="944">
        <f>INDEX(CV!$270:$537,MATCH('CV2'!$E161,CV!$F$2:$F$269,0),16)</f>
        <v>1.1302480031255528</v>
      </c>
      <c r="I161" s="944">
        <f>INDEX(CV!$270:$537,MATCH('CV2'!$E161,CV!$F$2:$F$269,0),10)</f>
        <v>1.6988503715817882</v>
      </c>
      <c r="J161" s="951">
        <f>INDEX(CV!$270:$537,MATCH('CV2'!$E161,CV!$F$2:$F$269,0),14)</f>
        <v>0.83296476307976541</v>
      </c>
      <c r="K161" s="944">
        <f>INDEX(CV!$270:$537,MATCH('CV2'!$E161,CV!$F$2:$F$269,0),9)</f>
        <v>0.14032385847737319</v>
      </c>
      <c r="L161" s="944">
        <f>INDEX(CV!$270:$537,MATCH('CV2'!$E161,CV!$F$2:$F$269,0),13)</f>
        <v>1.7303557687564746</v>
      </c>
      <c r="M161" s="944">
        <f>INDEX(CV!$270:$537,MATCH('CV2'!$E161,CV!$F$2:$F$269,0),17)</f>
        <v>1.1864220652091022</v>
      </c>
      <c r="N161" s="944">
        <f>INDEX(CV!$270:$537,MATCH('CV2'!$E161,CV!$F$2:$F$269,0),11)</f>
        <v>1.37314148860383</v>
      </c>
      <c r="O161" s="941">
        <f>INDEX(CV!$270:$537,MATCH('CV2'!$E161,CV!$F$2:$F$269,0),15)</f>
        <v>0.91784276469791981</v>
      </c>
      <c r="P161" s="1412" t="s">
        <v>395</v>
      </c>
      <c r="Q161" s="1413"/>
      <c r="R161" s="1413"/>
      <c r="S161" s="424"/>
    </row>
    <row r="162" spans="1:19" ht="14.1" customHeight="1">
      <c r="A162" s="349"/>
      <c r="B162" s="425"/>
      <c r="C162" s="512" t="s">
        <v>18</v>
      </c>
      <c r="D162" s="513"/>
      <c r="E162" s="408">
        <v>133</v>
      </c>
      <c r="F162" s="945">
        <f>INDEX(CV!$270:$537,MATCH('CV2'!$E162,CV!$F$2:$F$269,0),8)</f>
        <v>0.64689038898047579</v>
      </c>
      <c r="G162" s="942">
        <f>INDEX(CV!$270:$537,MATCH('CV2'!$E162,CV!$F$2:$F$269,0),12)</f>
        <v>4.6764037250785329</v>
      </c>
      <c r="H162" s="942">
        <f>INDEX(CV!$270:$537,MATCH('CV2'!$E162,CV!$F$2:$F$269,0),16)</f>
        <v>3.9933510038250404</v>
      </c>
      <c r="I162" s="942">
        <f>INDEX(CV!$270:$537,MATCH('CV2'!$E162,CV!$F$2:$F$269,0),10)</f>
        <v>4.8986784527568448</v>
      </c>
      <c r="J162" s="943">
        <f>INDEX(CV!$270:$537,MATCH('CV2'!$E162,CV!$F$2:$F$269,0),14)</f>
        <v>3.3783538771093942</v>
      </c>
      <c r="K162" s="942">
        <f>INDEX(CV!$270:$537,MATCH('CV2'!$E162,CV!$F$2:$F$269,0),9)</f>
        <v>0.79217733298496029</v>
      </c>
      <c r="L162" s="942">
        <f>INDEX(CV!$270:$537,MATCH('CV2'!$E162,CV!$F$2:$F$269,0),13)</f>
        <v>7.1228980196601208</v>
      </c>
      <c r="M162" s="942">
        <f>INDEX(CV!$270:$537,MATCH('CV2'!$E162,CV!$F$2:$F$269,0),17)</f>
        <v>11.817442533019189</v>
      </c>
      <c r="N162" s="942">
        <f>INDEX(CV!$270:$537,MATCH('CV2'!$E162,CV!$F$2:$F$269,0),11)</f>
        <v>5.804964688418532</v>
      </c>
      <c r="O162" s="945">
        <f>INDEX(CV!$270:$537,MATCH('CV2'!$E162,CV!$F$2:$F$269,0),15)</f>
        <v>5.9104304191639807</v>
      </c>
      <c r="P162" s="1408" t="s">
        <v>396</v>
      </c>
      <c r="Q162" s="1362"/>
      <c r="R162" s="351"/>
      <c r="S162" s="351"/>
    </row>
    <row r="163" spans="1:19" ht="14.1" customHeight="1">
      <c r="A163" s="349"/>
      <c r="B163" s="425"/>
      <c r="C163" s="509" t="s">
        <v>82</v>
      </c>
      <c r="D163" s="510"/>
      <c r="E163" s="405">
        <v>134</v>
      </c>
      <c r="F163" s="955">
        <f>INDEX(CV!$270:$537,MATCH('CV2'!$E163,CV!$F$2:$F$269,0),8)</f>
        <v>0.28002039478440832</v>
      </c>
      <c r="G163" s="956">
        <f>INDEX(CV!$270:$537,MATCH('CV2'!$E163,CV!$F$2:$F$269,0),12)</f>
        <v>6.0460165097512277</v>
      </c>
      <c r="H163" s="956">
        <f>INDEX(CV!$270:$537,MATCH('CV2'!$E163,CV!$F$2:$F$269,0),16)</f>
        <v>3.748013615676185</v>
      </c>
      <c r="I163" s="956">
        <f>INDEX(CV!$270:$537,MATCH('CV2'!$E163,CV!$F$2:$F$269,0),10)</f>
        <v>5.0174405383326395</v>
      </c>
      <c r="J163" s="957">
        <f>INDEX(CV!$270:$537,MATCH('CV2'!$E163,CV!$F$2:$F$269,0),14)</f>
        <v>2.7548492750485596</v>
      </c>
      <c r="K163" s="956">
        <f>INDEX(CV!$270:$537,MATCH('CV2'!$E163,CV!$F$2:$F$269,0),9)</f>
        <v>0.61901532184298769</v>
      </c>
      <c r="L163" s="956">
        <f>INDEX(CV!$270:$537,MATCH('CV2'!$E163,CV!$F$2:$F$269,0),13)</f>
        <v>5.6956008142298895</v>
      </c>
      <c r="M163" s="956">
        <f>INDEX(CV!$270:$537,MATCH('CV2'!$E163,CV!$F$2:$F$269,0),17)</f>
        <v>4.276431689389999</v>
      </c>
      <c r="N163" s="956">
        <f>INDEX(CV!$270:$537,MATCH('CV2'!$E163,CV!$F$2:$F$269,0),11)</f>
        <v>4.2228302315692998</v>
      </c>
      <c r="O163" s="955">
        <f>INDEX(CV!$270:$537,MATCH('CV2'!$E163,CV!$F$2:$F$269,0),15)</f>
        <v>2.9960981297752483</v>
      </c>
      <c r="P163" s="1353" t="s">
        <v>397</v>
      </c>
      <c r="Q163" s="1354"/>
      <c r="R163" s="351"/>
      <c r="S163" s="351"/>
    </row>
    <row r="164" spans="1:19" ht="14.1" customHeight="1">
      <c r="A164" s="349"/>
      <c r="B164" s="425"/>
      <c r="C164" s="509" t="s">
        <v>83</v>
      </c>
      <c r="D164" s="510"/>
      <c r="E164" s="408">
        <v>135</v>
      </c>
      <c r="F164" s="955">
        <f>INDEX(CV!$270:$537,MATCH('CV2'!$E164,CV!$F$2:$F$269,0),8)</f>
        <v>0.29434912509785477</v>
      </c>
      <c r="G164" s="956">
        <f>INDEX(CV!$270:$537,MATCH('CV2'!$E164,CV!$F$2:$F$269,0),12)</f>
        <v>3.7498215828492052</v>
      </c>
      <c r="H164" s="956">
        <f>INDEX(CV!$270:$537,MATCH('CV2'!$E164,CV!$F$2:$F$269,0),16)</f>
        <v>2.0016307580755872</v>
      </c>
      <c r="I164" s="956">
        <f>INDEX(CV!$270:$537,MATCH('CV2'!$E164,CV!$F$2:$F$269,0),10)</f>
        <v>3.7452456215455205</v>
      </c>
      <c r="J164" s="957">
        <f>INDEX(CV!$270:$537,MATCH('CV2'!$E164,CV!$F$2:$F$269,0),14)</f>
        <v>2.3990913082833156</v>
      </c>
      <c r="K164" s="956">
        <f>INDEX(CV!$270:$537,MATCH('CV2'!$E164,CV!$F$2:$F$269,0),9)</f>
        <v>0.49490167228666143</v>
      </c>
      <c r="L164" s="956">
        <f>INDEX(CV!$270:$537,MATCH('CV2'!$E164,CV!$F$2:$F$269,0),13)</f>
        <v>4.9669235718959923</v>
      </c>
      <c r="M164" s="956">
        <f>INDEX(CV!$270:$537,MATCH('CV2'!$E164,CV!$F$2:$F$269,0),17)</f>
        <v>5.1564768655286093</v>
      </c>
      <c r="N164" s="956">
        <f>INDEX(CV!$270:$537,MATCH('CV2'!$E164,CV!$F$2:$F$269,0),11)</f>
        <v>3.7987730901793979</v>
      </c>
      <c r="O164" s="955">
        <f>INDEX(CV!$270:$537,MATCH('CV2'!$E164,CV!$F$2:$F$269,0),15)</f>
        <v>3.1887009839318901</v>
      </c>
      <c r="P164" s="1353" t="s">
        <v>398</v>
      </c>
      <c r="Q164" s="1354"/>
      <c r="R164" s="351"/>
      <c r="S164" s="351"/>
    </row>
    <row r="165" spans="1:19" ht="14.1" customHeight="1">
      <c r="A165" s="349"/>
      <c r="B165" s="425"/>
      <c r="C165" s="509" t="s">
        <v>84</v>
      </c>
      <c r="D165" s="510"/>
      <c r="E165" s="405">
        <v>136</v>
      </c>
      <c r="F165" s="955">
        <f>INDEX(CV!$270:$537,MATCH('CV2'!$E165,CV!$F$2:$F$269,0),8)</f>
        <v>0.46639901106239212</v>
      </c>
      <c r="G165" s="956">
        <f>INDEX(CV!$270:$537,MATCH('CV2'!$E165,CV!$F$2:$F$269,0),12)</f>
        <v>5.1552268585159471</v>
      </c>
      <c r="H165" s="956">
        <f>INDEX(CV!$270:$537,MATCH('CV2'!$E165,CV!$F$2:$F$269,0),16)</f>
        <v>1.6815900320150774</v>
      </c>
      <c r="I165" s="956">
        <f>INDEX(CV!$270:$537,MATCH('CV2'!$E165,CV!$F$2:$F$269,0),10)</f>
        <v>5.7847651378709335</v>
      </c>
      <c r="J165" s="957">
        <f>INDEX(CV!$270:$537,MATCH('CV2'!$E165,CV!$F$2:$F$269,0),14)</f>
        <v>2.4771996378445071</v>
      </c>
      <c r="K165" s="956">
        <f>INDEX(CV!$270:$537,MATCH('CV2'!$E165,CV!$F$2:$F$269,0),9)</f>
        <v>0.44409258602417312</v>
      </c>
      <c r="L165" s="956">
        <f>INDEX(CV!$270:$537,MATCH('CV2'!$E165,CV!$F$2:$F$269,0),13)</f>
        <v>3.8780059374350531</v>
      </c>
      <c r="M165" s="956">
        <f>INDEX(CV!$270:$537,MATCH('CV2'!$E165,CV!$F$2:$F$269,0),17)</f>
        <v>1.8819308578565968</v>
      </c>
      <c r="N165" s="956">
        <f>INDEX(CV!$270:$537,MATCH('CV2'!$E165,CV!$F$2:$F$269,0),11)</f>
        <v>3.2819691993328326</v>
      </c>
      <c r="O165" s="955">
        <f>INDEX(CV!$270:$537,MATCH('CV2'!$E165,CV!$F$2:$F$269,0),15)</f>
        <v>1.7219304443069523</v>
      </c>
      <c r="P165" s="1353" t="s">
        <v>399</v>
      </c>
      <c r="Q165" s="1354"/>
      <c r="R165" s="351"/>
      <c r="S165" s="351"/>
    </row>
    <row r="166" spans="1:19" ht="14.1" customHeight="1">
      <c r="A166" s="349"/>
      <c r="B166" s="425"/>
      <c r="C166" s="509" t="s">
        <v>85</v>
      </c>
      <c r="D166" s="510"/>
      <c r="E166" s="408">
        <v>137</v>
      </c>
      <c r="F166" s="955">
        <f>INDEX(CV!$270:$537,MATCH('CV2'!$E166,CV!$F$2:$F$269,0),8)</f>
        <v>0.30281802738145824</v>
      </c>
      <c r="G166" s="956">
        <f>INDEX(CV!$270:$537,MATCH('CV2'!$E166,CV!$F$2:$F$269,0),12)</f>
        <v>7.2038459152362977</v>
      </c>
      <c r="H166" s="956">
        <f>INDEX(CV!$270:$537,MATCH('CV2'!$E166,CV!$F$2:$F$269,0),16)</f>
        <v>3.8206654835040705</v>
      </c>
      <c r="I166" s="956">
        <f>INDEX(CV!$270:$537,MATCH('CV2'!$E166,CV!$F$2:$F$269,0),10)</f>
        <v>4.360302532554492</v>
      </c>
      <c r="J166" s="957">
        <f>INDEX(CV!$270:$537,MATCH('CV2'!$E166,CV!$F$2:$F$269,0),14)</f>
        <v>2.1351804980000724</v>
      </c>
      <c r="K166" s="956">
        <f>INDEX(CV!$270:$537,MATCH('CV2'!$E166,CV!$F$2:$F$269,0),9)</f>
        <v>0.52586353734746649</v>
      </c>
      <c r="L166" s="956">
        <f>INDEX(CV!$270:$537,MATCH('CV2'!$E166,CV!$F$2:$F$269,0),13)</f>
        <v>5.2456291722799993</v>
      </c>
      <c r="M166" s="956">
        <f>INDEX(CV!$270:$537,MATCH('CV2'!$E166,CV!$F$2:$F$269,0),17)</f>
        <v>2.5508562596458333</v>
      </c>
      <c r="N166" s="956">
        <f>INDEX(CV!$270:$537,MATCH('CV2'!$E166,CV!$F$2:$F$269,0),11)</f>
        <v>3.7943468527102762</v>
      </c>
      <c r="O166" s="955">
        <f>INDEX(CV!$270:$537,MATCH('CV2'!$E166,CV!$F$2:$F$269,0),15)</f>
        <v>2.2727069055233713</v>
      </c>
      <c r="P166" s="1353" t="s">
        <v>400</v>
      </c>
      <c r="Q166" s="1354"/>
      <c r="R166" s="351"/>
      <c r="S166" s="351"/>
    </row>
    <row r="167" spans="1:19" ht="14.1" customHeight="1">
      <c r="A167" s="349"/>
      <c r="B167" s="425"/>
      <c r="C167" s="509" t="s">
        <v>86</v>
      </c>
      <c r="D167" s="510"/>
      <c r="E167" s="405">
        <v>138</v>
      </c>
      <c r="F167" s="955">
        <f>INDEX(CV!$270:$537,MATCH('CV2'!$E167,CV!$F$2:$F$269,0),8)</f>
        <v>0.39062857226445447</v>
      </c>
      <c r="G167" s="956">
        <f>INDEX(CV!$270:$537,MATCH('CV2'!$E167,CV!$F$2:$F$269,0),12)</f>
        <v>3.067551082622721</v>
      </c>
      <c r="H167" s="956">
        <f>INDEX(CV!$270:$537,MATCH('CV2'!$E167,CV!$F$2:$F$269,0),16)</f>
        <v>2.6970593734040738</v>
      </c>
      <c r="I167" s="956">
        <f>INDEX(CV!$270:$537,MATCH('CV2'!$E167,CV!$F$2:$F$269,0),10)</f>
        <v>3.533399956014343</v>
      </c>
      <c r="J167" s="957">
        <f>INDEX(CV!$270:$537,MATCH('CV2'!$E167,CV!$F$2:$F$269,0),14)</f>
        <v>1.9514494838306855</v>
      </c>
      <c r="K167" s="956">
        <f>INDEX(CV!$270:$537,MATCH('CV2'!$E167,CV!$F$2:$F$269,0),9)</f>
        <v>0.47166074932245727</v>
      </c>
      <c r="L167" s="956">
        <f>INDEX(CV!$270:$537,MATCH('CV2'!$E167,CV!$F$2:$F$269,0),13)</f>
        <v>2.5378191877242782</v>
      </c>
      <c r="M167" s="956">
        <f>INDEX(CV!$270:$537,MATCH('CV2'!$E167,CV!$F$2:$F$269,0),17)</f>
        <v>1.650971823653731</v>
      </c>
      <c r="N167" s="956">
        <f>INDEX(CV!$270:$537,MATCH('CV2'!$E167,CV!$F$2:$F$269,0),11)</f>
        <v>3.053930363778858</v>
      </c>
      <c r="O167" s="955">
        <f>INDEX(CV!$270:$537,MATCH('CV2'!$E167,CV!$F$2:$F$269,0),15)</f>
        <v>2.2476024037118076</v>
      </c>
      <c r="P167" s="1353" t="s">
        <v>401</v>
      </c>
      <c r="Q167" s="1354"/>
      <c r="R167" s="351"/>
      <c r="S167" s="351"/>
    </row>
    <row r="168" spans="1:19" ht="14.1" customHeight="1">
      <c r="A168" s="349"/>
      <c r="B168" s="425"/>
      <c r="C168" s="509" t="s">
        <v>87</v>
      </c>
      <c r="D168" s="510"/>
      <c r="E168" s="408">
        <v>139</v>
      </c>
      <c r="F168" s="955">
        <f>INDEX(CV!$270:$537,MATCH('CV2'!$E168,CV!$F$2:$F$269,0),8)</f>
        <v>0.37221733400762619</v>
      </c>
      <c r="G168" s="956">
        <f>INDEX(CV!$270:$537,MATCH('CV2'!$E168,CV!$F$2:$F$269,0),12)</f>
        <v>3.4264559487995214</v>
      </c>
      <c r="H168" s="956">
        <f>INDEX(CV!$270:$537,MATCH('CV2'!$E168,CV!$F$2:$F$269,0),16)</f>
        <v>3.1219273542914912</v>
      </c>
      <c r="I168" s="956">
        <f>INDEX(CV!$270:$537,MATCH('CV2'!$E168,CV!$F$2:$F$269,0),10)</f>
        <v>3.5448198546379492</v>
      </c>
      <c r="J168" s="957">
        <f>INDEX(CV!$270:$537,MATCH('CV2'!$E168,CV!$F$2:$F$269,0),14)</f>
        <v>1.6422742056306923</v>
      </c>
      <c r="K168" s="956">
        <f>INDEX(CV!$270:$537,MATCH('CV2'!$E168,CV!$F$2:$F$269,0),9)</f>
        <v>0.59786650869376412</v>
      </c>
      <c r="L168" s="956">
        <f>INDEX(CV!$270:$537,MATCH('CV2'!$E168,CV!$F$2:$F$269,0),13)</f>
        <v>5.6407711882365863</v>
      </c>
      <c r="M168" s="956">
        <f>INDEX(CV!$270:$537,MATCH('CV2'!$E168,CV!$F$2:$F$269,0),17)</f>
        <v>3.3969455100869217</v>
      </c>
      <c r="N168" s="956">
        <f>INDEX(CV!$270:$537,MATCH('CV2'!$E168,CV!$F$2:$F$269,0),11)</f>
        <v>3.8748970297197975</v>
      </c>
      <c r="O168" s="955">
        <f>INDEX(CV!$270:$537,MATCH('CV2'!$E168,CV!$F$2:$F$269,0),15)</f>
        <v>2.3283213183687348</v>
      </c>
      <c r="P168" s="1353" t="s">
        <v>402</v>
      </c>
      <c r="Q168" s="1354"/>
      <c r="R168" s="351"/>
      <c r="S168" s="351"/>
    </row>
    <row r="169" spans="1:19" ht="14.1" customHeight="1" thickBot="1">
      <c r="A169" s="399"/>
      <c r="B169" s="426"/>
      <c r="C169" s="523" t="s">
        <v>88</v>
      </c>
      <c r="D169" s="427"/>
      <c r="E169" s="405">
        <v>140</v>
      </c>
      <c r="F169" s="961">
        <f>INDEX(CV!$270:$537,MATCH('CV2'!$E169,CV!$F$2:$F$269,0),8)</f>
        <v>0.35033269516227844</v>
      </c>
      <c r="G169" s="962">
        <f>INDEX(CV!$270:$537,MATCH('CV2'!$E169,CV!$F$2:$F$269,0),12)</f>
        <v>3.8847283871208735</v>
      </c>
      <c r="H169" s="962">
        <f>INDEX(CV!$270:$537,MATCH('CV2'!$E169,CV!$F$2:$F$269,0),16)</f>
        <v>2.3429453559530615</v>
      </c>
      <c r="I169" s="962">
        <f>INDEX(CV!$270:$537,MATCH('CV2'!$E169,CV!$F$2:$F$269,0),10)</f>
        <v>3.4969196169203758</v>
      </c>
      <c r="J169" s="963">
        <f>INDEX(CV!$270:$537,MATCH('CV2'!$E169,CV!$F$2:$F$269,0),14)</f>
        <v>1.9716132421760297</v>
      </c>
      <c r="K169" s="962">
        <f>INDEX(CV!$270:$537,MATCH('CV2'!$E169,CV!$F$2:$F$269,0),9)</f>
        <v>0.61657116056572625</v>
      </c>
      <c r="L169" s="962">
        <f>INDEX(CV!$270:$537,MATCH('CV2'!$E169,CV!$F$2:$F$269,0),13)</f>
        <v>4.3043200901488312</v>
      </c>
      <c r="M169" s="962">
        <f>INDEX(CV!$270:$537,MATCH('CV2'!$E169,CV!$F$2:$F$269,0),17)</f>
        <v>3.9930775433924839</v>
      </c>
      <c r="N169" s="962">
        <f>INDEX(CV!$270:$537,MATCH('CV2'!$E169,CV!$F$2:$F$269,0),11)</f>
        <v>2.9951979313107424</v>
      </c>
      <c r="O169" s="961">
        <f>INDEX(CV!$270:$537,MATCH('CV2'!$E169,CV!$F$2:$F$269,0),15)</f>
        <v>2.3058327760913149</v>
      </c>
      <c r="P169" s="1419" t="s">
        <v>403</v>
      </c>
      <c r="Q169" s="1372"/>
      <c r="R169" s="363"/>
      <c r="S169" s="363"/>
    </row>
    <row r="170" spans="1:19" ht="14.1" customHeight="1"/>
    <row r="171" spans="1:19" ht="14.1" customHeight="1"/>
    <row r="172" spans="1:19" ht="14.1" customHeight="1"/>
    <row r="173" spans="1:19" ht="14.1" customHeight="1"/>
    <row r="174" spans="1:19" ht="11.1" customHeight="1"/>
    <row r="175" spans="1:19" ht="3" customHeight="1">
      <c r="A175" s="311"/>
      <c r="B175" s="312"/>
      <c r="C175" s="312"/>
      <c r="D175" s="312"/>
      <c r="E175" s="312"/>
      <c r="F175" s="758"/>
      <c r="G175" s="311"/>
      <c r="H175" s="311"/>
      <c r="I175" s="311"/>
      <c r="J175" s="315"/>
      <c r="K175" s="315"/>
      <c r="L175" s="315"/>
      <c r="M175" s="315"/>
      <c r="N175" s="311"/>
      <c r="O175" s="311"/>
      <c r="P175" s="312"/>
      <c r="Q175" s="312"/>
      <c r="R175" s="312"/>
      <c r="S175" s="319"/>
    </row>
    <row r="176" spans="1:19" s="500" customFormat="1" ht="15" customHeight="1">
      <c r="A176" s="1385">
        <f>R136+1</f>
        <v>85</v>
      </c>
      <c r="B176" s="1385"/>
      <c r="C176" s="520"/>
      <c r="D176" s="520"/>
      <c r="E176" s="520"/>
      <c r="F176" s="819"/>
      <c r="G176" s="819"/>
      <c r="H176" s="819"/>
      <c r="I176" s="1510">
        <f>I136</f>
        <v>41487</v>
      </c>
      <c r="J176" s="1510"/>
      <c r="K176" s="1363">
        <f>I176</f>
        <v>41487</v>
      </c>
      <c r="L176" s="1363"/>
      <c r="M176" s="321"/>
      <c r="N176" s="821"/>
      <c r="O176" s="821"/>
      <c r="R176" s="1355">
        <f>A176+1</f>
        <v>86</v>
      </c>
      <c r="S176" s="1355"/>
    </row>
    <row r="177" spans="1:19" s="329" customFormat="1" ht="14.1" customHeight="1">
      <c r="A177" s="1383" t="s">
        <v>216</v>
      </c>
      <c r="B177" s="1384"/>
      <c r="C177" s="1384"/>
      <c r="D177" s="1384"/>
      <c r="E177" s="516">
        <v>141</v>
      </c>
      <c r="F177" s="965">
        <f>INDEX(CV!$270:$537,MATCH('CV2'!$E177,CV!$F$2:$F$269,0),8)</f>
        <v>6.7772802615376229E-2</v>
      </c>
      <c r="G177" s="965">
        <f>INDEX(CV!$270:$537,MATCH('CV2'!$E177,CV!$F$2:$F$269,0),12)</f>
        <v>1.1063422843561186</v>
      </c>
      <c r="H177" s="965">
        <f>INDEX(CV!$270:$537,MATCH('CV2'!$E177,CV!$F$2:$F$269,0),16)</f>
        <v>0.65089363025899294</v>
      </c>
      <c r="I177" s="965">
        <f>INDEX(CV!$270:$537,MATCH('CV2'!$E177,CV!$F$2:$F$269,0),10)</f>
        <v>0.88902718588451202</v>
      </c>
      <c r="J177" s="967">
        <f>INDEX(CV!$270:$537,MATCH('CV2'!$E177,CV!$F$2:$F$269,0),14)</f>
        <v>0.46845293154357903</v>
      </c>
      <c r="K177" s="966">
        <f>INDEX(CV!$270:$537,MATCH('CV2'!$E177,CV!$F$2:$F$269,0),9)</f>
        <v>6.6070371008305581E-2</v>
      </c>
      <c r="L177" s="966">
        <f>INDEX(CV!$270:$537,MATCH('CV2'!$E177,CV!$F$2:$F$269,0),13)</f>
        <v>1.042006454417596</v>
      </c>
      <c r="M177" s="966">
        <f>INDEX(CV!$270:$537,MATCH('CV2'!$E177,CV!$F$2:$F$269,0),17)</f>
        <v>0.66190957503220016</v>
      </c>
      <c r="N177" s="965">
        <f>INDEX(CV!$270:$537,MATCH('CV2'!$E177,CV!$F$2:$F$269,0),11)</f>
        <v>0.78167763544317659</v>
      </c>
      <c r="O177" s="965">
        <f>INDEX(CV!$270:$537,MATCH('CV2'!$E177,CV!$F$2:$F$269,0),15)</f>
        <v>0.47086600628578773</v>
      </c>
      <c r="P177" s="1416" t="s">
        <v>404</v>
      </c>
      <c r="Q177" s="1417"/>
      <c r="R177" s="1417"/>
      <c r="S177" s="1417"/>
    </row>
    <row r="178" spans="1:19" ht="14.1" customHeight="1">
      <c r="B178" s="1378" t="s">
        <v>217</v>
      </c>
      <c r="C178" s="1378"/>
      <c r="D178" s="1378"/>
      <c r="E178" s="532">
        <v>142</v>
      </c>
      <c r="F178" s="945">
        <f>INDEX(CV!$270:$537,MATCH('CV2'!$E178,CV!$F$2:$F$269,0),8)</f>
        <v>9.9927903986457969E-2</v>
      </c>
      <c r="G178" s="945">
        <f>INDEX(CV!$270:$537,MATCH('CV2'!$E178,CV!$F$2:$F$269,0),12)</f>
        <v>1.8970558705698726</v>
      </c>
      <c r="H178" s="945">
        <f>INDEX(CV!$270:$537,MATCH('CV2'!$E178,CV!$F$2:$F$269,0),16)</f>
        <v>0.9562784804951866</v>
      </c>
      <c r="I178" s="945">
        <f>INDEX(CV!$270:$537,MATCH('CV2'!$E178,CV!$F$2:$F$269,0),10)</f>
        <v>1.4241244179950359</v>
      </c>
      <c r="J178" s="943">
        <f>INDEX(CV!$270:$537,MATCH('CV2'!$E178,CV!$F$2:$F$269,0),14)</f>
        <v>0.75878426358287299</v>
      </c>
      <c r="K178" s="942">
        <f>INDEX(CV!$270:$537,MATCH('CV2'!$E178,CV!$F$2:$F$269,0),9)</f>
        <v>9.7868276992592915E-2</v>
      </c>
      <c r="L178" s="942">
        <f>INDEX(CV!$270:$537,MATCH('CV2'!$E178,CV!$F$2:$F$269,0),13)</f>
        <v>1.4600771441773948</v>
      </c>
      <c r="M178" s="942">
        <f>INDEX(CV!$270:$537,MATCH('CV2'!$E178,CV!$F$2:$F$269,0),17)</f>
        <v>1.063782003490739</v>
      </c>
      <c r="N178" s="945">
        <f>INDEX(CV!$270:$537,MATCH('CV2'!$E178,CV!$F$2:$F$269,0),11)</f>
        <v>1.2171821125896769</v>
      </c>
      <c r="O178" s="945">
        <f>INDEX(CV!$270:$537,MATCH('CV2'!$E178,CV!$F$2:$F$269,0),15)</f>
        <v>0.76149472950990571</v>
      </c>
      <c r="P178" s="1406" t="s">
        <v>405</v>
      </c>
      <c r="Q178" s="1407"/>
      <c r="R178" s="1407"/>
      <c r="S178" s="351"/>
    </row>
    <row r="179" spans="1:19" ht="14.1" customHeight="1">
      <c r="A179" s="330"/>
      <c r="B179" s="331" t="s">
        <v>218</v>
      </c>
      <c r="C179" s="332"/>
      <c r="D179" s="332"/>
      <c r="E179" s="516">
        <v>143</v>
      </c>
      <c r="F179" s="941">
        <f>INDEX(CV!$270:$537,MATCH('CV2'!$E179,CV!$F$2:$F$269,0),8)</f>
        <v>0.17047963962081608</v>
      </c>
      <c r="G179" s="941">
        <f>INDEX(CV!$270:$537,MATCH('CV2'!$E179,CV!$F$2:$F$269,0),12)</f>
        <v>2.6603456432678185</v>
      </c>
      <c r="H179" s="941">
        <f>INDEX(CV!$270:$537,MATCH('CV2'!$E179,CV!$F$2:$F$269,0),16)</f>
        <v>1.6638300812330744</v>
      </c>
      <c r="I179" s="941">
        <f>INDEX(CV!$270:$537,MATCH('CV2'!$E179,CV!$F$2:$F$269,0),10)</f>
        <v>2.213875032433017</v>
      </c>
      <c r="J179" s="951">
        <f>INDEX(CV!$270:$537,MATCH('CV2'!$E179,CV!$F$2:$F$269,0),14)</f>
        <v>1.1931722388003907</v>
      </c>
      <c r="K179" s="944">
        <f>INDEX(CV!$270:$537,MATCH('CV2'!$E179,CV!$F$2:$F$269,0),9)</f>
        <v>0.16819014064934712</v>
      </c>
      <c r="L179" s="944">
        <f>INDEX(CV!$270:$537,MATCH('CV2'!$E179,CV!$F$2:$F$269,0),13)</f>
        <v>2.477590021050831</v>
      </c>
      <c r="M179" s="944">
        <f>INDEX(CV!$270:$537,MATCH('CV2'!$E179,CV!$F$2:$F$269,0),17)</f>
        <v>1.6024037615056845</v>
      </c>
      <c r="N179" s="941">
        <f>INDEX(CV!$270:$537,MATCH('CV2'!$E179,CV!$F$2:$F$269,0),11)</f>
        <v>1.9970167037925057</v>
      </c>
      <c r="O179" s="941">
        <f>INDEX(CV!$270:$537,MATCH('CV2'!$E179,CV!$F$2:$F$269,0),15)</f>
        <v>1.1920461159735756</v>
      </c>
      <c r="P179" s="1418" t="s">
        <v>406</v>
      </c>
      <c r="Q179" s="1400"/>
      <c r="R179" s="1401"/>
      <c r="S179" s="351"/>
    </row>
    <row r="180" spans="1:19" ht="14.1" customHeight="1">
      <c r="A180" s="330"/>
      <c r="B180" s="333"/>
      <c r="C180" s="429" t="s">
        <v>89</v>
      </c>
      <c r="D180" s="430"/>
      <c r="E180" s="532">
        <v>144</v>
      </c>
      <c r="F180" s="945">
        <f>INDEX(CV!$270:$537,MATCH('CV2'!$E180,CV!$F$2:$F$269,0),8)</f>
        <v>0.44448937797008142</v>
      </c>
      <c r="G180" s="945">
        <f>INDEX(CV!$270:$537,MATCH('CV2'!$E180,CV!$F$2:$F$269,0),12)</f>
        <v>10.217954181303757</v>
      </c>
      <c r="H180" s="945">
        <f>INDEX(CV!$270:$537,MATCH('CV2'!$E180,CV!$F$2:$F$269,0),16)</f>
        <v>10.619150015459091</v>
      </c>
      <c r="I180" s="945">
        <f>INDEX(CV!$270:$537,MATCH('CV2'!$E180,CV!$F$2:$F$269,0),10)</f>
        <v>8.4232588264473662</v>
      </c>
      <c r="J180" s="943">
        <f>INDEX(CV!$270:$537,MATCH('CV2'!$E180,CV!$F$2:$F$269,0),14)</f>
        <v>6.0172697290118764</v>
      </c>
      <c r="K180" s="942">
        <f>INDEX(CV!$270:$537,MATCH('CV2'!$E180,CV!$F$2:$F$269,0),9)</f>
        <v>0.37098092227961726</v>
      </c>
      <c r="L180" s="942">
        <f>INDEX(CV!$270:$537,MATCH('CV2'!$E180,CV!$F$2:$F$269,0),13)</f>
        <v>11.276180117338667</v>
      </c>
      <c r="M180" s="942">
        <f>INDEX(CV!$270:$537,MATCH('CV2'!$E180,CV!$F$2:$F$269,0),17)</f>
        <v>13.212210228218472</v>
      </c>
      <c r="N180" s="945">
        <f>INDEX(CV!$270:$537,MATCH('CV2'!$E180,CV!$F$2:$F$269,0),11)</f>
        <v>8.1428351186489429</v>
      </c>
      <c r="O180" s="945">
        <f>INDEX(CV!$270:$537,MATCH('CV2'!$E180,CV!$F$2:$F$269,0),15)</f>
        <v>6.2317852144795927</v>
      </c>
      <c r="P180" s="1408" t="s">
        <v>396</v>
      </c>
      <c r="Q180" s="1362"/>
      <c r="R180" s="350"/>
      <c r="S180" s="351"/>
    </row>
    <row r="181" spans="1:19" ht="14.1" customHeight="1">
      <c r="A181" s="330"/>
      <c r="B181" s="333"/>
      <c r="C181" s="431" t="s">
        <v>88</v>
      </c>
      <c r="D181" s="432"/>
      <c r="E181" s="516">
        <v>145</v>
      </c>
      <c r="F181" s="955">
        <f>INDEX(CV!$270:$537,MATCH('CV2'!$E181,CV!$F$2:$F$269,0),8)</f>
        <v>0.10114786385775662</v>
      </c>
      <c r="G181" s="955">
        <f>INDEX(CV!$270:$537,MATCH('CV2'!$E181,CV!$F$2:$F$269,0),12)</f>
        <v>10.178618639203041</v>
      </c>
      <c r="H181" s="955">
        <f>INDEX(CV!$270:$537,MATCH('CV2'!$E181,CV!$F$2:$F$269,0),16)</f>
        <v>8.5197259442588731</v>
      </c>
      <c r="I181" s="955">
        <f>INDEX(CV!$270:$537,MATCH('CV2'!$E181,CV!$F$2:$F$269,0),10)</f>
        <v>6.1377484511566633</v>
      </c>
      <c r="J181" s="957">
        <f>INDEX(CV!$270:$537,MATCH('CV2'!$E181,CV!$F$2:$F$269,0),14)</f>
        <v>4.3806444539117031</v>
      </c>
      <c r="K181" s="956">
        <f>INDEX(CV!$270:$537,MATCH('CV2'!$E181,CV!$F$2:$F$269,0),9)</f>
        <v>0.13375392401232014</v>
      </c>
      <c r="L181" s="956">
        <f>INDEX(CV!$270:$537,MATCH('CV2'!$E181,CV!$F$2:$F$269,0),13)</f>
        <v>11.179496754508662</v>
      </c>
      <c r="M181" s="956">
        <f>INDEX(CV!$270:$537,MATCH('CV2'!$E181,CV!$F$2:$F$269,0),17)</f>
        <v>8.4931574926633555</v>
      </c>
      <c r="N181" s="955">
        <f>INDEX(CV!$270:$537,MATCH('CV2'!$E181,CV!$F$2:$F$269,0),11)</f>
        <v>5.7577092342071658</v>
      </c>
      <c r="O181" s="955">
        <f>INDEX(CV!$270:$537,MATCH('CV2'!$E181,CV!$F$2:$F$269,0),15)</f>
        <v>3.9552721883568274</v>
      </c>
      <c r="P181" s="1353" t="s">
        <v>403</v>
      </c>
      <c r="Q181" s="1354"/>
      <c r="R181" s="350"/>
      <c r="S181" s="351"/>
    </row>
    <row r="182" spans="1:19" ht="14.1" customHeight="1">
      <c r="A182" s="330"/>
      <c r="B182" s="333"/>
      <c r="C182" s="431" t="s">
        <v>82</v>
      </c>
      <c r="D182" s="432"/>
      <c r="E182" s="532">
        <v>146</v>
      </c>
      <c r="F182" s="955">
        <f>INDEX(CV!$270:$537,MATCH('CV2'!$E182,CV!$F$2:$F$269,0),8)</f>
        <v>0.41082299871485162</v>
      </c>
      <c r="G182" s="955">
        <f>INDEX(CV!$270:$537,MATCH('CV2'!$E182,CV!$F$2:$F$269,0),12)</f>
        <v>9.0053114590795147</v>
      </c>
      <c r="H182" s="955">
        <f>INDEX(CV!$270:$537,MATCH('CV2'!$E182,CV!$F$2:$F$269,0),16)</f>
        <v>5.6094356612823253</v>
      </c>
      <c r="I182" s="955">
        <f>INDEX(CV!$270:$537,MATCH('CV2'!$E182,CV!$F$2:$F$269,0),10)</f>
        <v>6.7497066629409312</v>
      </c>
      <c r="J182" s="957">
        <f>INDEX(CV!$270:$537,MATCH('CV2'!$E182,CV!$F$2:$F$269,0),14)</f>
        <v>4.7164034646330331</v>
      </c>
      <c r="K182" s="956">
        <f>INDEX(CV!$270:$537,MATCH('CV2'!$E182,CV!$F$2:$F$269,0),9)</f>
        <v>0.56006859054172775</v>
      </c>
      <c r="L182" s="956">
        <f>INDEX(CV!$270:$537,MATCH('CV2'!$E182,CV!$F$2:$F$269,0),13)</f>
        <v>7.307426796461856</v>
      </c>
      <c r="M182" s="956">
        <f>INDEX(CV!$270:$537,MATCH('CV2'!$E182,CV!$F$2:$F$269,0),17)</f>
        <v>3.7494977360631268</v>
      </c>
      <c r="N182" s="955">
        <f>INDEX(CV!$270:$537,MATCH('CV2'!$E182,CV!$F$2:$F$269,0),11)</f>
        <v>6.248429971779208</v>
      </c>
      <c r="O182" s="955">
        <f>INDEX(CV!$270:$537,MATCH('CV2'!$E182,CV!$F$2:$F$269,0),15)</f>
        <v>4.9925085959848321</v>
      </c>
      <c r="P182" s="1353" t="s">
        <v>397</v>
      </c>
      <c r="Q182" s="1354"/>
      <c r="R182" s="350"/>
      <c r="S182" s="351"/>
    </row>
    <row r="183" spans="1:19" ht="14.1" customHeight="1">
      <c r="A183" s="330"/>
      <c r="B183" s="333"/>
      <c r="C183" s="431" t="s">
        <v>91</v>
      </c>
      <c r="D183" s="432"/>
      <c r="E183" s="516">
        <v>147</v>
      </c>
      <c r="F183" s="955">
        <f>INDEX(CV!$270:$537,MATCH('CV2'!$E183,CV!$F$2:$F$269,0),8)</f>
        <v>0.22287991510230315</v>
      </c>
      <c r="G183" s="955">
        <f>INDEX(CV!$270:$537,MATCH('CV2'!$E183,CV!$F$2:$F$269,0),12)</f>
        <v>8.9220275012846422</v>
      </c>
      <c r="H183" s="955">
        <f>INDEX(CV!$270:$537,MATCH('CV2'!$E183,CV!$F$2:$F$269,0),16)</f>
        <v>2.7605473740688917</v>
      </c>
      <c r="I183" s="955">
        <f>INDEX(CV!$270:$537,MATCH('CV2'!$E183,CV!$F$2:$F$269,0),10)</f>
        <v>6.9158531635950489</v>
      </c>
      <c r="J183" s="957">
        <f>INDEX(CV!$270:$537,MATCH('CV2'!$E183,CV!$F$2:$F$269,0),14)</f>
        <v>3.731512628817315</v>
      </c>
      <c r="K183" s="956">
        <f>INDEX(CV!$270:$537,MATCH('CV2'!$E183,CV!$F$2:$F$269,0),9)</f>
        <v>0.29710389919933816</v>
      </c>
      <c r="L183" s="956">
        <f>INDEX(CV!$270:$537,MATCH('CV2'!$E183,CV!$F$2:$F$269,0),13)</f>
        <v>10.317105250951544</v>
      </c>
      <c r="M183" s="956">
        <f>INDEX(CV!$270:$537,MATCH('CV2'!$E183,CV!$F$2:$F$269,0),17)</f>
        <v>2.6007756989740853</v>
      </c>
      <c r="N183" s="955">
        <f>INDEX(CV!$270:$537,MATCH('CV2'!$E183,CV!$F$2:$F$269,0),11)</f>
        <v>6.3965551830089593</v>
      </c>
      <c r="O183" s="955">
        <f>INDEX(CV!$270:$537,MATCH('CV2'!$E183,CV!$F$2:$F$269,0),15)</f>
        <v>4.0004151922763027</v>
      </c>
      <c r="P183" s="1353" t="s">
        <v>408</v>
      </c>
      <c r="Q183" s="1354"/>
      <c r="R183" s="350"/>
      <c r="S183" s="351"/>
    </row>
    <row r="184" spans="1:19" ht="14.1" customHeight="1">
      <c r="A184" s="349"/>
      <c r="B184" s="333"/>
      <c r="C184" s="431" t="s">
        <v>92</v>
      </c>
      <c r="D184" s="432"/>
      <c r="E184" s="532">
        <v>148</v>
      </c>
      <c r="F184" s="955">
        <f>INDEX(CV!$270:$537,MATCH('CV2'!$E184,CV!$F$2:$F$269,0),8)</f>
        <v>0.39106534374451696</v>
      </c>
      <c r="G184" s="955">
        <f>INDEX(CV!$270:$537,MATCH('CV2'!$E184,CV!$F$2:$F$269,0),12)</f>
        <v>3.9785424600502273</v>
      </c>
      <c r="H184" s="955">
        <f>INDEX(CV!$270:$537,MATCH('CV2'!$E184,CV!$F$2:$F$269,0),16)</f>
        <v>3.4107172673695287</v>
      </c>
      <c r="I184" s="955">
        <f>INDEX(CV!$270:$537,MATCH('CV2'!$E184,CV!$F$2:$F$269,0),10)</f>
        <v>4.2469500896566394</v>
      </c>
      <c r="J184" s="957">
        <f>INDEX(CV!$270:$537,MATCH('CV2'!$E184,CV!$F$2:$F$269,0),14)</f>
        <v>2.3311991345780161</v>
      </c>
      <c r="K184" s="956">
        <f>INDEX(CV!$270:$537,MATCH('CV2'!$E184,CV!$F$2:$F$269,0),9)</f>
        <v>0.69104028639168669</v>
      </c>
      <c r="L184" s="956">
        <f>INDEX(CV!$270:$537,MATCH('CV2'!$E184,CV!$F$2:$F$269,0),13)</f>
        <v>3.681663744938299</v>
      </c>
      <c r="M184" s="956">
        <f>INDEX(CV!$270:$537,MATCH('CV2'!$E184,CV!$F$2:$F$269,0),17)</f>
        <v>3.507876249002944</v>
      </c>
      <c r="N184" s="955">
        <f>INDEX(CV!$270:$537,MATCH('CV2'!$E184,CV!$F$2:$F$269,0),11)</f>
        <v>4.0262092311359394</v>
      </c>
      <c r="O184" s="955">
        <f>INDEX(CV!$270:$537,MATCH('CV2'!$E184,CV!$F$2:$F$269,0),15)</f>
        <v>2.4911992616593048</v>
      </c>
      <c r="P184" s="1353" t="s">
        <v>409</v>
      </c>
      <c r="Q184" s="1354"/>
      <c r="R184" s="350"/>
      <c r="S184" s="351"/>
    </row>
    <row r="185" spans="1:19" ht="14.1" customHeight="1">
      <c r="A185" s="522"/>
      <c r="B185" s="333"/>
      <c r="C185" s="431" t="s">
        <v>83</v>
      </c>
      <c r="D185" s="432"/>
      <c r="E185" s="516">
        <v>149</v>
      </c>
      <c r="F185" s="955">
        <f>INDEX(CV!$270:$537,MATCH('CV2'!$E185,CV!$F$2:$F$269,0),8)</f>
        <v>0.44216958741038637</v>
      </c>
      <c r="G185" s="955">
        <f>INDEX(CV!$270:$537,MATCH('CV2'!$E185,CV!$F$2:$F$269,0),12)</f>
        <v>8.1918304203508914</v>
      </c>
      <c r="H185" s="955">
        <f>INDEX(CV!$270:$537,MATCH('CV2'!$E185,CV!$F$2:$F$269,0),16)</f>
        <v>3.354258569951551</v>
      </c>
      <c r="I185" s="955">
        <f>INDEX(CV!$270:$537,MATCH('CV2'!$E185,CV!$F$2:$F$269,0),10)</f>
        <v>5.3446457983117597</v>
      </c>
      <c r="J185" s="957">
        <f>INDEX(CV!$270:$537,MATCH('CV2'!$E185,CV!$F$2:$F$269,0),14)</f>
        <v>2.7352044831486291</v>
      </c>
      <c r="K185" s="956">
        <f>INDEX(CV!$270:$537,MATCH('CV2'!$E185,CV!$F$2:$F$269,0),9)</f>
        <v>0.29710627658973232</v>
      </c>
      <c r="L185" s="956">
        <f>INDEX(CV!$270:$537,MATCH('CV2'!$E185,CV!$F$2:$F$269,0),13)</f>
        <v>7.6747147126204478</v>
      </c>
      <c r="M185" s="956">
        <f>INDEX(CV!$270:$537,MATCH('CV2'!$E185,CV!$F$2:$F$269,0),17)</f>
        <v>3.2306884224770163</v>
      </c>
      <c r="N185" s="955">
        <f>INDEX(CV!$270:$537,MATCH('CV2'!$E185,CV!$F$2:$F$269,0),11)</f>
        <v>4.7226480329810929</v>
      </c>
      <c r="O185" s="955">
        <f>INDEX(CV!$270:$537,MATCH('CV2'!$E185,CV!$F$2:$F$269,0),15)</f>
        <v>2.5838286237709767</v>
      </c>
      <c r="P185" s="1353" t="s">
        <v>398</v>
      </c>
      <c r="Q185" s="1354"/>
      <c r="R185" s="350"/>
      <c r="S185" s="351"/>
    </row>
    <row r="186" spans="1:19" ht="14.1" customHeight="1">
      <c r="A186" s="522"/>
      <c r="B186" s="333"/>
      <c r="C186" s="431" t="s">
        <v>93</v>
      </c>
      <c r="D186" s="432"/>
      <c r="E186" s="532">
        <v>150</v>
      </c>
      <c r="F186" s="955">
        <f>INDEX(CV!$270:$537,MATCH('CV2'!$E186,CV!$F$2:$F$269,0),8)</f>
        <v>0.14152506461334632</v>
      </c>
      <c r="G186" s="955">
        <f>INDEX(CV!$270:$537,MATCH('CV2'!$E186,CV!$F$2:$F$269,0),12)</f>
        <v>4.1413062945974541</v>
      </c>
      <c r="H186" s="955">
        <f>INDEX(CV!$270:$537,MATCH('CV2'!$E186,CV!$F$2:$F$269,0),16)</f>
        <v>3.6317562511828538</v>
      </c>
      <c r="I186" s="955">
        <f>INDEX(CV!$270:$537,MATCH('CV2'!$E186,CV!$F$2:$F$269,0),10)</f>
        <v>4.6650909071129716</v>
      </c>
      <c r="J186" s="957">
        <f>INDEX(CV!$270:$537,MATCH('CV2'!$E186,CV!$F$2:$F$269,0),14)</f>
        <v>2.4016494126155932</v>
      </c>
      <c r="K186" s="956">
        <f>INDEX(CV!$270:$537,MATCH('CV2'!$E186,CV!$F$2:$F$269,0),9)</f>
        <v>0.17505991516799899</v>
      </c>
      <c r="L186" s="956">
        <f>INDEX(CV!$270:$537,MATCH('CV2'!$E186,CV!$F$2:$F$269,0),13)</f>
        <v>3.9267538450798822</v>
      </c>
      <c r="M186" s="956">
        <f>INDEX(CV!$270:$537,MATCH('CV2'!$E186,CV!$F$2:$F$269,0),17)</f>
        <v>3.325355652918923</v>
      </c>
      <c r="N186" s="955">
        <f>INDEX(CV!$270:$537,MATCH('CV2'!$E186,CV!$F$2:$F$269,0),11)</f>
        <v>4.4526507356554994</v>
      </c>
      <c r="O186" s="955">
        <f>INDEX(CV!$270:$537,MATCH('CV2'!$E186,CV!$F$2:$F$269,0),15)</f>
        <v>2.3902062445260053</v>
      </c>
      <c r="P186" s="1353" t="s">
        <v>410</v>
      </c>
      <c r="Q186" s="1354"/>
      <c r="R186" s="350"/>
      <c r="S186" s="351"/>
    </row>
    <row r="187" spans="1:19" ht="14.1" customHeight="1">
      <c r="A187" s="522"/>
      <c r="B187" s="333"/>
      <c r="C187" s="434" t="s">
        <v>94</v>
      </c>
      <c r="D187" s="435"/>
      <c r="E187" s="516">
        <v>151</v>
      </c>
      <c r="F187" s="958">
        <f>INDEX(CV!$270:$537,MATCH('CV2'!$E187,CV!$F$2:$F$269,0),8)</f>
        <v>0.41715635558489794</v>
      </c>
      <c r="G187" s="958">
        <f>INDEX(CV!$270:$537,MATCH('CV2'!$E187,CV!$F$2:$F$269,0),12)</f>
        <v>6.5365202391225505</v>
      </c>
      <c r="H187" s="958">
        <f>INDEX(CV!$270:$537,MATCH('CV2'!$E187,CV!$F$2:$F$269,0),16)</f>
        <v>4.7522284659050058</v>
      </c>
      <c r="I187" s="958">
        <f>INDEX(CV!$270:$537,MATCH('CV2'!$E187,CV!$F$2:$F$269,0),10)</f>
        <v>5.861704800551423</v>
      </c>
      <c r="J187" s="960">
        <f>INDEX(CV!$270:$537,MATCH('CV2'!$E187,CV!$F$2:$F$269,0),14)</f>
        <v>3.3807890231984907</v>
      </c>
      <c r="K187" s="959">
        <f>INDEX(CV!$270:$537,MATCH('CV2'!$E187,CV!$F$2:$F$269,0),9)</f>
        <v>0.42757621108903854</v>
      </c>
      <c r="L187" s="959">
        <f>INDEX(CV!$270:$537,MATCH('CV2'!$E187,CV!$F$2:$F$269,0),13)</f>
        <v>4.9513161891484625</v>
      </c>
      <c r="M187" s="959">
        <f>INDEX(CV!$270:$537,MATCH('CV2'!$E187,CV!$F$2:$F$269,0),17)</f>
        <v>3.6803269464077499</v>
      </c>
      <c r="N187" s="958">
        <f>INDEX(CV!$270:$537,MATCH('CV2'!$E187,CV!$F$2:$F$269,0),11)</f>
        <v>4.3594088267912046</v>
      </c>
      <c r="O187" s="958">
        <f>INDEX(CV!$270:$537,MATCH('CV2'!$E187,CV!$F$2:$F$269,0),15)</f>
        <v>2.7538744957600496</v>
      </c>
      <c r="P187" s="1359" t="s">
        <v>411</v>
      </c>
      <c r="Q187" s="1360"/>
      <c r="R187" s="350"/>
      <c r="S187" s="351"/>
    </row>
    <row r="188" spans="1:19" ht="14.1" customHeight="1">
      <c r="A188" s="522"/>
      <c r="B188" s="331" t="s">
        <v>219</v>
      </c>
      <c r="C188" s="332"/>
      <c r="D188" s="436"/>
      <c r="E188" s="532">
        <v>152</v>
      </c>
      <c r="F188" s="941">
        <f>INDEX(CV!$270:$537,MATCH('CV2'!$E188,CV!$F$2:$F$269,0),8)</f>
        <v>0.18461378770823783</v>
      </c>
      <c r="G188" s="941">
        <f>INDEX(CV!$270:$537,MATCH('CV2'!$E188,CV!$F$2:$F$269,0),12)</f>
        <v>3.9553411503932425</v>
      </c>
      <c r="H188" s="941">
        <f>INDEX(CV!$270:$537,MATCH('CV2'!$E188,CV!$F$2:$F$269,0),16)</f>
        <v>1.5690970196402654</v>
      </c>
      <c r="I188" s="941">
        <f>INDEX(CV!$270:$537,MATCH('CV2'!$E188,CV!$F$2:$F$269,0),10)</f>
        <v>2.7512208288225972</v>
      </c>
      <c r="J188" s="951">
        <f>INDEX(CV!$270:$537,MATCH('CV2'!$E188,CV!$F$2:$F$269,0),14)</f>
        <v>1.4527279469649825</v>
      </c>
      <c r="K188" s="944">
        <f>INDEX(CV!$270:$537,MATCH('CV2'!$E188,CV!$F$2:$F$269,0),9)</f>
        <v>0.17997505773377726</v>
      </c>
      <c r="L188" s="944">
        <f>INDEX(CV!$270:$537,MATCH('CV2'!$E188,CV!$F$2:$F$269,0),13)</f>
        <v>2.4402783833780606</v>
      </c>
      <c r="M188" s="944">
        <f>INDEX(CV!$270:$537,MATCH('CV2'!$E188,CV!$F$2:$F$269,0),17)</f>
        <v>2.1873116328235418</v>
      </c>
      <c r="N188" s="941">
        <f>INDEX(CV!$270:$537,MATCH('CV2'!$E188,CV!$F$2:$F$269,0),11)</f>
        <v>2.2505861447182034</v>
      </c>
      <c r="O188" s="941">
        <f>INDEX(CV!$270:$537,MATCH('CV2'!$E188,CV!$F$2:$F$269,0),15)</f>
        <v>1.458940360595588</v>
      </c>
      <c r="P188" s="1418" t="s">
        <v>412</v>
      </c>
      <c r="Q188" s="1400"/>
      <c r="R188" s="1401"/>
      <c r="S188" s="351"/>
    </row>
    <row r="189" spans="1:19" ht="14.1" customHeight="1">
      <c r="A189" s="522"/>
      <c r="B189" s="333"/>
      <c r="C189" s="437" t="s">
        <v>95</v>
      </c>
      <c r="D189" s="430"/>
      <c r="E189" s="516">
        <v>153</v>
      </c>
      <c r="F189" s="945">
        <f>INDEX(CV!$270:$537,MATCH('CV2'!$E189,CV!$F$2:$F$269,0),8)</f>
        <v>0.33173218936786064</v>
      </c>
      <c r="G189" s="945">
        <f>INDEX(CV!$270:$537,MATCH('CV2'!$E189,CV!$F$2:$F$269,0),12)</f>
        <v>7.3279168450125933</v>
      </c>
      <c r="H189" s="945">
        <f>INDEX(CV!$270:$537,MATCH('CV2'!$E189,CV!$F$2:$F$269,0),16)</f>
        <v>2.3824459119300418</v>
      </c>
      <c r="I189" s="945">
        <f>INDEX(CV!$270:$537,MATCH('CV2'!$E189,CV!$F$2:$F$269,0),10)</f>
        <v>4.4704690862384497</v>
      </c>
      <c r="J189" s="943">
        <f>INDEX(CV!$270:$537,MATCH('CV2'!$E189,CV!$F$2:$F$269,0),14)</f>
        <v>2.4376273826808612</v>
      </c>
      <c r="K189" s="942">
        <f>INDEX(CV!$270:$537,MATCH('CV2'!$E189,CV!$F$2:$F$269,0),9)</f>
        <v>0.51855678251524084</v>
      </c>
      <c r="L189" s="942">
        <f>INDEX(CV!$270:$537,MATCH('CV2'!$E189,CV!$F$2:$F$269,0),13)</f>
        <v>4.0281224649132854</v>
      </c>
      <c r="M189" s="942">
        <f>INDEX(CV!$270:$537,MATCH('CV2'!$E189,CV!$F$2:$F$269,0),17)</f>
        <v>3.7566735061228291</v>
      </c>
      <c r="N189" s="945">
        <f>INDEX(CV!$270:$537,MATCH('CV2'!$E189,CV!$F$2:$F$269,0),11)</f>
        <v>3.5813710227262385</v>
      </c>
      <c r="O189" s="945">
        <f>INDEX(CV!$270:$537,MATCH('CV2'!$E189,CV!$F$2:$F$269,0),15)</f>
        <v>2.4533694944809161</v>
      </c>
      <c r="P189" s="1408" t="s">
        <v>413</v>
      </c>
      <c r="Q189" s="1362"/>
      <c r="R189" s="350"/>
      <c r="S189" s="351"/>
    </row>
    <row r="190" spans="1:19" ht="14.1" customHeight="1">
      <c r="A190" s="522"/>
      <c r="B190" s="333"/>
      <c r="C190" s="438" t="s">
        <v>96</v>
      </c>
      <c r="D190" s="432"/>
      <c r="E190" s="532">
        <v>154</v>
      </c>
      <c r="F190" s="955">
        <f>INDEX(CV!$270:$537,MATCH('CV2'!$E190,CV!$F$2:$F$269,0),8)</f>
        <v>0.28129993852058094</v>
      </c>
      <c r="G190" s="955">
        <f>INDEX(CV!$270:$537,MATCH('CV2'!$E190,CV!$F$2:$F$269,0),12)</f>
        <v>6.4670693375596287</v>
      </c>
      <c r="H190" s="955">
        <f>INDEX(CV!$270:$537,MATCH('CV2'!$E190,CV!$F$2:$F$269,0),16)</f>
        <v>3.0768798354696836</v>
      </c>
      <c r="I190" s="955">
        <f>INDEX(CV!$270:$537,MATCH('CV2'!$E190,CV!$F$2:$F$269,0),10)</f>
        <v>6.0750734568832545</v>
      </c>
      <c r="J190" s="957">
        <f>INDEX(CV!$270:$537,MATCH('CV2'!$E190,CV!$F$2:$F$269,0),14)</f>
        <v>2.7856702457884022</v>
      </c>
      <c r="K190" s="956">
        <f>INDEX(CV!$270:$537,MATCH('CV2'!$E190,CV!$F$2:$F$269,0),9)</f>
        <v>0.3013329316477289</v>
      </c>
      <c r="L190" s="956">
        <f>INDEX(CV!$270:$537,MATCH('CV2'!$E190,CV!$F$2:$F$269,0),13)</f>
        <v>5.2943010422136885</v>
      </c>
      <c r="M190" s="956">
        <f>INDEX(CV!$270:$537,MATCH('CV2'!$E190,CV!$F$2:$F$269,0),17)</f>
        <v>2.3777959299944533</v>
      </c>
      <c r="N190" s="955">
        <f>INDEX(CV!$270:$537,MATCH('CV2'!$E190,CV!$F$2:$F$269,0),11)</f>
        <v>5.0966823114773288</v>
      </c>
      <c r="O190" s="955">
        <f>INDEX(CV!$270:$537,MATCH('CV2'!$E190,CV!$F$2:$F$269,0),15)</f>
        <v>2.313611597503328</v>
      </c>
      <c r="P190" s="1353" t="s">
        <v>414</v>
      </c>
      <c r="Q190" s="1354"/>
      <c r="R190" s="350"/>
      <c r="S190" s="351"/>
    </row>
    <row r="191" spans="1:19" ht="14.1" customHeight="1">
      <c r="A191" s="522"/>
      <c r="B191" s="333"/>
      <c r="C191" s="438" t="s">
        <v>97</v>
      </c>
      <c r="D191" s="432"/>
      <c r="E191" s="516">
        <v>155</v>
      </c>
      <c r="F191" s="955">
        <f>INDEX(CV!$270:$537,MATCH('CV2'!$E191,CV!$F$2:$F$269,0),8)</f>
        <v>0.23209412686599684</v>
      </c>
      <c r="G191" s="955">
        <f>INDEX(CV!$270:$537,MATCH('CV2'!$E191,CV!$F$2:$F$269,0),12)</f>
        <v>4.5316840712980468</v>
      </c>
      <c r="H191" s="955">
        <f>INDEX(CV!$270:$537,MATCH('CV2'!$E191,CV!$F$2:$F$269,0),16)</f>
        <v>3.3358046282637628</v>
      </c>
      <c r="I191" s="955">
        <f>INDEX(CV!$270:$537,MATCH('CV2'!$E191,CV!$F$2:$F$269,0),10)</f>
        <v>4.4875142456639532</v>
      </c>
      <c r="J191" s="957">
        <f>INDEX(CV!$270:$537,MATCH('CV2'!$E191,CV!$F$2:$F$269,0),14)</f>
        <v>2.4150982581243583</v>
      </c>
      <c r="K191" s="956">
        <f>INDEX(CV!$270:$537,MATCH('CV2'!$E191,CV!$F$2:$F$269,0),9)</f>
        <v>0.37726781266835285</v>
      </c>
      <c r="L191" s="956">
        <f>INDEX(CV!$270:$537,MATCH('CV2'!$E191,CV!$F$2:$F$269,0),13)</f>
        <v>3.5973901305544267</v>
      </c>
      <c r="M191" s="956">
        <f>INDEX(CV!$270:$537,MATCH('CV2'!$E191,CV!$F$2:$F$269,0),17)</f>
        <v>4.0088745691001</v>
      </c>
      <c r="N191" s="955">
        <f>INDEX(CV!$270:$537,MATCH('CV2'!$E191,CV!$F$2:$F$269,0),11)</f>
        <v>3.8085866325840958</v>
      </c>
      <c r="O191" s="955">
        <f>INDEX(CV!$270:$537,MATCH('CV2'!$E191,CV!$F$2:$F$269,0),15)</f>
        <v>2.6668519251073293</v>
      </c>
      <c r="P191" s="1353" t="s">
        <v>415</v>
      </c>
      <c r="Q191" s="1354"/>
      <c r="R191" s="350"/>
      <c r="S191" s="351"/>
    </row>
    <row r="192" spans="1:19" ht="14.1" customHeight="1">
      <c r="A192" s="349"/>
      <c r="B192" s="333"/>
      <c r="C192" s="434" t="s">
        <v>98</v>
      </c>
      <c r="D192" s="435"/>
      <c r="E192" s="532">
        <v>156</v>
      </c>
      <c r="F192" s="958">
        <f>INDEX(CV!$270:$537,MATCH('CV2'!$E192,CV!$F$2:$F$269,0),8)</f>
        <v>0.29865616367324072</v>
      </c>
      <c r="G192" s="958">
        <f>INDEX(CV!$270:$537,MATCH('CV2'!$E192,CV!$F$2:$F$269,0),12)</f>
        <v>6.8018704134149139</v>
      </c>
      <c r="H192" s="958">
        <f>INDEX(CV!$270:$537,MATCH('CV2'!$E192,CV!$F$2:$F$269,0),16)</f>
        <v>1.731241890967095</v>
      </c>
      <c r="I192" s="958">
        <f>INDEX(CV!$270:$537,MATCH('CV2'!$E192,CV!$F$2:$F$269,0),10)</f>
        <v>5.0998091164928621</v>
      </c>
      <c r="J192" s="960">
        <f>INDEX(CV!$270:$537,MATCH('CV2'!$E192,CV!$F$2:$F$269,0),14)</f>
        <v>2.0407848204652845</v>
      </c>
      <c r="K192" s="959">
        <f>INDEX(CV!$270:$537,MATCH('CV2'!$E192,CV!$F$2:$F$269,0),9)</f>
        <v>0.52839080486657675</v>
      </c>
      <c r="L192" s="959">
        <f>INDEX(CV!$270:$537,MATCH('CV2'!$E192,CV!$F$2:$F$269,0),13)</f>
        <v>8.4995678124906711</v>
      </c>
      <c r="M192" s="959">
        <f>INDEX(CV!$270:$537,MATCH('CV2'!$E192,CV!$F$2:$F$269,0),17)</f>
        <v>2.7150954302497348</v>
      </c>
      <c r="N192" s="958">
        <f>INDEX(CV!$270:$537,MATCH('CV2'!$E192,CV!$F$2:$F$269,0),11)</f>
        <v>4.7800035372829131</v>
      </c>
      <c r="O192" s="958">
        <f>INDEX(CV!$270:$537,MATCH('CV2'!$E192,CV!$F$2:$F$269,0),15)</f>
        <v>2.2026543012749498</v>
      </c>
      <c r="P192" s="1359" t="s">
        <v>416</v>
      </c>
      <c r="Q192" s="1360"/>
      <c r="R192" s="350"/>
      <c r="S192" s="351"/>
    </row>
    <row r="193" spans="1:19" ht="14.1" customHeight="1">
      <c r="A193" s="349"/>
      <c r="B193" s="439" t="s">
        <v>187</v>
      </c>
      <c r="C193" s="332"/>
      <c r="D193" s="332"/>
      <c r="E193" s="516">
        <v>157</v>
      </c>
      <c r="F193" s="941">
        <f>INDEX(CV!$270:$537,MATCH('CV2'!$E193,CV!$F$2:$F$269,0),8)</f>
        <v>0.15883328054140891</v>
      </c>
      <c r="G193" s="941">
        <f>INDEX(CV!$270:$537,MATCH('CV2'!$E193,CV!$F$2:$F$269,0),12)</f>
        <v>2.9024311713467266</v>
      </c>
      <c r="H193" s="941">
        <f>INDEX(CV!$270:$537,MATCH('CV2'!$E193,CV!$F$2:$F$269,0),16)</f>
        <v>1.6808615358941665</v>
      </c>
      <c r="I193" s="941">
        <f>INDEX(CV!$270:$537,MATCH('CV2'!$E193,CV!$F$2:$F$269,0),10)</f>
        <v>2.1669294089763702</v>
      </c>
      <c r="J193" s="951">
        <f>INDEX(CV!$270:$537,MATCH('CV2'!$E193,CV!$F$2:$F$269,0),14)</f>
        <v>1.2313063223543639</v>
      </c>
      <c r="K193" s="944">
        <f>INDEX(CV!$270:$537,MATCH('CV2'!$E193,CV!$F$2:$F$269,0),9)</f>
        <v>0.15490881958845712</v>
      </c>
      <c r="L193" s="944">
        <f>INDEX(CV!$270:$537,MATCH('CV2'!$E193,CV!$F$2:$F$269,0),13)</f>
        <v>2.6448323732848973</v>
      </c>
      <c r="M193" s="944">
        <f>INDEX(CV!$270:$537,MATCH('CV2'!$E193,CV!$F$2:$F$269,0),17)</f>
        <v>1.5376112380606199</v>
      </c>
      <c r="N193" s="941">
        <f>INDEX(CV!$270:$537,MATCH('CV2'!$E193,CV!$F$2:$F$269,0),11)</f>
        <v>1.915235106989482</v>
      </c>
      <c r="O193" s="941">
        <f>INDEX(CV!$270:$537,MATCH('CV2'!$E193,CV!$F$2:$F$269,0),15)</f>
        <v>1.2722207414336326</v>
      </c>
      <c r="P193" s="1418" t="s">
        <v>417</v>
      </c>
      <c r="Q193" s="1400"/>
      <c r="R193" s="1401"/>
      <c r="S193" s="351"/>
    </row>
    <row r="194" spans="1:19" ht="14.1" customHeight="1">
      <c r="A194" s="330"/>
      <c r="B194" s="333"/>
      <c r="C194" s="437" t="s">
        <v>99</v>
      </c>
      <c r="D194" s="430"/>
      <c r="E194" s="532">
        <v>158</v>
      </c>
      <c r="F194" s="945">
        <f>INDEX(CV!$270:$537,MATCH('CV2'!$E194,CV!$F$2:$F$269,0),8)</f>
        <v>0.28314405575102936</v>
      </c>
      <c r="G194" s="945">
        <f>INDEX(CV!$270:$537,MATCH('CV2'!$E194,CV!$F$2:$F$269,0),12)</f>
        <v>5.5155311214541927</v>
      </c>
      <c r="H194" s="945">
        <f>INDEX(CV!$270:$537,MATCH('CV2'!$E194,CV!$F$2:$F$269,0),16)</f>
        <v>4.0345781533680505</v>
      </c>
      <c r="I194" s="945">
        <f>INDEX(CV!$270:$537,MATCH('CV2'!$E194,CV!$F$2:$F$269,0),10)</f>
        <v>4.1051549341679303</v>
      </c>
      <c r="J194" s="943">
        <f>INDEX(CV!$270:$537,MATCH('CV2'!$E194,CV!$F$2:$F$269,0),14)</f>
        <v>2.5738878925166335</v>
      </c>
      <c r="K194" s="942">
        <f>INDEX(CV!$270:$537,MATCH('CV2'!$E194,CV!$F$2:$F$269,0),9)</f>
        <v>0.55841893476931403</v>
      </c>
      <c r="L194" s="942">
        <f>INDEX(CV!$270:$537,MATCH('CV2'!$E194,CV!$F$2:$F$269,0),13)</f>
        <v>4.7555224219174157</v>
      </c>
      <c r="M194" s="942">
        <f>INDEX(CV!$270:$537,MATCH('CV2'!$E194,CV!$F$2:$F$269,0),17)</f>
        <v>2.9632617789622464</v>
      </c>
      <c r="N194" s="945">
        <f>INDEX(CV!$270:$537,MATCH('CV2'!$E194,CV!$F$2:$F$269,0),11)</f>
        <v>3.695182026323617</v>
      </c>
      <c r="O194" s="945">
        <f>INDEX(CV!$270:$537,MATCH('CV2'!$E194,CV!$F$2:$F$269,0),15)</f>
        <v>2.4528471173315718</v>
      </c>
      <c r="P194" s="1408" t="s">
        <v>418</v>
      </c>
      <c r="Q194" s="1362"/>
      <c r="R194" s="350"/>
      <c r="S194" s="351"/>
    </row>
    <row r="195" spans="1:19" ht="14.1" customHeight="1">
      <c r="A195" s="330"/>
      <c r="B195" s="333"/>
      <c r="C195" s="438" t="s">
        <v>100</v>
      </c>
      <c r="D195" s="432"/>
      <c r="E195" s="516">
        <v>159</v>
      </c>
      <c r="F195" s="955">
        <f>INDEX(CV!$270:$537,MATCH('CV2'!$E195,CV!$F$2:$F$269,0),8)</f>
        <v>0.29915496584374335</v>
      </c>
      <c r="G195" s="955">
        <f>INDEX(CV!$270:$537,MATCH('CV2'!$E195,CV!$F$2:$F$269,0),12)</f>
        <v>4.0034016846751461</v>
      </c>
      <c r="H195" s="955">
        <f>INDEX(CV!$270:$537,MATCH('CV2'!$E195,CV!$F$2:$F$269,0),16)</f>
        <v>0.60918232562038388</v>
      </c>
      <c r="I195" s="955">
        <f>INDEX(CV!$270:$537,MATCH('CV2'!$E195,CV!$F$2:$F$269,0),10)</f>
        <v>2.5648527010889377</v>
      </c>
      <c r="J195" s="957">
        <f>INDEX(CV!$270:$537,MATCH('CV2'!$E195,CV!$F$2:$F$269,0),14)</f>
        <v>1.457441777400454</v>
      </c>
      <c r="K195" s="956">
        <f>INDEX(CV!$270:$537,MATCH('CV2'!$E195,CV!$F$2:$F$269,0),9)</f>
        <v>0.37429363245186714</v>
      </c>
      <c r="L195" s="956">
        <f>INDEX(CV!$270:$537,MATCH('CV2'!$E195,CV!$F$2:$F$269,0),13)</f>
        <v>1.0467591254525195</v>
      </c>
      <c r="M195" s="956">
        <f>INDEX(CV!$270:$537,MATCH('CV2'!$E195,CV!$F$2:$F$269,0),17)</f>
        <v>2.9007862975868566</v>
      </c>
      <c r="N195" s="955">
        <f>INDEX(CV!$270:$537,MATCH('CV2'!$E195,CV!$F$2:$F$269,0),11)</f>
        <v>1.5223366287089775</v>
      </c>
      <c r="O195" s="955">
        <f>INDEX(CV!$270:$537,MATCH('CV2'!$E195,CV!$F$2:$F$269,0),15)</f>
        <v>1.6789716424579209</v>
      </c>
      <c r="P195" s="1353" t="s">
        <v>327</v>
      </c>
      <c r="Q195" s="1354"/>
      <c r="R195" s="350"/>
      <c r="S195" s="351"/>
    </row>
    <row r="196" spans="1:19" ht="14.1" customHeight="1">
      <c r="A196" s="516"/>
      <c r="B196" s="333"/>
      <c r="C196" s="438" t="s">
        <v>101</v>
      </c>
      <c r="D196" s="432"/>
      <c r="E196" s="532">
        <v>160</v>
      </c>
      <c r="F196" s="955">
        <f>INDEX(CV!$270:$537,MATCH('CV2'!$E196,CV!$F$2:$F$269,0),8)</f>
        <v>0.26805705174254418</v>
      </c>
      <c r="G196" s="955">
        <f>INDEX(CV!$270:$537,MATCH('CV2'!$E196,CV!$F$2:$F$269,0),12)</f>
        <v>4.276251497646582</v>
      </c>
      <c r="H196" s="955">
        <f>INDEX(CV!$270:$537,MATCH('CV2'!$E196,CV!$F$2:$F$269,0),16)</f>
        <v>2.9444743257378048</v>
      </c>
      <c r="I196" s="955">
        <f>INDEX(CV!$270:$537,MATCH('CV2'!$E196,CV!$F$2:$F$269,0),10)</f>
        <v>3.7043079106922829</v>
      </c>
      <c r="J196" s="957">
        <f>INDEX(CV!$270:$537,MATCH('CV2'!$E196,CV!$F$2:$F$269,0),14)</f>
        <v>1.9227627739222246</v>
      </c>
      <c r="K196" s="956">
        <f>INDEX(CV!$270:$537,MATCH('CV2'!$E196,CV!$F$2:$F$269,0),9)</f>
        <v>0.24423446352258477</v>
      </c>
      <c r="L196" s="956">
        <f>INDEX(CV!$270:$537,MATCH('CV2'!$E196,CV!$F$2:$F$269,0),13)</f>
        <v>3.8906199156210728</v>
      </c>
      <c r="M196" s="956">
        <f>INDEX(CV!$270:$537,MATCH('CV2'!$E196,CV!$F$2:$F$269,0),17)</f>
        <v>2.1198505022789265</v>
      </c>
      <c r="N196" s="955">
        <f>INDEX(CV!$270:$537,MATCH('CV2'!$E196,CV!$F$2:$F$269,0),11)</f>
        <v>3.2202960231433773</v>
      </c>
      <c r="O196" s="955">
        <f>INDEX(CV!$270:$537,MATCH('CV2'!$E196,CV!$F$2:$F$269,0),15)</f>
        <v>2.0497499316404637</v>
      </c>
      <c r="P196" s="1353" t="s">
        <v>420</v>
      </c>
      <c r="Q196" s="1354"/>
      <c r="R196" s="350"/>
      <c r="S196" s="351"/>
    </row>
    <row r="197" spans="1:19" ht="14.1" customHeight="1">
      <c r="A197" s="349"/>
      <c r="B197" s="333"/>
      <c r="C197" s="440" t="s">
        <v>102</v>
      </c>
      <c r="D197" s="441"/>
      <c r="E197" s="516">
        <v>161</v>
      </c>
      <c r="F197" s="946">
        <f>INDEX(CV!$270:$537,MATCH('CV2'!$E197,CV!$F$2:$F$269,0),8)</f>
        <v>0.28586870360600281</v>
      </c>
      <c r="G197" s="946">
        <f>INDEX(CV!$270:$537,MATCH('CV2'!$E197,CV!$F$2:$F$269,0),12)</f>
        <v>5.7768326939944528</v>
      </c>
      <c r="H197" s="946">
        <f>INDEX(CV!$270:$537,MATCH('CV2'!$E197,CV!$F$2:$F$269,0),16)</f>
        <v>1.9702034996558575</v>
      </c>
      <c r="I197" s="946">
        <f>INDEX(CV!$270:$537,MATCH('CV2'!$E197,CV!$F$2:$F$269,0),10)</f>
        <v>4.0279543875991326</v>
      </c>
      <c r="J197" s="964">
        <f>INDEX(CV!$270:$537,MATCH('CV2'!$E197,CV!$F$2:$F$269,0),14)</f>
        <v>2.0008530584104318</v>
      </c>
      <c r="K197" s="947">
        <f>INDEX(CV!$270:$537,MATCH('CV2'!$E197,CV!$F$2:$F$269,0),9)</f>
        <v>0.33491205218636405</v>
      </c>
      <c r="L197" s="947">
        <f>INDEX(CV!$270:$537,MATCH('CV2'!$E197,CV!$F$2:$F$269,0),13)</f>
        <v>5.2556234331626852</v>
      </c>
      <c r="M197" s="947">
        <f>INDEX(CV!$270:$537,MATCH('CV2'!$E197,CV!$F$2:$F$269,0),17)</f>
        <v>2.8861566895309694</v>
      </c>
      <c r="N197" s="946">
        <f>INDEX(CV!$270:$537,MATCH('CV2'!$E197,CV!$F$2:$F$269,0),11)</f>
        <v>3.3726852021133897</v>
      </c>
      <c r="O197" s="946">
        <f>INDEX(CV!$270:$537,MATCH('CV2'!$E197,CV!$F$2:$F$269,0),15)</f>
        <v>2.1953618013344007</v>
      </c>
      <c r="P197" s="1359" t="s">
        <v>421</v>
      </c>
      <c r="Q197" s="1360"/>
      <c r="R197" s="350"/>
      <c r="S197" s="351"/>
    </row>
    <row r="198" spans="1:19" ht="14.1" customHeight="1">
      <c r="A198" s="442"/>
      <c r="B198" s="442" t="s">
        <v>221</v>
      </c>
      <c r="C198" s="332"/>
      <c r="D198" s="436"/>
      <c r="E198" s="532">
        <v>162</v>
      </c>
      <c r="F198" s="941">
        <f>INDEX(CV!$270:$537,MATCH('CV2'!$E198,CV!$F$2:$F$269,0),8)</f>
        <v>0.12124307017424962</v>
      </c>
      <c r="G198" s="941">
        <f>INDEX(CV!$270:$537,MATCH('CV2'!$E198,CV!$F$2:$F$269,0),12)</f>
        <v>2.6226861652989286</v>
      </c>
      <c r="H198" s="941">
        <f>INDEX(CV!$270:$537,MATCH('CV2'!$E198,CV!$F$2:$F$269,0),16)</f>
        <v>1.7008464707615936</v>
      </c>
      <c r="I198" s="941">
        <f>INDEX(CV!$270:$537,MATCH('CV2'!$E198,CV!$F$2:$F$269,0),10)</f>
        <v>2.4060159567455215</v>
      </c>
      <c r="J198" s="951">
        <f>INDEX(CV!$270:$537,MATCH('CV2'!$E198,CV!$F$2:$F$269,0),14)</f>
        <v>1.2196125207554354</v>
      </c>
      <c r="K198" s="944">
        <f>INDEX(CV!$270:$537,MATCH('CV2'!$E198,CV!$F$2:$F$269,0),9)</f>
        <v>0.11434427544648992</v>
      </c>
      <c r="L198" s="944">
        <f>INDEX(CV!$270:$537,MATCH('CV2'!$E198,CV!$F$2:$F$269,0),13)</f>
        <v>2.8278704961502621</v>
      </c>
      <c r="M198" s="944">
        <f>INDEX(CV!$270:$537,MATCH('CV2'!$E198,CV!$F$2:$F$269,0),17)</f>
        <v>1.6648726624876407</v>
      </c>
      <c r="N198" s="941">
        <f>INDEX(CV!$270:$537,MATCH('CV2'!$E198,CV!$F$2:$F$269,0),11)</f>
        <v>2.0063411656424286</v>
      </c>
      <c r="O198" s="941">
        <f>INDEX(CV!$270:$537,MATCH('CV2'!$E198,CV!$F$2:$F$269,0),15)</f>
        <v>1.1471983082433339</v>
      </c>
      <c r="P198" s="1387" t="s">
        <v>422</v>
      </c>
      <c r="Q198" s="1388"/>
      <c r="R198" s="1388"/>
      <c r="S198" s="373"/>
    </row>
    <row r="199" spans="1:19" ht="14.1" customHeight="1">
      <c r="A199" s="349"/>
      <c r="B199" s="443"/>
      <c r="C199" s="444" t="s">
        <v>82</v>
      </c>
      <c r="D199" s="445"/>
      <c r="E199" s="516">
        <v>163</v>
      </c>
      <c r="F199" s="945">
        <f>INDEX(CV!$270:$537,MATCH('CV2'!$E199,CV!$F$2:$F$269,0),8)</f>
        <v>0.37351134420155163</v>
      </c>
      <c r="G199" s="945">
        <f>INDEX(CV!$270:$537,MATCH('CV2'!$E199,CV!$F$2:$F$269,0),12)</f>
        <v>10.415246642091779</v>
      </c>
      <c r="H199" s="945">
        <f>INDEX(CV!$270:$537,MATCH('CV2'!$E199,CV!$F$2:$F$269,0),16)</f>
        <v>6.4141172567743974</v>
      </c>
      <c r="I199" s="945">
        <f>INDEX(CV!$270:$537,MATCH('CV2'!$E199,CV!$F$2:$F$269,0),10)</f>
        <v>5.6498124991828922</v>
      </c>
      <c r="J199" s="943">
        <f>INDEX(CV!$270:$537,MATCH('CV2'!$E199,CV!$F$2:$F$269,0),14)</f>
        <v>3.3064774658732659</v>
      </c>
      <c r="K199" s="942">
        <f>INDEX(CV!$270:$537,MATCH('CV2'!$E199,CV!$F$2:$F$269,0),9)</f>
        <v>0.81362759348330271</v>
      </c>
      <c r="L199" s="942">
        <f>INDEX(CV!$270:$537,MATCH('CV2'!$E199,CV!$F$2:$F$269,0),13)</f>
        <v>10.848975054969552</v>
      </c>
      <c r="M199" s="942">
        <f>INDEX(CV!$270:$537,MATCH('CV2'!$E199,CV!$F$2:$F$269,0),17)</f>
        <v>5.400405677537802</v>
      </c>
      <c r="N199" s="945">
        <f>INDEX(CV!$270:$537,MATCH('CV2'!$E199,CV!$F$2:$F$269,0),11)</f>
        <v>5.8035807569032274</v>
      </c>
      <c r="O199" s="945">
        <f>INDEX(CV!$270:$537,MATCH('CV2'!$E199,CV!$F$2:$F$269,0),15)</f>
        <v>3.7265523878859095</v>
      </c>
      <c r="P199" s="1408" t="s">
        <v>397</v>
      </c>
      <c r="Q199" s="1361"/>
      <c r="R199" s="446"/>
      <c r="S199" s="351"/>
    </row>
    <row r="200" spans="1:19" ht="14.1" customHeight="1">
      <c r="A200" s="349"/>
      <c r="B200" s="443"/>
      <c r="C200" s="447" t="s">
        <v>18</v>
      </c>
      <c r="D200" s="448"/>
      <c r="E200" s="532">
        <v>164</v>
      </c>
      <c r="F200" s="955">
        <f>INDEX(CV!$270:$537,MATCH('CV2'!$E200,CV!$F$2:$F$269,0),8)</f>
        <v>0.18073789906013946</v>
      </c>
      <c r="G200" s="955">
        <f>INDEX(CV!$270:$537,MATCH('CV2'!$E200,CV!$F$2:$F$269,0),12)</f>
        <v>7.0138126871684179</v>
      </c>
      <c r="H200" s="955">
        <f>INDEX(CV!$270:$537,MATCH('CV2'!$E200,CV!$F$2:$F$269,0),16)</f>
        <v>4.0405641470103486</v>
      </c>
      <c r="I200" s="955">
        <f>INDEX(CV!$270:$537,MATCH('CV2'!$E200,CV!$F$2:$F$269,0),10)</f>
        <v>4.8774435349589265</v>
      </c>
      <c r="J200" s="957">
        <f>INDEX(CV!$270:$537,MATCH('CV2'!$E200,CV!$F$2:$F$269,0),14)</f>
        <v>3.2591404760717015</v>
      </c>
      <c r="K200" s="956">
        <f>INDEX(CV!$270:$537,MATCH('CV2'!$E200,CV!$F$2:$F$269,0),9)</f>
        <v>0.26931157299607034</v>
      </c>
      <c r="L200" s="956">
        <f>INDEX(CV!$270:$537,MATCH('CV2'!$E200,CV!$F$2:$F$269,0),13)</f>
        <v>5.7412991559358852</v>
      </c>
      <c r="M200" s="956">
        <f>INDEX(CV!$270:$537,MATCH('CV2'!$E200,CV!$F$2:$F$269,0),17)</f>
        <v>4.3748970718605582</v>
      </c>
      <c r="N200" s="955">
        <f>INDEX(CV!$270:$537,MATCH('CV2'!$E200,CV!$F$2:$F$269,0),11)</f>
        <v>4.7263313188760048</v>
      </c>
      <c r="O200" s="955">
        <f>INDEX(CV!$270:$537,MATCH('CV2'!$E200,CV!$F$2:$F$269,0),15)</f>
        <v>3.27173754187009</v>
      </c>
      <c r="P200" s="1353" t="s">
        <v>396</v>
      </c>
      <c r="Q200" s="1354"/>
      <c r="R200" s="446"/>
      <c r="S200" s="351"/>
    </row>
    <row r="201" spans="1:19" ht="14.1" customHeight="1">
      <c r="A201" s="349"/>
      <c r="B201" s="443"/>
      <c r="C201" s="447" t="s">
        <v>88</v>
      </c>
      <c r="D201" s="448"/>
      <c r="E201" s="516">
        <v>165</v>
      </c>
      <c r="F201" s="955">
        <f>INDEX(CV!$270:$537,MATCH('CV2'!$E201,CV!$F$2:$F$269,0),8)</f>
        <v>0.23687352544760351</v>
      </c>
      <c r="G201" s="955">
        <f>INDEX(CV!$270:$537,MATCH('CV2'!$E201,CV!$F$2:$F$269,0),12)</f>
        <v>4.8160154045114094</v>
      </c>
      <c r="H201" s="955">
        <f>INDEX(CV!$270:$537,MATCH('CV2'!$E201,CV!$F$2:$F$269,0),16)</f>
        <v>2.2588331480603587</v>
      </c>
      <c r="I201" s="955">
        <f>INDEX(CV!$270:$537,MATCH('CV2'!$E201,CV!$F$2:$F$269,0),10)</f>
        <v>4.9999788057658767</v>
      </c>
      <c r="J201" s="957">
        <f>INDEX(CV!$270:$537,MATCH('CV2'!$E201,CV!$F$2:$F$269,0),14)</f>
        <v>2.2338619479661541</v>
      </c>
      <c r="K201" s="956">
        <f>INDEX(CV!$270:$537,MATCH('CV2'!$E201,CV!$F$2:$F$269,0),9)</f>
        <v>0.48701419739404161</v>
      </c>
      <c r="L201" s="956">
        <f>INDEX(CV!$270:$537,MATCH('CV2'!$E201,CV!$F$2:$F$269,0),13)</f>
        <v>5.4639297357121137</v>
      </c>
      <c r="M201" s="956">
        <f>INDEX(CV!$270:$537,MATCH('CV2'!$E201,CV!$F$2:$F$269,0),17)</f>
        <v>3.013690383359791</v>
      </c>
      <c r="N201" s="955">
        <f>INDEX(CV!$270:$537,MATCH('CV2'!$E201,CV!$F$2:$F$269,0),11)</f>
        <v>4.0077219232599806</v>
      </c>
      <c r="O201" s="955">
        <f>INDEX(CV!$270:$537,MATCH('CV2'!$E201,CV!$F$2:$F$269,0),15)</f>
        <v>1.9110848990544613</v>
      </c>
      <c r="P201" s="1353" t="s">
        <v>403</v>
      </c>
      <c r="Q201" s="1354"/>
      <c r="R201" s="446"/>
      <c r="S201" s="351"/>
    </row>
    <row r="202" spans="1:19" ht="14.1" customHeight="1">
      <c r="A202" s="349"/>
      <c r="B202" s="443"/>
      <c r="C202" s="447" t="s">
        <v>104</v>
      </c>
      <c r="D202" s="448"/>
      <c r="E202" s="532">
        <v>166</v>
      </c>
      <c r="F202" s="955">
        <f>INDEX(CV!$270:$537,MATCH('CV2'!$E202,CV!$F$2:$F$269,0),8)</f>
        <v>0.2618439472761151</v>
      </c>
      <c r="G202" s="955">
        <f>INDEX(CV!$270:$537,MATCH('CV2'!$E202,CV!$F$2:$F$269,0),12)</f>
        <v>3.8708136011320922</v>
      </c>
      <c r="H202" s="955">
        <f>INDEX(CV!$270:$537,MATCH('CV2'!$E202,CV!$F$2:$F$269,0),16)</f>
        <v>3.9607520696176932</v>
      </c>
      <c r="I202" s="955">
        <f>INDEX(CV!$270:$537,MATCH('CV2'!$E202,CV!$F$2:$F$269,0),10)</f>
        <v>3.8493990174993726</v>
      </c>
      <c r="J202" s="957">
        <f>INDEX(CV!$270:$537,MATCH('CV2'!$E202,CV!$F$2:$F$269,0),14)</f>
        <v>2.1505239698437779</v>
      </c>
      <c r="K202" s="956">
        <f>INDEX(CV!$270:$537,MATCH('CV2'!$E202,CV!$F$2:$F$269,0),9)</f>
        <v>0.38877307776090081</v>
      </c>
      <c r="L202" s="956">
        <f>INDEX(CV!$270:$537,MATCH('CV2'!$E202,CV!$F$2:$F$269,0),13)</f>
        <v>4.3649040028555577</v>
      </c>
      <c r="M202" s="956">
        <f>INDEX(CV!$270:$537,MATCH('CV2'!$E202,CV!$F$2:$F$269,0),17)</f>
        <v>2.5490734737413798</v>
      </c>
      <c r="N202" s="955">
        <f>INDEX(CV!$270:$537,MATCH('CV2'!$E202,CV!$F$2:$F$269,0),11)</f>
        <v>2.9209523321615003</v>
      </c>
      <c r="O202" s="955">
        <f>INDEX(CV!$270:$537,MATCH('CV2'!$E202,CV!$F$2:$F$269,0),15)</f>
        <v>1.8656426208954151</v>
      </c>
      <c r="P202" s="1353" t="s">
        <v>423</v>
      </c>
      <c r="Q202" s="1354"/>
      <c r="R202" s="446"/>
      <c r="S202" s="351"/>
    </row>
    <row r="203" spans="1:19" ht="14.1" customHeight="1">
      <c r="A203" s="349"/>
      <c r="B203" s="443"/>
      <c r="C203" s="449" t="s">
        <v>105</v>
      </c>
      <c r="D203" s="450"/>
      <c r="E203" s="516">
        <v>167</v>
      </c>
      <c r="F203" s="946">
        <f>INDEX(CV!$270:$537,MATCH('CV2'!$E203,CV!$F$2:$F$269,0),8)</f>
        <v>0.21905066567110645</v>
      </c>
      <c r="G203" s="946">
        <f>INDEX(CV!$270:$537,MATCH('CV2'!$E203,CV!$F$2:$F$269,0),12)</f>
        <v>6.4216860786058616</v>
      </c>
      <c r="H203" s="946">
        <f>INDEX(CV!$270:$537,MATCH('CV2'!$E203,CV!$F$2:$F$269,0),16)</f>
        <v>5.0217834921563256</v>
      </c>
      <c r="I203" s="946">
        <f>INDEX(CV!$270:$537,MATCH('CV2'!$E203,CV!$F$2:$F$269,0),10)</f>
        <v>4.6007359796299587</v>
      </c>
      <c r="J203" s="964">
        <f>INDEX(CV!$270:$537,MATCH('CV2'!$E203,CV!$F$2:$F$269,0),14)</f>
        <v>2.9702342911961539</v>
      </c>
      <c r="K203" s="947">
        <f>INDEX(CV!$270:$537,MATCH('CV2'!$E203,CV!$F$2:$F$269,0),9)</f>
        <v>0.3256366348700076</v>
      </c>
      <c r="L203" s="947">
        <f>INDEX(CV!$270:$537,MATCH('CV2'!$E203,CV!$F$2:$F$269,0),13)</f>
        <v>6.4033106614055546</v>
      </c>
      <c r="M203" s="947">
        <f>INDEX(CV!$270:$537,MATCH('CV2'!$E203,CV!$F$2:$F$269,0),17)</f>
        <v>4.7552921367570207</v>
      </c>
      <c r="N203" s="946">
        <f>INDEX(CV!$270:$537,MATCH('CV2'!$E203,CV!$F$2:$F$269,0),11)</f>
        <v>5.1328499686239732</v>
      </c>
      <c r="O203" s="946">
        <f>INDEX(CV!$270:$537,MATCH('CV2'!$E203,CV!$F$2:$F$269,0),15)</f>
        <v>3.8929211392755172</v>
      </c>
      <c r="P203" s="1359" t="s">
        <v>424</v>
      </c>
      <c r="Q203" s="1360"/>
      <c r="R203" s="446"/>
      <c r="S203" s="351"/>
    </row>
    <row r="204" spans="1:19" ht="14.1" customHeight="1">
      <c r="A204" s="442"/>
      <c r="B204" s="442" t="s">
        <v>222</v>
      </c>
      <c r="C204" s="442"/>
      <c r="D204" s="436"/>
      <c r="E204" s="532">
        <v>168</v>
      </c>
      <c r="F204" s="941">
        <f>INDEX(CV!$270:$537,MATCH('CV2'!$E204,CV!$F$2:$F$269,0),8)</f>
        <v>0.14353709960575273</v>
      </c>
      <c r="G204" s="941">
        <f>INDEX(CV!$270:$537,MATCH('CV2'!$E204,CV!$F$2:$F$269,0),12)</f>
        <v>3.2043237314115691</v>
      </c>
      <c r="H204" s="941">
        <f>INDEX(CV!$270:$537,MATCH('CV2'!$E204,CV!$F$2:$F$269,0),16)</f>
        <v>1.4942677897387451</v>
      </c>
      <c r="I204" s="941">
        <f>INDEX(CV!$270:$537,MATCH('CV2'!$E204,CV!$F$2:$F$269,0),10)</f>
        <v>2.2129655250366032</v>
      </c>
      <c r="J204" s="951">
        <f>INDEX(CV!$270:$537,MATCH('CV2'!$E204,CV!$F$2:$F$269,0),14)</f>
        <v>1.287852000626996</v>
      </c>
      <c r="K204" s="944">
        <f>INDEX(CV!$270:$537,MATCH('CV2'!$E204,CV!$F$2:$F$269,0),9)</f>
        <v>0.14205474312444769</v>
      </c>
      <c r="L204" s="944">
        <f>INDEX(CV!$270:$537,MATCH('CV2'!$E204,CV!$F$2:$F$269,0),13)</f>
        <v>3.4086263118579865</v>
      </c>
      <c r="M204" s="944">
        <f>INDEX(CV!$270:$537,MATCH('CV2'!$E204,CV!$F$2:$F$269,0),17)</f>
        <v>1.6268437941947966</v>
      </c>
      <c r="N204" s="941">
        <f>INDEX(CV!$270:$537,MATCH('CV2'!$E204,CV!$F$2:$F$269,0),11)</f>
        <v>2.1340917361728571</v>
      </c>
      <c r="O204" s="941">
        <f>INDEX(CV!$270:$537,MATCH('CV2'!$E204,CV!$F$2:$F$269,0),15)</f>
        <v>1.3451013006536126</v>
      </c>
      <c r="P204" s="1387" t="s">
        <v>425</v>
      </c>
      <c r="Q204" s="1388"/>
      <c r="R204" s="1388"/>
      <c r="S204" s="373"/>
    </row>
    <row r="205" spans="1:19" ht="14.1" customHeight="1">
      <c r="A205" s="349"/>
      <c r="B205" s="443"/>
      <c r="C205" s="451" t="s">
        <v>82</v>
      </c>
      <c r="D205" s="430"/>
      <c r="E205" s="516">
        <v>169</v>
      </c>
      <c r="F205" s="945">
        <f>INDEX(CV!$270:$537,MATCH('CV2'!$E205,CV!$F$2:$F$269,0),8)</f>
        <v>9.9983036414989471E-2</v>
      </c>
      <c r="G205" s="945">
        <f>INDEX(CV!$270:$537,MATCH('CV2'!$E205,CV!$F$2:$F$269,0),12)</f>
        <v>6.7337154923255698</v>
      </c>
      <c r="H205" s="945">
        <f>INDEX(CV!$270:$537,MATCH('CV2'!$E205,CV!$F$2:$F$269,0),16)</f>
        <v>5.4168641658133563</v>
      </c>
      <c r="I205" s="945">
        <f>INDEX(CV!$270:$537,MATCH('CV2'!$E205,CV!$F$2:$F$269,0),10)</f>
        <v>5.653732717958305</v>
      </c>
      <c r="J205" s="943">
        <f>INDEX(CV!$270:$537,MATCH('CV2'!$E205,CV!$F$2:$F$269,0),14)</f>
        <v>3.6677510627427234</v>
      </c>
      <c r="K205" s="942">
        <f>INDEX(CV!$270:$537,MATCH('CV2'!$E205,CV!$F$2:$F$269,0),9)</f>
        <v>0.12193536877112437</v>
      </c>
      <c r="L205" s="942">
        <f>INDEX(CV!$270:$537,MATCH('CV2'!$E205,CV!$F$2:$F$269,0),13)</f>
        <v>7.1671553411109086</v>
      </c>
      <c r="M205" s="942">
        <f>INDEX(CV!$270:$537,MATCH('CV2'!$E205,CV!$F$2:$F$269,0),17)</f>
        <v>6.5694402973660448</v>
      </c>
      <c r="N205" s="945">
        <f>INDEX(CV!$270:$537,MATCH('CV2'!$E205,CV!$F$2:$F$269,0),11)</f>
        <v>5.5466486190858353</v>
      </c>
      <c r="O205" s="945">
        <f>INDEX(CV!$270:$537,MATCH('CV2'!$E205,CV!$F$2:$F$269,0),15)</f>
        <v>3.3566412348711721</v>
      </c>
      <c r="P205" s="1408" t="s">
        <v>397</v>
      </c>
      <c r="Q205" s="1362"/>
      <c r="R205" s="452"/>
      <c r="S205" s="351"/>
    </row>
    <row r="206" spans="1:19" ht="14.1" customHeight="1">
      <c r="A206" s="349"/>
      <c r="B206" s="443"/>
      <c r="C206" s="447" t="s">
        <v>88</v>
      </c>
      <c r="D206" s="432"/>
      <c r="E206" s="532">
        <v>170</v>
      </c>
      <c r="F206" s="955">
        <f>INDEX(CV!$270:$537,MATCH('CV2'!$E206,CV!$F$2:$F$269,0),8)</f>
        <v>0.19053626602353135</v>
      </c>
      <c r="G206" s="955">
        <f>INDEX(CV!$270:$537,MATCH('CV2'!$E206,CV!$F$2:$F$269,0),12)</f>
        <v>5.1625790486597936</v>
      </c>
      <c r="H206" s="955">
        <f>INDEX(CV!$270:$537,MATCH('CV2'!$E206,CV!$F$2:$F$269,0),16)</f>
        <v>2.3458798867954469</v>
      </c>
      <c r="I206" s="955">
        <f>INDEX(CV!$270:$537,MATCH('CV2'!$E206,CV!$F$2:$F$269,0),10)</f>
        <v>3.956386448637967</v>
      </c>
      <c r="J206" s="957">
        <f>INDEX(CV!$270:$537,MATCH('CV2'!$E206,CV!$F$2:$F$269,0),14)</f>
        <v>2.3167801876113394</v>
      </c>
      <c r="K206" s="956">
        <f>INDEX(CV!$270:$537,MATCH('CV2'!$E206,CV!$F$2:$F$269,0),9)</f>
        <v>0.29185823585905973</v>
      </c>
      <c r="L206" s="956">
        <f>INDEX(CV!$270:$537,MATCH('CV2'!$E206,CV!$F$2:$F$269,0),13)</f>
        <v>4.6518516283789744</v>
      </c>
      <c r="M206" s="956">
        <f>INDEX(CV!$270:$537,MATCH('CV2'!$E206,CV!$F$2:$F$269,0),17)</f>
        <v>2.8051459019116383</v>
      </c>
      <c r="N206" s="955">
        <f>INDEX(CV!$270:$537,MATCH('CV2'!$E206,CV!$F$2:$F$269,0),11)</f>
        <v>3.9416371840096693</v>
      </c>
      <c r="O206" s="955">
        <f>INDEX(CV!$270:$537,MATCH('CV2'!$E206,CV!$F$2:$F$269,0),15)</f>
        <v>2.647466456760649</v>
      </c>
      <c r="P206" s="1353" t="s">
        <v>403</v>
      </c>
      <c r="Q206" s="1354"/>
      <c r="R206" s="446"/>
      <c r="S206" s="351"/>
    </row>
    <row r="207" spans="1:19" ht="14.1" customHeight="1">
      <c r="A207" s="349"/>
      <c r="B207" s="443"/>
      <c r="C207" s="447" t="s">
        <v>83</v>
      </c>
      <c r="D207" s="432"/>
      <c r="E207" s="516">
        <v>171</v>
      </c>
      <c r="F207" s="955">
        <f>INDEX(CV!$270:$537,MATCH('CV2'!$E207,CV!$F$2:$F$269,0),8)</f>
        <v>0.26664466625576932</v>
      </c>
      <c r="G207" s="955">
        <f>INDEX(CV!$270:$537,MATCH('CV2'!$E207,CV!$F$2:$F$269,0),12)</f>
        <v>9.6354547667924937</v>
      </c>
      <c r="H207" s="955">
        <f>INDEX(CV!$270:$537,MATCH('CV2'!$E207,CV!$F$2:$F$269,0),16)</f>
        <v>4.0457529843310827</v>
      </c>
      <c r="I207" s="955">
        <f>INDEX(CV!$270:$537,MATCH('CV2'!$E207,CV!$F$2:$F$269,0),10)</f>
        <v>5.6443040557184556</v>
      </c>
      <c r="J207" s="957">
        <f>INDEX(CV!$270:$537,MATCH('CV2'!$E207,CV!$F$2:$F$269,0),14)</f>
        <v>3.6483172642536985</v>
      </c>
      <c r="K207" s="956">
        <f>INDEX(CV!$270:$537,MATCH('CV2'!$E207,CV!$F$2:$F$269,0),9)</f>
        <v>0.32627161253150361</v>
      </c>
      <c r="L207" s="956">
        <f>INDEX(CV!$270:$537,MATCH('CV2'!$E207,CV!$F$2:$F$269,0),13)</f>
        <v>9.935879292975514</v>
      </c>
      <c r="M207" s="956">
        <f>INDEX(CV!$270:$537,MATCH('CV2'!$E207,CV!$F$2:$F$269,0),17)</f>
        <v>2.8885287105117423</v>
      </c>
      <c r="N207" s="955">
        <f>INDEX(CV!$270:$537,MATCH('CV2'!$E207,CV!$F$2:$F$269,0),11)</f>
        <v>5.6543211194150311</v>
      </c>
      <c r="O207" s="955">
        <f>INDEX(CV!$270:$537,MATCH('CV2'!$E207,CV!$F$2:$F$269,0),15)</f>
        <v>3.8072245778924714</v>
      </c>
      <c r="P207" s="1353" t="s">
        <v>398</v>
      </c>
      <c r="Q207" s="1354"/>
      <c r="R207" s="446"/>
      <c r="S207" s="351"/>
    </row>
    <row r="208" spans="1:19" ht="14.1" customHeight="1">
      <c r="A208" s="349"/>
      <c r="B208" s="443"/>
      <c r="C208" s="447" t="s">
        <v>106</v>
      </c>
      <c r="D208" s="432"/>
      <c r="E208" s="532">
        <v>172</v>
      </c>
      <c r="F208" s="955">
        <f>INDEX(CV!$270:$537,MATCH('CV2'!$E208,CV!$F$2:$F$269,0),8)</f>
        <v>0.34660004148272283</v>
      </c>
      <c r="G208" s="955">
        <f>INDEX(CV!$270:$537,MATCH('CV2'!$E208,CV!$F$2:$F$269,0),12)</f>
        <v>4.6176922794359241</v>
      </c>
      <c r="H208" s="955">
        <f>INDEX(CV!$270:$537,MATCH('CV2'!$E208,CV!$F$2:$F$269,0),16)</f>
        <v>2.5305099290880757</v>
      </c>
      <c r="I208" s="955">
        <f>INDEX(CV!$270:$537,MATCH('CV2'!$E208,CV!$F$2:$F$269,0),10)</f>
        <v>4.6254427292805058</v>
      </c>
      <c r="J208" s="957">
        <f>INDEX(CV!$270:$537,MATCH('CV2'!$E208,CV!$F$2:$F$269,0),14)</f>
        <v>2.1425190431183143</v>
      </c>
      <c r="K208" s="956">
        <f>INDEX(CV!$270:$537,MATCH('CV2'!$E208,CV!$F$2:$F$269,0),9)</f>
        <v>0.34688735621316052</v>
      </c>
      <c r="L208" s="956">
        <f>INDEX(CV!$270:$537,MATCH('CV2'!$E208,CV!$F$2:$F$269,0),13)</f>
        <v>4.8023473086385033</v>
      </c>
      <c r="M208" s="956">
        <f>INDEX(CV!$270:$537,MATCH('CV2'!$E208,CV!$F$2:$F$269,0),17)</f>
        <v>3.0622874854862174</v>
      </c>
      <c r="N208" s="955">
        <f>INDEX(CV!$270:$537,MATCH('CV2'!$E208,CV!$F$2:$F$269,0),11)</f>
        <v>4.256501622040008</v>
      </c>
      <c r="O208" s="955">
        <f>INDEX(CV!$270:$537,MATCH('CV2'!$E208,CV!$F$2:$F$269,0),15)</f>
        <v>2.2376036735788185</v>
      </c>
      <c r="P208" s="1353" t="s">
        <v>418</v>
      </c>
      <c r="Q208" s="1354"/>
      <c r="R208" s="446"/>
      <c r="S208" s="351"/>
    </row>
    <row r="209" spans="1:19" ht="14.1" customHeight="1" thickBot="1">
      <c r="A209" s="399"/>
      <c r="B209" s="453"/>
      <c r="C209" s="454" t="s">
        <v>107</v>
      </c>
      <c r="D209" s="455"/>
      <c r="E209" s="516">
        <v>173</v>
      </c>
      <c r="F209" s="961">
        <f>INDEX(CV!$270:$537,MATCH('CV2'!$E209,CV!$F$2:$F$269,0),8)</f>
        <v>0.29023320161505911</v>
      </c>
      <c r="G209" s="961">
        <f>INDEX(CV!$270:$537,MATCH('CV2'!$E209,CV!$F$2:$F$269,0),12)</f>
        <v>8.4461919644352559</v>
      </c>
      <c r="H209" s="961">
        <f>INDEX(CV!$270:$537,MATCH('CV2'!$E209,CV!$F$2:$F$269,0),16)</f>
        <v>3.8765390071651775</v>
      </c>
      <c r="I209" s="961">
        <f>INDEX(CV!$270:$537,MATCH('CV2'!$E209,CV!$F$2:$F$269,0),10)</f>
        <v>4.5138634910196025</v>
      </c>
      <c r="J209" s="963">
        <f>INDEX(CV!$270:$537,MATCH('CV2'!$E209,CV!$F$2:$F$269,0),14)</f>
        <v>2.9964665913885939</v>
      </c>
      <c r="K209" s="962">
        <f>INDEX(CV!$270:$537,MATCH('CV2'!$E209,CV!$F$2:$F$269,0),9)</f>
        <v>0.35029716381829362</v>
      </c>
      <c r="L209" s="962">
        <f>INDEX(CV!$270:$537,MATCH('CV2'!$E209,CV!$F$2:$F$269,0),13)</f>
        <v>9.4796116940937551</v>
      </c>
      <c r="M209" s="962">
        <f>INDEX(CV!$270:$537,MATCH('CV2'!$E209,CV!$F$2:$F$269,0),17)</f>
        <v>3.9230509995169909</v>
      </c>
      <c r="N209" s="961">
        <f>INDEX(CV!$270:$537,MATCH('CV2'!$E209,CV!$F$2:$F$269,0),11)</f>
        <v>4.3403030595727072</v>
      </c>
      <c r="O209" s="961">
        <f>INDEX(CV!$270:$537,MATCH('CV2'!$E209,CV!$F$2:$F$269,0),15)</f>
        <v>2.8597155144180055</v>
      </c>
      <c r="P209" s="1409" t="s">
        <v>427</v>
      </c>
      <c r="Q209" s="1410"/>
      <c r="R209" s="457"/>
      <c r="S209" s="363"/>
    </row>
    <row r="210" spans="1:19" ht="14.1" customHeight="1"/>
    <row r="211" spans="1:19" ht="14.1" customHeight="1"/>
    <row r="212" spans="1:19" ht="14.1" customHeight="1"/>
    <row r="213" spans="1:19" ht="14.1" customHeight="1"/>
    <row r="214" spans="1:19" ht="11.1" customHeight="1"/>
    <row r="215" spans="1:19" ht="3" customHeight="1">
      <c r="A215" s="311"/>
      <c r="B215" s="312"/>
      <c r="C215" s="312"/>
      <c r="D215" s="312"/>
      <c r="E215" s="312"/>
      <c r="F215" s="758"/>
      <c r="G215" s="311"/>
      <c r="H215" s="311"/>
      <c r="I215" s="311"/>
      <c r="J215" s="315"/>
      <c r="K215" s="315"/>
      <c r="L215" s="315"/>
      <c r="M215" s="315"/>
      <c r="N215" s="311"/>
      <c r="O215" s="311"/>
      <c r="P215" s="312"/>
      <c r="Q215" s="312"/>
      <c r="R215" s="312"/>
      <c r="S215" s="319"/>
    </row>
    <row r="216" spans="1:19" s="500" customFormat="1" ht="15" customHeight="1">
      <c r="A216" s="1385">
        <f>R176+1</f>
        <v>87</v>
      </c>
      <c r="B216" s="1385"/>
      <c r="C216" s="520"/>
      <c r="D216" s="520"/>
      <c r="E216" s="520"/>
      <c r="F216" s="819"/>
      <c r="G216" s="819"/>
      <c r="H216" s="819"/>
      <c r="I216" s="1510">
        <f>I176</f>
        <v>41487</v>
      </c>
      <c r="J216" s="1510"/>
      <c r="K216" s="1363">
        <f>I216</f>
        <v>41487</v>
      </c>
      <c r="L216" s="1363"/>
      <c r="M216" s="321"/>
      <c r="N216" s="821"/>
      <c r="O216" s="821"/>
      <c r="R216" s="1355">
        <f>A216+1</f>
        <v>88</v>
      </c>
      <c r="S216" s="1355"/>
    </row>
    <row r="217" spans="1:19" s="329" customFormat="1" ht="14.1" customHeight="1">
      <c r="A217" s="353"/>
      <c r="B217" s="353" t="s">
        <v>223</v>
      </c>
      <c r="C217" s="353"/>
      <c r="D217" s="353"/>
      <c r="E217" s="353">
        <v>174</v>
      </c>
      <c r="F217" s="939">
        <f>INDEX(CV!$270:$537,MATCH('CV2'!$E217,CV!$F$2:$F$269,0),8)</f>
        <v>0.1932934705052754</v>
      </c>
      <c r="G217" s="939">
        <f>INDEX(CV!$270:$537,MATCH('CV2'!$E217,CV!$F$2:$F$269,0),12)</f>
        <v>2.3138498511745058</v>
      </c>
      <c r="H217" s="939">
        <f>INDEX(CV!$270:$537,MATCH('CV2'!$E217,CV!$F$2:$F$269,0),16)</f>
        <v>1.6835683185552999</v>
      </c>
      <c r="I217" s="939">
        <f>INDEX(CV!$270:$537,MATCH('CV2'!$E217,CV!$F$2:$F$269,0),10)</f>
        <v>1.9462703062320796</v>
      </c>
      <c r="J217" s="937">
        <f>INDEX(CV!$270:$537,MATCH('CV2'!$E217,CV!$F$2:$F$269,0),14)</f>
        <v>0.96620058668527031</v>
      </c>
      <c r="K217" s="936">
        <f>INDEX(CV!$270:$537,MATCH('CV2'!$E217,CV!$F$2:$F$269,0),9)</f>
        <v>0.18945709288108475</v>
      </c>
      <c r="L217" s="936">
        <f>INDEX(CV!$270:$537,MATCH('CV2'!$E217,CV!$F$2:$F$269,0),13)</f>
        <v>2.3715415561571005</v>
      </c>
      <c r="M217" s="936">
        <f>INDEX(CV!$270:$537,MATCH('CV2'!$E217,CV!$F$2:$F$269,0),17)</f>
        <v>1.5893481971066288</v>
      </c>
      <c r="N217" s="939">
        <f>INDEX(CV!$270:$537,MATCH('CV2'!$E217,CV!$F$2:$F$269,0),11)</f>
        <v>1.7598016445465219</v>
      </c>
      <c r="O217" s="939">
        <f>INDEX(CV!$270:$537,MATCH('CV2'!$E217,CV!$F$2:$F$269,0),15)</f>
        <v>1.0172923410342882</v>
      </c>
      <c r="P217" s="1411" t="s">
        <v>428</v>
      </c>
      <c r="Q217" s="1398"/>
      <c r="R217" s="1398"/>
      <c r="S217" s="526"/>
    </row>
    <row r="218" spans="1:19" ht="14.1" customHeight="1">
      <c r="A218" s="516"/>
      <c r="B218" s="519"/>
      <c r="C218" s="458" t="s">
        <v>18</v>
      </c>
      <c r="D218" s="430"/>
      <c r="E218" s="430">
        <v>175</v>
      </c>
      <c r="F218" s="945">
        <f>INDEX(CV!$270:$537,MATCH('CV2'!$E218,CV!$F$2:$F$269,0),8)</f>
        <v>0.37212404729460552</v>
      </c>
      <c r="G218" s="945">
        <f>INDEX(CV!$270:$537,MATCH('CV2'!$E218,CV!$F$2:$F$269,0),12)</f>
        <v>5.850190516510458</v>
      </c>
      <c r="H218" s="945">
        <f>INDEX(CV!$270:$537,MATCH('CV2'!$E218,CV!$F$2:$F$269,0),16)</f>
        <v>8.9947067120862965</v>
      </c>
      <c r="I218" s="945">
        <f>INDEX(CV!$270:$537,MATCH('CV2'!$E218,CV!$F$2:$F$269,0),10)</f>
        <v>6.8014555448224367</v>
      </c>
      <c r="J218" s="943">
        <f>INDEX(CV!$270:$537,MATCH('CV2'!$E218,CV!$F$2:$F$269,0),14)</f>
        <v>4.5305347146979029</v>
      </c>
      <c r="K218" s="942">
        <f>INDEX(CV!$270:$537,MATCH('CV2'!$E218,CV!$F$2:$F$269,0),9)</f>
        <v>0.39459468536973635</v>
      </c>
      <c r="L218" s="942">
        <f>INDEX(CV!$270:$537,MATCH('CV2'!$E218,CV!$F$2:$F$269,0),13)</f>
        <v>5.6442130856729058</v>
      </c>
      <c r="M218" s="942">
        <f>INDEX(CV!$270:$537,MATCH('CV2'!$E218,CV!$F$2:$F$269,0),17)</f>
        <v>6.7891813468786077</v>
      </c>
      <c r="N218" s="945">
        <f>INDEX(CV!$270:$537,MATCH('CV2'!$E218,CV!$F$2:$F$269,0),11)</f>
        <v>5.8398817985034537</v>
      </c>
      <c r="O218" s="945">
        <f>INDEX(CV!$270:$537,MATCH('CV2'!$E218,CV!$F$2:$F$269,0),15)</f>
        <v>4.5886719217617058</v>
      </c>
      <c r="P218" s="1408" t="s">
        <v>396</v>
      </c>
      <c r="Q218" s="1362"/>
      <c r="R218" s="351"/>
      <c r="S218" s="351"/>
    </row>
    <row r="219" spans="1:19" ht="14.1" customHeight="1">
      <c r="A219" s="330"/>
      <c r="B219" s="443"/>
      <c r="C219" s="431" t="s">
        <v>82</v>
      </c>
      <c r="D219" s="432"/>
      <c r="E219" s="353">
        <v>176</v>
      </c>
      <c r="F219" s="955">
        <f>INDEX(CV!$270:$537,MATCH('CV2'!$E219,CV!$F$2:$F$269,0),8)</f>
        <v>0.4144130838750727</v>
      </c>
      <c r="G219" s="955">
        <f>INDEX(CV!$270:$537,MATCH('CV2'!$E219,CV!$F$2:$F$269,0),12)</f>
        <v>6.6040379980067296</v>
      </c>
      <c r="H219" s="955">
        <f>INDEX(CV!$270:$537,MATCH('CV2'!$E219,CV!$F$2:$F$269,0),16)</f>
        <v>5.4145193034663039</v>
      </c>
      <c r="I219" s="955">
        <f>INDEX(CV!$270:$537,MATCH('CV2'!$E219,CV!$F$2:$F$269,0),10)</f>
        <v>4.6178643194287465</v>
      </c>
      <c r="J219" s="957">
        <f>INDEX(CV!$270:$537,MATCH('CV2'!$E219,CV!$F$2:$F$269,0),14)</f>
        <v>2.7283046843837844</v>
      </c>
      <c r="K219" s="956">
        <f>INDEX(CV!$270:$537,MATCH('CV2'!$E219,CV!$F$2:$F$269,0),9)</f>
        <v>0.54267782464799075</v>
      </c>
      <c r="L219" s="956">
        <f>INDEX(CV!$270:$537,MATCH('CV2'!$E219,CV!$F$2:$F$269,0),13)</f>
        <v>6.2184382850366946</v>
      </c>
      <c r="M219" s="956">
        <f>INDEX(CV!$270:$537,MATCH('CV2'!$E219,CV!$F$2:$F$269,0),17)</f>
        <v>5.0435357893787094</v>
      </c>
      <c r="N219" s="955">
        <f>INDEX(CV!$270:$537,MATCH('CV2'!$E219,CV!$F$2:$F$269,0),11)</f>
        <v>4.7863438153195972</v>
      </c>
      <c r="O219" s="955">
        <f>INDEX(CV!$270:$537,MATCH('CV2'!$E219,CV!$F$2:$F$269,0),15)</f>
        <v>3.3254037080783352</v>
      </c>
      <c r="P219" s="1353" t="s">
        <v>397</v>
      </c>
      <c r="Q219" s="1354"/>
      <c r="R219" s="351"/>
      <c r="S219" s="351"/>
    </row>
    <row r="220" spans="1:19" ht="14.1" customHeight="1">
      <c r="A220" s="330"/>
      <c r="B220" s="443"/>
      <c r="C220" s="431" t="s">
        <v>88</v>
      </c>
      <c r="D220" s="432"/>
      <c r="E220" s="430">
        <v>177</v>
      </c>
      <c r="F220" s="955">
        <f>INDEX(CV!$270:$537,MATCH('CV2'!$E220,CV!$F$2:$F$269,0),8)</f>
        <v>0.37782142014191084</v>
      </c>
      <c r="G220" s="955">
        <f>INDEX(CV!$270:$537,MATCH('CV2'!$E220,CV!$F$2:$F$269,0),12)</f>
        <v>6.6973010497448131</v>
      </c>
      <c r="H220" s="955">
        <f>INDEX(CV!$270:$537,MATCH('CV2'!$E220,CV!$F$2:$F$269,0),16)</f>
        <v>3.6576712991034541</v>
      </c>
      <c r="I220" s="955">
        <f>INDEX(CV!$270:$537,MATCH('CV2'!$E220,CV!$F$2:$F$269,0),10)</f>
        <v>5.785566893068717</v>
      </c>
      <c r="J220" s="957">
        <f>INDEX(CV!$270:$537,MATCH('CV2'!$E220,CV!$F$2:$F$269,0),14)</f>
        <v>2.9161121495546309</v>
      </c>
      <c r="K220" s="956">
        <f>INDEX(CV!$270:$537,MATCH('CV2'!$E220,CV!$F$2:$F$269,0),9)</f>
        <v>0.46623058835575626</v>
      </c>
      <c r="L220" s="956">
        <f>INDEX(CV!$270:$537,MATCH('CV2'!$E220,CV!$F$2:$F$269,0),13)</f>
        <v>8.6457793178585618</v>
      </c>
      <c r="M220" s="956">
        <f>INDEX(CV!$270:$537,MATCH('CV2'!$E220,CV!$F$2:$F$269,0),17)</f>
        <v>3.7340019654796683</v>
      </c>
      <c r="N220" s="955">
        <f>INDEX(CV!$270:$537,MATCH('CV2'!$E220,CV!$F$2:$F$269,0),11)</f>
        <v>5.2753354396711396</v>
      </c>
      <c r="O220" s="955">
        <f>INDEX(CV!$270:$537,MATCH('CV2'!$E220,CV!$F$2:$F$269,0),15)</f>
        <v>3.3005080604293897</v>
      </c>
      <c r="P220" s="1353" t="s">
        <v>403</v>
      </c>
      <c r="Q220" s="1354"/>
      <c r="R220" s="351"/>
      <c r="S220" s="351"/>
    </row>
    <row r="221" spans="1:19" ht="14.1" customHeight="1">
      <c r="A221" s="330"/>
      <c r="B221" s="443"/>
      <c r="C221" s="431" t="s">
        <v>83</v>
      </c>
      <c r="D221" s="432"/>
      <c r="E221" s="353">
        <v>178</v>
      </c>
      <c r="F221" s="955">
        <f>INDEX(CV!$270:$537,MATCH('CV2'!$E221,CV!$F$2:$F$269,0),8)</f>
        <v>0.82734116522104917</v>
      </c>
      <c r="G221" s="955">
        <f>INDEX(CV!$270:$537,MATCH('CV2'!$E221,CV!$F$2:$F$269,0),12)</f>
        <v>7.0579273829097602</v>
      </c>
      <c r="H221" s="955">
        <f>INDEX(CV!$270:$537,MATCH('CV2'!$E221,CV!$F$2:$F$269,0),16)</f>
        <v>5.2111805845729915</v>
      </c>
      <c r="I221" s="955">
        <f>INDEX(CV!$270:$537,MATCH('CV2'!$E221,CV!$F$2:$F$269,0),10)</f>
        <v>5.1132605883271394</v>
      </c>
      <c r="J221" s="957">
        <f>INDEX(CV!$270:$537,MATCH('CV2'!$E221,CV!$F$2:$F$269,0),14)</f>
        <v>4.114784833444582</v>
      </c>
      <c r="K221" s="956">
        <f>INDEX(CV!$270:$537,MATCH('CV2'!$E221,CV!$F$2:$F$269,0),9)</f>
        <v>0.83170810799538186</v>
      </c>
      <c r="L221" s="956">
        <f>INDEX(CV!$270:$537,MATCH('CV2'!$E221,CV!$F$2:$F$269,0),13)</f>
        <v>6.5460740351184636</v>
      </c>
      <c r="M221" s="956">
        <f>INDEX(CV!$270:$537,MATCH('CV2'!$E221,CV!$F$2:$F$269,0),17)</f>
        <v>6.0029142904226411</v>
      </c>
      <c r="N221" s="955">
        <f>INDEX(CV!$270:$537,MATCH('CV2'!$E221,CV!$F$2:$F$269,0),11)</f>
        <v>5.0196268825720551</v>
      </c>
      <c r="O221" s="955">
        <f>INDEX(CV!$270:$537,MATCH('CV2'!$E221,CV!$F$2:$F$269,0),15)</f>
        <v>4.2133191094412492</v>
      </c>
      <c r="P221" s="1353" t="s">
        <v>398</v>
      </c>
      <c r="Q221" s="1354"/>
      <c r="R221" s="351"/>
      <c r="S221" s="351"/>
    </row>
    <row r="222" spans="1:19" ht="14.1" customHeight="1">
      <c r="A222" s="330"/>
      <c r="B222" s="443"/>
      <c r="C222" s="431" t="s">
        <v>99</v>
      </c>
      <c r="D222" s="432"/>
      <c r="E222" s="430">
        <v>179</v>
      </c>
      <c r="F222" s="955">
        <f>INDEX(CV!$270:$537,MATCH('CV2'!$E222,CV!$F$2:$F$269,0),8)</f>
        <v>0.44787796038973715</v>
      </c>
      <c r="G222" s="955">
        <f>INDEX(CV!$270:$537,MATCH('CV2'!$E222,CV!$F$2:$F$269,0),12)</f>
        <v>3.2962583628695059</v>
      </c>
      <c r="H222" s="955">
        <f>INDEX(CV!$270:$537,MATCH('CV2'!$E222,CV!$F$2:$F$269,0),16)</f>
        <v>2.9898200202636058</v>
      </c>
      <c r="I222" s="955">
        <f>INDEX(CV!$270:$537,MATCH('CV2'!$E222,CV!$F$2:$F$269,0),10)</f>
        <v>3.5762766513127073</v>
      </c>
      <c r="J222" s="957">
        <f>INDEX(CV!$270:$537,MATCH('CV2'!$E222,CV!$F$2:$F$269,0),14)</f>
        <v>1.7700712948535202</v>
      </c>
      <c r="K222" s="956">
        <f>INDEX(CV!$270:$537,MATCH('CV2'!$E222,CV!$F$2:$F$269,0),9)</f>
        <v>0.51045566909224138</v>
      </c>
      <c r="L222" s="956">
        <f>INDEX(CV!$270:$537,MATCH('CV2'!$E222,CV!$F$2:$F$269,0),13)</f>
        <v>3.2075434759550152</v>
      </c>
      <c r="M222" s="956">
        <f>INDEX(CV!$270:$537,MATCH('CV2'!$E222,CV!$F$2:$F$269,0),17)</f>
        <v>3.3143869594947022</v>
      </c>
      <c r="N222" s="955">
        <f>INDEX(CV!$270:$537,MATCH('CV2'!$E222,CV!$F$2:$F$269,0),11)</f>
        <v>3.2291598737662217</v>
      </c>
      <c r="O222" s="955">
        <f>INDEX(CV!$270:$537,MATCH('CV2'!$E222,CV!$F$2:$F$269,0),15)</f>
        <v>2.02180795726006</v>
      </c>
      <c r="P222" s="1353" t="s">
        <v>418</v>
      </c>
      <c r="Q222" s="1354"/>
      <c r="R222" s="351"/>
      <c r="S222" s="351"/>
    </row>
    <row r="223" spans="1:19" ht="14.1" customHeight="1">
      <c r="A223" s="330"/>
      <c r="B223" s="443"/>
      <c r="C223" s="431" t="s">
        <v>109</v>
      </c>
      <c r="D223" s="432"/>
      <c r="E223" s="353">
        <v>180</v>
      </c>
      <c r="F223" s="955">
        <f>INDEX(CV!$270:$537,MATCH('CV2'!$E223,CV!$F$2:$F$269,0),8)</f>
        <v>0.50189171067067151</v>
      </c>
      <c r="G223" s="955">
        <f>INDEX(CV!$270:$537,MATCH('CV2'!$E223,CV!$F$2:$F$269,0),12)</f>
        <v>6.5501095625233852</v>
      </c>
      <c r="H223" s="955">
        <f>INDEX(CV!$270:$537,MATCH('CV2'!$E223,CV!$F$2:$F$269,0),16)</f>
        <v>4.799648950494297</v>
      </c>
      <c r="I223" s="955">
        <f>INDEX(CV!$270:$537,MATCH('CV2'!$E223,CV!$F$2:$F$269,0),10)</f>
        <v>5.0703342273392717</v>
      </c>
      <c r="J223" s="957">
        <f>INDEX(CV!$270:$537,MATCH('CV2'!$E223,CV!$F$2:$F$269,0),14)</f>
        <v>2.3560194365345195</v>
      </c>
      <c r="K223" s="956">
        <f>INDEX(CV!$270:$537,MATCH('CV2'!$E223,CV!$F$2:$F$269,0),9)</f>
        <v>0.69120366939116284</v>
      </c>
      <c r="L223" s="956">
        <f>INDEX(CV!$270:$537,MATCH('CV2'!$E223,CV!$F$2:$F$269,0),13)</f>
        <v>7.0781447191842517</v>
      </c>
      <c r="M223" s="956">
        <f>INDEX(CV!$270:$537,MATCH('CV2'!$E223,CV!$F$2:$F$269,0),17)</f>
        <v>3.7303949858992573</v>
      </c>
      <c r="N223" s="955">
        <f>INDEX(CV!$270:$537,MATCH('CV2'!$E223,CV!$F$2:$F$269,0),11)</f>
        <v>4.7129065923721392</v>
      </c>
      <c r="O223" s="955">
        <f>INDEX(CV!$270:$537,MATCH('CV2'!$E223,CV!$F$2:$F$269,0),15)</f>
        <v>2.3785429802287377</v>
      </c>
      <c r="P223" s="1353" t="s">
        <v>429</v>
      </c>
      <c r="Q223" s="1354"/>
      <c r="R223" s="351"/>
      <c r="S223" s="351"/>
    </row>
    <row r="224" spans="1:19" ht="14.1" customHeight="1">
      <c r="A224" s="349"/>
      <c r="B224" s="443"/>
      <c r="C224" s="431" t="s">
        <v>110</v>
      </c>
      <c r="D224" s="432"/>
      <c r="E224" s="430">
        <v>181</v>
      </c>
      <c r="F224" s="955">
        <f>INDEX(CV!$270:$537,MATCH('CV2'!$E224,CV!$F$2:$F$269,0),8)</f>
        <v>0.46344762345900437</v>
      </c>
      <c r="G224" s="955">
        <f>INDEX(CV!$270:$537,MATCH('CV2'!$E224,CV!$F$2:$F$269,0),12)</f>
        <v>3.6265826754775006</v>
      </c>
      <c r="H224" s="955">
        <f>INDEX(CV!$270:$537,MATCH('CV2'!$E224,CV!$F$2:$F$269,0),16)</f>
        <v>2.697738618055213</v>
      </c>
      <c r="I224" s="955">
        <f>INDEX(CV!$270:$537,MATCH('CV2'!$E224,CV!$F$2:$F$269,0),10)</f>
        <v>3.3775695710847975</v>
      </c>
      <c r="J224" s="957">
        <f>INDEX(CV!$270:$537,MATCH('CV2'!$E224,CV!$F$2:$F$269,0),14)</f>
        <v>1.8875297485705655</v>
      </c>
      <c r="K224" s="956">
        <f>INDEX(CV!$270:$537,MATCH('CV2'!$E224,CV!$F$2:$F$269,0),9)</f>
        <v>0.51209641386620219</v>
      </c>
      <c r="L224" s="956">
        <f>INDEX(CV!$270:$537,MATCH('CV2'!$E224,CV!$F$2:$F$269,0),13)</f>
        <v>3.7802357884995903</v>
      </c>
      <c r="M224" s="956">
        <f>INDEX(CV!$270:$537,MATCH('CV2'!$E224,CV!$F$2:$F$269,0),17)</f>
        <v>2.9483068896892513</v>
      </c>
      <c r="N224" s="955">
        <f>INDEX(CV!$270:$537,MATCH('CV2'!$E224,CV!$F$2:$F$269,0),11)</f>
        <v>2.7870122265175863</v>
      </c>
      <c r="O224" s="955">
        <f>INDEX(CV!$270:$537,MATCH('CV2'!$E224,CV!$F$2:$F$269,0),15)</f>
        <v>1.8681899500728147</v>
      </c>
      <c r="P224" s="1353" t="s">
        <v>430</v>
      </c>
      <c r="Q224" s="1354"/>
      <c r="R224" s="351"/>
      <c r="S224" s="351"/>
    </row>
    <row r="225" spans="1:19" ht="14.1" customHeight="1">
      <c r="A225" s="522"/>
      <c r="B225" s="443"/>
      <c r="C225" s="460" t="s">
        <v>111</v>
      </c>
      <c r="D225" s="441"/>
      <c r="E225" s="353">
        <v>182</v>
      </c>
      <c r="F225" s="946">
        <f>INDEX(CV!$270:$537,MATCH('CV2'!$E225,CV!$F$2:$F$269,0),8)</f>
        <v>0.51988929239463755</v>
      </c>
      <c r="G225" s="946">
        <f>INDEX(CV!$270:$537,MATCH('CV2'!$E225,CV!$F$2:$F$269,0),12)</f>
        <v>7.2928996736803917</v>
      </c>
      <c r="H225" s="946">
        <f>INDEX(CV!$270:$537,MATCH('CV2'!$E225,CV!$F$2:$F$269,0),16)</f>
        <v>4.9603814000223929</v>
      </c>
      <c r="I225" s="946">
        <f>INDEX(CV!$270:$537,MATCH('CV2'!$E225,CV!$F$2:$F$269,0),10)</f>
        <v>5.2921268715647987</v>
      </c>
      <c r="J225" s="964">
        <f>INDEX(CV!$270:$537,MATCH('CV2'!$E225,CV!$F$2:$F$269,0),14)</f>
        <v>3.4475864586792255</v>
      </c>
      <c r="K225" s="947">
        <f>INDEX(CV!$270:$537,MATCH('CV2'!$E225,CV!$F$2:$F$269,0),9)</f>
        <v>0.7662672847462948</v>
      </c>
      <c r="L225" s="947">
        <f>INDEX(CV!$270:$537,MATCH('CV2'!$E225,CV!$F$2:$F$269,0),13)</f>
        <v>6.12426358482554</v>
      </c>
      <c r="M225" s="947">
        <f>INDEX(CV!$270:$537,MATCH('CV2'!$E225,CV!$F$2:$F$269,0),17)</f>
        <v>5.4818816218894959</v>
      </c>
      <c r="N225" s="946">
        <f>INDEX(CV!$270:$537,MATCH('CV2'!$E225,CV!$F$2:$F$269,0),11)</f>
        <v>5.3174314685602795</v>
      </c>
      <c r="O225" s="946">
        <f>INDEX(CV!$270:$537,MATCH('CV2'!$E225,CV!$F$2:$F$269,0),15)</f>
        <v>3.8918530037404522</v>
      </c>
      <c r="P225" s="1359" t="s">
        <v>431</v>
      </c>
      <c r="Q225" s="1360"/>
      <c r="R225" s="351"/>
      <c r="S225" s="351"/>
    </row>
    <row r="226" spans="1:19" ht="14.1" customHeight="1">
      <c r="A226" s="530"/>
      <c r="B226" s="530" t="s">
        <v>224</v>
      </c>
      <c r="C226" s="332"/>
      <c r="D226" s="436"/>
      <c r="E226" s="430">
        <v>183</v>
      </c>
      <c r="F226" s="941">
        <f>INDEX(CV!$270:$537,MATCH('CV2'!$E226,CV!$F$2:$F$269,0),8)</f>
        <v>0.16301617035254434</v>
      </c>
      <c r="G226" s="941">
        <f>INDEX(CV!$270:$537,MATCH('CV2'!$E226,CV!$F$2:$F$269,0),12)</f>
        <v>2.9138043271222203</v>
      </c>
      <c r="H226" s="941">
        <f>INDEX(CV!$270:$537,MATCH('CV2'!$E226,CV!$F$2:$F$269,0),16)</f>
        <v>1.7454618766798367</v>
      </c>
      <c r="I226" s="941">
        <f>INDEX(CV!$270:$537,MATCH('CV2'!$E226,CV!$F$2:$F$269,0),10)</f>
        <v>2.5561729075396555</v>
      </c>
      <c r="J226" s="951">
        <f>INDEX(CV!$270:$537,MATCH('CV2'!$E226,CV!$F$2:$F$269,0),14)</f>
        <v>1.4229640524162774</v>
      </c>
      <c r="K226" s="944">
        <f>INDEX(CV!$270:$537,MATCH('CV2'!$E226,CV!$F$2:$F$269,0),9)</f>
        <v>0.15863780628298824</v>
      </c>
      <c r="L226" s="944">
        <f>INDEX(CV!$270:$537,MATCH('CV2'!$E226,CV!$F$2:$F$269,0),13)</f>
        <v>2.7772628098139327</v>
      </c>
      <c r="M226" s="944">
        <f>INDEX(CV!$270:$537,MATCH('CV2'!$E226,CV!$F$2:$F$269,0),17)</f>
        <v>1.6813804459988397</v>
      </c>
      <c r="N226" s="941">
        <f>INDEX(CV!$270:$537,MATCH('CV2'!$E226,CV!$F$2:$F$269,0),11)</f>
        <v>2.2491019530024468</v>
      </c>
      <c r="O226" s="941">
        <f>INDEX(CV!$270:$537,MATCH('CV2'!$E226,CV!$F$2:$F$269,0),15)</f>
        <v>1.363820017109324</v>
      </c>
      <c r="P226" s="1387" t="s">
        <v>432</v>
      </c>
      <c r="Q226" s="1388"/>
      <c r="R226" s="1388"/>
      <c r="S226" s="373"/>
    </row>
    <row r="227" spans="1:19" ht="14.1" customHeight="1">
      <c r="A227" s="522"/>
      <c r="B227" s="349"/>
      <c r="C227" s="429" t="s">
        <v>18</v>
      </c>
      <c r="D227" s="430"/>
      <c r="E227" s="353">
        <v>184</v>
      </c>
      <c r="F227" s="945">
        <f>INDEX(CV!$270:$537,MATCH('CV2'!$E227,CV!$F$2:$F$269,0),8)</f>
        <v>0.23092800588422063</v>
      </c>
      <c r="G227" s="945">
        <f>INDEX(CV!$270:$537,MATCH('CV2'!$E227,CV!$F$2:$F$269,0),12)</f>
        <v>8.0599189797968798</v>
      </c>
      <c r="H227" s="945">
        <f>INDEX(CV!$270:$537,MATCH('CV2'!$E227,CV!$F$2:$F$269,0),16)</f>
        <v>6.947846199826218</v>
      </c>
      <c r="I227" s="945">
        <f>INDEX(CV!$270:$537,MATCH('CV2'!$E227,CV!$F$2:$F$269,0),10)</f>
        <v>6.0255074689167465</v>
      </c>
      <c r="J227" s="943">
        <f>INDEX(CV!$270:$537,MATCH('CV2'!$E227,CV!$F$2:$F$269,0),14)</f>
        <v>3.6716431490833425</v>
      </c>
      <c r="K227" s="942">
        <f>INDEX(CV!$270:$537,MATCH('CV2'!$E227,CV!$F$2:$F$269,0),9)</f>
        <v>0.33846188157282237</v>
      </c>
      <c r="L227" s="942">
        <f>INDEX(CV!$270:$537,MATCH('CV2'!$E227,CV!$F$2:$F$269,0),13)</f>
        <v>6.3777560383319223</v>
      </c>
      <c r="M227" s="942">
        <f>INDEX(CV!$270:$537,MATCH('CV2'!$E227,CV!$F$2:$F$269,0),17)</f>
        <v>5.1269768354919965</v>
      </c>
      <c r="N227" s="945">
        <f>INDEX(CV!$270:$537,MATCH('CV2'!$E227,CV!$F$2:$F$269,0),11)</f>
        <v>5.0375338072516875</v>
      </c>
      <c r="O227" s="945">
        <f>INDEX(CV!$270:$537,MATCH('CV2'!$E227,CV!$F$2:$F$269,0),15)</f>
        <v>3.2677249365178089</v>
      </c>
      <c r="P227" s="1408" t="s">
        <v>396</v>
      </c>
      <c r="Q227" s="1362"/>
      <c r="R227" s="351"/>
      <c r="S227" s="351"/>
    </row>
    <row r="228" spans="1:19" ht="14.1" customHeight="1">
      <c r="A228" s="522"/>
      <c r="B228" s="349"/>
      <c r="C228" s="431" t="s">
        <v>83</v>
      </c>
      <c r="D228" s="432"/>
      <c r="E228" s="430">
        <v>185</v>
      </c>
      <c r="F228" s="955">
        <f>INDEX(CV!$270:$537,MATCH('CV2'!$E228,CV!$F$2:$F$269,0),8)</f>
        <v>0.3519979452560536</v>
      </c>
      <c r="G228" s="955">
        <f>INDEX(CV!$270:$537,MATCH('CV2'!$E228,CV!$F$2:$F$269,0),12)</f>
        <v>5.6339130415045684</v>
      </c>
      <c r="H228" s="955">
        <f>INDEX(CV!$270:$537,MATCH('CV2'!$E228,CV!$F$2:$F$269,0),16)</f>
        <v>2.5399616607996629</v>
      </c>
      <c r="I228" s="955">
        <f>INDEX(CV!$270:$537,MATCH('CV2'!$E228,CV!$F$2:$F$269,0),10)</f>
        <v>5.049898246819633</v>
      </c>
      <c r="J228" s="957">
        <f>INDEX(CV!$270:$537,MATCH('CV2'!$E228,CV!$F$2:$F$269,0),14)</f>
        <v>2.5175445015048989</v>
      </c>
      <c r="K228" s="956">
        <f>INDEX(CV!$270:$537,MATCH('CV2'!$E228,CV!$F$2:$F$269,0),9)</f>
        <v>0.43540528600214323</v>
      </c>
      <c r="L228" s="956">
        <f>INDEX(CV!$270:$537,MATCH('CV2'!$E228,CV!$F$2:$F$269,0),13)</f>
        <v>5.7433747073737624</v>
      </c>
      <c r="M228" s="956">
        <f>INDEX(CV!$270:$537,MATCH('CV2'!$E228,CV!$F$2:$F$269,0),17)</f>
        <v>2.4243222638251125</v>
      </c>
      <c r="N228" s="955">
        <f>INDEX(CV!$270:$537,MATCH('CV2'!$E228,CV!$F$2:$F$269,0),11)</f>
        <v>4.4790897075286944</v>
      </c>
      <c r="O228" s="955">
        <f>INDEX(CV!$270:$537,MATCH('CV2'!$E228,CV!$F$2:$F$269,0),15)</f>
        <v>2.4628452123921658</v>
      </c>
      <c r="P228" s="1353" t="s">
        <v>398</v>
      </c>
      <c r="Q228" s="1354"/>
      <c r="R228" s="351"/>
      <c r="S228" s="351"/>
    </row>
    <row r="229" spans="1:19" ht="14.1" customHeight="1">
      <c r="A229" s="522"/>
      <c r="B229" s="349"/>
      <c r="C229" s="431" t="s">
        <v>82</v>
      </c>
      <c r="D229" s="432"/>
      <c r="E229" s="353">
        <v>186</v>
      </c>
      <c r="F229" s="955">
        <f>INDEX(CV!$270:$537,MATCH('CV2'!$E229,CV!$F$2:$F$269,0),8)</f>
        <v>0.31434552215847761</v>
      </c>
      <c r="G229" s="955">
        <f>INDEX(CV!$270:$537,MATCH('CV2'!$E229,CV!$F$2:$F$269,0),12)</f>
        <v>2.0867899612538587</v>
      </c>
      <c r="H229" s="955">
        <f>INDEX(CV!$270:$537,MATCH('CV2'!$E229,CV!$F$2:$F$269,0),16)</f>
        <v>3.9290421136321152</v>
      </c>
      <c r="I229" s="955">
        <f>INDEX(CV!$270:$537,MATCH('CV2'!$E229,CV!$F$2:$F$269,0),10)</f>
        <v>3.9366658732534709</v>
      </c>
      <c r="J229" s="957">
        <f>INDEX(CV!$270:$537,MATCH('CV2'!$E229,CV!$F$2:$F$269,0),14)</f>
        <v>2.4012846174763309</v>
      </c>
      <c r="K229" s="956">
        <f>INDEX(CV!$270:$537,MATCH('CV2'!$E229,CV!$F$2:$F$269,0),9)</f>
        <v>0.2162422816030469</v>
      </c>
      <c r="L229" s="956">
        <f>INDEX(CV!$270:$537,MATCH('CV2'!$E229,CV!$F$2:$F$269,0),13)</f>
        <v>4.3035413946454417</v>
      </c>
      <c r="M229" s="956">
        <f>INDEX(CV!$270:$537,MATCH('CV2'!$E229,CV!$F$2:$F$269,0),17)</f>
        <v>3.2787351950877541</v>
      </c>
      <c r="N229" s="955">
        <f>INDEX(CV!$270:$537,MATCH('CV2'!$E229,CV!$F$2:$F$269,0),11)</f>
        <v>3.7100056959814292</v>
      </c>
      <c r="O229" s="955">
        <f>INDEX(CV!$270:$537,MATCH('CV2'!$E229,CV!$F$2:$F$269,0),15)</f>
        <v>2.4823783374338642</v>
      </c>
      <c r="P229" s="1353" t="s">
        <v>397</v>
      </c>
      <c r="Q229" s="1354"/>
      <c r="R229" s="351"/>
      <c r="S229" s="351"/>
    </row>
    <row r="230" spans="1:19" ht="14.1" customHeight="1">
      <c r="A230" s="522"/>
      <c r="B230" s="349"/>
      <c r="C230" s="431" t="s">
        <v>99</v>
      </c>
      <c r="D230" s="432"/>
      <c r="E230" s="430">
        <v>187</v>
      </c>
      <c r="F230" s="955">
        <f>INDEX(CV!$270:$537,MATCH('CV2'!$E230,CV!$F$2:$F$269,0),8)</f>
        <v>0.34532742028101693</v>
      </c>
      <c r="G230" s="955">
        <f>INDEX(CV!$270:$537,MATCH('CV2'!$E230,CV!$F$2:$F$269,0),12)</f>
        <v>6.2864214167857906</v>
      </c>
      <c r="H230" s="955">
        <f>INDEX(CV!$270:$537,MATCH('CV2'!$E230,CV!$F$2:$F$269,0),16)</f>
        <v>3.2969173961712133</v>
      </c>
      <c r="I230" s="955">
        <f>INDEX(CV!$270:$537,MATCH('CV2'!$E230,CV!$F$2:$F$269,0),10)</f>
        <v>4.6820334398717938</v>
      </c>
      <c r="J230" s="957">
        <f>INDEX(CV!$270:$537,MATCH('CV2'!$E230,CV!$F$2:$F$269,0),14)</f>
        <v>3.153932661921957</v>
      </c>
      <c r="K230" s="956">
        <f>INDEX(CV!$270:$537,MATCH('CV2'!$E230,CV!$F$2:$F$269,0),9)</f>
        <v>0.37291935488719569</v>
      </c>
      <c r="L230" s="956">
        <f>INDEX(CV!$270:$537,MATCH('CV2'!$E230,CV!$F$2:$F$269,0),13)</f>
        <v>5.475065304644164</v>
      </c>
      <c r="M230" s="956">
        <f>INDEX(CV!$270:$537,MATCH('CV2'!$E230,CV!$F$2:$F$269,0),17)</f>
        <v>4.5446423041916297</v>
      </c>
      <c r="N230" s="955">
        <f>INDEX(CV!$270:$537,MATCH('CV2'!$E230,CV!$F$2:$F$269,0),11)</f>
        <v>3.9487110015628866</v>
      </c>
      <c r="O230" s="955">
        <f>INDEX(CV!$270:$537,MATCH('CV2'!$E230,CV!$F$2:$F$269,0),15)</f>
        <v>2.9297686835126204</v>
      </c>
      <c r="P230" s="1353" t="s">
        <v>418</v>
      </c>
      <c r="Q230" s="1354"/>
      <c r="R230" s="351"/>
      <c r="S230" s="351"/>
    </row>
    <row r="231" spans="1:19" ht="14.1" customHeight="1">
      <c r="A231" s="522"/>
      <c r="B231" s="461"/>
      <c r="C231" s="434" t="s">
        <v>112</v>
      </c>
      <c r="D231" s="435"/>
      <c r="E231" s="353">
        <v>188</v>
      </c>
      <c r="F231" s="958">
        <f>INDEX(CV!$270:$537,MATCH('CV2'!$E231,CV!$F$2:$F$269,0),8)</f>
        <v>0.41245828851720256</v>
      </c>
      <c r="G231" s="958">
        <f>INDEX(CV!$270:$537,MATCH('CV2'!$E231,CV!$F$2:$F$269,0),12)</f>
        <v>6.9597403853712638</v>
      </c>
      <c r="H231" s="958">
        <f>INDEX(CV!$270:$537,MATCH('CV2'!$E231,CV!$F$2:$F$269,0),16)</f>
        <v>3.9627112838624297</v>
      </c>
      <c r="I231" s="958">
        <f>INDEX(CV!$270:$537,MATCH('CV2'!$E231,CV!$F$2:$F$269,0),10)</f>
        <v>6.269497429979638</v>
      </c>
      <c r="J231" s="960">
        <f>INDEX(CV!$270:$537,MATCH('CV2'!$E231,CV!$F$2:$F$269,0),14)</f>
        <v>4.2422310804849772</v>
      </c>
      <c r="K231" s="959">
        <f>INDEX(CV!$270:$537,MATCH('CV2'!$E231,CV!$F$2:$F$269,0),9)</f>
        <v>0.42238650605078448</v>
      </c>
      <c r="L231" s="959">
        <f>INDEX(CV!$270:$537,MATCH('CV2'!$E231,CV!$F$2:$F$269,0),13)</f>
        <v>5.8940854471258115</v>
      </c>
      <c r="M231" s="959">
        <f>INDEX(CV!$270:$537,MATCH('CV2'!$E231,CV!$F$2:$F$269,0),17)</f>
        <v>4.8431952906760216</v>
      </c>
      <c r="N231" s="958">
        <f>INDEX(CV!$270:$537,MATCH('CV2'!$E231,CV!$F$2:$F$269,0),11)</f>
        <v>5.8233575374707041</v>
      </c>
      <c r="O231" s="958">
        <f>INDEX(CV!$270:$537,MATCH('CV2'!$E231,CV!$F$2:$F$269,0),15)</f>
        <v>4.2399860254896362</v>
      </c>
      <c r="P231" s="1359" t="s">
        <v>433</v>
      </c>
      <c r="Q231" s="1360"/>
      <c r="R231" s="351"/>
      <c r="S231" s="351"/>
    </row>
    <row r="232" spans="1:19" ht="14.1" customHeight="1">
      <c r="A232" s="1378" t="s">
        <v>226</v>
      </c>
      <c r="B232" s="1378"/>
      <c r="C232" s="1378"/>
      <c r="D232" s="1378"/>
      <c r="E232" s="430">
        <v>189</v>
      </c>
      <c r="F232" s="945">
        <f>INDEX(CV!$270:$537,MATCH('CV2'!$E232,CV!$F$2:$F$269,0),8)</f>
        <v>6.1890670242653545E-2</v>
      </c>
      <c r="G232" s="945">
        <f>INDEX(CV!$270:$537,MATCH('CV2'!$E232,CV!$F$2:$F$269,0),12)</f>
        <v>0.96674796041040345</v>
      </c>
      <c r="H232" s="945">
        <f>INDEX(CV!$270:$537,MATCH('CV2'!$E232,CV!$F$2:$F$269,0),16)</f>
        <v>0.5652068294003969</v>
      </c>
      <c r="I232" s="945">
        <f>INDEX(CV!$270:$537,MATCH('CV2'!$E232,CV!$F$2:$F$269,0),10)</f>
        <v>0.78769302402751917</v>
      </c>
      <c r="J232" s="943">
        <f>INDEX(CV!$270:$537,MATCH('CV2'!$E232,CV!$F$2:$F$269,0),14)</f>
        <v>0.40867998451128085</v>
      </c>
      <c r="K232" s="942">
        <f>INDEX(CV!$270:$537,MATCH('CV2'!$E232,CV!$F$2:$F$269,0),9)</f>
        <v>5.9904132526041223E-2</v>
      </c>
      <c r="L232" s="942">
        <f>INDEX(CV!$270:$537,MATCH('CV2'!$E232,CV!$F$2:$F$269,0),13)</f>
        <v>0.90388493649585333</v>
      </c>
      <c r="M232" s="942">
        <f>INDEX(CV!$270:$537,MATCH('CV2'!$E232,CV!$F$2:$F$269,0),17)</f>
        <v>0.58082211212907764</v>
      </c>
      <c r="N232" s="945">
        <f>INDEX(CV!$270:$537,MATCH('CV2'!$E232,CV!$F$2:$F$269,0),11)</f>
        <v>0.68521804731477365</v>
      </c>
      <c r="O232" s="945">
        <f>INDEX(CV!$270:$537,MATCH('CV2'!$E232,CV!$F$2:$F$269,0),15)</f>
        <v>0.41912794094497674</v>
      </c>
      <c r="P232" s="1406" t="s">
        <v>450</v>
      </c>
      <c r="Q232" s="1407"/>
      <c r="R232" s="1407"/>
      <c r="S232" s="1407"/>
    </row>
    <row r="233" spans="1:19" ht="14.1" customHeight="1">
      <c r="A233" s="515"/>
      <c r="B233" s="1378" t="s">
        <v>1377</v>
      </c>
      <c r="C233" s="1378"/>
      <c r="D233" s="1378"/>
      <c r="E233" s="353">
        <v>190</v>
      </c>
      <c r="F233" s="945">
        <f>INDEX(CV!$270:$537,MATCH('CV2'!$E233,CV!$F$2:$F$269,0),8)</f>
        <v>0.90722403637730897</v>
      </c>
      <c r="G233" s="945">
        <f>INDEX(CV!$270:$537,MATCH('CV2'!$E233,CV!$F$2:$F$269,0),12)</f>
        <v>9.5191131067380947</v>
      </c>
      <c r="H233" s="945">
        <f>INDEX(CV!$270:$537,MATCH('CV2'!$E233,CV!$F$2:$F$269,0),16)</f>
        <v>6.4121482472721434</v>
      </c>
      <c r="I233" s="945">
        <f>INDEX(CV!$270:$537,MATCH('CV2'!$E233,CV!$F$2:$F$269,0),10)</f>
        <v>6.6650393184678327</v>
      </c>
      <c r="J233" s="943">
        <f>INDEX(CV!$270:$537,MATCH('CV2'!$E233,CV!$F$2:$F$269,0),14)</f>
        <v>4.1905525638096632</v>
      </c>
      <c r="K233" s="942">
        <f>INDEX(CV!$270:$537,MATCH('CV2'!$E233,CV!$F$2:$F$269,0),9)</f>
        <v>0.83139478880855588</v>
      </c>
      <c r="L233" s="942">
        <f>INDEX(CV!$270:$537,MATCH('CV2'!$E233,CV!$F$2:$F$269,0),13)</f>
        <v>9.2706887816456227</v>
      </c>
      <c r="M233" s="942">
        <f>INDEX(CV!$270:$537,MATCH('CV2'!$E233,CV!$F$2:$F$269,0),17)</f>
        <v>6.0950454394145996</v>
      </c>
      <c r="N233" s="945">
        <f>INDEX(CV!$270:$537,MATCH('CV2'!$E233,CV!$F$2:$F$269,0),11)</f>
        <v>6.010444349545593</v>
      </c>
      <c r="O233" s="945">
        <f>INDEX(CV!$270:$537,MATCH('CV2'!$E233,CV!$F$2:$F$269,0),15)</f>
        <v>4.3601336772732706</v>
      </c>
      <c r="P233" s="1406" t="s">
        <v>1378</v>
      </c>
      <c r="Q233" s="1407"/>
      <c r="R233" s="1407"/>
      <c r="S233" s="531"/>
    </row>
    <row r="234" spans="1:19" ht="14.1" customHeight="1">
      <c r="A234" s="1378" t="s">
        <v>1552</v>
      </c>
      <c r="B234" s="1378"/>
      <c r="C234" s="1378"/>
      <c r="D234" s="1378"/>
      <c r="E234" s="430">
        <v>191</v>
      </c>
      <c r="F234" s="945">
        <f>INDEX(CV!$270:$537,MATCH('CV2'!$E234,CV!$F$2:$F$269,0),8)</f>
        <v>6.2705718227343693E-2</v>
      </c>
      <c r="G234" s="945">
        <f>INDEX(CV!$270:$537,MATCH('CV2'!$E234,CV!$F$2:$F$269,0),12)</f>
        <v>1.1250926771533576</v>
      </c>
      <c r="H234" s="945">
        <f>INDEX(CV!$270:$537,MATCH('CV2'!$E234,CV!$F$2:$F$269,0),16)</f>
        <v>0.66032242768734251</v>
      </c>
      <c r="I234" s="945">
        <f>INDEX(CV!$270:$537,MATCH('CV2'!$E234,CV!$F$2:$F$269,0),10)</f>
        <v>0.84632537759654569</v>
      </c>
      <c r="J234" s="943">
        <f>INDEX(CV!$270:$537,MATCH('CV2'!$E234,CV!$F$2:$F$269,0),14)</f>
        <v>0.50323613615373686</v>
      </c>
      <c r="K234" s="942">
        <f>INDEX(CV!$270:$537,MATCH('CV2'!$E234,CV!$F$2:$F$269,0),9)</f>
        <v>6.132971776056461E-2</v>
      </c>
      <c r="L234" s="942">
        <f>INDEX(CV!$270:$537,MATCH('CV2'!$E234,CV!$F$2:$F$269,0),13)</f>
        <v>1.1000401840208487</v>
      </c>
      <c r="M234" s="942">
        <f>INDEX(CV!$270:$537,MATCH('CV2'!$E234,CV!$F$2:$F$269,0),17)</f>
        <v>0.72358954597749447</v>
      </c>
      <c r="N234" s="945">
        <f>INDEX(CV!$270:$537,MATCH('CV2'!$E234,CV!$F$2:$F$269,0),11)</f>
        <v>0.80321146785868724</v>
      </c>
      <c r="O234" s="945">
        <f>INDEX(CV!$270:$537,MATCH('CV2'!$E234,CV!$F$2:$F$269,0),15)</f>
        <v>0.53201071603056971</v>
      </c>
      <c r="P234" s="1406" t="s">
        <v>1549</v>
      </c>
      <c r="Q234" s="1407"/>
      <c r="R234" s="1407"/>
      <c r="S234" s="1407"/>
    </row>
    <row r="235" spans="1:19" ht="14.1" customHeight="1">
      <c r="A235" s="516"/>
      <c r="B235" s="516" t="s">
        <v>227</v>
      </c>
      <c r="C235" s="353"/>
      <c r="D235" s="465"/>
      <c r="E235" s="353">
        <v>192</v>
      </c>
      <c r="F235" s="941">
        <f>INDEX(CV!$270:$537,MATCH('CV2'!$E235,CV!$F$2:$F$269,0),8)</f>
        <v>0.18213274757363382</v>
      </c>
      <c r="G235" s="941">
        <f>INDEX(CV!$270:$537,MATCH('CV2'!$E235,CV!$F$2:$F$269,0),12)</f>
        <v>3.8488247671440003</v>
      </c>
      <c r="H235" s="941">
        <f>INDEX(CV!$270:$537,MATCH('CV2'!$E235,CV!$F$2:$F$269,0),16)</f>
        <v>2.2777992526075859</v>
      </c>
      <c r="I235" s="941">
        <f>INDEX(CV!$270:$537,MATCH('CV2'!$E235,CV!$F$2:$F$269,0),10)</f>
        <v>2.507071196785478</v>
      </c>
      <c r="J235" s="951">
        <f>INDEX(CV!$270:$537,MATCH('CV2'!$E235,CV!$F$2:$F$269,0),14)</f>
        <v>1.4605925607235204</v>
      </c>
      <c r="K235" s="944">
        <f>INDEX(CV!$270:$537,MATCH('CV2'!$E235,CV!$F$2:$F$269,0),9)</f>
        <v>0.17920925663797072</v>
      </c>
      <c r="L235" s="944">
        <f>INDEX(CV!$270:$537,MATCH('CV2'!$E235,CV!$F$2:$F$269,0),13)</f>
        <v>3.2703084436735455</v>
      </c>
      <c r="M235" s="944">
        <f>INDEX(CV!$270:$537,MATCH('CV2'!$E235,CV!$F$2:$F$269,0),17)</f>
        <v>2.4280365524483334</v>
      </c>
      <c r="N235" s="941">
        <f>INDEX(CV!$270:$537,MATCH('CV2'!$E235,CV!$F$2:$F$269,0),11)</f>
        <v>2.2988572364190567</v>
      </c>
      <c r="O235" s="941">
        <f>INDEX(CV!$270:$537,MATCH('CV2'!$E235,CV!$F$2:$F$269,0),15)</f>
        <v>1.4694866654734469</v>
      </c>
      <c r="P235" s="1387" t="s">
        <v>434</v>
      </c>
      <c r="Q235" s="1388"/>
      <c r="R235" s="1388"/>
      <c r="S235" s="351"/>
    </row>
    <row r="236" spans="1:19" ht="14.1" customHeight="1">
      <c r="A236" s="330"/>
      <c r="B236" s="466"/>
      <c r="C236" s="437" t="s">
        <v>115</v>
      </c>
      <c r="D236" s="467"/>
      <c r="E236" s="430">
        <v>193</v>
      </c>
      <c r="F236" s="945">
        <f>INDEX(CV!$270:$537,MATCH('CV2'!$E236,CV!$F$2:$F$269,0),8)</f>
        <v>0.45827516192338158</v>
      </c>
      <c r="G236" s="945">
        <f>INDEX(CV!$270:$537,MATCH('CV2'!$E236,CV!$F$2:$F$269,0),12)</f>
        <v>7.0468408885976803</v>
      </c>
      <c r="H236" s="945">
        <f>INDEX(CV!$270:$537,MATCH('CV2'!$E236,CV!$F$2:$F$269,0),16)</f>
        <v>3.5151656449261655</v>
      </c>
      <c r="I236" s="945">
        <f>INDEX(CV!$270:$537,MATCH('CV2'!$E236,CV!$F$2:$F$269,0),10)</f>
        <v>4.4034492947066575</v>
      </c>
      <c r="J236" s="943">
        <f>INDEX(CV!$270:$537,MATCH('CV2'!$E236,CV!$F$2:$F$269,0),14)</f>
        <v>2.636103373324282</v>
      </c>
      <c r="K236" s="942">
        <f>INDEX(CV!$270:$537,MATCH('CV2'!$E236,CV!$F$2:$F$269,0),9)</f>
        <v>0.64847309699728284</v>
      </c>
      <c r="L236" s="942">
        <f>INDEX(CV!$270:$537,MATCH('CV2'!$E236,CV!$F$2:$F$269,0),13)</f>
        <v>5.6000606924502101</v>
      </c>
      <c r="M236" s="942">
        <f>INDEX(CV!$270:$537,MATCH('CV2'!$E236,CV!$F$2:$F$269,0),17)</f>
        <v>3.9655078030296353</v>
      </c>
      <c r="N236" s="945">
        <f>INDEX(CV!$270:$537,MATCH('CV2'!$E236,CV!$F$2:$F$269,0),11)</f>
        <v>3.914183684119783</v>
      </c>
      <c r="O236" s="945">
        <f>INDEX(CV!$270:$537,MATCH('CV2'!$E236,CV!$F$2:$F$269,0),15)</f>
        <v>2.5703687024458111</v>
      </c>
      <c r="P236" s="1408" t="s">
        <v>435</v>
      </c>
      <c r="Q236" s="1362"/>
      <c r="R236" s="351"/>
      <c r="S236" s="351"/>
    </row>
    <row r="237" spans="1:19" ht="14.1" customHeight="1">
      <c r="A237" s="516"/>
      <c r="B237" s="466"/>
      <c r="C237" s="468" t="s">
        <v>116</v>
      </c>
      <c r="D237" s="469"/>
      <c r="E237" s="353">
        <v>194</v>
      </c>
      <c r="F237" s="955">
        <f>INDEX(CV!$270:$537,MATCH('CV2'!$E237,CV!$F$2:$F$269,0),8)</f>
        <v>0.42321381831203164</v>
      </c>
      <c r="G237" s="955">
        <f>INDEX(CV!$270:$537,MATCH('CV2'!$E237,CV!$F$2:$F$269,0),12)</f>
        <v>8.7649968691639017</v>
      </c>
      <c r="H237" s="955">
        <f>INDEX(CV!$270:$537,MATCH('CV2'!$E237,CV!$F$2:$F$269,0),16)</f>
        <v>5.922658486162411</v>
      </c>
      <c r="I237" s="955">
        <f>INDEX(CV!$270:$537,MATCH('CV2'!$E237,CV!$F$2:$F$269,0),10)</f>
        <v>5.3854061120591821</v>
      </c>
      <c r="J237" s="957">
        <f>INDEX(CV!$270:$537,MATCH('CV2'!$E237,CV!$F$2:$F$269,0),14)</f>
        <v>3.2101075922487263</v>
      </c>
      <c r="K237" s="956">
        <f>INDEX(CV!$270:$537,MATCH('CV2'!$E237,CV!$F$2:$F$269,0),9)</f>
        <v>0.36149388385065312</v>
      </c>
      <c r="L237" s="956">
        <f>INDEX(CV!$270:$537,MATCH('CV2'!$E237,CV!$F$2:$F$269,0),13)</f>
        <v>7.8542273293759388</v>
      </c>
      <c r="M237" s="956">
        <f>INDEX(CV!$270:$537,MATCH('CV2'!$E237,CV!$F$2:$F$269,0),17)</f>
        <v>6.1358908564060153</v>
      </c>
      <c r="N237" s="955">
        <f>INDEX(CV!$270:$537,MATCH('CV2'!$E237,CV!$F$2:$F$269,0),11)</f>
        <v>5.003809555082583</v>
      </c>
      <c r="O237" s="955">
        <f>INDEX(CV!$270:$537,MATCH('CV2'!$E237,CV!$F$2:$F$269,0),15)</f>
        <v>3.3389300973156137</v>
      </c>
      <c r="P237" s="1353" t="s">
        <v>436</v>
      </c>
      <c r="Q237" s="1354"/>
      <c r="R237" s="351"/>
      <c r="S237" s="351"/>
    </row>
    <row r="238" spans="1:19" ht="14.1" customHeight="1">
      <c r="A238" s="349"/>
      <c r="B238" s="466"/>
      <c r="C238" s="468" t="s">
        <v>117</v>
      </c>
      <c r="D238" s="469"/>
      <c r="E238" s="430">
        <v>195</v>
      </c>
      <c r="F238" s="955">
        <f>INDEX(CV!$270:$537,MATCH('CV2'!$E238,CV!$F$2:$F$269,0),8)</f>
        <v>0.26447418035777293</v>
      </c>
      <c r="G238" s="955">
        <f>INDEX(CV!$270:$537,MATCH('CV2'!$E238,CV!$F$2:$F$269,0),12)</f>
        <v>7.2146515188199301</v>
      </c>
      <c r="H238" s="955">
        <f>INDEX(CV!$270:$537,MATCH('CV2'!$E238,CV!$F$2:$F$269,0),16)</f>
        <v>5.2438832117252838</v>
      </c>
      <c r="I238" s="955">
        <f>INDEX(CV!$270:$537,MATCH('CV2'!$E238,CV!$F$2:$F$269,0),10)</f>
        <v>6.3896821846220933</v>
      </c>
      <c r="J238" s="957">
        <f>INDEX(CV!$270:$537,MATCH('CV2'!$E238,CV!$F$2:$F$269,0),14)</f>
        <v>3.8770587638570557</v>
      </c>
      <c r="K238" s="956">
        <f>INDEX(CV!$270:$537,MATCH('CV2'!$E238,CV!$F$2:$F$269,0),9)</f>
        <v>0.1735379372611926</v>
      </c>
      <c r="L238" s="956">
        <f>INDEX(CV!$270:$537,MATCH('CV2'!$E238,CV!$F$2:$F$269,0),13)</f>
        <v>6.1204160778252117</v>
      </c>
      <c r="M238" s="956">
        <f>INDEX(CV!$270:$537,MATCH('CV2'!$E238,CV!$F$2:$F$269,0),17)</f>
        <v>6.4134454509214098</v>
      </c>
      <c r="N238" s="955">
        <f>INDEX(CV!$270:$537,MATCH('CV2'!$E238,CV!$F$2:$F$269,0),11)</f>
        <v>6.2536110044982234</v>
      </c>
      <c r="O238" s="955">
        <f>INDEX(CV!$270:$537,MATCH('CV2'!$E238,CV!$F$2:$F$269,0),15)</f>
        <v>4.0652399858685033</v>
      </c>
      <c r="P238" s="1353" t="s">
        <v>437</v>
      </c>
      <c r="Q238" s="1354"/>
      <c r="R238" s="351"/>
      <c r="S238" s="351"/>
    </row>
    <row r="239" spans="1:19" ht="14.1" customHeight="1">
      <c r="A239" s="353"/>
      <c r="B239" s="466"/>
      <c r="C239" s="438" t="s">
        <v>118</v>
      </c>
      <c r="D239" s="469"/>
      <c r="E239" s="353">
        <v>196</v>
      </c>
      <c r="F239" s="955">
        <f>INDEX(CV!$270:$537,MATCH('CV2'!$E239,CV!$F$2:$F$269,0),8)</f>
        <v>0.37629803297245917</v>
      </c>
      <c r="G239" s="955">
        <f>INDEX(CV!$270:$537,MATCH('CV2'!$E239,CV!$F$2:$F$269,0),12)</f>
        <v>8.8144991096969747</v>
      </c>
      <c r="H239" s="955">
        <f>INDEX(CV!$270:$537,MATCH('CV2'!$E239,CV!$F$2:$F$269,0),16)</f>
        <v>4.0469663687652497</v>
      </c>
      <c r="I239" s="955">
        <f>INDEX(CV!$270:$537,MATCH('CV2'!$E239,CV!$F$2:$F$269,0),10)</f>
        <v>7.048888450283239</v>
      </c>
      <c r="J239" s="957">
        <f>INDEX(CV!$270:$537,MATCH('CV2'!$E239,CV!$F$2:$F$269,0),14)</f>
        <v>4.1656106649374749</v>
      </c>
      <c r="K239" s="956">
        <f>INDEX(CV!$270:$537,MATCH('CV2'!$E239,CV!$F$2:$F$269,0),9)</f>
        <v>0.60158290012160742</v>
      </c>
      <c r="L239" s="956">
        <f>INDEX(CV!$270:$537,MATCH('CV2'!$E239,CV!$F$2:$F$269,0),13)</f>
        <v>9.6842809545998509</v>
      </c>
      <c r="M239" s="956">
        <f>INDEX(CV!$270:$537,MATCH('CV2'!$E239,CV!$F$2:$F$269,0),17)</f>
        <v>3.2034731442125679</v>
      </c>
      <c r="N239" s="955">
        <f>INDEX(CV!$270:$537,MATCH('CV2'!$E239,CV!$F$2:$F$269,0),11)</f>
        <v>6.7046721748345908</v>
      </c>
      <c r="O239" s="955">
        <f>INDEX(CV!$270:$537,MATCH('CV2'!$E239,CV!$F$2:$F$269,0),15)</f>
        <v>4.1053658145034415</v>
      </c>
      <c r="P239" s="1353" t="s">
        <v>438</v>
      </c>
      <c r="Q239" s="1354"/>
      <c r="R239" s="351"/>
      <c r="S239" s="351"/>
    </row>
    <row r="240" spans="1:19" ht="14.1" customHeight="1">
      <c r="A240" s="349"/>
      <c r="B240" s="466"/>
      <c r="C240" s="438" t="s">
        <v>119</v>
      </c>
      <c r="D240" s="470"/>
      <c r="E240" s="430">
        <v>197</v>
      </c>
      <c r="F240" s="955">
        <f>INDEX(CV!$270:$537,MATCH('CV2'!$E240,CV!$F$2:$F$269,0),8)</f>
        <v>0.59611598556343126</v>
      </c>
      <c r="G240" s="955">
        <f>INDEX(CV!$270:$537,MATCH('CV2'!$E240,CV!$F$2:$F$269,0),12)</f>
        <v>11.766865560065938</v>
      </c>
      <c r="H240" s="955">
        <f>INDEX(CV!$270:$537,MATCH('CV2'!$E240,CV!$F$2:$F$269,0),16)</f>
        <v>7.1868602764283116</v>
      </c>
      <c r="I240" s="955">
        <f>INDEX(CV!$270:$537,MATCH('CV2'!$E240,CV!$F$2:$F$269,0),10)</f>
        <v>6.7808026927178036</v>
      </c>
      <c r="J240" s="957">
        <f>INDEX(CV!$270:$537,MATCH('CV2'!$E240,CV!$F$2:$F$269,0),14)</f>
        <v>4.0274120941681719</v>
      </c>
      <c r="K240" s="956">
        <f>INDEX(CV!$270:$537,MATCH('CV2'!$E240,CV!$F$2:$F$269,0),9)</f>
        <v>0.73283093684195877</v>
      </c>
      <c r="L240" s="956">
        <f>INDEX(CV!$270:$537,MATCH('CV2'!$E240,CV!$F$2:$F$269,0),13)</f>
        <v>11.609697755511073</v>
      </c>
      <c r="M240" s="956">
        <f>INDEX(CV!$270:$537,MATCH('CV2'!$E240,CV!$F$2:$F$269,0),17)</f>
        <v>6.2522449026209053</v>
      </c>
      <c r="N240" s="955">
        <f>INDEX(CV!$270:$537,MATCH('CV2'!$E240,CV!$F$2:$F$269,0),11)</f>
        <v>6.560893207865921</v>
      </c>
      <c r="O240" s="955">
        <f>INDEX(CV!$270:$537,MATCH('CV2'!$E240,CV!$F$2:$F$269,0),15)</f>
        <v>3.8920363942776572</v>
      </c>
      <c r="P240" s="1353" t="s">
        <v>439</v>
      </c>
      <c r="Q240" s="1354"/>
      <c r="R240" s="351"/>
      <c r="S240" s="351"/>
    </row>
    <row r="241" spans="1:19" ht="14.1" customHeight="1">
      <c r="A241" s="349"/>
      <c r="B241" s="466"/>
      <c r="C241" s="438" t="s">
        <v>120</v>
      </c>
      <c r="D241" s="470"/>
      <c r="E241" s="353">
        <v>198</v>
      </c>
      <c r="F241" s="955">
        <f>INDEX(CV!$270:$537,MATCH('CV2'!$E241,CV!$F$2:$F$269,0),8)</f>
        <v>0.2338788291210806</v>
      </c>
      <c r="G241" s="955">
        <f>INDEX(CV!$270:$537,MATCH('CV2'!$E241,CV!$F$2:$F$269,0),12)</f>
        <v>6.2862438382381631</v>
      </c>
      <c r="H241" s="955">
        <f>INDEX(CV!$270:$537,MATCH('CV2'!$E241,CV!$F$2:$F$269,0),16)</f>
        <v>3.3325425175377776</v>
      </c>
      <c r="I241" s="955">
        <f>INDEX(CV!$270:$537,MATCH('CV2'!$E241,CV!$F$2:$F$269,0),10)</f>
        <v>6.0991177064476449</v>
      </c>
      <c r="J241" s="957">
        <f>INDEX(CV!$270:$537,MATCH('CV2'!$E241,CV!$F$2:$F$269,0),14)</f>
        <v>3.0920018203162329</v>
      </c>
      <c r="K241" s="956">
        <f>INDEX(CV!$270:$537,MATCH('CV2'!$E241,CV!$F$2:$F$269,0),9)</f>
        <v>0.2251611636029624</v>
      </c>
      <c r="L241" s="956">
        <f>INDEX(CV!$270:$537,MATCH('CV2'!$E241,CV!$F$2:$F$269,0),13)</f>
        <v>6.8150165508381493</v>
      </c>
      <c r="M241" s="956">
        <f>INDEX(CV!$270:$537,MATCH('CV2'!$E241,CV!$F$2:$F$269,0),17)</f>
        <v>2.926690320817865</v>
      </c>
      <c r="N241" s="955">
        <f>INDEX(CV!$270:$537,MATCH('CV2'!$E241,CV!$F$2:$F$269,0),11)</f>
        <v>4.8444103293285297</v>
      </c>
      <c r="O241" s="955">
        <f>INDEX(CV!$270:$537,MATCH('CV2'!$E241,CV!$F$2:$F$269,0),15)</f>
        <v>2.2503009451593612</v>
      </c>
      <c r="P241" s="1353" t="s">
        <v>440</v>
      </c>
      <c r="Q241" s="1354"/>
      <c r="R241" s="351"/>
      <c r="S241" s="351"/>
    </row>
    <row r="242" spans="1:19" ht="14.1" customHeight="1">
      <c r="A242" s="349"/>
      <c r="B242" s="466"/>
      <c r="C242" s="440" t="s">
        <v>121</v>
      </c>
      <c r="D242" s="471"/>
      <c r="E242" s="430">
        <v>199</v>
      </c>
      <c r="F242" s="946">
        <f>INDEX(CV!$270:$537,MATCH('CV2'!$E242,CV!$F$2:$F$269,0),8)</f>
        <v>0.53172023884396402</v>
      </c>
      <c r="G242" s="946">
        <f>INDEX(CV!$270:$537,MATCH('CV2'!$E242,CV!$F$2:$F$269,0),12)</f>
        <v>5.0236756485346961</v>
      </c>
      <c r="H242" s="946">
        <f>INDEX(CV!$270:$537,MATCH('CV2'!$E242,CV!$F$2:$F$269,0),16)</f>
        <v>4.3806044343357655</v>
      </c>
      <c r="I242" s="946">
        <f>INDEX(CV!$270:$537,MATCH('CV2'!$E242,CV!$F$2:$F$269,0),10)</f>
        <v>7.114260519108905</v>
      </c>
      <c r="J242" s="964">
        <f>INDEX(CV!$270:$537,MATCH('CV2'!$E242,CV!$F$2:$F$269,0),14)</f>
        <v>4.3298391992345024</v>
      </c>
      <c r="K242" s="947">
        <f>INDEX(CV!$270:$537,MATCH('CV2'!$E242,CV!$F$2:$F$269,0),9)</f>
        <v>0.25602519939218027</v>
      </c>
      <c r="L242" s="947">
        <f>INDEX(CV!$270:$537,MATCH('CV2'!$E242,CV!$F$2:$F$269,0),13)</f>
        <v>6.623979269897375</v>
      </c>
      <c r="M242" s="947">
        <f>INDEX(CV!$270:$537,MATCH('CV2'!$E242,CV!$F$2:$F$269,0),17)</f>
        <v>4.9839600165746774</v>
      </c>
      <c r="N242" s="946">
        <f>INDEX(CV!$270:$537,MATCH('CV2'!$E242,CV!$F$2:$F$269,0),11)</f>
        <v>7.1292205969649496</v>
      </c>
      <c r="O242" s="946">
        <f>INDEX(CV!$270:$537,MATCH('CV2'!$E242,CV!$F$2:$F$269,0),15)</f>
        <v>4.567806590635084</v>
      </c>
      <c r="P242" s="1359" t="s">
        <v>441</v>
      </c>
      <c r="Q242" s="1360"/>
      <c r="R242" s="351"/>
      <c r="S242" s="351"/>
    </row>
    <row r="243" spans="1:19" ht="14.1" customHeight="1">
      <c r="A243" s="442"/>
      <c r="B243" s="442" t="s">
        <v>225</v>
      </c>
      <c r="C243" s="332"/>
      <c r="D243" s="332"/>
      <c r="E243" s="353">
        <v>200</v>
      </c>
      <c r="F243" s="941">
        <f>INDEX(CV!$270:$537,MATCH('CV2'!$E243,CV!$F$2:$F$269,0),8)</f>
        <v>9.9680549031841689E-2</v>
      </c>
      <c r="G243" s="941">
        <f>INDEX(CV!$270:$537,MATCH('CV2'!$E243,CV!$F$2:$F$269,0),12)</f>
        <v>3.059654866532576</v>
      </c>
      <c r="H243" s="941">
        <f>INDEX(CV!$270:$537,MATCH('CV2'!$E243,CV!$F$2:$F$269,0),16)</f>
        <v>2.0347114883762907</v>
      </c>
      <c r="I243" s="941">
        <f>INDEX(CV!$270:$537,MATCH('CV2'!$E243,CV!$F$2:$F$269,0),10)</f>
        <v>2.7585503961602296</v>
      </c>
      <c r="J243" s="951">
        <f>INDEX(CV!$270:$537,MATCH('CV2'!$E243,CV!$F$2:$F$269,0),14)</f>
        <v>1.4910517238329075</v>
      </c>
      <c r="K243" s="944">
        <f>INDEX(CV!$270:$537,MATCH('CV2'!$E243,CV!$F$2:$F$269,0),9)</f>
        <v>9.8546209658775058E-2</v>
      </c>
      <c r="L243" s="944">
        <f>INDEX(CV!$270:$537,MATCH('CV2'!$E243,CV!$F$2:$F$269,0),13)</f>
        <v>2.8790443586977772</v>
      </c>
      <c r="M243" s="944">
        <f>INDEX(CV!$270:$537,MATCH('CV2'!$E243,CV!$F$2:$F$269,0),17)</f>
        <v>2.4717597332416292</v>
      </c>
      <c r="N243" s="941">
        <f>INDEX(CV!$270:$537,MATCH('CV2'!$E243,CV!$F$2:$F$269,0),11)</f>
        <v>2.5941648270295721</v>
      </c>
      <c r="O243" s="941">
        <f>INDEX(CV!$270:$537,MATCH('CV2'!$E243,CV!$F$2:$F$269,0),15)</f>
        <v>1.5830304282309065</v>
      </c>
      <c r="P243" s="1387" t="s">
        <v>442</v>
      </c>
      <c r="Q243" s="1388"/>
      <c r="R243" s="1388"/>
      <c r="S243" s="1388"/>
    </row>
    <row r="244" spans="1:19" ht="14.1" customHeight="1">
      <c r="A244" s="349"/>
      <c r="B244" s="466"/>
      <c r="C244" s="529" t="s">
        <v>126</v>
      </c>
      <c r="D244" s="513"/>
      <c r="E244" s="430">
        <v>201</v>
      </c>
      <c r="F244" s="945">
        <f>INDEX(CV!$270:$537,MATCH('CV2'!$E244,CV!$F$2:$F$269,0),8)</f>
        <v>7.1608382544738655E-2</v>
      </c>
      <c r="G244" s="945">
        <f>INDEX(CV!$270:$537,MATCH('CV2'!$E244,CV!$F$2:$F$269,0),12)</f>
        <v>3.4377066816701163</v>
      </c>
      <c r="H244" s="945">
        <f>INDEX(CV!$270:$537,MATCH('CV2'!$E244,CV!$F$2:$F$269,0),16)</f>
        <v>2.3579275709205834</v>
      </c>
      <c r="I244" s="945">
        <f>INDEX(CV!$270:$537,MATCH('CV2'!$E244,CV!$F$2:$F$269,0),10)</f>
        <v>3.9702404997153153</v>
      </c>
      <c r="J244" s="943">
        <f>INDEX(CV!$270:$537,MATCH('CV2'!$E244,CV!$F$2:$F$269,0),14)</f>
        <v>2.0854349797839768</v>
      </c>
      <c r="K244" s="942">
        <f>INDEX(CV!$270:$537,MATCH('CV2'!$E244,CV!$F$2:$F$269,0),9)</f>
        <v>7.1005906877814828E-2</v>
      </c>
      <c r="L244" s="942">
        <f>INDEX(CV!$270:$537,MATCH('CV2'!$E244,CV!$F$2:$F$269,0),13)</f>
        <v>2.9167087945689749</v>
      </c>
      <c r="M244" s="942">
        <f>INDEX(CV!$270:$537,MATCH('CV2'!$E244,CV!$F$2:$F$269,0),17)</f>
        <v>2.9534840380427121</v>
      </c>
      <c r="N244" s="945">
        <f>INDEX(CV!$270:$537,MATCH('CV2'!$E244,CV!$F$2:$F$269,0),11)</f>
        <v>3.5974482627803668</v>
      </c>
      <c r="O244" s="945">
        <f>INDEX(CV!$270:$537,MATCH('CV2'!$E244,CV!$F$2:$F$269,0),15)</f>
        <v>2.1347035934795295</v>
      </c>
      <c r="P244" s="1408" t="s">
        <v>443</v>
      </c>
      <c r="Q244" s="1401"/>
      <c r="R244" s="351"/>
      <c r="S244" s="351"/>
    </row>
    <row r="245" spans="1:19" ht="14.1" customHeight="1">
      <c r="A245" s="353"/>
      <c r="B245" s="466"/>
      <c r="C245" s="472"/>
      <c r="D245" s="376" t="s">
        <v>113</v>
      </c>
      <c r="E245" s="353">
        <v>202</v>
      </c>
      <c r="F245" s="946">
        <f>INDEX(CV!$270:$537,MATCH('CV2'!$E245,CV!$F$2:$F$269,0),8)</f>
        <v>0.15618090224521303</v>
      </c>
      <c r="G245" s="946">
        <f>INDEX(CV!$270:$537,MATCH('CV2'!$E245,CV!$F$2:$F$269,0),12)</f>
        <v>5.3574185803231975</v>
      </c>
      <c r="H245" s="946">
        <f>INDEX(CV!$270:$537,MATCH('CV2'!$E245,CV!$F$2:$F$269,0),16)</f>
        <v>2.6059292683232185</v>
      </c>
      <c r="I245" s="946">
        <f>INDEX(CV!$270:$537,MATCH('CV2'!$E245,CV!$F$2:$F$269,0),10)</f>
        <v>4.2669310164544632</v>
      </c>
      <c r="J245" s="964">
        <f>INDEX(CV!$270:$537,MATCH('CV2'!$E245,CV!$F$2:$F$269,0),14)</f>
        <v>2.3916800164055605</v>
      </c>
      <c r="K245" s="947">
        <f>INDEX(CV!$270:$537,MATCH('CV2'!$E245,CV!$F$2:$F$269,0),9)</f>
        <v>0.12741617914046535</v>
      </c>
      <c r="L245" s="947">
        <f>INDEX(CV!$270:$537,MATCH('CV2'!$E245,CV!$F$2:$F$269,0),13)</f>
        <v>4.8089325121079032</v>
      </c>
      <c r="M245" s="947">
        <f>INDEX(CV!$270:$537,MATCH('CV2'!$E245,CV!$F$2:$F$269,0),17)</f>
        <v>2.8352501429129822</v>
      </c>
      <c r="N245" s="946">
        <f>INDEX(CV!$270:$537,MATCH('CV2'!$E245,CV!$F$2:$F$269,0),11)</f>
        <v>4.1613227143393257</v>
      </c>
      <c r="O245" s="946">
        <f>INDEX(CV!$270:$537,MATCH('CV2'!$E245,CV!$F$2:$F$269,0),15)</f>
        <v>2.7036028191646944</v>
      </c>
      <c r="P245" s="417" t="s">
        <v>444</v>
      </c>
      <c r="Q245" s="473"/>
      <c r="R245" s="351"/>
      <c r="S245" s="351"/>
    </row>
    <row r="246" spans="1:19" ht="14.1" customHeight="1">
      <c r="A246" s="349"/>
      <c r="B246" s="466"/>
      <c r="C246" s="474"/>
      <c r="D246" s="383" t="s">
        <v>114</v>
      </c>
      <c r="E246" s="430">
        <v>203</v>
      </c>
      <c r="F246" s="965">
        <f>INDEX(CV!$270:$537,MATCH('CV2'!$E246,CV!$F$2:$F$269,0),8)</f>
        <v>7.2194713626960491E-2</v>
      </c>
      <c r="G246" s="965">
        <f>INDEX(CV!$270:$537,MATCH('CV2'!$E246,CV!$F$2:$F$269,0),12)</f>
        <v>4.3758917813539018</v>
      </c>
      <c r="H246" s="965">
        <f>INDEX(CV!$270:$537,MATCH('CV2'!$E246,CV!$F$2:$F$269,0),16)</f>
        <v>3.2068495409336086</v>
      </c>
      <c r="I246" s="965">
        <f>INDEX(CV!$270:$537,MATCH('CV2'!$E246,CV!$F$2:$F$269,0),10)</f>
        <v>5.3460529015569254</v>
      </c>
      <c r="J246" s="967">
        <f>INDEX(CV!$270:$537,MATCH('CV2'!$E246,CV!$F$2:$F$269,0),14)</f>
        <v>2.8064553891503921</v>
      </c>
      <c r="K246" s="966">
        <f>INDEX(CV!$270:$537,MATCH('CV2'!$E246,CV!$F$2:$F$269,0),9)</f>
        <v>8.3058059033975742E-2</v>
      </c>
      <c r="L246" s="966">
        <f>INDEX(CV!$270:$537,MATCH('CV2'!$E246,CV!$F$2:$F$269,0),13)</f>
        <v>3.6270896969483331</v>
      </c>
      <c r="M246" s="966">
        <f>INDEX(CV!$270:$537,MATCH('CV2'!$E246,CV!$F$2:$F$269,0),17)</f>
        <v>4.093567407059564</v>
      </c>
      <c r="N246" s="965">
        <f>INDEX(CV!$270:$537,MATCH('CV2'!$E246,CV!$F$2:$F$269,0),11)</f>
        <v>4.8085672500525671</v>
      </c>
      <c r="O246" s="965">
        <f>INDEX(CV!$270:$537,MATCH('CV2'!$E246,CV!$F$2:$F$269,0),15)</f>
        <v>2.8324063942473772</v>
      </c>
      <c r="P246" s="422" t="s">
        <v>445</v>
      </c>
      <c r="Q246" s="475"/>
      <c r="R246" s="351"/>
      <c r="S246" s="351"/>
    </row>
    <row r="247" spans="1:19" ht="14.1" customHeight="1">
      <c r="A247" s="349"/>
      <c r="B247" s="466"/>
      <c r="C247" s="509" t="s">
        <v>122</v>
      </c>
      <c r="D247" s="510"/>
      <c r="E247" s="353">
        <v>204</v>
      </c>
      <c r="F247" s="955">
        <f>INDEX(CV!$270:$537,MATCH('CV2'!$E247,CV!$F$2:$F$269,0),8)</f>
        <v>0.53356013086273446</v>
      </c>
      <c r="G247" s="955">
        <f>INDEX(CV!$270:$537,MATCH('CV2'!$E247,CV!$F$2:$F$269,0),12)</f>
        <v>9.469430103025271</v>
      </c>
      <c r="H247" s="955">
        <f>INDEX(CV!$270:$537,MATCH('CV2'!$E247,CV!$F$2:$F$269,0),16)</f>
        <v>6.6116827575232833</v>
      </c>
      <c r="I247" s="955">
        <f>INDEX(CV!$270:$537,MATCH('CV2'!$E247,CV!$F$2:$F$269,0),10)</f>
        <v>6.1580358606389538</v>
      </c>
      <c r="J247" s="957">
        <f>INDEX(CV!$270:$537,MATCH('CV2'!$E247,CV!$F$2:$F$269,0),14)</f>
        <v>3.9201207714897812</v>
      </c>
      <c r="K247" s="956">
        <f>INDEX(CV!$270:$537,MATCH('CV2'!$E247,CV!$F$2:$F$269,0),9)</f>
        <v>0.59604821108343986</v>
      </c>
      <c r="L247" s="956">
        <f>INDEX(CV!$270:$537,MATCH('CV2'!$E247,CV!$F$2:$F$269,0),13)</f>
        <v>9.3199963863805717</v>
      </c>
      <c r="M247" s="956">
        <f>INDEX(CV!$270:$537,MATCH('CV2'!$E247,CV!$F$2:$F$269,0),17)</f>
        <v>6.8344163928841821</v>
      </c>
      <c r="N247" s="955">
        <f>INDEX(CV!$270:$537,MATCH('CV2'!$E247,CV!$F$2:$F$269,0),11)</f>
        <v>6.2916165391531154</v>
      </c>
      <c r="O247" s="955">
        <f>INDEX(CV!$270:$537,MATCH('CV2'!$E247,CV!$F$2:$F$269,0),15)</f>
        <v>4.3835131032715218</v>
      </c>
      <c r="P247" s="1353" t="s">
        <v>446</v>
      </c>
      <c r="Q247" s="1354"/>
      <c r="R247" s="351"/>
      <c r="S247" s="351"/>
    </row>
    <row r="248" spans="1:19" ht="14.1" customHeight="1">
      <c r="A248" s="349"/>
      <c r="B248" s="466"/>
      <c r="C248" s="509" t="s">
        <v>123</v>
      </c>
      <c r="D248" s="510"/>
      <c r="E248" s="430">
        <v>205</v>
      </c>
      <c r="F248" s="955">
        <f>INDEX(CV!$270:$537,MATCH('CV2'!$E248,CV!$F$2:$F$269,0),8)</f>
        <v>0.41031056650652087</v>
      </c>
      <c r="G248" s="955">
        <f>INDEX(CV!$270:$537,MATCH('CV2'!$E248,CV!$F$2:$F$269,0),12)</f>
        <v>6.420326782555156</v>
      </c>
      <c r="H248" s="955">
        <f>INDEX(CV!$270:$537,MATCH('CV2'!$E248,CV!$F$2:$F$269,0),16)</f>
        <v>3.730845875056799</v>
      </c>
      <c r="I248" s="955">
        <f>INDEX(CV!$270:$537,MATCH('CV2'!$E248,CV!$F$2:$F$269,0),10)</f>
        <v>5.6068258647173748</v>
      </c>
      <c r="J248" s="957">
        <f>INDEX(CV!$270:$537,MATCH('CV2'!$E248,CV!$F$2:$F$269,0),14)</f>
        <v>2.7062609074481321</v>
      </c>
      <c r="K248" s="956">
        <f>INDEX(CV!$270:$537,MATCH('CV2'!$E248,CV!$F$2:$F$269,0),9)</f>
        <v>0.93304759407485816</v>
      </c>
      <c r="L248" s="956">
        <f>INDEX(CV!$270:$537,MATCH('CV2'!$E248,CV!$F$2:$F$269,0),13)</f>
        <v>6.382854664385718</v>
      </c>
      <c r="M248" s="956">
        <f>INDEX(CV!$270:$537,MATCH('CV2'!$E248,CV!$F$2:$F$269,0),17)</f>
        <v>2.8843942674180978</v>
      </c>
      <c r="N248" s="955">
        <f>INDEX(CV!$270:$537,MATCH('CV2'!$E248,CV!$F$2:$F$269,0),11)</f>
        <v>5.4099390795554037</v>
      </c>
      <c r="O248" s="955">
        <f>INDEX(CV!$270:$537,MATCH('CV2'!$E248,CV!$F$2:$F$269,0),15)</f>
        <v>2.8562763929828874</v>
      </c>
      <c r="P248" s="1353" t="s">
        <v>447</v>
      </c>
      <c r="Q248" s="1354"/>
      <c r="R248" s="351"/>
      <c r="S248" s="351"/>
    </row>
    <row r="249" spans="1:19" ht="14.1" customHeight="1" thickBot="1">
      <c r="A249" s="476"/>
      <c r="B249" s="477"/>
      <c r="C249" s="539" t="s">
        <v>124</v>
      </c>
      <c r="D249" s="540"/>
      <c r="E249" s="353">
        <v>206</v>
      </c>
      <c r="F249" s="961">
        <f>INDEX(CV!$270:$537,MATCH('CV2'!$E249,CV!$F$2:$F$269,0),8)</f>
        <v>0.14899240453355403</v>
      </c>
      <c r="G249" s="961">
        <f>INDEX(CV!$270:$537,MATCH('CV2'!$E249,CV!$F$2:$F$269,0),12)</f>
        <v>14.563298855217941</v>
      </c>
      <c r="H249" s="961">
        <f>INDEX(CV!$270:$537,MATCH('CV2'!$E249,CV!$F$2:$F$269,0),16)</f>
        <v>9.2395924694682989</v>
      </c>
      <c r="I249" s="961">
        <f>INDEX(CV!$270:$537,MATCH('CV2'!$E249,CV!$F$2:$F$269,0),10)</f>
        <v>7.1630771402310485</v>
      </c>
      <c r="J249" s="963">
        <f>INDEX(CV!$270:$537,MATCH('CV2'!$E249,CV!$F$2:$F$269,0),14)</f>
        <v>4.9035415150083992</v>
      </c>
      <c r="K249" s="962">
        <f>INDEX(CV!$270:$537,MATCH('CV2'!$E249,CV!$F$2:$F$269,0),9)</f>
        <v>0.16021615854433569</v>
      </c>
      <c r="L249" s="962">
        <f>INDEX(CV!$270:$537,MATCH('CV2'!$E249,CV!$F$2:$F$269,0),13)</f>
        <v>15.038301002147175</v>
      </c>
      <c r="M249" s="962">
        <f>INDEX(CV!$270:$537,MATCH('CV2'!$E249,CV!$F$2:$F$269,0),17)</f>
        <v>12.690183938575066</v>
      </c>
      <c r="N249" s="961">
        <f>INDEX(CV!$270:$537,MATCH('CV2'!$E249,CV!$F$2:$F$269,0),11)</f>
        <v>7.350631126915113</v>
      </c>
      <c r="O249" s="961">
        <f>INDEX(CV!$270:$537,MATCH('CV2'!$E249,CV!$F$2:$F$269,0),15)</f>
        <v>5.677591100859658</v>
      </c>
      <c r="P249" s="1409" t="s">
        <v>448</v>
      </c>
      <c r="Q249" s="1410"/>
      <c r="R249" s="363"/>
      <c r="S249" s="363"/>
    </row>
    <row r="250" spans="1:19" ht="14.1" customHeight="1"/>
    <row r="251" spans="1:19" ht="14.1" customHeight="1"/>
    <row r="252" spans="1:19" ht="14.1" customHeight="1"/>
    <row r="253" spans="1:19" ht="14.1" customHeight="1"/>
    <row r="254" spans="1:19" ht="11.1" customHeight="1"/>
    <row r="255" spans="1:19" ht="3" customHeight="1">
      <c r="A255" s="311"/>
      <c r="B255" s="312"/>
      <c r="C255" s="312"/>
      <c r="D255" s="312"/>
      <c r="E255" s="312"/>
      <c r="F255" s="758"/>
      <c r="G255" s="311"/>
      <c r="H255" s="311"/>
      <c r="I255" s="311"/>
      <c r="J255" s="315"/>
      <c r="K255" s="315"/>
      <c r="L255" s="315"/>
      <c r="M255" s="315"/>
      <c r="N255" s="311"/>
      <c r="O255" s="311"/>
      <c r="P255" s="312"/>
      <c r="Q255" s="312"/>
      <c r="R255" s="312"/>
      <c r="S255" s="319"/>
    </row>
    <row r="256" spans="1:19" s="500" customFormat="1" ht="15" customHeight="1" thickBot="1">
      <c r="A256" s="1385">
        <f>R216+1</f>
        <v>89</v>
      </c>
      <c r="B256" s="1385"/>
      <c r="C256" s="520"/>
      <c r="D256" s="520"/>
      <c r="E256" s="520"/>
      <c r="F256" s="819"/>
      <c r="G256" s="819"/>
      <c r="H256" s="819"/>
      <c r="I256" s="1510">
        <f>I216</f>
        <v>41487</v>
      </c>
      <c r="J256" s="1510"/>
      <c r="K256" s="1363">
        <f>I256</f>
        <v>41487</v>
      </c>
      <c r="L256" s="1363"/>
      <c r="M256" s="321"/>
      <c r="N256" s="821"/>
      <c r="O256" s="821"/>
      <c r="R256" s="1355">
        <f>A256+1</f>
        <v>90</v>
      </c>
      <c r="S256" s="1355"/>
    </row>
    <row r="257" spans="1:19" ht="14.1" customHeight="1">
      <c r="A257" s="861"/>
      <c r="B257" s="862"/>
      <c r="C257" s="863" t="s">
        <v>840</v>
      </c>
      <c r="D257" s="864"/>
      <c r="E257" s="968">
        <v>207</v>
      </c>
      <c r="F257" s="969">
        <f>INDEX(CV!$270:$537,MATCH('CV2'!$E257,CV!$F$2:$F$269,0),8)</f>
        <v>0.32193312944193214</v>
      </c>
      <c r="G257" s="969">
        <f>INDEX(CV!$270:$537,MATCH('CV2'!$E257,CV!$F$2:$F$269,0),12)</f>
        <v>5.2552835458524187</v>
      </c>
      <c r="H257" s="969">
        <f>INDEX(CV!$270:$537,MATCH('CV2'!$E257,CV!$F$2:$F$269,0),16)</f>
        <v>5.0655761045944772</v>
      </c>
      <c r="I257" s="969">
        <f>INDEX(CV!$270:$537,MATCH('CV2'!$E257,CV!$F$2:$F$269,0),10)</f>
        <v>6.6210085400472307</v>
      </c>
      <c r="J257" s="970">
        <f>INDEX(CV!$270:$537,MATCH('CV2'!$E257,CV!$F$2:$F$269,0),14)</f>
        <v>4.185849930176528</v>
      </c>
      <c r="K257" s="971">
        <f>INDEX(CV!$270:$537,MATCH('CV2'!$E257,CV!$F$2:$F$269,0),9)</f>
        <v>0.440823001462683</v>
      </c>
      <c r="L257" s="971">
        <f>INDEX(CV!$270:$537,MATCH('CV2'!$E257,CV!$F$2:$F$269,0),13)</f>
        <v>5.003681279060336</v>
      </c>
      <c r="M257" s="971">
        <f>INDEX(CV!$270:$537,MATCH('CV2'!$E257,CV!$F$2:$F$269,0),17)</f>
        <v>4.7264829839948606</v>
      </c>
      <c r="N257" s="969">
        <f>INDEX(CV!$270:$537,MATCH('CV2'!$E257,CV!$F$2:$F$269,0),11)</f>
        <v>5.8745612086586876</v>
      </c>
      <c r="O257" s="969">
        <f>INDEX(CV!$270:$537,MATCH('CV2'!$E257,CV!$F$2:$F$269,0),15)</f>
        <v>3.6945374902091221</v>
      </c>
      <c r="P257" s="1620" t="s">
        <v>844</v>
      </c>
      <c r="Q257" s="1621"/>
      <c r="R257" s="868"/>
      <c r="S257" s="868"/>
    </row>
    <row r="258" spans="1:19" s="329" customFormat="1" ht="14.1" customHeight="1" thickBot="1">
      <c r="B258" s="1379" t="s">
        <v>230</v>
      </c>
      <c r="C258" s="1379"/>
      <c r="D258" s="1382"/>
      <c r="E258" s="519">
        <v>208</v>
      </c>
      <c r="F258" s="939">
        <f>INDEX(CV!$270:$537,MATCH('CV2'!$E258,CV!$F$2:$F$269,0),8)</f>
        <v>0.18691360284819716</v>
      </c>
      <c r="G258" s="939">
        <f>INDEX(CV!$270:$537,MATCH('CV2'!$E258,CV!$F$2:$F$269,0),12)</f>
        <v>3.5974688055761805</v>
      </c>
      <c r="H258" s="939">
        <f>INDEX(CV!$270:$537,MATCH('CV2'!$E258,CV!$F$2:$F$269,0),16)</f>
        <v>1.6793482916707831</v>
      </c>
      <c r="I258" s="939">
        <f>INDEX(CV!$270:$537,MATCH('CV2'!$E258,CV!$F$2:$F$269,0),10)</f>
        <v>2.1495019184480348</v>
      </c>
      <c r="J258" s="937">
        <f>INDEX(CV!$270:$537,MATCH('CV2'!$E258,CV!$F$2:$F$269,0),14)</f>
        <v>1.312332430249074</v>
      </c>
      <c r="K258" s="936">
        <f>INDEX(CV!$270:$537,MATCH('CV2'!$E258,CV!$F$2:$F$269,0),9)</f>
        <v>0.18394627602438587</v>
      </c>
      <c r="L258" s="936">
        <f>INDEX(CV!$270:$537,MATCH('CV2'!$E258,CV!$F$2:$F$269,0),13)</f>
        <v>3.4290053296704128</v>
      </c>
      <c r="M258" s="936">
        <f>INDEX(CV!$270:$537,MATCH('CV2'!$E258,CV!$F$2:$F$269,0),17)</f>
        <v>2.0617462444620762</v>
      </c>
      <c r="N258" s="939">
        <f>INDEX(CV!$270:$537,MATCH('CV2'!$E258,CV!$F$2:$F$269,0),11)</f>
        <v>2.1354101389220732</v>
      </c>
      <c r="O258" s="939">
        <f>INDEX(CV!$270:$537,MATCH('CV2'!$E258,CV!$F$2:$F$269,0),15)</f>
        <v>1.5215023402005752</v>
      </c>
      <c r="P258" s="1398" t="s">
        <v>451</v>
      </c>
      <c r="Q258" s="1398"/>
      <c r="R258" s="1398"/>
    </row>
    <row r="259" spans="1:19" ht="14.1" customHeight="1">
      <c r="A259" s="516"/>
      <c r="B259" s="522"/>
      <c r="C259" s="529" t="s">
        <v>131</v>
      </c>
      <c r="D259" s="514"/>
      <c r="E259" s="968">
        <v>209</v>
      </c>
      <c r="F259" s="941">
        <f>INDEX(CV!$270:$537,MATCH('CV2'!$E259,CV!$F$2:$F$269,0),8)</f>
        <v>0.36224148380246796</v>
      </c>
      <c r="G259" s="941">
        <f>INDEX(CV!$270:$537,MATCH('CV2'!$E259,CV!$F$2:$F$269,0),12)</f>
        <v>4.0709603634327394</v>
      </c>
      <c r="H259" s="941">
        <f>INDEX(CV!$270:$537,MATCH('CV2'!$E259,CV!$F$2:$F$269,0),16)</f>
        <v>2.327335536922718</v>
      </c>
      <c r="I259" s="941">
        <f>INDEX(CV!$270:$537,MATCH('CV2'!$E259,CV!$F$2:$F$269,0),10)</f>
        <v>3.3684739227413063</v>
      </c>
      <c r="J259" s="951">
        <f>INDEX(CV!$270:$537,MATCH('CV2'!$E259,CV!$F$2:$F$269,0),14)</f>
        <v>2.1266947413382029</v>
      </c>
      <c r="K259" s="944">
        <f>INDEX(CV!$270:$537,MATCH('CV2'!$E259,CV!$F$2:$F$269,0),9)</f>
        <v>0.35650273185580744</v>
      </c>
      <c r="L259" s="944">
        <f>INDEX(CV!$270:$537,MATCH('CV2'!$E259,CV!$F$2:$F$269,0),13)</f>
        <v>4.1143856768162639</v>
      </c>
      <c r="M259" s="944">
        <f>INDEX(CV!$270:$537,MATCH('CV2'!$E259,CV!$F$2:$F$269,0),17)</f>
        <v>3.1045734927418072</v>
      </c>
      <c r="N259" s="941">
        <f>INDEX(CV!$270:$537,MATCH('CV2'!$E259,CV!$F$2:$F$269,0),11)</f>
        <v>3.3145492321426095</v>
      </c>
      <c r="O259" s="941">
        <f>INDEX(CV!$270:$537,MATCH('CV2'!$E259,CV!$F$2:$F$269,0),15)</f>
        <v>2.5114024201727965</v>
      </c>
      <c r="P259" s="534" t="s">
        <v>452</v>
      </c>
      <c r="Q259" s="527"/>
      <c r="R259" s="351"/>
    </row>
    <row r="260" spans="1:19" ht="14.1" customHeight="1" thickBot="1">
      <c r="A260" s="330"/>
      <c r="B260" s="349"/>
      <c r="C260" s="333"/>
      <c r="D260" s="487" t="s">
        <v>127</v>
      </c>
      <c r="E260" s="519">
        <v>210</v>
      </c>
      <c r="F260" s="946">
        <f>INDEX(CV!$270:$537,MATCH('CV2'!$E260,CV!$F$2:$F$269,0),8)</f>
        <v>0.54276344391218068</v>
      </c>
      <c r="G260" s="946">
        <f>INDEX(CV!$270:$537,MATCH('CV2'!$E260,CV!$F$2:$F$269,0),12)</f>
        <v>6.2092374708969329</v>
      </c>
      <c r="H260" s="946">
        <f>INDEX(CV!$270:$537,MATCH('CV2'!$E260,CV!$F$2:$F$269,0),16)</f>
        <v>2.6384402513783392</v>
      </c>
      <c r="I260" s="946">
        <f>INDEX(CV!$270:$537,MATCH('CV2'!$E260,CV!$F$2:$F$269,0),10)</f>
        <v>5.1298627043159017</v>
      </c>
      <c r="J260" s="964">
        <f>INDEX(CV!$270:$537,MATCH('CV2'!$E260,CV!$F$2:$F$269,0),14)</f>
        <v>2.9178636384078311</v>
      </c>
      <c r="K260" s="947">
        <f>INDEX(CV!$270:$537,MATCH('CV2'!$E260,CV!$F$2:$F$269,0),9)</f>
        <v>0.75996212215344994</v>
      </c>
      <c r="L260" s="947">
        <f>INDEX(CV!$270:$537,MATCH('CV2'!$E260,CV!$F$2:$F$269,0),13)</f>
        <v>5.2883343408249779</v>
      </c>
      <c r="M260" s="947">
        <f>INDEX(CV!$270:$537,MATCH('CV2'!$E260,CV!$F$2:$F$269,0),17)</f>
        <v>2.2682112330649291</v>
      </c>
      <c r="N260" s="946">
        <f>INDEX(CV!$270:$537,MATCH('CV2'!$E260,CV!$F$2:$F$269,0),11)</f>
        <v>4.8274097797779536</v>
      </c>
      <c r="O260" s="946">
        <f>INDEX(CV!$270:$537,MATCH('CV2'!$E260,CV!$F$2:$F$269,0),15)</f>
        <v>3.3314880799924991</v>
      </c>
      <c r="P260" s="417" t="s">
        <v>453</v>
      </c>
      <c r="Q260" s="350"/>
      <c r="R260" s="351"/>
    </row>
    <row r="261" spans="1:19" ht="14.1" customHeight="1">
      <c r="A261" s="330"/>
      <c r="B261" s="349"/>
      <c r="C261" s="333"/>
      <c r="D261" s="465" t="s">
        <v>128</v>
      </c>
      <c r="E261" s="968">
        <v>211</v>
      </c>
      <c r="F261" s="939">
        <f>INDEX(CV!$270:$537,MATCH('CV2'!$E261,CV!$F$2:$F$269,0),8)</f>
        <v>0.51808733823758601</v>
      </c>
      <c r="G261" s="939">
        <f>INDEX(CV!$270:$537,MATCH('CV2'!$E261,CV!$F$2:$F$269,0),12)</f>
        <v>5.3684692035000809</v>
      </c>
      <c r="H261" s="939">
        <f>INDEX(CV!$270:$537,MATCH('CV2'!$E261,CV!$F$2:$F$269,0),16)</f>
        <v>3.3902178471076025</v>
      </c>
      <c r="I261" s="939">
        <f>INDEX(CV!$270:$537,MATCH('CV2'!$E261,CV!$F$2:$F$269,0),10)</f>
        <v>4.4423482210462479</v>
      </c>
      <c r="J261" s="937">
        <f>INDEX(CV!$270:$537,MATCH('CV2'!$E261,CV!$F$2:$F$269,0),14)</f>
        <v>2.9291361693121387</v>
      </c>
      <c r="K261" s="936">
        <f>INDEX(CV!$270:$537,MATCH('CV2'!$E261,CV!$F$2:$F$269,0),9)</f>
        <v>0.47132145062665515</v>
      </c>
      <c r="L261" s="936">
        <f>INDEX(CV!$270:$537,MATCH('CV2'!$E261,CV!$F$2:$F$269,0),13)</f>
        <v>5.8182542822418215</v>
      </c>
      <c r="M261" s="936">
        <f>INDEX(CV!$270:$537,MATCH('CV2'!$E261,CV!$F$2:$F$269,0),17)</f>
        <v>4.6989546899834007</v>
      </c>
      <c r="N261" s="939">
        <f>INDEX(CV!$270:$537,MATCH('CV2'!$E261,CV!$F$2:$F$269,0),11)</f>
        <v>4.4403520763789404</v>
      </c>
      <c r="O261" s="939">
        <f>INDEX(CV!$270:$537,MATCH('CV2'!$E261,CV!$F$2:$F$269,0),15)</f>
        <v>3.4705301889057587</v>
      </c>
      <c r="P261" s="419" t="s">
        <v>454</v>
      </c>
      <c r="Q261" s="350"/>
      <c r="R261" s="351"/>
    </row>
    <row r="262" spans="1:19" ht="14.1" customHeight="1" thickBot="1">
      <c r="A262" s="330"/>
      <c r="B262" s="349"/>
      <c r="C262" s="1366" t="s">
        <v>132</v>
      </c>
      <c r="D262" s="1367"/>
      <c r="E262" s="519">
        <v>212</v>
      </c>
      <c r="F262" s="955">
        <f>INDEX(CV!$270:$537,MATCH('CV2'!$E262,CV!$F$2:$F$269,0),8)</f>
        <v>0.39912776171443293</v>
      </c>
      <c r="G262" s="955">
        <f>INDEX(CV!$270:$537,MATCH('CV2'!$E262,CV!$F$2:$F$269,0),12)</f>
        <v>12.82984132106772</v>
      </c>
      <c r="H262" s="955">
        <f>INDEX(CV!$270:$537,MATCH('CV2'!$E262,CV!$F$2:$F$269,0),16)</f>
        <v>3.9754281062823673</v>
      </c>
      <c r="I262" s="955">
        <f>INDEX(CV!$270:$537,MATCH('CV2'!$E262,CV!$F$2:$F$269,0),10)</f>
        <v>9.0034808489232709</v>
      </c>
      <c r="J262" s="957">
        <f>INDEX(CV!$270:$537,MATCH('CV2'!$E262,CV!$F$2:$F$269,0),14)</f>
        <v>4.1283207428048119</v>
      </c>
      <c r="K262" s="956">
        <f>INDEX(CV!$270:$537,MATCH('CV2'!$E262,CV!$F$2:$F$269,0),9)</f>
        <v>0.44978662576386785</v>
      </c>
      <c r="L262" s="956">
        <f>INDEX(CV!$270:$537,MATCH('CV2'!$E262,CV!$F$2:$F$269,0),13)</f>
        <v>14.028253033538704</v>
      </c>
      <c r="M262" s="956">
        <f>INDEX(CV!$270:$537,MATCH('CV2'!$E262,CV!$F$2:$F$269,0),17)</f>
        <v>8.2232329451243782</v>
      </c>
      <c r="N262" s="955">
        <f>INDEX(CV!$270:$537,MATCH('CV2'!$E262,CV!$F$2:$F$269,0),11)</f>
        <v>9.3321838850877707</v>
      </c>
      <c r="O262" s="955">
        <f>INDEX(CV!$270:$537,MATCH('CV2'!$E262,CV!$F$2:$F$269,0),15)</f>
        <v>5.0737789248419158</v>
      </c>
      <c r="P262" s="1353" t="s">
        <v>455</v>
      </c>
      <c r="Q262" s="1354"/>
      <c r="R262" s="351"/>
    </row>
    <row r="263" spans="1:19" ht="14.1" customHeight="1">
      <c r="A263" s="330"/>
      <c r="B263" s="349"/>
      <c r="C263" s="1366" t="s">
        <v>133</v>
      </c>
      <c r="D263" s="1367"/>
      <c r="E263" s="968">
        <v>213</v>
      </c>
      <c r="F263" s="955">
        <f>INDEX(CV!$270:$537,MATCH('CV2'!$E263,CV!$F$2:$F$269,0),8)</f>
        <v>0.39856521847753462</v>
      </c>
      <c r="G263" s="955">
        <f>INDEX(CV!$270:$537,MATCH('CV2'!$E263,CV!$F$2:$F$269,0),12)</f>
        <v>5.3713309477232691</v>
      </c>
      <c r="H263" s="955">
        <f>INDEX(CV!$270:$537,MATCH('CV2'!$E263,CV!$F$2:$F$269,0),16)</f>
        <v>6.2237164037989672</v>
      </c>
      <c r="I263" s="955">
        <f>INDEX(CV!$270:$537,MATCH('CV2'!$E263,CV!$F$2:$F$269,0),10)</f>
        <v>5.8537900226921806</v>
      </c>
      <c r="J263" s="957">
        <f>INDEX(CV!$270:$537,MATCH('CV2'!$E263,CV!$F$2:$F$269,0),14)</f>
        <v>3.5688184446487203</v>
      </c>
      <c r="K263" s="956">
        <f>INDEX(CV!$270:$537,MATCH('CV2'!$E263,CV!$F$2:$F$269,0),9)</f>
        <v>0.42811227429042475</v>
      </c>
      <c r="L263" s="956">
        <f>INDEX(CV!$270:$537,MATCH('CV2'!$E263,CV!$F$2:$F$269,0),13)</f>
        <v>5.4283465404662286</v>
      </c>
      <c r="M263" s="956">
        <f>INDEX(CV!$270:$537,MATCH('CV2'!$E263,CV!$F$2:$F$269,0),17)</f>
        <v>7.8029732094052262</v>
      </c>
      <c r="N263" s="955">
        <f>INDEX(CV!$270:$537,MATCH('CV2'!$E263,CV!$F$2:$F$269,0),11)</f>
        <v>6.1265822311075882</v>
      </c>
      <c r="O263" s="955">
        <f>INDEX(CV!$270:$537,MATCH('CV2'!$E263,CV!$F$2:$F$269,0),15)</f>
        <v>4.2277203256729496</v>
      </c>
      <c r="P263" s="1353" t="s">
        <v>456</v>
      </c>
      <c r="Q263" s="1354"/>
      <c r="R263" s="351"/>
    </row>
    <row r="264" spans="1:19" ht="14.1" customHeight="1" thickBot="1">
      <c r="A264" s="330"/>
      <c r="B264" s="349"/>
      <c r="C264" s="1366" t="s">
        <v>134</v>
      </c>
      <c r="D264" s="1367"/>
      <c r="E264" s="519">
        <v>214</v>
      </c>
      <c r="F264" s="955">
        <f>INDEX(CV!$270:$537,MATCH('CV2'!$E264,CV!$F$2:$F$269,0),8)</f>
        <v>0.40053600682511648</v>
      </c>
      <c r="G264" s="955">
        <f>INDEX(CV!$270:$537,MATCH('CV2'!$E264,CV!$F$2:$F$269,0),12)</f>
        <v>14.238907823238128</v>
      </c>
      <c r="H264" s="955">
        <f>INDEX(CV!$270:$537,MATCH('CV2'!$E264,CV!$F$2:$F$269,0),16)</f>
        <v>4.9282360085032551</v>
      </c>
      <c r="I264" s="955">
        <f>INDEX(CV!$270:$537,MATCH('CV2'!$E264,CV!$F$2:$F$269,0),10)</f>
        <v>5.7588076109860529</v>
      </c>
      <c r="J264" s="957">
        <f>INDEX(CV!$270:$537,MATCH('CV2'!$E264,CV!$F$2:$F$269,0),14)</f>
        <v>3.2287356046997071</v>
      </c>
      <c r="K264" s="956">
        <f>INDEX(CV!$270:$537,MATCH('CV2'!$E264,CV!$F$2:$F$269,0),9)</f>
        <v>0.55403196530568011</v>
      </c>
      <c r="L264" s="956">
        <f>INDEX(CV!$270:$537,MATCH('CV2'!$E264,CV!$F$2:$F$269,0),13)</f>
        <v>14.66109052832542</v>
      </c>
      <c r="M264" s="956">
        <f>INDEX(CV!$270:$537,MATCH('CV2'!$E264,CV!$F$2:$F$269,0),17)</f>
        <v>6.165946029154127</v>
      </c>
      <c r="N264" s="955">
        <f>INDEX(CV!$270:$537,MATCH('CV2'!$E264,CV!$F$2:$F$269,0),11)</f>
        <v>5.8300083428219382</v>
      </c>
      <c r="O264" s="955">
        <f>INDEX(CV!$270:$537,MATCH('CV2'!$E264,CV!$F$2:$F$269,0),15)</f>
        <v>3.5922211794982228</v>
      </c>
      <c r="P264" s="1353" t="s">
        <v>457</v>
      </c>
      <c r="Q264" s="1354"/>
      <c r="R264" s="351"/>
    </row>
    <row r="265" spans="1:19" ht="14.1" customHeight="1">
      <c r="A265" s="349"/>
      <c r="B265" s="349"/>
      <c r="C265" s="1366" t="s">
        <v>135</v>
      </c>
      <c r="D265" s="1367"/>
      <c r="E265" s="968">
        <v>215</v>
      </c>
      <c r="F265" s="955">
        <f>INDEX(CV!$270:$537,MATCH('CV2'!$E265,CV!$F$2:$F$269,0),8)</f>
        <v>0.51703668790585677</v>
      </c>
      <c r="G265" s="955">
        <f>INDEX(CV!$270:$537,MATCH('CV2'!$E265,CV!$F$2:$F$269,0),12)</f>
        <v>7.4818693450133305</v>
      </c>
      <c r="H265" s="955">
        <f>INDEX(CV!$270:$537,MATCH('CV2'!$E265,CV!$F$2:$F$269,0),16)</f>
        <v>4.4208438332134312</v>
      </c>
      <c r="I265" s="955">
        <f>INDEX(CV!$270:$537,MATCH('CV2'!$E265,CV!$F$2:$F$269,0),10)</f>
        <v>6.7394358335709788</v>
      </c>
      <c r="J265" s="957">
        <f>INDEX(CV!$270:$537,MATCH('CV2'!$E265,CV!$F$2:$F$269,0),14)</f>
        <v>4.8888608611208575</v>
      </c>
      <c r="K265" s="956">
        <f>INDEX(CV!$270:$537,MATCH('CV2'!$E265,CV!$F$2:$F$269,0),9)</f>
        <v>0.36739821651040466</v>
      </c>
      <c r="L265" s="956">
        <f>INDEX(CV!$270:$537,MATCH('CV2'!$E265,CV!$F$2:$F$269,0),13)</f>
        <v>7.6301320527171415</v>
      </c>
      <c r="M265" s="956">
        <f>INDEX(CV!$270:$537,MATCH('CV2'!$E265,CV!$F$2:$F$269,0),17)</f>
        <v>4.5713302856524862</v>
      </c>
      <c r="N265" s="955">
        <f>INDEX(CV!$270:$537,MATCH('CV2'!$E265,CV!$F$2:$F$269,0),11)</f>
        <v>6.8014945753337051</v>
      </c>
      <c r="O265" s="955">
        <f>INDEX(CV!$270:$537,MATCH('CV2'!$E265,CV!$F$2:$F$269,0),15)</f>
        <v>5.1273858798593581</v>
      </c>
      <c r="P265" s="1353" t="s">
        <v>458</v>
      </c>
      <c r="Q265" s="1354"/>
      <c r="R265" s="351"/>
    </row>
    <row r="266" spans="1:19" ht="14.1" customHeight="1" thickBot="1">
      <c r="A266" s="522"/>
      <c r="B266" s="349"/>
      <c r="C266" s="1366" t="s">
        <v>136</v>
      </c>
      <c r="D266" s="1367"/>
      <c r="E266" s="519">
        <v>216</v>
      </c>
      <c r="F266" s="955">
        <f>INDEX(CV!$270:$537,MATCH('CV2'!$E266,CV!$F$2:$F$269,0),8)</f>
        <v>0.43669059458843595</v>
      </c>
      <c r="G266" s="955">
        <f>INDEX(CV!$270:$537,MATCH('CV2'!$E266,CV!$F$2:$F$269,0),12)</f>
        <v>7.017109267744063</v>
      </c>
      <c r="H266" s="955">
        <f>INDEX(CV!$270:$537,MATCH('CV2'!$E266,CV!$F$2:$F$269,0),16)</f>
        <v>1.6602964575402457</v>
      </c>
      <c r="I266" s="955">
        <f>INDEX(CV!$270:$537,MATCH('CV2'!$E266,CV!$F$2:$F$269,0),10)</f>
        <v>6.3027180233950109</v>
      </c>
      <c r="J266" s="957">
        <f>INDEX(CV!$270:$537,MATCH('CV2'!$E266,CV!$F$2:$F$269,0),14)</f>
        <v>3.964751981086458</v>
      </c>
      <c r="K266" s="956">
        <f>INDEX(CV!$270:$537,MATCH('CV2'!$E266,CV!$F$2:$F$269,0),9)</f>
        <v>0.34005036190038723</v>
      </c>
      <c r="L266" s="956">
        <f>INDEX(CV!$270:$537,MATCH('CV2'!$E266,CV!$F$2:$F$269,0),13)</f>
        <v>3.6734624872284352</v>
      </c>
      <c r="M266" s="956">
        <f>INDEX(CV!$270:$537,MATCH('CV2'!$E266,CV!$F$2:$F$269,0),17)</f>
        <v>4.1002025492268714</v>
      </c>
      <c r="N266" s="955">
        <f>INDEX(CV!$270:$537,MATCH('CV2'!$E266,CV!$F$2:$F$269,0),11)</f>
        <v>5.8126315681623391</v>
      </c>
      <c r="O266" s="955">
        <f>INDEX(CV!$270:$537,MATCH('CV2'!$E266,CV!$F$2:$F$269,0),15)</f>
        <v>4.3876110490963871</v>
      </c>
      <c r="P266" s="1353" t="s">
        <v>459</v>
      </c>
      <c r="Q266" s="1354"/>
      <c r="R266" s="351"/>
    </row>
    <row r="267" spans="1:19" ht="14.1" customHeight="1">
      <c r="A267" s="516"/>
      <c r="B267" s="349"/>
      <c r="C267" s="1366" t="s">
        <v>137</v>
      </c>
      <c r="D267" s="1367"/>
      <c r="E267" s="968">
        <v>217</v>
      </c>
      <c r="F267" s="955">
        <f>INDEX(CV!$270:$537,MATCH('CV2'!$E267,CV!$F$2:$F$269,0),8)</f>
        <v>0.36442825206071999</v>
      </c>
      <c r="G267" s="955">
        <f>INDEX(CV!$270:$537,MATCH('CV2'!$E267,CV!$F$2:$F$269,0),12)</f>
        <v>15.679712679092493</v>
      </c>
      <c r="H267" s="955">
        <f>INDEX(CV!$270:$537,MATCH('CV2'!$E267,CV!$F$2:$F$269,0),16)</f>
        <v>7.6592318655156086</v>
      </c>
      <c r="I267" s="955">
        <f>INDEX(CV!$270:$537,MATCH('CV2'!$E267,CV!$F$2:$F$269,0),10)</f>
        <v>8.0024176001181999</v>
      </c>
      <c r="J267" s="957">
        <f>INDEX(CV!$270:$537,MATCH('CV2'!$E267,CV!$F$2:$F$269,0),14)</f>
        <v>2.9024579061331353</v>
      </c>
      <c r="K267" s="956">
        <f>INDEX(CV!$270:$537,MATCH('CV2'!$E267,CV!$F$2:$F$269,0),9)</f>
        <v>0.71084330415114827</v>
      </c>
      <c r="L267" s="956">
        <f>INDEX(CV!$270:$537,MATCH('CV2'!$E267,CV!$F$2:$F$269,0),13)</f>
        <v>10.472254390208732</v>
      </c>
      <c r="M267" s="956">
        <f>INDEX(CV!$270:$537,MATCH('CV2'!$E267,CV!$F$2:$F$269,0),17)</f>
        <v>1.9099856530357198</v>
      </c>
      <c r="N267" s="955">
        <f>INDEX(CV!$270:$537,MATCH('CV2'!$E267,CV!$F$2:$F$269,0),11)</f>
        <v>5.7631233887231028</v>
      </c>
      <c r="O267" s="955">
        <f>INDEX(CV!$270:$537,MATCH('CV2'!$E267,CV!$F$2:$F$269,0),15)</f>
        <v>2.1861462224069892</v>
      </c>
      <c r="P267" s="1353" t="s">
        <v>460</v>
      </c>
      <c r="Q267" s="1354"/>
      <c r="R267" s="351"/>
    </row>
    <row r="268" spans="1:19" ht="14.1" customHeight="1" thickBot="1">
      <c r="A268" s="522"/>
      <c r="B268" s="349"/>
      <c r="C268" s="1366" t="s">
        <v>138</v>
      </c>
      <c r="D268" s="1367"/>
      <c r="E268" s="519">
        <v>219</v>
      </c>
      <c r="F268" s="955">
        <f>INDEX(CV!$270:$537,MATCH('CV2'!$E268,CV!$F$2:$F$269,0),8)</f>
        <v>0.18868412640927057</v>
      </c>
      <c r="G268" s="955">
        <f>INDEX(CV!$270:$537,MATCH('CV2'!$E268,CV!$F$2:$F$269,0),12)</f>
        <v>13.439751060016901</v>
      </c>
      <c r="H268" s="955">
        <f>INDEX(CV!$270:$537,MATCH('CV2'!$E268,CV!$F$2:$F$269,0),16)</f>
        <v>5.9690576472683219</v>
      </c>
      <c r="I268" s="955">
        <f>INDEX(CV!$270:$537,MATCH('CV2'!$E268,CV!$F$2:$F$269,0),10)</f>
        <v>7.5340679449689363</v>
      </c>
      <c r="J268" s="957">
        <f>INDEX(CV!$270:$537,MATCH('CV2'!$E268,CV!$F$2:$F$269,0),14)</f>
        <v>4.0092232671106904</v>
      </c>
      <c r="K268" s="956">
        <f>INDEX(CV!$270:$537,MATCH('CV2'!$E268,CV!$F$2:$F$269,0),9)</f>
        <v>0.4447838858715773</v>
      </c>
      <c r="L268" s="956">
        <f>INDEX(CV!$270:$537,MATCH('CV2'!$E268,CV!$F$2:$F$269,0),13)</f>
        <v>15.094326715386986</v>
      </c>
      <c r="M268" s="956">
        <f>INDEX(CV!$270:$537,MATCH('CV2'!$E268,CV!$F$2:$F$269,0),17)</f>
        <v>7.5035102924309376</v>
      </c>
      <c r="N268" s="955">
        <f>INDEX(CV!$270:$537,MATCH('CV2'!$E268,CV!$F$2:$F$269,0),11)</f>
        <v>7.8692671266583254</v>
      </c>
      <c r="O268" s="955">
        <f>INDEX(CV!$270:$537,MATCH('CV2'!$E268,CV!$F$2:$F$269,0),15)</f>
        <v>4.9376056708908136</v>
      </c>
      <c r="P268" s="1353" t="s">
        <v>461</v>
      </c>
      <c r="Q268" s="1354"/>
      <c r="R268" s="351"/>
    </row>
    <row r="269" spans="1:19" ht="14.1" customHeight="1">
      <c r="A269" s="522"/>
      <c r="B269" s="349"/>
      <c r="C269" s="1366" t="s">
        <v>139</v>
      </c>
      <c r="D269" s="1367"/>
      <c r="E269" s="968">
        <v>220</v>
      </c>
      <c r="F269" s="955">
        <f>INDEX(CV!$270:$537,MATCH('CV2'!$E269,CV!$F$2:$F$269,0),8)</f>
        <v>0.64681718266455113</v>
      </c>
      <c r="G269" s="955">
        <f>INDEX(CV!$270:$537,MATCH('CV2'!$E269,CV!$F$2:$F$269,0),12)</f>
        <v>10.284009309074898</v>
      </c>
      <c r="H269" s="955">
        <f>INDEX(CV!$270:$537,MATCH('CV2'!$E269,CV!$F$2:$F$269,0),16)</f>
        <v>8.9310860803548167</v>
      </c>
      <c r="I269" s="955">
        <f>INDEX(CV!$270:$537,MATCH('CV2'!$E269,CV!$F$2:$F$269,0),10)</f>
        <v>9.9655088354470127</v>
      </c>
      <c r="J269" s="957">
        <f>INDEX(CV!$270:$537,MATCH('CV2'!$E269,CV!$F$2:$F$269,0),14)</f>
        <v>5.8015565388752428</v>
      </c>
      <c r="K269" s="956">
        <f>INDEX(CV!$270:$537,MATCH('CV2'!$E269,CV!$F$2:$F$269,0),9)</f>
        <v>0.65062618047341603</v>
      </c>
      <c r="L269" s="956">
        <f>INDEX(CV!$270:$537,MATCH('CV2'!$E269,CV!$F$2:$F$269,0),13)</f>
        <v>12.404495890391019</v>
      </c>
      <c r="M269" s="956">
        <f>INDEX(CV!$270:$537,MATCH('CV2'!$E269,CV!$F$2:$F$269,0),17)</f>
        <v>7.3547543619603157</v>
      </c>
      <c r="N269" s="955">
        <f>INDEX(CV!$270:$537,MATCH('CV2'!$E269,CV!$F$2:$F$269,0),11)</f>
        <v>9.3634220809285722</v>
      </c>
      <c r="O269" s="955">
        <f>INDEX(CV!$270:$537,MATCH('CV2'!$E269,CV!$F$2:$F$269,0),15)</f>
        <v>5.5806076651993148</v>
      </c>
      <c r="P269" s="1353" t="s">
        <v>462</v>
      </c>
      <c r="Q269" s="1354"/>
      <c r="R269" s="507"/>
    </row>
    <row r="270" spans="1:19" ht="14.1" customHeight="1" thickBot="1">
      <c r="A270" s="488"/>
      <c r="B270" s="461"/>
      <c r="C270" s="1380" t="s">
        <v>234</v>
      </c>
      <c r="D270" s="1381"/>
      <c r="E270" s="519">
        <v>221</v>
      </c>
      <c r="F270" s="958">
        <f>INDEX(CV!$270:$537,MATCH('CV2'!$E270,CV!$F$2:$F$269,0),8)</f>
        <v>0.4705973968085026</v>
      </c>
      <c r="G270" s="958">
        <f>INDEX(CV!$270:$537,MATCH('CV2'!$E270,CV!$F$2:$F$269,0),12)</f>
        <v>17.206757041040945</v>
      </c>
      <c r="H270" s="958">
        <f>INDEX(CV!$270:$537,MATCH('CV2'!$E270,CV!$F$2:$F$269,0),16)</f>
        <v>7.3775650745380599</v>
      </c>
      <c r="I270" s="958">
        <f>INDEX(CV!$270:$537,MATCH('CV2'!$E270,CV!$F$2:$F$269,0),10)</f>
        <v>6.8228475291120834</v>
      </c>
      <c r="J270" s="960">
        <f>INDEX(CV!$270:$537,MATCH('CV2'!$E270,CV!$F$2:$F$269,0),14)</f>
        <v>4.2154104473568141</v>
      </c>
      <c r="K270" s="959">
        <f>INDEX(CV!$270:$537,MATCH('CV2'!$E270,CV!$F$2:$F$269,0),9)</f>
        <v>0.33282513953387333</v>
      </c>
      <c r="L270" s="959">
        <f>INDEX(CV!$270:$537,MATCH('CV2'!$E270,CV!$F$2:$F$269,0),13)</f>
        <v>7.7488551822684535</v>
      </c>
      <c r="M270" s="959">
        <f>INDEX(CV!$270:$537,MATCH('CV2'!$E270,CV!$F$2:$F$269,0),17)</f>
        <v>3.7581970825765927</v>
      </c>
      <c r="N270" s="958">
        <f>INDEX(CV!$270:$537,MATCH('CV2'!$E270,CV!$F$2:$F$269,0),11)</f>
        <v>6.3414024937763189</v>
      </c>
      <c r="O270" s="958">
        <f>INDEX(CV!$270:$537,MATCH('CV2'!$E270,CV!$F$2:$F$269,0),15)</f>
        <v>4.0670906096344028</v>
      </c>
      <c r="P270" s="1359" t="s">
        <v>463</v>
      </c>
      <c r="Q270" s="1360"/>
      <c r="R270" s="533"/>
      <c r="S270" s="489"/>
    </row>
    <row r="271" spans="1:19" ht="14.1" customHeight="1">
      <c r="A271" s="329"/>
      <c r="B271" s="1379" t="s">
        <v>231</v>
      </c>
      <c r="C271" s="1379"/>
      <c r="D271" s="1379"/>
      <c r="E271" s="968">
        <v>222</v>
      </c>
      <c r="F271" s="939">
        <f>INDEX(CV!$270:$537,MATCH('CV2'!$E271,CV!$F$2:$F$269,0),8)</f>
        <v>0.18921040318616142</v>
      </c>
      <c r="G271" s="939">
        <f>INDEX(CV!$270:$537,MATCH('CV2'!$E271,CV!$F$2:$F$269,0),12)</f>
        <v>2.6255025960058465</v>
      </c>
      <c r="H271" s="939">
        <f>INDEX(CV!$270:$537,MATCH('CV2'!$E271,CV!$F$2:$F$269,0),16)</f>
        <v>1.5138117565957665</v>
      </c>
      <c r="I271" s="939">
        <f>INDEX(CV!$270:$537,MATCH('CV2'!$E271,CV!$F$2:$F$269,0),10)</f>
        <v>2.557052710101154</v>
      </c>
      <c r="J271" s="937">
        <f>INDEX(CV!$270:$537,MATCH('CV2'!$E271,CV!$F$2:$F$269,0),14)</f>
        <v>1.5380059934207204</v>
      </c>
      <c r="K271" s="936">
        <f>INDEX(CV!$270:$537,MATCH('CV2'!$E271,CV!$F$2:$F$269,0),9)</f>
        <v>0.18402699155763519</v>
      </c>
      <c r="L271" s="936">
        <f>INDEX(CV!$270:$537,MATCH('CV2'!$E271,CV!$F$2:$F$269,0),13)</f>
        <v>2.210653324516811</v>
      </c>
      <c r="M271" s="936">
        <f>INDEX(CV!$270:$537,MATCH('CV2'!$E271,CV!$F$2:$F$269,0),17)</f>
        <v>1.4927910675318832</v>
      </c>
      <c r="N271" s="939">
        <f>INDEX(CV!$270:$537,MATCH('CV2'!$E271,CV!$F$2:$F$269,0),11)</f>
        <v>2.439215244741463</v>
      </c>
      <c r="O271" s="939">
        <f>INDEX(CV!$270:$537,MATCH('CV2'!$E271,CV!$F$2:$F$269,0),15)</f>
        <v>1.5611039000284737</v>
      </c>
      <c r="P271" s="1387" t="s">
        <v>464</v>
      </c>
      <c r="Q271" s="1388"/>
      <c r="R271" s="1388"/>
    </row>
    <row r="272" spans="1:19" ht="14.1" customHeight="1" thickBot="1">
      <c r="A272" s="353"/>
      <c r="B272" s="443"/>
      <c r="C272" s="1373" t="s">
        <v>140</v>
      </c>
      <c r="D272" s="1373"/>
      <c r="E272" s="519">
        <v>223</v>
      </c>
      <c r="F272" s="941">
        <f>INDEX(CV!$270:$537,MATCH('CV2'!$E272,CV!$F$2:$F$269,0),8)</f>
        <v>0.23843495748298163</v>
      </c>
      <c r="G272" s="941">
        <f>INDEX(CV!$270:$537,MATCH('CV2'!$E272,CV!$F$2:$F$269,0),12)</f>
        <v>3.7973031595846019</v>
      </c>
      <c r="H272" s="941">
        <f>INDEX(CV!$270:$537,MATCH('CV2'!$E272,CV!$F$2:$F$269,0),16)</f>
        <v>2.3595884999190915</v>
      </c>
      <c r="I272" s="941">
        <f>INDEX(CV!$270:$537,MATCH('CV2'!$E272,CV!$F$2:$F$269,0),10)</f>
        <v>3.8273873503935065</v>
      </c>
      <c r="J272" s="951">
        <f>INDEX(CV!$270:$537,MATCH('CV2'!$E272,CV!$F$2:$F$269,0),14)</f>
        <v>2.2355010506793622</v>
      </c>
      <c r="K272" s="944">
        <f>INDEX(CV!$270:$537,MATCH('CV2'!$E272,CV!$F$2:$F$269,0),9)</f>
        <v>0.23107780633466962</v>
      </c>
      <c r="L272" s="944">
        <f>INDEX(CV!$270:$537,MATCH('CV2'!$E272,CV!$F$2:$F$269,0),13)</f>
        <v>3.1024318139627498</v>
      </c>
      <c r="M272" s="944">
        <f>INDEX(CV!$270:$537,MATCH('CV2'!$E272,CV!$F$2:$F$269,0),17)</f>
        <v>2.2309386388027397</v>
      </c>
      <c r="N272" s="941">
        <f>INDEX(CV!$270:$537,MATCH('CV2'!$E272,CV!$F$2:$F$269,0),11)</f>
        <v>3.5096219114719749</v>
      </c>
      <c r="O272" s="941">
        <f>INDEX(CV!$270:$537,MATCH('CV2'!$E272,CV!$F$2:$F$269,0),15)</f>
        <v>2.2020779766806111</v>
      </c>
      <c r="P272" s="1400" t="s">
        <v>465</v>
      </c>
      <c r="Q272" s="1401"/>
      <c r="R272" s="351"/>
    </row>
    <row r="273" spans="1:19" ht="14.1" customHeight="1">
      <c r="A273" s="353"/>
      <c r="B273" s="443"/>
      <c r="C273" s="349"/>
      <c r="D273" s="487" t="s">
        <v>129</v>
      </c>
      <c r="E273" s="968">
        <v>224</v>
      </c>
      <c r="F273" s="946">
        <f>INDEX(CV!$270:$537,MATCH('CV2'!$E273,CV!$F$2:$F$269,0),8)</f>
        <v>0.31965906804196098</v>
      </c>
      <c r="G273" s="946">
        <f>INDEX(CV!$270:$537,MATCH('CV2'!$E273,CV!$F$2:$F$269,0),12)</f>
        <v>5.4703792154344102</v>
      </c>
      <c r="H273" s="946">
        <f>INDEX(CV!$270:$537,MATCH('CV2'!$E273,CV!$F$2:$F$269,0),16)</f>
        <v>3.52936718423729</v>
      </c>
      <c r="I273" s="946">
        <f>INDEX(CV!$270:$537,MATCH('CV2'!$E273,CV!$F$2:$F$269,0),10)</f>
        <v>5.3764019266422416</v>
      </c>
      <c r="J273" s="964">
        <f>INDEX(CV!$270:$537,MATCH('CV2'!$E273,CV!$F$2:$F$269,0),14)</f>
        <v>3.1381179287997529</v>
      </c>
      <c r="K273" s="947">
        <f>INDEX(CV!$270:$537,MATCH('CV2'!$E273,CV!$F$2:$F$269,0),9)</f>
        <v>0.33430815538996533</v>
      </c>
      <c r="L273" s="947">
        <f>INDEX(CV!$270:$537,MATCH('CV2'!$E273,CV!$F$2:$F$269,0),13)</f>
        <v>3.5727031423747153</v>
      </c>
      <c r="M273" s="947">
        <f>INDEX(CV!$270:$537,MATCH('CV2'!$E273,CV!$F$2:$F$269,0),17)</f>
        <v>3.0567163369877539</v>
      </c>
      <c r="N273" s="946">
        <f>INDEX(CV!$270:$537,MATCH('CV2'!$E273,CV!$F$2:$F$269,0),11)</f>
        <v>4.95885748941493</v>
      </c>
      <c r="O273" s="946">
        <f>INDEX(CV!$270:$537,MATCH('CV2'!$E273,CV!$F$2:$F$269,0),15)</f>
        <v>3.1503012707054467</v>
      </c>
      <c r="P273" s="381" t="s">
        <v>466</v>
      </c>
      <c r="Q273" s="350"/>
      <c r="R273" s="351"/>
    </row>
    <row r="274" spans="1:19" ht="14.1" customHeight="1" thickBot="1">
      <c r="A274" s="516"/>
      <c r="B274" s="443"/>
      <c r="C274" s="349"/>
      <c r="D274" s="465" t="s">
        <v>130</v>
      </c>
      <c r="E274" s="519">
        <v>225</v>
      </c>
      <c r="F274" s="939">
        <f>INDEX(CV!$270:$537,MATCH('CV2'!$E274,CV!$F$2:$F$269,0),8)</f>
        <v>0.33526251904108545</v>
      </c>
      <c r="G274" s="939">
        <f>INDEX(CV!$270:$537,MATCH('CV2'!$E274,CV!$F$2:$F$269,0),12)</f>
        <v>4.924139298989056</v>
      </c>
      <c r="H274" s="939">
        <f>INDEX(CV!$270:$537,MATCH('CV2'!$E274,CV!$F$2:$F$269,0),16)</f>
        <v>2.495743051487378</v>
      </c>
      <c r="I274" s="939">
        <f>INDEX(CV!$270:$537,MATCH('CV2'!$E274,CV!$F$2:$F$269,0),10)</f>
        <v>5.1099136744598841</v>
      </c>
      <c r="J274" s="937">
        <f>INDEX(CV!$270:$537,MATCH('CV2'!$E274,CV!$F$2:$F$269,0),14)</f>
        <v>3.0166932275083602</v>
      </c>
      <c r="K274" s="936">
        <f>INDEX(CV!$270:$537,MATCH('CV2'!$E274,CV!$F$2:$F$269,0),9)</f>
        <v>0.38774076837917876</v>
      </c>
      <c r="L274" s="936">
        <f>INDEX(CV!$270:$537,MATCH('CV2'!$E274,CV!$F$2:$F$269,0),13)</f>
        <v>5.6442909424896968</v>
      </c>
      <c r="M274" s="936">
        <f>INDEX(CV!$270:$537,MATCH('CV2'!$E274,CV!$F$2:$F$269,0),17)</f>
        <v>3.1476346583571493</v>
      </c>
      <c r="N274" s="939">
        <f>INDEX(CV!$270:$537,MATCH('CV2'!$E274,CV!$F$2:$F$269,0),11)</f>
        <v>4.5494639114817126</v>
      </c>
      <c r="O274" s="939">
        <f>INDEX(CV!$270:$537,MATCH('CV2'!$E274,CV!$F$2:$F$269,0),15)</f>
        <v>2.7927058174627657</v>
      </c>
      <c r="P274" s="392" t="s">
        <v>467</v>
      </c>
      <c r="Q274" s="350"/>
      <c r="R274" s="351"/>
    </row>
    <row r="275" spans="1:19" ht="14.1" customHeight="1">
      <c r="A275" s="330"/>
      <c r="B275" s="443"/>
      <c r="C275" s="1367" t="s">
        <v>141</v>
      </c>
      <c r="D275" s="1367"/>
      <c r="E275" s="968">
        <v>226</v>
      </c>
      <c r="F275" s="955">
        <f>INDEX(CV!$270:$537,MATCH('CV2'!$E275,CV!$F$2:$F$269,0),8)</f>
        <v>0.31966325375481291</v>
      </c>
      <c r="G275" s="955">
        <f>INDEX(CV!$270:$537,MATCH('CV2'!$E275,CV!$F$2:$F$269,0),12)</f>
        <v>6.0981710669108642</v>
      </c>
      <c r="H275" s="955">
        <f>INDEX(CV!$270:$537,MATCH('CV2'!$E275,CV!$F$2:$F$269,0),16)</f>
        <v>2.8275108184980389</v>
      </c>
      <c r="I275" s="955">
        <f>INDEX(CV!$270:$537,MATCH('CV2'!$E275,CV!$F$2:$F$269,0),10)</f>
        <v>5.4889418153074621</v>
      </c>
      <c r="J275" s="957">
        <f>INDEX(CV!$270:$537,MATCH('CV2'!$E275,CV!$F$2:$F$269,0),14)</f>
        <v>4.0675504761820838</v>
      </c>
      <c r="K275" s="956">
        <f>INDEX(CV!$270:$537,MATCH('CV2'!$E275,CV!$F$2:$F$269,0),9)</f>
        <v>0.25899585252233626</v>
      </c>
      <c r="L275" s="956">
        <f>INDEX(CV!$270:$537,MATCH('CV2'!$E275,CV!$F$2:$F$269,0),13)</f>
        <v>5.3259073268250567</v>
      </c>
      <c r="M275" s="956">
        <f>INDEX(CV!$270:$537,MATCH('CV2'!$E275,CV!$F$2:$F$269,0),17)</f>
        <v>3.5446252171751564</v>
      </c>
      <c r="N275" s="955">
        <f>INDEX(CV!$270:$537,MATCH('CV2'!$E275,CV!$F$2:$F$269,0),11)</f>
        <v>5.4123618797267197</v>
      </c>
      <c r="O275" s="955">
        <f>INDEX(CV!$270:$537,MATCH('CV2'!$E275,CV!$F$2:$F$269,0),15)</f>
        <v>4.2014016803687326</v>
      </c>
      <c r="P275" s="1368" t="s">
        <v>468</v>
      </c>
      <c r="Q275" s="1354"/>
      <c r="R275" s="351"/>
    </row>
    <row r="276" spans="1:19" ht="14.1" customHeight="1" thickBot="1">
      <c r="A276" s="516"/>
      <c r="B276" s="443"/>
      <c r="C276" s="1367" t="s">
        <v>142</v>
      </c>
      <c r="D276" s="1367"/>
      <c r="E276" s="519">
        <v>227</v>
      </c>
      <c r="F276" s="955">
        <f>INDEX(CV!$270:$537,MATCH('CV2'!$E276,CV!$F$2:$F$269,0),8)</f>
        <v>0.68812279923497244</v>
      </c>
      <c r="G276" s="955">
        <f>INDEX(CV!$270:$537,MATCH('CV2'!$E276,CV!$F$2:$F$269,0),12)</f>
        <v>6.9799281331019678</v>
      </c>
      <c r="H276" s="955">
        <f>INDEX(CV!$270:$537,MATCH('CV2'!$E276,CV!$F$2:$F$269,0),16)</f>
        <v>3.6322298592877655</v>
      </c>
      <c r="I276" s="955">
        <f>INDEX(CV!$270:$537,MATCH('CV2'!$E276,CV!$F$2:$F$269,0),10)</f>
        <v>6.256025386561034</v>
      </c>
      <c r="J276" s="957">
        <f>INDEX(CV!$270:$537,MATCH('CV2'!$E276,CV!$F$2:$F$269,0),14)</f>
        <v>3.3859097378968546</v>
      </c>
      <c r="K276" s="956">
        <f>INDEX(CV!$270:$537,MATCH('CV2'!$E276,CV!$F$2:$F$269,0),9)</f>
        <v>0.63037574368293614</v>
      </c>
      <c r="L276" s="956">
        <f>INDEX(CV!$270:$537,MATCH('CV2'!$E276,CV!$F$2:$F$269,0),13)</f>
        <v>5.7356206271918779</v>
      </c>
      <c r="M276" s="956">
        <f>INDEX(CV!$270:$537,MATCH('CV2'!$E276,CV!$F$2:$F$269,0),17)</f>
        <v>2.8124266820936854</v>
      </c>
      <c r="N276" s="955">
        <f>INDEX(CV!$270:$537,MATCH('CV2'!$E276,CV!$F$2:$F$269,0),11)</f>
        <v>6.3133429832520074</v>
      </c>
      <c r="O276" s="955">
        <f>INDEX(CV!$270:$537,MATCH('CV2'!$E276,CV!$F$2:$F$269,0),15)</f>
        <v>3.5932817651421671</v>
      </c>
      <c r="P276" s="1368" t="s">
        <v>469</v>
      </c>
      <c r="Q276" s="1354"/>
      <c r="R276" s="351"/>
    </row>
    <row r="277" spans="1:19" ht="14.1" customHeight="1">
      <c r="A277" s="349"/>
      <c r="B277" s="443"/>
      <c r="C277" s="1367" t="s">
        <v>143</v>
      </c>
      <c r="D277" s="1367"/>
      <c r="E277" s="968">
        <v>228</v>
      </c>
      <c r="F277" s="955">
        <f>INDEX(CV!$270:$537,MATCH('CV2'!$E277,CV!$F$2:$F$269,0),8)</f>
        <v>0.40545543048943938</v>
      </c>
      <c r="G277" s="955">
        <f>INDEX(CV!$270:$537,MATCH('CV2'!$E277,CV!$F$2:$F$269,0),12)</f>
        <v>6.3051449427397745</v>
      </c>
      <c r="H277" s="955">
        <f>INDEX(CV!$270:$537,MATCH('CV2'!$E277,CV!$F$2:$F$269,0),16)</f>
        <v>2.4516899905945153</v>
      </c>
      <c r="I277" s="955">
        <f>INDEX(CV!$270:$537,MATCH('CV2'!$E277,CV!$F$2:$F$269,0),10)</f>
        <v>5.7370729135128435</v>
      </c>
      <c r="J277" s="957">
        <f>INDEX(CV!$270:$537,MATCH('CV2'!$E277,CV!$F$2:$F$269,0),14)</f>
        <v>4.4876787081365457</v>
      </c>
      <c r="K277" s="956">
        <f>INDEX(CV!$270:$537,MATCH('CV2'!$E277,CV!$F$2:$F$269,0),9)</f>
        <v>0.53771476553114816</v>
      </c>
      <c r="L277" s="956">
        <f>INDEX(CV!$270:$537,MATCH('CV2'!$E277,CV!$F$2:$F$269,0),13)</f>
        <v>5.8731556011207431</v>
      </c>
      <c r="M277" s="956">
        <f>INDEX(CV!$270:$537,MATCH('CV2'!$E277,CV!$F$2:$F$269,0),17)</f>
        <v>3.0955008582107237</v>
      </c>
      <c r="N277" s="955">
        <f>INDEX(CV!$270:$537,MATCH('CV2'!$E277,CV!$F$2:$F$269,0),11)</f>
        <v>5.2662319695943287</v>
      </c>
      <c r="O277" s="955">
        <f>INDEX(CV!$270:$537,MATCH('CV2'!$E277,CV!$F$2:$F$269,0),15)</f>
        <v>4.2562385638327722</v>
      </c>
      <c r="P277" s="1353" t="s">
        <v>470</v>
      </c>
      <c r="Q277" s="1354"/>
      <c r="R277" s="351"/>
    </row>
    <row r="278" spans="1:19" ht="14.1" customHeight="1" thickBot="1">
      <c r="A278" s="353"/>
      <c r="B278" s="443"/>
      <c r="C278" s="1367" t="s">
        <v>144</v>
      </c>
      <c r="D278" s="1367"/>
      <c r="E278" s="519">
        <v>229</v>
      </c>
      <c r="F278" s="955">
        <f>INDEX(CV!$270:$537,MATCH('CV2'!$E278,CV!$F$2:$F$269,0),8)</f>
        <v>0.60400255189250085</v>
      </c>
      <c r="G278" s="955">
        <f>INDEX(CV!$270:$537,MATCH('CV2'!$E278,CV!$F$2:$F$269,0),12)</f>
        <v>13.105555036919686</v>
      </c>
      <c r="H278" s="955">
        <f>INDEX(CV!$270:$537,MATCH('CV2'!$E278,CV!$F$2:$F$269,0),16)</f>
        <v>4.5193658968239507</v>
      </c>
      <c r="I278" s="955">
        <f>INDEX(CV!$270:$537,MATCH('CV2'!$E278,CV!$F$2:$F$269,0),10)</f>
        <v>6.9744064684731191</v>
      </c>
      <c r="J278" s="957">
        <f>INDEX(CV!$270:$537,MATCH('CV2'!$E278,CV!$F$2:$F$269,0),14)</f>
        <v>4.3797113769864042</v>
      </c>
      <c r="K278" s="956">
        <f>INDEX(CV!$270:$537,MATCH('CV2'!$E278,CV!$F$2:$F$269,0),9)</f>
        <v>0.50075345792781856</v>
      </c>
      <c r="L278" s="956">
        <f>INDEX(CV!$270:$537,MATCH('CV2'!$E278,CV!$F$2:$F$269,0),13)</f>
        <v>15.058803433645812</v>
      </c>
      <c r="M278" s="956">
        <f>INDEX(CV!$270:$537,MATCH('CV2'!$E278,CV!$F$2:$F$269,0),17)</f>
        <v>4.7698385285418015</v>
      </c>
      <c r="N278" s="955">
        <f>INDEX(CV!$270:$537,MATCH('CV2'!$E278,CV!$F$2:$F$269,0),11)</f>
        <v>7.3601277753823835</v>
      </c>
      <c r="O278" s="955">
        <f>INDEX(CV!$270:$537,MATCH('CV2'!$E278,CV!$F$2:$F$269,0),15)</f>
        <v>4.8423868502136536</v>
      </c>
      <c r="P278" s="1353" t="s">
        <v>471</v>
      </c>
      <c r="Q278" s="1354"/>
      <c r="R278" s="351"/>
    </row>
    <row r="279" spans="1:19" ht="14.1" customHeight="1">
      <c r="A279" s="461"/>
      <c r="B279" s="443"/>
      <c r="C279" s="1381" t="s">
        <v>145</v>
      </c>
      <c r="D279" s="1381"/>
      <c r="E279" s="968">
        <v>230</v>
      </c>
      <c r="F279" s="958">
        <f>INDEX(CV!$270:$537,MATCH('CV2'!$E279,CV!$F$2:$F$269,0),8)</f>
        <v>0.3523860234863081</v>
      </c>
      <c r="G279" s="958">
        <f>INDEX(CV!$270:$537,MATCH('CV2'!$E279,CV!$F$2:$F$269,0),12)</f>
        <v>10.014907537688208</v>
      </c>
      <c r="H279" s="958">
        <f>INDEX(CV!$270:$537,MATCH('CV2'!$E279,CV!$F$2:$F$269,0),16)</f>
        <v>9.2439315818907204</v>
      </c>
      <c r="I279" s="958">
        <f>INDEX(CV!$270:$537,MATCH('CV2'!$E279,CV!$F$2:$F$269,0),10)</f>
        <v>7.6028012799814535</v>
      </c>
      <c r="J279" s="960">
        <f>INDEX(CV!$270:$537,MATCH('CV2'!$E279,CV!$F$2:$F$269,0),14)</f>
        <v>5.1007643041333273</v>
      </c>
      <c r="K279" s="959">
        <f>INDEX(CV!$270:$537,MATCH('CV2'!$E279,CV!$F$2:$F$269,0),9)</f>
        <v>0.65503608921347256</v>
      </c>
      <c r="L279" s="959">
        <f>INDEX(CV!$270:$537,MATCH('CV2'!$E279,CV!$F$2:$F$269,0),13)</f>
        <v>9.6119603529710069</v>
      </c>
      <c r="M279" s="959">
        <f>INDEX(CV!$270:$537,MATCH('CV2'!$E279,CV!$F$2:$F$269,0),17)</f>
        <v>7.4795779597234953</v>
      </c>
      <c r="N279" s="958">
        <f>INDEX(CV!$270:$537,MATCH('CV2'!$E279,CV!$F$2:$F$269,0),11)</f>
        <v>7.4733372926135209</v>
      </c>
      <c r="O279" s="958">
        <f>INDEX(CV!$270:$537,MATCH('CV2'!$E279,CV!$F$2:$F$269,0),15)</f>
        <v>5.0853978661016006</v>
      </c>
      <c r="P279" s="1359" t="s">
        <v>472</v>
      </c>
      <c r="Q279" s="1360"/>
      <c r="R279" s="533"/>
      <c r="S279" s="489"/>
    </row>
    <row r="280" spans="1:19" ht="14.1" customHeight="1" thickBot="1">
      <c r="A280" s="329"/>
      <c r="B280" s="1379" t="s">
        <v>232</v>
      </c>
      <c r="C280" s="1379"/>
      <c r="D280" s="1379"/>
      <c r="E280" s="519">
        <v>231</v>
      </c>
      <c r="F280" s="939">
        <f>INDEX(CV!$270:$537,MATCH('CV2'!$E280,CV!$F$2:$F$269,0),8)</f>
        <v>0.1660149371457709</v>
      </c>
      <c r="G280" s="939">
        <f>INDEX(CV!$270:$537,MATCH('CV2'!$E280,CV!$F$2:$F$269,0),12)</f>
        <v>3.1303933288478771</v>
      </c>
      <c r="H280" s="939">
        <f>INDEX(CV!$270:$537,MATCH('CV2'!$E280,CV!$F$2:$F$269,0),16)</f>
        <v>1.3137936641855705</v>
      </c>
      <c r="I280" s="939">
        <f>INDEX(CV!$270:$537,MATCH('CV2'!$E280,CV!$F$2:$F$269,0),10)</f>
        <v>2.3600759990076083</v>
      </c>
      <c r="J280" s="937">
        <f>INDEX(CV!$270:$537,MATCH('CV2'!$E280,CV!$F$2:$F$269,0),14)</f>
        <v>1.3582871737767905</v>
      </c>
      <c r="K280" s="936">
        <f>INDEX(CV!$270:$537,MATCH('CV2'!$E280,CV!$F$2:$F$269,0),9)</f>
        <v>0.16204117333637294</v>
      </c>
      <c r="L280" s="936">
        <f>INDEX(CV!$270:$537,MATCH('CV2'!$E280,CV!$F$2:$F$269,0),13)</f>
        <v>3.0842474015754995</v>
      </c>
      <c r="M280" s="936">
        <f>INDEX(CV!$270:$537,MATCH('CV2'!$E280,CV!$F$2:$F$269,0),17)</f>
        <v>1.7089642272261569</v>
      </c>
      <c r="N280" s="939">
        <f>INDEX(CV!$270:$537,MATCH('CV2'!$E280,CV!$F$2:$F$269,0),11)</f>
        <v>2.2052971200602118</v>
      </c>
      <c r="O280" s="939">
        <f>INDEX(CV!$270:$537,MATCH('CV2'!$E280,CV!$F$2:$F$269,0),15)</f>
        <v>1.3473421807259838</v>
      </c>
      <c r="P280" s="1387" t="s">
        <v>473</v>
      </c>
      <c r="Q280" s="1388"/>
      <c r="R280" s="1388"/>
    </row>
    <row r="281" spans="1:19" ht="14.1" customHeight="1">
      <c r="A281" s="349"/>
      <c r="B281" s="349"/>
      <c r="C281" s="1404" t="s">
        <v>146</v>
      </c>
      <c r="D281" s="1373"/>
      <c r="E281" s="968">
        <v>232</v>
      </c>
      <c r="F281" s="945">
        <f>INDEX(CV!$270:$537,MATCH('CV2'!$E281,CV!$F$2:$F$269,0),8)</f>
        <v>0.47481406023875278</v>
      </c>
      <c r="G281" s="945">
        <f>INDEX(CV!$270:$537,MATCH('CV2'!$E281,CV!$F$2:$F$269,0),12)</f>
        <v>8.5594055993023321</v>
      </c>
      <c r="H281" s="945">
        <f>INDEX(CV!$270:$537,MATCH('CV2'!$E281,CV!$F$2:$F$269,0),16)</f>
        <v>3.4732501018609998</v>
      </c>
      <c r="I281" s="945">
        <f>INDEX(CV!$270:$537,MATCH('CV2'!$E281,CV!$F$2:$F$269,0),10)</f>
        <v>5.8360018474146349</v>
      </c>
      <c r="J281" s="943">
        <f>INDEX(CV!$270:$537,MATCH('CV2'!$E281,CV!$F$2:$F$269,0),14)</f>
        <v>2.9758903553777114</v>
      </c>
      <c r="K281" s="942">
        <f>INDEX(CV!$270:$537,MATCH('CV2'!$E281,CV!$F$2:$F$269,0),9)</f>
        <v>0.29574349795471494</v>
      </c>
      <c r="L281" s="942">
        <f>INDEX(CV!$270:$537,MATCH('CV2'!$E281,CV!$F$2:$F$269,0),13)</f>
        <v>7.9071214547236721</v>
      </c>
      <c r="M281" s="942">
        <f>INDEX(CV!$270:$537,MATCH('CV2'!$E281,CV!$F$2:$F$269,0),17)</f>
        <v>3.7188809256228956</v>
      </c>
      <c r="N281" s="945">
        <f>INDEX(CV!$270:$537,MATCH('CV2'!$E281,CV!$F$2:$F$269,0),11)</f>
        <v>5.1557714577149811</v>
      </c>
      <c r="O281" s="945">
        <f>INDEX(CV!$270:$537,MATCH('CV2'!$E281,CV!$F$2:$F$269,0),15)</f>
        <v>2.8852586737011028</v>
      </c>
      <c r="P281" s="1361" t="s">
        <v>474</v>
      </c>
      <c r="Q281" s="1362"/>
      <c r="R281" s="351"/>
    </row>
    <row r="282" spans="1:19" ht="14.1" customHeight="1" thickBot="1">
      <c r="A282" s="349"/>
      <c r="B282" s="349"/>
      <c r="C282" s="1366" t="s">
        <v>147</v>
      </c>
      <c r="D282" s="1870"/>
      <c r="E282" s="519">
        <v>233</v>
      </c>
      <c r="F282" s="955">
        <f>INDEX(CV!$270:$537,MATCH('CV2'!$E282,CV!$F$2:$F$269,0),8)</f>
        <v>0.19937415959718399</v>
      </c>
      <c r="G282" s="955">
        <f>INDEX(CV!$270:$537,MATCH('CV2'!$E282,CV!$F$2:$F$269,0),12)</f>
        <v>5.9527159316258098</v>
      </c>
      <c r="H282" s="955">
        <f>INDEX(CV!$270:$537,MATCH('CV2'!$E282,CV!$F$2:$F$269,0),16)</f>
        <v>2.6741169508980533</v>
      </c>
      <c r="I282" s="955">
        <f>INDEX(CV!$270:$537,MATCH('CV2'!$E282,CV!$F$2:$F$269,0),10)</f>
        <v>5.4156396047965449</v>
      </c>
      <c r="J282" s="957">
        <f>INDEX(CV!$270:$537,MATCH('CV2'!$E282,CV!$F$2:$F$269,0),14)</f>
        <v>3.4293129400231632</v>
      </c>
      <c r="K282" s="956">
        <f>INDEX(CV!$270:$537,MATCH('CV2'!$E282,CV!$F$2:$F$269,0),9)</f>
        <v>0.18024734274236062</v>
      </c>
      <c r="L282" s="956">
        <f>INDEX(CV!$270:$537,MATCH('CV2'!$E282,CV!$F$2:$F$269,0),13)</f>
        <v>6.9708450691600259</v>
      </c>
      <c r="M282" s="956">
        <f>INDEX(CV!$270:$537,MATCH('CV2'!$E282,CV!$F$2:$F$269,0),17)</f>
        <v>3.4898283184794989</v>
      </c>
      <c r="N282" s="955">
        <f>INDEX(CV!$270:$537,MATCH('CV2'!$E282,CV!$F$2:$F$269,0),11)</f>
        <v>5.3219762921071263</v>
      </c>
      <c r="O282" s="955">
        <f>INDEX(CV!$270:$537,MATCH('CV2'!$E282,CV!$F$2:$F$269,0),15)</f>
        <v>3.4926180751040987</v>
      </c>
      <c r="P282" s="1353" t="s">
        <v>475</v>
      </c>
      <c r="Q282" s="1354"/>
      <c r="R282" s="351"/>
    </row>
    <row r="283" spans="1:19" ht="14.1" customHeight="1">
      <c r="A283" s="349"/>
      <c r="B283" s="522"/>
      <c r="C283" s="1366" t="s">
        <v>148</v>
      </c>
      <c r="D283" s="1870"/>
      <c r="E283" s="968">
        <v>234</v>
      </c>
      <c r="F283" s="955">
        <f>INDEX(CV!$270:$537,MATCH('CV2'!$E283,CV!$F$2:$F$269,0),8)</f>
        <v>0.33367643933037178</v>
      </c>
      <c r="G283" s="955">
        <f>INDEX(CV!$270:$537,MATCH('CV2'!$E283,CV!$F$2:$F$269,0),12)</f>
        <v>5.6003551293632778</v>
      </c>
      <c r="H283" s="955">
        <f>INDEX(CV!$270:$537,MATCH('CV2'!$E283,CV!$F$2:$F$269,0),16)</f>
        <v>1.9449776415744917</v>
      </c>
      <c r="I283" s="955">
        <f>INDEX(CV!$270:$537,MATCH('CV2'!$E283,CV!$F$2:$F$269,0),10)</f>
        <v>3.5415204859478489</v>
      </c>
      <c r="J283" s="957">
        <f>INDEX(CV!$270:$537,MATCH('CV2'!$E283,CV!$F$2:$F$269,0),14)</f>
        <v>2.3178265622786163</v>
      </c>
      <c r="K283" s="956">
        <f>INDEX(CV!$270:$537,MATCH('CV2'!$E283,CV!$F$2:$F$269,0),9)</f>
        <v>0.25162493336737662</v>
      </c>
      <c r="L283" s="956">
        <f>INDEX(CV!$270:$537,MATCH('CV2'!$E283,CV!$F$2:$F$269,0),13)</f>
        <v>4.5933824226103708</v>
      </c>
      <c r="M283" s="956">
        <f>INDEX(CV!$270:$537,MATCH('CV2'!$E283,CV!$F$2:$F$269,0),17)</f>
        <v>3.2223313074552142</v>
      </c>
      <c r="N283" s="955">
        <f>INDEX(CV!$270:$537,MATCH('CV2'!$E283,CV!$F$2:$F$269,0),11)</f>
        <v>3.1141329048394515</v>
      </c>
      <c r="O283" s="955">
        <f>INDEX(CV!$270:$537,MATCH('CV2'!$E283,CV!$F$2:$F$269,0),15)</f>
        <v>2.1325954488941106</v>
      </c>
      <c r="P283" s="1353" t="s">
        <v>476</v>
      </c>
      <c r="Q283" s="1354"/>
      <c r="R283" s="351"/>
    </row>
    <row r="284" spans="1:19" ht="14.1" customHeight="1" thickBot="1">
      <c r="A284" s="353"/>
      <c r="B284" s="425"/>
      <c r="C284" s="1366" t="s">
        <v>149</v>
      </c>
      <c r="D284" s="1870"/>
      <c r="E284" s="519">
        <v>235</v>
      </c>
      <c r="F284" s="955">
        <f>INDEX(CV!$270:$537,MATCH('CV2'!$E284,CV!$F$2:$F$269,0),8)</f>
        <v>0.35452332486606003</v>
      </c>
      <c r="G284" s="955">
        <f>INDEX(CV!$270:$537,MATCH('CV2'!$E284,CV!$F$2:$F$269,0),12)</f>
        <v>8.6450443962914623</v>
      </c>
      <c r="H284" s="955">
        <f>INDEX(CV!$270:$537,MATCH('CV2'!$E284,CV!$F$2:$F$269,0),16)</f>
        <v>5.2159985007399232</v>
      </c>
      <c r="I284" s="955">
        <f>INDEX(CV!$270:$537,MATCH('CV2'!$E284,CV!$F$2:$F$269,0),10)</f>
        <v>6.9911032744308512</v>
      </c>
      <c r="J284" s="957">
        <f>INDEX(CV!$270:$537,MATCH('CV2'!$E284,CV!$F$2:$F$269,0),14)</f>
        <v>4.5439374575865061</v>
      </c>
      <c r="K284" s="956">
        <f>INDEX(CV!$270:$537,MATCH('CV2'!$E284,CV!$F$2:$F$269,0),9)</f>
        <v>0.34425906783097737</v>
      </c>
      <c r="L284" s="956">
        <f>INDEX(CV!$270:$537,MATCH('CV2'!$E284,CV!$F$2:$F$269,0),13)</f>
        <v>9.0263154375439161</v>
      </c>
      <c r="M284" s="956">
        <f>INDEX(CV!$270:$537,MATCH('CV2'!$E284,CV!$F$2:$F$269,0),17)</f>
        <v>4.9683353644070074</v>
      </c>
      <c r="N284" s="955">
        <f>INDEX(CV!$270:$537,MATCH('CV2'!$E284,CV!$F$2:$F$269,0),11)</f>
        <v>7.0593685960613657</v>
      </c>
      <c r="O284" s="955">
        <f>INDEX(CV!$270:$537,MATCH('CV2'!$E284,CV!$F$2:$F$269,0),15)</f>
        <v>4.5636787532625904</v>
      </c>
      <c r="P284" s="1353" t="s">
        <v>477</v>
      </c>
      <c r="Q284" s="1354"/>
      <c r="R284" s="351"/>
    </row>
    <row r="285" spans="1:19" ht="14.1" customHeight="1">
      <c r="A285" s="349"/>
      <c r="B285" s="425"/>
      <c r="C285" s="1396" t="s">
        <v>150</v>
      </c>
      <c r="D285" s="1871"/>
      <c r="E285" s="968">
        <v>236</v>
      </c>
      <c r="F285" s="946">
        <f>INDEX(CV!$270:$537,MATCH('CV2'!$E285,CV!$F$2:$F$269,0),8)</f>
        <v>0.25218126625620668</v>
      </c>
      <c r="G285" s="946">
        <f>INDEX(CV!$270:$537,MATCH('CV2'!$E285,CV!$F$2:$F$269,0),12)</f>
        <v>7.415211487323444</v>
      </c>
      <c r="H285" s="946">
        <f>INDEX(CV!$270:$537,MATCH('CV2'!$E285,CV!$F$2:$F$269,0),16)</f>
        <v>3.5475351729040829</v>
      </c>
      <c r="I285" s="946">
        <f>INDEX(CV!$270:$537,MATCH('CV2'!$E285,CV!$F$2:$F$269,0),10)</f>
        <v>5.7124996463992614</v>
      </c>
      <c r="J285" s="964">
        <f>INDEX(CV!$270:$537,MATCH('CV2'!$E285,CV!$F$2:$F$269,0),14)</f>
        <v>3.3856132402505672</v>
      </c>
      <c r="K285" s="947">
        <f>INDEX(CV!$270:$537,MATCH('CV2'!$E285,CV!$F$2:$F$269,0),9)</f>
        <v>0.17037406156806995</v>
      </c>
      <c r="L285" s="947">
        <f>INDEX(CV!$270:$537,MATCH('CV2'!$E285,CV!$F$2:$F$269,0),13)</f>
        <v>7.8819631650704558</v>
      </c>
      <c r="M285" s="947">
        <f>INDEX(CV!$270:$537,MATCH('CV2'!$E285,CV!$F$2:$F$269,0),17)</f>
        <v>5.6017904770777402</v>
      </c>
      <c r="N285" s="946">
        <f>INDEX(CV!$270:$537,MATCH('CV2'!$E285,CV!$F$2:$F$269,0),11)</f>
        <v>5.5087230987757385</v>
      </c>
      <c r="O285" s="946">
        <f>INDEX(CV!$270:$537,MATCH('CV2'!$E285,CV!$F$2:$F$269,0),15)</f>
        <v>3.4746287153286537</v>
      </c>
      <c r="P285" s="1399" t="s">
        <v>478</v>
      </c>
      <c r="Q285" s="1358"/>
      <c r="R285" s="446"/>
    </row>
    <row r="286" spans="1:19" ht="14.1" customHeight="1" thickBot="1">
      <c r="A286" s="461"/>
      <c r="B286" s="972"/>
      <c r="C286" s="1380" t="s">
        <v>151</v>
      </c>
      <c r="D286" s="1872"/>
      <c r="E286" s="519">
        <v>237</v>
      </c>
      <c r="F286" s="958">
        <f>INDEX(CV!$270:$537,MATCH('CV2'!$E286,CV!$F$2:$F$269,0),8)</f>
        <v>1.0024001099497735</v>
      </c>
      <c r="G286" s="958">
        <f>INDEX(CV!$270:$537,MATCH('CV2'!$E286,CV!$F$2:$F$269,0),12)</f>
        <v>5.6739154705370396</v>
      </c>
      <c r="H286" s="958">
        <f>INDEX(CV!$270:$537,MATCH('CV2'!$E286,CV!$F$2:$F$269,0),16)</f>
        <v>4.0774211514956935</v>
      </c>
      <c r="I286" s="958">
        <f>INDEX(CV!$270:$537,MATCH('CV2'!$E286,CV!$F$2:$F$269,0),10)</f>
        <v>5.4366723973668076</v>
      </c>
      <c r="J286" s="960">
        <f>INDEX(CV!$270:$537,MATCH('CV2'!$E286,CV!$F$2:$F$269,0),14)</f>
        <v>4.5270324661818613</v>
      </c>
      <c r="K286" s="959">
        <f>INDEX(CV!$270:$537,MATCH('CV2'!$E286,CV!$F$2:$F$269,0),9)</f>
        <v>1.6966240483155117</v>
      </c>
      <c r="L286" s="959">
        <f>INDEX(CV!$270:$537,MATCH('CV2'!$E286,CV!$F$2:$F$269,0),13)</f>
        <v>3.8634487007110772</v>
      </c>
      <c r="M286" s="959">
        <f>INDEX(CV!$270:$537,MATCH('CV2'!$E286,CV!$F$2:$F$269,0),17)</f>
        <v>3.5487073512500937</v>
      </c>
      <c r="N286" s="958">
        <f>INDEX(CV!$270:$537,MATCH('CV2'!$E286,CV!$F$2:$F$269,0),11)</f>
        <v>5.5937546622664875</v>
      </c>
      <c r="O286" s="958">
        <f>INDEX(CV!$270:$537,MATCH('CV2'!$E286,CV!$F$2:$F$269,0),15)</f>
        <v>5.0880121887601444</v>
      </c>
      <c r="P286" s="1359" t="s">
        <v>479</v>
      </c>
      <c r="Q286" s="1360"/>
      <c r="R286" s="536"/>
      <c r="S286" s="489"/>
    </row>
    <row r="287" spans="1:19" ht="14.1" customHeight="1">
      <c r="A287" s="329"/>
      <c r="B287" s="1379" t="s">
        <v>233</v>
      </c>
      <c r="C287" s="1379"/>
      <c r="D287" s="1379"/>
      <c r="E287" s="968">
        <v>238</v>
      </c>
      <c r="F287" s="939">
        <f>INDEX(CV!$270:$537,MATCH('CV2'!$E287,CV!$F$2:$F$269,0),8)</f>
        <v>0.18592184314458893</v>
      </c>
      <c r="G287" s="939">
        <f>INDEX(CV!$270:$537,MATCH('CV2'!$E287,CV!$F$2:$F$269,0),12)</f>
        <v>3.4488628652053528</v>
      </c>
      <c r="H287" s="939">
        <f>INDEX(CV!$270:$537,MATCH('CV2'!$E287,CV!$F$2:$F$269,0),16)</f>
        <v>2.1010737758581768</v>
      </c>
      <c r="I287" s="939">
        <f>INDEX(CV!$270:$537,MATCH('CV2'!$E287,CV!$F$2:$F$269,0),10)</f>
        <v>2.2093667990924657</v>
      </c>
      <c r="J287" s="937">
        <f>INDEX(CV!$270:$537,MATCH('CV2'!$E287,CV!$F$2:$F$269,0),14)</f>
        <v>1.4482115168110998</v>
      </c>
      <c r="K287" s="936">
        <f>INDEX(CV!$270:$537,MATCH('CV2'!$E287,CV!$F$2:$F$269,0),9)</f>
        <v>0.18466803944975196</v>
      </c>
      <c r="L287" s="936">
        <f>INDEX(CV!$270:$537,MATCH('CV2'!$E287,CV!$F$2:$F$269,0),13)</f>
        <v>3.414348861593437</v>
      </c>
      <c r="M287" s="936">
        <f>INDEX(CV!$270:$537,MATCH('CV2'!$E287,CV!$F$2:$F$269,0),17)</f>
        <v>2.5680624583141802</v>
      </c>
      <c r="N287" s="939">
        <f>INDEX(CV!$270:$537,MATCH('CV2'!$E287,CV!$F$2:$F$269,0),11)</f>
        <v>2.1531680031827944</v>
      </c>
      <c r="O287" s="939">
        <f>INDEX(CV!$270:$537,MATCH('CV2'!$E287,CV!$F$2:$F$269,0),15)</f>
        <v>1.5099343445367475</v>
      </c>
      <c r="P287" s="1411" t="s">
        <v>480</v>
      </c>
      <c r="Q287" s="1398"/>
      <c r="R287" s="1398"/>
    </row>
    <row r="288" spans="1:19" ht="14.1" customHeight="1" thickBot="1">
      <c r="A288" s="349"/>
      <c r="B288" s="522"/>
      <c r="C288" s="1369" t="s">
        <v>152</v>
      </c>
      <c r="D288" s="1370"/>
      <c r="E288" s="519">
        <v>239</v>
      </c>
      <c r="F288" s="945">
        <f>INDEX(CV!$270:$537,MATCH('CV2'!$E288,CV!$F$2:$F$269,0),8)</f>
        <v>0.68303257767839032</v>
      </c>
      <c r="G288" s="945">
        <f>INDEX(CV!$270:$537,MATCH('CV2'!$E288,CV!$F$2:$F$269,0),12)</f>
        <v>11.720399019750229</v>
      </c>
      <c r="H288" s="945">
        <f>INDEX(CV!$270:$537,MATCH('CV2'!$E288,CV!$F$2:$F$269,0),16)</f>
        <v>6.8807707979076058</v>
      </c>
      <c r="I288" s="945">
        <f>INDEX(CV!$270:$537,MATCH('CV2'!$E288,CV!$F$2:$F$269,0),10)</f>
        <v>6.6523570229648694</v>
      </c>
      <c r="J288" s="943">
        <f>INDEX(CV!$270:$537,MATCH('CV2'!$E288,CV!$F$2:$F$269,0),14)</f>
        <v>4.6110487923112569</v>
      </c>
      <c r="K288" s="942">
        <f>INDEX(CV!$270:$537,MATCH('CV2'!$E288,CV!$F$2:$F$269,0),9)</f>
        <v>1.0057417858210205</v>
      </c>
      <c r="L288" s="942">
        <f>INDEX(CV!$270:$537,MATCH('CV2'!$E288,CV!$F$2:$F$269,0),13)</f>
        <v>12.654481475545991</v>
      </c>
      <c r="M288" s="942">
        <f>INDEX(CV!$270:$537,MATCH('CV2'!$E288,CV!$F$2:$F$269,0),17)</f>
        <v>7.2110047875600003</v>
      </c>
      <c r="N288" s="945">
        <f>INDEX(CV!$270:$537,MATCH('CV2'!$E288,CV!$F$2:$F$269,0),11)</f>
        <v>6.7132636746345682</v>
      </c>
      <c r="O288" s="945">
        <f>INDEX(CV!$270:$537,MATCH('CV2'!$E288,CV!$F$2:$F$269,0),15)</f>
        <v>4.7949710287452341</v>
      </c>
      <c r="P288" s="1361" t="s">
        <v>481</v>
      </c>
      <c r="Q288" s="1362"/>
      <c r="R288" s="351"/>
    </row>
    <row r="289" spans="1:19" ht="14.1" customHeight="1" thickBot="1">
      <c r="A289" s="399"/>
      <c r="B289" s="491"/>
      <c r="C289" s="1394" t="s">
        <v>153</v>
      </c>
      <c r="D289" s="1395"/>
      <c r="E289" s="968">
        <v>240</v>
      </c>
      <c r="F289" s="961">
        <f>INDEX(CV!$270:$537,MATCH('CV2'!$E289,CV!$F$2:$F$269,0),8)</f>
        <v>0.51432403316407038</v>
      </c>
      <c r="G289" s="961">
        <f>INDEX(CV!$270:$537,MATCH('CV2'!$E289,CV!$F$2:$F$269,0),12)</f>
        <v>8.0836778552127271</v>
      </c>
      <c r="H289" s="961">
        <f>INDEX(CV!$270:$537,MATCH('CV2'!$E289,CV!$F$2:$F$269,0),16)</f>
        <v>5.093275954328746</v>
      </c>
      <c r="I289" s="961">
        <f>INDEX(CV!$270:$537,MATCH('CV2'!$E289,CV!$F$2:$F$269,0),10)</f>
        <v>5.8050255282326209</v>
      </c>
      <c r="J289" s="963">
        <f>INDEX(CV!$270:$537,MATCH('CV2'!$E289,CV!$F$2:$F$269,0),14)</f>
        <v>3.7863697230003468</v>
      </c>
      <c r="K289" s="962">
        <f>INDEX(CV!$270:$537,MATCH('CV2'!$E289,CV!$F$2:$F$269,0),9)</f>
        <v>0.72196414410285592</v>
      </c>
      <c r="L289" s="962">
        <f>INDEX(CV!$270:$537,MATCH('CV2'!$E289,CV!$F$2:$F$269,0),13)</f>
        <v>7.9709039778976853</v>
      </c>
      <c r="M289" s="962">
        <f>INDEX(CV!$270:$537,MATCH('CV2'!$E289,CV!$F$2:$F$269,0),17)</f>
        <v>8.390152614982382</v>
      </c>
      <c r="N289" s="961">
        <f>INDEX(CV!$270:$537,MATCH('CV2'!$E289,CV!$F$2:$F$269,0),11)</f>
        <v>5.6617746835337535</v>
      </c>
      <c r="O289" s="961">
        <f>INDEX(CV!$270:$537,MATCH('CV2'!$E289,CV!$F$2:$F$269,0),15)</f>
        <v>3.9202879429820574</v>
      </c>
      <c r="P289" s="1371" t="s">
        <v>482</v>
      </c>
      <c r="Q289" s="1372"/>
      <c r="R289" s="492"/>
      <c r="S289" s="492"/>
    </row>
    <row r="290" spans="1:19" ht="14.1" customHeight="1"/>
    <row r="291" spans="1:19" ht="14.1" customHeight="1"/>
    <row r="292" spans="1:19" ht="14.1" customHeight="1"/>
    <row r="293" spans="1:19" ht="14.1" customHeight="1"/>
    <row r="294" spans="1:19" ht="11.1" customHeight="1"/>
    <row r="295" spans="1:19" ht="3" customHeight="1">
      <c r="A295" s="311"/>
      <c r="B295" s="312"/>
      <c r="C295" s="312"/>
      <c r="D295" s="312"/>
      <c r="E295" s="312"/>
      <c r="F295" s="758"/>
      <c r="G295" s="311"/>
      <c r="H295" s="311"/>
      <c r="I295" s="311"/>
      <c r="J295" s="315"/>
      <c r="K295" s="315"/>
      <c r="L295" s="315"/>
      <c r="M295" s="315"/>
      <c r="N295" s="311"/>
      <c r="O295" s="311"/>
      <c r="P295" s="312"/>
      <c r="Q295" s="312"/>
      <c r="R295" s="312"/>
      <c r="S295" s="319"/>
    </row>
    <row r="296" spans="1:19" s="500" customFormat="1" ht="15" customHeight="1">
      <c r="A296" s="1385">
        <f>R256+1</f>
        <v>91</v>
      </c>
      <c r="B296" s="1385"/>
      <c r="C296" s="520"/>
      <c r="D296" s="520"/>
      <c r="E296" s="520"/>
      <c r="F296" s="819"/>
      <c r="G296" s="819"/>
      <c r="H296" s="819"/>
      <c r="I296" s="1510">
        <f>I256</f>
        <v>41487</v>
      </c>
      <c r="J296" s="1510"/>
      <c r="K296" s="1363">
        <f>I296</f>
        <v>41487</v>
      </c>
      <c r="L296" s="1363"/>
      <c r="M296" s="321"/>
      <c r="N296" s="821"/>
      <c r="O296" s="821"/>
      <c r="R296" s="1355">
        <f>A296+1</f>
        <v>92</v>
      </c>
      <c r="S296" s="1355"/>
    </row>
    <row r="297" spans="1:19" s="329" customFormat="1" ht="14.1" customHeight="1">
      <c r="A297" s="516"/>
      <c r="B297" s="522"/>
      <c r="C297" s="1392" t="s">
        <v>254</v>
      </c>
      <c r="D297" s="1393"/>
      <c r="E297" s="522">
        <v>241</v>
      </c>
      <c r="F297" s="939">
        <f>INDEX(CV!$270:$537,MATCH('CV2'!$E297,CV!$F$2:$F$269,0),8)</f>
        <v>0.37403117967181032</v>
      </c>
      <c r="G297" s="939">
        <f>INDEX(CV!$270:$537,MATCH('CV2'!$E297,CV!$F$2:$F$269,0),12)</f>
        <v>6.9300225565687956</v>
      </c>
      <c r="H297" s="939">
        <f>INDEX(CV!$270:$537,MATCH('CV2'!$E297,CV!$F$2:$F$269,0),16)</f>
        <v>4.7740073076908685</v>
      </c>
      <c r="I297" s="939">
        <f>INDEX(CV!$270:$537,MATCH('CV2'!$E297,CV!$F$2:$F$269,0),10)</f>
        <v>3.9005014698298388</v>
      </c>
      <c r="J297" s="937">
        <f>INDEX(CV!$270:$537,MATCH('CV2'!$E297,CV!$F$2:$F$269,0),14)</f>
        <v>2.8099033794408608</v>
      </c>
      <c r="K297" s="936">
        <f>INDEX(CV!$270:$537,MATCH('CV2'!$E297,CV!$F$2:$F$269,0),9)</f>
        <v>0.37127032292987855</v>
      </c>
      <c r="L297" s="936">
        <f>INDEX(CV!$270:$537,MATCH('CV2'!$E297,CV!$F$2:$F$269,0),13)</f>
        <v>6.7587285105631754</v>
      </c>
      <c r="M297" s="936">
        <f>INDEX(CV!$270:$537,MATCH('CV2'!$E297,CV!$F$2:$F$269,0),17)</f>
        <v>4.7437339152844125</v>
      </c>
      <c r="N297" s="939">
        <f>INDEX(CV!$270:$537,MATCH('CV2'!$E297,CV!$F$2:$F$269,0),11)</f>
        <v>3.8546606044216931</v>
      </c>
      <c r="O297" s="939">
        <f>INDEX(CV!$270:$537,MATCH('CV2'!$E297,CV!$F$2:$F$269,0),15)</f>
        <v>2.9949753511236392</v>
      </c>
      <c r="P297" s="1364" t="s">
        <v>483</v>
      </c>
      <c r="Q297" s="1365"/>
      <c r="R297" s="351"/>
    </row>
    <row r="298" spans="1:19" ht="14.1" customHeight="1">
      <c r="A298" s="516"/>
      <c r="B298" s="522"/>
      <c r="C298" s="521"/>
      <c r="D298" s="376" t="s">
        <v>83</v>
      </c>
      <c r="E298" s="525">
        <v>242</v>
      </c>
      <c r="F298" s="946">
        <f>INDEX(CV!$270:$537,MATCH('CV2'!$E298,CV!$F$2:$F$269,0),8)</f>
        <v>0.74945181842014841</v>
      </c>
      <c r="G298" s="946">
        <f>INDEX(CV!$270:$537,MATCH('CV2'!$E298,CV!$F$2:$F$269,0),12)</f>
        <v>17.631043263623354</v>
      </c>
      <c r="H298" s="946">
        <f>INDEX(CV!$270:$537,MATCH('CV2'!$E298,CV!$F$2:$F$269,0),16)</f>
        <v>11.758979465941408</v>
      </c>
      <c r="I298" s="946">
        <f>INDEX(CV!$270:$537,MATCH('CV2'!$E298,CV!$F$2:$F$269,0),10)</f>
        <v>7.443042885504342</v>
      </c>
      <c r="J298" s="964">
        <f>INDEX(CV!$270:$537,MATCH('CV2'!$E298,CV!$F$2:$F$269,0),14)</f>
        <v>5.5936329023191416</v>
      </c>
      <c r="K298" s="947">
        <f>INDEX(CV!$270:$537,MATCH('CV2'!$E298,CV!$F$2:$F$269,0),9)</f>
        <v>1.008265797055006</v>
      </c>
      <c r="L298" s="947">
        <f>INDEX(CV!$270:$537,MATCH('CV2'!$E298,CV!$F$2:$F$269,0),13)</f>
        <v>16.982277835154207</v>
      </c>
      <c r="M298" s="947">
        <f>INDEX(CV!$270:$537,MATCH('CV2'!$E298,CV!$F$2:$F$269,0),17)</f>
        <v>11.731914018174306</v>
      </c>
      <c r="N298" s="946">
        <f>INDEX(CV!$270:$537,MATCH('CV2'!$E298,CV!$F$2:$F$269,0),11)</f>
        <v>7.3046023427632889</v>
      </c>
      <c r="O298" s="946">
        <f>INDEX(CV!$270:$537,MATCH('CV2'!$E298,CV!$F$2:$F$269,0),15)</f>
        <v>5.7399657799341801</v>
      </c>
      <c r="P298" s="381" t="s">
        <v>398</v>
      </c>
      <c r="Q298" s="350"/>
      <c r="R298" s="351"/>
    </row>
    <row r="299" spans="1:19" ht="14.1" customHeight="1">
      <c r="A299" s="522"/>
      <c r="B299" s="522"/>
      <c r="C299" s="521"/>
      <c r="D299" s="391" t="s">
        <v>106</v>
      </c>
      <c r="E299" s="522">
        <v>243</v>
      </c>
      <c r="F299" s="939">
        <f>INDEX(CV!$270:$537,MATCH('CV2'!$E299,CV!$F$2:$F$269,0),8)</f>
        <v>0.44382741073413412</v>
      </c>
      <c r="G299" s="939">
        <f>INDEX(CV!$270:$537,MATCH('CV2'!$E299,CV!$F$2:$F$269,0),12)</f>
        <v>4.3831983058775199</v>
      </c>
      <c r="H299" s="939">
        <f>INDEX(CV!$270:$537,MATCH('CV2'!$E299,CV!$F$2:$F$269,0),16)</f>
        <v>3.3157975920964029</v>
      </c>
      <c r="I299" s="939">
        <f>INDEX(CV!$270:$537,MATCH('CV2'!$E299,CV!$F$2:$F$269,0),10)</f>
        <v>4.2843138716436338</v>
      </c>
      <c r="J299" s="937">
        <f>INDEX(CV!$270:$537,MATCH('CV2'!$E299,CV!$F$2:$F$269,0),14)</f>
        <v>2.9915488468755393</v>
      </c>
      <c r="K299" s="936">
        <f>INDEX(CV!$270:$537,MATCH('CV2'!$E299,CV!$F$2:$F$269,0),9)</f>
        <v>0.45891450778463522</v>
      </c>
      <c r="L299" s="936">
        <f>INDEX(CV!$270:$537,MATCH('CV2'!$E299,CV!$F$2:$F$269,0),13)</f>
        <v>4.7245474557147427</v>
      </c>
      <c r="M299" s="936">
        <f>INDEX(CV!$270:$537,MATCH('CV2'!$E299,CV!$F$2:$F$269,0),17)</f>
        <v>3.4352085744841481</v>
      </c>
      <c r="N299" s="939">
        <f>INDEX(CV!$270:$537,MATCH('CV2'!$E299,CV!$F$2:$F$269,0),11)</f>
        <v>4.2695883896837969</v>
      </c>
      <c r="O299" s="939">
        <f>INDEX(CV!$270:$537,MATCH('CV2'!$E299,CV!$F$2:$F$269,0),15)</f>
        <v>3.3209573867983568</v>
      </c>
      <c r="P299" s="392" t="s">
        <v>418</v>
      </c>
      <c r="Q299" s="350"/>
      <c r="R299" s="351"/>
    </row>
    <row r="300" spans="1:19" ht="14.1" customHeight="1">
      <c r="A300" s="522"/>
      <c r="B300" s="522"/>
      <c r="C300" s="1366" t="s">
        <v>253</v>
      </c>
      <c r="D300" s="1367"/>
      <c r="E300" s="525">
        <v>244</v>
      </c>
      <c r="F300" s="955">
        <f>INDEX(CV!$270:$537,MATCH('CV2'!$E300,CV!$F$2:$F$269,0),8)</f>
        <v>0.32757765737449485</v>
      </c>
      <c r="G300" s="955">
        <f>INDEX(CV!$270:$537,MATCH('CV2'!$E300,CV!$F$2:$F$269,0),12)</f>
        <v>6.8202778232572419</v>
      </c>
      <c r="H300" s="955">
        <f>INDEX(CV!$270:$537,MATCH('CV2'!$E300,CV!$F$2:$F$269,0),16)</f>
        <v>3.2618408661328644</v>
      </c>
      <c r="I300" s="955">
        <f>INDEX(CV!$270:$537,MATCH('CV2'!$E300,CV!$F$2:$F$269,0),10)</f>
        <v>5.7403697662766335</v>
      </c>
      <c r="J300" s="957">
        <f>INDEX(CV!$270:$537,MATCH('CV2'!$E300,CV!$F$2:$F$269,0),14)</f>
        <v>4.5318111317856795</v>
      </c>
      <c r="K300" s="956">
        <f>INDEX(CV!$270:$537,MATCH('CV2'!$E300,CV!$F$2:$F$269,0),9)</f>
        <v>0.52643250881883064</v>
      </c>
      <c r="L300" s="956">
        <f>INDEX(CV!$270:$537,MATCH('CV2'!$E300,CV!$F$2:$F$269,0),13)</f>
        <v>6.9495747191982344</v>
      </c>
      <c r="M300" s="956">
        <f>INDEX(CV!$270:$537,MATCH('CV2'!$E300,CV!$F$2:$F$269,0),17)</f>
        <v>4.1229878443234114</v>
      </c>
      <c r="N300" s="955">
        <f>INDEX(CV!$270:$537,MATCH('CV2'!$E300,CV!$F$2:$F$269,0),11)</f>
        <v>5.7474904582051316</v>
      </c>
      <c r="O300" s="955">
        <f>INDEX(CV!$270:$537,MATCH('CV2'!$E300,CV!$F$2:$F$269,0),15)</f>
        <v>4.6270373985601756</v>
      </c>
      <c r="P300" s="1368" t="s">
        <v>484</v>
      </c>
      <c r="Q300" s="1354"/>
      <c r="R300" s="351"/>
    </row>
    <row r="301" spans="1:19" ht="14.1" customHeight="1">
      <c r="A301" s="522"/>
      <c r="B301" s="522"/>
      <c r="C301" s="1366" t="s">
        <v>252</v>
      </c>
      <c r="D301" s="1367"/>
      <c r="E301" s="522">
        <v>245</v>
      </c>
      <c r="F301" s="955">
        <f>INDEX(CV!$270:$537,MATCH('CV2'!$E301,CV!$F$2:$F$269,0),8)</f>
        <v>0.61098369471356495</v>
      </c>
      <c r="G301" s="955">
        <f>INDEX(CV!$270:$537,MATCH('CV2'!$E301,CV!$F$2:$F$269,0),12)</f>
        <v>6.7243616250526301</v>
      </c>
      <c r="H301" s="955">
        <f>INDEX(CV!$270:$537,MATCH('CV2'!$E301,CV!$F$2:$F$269,0),16)</f>
        <v>3.6144971110530517</v>
      </c>
      <c r="I301" s="955">
        <f>INDEX(CV!$270:$537,MATCH('CV2'!$E301,CV!$F$2:$F$269,0),10)</f>
        <v>5.4795157720777654</v>
      </c>
      <c r="J301" s="957">
        <f>INDEX(CV!$270:$537,MATCH('CV2'!$E301,CV!$F$2:$F$269,0),14)</f>
        <v>3.4319947618076854</v>
      </c>
      <c r="K301" s="956">
        <f>INDEX(CV!$270:$537,MATCH('CV2'!$E301,CV!$F$2:$F$269,0),9)</f>
        <v>0.42883124661129318</v>
      </c>
      <c r="L301" s="956">
        <f>INDEX(CV!$270:$537,MATCH('CV2'!$E301,CV!$F$2:$F$269,0),13)</f>
        <v>5.740866624553953</v>
      </c>
      <c r="M301" s="956">
        <f>INDEX(CV!$270:$537,MATCH('CV2'!$E301,CV!$F$2:$F$269,0),17)</f>
        <v>4.8084014922091871</v>
      </c>
      <c r="N301" s="955">
        <f>INDEX(CV!$270:$537,MATCH('CV2'!$E301,CV!$F$2:$F$269,0),11)</f>
        <v>5.1663804522026231</v>
      </c>
      <c r="O301" s="955">
        <f>INDEX(CV!$270:$537,MATCH('CV2'!$E301,CV!$F$2:$F$269,0),15)</f>
        <v>3.6457508711274573</v>
      </c>
      <c r="P301" s="1353" t="s">
        <v>485</v>
      </c>
      <c r="Q301" s="1354"/>
      <c r="R301" s="351"/>
    </row>
    <row r="302" spans="1:19" ht="14.1" customHeight="1">
      <c r="A302" s="522"/>
      <c r="B302" s="522"/>
      <c r="C302" s="1366" t="s">
        <v>251</v>
      </c>
      <c r="D302" s="1367"/>
      <c r="E302" s="525">
        <v>246</v>
      </c>
      <c r="F302" s="955">
        <f>INDEX(CV!$270:$537,MATCH('CV2'!$E302,CV!$F$2:$F$269,0),8)</f>
        <v>0.77720848009977805</v>
      </c>
      <c r="G302" s="955">
        <f>INDEX(CV!$270:$537,MATCH('CV2'!$E302,CV!$F$2:$F$269,0),12)</f>
        <v>5.9059547685399147</v>
      </c>
      <c r="H302" s="955">
        <f>INDEX(CV!$270:$537,MATCH('CV2'!$E302,CV!$F$2:$F$269,0),16)</f>
        <v>5.966388645322148</v>
      </c>
      <c r="I302" s="955">
        <f>INDEX(CV!$270:$537,MATCH('CV2'!$E302,CV!$F$2:$F$269,0),10)</f>
        <v>6.8272426633793604</v>
      </c>
      <c r="J302" s="957">
        <f>INDEX(CV!$270:$537,MATCH('CV2'!$E302,CV!$F$2:$F$269,0),14)</f>
        <v>4.2975281866458621</v>
      </c>
      <c r="K302" s="956">
        <f>INDEX(CV!$270:$537,MATCH('CV2'!$E302,CV!$F$2:$F$269,0),9)</f>
        <v>0.8899253470842422</v>
      </c>
      <c r="L302" s="956">
        <f>INDEX(CV!$270:$537,MATCH('CV2'!$E302,CV!$F$2:$F$269,0),13)</f>
        <v>6.1874057876464708</v>
      </c>
      <c r="M302" s="956">
        <f>INDEX(CV!$270:$537,MATCH('CV2'!$E302,CV!$F$2:$F$269,0),17)</f>
        <v>5.370573587154035</v>
      </c>
      <c r="N302" s="955">
        <f>INDEX(CV!$270:$537,MATCH('CV2'!$E302,CV!$F$2:$F$269,0),11)</f>
        <v>6.5915821117429099</v>
      </c>
      <c r="O302" s="955">
        <f>INDEX(CV!$270:$537,MATCH('CV2'!$E302,CV!$F$2:$F$269,0),15)</f>
        <v>4.2431551361703361</v>
      </c>
      <c r="P302" s="1353" t="s">
        <v>486</v>
      </c>
      <c r="Q302" s="1354"/>
      <c r="R302" s="351"/>
    </row>
    <row r="303" spans="1:19" ht="14.1" customHeight="1">
      <c r="A303" s="522"/>
      <c r="B303" s="522"/>
      <c r="C303" s="1366" t="s">
        <v>250</v>
      </c>
      <c r="D303" s="1367"/>
      <c r="E303" s="522">
        <v>247</v>
      </c>
      <c r="F303" s="955">
        <f>INDEX(CV!$270:$537,MATCH('CV2'!$E303,CV!$F$2:$F$269,0),8)</f>
        <v>0.74711463279181489</v>
      </c>
      <c r="G303" s="955">
        <f>INDEX(CV!$270:$537,MATCH('CV2'!$E303,CV!$F$2:$F$269,0),12)</f>
        <v>6.2259045711600063</v>
      </c>
      <c r="H303" s="955">
        <f>INDEX(CV!$270:$537,MATCH('CV2'!$E303,CV!$F$2:$F$269,0),16)</f>
        <v>5.6708634482580189</v>
      </c>
      <c r="I303" s="955">
        <f>INDEX(CV!$270:$537,MATCH('CV2'!$E303,CV!$F$2:$F$269,0),10)</f>
        <v>7.3864360580668684</v>
      </c>
      <c r="J303" s="957">
        <f>INDEX(CV!$270:$537,MATCH('CV2'!$E303,CV!$F$2:$F$269,0),14)</f>
        <v>5.4351973610714728</v>
      </c>
      <c r="K303" s="956">
        <f>INDEX(CV!$270:$537,MATCH('CV2'!$E303,CV!$F$2:$F$269,0),9)</f>
        <v>0.56230602318458012</v>
      </c>
      <c r="L303" s="956">
        <f>INDEX(CV!$270:$537,MATCH('CV2'!$E303,CV!$F$2:$F$269,0),13)</f>
        <v>7.3030683688495266</v>
      </c>
      <c r="M303" s="956">
        <f>INDEX(CV!$270:$537,MATCH('CV2'!$E303,CV!$F$2:$F$269,0),17)</f>
        <v>5.7222347630915777</v>
      </c>
      <c r="N303" s="955">
        <f>INDEX(CV!$270:$537,MATCH('CV2'!$E303,CV!$F$2:$F$269,0),11)</f>
        <v>7.0563746656916022</v>
      </c>
      <c r="O303" s="955">
        <f>INDEX(CV!$270:$537,MATCH('CV2'!$E303,CV!$F$2:$F$269,0),15)</f>
        <v>5.2303147182506695</v>
      </c>
      <c r="P303" s="1353" t="s">
        <v>487</v>
      </c>
      <c r="Q303" s="1354"/>
      <c r="R303" s="351"/>
    </row>
    <row r="304" spans="1:19" ht="14.1" customHeight="1">
      <c r="A304" s="522"/>
      <c r="B304" s="522"/>
      <c r="C304" s="1366" t="s">
        <v>248</v>
      </c>
      <c r="D304" s="1367"/>
      <c r="E304" s="525">
        <v>248</v>
      </c>
      <c r="F304" s="955">
        <f>INDEX(CV!$270:$537,MATCH('CV2'!$E304,CV!$F$2:$F$269,0),8)</f>
        <v>0.70887088818287858</v>
      </c>
      <c r="G304" s="955">
        <f>INDEX(CV!$270:$537,MATCH('CV2'!$E304,CV!$F$2:$F$269,0),12)</f>
        <v>4.9997556002774877</v>
      </c>
      <c r="H304" s="955">
        <f>INDEX(CV!$270:$537,MATCH('CV2'!$E304,CV!$F$2:$F$269,0),16)</f>
        <v>5.0909759950204689</v>
      </c>
      <c r="I304" s="955">
        <f>INDEX(CV!$270:$537,MATCH('CV2'!$E304,CV!$F$2:$F$269,0),10)</f>
        <v>6.6797103694945594</v>
      </c>
      <c r="J304" s="957">
        <f>INDEX(CV!$270:$537,MATCH('CV2'!$E304,CV!$F$2:$F$269,0),14)</f>
        <v>3.7658823993261121</v>
      </c>
      <c r="K304" s="956">
        <f>INDEX(CV!$270:$537,MATCH('CV2'!$E304,CV!$F$2:$F$269,0),9)</f>
        <v>0.55535973124598004</v>
      </c>
      <c r="L304" s="956">
        <f>INDEX(CV!$270:$537,MATCH('CV2'!$E304,CV!$F$2:$F$269,0),13)</f>
        <v>6.809079827419577</v>
      </c>
      <c r="M304" s="956">
        <f>INDEX(CV!$270:$537,MATCH('CV2'!$E304,CV!$F$2:$F$269,0),17)</f>
        <v>6.3823396449676633</v>
      </c>
      <c r="N304" s="955">
        <f>INDEX(CV!$270:$537,MATCH('CV2'!$E304,CV!$F$2:$F$269,0),11)</f>
        <v>6.5603409459313022</v>
      </c>
      <c r="O304" s="955">
        <f>INDEX(CV!$270:$537,MATCH('CV2'!$E304,CV!$F$2:$F$269,0),15)</f>
        <v>3.9382067150063667</v>
      </c>
      <c r="P304" s="1353" t="s">
        <v>488</v>
      </c>
      <c r="Q304" s="1354"/>
      <c r="R304" s="351"/>
    </row>
    <row r="305" spans="1:19" ht="14.1" customHeight="1">
      <c r="A305" s="522"/>
      <c r="B305" s="522"/>
      <c r="C305" s="1366" t="s">
        <v>249</v>
      </c>
      <c r="D305" s="1367"/>
      <c r="E305" s="522">
        <v>249</v>
      </c>
      <c r="F305" s="955">
        <f>INDEX(CV!$270:$537,MATCH('CV2'!$E305,CV!$F$2:$F$269,0),8)</f>
        <v>0.35130982841478198</v>
      </c>
      <c r="G305" s="955">
        <f>INDEX(CV!$270:$537,MATCH('CV2'!$E305,CV!$F$2:$F$269,0),12)</f>
        <v>7.0482437291511797</v>
      </c>
      <c r="H305" s="955">
        <f>INDEX(CV!$270:$537,MATCH('CV2'!$E305,CV!$F$2:$F$269,0),16)</f>
        <v>6.7266107787239688</v>
      </c>
      <c r="I305" s="955">
        <f>INDEX(CV!$270:$537,MATCH('CV2'!$E305,CV!$F$2:$F$269,0),10)</f>
        <v>7.4783687196231501</v>
      </c>
      <c r="J305" s="957">
        <f>INDEX(CV!$270:$537,MATCH('CV2'!$E305,CV!$F$2:$F$269,0),14)</f>
        <v>5.2575899337007082</v>
      </c>
      <c r="K305" s="956">
        <f>INDEX(CV!$270:$537,MATCH('CV2'!$E305,CV!$F$2:$F$269,0),9)</f>
        <v>0.20389550999686887</v>
      </c>
      <c r="L305" s="956">
        <f>INDEX(CV!$270:$537,MATCH('CV2'!$E305,CV!$F$2:$F$269,0),13)</f>
        <v>10.333783434331723</v>
      </c>
      <c r="M305" s="956">
        <f>INDEX(CV!$270:$537,MATCH('CV2'!$E305,CV!$F$2:$F$269,0),17)</f>
        <v>7.7177739885798511</v>
      </c>
      <c r="N305" s="955">
        <f>INDEX(CV!$270:$537,MATCH('CV2'!$E305,CV!$F$2:$F$269,0),11)</f>
        <v>7.8823673830375229</v>
      </c>
      <c r="O305" s="955">
        <f>INDEX(CV!$270:$537,MATCH('CV2'!$E305,CV!$F$2:$F$269,0),15)</f>
        <v>5.7723990029951056</v>
      </c>
      <c r="P305" s="1353" t="s">
        <v>489</v>
      </c>
      <c r="Q305" s="1354"/>
      <c r="R305" s="351"/>
    </row>
    <row r="306" spans="1:19" ht="14.1" customHeight="1">
      <c r="A306" s="522"/>
      <c r="B306" s="522"/>
      <c r="C306" s="1396" t="s">
        <v>247</v>
      </c>
      <c r="D306" s="1397"/>
      <c r="E306" s="525">
        <v>250</v>
      </c>
      <c r="F306" s="946">
        <f>INDEX(CV!$270:$537,MATCH('CV2'!$E306,CV!$F$2:$F$269,0),8)</f>
        <v>0.55495780746972778</v>
      </c>
      <c r="G306" s="946">
        <f>INDEX(CV!$270:$537,MATCH('CV2'!$E306,CV!$F$2:$F$269,0),12)</f>
        <v>10.820524782405828</v>
      </c>
      <c r="H306" s="946">
        <f>INDEX(CV!$270:$537,MATCH('CV2'!$E306,CV!$F$2:$F$269,0),16)</f>
        <v>5.6042674529688563</v>
      </c>
      <c r="I306" s="946">
        <f>INDEX(CV!$270:$537,MATCH('CV2'!$E306,CV!$F$2:$F$269,0),10)</f>
        <v>6.5271846786618886</v>
      </c>
      <c r="J306" s="964">
        <f>INDEX(CV!$270:$537,MATCH('CV2'!$E306,CV!$F$2:$F$269,0),14)</f>
        <v>3.7582264516212707</v>
      </c>
      <c r="K306" s="947">
        <f>INDEX(CV!$270:$537,MATCH('CV2'!$E306,CV!$F$2:$F$269,0),9)</f>
        <v>0.68564023220271098</v>
      </c>
      <c r="L306" s="947">
        <f>INDEX(CV!$270:$537,MATCH('CV2'!$E306,CV!$F$2:$F$269,0),13)</f>
        <v>9.8647902951058644</v>
      </c>
      <c r="M306" s="947">
        <f>INDEX(CV!$270:$537,MATCH('CV2'!$E306,CV!$F$2:$F$269,0),17)</f>
        <v>5.1465202258181124</v>
      </c>
      <c r="N306" s="946">
        <f>INDEX(CV!$270:$537,MATCH('CV2'!$E306,CV!$F$2:$F$269,0),11)</f>
        <v>5.9320915064961222</v>
      </c>
      <c r="O306" s="946">
        <f>INDEX(CV!$270:$537,MATCH('CV2'!$E306,CV!$F$2:$F$269,0),15)</f>
        <v>3.5042869470667806</v>
      </c>
      <c r="P306" s="1399" t="s">
        <v>490</v>
      </c>
      <c r="Q306" s="1358"/>
      <c r="R306" s="351"/>
    </row>
    <row r="307" spans="1:19" ht="14.1" customHeight="1">
      <c r="A307" s="522"/>
      <c r="B307" s="522"/>
      <c r="C307" s="1396" t="s">
        <v>902</v>
      </c>
      <c r="D307" s="1397"/>
      <c r="E307" s="522">
        <v>251</v>
      </c>
      <c r="F307" s="946">
        <f>INDEX(CV!$270:$537,MATCH('CV2'!$E307,CV!$F$2:$F$269,0),8)</f>
        <v>0.76743219816845865</v>
      </c>
      <c r="G307" s="946">
        <f>INDEX(CV!$270:$537,MATCH('CV2'!$E307,CV!$F$2:$F$269,0),12)</f>
        <v>13.06176439254474</v>
      </c>
      <c r="H307" s="946">
        <f>INDEX(CV!$270:$537,MATCH('CV2'!$E307,CV!$F$2:$F$269,0),16)</f>
        <v>6.6646222546475746</v>
      </c>
      <c r="I307" s="946">
        <f>INDEX(CV!$270:$537,MATCH('CV2'!$E307,CV!$F$2:$F$269,0),10)</f>
        <v>8.3330906510707727</v>
      </c>
      <c r="J307" s="964">
        <f>INDEX(CV!$270:$537,MATCH('CV2'!$E307,CV!$F$2:$F$269,0),14)</f>
        <v>6.0207802626645028</v>
      </c>
      <c r="K307" s="947">
        <f>INDEX(CV!$270:$537,MATCH('CV2'!$E307,CV!$F$2:$F$269,0),9)</f>
        <v>0.81536218281641293</v>
      </c>
      <c r="L307" s="947">
        <f>INDEX(CV!$270:$537,MATCH('CV2'!$E307,CV!$F$2:$F$269,0),13)</f>
        <v>13.893412081906845</v>
      </c>
      <c r="M307" s="947">
        <f>INDEX(CV!$270:$537,MATCH('CV2'!$E307,CV!$F$2:$F$269,0),17)</f>
        <v>7.0243788661548008</v>
      </c>
      <c r="N307" s="946">
        <f>INDEX(CV!$270:$537,MATCH('CV2'!$E307,CV!$F$2:$F$269,0),11)</f>
        <v>8.0860004708824462</v>
      </c>
      <c r="O307" s="946">
        <f>INDEX(CV!$270:$537,MATCH('CV2'!$E307,CV!$F$2:$F$269,0),15)</f>
        <v>6.2462856015310608</v>
      </c>
      <c r="P307" s="1359" t="s">
        <v>903</v>
      </c>
      <c r="Q307" s="1360"/>
      <c r="R307" s="351"/>
    </row>
    <row r="308" spans="1:19" ht="14.1" customHeight="1">
      <c r="A308" s="494"/>
      <c r="B308" s="1405" t="s">
        <v>236</v>
      </c>
      <c r="C308" s="1405"/>
      <c r="D308" s="1405"/>
      <c r="E308" s="525">
        <v>252</v>
      </c>
      <c r="F308" s="941">
        <f>INDEX(CV!$270:$537,MATCH('CV2'!$E308,CV!$F$2:$F$269,0),8)</f>
        <v>0.12144444709553169</v>
      </c>
      <c r="G308" s="941">
        <f>INDEX(CV!$270:$537,MATCH('CV2'!$E308,CV!$F$2:$F$269,0),12)</f>
        <v>1.9392789996484434</v>
      </c>
      <c r="H308" s="941">
        <f>INDEX(CV!$270:$537,MATCH('CV2'!$E308,CV!$F$2:$F$269,0),16)</f>
        <v>1.2488593533425736</v>
      </c>
      <c r="I308" s="941">
        <f>INDEX(CV!$270:$537,MATCH('CV2'!$E308,CV!$F$2:$F$269,0),10)</f>
        <v>1.5875117674647716</v>
      </c>
      <c r="J308" s="951">
        <f>INDEX(CV!$270:$537,MATCH('CV2'!$E308,CV!$F$2:$F$269,0),14)</f>
        <v>0.91994236646958971</v>
      </c>
      <c r="K308" s="944">
        <f>INDEX(CV!$270:$537,MATCH('CV2'!$E308,CV!$F$2:$F$269,0),9)</f>
        <v>0.11663753093202635</v>
      </c>
      <c r="L308" s="944">
        <f>INDEX(CV!$270:$537,MATCH('CV2'!$E308,CV!$F$2:$F$269,0),13)</f>
        <v>2.049495179286501</v>
      </c>
      <c r="M308" s="944">
        <f>INDEX(CV!$270:$537,MATCH('CV2'!$E308,CV!$F$2:$F$269,0),17)</f>
        <v>1.11438296876661</v>
      </c>
      <c r="N308" s="941">
        <f>INDEX(CV!$270:$537,MATCH('CV2'!$E308,CV!$F$2:$F$269,0),11)</f>
        <v>1.4527760680481259</v>
      </c>
      <c r="O308" s="941">
        <f>INDEX(CV!$270:$537,MATCH('CV2'!$E308,CV!$F$2:$F$269,0),15)</f>
        <v>0.95575223255565667</v>
      </c>
      <c r="P308" s="1388" t="s">
        <v>491</v>
      </c>
      <c r="Q308" s="1388"/>
      <c r="R308" s="1388"/>
      <c r="S308" s="370"/>
    </row>
    <row r="309" spans="1:19" ht="14.1" customHeight="1">
      <c r="A309" s="522"/>
      <c r="B309" s="522"/>
      <c r="C309" s="1404" t="s">
        <v>154</v>
      </c>
      <c r="D309" s="1373"/>
      <c r="E309" s="522">
        <v>253</v>
      </c>
      <c r="F309" s="941">
        <f>INDEX(CV!$270:$537,MATCH('CV2'!$E309,CV!$F$2:$F$269,0),8)</f>
        <v>0.18186925846784488</v>
      </c>
      <c r="G309" s="941">
        <f>INDEX(CV!$270:$537,MATCH('CV2'!$E309,CV!$F$2:$F$269,0),12)</f>
        <v>2.7039456888107369</v>
      </c>
      <c r="H309" s="941">
        <f>INDEX(CV!$270:$537,MATCH('CV2'!$E309,CV!$F$2:$F$269,0),16)</f>
        <v>1.8368366989904323</v>
      </c>
      <c r="I309" s="941">
        <f>INDEX(CV!$270:$537,MATCH('CV2'!$E309,CV!$F$2:$F$269,0),10)</f>
        <v>2.496811030405778</v>
      </c>
      <c r="J309" s="951">
        <f>INDEX(CV!$270:$537,MATCH('CV2'!$E309,CV!$F$2:$F$269,0),14)</f>
        <v>1.4415858372309343</v>
      </c>
      <c r="K309" s="944">
        <f>INDEX(CV!$270:$537,MATCH('CV2'!$E309,CV!$F$2:$F$269,0),9)</f>
        <v>0.17164477181700025</v>
      </c>
      <c r="L309" s="944">
        <f>INDEX(CV!$270:$537,MATCH('CV2'!$E309,CV!$F$2:$F$269,0),13)</f>
        <v>3.2200778157887306</v>
      </c>
      <c r="M309" s="944">
        <f>INDEX(CV!$270:$537,MATCH('CV2'!$E309,CV!$F$2:$F$269,0),17)</f>
        <v>1.747265374424565</v>
      </c>
      <c r="N309" s="941">
        <f>INDEX(CV!$270:$537,MATCH('CV2'!$E309,CV!$F$2:$F$269,0),11)</f>
        <v>2.2803510141473691</v>
      </c>
      <c r="O309" s="941">
        <f>INDEX(CV!$270:$537,MATCH('CV2'!$E309,CV!$F$2:$F$269,0),15)</f>
        <v>1.5161257463306776</v>
      </c>
      <c r="P309" s="1400" t="s">
        <v>492</v>
      </c>
      <c r="Q309" s="1401"/>
      <c r="R309" s="351"/>
    </row>
    <row r="310" spans="1:19" ht="14.1" customHeight="1">
      <c r="A310" s="522"/>
      <c r="B310" s="522"/>
      <c r="C310" s="521"/>
      <c r="D310" s="376" t="s">
        <v>155</v>
      </c>
      <c r="E310" s="525">
        <v>254</v>
      </c>
      <c r="F310" s="946">
        <f>INDEX(CV!$270:$537,MATCH('CV2'!$E310,CV!$F$2:$F$269,0),8)</f>
        <v>0.47021319876626655</v>
      </c>
      <c r="G310" s="946">
        <f>INDEX(CV!$270:$537,MATCH('CV2'!$E310,CV!$F$2:$F$269,0),12)</f>
        <v>8.4315610516630102</v>
      </c>
      <c r="H310" s="946">
        <f>INDEX(CV!$270:$537,MATCH('CV2'!$E310,CV!$F$2:$F$269,0),16)</f>
        <v>4.4059629322407634</v>
      </c>
      <c r="I310" s="946">
        <f>INDEX(CV!$270:$537,MATCH('CV2'!$E310,CV!$F$2:$F$269,0),10)</f>
        <v>4.84671478628995</v>
      </c>
      <c r="J310" s="964">
        <f>INDEX(CV!$270:$537,MATCH('CV2'!$E310,CV!$F$2:$F$269,0),14)</f>
        <v>3.4859275604941344</v>
      </c>
      <c r="K310" s="947">
        <f>INDEX(CV!$270:$537,MATCH('CV2'!$E310,CV!$F$2:$F$269,0),9)</f>
        <v>1.0194538335611294</v>
      </c>
      <c r="L310" s="947">
        <f>INDEX(CV!$270:$537,MATCH('CV2'!$E310,CV!$F$2:$F$269,0),13)</f>
        <v>11.637849084318807</v>
      </c>
      <c r="M310" s="947">
        <f>INDEX(CV!$270:$537,MATCH('CV2'!$E310,CV!$F$2:$F$269,0),17)</f>
        <v>4.7866209647161613</v>
      </c>
      <c r="N310" s="946">
        <f>INDEX(CV!$270:$537,MATCH('CV2'!$E310,CV!$F$2:$F$269,0),11)</f>
        <v>5.6184593985052951</v>
      </c>
      <c r="O310" s="946">
        <f>INDEX(CV!$270:$537,MATCH('CV2'!$E310,CV!$F$2:$F$269,0),15)</f>
        <v>3.6668412409008933</v>
      </c>
      <c r="P310" s="381" t="s">
        <v>493</v>
      </c>
      <c r="Q310" s="350"/>
      <c r="R310" s="351"/>
    </row>
    <row r="311" spans="1:19" ht="14.1" customHeight="1">
      <c r="A311" s="522"/>
      <c r="B311" s="522"/>
      <c r="C311" s="521"/>
      <c r="D311" s="391" t="s">
        <v>156</v>
      </c>
      <c r="E311" s="522">
        <v>255</v>
      </c>
      <c r="F311" s="939">
        <f>INDEX(CV!$270:$537,MATCH('CV2'!$E311,CV!$F$2:$F$269,0),8)</f>
        <v>0.20408743323511369</v>
      </c>
      <c r="G311" s="939">
        <f>INDEX(CV!$270:$537,MATCH('CV2'!$E311,CV!$F$2:$F$269,0),12)</f>
        <v>4.145199281055068</v>
      </c>
      <c r="H311" s="939">
        <f>INDEX(CV!$270:$537,MATCH('CV2'!$E311,CV!$F$2:$F$269,0),16)</f>
        <v>3.2562978641955764</v>
      </c>
      <c r="I311" s="939">
        <f>INDEX(CV!$270:$537,MATCH('CV2'!$E311,CV!$F$2:$F$269,0),10)</f>
        <v>5.1592347598099808</v>
      </c>
      <c r="J311" s="937">
        <f>INDEX(CV!$270:$537,MATCH('CV2'!$E311,CV!$F$2:$F$269,0),14)</f>
        <v>2.6418633009804204</v>
      </c>
      <c r="K311" s="936">
        <f>INDEX(CV!$270:$537,MATCH('CV2'!$E311,CV!$F$2:$F$269,0),9)</f>
        <v>0.46874115115220821</v>
      </c>
      <c r="L311" s="936">
        <f>INDEX(CV!$270:$537,MATCH('CV2'!$E311,CV!$F$2:$F$269,0),13)</f>
        <v>6.4400111050486526</v>
      </c>
      <c r="M311" s="936">
        <f>INDEX(CV!$270:$537,MATCH('CV2'!$E311,CV!$F$2:$F$269,0),17)</f>
        <v>3.0168272104866665</v>
      </c>
      <c r="N311" s="939">
        <f>INDEX(CV!$270:$537,MATCH('CV2'!$E311,CV!$F$2:$F$269,0),11)</f>
        <v>4.7614169823924239</v>
      </c>
      <c r="O311" s="939">
        <f>INDEX(CV!$270:$537,MATCH('CV2'!$E311,CV!$F$2:$F$269,0),15)</f>
        <v>2.9998043330101889</v>
      </c>
      <c r="P311" s="392" t="s">
        <v>494</v>
      </c>
      <c r="Q311" s="350"/>
      <c r="R311" s="351"/>
    </row>
    <row r="312" spans="1:19" ht="14.1" customHeight="1">
      <c r="A312" s="522"/>
      <c r="B312" s="522"/>
      <c r="C312" s="521"/>
      <c r="D312" s="495" t="s">
        <v>159</v>
      </c>
      <c r="E312" s="525">
        <v>256</v>
      </c>
      <c r="F312" s="939">
        <f>INDEX(CV!$270:$537,MATCH('CV2'!$E312,CV!$F$2:$F$269,0),8)</f>
        <v>0.73485409128510493</v>
      </c>
      <c r="G312" s="939">
        <f>INDEX(CV!$270:$537,MATCH('CV2'!$E312,CV!$F$2:$F$269,0),12)</f>
        <v>4.3988235961252062</v>
      </c>
      <c r="H312" s="939">
        <f>INDEX(CV!$270:$537,MATCH('CV2'!$E312,CV!$F$2:$F$269,0),16)</f>
        <v>5.0532492292580615</v>
      </c>
      <c r="I312" s="939">
        <f>INDEX(CV!$270:$537,MATCH('CV2'!$E312,CV!$F$2:$F$269,0),10)</f>
        <v>3.7478407034158554</v>
      </c>
      <c r="J312" s="937">
        <f>INDEX(CV!$270:$537,MATCH('CV2'!$E312,CV!$F$2:$F$269,0),14)</f>
        <v>3.2129834796320815</v>
      </c>
      <c r="K312" s="936">
        <f>INDEX(CV!$270:$537,MATCH('CV2'!$E312,CV!$F$2:$F$269,0),9)</f>
        <v>0.66089025409977187</v>
      </c>
      <c r="L312" s="936">
        <f>INDEX(CV!$270:$537,MATCH('CV2'!$E312,CV!$F$2:$F$269,0),13)</f>
        <v>3.4448444624738697</v>
      </c>
      <c r="M312" s="936">
        <f>INDEX(CV!$270:$537,MATCH('CV2'!$E312,CV!$F$2:$F$269,0),17)</f>
        <v>5.8439978366446841</v>
      </c>
      <c r="N312" s="939">
        <f>INDEX(CV!$270:$537,MATCH('CV2'!$E312,CV!$F$2:$F$269,0),11)</f>
        <v>3.4730905902202571</v>
      </c>
      <c r="O312" s="939">
        <f>INDEX(CV!$270:$537,MATCH('CV2'!$E312,CV!$F$2:$F$269,0),15)</f>
        <v>3.4328257384038401</v>
      </c>
      <c r="P312" s="496" t="s">
        <v>495</v>
      </c>
      <c r="Q312" s="350"/>
      <c r="R312" s="351"/>
    </row>
    <row r="313" spans="1:19" ht="14.1" customHeight="1">
      <c r="A313" s="522"/>
      <c r="B313" s="522"/>
      <c r="C313" s="521"/>
      <c r="D313" s="391" t="s">
        <v>158</v>
      </c>
      <c r="E313" s="522">
        <v>257</v>
      </c>
      <c r="F313" s="939">
        <f>INDEX(CV!$270:$537,MATCH('CV2'!$E313,CV!$F$2:$F$269,0),8)</f>
        <v>0.14127139472821917</v>
      </c>
      <c r="G313" s="939">
        <f>INDEX(CV!$270:$537,MATCH('CV2'!$E313,CV!$F$2:$F$269,0),12)</f>
        <v>4.3530202104074212</v>
      </c>
      <c r="H313" s="939">
        <f>INDEX(CV!$270:$537,MATCH('CV2'!$E313,CV!$F$2:$F$269,0),16)</f>
        <v>2.7604722725107589</v>
      </c>
      <c r="I313" s="939">
        <f>INDEX(CV!$270:$537,MATCH('CV2'!$E313,CV!$F$2:$F$269,0),10)</f>
        <v>5.0950278799131645</v>
      </c>
      <c r="J313" s="937">
        <f>INDEX(CV!$270:$537,MATCH('CV2'!$E313,CV!$F$2:$F$269,0),14)</f>
        <v>3.0770393887265999</v>
      </c>
      <c r="K313" s="936">
        <f>INDEX(CV!$270:$537,MATCH('CV2'!$E313,CV!$F$2:$F$269,0),9)</f>
        <v>0.1555100714426555</v>
      </c>
      <c r="L313" s="936">
        <f>INDEX(CV!$270:$537,MATCH('CV2'!$E313,CV!$F$2:$F$269,0),13)</f>
        <v>4.1692705975890005</v>
      </c>
      <c r="M313" s="936">
        <f>INDEX(CV!$270:$537,MATCH('CV2'!$E313,CV!$F$2:$F$269,0),17)</f>
        <v>2.8421125661042339</v>
      </c>
      <c r="N313" s="939">
        <f>INDEX(CV!$270:$537,MATCH('CV2'!$E313,CV!$F$2:$F$269,0),11)</f>
        <v>4.4128859804201355</v>
      </c>
      <c r="O313" s="939">
        <f>INDEX(CV!$270:$537,MATCH('CV2'!$E313,CV!$F$2:$F$269,0),15)</f>
        <v>2.853103252481334</v>
      </c>
      <c r="P313" s="392" t="s">
        <v>496</v>
      </c>
      <c r="Q313" s="350"/>
      <c r="R313" s="351"/>
    </row>
    <row r="314" spans="1:19" ht="14.1" customHeight="1">
      <c r="A314" s="522"/>
      <c r="B314" s="522"/>
      <c r="C314" s="521"/>
      <c r="D314" s="391" t="s">
        <v>157</v>
      </c>
      <c r="E314" s="525">
        <v>258</v>
      </c>
      <c r="F314" s="939">
        <f>INDEX(CV!$270:$537,MATCH('CV2'!$E314,CV!$F$2:$F$269,0),8)</f>
        <v>0.62384617751253679</v>
      </c>
      <c r="G314" s="939">
        <f>INDEX(CV!$270:$537,MATCH('CV2'!$E314,CV!$F$2:$F$269,0),12)</f>
        <v>10.211863915167523</v>
      </c>
      <c r="H314" s="939">
        <f>INDEX(CV!$270:$537,MATCH('CV2'!$E314,CV!$F$2:$F$269,0),16)</f>
        <v>5.5955464376948392</v>
      </c>
      <c r="I314" s="939">
        <f>INDEX(CV!$270:$537,MATCH('CV2'!$E314,CV!$F$2:$F$269,0),10)</f>
        <v>5.9909023861099362</v>
      </c>
      <c r="J314" s="937">
        <f>INDEX(CV!$270:$537,MATCH('CV2'!$E314,CV!$F$2:$F$269,0),14)</f>
        <v>3.3095239704186521</v>
      </c>
      <c r="K314" s="936">
        <f>INDEX(CV!$270:$537,MATCH('CV2'!$E314,CV!$F$2:$F$269,0),9)</f>
        <v>0.68882925516810922</v>
      </c>
      <c r="L314" s="936">
        <f>INDEX(CV!$270:$537,MATCH('CV2'!$E314,CV!$F$2:$F$269,0),13)</f>
        <v>7.3660570328325514</v>
      </c>
      <c r="M314" s="936">
        <f>INDEX(CV!$270:$537,MATCH('CV2'!$E314,CV!$F$2:$F$269,0),17)</f>
        <v>3.1812445660841799</v>
      </c>
      <c r="N314" s="939">
        <f>INDEX(CV!$270:$537,MATCH('CV2'!$E314,CV!$F$2:$F$269,0),11)</f>
        <v>4.9741930058700472</v>
      </c>
      <c r="O314" s="939">
        <f>INDEX(CV!$270:$537,MATCH('CV2'!$E314,CV!$F$2:$F$269,0),15)</f>
        <v>3.1892536909805069</v>
      </c>
      <c r="P314" s="392" t="s">
        <v>497</v>
      </c>
      <c r="Q314" s="350"/>
      <c r="R314" s="351"/>
    </row>
    <row r="315" spans="1:19" ht="14.1" customHeight="1">
      <c r="A315" s="522"/>
      <c r="C315" s="1366" t="s">
        <v>246</v>
      </c>
      <c r="D315" s="1367"/>
      <c r="E315" s="522">
        <v>259</v>
      </c>
      <c r="F315" s="955">
        <f>INDEX(CV!$270:$537,MATCH('CV2'!$E315,CV!$F$2:$F$269,0),8)</f>
        <v>0.35228732544219193</v>
      </c>
      <c r="G315" s="955">
        <f>INDEX(CV!$270:$537,MATCH('CV2'!$E315,CV!$F$2:$F$269,0),12)</f>
        <v>6.0096821393199678</v>
      </c>
      <c r="H315" s="955">
        <f>INDEX(CV!$270:$537,MATCH('CV2'!$E315,CV!$F$2:$F$269,0),16)</f>
        <v>4.7445408776980118</v>
      </c>
      <c r="I315" s="955">
        <f>INDEX(CV!$270:$537,MATCH('CV2'!$E315,CV!$F$2:$F$269,0),10)</f>
        <v>5.4396467139384717</v>
      </c>
      <c r="J315" s="957">
        <f>INDEX(CV!$270:$537,MATCH('CV2'!$E315,CV!$F$2:$F$269,0),14)</f>
        <v>3.0096111668326362</v>
      </c>
      <c r="K315" s="956">
        <f>INDEX(CV!$270:$537,MATCH('CV2'!$E315,CV!$F$2:$F$269,0),9)</f>
        <v>0.49935341489407747</v>
      </c>
      <c r="L315" s="956">
        <f>INDEX(CV!$270:$537,MATCH('CV2'!$E315,CV!$F$2:$F$269,0),13)</f>
        <v>5.5483308140939265</v>
      </c>
      <c r="M315" s="956">
        <f>INDEX(CV!$270:$537,MATCH('CV2'!$E315,CV!$F$2:$F$269,0),17)</f>
        <v>3.8968777982044864</v>
      </c>
      <c r="N315" s="955">
        <f>INDEX(CV!$270:$537,MATCH('CV2'!$E315,CV!$F$2:$F$269,0),11)</f>
        <v>4.822847947697964</v>
      </c>
      <c r="O315" s="955">
        <f>INDEX(CV!$270:$537,MATCH('CV2'!$E315,CV!$F$2:$F$269,0),15)</f>
        <v>3.1069411479885822</v>
      </c>
      <c r="P315" s="1368" t="s">
        <v>498</v>
      </c>
      <c r="Q315" s="1354"/>
      <c r="R315" s="351"/>
    </row>
    <row r="316" spans="1:19" ht="14.1" customHeight="1">
      <c r="A316" s="522"/>
      <c r="B316" s="522"/>
      <c r="C316" s="1366" t="s">
        <v>245</v>
      </c>
      <c r="D316" s="1367"/>
      <c r="E316" s="525">
        <v>260</v>
      </c>
      <c r="F316" s="955">
        <f>INDEX(CV!$270:$537,MATCH('CV2'!$E316,CV!$F$2:$F$269,0),8)</f>
        <v>0.36513364928289649</v>
      </c>
      <c r="G316" s="955">
        <f>INDEX(CV!$270:$537,MATCH('CV2'!$E316,CV!$F$2:$F$269,0),12)</f>
        <v>10.347942970333937</v>
      </c>
      <c r="H316" s="955">
        <f>INDEX(CV!$270:$537,MATCH('CV2'!$E316,CV!$F$2:$F$269,0),16)</f>
        <v>7.2383145427087676</v>
      </c>
      <c r="I316" s="955">
        <f>INDEX(CV!$270:$537,MATCH('CV2'!$E316,CV!$F$2:$F$269,0),10)</f>
        <v>6.3269501644407535</v>
      </c>
      <c r="J316" s="957">
        <f>INDEX(CV!$270:$537,MATCH('CV2'!$E316,CV!$F$2:$F$269,0),14)</f>
        <v>4.389512286173713</v>
      </c>
      <c r="K316" s="956">
        <f>INDEX(CV!$270:$537,MATCH('CV2'!$E316,CV!$F$2:$F$269,0),9)</f>
        <v>0.66945774928180046</v>
      </c>
      <c r="L316" s="956">
        <f>INDEX(CV!$270:$537,MATCH('CV2'!$E316,CV!$F$2:$F$269,0),13)</f>
        <v>7.6867017779937354</v>
      </c>
      <c r="M316" s="956">
        <f>INDEX(CV!$270:$537,MATCH('CV2'!$E316,CV!$F$2:$F$269,0),17)</f>
        <v>5.7403949494849025</v>
      </c>
      <c r="N316" s="955">
        <f>INDEX(CV!$270:$537,MATCH('CV2'!$E316,CV!$F$2:$F$269,0),11)</f>
        <v>6.0361370198057838</v>
      </c>
      <c r="O316" s="955">
        <f>INDEX(CV!$270:$537,MATCH('CV2'!$E316,CV!$F$2:$F$269,0),15)</f>
        <v>4.4959251022379476</v>
      </c>
      <c r="P316" s="1353" t="s">
        <v>499</v>
      </c>
      <c r="Q316" s="1354"/>
      <c r="R316" s="351"/>
    </row>
    <row r="317" spans="1:19" ht="14.1" customHeight="1">
      <c r="A317" s="516"/>
      <c r="B317" s="522"/>
      <c r="C317" s="1366" t="s">
        <v>244</v>
      </c>
      <c r="D317" s="1367"/>
      <c r="E317" s="522">
        <v>261</v>
      </c>
      <c r="F317" s="955">
        <f>INDEX(CV!$270:$537,MATCH('CV2'!$E317,CV!$F$2:$F$269,0),8)</f>
        <v>0.41791489974665802</v>
      </c>
      <c r="G317" s="955">
        <f>INDEX(CV!$270:$537,MATCH('CV2'!$E317,CV!$F$2:$F$269,0),12)</f>
        <v>10.666394874712585</v>
      </c>
      <c r="H317" s="955">
        <f>INDEX(CV!$270:$537,MATCH('CV2'!$E317,CV!$F$2:$F$269,0),16)</f>
        <v>5.2625192238318803</v>
      </c>
      <c r="I317" s="955">
        <f>INDEX(CV!$270:$537,MATCH('CV2'!$E317,CV!$F$2:$F$269,0),10)</f>
        <v>7.3687698494745915</v>
      </c>
      <c r="J317" s="957">
        <f>INDEX(CV!$270:$537,MATCH('CV2'!$E317,CV!$F$2:$F$269,0),14)</f>
        <v>4.0711051007626669</v>
      </c>
      <c r="K317" s="956">
        <f>INDEX(CV!$270:$537,MATCH('CV2'!$E317,CV!$F$2:$F$269,0),9)</f>
        <v>0.39996573269372049</v>
      </c>
      <c r="L317" s="956">
        <f>INDEX(CV!$270:$537,MATCH('CV2'!$E317,CV!$F$2:$F$269,0),13)</f>
        <v>9.0027515870215247</v>
      </c>
      <c r="M317" s="956">
        <f>INDEX(CV!$270:$537,MATCH('CV2'!$E317,CV!$F$2:$F$269,0),17)</f>
        <v>4.0419374526950289</v>
      </c>
      <c r="N317" s="955">
        <f>INDEX(CV!$270:$537,MATCH('CV2'!$E317,CV!$F$2:$F$269,0),11)</f>
        <v>7.1828632652827604</v>
      </c>
      <c r="O317" s="955">
        <f>INDEX(CV!$270:$537,MATCH('CV2'!$E317,CV!$F$2:$F$269,0),15)</f>
        <v>3.9725799589751292</v>
      </c>
      <c r="P317" s="1353" t="s">
        <v>500</v>
      </c>
      <c r="Q317" s="1354"/>
      <c r="R317" s="351"/>
    </row>
    <row r="318" spans="1:19" ht="14.1" customHeight="1">
      <c r="A318" s="522"/>
      <c r="B318" s="522"/>
      <c r="C318" s="1366" t="s">
        <v>243</v>
      </c>
      <c r="D318" s="1367"/>
      <c r="E318" s="525">
        <v>262</v>
      </c>
      <c r="F318" s="955">
        <f>INDEX(CV!$270:$537,MATCH('CV2'!$E318,CV!$F$2:$F$269,0),8)</f>
        <v>0.30971431387936271</v>
      </c>
      <c r="G318" s="955">
        <f>INDEX(CV!$270:$537,MATCH('CV2'!$E318,CV!$F$2:$F$269,0),12)</f>
        <v>5.2024189516956909</v>
      </c>
      <c r="H318" s="955">
        <f>INDEX(CV!$270:$537,MATCH('CV2'!$E318,CV!$F$2:$F$269,0),16)</f>
        <v>2.3648307568117457</v>
      </c>
      <c r="I318" s="955">
        <f>INDEX(CV!$270:$537,MATCH('CV2'!$E318,CV!$F$2:$F$269,0),10)</f>
        <v>3.9761841860406166</v>
      </c>
      <c r="J318" s="957">
        <f>INDEX(CV!$270:$537,MATCH('CV2'!$E318,CV!$F$2:$F$269,0),14)</f>
        <v>2.2322404121469233</v>
      </c>
      <c r="K318" s="956">
        <f>INDEX(CV!$270:$537,MATCH('CV2'!$E318,CV!$F$2:$F$269,0),9)</f>
        <v>0.38512294105298678</v>
      </c>
      <c r="L318" s="956">
        <f>INDEX(CV!$270:$537,MATCH('CV2'!$E318,CV!$F$2:$F$269,0),13)</f>
        <v>4.1558956458971874</v>
      </c>
      <c r="M318" s="956">
        <f>INDEX(CV!$270:$537,MATCH('CV2'!$E318,CV!$F$2:$F$269,0),17)</f>
        <v>2.1234842602831576</v>
      </c>
      <c r="N318" s="955">
        <f>INDEX(CV!$270:$537,MATCH('CV2'!$E318,CV!$F$2:$F$269,0),11)</f>
        <v>3.3461354479830012</v>
      </c>
      <c r="O318" s="955">
        <f>INDEX(CV!$270:$537,MATCH('CV2'!$E318,CV!$F$2:$F$269,0),15)</f>
        <v>2.0957286168344211</v>
      </c>
      <c r="P318" s="1353" t="s">
        <v>501</v>
      </c>
      <c r="Q318" s="1354"/>
      <c r="R318" s="351"/>
    </row>
    <row r="319" spans="1:19" ht="14.1" customHeight="1">
      <c r="A319" s="516"/>
      <c r="B319" s="522"/>
      <c r="C319" s="1366" t="s">
        <v>242</v>
      </c>
      <c r="D319" s="1367"/>
      <c r="E319" s="522">
        <v>263</v>
      </c>
      <c r="F319" s="955">
        <f>INDEX(CV!$270:$537,MATCH('CV2'!$E319,CV!$F$2:$F$269,0),8)</f>
        <v>0.28645358594791132</v>
      </c>
      <c r="G319" s="955">
        <f>INDEX(CV!$270:$537,MATCH('CV2'!$E319,CV!$F$2:$F$269,0),12)</f>
        <v>9.1746127094736689</v>
      </c>
      <c r="H319" s="955">
        <f>INDEX(CV!$270:$537,MATCH('CV2'!$E319,CV!$F$2:$F$269,0),16)</f>
        <v>3.4003707632072628</v>
      </c>
      <c r="I319" s="955">
        <f>INDEX(CV!$270:$537,MATCH('CV2'!$E319,CV!$F$2:$F$269,0),10)</f>
        <v>5.9987860169761786</v>
      </c>
      <c r="J319" s="957">
        <f>INDEX(CV!$270:$537,MATCH('CV2'!$E319,CV!$F$2:$F$269,0),14)</f>
        <v>3.8793337316627166</v>
      </c>
      <c r="K319" s="956">
        <f>INDEX(CV!$270:$537,MATCH('CV2'!$E319,CV!$F$2:$F$269,0),9)</f>
        <v>0.30532334820495194</v>
      </c>
      <c r="L319" s="956">
        <f>INDEX(CV!$270:$537,MATCH('CV2'!$E319,CV!$F$2:$F$269,0),13)</f>
        <v>8.9227375578428347</v>
      </c>
      <c r="M319" s="956">
        <f>INDEX(CV!$270:$537,MATCH('CV2'!$E319,CV!$F$2:$F$269,0),17)</f>
        <v>3.4394978974293928</v>
      </c>
      <c r="N319" s="955">
        <f>INDEX(CV!$270:$537,MATCH('CV2'!$E319,CV!$F$2:$F$269,0),11)</f>
        <v>5.3718457628295866</v>
      </c>
      <c r="O319" s="955">
        <f>INDEX(CV!$270:$537,MATCH('CV2'!$E319,CV!$F$2:$F$269,0),15)</f>
        <v>3.528714699663531</v>
      </c>
      <c r="P319" s="1353" t="s">
        <v>502</v>
      </c>
      <c r="Q319" s="1354"/>
      <c r="R319" s="351"/>
    </row>
    <row r="320" spans="1:19" ht="14.1" customHeight="1">
      <c r="A320" s="522"/>
      <c r="B320" s="522"/>
      <c r="C320" s="1366" t="s">
        <v>241</v>
      </c>
      <c r="D320" s="1367"/>
      <c r="E320" s="525">
        <v>264</v>
      </c>
      <c r="F320" s="955">
        <f>INDEX(CV!$270:$537,MATCH('CV2'!$E320,CV!$F$2:$F$269,0),8)</f>
        <v>0.54721362296998366</v>
      </c>
      <c r="G320" s="955">
        <f>INDEX(CV!$270:$537,MATCH('CV2'!$E320,CV!$F$2:$F$269,0),12)</f>
        <v>3.6617876481623144</v>
      </c>
      <c r="H320" s="955">
        <f>INDEX(CV!$270:$537,MATCH('CV2'!$E320,CV!$F$2:$F$269,0),16)</f>
        <v>2.4677340443458986</v>
      </c>
      <c r="I320" s="955">
        <f>INDEX(CV!$270:$537,MATCH('CV2'!$E320,CV!$F$2:$F$269,0),10)</f>
        <v>4.9221011435850448</v>
      </c>
      <c r="J320" s="957">
        <f>INDEX(CV!$270:$537,MATCH('CV2'!$E320,CV!$F$2:$F$269,0),14)</f>
        <v>2.4687444093830195</v>
      </c>
      <c r="K320" s="956">
        <f>INDEX(CV!$270:$537,MATCH('CV2'!$E320,CV!$F$2:$F$269,0),9)</f>
        <v>0.7286110580461086</v>
      </c>
      <c r="L320" s="956">
        <f>INDEX(CV!$270:$537,MATCH('CV2'!$E320,CV!$F$2:$F$269,0),13)</f>
        <v>4.4225374293658817</v>
      </c>
      <c r="M320" s="956">
        <f>INDEX(CV!$270:$537,MATCH('CV2'!$E320,CV!$F$2:$F$269,0),17)</f>
        <v>3.7473842427093147</v>
      </c>
      <c r="N320" s="955">
        <f>INDEX(CV!$270:$537,MATCH('CV2'!$E320,CV!$F$2:$F$269,0),11)</f>
        <v>4.8306453500556978</v>
      </c>
      <c r="O320" s="955">
        <f>INDEX(CV!$270:$537,MATCH('CV2'!$E320,CV!$F$2:$F$269,0),15)</f>
        <v>2.648027896317863</v>
      </c>
      <c r="P320" s="1353" t="s">
        <v>503</v>
      </c>
      <c r="Q320" s="1354"/>
      <c r="R320" s="351"/>
    </row>
    <row r="321" spans="1:19" ht="14.1" customHeight="1">
      <c r="A321" s="488"/>
      <c r="B321" s="488"/>
      <c r="C321" s="1380" t="s">
        <v>240</v>
      </c>
      <c r="D321" s="1381"/>
      <c r="E321" s="522">
        <v>265</v>
      </c>
      <c r="F321" s="958">
        <f>INDEX(CV!$270:$537,MATCH('CV2'!$E321,CV!$F$2:$F$269,0),8)</f>
        <v>0.40921209965640165</v>
      </c>
      <c r="G321" s="958">
        <f>INDEX(CV!$270:$537,MATCH('CV2'!$E321,CV!$F$2:$F$269,0),12)</f>
        <v>10.649513738230604</v>
      </c>
      <c r="H321" s="958">
        <f>INDEX(CV!$270:$537,MATCH('CV2'!$E321,CV!$F$2:$F$269,0),16)</f>
        <v>6.6851317983295537</v>
      </c>
      <c r="I321" s="958">
        <f>INDEX(CV!$270:$537,MATCH('CV2'!$E321,CV!$F$2:$F$269,0),10)</f>
        <v>4.8567325380013013</v>
      </c>
      <c r="J321" s="960">
        <f>INDEX(CV!$270:$537,MATCH('CV2'!$E321,CV!$F$2:$F$269,0),14)</f>
        <v>3.3619594619472211</v>
      </c>
      <c r="K321" s="959">
        <f>INDEX(CV!$270:$537,MATCH('CV2'!$E321,CV!$F$2:$F$269,0),9)</f>
        <v>0.67092824624511738</v>
      </c>
      <c r="L321" s="959">
        <f>INDEX(CV!$270:$537,MATCH('CV2'!$E321,CV!$F$2:$F$269,0),13)</f>
        <v>11.973951375293305</v>
      </c>
      <c r="M321" s="959">
        <f>INDEX(CV!$270:$537,MATCH('CV2'!$E321,CV!$F$2:$F$269,0),17)</f>
        <v>4.5004510966673061</v>
      </c>
      <c r="N321" s="958">
        <f>INDEX(CV!$270:$537,MATCH('CV2'!$E321,CV!$F$2:$F$269,0),11)</f>
        <v>5.1742825952941605</v>
      </c>
      <c r="O321" s="958">
        <f>INDEX(CV!$270:$537,MATCH('CV2'!$E321,CV!$F$2:$F$269,0),15)</f>
        <v>3.8762168996246418</v>
      </c>
      <c r="P321" s="1359" t="s">
        <v>504</v>
      </c>
      <c r="Q321" s="1360"/>
      <c r="R321" s="497"/>
      <c r="S321" s="489"/>
    </row>
    <row r="322" spans="1:19" ht="14.1" customHeight="1">
      <c r="A322" s="498"/>
      <c r="B322" s="1379" t="s">
        <v>237</v>
      </c>
      <c r="C322" s="1379"/>
      <c r="D322" s="1379"/>
      <c r="E322" s="525">
        <v>266</v>
      </c>
      <c r="F322" s="939">
        <f>INDEX(CV!$270:$537,MATCH('CV2'!$E322,CV!$F$2:$F$269,0),8)</f>
        <v>0.37861931969645424</v>
      </c>
      <c r="G322" s="939">
        <f>INDEX(CV!$270:$537,MATCH('CV2'!$E322,CV!$F$2:$F$269,0),12)</f>
        <v>7.8734394402864796</v>
      </c>
      <c r="H322" s="939">
        <f>INDEX(CV!$270:$537,MATCH('CV2'!$E322,CV!$F$2:$F$269,0),16)</f>
        <v>3.5021161316605673</v>
      </c>
      <c r="I322" s="939">
        <f>INDEX(CV!$270:$537,MATCH('CV2'!$E322,CV!$F$2:$F$269,0),10)</f>
        <v>6.2211849159843773</v>
      </c>
      <c r="J322" s="937">
        <f>INDEX(CV!$270:$537,MATCH('CV2'!$E322,CV!$F$2:$F$269,0),14)</f>
        <v>4.0421627978175945</v>
      </c>
      <c r="K322" s="936">
        <f>INDEX(CV!$270:$537,MATCH('CV2'!$E322,CV!$F$2:$F$269,0),9)</f>
        <v>0.37133595923668938</v>
      </c>
      <c r="L322" s="936">
        <f>INDEX(CV!$270:$537,MATCH('CV2'!$E322,CV!$F$2:$F$269,0),13)</f>
        <v>8.0845577052715232</v>
      </c>
      <c r="M322" s="936">
        <f>INDEX(CV!$270:$537,MATCH('CV2'!$E322,CV!$F$2:$F$269,0),17)</f>
        <v>3.442183376841502</v>
      </c>
      <c r="N322" s="939">
        <f>INDEX(CV!$270:$537,MATCH('CV2'!$E322,CV!$F$2:$F$269,0),11)</f>
        <v>6.4756948314331106</v>
      </c>
      <c r="O322" s="939">
        <f>INDEX(CV!$270:$537,MATCH('CV2'!$E322,CV!$F$2:$F$269,0),15)</f>
        <v>4.4882277545312697</v>
      </c>
      <c r="P322" s="1398" t="s">
        <v>505</v>
      </c>
      <c r="Q322" s="1398"/>
      <c r="R322" s="1398"/>
    </row>
    <row r="323" spans="1:19" ht="14.1" customHeight="1">
      <c r="A323" s="522"/>
      <c r="B323" s="522"/>
      <c r="C323" s="1369" t="s">
        <v>239</v>
      </c>
      <c r="D323" s="1370"/>
      <c r="E323" s="522">
        <v>267</v>
      </c>
      <c r="F323" s="945">
        <f>INDEX(CV!$270:$537,MATCH('CV2'!$E323,CV!$F$2:$F$269,0),8)</f>
        <v>0.44546979190471486</v>
      </c>
      <c r="G323" s="945">
        <f>INDEX(CV!$270:$537,MATCH('CV2'!$E323,CV!$F$2:$F$269,0),12)</f>
        <v>8.9332352128383601</v>
      </c>
      <c r="H323" s="945">
        <f>INDEX(CV!$270:$537,MATCH('CV2'!$E323,CV!$F$2:$F$269,0),16)</f>
        <v>3.8149620009905814</v>
      </c>
      <c r="I323" s="945">
        <f>INDEX(CV!$270:$537,MATCH('CV2'!$E323,CV!$F$2:$F$269,0),10)</f>
        <v>6.8446497320246094</v>
      </c>
      <c r="J323" s="943">
        <f>INDEX(CV!$270:$537,MATCH('CV2'!$E323,CV!$F$2:$F$269,0),14)</f>
        <v>4.5346909305939755</v>
      </c>
      <c r="K323" s="942">
        <f>INDEX(CV!$270:$537,MATCH('CV2'!$E323,CV!$F$2:$F$269,0),9)</f>
        <v>0.29318983835431361</v>
      </c>
      <c r="L323" s="942">
        <f>INDEX(CV!$270:$537,MATCH('CV2'!$E323,CV!$F$2:$F$269,0),13)</f>
        <v>9.1371948220317663</v>
      </c>
      <c r="M323" s="942">
        <f>INDEX(CV!$270:$537,MATCH('CV2'!$E323,CV!$F$2:$F$269,0),17)</f>
        <v>3.7390559829983587</v>
      </c>
      <c r="N323" s="945">
        <f>INDEX(CV!$270:$537,MATCH('CV2'!$E323,CV!$F$2:$F$269,0),11)</f>
        <v>7.0899758886715336</v>
      </c>
      <c r="O323" s="945">
        <f>INDEX(CV!$270:$537,MATCH('CV2'!$E323,CV!$F$2:$F$269,0),15)</f>
        <v>5.0032764068550586</v>
      </c>
      <c r="P323" s="1361" t="s">
        <v>506</v>
      </c>
      <c r="Q323" s="1362"/>
      <c r="R323" s="351"/>
    </row>
    <row r="324" spans="1:19" ht="14.1" customHeight="1">
      <c r="A324" s="522"/>
      <c r="B324" s="522"/>
      <c r="C324" s="1396" t="s">
        <v>238</v>
      </c>
      <c r="D324" s="1397"/>
      <c r="E324" s="525">
        <v>268</v>
      </c>
      <c r="F324" s="946">
        <f>INDEX(CV!$270:$537,MATCH('CV2'!$E324,CV!$F$2:$F$269,0),8)</f>
        <v>0.18100988617491234</v>
      </c>
      <c r="G324" s="946">
        <f>INDEX(CV!$270:$537,MATCH('CV2'!$E324,CV!$F$2:$F$269,0),12)</f>
        <v>5.8992727580635069</v>
      </c>
      <c r="H324" s="946">
        <f>INDEX(CV!$270:$537,MATCH('CV2'!$E324,CV!$F$2:$F$269,0),16)</f>
        <v>7.9190674750990642</v>
      </c>
      <c r="I324" s="946">
        <f>INDEX(CV!$270:$537,MATCH('CV2'!$E324,CV!$F$2:$F$269,0),10)</f>
        <v>6.8798349477618492</v>
      </c>
      <c r="J324" s="964">
        <f>INDEX(CV!$270:$537,MATCH('CV2'!$E324,CV!$F$2:$F$269,0),14)</f>
        <v>4.1956808280172719</v>
      </c>
      <c r="K324" s="947">
        <f>INDEX(CV!$270:$537,MATCH('CV2'!$E324,CV!$F$2:$F$269,0),9)</f>
        <v>0.11971937632923023</v>
      </c>
      <c r="L324" s="947">
        <f>INDEX(CV!$270:$537,MATCH('CV2'!$E324,CV!$F$2:$F$269,0),13)</f>
        <v>6.2503398063163074</v>
      </c>
      <c r="M324" s="947">
        <f>INDEX(CV!$270:$537,MATCH('CV2'!$E324,CV!$F$2:$F$269,0),17)</f>
        <v>8.0568725272023975</v>
      </c>
      <c r="N324" s="946">
        <f>INDEX(CV!$270:$537,MATCH('CV2'!$E324,CV!$F$2:$F$269,0),11)</f>
        <v>6.8331782647384491</v>
      </c>
      <c r="O324" s="946">
        <f>INDEX(CV!$270:$537,MATCH('CV2'!$E324,CV!$F$2:$F$269,0),15)</f>
        <v>4.5381270745023299</v>
      </c>
      <c r="P324" s="1357" t="s">
        <v>507</v>
      </c>
      <c r="Q324" s="1358"/>
      <c r="R324" s="351"/>
    </row>
    <row r="325" spans="1:19" ht="14.1" customHeight="1" thickBot="1">
      <c r="A325" s="1389" t="s">
        <v>1569</v>
      </c>
      <c r="B325" s="1389"/>
      <c r="C325" s="1389"/>
      <c r="D325" s="1389"/>
      <c r="E325" s="522">
        <v>269</v>
      </c>
      <c r="F325" s="952">
        <f>INDEX(CV!$270:$537,MATCH('CV2'!$E325,CV!$F$2:$F$269,0),8)</f>
        <v>4.6674258125500197E-2</v>
      </c>
      <c r="G325" s="952">
        <f>INDEX(CV!$270:$537,MATCH('CV2'!$E325,CV!$F$2:$F$269,0),12)</f>
        <v>0.76625306286989381</v>
      </c>
      <c r="H325" s="952">
        <f>INDEX(CV!$270:$537,MATCH('CV2'!$E325,CV!$F$2:$F$269,0),16)</f>
        <v>0.35316938537904974</v>
      </c>
      <c r="I325" s="952">
        <f>INDEX(CV!$270:$537,MATCH('CV2'!$E325,CV!$F$2:$F$269,0),10)</f>
        <v>0.57469034912601946</v>
      </c>
      <c r="J325" s="954">
        <f>INDEX(CV!$270:$537,MATCH('CV2'!$E325,CV!$F$2:$F$269,0),14)</f>
        <v>0.29375532440324542</v>
      </c>
      <c r="K325" s="953">
        <f>INDEX(CV!$270:$537,MATCH('CV2'!$E325,CV!$F$2:$F$269,0),9)</f>
        <v>4.4839209786771771E-2</v>
      </c>
      <c r="L325" s="953">
        <f>INDEX(CV!$270:$537,MATCH('CV2'!$E325,CV!$F$2:$F$269,0),13)</f>
        <v>0.62975516679881638</v>
      </c>
      <c r="M325" s="953">
        <f>INDEX(CV!$270:$537,MATCH('CV2'!$E325,CV!$F$2:$F$269,0),17)</f>
        <v>0.41761108533270375</v>
      </c>
      <c r="N325" s="952">
        <f>INDEX(CV!$270:$537,MATCH('CV2'!$E325,CV!$F$2:$F$269,0),11)</f>
        <v>0.48232729887792286</v>
      </c>
      <c r="O325" s="952">
        <f>INDEX(CV!$270:$537,MATCH('CV2'!$E325,CV!$F$2:$F$269,0),15)</f>
        <v>0.32329418260723197</v>
      </c>
      <c r="P325" s="1390" t="s">
        <v>1550</v>
      </c>
      <c r="Q325" s="1391"/>
      <c r="R325" s="1391"/>
      <c r="S325" s="1391"/>
    </row>
    <row r="326" spans="1:19" ht="14.1" customHeight="1"/>
    <row r="327" spans="1:19" ht="14.1" customHeight="1"/>
    <row r="328" spans="1:19" ht="14.1" customHeight="1"/>
    <row r="329" spans="1:19" ht="14.1" customHeight="1"/>
    <row r="330" spans="1:19" ht="14.1" customHeight="1"/>
    <row r="331" spans="1:19" ht="14.1" customHeight="1"/>
    <row r="332" spans="1:19" ht="14.1" customHeight="1"/>
    <row r="333" spans="1:19" ht="14.1" customHeight="1"/>
    <row r="334" spans="1:19" ht="11.1" customHeight="1"/>
    <row r="335" spans="1:19" ht="3" customHeight="1">
      <c r="A335" s="311"/>
      <c r="B335" s="312"/>
      <c r="C335" s="312"/>
      <c r="D335" s="312"/>
      <c r="E335" s="312"/>
      <c r="F335" s="758"/>
      <c r="G335" s="311"/>
      <c r="H335" s="311"/>
      <c r="I335" s="311"/>
      <c r="J335" s="315"/>
      <c r="K335" s="315"/>
      <c r="L335" s="315"/>
      <c r="M335" s="315"/>
      <c r="N335" s="311"/>
      <c r="O335" s="311"/>
      <c r="P335" s="312"/>
      <c r="Q335" s="312"/>
      <c r="R335" s="312"/>
      <c r="S335" s="319"/>
    </row>
    <row r="336" spans="1:19" s="500" customFormat="1" ht="15" customHeight="1">
      <c r="A336" s="1385">
        <f>R296+1</f>
        <v>93</v>
      </c>
      <c r="B336" s="1385"/>
      <c r="C336" s="520"/>
      <c r="D336" s="520"/>
      <c r="E336" s="520"/>
      <c r="F336" s="819"/>
      <c r="G336" s="819"/>
      <c r="H336" s="819"/>
      <c r="I336" s="1510">
        <f>I296</f>
        <v>41487</v>
      </c>
      <c r="J336" s="1510"/>
      <c r="K336" s="1363">
        <f>I336</f>
        <v>41487</v>
      </c>
      <c r="L336" s="1363"/>
      <c r="M336" s="321"/>
      <c r="N336" s="821"/>
      <c r="O336" s="821"/>
      <c r="R336" s="1355">
        <f>A336+1</f>
        <v>94</v>
      </c>
      <c r="S336" s="1355"/>
    </row>
    <row r="337" ht="14.1" customHeight="1"/>
    <row r="338" ht="14.1" customHeight="1"/>
    <row r="339" ht="14.1" customHeight="1"/>
    <row r="340" ht="14.1" customHeight="1"/>
    <row r="341" ht="14.1" customHeight="1"/>
    <row r="342" ht="14.1" customHeight="1"/>
    <row r="343" ht="14.1" customHeight="1"/>
  </sheetData>
  <mergeCells count="419">
    <mergeCell ref="A1:J1"/>
    <mergeCell ref="K1:S1"/>
    <mergeCell ref="A3:J4"/>
    <mergeCell ref="C5:G5"/>
    <mergeCell ref="K5:N5"/>
    <mergeCell ref="A6:D6"/>
    <mergeCell ref="F6:J9"/>
    <mergeCell ref="K6:O9"/>
    <mergeCell ref="B7:D7"/>
    <mergeCell ref="P12:S12"/>
    <mergeCell ref="A13:D13"/>
    <mergeCell ref="P13:S13"/>
    <mergeCell ref="A14:D14"/>
    <mergeCell ref="P14:S14"/>
    <mergeCell ref="A15:D15"/>
    <mergeCell ref="P15:S15"/>
    <mergeCell ref="K10:K12"/>
    <mergeCell ref="L10:L12"/>
    <mergeCell ref="M10:M12"/>
    <mergeCell ref="N10:N12"/>
    <mergeCell ref="O10:O12"/>
    <mergeCell ref="A11:B11"/>
    <mergeCell ref="A12:D12"/>
    <mergeCell ref="A10:B10"/>
    <mergeCell ref="F10:F12"/>
    <mergeCell ref="G10:G12"/>
    <mergeCell ref="H10:H12"/>
    <mergeCell ref="I10:I12"/>
    <mergeCell ref="J10:J12"/>
    <mergeCell ref="B19:D19"/>
    <mergeCell ref="P19:R19"/>
    <mergeCell ref="C20:D20"/>
    <mergeCell ref="P20:Q20"/>
    <mergeCell ref="C21:D21"/>
    <mergeCell ref="P21:Q21"/>
    <mergeCell ref="A16:D16"/>
    <mergeCell ref="P16:S16"/>
    <mergeCell ref="A17:D17"/>
    <mergeCell ref="P17:S17"/>
    <mergeCell ref="A18:D18"/>
    <mergeCell ref="P18:S18"/>
    <mergeCell ref="C25:D25"/>
    <mergeCell ref="P25:Q25"/>
    <mergeCell ref="A26:D26"/>
    <mergeCell ref="P26:S26"/>
    <mergeCell ref="B27:D27"/>
    <mergeCell ref="P27:R27"/>
    <mergeCell ref="C22:D22"/>
    <mergeCell ref="P22:Q22"/>
    <mergeCell ref="B23:D23"/>
    <mergeCell ref="P23:R23"/>
    <mergeCell ref="C24:D24"/>
    <mergeCell ref="P24:Q24"/>
    <mergeCell ref="B31:D31"/>
    <mergeCell ref="P31:R31"/>
    <mergeCell ref="B32:D32"/>
    <mergeCell ref="P32:R32"/>
    <mergeCell ref="B33:D33"/>
    <mergeCell ref="P33:R33"/>
    <mergeCell ref="B28:D28"/>
    <mergeCell ref="P28:R28"/>
    <mergeCell ref="B29:D29"/>
    <mergeCell ref="P29:R29"/>
    <mergeCell ref="B30:D30"/>
    <mergeCell ref="P30:R30"/>
    <mergeCell ref="B37:D37"/>
    <mergeCell ref="P37:R37"/>
    <mergeCell ref="B38:D38"/>
    <mergeCell ref="P38:R38"/>
    <mergeCell ref="A39:D39"/>
    <mergeCell ref="P39:S39"/>
    <mergeCell ref="A34:D34"/>
    <mergeCell ref="P34:S34"/>
    <mergeCell ref="A35:D35"/>
    <mergeCell ref="P35:S35"/>
    <mergeCell ref="B36:D36"/>
    <mergeCell ref="P36:R36"/>
    <mergeCell ref="A43:D43"/>
    <mergeCell ref="P43:S43"/>
    <mergeCell ref="A44:D44"/>
    <mergeCell ref="P44:S44"/>
    <mergeCell ref="A45:D45"/>
    <mergeCell ref="P45:S45"/>
    <mergeCell ref="A40:D40"/>
    <mergeCell ref="P40:S40"/>
    <mergeCell ref="A41:D41"/>
    <mergeCell ref="P41:S41"/>
    <mergeCell ref="A42:D42"/>
    <mergeCell ref="P42:S42"/>
    <mergeCell ref="A49:D49"/>
    <mergeCell ref="P49:S49"/>
    <mergeCell ref="A50:D50"/>
    <mergeCell ref="P50:S50"/>
    <mergeCell ref="A51:D51"/>
    <mergeCell ref="P51:S51"/>
    <mergeCell ref="A46:D46"/>
    <mergeCell ref="P46:S46"/>
    <mergeCell ref="A47:D47"/>
    <mergeCell ref="P47:S47"/>
    <mergeCell ref="A48:D48"/>
    <mergeCell ref="P48:S48"/>
    <mergeCell ref="A52:D52"/>
    <mergeCell ref="P52:S52"/>
    <mergeCell ref="A53:D53"/>
    <mergeCell ref="P53:S53"/>
    <mergeCell ref="A56:B56"/>
    <mergeCell ref="I56:J56"/>
    <mergeCell ref="K56:L56"/>
    <mergeCell ref="R56:S56"/>
    <mergeCell ref="A54:S54"/>
    <mergeCell ref="C62:D62"/>
    <mergeCell ref="P62:Q62"/>
    <mergeCell ref="P63:R63"/>
    <mergeCell ref="C64:D64"/>
    <mergeCell ref="P64:Q64"/>
    <mergeCell ref="C65:D65"/>
    <mergeCell ref="P65:Q65"/>
    <mergeCell ref="P57:S57"/>
    <mergeCell ref="P58:R58"/>
    <mergeCell ref="P59:R59"/>
    <mergeCell ref="C60:D60"/>
    <mergeCell ref="P60:Q60"/>
    <mergeCell ref="C61:D61"/>
    <mergeCell ref="P61:Q61"/>
    <mergeCell ref="C69:D69"/>
    <mergeCell ref="P69:Q69"/>
    <mergeCell ref="C70:D70"/>
    <mergeCell ref="P70:Q70"/>
    <mergeCell ref="C71:D71"/>
    <mergeCell ref="P71:Q71"/>
    <mergeCell ref="C66:D66"/>
    <mergeCell ref="P66:Q66"/>
    <mergeCell ref="C67:D67"/>
    <mergeCell ref="P67:Q67"/>
    <mergeCell ref="C68:D68"/>
    <mergeCell ref="P68:Q68"/>
    <mergeCell ref="P76:R76"/>
    <mergeCell ref="P77:R77"/>
    <mergeCell ref="C78:D78"/>
    <mergeCell ref="P78:Q78"/>
    <mergeCell ref="C79:D79"/>
    <mergeCell ref="P79:Q79"/>
    <mergeCell ref="P72:R72"/>
    <mergeCell ref="C73:D73"/>
    <mergeCell ref="P73:Q73"/>
    <mergeCell ref="C74:D74"/>
    <mergeCell ref="P74:Q74"/>
    <mergeCell ref="C75:D75"/>
    <mergeCell ref="P75:Q75"/>
    <mergeCell ref="C83:D83"/>
    <mergeCell ref="P83:Q83"/>
    <mergeCell ref="C84:D84"/>
    <mergeCell ref="P84:Q84"/>
    <mergeCell ref="P85:R85"/>
    <mergeCell ref="C86:D86"/>
    <mergeCell ref="P86:Q86"/>
    <mergeCell ref="C80:D80"/>
    <mergeCell ref="P80:Q80"/>
    <mergeCell ref="C81:D81"/>
    <mergeCell ref="P81:Q81"/>
    <mergeCell ref="C82:D82"/>
    <mergeCell ref="P82:Q82"/>
    <mergeCell ref="A96:B96"/>
    <mergeCell ref="I96:J96"/>
    <mergeCell ref="K96:L96"/>
    <mergeCell ref="R96:S96"/>
    <mergeCell ref="P97:S97"/>
    <mergeCell ref="P98:R98"/>
    <mergeCell ref="C87:D87"/>
    <mergeCell ref="P87:Q87"/>
    <mergeCell ref="C88:D88"/>
    <mergeCell ref="P88:Q88"/>
    <mergeCell ref="C89:D89"/>
    <mergeCell ref="P89:Q89"/>
    <mergeCell ref="C108:D108"/>
    <mergeCell ref="P108:Q108"/>
    <mergeCell ref="C109:D109"/>
    <mergeCell ref="P109:Q109"/>
    <mergeCell ref="P110:R110"/>
    <mergeCell ref="C111:D111"/>
    <mergeCell ref="P111:Q111"/>
    <mergeCell ref="P99:R99"/>
    <mergeCell ref="C100:D100"/>
    <mergeCell ref="P100:Q100"/>
    <mergeCell ref="C101:D101"/>
    <mergeCell ref="P101:Q101"/>
    <mergeCell ref="C104:D104"/>
    <mergeCell ref="P104:Q104"/>
    <mergeCell ref="C126:D126"/>
    <mergeCell ref="P126:Q126"/>
    <mergeCell ref="C129:D129"/>
    <mergeCell ref="P129:Q129"/>
    <mergeCell ref="A136:B136"/>
    <mergeCell ref="I136:J136"/>
    <mergeCell ref="K136:L136"/>
    <mergeCell ref="C112:D112"/>
    <mergeCell ref="P112:Q112"/>
    <mergeCell ref="C116:D116"/>
    <mergeCell ref="P116:Q116"/>
    <mergeCell ref="P121:R121"/>
    <mergeCell ref="C122:D122"/>
    <mergeCell ref="P122:Q122"/>
    <mergeCell ref="P142:Q142"/>
    <mergeCell ref="P146:R146"/>
    <mergeCell ref="P147:Q147"/>
    <mergeCell ref="P148:Q148"/>
    <mergeCell ref="P149:R149"/>
    <mergeCell ref="P150:Q150"/>
    <mergeCell ref="R136:S136"/>
    <mergeCell ref="P137:Q137"/>
    <mergeCell ref="P138:Q138"/>
    <mergeCell ref="P139:Q139"/>
    <mergeCell ref="P140:Q140"/>
    <mergeCell ref="P141:R141"/>
    <mergeCell ref="P160:Q160"/>
    <mergeCell ref="B161:D161"/>
    <mergeCell ref="P161:R161"/>
    <mergeCell ref="P162:Q162"/>
    <mergeCell ref="P163:Q163"/>
    <mergeCell ref="P164:Q164"/>
    <mergeCell ref="P151:Q151"/>
    <mergeCell ref="P155:Q155"/>
    <mergeCell ref="P156:R156"/>
    <mergeCell ref="P157:Q157"/>
    <mergeCell ref="P158:Q158"/>
    <mergeCell ref="P159:Q159"/>
    <mergeCell ref="R176:S176"/>
    <mergeCell ref="A177:D177"/>
    <mergeCell ref="P177:S177"/>
    <mergeCell ref="B178:D178"/>
    <mergeCell ref="P178:R178"/>
    <mergeCell ref="P179:R179"/>
    <mergeCell ref="P165:Q165"/>
    <mergeCell ref="P166:Q166"/>
    <mergeCell ref="P167:Q167"/>
    <mergeCell ref="P168:Q168"/>
    <mergeCell ref="P169:Q169"/>
    <mergeCell ref="A176:B176"/>
    <mergeCell ref="I176:J176"/>
    <mergeCell ref="K176:L176"/>
    <mergeCell ref="P186:Q186"/>
    <mergeCell ref="P187:Q187"/>
    <mergeCell ref="P188:R188"/>
    <mergeCell ref="P189:Q189"/>
    <mergeCell ref="P190:Q190"/>
    <mergeCell ref="P191:Q191"/>
    <mergeCell ref="P180:Q180"/>
    <mergeCell ref="P181:Q181"/>
    <mergeCell ref="P182:Q182"/>
    <mergeCell ref="P183:Q183"/>
    <mergeCell ref="P184:Q184"/>
    <mergeCell ref="P185:Q185"/>
    <mergeCell ref="P198:R198"/>
    <mergeCell ref="P199:Q199"/>
    <mergeCell ref="P200:Q200"/>
    <mergeCell ref="P201:Q201"/>
    <mergeCell ref="P202:Q202"/>
    <mergeCell ref="P203:Q203"/>
    <mergeCell ref="P192:Q192"/>
    <mergeCell ref="P193:R193"/>
    <mergeCell ref="P194:Q194"/>
    <mergeCell ref="P195:Q195"/>
    <mergeCell ref="P196:Q196"/>
    <mergeCell ref="P197:Q197"/>
    <mergeCell ref="A216:B216"/>
    <mergeCell ref="I216:J216"/>
    <mergeCell ref="K216:L216"/>
    <mergeCell ref="R216:S216"/>
    <mergeCell ref="P217:R217"/>
    <mergeCell ref="P218:Q218"/>
    <mergeCell ref="P204:R204"/>
    <mergeCell ref="P205:Q205"/>
    <mergeCell ref="P206:Q206"/>
    <mergeCell ref="P207:Q207"/>
    <mergeCell ref="P208:Q208"/>
    <mergeCell ref="P209:Q209"/>
    <mergeCell ref="P225:Q225"/>
    <mergeCell ref="P226:R226"/>
    <mergeCell ref="P227:Q227"/>
    <mergeCell ref="P228:Q228"/>
    <mergeCell ref="P229:Q229"/>
    <mergeCell ref="P230:Q230"/>
    <mergeCell ref="P219:Q219"/>
    <mergeCell ref="P220:Q220"/>
    <mergeCell ref="P221:Q221"/>
    <mergeCell ref="P222:Q222"/>
    <mergeCell ref="P223:Q223"/>
    <mergeCell ref="P224:Q224"/>
    <mergeCell ref="P235:R235"/>
    <mergeCell ref="P236:Q236"/>
    <mergeCell ref="P237:Q237"/>
    <mergeCell ref="P238:Q238"/>
    <mergeCell ref="P239:Q239"/>
    <mergeCell ref="P240:Q240"/>
    <mergeCell ref="P231:Q231"/>
    <mergeCell ref="A232:D232"/>
    <mergeCell ref="P232:S232"/>
    <mergeCell ref="B233:D233"/>
    <mergeCell ref="P233:R233"/>
    <mergeCell ref="A234:D234"/>
    <mergeCell ref="P234:S234"/>
    <mergeCell ref="P249:Q249"/>
    <mergeCell ref="A256:B256"/>
    <mergeCell ref="I256:J256"/>
    <mergeCell ref="K256:L256"/>
    <mergeCell ref="R256:S256"/>
    <mergeCell ref="P257:Q257"/>
    <mergeCell ref="P241:Q241"/>
    <mergeCell ref="P242:Q242"/>
    <mergeCell ref="P243:S243"/>
    <mergeCell ref="P244:Q244"/>
    <mergeCell ref="P247:Q247"/>
    <mergeCell ref="P248:Q248"/>
    <mergeCell ref="C264:D264"/>
    <mergeCell ref="P264:Q264"/>
    <mergeCell ref="C265:D265"/>
    <mergeCell ref="P265:Q265"/>
    <mergeCell ref="C266:D266"/>
    <mergeCell ref="P266:Q266"/>
    <mergeCell ref="B258:D258"/>
    <mergeCell ref="P258:R258"/>
    <mergeCell ref="C262:D262"/>
    <mergeCell ref="P262:Q262"/>
    <mergeCell ref="C263:D263"/>
    <mergeCell ref="P263:Q263"/>
    <mergeCell ref="C270:D270"/>
    <mergeCell ref="P270:Q270"/>
    <mergeCell ref="B271:D271"/>
    <mergeCell ref="P271:R271"/>
    <mergeCell ref="C272:D272"/>
    <mergeCell ref="P272:Q272"/>
    <mergeCell ref="C267:D267"/>
    <mergeCell ref="P267:Q267"/>
    <mergeCell ref="C268:D268"/>
    <mergeCell ref="P268:Q268"/>
    <mergeCell ref="C269:D269"/>
    <mergeCell ref="P269:Q269"/>
    <mergeCell ref="C278:D278"/>
    <mergeCell ref="P278:Q278"/>
    <mergeCell ref="C279:D279"/>
    <mergeCell ref="P279:Q279"/>
    <mergeCell ref="B280:D280"/>
    <mergeCell ref="P280:R280"/>
    <mergeCell ref="C275:D275"/>
    <mergeCell ref="P275:Q275"/>
    <mergeCell ref="C276:D276"/>
    <mergeCell ref="P276:Q276"/>
    <mergeCell ref="C277:D277"/>
    <mergeCell ref="P277:Q277"/>
    <mergeCell ref="C284:D284"/>
    <mergeCell ref="P284:Q284"/>
    <mergeCell ref="C285:D285"/>
    <mergeCell ref="P285:Q285"/>
    <mergeCell ref="C286:D286"/>
    <mergeCell ref="P286:Q286"/>
    <mergeCell ref="C281:D281"/>
    <mergeCell ref="P281:Q281"/>
    <mergeCell ref="C282:D282"/>
    <mergeCell ref="P282:Q282"/>
    <mergeCell ref="C283:D283"/>
    <mergeCell ref="P283:Q283"/>
    <mergeCell ref="A296:B296"/>
    <mergeCell ref="I296:J296"/>
    <mergeCell ref="K296:L296"/>
    <mergeCell ref="R296:S296"/>
    <mergeCell ref="C297:D297"/>
    <mergeCell ref="P297:Q297"/>
    <mergeCell ref="B287:D287"/>
    <mergeCell ref="P287:R287"/>
    <mergeCell ref="C288:D288"/>
    <mergeCell ref="P288:Q288"/>
    <mergeCell ref="C289:D289"/>
    <mergeCell ref="P289:Q289"/>
    <mergeCell ref="C303:D303"/>
    <mergeCell ref="P303:Q303"/>
    <mergeCell ref="C304:D304"/>
    <mergeCell ref="P304:Q304"/>
    <mergeCell ref="C305:D305"/>
    <mergeCell ref="P305:Q305"/>
    <mergeCell ref="C300:D300"/>
    <mergeCell ref="P300:Q300"/>
    <mergeCell ref="C301:D301"/>
    <mergeCell ref="P301:Q301"/>
    <mergeCell ref="C302:D302"/>
    <mergeCell ref="P302:Q302"/>
    <mergeCell ref="C309:D309"/>
    <mergeCell ref="P309:Q309"/>
    <mergeCell ref="C315:D315"/>
    <mergeCell ref="P315:Q315"/>
    <mergeCell ref="C316:D316"/>
    <mergeCell ref="P316:Q316"/>
    <mergeCell ref="C306:D306"/>
    <mergeCell ref="P306:Q306"/>
    <mergeCell ref="C307:D307"/>
    <mergeCell ref="P307:Q307"/>
    <mergeCell ref="B308:D308"/>
    <mergeCell ref="P308:R308"/>
    <mergeCell ref="C320:D320"/>
    <mergeCell ref="P320:Q320"/>
    <mergeCell ref="C321:D321"/>
    <mergeCell ref="P321:Q321"/>
    <mergeCell ref="B322:D322"/>
    <mergeCell ref="P322:R322"/>
    <mergeCell ref="C317:D317"/>
    <mergeCell ref="P317:Q317"/>
    <mergeCell ref="C318:D318"/>
    <mergeCell ref="P318:Q318"/>
    <mergeCell ref="C319:D319"/>
    <mergeCell ref="P319:Q319"/>
    <mergeCell ref="A336:B336"/>
    <mergeCell ref="I336:J336"/>
    <mergeCell ref="K336:L336"/>
    <mergeCell ref="R336:S336"/>
    <mergeCell ref="C323:D323"/>
    <mergeCell ref="P323:Q323"/>
    <mergeCell ref="C324:D324"/>
    <mergeCell ref="P324:Q324"/>
    <mergeCell ref="A325:D325"/>
    <mergeCell ref="P325:S325"/>
  </mergeCells>
  <phoneticPr fontId="16" type="noConversion"/>
  <printOptions horizontalCentered="1"/>
  <pageMargins left="0.51181102362204722" right="0.51181102362204722" top="0.59055118110236227" bottom="0.39370078740157483" header="0.59055118110236227" footer="0.19685039370078741"/>
  <pageSetup paperSize="9" pageOrder="overThenDown" orientation="portrait" r:id="rId1"/>
  <headerFooter scaleWithDoc="0" alignWithMargins="0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56"/>
  <sheetViews>
    <sheetView showGridLines="0" view="pageLayout" zoomScaleNormal="130" zoomScaleSheetLayoutView="100" workbookViewId="0">
      <selection activeCell="A5" sqref="A5"/>
    </sheetView>
  </sheetViews>
  <sheetFormatPr defaultColWidth="9.140625" defaultRowHeight="12.75"/>
  <cols>
    <col min="1" max="1" width="2.140625" style="297" customWidth="1"/>
    <col min="2" max="3" width="2" style="297" customWidth="1"/>
    <col min="4" max="4" width="19.5703125" style="297" customWidth="1"/>
    <col min="5" max="5" width="4.7109375" style="297" hidden="1" customWidth="1"/>
    <col min="6" max="6" width="12.85546875" style="500" customWidth="1"/>
    <col min="7" max="10" width="12.85546875" style="297" customWidth="1"/>
    <col min="11" max="13" width="12.85546875" style="329" customWidth="1"/>
    <col min="14" max="15" width="12.85546875" style="297" customWidth="1"/>
    <col min="16" max="16" width="19.85546875" style="297" customWidth="1"/>
    <col min="17" max="18" width="2" style="297" customWidth="1"/>
    <col min="19" max="19" width="2" style="329" customWidth="1"/>
    <col min="20" max="16384" width="9.140625" style="297"/>
  </cols>
  <sheetData>
    <row r="1" spans="1:19" ht="16.5" customHeight="1">
      <c r="A1" s="1450" t="s">
        <v>1773</v>
      </c>
      <c r="B1" s="1450"/>
      <c r="C1" s="1450"/>
      <c r="D1" s="1450"/>
      <c r="E1" s="1450"/>
      <c r="F1" s="1450"/>
      <c r="G1" s="1450"/>
      <c r="H1" s="1450"/>
      <c r="I1" s="1450"/>
      <c r="J1" s="1450"/>
      <c r="K1" s="1429"/>
      <c r="L1" s="1429"/>
      <c r="M1" s="1429"/>
      <c r="N1" s="1429"/>
      <c r="O1" s="1429"/>
      <c r="P1" s="1429"/>
      <c r="Q1" s="1429"/>
      <c r="R1" s="1429"/>
      <c r="S1" s="1429"/>
    </row>
    <row r="2" spans="1:19" ht="3" customHeight="1">
      <c r="A2" s="298"/>
      <c r="B2" s="299"/>
      <c r="C2" s="299"/>
      <c r="D2" s="299"/>
      <c r="E2" s="299"/>
      <c r="F2" s="697"/>
      <c r="G2" s="298"/>
      <c r="H2" s="298"/>
      <c r="I2" s="298"/>
      <c r="J2" s="298"/>
      <c r="K2" s="302"/>
      <c r="L2" s="302"/>
      <c r="M2" s="302"/>
      <c r="N2" s="298"/>
      <c r="O2" s="804"/>
      <c r="P2" s="299"/>
      <c r="Q2" s="299"/>
      <c r="R2" s="299"/>
      <c r="S2" s="305"/>
    </row>
    <row r="3" spans="1:19" ht="6.75" customHeight="1">
      <c r="A3" s="1577" t="s">
        <v>2035</v>
      </c>
      <c r="B3" s="1578"/>
      <c r="C3" s="1578"/>
      <c r="D3" s="1578"/>
      <c r="E3" s="1578"/>
      <c r="F3" s="1578"/>
      <c r="G3" s="1578"/>
      <c r="H3" s="1578"/>
      <c r="I3" s="1578"/>
      <c r="J3" s="1578"/>
      <c r="K3" s="542"/>
      <c r="L3" s="542"/>
      <c r="M3" s="542"/>
      <c r="N3" s="698"/>
      <c r="O3" s="698"/>
      <c r="P3" s="544"/>
      <c r="Q3" s="544"/>
      <c r="R3" s="544"/>
      <c r="S3" s="545"/>
    </row>
    <row r="4" spans="1:19" s="306" customFormat="1" ht="18" customHeight="1">
      <c r="A4" s="1578"/>
      <c r="B4" s="1578"/>
      <c r="C4" s="1578"/>
      <c r="D4" s="1578"/>
      <c r="E4" s="1578"/>
      <c r="F4" s="1578"/>
      <c r="G4" s="1578"/>
      <c r="H4" s="1578"/>
      <c r="I4" s="1578"/>
      <c r="J4" s="1578"/>
      <c r="K4" s="549"/>
      <c r="L4" s="549"/>
      <c r="M4" s="549"/>
      <c r="N4" s="806"/>
      <c r="O4" s="806"/>
      <c r="P4" s="551"/>
      <c r="Q4" s="551"/>
      <c r="R4" s="551"/>
      <c r="S4" s="547"/>
    </row>
    <row r="5" spans="1:19" s="307" customFormat="1" ht="15.95" customHeight="1" thickBot="1">
      <c r="A5" s="552"/>
      <c r="B5" s="553"/>
      <c r="C5" s="1356" t="s">
        <v>1937</v>
      </c>
      <c r="D5" s="1356"/>
      <c r="E5" s="1356"/>
      <c r="F5" s="1356"/>
      <c r="G5" s="1356"/>
      <c r="H5" s="553"/>
      <c r="I5" s="553"/>
      <c r="J5" s="553"/>
      <c r="K5" s="1356"/>
      <c r="L5" s="1356"/>
      <c r="M5" s="1356"/>
      <c r="N5" s="1356"/>
    </row>
    <row r="6" spans="1:19" s="308" customFormat="1" ht="12.75" customHeight="1">
      <c r="A6" s="1506" t="s">
        <v>163</v>
      </c>
      <c r="B6" s="1506"/>
      <c r="C6" s="1506"/>
      <c r="D6" s="1506"/>
      <c r="E6" s="711"/>
      <c r="F6" s="1571" t="s">
        <v>1726</v>
      </c>
      <c r="G6" s="1507"/>
      <c r="H6" s="1507"/>
      <c r="I6" s="1507"/>
      <c r="J6" s="1507"/>
      <c r="K6" s="1572" t="s">
        <v>1725</v>
      </c>
      <c r="L6" s="1572"/>
      <c r="M6" s="1572"/>
      <c r="N6" s="1507"/>
      <c r="O6" s="1507"/>
      <c r="P6" s="656" t="s">
        <v>167</v>
      </c>
      <c r="Q6" s="657"/>
      <c r="R6" s="657"/>
      <c r="S6" s="657"/>
    </row>
    <row r="7" spans="1:19" s="308" customFormat="1" ht="9" customHeight="1">
      <c r="A7" s="658"/>
      <c r="B7" s="1503" t="s">
        <v>11</v>
      </c>
      <c r="C7" s="1503"/>
      <c r="D7" s="1503"/>
      <c r="E7" s="712"/>
      <c r="F7" s="1573"/>
      <c r="G7" s="1574"/>
      <c r="H7" s="1574"/>
      <c r="I7" s="1574"/>
      <c r="J7" s="1574"/>
      <c r="K7" s="1574"/>
      <c r="L7" s="1574"/>
      <c r="M7" s="1574"/>
      <c r="N7" s="1574"/>
      <c r="O7" s="1574"/>
      <c r="P7" s="664" t="s">
        <v>169</v>
      </c>
      <c r="Q7" s="665"/>
      <c r="R7" s="665"/>
      <c r="S7" s="665"/>
    </row>
    <row r="8" spans="1:19" s="308" customFormat="1" ht="11.25" customHeight="1">
      <c r="A8" s="666"/>
      <c r="B8" s="667"/>
      <c r="C8" s="667"/>
      <c r="D8" s="667"/>
      <c r="E8" s="667"/>
      <c r="F8" s="1573"/>
      <c r="G8" s="1574"/>
      <c r="H8" s="1574"/>
      <c r="I8" s="1574"/>
      <c r="J8" s="1574"/>
      <c r="K8" s="1574"/>
      <c r="L8" s="1574"/>
      <c r="M8" s="1574"/>
      <c r="N8" s="1574"/>
      <c r="O8" s="1574"/>
      <c r="P8" s="673"/>
      <c r="Q8" s="667"/>
      <c r="R8" s="667"/>
      <c r="S8" s="667"/>
    </row>
    <row r="9" spans="1:19" s="308" customFormat="1" ht="9" customHeight="1">
      <c r="A9" s="674"/>
      <c r="B9" s="675"/>
      <c r="C9" s="675"/>
      <c r="D9" s="675"/>
      <c r="E9" s="675"/>
      <c r="F9" s="1575"/>
      <c r="G9" s="1576"/>
      <c r="H9" s="1576"/>
      <c r="I9" s="1576"/>
      <c r="J9" s="1576"/>
      <c r="K9" s="1576"/>
      <c r="L9" s="1576"/>
      <c r="M9" s="1576"/>
      <c r="N9" s="1576"/>
      <c r="O9" s="1576"/>
      <c r="P9" s="681"/>
      <c r="Q9" s="675"/>
      <c r="R9" s="675"/>
      <c r="S9" s="675"/>
    </row>
    <row r="10" spans="1:19" s="308" customFormat="1" ht="11.25" customHeight="1">
      <c r="A10" s="1499"/>
      <c r="B10" s="1499"/>
      <c r="C10" s="682"/>
      <c r="D10" s="682"/>
      <c r="E10" s="682"/>
      <c r="F10" s="1864" t="s">
        <v>2025</v>
      </c>
      <c r="G10" s="1864" t="s">
        <v>1819</v>
      </c>
      <c r="H10" s="1864" t="s">
        <v>1818</v>
      </c>
      <c r="I10" s="1864" t="s">
        <v>1820</v>
      </c>
      <c r="J10" s="1867" t="s">
        <v>2027</v>
      </c>
      <c r="K10" s="1861" t="s">
        <v>2026</v>
      </c>
      <c r="L10" s="1864" t="s">
        <v>1819</v>
      </c>
      <c r="M10" s="1864" t="s">
        <v>1818</v>
      </c>
      <c r="N10" s="1864" t="s">
        <v>1820</v>
      </c>
      <c r="O10" s="1867" t="s">
        <v>2027</v>
      </c>
      <c r="P10" s="688"/>
      <c r="Q10" s="682"/>
      <c r="R10" s="682"/>
      <c r="S10" s="682"/>
    </row>
    <row r="11" spans="1:19" s="308" customFormat="1" ht="11.25" customHeight="1">
      <c r="A11" s="1499" t="s">
        <v>8</v>
      </c>
      <c r="B11" s="1499"/>
      <c r="C11" s="682"/>
      <c r="D11" s="682"/>
      <c r="E11" s="682"/>
      <c r="F11" s="1865"/>
      <c r="G11" s="1865"/>
      <c r="H11" s="1865"/>
      <c r="I11" s="1865"/>
      <c r="J11" s="1868"/>
      <c r="K11" s="1862"/>
      <c r="L11" s="1865"/>
      <c r="M11" s="1865"/>
      <c r="N11" s="1865"/>
      <c r="O11" s="1868"/>
      <c r="P11" s="688"/>
      <c r="Q11" s="682"/>
      <c r="R11" s="682"/>
      <c r="S11" s="682"/>
    </row>
    <row r="12" spans="1:19" s="309" customFormat="1" ht="24.75" customHeight="1">
      <c r="A12" s="1500" t="s">
        <v>9</v>
      </c>
      <c r="B12" s="1500"/>
      <c r="C12" s="1500"/>
      <c r="D12" s="1500"/>
      <c r="E12" s="713"/>
      <c r="F12" s="1866"/>
      <c r="G12" s="1866"/>
      <c r="H12" s="1866"/>
      <c r="I12" s="1866"/>
      <c r="J12" s="1869"/>
      <c r="K12" s="1863"/>
      <c r="L12" s="1866"/>
      <c r="M12" s="1866"/>
      <c r="N12" s="1866"/>
      <c r="O12" s="1869"/>
      <c r="P12" s="1501" t="s">
        <v>170</v>
      </c>
      <c r="Q12" s="1502"/>
      <c r="R12" s="1502"/>
      <c r="S12" s="1502"/>
    </row>
    <row r="13" spans="1:19" s="310" customFormat="1" ht="13.7" customHeight="1">
      <c r="A13" s="1459" t="s">
        <v>845</v>
      </c>
      <c r="B13" s="1459"/>
      <c r="C13" s="1459"/>
      <c r="D13" s="1459"/>
      <c r="E13" s="714">
        <v>1</v>
      </c>
      <c r="F13" s="935">
        <f>INDEX(CV!$538:$578,MATCH('CV3'!$E13,CV!$F$2:$F$269,0),8)</f>
        <v>8.447187108410853E-2</v>
      </c>
      <c r="G13" s="936">
        <f>INDEX(CV!$538:$578,MATCH('CV3'!$E13,CV!$F$2:$F$269,0),12)</f>
        <v>1.340417993143683</v>
      </c>
      <c r="H13" s="936">
        <f>INDEX(CV!$538:$578,MATCH('CV3'!$E13,CV!$F$2:$F$269,0),16)</f>
        <v>0.7855946212237136</v>
      </c>
      <c r="I13" s="936">
        <f>INDEX(CV!$538:$578,MATCH('CV3'!$E13,CV!$F$2:$F$269,0),10)</f>
        <v>1.2509146646598746</v>
      </c>
      <c r="J13" s="937">
        <f>INDEX(CV!$538:$578,MATCH('CV3'!$E13,CV!$F$2:$F$269,0),14)</f>
        <v>0.82948007446172134</v>
      </c>
      <c r="K13" s="938">
        <f>INDEX(CV!$538:$578,MATCH('CV3'!$E13,CV!$F$2:$F$269,0),9)</f>
        <v>8.1794162810273727E-2</v>
      </c>
      <c r="L13" s="936">
        <f>INDEX(CV!$538:$578,MATCH('CV3'!$E13,CV!$F$2:$F$269,0),13)</f>
        <v>1.3467991691417749</v>
      </c>
      <c r="M13" s="936">
        <f>INDEX(CV!$538:$578,MATCH('CV3'!$E13,CV!$F$2:$F$269,0),17)</f>
        <v>0.71339120365159669</v>
      </c>
      <c r="N13" s="936">
        <f>INDEX(CV!$538:$578,MATCH('CV3'!$E13,CV!$F$2:$F$269,0),11)</f>
        <v>1.0938952319266473</v>
      </c>
      <c r="O13" s="939">
        <f>INDEX(CV!$538:$578,MATCH('CV3'!$E13,CV!$F$2:$F$269,0),15)</f>
        <v>0.69933146851352412</v>
      </c>
      <c r="P13" s="1423" t="s">
        <v>850</v>
      </c>
      <c r="Q13" s="1424"/>
      <c r="R13" s="1424"/>
      <c r="S13" s="1424"/>
    </row>
    <row r="14" spans="1:19" s="310" customFormat="1" ht="13.7" customHeight="1">
      <c r="A14" s="1460" t="s">
        <v>846</v>
      </c>
      <c r="B14" s="1460"/>
      <c r="C14" s="1460"/>
      <c r="D14" s="1460"/>
      <c r="E14" s="720">
        <v>2</v>
      </c>
      <c r="F14" s="935">
        <f>INDEX(CV!$538:$578,MATCH('CV3'!$E14,CV!$F$2:$F$269,0),8)</f>
        <v>0.11203889154907665</v>
      </c>
      <c r="G14" s="938">
        <f>INDEX(CV!$538:$578,MATCH('CV3'!$E14,CV!$F$2:$F$269,0),12)</f>
        <v>1.5615390773814521</v>
      </c>
      <c r="H14" s="938">
        <f>INDEX(CV!$538:$578,MATCH('CV3'!$E14,CV!$F$2:$F$269,0),16)</f>
        <v>0.89965378567334742</v>
      </c>
      <c r="I14" s="938">
        <f>INDEX(CV!$538:$578,MATCH('CV3'!$E14,CV!$F$2:$F$269,0),10)</f>
        <v>1.4557120658868867</v>
      </c>
      <c r="J14" s="940">
        <f>INDEX(CV!$538:$578,MATCH('CV3'!$E14,CV!$F$2:$F$269,0),14)</f>
        <v>0.95710406793654557</v>
      </c>
      <c r="K14" s="938">
        <f>INDEX(CV!$538:$578,MATCH('CV3'!$E14,CV!$F$2:$F$269,0),9)</f>
        <v>0.10727426011837161</v>
      </c>
      <c r="L14" s="938">
        <f>INDEX(CV!$538:$578,MATCH('CV3'!$E14,CV!$F$2:$F$269,0),13)</f>
        <v>1.5886828354930465</v>
      </c>
      <c r="M14" s="938">
        <f>INDEX(CV!$538:$578,MATCH('CV3'!$E14,CV!$F$2:$F$269,0),17)</f>
        <v>0.81920254986230079</v>
      </c>
      <c r="N14" s="938">
        <f>INDEX(CV!$538:$578,MATCH('CV3'!$E14,CV!$F$2:$F$269,0),11)</f>
        <v>1.2938362579984251</v>
      </c>
      <c r="O14" s="935">
        <f>INDEX(CV!$538:$578,MATCH('CV3'!$E14,CV!$F$2:$F$269,0),15)</f>
        <v>0.81463894654907931</v>
      </c>
      <c r="P14" s="1423" t="s">
        <v>852</v>
      </c>
      <c r="Q14" s="1424"/>
      <c r="R14" s="1424"/>
      <c r="S14" s="1424"/>
    </row>
    <row r="15" spans="1:19" s="310" customFormat="1" ht="13.7" customHeight="1">
      <c r="A15" s="1460" t="s">
        <v>1373</v>
      </c>
      <c r="B15" s="1460"/>
      <c r="C15" s="1460"/>
      <c r="D15" s="1460"/>
      <c r="E15" s="714">
        <v>3</v>
      </c>
      <c r="F15" s="935">
        <f>INDEX(CV!$538:$578,MATCH('CV3'!$E15,CV!$F$2:$F$269,0),8)</f>
        <v>0.10633799692271609</v>
      </c>
      <c r="G15" s="938">
        <f>INDEX(CV!$538:$578,MATCH('CV3'!$E15,CV!$F$2:$F$269,0),12)</f>
        <v>1.8622537519568914</v>
      </c>
      <c r="H15" s="938">
        <f>INDEX(CV!$538:$578,MATCH('CV3'!$E15,CV!$F$2:$F$269,0),16)</f>
        <v>1.1193852370094208</v>
      </c>
      <c r="I15" s="938">
        <f>INDEX(CV!$538:$578,MATCH('CV3'!$E15,CV!$F$2:$F$269,0),10)</f>
        <v>1.6011079804497819</v>
      </c>
      <c r="J15" s="940">
        <f>INDEX(CV!$538:$578,MATCH('CV3'!$E15,CV!$F$2:$F$269,0),14)</f>
        <v>0.94910292533038754</v>
      </c>
      <c r="K15" s="938">
        <f>INDEX(CV!$538:$578,MATCH('CV3'!$E15,CV!$F$2:$F$269,0),9)</f>
        <v>0.10575166245874484</v>
      </c>
      <c r="L15" s="938">
        <f>INDEX(CV!$538:$578,MATCH('CV3'!$E15,CV!$F$2:$F$269,0),13)</f>
        <v>1.9757294681764506</v>
      </c>
      <c r="M15" s="938">
        <f>INDEX(CV!$538:$578,MATCH('CV3'!$E15,CV!$F$2:$F$269,0),17)</f>
        <v>1.2112898184497858</v>
      </c>
      <c r="N15" s="938">
        <f>INDEX(CV!$538:$578,MATCH('CV3'!$E15,CV!$F$2:$F$269,0),11)</f>
        <v>1.4873616219594432</v>
      </c>
      <c r="O15" s="935">
        <f>INDEX(CV!$538:$578,MATCH('CV3'!$E15,CV!$F$2:$F$269,0),15)</f>
        <v>1.0010502354537003</v>
      </c>
      <c r="P15" s="1423" t="s">
        <v>1375</v>
      </c>
      <c r="Q15" s="1424"/>
      <c r="R15" s="1424"/>
      <c r="S15" s="1424"/>
    </row>
    <row r="16" spans="1:19" s="310" customFormat="1" ht="13.7" customHeight="1">
      <c r="A16" s="1378" t="s">
        <v>1539</v>
      </c>
      <c r="B16" s="1378"/>
      <c r="C16" s="1378"/>
      <c r="D16" s="1378"/>
      <c r="E16" s="720">
        <v>4</v>
      </c>
      <c r="F16" s="935">
        <f>INDEX(CV!$538:$578,MATCH('CV3'!$E16,CV!$F$2:$F$269,0),8)</f>
        <v>0.1460121976158098</v>
      </c>
      <c r="G16" s="938">
        <f>INDEX(CV!$538:$578,MATCH('CV3'!$E16,CV!$F$2:$F$269,0),12)</f>
        <v>2.8625891614806003</v>
      </c>
      <c r="H16" s="938">
        <f>INDEX(CV!$538:$578,MATCH('CV3'!$E16,CV!$F$2:$F$269,0),16)</f>
        <v>1.4163950518266519</v>
      </c>
      <c r="I16" s="938">
        <f>INDEX(CV!$538:$578,MATCH('CV3'!$E16,CV!$F$2:$F$269,0),10)</f>
        <v>2.2314516430679459</v>
      </c>
      <c r="J16" s="940">
        <f>INDEX(CV!$538:$578,MATCH('CV3'!$E16,CV!$F$2:$F$269,0),14)</f>
        <v>1.2782792896387647</v>
      </c>
      <c r="K16" s="938">
        <f>INDEX(CV!$538:$578,MATCH('CV3'!$E16,CV!$F$2:$F$269,0),9)</f>
        <v>0.14574000650736013</v>
      </c>
      <c r="L16" s="938">
        <f>INDEX(CV!$538:$578,MATCH('CV3'!$E16,CV!$F$2:$F$269,0),13)</f>
        <v>2.9265969446914903</v>
      </c>
      <c r="M16" s="938">
        <f>INDEX(CV!$538:$578,MATCH('CV3'!$E16,CV!$F$2:$F$269,0),17)</f>
        <v>1.5169656017064239</v>
      </c>
      <c r="N16" s="938">
        <f>INDEX(CV!$538:$578,MATCH('CV3'!$E16,CV!$F$2:$F$269,0),11)</f>
        <v>2.0453173534767508</v>
      </c>
      <c r="O16" s="935">
        <f>INDEX(CV!$538:$578,MATCH('CV3'!$E16,CV!$F$2:$F$269,0),15)</f>
        <v>1.3492677017972066</v>
      </c>
      <c r="P16" s="1406" t="s">
        <v>1553</v>
      </c>
      <c r="Q16" s="1407"/>
      <c r="R16" s="1407"/>
      <c r="S16" s="1407"/>
    </row>
    <row r="17" spans="1:19" s="310" customFormat="1" ht="13.7" customHeight="1">
      <c r="A17" s="1378" t="s">
        <v>1562</v>
      </c>
      <c r="B17" s="1378"/>
      <c r="C17" s="1378"/>
      <c r="D17" s="1378"/>
      <c r="E17" s="714">
        <v>5</v>
      </c>
      <c r="F17" s="935">
        <f>INDEX(CV!$538:$578,MATCH('CV3'!$E17,CV!$F$2:$F$269,0),8)</f>
        <v>0.15564674023918376</v>
      </c>
      <c r="G17" s="938">
        <f>INDEX(CV!$538:$578,MATCH('CV3'!$E17,CV!$F$2:$F$269,0),12)</f>
        <v>1.918203544007804</v>
      </c>
      <c r="H17" s="938">
        <f>INDEX(CV!$538:$578,MATCH('CV3'!$E17,CV!$F$2:$F$269,0),16)</f>
        <v>1.8330110644519633</v>
      </c>
      <c r="I17" s="938">
        <f>INDEX(CV!$538:$578,MATCH('CV3'!$E17,CV!$F$2:$F$269,0),10)</f>
        <v>2.2489394715464006</v>
      </c>
      <c r="J17" s="940">
        <f>INDEX(CV!$538:$578,MATCH('CV3'!$E17,CV!$F$2:$F$269,0),14)</f>
        <v>1.4044434792850735</v>
      </c>
      <c r="K17" s="938">
        <f>INDEX(CV!$538:$578,MATCH('CV3'!$E17,CV!$F$2:$F$269,0),9)</f>
        <v>0.1542269970621982</v>
      </c>
      <c r="L17" s="938">
        <f>INDEX(CV!$538:$578,MATCH('CV3'!$E17,CV!$F$2:$F$269,0),13)</f>
        <v>2.2712834146976593</v>
      </c>
      <c r="M17" s="938">
        <f>INDEX(CV!$538:$578,MATCH('CV3'!$E17,CV!$F$2:$F$269,0),17)</f>
        <v>2.0153034365301687</v>
      </c>
      <c r="N17" s="938">
        <f>INDEX(CV!$538:$578,MATCH('CV3'!$E17,CV!$F$2:$F$269,0),11)</f>
        <v>2.1243898828315069</v>
      </c>
      <c r="O17" s="935">
        <f>INDEX(CV!$538:$578,MATCH('CV3'!$E17,CV!$F$2:$F$269,0),15)</f>
        <v>1.4678844694348003</v>
      </c>
      <c r="P17" s="1406" t="s">
        <v>1830</v>
      </c>
      <c r="Q17" s="1407"/>
      <c r="R17" s="1407"/>
      <c r="S17" s="1407"/>
    </row>
    <row r="18" spans="1:19" s="310" customFormat="1" ht="13.5" customHeight="1">
      <c r="A18" s="1414" t="s">
        <v>173</v>
      </c>
      <c r="B18" s="1414"/>
      <c r="C18" s="1414"/>
      <c r="D18" s="1414"/>
      <c r="E18" s="720">
        <v>6</v>
      </c>
      <c r="F18" s="935">
        <f>INDEX(CV!$538:$578,MATCH('CV3'!$E18,CV!$F$2:$F$269,0),8)</f>
        <v>0.16060736671233777</v>
      </c>
      <c r="G18" s="936">
        <f>INDEX(CV!$538:$578,MATCH('CV3'!$E18,CV!$F$2:$F$269,0),12)</f>
        <v>2.0342366373912939</v>
      </c>
      <c r="H18" s="936">
        <f>INDEX(CV!$538:$578,MATCH('CV3'!$E18,CV!$F$2:$F$269,0),16)</f>
        <v>1.272611300583476</v>
      </c>
      <c r="I18" s="936">
        <f>INDEX(CV!$538:$578,MATCH('CV3'!$E18,CV!$F$2:$F$269,0),10)</f>
        <v>1.8721212794271547</v>
      </c>
      <c r="J18" s="937">
        <f>INDEX(CV!$538:$578,MATCH('CV3'!$E18,CV!$F$2:$F$269,0),14)</f>
        <v>1.3681013860484252</v>
      </c>
      <c r="K18" s="938">
        <f>INDEX(CV!$538:$578,MATCH('CV3'!$E18,CV!$F$2:$F$269,0),9)</f>
        <v>0.15266325505811262</v>
      </c>
      <c r="L18" s="936">
        <f>INDEX(CV!$538:$578,MATCH('CV3'!$E18,CV!$F$2:$F$269,0),13)</f>
        <v>2.0621829172459312</v>
      </c>
      <c r="M18" s="936">
        <f>INDEX(CV!$538:$578,MATCH('CV3'!$E18,CV!$F$2:$F$269,0),17)</f>
        <v>1.0692692000874209</v>
      </c>
      <c r="N18" s="936">
        <f>INDEX(CV!$538:$578,MATCH('CV3'!$E18,CV!$F$2:$F$269,0),11)</f>
        <v>1.7096009185948497</v>
      </c>
      <c r="O18" s="939">
        <f>INDEX(CV!$538:$578,MATCH('CV3'!$E18,CV!$F$2:$F$269,0),15)</f>
        <v>1.1147506318673912</v>
      </c>
      <c r="P18" s="1412" t="s">
        <v>305</v>
      </c>
      <c r="Q18" s="1413"/>
      <c r="R18" s="1413"/>
      <c r="S18" s="1413"/>
    </row>
    <row r="19" spans="1:19" s="310" customFormat="1" ht="13.5" customHeight="1">
      <c r="A19" s="628"/>
      <c r="B19" s="1484" t="s">
        <v>174</v>
      </c>
      <c r="C19" s="1414"/>
      <c r="D19" s="1414"/>
      <c r="E19" s="714">
        <v>7</v>
      </c>
      <c r="F19" s="941">
        <f>INDEX(CV!$538:$578,MATCH('CV3'!$E19,CV!$F$2:$F$269,0),8)</f>
        <v>0.2192061932114564</v>
      </c>
      <c r="G19" s="942">
        <f>INDEX(CV!$538:$578,MATCH('CV3'!$E19,CV!$F$2:$F$269,0),12)</f>
        <v>2.9467441190998973</v>
      </c>
      <c r="H19" s="942">
        <f>INDEX(CV!$538:$578,MATCH('CV3'!$E19,CV!$F$2:$F$269,0),16)</f>
        <v>1.9359435612500722</v>
      </c>
      <c r="I19" s="942">
        <f>INDEX(CV!$538:$578,MATCH('CV3'!$E19,CV!$F$2:$F$269,0),10)</f>
        <v>2.4967549387292514</v>
      </c>
      <c r="J19" s="943">
        <f>INDEX(CV!$538:$578,MATCH('CV3'!$E19,CV!$F$2:$F$269,0),14)</f>
        <v>2.3321362757386819</v>
      </c>
      <c r="K19" s="944">
        <f>INDEX(CV!$538:$578,MATCH('CV3'!$E19,CV!$F$2:$F$269,0),9)</f>
        <v>0.20915967018831258</v>
      </c>
      <c r="L19" s="944">
        <f>INDEX(CV!$538:$578,MATCH('CV3'!$E19,CV!$F$2:$F$269,0),13)</f>
        <v>3.2750098754382009</v>
      </c>
      <c r="M19" s="944">
        <f>INDEX(CV!$538:$578,MATCH('CV3'!$E19,CV!$F$2:$F$269,0),17)</f>
        <v>1.7725088696169564</v>
      </c>
      <c r="N19" s="942">
        <f>INDEX(CV!$538:$578,MATCH('CV3'!$E19,CV!$F$2:$F$269,0),11)</f>
        <v>2.2123611320838039</v>
      </c>
      <c r="O19" s="945">
        <f>INDEX(CV!$538:$578,MATCH('CV3'!$E19,CV!$F$2:$F$269,0),15)</f>
        <v>1.7519538101986711</v>
      </c>
      <c r="P19" s="1412" t="s">
        <v>275</v>
      </c>
      <c r="Q19" s="1413"/>
      <c r="R19" s="1444"/>
      <c r="S19" s="629"/>
    </row>
    <row r="20" spans="1:19" s="310" customFormat="1" ht="11.25" customHeight="1">
      <c r="A20" s="630"/>
      <c r="B20" s="631"/>
      <c r="C20" s="1451" t="s">
        <v>178</v>
      </c>
      <c r="D20" s="1452"/>
      <c r="E20" s="720">
        <v>8</v>
      </c>
      <c r="F20" s="946">
        <f>INDEX(CV!$538:$578,MATCH('CV3'!$E20,CV!$F$2:$F$269,0),8)</f>
        <v>0.15063906969463395</v>
      </c>
      <c r="G20" s="936">
        <f>INDEX(CV!$538:$578,MATCH('CV3'!$E20,CV!$F$2:$F$269,0),12)</f>
        <v>6.2474962801967768</v>
      </c>
      <c r="H20" s="936">
        <f>INDEX(CV!$538:$578,MATCH('CV3'!$E20,CV!$F$2:$F$269,0),16)</f>
        <v>4.8055818226243927</v>
      </c>
      <c r="I20" s="936">
        <f>INDEX(CV!$538:$578,MATCH('CV3'!$E20,CV!$F$2:$F$269,0),10)</f>
        <v>5.7548144167128354</v>
      </c>
      <c r="J20" s="937">
        <f>INDEX(CV!$538:$578,MATCH('CV3'!$E20,CV!$F$2:$F$269,0),14)</f>
        <v>5.2046788215547233</v>
      </c>
      <c r="K20" s="947">
        <f>INDEX(CV!$538:$578,MATCH('CV3'!$E20,CV!$F$2:$F$269,0),9)</f>
        <v>0.1870905383250924</v>
      </c>
      <c r="L20" s="946">
        <f>INDEX(CV!$538:$578,MATCH('CV3'!$E20,CV!$F$2:$F$269,0),13)</f>
        <v>6.7157587515079253</v>
      </c>
      <c r="M20" s="947">
        <f>INDEX(CV!$538:$578,MATCH('CV3'!$E20,CV!$F$2:$F$269,0),17)</f>
        <v>3.4411277215709766</v>
      </c>
      <c r="N20" s="936">
        <f>INDEX(CV!$538:$578,MATCH('CV3'!$E20,CV!$F$2:$F$269,0),11)</f>
        <v>5.136214477022417</v>
      </c>
      <c r="O20" s="939">
        <f>INDEX(CV!$538:$578,MATCH('CV3'!$E20,CV!$F$2:$F$269,0),15)</f>
        <v>2.5978210218650508</v>
      </c>
      <c r="P20" s="1491" t="s">
        <v>300</v>
      </c>
      <c r="Q20" s="1428"/>
      <c r="R20" s="632"/>
      <c r="S20" s="633"/>
    </row>
    <row r="21" spans="1:19" s="310" customFormat="1" ht="11.25" customHeight="1">
      <c r="A21" s="630"/>
      <c r="B21" s="631"/>
      <c r="C21" s="1453" t="s">
        <v>179</v>
      </c>
      <c r="D21" s="1454"/>
      <c r="E21" s="714">
        <v>9</v>
      </c>
      <c r="F21" s="939">
        <f>INDEX(CV!$538:$578,MATCH('CV3'!$E21,CV!$F$2:$F$269,0),8)</f>
        <v>0.31480729884308301</v>
      </c>
      <c r="G21" s="936">
        <f>INDEX(CV!$538:$578,MATCH('CV3'!$E21,CV!$F$2:$F$269,0),12)</f>
        <v>3.6390524678678893</v>
      </c>
      <c r="H21" s="936">
        <f>INDEX(CV!$538:$578,MATCH('CV3'!$E21,CV!$F$2:$F$269,0),16)</f>
        <v>2.387456281124301</v>
      </c>
      <c r="I21" s="936">
        <f>INDEX(CV!$538:$578,MATCH('CV3'!$E21,CV!$F$2:$F$269,0),10)</f>
        <v>3.6597609711376329</v>
      </c>
      <c r="J21" s="937">
        <f>INDEX(CV!$538:$578,MATCH('CV3'!$E21,CV!$F$2:$F$269,0),14)</f>
        <v>3.506270281079892</v>
      </c>
      <c r="K21" s="936">
        <f>INDEX(CV!$538:$578,MATCH('CV3'!$E21,CV!$F$2:$F$269,0),9)</f>
        <v>0.47082616177713282</v>
      </c>
      <c r="L21" s="936">
        <f>INDEX(CV!$538:$578,MATCH('CV3'!$E21,CV!$F$2:$F$269,0),13)</f>
        <v>4.9292882511061116</v>
      </c>
      <c r="M21" s="936">
        <f>INDEX(CV!$538:$578,MATCH('CV3'!$E21,CV!$F$2:$F$269,0),17)</f>
        <v>2.6684234098107242</v>
      </c>
      <c r="N21" s="936">
        <f>INDEX(CV!$538:$578,MATCH('CV3'!$E21,CV!$F$2:$F$269,0),11)</f>
        <v>3.1084584958164156</v>
      </c>
      <c r="O21" s="939">
        <f>INDEX(CV!$538:$578,MATCH('CV3'!$E21,CV!$F$2:$F$269,0),15)</f>
        <v>2.3099096915162174</v>
      </c>
      <c r="P21" s="1489" t="s">
        <v>301</v>
      </c>
      <c r="Q21" s="1490"/>
      <c r="R21" s="632"/>
      <c r="S21" s="631"/>
    </row>
    <row r="22" spans="1:19" s="310" customFormat="1" ht="11.25" customHeight="1">
      <c r="A22" s="630"/>
      <c r="B22" s="631"/>
      <c r="C22" s="1455" t="s">
        <v>180</v>
      </c>
      <c r="D22" s="1456"/>
      <c r="E22" s="720">
        <v>10</v>
      </c>
      <c r="F22" s="939">
        <f>INDEX(CV!$538:$578,MATCH('CV3'!$E22,CV!$F$2:$F$269,0),8)</f>
        <v>0.38482150528086512</v>
      </c>
      <c r="G22" s="936">
        <f>INDEX(CV!$538:$578,MATCH('CV3'!$E22,CV!$F$2:$F$269,0),12)</f>
        <v>6.1132329949969053</v>
      </c>
      <c r="H22" s="936">
        <f>INDEX(CV!$538:$578,MATCH('CV3'!$E22,CV!$F$2:$F$269,0),16)</f>
        <v>3.7549666826276669</v>
      </c>
      <c r="I22" s="936">
        <f>INDEX(CV!$538:$578,MATCH('CV3'!$E22,CV!$F$2:$F$269,0),10)</f>
        <v>4.2351428468535204</v>
      </c>
      <c r="J22" s="937">
        <f>INDEX(CV!$538:$578,MATCH('CV3'!$E22,CV!$F$2:$F$269,0),14)</f>
        <v>3.8607622393000542</v>
      </c>
      <c r="K22" s="936">
        <f>INDEX(CV!$538:$578,MATCH('CV3'!$E22,CV!$F$2:$F$269,0),9)</f>
        <v>0.4646432683723587</v>
      </c>
      <c r="L22" s="936">
        <f>INDEX(CV!$538:$578,MATCH('CV3'!$E22,CV!$F$2:$F$269,0),13)</f>
        <v>5.1950486965398888</v>
      </c>
      <c r="M22" s="936">
        <f>INDEX(CV!$538:$578,MATCH('CV3'!$E22,CV!$F$2:$F$269,0),17)</f>
        <v>2.8361592871726944</v>
      </c>
      <c r="N22" s="936">
        <f>INDEX(CV!$538:$578,MATCH('CV3'!$E22,CV!$F$2:$F$269,0),11)</f>
        <v>3.8498556677496247</v>
      </c>
      <c r="O22" s="939">
        <f>INDEX(CV!$538:$578,MATCH('CV3'!$E22,CV!$F$2:$F$269,0),15)</f>
        <v>3.35380404639282</v>
      </c>
      <c r="P22" s="1425" t="s">
        <v>302</v>
      </c>
      <c r="Q22" s="1426"/>
      <c r="R22" s="634"/>
      <c r="S22" s="631"/>
    </row>
    <row r="23" spans="1:19" s="310" customFormat="1" ht="13.5" customHeight="1">
      <c r="A23" s="630"/>
      <c r="B23" s="1471" t="s">
        <v>175</v>
      </c>
      <c r="C23" s="1472"/>
      <c r="D23" s="1472"/>
      <c r="E23" s="714">
        <v>11</v>
      </c>
      <c r="F23" s="945">
        <f>INDEX(CV!$538:$578,MATCH('CV3'!$E23,CV!$F$2:$F$269,0),8)</f>
        <v>0.23513126646957436</v>
      </c>
      <c r="G23" s="942">
        <f>INDEX(CV!$538:$578,MATCH('CV3'!$E23,CV!$F$2:$F$269,0),12)</f>
        <v>2.8116275628038996</v>
      </c>
      <c r="H23" s="942">
        <f>INDEX(CV!$538:$578,MATCH('CV3'!$E23,CV!$F$2:$F$269,0),16)</f>
        <v>1.6847756762211679</v>
      </c>
      <c r="I23" s="942">
        <f>INDEX(CV!$538:$578,MATCH('CV3'!$E23,CV!$F$2:$F$269,0),10)</f>
        <v>2.7483680317776154</v>
      </c>
      <c r="J23" s="943">
        <f>INDEX(CV!$538:$578,MATCH('CV3'!$E23,CV!$F$2:$F$269,0),14)</f>
        <v>1.5328121345156505</v>
      </c>
      <c r="K23" s="942">
        <f>INDEX(CV!$538:$578,MATCH('CV3'!$E23,CV!$F$2:$F$269,0),9)</f>
        <v>0.22263264339559935</v>
      </c>
      <c r="L23" s="942">
        <f>INDEX(CV!$538:$578,MATCH('CV3'!$E23,CV!$F$2:$F$269,0),13)</f>
        <v>2.583984601260648</v>
      </c>
      <c r="M23" s="942">
        <f>INDEX(CV!$538:$578,MATCH('CV3'!$E23,CV!$F$2:$F$269,0),17)</f>
        <v>1.2806315565897528</v>
      </c>
      <c r="N23" s="942">
        <f>INDEX(CV!$538:$578,MATCH('CV3'!$E23,CV!$F$2:$F$269,0),11)</f>
        <v>2.5369387034219608</v>
      </c>
      <c r="O23" s="945">
        <f>INDEX(CV!$538:$578,MATCH('CV3'!$E23,CV!$F$2:$F$269,0),15)</f>
        <v>1.4258995661061722</v>
      </c>
      <c r="P23" s="1433" t="s">
        <v>276</v>
      </c>
      <c r="Q23" s="1434"/>
      <c r="R23" s="1435"/>
      <c r="S23" s="635"/>
    </row>
    <row r="24" spans="1:19" s="310" customFormat="1" ht="11.25" customHeight="1">
      <c r="A24" s="630"/>
      <c r="B24" s="631"/>
      <c r="C24" s="1451" t="s">
        <v>176</v>
      </c>
      <c r="D24" s="1452"/>
      <c r="E24" s="720">
        <v>12</v>
      </c>
      <c r="F24" s="939">
        <f>INDEX(CV!$538:$578,MATCH('CV3'!$E24,CV!$F$2:$F$269,0),8)</f>
        <v>0.27464856392269632</v>
      </c>
      <c r="G24" s="936">
        <f>INDEX(CV!$538:$578,MATCH('CV3'!$E24,CV!$F$2:$F$269,0),12)</f>
        <v>4.035068611095963</v>
      </c>
      <c r="H24" s="936">
        <f>INDEX(CV!$538:$578,MATCH('CV3'!$E24,CV!$F$2:$F$269,0),16)</f>
        <v>2.1889710698535843</v>
      </c>
      <c r="I24" s="936">
        <f>INDEX(CV!$538:$578,MATCH('CV3'!$E24,CV!$F$2:$F$269,0),10)</f>
        <v>3.267512401137429</v>
      </c>
      <c r="J24" s="937">
        <f>INDEX(CV!$538:$578,MATCH('CV3'!$E24,CV!$F$2:$F$269,0),14)</f>
        <v>2.1571816447885976</v>
      </c>
      <c r="K24" s="936">
        <f>INDEX(CV!$538:$578,MATCH('CV3'!$E24,CV!$F$2:$F$269,0),9)</f>
        <v>0.33694705332775887</v>
      </c>
      <c r="L24" s="936">
        <f>INDEX(CV!$538:$578,MATCH('CV3'!$E24,CV!$F$2:$F$269,0),13)</f>
        <v>3.2945163764992809</v>
      </c>
      <c r="M24" s="936">
        <f>INDEX(CV!$538:$578,MATCH('CV3'!$E24,CV!$F$2:$F$269,0),17)</f>
        <v>1.6260879529747436</v>
      </c>
      <c r="N24" s="936">
        <f>INDEX(CV!$538:$578,MATCH('CV3'!$E24,CV!$F$2:$F$269,0),11)</f>
        <v>3.0021308232141455</v>
      </c>
      <c r="O24" s="939">
        <f>INDEX(CV!$538:$578,MATCH('CV3'!$E24,CV!$F$2:$F$269,0),15)</f>
        <v>1.6773367547598783</v>
      </c>
      <c r="P24" s="1427" t="s">
        <v>303</v>
      </c>
      <c r="Q24" s="1428"/>
      <c r="R24" s="632"/>
      <c r="S24" s="631"/>
    </row>
    <row r="25" spans="1:19" s="310" customFormat="1" ht="11.25" customHeight="1">
      <c r="A25" s="630"/>
      <c r="B25" s="636"/>
      <c r="C25" s="1455" t="s">
        <v>177</v>
      </c>
      <c r="D25" s="1456"/>
      <c r="E25" s="714">
        <v>13</v>
      </c>
      <c r="F25" s="948">
        <f>INDEX(CV!$538:$578,MATCH('CV3'!$E25,CV!$F$2:$F$269,0),8)</f>
        <v>0.39942978578398347</v>
      </c>
      <c r="G25" s="936">
        <f>INDEX(CV!$538:$578,MATCH('CV3'!$E25,CV!$F$2:$F$269,0),12)</f>
        <v>3.8118438645232318</v>
      </c>
      <c r="H25" s="936">
        <f>INDEX(CV!$538:$578,MATCH('CV3'!$E25,CV!$F$2:$F$269,0),16)</f>
        <v>2.5846220000530731</v>
      </c>
      <c r="I25" s="936">
        <f>INDEX(CV!$538:$578,MATCH('CV3'!$E25,CV!$F$2:$F$269,0),10)</f>
        <v>4.558415375529651</v>
      </c>
      <c r="J25" s="937">
        <f>INDEX(CV!$538:$578,MATCH('CV3'!$E25,CV!$F$2:$F$269,0),14)</f>
        <v>2.1716459803902799</v>
      </c>
      <c r="K25" s="936">
        <f>INDEX(CV!$538:$578,MATCH('CV3'!$E25,CV!$F$2:$F$269,0),9)</f>
        <v>0.51833447954081924</v>
      </c>
      <c r="L25" s="936">
        <f>INDEX(CV!$538:$578,MATCH('CV3'!$E25,CV!$F$2:$F$269,0),13)</f>
        <v>4.1036444905566141</v>
      </c>
      <c r="M25" s="936">
        <f>INDEX(CV!$538:$578,MATCH('CV3'!$E25,CV!$F$2:$F$269,0),17)</f>
        <v>2.0175141028090824</v>
      </c>
      <c r="N25" s="936">
        <f>INDEX(CV!$538:$578,MATCH('CV3'!$E25,CV!$F$2:$F$269,0),11)</f>
        <v>4.2591053627385875</v>
      </c>
      <c r="O25" s="939">
        <f>INDEX(CV!$538:$578,MATCH('CV3'!$E25,CV!$F$2:$F$269,0),15)</f>
        <v>2.3864357080296297</v>
      </c>
      <c r="P25" s="1425" t="s">
        <v>304</v>
      </c>
      <c r="Q25" s="1426"/>
      <c r="R25" s="634"/>
      <c r="S25" s="637"/>
    </row>
    <row r="26" spans="1:19" s="310" customFormat="1" ht="13.5" customHeight="1">
      <c r="A26" s="1458" t="s">
        <v>191</v>
      </c>
      <c r="B26" s="1458"/>
      <c r="C26" s="1458"/>
      <c r="D26" s="1458"/>
      <c r="E26" s="720">
        <v>14</v>
      </c>
      <c r="F26" s="939">
        <f>INDEX(CV!$538:$578,MATCH('CV3'!$E26,CV!$F$2:$F$269,0),8)</f>
        <v>0.18228387582617975</v>
      </c>
      <c r="G26" s="938">
        <f>INDEX(CV!$538:$578,MATCH('CV3'!$E26,CV!$F$2:$F$269,0),12)</f>
        <v>2.7056531612486818</v>
      </c>
      <c r="H26" s="938">
        <f>INDEX(CV!$538:$578,MATCH('CV3'!$E26,CV!$F$2:$F$269,0),16)</f>
        <v>1.4368553411851828</v>
      </c>
      <c r="I26" s="938">
        <f>INDEX(CV!$538:$578,MATCH('CV3'!$E26,CV!$F$2:$F$269,0),10)</f>
        <v>2.8447337677558786</v>
      </c>
      <c r="J26" s="940">
        <f>INDEX(CV!$538:$578,MATCH('CV3'!$E26,CV!$F$2:$F$269,0),14)</f>
        <v>1.4322821428605872</v>
      </c>
      <c r="K26" s="938">
        <f>INDEX(CV!$538:$578,MATCH('CV3'!$E26,CV!$F$2:$F$269,0),9)</f>
        <v>0.17591997162510895</v>
      </c>
      <c r="L26" s="938">
        <f>INDEX(CV!$538:$578,MATCH('CV3'!$E26,CV!$F$2:$F$269,0),13)</f>
        <v>2.9179332209975679</v>
      </c>
      <c r="M26" s="938">
        <f>INDEX(CV!$538:$578,MATCH('CV3'!$E26,CV!$F$2:$F$269,0),17)</f>
        <v>1.5918437825066938</v>
      </c>
      <c r="N26" s="938">
        <f>INDEX(CV!$538:$578,MATCH('CV3'!$E26,CV!$F$2:$F$269,0),11)</f>
        <v>2.3728253926209306</v>
      </c>
      <c r="O26" s="935">
        <f>INDEX(CV!$538:$578,MATCH('CV3'!$E26,CV!$F$2:$F$269,0),15)</f>
        <v>1.291827389591794</v>
      </c>
      <c r="P26" s="1445" t="s">
        <v>284</v>
      </c>
      <c r="Q26" s="1446"/>
      <c r="R26" s="1446"/>
      <c r="S26" s="1446"/>
    </row>
    <row r="27" spans="1:19" s="310" customFormat="1" ht="11.25" customHeight="1">
      <c r="A27" s="638"/>
      <c r="B27" s="1471" t="s">
        <v>772</v>
      </c>
      <c r="C27" s="1472"/>
      <c r="D27" s="1472"/>
      <c r="E27" s="714">
        <v>15</v>
      </c>
      <c r="F27" s="941">
        <f>INDEX(CV!$538:$578,MATCH('CV3'!$E27,CV!$F$2:$F$269,0),8)</f>
        <v>0.50878233501689318</v>
      </c>
      <c r="G27" s="936">
        <f>INDEX(CV!$538:$578,MATCH('CV3'!$E27,CV!$F$2:$F$269,0),12)</f>
        <v>6.0290637888458827</v>
      </c>
      <c r="H27" s="936">
        <f>INDEX(CV!$538:$578,MATCH('CV3'!$E27,CV!$F$2:$F$269,0),16)</f>
        <v>3.4231403018868023</v>
      </c>
      <c r="I27" s="936">
        <f>INDEX(CV!$538:$578,MATCH('CV3'!$E27,CV!$F$2:$F$269,0),10)</f>
        <v>6.0008874610963145</v>
      </c>
      <c r="J27" s="937">
        <f>INDEX(CV!$538:$578,MATCH('CV3'!$E27,CV!$F$2:$F$269,0),14)</f>
        <v>3.3608602169515134</v>
      </c>
      <c r="K27" s="936">
        <f>INDEX(CV!$538:$578,MATCH('CV3'!$E27,CV!$F$2:$F$269,0),9)</f>
        <v>0.36126165868917298</v>
      </c>
      <c r="L27" s="936">
        <f>INDEX(CV!$538:$578,MATCH('CV3'!$E27,CV!$F$2:$F$269,0),13)</f>
        <v>6.9237172346742595</v>
      </c>
      <c r="M27" s="936">
        <f>INDEX(CV!$538:$578,MATCH('CV3'!$E27,CV!$F$2:$F$269,0),17)</f>
        <v>2.7581108006662287</v>
      </c>
      <c r="N27" s="936">
        <f>INDEX(CV!$538:$578,MATCH('CV3'!$E27,CV!$F$2:$F$269,0),11)</f>
        <v>4.9678134843382526</v>
      </c>
      <c r="O27" s="939">
        <f>INDEX(CV!$538:$578,MATCH('CV3'!$E27,CV!$F$2:$F$269,0),15)</f>
        <v>2.5660501460666261</v>
      </c>
      <c r="P27" s="1433" t="s">
        <v>778</v>
      </c>
      <c r="Q27" s="1434"/>
      <c r="R27" s="1435"/>
      <c r="S27" s="639"/>
    </row>
    <row r="28" spans="1:19" s="310" customFormat="1" ht="11.25" customHeight="1">
      <c r="A28" s="638"/>
      <c r="B28" s="1473" t="s">
        <v>773</v>
      </c>
      <c r="C28" s="1454"/>
      <c r="D28" s="1454"/>
      <c r="E28" s="720">
        <v>16</v>
      </c>
      <c r="F28" s="939">
        <f>INDEX(CV!$538:$578,MATCH('CV3'!$E28,CV!$F$2:$F$269,0),8)</f>
        <v>0.36115387506720725</v>
      </c>
      <c r="G28" s="936">
        <f>INDEX(CV!$538:$578,MATCH('CV3'!$E28,CV!$F$2:$F$269,0),12)</f>
        <v>5.2172766665458319</v>
      </c>
      <c r="H28" s="936">
        <f>INDEX(CV!$538:$578,MATCH('CV3'!$E28,CV!$F$2:$F$269,0),16)</f>
        <v>2.0180207089900795</v>
      </c>
      <c r="I28" s="936">
        <f>INDEX(CV!$538:$578,MATCH('CV3'!$E28,CV!$F$2:$F$269,0),10)</f>
        <v>12.584032412846405</v>
      </c>
      <c r="J28" s="937">
        <f>INDEX(CV!$538:$578,MATCH('CV3'!$E28,CV!$F$2:$F$269,0),14)</f>
        <v>3.4294730717074624</v>
      </c>
      <c r="K28" s="936">
        <f>INDEX(CV!$538:$578,MATCH('CV3'!$E28,CV!$F$2:$F$269,0),9)</f>
        <v>0.30172563555154314</v>
      </c>
      <c r="L28" s="936">
        <f>INDEX(CV!$538:$578,MATCH('CV3'!$E28,CV!$F$2:$F$269,0),13)</f>
        <v>8.2013905191221248</v>
      </c>
      <c r="M28" s="936">
        <f>INDEX(CV!$538:$578,MATCH('CV3'!$E28,CV!$F$2:$F$269,0),17)</f>
        <v>2.6923369251984846</v>
      </c>
      <c r="N28" s="936">
        <f>INDEX(CV!$538:$578,MATCH('CV3'!$E28,CV!$F$2:$F$269,0),11)</f>
        <v>10.025422773484031</v>
      </c>
      <c r="O28" s="939">
        <f>INDEX(CV!$538:$578,MATCH('CV3'!$E28,CV!$F$2:$F$269,0),15)</f>
        <v>2.9360090474540619</v>
      </c>
      <c r="P28" s="1436" t="s">
        <v>779</v>
      </c>
      <c r="Q28" s="1437"/>
      <c r="R28" s="1438"/>
      <c r="S28" s="639"/>
    </row>
    <row r="29" spans="1:19" s="310" customFormat="1" ht="11.25" customHeight="1">
      <c r="A29" s="638"/>
      <c r="B29" s="1473" t="s">
        <v>181</v>
      </c>
      <c r="C29" s="1454"/>
      <c r="D29" s="1454"/>
      <c r="E29" s="714">
        <v>17</v>
      </c>
      <c r="F29" s="939">
        <f>INDEX(CV!$538:$578,MATCH('CV3'!$E29,CV!$F$2:$F$269,0),8)</f>
        <v>0.32939951919811461</v>
      </c>
      <c r="G29" s="936">
        <f>INDEX(CV!$538:$578,MATCH('CV3'!$E29,CV!$F$2:$F$269,0),12)</f>
        <v>5.1492294203354065</v>
      </c>
      <c r="H29" s="936">
        <f>INDEX(CV!$538:$578,MATCH('CV3'!$E29,CV!$F$2:$F$269,0),16)</f>
        <v>2.440160732775801</v>
      </c>
      <c r="I29" s="936">
        <f>INDEX(CV!$538:$578,MATCH('CV3'!$E29,CV!$F$2:$F$269,0),10)</f>
        <v>3.1536938983140939</v>
      </c>
      <c r="J29" s="937">
        <f>INDEX(CV!$538:$578,MATCH('CV3'!$E29,CV!$F$2:$F$269,0),14)</f>
        <v>2.5245113538076711</v>
      </c>
      <c r="K29" s="936">
        <f>INDEX(CV!$538:$578,MATCH('CV3'!$E29,CV!$F$2:$F$269,0),9)</f>
        <v>0.31596911262023558</v>
      </c>
      <c r="L29" s="936">
        <f>INDEX(CV!$538:$578,MATCH('CV3'!$E29,CV!$F$2:$F$269,0),13)</f>
        <v>5.0808598444288213</v>
      </c>
      <c r="M29" s="936">
        <f>INDEX(CV!$538:$578,MATCH('CV3'!$E29,CV!$F$2:$F$269,0),17)</f>
        <v>3.1815922123168567</v>
      </c>
      <c r="N29" s="936">
        <f>INDEX(CV!$538:$578,MATCH('CV3'!$E29,CV!$F$2:$F$269,0),11)</f>
        <v>3.3366740656077538</v>
      </c>
      <c r="O29" s="939">
        <f>INDEX(CV!$538:$578,MATCH('CV3'!$E29,CV!$F$2:$F$269,0),15)</f>
        <v>2.4552872665760561</v>
      </c>
      <c r="P29" s="1436" t="s">
        <v>780</v>
      </c>
      <c r="Q29" s="1437"/>
      <c r="R29" s="1438"/>
      <c r="S29" s="639"/>
    </row>
    <row r="30" spans="1:19" s="310" customFormat="1" ht="11.25" customHeight="1">
      <c r="A30" s="638"/>
      <c r="B30" s="1473" t="s">
        <v>774</v>
      </c>
      <c r="C30" s="1454"/>
      <c r="D30" s="1454"/>
      <c r="E30" s="720">
        <v>18</v>
      </c>
      <c r="F30" s="939">
        <f>INDEX(CV!$538:$578,MATCH('CV3'!$E30,CV!$F$2:$F$269,0),8)</f>
        <v>0.38375376836698599</v>
      </c>
      <c r="G30" s="936">
        <f>INDEX(CV!$538:$578,MATCH('CV3'!$E30,CV!$F$2:$F$269,0),12)</f>
        <v>5.2810365753351771</v>
      </c>
      <c r="H30" s="936">
        <f>INDEX(CV!$538:$578,MATCH('CV3'!$E30,CV!$F$2:$F$269,0),16)</f>
        <v>3.4259257723525107</v>
      </c>
      <c r="I30" s="936">
        <f>INDEX(CV!$538:$578,MATCH('CV3'!$E30,CV!$F$2:$F$269,0),10)</f>
        <v>3.841617122316507</v>
      </c>
      <c r="J30" s="937">
        <f>INDEX(CV!$538:$578,MATCH('CV3'!$E30,CV!$F$2:$F$269,0),14)</f>
        <v>3.4165040244893743</v>
      </c>
      <c r="K30" s="936">
        <f>INDEX(CV!$538:$578,MATCH('CV3'!$E30,CV!$F$2:$F$269,0),9)</f>
        <v>0.47475497739874922</v>
      </c>
      <c r="L30" s="936">
        <f>INDEX(CV!$538:$578,MATCH('CV3'!$E30,CV!$F$2:$F$269,0),13)</f>
        <v>4.6639661022263388</v>
      </c>
      <c r="M30" s="936">
        <f>INDEX(CV!$538:$578,MATCH('CV3'!$E30,CV!$F$2:$F$269,0),17)</f>
        <v>3.3905558593053304</v>
      </c>
      <c r="N30" s="936">
        <f>INDEX(CV!$538:$578,MATCH('CV3'!$E30,CV!$F$2:$F$269,0),11)</f>
        <v>3.5692389895845311</v>
      </c>
      <c r="O30" s="939">
        <f>INDEX(CV!$538:$578,MATCH('CV3'!$E30,CV!$F$2:$F$269,0),15)</f>
        <v>3.1882874274159012</v>
      </c>
      <c r="P30" s="1436" t="s">
        <v>781</v>
      </c>
      <c r="Q30" s="1437"/>
      <c r="R30" s="1438"/>
      <c r="S30" s="639"/>
    </row>
    <row r="31" spans="1:19" s="310" customFormat="1" ht="11.25" customHeight="1">
      <c r="A31" s="638" t="s">
        <v>10</v>
      </c>
      <c r="B31" s="1473" t="s">
        <v>775</v>
      </c>
      <c r="C31" s="1454"/>
      <c r="D31" s="1454"/>
      <c r="E31" s="714">
        <v>19</v>
      </c>
      <c r="F31" s="939">
        <f>INDEX(CV!$538:$578,MATCH('CV3'!$E31,CV!$F$2:$F$269,0),8)</f>
        <v>0.43731216686086932</v>
      </c>
      <c r="G31" s="936">
        <f>INDEX(CV!$538:$578,MATCH('CV3'!$E31,CV!$F$2:$F$269,0),12)</f>
        <v>4.913888698830398</v>
      </c>
      <c r="H31" s="936">
        <f>INDEX(CV!$538:$578,MATCH('CV3'!$E31,CV!$F$2:$F$269,0),16)</f>
        <v>4.6945099267850976</v>
      </c>
      <c r="I31" s="936">
        <f>INDEX(CV!$538:$578,MATCH('CV3'!$E31,CV!$F$2:$F$269,0),10)</f>
        <v>6.1838196655983975</v>
      </c>
      <c r="J31" s="937">
        <f>INDEX(CV!$538:$578,MATCH('CV3'!$E31,CV!$F$2:$F$269,0),14)</f>
        <v>4.1287967728278163</v>
      </c>
      <c r="K31" s="936">
        <f>INDEX(CV!$538:$578,MATCH('CV3'!$E31,CV!$F$2:$F$269,0),9)</f>
        <v>0.53294074609553954</v>
      </c>
      <c r="L31" s="936">
        <f>INDEX(CV!$538:$578,MATCH('CV3'!$E31,CV!$F$2:$F$269,0),13)</f>
        <v>7.196341025466702</v>
      </c>
      <c r="M31" s="936">
        <f>INDEX(CV!$538:$578,MATCH('CV3'!$E31,CV!$F$2:$F$269,0),17)</f>
        <v>7.206977129480884</v>
      </c>
      <c r="N31" s="936">
        <f>INDEX(CV!$538:$578,MATCH('CV3'!$E31,CV!$F$2:$F$269,0),11)</f>
        <v>5.4267847055549145</v>
      </c>
      <c r="O31" s="939">
        <f>INDEX(CV!$538:$578,MATCH('CV3'!$E31,CV!$F$2:$F$269,0),15)</f>
        <v>4.1533662484194451</v>
      </c>
      <c r="P31" s="1436" t="s">
        <v>782</v>
      </c>
      <c r="Q31" s="1437"/>
      <c r="R31" s="1438"/>
      <c r="S31" s="639"/>
    </row>
    <row r="32" spans="1:19" s="310" customFormat="1" ht="11.25" customHeight="1">
      <c r="A32" s="638"/>
      <c r="B32" s="1473" t="s">
        <v>776</v>
      </c>
      <c r="C32" s="1454"/>
      <c r="D32" s="1454"/>
      <c r="E32" s="720">
        <v>20</v>
      </c>
      <c r="F32" s="939">
        <f>INDEX(CV!$538:$578,MATCH('CV3'!$E32,CV!$F$2:$F$269,0),8)</f>
        <v>0.49967782134318101</v>
      </c>
      <c r="G32" s="936">
        <f>INDEX(CV!$538:$578,MATCH('CV3'!$E32,CV!$F$2:$F$269,0),12)</f>
        <v>7.8046275269376792</v>
      </c>
      <c r="H32" s="936">
        <f>INDEX(CV!$538:$578,MATCH('CV3'!$E32,CV!$F$2:$F$269,0),16)</f>
        <v>5.1621186489136459</v>
      </c>
      <c r="I32" s="936">
        <f>INDEX(CV!$538:$578,MATCH('CV3'!$E32,CV!$F$2:$F$269,0),10)</f>
        <v>9.3852902511509022</v>
      </c>
      <c r="J32" s="937">
        <f>INDEX(CV!$538:$578,MATCH('CV3'!$E32,CV!$F$2:$F$269,0),14)</f>
        <v>3.2541458731255792</v>
      </c>
      <c r="K32" s="936">
        <f>INDEX(CV!$538:$578,MATCH('CV3'!$E32,CV!$F$2:$F$269,0),9)</f>
        <v>0.72972934064204953</v>
      </c>
      <c r="L32" s="936">
        <f>INDEX(CV!$538:$578,MATCH('CV3'!$E32,CV!$F$2:$F$269,0),13)</f>
        <v>6.141070941664962</v>
      </c>
      <c r="M32" s="936">
        <f>INDEX(CV!$538:$578,MATCH('CV3'!$E32,CV!$F$2:$F$269,0),17)</f>
        <v>5.8635881182074803</v>
      </c>
      <c r="N32" s="936">
        <f>INDEX(CV!$538:$578,MATCH('CV3'!$E32,CV!$F$2:$F$269,0),11)</f>
        <v>7.7078636381689458</v>
      </c>
      <c r="O32" s="939">
        <f>INDEX(CV!$538:$578,MATCH('CV3'!$E32,CV!$F$2:$F$269,0),15)</f>
        <v>3.3826952817547244</v>
      </c>
      <c r="P32" s="1436" t="s">
        <v>783</v>
      </c>
      <c r="Q32" s="1437"/>
      <c r="R32" s="1438"/>
      <c r="S32" s="639"/>
    </row>
    <row r="33" spans="1:19" s="310" customFormat="1" ht="11.25" customHeight="1">
      <c r="A33" s="640"/>
      <c r="B33" s="1470" t="s">
        <v>777</v>
      </c>
      <c r="C33" s="1456"/>
      <c r="D33" s="1456"/>
      <c r="E33" s="714">
        <v>21</v>
      </c>
      <c r="F33" s="948">
        <f>INDEX(CV!$538:$578,MATCH('CV3'!$E33,CV!$F$2:$F$269,0),8)</f>
        <v>0.40572444858460344</v>
      </c>
      <c r="G33" s="949">
        <f>INDEX(CV!$538:$578,MATCH('CV3'!$E33,CV!$F$2:$F$269,0),12)</f>
        <v>6.3073642715512808</v>
      </c>
      <c r="H33" s="949">
        <f>INDEX(CV!$538:$578,MATCH('CV3'!$E33,CV!$F$2:$F$269,0),16)</f>
        <v>7.28532772820631</v>
      </c>
      <c r="I33" s="949">
        <f>INDEX(CV!$538:$578,MATCH('CV3'!$E33,CV!$F$2:$F$269,0),10)</f>
        <v>4.798153547073766</v>
      </c>
      <c r="J33" s="950">
        <f>INDEX(CV!$538:$578,MATCH('CV3'!$E33,CV!$F$2:$F$269,0),14)</f>
        <v>4.6658670527759565</v>
      </c>
      <c r="K33" s="949">
        <f>INDEX(CV!$538:$578,MATCH('CV3'!$E33,CV!$F$2:$F$269,0),9)</f>
        <v>0.45096529302085669</v>
      </c>
      <c r="L33" s="949">
        <f>INDEX(CV!$538:$578,MATCH('CV3'!$E33,CV!$F$2:$F$269,0),13)</f>
        <v>6.999321962683771</v>
      </c>
      <c r="M33" s="949">
        <f>INDEX(CV!$538:$578,MATCH('CV3'!$E33,CV!$F$2:$F$269,0),17)</f>
        <v>6.1036334653731075</v>
      </c>
      <c r="N33" s="949">
        <f>INDEX(CV!$538:$578,MATCH('CV3'!$E33,CV!$F$2:$F$269,0),11)</f>
        <v>4.3689339827193336</v>
      </c>
      <c r="O33" s="948">
        <f>INDEX(CV!$538:$578,MATCH('CV3'!$E33,CV!$F$2:$F$269,0),15)</f>
        <v>4.4560324190209775</v>
      </c>
      <c r="P33" s="1441" t="s">
        <v>784</v>
      </c>
      <c r="Q33" s="1439"/>
      <c r="R33" s="1440"/>
      <c r="S33" s="642"/>
    </row>
    <row r="34" spans="1:19" s="310" customFormat="1" ht="13.5" customHeight="1">
      <c r="A34" s="1476" t="s">
        <v>185</v>
      </c>
      <c r="B34" s="1476"/>
      <c r="C34" s="1476"/>
      <c r="D34" s="1476"/>
      <c r="E34" s="720">
        <v>22</v>
      </c>
      <c r="F34" s="935">
        <f>INDEX(CV!$538:$578,MATCH('CV3'!$E34,CV!$F$2:$F$269,0),8)</f>
        <v>0.28845497578881324</v>
      </c>
      <c r="G34" s="936">
        <f>INDEX(CV!$538:$578,MATCH('CV3'!$E34,CV!$F$2:$F$269,0),12)</f>
        <v>5.2724586785776761</v>
      </c>
      <c r="H34" s="936">
        <f>INDEX(CV!$538:$578,MATCH('CV3'!$E34,CV!$F$2:$F$269,0),16)</f>
        <v>1.9622478630779878</v>
      </c>
      <c r="I34" s="936">
        <f>INDEX(CV!$538:$578,MATCH('CV3'!$E34,CV!$F$2:$F$269,0),10)</f>
        <v>3.0352669443044298</v>
      </c>
      <c r="J34" s="937">
        <f>INDEX(CV!$538:$578,MATCH('CV3'!$E34,CV!$F$2:$F$269,0),14)</f>
        <v>2.095764592372491</v>
      </c>
      <c r="K34" s="938">
        <f>INDEX(CV!$538:$578,MATCH('CV3'!$E34,CV!$F$2:$F$269,0),9)</f>
        <v>0.28222464609454478</v>
      </c>
      <c r="L34" s="936">
        <f>INDEX(CV!$538:$578,MATCH('CV3'!$E34,CV!$F$2:$F$269,0),13)</f>
        <v>4.6641950767068847</v>
      </c>
      <c r="M34" s="936">
        <f>INDEX(CV!$538:$578,MATCH('CV3'!$E34,CV!$F$2:$F$269,0),17)</f>
        <v>1.8605608739023471</v>
      </c>
      <c r="N34" s="936">
        <f>INDEX(CV!$538:$578,MATCH('CV3'!$E34,CV!$F$2:$F$269,0),11)</f>
        <v>3.2170882690296381</v>
      </c>
      <c r="O34" s="939">
        <f>INDEX(CV!$538:$578,MATCH('CV3'!$E34,CV!$F$2:$F$269,0),15)</f>
        <v>2.5610030336894427</v>
      </c>
      <c r="P34" s="1374" t="s">
        <v>285</v>
      </c>
      <c r="Q34" s="1375"/>
      <c r="R34" s="1375"/>
      <c r="S34" s="1375"/>
    </row>
    <row r="35" spans="1:19" s="310" customFormat="1" ht="13.5" customHeight="1">
      <c r="A35" s="1373" t="s">
        <v>186</v>
      </c>
      <c r="B35" s="1373"/>
      <c r="C35" s="1373"/>
      <c r="D35" s="1373"/>
      <c r="E35" s="714">
        <v>23</v>
      </c>
      <c r="F35" s="935">
        <f>INDEX(CV!$538:$578,MATCH('CV3'!$E35,CV!$F$2:$F$269,0),8)</f>
        <v>0.18168599143988368</v>
      </c>
      <c r="G35" s="944">
        <f>INDEX(CV!$538:$578,MATCH('CV3'!$E35,CV!$F$2:$F$269,0),12)</f>
        <v>4.4594760726634091</v>
      </c>
      <c r="H35" s="944">
        <f>INDEX(CV!$538:$578,MATCH('CV3'!$E35,CV!$F$2:$F$269,0),16)</f>
        <v>2.1347513219566241</v>
      </c>
      <c r="I35" s="944">
        <f>INDEX(CV!$538:$578,MATCH('CV3'!$E35,CV!$F$2:$F$269,0),10)</f>
        <v>3.3272474377527028</v>
      </c>
      <c r="J35" s="951">
        <f>INDEX(CV!$538:$578,MATCH('CV3'!$E35,CV!$F$2:$F$269,0),14)</f>
        <v>1.9483213892650482</v>
      </c>
      <c r="K35" s="944">
        <f>INDEX(CV!$538:$578,MATCH('CV3'!$E35,CV!$F$2:$F$269,0),9)</f>
        <v>0.18178772208394106</v>
      </c>
      <c r="L35" s="944">
        <f>INDEX(CV!$538:$578,MATCH('CV3'!$E35,CV!$F$2:$F$269,0),13)</f>
        <v>4.5802015308282193</v>
      </c>
      <c r="M35" s="944">
        <f>INDEX(CV!$538:$578,MATCH('CV3'!$E35,CV!$F$2:$F$269,0),17)</f>
        <v>2.1330137687959718</v>
      </c>
      <c r="N35" s="944">
        <f>INDEX(CV!$538:$578,MATCH('CV3'!$E35,CV!$F$2:$F$269,0),11)</f>
        <v>2.976030229639373</v>
      </c>
      <c r="O35" s="941">
        <f>INDEX(CV!$538:$578,MATCH('CV3'!$E35,CV!$F$2:$F$269,0),15)</f>
        <v>2.0190026436523363</v>
      </c>
      <c r="P35" s="1418" t="s">
        <v>286</v>
      </c>
      <c r="Q35" s="1400"/>
      <c r="R35" s="1400"/>
      <c r="S35" s="1400"/>
    </row>
    <row r="36" spans="1:19" s="310" customFormat="1" ht="11.25" customHeight="1">
      <c r="A36" s="630"/>
      <c r="B36" s="1471" t="s">
        <v>786</v>
      </c>
      <c r="C36" s="1472"/>
      <c r="D36" s="1472"/>
      <c r="E36" s="720">
        <v>24</v>
      </c>
      <c r="F36" s="939">
        <f>INDEX(CV!$538:$578,MATCH('CV3'!$E36,CV!$F$2:$F$269,0),8)</f>
        <v>0.30343113825214663</v>
      </c>
      <c r="G36" s="944">
        <f>INDEX(CV!$538:$578,MATCH('CV3'!$E36,CV!$F$2:$F$269,0),12)</f>
        <v>8.185802016549049</v>
      </c>
      <c r="H36" s="944">
        <f>INDEX(CV!$538:$578,MATCH('CV3'!$E36,CV!$F$2:$F$269,0),16)</f>
        <v>3.7692896168412684</v>
      </c>
      <c r="I36" s="944">
        <f>INDEX(CV!$538:$578,MATCH('CV3'!$E36,CV!$F$2:$F$269,0),10)</f>
        <v>4.964076279026262</v>
      </c>
      <c r="J36" s="951">
        <f>INDEX(CV!$538:$578,MATCH('CV3'!$E36,CV!$F$2:$F$269,0),14)</f>
        <v>3.0198158243599718</v>
      </c>
      <c r="K36" s="944">
        <f>INDEX(CV!$538:$578,MATCH('CV3'!$E36,CV!$F$2:$F$269,0),9)</f>
        <v>0.30801403110370068</v>
      </c>
      <c r="L36" s="944">
        <f>INDEX(CV!$538:$578,MATCH('CV3'!$E36,CV!$F$2:$F$269,0),13)</f>
        <v>8.7653848411720876</v>
      </c>
      <c r="M36" s="944">
        <f>INDEX(CV!$538:$578,MATCH('CV3'!$E36,CV!$F$2:$F$269,0),17)</f>
        <v>3.7219525469171701</v>
      </c>
      <c r="N36" s="944">
        <f>INDEX(CV!$538:$578,MATCH('CV3'!$E36,CV!$F$2:$F$269,0),11)</f>
        <v>4.974899255691251</v>
      </c>
      <c r="O36" s="941">
        <f>INDEX(CV!$538:$578,MATCH('CV3'!$E36,CV!$F$2:$F$269,0),15)</f>
        <v>3.4175459686802672</v>
      </c>
      <c r="P36" s="1433" t="s">
        <v>787</v>
      </c>
      <c r="Q36" s="1434"/>
      <c r="R36" s="1435"/>
      <c r="S36" s="639"/>
    </row>
    <row r="37" spans="1:19" s="310" customFormat="1" ht="11.25" customHeight="1">
      <c r="A37" s="630"/>
      <c r="B37" s="1473" t="s">
        <v>785</v>
      </c>
      <c r="C37" s="1454"/>
      <c r="D37" s="1454"/>
      <c r="E37" s="714">
        <v>25</v>
      </c>
      <c r="F37" s="939">
        <f>INDEX(CV!$538:$578,MATCH('CV3'!$E37,CV!$F$2:$F$269,0),8)</f>
        <v>0.28175483195944362</v>
      </c>
      <c r="G37" s="936">
        <f>INDEX(CV!$538:$578,MATCH('CV3'!$E37,CV!$F$2:$F$269,0),12)</f>
        <v>6.2648098924379294</v>
      </c>
      <c r="H37" s="936">
        <f>INDEX(CV!$538:$578,MATCH('CV3'!$E37,CV!$F$2:$F$269,0),16)</f>
        <v>2.7465756031895401</v>
      </c>
      <c r="I37" s="936">
        <f>INDEX(CV!$538:$578,MATCH('CV3'!$E37,CV!$F$2:$F$269,0),10)</f>
        <v>6.7862644758130966</v>
      </c>
      <c r="J37" s="937">
        <f>INDEX(CV!$538:$578,MATCH('CV3'!$E37,CV!$F$2:$F$269,0),14)</f>
        <v>3.4427402312018192</v>
      </c>
      <c r="K37" s="936">
        <f>INDEX(CV!$538:$578,MATCH('CV3'!$E37,CV!$F$2:$F$269,0),9)</f>
        <v>0.30618884309798017</v>
      </c>
      <c r="L37" s="936">
        <f>INDEX(CV!$538:$578,MATCH('CV3'!$E37,CV!$F$2:$F$269,0),13)</f>
        <v>6.4843799470459427</v>
      </c>
      <c r="M37" s="936">
        <f>INDEX(CV!$538:$578,MATCH('CV3'!$E37,CV!$F$2:$F$269,0),17)</f>
        <v>3.1488177463362876</v>
      </c>
      <c r="N37" s="936">
        <f>INDEX(CV!$538:$578,MATCH('CV3'!$E37,CV!$F$2:$F$269,0),11)</f>
        <v>5.2007477337700729</v>
      </c>
      <c r="O37" s="939">
        <f>INDEX(CV!$538:$578,MATCH('CV3'!$E37,CV!$F$2:$F$269,0),15)</f>
        <v>2.6833387887783111</v>
      </c>
      <c r="P37" s="1436" t="s">
        <v>788</v>
      </c>
      <c r="Q37" s="1437"/>
      <c r="R37" s="1438"/>
      <c r="S37" s="639"/>
    </row>
    <row r="38" spans="1:19" s="310" customFormat="1" ht="11.25" customHeight="1">
      <c r="A38" s="630"/>
      <c r="B38" s="1470" t="s">
        <v>187</v>
      </c>
      <c r="C38" s="1456"/>
      <c r="D38" s="1456"/>
      <c r="E38" s="720">
        <v>26</v>
      </c>
      <c r="F38" s="939">
        <f>INDEX(CV!$538:$578,MATCH('CV3'!$E38,CV!$F$2:$F$269,0),8)</f>
        <v>0.26883503191421826</v>
      </c>
      <c r="G38" s="936">
        <f>INDEX(CV!$538:$578,MATCH('CV3'!$E38,CV!$F$2:$F$269,0),12)</f>
        <v>5.7822325653444846</v>
      </c>
      <c r="H38" s="936">
        <f>INDEX(CV!$538:$578,MATCH('CV3'!$E38,CV!$F$2:$F$269,0),16)</f>
        <v>3.3800161203921193</v>
      </c>
      <c r="I38" s="936">
        <f>INDEX(CV!$538:$578,MATCH('CV3'!$E38,CV!$F$2:$F$269,0),10)</f>
        <v>4.1962171669645807</v>
      </c>
      <c r="J38" s="937">
        <f>INDEX(CV!$538:$578,MATCH('CV3'!$E38,CV!$F$2:$F$269,0),14)</f>
        <v>3.4557843187488411</v>
      </c>
      <c r="K38" s="936">
        <f>INDEX(CV!$538:$578,MATCH('CV3'!$E38,CV!$F$2:$F$269,0),9)</f>
        <v>0.32758000176948482</v>
      </c>
      <c r="L38" s="936">
        <f>INDEX(CV!$538:$578,MATCH('CV3'!$E38,CV!$F$2:$F$269,0),13)</f>
        <v>2.8840675906948809</v>
      </c>
      <c r="M38" s="936">
        <f>INDEX(CV!$538:$578,MATCH('CV3'!$E38,CV!$F$2:$F$269,0),17)</f>
        <v>2.8526003649383926</v>
      </c>
      <c r="N38" s="936">
        <f>INDEX(CV!$538:$578,MATCH('CV3'!$E38,CV!$F$2:$F$269,0),11)</f>
        <v>3.9827097995478766</v>
      </c>
      <c r="O38" s="939">
        <f>INDEX(CV!$538:$578,MATCH('CV3'!$E38,CV!$F$2:$F$269,0),15)</f>
        <v>3.7612093105846753</v>
      </c>
      <c r="P38" s="1425" t="s">
        <v>306</v>
      </c>
      <c r="Q38" s="1439"/>
      <c r="R38" s="1440"/>
      <c r="S38" s="639"/>
    </row>
    <row r="39" spans="1:19" s="310" customFormat="1" ht="12.6" customHeight="1">
      <c r="A39" s="1476" t="s">
        <v>790</v>
      </c>
      <c r="B39" s="1476"/>
      <c r="C39" s="1476"/>
      <c r="D39" s="1476"/>
      <c r="E39" s="714">
        <v>27</v>
      </c>
      <c r="F39" s="935">
        <f>INDEX(CV!$538:$578,MATCH('CV3'!$E39,CV!$F$2:$F$269,0),8)</f>
        <v>0.21710920581621496</v>
      </c>
      <c r="G39" s="938">
        <f>INDEX(CV!$538:$578,MATCH('CV3'!$E39,CV!$F$2:$F$269,0),12)</f>
        <v>5.0360961273840319</v>
      </c>
      <c r="H39" s="938">
        <f>INDEX(CV!$538:$578,MATCH('CV3'!$E39,CV!$F$2:$F$269,0),16)</f>
        <v>3.730367824349532</v>
      </c>
      <c r="I39" s="938">
        <f>INDEX(CV!$538:$578,MATCH('CV3'!$E39,CV!$F$2:$F$269,0),10)</f>
        <v>7.3879474243884626</v>
      </c>
      <c r="J39" s="940">
        <f>INDEX(CV!$538:$578,MATCH('CV3'!$E39,CV!$F$2:$F$269,0),14)</f>
        <v>2.9171384114986152</v>
      </c>
      <c r="K39" s="938">
        <f>INDEX(CV!$538:$578,MATCH('CV3'!$E39,CV!$F$2:$F$269,0),9)</f>
        <v>0.29695361742629933</v>
      </c>
      <c r="L39" s="938">
        <f>INDEX(CV!$538:$578,MATCH('CV3'!$E39,CV!$F$2:$F$269,0),13)</f>
        <v>5.0834755411988981</v>
      </c>
      <c r="M39" s="938">
        <f>INDEX(CV!$538:$578,MATCH('CV3'!$E39,CV!$F$2:$F$269,0),17)</f>
        <v>5.7457028393363201</v>
      </c>
      <c r="N39" s="938">
        <f>INDEX(CV!$538:$578,MATCH('CV3'!$E39,CV!$F$2:$F$269,0),11)</f>
        <v>6.7652342598332815</v>
      </c>
      <c r="O39" s="935">
        <f>INDEX(CV!$538:$578,MATCH('CV3'!$E39,CV!$F$2:$F$269,0),15)</f>
        <v>3.0664943060674563</v>
      </c>
      <c r="P39" s="1374" t="s">
        <v>278</v>
      </c>
      <c r="Q39" s="1375"/>
      <c r="R39" s="1375"/>
      <c r="S39" s="1375"/>
    </row>
    <row r="40" spans="1:19" s="310" customFormat="1" ht="12.6" customHeight="1">
      <c r="A40" s="1476" t="s">
        <v>789</v>
      </c>
      <c r="B40" s="1476"/>
      <c r="C40" s="1476"/>
      <c r="D40" s="1476"/>
      <c r="E40" s="720">
        <v>28</v>
      </c>
      <c r="F40" s="935">
        <f>INDEX(CV!$538:$578,MATCH('CV3'!$E40,CV!$F$2:$F$269,0),8)</f>
        <v>0.36198120075420653</v>
      </c>
      <c r="G40" s="938">
        <f>INDEX(CV!$538:$578,MATCH('CV3'!$E40,CV!$F$2:$F$269,0),12)</f>
        <v>7.489363683115565</v>
      </c>
      <c r="H40" s="938">
        <f>INDEX(CV!$538:$578,MATCH('CV3'!$E40,CV!$F$2:$F$269,0),16)</f>
        <v>3.9031720399708032</v>
      </c>
      <c r="I40" s="938">
        <f>INDEX(CV!$538:$578,MATCH('CV3'!$E40,CV!$F$2:$F$269,0),10)</f>
        <v>9.9776980288445696</v>
      </c>
      <c r="J40" s="940">
        <f>INDEX(CV!$538:$578,MATCH('CV3'!$E40,CV!$F$2:$F$269,0),14)</f>
        <v>3.7687820510706116</v>
      </c>
      <c r="K40" s="938">
        <f>INDEX(CV!$538:$578,MATCH('CV3'!$E40,CV!$F$2:$F$269,0),9)</f>
        <v>0.329853503863274</v>
      </c>
      <c r="L40" s="938">
        <f>INDEX(CV!$538:$578,MATCH('CV3'!$E40,CV!$F$2:$F$269,0),13)</f>
        <v>8.0493858590312151</v>
      </c>
      <c r="M40" s="938">
        <f>INDEX(CV!$538:$578,MATCH('CV3'!$E40,CV!$F$2:$F$269,0),17)</f>
        <v>4.6643420910718181</v>
      </c>
      <c r="N40" s="938">
        <f>INDEX(CV!$538:$578,MATCH('CV3'!$E40,CV!$F$2:$F$269,0),11)</f>
        <v>9.8764845436051747</v>
      </c>
      <c r="O40" s="935">
        <f>INDEX(CV!$538:$578,MATCH('CV3'!$E40,CV!$F$2:$F$269,0),15)</f>
        <v>3.9252882935991202</v>
      </c>
      <c r="P40" s="1374" t="s">
        <v>277</v>
      </c>
      <c r="Q40" s="1375"/>
      <c r="R40" s="1375"/>
      <c r="S40" s="1375"/>
    </row>
    <row r="41" spans="1:19" s="310" customFormat="1" ht="12.6" customHeight="1">
      <c r="A41" s="1476" t="s">
        <v>791</v>
      </c>
      <c r="B41" s="1476"/>
      <c r="C41" s="1476"/>
      <c r="D41" s="1476"/>
      <c r="E41" s="714">
        <v>29</v>
      </c>
      <c r="F41" s="935">
        <f>INDEX(CV!$538:$578,MATCH('CV3'!$E41,CV!$F$2:$F$269,0),8)</f>
        <v>0.47766092321099252</v>
      </c>
      <c r="G41" s="938">
        <f>INDEX(CV!$538:$578,MATCH('CV3'!$E41,CV!$F$2:$F$269,0),12)</f>
        <v>3.326378843933981</v>
      </c>
      <c r="H41" s="938">
        <f>INDEX(CV!$538:$578,MATCH('CV3'!$E41,CV!$F$2:$F$269,0),16)</f>
        <v>1.7106385763471434</v>
      </c>
      <c r="I41" s="938">
        <f>INDEX(CV!$538:$578,MATCH('CV3'!$E41,CV!$F$2:$F$269,0),10)</f>
        <v>3.0568732669995446</v>
      </c>
      <c r="J41" s="940">
        <f>INDEX(CV!$538:$578,MATCH('CV3'!$E41,CV!$F$2:$F$269,0),14)</f>
        <v>1.9795369836848673</v>
      </c>
      <c r="K41" s="938">
        <f>INDEX(CV!$538:$578,MATCH('CV3'!$E41,CV!$F$2:$F$269,0),9)</f>
        <v>0.42566607040555099</v>
      </c>
      <c r="L41" s="938">
        <f>INDEX(CV!$538:$578,MATCH('CV3'!$E41,CV!$F$2:$F$269,0),13)</f>
        <v>2.9489215912611986</v>
      </c>
      <c r="M41" s="938">
        <f>INDEX(CV!$538:$578,MATCH('CV3'!$E41,CV!$F$2:$F$269,0),17)</f>
        <v>2.3717484910128643</v>
      </c>
      <c r="N41" s="938">
        <f>INDEX(CV!$538:$578,MATCH('CV3'!$E41,CV!$F$2:$F$269,0),11)</f>
        <v>3.2738667990873793</v>
      </c>
      <c r="O41" s="935">
        <f>INDEX(CV!$538:$578,MATCH('CV3'!$E41,CV!$F$2:$F$269,0),15)</f>
        <v>2.4778985007482452</v>
      </c>
      <c r="P41" s="1374" t="s">
        <v>280</v>
      </c>
      <c r="Q41" s="1375"/>
      <c r="R41" s="1375"/>
      <c r="S41" s="1375"/>
    </row>
    <row r="42" spans="1:19" s="310" customFormat="1" ht="12.6" customHeight="1">
      <c r="A42" s="1476" t="s">
        <v>792</v>
      </c>
      <c r="B42" s="1476"/>
      <c r="C42" s="1476"/>
      <c r="D42" s="1476"/>
      <c r="E42" s="720">
        <v>30</v>
      </c>
      <c r="F42" s="935">
        <f>INDEX(CV!$538:$578,MATCH('CV3'!$E42,CV!$F$2:$F$269,0),8)</f>
        <v>0.48297096835953857</v>
      </c>
      <c r="G42" s="938">
        <f>INDEX(CV!$538:$578,MATCH('CV3'!$E42,CV!$F$2:$F$269,0),12)</f>
        <v>7.2166520529261211</v>
      </c>
      <c r="H42" s="938">
        <f>INDEX(CV!$538:$578,MATCH('CV3'!$E42,CV!$F$2:$F$269,0),16)</f>
        <v>4.2849259275275218</v>
      </c>
      <c r="I42" s="938">
        <f>INDEX(CV!$538:$578,MATCH('CV3'!$E42,CV!$F$2:$F$269,0),10)</f>
        <v>5.1126153892077069</v>
      </c>
      <c r="J42" s="940">
        <f>INDEX(CV!$538:$578,MATCH('CV3'!$E42,CV!$F$2:$F$269,0),14)</f>
        <v>3.0334260070261196</v>
      </c>
      <c r="K42" s="938">
        <f>INDEX(CV!$538:$578,MATCH('CV3'!$E42,CV!$F$2:$F$269,0),9)</f>
        <v>0.44005005129819225</v>
      </c>
      <c r="L42" s="938">
        <f>INDEX(CV!$538:$578,MATCH('CV3'!$E42,CV!$F$2:$F$269,0),13)</f>
        <v>7.0463907462624285</v>
      </c>
      <c r="M42" s="938">
        <f>INDEX(CV!$538:$578,MATCH('CV3'!$E42,CV!$F$2:$F$269,0),17)</f>
        <v>4.1092011308500789</v>
      </c>
      <c r="N42" s="938">
        <f>INDEX(CV!$538:$578,MATCH('CV3'!$E42,CV!$F$2:$F$269,0),11)</f>
        <v>5.1763630621811663</v>
      </c>
      <c r="O42" s="935">
        <f>INDEX(CV!$538:$578,MATCH('CV3'!$E42,CV!$F$2:$F$269,0),15)</f>
        <v>3.0039338644607869</v>
      </c>
      <c r="P42" s="1374" t="s">
        <v>279</v>
      </c>
      <c r="Q42" s="1375"/>
      <c r="R42" s="1375"/>
      <c r="S42" s="1375"/>
    </row>
    <row r="43" spans="1:19" s="310" customFormat="1" ht="12.6" customHeight="1">
      <c r="A43" s="1476" t="s">
        <v>1372</v>
      </c>
      <c r="B43" s="1476"/>
      <c r="C43" s="1476"/>
      <c r="D43" s="1476"/>
      <c r="E43" s="714">
        <v>31</v>
      </c>
      <c r="F43" s="935">
        <f>INDEX(CV!$538:$578,MATCH('CV3'!$E43,CV!$F$2:$F$269,0),8)</f>
        <v>1.0118350220192407</v>
      </c>
      <c r="G43" s="938">
        <f>INDEX(CV!$538:$578,MATCH('CV3'!$E43,CV!$F$2:$F$269,0),12)</f>
        <v>10.368133397706032</v>
      </c>
      <c r="H43" s="938">
        <f>INDEX(CV!$538:$578,MATCH('CV3'!$E43,CV!$F$2:$F$269,0),16)</f>
        <v>5.4883402498012366</v>
      </c>
      <c r="I43" s="938">
        <f>INDEX(CV!$538:$578,MATCH('CV3'!$E43,CV!$F$2:$F$269,0),10)</f>
        <v>10.191888159939035</v>
      </c>
      <c r="J43" s="940">
        <f>INDEX(CV!$538:$578,MATCH('CV3'!$E43,CV!$F$2:$F$269,0),14)</f>
        <v>6.4234811864312196</v>
      </c>
      <c r="K43" s="938">
        <f>INDEX(CV!$538:$578,MATCH('CV3'!$E43,CV!$F$2:$F$269,0),9)</f>
        <v>1.4629368339145918</v>
      </c>
      <c r="L43" s="938">
        <f>INDEX(CV!$538:$578,MATCH('CV3'!$E43,CV!$F$2:$F$269,0),13)</f>
        <v>12.483603915163288</v>
      </c>
      <c r="M43" s="938">
        <f>INDEX(CV!$538:$578,MATCH('CV3'!$E43,CV!$F$2:$F$269,0),17)</f>
        <v>7.3411184439654766</v>
      </c>
      <c r="N43" s="938">
        <f>INDEX(CV!$538:$578,MATCH('CV3'!$E43,CV!$F$2:$F$269,0),11)</f>
        <v>8.8833449189056317</v>
      </c>
      <c r="O43" s="935">
        <f>INDEX(CV!$538:$578,MATCH('CV3'!$E43,CV!$F$2:$F$269,0),15)</f>
        <v>6.6296733226445319</v>
      </c>
      <c r="P43" s="1374" t="s">
        <v>1376</v>
      </c>
      <c r="Q43" s="1375"/>
      <c r="R43" s="1375"/>
      <c r="S43" s="1375"/>
    </row>
    <row r="44" spans="1:19" s="310" customFormat="1" ht="12.6" customHeight="1">
      <c r="A44" s="1474" t="s">
        <v>793</v>
      </c>
      <c r="B44" s="1474"/>
      <c r="C44" s="1474"/>
      <c r="D44" s="1474"/>
      <c r="E44" s="720">
        <v>32</v>
      </c>
      <c r="F44" s="935">
        <f>INDEX(CV!$538:$578,MATCH('CV3'!$E44,CV!$F$2:$F$269,0),8)</f>
        <v>0.45269935159057956</v>
      </c>
      <c r="G44" s="938">
        <f>INDEX(CV!$538:$578,MATCH('CV3'!$E44,CV!$F$2:$F$269,0),12)</f>
        <v>6.2861676796899157</v>
      </c>
      <c r="H44" s="938">
        <f>INDEX(CV!$538:$578,MATCH('CV3'!$E44,CV!$F$2:$F$269,0),16)</f>
        <v>3.5714237559670332</v>
      </c>
      <c r="I44" s="938">
        <f>INDEX(CV!$538:$578,MATCH('CV3'!$E44,CV!$F$2:$F$269,0),10)</f>
        <v>8.0980582896497406</v>
      </c>
      <c r="J44" s="940">
        <f>INDEX(CV!$538:$578,MATCH('CV3'!$E44,CV!$F$2:$F$269,0),14)</f>
        <v>5.1827057433588735</v>
      </c>
      <c r="K44" s="938">
        <f>INDEX(CV!$538:$578,MATCH('CV3'!$E44,CV!$F$2:$F$269,0),9)</f>
        <v>0.35674562782495028</v>
      </c>
      <c r="L44" s="938">
        <f>INDEX(CV!$538:$578,MATCH('CV3'!$E44,CV!$F$2:$F$269,0),13)</f>
        <v>4.6437307324070645</v>
      </c>
      <c r="M44" s="938">
        <f>INDEX(CV!$538:$578,MATCH('CV3'!$E44,CV!$F$2:$F$269,0),17)</f>
        <v>4.4591588617134343</v>
      </c>
      <c r="N44" s="938">
        <f>INDEX(CV!$538:$578,MATCH('CV3'!$E44,CV!$F$2:$F$269,0),11)</f>
        <v>5.9403037025155561</v>
      </c>
      <c r="O44" s="935">
        <f>INDEX(CV!$538:$578,MATCH('CV3'!$E44,CV!$F$2:$F$269,0),15)</f>
        <v>3.6296503272806064</v>
      </c>
      <c r="P44" s="1422" t="s">
        <v>281</v>
      </c>
      <c r="Q44" s="1421"/>
      <c r="R44" s="1421"/>
      <c r="S44" s="1421"/>
    </row>
    <row r="45" spans="1:19" s="310" customFormat="1" ht="12.6" customHeight="1">
      <c r="A45" s="1474" t="s">
        <v>794</v>
      </c>
      <c r="B45" s="1474"/>
      <c r="C45" s="1474"/>
      <c r="D45" s="1474"/>
      <c r="E45" s="714">
        <v>33</v>
      </c>
      <c r="F45" s="935">
        <f>INDEX(CV!$538:$578,MATCH('CV3'!$E45,CV!$F$2:$F$269,0),8)</f>
        <v>0.35781524570080075</v>
      </c>
      <c r="G45" s="938">
        <f>INDEX(CV!$538:$578,MATCH('CV3'!$E45,CV!$F$2:$F$269,0),12)</f>
        <v>4.8301598341024157</v>
      </c>
      <c r="H45" s="938">
        <f>INDEX(CV!$538:$578,MATCH('CV3'!$E45,CV!$F$2:$F$269,0),16)</f>
        <v>3.941912410463897</v>
      </c>
      <c r="I45" s="938">
        <f>INDEX(CV!$538:$578,MATCH('CV3'!$E45,CV!$F$2:$F$269,0),10)</f>
        <v>5.882799717981924</v>
      </c>
      <c r="J45" s="940">
        <f>INDEX(CV!$538:$578,MATCH('CV3'!$E45,CV!$F$2:$F$269,0),14)</f>
        <v>3.6361597264070298</v>
      </c>
      <c r="K45" s="938">
        <f>INDEX(CV!$538:$578,MATCH('CV3'!$E45,CV!$F$2:$F$269,0),9)</f>
        <v>0.42379912959714411</v>
      </c>
      <c r="L45" s="938">
        <f>INDEX(CV!$538:$578,MATCH('CV3'!$E45,CV!$F$2:$F$269,0),13)</f>
        <v>3.5019627226447421</v>
      </c>
      <c r="M45" s="938">
        <f>INDEX(CV!$538:$578,MATCH('CV3'!$E45,CV!$F$2:$F$269,0),17)</f>
        <v>3.5727704191848138</v>
      </c>
      <c r="N45" s="938">
        <f>INDEX(CV!$538:$578,MATCH('CV3'!$E45,CV!$F$2:$F$269,0),11)</f>
        <v>5.8860671309703081</v>
      </c>
      <c r="O45" s="935">
        <f>INDEX(CV!$538:$578,MATCH('CV3'!$E45,CV!$F$2:$F$269,0),15)</f>
        <v>3.9171334594282543</v>
      </c>
      <c r="P45" s="1422" t="s">
        <v>282</v>
      </c>
      <c r="Q45" s="1421"/>
      <c r="R45" s="1421"/>
      <c r="S45" s="1421"/>
    </row>
    <row r="46" spans="1:19" s="310" customFormat="1" ht="12.6" customHeight="1">
      <c r="A46" s="1474" t="s">
        <v>795</v>
      </c>
      <c r="B46" s="1474"/>
      <c r="C46" s="1474"/>
      <c r="D46" s="1474"/>
      <c r="E46" s="720">
        <v>34</v>
      </c>
      <c r="F46" s="935">
        <f>INDEX(CV!$538:$578,MATCH('CV3'!$E46,CV!$F$2:$F$269,0),8)</f>
        <v>0.28501366335428574</v>
      </c>
      <c r="G46" s="938">
        <f>INDEX(CV!$538:$578,MATCH('CV3'!$E46,CV!$F$2:$F$269,0),12)</f>
        <v>4.8390154869271074</v>
      </c>
      <c r="H46" s="938">
        <f>INDEX(CV!$538:$578,MATCH('CV3'!$E46,CV!$F$2:$F$269,0),16)</f>
        <v>2.5929577943441537</v>
      </c>
      <c r="I46" s="938">
        <f>INDEX(CV!$538:$578,MATCH('CV3'!$E46,CV!$F$2:$F$269,0),10)</f>
        <v>4.664242246726042</v>
      </c>
      <c r="J46" s="940">
        <f>INDEX(CV!$538:$578,MATCH('CV3'!$E46,CV!$F$2:$F$269,0),14)</f>
        <v>3.3281230561750159</v>
      </c>
      <c r="K46" s="938">
        <f>INDEX(CV!$538:$578,MATCH('CV3'!$E46,CV!$F$2:$F$269,0),9)</f>
        <v>0.32483320705218216</v>
      </c>
      <c r="L46" s="938">
        <f>INDEX(CV!$538:$578,MATCH('CV3'!$E46,CV!$F$2:$F$269,0),13)</f>
        <v>6.1311967822800177</v>
      </c>
      <c r="M46" s="938">
        <f>INDEX(CV!$538:$578,MATCH('CV3'!$E46,CV!$F$2:$F$269,0),17)</f>
        <v>4.0245852678205249</v>
      </c>
      <c r="N46" s="938">
        <f>INDEX(CV!$538:$578,MATCH('CV3'!$E46,CV!$F$2:$F$269,0),11)</f>
        <v>4.6055401718167435</v>
      </c>
      <c r="O46" s="935">
        <f>INDEX(CV!$538:$578,MATCH('CV3'!$E46,CV!$F$2:$F$269,0),15)</f>
        <v>3.751831926480802</v>
      </c>
      <c r="P46" s="1422" t="s">
        <v>283</v>
      </c>
      <c r="Q46" s="1421"/>
      <c r="R46" s="1421"/>
      <c r="S46" s="1421"/>
    </row>
    <row r="47" spans="1:19" s="310" customFormat="1" ht="12.6" customHeight="1">
      <c r="A47" s="1474" t="s">
        <v>796</v>
      </c>
      <c r="B47" s="1474"/>
      <c r="C47" s="1474"/>
      <c r="D47" s="1474"/>
      <c r="E47" s="714">
        <v>35</v>
      </c>
      <c r="F47" s="935">
        <f>INDEX(CV!$538:$578,MATCH('CV3'!$E47,CV!$F$2:$F$269,0),8)</f>
        <v>0.4195054531933583</v>
      </c>
      <c r="G47" s="938">
        <f>INDEX(CV!$538:$578,MATCH('CV3'!$E47,CV!$F$2:$F$269,0),12)</f>
        <v>5.926716386906647</v>
      </c>
      <c r="H47" s="938">
        <f>INDEX(CV!$538:$578,MATCH('CV3'!$E47,CV!$F$2:$F$269,0),16)</f>
        <v>4.418834247365873</v>
      </c>
      <c r="I47" s="938">
        <f>INDEX(CV!$538:$578,MATCH('CV3'!$E47,CV!$F$2:$F$269,0),10)</f>
        <v>7.0293996750540666</v>
      </c>
      <c r="J47" s="940">
        <f>INDEX(CV!$538:$578,MATCH('CV3'!$E47,CV!$F$2:$F$269,0),14)</f>
        <v>4.0122823768256106</v>
      </c>
      <c r="K47" s="938">
        <f>INDEX(CV!$538:$578,MATCH('CV3'!$E47,CV!$F$2:$F$269,0),9)</f>
        <v>0.462772428339148</v>
      </c>
      <c r="L47" s="938">
        <f>INDEX(CV!$538:$578,MATCH('CV3'!$E47,CV!$F$2:$F$269,0),13)</f>
        <v>7.0204294428998972</v>
      </c>
      <c r="M47" s="938">
        <f>INDEX(CV!$538:$578,MATCH('CV3'!$E47,CV!$F$2:$F$269,0),17)</f>
        <v>3.0691890639700476</v>
      </c>
      <c r="N47" s="938">
        <f>INDEX(CV!$538:$578,MATCH('CV3'!$E47,CV!$F$2:$F$269,0),11)</f>
        <v>7.6094716310721058</v>
      </c>
      <c r="O47" s="935">
        <f>INDEX(CV!$538:$578,MATCH('CV3'!$E47,CV!$F$2:$F$269,0),15)</f>
        <v>4.4762671213423122</v>
      </c>
      <c r="P47" s="1422" t="s">
        <v>287</v>
      </c>
      <c r="Q47" s="1421"/>
      <c r="R47" s="1421"/>
      <c r="S47" s="1421"/>
    </row>
    <row r="48" spans="1:19" s="310" customFormat="1" ht="12.6" customHeight="1">
      <c r="A48" s="1474" t="s">
        <v>797</v>
      </c>
      <c r="B48" s="1474"/>
      <c r="C48" s="1474"/>
      <c r="D48" s="1474"/>
      <c r="E48" s="720">
        <v>36</v>
      </c>
      <c r="F48" s="935">
        <f>INDEX(CV!$538:$578,MATCH('CV3'!$E48,CV!$F$2:$F$269,0),8)</f>
        <v>0.42880659194350723</v>
      </c>
      <c r="G48" s="938">
        <f>INDEX(CV!$538:$578,MATCH('CV3'!$E48,CV!$F$2:$F$269,0),12)</f>
        <v>6.2937513506878346</v>
      </c>
      <c r="H48" s="938">
        <f>INDEX(CV!$538:$578,MATCH('CV3'!$E48,CV!$F$2:$F$269,0),16)</f>
        <v>4.153182902715205</v>
      </c>
      <c r="I48" s="938">
        <f>INDEX(CV!$538:$578,MATCH('CV3'!$E48,CV!$F$2:$F$269,0),10)</f>
        <v>7.6686263733936375</v>
      </c>
      <c r="J48" s="940">
        <f>INDEX(CV!$538:$578,MATCH('CV3'!$E48,CV!$F$2:$F$269,0),14)</f>
        <v>5.4689842825689157</v>
      </c>
      <c r="K48" s="938">
        <f>INDEX(CV!$538:$578,MATCH('CV3'!$E48,CV!$F$2:$F$269,0),9)</f>
        <v>0.46277481239727253</v>
      </c>
      <c r="L48" s="938">
        <f>INDEX(CV!$538:$578,MATCH('CV3'!$E48,CV!$F$2:$F$269,0),13)</f>
        <v>6.3934046340532138</v>
      </c>
      <c r="M48" s="938">
        <f>INDEX(CV!$538:$578,MATCH('CV3'!$E48,CV!$F$2:$F$269,0),17)</f>
        <v>4.0697564953376162</v>
      </c>
      <c r="N48" s="938">
        <f>INDEX(CV!$538:$578,MATCH('CV3'!$E48,CV!$F$2:$F$269,0),11)</f>
        <v>7.2392297675859378</v>
      </c>
      <c r="O48" s="935">
        <f>INDEX(CV!$538:$578,MATCH('CV3'!$E48,CV!$F$2:$F$269,0),15)</f>
        <v>5.1273376009188363</v>
      </c>
      <c r="P48" s="1420" t="s">
        <v>288</v>
      </c>
      <c r="Q48" s="1421"/>
      <c r="R48" s="1421"/>
      <c r="S48" s="1421"/>
    </row>
    <row r="49" spans="1:19" s="310" customFormat="1" ht="12.6" customHeight="1">
      <c r="A49" s="1475" t="s">
        <v>798</v>
      </c>
      <c r="B49" s="1475"/>
      <c r="C49" s="1475"/>
      <c r="D49" s="1475"/>
      <c r="E49" s="714">
        <v>37</v>
      </c>
      <c r="F49" s="935">
        <f>INDEX(CV!$538:$578,MATCH('CV3'!$E49,CV!$F$2:$F$269,0),8)</f>
        <v>0.53050431425219768</v>
      </c>
      <c r="G49" s="938">
        <f>INDEX(CV!$538:$578,MATCH('CV3'!$E49,CV!$F$2:$F$269,0),12)</f>
        <v>5.5982366919566182</v>
      </c>
      <c r="H49" s="938">
        <f>INDEX(CV!$538:$578,MATCH('CV3'!$E49,CV!$F$2:$F$269,0),16)</f>
        <v>6.6616945024656467</v>
      </c>
      <c r="I49" s="938">
        <f>INDEX(CV!$538:$578,MATCH('CV3'!$E49,CV!$F$2:$F$269,0),10)</f>
        <v>5.2396639996844057</v>
      </c>
      <c r="J49" s="940">
        <f>INDEX(CV!$538:$578,MATCH('CV3'!$E49,CV!$F$2:$F$269,0),14)</f>
        <v>3.6553822145824548</v>
      </c>
      <c r="K49" s="938">
        <f>INDEX(CV!$538:$578,MATCH('CV3'!$E49,CV!$F$2:$F$269,0),9)</f>
        <v>0.46846161618019927</v>
      </c>
      <c r="L49" s="938">
        <f>INDEX(CV!$538:$578,MATCH('CV3'!$E49,CV!$F$2:$F$269,0),13)</f>
        <v>6.7078490767157204</v>
      </c>
      <c r="M49" s="938">
        <f>INDEX(CV!$538:$578,MATCH('CV3'!$E49,CV!$F$2:$F$269,0),17)</f>
        <v>5.4319760823180614</v>
      </c>
      <c r="N49" s="938">
        <f>INDEX(CV!$538:$578,MATCH('CV3'!$E49,CV!$F$2:$F$269,0),11)</f>
        <v>5.0803186341751321</v>
      </c>
      <c r="O49" s="935">
        <f>INDEX(CV!$538:$578,MATCH('CV3'!$E49,CV!$F$2:$F$269,0),15)</f>
        <v>3.8487535946814311</v>
      </c>
      <c r="P49" s="1422" t="s">
        <v>289</v>
      </c>
      <c r="Q49" s="1421"/>
      <c r="R49" s="1421"/>
      <c r="S49" s="1421"/>
    </row>
    <row r="50" spans="1:19" s="310" customFormat="1" ht="12.6" customHeight="1">
      <c r="A50" s="1476" t="s">
        <v>799</v>
      </c>
      <c r="B50" s="1476"/>
      <c r="C50" s="1476"/>
      <c r="D50" s="1476"/>
      <c r="E50" s="720">
        <v>38</v>
      </c>
      <c r="F50" s="935">
        <f>INDEX(CV!$538:$578,MATCH('CV3'!$E50,CV!$F$2:$F$269,0),8)</f>
        <v>0.3918382776395033</v>
      </c>
      <c r="G50" s="938">
        <f>INDEX(CV!$538:$578,MATCH('CV3'!$E50,CV!$F$2:$F$269,0),12)</f>
        <v>3.7892444240081171</v>
      </c>
      <c r="H50" s="938">
        <f>INDEX(CV!$538:$578,MATCH('CV3'!$E50,CV!$F$2:$F$269,0),16)</f>
        <v>3.8880018139000359</v>
      </c>
      <c r="I50" s="938">
        <f>INDEX(CV!$538:$578,MATCH('CV3'!$E50,CV!$F$2:$F$269,0),10)</f>
        <v>3.762810868975726</v>
      </c>
      <c r="J50" s="940">
        <f>INDEX(CV!$538:$578,MATCH('CV3'!$E50,CV!$F$2:$F$269,0),14)</f>
        <v>2.8440779423770555</v>
      </c>
      <c r="K50" s="938">
        <f>INDEX(CV!$538:$578,MATCH('CV3'!$E50,CV!$F$2:$F$269,0),9)</f>
        <v>0.46382676172391907</v>
      </c>
      <c r="L50" s="938">
        <f>INDEX(CV!$538:$578,MATCH('CV3'!$E50,CV!$F$2:$F$269,0),13)</f>
        <v>4.8880630291085474</v>
      </c>
      <c r="M50" s="938">
        <f>INDEX(CV!$538:$578,MATCH('CV3'!$E50,CV!$F$2:$F$269,0),17)</f>
        <v>5.9126107438413502</v>
      </c>
      <c r="N50" s="938">
        <f>INDEX(CV!$538:$578,MATCH('CV3'!$E50,CV!$F$2:$F$269,0),11)</f>
        <v>3.9097716547379919</v>
      </c>
      <c r="O50" s="935">
        <f>INDEX(CV!$538:$578,MATCH('CV3'!$E50,CV!$F$2:$F$269,0),15)</f>
        <v>3.2635063954153272</v>
      </c>
      <c r="P50" s="1374" t="s">
        <v>290</v>
      </c>
      <c r="Q50" s="1375"/>
      <c r="R50" s="1375"/>
      <c r="S50" s="1375"/>
    </row>
    <row r="51" spans="1:19" s="310" customFormat="1" ht="12.6" customHeight="1">
      <c r="A51" s="1476" t="s">
        <v>848</v>
      </c>
      <c r="B51" s="1476"/>
      <c r="C51" s="1476"/>
      <c r="D51" s="1476"/>
      <c r="E51" s="714">
        <v>39</v>
      </c>
      <c r="F51" s="941">
        <f>INDEX(CV!$538:$578,MATCH('CV3'!$E51,CV!$F$2:$F$269,0),8)</f>
        <v>9.977725503943155E-2</v>
      </c>
      <c r="G51" s="944">
        <f>INDEX(CV!$538:$578,MATCH('CV3'!$E51,CV!$F$2:$F$269,0),12)</f>
        <v>4.7307335910131103</v>
      </c>
      <c r="H51" s="944">
        <f>INDEX(CV!$538:$578,MATCH('CV3'!$E51,CV!$F$2:$F$269,0),16)</f>
        <v>3.139863690074999</v>
      </c>
      <c r="I51" s="944">
        <f>INDEX(CV!$538:$578,MATCH('CV3'!$E51,CV!$F$2:$F$269,0),10)</f>
        <v>7.9224942479332814</v>
      </c>
      <c r="J51" s="951">
        <f>INDEX(CV!$538:$578,MATCH('CV3'!$E51,CV!$F$2:$F$269,0),14)</f>
        <v>4.0161078424818895</v>
      </c>
      <c r="K51" s="944">
        <f>INDEX(CV!$538:$578,MATCH('CV3'!$E51,CV!$F$2:$F$269,0),9)</f>
        <v>7.9933069219683572E-2</v>
      </c>
      <c r="L51" s="944">
        <f>INDEX(CV!$538:$578,MATCH('CV3'!$E51,CV!$F$2:$F$269,0),13)</f>
        <v>4.8928363055371449</v>
      </c>
      <c r="M51" s="944">
        <f>INDEX(CV!$538:$578,MATCH('CV3'!$E51,CV!$F$2:$F$269,0),17)</f>
        <v>3.8342097787032543</v>
      </c>
      <c r="N51" s="944">
        <f>INDEX(CV!$538:$578,MATCH('CV3'!$E51,CV!$F$2:$F$269,0),11)</f>
        <v>7.1071591261877947</v>
      </c>
      <c r="O51" s="941">
        <f>INDEX(CV!$538:$578,MATCH('CV3'!$E51,CV!$F$2:$F$269,0),15)</f>
        <v>3.8204474273671232</v>
      </c>
      <c r="P51" s="1374" t="s">
        <v>849</v>
      </c>
      <c r="Q51" s="1375"/>
      <c r="R51" s="1375"/>
      <c r="S51" s="1375"/>
    </row>
    <row r="52" spans="1:19" s="310" customFormat="1" ht="12.6" customHeight="1">
      <c r="A52" s="1476" t="s">
        <v>1542</v>
      </c>
      <c r="B52" s="1476"/>
      <c r="C52" s="1476"/>
      <c r="D52" s="1476"/>
      <c r="E52" s="720">
        <v>40</v>
      </c>
      <c r="F52" s="941">
        <f>INDEX(CV!$538:$578,MATCH('CV3'!$E52,CV!$F$2:$F$269,0),8)</f>
        <v>0.15271947720779924</v>
      </c>
      <c r="G52" s="944">
        <f>INDEX(CV!$538:$578,MATCH('CV3'!$E52,CV!$F$2:$F$269,0),12)</f>
        <v>2.8203006692994368</v>
      </c>
      <c r="H52" s="944">
        <f>INDEX(CV!$538:$578,MATCH('CV3'!$E52,CV!$F$2:$F$269,0),16)</f>
        <v>1.2164023896732077</v>
      </c>
      <c r="I52" s="944">
        <f>INDEX(CV!$538:$578,MATCH('CV3'!$E52,CV!$F$2:$F$269,0),10)</f>
        <v>1.8291017633318785</v>
      </c>
      <c r="J52" s="951">
        <f>INDEX(CV!$538:$578,MATCH('CV3'!$E52,CV!$F$2:$F$269,0),14)</f>
        <v>1.2169218059616913</v>
      </c>
      <c r="K52" s="944">
        <f>INDEX(CV!$538:$578,MATCH('CV3'!$E52,CV!$F$2:$F$269,0),9)</f>
        <v>0.1498046651215483</v>
      </c>
      <c r="L52" s="944">
        <f>INDEX(CV!$538:$578,MATCH('CV3'!$E52,CV!$F$2:$F$269,0),13)</f>
        <v>2.5818054751813837</v>
      </c>
      <c r="M52" s="944">
        <f>INDEX(CV!$538:$578,MATCH('CV3'!$E52,CV!$F$2:$F$269,0),17)</f>
        <v>1.1858616694974879</v>
      </c>
      <c r="N52" s="944">
        <f>INDEX(CV!$538:$578,MATCH('CV3'!$E52,CV!$F$2:$F$269,0),11)</f>
        <v>1.7912807000925537</v>
      </c>
      <c r="O52" s="941">
        <f>INDEX(CV!$538:$578,MATCH('CV3'!$E52,CV!$F$2:$F$269,0),15)</f>
        <v>1.3888359885835462</v>
      </c>
      <c r="P52" s="1374" t="s">
        <v>1543</v>
      </c>
      <c r="Q52" s="1375"/>
      <c r="R52" s="1375"/>
      <c r="S52" s="1375"/>
    </row>
    <row r="53" spans="1:19" s="310" customFormat="1" ht="12.6" customHeight="1" thickBot="1">
      <c r="A53" s="1477" t="s">
        <v>1544</v>
      </c>
      <c r="B53" s="1477"/>
      <c r="C53" s="1477"/>
      <c r="D53" s="1477"/>
      <c r="E53" s="714">
        <v>41</v>
      </c>
      <c r="F53" s="952">
        <f>INDEX(CV!$538:$578,MATCH('CV3'!$E53,CV!$F$2:$F$269,0),8)</f>
        <v>0.12932664061090587</v>
      </c>
      <c r="G53" s="953">
        <f>INDEX(CV!$538:$578,MATCH('CV3'!$E53,CV!$F$2:$F$269,0),12)</f>
        <v>2.1500833830744046</v>
      </c>
      <c r="H53" s="953">
        <f>INDEX(CV!$538:$578,MATCH('CV3'!$E53,CV!$F$2:$F$269,0),16)</f>
        <v>1.2151333873132657</v>
      </c>
      <c r="I53" s="953">
        <f>INDEX(CV!$538:$578,MATCH('CV3'!$E53,CV!$F$2:$F$269,0),10)</f>
        <v>2.3076323500548215</v>
      </c>
      <c r="J53" s="954">
        <f>INDEX(CV!$538:$578,MATCH('CV3'!$E53,CV!$F$2:$F$269,0),14)</f>
        <v>1.1909700999474717</v>
      </c>
      <c r="K53" s="953">
        <f>INDEX(CV!$538:$578,MATCH('CV3'!$E53,CV!$F$2:$F$269,0),9)</f>
        <v>0.1259844735806554</v>
      </c>
      <c r="L53" s="953">
        <f>INDEX(CV!$538:$578,MATCH('CV3'!$E53,CV!$F$2:$F$269,0),13)</f>
        <v>2.281118886257846</v>
      </c>
      <c r="M53" s="953">
        <f>INDEX(CV!$538:$578,MATCH('CV3'!$E53,CV!$F$2:$F$269,0),17)</f>
        <v>1.3305108501877483</v>
      </c>
      <c r="N53" s="953">
        <f>INDEX(CV!$538:$578,MATCH('CV3'!$E53,CV!$F$2:$F$269,0),11)</f>
        <v>1.8999263174885579</v>
      </c>
      <c r="O53" s="952">
        <f>INDEX(CV!$538:$578,MATCH('CV3'!$E53,CV!$F$2:$F$269,0),15)</f>
        <v>1.0692890543172024</v>
      </c>
      <c r="P53" s="1485" t="s">
        <v>1545</v>
      </c>
      <c r="Q53" s="1486"/>
      <c r="R53" s="1486"/>
      <c r="S53" s="1486"/>
    </row>
    <row r="54" spans="1:19" s="310" customFormat="1" ht="22.5" customHeight="1">
      <c r="A54" s="1478" t="s">
        <v>1825</v>
      </c>
      <c r="B54" s="1478"/>
      <c r="C54" s="1478"/>
      <c r="D54" s="1478"/>
      <c r="E54" s="1478"/>
      <c r="F54" s="1478"/>
      <c r="G54" s="1478"/>
      <c r="H54" s="1478"/>
      <c r="I54" s="1478"/>
      <c r="J54" s="1478"/>
      <c r="K54" s="1478"/>
      <c r="L54" s="1478"/>
      <c r="M54" s="1478"/>
      <c r="N54" s="1478"/>
      <c r="O54" s="1478"/>
      <c r="P54" s="1478"/>
      <c r="Q54" s="1478"/>
      <c r="R54" s="1478"/>
      <c r="S54" s="1478"/>
    </row>
    <row r="55" spans="1:19" ht="3" customHeight="1">
      <c r="A55" s="311"/>
      <c r="B55" s="312"/>
      <c r="C55" s="312"/>
      <c r="D55" s="312"/>
      <c r="E55" s="312"/>
      <c r="F55" s="758"/>
      <c r="G55" s="311"/>
      <c r="H55" s="311"/>
      <c r="I55" s="311"/>
      <c r="J55" s="311"/>
      <c r="K55" s="315"/>
      <c r="L55" s="315"/>
      <c r="M55" s="315"/>
      <c r="N55" s="311"/>
      <c r="O55" s="311"/>
      <c r="P55" s="312"/>
      <c r="Q55" s="312"/>
      <c r="R55" s="312"/>
      <c r="S55" s="319"/>
    </row>
    <row r="56" spans="1:19" s="500" customFormat="1" ht="15" customHeight="1">
      <c r="A56" s="1385">
        <f>'CV2'!R336+1</f>
        <v>95</v>
      </c>
      <c r="B56" s="1385"/>
      <c r="C56" s="520"/>
      <c r="D56" s="520"/>
      <c r="E56" s="520"/>
      <c r="F56" s="819"/>
      <c r="G56" s="819"/>
      <c r="H56" s="819"/>
      <c r="I56" s="1510">
        <f>'CV2'!I336:J336</f>
        <v>41487</v>
      </c>
      <c r="J56" s="1510"/>
      <c r="K56" s="1363">
        <f>I56</f>
        <v>41487</v>
      </c>
      <c r="L56" s="1363"/>
      <c r="M56" s="321"/>
      <c r="N56" s="821"/>
      <c r="O56" s="821"/>
      <c r="R56" s="1355">
        <f>A56+1</f>
        <v>96</v>
      </c>
      <c r="S56" s="1355"/>
    </row>
  </sheetData>
  <mergeCells count="110">
    <mergeCell ref="A1:J1"/>
    <mergeCell ref="K1:S1"/>
    <mergeCell ref="A3:J4"/>
    <mergeCell ref="C5:G5"/>
    <mergeCell ref="K5:N5"/>
    <mergeCell ref="A6:D6"/>
    <mergeCell ref="F6:J9"/>
    <mergeCell ref="K6:O9"/>
    <mergeCell ref="B7:D7"/>
    <mergeCell ref="P12:S12"/>
    <mergeCell ref="A13:D13"/>
    <mergeCell ref="P13:S13"/>
    <mergeCell ref="A14:D14"/>
    <mergeCell ref="P14:S14"/>
    <mergeCell ref="A15:D15"/>
    <mergeCell ref="P15:S15"/>
    <mergeCell ref="K10:K12"/>
    <mergeCell ref="L10:L12"/>
    <mergeCell ref="M10:M12"/>
    <mergeCell ref="N10:N12"/>
    <mergeCell ref="O10:O12"/>
    <mergeCell ref="A11:B11"/>
    <mergeCell ref="A12:D12"/>
    <mergeCell ref="A10:B10"/>
    <mergeCell ref="F10:F12"/>
    <mergeCell ref="G10:G12"/>
    <mergeCell ref="H10:H12"/>
    <mergeCell ref="I10:I12"/>
    <mergeCell ref="J10:J12"/>
    <mergeCell ref="B19:D19"/>
    <mergeCell ref="P19:R19"/>
    <mergeCell ref="C20:D20"/>
    <mergeCell ref="P20:Q20"/>
    <mergeCell ref="C21:D21"/>
    <mergeCell ref="P21:Q21"/>
    <mergeCell ref="A16:D16"/>
    <mergeCell ref="P16:S16"/>
    <mergeCell ref="A17:D17"/>
    <mergeCell ref="P17:S17"/>
    <mergeCell ref="A18:D18"/>
    <mergeCell ref="P18:S18"/>
    <mergeCell ref="C25:D25"/>
    <mergeCell ref="P25:Q25"/>
    <mergeCell ref="A26:D26"/>
    <mergeCell ref="P26:S26"/>
    <mergeCell ref="B27:D27"/>
    <mergeCell ref="P27:R27"/>
    <mergeCell ref="C22:D22"/>
    <mergeCell ref="P22:Q22"/>
    <mergeCell ref="B23:D23"/>
    <mergeCell ref="P23:R23"/>
    <mergeCell ref="C24:D24"/>
    <mergeCell ref="P24:Q24"/>
    <mergeCell ref="B31:D31"/>
    <mergeCell ref="P31:R31"/>
    <mergeCell ref="B32:D32"/>
    <mergeCell ref="P32:R32"/>
    <mergeCell ref="B33:D33"/>
    <mergeCell ref="P33:R33"/>
    <mergeCell ref="B28:D28"/>
    <mergeCell ref="P28:R28"/>
    <mergeCell ref="B29:D29"/>
    <mergeCell ref="P29:R29"/>
    <mergeCell ref="B30:D30"/>
    <mergeCell ref="P30:R30"/>
    <mergeCell ref="B37:D37"/>
    <mergeCell ref="P37:R37"/>
    <mergeCell ref="B38:D38"/>
    <mergeCell ref="P38:R38"/>
    <mergeCell ref="A39:D39"/>
    <mergeCell ref="P39:S39"/>
    <mergeCell ref="A34:D34"/>
    <mergeCell ref="P34:S34"/>
    <mergeCell ref="A35:D35"/>
    <mergeCell ref="P35:S35"/>
    <mergeCell ref="B36:D36"/>
    <mergeCell ref="P36:R36"/>
    <mergeCell ref="A43:D43"/>
    <mergeCell ref="P43:S43"/>
    <mergeCell ref="A44:D44"/>
    <mergeCell ref="P44:S44"/>
    <mergeCell ref="A45:D45"/>
    <mergeCell ref="P45:S45"/>
    <mergeCell ref="A40:D40"/>
    <mergeCell ref="P40:S40"/>
    <mergeCell ref="A41:D41"/>
    <mergeCell ref="P41:S41"/>
    <mergeCell ref="A42:D42"/>
    <mergeCell ref="P42:S42"/>
    <mergeCell ref="A49:D49"/>
    <mergeCell ref="P49:S49"/>
    <mergeCell ref="A50:D50"/>
    <mergeCell ref="P50:S50"/>
    <mergeCell ref="A51:D51"/>
    <mergeCell ref="P51:S51"/>
    <mergeCell ref="A46:D46"/>
    <mergeCell ref="P46:S46"/>
    <mergeCell ref="A47:D47"/>
    <mergeCell ref="P47:S47"/>
    <mergeCell ref="A48:D48"/>
    <mergeCell ref="P48:S48"/>
    <mergeCell ref="A52:D52"/>
    <mergeCell ref="P52:S52"/>
    <mergeCell ref="A53:D53"/>
    <mergeCell ref="P53:S53"/>
    <mergeCell ref="A56:B56"/>
    <mergeCell ref="I56:J56"/>
    <mergeCell ref="K56:L56"/>
    <mergeCell ref="R56:S56"/>
    <mergeCell ref="A54:S54"/>
  </mergeCells>
  <phoneticPr fontId="16" type="noConversion"/>
  <printOptions horizontalCentered="1"/>
  <pageMargins left="0.51181102362204722" right="0.51181102362204722" top="0.59055118110236227" bottom="0.39370078740157483" header="0.59055118110236227" footer="0.19685039370078741"/>
  <pageSetup paperSize="9" pageOrder="overThenDown" orientation="portrait" r:id="rId1"/>
  <headerFooter scaleWithDoc="0" alignWithMargins="0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56"/>
  <sheetViews>
    <sheetView showGridLines="0" view="pageLayout" zoomScaleNormal="130" zoomScaleSheetLayoutView="100" workbookViewId="0">
      <selection activeCell="A5" sqref="A5"/>
    </sheetView>
  </sheetViews>
  <sheetFormatPr defaultColWidth="9.140625" defaultRowHeight="12.75"/>
  <cols>
    <col min="1" max="1" width="2.140625" style="297" customWidth="1"/>
    <col min="2" max="3" width="2" style="297" customWidth="1"/>
    <col min="4" max="4" width="19.5703125" style="297" customWidth="1"/>
    <col min="5" max="5" width="4.7109375" style="297" hidden="1" customWidth="1"/>
    <col min="6" max="6" width="12.85546875" style="500" customWidth="1"/>
    <col min="7" max="10" width="12.85546875" style="297" customWidth="1"/>
    <col min="11" max="13" width="12.85546875" style="329" customWidth="1"/>
    <col min="14" max="15" width="12.85546875" style="297" customWidth="1"/>
    <col min="16" max="16" width="19.85546875" style="297" customWidth="1"/>
    <col min="17" max="18" width="2" style="297" customWidth="1"/>
    <col min="19" max="19" width="2" style="329" customWidth="1"/>
    <col min="20" max="16384" width="9.140625" style="297"/>
  </cols>
  <sheetData>
    <row r="1" spans="1:19" ht="16.5" customHeight="1">
      <c r="A1" s="1450" t="s">
        <v>1773</v>
      </c>
      <c r="B1" s="1450"/>
      <c r="C1" s="1450"/>
      <c r="D1" s="1450"/>
      <c r="E1" s="1450"/>
      <c r="F1" s="1450"/>
      <c r="G1" s="1450"/>
      <c r="H1" s="1450"/>
      <c r="I1" s="1450"/>
      <c r="J1" s="1450"/>
      <c r="K1" s="1429"/>
      <c r="L1" s="1429"/>
      <c r="M1" s="1429"/>
      <c r="N1" s="1429"/>
      <c r="O1" s="1429"/>
      <c r="P1" s="1429"/>
      <c r="Q1" s="1429"/>
      <c r="R1" s="1429"/>
      <c r="S1" s="1429"/>
    </row>
    <row r="2" spans="1:19" ht="3" customHeight="1">
      <c r="A2" s="298"/>
      <c r="B2" s="299"/>
      <c r="C2" s="299"/>
      <c r="D2" s="299"/>
      <c r="E2" s="299"/>
      <c r="F2" s="697"/>
      <c r="G2" s="298"/>
      <c r="H2" s="298"/>
      <c r="I2" s="298"/>
      <c r="J2" s="298"/>
      <c r="K2" s="302"/>
      <c r="L2" s="302"/>
      <c r="M2" s="302"/>
      <c r="N2" s="298"/>
      <c r="O2" s="804"/>
      <c r="P2" s="299"/>
      <c r="Q2" s="299"/>
      <c r="R2" s="299"/>
      <c r="S2" s="305"/>
    </row>
    <row r="3" spans="1:19" ht="6.75" customHeight="1">
      <c r="A3" s="1577" t="s">
        <v>2035</v>
      </c>
      <c r="B3" s="1578"/>
      <c r="C3" s="1578"/>
      <c r="D3" s="1578"/>
      <c r="E3" s="1578"/>
      <c r="F3" s="1578"/>
      <c r="G3" s="1578"/>
      <c r="H3" s="1578"/>
      <c r="I3" s="1578"/>
      <c r="J3" s="1578"/>
      <c r="K3" s="542"/>
      <c r="L3" s="542"/>
      <c r="M3" s="542"/>
      <c r="N3" s="698"/>
      <c r="O3" s="698"/>
      <c r="P3" s="544"/>
      <c r="Q3" s="544"/>
      <c r="R3" s="544"/>
      <c r="S3" s="545"/>
    </row>
    <row r="4" spans="1:19" s="306" customFormat="1" ht="18" customHeight="1">
      <c r="A4" s="1578"/>
      <c r="B4" s="1578"/>
      <c r="C4" s="1578"/>
      <c r="D4" s="1578"/>
      <c r="E4" s="1578"/>
      <c r="F4" s="1578"/>
      <c r="G4" s="1578"/>
      <c r="H4" s="1578"/>
      <c r="I4" s="1578"/>
      <c r="J4" s="1578"/>
      <c r="K4" s="549"/>
      <c r="L4" s="549"/>
      <c r="M4" s="549"/>
      <c r="N4" s="806"/>
      <c r="O4" s="806"/>
      <c r="P4" s="551"/>
      <c r="Q4" s="551"/>
      <c r="R4" s="551"/>
      <c r="S4" s="547"/>
    </row>
    <row r="5" spans="1:19" s="307" customFormat="1" ht="15.95" customHeight="1" thickBot="1">
      <c r="A5" s="552"/>
      <c r="B5" s="553"/>
      <c r="C5" s="1356" t="s">
        <v>1938</v>
      </c>
      <c r="D5" s="1356"/>
      <c r="E5" s="1356"/>
      <c r="F5" s="1356"/>
      <c r="G5" s="1356"/>
      <c r="H5" s="553"/>
      <c r="I5" s="553"/>
      <c r="J5" s="553"/>
      <c r="K5" s="1356"/>
      <c r="L5" s="1356"/>
      <c r="M5" s="1356"/>
      <c r="N5" s="1356"/>
    </row>
    <row r="6" spans="1:19" s="308" customFormat="1" ht="12.75" customHeight="1">
      <c r="A6" s="1506" t="s">
        <v>163</v>
      </c>
      <c r="B6" s="1506"/>
      <c r="C6" s="1506"/>
      <c r="D6" s="1506"/>
      <c r="E6" s="711"/>
      <c r="F6" s="1571" t="s">
        <v>1726</v>
      </c>
      <c r="G6" s="1507"/>
      <c r="H6" s="1507"/>
      <c r="I6" s="1507"/>
      <c r="J6" s="1507"/>
      <c r="K6" s="1572" t="s">
        <v>1725</v>
      </c>
      <c r="L6" s="1572"/>
      <c r="M6" s="1572"/>
      <c r="N6" s="1507"/>
      <c r="O6" s="1507"/>
      <c r="P6" s="656" t="s">
        <v>167</v>
      </c>
      <c r="Q6" s="657"/>
      <c r="R6" s="657"/>
      <c r="S6" s="657"/>
    </row>
    <row r="7" spans="1:19" s="308" customFormat="1" ht="9" customHeight="1">
      <c r="A7" s="658"/>
      <c r="B7" s="1503" t="s">
        <v>11</v>
      </c>
      <c r="C7" s="1503"/>
      <c r="D7" s="1503"/>
      <c r="E7" s="712"/>
      <c r="F7" s="1573"/>
      <c r="G7" s="1574"/>
      <c r="H7" s="1574"/>
      <c r="I7" s="1574"/>
      <c r="J7" s="1574"/>
      <c r="K7" s="1574"/>
      <c r="L7" s="1574"/>
      <c r="M7" s="1574"/>
      <c r="N7" s="1574"/>
      <c r="O7" s="1574"/>
      <c r="P7" s="664" t="s">
        <v>169</v>
      </c>
      <c r="Q7" s="665"/>
      <c r="R7" s="665"/>
      <c r="S7" s="665"/>
    </row>
    <row r="8" spans="1:19" s="308" customFormat="1" ht="11.25" customHeight="1">
      <c r="A8" s="666"/>
      <c r="B8" s="667"/>
      <c r="C8" s="667"/>
      <c r="D8" s="667"/>
      <c r="E8" s="667"/>
      <c r="F8" s="1573"/>
      <c r="G8" s="1574"/>
      <c r="H8" s="1574"/>
      <c r="I8" s="1574"/>
      <c r="J8" s="1574"/>
      <c r="K8" s="1574"/>
      <c r="L8" s="1574"/>
      <c r="M8" s="1574"/>
      <c r="N8" s="1574"/>
      <c r="O8" s="1574"/>
      <c r="P8" s="673"/>
      <c r="Q8" s="667"/>
      <c r="R8" s="667"/>
      <c r="S8" s="667"/>
    </row>
    <row r="9" spans="1:19" s="308" customFormat="1" ht="9" customHeight="1">
      <c r="A9" s="674"/>
      <c r="B9" s="675"/>
      <c r="C9" s="675"/>
      <c r="D9" s="675"/>
      <c r="E9" s="675"/>
      <c r="F9" s="1575"/>
      <c r="G9" s="1576"/>
      <c r="H9" s="1576"/>
      <c r="I9" s="1576"/>
      <c r="J9" s="1576"/>
      <c r="K9" s="1576"/>
      <c r="L9" s="1576"/>
      <c r="M9" s="1576"/>
      <c r="N9" s="1576"/>
      <c r="O9" s="1576"/>
      <c r="P9" s="681"/>
      <c r="Q9" s="675"/>
      <c r="R9" s="675"/>
      <c r="S9" s="675"/>
    </row>
    <row r="10" spans="1:19" s="308" customFormat="1" ht="11.25" customHeight="1">
      <c r="A10" s="1499"/>
      <c r="B10" s="1499"/>
      <c r="C10" s="682"/>
      <c r="D10" s="682"/>
      <c r="E10" s="682"/>
      <c r="F10" s="1864" t="s">
        <v>2025</v>
      </c>
      <c r="G10" s="1864" t="s">
        <v>1819</v>
      </c>
      <c r="H10" s="1864" t="s">
        <v>1818</v>
      </c>
      <c r="I10" s="1864" t="s">
        <v>1820</v>
      </c>
      <c r="J10" s="1867" t="s">
        <v>2027</v>
      </c>
      <c r="K10" s="1861" t="s">
        <v>2025</v>
      </c>
      <c r="L10" s="1864" t="s">
        <v>1819</v>
      </c>
      <c r="M10" s="1864" t="s">
        <v>1818</v>
      </c>
      <c r="N10" s="1864" t="s">
        <v>1820</v>
      </c>
      <c r="O10" s="1867" t="s">
        <v>2027</v>
      </c>
      <c r="P10" s="688"/>
      <c r="Q10" s="682"/>
      <c r="R10" s="682"/>
      <c r="S10" s="682"/>
    </row>
    <row r="11" spans="1:19" s="308" customFormat="1" ht="11.25" customHeight="1">
      <c r="A11" s="1499" t="s">
        <v>8</v>
      </c>
      <c r="B11" s="1499"/>
      <c r="C11" s="682"/>
      <c r="D11" s="682"/>
      <c r="E11" s="682"/>
      <c r="F11" s="1865"/>
      <c r="G11" s="1865"/>
      <c r="H11" s="1865"/>
      <c r="I11" s="1865"/>
      <c r="J11" s="1868"/>
      <c r="K11" s="1862"/>
      <c r="L11" s="1865"/>
      <c r="M11" s="1865"/>
      <c r="N11" s="1865"/>
      <c r="O11" s="1868"/>
      <c r="P11" s="688"/>
      <c r="Q11" s="682"/>
      <c r="R11" s="682"/>
      <c r="S11" s="682"/>
    </row>
    <row r="12" spans="1:19" s="309" customFormat="1" ht="24.75" customHeight="1">
      <c r="A12" s="1500" t="s">
        <v>9</v>
      </c>
      <c r="B12" s="1500"/>
      <c r="C12" s="1500"/>
      <c r="D12" s="1500"/>
      <c r="E12" s="713"/>
      <c r="F12" s="1866"/>
      <c r="G12" s="1866"/>
      <c r="H12" s="1866"/>
      <c r="I12" s="1866"/>
      <c r="J12" s="1869"/>
      <c r="K12" s="1863"/>
      <c r="L12" s="1866"/>
      <c r="M12" s="1866"/>
      <c r="N12" s="1866"/>
      <c r="O12" s="1869"/>
      <c r="P12" s="1501" t="s">
        <v>170</v>
      </c>
      <c r="Q12" s="1502"/>
      <c r="R12" s="1502"/>
      <c r="S12" s="1502"/>
    </row>
    <row r="13" spans="1:19" s="310" customFormat="1" ht="13.7" customHeight="1">
      <c r="A13" s="1459" t="s">
        <v>845</v>
      </c>
      <c r="B13" s="1459"/>
      <c r="C13" s="1459"/>
      <c r="D13" s="1459"/>
      <c r="E13" s="714">
        <v>1</v>
      </c>
      <c r="F13" s="935">
        <f>INDEX(CV!$579:$620,MATCH('CV4'!$E13,CV!$F$2:$F$269,0),8)</f>
        <v>4.3198314238354907E-2</v>
      </c>
      <c r="G13" s="936">
        <f>INDEX(CV!$579:$620,MATCH('CV4'!$E13,CV!$F$2:$F$269,0),12)</f>
        <v>1.9582355865165886</v>
      </c>
      <c r="H13" s="936">
        <f>INDEX(CV!$579:$620,MATCH('CV4'!$E13,CV!$F$2:$F$269,0),16)</f>
        <v>1.3691366234916074</v>
      </c>
      <c r="I13" s="936">
        <f>INDEX(CV!$579:$620,MATCH('CV4'!$E13,CV!$F$2:$F$269,0),10)</f>
        <v>1.9645839904076514</v>
      </c>
      <c r="J13" s="937">
        <f>INDEX(CV!$579:$620,MATCH('CV4'!$E13,CV!$F$2:$F$269,0),14)</f>
        <v>1.1475423783363172</v>
      </c>
      <c r="K13" s="938">
        <f>INDEX(CV!$579:$620,MATCH('CV4'!$E13,CV!$F$2:$F$269,0),9)</f>
        <v>4.2963509957917458E-2</v>
      </c>
      <c r="L13" s="936">
        <f>INDEX(CV!$579:$620,MATCH('CV4'!$E13,CV!$F$2:$F$269,0),13)</f>
        <v>2.2276698947699423</v>
      </c>
      <c r="M13" s="936">
        <f>INDEX(CV!$579:$620,MATCH('CV4'!$E13,CV!$F$2:$F$269,0),17)</f>
        <v>2.2080214519438059</v>
      </c>
      <c r="N13" s="936">
        <f>INDEX(CV!$579:$620,MATCH('CV4'!$E13,CV!$F$2:$F$269,0),11)</f>
        <v>2.1835541834358665</v>
      </c>
      <c r="O13" s="939">
        <f>INDEX(CV!$579:$620,MATCH('CV4'!$E13,CV!$F$2:$F$269,0),15)</f>
        <v>1.6973193690501818</v>
      </c>
      <c r="P13" s="1423" t="s">
        <v>850</v>
      </c>
      <c r="Q13" s="1424"/>
      <c r="R13" s="1424"/>
      <c r="S13" s="1424"/>
    </row>
    <row r="14" spans="1:19" s="310" customFormat="1" ht="13.7" customHeight="1">
      <c r="A14" s="1460" t="s">
        <v>846</v>
      </c>
      <c r="B14" s="1460"/>
      <c r="C14" s="1460"/>
      <c r="D14" s="1460"/>
      <c r="E14" s="720">
        <v>2</v>
      </c>
      <c r="F14" s="935">
        <f>INDEX(CV!$579:$620,MATCH('CV4'!$E14,CV!$F$2:$F$269,0),8)</f>
        <v>9.479119830363171E-2</v>
      </c>
      <c r="G14" s="938">
        <f>INDEX(CV!$579:$620,MATCH('CV4'!$E14,CV!$F$2:$F$269,0),12)</f>
        <v>2.9433297299849062</v>
      </c>
      <c r="H14" s="938">
        <f>INDEX(CV!$579:$620,MATCH('CV4'!$E14,CV!$F$2:$F$269,0),16)</f>
        <v>1.6974740320771451</v>
      </c>
      <c r="I14" s="938">
        <f>INDEX(CV!$579:$620,MATCH('CV4'!$E14,CV!$F$2:$F$269,0),10)</f>
        <v>3.0872136354804289</v>
      </c>
      <c r="J14" s="940">
        <f>INDEX(CV!$579:$620,MATCH('CV4'!$E14,CV!$F$2:$F$269,0),14)</f>
        <v>1.4643573543493036</v>
      </c>
      <c r="K14" s="938">
        <f>INDEX(CV!$579:$620,MATCH('CV4'!$E14,CV!$F$2:$F$269,0),9)</f>
        <v>9.3277560229012707E-2</v>
      </c>
      <c r="L14" s="938">
        <f>INDEX(CV!$579:$620,MATCH('CV4'!$E14,CV!$F$2:$F$269,0),13)</f>
        <v>3.4163885512089678</v>
      </c>
      <c r="M14" s="938">
        <f>INDEX(CV!$579:$620,MATCH('CV4'!$E14,CV!$F$2:$F$269,0),17)</f>
        <v>3.1463132202130706</v>
      </c>
      <c r="N14" s="938">
        <f>INDEX(CV!$579:$620,MATCH('CV4'!$E14,CV!$F$2:$F$269,0),11)</f>
        <v>3.4097809824075953</v>
      </c>
      <c r="O14" s="935">
        <f>INDEX(CV!$579:$620,MATCH('CV4'!$E14,CV!$F$2:$F$269,0),15)</f>
        <v>2.3832158040984801</v>
      </c>
      <c r="P14" s="1423" t="s">
        <v>852</v>
      </c>
      <c r="Q14" s="1424"/>
      <c r="R14" s="1424"/>
      <c r="S14" s="1424"/>
    </row>
    <row r="15" spans="1:19" s="310" customFormat="1" ht="13.7" customHeight="1">
      <c r="A15" s="1460" t="s">
        <v>1373</v>
      </c>
      <c r="B15" s="1460"/>
      <c r="C15" s="1460"/>
      <c r="D15" s="1460"/>
      <c r="E15" s="714">
        <v>3</v>
      </c>
      <c r="F15" s="935">
        <f>INDEX(CV!$579:$620,MATCH('CV4'!$E15,CV!$F$2:$F$269,0),8)</f>
        <v>4.8244611344340445E-2</v>
      </c>
      <c r="G15" s="938">
        <f>INDEX(CV!$579:$620,MATCH('CV4'!$E15,CV!$F$2:$F$269,0),12)</f>
        <v>2.3418572100266597</v>
      </c>
      <c r="H15" s="938">
        <f>INDEX(CV!$579:$620,MATCH('CV4'!$E15,CV!$F$2:$F$269,0),16)</f>
        <v>2.3141180166498163</v>
      </c>
      <c r="I15" s="938">
        <f>INDEX(CV!$579:$620,MATCH('CV4'!$E15,CV!$F$2:$F$269,0),10)</f>
        <v>2.1379986148592436</v>
      </c>
      <c r="J15" s="940">
        <f>INDEX(CV!$579:$620,MATCH('CV4'!$E15,CV!$F$2:$F$269,0),14)</f>
        <v>1.847286569751041</v>
      </c>
      <c r="K15" s="938">
        <f>INDEX(CV!$579:$620,MATCH('CV4'!$E15,CV!$F$2:$F$269,0),9)</f>
        <v>4.8149572650402546E-2</v>
      </c>
      <c r="L15" s="938">
        <f>INDEX(CV!$579:$620,MATCH('CV4'!$E15,CV!$F$2:$F$269,0),13)</f>
        <v>2.499297077170648</v>
      </c>
      <c r="M15" s="938">
        <f>INDEX(CV!$579:$620,MATCH('CV4'!$E15,CV!$F$2:$F$269,0),17)</f>
        <v>2.5844236552528268</v>
      </c>
      <c r="N15" s="938">
        <f>INDEX(CV!$579:$620,MATCH('CV4'!$E15,CV!$F$2:$F$269,0),11)</f>
        <v>2.4733769048420173</v>
      </c>
      <c r="O15" s="935">
        <f>INDEX(CV!$579:$620,MATCH('CV4'!$E15,CV!$F$2:$F$269,0),15)</f>
        <v>2.2488315703247066</v>
      </c>
      <c r="P15" s="1423" t="s">
        <v>1375</v>
      </c>
      <c r="Q15" s="1424"/>
      <c r="R15" s="1424"/>
      <c r="S15" s="1424"/>
    </row>
    <row r="16" spans="1:19" s="310" customFormat="1" ht="13.7" customHeight="1">
      <c r="A16" s="1378" t="s">
        <v>1539</v>
      </c>
      <c r="B16" s="1378"/>
      <c r="C16" s="1378"/>
      <c r="D16" s="1378"/>
      <c r="E16" s="720">
        <v>4</v>
      </c>
      <c r="F16" s="935">
        <f>INDEX(CV!$579:$620,MATCH('CV4'!$E16,CV!$F$2:$F$269,0),8)</f>
        <v>9.2951273463630912E-2</v>
      </c>
      <c r="G16" s="938">
        <f>INDEX(CV!$579:$620,MATCH('CV4'!$E16,CV!$F$2:$F$269,0),12)</f>
        <v>4.1141526234059667</v>
      </c>
      <c r="H16" s="938">
        <f>INDEX(CV!$579:$620,MATCH('CV4'!$E16,CV!$F$2:$F$269,0),16)</f>
        <v>3.4247564267834969</v>
      </c>
      <c r="I16" s="938">
        <f>INDEX(CV!$579:$620,MATCH('CV4'!$E16,CV!$F$2:$F$269,0),10)</f>
        <v>3.941198037145651</v>
      </c>
      <c r="J16" s="940">
        <f>INDEX(CV!$579:$620,MATCH('CV4'!$E16,CV!$F$2:$F$269,0),14)</f>
        <v>2.6437215842076296</v>
      </c>
      <c r="K16" s="938">
        <f>INDEX(CV!$579:$620,MATCH('CV4'!$E16,CV!$F$2:$F$269,0),9)</f>
        <v>9.2782349912101131E-2</v>
      </c>
      <c r="L16" s="938">
        <f>INDEX(CV!$579:$620,MATCH('CV4'!$E16,CV!$F$2:$F$269,0),13)</f>
        <v>4.4826253188490002</v>
      </c>
      <c r="M16" s="938">
        <f>INDEX(CV!$579:$620,MATCH('CV4'!$E16,CV!$F$2:$F$269,0),17)</f>
        <v>3.617951508499786</v>
      </c>
      <c r="N16" s="938">
        <f>INDEX(CV!$579:$620,MATCH('CV4'!$E16,CV!$F$2:$F$269,0),11)</f>
        <v>4.3622703696906262</v>
      </c>
      <c r="O16" s="935">
        <f>INDEX(CV!$579:$620,MATCH('CV4'!$E16,CV!$F$2:$F$269,0),15)</f>
        <v>3.2588902793499575</v>
      </c>
      <c r="P16" s="1406" t="s">
        <v>1553</v>
      </c>
      <c r="Q16" s="1407"/>
      <c r="R16" s="1407"/>
      <c r="S16" s="1407"/>
    </row>
    <row r="17" spans="1:19" s="310" customFormat="1" ht="13.7" customHeight="1">
      <c r="A17" s="1378" t="s">
        <v>1562</v>
      </c>
      <c r="B17" s="1378"/>
      <c r="C17" s="1378"/>
      <c r="D17" s="1378"/>
      <c r="E17" s="714">
        <v>5</v>
      </c>
      <c r="F17" s="935">
        <f>INDEX(CV!$579:$620,MATCH('CV4'!$E17,CV!$F$2:$F$269,0),8)</f>
        <v>5.6263550297508534E-2</v>
      </c>
      <c r="G17" s="938">
        <f>INDEX(CV!$579:$620,MATCH('CV4'!$E17,CV!$F$2:$F$269,0),12)</f>
        <v>2.8699294918633975</v>
      </c>
      <c r="H17" s="938">
        <f>INDEX(CV!$579:$620,MATCH('CV4'!$E17,CV!$F$2:$F$269,0),16)</f>
        <v>3.1210250120493415</v>
      </c>
      <c r="I17" s="938">
        <f>INDEX(CV!$579:$620,MATCH('CV4'!$E17,CV!$F$2:$F$269,0),10)</f>
        <v>2.566525250762218</v>
      </c>
      <c r="J17" s="940">
        <f>INDEX(CV!$579:$620,MATCH('CV4'!$E17,CV!$F$2:$F$269,0),14)</f>
        <v>2.4906518515478209</v>
      </c>
      <c r="K17" s="938">
        <f>INDEX(CV!$579:$620,MATCH('CV4'!$E17,CV!$F$2:$F$269,0),9)</f>
        <v>5.6154678143328224E-2</v>
      </c>
      <c r="L17" s="938">
        <f>INDEX(CV!$579:$620,MATCH('CV4'!$E17,CV!$F$2:$F$269,0),13)</f>
        <v>3.0150008498562126</v>
      </c>
      <c r="M17" s="938">
        <f>INDEX(CV!$579:$620,MATCH('CV4'!$E17,CV!$F$2:$F$269,0),17)</f>
        <v>3.6758724353800134</v>
      </c>
      <c r="N17" s="938">
        <f>INDEX(CV!$579:$620,MATCH('CV4'!$E17,CV!$F$2:$F$269,0),11)</f>
        <v>3.0245103809414435</v>
      </c>
      <c r="O17" s="935">
        <f>INDEX(CV!$579:$620,MATCH('CV4'!$E17,CV!$F$2:$F$269,0),15)</f>
        <v>3.0578354246126733</v>
      </c>
      <c r="P17" s="1406" t="s">
        <v>1830</v>
      </c>
      <c r="Q17" s="1407"/>
      <c r="R17" s="1407"/>
      <c r="S17" s="1407"/>
    </row>
    <row r="18" spans="1:19" s="310" customFormat="1" ht="13.5" customHeight="1">
      <c r="A18" s="1414" t="s">
        <v>173</v>
      </c>
      <c r="B18" s="1414"/>
      <c r="C18" s="1414"/>
      <c r="D18" s="1414"/>
      <c r="E18" s="720">
        <v>6</v>
      </c>
      <c r="F18" s="935">
        <f>INDEX(CV!$579:$620,MATCH('CV4'!$E18,CV!$F$2:$F$269,0),8)</f>
        <v>0.17482837195291662</v>
      </c>
      <c r="G18" s="936">
        <f>INDEX(CV!$579:$620,MATCH('CV4'!$E18,CV!$F$2:$F$269,0),12)</f>
        <v>3.8467323792650645</v>
      </c>
      <c r="H18" s="936">
        <f>INDEX(CV!$579:$620,MATCH('CV4'!$E18,CV!$F$2:$F$269,0),16)</f>
        <v>1.8138025460592968</v>
      </c>
      <c r="I18" s="936">
        <f>INDEX(CV!$579:$620,MATCH('CV4'!$E18,CV!$F$2:$F$269,0),10)</f>
        <v>4.9256483843981078</v>
      </c>
      <c r="J18" s="937">
        <f>INDEX(CV!$579:$620,MATCH('CV4'!$E18,CV!$F$2:$F$269,0),14)</f>
        <v>1.5036805899441554</v>
      </c>
      <c r="K18" s="938">
        <f>INDEX(CV!$579:$620,MATCH('CV4'!$E18,CV!$F$2:$F$269,0),9)</f>
        <v>0.17153018674393675</v>
      </c>
      <c r="L18" s="936">
        <f>INDEX(CV!$579:$620,MATCH('CV4'!$E18,CV!$F$2:$F$269,0),13)</f>
        <v>4.3794549609793183</v>
      </c>
      <c r="M18" s="936">
        <f>INDEX(CV!$579:$620,MATCH('CV4'!$E18,CV!$F$2:$F$269,0),17)</f>
        <v>3.4347834018820507</v>
      </c>
      <c r="N18" s="936">
        <f>INDEX(CV!$579:$620,MATCH('CV4'!$E18,CV!$F$2:$F$269,0),11)</f>
        <v>5.2096118469083947</v>
      </c>
      <c r="O18" s="939">
        <f>INDEX(CV!$579:$620,MATCH('CV4'!$E18,CV!$F$2:$F$269,0),15)</f>
        <v>2.6352267839693311</v>
      </c>
      <c r="P18" s="1412" t="s">
        <v>305</v>
      </c>
      <c r="Q18" s="1413"/>
      <c r="R18" s="1413"/>
      <c r="S18" s="1413"/>
    </row>
    <row r="19" spans="1:19" s="310" customFormat="1" ht="13.5" customHeight="1">
      <c r="A19" s="628"/>
      <c r="B19" s="1484" t="s">
        <v>174</v>
      </c>
      <c r="C19" s="1414"/>
      <c r="D19" s="1414"/>
      <c r="E19" s="714">
        <v>7</v>
      </c>
      <c r="F19" s="941">
        <f>INDEX(CV!$579:$620,MATCH('CV4'!$E19,CV!$F$2:$F$269,0),8)</f>
        <v>0.26514385972729709</v>
      </c>
      <c r="G19" s="942">
        <f>INDEX(CV!$579:$620,MATCH('CV4'!$E19,CV!$F$2:$F$269,0),12)</f>
        <v>4.3651748133539536</v>
      </c>
      <c r="H19" s="942">
        <f>INDEX(CV!$579:$620,MATCH('CV4'!$E19,CV!$F$2:$F$269,0),16)</f>
        <v>2.7239150038338402</v>
      </c>
      <c r="I19" s="942">
        <f>INDEX(CV!$579:$620,MATCH('CV4'!$E19,CV!$F$2:$F$269,0),10)</f>
        <v>6.9501665281026028</v>
      </c>
      <c r="J19" s="943">
        <f>INDEX(CV!$579:$620,MATCH('CV4'!$E19,CV!$F$2:$F$269,0),14)</f>
        <v>1.9034847070483263</v>
      </c>
      <c r="K19" s="944">
        <f>INDEX(CV!$579:$620,MATCH('CV4'!$E19,CV!$F$2:$F$269,0),9)</f>
        <v>0.25857054558336495</v>
      </c>
      <c r="L19" s="944">
        <f>INDEX(CV!$579:$620,MATCH('CV4'!$E19,CV!$F$2:$F$269,0),13)</f>
        <v>5.2851537846849519</v>
      </c>
      <c r="M19" s="944">
        <f>INDEX(CV!$579:$620,MATCH('CV4'!$E19,CV!$F$2:$F$269,0),17)</f>
        <v>5.0728644419340494</v>
      </c>
      <c r="N19" s="942">
        <f>INDEX(CV!$579:$620,MATCH('CV4'!$E19,CV!$F$2:$F$269,0),11)</f>
        <v>6.5510598378290581</v>
      </c>
      <c r="O19" s="945">
        <f>INDEX(CV!$579:$620,MATCH('CV4'!$E19,CV!$F$2:$F$269,0),15)</f>
        <v>3.1213440763064511</v>
      </c>
      <c r="P19" s="1412" t="s">
        <v>275</v>
      </c>
      <c r="Q19" s="1413"/>
      <c r="R19" s="1444"/>
      <c r="S19" s="629"/>
    </row>
    <row r="20" spans="1:19" s="310" customFormat="1" ht="11.25" customHeight="1">
      <c r="A20" s="630"/>
      <c r="B20" s="631"/>
      <c r="C20" s="1451" t="s">
        <v>178</v>
      </c>
      <c r="D20" s="1452"/>
      <c r="E20" s="720">
        <v>8</v>
      </c>
      <c r="F20" s="946">
        <f>INDEX(CV!$579:$620,MATCH('CV4'!$E20,CV!$F$2:$F$269,0),8)</f>
        <v>0.12053126375866972</v>
      </c>
      <c r="G20" s="936">
        <f>INDEX(CV!$579:$620,MATCH('CV4'!$E20,CV!$F$2:$F$269,0),12)</f>
        <v>12.556538078035965</v>
      </c>
      <c r="H20" s="936">
        <f>INDEX(CV!$579:$620,MATCH('CV4'!$E20,CV!$F$2:$F$269,0),16)</f>
        <v>11.785489554721245</v>
      </c>
      <c r="I20" s="936">
        <f>INDEX(CV!$579:$620,MATCH('CV4'!$E20,CV!$F$2:$F$269,0),10)</f>
        <v>25.23626568349302</v>
      </c>
      <c r="J20" s="937">
        <f>INDEX(CV!$579:$620,MATCH('CV4'!$E20,CV!$F$2:$F$269,0),14)</f>
        <v>6.2526768867308471</v>
      </c>
      <c r="K20" s="947">
        <f>INDEX(CV!$579:$620,MATCH('CV4'!$E20,CV!$F$2:$F$269,0),9)</f>
        <v>0.2084327005158042</v>
      </c>
      <c r="L20" s="946">
        <f>INDEX(CV!$579:$620,MATCH('CV4'!$E20,CV!$F$2:$F$269,0),13)</f>
        <v>13.950722404442475</v>
      </c>
      <c r="M20" s="947">
        <f>INDEX(CV!$579:$620,MATCH('CV4'!$E20,CV!$F$2:$F$269,0),17)</f>
        <v>6.0587357742813035</v>
      </c>
      <c r="N20" s="936">
        <f>INDEX(CV!$579:$620,MATCH('CV4'!$E20,CV!$F$2:$F$269,0),11)</f>
        <v>25.595231685090628</v>
      </c>
      <c r="O20" s="939">
        <f>INDEX(CV!$579:$620,MATCH('CV4'!$E20,CV!$F$2:$F$269,0),15)</f>
        <v>6.2792742998500781</v>
      </c>
      <c r="P20" s="1491" t="s">
        <v>300</v>
      </c>
      <c r="Q20" s="1428"/>
      <c r="R20" s="632"/>
      <c r="S20" s="633"/>
    </row>
    <row r="21" spans="1:19" s="310" customFormat="1" ht="11.25" customHeight="1">
      <c r="A21" s="630"/>
      <c r="B21" s="631"/>
      <c r="C21" s="1453" t="s">
        <v>179</v>
      </c>
      <c r="D21" s="1454"/>
      <c r="E21" s="714">
        <v>9</v>
      </c>
      <c r="F21" s="939">
        <f>INDEX(CV!$579:$620,MATCH('CV4'!$E21,CV!$F$2:$F$269,0),8)</f>
        <v>0.42301955663840896</v>
      </c>
      <c r="G21" s="936">
        <f>INDEX(CV!$579:$620,MATCH('CV4'!$E21,CV!$F$2:$F$269,0),12)</f>
        <v>5.7123786655292488</v>
      </c>
      <c r="H21" s="936">
        <f>INDEX(CV!$579:$620,MATCH('CV4'!$E21,CV!$F$2:$F$269,0),16)</f>
        <v>2.7949925985224331</v>
      </c>
      <c r="I21" s="936">
        <f>INDEX(CV!$579:$620,MATCH('CV4'!$E21,CV!$F$2:$F$269,0),10)</f>
        <v>7.426178276931763</v>
      </c>
      <c r="J21" s="937">
        <f>INDEX(CV!$579:$620,MATCH('CV4'!$E21,CV!$F$2:$F$269,0),14)</f>
        <v>2.4736229303690127</v>
      </c>
      <c r="K21" s="936">
        <f>INDEX(CV!$579:$620,MATCH('CV4'!$E21,CV!$F$2:$F$269,0),9)</f>
        <v>0.56010671044252336</v>
      </c>
      <c r="L21" s="936">
        <f>INDEX(CV!$579:$620,MATCH('CV4'!$E21,CV!$F$2:$F$269,0),13)</f>
        <v>6.9048714364401427</v>
      </c>
      <c r="M21" s="936">
        <f>INDEX(CV!$579:$620,MATCH('CV4'!$E21,CV!$F$2:$F$269,0),17)</f>
        <v>8.1842544463138545</v>
      </c>
      <c r="N21" s="936">
        <f>INDEX(CV!$579:$620,MATCH('CV4'!$E21,CV!$F$2:$F$269,0),11)</f>
        <v>6.6543765175842049</v>
      </c>
      <c r="O21" s="939">
        <f>INDEX(CV!$579:$620,MATCH('CV4'!$E21,CV!$F$2:$F$269,0),15)</f>
        <v>4.5495810189787065</v>
      </c>
      <c r="P21" s="1489" t="s">
        <v>301</v>
      </c>
      <c r="Q21" s="1490"/>
      <c r="R21" s="632"/>
      <c r="S21" s="631"/>
    </row>
    <row r="22" spans="1:19" s="310" customFormat="1" ht="11.25" customHeight="1">
      <c r="A22" s="630"/>
      <c r="B22" s="631"/>
      <c r="C22" s="1455" t="s">
        <v>180</v>
      </c>
      <c r="D22" s="1456"/>
      <c r="E22" s="720">
        <v>10</v>
      </c>
      <c r="F22" s="939">
        <f>INDEX(CV!$579:$620,MATCH('CV4'!$E22,CV!$F$2:$F$269,0),8)</f>
        <v>0.17352044117826765</v>
      </c>
      <c r="G22" s="936">
        <f>INDEX(CV!$579:$620,MATCH('CV4'!$E22,CV!$F$2:$F$269,0),12)</f>
        <v>7.5776625317663582</v>
      </c>
      <c r="H22" s="936">
        <f>INDEX(CV!$579:$620,MATCH('CV4'!$E22,CV!$F$2:$F$269,0),16)</f>
        <v>2.5066181803569383</v>
      </c>
      <c r="I22" s="936">
        <f>INDEX(CV!$579:$620,MATCH('CV4'!$E22,CV!$F$2:$F$269,0),10)</f>
        <v>8.5798133272102053</v>
      </c>
      <c r="J22" s="937">
        <f>INDEX(CV!$579:$620,MATCH('CV4'!$E22,CV!$F$2:$F$269,0),14)</f>
        <v>2.4616749099132864</v>
      </c>
      <c r="K22" s="936">
        <f>INDEX(CV!$579:$620,MATCH('CV4'!$E22,CV!$F$2:$F$269,0),9)</f>
        <v>0.38245466180308696</v>
      </c>
      <c r="L22" s="936">
        <f>INDEX(CV!$579:$620,MATCH('CV4'!$E22,CV!$F$2:$F$269,0),13)</f>
        <v>10.070171211680236</v>
      </c>
      <c r="M22" s="936">
        <f>INDEX(CV!$579:$620,MATCH('CV4'!$E22,CV!$F$2:$F$269,0),17)</f>
        <v>6.6773799930660083</v>
      </c>
      <c r="N22" s="936">
        <f>INDEX(CV!$579:$620,MATCH('CV4'!$E22,CV!$F$2:$F$269,0),11)</f>
        <v>9.9768999096279707</v>
      </c>
      <c r="O22" s="939">
        <f>INDEX(CV!$579:$620,MATCH('CV4'!$E22,CV!$F$2:$F$269,0),15)</f>
        <v>5.0679728119456806</v>
      </c>
      <c r="P22" s="1425" t="s">
        <v>302</v>
      </c>
      <c r="Q22" s="1426"/>
      <c r="R22" s="634"/>
      <c r="S22" s="631"/>
    </row>
    <row r="23" spans="1:19" s="310" customFormat="1" ht="13.5" customHeight="1">
      <c r="A23" s="630"/>
      <c r="B23" s="1471" t="s">
        <v>175</v>
      </c>
      <c r="C23" s="1472"/>
      <c r="D23" s="1472"/>
      <c r="E23" s="714">
        <v>11</v>
      </c>
      <c r="F23" s="945">
        <f>INDEX(CV!$579:$620,MATCH('CV4'!$E23,CV!$F$2:$F$269,0),8)</f>
        <v>0.17471604935619522</v>
      </c>
      <c r="G23" s="942">
        <f>INDEX(CV!$579:$620,MATCH('CV4'!$E23,CV!$F$2:$F$269,0),12)</f>
        <v>6.343583041633833</v>
      </c>
      <c r="H23" s="942">
        <f>INDEX(CV!$579:$620,MATCH('CV4'!$E23,CV!$F$2:$F$269,0),16)</f>
        <v>2.0227239898881511</v>
      </c>
      <c r="I23" s="942">
        <f>INDEX(CV!$579:$620,MATCH('CV4'!$E23,CV!$F$2:$F$269,0),10)</f>
        <v>6.9774070115531703</v>
      </c>
      <c r="J23" s="943">
        <f>INDEX(CV!$579:$620,MATCH('CV4'!$E23,CV!$F$2:$F$269,0),14)</f>
        <v>2.4436258039458689</v>
      </c>
      <c r="K23" s="942">
        <f>INDEX(CV!$579:$620,MATCH('CV4'!$E23,CV!$F$2:$F$269,0),9)</f>
        <v>0.17302950618610696</v>
      </c>
      <c r="L23" s="942">
        <f>INDEX(CV!$579:$620,MATCH('CV4'!$E23,CV!$F$2:$F$269,0),13)</f>
        <v>7.1366860078656744</v>
      </c>
      <c r="M23" s="942">
        <f>INDEX(CV!$579:$620,MATCH('CV4'!$E23,CV!$F$2:$F$269,0),17)</f>
        <v>3.673420819967006</v>
      </c>
      <c r="N23" s="942">
        <f>INDEX(CV!$579:$620,MATCH('CV4'!$E23,CV!$F$2:$F$269,0),11)</f>
        <v>8.2139404443397481</v>
      </c>
      <c r="O23" s="945">
        <f>INDEX(CV!$579:$620,MATCH('CV4'!$E23,CV!$F$2:$F$269,0),15)</f>
        <v>4.6406341405268696</v>
      </c>
      <c r="P23" s="1433" t="s">
        <v>276</v>
      </c>
      <c r="Q23" s="1434"/>
      <c r="R23" s="1435"/>
      <c r="S23" s="635"/>
    </row>
    <row r="24" spans="1:19" s="310" customFormat="1" ht="11.25" customHeight="1">
      <c r="A24" s="630"/>
      <c r="B24" s="631"/>
      <c r="C24" s="1451" t="s">
        <v>176</v>
      </c>
      <c r="D24" s="1452"/>
      <c r="E24" s="720">
        <v>12</v>
      </c>
      <c r="F24" s="939">
        <f>INDEX(CV!$579:$620,MATCH('CV4'!$E24,CV!$F$2:$F$269,0),8)</f>
        <v>0.21206817050990986</v>
      </c>
      <c r="G24" s="936">
        <f>INDEX(CV!$579:$620,MATCH('CV4'!$E24,CV!$F$2:$F$269,0),12)</f>
        <v>11.242334332289301</v>
      </c>
      <c r="H24" s="936">
        <f>INDEX(CV!$579:$620,MATCH('CV4'!$E24,CV!$F$2:$F$269,0),16)</f>
        <v>2.4225903851949022</v>
      </c>
      <c r="I24" s="936">
        <f>INDEX(CV!$579:$620,MATCH('CV4'!$E24,CV!$F$2:$F$269,0),10)</f>
        <v>11.621656688855598</v>
      </c>
      <c r="J24" s="937">
        <f>INDEX(CV!$579:$620,MATCH('CV4'!$E24,CV!$F$2:$F$269,0),14)</f>
        <v>2.7631645222240335</v>
      </c>
      <c r="K24" s="936">
        <f>INDEX(CV!$579:$620,MATCH('CV4'!$E24,CV!$F$2:$F$269,0),9)</f>
        <v>0.40426000843348336</v>
      </c>
      <c r="L24" s="936">
        <f>INDEX(CV!$579:$620,MATCH('CV4'!$E24,CV!$F$2:$F$269,0),13)</f>
        <v>7.8689066787913609</v>
      </c>
      <c r="M24" s="936">
        <f>INDEX(CV!$579:$620,MATCH('CV4'!$E24,CV!$F$2:$F$269,0),17)</f>
        <v>2.9645035390334717</v>
      </c>
      <c r="N24" s="936">
        <f>INDEX(CV!$579:$620,MATCH('CV4'!$E24,CV!$F$2:$F$269,0),11)</f>
        <v>12.30892007249544</v>
      </c>
      <c r="O24" s="939">
        <f>INDEX(CV!$579:$620,MATCH('CV4'!$E24,CV!$F$2:$F$269,0),15)</f>
        <v>5.1457449918461009</v>
      </c>
      <c r="P24" s="1427" t="s">
        <v>303</v>
      </c>
      <c r="Q24" s="1428"/>
      <c r="R24" s="632"/>
      <c r="S24" s="631"/>
    </row>
    <row r="25" spans="1:19" s="310" customFormat="1" ht="11.25" customHeight="1">
      <c r="A25" s="630"/>
      <c r="B25" s="636"/>
      <c r="C25" s="1455" t="s">
        <v>177</v>
      </c>
      <c r="D25" s="1456"/>
      <c r="E25" s="714">
        <v>13</v>
      </c>
      <c r="F25" s="948">
        <f>INDEX(CV!$579:$620,MATCH('CV4'!$E25,CV!$F$2:$F$269,0),8)</f>
        <v>0.30394298460613173</v>
      </c>
      <c r="G25" s="936">
        <f>INDEX(CV!$579:$620,MATCH('CV4'!$E25,CV!$F$2:$F$269,0),12)</f>
        <v>5.9917865556507275</v>
      </c>
      <c r="H25" s="936">
        <f>INDEX(CV!$579:$620,MATCH('CV4'!$E25,CV!$F$2:$F$269,0),16)</f>
        <v>3.6433661587100707</v>
      </c>
      <c r="I25" s="936">
        <f>INDEX(CV!$579:$620,MATCH('CV4'!$E25,CV!$F$2:$F$269,0),10)</f>
        <v>4.9842428643766796</v>
      </c>
      <c r="J25" s="937">
        <f>INDEX(CV!$579:$620,MATCH('CV4'!$E25,CV!$F$2:$F$269,0),14)</f>
        <v>5.0356385663083634</v>
      </c>
      <c r="K25" s="936">
        <f>INDEX(CV!$579:$620,MATCH('CV4'!$E25,CV!$F$2:$F$269,0),9)</f>
        <v>0.57516549030575148</v>
      </c>
      <c r="L25" s="936">
        <f>INDEX(CV!$579:$620,MATCH('CV4'!$E25,CV!$F$2:$F$269,0),13)</f>
        <v>13.4477646914413</v>
      </c>
      <c r="M25" s="936">
        <f>INDEX(CV!$579:$620,MATCH('CV4'!$E25,CV!$F$2:$F$269,0),17)</f>
        <v>13.220411313247773</v>
      </c>
      <c r="N25" s="936">
        <f>INDEX(CV!$579:$620,MATCH('CV4'!$E25,CV!$F$2:$F$269,0),11)</f>
        <v>6.8266002124476479</v>
      </c>
      <c r="O25" s="939">
        <f>INDEX(CV!$579:$620,MATCH('CV4'!$E25,CV!$F$2:$F$269,0),15)</f>
        <v>10.280683611749209</v>
      </c>
      <c r="P25" s="1425" t="s">
        <v>304</v>
      </c>
      <c r="Q25" s="1426"/>
      <c r="R25" s="634"/>
      <c r="S25" s="637"/>
    </row>
    <row r="26" spans="1:19" s="310" customFormat="1" ht="13.5" customHeight="1">
      <c r="A26" s="1458" t="s">
        <v>191</v>
      </c>
      <c r="B26" s="1458"/>
      <c r="C26" s="1458"/>
      <c r="D26" s="1458"/>
      <c r="E26" s="720">
        <v>14</v>
      </c>
      <c r="F26" s="939">
        <f>INDEX(CV!$579:$620,MATCH('CV4'!$E26,CV!$F$2:$F$269,0),8)</f>
        <v>0.11864994471463212</v>
      </c>
      <c r="G26" s="938">
        <f>INDEX(CV!$579:$620,MATCH('CV4'!$E26,CV!$F$2:$F$269,0),12)</f>
        <v>5.0165044938536454</v>
      </c>
      <c r="H26" s="938">
        <f>INDEX(CV!$579:$620,MATCH('CV4'!$E26,CV!$F$2:$F$269,0),16)</f>
        <v>4.3560804678708704</v>
      </c>
      <c r="I26" s="938">
        <f>INDEX(CV!$579:$620,MATCH('CV4'!$E26,CV!$F$2:$F$269,0),10)</f>
        <v>3.8597187440408609</v>
      </c>
      <c r="J26" s="940">
        <f>INDEX(CV!$579:$620,MATCH('CV4'!$E26,CV!$F$2:$F$269,0),14)</f>
        <v>3.6334455837998569</v>
      </c>
      <c r="K26" s="938">
        <f>INDEX(CV!$579:$620,MATCH('CV4'!$E26,CV!$F$2:$F$269,0),9)</f>
        <v>0.11726916922416381</v>
      </c>
      <c r="L26" s="938">
        <f>INDEX(CV!$579:$620,MATCH('CV4'!$E26,CV!$F$2:$F$269,0),13)</f>
        <v>5.7067692657343105</v>
      </c>
      <c r="M26" s="938">
        <f>INDEX(CV!$579:$620,MATCH('CV4'!$E26,CV!$F$2:$F$269,0),17)</f>
        <v>6.7291571511443697</v>
      </c>
      <c r="N26" s="938">
        <f>INDEX(CV!$579:$620,MATCH('CV4'!$E26,CV!$F$2:$F$269,0),11)</f>
        <v>4.7794507083110229</v>
      </c>
      <c r="O26" s="935">
        <f>INDEX(CV!$579:$620,MATCH('CV4'!$E26,CV!$F$2:$F$269,0),15)</f>
        <v>5.5103349020109853</v>
      </c>
      <c r="P26" s="1445" t="s">
        <v>284</v>
      </c>
      <c r="Q26" s="1446"/>
      <c r="R26" s="1446"/>
      <c r="S26" s="1446"/>
    </row>
    <row r="27" spans="1:19" s="310" customFormat="1" ht="11.25" customHeight="1">
      <c r="A27" s="638"/>
      <c r="B27" s="1471" t="s">
        <v>772</v>
      </c>
      <c r="C27" s="1472"/>
      <c r="D27" s="1472"/>
      <c r="E27" s="714">
        <v>15</v>
      </c>
      <c r="F27" s="941">
        <f>INDEX(CV!$579:$620,MATCH('CV4'!$E27,CV!$F$2:$F$269,0),8)</f>
        <v>0.39578105687544135</v>
      </c>
      <c r="G27" s="936">
        <f>INDEX(CV!$579:$620,MATCH('CV4'!$E27,CV!$F$2:$F$269,0),12)</f>
        <v>10.454153670062997</v>
      </c>
      <c r="H27" s="936">
        <f>INDEX(CV!$579:$620,MATCH('CV4'!$E27,CV!$F$2:$F$269,0),16)</f>
        <v>4.8564464006600172</v>
      </c>
      <c r="I27" s="936">
        <f>INDEX(CV!$579:$620,MATCH('CV4'!$E27,CV!$F$2:$F$269,0),10)</f>
        <v>9.5771950229353351</v>
      </c>
      <c r="J27" s="937">
        <f>INDEX(CV!$579:$620,MATCH('CV4'!$E27,CV!$F$2:$F$269,0),14)</f>
        <v>5.5673339961897073</v>
      </c>
      <c r="K27" s="936">
        <f>INDEX(CV!$579:$620,MATCH('CV4'!$E27,CV!$F$2:$F$269,0),9)</f>
        <v>0.60707733121070107</v>
      </c>
      <c r="L27" s="936">
        <f>INDEX(CV!$579:$620,MATCH('CV4'!$E27,CV!$F$2:$F$269,0),13)</f>
        <v>15.337439504988446</v>
      </c>
      <c r="M27" s="936">
        <f>INDEX(CV!$579:$620,MATCH('CV4'!$E27,CV!$F$2:$F$269,0),17)</f>
        <v>12.680058498330297</v>
      </c>
      <c r="N27" s="936">
        <f>INDEX(CV!$579:$620,MATCH('CV4'!$E27,CV!$F$2:$F$269,0),11)</f>
        <v>11.711181957259246</v>
      </c>
      <c r="O27" s="939">
        <f>INDEX(CV!$579:$620,MATCH('CV4'!$E27,CV!$F$2:$F$269,0),15)</f>
        <v>11.600159020277236</v>
      </c>
      <c r="P27" s="1433" t="s">
        <v>778</v>
      </c>
      <c r="Q27" s="1434"/>
      <c r="R27" s="1435"/>
      <c r="S27" s="639"/>
    </row>
    <row r="28" spans="1:19" s="310" customFormat="1" ht="11.25" customHeight="1">
      <c r="A28" s="638"/>
      <c r="B28" s="1473" t="s">
        <v>773</v>
      </c>
      <c r="C28" s="1454"/>
      <c r="D28" s="1454"/>
      <c r="E28" s="720">
        <v>16</v>
      </c>
      <c r="F28" s="939">
        <f>INDEX(CV!$579:$620,MATCH('CV4'!$E28,CV!$F$2:$F$269,0),8)</f>
        <v>0.31986198348968681</v>
      </c>
      <c r="G28" s="936">
        <f>INDEX(CV!$579:$620,MATCH('CV4'!$E28,CV!$F$2:$F$269,0),12)</f>
        <v>13.962815006849539</v>
      </c>
      <c r="H28" s="936">
        <f>INDEX(CV!$579:$620,MATCH('CV4'!$E28,CV!$F$2:$F$269,0),16)</f>
        <v>14.83484492486334</v>
      </c>
      <c r="I28" s="936">
        <f>INDEX(CV!$579:$620,MATCH('CV4'!$E28,CV!$F$2:$F$269,0),10)</f>
        <v>12.463872233858856</v>
      </c>
      <c r="J28" s="937">
        <f>INDEX(CV!$579:$620,MATCH('CV4'!$E28,CV!$F$2:$F$269,0),14)</f>
        <v>12.485537715911365</v>
      </c>
      <c r="K28" s="936">
        <f>INDEX(CV!$579:$620,MATCH('CV4'!$E28,CV!$F$2:$F$269,0),9)</f>
        <v>0.39480669405963387</v>
      </c>
      <c r="L28" s="936">
        <f>INDEX(CV!$579:$620,MATCH('CV4'!$E28,CV!$F$2:$F$269,0),13)</f>
        <v>12.781162973112542</v>
      </c>
      <c r="M28" s="936">
        <f>INDEX(CV!$579:$620,MATCH('CV4'!$E28,CV!$F$2:$F$269,0),17)</f>
        <v>18.925810402777717</v>
      </c>
      <c r="N28" s="936">
        <f>INDEX(CV!$579:$620,MATCH('CV4'!$E28,CV!$F$2:$F$269,0),11)</f>
        <v>14.828355705386919</v>
      </c>
      <c r="O28" s="939">
        <f>INDEX(CV!$579:$620,MATCH('CV4'!$E28,CV!$F$2:$F$269,0),15)</f>
        <v>15.82646429172874</v>
      </c>
      <c r="P28" s="1436" t="s">
        <v>779</v>
      </c>
      <c r="Q28" s="1437"/>
      <c r="R28" s="1438"/>
      <c r="S28" s="639"/>
    </row>
    <row r="29" spans="1:19" s="310" customFormat="1" ht="11.25" customHeight="1">
      <c r="A29" s="638"/>
      <c r="B29" s="1473" t="s">
        <v>181</v>
      </c>
      <c r="C29" s="1454"/>
      <c r="D29" s="1454"/>
      <c r="E29" s="714">
        <v>17</v>
      </c>
      <c r="F29" s="939">
        <f>INDEX(CV!$579:$620,MATCH('CV4'!$E29,CV!$F$2:$F$269,0),8)</f>
        <v>0.16480253583296495</v>
      </c>
      <c r="G29" s="936">
        <f>INDEX(CV!$579:$620,MATCH('CV4'!$E29,CV!$F$2:$F$269,0),12)</f>
        <v>12.381510121100115</v>
      </c>
      <c r="H29" s="936">
        <f>INDEX(CV!$579:$620,MATCH('CV4'!$E29,CV!$F$2:$F$269,0),16)</f>
        <v>16.113163412488785</v>
      </c>
      <c r="I29" s="936">
        <f>INDEX(CV!$579:$620,MATCH('CV4'!$E29,CV!$F$2:$F$269,0),10)</f>
        <v>7.6942988634026479</v>
      </c>
      <c r="J29" s="937">
        <f>INDEX(CV!$579:$620,MATCH('CV4'!$E29,CV!$F$2:$F$269,0),14)</f>
        <v>9.5905427973448187</v>
      </c>
      <c r="K29" s="936">
        <f>INDEX(CV!$579:$620,MATCH('CV4'!$E29,CV!$F$2:$F$269,0),9)</f>
        <v>0.25021192235022133</v>
      </c>
      <c r="L29" s="936">
        <f>INDEX(CV!$579:$620,MATCH('CV4'!$E29,CV!$F$2:$F$269,0),13)</f>
        <v>12.915363925965835</v>
      </c>
      <c r="M29" s="936">
        <f>INDEX(CV!$579:$620,MATCH('CV4'!$E29,CV!$F$2:$F$269,0),17)</f>
        <v>18.70812936329304</v>
      </c>
      <c r="N29" s="936">
        <f>INDEX(CV!$579:$620,MATCH('CV4'!$E29,CV!$F$2:$F$269,0),11)</f>
        <v>9.4063980846799975</v>
      </c>
      <c r="O29" s="939">
        <f>INDEX(CV!$579:$620,MATCH('CV4'!$E29,CV!$F$2:$F$269,0),15)</f>
        <v>10.888472282689193</v>
      </c>
      <c r="P29" s="1436" t="s">
        <v>780</v>
      </c>
      <c r="Q29" s="1437"/>
      <c r="R29" s="1438"/>
      <c r="S29" s="639"/>
    </row>
    <row r="30" spans="1:19" s="310" customFormat="1" ht="11.25" customHeight="1">
      <c r="A30" s="638"/>
      <c r="B30" s="1473" t="s">
        <v>774</v>
      </c>
      <c r="C30" s="1454"/>
      <c r="D30" s="1454"/>
      <c r="E30" s="720">
        <v>18</v>
      </c>
      <c r="F30" s="939">
        <f>INDEX(CV!$579:$620,MATCH('CV4'!$E30,CV!$F$2:$F$269,0),8)</f>
        <v>0.3902403483520045</v>
      </c>
      <c r="G30" s="936">
        <f>INDEX(CV!$579:$620,MATCH('CV4'!$E30,CV!$F$2:$F$269,0),12)</f>
        <v>18.503235083172616</v>
      </c>
      <c r="H30" s="936">
        <f>INDEX(CV!$579:$620,MATCH('CV4'!$E30,CV!$F$2:$F$269,0),16)</f>
        <v>10.385663327813242</v>
      </c>
      <c r="I30" s="936">
        <f>INDEX(CV!$579:$620,MATCH('CV4'!$E30,CV!$F$2:$F$269,0),10)</f>
        <v>11.202663757586841</v>
      </c>
      <c r="J30" s="937">
        <f>INDEX(CV!$579:$620,MATCH('CV4'!$E30,CV!$F$2:$F$269,0),14)</f>
        <v>10.560323753176975</v>
      </c>
      <c r="K30" s="936">
        <f>INDEX(CV!$579:$620,MATCH('CV4'!$E30,CV!$F$2:$F$269,0),9)</f>
        <v>0.74624830814947096</v>
      </c>
      <c r="L30" s="936">
        <f>INDEX(CV!$579:$620,MATCH('CV4'!$E30,CV!$F$2:$F$269,0),13)</f>
        <v>11.649440265307188</v>
      </c>
      <c r="M30" s="936">
        <f>INDEX(CV!$579:$620,MATCH('CV4'!$E30,CV!$F$2:$F$269,0),17)</f>
        <v>14.345550760290052</v>
      </c>
      <c r="N30" s="936">
        <f>INDEX(CV!$579:$620,MATCH('CV4'!$E30,CV!$F$2:$F$269,0),11)</f>
        <v>14.661845509012458</v>
      </c>
      <c r="O30" s="939">
        <f>INDEX(CV!$579:$620,MATCH('CV4'!$E30,CV!$F$2:$F$269,0),15)</f>
        <v>19.275733460682623</v>
      </c>
      <c r="P30" s="1436" t="s">
        <v>781</v>
      </c>
      <c r="Q30" s="1437"/>
      <c r="R30" s="1438"/>
      <c r="S30" s="639"/>
    </row>
    <row r="31" spans="1:19" s="310" customFormat="1" ht="11.25" customHeight="1">
      <c r="A31" s="638" t="s">
        <v>10</v>
      </c>
      <c r="B31" s="1473" t="s">
        <v>775</v>
      </c>
      <c r="C31" s="1454"/>
      <c r="D31" s="1454"/>
      <c r="E31" s="714">
        <v>19</v>
      </c>
      <c r="F31" s="939">
        <f>INDEX(CV!$579:$620,MATCH('CV4'!$E31,CV!$F$2:$F$269,0),8)</f>
        <v>0.32178459710134355</v>
      </c>
      <c r="G31" s="936">
        <f>INDEX(CV!$579:$620,MATCH('CV4'!$E31,CV!$F$2:$F$269,0),12)</f>
        <v>11.623614449976293</v>
      </c>
      <c r="H31" s="936">
        <f>INDEX(CV!$579:$620,MATCH('CV4'!$E31,CV!$F$2:$F$269,0),16)</f>
        <v>18.610368685520207</v>
      </c>
      <c r="I31" s="936">
        <f>INDEX(CV!$579:$620,MATCH('CV4'!$E31,CV!$F$2:$F$269,0),10)</f>
        <v>9.3978261241023198</v>
      </c>
      <c r="J31" s="937">
        <f>INDEX(CV!$579:$620,MATCH('CV4'!$E31,CV!$F$2:$F$269,0),14)</f>
        <v>9.2457632650883088</v>
      </c>
      <c r="K31" s="936">
        <f>INDEX(CV!$579:$620,MATCH('CV4'!$E31,CV!$F$2:$F$269,0),9)</f>
        <v>0.41474888177088765</v>
      </c>
      <c r="L31" s="936">
        <f>INDEX(CV!$579:$620,MATCH('CV4'!$E31,CV!$F$2:$F$269,0),13)</f>
        <v>11.850911680898976</v>
      </c>
      <c r="M31" s="936">
        <f>INDEX(CV!$579:$620,MATCH('CV4'!$E31,CV!$F$2:$F$269,0),17)</f>
        <v>16.635282116861255</v>
      </c>
      <c r="N31" s="936">
        <f>INDEX(CV!$579:$620,MATCH('CV4'!$E31,CV!$F$2:$F$269,0),11)</f>
        <v>9.6087460570121763</v>
      </c>
      <c r="O31" s="939">
        <f>INDEX(CV!$579:$620,MATCH('CV4'!$E31,CV!$F$2:$F$269,0),15)</f>
        <v>12.1416438757342</v>
      </c>
      <c r="P31" s="1436" t="s">
        <v>782</v>
      </c>
      <c r="Q31" s="1437"/>
      <c r="R31" s="1438"/>
      <c r="S31" s="639"/>
    </row>
    <row r="32" spans="1:19" s="310" customFormat="1" ht="11.25" customHeight="1">
      <c r="A32" s="638"/>
      <c r="B32" s="1473" t="s">
        <v>776</v>
      </c>
      <c r="C32" s="1454"/>
      <c r="D32" s="1454"/>
      <c r="E32" s="720">
        <v>20</v>
      </c>
      <c r="F32" s="939">
        <f>INDEX(CV!$579:$620,MATCH('CV4'!$E32,CV!$F$2:$F$269,0),8)</f>
        <v>0.38837592915525188</v>
      </c>
      <c r="G32" s="936">
        <f>INDEX(CV!$579:$620,MATCH('CV4'!$E32,CV!$F$2:$F$269,0),12)</f>
        <v>9.0057629405834341</v>
      </c>
      <c r="H32" s="936">
        <f>INDEX(CV!$579:$620,MATCH('CV4'!$E32,CV!$F$2:$F$269,0),16)</f>
        <v>8.0224935243299864</v>
      </c>
      <c r="I32" s="936">
        <f>INDEX(CV!$579:$620,MATCH('CV4'!$E32,CV!$F$2:$F$269,0),10)</f>
        <v>6.4109964877495464</v>
      </c>
      <c r="J32" s="937">
        <f>INDEX(CV!$579:$620,MATCH('CV4'!$E32,CV!$F$2:$F$269,0),14)</f>
        <v>7.2142811879901094</v>
      </c>
      <c r="K32" s="936">
        <f>INDEX(CV!$579:$620,MATCH('CV4'!$E32,CV!$F$2:$F$269,0),9)</f>
        <v>0.57921406072722548</v>
      </c>
      <c r="L32" s="936">
        <f>INDEX(CV!$579:$620,MATCH('CV4'!$E32,CV!$F$2:$F$269,0),13)</f>
        <v>10.663990749105682</v>
      </c>
      <c r="M32" s="936">
        <f>INDEX(CV!$579:$620,MATCH('CV4'!$E32,CV!$F$2:$F$269,0),17)</f>
        <v>10.97351393175231</v>
      </c>
      <c r="N32" s="936">
        <f>INDEX(CV!$579:$620,MATCH('CV4'!$E32,CV!$F$2:$F$269,0),11)</f>
        <v>7.474957806766521</v>
      </c>
      <c r="O32" s="939">
        <f>INDEX(CV!$579:$620,MATCH('CV4'!$E32,CV!$F$2:$F$269,0),15)</f>
        <v>8.2856184604726959</v>
      </c>
      <c r="P32" s="1436" t="s">
        <v>783</v>
      </c>
      <c r="Q32" s="1437"/>
      <c r="R32" s="1438"/>
      <c r="S32" s="639"/>
    </row>
    <row r="33" spans="1:19" s="310" customFormat="1" ht="11.25" customHeight="1">
      <c r="A33" s="640"/>
      <c r="B33" s="1470" t="s">
        <v>777</v>
      </c>
      <c r="C33" s="1456"/>
      <c r="D33" s="1456"/>
      <c r="E33" s="714">
        <v>21</v>
      </c>
      <c r="F33" s="948">
        <f>INDEX(CV!$579:$620,MATCH('CV4'!$E33,CV!$F$2:$F$269,0),8)</f>
        <v>0.35823945051175743</v>
      </c>
      <c r="G33" s="949">
        <f>INDEX(CV!$579:$620,MATCH('CV4'!$E33,CV!$F$2:$F$269,0),12)</f>
        <v>15.122478246950287</v>
      </c>
      <c r="H33" s="949">
        <f>INDEX(CV!$579:$620,MATCH('CV4'!$E33,CV!$F$2:$F$269,0),16)</f>
        <v>17.827849394483451</v>
      </c>
      <c r="I33" s="949">
        <f>INDEX(CV!$579:$620,MATCH('CV4'!$E33,CV!$F$2:$F$269,0),10)</f>
        <v>12.147578299775907</v>
      </c>
      <c r="J33" s="950">
        <f>INDEX(CV!$579:$620,MATCH('CV4'!$E33,CV!$F$2:$F$269,0),14)</f>
        <v>11.611579336884249</v>
      </c>
      <c r="K33" s="949">
        <f>INDEX(CV!$579:$620,MATCH('CV4'!$E33,CV!$F$2:$F$269,0),9)</f>
        <v>0.27452514333068923</v>
      </c>
      <c r="L33" s="949">
        <f>INDEX(CV!$579:$620,MATCH('CV4'!$E33,CV!$F$2:$F$269,0),13)</f>
        <v>11.312331838704065</v>
      </c>
      <c r="M33" s="949">
        <f>INDEX(CV!$579:$620,MATCH('CV4'!$E33,CV!$F$2:$F$269,0),17)</f>
        <v>17.957228161449027</v>
      </c>
      <c r="N33" s="949">
        <f>INDEX(CV!$579:$620,MATCH('CV4'!$E33,CV!$F$2:$F$269,0),11)</f>
        <v>11.419432415723701</v>
      </c>
      <c r="O33" s="948">
        <f>INDEX(CV!$579:$620,MATCH('CV4'!$E33,CV!$F$2:$F$269,0),15)</f>
        <v>14.788009622730208</v>
      </c>
      <c r="P33" s="1441" t="s">
        <v>784</v>
      </c>
      <c r="Q33" s="1439"/>
      <c r="R33" s="1440"/>
      <c r="S33" s="642"/>
    </row>
    <row r="34" spans="1:19" s="310" customFormat="1" ht="13.5" customHeight="1">
      <c r="A34" s="1476" t="s">
        <v>185</v>
      </c>
      <c r="B34" s="1476"/>
      <c r="C34" s="1476"/>
      <c r="D34" s="1476"/>
      <c r="E34" s="720">
        <v>22</v>
      </c>
      <c r="F34" s="935">
        <f>INDEX(CV!$579:$620,MATCH('CV4'!$E34,CV!$F$2:$F$269,0),8)</f>
        <v>0.23948477794597667</v>
      </c>
      <c r="G34" s="936">
        <f>INDEX(CV!$579:$620,MATCH('CV4'!$E34,CV!$F$2:$F$269,0),12)</f>
        <v>9.3136464872601596</v>
      </c>
      <c r="H34" s="936">
        <f>INDEX(CV!$579:$620,MATCH('CV4'!$E34,CV!$F$2:$F$269,0),16)</f>
        <v>6.1158975448551161</v>
      </c>
      <c r="I34" s="936">
        <f>INDEX(CV!$579:$620,MATCH('CV4'!$E34,CV!$F$2:$F$269,0),10)</f>
        <v>7.8653743354995518</v>
      </c>
      <c r="J34" s="937">
        <f>INDEX(CV!$579:$620,MATCH('CV4'!$E34,CV!$F$2:$F$269,0),14)</f>
        <v>6.3030109141339468</v>
      </c>
      <c r="K34" s="938">
        <f>INDEX(CV!$579:$620,MATCH('CV4'!$E34,CV!$F$2:$F$269,0),9)</f>
        <v>0.48370858469716332</v>
      </c>
      <c r="L34" s="936">
        <f>INDEX(CV!$579:$620,MATCH('CV4'!$E34,CV!$F$2:$F$269,0),13)</f>
        <v>15.804442678850785</v>
      </c>
      <c r="M34" s="936">
        <f>INDEX(CV!$579:$620,MATCH('CV4'!$E34,CV!$F$2:$F$269,0),17)</f>
        <v>20.619340182628306</v>
      </c>
      <c r="N34" s="936">
        <f>INDEX(CV!$579:$620,MATCH('CV4'!$E34,CV!$F$2:$F$269,0),11)</f>
        <v>8.7434722265481799</v>
      </c>
      <c r="O34" s="939">
        <f>INDEX(CV!$579:$620,MATCH('CV4'!$E34,CV!$F$2:$F$269,0),15)</f>
        <v>8.4497114940640099</v>
      </c>
      <c r="P34" s="1374" t="s">
        <v>285</v>
      </c>
      <c r="Q34" s="1375"/>
      <c r="R34" s="1375"/>
      <c r="S34" s="1375"/>
    </row>
    <row r="35" spans="1:19" s="310" customFormat="1" ht="13.5" customHeight="1">
      <c r="A35" s="1373" t="s">
        <v>186</v>
      </c>
      <c r="B35" s="1373"/>
      <c r="C35" s="1373"/>
      <c r="D35" s="1373"/>
      <c r="E35" s="714">
        <v>23</v>
      </c>
      <c r="F35" s="935">
        <f>INDEX(CV!$579:$620,MATCH('CV4'!$E35,CV!$F$2:$F$269,0),8)</f>
        <v>9.2811131999964269E-2</v>
      </c>
      <c r="G35" s="944">
        <f>INDEX(CV!$579:$620,MATCH('CV4'!$E35,CV!$F$2:$F$269,0),12)</f>
        <v>8.354234232567924</v>
      </c>
      <c r="H35" s="944">
        <f>INDEX(CV!$579:$620,MATCH('CV4'!$E35,CV!$F$2:$F$269,0),16)</f>
        <v>4.8594147570627166</v>
      </c>
      <c r="I35" s="944">
        <f>INDEX(CV!$579:$620,MATCH('CV4'!$E35,CV!$F$2:$F$269,0),10)</f>
        <v>6.7919696607163802</v>
      </c>
      <c r="J35" s="951">
        <f>INDEX(CV!$579:$620,MATCH('CV4'!$E35,CV!$F$2:$F$269,0),14)</f>
        <v>4.0180478417681318</v>
      </c>
      <c r="K35" s="944">
        <f>INDEX(CV!$579:$620,MATCH('CV4'!$E35,CV!$F$2:$F$269,0),9)</f>
        <v>9.2906654242892253E-2</v>
      </c>
      <c r="L35" s="944">
        <f>INDEX(CV!$579:$620,MATCH('CV4'!$E35,CV!$F$2:$F$269,0),13)</f>
        <v>8.5590804203282946</v>
      </c>
      <c r="M35" s="944">
        <f>INDEX(CV!$579:$620,MATCH('CV4'!$E35,CV!$F$2:$F$269,0),17)</f>
        <v>3.2744971404990983</v>
      </c>
      <c r="N35" s="944">
        <f>INDEX(CV!$579:$620,MATCH('CV4'!$E35,CV!$F$2:$F$269,0),11)</f>
        <v>7.3538217286851069</v>
      </c>
      <c r="O35" s="941">
        <f>INDEX(CV!$579:$620,MATCH('CV4'!$E35,CV!$F$2:$F$269,0),15)</f>
        <v>4.9063883843919038</v>
      </c>
      <c r="P35" s="1418" t="s">
        <v>286</v>
      </c>
      <c r="Q35" s="1400"/>
      <c r="R35" s="1400"/>
      <c r="S35" s="1400"/>
    </row>
    <row r="36" spans="1:19" s="310" customFormat="1" ht="11.25" customHeight="1">
      <c r="A36" s="630"/>
      <c r="B36" s="1471" t="s">
        <v>786</v>
      </c>
      <c r="C36" s="1472"/>
      <c r="D36" s="1472"/>
      <c r="E36" s="720">
        <v>24</v>
      </c>
      <c r="F36" s="939">
        <f>INDEX(CV!$579:$620,MATCH('CV4'!$E36,CV!$F$2:$F$269,0),8)</f>
        <v>0.12939143883452509</v>
      </c>
      <c r="G36" s="944">
        <f>INDEX(CV!$579:$620,MATCH('CV4'!$E36,CV!$F$2:$F$269,0),12)</f>
        <v>14.60312952740764</v>
      </c>
      <c r="H36" s="944">
        <f>INDEX(CV!$579:$620,MATCH('CV4'!$E36,CV!$F$2:$F$269,0),16)</f>
        <v>7.2987922831560867</v>
      </c>
      <c r="I36" s="944">
        <f>INDEX(CV!$579:$620,MATCH('CV4'!$E36,CV!$F$2:$F$269,0),10)</f>
        <v>11.308662586289051</v>
      </c>
      <c r="J36" s="951">
        <f>INDEX(CV!$579:$620,MATCH('CV4'!$E36,CV!$F$2:$F$269,0),14)</f>
        <v>6.111756343831221</v>
      </c>
      <c r="K36" s="944">
        <f>INDEX(CV!$579:$620,MATCH('CV4'!$E36,CV!$F$2:$F$269,0),9)</f>
        <v>0.21480713070369256</v>
      </c>
      <c r="L36" s="944">
        <f>INDEX(CV!$579:$620,MATCH('CV4'!$E36,CV!$F$2:$F$269,0),13)</f>
        <v>14.634989690249609</v>
      </c>
      <c r="M36" s="944">
        <f>INDEX(CV!$579:$620,MATCH('CV4'!$E36,CV!$F$2:$F$269,0),17)</f>
        <v>4.741611742423852</v>
      </c>
      <c r="N36" s="944">
        <f>INDEX(CV!$579:$620,MATCH('CV4'!$E36,CV!$F$2:$F$269,0),11)</f>
        <v>12.048581160411652</v>
      </c>
      <c r="O36" s="941">
        <f>INDEX(CV!$579:$620,MATCH('CV4'!$E36,CV!$F$2:$F$269,0),15)</f>
        <v>6.9367650205726088</v>
      </c>
      <c r="P36" s="1433" t="s">
        <v>787</v>
      </c>
      <c r="Q36" s="1434"/>
      <c r="R36" s="1435"/>
      <c r="S36" s="639"/>
    </row>
    <row r="37" spans="1:19" s="310" customFormat="1" ht="11.25" customHeight="1">
      <c r="A37" s="630"/>
      <c r="B37" s="1473" t="s">
        <v>785</v>
      </c>
      <c r="C37" s="1454"/>
      <c r="D37" s="1454"/>
      <c r="E37" s="714">
        <v>25</v>
      </c>
      <c r="F37" s="939">
        <f>INDEX(CV!$579:$620,MATCH('CV4'!$E37,CV!$F$2:$F$269,0),8)</f>
        <v>0.19524226570129449</v>
      </c>
      <c r="G37" s="936">
        <f>INDEX(CV!$579:$620,MATCH('CV4'!$E37,CV!$F$2:$F$269,0),12)</f>
        <v>11.094521954094656</v>
      </c>
      <c r="H37" s="936">
        <f>INDEX(CV!$579:$620,MATCH('CV4'!$E37,CV!$F$2:$F$269,0),16)</f>
        <v>6.5941442688115384</v>
      </c>
      <c r="I37" s="936">
        <f>INDEX(CV!$579:$620,MATCH('CV4'!$E37,CV!$F$2:$F$269,0),10)</f>
        <v>11.140566975150948</v>
      </c>
      <c r="J37" s="937">
        <f>INDEX(CV!$579:$620,MATCH('CV4'!$E37,CV!$F$2:$F$269,0),14)</f>
        <v>4.3339548194674968</v>
      </c>
      <c r="K37" s="936">
        <f>INDEX(CV!$579:$620,MATCH('CV4'!$E37,CV!$F$2:$F$269,0),9)</f>
        <v>0.34712970908746804</v>
      </c>
      <c r="L37" s="936">
        <f>INDEX(CV!$579:$620,MATCH('CV4'!$E37,CV!$F$2:$F$269,0),13)</f>
        <v>9.5930849841126573</v>
      </c>
      <c r="M37" s="936">
        <f>INDEX(CV!$579:$620,MATCH('CV4'!$E37,CV!$F$2:$F$269,0),17)</f>
        <v>3.9093132472705312</v>
      </c>
      <c r="N37" s="936">
        <f>INDEX(CV!$579:$620,MATCH('CV4'!$E37,CV!$F$2:$F$269,0),11)</f>
        <v>10.605267150115019</v>
      </c>
      <c r="O37" s="939">
        <f>INDEX(CV!$579:$620,MATCH('CV4'!$E37,CV!$F$2:$F$269,0),15)</f>
        <v>8.2667943795839598</v>
      </c>
      <c r="P37" s="1436" t="s">
        <v>788</v>
      </c>
      <c r="Q37" s="1437"/>
      <c r="R37" s="1438"/>
      <c r="S37" s="639"/>
    </row>
    <row r="38" spans="1:19" s="310" customFormat="1" ht="11.25" customHeight="1">
      <c r="A38" s="630"/>
      <c r="B38" s="1470" t="s">
        <v>187</v>
      </c>
      <c r="C38" s="1456"/>
      <c r="D38" s="1456"/>
      <c r="E38" s="720">
        <v>26</v>
      </c>
      <c r="F38" s="939">
        <f>INDEX(CV!$579:$620,MATCH('CV4'!$E38,CV!$F$2:$F$269,0),8)</f>
        <v>0.17535910059606261</v>
      </c>
      <c r="G38" s="936">
        <f>INDEX(CV!$579:$620,MATCH('CV4'!$E38,CV!$F$2:$F$269,0),12)</f>
        <v>14.734038585904196</v>
      </c>
      <c r="H38" s="936">
        <f>INDEX(CV!$579:$620,MATCH('CV4'!$E38,CV!$F$2:$F$269,0),16)</f>
        <v>8.4007210667635306</v>
      </c>
      <c r="I38" s="936">
        <f>INDEX(CV!$579:$620,MATCH('CV4'!$E38,CV!$F$2:$F$269,0),10)</f>
        <v>10.569951260443643</v>
      </c>
      <c r="J38" s="937">
        <f>INDEX(CV!$579:$620,MATCH('CV4'!$E38,CV!$F$2:$F$269,0),14)</f>
        <v>6.1403745841915951</v>
      </c>
      <c r="K38" s="936">
        <f>INDEX(CV!$579:$620,MATCH('CV4'!$E38,CV!$F$2:$F$269,0),9)</f>
        <v>0.19118764926995249</v>
      </c>
      <c r="L38" s="936">
        <f>INDEX(CV!$579:$620,MATCH('CV4'!$E38,CV!$F$2:$F$269,0),13)</f>
        <v>15.132395384979127</v>
      </c>
      <c r="M38" s="936">
        <f>INDEX(CV!$579:$620,MATCH('CV4'!$E38,CV!$F$2:$F$269,0),17)</f>
        <v>9.8443139774029547</v>
      </c>
      <c r="N38" s="936">
        <f>INDEX(CV!$579:$620,MATCH('CV4'!$E38,CV!$F$2:$F$269,0),11)</f>
        <v>12.48059670190246</v>
      </c>
      <c r="O38" s="939">
        <f>INDEX(CV!$579:$620,MATCH('CV4'!$E38,CV!$F$2:$F$269,0),15)</f>
        <v>8.3634295065086821</v>
      </c>
      <c r="P38" s="1425" t="s">
        <v>306</v>
      </c>
      <c r="Q38" s="1439"/>
      <c r="R38" s="1440"/>
      <c r="S38" s="639"/>
    </row>
    <row r="39" spans="1:19" s="310" customFormat="1" ht="12.6" customHeight="1">
      <c r="A39" s="1476" t="s">
        <v>790</v>
      </c>
      <c r="B39" s="1476"/>
      <c r="C39" s="1476"/>
      <c r="D39" s="1476"/>
      <c r="E39" s="714">
        <v>27</v>
      </c>
      <c r="F39" s="935">
        <f>INDEX(CV!$579:$620,MATCH('CV4'!$E39,CV!$F$2:$F$269,0),8)</f>
        <v>0.29250297933037123</v>
      </c>
      <c r="G39" s="938">
        <f>INDEX(CV!$579:$620,MATCH('CV4'!$E39,CV!$F$2:$F$269,0),12)</f>
        <v>10.300986789431374</v>
      </c>
      <c r="H39" s="938">
        <f>INDEX(CV!$579:$620,MATCH('CV4'!$E39,CV!$F$2:$F$269,0),16)</f>
        <v>8.6924669592968442</v>
      </c>
      <c r="I39" s="938">
        <f>INDEX(CV!$579:$620,MATCH('CV4'!$E39,CV!$F$2:$F$269,0),10)</f>
        <v>9.2676913844925188</v>
      </c>
      <c r="J39" s="940">
        <f>INDEX(CV!$579:$620,MATCH('CV4'!$E39,CV!$F$2:$F$269,0),14)</f>
        <v>7.2067617063072378</v>
      </c>
      <c r="K39" s="938">
        <f>INDEX(CV!$579:$620,MATCH('CV4'!$E39,CV!$F$2:$F$269,0),9)</f>
        <v>0.40210013757229013</v>
      </c>
      <c r="L39" s="938">
        <f>INDEX(CV!$579:$620,MATCH('CV4'!$E39,CV!$F$2:$F$269,0),13)</f>
        <v>15.901568637493648</v>
      </c>
      <c r="M39" s="938">
        <f>INDEX(CV!$579:$620,MATCH('CV4'!$E39,CV!$F$2:$F$269,0),17)</f>
        <v>12.880994378735654</v>
      </c>
      <c r="N39" s="938">
        <f>INDEX(CV!$579:$620,MATCH('CV4'!$E39,CV!$F$2:$F$269,0),11)</f>
        <v>10.712922872075108</v>
      </c>
      <c r="O39" s="935">
        <f>INDEX(CV!$579:$620,MATCH('CV4'!$E39,CV!$F$2:$F$269,0),15)</f>
        <v>8.4978546817212148</v>
      </c>
      <c r="P39" s="1374" t="s">
        <v>278</v>
      </c>
      <c r="Q39" s="1375"/>
      <c r="R39" s="1375"/>
      <c r="S39" s="1375"/>
    </row>
    <row r="40" spans="1:19" s="310" customFormat="1" ht="12.6" customHeight="1">
      <c r="A40" s="1476" t="s">
        <v>789</v>
      </c>
      <c r="B40" s="1476"/>
      <c r="C40" s="1476"/>
      <c r="D40" s="1476"/>
      <c r="E40" s="720">
        <v>28</v>
      </c>
      <c r="F40" s="935">
        <f>INDEX(CV!$579:$620,MATCH('CV4'!$E40,CV!$F$2:$F$269,0),8)</f>
        <v>0.11349203593867109</v>
      </c>
      <c r="G40" s="938">
        <f>INDEX(CV!$579:$620,MATCH('CV4'!$E40,CV!$F$2:$F$269,0),12)</f>
        <v>8.349291444036508</v>
      </c>
      <c r="H40" s="938">
        <f>INDEX(CV!$579:$620,MATCH('CV4'!$E40,CV!$F$2:$F$269,0),16)</f>
        <v>7.7842737174168137</v>
      </c>
      <c r="I40" s="938">
        <f>INDEX(CV!$579:$620,MATCH('CV4'!$E40,CV!$F$2:$F$269,0),10)</f>
        <v>8.5751377297208915</v>
      </c>
      <c r="J40" s="940">
        <f>INDEX(CV!$579:$620,MATCH('CV4'!$E40,CV!$F$2:$F$269,0),14)</f>
        <v>6.6320375059955046</v>
      </c>
      <c r="K40" s="938">
        <f>INDEX(CV!$579:$620,MATCH('CV4'!$E40,CV!$F$2:$F$269,0),9)</f>
        <v>0.14741065482346818</v>
      </c>
      <c r="L40" s="938">
        <f>INDEX(CV!$579:$620,MATCH('CV4'!$E40,CV!$F$2:$F$269,0),13)</f>
        <v>7.7222826932341029</v>
      </c>
      <c r="M40" s="938">
        <f>INDEX(CV!$579:$620,MATCH('CV4'!$E40,CV!$F$2:$F$269,0),17)</f>
        <v>9.6775218414372404</v>
      </c>
      <c r="N40" s="938">
        <f>INDEX(CV!$579:$620,MATCH('CV4'!$E40,CV!$F$2:$F$269,0),11)</f>
        <v>8.8045345248038966</v>
      </c>
      <c r="O40" s="935">
        <f>INDEX(CV!$579:$620,MATCH('CV4'!$E40,CV!$F$2:$F$269,0),15)</f>
        <v>6.8330311445309375</v>
      </c>
      <c r="P40" s="1374" t="s">
        <v>277</v>
      </c>
      <c r="Q40" s="1375"/>
      <c r="R40" s="1375"/>
      <c r="S40" s="1375"/>
    </row>
    <row r="41" spans="1:19" s="310" customFormat="1" ht="12.6" customHeight="1">
      <c r="A41" s="1476" t="s">
        <v>791</v>
      </c>
      <c r="B41" s="1476"/>
      <c r="C41" s="1476"/>
      <c r="D41" s="1476"/>
      <c r="E41" s="714">
        <v>29</v>
      </c>
      <c r="F41" s="935">
        <f>INDEX(CV!$579:$620,MATCH('CV4'!$E41,CV!$F$2:$F$269,0),8)</f>
        <v>0.29006177304538372</v>
      </c>
      <c r="G41" s="938">
        <f>INDEX(CV!$579:$620,MATCH('CV4'!$E41,CV!$F$2:$F$269,0),12)</f>
        <v>6.8561695378515672</v>
      </c>
      <c r="H41" s="938">
        <f>INDEX(CV!$579:$620,MATCH('CV4'!$E41,CV!$F$2:$F$269,0),16)</f>
        <v>9.6143402237900268</v>
      </c>
      <c r="I41" s="938">
        <f>INDEX(CV!$579:$620,MATCH('CV4'!$E41,CV!$F$2:$F$269,0),10)</f>
        <v>9.5260804223509492</v>
      </c>
      <c r="J41" s="940">
        <f>INDEX(CV!$579:$620,MATCH('CV4'!$E41,CV!$F$2:$F$269,0),14)</f>
        <v>6.2749071500819342</v>
      </c>
      <c r="K41" s="938">
        <f>INDEX(CV!$579:$620,MATCH('CV4'!$E41,CV!$F$2:$F$269,0),9)</f>
        <v>0.37650597917140971</v>
      </c>
      <c r="L41" s="938">
        <f>INDEX(CV!$579:$620,MATCH('CV4'!$E41,CV!$F$2:$F$269,0),13)</f>
        <v>5.9768849993958915</v>
      </c>
      <c r="M41" s="938">
        <f>INDEX(CV!$579:$620,MATCH('CV4'!$E41,CV!$F$2:$F$269,0),17)</f>
        <v>11.616343718561762</v>
      </c>
      <c r="N41" s="938">
        <f>INDEX(CV!$579:$620,MATCH('CV4'!$E41,CV!$F$2:$F$269,0),11)</f>
        <v>10.444738157381511</v>
      </c>
      <c r="O41" s="935">
        <f>INDEX(CV!$579:$620,MATCH('CV4'!$E41,CV!$F$2:$F$269,0),15)</f>
        <v>8.0467573101351118</v>
      </c>
      <c r="P41" s="1374" t="s">
        <v>280</v>
      </c>
      <c r="Q41" s="1375"/>
      <c r="R41" s="1375"/>
      <c r="S41" s="1375"/>
    </row>
    <row r="42" spans="1:19" s="310" customFormat="1" ht="12.6" customHeight="1">
      <c r="A42" s="1476" t="s">
        <v>792</v>
      </c>
      <c r="B42" s="1476"/>
      <c r="C42" s="1476"/>
      <c r="D42" s="1476"/>
      <c r="E42" s="720">
        <v>30</v>
      </c>
      <c r="F42" s="935">
        <f>INDEX(CV!$579:$620,MATCH('CV4'!$E42,CV!$F$2:$F$269,0),8)</f>
        <v>0.19240545371757006</v>
      </c>
      <c r="G42" s="938">
        <f>INDEX(CV!$579:$620,MATCH('CV4'!$E42,CV!$F$2:$F$269,0),12)</f>
        <v>10.052869204870928</v>
      </c>
      <c r="H42" s="938">
        <f>INDEX(CV!$579:$620,MATCH('CV4'!$E42,CV!$F$2:$F$269,0),16)</f>
        <v>5.1723068157026875</v>
      </c>
      <c r="I42" s="938">
        <f>INDEX(CV!$579:$620,MATCH('CV4'!$E42,CV!$F$2:$F$269,0),10)</f>
        <v>8.4103060818305444</v>
      </c>
      <c r="J42" s="940">
        <f>INDEX(CV!$579:$620,MATCH('CV4'!$E42,CV!$F$2:$F$269,0),14)</f>
        <v>6.1861936787982863</v>
      </c>
      <c r="K42" s="938">
        <f>INDEX(CV!$579:$620,MATCH('CV4'!$E42,CV!$F$2:$F$269,0),9)</f>
        <v>0.17421994181316952</v>
      </c>
      <c r="L42" s="938">
        <f>INDEX(CV!$579:$620,MATCH('CV4'!$E42,CV!$F$2:$F$269,0),13)</f>
        <v>8.6727790358413124</v>
      </c>
      <c r="M42" s="938">
        <f>INDEX(CV!$579:$620,MATCH('CV4'!$E42,CV!$F$2:$F$269,0),17)</f>
        <v>7.369335440194325</v>
      </c>
      <c r="N42" s="938">
        <f>INDEX(CV!$579:$620,MATCH('CV4'!$E42,CV!$F$2:$F$269,0),11)</f>
        <v>11.070768669542449</v>
      </c>
      <c r="O42" s="935">
        <f>INDEX(CV!$579:$620,MATCH('CV4'!$E42,CV!$F$2:$F$269,0),15)</f>
        <v>8.974474934384606</v>
      </c>
      <c r="P42" s="1374" t="s">
        <v>279</v>
      </c>
      <c r="Q42" s="1375"/>
      <c r="R42" s="1375"/>
      <c r="S42" s="1375"/>
    </row>
    <row r="43" spans="1:19" s="310" customFormat="1" ht="12.6" customHeight="1">
      <c r="A43" s="1476" t="s">
        <v>1372</v>
      </c>
      <c r="B43" s="1476"/>
      <c r="C43" s="1476"/>
      <c r="D43" s="1476"/>
      <c r="E43" s="714">
        <v>31</v>
      </c>
      <c r="F43" s="935">
        <f>INDEX(CV!$579:$620,MATCH('CV4'!$E43,CV!$F$2:$F$269,0),8)</f>
        <v>0.25207328895481501</v>
      </c>
      <c r="G43" s="938">
        <f>INDEX(CV!$579:$620,MATCH('CV4'!$E43,CV!$F$2:$F$269,0),12)</f>
        <v>18.667830152113922</v>
      </c>
      <c r="H43" s="938">
        <f>INDEX(CV!$579:$620,MATCH('CV4'!$E43,CV!$F$2:$F$269,0),16)</f>
        <v>15.897331281742863</v>
      </c>
      <c r="I43" s="938">
        <f>INDEX(CV!$579:$620,MATCH('CV4'!$E43,CV!$F$2:$F$269,0),10)</f>
        <v>11.804993216556209</v>
      </c>
      <c r="J43" s="940">
        <f>INDEX(CV!$579:$620,MATCH('CV4'!$E43,CV!$F$2:$F$269,0),14)</f>
        <v>13.187656308071164</v>
      </c>
      <c r="K43" s="938">
        <f>INDEX(CV!$579:$620,MATCH('CV4'!$E43,CV!$F$2:$F$269,0),9)</f>
        <v>0.52811290991452386</v>
      </c>
      <c r="L43" s="938">
        <f>INDEX(CV!$579:$620,MATCH('CV4'!$E43,CV!$F$2:$F$269,0),13)</f>
        <v>10.16499049180052</v>
      </c>
      <c r="M43" s="938">
        <f>INDEX(CV!$579:$620,MATCH('CV4'!$E43,CV!$F$2:$F$269,0),17)</f>
        <v>37.886682478028497</v>
      </c>
      <c r="N43" s="938">
        <f>INDEX(CV!$579:$620,MATCH('CV4'!$E43,CV!$F$2:$F$269,0),11)</f>
        <v>11.672459457994997</v>
      </c>
      <c r="O43" s="935">
        <f>INDEX(CV!$579:$620,MATCH('CV4'!$E43,CV!$F$2:$F$269,0),15)</f>
        <v>15.317147719406181</v>
      </c>
      <c r="P43" s="1374" t="s">
        <v>1376</v>
      </c>
      <c r="Q43" s="1375"/>
      <c r="R43" s="1375"/>
      <c r="S43" s="1375"/>
    </row>
    <row r="44" spans="1:19" s="310" customFormat="1" ht="12.6" customHeight="1">
      <c r="A44" s="1474" t="s">
        <v>793</v>
      </c>
      <c r="B44" s="1474"/>
      <c r="C44" s="1474"/>
      <c r="D44" s="1474"/>
      <c r="E44" s="720">
        <v>32</v>
      </c>
      <c r="F44" s="935">
        <f>INDEX(CV!$579:$620,MATCH('CV4'!$E44,CV!$F$2:$F$269,0),8)</f>
        <v>0.17829544633585631</v>
      </c>
      <c r="G44" s="938">
        <f>INDEX(CV!$579:$620,MATCH('CV4'!$E44,CV!$F$2:$F$269,0),12)</f>
        <v>5.6402875531454182</v>
      </c>
      <c r="H44" s="938">
        <f>INDEX(CV!$579:$620,MATCH('CV4'!$E44,CV!$F$2:$F$269,0),16)</f>
        <v>6.5410277396670615</v>
      </c>
      <c r="I44" s="938">
        <f>INDEX(CV!$579:$620,MATCH('CV4'!$E44,CV!$F$2:$F$269,0),10)</f>
        <v>5.4712524359273438</v>
      </c>
      <c r="J44" s="940">
        <f>INDEX(CV!$579:$620,MATCH('CV4'!$E44,CV!$F$2:$F$269,0),14)</f>
        <v>4.7376298981771789</v>
      </c>
      <c r="K44" s="938">
        <f>INDEX(CV!$579:$620,MATCH('CV4'!$E44,CV!$F$2:$F$269,0),9)</f>
        <v>0.16620700825509513</v>
      </c>
      <c r="L44" s="938">
        <f>INDEX(CV!$579:$620,MATCH('CV4'!$E44,CV!$F$2:$F$269,0),13)</f>
        <v>4.5764533722077987</v>
      </c>
      <c r="M44" s="938">
        <f>INDEX(CV!$579:$620,MATCH('CV4'!$E44,CV!$F$2:$F$269,0),17)</f>
        <v>5.6697503855459326</v>
      </c>
      <c r="N44" s="938">
        <f>INDEX(CV!$579:$620,MATCH('CV4'!$E44,CV!$F$2:$F$269,0),11)</f>
        <v>4.6545490583297724</v>
      </c>
      <c r="O44" s="935">
        <f>INDEX(CV!$579:$620,MATCH('CV4'!$E44,CV!$F$2:$F$269,0),15)</f>
        <v>5.1329272897450311</v>
      </c>
      <c r="P44" s="1422" t="s">
        <v>281</v>
      </c>
      <c r="Q44" s="1421"/>
      <c r="R44" s="1421"/>
      <c r="S44" s="1421"/>
    </row>
    <row r="45" spans="1:19" s="310" customFormat="1" ht="12.6" customHeight="1">
      <c r="A45" s="1474" t="s">
        <v>794</v>
      </c>
      <c r="B45" s="1474"/>
      <c r="C45" s="1474"/>
      <c r="D45" s="1474"/>
      <c r="E45" s="714">
        <v>33</v>
      </c>
      <c r="F45" s="935">
        <f>INDEX(CV!$579:$620,MATCH('CV4'!$E45,CV!$F$2:$F$269,0),8)</f>
        <v>0.18825796180263363</v>
      </c>
      <c r="G45" s="938">
        <f>INDEX(CV!$579:$620,MATCH('CV4'!$E45,CV!$F$2:$F$269,0),12)</f>
        <v>4.3811642019706047</v>
      </c>
      <c r="H45" s="938">
        <f>INDEX(CV!$579:$620,MATCH('CV4'!$E45,CV!$F$2:$F$269,0),16)</f>
        <v>7.7926149514361276</v>
      </c>
      <c r="I45" s="938">
        <f>INDEX(CV!$579:$620,MATCH('CV4'!$E45,CV!$F$2:$F$269,0),10)</f>
        <v>8.0475458526063015</v>
      </c>
      <c r="J45" s="940">
        <f>INDEX(CV!$579:$620,MATCH('CV4'!$E45,CV!$F$2:$F$269,0),14)</f>
        <v>7.2473218376787809</v>
      </c>
      <c r="K45" s="938">
        <f>INDEX(CV!$579:$620,MATCH('CV4'!$E45,CV!$F$2:$F$269,0),9)</f>
        <v>0.28292234524555382</v>
      </c>
      <c r="L45" s="938">
        <f>INDEX(CV!$579:$620,MATCH('CV4'!$E45,CV!$F$2:$F$269,0),13)</f>
        <v>9.0742760241725477</v>
      </c>
      <c r="M45" s="938">
        <f>INDEX(CV!$579:$620,MATCH('CV4'!$E45,CV!$F$2:$F$269,0),17)</f>
        <v>9.4152162521453793</v>
      </c>
      <c r="N45" s="938">
        <f>INDEX(CV!$579:$620,MATCH('CV4'!$E45,CV!$F$2:$F$269,0),11)</f>
        <v>10.076336081719678</v>
      </c>
      <c r="O45" s="935">
        <f>INDEX(CV!$579:$620,MATCH('CV4'!$E45,CV!$F$2:$F$269,0),15)</f>
        <v>10.483050480840749</v>
      </c>
      <c r="P45" s="1422" t="s">
        <v>282</v>
      </c>
      <c r="Q45" s="1421"/>
      <c r="R45" s="1421"/>
      <c r="S45" s="1421"/>
    </row>
    <row r="46" spans="1:19" s="310" customFormat="1" ht="12.6" customHeight="1">
      <c r="A46" s="1474" t="s">
        <v>795</v>
      </c>
      <c r="B46" s="1474"/>
      <c r="C46" s="1474"/>
      <c r="D46" s="1474"/>
      <c r="E46" s="720">
        <v>34</v>
      </c>
      <c r="F46" s="935">
        <f>INDEX(CV!$579:$620,MATCH('CV4'!$E46,CV!$F$2:$F$269,0),8)</f>
        <v>0.2041008954947654</v>
      </c>
      <c r="G46" s="938">
        <f>INDEX(CV!$579:$620,MATCH('CV4'!$E46,CV!$F$2:$F$269,0),12)</f>
        <v>4.2207716897892347</v>
      </c>
      <c r="H46" s="938">
        <f>INDEX(CV!$579:$620,MATCH('CV4'!$E46,CV!$F$2:$F$269,0),16)</f>
        <v>8.1550777246558788</v>
      </c>
      <c r="I46" s="938">
        <f>INDEX(CV!$579:$620,MATCH('CV4'!$E46,CV!$F$2:$F$269,0),10)</f>
        <v>7.7208976594173455</v>
      </c>
      <c r="J46" s="940">
        <f>INDEX(CV!$579:$620,MATCH('CV4'!$E46,CV!$F$2:$F$269,0),14)</f>
        <v>7.6271908157887767</v>
      </c>
      <c r="K46" s="938">
        <f>INDEX(CV!$579:$620,MATCH('CV4'!$E46,CV!$F$2:$F$269,0),9)</f>
        <v>0.15866994819858524</v>
      </c>
      <c r="L46" s="938">
        <f>INDEX(CV!$579:$620,MATCH('CV4'!$E46,CV!$F$2:$F$269,0),13)</f>
        <v>6.8262009732762774</v>
      </c>
      <c r="M46" s="938">
        <f>INDEX(CV!$579:$620,MATCH('CV4'!$E46,CV!$F$2:$F$269,0),17)</f>
        <v>9.4015446250905672</v>
      </c>
      <c r="N46" s="938">
        <f>INDEX(CV!$579:$620,MATCH('CV4'!$E46,CV!$F$2:$F$269,0),11)</f>
        <v>8.5984748350394327</v>
      </c>
      <c r="O46" s="935">
        <f>INDEX(CV!$579:$620,MATCH('CV4'!$E46,CV!$F$2:$F$269,0),15)</f>
        <v>9.067571591655069</v>
      </c>
      <c r="P46" s="1422" t="s">
        <v>283</v>
      </c>
      <c r="Q46" s="1421"/>
      <c r="R46" s="1421"/>
      <c r="S46" s="1421"/>
    </row>
    <row r="47" spans="1:19" s="310" customFormat="1" ht="12.6" customHeight="1">
      <c r="A47" s="1474" t="s">
        <v>796</v>
      </c>
      <c r="B47" s="1474"/>
      <c r="C47" s="1474"/>
      <c r="D47" s="1474"/>
      <c r="E47" s="714">
        <v>35</v>
      </c>
      <c r="F47" s="935">
        <f>INDEX(CV!$579:$620,MATCH('CV4'!$E47,CV!$F$2:$F$269,0),8)</f>
        <v>0.14385806784655394</v>
      </c>
      <c r="G47" s="938">
        <f>INDEX(CV!$579:$620,MATCH('CV4'!$E47,CV!$F$2:$F$269,0),12)</f>
        <v>4.3029843718894805</v>
      </c>
      <c r="H47" s="938">
        <f>INDEX(CV!$579:$620,MATCH('CV4'!$E47,CV!$F$2:$F$269,0),16)</f>
        <v>4.0434673273410437</v>
      </c>
      <c r="I47" s="938">
        <f>INDEX(CV!$579:$620,MATCH('CV4'!$E47,CV!$F$2:$F$269,0),10)</f>
        <v>8.2218379019997254</v>
      </c>
      <c r="J47" s="940">
        <f>INDEX(CV!$579:$620,MATCH('CV4'!$E47,CV!$F$2:$F$269,0),14)</f>
        <v>6.3052639495078378</v>
      </c>
      <c r="K47" s="938">
        <f>INDEX(CV!$579:$620,MATCH('CV4'!$E47,CV!$F$2:$F$269,0),9)</f>
        <v>0.18020153477440315</v>
      </c>
      <c r="L47" s="938">
        <f>INDEX(CV!$579:$620,MATCH('CV4'!$E47,CV!$F$2:$F$269,0),13)</f>
        <v>5.0198901948310182</v>
      </c>
      <c r="M47" s="938">
        <f>INDEX(CV!$579:$620,MATCH('CV4'!$E47,CV!$F$2:$F$269,0),17)</f>
        <v>5.5029646761290358</v>
      </c>
      <c r="N47" s="938">
        <f>INDEX(CV!$579:$620,MATCH('CV4'!$E47,CV!$F$2:$F$269,0),11)</f>
        <v>9.2509375554199167</v>
      </c>
      <c r="O47" s="935">
        <f>INDEX(CV!$579:$620,MATCH('CV4'!$E47,CV!$F$2:$F$269,0),15)</f>
        <v>6.8615180155496089</v>
      </c>
      <c r="P47" s="1422" t="s">
        <v>287</v>
      </c>
      <c r="Q47" s="1421"/>
      <c r="R47" s="1421"/>
      <c r="S47" s="1421"/>
    </row>
    <row r="48" spans="1:19" s="310" customFormat="1" ht="12.6" customHeight="1">
      <c r="A48" s="1474" t="s">
        <v>797</v>
      </c>
      <c r="B48" s="1474"/>
      <c r="C48" s="1474"/>
      <c r="D48" s="1474"/>
      <c r="E48" s="720">
        <v>36</v>
      </c>
      <c r="F48" s="935">
        <f>INDEX(CV!$579:$620,MATCH('CV4'!$E48,CV!$F$2:$F$269,0),8)</f>
        <v>0.1399689511309577</v>
      </c>
      <c r="G48" s="938">
        <f>INDEX(CV!$579:$620,MATCH('CV4'!$E48,CV!$F$2:$F$269,0),12)</f>
        <v>7.3697765657450907</v>
      </c>
      <c r="H48" s="938">
        <f>INDEX(CV!$579:$620,MATCH('CV4'!$E48,CV!$F$2:$F$269,0),16)</f>
        <v>9.2313356159695736</v>
      </c>
      <c r="I48" s="938">
        <f>INDEX(CV!$579:$620,MATCH('CV4'!$E48,CV!$F$2:$F$269,0),10)</f>
        <v>7.6513485266779337</v>
      </c>
      <c r="J48" s="940">
        <f>INDEX(CV!$579:$620,MATCH('CV4'!$E48,CV!$F$2:$F$269,0),14)</f>
        <v>6.8538032501361839</v>
      </c>
      <c r="K48" s="938">
        <f>INDEX(CV!$579:$620,MATCH('CV4'!$E48,CV!$F$2:$F$269,0),9)</f>
        <v>0.20834795137797446</v>
      </c>
      <c r="L48" s="938">
        <f>INDEX(CV!$579:$620,MATCH('CV4'!$E48,CV!$F$2:$F$269,0),13)</f>
        <v>9.8738694937250067</v>
      </c>
      <c r="M48" s="938">
        <f>INDEX(CV!$579:$620,MATCH('CV4'!$E48,CV!$F$2:$F$269,0),17)</f>
        <v>9.1664447253160315</v>
      </c>
      <c r="N48" s="938">
        <f>INDEX(CV!$579:$620,MATCH('CV4'!$E48,CV!$F$2:$F$269,0),11)</f>
        <v>8.7221761016370056</v>
      </c>
      <c r="O48" s="935">
        <f>INDEX(CV!$579:$620,MATCH('CV4'!$E48,CV!$F$2:$F$269,0),15)</f>
        <v>7.406718042333055</v>
      </c>
      <c r="P48" s="1420" t="s">
        <v>288</v>
      </c>
      <c r="Q48" s="1421"/>
      <c r="R48" s="1421"/>
      <c r="S48" s="1421"/>
    </row>
    <row r="49" spans="1:19" s="310" customFormat="1" ht="12.6" customHeight="1">
      <c r="A49" s="1475" t="s">
        <v>798</v>
      </c>
      <c r="B49" s="1475"/>
      <c r="C49" s="1475"/>
      <c r="D49" s="1475"/>
      <c r="E49" s="714">
        <v>37</v>
      </c>
      <c r="F49" s="935">
        <f>INDEX(CV!$579:$620,MATCH('CV4'!$E49,CV!$F$2:$F$269,0),8)</f>
        <v>0.1084404816697352</v>
      </c>
      <c r="G49" s="938">
        <f>INDEX(CV!$579:$620,MATCH('CV4'!$E49,CV!$F$2:$F$269,0),12)</f>
        <v>8.2854244734559011</v>
      </c>
      <c r="H49" s="938">
        <f>INDEX(CV!$579:$620,MATCH('CV4'!$E49,CV!$F$2:$F$269,0),16)</f>
        <v>8.2962883023405194</v>
      </c>
      <c r="I49" s="938">
        <f>INDEX(CV!$579:$620,MATCH('CV4'!$E49,CV!$F$2:$F$269,0),10)</f>
        <v>5.7875725340855091</v>
      </c>
      <c r="J49" s="940">
        <f>INDEX(CV!$579:$620,MATCH('CV4'!$E49,CV!$F$2:$F$269,0),14)</f>
        <v>6.0596145390382441</v>
      </c>
      <c r="K49" s="938">
        <f>INDEX(CV!$579:$620,MATCH('CV4'!$E49,CV!$F$2:$F$269,0),9)</f>
        <v>0.13988911486399325</v>
      </c>
      <c r="L49" s="938">
        <f>INDEX(CV!$579:$620,MATCH('CV4'!$E49,CV!$F$2:$F$269,0),13)</f>
        <v>8.0148170933981824</v>
      </c>
      <c r="M49" s="938">
        <f>INDEX(CV!$579:$620,MATCH('CV4'!$E49,CV!$F$2:$F$269,0),17)</f>
        <v>9.9137606252305002</v>
      </c>
      <c r="N49" s="938">
        <f>INDEX(CV!$579:$620,MATCH('CV4'!$E49,CV!$F$2:$F$269,0),11)</f>
        <v>7.2484483199362</v>
      </c>
      <c r="O49" s="935">
        <f>INDEX(CV!$579:$620,MATCH('CV4'!$E49,CV!$F$2:$F$269,0),15)</f>
        <v>7.647379660997613</v>
      </c>
      <c r="P49" s="1422" t="s">
        <v>289</v>
      </c>
      <c r="Q49" s="1421"/>
      <c r="R49" s="1421"/>
      <c r="S49" s="1421"/>
    </row>
    <row r="50" spans="1:19" s="310" customFormat="1" ht="12.6" customHeight="1">
      <c r="A50" s="1476" t="s">
        <v>799</v>
      </c>
      <c r="B50" s="1476"/>
      <c r="C50" s="1476"/>
      <c r="D50" s="1476"/>
      <c r="E50" s="720">
        <v>38</v>
      </c>
      <c r="F50" s="935">
        <f>INDEX(CV!$579:$620,MATCH('CV4'!$E50,CV!$F$2:$F$269,0),8)</f>
        <v>0.1461703413366067</v>
      </c>
      <c r="G50" s="938">
        <f>INDEX(CV!$579:$620,MATCH('CV4'!$E50,CV!$F$2:$F$269,0),12)</f>
        <v>7.8896322496748006</v>
      </c>
      <c r="H50" s="938">
        <f>INDEX(CV!$579:$620,MATCH('CV4'!$E50,CV!$F$2:$F$269,0),16)</f>
        <v>7.5996372902445595</v>
      </c>
      <c r="I50" s="938">
        <f>INDEX(CV!$579:$620,MATCH('CV4'!$E50,CV!$F$2:$F$269,0),10)</f>
        <v>5.9682785509668586</v>
      </c>
      <c r="J50" s="940">
        <f>INDEX(CV!$579:$620,MATCH('CV4'!$E50,CV!$F$2:$F$269,0),14)</f>
        <v>5.8825048746241206</v>
      </c>
      <c r="K50" s="938">
        <f>INDEX(CV!$579:$620,MATCH('CV4'!$E50,CV!$F$2:$F$269,0),9)</f>
        <v>0.25968475060329693</v>
      </c>
      <c r="L50" s="938">
        <f>INDEX(CV!$579:$620,MATCH('CV4'!$E50,CV!$F$2:$F$269,0),13)</f>
        <v>7.8376998077764846</v>
      </c>
      <c r="M50" s="938">
        <f>INDEX(CV!$579:$620,MATCH('CV4'!$E50,CV!$F$2:$F$269,0),17)</f>
        <v>11.223063365522119</v>
      </c>
      <c r="N50" s="938">
        <f>INDEX(CV!$579:$620,MATCH('CV4'!$E50,CV!$F$2:$F$269,0),11)</f>
        <v>7.4673679441000989</v>
      </c>
      <c r="O50" s="935">
        <f>INDEX(CV!$579:$620,MATCH('CV4'!$E50,CV!$F$2:$F$269,0),15)</f>
        <v>7.7769268389494286</v>
      </c>
      <c r="P50" s="1374" t="s">
        <v>290</v>
      </c>
      <c r="Q50" s="1375"/>
      <c r="R50" s="1375"/>
      <c r="S50" s="1375"/>
    </row>
    <row r="51" spans="1:19" s="310" customFormat="1" ht="12.6" customHeight="1">
      <c r="A51" s="1476" t="s">
        <v>848</v>
      </c>
      <c r="B51" s="1476"/>
      <c r="C51" s="1476"/>
      <c r="D51" s="1476"/>
      <c r="E51" s="714">
        <v>39</v>
      </c>
      <c r="F51" s="941">
        <f>INDEX(CV!$579:$620,MATCH('CV4'!$E51,CV!$F$2:$F$269,0),8)</f>
        <v>8.2101841130576905E-2</v>
      </c>
      <c r="G51" s="944">
        <f>INDEX(CV!$579:$620,MATCH('CV4'!$E51,CV!$F$2:$F$269,0),12)</f>
        <v>8.5691048817514304</v>
      </c>
      <c r="H51" s="944">
        <f>INDEX(CV!$579:$620,MATCH('CV4'!$E51,CV!$F$2:$F$269,0),16)</f>
        <v>13.076081901346488</v>
      </c>
      <c r="I51" s="944">
        <f>INDEX(CV!$579:$620,MATCH('CV4'!$E51,CV!$F$2:$F$269,0),10)</f>
        <v>8.606437009137597</v>
      </c>
      <c r="J51" s="951">
        <f>INDEX(CV!$579:$620,MATCH('CV4'!$E51,CV!$F$2:$F$269,0),14)</f>
        <v>6.0042931223765219</v>
      </c>
      <c r="K51" s="944">
        <f>INDEX(CV!$579:$620,MATCH('CV4'!$E51,CV!$F$2:$F$269,0),9)</f>
        <v>6.6778924947968027E-2</v>
      </c>
      <c r="L51" s="944">
        <f>INDEX(CV!$579:$620,MATCH('CV4'!$E51,CV!$F$2:$F$269,0),13)</f>
        <v>9.9473566650563985</v>
      </c>
      <c r="M51" s="944">
        <f>INDEX(CV!$579:$620,MATCH('CV4'!$E51,CV!$F$2:$F$269,0),17)</f>
        <v>11.911967185655849</v>
      </c>
      <c r="N51" s="944">
        <f>INDEX(CV!$579:$620,MATCH('CV4'!$E51,CV!$F$2:$F$269,0),11)</f>
        <v>8.5348552114921645</v>
      </c>
      <c r="O51" s="941">
        <f>INDEX(CV!$579:$620,MATCH('CV4'!$E51,CV!$F$2:$F$269,0),15)</f>
        <v>6.6722946802199097</v>
      </c>
      <c r="P51" s="1374" t="s">
        <v>849</v>
      </c>
      <c r="Q51" s="1375"/>
      <c r="R51" s="1375"/>
      <c r="S51" s="1375"/>
    </row>
    <row r="52" spans="1:19" s="310" customFormat="1" ht="12.6" customHeight="1">
      <c r="A52" s="1476" t="s">
        <v>1542</v>
      </c>
      <c r="B52" s="1476"/>
      <c r="C52" s="1476"/>
      <c r="D52" s="1476"/>
      <c r="E52" s="720">
        <v>40</v>
      </c>
      <c r="F52" s="941">
        <f>INDEX(CV!$579:$620,MATCH('CV4'!$E52,CV!$F$2:$F$269,0),8)</f>
        <v>8.6951846044429112E-2</v>
      </c>
      <c r="G52" s="944">
        <f>INDEX(CV!$579:$620,MATCH('CV4'!$E52,CV!$F$2:$F$269,0),12)</f>
        <v>3.7784526109532899</v>
      </c>
      <c r="H52" s="944">
        <f>INDEX(CV!$579:$620,MATCH('CV4'!$E52,CV!$F$2:$F$269,0),16)</f>
        <v>2.9903706064374211</v>
      </c>
      <c r="I52" s="944">
        <f>INDEX(CV!$579:$620,MATCH('CV4'!$E52,CV!$F$2:$F$269,0),10)</f>
        <v>3.5278428435612597</v>
      </c>
      <c r="J52" s="951">
        <f>INDEX(CV!$579:$620,MATCH('CV4'!$E52,CV!$F$2:$F$269,0),14)</f>
        <v>2.4739084560197573</v>
      </c>
      <c r="K52" s="944">
        <f>INDEX(CV!$579:$620,MATCH('CV4'!$E52,CV!$F$2:$F$269,0),9)</f>
        <v>8.6504267238443441E-2</v>
      </c>
      <c r="L52" s="944">
        <f>INDEX(CV!$579:$620,MATCH('CV4'!$E52,CV!$F$2:$F$269,0),13)</f>
        <v>4.704702404851095</v>
      </c>
      <c r="M52" s="944">
        <f>INDEX(CV!$579:$620,MATCH('CV4'!$E52,CV!$F$2:$F$269,0),17)</f>
        <v>4.8519949120373322</v>
      </c>
      <c r="N52" s="944">
        <f>INDEX(CV!$579:$620,MATCH('CV4'!$E52,CV!$F$2:$F$269,0),11)</f>
        <v>3.9093341724719792</v>
      </c>
      <c r="O52" s="941">
        <f>INDEX(CV!$579:$620,MATCH('CV4'!$E52,CV!$F$2:$F$269,0),15)</f>
        <v>3.155750648094096</v>
      </c>
      <c r="P52" s="1374" t="s">
        <v>1543</v>
      </c>
      <c r="Q52" s="1375"/>
      <c r="R52" s="1375"/>
      <c r="S52" s="1375"/>
    </row>
    <row r="53" spans="1:19" s="310" customFormat="1" ht="12.6" customHeight="1" thickBot="1">
      <c r="A53" s="1477" t="s">
        <v>1544</v>
      </c>
      <c r="B53" s="1477"/>
      <c r="C53" s="1477"/>
      <c r="D53" s="1477"/>
      <c r="E53" s="714">
        <v>41</v>
      </c>
      <c r="F53" s="952">
        <f>INDEX(CV!$579:$620,MATCH('CV4'!$E53,CV!$F$2:$F$269,0),8)</f>
        <v>5.0867689165413753E-2</v>
      </c>
      <c r="G53" s="953">
        <f>INDEX(CV!$579:$620,MATCH('CV4'!$E53,CV!$F$2:$F$269,0),12)</f>
        <v>2.7339358718154076</v>
      </c>
      <c r="H53" s="953">
        <f>INDEX(CV!$579:$620,MATCH('CV4'!$E53,CV!$F$2:$F$269,0),16)</f>
        <v>2.5751008151066244</v>
      </c>
      <c r="I53" s="953">
        <f>INDEX(CV!$579:$620,MATCH('CV4'!$E53,CV!$F$2:$F$269,0),10)</f>
        <v>2.2043432781856778</v>
      </c>
      <c r="J53" s="954">
        <f>INDEX(CV!$579:$620,MATCH('CV4'!$E53,CV!$F$2:$F$269,0),14)</f>
        <v>2.0907814698282849</v>
      </c>
      <c r="K53" s="953">
        <f>INDEX(CV!$579:$620,MATCH('CV4'!$E53,CV!$F$2:$F$269,0),9)</f>
        <v>5.0684355126016781E-2</v>
      </c>
      <c r="L53" s="953">
        <f>INDEX(CV!$579:$620,MATCH('CV4'!$E53,CV!$F$2:$F$269,0),13)</f>
        <v>3.0526138948751749</v>
      </c>
      <c r="M53" s="953">
        <f>INDEX(CV!$579:$620,MATCH('CV4'!$E53,CV!$F$2:$F$269,0),17)</f>
        <v>3.5492094537032619</v>
      </c>
      <c r="N53" s="953">
        <f>INDEX(CV!$579:$620,MATCH('CV4'!$E53,CV!$F$2:$F$269,0),11)</f>
        <v>2.6661526833608167</v>
      </c>
      <c r="O53" s="952">
        <f>INDEX(CV!$579:$620,MATCH('CV4'!$E53,CV!$F$2:$F$269,0),15)</f>
        <v>2.9155198224266048</v>
      </c>
      <c r="P53" s="1485" t="s">
        <v>1545</v>
      </c>
      <c r="Q53" s="1486"/>
      <c r="R53" s="1486"/>
      <c r="S53" s="1486"/>
    </row>
    <row r="54" spans="1:19" s="310" customFormat="1" ht="22.5" customHeight="1">
      <c r="A54" s="1478" t="s">
        <v>1825</v>
      </c>
      <c r="B54" s="1478"/>
      <c r="C54" s="1478"/>
      <c r="D54" s="1478"/>
      <c r="E54" s="1478"/>
      <c r="F54" s="1478"/>
      <c r="G54" s="1478"/>
      <c r="H54" s="1478"/>
      <c r="I54" s="1478"/>
      <c r="J54" s="1478"/>
      <c r="K54" s="1478"/>
      <c r="L54" s="1478"/>
      <c r="M54" s="1478"/>
      <c r="N54" s="1478"/>
      <c r="O54" s="1478"/>
      <c r="P54" s="1478"/>
      <c r="Q54" s="1478"/>
      <c r="R54" s="1478"/>
      <c r="S54" s="1478"/>
    </row>
    <row r="55" spans="1:19" ht="3" customHeight="1">
      <c r="A55" s="311"/>
      <c r="B55" s="312"/>
      <c r="C55" s="312"/>
      <c r="D55" s="312"/>
      <c r="E55" s="312"/>
      <c r="F55" s="758"/>
      <c r="G55" s="311"/>
      <c r="H55" s="311"/>
      <c r="I55" s="311"/>
      <c r="J55" s="311"/>
      <c r="K55" s="315"/>
      <c r="L55" s="315"/>
      <c r="M55" s="315"/>
      <c r="N55" s="311"/>
      <c r="O55" s="311"/>
      <c r="P55" s="312"/>
      <c r="Q55" s="312"/>
      <c r="R55" s="312"/>
      <c r="S55" s="319"/>
    </row>
    <row r="56" spans="1:19" s="500" customFormat="1" ht="15" customHeight="1">
      <c r="A56" s="1385">
        <f>'CV3'!R56+1</f>
        <v>97</v>
      </c>
      <c r="B56" s="1385"/>
      <c r="C56" s="520"/>
      <c r="D56" s="520"/>
      <c r="E56" s="520"/>
      <c r="F56" s="819"/>
      <c r="G56" s="819"/>
      <c r="H56" s="819"/>
      <c r="I56" s="1510">
        <f>'CV3'!K56</f>
        <v>41487</v>
      </c>
      <c r="J56" s="1510"/>
      <c r="K56" s="1363">
        <f>I56</f>
        <v>41487</v>
      </c>
      <c r="L56" s="1363"/>
      <c r="M56" s="321"/>
      <c r="N56" s="821"/>
      <c r="O56" s="821"/>
      <c r="R56" s="1355">
        <f>A56+1</f>
        <v>98</v>
      </c>
      <c r="S56" s="1355"/>
    </row>
  </sheetData>
  <mergeCells count="110">
    <mergeCell ref="A1:J1"/>
    <mergeCell ref="K1:S1"/>
    <mergeCell ref="A3:J4"/>
    <mergeCell ref="C5:G5"/>
    <mergeCell ref="K5:N5"/>
    <mergeCell ref="A6:D6"/>
    <mergeCell ref="F6:J9"/>
    <mergeCell ref="K6:O9"/>
    <mergeCell ref="B7:D7"/>
    <mergeCell ref="P12:S12"/>
    <mergeCell ref="A13:D13"/>
    <mergeCell ref="P13:S13"/>
    <mergeCell ref="A14:D14"/>
    <mergeCell ref="P14:S14"/>
    <mergeCell ref="A15:D15"/>
    <mergeCell ref="P15:S15"/>
    <mergeCell ref="K10:K12"/>
    <mergeCell ref="L10:L12"/>
    <mergeCell ref="M10:M12"/>
    <mergeCell ref="N10:N12"/>
    <mergeCell ref="O10:O12"/>
    <mergeCell ref="A11:B11"/>
    <mergeCell ref="A12:D12"/>
    <mergeCell ref="A10:B10"/>
    <mergeCell ref="F10:F12"/>
    <mergeCell ref="G10:G12"/>
    <mergeCell ref="H10:H12"/>
    <mergeCell ref="I10:I12"/>
    <mergeCell ref="J10:J12"/>
    <mergeCell ref="B19:D19"/>
    <mergeCell ref="P19:R19"/>
    <mergeCell ref="C20:D20"/>
    <mergeCell ref="P20:Q20"/>
    <mergeCell ref="C21:D21"/>
    <mergeCell ref="P21:Q21"/>
    <mergeCell ref="A16:D16"/>
    <mergeCell ref="P16:S16"/>
    <mergeCell ref="A17:D17"/>
    <mergeCell ref="P17:S17"/>
    <mergeCell ref="A18:D18"/>
    <mergeCell ref="P18:S18"/>
    <mergeCell ref="C25:D25"/>
    <mergeCell ref="P25:Q25"/>
    <mergeCell ref="A26:D26"/>
    <mergeCell ref="P26:S26"/>
    <mergeCell ref="B27:D27"/>
    <mergeCell ref="P27:R27"/>
    <mergeCell ref="C22:D22"/>
    <mergeCell ref="P22:Q22"/>
    <mergeCell ref="B23:D23"/>
    <mergeCell ref="P23:R23"/>
    <mergeCell ref="C24:D24"/>
    <mergeCell ref="P24:Q24"/>
    <mergeCell ref="B31:D31"/>
    <mergeCell ref="P31:R31"/>
    <mergeCell ref="B32:D32"/>
    <mergeCell ref="P32:R32"/>
    <mergeCell ref="B33:D33"/>
    <mergeCell ref="P33:R33"/>
    <mergeCell ref="B28:D28"/>
    <mergeCell ref="P28:R28"/>
    <mergeCell ref="B29:D29"/>
    <mergeCell ref="P29:R29"/>
    <mergeCell ref="B30:D30"/>
    <mergeCell ref="P30:R30"/>
    <mergeCell ref="B37:D37"/>
    <mergeCell ref="P37:R37"/>
    <mergeCell ref="B38:D38"/>
    <mergeCell ref="P38:R38"/>
    <mergeCell ref="A39:D39"/>
    <mergeCell ref="P39:S39"/>
    <mergeCell ref="A34:D34"/>
    <mergeCell ref="P34:S34"/>
    <mergeCell ref="A35:D35"/>
    <mergeCell ref="P35:S35"/>
    <mergeCell ref="B36:D36"/>
    <mergeCell ref="P36:R36"/>
    <mergeCell ref="A43:D43"/>
    <mergeCell ref="P43:S43"/>
    <mergeCell ref="A44:D44"/>
    <mergeCell ref="P44:S44"/>
    <mergeCell ref="A45:D45"/>
    <mergeCell ref="P45:S45"/>
    <mergeCell ref="A40:D40"/>
    <mergeCell ref="P40:S40"/>
    <mergeCell ref="A41:D41"/>
    <mergeCell ref="P41:S41"/>
    <mergeCell ref="A42:D42"/>
    <mergeCell ref="P42:S42"/>
    <mergeCell ref="A49:D49"/>
    <mergeCell ref="P49:S49"/>
    <mergeCell ref="A50:D50"/>
    <mergeCell ref="P50:S50"/>
    <mergeCell ref="A51:D51"/>
    <mergeCell ref="P51:S51"/>
    <mergeCell ref="A46:D46"/>
    <mergeCell ref="P46:S46"/>
    <mergeCell ref="A47:D47"/>
    <mergeCell ref="P47:S47"/>
    <mergeCell ref="A48:D48"/>
    <mergeCell ref="P48:S48"/>
    <mergeCell ref="A52:D52"/>
    <mergeCell ref="P52:S52"/>
    <mergeCell ref="A53:D53"/>
    <mergeCell ref="P53:S53"/>
    <mergeCell ref="A56:B56"/>
    <mergeCell ref="I56:J56"/>
    <mergeCell ref="K56:L56"/>
    <mergeCell ref="R56:S56"/>
    <mergeCell ref="A54:S54"/>
  </mergeCells>
  <phoneticPr fontId="16" type="noConversion"/>
  <printOptions horizontalCentered="1"/>
  <pageMargins left="0.51181102362204722" right="0.51181102362204722" top="0.59055118110236227" bottom="0.39370078740157483" header="0.59055118110236227" footer="0.19685039370078741"/>
  <pageSetup paperSize="9" pageOrder="overThenDown" orientation="portrait" r:id="rId1"/>
  <headerFooter scaleWithDoc="0" alignWithMargins="0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>
  <sheetPr codeName="Sheet49">
    <tabColor theme="1"/>
  </sheetPr>
  <dimension ref="A1:Q621"/>
  <sheetViews>
    <sheetView workbookViewId="0">
      <pane ySplit="1" topLeftCell="A2" activePane="bottomLeft" state="frozen"/>
      <selection activeCell="Q23" sqref="Q23"/>
      <selection pane="bottomLeft" activeCell="T10" sqref="T10"/>
    </sheetView>
  </sheetViews>
  <sheetFormatPr defaultRowHeight="12"/>
  <cols>
    <col min="1" max="7" width="9.140625" style="10"/>
    <col min="8" max="17" width="11" style="10" customWidth="1"/>
    <col min="18" max="16384" width="9.140625" style="10"/>
  </cols>
  <sheetData>
    <row r="1" spans="1:17" ht="13.5">
      <c r="A1" s="10" t="s">
        <v>508</v>
      </c>
      <c r="B1" s="10" t="s">
        <v>509</v>
      </c>
      <c r="C1" s="10" t="s">
        <v>510</v>
      </c>
      <c r="D1" s="10" t="s">
        <v>511</v>
      </c>
      <c r="E1" s="10" t="s">
        <v>512</v>
      </c>
      <c r="F1" s="10" t="s">
        <v>513</v>
      </c>
      <c r="G1" s="10" t="s">
        <v>514</v>
      </c>
      <c r="H1" s="10" t="s">
        <v>765</v>
      </c>
      <c r="I1" s="10" t="s">
        <v>766</v>
      </c>
      <c r="J1" s="10" t="s">
        <v>767</v>
      </c>
      <c r="K1" s="10" t="s">
        <v>768</v>
      </c>
      <c r="L1" s="11" t="s">
        <v>1688</v>
      </c>
      <c r="M1" s="10" t="s">
        <v>1689</v>
      </c>
      <c r="N1" s="10" t="s">
        <v>1690</v>
      </c>
      <c r="O1" s="11" t="s">
        <v>1691</v>
      </c>
      <c r="P1" s="10" t="s">
        <v>1692</v>
      </c>
      <c r="Q1" s="10" t="s">
        <v>1693</v>
      </c>
    </row>
    <row r="2" spans="1:17">
      <c r="A2" s="10" t="s">
        <v>516</v>
      </c>
      <c r="F2" s="10">
        <v>1</v>
      </c>
      <c r="G2" s="10" t="s">
        <v>517</v>
      </c>
      <c r="H2" s="1258">
        <v>2.6799694259508851E-2</v>
      </c>
      <c r="I2" s="1258">
        <v>2.5938810706415457E-2</v>
      </c>
      <c r="J2" s="1258">
        <v>0.60408392197518757</v>
      </c>
      <c r="K2" s="1258">
        <v>0.54563065662940202</v>
      </c>
      <c r="L2" s="1258">
        <v>0.69525816639207827</v>
      </c>
      <c r="M2" s="1258">
        <v>0.64693891907176015</v>
      </c>
      <c r="N2" s="1258">
        <v>0.25655164680122583</v>
      </c>
      <c r="O2" s="1258">
        <v>0.28066278431780756</v>
      </c>
      <c r="P2" s="1258">
        <v>0.33363164198783862</v>
      </c>
      <c r="Q2" s="1258">
        <v>0.33780101221317338</v>
      </c>
    </row>
    <row r="3" spans="1:17">
      <c r="A3" s="10" t="s">
        <v>521</v>
      </c>
      <c r="F3" s="10">
        <v>2</v>
      </c>
      <c r="G3" s="10" t="s">
        <v>517</v>
      </c>
      <c r="H3" s="1258">
        <v>4.4091728308685643E-2</v>
      </c>
      <c r="I3" s="1258">
        <v>4.1869405121100739E-2</v>
      </c>
      <c r="J3" s="1258">
        <v>0.79444688087545567</v>
      </c>
      <c r="K3" s="1258">
        <v>0.73368324565854648</v>
      </c>
      <c r="L3" s="1258">
        <v>0.85627564343836182</v>
      </c>
      <c r="M3" s="1258">
        <v>0.83239206554768186</v>
      </c>
      <c r="N3" s="1258">
        <v>0.33538810804436053</v>
      </c>
      <c r="O3" s="1258">
        <v>0.38330689859621181</v>
      </c>
      <c r="P3" s="1258">
        <v>0.43397504326668024</v>
      </c>
      <c r="Q3" s="1258">
        <v>0.44689375599193315</v>
      </c>
    </row>
    <row r="4" spans="1:17">
      <c r="A4" s="10" t="s">
        <v>1433</v>
      </c>
      <c r="F4" s="10">
        <v>3</v>
      </c>
      <c r="G4" s="10" t="s">
        <v>517</v>
      </c>
      <c r="H4" s="1258">
        <v>3.1845455497159829E-2</v>
      </c>
      <c r="I4" s="1258">
        <v>3.1375150139832553E-2</v>
      </c>
      <c r="J4" s="1258">
        <v>0.87000950403046939</v>
      </c>
      <c r="K4" s="1258">
        <v>0.77201432682953675</v>
      </c>
      <c r="L4" s="1258">
        <v>1.1873121544166703</v>
      </c>
      <c r="M4" s="1258">
        <v>1.0148025649434362</v>
      </c>
      <c r="N4" s="1258">
        <v>0.35757784795742914</v>
      </c>
      <c r="O4" s="1258">
        <v>0.36268133030063077</v>
      </c>
      <c r="P4" s="1258">
        <v>0.47404429150618682</v>
      </c>
      <c r="Q4" s="1258">
        <v>0.48743513242614267</v>
      </c>
    </row>
    <row r="5" spans="1:17">
      <c r="A5" s="10" t="s">
        <v>522</v>
      </c>
      <c r="F5" s="10">
        <v>4</v>
      </c>
      <c r="G5" s="10" t="s">
        <v>517</v>
      </c>
      <c r="H5" s="1258">
        <v>5.2020051932457137E-2</v>
      </c>
      <c r="I5" s="1258">
        <v>5.1082924128016523E-2</v>
      </c>
      <c r="J5" s="1258">
        <v>1.115785228917487</v>
      </c>
      <c r="K5" s="1258">
        <v>0.96742483370981347</v>
      </c>
      <c r="L5" s="1258">
        <v>1.5413188655696286</v>
      </c>
      <c r="M5" s="1258">
        <v>1.2813181004203966</v>
      </c>
      <c r="N5" s="1258">
        <v>0.45569770344364391</v>
      </c>
      <c r="O5" s="1258">
        <v>0.45978600875078274</v>
      </c>
      <c r="P5" s="1258">
        <v>0.62001470420616045</v>
      </c>
      <c r="Q5" s="1258">
        <v>0.62692025153255748</v>
      </c>
    </row>
    <row r="6" spans="1:17">
      <c r="A6" s="10" t="s">
        <v>853</v>
      </c>
      <c r="F6" s="10">
        <v>5</v>
      </c>
      <c r="G6" s="10" t="s">
        <v>517</v>
      </c>
      <c r="H6" s="1258">
        <v>4.0384103918900537E-2</v>
      </c>
      <c r="I6" s="1258">
        <v>3.9885052126420323E-2</v>
      </c>
      <c r="J6" s="1258">
        <v>1.3311436176876006</v>
      </c>
      <c r="K6" s="1258">
        <v>1.2198172160794691</v>
      </c>
      <c r="L6" s="1258">
        <v>1.8094607964184475</v>
      </c>
      <c r="M6" s="1258">
        <v>1.6041762258981891</v>
      </c>
      <c r="N6" s="1258">
        <v>0.5612905575284598</v>
      </c>
      <c r="O6" s="1258">
        <v>0.5754064659801098</v>
      </c>
      <c r="P6" s="1258">
        <v>0.72864082917866835</v>
      </c>
      <c r="Q6" s="1258">
        <v>0.76387177864877054</v>
      </c>
    </row>
    <row r="7" spans="1:17">
      <c r="A7" s="10" t="s">
        <v>524</v>
      </c>
      <c r="B7" s="10" t="s">
        <v>525</v>
      </c>
      <c r="F7" s="10">
        <v>6</v>
      </c>
      <c r="G7" s="10" t="s">
        <v>517</v>
      </c>
      <c r="H7" s="1258">
        <v>7.8142895333775497E-2</v>
      </c>
      <c r="I7" s="1258">
        <v>7.3787764062033245E-2</v>
      </c>
      <c r="J7" s="1258">
        <v>1.2941353790879553</v>
      </c>
      <c r="K7" s="1258">
        <v>1.2368945077870606</v>
      </c>
      <c r="L7" s="1258">
        <v>1.2975347406876288</v>
      </c>
      <c r="M7" s="1258">
        <v>1.3509439742439466</v>
      </c>
      <c r="N7" s="1258">
        <v>0.55537165978473246</v>
      </c>
      <c r="O7" s="1258">
        <v>0.65372015612909573</v>
      </c>
      <c r="P7" s="1258">
        <v>0.73044584609444707</v>
      </c>
      <c r="Q7" s="1258">
        <v>0.74447697188632356</v>
      </c>
    </row>
    <row r="8" spans="1:17">
      <c r="A8" s="10" t="s">
        <v>524</v>
      </c>
      <c r="B8" s="10" t="s">
        <v>525</v>
      </c>
      <c r="C8" s="10" t="s">
        <v>526</v>
      </c>
      <c r="F8" s="10">
        <v>7</v>
      </c>
      <c r="G8" s="10" t="s">
        <v>517</v>
      </c>
      <c r="H8" s="1258">
        <v>0.10705088916577733</v>
      </c>
      <c r="I8" s="1258">
        <v>0.10101077404100428</v>
      </c>
      <c r="J8" s="1258">
        <v>1.8986759312357444</v>
      </c>
      <c r="K8" s="1258">
        <v>1.5299736583679906</v>
      </c>
      <c r="L8" s="1258">
        <v>2.0252196658733963</v>
      </c>
      <c r="M8" s="1258">
        <v>1.6442609843300566</v>
      </c>
      <c r="N8" s="1258">
        <v>0.79924908061362687</v>
      </c>
      <c r="O8" s="1258">
        <v>0.75531005273018936</v>
      </c>
      <c r="P8" s="1258">
        <v>1.1985554214834564</v>
      </c>
      <c r="Q8" s="1258">
        <v>1.0422894832675078</v>
      </c>
    </row>
    <row r="9" spans="1:17">
      <c r="A9" s="10" t="s">
        <v>524</v>
      </c>
      <c r="B9" s="10" t="s">
        <v>525</v>
      </c>
      <c r="C9" s="10" t="s">
        <v>527</v>
      </c>
      <c r="F9" s="10">
        <v>8</v>
      </c>
      <c r="G9" s="10" t="s">
        <v>517</v>
      </c>
      <c r="H9" s="1258">
        <v>0.11359697096985104</v>
      </c>
      <c r="I9" s="1258">
        <v>0.10788069986416862</v>
      </c>
      <c r="J9" s="1258">
        <v>7.1553619864454081</v>
      </c>
      <c r="K9" s="1258">
        <v>6.1737478990853356</v>
      </c>
      <c r="L9" s="1258">
        <v>4.5468013119335309</v>
      </c>
      <c r="M9" s="1258">
        <v>3.8488774580308696</v>
      </c>
      <c r="N9" s="1258">
        <v>1.8764097260752317</v>
      </c>
      <c r="O9" s="1258">
        <v>1.8043822618014949</v>
      </c>
      <c r="P9" s="1258">
        <v>2.6129432030916169</v>
      </c>
      <c r="Q9" s="1258">
        <v>2.4555173764035794</v>
      </c>
    </row>
    <row r="10" spans="1:17">
      <c r="A10" s="10" t="s">
        <v>524</v>
      </c>
      <c r="B10" s="10" t="s">
        <v>525</v>
      </c>
      <c r="C10" s="10" t="s">
        <v>528</v>
      </c>
      <c r="F10" s="10">
        <v>9</v>
      </c>
      <c r="G10" s="10" t="s">
        <v>517</v>
      </c>
      <c r="H10" s="1258">
        <v>0.12698852868039823</v>
      </c>
      <c r="I10" s="1258">
        <v>0.1190999151195032</v>
      </c>
      <c r="J10" s="1258">
        <v>2.0637509484058829</v>
      </c>
      <c r="K10" s="1258">
        <v>1.7369500892201006</v>
      </c>
      <c r="L10" s="1258">
        <v>2.8497016459687985</v>
      </c>
      <c r="M10" s="1258">
        <v>2.2576369537563301</v>
      </c>
      <c r="N10" s="1258">
        <v>0.72305134484209177</v>
      </c>
      <c r="O10" s="1258">
        <v>0.73989849563010612</v>
      </c>
      <c r="P10" s="1258">
        <v>0.93572856543205041</v>
      </c>
      <c r="Q10" s="1258">
        <v>0.92837695074201754</v>
      </c>
    </row>
    <row r="11" spans="1:17">
      <c r="A11" s="10" t="s">
        <v>524</v>
      </c>
      <c r="B11" s="10" t="s">
        <v>525</v>
      </c>
      <c r="C11" s="10" t="s">
        <v>529</v>
      </c>
      <c r="F11" s="10">
        <v>10</v>
      </c>
      <c r="G11" s="10" t="s">
        <v>517</v>
      </c>
      <c r="H11" s="1258">
        <v>0.28130989887084085</v>
      </c>
      <c r="I11" s="1258">
        <v>0.26878014006455236</v>
      </c>
      <c r="J11" s="1258">
        <v>2.7790982560301414</v>
      </c>
      <c r="K11" s="1258">
        <v>2.5295687953390948</v>
      </c>
      <c r="L11" s="1258">
        <v>3.2591775190265859</v>
      </c>
      <c r="M11" s="1258">
        <v>2.7204364427103971</v>
      </c>
      <c r="N11" s="1258">
        <v>2.4180692986645704</v>
      </c>
      <c r="O11" s="1258">
        <v>2.2168113979251367</v>
      </c>
      <c r="P11" s="1258">
        <v>3.9293100784721902</v>
      </c>
      <c r="Q11" s="1258">
        <v>3.2645212451509606</v>
      </c>
    </row>
    <row r="12" spans="1:17">
      <c r="A12" s="10" t="s">
        <v>524</v>
      </c>
      <c r="B12" s="10" t="s">
        <v>525</v>
      </c>
      <c r="C12" s="10" t="s">
        <v>530</v>
      </c>
      <c r="F12" s="10">
        <v>11</v>
      </c>
      <c r="G12" s="10" t="s">
        <v>517</v>
      </c>
      <c r="H12" s="1258">
        <v>0.11359104646386858</v>
      </c>
      <c r="I12" s="1258">
        <v>0.10733587192007041</v>
      </c>
      <c r="J12" s="1258">
        <v>1.7463546346809462</v>
      </c>
      <c r="K12" s="1258">
        <v>1.8080231749942042</v>
      </c>
      <c r="L12" s="1258">
        <v>1.6891614720066415</v>
      </c>
      <c r="M12" s="1258">
        <v>1.9893599589569346</v>
      </c>
      <c r="N12" s="1258">
        <v>0.76253990048757203</v>
      </c>
      <c r="O12" s="1258">
        <v>0.99567728532793309</v>
      </c>
      <c r="P12" s="1258">
        <v>0.91290679693046217</v>
      </c>
      <c r="Q12" s="1258">
        <v>1.0441663491858821</v>
      </c>
    </row>
    <row r="13" spans="1:17">
      <c r="A13" s="10" t="s">
        <v>524</v>
      </c>
      <c r="B13" s="10" t="s">
        <v>525</v>
      </c>
      <c r="C13" s="10" t="s">
        <v>531</v>
      </c>
      <c r="F13" s="10">
        <v>12</v>
      </c>
      <c r="G13" s="10" t="s">
        <v>517</v>
      </c>
      <c r="H13" s="1258">
        <v>0.11726937174359055</v>
      </c>
      <c r="I13" s="1258">
        <v>0.11084709979304068</v>
      </c>
      <c r="J13" s="1258">
        <v>3.1500673920575024</v>
      </c>
      <c r="K13" s="1258">
        <v>3.1116584560570932</v>
      </c>
      <c r="L13" s="1258">
        <v>3.0110271880281418</v>
      </c>
      <c r="M13" s="1258">
        <v>3.350624604439564</v>
      </c>
      <c r="N13" s="1258">
        <v>0.98999070924178934</v>
      </c>
      <c r="O13" s="1258">
        <v>1.4578918855163925</v>
      </c>
      <c r="P13" s="1258">
        <v>1.3707087852964199</v>
      </c>
      <c r="Q13" s="1258">
        <v>1.6128444528137051</v>
      </c>
    </row>
    <row r="14" spans="1:17">
      <c r="A14" s="10" t="s">
        <v>524</v>
      </c>
      <c r="B14" s="10" t="s">
        <v>525</v>
      </c>
      <c r="C14" s="10" t="s">
        <v>532</v>
      </c>
      <c r="F14" s="10">
        <v>13</v>
      </c>
      <c r="G14" s="10" t="s">
        <v>517</v>
      </c>
      <c r="H14" s="1258">
        <v>0.210724127881075</v>
      </c>
      <c r="I14" s="1258">
        <v>0.19903920823279214</v>
      </c>
      <c r="J14" s="1258">
        <v>1.9107999544326228</v>
      </c>
      <c r="K14" s="1258">
        <v>2.0089632375462032</v>
      </c>
      <c r="L14" s="1258">
        <v>1.8775014179534755</v>
      </c>
      <c r="M14" s="1258">
        <v>2.2848571149643653</v>
      </c>
      <c r="N14" s="1258">
        <v>1.1116768623986375</v>
      </c>
      <c r="O14" s="1258">
        <v>1.3630574699562401</v>
      </c>
      <c r="P14" s="1258">
        <v>1.2236329544993831</v>
      </c>
      <c r="Q14" s="1258">
        <v>1.3481450478490882</v>
      </c>
    </row>
    <row r="15" spans="1:17">
      <c r="A15" s="10" t="s">
        <v>524</v>
      </c>
      <c r="B15" s="10" t="s">
        <v>533</v>
      </c>
      <c r="F15" s="10">
        <v>14</v>
      </c>
      <c r="G15" s="10" t="s">
        <v>517</v>
      </c>
      <c r="H15" s="1258">
        <v>5.6201561320466893E-2</v>
      </c>
      <c r="I15" s="1258">
        <v>5.3564344052699588E-2</v>
      </c>
      <c r="J15" s="1258">
        <v>0.9533204867451508</v>
      </c>
      <c r="K15" s="1258">
        <v>0.81618099358212992</v>
      </c>
      <c r="L15" s="1258">
        <v>1.2502589370381441</v>
      </c>
      <c r="M15" s="1258">
        <v>1.0796144000171657</v>
      </c>
      <c r="N15" s="1258">
        <v>0.36820766525840798</v>
      </c>
      <c r="O15" s="1258">
        <v>0.41457719840932478</v>
      </c>
      <c r="P15" s="1258">
        <v>0.45272679352959261</v>
      </c>
      <c r="Q15" s="1258">
        <v>0.53088930433944703</v>
      </c>
    </row>
    <row r="16" spans="1:17">
      <c r="A16" s="10" t="s">
        <v>524</v>
      </c>
      <c r="B16" s="10" t="s">
        <v>533</v>
      </c>
      <c r="C16" s="10" t="s">
        <v>534</v>
      </c>
      <c r="F16" s="10">
        <v>15</v>
      </c>
      <c r="G16" s="10" t="s">
        <v>517</v>
      </c>
      <c r="H16" s="1258">
        <v>0.15578651117867554</v>
      </c>
      <c r="I16" s="1258">
        <v>0.14769898939825515</v>
      </c>
      <c r="J16" s="1258">
        <v>2.1780599663448363</v>
      </c>
      <c r="K16" s="1258">
        <v>1.6446065265120138</v>
      </c>
      <c r="L16" s="1258">
        <v>2.7388197733573181</v>
      </c>
      <c r="M16" s="1258">
        <v>2.1973489325377806</v>
      </c>
      <c r="N16" s="1258">
        <v>0.78960533949565337</v>
      </c>
      <c r="O16" s="1258">
        <v>0.86158693483843174</v>
      </c>
      <c r="P16" s="1258">
        <v>0.98831436000302364</v>
      </c>
      <c r="Q16" s="1258">
        <v>1.2468401332189276</v>
      </c>
    </row>
    <row r="17" spans="1:17">
      <c r="A17" s="10" t="s">
        <v>524</v>
      </c>
      <c r="B17" s="10" t="s">
        <v>533</v>
      </c>
      <c r="C17" s="10" t="s">
        <v>535</v>
      </c>
      <c r="F17" s="10">
        <v>16</v>
      </c>
      <c r="G17" s="10" t="s">
        <v>517</v>
      </c>
      <c r="H17" s="1258">
        <v>0.11854726444319388</v>
      </c>
      <c r="I17" s="1258">
        <v>0.1131820455951138</v>
      </c>
      <c r="J17" s="1258">
        <v>1.7967386293884375</v>
      </c>
      <c r="K17" s="1258">
        <v>1.4875320467424216</v>
      </c>
      <c r="L17" s="1258">
        <v>2.4678505580329526</v>
      </c>
      <c r="M17" s="1258">
        <v>2.0365326370841283</v>
      </c>
      <c r="N17" s="1258">
        <v>0.79160086648836403</v>
      </c>
      <c r="O17" s="1258">
        <v>0.88916085996132499</v>
      </c>
      <c r="P17" s="1258">
        <v>0.9683870949024237</v>
      </c>
      <c r="Q17" s="1258">
        <v>1.0859714611065543</v>
      </c>
    </row>
    <row r="18" spans="1:17">
      <c r="A18" s="10" t="s">
        <v>524</v>
      </c>
      <c r="B18" s="10" t="s">
        <v>533</v>
      </c>
      <c r="C18" s="10" t="s">
        <v>536</v>
      </c>
      <c r="F18" s="10">
        <v>17</v>
      </c>
      <c r="G18" s="10" t="s">
        <v>517</v>
      </c>
      <c r="H18" s="1258">
        <v>9.7477508750973801E-2</v>
      </c>
      <c r="I18" s="1258">
        <v>9.3246439595888769E-2</v>
      </c>
      <c r="J18" s="1258">
        <v>1.731274876861336</v>
      </c>
      <c r="K18" s="1258">
        <v>1.564540533694561</v>
      </c>
      <c r="L18" s="1258">
        <v>2.461547218057127</v>
      </c>
      <c r="M18" s="1258">
        <v>2.3784985713421798</v>
      </c>
      <c r="N18" s="1258">
        <v>0.77137497961199697</v>
      </c>
      <c r="O18" s="1258">
        <v>0.84277228219562339</v>
      </c>
      <c r="P18" s="1258">
        <v>1.0016592077348576</v>
      </c>
      <c r="Q18" s="1258">
        <v>1.0349431857055622</v>
      </c>
    </row>
    <row r="19" spans="1:17">
      <c r="A19" s="10" t="s">
        <v>524</v>
      </c>
      <c r="B19" s="10" t="s">
        <v>533</v>
      </c>
      <c r="C19" s="10" t="s">
        <v>537</v>
      </c>
      <c r="F19" s="10">
        <v>18</v>
      </c>
      <c r="G19" s="10" t="s">
        <v>517</v>
      </c>
      <c r="H19" s="1258">
        <v>0.16601693964557263</v>
      </c>
      <c r="I19" s="1258">
        <v>0.15837484117395834</v>
      </c>
      <c r="J19" s="1258">
        <v>3.0740832384349281</v>
      </c>
      <c r="K19" s="1258">
        <v>3.3993415070847823</v>
      </c>
      <c r="L19" s="1258">
        <v>3.8253341274252861</v>
      </c>
      <c r="M19" s="1258">
        <v>3.5061358565964271</v>
      </c>
      <c r="N19" s="1258">
        <v>1.2148231091615391</v>
      </c>
      <c r="O19" s="1258">
        <v>1.6502055968163127</v>
      </c>
      <c r="P19" s="1258">
        <v>1.1749366361682803</v>
      </c>
      <c r="Q19" s="1258">
        <v>1.79475551143358</v>
      </c>
    </row>
    <row r="20" spans="1:17">
      <c r="A20" s="10" t="s">
        <v>524</v>
      </c>
      <c r="B20" s="10" t="s">
        <v>533</v>
      </c>
      <c r="C20" s="10" t="s">
        <v>538</v>
      </c>
      <c r="F20" s="10">
        <v>19</v>
      </c>
      <c r="G20" s="10" t="s">
        <v>517</v>
      </c>
      <c r="H20" s="1258">
        <v>0.24818596760754458</v>
      </c>
      <c r="I20" s="1258">
        <v>0.24323153674457257</v>
      </c>
      <c r="J20" s="1258">
        <v>5.4609993427107053</v>
      </c>
      <c r="K20" s="1258">
        <v>4.2171485568898657</v>
      </c>
      <c r="L20" s="1258">
        <v>5.3628140839561613</v>
      </c>
      <c r="M20" s="1258">
        <v>4.9535513115514531</v>
      </c>
      <c r="N20" s="1258">
        <v>2.2606994396371238</v>
      </c>
      <c r="O20" s="1258">
        <v>2.3430610436279506</v>
      </c>
      <c r="P20" s="1258">
        <v>3.1788619060657783</v>
      </c>
      <c r="Q20" s="1258">
        <v>2.4993762110885345</v>
      </c>
    </row>
    <row r="21" spans="1:17">
      <c r="A21" s="10" t="s">
        <v>524</v>
      </c>
      <c r="B21" s="10" t="s">
        <v>533</v>
      </c>
      <c r="C21" s="10" t="s">
        <v>539</v>
      </c>
      <c r="F21" s="10">
        <v>20</v>
      </c>
      <c r="G21" s="10" t="s">
        <v>517</v>
      </c>
      <c r="H21" s="1258">
        <v>0.18197562873444495</v>
      </c>
      <c r="I21" s="1258">
        <v>0.17210582738013816</v>
      </c>
      <c r="J21" s="1258">
        <v>2.9178330803959596</v>
      </c>
      <c r="K21" s="1258">
        <v>2.6146312550277808</v>
      </c>
      <c r="L21" s="1258">
        <v>3.7452147325402856</v>
      </c>
      <c r="M21" s="1258">
        <v>3.2699431978152016</v>
      </c>
      <c r="N21" s="1258">
        <v>0.91645298354662164</v>
      </c>
      <c r="O21" s="1258">
        <v>0.97152283234047765</v>
      </c>
      <c r="P21" s="1258">
        <v>1.125391245540349</v>
      </c>
      <c r="Q21" s="1258">
        <v>1.2664085124651594</v>
      </c>
    </row>
    <row r="22" spans="1:17">
      <c r="A22" s="10" t="s">
        <v>524</v>
      </c>
      <c r="B22" s="10" t="s">
        <v>533</v>
      </c>
      <c r="C22" s="10" t="s">
        <v>540</v>
      </c>
      <c r="F22" s="10">
        <v>21</v>
      </c>
      <c r="G22" s="10" t="s">
        <v>517</v>
      </c>
      <c r="H22" s="1258">
        <v>0.17498976438798719</v>
      </c>
      <c r="I22" s="1258">
        <v>0.16547697160546618</v>
      </c>
      <c r="J22" s="1258">
        <v>4.0551056967020562</v>
      </c>
      <c r="K22" s="1258">
        <v>2.357083576800437</v>
      </c>
      <c r="L22" s="1258">
        <v>5.5980741516595884</v>
      </c>
      <c r="M22" s="1258">
        <v>3.0208335868892249</v>
      </c>
      <c r="N22" s="1258">
        <v>1.0875204063341466</v>
      </c>
      <c r="O22" s="1258">
        <v>1.1931982715619163</v>
      </c>
      <c r="P22" s="1258">
        <v>1.2235576912593211</v>
      </c>
      <c r="Q22" s="1258">
        <v>1.7267029646965908</v>
      </c>
    </row>
    <row r="23" spans="1:17">
      <c r="A23" s="10" t="s">
        <v>524</v>
      </c>
      <c r="B23" s="10" t="s">
        <v>541</v>
      </c>
      <c r="F23" s="10">
        <v>22</v>
      </c>
      <c r="G23" s="10" t="s">
        <v>517</v>
      </c>
      <c r="H23" s="1258">
        <v>0.13302102807780655</v>
      </c>
      <c r="I23" s="1258">
        <v>0.12664910402081603</v>
      </c>
      <c r="J23" s="1258">
        <v>1.7545334750416923</v>
      </c>
      <c r="K23" s="1258">
        <v>1.7824496197929194</v>
      </c>
      <c r="L23" s="1258">
        <v>1.9842525783547094</v>
      </c>
      <c r="M23" s="1258">
        <v>2.0499917187531853</v>
      </c>
      <c r="N23" s="1258">
        <v>0.76018193652486532</v>
      </c>
      <c r="O23" s="1258">
        <v>0.93708045671304729</v>
      </c>
      <c r="P23" s="1258">
        <v>0.8715428140736643</v>
      </c>
      <c r="Q23" s="1258">
        <v>1.1098323425834926</v>
      </c>
    </row>
    <row r="24" spans="1:17">
      <c r="A24" s="10" t="s">
        <v>524</v>
      </c>
      <c r="B24" s="10" t="s">
        <v>542</v>
      </c>
      <c r="F24" s="10">
        <v>23</v>
      </c>
      <c r="G24" s="10" t="s">
        <v>517</v>
      </c>
      <c r="H24" s="1258">
        <v>7.4001956339354025E-2</v>
      </c>
      <c r="I24" s="1258">
        <v>7.3064212713990898E-2</v>
      </c>
      <c r="J24" s="1258">
        <v>1.9863227390139078</v>
      </c>
      <c r="K24" s="1258">
        <v>1.8033492505114919</v>
      </c>
      <c r="L24" s="1258">
        <v>2.8922597649483079</v>
      </c>
      <c r="M24" s="1258">
        <v>2.4224470009525421</v>
      </c>
      <c r="N24" s="1258">
        <v>0.75743539317494779</v>
      </c>
      <c r="O24" s="1258">
        <v>0.74911943392186631</v>
      </c>
      <c r="P24" s="1258">
        <v>0.9663211755425124</v>
      </c>
      <c r="Q24" s="1258">
        <v>0.99945410532747847</v>
      </c>
    </row>
    <row r="25" spans="1:17">
      <c r="A25" s="10" t="s">
        <v>524</v>
      </c>
      <c r="B25" s="10" t="s">
        <v>542</v>
      </c>
      <c r="C25" s="10" t="s">
        <v>543</v>
      </c>
      <c r="F25" s="10">
        <v>24</v>
      </c>
      <c r="G25" s="10" t="s">
        <v>517</v>
      </c>
      <c r="H25" s="1258">
        <v>0.11912702002986504</v>
      </c>
      <c r="I25" s="1258">
        <v>0.11828037530612429</v>
      </c>
      <c r="J25" s="1258">
        <v>3.1131477849605558</v>
      </c>
      <c r="K25" s="1258">
        <v>2.9060558842982411</v>
      </c>
      <c r="L25" s="1258">
        <v>4.4398548608667703</v>
      </c>
      <c r="M25" s="1258">
        <v>3.8811440670047177</v>
      </c>
      <c r="N25" s="1258">
        <v>1.1873455207008563</v>
      </c>
      <c r="O25" s="1258">
        <v>1.233245686723383</v>
      </c>
      <c r="P25" s="1258">
        <v>1.5714389785791578</v>
      </c>
      <c r="Q25" s="1258">
        <v>1.5198846584643804</v>
      </c>
    </row>
    <row r="26" spans="1:17">
      <c r="A26" s="10" t="s">
        <v>524</v>
      </c>
      <c r="B26" s="10" t="s">
        <v>542</v>
      </c>
      <c r="C26" s="10" t="s">
        <v>544</v>
      </c>
      <c r="F26" s="10">
        <v>25</v>
      </c>
      <c r="G26" s="10" t="s">
        <v>517</v>
      </c>
      <c r="H26" s="1258">
        <v>0.13558515012929009</v>
      </c>
      <c r="I26" s="1258">
        <v>0.13352259905501046</v>
      </c>
      <c r="J26" s="1258">
        <v>3.8604904966572704</v>
      </c>
      <c r="K26" s="1258">
        <v>3.0336742694634848</v>
      </c>
      <c r="L26" s="1258">
        <v>5.7950735212963167</v>
      </c>
      <c r="M26" s="1258">
        <v>4.0628110339726113</v>
      </c>
      <c r="N26" s="1258">
        <v>1.4923990171206534</v>
      </c>
      <c r="O26" s="1258">
        <v>1.325823502222456</v>
      </c>
      <c r="P26" s="1258">
        <v>1.7931240138037066</v>
      </c>
      <c r="Q26" s="1258">
        <v>1.9777699324271705</v>
      </c>
    </row>
    <row r="27" spans="1:17">
      <c r="A27" s="10" t="s">
        <v>524</v>
      </c>
      <c r="B27" s="10" t="s">
        <v>542</v>
      </c>
      <c r="C27" s="10" t="s">
        <v>545</v>
      </c>
      <c r="F27" s="10">
        <v>26</v>
      </c>
      <c r="G27" s="10" t="s">
        <v>517</v>
      </c>
      <c r="H27" s="1258">
        <v>0.12557680742758992</v>
      </c>
      <c r="I27" s="1258">
        <v>0.12318593753739715</v>
      </c>
      <c r="J27" s="1258">
        <v>2.7664345852703929</v>
      </c>
      <c r="K27" s="1258">
        <v>3.4913395870917214</v>
      </c>
      <c r="L27" s="1258">
        <v>4.0477327281888726</v>
      </c>
      <c r="M27" s="1258">
        <v>4.7721609795907769</v>
      </c>
      <c r="N27" s="1258">
        <v>1.1014350768902097</v>
      </c>
      <c r="O27" s="1258">
        <v>1.2795108581881607</v>
      </c>
      <c r="P27" s="1258">
        <v>1.4820869294148007</v>
      </c>
      <c r="Q27" s="1258">
        <v>1.5818058612588706</v>
      </c>
    </row>
    <row r="28" spans="1:17">
      <c r="A28" s="10" t="s">
        <v>524</v>
      </c>
      <c r="B28" s="10" t="s">
        <v>546</v>
      </c>
      <c r="F28" s="10">
        <v>27</v>
      </c>
      <c r="G28" s="10" t="s">
        <v>517</v>
      </c>
      <c r="H28" s="1258">
        <v>9.578769205763138E-2</v>
      </c>
      <c r="I28" s="1258">
        <v>9.1736783791288704E-2</v>
      </c>
      <c r="J28" s="1258">
        <v>2.4779371768532843</v>
      </c>
      <c r="K28" s="1258">
        <v>2.232593831555187</v>
      </c>
      <c r="L28" s="1258">
        <v>3.1569969895642087</v>
      </c>
      <c r="M28" s="1258">
        <v>2.9495222522825064</v>
      </c>
      <c r="N28" s="1258">
        <v>1.1571063610521652</v>
      </c>
      <c r="O28" s="1258">
        <v>1.1488959269603243</v>
      </c>
      <c r="P28" s="1258">
        <v>1.5680998337201955</v>
      </c>
      <c r="Q28" s="1258">
        <v>1.6129203874332847</v>
      </c>
    </row>
    <row r="29" spans="1:17">
      <c r="A29" s="10" t="s">
        <v>524</v>
      </c>
      <c r="B29" s="10" t="s">
        <v>547</v>
      </c>
      <c r="F29" s="10">
        <v>28</v>
      </c>
      <c r="G29" s="10" t="s">
        <v>517</v>
      </c>
      <c r="H29" s="1258">
        <v>0.11223888701013178</v>
      </c>
      <c r="I29" s="1258">
        <v>0.111289054255323</v>
      </c>
      <c r="J29" s="1258">
        <v>2.5501924484951637</v>
      </c>
      <c r="K29" s="1258">
        <v>2.2850122777039834</v>
      </c>
      <c r="L29" s="1258">
        <v>3.2486570965530945</v>
      </c>
      <c r="M29" s="1258">
        <v>3.252986897560497</v>
      </c>
      <c r="N29" s="1258">
        <v>1.2531031585689936</v>
      </c>
      <c r="O29" s="1258">
        <v>1.2915266759614448</v>
      </c>
      <c r="P29" s="1258">
        <v>1.4739915094590668</v>
      </c>
      <c r="Q29" s="1258">
        <v>1.5643725364807997</v>
      </c>
    </row>
    <row r="30" spans="1:17">
      <c r="A30" s="10" t="s">
        <v>524</v>
      </c>
      <c r="B30" s="10" t="s">
        <v>548</v>
      </c>
      <c r="F30" s="10">
        <v>29</v>
      </c>
      <c r="G30" s="10" t="s">
        <v>517</v>
      </c>
      <c r="H30" s="1258">
        <v>0.15332431398263424</v>
      </c>
      <c r="I30" s="1258">
        <v>0.15093592724552152</v>
      </c>
      <c r="J30" s="1258">
        <v>2.1823306706240437</v>
      </c>
      <c r="K30" s="1258">
        <v>1.9151358368348188</v>
      </c>
      <c r="L30" s="1258">
        <v>2.4929473278566974</v>
      </c>
      <c r="M30" s="1258">
        <v>2.4059563715017718</v>
      </c>
      <c r="N30" s="1258">
        <v>0.94557980857732471</v>
      </c>
      <c r="O30" s="1258">
        <v>0.99395300063495851</v>
      </c>
      <c r="P30" s="1258">
        <v>1.5510984040868849</v>
      </c>
      <c r="Q30" s="1258">
        <v>1.4948854080073528</v>
      </c>
    </row>
    <row r="31" spans="1:17">
      <c r="A31" s="10" t="s">
        <v>524</v>
      </c>
      <c r="B31" s="10" t="s">
        <v>549</v>
      </c>
      <c r="F31" s="10">
        <v>30</v>
      </c>
      <c r="G31" s="10" t="s">
        <v>517</v>
      </c>
      <c r="H31" s="1258">
        <v>0.13085953442328521</v>
      </c>
      <c r="I31" s="1258">
        <v>0.12820452270872096</v>
      </c>
      <c r="J31" s="1258">
        <v>3.5769194183560833</v>
      </c>
      <c r="K31" s="1258">
        <v>2.554986172863154</v>
      </c>
      <c r="L31" s="1258">
        <v>5.6929510778194548</v>
      </c>
      <c r="M31" s="1258">
        <v>3.2139384732881657</v>
      </c>
      <c r="N31" s="1258">
        <v>1.3005262947205789</v>
      </c>
      <c r="O31" s="1258">
        <v>1.3055823742169048</v>
      </c>
      <c r="P31" s="1258">
        <v>1.5992822044594019</v>
      </c>
      <c r="Q31" s="1258">
        <v>1.61518745509651</v>
      </c>
    </row>
    <row r="32" spans="1:17">
      <c r="A32" s="10" t="s">
        <v>1434</v>
      </c>
      <c r="B32" s="10" t="s">
        <v>1435</v>
      </c>
      <c r="F32" s="10">
        <v>31</v>
      </c>
      <c r="G32" s="10" t="s">
        <v>517</v>
      </c>
      <c r="H32" s="1258">
        <v>0.43317390649463478</v>
      </c>
      <c r="I32" s="1258">
        <v>0.41316379531764297</v>
      </c>
      <c r="J32" s="1258">
        <v>7.1446866170925496</v>
      </c>
      <c r="K32" s="1258">
        <v>5.8113828523274318</v>
      </c>
      <c r="L32" s="1258">
        <v>10.931953696967847</v>
      </c>
      <c r="M32" s="1258">
        <v>7.1992395416236503</v>
      </c>
      <c r="N32" s="1258">
        <v>4.1791803856222671</v>
      </c>
      <c r="O32" s="1258">
        <v>4.1271718960076926</v>
      </c>
      <c r="P32" s="1258">
        <v>5.7075988332238117</v>
      </c>
      <c r="Q32" s="1258">
        <v>5.8373863130828916</v>
      </c>
    </row>
    <row r="33" spans="1:17">
      <c r="A33" s="10" t="s">
        <v>524</v>
      </c>
      <c r="B33" s="10" t="s">
        <v>550</v>
      </c>
      <c r="F33" s="10">
        <v>32</v>
      </c>
      <c r="G33" s="10" t="s">
        <v>517</v>
      </c>
      <c r="H33" s="1258">
        <v>0.12786540810114128</v>
      </c>
      <c r="I33" s="1258">
        <v>0.12628755099791672</v>
      </c>
      <c r="J33" s="1258">
        <v>2.7290510969634201</v>
      </c>
      <c r="K33" s="1258">
        <v>2.0980583413650367</v>
      </c>
      <c r="L33" s="1258">
        <v>3.5396490435949981</v>
      </c>
      <c r="M33" s="1258">
        <v>2.8461571232194283</v>
      </c>
      <c r="N33" s="1258">
        <v>1.3764319867575299</v>
      </c>
      <c r="O33" s="1258">
        <v>1.370248578819824</v>
      </c>
      <c r="P33" s="1258">
        <v>1.9954180745485801</v>
      </c>
      <c r="Q33" s="1258">
        <v>2.2019965970128688</v>
      </c>
    </row>
    <row r="34" spans="1:17">
      <c r="A34" s="10" t="s">
        <v>524</v>
      </c>
      <c r="B34" s="10" t="s">
        <v>551</v>
      </c>
      <c r="F34" s="10">
        <v>33</v>
      </c>
      <c r="G34" s="10" t="s">
        <v>517</v>
      </c>
      <c r="H34" s="1258">
        <v>8.7984907692337341E-2</v>
      </c>
      <c r="I34" s="1258">
        <v>8.7371898121024999E-2</v>
      </c>
      <c r="J34" s="1258">
        <v>3.3671467023011599</v>
      </c>
      <c r="K34" s="1258">
        <v>2.9599670371398115</v>
      </c>
      <c r="L34" s="1258">
        <v>3.1136489961341764</v>
      </c>
      <c r="M34" s="1258">
        <v>2.9067120154964501</v>
      </c>
      <c r="N34" s="1258">
        <v>1.4551259478174146</v>
      </c>
      <c r="O34" s="1258">
        <v>1.5561649254984629</v>
      </c>
      <c r="P34" s="1258">
        <v>1.9169062500496488</v>
      </c>
      <c r="Q34" s="1258">
        <v>2.2925431270058558</v>
      </c>
    </row>
    <row r="35" spans="1:17">
      <c r="A35" s="10" t="s">
        <v>524</v>
      </c>
      <c r="B35" s="10" t="s">
        <v>552</v>
      </c>
      <c r="F35" s="10">
        <v>34</v>
      </c>
      <c r="G35" s="10" t="s">
        <v>517</v>
      </c>
      <c r="H35" s="1258">
        <v>0.10865469354486265</v>
      </c>
      <c r="I35" s="1258">
        <v>0.10789917201444324</v>
      </c>
      <c r="J35" s="1258">
        <v>4.2521522195424941</v>
      </c>
      <c r="K35" s="1258">
        <v>3.691538905021027</v>
      </c>
      <c r="L35" s="1258">
        <v>6.1902596554969689</v>
      </c>
      <c r="M35" s="1258">
        <v>5.0977106900755276</v>
      </c>
      <c r="N35" s="1258">
        <v>1.538725529701481</v>
      </c>
      <c r="O35" s="1258">
        <v>1.5905426379108798</v>
      </c>
      <c r="P35" s="1258">
        <v>1.8136803065424418</v>
      </c>
      <c r="Q35" s="1258">
        <v>2.0829066735266371</v>
      </c>
    </row>
    <row r="36" spans="1:17">
      <c r="A36" s="10" t="s">
        <v>524</v>
      </c>
      <c r="B36" s="10" t="s">
        <v>553</v>
      </c>
      <c r="F36" s="10">
        <v>35</v>
      </c>
      <c r="G36" s="10" t="s">
        <v>517</v>
      </c>
      <c r="H36" s="1258">
        <v>0.11294926092105484</v>
      </c>
      <c r="I36" s="1258">
        <v>0.11095903238685738</v>
      </c>
      <c r="J36" s="1258">
        <v>3.2466037351218278</v>
      </c>
      <c r="K36" s="1258">
        <v>2.947525612857175</v>
      </c>
      <c r="L36" s="1258">
        <v>2.6049131099117906</v>
      </c>
      <c r="M36" s="1258">
        <v>2.2255883396378775</v>
      </c>
      <c r="N36" s="1258">
        <v>1.5524584355197528</v>
      </c>
      <c r="O36" s="1258">
        <v>1.5275983909744648</v>
      </c>
      <c r="P36" s="1258">
        <v>1.4470959369390524</v>
      </c>
      <c r="Q36" s="1258">
        <v>1.4302891624737206</v>
      </c>
    </row>
    <row r="37" spans="1:17">
      <c r="A37" s="10" t="s">
        <v>524</v>
      </c>
      <c r="B37" s="10" t="s">
        <v>554</v>
      </c>
      <c r="F37" s="10">
        <v>36</v>
      </c>
      <c r="G37" s="10" t="s">
        <v>517</v>
      </c>
      <c r="H37" s="1258">
        <v>0.10615799521945211</v>
      </c>
      <c r="I37" s="1258">
        <v>0.10503128186425892</v>
      </c>
      <c r="J37" s="1258">
        <v>3.2673061501643947</v>
      </c>
      <c r="K37" s="1258">
        <v>3.033026407243844</v>
      </c>
      <c r="L37" s="1258">
        <v>3.2966145037129917</v>
      </c>
      <c r="M37" s="1258">
        <v>3.0876126768932255</v>
      </c>
      <c r="N37" s="1258">
        <v>1.5087210922673369</v>
      </c>
      <c r="O37" s="1258">
        <v>1.4182062841018457</v>
      </c>
      <c r="P37" s="1258">
        <v>1.5315752363434045</v>
      </c>
      <c r="Q37" s="1258">
        <v>1.6741182204536638</v>
      </c>
    </row>
    <row r="38" spans="1:17">
      <c r="A38" s="10" t="s">
        <v>524</v>
      </c>
      <c r="B38" s="10" t="s">
        <v>555</v>
      </c>
      <c r="F38" s="10">
        <v>37</v>
      </c>
      <c r="G38" s="10" t="s">
        <v>517</v>
      </c>
      <c r="H38" s="1258">
        <v>0.10762313647980083</v>
      </c>
      <c r="I38" s="1258">
        <v>0.10739265477213146</v>
      </c>
      <c r="J38" s="1258">
        <v>4.3720442671818622</v>
      </c>
      <c r="K38" s="1258">
        <v>4.4984192886361001</v>
      </c>
      <c r="L38" s="1258">
        <v>6.9001858609811375</v>
      </c>
      <c r="M38" s="1258">
        <v>6.9026114928054412</v>
      </c>
      <c r="N38" s="1258">
        <v>1.9921633736403561</v>
      </c>
      <c r="O38" s="1258">
        <v>1.9994555232566227</v>
      </c>
      <c r="P38" s="1258">
        <v>2.837539191244014</v>
      </c>
      <c r="Q38" s="1258">
        <v>3.0513658583127929</v>
      </c>
    </row>
    <row r="39" spans="1:17">
      <c r="A39" s="10" t="s">
        <v>524</v>
      </c>
      <c r="B39" s="10" t="s">
        <v>556</v>
      </c>
      <c r="F39" s="10">
        <v>38</v>
      </c>
      <c r="G39" s="10" t="s">
        <v>517</v>
      </c>
      <c r="H39" s="1258">
        <v>9.8591709613249506E-2</v>
      </c>
      <c r="I39" s="1258">
        <v>9.5951929909098607E-2</v>
      </c>
      <c r="J39" s="1258">
        <v>2.2900398470361569</v>
      </c>
      <c r="K39" s="1258">
        <v>1.8906058174720843</v>
      </c>
      <c r="L39" s="1258">
        <v>3.0143432489990531</v>
      </c>
      <c r="M39" s="1258">
        <v>2.316680184200691</v>
      </c>
      <c r="N39" s="1258">
        <v>0.96004785582621122</v>
      </c>
      <c r="O39" s="1258">
        <v>1.0015753991508178</v>
      </c>
      <c r="P39" s="1258">
        <v>1.3046233254099162</v>
      </c>
      <c r="Q39" s="1258">
        <v>1.1881535044027065</v>
      </c>
    </row>
    <row r="40" spans="1:17">
      <c r="A40" s="10" t="s">
        <v>524</v>
      </c>
      <c r="B40" s="10" t="s">
        <v>557</v>
      </c>
      <c r="F40" s="10">
        <v>39</v>
      </c>
      <c r="G40" s="10" t="s">
        <v>517</v>
      </c>
      <c r="H40" s="1258">
        <v>0.11194704792749645</v>
      </c>
      <c r="I40" s="1258">
        <v>0.11138268591959279</v>
      </c>
      <c r="J40" s="1258">
        <v>5.5649953205209606</v>
      </c>
      <c r="K40" s="1258">
        <v>5.4030590632784214</v>
      </c>
      <c r="L40" s="1258">
        <v>5.0202650157339601</v>
      </c>
      <c r="M40" s="1258">
        <v>4.8185893215658782</v>
      </c>
      <c r="N40" s="1258">
        <v>2.5660869384598279</v>
      </c>
      <c r="O40" s="1258">
        <v>2.8195598044357855</v>
      </c>
      <c r="P40" s="1258">
        <v>2.498813446221126</v>
      </c>
      <c r="Q40" s="1258">
        <v>2.5592207255936721</v>
      </c>
    </row>
    <row r="41" spans="1:17">
      <c r="A41" s="10" t="s">
        <v>655</v>
      </c>
      <c r="F41" s="10">
        <v>40</v>
      </c>
      <c r="G41" s="10" t="s">
        <v>517</v>
      </c>
      <c r="H41" s="1258">
        <v>5.0625564198194917E-2</v>
      </c>
      <c r="I41" s="1258">
        <v>4.9343741814604804E-2</v>
      </c>
      <c r="J41" s="1258">
        <v>0.94580392075287201</v>
      </c>
      <c r="K41" s="1258">
        <v>0.8503793637782584</v>
      </c>
      <c r="L41" s="1258">
        <v>1.2523346722268005</v>
      </c>
      <c r="M41" s="1258">
        <v>1.0927148385668701</v>
      </c>
      <c r="N41" s="1258">
        <v>0.3908508622752207</v>
      </c>
      <c r="O41" s="1258">
        <v>0.41535591126744348</v>
      </c>
      <c r="P41" s="1258">
        <v>0.51058418209626089</v>
      </c>
      <c r="Q41" s="1258">
        <v>0.54586079745652549</v>
      </c>
    </row>
    <row r="42" spans="1:17">
      <c r="A42" s="10" t="s">
        <v>523</v>
      </c>
      <c r="F42" s="10">
        <v>41</v>
      </c>
      <c r="G42" s="10" t="s">
        <v>517</v>
      </c>
      <c r="H42" s="1258">
        <v>3.3299210943329924E-2</v>
      </c>
      <c r="I42" s="1258">
        <v>3.238750125404883E-2</v>
      </c>
      <c r="J42" s="1258">
        <v>0.78062565319842825</v>
      </c>
      <c r="K42" s="1258">
        <v>0.69301252901642318</v>
      </c>
      <c r="L42" s="1258">
        <v>1.0353995033221062</v>
      </c>
      <c r="M42" s="1258">
        <v>0.90807916047545012</v>
      </c>
      <c r="N42" s="1258">
        <v>0.31053617154359003</v>
      </c>
      <c r="O42" s="1258">
        <v>0.33744463556609183</v>
      </c>
      <c r="P42" s="1258">
        <v>0.39087471060545453</v>
      </c>
      <c r="Q42" s="1258">
        <v>0.43858272412105648</v>
      </c>
    </row>
    <row r="43" spans="1:17">
      <c r="A43" s="10" t="s">
        <v>524</v>
      </c>
      <c r="B43" s="10" t="s">
        <v>525</v>
      </c>
      <c r="F43" s="10">
        <v>42</v>
      </c>
      <c r="G43" s="10" t="s">
        <v>517</v>
      </c>
      <c r="H43" s="1258">
        <v>7.8142895333775497E-2</v>
      </c>
      <c r="I43" s="1258">
        <v>7.3787764062033245E-2</v>
      </c>
      <c r="J43" s="1258">
        <v>1.2941353790879553</v>
      </c>
      <c r="K43" s="1258">
        <v>1.2368945077870606</v>
      </c>
      <c r="L43" s="1258">
        <v>1.2975347406876288</v>
      </c>
      <c r="M43" s="1258">
        <v>1.3509439742439466</v>
      </c>
      <c r="N43" s="1258">
        <v>0.55537165978473246</v>
      </c>
      <c r="O43" s="1258">
        <v>0.65372015612909573</v>
      </c>
      <c r="P43" s="1258">
        <v>0.73044584609444707</v>
      </c>
      <c r="Q43" s="1258">
        <v>0.74447697188632356</v>
      </c>
    </row>
    <row r="44" spans="1:17">
      <c r="A44" s="10" t="s">
        <v>524</v>
      </c>
      <c r="B44" s="10" t="s">
        <v>525</v>
      </c>
      <c r="C44" s="10" t="s">
        <v>526</v>
      </c>
      <c r="F44" s="10">
        <v>43</v>
      </c>
      <c r="G44" s="10" t="s">
        <v>517</v>
      </c>
      <c r="H44" s="1258">
        <v>0.10705088916577733</v>
      </c>
      <c r="I44" s="1258">
        <v>0.10101077404100428</v>
      </c>
      <c r="J44" s="1258">
        <v>1.8986759312357444</v>
      </c>
      <c r="K44" s="1258">
        <v>1.5299736583679906</v>
      </c>
      <c r="L44" s="1258">
        <v>2.0252196658733963</v>
      </c>
      <c r="M44" s="1258">
        <v>1.6442609843300566</v>
      </c>
      <c r="N44" s="1258">
        <v>0.79924908061362687</v>
      </c>
      <c r="O44" s="1258">
        <v>0.75531005273018936</v>
      </c>
      <c r="P44" s="1258">
        <v>1.1985554214834564</v>
      </c>
      <c r="Q44" s="1258">
        <v>1.0422894832675078</v>
      </c>
    </row>
    <row r="45" spans="1:17">
      <c r="A45" s="10" t="s">
        <v>524</v>
      </c>
      <c r="B45" s="10" t="s">
        <v>525</v>
      </c>
      <c r="C45" s="10" t="s">
        <v>527</v>
      </c>
      <c r="F45" s="10">
        <v>44</v>
      </c>
      <c r="G45" s="10" t="s">
        <v>517</v>
      </c>
      <c r="H45" s="1258">
        <v>0.11359697096985104</v>
      </c>
      <c r="I45" s="1258">
        <v>0.10788069986416862</v>
      </c>
      <c r="J45" s="1258">
        <v>7.1553619864454081</v>
      </c>
      <c r="K45" s="1258">
        <v>6.1737478990853356</v>
      </c>
      <c r="L45" s="1258">
        <v>4.5468013119335309</v>
      </c>
      <c r="M45" s="1258">
        <v>3.8488774580308696</v>
      </c>
      <c r="N45" s="1258">
        <v>1.8764097260752317</v>
      </c>
      <c r="O45" s="1258">
        <v>1.8043822618014949</v>
      </c>
      <c r="P45" s="1258">
        <v>2.6129432030916169</v>
      </c>
      <c r="Q45" s="1258">
        <v>2.4555173764035794</v>
      </c>
    </row>
    <row r="46" spans="1:17">
      <c r="A46" s="10" t="s">
        <v>524</v>
      </c>
      <c r="B46" s="10" t="s">
        <v>525</v>
      </c>
      <c r="D46" s="10" t="s">
        <v>558</v>
      </c>
      <c r="F46" s="10">
        <v>45</v>
      </c>
      <c r="G46" s="10" t="s">
        <v>517</v>
      </c>
      <c r="H46" s="1258">
        <v>7.5062976860394912E-2</v>
      </c>
      <c r="I46" s="1258">
        <v>7.2908011928858041E-2</v>
      </c>
      <c r="J46" s="1258">
        <v>21.627737887872186</v>
      </c>
      <c r="K46" s="1258">
        <v>17.134256754368174</v>
      </c>
      <c r="L46" s="1258">
        <v>12.948528241895733</v>
      </c>
      <c r="M46" s="1258">
        <v>7.5523629230741518</v>
      </c>
      <c r="N46" s="1258">
        <v>3.7701534554226988</v>
      </c>
      <c r="O46" s="1258">
        <v>2.4680794468293583</v>
      </c>
      <c r="P46" s="1258">
        <v>6.6221559589037851</v>
      </c>
      <c r="Q46" s="1258">
        <v>2.6932198995734313</v>
      </c>
    </row>
    <row r="47" spans="1:17">
      <c r="A47" s="10" t="s">
        <v>524</v>
      </c>
      <c r="B47" s="10" t="s">
        <v>525</v>
      </c>
      <c r="D47" s="10" t="s">
        <v>559</v>
      </c>
      <c r="F47" s="10">
        <v>46</v>
      </c>
      <c r="G47" s="10" t="s">
        <v>517</v>
      </c>
      <c r="H47" s="1258">
        <v>0.29291790195109485</v>
      </c>
      <c r="I47" s="1258">
        <v>0.27569397514866251</v>
      </c>
      <c r="J47" s="1258">
        <v>4.979605808318289</v>
      </c>
      <c r="K47" s="1258">
        <v>5.2438543865084561</v>
      </c>
      <c r="L47" s="1258">
        <v>5.6458513173473053</v>
      </c>
      <c r="M47" s="1258">
        <v>6.2495963115500004</v>
      </c>
      <c r="N47" s="1258">
        <v>3.5217883634532723</v>
      </c>
      <c r="O47" s="1258">
        <v>4.0373473243934264</v>
      </c>
      <c r="P47" s="1258">
        <v>4.3825765687691813</v>
      </c>
      <c r="Q47" s="1258">
        <v>3.9913382058246949</v>
      </c>
    </row>
    <row r="48" spans="1:17">
      <c r="A48" s="10" t="s">
        <v>524</v>
      </c>
      <c r="B48" s="10" t="s">
        <v>525</v>
      </c>
      <c r="D48" s="10" t="s">
        <v>560</v>
      </c>
      <c r="F48" s="10">
        <v>47</v>
      </c>
      <c r="G48" s="10" t="s">
        <v>517</v>
      </c>
      <c r="H48" s="1258">
        <v>0.19380908912293932</v>
      </c>
      <c r="I48" s="1258">
        <v>0.18211002101499368</v>
      </c>
      <c r="J48" s="1258">
        <v>4.620847194680346</v>
      </c>
      <c r="K48" s="1258">
        <v>4.5983020320881893</v>
      </c>
      <c r="L48" s="1258">
        <v>5.550270449191931</v>
      </c>
      <c r="M48" s="1258">
        <v>5.8660093313199955</v>
      </c>
      <c r="N48" s="1258">
        <v>2.6148144742398509</v>
      </c>
      <c r="O48" s="1258">
        <v>2.8506169372977683</v>
      </c>
      <c r="P48" s="1258">
        <v>3.2813324620909357</v>
      </c>
      <c r="Q48" s="1258">
        <v>4.4652857867305817</v>
      </c>
    </row>
    <row r="49" spans="1:17">
      <c r="A49" s="10" t="s">
        <v>524</v>
      </c>
      <c r="B49" s="10" t="s">
        <v>525</v>
      </c>
      <c r="C49" s="10" t="s">
        <v>528</v>
      </c>
      <c r="F49" s="10">
        <v>48</v>
      </c>
      <c r="G49" s="10" t="s">
        <v>517</v>
      </c>
      <c r="H49" s="1258">
        <v>0.12698852868039823</v>
      </c>
      <c r="I49" s="1258">
        <v>0.1190999151195032</v>
      </c>
      <c r="J49" s="1258">
        <v>2.0637509484058829</v>
      </c>
      <c r="K49" s="1258">
        <v>1.7369500892201006</v>
      </c>
      <c r="L49" s="1258">
        <v>2.8497016459687985</v>
      </c>
      <c r="M49" s="1258">
        <v>2.2576369537563301</v>
      </c>
      <c r="N49" s="1258">
        <v>0.72305134484209177</v>
      </c>
      <c r="O49" s="1258">
        <v>0.73989849563010612</v>
      </c>
      <c r="P49" s="1258">
        <v>0.93572856543205041</v>
      </c>
      <c r="Q49" s="1258">
        <v>0.92837695074201754</v>
      </c>
    </row>
    <row r="50" spans="1:17">
      <c r="A50" s="10" t="s">
        <v>524</v>
      </c>
      <c r="B50" s="10" t="s">
        <v>525</v>
      </c>
      <c r="D50" s="10" t="s">
        <v>561</v>
      </c>
      <c r="F50" s="10">
        <v>49</v>
      </c>
      <c r="G50" s="10" t="s">
        <v>517</v>
      </c>
      <c r="H50" s="1258">
        <v>0.41905009309137042</v>
      </c>
      <c r="I50" s="1258">
        <v>0.38376073103152469</v>
      </c>
      <c r="J50" s="1258">
        <v>5.9393974526258866</v>
      </c>
      <c r="K50" s="1258">
        <v>2.4166553738401375</v>
      </c>
      <c r="L50" s="1258">
        <v>4.9697480748975353</v>
      </c>
      <c r="M50" s="1258">
        <v>3.2015070140364825</v>
      </c>
      <c r="N50" s="1258">
        <v>3.3539586660244183</v>
      </c>
      <c r="O50" s="1258">
        <v>2.038057147992963</v>
      </c>
      <c r="P50" s="1258">
        <v>5.2421514087015479</v>
      </c>
      <c r="Q50" s="1258">
        <v>3.0517469667910508</v>
      </c>
    </row>
    <row r="51" spans="1:17">
      <c r="A51" s="10" t="s">
        <v>524</v>
      </c>
      <c r="B51" s="10" t="s">
        <v>525</v>
      </c>
      <c r="D51" s="10" t="s">
        <v>562</v>
      </c>
      <c r="F51" s="10">
        <v>50</v>
      </c>
      <c r="G51" s="10" t="s">
        <v>517</v>
      </c>
      <c r="H51" s="1258">
        <v>0.50718402984825728</v>
      </c>
      <c r="I51" s="1258">
        <v>0.46455938903053962</v>
      </c>
      <c r="J51" s="1258">
        <v>6.8379942058125058</v>
      </c>
      <c r="K51" s="1258">
        <v>6.3263382757443836</v>
      </c>
      <c r="L51" s="1258">
        <v>10.035045044090214</v>
      </c>
      <c r="M51" s="1258">
        <v>9.2187154743841777</v>
      </c>
      <c r="N51" s="1258">
        <v>1.6630774102802726</v>
      </c>
      <c r="O51" s="1258">
        <v>1.7418797920281182</v>
      </c>
      <c r="P51" s="1258">
        <v>1.653606464040982</v>
      </c>
      <c r="Q51" s="1258">
        <v>1.8126883876703146</v>
      </c>
    </row>
    <row r="52" spans="1:17">
      <c r="A52" s="10" t="s">
        <v>524</v>
      </c>
      <c r="B52" s="10" t="s">
        <v>525</v>
      </c>
      <c r="D52" s="10" t="s">
        <v>563</v>
      </c>
      <c r="F52" s="10">
        <v>51</v>
      </c>
      <c r="G52" s="10" t="s">
        <v>517</v>
      </c>
      <c r="H52" s="1258">
        <v>0.39706677906408916</v>
      </c>
      <c r="I52" s="1258">
        <v>0.37445870718451407</v>
      </c>
      <c r="J52" s="1258">
        <v>8.4505921876506225</v>
      </c>
      <c r="K52" s="1258">
        <v>6.2110083926870345</v>
      </c>
      <c r="L52" s="1258">
        <v>13.114465210699112</v>
      </c>
      <c r="M52" s="1258">
        <v>8.2314891645053301</v>
      </c>
      <c r="N52" s="1258">
        <v>1.3546664386375116</v>
      </c>
      <c r="O52" s="1258">
        <v>1.7758368340251567</v>
      </c>
      <c r="P52" s="1258">
        <v>1.5889944524515141</v>
      </c>
      <c r="Q52" s="1258">
        <v>2.8447432565987416</v>
      </c>
    </row>
    <row r="53" spans="1:17">
      <c r="A53" s="10" t="s">
        <v>524</v>
      </c>
      <c r="B53" s="10" t="s">
        <v>525</v>
      </c>
      <c r="D53" s="10" t="s">
        <v>564</v>
      </c>
      <c r="F53" s="10">
        <v>52</v>
      </c>
      <c r="G53" s="10" t="s">
        <v>517</v>
      </c>
      <c r="H53" s="1258">
        <v>0.46447774328193864</v>
      </c>
      <c r="I53" s="1258">
        <v>0.44103289687003666</v>
      </c>
      <c r="J53" s="1258">
        <v>4.7681202592625382</v>
      </c>
      <c r="K53" s="1258">
        <v>7.0740695254317627</v>
      </c>
      <c r="L53" s="1258">
        <v>4.8883506003117247</v>
      </c>
      <c r="M53" s="1258">
        <v>7.6790688822579547</v>
      </c>
      <c r="N53" s="1258">
        <v>1.4362173137148853</v>
      </c>
      <c r="O53" s="1258">
        <v>2.5572555569050817</v>
      </c>
      <c r="P53" s="1258">
        <v>1.8674166693844241</v>
      </c>
      <c r="Q53" s="1258">
        <v>3.813038779650594</v>
      </c>
    </row>
    <row r="54" spans="1:17">
      <c r="A54" s="10" t="s">
        <v>524</v>
      </c>
      <c r="B54" s="10" t="s">
        <v>525</v>
      </c>
      <c r="D54" s="10" t="s">
        <v>565</v>
      </c>
      <c r="F54" s="10">
        <v>53</v>
      </c>
      <c r="G54" s="10" t="s">
        <v>517</v>
      </c>
      <c r="H54" s="1258">
        <v>0.18484900813363922</v>
      </c>
      <c r="I54" s="1258">
        <v>0.17606576756667508</v>
      </c>
      <c r="J54" s="1258">
        <v>3.1729725983351913</v>
      </c>
      <c r="K54" s="1258">
        <v>2.7506250335775566</v>
      </c>
      <c r="L54" s="1258">
        <v>4.1959376220707085</v>
      </c>
      <c r="M54" s="1258">
        <v>3.0192564996597859</v>
      </c>
      <c r="N54" s="1258">
        <v>1.6332537920739409</v>
      </c>
      <c r="O54" s="1258">
        <v>2.1104811537809871</v>
      </c>
      <c r="P54" s="1258">
        <v>1.8787461274559769</v>
      </c>
      <c r="Q54" s="1258">
        <v>2.5562167763193764</v>
      </c>
    </row>
    <row r="55" spans="1:17">
      <c r="A55" s="10" t="s">
        <v>524</v>
      </c>
      <c r="B55" s="10" t="s">
        <v>525</v>
      </c>
      <c r="D55" s="10" t="s">
        <v>566</v>
      </c>
      <c r="F55" s="10">
        <v>54</v>
      </c>
      <c r="G55" s="10" t="s">
        <v>517</v>
      </c>
      <c r="H55" s="1258">
        <v>0.31064881461852278</v>
      </c>
      <c r="I55" s="1258">
        <v>0.28825434915175302</v>
      </c>
      <c r="J55" s="1258">
        <v>4.2674366758048157</v>
      </c>
      <c r="K55" s="1258">
        <v>3.6477605591728457</v>
      </c>
      <c r="L55" s="1258">
        <v>5.9839129252680721</v>
      </c>
      <c r="M55" s="1258">
        <v>4.9546659444021763</v>
      </c>
      <c r="N55" s="1258">
        <v>4.3486024143509789</v>
      </c>
      <c r="O55" s="1258">
        <v>3.7732270091622166</v>
      </c>
      <c r="P55" s="1258">
        <v>5.5914037891519213</v>
      </c>
      <c r="Q55" s="1258">
        <v>3.4241772748873149</v>
      </c>
    </row>
    <row r="56" spans="1:17">
      <c r="A56" s="10" t="s">
        <v>524</v>
      </c>
      <c r="B56" s="10" t="s">
        <v>525</v>
      </c>
      <c r="D56" s="10" t="s">
        <v>567</v>
      </c>
      <c r="F56" s="10">
        <v>55</v>
      </c>
      <c r="G56" s="10" t="s">
        <v>517</v>
      </c>
      <c r="H56" s="1258">
        <v>0.39648377506808313</v>
      </c>
      <c r="I56" s="1258">
        <v>0.36708023183975785</v>
      </c>
      <c r="J56" s="1258">
        <v>4.3860359432033338</v>
      </c>
      <c r="K56" s="1258">
        <v>4.1759761677719602</v>
      </c>
      <c r="L56" s="1258">
        <v>3.7282672140652742</v>
      </c>
      <c r="M56" s="1258">
        <v>4.6504136714619353</v>
      </c>
      <c r="N56" s="1258">
        <v>2.3064808033838546</v>
      </c>
      <c r="O56" s="1258">
        <v>2.8265397188813703</v>
      </c>
      <c r="P56" s="1258">
        <v>2.7459861668775574</v>
      </c>
      <c r="Q56" s="1258">
        <v>3.145499447338175</v>
      </c>
    </row>
    <row r="57" spans="1:17">
      <c r="A57" s="10" t="s">
        <v>524</v>
      </c>
      <c r="B57" s="10" t="s">
        <v>525</v>
      </c>
      <c r="D57" s="10" t="s">
        <v>568</v>
      </c>
      <c r="F57" s="10">
        <v>56</v>
      </c>
      <c r="G57" s="10" t="s">
        <v>517</v>
      </c>
      <c r="H57" s="1258">
        <v>0.26984419610436106</v>
      </c>
      <c r="I57" s="1258">
        <v>0.25614256087946735</v>
      </c>
      <c r="J57" s="1258">
        <v>3.2934035923469178</v>
      </c>
      <c r="K57" s="1258">
        <v>3.1747184118868215</v>
      </c>
      <c r="L57" s="1258">
        <v>3.9689704884976993</v>
      </c>
      <c r="M57" s="1258">
        <v>4.8804030898666735</v>
      </c>
      <c r="N57" s="1258">
        <v>1.0463419774559803</v>
      </c>
      <c r="O57" s="1258">
        <v>1.2150171753848189</v>
      </c>
      <c r="P57" s="1258">
        <v>1.0121879708752224</v>
      </c>
      <c r="Q57" s="1258">
        <v>1.4345635904452236</v>
      </c>
    </row>
    <row r="58" spans="1:17">
      <c r="A58" s="10" t="s">
        <v>524</v>
      </c>
      <c r="B58" s="10" t="s">
        <v>525</v>
      </c>
      <c r="C58" s="10" t="s">
        <v>529</v>
      </c>
      <c r="F58" s="10">
        <v>57</v>
      </c>
      <c r="G58" s="10" t="s">
        <v>517</v>
      </c>
      <c r="H58" s="1258">
        <v>0.28130989887084085</v>
      </c>
      <c r="I58" s="1258">
        <v>0.26878014006455236</v>
      </c>
      <c r="J58" s="1258">
        <v>2.7790982560301414</v>
      </c>
      <c r="K58" s="1258">
        <v>2.5295687953390948</v>
      </c>
      <c r="L58" s="1258">
        <v>3.2591775190265859</v>
      </c>
      <c r="M58" s="1258">
        <v>2.7204364427103971</v>
      </c>
      <c r="N58" s="1258">
        <v>2.4180692986645704</v>
      </c>
      <c r="O58" s="1258">
        <v>2.2168113979251367</v>
      </c>
      <c r="P58" s="1258">
        <v>3.9293100784721902</v>
      </c>
      <c r="Q58" s="1258">
        <v>3.2645212451509606</v>
      </c>
    </row>
    <row r="59" spans="1:17">
      <c r="A59" s="10" t="s">
        <v>524</v>
      </c>
      <c r="B59" s="10" t="s">
        <v>525</v>
      </c>
      <c r="D59" s="10" t="s">
        <v>569</v>
      </c>
      <c r="F59" s="10">
        <v>58</v>
      </c>
      <c r="G59" s="10" t="s">
        <v>517</v>
      </c>
      <c r="H59" s="1258">
        <v>0.71606127644511741</v>
      </c>
      <c r="I59" s="1258">
        <v>0.68614398923512399</v>
      </c>
      <c r="J59" s="1258">
        <v>5.6091273707372418</v>
      </c>
      <c r="K59" s="1258">
        <v>4.934017827656616</v>
      </c>
      <c r="L59" s="1258">
        <v>8.0226395658642833</v>
      </c>
      <c r="M59" s="1258">
        <v>4.8260461552865772</v>
      </c>
      <c r="N59" s="1258">
        <v>6.4562226042069026</v>
      </c>
      <c r="O59" s="1258">
        <v>6.0230866811495041</v>
      </c>
      <c r="P59" s="1258">
        <v>11.273499249814787</v>
      </c>
      <c r="Q59" s="1258">
        <v>9.6397866911124073</v>
      </c>
    </row>
    <row r="60" spans="1:17">
      <c r="A60" s="10" t="s">
        <v>524</v>
      </c>
      <c r="B60" s="10" t="s">
        <v>525</v>
      </c>
      <c r="D60" s="10" t="s">
        <v>570</v>
      </c>
      <c r="F60" s="10">
        <v>59</v>
      </c>
      <c r="G60" s="10" t="s">
        <v>517</v>
      </c>
      <c r="H60" s="1258">
        <v>0.28161930286424181</v>
      </c>
      <c r="I60" s="1258">
        <v>0.26237841366597925</v>
      </c>
      <c r="J60" s="1258">
        <v>4.3541757324271257</v>
      </c>
      <c r="K60" s="1258">
        <v>4.7676533939601846</v>
      </c>
      <c r="L60" s="1258">
        <v>4.9521735884525331</v>
      </c>
      <c r="M60" s="1258">
        <v>5.7795573478543023</v>
      </c>
      <c r="N60" s="1258">
        <v>1.8356716759867537</v>
      </c>
      <c r="O60" s="1258">
        <v>2.642750439699066</v>
      </c>
      <c r="P60" s="1258">
        <v>2.4663372937413977</v>
      </c>
      <c r="Q60" s="1258">
        <v>3.3537541879832955</v>
      </c>
    </row>
    <row r="61" spans="1:17">
      <c r="A61" s="10" t="s">
        <v>524</v>
      </c>
      <c r="B61" s="10" t="s">
        <v>525</v>
      </c>
      <c r="D61" s="10" t="s">
        <v>571</v>
      </c>
      <c r="F61" s="10">
        <v>60</v>
      </c>
      <c r="G61" s="10" t="s">
        <v>517</v>
      </c>
      <c r="H61" s="1258">
        <v>0.22175803511428563</v>
      </c>
      <c r="I61" s="1258">
        <v>0.21547425357108785</v>
      </c>
      <c r="J61" s="1258">
        <v>4.2773025766074397</v>
      </c>
      <c r="K61" s="1258">
        <v>3.7306594561507191</v>
      </c>
      <c r="L61" s="1258">
        <v>3.8465233768099418</v>
      </c>
      <c r="M61" s="1258">
        <v>3.9616574012442349</v>
      </c>
      <c r="N61" s="1258">
        <v>1.5934080312130161</v>
      </c>
      <c r="O61" s="1258">
        <v>1.7753616176054012</v>
      </c>
      <c r="P61" s="1258">
        <v>1.7933213771039509</v>
      </c>
      <c r="Q61" s="1258">
        <v>1.8613501517918136</v>
      </c>
    </row>
    <row r="62" spans="1:17">
      <c r="A62" s="10" t="s">
        <v>524</v>
      </c>
      <c r="B62" s="10" t="s">
        <v>525</v>
      </c>
      <c r="C62" s="10" t="s">
        <v>530</v>
      </c>
      <c r="F62" s="10">
        <v>61</v>
      </c>
      <c r="G62" s="10" t="s">
        <v>517</v>
      </c>
      <c r="H62" s="1258">
        <v>0.11359104646386858</v>
      </c>
      <c r="I62" s="1258">
        <v>0.10733587192007041</v>
      </c>
      <c r="J62" s="1258">
        <v>1.7463546346809462</v>
      </c>
      <c r="K62" s="1258">
        <v>1.8080231749942042</v>
      </c>
      <c r="L62" s="1258">
        <v>1.6891614720066415</v>
      </c>
      <c r="M62" s="1258">
        <v>1.9893599589569346</v>
      </c>
      <c r="N62" s="1258">
        <v>0.76253990048757203</v>
      </c>
      <c r="O62" s="1258">
        <v>0.99567728532793309</v>
      </c>
      <c r="P62" s="1258">
        <v>0.91290679693046217</v>
      </c>
      <c r="Q62" s="1258">
        <v>1.0441663491858821</v>
      </c>
    </row>
    <row r="63" spans="1:17">
      <c r="A63" s="10" t="s">
        <v>524</v>
      </c>
      <c r="B63" s="10" t="s">
        <v>525</v>
      </c>
      <c r="C63" s="10" t="s">
        <v>531</v>
      </c>
      <c r="F63" s="10">
        <v>62</v>
      </c>
      <c r="G63" s="10" t="s">
        <v>517</v>
      </c>
      <c r="H63" s="1258">
        <v>0.11726937174359055</v>
      </c>
      <c r="I63" s="1258">
        <v>0.11084709979304068</v>
      </c>
      <c r="J63" s="1258">
        <v>3.1500673920575024</v>
      </c>
      <c r="K63" s="1258">
        <v>3.1116584560570932</v>
      </c>
      <c r="L63" s="1258">
        <v>3.0110271880281418</v>
      </c>
      <c r="M63" s="1258">
        <v>3.350624604439564</v>
      </c>
      <c r="N63" s="1258">
        <v>0.98999070924178934</v>
      </c>
      <c r="O63" s="1258">
        <v>1.4578918855163925</v>
      </c>
      <c r="P63" s="1258">
        <v>1.3707087852964199</v>
      </c>
      <c r="Q63" s="1258">
        <v>1.6128444528137051</v>
      </c>
    </row>
    <row r="64" spans="1:17">
      <c r="A64" s="10" t="s">
        <v>524</v>
      </c>
      <c r="B64" s="10" t="s">
        <v>525</v>
      </c>
      <c r="D64" s="10" t="s">
        <v>572</v>
      </c>
      <c r="F64" s="10">
        <v>63</v>
      </c>
      <c r="G64" s="10" t="s">
        <v>517</v>
      </c>
      <c r="H64" s="1258">
        <v>0.40123624168243277</v>
      </c>
      <c r="I64" s="1258">
        <v>0.37697999178240749</v>
      </c>
      <c r="J64" s="1258">
        <v>4.5415150220435523</v>
      </c>
      <c r="K64" s="1258">
        <v>4.2355392966652223</v>
      </c>
      <c r="L64" s="1258">
        <v>5.3953230819766747</v>
      </c>
      <c r="M64" s="1258">
        <v>5.4852171653814183</v>
      </c>
      <c r="N64" s="1258">
        <v>2.8541228994372032</v>
      </c>
      <c r="O64" s="1258">
        <v>3.1452185089330675</v>
      </c>
      <c r="P64" s="1258">
        <v>5.214292728905872</v>
      </c>
      <c r="Q64" s="1258">
        <v>3.1450364533315947</v>
      </c>
    </row>
    <row r="65" spans="1:17">
      <c r="A65" s="10" t="s">
        <v>524</v>
      </c>
      <c r="B65" s="10" t="s">
        <v>525</v>
      </c>
      <c r="D65" s="10" t="s">
        <v>573</v>
      </c>
      <c r="F65" s="10">
        <v>64</v>
      </c>
      <c r="G65" s="10" t="s">
        <v>517</v>
      </c>
      <c r="H65" s="1258">
        <v>0.31283614625246559</v>
      </c>
      <c r="I65" s="1258">
        <v>0.29333298227004284</v>
      </c>
      <c r="J65" s="1258">
        <v>5.3460921932125789</v>
      </c>
      <c r="K65" s="1258">
        <v>4.9870196245026044</v>
      </c>
      <c r="L65" s="1258">
        <v>8.3264183434877594</v>
      </c>
      <c r="M65" s="1258">
        <v>7.4655098997933562</v>
      </c>
      <c r="N65" s="1258">
        <v>2.2597283466942204</v>
      </c>
      <c r="O65" s="1258">
        <v>1.8807572473036247</v>
      </c>
      <c r="P65" s="1258">
        <v>2.4469407340265681</v>
      </c>
      <c r="Q65" s="1258">
        <v>2.1028833331205203</v>
      </c>
    </row>
    <row r="66" spans="1:17">
      <c r="A66" s="10" t="s">
        <v>524</v>
      </c>
      <c r="B66" s="10" t="s">
        <v>525</v>
      </c>
      <c r="D66" s="10" t="s">
        <v>574</v>
      </c>
      <c r="F66" s="10">
        <v>65</v>
      </c>
      <c r="G66" s="10" t="s">
        <v>517</v>
      </c>
      <c r="H66" s="1258">
        <v>0.23905014560717808</v>
      </c>
      <c r="I66" s="1258">
        <v>0.22444828145044524</v>
      </c>
      <c r="J66" s="1258">
        <v>3.2748885115025499</v>
      </c>
      <c r="K66" s="1258">
        <v>2.8018973914523868</v>
      </c>
      <c r="L66" s="1258">
        <v>3.2545617784948959</v>
      </c>
      <c r="M66" s="1258">
        <v>3.5857811414114722</v>
      </c>
      <c r="N66" s="1258">
        <v>2.0606323437977521</v>
      </c>
      <c r="O66" s="1258">
        <v>2.0084678477181206</v>
      </c>
      <c r="P66" s="1258">
        <v>2.4818838260526399</v>
      </c>
      <c r="Q66" s="1258">
        <v>3.4258832455507466</v>
      </c>
    </row>
    <row r="67" spans="1:17">
      <c r="A67" s="10" t="s">
        <v>524</v>
      </c>
      <c r="B67" s="10" t="s">
        <v>525</v>
      </c>
      <c r="D67" s="10" t="s">
        <v>575</v>
      </c>
      <c r="F67" s="10">
        <v>66</v>
      </c>
      <c r="G67" s="10" t="s">
        <v>517</v>
      </c>
      <c r="H67" s="1258">
        <v>0.35645341871414149</v>
      </c>
      <c r="I67" s="1258">
        <v>0.34274307981228647</v>
      </c>
      <c r="J67" s="1258">
        <v>9.3747514437829729</v>
      </c>
      <c r="K67" s="1258">
        <v>5.3323083598896694</v>
      </c>
      <c r="L67" s="1258">
        <v>13.833846576815256</v>
      </c>
      <c r="M67" s="1258">
        <v>6.9240391946701614</v>
      </c>
      <c r="N67" s="1258">
        <v>2.1202000749892043</v>
      </c>
      <c r="O67" s="1258">
        <v>3.9701664109980292</v>
      </c>
      <c r="P67" s="1258">
        <v>2.2170426679593205</v>
      </c>
      <c r="Q67" s="1258">
        <v>4.499192843197525</v>
      </c>
    </row>
    <row r="68" spans="1:17">
      <c r="A68" s="10" t="s">
        <v>524</v>
      </c>
      <c r="B68" s="10" t="s">
        <v>525</v>
      </c>
      <c r="D68" s="10" t="s">
        <v>576</v>
      </c>
      <c r="F68" s="10">
        <v>67</v>
      </c>
      <c r="G68" s="10" t="s">
        <v>517</v>
      </c>
      <c r="H68" s="1258">
        <v>0.27852108032291323</v>
      </c>
      <c r="I68" s="1258">
        <v>0.25888475089755514</v>
      </c>
      <c r="J68" s="1258">
        <v>4.971184791249895</v>
      </c>
      <c r="K68" s="1258">
        <v>4.2699373684700346</v>
      </c>
      <c r="L68" s="1258">
        <v>3.0899781011867571</v>
      </c>
      <c r="M68" s="1258">
        <v>3.8250550870355755</v>
      </c>
      <c r="N68" s="1258">
        <v>1.8361149444493476</v>
      </c>
      <c r="O68" s="1258">
        <v>1.764231063369218</v>
      </c>
      <c r="P68" s="1258">
        <v>1.3761634123724484</v>
      </c>
      <c r="Q68" s="1258">
        <v>1.7480207575254594</v>
      </c>
    </row>
    <row r="69" spans="1:17">
      <c r="A69" s="10" t="s">
        <v>524</v>
      </c>
      <c r="B69" s="10" t="s">
        <v>525</v>
      </c>
      <c r="D69" s="10" t="s">
        <v>577</v>
      </c>
      <c r="F69" s="10">
        <v>68</v>
      </c>
      <c r="G69" s="10" t="s">
        <v>517</v>
      </c>
      <c r="H69" s="1258">
        <v>0.25586188393597403</v>
      </c>
      <c r="I69" s="1258">
        <v>0.24140758494788012</v>
      </c>
      <c r="J69" s="1258">
        <v>13.368296457146309</v>
      </c>
      <c r="K69" s="1258">
        <v>10.971574392835596</v>
      </c>
      <c r="L69" s="1258">
        <v>11.400943224248056</v>
      </c>
      <c r="M69" s="1258">
        <v>9.5909677558526027</v>
      </c>
      <c r="N69" s="1258">
        <v>1.5138646800781024</v>
      </c>
      <c r="O69" s="1258">
        <v>1.497765495379517</v>
      </c>
      <c r="P69" s="1258">
        <v>1.9683278750349331</v>
      </c>
      <c r="Q69" s="1258">
        <v>1.6467570545587165</v>
      </c>
    </row>
    <row r="70" spans="1:17">
      <c r="A70" s="10" t="s">
        <v>524</v>
      </c>
      <c r="B70" s="10" t="s">
        <v>525</v>
      </c>
      <c r="D70" s="10" t="s">
        <v>578</v>
      </c>
      <c r="F70" s="10">
        <v>69</v>
      </c>
      <c r="G70" s="10" t="s">
        <v>517</v>
      </c>
      <c r="H70" s="1258">
        <v>0.23208890958720482</v>
      </c>
      <c r="I70" s="1258">
        <v>0.22605670274552023</v>
      </c>
      <c r="J70" s="1258">
        <v>5.3960874798979646</v>
      </c>
      <c r="K70" s="1258">
        <v>10.339952976298985</v>
      </c>
      <c r="L70" s="1258">
        <v>6.0730094192206074</v>
      </c>
      <c r="M70" s="1258">
        <v>12.541676549898533</v>
      </c>
      <c r="N70" s="1258">
        <v>3.6002175896760265</v>
      </c>
      <c r="O70" s="1258">
        <v>7.5183614532477856</v>
      </c>
      <c r="P70" s="1258">
        <v>3.8483850184140675</v>
      </c>
      <c r="Q70" s="1258">
        <v>8.3099437304828392</v>
      </c>
    </row>
    <row r="71" spans="1:17">
      <c r="A71" s="10" t="s">
        <v>524</v>
      </c>
      <c r="B71" s="10" t="s">
        <v>525</v>
      </c>
      <c r="C71" s="10" t="s">
        <v>532</v>
      </c>
      <c r="F71" s="10">
        <v>70</v>
      </c>
      <c r="G71" s="10" t="s">
        <v>517</v>
      </c>
      <c r="H71" s="1258">
        <v>0.210724127881075</v>
      </c>
      <c r="I71" s="1258">
        <v>0.19903920823279214</v>
      </c>
      <c r="J71" s="1258">
        <v>1.9107999544326228</v>
      </c>
      <c r="K71" s="1258">
        <v>2.0089632375462032</v>
      </c>
      <c r="L71" s="1258">
        <v>1.8775014179534755</v>
      </c>
      <c r="M71" s="1258">
        <v>2.2848571149643653</v>
      </c>
      <c r="N71" s="1258">
        <v>1.1116768623986375</v>
      </c>
      <c r="O71" s="1258">
        <v>1.3630574699562401</v>
      </c>
      <c r="P71" s="1258">
        <v>1.2236329544993831</v>
      </c>
      <c r="Q71" s="1258">
        <v>1.3481450478490882</v>
      </c>
    </row>
    <row r="72" spans="1:17">
      <c r="A72" s="10" t="s">
        <v>524</v>
      </c>
      <c r="B72" s="10" t="s">
        <v>525</v>
      </c>
      <c r="D72" s="10" t="s">
        <v>579</v>
      </c>
      <c r="F72" s="10">
        <v>71</v>
      </c>
      <c r="G72" s="10" t="s">
        <v>517</v>
      </c>
      <c r="H72" s="1258">
        <v>0.30539564614818976</v>
      </c>
      <c r="I72" s="1258">
        <v>0.28707665811832012</v>
      </c>
      <c r="J72" s="1258">
        <v>3.2998319722857508</v>
      </c>
      <c r="K72" s="1258">
        <v>3.6351089671555576</v>
      </c>
      <c r="L72" s="1258">
        <v>3.6176929560708029</v>
      </c>
      <c r="M72" s="1258">
        <v>4.2947659671492353</v>
      </c>
      <c r="N72" s="1258">
        <v>2.1859674282514225</v>
      </c>
      <c r="O72" s="1258">
        <v>2.9698113447155232</v>
      </c>
      <c r="P72" s="1258">
        <v>1.530958971422361</v>
      </c>
      <c r="Q72" s="1258">
        <v>2.4260015195204541</v>
      </c>
    </row>
    <row r="73" spans="1:17">
      <c r="A73" s="10" t="s">
        <v>524</v>
      </c>
      <c r="B73" s="10" t="s">
        <v>525</v>
      </c>
      <c r="D73" s="10" t="s">
        <v>580</v>
      </c>
      <c r="F73" s="10">
        <v>72</v>
      </c>
      <c r="G73" s="10" t="s">
        <v>517</v>
      </c>
      <c r="H73" s="1258">
        <v>0.44605503383940143</v>
      </c>
      <c r="I73" s="1258">
        <v>0.41436371755425344</v>
      </c>
      <c r="J73" s="1258">
        <v>4.0347797018529414</v>
      </c>
      <c r="K73" s="1258">
        <v>4.3971392227623491</v>
      </c>
      <c r="L73" s="1258">
        <v>3.5970101151774325</v>
      </c>
      <c r="M73" s="1258">
        <v>4.5837352023251992</v>
      </c>
      <c r="N73" s="1258">
        <v>1.8609581747566499</v>
      </c>
      <c r="O73" s="1258">
        <v>2.4080948170222882</v>
      </c>
      <c r="P73" s="1258">
        <v>1.6257844927076515</v>
      </c>
      <c r="Q73" s="1258">
        <v>1.9654435278166142</v>
      </c>
    </row>
    <row r="74" spans="1:17">
      <c r="A74" s="10" t="s">
        <v>524</v>
      </c>
      <c r="B74" s="10" t="s">
        <v>525</v>
      </c>
      <c r="D74" s="10" t="s">
        <v>581</v>
      </c>
      <c r="F74" s="10">
        <v>73</v>
      </c>
      <c r="G74" s="10" t="s">
        <v>517</v>
      </c>
      <c r="H74" s="1258">
        <v>0.48368445446907066</v>
      </c>
      <c r="I74" s="1258">
        <v>0.45340985074119688</v>
      </c>
      <c r="J74" s="1258">
        <v>3.3550063188426171</v>
      </c>
      <c r="K74" s="1258">
        <v>2.9001533022508768</v>
      </c>
      <c r="L74" s="1258">
        <v>3.8376892126657189</v>
      </c>
      <c r="M74" s="1258">
        <v>4.0689790940572159</v>
      </c>
      <c r="N74" s="1258">
        <v>2.4922880704327142</v>
      </c>
      <c r="O74" s="1258">
        <v>2.7061603316910747</v>
      </c>
      <c r="P74" s="1258">
        <v>3.3842988929824833</v>
      </c>
      <c r="Q74" s="1258">
        <v>2.8824757271211054</v>
      </c>
    </row>
    <row r="75" spans="1:17">
      <c r="A75" s="10" t="s">
        <v>524</v>
      </c>
      <c r="B75" s="10" t="s">
        <v>525</v>
      </c>
      <c r="D75" s="10" t="s">
        <v>582</v>
      </c>
      <c r="F75" s="10">
        <v>74</v>
      </c>
      <c r="G75" s="10" t="s">
        <v>517</v>
      </c>
      <c r="H75" s="1258">
        <v>0.27009276864930404</v>
      </c>
      <c r="I75" s="1258">
        <v>0.26569890666593365</v>
      </c>
      <c r="J75" s="1258">
        <v>2.9708166350749607</v>
      </c>
      <c r="K75" s="1258">
        <v>4.0523861192005368</v>
      </c>
      <c r="L75" s="1258">
        <v>3.2210913227547593</v>
      </c>
      <c r="M75" s="1258">
        <v>4.9731367822427153</v>
      </c>
      <c r="N75" s="1258">
        <v>2.1007317359993358</v>
      </c>
      <c r="O75" s="1258">
        <v>2.399919923910562</v>
      </c>
      <c r="P75" s="1258">
        <v>2.5168631555230441</v>
      </c>
      <c r="Q75" s="1258">
        <v>4.1143669965322971</v>
      </c>
    </row>
    <row r="76" spans="1:17">
      <c r="A76" s="10" t="s">
        <v>521</v>
      </c>
      <c r="F76" s="10">
        <v>75</v>
      </c>
      <c r="G76" s="10" t="s">
        <v>517</v>
      </c>
      <c r="H76" s="1258">
        <v>4.4091728308685643E-2</v>
      </c>
      <c r="I76" s="1258">
        <v>4.1869405121100739E-2</v>
      </c>
      <c r="J76" s="1258">
        <v>0.79444688087545567</v>
      </c>
      <c r="K76" s="1258">
        <v>0.73368324565854648</v>
      </c>
      <c r="L76" s="1258">
        <v>0.85627564343836182</v>
      </c>
      <c r="M76" s="1258">
        <v>0.83239206554768186</v>
      </c>
      <c r="N76" s="1258">
        <v>0.33538810804436053</v>
      </c>
      <c r="O76" s="1258">
        <v>0.38330689859621181</v>
      </c>
      <c r="P76" s="1258">
        <v>0.43397504326668024</v>
      </c>
      <c r="Q76" s="1258">
        <v>0.44689375599193315</v>
      </c>
    </row>
    <row r="77" spans="1:17">
      <c r="A77" s="10" t="s">
        <v>524</v>
      </c>
      <c r="B77" s="10" t="s">
        <v>533</v>
      </c>
      <c r="F77" s="10">
        <v>76</v>
      </c>
      <c r="G77" s="10" t="s">
        <v>517</v>
      </c>
      <c r="H77" s="1258">
        <v>5.6201561320466893E-2</v>
      </c>
      <c r="I77" s="1258">
        <v>5.3564344052699588E-2</v>
      </c>
      <c r="J77" s="1258">
        <v>0.9533204867451508</v>
      </c>
      <c r="K77" s="1258">
        <v>0.81618099358212992</v>
      </c>
      <c r="L77" s="1258">
        <v>1.2502589370381441</v>
      </c>
      <c r="M77" s="1258">
        <v>1.0796144000171657</v>
      </c>
      <c r="N77" s="1258">
        <v>0.36820766525840798</v>
      </c>
      <c r="O77" s="1258">
        <v>0.41457719840932478</v>
      </c>
      <c r="P77" s="1258">
        <v>0.45272679352959261</v>
      </c>
      <c r="Q77" s="1258">
        <v>0.53088930433944703</v>
      </c>
    </row>
    <row r="78" spans="1:17">
      <c r="A78" s="10" t="s">
        <v>524</v>
      </c>
      <c r="B78" s="10" t="s">
        <v>533</v>
      </c>
      <c r="C78" s="10" t="s">
        <v>534</v>
      </c>
      <c r="F78" s="10">
        <v>77</v>
      </c>
      <c r="G78" s="10" t="s">
        <v>517</v>
      </c>
      <c r="H78" s="1258">
        <v>0.15578651117867554</v>
      </c>
      <c r="I78" s="1258">
        <v>0.14769898939825515</v>
      </c>
      <c r="J78" s="1258">
        <v>2.1780599663448363</v>
      </c>
      <c r="K78" s="1258">
        <v>1.6446065265120138</v>
      </c>
      <c r="L78" s="1258">
        <v>2.7388197733573181</v>
      </c>
      <c r="M78" s="1258">
        <v>2.1973489325377806</v>
      </c>
      <c r="N78" s="1258">
        <v>0.78960533949565337</v>
      </c>
      <c r="O78" s="1258">
        <v>0.86158693483843174</v>
      </c>
      <c r="P78" s="1258">
        <v>0.98831436000302364</v>
      </c>
      <c r="Q78" s="1258">
        <v>1.2468401332189276</v>
      </c>
    </row>
    <row r="79" spans="1:17">
      <c r="A79" s="10" t="s">
        <v>524</v>
      </c>
      <c r="B79" s="10" t="s">
        <v>533</v>
      </c>
      <c r="D79" s="10" t="s">
        <v>583</v>
      </c>
      <c r="F79" s="10">
        <v>78</v>
      </c>
      <c r="G79" s="10" t="s">
        <v>517</v>
      </c>
      <c r="H79" s="1258">
        <v>0.49130094064840241</v>
      </c>
      <c r="I79" s="1258">
        <v>0.46080290377770333</v>
      </c>
      <c r="J79" s="1258">
        <v>4.2882513984002797</v>
      </c>
      <c r="K79" s="1258">
        <v>7.9513018911293214</v>
      </c>
      <c r="L79" s="1258">
        <v>6.2708815194798824</v>
      </c>
      <c r="M79" s="1258">
        <v>12.471216713829769</v>
      </c>
      <c r="N79" s="1258">
        <v>3.0478343048729521</v>
      </c>
      <c r="O79" s="1258">
        <v>4.5591105365438569</v>
      </c>
      <c r="P79" s="1258">
        <v>5.5844328314950387</v>
      </c>
      <c r="Q79" s="1258">
        <v>5.7852767781766792</v>
      </c>
    </row>
    <row r="80" spans="1:17">
      <c r="A80" s="10" t="s">
        <v>524</v>
      </c>
      <c r="B80" s="10" t="s">
        <v>533</v>
      </c>
      <c r="D80" s="10" t="s">
        <v>584</v>
      </c>
      <c r="F80" s="10">
        <v>79</v>
      </c>
      <c r="G80" s="10" t="s">
        <v>517</v>
      </c>
      <c r="H80" s="1258">
        <v>0.25871590222625845</v>
      </c>
      <c r="I80" s="1258">
        <v>0.24635488668389505</v>
      </c>
      <c r="J80" s="1258">
        <v>2.608639037165835</v>
      </c>
      <c r="K80" s="1258">
        <v>2.2580700520850301</v>
      </c>
      <c r="L80" s="1258">
        <v>3.7095920097161557</v>
      </c>
      <c r="M80" s="1258">
        <v>2.6045320474519604</v>
      </c>
      <c r="N80" s="1258">
        <v>1.0753176965601776</v>
      </c>
      <c r="O80" s="1258">
        <v>1.4083270578310128</v>
      </c>
      <c r="P80" s="1258">
        <v>1.2120501362018208</v>
      </c>
      <c r="Q80" s="1258">
        <v>1.5432933839301219</v>
      </c>
    </row>
    <row r="81" spans="1:17">
      <c r="A81" s="10" t="s">
        <v>524</v>
      </c>
      <c r="B81" s="10" t="s">
        <v>533</v>
      </c>
      <c r="D81" s="10" t="s">
        <v>584</v>
      </c>
      <c r="E81" s="10" t="s">
        <v>585</v>
      </c>
      <c r="F81" s="10">
        <v>80</v>
      </c>
      <c r="G81" s="10" t="s">
        <v>517</v>
      </c>
      <c r="H81" s="1258">
        <v>0.53143830996379282</v>
      </c>
      <c r="I81" s="1258">
        <v>0.50564774155805192</v>
      </c>
      <c r="J81" s="1258">
        <v>2.7107165518769718</v>
      </c>
      <c r="K81" s="1258">
        <v>2.8155997443721845</v>
      </c>
      <c r="L81" s="1258">
        <v>3.3001410130862401</v>
      </c>
      <c r="M81" s="1258">
        <v>3.7173620228998976</v>
      </c>
      <c r="N81" s="1258">
        <v>2.1642280508321114</v>
      </c>
      <c r="O81" s="1258">
        <v>2.3937618697487713</v>
      </c>
      <c r="P81" s="1258">
        <v>2.3900638258979265</v>
      </c>
      <c r="Q81" s="1258">
        <v>3.1675157182485809</v>
      </c>
    </row>
    <row r="82" spans="1:17">
      <c r="A82" s="10" t="s">
        <v>524</v>
      </c>
      <c r="B82" s="10" t="s">
        <v>533</v>
      </c>
      <c r="D82" s="10" t="s">
        <v>584</v>
      </c>
      <c r="E82" s="10" t="s">
        <v>586</v>
      </c>
      <c r="F82" s="10">
        <v>81</v>
      </c>
      <c r="G82" s="10" t="s">
        <v>517</v>
      </c>
      <c r="H82" s="1258">
        <v>0.26922548553536596</v>
      </c>
      <c r="I82" s="1258">
        <v>0.25648147139757804</v>
      </c>
      <c r="J82" s="1258">
        <v>3.5880303584946529</v>
      </c>
      <c r="K82" s="1258">
        <v>3.0348948138890113</v>
      </c>
      <c r="L82" s="1258">
        <v>5.2282542433845389</v>
      </c>
      <c r="M82" s="1258">
        <v>3.3972283583941136</v>
      </c>
      <c r="N82" s="1258">
        <v>1.2084609653302525</v>
      </c>
      <c r="O82" s="1258">
        <v>1.7382873502627381</v>
      </c>
      <c r="P82" s="1258">
        <v>1.3874945157673189</v>
      </c>
      <c r="Q82" s="1258">
        <v>1.7316646097237451</v>
      </c>
    </row>
    <row r="83" spans="1:17">
      <c r="A83" s="10" t="s">
        <v>524</v>
      </c>
      <c r="B83" s="10" t="s">
        <v>533</v>
      </c>
      <c r="D83" s="10" t="s">
        <v>587</v>
      </c>
      <c r="F83" s="10">
        <v>82</v>
      </c>
      <c r="G83" s="10" t="s">
        <v>517</v>
      </c>
      <c r="H83" s="1258">
        <v>0.24578847553558633</v>
      </c>
      <c r="I83" s="1258">
        <v>0.23277794960593054</v>
      </c>
      <c r="J83" s="1258">
        <v>3.5545818506182978</v>
      </c>
      <c r="K83" s="1258">
        <v>2.7158377943692851</v>
      </c>
      <c r="L83" s="1258">
        <v>4.3668010001500344</v>
      </c>
      <c r="M83" s="1258">
        <v>3.6336875133370716</v>
      </c>
      <c r="N83" s="1258">
        <v>1.3343060896832317</v>
      </c>
      <c r="O83" s="1258">
        <v>1.4148334373279257</v>
      </c>
      <c r="P83" s="1258">
        <v>1.6875870324741002</v>
      </c>
      <c r="Q83" s="1258">
        <v>2.2979221737905942</v>
      </c>
    </row>
    <row r="84" spans="1:17">
      <c r="A84" s="10" t="s">
        <v>524</v>
      </c>
      <c r="B84" s="10" t="s">
        <v>533</v>
      </c>
      <c r="D84" s="10" t="s">
        <v>587</v>
      </c>
      <c r="E84" s="10" t="s">
        <v>588</v>
      </c>
      <c r="F84" s="10">
        <v>83</v>
      </c>
      <c r="G84" s="10" t="s">
        <v>517</v>
      </c>
      <c r="H84" s="1258">
        <v>0.31293168862164539</v>
      </c>
      <c r="I84" s="1258">
        <v>0.30930216196896698</v>
      </c>
      <c r="J84" s="1258">
        <v>10.731744258218191</v>
      </c>
      <c r="K84" s="1258">
        <v>9.5919516870766159</v>
      </c>
      <c r="L84" s="1258">
        <v>11.050487923092561</v>
      </c>
      <c r="M84" s="1258">
        <v>12.918981147399307</v>
      </c>
      <c r="N84" s="1258">
        <v>5.7387607418174627</v>
      </c>
      <c r="O84" s="1258">
        <v>7.4641856666451591</v>
      </c>
      <c r="P84" s="1258">
        <v>9.1186501982515527</v>
      </c>
      <c r="Q84" s="1258">
        <v>12.26155533125109</v>
      </c>
    </row>
    <row r="85" spans="1:17">
      <c r="A85" s="10" t="s">
        <v>524</v>
      </c>
      <c r="B85" s="10" t="s">
        <v>533</v>
      </c>
      <c r="D85" s="10" t="s">
        <v>587</v>
      </c>
      <c r="E85" s="10" t="s">
        <v>589</v>
      </c>
      <c r="F85" s="10">
        <v>84</v>
      </c>
      <c r="G85" s="10" t="s">
        <v>517</v>
      </c>
      <c r="H85" s="1258">
        <v>0.27933459970316005</v>
      </c>
      <c r="I85" s="1258">
        <v>0.27228745980330937</v>
      </c>
      <c r="J85" s="1258">
        <v>9.7883554100931569</v>
      </c>
      <c r="K85" s="1258">
        <v>7.7337167644102767</v>
      </c>
      <c r="L85" s="1258">
        <v>13.651634466524616</v>
      </c>
      <c r="M85" s="1258">
        <v>11.916181435148095</v>
      </c>
      <c r="N85" s="1258">
        <v>1.6177942374497964</v>
      </c>
      <c r="O85" s="1258">
        <v>2.0009457382331677</v>
      </c>
      <c r="P85" s="1258">
        <v>2.0561331621171215</v>
      </c>
      <c r="Q85" s="1258">
        <v>2.7785097178736993</v>
      </c>
    </row>
    <row r="86" spans="1:17">
      <c r="A86" s="10" t="s">
        <v>524</v>
      </c>
      <c r="B86" s="10" t="s">
        <v>533</v>
      </c>
      <c r="D86" s="10" t="s">
        <v>587</v>
      </c>
      <c r="E86" s="10" t="s">
        <v>590</v>
      </c>
      <c r="F86" s="10">
        <v>85</v>
      </c>
      <c r="G86" s="10" t="s">
        <v>517</v>
      </c>
      <c r="H86" s="1258">
        <v>0.41088175137036642</v>
      </c>
      <c r="I86" s="1258">
        <v>0.3785610689432487</v>
      </c>
      <c r="J86" s="1258">
        <v>3.2160897471865386</v>
      </c>
      <c r="K86" s="1258">
        <v>2.6493682530804241</v>
      </c>
      <c r="L86" s="1258">
        <v>4.743845038524773</v>
      </c>
      <c r="M86" s="1258">
        <v>3.2228823772986921</v>
      </c>
      <c r="N86" s="1258">
        <v>1.4833951470547293</v>
      </c>
      <c r="O86" s="1258">
        <v>1.4545173957666457</v>
      </c>
      <c r="P86" s="1258">
        <v>1.5131135105582281</v>
      </c>
      <c r="Q86" s="1258">
        <v>2.4495633342505769</v>
      </c>
    </row>
    <row r="87" spans="1:17">
      <c r="A87" s="10" t="s">
        <v>524</v>
      </c>
      <c r="B87" s="10" t="s">
        <v>533</v>
      </c>
      <c r="D87" s="10" t="s">
        <v>591</v>
      </c>
      <c r="F87" s="10">
        <v>86</v>
      </c>
      <c r="G87" s="10" t="s">
        <v>517</v>
      </c>
      <c r="H87" s="1258">
        <v>0.46278221435172384</v>
      </c>
      <c r="I87" s="1258">
        <v>0.4459464883586014</v>
      </c>
      <c r="J87" s="1258">
        <v>3.959436885703095</v>
      </c>
      <c r="K87" s="1258">
        <v>2.9424707591309258</v>
      </c>
      <c r="L87" s="1258">
        <v>6.2055367107522024</v>
      </c>
      <c r="M87" s="1258">
        <v>4.9204419199585603</v>
      </c>
      <c r="N87" s="1258">
        <v>2.0543202770262106</v>
      </c>
      <c r="O87" s="1258">
        <v>1.8500345406766425</v>
      </c>
      <c r="P87" s="1258">
        <v>1.4646606702724425</v>
      </c>
      <c r="Q87" s="1258">
        <v>1.8366869844354514</v>
      </c>
    </row>
    <row r="88" spans="1:17">
      <c r="A88" s="10" t="s">
        <v>524</v>
      </c>
      <c r="B88" s="10" t="s">
        <v>533</v>
      </c>
      <c r="D88" s="10" t="s">
        <v>592</v>
      </c>
      <c r="F88" s="10">
        <v>87</v>
      </c>
      <c r="G88" s="10" t="s">
        <v>517</v>
      </c>
      <c r="H88" s="1258">
        <v>0.50319893774723923</v>
      </c>
      <c r="I88" s="1258">
        <v>0.45816602669156864</v>
      </c>
      <c r="J88" s="1258">
        <v>4.9026642053785752</v>
      </c>
      <c r="K88" s="1258">
        <v>4.6789264989321948</v>
      </c>
      <c r="L88" s="1258">
        <v>3.5796037950322228</v>
      </c>
      <c r="M88" s="1258">
        <v>4.0070228015494189</v>
      </c>
      <c r="N88" s="1258">
        <v>2.7181974363532824</v>
      </c>
      <c r="O88" s="1258">
        <v>3.1422709692224977</v>
      </c>
      <c r="P88" s="1258">
        <v>4.3687575550338371</v>
      </c>
      <c r="Q88" s="1258">
        <v>5.5367257641504883</v>
      </c>
    </row>
    <row r="89" spans="1:17">
      <c r="A89" s="10" t="s">
        <v>524</v>
      </c>
      <c r="B89" s="10" t="s">
        <v>533</v>
      </c>
      <c r="C89" s="10" t="s">
        <v>535</v>
      </c>
      <c r="F89" s="10">
        <v>88</v>
      </c>
      <c r="G89" s="10" t="s">
        <v>517</v>
      </c>
      <c r="H89" s="1258">
        <v>0.11854726444319388</v>
      </c>
      <c r="I89" s="1258">
        <v>0.1131820455951138</v>
      </c>
      <c r="J89" s="1258">
        <v>1.7967386293884375</v>
      </c>
      <c r="K89" s="1258">
        <v>1.4875320467424216</v>
      </c>
      <c r="L89" s="1258">
        <v>2.4678505580329526</v>
      </c>
      <c r="M89" s="1258">
        <v>2.0365326370841283</v>
      </c>
      <c r="N89" s="1258">
        <v>0.79160086648836403</v>
      </c>
      <c r="O89" s="1258">
        <v>0.88916085996132499</v>
      </c>
      <c r="P89" s="1258">
        <v>0.9683870949024237</v>
      </c>
      <c r="Q89" s="1258">
        <v>1.0859714611065543</v>
      </c>
    </row>
    <row r="90" spans="1:17">
      <c r="A90" s="10" t="s">
        <v>524</v>
      </c>
      <c r="B90" s="10" t="s">
        <v>533</v>
      </c>
      <c r="D90" s="10" t="s">
        <v>593</v>
      </c>
      <c r="F90" s="10">
        <v>89</v>
      </c>
      <c r="G90" s="10" t="s">
        <v>517</v>
      </c>
      <c r="H90" s="1258">
        <v>0.2485292179659031</v>
      </c>
      <c r="I90" s="1258">
        <v>0.23931507064533036</v>
      </c>
      <c r="J90" s="1258">
        <v>9.2139359499027478</v>
      </c>
      <c r="K90" s="1258">
        <v>8.52175981262004</v>
      </c>
      <c r="L90" s="1258">
        <v>11.85474130010234</v>
      </c>
      <c r="M90" s="1258">
        <v>8.6596289806292379</v>
      </c>
      <c r="N90" s="1258">
        <v>5.4340140840969333</v>
      </c>
      <c r="O90" s="1258">
        <v>4.7684803767137485</v>
      </c>
      <c r="P90" s="1258">
        <v>3.0210724096390025</v>
      </c>
      <c r="Q90" s="1258">
        <v>2.578034122208956</v>
      </c>
    </row>
    <row r="91" spans="1:17">
      <c r="A91" s="10" t="s">
        <v>524</v>
      </c>
      <c r="B91" s="10" t="s">
        <v>533</v>
      </c>
      <c r="D91" s="10" t="s">
        <v>594</v>
      </c>
      <c r="F91" s="10">
        <v>90</v>
      </c>
      <c r="G91" s="10" t="s">
        <v>517</v>
      </c>
      <c r="H91" s="1258">
        <v>0.16953879639571065</v>
      </c>
      <c r="I91" s="1258">
        <v>0.16259870888966182</v>
      </c>
      <c r="J91" s="1258">
        <v>2.5215648361625833</v>
      </c>
      <c r="K91" s="1258">
        <v>1.8494959659063785</v>
      </c>
      <c r="L91" s="1258">
        <v>3.2356289053866614</v>
      </c>
      <c r="M91" s="1258">
        <v>2.4691873315132438</v>
      </c>
      <c r="N91" s="1258">
        <v>1.2424496197250667</v>
      </c>
      <c r="O91" s="1258">
        <v>1.4359475715691234</v>
      </c>
      <c r="P91" s="1258">
        <v>1.5926618216632804</v>
      </c>
      <c r="Q91" s="1258">
        <v>1.7987058907481461</v>
      </c>
    </row>
    <row r="92" spans="1:17">
      <c r="A92" s="10" t="s">
        <v>524</v>
      </c>
      <c r="B92" s="10" t="s">
        <v>533</v>
      </c>
      <c r="D92" s="10" t="s">
        <v>594</v>
      </c>
      <c r="E92" s="10" t="s">
        <v>595</v>
      </c>
      <c r="F92" s="10">
        <v>91</v>
      </c>
      <c r="G92" s="10" t="s">
        <v>517</v>
      </c>
      <c r="H92" s="1258">
        <v>0.36721780760595713</v>
      </c>
      <c r="I92" s="1258">
        <v>0.36778317951289635</v>
      </c>
      <c r="J92" s="1258">
        <v>8.9087498251376047</v>
      </c>
      <c r="K92" s="1258">
        <v>7.5108473791681378</v>
      </c>
      <c r="L92" s="1258">
        <v>11.891831496225779</v>
      </c>
      <c r="M92" s="1258">
        <v>9.500550340983283</v>
      </c>
      <c r="N92" s="1258">
        <v>2.5942595825555252</v>
      </c>
      <c r="O92" s="1258">
        <v>2.3712838268604677</v>
      </c>
      <c r="P92" s="1258">
        <v>3.0863220377810792</v>
      </c>
      <c r="Q92" s="1258">
        <v>3.1150266379133322</v>
      </c>
    </row>
    <row r="93" spans="1:17">
      <c r="A93" s="10" t="s">
        <v>524</v>
      </c>
      <c r="B93" s="10" t="s">
        <v>533</v>
      </c>
      <c r="D93" s="10" t="s">
        <v>594</v>
      </c>
      <c r="E93" s="10" t="s">
        <v>596</v>
      </c>
      <c r="F93" s="10">
        <v>92</v>
      </c>
      <c r="G93" s="10" t="s">
        <v>517</v>
      </c>
      <c r="H93" s="1258">
        <v>0.23938554110158125</v>
      </c>
      <c r="I93" s="1258">
        <v>0.23251834147219738</v>
      </c>
      <c r="J93" s="1258">
        <v>3.9930805224643362</v>
      </c>
      <c r="K93" s="1258">
        <v>2.829824759262376</v>
      </c>
      <c r="L93" s="1258">
        <v>5.9036562144274018</v>
      </c>
      <c r="M93" s="1258">
        <v>3.880204442541753</v>
      </c>
      <c r="N93" s="1258">
        <v>2.1369743556375944</v>
      </c>
      <c r="O93" s="1258">
        <v>2.1362207703072356</v>
      </c>
      <c r="P93" s="1258">
        <v>2.0451791189950494</v>
      </c>
      <c r="Q93" s="1258">
        <v>2.4523425248664115</v>
      </c>
    </row>
    <row r="94" spans="1:17">
      <c r="A94" s="10" t="s">
        <v>524</v>
      </c>
      <c r="B94" s="10" t="s">
        <v>533</v>
      </c>
      <c r="D94" s="10" t="s">
        <v>594</v>
      </c>
      <c r="E94" s="10" t="s">
        <v>597</v>
      </c>
      <c r="F94" s="10">
        <v>93</v>
      </c>
      <c r="G94" s="10" t="s">
        <v>517</v>
      </c>
      <c r="H94" s="1258">
        <v>0.2955142828127395</v>
      </c>
      <c r="I94" s="1258">
        <v>0.2729265118353999</v>
      </c>
      <c r="J94" s="1258">
        <v>3.138760049154977</v>
      </c>
      <c r="K94" s="1258">
        <v>2.2953881726052092</v>
      </c>
      <c r="L94" s="1258">
        <v>2.6079994101648358</v>
      </c>
      <c r="M94" s="1258">
        <v>3.0474061508627033</v>
      </c>
      <c r="N94" s="1258">
        <v>1.7647984158488239</v>
      </c>
      <c r="O94" s="1258">
        <v>2.3319300529099354</v>
      </c>
      <c r="P94" s="1258">
        <v>2.7930413618251628</v>
      </c>
      <c r="Q94" s="1258">
        <v>3.0133963662849887</v>
      </c>
    </row>
    <row r="95" spans="1:17">
      <c r="A95" s="10" t="s">
        <v>524</v>
      </c>
      <c r="B95" s="10" t="s">
        <v>533</v>
      </c>
      <c r="D95" s="10" t="s">
        <v>598</v>
      </c>
      <c r="F95" s="10">
        <v>94</v>
      </c>
      <c r="G95" s="10" t="s">
        <v>517</v>
      </c>
      <c r="H95" s="1258">
        <v>0.19060443099091393</v>
      </c>
      <c r="I95" s="1258">
        <v>0.1809173487613906</v>
      </c>
      <c r="J95" s="1258">
        <v>2.5824498184938345</v>
      </c>
      <c r="K95" s="1258">
        <v>2.4652073823637188</v>
      </c>
      <c r="L95" s="1258">
        <v>4.0274633476402384</v>
      </c>
      <c r="M95" s="1258">
        <v>3.5485718519952756</v>
      </c>
      <c r="N95" s="1258">
        <v>0.9473356325555673</v>
      </c>
      <c r="O95" s="1258">
        <v>1.1129112272586013</v>
      </c>
      <c r="P95" s="1258">
        <v>1.1865133364474405</v>
      </c>
      <c r="Q95" s="1258">
        <v>1.3757294852983131</v>
      </c>
    </row>
    <row r="96" spans="1:17">
      <c r="A96" s="10" t="s">
        <v>524</v>
      </c>
      <c r="B96" s="10" t="s">
        <v>533</v>
      </c>
      <c r="D96" s="10" t="s">
        <v>598</v>
      </c>
      <c r="E96" s="10" t="s">
        <v>599</v>
      </c>
      <c r="F96" s="10">
        <v>95</v>
      </c>
      <c r="G96" s="10" t="s">
        <v>517</v>
      </c>
      <c r="H96" s="1258">
        <v>0.30909783136153746</v>
      </c>
      <c r="I96" s="1258">
        <v>0.30316771557794825</v>
      </c>
      <c r="J96" s="1258">
        <v>4.0771383097019687</v>
      </c>
      <c r="K96" s="1258">
        <v>3.5168000085366629</v>
      </c>
      <c r="L96" s="1258">
        <v>4.8713283937370608</v>
      </c>
      <c r="M96" s="1258">
        <v>3.7314407260137394</v>
      </c>
      <c r="N96" s="1258">
        <v>1.9311785048329129</v>
      </c>
      <c r="O96" s="1258">
        <v>2.1650209396474973</v>
      </c>
      <c r="P96" s="1258">
        <v>2.8802166293827063</v>
      </c>
      <c r="Q96" s="1258">
        <v>3.2580650357784124</v>
      </c>
    </row>
    <row r="97" spans="1:17">
      <c r="A97" s="10" t="s">
        <v>524</v>
      </c>
      <c r="B97" s="10" t="s">
        <v>533</v>
      </c>
      <c r="D97" s="10" t="s">
        <v>598</v>
      </c>
      <c r="E97" s="10" t="s">
        <v>600</v>
      </c>
      <c r="F97" s="10">
        <v>96</v>
      </c>
      <c r="G97" s="10" t="s">
        <v>517</v>
      </c>
      <c r="H97" s="1258">
        <v>0.37788086656493519</v>
      </c>
      <c r="I97" s="1258">
        <v>0.35753184762445361</v>
      </c>
      <c r="J97" s="1258">
        <v>3.8903393202153596</v>
      </c>
      <c r="K97" s="1258">
        <v>2.6003496984539729</v>
      </c>
      <c r="L97" s="1258">
        <v>4.5992246311357663</v>
      </c>
      <c r="M97" s="1258">
        <v>3.857098144433321</v>
      </c>
      <c r="N97" s="1258">
        <v>1.6263218339739922</v>
      </c>
      <c r="O97" s="1258">
        <v>1.9422410233665359</v>
      </c>
      <c r="P97" s="1258">
        <v>1.753451052552442</v>
      </c>
      <c r="Q97" s="1258">
        <v>2.1060934405826481</v>
      </c>
    </row>
    <row r="98" spans="1:17">
      <c r="A98" s="10" t="s">
        <v>524</v>
      </c>
      <c r="B98" s="10" t="s">
        <v>533</v>
      </c>
      <c r="D98" s="10" t="s">
        <v>598</v>
      </c>
      <c r="E98" s="10" t="s">
        <v>601</v>
      </c>
      <c r="F98" s="10">
        <v>97</v>
      </c>
      <c r="G98" s="10" t="s">
        <v>517</v>
      </c>
      <c r="H98" s="1258">
        <v>0.39146041950871041</v>
      </c>
      <c r="I98" s="1258">
        <v>0.37107279755371658</v>
      </c>
      <c r="J98" s="1258">
        <v>9.6326312898976809</v>
      </c>
      <c r="K98" s="1258">
        <v>10.327386521727657</v>
      </c>
      <c r="L98" s="1258">
        <v>15.727012842847994</v>
      </c>
      <c r="M98" s="1258">
        <v>15.827390032433954</v>
      </c>
      <c r="N98" s="1258">
        <v>2.8035326379519572</v>
      </c>
      <c r="O98" s="1258">
        <v>3.2077709174185078</v>
      </c>
      <c r="P98" s="1258">
        <v>3.4923901905211618</v>
      </c>
      <c r="Q98" s="1258">
        <v>4.0917270919865434</v>
      </c>
    </row>
    <row r="99" spans="1:17">
      <c r="A99" s="10" t="s">
        <v>524</v>
      </c>
      <c r="B99" s="10" t="s">
        <v>533</v>
      </c>
      <c r="D99" s="10" t="s">
        <v>598</v>
      </c>
      <c r="E99" s="10" t="s">
        <v>602</v>
      </c>
      <c r="F99" s="10">
        <v>98</v>
      </c>
      <c r="G99" s="10" t="s">
        <v>517</v>
      </c>
      <c r="H99" s="1258">
        <v>0.43548477011875197</v>
      </c>
      <c r="I99" s="1258">
        <v>0.40115598814517939</v>
      </c>
      <c r="J99" s="1258">
        <v>3.6175439433059422</v>
      </c>
      <c r="K99" s="1258">
        <v>2.9292071694204918</v>
      </c>
      <c r="L99" s="1258">
        <v>6.4019462150653936</v>
      </c>
      <c r="M99" s="1258">
        <v>3.8758897227406273</v>
      </c>
      <c r="N99" s="1258">
        <v>1.5264196233774452</v>
      </c>
      <c r="O99" s="1258">
        <v>1.8924517761514092</v>
      </c>
      <c r="P99" s="1258">
        <v>1.5656362472537533</v>
      </c>
      <c r="Q99" s="1258">
        <v>1.9732138302208568</v>
      </c>
    </row>
    <row r="100" spans="1:17">
      <c r="A100" s="10" t="s">
        <v>524</v>
      </c>
      <c r="B100" s="10" t="s">
        <v>533</v>
      </c>
      <c r="C100" s="10" t="s">
        <v>536</v>
      </c>
      <c r="F100" s="10">
        <v>99</v>
      </c>
      <c r="G100" s="10" t="s">
        <v>517</v>
      </c>
      <c r="H100" s="1258">
        <v>9.7477508750973801E-2</v>
      </c>
      <c r="I100" s="1258">
        <v>9.3246439595888769E-2</v>
      </c>
      <c r="J100" s="1258">
        <v>1.731274876861336</v>
      </c>
      <c r="K100" s="1258">
        <v>1.564540533694561</v>
      </c>
      <c r="L100" s="1258">
        <v>2.461547218057127</v>
      </c>
      <c r="M100" s="1258">
        <v>2.3784985713421798</v>
      </c>
      <c r="N100" s="1258">
        <v>0.77137497961199697</v>
      </c>
      <c r="O100" s="1258">
        <v>0.84277228219562339</v>
      </c>
      <c r="P100" s="1258">
        <v>1.0016592077348576</v>
      </c>
      <c r="Q100" s="1258">
        <v>1.0349431857055622</v>
      </c>
    </row>
    <row r="101" spans="1:17">
      <c r="A101" s="10" t="s">
        <v>524</v>
      </c>
      <c r="B101" s="10" t="s">
        <v>533</v>
      </c>
      <c r="D101" s="10" t="s">
        <v>603</v>
      </c>
      <c r="F101" s="10">
        <v>100</v>
      </c>
      <c r="G101" s="10" t="s">
        <v>517</v>
      </c>
      <c r="H101" s="1258">
        <v>0.17818842244205188</v>
      </c>
      <c r="I101" s="1258">
        <v>0.16652428492010699</v>
      </c>
      <c r="J101" s="1258">
        <v>2.8737228863103779</v>
      </c>
      <c r="K101" s="1258">
        <v>2.7830939320740842</v>
      </c>
      <c r="L101" s="1258">
        <v>3.7116905368836375</v>
      </c>
      <c r="M101" s="1258">
        <v>3.6320929964242898</v>
      </c>
      <c r="N101" s="1258">
        <v>1.3670675810416166</v>
      </c>
      <c r="O101" s="1258">
        <v>1.9128315662056814</v>
      </c>
      <c r="P101" s="1258">
        <v>1.8339761103942918</v>
      </c>
      <c r="Q101" s="1258">
        <v>2.4796342698787952</v>
      </c>
    </row>
    <row r="102" spans="1:17">
      <c r="A102" s="10" t="s">
        <v>524</v>
      </c>
      <c r="B102" s="10" t="s">
        <v>533</v>
      </c>
      <c r="D102" s="10" t="s">
        <v>603</v>
      </c>
      <c r="E102" s="10" t="s">
        <v>604</v>
      </c>
      <c r="F102" s="10">
        <v>101</v>
      </c>
      <c r="G102" s="10" t="s">
        <v>517</v>
      </c>
      <c r="H102" s="1258">
        <v>0.28607548522325699</v>
      </c>
      <c r="I102" s="1258">
        <v>0.26285696812690429</v>
      </c>
      <c r="J102" s="1258">
        <v>3.7123711372807047</v>
      </c>
      <c r="K102" s="1258">
        <v>3.3763476384524247</v>
      </c>
      <c r="L102" s="1258">
        <v>4.4737001309636799</v>
      </c>
      <c r="M102" s="1258">
        <v>4.0933404801830386</v>
      </c>
      <c r="N102" s="1258">
        <v>2.0371161847166754</v>
      </c>
      <c r="O102" s="1258">
        <v>2.832829898336545</v>
      </c>
      <c r="P102" s="1258">
        <v>2.8177988561319953</v>
      </c>
      <c r="Q102" s="1258">
        <v>3.463856526150916</v>
      </c>
    </row>
    <row r="103" spans="1:17">
      <c r="A103" s="10" t="s">
        <v>524</v>
      </c>
      <c r="B103" s="10" t="s">
        <v>533</v>
      </c>
      <c r="D103" s="10" t="s">
        <v>603</v>
      </c>
      <c r="E103" s="10" t="s">
        <v>605</v>
      </c>
      <c r="F103" s="10">
        <v>102</v>
      </c>
      <c r="G103" s="10" t="s">
        <v>517</v>
      </c>
      <c r="H103" s="1258">
        <v>0.18928052875687276</v>
      </c>
      <c r="I103" s="1258">
        <v>0.18226153402902939</v>
      </c>
      <c r="J103" s="1258">
        <v>5.3805425763154728</v>
      </c>
      <c r="K103" s="1258">
        <v>5.5810665296881989</v>
      </c>
      <c r="L103" s="1258">
        <v>7.3807187966199423</v>
      </c>
      <c r="M103" s="1258">
        <v>7.6624373867057827</v>
      </c>
      <c r="N103" s="1258">
        <v>1.7974956534034747</v>
      </c>
      <c r="O103" s="1258">
        <v>2.3299665580122295</v>
      </c>
      <c r="P103" s="1258">
        <v>2.0839299469696728</v>
      </c>
      <c r="Q103" s="1258">
        <v>3.6193701735890125</v>
      </c>
    </row>
    <row r="104" spans="1:17">
      <c r="A104" s="10" t="s">
        <v>524</v>
      </c>
      <c r="B104" s="10" t="s">
        <v>533</v>
      </c>
      <c r="D104" s="10" t="s">
        <v>603</v>
      </c>
      <c r="E104" s="10" t="s">
        <v>606</v>
      </c>
      <c r="F104" s="10">
        <v>103</v>
      </c>
      <c r="G104" s="10" t="s">
        <v>517</v>
      </c>
      <c r="H104" s="1258">
        <v>0.51122207101279127</v>
      </c>
      <c r="I104" s="1258">
        <v>0.47344911143119545</v>
      </c>
      <c r="J104" s="1258">
        <v>7.2691050896700471</v>
      </c>
      <c r="K104" s="1258">
        <v>8.1500684966766332</v>
      </c>
      <c r="L104" s="1258">
        <v>11.35959535729279</v>
      </c>
      <c r="M104" s="1258">
        <v>14.690613654102913</v>
      </c>
      <c r="N104" s="1258">
        <v>3.0836073102218005</v>
      </c>
      <c r="O104" s="1258">
        <v>4.1133692037980492</v>
      </c>
      <c r="P104" s="1258">
        <v>3.7804574953981014</v>
      </c>
      <c r="Q104" s="1258">
        <v>5.6170784351241192</v>
      </c>
    </row>
    <row r="105" spans="1:17">
      <c r="A105" s="10" t="s">
        <v>524</v>
      </c>
      <c r="B105" s="10" t="s">
        <v>533</v>
      </c>
      <c r="D105" s="10" t="s">
        <v>607</v>
      </c>
      <c r="F105" s="10">
        <v>104</v>
      </c>
      <c r="G105" s="10" t="s">
        <v>517</v>
      </c>
      <c r="H105" s="1258">
        <v>0.2507735924981867</v>
      </c>
      <c r="I105" s="1258">
        <v>0.24136287823756947</v>
      </c>
      <c r="J105" s="1258">
        <v>3.2138713058845561</v>
      </c>
      <c r="K105" s="1258">
        <v>2.8505739362292588</v>
      </c>
      <c r="L105" s="1258">
        <v>3.920292482936472</v>
      </c>
      <c r="M105" s="1258">
        <v>3.6410821842171961</v>
      </c>
      <c r="N105" s="1258">
        <v>1.4016368374976826</v>
      </c>
      <c r="O105" s="1258">
        <v>1.5361586098010496</v>
      </c>
      <c r="P105" s="1258">
        <v>1.5261917520222128</v>
      </c>
      <c r="Q105" s="1258">
        <v>1.6711718727610505</v>
      </c>
    </row>
    <row r="106" spans="1:17">
      <c r="A106" s="10" t="s">
        <v>524</v>
      </c>
      <c r="B106" s="10" t="s">
        <v>533</v>
      </c>
      <c r="D106" s="10" t="s">
        <v>607</v>
      </c>
      <c r="E106" s="10" t="s">
        <v>608</v>
      </c>
      <c r="F106" s="10">
        <v>105</v>
      </c>
      <c r="G106" s="10" t="s">
        <v>517</v>
      </c>
      <c r="H106" s="1258">
        <v>0.40101258023992969</v>
      </c>
      <c r="I106" s="1258">
        <v>0.39087223594099241</v>
      </c>
      <c r="J106" s="1258">
        <v>3.196830684537447</v>
      </c>
      <c r="K106" s="1258">
        <v>3.1419470215332619</v>
      </c>
      <c r="L106" s="1258">
        <v>5.1133701121793358</v>
      </c>
      <c r="M106" s="1258">
        <v>4.8628315493780683</v>
      </c>
      <c r="N106" s="1258">
        <v>1.394778575494739</v>
      </c>
      <c r="O106" s="1258">
        <v>1.7018212680358529</v>
      </c>
      <c r="P106" s="1258">
        <v>1.6403625123157417</v>
      </c>
      <c r="Q106" s="1258">
        <v>2.3417061256287535</v>
      </c>
    </row>
    <row r="107" spans="1:17">
      <c r="A107" s="10" t="s">
        <v>524</v>
      </c>
      <c r="B107" s="10" t="s">
        <v>533</v>
      </c>
      <c r="D107" s="10" t="s">
        <v>607</v>
      </c>
      <c r="E107" s="10" t="s">
        <v>609</v>
      </c>
      <c r="F107" s="10">
        <v>106</v>
      </c>
      <c r="G107" s="10" t="s">
        <v>517</v>
      </c>
      <c r="H107" s="1258">
        <v>0.30490318960429086</v>
      </c>
      <c r="I107" s="1258">
        <v>0.28995119874745795</v>
      </c>
      <c r="J107" s="1258">
        <v>4.9744618071761995</v>
      </c>
      <c r="K107" s="1258">
        <v>4.4046529158089784</v>
      </c>
      <c r="L107" s="1258">
        <v>5.529949046046128</v>
      </c>
      <c r="M107" s="1258">
        <v>5.1988177522313554</v>
      </c>
      <c r="N107" s="1258">
        <v>2.2911970482747854</v>
      </c>
      <c r="O107" s="1258">
        <v>2.4740878972518363</v>
      </c>
      <c r="P107" s="1258">
        <v>2.4269724651656945</v>
      </c>
      <c r="Q107" s="1258">
        <v>2.3784097548664183</v>
      </c>
    </row>
    <row r="108" spans="1:17">
      <c r="A108" s="10" t="s">
        <v>524</v>
      </c>
      <c r="B108" s="10" t="s">
        <v>533</v>
      </c>
      <c r="D108" s="10" t="s">
        <v>610</v>
      </c>
      <c r="F108" s="10">
        <v>107</v>
      </c>
      <c r="G108" s="10" t="s">
        <v>517</v>
      </c>
      <c r="H108" s="1258">
        <v>0.35324837340504067</v>
      </c>
      <c r="I108" s="1258">
        <v>0.3341373810991729</v>
      </c>
      <c r="J108" s="1258">
        <v>4.5039335661327042</v>
      </c>
      <c r="K108" s="1258">
        <v>3.3856463907534193</v>
      </c>
      <c r="L108" s="1258">
        <v>5.6636780052427991</v>
      </c>
      <c r="M108" s="1258">
        <v>3.7393270789615243</v>
      </c>
      <c r="N108" s="1258">
        <v>1.4424514450866075</v>
      </c>
      <c r="O108" s="1258">
        <v>1.7987868880964117</v>
      </c>
      <c r="P108" s="1258">
        <v>1.5871769631026293</v>
      </c>
      <c r="Q108" s="1258">
        <v>2.1840359012072619</v>
      </c>
    </row>
    <row r="109" spans="1:17">
      <c r="A109" s="10" t="s">
        <v>524</v>
      </c>
      <c r="B109" s="10" t="s">
        <v>533</v>
      </c>
      <c r="D109" s="10" t="s">
        <v>611</v>
      </c>
      <c r="F109" s="10">
        <v>108</v>
      </c>
      <c r="G109" s="10" t="s">
        <v>517</v>
      </c>
      <c r="H109" s="1258">
        <v>0.29544736292055485</v>
      </c>
      <c r="I109" s="1258">
        <v>0.2794205034582472</v>
      </c>
      <c r="J109" s="1258">
        <v>3.1183580695865865</v>
      </c>
      <c r="K109" s="1258">
        <v>3.2325930125406939</v>
      </c>
      <c r="L109" s="1258">
        <v>3.715346965577655</v>
      </c>
      <c r="M109" s="1258">
        <v>3.986949625570253</v>
      </c>
      <c r="N109" s="1258">
        <v>2.1644728649177454</v>
      </c>
      <c r="O109" s="1258">
        <v>2.1999078817656148</v>
      </c>
      <c r="P109" s="1258">
        <v>2.8087032340778348</v>
      </c>
      <c r="Q109" s="1258">
        <v>1.4443933570458354</v>
      </c>
    </row>
    <row r="110" spans="1:17">
      <c r="A110" s="10" t="s">
        <v>524</v>
      </c>
      <c r="B110" s="10" t="s">
        <v>533</v>
      </c>
      <c r="D110" s="10" t="s">
        <v>612</v>
      </c>
      <c r="F110" s="10">
        <v>109</v>
      </c>
      <c r="G110" s="10" t="s">
        <v>517</v>
      </c>
      <c r="H110" s="1258">
        <v>0.26482902357061266</v>
      </c>
      <c r="I110" s="1258">
        <v>0.25288385233058669</v>
      </c>
      <c r="J110" s="1258">
        <v>6.0458068481805016</v>
      </c>
      <c r="K110" s="1258">
        <v>5.2198119061589727</v>
      </c>
      <c r="L110" s="1258">
        <v>9.7948058285616764</v>
      </c>
      <c r="M110" s="1258">
        <v>10.200224639318572</v>
      </c>
      <c r="N110" s="1258">
        <v>3.1302938279834676</v>
      </c>
      <c r="O110" s="1258">
        <v>2.8906689308088787</v>
      </c>
      <c r="P110" s="1258">
        <v>4.8090369463127987</v>
      </c>
      <c r="Q110" s="1258">
        <v>4.4813809869394587</v>
      </c>
    </row>
    <row r="111" spans="1:17">
      <c r="A111" s="10" t="s">
        <v>524</v>
      </c>
      <c r="B111" s="10" t="s">
        <v>533</v>
      </c>
      <c r="D111" s="10" t="s">
        <v>613</v>
      </c>
      <c r="F111" s="10">
        <v>110</v>
      </c>
      <c r="G111" s="10" t="s">
        <v>517</v>
      </c>
      <c r="H111" s="1258">
        <v>0.3833939684339428</v>
      </c>
      <c r="I111" s="1258">
        <v>0.3711258961544579</v>
      </c>
      <c r="J111" s="1258">
        <v>3.6612793762507478</v>
      </c>
      <c r="K111" s="1258">
        <v>2.6390740024333854</v>
      </c>
      <c r="L111" s="1258">
        <v>6.8997936604068846</v>
      </c>
      <c r="M111" s="1258">
        <v>3.610020151129925</v>
      </c>
      <c r="N111" s="1258">
        <v>2.0840737775051941</v>
      </c>
      <c r="O111" s="1258">
        <v>2.1642438508738513</v>
      </c>
      <c r="P111" s="1258">
        <v>2.9241935789525488</v>
      </c>
      <c r="Q111" s="1258">
        <v>2.6559764950632396</v>
      </c>
    </row>
    <row r="112" spans="1:17">
      <c r="A112" s="10" t="s">
        <v>524</v>
      </c>
      <c r="B112" s="10" t="s">
        <v>533</v>
      </c>
      <c r="D112" s="10" t="s">
        <v>614</v>
      </c>
      <c r="F112" s="10">
        <v>111</v>
      </c>
      <c r="G112" s="10" t="s">
        <v>517</v>
      </c>
      <c r="H112" s="1258">
        <v>0.14732047088879027</v>
      </c>
      <c r="I112" s="1258">
        <v>0.14672466185679994</v>
      </c>
      <c r="J112" s="1258">
        <v>4.6919884721701468</v>
      </c>
      <c r="K112" s="1258">
        <v>5.3383816762891243</v>
      </c>
      <c r="L112" s="1258">
        <v>5.2547144000194441</v>
      </c>
      <c r="M112" s="1258">
        <v>4.7117059541821478</v>
      </c>
      <c r="N112" s="1258">
        <v>2.184141686741738</v>
      </c>
      <c r="O112" s="1258">
        <v>2.2724897059238036</v>
      </c>
      <c r="P112" s="1258">
        <v>2.3944474744608688</v>
      </c>
      <c r="Q112" s="1258">
        <v>2.3144919665184074</v>
      </c>
    </row>
    <row r="113" spans="1:17">
      <c r="A113" s="10" t="s">
        <v>524</v>
      </c>
      <c r="B113" s="10" t="s">
        <v>533</v>
      </c>
      <c r="C113" s="10" t="s">
        <v>537</v>
      </c>
      <c r="F113" s="10">
        <v>112</v>
      </c>
      <c r="G113" s="10" t="s">
        <v>517</v>
      </c>
      <c r="H113" s="1258">
        <v>0.16601693964557263</v>
      </c>
      <c r="I113" s="1258">
        <v>0.15837484117395834</v>
      </c>
      <c r="J113" s="1258">
        <v>3.0740832384349281</v>
      </c>
      <c r="K113" s="1258">
        <v>3.3993415070847823</v>
      </c>
      <c r="L113" s="1258">
        <v>3.8253341274252861</v>
      </c>
      <c r="M113" s="1258">
        <v>3.5061358565964271</v>
      </c>
      <c r="N113" s="1258">
        <v>1.2148231091615391</v>
      </c>
      <c r="O113" s="1258">
        <v>1.6502055968163127</v>
      </c>
      <c r="P113" s="1258">
        <v>1.1749366361682803</v>
      </c>
      <c r="Q113" s="1258">
        <v>1.79475551143358</v>
      </c>
    </row>
    <row r="114" spans="1:17">
      <c r="A114" s="10" t="s">
        <v>524</v>
      </c>
      <c r="B114" s="10" t="s">
        <v>533</v>
      </c>
      <c r="D114" s="10" t="s">
        <v>615</v>
      </c>
      <c r="F114" s="10">
        <v>113</v>
      </c>
      <c r="G114" s="10" t="s">
        <v>517</v>
      </c>
      <c r="H114" s="1258">
        <v>0.28122363882838103</v>
      </c>
      <c r="I114" s="1258">
        <v>0.26507241510796026</v>
      </c>
      <c r="J114" s="1258">
        <v>4.6762615167440584</v>
      </c>
      <c r="K114" s="1258">
        <v>5.8821329471039778</v>
      </c>
      <c r="L114" s="1258">
        <v>4.7915801318628857</v>
      </c>
      <c r="M114" s="1258">
        <v>5.3320083829398124</v>
      </c>
      <c r="N114" s="1258">
        <v>1.9474613829910674</v>
      </c>
      <c r="O114" s="1258">
        <v>2.8352710282490952</v>
      </c>
      <c r="P114" s="1258">
        <v>1.6684524913494521</v>
      </c>
      <c r="Q114" s="1258">
        <v>2.9076346100408075</v>
      </c>
    </row>
    <row r="115" spans="1:17">
      <c r="A115" s="10" t="s">
        <v>524</v>
      </c>
      <c r="B115" s="10" t="s">
        <v>533</v>
      </c>
      <c r="D115" s="10" t="s">
        <v>616</v>
      </c>
      <c r="F115" s="10">
        <v>114</v>
      </c>
      <c r="G115" s="10" t="s">
        <v>517</v>
      </c>
      <c r="H115" s="1258">
        <v>0.33125845852897584</v>
      </c>
      <c r="I115" s="1258">
        <v>0.31410694802124323</v>
      </c>
      <c r="J115" s="1258">
        <v>7.6158617591846935</v>
      </c>
      <c r="K115" s="1258">
        <v>7.4851774287038007</v>
      </c>
      <c r="L115" s="1258">
        <v>11.267368627000161</v>
      </c>
      <c r="M115" s="1258">
        <v>8.55534537228605</v>
      </c>
      <c r="N115" s="1258">
        <v>2.5623633654854778</v>
      </c>
      <c r="O115" s="1258">
        <v>3.3915351618345166</v>
      </c>
      <c r="P115" s="1258">
        <v>2.7260063690503422</v>
      </c>
      <c r="Q115" s="1258">
        <v>3.809128182943045</v>
      </c>
    </row>
    <row r="116" spans="1:17">
      <c r="A116" s="10" t="s">
        <v>524</v>
      </c>
      <c r="B116" s="10" t="s">
        <v>533</v>
      </c>
      <c r="D116" s="10" t="s">
        <v>617</v>
      </c>
      <c r="F116" s="10">
        <v>115</v>
      </c>
      <c r="G116" s="10" t="s">
        <v>517</v>
      </c>
      <c r="H116" s="1258">
        <v>0.30687902264260936</v>
      </c>
      <c r="I116" s="1258">
        <v>0.29456063747112521</v>
      </c>
      <c r="J116" s="1258">
        <v>6.6938415708693952</v>
      </c>
      <c r="K116" s="1258">
        <v>3.0837721352560616</v>
      </c>
      <c r="L116" s="1258">
        <v>10.042524537070989</v>
      </c>
      <c r="M116" s="1258">
        <v>3.2767850557965406</v>
      </c>
      <c r="N116" s="1258">
        <v>1.9767777378733944</v>
      </c>
      <c r="O116" s="1258">
        <v>2.1269576002588102</v>
      </c>
      <c r="P116" s="1258">
        <v>2.6772989477638505</v>
      </c>
      <c r="Q116" s="1258">
        <v>3.0106558537742174</v>
      </c>
    </row>
    <row r="117" spans="1:17">
      <c r="A117" s="10" t="s">
        <v>524</v>
      </c>
      <c r="B117" s="10" t="s">
        <v>533</v>
      </c>
      <c r="D117" s="10" t="s">
        <v>547</v>
      </c>
      <c r="F117" s="10">
        <v>116</v>
      </c>
      <c r="G117" s="10" t="s">
        <v>517</v>
      </c>
      <c r="H117" s="1258">
        <v>0.2339380149143967</v>
      </c>
      <c r="I117" s="1258">
        <v>0.22954548106253783</v>
      </c>
      <c r="J117" s="1258">
        <v>6.3641831086073184</v>
      </c>
      <c r="K117" s="1258">
        <v>5.7053376813344174</v>
      </c>
      <c r="L117" s="1258">
        <v>8.0211090416248521</v>
      </c>
      <c r="M117" s="1258">
        <v>8.2798178549892647</v>
      </c>
      <c r="N117" s="1258">
        <v>2.7047289625757007</v>
      </c>
      <c r="O117" s="1258">
        <v>2.8242694044033056</v>
      </c>
      <c r="P117" s="1258">
        <v>2.9410753910169989</v>
      </c>
      <c r="Q117" s="1258">
        <v>3.9465354547405069</v>
      </c>
    </row>
    <row r="118" spans="1:17">
      <c r="A118" s="10" t="s">
        <v>524</v>
      </c>
      <c r="B118" s="10" t="s">
        <v>533</v>
      </c>
      <c r="C118" s="10" t="s">
        <v>538</v>
      </c>
      <c r="F118" s="10">
        <v>117</v>
      </c>
      <c r="G118" s="10" t="s">
        <v>517</v>
      </c>
      <c r="H118" s="1258">
        <v>0.24818596760754458</v>
      </c>
      <c r="I118" s="1258">
        <v>0.24323153674457257</v>
      </c>
      <c r="J118" s="1258">
        <v>5.4609993427107053</v>
      </c>
      <c r="K118" s="1258">
        <v>4.2171485568898657</v>
      </c>
      <c r="L118" s="1258">
        <v>5.3628140839561613</v>
      </c>
      <c r="M118" s="1258">
        <v>4.9535513115514531</v>
      </c>
      <c r="N118" s="1258">
        <v>2.2606994396371238</v>
      </c>
      <c r="O118" s="1258">
        <v>2.3430610436279506</v>
      </c>
      <c r="P118" s="1258">
        <v>3.1788619060657783</v>
      </c>
      <c r="Q118" s="1258">
        <v>2.4993762110885345</v>
      </c>
    </row>
    <row r="119" spans="1:17">
      <c r="A119" s="10" t="s">
        <v>524</v>
      </c>
      <c r="B119" s="10" t="s">
        <v>533</v>
      </c>
      <c r="D119" s="10" t="s">
        <v>618</v>
      </c>
      <c r="F119" s="10">
        <v>118</v>
      </c>
      <c r="G119" s="10" t="s">
        <v>517</v>
      </c>
      <c r="H119" s="1258">
        <v>0.23110227767194638</v>
      </c>
      <c r="I119" s="1258">
        <v>0.22826256692842711</v>
      </c>
      <c r="J119" s="1258">
        <v>6.6316631930511134</v>
      </c>
      <c r="K119" s="1258">
        <v>5.9706134530079895</v>
      </c>
      <c r="L119" s="1258">
        <v>5.8570788970053167</v>
      </c>
      <c r="M119" s="1258">
        <v>4.8519682899023922</v>
      </c>
      <c r="N119" s="1258">
        <v>3.1960282062688847</v>
      </c>
      <c r="O119" s="1258">
        <v>3.2207507112489422</v>
      </c>
      <c r="P119" s="1258">
        <v>4.2332949530848465</v>
      </c>
      <c r="Q119" s="1258">
        <v>3.584531153708574</v>
      </c>
    </row>
    <row r="120" spans="1:17">
      <c r="A120" s="10" t="s">
        <v>524</v>
      </c>
      <c r="B120" s="10" t="s">
        <v>533</v>
      </c>
      <c r="D120" s="10" t="s">
        <v>619</v>
      </c>
      <c r="F120" s="10">
        <v>119</v>
      </c>
      <c r="G120" s="10" t="s">
        <v>517</v>
      </c>
      <c r="H120" s="1258">
        <v>0.46545130303921467</v>
      </c>
      <c r="I120" s="1258">
        <v>0.46559309875872812</v>
      </c>
      <c r="J120" s="1258">
        <v>7.3945661294727785</v>
      </c>
      <c r="K120" s="1258">
        <v>5.3767620997229244</v>
      </c>
      <c r="L120" s="1258">
        <v>13.550749508207232</v>
      </c>
      <c r="M120" s="1258">
        <v>8.3855184889283034</v>
      </c>
      <c r="N120" s="1258">
        <v>2.5767622978201383</v>
      </c>
      <c r="O120" s="1258">
        <v>2.7828900919659638</v>
      </c>
      <c r="P120" s="1258">
        <v>3.9080179117382934</v>
      </c>
      <c r="Q120" s="1258">
        <v>2.8417721682346651</v>
      </c>
    </row>
    <row r="121" spans="1:17">
      <c r="A121" s="10" t="s">
        <v>524</v>
      </c>
      <c r="B121" s="10" t="s">
        <v>533</v>
      </c>
      <c r="C121" s="10" t="s">
        <v>539</v>
      </c>
      <c r="F121" s="10">
        <v>120</v>
      </c>
      <c r="G121" s="10" t="s">
        <v>517</v>
      </c>
      <c r="H121" s="1258">
        <v>0.18197562873444495</v>
      </c>
      <c r="I121" s="1258">
        <v>0.17210582738013816</v>
      </c>
      <c r="J121" s="1258">
        <v>2.9178330803959596</v>
      </c>
      <c r="K121" s="1258">
        <v>2.6146312550277808</v>
      </c>
      <c r="L121" s="1258">
        <v>3.7452147325402856</v>
      </c>
      <c r="M121" s="1258">
        <v>3.2699431978152016</v>
      </c>
      <c r="N121" s="1258">
        <v>0.91645298354662164</v>
      </c>
      <c r="O121" s="1258">
        <v>0.97152283234047765</v>
      </c>
      <c r="P121" s="1258">
        <v>1.125391245540349</v>
      </c>
      <c r="Q121" s="1258">
        <v>1.2664085124651594</v>
      </c>
    </row>
    <row r="122" spans="1:17">
      <c r="A122" s="10" t="s">
        <v>524</v>
      </c>
      <c r="B122" s="10" t="s">
        <v>533</v>
      </c>
      <c r="D122" s="10" t="s">
        <v>620</v>
      </c>
      <c r="F122" s="10">
        <v>121</v>
      </c>
      <c r="G122" s="10" t="s">
        <v>517</v>
      </c>
      <c r="H122" s="1258">
        <v>0.41292853381253697</v>
      </c>
      <c r="I122" s="1258">
        <v>0.38752955620440976</v>
      </c>
      <c r="J122" s="1258">
        <v>5.4235032905343505</v>
      </c>
      <c r="K122" s="1258">
        <v>3.3818815309834842</v>
      </c>
      <c r="L122" s="1258">
        <v>6.8445553231479224</v>
      </c>
      <c r="M122" s="1258">
        <v>5.8687273688861294</v>
      </c>
      <c r="N122" s="1258">
        <v>2.8433184386664978</v>
      </c>
      <c r="O122" s="1258">
        <v>2.4744276239466489</v>
      </c>
      <c r="P122" s="1258">
        <v>3.3889027519793711</v>
      </c>
      <c r="Q122" s="1258">
        <v>3.534902577005699</v>
      </c>
    </row>
    <row r="123" spans="1:17">
      <c r="A123" s="10" t="s">
        <v>524</v>
      </c>
      <c r="B123" s="10" t="s">
        <v>533</v>
      </c>
      <c r="D123" s="10" t="s">
        <v>621</v>
      </c>
      <c r="F123" s="10">
        <v>122</v>
      </c>
      <c r="G123" s="10" t="s">
        <v>517</v>
      </c>
      <c r="H123" s="1258">
        <v>0.21781050462559823</v>
      </c>
      <c r="I123" s="1258">
        <v>0.20827600812416766</v>
      </c>
      <c r="J123" s="1258">
        <v>2.2994490468099267</v>
      </c>
      <c r="K123" s="1258">
        <v>1.7012105462371527</v>
      </c>
      <c r="L123" s="1258">
        <v>3.4241092106712236</v>
      </c>
      <c r="M123" s="1258">
        <v>2.3946773047825491</v>
      </c>
      <c r="N123" s="1258">
        <v>0.98323306104060659</v>
      </c>
      <c r="O123" s="1258">
        <v>1.1299254820895064</v>
      </c>
      <c r="P123" s="1258">
        <v>1.2529505870298099</v>
      </c>
      <c r="Q123" s="1258">
        <v>1.4565359602715044</v>
      </c>
    </row>
    <row r="124" spans="1:17">
      <c r="A124" s="10" t="s">
        <v>524</v>
      </c>
      <c r="B124" s="10" t="s">
        <v>533</v>
      </c>
      <c r="D124" s="10" t="s">
        <v>621</v>
      </c>
      <c r="E124" s="10" t="s">
        <v>622</v>
      </c>
      <c r="F124" s="10">
        <v>123</v>
      </c>
      <c r="G124" s="10" t="s">
        <v>517</v>
      </c>
      <c r="H124" s="1258">
        <v>0.33961364543763178</v>
      </c>
      <c r="I124" s="1258">
        <v>0.32642055903817913</v>
      </c>
      <c r="J124" s="1258">
        <v>3.8710069866904444</v>
      </c>
      <c r="K124" s="1258">
        <v>3.0874091410077669</v>
      </c>
      <c r="L124" s="1258">
        <v>6.9616183453437142</v>
      </c>
      <c r="M124" s="1258">
        <v>4.8267297077529507</v>
      </c>
      <c r="N124" s="1258">
        <v>1.4092087358800776</v>
      </c>
      <c r="O124" s="1258">
        <v>1.6736787094925656</v>
      </c>
      <c r="P124" s="1258">
        <v>1.5024689851521713</v>
      </c>
      <c r="Q124" s="1258">
        <v>1.8132587716767679</v>
      </c>
    </row>
    <row r="125" spans="1:17">
      <c r="A125" s="10" t="s">
        <v>524</v>
      </c>
      <c r="B125" s="10" t="s">
        <v>533</v>
      </c>
      <c r="D125" s="10" t="s">
        <v>621</v>
      </c>
      <c r="E125" s="10" t="s">
        <v>623</v>
      </c>
      <c r="F125" s="10">
        <v>124</v>
      </c>
      <c r="G125" s="10" t="s">
        <v>517</v>
      </c>
      <c r="H125" s="1258">
        <v>0.59484870201122286</v>
      </c>
      <c r="I125" s="1258">
        <v>0.55443937649141017</v>
      </c>
      <c r="J125" s="1258">
        <v>4.2356138885764674</v>
      </c>
      <c r="K125" s="1258">
        <v>2.9045464201377413</v>
      </c>
      <c r="L125" s="1258">
        <v>6.5244387391789971</v>
      </c>
      <c r="M125" s="1258">
        <v>3.66513168872061</v>
      </c>
      <c r="N125" s="1258">
        <v>2.2340033395835821</v>
      </c>
      <c r="O125" s="1258">
        <v>2.547365722504868</v>
      </c>
      <c r="P125" s="1258">
        <v>2.8308949259744138</v>
      </c>
      <c r="Q125" s="1258">
        <v>4.0437048702565583</v>
      </c>
    </row>
    <row r="126" spans="1:17">
      <c r="A126" s="10" t="s">
        <v>524</v>
      </c>
      <c r="B126" s="10" t="s">
        <v>533</v>
      </c>
      <c r="D126" s="10" t="s">
        <v>621</v>
      </c>
      <c r="E126" s="10" t="s">
        <v>624</v>
      </c>
      <c r="F126" s="10">
        <v>125</v>
      </c>
      <c r="G126" s="10" t="s">
        <v>517</v>
      </c>
      <c r="H126" s="1258">
        <v>0.2388389847483316</v>
      </c>
      <c r="I126" s="1258">
        <v>0.23118212149284123</v>
      </c>
      <c r="J126" s="1258">
        <v>3.8619230423870698</v>
      </c>
      <c r="K126" s="1258">
        <v>2.7321702015932394</v>
      </c>
      <c r="L126" s="1258">
        <v>4.021966895011305</v>
      </c>
      <c r="M126" s="1258">
        <v>3.5700064578769939</v>
      </c>
      <c r="N126" s="1258">
        <v>1.639921418638441</v>
      </c>
      <c r="O126" s="1258">
        <v>1.8835341567487416</v>
      </c>
      <c r="P126" s="1258">
        <v>2.3745500551060363</v>
      </c>
      <c r="Q126" s="1258">
        <v>2.3321708927485032</v>
      </c>
    </row>
    <row r="127" spans="1:17">
      <c r="A127" s="10" t="s">
        <v>524</v>
      </c>
      <c r="B127" s="10" t="s">
        <v>533</v>
      </c>
      <c r="D127" s="10" t="s">
        <v>625</v>
      </c>
      <c r="F127" s="10">
        <v>126</v>
      </c>
      <c r="G127" s="10" t="s">
        <v>517</v>
      </c>
      <c r="H127" s="1258">
        <v>0.45384622770360566</v>
      </c>
      <c r="I127" s="1258">
        <v>0.4200030378995917</v>
      </c>
      <c r="J127" s="1258">
        <v>10.428758363425096</v>
      </c>
      <c r="K127" s="1258">
        <v>10.294189333777158</v>
      </c>
      <c r="L127" s="1258">
        <v>12.038022455718441</v>
      </c>
      <c r="M127" s="1258">
        <v>11.791980238749311</v>
      </c>
      <c r="N127" s="1258">
        <v>2.6042641211146145</v>
      </c>
      <c r="O127" s="1258">
        <v>2.7168386097316932</v>
      </c>
      <c r="P127" s="1258">
        <v>3.1041372336654884</v>
      </c>
      <c r="Q127" s="1258">
        <v>3.4803964180994904</v>
      </c>
    </row>
    <row r="128" spans="1:17">
      <c r="A128" s="10" t="s">
        <v>524</v>
      </c>
      <c r="B128" s="10" t="s">
        <v>533</v>
      </c>
      <c r="C128" s="10" t="s">
        <v>540</v>
      </c>
      <c r="F128" s="10">
        <v>127</v>
      </c>
      <c r="G128" s="10" t="s">
        <v>517</v>
      </c>
      <c r="H128" s="1258">
        <v>0.17498976438798719</v>
      </c>
      <c r="I128" s="1258">
        <v>0.16547697160546618</v>
      </c>
      <c r="J128" s="1258">
        <v>4.0551056967020562</v>
      </c>
      <c r="K128" s="1258">
        <v>2.357083576800437</v>
      </c>
      <c r="L128" s="1258">
        <v>5.5980741516595884</v>
      </c>
      <c r="M128" s="1258">
        <v>3.0208335868892249</v>
      </c>
      <c r="N128" s="1258">
        <v>1.0875204063341466</v>
      </c>
      <c r="O128" s="1258">
        <v>1.1931982715619163</v>
      </c>
      <c r="P128" s="1258">
        <v>1.2235576912593211</v>
      </c>
      <c r="Q128" s="1258">
        <v>1.7267029646965908</v>
      </c>
    </row>
    <row r="129" spans="1:17">
      <c r="A129" s="10" t="s">
        <v>524</v>
      </c>
      <c r="B129" s="10" t="s">
        <v>533</v>
      </c>
      <c r="D129" s="10" t="s">
        <v>626</v>
      </c>
      <c r="F129" s="10">
        <v>128</v>
      </c>
      <c r="G129" s="10" t="s">
        <v>517</v>
      </c>
      <c r="H129" s="1258">
        <v>0.21572890877299458</v>
      </c>
      <c r="I129" s="1258">
        <v>0.2060984669015363</v>
      </c>
      <c r="J129" s="1258">
        <v>11.8166396375885</v>
      </c>
      <c r="K129" s="1258">
        <v>4.6293046568308007</v>
      </c>
      <c r="L129" s="1258">
        <v>7.5404509554415213</v>
      </c>
      <c r="M129" s="1258">
        <v>5.1753431032205288</v>
      </c>
      <c r="N129" s="1258">
        <v>2.9073792799818543</v>
      </c>
      <c r="O129" s="1258">
        <v>2.8402566725513427</v>
      </c>
      <c r="P129" s="1258">
        <v>4.5052118181988074</v>
      </c>
      <c r="Q129" s="1258">
        <v>4.1147397690708063</v>
      </c>
    </row>
    <row r="130" spans="1:17">
      <c r="A130" s="10" t="s">
        <v>524</v>
      </c>
      <c r="B130" s="10" t="s">
        <v>533</v>
      </c>
      <c r="D130" s="10" t="s">
        <v>627</v>
      </c>
      <c r="F130" s="10">
        <v>129</v>
      </c>
      <c r="G130" s="10" t="s">
        <v>517</v>
      </c>
      <c r="H130" s="1258">
        <v>0.29605909960339205</v>
      </c>
      <c r="I130" s="1258">
        <v>0.27697908390235432</v>
      </c>
      <c r="J130" s="1258">
        <v>7.0985632857404486</v>
      </c>
      <c r="K130" s="1258">
        <v>5.1267097543335911</v>
      </c>
      <c r="L130" s="1258">
        <v>10.227074631712606</v>
      </c>
      <c r="M130" s="1258">
        <v>6.3051532560111641</v>
      </c>
      <c r="N130" s="1258">
        <v>2.5655022158171259</v>
      </c>
      <c r="O130" s="1258">
        <v>3.1064511062968445</v>
      </c>
      <c r="P130" s="1258">
        <v>3.409202937692442</v>
      </c>
      <c r="Q130" s="1258">
        <v>4.7640550677112943</v>
      </c>
    </row>
    <row r="131" spans="1:17">
      <c r="A131" s="10" t="s">
        <v>524</v>
      </c>
      <c r="B131" s="10" t="s">
        <v>533</v>
      </c>
      <c r="D131" s="10" t="s">
        <v>628</v>
      </c>
      <c r="F131" s="10">
        <v>130</v>
      </c>
      <c r="G131" s="10" t="s">
        <v>517</v>
      </c>
      <c r="H131" s="1258">
        <v>0.35301902034736116</v>
      </c>
      <c r="I131" s="1258">
        <v>0.33534883987678943</v>
      </c>
      <c r="J131" s="1258">
        <v>6.2321746029943812</v>
      </c>
      <c r="K131" s="1258">
        <v>4.3389431982392566</v>
      </c>
      <c r="L131" s="1258">
        <v>6.4255387405585118</v>
      </c>
      <c r="M131" s="1258">
        <v>3.7369795942581874</v>
      </c>
      <c r="N131" s="1258">
        <v>2.1432035040507471</v>
      </c>
      <c r="O131" s="1258">
        <v>2.1276927184025496</v>
      </c>
      <c r="P131" s="1258">
        <v>1.3853654448295754</v>
      </c>
      <c r="Q131" s="1258">
        <v>3.3087282735932866</v>
      </c>
    </row>
    <row r="132" spans="1:17">
      <c r="A132" s="10" t="s">
        <v>524</v>
      </c>
      <c r="B132" s="10" t="s">
        <v>533</v>
      </c>
      <c r="D132" s="10" t="s">
        <v>629</v>
      </c>
      <c r="F132" s="10">
        <v>131</v>
      </c>
      <c r="G132" s="10" t="s">
        <v>517</v>
      </c>
      <c r="H132" s="1258">
        <v>0.30975759104372019</v>
      </c>
      <c r="I132" s="1258">
        <v>0.29206155727825361</v>
      </c>
      <c r="J132" s="1258">
        <v>6.3008554684568603</v>
      </c>
      <c r="K132" s="1258">
        <v>3.4097116060194228</v>
      </c>
      <c r="L132" s="1258">
        <v>9.7136151330116007</v>
      </c>
      <c r="M132" s="1258">
        <v>4.5960281743020781</v>
      </c>
      <c r="N132" s="1258">
        <v>1.502934084613863</v>
      </c>
      <c r="O132" s="1258">
        <v>1.6402343325746211</v>
      </c>
      <c r="P132" s="1258">
        <v>1.7523510095640982</v>
      </c>
      <c r="Q132" s="1258">
        <v>2.3365502419845825</v>
      </c>
    </row>
    <row r="133" spans="1:17">
      <c r="A133" s="10" t="s">
        <v>524</v>
      </c>
      <c r="B133" s="10" t="s">
        <v>541</v>
      </c>
      <c r="F133" s="10">
        <v>132</v>
      </c>
      <c r="G133" s="10" t="s">
        <v>517</v>
      </c>
      <c r="H133" s="1258">
        <v>0.13302102807780655</v>
      </c>
      <c r="I133" s="1258">
        <v>0.12664910402081603</v>
      </c>
      <c r="J133" s="1258">
        <v>1.7545334750416923</v>
      </c>
      <c r="K133" s="1258">
        <v>1.7824496197929194</v>
      </c>
      <c r="L133" s="1258">
        <v>1.9842525783547094</v>
      </c>
      <c r="M133" s="1258">
        <v>2.0499917187531853</v>
      </c>
      <c r="N133" s="1258">
        <v>0.76018193652486532</v>
      </c>
      <c r="O133" s="1258">
        <v>0.93708045671304729</v>
      </c>
      <c r="P133" s="1258">
        <v>0.8715428140736643</v>
      </c>
      <c r="Q133" s="1258">
        <v>1.1098323425834926</v>
      </c>
    </row>
    <row r="134" spans="1:17">
      <c r="A134" s="10" t="s">
        <v>524</v>
      </c>
      <c r="B134" s="10" t="s">
        <v>541</v>
      </c>
      <c r="D134" s="10" t="s">
        <v>559</v>
      </c>
      <c r="F134" s="10">
        <v>133</v>
      </c>
      <c r="G134" s="10" t="s">
        <v>517</v>
      </c>
      <c r="H134" s="1258">
        <v>0.54903140032443332</v>
      </c>
      <c r="I134" s="1258">
        <v>0.51906591720187922</v>
      </c>
      <c r="J134" s="1258">
        <v>4.3190958759471867</v>
      </c>
      <c r="K134" s="1258">
        <v>5.0546701517735677</v>
      </c>
      <c r="L134" s="1258">
        <v>4.8519476326136948</v>
      </c>
      <c r="M134" s="1258">
        <v>6.0170887595914504</v>
      </c>
      <c r="N134" s="1258">
        <v>2.6884265830292398</v>
      </c>
      <c r="O134" s="1258">
        <v>4.7176776467049502</v>
      </c>
      <c r="P134" s="1258">
        <v>2.8756718840210813</v>
      </c>
      <c r="Q134" s="1258">
        <v>9.166711984743646</v>
      </c>
    </row>
    <row r="135" spans="1:17">
      <c r="A135" s="10" t="s">
        <v>524</v>
      </c>
      <c r="B135" s="10" t="s">
        <v>541</v>
      </c>
      <c r="D135" s="10" t="s">
        <v>630</v>
      </c>
      <c r="F135" s="10">
        <v>134</v>
      </c>
      <c r="G135" s="10" t="s">
        <v>517</v>
      </c>
      <c r="H135" s="1258">
        <v>0.16554687465421369</v>
      </c>
      <c r="I135" s="1258">
        <v>0.16087726242047706</v>
      </c>
      <c r="J135" s="1258">
        <v>5.0326460978344318</v>
      </c>
      <c r="K135" s="1258">
        <v>5.350695524471262</v>
      </c>
      <c r="L135" s="1258">
        <v>6.7576335448898064</v>
      </c>
      <c r="M135" s="1258">
        <v>6.8580381325686428</v>
      </c>
      <c r="N135" s="1258">
        <v>2.3226868295094176</v>
      </c>
      <c r="O135" s="1258">
        <v>3.0575458433197831</v>
      </c>
      <c r="P135" s="1258">
        <v>3.0201627359140923</v>
      </c>
      <c r="Q135" s="1258">
        <v>3.9251297359335151</v>
      </c>
    </row>
    <row r="136" spans="1:17">
      <c r="A136" s="10" t="s">
        <v>524</v>
      </c>
      <c r="B136" s="10" t="s">
        <v>541</v>
      </c>
      <c r="D136" s="10" t="s">
        <v>631</v>
      </c>
      <c r="F136" s="10">
        <v>135</v>
      </c>
      <c r="G136" s="10" t="s">
        <v>517</v>
      </c>
      <c r="H136" s="1258">
        <v>0.27925553028345834</v>
      </c>
      <c r="I136" s="1258">
        <v>0.26750297517156213</v>
      </c>
      <c r="J136" s="1258">
        <v>6.5392761727816966</v>
      </c>
      <c r="K136" s="1258">
        <v>7.3836703393703909</v>
      </c>
      <c r="L136" s="1258">
        <v>6.0035851091810262</v>
      </c>
      <c r="M136" s="1258">
        <v>6.4677832751581672</v>
      </c>
      <c r="N136" s="1258">
        <v>2.4586038705149966</v>
      </c>
      <c r="O136" s="1258">
        <v>3.4179396883376314</v>
      </c>
      <c r="P136" s="1258">
        <v>2.3133212318667904</v>
      </c>
      <c r="Q136" s="1258">
        <v>3.565636702630711</v>
      </c>
    </row>
    <row r="137" spans="1:17">
      <c r="A137" s="10" t="s">
        <v>524</v>
      </c>
      <c r="B137" s="10" t="s">
        <v>541</v>
      </c>
      <c r="D137" s="10" t="s">
        <v>632</v>
      </c>
      <c r="F137" s="10">
        <v>136</v>
      </c>
      <c r="G137" s="10" t="s">
        <v>517</v>
      </c>
      <c r="H137" s="1258">
        <v>0.40979013014490617</v>
      </c>
      <c r="I137" s="1258">
        <v>0.38951129598276335</v>
      </c>
      <c r="J137" s="1258">
        <v>5.397156436150075</v>
      </c>
      <c r="K137" s="1258">
        <v>3.3875717566052082</v>
      </c>
      <c r="L137" s="1258">
        <v>5.3049653809936057</v>
      </c>
      <c r="M137" s="1258">
        <v>4.2891711312994296</v>
      </c>
      <c r="N137" s="1258">
        <v>2.2987623224134488</v>
      </c>
      <c r="O137" s="1258">
        <v>1.8099006336338821</v>
      </c>
      <c r="P137" s="1258">
        <v>1.6823584437178507</v>
      </c>
      <c r="Q137" s="1258">
        <v>2.0434952688253931</v>
      </c>
    </row>
    <row r="138" spans="1:17">
      <c r="A138" s="10" t="s">
        <v>524</v>
      </c>
      <c r="B138" s="10" t="s">
        <v>541</v>
      </c>
      <c r="D138" s="10" t="s">
        <v>633</v>
      </c>
      <c r="F138" s="10">
        <v>137</v>
      </c>
      <c r="G138" s="10" t="s">
        <v>517</v>
      </c>
      <c r="H138" s="1258">
        <v>0.21629750890211652</v>
      </c>
      <c r="I138" s="1258">
        <v>0.20444226530564133</v>
      </c>
      <c r="J138" s="1258">
        <v>3.9726545273362261</v>
      </c>
      <c r="K138" s="1258">
        <v>3.705629366174616</v>
      </c>
      <c r="L138" s="1258">
        <v>6.2710225067494125</v>
      </c>
      <c r="M138" s="1258">
        <v>5.0336745822078734</v>
      </c>
      <c r="N138" s="1258">
        <v>2.1722487801547441</v>
      </c>
      <c r="O138" s="1258">
        <v>2.4888403318558563</v>
      </c>
      <c r="P138" s="1258">
        <v>2.969705941609774</v>
      </c>
      <c r="Q138" s="1258">
        <v>2.8661541366365495</v>
      </c>
    </row>
    <row r="139" spans="1:17">
      <c r="A139" s="10" t="s">
        <v>524</v>
      </c>
      <c r="B139" s="10" t="s">
        <v>541</v>
      </c>
      <c r="D139" s="10" t="s">
        <v>634</v>
      </c>
      <c r="F139" s="10">
        <v>138</v>
      </c>
      <c r="G139" s="10" t="s">
        <v>517</v>
      </c>
      <c r="H139" s="1258">
        <v>0.29114395132551002</v>
      </c>
      <c r="I139" s="1258">
        <v>0.27288055981865933</v>
      </c>
      <c r="J139" s="1258">
        <v>2.8630286334189492</v>
      </c>
      <c r="K139" s="1258">
        <v>2.9012884854748191</v>
      </c>
      <c r="L139" s="1258">
        <v>2.6976527219004542</v>
      </c>
      <c r="M139" s="1258">
        <v>3.4013115189839498</v>
      </c>
      <c r="N139" s="1258">
        <v>1.6977850602313016</v>
      </c>
      <c r="O139" s="1258">
        <v>2.1142606724244808</v>
      </c>
      <c r="P139" s="1258">
        <v>2.0107083558597454</v>
      </c>
      <c r="Q139" s="1258">
        <v>2.3094444955150144</v>
      </c>
    </row>
    <row r="140" spans="1:17">
      <c r="A140" s="10" t="s">
        <v>524</v>
      </c>
      <c r="B140" s="10" t="s">
        <v>541</v>
      </c>
      <c r="D140" s="10" t="s">
        <v>635</v>
      </c>
      <c r="F140" s="10">
        <v>139</v>
      </c>
      <c r="G140" s="10" t="s">
        <v>517</v>
      </c>
      <c r="H140" s="1258">
        <v>0.67794559088379525</v>
      </c>
      <c r="I140" s="1258">
        <v>0.65713801690801399</v>
      </c>
      <c r="J140" s="1258">
        <v>2.6865996148783982</v>
      </c>
      <c r="K140" s="1258">
        <v>2.772038753827891</v>
      </c>
      <c r="L140" s="1258">
        <v>2.5713904825157581</v>
      </c>
      <c r="M140" s="1258">
        <v>3.9201447414942909</v>
      </c>
      <c r="N140" s="1258">
        <v>1.1528983509629993</v>
      </c>
      <c r="O140" s="1258">
        <v>1.5367238548125162</v>
      </c>
      <c r="P140" s="1258">
        <v>1.9696713853558465</v>
      </c>
      <c r="Q140" s="1258">
        <v>2.174881848196669</v>
      </c>
    </row>
    <row r="141" spans="1:17">
      <c r="A141" s="10" t="s">
        <v>524</v>
      </c>
      <c r="B141" s="10" t="s">
        <v>541</v>
      </c>
      <c r="D141" s="10" t="s">
        <v>636</v>
      </c>
      <c r="F141" s="10">
        <v>140</v>
      </c>
      <c r="G141" s="10" t="s">
        <v>517</v>
      </c>
      <c r="H141" s="1258">
        <v>0.24627935165078499</v>
      </c>
      <c r="I141" s="1258">
        <v>0.23753373641386358</v>
      </c>
      <c r="J141" s="1258">
        <v>4.1396030075579393</v>
      </c>
      <c r="K141" s="1258">
        <v>5.1674502554062336</v>
      </c>
      <c r="L141" s="1258">
        <v>5.3238390934943878</v>
      </c>
      <c r="M141" s="1258">
        <v>7.1917237891140653</v>
      </c>
      <c r="N141" s="1258">
        <v>1.7489455739452708</v>
      </c>
      <c r="O141" s="1258">
        <v>2.3911732725778774</v>
      </c>
      <c r="P141" s="1258">
        <v>1.798791140015068</v>
      </c>
      <c r="Q141" s="1258">
        <v>3.3279643968190937</v>
      </c>
    </row>
    <row r="142" spans="1:17">
      <c r="A142" s="10" t="s">
        <v>522</v>
      </c>
      <c r="F142" s="10">
        <v>141</v>
      </c>
      <c r="G142" s="10" t="s">
        <v>517</v>
      </c>
      <c r="H142" s="1258">
        <v>5.2020051932457137E-2</v>
      </c>
      <c r="I142" s="1258">
        <v>5.1082924128016523E-2</v>
      </c>
      <c r="J142" s="1258">
        <v>1.115785228917487</v>
      </c>
      <c r="K142" s="1258">
        <v>0.96742483370981347</v>
      </c>
      <c r="L142" s="1258">
        <v>1.5413188655696286</v>
      </c>
      <c r="M142" s="1258">
        <v>1.2813181004203966</v>
      </c>
      <c r="N142" s="1258">
        <v>0.45569770344364391</v>
      </c>
      <c r="O142" s="1258">
        <v>0.45978600875078274</v>
      </c>
      <c r="P142" s="1258">
        <v>0.62001470420616045</v>
      </c>
      <c r="Q142" s="1258">
        <v>0.62692025153255748</v>
      </c>
    </row>
    <row r="143" spans="1:17">
      <c r="A143" s="10" t="s">
        <v>524</v>
      </c>
      <c r="B143" s="10" t="s">
        <v>542</v>
      </c>
      <c r="F143" s="10">
        <v>142</v>
      </c>
      <c r="G143" s="10" t="s">
        <v>517</v>
      </c>
      <c r="H143" s="1258">
        <v>7.4001956339354025E-2</v>
      </c>
      <c r="I143" s="1258">
        <v>7.3064212713990898E-2</v>
      </c>
      <c r="J143" s="1258">
        <v>1.9863227390139078</v>
      </c>
      <c r="K143" s="1258">
        <v>1.8033492505114919</v>
      </c>
      <c r="L143" s="1258">
        <v>2.8922597649483079</v>
      </c>
      <c r="M143" s="1258">
        <v>2.4224470009525421</v>
      </c>
      <c r="N143" s="1258">
        <v>0.75743539317494779</v>
      </c>
      <c r="O143" s="1258">
        <v>0.74911943392186631</v>
      </c>
      <c r="P143" s="1258">
        <v>0.9663211755425124</v>
      </c>
      <c r="Q143" s="1258">
        <v>0.99945410532747847</v>
      </c>
    </row>
    <row r="144" spans="1:17">
      <c r="A144" s="10" t="s">
        <v>524</v>
      </c>
      <c r="B144" s="10" t="s">
        <v>542</v>
      </c>
      <c r="C144" s="10" t="s">
        <v>543</v>
      </c>
      <c r="F144" s="10">
        <v>143</v>
      </c>
      <c r="G144" s="10" t="s">
        <v>517</v>
      </c>
      <c r="H144" s="1258">
        <v>0.11912702002986504</v>
      </c>
      <c r="I144" s="1258">
        <v>0.11828037530612429</v>
      </c>
      <c r="J144" s="1258">
        <v>3.1131477849605558</v>
      </c>
      <c r="K144" s="1258">
        <v>2.9060558842982411</v>
      </c>
      <c r="L144" s="1258">
        <v>4.4398548608667703</v>
      </c>
      <c r="M144" s="1258">
        <v>3.8811440670047177</v>
      </c>
      <c r="N144" s="1258">
        <v>1.1873455207008563</v>
      </c>
      <c r="O144" s="1258">
        <v>1.233245686723383</v>
      </c>
      <c r="P144" s="1258">
        <v>1.5714389785791578</v>
      </c>
      <c r="Q144" s="1258">
        <v>1.5198846584643804</v>
      </c>
    </row>
    <row r="145" spans="1:17">
      <c r="A145" s="10" t="s">
        <v>524</v>
      </c>
      <c r="B145" s="10" t="s">
        <v>542</v>
      </c>
      <c r="D145" s="10" t="s">
        <v>559</v>
      </c>
      <c r="F145" s="10">
        <v>144</v>
      </c>
      <c r="G145" s="10" t="s">
        <v>517</v>
      </c>
      <c r="H145" s="1258">
        <v>0.27086584071505881</v>
      </c>
      <c r="I145" s="1258">
        <v>0.26790437583576304</v>
      </c>
      <c r="J145" s="1258">
        <v>12.153046653722313</v>
      </c>
      <c r="K145" s="1258">
        <v>10.135012190127414</v>
      </c>
      <c r="L145" s="1258">
        <v>15.936732179045059</v>
      </c>
      <c r="M145" s="1258">
        <v>14.717057214461986</v>
      </c>
      <c r="N145" s="1258">
        <v>6.464235436811304</v>
      </c>
      <c r="O145" s="1258">
        <v>6.1608853158254933</v>
      </c>
      <c r="P145" s="1258">
        <v>5.3223463215704561</v>
      </c>
      <c r="Q145" s="1258">
        <v>5.7324016677690963</v>
      </c>
    </row>
    <row r="146" spans="1:17">
      <c r="A146" s="10" t="s">
        <v>524</v>
      </c>
      <c r="B146" s="10" t="s">
        <v>542</v>
      </c>
      <c r="D146" s="10" t="s">
        <v>636</v>
      </c>
      <c r="F146" s="10">
        <v>145</v>
      </c>
      <c r="G146" s="10" t="s">
        <v>517</v>
      </c>
      <c r="H146" s="1258">
        <v>0.121363504250817</v>
      </c>
      <c r="I146" s="1258">
        <v>0.12081025635802171</v>
      </c>
      <c r="J146" s="1258">
        <v>5.6601500862248493</v>
      </c>
      <c r="K146" s="1258">
        <v>5.2281427171596961</v>
      </c>
      <c r="L146" s="1258">
        <v>7.9525823345378095</v>
      </c>
      <c r="M146" s="1258">
        <v>8.5886628948035639</v>
      </c>
      <c r="N146" s="1258">
        <v>4.3454235317614147</v>
      </c>
      <c r="O146" s="1258">
        <v>4.1196740227871542</v>
      </c>
      <c r="P146" s="1258">
        <v>6.4648617688997536</v>
      </c>
      <c r="Q146" s="1258">
        <v>6.797733870289818</v>
      </c>
    </row>
    <row r="147" spans="1:17">
      <c r="A147" s="10" t="s">
        <v>524</v>
      </c>
      <c r="B147" s="10" t="s">
        <v>542</v>
      </c>
      <c r="D147" s="10" t="s">
        <v>630</v>
      </c>
      <c r="F147" s="10">
        <v>146</v>
      </c>
      <c r="G147" s="10" t="s">
        <v>517</v>
      </c>
      <c r="H147" s="1258">
        <v>0.39568919363573551</v>
      </c>
      <c r="I147" s="1258">
        <v>0.39425075100537887</v>
      </c>
      <c r="J147" s="1258">
        <v>9.7102752617592802</v>
      </c>
      <c r="K147" s="1258">
        <v>8.0556729931588151</v>
      </c>
      <c r="L147" s="1258">
        <v>13.748345624480695</v>
      </c>
      <c r="M147" s="1258">
        <v>10.596174545562</v>
      </c>
      <c r="N147" s="1258">
        <v>4.4117222785696564</v>
      </c>
      <c r="O147" s="1258">
        <v>4.1967668308120176</v>
      </c>
      <c r="P147" s="1258">
        <v>5.7027996839612154</v>
      </c>
      <c r="Q147" s="1258">
        <v>4.5923656098771053</v>
      </c>
    </row>
    <row r="148" spans="1:17">
      <c r="A148" s="10" t="s">
        <v>524</v>
      </c>
      <c r="B148" s="10" t="s">
        <v>542</v>
      </c>
      <c r="D148" s="10" t="s">
        <v>637</v>
      </c>
      <c r="F148" s="10">
        <v>147</v>
      </c>
      <c r="G148" s="10" t="s">
        <v>517</v>
      </c>
      <c r="H148" s="1258">
        <v>0.13234542808894176</v>
      </c>
      <c r="I148" s="1258">
        <v>0.13146441709528009</v>
      </c>
      <c r="J148" s="1258">
        <v>5.715108476608453</v>
      </c>
      <c r="K148" s="1258">
        <v>4.721075015343235</v>
      </c>
      <c r="L148" s="1258">
        <v>7.8432640662268707</v>
      </c>
      <c r="M148" s="1258">
        <v>7.3262025856062261</v>
      </c>
      <c r="N148" s="1258">
        <v>4.0338763069221804</v>
      </c>
      <c r="O148" s="1258">
        <v>3.3491564963353291</v>
      </c>
      <c r="P148" s="1258">
        <v>2.8296506803181853</v>
      </c>
      <c r="Q148" s="1258">
        <v>2.9006826346629229</v>
      </c>
    </row>
    <row r="149" spans="1:17">
      <c r="A149" s="10" t="s">
        <v>524</v>
      </c>
      <c r="B149" s="10" t="s">
        <v>542</v>
      </c>
      <c r="D149" s="10" t="s">
        <v>638</v>
      </c>
      <c r="F149" s="10">
        <v>148</v>
      </c>
      <c r="G149" s="10" t="s">
        <v>517</v>
      </c>
      <c r="H149" s="1258">
        <v>0.24612017422154084</v>
      </c>
      <c r="I149" s="1258">
        <v>0.24403961335032417</v>
      </c>
      <c r="J149" s="1258">
        <v>7.3934409985035252</v>
      </c>
      <c r="K149" s="1258">
        <v>7.3534768335075018</v>
      </c>
      <c r="L149" s="1258">
        <v>10.39984456440404</v>
      </c>
      <c r="M149" s="1258">
        <v>9.2354095820664242</v>
      </c>
      <c r="N149" s="1258">
        <v>2.5279105002338991</v>
      </c>
      <c r="O149" s="1258">
        <v>2.7678095846729867</v>
      </c>
      <c r="P149" s="1258">
        <v>3.7402300959905808</v>
      </c>
      <c r="Q149" s="1258">
        <v>3.6920829875909145</v>
      </c>
    </row>
    <row r="150" spans="1:17">
      <c r="A150" s="10" t="s">
        <v>524</v>
      </c>
      <c r="B150" s="10" t="s">
        <v>542</v>
      </c>
      <c r="D150" s="10" t="s">
        <v>631</v>
      </c>
      <c r="F150" s="10">
        <v>149</v>
      </c>
      <c r="G150" s="10" t="s">
        <v>517</v>
      </c>
      <c r="H150" s="1258">
        <v>0.43815655070355924</v>
      </c>
      <c r="I150" s="1258">
        <v>0.4354110041631879</v>
      </c>
      <c r="J150" s="1258">
        <v>5.095387708391689</v>
      </c>
      <c r="K150" s="1258">
        <v>4.5966348362802245</v>
      </c>
      <c r="L150" s="1258">
        <v>7.511394585462412</v>
      </c>
      <c r="M150" s="1258">
        <v>7.0797774642248674</v>
      </c>
      <c r="N150" s="1258">
        <v>2.563514646326146</v>
      </c>
      <c r="O150" s="1258">
        <v>2.4717410134246793</v>
      </c>
      <c r="P150" s="1258">
        <v>2.9170650678533585</v>
      </c>
      <c r="Q150" s="1258">
        <v>2.8348349507112496</v>
      </c>
    </row>
    <row r="151" spans="1:17">
      <c r="A151" s="10" t="s">
        <v>524</v>
      </c>
      <c r="B151" s="10" t="s">
        <v>542</v>
      </c>
      <c r="D151" s="10" t="s">
        <v>639</v>
      </c>
      <c r="F151" s="10">
        <v>150</v>
      </c>
      <c r="G151" s="10" t="s">
        <v>517</v>
      </c>
      <c r="H151" s="1258">
        <v>0.13042946879048886</v>
      </c>
      <c r="I151" s="1258">
        <v>0.12970435533098174</v>
      </c>
      <c r="J151" s="1258">
        <v>9.0700948157871242</v>
      </c>
      <c r="K151" s="1258">
        <v>7.6095495163395492</v>
      </c>
      <c r="L151" s="1258">
        <v>14.665878479743116</v>
      </c>
      <c r="M151" s="1258">
        <v>11.746233793734865</v>
      </c>
      <c r="N151" s="1258">
        <v>2.5944639906794222</v>
      </c>
      <c r="O151" s="1258">
        <v>2.4508829042796911</v>
      </c>
      <c r="P151" s="1258">
        <v>3.7372009000449866</v>
      </c>
      <c r="Q151" s="1258">
        <v>3.4999938909819246</v>
      </c>
    </row>
    <row r="152" spans="1:17">
      <c r="A152" s="10" t="s">
        <v>524</v>
      </c>
      <c r="B152" s="10" t="s">
        <v>542</v>
      </c>
      <c r="D152" s="10" t="s">
        <v>640</v>
      </c>
      <c r="F152" s="10">
        <v>151</v>
      </c>
      <c r="G152" s="10" t="s">
        <v>517</v>
      </c>
      <c r="H152" s="1258">
        <v>0.31025691256806864</v>
      </c>
      <c r="I152" s="1258">
        <v>0.30748886190996882</v>
      </c>
      <c r="J152" s="1258">
        <v>5.256383272196218</v>
      </c>
      <c r="K152" s="1258">
        <v>4.7407998747984657</v>
      </c>
      <c r="L152" s="1258">
        <v>5.0154684607764475</v>
      </c>
      <c r="M152" s="1258">
        <v>4.5589289800082202</v>
      </c>
      <c r="N152" s="1258">
        <v>3.0208951343154404</v>
      </c>
      <c r="O152" s="1258">
        <v>3.3686703850111748</v>
      </c>
      <c r="P152" s="1258">
        <v>3.7009746639159014</v>
      </c>
      <c r="Q152" s="1258">
        <v>3.1578076206691743</v>
      </c>
    </row>
    <row r="153" spans="1:17">
      <c r="A153" s="10" t="s">
        <v>524</v>
      </c>
      <c r="B153" s="10" t="s">
        <v>542</v>
      </c>
      <c r="C153" s="10" t="s">
        <v>544</v>
      </c>
      <c r="F153" s="10">
        <v>152</v>
      </c>
      <c r="G153" s="10" t="s">
        <v>517</v>
      </c>
      <c r="H153" s="1258">
        <v>0.13558515012929009</v>
      </c>
      <c r="I153" s="1258">
        <v>0.13352259905501046</v>
      </c>
      <c r="J153" s="1258">
        <v>3.8604904966572704</v>
      </c>
      <c r="K153" s="1258">
        <v>3.0336742694634848</v>
      </c>
      <c r="L153" s="1258">
        <v>5.7950735212963167</v>
      </c>
      <c r="M153" s="1258">
        <v>4.0628110339726113</v>
      </c>
      <c r="N153" s="1258">
        <v>1.4923990171206534</v>
      </c>
      <c r="O153" s="1258">
        <v>1.325823502222456</v>
      </c>
      <c r="P153" s="1258">
        <v>1.7931240138037066</v>
      </c>
      <c r="Q153" s="1258">
        <v>1.9777699324271705</v>
      </c>
    </row>
    <row r="154" spans="1:17">
      <c r="A154" s="10" t="s">
        <v>524</v>
      </c>
      <c r="B154" s="10" t="s">
        <v>542</v>
      </c>
      <c r="D154" s="10" t="s">
        <v>641</v>
      </c>
      <c r="F154" s="10">
        <v>153</v>
      </c>
      <c r="G154" s="10" t="s">
        <v>517</v>
      </c>
      <c r="H154" s="1258">
        <v>0.305927723968621</v>
      </c>
      <c r="I154" s="1258">
        <v>0.29847443249331918</v>
      </c>
      <c r="J154" s="1258">
        <v>5.0700948212300574</v>
      </c>
      <c r="K154" s="1258">
        <v>3.765609477703006</v>
      </c>
      <c r="L154" s="1258">
        <v>7.2240813233214487</v>
      </c>
      <c r="M154" s="1258">
        <v>4.0107734887072004</v>
      </c>
      <c r="N154" s="1258">
        <v>2.8023826653046653</v>
      </c>
      <c r="O154" s="1258">
        <v>2.3694064418804555</v>
      </c>
      <c r="P154" s="1258">
        <v>3.1811276493495613</v>
      </c>
      <c r="Q154" s="1258">
        <v>3.5951169758011448</v>
      </c>
    </row>
    <row r="155" spans="1:17">
      <c r="A155" s="10" t="s">
        <v>524</v>
      </c>
      <c r="B155" s="10" t="s">
        <v>542</v>
      </c>
      <c r="D155" s="10" t="s">
        <v>642</v>
      </c>
      <c r="F155" s="10">
        <v>154</v>
      </c>
      <c r="G155" s="10" t="s">
        <v>517</v>
      </c>
      <c r="H155" s="1258">
        <v>0.15980534773084967</v>
      </c>
      <c r="I155" s="1258">
        <v>0.15947418838218044</v>
      </c>
      <c r="J155" s="1258">
        <v>12.525866737288181</v>
      </c>
      <c r="K155" s="1258">
        <v>9.787345865368593</v>
      </c>
      <c r="L155" s="1258">
        <v>21.65820287614007</v>
      </c>
      <c r="M155" s="1258">
        <v>15.00467128061671</v>
      </c>
      <c r="N155" s="1258">
        <v>2.6869239000664429</v>
      </c>
      <c r="O155" s="1258">
        <v>2.1954988432633993</v>
      </c>
      <c r="P155" s="1258">
        <v>3.589573806308382</v>
      </c>
      <c r="Q155" s="1258">
        <v>2.8150734358030784</v>
      </c>
    </row>
    <row r="156" spans="1:17">
      <c r="A156" s="10" t="s">
        <v>524</v>
      </c>
      <c r="B156" s="10" t="s">
        <v>542</v>
      </c>
      <c r="D156" s="10" t="s">
        <v>643</v>
      </c>
      <c r="F156" s="10">
        <v>155</v>
      </c>
      <c r="G156" s="10" t="s">
        <v>517</v>
      </c>
      <c r="H156" s="1258">
        <v>0.18033008054504129</v>
      </c>
      <c r="I156" s="1258">
        <v>0.17770361279113167</v>
      </c>
      <c r="J156" s="1258">
        <v>3.9216808062989243</v>
      </c>
      <c r="K156" s="1258">
        <v>3.3995083408080489</v>
      </c>
      <c r="L156" s="1258">
        <v>4.0969642034125977</v>
      </c>
      <c r="M156" s="1258">
        <v>3.5030582152525875</v>
      </c>
      <c r="N156" s="1258">
        <v>1.9367489149192147</v>
      </c>
      <c r="O156" s="1258">
        <v>2.1577967509524068</v>
      </c>
      <c r="P156" s="1258">
        <v>2.6814016693802767</v>
      </c>
      <c r="Q156" s="1258">
        <v>3.2708373998110192</v>
      </c>
    </row>
    <row r="157" spans="1:17">
      <c r="A157" s="10" t="s">
        <v>524</v>
      </c>
      <c r="B157" s="10" t="s">
        <v>542</v>
      </c>
      <c r="D157" s="10" t="s">
        <v>644</v>
      </c>
      <c r="F157" s="10">
        <v>156</v>
      </c>
      <c r="G157" s="10" t="s">
        <v>517</v>
      </c>
      <c r="H157" s="1258">
        <v>0.20906295691577126</v>
      </c>
      <c r="I157" s="1258">
        <v>0.20634452920345461</v>
      </c>
      <c r="J157" s="1258">
        <v>8.0903647329031347</v>
      </c>
      <c r="K157" s="1258">
        <v>7.0806512933828962</v>
      </c>
      <c r="L157" s="1258">
        <v>10.7169789736216</v>
      </c>
      <c r="M157" s="1258">
        <v>9.8252580154866092</v>
      </c>
      <c r="N157" s="1258">
        <v>2.4162939757143609</v>
      </c>
      <c r="O157" s="1258">
        <v>3.2788982554349464</v>
      </c>
      <c r="P157" s="1258">
        <v>1.7053977757810559</v>
      </c>
      <c r="Q157" s="1258">
        <v>2.885508280165582</v>
      </c>
    </row>
    <row r="158" spans="1:17">
      <c r="A158" s="10" t="s">
        <v>524</v>
      </c>
      <c r="B158" s="10" t="s">
        <v>542</v>
      </c>
      <c r="C158" s="10" t="s">
        <v>545</v>
      </c>
      <c r="F158" s="10">
        <v>157</v>
      </c>
      <c r="G158" s="10" t="s">
        <v>517</v>
      </c>
      <c r="H158" s="1258">
        <v>0.12557680742758992</v>
      </c>
      <c r="I158" s="1258">
        <v>0.12318593753739715</v>
      </c>
      <c r="J158" s="1258">
        <v>2.7664345852703929</v>
      </c>
      <c r="K158" s="1258">
        <v>3.4913395870917214</v>
      </c>
      <c r="L158" s="1258">
        <v>4.0477327281888726</v>
      </c>
      <c r="M158" s="1258">
        <v>4.7721609795907769</v>
      </c>
      <c r="N158" s="1258">
        <v>1.1014350768902097</v>
      </c>
      <c r="O158" s="1258">
        <v>1.2795108581881607</v>
      </c>
      <c r="P158" s="1258">
        <v>1.4820869294148007</v>
      </c>
      <c r="Q158" s="1258">
        <v>1.5818058612588706</v>
      </c>
    </row>
    <row r="159" spans="1:17">
      <c r="A159" s="10" t="s">
        <v>524</v>
      </c>
      <c r="B159" s="10" t="s">
        <v>542</v>
      </c>
      <c r="D159" s="10" t="s">
        <v>645</v>
      </c>
      <c r="F159" s="10">
        <v>158</v>
      </c>
      <c r="G159" s="10" t="s">
        <v>517</v>
      </c>
      <c r="H159" s="1258">
        <v>0.27926830070579073</v>
      </c>
      <c r="I159" s="1258">
        <v>0.26994531295139829</v>
      </c>
      <c r="J159" s="1258">
        <v>4.1051549341679303</v>
      </c>
      <c r="K159" s="1258">
        <v>3.6951820263236175</v>
      </c>
      <c r="L159" s="1258">
        <v>5.5155311214541927</v>
      </c>
      <c r="M159" s="1258">
        <v>4.7555224219174148</v>
      </c>
      <c r="N159" s="1258">
        <v>2.5738878925166335</v>
      </c>
      <c r="O159" s="1258">
        <v>2.4528471173315718</v>
      </c>
      <c r="P159" s="1258">
        <v>4.0345781533680505</v>
      </c>
      <c r="Q159" s="1258">
        <v>2.9632617789622464</v>
      </c>
    </row>
    <row r="160" spans="1:17">
      <c r="A160" s="10" t="s">
        <v>524</v>
      </c>
      <c r="B160" s="10" t="s">
        <v>542</v>
      </c>
      <c r="D160" s="10" t="s">
        <v>573</v>
      </c>
      <c r="F160" s="10">
        <v>159</v>
      </c>
      <c r="G160" s="10" t="s">
        <v>517</v>
      </c>
      <c r="H160" s="1258">
        <v>0.18087403441174055</v>
      </c>
      <c r="I160" s="1258">
        <v>0.17794902126901305</v>
      </c>
      <c r="J160" s="1258">
        <v>6.0279616051070519</v>
      </c>
      <c r="K160" s="1258">
        <v>5.5790579453969711</v>
      </c>
      <c r="L160" s="1258">
        <v>9.1681905320990271</v>
      </c>
      <c r="M160" s="1258">
        <v>8.0216469112403974</v>
      </c>
      <c r="N160" s="1258">
        <v>2.1797852626226719</v>
      </c>
      <c r="O160" s="1258">
        <v>2.2471070027405133</v>
      </c>
      <c r="P160" s="1258">
        <v>1.1823884232534116</v>
      </c>
      <c r="Q160" s="1258">
        <v>2.7291567223959761</v>
      </c>
    </row>
    <row r="161" spans="1:17">
      <c r="A161" s="10" t="s">
        <v>524</v>
      </c>
      <c r="B161" s="10" t="s">
        <v>542</v>
      </c>
      <c r="D161" s="10" t="s">
        <v>646</v>
      </c>
      <c r="F161" s="10">
        <v>160</v>
      </c>
      <c r="G161" s="10" t="s">
        <v>517</v>
      </c>
      <c r="H161" s="1258">
        <v>0.19771651668487181</v>
      </c>
      <c r="I161" s="1258">
        <v>0.19535232509770739</v>
      </c>
      <c r="J161" s="1258">
        <v>3.5782570949113168</v>
      </c>
      <c r="K161" s="1258">
        <v>3.170740482061269</v>
      </c>
      <c r="L161" s="1258">
        <v>4.3714816601805548</v>
      </c>
      <c r="M161" s="1258">
        <v>3.8317699449301039</v>
      </c>
      <c r="N161" s="1258">
        <v>1.7616441138683052</v>
      </c>
      <c r="O161" s="1258">
        <v>1.9061824987451894</v>
      </c>
      <c r="P161" s="1258">
        <v>2.5565975386264217</v>
      </c>
      <c r="Q161" s="1258">
        <v>1.9430259627144986</v>
      </c>
    </row>
    <row r="162" spans="1:17">
      <c r="A162" s="10" t="s">
        <v>524</v>
      </c>
      <c r="B162" s="10" t="s">
        <v>542</v>
      </c>
      <c r="D162" s="10" t="s">
        <v>647</v>
      </c>
      <c r="F162" s="10">
        <v>161</v>
      </c>
      <c r="G162" s="10" t="s">
        <v>517</v>
      </c>
      <c r="H162" s="1258">
        <v>0.21500841166783258</v>
      </c>
      <c r="I162" s="1258">
        <v>0.2116994714349513</v>
      </c>
      <c r="J162" s="1258">
        <v>5.8200391620449965</v>
      </c>
      <c r="K162" s="1258">
        <v>8.1819696606997745</v>
      </c>
      <c r="L162" s="1258">
        <v>8.9724020328883416</v>
      </c>
      <c r="M162" s="1258">
        <v>11.483621460360437</v>
      </c>
      <c r="N162" s="1258">
        <v>1.6591790207869919</v>
      </c>
      <c r="O162" s="1258">
        <v>2.3705406026516975</v>
      </c>
      <c r="P162" s="1258">
        <v>1.7485190249628491</v>
      </c>
      <c r="Q162" s="1258">
        <v>3.1483644215713809</v>
      </c>
    </row>
    <row r="163" spans="1:17">
      <c r="A163" s="10" t="s">
        <v>524</v>
      </c>
      <c r="B163" s="10" t="s">
        <v>546</v>
      </c>
      <c r="F163" s="10">
        <v>162</v>
      </c>
      <c r="G163" s="10" t="s">
        <v>517</v>
      </c>
      <c r="H163" s="1258">
        <v>9.578769205763138E-2</v>
      </c>
      <c r="I163" s="1258">
        <v>9.1736783791288704E-2</v>
      </c>
      <c r="J163" s="1258">
        <v>2.4779371768532843</v>
      </c>
      <c r="K163" s="1258">
        <v>2.232593831555187</v>
      </c>
      <c r="L163" s="1258">
        <v>3.1569969895642087</v>
      </c>
      <c r="M163" s="1258">
        <v>2.9495222522825064</v>
      </c>
      <c r="N163" s="1258">
        <v>1.1571063610521652</v>
      </c>
      <c r="O163" s="1258">
        <v>1.1488959269603243</v>
      </c>
      <c r="P163" s="1258">
        <v>1.5680998337201955</v>
      </c>
      <c r="Q163" s="1258">
        <v>1.6129203874332847</v>
      </c>
    </row>
    <row r="164" spans="1:17">
      <c r="A164" s="10" t="s">
        <v>524</v>
      </c>
      <c r="B164" s="10" t="s">
        <v>546</v>
      </c>
      <c r="D164" s="10" t="s">
        <v>630</v>
      </c>
      <c r="F164" s="10">
        <v>163</v>
      </c>
      <c r="G164" s="10" t="s">
        <v>517</v>
      </c>
      <c r="H164" s="1258">
        <v>0.21930456852502916</v>
      </c>
      <c r="I164" s="1258">
        <v>0.21404888417156603</v>
      </c>
      <c r="J164" s="1258">
        <v>7.6228179538704035</v>
      </c>
      <c r="K164" s="1258">
        <v>8.1409121036307486</v>
      </c>
      <c r="L164" s="1258">
        <v>14.18213576143069</v>
      </c>
      <c r="M164" s="1258">
        <v>11.522386881480001</v>
      </c>
      <c r="N164" s="1258">
        <v>3.5558078579657213</v>
      </c>
      <c r="O164" s="1258">
        <v>4.4917001939530827</v>
      </c>
      <c r="P164" s="1258">
        <v>5.3021733808732705</v>
      </c>
      <c r="Q164" s="1258">
        <v>5.7793532885421479</v>
      </c>
    </row>
    <row r="165" spans="1:17">
      <c r="A165" s="10" t="s">
        <v>524</v>
      </c>
      <c r="B165" s="10" t="s">
        <v>546</v>
      </c>
      <c r="D165" s="10" t="s">
        <v>559</v>
      </c>
      <c r="F165" s="10">
        <v>164</v>
      </c>
      <c r="G165" s="10" t="s">
        <v>517</v>
      </c>
      <c r="H165" s="1258">
        <v>0.1818941672976864</v>
      </c>
      <c r="I165" s="1258">
        <v>0.18019198397398506</v>
      </c>
      <c r="J165" s="1258">
        <v>6.3635999628326658</v>
      </c>
      <c r="K165" s="1258">
        <v>5.9005162128340949</v>
      </c>
      <c r="L165" s="1258">
        <v>5.8047312103465805</v>
      </c>
      <c r="M165" s="1258">
        <v>4.9904052401080268</v>
      </c>
      <c r="N165" s="1258">
        <v>2.7537981981057413</v>
      </c>
      <c r="O165" s="1258">
        <v>2.7565737520493157</v>
      </c>
      <c r="P165" s="1258">
        <v>3.3352974048536375</v>
      </c>
      <c r="Q165" s="1258">
        <v>3.6234255118905208</v>
      </c>
    </row>
    <row r="166" spans="1:17">
      <c r="A166" s="10" t="s">
        <v>524</v>
      </c>
      <c r="B166" s="10" t="s">
        <v>546</v>
      </c>
      <c r="D166" s="10" t="s">
        <v>636</v>
      </c>
      <c r="F166" s="10">
        <v>165</v>
      </c>
      <c r="G166" s="10" t="s">
        <v>517</v>
      </c>
      <c r="H166" s="1258">
        <v>0.22827154888142817</v>
      </c>
      <c r="I166" s="1258">
        <v>0.20878321044614856</v>
      </c>
      <c r="J166" s="1258">
        <v>4.8688187728392007</v>
      </c>
      <c r="K166" s="1258">
        <v>3.9107082496527563</v>
      </c>
      <c r="L166" s="1258">
        <v>4.6823130379581173</v>
      </c>
      <c r="M166" s="1258">
        <v>5.3200289929240503</v>
      </c>
      <c r="N166" s="1258">
        <v>2.1470515335236535</v>
      </c>
      <c r="O166" s="1258">
        <v>1.8450224525805734</v>
      </c>
      <c r="P166" s="1258">
        <v>2.1747659434760025</v>
      </c>
      <c r="Q166" s="1258">
        <v>2.9075186657895995</v>
      </c>
    </row>
    <row r="167" spans="1:17">
      <c r="A167" s="10" t="s">
        <v>524</v>
      </c>
      <c r="B167" s="10" t="s">
        <v>546</v>
      </c>
      <c r="D167" s="10" t="s">
        <v>648</v>
      </c>
      <c r="F167" s="10">
        <v>166</v>
      </c>
      <c r="G167" s="10" t="s">
        <v>517</v>
      </c>
      <c r="H167" s="1258">
        <v>0.21594342404684302</v>
      </c>
      <c r="I167" s="1258">
        <v>0.20590463104637019</v>
      </c>
      <c r="J167" s="1258">
        <v>3.7648333625608048</v>
      </c>
      <c r="K167" s="1258">
        <v>3.182520612638557</v>
      </c>
      <c r="L167" s="1258">
        <v>4.3280242160975479</v>
      </c>
      <c r="M167" s="1258">
        <v>4.8473333483736027</v>
      </c>
      <c r="N167" s="1258">
        <v>2.1316592355985651</v>
      </c>
      <c r="O167" s="1258">
        <v>1.8763268846598669</v>
      </c>
      <c r="P167" s="1258">
        <v>3.7532329357351228</v>
      </c>
      <c r="Q167" s="1258">
        <v>2.5748504684754412</v>
      </c>
    </row>
    <row r="168" spans="1:17">
      <c r="A168" s="10" t="s">
        <v>524</v>
      </c>
      <c r="B168" s="10" t="s">
        <v>546</v>
      </c>
      <c r="D168" s="10" t="s">
        <v>649</v>
      </c>
      <c r="F168" s="10">
        <v>167</v>
      </c>
      <c r="G168" s="10" t="s">
        <v>517</v>
      </c>
      <c r="H168" s="1258">
        <v>0.1444559333746441</v>
      </c>
      <c r="I168" s="1258">
        <v>0.14203112460116912</v>
      </c>
      <c r="J168" s="1258">
        <v>5.2597759994315876</v>
      </c>
      <c r="K168" s="1258">
        <v>4.3644628958189351</v>
      </c>
      <c r="L168" s="1258">
        <v>6.996630039578398</v>
      </c>
      <c r="M168" s="1258">
        <v>5.4485457165143991</v>
      </c>
      <c r="N168" s="1258">
        <v>2.5203552857751905</v>
      </c>
      <c r="O168" s="1258">
        <v>3.379392789059795</v>
      </c>
      <c r="P168" s="1258">
        <v>4.184061424505308</v>
      </c>
      <c r="Q168" s="1258">
        <v>4.0736409227372423</v>
      </c>
    </row>
    <row r="169" spans="1:17">
      <c r="A169" s="10" t="s">
        <v>524</v>
      </c>
      <c r="B169" s="10" t="s">
        <v>547</v>
      </c>
      <c r="F169" s="10">
        <v>168</v>
      </c>
      <c r="G169" s="10" t="s">
        <v>517</v>
      </c>
      <c r="H169" s="1258">
        <v>0.11223888701013178</v>
      </c>
      <c r="I169" s="1258">
        <v>0.111289054255323</v>
      </c>
      <c r="J169" s="1258">
        <v>2.5501924484951637</v>
      </c>
      <c r="K169" s="1258">
        <v>2.2850122777039834</v>
      </c>
      <c r="L169" s="1258">
        <v>3.2486570965530945</v>
      </c>
      <c r="M169" s="1258">
        <v>3.252986897560497</v>
      </c>
      <c r="N169" s="1258">
        <v>1.2531031585689936</v>
      </c>
      <c r="O169" s="1258">
        <v>1.2915266759614448</v>
      </c>
      <c r="P169" s="1258">
        <v>1.4739915094590668</v>
      </c>
      <c r="Q169" s="1258">
        <v>1.5643725364807997</v>
      </c>
    </row>
    <row r="170" spans="1:17">
      <c r="A170" s="10" t="s">
        <v>524</v>
      </c>
      <c r="B170" s="10" t="s">
        <v>547</v>
      </c>
      <c r="D170" s="10" t="s">
        <v>630</v>
      </c>
      <c r="F170" s="10">
        <v>169</v>
      </c>
      <c r="G170" s="10" t="s">
        <v>517</v>
      </c>
      <c r="H170" s="1258">
        <v>8.0467921232969294E-2</v>
      </c>
      <c r="I170" s="1258">
        <v>8.0008428301156106E-2</v>
      </c>
      <c r="J170" s="1258">
        <v>5.3342954939536877</v>
      </c>
      <c r="K170" s="1258">
        <v>5.2234962951289727</v>
      </c>
      <c r="L170" s="1258">
        <v>6.4271423241534773</v>
      </c>
      <c r="M170" s="1258">
        <v>6.8017989668835899</v>
      </c>
      <c r="N170" s="1258">
        <v>3.2765736221112371</v>
      </c>
      <c r="O170" s="1258">
        <v>2.992697154276776</v>
      </c>
      <c r="P170" s="1258">
        <v>4.7964648314097813</v>
      </c>
      <c r="Q170" s="1258">
        <v>5.7270015376515904</v>
      </c>
    </row>
    <row r="171" spans="1:17">
      <c r="A171" s="10" t="s">
        <v>524</v>
      </c>
      <c r="B171" s="10" t="s">
        <v>547</v>
      </c>
      <c r="D171" s="10" t="s">
        <v>636</v>
      </c>
      <c r="F171" s="10">
        <v>170</v>
      </c>
      <c r="G171" s="10" t="s">
        <v>517</v>
      </c>
      <c r="H171" s="1258">
        <v>0.16033391848500053</v>
      </c>
      <c r="I171" s="1258">
        <v>0.15926742383188008</v>
      </c>
      <c r="J171" s="1258">
        <v>4.1204876562434745</v>
      </c>
      <c r="K171" s="1258">
        <v>3.8911046849259892</v>
      </c>
      <c r="L171" s="1258">
        <v>5.4926462170289154</v>
      </c>
      <c r="M171" s="1258">
        <v>4.7131915653965608</v>
      </c>
      <c r="N171" s="1258">
        <v>2.2232016607626486</v>
      </c>
      <c r="O171" s="1258">
        <v>2.5487155255821636</v>
      </c>
      <c r="P171" s="1258">
        <v>2.2748196941603647</v>
      </c>
      <c r="Q171" s="1258">
        <v>2.7052739594535407</v>
      </c>
    </row>
    <row r="172" spans="1:17">
      <c r="A172" s="10" t="s">
        <v>524</v>
      </c>
      <c r="B172" s="10" t="s">
        <v>547</v>
      </c>
      <c r="D172" s="10" t="s">
        <v>631</v>
      </c>
      <c r="F172" s="10">
        <v>171</v>
      </c>
      <c r="G172" s="10" t="s">
        <v>517</v>
      </c>
      <c r="H172" s="1258">
        <v>0.18147458658209101</v>
      </c>
      <c r="I172" s="1258">
        <v>0.1805611596223487</v>
      </c>
      <c r="J172" s="1258">
        <v>7.2874820126113615</v>
      </c>
      <c r="K172" s="1258">
        <v>6.2064587996831593</v>
      </c>
      <c r="L172" s="1258">
        <v>8.8389186683152712</v>
      </c>
      <c r="M172" s="1258">
        <v>8.6381361940740238</v>
      </c>
      <c r="N172" s="1258">
        <v>3.5684588843601284</v>
      </c>
      <c r="O172" s="1258">
        <v>3.5541907715339698</v>
      </c>
      <c r="P172" s="1258">
        <v>4.3942511205242605</v>
      </c>
      <c r="Q172" s="1258">
        <v>3.0991491413871475</v>
      </c>
    </row>
    <row r="173" spans="1:17">
      <c r="A173" s="10" t="s">
        <v>524</v>
      </c>
      <c r="B173" s="10" t="s">
        <v>547</v>
      </c>
      <c r="D173" s="10" t="s">
        <v>645</v>
      </c>
      <c r="F173" s="10">
        <v>172</v>
      </c>
      <c r="G173" s="10" t="s">
        <v>517</v>
      </c>
      <c r="H173" s="1258">
        <v>0.26255409780388272</v>
      </c>
      <c r="I173" s="1258">
        <v>0.26133503146890097</v>
      </c>
      <c r="J173" s="1258">
        <v>5.5655488230021817</v>
      </c>
      <c r="K173" s="1258">
        <v>4.9980443674262185</v>
      </c>
      <c r="L173" s="1258">
        <v>5.8226364499577317</v>
      </c>
      <c r="M173" s="1258">
        <v>5.4165454236362942</v>
      </c>
      <c r="N173" s="1258">
        <v>2.17525194651639</v>
      </c>
      <c r="O173" s="1258">
        <v>2.207632269695547</v>
      </c>
      <c r="P173" s="1258">
        <v>2.5529918418677928</v>
      </c>
      <c r="Q173" s="1258">
        <v>2.9654513550702211</v>
      </c>
    </row>
    <row r="174" spans="1:17">
      <c r="A174" s="10" t="s">
        <v>524</v>
      </c>
      <c r="B174" s="10" t="s">
        <v>547</v>
      </c>
      <c r="D174" s="10" t="s">
        <v>650</v>
      </c>
      <c r="F174" s="10">
        <v>173</v>
      </c>
      <c r="G174" s="10" t="s">
        <v>517</v>
      </c>
      <c r="H174" s="1258">
        <v>0.23390375304613142</v>
      </c>
      <c r="I174" s="1258">
        <v>0.22983729668200253</v>
      </c>
      <c r="J174" s="1258">
        <v>4.4362527788886448</v>
      </c>
      <c r="K174" s="1258">
        <v>4.1598543639939871</v>
      </c>
      <c r="L174" s="1258">
        <v>7.6318408675895748</v>
      </c>
      <c r="M174" s="1258">
        <v>8.6226728683746785</v>
      </c>
      <c r="N174" s="1258">
        <v>2.8711586958449917</v>
      </c>
      <c r="O174" s="1258">
        <v>2.7662591729442103</v>
      </c>
      <c r="P174" s="1258">
        <v>3.6876203341650489</v>
      </c>
      <c r="Q174" s="1258">
        <v>3.7836943957292992</v>
      </c>
    </row>
    <row r="175" spans="1:17">
      <c r="A175" s="10" t="s">
        <v>524</v>
      </c>
      <c r="B175" s="10" t="s">
        <v>548</v>
      </c>
      <c r="F175" s="10">
        <v>174</v>
      </c>
      <c r="G175" s="10" t="s">
        <v>517</v>
      </c>
      <c r="H175" s="1258">
        <v>0.15332431398263424</v>
      </c>
      <c r="I175" s="1258">
        <v>0.15093592724552152</v>
      </c>
      <c r="J175" s="1258">
        <v>2.1823306706240437</v>
      </c>
      <c r="K175" s="1258">
        <v>1.9151358368348188</v>
      </c>
      <c r="L175" s="1258">
        <v>2.4929473278566974</v>
      </c>
      <c r="M175" s="1258">
        <v>2.4059563715017718</v>
      </c>
      <c r="N175" s="1258">
        <v>0.94557980857732471</v>
      </c>
      <c r="O175" s="1258">
        <v>0.99395300063495851</v>
      </c>
      <c r="P175" s="1258">
        <v>1.5510984040868849</v>
      </c>
      <c r="Q175" s="1258">
        <v>1.4948854080073528</v>
      </c>
    </row>
    <row r="176" spans="1:17">
      <c r="A176" s="10" t="s">
        <v>524</v>
      </c>
      <c r="B176" s="10" t="s">
        <v>548</v>
      </c>
      <c r="D176" s="10" t="s">
        <v>559</v>
      </c>
      <c r="F176" s="10">
        <v>175</v>
      </c>
      <c r="G176" s="10" t="s">
        <v>517</v>
      </c>
      <c r="H176" s="1258">
        <v>0.35841582249627724</v>
      </c>
      <c r="I176" s="1258">
        <v>0.3527294350734142</v>
      </c>
      <c r="J176" s="1258">
        <v>6.8014555448224367</v>
      </c>
      <c r="K176" s="1258">
        <v>5.8398817985034537</v>
      </c>
      <c r="L176" s="1258">
        <v>5.850190516510458</v>
      </c>
      <c r="M176" s="1258">
        <v>5.6442130856729058</v>
      </c>
      <c r="N176" s="1258">
        <v>4.5305347146979029</v>
      </c>
      <c r="O176" s="1258">
        <v>4.5886719217617058</v>
      </c>
      <c r="P176" s="1258">
        <v>8.9947067120862965</v>
      </c>
      <c r="Q176" s="1258">
        <v>6.7891813468786077</v>
      </c>
    </row>
    <row r="177" spans="1:17">
      <c r="A177" s="10" t="s">
        <v>524</v>
      </c>
      <c r="B177" s="10" t="s">
        <v>548</v>
      </c>
      <c r="D177" s="10" t="s">
        <v>630</v>
      </c>
      <c r="F177" s="10">
        <v>176</v>
      </c>
      <c r="G177" s="10" t="s">
        <v>517</v>
      </c>
      <c r="H177" s="1258">
        <v>0.31049281259544603</v>
      </c>
      <c r="I177" s="1258">
        <v>0.30626077738689339</v>
      </c>
      <c r="J177" s="1258">
        <v>4.0559576034019162</v>
      </c>
      <c r="K177" s="1258">
        <v>4.2244090889480059</v>
      </c>
      <c r="L177" s="1258">
        <v>5.7581511404508934</v>
      </c>
      <c r="M177" s="1258">
        <v>5.5027160744835202</v>
      </c>
      <c r="N177" s="1258">
        <v>2.3519316688681129</v>
      </c>
      <c r="O177" s="1258">
        <v>2.873947141154368</v>
      </c>
      <c r="P177" s="1258">
        <v>4.621767909323454</v>
      </c>
      <c r="Q177" s="1258">
        <v>4.3681628272935438</v>
      </c>
    </row>
    <row r="178" spans="1:17">
      <c r="A178" s="10" t="s">
        <v>524</v>
      </c>
      <c r="B178" s="10" t="s">
        <v>548</v>
      </c>
      <c r="D178" s="10" t="s">
        <v>636</v>
      </c>
      <c r="F178" s="10">
        <v>177</v>
      </c>
      <c r="G178" s="10" t="s">
        <v>517</v>
      </c>
      <c r="H178" s="1258">
        <v>0.34672148776888873</v>
      </c>
      <c r="I178" s="1258">
        <v>0.3411438238953568</v>
      </c>
      <c r="J178" s="1258">
        <v>7.0001510977808001</v>
      </c>
      <c r="K178" s="1258">
        <v>7.0558286280574292</v>
      </c>
      <c r="L178" s="1258">
        <v>9.5819238190881091</v>
      </c>
      <c r="M178" s="1258">
        <v>9.7326025568435099</v>
      </c>
      <c r="N178" s="1258">
        <v>4.1161877601074606</v>
      </c>
      <c r="O178" s="1258">
        <v>4.9928561592403842</v>
      </c>
      <c r="P178" s="1258">
        <v>5.3402530918040609</v>
      </c>
      <c r="Q178" s="1258">
        <v>5.7883356305001978</v>
      </c>
    </row>
    <row r="179" spans="1:17">
      <c r="A179" s="10" t="s">
        <v>524</v>
      </c>
      <c r="B179" s="10" t="s">
        <v>548</v>
      </c>
      <c r="D179" s="10" t="s">
        <v>631</v>
      </c>
      <c r="F179" s="10">
        <v>178</v>
      </c>
      <c r="G179" s="10" t="s">
        <v>517</v>
      </c>
      <c r="H179" s="1258">
        <v>0.29563220101913718</v>
      </c>
      <c r="I179" s="1258">
        <v>0.29658181318711307</v>
      </c>
      <c r="J179" s="1258">
        <v>17.549801328376198</v>
      </c>
      <c r="K179" s="1258">
        <v>17.450040152446018</v>
      </c>
      <c r="L179" s="1258">
        <v>20.765151212937596</v>
      </c>
      <c r="M179" s="1258">
        <v>21.167575663409924</v>
      </c>
      <c r="N179" s="1258">
        <v>6.4710311215189797</v>
      </c>
      <c r="O179" s="1258">
        <v>6.6267696513968444</v>
      </c>
      <c r="P179" s="1258">
        <v>8.7373915025360844</v>
      </c>
      <c r="Q179" s="1258">
        <v>8.5293588748948892</v>
      </c>
    </row>
    <row r="180" spans="1:17">
      <c r="A180" s="10" t="s">
        <v>524</v>
      </c>
      <c r="B180" s="10" t="s">
        <v>548</v>
      </c>
      <c r="D180" s="10" t="s">
        <v>645</v>
      </c>
      <c r="F180" s="10">
        <v>179</v>
      </c>
      <c r="G180" s="10" t="s">
        <v>517</v>
      </c>
      <c r="H180" s="1258">
        <v>0.35839985023180126</v>
      </c>
      <c r="I180" s="1258">
        <v>0.35455580081608157</v>
      </c>
      <c r="J180" s="1258">
        <v>3.330561179307757</v>
      </c>
      <c r="K180" s="1258">
        <v>2.9724168878345814</v>
      </c>
      <c r="L180" s="1258">
        <v>3.6385465540356541</v>
      </c>
      <c r="M180" s="1258">
        <v>3.1972135510631454</v>
      </c>
      <c r="N180" s="1258">
        <v>1.6062865011768215</v>
      </c>
      <c r="O180" s="1258">
        <v>1.8636623590042678</v>
      </c>
      <c r="P180" s="1258">
        <v>2.6466791198234922</v>
      </c>
      <c r="Q180" s="1258">
        <v>3.0267253864091535</v>
      </c>
    </row>
    <row r="181" spans="1:17">
      <c r="A181" s="10" t="s">
        <v>524</v>
      </c>
      <c r="B181" s="10" t="s">
        <v>548</v>
      </c>
      <c r="D181" s="10" t="s">
        <v>651</v>
      </c>
      <c r="F181" s="10">
        <v>180</v>
      </c>
      <c r="G181" s="10" t="s">
        <v>517</v>
      </c>
      <c r="H181" s="1258">
        <v>0.3805308358327662</v>
      </c>
      <c r="I181" s="1258">
        <v>0.36696673470573865</v>
      </c>
      <c r="J181" s="1258">
        <v>4.5500227476613064</v>
      </c>
      <c r="K181" s="1258">
        <v>4.3670054453306451</v>
      </c>
      <c r="L181" s="1258">
        <v>5.7239377622677905</v>
      </c>
      <c r="M181" s="1258">
        <v>6.4265296662260072</v>
      </c>
      <c r="N181" s="1258">
        <v>2.2362863479726562</v>
      </c>
      <c r="O181" s="1258">
        <v>2.2856419518897089</v>
      </c>
      <c r="P181" s="1258">
        <v>4.4077271380468641</v>
      </c>
      <c r="Q181" s="1258">
        <v>3.5521246191984472</v>
      </c>
    </row>
    <row r="182" spans="1:17">
      <c r="A182" s="10" t="s">
        <v>524</v>
      </c>
      <c r="B182" s="10" t="s">
        <v>548</v>
      </c>
      <c r="D182" s="10" t="s">
        <v>652</v>
      </c>
      <c r="F182" s="10">
        <v>181</v>
      </c>
      <c r="G182" s="10" t="s">
        <v>517</v>
      </c>
      <c r="H182" s="1258">
        <v>0.40447193221161681</v>
      </c>
      <c r="I182" s="1258">
        <v>0.40220203640580426</v>
      </c>
      <c r="J182" s="1258">
        <v>3.2847828038644971</v>
      </c>
      <c r="K182" s="1258">
        <v>2.7132444106455278</v>
      </c>
      <c r="L182" s="1258">
        <v>3.5137254928128505</v>
      </c>
      <c r="M182" s="1258">
        <v>3.6732130949145603</v>
      </c>
      <c r="N182" s="1258">
        <v>1.8250877875658924</v>
      </c>
      <c r="O182" s="1258">
        <v>1.8106161571951236</v>
      </c>
      <c r="P182" s="1258">
        <v>2.6052171108696731</v>
      </c>
      <c r="Q182" s="1258">
        <v>2.8547157971918713</v>
      </c>
    </row>
    <row r="183" spans="1:17">
      <c r="A183" s="10" t="s">
        <v>524</v>
      </c>
      <c r="B183" s="10" t="s">
        <v>548</v>
      </c>
      <c r="D183" s="10" t="s">
        <v>653</v>
      </c>
      <c r="F183" s="10">
        <v>182</v>
      </c>
      <c r="G183" s="10" t="s">
        <v>517</v>
      </c>
      <c r="H183" s="1258">
        <v>0.40646272906571135</v>
      </c>
      <c r="I183" s="1258">
        <v>0.39655682479896759</v>
      </c>
      <c r="J183" s="1258">
        <v>7.6327358167720512</v>
      </c>
      <c r="K183" s="1258">
        <v>5.5612457392875871</v>
      </c>
      <c r="L183" s="1258">
        <v>6.9194844918226828</v>
      </c>
      <c r="M183" s="1258">
        <v>5.5377173596001681</v>
      </c>
      <c r="N183" s="1258">
        <v>3.437841334593958</v>
      </c>
      <c r="O183" s="1258">
        <v>3.8076482873524009</v>
      </c>
      <c r="P183" s="1258">
        <v>4.5336599154629047</v>
      </c>
      <c r="Q183" s="1258">
        <v>5.2618839227927685</v>
      </c>
    </row>
    <row r="184" spans="1:17">
      <c r="A184" s="10" t="s">
        <v>524</v>
      </c>
      <c r="B184" s="10" t="s">
        <v>549</v>
      </c>
      <c r="F184" s="10">
        <v>183</v>
      </c>
      <c r="G184" s="10" t="s">
        <v>517</v>
      </c>
      <c r="H184" s="1258">
        <v>0.13085953442328521</v>
      </c>
      <c r="I184" s="1258">
        <v>0.12820452270872096</v>
      </c>
      <c r="J184" s="1258">
        <v>3.5769194183560833</v>
      </c>
      <c r="K184" s="1258">
        <v>2.554986172863154</v>
      </c>
      <c r="L184" s="1258">
        <v>5.6929510778194548</v>
      </c>
      <c r="M184" s="1258">
        <v>3.2139384732881657</v>
      </c>
      <c r="N184" s="1258">
        <v>1.3005262947205789</v>
      </c>
      <c r="O184" s="1258">
        <v>1.3055823742169048</v>
      </c>
      <c r="P184" s="1258">
        <v>1.5992822044594019</v>
      </c>
      <c r="Q184" s="1258">
        <v>1.61518745509651</v>
      </c>
    </row>
    <row r="185" spans="1:17">
      <c r="A185" s="10" t="s">
        <v>524</v>
      </c>
      <c r="B185" s="10" t="s">
        <v>549</v>
      </c>
      <c r="D185" s="10" t="s">
        <v>559</v>
      </c>
      <c r="F185" s="10">
        <v>184</v>
      </c>
      <c r="G185" s="10" t="s">
        <v>517</v>
      </c>
      <c r="H185" s="1258">
        <v>0.22429899376310045</v>
      </c>
      <c r="I185" s="1258">
        <v>0.22185234750713589</v>
      </c>
      <c r="J185" s="1258">
        <v>7.2011781156516914</v>
      </c>
      <c r="K185" s="1258">
        <v>7.3008700336517203</v>
      </c>
      <c r="L185" s="1258">
        <v>15.050579085291959</v>
      </c>
      <c r="M185" s="1258">
        <v>10.206780090165134</v>
      </c>
      <c r="N185" s="1258">
        <v>2.9538534652641544</v>
      </c>
      <c r="O185" s="1258">
        <v>3.0086247069890857</v>
      </c>
      <c r="P185" s="1258">
        <v>5.1299922890660206</v>
      </c>
      <c r="Q185" s="1258">
        <v>4.2465077254786294</v>
      </c>
    </row>
    <row r="186" spans="1:17">
      <c r="A186" s="10" t="s">
        <v>524</v>
      </c>
      <c r="B186" s="10" t="s">
        <v>549</v>
      </c>
      <c r="D186" s="10" t="s">
        <v>631</v>
      </c>
      <c r="F186" s="10">
        <v>185</v>
      </c>
      <c r="G186" s="10" t="s">
        <v>517</v>
      </c>
      <c r="H186" s="1258">
        <v>0.27987497309314768</v>
      </c>
      <c r="I186" s="1258">
        <v>0.27173679404799134</v>
      </c>
      <c r="J186" s="1258">
        <v>7.9320173538868843</v>
      </c>
      <c r="K186" s="1258">
        <v>4.1894370932109428</v>
      </c>
      <c r="L186" s="1258">
        <v>12.031646025577064</v>
      </c>
      <c r="M186" s="1258">
        <v>5.277929749631042</v>
      </c>
      <c r="N186" s="1258">
        <v>2.2679115430078975</v>
      </c>
      <c r="O186" s="1258">
        <v>2.3297335544640672</v>
      </c>
      <c r="P186" s="1258">
        <v>2.3834316730015308</v>
      </c>
      <c r="Q186" s="1258">
        <v>2.4442345945844997</v>
      </c>
    </row>
    <row r="187" spans="1:17">
      <c r="A187" s="10" t="s">
        <v>524</v>
      </c>
      <c r="B187" s="10" t="s">
        <v>549</v>
      </c>
      <c r="D187" s="10" t="s">
        <v>630</v>
      </c>
      <c r="F187" s="10">
        <v>186</v>
      </c>
      <c r="G187" s="10" t="s">
        <v>517</v>
      </c>
      <c r="H187" s="1258">
        <v>0.32342763660159285</v>
      </c>
      <c r="I187" s="1258">
        <v>0.31387698427673572</v>
      </c>
      <c r="J187" s="1258">
        <v>3.9366658732534709</v>
      </c>
      <c r="K187" s="1258">
        <v>3.7100056959814292</v>
      </c>
      <c r="L187" s="1258">
        <v>2.0867899612538587</v>
      </c>
      <c r="M187" s="1258">
        <v>4.3035413946454417</v>
      </c>
      <c r="N187" s="1258">
        <v>2.4012846174763309</v>
      </c>
      <c r="O187" s="1258">
        <v>2.4823783374338642</v>
      </c>
      <c r="P187" s="1258">
        <v>3.9290421136321152</v>
      </c>
      <c r="Q187" s="1258">
        <v>3.2787351950877541</v>
      </c>
    </row>
    <row r="188" spans="1:17">
      <c r="A188" s="10" t="s">
        <v>524</v>
      </c>
      <c r="B188" s="10" t="s">
        <v>549</v>
      </c>
      <c r="D188" s="10" t="s">
        <v>645</v>
      </c>
      <c r="F188" s="10">
        <v>187</v>
      </c>
      <c r="G188" s="10" t="s">
        <v>517</v>
      </c>
      <c r="H188" s="1258">
        <v>0.34502712365497418</v>
      </c>
      <c r="I188" s="1258">
        <v>0.33843308017962204</v>
      </c>
      <c r="J188" s="1258">
        <v>4.6820334398717938</v>
      </c>
      <c r="K188" s="1258">
        <v>3.948711001562887</v>
      </c>
      <c r="L188" s="1258">
        <v>6.2864214167857906</v>
      </c>
      <c r="M188" s="1258">
        <v>5.475065304644164</v>
      </c>
      <c r="N188" s="1258">
        <v>3.153932661921957</v>
      </c>
      <c r="O188" s="1258">
        <v>2.9297686835126209</v>
      </c>
      <c r="P188" s="1258">
        <v>3.2969173961712133</v>
      </c>
      <c r="Q188" s="1258">
        <v>4.5446423041916288</v>
      </c>
    </row>
    <row r="189" spans="1:17">
      <c r="A189" s="10" t="s">
        <v>524</v>
      </c>
      <c r="B189" s="10" t="s">
        <v>549</v>
      </c>
      <c r="D189" s="10" t="s">
        <v>654</v>
      </c>
      <c r="F189" s="10">
        <v>188</v>
      </c>
      <c r="G189" s="10" t="s">
        <v>517</v>
      </c>
      <c r="H189" s="1258">
        <v>0.24915923464664655</v>
      </c>
      <c r="I189" s="1258">
        <v>0.24634911948886368</v>
      </c>
      <c r="J189" s="1258">
        <v>5.0857979672152585</v>
      </c>
      <c r="K189" s="1258">
        <v>4.9266653002143839</v>
      </c>
      <c r="L189" s="1258">
        <v>7.2466068377120578</v>
      </c>
      <c r="M189" s="1258">
        <v>5.6738157712022534</v>
      </c>
      <c r="N189" s="1258">
        <v>3.7058014256885232</v>
      </c>
      <c r="O189" s="1258">
        <v>3.8016257055653573</v>
      </c>
      <c r="P189" s="1258">
        <v>3.8343813848688497</v>
      </c>
      <c r="Q189" s="1258">
        <v>4.5808836017978543</v>
      </c>
    </row>
    <row r="190" spans="1:17">
      <c r="A190" s="10" t="s">
        <v>655</v>
      </c>
      <c r="F190" s="10">
        <v>189</v>
      </c>
      <c r="G190" s="10" t="s">
        <v>517</v>
      </c>
      <c r="H190" s="1258">
        <v>5.0625564198194917E-2</v>
      </c>
      <c r="I190" s="1258">
        <v>4.9343741814604804E-2</v>
      </c>
      <c r="J190" s="1258">
        <v>0.94580392075287201</v>
      </c>
      <c r="K190" s="1258">
        <v>0.8503793637782584</v>
      </c>
      <c r="L190" s="1258">
        <v>1.2523346722268005</v>
      </c>
      <c r="M190" s="1258">
        <v>1.0927148385668701</v>
      </c>
      <c r="N190" s="1258">
        <v>0.3908508622752207</v>
      </c>
      <c r="O190" s="1258">
        <v>0.41535591126744348</v>
      </c>
      <c r="P190" s="1258">
        <v>0.51058418209626089</v>
      </c>
      <c r="Q190" s="1258">
        <v>0.54586079745652549</v>
      </c>
    </row>
    <row r="191" spans="1:17">
      <c r="A191" s="10" t="s">
        <v>1436</v>
      </c>
      <c r="B191" s="10" t="s">
        <v>1435</v>
      </c>
      <c r="F191" s="10">
        <v>190</v>
      </c>
      <c r="G191" s="10" t="s">
        <v>517</v>
      </c>
      <c r="H191" s="1258">
        <v>0.43317390649463478</v>
      </c>
      <c r="I191" s="1258">
        <v>0.41316379531764297</v>
      </c>
      <c r="J191" s="1258">
        <v>7.1446866170925496</v>
      </c>
      <c r="K191" s="1258">
        <v>5.8113828523274318</v>
      </c>
      <c r="L191" s="1258">
        <v>10.931953696967847</v>
      </c>
      <c r="M191" s="1258">
        <v>7.1992395416236503</v>
      </c>
      <c r="N191" s="1258">
        <v>4.1791803856222671</v>
      </c>
      <c r="O191" s="1258">
        <v>4.1271718960076926</v>
      </c>
      <c r="P191" s="1258">
        <v>5.7075988332238117</v>
      </c>
      <c r="Q191" s="1258">
        <v>5.8373863130828916</v>
      </c>
    </row>
    <row r="192" spans="1:17">
      <c r="A192" s="10" t="s">
        <v>853</v>
      </c>
      <c r="F192" s="10">
        <v>191</v>
      </c>
      <c r="G192" s="10" t="s">
        <v>517</v>
      </c>
      <c r="H192" s="1258">
        <v>4.0384103918900537E-2</v>
      </c>
      <c r="I192" s="1258">
        <v>3.9885052126420323E-2</v>
      </c>
      <c r="J192" s="1258">
        <v>1.3311436176876006</v>
      </c>
      <c r="K192" s="1258">
        <v>1.2198172160794691</v>
      </c>
      <c r="L192" s="1258">
        <v>1.8094607964184475</v>
      </c>
      <c r="M192" s="1258">
        <v>1.6041762258981891</v>
      </c>
      <c r="N192" s="1258">
        <v>0.5612905575284598</v>
      </c>
      <c r="O192" s="1258">
        <v>0.5754064659801098</v>
      </c>
      <c r="P192" s="1258">
        <v>0.72864082917866835</v>
      </c>
      <c r="Q192" s="1258">
        <v>0.76387177864877054</v>
      </c>
    </row>
    <row r="193" spans="1:17">
      <c r="A193" s="10" t="s">
        <v>524</v>
      </c>
      <c r="B193" s="10" t="s">
        <v>550</v>
      </c>
      <c r="F193" s="10">
        <v>192</v>
      </c>
      <c r="G193" s="10" t="s">
        <v>517</v>
      </c>
      <c r="H193" s="1258">
        <v>0.12786540810114128</v>
      </c>
      <c r="I193" s="1258">
        <v>0.12628755099791672</v>
      </c>
      <c r="J193" s="1258">
        <v>2.7290510969634201</v>
      </c>
      <c r="K193" s="1258">
        <v>2.0980583413650367</v>
      </c>
      <c r="L193" s="1258">
        <v>3.5396490435949981</v>
      </c>
      <c r="M193" s="1258">
        <v>2.8461571232194283</v>
      </c>
      <c r="N193" s="1258">
        <v>1.3764319867575299</v>
      </c>
      <c r="O193" s="1258">
        <v>1.370248578819824</v>
      </c>
      <c r="P193" s="1258">
        <v>1.9954180745485801</v>
      </c>
      <c r="Q193" s="1258">
        <v>2.2019965970128688</v>
      </c>
    </row>
    <row r="194" spans="1:17">
      <c r="A194" s="10" t="s">
        <v>524</v>
      </c>
      <c r="B194" s="10" t="s">
        <v>550</v>
      </c>
      <c r="D194" s="10" t="s">
        <v>656</v>
      </c>
      <c r="F194" s="10">
        <v>193</v>
      </c>
      <c r="G194" s="10" t="s">
        <v>517</v>
      </c>
      <c r="H194" s="1258">
        <v>0.42629234411274164</v>
      </c>
      <c r="I194" s="1258">
        <v>0.4167853558921456</v>
      </c>
      <c r="J194" s="1258">
        <v>6.9462199117682735</v>
      </c>
      <c r="K194" s="1258">
        <v>4.1494410592008242</v>
      </c>
      <c r="L194" s="1258">
        <v>9.2028362540308279</v>
      </c>
      <c r="M194" s="1258">
        <v>6.51319828912525</v>
      </c>
      <c r="N194" s="1258">
        <v>2.4928138010114438</v>
      </c>
      <c r="O194" s="1258">
        <v>2.4648659590858411</v>
      </c>
      <c r="P194" s="1258">
        <v>3.2710200840021604</v>
      </c>
      <c r="Q194" s="1258">
        <v>3.7579102095129309</v>
      </c>
    </row>
    <row r="195" spans="1:17">
      <c r="A195" s="10" t="s">
        <v>524</v>
      </c>
      <c r="B195" s="10" t="s">
        <v>550</v>
      </c>
      <c r="D195" s="10" t="s">
        <v>657</v>
      </c>
      <c r="F195" s="10">
        <v>194</v>
      </c>
      <c r="G195" s="10" t="s">
        <v>517</v>
      </c>
      <c r="H195" s="1258">
        <v>0.28865495125612273</v>
      </c>
      <c r="I195" s="1258">
        <v>0.28479803192755104</v>
      </c>
      <c r="J195" s="1258">
        <v>4.2166851085496226</v>
      </c>
      <c r="K195" s="1258">
        <v>4.2875866760313279</v>
      </c>
      <c r="L195" s="1258">
        <v>6.1546548196866109</v>
      </c>
      <c r="M195" s="1258">
        <v>6.5194974675497024</v>
      </c>
      <c r="N195" s="1258">
        <v>2.9878182029727527</v>
      </c>
      <c r="O195" s="1258">
        <v>3.1837087349964595</v>
      </c>
      <c r="P195" s="1258">
        <v>5.1493458330849444</v>
      </c>
      <c r="Q195" s="1258">
        <v>5.7494042623936128</v>
      </c>
    </row>
    <row r="196" spans="1:17">
      <c r="A196" s="10" t="s">
        <v>524</v>
      </c>
      <c r="B196" s="10" t="s">
        <v>550</v>
      </c>
      <c r="D196" s="10" t="s">
        <v>658</v>
      </c>
      <c r="F196" s="10">
        <v>195</v>
      </c>
      <c r="G196" s="10" t="s">
        <v>517</v>
      </c>
      <c r="H196" s="1258">
        <v>0.1755377431571393</v>
      </c>
      <c r="I196" s="1258">
        <v>0.17528852020772587</v>
      </c>
      <c r="J196" s="1258">
        <v>6.2040458622282717</v>
      </c>
      <c r="K196" s="1258">
        <v>6.0223065443523032</v>
      </c>
      <c r="L196" s="1258">
        <v>5.7137867585723416</v>
      </c>
      <c r="M196" s="1258">
        <v>4.9322782636509706</v>
      </c>
      <c r="N196" s="1258">
        <v>3.9305256018833727</v>
      </c>
      <c r="O196" s="1258">
        <v>3.9743594371894515</v>
      </c>
      <c r="P196" s="1258">
        <v>5.0885376968616987</v>
      </c>
      <c r="Q196" s="1258">
        <v>6.0441381604383402</v>
      </c>
    </row>
    <row r="197" spans="1:17">
      <c r="A197" s="10" t="s">
        <v>524</v>
      </c>
      <c r="B197" s="10" t="s">
        <v>550</v>
      </c>
      <c r="D197" s="10" t="s">
        <v>659</v>
      </c>
      <c r="F197" s="10">
        <v>196</v>
      </c>
      <c r="G197" s="10" t="s">
        <v>517</v>
      </c>
      <c r="H197" s="1258">
        <v>0.23844125725525053</v>
      </c>
      <c r="I197" s="1258">
        <v>0.24152476668859243</v>
      </c>
      <c r="J197" s="1258">
        <v>6.4850732649429199</v>
      </c>
      <c r="K197" s="1258">
        <v>5.1713326278001732</v>
      </c>
      <c r="L197" s="1258">
        <v>6.6605710957654667</v>
      </c>
      <c r="M197" s="1258">
        <v>6.8543044090115686</v>
      </c>
      <c r="N197" s="1258">
        <v>3.819763204927249</v>
      </c>
      <c r="O197" s="1258">
        <v>3.7193529354847725</v>
      </c>
      <c r="P197" s="1258">
        <v>3.6596228879171151</v>
      </c>
      <c r="Q197" s="1258">
        <v>3.0880461964030657</v>
      </c>
    </row>
    <row r="198" spans="1:17">
      <c r="A198" s="10" t="s">
        <v>524</v>
      </c>
      <c r="B198" s="10" t="s">
        <v>550</v>
      </c>
      <c r="D198" s="10" t="s">
        <v>660</v>
      </c>
      <c r="F198" s="10">
        <v>197</v>
      </c>
      <c r="G198" s="10" t="s">
        <v>517</v>
      </c>
      <c r="H198" s="1258">
        <v>0.61715473567705326</v>
      </c>
      <c r="I198" s="1258">
        <v>0.60688313515836267</v>
      </c>
      <c r="J198" s="1258">
        <v>6.5562290570504684</v>
      </c>
      <c r="K198" s="1258">
        <v>6.7756401559546422</v>
      </c>
      <c r="L198" s="1258">
        <v>10.467767692157278</v>
      </c>
      <c r="M198" s="1258">
        <v>10.317355147533984</v>
      </c>
      <c r="N198" s="1258">
        <v>3.5224170114452824</v>
      </c>
      <c r="O198" s="1258">
        <v>3.3205553411650639</v>
      </c>
      <c r="P198" s="1258">
        <v>5.9897652248459208</v>
      </c>
      <c r="Q198" s="1258">
        <v>5.2444823988338269</v>
      </c>
    </row>
    <row r="199" spans="1:17">
      <c r="A199" s="10" t="s">
        <v>524</v>
      </c>
      <c r="B199" s="10" t="s">
        <v>550</v>
      </c>
      <c r="D199" s="10" t="s">
        <v>661</v>
      </c>
      <c r="F199" s="10">
        <v>198</v>
      </c>
      <c r="G199" s="10" t="s">
        <v>517</v>
      </c>
      <c r="H199" s="1258">
        <v>0.14539857486412769</v>
      </c>
      <c r="I199" s="1258">
        <v>0.14467707857771786</v>
      </c>
      <c r="J199" s="1258">
        <v>7.7646550802373389</v>
      </c>
      <c r="K199" s="1258">
        <v>5.0730693130694551</v>
      </c>
      <c r="L199" s="1258">
        <v>7.2835219548295838</v>
      </c>
      <c r="M199" s="1258">
        <v>6.9182290832861515</v>
      </c>
      <c r="N199" s="1258">
        <v>3.5594908826609886</v>
      </c>
      <c r="O199" s="1258">
        <v>2.5178492613424392</v>
      </c>
      <c r="P199" s="1258">
        <v>3.2026119444417702</v>
      </c>
      <c r="Q199" s="1258">
        <v>2.881714225698925</v>
      </c>
    </row>
    <row r="200" spans="1:17">
      <c r="A200" s="10" t="s">
        <v>524</v>
      </c>
      <c r="B200" s="10" t="s">
        <v>550</v>
      </c>
      <c r="D200" s="10" t="s">
        <v>662</v>
      </c>
      <c r="F200" s="10">
        <v>199</v>
      </c>
      <c r="G200" s="10" t="s">
        <v>517</v>
      </c>
      <c r="H200" s="1258">
        <v>0.25890538567475702</v>
      </c>
      <c r="I200" s="1258">
        <v>0.2577461133654958</v>
      </c>
      <c r="J200" s="1258">
        <v>6.5762345329910818</v>
      </c>
      <c r="K200" s="1258">
        <v>6.5638494320584142</v>
      </c>
      <c r="L200" s="1258">
        <v>7.0534325157516511</v>
      </c>
      <c r="M200" s="1258">
        <v>6.657660883161296</v>
      </c>
      <c r="N200" s="1258">
        <v>3.587074878372591</v>
      </c>
      <c r="O200" s="1258">
        <v>3.6334231742970577</v>
      </c>
      <c r="P200" s="1258">
        <v>4.8473964481041101</v>
      </c>
      <c r="Q200" s="1258">
        <v>4.6677250554435012</v>
      </c>
    </row>
    <row r="201" spans="1:17">
      <c r="A201" s="10" t="s">
        <v>524</v>
      </c>
      <c r="B201" s="10" t="s">
        <v>551</v>
      </c>
      <c r="F201" s="10">
        <v>200</v>
      </c>
      <c r="G201" s="10" t="s">
        <v>517</v>
      </c>
      <c r="H201" s="1258">
        <v>8.7984907692337341E-2</v>
      </c>
      <c r="I201" s="1258">
        <v>8.7371898121024999E-2</v>
      </c>
      <c r="J201" s="1258">
        <v>3.3671467023011599</v>
      </c>
      <c r="K201" s="1258">
        <v>2.9599670371398115</v>
      </c>
      <c r="L201" s="1258">
        <v>3.1136489961341764</v>
      </c>
      <c r="M201" s="1258">
        <v>2.9067120154964501</v>
      </c>
      <c r="N201" s="1258">
        <v>1.4551259478174146</v>
      </c>
      <c r="O201" s="1258">
        <v>1.5561649254984629</v>
      </c>
      <c r="P201" s="1258">
        <v>1.9169062500496488</v>
      </c>
      <c r="Q201" s="1258">
        <v>2.2925431270058558</v>
      </c>
    </row>
    <row r="202" spans="1:17">
      <c r="A202" s="10" t="s">
        <v>524</v>
      </c>
      <c r="B202" s="10" t="s">
        <v>551</v>
      </c>
      <c r="D202" s="10" t="s">
        <v>663</v>
      </c>
      <c r="F202" s="10">
        <v>201</v>
      </c>
      <c r="G202" s="10" t="s">
        <v>517</v>
      </c>
      <c r="H202" s="1258">
        <v>8.2651032492328969E-2</v>
      </c>
      <c r="I202" s="1258">
        <v>8.2106053194813552E-2</v>
      </c>
      <c r="J202" s="1258">
        <v>4.2944937049092653</v>
      </c>
      <c r="K202" s="1258">
        <v>4.0148474741331821</v>
      </c>
      <c r="L202" s="1258">
        <v>4.4548822074636449</v>
      </c>
      <c r="M202" s="1258">
        <v>3.433637341166206</v>
      </c>
      <c r="N202" s="1258">
        <v>2.0609201295147206</v>
      </c>
      <c r="O202" s="1258">
        <v>2.1410012511437935</v>
      </c>
      <c r="P202" s="1258">
        <v>2.3971160772457529</v>
      </c>
      <c r="Q202" s="1258">
        <v>2.7950805507661465</v>
      </c>
    </row>
    <row r="203" spans="1:17">
      <c r="A203" s="10" t="s">
        <v>524</v>
      </c>
      <c r="B203" s="10" t="s">
        <v>551</v>
      </c>
      <c r="D203" s="10" t="s">
        <v>663</v>
      </c>
      <c r="E203" s="10" t="s">
        <v>664</v>
      </c>
      <c r="F203" s="10">
        <v>202</v>
      </c>
      <c r="G203" s="10" t="s">
        <v>517</v>
      </c>
      <c r="H203" s="1258">
        <v>0.11133840779701007</v>
      </c>
      <c r="I203" s="1258">
        <v>0.11077059527151381</v>
      </c>
      <c r="J203" s="1258">
        <v>4.6922841463972835</v>
      </c>
      <c r="K203" s="1258">
        <v>3.6489518696672985</v>
      </c>
      <c r="L203" s="1258">
        <v>6.1319499459640783</v>
      </c>
      <c r="M203" s="1258">
        <v>4.4131102375818339</v>
      </c>
      <c r="N203" s="1258">
        <v>2.6066509659471513</v>
      </c>
      <c r="O203" s="1258">
        <v>2.5539599910684556</v>
      </c>
      <c r="P203" s="1258">
        <v>2.8090108348059428</v>
      </c>
      <c r="Q203" s="1258">
        <v>2.7424227363883245</v>
      </c>
    </row>
    <row r="204" spans="1:17">
      <c r="A204" s="10" t="s">
        <v>524</v>
      </c>
      <c r="B204" s="10" t="s">
        <v>551</v>
      </c>
      <c r="D204" s="10" t="s">
        <v>663</v>
      </c>
      <c r="E204" s="10" t="s">
        <v>665</v>
      </c>
      <c r="F204" s="10">
        <v>203</v>
      </c>
      <c r="G204" s="10" t="s">
        <v>517</v>
      </c>
      <c r="H204" s="1258">
        <v>0.11362003775727784</v>
      </c>
      <c r="I204" s="1258">
        <v>0.11277192036809049</v>
      </c>
      <c r="J204" s="1258">
        <v>5.7573685195423812</v>
      </c>
      <c r="K204" s="1258">
        <v>5.4195934371849717</v>
      </c>
      <c r="L204" s="1258">
        <v>5.8755153002702567</v>
      </c>
      <c r="M204" s="1258">
        <v>4.5439563623195811</v>
      </c>
      <c r="N204" s="1258">
        <v>2.7458191591970724</v>
      </c>
      <c r="O204" s="1258">
        <v>2.8683520447212016</v>
      </c>
      <c r="P204" s="1258">
        <v>3.2634755375006961</v>
      </c>
      <c r="Q204" s="1258">
        <v>3.8778292161417691</v>
      </c>
    </row>
    <row r="205" spans="1:17">
      <c r="A205" s="10" t="s">
        <v>524</v>
      </c>
      <c r="B205" s="10" t="s">
        <v>551</v>
      </c>
      <c r="D205" s="10" t="s">
        <v>666</v>
      </c>
      <c r="F205" s="10">
        <v>204</v>
      </c>
      <c r="G205" s="10" t="s">
        <v>517</v>
      </c>
      <c r="H205" s="1258">
        <v>0.38630089962567482</v>
      </c>
      <c r="I205" s="1258">
        <v>0.38604130312412277</v>
      </c>
      <c r="J205" s="1258">
        <v>5.3371909733517278</v>
      </c>
      <c r="K205" s="1258">
        <v>5.1415686134035337</v>
      </c>
      <c r="L205" s="1258">
        <v>5.9061374978634698</v>
      </c>
      <c r="M205" s="1258">
        <v>7.2383031366676036</v>
      </c>
      <c r="N205" s="1258">
        <v>3.3770234612923669</v>
      </c>
      <c r="O205" s="1258">
        <v>3.9538228043239343</v>
      </c>
      <c r="P205" s="1258">
        <v>5.2510025023452025</v>
      </c>
      <c r="Q205" s="1258">
        <v>6.1065817839036054</v>
      </c>
    </row>
    <row r="206" spans="1:17">
      <c r="A206" s="10" t="s">
        <v>524</v>
      </c>
      <c r="B206" s="10" t="s">
        <v>551</v>
      </c>
      <c r="D206" s="10" t="s">
        <v>667</v>
      </c>
      <c r="F206" s="10">
        <v>205</v>
      </c>
      <c r="G206" s="10" t="s">
        <v>517</v>
      </c>
      <c r="H206" s="1258">
        <v>0.25427585256791724</v>
      </c>
      <c r="I206" s="1258">
        <v>0.24656116944043055</v>
      </c>
      <c r="J206" s="1258">
        <v>9.2185106248772861</v>
      </c>
      <c r="K206" s="1258">
        <v>6.7756021239252275</v>
      </c>
      <c r="L206" s="1258">
        <v>9.3457219300165271</v>
      </c>
      <c r="M206" s="1258">
        <v>8.1562463551053792</v>
      </c>
      <c r="N206" s="1258">
        <v>2.8006582029829996</v>
      </c>
      <c r="O206" s="1258">
        <v>2.7614454300190783</v>
      </c>
      <c r="P206" s="1258">
        <v>3.4223907442422665</v>
      </c>
      <c r="Q206" s="1258">
        <v>2.9175276323841155</v>
      </c>
    </row>
    <row r="207" spans="1:17">
      <c r="A207" s="10" t="s">
        <v>524</v>
      </c>
      <c r="B207" s="10" t="s">
        <v>551</v>
      </c>
      <c r="D207" s="10" t="s">
        <v>668</v>
      </c>
      <c r="F207" s="10">
        <v>206</v>
      </c>
      <c r="G207" s="10" t="s">
        <v>517</v>
      </c>
      <c r="H207" s="1258">
        <v>0.11765619293137405</v>
      </c>
      <c r="I207" s="1258">
        <v>0.11766795690489956</v>
      </c>
      <c r="J207" s="1258">
        <v>7.2432609139245727</v>
      </c>
      <c r="K207" s="1258">
        <v>7.3609040097475873</v>
      </c>
      <c r="L207" s="1258">
        <v>10.120924897606919</v>
      </c>
      <c r="M207" s="1258">
        <v>13.040049667369907</v>
      </c>
      <c r="N207" s="1258">
        <v>5.2275346083935217</v>
      </c>
      <c r="O207" s="1258">
        <v>5.7539857419235263</v>
      </c>
      <c r="P207" s="1258">
        <v>8.3863495564477226</v>
      </c>
      <c r="Q207" s="1258">
        <v>11.991908443335626</v>
      </c>
    </row>
    <row r="208" spans="1:17">
      <c r="A208" s="10" t="s">
        <v>524</v>
      </c>
      <c r="B208" s="10" t="s">
        <v>551</v>
      </c>
      <c r="D208" s="10" t="s">
        <v>669</v>
      </c>
      <c r="F208" s="10">
        <v>207</v>
      </c>
      <c r="G208" s="10" t="s">
        <v>517</v>
      </c>
      <c r="H208" s="1258">
        <v>0.25153558763756417</v>
      </c>
      <c r="I208" s="1258">
        <v>0.25148661636910374</v>
      </c>
      <c r="J208" s="1258">
        <v>32.655855653724231</v>
      </c>
      <c r="K208" s="1258">
        <v>26.482416585147149</v>
      </c>
      <c r="L208" s="1258">
        <v>14.389963391144484</v>
      </c>
      <c r="M208" s="1258">
        <v>11.366047800338526</v>
      </c>
      <c r="N208" s="1258">
        <v>5.3908528562412936</v>
      </c>
      <c r="O208" s="1258">
        <v>4.308619253116464</v>
      </c>
      <c r="P208" s="1258">
        <v>7.8846092138343016</v>
      </c>
      <c r="Q208" s="1258">
        <v>6.040194029608176</v>
      </c>
    </row>
    <row r="209" spans="1:17">
      <c r="A209" s="10" t="s">
        <v>524</v>
      </c>
      <c r="B209" s="10" t="s">
        <v>552</v>
      </c>
      <c r="F209" s="10">
        <v>208</v>
      </c>
      <c r="G209" s="10" t="s">
        <v>517</v>
      </c>
      <c r="H209" s="1258">
        <v>0.10865469354486265</v>
      </c>
      <c r="I209" s="1258">
        <v>0.10789917201444324</v>
      </c>
      <c r="J209" s="1258">
        <v>4.2521522195424941</v>
      </c>
      <c r="K209" s="1258">
        <v>3.691538905021027</v>
      </c>
      <c r="L209" s="1258">
        <v>6.1902596554969689</v>
      </c>
      <c r="M209" s="1258">
        <v>5.0977106900755276</v>
      </c>
      <c r="N209" s="1258">
        <v>1.538725529701481</v>
      </c>
      <c r="O209" s="1258">
        <v>1.5905426379108798</v>
      </c>
      <c r="P209" s="1258">
        <v>1.8136803065424418</v>
      </c>
      <c r="Q209" s="1258">
        <v>2.0829066735266371</v>
      </c>
    </row>
    <row r="210" spans="1:17">
      <c r="A210" s="10" t="s">
        <v>524</v>
      </c>
      <c r="B210" s="10" t="s">
        <v>552</v>
      </c>
      <c r="D210" s="10" t="s">
        <v>670</v>
      </c>
      <c r="F210" s="10">
        <v>209</v>
      </c>
      <c r="G210" s="10" t="s">
        <v>517</v>
      </c>
      <c r="H210" s="1258">
        <v>0.31982434108879487</v>
      </c>
      <c r="I210" s="1258">
        <v>0.31586849033666659</v>
      </c>
      <c r="J210" s="1258">
        <v>4.3208197419753009</v>
      </c>
      <c r="K210" s="1258">
        <v>3.2735270037816986</v>
      </c>
      <c r="L210" s="1258">
        <v>3.7670108695506599</v>
      </c>
      <c r="M210" s="1258">
        <v>3.9649732668775255</v>
      </c>
      <c r="N210" s="1258">
        <v>2.1397988871456497</v>
      </c>
      <c r="O210" s="1258">
        <v>2.4844866985441851</v>
      </c>
      <c r="P210" s="1258">
        <v>2.3753376112356572</v>
      </c>
      <c r="Q210" s="1258">
        <v>3.10834841832951</v>
      </c>
    </row>
    <row r="211" spans="1:17">
      <c r="A211" s="10" t="s">
        <v>524</v>
      </c>
      <c r="B211" s="10" t="s">
        <v>552</v>
      </c>
      <c r="D211" s="10" t="s">
        <v>670</v>
      </c>
      <c r="E211" s="10" t="s">
        <v>671</v>
      </c>
      <c r="F211" s="10">
        <v>210</v>
      </c>
      <c r="G211" s="10" t="s">
        <v>517</v>
      </c>
      <c r="H211" s="1258">
        <v>0.52484839925024351</v>
      </c>
      <c r="I211" s="1258">
        <v>0.51305234719250459</v>
      </c>
      <c r="J211" s="1258">
        <v>8.4598912086722855</v>
      </c>
      <c r="K211" s="1258">
        <v>4.9930017453704547</v>
      </c>
      <c r="L211" s="1258">
        <v>5.7628554942459003</v>
      </c>
      <c r="M211" s="1258">
        <v>5.0265392508902584</v>
      </c>
      <c r="N211" s="1258">
        <v>3.0363723060625434</v>
      </c>
      <c r="O211" s="1258">
        <v>3.3026083252629004</v>
      </c>
      <c r="P211" s="1258">
        <v>2.5857610348143969</v>
      </c>
      <c r="Q211" s="1258">
        <v>2.2674837801405885</v>
      </c>
    </row>
    <row r="212" spans="1:17">
      <c r="A212" s="10" t="s">
        <v>524</v>
      </c>
      <c r="B212" s="10" t="s">
        <v>552</v>
      </c>
      <c r="D212" s="10" t="s">
        <v>670</v>
      </c>
      <c r="E212" s="10" t="s">
        <v>672</v>
      </c>
      <c r="F212" s="10">
        <v>211</v>
      </c>
      <c r="G212" s="10" t="s">
        <v>517</v>
      </c>
      <c r="H212" s="1258">
        <v>0.39792291124456841</v>
      </c>
      <c r="I212" s="1258">
        <v>0.39601046050875338</v>
      </c>
      <c r="J212" s="1258">
        <v>4.0834634208529605</v>
      </c>
      <c r="K212" s="1258">
        <v>4.3160137127519222</v>
      </c>
      <c r="L212" s="1258">
        <v>4.9686553482944893</v>
      </c>
      <c r="M212" s="1258">
        <v>5.6628357329295476</v>
      </c>
      <c r="N212" s="1258">
        <v>2.9067214984724026</v>
      </c>
      <c r="O212" s="1258">
        <v>3.4191275326063413</v>
      </c>
      <c r="P212" s="1258">
        <v>3.4712867831732996</v>
      </c>
      <c r="Q212" s="1258">
        <v>4.6770127994038528</v>
      </c>
    </row>
    <row r="213" spans="1:17">
      <c r="A213" s="10" t="s">
        <v>524</v>
      </c>
      <c r="B213" s="10" t="s">
        <v>552</v>
      </c>
      <c r="D213" s="10" t="s">
        <v>673</v>
      </c>
      <c r="F213" s="10">
        <v>212</v>
      </c>
      <c r="G213" s="10" t="s">
        <v>517</v>
      </c>
      <c r="H213" s="1258">
        <v>0.17084249287629799</v>
      </c>
      <c r="I213" s="1258">
        <v>0.17239533475052279</v>
      </c>
      <c r="J213" s="1258">
        <v>30.409893273552225</v>
      </c>
      <c r="K213" s="1258">
        <v>30.894290330647813</v>
      </c>
      <c r="L213" s="1258">
        <v>63.822413118292502</v>
      </c>
      <c r="M213" s="1258">
        <v>57.214997670530494</v>
      </c>
      <c r="N213" s="1258">
        <v>12.35167132229094</v>
      </c>
      <c r="O213" s="1258">
        <v>11.784961019503866</v>
      </c>
      <c r="P213" s="1258">
        <v>9.9100161028945628</v>
      </c>
      <c r="Q213" s="1258">
        <v>11.626472438582033</v>
      </c>
    </row>
    <row r="214" spans="1:17">
      <c r="A214" s="10" t="s">
        <v>524</v>
      </c>
      <c r="B214" s="10" t="s">
        <v>552</v>
      </c>
      <c r="D214" s="10" t="s">
        <v>674</v>
      </c>
      <c r="F214" s="10">
        <v>213</v>
      </c>
      <c r="G214" s="10" t="s">
        <v>517</v>
      </c>
      <c r="H214" s="1258">
        <v>0.19127827334691105</v>
      </c>
      <c r="I214" s="1258">
        <v>0.19202049057977713</v>
      </c>
      <c r="J214" s="1258">
        <v>11.286954488920719</v>
      </c>
      <c r="K214" s="1258">
        <v>9.1060823555036627</v>
      </c>
      <c r="L214" s="1258">
        <v>14.837854552425549</v>
      </c>
      <c r="M214" s="1258">
        <v>11.36993533021324</v>
      </c>
      <c r="N214" s="1258">
        <v>8.2134502729459467</v>
      </c>
      <c r="O214" s="1258">
        <v>5.9567265391575566</v>
      </c>
      <c r="P214" s="1258">
        <v>10.312273113625714</v>
      </c>
      <c r="Q214" s="1258">
        <v>8.4515194134980529</v>
      </c>
    </row>
    <row r="215" spans="1:17">
      <c r="A215" s="10" t="s">
        <v>524</v>
      </c>
      <c r="B215" s="10" t="s">
        <v>552</v>
      </c>
      <c r="D215" s="10" t="s">
        <v>675</v>
      </c>
      <c r="F215" s="10">
        <v>214</v>
      </c>
      <c r="G215" s="10" t="s">
        <v>517</v>
      </c>
      <c r="H215" s="1258">
        <v>0.27969968946948137</v>
      </c>
      <c r="I215" s="1258">
        <v>0.27851751966664312</v>
      </c>
      <c r="J215" s="1258">
        <v>6.5437485996261842</v>
      </c>
      <c r="K215" s="1258">
        <v>5.5280413303652205</v>
      </c>
      <c r="L215" s="1258">
        <v>11.662296014315535</v>
      </c>
      <c r="M215" s="1258">
        <v>12.213159754727588</v>
      </c>
      <c r="N215" s="1258">
        <v>3.6923715176373024</v>
      </c>
      <c r="O215" s="1258">
        <v>3.5788216673745157</v>
      </c>
      <c r="P215" s="1258">
        <v>5.4137475986010228</v>
      </c>
      <c r="Q215" s="1258">
        <v>6.1270859309412016</v>
      </c>
    </row>
    <row r="216" spans="1:17">
      <c r="A216" s="10" t="s">
        <v>524</v>
      </c>
      <c r="B216" s="10" t="s">
        <v>552</v>
      </c>
      <c r="D216" s="10" t="s">
        <v>676</v>
      </c>
      <c r="F216" s="10">
        <v>215</v>
      </c>
      <c r="G216" s="10" t="s">
        <v>517</v>
      </c>
      <c r="H216" s="1258">
        <v>0.29273332061385871</v>
      </c>
      <c r="I216" s="1258">
        <v>0.29377644829373883</v>
      </c>
      <c r="J216" s="1258">
        <v>10.971628568752587</v>
      </c>
      <c r="K216" s="1258">
        <v>8.5588220901441492</v>
      </c>
      <c r="L216" s="1258">
        <v>9.5508860230189967</v>
      </c>
      <c r="M216" s="1258">
        <v>7.2146211617929588</v>
      </c>
      <c r="N216" s="1258">
        <v>6.7880623825106543</v>
      </c>
      <c r="O216" s="1258">
        <v>5.6238669168978017</v>
      </c>
      <c r="P216" s="1258">
        <v>6.3388569548276079</v>
      </c>
      <c r="Q216" s="1258">
        <v>4.8865703233632072</v>
      </c>
    </row>
    <row r="217" spans="1:17">
      <c r="A217" s="10" t="s">
        <v>524</v>
      </c>
      <c r="B217" s="10" t="s">
        <v>552</v>
      </c>
      <c r="D217" s="10" t="s">
        <v>677</v>
      </c>
      <c r="F217" s="10">
        <v>216</v>
      </c>
      <c r="G217" s="10" t="s">
        <v>517</v>
      </c>
      <c r="H217" s="1258">
        <v>0.15519428073480981</v>
      </c>
      <c r="I217" s="1258">
        <v>0.15343968016069359</v>
      </c>
      <c r="J217" s="1258">
        <v>15.50966534921748</v>
      </c>
      <c r="K217" s="1258">
        <v>14.912393853796344</v>
      </c>
      <c r="L217" s="1258">
        <v>20.372033635507503</v>
      </c>
      <c r="M217" s="1258">
        <v>14.532231045345997</v>
      </c>
      <c r="N217" s="1258">
        <v>6.6195769928803374</v>
      </c>
      <c r="O217" s="1258">
        <v>6.4423040791261643</v>
      </c>
      <c r="P217" s="1258">
        <v>7.042419569353088</v>
      </c>
      <c r="Q217" s="1258">
        <v>5.5975650224833737</v>
      </c>
    </row>
    <row r="218" spans="1:17">
      <c r="A218" s="10" t="s">
        <v>524</v>
      </c>
      <c r="B218" s="10" t="s">
        <v>552</v>
      </c>
      <c r="D218" s="10" t="s">
        <v>678</v>
      </c>
      <c r="F218" s="10">
        <v>217</v>
      </c>
      <c r="G218" s="10" t="s">
        <v>517</v>
      </c>
      <c r="H218" s="1258">
        <v>0.33043987817945186</v>
      </c>
      <c r="I218" s="1258">
        <v>0.29967552864302349</v>
      </c>
      <c r="J218" s="1258">
        <v>7.4620694812220743</v>
      </c>
      <c r="K218" s="1258">
        <v>5.6595640782231564</v>
      </c>
      <c r="L218" s="1258">
        <v>14.284708290744168</v>
      </c>
      <c r="M218" s="1258">
        <v>10.284006619348432</v>
      </c>
      <c r="N218" s="1258">
        <v>2.8653141333186505</v>
      </c>
      <c r="O218" s="1258">
        <v>2.1791406234189852</v>
      </c>
      <c r="P218" s="1258">
        <v>7.5184767327781028</v>
      </c>
      <c r="Q218" s="1258">
        <v>1.9044987690975319</v>
      </c>
    </row>
    <row r="219" spans="1:17">
      <c r="A219" s="10" t="s">
        <v>524</v>
      </c>
      <c r="B219" s="10" t="s">
        <v>552</v>
      </c>
      <c r="D219" s="10" t="s">
        <v>680</v>
      </c>
      <c r="F219" s="10">
        <v>219</v>
      </c>
      <c r="G219" s="10" t="s">
        <v>517</v>
      </c>
      <c r="H219" s="1258">
        <v>8.4457108437777526E-2</v>
      </c>
      <c r="I219" s="1258">
        <v>8.3784301516511867E-2</v>
      </c>
      <c r="J219" s="1258">
        <v>16.671614003804837</v>
      </c>
      <c r="K219" s="1258">
        <v>13.453212018691078</v>
      </c>
      <c r="L219" s="1258">
        <v>26.64713887345194</v>
      </c>
      <c r="M219" s="1258">
        <v>23.544440354227575</v>
      </c>
      <c r="N219" s="1258">
        <v>4.1871085194292217</v>
      </c>
      <c r="O219" s="1258">
        <v>4.570639376564352</v>
      </c>
      <c r="P219" s="1258">
        <v>5.8217466108444018</v>
      </c>
      <c r="Q219" s="1258">
        <v>6.9623101777848397</v>
      </c>
    </row>
    <row r="220" spans="1:17">
      <c r="A220" s="10" t="s">
        <v>524</v>
      </c>
      <c r="B220" s="10" t="s">
        <v>552</v>
      </c>
      <c r="D220" s="10" t="s">
        <v>681</v>
      </c>
      <c r="F220" s="10">
        <v>220</v>
      </c>
      <c r="G220" s="10" t="s">
        <v>517</v>
      </c>
      <c r="H220" s="1258">
        <v>0.19035922850692991</v>
      </c>
      <c r="I220" s="1258">
        <v>0.19063153129298213</v>
      </c>
      <c r="J220" s="1258">
        <v>5.7764127563492211</v>
      </c>
      <c r="K220" s="1258">
        <v>6.4749464364525711</v>
      </c>
      <c r="L220" s="1258">
        <v>4.6939640303872769</v>
      </c>
      <c r="M220" s="1258">
        <v>7.0899372696058585</v>
      </c>
      <c r="N220" s="1258">
        <v>4.7815970854933498</v>
      </c>
      <c r="O220" s="1258">
        <v>4.7812639275262327</v>
      </c>
      <c r="P220" s="1258">
        <v>6.6435369176239769</v>
      </c>
      <c r="Q220" s="1258">
        <v>6.0654632199074836</v>
      </c>
    </row>
    <row r="221" spans="1:17">
      <c r="A221" s="10" t="s">
        <v>524</v>
      </c>
      <c r="B221" s="10" t="s">
        <v>552</v>
      </c>
      <c r="D221" s="10" t="s">
        <v>682</v>
      </c>
      <c r="F221" s="10">
        <v>221</v>
      </c>
      <c r="G221" s="10" t="s">
        <v>517</v>
      </c>
      <c r="H221" s="1258">
        <v>0.28559711582910891</v>
      </c>
      <c r="I221" s="1258">
        <v>0.28459641950968717</v>
      </c>
      <c r="J221" s="1258">
        <v>10.4127192093005</v>
      </c>
      <c r="K221" s="1258">
        <v>10.613702950919471</v>
      </c>
      <c r="L221" s="1258">
        <v>10.853875146492838</v>
      </c>
      <c r="M221" s="1258">
        <v>7.383701175771896</v>
      </c>
      <c r="N221" s="1258">
        <v>4.2737452624523389</v>
      </c>
      <c r="O221" s="1258">
        <v>4.1899504110418491</v>
      </c>
      <c r="P221" s="1258">
        <v>6.9182603159520033</v>
      </c>
      <c r="Q221" s="1258">
        <v>3.6569550532600066</v>
      </c>
    </row>
    <row r="222" spans="1:17">
      <c r="A222" s="10" t="s">
        <v>524</v>
      </c>
      <c r="B222" s="10" t="s">
        <v>553</v>
      </c>
      <c r="F222" s="10">
        <v>222</v>
      </c>
      <c r="G222" s="10" t="s">
        <v>517</v>
      </c>
      <c r="H222" s="1258">
        <v>0.11294926092105484</v>
      </c>
      <c r="I222" s="1258">
        <v>0.11095903238685738</v>
      </c>
      <c r="J222" s="1258">
        <v>3.2466037351218278</v>
      </c>
      <c r="K222" s="1258">
        <v>2.947525612857175</v>
      </c>
      <c r="L222" s="1258">
        <v>2.6049131099117906</v>
      </c>
      <c r="M222" s="1258">
        <v>2.2255883396378775</v>
      </c>
      <c r="N222" s="1258">
        <v>1.5524584355197528</v>
      </c>
      <c r="O222" s="1258">
        <v>1.5275983909744648</v>
      </c>
      <c r="P222" s="1258">
        <v>1.4470959369390524</v>
      </c>
      <c r="Q222" s="1258">
        <v>1.4302891624737206</v>
      </c>
    </row>
    <row r="223" spans="1:17">
      <c r="A223" s="10" t="s">
        <v>524</v>
      </c>
      <c r="B223" s="10" t="s">
        <v>553</v>
      </c>
      <c r="D223" s="10" t="s">
        <v>683</v>
      </c>
      <c r="F223" s="10">
        <v>223</v>
      </c>
      <c r="G223" s="10" t="s">
        <v>517</v>
      </c>
      <c r="H223" s="1258">
        <v>0.17527482853115101</v>
      </c>
      <c r="I223" s="1258">
        <v>0.17162508667562373</v>
      </c>
      <c r="J223" s="1258">
        <v>3.4551125881957545</v>
      </c>
      <c r="K223" s="1258">
        <v>3.229175042169476</v>
      </c>
      <c r="L223" s="1258">
        <v>3.7930698866494343</v>
      </c>
      <c r="M223" s="1258">
        <v>3.0997369980714877</v>
      </c>
      <c r="N223" s="1258">
        <v>2.0550402977256597</v>
      </c>
      <c r="O223" s="1258">
        <v>2.0654441231792067</v>
      </c>
      <c r="P223" s="1258">
        <v>2.1845623181032963</v>
      </c>
      <c r="Q223" s="1258">
        <v>2.1067448906831188</v>
      </c>
    </row>
    <row r="224" spans="1:17">
      <c r="A224" s="10" t="s">
        <v>524</v>
      </c>
      <c r="B224" s="10" t="s">
        <v>553</v>
      </c>
      <c r="D224" s="10" t="s">
        <v>683</v>
      </c>
      <c r="E224" s="10" t="s">
        <v>684</v>
      </c>
      <c r="F224" s="10">
        <v>224</v>
      </c>
      <c r="G224" s="10" t="s">
        <v>517</v>
      </c>
      <c r="H224" s="1258">
        <v>0.23518419369095933</v>
      </c>
      <c r="I224" s="1258">
        <v>0.22843637040935061</v>
      </c>
      <c r="J224" s="1258">
        <v>5.0480235124842681</v>
      </c>
      <c r="K224" s="1258">
        <v>4.6808942959744639</v>
      </c>
      <c r="L224" s="1258">
        <v>5.8486826501459133</v>
      </c>
      <c r="M224" s="1258">
        <v>3.9576386946554143</v>
      </c>
      <c r="N224" s="1258">
        <v>2.9278596690737086</v>
      </c>
      <c r="O224" s="1258">
        <v>2.9871869458371623</v>
      </c>
      <c r="P224" s="1258">
        <v>3.3009817782900996</v>
      </c>
      <c r="Q224" s="1258">
        <v>2.914027847849229</v>
      </c>
    </row>
    <row r="225" spans="1:17">
      <c r="A225" s="10" t="s">
        <v>524</v>
      </c>
      <c r="B225" s="10" t="s">
        <v>553</v>
      </c>
      <c r="D225" s="10" t="s">
        <v>683</v>
      </c>
      <c r="E225" s="10" t="s">
        <v>685</v>
      </c>
      <c r="F225" s="10">
        <v>225</v>
      </c>
      <c r="G225" s="10" t="s">
        <v>517</v>
      </c>
      <c r="H225" s="1258">
        <v>0.26284499660708582</v>
      </c>
      <c r="I225" s="1258">
        <v>0.25993897936568433</v>
      </c>
      <c r="J225" s="1258">
        <v>4.2599796824730669</v>
      </c>
      <c r="K225" s="1258">
        <v>3.9836728661880025</v>
      </c>
      <c r="L225" s="1258">
        <v>4.2247385414019858</v>
      </c>
      <c r="M225" s="1258">
        <v>4.9756296318534288</v>
      </c>
      <c r="N225" s="1258">
        <v>2.7122606631423998</v>
      </c>
      <c r="O225" s="1258">
        <v>2.5811588583515985</v>
      </c>
      <c r="P225" s="1258">
        <v>2.309003818366838</v>
      </c>
      <c r="Q225" s="1258">
        <v>2.9321023247687776</v>
      </c>
    </row>
    <row r="226" spans="1:17">
      <c r="A226" s="10" t="s">
        <v>524</v>
      </c>
      <c r="B226" s="10" t="s">
        <v>553</v>
      </c>
      <c r="D226" s="10" t="s">
        <v>686</v>
      </c>
      <c r="F226" s="10">
        <v>226</v>
      </c>
      <c r="G226" s="10" t="s">
        <v>517</v>
      </c>
      <c r="H226" s="1258">
        <v>0.22130401342586509</v>
      </c>
      <c r="I226" s="1258">
        <v>0.21388337392383816</v>
      </c>
      <c r="J226" s="1258">
        <v>6.9674109200182404</v>
      </c>
      <c r="K226" s="1258">
        <v>6.771898658051656</v>
      </c>
      <c r="L226" s="1258">
        <v>5.1761626779835046</v>
      </c>
      <c r="M226" s="1258">
        <v>4.6884571308610488</v>
      </c>
      <c r="N226" s="1258">
        <v>3.7305547635723633</v>
      </c>
      <c r="O226" s="1258">
        <v>3.9315095992629292</v>
      </c>
      <c r="P226" s="1258">
        <v>2.5237063212669115</v>
      </c>
      <c r="Q226" s="1258">
        <v>3.2349629869933429</v>
      </c>
    </row>
    <row r="227" spans="1:17">
      <c r="A227" s="10" t="s">
        <v>524</v>
      </c>
      <c r="B227" s="10" t="s">
        <v>553</v>
      </c>
      <c r="D227" s="10" t="s">
        <v>687</v>
      </c>
      <c r="F227" s="10">
        <v>227</v>
      </c>
      <c r="G227" s="10" t="s">
        <v>517</v>
      </c>
      <c r="H227" s="1258">
        <v>0.3948365907808814</v>
      </c>
      <c r="I227" s="1258">
        <v>0.39359015070386727</v>
      </c>
      <c r="J227" s="1258">
        <v>11.758448005203796</v>
      </c>
      <c r="K227" s="1258">
        <v>10.102408844854505</v>
      </c>
      <c r="L227" s="1258">
        <v>6.967708953635011</v>
      </c>
      <c r="M227" s="1258">
        <v>6.1378604877126115</v>
      </c>
      <c r="N227" s="1258">
        <v>4.7123023541713458</v>
      </c>
      <c r="O227" s="1258">
        <v>4.2045908417232853</v>
      </c>
      <c r="P227" s="1258">
        <v>3.6979215636531855</v>
      </c>
      <c r="Q227" s="1258">
        <v>3.1154229114168377</v>
      </c>
    </row>
    <row r="228" spans="1:17">
      <c r="A228" s="10" t="s">
        <v>524</v>
      </c>
      <c r="B228" s="10" t="s">
        <v>553</v>
      </c>
      <c r="D228" s="10" t="s">
        <v>688</v>
      </c>
      <c r="F228" s="10">
        <v>228</v>
      </c>
      <c r="G228" s="10" t="s">
        <v>517</v>
      </c>
      <c r="H228" s="1258">
        <v>0.41012016781177402</v>
      </c>
      <c r="I228" s="1258">
        <v>0.40434782717721141</v>
      </c>
      <c r="J228" s="1258">
        <v>5.935633911547086</v>
      </c>
      <c r="K228" s="1258">
        <v>5.6170905779085212</v>
      </c>
      <c r="L228" s="1258">
        <v>6.2959050724368488</v>
      </c>
      <c r="M228" s="1258">
        <v>6.4293917616939282</v>
      </c>
      <c r="N228" s="1258">
        <v>4.5711288430472354</v>
      </c>
      <c r="O228" s="1258">
        <v>4.2504210633417321</v>
      </c>
      <c r="P228" s="1258">
        <v>5.4275641543046786</v>
      </c>
      <c r="Q228" s="1258">
        <v>5.1029141549351662</v>
      </c>
    </row>
    <row r="229" spans="1:17">
      <c r="A229" s="10" t="s">
        <v>524</v>
      </c>
      <c r="B229" s="10" t="s">
        <v>553</v>
      </c>
      <c r="D229" s="10" t="s">
        <v>689</v>
      </c>
      <c r="F229" s="10">
        <v>229</v>
      </c>
      <c r="G229" s="10" t="s">
        <v>517</v>
      </c>
      <c r="H229" s="1258">
        <v>0.31177990836026481</v>
      </c>
      <c r="I229" s="1258">
        <v>0.31117669947562776</v>
      </c>
      <c r="J229" s="1258">
        <v>12.099418830815582</v>
      </c>
      <c r="K229" s="1258">
        <v>11.627792127516356</v>
      </c>
      <c r="L229" s="1258">
        <v>9.3837903133468235</v>
      </c>
      <c r="M229" s="1258">
        <v>9.8011456736715061</v>
      </c>
      <c r="N229" s="1258">
        <v>5.7444696815281198</v>
      </c>
      <c r="O229" s="1258">
        <v>5.6436531310250491</v>
      </c>
      <c r="P229" s="1258">
        <v>5.8017235835217669</v>
      </c>
      <c r="Q229" s="1258">
        <v>5.7059201798242123</v>
      </c>
    </row>
    <row r="230" spans="1:17">
      <c r="A230" s="10" t="s">
        <v>524</v>
      </c>
      <c r="B230" s="10" t="s">
        <v>553</v>
      </c>
      <c r="D230" s="10" t="s">
        <v>690</v>
      </c>
      <c r="F230" s="10">
        <v>230</v>
      </c>
      <c r="G230" s="10" t="s">
        <v>517</v>
      </c>
      <c r="H230" s="1258">
        <v>0.25845437511881669</v>
      </c>
      <c r="I230" s="1258">
        <v>0.25576454899239159</v>
      </c>
      <c r="J230" s="1258">
        <v>9.2606706863225785</v>
      </c>
      <c r="K230" s="1258">
        <v>10.586548744228052</v>
      </c>
      <c r="L230" s="1258">
        <v>13.917207134106429</v>
      </c>
      <c r="M230" s="1258">
        <v>13.96783733785051</v>
      </c>
      <c r="N230" s="1258">
        <v>7.8449723558872506</v>
      </c>
      <c r="O230" s="1258">
        <v>8.0718819062768343</v>
      </c>
      <c r="P230" s="1258">
        <v>10.51650868882122</v>
      </c>
      <c r="Q230" s="1258">
        <v>12.413802057821757</v>
      </c>
    </row>
    <row r="231" spans="1:17">
      <c r="A231" s="10" t="s">
        <v>524</v>
      </c>
      <c r="B231" s="10" t="s">
        <v>554</v>
      </c>
      <c r="F231" s="10">
        <v>231</v>
      </c>
      <c r="G231" s="10" t="s">
        <v>517</v>
      </c>
      <c r="H231" s="1258">
        <v>0.10615799521945211</v>
      </c>
      <c r="I231" s="1258">
        <v>0.10503128186425892</v>
      </c>
      <c r="J231" s="1258">
        <v>3.2673061501643947</v>
      </c>
      <c r="K231" s="1258">
        <v>3.033026407243844</v>
      </c>
      <c r="L231" s="1258">
        <v>3.2966145037129917</v>
      </c>
      <c r="M231" s="1258">
        <v>3.0876126768932255</v>
      </c>
      <c r="N231" s="1258">
        <v>1.5087210922673369</v>
      </c>
      <c r="O231" s="1258">
        <v>1.4182062841018457</v>
      </c>
      <c r="P231" s="1258">
        <v>1.5315752363434045</v>
      </c>
      <c r="Q231" s="1258">
        <v>1.6741182204536638</v>
      </c>
    </row>
    <row r="232" spans="1:17">
      <c r="A232" s="10" t="s">
        <v>524</v>
      </c>
      <c r="B232" s="10" t="s">
        <v>554</v>
      </c>
      <c r="D232" s="10" t="s">
        <v>691</v>
      </c>
      <c r="F232" s="10">
        <v>232</v>
      </c>
      <c r="G232" s="10" t="s">
        <v>517</v>
      </c>
      <c r="H232" s="1258">
        <v>0.34014282986437383</v>
      </c>
      <c r="I232" s="1258">
        <v>0.33572920126489036</v>
      </c>
      <c r="J232" s="1258">
        <v>5.272161472740712</v>
      </c>
      <c r="K232" s="1258">
        <v>4.6709676222005019</v>
      </c>
      <c r="L232" s="1258">
        <v>7.6070548776623541</v>
      </c>
      <c r="M232" s="1258">
        <v>7.3072046556179844</v>
      </c>
      <c r="N232" s="1258">
        <v>2.7536921507269372</v>
      </c>
      <c r="O232" s="1258">
        <v>2.7098215338307012</v>
      </c>
      <c r="P232" s="1258">
        <v>3.2161689006408709</v>
      </c>
      <c r="Q232" s="1258">
        <v>3.4842481850873779</v>
      </c>
    </row>
    <row r="233" spans="1:17">
      <c r="A233" s="10" t="s">
        <v>524</v>
      </c>
      <c r="B233" s="10" t="s">
        <v>554</v>
      </c>
      <c r="D233" s="10" t="s">
        <v>692</v>
      </c>
      <c r="F233" s="10">
        <v>233</v>
      </c>
      <c r="G233" s="10" t="s">
        <v>517</v>
      </c>
      <c r="H233" s="1258">
        <v>0.13687974779093151</v>
      </c>
      <c r="I233" s="1258">
        <v>0.13423132913574867</v>
      </c>
      <c r="J233" s="1258">
        <v>5.8763267158771715</v>
      </c>
      <c r="K233" s="1258">
        <v>5.5615453232832666</v>
      </c>
      <c r="L233" s="1258">
        <v>8.661912134058861</v>
      </c>
      <c r="M233" s="1258">
        <v>8.3043325340314524</v>
      </c>
      <c r="N233" s="1258">
        <v>3.9242855835743033</v>
      </c>
      <c r="O233" s="1258">
        <v>3.790522516964101</v>
      </c>
      <c r="P233" s="1258">
        <v>3.9285551227511815</v>
      </c>
      <c r="Q233" s="1258">
        <v>3.9180300329800302</v>
      </c>
    </row>
    <row r="234" spans="1:17">
      <c r="A234" s="10" t="s">
        <v>524</v>
      </c>
      <c r="B234" s="10" t="s">
        <v>554</v>
      </c>
      <c r="D234" s="10" t="s">
        <v>693</v>
      </c>
      <c r="F234" s="10">
        <v>234</v>
      </c>
      <c r="G234" s="10" t="s">
        <v>517</v>
      </c>
      <c r="H234" s="1258">
        <v>0.18038213250227184</v>
      </c>
      <c r="I234" s="1258">
        <v>0.17712902340685602</v>
      </c>
      <c r="J234" s="1258">
        <v>7.0964923007383316</v>
      </c>
      <c r="K234" s="1258">
        <v>6.6661958114473681</v>
      </c>
      <c r="L234" s="1258">
        <v>4.941040130049247</v>
      </c>
      <c r="M234" s="1258">
        <v>3.9886355052021063</v>
      </c>
      <c r="N234" s="1258">
        <v>2.8362008353955646</v>
      </c>
      <c r="O234" s="1258">
        <v>2.4698870662802719</v>
      </c>
      <c r="P234" s="1258">
        <v>2.2918072491845525</v>
      </c>
      <c r="Q234" s="1258">
        <v>3.0294832332429036</v>
      </c>
    </row>
    <row r="235" spans="1:17">
      <c r="A235" s="10" t="s">
        <v>524</v>
      </c>
      <c r="B235" s="10" t="s">
        <v>554</v>
      </c>
      <c r="D235" s="10" t="s">
        <v>694</v>
      </c>
      <c r="F235" s="10">
        <v>235</v>
      </c>
      <c r="G235" s="10" t="s">
        <v>517</v>
      </c>
      <c r="H235" s="1258">
        <v>0.11967895611492486</v>
      </c>
      <c r="I235" s="1258">
        <v>0.11908245831105316</v>
      </c>
      <c r="J235" s="1258">
        <v>25.239485568584943</v>
      </c>
      <c r="K235" s="1258">
        <v>24.020127412532801</v>
      </c>
      <c r="L235" s="1258">
        <v>15.642773156754666</v>
      </c>
      <c r="M235" s="1258">
        <v>14.591915574236012</v>
      </c>
      <c r="N235" s="1258">
        <v>8.8599158989414324</v>
      </c>
      <c r="O235" s="1258">
        <v>8.1119620380408932</v>
      </c>
      <c r="P235" s="1258">
        <v>14.914153604640951</v>
      </c>
      <c r="Q235" s="1258">
        <v>12.543032268270283</v>
      </c>
    </row>
    <row r="236" spans="1:17">
      <c r="A236" s="10" t="s">
        <v>524</v>
      </c>
      <c r="B236" s="10" t="s">
        <v>554</v>
      </c>
      <c r="D236" s="10" t="s">
        <v>695</v>
      </c>
      <c r="F236" s="10">
        <v>236</v>
      </c>
      <c r="G236" s="10" t="s">
        <v>517</v>
      </c>
      <c r="H236" s="1258">
        <v>0.26187832486302903</v>
      </c>
      <c r="I236" s="1258">
        <v>0.2569812845781918</v>
      </c>
      <c r="J236" s="1258">
        <v>11.270697841433499</v>
      </c>
      <c r="K236" s="1258">
        <v>11.018116153221376</v>
      </c>
      <c r="L236" s="1258">
        <v>8.0048975842499797</v>
      </c>
      <c r="M236" s="1258">
        <v>8.6773537891861867</v>
      </c>
      <c r="N236" s="1258">
        <v>3.8134467079663574</v>
      </c>
      <c r="O236" s="1258">
        <v>3.7624874107404858</v>
      </c>
      <c r="P236" s="1258">
        <v>3.3403193851315969</v>
      </c>
      <c r="Q236" s="1258">
        <v>4.8583727293390373</v>
      </c>
    </row>
    <row r="237" spans="1:17">
      <c r="A237" s="10" t="s">
        <v>524</v>
      </c>
      <c r="B237" s="10" t="s">
        <v>554</v>
      </c>
      <c r="D237" s="10" t="s">
        <v>696</v>
      </c>
      <c r="F237" s="10">
        <v>237</v>
      </c>
      <c r="G237" s="10" t="s">
        <v>517</v>
      </c>
      <c r="H237" s="1258">
        <v>0.40541285181082692</v>
      </c>
      <c r="I237" s="1258">
        <v>0.41224585760888882</v>
      </c>
      <c r="J237" s="1258">
        <v>8.1923100671405962</v>
      </c>
      <c r="K237" s="1258">
        <v>6.6733417432583106</v>
      </c>
      <c r="L237" s="1258">
        <v>11.788359645371866</v>
      </c>
      <c r="M237" s="1258">
        <v>7.9617313330091513</v>
      </c>
      <c r="N237" s="1258">
        <v>4.4470029424312898</v>
      </c>
      <c r="O237" s="1258">
        <v>4.8410372599014408</v>
      </c>
      <c r="P237" s="1258">
        <v>4.6534782839209266</v>
      </c>
      <c r="Q237" s="1258">
        <v>3.7831352621607883</v>
      </c>
    </row>
    <row r="238" spans="1:17">
      <c r="A238" s="10" t="s">
        <v>524</v>
      </c>
      <c r="B238" s="10" t="s">
        <v>555</v>
      </c>
      <c r="F238" s="10">
        <v>238</v>
      </c>
      <c r="G238" s="10" t="s">
        <v>517</v>
      </c>
      <c r="H238" s="1258">
        <v>0.10762313647980083</v>
      </c>
      <c r="I238" s="1258">
        <v>0.10739265477213146</v>
      </c>
      <c r="J238" s="1258">
        <v>4.3720442671818622</v>
      </c>
      <c r="K238" s="1258">
        <v>4.4984192886361001</v>
      </c>
      <c r="L238" s="1258">
        <v>6.9001858609811375</v>
      </c>
      <c r="M238" s="1258">
        <v>6.9026114928054412</v>
      </c>
      <c r="N238" s="1258">
        <v>1.9921633736403561</v>
      </c>
      <c r="O238" s="1258">
        <v>1.9994555232566227</v>
      </c>
      <c r="P238" s="1258">
        <v>2.837539191244014</v>
      </c>
      <c r="Q238" s="1258">
        <v>3.0513658583127929</v>
      </c>
    </row>
    <row r="239" spans="1:17">
      <c r="A239" s="10" t="s">
        <v>524</v>
      </c>
      <c r="B239" s="10" t="s">
        <v>555</v>
      </c>
      <c r="D239" s="10" t="s">
        <v>697</v>
      </c>
      <c r="F239" s="10">
        <v>239</v>
      </c>
      <c r="G239" s="10" t="s">
        <v>517</v>
      </c>
      <c r="H239" s="1258">
        <v>0.39330701672322127</v>
      </c>
      <c r="I239" s="1258">
        <v>0.3913360140318991</v>
      </c>
      <c r="J239" s="1258">
        <v>9.4989899705158845</v>
      </c>
      <c r="K239" s="1258">
        <v>9.4189945465186788</v>
      </c>
      <c r="L239" s="1258">
        <v>16.158447813688849</v>
      </c>
      <c r="M239" s="1258">
        <v>14.85224089967037</v>
      </c>
      <c r="N239" s="1258">
        <v>5.1435591366245559</v>
      </c>
      <c r="O239" s="1258">
        <v>5.6839958489415725</v>
      </c>
      <c r="P239" s="1258">
        <v>7.8269255392796477</v>
      </c>
      <c r="Q239" s="1258">
        <v>7.6588146861392303</v>
      </c>
    </row>
    <row r="240" spans="1:17">
      <c r="A240" s="10" t="s">
        <v>524</v>
      </c>
      <c r="B240" s="10" t="s">
        <v>555</v>
      </c>
      <c r="D240" s="10" t="s">
        <v>698</v>
      </c>
      <c r="F240" s="10">
        <v>240</v>
      </c>
      <c r="G240" s="10" t="s">
        <v>517</v>
      </c>
      <c r="H240" s="1258">
        <v>0.33127278112423714</v>
      </c>
      <c r="I240" s="1258">
        <v>0.32644035321823461</v>
      </c>
      <c r="J240" s="1258">
        <v>5.262043564489451</v>
      </c>
      <c r="K240" s="1258">
        <v>5.3542253479987361</v>
      </c>
      <c r="L240" s="1258">
        <v>7.231251239350752</v>
      </c>
      <c r="M240" s="1258">
        <v>7.3136762018229389</v>
      </c>
      <c r="N240" s="1258">
        <v>3.577062047117388</v>
      </c>
      <c r="O240" s="1258">
        <v>3.6480727319924702</v>
      </c>
      <c r="P240" s="1258">
        <v>4.8421563923549948</v>
      </c>
      <c r="Q240" s="1258">
        <v>7.4250366739075782</v>
      </c>
    </row>
    <row r="241" spans="1:17">
      <c r="A241" s="10" t="s">
        <v>524</v>
      </c>
      <c r="B241" s="10" t="s">
        <v>555</v>
      </c>
      <c r="D241" s="10" t="s">
        <v>699</v>
      </c>
      <c r="F241" s="10">
        <v>241</v>
      </c>
      <c r="G241" s="10" t="s">
        <v>517</v>
      </c>
      <c r="H241" s="1258">
        <v>0.28489470198085748</v>
      </c>
      <c r="I241" s="1258">
        <v>0.28528376727095206</v>
      </c>
      <c r="J241" s="1258">
        <v>5.5543112090756734</v>
      </c>
      <c r="K241" s="1258">
        <v>5.7358396368143207</v>
      </c>
      <c r="L241" s="1258">
        <v>8.8624380283811188</v>
      </c>
      <c r="M241" s="1258">
        <v>8.8934048322800017</v>
      </c>
      <c r="N241" s="1258">
        <v>3.2996104385587079</v>
      </c>
      <c r="O241" s="1258">
        <v>3.4409608920290711</v>
      </c>
      <c r="P241" s="1258">
        <v>5.2667226577963993</v>
      </c>
      <c r="Q241" s="1258">
        <v>5.2428451196658417</v>
      </c>
    </row>
    <row r="242" spans="1:17">
      <c r="A242" s="10" t="s">
        <v>524</v>
      </c>
      <c r="B242" s="10" t="s">
        <v>555</v>
      </c>
      <c r="D242" s="10" t="s">
        <v>699</v>
      </c>
      <c r="E242" s="10" t="s">
        <v>631</v>
      </c>
      <c r="F242" s="10">
        <v>242</v>
      </c>
      <c r="G242" s="10" t="s">
        <v>517</v>
      </c>
      <c r="H242" s="1258">
        <v>0.40449356949314436</v>
      </c>
      <c r="I242" s="1258">
        <v>0.40923216058754303</v>
      </c>
      <c r="J242" s="1258">
        <v>10.387325315192822</v>
      </c>
      <c r="K242" s="1258">
        <v>11.048214438950662</v>
      </c>
      <c r="L242" s="1258">
        <v>18.975327475324097</v>
      </c>
      <c r="M242" s="1258">
        <v>20.045391339685967</v>
      </c>
      <c r="N242" s="1258">
        <v>6.7047379663639308</v>
      </c>
      <c r="O242" s="1258">
        <v>6.85826671303177</v>
      </c>
      <c r="P242" s="1258">
        <v>12.130530942006837</v>
      </c>
      <c r="Q242" s="1258">
        <v>12.283526506288334</v>
      </c>
    </row>
    <row r="243" spans="1:17">
      <c r="A243" s="10" t="s">
        <v>524</v>
      </c>
      <c r="B243" s="10" t="s">
        <v>555</v>
      </c>
      <c r="D243" s="10" t="s">
        <v>699</v>
      </c>
      <c r="E243" s="10" t="s">
        <v>645</v>
      </c>
      <c r="F243" s="10">
        <v>243</v>
      </c>
      <c r="G243" s="10" t="s">
        <v>517</v>
      </c>
      <c r="H243" s="1258">
        <v>0.3978634620174214</v>
      </c>
      <c r="I243" s="1258">
        <v>0.39366293419954368</v>
      </c>
      <c r="J243" s="1258">
        <v>4.1255265443943943</v>
      </c>
      <c r="K243" s="1258">
        <v>4.1289367056608013</v>
      </c>
      <c r="L243" s="1258">
        <v>4.2226885504888463</v>
      </c>
      <c r="M243" s="1258">
        <v>4.566601491392813</v>
      </c>
      <c r="N243" s="1258">
        <v>2.8393556129459538</v>
      </c>
      <c r="O243" s="1258">
        <v>3.1544559414236417</v>
      </c>
      <c r="P243" s="1258">
        <v>3.109426406208426</v>
      </c>
      <c r="Q243" s="1258">
        <v>3.2382074058601606</v>
      </c>
    </row>
    <row r="244" spans="1:17">
      <c r="A244" s="10" t="s">
        <v>524</v>
      </c>
      <c r="B244" s="10" t="s">
        <v>555</v>
      </c>
      <c r="D244" s="10" t="s">
        <v>700</v>
      </c>
      <c r="F244" s="10">
        <v>244</v>
      </c>
      <c r="G244" s="10" t="s">
        <v>517</v>
      </c>
      <c r="H244" s="1258">
        <v>0.20338192695958407</v>
      </c>
      <c r="I244" s="1258">
        <v>0.20335009984939287</v>
      </c>
      <c r="J244" s="1258">
        <v>35.919007920614582</v>
      </c>
      <c r="K244" s="1258">
        <v>38.551555949803202</v>
      </c>
      <c r="L244" s="1258">
        <v>74.014301637312002</v>
      </c>
      <c r="M244" s="1258">
        <v>83.999264877450187</v>
      </c>
      <c r="N244" s="1258">
        <v>19.06361693013762</v>
      </c>
      <c r="O244" s="1258">
        <v>19.36203660613511</v>
      </c>
      <c r="P244" s="1258">
        <v>27.409272227630222</v>
      </c>
      <c r="Q244" s="1258">
        <v>28.065135448064762</v>
      </c>
    </row>
    <row r="245" spans="1:17">
      <c r="A245" s="10" t="s">
        <v>524</v>
      </c>
      <c r="B245" s="10" t="s">
        <v>555</v>
      </c>
      <c r="D245" s="10" t="s">
        <v>701</v>
      </c>
      <c r="F245" s="10">
        <v>245</v>
      </c>
      <c r="G245" s="10" t="s">
        <v>517</v>
      </c>
      <c r="H245" s="1258">
        <v>0.29959407413018335</v>
      </c>
      <c r="I245" s="1258">
        <v>0.3002066699206879</v>
      </c>
      <c r="J245" s="1258">
        <v>5.9907078178952506</v>
      </c>
      <c r="K245" s="1258">
        <v>5.246078028524729</v>
      </c>
      <c r="L245" s="1258">
        <v>9.2601605290074911</v>
      </c>
      <c r="M245" s="1258">
        <v>6.7364366509286073</v>
      </c>
      <c r="N245" s="1258">
        <v>5.4380071930845562</v>
      </c>
      <c r="O245" s="1258">
        <v>4.0303579387264383</v>
      </c>
      <c r="P245" s="1258">
        <v>6.1678377615670756</v>
      </c>
      <c r="Q245" s="1258">
        <v>5.0090179906285401</v>
      </c>
    </row>
    <row r="246" spans="1:17">
      <c r="A246" s="10" t="s">
        <v>524</v>
      </c>
      <c r="B246" s="10" t="s">
        <v>555</v>
      </c>
      <c r="D246" s="10" t="s">
        <v>702</v>
      </c>
      <c r="F246" s="10">
        <v>246</v>
      </c>
      <c r="G246" s="10" t="s">
        <v>517</v>
      </c>
      <c r="H246" s="1258">
        <v>0.4225872579346534</v>
      </c>
      <c r="I246" s="1258">
        <v>0.42433372923261259</v>
      </c>
      <c r="J246" s="1258">
        <v>18.841086371528093</v>
      </c>
      <c r="K246" s="1258">
        <v>10.792333393353273</v>
      </c>
      <c r="L246" s="1258">
        <v>21.370558740733202</v>
      </c>
      <c r="M246" s="1258">
        <v>10.004366262325856</v>
      </c>
      <c r="N246" s="1258">
        <v>4.9813560494351705</v>
      </c>
      <c r="O246" s="1258">
        <v>4.159795244771888</v>
      </c>
      <c r="P246" s="1258">
        <v>5.709775113594171</v>
      </c>
      <c r="Q246" s="1258">
        <v>5.3258575430170456</v>
      </c>
    </row>
    <row r="247" spans="1:17">
      <c r="A247" s="10" t="s">
        <v>524</v>
      </c>
      <c r="B247" s="10" t="s">
        <v>555</v>
      </c>
      <c r="D247" s="10" t="s">
        <v>703</v>
      </c>
      <c r="F247" s="10">
        <v>247</v>
      </c>
      <c r="G247" s="10" t="s">
        <v>517</v>
      </c>
      <c r="H247" s="1258">
        <v>0.3621604988714085</v>
      </c>
      <c r="I247" s="1258">
        <v>0.36469795535523114</v>
      </c>
      <c r="J247" s="1258">
        <v>20.02158100231307</v>
      </c>
      <c r="K247" s="1258">
        <v>12.462467860095918</v>
      </c>
      <c r="L247" s="1258">
        <v>35.152280908728343</v>
      </c>
      <c r="M247" s="1258">
        <v>18.104587093262715</v>
      </c>
      <c r="N247" s="1258">
        <v>10.328669640779724</v>
      </c>
      <c r="O247" s="1258">
        <v>8.1949100762168392</v>
      </c>
      <c r="P247" s="1258">
        <v>14.626644335166874</v>
      </c>
      <c r="Q247" s="1258">
        <v>11.065177687530911</v>
      </c>
    </row>
    <row r="248" spans="1:17">
      <c r="A248" s="10" t="s">
        <v>524</v>
      </c>
      <c r="B248" s="10" t="s">
        <v>555</v>
      </c>
      <c r="D248" s="10" t="s">
        <v>704</v>
      </c>
      <c r="F248" s="10">
        <v>248</v>
      </c>
      <c r="G248" s="10" t="s">
        <v>517</v>
      </c>
      <c r="H248" s="1258">
        <v>0.2402049397815382</v>
      </c>
      <c r="I248" s="1258">
        <v>0.24042392580754773</v>
      </c>
      <c r="J248" s="1258">
        <v>42.587227996014022</v>
      </c>
      <c r="K248" s="1258">
        <v>42.10365797466082</v>
      </c>
      <c r="L248" s="1258">
        <v>84.334336074002849</v>
      </c>
      <c r="M248" s="1258">
        <v>83.436528300352023</v>
      </c>
      <c r="N248" s="1258">
        <v>25.895671469706645</v>
      </c>
      <c r="O248" s="1258">
        <v>24.260419002452728</v>
      </c>
      <c r="P248" s="1258">
        <v>46.754009672212696</v>
      </c>
      <c r="Q248" s="1258">
        <v>42.678910881101125</v>
      </c>
    </row>
    <row r="249" spans="1:17">
      <c r="A249" s="10" t="s">
        <v>524</v>
      </c>
      <c r="B249" s="10" t="s">
        <v>555</v>
      </c>
      <c r="D249" s="10" t="s">
        <v>705</v>
      </c>
      <c r="F249" s="10">
        <v>249</v>
      </c>
      <c r="G249" s="10" t="s">
        <v>517</v>
      </c>
      <c r="H249" s="1258">
        <v>0.34871225426481495</v>
      </c>
      <c r="I249" s="1258">
        <v>0.34963038436730987</v>
      </c>
      <c r="J249" s="1258">
        <v>8.0342024021606484</v>
      </c>
      <c r="K249" s="1258">
        <v>7.4315495189774152</v>
      </c>
      <c r="L249" s="1258">
        <v>10.685462986911482</v>
      </c>
      <c r="M249" s="1258">
        <v>11.197088443518671</v>
      </c>
      <c r="N249" s="1258">
        <v>6.4642170455548111</v>
      </c>
      <c r="O249" s="1258">
        <v>6.1380651989310584</v>
      </c>
      <c r="P249" s="1258">
        <v>9.1486921520727726</v>
      </c>
      <c r="Q249" s="1258">
        <v>7.9648087539578558</v>
      </c>
    </row>
    <row r="250" spans="1:17">
      <c r="A250" s="10" t="s">
        <v>524</v>
      </c>
      <c r="B250" s="10" t="s">
        <v>555</v>
      </c>
      <c r="D250" s="10" t="s">
        <v>706</v>
      </c>
      <c r="F250" s="10">
        <v>250</v>
      </c>
      <c r="G250" s="10" t="s">
        <v>517</v>
      </c>
      <c r="H250" s="1258">
        <v>0.35141767358753323</v>
      </c>
      <c r="I250" s="1258">
        <v>0.35539578307428976</v>
      </c>
      <c r="J250" s="1258">
        <v>5.6765016279154574</v>
      </c>
      <c r="K250" s="1258">
        <v>5.2652571827727037</v>
      </c>
      <c r="L250" s="1258">
        <v>8.4837306014249343</v>
      </c>
      <c r="M250" s="1258">
        <v>8.2967038711813181</v>
      </c>
      <c r="N250" s="1258">
        <v>3.6175904502691303</v>
      </c>
      <c r="O250" s="1258">
        <v>3.3466742693644025</v>
      </c>
      <c r="P250" s="1258">
        <v>5.7209549665254595</v>
      </c>
      <c r="Q250" s="1258">
        <v>5.0810631218579108</v>
      </c>
    </row>
    <row r="251" spans="1:17">
      <c r="A251" s="10" t="s">
        <v>524</v>
      </c>
      <c r="B251" s="10" t="s">
        <v>555</v>
      </c>
      <c r="D251" s="10" t="s">
        <v>905</v>
      </c>
      <c r="F251" s="10">
        <v>251</v>
      </c>
      <c r="G251" s="10" t="s">
        <v>517</v>
      </c>
      <c r="H251" s="1258">
        <v>0.39438013798044791</v>
      </c>
      <c r="I251" s="1258">
        <v>0.3848131685551896</v>
      </c>
      <c r="J251" s="1258">
        <v>7.1753512130921404</v>
      </c>
      <c r="K251" s="1258">
        <v>6.499439440774645</v>
      </c>
      <c r="L251" s="1258">
        <v>9.010052415064699</v>
      </c>
      <c r="M251" s="1258">
        <v>9.8518490607092524</v>
      </c>
      <c r="N251" s="1258">
        <v>5.366015896977812</v>
      </c>
      <c r="O251" s="1258">
        <v>5.738254005717689</v>
      </c>
      <c r="P251" s="1258">
        <v>6.0196745328517709</v>
      </c>
      <c r="Q251" s="1258">
        <v>6.5930035830053884</v>
      </c>
    </row>
    <row r="252" spans="1:17">
      <c r="A252" s="10" t="s">
        <v>524</v>
      </c>
      <c r="B252" s="10" t="s">
        <v>556</v>
      </c>
      <c r="F252" s="10">
        <v>252</v>
      </c>
      <c r="G252" s="10" t="s">
        <v>517</v>
      </c>
      <c r="H252" s="1258">
        <v>9.8591709613249506E-2</v>
      </c>
      <c r="I252" s="1258">
        <v>9.5951929909098607E-2</v>
      </c>
      <c r="J252" s="1258">
        <v>2.2900398470361569</v>
      </c>
      <c r="K252" s="1258">
        <v>1.8906058174720843</v>
      </c>
      <c r="L252" s="1258">
        <v>3.0143432489990531</v>
      </c>
      <c r="M252" s="1258">
        <v>2.316680184200691</v>
      </c>
      <c r="N252" s="1258">
        <v>0.96004785582621122</v>
      </c>
      <c r="O252" s="1258">
        <v>1.0015753991508178</v>
      </c>
      <c r="P252" s="1258">
        <v>1.3046233254099162</v>
      </c>
      <c r="Q252" s="1258">
        <v>1.1881535044027065</v>
      </c>
    </row>
    <row r="253" spans="1:17">
      <c r="A253" s="10" t="s">
        <v>524</v>
      </c>
      <c r="B253" s="10" t="s">
        <v>556</v>
      </c>
      <c r="D253" s="10" t="s">
        <v>707</v>
      </c>
      <c r="F253" s="10">
        <v>253</v>
      </c>
      <c r="G253" s="10" t="s">
        <v>517</v>
      </c>
      <c r="H253" s="1258">
        <v>0.17899260579198137</v>
      </c>
      <c r="I253" s="1258">
        <v>0.17103748291476553</v>
      </c>
      <c r="J253" s="1258">
        <v>2.4139601040083276</v>
      </c>
      <c r="K253" s="1258">
        <v>2.1780888518522326</v>
      </c>
      <c r="L253" s="1258">
        <v>3.0589149545948766</v>
      </c>
      <c r="M253" s="1258">
        <v>2.9513180371538081</v>
      </c>
      <c r="N253" s="1258">
        <v>1.3732713147697366</v>
      </c>
      <c r="O253" s="1258">
        <v>1.4568897973601072</v>
      </c>
      <c r="P253" s="1258">
        <v>1.8396488832230493</v>
      </c>
      <c r="Q253" s="1258">
        <v>1.6790173603558778</v>
      </c>
    </row>
    <row r="254" spans="1:17">
      <c r="A254" s="10" t="s">
        <v>524</v>
      </c>
      <c r="B254" s="10" t="s">
        <v>556</v>
      </c>
      <c r="D254" s="10" t="s">
        <v>707</v>
      </c>
      <c r="E254" s="10" t="s">
        <v>708</v>
      </c>
      <c r="F254" s="10">
        <v>254</v>
      </c>
      <c r="G254" s="10" t="s">
        <v>517</v>
      </c>
      <c r="H254" s="1258">
        <v>0.30017673367095288</v>
      </c>
      <c r="I254" s="1258">
        <v>0.28623399473296962</v>
      </c>
      <c r="J254" s="1258">
        <v>6.0064060400642729</v>
      </c>
      <c r="K254" s="1258">
        <v>5.9759331243589831</v>
      </c>
      <c r="L254" s="1258">
        <v>11.033248915711644</v>
      </c>
      <c r="M254" s="1258">
        <v>9.3612822121705115</v>
      </c>
      <c r="N254" s="1258">
        <v>3.6218861232432138</v>
      </c>
      <c r="O254" s="1258">
        <v>3.6270098976747933</v>
      </c>
      <c r="P254" s="1258">
        <v>5.4437373201857957</v>
      </c>
      <c r="Q254" s="1258">
        <v>4.6685662346999477</v>
      </c>
    </row>
    <row r="255" spans="1:17">
      <c r="A255" s="10" t="s">
        <v>524</v>
      </c>
      <c r="B255" s="10" t="s">
        <v>556</v>
      </c>
      <c r="D255" s="10" t="s">
        <v>707</v>
      </c>
      <c r="E255" s="10" t="s">
        <v>709</v>
      </c>
      <c r="F255" s="10">
        <v>255</v>
      </c>
      <c r="G255" s="10" t="s">
        <v>517</v>
      </c>
      <c r="H255" s="1258">
        <v>0.188280605263527</v>
      </c>
      <c r="I255" s="1258">
        <v>0.17773793574062621</v>
      </c>
      <c r="J255" s="1258">
        <v>4.6659211752839784</v>
      </c>
      <c r="K255" s="1258">
        <v>4.4381874138019901</v>
      </c>
      <c r="L255" s="1258">
        <v>3.8350705018812805</v>
      </c>
      <c r="M255" s="1258">
        <v>6.0023839478647174</v>
      </c>
      <c r="N255" s="1258">
        <v>2.5614897181058343</v>
      </c>
      <c r="O255" s="1258">
        <v>2.9344629970761531</v>
      </c>
      <c r="P255" s="1258">
        <v>3.1543477622390079</v>
      </c>
      <c r="Q255" s="1258">
        <v>2.9490080799662679</v>
      </c>
    </row>
    <row r="256" spans="1:17">
      <c r="A256" s="10" t="s">
        <v>524</v>
      </c>
      <c r="B256" s="10" t="s">
        <v>556</v>
      </c>
      <c r="D256" s="10" t="s">
        <v>707</v>
      </c>
      <c r="E256" s="10" t="s">
        <v>710</v>
      </c>
      <c r="F256" s="10">
        <v>256</v>
      </c>
      <c r="G256" s="10" t="s">
        <v>517</v>
      </c>
      <c r="H256" s="1258">
        <v>0.66841285585684163</v>
      </c>
      <c r="I256" s="1258">
        <v>0.62758636759439013</v>
      </c>
      <c r="J256" s="1258">
        <v>5.2770360080620895</v>
      </c>
      <c r="K256" s="1258">
        <v>3.6505493859867775</v>
      </c>
      <c r="L256" s="1258">
        <v>6.6874529952957813</v>
      </c>
      <c r="M256" s="1258">
        <v>3.9143951890638631</v>
      </c>
      <c r="N256" s="1258">
        <v>2.7624217265909117</v>
      </c>
      <c r="O256" s="1258">
        <v>3.2296881056363649</v>
      </c>
      <c r="P256" s="1258">
        <v>4.3537421900657911</v>
      </c>
      <c r="Q256" s="1258">
        <v>5.5178138328231041</v>
      </c>
    </row>
    <row r="257" spans="1:17">
      <c r="A257" s="10" t="s">
        <v>524</v>
      </c>
      <c r="B257" s="10" t="s">
        <v>556</v>
      </c>
      <c r="D257" s="10" t="s">
        <v>707</v>
      </c>
      <c r="E257" s="10" t="s">
        <v>711</v>
      </c>
      <c r="F257" s="10">
        <v>257</v>
      </c>
      <c r="G257" s="10" t="s">
        <v>517</v>
      </c>
      <c r="H257" s="1258">
        <v>0.21091726729382634</v>
      </c>
      <c r="I257" s="1258">
        <v>0.20924534967614797</v>
      </c>
      <c r="J257" s="1258">
        <v>4.7723335287735162</v>
      </c>
      <c r="K257" s="1258">
        <v>4.1313684140236244</v>
      </c>
      <c r="L257" s="1258">
        <v>5.2460387285421177</v>
      </c>
      <c r="M257" s="1258">
        <v>4.2313711171433583</v>
      </c>
      <c r="N257" s="1258">
        <v>2.7864597856571884</v>
      </c>
      <c r="O257" s="1258">
        <v>2.7163985543279372</v>
      </c>
      <c r="P257" s="1258">
        <v>2.5957635878570269</v>
      </c>
      <c r="Q257" s="1258">
        <v>2.7228295156505298</v>
      </c>
    </row>
    <row r="258" spans="1:17">
      <c r="A258" s="10" t="s">
        <v>524</v>
      </c>
      <c r="B258" s="10" t="s">
        <v>556</v>
      </c>
      <c r="D258" s="10" t="s">
        <v>707</v>
      </c>
      <c r="E258" s="10" t="s">
        <v>712</v>
      </c>
      <c r="F258" s="10">
        <v>258</v>
      </c>
      <c r="G258" s="10" t="s">
        <v>517</v>
      </c>
      <c r="H258" s="1258">
        <v>0.5448003115741803</v>
      </c>
      <c r="I258" s="1258">
        <v>0.51726559554774276</v>
      </c>
      <c r="J258" s="1258">
        <v>5.6326741395773308</v>
      </c>
      <c r="K258" s="1258">
        <v>4.6838393204451307</v>
      </c>
      <c r="L258" s="1258">
        <v>9.5451775005720236</v>
      </c>
      <c r="M258" s="1258">
        <v>6.8779504682235935</v>
      </c>
      <c r="N258" s="1258">
        <v>3.0731205787526363</v>
      </c>
      <c r="O258" s="1258">
        <v>2.9581573313914582</v>
      </c>
      <c r="P258" s="1258">
        <v>5.1473867489979943</v>
      </c>
      <c r="Q258" s="1258">
        <v>2.9526868322236268</v>
      </c>
    </row>
    <row r="259" spans="1:17">
      <c r="A259" s="10" t="s">
        <v>524</v>
      </c>
      <c r="B259" s="10" t="s">
        <v>556</v>
      </c>
      <c r="D259" s="10" t="s">
        <v>713</v>
      </c>
      <c r="F259" s="10">
        <v>259</v>
      </c>
      <c r="G259" s="10" t="s">
        <v>517</v>
      </c>
      <c r="H259" s="1258">
        <v>0.23024872826294271</v>
      </c>
      <c r="I259" s="1258">
        <v>0.22362820707267109</v>
      </c>
      <c r="J259" s="1258">
        <v>7.3099312309423699</v>
      </c>
      <c r="K259" s="1258">
        <v>8.7146199539489082</v>
      </c>
      <c r="L259" s="1258">
        <v>8.2959681872114874</v>
      </c>
      <c r="M259" s="1258">
        <v>8.6146854159893884</v>
      </c>
      <c r="N259" s="1258">
        <v>4.152471937283619</v>
      </c>
      <c r="O259" s="1258">
        <v>4.6228949092923406</v>
      </c>
      <c r="P259" s="1258">
        <v>5.8582168883439687</v>
      </c>
      <c r="Q259" s="1258">
        <v>5.7261032982087885</v>
      </c>
    </row>
    <row r="260" spans="1:17">
      <c r="A260" s="10" t="s">
        <v>524</v>
      </c>
      <c r="B260" s="10" t="s">
        <v>556</v>
      </c>
      <c r="D260" s="10" t="s">
        <v>714</v>
      </c>
      <c r="F260" s="10">
        <v>260</v>
      </c>
      <c r="G260" s="10" t="s">
        <v>517</v>
      </c>
      <c r="H260" s="1258">
        <v>0.21063550560601402</v>
      </c>
      <c r="I260" s="1258">
        <v>0.20832659023460989</v>
      </c>
      <c r="J260" s="1258">
        <v>8.0045137496925438</v>
      </c>
      <c r="K260" s="1258">
        <v>5.9956524991999824</v>
      </c>
      <c r="L260" s="1258">
        <v>9.401594464842324</v>
      </c>
      <c r="M260" s="1258">
        <v>6.539313435179527</v>
      </c>
      <c r="N260" s="1258">
        <v>4.7120845045793169</v>
      </c>
      <c r="O260" s="1258">
        <v>4.3370429290235961</v>
      </c>
      <c r="P260" s="1258">
        <v>6.229354923615257</v>
      </c>
      <c r="Q260" s="1258">
        <v>5.2875555976287494</v>
      </c>
    </row>
    <row r="261" spans="1:17">
      <c r="A261" s="10" t="s">
        <v>524</v>
      </c>
      <c r="B261" s="10" t="s">
        <v>556</v>
      </c>
      <c r="D261" s="10" t="s">
        <v>715</v>
      </c>
      <c r="F261" s="10">
        <v>261</v>
      </c>
      <c r="G261" s="10" t="s">
        <v>517</v>
      </c>
      <c r="H261" s="1258">
        <v>0.19803964540999938</v>
      </c>
      <c r="I261" s="1258">
        <v>0.19802527750327048</v>
      </c>
      <c r="J261" s="1258">
        <v>7.96490649451151</v>
      </c>
      <c r="K261" s="1258">
        <v>6.5737216126385398</v>
      </c>
      <c r="L261" s="1258">
        <v>8.9274725216241713</v>
      </c>
      <c r="M261" s="1258">
        <v>7.4024626226431023</v>
      </c>
      <c r="N261" s="1258">
        <v>3.7681459084976261</v>
      </c>
      <c r="O261" s="1258">
        <v>3.5012961578842843</v>
      </c>
      <c r="P261" s="1258">
        <v>5.1452238748900836</v>
      </c>
      <c r="Q261" s="1258">
        <v>3.8162942425706579</v>
      </c>
    </row>
    <row r="262" spans="1:17">
      <c r="A262" s="10" t="s">
        <v>524</v>
      </c>
      <c r="B262" s="10" t="s">
        <v>556</v>
      </c>
      <c r="D262" s="10" t="s">
        <v>716</v>
      </c>
      <c r="F262" s="10">
        <v>262</v>
      </c>
      <c r="G262" s="10" t="s">
        <v>517</v>
      </c>
      <c r="H262" s="1258">
        <v>0.27040957758145256</v>
      </c>
      <c r="I262" s="1258">
        <v>0.26358582066957348</v>
      </c>
      <c r="J262" s="1258">
        <v>4.7581592122400673</v>
      </c>
      <c r="K262" s="1258">
        <v>3.7144686485438956</v>
      </c>
      <c r="L262" s="1258">
        <v>4.1394361955117853</v>
      </c>
      <c r="M262" s="1258">
        <v>3.5706157293302256</v>
      </c>
      <c r="N262" s="1258">
        <v>2.0957508994969092</v>
      </c>
      <c r="O262" s="1258">
        <v>2.0012192612575479</v>
      </c>
      <c r="P262" s="1258">
        <v>2.304816479148895</v>
      </c>
      <c r="Q262" s="1258">
        <v>2.1579303173521205</v>
      </c>
    </row>
    <row r="263" spans="1:17">
      <c r="A263" s="10" t="s">
        <v>524</v>
      </c>
      <c r="B263" s="10" t="s">
        <v>556</v>
      </c>
      <c r="D263" s="10" t="s">
        <v>717</v>
      </c>
      <c r="F263" s="10">
        <v>263</v>
      </c>
      <c r="G263" s="10" t="s">
        <v>517</v>
      </c>
      <c r="H263" s="1258">
        <v>0.78923799686256313</v>
      </c>
      <c r="I263" s="1258">
        <v>0.78263663469563882</v>
      </c>
      <c r="J263" s="1258">
        <v>35.947357917522048</v>
      </c>
      <c r="K263" s="1258">
        <v>23.876074582319035</v>
      </c>
      <c r="L263" s="1258">
        <v>70.995194050460768</v>
      </c>
      <c r="M263" s="1258">
        <v>40.597845750887721</v>
      </c>
      <c r="N263" s="1258">
        <v>11.519390695215543</v>
      </c>
      <c r="O263" s="1258">
        <v>8.2973308251368003</v>
      </c>
      <c r="P263" s="1258">
        <v>16.40951767340572</v>
      </c>
      <c r="Q263" s="1258">
        <v>12.966854949515925</v>
      </c>
    </row>
    <row r="264" spans="1:17">
      <c r="A264" s="10" t="s">
        <v>524</v>
      </c>
      <c r="B264" s="10" t="s">
        <v>556</v>
      </c>
      <c r="D264" s="10" t="s">
        <v>718</v>
      </c>
      <c r="F264" s="10">
        <v>264</v>
      </c>
      <c r="G264" s="10" t="s">
        <v>517</v>
      </c>
      <c r="H264" s="1258">
        <v>0.35151365016498148</v>
      </c>
      <c r="I264" s="1258">
        <v>0.33749780266038182</v>
      </c>
      <c r="J264" s="1258">
        <v>5.5531855954111515</v>
      </c>
      <c r="K264" s="1258">
        <v>4.7031714102406532</v>
      </c>
      <c r="L264" s="1258">
        <v>6.7289929115623677</v>
      </c>
      <c r="M264" s="1258">
        <v>5.0368793746189144</v>
      </c>
      <c r="N264" s="1258">
        <v>2.2800203233726952</v>
      </c>
      <c r="O264" s="1258">
        <v>2.4911279842919973</v>
      </c>
      <c r="P264" s="1258">
        <v>2.2550726187990797</v>
      </c>
      <c r="Q264" s="1258">
        <v>3.4282142397576467</v>
      </c>
    </row>
    <row r="265" spans="1:17">
      <c r="A265" s="10" t="s">
        <v>524</v>
      </c>
      <c r="B265" s="10" t="s">
        <v>556</v>
      </c>
      <c r="D265" s="10" t="s">
        <v>719</v>
      </c>
      <c r="F265" s="10">
        <v>265</v>
      </c>
      <c r="G265" s="10" t="s">
        <v>517</v>
      </c>
      <c r="H265" s="1258">
        <v>0.39584197860358544</v>
      </c>
      <c r="I265" s="1258">
        <v>0.39897633213260109</v>
      </c>
      <c r="J265" s="1258">
        <v>4.7180131495354996</v>
      </c>
      <c r="K265" s="1258">
        <v>5.0277023902572582</v>
      </c>
      <c r="L265" s="1258">
        <v>10.271494249483602</v>
      </c>
      <c r="M265" s="1258">
        <v>11.550379695965304</v>
      </c>
      <c r="N265" s="1258">
        <v>3.267678529293081</v>
      </c>
      <c r="O265" s="1258">
        <v>3.7679453109367058</v>
      </c>
      <c r="P265" s="1258">
        <v>6.4963228860985733</v>
      </c>
      <c r="Q265" s="1258">
        <v>4.3638320537802189</v>
      </c>
    </row>
    <row r="266" spans="1:17">
      <c r="A266" s="10" t="s">
        <v>524</v>
      </c>
      <c r="B266" s="10" t="s">
        <v>557</v>
      </c>
      <c r="F266" s="10">
        <v>266</v>
      </c>
      <c r="G266" s="10" t="s">
        <v>517</v>
      </c>
      <c r="H266" s="1258">
        <v>0.11194704792749645</v>
      </c>
      <c r="I266" s="1258">
        <v>0.11138268591959279</v>
      </c>
      <c r="J266" s="1258">
        <v>5.5649953205209606</v>
      </c>
      <c r="K266" s="1258">
        <v>5.4030590632784214</v>
      </c>
      <c r="L266" s="1258">
        <v>5.0202650157339601</v>
      </c>
      <c r="M266" s="1258">
        <v>4.8185893215658782</v>
      </c>
      <c r="N266" s="1258">
        <v>2.5660869384598279</v>
      </c>
      <c r="O266" s="1258">
        <v>2.8195598044357855</v>
      </c>
      <c r="P266" s="1258">
        <v>2.498813446221126</v>
      </c>
      <c r="Q266" s="1258">
        <v>2.5592207255936721</v>
      </c>
    </row>
    <row r="267" spans="1:17">
      <c r="A267" s="10" t="s">
        <v>524</v>
      </c>
      <c r="B267" s="10" t="s">
        <v>557</v>
      </c>
      <c r="D267" s="10" t="s">
        <v>557</v>
      </c>
      <c r="F267" s="10">
        <v>267</v>
      </c>
      <c r="G267" s="10" t="s">
        <v>517</v>
      </c>
      <c r="H267" s="1258">
        <v>0.15108984671074233</v>
      </c>
      <c r="I267" s="1258">
        <v>0.1501472475196354</v>
      </c>
      <c r="J267" s="1258">
        <v>6.6602136871242203</v>
      </c>
      <c r="K267" s="1258">
        <v>6.4360079457356605</v>
      </c>
      <c r="L267" s="1258">
        <v>5.8386950086173099</v>
      </c>
      <c r="M267" s="1258">
        <v>5.4523636111411236</v>
      </c>
      <c r="N267" s="1258">
        <v>2.9336096868792674</v>
      </c>
      <c r="O267" s="1258">
        <v>3.2232580541209881</v>
      </c>
      <c r="P267" s="1258">
        <v>2.7120336881919505</v>
      </c>
      <c r="Q267" s="1258">
        <v>2.7442482370374419</v>
      </c>
    </row>
    <row r="268" spans="1:17">
      <c r="A268" s="10" t="s">
        <v>524</v>
      </c>
      <c r="B268" s="10" t="s">
        <v>557</v>
      </c>
      <c r="D268" s="10" t="s">
        <v>720</v>
      </c>
      <c r="F268" s="10">
        <v>268</v>
      </c>
      <c r="G268" s="10" t="s">
        <v>517</v>
      </c>
      <c r="H268" s="1258">
        <v>8.5363696112542103E-2</v>
      </c>
      <c r="I268" s="1258">
        <v>8.5203620064687985E-2</v>
      </c>
      <c r="J268" s="1258">
        <v>9.7541020145624469</v>
      </c>
      <c r="K268" s="1258">
        <v>8.9632288573405869</v>
      </c>
      <c r="L268" s="1258">
        <v>9.747265143750603</v>
      </c>
      <c r="M268" s="1258">
        <v>10.292777933815316</v>
      </c>
      <c r="N268" s="1258">
        <v>4.4535526864651018</v>
      </c>
      <c r="O268" s="1258">
        <v>4.161180634278665</v>
      </c>
      <c r="P268" s="1258">
        <v>6.4286299743975182</v>
      </c>
      <c r="Q268" s="1258">
        <v>7.0653263312283485</v>
      </c>
    </row>
    <row r="269" spans="1:17">
      <c r="A269" s="10" t="s">
        <v>523</v>
      </c>
      <c r="F269" s="10">
        <v>269</v>
      </c>
      <c r="G269" s="10" t="s">
        <v>517</v>
      </c>
      <c r="H269" s="1258">
        <v>3.3299210943329924E-2</v>
      </c>
      <c r="I269" s="1258">
        <v>3.238750125404883E-2</v>
      </c>
      <c r="J269" s="1258">
        <v>0.78062565319842825</v>
      </c>
      <c r="K269" s="1258">
        <v>0.69301252901642318</v>
      </c>
      <c r="L269" s="1258">
        <v>1.0353995033221062</v>
      </c>
      <c r="M269" s="1258">
        <v>0.90807916047545012</v>
      </c>
      <c r="N269" s="1258">
        <v>0.31053617154359003</v>
      </c>
      <c r="O269" s="1258">
        <v>0.33744463556609183</v>
      </c>
      <c r="P269" s="1258">
        <v>0.39087471060545453</v>
      </c>
      <c r="Q269" s="1258">
        <v>0.43858272412105648</v>
      </c>
    </row>
    <row r="270" spans="1:17">
      <c r="A270" s="10" t="s">
        <v>516</v>
      </c>
      <c r="F270" s="10">
        <v>1</v>
      </c>
      <c r="G270" s="10" t="s">
        <v>518</v>
      </c>
      <c r="H270" s="1258">
        <v>3.4694905064038072E-2</v>
      </c>
      <c r="I270" s="1258">
        <v>3.3231934678686542E-2</v>
      </c>
      <c r="J270" s="1258">
        <v>0.49953723210992362</v>
      </c>
      <c r="K270" s="1258">
        <v>0.41700397275388196</v>
      </c>
      <c r="L270" s="1258">
        <v>0.55765691882807811</v>
      </c>
      <c r="M270" s="1258">
        <v>0.49520025484945468</v>
      </c>
      <c r="N270" s="1258">
        <v>0.25064269850957166</v>
      </c>
      <c r="O270" s="1258">
        <v>0.259581624800654</v>
      </c>
      <c r="P270" s="1258">
        <v>0.31117695352835895</v>
      </c>
      <c r="Q270" s="1258">
        <v>0.30969401609083025</v>
      </c>
    </row>
    <row r="271" spans="1:17">
      <c r="A271" s="10" t="s">
        <v>521</v>
      </c>
      <c r="F271" s="10">
        <v>2</v>
      </c>
      <c r="G271" s="10" t="s">
        <v>518</v>
      </c>
      <c r="H271" s="1258">
        <v>5.2100786065357736E-2</v>
      </c>
      <c r="I271" s="1258">
        <v>4.8963246693943155E-2</v>
      </c>
      <c r="J271" s="1258">
        <v>0.68062189824844244</v>
      </c>
      <c r="K271" s="1258">
        <v>0.57475504570075631</v>
      </c>
      <c r="L271" s="1258">
        <v>0.7341436690059524</v>
      </c>
      <c r="M271" s="1258">
        <v>0.64886963484692006</v>
      </c>
      <c r="N271" s="1258">
        <v>0.33653604153220906</v>
      </c>
      <c r="O271" s="1258">
        <v>0.3585052994511268</v>
      </c>
      <c r="P271" s="1258">
        <v>0.40714140469441773</v>
      </c>
      <c r="Q271" s="1258">
        <v>0.40042788273750535</v>
      </c>
    </row>
    <row r="272" spans="1:17">
      <c r="A272" s="10" t="s">
        <v>1433</v>
      </c>
      <c r="F272" s="10">
        <v>3</v>
      </c>
      <c r="G272" s="10" t="s">
        <v>518</v>
      </c>
      <c r="H272" s="1258">
        <v>4.6005421543949127E-2</v>
      </c>
      <c r="I272" s="1258">
        <v>4.4915652291345178E-2</v>
      </c>
      <c r="J272" s="1258">
        <v>0.61799568397414728</v>
      </c>
      <c r="K272" s="1258">
        <v>0.560343441461985</v>
      </c>
      <c r="L272" s="1258">
        <v>0.78925255288962304</v>
      </c>
      <c r="M272" s="1258">
        <v>0.75547419313714537</v>
      </c>
      <c r="N272" s="1258">
        <v>0.34198356110243505</v>
      </c>
      <c r="O272" s="1258">
        <v>0.35220284466902452</v>
      </c>
      <c r="P272" s="1258">
        <v>0.4628713594509607</v>
      </c>
      <c r="Q272" s="1258">
        <v>0.48738041776798002</v>
      </c>
    </row>
    <row r="273" spans="1:17">
      <c r="A273" s="10" t="s">
        <v>522</v>
      </c>
      <c r="F273" s="10">
        <v>4</v>
      </c>
      <c r="G273" s="10" t="s">
        <v>518</v>
      </c>
      <c r="H273" s="1258">
        <v>6.7772802615376229E-2</v>
      </c>
      <c r="I273" s="1258">
        <v>6.6070371008305581E-2</v>
      </c>
      <c r="J273" s="1258">
        <v>0.88902718588451202</v>
      </c>
      <c r="K273" s="1258">
        <v>0.78167763544317659</v>
      </c>
      <c r="L273" s="1258">
        <v>1.1063422843561186</v>
      </c>
      <c r="M273" s="1258">
        <v>1.042006454417596</v>
      </c>
      <c r="N273" s="1258">
        <v>0.46845293154357903</v>
      </c>
      <c r="O273" s="1258">
        <v>0.47086600628578773</v>
      </c>
      <c r="P273" s="1258">
        <v>0.65089363025899294</v>
      </c>
      <c r="Q273" s="1258">
        <v>0.66190957503220016</v>
      </c>
    </row>
    <row r="274" spans="1:17">
      <c r="A274" s="10" t="s">
        <v>853</v>
      </c>
      <c r="F274" s="10">
        <v>5</v>
      </c>
      <c r="G274" s="10" t="s">
        <v>518</v>
      </c>
      <c r="H274" s="1258">
        <v>6.2705718227343693E-2</v>
      </c>
      <c r="I274" s="1258">
        <v>6.132971776056461E-2</v>
      </c>
      <c r="J274" s="1258">
        <v>0.84632537759654569</v>
      </c>
      <c r="K274" s="1258">
        <v>0.80321146785868724</v>
      </c>
      <c r="L274" s="1258">
        <v>1.1250926771533576</v>
      </c>
      <c r="M274" s="1258">
        <v>1.1000401840208487</v>
      </c>
      <c r="N274" s="1258">
        <v>0.50323613615373686</v>
      </c>
      <c r="O274" s="1258">
        <v>0.53201071603056971</v>
      </c>
      <c r="P274" s="1258">
        <v>0.66032242768734251</v>
      </c>
      <c r="Q274" s="1258">
        <v>0.72358954597749447</v>
      </c>
    </row>
    <row r="275" spans="1:17">
      <c r="A275" s="10" t="s">
        <v>524</v>
      </c>
      <c r="B275" s="10" t="s">
        <v>525</v>
      </c>
      <c r="F275" s="10">
        <v>6</v>
      </c>
      <c r="G275" s="10" t="s">
        <v>518</v>
      </c>
      <c r="H275" s="1258">
        <v>9.2604859327741498E-2</v>
      </c>
      <c r="I275" s="1258">
        <v>8.6393160319229653E-2</v>
      </c>
      <c r="J275" s="1258">
        <v>1.1558258264216961</v>
      </c>
      <c r="K275" s="1258">
        <v>1.018620716983784</v>
      </c>
      <c r="L275" s="1258">
        <v>1.1506134457159898</v>
      </c>
      <c r="M275" s="1258">
        <v>1.1207307127829584</v>
      </c>
      <c r="N275" s="1258">
        <v>0.5875081273900421</v>
      </c>
      <c r="O275" s="1258">
        <v>0.63060697273991084</v>
      </c>
      <c r="P275" s="1258">
        <v>0.71902988318932659</v>
      </c>
      <c r="Q275" s="1258">
        <v>0.66983697690436805</v>
      </c>
    </row>
    <row r="276" spans="1:17">
      <c r="A276" s="10" t="s">
        <v>524</v>
      </c>
      <c r="B276" s="10" t="s">
        <v>525</v>
      </c>
      <c r="C276" s="10" t="s">
        <v>526</v>
      </c>
      <c r="F276" s="10">
        <v>7</v>
      </c>
      <c r="G276" s="10" t="s">
        <v>518</v>
      </c>
      <c r="H276" s="1258">
        <v>0.11348685803140285</v>
      </c>
      <c r="I276" s="1258">
        <v>0.10556109860903447</v>
      </c>
      <c r="J276" s="1258">
        <v>1.2465299492330451</v>
      </c>
      <c r="K276" s="1258">
        <v>1.0062031779510763</v>
      </c>
      <c r="L276" s="1258">
        <v>1.3698040362351749</v>
      </c>
      <c r="M276" s="1258">
        <v>1.2188933862030826</v>
      </c>
      <c r="N276" s="1258">
        <v>0.50355146351266999</v>
      </c>
      <c r="O276" s="1258">
        <v>0.56879336520213541</v>
      </c>
      <c r="P276" s="1258">
        <v>0.60389929273313558</v>
      </c>
      <c r="Q276" s="1258">
        <v>0.74778438566570271</v>
      </c>
    </row>
    <row r="277" spans="1:17">
      <c r="A277" s="10" t="s">
        <v>524</v>
      </c>
      <c r="B277" s="10" t="s">
        <v>525</v>
      </c>
      <c r="C277" s="10" t="s">
        <v>527</v>
      </c>
      <c r="F277" s="10">
        <v>8</v>
      </c>
      <c r="G277" s="10" t="s">
        <v>518</v>
      </c>
      <c r="H277" s="1258">
        <v>0.22881196425937375</v>
      </c>
      <c r="I277" s="1258">
        <v>0.20975048450340886</v>
      </c>
      <c r="J277" s="1258">
        <v>4.1477546132902541</v>
      </c>
      <c r="K277" s="1258">
        <v>3.6249305724466492</v>
      </c>
      <c r="L277" s="1258">
        <v>5.2695943493454367</v>
      </c>
      <c r="M277" s="1258">
        <v>4.5104002120136109</v>
      </c>
      <c r="N277" s="1258">
        <v>1.7713745500111555</v>
      </c>
      <c r="O277" s="1258">
        <v>2.1661936625876943</v>
      </c>
      <c r="P277" s="1258">
        <v>1.4344039351859712</v>
      </c>
      <c r="Q277" s="1258">
        <v>3.2714360399236369</v>
      </c>
    </row>
    <row r="278" spans="1:17">
      <c r="A278" s="10" t="s">
        <v>524</v>
      </c>
      <c r="B278" s="10" t="s">
        <v>525</v>
      </c>
      <c r="C278" s="10" t="s">
        <v>528</v>
      </c>
      <c r="F278" s="10">
        <v>9</v>
      </c>
      <c r="G278" s="10" t="s">
        <v>518</v>
      </c>
      <c r="H278" s="1258">
        <v>0.14717733791162213</v>
      </c>
      <c r="I278" s="1258">
        <v>0.13636518145088314</v>
      </c>
      <c r="J278" s="1258">
        <v>1.3210376369356567</v>
      </c>
      <c r="K278" s="1258">
        <v>1.1060922326963096</v>
      </c>
      <c r="L278" s="1258">
        <v>1.369754427023979</v>
      </c>
      <c r="M278" s="1258">
        <v>1.4184036981640089</v>
      </c>
      <c r="N278" s="1258">
        <v>0.55025147152687226</v>
      </c>
      <c r="O278" s="1258">
        <v>0.64108196707007536</v>
      </c>
      <c r="P278" s="1258">
        <v>0.71112862670607158</v>
      </c>
      <c r="Q278" s="1258">
        <v>0.80952806554441981</v>
      </c>
    </row>
    <row r="279" spans="1:17">
      <c r="A279" s="10" t="s">
        <v>524</v>
      </c>
      <c r="B279" s="10" t="s">
        <v>525</v>
      </c>
      <c r="C279" s="10" t="s">
        <v>529</v>
      </c>
      <c r="F279" s="10">
        <v>10</v>
      </c>
      <c r="G279" s="10" t="s">
        <v>518</v>
      </c>
      <c r="H279" s="1258">
        <v>0.19317635089565527</v>
      </c>
      <c r="I279" s="1258">
        <v>0.18361295181552423</v>
      </c>
      <c r="J279" s="1258">
        <v>3.1331710703321471</v>
      </c>
      <c r="K279" s="1258">
        <v>2.370041643166136</v>
      </c>
      <c r="L279" s="1258">
        <v>3.2489640058187823</v>
      </c>
      <c r="M279" s="1258">
        <v>2.4750699062707082</v>
      </c>
      <c r="N279" s="1258">
        <v>1.2500014601740901</v>
      </c>
      <c r="O279" s="1258">
        <v>1.3035576275970064</v>
      </c>
      <c r="P279" s="1258">
        <v>1.5987059843338136</v>
      </c>
      <c r="Q279" s="1258">
        <v>1.6615386388187789</v>
      </c>
    </row>
    <row r="280" spans="1:17">
      <c r="A280" s="10" t="s">
        <v>524</v>
      </c>
      <c r="B280" s="10" t="s">
        <v>525</v>
      </c>
      <c r="C280" s="10" t="s">
        <v>530</v>
      </c>
      <c r="F280" s="10">
        <v>11</v>
      </c>
      <c r="G280" s="10" t="s">
        <v>518</v>
      </c>
      <c r="H280" s="1258">
        <v>0.14121194576413823</v>
      </c>
      <c r="I280" s="1258">
        <v>0.13207010088080781</v>
      </c>
      <c r="J280" s="1258">
        <v>1.652611631111115</v>
      </c>
      <c r="K280" s="1258">
        <v>1.5260622187867712</v>
      </c>
      <c r="L280" s="1258">
        <v>1.6190254596161315</v>
      </c>
      <c r="M280" s="1258">
        <v>1.6532316741473714</v>
      </c>
      <c r="N280" s="1258">
        <v>0.88456644152207509</v>
      </c>
      <c r="O280" s="1258">
        <v>0.9825349836074404</v>
      </c>
      <c r="P280" s="1258">
        <v>1.0915543607351053</v>
      </c>
      <c r="Q280" s="1258">
        <v>1.0037681137491199</v>
      </c>
    </row>
    <row r="281" spans="1:17">
      <c r="A281" s="10" t="s">
        <v>524</v>
      </c>
      <c r="B281" s="10" t="s">
        <v>525</v>
      </c>
      <c r="C281" s="10" t="s">
        <v>531</v>
      </c>
      <c r="F281" s="10">
        <v>12</v>
      </c>
      <c r="G281" s="10" t="s">
        <v>518</v>
      </c>
      <c r="H281" s="1258">
        <v>0.13799206084700105</v>
      </c>
      <c r="I281" s="1258">
        <v>0.12804849349075234</v>
      </c>
      <c r="J281" s="1258">
        <v>1.9174395508882007</v>
      </c>
      <c r="K281" s="1258">
        <v>1.4809590508075525</v>
      </c>
      <c r="L281" s="1258">
        <v>2.0154650214016439</v>
      </c>
      <c r="M281" s="1258">
        <v>1.7281220792522332</v>
      </c>
      <c r="N281" s="1258">
        <v>0.98506523276511149</v>
      </c>
      <c r="O281" s="1258">
        <v>0.84962147035473934</v>
      </c>
      <c r="P281" s="1258">
        <v>1.7369525333702902</v>
      </c>
      <c r="Q281" s="1258">
        <v>1.1093359300007735</v>
      </c>
    </row>
    <row r="282" spans="1:17">
      <c r="A282" s="10" t="s">
        <v>524</v>
      </c>
      <c r="B282" s="10" t="s">
        <v>525</v>
      </c>
      <c r="C282" s="10" t="s">
        <v>532</v>
      </c>
      <c r="F282" s="10">
        <v>13</v>
      </c>
      <c r="G282" s="10" t="s">
        <v>518</v>
      </c>
      <c r="H282" s="1258">
        <v>0.24875549574643979</v>
      </c>
      <c r="I282" s="1258">
        <v>0.23453854017749598</v>
      </c>
      <c r="J282" s="1258">
        <v>2.3396344158002371</v>
      </c>
      <c r="K282" s="1258">
        <v>2.3479847360723487</v>
      </c>
      <c r="L282" s="1258">
        <v>2.2665741325731927</v>
      </c>
      <c r="M282" s="1258">
        <v>2.5384211731759532</v>
      </c>
      <c r="N282" s="1258">
        <v>1.2837602118880773</v>
      </c>
      <c r="O282" s="1258">
        <v>1.5891665472942349</v>
      </c>
      <c r="P282" s="1258">
        <v>1.4020979944262586</v>
      </c>
      <c r="Q282" s="1258">
        <v>1.563330366192943</v>
      </c>
    </row>
    <row r="283" spans="1:17">
      <c r="A283" s="10" t="s">
        <v>524</v>
      </c>
      <c r="B283" s="10" t="s">
        <v>533</v>
      </c>
      <c r="F283" s="10">
        <v>14</v>
      </c>
      <c r="G283" s="10" t="s">
        <v>518</v>
      </c>
      <c r="H283" s="1258">
        <v>6.9237039306665818E-2</v>
      </c>
      <c r="I283" s="1258">
        <v>6.5349988703840095E-2</v>
      </c>
      <c r="J283" s="1258">
        <v>0.75654524080879781</v>
      </c>
      <c r="K283" s="1258">
        <v>0.60243162622703672</v>
      </c>
      <c r="L283" s="1258">
        <v>1.0071547603421498</v>
      </c>
      <c r="M283" s="1258">
        <v>0.76176457059021163</v>
      </c>
      <c r="N283" s="1258">
        <v>0.36117002080696431</v>
      </c>
      <c r="O283" s="1258">
        <v>0.40644409046110852</v>
      </c>
      <c r="P283" s="1258">
        <v>0.40642361086346934</v>
      </c>
      <c r="Q283" s="1258">
        <v>0.50425166122807208</v>
      </c>
    </row>
    <row r="284" spans="1:17">
      <c r="A284" s="10" t="s">
        <v>524</v>
      </c>
      <c r="B284" s="10" t="s">
        <v>533</v>
      </c>
      <c r="C284" s="10" t="s">
        <v>534</v>
      </c>
      <c r="F284" s="10">
        <v>15</v>
      </c>
      <c r="G284" s="10" t="s">
        <v>518</v>
      </c>
      <c r="H284" s="1258">
        <v>0.18767386134198957</v>
      </c>
      <c r="I284" s="1258">
        <v>0.17615922163221986</v>
      </c>
      <c r="J284" s="1258">
        <v>1.8441154849010672</v>
      </c>
      <c r="K284" s="1258">
        <v>1.536538945156374</v>
      </c>
      <c r="L284" s="1258">
        <v>2.6914949932346754</v>
      </c>
      <c r="M284" s="1258">
        <v>1.9488082772319599</v>
      </c>
      <c r="N284" s="1258">
        <v>0.80257531215915434</v>
      </c>
      <c r="O284" s="1258">
        <v>0.8727521768704527</v>
      </c>
      <c r="P284" s="1258">
        <v>0.91519345839207578</v>
      </c>
      <c r="Q284" s="1258">
        <v>1.2457125679706649</v>
      </c>
    </row>
    <row r="285" spans="1:17">
      <c r="A285" s="10" t="s">
        <v>524</v>
      </c>
      <c r="B285" s="10" t="s">
        <v>533</v>
      </c>
      <c r="C285" s="10" t="s">
        <v>535</v>
      </c>
      <c r="F285" s="10">
        <v>16</v>
      </c>
      <c r="G285" s="10" t="s">
        <v>518</v>
      </c>
      <c r="H285" s="1258">
        <v>0.14100668816983111</v>
      </c>
      <c r="I285" s="1258">
        <v>0.13366542218336128</v>
      </c>
      <c r="J285" s="1258">
        <v>1.5437129944963424</v>
      </c>
      <c r="K285" s="1258">
        <v>1.0759032550927203</v>
      </c>
      <c r="L285" s="1258">
        <v>1.7248705752778803</v>
      </c>
      <c r="M285" s="1258">
        <v>1.3660525749289472</v>
      </c>
      <c r="N285" s="1258">
        <v>0.78261037799612276</v>
      </c>
      <c r="O285" s="1258">
        <v>0.91399272382907992</v>
      </c>
      <c r="P285" s="1258">
        <v>0.97288369489116522</v>
      </c>
      <c r="Q285" s="1258">
        <v>1.1205036517525864</v>
      </c>
    </row>
    <row r="286" spans="1:17">
      <c r="A286" s="10" t="s">
        <v>524</v>
      </c>
      <c r="B286" s="10" t="s">
        <v>533</v>
      </c>
      <c r="C286" s="10" t="s">
        <v>536</v>
      </c>
      <c r="F286" s="10">
        <v>17</v>
      </c>
      <c r="G286" s="10" t="s">
        <v>518</v>
      </c>
      <c r="H286" s="1258">
        <v>0.11484707398506717</v>
      </c>
      <c r="I286" s="1258">
        <v>0.10894954467802542</v>
      </c>
      <c r="J286" s="1258">
        <v>1.5178807661816707</v>
      </c>
      <c r="K286" s="1258">
        <v>1.2276652658571261</v>
      </c>
      <c r="L286" s="1258">
        <v>1.728119278654384</v>
      </c>
      <c r="M286" s="1258">
        <v>1.4888768303358872</v>
      </c>
      <c r="N286" s="1258">
        <v>0.70629460666610455</v>
      </c>
      <c r="O286" s="1258">
        <v>0.783434359304227</v>
      </c>
      <c r="P286" s="1258">
        <v>0.73450219739642342</v>
      </c>
      <c r="Q286" s="1258">
        <v>0.73210845008822034</v>
      </c>
    </row>
    <row r="287" spans="1:17">
      <c r="A287" s="10" t="s">
        <v>524</v>
      </c>
      <c r="B287" s="10" t="s">
        <v>533</v>
      </c>
      <c r="C287" s="10" t="s">
        <v>537</v>
      </c>
      <c r="F287" s="10">
        <v>18</v>
      </c>
      <c r="G287" s="10" t="s">
        <v>518</v>
      </c>
      <c r="H287" s="1258">
        <v>0.21669744922912076</v>
      </c>
      <c r="I287" s="1258">
        <v>0.20476776046595338</v>
      </c>
      <c r="J287" s="1258">
        <v>2.2199201856339426</v>
      </c>
      <c r="K287" s="1258">
        <v>2.0847777800823621</v>
      </c>
      <c r="L287" s="1258">
        <v>2.6815990551632507</v>
      </c>
      <c r="M287" s="1258">
        <v>2.3206857329557753</v>
      </c>
      <c r="N287" s="1258">
        <v>1.1785623389009676</v>
      </c>
      <c r="O287" s="1258">
        <v>1.4687739869923653</v>
      </c>
      <c r="P287" s="1258">
        <v>1.0889432634103693</v>
      </c>
      <c r="Q287" s="1258">
        <v>1.7674207938949753</v>
      </c>
    </row>
    <row r="288" spans="1:17">
      <c r="A288" s="10" t="s">
        <v>524</v>
      </c>
      <c r="B288" s="10" t="s">
        <v>533</v>
      </c>
      <c r="C288" s="10" t="s">
        <v>538</v>
      </c>
      <c r="F288" s="10">
        <v>19</v>
      </c>
      <c r="G288" s="10" t="s">
        <v>518</v>
      </c>
      <c r="H288" s="1258">
        <v>0.31212574757980377</v>
      </c>
      <c r="I288" s="1258">
        <v>0.30696687984738469</v>
      </c>
      <c r="J288" s="1258">
        <v>3.5621086148464656</v>
      </c>
      <c r="K288" s="1258">
        <v>3.0951769678587695</v>
      </c>
      <c r="L288" s="1258">
        <v>3.655018079942622</v>
      </c>
      <c r="M288" s="1258">
        <v>2.6674240399766753</v>
      </c>
      <c r="N288" s="1258">
        <v>2.1228320571083117</v>
      </c>
      <c r="O288" s="1258">
        <v>2.0790677067981345</v>
      </c>
      <c r="P288" s="1258">
        <v>2.8461838705035318</v>
      </c>
      <c r="Q288" s="1258">
        <v>2.35058439727616</v>
      </c>
    </row>
    <row r="289" spans="1:17">
      <c r="A289" s="10" t="s">
        <v>524</v>
      </c>
      <c r="B289" s="10" t="s">
        <v>533</v>
      </c>
      <c r="C289" s="10" t="s">
        <v>539</v>
      </c>
      <c r="F289" s="10">
        <v>20</v>
      </c>
      <c r="G289" s="10" t="s">
        <v>518</v>
      </c>
      <c r="H289" s="1258">
        <v>0.2136666996981938</v>
      </c>
      <c r="I289" s="1258">
        <v>0.19994431107098562</v>
      </c>
      <c r="J289" s="1258">
        <v>1.8238443689789874</v>
      </c>
      <c r="K289" s="1258">
        <v>1.2417516515463267</v>
      </c>
      <c r="L289" s="1258">
        <v>2.7147762483905695</v>
      </c>
      <c r="M289" s="1258">
        <v>1.8264437016667221</v>
      </c>
      <c r="N289" s="1258">
        <v>0.95636963894780702</v>
      </c>
      <c r="O289" s="1258">
        <v>1.0515458068308396</v>
      </c>
      <c r="P289" s="1258">
        <v>1.1286436410715794</v>
      </c>
      <c r="Q289" s="1258">
        <v>1.3604591422719965</v>
      </c>
    </row>
    <row r="290" spans="1:17">
      <c r="A290" s="10" t="s">
        <v>524</v>
      </c>
      <c r="B290" s="10" t="s">
        <v>533</v>
      </c>
      <c r="C290" s="10" t="s">
        <v>540</v>
      </c>
      <c r="F290" s="10">
        <v>21</v>
      </c>
      <c r="G290" s="10" t="s">
        <v>518</v>
      </c>
      <c r="H290" s="1258">
        <v>0.24451896809692028</v>
      </c>
      <c r="I290" s="1258">
        <v>0.22777260753739728</v>
      </c>
      <c r="J290" s="1258">
        <v>2.1348539794731605</v>
      </c>
      <c r="K290" s="1258">
        <v>1.8677784676106843</v>
      </c>
      <c r="L290" s="1258">
        <v>3.4208047265711579</v>
      </c>
      <c r="M290" s="1258">
        <v>2.4726327310889844</v>
      </c>
      <c r="N290" s="1258">
        <v>1.1636928711579713</v>
      </c>
      <c r="O290" s="1258">
        <v>1.2752094372249683</v>
      </c>
      <c r="P290" s="1258">
        <v>1.2375651981502733</v>
      </c>
      <c r="Q290" s="1258">
        <v>1.8287133087147962</v>
      </c>
    </row>
    <row r="291" spans="1:17">
      <c r="A291" s="10" t="s">
        <v>524</v>
      </c>
      <c r="B291" s="10" t="s">
        <v>541</v>
      </c>
      <c r="F291" s="10">
        <v>22</v>
      </c>
      <c r="G291" s="10" t="s">
        <v>518</v>
      </c>
      <c r="H291" s="1258">
        <v>0.14901537365924764</v>
      </c>
      <c r="I291" s="1258">
        <v>0.14032385847737319</v>
      </c>
      <c r="J291" s="1258">
        <v>1.6988503715817882</v>
      </c>
      <c r="K291" s="1258">
        <v>1.37314148860383</v>
      </c>
      <c r="L291" s="1258">
        <v>1.9822641034259225</v>
      </c>
      <c r="M291" s="1258">
        <v>1.7303557687564746</v>
      </c>
      <c r="N291" s="1258">
        <v>0.83296476307976541</v>
      </c>
      <c r="O291" s="1258">
        <v>0.91784276469791981</v>
      </c>
      <c r="P291" s="1258">
        <v>1.1302480031255528</v>
      </c>
      <c r="Q291" s="1258">
        <v>1.1864220652091022</v>
      </c>
    </row>
    <row r="292" spans="1:17">
      <c r="A292" s="10" t="s">
        <v>524</v>
      </c>
      <c r="B292" s="10" t="s">
        <v>542</v>
      </c>
      <c r="F292" s="10">
        <v>23</v>
      </c>
      <c r="G292" s="10" t="s">
        <v>518</v>
      </c>
      <c r="H292" s="1258">
        <v>9.9927903986457969E-2</v>
      </c>
      <c r="I292" s="1258">
        <v>9.7868276992592915E-2</v>
      </c>
      <c r="J292" s="1258">
        <v>1.4241244179950359</v>
      </c>
      <c r="K292" s="1258">
        <v>1.2171821125896769</v>
      </c>
      <c r="L292" s="1258">
        <v>1.8970558705698726</v>
      </c>
      <c r="M292" s="1258">
        <v>1.4600771441773948</v>
      </c>
      <c r="N292" s="1258">
        <v>0.75878426358287299</v>
      </c>
      <c r="O292" s="1258">
        <v>0.76149472950990571</v>
      </c>
      <c r="P292" s="1258">
        <v>0.9562784804951866</v>
      </c>
      <c r="Q292" s="1258">
        <v>1.063782003490739</v>
      </c>
    </row>
    <row r="293" spans="1:17">
      <c r="A293" s="10" t="s">
        <v>524</v>
      </c>
      <c r="B293" s="10" t="s">
        <v>542</v>
      </c>
      <c r="C293" s="10" t="s">
        <v>543</v>
      </c>
      <c r="F293" s="10">
        <v>24</v>
      </c>
      <c r="G293" s="10" t="s">
        <v>518</v>
      </c>
      <c r="H293" s="1258">
        <v>0.17047963962081608</v>
      </c>
      <c r="I293" s="1258">
        <v>0.16819014064934712</v>
      </c>
      <c r="J293" s="1258">
        <v>2.213875032433017</v>
      </c>
      <c r="K293" s="1258">
        <v>1.9970167037925057</v>
      </c>
      <c r="L293" s="1258">
        <v>2.6603456432678185</v>
      </c>
      <c r="M293" s="1258">
        <v>2.477590021050831</v>
      </c>
      <c r="N293" s="1258">
        <v>1.1931722388003907</v>
      </c>
      <c r="O293" s="1258">
        <v>1.1920461159735756</v>
      </c>
      <c r="P293" s="1258">
        <v>1.6638300812330744</v>
      </c>
      <c r="Q293" s="1258">
        <v>1.6024037615056845</v>
      </c>
    </row>
    <row r="294" spans="1:17">
      <c r="A294" s="10" t="s">
        <v>524</v>
      </c>
      <c r="B294" s="10" t="s">
        <v>542</v>
      </c>
      <c r="C294" s="10" t="s">
        <v>544</v>
      </c>
      <c r="F294" s="10">
        <v>25</v>
      </c>
      <c r="G294" s="10" t="s">
        <v>518</v>
      </c>
      <c r="H294" s="1258">
        <v>0.18461378770823783</v>
      </c>
      <c r="I294" s="1258">
        <v>0.17997505773377726</v>
      </c>
      <c r="J294" s="1258">
        <v>2.7512208288225972</v>
      </c>
      <c r="K294" s="1258">
        <v>2.2505861447182034</v>
      </c>
      <c r="L294" s="1258">
        <v>3.9553411503932425</v>
      </c>
      <c r="M294" s="1258">
        <v>2.4402783833780606</v>
      </c>
      <c r="N294" s="1258">
        <v>1.4527279469649825</v>
      </c>
      <c r="O294" s="1258">
        <v>1.458940360595588</v>
      </c>
      <c r="P294" s="1258">
        <v>1.5690970196402654</v>
      </c>
      <c r="Q294" s="1258">
        <v>2.1873116328235418</v>
      </c>
    </row>
    <row r="295" spans="1:17">
      <c r="A295" s="10" t="s">
        <v>524</v>
      </c>
      <c r="B295" s="10" t="s">
        <v>542</v>
      </c>
      <c r="C295" s="10" t="s">
        <v>545</v>
      </c>
      <c r="F295" s="10">
        <v>26</v>
      </c>
      <c r="G295" s="10" t="s">
        <v>518</v>
      </c>
      <c r="H295" s="1258">
        <v>0.15883328054140891</v>
      </c>
      <c r="I295" s="1258">
        <v>0.15490881958845712</v>
      </c>
      <c r="J295" s="1258">
        <v>2.1669294089763702</v>
      </c>
      <c r="K295" s="1258">
        <v>1.915235106989482</v>
      </c>
      <c r="L295" s="1258">
        <v>2.9024311713467266</v>
      </c>
      <c r="M295" s="1258">
        <v>2.6448323732848973</v>
      </c>
      <c r="N295" s="1258">
        <v>1.2313063223543639</v>
      </c>
      <c r="O295" s="1258">
        <v>1.2722207414336326</v>
      </c>
      <c r="P295" s="1258">
        <v>1.6808615358941665</v>
      </c>
      <c r="Q295" s="1258">
        <v>1.5376112380606199</v>
      </c>
    </row>
    <row r="296" spans="1:17">
      <c r="A296" s="10" t="s">
        <v>524</v>
      </c>
      <c r="B296" s="10" t="s">
        <v>546</v>
      </c>
      <c r="F296" s="10">
        <v>27</v>
      </c>
      <c r="G296" s="10" t="s">
        <v>518</v>
      </c>
      <c r="H296" s="1258">
        <v>0.12124307017424962</v>
      </c>
      <c r="I296" s="1258">
        <v>0.11434427544648992</v>
      </c>
      <c r="J296" s="1258">
        <v>2.4060159567455215</v>
      </c>
      <c r="K296" s="1258">
        <v>2.0063411656424286</v>
      </c>
      <c r="L296" s="1258">
        <v>2.6226861652989286</v>
      </c>
      <c r="M296" s="1258">
        <v>2.8278704961502621</v>
      </c>
      <c r="N296" s="1258">
        <v>1.2196125207554354</v>
      </c>
      <c r="O296" s="1258">
        <v>1.1471983082433339</v>
      </c>
      <c r="P296" s="1258">
        <v>1.7008464707615936</v>
      </c>
      <c r="Q296" s="1258">
        <v>1.6648726624876407</v>
      </c>
    </row>
    <row r="297" spans="1:17">
      <c r="A297" s="10" t="s">
        <v>524</v>
      </c>
      <c r="B297" s="10" t="s">
        <v>547</v>
      </c>
      <c r="F297" s="10">
        <v>28</v>
      </c>
      <c r="G297" s="10" t="s">
        <v>518</v>
      </c>
      <c r="H297" s="1258">
        <v>0.14353709960575273</v>
      </c>
      <c r="I297" s="1258">
        <v>0.14205474312444769</v>
      </c>
      <c r="J297" s="1258">
        <v>2.2129655250366032</v>
      </c>
      <c r="K297" s="1258">
        <v>2.1340917361728571</v>
      </c>
      <c r="L297" s="1258">
        <v>3.2043237314115691</v>
      </c>
      <c r="M297" s="1258">
        <v>3.4086263118579865</v>
      </c>
      <c r="N297" s="1258">
        <v>1.287852000626996</v>
      </c>
      <c r="O297" s="1258">
        <v>1.3451013006536126</v>
      </c>
      <c r="P297" s="1258">
        <v>1.4942677897387451</v>
      </c>
      <c r="Q297" s="1258">
        <v>1.6268437941947966</v>
      </c>
    </row>
    <row r="298" spans="1:17">
      <c r="A298" s="10" t="s">
        <v>524</v>
      </c>
      <c r="B298" s="10" t="s">
        <v>548</v>
      </c>
      <c r="F298" s="10">
        <v>29</v>
      </c>
      <c r="G298" s="10" t="s">
        <v>518</v>
      </c>
      <c r="H298" s="1258">
        <v>0.1932934705052754</v>
      </c>
      <c r="I298" s="1258">
        <v>0.18945709288108475</v>
      </c>
      <c r="J298" s="1258">
        <v>1.9462703062320796</v>
      </c>
      <c r="K298" s="1258">
        <v>1.7598016445465219</v>
      </c>
      <c r="L298" s="1258">
        <v>2.3138498511745058</v>
      </c>
      <c r="M298" s="1258">
        <v>2.3715415561571005</v>
      </c>
      <c r="N298" s="1258">
        <v>0.96620058668527031</v>
      </c>
      <c r="O298" s="1258">
        <v>1.0172923410342882</v>
      </c>
      <c r="P298" s="1258">
        <v>1.6835683185552999</v>
      </c>
      <c r="Q298" s="1258">
        <v>1.5893481971066288</v>
      </c>
    </row>
    <row r="299" spans="1:17">
      <c r="A299" s="10" t="s">
        <v>524</v>
      </c>
      <c r="B299" s="10" t="s">
        <v>549</v>
      </c>
      <c r="F299" s="10">
        <v>30</v>
      </c>
      <c r="G299" s="10" t="s">
        <v>518</v>
      </c>
      <c r="H299" s="1258">
        <v>0.16301617035254434</v>
      </c>
      <c r="I299" s="1258">
        <v>0.15863780628298824</v>
      </c>
      <c r="J299" s="1258">
        <v>2.5561729075396555</v>
      </c>
      <c r="K299" s="1258">
        <v>2.2491019530024468</v>
      </c>
      <c r="L299" s="1258">
        <v>2.9138043271222203</v>
      </c>
      <c r="M299" s="1258">
        <v>2.7772628098139327</v>
      </c>
      <c r="N299" s="1258">
        <v>1.4229640524162774</v>
      </c>
      <c r="O299" s="1258">
        <v>1.363820017109324</v>
      </c>
      <c r="P299" s="1258">
        <v>1.7454618766798367</v>
      </c>
      <c r="Q299" s="1258">
        <v>1.6813804459988397</v>
      </c>
    </row>
    <row r="300" spans="1:17">
      <c r="A300" s="10" t="s">
        <v>524</v>
      </c>
      <c r="B300" s="10" t="s">
        <v>1435</v>
      </c>
      <c r="F300" s="10">
        <v>31</v>
      </c>
      <c r="G300" s="10" t="s">
        <v>518</v>
      </c>
      <c r="H300" s="1258">
        <v>0.90722403637730897</v>
      </c>
      <c r="I300" s="1258">
        <v>0.83139478880855588</v>
      </c>
      <c r="J300" s="1258">
        <v>6.6650393184678327</v>
      </c>
      <c r="K300" s="1258">
        <v>6.010444349545593</v>
      </c>
      <c r="L300" s="1258">
        <v>9.5191131067380947</v>
      </c>
      <c r="M300" s="1258">
        <v>9.2706887816456227</v>
      </c>
      <c r="N300" s="1258">
        <v>4.1905525638096632</v>
      </c>
      <c r="O300" s="1258">
        <v>4.3601336772732706</v>
      </c>
      <c r="P300" s="1258">
        <v>6.4121482472721434</v>
      </c>
      <c r="Q300" s="1258">
        <v>6.0950454394145996</v>
      </c>
    </row>
    <row r="301" spans="1:17">
      <c r="A301" s="10" t="s">
        <v>524</v>
      </c>
      <c r="B301" s="10" t="s">
        <v>550</v>
      </c>
      <c r="F301" s="10">
        <v>32</v>
      </c>
      <c r="G301" s="10" t="s">
        <v>518</v>
      </c>
      <c r="H301" s="1258">
        <v>0.18213274757363382</v>
      </c>
      <c r="I301" s="1258">
        <v>0.17920925663797072</v>
      </c>
      <c r="J301" s="1258">
        <v>2.507071196785478</v>
      </c>
      <c r="K301" s="1258">
        <v>2.2988572364190567</v>
      </c>
      <c r="L301" s="1258">
        <v>3.8488247671440003</v>
      </c>
      <c r="M301" s="1258">
        <v>3.2703084436735455</v>
      </c>
      <c r="N301" s="1258">
        <v>1.4605925607235204</v>
      </c>
      <c r="O301" s="1258">
        <v>1.4694866654734469</v>
      </c>
      <c r="P301" s="1258">
        <v>2.2777992526075859</v>
      </c>
      <c r="Q301" s="1258">
        <v>2.4280365524483334</v>
      </c>
    </row>
    <row r="302" spans="1:17">
      <c r="A302" s="10" t="s">
        <v>524</v>
      </c>
      <c r="B302" s="10" t="s">
        <v>551</v>
      </c>
      <c r="F302" s="10">
        <v>33</v>
      </c>
      <c r="G302" s="10" t="s">
        <v>518</v>
      </c>
      <c r="H302" s="1258">
        <v>9.9680549031841689E-2</v>
      </c>
      <c r="I302" s="1258">
        <v>9.8546209658775058E-2</v>
      </c>
      <c r="J302" s="1258">
        <v>2.7585503961602296</v>
      </c>
      <c r="K302" s="1258">
        <v>2.5941648270295721</v>
      </c>
      <c r="L302" s="1258">
        <v>3.059654866532576</v>
      </c>
      <c r="M302" s="1258">
        <v>2.8790443586977772</v>
      </c>
      <c r="N302" s="1258">
        <v>1.4910517238329075</v>
      </c>
      <c r="O302" s="1258">
        <v>1.5830304282309065</v>
      </c>
      <c r="P302" s="1258">
        <v>2.0347114883762907</v>
      </c>
      <c r="Q302" s="1258">
        <v>2.4717597332416292</v>
      </c>
    </row>
    <row r="303" spans="1:17">
      <c r="A303" s="10" t="s">
        <v>524</v>
      </c>
      <c r="B303" s="10" t="s">
        <v>552</v>
      </c>
      <c r="F303" s="10">
        <v>34</v>
      </c>
      <c r="G303" s="10" t="s">
        <v>518</v>
      </c>
      <c r="H303" s="1258">
        <v>0.18691360284819716</v>
      </c>
      <c r="I303" s="1258">
        <v>0.18394627602438587</v>
      </c>
      <c r="J303" s="1258">
        <v>2.1495019184480348</v>
      </c>
      <c r="K303" s="1258">
        <v>2.1354101389220732</v>
      </c>
      <c r="L303" s="1258">
        <v>3.5974688055761805</v>
      </c>
      <c r="M303" s="1258">
        <v>3.4290053296704128</v>
      </c>
      <c r="N303" s="1258">
        <v>1.312332430249074</v>
      </c>
      <c r="O303" s="1258">
        <v>1.5215023402005752</v>
      </c>
      <c r="P303" s="1258">
        <v>1.6793482916707831</v>
      </c>
      <c r="Q303" s="1258">
        <v>2.0617462444620762</v>
      </c>
    </row>
    <row r="304" spans="1:17">
      <c r="A304" s="10" t="s">
        <v>524</v>
      </c>
      <c r="B304" s="10" t="s">
        <v>553</v>
      </c>
      <c r="F304" s="10">
        <v>35</v>
      </c>
      <c r="G304" s="10" t="s">
        <v>518</v>
      </c>
      <c r="H304" s="1258">
        <v>0.18921040318616142</v>
      </c>
      <c r="I304" s="1258">
        <v>0.18402699155763519</v>
      </c>
      <c r="J304" s="1258">
        <v>2.557052710101154</v>
      </c>
      <c r="K304" s="1258">
        <v>2.439215244741463</v>
      </c>
      <c r="L304" s="1258">
        <v>2.6255025960058465</v>
      </c>
      <c r="M304" s="1258">
        <v>2.210653324516811</v>
      </c>
      <c r="N304" s="1258">
        <v>1.5380059934207204</v>
      </c>
      <c r="O304" s="1258">
        <v>1.5611039000284737</v>
      </c>
      <c r="P304" s="1258">
        <v>1.5138117565957665</v>
      </c>
      <c r="Q304" s="1258">
        <v>1.4927910675318832</v>
      </c>
    </row>
    <row r="305" spans="1:17">
      <c r="A305" s="10" t="s">
        <v>524</v>
      </c>
      <c r="B305" s="10" t="s">
        <v>554</v>
      </c>
      <c r="F305" s="10">
        <v>36</v>
      </c>
      <c r="G305" s="10" t="s">
        <v>518</v>
      </c>
      <c r="H305" s="1258">
        <v>0.1660149371457709</v>
      </c>
      <c r="I305" s="1258">
        <v>0.16204117333637294</v>
      </c>
      <c r="J305" s="1258">
        <v>2.3600759990076083</v>
      </c>
      <c r="K305" s="1258">
        <v>2.2052971200602118</v>
      </c>
      <c r="L305" s="1258">
        <v>3.1303933288478771</v>
      </c>
      <c r="M305" s="1258">
        <v>3.0842474015754995</v>
      </c>
      <c r="N305" s="1258">
        <v>1.3582871737767905</v>
      </c>
      <c r="O305" s="1258">
        <v>1.3473421807259838</v>
      </c>
      <c r="P305" s="1258">
        <v>1.3137936641855705</v>
      </c>
      <c r="Q305" s="1258">
        <v>1.7089642272261569</v>
      </c>
    </row>
    <row r="306" spans="1:17">
      <c r="A306" s="10" t="s">
        <v>524</v>
      </c>
      <c r="B306" s="10" t="s">
        <v>555</v>
      </c>
      <c r="F306" s="10">
        <v>37</v>
      </c>
      <c r="G306" s="10" t="s">
        <v>518</v>
      </c>
      <c r="H306" s="1258">
        <v>0.18592184314458893</v>
      </c>
      <c r="I306" s="1258">
        <v>0.18466803944975196</v>
      </c>
      <c r="J306" s="1258">
        <v>2.2093667990924657</v>
      </c>
      <c r="K306" s="1258">
        <v>2.1531680031827944</v>
      </c>
      <c r="L306" s="1258">
        <v>3.4488628652053528</v>
      </c>
      <c r="M306" s="1258">
        <v>3.414348861593437</v>
      </c>
      <c r="N306" s="1258">
        <v>1.4482115168110998</v>
      </c>
      <c r="O306" s="1258">
        <v>1.5099343445367475</v>
      </c>
      <c r="P306" s="1258">
        <v>2.1010737758581768</v>
      </c>
      <c r="Q306" s="1258">
        <v>2.5680624583141802</v>
      </c>
    </row>
    <row r="307" spans="1:17">
      <c r="A307" s="10" t="s">
        <v>524</v>
      </c>
      <c r="B307" s="10" t="s">
        <v>556</v>
      </c>
      <c r="F307" s="10">
        <v>38</v>
      </c>
      <c r="G307" s="10" t="s">
        <v>518</v>
      </c>
      <c r="H307" s="1258">
        <v>0.12144444709553169</v>
      </c>
      <c r="I307" s="1258">
        <v>0.11663753093202635</v>
      </c>
      <c r="J307" s="1258">
        <v>1.5875117674647716</v>
      </c>
      <c r="K307" s="1258">
        <v>1.4527760680481259</v>
      </c>
      <c r="L307" s="1258">
        <v>1.9392789996484434</v>
      </c>
      <c r="M307" s="1258">
        <v>2.049495179286501</v>
      </c>
      <c r="N307" s="1258">
        <v>0.91994236646958971</v>
      </c>
      <c r="O307" s="1258">
        <v>0.95575223255565667</v>
      </c>
      <c r="P307" s="1258">
        <v>1.2488593533425736</v>
      </c>
      <c r="Q307" s="1258">
        <v>1.11438296876661</v>
      </c>
    </row>
    <row r="308" spans="1:17">
      <c r="A308" s="10" t="s">
        <v>524</v>
      </c>
      <c r="B308" s="10" t="s">
        <v>557</v>
      </c>
      <c r="F308" s="10">
        <v>39</v>
      </c>
      <c r="G308" s="10" t="s">
        <v>518</v>
      </c>
      <c r="H308" s="1258">
        <v>0.37861931969645424</v>
      </c>
      <c r="I308" s="1258">
        <v>0.37133595923668938</v>
      </c>
      <c r="J308" s="1258">
        <v>6.2211849159843773</v>
      </c>
      <c r="K308" s="1258">
        <v>6.4756948314331106</v>
      </c>
      <c r="L308" s="1258">
        <v>7.8734394402864796</v>
      </c>
      <c r="M308" s="1258">
        <v>8.0845577052715232</v>
      </c>
      <c r="N308" s="1258">
        <v>4.0421627978175945</v>
      </c>
      <c r="O308" s="1258">
        <v>4.4882277545312697</v>
      </c>
      <c r="P308" s="1258">
        <v>3.5021161316605673</v>
      </c>
      <c r="Q308" s="1258">
        <v>3.442183376841502</v>
      </c>
    </row>
    <row r="309" spans="1:17">
      <c r="A309" s="10" t="s">
        <v>655</v>
      </c>
      <c r="F309" s="10">
        <v>40</v>
      </c>
      <c r="G309" s="10" t="s">
        <v>518</v>
      </c>
      <c r="H309" s="1258">
        <v>6.1890670242653545E-2</v>
      </c>
      <c r="I309" s="1258">
        <v>5.9904132526041223E-2</v>
      </c>
      <c r="J309" s="1258">
        <v>0.78769302402751917</v>
      </c>
      <c r="K309" s="1258">
        <v>0.68521804731477365</v>
      </c>
      <c r="L309" s="1258">
        <v>0.96674796041040345</v>
      </c>
      <c r="M309" s="1258">
        <v>0.90388493649585333</v>
      </c>
      <c r="N309" s="1258">
        <v>0.40867998451128085</v>
      </c>
      <c r="O309" s="1258">
        <v>0.41912794094497674</v>
      </c>
      <c r="P309" s="1258">
        <v>0.5652068294003969</v>
      </c>
      <c r="Q309" s="1258">
        <v>0.58082211212907764</v>
      </c>
    </row>
    <row r="310" spans="1:17">
      <c r="A310" s="10" t="s">
        <v>523</v>
      </c>
      <c r="F310" s="10">
        <v>41</v>
      </c>
      <c r="G310" s="10" t="s">
        <v>518</v>
      </c>
      <c r="H310" s="1258">
        <v>4.6674258125500197E-2</v>
      </c>
      <c r="I310" s="1258">
        <v>4.4839209786771771E-2</v>
      </c>
      <c r="J310" s="1258">
        <v>0.57469034912601946</v>
      </c>
      <c r="K310" s="1258">
        <v>0.48232729887792286</v>
      </c>
      <c r="L310" s="1258">
        <v>0.76625306286989381</v>
      </c>
      <c r="M310" s="1258">
        <v>0.62975516679881638</v>
      </c>
      <c r="N310" s="1258">
        <v>0.29375532440324542</v>
      </c>
      <c r="O310" s="1258">
        <v>0.32329418260723197</v>
      </c>
      <c r="P310" s="1258">
        <v>0.35316938537904974</v>
      </c>
      <c r="Q310" s="1258">
        <v>0.41761108533270375</v>
      </c>
    </row>
    <row r="311" spans="1:17">
      <c r="A311" s="10" t="s">
        <v>524</v>
      </c>
      <c r="B311" s="10" t="s">
        <v>525</v>
      </c>
      <c r="F311" s="10">
        <v>42</v>
      </c>
      <c r="G311" s="10" t="s">
        <v>518</v>
      </c>
      <c r="H311" s="1258">
        <v>9.2604859327741498E-2</v>
      </c>
      <c r="I311" s="1258">
        <v>8.6393160319229653E-2</v>
      </c>
      <c r="J311" s="1258">
        <v>1.1558258264216961</v>
      </c>
      <c r="K311" s="1258">
        <v>1.018620716983784</v>
      </c>
      <c r="L311" s="1258">
        <v>1.1506134457159898</v>
      </c>
      <c r="M311" s="1258">
        <v>1.1207307127829584</v>
      </c>
      <c r="N311" s="1258">
        <v>0.5875081273900421</v>
      </c>
      <c r="O311" s="1258">
        <v>0.63060697273991084</v>
      </c>
      <c r="P311" s="1258">
        <v>0.71902988318932659</v>
      </c>
      <c r="Q311" s="1258">
        <v>0.66983697690436805</v>
      </c>
    </row>
    <row r="312" spans="1:17">
      <c r="A312" s="10" t="s">
        <v>524</v>
      </c>
      <c r="B312" s="10" t="s">
        <v>525</v>
      </c>
      <c r="C312" s="10" t="s">
        <v>526</v>
      </c>
      <c r="F312" s="10">
        <v>43</v>
      </c>
      <c r="G312" s="10" t="s">
        <v>518</v>
      </c>
      <c r="H312" s="1258">
        <v>0.11348685803140285</v>
      </c>
      <c r="I312" s="1258">
        <v>0.10556109860903447</v>
      </c>
      <c r="J312" s="1258">
        <v>1.2465299492330451</v>
      </c>
      <c r="K312" s="1258">
        <v>1.0062031779510763</v>
      </c>
      <c r="L312" s="1258">
        <v>1.3698040362351749</v>
      </c>
      <c r="M312" s="1258">
        <v>1.2188933862030826</v>
      </c>
      <c r="N312" s="1258">
        <v>0.50355146351266999</v>
      </c>
      <c r="O312" s="1258">
        <v>0.56879336520213541</v>
      </c>
      <c r="P312" s="1258">
        <v>0.60389929273313558</v>
      </c>
      <c r="Q312" s="1258">
        <v>0.74778438566570271</v>
      </c>
    </row>
    <row r="313" spans="1:17">
      <c r="A313" s="10" t="s">
        <v>524</v>
      </c>
      <c r="B313" s="10" t="s">
        <v>525</v>
      </c>
      <c r="C313" s="10" t="s">
        <v>527</v>
      </c>
      <c r="F313" s="10">
        <v>44</v>
      </c>
      <c r="G313" s="10" t="s">
        <v>518</v>
      </c>
      <c r="H313" s="1258">
        <v>0.22881196425937375</v>
      </c>
      <c r="I313" s="1258">
        <v>0.20975048450340886</v>
      </c>
      <c r="J313" s="1258">
        <v>4.1477546132902541</v>
      </c>
      <c r="K313" s="1258">
        <v>3.6249305724466492</v>
      </c>
      <c r="L313" s="1258">
        <v>5.2695943493454367</v>
      </c>
      <c r="M313" s="1258">
        <v>4.5104002120136109</v>
      </c>
      <c r="N313" s="1258">
        <v>1.7713745500111555</v>
      </c>
      <c r="O313" s="1258">
        <v>2.1661936625876943</v>
      </c>
      <c r="P313" s="1258">
        <v>1.4344039351859712</v>
      </c>
      <c r="Q313" s="1258">
        <v>3.2714360399236369</v>
      </c>
    </row>
    <row r="314" spans="1:17">
      <c r="A314" s="10" t="s">
        <v>524</v>
      </c>
      <c r="B314" s="10" t="s">
        <v>525</v>
      </c>
      <c r="D314" s="10" t="s">
        <v>558</v>
      </c>
      <c r="F314" s="10">
        <v>45</v>
      </c>
      <c r="G314" s="10" t="s">
        <v>518</v>
      </c>
      <c r="H314" s="1258">
        <v>9.7930868025867618E-2</v>
      </c>
      <c r="I314" s="1258">
        <v>0.21628282452318651</v>
      </c>
      <c r="J314" s="1258">
        <v>5.9571584862809619</v>
      </c>
      <c r="K314" s="1258">
        <v>5.1606605562911154</v>
      </c>
      <c r="L314" s="1258">
        <v>8.8969129942645218</v>
      </c>
      <c r="M314" s="1258">
        <v>6.0899010390124824</v>
      </c>
      <c r="N314" s="1258">
        <v>2.8836553168615846</v>
      </c>
      <c r="O314" s="1258">
        <v>2.2264298375623688</v>
      </c>
      <c r="P314" s="1258">
        <v>3.2382527514477686</v>
      </c>
      <c r="Q314" s="1258">
        <v>3.9019754159885065</v>
      </c>
    </row>
    <row r="315" spans="1:17">
      <c r="A315" s="10" t="s">
        <v>524</v>
      </c>
      <c r="B315" s="10" t="s">
        <v>525</v>
      </c>
      <c r="D315" s="10" t="s">
        <v>559</v>
      </c>
      <c r="F315" s="10">
        <v>46</v>
      </c>
      <c r="G315" s="10" t="s">
        <v>518</v>
      </c>
      <c r="H315" s="1258">
        <v>0.39288160146179407</v>
      </c>
      <c r="I315" s="1258">
        <v>0.49103523135262428</v>
      </c>
      <c r="J315" s="1258">
        <v>5.6508171212661491</v>
      </c>
      <c r="K315" s="1258">
        <v>5.4839576651391733</v>
      </c>
      <c r="L315" s="1258">
        <v>5.8251168349131968</v>
      </c>
      <c r="M315" s="1258">
        <v>3.97036100585481</v>
      </c>
      <c r="N315" s="1258">
        <v>2.5992918711020763</v>
      </c>
      <c r="O315" s="1258">
        <v>3.1946538433786649</v>
      </c>
      <c r="P315" s="1258">
        <v>2.2170147278076162</v>
      </c>
      <c r="Q315" s="1258">
        <v>1.8051933348349078</v>
      </c>
    </row>
    <row r="316" spans="1:17">
      <c r="A316" s="10" t="s">
        <v>524</v>
      </c>
      <c r="B316" s="10" t="s">
        <v>525</v>
      </c>
      <c r="D316" s="10" t="s">
        <v>560</v>
      </c>
      <c r="F316" s="10">
        <v>47</v>
      </c>
      <c r="G316" s="10" t="s">
        <v>518</v>
      </c>
      <c r="H316" s="1258">
        <v>0.36221776979276682</v>
      </c>
      <c r="I316" s="1258">
        <v>0.43611107356999973</v>
      </c>
      <c r="J316" s="1258">
        <v>6.0042280718910312</v>
      </c>
      <c r="K316" s="1258">
        <v>5.560476000042776</v>
      </c>
      <c r="L316" s="1258">
        <v>7.7059562522673843</v>
      </c>
      <c r="M316" s="1258">
        <v>7.5769705401243348</v>
      </c>
      <c r="N316" s="1258">
        <v>2.6096206528917785</v>
      </c>
      <c r="O316" s="1258">
        <v>3.513363532549298</v>
      </c>
      <c r="P316" s="1258">
        <v>2.0250697562313182</v>
      </c>
      <c r="Q316" s="1258">
        <v>5.8858883555379968</v>
      </c>
    </row>
    <row r="317" spans="1:17">
      <c r="A317" s="10" t="s">
        <v>524</v>
      </c>
      <c r="B317" s="10" t="s">
        <v>525</v>
      </c>
      <c r="C317" s="10" t="s">
        <v>528</v>
      </c>
      <c r="F317" s="10">
        <v>48</v>
      </c>
      <c r="G317" s="10" t="s">
        <v>518</v>
      </c>
      <c r="H317" s="1258">
        <v>0.14717733791162213</v>
      </c>
      <c r="I317" s="1258">
        <v>0.13636518145088314</v>
      </c>
      <c r="J317" s="1258">
        <v>1.3210376369356567</v>
      </c>
      <c r="K317" s="1258">
        <v>1.1060922326963096</v>
      </c>
      <c r="L317" s="1258">
        <v>1.369754427023979</v>
      </c>
      <c r="M317" s="1258">
        <v>1.4184036981640089</v>
      </c>
      <c r="N317" s="1258">
        <v>0.55025147152687226</v>
      </c>
      <c r="O317" s="1258">
        <v>0.64108196707007536</v>
      </c>
      <c r="P317" s="1258">
        <v>0.71112862670607158</v>
      </c>
      <c r="Q317" s="1258">
        <v>0.80952806554441981</v>
      </c>
    </row>
    <row r="318" spans="1:17">
      <c r="A318" s="10" t="s">
        <v>524</v>
      </c>
      <c r="B318" s="10" t="s">
        <v>525</v>
      </c>
      <c r="D318" s="10" t="s">
        <v>561</v>
      </c>
      <c r="F318" s="10">
        <v>49</v>
      </c>
      <c r="G318" s="10" t="s">
        <v>518</v>
      </c>
      <c r="H318" s="1258">
        <v>0.52896524463696215</v>
      </c>
      <c r="I318" s="1258">
        <v>0.54078804622043319</v>
      </c>
      <c r="J318" s="1258">
        <v>2.5212620913096786</v>
      </c>
      <c r="K318" s="1258">
        <v>2.1879711901269743</v>
      </c>
      <c r="L318" s="1258">
        <v>3.8858349765034488</v>
      </c>
      <c r="M318" s="1258">
        <v>2.7798276142449478</v>
      </c>
      <c r="N318" s="1258">
        <v>1.9106943828092908</v>
      </c>
      <c r="O318" s="1258">
        <v>2.1419703824238252</v>
      </c>
      <c r="P318" s="1258">
        <v>2.5181606209656766</v>
      </c>
      <c r="Q318" s="1258">
        <v>3.0605278240955438</v>
      </c>
    </row>
    <row r="319" spans="1:17">
      <c r="A319" s="10" t="s">
        <v>524</v>
      </c>
      <c r="B319" s="10" t="s">
        <v>525</v>
      </c>
      <c r="D319" s="10" t="s">
        <v>562</v>
      </c>
      <c r="F319" s="10">
        <v>50</v>
      </c>
      <c r="G319" s="10" t="s">
        <v>518</v>
      </c>
      <c r="H319" s="1258">
        <v>0.57731041423351759</v>
      </c>
      <c r="I319" s="1258">
        <v>0.55044587102754383</v>
      </c>
      <c r="J319" s="1258">
        <v>5.262714115468671</v>
      </c>
      <c r="K319" s="1258">
        <v>3.5605006023335997</v>
      </c>
      <c r="L319" s="1258">
        <v>3.7521483703683649</v>
      </c>
      <c r="M319" s="1258">
        <v>2.7508457272695885</v>
      </c>
      <c r="N319" s="1258">
        <v>1.3784763865415106</v>
      </c>
      <c r="O319" s="1258">
        <v>1.9979677160214446</v>
      </c>
      <c r="P319" s="1258">
        <v>2.0133980196797938</v>
      </c>
      <c r="Q319" s="1258">
        <v>2.5938867562412429</v>
      </c>
    </row>
    <row r="320" spans="1:17">
      <c r="A320" s="10" t="s">
        <v>524</v>
      </c>
      <c r="B320" s="10" t="s">
        <v>525</v>
      </c>
      <c r="D320" s="10" t="s">
        <v>563</v>
      </c>
      <c r="F320" s="10">
        <v>51</v>
      </c>
      <c r="G320" s="10" t="s">
        <v>518</v>
      </c>
      <c r="H320" s="1258">
        <v>0.38326891671032232</v>
      </c>
      <c r="I320" s="1258">
        <v>0.54150326236586976</v>
      </c>
      <c r="J320" s="1258">
        <v>2.5956158827827052</v>
      </c>
      <c r="K320" s="1258">
        <v>2.3335985920497802</v>
      </c>
      <c r="L320" s="1258">
        <v>3.2596255907128997</v>
      </c>
      <c r="M320" s="1258">
        <v>3.2525841812251448</v>
      </c>
      <c r="N320" s="1258">
        <v>1.7283291252600099</v>
      </c>
      <c r="O320" s="1258">
        <v>1.9682208933010377</v>
      </c>
      <c r="P320" s="1258">
        <v>2.2502838681935726</v>
      </c>
      <c r="Q320" s="1258">
        <v>3.6340165655077978</v>
      </c>
    </row>
    <row r="321" spans="1:17">
      <c r="A321" s="10" t="s">
        <v>524</v>
      </c>
      <c r="B321" s="10" t="s">
        <v>525</v>
      </c>
      <c r="D321" s="10" t="s">
        <v>564</v>
      </c>
      <c r="F321" s="10">
        <v>52</v>
      </c>
      <c r="G321" s="10" t="s">
        <v>518</v>
      </c>
      <c r="H321" s="1258">
        <v>0.36237245483460329</v>
      </c>
      <c r="I321" s="1258">
        <v>0.58008853843140251</v>
      </c>
      <c r="J321" s="1258">
        <v>3.5086571850155197</v>
      </c>
      <c r="K321" s="1258">
        <v>3.0538696792563709</v>
      </c>
      <c r="L321" s="1258">
        <v>4.3730436514526696</v>
      </c>
      <c r="M321" s="1258">
        <v>3.926557434502806</v>
      </c>
      <c r="N321" s="1258">
        <v>1.3828890271549192</v>
      </c>
      <c r="O321" s="1258">
        <v>1.748005696163639</v>
      </c>
      <c r="P321" s="1258">
        <v>2.623603431259157</v>
      </c>
      <c r="Q321" s="1258">
        <v>2.5274445697974079</v>
      </c>
    </row>
    <row r="322" spans="1:17">
      <c r="A322" s="10" t="s">
        <v>524</v>
      </c>
      <c r="B322" s="10" t="s">
        <v>525</v>
      </c>
      <c r="D322" s="10" t="s">
        <v>565</v>
      </c>
      <c r="F322" s="10">
        <v>53</v>
      </c>
      <c r="G322" s="10" t="s">
        <v>518</v>
      </c>
      <c r="H322" s="1258">
        <v>0.33850470835813096</v>
      </c>
      <c r="I322" s="1258">
        <v>0.44855090853698165</v>
      </c>
      <c r="J322" s="1258">
        <v>2.5414672294077865</v>
      </c>
      <c r="K322" s="1258">
        <v>1.7871750727206497</v>
      </c>
      <c r="L322" s="1258">
        <v>2.9008435136704995</v>
      </c>
      <c r="M322" s="1258">
        <v>1.8105112114524853</v>
      </c>
      <c r="N322" s="1258">
        <v>1.570760480467057</v>
      </c>
      <c r="O322" s="1258">
        <v>1.9517053793824239</v>
      </c>
      <c r="P322" s="1258">
        <v>2.316742578198959</v>
      </c>
      <c r="Q322" s="1258">
        <v>1.4121047231973727</v>
      </c>
    </row>
    <row r="323" spans="1:17">
      <c r="A323" s="10" t="s">
        <v>524</v>
      </c>
      <c r="B323" s="10" t="s">
        <v>525</v>
      </c>
      <c r="D323" s="10" t="s">
        <v>566</v>
      </c>
      <c r="F323" s="10">
        <v>54</v>
      </c>
      <c r="G323" s="10" t="s">
        <v>518</v>
      </c>
      <c r="H323" s="1258">
        <v>0.43385206009801114</v>
      </c>
      <c r="I323" s="1258">
        <v>0.41343525374154877</v>
      </c>
      <c r="J323" s="1258">
        <v>3.418281148976404</v>
      </c>
      <c r="K323" s="1258">
        <v>2.7634601308132907</v>
      </c>
      <c r="L323" s="1258">
        <v>2.7297175544776335</v>
      </c>
      <c r="M323" s="1258">
        <v>2.9496523855704679</v>
      </c>
      <c r="N323" s="1258">
        <v>2.1242747120777472</v>
      </c>
      <c r="O323" s="1258">
        <v>2.5895364373458283</v>
      </c>
      <c r="P323" s="1258">
        <v>1.7645467575151097</v>
      </c>
      <c r="Q323" s="1258">
        <v>2.4077291062653874</v>
      </c>
    </row>
    <row r="324" spans="1:17">
      <c r="A324" s="10" t="s">
        <v>524</v>
      </c>
      <c r="B324" s="10" t="s">
        <v>525</v>
      </c>
      <c r="D324" s="10" t="s">
        <v>567</v>
      </c>
      <c r="F324" s="10">
        <v>55</v>
      </c>
      <c r="G324" s="10" t="s">
        <v>518</v>
      </c>
      <c r="H324" s="1258">
        <v>0.41416120156574843</v>
      </c>
      <c r="I324" s="1258">
        <v>0.39870596562581817</v>
      </c>
      <c r="J324" s="1258">
        <v>4.5873372112189097</v>
      </c>
      <c r="K324" s="1258">
        <v>3.708888907425739</v>
      </c>
      <c r="L324" s="1258">
        <v>3.0436098736798214</v>
      </c>
      <c r="M324" s="1258">
        <v>3.6526993899374975</v>
      </c>
      <c r="N324" s="1258">
        <v>1.7142777934711351</v>
      </c>
      <c r="O324" s="1258">
        <v>1.6339595905391735</v>
      </c>
      <c r="P324" s="1258">
        <v>2.2508242457250769</v>
      </c>
      <c r="Q324" s="1258">
        <v>1.3042677646463876</v>
      </c>
    </row>
    <row r="325" spans="1:17">
      <c r="A325" s="10" t="s">
        <v>524</v>
      </c>
      <c r="B325" s="10" t="s">
        <v>525</v>
      </c>
      <c r="D325" s="10" t="s">
        <v>568</v>
      </c>
      <c r="F325" s="10">
        <v>56</v>
      </c>
      <c r="G325" s="10" t="s">
        <v>518</v>
      </c>
      <c r="H325" s="1258">
        <v>0.27538762881448742</v>
      </c>
      <c r="I325" s="1258">
        <v>0.30245223130657473</v>
      </c>
      <c r="J325" s="1258">
        <v>3.2231221296617898</v>
      </c>
      <c r="K325" s="1258">
        <v>3.1441676433590264</v>
      </c>
      <c r="L325" s="1258">
        <v>3.8118907627561049</v>
      </c>
      <c r="M325" s="1258">
        <v>4.8234827157792628</v>
      </c>
      <c r="N325" s="1258">
        <v>1.0064010348366286</v>
      </c>
      <c r="O325" s="1258">
        <v>1.142448868458543</v>
      </c>
      <c r="P325" s="1258">
        <v>1.0056010533923638</v>
      </c>
      <c r="Q325" s="1258">
        <v>1.4599961154907131</v>
      </c>
    </row>
    <row r="326" spans="1:17">
      <c r="A326" s="10" t="s">
        <v>524</v>
      </c>
      <c r="B326" s="10" t="s">
        <v>525</v>
      </c>
      <c r="C326" s="10" t="s">
        <v>529</v>
      </c>
      <c r="F326" s="10">
        <v>57</v>
      </c>
      <c r="G326" s="10" t="s">
        <v>518</v>
      </c>
      <c r="H326" s="1258">
        <v>0.19317635089565527</v>
      </c>
      <c r="I326" s="1258">
        <v>0.18361295181552423</v>
      </c>
      <c r="J326" s="1258">
        <v>3.1331710703321471</v>
      </c>
      <c r="K326" s="1258">
        <v>2.370041643166136</v>
      </c>
      <c r="L326" s="1258">
        <v>3.2489640058187823</v>
      </c>
      <c r="M326" s="1258">
        <v>2.4750699062707082</v>
      </c>
      <c r="N326" s="1258">
        <v>1.2500014601740901</v>
      </c>
      <c r="O326" s="1258">
        <v>1.3035576275970064</v>
      </c>
      <c r="P326" s="1258">
        <v>1.5987059843338136</v>
      </c>
      <c r="Q326" s="1258">
        <v>1.6615386388187789</v>
      </c>
    </row>
    <row r="327" spans="1:17">
      <c r="A327" s="10" t="s">
        <v>524</v>
      </c>
      <c r="B327" s="10" t="s">
        <v>525</v>
      </c>
      <c r="D327" s="10" t="s">
        <v>569</v>
      </c>
      <c r="F327" s="10">
        <v>58</v>
      </c>
      <c r="G327" s="10" t="s">
        <v>518</v>
      </c>
      <c r="H327" s="1258">
        <v>0.31304937065348776</v>
      </c>
      <c r="I327" s="1258">
        <v>0.31824601246925338</v>
      </c>
      <c r="J327" s="1258">
        <v>4.6579206749844921</v>
      </c>
      <c r="K327" s="1258">
        <v>3.3720210302862434</v>
      </c>
      <c r="L327" s="1258">
        <v>5.5723114540169627</v>
      </c>
      <c r="M327" s="1258">
        <v>4.1133212835788742</v>
      </c>
      <c r="N327" s="1258">
        <v>2.40392647035983</v>
      </c>
      <c r="O327" s="1258">
        <v>2.2901135820407026</v>
      </c>
      <c r="P327" s="1258">
        <v>4.3179354341486382</v>
      </c>
      <c r="Q327" s="1258">
        <v>2.825035973740615</v>
      </c>
    </row>
    <row r="328" spans="1:17">
      <c r="A328" s="10" t="s">
        <v>524</v>
      </c>
      <c r="B328" s="10" t="s">
        <v>525</v>
      </c>
      <c r="D328" s="10" t="s">
        <v>570</v>
      </c>
      <c r="F328" s="10">
        <v>59</v>
      </c>
      <c r="G328" s="10" t="s">
        <v>518</v>
      </c>
      <c r="H328" s="1258">
        <v>0.32271208472466201</v>
      </c>
      <c r="I328" s="1258">
        <v>0.53334791363610379</v>
      </c>
      <c r="J328" s="1258">
        <v>4.0632046597754803</v>
      </c>
      <c r="K328" s="1258">
        <v>3.7361405446626041</v>
      </c>
      <c r="L328" s="1258">
        <v>3.6630286970546755</v>
      </c>
      <c r="M328" s="1258">
        <v>2.6748213273732722</v>
      </c>
      <c r="N328" s="1258">
        <v>1.8947125685271455</v>
      </c>
      <c r="O328" s="1258">
        <v>2.2438643780183218</v>
      </c>
      <c r="P328" s="1258">
        <v>2.0763516359503171</v>
      </c>
      <c r="Q328" s="1258">
        <v>3.1722105493325823</v>
      </c>
    </row>
    <row r="329" spans="1:17">
      <c r="A329" s="10" t="s">
        <v>524</v>
      </c>
      <c r="B329" s="10" t="s">
        <v>525</v>
      </c>
      <c r="D329" s="10" t="s">
        <v>571</v>
      </c>
      <c r="F329" s="10">
        <v>60</v>
      </c>
      <c r="G329" s="10" t="s">
        <v>518</v>
      </c>
      <c r="H329" s="1258">
        <v>0.33041490706982146</v>
      </c>
      <c r="I329" s="1258">
        <v>0.37780807418079781</v>
      </c>
      <c r="J329" s="1258">
        <v>5.4118701241109903</v>
      </c>
      <c r="K329" s="1258">
        <v>4.0769396978579175</v>
      </c>
      <c r="L329" s="1258">
        <v>5.5569729539030996</v>
      </c>
      <c r="M329" s="1258">
        <v>4.2705965428293231</v>
      </c>
      <c r="N329" s="1258">
        <v>1.9613351359849098</v>
      </c>
      <c r="O329" s="1258">
        <v>2.0709744101705083</v>
      </c>
      <c r="P329" s="1258">
        <v>2.1253336794182887</v>
      </c>
      <c r="Q329" s="1258">
        <v>2.5473412139592888</v>
      </c>
    </row>
    <row r="330" spans="1:17">
      <c r="A330" s="10" t="s">
        <v>524</v>
      </c>
      <c r="B330" s="10" t="s">
        <v>525</v>
      </c>
      <c r="C330" s="10" t="s">
        <v>530</v>
      </c>
      <c r="F330" s="10">
        <v>61</v>
      </c>
      <c r="G330" s="10" t="s">
        <v>518</v>
      </c>
      <c r="H330" s="1258">
        <v>0.14121194576413823</v>
      </c>
      <c r="I330" s="1258">
        <v>0.13207010088080781</v>
      </c>
      <c r="J330" s="1258">
        <v>1.652611631111115</v>
      </c>
      <c r="K330" s="1258">
        <v>1.5260622187867712</v>
      </c>
      <c r="L330" s="1258">
        <v>1.6190254596161315</v>
      </c>
      <c r="M330" s="1258">
        <v>1.6532316741473714</v>
      </c>
      <c r="N330" s="1258">
        <v>0.88456644152207509</v>
      </c>
      <c r="O330" s="1258">
        <v>0.9825349836074404</v>
      </c>
      <c r="P330" s="1258">
        <v>1.0915543607351053</v>
      </c>
      <c r="Q330" s="1258">
        <v>1.0037681137491199</v>
      </c>
    </row>
    <row r="331" spans="1:17">
      <c r="A331" s="10" t="s">
        <v>524</v>
      </c>
      <c r="B331" s="10" t="s">
        <v>525</v>
      </c>
      <c r="C331" s="10" t="s">
        <v>531</v>
      </c>
      <c r="F331" s="10">
        <v>62</v>
      </c>
      <c r="G331" s="10" t="s">
        <v>518</v>
      </c>
      <c r="H331" s="1258">
        <v>0.13799206084700105</v>
      </c>
      <c r="I331" s="1258">
        <v>0.12804849349075234</v>
      </c>
      <c r="J331" s="1258">
        <v>1.9174395508882007</v>
      </c>
      <c r="K331" s="1258">
        <v>1.4809590508075525</v>
      </c>
      <c r="L331" s="1258">
        <v>2.0154650214016439</v>
      </c>
      <c r="M331" s="1258">
        <v>1.7281220792522332</v>
      </c>
      <c r="N331" s="1258">
        <v>0.98506523276511149</v>
      </c>
      <c r="O331" s="1258">
        <v>0.84962147035473934</v>
      </c>
      <c r="P331" s="1258">
        <v>1.7369525333702902</v>
      </c>
      <c r="Q331" s="1258">
        <v>1.1093359300007735</v>
      </c>
    </row>
    <row r="332" spans="1:17">
      <c r="A332" s="10" t="s">
        <v>524</v>
      </c>
      <c r="B332" s="10" t="s">
        <v>525</v>
      </c>
      <c r="D332" s="10" t="s">
        <v>572</v>
      </c>
      <c r="F332" s="10">
        <v>63</v>
      </c>
      <c r="G332" s="10" t="s">
        <v>518</v>
      </c>
      <c r="H332" s="1258">
        <v>0.29083506482142113</v>
      </c>
      <c r="I332" s="1258">
        <v>0.32184481345908073</v>
      </c>
      <c r="J332" s="1258">
        <v>4.741731653228344</v>
      </c>
      <c r="K332" s="1258">
        <v>3.7296818112934078</v>
      </c>
      <c r="L332" s="1258">
        <v>5.6805864499132213</v>
      </c>
      <c r="M332" s="1258">
        <v>5.2027029730478214</v>
      </c>
      <c r="N332" s="1258">
        <v>2.9977003215227573</v>
      </c>
      <c r="O332" s="1258">
        <v>2.3224057700048202</v>
      </c>
      <c r="P332" s="1258">
        <v>6.3226761952349406</v>
      </c>
      <c r="Q332" s="1258">
        <v>2.9108317344832102</v>
      </c>
    </row>
    <row r="333" spans="1:17">
      <c r="A333" s="10" t="s">
        <v>524</v>
      </c>
      <c r="B333" s="10" t="s">
        <v>525</v>
      </c>
      <c r="D333" s="10" t="s">
        <v>573</v>
      </c>
      <c r="F333" s="10">
        <v>64</v>
      </c>
      <c r="G333" s="10" t="s">
        <v>518</v>
      </c>
      <c r="H333" s="1258">
        <v>0.430029969615082</v>
      </c>
      <c r="I333" s="1258">
        <v>0.34059689296169315</v>
      </c>
      <c r="J333" s="1258">
        <v>3.8424123125474088</v>
      </c>
      <c r="K333" s="1258">
        <v>3.1570674992637207</v>
      </c>
      <c r="L333" s="1258">
        <v>5.3288647109736011</v>
      </c>
      <c r="M333" s="1258">
        <v>4.5824428050601274</v>
      </c>
      <c r="N333" s="1258">
        <v>1.9458391259588106</v>
      </c>
      <c r="O333" s="1258">
        <v>1.9765436537411072</v>
      </c>
      <c r="P333" s="1258">
        <v>2.0013815778286834</v>
      </c>
      <c r="Q333" s="1258">
        <v>2.0588100301282242</v>
      </c>
    </row>
    <row r="334" spans="1:17">
      <c r="A334" s="10" t="s">
        <v>524</v>
      </c>
      <c r="B334" s="10" t="s">
        <v>525</v>
      </c>
      <c r="D334" s="10" t="s">
        <v>574</v>
      </c>
      <c r="F334" s="10">
        <v>65</v>
      </c>
      <c r="G334" s="10" t="s">
        <v>518</v>
      </c>
      <c r="H334" s="1258">
        <v>0.26410528031532327</v>
      </c>
      <c r="I334" s="1258">
        <v>0.32802244802635844</v>
      </c>
      <c r="J334" s="1258">
        <v>3.6290844678637568</v>
      </c>
      <c r="K334" s="1258">
        <v>3.0228279310551032</v>
      </c>
      <c r="L334" s="1258">
        <v>3.5918890985174365</v>
      </c>
      <c r="M334" s="1258">
        <v>4.1509248078740608</v>
      </c>
      <c r="N334" s="1258">
        <v>2.2351504177736059</v>
      </c>
      <c r="O334" s="1258">
        <v>2.4262351132007027</v>
      </c>
      <c r="P334" s="1258">
        <v>3.1437717864725783</v>
      </c>
      <c r="Q334" s="1258">
        <v>4.1911787412244079</v>
      </c>
    </row>
    <row r="335" spans="1:17">
      <c r="A335" s="10" t="s">
        <v>524</v>
      </c>
      <c r="B335" s="10" t="s">
        <v>525</v>
      </c>
      <c r="D335" s="10" t="s">
        <v>575</v>
      </c>
      <c r="F335" s="10">
        <v>66</v>
      </c>
      <c r="G335" s="10" t="s">
        <v>518</v>
      </c>
      <c r="H335" s="1258">
        <v>0.28117716919501634</v>
      </c>
      <c r="I335" s="1258">
        <v>0.43333389969496139</v>
      </c>
      <c r="J335" s="1258">
        <v>3.2572324852589456</v>
      </c>
      <c r="K335" s="1258">
        <v>2.8661707985347284</v>
      </c>
      <c r="L335" s="1258">
        <v>4.4008350608124438</v>
      </c>
      <c r="M335" s="1258">
        <v>3.0414528626705088</v>
      </c>
      <c r="N335" s="1258">
        <v>1.7258044202945066</v>
      </c>
      <c r="O335" s="1258">
        <v>2.4912892694850322</v>
      </c>
      <c r="P335" s="1258">
        <v>1.6964799550998078</v>
      </c>
      <c r="Q335" s="1258">
        <v>3.486327131157489</v>
      </c>
    </row>
    <row r="336" spans="1:17">
      <c r="A336" s="10" t="s">
        <v>524</v>
      </c>
      <c r="B336" s="10" t="s">
        <v>525</v>
      </c>
      <c r="D336" s="10" t="s">
        <v>576</v>
      </c>
      <c r="F336" s="10">
        <v>67</v>
      </c>
      <c r="G336" s="10" t="s">
        <v>518</v>
      </c>
      <c r="H336" s="1258">
        <v>0.37768719450820065</v>
      </c>
      <c r="I336" s="1258">
        <v>0.45069554764962749</v>
      </c>
      <c r="J336" s="1258">
        <v>6.442611147634377</v>
      </c>
      <c r="K336" s="1258">
        <v>5.0870445698377846</v>
      </c>
      <c r="L336" s="1258">
        <v>3.9962382710236271</v>
      </c>
      <c r="M336" s="1258">
        <v>3.9577351815693236</v>
      </c>
      <c r="N336" s="1258">
        <v>2.3559015955026892</v>
      </c>
      <c r="O336" s="1258">
        <v>1.85999392131145</v>
      </c>
      <c r="P336" s="1258">
        <v>1.7240462497135622</v>
      </c>
      <c r="Q336" s="1258">
        <v>2.0085163372209998</v>
      </c>
    </row>
    <row r="337" spans="1:17">
      <c r="A337" s="10" t="s">
        <v>524</v>
      </c>
      <c r="B337" s="10" t="s">
        <v>525</v>
      </c>
      <c r="D337" s="10" t="s">
        <v>577</v>
      </c>
      <c r="F337" s="10">
        <v>68</v>
      </c>
      <c r="G337" s="10" t="s">
        <v>518</v>
      </c>
      <c r="H337" s="1258">
        <v>0.30064689783363968</v>
      </c>
      <c r="I337" s="1258">
        <v>0.39842857405114407</v>
      </c>
      <c r="J337" s="1258">
        <v>3.2507202192537852</v>
      </c>
      <c r="K337" s="1258">
        <v>2.5101639269125906</v>
      </c>
      <c r="L337" s="1258">
        <v>4.2650049498717522</v>
      </c>
      <c r="M337" s="1258">
        <v>2.6065489791625875</v>
      </c>
      <c r="N337" s="1258">
        <v>1.5289756167822885</v>
      </c>
      <c r="O337" s="1258">
        <v>1.7330510338953082</v>
      </c>
      <c r="P337" s="1258">
        <v>2.1427586897121818</v>
      </c>
      <c r="Q337" s="1258">
        <v>2.104975015251219</v>
      </c>
    </row>
    <row r="338" spans="1:17">
      <c r="A338" s="10" t="s">
        <v>524</v>
      </c>
      <c r="B338" s="10" t="s">
        <v>525</v>
      </c>
      <c r="D338" s="10" t="s">
        <v>578</v>
      </c>
      <c r="F338" s="10">
        <v>69</v>
      </c>
      <c r="G338" s="10" t="s">
        <v>518</v>
      </c>
      <c r="H338" s="1258">
        <v>0.35403364240572083</v>
      </c>
      <c r="I338" s="1258">
        <v>0.36424080455123325</v>
      </c>
      <c r="J338" s="1258">
        <v>3.0865580627669451</v>
      </c>
      <c r="K338" s="1258">
        <v>2.5182202499776154</v>
      </c>
      <c r="L338" s="1258">
        <v>5.059096867459985</v>
      </c>
      <c r="M338" s="1258">
        <v>3.487954289371932</v>
      </c>
      <c r="N338" s="1258">
        <v>1.5598954871351762</v>
      </c>
      <c r="O338" s="1258">
        <v>1.9947920241314925</v>
      </c>
      <c r="P338" s="1258">
        <v>1.4580371160836672</v>
      </c>
      <c r="Q338" s="1258">
        <v>2.3164947628892918</v>
      </c>
    </row>
    <row r="339" spans="1:17">
      <c r="A339" s="10" t="s">
        <v>524</v>
      </c>
      <c r="B339" s="10" t="s">
        <v>525</v>
      </c>
      <c r="C339" s="10" t="s">
        <v>532</v>
      </c>
      <c r="F339" s="10">
        <v>70</v>
      </c>
      <c r="G339" s="10" t="s">
        <v>518</v>
      </c>
      <c r="H339" s="1258">
        <v>0.24875549574643979</v>
      </c>
      <c r="I339" s="1258">
        <v>0.23453854017749598</v>
      </c>
      <c r="J339" s="1258">
        <v>2.3396344158002371</v>
      </c>
      <c r="K339" s="1258">
        <v>2.3479847360723487</v>
      </c>
      <c r="L339" s="1258">
        <v>2.2665741325731927</v>
      </c>
      <c r="M339" s="1258">
        <v>2.5384211731759532</v>
      </c>
      <c r="N339" s="1258">
        <v>1.2837602118880773</v>
      </c>
      <c r="O339" s="1258">
        <v>1.5891665472942349</v>
      </c>
      <c r="P339" s="1258">
        <v>1.4020979944262586</v>
      </c>
      <c r="Q339" s="1258">
        <v>1.563330366192943</v>
      </c>
    </row>
    <row r="340" spans="1:17">
      <c r="A340" s="10" t="s">
        <v>524</v>
      </c>
      <c r="B340" s="10" t="s">
        <v>525</v>
      </c>
      <c r="D340" s="10" t="s">
        <v>579</v>
      </c>
      <c r="F340" s="10">
        <v>71</v>
      </c>
      <c r="G340" s="10" t="s">
        <v>518</v>
      </c>
      <c r="H340" s="1258">
        <v>0.40796699226930122</v>
      </c>
      <c r="I340" s="1258">
        <v>0.45550217863637316</v>
      </c>
      <c r="J340" s="1258">
        <v>4.0496031572042384</v>
      </c>
      <c r="K340" s="1258">
        <v>4.2507823919336589</v>
      </c>
      <c r="L340" s="1258">
        <v>4.1634441665354958</v>
      </c>
      <c r="M340" s="1258">
        <v>4.843316419498052</v>
      </c>
      <c r="N340" s="1258">
        <v>2.603040097363357</v>
      </c>
      <c r="O340" s="1258">
        <v>3.4982646860166011</v>
      </c>
      <c r="P340" s="1258">
        <v>1.7075072623678269</v>
      </c>
      <c r="Q340" s="1258">
        <v>2.7747150726779379</v>
      </c>
    </row>
    <row r="341" spans="1:17">
      <c r="A341" s="10" t="s">
        <v>524</v>
      </c>
      <c r="B341" s="10" t="s">
        <v>525</v>
      </c>
      <c r="D341" s="10" t="s">
        <v>580</v>
      </c>
      <c r="F341" s="10">
        <v>72</v>
      </c>
      <c r="G341" s="10" t="s">
        <v>518</v>
      </c>
      <c r="H341" s="1258">
        <v>0.54187750711564031</v>
      </c>
      <c r="I341" s="1258">
        <v>0.4949149021248716</v>
      </c>
      <c r="J341" s="1258">
        <v>4.8408104028899421</v>
      </c>
      <c r="K341" s="1258">
        <v>5.0877839125281081</v>
      </c>
      <c r="L341" s="1258">
        <v>4.2187404304085012</v>
      </c>
      <c r="M341" s="1258">
        <v>4.975361571217511</v>
      </c>
      <c r="N341" s="1258">
        <v>2.1469448123748447</v>
      </c>
      <c r="O341" s="1258">
        <v>2.7922319651874066</v>
      </c>
      <c r="P341" s="1258">
        <v>1.8336099916949837</v>
      </c>
      <c r="Q341" s="1258">
        <v>2.048292028838028</v>
      </c>
    </row>
    <row r="342" spans="1:17">
      <c r="A342" s="10" t="s">
        <v>524</v>
      </c>
      <c r="B342" s="10" t="s">
        <v>525</v>
      </c>
      <c r="D342" s="10" t="s">
        <v>581</v>
      </c>
      <c r="F342" s="10">
        <v>73</v>
      </c>
      <c r="G342" s="10" t="s">
        <v>518</v>
      </c>
      <c r="H342" s="1258">
        <v>0.47453013546074141</v>
      </c>
      <c r="I342" s="1258">
        <v>0.41685109973359302</v>
      </c>
      <c r="J342" s="1258">
        <v>3.8929237550839817</v>
      </c>
      <c r="K342" s="1258">
        <v>3.31393336288337</v>
      </c>
      <c r="L342" s="1258">
        <v>4.5401750227195112</v>
      </c>
      <c r="M342" s="1258">
        <v>4.6670959234955474</v>
      </c>
      <c r="N342" s="1258">
        <v>2.7825734068978361</v>
      </c>
      <c r="O342" s="1258">
        <v>3.0817516167980665</v>
      </c>
      <c r="P342" s="1258">
        <v>4.0032003637444307</v>
      </c>
      <c r="Q342" s="1258">
        <v>3.5306350147634289</v>
      </c>
    </row>
    <row r="343" spans="1:17">
      <c r="A343" s="10" t="s">
        <v>524</v>
      </c>
      <c r="B343" s="10" t="s">
        <v>525</v>
      </c>
      <c r="D343" s="10" t="s">
        <v>582</v>
      </c>
      <c r="F343" s="10">
        <v>74</v>
      </c>
      <c r="G343" s="10" t="s">
        <v>518</v>
      </c>
      <c r="H343" s="1258">
        <v>0.36338768717398534</v>
      </c>
      <c r="I343" s="1258">
        <v>0.6112545104003827</v>
      </c>
      <c r="J343" s="1258">
        <v>2.9795592919496583</v>
      </c>
      <c r="K343" s="1258">
        <v>3.9347452044999751</v>
      </c>
      <c r="L343" s="1258">
        <v>4.3281831999943625</v>
      </c>
      <c r="M343" s="1258">
        <v>4.2398156211241416</v>
      </c>
      <c r="N343" s="1258">
        <v>2.627423145455726</v>
      </c>
      <c r="O343" s="1258">
        <v>2.9001232421168779</v>
      </c>
      <c r="P343" s="1258">
        <v>3.1803368272328543</v>
      </c>
      <c r="Q343" s="1258">
        <v>5.4306523249405734</v>
      </c>
    </row>
    <row r="344" spans="1:17">
      <c r="A344" s="10" t="s">
        <v>521</v>
      </c>
      <c r="F344" s="10">
        <v>75</v>
      </c>
      <c r="G344" s="10" t="s">
        <v>518</v>
      </c>
      <c r="H344" s="1258">
        <v>5.2100786065357736E-2</v>
      </c>
      <c r="I344" s="1258">
        <v>4.8963246693943155E-2</v>
      </c>
      <c r="J344" s="1258">
        <v>0.68062189824844244</v>
      </c>
      <c r="K344" s="1258">
        <v>0.57475504570075631</v>
      </c>
      <c r="L344" s="1258">
        <v>0.7341436690059524</v>
      </c>
      <c r="M344" s="1258">
        <v>0.64886963484692006</v>
      </c>
      <c r="N344" s="1258">
        <v>0.33653604153220906</v>
      </c>
      <c r="O344" s="1258">
        <v>0.3585052994511268</v>
      </c>
      <c r="P344" s="1258">
        <v>0.40714140469441773</v>
      </c>
      <c r="Q344" s="1258">
        <v>0.40042788273750535</v>
      </c>
    </row>
    <row r="345" spans="1:17">
      <c r="A345" s="10" t="s">
        <v>524</v>
      </c>
      <c r="B345" s="10" t="s">
        <v>533</v>
      </c>
      <c r="F345" s="10">
        <v>76</v>
      </c>
      <c r="G345" s="10" t="s">
        <v>518</v>
      </c>
      <c r="H345" s="1258">
        <v>6.9237039306665818E-2</v>
      </c>
      <c r="I345" s="1258">
        <v>6.5349988703840095E-2</v>
      </c>
      <c r="J345" s="1258">
        <v>0.75654524080879781</v>
      </c>
      <c r="K345" s="1258">
        <v>0.60243162622703672</v>
      </c>
      <c r="L345" s="1258">
        <v>1.0071547603421498</v>
      </c>
      <c r="M345" s="1258">
        <v>0.76176457059021163</v>
      </c>
      <c r="N345" s="1258">
        <v>0.36117002080696431</v>
      </c>
      <c r="O345" s="1258">
        <v>0.40644409046110852</v>
      </c>
      <c r="P345" s="1258">
        <v>0.40642361086346934</v>
      </c>
      <c r="Q345" s="1258">
        <v>0.50425166122807208</v>
      </c>
    </row>
    <row r="346" spans="1:17">
      <c r="A346" s="10" t="s">
        <v>524</v>
      </c>
      <c r="B346" s="10" t="s">
        <v>533</v>
      </c>
      <c r="C346" s="10" t="s">
        <v>534</v>
      </c>
      <c r="F346" s="10">
        <v>77</v>
      </c>
      <c r="G346" s="10" t="s">
        <v>518</v>
      </c>
      <c r="H346" s="1258">
        <v>0.18767386134198957</v>
      </c>
      <c r="I346" s="1258">
        <v>0.17615922163221986</v>
      </c>
      <c r="J346" s="1258">
        <v>1.8441154849010672</v>
      </c>
      <c r="K346" s="1258">
        <v>1.536538945156374</v>
      </c>
      <c r="L346" s="1258">
        <v>2.6914949932346754</v>
      </c>
      <c r="M346" s="1258">
        <v>1.9488082772319599</v>
      </c>
      <c r="N346" s="1258">
        <v>0.80257531215915434</v>
      </c>
      <c r="O346" s="1258">
        <v>0.8727521768704527</v>
      </c>
      <c r="P346" s="1258">
        <v>0.91519345839207578</v>
      </c>
      <c r="Q346" s="1258">
        <v>1.2457125679706649</v>
      </c>
    </row>
    <row r="347" spans="1:17">
      <c r="A347" s="10" t="s">
        <v>524</v>
      </c>
      <c r="B347" s="10" t="s">
        <v>533</v>
      </c>
      <c r="D347" s="10" t="s">
        <v>583</v>
      </c>
      <c r="F347" s="10">
        <v>78</v>
      </c>
      <c r="G347" s="10" t="s">
        <v>518</v>
      </c>
      <c r="H347" s="1258">
        <v>0.58732376170967515</v>
      </c>
      <c r="I347" s="1258">
        <v>0.97146352668112479</v>
      </c>
      <c r="J347" s="1258">
        <v>4.1128859068947206</v>
      </c>
      <c r="K347" s="1258">
        <v>7.3107360315542005</v>
      </c>
      <c r="L347" s="1258">
        <v>6.0479909364072952</v>
      </c>
      <c r="M347" s="1258">
        <v>12.177787051858155</v>
      </c>
      <c r="N347" s="1258">
        <v>3.3824995040110775</v>
      </c>
      <c r="O347" s="1258">
        <v>5.0288633341870552</v>
      </c>
      <c r="P347" s="1258">
        <v>6.3510762355289865</v>
      </c>
      <c r="Q347" s="1258">
        <v>6.4420289625629534</v>
      </c>
    </row>
    <row r="348" spans="1:17">
      <c r="A348" s="10" t="s">
        <v>524</v>
      </c>
      <c r="B348" s="10" t="s">
        <v>533</v>
      </c>
      <c r="D348" s="10" t="s">
        <v>584</v>
      </c>
      <c r="F348" s="10">
        <v>79</v>
      </c>
      <c r="G348" s="10" t="s">
        <v>518</v>
      </c>
      <c r="H348" s="1258">
        <v>0.24687634120229296</v>
      </c>
      <c r="I348" s="1258">
        <v>0.23511855561261777</v>
      </c>
      <c r="J348" s="1258">
        <v>2.8684087164374401</v>
      </c>
      <c r="K348" s="1258">
        <v>2.4499626912228578</v>
      </c>
      <c r="L348" s="1258">
        <v>4.0905376324901255</v>
      </c>
      <c r="M348" s="1258">
        <v>2.7606455880179275</v>
      </c>
      <c r="N348" s="1258">
        <v>1.1347769170356037</v>
      </c>
      <c r="O348" s="1258">
        <v>1.5766861298172026</v>
      </c>
      <c r="P348" s="1258">
        <v>1.2476834679983539</v>
      </c>
      <c r="Q348" s="1258">
        <v>1.6809169502538115</v>
      </c>
    </row>
    <row r="349" spans="1:17">
      <c r="A349" s="10" t="s">
        <v>524</v>
      </c>
      <c r="B349" s="10" t="s">
        <v>533</v>
      </c>
      <c r="D349" s="10" t="s">
        <v>584</v>
      </c>
      <c r="E349" s="10" t="s">
        <v>585</v>
      </c>
      <c r="F349" s="10">
        <v>80</v>
      </c>
      <c r="G349" s="10" t="s">
        <v>518</v>
      </c>
      <c r="H349" s="1258">
        <v>0.41288068463668964</v>
      </c>
      <c r="I349" s="1258">
        <v>0.57140812496892601</v>
      </c>
      <c r="J349" s="1258">
        <v>2.9148557680414449</v>
      </c>
      <c r="K349" s="1258">
        <v>2.9633349386831118</v>
      </c>
      <c r="L349" s="1258">
        <v>3.5649990187586602</v>
      </c>
      <c r="M349" s="1258">
        <v>3.7058785260773508</v>
      </c>
      <c r="N349" s="1258">
        <v>2.4331453859415362</v>
      </c>
      <c r="O349" s="1258">
        <v>2.9431384566015866</v>
      </c>
      <c r="P349" s="1258">
        <v>2.451129399644576</v>
      </c>
      <c r="Q349" s="1258">
        <v>3.9281945096046322</v>
      </c>
    </row>
    <row r="350" spans="1:17">
      <c r="A350" s="10" t="s">
        <v>524</v>
      </c>
      <c r="B350" s="10" t="s">
        <v>533</v>
      </c>
      <c r="D350" s="10" t="s">
        <v>584</v>
      </c>
      <c r="E350" s="10" t="s">
        <v>586</v>
      </c>
      <c r="F350" s="10">
        <v>81</v>
      </c>
      <c r="G350" s="10" t="s">
        <v>518</v>
      </c>
      <c r="H350" s="1258">
        <v>0.29500303519386201</v>
      </c>
      <c r="I350" s="1258">
        <v>0.32798728336737493</v>
      </c>
      <c r="J350" s="1258">
        <v>3.8195987163839438</v>
      </c>
      <c r="K350" s="1258">
        <v>3.2123817779310975</v>
      </c>
      <c r="L350" s="1258">
        <v>5.560945892484173</v>
      </c>
      <c r="M350" s="1258">
        <v>3.5637394052512392</v>
      </c>
      <c r="N350" s="1258">
        <v>1.2614992375389185</v>
      </c>
      <c r="O350" s="1258">
        <v>1.8667797465082072</v>
      </c>
      <c r="P350" s="1258">
        <v>1.4489081675851589</v>
      </c>
      <c r="Q350" s="1258">
        <v>1.8048809674488007</v>
      </c>
    </row>
    <row r="351" spans="1:17">
      <c r="A351" s="10" t="s">
        <v>524</v>
      </c>
      <c r="B351" s="10" t="s">
        <v>533</v>
      </c>
      <c r="D351" s="10" t="s">
        <v>587</v>
      </c>
      <c r="F351" s="10">
        <v>82</v>
      </c>
      <c r="G351" s="10" t="s">
        <v>518</v>
      </c>
      <c r="H351" s="1258">
        <v>0.34720836243308195</v>
      </c>
      <c r="I351" s="1258">
        <v>0.32187008760493857</v>
      </c>
      <c r="J351" s="1258">
        <v>3.1676553836328516</v>
      </c>
      <c r="K351" s="1258">
        <v>2.6092150287176916</v>
      </c>
      <c r="L351" s="1258">
        <v>4.6319507443400454</v>
      </c>
      <c r="M351" s="1258">
        <v>3.2397028543179229</v>
      </c>
      <c r="N351" s="1258">
        <v>1.3818506080109827</v>
      </c>
      <c r="O351" s="1258">
        <v>1.3697609613346464</v>
      </c>
      <c r="P351" s="1258">
        <v>1.4367175647207133</v>
      </c>
      <c r="Q351" s="1258">
        <v>2.2673299602133059</v>
      </c>
    </row>
    <row r="352" spans="1:17">
      <c r="A352" s="10" t="s">
        <v>524</v>
      </c>
      <c r="B352" s="10" t="s">
        <v>533</v>
      </c>
      <c r="D352" s="10" t="s">
        <v>587</v>
      </c>
      <c r="E352" s="10" t="s">
        <v>588</v>
      </c>
      <c r="F352" s="10">
        <v>83</v>
      </c>
      <c r="G352" s="10" t="s">
        <v>518</v>
      </c>
      <c r="H352" s="1258">
        <v>0.24305317821316838</v>
      </c>
      <c r="I352" s="1258">
        <v>0.51416299730212089</v>
      </c>
      <c r="J352" s="1258">
        <v>5.5708286136309288</v>
      </c>
      <c r="K352" s="1258">
        <v>6.3425886714679001</v>
      </c>
      <c r="L352" s="1258">
        <v>5.1017399511758512</v>
      </c>
      <c r="M352" s="1258">
        <v>6.6468128986989452</v>
      </c>
      <c r="N352" s="1258">
        <v>3.2883009137843424</v>
      </c>
      <c r="O352" s="1258">
        <v>3.5529759349231202</v>
      </c>
      <c r="P352" s="1258">
        <v>3.7733388913225507</v>
      </c>
      <c r="Q352" s="1258">
        <v>1.421234066849395</v>
      </c>
    </row>
    <row r="353" spans="1:17">
      <c r="A353" s="10" t="s">
        <v>524</v>
      </c>
      <c r="B353" s="10" t="s">
        <v>533</v>
      </c>
      <c r="D353" s="10" t="s">
        <v>587</v>
      </c>
      <c r="E353" s="10" t="s">
        <v>589</v>
      </c>
      <c r="F353" s="10">
        <v>84</v>
      </c>
      <c r="G353" s="10" t="s">
        <v>518</v>
      </c>
      <c r="H353" s="1258">
        <v>0.44810168800004951</v>
      </c>
      <c r="I353" s="1258">
        <v>0.55098089327697297</v>
      </c>
      <c r="J353" s="1258">
        <v>5.3258116584243114</v>
      </c>
      <c r="K353" s="1258">
        <v>5.1232053143445029</v>
      </c>
      <c r="L353" s="1258">
        <v>6.9487579882750028</v>
      </c>
      <c r="M353" s="1258">
        <v>11.237625132066151</v>
      </c>
      <c r="N353" s="1258">
        <v>2.3210961208222818</v>
      </c>
      <c r="O353" s="1258">
        <v>2.8484591174646541</v>
      </c>
      <c r="P353" s="1258">
        <v>3.536222821804643</v>
      </c>
      <c r="Q353" s="1258">
        <v>3.3999154879209272</v>
      </c>
    </row>
    <row r="354" spans="1:17">
      <c r="A354" s="10" t="s">
        <v>524</v>
      </c>
      <c r="B354" s="10" t="s">
        <v>533</v>
      </c>
      <c r="D354" s="10" t="s">
        <v>587</v>
      </c>
      <c r="E354" s="10" t="s">
        <v>590</v>
      </c>
      <c r="F354" s="10">
        <v>85</v>
      </c>
      <c r="G354" s="10" t="s">
        <v>518</v>
      </c>
      <c r="H354" s="1258">
        <v>0.42681171069144896</v>
      </c>
      <c r="I354" s="1258">
        <v>0.44038583459058017</v>
      </c>
      <c r="J354" s="1258">
        <v>3.595881294901671</v>
      </c>
      <c r="K354" s="1258">
        <v>2.9350170206642789</v>
      </c>
      <c r="L354" s="1258">
        <v>5.2698723790907378</v>
      </c>
      <c r="M354" s="1258">
        <v>3.5437394665980753</v>
      </c>
      <c r="N354" s="1258">
        <v>1.6127694687500798</v>
      </c>
      <c r="O354" s="1258">
        <v>1.5715877852835478</v>
      </c>
      <c r="P354" s="1258">
        <v>1.6369671952387332</v>
      </c>
      <c r="Q354" s="1258">
        <v>2.662220289872359</v>
      </c>
    </row>
    <row r="355" spans="1:17">
      <c r="A355" s="10" t="s">
        <v>524</v>
      </c>
      <c r="B355" s="10" t="s">
        <v>533</v>
      </c>
      <c r="D355" s="10" t="s">
        <v>591</v>
      </c>
      <c r="F355" s="10">
        <v>86</v>
      </c>
      <c r="G355" s="10" t="s">
        <v>518</v>
      </c>
      <c r="H355" s="1258">
        <v>0.50619374987401611</v>
      </c>
      <c r="I355" s="1258">
        <v>0.47815914674189586</v>
      </c>
      <c r="J355" s="1258">
        <v>4.1857525511194416</v>
      </c>
      <c r="K355" s="1258">
        <v>3.0888932875940891</v>
      </c>
      <c r="L355" s="1258">
        <v>6.6453946850448169</v>
      </c>
      <c r="M355" s="1258">
        <v>5.2028705166209361</v>
      </c>
      <c r="N355" s="1258">
        <v>1.9111930729244817</v>
      </c>
      <c r="O355" s="1258">
        <v>1.757422891819282</v>
      </c>
      <c r="P355" s="1258">
        <v>1.2873543461573322</v>
      </c>
      <c r="Q355" s="1258">
        <v>1.8507127381617698</v>
      </c>
    </row>
    <row r="356" spans="1:17">
      <c r="A356" s="10" t="s">
        <v>524</v>
      </c>
      <c r="B356" s="10" t="s">
        <v>533</v>
      </c>
      <c r="D356" s="10" t="s">
        <v>592</v>
      </c>
      <c r="F356" s="10">
        <v>87</v>
      </c>
      <c r="G356" s="10" t="s">
        <v>518</v>
      </c>
      <c r="H356" s="1258">
        <v>0.60127127880840125</v>
      </c>
      <c r="I356" s="1258">
        <v>0.80951523728685548</v>
      </c>
      <c r="J356" s="1258">
        <v>5.3673353150280487</v>
      </c>
      <c r="K356" s="1258">
        <v>4.9652689908599372</v>
      </c>
      <c r="L356" s="1258">
        <v>3.9120136457704522</v>
      </c>
      <c r="M356" s="1258">
        <v>4.278697405822248</v>
      </c>
      <c r="N356" s="1258">
        <v>3.131521029616271</v>
      </c>
      <c r="O356" s="1258">
        <v>3.4707974116813602</v>
      </c>
      <c r="P356" s="1258">
        <v>5.0132581229613828</v>
      </c>
      <c r="Q356" s="1258">
        <v>6.2397573583829082</v>
      </c>
    </row>
    <row r="357" spans="1:17">
      <c r="A357" s="10" t="s">
        <v>524</v>
      </c>
      <c r="B357" s="10" t="s">
        <v>533</v>
      </c>
      <c r="C357" s="10" t="s">
        <v>535</v>
      </c>
      <c r="F357" s="10">
        <v>88</v>
      </c>
      <c r="G357" s="10" t="s">
        <v>518</v>
      </c>
      <c r="H357" s="1258">
        <v>0.14100668816983111</v>
      </c>
      <c r="I357" s="1258">
        <v>0.13366542218336128</v>
      </c>
      <c r="J357" s="1258">
        <v>1.5437129944963424</v>
      </c>
      <c r="K357" s="1258">
        <v>1.0759032550927203</v>
      </c>
      <c r="L357" s="1258">
        <v>1.7248705752778803</v>
      </c>
      <c r="M357" s="1258">
        <v>1.3660525749289472</v>
      </c>
      <c r="N357" s="1258">
        <v>0.78261037799612276</v>
      </c>
      <c r="O357" s="1258">
        <v>0.91399272382907992</v>
      </c>
      <c r="P357" s="1258">
        <v>0.97288369489116522</v>
      </c>
      <c r="Q357" s="1258">
        <v>1.1205036517525864</v>
      </c>
    </row>
    <row r="358" spans="1:17">
      <c r="A358" s="10" t="s">
        <v>524</v>
      </c>
      <c r="B358" s="10" t="s">
        <v>533</v>
      </c>
      <c r="D358" s="10" t="s">
        <v>593</v>
      </c>
      <c r="F358" s="10">
        <v>89</v>
      </c>
      <c r="G358" s="10" t="s">
        <v>518</v>
      </c>
      <c r="H358" s="1258">
        <v>0.44161057413231175</v>
      </c>
      <c r="I358" s="1258">
        <v>0.59764056755315476</v>
      </c>
      <c r="J358" s="1258">
        <v>5.4123658575698599</v>
      </c>
      <c r="K358" s="1258">
        <v>5.1785824083299996</v>
      </c>
      <c r="L358" s="1258">
        <v>8.694556534506761</v>
      </c>
      <c r="M358" s="1258">
        <v>8.3035273457946808</v>
      </c>
      <c r="N358" s="1258">
        <v>2.2769164542692626</v>
      </c>
      <c r="O358" s="1258">
        <v>2.8065807078969396</v>
      </c>
      <c r="P358" s="1258">
        <v>2.9977851832893716</v>
      </c>
      <c r="Q358" s="1258">
        <v>2.6566358628594813</v>
      </c>
    </row>
    <row r="359" spans="1:17">
      <c r="A359" s="10" t="s">
        <v>524</v>
      </c>
      <c r="B359" s="10" t="s">
        <v>533</v>
      </c>
      <c r="D359" s="10" t="s">
        <v>594</v>
      </c>
      <c r="F359" s="10">
        <v>90</v>
      </c>
      <c r="G359" s="10" t="s">
        <v>518</v>
      </c>
      <c r="H359" s="1258">
        <v>0.17979772459851279</v>
      </c>
      <c r="I359" s="1258">
        <v>0.17101769054585289</v>
      </c>
      <c r="J359" s="1258">
        <v>2.2531474161335279</v>
      </c>
      <c r="K359" s="1258">
        <v>1.486553374080706</v>
      </c>
      <c r="L359" s="1258">
        <v>2.039631119737261</v>
      </c>
      <c r="M359" s="1258">
        <v>1.8111681508379187</v>
      </c>
      <c r="N359" s="1258">
        <v>1.2780164416914304</v>
      </c>
      <c r="O359" s="1258">
        <v>1.5106930754313075</v>
      </c>
      <c r="P359" s="1258">
        <v>1.5851769498382127</v>
      </c>
      <c r="Q359" s="1258">
        <v>1.8606001377942212</v>
      </c>
    </row>
    <row r="360" spans="1:17">
      <c r="A360" s="10" t="s">
        <v>524</v>
      </c>
      <c r="B360" s="10" t="s">
        <v>533</v>
      </c>
      <c r="D360" s="10" t="s">
        <v>594</v>
      </c>
      <c r="E360" s="10" t="s">
        <v>595</v>
      </c>
      <c r="F360" s="10">
        <v>91</v>
      </c>
      <c r="G360" s="10" t="s">
        <v>518</v>
      </c>
      <c r="H360" s="1258">
        <v>0.3241694576414928</v>
      </c>
      <c r="I360" s="1258">
        <v>0.47731291980998913</v>
      </c>
      <c r="J360" s="1258">
        <v>3.4571790652804406</v>
      </c>
      <c r="K360" s="1258">
        <v>3.4240960141057362</v>
      </c>
      <c r="L360" s="1258">
        <v>4.9929811932782568</v>
      </c>
      <c r="M360" s="1258">
        <v>3.4327866453691969</v>
      </c>
      <c r="N360" s="1258">
        <v>2.3685413829599806</v>
      </c>
      <c r="O360" s="1258">
        <v>2.5514016915716691</v>
      </c>
      <c r="P360" s="1258">
        <v>2.7586219635413749</v>
      </c>
      <c r="Q360" s="1258">
        <v>3.8179304886602816</v>
      </c>
    </row>
    <row r="361" spans="1:17">
      <c r="A361" s="10" t="s">
        <v>524</v>
      </c>
      <c r="B361" s="10" t="s">
        <v>533</v>
      </c>
      <c r="D361" s="10" t="s">
        <v>594</v>
      </c>
      <c r="E361" s="10" t="s">
        <v>596</v>
      </c>
      <c r="F361" s="10">
        <v>92</v>
      </c>
      <c r="G361" s="10" t="s">
        <v>518</v>
      </c>
      <c r="H361" s="1258">
        <v>0.24213507937624815</v>
      </c>
      <c r="I361" s="1258">
        <v>0.22029193356092072</v>
      </c>
      <c r="J361" s="1258">
        <v>3.6104164807131141</v>
      </c>
      <c r="K361" s="1258">
        <v>2.2623568926133482</v>
      </c>
      <c r="L361" s="1258">
        <v>3.8683271064377718</v>
      </c>
      <c r="M361" s="1258">
        <v>2.1568528731655721</v>
      </c>
      <c r="N361" s="1258">
        <v>2.1341051817121954</v>
      </c>
      <c r="O361" s="1258">
        <v>2.170304417770518</v>
      </c>
      <c r="P361" s="1258">
        <v>1.7058679760359263</v>
      </c>
      <c r="Q361" s="1258">
        <v>2.4153157526266482</v>
      </c>
    </row>
    <row r="362" spans="1:17">
      <c r="A362" s="10" t="s">
        <v>524</v>
      </c>
      <c r="B362" s="10" t="s">
        <v>533</v>
      </c>
      <c r="D362" s="10" t="s">
        <v>594</v>
      </c>
      <c r="E362" s="10" t="s">
        <v>597</v>
      </c>
      <c r="F362" s="10">
        <v>93</v>
      </c>
      <c r="G362" s="10" t="s">
        <v>518</v>
      </c>
      <c r="H362" s="1258">
        <v>0.30026690308118514</v>
      </c>
      <c r="I362" s="1258">
        <v>0.34664950562484148</v>
      </c>
      <c r="J362" s="1258">
        <v>3.1818994984468389</v>
      </c>
      <c r="K362" s="1258">
        <v>2.1612377109897234</v>
      </c>
      <c r="L362" s="1258">
        <v>2.3504793166043689</v>
      </c>
      <c r="M362" s="1258">
        <v>2.9511309172091305</v>
      </c>
      <c r="N362" s="1258">
        <v>1.7696139613187729</v>
      </c>
      <c r="O362" s="1258">
        <v>2.3451833957868837</v>
      </c>
      <c r="P362" s="1258">
        <v>2.8039280593375731</v>
      </c>
      <c r="Q362" s="1258">
        <v>2.9794219685806014</v>
      </c>
    </row>
    <row r="363" spans="1:17">
      <c r="A363" s="10" t="s">
        <v>524</v>
      </c>
      <c r="B363" s="10" t="s">
        <v>533</v>
      </c>
      <c r="D363" s="10" t="s">
        <v>598</v>
      </c>
      <c r="F363" s="10">
        <v>94</v>
      </c>
      <c r="G363" s="10" t="s">
        <v>518</v>
      </c>
      <c r="H363" s="1258">
        <v>0.23554805291475336</v>
      </c>
      <c r="I363" s="1258">
        <v>0.22245798876122283</v>
      </c>
      <c r="J363" s="1258">
        <v>2.1164925292284038</v>
      </c>
      <c r="K363" s="1258">
        <v>1.6303956844640568</v>
      </c>
      <c r="L363" s="1258">
        <v>3.1412375534945629</v>
      </c>
      <c r="M363" s="1258">
        <v>2.1363065117095417</v>
      </c>
      <c r="N363" s="1258">
        <v>0.93005645098768464</v>
      </c>
      <c r="O363" s="1258">
        <v>1.1210024110291053</v>
      </c>
      <c r="P363" s="1258">
        <v>1.1640236111412863</v>
      </c>
      <c r="Q363" s="1258">
        <v>1.3745066369010857</v>
      </c>
    </row>
    <row r="364" spans="1:17">
      <c r="A364" s="10" t="s">
        <v>524</v>
      </c>
      <c r="B364" s="10" t="s">
        <v>533</v>
      </c>
      <c r="D364" s="10" t="s">
        <v>598</v>
      </c>
      <c r="E364" s="10" t="s">
        <v>599</v>
      </c>
      <c r="F364" s="10">
        <v>95</v>
      </c>
      <c r="G364" s="10" t="s">
        <v>518</v>
      </c>
      <c r="H364" s="1258">
        <v>0.3750791389315703</v>
      </c>
      <c r="I364" s="1258">
        <v>0.24290364976467996</v>
      </c>
      <c r="J364" s="1258">
        <v>4.4751158380728322</v>
      </c>
      <c r="K364" s="1258">
        <v>3.4132537889654775</v>
      </c>
      <c r="L364" s="1258">
        <v>5.2365168998031502</v>
      </c>
      <c r="M364" s="1258">
        <v>3.8112200931838025</v>
      </c>
      <c r="N364" s="1258">
        <v>2.1480231195386907</v>
      </c>
      <c r="O364" s="1258">
        <v>2.3942168175871981</v>
      </c>
      <c r="P364" s="1258">
        <v>3.5044369783849421</v>
      </c>
      <c r="Q364" s="1258">
        <v>3.8216663831294091</v>
      </c>
    </row>
    <row r="365" spans="1:17">
      <c r="A365" s="10" t="s">
        <v>524</v>
      </c>
      <c r="B365" s="10" t="s">
        <v>533</v>
      </c>
      <c r="D365" s="10" t="s">
        <v>598</v>
      </c>
      <c r="E365" s="10" t="s">
        <v>600</v>
      </c>
      <c r="F365" s="10">
        <v>96</v>
      </c>
      <c r="G365" s="10" t="s">
        <v>518</v>
      </c>
      <c r="H365" s="1258">
        <v>0.44183482922015554</v>
      </c>
      <c r="I365" s="1258">
        <v>0.40995342487656117</v>
      </c>
      <c r="J365" s="1258">
        <v>4.1031689681778607</v>
      </c>
      <c r="K365" s="1258">
        <v>2.5832584670853822</v>
      </c>
      <c r="L365" s="1258">
        <v>4.7535740560325124</v>
      </c>
      <c r="M365" s="1258">
        <v>3.8627106479621478</v>
      </c>
      <c r="N365" s="1258">
        <v>1.6620735028469706</v>
      </c>
      <c r="O365" s="1258">
        <v>2.1333218867335924</v>
      </c>
      <c r="P365" s="1258">
        <v>1.5704848227249799</v>
      </c>
      <c r="Q365" s="1258">
        <v>2.2888606898004338</v>
      </c>
    </row>
    <row r="366" spans="1:17">
      <c r="A366" s="10" t="s">
        <v>524</v>
      </c>
      <c r="B366" s="10" t="s">
        <v>533</v>
      </c>
      <c r="D366" s="10" t="s">
        <v>598</v>
      </c>
      <c r="E366" s="10" t="s">
        <v>601</v>
      </c>
      <c r="F366" s="10">
        <v>97</v>
      </c>
      <c r="G366" s="10" t="s">
        <v>518</v>
      </c>
      <c r="H366" s="1258">
        <v>0.64805896011971964</v>
      </c>
      <c r="I366" s="1258">
        <v>0.81800847598273418</v>
      </c>
      <c r="J366" s="1258">
        <v>4.6101001329461253</v>
      </c>
      <c r="K366" s="1258">
        <v>4.0700698692649677</v>
      </c>
      <c r="L366" s="1258">
        <v>7.2617623753275815</v>
      </c>
      <c r="M366" s="1258">
        <v>5.8706109766242003</v>
      </c>
      <c r="N366" s="1258">
        <v>2.1422486435778105</v>
      </c>
      <c r="O366" s="1258">
        <v>2.5301385944766852</v>
      </c>
      <c r="P366" s="1258">
        <v>2.3701188309972396</v>
      </c>
      <c r="Q366" s="1258">
        <v>3.0985071882292612</v>
      </c>
    </row>
    <row r="367" spans="1:17">
      <c r="A367" s="10" t="s">
        <v>524</v>
      </c>
      <c r="B367" s="10" t="s">
        <v>533</v>
      </c>
      <c r="D367" s="10" t="s">
        <v>598</v>
      </c>
      <c r="E367" s="10" t="s">
        <v>602</v>
      </c>
      <c r="F367" s="10">
        <v>98</v>
      </c>
      <c r="G367" s="10" t="s">
        <v>518</v>
      </c>
      <c r="H367" s="1258">
        <v>0.44128074049616894</v>
      </c>
      <c r="I367" s="1258">
        <v>0.55274267617347517</v>
      </c>
      <c r="J367" s="1258">
        <v>3.6649273907051176</v>
      </c>
      <c r="K367" s="1258">
        <v>2.9628170604091131</v>
      </c>
      <c r="L367" s="1258">
        <v>6.5000595919061732</v>
      </c>
      <c r="M367" s="1258">
        <v>3.9160967467816468</v>
      </c>
      <c r="N367" s="1258">
        <v>1.55431628411531</v>
      </c>
      <c r="O367" s="1258">
        <v>1.9222032492437884</v>
      </c>
      <c r="P367" s="1258">
        <v>1.5928427829815264</v>
      </c>
      <c r="Q367" s="1258">
        <v>2.0040794848783117</v>
      </c>
    </row>
    <row r="368" spans="1:17">
      <c r="A368" s="10" t="s">
        <v>524</v>
      </c>
      <c r="B368" s="10" t="s">
        <v>533</v>
      </c>
      <c r="C368" s="10" t="s">
        <v>536</v>
      </c>
      <c r="F368" s="10">
        <v>99</v>
      </c>
      <c r="G368" s="10" t="s">
        <v>518</v>
      </c>
      <c r="H368" s="1258">
        <v>0.11484707398506717</v>
      </c>
      <c r="I368" s="1258">
        <v>0.10894954467802542</v>
      </c>
      <c r="J368" s="1258">
        <v>1.5178807661816707</v>
      </c>
      <c r="K368" s="1258">
        <v>1.2276652658571261</v>
      </c>
      <c r="L368" s="1258">
        <v>1.728119278654384</v>
      </c>
      <c r="M368" s="1258">
        <v>1.4888768303358872</v>
      </c>
      <c r="N368" s="1258">
        <v>0.70629460666610455</v>
      </c>
      <c r="O368" s="1258">
        <v>0.783434359304227</v>
      </c>
      <c r="P368" s="1258">
        <v>0.73450219739642342</v>
      </c>
      <c r="Q368" s="1258">
        <v>0.73210845008822034</v>
      </c>
    </row>
    <row r="369" spans="1:17">
      <c r="A369" s="10" t="s">
        <v>524</v>
      </c>
      <c r="B369" s="10" t="s">
        <v>533</v>
      </c>
      <c r="D369" s="10" t="s">
        <v>603</v>
      </c>
      <c r="F369" s="10">
        <v>100</v>
      </c>
      <c r="G369" s="10" t="s">
        <v>518</v>
      </c>
      <c r="H369" s="1258">
        <v>0.23362587942870675</v>
      </c>
      <c r="I369" s="1258">
        <v>0.21688985800373414</v>
      </c>
      <c r="J369" s="1258">
        <v>2.8540833572726498</v>
      </c>
      <c r="K369" s="1258">
        <v>2.3880710210585745</v>
      </c>
      <c r="L369" s="1258">
        <v>3.5406735975472707</v>
      </c>
      <c r="M369" s="1258">
        <v>2.9074346491353924</v>
      </c>
      <c r="N369" s="1258">
        <v>1.1117058647940761</v>
      </c>
      <c r="O369" s="1258">
        <v>1.3770697807438683</v>
      </c>
      <c r="P369" s="1258">
        <v>1.4636256478140577</v>
      </c>
      <c r="Q369" s="1258">
        <v>1.6619336264301285</v>
      </c>
    </row>
    <row r="370" spans="1:17">
      <c r="A370" s="10" t="s">
        <v>524</v>
      </c>
      <c r="B370" s="10" t="s">
        <v>533</v>
      </c>
      <c r="D370" s="10" t="s">
        <v>603</v>
      </c>
      <c r="E370" s="10" t="s">
        <v>604</v>
      </c>
      <c r="F370" s="10">
        <v>101</v>
      </c>
      <c r="G370" s="10" t="s">
        <v>518</v>
      </c>
      <c r="H370" s="1258">
        <v>0.35918373283130917</v>
      </c>
      <c r="I370" s="1258">
        <v>0.36785688453555726</v>
      </c>
      <c r="J370" s="1258">
        <v>3.9593468032581329</v>
      </c>
      <c r="K370" s="1258">
        <v>3.0479957881728512</v>
      </c>
      <c r="L370" s="1258">
        <v>4.7198158750820864</v>
      </c>
      <c r="M370" s="1258">
        <v>3.321057143383412</v>
      </c>
      <c r="N370" s="1258">
        <v>1.4723167600999232</v>
      </c>
      <c r="O370" s="1258">
        <v>1.6816838310322186</v>
      </c>
      <c r="P370" s="1258">
        <v>1.8995913794212891</v>
      </c>
      <c r="Q370" s="1258">
        <v>1.1523639526528913</v>
      </c>
    </row>
    <row r="371" spans="1:17">
      <c r="A371" s="10" t="s">
        <v>524</v>
      </c>
      <c r="B371" s="10" t="s">
        <v>533</v>
      </c>
      <c r="D371" s="10" t="s">
        <v>603</v>
      </c>
      <c r="E371" s="10" t="s">
        <v>605</v>
      </c>
      <c r="F371" s="10">
        <v>102</v>
      </c>
      <c r="G371" s="10" t="s">
        <v>518</v>
      </c>
      <c r="H371" s="1258">
        <v>0.22683750205190031</v>
      </c>
      <c r="I371" s="1258">
        <v>0.40390669877211022</v>
      </c>
      <c r="J371" s="1258">
        <v>4.4250410412277938</v>
      </c>
      <c r="K371" s="1258">
        <v>4.3162204089481619</v>
      </c>
      <c r="L371" s="1258">
        <v>5.7637938463201541</v>
      </c>
      <c r="M371" s="1258">
        <v>5.9469725615188613</v>
      </c>
      <c r="N371" s="1258">
        <v>1.9945497080877539</v>
      </c>
      <c r="O371" s="1258">
        <v>2.8938005186737161</v>
      </c>
      <c r="P371" s="1258">
        <v>2.8353082512115173</v>
      </c>
      <c r="Q371" s="1258">
        <v>5.4670962753653454</v>
      </c>
    </row>
    <row r="372" spans="1:17">
      <c r="A372" s="10" t="s">
        <v>524</v>
      </c>
      <c r="B372" s="10" t="s">
        <v>533</v>
      </c>
      <c r="D372" s="10" t="s">
        <v>603</v>
      </c>
      <c r="E372" s="10" t="s">
        <v>606</v>
      </c>
      <c r="F372" s="10">
        <v>103</v>
      </c>
      <c r="G372" s="10" t="s">
        <v>518</v>
      </c>
      <c r="H372" s="1258">
        <v>0.49919534050008396</v>
      </c>
      <c r="I372" s="1258">
        <v>0.72655758574148444</v>
      </c>
      <c r="J372" s="1258">
        <v>7.2691050896700462</v>
      </c>
      <c r="K372" s="1258">
        <v>8.1500684966766332</v>
      </c>
      <c r="L372" s="1258">
        <v>11.35959535729279</v>
      </c>
      <c r="M372" s="1258">
        <v>14.690613654102913</v>
      </c>
      <c r="N372" s="1258">
        <v>3.0836073102218005</v>
      </c>
      <c r="O372" s="1258">
        <v>4.1133692037980492</v>
      </c>
      <c r="P372" s="1258">
        <v>3.7804574953981009</v>
      </c>
      <c r="Q372" s="1258">
        <v>5.6170784351241192</v>
      </c>
    </row>
    <row r="373" spans="1:17">
      <c r="A373" s="10" t="s">
        <v>524</v>
      </c>
      <c r="B373" s="10" t="s">
        <v>533</v>
      </c>
      <c r="D373" s="10" t="s">
        <v>607</v>
      </c>
      <c r="F373" s="10">
        <v>104</v>
      </c>
      <c r="G373" s="10" t="s">
        <v>518</v>
      </c>
      <c r="H373" s="1258">
        <v>0.28316717218246151</v>
      </c>
      <c r="I373" s="1258">
        <v>0.26988737206712932</v>
      </c>
      <c r="J373" s="1258">
        <v>2.9319630244456669</v>
      </c>
      <c r="K373" s="1258">
        <v>2.9925049258212901</v>
      </c>
      <c r="L373" s="1258">
        <v>3.6418844012091935</v>
      </c>
      <c r="M373" s="1258">
        <v>4.123969892496314</v>
      </c>
      <c r="N373" s="1258">
        <v>1.2465045550175704</v>
      </c>
      <c r="O373" s="1258">
        <v>1.7582421443198697</v>
      </c>
      <c r="P373" s="1258">
        <v>1.5275045856922724</v>
      </c>
      <c r="Q373" s="1258">
        <v>1.615466447566666</v>
      </c>
    </row>
    <row r="374" spans="1:17">
      <c r="A374" s="10" t="s">
        <v>524</v>
      </c>
      <c r="B374" s="10" t="s">
        <v>533</v>
      </c>
      <c r="D374" s="10" t="s">
        <v>607</v>
      </c>
      <c r="E374" s="10" t="s">
        <v>608</v>
      </c>
      <c r="F374" s="10">
        <v>105</v>
      </c>
      <c r="G374" s="10" t="s">
        <v>518</v>
      </c>
      <c r="H374" s="1258">
        <v>0.5285650370006435</v>
      </c>
      <c r="I374" s="1258">
        <v>0.49187331985341265</v>
      </c>
      <c r="J374" s="1258">
        <v>3.5164529798605293</v>
      </c>
      <c r="K374" s="1258">
        <v>3.3695396785645464</v>
      </c>
      <c r="L374" s="1258">
        <v>5.5078714698865916</v>
      </c>
      <c r="M374" s="1258">
        <v>5.0617063937839122</v>
      </c>
      <c r="N374" s="1258">
        <v>1.8162344114625473</v>
      </c>
      <c r="O374" s="1258">
        <v>2.0883564753250887</v>
      </c>
      <c r="P374" s="1258">
        <v>2.2875478498908608</v>
      </c>
      <c r="Q374" s="1258">
        <v>2.4352301166486363</v>
      </c>
    </row>
    <row r="375" spans="1:17">
      <c r="A375" s="10" t="s">
        <v>524</v>
      </c>
      <c r="B375" s="10" t="s">
        <v>533</v>
      </c>
      <c r="D375" s="10" t="s">
        <v>607</v>
      </c>
      <c r="E375" s="10" t="s">
        <v>609</v>
      </c>
      <c r="F375" s="10">
        <v>106</v>
      </c>
      <c r="G375" s="10" t="s">
        <v>518</v>
      </c>
      <c r="H375" s="1258">
        <v>0.27212183597603168</v>
      </c>
      <c r="I375" s="1258">
        <v>0.33631381278799277</v>
      </c>
      <c r="J375" s="1258">
        <v>4.4057543343179928</v>
      </c>
      <c r="K375" s="1258">
        <v>4.5946414613794389</v>
      </c>
      <c r="L375" s="1258">
        <v>4.8382317594562716</v>
      </c>
      <c r="M375" s="1258">
        <v>6.0825772845928627</v>
      </c>
      <c r="N375" s="1258">
        <v>1.7003649744561562</v>
      </c>
      <c r="O375" s="1258">
        <v>2.6389846608133429</v>
      </c>
      <c r="P375" s="1258">
        <v>2.0493108141895751</v>
      </c>
      <c r="Q375" s="1258">
        <v>2.158859631562895</v>
      </c>
    </row>
    <row r="376" spans="1:17">
      <c r="A376" s="10" t="s">
        <v>524</v>
      </c>
      <c r="B376" s="10" t="s">
        <v>533</v>
      </c>
      <c r="D376" s="10" t="s">
        <v>610</v>
      </c>
      <c r="F376" s="10">
        <v>107</v>
      </c>
      <c r="G376" s="10" t="s">
        <v>518</v>
      </c>
      <c r="H376" s="1258">
        <v>0.29552835578437436</v>
      </c>
      <c r="I376" s="1258">
        <v>0.31589852164554522</v>
      </c>
      <c r="J376" s="1258">
        <v>3.5161381782448804</v>
      </c>
      <c r="K376" s="1258">
        <v>3.1019735255383076</v>
      </c>
      <c r="L376" s="1258">
        <v>4.7117670861962919</v>
      </c>
      <c r="M376" s="1258">
        <v>3.4149786237227913</v>
      </c>
      <c r="N376" s="1258">
        <v>1.3372047066965838</v>
      </c>
      <c r="O376" s="1258">
        <v>1.9696439498691103</v>
      </c>
      <c r="P376" s="1258">
        <v>1.2596223297479927</v>
      </c>
      <c r="Q376" s="1258">
        <v>2.338732639555074</v>
      </c>
    </row>
    <row r="377" spans="1:17">
      <c r="A377" s="10" t="s">
        <v>524</v>
      </c>
      <c r="B377" s="10" t="s">
        <v>533</v>
      </c>
      <c r="D377" s="10" t="s">
        <v>611</v>
      </c>
      <c r="F377" s="10">
        <v>108</v>
      </c>
      <c r="G377" s="10" t="s">
        <v>518</v>
      </c>
      <c r="H377" s="1258">
        <v>0.36508447136559979</v>
      </c>
      <c r="I377" s="1258">
        <v>0.60128722995674044</v>
      </c>
      <c r="J377" s="1258">
        <v>4.0075148478224563</v>
      </c>
      <c r="K377" s="1258">
        <v>3.891257175411527</v>
      </c>
      <c r="L377" s="1258">
        <v>5.0138532604654173</v>
      </c>
      <c r="M377" s="1258">
        <v>5.0729179882393627</v>
      </c>
      <c r="N377" s="1258">
        <v>2.4298631227342948</v>
      </c>
      <c r="O377" s="1258">
        <v>2.3832767663913872</v>
      </c>
      <c r="P377" s="1258">
        <v>2.7950632480243964</v>
      </c>
      <c r="Q377" s="1258">
        <v>1.4532598400329801</v>
      </c>
    </row>
    <row r="378" spans="1:17">
      <c r="A378" s="10" t="s">
        <v>524</v>
      </c>
      <c r="B378" s="10" t="s">
        <v>533</v>
      </c>
      <c r="D378" s="10" t="s">
        <v>612</v>
      </c>
      <c r="F378" s="10">
        <v>109</v>
      </c>
      <c r="G378" s="10" t="s">
        <v>518</v>
      </c>
      <c r="H378" s="1258">
        <v>0.3515645620488525</v>
      </c>
      <c r="I378" s="1258">
        <v>0.44370293269201155</v>
      </c>
      <c r="J378" s="1258">
        <v>5.2282833622722604</v>
      </c>
      <c r="K378" s="1258">
        <v>3.2700839087833335</v>
      </c>
      <c r="L378" s="1258">
        <v>4.0918724448687502</v>
      </c>
      <c r="M378" s="1258">
        <v>3.0448516494674003</v>
      </c>
      <c r="N378" s="1258">
        <v>2.5426813319839958</v>
      </c>
      <c r="O378" s="1258">
        <v>2.4863506588149127</v>
      </c>
      <c r="P378" s="1258">
        <v>2.0309573972549164</v>
      </c>
      <c r="Q378" s="1258">
        <v>1.7317890838750054</v>
      </c>
    </row>
    <row r="379" spans="1:17">
      <c r="A379" s="10" t="s">
        <v>524</v>
      </c>
      <c r="B379" s="10" t="s">
        <v>533</v>
      </c>
      <c r="D379" s="10" t="s">
        <v>613</v>
      </c>
      <c r="F379" s="10">
        <v>110</v>
      </c>
      <c r="G379" s="10" t="s">
        <v>518</v>
      </c>
      <c r="H379" s="1258">
        <v>0.38211768110525673</v>
      </c>
      <c r="I379" s="1258">
        <v>0.47002106778112152</v>
      </c>
      <c r="J379" s="1258">
        <v>3.8479094884257825</v>
      </c>
      <c r="K379" s="1258">
        <v>2.7532519971928826</v>
      </c>
      <c r="L379" s="1258">
        <v>7.3221888494208622</v>
      </c>
      <c r="M379" s="1258">
        <v>3.7585375085299688</v>
      </c>
      <c r="N379" s="1258">
        <v>1.9267954535948479</v>
      </c>
      <c r="O379" s="1258">
        <v>2.2578760504860975</v>
      </c>
      <c r="P379" s="1258">
        <v>3.1351613518508326</v>
      </c>
      <c r="Q379" s="1258">
        <v>2.8389051004643453</v>
      </c>
    </row>
    <row r="380" spans="1:17">
      <c r="A380" s="10" t="s">
        <v>524</v>
      </c>
      <c r="B380" s="10" t="s">
        <v>533</v>
      </c>
      <c r="D380" s="10" t="s">
        <v>614</v>
      </c>
      <c r="F380" s="10">
        <v>111</v>
      </c>
      <c r="G380" s="10" t="s">
        <v>518</v>
      </c>
      <c r="H380" s="1258">
        <v>0.20903451547229238</v>
      </c>
      <c r="I380" s="1258">
        <v>0.36502319921787668</v>
      </c>
      <c r="J380" s="1258">
        <v>3.9744149814361531</v>
      </c>
      <c r="K380" s="1258">
        <v>3.7172907577453231</v>
      </c>
      <c r="L380" s="1258">
        <v>6.1985147074607543</v>
      </c>
      <c r="M380" s="1258">
        <v>5.378567176089339</v>
      </c>
      <c r="N380" s="1258">
        <v>2.0489866718824423</v>
      </c>
      <c r="O380" s="1258">
        <v>2.1661147833505803</v>
      </c>
      <c r="P380" s="1258">
        <v>1.7577823508634847</v>
      </c>
      <c r="Q380" s="1258">
        <v>2.5419575559104968</v>
      </c>
    </row>
    <row r="381" spans="1:17">
      <c r="A381" s="10" t="s">
        <v>524</v>
      </c>
      <c r="B381" s="10" t="s">
        <v>533</v>
      </c>
      <c r="C381" s="10" t="s">
        <v>537</v>
      </c>
      <c r="F381" s="10">
        <v>112</v>
      </c>
      <c r="G381" s="10" t="s">
        <v>518</v>
      </c>
      <c r="H381" s="1258">
        <v>0.21669744922912076</v>
      </c>
      <c r="I381" s="1258">
        <v>0.20476776046595338</v>
      </c>
      <c r="J381" s="1258">
        <v>2.2199201856339426</v>
      </c>
      <c r="K381" s="1258">
        <v>2.0847777800823621</v>
      </c>
      <c r="L381" s="1258">
        <v>2.6815990551632507</v>
      </c>
      <c r="M381" s="1258">
        <v>2.3206857329557753</v>
      </c>
      <c r="N381" s="1258">
        <v>1.1785623389009676</v>
      </c>
      <c r="O381" s="1258">
        <v>1.4687739869923653</v>
      </c>
      <c r="P381" s="1258">
        <v>1.0889432634103693</v>
      </c>
      <c r="Q381" s="1258">
        <v>1.7674207938949753</v>
      </c>
    </row>
    <row r="382" spans="1:17">
      <c r="A382" s="10" t="s">
        <v>524</v>
      </c>
      <c r="B382" s="10" t="s">
        <v>533</v>
      </c>
      <c r="D382" s="10" t="s">
        <v>615</v>
      </c>
      <c r="F382" s="10">
        <v>113</v>
      </c>
      <c r="G382" s="10" t="s">
        <v>518</v>
      </c>
      <c r="H382" s="1258">
        <v>0.32945304850637513</v>
      </c>
      <c r="I382" s="1258">
        <v>0.47766237229035768</v>
      </c>
      <c r="J382" s="1258">
        <v>3.3199971997440927</v>
      </c>
      <c r="K382" s="1258">
        <v>3.5574220842597066</v>
      </c>
      <c r="L382" s="1258">
        <v>4.7079828830576087</v>
      </c>
      <c r="M382" s="1258">
        <v>4.3642589183553291</v>
      </c>
      <c r="N382" s="1258">
        <v>1.8489375080254813</v>
      </c>
      <c r="O382" s="1258">
        <v>2.664800165540663</v>
      </c>
      <c r="P382" s="1258">
        <v>1.5493378504243229</v>
      </c>
      <c r="Q382" s="1258">
        <v>3.261188909687923</v>
      </c>
    </row>
    <row r="383" spans="1:17">
      <c r="A383" s="10" t="s">
        <v>524</v>
      </c>
      <c r="B383" s="10" t="s">
        <v>533</v>
      </c>
      <c r="D383" s="10" t="s">
        <v>616</v>
      </c>
      <c r="F383" s="10">
        <v>114</v>
      </c>
      <c r="G383" s="10" t="s">
        <v>518</v>
      </c>
      <c r="H383" s="1258">
        <v>0.40438491566442325</v>
      </c>
      <c r="I383" s="1258">
        <v>0.45214731488812121</v>
      </c>
      <c r="J383" s="1258">
        <v>3.9860112824113783</v>
      </c>
      <c r="K383" s="1258">
        <v>3.0958387357914603</v>
      </c>
      <c r="L383" s="1258">
        <v>2.6953997952598199</v>
      </c>
      <c r="M383" s="1258">
        <v>2.3826606424292134</v>
      </c>
      <c r="N383" s="1258">
        <v>2.0490400121240744</v>
      </c>
      <c r="O383" s="1258">
        <v>1.9819356452754824</v>
      </c>
      <c r="P383" s="1258">
        <v>2.1482319949940667</v>
      </c>
      <c r="Q383" s="1258">
        <v>2.3802848143611204</v>
      </c>
    </row>
    <row r="384" spans="1:17">
      <c r="A384" s="10" t="s">
        <v>524</v>
      </c>
      <c r="B384" s="10" t="s">
        <v>533</v>
      </c>
      <c r="D384" s="10" t="s">
        <v>617</v>
      </c>
      <c r="F384" s="10">
        <v>115</v>
      </c>
      <c r="G384" s="10" t="s">
        <v>518</v>
      </c>
      <c r="H384" s="1258">
        <v>0.36272392314840163</v>
      </c>
      <c r="I384" s="1258">
        <v>0.5524726906776779</v>
      </c>
      <c r="J384" s="1258">
        <v>3.6731471051524007</v>
      </c>
      <c r="K384" s="1258">
        <v>2.7214555102303439</v>
      </c>
      <c r="L384" s="1258">
        <v>3.6632819127053788</v>
      </c>
      <c r="M384" s="1258">
        <v>2.9005369642892287</v>
      </c>
      <c r="N384" s="1258">
        <v>2.0189453969037512</v>
      </c>
      <c r="O384" s="1258">
        <v>2.0963594784650175</v>
      </c>
      <c r="P384" s="1258">
        <v>2.755068155717213</v>
      </c>
      <c r="Q384" s="1258">
        <v>3.1864950662288423</v>
      </c>
    </row>
    <row r="385" spans="1:17">
      <c r="A385" s="10" t="s">
        <v>524</v>
      </c>
      <c r="B385" s="10" t="s">
        <v>533</v>
      </c>
      <c r="D385" s="10" t="s">
        <v>547</v>
      </c>
      <c r="F385" s="10">
        <v>116</v>
      </c>
      <c r="G385" s="10" t="s">
        <v>518</v>
      </c>
      <c r="H385" s="1258">
        <v>0.35936400860999052</v>
      </c>
      <c r="I385" s="1258">
        <v>0.33812666654449774</v>
      </c>
      <c r="J385" s="1258">
        <v>6.4830636004222075</v>
      </c>
      <c r="K385" s="1258">
        <v>4.795649802351134</v>
      </c>
      <c r="L385" s="1258">
        <v>3.6287438087120902</v>
      </c>
      <c r="M385" s="1258">
        <v>2.0519194923618427</v>
      </c>
      <c r="N385" s="1258">
        <v>3.3341645680366319</v>
      </c>
      <c r="O385" s="1258">
        <v>2.6805498658269094</v>
      </c>
      <c r="P385" s="1258">
        <v>3.2288197066289466</v>
      </c>
      <c r="Q385" s="1258">
        <v>2.6882374821618256</v>
      </c>
    </row>
    <row r="386" spans="1:17">
      <c r="A386" s="10" t="s">
        <v>524</v>
      </c>
      <c r="B386" s="10" t="s">
        <v>533</v>
      </c>
      <c r="C386" s="10" t="s">
        <v>538</v>
      </c>
      <c r="F386" s="10">
        <v>117</v>
      </c>
      <c r="G386" s="10" t="s">
        <v>518</v>
      </c>
      <c r="H386" s="1258">
        <v>0.31212574757980377</v>
      </c>
      <c r="I386" s="1258">
        <v>0.30696687984738469</v>
      </c>
      <c r="J386" s="1258">
        <v>3.5621086148464656</v>
      </c>
      <c r="K386" s="1258">
        <v>3.0951769678587695</v>
      </c>
      <c r="L386" s="1258">
        <v>3.655018079942622</v>
      </c>
      <c r="M386" s="1258">
        <v>2.6674240399766753</v>
      </c>
      <c r="N386" s="1258">
        <v>2.1228320571083117</v>
      </c>
      <c r="O386" s="1258">
        <v>2.0790677067981345</v>
      </c>
      <c r="P386" s="1258">
        <v>2.8461838705035318</v>
      </c>
      <c r="Q386" s="1258">
        <v>2.35058439727616</v>
      </c>
    </row>
    <row r="387" spans="1:17">
      <c r="A387" s="10" t="s">
        <v>524</v>
      </c>
      <c r="B387" s="10" t="s">
        <v>533</v>
      </c>
      <c r="D387" s="10" t="s">
        <v>618</v>
      </c>
      <c r="F387" s="10">
        <v>118</v>
      </c>
      <c r="G387" s="10" t="s">
        <v>518</v>
      </c>
      <c r="H387" s="1258">
        <v>0.4297713917124501</v>
      </c>
      <c r="I387" s="1258">
        <v>0.60113315088822994</v>
      </c>
      <c r="J387" s="1258">
        <v>5.1875276196684084</v>
      </c>
      <c r="K387" s="1258">
        <v>4.5964620981787805</v>
      </c>
      <c r="L387" s="1258">
        <v>5.5889675604097038</v>
      </c>
      <c r="M387" s="1258">
        <v>3.7932584274754797</v>
      </c>
      <c r="N387" s="1258">
        <v>3.1716414734806175</v>
      </c>
      <c r="O387" s="1258">
        <v>2.9434061487699794</v>
      </c>
      <c r="P387" s="1258">
        <v>4.2288233900875101</v>
      </c>
      <c r="Q387" s="1258">
        <v>3.4665953489892591</v>
      </c>
    </row>
    <row r="388" spans="1:17">
      <c r="A388" s="10" t="s">
        <v>524</v>
      </c>
      <c r="B388" s="10" t="s">
        <v>533</v>
      </c>
      <c r="D388" s="10" t="s">
        <v>619</v>
      </c>
      <c r="F388" s="10">
        <v>119</v>
      </c>
      <c r="G388" s="10" t="s">
        <v>518</v>
      </c>
      <c r="H388" s="1258">
        <v>0.59504538001797724</v>
      </c>
      <c r="I388" s="1258">
        <v>0.63864228970233483</v>
      </c>
      <c r="J388" s="1258">
        <v>6.1183940131180723</v>
      </c>
      <c r="K388" s="1258">
        <v>4.017784507422129</v>
      </c>
      <c r="L388" s="1258">
        <v>3.9814578608449263</v>
      </c>
      <c r="M388" s="1258">
        <v>4.8890326798202421</v>
      </c>
      <c r="N388" s="1258">
        <v>2.4059551872157012</v>
      </c>
      <c r="O388" s="1258">
        <v>2.7664985647579496</v>
      </c>
      <c r="P388" s="1258">
        <v>3.4722751761151081</v>
      </c>
      <c r="Q388" s="1258">
        <v>2.4562846718216065</v>
      </c>
    </row>
    <row r="389" spans="1:17">
      <c r="A389" s="10" t="s">
        <v>524</v>
      </c>
      <c r="B389" s="10" t="s">
        <v>533</v>
      </c>
      <c r="C389" s="10" t="s">
        <v>539</v>
      </c>
      <c r="F389" s="10">
        <v>120</v>
      </c>
      <c r="G389" s="10" t="s">
        <v>518</v>
      </c>
      <c r="H389" s="1258">
        <v>0.2136666996981938</v>
      </c>
      <c r="I389" s="1258">
        <v>0.19994431107098562</v>
      </c>
      <c r="J389" s="1258">
        <v>1.8238443689789874</v>
      </c>
      <c r="K389" s="1258">
        <v>1.2417516515463267</v>
      </c>
      <c r="L389" s="1258">
        <v>2.7147762483905695</v>
      </c>
      <c r="M389" s="1258">
        <v>1.8264437016667221</v>
      </c>
      <c r="N389" s="1258">
        <v>0.95636963894780702</v>
      </c>
      <c r="O389" s="1258">
        <v>1.0515458068308396</v>
      </c>
      <c r="P389" s="1258">
        <v>1.1286436410715794</v>
      </c>
      <c r="Q389" s="1258">
        <v>1.3604591422719965</v>
      </c>
    </row>
    <row r="390" spans="1:17">
      <c r="A390" s="10" t="s">
        <v>524</v>
      </c>
      <c r="B390" s="10" t="s">
        <v>533</v>
      </c>
      <c r="D390" s="10" t="s">
        <v>620</v>
      </c>
      <c r="F390" s="10">
        <v>121</v>
      </c>
      <c r="G390" s="10" t="s">
        <v>518</v>
      </c>
      <c r="H390" s="1258">
        <v>0.51428320715544484</v>
      </c>
      <c r="I390" s="1258">
        <v>0.44673159151550557</v>
      </c>
      <c r="J390" s="1258">
        <v>4.6216747037482033</v>
      </c>
      <c r="K390" s="1258">
        <v>3.3783021424028048</v>
      </c>
      <c r="L390" s="1258">
        <v>6.04461848779858</v>
      </c>
      <c r="M390" s="1258">
        <v>6.0847601758759691</v>
      </c>
      <c r="N390" s="1258">
        <v>2.5226782125811127</v>
      </c>
      <c r="O390" s="1258">
        <v>2.5677649198683596</v>
      </c>
      <c r="P390" s="1258">
        <v>2.4990925181585908</v>
      </c>
      <c r="Q390" s="1258">
        <v>3.7323063641962992</v>
      </c>
    </row>
    <row r="391" spans="1:17">
      <c r="A391" s="10" t="s">
        <v>524</v>
      </c>
      <c r="B391" s="10" t="s">
        <v>533</v>
      </c>
      <c r="D391" s="10" t="s">
        <v>621</v>
      </c>
      <c r="F391" s="10">
        <v>122</v>
      </c>
      <c r="G391" s="10" t="s">
        <v>518</v>
      </c>
      <c r="H391" s="1258">
        <v>0.24175784835578004</v>
      </c>
      <c r="I391" s="1258">
        <v>0.23000521691434031</v>
      </c>
      <c r="J391" s="1258">
        <v>2.281574180171817</v>
      </c>
      <c r="K391" s="1258">
        <v>1.4987276928616649</v>
      </c>
      <c r="L391" s="1258">
        <v>3.5773528686463787</v>
      </c>
      <c r="M391" s="1258">
        <v>2.2030905130391178</v>
      </c>
      <c r="N391" s="1258">
        <v>1.0539481854779318</v>
      </c>
      <c r="O391" s="1258">
        <v>1.2316823942378095</v>
      </c>
      <c r="P391" s="1258">
        <v>1.2939219949747032</v>
      </c>
      <c r="Q391" s="1258">
        <v>1.5627323043204495</v>
      </c>
    </row>
    <row r="392" spans="1:17">
      <c r="A392" s="10" t="s">
        <v>524</v>
      </c>
      <c r="B392" s="10" t="s">
        <v>533</v>
      </c>
      <c r="D392" s="10" t="s">
        <v>621</v>
      </c>
      <c r="E392" s="10" t="s">
        <v>622</v>
      </c>
      <c r="F392" s="10">
        <v>123</v>
      </c>
      <c r="G392" s="10" t="s">
        <v>518</v>
      </c>
      <c r="H392" s="1258">
        <v>0.3365000449230976</v>
      </c>
      <c r="I392" s="1258">
        <v>0.45529014970971809</v>
      </c>
      <c r="J392" s="1258">
        <v>3.0364568183575913</v>
      </c>
      <c r="K392" s="1258">
        <v>2.4425727429760689</v>
      </c>
      <c r="L392" s="1258">
        <v>7.2862815014144449</v>
      </c>
      <c r="M392" s="1258">
        <v>4.7026958544913411</v>
      </c>
      <c r="N392" s="1258">
        <v>1.5308785745803026</v>
      </c>
      <c r="O392" s="1258">
        <v>1.8966337173537333</v>
      </c>
      <c r="P392" s="1258">
        <v>1.4625378776448328</v>
      </c>
      <c r="Q392" s="1258">
        <v>1.9257736998877681</v>
      </c>
    </row>
    <row r="393" spans="1:17">
      <c r="A393" s="10" t="s">
        <v>524</v>
      </c>
      <c r="B393" s="10" t="s">
        <v>533</v>
      </c>
      <c r="D393" s="10" t="s">
        <v>621</v>
      </c>
      <c r="E393" s="10" t="s">
        <v>623</v>
      </c>
      <c r="F393" s="10">
        <v>124</v>
      </c>
      <c r="G393" s="10" t="s">
        <v>518</v>
      </c>
      <c r="H393" s="1258">
        <v>0.70734000805779862</v>
      </c>
      <c r="I393" s="1258">
        <v>1.0630113379911814</v>
      </c>
      <c r="J393" s="1258">
        <v>5.1519177204638043</v>
      </c>
      <c r="K393" s="1258">
        <v>3.3035033280648594</v>
      </c>
      <c r="L393" s="1258">
        <v>8.6275061983591801</v>
      </c>
      <c r="M393" s="1258">
        <v>4.1047570429567717</v>
      </c>
      <c r="N393" s="1258">
        <v>2.3713241343546985</v>
      </c>
      <c r="O393" s="1258">
        <v>2.7813515168241625</v>
      </c>
      <c r="P393" s="1258">
        <v>2.6789411694790659</v>
      </c>
      <c r="Q393" s="1258">
        <v>4.367711313082892</v>
      </c>
    </row>
    <row r="394" spans="1:17">
      <c r="A394" s="10" t="s">
        <v>524</v>
      </c>
      <c r="B394" s="10" t="s">
        <v>533</v>
      </c>
      <c r="D394" s="10" t="s">
        <v>621</v>
      </c>
      <c r="E394" s="10" t="s">
        <v>624</v>
      </c>
      <c r="F394" s="10">
        <v>125</v>
      </c>
      <c r="G394" s="10" t="s">
        <v>518</v>
      </c>
      <c r="H394" s="1258">
        <v>0.25104230224329543</v>
      </c>
      <c r="I394" s="1258">
        <v>0.34529135331059413</v>
      </c>
      <c r="J394" s="1258">
        <v>3.6841366828086914</v>
      </c>
      <c r="K394" s="1258">
        <v>2.251168808364477</v>
      </c>
      <c r="L394" s="1258">
        <v>2.5121056767212222</v>
      </c>
      <c r="M394" s="1258">
        <v>2.4971179345027954</v>
      </c>
      <c r="N394" s="1258">
        <v>1.716011125546032</v>
      </c>
      <c r="O394" s="1258">
        <v>1.9590059115893999</v>
      </c>
      <c r="P394" s="1258">
        <v>2.4890149975985758</v>
      </c>
      <c r="Q394" s="1258">
        <v>2.4266680269225196</v>
      </c>
    </row>
    <row r="395" spans="1:17">
      <c r="A395" s="10" t="s">
        <v>524</v>
      </c>
      <c r="B395" s="10" t="s">
        <v>533</v>
      </c>
      <c r="D395" s="10" t="s">
        <v>625</v>
      </c>
      <c r="F395" s="10">
        <v>126</v>
      </c>
      <c r="G395" s="10" t="s">
        <v>518</v>
      </c>
      <c r="H395" s="1258">
        <v>0.56039261433392207</v>
      </c>
      <c r="I395" s="1258">
        <v>0.74357968848892042</v>
      </c>
      <c r="J395" s="1258">
        <v>3.9797846564205313</v>
      </c>
      <c r="K395" s="1258">
        <v>2.9244348279693715</v>
      </c>
      <c r="L395" s="1258">
        <v>4.9621496068314999</v>
      </c>
      <c r="M395" s="1258">
        <v>3.2614209900002313</v>
      </c>
      <c r="N395" s="1258">
        <v>2.9291861575594038</v>
      </c>
      <c r="O395" s="1258">
        <v>2.9746663925441958</v>
      </c>
      <c r="P395" s="1258">
        <v>3.4676145287976752</v>
      </c>
      <c r="Q395" s="1258">
        <v>3.8256553166275604</v>
      </c>
    </row>
    <row r="396" spans="1:17">
      <c r="A396" s="10" t="s">
        <v>524</v>
      </c>
      <c r="B396" s="10" t="s">
        <v>533</v>
      </c>
      <c r="C396" s="10" t="s">
        <v>540</v>
      </c>
      <c r="F396" s="10">
        <v>127</v>
      </c>
      <c r="G396" s="10" t="s">
        <v>518</v>
      </c>
      <c r="H396" s="1258">
        <v>0.24451896809692028</v>
      </c>
      <c r="I396" s="1258">
        <v>0.22777260753739728</v>
      </c>
      <c r="J396" s="1258">
        <v>2.1348539794731605</v>
      </c>
      <c r="K396" s="1258">
        <v>1.8677784676106843</v>
      </c>
      <c r="L396" s="1258">
        <v>3.4208047265711579</v>
      </c>
      <c r="M396" s="1258">
        <v>2.4726327310889844</v>
      </c>
      <c r="N396" s="1258">
        <v>1.1636928711579713</v>
      </c>
      <c r="O396" s="1258">
        <v>1.2752094372249683</v>
      </c>
      <c r="P396" s="1258">
        <v>1.2375651981502733</v>
      </c>
      <c r="Q396" s="1258">
        <v>1.8287133087147962</v>
      </c>
    </row>
    <row r="397" spans="1:17">
      <c r="A397" s="10" t="s">
        <v>524</v>
      </c>
      <c r="B397" s="10" t="s">
        <v>533</v>
      </c>
      <c r="D397" s="10" t="s">
        <v>626</v>
      </c>
      <c r="F397" s="10">
        <v>128</v>
      </c>
      <c r="G397" s="10" t="s">
        <v>518</v>
      </c>
      <c r="H397" s="1258">
        <v>0.5278740214281642</v>
      </c>
      <c r="I397" s="1258">
        <v>0.59822532132424933</v>
      </c>
      <c r="J397" s="1258">
        <v>5.607824605420598</v>
      </c>
      <c r="K397" s="1258">
        <v>5.0725718649549814</v>
      </c>
      <c r="L397" s="1258">
        <v>6.8065644163472516</v>
      </c>
      <c r="M397" s="1258">
        <v>7.139920960781641</v>
      </c>
      <c r="N397" s="1258">
        <v>3.6247236458433112</v>
      </c>
      <c r="O397" s="1258">
        <v>3.5405107903986153</v>
      </c>
      <c r="P397" s="1258">
        <v>5.8972279195584605</v>
      </c>
      <c r="Q397" s="1258">
        <v>5.5091656986485509</v>
      </c>
    </row>
    <row r="398" spans="1:17">
      <c r="A398" s="10" t="s">
        <v>524</v>
      </c>
      <c r="B398" s="10" t="s">
        <v>533</v>
      </c>
      <c r="D398" s="10" t="s">
        <v>627</v>
      </c>
      <c r="F398" s="10">
        <v>129</v>
      </c>
      <c r="G398" s="10" t="s">
        <v>518</v>
      </c>
      <c r="H398" s="1258">
        <v>0.35683869349103359</v>
      </c>
      <c r="I398" s="1258">
        <v>0.82806309390335031</v>
      </c>
      <c r="J398" s="1258">
        <v>4.8342958621309187</v>
      </c>
      <c r="K398" s="1258">
        <v>4.9285905929565796</v>
      </c>
      <c r="L398" s="1258">
        <v>5.604079819956608</v>
      </c>
      <c r="M398" s="1258">
        <v>4.622361654869839</v>
      </c>
      <c r="N398" s="1258">
        <v>2.708300668623568</v>
      </c>
      <c r="O398" s="1258">
        <v>3.5299962712192618</v>
      </c>
      <c r="P398" s="1258">
        <v>4.03018391666419</v>
      </c>
      <c r="Q398" s="1258">
        <v>5.7155207444022995</v>
      </c>
    </row>
    <row r="399" spans="1:17">
      <c r="A399" s="10" t="s">
        <v>524</v>
      </c>
      <c r="B399" s="10" t="s">
        <v>533</v>
      </c>
      <c r="D399" s="10" t="s">
        <v>628</v>
      </c>
      <c r="F399" s="10">
        <v>130</v>
      </c>
      <c r="G399" s="10" t="s">
        <v>518</v>
      </c>
      <c r="H399" s="1258">
        <v>0.47332081163839607</v>
      </c>
      <c r="I399" s="1258">
        <v>0.40783284944777631</v>
      </c>
      <c r="J399" s="1258">
        <v>3.6005473528375203</v>
      </c>
      <c r="K399" s="1258">
        <v>2.8038913558650362</v>
      </c>
      <c r="L399" s="1258">
        <v>5.3610229555328752</v>
      </c>
      <c r="M399" s="1258">
        <v>3.6055311275945527</v>
      </c>
      <c r="N399" s="1258">
        <v>2.2695827396379835</v>
      </c>
      <c r="O399" s="1258">
        <v>2.3662605351346762</v>
      </c>
      <c r="P399" s="1258">
        <v>1.3411545436958021</v>
      </c>
      <c r="Q399" s="1258">
        <v>3.7371412942286582</v>
      </c>
    </row>
    <row r="400" spans="1:17">
      <c r="A400" s="10" t="s">
        <v>524</v>
      </c>
      <c r="B400" s="10" t="s">
        <v>533</v>
      </c>
      <c r="D400" s="10" t="s">
        <v>629</v>
      </c>
      <c r="F400" s="10">
        <v>131</v>
      </c>
      <c r="G400" s="10" t="s">
        <v>518</v>
      </c>
      <c r="H400" s="1258">
        <v>0.35270617498469503</v>
      </c>
      <c r="I400" s="1258">
        <v>0.62617461866459834</v>
      </c>
      <c r="J400" s="1258">
        <v>3.0442287335245033</v>
      </c>
      <c r="K400" s="1258">
        <v>2.6063085372053276</v>
      </c>
      <c r="L400" s="1258">
        <v>5.1020668887729146</v>
      </c>
      <c r="M400" s="1258">
        <v>3.5056909617136767</v>
      </c>
      <c r="N400" s="1258">
        <v>1.5968358462916856</v>
      </c>
      <c r="O400" s="1258">
        <v>1.7244038427420509</v>
      </c>
      <c r="P400" s="1258">
        <v>1.7148400059247446</v>
      </c>
      <c r="Q400" s="1258">
        <v>2.3882567708004339</v>
      </c>
    </row>
    <row r="401" spans="1:17">
      <c r="A401" s="10" t="s">
        <v>524</v>
      </c>
      <c r="B401" s="10" t="s">
        <v>541</v>
      </c>
      <c r="F401" s="10">
        <v>132</v>
      </c>
      <c r="G401" s="10" t="s">
        <v>518</v>
      </c>
      <c r="H401" s="1258">
        <v>0.14901537365924764</v>
      </c>
      <c r="I401" s="1258">
        <v>0.14032385847737319</v>
      </c>
      <c r="J401" s="1258">
        <v>1.6988503715817882</v>
      </c>
      <c r="K401" s="1258">
        <v>1.37314148860383</v>
      </c>
      <c r="L401" s="1258">
        <v>1.9822641034259225</v>
      </c>
      <c r="M401" s="1258">
        <v>1.7303557687564746</v>
      </c>
      <c r="N401" s="1258">
        <v>0.83296476307976541</v>
      </c>
      <c r="O401" s="1258">
        <v>0.91784276469791981</v>
      </c>
      <c r="P401" s="1258">
        <v>1.1302480031255528</v>
      </c>
      <c r="Q401" s="1258">
        <v>1.1864220652091022</v>
      </c>
    </row>
    <row r="402" spans="1:17">
      <c r="A402" s="10" t="s">
        <v>524</v>
      </c>
      <c r="B402" s="10" t="s">
        <v>541</v>
      </c>
      <c r="D402" s="10" t="s">
        <v>559</v>
      </c>
      <c r="F402" s="10">
        <v>133</v>
      </c>
      <c r="G402" s="10" t="s">
        <v>518</v>
      </c>
      <c r="H402" s="1258">
        <v>0.64689038898047579</v>
      </c>
      <c r="I402" s="1258">
        <v>0.79217733298496029</v>
      </c>
      <c r="J402" s="1258">
        <v>4.8986784527568448</v>
      </c>
      <c r="K402" s="1258">
        <v>5.804964688418532</v>
      </c>
      <c r="L402" s="1258">
        <v>4.6764037250785329</v>
      </c>
      <c r="M402" s="1258">
        <v>7.1228980196601208</v>
      </c>
      <c r="N402" s="1258">
        <v>3.3783538771093942</v>
      </c>
      <c r="O402" s="1258">
        <v>5.9104304191639807</v>
      </c>
      <c r="P402" s="1258">
        <v>3.9933510038250404</v>
      </c>
      <c r="Q402" s="1258">
        <v>11.817442533019189</v>
      </c>
    </row>
    <row r="403" spans="1:17">
      <c r="A403" s="10" t="s">
        <v>524</v>
      </c>
      <c r="B403" s="10" t="s">
        <v>541</v>
      </c>
      <c r="D403" s="10" t="s">
        <v>630</v>
      </c>
      <c r="F403" s="10">
        <v>134</v>
      </c>
      <c r="G403" s="10" t="s">
        <v>518</v>
      </c>
      <c r="H403" s="1258">
        <v>0.28002039478440832</v>
      </c>
      <c r="I403" s="1258">
        <v>0.61901532184298769</v>
      </c>
      <c r="J403" s="1258">
        <v>5.0174405383326395</v>
      </c>
      <c r="K403" s="1258">
        <v>4.2228302315692998</v>
      </c>
      <c r="L403" s="1258">
        <v>6.0460165097512277</v>
      </c>
      <c r="M403" s="1258">
        <v>5.6956008142298895</v>
      </c>
      <c r="N403" s="1258">
        <v>2.7548492750485596</v>
      </c>
      <c r="O403" s="1258">
        <v>2.9960981297752483</v>
      </c>
      <c r="P403" s="1258">
        <v>3.748013615676185</v>
      </c>
      <c r="Q403" s="1258">
        <v>4.276431689389999</v>
      </c>
    </row>
    <row r="404" spans="1:17">
      <c r="A404" s="10" t="s">
        <v>524</v>
      </c>
      <c r="B404" s="10" t="s">
        <v>541</v>
      </c>
      <c r="D404" s="10" t="s">
        <v>631</v>
      </c>
      <c r="F404" s="10">
        <v>135</v>
      </c>
      <c r="G404" s="10" t="s">
        <v>518</v>
      </c>
      <c r="H404" s="1258">
        <v>0.29434912509785477</v>
      </c>
      <c r="I404" s="1258">
        <v>0.49490167228666143</v>
      </c>
      <c r="J404" s="1258">
        <v>3.7452456215455205</v>
      </c>
      <c r="K404" s="1258">
        <v>3.7987730901793979</v>
      </c>
      <c r="L404" s="1258">
        <v>3.7498215828492052</v>
      </c>
      <c r="M404" s="1258">
        <v>4.9669235718959923</v>
      </c>
      <c r="N404" s="1258">
        <v>2.3990913082833156</v>
      </c>
      <c r="O404" s="1258">
        <v>3.1887009839318901</v>
      </c>
      <c r="P404" s="1258">
        <v>2.0016307580755872</v>
      </c>
      <c r="Q404" s="1258">
        <v>5.1564768655286093</v>
      </c>
    </row>
    <row r="405" spans="1:17">
      <c r="A405" s="10" t="s">
        <v>524</v>
      </c>
      <c r="B405" s="10" t="s">
        <v>541</v>
      </c>
      <c r="D405" s="10" t="s">
        <v>632</v>
      </c>
      <c r="F405" s="10">
        <v>136</v>
      </c>
      <c r="G405" s="10" t="s">
        <v>518</v>
      </c>
      <c r="H405" s="1258">
        <v>0.46639901106239212</v>
      </c>
      <c r="I405" s="1258">
        <v>0.44409258602417312</v>
      </c>
      <c r="J405" s="1258">
        <v>5.7847651378709335</v>
      </c>
      <c r="K405" s="1258">
        <v>3.2819691993328326</v>
      </c>
      <c r="L405" s="1258">
        <v>5.1552268585159471</v>
      </c>
      <c r="M405" s="1258">
        <v>3.8780059374350531</v>
      </c>
      <c r="N405" s="1258">
        <v>2.4771996378445071</v>
      </c>
      <c r="O405" s="1258">
        <v>1.7219304443069523</v>
      </c>
      <c r="P405" s="1258">
        <v>1.6815900320150774</v>
      </c>
      <c r="Q405" s="1258">
        <v>1.8819308578565968</v>
      </c>
    </row>
    <row r="406" spans="1:17">
      <c r="A406" s="10" t="s">
        <v>524</v>
      </c>
      <c r="B406" s="10" t="s">
        <v>541</v>
      </c>
      <c r="D406" s="10" t="s">
        <v>633</v>
      </c>
      <c r="F406" s="10">
        <v>137</v>
      </c>
      <c r="G406" s="10" t="s">
        <v>518</v>
      </c>
      <c r="H406" s="1258">
        <v>0.30281802738145824</v>
      </c>
      <c r="I406" s="1258">
        <v>0.52586353734746649</v>
      </c>
      <c r="J406" s="1258">
        <v>4.360302532554492</v>
      </c>
      <c r="K406" s="1258">
        <v>3.7943468527102762</v>
      </c>
      <c r="L406" s="1258">
        <v>7.2038459152362977</v>
      </c>
      <c r="M406" s="1258">
        <v>5.2456291722799993</v>
      </c>
      <c r="N406" s="1258">
        <v>2.1351804980000724</v>
      </c>
      <c r="O406" s="1258">
        <v>2.2727069055233713</v>
      </c>
      <c r="P406" s="1258">
        <v>3.8206654835040705</v>
      </c>
      <c r="Q406" s="1258">
        <v>2.5508562596458333</v>
      </c>
    </row>
    <row r="407" spans="1:17">
      <c r="A407" s="10" t="s">
        <v>524</v>
      </c>
      <c r="B407" s="10" t="s">
        <v>541</v>
      </c>
      <c r="D407" s="10" t="s">
        <v>634</v>
      </c>
      <c r="F407" s="10">
        <v>138</v>
      </c>
      <c r="G407" s="10" t="s">
        <v>518</v>
      </c>
      <c r="H407" s="1258">
        <v>0.39062857226445447</v>
      </c>
      <c r="I407" s="1258">
        <v>0.47166074932245727</v>
      </c>
      <c r="J407" s="1258">
        <v>3.533399956014343</v>
      </c>
      <c r="K407" s="1258">
        <v>3.053930363778858</v>
      </c>
      <c r="L407" s="1258">
        <v>3.067551082622721</v>
      </c>
      <c r="M407" s="1258">
        <v>2.5378191877242782</v>
      </c>
      <c r="N407" s="1258">
        <v>1.9514494838306855</v>
      </c>
      <c r="O407" s="1258">
        <v>2.2476024037118076</v>
      </c>
      <c r="P407" s="1258">
        <v>2.6970593734040738</v>
      </c>
      <c r="Q407" s="1258">
        <v>1.650971823653731</v>
      </c>
    </row>
    <row r="408" spans="1:17">
      <c r="A408" s="10" t="s">
        <v>524</v>
      </c>
      <c r="B408" s="10" t="s">
        <v>541</v>
      </c>
      <c r="D408" s="10" t="s">
        <v>635</v>
      </c>
      <c r="F408" s="10">
        <v>139</v>
      </c>
      <c r="G408" s="10" t="s">
        <v>518</v>
      </c>
      <c r="H408" s="1258">
        <v>0.37221733400762619</v>
      </c>
      <c r="I408" s="1258">
        <v>0.59786650869376412</v>
      </c>
      <c r="J408" s="1258">
        <v>3.5448198546379492</v>
      </c>
      <c r="K408" s="1258">
        <v>3.8748970297197975</v>
      </c>
      <c r="L408" s="1258">
        <v>3.4264559487995214</v>
      </c>
      <c r="M408" s="1258">
        <v>5.6407711882365863</v>
      </c>
      <c r="N408" s="1258">
        <v>1.6422742056306923</v>
      </c>
      <c r="O408" s="1258">
        <v>2.3283213183687348</v>
      </c>
      <c r="P408" s="1258">
        <v>3.1219273542914912</v>
      </c>
      <c r="Q408" s="1258">
        <v>3.3969455100869217</v>
      </c>
    </row>
    <row r="409" spans="1:17">
      <c r="A409" s="10" t="s">
        <v>524</v>
      </c>
      <c r="B409" s="10" t="s">
        <v>541</v>
      </c>
      <c r="D409" s="10" t="s">
        <v>636</v>
      </c>
      <c r="F409" s="10">
        <v>140</v>
      </c>
      <c r="G409" s="10" t="s">
        <v>518</v>
      </c>
      <c r="H409" s="1258">
        <v>0.35033269516227844</v>
      </c>
      <c r="I409" s="1258">
        <v>0.61657116056572625</v>
      </c>
      <c r="J409" s="1258">
        <v>3.4969196169203758</v>
      </c>
      <c r="K409" s="1258">
        <v>2.9951979313107424</v>
      </c>
      <c r="L409" s="1258">
        <v>3.8847283871208735</v>
      </c>
      <c r="M409" s="1258">
        <v>4.3043200901488312</v>
      </c>
      <c r="N409" s="1258">
        <v>1.9716132421760297</v>
      </c>
      <c r="O409" s="1258">
        <v>2.3058327760913149</v>
      </c>
      <c r="P409" s="1258">
        <v>2.3429453559530615</v>
      </c>
      <c r="Q409" s="1258">
        <v>3.9930775433924839</v>
      </c>
    </row>
    <row r="410" spans="1:17">
      <c r="A410" s="10" t="s">
        <v>522</v>
      </c>
      <c r="F410" s="10">
        <v>141</v>
      </c>
      <c r="G410" s="10" t="s">
        <v>518</v>
      </c>
      <c r="H410" s="1258">
        <v>6.7772802615376229E-2</v>
      </c>
      <c r="I410" s="1258">
        <v>6.6070371008305581E-2</v>
      </c>
      <c r="J410" s="1258">
        <v>0.88902718588451202</v>
      </c>
      <c r="K410" s="1258">
        <v>0.78167763544317659</v>
      </c>
      <c r="L410" s="1258">
        <v>1.1063422843561186</v>
      </c>
      <c r="M410" s="1258">
        <v>1.042006454417596</v>
      </c>
      <c r="N410" s="1258">
        <v>0.46845293154357903</v>
      </c>
      <c r="O410" s="1258">
        <v>0.47086600628578773</v>
      </c>
      <c r="P410" s="1258">
        <v>0.65089363025899294</v>
      </c>
      <c r="Q410" s="1258">
        <v>0.66190957503220016</v>
      </c>
    </row>
    <row r="411" spans="1:17">
      <c r="A411" s="10" t="s">
        <v>524</v>
      </c>
      <c r="B411" s="10" t="s">
        <v>542</v>
      </c>
      <c r="F411" s="10">
        <v>142</v>
      </c>
      <c r="G411" s="10" t="s">
        <v>518</v>
      </c>
      <c r="H411" s="1258">
        <v>9.9927903986457969E-2</v>
      </c>
      <c r="I411" s="1258">
        <v>9.7868276992592915E-2</v>
      </c>
      <c r="J411" s="1258">
        <v>1.4241244179950359</v>
      </c>
      <c r="K411" s="1258">
        <v>1.2171821125896769</v>
      </c>
      <c r="L411" s="1258">
        <v>1.8970558705698726</v>
      </c>
      <c r="M411" s="1258">
        <v>1.4600771441773948</v>
      </c>
      <c r="N411" s="1258">
        <v>0.75878426358287299</v>
      </c>
      <c r="O411" s="1258">
        <v>0.76149472950990571</v>
      </c>
      <c r="P411" s="1258">
        <v>0.9562784804951866</v>
      </c>
      <c r="Q411" s="1258">
        <v>1.063782003490739</v>
      </c>
    </row>
    <row r="412" spans="1:17">
      <c r="A412" s="10" t="s">
        <v>524</v>
      </c>
      <c r="B412" s="10" t="s">
        <v>542</v>
      </c>
      <c r="C412" s="10" t="s">
        <v>543</v>
      </c>
      <c r="F412" s="10">
        <v>143</v>
      </c>
      <c r="G412" s="10" t="s">
        <v>518</v>
      </c>
      <c r="H412" s="1258">
        <v>0.17047963962081608</v>
      </c>
      <c r="I412" s="1258">
        <v>0.16819014064934712</v>
      </c>
      <c r="J412" s="1258">
        <v>2.213875032433017</v>
      </c>
      <c r="K412" s="1258">
        <v>1.9970167037925057</v>
      </c>
      <c r="L412" s="1258">
        <v>2.6603456432678185</v>
      </c>
      <c r="M412" s="1258">
        <v>2.477590021050831</v>
      </c>
      <c r="N412" s="1258">
        <v>1.1931722388003907</v>
      </c>
      <c r="O412" s="1258">
        <v>1.1920461159735756</v>
      </c>
      <c r="P412" s="1258">
        <v>1.6638300812330744</v>
      </c>
      <c r="Q412" s="1258">
        <v>1.6024037615056845</v>
      </c>
    </row>
    <row r="413" spans="1:17">
      <c r="A413" s="10" t="s">
        <v>524</v>
      </c>
      <c r="B413" s="10" t="s">
        <v>542</v>
      </c>
      <c r="D413" s="10" t="s">
        <v>559</v>
      </c>
      <c r="F413" s="10">
        <v>144</v>
      </c>
      <c r="G413" s="10" t="s">
        <v>518</v>
      </c>
      <c r="H413" s="1258">
        <v>0.44448937797008142</v>
      </c>
      <c r="I413" s="1258">
        <v>0.37098092227961726</v>
      </c>
      <c r="J413" s="1258">
        <v>8.4232588264473662</v>
      </c>
      <c r="K413" s="1258">
        <v>8.1428351186489429</v>
      </c>
      <c r="L413" s="1258">
        <v>10.217954181303757</v>
      </c>
      <c r="M413" s="1258">
        <v>11.276180117338667</v>
      </c>
      <c r="N413" s="1258">
        <v>6.0172697290118764</v>
      </c>
      <c r="O413" s="1258">
        <v>6.2317852144795927</v>
      </c>
      <c r="P413" s="1258">
        <v>10.619150015459091</v>
      </c>
      <c r="Q413" s="1258">
        <v>13.212210228218472</v>
      </c>
    </row>
    <row r="414" spans="1:17">
      <c r="A414" s="10" t="s">
        <v>524</v>
      </c>
      <c r="B414" s="10" t="s">
        <v>542</v>
      </c>
      <c r="D414" s="10" t="s">
        <v>636</v>
      </c>
      <c r="F414" s="10">
        <v>145</v>
      </c>
      <c r="G414" s="10" t="s">
        <v>518</v>
      </c>
      <c r="H414" s="1258">
        <v>0.10114786385775662</v>
      </c>
      <c r="I414" s="1258">
        <v>0.13375392401232014</v>
      </c>
      <c r="J414" s="1258">
        <v>6.1377484511566633</v>
      </c>
      <c r="K414" s="1258">
        <v>5.7577092342071658</v>
      </c>
      <c r="L414" s="1258">
        <v>10.178618639203041</v>
      </c>
      <c r="M414" s="1258">
        <v>11.179496754508662</v>
      </c>
      <c r="N414" s="1258">
        <v>4.3806444539117031</v>
      </c>
      <c r="O414" s="1258">
        <v>3.9552721883568274</v>
      </c>
      <c r="P414" s="1258">
        <v>8.5197259442588731</v>
      </c>
      <c r="Q414" s="1258">
        <v>8.4931574926633555</v>
      </c>
    </row>
    <row r="415" spans="1:17">
      <c r="A415" s="10" t="s">
        <v>524</v>
      </c>
      <c r="B415" s="10" t="s">
        <v>542</v>
      </c>
      <c r="D415" s="10" t="s">
        <v>630</v>
      </c>
      <c r="F415" s="10">
        <v>146</v>
      </c>
      <c r="G415" s="10" t="s">
        <v>518</v>
      </c>
      <c r="H415" s="1258">
        <v>0.41082299871485162</v>
      </c>
      <c r="I415" s="1258">
        <v>0.56006859054172775</v>
      </c>
      <c r="J415" s="1258">
        <v>6.7497066629409312</v>
      </c>
      <c r="K415" s="1258">
        <v>6.248429971779208</v>
      </c>
      <c r="L415" s="1258">
        <v>9.0053114590795147</v>
      </c>
      <c r="M415" s="1258">
        <v>7.307426796461856</v>
      </c>
      <c r="N415" s="1258">
        <v>4.7164034646330331</v>
      </c>
      <c r="O415" s="1258">
        <v>4.9925085959848321</v>
      </c>
      <c r="P415" s="1258">
        <v>5.6094356612823253</v>
      </c>
      <c r="Q415" s="1258">
        <v>3.7494977360631268</v>
      </c>
    </row>
    <row r="416" spans="1:17">
      <c r="A416" s="10" t="s">
        <v>524</v>
      </c>
      <c r="B416" s="10" t="s">
        <v>542</v>
      </c>
      <c r="D416" s="10" t="s">
        <v>637</v>
      </c>
      <c r="F416" s="10">
        <v>147</v>
      </c>
      <c r="G416" s="10" t="s">
        <v>518</v>
      </c>
      <c r="H416" s="1258">
        <v>0.22287991510230315</v>
      </c>
      <c r="I416" s="1258">
        <v>0.29710389919933816</v>
      </c>
      <c r="J416" s="1258">
        <v>6.9158531635950489</v>
      </c>
      <c r="K416" s="1258">
        <v>6.3965551830089593</v>
      </c>
      <c r="L416" s="1258">
        <v>8.9220275012846422</v>
      </c>
      <c r="M416" s="1258">
        <v>10.317105250951544</v>
      </c>
      <c r="N416" s="1258">
        <v>3.731512628817315</v>
      </c>
      <c r="O416" s="1258">
        <v>4.0004151922763027</v>
      </c>
      <c r="P416" s="1258">
        <v>2.7605473740688917</v>
      </c>
      <c r="Q416" s="1258">
        <v>2.6007756989740853</v>
      </c>
    </row>
    <row r="417" spans="1:17">
      <c r="A417" s="10" t="s">
        <v>524</v>
      </c>
      <c r="B417" s="10" t="s">
        <v>542</v>
      </c>
      <c r="D417" s="10" t="s">
        <v>638</v>
      </c>
      <c r="F417" s="10">
        <v>148</v>
      </c>
      <c r="G417" s="10" t="s">
        <v>518</v>
      </c>
      <c r="H417" s="1258">
        <v>0.39106534374451696</v>
      </c>
      <c r="I417" s="1258">
        <v>0.69104028639168669</v>
      </c>
      <c r="J417" s="1258">
        <v>4.2469500896566394</v>
      </c>
      <c r="K417" s="1258">
        <v>4.0262092311359394</v>
      </c>
      <c r="L417" s="1258">
        <v>3.9785424600502273</v>
      </c>
      <c r="M417" s="1258">
        <v>3.681663744938299</v>
      </c>
      <c r="N417" s="1258">
        <v>2.3311991345780161</v>
      </c>
      <c r="O417" s="1258">
        <v>2.4911992616593048</v>
      </c>
      <c r="P417" s="1258">
        <v>3.4107172673695287</v>
      </c>
      <c r="Q417" s="1258">
        <v>3.507876249002944</v>
      </c>
    </row>
    <row r="418" spans="1:17">
      <c r="A418" s="10" t="s">
        <v>524</v>
      </c>
      <c r="B418" s="10" t="s">
        <v>542</v>
      </c>
      <c r="D418" s="10" t="s">
        <v>631</v>
      </c>
      <c r="F418" s="10">
        <v>149</v>
      </c>
      <c r="G418" s="10" t="s">
        <v>518</v>
      </c>
      <c r="H418" s="1258">
        <v>0.44216958741038637</v>
      </c>
      <c r="I418" s="1258">
        <v>0.29710627658973232</v>
      </c>
      <c r="J418" s="1258">
        <v>5.3446457983117597</v>
      </c>
      <c r="K418" s="1258">
        <v>4.7226480329810929</v>
      </c>
      <c r="L418" s="1258">
        <v>8.1918304203508914</v>
      </c>
      <c r="M418" s="1258">
        <v>7.6747147126204478</v>
      </c>
      <c r="N418" s="1258">
        <v>2.7352044831486291</v>
      </c>
      <c r="O418" s="1258">
        <v>2.5838286237709767</v>
      </c>
      <c r="P418" s="1258">
        <v>3.354258569951551</v>
      </c>
      <c r="Q418" s="1258">
        <v>3.2306884224770163</v>
      </c>
    </row>
    <row r="419" spans="1:17">
      <c r="A419" s="10" t="s">
        <v>524</v>
      </c>
      <c r="B419" s="10" t="s">
        <v>542</v>
      </c>
      <c r="D419" s="10" t="s">
        <v>639</v>
      </c>
      <c r="F419" s="10">
        <v>150</v>
      </c>
      <c r="G419" s="10" t="s">
        <v>518</v>
      </c>
      <c r="H419" s="1258">
        <v>0.14152506461334632</v>
      </c>
      <c r="I419" s="1258">
        <v>0.17505991516799899</v>
      </c>
      <c r="J419" s="1258">
        <v>4.6650909071129716</v>
      </c>
      <c r="K419" s="1258">
        <v>4.4526507356554994</v>
      </c>
      <c r="L419" s="1258">
        <v>4.1413062945974541</v>
      </c>
      <c r="M419" s="1258">
        <v>3.9267538450798822</v>
      </c>
      <c r="N419" s="1258">
        <v>2.4016494126155932</v>
      </c>
      <c r="O419" s="1258">
        <v>2.3902062445260053</v>
      </c>
      <c r="P419" s="1258">
        <v>3.6317562511828538</v>
      </c>
      <c r="Q419" s="1258">
        <v>3.325355652918923</v>
      </c>
    </row>
    <row r="420" spans="1:17">
      <c r="A420" s="10" t="s">
        <v>524</v>
      </c>
      <c r="B420" s="10" t="s">
        <v>542</v>
      </c>
      <c r="D420" s="10" t="s">
        <v>640</v>
      </c>
      <c r="F420" s="10">
        <v>151</v>
      </c>
      <c r="G420" s="10" t="s">
        <v>518</v>
      </c>
      <c r="H420" s="1258">
        <v>0.41715635558489794</v>
      </c>
      <c r="I420" s="1258">
        <v>0.42757621108903854</v>
      </c>
      <c r="J420" s="1258">
        <v>5.861704800551423</v>
      </c>
      <c r="K420" s="1258">
        <v>4.3594088267912046</v>
      </c>
      <c r="L420" s="1258">
        <v>6.5365202391225505</v>
      </c>
      <c r="M420" s="1258">
        <v>4.9513161891484625</v>
      </c>
      <c r="N420" s="1258">
        <v>3.3807890231984907</v>
      </c>
      <c r="O420" s="1258">
        <v>2.7538744957600496</v>
      </c>
      <c r="P420" s="1258">
        <v>4.7522284659050058</v>
      </c>
      <c r="Q420" s="1258">
        <v>3.6803269464077499</v>
      </c>
    </row>
    <row r="421" spans="1:17">
      <c r="A421" s="10" t="s">
        <v>524</v>
      </c>
      <c r="B421" s="10" t="s">
        <v>542</v>
      </c>
      <c r="C421" s="10" t="s">
        <v>544</v>
      </c>
      <c r="F421" s="10">
        <v>152</v>
      </c>
      <c r="G421" s="10" t="s">
        <v>518</v>
      </c>
      <c r="H421" s="1258">
        <v>0.18461378770823783</v>
      </c>
      <c r="I421" s="1258">
        <v>0.17997505773377726</v>
      </c>
      <c r="J421" s="1258">
        <v>2.7512208288225972</v>
      </c>
      <c r="K421" s="1258">
        <v>2.2505861447182034</v>
      </c>
      <c r="L421" s="1258">
        <v>3.9553411503932425</v>
      </c>
      <c r="M421" s="1258">
        <v>2.4402783833780606</v>
      </c>
      <c r="N421" s="1258">
        <v>1.4527279469649825</v>
      </c>
      <c r="O421" s="1258">
        <v>1.458940360595588</v>
      </c>
      <c r="P421" s="1258">
        <v>1.5690970196402654</v>
      </c>
      <c r="Q421" s="1258">
        <v>2.1873116328235418</v>
      </c>
    </row>
    <row r="422" spans="1:17">
      <c r="A422" s="10" t="s">
        <v>524</v>
      </c>
      <c r="B422" s="10" t="s">
        <v>542</v>
      </c>
      <c r="D422" s="10" t="s">
        <v>641</v>
      </c>
      <c r="F422" s="10">
        <v>153</v>
      </c>
      <c r="G422" s="10" t="s">
        <v>518</v>
      </c>
      <c r="H422" s="1258">
        <v>0.33173218936786064</v>
      </c>
      <c r="I422" s="1258">
        <v>0.51855678251524084</v>
      </c>
      <c r="J422" s="1258">
        <v>4.4704690862384497</v>
      </c>
      <c r="K422" s="1258">
        <v>3.5813710227262385</v>
      </c>
      <c r="L422" s="1258">
        <v>7.3279168450125933</v>
      </c>
      <c r="M422" s="1258">
        <v>4.0281224649132854</v>
      </c>
      <c r="N422" s="1258">
        <v>2.4376273826808612</v>
      </c>
      <c r="O422" s="1258">
        <v>2.4533694944809161</v>
      </c>
      <c r="P422" s="1258">
        <v>2.3824459119300418</v>
      </c>
      <c r="Q422" s="1258">
        <v>3.7566735061228291</v>
      </c>
    </row>
    <row r="423" spans="1:17">
      <c r="A423" s="10" t="s">
        <v>524</v>
      </c>
      <c r="B423" s="10" t="s">
        <v>542</v>
      </c>
      <c r="D423" s="10" t="s">
        <v>642</v>
      </c>
      <c r="F423" s="10">
        <v>154</v>
      </c>
      <c r="G423" s="10" t="s">
        <v>518</v>
      </c>
      <c r="H423" s="1258">
        <v>0.28129993852058094</v>
      </c>
      <c r="I423" s="1258">
        <v>0.3013329316477289</v>
      </c>
      <c r="J423" s="1258">
        <v>6.0750734568832545</v>
      </c>
      <c r="K423" s="1258">
        <v>5.0966823114773288</v>
      </c>
      <c r="L423" s="1258">
        <v>6.4670693375596287</v>
      </c>
      <c r="M423" s="1258">
        <v>5.2943010422136885</v>
      </c>
      <c r="N423" s="1258">
        <v>2.7856702457884022</v>
      </c>
      <c r="O423" s="1258">
        <v>2.313611597503328</v>
      </c>
      <c r="P423" s="1258">
        <v>3.0768798354696836</v>
      </c>
      <c r="Q423" s="1258">
        <v>2.3777959299944533</v>
      </c>
    </row>
    <row r="424" spans="1:17">
      <c r="A424" s="10" t="s">
        <v>524</v>
      </c>
      <c r="B424" s="10" t="s">
        <v>542</v>
      </c>
      <c r="D424" s="10" t="s">
        <v>643</v>
      </c>
      <c r="F424" s="10">
        <v>155</v>
      </c>
      <c r="G424" s="10" t="s">
        <v>518</v>
      </c>
      <c r="H424" s="1258">
        <v>0.23209412686599684</v>
      </c>
      <c r="I424" s="1258">
        <v>0.37726781266835285</v>
      </c>
      <c r="J424" s="1258">
        <v>4.4875142456639532</v>
      </c>
      <c r="K424" s="1258">
        <v>3.8085866325840958</v>
      </c>
      <c r="L424" s="1258">
        <v>4.5316840712980468</v>
      </c>
      <c r="M424" s="1258">
        <v>3.5973901305544267</v>
      </c>
      <c r="N424" s="1258">
        <v>2.4150982581243583</v>
      </c>
      <c r="O424" s="1258">
        <v>2.6668519251073293</v>
      </c>
      <c r="P424" s="1258">
        <v>3.3358046282637628</v>
      </c>
      <c r="Q424" s="1258">
        <v>4.0088745691001</v>
      </c>
    </row>
    <row r="425" spans="1:17">
      <c r="A425" s="10" t="s">
        <v>524</v>
      </c>
      <c r="B425" s="10" t="s">
        <v>542</v>
      </c>
      <c r="D425" s="10" t="s">
        <v>644</v>
      </c>
      <c r="F425" s="10">
        <v>156</v>
      </c>
      <c r="G425" s="10" t="s">
        <v>518</v>
      </c>
      <c r="H425" s="1258">
        <v>0.29865616367324072</v>
      </c>
      <c r="I425" s="1258">
        <v>0.52839080486657675</v>
      </c>
      <c r="J425" s="1258">
        <v>5.0998091164928621</v>
      </c>
      <c r="K425" s="1258">
        <v>4.7800035372829131</v>
      </c>
      <c r="L425" s="1258">
        <v>6.8018704134149139</v>
      </c>
      <c r="M425" s="1258">
        <v>8.4995678124906711</v>
      </c>
      <c r="N425" s="1258">
        <v>2.0407848204652845</v>
      </c>
      <c r="O425" s="1258">
        <v>2.2026543012749498</v>
      </c>
      <c r="P425" s="1258">
        <v>1.731241890967095</v>
      </c>
      <c r="Q425" s="1258">
        <v>2.7150954302497348</v>
      </c>
    </row>
    <row r="426" spans="1:17">
      <c r="A426" s="10" t="s">
        <v>524</v>
      </c>
      <c r="B426" s="10" t="s">
        <v>542</v>
      </c>
      <c r="C426" s="10" t="s">
        <v>545</v>
      </c>
      <c r="F426" s="10">
        <v>157</v>
      </c>
      <c r="G426" s="10" t="s">
        <v>518</v>
      </c>
      <c r="H426" s="1258">
        <v>0.15883328054140891</v>
      </c>
      <c r="I426" s="1258">
        <v>0.15490881958845712</v>
      </c>
      <c r="J426" s="1258">
        <v>2.1669294089763702</v>
      </c>
      <c r="K426" s="1258">
        <v>1.915235106989482</v>
      </c>
      <c r="L426" s="1258">
        <v>2.9024311713467266</v>
      </c>
      <c r="M426" s="1258">
        <v>2.6448323732848973</v>
      </c>
      <c r="N426" s="1258">
        <v>1.2313063223543639</v>
      </c>
      <c r="O426" s="1258">
        <v>1.2722207414336326</v>
      </c>
      <c r="P426" s="1258">
        <v>1.6808615358941665</v>
      </c>
      <c r="Q426" s="1258">
        <v>1.5376112380606199</v>
      </c>
    </row>
    <row r="427" spans="1:17">
      <c r="A427" s="10" t="s">
        <v>524</v>
      </c>
      <c r="B427" s="10" t="s">
        <v>542</v>
      </c>
      <c r="D427" s="10" t="s">
        <v>645</v>
      </c>
      <c r="F427" s="10">
        <v>158</v>
      </c>
      <c r="G427" s="10" t="s">
        <v>518</v>
      </c>
      <c r="H427" s="1258">
        <v>0.28314405575102936</v>
      </c>
      <c r="I427" s="1258">
        <v>0.55841893476931403</v>
      </c>
      <c r="J427" s="1258">
        <v>4.1051549341679303</v>
      </c>
      <c r="K427" s="1258">
        <v>3.695182026323617</v>
      </c>
      <c r="L427" s="1258">
        <v>5.5155311214541927</v>
      </c>
      <c r="M427" s="1258">
        <v>4.7555224219174157</v>
      </c>
      <c r="N427" s="1258">
        <v>2.5738878925166335</v>
      </c>
      <c r="O427" s="1258">
        <v>2.4528471173315718</v>
      </c>
      <c r="P427" s="1258">
        <v>4.0345781533680505</v>
      </c>
      <c r="Q427" s="1258">
        <v>2.9632617789622464</v>
      </c>
    </row>
    <row r="428" spans="1:17">
      <c r="A428" s="10" t="s">
        <v>524</v>
      </c>
      <c r="B428" s="10" t="s">
        <v>542</v>
      </c>
      <c r="D428" s="10" t="s">
        <v>573</v>
      </c>
      <c r="F428" s="10">
        <v>159</v>
      </c>
      <c r="G428" s="10" t="s">
        <v>518</v>
      </c>
      <c r="H428" s="1258">
        <v>0.29915496584374335</v>
      </c>
      <c r="I428" s="1258">
        <v>0.37429363245186714</v>
      </c>
      <c r="J428" s="1258">
        <v>2.5648527010889377</v>
      </c>
      <c r="K428" s="1258">
        <v>1.5223366287089775</v>
      </c>
      <c r="L428" s="1258">
        <v>4.0034016846751461</v>
      </c>
      <c r="M428" s="1258">
        <v>1.0467591254525195</v>
      </c>
      <c r="N428" s="1258">
        <v>1.457441777400454</v>
      </c>
      <c r="O428" s="1258">
        <v>1.6789716424579209</v>
      </c>
      <c r="P428" s="1258">
        <v>0.60918232562038388</v>
      </c>
      <c r="Q428" s="1258">
        <v>2.9007862975868566</v>
      </c>
    </row>
    <row r="429" spans="1:17">
      <c r="A429" s="10" t="s">
        <v>524</v>
      </c>
      <c r="B429" s="10" t="s">
        <v>542</v>
      </c>
      <c r="D429" s="10" t="s">
        <v>646</v>
      </c>
      <c r="F429" s="10">
        <v>160</v>
      </c>
      <c r="G429" s="10" t="s">
        <v>518</v>
      </c>
      <c r="H429" s="1258">
        <v>0.26805705174254418</v>
      </c>
      <c r="I429" s="1258">
        <v>0.24423446352258477</v>
      </c>
      <c r="J429" s="1258">
        <v>3.7043079106922829</v>
      </c>
      <c r="K429" s="1258">
        <v>3.2202960231433773</v>
      </c>
      <c r="L429" s="1258">
        <v>4.276251497646582</v>
      </c>
      <c r="M429" s="1258">
        <v>3.8906199156210728</v>
      </c>
      <c r="N429" s="1258">
        <v>1.9227627739222246</v>
      </c>
      <c r="O429" s="1258">
        <v>2.0497499316404637</v>
      </c>
      <c r="P429" s="1258">
        <v>2.9444743257378048</v>
      </c>
      <c r="Q429" s="1258">
        <v>2.1198505022789265</v>
      </c>
    </row>
    <row r="430" spans="1:17">
      <c r="A430" s="10" t="s">
        <v>524</v>
      </c>
      <c r="B430" s="10" t="s">
        <v>542</v>
      </c>
      <c r="D430" s="10" t="s">
        <v>647</v>
      </c>
      <c r="F430" s="10">
        <v>161</v>
      </c>
      <c r="G430" s="10" t="s">
        <v>518</v>
      </c>
      <c r="H430" s="1258">
        <v>0.28586870360600281</v>
      </c>
      <c r="I430" s="1258">
        <v>0.33491205218636405</v>
      </c>
      <c r="J430" s="1258">
        <v>4.0279543875991326</v>
      </c>
      <c r="K430" s="1258">
        <v>3.3726852021133897</v>
      </c>
      <c r="L430" s="1258">
        <v>5.7768326939944528</v>
      </c>
      <c r="M430" s="1258">
        <v>5.2556234331626852</v>
      </c>
      <c r="N430" s="1258">
        <v>2.0008530584104318</v>
      </c>
      <c r="O430" s="1258">
        <v>2.1953618013344007</v>
      </c>
      <c r="P430" s="1258">
        <v>1.9702034996558575</v>
      </c>
      <c r="Q430" s="1258">
        <v>2.8861566895309694</v>
      </c>
    </row>
    <row r="431" spans="1:17">
      <c r="A431" s="10" t="s">
        <v>524</v>
      </c>
      <c r="B431" s="10" t="s">
        <v>546</v>
      </c>
      <c r="F431" s="10">
        <v>162</v>
      </c>
      <c r="G431" s="10" t="s">
        <v>518</v>
      </c>
      <c r="H431" s="1258">
        <v>0.12124307017424962</v>
      </c>
      <c r="I431" s="1258">
        <v>0.11434427544648992</v>
      </c>
      <c r="J431" s="1258">
        <v>2.4060159567455215</v>
      </c>
      <c r="K431" s="1258">
        <v>2.0063411656424286</v>
      </c>
      <c r="L431" s="1258">
        <v>2.6226861652989286</v>
      </c>
      <c r="M431" s="1258">
        <v>2.8278704961502621</v>
      </c>
      <c r="N431" s="1258">
        <v>1.2196125207554354</v>
      </c>
      <c r="O431" s="1258">
        <v>1.1471983082433339</v>
      </c>
      <c r="P431" s="1258">
        <v>1.7008464707615936</v>
      </c>
      <c r="Q431" s="1258">
        <v>1.6648726624876407</v>
      </c>
    </row>
    <row r="432" spans="1:17">
      <c r="A432" s="10" t="s">
        <v>524</v>
      </c>
      <c r="B432" s="10" t="s">
        <v>546</v>
      </c>
      <c r="D432" s="10" t="s">
        <v>630</v>
      </c>
      <c r="F432" s="10">
        <v>163</v>
      </c>
      <c r="G432" s="10" t="s">
        <v>518</v>
      </c>
      <c r="H432" s="1258">
        <v>0.37351134420155163</v>
      </c>
      <c r="I432" s="1258">
        <v>0.81362759348330271</v>
      </c>
      <c r="J432" s="1258">
        <v>5.6498124991828922</v>
      </c>
      <c r="K432" s="1258">
        <v>5.8035807569032274</v>
      </c>
      <c r="L432" s="1258">
        <v>10.415246642091779</v>
      </c>
      <c r="M432" s="1258">
        <v>10.848975054969552</v>
      </c>
      <c r="N432" s="1258">
        <v>3.3064774658732659</v>
      </c>
      <c r="O432" s="1258">
        <v>3.7265523878859095</v>
      </c>
      <c r="P432" s="1258">
        <v>6.4141172567743974</v>
      </c>
      <c r="Q432" s="1258">
        <v>5.400405677537802</v>
      </c>
    </row>
    <row r="433" spans="1:17">
      <c r="A433" s="10" t="s">
        <v>524</v>
      </c>
      <c r="B433" s="10" t="s">
        <v>546</v>
      </c>
      <c r="D433" s="10" t="s">
        <v>559</v>
      </c>
      <c r="F433" s="10">
        <v>164</v>
      </c>
      <c r="G433" s="10" t="s">
        <v>518</v>
      </c>
      <c r="H433" s="1258">
        <v>0.18073789906013946</v>
      </c>
      <c r="I433" s="1258">
        <v>0.26931157299607034</v>
      </c>
      <c r="J433" s="1258">
        <v>4.8774435349589265</v>
      </c>
      <c r="K433" s="1258">
        <v>4.7263313188760048</v>
      </c>
      <c r="L433" s="1258">
        <v>7.0138126871684179</v>
      </c>
      <c r="M433" s="1258">
        <v>5.7412991559358852</v>
      </c>
      <c r="N433" s="1258">
        <v>3.2591404760717015</v>
      </c>
      <c r="O433" s="1258">
        <v>3.27173754187009</v>
      </c>
      <c r="P433" s="1258">
        <v>4.0405641470103486</v>
      </c>
      <c r="Q433" s="1258">
        <v>4.3748970718605582</v>
      </c>
    </row>
    <row r="434" spans="1:17">
      <c r="A434" s="10" t="s">
        <v>524</v>
      </c>
      <c r="B434" s="10" t="s">
        <v>546</v>
      </c>
      <c r="D434" s="10" t="s">
        <v>636</v>
      </c>
      <c r="F434" s="10">
        <v>165</v>
      </c>
      <c r="G434" s="10" t="s">
        <v>518</v>
      </c>
      <c r="H434" s="1258">
        <v>0.23687352544760351</v>
      </c>
      <c r="I434" s="1258">
        <v>0.48701419739404161</v>
      </c>
      <c r="J434" s="1258">
        <v>4.9999788057658767</v>
      </c>
      <c r="K434" s="1258">
        <v>4.0077219232599806</v>
      </c>
      <c r="L434" s="1258">
        <v>4.8160154045114094</v>
      </c>
      <c r="M434" s="1258">
        <v>5.4639297357121137</v>
      </c>
      <c r="N434" s="1258">
        <v>2.2338619479661541</v>
      </c>
      <c r="O434" s="1258">
        <v>1.9110848990544613</v>
      </c>
      <c r="P434" s="1258">
        <v>2.2588331480603587</v>
      </c>
      <c r="Q434" s="1258">
        <v>3.013690383359791</v>
      </c>
    </row>
    <row r="435" spans="1:17">
      <c r="A435" s="10" t="s">
        <v>524</v>
      </c>
      <c r="B435" s="10" t="s">
        <v>546</v>
      </c>
      <c r="D435" s="10" t="s">
        <v>648</v>
      </c>
      <c r="F435" s="10">
        <v>166</v>
      </c>
      <c r="G435" s="10" t="s">
        <v>518</v>
      </c>
      <c r="H435" s="1258">
        <v>0.2618439472761151</v>
      </c>
      <c r="I435" s="1258">
        <v>0.38877307776090081</v>
      </c>
      <c r="J435" s="1258">
        <v>3.8493990174993726</v>
      </c>
      <c r="K435" s="1258">
        <v>2.9209523321615003</v>
      </c>
      <c r="L435" s="1258">
        <v>3.8708136011320922</v>
      </c>
      <c r="M435" s="1258">
        <v>4.3649040028555577</v>
      </c>
      <c r="N435" s="1258">
        <v>2.1505239698437779</v>
      </c>
      <c r="O435" s="1258">
        <v>1.8656426208954151</v>
      </c>
      <c r="P435" s="1258">
        <v>3.9607520696176932</v>
      </c>
      <c r="Q435" s="1258">
        <v>2.5490734737413798</v>
      </c>
    </row>
    <row r="436" spans="1:17">
      <c r="A436" s="10" t="s">
        <v>524</v>
      </c>
      <c r="B436" s="10" t="s">
        <v>546</v>
      </c>
      <c r="D436" s="10" t="s">
        <v>649</v>
      </c>
      <c r="F436" s="10">
        <v>167</v>
      </c>
      <c r="G436" s="10" t="s">
        <v>518</v>
      </c>
      <c r="H436" s="1258">
        <v>0.21905066567110645</v>
      </c>
      <c r="I436" s="1258">
        <v>0.3256366348700076</v>
      </c>
      <c r="J436" s="1258">
        <v>4.6007359796299587</v>
      </c>
      <c r="K436" s="1258">
        <v>5.1328499686239732</v>
      </c>
      <c r="L436" s="1258">
        <v>6.4216860786058616</v>
      </c>
      <c r="M436" s="1258">
        <v>6.4033106614055546</v>
      </c>
      <c r="N436" s="1258">
        <v>2.9702342911961539</v>
      </c>
      <c r="O436" s="1258">
        <v>3.8929211392755172</v>
      </c>
      <c r="P436" s="1258">
        <v>5.0217834921563256</v>
      </c>
      <c r="Q436" s="1258">
        <v>4.7552921367570207</v>
      </c>
    </row>
    <row r="437" spans="1:17">
      <c r="A437" s="10" t="s">
        <v>524</v>
      </c>
      <c r="B437" s="10" t="s">
        <v>547</v>
      </c>
      <c r="F437" s="10">
        <v>168</v>
      </c>
      <c r="G437" s="10" t="s">
        <v>518</v>
      </c>
      <c r="H437" s="1258">
        <v>0.14353709960575273</v>
      </c>
      <c r="I437" s="1258">
        <v>0.14205474312444769</v>
      </c>
      <c r="J437" s="1258">
        <v>2.2129655250366032</v>
      </c>
      <c r="K437" s="1258">
        <v>2.1340917361728571</v>
      </c>
      <c r="L437" s="1258">
        <v>3.2043237314115691</v>
      </c>
      <c r="M437" s="1258">
        <v>3.4086263118579865</v>
      </c>
      <c r="N437" s="1258">
        <v>1.287852000626996</v>
      </c>
      <c r="O437" s="1258">
        <v>1.3451013006536126</v>
      </c>
      <c r="P437" s="1258">
        <v>1.4942677897387451</v>
      </c>
      <c r="Q437" s="1258">
        <v>1.6268437941947966</v>
      </c>
    </row>
    <row r="438" spans="1:17">
      <c r="A438" s="10" t="s">
        <v>524</v>
      </c>
      <c r="B438" s="10" t="s">
        <v>547</v>
      </c>
      <c r="D438" s="10" t="s">
        <v>630</v>
      </c>
      <c r="F438" s="10">
        <v>169</v>
      </c>
      <c r="G438" s="10" t="s">
        <v>518</v>
      </c>
      <c r="H438" s="1258">
        <v>9.9983036414989471E-2</v>
      </c>
      <c r="I438" s="1258">
        <v>0.12193536877112437</v>
      </c>
      <c r="J438" s="1258">
        <v>5.653732717958305</v>
      </c>
      <c r="K438" s="1258">
        <v>5.5466486190858353</v>
      </c>
      <c r="L438" s="1258">
        <v>6.7337154923255698</v>
      </c>
      <c r="M438" s="1258">
        <v>7.1671553411109086</v>
      </c>
      <c r="N438" s="1258">
        <v>3.6677510627427234</v>
      </c>
      <c r="O438" s="1258">
        <v>3.3566412348711721</v>
      </c>
      <c r="P438" s="1258">
        <v>5.4168641658133563</v>
      </c>
      <c r="Q438" s="1258">
        <v>6.5694402973660448</v>
      </c>
    </row>
    <row r="439" spans="1:17">
      <c r="A439" s="10" t="s">
        <v>524</v>
      </c>
      <c r="B439" s="10" t="s">
        <v>547</v>
      </c>
      <c r="D439" s="10" t="s">
        <v>636</v>
      </c>
      <c r="F439" s="10">
        <v>170</v>
      </c>
      <c r="G439" s="10" t="s">
        <v>518</v>
      </c>
      <c r="H439" s="1258">
        <v>0.19053626602353135</v>
      </c>
      <c r="I439" s="1258">
        <v>0.29185823585905973</v>
      </c>
      <c r="J439" s="1258">
        <v>3.956386448637967</v>
      </c>
      <c r="K439" s="1258">
        <v>3.9416371840096693</v>
      </c>
      <c r="L439" s="1258">
        <v>5.1625790486597936</v>
      </c>
      <c r="M439" s="1258">
        <v>4.6518516283789744</v>
      </c>
      <c r="N439" s="1258">
        <v>2.3167801876113394</v>
      </c>
      <c r="O439" s="1258">
        <v>2.647466456760649</v>
      </c>
      <c r="P439" s="1258">
        <v>2.3458798867954469</v>
      </c>
      <c r="Q439" s="1258">
        <v>2.8051459019116383</v>
      </c>
    </row>
    <row r="440" spans="1:17">
      <c r="A440" s="10" t="s">
        <v>524</v>
      </c>
      <c r="B440" s="10" t="s">
        <v>547</v>
      </c>
      <c r="D440" s="10" t="s">
        <v>631</v>
      </c>
      <c r="F440" s="10">
        <v>171</v>
      </c>
      <c r="G440" s="10" t="s">
        <v>518</v>
      </c>
      <c r="H440" s="1258">
        <v>0.26664466625576932</v>
      </c>
      <c r="I440" s="1258">
        <v>0.32627161253150361</v>
      </c>
      <c r="J440" s="1258">
        <v>5.6443040557184556</v>
      </c>
      <c r="K440" s="1258">
        <v>5.6543211194150311</v>
      </c>
      <c r="L440" s="1258">
        <v>9.6354547667924937</v>
      </c>
      <c r="M440" s="1258">
        <v>9.935879292975514</v>
      </c>
      <c r="N440" s="1258">
        <v>3.6483172642536985</v>
      </c>
      <c r="O440" s="1258">
        <v>3.8072245778924714</v>
      </c>
      <c r="P440" s="1258">
        <v>4.0457529843310827</v>
      </c>
      <c r="Q440" s="1258">
        <v>2.8885287105117423</v>
      </c>
    </row>
    <row r="441" spans="1:17">
      <c r="A441" s="10" t="s">
        <v>524</v>
      </c>
      <c r="B441" s="10" t="s">
        <v>547</v>
      </c>
      <c r="D441" s="10" t="s">
        <v>645</v>
      </c>
      <c r="F441" s="10">
        <v>172</v>
      </c>
      <c r="G441" s="10" t="s">
        <v>518</v>
      </c>
      <c r="H441" s="1258">
        <v>0.34660004148272283</v>
      </c>
      <c r="I441" s="1258">
        <v>0.34688735621316052</v>
      </c>
      <c r="J441" s="1258">
        <v>4.6254427292805058</v>
      </c>
      <c r="K441" s="1258">
        <v>4.256501622040008</v>
      </c>
      <c r="L441" s="1258">
        <v>4.6176922794359241</v>
      </c>
      <c r="M441" s="1258">
        <v>4.8023473086385033</v>
      </c>
      <c r="N441" s="1258">
        <v>2.1425190431183143</v>
      </c>
      <c r="O441" s="1258">
        <v>2.2376036735788185</v>
      </c>
      <c r="P441" s="1258">
        <v>2.5305099290880757</v>
      </c>
      <c r="Q441" s="1258">
        <v>3.0622874854862174</v>
      </c>
    </row>
    <row r="442" spans="1:17">
      <c r="A442" s="10" t="s">
        <v>524</v>
      </c>
      <c r="B442" s="10" t="s">
        <v>547</v>
      </c>
      <c r="D442" s="10" t="s">
        <v>650</v>
      </c>
      <c r="F442" s="10">
        <v>173</v>
      </c>
      <c r="G442" s="10" t="s">
        <v>518</v>
      </c>
      <c r="H442" s="1258">
        <v>0.29023320161505911</v>
      </c>
      <c r="I442" s="1258">
        <v>0.35029716381829362</v>
      </c>
      <c r="J442" s="1258">
        <v>4.5138634910196025</v>
      </c>
      <c r="K442" s="1258">
        <v>4.3403030595727072</v>
      </c>
      <c r="L442" s="1258">
        <v>8.4461919644352559</v>
      </c>
      <c r="M442" s="1258">
        <v>9.4796116940937551</v>
      </c>
      <c r="N442" s="1258">
        <v>2.9964665913885939</v>
      </c>
      <c r="O442" s="1258">
        <v>2.8597155144180055</v>
      </c>
      <c r="P442" s="1258">
        <v>3.8765390071651775</v>
      </c>
      <c r="Q442" s="1258">
        <v>3.9230509995169909</v>
      </c>
    </row>
    <row r="443" spans="1:17">
      <c r="A443" s="10" t="s">
        <v>524</v>
      </c>
      <c r="B443" s="10" t="s">
        <v>548</v>
      </c>
      <c r="F443" s="10">
        <v>174</v>
      </c>
      <c r="G443" s="10" t="s">
        <v>518</v>
      </c>
      <c r="H443" s="1258">
        <v>0.1932934705052754</v>
      </c>
      <c r="I443" s="1258">
        <v>0.18945709288108475</v>
      </c>
      <c r="J443" s="1258">
        <v>1.9462703062320796</v>
      </c>
      <c r="K443" s="1258">
        <v>1.7598016445465219</v>
      </c>
      <c r="L443" s="1258">
        <v>2.3138498511745058</v>
      </c>
      <c r="M443" s="1258">
        <v>2.3715415561571005</v>
      </c>
      <c r="N443" s="1258">
        <v>0.96620058668527031</v>
      </c>
      <c r="O443" s="1258">
        <v>1.0172923410342882</v>
      </c>
      <c r="P443" s="1258">
        <v>1.6835683185552999</v>
      </c>
      <c r="Q443" s="1258">
        <v>1.5893481971066288</v>
      </c>
    </row>
    <row r="444" spans="1:17">
      <c r="A444" s="10" t="s">
        <v>524</v>
      </c>
      <c r="B444" s="10" t="s">
        <v>548</v>
      </c>
      <c r="D444" s="10" t="s">
        <v>559</v>
      </c>
      <c r="F444" s="10">
        <v>175</v>
      </c>
      <c r="G444" s="10" t="s">
        <v>518</v>
      </c>
      <c r="H444" s="1258">
        <v>0.37212404729460552</v>
      </c>
      <c r="I444" s="1258">
        <v>0.39459468536973635</v>
      </c>
      <c r="J444" s="1258">
        <v>6.8014555448224367</v>
      </c>
      <c r="K444" s="1258">
        <v>5.8398817985034537</v>
      </c>
      <c r="L444" s="1258">
        <v>5.850190516510458</v>
      </c>
      <c r="M444" s="1258">
        <v>5.6442130856729058</v>
      </c>
      <c r="N444" s="1258">
        <v>4.5305347146979029</v>
      </c>
      <c r="O444" s="1258">
        <v>4.5886719217617058</v>
      </c>
      <c r="P444" s="1258">
        <v>8.9947067120862965</v>
      </c>
      <c r="Q444" s="1258">
        <v>6.7891813468786077</v>
      </c>
    </row>
    <row r="445" spans="1:17">
      <c r="A445" s="10" t="s">
        <v>524</v>
      </c>
      <c r="B445" s="10" t="s">
        <v>548</v>
      </c>
      <c r="D445" s="10" t="s">
        <v>630</v>
      </c>
      <c r="F445" s="10">
        <v>176</v>
      </c>
      <c r="G445" s="10" t="s">
        <v>518</v>
      </c>
      <c r="H445" s="1258">
        <v>0.4144130838750727</v>
      </c>
      <c r="I445" s="1258">
        <v>0.54267782464799075</v>
      </c>
      <c r="J445" s="1258">
        <v>4.6178643194287465</v>
      </c>
      <c r="K445" s="1258">
        <v>4.7863438153195972</v>
      </c>
      <c r="L445" s="1258">
        <v>6.6040379980067296</v>
      </c>
      <c r="M445" s="1258">
        <v>6.2184382850366946</v>
      </c>
      <c r="N445" s="1258">
        <v>2.7283046843837844</v>
      </c>
      <c r="O445" s="1258">
        <v>3.3254037080783352</v>
      </c>
      <c r="P445" s="1258">
        <v>5.4145193034663039</v>
      </c>
      <c r="Q445" s="1258">
        <v>5.0435357893787094</v>
      </c>
    </row>
    <row r="446" spans="1:17">
      <c r="A446" s="10" t="s">
        <v>524</v>
      </c>
      <c r="B446" s="10" t="s">
        <v>548</v>
      </c>
      <c r="D446" s="10" t="s">
        <v>636</v>
      </c>
      <c r="F446" s="10">
        <v>177</v>
      </c>
      <c r="G446" s="10" t="s">
        <v>518</v>
      </c>
      <c r="H446" s="1258">
        <v>0.37782142014191084</v>
      </c>
      <c r="I446" s="1258">
        <v>0.46623058835575626</v>
      </c>
      <c r="J446" s="1258">
        <v>5.785566893068717</v>
      </c>
      <c r="K446" s="1258">
        <v>5.2753354396711396</v>
      </c>
      <c r="L446" s="1258">
        <v>6.6973010497448131</v>
      </c>
      <c r="M446" s="1258">
        <v>8.6457793178585618</v>
      </c>
      <c r="N446" s="1258">
        <v>2.9161121495546309</v>
      </c>
      <c r="O446" s="1258">
        <v>3.3005080604293897</v>
      </c>
      <c r="P446" s="1258">
        <v>3.6576712991034541</v>
      </c>
      <c r="Q446" s="1258">
        <v>3.7340019654796683</v>
      </c>
    </row>
    <row r="447" spans="1:17">
      <c r="A447" s="10" t="s">
        <v>524</v>
      </c>
      <c r="B447" s="10" t="s">
        <v>548</v>
      </c>
      <c r="D447" s="10" t="s">
        <v>631</v>
      </c>
      <c r="F447" s="10">
        <v>178</v>
      </c>
      <c r="G447" s="10" t="s">
        <v>518</v>
      </c>
      <c r="H447" s="1258">
        <v>0.82734116522104917</v>
      </c>
      <c r="I447" s="1258">
        <v>0.83170810799538186</v>
      </c>
      <c r="J447" s="1258">
        <v>5.1132605883271394</v>
      </c>
      <c r="K447" s="1258">
        <v>5.0196268825720551</v>
      </c>
      <c r="L447" s="1258">
        <v>7.0579273829097602</v>
      </c>
      <c r="M447" s="1258">
        <v>6.5460740351184636</v>
      </c>
      <c r="N447" s="1258">
        <v>4.114784833444582</v>
      </c>
      <c r="O447" s="1258">
        <v>4.2133191094412492</v>
      </c>
      <c r="P447" s="1258">
        <v>5.2111805845729915</v>
      </c>
      <c r="Q447" s="1258">
        <v>6.0029142904226411</v>
      </c>
    </row>
    <row r="448" spans="1:17">
      <c r="A448" s="10" t="s">
        <v>524</v>
      </c>
      <c r="B448" s="10" t="s">
        <v>548</v>
      </c>
      <c r="D448" s="10" t="s">
        <v>645</v>
      </c>
      <c r="F448" s="10">
        <v>179</v>
      </c>
      <c r="G448" s="10" t="s">
        <v>518</v>
      </c>
      <c r="H448" s="1258">
        <v>0.44787796038973715</v>
      </c>
      <c r="I448" s="1258">
        <v>0.51045566909224138</v>
      </c>
      <c r="J448" s="1258">
        <v>3.5762766513127073</v>
      </c>
      <c r="K448" s="1258">
        <v>3.2291598737662217</v>
      </c>
      <c r="L448" s="1258">
        <v>3.2962583628695059</v>
      </c>
      <c r="M448" s="1258">
        <v>3.2075434759550152</v>
      </c>
      <c r="N448" s="1258">
        <v>1.7700712948535202</v>
      </c>
      <c r="O448" s="1258">
        <v>2.02180795726006</v>
      </c>
      <c r="P448" s="1258">
        <v>2.9898200202636058</v>
      </c>
      <c r="Q448" s="1258">
        <v>3.3143869594947022</v>
      </c>
    </row>
    <row r="449" spans="1:17">
      <c r="A449" s="10" t="s">
        <v>524</v>
      </c>
      <c r="B449" s="10" t="s">
        <v>548</v>
      </c>
      <c r="D449" s="10" t="s">
        <v>651</v>
      </c>
      <c r="F449" s="10">
        <v>180</v>
      </c>
      <c r="G449" s="10" t="s">
        <v>518</v>
      </c>
      <c r="H449" s="1258">
        <v>0.50189171067067151</v>
      </c>
      <c r="I449" s="1258">
        <v>0.69120366939116284</v>
      </c>
      <c r="J449" s="1258">
        <v>5.0703342273392717</v>
      </c>
      <c r="K449" s="1258">
        <v>4.7129065923721392</v>
      </c>
      <c r="L449" s="1258">
        <v>6.5501095625233852</v>
      </c>
      <c r="M449" s="1258">
        <v>7.0781447191842517</v>
      </c>
      <c r="N449" s="1258">
        <v>2.3560194365345195</v>
      </c>
      <c r="O449" s="1258">
        <v>2.3785429802287377</v>
      </c>
      <c r="P449" s="1258">
        <v>4.799648950494297</v>
      </c>
      <c r="Q449" s="1258">
        <v>3.7303949858992573</v>
      </c>
    </row>
    <row r="450" spans="1:17">
      <c r="A450" s="10" t="s">
        <v>524</v>
      </c>
      <c r="B450" s="10" t="s">
        <v>548</v>
      </c>
      <c r="D450" s="10" t="s">
        <v>652</v>
      </c>
      <c r="F450" s="10">
        <v>181</v>
      </c>
      <c r="G450" s="10" t="s">
        <v>518</v>
      </c>
      <c r="H450" s="1258">
        <v>0.46344762345900437</v>
      </c>
      <c r="I450" s="1258">
        <v>0.51209641386620219</v>
      </c>
      <c r="J450" s="1258">
        <v>3.3775695710847975</v>
      </c>
      <c r="K450" s="1258">
        <v>2.7870122265175863</v>
      </c>
      <c r="L450" s="1258">
        <v>3.6265826754775006</v>
      </c>
      <c r="M450" s="1258">
        <v>3.7802357884995903</v>
      </c>
      <c r="N450" s="1258">
        <v>1.8875297485705655</v>
      </c>
      <c r="O450" s="1258">
        <v>1.8681899500728147</v>
      </c>
      <c r="P450" s="1258">
        <v>2.697738618055213</v>
      </c>
      <c r="Q450" s="1258">
        <v>2.9483068896892513</v>
      </c>
    </row>
    <row r="451" spans="1:17">
      <c r="A451" s="10" t="s">
        <v>524</v>
      </c>
      <c r="B451" s="10" t="s">
        <v>548</v>
      </c>
      <c r="D451" s="10" t="s">
        <v>653</v>
      </c>
      <c r="F451" s="10">
        <v>182</v>
      </c>
      <c r="G451" s="10" t="s">
        <v>518</v>
      </c>
      <c r="H451" s="1258">
        <v>0.51988929239463755</v>
      </c>
      <c r="I451" s="1258">
        <v>0.7662672847462948</v>
      </c>
      <c r="J451" s="1258">
        <v>5.2921268715647987</v>
      </c>
      <c r="K451" s="1258">
        <v>5.3174314685602795</v>
      </c>
      <c r="L451" s="1258">
        <v>7.2928996736803917</v>
      </c>
      <c r="M451" s="1258">
        <v>6.12426358482554</v>
      </c>
      <c r="N451" s="1258">
        <v>3.4475864586792255</v>
      </c>
      <c r="O451" s="1258">
        <v>3.8918530037404522</v>
      </c>
      <c r="P451" s="1258">
        <v>4.9603814000223929</v>
      </c>
      <c r="Q451" s="1258">
        <v>5.4818816218894959</v>
      </c>
    </row>
    <row r="452" spans="1:17">
      <c r="A452" s="10" t="s">
        <v>524</v>
      </c>
      <c r="B452" s="10" t="s">
        <v>549</v>
      </c>
      <c r="F452" s="10">
        <v>183</v>
      </c>
      <c r="G452" s="10" t="s">
        <v>518</v>
      </c>
      <c r="H452" s="1258">
        <v>0.16301617035254434</v>
      </c>
      <c r="I452" s="1258">
        <v>0.15863780628298824</v>
      </c>
      <c r="J452" s="1258">
        <v>2.5561729075396555</v>
      </c>
      <c r="K452" s="1258">
        <v>2.2491019530024468</v>
      </c>
      <c r="L452" s="1258">
        <v>2.9138043271222203</v>
      </c>
      <c r="M452" s="1258">
        <v>2.7772628098139327</v>
      </c>
      <c r="N452" s="1258">
        <v>1.4229640524162774</v>
      </c>
      <c r="O452" s="1258">
        <v>1.363820017109324</v>
      </c>
      <c r="P452" s="1258">
        <v>1.7454618766798367</v>
      </c>
      <c r="Q452" s="1258">
        <v>1.6813804459988397</v>
      </c>
    </row>
    <row r="453" spans="1:17">
      <c r="A453" s="10" t="s">
        <v>524</v>
      </c>
      <c r="B453" s="10" t="s">
        <v>549</v>
      </c>
      <c r="D453" s="10" t="s">
        <v>559</v>
      </c>
      <c r="F453" s="10">
        <v>184</v>
      </c>
      <c r="G453" s="10" t="s">
        <v>518</v>
      </c>
      <c r="H453" s="1258">
        <v>0.23092800588422063</v>
      </c>
      <c r="I453" s="1258">
        <v>0.33846188157282237</v>
      </c>
      <c r="J453" s="1258">
        <v>6.0255074689167465</v>
      </c>
      <c r="K453" s="1258">
        <v>5.0375338072516875</v>
      </c>
      <c r="L453" s="1258">
        <v>8.0599189797968798</v>
      </c>
      <c r="M453" s="1258">
        <v>6.3777560383319223</v>
      </c>
      <c r="N453" s="1258">
        <v>3.6716431490833425</v>
      </c>
      <c r="O453" s="1258">
        <v>3.2677249365178089</v>
      </c>
      <c r="P453" s="1258">
        <v>6.947846199826218</v>
      </c>
      <c r="Q453" s="1258">
        <v>5.1269768354919965</v>
      </c>
    </row>
    <row r="454" spans="1:17">
      <c r="A454" s="10" t="s">
        <v>524</v>
      </c>
      <c r="B454" s="10" t="s">
        <v>549</v>
      </c>
      <c r="D454" s="10" t="s">
        <v>631</v>
      </c>
      <c r="F454" s="10">
        <v>185</v>
      </c>
      <c r="G454" s="10" t="s">
        <v>518</v>
      </c>
      <c r="H454" s="1258">
        <v>0.3519979452560536</v>
      </c>
      <c r="I454" s="1258">
        <v>0.43540528600214323</v>
      </c>
      <c r="J454" s="1258">
        <v>5.049898246819633</v>
      </c>
      <c r="K454" s="1258">
        <v>4.4790897075286944</v>
      </c>
      <c r="L454" s="1258">
        <v>5.6339130415045684</v>
      </c>
      <c r="M454" s="1258">
        <v>5.7433747073737624</v>
      </c>
      <c r="N454" s="1258">
        <v>2.5175445015048989</v>
      </c>
      <c r="O454" s="1258">
        <v>2.4628452123921658</v>
      </c>
      <c r="P454" s="1258">
        <v>2.5399616607996629</v>
      </c>
      <c r="Q454" s="1258">
        <v>2.4243222638251125</v>
      </c>
    </row>
    <row r="455" spans="1:17">
      <c r="A455" s="10" t="s">
        <v>524</v>
      </c>
      <c r="B455" s="10" t="s">
        <v>549</v>
      </c>
      <c r="D455" s="10" t="s">
        <v>630</v>
      </c>
      <c r="F455" s="10">
        <v>186</v>
      </c>
      <c r="G455" s="10" t="s">
        <v>518</v>
      </c>
      <c r="H455" s="1258">
        <v>0.31434552215847761</v>
      </c>
      <c r="I455" s="1258">
        <v>0.2162422816030469</v>
      </c>
      <c r="J455" s="1258">
        <v>3.9366658732534709</v>
      </c>
      <c r="K455" s="1258">
        <v>3.7100056959814292</v>
      </c>
      <c r="L455" s="1258">
        <v>2.0867899612538587</v>
      </c>
      <c r="M455" s="1258">
        <v>4.3035413946454417</v>
      </c>
      <c r="N455" s="1258">
        <v>2.4012846174763309</v>
      </c>
      <c r="O455" s="1258">
        <v>2.4823783374338642</v>
      </c>
      <c r="P455" s="1258">
        <v>3.9290421136321152</v>
      </c>
      <c r="Q455" s="1258">
        <v>3.2787351950877541</v>
      </c>
    </row>
    <row r="456" spans="1:17">
      <c r="A456" s="10" t="s">
        <v>524</v>
      </c>
      <c r="B456" s="10" t="s">
        <v>549</v>
      </c>
      <c r="D456" s="10" t="s">
        <v>645</v>
      </c>
      <c r="F456" s="10">
        <v>187</v>
      </c>
      <c r="G456" s="10" t="s">
        <v>518</v>
      </c>
      <c r="H456" s="1258">
        <v>0.34532742028101693</v>
      </c>
      <c r="I456" s="1258">
        <v>0.37291935488719569</v>
      </c>
      <c r="J456" s="1258">
        <v>4.6820334398717938</v>
      </c>
      <c r="K456" s="1258">
        <v>3.9487110015628866</v>
      </c>
      <c r="L456" s="1258">
        <v>6.2864214167857906</v>
      </c>
      <c r="M456" s="1258">
        <v>5.475065304644164</v>
      </c>
      <c r="N456" s="1258">
        <v>3.153932661921957</v>
      </c>
      <c r="O456" s="1258">
        <v>2.9297686835126204</v>
      </c>
      <c r="P456" s="1258">
        <v>3.2969173961712133</v>
      </c>
      <c r="Q456" s="1258">
        <v>4.5446423041916297</v>
      </c>
    </row>
    <row r="457" spans="1:17">
      <c r="A457" s="10" t="s">
        <v>524</v>
      </c>
      <c r="B457" s="10" t="s">
        <v>549</v>
      </c>
      <c r="D457" s="10" t="s">
        <v>654</v>
      </c>
      <c r="F457" s="10">
        <v>188</v>
      </c>
      <c r="G457" s="10" t="s">
        <v>518</v>
      </c>
      <c r="H457" s="1258">
        <v>0.41245828851720256</v>
      </c>
      <c r="I457" s="1258">
        <v>0.42238650605078448</v>
      </c>
      <c r="J457" s="1258">
        <v>6.269497429979638</v>
      </c>
      <c r="K457" s="1258">
        <v>5.8233575374707041</v>
      </c>
      <c r="L457" s="1258">
        <v>6.9597403853712638</v>
      </c>
      <c r="M457" s="1258">
        <v>5.8940854471258115</v>
      </c>
      <c r="N457" s="1258">
        <v>4.2422310804849772</v>
      </c>
      <c r="O457" s="1258">
        <v>4.2399860254896362</v>
      </c>
      <c r="P457" s="1258">
        <v>3.9627112838624297</v>
      </c>
      <c r="Q457" s="1258">
        <v>4.8431952906760216</v>
      </c>
    </row>
    <row r="458" spans="1:17">
      <c r="A458" s="10" t="s">
        <v>655</v>
      </c>
      <c r="F458" s="10">
        <v>189</v>
      </c>
      <c r="G458" s="10" t="s">
        <v>518</v>
      </c>
      <c r="H458" s="1258">
        <v>6.1890670242653545E-2</v>
      </c>
      <c r="I458" s="1258">
        <v>5.9904132526041223E-2</v>
      </c>
      <c r="J458" s="1258">
        <v>0.78769302402751917</v>
      </c>
      <c r="K458" s="1258">
        <v>0.68521804731477365</v>
      </c>
      <c r="L458" s="1258">
        <v>0.96674796041040345</v>
      </c>
      <c r="M458" s="1258">
        <v>0.90388493649585333</v>
      </c>
      <c r="N458" s="1258">
        <v>0.40867998451128085</v>
      </c>
      <c r="O458" s="1258">
        <v>0.41912794094497674</v>
      </c>
      <c r="P458" s="1258">
        <v>0.5652068294003969</v>
      </c>
      <c r="Q458" s="1258">
        <v>0.58082211212907764</v>
      </c>
    </row>
    <row r="459" spans="1:17">
      <c r="A459" s="10" t="s">
        <v>524</v>
      </c>
      <c r="B459" s="10" t="s">
        <v>1435</v>
      </c>
      <c r="F459" s="10">
        <v>190</v>
      </c>
      <c r="G459" s="10" t="s">
        <v>518</v>
      </c>
      <c r="H459" s="1258">
        <v>0.90722403637730897</v>
      </c>
      <c r="I459" s="1258">
        <v>0.83139478880855588</v>
      </c>
      <c r="J459" s="1258">
        <v>6.6650393184678327</v>
      </c>
      <c r="K459" s="1258">
        <v>6.010444349545593</v>
      </c>
      <c r="L459" s="1258">
        <v>9.5191131067380947</v>
      </c>
      <c r="M459" s="1258">
        <v>9.2706887816456227</v>
      </c>
      <c r="N459" s="1258">
        <v>4.1905525638096632</v>
      </c>
      <c r="O459" s="1258">
        <v>4.3601336772732706</v>
      </c>
      <c r="P459" s="1258">
        <v>6.4121482472721434</v>
      </c>
      <c r="Q459" s="1258">
        <v>6.0950454394145996</v>
      </c>
    </row>
    <row r="460" spans="1:17">
      <c r="A460" s="10" t="s">
        <v>853</v>
      </c>
      <c r="F460" s="10">
        <v>191</v>
      </c>
      <c r="G460" s="10" t="s">
        <v>518</v>
      </c>
      <c r="H460" s="1258">
        <v>6.2705718227343693E-2</v>
      </c>
      <c r="I460" s="1258">
        <v>6.132971776056461E-2</v>
      </c>
      <c r="J460" s="1258">
        <v>0.84632537759654569</v>
      </c>
      <c r="K460" s="1258">
        <v>0.80321146785868724</v>
      </c>
      <c r="L460" s="1258">
        <v>1.1250926771533576</v>
      </c>
      <c r="M460" s="1258">
        <v>1.1000401840208487</v>
      </c>
      <c r="N460" s="1258">
        <v>0.50323613615373686</v>
      </c>
      <c r="O460" s="1258">
        <v>0.53201071603056971</v>
      </c>
      <c r="P460" s="1258">
        <v>0.66032242768734251</v>
      </c>
      <c r="Q460" s="1258">
        <v>0.72358954597749447</v>
      </c>
    </row>
    <row r="461" spans="1:17">
      <c r="A461" s="10" t="s">
        <v>524</v>
      </c>
      <c r="B461" s="10" t="s">
        <v>550</v>
      </c>
      <c r="F461" s="10">
        <v>192</v>
      </c>
      <c r="G461" s="10" t="s">
        <v>518</v>
      </c>
      <c r="H461" s="1258">
        <v>0.18213274757363382</v>
      </c>
      <c r="I461" s="1258">
        <v>0.17920925663797072</v>
      </c>
      <c r="J461" s="1258">
        <v>2.507071196785478</v>
      </c>
      <c r="K461" s="1258">
        <v>2.2988572364190567</v>
      </c>
      <c r="L461" s="1258">
        <v>3.8488247671440003</v>
      </c>
      <c r="M461" s="1258">
        <v>3.2703084436735455</v>
      </c>
      <c r="N461" s="1258">
        <v>1.4605925607235204</v>
      </c>
      <c r="O461" s="1258">
        <v>1.4694866654734469</v>
      </c>
      <c r="P461" s="1258">
        <v>2.2777992526075859</v>
      </c>
      <c r="Q461" s="1258">
        <v>2.4280365524483334</v>
      </c>
    </row>
    <row r="462" spans="1:17">
      <c r="A462" s="10" t="s">
        <v>524</v>
      </c>
      <c r="B462" s="10" t="s">
        <v>550</v>
      </c>
      <c r="D462" s="10" t="s">
        <v>656</v>
      </c>
      <c r="F462" s="10">
        <v>193</v>
      </c>
      <c r="G462" s="10" t="s">
        <v>518</v>
      </c>
      <c r="H462" s="1258">
        <v>0.45827516192338158</v>
      </c>
      <c r="I462" s="1258">
        <v>0.64847309699728284</v>
      </c>
      <c r="J462" s="1258">
        <v>4.4034492947066575</v>
      </c>
      <c r="K462" s="1258">
        <v>3.914183684119783</v>
      </c>
      <c r="L462" s="1258">
        <v>7.0468408885976803</v>
      </c>
      <c r="M462" s="1258">
        <v>5.6000606924502101</v>
      </c>
      <c r="N462" s="1258">
        <v>2.636103373324282</v>
      </c>
      <c r="O462" s="1258">
        <v>2.5703687024458111</v>
      </c>
      <c r="P462" s="1258">
        <v>3.5151656449261655</v>
      </c>
      <c r="Q462" s="1258">
        <v>3.9655078030296353</v>
      </c>
    </row>
    <row r="463" spans="1:17">
      <c r="A463" s="10" t="s">
        <v>524</v>
      </c>
      <c r="B463" s="10" t="s">
        <v>550</v>
      </c>
      <c r="D463" s="10" t="s">
        <v>657</v>
      </c>
      <c r="F463" s="10">
        <v>194</v>
      </c>
      <c r="G463" s="10" t="s">
        <v>518</v>
      </c>
      <c r="H463" s="1258">
        <v>0.42321381831203164</v>
      </c>
      <c r="I463" s="1258">
        <v>0.36149388385065312</v>
      </c>
      <c r="J463" s="1258">
        <v>5.3854061120591821</v>
      </c>
      <c r="K463" s="1258">
        <v>5.003809555082583</v>
      </c>
      <c r="L463" s="1258">
        <v>8.7649968691639017</v>
      </c>
      <c r="M463" s="1258">
        <v>7.8542273293759388</v>
      </c>
      <c r="N463" s="1258">
        <v>3.2101075922487263</v>
      </c>
      <c r="O463" s="1258">
        <v>3.3389300973156137</v>
      </c>
      <c r="P463" s="1258">
        <v>5.922658486162411</v>
      </c>
      <c r="Q463" s="1258">
        <v>6.1358908564060153</v>
      </c>
    </row>
    <row r="464" spans="1:17">
      <c r="A464" s="10" t="s">
        <v>524</v>
      </c>
      <c r="B464" s="10" t="s">
        <v>550</v>
      </c>
      <c r="D464" s="10" t="s">
        <v>658</v>
      </c>
      <c r="F464" s="10">
        <v>195</v>
      </c>
      <c r="G464" s="10" t="s">
        <v>518</v>
      </c>
      <c r="H464" s="1258">
        <v>0.26447418035777293</v>
      </c>
      <c r="I464" s="1258">
        <v>0.1735379372611926</v>
      </c>
      <c r="J464" s="1258">
        <v>6.3896821846220933</v>
      </c>
      <c r="K464" s="1258">
        <v>6.2536110044982234</v>
      </c>
      <c r="L464" s="1258">
        <v>7.2146515188199301</v>
      </c>
      <c r="M464" s="1258">
        <v>6.1204160778252117</v>
      </c>
      <c r="N464" s="1258">
        <v>3.8770587638570557</v>
      </c>
      <c r="O464" s="1258">
        <v>4.0652399858685033</v>
      </c>
      <c r="P464" s="1258">
        <v>5.2438832117252838</v>
      </c>
      <c r="Q464" s="1258">
        <v>6.4134454509214098</v>
      </c>
    </row>
    <row r="465" spans="1:17">
      <c r="A465" s="10" t="s">
        <v>524</v>
      </c>
      <c r="B465" s="10" t="s">
        <v>550</v>
      </c>
      <c r="D465" s="10" t="s">
        <v>659</v>
      </c>
      <c r="F465" s="10">
        <v>196</v>
      </c>
      <c r="G465" s="10" t="s">
        <v>518</v>
      </c>
      <c r="H465" s="1258">
        <v>0.37629803297245917</v>
      </c>
      <c r="I465" s="1258">
        <v>0.60158290012160742</v>
      </c>
      <c r="J465" s="1258">
        <v>7.048888450283239</v>
      </c>
      <c r="K465" s="1258">
        <v>6.7046721748345908</v>
      </c>
      <c r="L465" s="1258">
        <v>8.8144991096969747</v>
      </c>
      <c r="M465" s="1258">
        <v>9.6842809545998509</v>
      </c>
      <c r="N465" s="1258">
        <v>4.1656106649374749</v>
      </c>
      <c r="O465" s="1258">
        <v>4.1053658145034415</v>
      </c>
      <c r="P465" s="1258">
        <v>4.0469663687652497</v>
      </c>
      <c r="Q465" s="1258">
        <v>3.2034731442125679</v>
      </c>
    </row>
    <row r="466" spans="1:17">
      <c r="A466" s="10" t="s">
        <v>524</v>
      </c>
      <c r="B466" s="10" t="s">
        <v>550</v>
      </c>
      <c r="D466" s="10" t="s">
        <v>660</v>
      </c>
      <c r="F466" s="10">
        <v>197</v>
      </c>
      <c r="G466" s="10" t="s">
        <v>518</v>
      </c>
      <c r="H466" s="1258">
        <v>0.59611598556343126</v>
      </c>
      <c r="I466" s="1258">
        <v>0.73283093684195877</v>
      </c>
      <c r="J466" s="1258">
        <v>6.7808026927178036</v>
      </c>
      <c r="K466" s="1258">
        <v>6.560893207865921</v>
      </c>
      <c r="L466" s="1258">
        <v>11.766865560065938</v>
      </c>
      <c r="M466" s="1258">
        <v>11.609697755511073</v>
      </c>
      <c r="N466" s="1258">
        <v>4.0274120941681719</v>
      </c>
      <c r="O466" s="1258">
        <v>3.8920363942776572</v>
      </c>
      <c r="P466" s="1258">
        <v>7.1868602764283116</v>
      </c>
      <c r="Q466" s="1258">
        <v>6.2522449026209053</v>
      </c>
    </row>
    <row r="467" spans="1:17">
      <c r="A467" s="10" t="s">
        <v>524</v>
      </c>
      <c r="B467" s="10" t="s">
        <v>550</v>
      </c>
      <c r="D467" s="10" t="s">
        <v>661</v>
      </c>
      <c r="F467" s="10">
        <v>198</v>
      </c>
      <c r="G467" s="10" t="s">
        <v>518</v>
      </c>
      <c r="H467" s="1258">
        <v>0.2338788291210806</v>
      </c>
      <c r="I467" s="1258">
        <v>0.2251611636029624</v>
      </c>
      <c r="J467" s="1258">
        <v>6.0991177064476449</v>
      </c>
      <c r="K467" s="1258">
        <v>4.8444103293285297</v>
      </c>
      <c r="L467" s="1258">
        <v>6.2862438382381631</v>
      </c>
      <c r="M467" s="1258">
        <v>6.8150165508381493</v>
      </c>
      <c r="N467" s="1258">
        <v>3.0920018203162329</v>
      </c>
      <c r="O467" s="1258">
        <v>2.2503009451593612</v>
      </c>
      <c r="P467" s="1258">
        <v>3.3325425175377776</v>
      </c>
      <c r="Q467" s="1258">
        <v>2.926690320817865</v>
      </c>
    </row>
    <row r="468" spans="1:17">
      <c r="A468" s="10" t="s">
        <v>524</v>
      </c>
      <c r="B468" s="10" t="s">
        <v>550</v>
      </c>
      <c r="D468" s="10" t="s">
        <v>662</v>
      </c>
      <c r="F468" s="10">
        <v>199</v>
      </c>
      <c r="G468" s="10" t="s">
        <v>518</v>
      </c>
      <c r="H468" s="1258">
        <v>0.53172023884396402</v>
      </c>
      <c r="I468" s="1258">
        <v>0.25602519939218027</v>
      </c>
      <c r="J468" s="1258">
        <v>7.114260519108905</v>
      </c>
      <c r="K468" s="1258">
        <v>7.1292205969649496</v>
      </c>
      <c r="L468" s="1258">
        <v>5.0236756485346961</v>
      </c>
      <c r="M468" s="1258">
        <v>6.623979269897375</v>
      </c>
      <c r="N468" s="1258">
        <v>4.3298391992345024</v>
      </c>
      <c r="O468" s="1258">
        <v>4.567806590635084</v>
      </c>
      <c r="P468" s="1258">
        <v>4.3806044343357655</v>
      </c>
      <c r="Q468" s="1258">
        <v>4.9839600165746774</v>
      </c>
    </row>
    <row r="469" spans="1:17">
      <c r="A469" s="10" t="s">
        <v>524</v>
      </c>
      <c r="B469" s="10" t="s">
        <v>551</v>
      </c>
      <c r="F469" s="10">
        <v>200</v>
      </c>
      <c r="G469" s="10" t="s">
        <v>518</v>
      </c>
      <c r="H469" s="1258">
        <v>9.9680549031841689E-2</v>
      </c>
      <c r="I469" s="1258">
        <v>9.8546209658775058E-2</v>
      </c>
      <c r="J469" s="1258">
        <v>2.7585503961602296</v>
      </c>
      <c r="K469" s="1258">
        <v>2.5941648270295721</v>
      </c>
      <c r="L469" s="1258">
        <v>3.059654866532576</v>
      </c>
      <c r="M469" s="1258">
        <v>2.8790443586977772</v>
      </c>
      <c r="N469" s="1258">
        <v>1.4910517238329075</v>
      </c>
      <c r="O469" s="1258">
        <v>1.5830304282309065</v>
      </c>
      <c r="P469" s="1258">
        <v>2.0347114883762907</v>
      </c>
      <c r="Q469" s="1258">
        <v>2.4717597332416292</v>
      </c>
    </row>
    <row r="470" spans="1:17">
      <c r="A470" s="10" t="s">
        <v>524</v>
      </c>
      <c r="B470" s="10" t="s">
        <v>551</v>
      </c>
      <c r="D470" s="10" t="s">
        <v>663</v>
      </c>
      <c r="F470" s="10">
        <v>201</v>
      </c>
      <c r="G470" s="10" t="s">
        <v>518</v>
      </c>
      <c r="H470" s="1258">
        <v>7.1608382544738655E-2</v>
      </c>
      <c r="I470" s="1258">
        <v>7.1005906877814828E-2</v>
      </c>
      <c r="J470" s="1258">
        <v>3.9702404997153153</v>
      </c>
      <c r="K470" s="1258">
        <v>3.5974482627803668</v>
      </c>
      <c r="L470" s="1258">
        <v>3.4377066816701163</v>
      </c>
      <c r="M470" s="1258">
        <v>2.9167087945689749</v>
      </c>
      <c r="N470" s="1258">
        <v>2.0854349797839768</v>
      </c>
      <c r="O470" s="1258">
        <v>2.1347035934795295</v>
      </c>
      <c r="P470" s="1258">
        <v>2.3579275709205834</v>
      </c>
      <c r="Q470" s="1258">
        <v>2.9534840380427121</v>
      </c>
    </row>
    <row r="471" spans="1:17">
      <c r="A471" s="10" t="s">
        <v>524</v>
      </c>
      <c r="B471" s="10" t="s">
        <v>551</v>
      </c>
      <c r="D471" s="10" t="s">
        <v>663</v>
      </c>
      <c r="E471" s="10" t="s">
        <v>664</v>
      </c>
      <c r="F471" s="10">
        <v>202</v>
      </c>
      <c r="G471" s="10" t="s">
        <v>518</v>
      </c>
      <c r="H471" s="1258">
        <v>0.15618090224521303</v>
      </c>
      <c r="I471" s="1258">
        <v>0.12741617914046535</v>
      </c>
      <c r="J471" s="1258">
        <v>4.2669310164544632</v>
      </c>
      <c r="K471" s="1258">
        <v>4.1613227143393257</v>
      </c>
      <c r="L471" s="1258">
        <v>5.3574185803231975</v>
      </c>
      <c r="M471" s="1258">
        <v>4.8089325121079032</v>
      </c>
      <c r="N471" s="1258">
        <v>2.3916800164055605</v>
      </c>
      <c r="O471" s="1258">
        <v>2.7036028191646944</v>
      </c>
      <c r="P471" s="1258">
        <v>2.6059292683232185</v>
      </c>
      <c r="Q471" s="1258">
        <v>2.8352501429129822</v>
      </c>
    </row>
    <row r="472" spans="1:17">
      <c r="A472" s="10" t="s">
        <v>524</v>
      </c>
      <c r="B472" s="10" t="s">
        <v>551</v>
      </c>
      <c r="D472" s="10" t="s">
        <v>663</v>
      </c>
      <c r="E472" s="10" t="s">
        <v>665</v>
      </c>
      <c r="F472" s="10">
        <v>203</v>
      </c>
      <c r="G472" s="10" t="s">
        <v>518</v>
      </c>
      <c r="H472" s="1258">
        <v>7.2194713626960491E-2</v>
      </c>
      <c r="I472" s="1258">
        <v>8.3058059033975742E-2</v>
      </c>
      <c r="J472" s="1258">
        <v>5.3460529015569254</v>
      </c>
      <c r="K472" s="1258">
        <v>4.8085672500525671</v>
      </c>
      <c r="L472" s="1258">
        <v>4.3758917813539018</v>
      </c>
      <c r="M472" s="1258">
        <v>3.6270896969483331</v>
      </c>
      <c r="N472" s="1258">
        <v>2.8064553891503921</v>
      </c>
      <c r="O472" s="1258">
        <v>2.8324063942473772</v>
      </c>
      <c r="P472" s="1258">
        <v>3.2068495409336086</v>
      </c>
      <c r="Q472" s="1258">
        <v>4.093567407059564</v>
      </c>
    </row>
    <row r="473" spans="1:17">
      <c r="A473" s="10" t="s">
        <v>524</v>
      </c>
      <c r="B473" s="10" t="s">
        <v>551</v>
      </c>
      <c r="D473" s="10" t="s">
        <v>666</v>
      </c>
      <c r="F473" s="10">
        <v>204</v>
      </c>
      <c r="G473" s="10" t="s">
        <v>518</v>
      </c>
      <c r="H473" s="1258">
        <v>0.53356013086273446</v>
      </c>
      <c r="I473" s="1258">
        <v>0.59604821108343986</v>
      </c>
      <c r="J473" s="1258">
        <v>6.1580358606389538</v>
      </c>
      <c r="K473" s="1258">
        <v>6.2916165391531154</v>
      </c>
      <c r="L473" s="1258">
        <v>9.469430103025271</v>
      </c>
      <c r="M473" s="1258">
        <v>9.3199963863805717</v>
      </c>
      <c r="N473" s="1258">
        <v>3.9201207714897812</v>
      </c>
      <c r="O473" s="1258">
        <v>4.3835131032715218</v>
      </c>
      <c r="P473" s="1258">
        <v>6.6116827575232833</v>
      </c>
      <c r="Q473" s="1258">
        <v>6.8344163928841821</v>
      </c>
    </row>
    <row r="474" spans="1:17">
      <c r="A474" s="10" t="s">
        <v>524</v>
      </c>
      <c r="B474" s="10" t="s">
        <v>551</v>
      </c>
      <c r="D474" s="10" t="s">
        <v>667</v>
      </c>
      <c r="F474" s="10">
        <v>205</v>
      </c>
      <c r="G474" s="10" t="s">
        <v>518</v>
      </c>
      <c r="H474" s="1258">
        <v>0.41031056650652087</v>
      </c>
      <c r="I474" s="1258">
        <v>0.93304759407485816</v>
      </c>
      <c r="J474" s="1258">
        <v>5.6068258647173748</v>
      </c>
      <c r="K474" s="1258">
        <v>5.4099390795554037</v>
      </c>
      <c r="L474" s="1258">
        <v>6.420326782555156</v>
      </c>
      <c r="M474" s="1258">
        <v>6.382854664385718</v>
      </c>
      <c r="N474" s="1258">
        <v>2.7062609074481321</v>
      </c>
      <c r="O474" s="1258">
        <v>2.8562763929828874</v>
      </c>
      <c r="P474" s="1258">
        <v>3.730845875056799</v>
      </c>
      <c r="Q474" s="1258">
        <v>2.8843942674180978</v>
      </c>
    </row>
    <row r="475" spans="1:17">
      <c r="A475" s="10" t="s">
        <v>524</v>
      </c>
      <c r="B475" s="10" t="s">
        <v>551</v>
      </c>
      <c r="D475" s="10" t="s">
        <v>668</v>
      </c>
      <c r="F475" s="10">
        <v>206</v>
      </c>
      <c r="G475" s="10" t="s">
        <v>518</v>
      </c>
      <c r="H475" s="1258">
        <v>0.14899240453355403</v>
      </c>
      <c r="I475" s="1258">
        <v>0.16021615854433569</v>
      </c>
      <c r="J475" s="1258">
        <v>7.1630771402310485</v>
      </c>
      <c r="K475" s="1258">
        <v>7.350631126915113</v>
      </c>
      <c r="L475" s="1258">
        <v>14.563298855217941</v>
      </c>
      <c r="M475" s="1258">
        <v>15.038301002147175</v>
      </c>
      <c r="N475" s="1258">
        <v>4.9035415150083992</v>
      </c>
      <c r="O475" s="1258">
        <v>5.677591100859658</v>
      </c>
      <c r="P475" s="1258">
        <v>9.2395924694682989</v>
      </c>
      <c r="Q475" s="1258">
        <v>12.690183938575066</v>
      </c>
    </row>
    <row r="476" spans="1:17">
      <c r="A476" s="10" t="s">
        <v>524</v>
      </c>
      <c r="B476" s="10" t="s">
        <v>551</v>
      </c>
      <c r="D476" s="10" t="s">
        <v>669</v>
      </c>
      <c r="F476" s="10">
        <v>207</v>
      </c>
      <c r="G476" s="10" t="s">
        <v>518</v>
      </c>
      <c r="H476" s="1258">
        <v>0.32193312944193214</v>
      </c>
      <c r="I476" s="1258">
        <v>0.440823001462683</v>
      </c>
      <c r="J476" s="1258">
        <v>6.6210085400472307</v>
      </c>
      <c r="K476" s="1258">
        <v>5.8745612086586876</v>
      </c>
      <c r="L476" s="1258">
        <v>5.2552835458524187</v>
      </c>
      <c r="M476" s="1258">
        <v>5.003681279060336</v>
      </c>
      <c r="N476" s="1258">
        <v>4.185849930176528</v>
      </c>
      <c r="O476" s="1258">
        <v>3.6945374902091221</v>
      </c>
      <c r="P476" s="1258">
        <v>5.0655761045944772</v>
      </c>
      <c r="Q476" s="1258">
        <v>4.7264829839948606</v>
      </c>
    </row>
    <row r="477" spans="1:17">
      <c r="A477" s="10" t="s">
        <v>524</v>
      </c>
      <c r="B477" s="10" t="s">
        <v>552</v>
      </c>
      <c r="F477" s="10">
        <v>208</v>
      </c>
      <c r="G477" s="10" t="s">
        <v>518</v>
      </c>
      <c r="H477" s="1258">
        <v>0.18691360284819716</v>
      </c>
      <c r="I477" s="1258">
        <v>0.18394627602438587</v>
      </c>
      <c r="J477" s="1258">
        <v>2.1495019184480348</v>
      </c>
      <c r="K477" s="1258">
        <v>2.1354101389220732</v>
      </c>
      <c r="L477" s="1258">
        <v>3.5974688055761805</v>
      </c>
      <c r="M477" s="1258">
        <v>3.4290053296704128</v>
      </c>
      <c r="N477" s="1258">
        <v>1.312332430249074</v>
      </c>
      <c r="O477" s="1258">
        <v>1.5215023402005752</v>
      </c>
      <c r="P477" s="1258">
        <v>1.6793482916707831</v>
      </c>
      <c r="Q477" s="1258">
        <v>2.0617462444620762</v>
      </c>
    </row>
    <row r="478" spans="1:17">
      <c r="A478" s="10" t="s">
        <v>524</v>
      </c>
      <c r="B478" s="10" t="s">
        <v>552</v>
      </c>
      <c r="D478" s="10" t="s">
        <v>670</v>
      </c>
      <c r="F478" s="10">
        <v>209</v>
      </c>
      <c r="G478" s="10" t="s">
        <v>518</v>
      </c>
      <c r="H478" s="1258">
        <v>0.36224148380246796</v>
      </c>
      <c r="I478" s="1258">
        <v>0.35650273185580744</v>
      </c>
      <c r="J478" s="1258">
        <v>3.3684739227413063</v>
      </c>
      <c r="K478" s="1258">
        <v>3.3145492321426095</v>
      </c>
      <c r="L478" s="1258">
        <v>4.0709603634327394</v>
      </c>
      <c r="M478" s="1258">
        <v>4.1143856768162639</v>
      </c>
      <c r="N478" s="1258">
        <v>2.1266947413382029</v>
      </c>
      <c r="O478" s="1258">
        <v>2.5114024201727965</v>
      </c>
      <c r="P478" s="1258">
        <v>2.327335536922718</v>
      </c>
      <c r="Q478" s="1258">
        <v>3.1045734927418072</v>
      </c>
    </row>
    <row r="479" spans="1:17">
      <c r="A479" s="10" t="s">
        <v>524</v>
      </c>
      <c r="B479" s="10" t="s">
        <v>552</v>
      </c>
      <c r="D479" s="10" t="s">
        <v>670</v>
      </c>
      <c r="E479" s="10" t="s">
        <v>671</v>
      </c>
      <c r="F479" s="10">
        <v>210</v>
      </c>
      <c r="G479" s="10" t="s">
        <v>518</v>
      </c>
      <c r="H479" s="1258">
        <v>0.54276344391218068</v>
      </c>
      <c r="I479" s="1258">
        <v>0.75996212215344994</v>
      </c>
      <c r="J479" s="1258">
        <v>5.1298627043159017</v>
      </c>
      <c r="K479" s="1258">
        <v>4.8274097797779536</v>
      </c>
      <c r="L479" s="1258">
        <v>6.2092374708969329</v>
      </c>
      <c r="M479" s="1258">
        <v>5.2883343408249779</v>
      </c>
      <c r="N479" s="1258">
        <v>2.9178636384078311</v>
      </c>
      <c r="O479" s="1258">
        <v>3.3314880799924991</v>
      </c>
      <c r="P479" s="1258">
        <v>2.6384402513783392</v>
      </c>
      <c r="Q479" s="1258">
        <v>2.2682112330649291</v>
      </c>
    </row>
    <row r="480" spans="1:17">
      <c r="A480" s="10" t="s">
        <v>524</v>
      </c>
      <c r="B480" s="10" t="s">
        <v>552</v>
      </c>
      <c r="D480" s="10" t="s">
        <v>670</v>
      </c>
      <c r="E480" s="10" t="s">
        <v>672</v>
      </c>
      <c r="F480" s="10">
        <v>211</v>
      </c>
      <c r="G480" s="10" t="s">
        <v>518</v>
      </c>
      <c r="H480" s="1258">
        <v>0.51808733823758601</v>
      </c>
      <c r="I480" s="1258">
        <v>0.47132145062665515</v>
      </c>
      <c r="J480" s="1258">
        <v>4.4423482210462479</v>
      </c>
      <c r="K480" s="1258">
        <v>4.4403520763789404</v>
      </c>
      <c r="L480" s="1258">
        <v>5.3684692035000809</v>
      </c>
      <c r="M480" s="1258">
        <v>5.8182542822418215</v>
      </c>
      <c r="N480" s="1258">
        <v>2.9291361693121387</v>
      </c>
      <c r="O480" s="1258">
        <v>3.4705301889057587</v>
      </c>
      <c r="P480" s="1258">
        <v>3.3902178471076025</v>
      </c>
      <c r="Q480" s="1258">
        <v>4.6989546899834007</v>
      </c>
    </row>
    <row r="481" spans="1:17">
      <c r="A481" s="10" t="s">
        <v>524</v>
      </c>
      <c r="B481" s="10" t="s">
        <v>552</v>
      </c>
      <c r="D481" s="10" t="s">
        <v>673</v>
      </c>
      <c r="F481" s="10">
        <v>212</v>
      </c>
      <c r="G481" s="10" t="s">
        <v>518</v>
      </c>
      <c r="H481" s="1258">
        <v>0.39912776171443293</v>
      </c>
      <c r="I481" s="1258">
        <v>0.44978662576386785</v>
      </c>
      <c r="J481" s="1258">
        <v>9.0034808489232709</v>
      </c>
      <c r="K481" s="1258">
        <v>9.3321838850877707</v>
      </c>
      <c r="L481" s="1258">
        <v>12.82984132106772</v>
      </c>
      <c r="M481" s="1258">
        <v>14.028253033538704</v>
      </c>
      <c r="N481" s="1258">
        <v>4.1283207428048119</v>
      </c>
      <c r="O481" s="1258">
        <v>5.0737789248419158</v>
      </c>
      <c r="P481" s="1258">
        <v>3.9754281062823673</v>
      </c>
      <c r="Q481" s="1258">
        <v>8.2232329451243782</v>
      </c>
    </row>
    <row r="482" spans="1:17">
      <c r="A482" s="10" t="s">
        <v>524</v>
      </c>
      <c r="B482" s="10" t="s">
        <v>552</v>
      </c>
      <c r="D482" s="10" t="s">
        <v>674</v>
      </c>
      <c r="F482" s="10">
        <v>213</v>
      </c>
      <c r="G482" s="10" t="s">
        <v>518</v>
      </c>
      <c r="H482" s="1258">
        <v>0.39856521847753462</v>
      </c>
      <c r="I482" s="1258">
        <v>0.42811227429042475</v>
      </c>
      <c r="J482" s="1258">
        <v>5.8537900226921806</v>
      </c>
      <c r="K482" s="1258">
        <v>6.1265822311075882</v>
      </c>
      <c r="L482" s="1258">
        <v>5.3713309477232691</v>
      </c>
      <c r="M482" s="1258">
        <v>5.4283465404662286</v>
      </c>
      <c r="N482" s="1258">
        <v>3.5688184446487203</v>
      </c>
      <c r="O482" s="1258">
        <v>4.2277203256729496</v>
      </c>
      <c r="P482" s="1258">
        <v>6.2237164037989672</v>
      </c>
      <c r="Q482" s="1258">
        <v>7.8029732094052262</v>
      </c>
    </row>
    <row r="483" spans="1:17">
      <c r="A483" s="10" t="s">
        <v>524</v>
      </c>
      <c r="B483" s="10" t="s">
        <v>552</v>
      </c>
      <c r="D483" s="10" t="s">
        <v>675</v>
      </c>
      <c r="F483" s="10">
        <v>214</v>
      </c>
      <c r="G483" s="10" t="s">
        <v>518</v>
      </c>
      <c r="H483" s="1258">
        <v>0.40053600682511648</v>
      </c>
      <c r="I483" s="1258">
        <v>0.55403196530568011</v>
      </c>
      <c r="J483" s="1258">
        <v>5.7588076109860529</v>
      </c>
      <c r="K483" s="1258">
        <v>5.8300083428219382</v>
      </c>
      <c r="L483" s="1258">
        <v>14.238907823238128</v>
      </c>
      <c r="M483" s="1258">
        <v>14.66109052832542</v>
      </c>
      <c r="N483" s="1258">
        <v>3.2287356046997071</v>
      </c>
      <c r="O483" s="1258">
        <v>3.5922211794982228</v>
      </c>
      <c r="P483" s="1258">
        <v>4.9282360085032551</v>
      </c>
      <c r="Q483" s="1258">
        <v>6.165946029154127</v>
      </c>
    </row>
    <row r="484" spans="1:17">
      <c r="A484" s="10" t="s">
        <v>524</v>
      </c>
      <c r="B484" s="10" t="s">
        <v>552</v>
      </c>
      <c r="D484" s="10" t="s">
        <v>676</v>
      </c>
      <c r="F484" s="10">
        <v>215</v>
      </c>
      <c r="G484" s="10" t="s">
        <v>518</v>
      </c>
      <c r="H484" s="1258">
        <v>0.51703668790585677</v>
      </c>
      <c r="I484" s="1258">
        <v>0.36739821651040466</v>
      </c>
      <c r="J484" s="1258">
        <v>6.7394358335709788</v>
      </c>
      <c r="K484" s="1258">
        <v>6.8014945753337051</v>
      </c>
      <c r="L484" s="1258">
        <v>7.4818693450133305</v>
      </c>
      <c r="M484" s="1258">
        <v>7.6301320527171415</v>
      </c>
      <c r="N484" s="1258">
        <v>4.8888608611208575</v>
      </c>
      <c r="O484" s="1258">
        <v>5.1273858798593581</v>
      </c>
      <c r="P484" s="1258">
        <v>4.4208438332134312</v>
      </c>
      <c r="Q484" s="1258">
        <v>4.5713302856524862</v>
      </c>
    </row>
    <row r="485" spans="1:17">
      <c r="A485" s="10" t="s">
        <v>524</v>
      </c>
      <c r="B485" s="10" t="s">
        <v>552</v>
      </c>
      <c r="D485" s="10" t="s">
        <v>677</v>
      </c>
      <c r="F485" s="10">
        <v>216</v>
      </c>
      <c r="G485" s="10" t="s">
        <v>518</v>
      </c>
      <c r="H485" s="1258">
        <v>0.43669059458843595</v>
      </c>
      <c r="I485" s="1258">
        <v>0.34005036190038723</v>
      </c>
      <c r="J485" s="1258">
        <v>6.3027180233950109</v>
      </c>
      <c r="K485" s="1258">
        <v>5.8126315681623391</v>
      </c>
      <c r="L485" s="1258">
        <v>7.017109267744063</v>
      </c>
      <c r="M485" s="1258">
        <v>3.6734624872284352</v>
      </c>
      <c r="N485" s="1258">
        <v>3.964751981086458</v>
      </c>
      <c r="O485" s="1258">
        <v>4.3876110490963871</v>
      </c>
      <c r="P485" s="1258">
        <v>1.6602964575402457</v>
      </c>
      <c r="Q485" s="1258">
        <v>4.1002025492268714</v>
      </c>
    </row>
    <row r="486" spans="1:17">
      <c r="A486" s="10" t="s">
        <v>524</v>
      </c>
      <c r="B486" s="10" t="s">
        <v>552</v>
      </c>
      <c r="D486" s="10" t="s">
        <v>678</v>
      </c>
      <c r="F486" s="10">
        <v>217</v>
      </c>
      <c r="G486" s="10" t="s">
        <v>518</v>
      </c>
      <c r="H486" s="1258">
        <v>0.36442825206071999</v>
      </c>
      <c r="I486" s="1258">
        <v>0.71084330415114827</v>
      </c>
      <c r="J486" s="1258">
        <v>8.0024176001181999</v>
      </c>
      <c r="K486" s="1258">
        <v>5.7631233887231028</v>
      </c>
      <c r="L486" s="1258">
        <v>15.679712679092493</v>
      </c>
      <c r="M486" s="1258">
        <v>10.472254390208732</v>
      </c>
      <c r="N486" s="1258">
        <v>2.9024579061331353</v>
      </c>
      <c r="O486" s="1258">
        <v>2.1861462224069892</v>
      </c>
      <c r="P486" s="1258">
        <v>7.6592318655156086</v>
      </c>
      <c r="Q486" s="1258">
        <v>1.9099856530357198</v>
      </c>
    </row>
    <row r="487" spans="1:17">
      <c r="A487" s="10" t="s">
        <v>524</v>
      </c>
      <c r="B487" s="10" t="s">
        <v>552</v>
      </c>
      <c r="D487" s="10" t="s">
        <v>680</v>
      </c>
      <c r="F487" s="10">
        <v>219</v>
      </c>
      <c r="G487" s="10" t="s">
        <v>518</v>
      </c>
      <c r="H487" s="1258">
        <v>0.18868412640927057</v>
      </c>
      <c r="I487" s="1258">
        <v>0.4447838858715773</v>
      </c>
      <c r="J487" s="1258">
        <v>7.5340679449689363</v>
      </c>
      <c r="K487" s="1258">
        <v>7.8692671266583254</v>
      </c>
      <c r="L487" s="1258">
        <v>13.439751060016901</v>
      </c>
      <c r="M487" s="1258">
        <v>15.094326715386986</v>
      </c>
      <c r="N487" s="1258">
        <v>4.0092232671106904</v>
      </c>
      <c r="O487" s="1258">
        <v>4.9376056708908136</v>
      </c>
      <c r="P487" s="1258">
        <v>5.9690576472683219</v>
      </c>
      <c r="Q487" s="1258">
        <v>7.5035102924309376</v>
      </c>
    </row>
    <row r="488" spans="1:17">
      <c r="A488" s="10" t="s">
        <v>524</v>
      </c>
      <c r="B488" s="10" t="s">
        <v>552</v>
      </c>
      <c r="D488" s="10" t="s">
        <v>681</v>
      </c>
      <c r="F488" s="10">
        <v>220</v>
      </c>
      <c r="G488" s="10" t="s">
        <v>518</v>
      </c>
      <c r="H488" s="1258">
        <v>0.64681718266455113</v>
      </c>
      <c r="I488" s="1258">
        <v>0.65062618047341603</v>
      </c>
      <c r="J488" s="1258">
        <v>9.9655088354470127</v>
      </c>
      <c r="K488" s="1258">
        <v>9.3634220809285722</v>
      </c>
      <c r="L488" s="1258">
        <v>10.284009309074898</v>
      </c>
      <c r="M488" s="1258">
        <v>12.404495890391019</v>
      </c>
      <c r="N488" s="1258">
        <v>5.8015565388752428</v>
      </c>
      <c r="O488" s="1258">
        <v>5.5806076651993148</v>
      </c>
      <c r="P488" s="1258">
        <v>8.9310860803548167</v>
      </c>
      <c r="Q488" s="1258">
        <v>7.3547543619603157</v>
      </c>
    </row>
    <row r="489" spans="1:17">
      <c r="A489" s="10" t="s">
        <v>524</v>
      </c>
      <c r="B489" s="10" t="s">
        <v>552</v>
      </c>
      <c r="D489" s="10" t="s">
        <v>682</v>
      </c>
      <c r="F489" s="10">
        <v>221</v>
      </c>
      <c r="G489" s="10" t="s">
        <v>518</v>
      </c>
      <c r="H489" s="1258">
        <v>0.4705973968085026</v>
      </c>
      <c r="I489" s="1258">
        <v>0.33282513953387333</v>
      </c>
      <c r="J489" s="1258">
        <v>6.8228475291120834</v>
      </c>
      <c r="K489" s="1258">
        <v>6.3414024937763189</v>
      </c>
      <c r="L489" s="1258">
        <v>17.206757041040945</v>
      </c>
      <c r="M489" s="1258">
        <v>7.7488551822684535</v>
      </c>
      <c r="N489" s="1258">
        <v>4.2154104473568141</v>
      </c>
      <c r="O489" s="1258">
        <v>4.0670906096344028</v>
      </c>
      <c r="P489" s="1258">
        <v>7.3775650745380599</v>
      </c>
      <c r="Q489" s="1258">
        <v>3.7581970825765927</v>
      </c>
    </row>
    <row r="490" spans="1:17">
      <c r="A490" s="10" t="s">
        <v>524</v>
      </c>
      <c r="B490" s="10" t="s">
        <v>553</v>
      </c>
      <c r="F490" s="10">
        <v>222</v>
      </c>
      <c r="G490" s="10" t="s">
        <v>518</v>
      </c>
      <c r="H490" s="1258">
        <v>0.18921040318616142</v>
      </c>
      <c r="I490" s="1258">
        <v>0.18402699155763519</v>
      </c>
      <c r="J490" s="1258">
        <v>2.557052710101154</v>
      </c>
      <c r="K490" s="1258">
        <v>2.439215244741463</v>
      </c>
      <c r="L490" s="1258">
        <v>2.6255025960058465</v>
      </c>
      <c r="M490" s="1258">
        <v>2.210653324516811</v>
      </c>
      <c r="N490" s="1258">
        <v>1.5380059934207204</v>
      </c>
      <c r="O490" s="1258">
        <v>1.5611039000284737</v>
      </c>
      <c r="P490" s="1258">
        <v>1.5138117565957665</v>
      </c>
      <c r="Q490" s="1258">
        <v>1.4927910675318832</v>
      </c>
    </row>
    <row r="491" spans="1:17">
      <c r="A491" s="10" t="s">
        <v>524</v>
      </c>
      <c r="B491" s="10" t="s">
        <v>553</v>
      </c>
      <c r="D491" s="10" t="s">
        <v>683</v>
      </c>
      <c r="F491" s="10">
        <v>223</v>
      </c>
      <c r="G491" s="10" t="s">
        <v>518</v>
      </c>
      <c r="H491" s="1258">
        <v>0.23843495748298163</v>
      </c>
      <c r="I491" s="1258">
        <v>0.23107780633466962</v>
      </c>
      <c r="J491" s="1258">
        <v>3.8273873503935065</v>
      </c>
      <c r="K491" s="1258">
        <v>3.5096219114719749</v>
      </c>
      <c r="L491" s="1258">
        <v>3.7973031595846019</v>
      </c>
      <c r="M491" s="1258">
        <v>3.1024318139627498</v>
      </c>
      <c r="N491" s="1258">
        <v>2.2355010506793622</v>
      </c>
      <c r="O491" s="1258">
        <v>2.2020779766806111</v>
      </c>
      <c r="P491" s="1258">
        <v>2.3595884999190915</v>
      </c>
      <c r="Q491" s="1258">
        <v>2.2309386388027397</v>
      </c>
    </row>
    <row r="492" spans="1:17">
      <c r="A492" s="10" t="s">
        <v>524</v>
      </c>
      <c r="B492" s="10" t="s">
        <v>553</v>
      </c>
      <c r="D492" s="10" t="s">
        <v>683</v>
      </c>
      <c r="E492" s="10" t="s">
        <v>684</v>
      </c>
      <c r="F492" s="10">
        <v>224</v>
      </c>
      <c r="G492" s="10" t="s">
        <v>518</v>
      </c>
      <c r="H492" s="1258">
        <v>0.31965906804196098</v>
      </c>
      <c r="I492" s="1258">
        <v>0.33430815538996533</v>
      </c>
      <c r="J492" s="1258">
        <v>5.3764019266422416</v>
      </c>
      <c r="K492" s="1258">
        <v>4.95885748941493</v>
      </c>
      <c r="L492" s="1258">
        <v>5.4703792154344102</v>
      </c>
      <c r="M492" s="1258">
        <v>3.5727031423747153</v>
      </c>
      <c r="N492" s="1258">
        <v>3.1381179287997529</v>
      </c>
      <c r="O492" s="1258">
        <v>3.1503012707054467</v>
      </c>
      <c r="P492" s="1258">
        <v>3.52936718423729</v>
      </c>
      <c r="Q492" s="1258">
        <v>3.0567163369877539</v>
      </c>
    </row>
    <row r="493" spans="1:17">
      <c r="A493" s="10" t="s">
        <v>524</v>
      </c>
      <c r="B493" s="10" t="s">
        <v>553</v>
      </c>
      <c r="D493" s="10" t="s">
        <v>683</v>
      </c>
      <c r="E493" s="10" t="s">
        <v>685</v>
      </c>
      <c r="F493" s="10">
        <v>225</v>
      </c>
      <c r="G493" s="10" t="s">
        <v>518</v>
      </c>
      <c r="H493" s="1258">
        <v>0.33526251904108545</v>
      </c>
      <c r="I493" s="1258">
        <v>0.38774076837917876</v>
      </c>
      <c r="J493" s="1258">
        <v>5.1099136744598841</v>
      </c>
      <c r="K493" s="1258">
        <v>4.5494639114817126</v>
      </c>
      <c r="L493" s="1258">
        <v>4.924139298989056</v>
      </c>
      <c r="M493" s="1258">
        <v>5.6442909424896968</v>
      </c>
      <c r="N493" s="1258">
        <v>3.0166932275083602</v>
      </c>
      <c r="O493" s="1258">
        <v>2.7927058174627657</v>
      </c>
      <c r="P493" s="1258">
        <v>2.495743051487378</v>
      </c>
      <c r="Q493" s="1258">
        <v>3.1476346583571493</v>
      </c>
    </row>
    <row r="494" spans="1:17">
      <c r="A494" s="10" t="s">
        <v>524</v>
      </c>
      <c r="B494" s="10" t="s">
        <v>553</v>
      </c>
      <c r="D494" s="10" t="s">
        <v>686</v>
      </c>
      <c r="F494" s="10">
        <v>226</v>
      </c>
      <c r="G494" s="10" t="s">
        <v>518</v>
      </c>
      <c r="H494" s="1258">
        <v>0.31966325375481291</v>
      </c>
      <c r="I494" s="1258">
        <v>0.25899585252233626</v>
      </c>
      <c r="J494" s="1258">
        <v>5.4889418153074621</v>
      </c>
      <c r="K494" s="1258">
        <v>5.4123618797267197</v>
      </c>
      <c r="L494" s="1258">
        <v>6.0981710669108642</v>
      </c>
      <c r="M494" s="1258">
        <v>5.3259073268250567</v>
      </c>
      <c r="N494" s="1258">
        <v>4.0675504761820838</v>
      </c>
      <c r="O494" s="1258">
        <v>4.2014016803687326</v>
      </c>
      <c r="P494" s="1258">
        <v>2.8275108184980389</v>
      </c>
      <c r="Q494" s="1258">
        <v>3.5446252171751564</v>
      </c>
    </row>
    <row r="495" spans="1:17">
      <c r="A495" s="10" t="s">
        <v>524</v>
      </c>
      <c r="B495" s="10" t="s">
        <v>553</v>
      </c>
      <c r="D495" s="10" t="s">
        <v>687</v>
      </c>
      <c r="F495" s="10">
        <v>227</v>
      </c>
      <c r="G495" s="10" t="s">
        <v>518</v>
      </c>
      <c r="H495" s="1258">
        <v>0.68812279923497244</v>
      </c>
      <c r="I495" s="1258">
        <v>0.63037574368293614</v>
      </c>
      <c r="J495" s="1258">
        <v>6.256025386561034</v>
      </c>
      <c r="K495" s="1258">
        <v>6.3133429832520074</v>
      </c>
      <c r="L495" s="1258">
        <v>6.9799281331019678</v>
      </c>
      <c r="M495" s="1258">
        <v>5.7356206271918779</v>
      </c>
      <c r="N495" s="1258">
        <v>3.3859097378968546</v>
      </c>
      <c r="O495" s="1258">
        <v>3.5932817651421671</v>
      </c>
      <c r="P495" s="1258">
        <v>3.6322298592877655</v>
      </c>
      <c r="Q495" s="1258">
        <v>2.8124266820936854</v>
      </c>
    </row>
    <row r="496" spans="1:17">
      <c r="A496" s="10" t="s">
        <v>524</v>
      </c>
      <c r="B496" s="10" t="s">
        <v>553</v>
      </c>
      <c r="D496" s="10" t="s">
        <v>688</v>
      </c>
      <c r="F496" s="10">
        <v>228</v>
      </c>
      <c r="G496" s="10" t="s">
        <v>518</v>
      </c>
      <c r="H496" s="1258">
        <v>0.40545543048943938</v>
      </c>
      <c r="I496" s="1258">
        <v>0.53771476553114816</v>
      </c>
      <c r="J496" s="1258">
        <v>5.7370729135128435</v>
      </c>
      <c r="K496" s="1258">
        <v>5.2662319695943287</v>
      </c>
      <c r="L496" s="1258">
        <v>6.3051449427397745</v>
      </c>
      <c r="M496" s="1258">
        <v>5.8731556011207431</v>
      </c>
      <c r="N496" s="1258">
        <v>4.4876787081365457</v>
      </c>
      <c r="O496" s="1258">
        <v>4.2562385638327722</v>
      </c>
      <c r="P496" s="1258">
        <v>2.4516899905945153</v>
      </c>
      <c r="Q496" s="1258">
        <v>3.0955008582107237</v>
      </c>
    </row>
    <row r="497" spans="1:17">
      <c r="A497" s="10" t="s">
        <v>524</v>
      </c>
      <c r="B497" s="10" t="s">
        <v>553</v>
      </c>
      <c r="D497" s="10" t="s">
        <v>689</v>
      </c>
      <c r="F497" s="10">
        <v>229</v>
      </c>
      <c r="G497" s="10" t="s">
        <v>518</v>
      </c>
      <c r="H497" s="1258">
        <v>0.60400255189250085</v>
      </c>
      <c r="I497" s="1258">
        <v>0.50075345792781856</v>
      </c>
      <c r="J497" s="1258">
        <v>6.9744064684731191</v>
      </c>
      <c r="K497" s="1258">
        <v>7.3601277753823835</v>
      </c>
      <c r="L497" s="1258">
        <v>13.105555036919686</v>
      </c>
      <c r="M497" s="1258">
        <v>15.058803433645812</v>
      </c>
      <c r="N497" s="1258">
        <v>4.3797113769864042</v>
      </c>
      <c r="O497" s="1258">
        <v>4.8423868502136536</v>
      </c>
      <c r="P497" s="1258">
        <v>4.5193658968239507</v>
      </c>
      <c r="Q497" s="1258">
        <v>4.7698385285418015</v>
      </c>
    </row>
    <row r="498" spans="1:17">
      <c r="A498" s="10" t="s">
        <v>524</v>
      </c>
      <c r="B498" s="10" t="s">
        <v>553</v>
      </c>
      <c r="D498" s="10" t="s">
        <v>690</v>
      </c>
      <c r="F498" s="10">
        <v>230</v>
      </c>
      <c r="G498" s="10" t="s">
        <v>518</v>
      </c>
      <c r="H498" s="1258">
        <v>0.3523860234863081</v>
      </c>
      <c r="I498" s="1258">
        <v>0.65503608921347256</v>
      </c>
      <c r="J498" s="1258">
        <v>7.6028012799814535</v>
      </c>
      <c r="K498" s="1258">
        <v>7.4733372926135209</v>
      </c>
      <c r="L498" s="1258">
        <v>10.014907537688208</v>
      </c>
      <c r="M498" s="1258">
        <v>9.6119603529710069</v>
      </c>
      <c r="N498" s="1258">
        <v>5.1007643041333273</v>
      </c>
      <c r="O498" s="1258">
        <v>5.0853978661016006</v>
      </c>
      <c r="P498" s="1258">
        <v>9.2439315818907204</v>
      </c>
      <c r="Q498" s="1258">
        <v>7.4795779597234953</v>
      </c>
    </row>
    <row r="499" spans="1:17">
      <c r="A499" s="10" t="s">
        <v>524</v>
      </c>
      <c r="B499" s="10" t="s">
        <v>554</v>
      </c>
      <c r="F499" s="10">
        <v>231</v>
      </c>
      <c r="G499" s="10" t="s">
        <v>518</v>
      </c>
      <c r="H499" s="1258">
        <v>0.1660149371457709</v>
      </c>
      <c r="I499" s="1258">
        <v>0.16204117333637294</v>
      </c>
      <c r="J499" s="1258">
        <v>2.3600759990076083</v>
      </c>
      <c r="K499" s="1258">
        <v>2.2052971200602118</v>
      </c>
      <c r="L499" s="1258">
        <v>3.1303933288478771</v>
      </c>
      <c r="M499" s="1258">
        <v>3.0842474015754995</v>
      </c>
      <c r="N499" s="1258">
        <v>1.3582871737767905</v>
      </c>
      <c r="O499" s="1258">
        <v>1.3473421807259838</v>
      </c>
      <c r="P499" s="1258">
        <v>1.3137936641855705</v>
      </c>
      <c r="Q499" s="1258">
        <v>1.7089642272261569</v>
      </c>
    </row>
    <row r="500" spans="1:17">
      <c r="A500" s="10" t="s">
        <v>524</v>
      </c>
      <c r="B500" s="10" t="s">
        <v>554</v>
      </c>
      <c r="D500" s="10" t="s">
        <v>691</v>
      </c>
      <c r="F500" s="10">
        <v>232</v>
      </c>
      <c r="G500" s="10" t="s">
        <v>518</v>
      </c>
      <c r="H500" s="1258">
        <v>0.47481406023875278</v>
      </c>
      <c r="I500" s="1258">
        <v>0.29574349795471494</v>
      </c>
      <c r="J500" s="1258">
        <v>5.8360018474146349</v>
      </c>
      <c r="K500" s="1258">
        <v>5.1557714577149811</v>
      </c>
      <c r="L500" s="1258">
        <v>8.5594055993023321</v>
      </c>
      <c r="M500" s="1258">
        <v>7.9071214547236721</v>
      </c>
      <c r="N500" s="1258">
        <v>2.9758903553777114</v>
      </c>
      <c r="O500" s="1258">
        <v>2.8852586737011028</v>
      </c>
      <c r="P500" s="1258">
        <v>3.4732501018609998</v>
      </c>
      <c r="Q500" s="1258">
        <v>3.7188809256228956</v>
      </c>
    </row>
    <row r="501" spans="1:17">
      <c r="A501" s="10" t="s">
        <v>524</v>
      </c>
      <c r="B501" s="10" t="s">
        <v>554</v>
      </c>
      <c r="D501" s="10" t="s">
        <v>692</v>
      </c>
      <c r="F501" s="10">
        <v>233</v>
      </c>
      <c r="G501" s="10" t="s">
        <v>518</v>
      </c>
      <c r="H501" s="1258">
        <v>0.19937415959718399</v>
      </c>
      <c r="I501" s="1258">
        <v>0.18024734274236062</v>
      </c>
      <c r="J501" s="1258">
        <v>5.4156396047965449</v>
      </c>
      <c r="K501" s="1258">
        <v>5.3219762921071263</v>
      </c>
      <c r="L501" s="1258">
        <v>5.9527159316258098</v>
      </c>
      <c r="M501" s="1258">
        <v>6.9708450691600259</v>
      </c>
      <c r="N501" s="1258">
        <v>3.4293129400231632</v>
      </c>
      <c r="O501" s="1258">
        <v>3.4926180751040987</v>
      </c>
      <c r="P501" s="1258">
        <v>2.6741169508980533</v>
      </c>
      <c r="Q501" s="1258">
        <v>3.4898283184794989</v>
      </c>
    </row>
    <row r="502" spans="1:17">
      <c r="A502" s="10" t="s">
        <v>524</v>
      </c>
      <c r="B502" s="10" t="s">
        <v>554</v>
      </c>
      <c r="D502" s="10" t="s">
        <v>693</v>
      </c>
      <c r="F502" s="10">
        <v>234</v>
      </c>
      <c r="G502" s="10" t="s">
        <v>518</v>
      </c>
      <c r="H502" s="1258">
        <v>0.33367643933037178</v>
      </c>
      <c r="I502" s="1258">
        <v>0.25162493336737662</v>
      </c>
      <c r="J502" s="1258">
        <v>3.5415204859478489</v>
      </c>
      <c r="K502" s="1258">
        <v>3.1141329048394515</v>
      </c>
      <c r="L502" s="1258">
        <v>5.6003551293632778</v>
      </c>
      <c r="M502" s="1258">
        <v>4.5933824226103708</v>
      </c>
      <c r="N502" s="1258">
        <v>2.3178265622786163</v>
      </c>
      <c r="O502" s="1258">
        <v>2.1325954488941106</v>
      </c>
      <c r="P502" s="1258">
        <v>1.9449776415744917</v>
      </c>
      <c r="Q502" s="1258">
        <v>3.2223313074552142</v>
      </c>
    </row>
    <row r="503" spans="1:17">
      <c r="A503" s="10" t="s">
        <v>524</v>
      </c>
      <c r="B503" s="10" t="s">
        <v>554</v>
      </c>
      <c r="D503" s="10" t="s">
        <v>694</v>
      </c>
      <c r="F503" s="10">
        <v>235</v>
      </c>
      <c r="G503" s="10" t="s">
        <v>518</v>
      </c>
      <c r="H503" s="1258">
        <v>0.35452332486606003</v>
      </c>
      <c r="I503" s="1258">
        <v>0.34425906783097737</v>
      </c>
      <c r="J503" s="1258">
        <v>6.9911032744308512</v>
      </c>
      <c r="K503" s="1258">
        <v>7.0593685960613657</v>
      </c>
      <c r="L503" s="1258">
        <v>8.6450443962914623</v>
      </c>
      <c r="M503" s="1258">
        <v>9.0263154375439161</v>
      </c>
      <c r="N503" s="1258">
        <v>4.5439374575865061</v>
      </c>
      <c r="O503" s="1258">
        <v>4.5636787532625904</v>
      </c>
      <c r="P503" s="1258">
        <v>5.2159985007399232</v>
      </c>
      <c r="Q503" s="1258">
        <v>4.9683353644070074</v>
      </c>
    </row>
    <row r="504" spans="1:17">
      <c r="A504" s="10" t="s">
        <v>524</v>
      </c>
      <c r="B504" s="10" t="s">
        <v>554</v>
      </c>
      <c r="D504" s="10" t="s">
        <v>695</v>
      </c>
      <c r="F504" s="10">
        <v>236</v>
      </c>
      <c r="G504" s="10" t="s">
        <v>518</v>
      </c>
      <c r="H504" s="1258">
        <v>0.25218126625620668</v>
      </c>
      <c r="I504" s="1258">
        <v>0.17037406156806995</v>
      </c>
      <c r="J504" s="1258">
        <v>5.7124996463992614</v>
      </c>
      <c r="K504" s="1258">
        <v>5.5087230987757385</v>
      </c>
      <c r="L504" s="1258">
        <v>7.415211487323444</v>
      </c>
      <c r="M504" s="1258">
        <v>7.8819631650704558</v>
      </c>
      <c r="N504" s="1258">
        <v>3.3856132402505672</v>
      </c>
      <c r="O504" s="1258">
        <v>3.4746287153286537</v>
      </c>
      <c r="P504" s="1258">
        <v>3.5475351729040829</v>
      </c>
      <c r="Q504" s="1258">
        <v>5.6017904770777402</v>
      </c>
    </row>
    <row r="505" spans="1:17">
      <c r="A505" s="10" t="s">
        <v>524</v>
      </c>
      <c r="B505" s="10" t="s">
        <v>554</v>
      </c>
      <c r="D505" s="10" t="s">
        <v>696</v>
      </c>
      <c r="F505" s="10">
        <v>237</v>
      </c>
      <c r="G505" s="10" t="s">
        <v>518</v>
      </c>
      <c r="H505" s="1258">
        <v>1.0024001099497735</v>
      </c>
      <c r="I505" s="1258">
        <v>1.6966240483155117</v>
      </c>
      <c r="J505" s="1258">
        <v>5.4366723973668076</v>
      </c>
      <c r="K505" s="1258">
        <v>5.5937546622664875</v>
      </c>
      <c r="L505" s="1258">
        <v>5.6739154705370396</v>
      </c>
      <c r="M505" s="1258">
        <v>3.8634487007110772</v>
      </c>
      <c r="N505" s="1258">
        <v>4.5270324661818613</v>
      </c>
      <c r="O505" s="1258">
        <v>5.0880121887601444</v>
      </c>
      <c r="P505" s="1258">
        <v>4.0774211514956935</v>
      </c>
      <c r="Q505" s="1258">
        <v>3.5487073512500937</v>
      </c>
    </row>
    <row r="506" spans="1:17">
      <c r="A506" s="10" t="s">
        <v>524</v>
      </c>
      <c r="B506" s="10" t="s">
        <v>555</v>
      </c>
      <c r="F506" s="10">
        <v>238</v>
      </c>
      <c r="G506" s="10" t="s">
        <v>518</v>
      </c>
      <c r="H506" s="1258">
        <v>0.18592184314458893</v>
      </c>
      <c r="I506" s="1258">
        <v>0.18466803944975196</v>
      </c>
      <c r="J506" s="1258">
        <v>2.2093667990924657</v>
      </c>
      <c r="K506" s="1258">
        <v>2.1531680031827944</v>
      </c>
      <c r="L506" s="1258">
        <v>3.4488628652053528</v>
      </c>
      <c r="M506" s="1258">
        <v>3.414348861593437</v>
      </c>
      <c r="N506" s="1258">
        <v>1.4482115168110998</v>
      </c>
      <c r="O506" s="1258">
        <v>1.5099343445367475</v>
      </c>
      <c r="P506" s="1258">
        <v>2.1010737758581768</v>
      </c>
      <c r="Q506" s="1258">
        <v>2.5680624583141802</v>
      </c>
    </row>
    <row r="507" spans="1:17">
      <c r="A507" s="10" t="s">
        <v>524</v>
      </c>
      <c r="B507" s="10" t="s">
        <v>555</v>
      </c>
      <c r="D507" s="10" t="s">
        <v>697</v>
      </c>
      <c r="F507" s="10">
        <v>239</v>
      </c>
      <c r="G507" s="10" t="s">
        <v>518</v>
      </c>
      <c r="H507" s="1258">
        <v>0.68303257767839032</v>
      </c>
      <c r="I507" s="1258">
        <v>1.0057417858210205</v>
      </c>
      <c r="J507" s="1258">
        <v>6.6523570229648694</v>
      </c>
      <c r="K507" s="1258">
        <v>6.7132636746345682</v>
      </c>
      <c r="L507" s="1258">
        <v>11.720399019750229</v>
      </c>
      <c r="M507" s="1258">
        <v>12.654481475545991</v>
      </c>
      <c r="N507" s="1258">
        <v>4.6110487923112569</v>
      </c>
      <c r="O507" s="1258">
        <v>4.7949710287452341</v>
      </c>
      <c r="P507" s="1258">
        <v>6.8807707979076058</v>
      </c>
      <c r="Q507" s="1258">
        <v>7.2110047875600003</v>
      </c>
    </row>
    <row r="508" spans="1:17">
      <c r="A508" s="10" t="s">
        <v>524</v>
      </c>
      <c r="B508" s="10" t="s">
        <v>555</v>
      </c>
      <c r="D508" s="10" t="s">
        <v>698</v>
      </c>
      <c r="F508" s="10">
        <v>240</v>
      </c>
      <c r="G508" s="10" t="s">
        <v>518</v>
      </c>
      <c r="H508" s="1258">
        <v>0.51432403316407038</v>
      </c>
      <c r="I508" s="1258">
        <v>0.72196414410285592</v>
      </c>
      <c r="J508" s="1258">
        <v>5.8050255282326209</v>
      </c>
      <c r="K508" s="1258">
        <v>5.6617746835337535</v>
      </c>
      <c r="L508" s="1258">
        <v>8.0836778552127271</v>
      </c>
      <c r="M508" s="1258">
        <v>7.9709039778976853</v>
      </c>
      <c r="N508" s="1258">
        <v>3.7863697230003468</v>
      </c>
      <c r="O508" s="1258">
        <v>3.9202879429820574</v>
      </c>
      <c r="P508" s="1258">
        <v>5.093275954328746</v>
      </c>
      <c r="Q508" s="1258">
        <v>8.390152614982382</v>
      </c>
    </row>
    <row r="509" spans="1:17">
      <c r="A509" s="10" t="s">
        <v>524</v>
      </c>
      <c r="B509" s="10" t="s">
        <v>555</v>
      </c>
      <c r="D509" s="10" t="s">
        <v>699</v>
      </c>
      <c r="F509" s="10">
        <v>241</v>
      </c>
      <c r="G509" s="10" t="s">
        <v>518</v>
      </c>
      <c r="H509" s="1258">
        <v>0.37403117967181032</v>
      </c>
      <c r="I509" s="1258">
        <v>0.37127032292987855</v>
      </c>
      <c r="J509" s="1258">
        <v>3.9005014698298388</v>
      </c>
      <c r="K509" s="1258">
        <v>3.8546606044216931</v>
      </c>
      <c r="L509" s="1258">
        <v>6.9300225565687956</v>
      </c>
      <c r="M509" s="1258">
        <v>6.7587285105631754</v>
      </c>
      <c r="N509" s="1258">
        <v>2.8099033794408608</v>
      </c>
      <c r="O509" s="1258">
        <v>2.9949753511236392</v>
      </c>
      <c r="P509" s="1258">
        <v>4.7740073076908685</v>
      </c>
      <c r="Q509" s="1258">
        <v>4.7437339152844125</v>
      </c>
    </row>
    <row r="510" spans="1:17">
      <c r="A510" s="10" t="s">
        <v>524</v>
      </c>
      <c r="B510" s="10" t="s">
        <v>555</v>
      </c>
      <c r="D510" s="10" t="s">
        <v>699</v>
      </c>
      <c r="E510" s="10" t="s">
        <v>631</v>
      </c>
      <c r="F510" s="10">
        <v>242</v>
      </c>
      <c r="G510" s="10" t="s">
        <v>518</v>
      </c>
      <c r="H510" s="1258">
        <v>0.74945181842014841</v>
      </c>
      <c r="I510" s="1258">
        <v>1.008265797055006</v>
      </c>
      <c r="J510" s="1258">
        <v>7.443042885504342</v>
      </c>
      <c r="K510" s="1258">
        <v>7.3046023427632889</v>
      </c>
      <c r="L510" s="1258">
        <v>17.631043263623354</v>
      </c>
      <c r="M510" s="1258">
        <v>16.982277835154207</v>
      </c>
      <c r="N510" s="1258">
        <v>5.5936329023191416</v>
      </c>
      <c r="O510" s="1258">
        <v>5.7399657799341801</v>
      </c>
      <c r="P510" s="1258">
        <v>11.758979465941408</v>
      </c>
      <c r="Q510" s="1258">
        <v>11.731914018174306</v>
      </c>
    </row>
    <row r="511" spans="1:17">
      <c r="A511" s="10" t="s">
        <v>524</v>
      </c>
      <c r="B511" s="10" t="s">
        <v>555</v>
      </c>
      <c r="D511" s="10" t="s">
        <v>699</v>
      </c>
      <c r="E511" s="10" t="s">
        <v>645</v>
      </c>
      <c r="F511" s="10">
        <v>243</v>
      </c>
      <c r="G511" s="10" t="s">
        <v>518</v>
      </c>
      <c r="H511" s="1258">
        <v>0.44382741073413412</v>
      </c>
      <c r="I511" s="1258">
        <v>0.45891450778463522</v>
      </c>
      <c r="J511" s="1258">
        <v>4.2843138716436338</v>
      </c>
      <c r="K511" s="1258">
        <v>4.2695883896837969</v>
      </c>
      <c r="L511" s="1258">
        <v>4.3831983058775199</v>
      </c>
      <c r="M511" s="1258">
        <v>4.7245474557147427</v>
      </c>
      <c r="N511" s="1258">
        <v>2.9915488468755393</v>
      </c>
      <c r="O511" s="1258">
        <v>3.3209573867983568</v>
      </c>
      <c r="P511" s="1258">
        <v>3.3157975920964029</v>
      </c>
      <c r="Q511" s="1258">
        <v>3.4352085744841481</v>
      </c>
    </row>
    <row r="512" spans="1:17">
      <c r="A512" s="10" t="s">
        <v>524</v>
      </c>
      <c r="B512" s="10" t="s">
        <v>555</v>
      </c>
      <c r="D512" s="10" t="s">
        <v>700</v>
      </c>
      <c r="F512" s="10">
        <v>244</v>
      </c>
      <c r="G512" s="10" t="s">
        <v>518</v>
      </c>
      <c r="H512" s="1258">
        <v>0.32757765737449485</v>
      </c>
      <c r="I512" s="1258">
        <v>0.52643250881883064</v>
      </c>
      <c r="J512" s="1258">
        <v>5.7403697662766335</v>
      </c>
      <c r="K512" s="1258">
        <v>5.7474904582051316</v>
      </c>
      <c r="L512" s="1258">
        <v>6.8202778232572419</v>
      </c>
      <c r="M512" s="1258">
        <v>6.9495747191982344</v>
      </c>
      <c r="N512" s="1258">
        <v>4.5318111317856795</v>
      </c>
      <c r="O512" s="1258">
        <v>4.6270373985601756</v>
      </c>
      <c r="P512" s="1258">
        <v>3.2618408661328644</v>
      </c>
      <c r="Q512" s="1258">
        <v>4.1229878443234114</v>
      </c>
    </row>
    <row r="513" spans="1:17">
      <c r="A513" s="10" t="s">
        <v>524</v>
      </c>
      <c r="B513" s="10" t="s">
        <v>555</v>
      </c>
      <c r="D513" s="10" t="s">
        <v>701</v>
      </c>
      <c r="F513" s="10">
        <v>245</v>
      </c>
      <c r="G513" s="10" t="s">
        <v>518</v>
      </c>
      <c r="H513" s="1258">
        <v>0.61098369471356495</v>
      </c>
      <c r="I513" s="1258">
        <v>0.42883124661129318</v>
      </c>
      <c r="J513" s="1258">
        <v>5.4795157720777654</v>
      </c>
      <c r="K513" s="1258">
        <v>5.1663804522026231</v>
      </c>
      <c r="L513" s="1258">
        <v>6.7243616250526301</v>
      </c>
      <c r="M513" s="1258">
        <v>5.740866624553953</v>
      </c>
      <c r="N513" s="1258">
        <v>3.4319947618076854</v>
      </c>
      <c r="O513" s="1258">
        <v>3.6457508711274573</v>
      </c>
      <c r="P513" s="1258">
        <v>3.6144971110530517</v>
      </c>
      <c r="Q513" s="1258">
        <v>4.8084014922091871</v>
      </c>
    </row>
    <row r="514" spans="1:17">
      <c r="A514" s="10" t="s">
        <v>524</v>
      </c>
      <c r="B514" s="10" t="s">
        <v>555</v>
      </c>
      <c r="D514" s="10" t="s">
        <v>702</v>
      </c>
      <c r="F514" s="10">
        <v>246</v>
      </c>
      <c r="G514" s="10" t="s">
        <v>518</v>
      </c>
      <c r="H514" s="1258">
        <v>0.77720848009977805</v>
      </c>
      <c r="I514" s="1258">
        <v>0.8899253470842422</v>
      </c>
      <c r="J514" s="1258">
        <v>6.8272426633793604</v>
      </c>
      <c r="K514" s="1258">
        <v>6.5915821117429099</v>
      </c>
      <c r="L514" s="1258">
        <v>5.9059547685399147</v>
      </c>
      <c r="M514" s="1258">
        <v>6.1874057876464708</v>
      </c>
      <c r="N514" s="1258">
        <v>4.2975281866458621</v>
      </c>
      <c r="O514" s="1258">
        <v>4.2431551361703361</v>
      </c>
      <c r="P514" s="1258">
        <v>5.966388645322148</v>
      </c>
      <c r="Q514" s="1258">
        <v>5.370573587154035</v>
      </c>
    </row>
    <row r="515" spans="1:17">
      <c r="A515" s="10" t="s">
        <v>524</v>
      </c>
      <c r="B515" s="10" t="s">
        <v>555</v>
      </c>
      <c r="D515" s="10" t="s">
        <v>703</v>
      </c>
      <c r="F515" s="10">
        <v>247</v>
      </c>
      <c r="G515" s="10" t="s">
        <v>518</v>
      </c>
      <c r="H515" s="1258">
        <v>0.74711463279181489</v>
      </c>
      <c r="I515" s="1258">
        <v>0.56230602318458012</v>
      </c>
      <c r="J515" s="1258">
        <v>7.3864360580668684</v>
      </c>
      <c r="K515" s="1258">
        <v>7.0563746656916022</v>
      </c>
      <c r="L515" s="1258">
        <v>6.2259045711600063</v>
      </c>
      <c r="M515" s="1258">
        <v>7.3030683688495266</v>
      </c>
      <c r="N515" s="1258">
        <v>5.4351973610714728</v>
      </c>
      <c r="O515" s="1258">
        <v>5.2303147182506695</v>
      </c>
      <c r="P515" s="1258">
        <v>5.6708634482580189</v>
      </c>
      <c r="Q515" s="1258">
        <v>5.7222347630915777</v>
      </c>
    </row>
    <row r="516" spans="1:17">
      <c r="A516" s="10" t="s">
        <v>524</v>
      </c>
      <c r="B516" s="10" t="s">
        <v>555</v>
      </c>
      <c r="D516" s="10" t="s">
        <v>704</v>
      </c>
      <c r="F516" s="10">
        <v>248</v>
      </c>
      <c r="G516" s="10" t="s">
        <v>518</v>
      </c>
      <c r="H516" s="1258">
        <v>0.70887088818287858</v>
      </c>
      <c r="I516" s="1258">
        <v>0.55535973124598004</v>
      </c>
      <c r="J516" s="1258">
        <v>6.6797103694945594</v>
      </c>
      <c r="K516" s="1258">
        <v>6.5603409459313022</v>
      </c>
      <c r="L516" s="1258">
        <v>4.9997556002774877</v>
      </c>
      <c r="M516" s="1258">
        <v>6.809079827419577</v>
      </c>
      <c r="N516" s="1258">
        <v>3.7658823993261121</v>
      </c>
      <c r="O516" s="1258">
        <v>3.9382067150063667</v>
      </c>
      <c r="P516" s="1258">
        <v>5.0909759950204689</v>
      </c>
      <c r="Q516" s="1258">
        <v>6.3823396449676633</v>
      </c>
    </row>
    <row r="517" spans="1:17">
      <c r="A517" s="10" t="s">
        <v>524</v>
      </c>
      <c r="B517" s="10" t="s">
        <v>555</v>
      </c>
      <c r="D517" s="10" t="s">
        <v>705</v>
      </c>
      <c r="F517" s="10">
        <v>249</v>
      </c>
      <c r="G517" s="10" t="s">
        <v>518</v>
      </c>
      <c r="H517" s="1258">
        <v>0.35130982841478198</v>
      </c>
      <c r="I517" s="1258">
        <v>0.20389550999686887</v>
      </c>
      <c r="J517" s="1258">
        <v>7.4783687196231501</v>
      </c>
      <c r="K517" s="1258">
        <v>7.8823673830375229</v>
      </c>
      <c r="L517" s="1258">
        <v>7.0482437291511797</v>
      </c>
      <c r="M517" s="1258">
        <v>10.333783434331723</v>
      </c>
      <c r="N517" s="1258">
        <v>5.2575899337007082</v>
      </c>
      <c r="O517" s="1258">
        <v>5.7723990029951056</v>
      </c>
      <c r="P517" s="1258">
        <v>6.7266107787239688</v>
      </c>
      <c r="Q517" s="1258">
        <v>7.7177739885798511</v>
      </c>
    </row>
    <row r="518" spans="1:17">
      <c r="A518" s="10" t="s">
        <v>524</v>
      </c>
      <c r="B518" s="10" t="s">
        <v>555</v>
      </c>
      <c r="D518" s="10" t="s">
        <v>706</v>
      </c>
      <c r="F518" s="10">
        <v>250</v>
      </c>
      <c r="G518" s="10" t="s">
        <v>518</v>
      </c>
      <c r="H518" s="1258">
        <v>0.55495780746972778</v>
      </c>
      <c r="I518" s="1258">
        <v>0.68564023220271098</v>
      </c>
      <c r="J518" s="1258">
        <v>6.5271846786618886</v>
      </c>
      <c r="K518" s="1258">
        <v>5.9320915064961222</v>
      </c>
      <c r="L518" s="1258">
        <v>10.820524782405828</v>
      </c>
      <c r="M518" s="1258">
        <v>9.8647902951058644</v>
      </c>
      <c r="N518" s="1258">
        <v>3.7582264516212707</v>
      </c>
      <c r="O518" s="1258">
        <v>3.5042869470667806</v>
      </c>
      <c r="P518" s="1258">
        <v>5.6042674529688563</v>
      </c>
      <c r="Q518" s="1258">
        <v>5.1465202258181124</v>
      </c>
    </row>
    <row r="519" spans="1:17">
      <c r="A519" s="10" t="s">
        <v>524</v>
      </c>
      <c r="B519" s="10" t="s">
        <v>555</v>
      </c>
      <c r="D519" s="10" t="s">
        <v>905</v>
      </c>
      <c r="F519" s="10">
        <v>251</v>
      </c>
      <c r="G519" s="10" t="s">
        <v>518</v>
      </c>
      <c r="H519" s="1258">
        <v>0.76743219816845865</v>
      </c>
      <c r="I519" s="1258">
        <v>0.81536218281641293</v>
      </c>
      <c r="J519" s="1258">
        <v>8.3330906510707727</v>
      </c>
      <c r="K519" s="1258">
        <v>8.0860004708824462</v>
      </c>
      <c r="L519" s="1258">
        <v>13.06176439254474</v>
      </c>
      <c r="M519" s="1258">
        <v>13.893412081906845</v>
      </c>
      <c r="N519" s="1258">
        <v>6.0207802626645028</v>
      </c>
      <c r="O519" s="1258">
        <v>6.2462856015310608</v>
      </c>
      <c r="P519" s="1258">
        <v>6.6646222546475746</v>
      </c>
      <c r="Q519" s="1258">
        <v>7.0243788661548008</v>
      </c>
    </row>
    <row r="520" spans="1:17">
      <c r="A520" s="10" t="s">
        <v>524</v>
      </c>
      <c r="B520" s="10" t="s">
        <v>556</v>
      </c>
      <c r="F520" s="10">
        <v>252</v>
      </c>
      <c r="G520" s="10" t="s">
        <v>518</v>
      </c>
      <c r="H520" s="1258">
        <v>0.12144444709553169</v>
      </c>
      <c r="I520" s="1258">
        <v>0.11663753093202635</v>
      </c>
      <c r="J520" s="1258">
        <v>1.5875117674647716</v>
      </c>
      <c r="K520" s="1258">
        <v>1.4527760680481259</v>
      </c>
      <c r="L520" s="1258">
        <v>1.9392789996484434</v>
      </c>
      <c r="M520" s="1258">
        <v>2.049495179286501</v>
      </c>
      <c r="N520" s="1258">
        <v>0.91994236646958971</v>
      </c>
      <c r="O520" s="1258">
        <v>0.95575223255565667</v>
      </c>
      <c r="P520" s="1258">
        <v>1.2488593533425736</v>
      </c>
      <c r="Q520" s="1258">
        <v>1.11438296876661</v>
      </c>
    </row>
    <row r="521" spans="1:17">
      <c r="A521" s="10" t="s">
        <v>524</v>
      </c>
      <c r="B521" s="10" t="s">
        <v>556</v>
      </c>
      <c r="D521" s="10" t="s">
        <v>707</v>
      </c>
      <c r="F521" s="10">
        <v>253</v>
      </c>
      <c r="G521" s="10" t="s">
        <v>518</v>
      </c>
      <c r="H521" s="1258">
        <v>0.18186925846784488</v>
      </c>
      <c r="I521" s="1258">
        <v>0.17164477181700025</v>
      </c>
      <c r="J521" s="1258">
        <v>2.496811030405778</v>
      </c>
      <c r="K521" s="1258">
        <v>2.2803510141473691</v>
      </c>
      <c r="L521" s="1258">
        <v>2.7039456888107369</v>
      </c>
      <c r="M521" s="1258">
        <v>3.2200778157887306</v>
      </c>
      <c r="N521" s="1258">
        <v>1.4415858372309343</v>
      </c>
      <c r="O521" s="1258">
        <v>1.5161257463306776</v>
      </c>
      <c r="P521" s="1258">
        <v>1.8368366989904323</v>
      </c>
      <c r="Q521" s="1258">
        <v>1.747265374424565</v>
      </c>
    </row>
    <row r="522" spans="1:17">
      <c r="A522" s="10" t="s">
        <v>524</v>
      </c>
      <c r="B522" s="10" t="s">
        <v>556</v>
      </c>
      <c r="D522" s="10" t="s">
        <v>707</v>
      </c>
      <c r="E522" s="10" t="s">
        <v>708</v>
      </c>
      <c r="F522" s="10">
        <v>254</v>
      </c>
      <c r="G522" s="10" t="s">
        <v>518</v>
      </c>
      <c r="H522" s="1258">
        <v>0.47021319876626655</v>
      </c>
      <c r="I522" s="1258">
        <v>1.0194538335611294</v>
      </c>
      <c r="J522" s="1258">
        <v>4.84671478628995</v>
      </c>
      <c r="K522" s="1258">
        <v>5.6184593985052951</v>
      </c>
      <c r="L522" s="1258">
        <v>8.4315610516630102</v>
      </c>
      <c r="M522" s="1258">
        <v>11.637849084318807</v>
      </c>
      <c r="N522" s="1258">
        <v>3.4859275604941344</v>
      </c>
      <c r="O522" s="1258">
        <v>3.6668412409008933</v>
      </c>
      <c r="P522" s="1258">
        <v>4.4059629322407634</v>
      </c>
      <c r="Q522" s="1258">
        <v>4.7866209647161613</v>
      </c>
    </row>
    <row r="523" spans="1:17">
      <c r="A523" s="10" t="s">
        <v>524</v>
      </c>
      <c r="B523" s="10" t="s">
        <v>556</v>
      </c>
      <c r="D523" s="10" t="s">
        <v>707</v>
      </c>
      <c r="E523" s="10" t="s">
        <v>709</v>
      </c>
      <c r="F523" s="10">
        <v>255</v>
      </c>
      <c r="G523" s="10" t="s">
        <v>518</v>
      </c>
      <c r="H523" s="1258">
        <v>0.20408743323511369</v>
      </c>
      <c r="I523" s="1258">
        <v>0.46874115115220821</v>
      </c>
      <c r="J523" s="1258">
        <v>5.1592347598099808</v>
      </c>
      <c r="K523" s="1258">
        <v>4.7614169823924239</v>
      </c>
      <c r="L523" s="1258">
        <v>4.145199281055068</v>
      </c>
      <c r="M523" s="1258">
        <v>6.4400111050486526</v>
      </c>
      <c r="N523" s="1258">
        <v>2.6418633009804204</v>
      </c>
      <c r="O523" s="1258">
        <v>2.9998043330101889</v>
      </c>
      <c r="P523" s="1258">
        <v>3.2562978641955764</v>
      </c>
      <c r="Q523" s="1258">
        <v>3.0168272104866665</v>
      </c>
    </row>
    <row r="524" spans="1:17">
      <c r="A524" s="10" t="s">
        <v>524</v>
      </c>
      <c r="B524" s="10" t="s">
        <v>556</v>
      </c>
      <c r="D524" s="10" t="s">
        <v>707</v>
      </c>
      <c r="E524" s="10" t="s">
        <v>710</v>
      </c>
      <c r="F524" s="10">
        <v>256</v>
      </c>
      <c r="G524" s="10" t="s">
        <v>518</v>
      </c>
      <c r="H524" s="1258">
        <v>0.73485409128510493</v>
      </c>
      <c r="I524" s="1258">
        <v>0.66089025409977187</v>
      </c>
      <c r="J524" s="1258">
        <v>3.7478407034158554</v>
      </c>
      <c r="K524" s="1258">
        <v>3.4730905902202571</v>
      </c>
      <c r="L524" s="1258">
        <v>4.3988235961252062</v>
      </c>
      <c r="M524" s="1258">
        <v>3.4448444624738697</v>
      </c>
      <c r="N524" s="1258">
        <v>3.2129834796320815</v>
      </c>
      <c r="O524" s="1258">
        <v>3.4328257384038401</v>
      </c>
      <c r="P524" s="1258">
        <v>5.0532492292580615</v>
      </c>
      <c r="Q524" s="1258">
        <v>5.8439978366446841</v>
      </c>
    </row>
    <row r="525" spans="1:17">
      <c r="A525" s="10" t="s">
        <v>524</v>
      </c>
      <c r="B525" s="10" t="s">
        <v>556</v>
      </c>
      <c r="D525" s="10" t="s">
        <v>707</v>
      </c>
      <c r="E525" s="10" t="s">
        <v>711</v>
      </c>
      <c r="F525" s="10">
        <v>257</v>
      </c>
      <c r="G525" s="10" t="s">
        <v>518</v>
      </c>
      <c r="H525" s="1258">
        <v>0.14127139472821917</v>
      </c>
      <c r="I525" s="1258">
        <v>0.1555100714426555</v>
      </c>
      <c r="J525" s="1258">
        <v>5.0950278799131645</v>
      </c>
      <c r="K525" s="1258">
        <v>4.4128859804201355</v>
      </c>
      <c r="L525" s="1258">
        <v>4.3530202104074212</v>
      </c>
      <c r="M525" s="1258">
        <v>4.1692705975890005</v>
      </c>
      <c r="N525" s="1258">
        <v>3.0770393887265999</v>
      </c>
      <c r="O525" s="1258">
        <v>2.853103252481334</v>
      </c>
      <c r="P525" s="1258">
        <v>2.7604722725107589</v>
      </c>
      <c r="Q525" s="1258">
        <v>2.8421125661042339</v>
      </c>
    </row>
    <row r="526" spans="1:17">
      <c r="A526" s="10" t="s">
        <v>524</v>
      </c>
      <c r="B526" s="10" t="s">
        <v>556</v>
      </c>
      <c r="D526" s="10" t="s">
        <v>707</v>
      </c>
      <c r="E526" s="10" t="s">
        <v>712</v>
      </c>
      <c r="F526" s="10">
        <v>258</v>
      </c>
      <c r="G526" s="10" t="s">
        <v>518</v>
      </c>
      <c r="H526" s="1258">
        <v>0.62384617751253679</v>
      </c>
      <c r="I526" s="1258">
        <v>0.68882925516810922</v>
      </c>
      <c r="J526" s="1258">
        <v>5.9909023861099362</v>
      </c>
      <c r="K526" s="1258">
        <v>4.9741930058700472</v>
      </c>
      <c r="L526" s="1258">
        <v>10.211863915167523</v>
      </c>
      <c r="M526" s="1258">
        <v>7.3660570328325514</v>
      </c>
      <c r="N526" s="1258">
        <v>3.3095239704186521</v>
      </c>
      <c r="O526" s="1258">
        <v>3.1892536909805069</v>
      </c>
      <c r="P526" s="1258">
        <v>5.5955464376948392</v>
      </c>
      <c r="Q526" s="1258">
        <v>3.1812445660841799</v>
      </c>
    </row>
    <row r="527" spans="1:17">
      <c r="A527" s="10" t="s">
        <v>524</v>
      </c>
      <c r="B527" s="10" t="s">
        <v>556</v>
      </c>
      <c r="D527" s="10" t="s">
        <v>713</v>
      </c>
      <c r="F527" s="10">
        <v>259</v>
      </c>
      <c r="G527" s="10" t="s">
        <v>518</v>
      </c>
      <c r="H527" s="1258">
        <v>0.35228732544219193</v>
      </c>
      <c r="I527" s="1258">
        <v>0.49935341489407747</v>
      </c>
      <c r="J527" s="1258">
        <v>5.4396467139384717</v>
      </c>
      <c r="K527" s="1258">
        <v>4.822847947697964</v>
      </c>
      <c r="L527" s="1258">
        <v>6.0096821393199678</v>
      </c>
      <c r="M527" s="1258">
        <v>5.5483308140939265</v>
      </c>
      <c r="N527" s="1258">
        <v>3.0096111668326362</v>
      </c>
      <c r="O527" s="1258">
        <v>3.1069411479885822</v>
      </c>
      <c r="P527" s="1258">
        <v>4.7445408776980118</v>
      </c>
      <c r="Q527" s="1258">
        <v>3.8968777982044864</v>
      </c>
    </row>
    <row r="528" spans="1:17">
      <c r="A528" s="10" t="s">
        <v>524</v>
      </c>
      <c r="B528" s="10" t="s">
        <v>556</v>
      </c>
      <c r="D528" s="10" t="s">
        <v>714</v>
      </c>
      <c r="F528" s="10">
        <v>260</v>
      </c>
      <c r="G528" s="10" t="s">
        <v>518</v>
      </c>
      <c r="H528" s="1258">
        <v>0.36513364928289649</v>
      </c>
      <c r="I528" s="1258">
        <v>0.66945774928180046</v>
      </c>
      <c r="J528" s="1258">
        <v>6.3269501644407535</v>
      </c>
      <c r="K528" s="1258">
        <v>6.0361370198057838</v>
      </c>
      <c r="L528" s="1258">
        <v>10.347942970333937</v>
      </c>
      <c r="M528" s="1258">
        <v>7.6867017779937354</v>
      </c>
      <c r="N528" s="1258">
        <v>4.389512286173713</v>
      </c>
      <c r="O528" s="1258">
        <v>4.4959251022379476</v>
      </c>
      <c r="P528" s="1258">
        <v>7.2383145427087676</v>
      </c>
      <c r="Q528" s="1258">
        <v>5.7403949494849025</v>
      </c>
    </row>
    <row r="529" spans="1:17">
      <c r="A529" s="10" t="s">
        <v>524</v>
      </c>
      <c r="B529" s="10" t="s">
        <v>556</v>
      </c>
      <c r="D529" s="10" t="s">
        <v>715</v>
      </c>
      <c r="F529" s="10">
        <v>261</v>
      </c>
      <c r="G529" s="10" t="s">
        <v>518</v>
      </c>
      <c r="H529" s="1258">
        <v>0.41791489974665802</v>
      </c>
      <c r="I529" s="1258">
        <v>0.39996573269372049</v>
      </c>
      <c r="J529" s="1258">
        <v>7.3687698494745915</v>
      </c>
      <c r="K529" s="1258">
        <v>7.1828632652827604</v>
      </c>
      <c r="L529" s="1258">
        <v>10.666394874712585</v>
      </c>
      <c r="M529" s="1258">
        <v>9.0027515870215247</v>
      </c>
      <c r="N529" s="1258">
        <v>4.0711051007626669</v>
      </c>
      <c r="O529" s="1258">
        <v>3.9725799589751292</v>
      </c>
      <c r="P529" s="1258">
        <v>5.2625192238318803</v>
      </c>
      <c r="Q529" s="1258">
        <v>4.0419374526950289</v>
      </c>
    </row>
    <row r="530" spans="1:17">
      <c r="A530" s="10" t="s">
        <v>524</v>
      </c>
      <c r="B530" s="10" t="s">
        <v>556</v>
      </c>
      <c r="D530" s="10" t="s">
        <v>716</v>
      </c>
      <c r="F530" s="10">
        <v>262</v>
      </c>
      <c r="G530" s="10" t="s">
        <v>518</v>
      </c>
      <c r="H530" s="1258">
        <v>0.30971431387936271</v>
      </c>
      <c r="I530" s="1258">
        <v>0.38512294105298678</v>
      </c>
      <c r="J530" s="1258">
        <v>3.9761841860406166</v>
      </c>
      <c r="K530" s="1258">
        <v>3.3461354479830012</v>
      </c>
      <c r="L530" s="1258">
        <v>5.2024189516956909</v>
      </c>
      <c r="M530" s="1258">
        <v>4.1558956458971874</v>
      </c>
      <c r="N530" s="1258">
        <v>2.2322404121469233</v>
      </c>
      <c r="O530" s="1258">
        <v>2.0957286168344211</v>
      </c>
      <c r="P530" s="1258">
        <v>2.3648307568117457</v>
      </c>
      <c r="Q530" s="1258">
        <v>2.1234842602831576</v>
      </c>
    </row>
    <row r="531" spans="1:17">
      <c r="A531" s="10" t="s">
        <v>524</v>
      </c>
      <c r="B531" s="10" t="s">
        <v>556</v>
      </c>
      <c r="D531" s="10" t="s">
        <v>717</v>
      </c>
      <c r="F531" s="10">
        <v>263</v>
      </c>
      <c r="G531" s="10" t="s">
        <v>518</v>
      </c>
      <c r="H531" s="1258">
        <v>0.28645358594791132</v>
      </c>
      <c r="I531" s="1258">
        <v>0.30532334820495194</v>
      </c>
      <c r="J531" s="1258">
        <v>5.9987860169761786</v>
      </c>
      <c r="K531" s="1258">
        <v>5.3718457628295866</v>
      </c>
      <c r="L531" s="1258">
        <v>9.1746127094736689</v>
      </c>
      <c r="M531" s="1258">
        <v>8.9227375578428347</v>
      </c>
      <c r="N531" s="1258">
        <v>3.8793337316627166</v>
      </c>
      <c r="O531" s="1258">
        <v>3.528714699663531</v>
      </c>
      <c r="P531" s="1258">
        <v>3.4003707632072628</v>
      </c>
      <c r="Q531" s="1258">
        <v>3.4394978974293928</v>
      </c>
    </row>
    <row r="532" spans="1:17">
      <c r="A532" s="10" t="s">
        <v>524</v>
      </c>
      <c r="B532" s="10" t="s">
        <v>556</v>
      </c>
      <c r="D532" s="10" t="s">
        <v>718</v>
      </c>
      <c r="F532" s="10">
        <v>264</v>
      </c>
      <c r="G532" s="10" t="s">
        <v>518</v>
      </c>
      <c r="H532" s="1258">
        <v>0.54721362296998366</v>
      </c>
      <c r="I532" s="1258">
        <v>0.7286110580461086</v>
      </c>
      <c r="J532" s="1258">
        <v>4.9221011435850448</v>
      </c>
      <c r="K532" s="1258">
        <v>4.8306453500556978</v>
      </c>
      <c r="L532" s="1258">
        <v>3.6617876481623144</v>
      </c>
      <c r="M532" s="1258">
        <v>4.4225374293658817</v>
      </c>
      <c r="N532" s="1258">
        <v>2.4687444093830195</v>
      </c>
      <c r="O532" s="1258">
        <v>2.648027896317863</v>
      </c>
      <c r="P532" s="1258">
        <v>2.4677340443458986</v>
      </c>
      <c r="Q532" s="1258">
        <v>3.7473842427093147</v>
      </c>
    </row>
    <row r="533" spans="1:17">
      <c r="A533" s="10" t="s">
        <v>524</v>
      </c>
      <c r="B533" s="10" t="s">
        <v>556</v>
      </c>
      <c r="D533" s="10" t="s">
        <v>719</v>
      </c>
      <c r="F533" s="10">
        <v>265</v>
      </c>
      <c r="G533" s="10" t="s">
        <v>518</v>
      </c>
      <c r="H533" s="1258">
        <v>0.40921209965640165</v>
      </c>
      <c r="I533" s="1258">
        <v>0.67092824624511738</v>
      </c>
      <c r="J533" s="1258">
        <v>4.8567325380013013</v>
      </c>
      <c r="K533" s="1258">
        <v>5.1742825952941605</v>
      </c>
      <c r="L533" s="1258">
        <v>10.649513738230604</v>
      </c>
      <c r="M533" s="1258">
        <v>11.973951375293305</v>
      </c>
      <c r="N533" s="1258">
        <v>3.3619594619472211</v>
      </c>
      <c r="O533" s="1258">
        <v>3.8762168996246418</v>
      </c>
      <c r="P533" s="1258">
        <v>6.6851317983295537</v>
      </c>
      <c r="Q533" s="1258">
        <v>4.5004510966673061</v>
      </c>
    </row>
    <row r="534" spans="1:17">
      <c r="A534" s="10" t="s">
        <v>524</v>
      </c>
      <c r="B534" s="10" t="s">
        <v>557</v>
      </c>
      <c r="F534" s="10">
        <v>266</v>
      </c>
      <c r="G534" s="10" t="s">
        <v>518</v>
      </c>
      <c r="H534" s="1258">
        <v>0.37861931969645424</v>
      </c>
      <c r="I534" s="1258">
        <v>0.37133595923668938</v>
      </c>
      <c r="J534" s="1258">
        <v>6.2211849159843773</v>
      </c>
      <c r="K534" s="1258">
        <v>6.4756948314331106</v>
      </c>
      <c r="L534" s="1258">
        <v>7.8734394402864796</v>
      </c>
      <c r="M534" s="1258">
        <v>8.0845577052715232</v>
      </c>
      <c r="N534" s="1258">
        <v>4.0421627978175945</v>
      </c>
      <c r="O534" s="1258">
        <v>4.4882277545312697</v>
      </c>
      <c r="P534" s="1258">
        <v>3.5021161316605673</v>
      </c>
      <c r="Q534" s="1258">
        <v>3.442183376841502</v>
      </c>
    </row>
    <row r="535" spans="1:17">
      <c r="A535" s="10" t="s">
        <v>524</v>
      </c>
      <c r="B535" s="10" t="s">
        <v>557</v>
      </c>
      <c r="D535" s="10" t="s">
        <v>557</v>
      </c>
      <c r="F535" s="10">
        <v>267</v>
      </c>
      <c r="G535" s="10" t="s">
        <v>518</v>
      </c>
      <c r="H535" s="1258">
        <v>0.44546979190471486</v>
      </c>
      <c r="I535" s="1258">
        <v>0.29318983835431361</v>
      </c>
      <c r="J535" s="1258">
        <v>6.8446497320246094</v>
      </c>
      <c r="K535" s="1258">
        <v>7.0899758886715336</v>
      </c>
      <c r="L535" s="1258">
        <v>8.9332352128383601</v>
      </c>
      <c r="M535" s="1258">
        <v>9.1371948220317663</v>
      </c>
      <c r="N535" s="1258">
        <v>4.5346909305939755</v>
      </c>
      <c r="O535" s="1258">
        <v>5.0032764068550586</v>
      </c>
      <c r="P535" s="1258">
        <v>3.8149620009905814</v>
      </c>
      <c r="Q535" s="1258">
        <v>3.7390559829983587</v>
      </c>
    </row>
    <row r="536" spans="1:17">
      <c r="A536" s="10" t="s">
        <v>524</v>
      </c>
      <c r="B536" s="10" t="s">
        <v>557</v>
      </c>
      <c r="D536" s="10" t="s">
        <v>720</v>
      </c>
      <c r="F536" s="10">
        <v>268</v>
      </c>
      <c r="G536" s="10" t="s">
        <v>518</v>
      </c>
      <c r="H536" s="1258">
        <v>0.18100988617491234</v>
      </c>
      <c r="I536" s="1258">
        <v>0.11971937632923023</v>
      </c>
      <c r="J536" s="1258">
        <v>6.8798349477618492</v>
      </c>
      <c r="K536" s="1258">
        <v>6.8331782647384491</v>
      </c>
      <c r="L536" s="1258">
        <v>5.8992727580635069</v>
      </c>
      <c r="M536" s="1258">
        <v>6.2503398063163074</v>
      </c>
      <c r="N536" s="1258">
        <v>4.1956808280172719</v>
      </c>
      <c r="O536" s="1258">
        <v>4.5381270745023299</v>
      </c>
      <c r="P536" s="1258">
        <v>7.9190674750990642</v>
      </c>
      <c r="Q536" s="1258">
        <v>8.0568725272023975</v>
      </c>
    </row>
    <row r="537" spans="1:17">
      <c r="A537" s="10" t="s">
        <v>523</v>
      </c>
      <c r="F537" s="10">
        <v>269</v>
      </c>
      <c r="G537" s="10" t="s">
        <v>518</v>
      </c>
      <c r="H537" s="1258">
        <v>4.6674258125500197E-2</v>
      </c>
      <c r="I537" s="1258">
        <v>4.4839209786771771E-2</v>
      </c>
      <c r="J537" s="1258">
        <v>0.57469034912601946</v>
      </c>
      <c r="K537" s="1258">
        <v>0.48232729887792286</v>
      </c>
      <c r="L537" s="1258">
        <v>0.76625306286989381</v>
      </c>
      <c r="M537" s="1258">
        <v>0.62975516679881638</v>
      </c>
      <c r="N537" s="1258">
        <v>0.29375532440324542</v>
      </c>
      <c r="O537" s="1258">
        <v>0.32329418260723197</v>
      </c>
      <c r="P537" s="1258">
        <v>0.35316938537904974</v>
      </c>
      <c r="Q537" s="1258">
        <v>0.41761108533270375</v>
      </c>
    </row>
    <row r="538" spans="1:17">
      <c r="A538" s="10" t="s">
        <v>516</v>
      </c>
      <c r="F538" s="10">
        <v>1</v>
      </c>
      <c r="G538" s="10" t="s">
        <v>519</v>
      </c>
      <c r="H538" s="1258">
        <v>8.447187108410853E-2</v>
      </c>
      <c r="I538" s="1258">
        <v>8.1794162810273727E-2</v>
      </c>
      <c r="J538" s="1258">
        <v>1.2509146646598746</v>
      </c>
      <c r="K538" s="1258">
        <v>1.0938952319266473</v>
      </c>
      <c r="L538" s="1258">
        <v>1.340417993143683</v>
      </c>
      <c r="M538" s="1258">
        <v>1.3467991691417749</v>
      </c>
      <c r="N538" s="1258">
        <v>0.82948007446172134</v>
      </c>
      <c r="O538" s="1258">
        <v>0.69933146851352412</v>
      </c>
      <c r="P538" s="1258">
        <v>0.7855946212237136</v>
      </c>
      <c r="Q538" s="1258">
        <v>0.71339120365159669</v>
      </c>
    </row>
    <row r="539" spans="1:17">
      <c r="A539" s="10" t="s">
        <v>521</v>
      </c>
      <c r="F539" s="10">
        <v>2</v>
      </c>
      <c r="G539" s="10" t="s">
        <v>519</v>
      </c>
      <c r="H539" s="1258">
        <v>0.11203889154907665</v>
      </c>
      <c r="I539" s="1258">
        <v>0.10727426011837161</v>
      </c>
      <c r="J539" s="1258">
        <v>1.4557120658868867</v>
      </c>
      <c r="K539" s="1258">
        <v>1.2938362579984251</v>
      </c>
      <c r="L539" s="1258">
        <v>1.5615390773814521</v>
      </c>
      <c r="M539" s="1258">
        <v>1.5886828354930465</v>
      </c>
      <c r="N539" s="1258">
        <v>0.95710406793654557</v>
      </c>
      <c r="O539" s="1258">
        <v>0.81463894654907931</v>
      </c>
      <c r="P539" s="1258">
        <v>0.89965378567334742</v>
      </c>
      <c r="Q539" s="1258">
        <v>0.81920254986230079</v>
      </c>
    </row>
    <row r="540" spans="1:17">
      <c r="A540" s="10" t="s">
        <v>1433</v>
      </c>
      <c r="F540" s="10">
        <v>3</v>
      </c>
      <c r="G540" s="10" t="s">
        <v>519</v>
      </c>
      <c r="H540" s="1258">
        <v>0.10633799692271609</v>
      </c>
      <c r="I540" s="1258">
        <v>0.10575166245874484</v>
      </c>
      <c r="J540" s="1258">
        <v>1.6011079804497819</v>
      </c>
      <c r="K540" s="1258">
        <v>1.4873616219594432</v>
      </c>
      <c r="L540" s="1258">
        <v>1.8622537519568914</v>
      </c>
      <c r="M540" s="1258">
        <v>1.9757294681764506</v>
      </c>
      <c r="N540" s="1258">
        <v>0.94910292533038754</v>
      </c>
      <c r="O540" s="1258">
        <v>1.0010502354537003</v>
      </c>
      <c r="P540" s="1258">
        <v>1.1193852370094208</v>
      </c>
      <c r="Q540" s="1258">
        <v>1.2112898184497858</v>
      </c>
    </row>
    <row r="541" spans="1:17">
      <c r="A541" s="10" t="s">
        <v>522</v>
      </c>
      <c r="F541" s="10">
        <v>4</v>
      </c>
      <c r="G541" s="10" t="s">
        <v>519</v>
      </c>
      <c r="H541" s="1258">
        <v>0.1460121976158098</v>
      </c>
      <c r="I541" s="1258">
        <v>0.14574000650736013</v>
      </c>
      <c r="J541" s="1258">
        <v>2.2314516430679459</v>
      </c>
      <c r="K541" s="1258">
        <v>2.0453173534767508</v>
      </c>
      <c r="L541" s="1258">
        <v>2.8625891614806003</v>
      </c>
      <c r="M541" s="1258">
        <v>2.9265969446914903</v>
      </c>
      <c r="N541" s="1258">
        <v>1.2782792896387647</v>
      </c>
      <c r="O541" s="1258">
        <v>1.3492677017972066</v>
      </c>
      <c r="P541" s="1258">
        <v>1.4163950518266519</v>
      </c>
      <c r="Q541" s="1258">
        <v>1.5169656017064239</v>
      </c>
    </row>
    <row r="542" spans="1:17">
      <c r="A542" s="10" t="s">
        <v>853</v>
      </c>
      <c r="F542" s="10">
        <v>5</v>
      </c>
      <c r="G542" s="10" t="s">
        <v>519</v>
      </c>
      <c r="H542" s="1258">
        <v>0.15564674023918376</v>
      </c>
      <c r="I542" s="1258">
        <v>0.1542269970621982</v>
      </c>
      <c r="J542" s="1258">
        <v>2.2489394715464006</v>
      </c>
      <c r="K542" s="1258">
        <v>2.1243898828315069</v>
      </c>
      <c r="L542" s="1258">
        <v>1.918203544007804</v>
      </c>
      <c r="M542" s="1258">
        <v>2.2712834146976593</v>
      </c>
      <c r="N542" s="1258">
        <v>1.4044434792850735</v>
      </c>
      <c r="O542" s="1258">
        <v>1.4678844694348003</v>
      </c>
      <c r="P542" s="1258">
        <v>1.8330110644519633</v>
      </c>
      <c r="Q542" s="1258">
        <v>2.0153034365301687</v>
      </c>
    </row>
    <row r="543" spans="1:17">
      <c r="A543" s="10" t="s">
        <v>524</v>
      </c>
      <c r="B543" s="10" t="s">
        <v>525</v>
      </c>
      <c r="F543" s="10">
        <v>6</v>
      </c>
      <c r="G543" s="10" t="s">
        <v>519</v>
      </c>
      <c r="H543" s="1258">
        <v>0.16060736671233777</v>
      </c>
      <c r="I543" s="1258">
        <v>0.15266325505811262</v>
      </c>
      <c r="J543" s="1258">
        <v>1.8721212794271547</v>
      </c>
      <c r="K543" s="1258">
        <v>1.7096009185948497</v>
      </c>
      <c r="L543" s="1258">
        <v>2.0342366373912939</v>
      </c>
      <c r="M543" s="1258">
        <v>2.0621829172459312</v>
      </c>
      <c r="N543" s="1258">
        <v>1.3681013860484252</v>
      </c>
      <c r="O543" s="1258">
        <v>1.1147506318673912</v>
      </c>
      <c r="P543" s="1258">
        <v>1.272611300583476</v>
      </c>
      <c r="Q543" s="1258">
        <v>1.0692692000874209</v>
      </c>
    </row>
    <row r="544" spans="1:17">
      <c r="A544" s="10" t="s">
        <v>524</v>
      </c>
      <c r="B544" s="10" t="s">
        <v>525</v>
      </c>
      <c r="C544" s="10" t="s">
        <v>526</v>
      </c>
      <c r="F544" s="10">
        <v>7</v>
      </c>
      <c r="G544" s="10" t="s">
        <v>519</v>
      </c>
      <c r="H544" s="1258">
        <v>0.2192061932114564</v>
      </c>
      <c r="I544" s="1258">
        <v>0.20915967018831258</v>
      </c>
      <c r="J544" s="1258">
        <v>2.4967549387292514</v>
      </c>
      <c r="K544" s="1258">
        <v>2.2123611320838039</v>
      </c>
      <c r="L544" s="1258">
        <v>2.9467441190998973</v>
      </c>
      <c r="M544" s="1258">
        <v>3.2750098754382009</v>
      </c>
      <c r="N544" s="1258">
        <v>2.3321362757386819</v>
      </c>
      <c r="O544" s="1258">
        <v>1.7519538101986711</v>
      </c>
      <c r="P544" s="1258">
        <v>1.9359435612500722</v>
      </c>
      <c r="Q544" s="1258">
        <v>1.7725088696169564</v>
      </c>
    </row>
    <row r="545" spans="1:17">
      <c r="A545" s="10" t="s">
        <v>524</v>
      </c>
      <c r="B545" s="10" t="s">
        <v>525</v>
      </c>
      <c r="C545" s="10" t="s">
        <v>527</v>
      </c>
      <c r="F545" s="10">
        <v>8</v>
      </c>
      <c r="G545" s="10" t="s">
        <v>519</v>
      </c>
      <c r="H545" s="1258">
        <v>0.15063906969463395</v>
      </c>
      <c r="I545" s="1258">
        <v>0.1870905383250924</v>
      </c>
      <c r="J545" s="1258">
        <v>5.7548144167128354</v>
      </c>
      <c r="K545" s="1258">
        <v>5.136214477022417</v>
      </c>
      <c r="L545" s="1258">
        <v>6.2474962801967768</v>
      </c>
      <c r="M545" s="1258">
        <v>6.7157587515079253</v>
      </c>
      <c r="N545" s="1258">
        <v>5.2046788215547233</v>
      </c>
      <c r="O545" s="1258">
        <v>2.5978210218650508</v>
      </c>
      <c r="P545" s="1258">
        <v>4.8055818226243927</v>
      </c>
      <c r="Q545" s="1258">
        <v>3.4411277215709766</v>
      </c>
    </row>
    <row r="546" spans="1:17">
      <c r="A546" s="10" t="s">
        <v>524</v>
      </c>
      <c r="B546" s="10" t="s">
        <v>525</v>
      </c>
      <c r="C546" s="10" t="s">
        <v>528</v>
      </c>
      <c r="F546" s="10">
        <v>9</v>
      </c>
      <c r="G546" s="10" t="s">
        <v>519</v>
      </c>
      <c r="H546" s="1258">
        <v>0.31480729884308301</v>
      </c>
      <c r="I546" s="1258">
        <v>0.47082616177713282</v>
      </c>
      <c r="J546" s="1258">
        <v>3.6597609711376329</v>
      </c>
      <c r="K546" s="1258">
        <v>3.1084584958164156</v>
      </c>
      <c r="L546" s="1258">
        <v>3.6390524678678893</v>
      </c>
      <c r="M546" s="1258">
        <v>4.9292882511061116</v>
      </c>
      <c r="N546" s="1258">
        <v>3.506270281079892</v>
      </c>
      <c r="O546" s="1258">
        <v>2.3099096915162174</v>
      </c>
      <c r="P546" s="1258">
        <v>2.387456281124301</v>
      </c>
      <c r="Q546" s="1258">
        <v>2.6684234098107242</v>
      </c>
    </row>
    <row r="547" spans="1:17">
      <c r="A547" s="10" t="s">
        <v>524</v>
      </c>
      <c r="B547" s="10" t="s">
        <v>525</v>
      </c>
      <c r="C547" s="10" t="s">
        <v>529</v>
      </c>
      <c r="F547" s="10">
        <v>10</v>
      </c>
      <c r="G547" s="10" t="s">
        <v>519</v>
      </c>
      <c r="H547" s="1258">
        <v>0.38482150528086512</v>
      </c>
      <c r="I547" s="1258">
        <v>0.4646432683723587</v>
      </c>
      <c r="J547" s="1258">
        <v>4.2351428468535204</v>
      </c>
      <c r="K547" s="1258">
        <v>3.8498556677496247</v>
      </c>
      <c r="L547" s="1258">
        <v>6.1132329949969053</v>
      </c>
      <c r="M547" s="1258">
        <v>5.1950486965398888</v>
      </c>
      <c r="N547" s="1258">
        <v>3.8607622393000542</v>
      </c>
      <c r="O547" s="1258">
        <v>3.35380404639282</v>
      </c>
      <c r="P547" s="1258">
        <v>3.7549666826276669</v>
      </c>
      <c r="Q547" s="1258">
        <v>2.8361592871726944</v>
      </c>
    </row>
    <row r="548" spans="1:17">
      <c r="A548" s="10" t="s">
        <v>524</v>
      </c>
      <c r="B548" s="10" t="s">
        <v>525</v>
      </c>
      <c r="C548" s="10" t="s">
        <v>530</v>
      </c>
      <c r="F548" s="10">
        <v>11</v>
      </c>
      <c r="G548" s="10" t="s">
        <v>519</v>
      </c>
      <c r="H548" s="1258">
        <v>0.23513126646957436</v>
      </c>
      <c r="I548" s="1258">
        <v>0.22263264339559935</v>
      </c>
      <c r="J548" s="1258">
        <v>2.7483680317776154</v>
      </c>
      <c r="K548" s="1258">
        <v>2.5369387034219608</v>
      </c>
      <c r="L548" s="1258">
        <v>2.8116275628038996</v>
      </c>
      <c r="M548" s="1258">
        <v>2.583984601260648</v>
      </c>
      <c r="N548" s="1258">
        <v>1.5328121345156505</v>
      </c>
      <c r="O548" s="1258">
        <v>1.4258995661061722</v>
      </c>
      <c r="P548" s="1258">
        <v>1.6847756762211679</v>
      </c>
      <c r="Q548" s="1258">
        <v>1.2806315565897528</v>
      </c>
    </row>
    <row r="549" spans="1:17">
      <c r="A549" s="10" t="s">
        <v>524</v>
      </c>
      <c r="B549" s="10" t="s">
        <v>525</v>
      </c>
      <c r="C549" s="10" t="s">
        <v>531</v>
      </c>
      <c r="F549" s="10">
        <v>12</v>
      </c>
      <c r="G549" s="10" t="s">
        <v>519</v>
      </c>
      <c r="H549" s="1258">
        <v>0.27464856392269632</v>
      </c>
      <c r="I549" s="1258">
        <v>0.33694705332775887</v>
      </c>
      <c r="J549" s="1258">
        <v>3.267512401137429</v>
      </c>
      <c r="K549" s="1258">
        <v>3.0021308232141455</v>
      </c>
      <c r="L549" s="1258">
        <v>4.035068611095963</v>
      </c>
      <c r="M549" s="1258">
        <v>3.2945163764992809</v>
      </c>
      <c r="N549" s="1258">
        <v>2.1571816447885976</v>
      </c>
      <c r="O549" s="1258">
        <v>1.6773367547598783</v>
      </c>
      <c r="P549" s="1258">
        <v>2.1889710698535843</v>
      </c>
      <c r="Q549" s="1258">
        <v>1.6260879529747436</v>
      </c>
    </row>
    <row r="550" spans="1:17">
      <c r="A550" s="10" t="s">
        <v>524</v>
      </c>
      <c r="B550" s="10" t="s">
        <v>525</v>
      </c>
      <c r="C550" s="10" t="s">
        <v>532</v>
      </c>
      <c r="F550" s="10">
        <v>13</v>
      </c>
      <c r="G550" s="10" t="s">
        <v>519</v>
      </c>
      <c r="H550" s="1258">
        <v>0.39942978578398347</v>
      </c>
      <c r="I550" s="1258">
        <v>0.51833447954081924</v>
      </c>
      <c r="J550" s="1258">
        <v>4.558415375529651</v>
      </c>
      <c r="K550" s="1258">
        <v>4.2591053627385875</v>
      </c>
      <c r="L550" s="1258">
        <v>3.8118438645232318</v>
      </c>
      <c r="M550" s="1258">
        <v>4.1036444905566141</v>
      </c>
      <c r="N550" s="1258">
        <v>2.1716459803902799</v>
      </c>
      <c r="O550" s="1258">
        <v>2.3864357080296297</v>
      </c>
      <c r="P550" s="1258">
        <v>2.5846220000530731</v>
      </c>
      <c r="Q550" s="1258">
        <v>2.0175141028090824</v>
      </c>
    </row>
    <row r="551" spans="1:17">
      <c r="A551" s="10" t="s">
        <v>524</v>
      </c>
      <c r="B551" s="10" t="s">
        <v>533</v>
      </c>
      <c r="F551" s="10">
        <v>14</v>
      </c>
      <c r="G551" s="10" t="s">
        <v>519</v>
      </c>
      <c r="H551" s="1258">
        <v>0.18228387582617975</v>
      </c>
      <c r="I551" s="1258">
        <v>0.17591997162510895</v>
      </c>
      <c r="J551" s="1258">
        <v>2.8447337677558786</v>
      </c>
      <c r="K551" s="1258">
        <v>2.3728253926209306</v>
      </c>
      <c r="L551" s="1258">
        <v>2.7056531612486818</v>
      </c>
      <c r="M551" s="1258">
        <v>2.9179332209975679</v>
      </c>
      <c r="N551" s="1258">
        <v>1.4322821428605872</v>
      </c>
      <c r="O551" s="1258">
        <v>1.291827389591794</v>
      </c>
      <c r="P551" s="1258">
        <v>1.4368553411851828</v>
      </c>
      <c r="Q551" s="1258">
        <v>1.5918437825066938</v>
      </c>
    </row>
    <row r="552" spans="1:17">
      <c r="A552" s="10" t="s">
        <v>524</v>
      </c>
      <c r="B552" s="10" t="s">
        <v>533</v>
      </c>
      <c r="C552" s="10" t="s">
        <v>534</v>
      </c>
      <c r="F552" s="10">
        <v>15</v>
      </c>
      <c r="G552" s="10" t="s">
        <v>519</v>
      </c>
      <c r="H552" s="1258">
        <v>0.50878233501689318</v>
      </c>
      <c r="I552" s="1258">
        <v>0.36126165868917298</v>
      </c>
      <c r="J552" s="1258">
        <v>6.0008874610963145</v>
      </c>
      <c r="K552" s="1258">
        <v>4.9678134843382526</v>
      </c>
      <c r="L552" s="1258">
        <v>6.0290637888458827</v>
      </c>
      <c r="M552" s="1258">
        <v>6.9237172346742595</v>
      </c>
      <c r="N552" s="1258">
        <v>3.3608602169515134</v>
      </c>
      <c r="O552" s="1258">
        <v>2.5660501460666261</v>
      </c>
      <c r="P552" s="1258">
        <v>3.4231403018868023</v>
      </c>
      <c r="Q552" s="1258">
        <v>2.7581108006662287</v>
      </c>
    </row>
    <row r="553" spans="1:17">
      <c r="A553" s="10" t="s">
        <v>524</v>
      </c>
      <c r="B553" s="10" t="s">
        <v>533</v>
      </c>
      <c r="C553" s="10" t="s">
        <v>535</v>
      </c>
      <c r="F553" s="10">
        <v>16</v>
      </c>
      <c r="G553" s="10" t="s">
        <v>519</v>
      </c>
      <c r="H553" s="1258">
        <v>0.36115387506720725</v>
      </c>
      <c r="I553" s="1258">
        <v>0.30172563555154314</v>
      </c>
      <c r="J553" s="1258">
        <v>12.584032412846405</v>
      </c>
      <c r="K553" s="1258">
        <v>10.025422773484031</v>
      </c>
      <c r="L553" s="1258">
        <v>5.2172766665458319</v>
      </c>
      <c r="M553" s="1258">
        <v>8.2013905191221248</v>
      </c>
      <c r="N553" s="1258">
        <v>3.4294730717074624</v>
      </c>
      <c r="O553" s="1258">
        <v>2.9360090474540619</v>
      </c>
      <c r="P553" s="1258">
        <v>2.0180207089900795</v>
      </c>
      <c r="Q553" s="1258">
        <v>2.6923369251984846</v>
      </c>
    </row>
    <row r="554" spans="1:17">
      <c r="A554" s="10" t="s">
        <v>524</v>
      </c>
      <c r="B554" s="10" t="s">
        <v>533</v>
      </c>
      <c r="C554" s="10" t="s">
        <v>536</v>
      </c>
      <c r="F554" s="10">
        <v>17</v>
      </c>
      <c r="G554" s="10" t="s">
        <v>519</v>
      </c>
      <c r="H554" s="1258">
        <v>0.32939951919811461</v>
      </c>
      <c r="I554" s="1258">
        <v>0.31596911262023558</v>
      </c>
      <c r="J554" s="1258">
        <v>3.1536938983140939</v>
      </c>
      <c r="K554" s="1258">
        <v>3.3366740656077538</v>
      </c>
      <c r="L554" s="1258">
        <v>5.1492294203354065</v>
      </c>
      <c r="M554" s="1258">
        <v>5.0808598444288213</v>
      </c>
      <c r="N554" s="1258">
        <v>2.5245113538076711</v>
      </c>
      <c r="O554" s="1258">
        <v>2.4552872665760561</v>
      </c>
      <c r="P554" s="1258">
        <v>2.440160732775801</v>
      </c>
      <c r="Q554" s="1258">
        <v>3.1815922123168567</v>
      </c>
    </row>
    <row r="555" spans="1:17">
      <c r="A555" s="10" t="s">
        <v>524</v>
      </c>
      <c r="B555" s="10" t="s">
        <v>533</v>
      </c>
      <c r="C555" s="10" t="s">
        <v>537</v>
      </c>
      <c r="F555" s="10">
        <v>18</v>
      </c>
      <c r="G555" s="10" t="s">
        <v>519</v>
      </c>
      <c r="H555" s="1258">
        <v>0.38375376836698599</v>
      </c>
      <c r="I555" s="1258">
        <v>0.47475497739874922</v>
      </c>
      <c r="J555" s="1258">
        <v>3.841617122316507</v>
      </c>
      <c r="K555" s="1258">
        <v>3.5692389895845311</v>
      </c>
      <c r="L555" s="1258">
        <v>5.2810365753351771</v>
      </c>
      <c r="M555" s="1258">
        <v>4.6639661022263388</v>
      </c>
      <c r="N555" s="1258">
        <v>3.4165040244893743</v>
      </c>
      <c r="O555" s="1258">
        <v>3.1882874274159012</v>
      </c>
      <c r="P555" s="1258">
        <v>3.4259257723525107</v>
      </c>
      <c r="Q555" s="1258">
        <v>3.3905558593053304</v>
      </c>
    </row>
    <row r="556" spans="1:17">
      <c r="A556" s="10" t="s">
        <v>524</v>
      </c>
      <c r="B556" s="10" t="s">
        <v>533</v>
      </c>
      <c r="C556" s="10" t="s">
        <v>538</v>
      </c>
      <c r="F556" s="10">
        <v>19</v>
      </c>
      <c r="G556" s="10" t="s">
        <v>519</v>
      </c>
      <c r="H556" s="1258">
        <v>0.43731216686086932</v>
      </c>
      <c r="I556" s="1258">
        <v>0.53294074609553954</v>
      </c>
      <c r="J556" s="1258">
        <v>6.1838196655983975</v>
      </c>
      <c r="K556" s="1258">
        <v>5.4267847055549145</v>
      </c>
      <c r="L556" s="1258">
        <v>4.913888698830398</v>
      </c>
      <c r="M556" s="1258">
        <v>7.196341025466702</v>
      </c>
      <c r="N556" s="1258">
        <v>4.1287967728278163</v>
      </c>
      <c r="O556" s="1258">
        <v>4.1533662484194451</v>
      </c>
      <c r="P556" s="1258">
        <v>4.6945099267850976</v>
      </c>
      <c r="Q556" s="1258">
        <v>7.206977129480884</v>
      </c>
    </row>
    <row r="557" spans="1:17">
      <c r="A557" s="10" t="s">
        <v>524</v>
      </c>
      <c r="B557" s="10" t="s">
        <v>533</v>
      </c>
      <c r="C557" s="10" t="s">
        <v>539</v>
      </c>
      <c r="F557" s="10">
        <v>20</v>
      </c>
      <c r="G557" s="10" t="s">
        <v>519</v>
      </c>
      <c r="H557" s="1258">
        <v>0.49967782134318101</v>
      </c>
      <c r="I557" s="1258">
        <v>0.72972934064204953</v>
      </c>
      <c r="J557" s="1258">
        <v>9.3852902511509022</v>
      </c>
      <c r="K557" s="1258">
        <v>7.7078636381689458</v>
      </c>
      <c r="L557" s="1258">
        <v>7.8046275269376792</v>
      </c>
      <c r="M557" s="1258">
        <v>6.141070941664962</v>
      </c>
      <c r="N557" s="1258">
        <v>3.2541458731255792</v>
      </c>
      <c r="O557" s="1258">
        <v>3.3826952817547244</v>
      </c>
      <c r="P557" s="1258">
        <v>5.1621186489136459</v>
      </c>
      <c r="Q557" s="1258">
        <v>5.8635881182074803</v>
      </c>
    </row>
    <row r="558" spans="1:17">
      <c r="A558" s="10" t="s">
        <v>524</v>
      </c>
      <c r="B558" s="10" t="s">
        <v>533</v>
      </c>
      <c r="C558" s="10" t="s">
        <v>540</v>
      </c>
      <c r="F558" s="10">
        <v>21</v>
      </c>
      <c r="G558" s="10" t="s">
        <v>519</v>
      </c>
      <c r="H558" s="1258">
        <v>0.40572444858460344</v>
      </c>
      <c r="I558" s="1258">
        <v>0.45096529302085669</v>
      </c>
      <c r="J558" s="1258">
        <v>4.798153547073766</v>
      </c>
      <c r="K558" s="1258">
        <v>4.3689339827193336</v>
      </c>
      <c r="L558" s="1258">
        <v>6.3073642715512808</v>
      </c>
      <c r="M558" s="1258">
        <v>6.999321962683771</v>
      </c>
      <c r="N558" s="1258">
        <v>4.6658670527759565</v>
      </c>
      <c r="O558" s="1258">
        <v>4.4560324190209775</v>
      </c>
      <c r="P558" s="1258">
        <v>7.28532772820631</v>
      </c>
      <c r="Q558" s="1258">
        <v>6.1036334653731075</v>
      </c>
    </row>
    <row r="559" spans="1:17">
      <c r="A559" s="10" t="s">
        <v>524</v>
      </c>
      <c r="B559" s="10" t="s">
        <v>541</v>
      </c>
      <c r="F559" s="10">
        <v>22</v>
      </c>
      <c r="G559" s="10" t="s">
        <v>519</v>
      </c>
      <c r="H559" s="1258">
        <v>0.28845497578881324</v>
      </c>
      <c r="I559" s="1258">
        <v>0.28222464609454478</v>
      </c>
      <c r="J559" s="1258">
        <v>3.0352669443044298</v>
      </c>
      <c r="K559" s="1258">
        <v>3.2170882690296381</v>
      </c>
      <c r="L559" s="1258">
        <v>5.2724586785776761</v>
      </c>
      <c r="M559" s="1258">
        <v>4.6641950767068847</v>
      </c>
      <c r="N559" s="1258">
        <v>2.095764592372491</v>
      </c>
      <c r="O559" s="1258">
        <v>2.5610030336894427</v>
      </c>
      <c r="P559" s="1258">
        <v>1.9622478630779878</v>
      </c>
      <c r="Q559" s="1258">
        <v>1.8605608739023471</v>
      </c>
    </row>
    <row r="560" spans="1:17">
      <c r="A560" s="10" t="s">
        <v>524</v>
      </c>
      <c r="B560" s="10" t="s">
        <v>542</v>
      </c>
      <c r="F560" s="10">
        <v>23</v>
      </c>
      <c r="G560" s="10" t="s">
        <v>519</v>
      </c>
      <c r="H560" s="1258">
        <v>0.18168599143988368</v>
      </c>
      <c r="I560" s="1258">
        <v>0.18178772208394106</v>
      </c>
      <c r="J560" s="1258">
        <v>3.3272474377527028</v>
      </c>
      <c r="K560" s="1258">
        <v>2.976030229639373</v>
      </c>
      <c r="L560" s="1258">
        <v>4.4594760726634091</v>
      </c>
      <c r="M560" s="1258">
        <v>4.5802015308282193</v>
      </c>
      <c r="N560" s="1258">
        <v>1.9483213892650482</v>
      </c>
      <c r="O560" s="1258">
        <v>2.0190026436523363</v>
      </c>
      <c r="P560" s="1258">
        <v>2.1347513219566241</v>
      </c>
      <c r="Q560" s="1258">
        <v>2.1330137687959718</v>
      </c>
    </row>
    <row r="561" spans="1:17">
      <c r="A561" s="10" t="s">
        <v>524</v>
      </c>
      <c r="B561" s="10" t="s">
        <v>542</v>
      </c>
      <c r="C561" s="10" t="s">
        <v>543</v>
      </c>
      <c r="F561" s="10">
        <v>24</v>
      </c>
      <c r="G561" s="10" t="s">
        <v>519</v>
      </c>
      <c r="H561" s="1258">
        <v>0.30343113825214663</v>
      </c>
      <c r="I561" s="1258">
        <v>0.30801403110370068</v>
      </c>
      <c r="J561" s="1258">
        <v>4.964076279026262</v>
      </c>
      <c r="K561" s="1258">
        <v>4.974899255691251</v>
      </c>
      <c r="L561" s="1258">
        <v>8.185802016549049</v>
      </c>
      <c r="M561" s="1258">
        <v>8.7653848411720876</v>
      </c>
      <c r="N561" s="1258">
        <v>3.0198158243599718</v>
      </c>
      <c r="O561" s="1258">
        <v>3.4175459686802672</v>
      </c>
      <c r="P561" s="1258">
        <v>3.7692896168412684</v>
      </c>
      <c r="Q561" s="1258">
        <v>3.7219525469171701</v>
      </c>
    </row>
    <row r="562" spans="1:17">
      <c r="A562" s="10" t="s">
        <v>524</v>
      </c>
      <c r="B562" s="10" t="s">
        <v>542</v>
      </c>
      <c r="C562" s="10" t="s">
        <v>544</v>
      </c>
      <c r="F562" s="10">
        <v>25</v>
      </c>
      <c r="G562" s="10" t="s">
        <v>519</v>
      </c>
      <c r="H562" s="1258">
        <v>0.28175483195944362</v>
      </c>
      <c r="I562" s="1258">
        <v>0.30618884309798017</v>
      </c>
      <c r="J562" s="1258">
        <v>6.7862644758130966</v>
      </c>
      <c r="K562" s="1258">
        <v>5.2007477337700729</v>
      </c>
      <c r="L562" s="1258">
        <v>6.2648098924379294</v>
      </c>
      <c r="M562" s="1258">
        <v>6.4843799470459427</v>
      </c>
      <c r="N562" s="1258">
        <v>3.4427402312018192</v>
      </c>
      <c r="O562" s="1258">
        <v>2.6833387887783111</v>
      </c>
      <c r="P562" s="1258">
        <v>2.7465756031895401</v>
      </c>
      <c r="Q562" s="1258">
        <v>3.1488177463362876</v>
      </c>
    </row>
    <row r="563" spans="1:17">
      <c r="A563" s="10" t="s">
        <v>524</v>
      </c>
      <c r="B563" s="10" t="s">
        <v>542</v>
      </c>
      <c r="C563" s="10" t="s">
        <v>545</v>
      </c>
      <c r="F563" s="10">
        <v>26</v>
      </c>
      <c r="G563" s="10" t="s">
        <v>519</v>
      </c>
      <c r="H563" s="1258">
        <v>0.26883503191421826</v>
      </c>
      <c r="I563" s="1258">
        <v>0.32758000176948482</v>
      </c>
      <c r="J563" s="1258">
        <v>4.1962171669645807</v>
      </c>
      <c r="K563" s="1258">
        <v>3.9827097995478766</v>
      </c>
      <c r="L563" s="1258">
        <v>5.7822325653444846</v>
      </c>
      <c r="M563" s="1258">
        <v>2.8840675906948809</v>
      </c>
      <c r="N563" s="1258">
        <v>3.4557843187488411</v>
      </c>
      <c r="O563" s="1258">
        <v>3.7612093105846753</v>
      </c>
      <c r="P563" s="1258">
        <v>3.3800161203921193</v>
      </c>
      <c r="Q563" s="1258">
        <v>2.8526003649383926</v>
      </c>
    </row>
    <row r="564" spans="1:17">
      <c r="A564" s="10" t="s">
        <v>524</v>
      </c>
      <c r="B564" s="10" t="s">
        <v>546</v>
      </c>
      <c r="F564" s="10">
        <v>27</v>
      </c>
      <c r="G564" s="10" t="s">
        <v>519</v>
      </c>
      <c r="H564" s="1258">
        <v>0.21710920581621496</v>
      </c>
      <c r="I564" s="1258">
        <v>0.29695361742629933</v>
      </c>
      <c r="J564" s="1258">
        <v>7.3879474243884626</v>
      </c>
      <c r="K564" s="1258">
        <v>6.7652342598332815</v>
      </c>
      <c r="L564" s="1258">
        <v>5.0360961273840319</v>
      </c>
      <c r="M564" s="1258">
        <v>5.0834755411988981</v>
      </c>
      <c r="N564" s="1258">
        <v>2.9171384114986152</v>
      </c>
      <c r="O564" s="1258">
        <v>3.0664943060674563</v>
      </c>
      <c r="P564" s="1258">
        <v>3.730367824349532</v>
      </c>
      <c r="Q564" s="1258">
        <v>5.7457028393363201</v>
      </c>
    </row>
    <row r="565" spans="1:17">
      <c r="A565" s="10" t="s">
        <v>524</v>
      </c>
      <c r="B565" s="10" t="s">
        <v>547</v>
      </c>
      <c r="F565" s="10">
        <v>28</v>
      </c>
      <c r="G565" s="10" t="s">
        <v>519</v>
      </c>
      <c r="H565" s="1258">
        <v>0.36198120075420653</v>
      </c>
      <c r="I565" s="1258">
        <v>0.329853503863274</v>
      </c>
      <c r="J565" s="1258">
        <v>9.9776980288445696</v>
      </c>
      <c r="K565" s="1258">
        <v>9.8764845436051747</v>
      </c>
      <c r="L565" s="1258">
        <v>7.489363683115565</v>
      </c>
      <c r="M565" s="1258">
        <v>8.0493858590312151</v>
      </c>
      <c r="N565" s="1258">
        <v>3.7687820510706116</v>
      </c>
      <c r="O565" s="1258">
        <v>3.9252882935991202</v>
      </c>
      <c r="P565" s="1258">
        <v>3.9031720399708032</v>
      </c>
      <c r="Q565" s="1258">
        <v>4.6643420910718181</v>
      </c>
    </row>
    <row r="566" spans="1:17">
      <c r="A566" s="10" t="s">
        <v>524</v>
      </c>
      <c r="B566" s="10" t="s">
        <v>548</v>
      </c>
      <c r="F566" s="10">
        <v>29</v>
      </c>
      <c r="G566" s="10" t="s">
        <v>519</v>
      </c>
      <c r="H566" s="1258">
        <v>0.47766092321099252</v>
      </c>
      <c r="I566" s="1258">
        <v>0.42566607040555099</v>
      </c>
      <c r="J566" s="1258">
        <v>3.0568732669995446</v>
      </c>
      <c r="K566" s="1258">
        <v>3.2738667990873793</v>
      </c>
      <c r="L566" s="1258">
        <v>3.326378843933981</v>
      </c>
      <c r="M566" s="1258">
        <v>2.9489215912611986</v>
      </c>
      <c r="N566" s="1258">
        <v>1.9795369836848673</v>
      </c>
      <c r="O566" s="1258">
        <v>2.4778985007482452</v>
      </c>
      <c r="P566" s="1258">
        <v>1.7106385763471434</v>
      </c>
      <c r="Q566" s="1258">
        <v>2.3717484910128643</v>
      </c>
    </row>
    <row r="567" spans="1:17">
      <c r="A567" s="10" t="s">
        <v>524</v>
      </c>
      <c r="B567" s="10" t="s">
        <v>549</v>
      </c>
      <c r="F567" s="10">
        <v>30</v>
      </c>
      <c r="G567" s="10" t="s">
        <v>519</v>
      </c>
      <c r="H567" s="1258">
        <v>0.48297096835953857</v>
      </c>
      <c r="I567" s="1258">
        <v>0.44005005129819225</v>
      </c>
      <c r="J567" s="1258">
        <v>5.1126153892077069</v>
      </c>
      <c r="K567" s="1258">
        <v>5.1763630621811663</v>
      </c>
      <c r="L567" s="1258">
        <v>7.2166520529261211</v>
      </c>
      <c r="M567" s="1258">
        <v>7.0463907462624285</v>
      </c>
      <c r="N567" s="1258">
        <v>3.0334260070261196</v>
      </c>
      <c r="O567" s="1258">
        <v>3.0039338644607869</v>
      </c>
      <c r="P567" s="1258">
        <v>4.2849259275275218</v>
      </c>
      <c r="Q567" s="1258">
        <v>4.1092011308500789</v>
      </c>
    </row>
    <row r="568" spans="1:17">
      <c r="A568" s="10" t="s">
        <v>524</v>
      </c>
      <c r="B568" s="10" t="s">
        <v>1435</v>
      </c>
      <c r="F568" s="10">
        <v>31</v>
      </c>
      <c r="G568" s="10" t="s">
        <v>519</v>
      </c>
      <c r="H568" s="1258">
        <v>1.0118350220192407</v>
      </c>
      <c r="I568" s="1258">
        <v>1.4629368339145918</v>
      </c>
      <c r="J568" s="1258">
        <v>10.191888159939035</v>
      </c>
      <c r="K568" s="1258">
        <v>8.8833449189056317</v>
      </c>
      <c r="L568" s="1258">
        <v>10.368133397706032</v>
      </c>
      <c r="M568" s="1258">
        <v>12.483603915163288</v>
      </c>
      <c r="N568" s="1258">
        <v>6.4234811864312196</v>
      </c>
      <c r="O568" s="1258">
        <v>6.6296733226445319</v>
      </c>
      <c r="P568" s="1258">
        <v>5.4883402498012366</v>
      </c>
      <c r="Q568" s="1258">
        <v>7.3411184439654766</v>
      </c>
    </row>
    <row r="569" spans="1:17">
      <c r="A569" s="10" t="s">
        <v>524</v>
      </c>
      <c r="B569" s="10" t="s">
        <v>550</v>
      </c>
      <c r="F569" s="10">
        <v>32</v>
      </c>
      <c r="G569" s="10" t="s">
        <v>519</v>
      </c>
      <c r="H569" s="1258">
        <v>0.45269935159057956</v>
      </c>
      <c r="I569" s="1258">
        <v>0.35674562782495028</v>
      </c>
      <c r="J569" s="1258">
        <v>8.0980582896497406</v>
      </c>
      <c r="K569" s="1258">
        <v>5.9403037025155561</v>
      </c>
      <c r="L569" s="1258">
        <v>6.2861676796899157</v>
      </c>
      <c r="M569" s="1258">
        <v>4.6437307324070645</v>
      </c>
      <c r="N569" s="1258">
        <v>5.1827057433588735</v>
      </c>
      <c r="O569" s="1258">
        <v>3.6296503272806064</v>
      </c>
      <c r="P569" s="1258">
        <v>3.5714237559670332</v>
      </c>
      <c r="Q569" s="1258">
        <v>4.4591588617134343</v>
      </c>
    </row>
    <row r="570" spans="1:17">
      <c r="A570" s="10" t="s">
        <v>524</v>
      </c>
      <c r="B570" s="10" t="s">
        <v>551</v>
      </c>
      <c r="F570" s="10">
        <v>33</v>
      </c>
      <c r="G570" s="10" t="s">
        <v>519</v>
      </c>
      <c r="H570" s="1258">
        <v>0.35781524570080075</v>
      </c>
      <c r="I570" s="1258">
        <v>0.42379912959714411</v>
      </c>
      <c r="J570" s="1258">
        <v>5.882799717981924</v>
      </c>
      <c r="K570" s="1258">
        <v>5.8860671309703081</v>
      </c>
      <c r="L570" s="1258">
        <v>4.8301598341024157</v>
      </c>
      <c r="M570" s="1258">
        <v>3.5019627226447421</v>
      </c>
      <c r="N570" s="1258">
        <v>3.6361597264070298</v>
      </c>
      <c r="O570" s="1258">
        <v>3.9171334594282543</v>
      </c>
      <c r="P570" s="1258">
        <v>3.941912410463897</v>
      </c>
      <c r="Q570" s="1258">
        <v>3.5727704191848138</v>
      </c>
    </row>
    <row r="571" spans="1:17">
      <c r="A571" s="10" t="s">
        <v>524</v>
      </c>
      <c r="B571" s="10" t="s">
        <v>552</v>
      </c>
      <c r="F571" s="10">
        <v>34</v>
      </c>
      <c r="G571" s="10" t="s">
        <v>519</v>
      </c>
      <c r="H571" s="1258">
        <v>0.28501366335428574</v>
      </c>
      <c r="I571" s="1258">
        <v>0.32483320705218216</v>
      </c>
      <c r="J571" s="1258">
        <v>4.664242246726042</v>
      </c>
      <c r="K571" s="1258">
        <v>4.6055401718167435</v>
      </c>
      <c r="L571" s="1258">
        <v>4.8390154869271074</v>
      </c>
      <c r="M571" s="1258">
        <v>6.1311967822800177</v>
      </c>
      <c r="N571" s="1258">
        <v>3.3281230561750159</v>
      </c>
      <c r="O571" s="1258">
        <v>3.751831926480802</v>
      </c>
      <c r="P571" s="1258">
        <v>2.5929577943441537</v>
      </c>
      <c r="Q571" s="1258">
        <v>4.0245852678205249</v>
      </c>
    </row>
    <row r="572" spans="1:17">
      <c r="A572" s="10" t="s">
        <v>524</v>
      </c>
      <c r="B572" s="10" t="s">
        <v>553</v>
      </c>
      <c r="F572" s="10">
        <v>35</v>
      </c>
      <c r="G572" s="10" t="s">
        <v>519</v>
      </c>
      <c r="H572" s="1258">
        <v>0.4195054531933583</v>
      </c>
      <c r="I572" s="1258">
        <v>0.462772428339148</v>
      </c>
      <c r="J572" s="1258">
        <v>7.0293996750540666</v>
      </c>
      <c r="K572" s="1258">
        <v>7.6094716310721058</v>
      </c>
      <c r="L572" s="1258">
        <v>5.926716386906647</v>
      </c>
      <c r="M572" s="1258">
        <v>7.0204294428998972</v>
      </c>
      <c r="N572" s="1258">
        <v>4.0122823768256106</v>
      </c>
      <c r="O572" s="1258">
        <v>4.4762671213423122</v>
      </c>
      <c r="P572" s="1258">
        <v>4.418834247365873</v>
      </c>
      <c r="Q572" s="1258">
        <v>3.0691890639700476</v>
      </c>
    </row>
    <row r="573" spans="1:17">
      <c r="A573" s="10" t="s">
        <v>524</v>
      </c>
      <c r="B573" s="10" t="s">
        <v>554</v>
      </c>
      <c r="F573" s="10">
        <v>36</v>
      </c>
      <c r="G573" s="10" t="s">
        <v>519</v>
      </c>
      <c r="H573" s="1258">
        <v>0.42880659194350723</v>
      </c>
      <c r="I573" s="1258">
        <v>0.46277481239727253</v>
      </c>
      <c r="J573" s="1258">
        <v>7.6686263733936375</v>
      </c>
      <c r="K573" s="1258">
        <v>7.2392297675859378</v>
      </c>
      <c r="L573" s="1258">
        <v>6.2937513506878346</v>
      </c>
      <c r="M573" s="1258">
        <v>6.3934046340532138</v>
      </c>
      <c r="N573" s="1258">
        <v>5.4689842825689157</v>
      </c>
      <c r="O573" s="1258">
        <v>5.1273376009188363</v>
      </c>
      <c r="P573" s="1258">
        <v>4.153182902715205</v>
      </c>
      <c r="Q573" s="1258">
        <v>4.0697564953376162</v>
      </c>
    </row>
    <row r="574" spans="1:17">
      <c r="A574" s="10" t="s">
        <v>524</v>
      </c>
      <c r="B574" s="10" t="s">
        <v>555</v>
      </c>
      <c r="F574" s="10">
        <v>37</v>
      </c>
      <c r="G574" s="10" t="s">
        <v>519</v>
      </c>
      <c r="H574" s="1258">
        <v>0.53050431425219768</v>
      </c>
      <c r="I574" s="1258">
        <v>0.46846161618019927</v>
      </c>
      <c r="J574" s="1258">
        <v>5.2396639996844057</v>
      </c>
      <c r="K574" s="1258">
        <v>5.0803186341751321</v>
      </c>
      <c r="L574" s="1258">
        <v>5.5982366919566182</v>
      </c>
      <c r="M574" s="1258">
        <v>6.7078490767157204</v>
      </c>
      <c r="N574" s="1258">
        <v>3.6553822145824548</v>
      </c>
      <c r="O574" s="1258">
        <v>3.8487535946814311</v>
      </c>
      <c r="P574" s="1258">
        <v>6.6616945024656467</v>
      </c>
      <c r="Q574" s="1258">
        <v>5.4319760823180614</v>
      </c>
    </row>
    <row r="575" spans="1:17">
      <c r="A575" s="10" t="s">
        <v>524</v>
      </c>
      <c r="B575" s="10" t="s">
        <v>556</v>
      </c>
      <c r="F575" s="10">
        <v>38</v>
      </c>
      <c r="G575" s="10" t="s">
        <v>519</v>
      </c>
      <c r="H575" s="1258">
        <v>0.3918382776395033</v>
      </c>
      <c r="I575" s="1258">
        <v>0.46382676172391907</v>
      </c>
      <c r="J575" s="1258">
        <v>3.762810868975726</v>
      </c>
      <c r="K575" s="1258">
        <v>3.9097716547379919</v>
      </c>
      <c r="L575" s="1258">
        <v>3.7892444240081171</v>
      </c>
      <c r="M575" s="1258">
        <v>4.8880630291085474</v>
      </c>
      <c r="N575" s="1258">
        <v>2.8440779423770555</v>
      </c>
      <c r="O575" s="1258">
        <v>3.2635063954153272</v>
      </c>
      <c r="P575" s="1258">
        <v>3.8880018139000359</v>
      </c>
      <c r="Q575" s="1258">
        <v>5.9126107438413502</v>
      </c>
    </row>
    <row r="576" spans="1:17">
      <c r="A576" s="10" t="s">
        <v>524</v>
      </c>
      <c r="B576" s="10" t="s">
        <v>557</v>
      </c>
      <c r="F576" s="10">
        <v>39</v>
      </c>
      <c r="G576" s="10" t="s">
        <v>519</v>
      </c>
      <c r="H576" s="1258">
        <v>9.977725503943155E-2</v>
      </c>
      <c r="I576" s="1258">
        <v>7.9933069219683572E-2</v>
      </c>
      <c r="J576" s="1258">
        <v>7.9224942479332814</v>
      </c>
      <c r="K576" s="1258">
        <v>7.1071591261877947</v>
      </c>
      <c r="L576" s="1258">
        <v>4.7307335910131103</v>
      </c>
      <c r="M576" s="1258">
        <v>4.8928363055371449</v>
      </c>
      <c r="N576" s="1258">
        <v>4.0161078424818895</v>
      </c>
      <c r="O576" s="1258">
        <v>3.8204474273671232</v>
      </c>
      <c r="P576" s="1258">
        <v>3.139863690074999</v>
      </c>
      <c r="Q576" s="1258">
        <v>3.8342097787032543</v>
      </c>
    </row>
    <row r="577" spans="1:17">
      <c r="A577" s="10" t="s">
        <v>655</v>
      </c>
      <c r="F577" s="10">
        <v>40</v>
      </c>
      <c r="G577" s="10" t="s">
        <v>519</v>
      </c>
      <c r="H577" s="1258">
        <v>0.15271947720779924</v>
      </c>
      <c r="I577" s="1258">
        <v>0.1498046651215483</v>
      </c>
      <c r="J577" s="1258">
        <v>1.8291017633318785</v>
      </c>
      <c r="K577" s="1258">
        <v>1.7912807000925537</v>
      </c>
      <c r="L577" s="1258">
        <v>2.8203006692994368</v>
      </c>
      <c r="M577" s="1258">
        <v>2.5818054751813837</v>
      </c>
      <c r="N577" s="1258">
        <v>1.2169218059616913</v>
      </c>
      <c r="O577" s="1258">
        <v>1.3888359885835462</v>
      </c>
      <c r="P577" s="1258">
        <v>1.2164023896732077</v>
      </c>
      <c r="Q577" s="1258">
        <v>1.1858616694974879</v>
      </c>
    </row>
    <row r="578" spans="1:17">
      <c r="A578" s="10" t="s">
        <v>523</v>
      </c>
      <c r="F578" s="10">
        <v>41</v>
      </c>
      <c r="G578" s="10" t="s">
        <v>519</v>
      </c>
      <c r="H578" s="1258">
        <v>0.12932664061090587</v>
      </c>
      <c r="I578" s="1258">
        <v>0.1259844735806554</v>
      </c>
      <c r="J578" s="1258">
        <v>2.3076323500548215</v>
      </c>
      <c r="K578" s="1258">
        <v>1.8999263174885579</v>
      </c>
      <c r="L578" s="1258">
        <v>2.1500833830744046</v>
      </c>
      <c r="M578" s="1258">
        <v>2.281118886257846</v>
      </c>
      <c r="N578" s="1258">
        <v>1.1909700999474717</v>
      </c>
      <c r="O578" s="1258">
        <v>1.0692890543172024</v>
      </c>
      <c r="P578" s="1258">
        <v>1.2151333873132657</v>
      </c>
      <c r="Q578" s="1258">
        <v>1.3305108501877483</v>
      </c>
    </row>
    <row r="579" spans="1:17">
      <c r="A579" s="10" t="s">
        <v>516</v>
      </c>
      <c r="F579" s="10">
        <v>1</v>
      </c>
      <c r="G579" s="10" t="s">
        <v>520</v>
      </c>
      <c r="H579" s="1258">
        <v>4.3198314238354907E-2</v>
      </c>
      <c r="I579" s="1258">
        <v>4.2963509957917458E-2</v>
      </c>
      <c r="J579" s="1258">
        <v>1.9645839904076514</v>
      </c>
      <c r="K579" s="1258">
        <v>2.1835541834358665</v>
      </c>
      <c r="L579" s="1258">
        <v>1.9582355865165886</v>
      </c>
      <c r="M579" s="1258">
        <v>2.2276698947699423</v>
      </c>
      <c r="N579" s="1258">
        <v>1.1475423783363172</v>
      </c>
      <c r="O579" s="1258">
        <v>1.6973193690501818</v>
      </c>
      <c r="P579" s="1258">
        <v>1.3691366234916074</v>
      </c>
      <c r="Q579" s="1258">
        <v>2.2080214519438059</v>
      </c>
    </row>
    <row r="580" spans="1:17">
      <c r="A580" s="10" t="s">
        <v>521</v>
      </c>
      <c r="F580" s="10">
        <v>2</v>
      </c>
      <c r="G580" s="10" t="s">
        <v>520</v>
      </c>
      <c r="H580" s="1258">
        <v>9.479119830363171E-2</v>
      </c>
      <c r="I580" s="1258">
        <v>9.3277560229012707E-2</v>
      </c>
      <c r="J580" s="1258">
        <v>3.0872136354804289</v>
      </c>
      <c r="K580" s="1258">
        <v>3.4097809824075953</v>
      </c>
      <c r="L580" s="1258">
        <v>2.9433297299849062</v>
      </c>
      <c r="M580" s="1258">
        <v>3.4163885512089678</v>
      </c>
      <c r="N580" s="1258">
        <v>1.4643573543493036</v>
      </c>
      <c r="O580" s="1258">
        <v>2.3832158040984801</v>
      </c>
      <c r="P580" s="1258">
        <v>1.6974740320771451</v>
      </c>
      <c r="Q580" s="1258">
        <v>3.1463132202130706</v>
      </c>
    </row>
    <row r="581" spans="1:17">
      <c r="A581" s="10" t="s">
        <v>1433</v>
      </c>
      <c r="F581" s="10">
        <v>3</v>
      </c>
      <c r="G581" s="10" t="s">
        <v>520</v>
      </c>
      <c r="H581" s="1258">
        <v>4.8244611344340445E-2</v>
      </c>
      <c r="I581" s="1258">
        <v>4.8149572650402546E-2</v>
      </c>
      <c r="J581" s="1258">
        <v>2.1379986148592436</v>
      </c>
      <c r="K581" s="1258">
        <v>2.4733769048420173</v>
      </c>
      <c r="L581" s="1258">
        <v>2.3418572100266597</v>
      </c>
      <c r="M581" s="1258">
        <v>2.499297077170648</v>
      </c>
      <c r="N581" s="1258">
        <v>1.847286569751041</v>
      </c>
      <c r="O581" s="1258">
        <v>2.2488315703247066</v>
      </c>
      <c r="P581" s="1258">
        <v>2.3141180166498163</v>
      </c>
      <c r="Q581" s="1258">
        <v>2.5844236552528268</v>
      </c>
    </row>
    <row r="582" spans="1:17">
      <c r="A582" s="10" t="s">
        <v>522</v>
      </c>
      <c r="F582" s="10">
        <v>4</v>
      </c>
      <c r="G582" s="10" t="s">
        <v>520</v>
      </c>
      <c r="H582" s="1258">
        <v>9.2951273463630912E-2</v>
      </c>
      <c r="I582" s="1258">
        <v>9.2782349912101131E-2</v>
      </c>
      <c r="J582" s="1258">
        <v>3.941198037145651</v>
      </c>
      <c r="K582" s="1258">
        <v>4.3622703696906262</v>
      </c>
      <c r="L582" s="1258">
        <v>4.1141526234059667</v>
      </c>
      <c r="M582" s="1258">
        <v>4.4826253188490002</v>
      </c>
      <c r="N582" s="1258">
        <v>2.6437215842076296</v>
      </c>
      <c r="O582" s="1258">
        <v>3.2588902793499575</v>
      </c>
      <c r="P582" s="1258">
        <v>3.4247564267834969</v>
      </c>
      <c r="Q582" s="1258">
        <v>3.617951508499786</v>
      </c>
    </row>
    <row r="583" spans="1:17">
      <c r="A583" s="10" t="s">
        <v>853</v>
      </c>
      <c r="F583" s="10">
        <v>5</v>
      </c>
      <c r="G583" s="10" t="s">
        <v>520</v>
      </c>
      <c r="H583" s="1258">
        <v>5.6263550297508534E-2</v>
      </c>
      <c r="I583" s="1258">
        <v>5.6154678143328224E-2</v>
      </c>
      <c r="J583" s="1258">
        <v>2.566525250762218</v>
      </c>
      <c r="K583" s="1258">
        <v>3.0245103809414435</v>
      </c>
      <c r="L583" s="1258">
        <v>2.8699294918633975</v>
      </c>
      <c r="M583" s="1258">
        <v>3.0150008498562126</v>
      </c>
      <c r="N583" s="1258">
        <v>2.4906518515478209</v>
      </c>
      <c r="O583" s="1258">
        <v>3.0578354246126733</v>
      </c>
      <c r="P583" s="1258">
        <v>3.1210250120493415</v>
      </c>
      <c r="Q583" s="1258">
        <v>3.6758724353800134</v>
      </c>
    </row>
    <row r="584" spans="1:17">
      <c r="A584" s="10" t="s">
        <v>524</v>
      </c>
      <c r="B584" s="10" t="s">
        <v>525</v>
      </c>
      <c r="F584" s="10">
        <v>6</v>
      </c>
      <c r="G584" s="10" t="s">
        <v>520</v>
      </c>
      <c r="H584" s="1258">
        <v>0.17482837195291662</v>
      </c>
      <c r="I584" s="1258">
        <v>0.17153018674393675</v>
      </c>
      <c r="J584" s="1258">
        <v>4.9256483843981078</v>
      </c>
      <c r="K584" s="1258">
        <v>5.2096118469083947</v>
      </c>
      <c r="L584" s="1258">
        <v>3.8467323792650645</v>
      </c>
      <c r="M584" s="1258">
        <v>4.3794549609793183</v>
      </c>
      <c r="N584" s="1258">
        <v>1.5036805899441554</v>
      </c>
      <c r="O584" s="1258">
        <v>2.6352267839693311</v>
      </c>
      <c r="P584" s="1258">
        <v>1.8138025460592968</v>
      </c>
      <c r="Q584" s="1258">
        <v>3.4347834018820507</v>
      </c>
    </row>
    <row r="585" spans="1:17">
      <c r="A585" s="10" t="s">
        <v>524</v>
      </c>
      <c r="B585" s="10" t="s">
        <v>525</v>
      </c>
      <c r="C585" s="10" t="s">
        <v>526</v>
      </c>
      <c r="F585" s="10">
        <v>7</v>
      </c>
      <c r="G585" s="10" t="s">
        <v>520</v>
      </c>
      <c r="H585" s="1258">
        <v>0.26514385972729709</v>
      </c>
      <c r="I585" s="1258">
        <v>0.25857054558336495</v>
      </c>
      <c r="J585" s="1258">
        <v>6.9501665281026028</v>
      </c>
      <c r="K585" s="1258">
        <v>6.5510598378290581</v>
      </c>
      <c r="L585" s="1258">
        <v>4.3651748133539536</v>
      </c>
      <c r="M585" s="1258">
        <v>5.2851537846849519</v>
      </c>
      <c r="N585" s="1258">
        <v>1.9034847070483263</v>
      </c>
      <c r="O585" s="1258">
        <v>3.1213440763064511</v>
      </c>
      <c r="P585" s="1258">
        <v>2.7239150038338402</v>
      </c>
      <c r="Q585" s="1258">
        <v>5.0728644419340494</v>
      </c>
    </row>
    <row r="586" spans="1:17">
      <c r="A586" s="10" t="s">
        <v>524</v>
      </c>
      <c r="B586" s="10" t="s">
        <v>525</v>
      </c>
      <c r="C586" s="10" t="s">
        <v>527</v>
      </c>
      <c r="F586" s="10">
        <v>8</v>
      </c>
      <c r="G586" s="10" t="s">
        <v>520</v>
      </c>
      <c r="H586" s="1258">
        <v>0.12053126375866972</v>
      </c>
      <c r="I586" s="1258">
        <v>0.2084327005158042</v>
      </c>
      <c r="J586" s="1258">
        <v>25.23626568349302</v>
      </c>
      <c r="K586" s="1258">
        <v>25.595231685090628</v>
      </c>
      <c r="L586" s="1258">
        <v>12.556538078035965</v>
      </c>
      <c r="M586" s="1258">
        <v>13.950722404442475</v>
      </c>
      <c r="N586" s="1258">
        <v>6.2526768867308471</v>
      </c>
      <c r="O586" s="1258">
        <v>6.2792742998500781</v>
      </c>
      <c r="P586" s="1258">
        <v>11.785489554721245</v>
      </c>
      <c r="Q586" s="1258">
        <v>6.0587357742813035</v>
      </c>
    </row>
    <row r="587" spans="1:17">
      <c r="A587" s="10" t="s">
        <v>524</v>
      </c>
      <c r="B587" s="10" t="s">
        <v>525</v>
      </c>
      <c r="C587" s="10" t="s">
        <v>528</v>
      </c>
      <c r="F587" s="10">
        <v>9</v>
      </c>
      <c r="G587" s="10" t="s">
        <v>520</v>
      </c>
      <c r="H587" s="1258">
        <v>0.42301955663840896</v>
      </c>
      <c r="I587" s="1258">
        <v>0.56010671044252336</v>
      </c>
      <c r="J587" s="1258">
        <v>7.426178276931763</v>
      </c>
      <c r="K587" s="1258">
        <v>6.6543765175842049</v>
      </c>
      <c r="L587" s="1258">
        <v>5.7123786655292488</v>
      </c>
      <c r="M587" s="1258">
        <v>6.9048714364401427</v>
      </c>
      <c r="N587" s="1258">
        <v>2.4736229303690127</v>
      </c>
      <c r="O587" s="1258">
        <v>4.5495810189787065</v>
      </c>
      <c r="P587" s="1258">
        <v>2.7949925985224331</v>
      </c>
      <c r="Q587" s="1258">
        <v>8.1842544463138545</v>
      </c>
    </row>
    <row r="588" spans="1:17">
      <c r="A588" s="10" t="s">
        <v>524</v>
      </c>
      <c r="B588" s="10" t="s">
        <v>525</v>
      </c>
      <c r="C588" s="10" t="s">
        <v>529</v>
      </c>
      <c r="F588" s="10">
        <v>10</v>
      </c>
      <c r="G588" s="10" t="s">
        <v>520</v>
      </c>
      <c r="H588" s="1258">
        <v>0.17352044117826765</v>
      </c>
      <c r="I588" s="1258">
        <v>0.38245466180308696</v>
      </c>
      <c r="J588" s="1258">
        <v>8.5798133272102053</v>
      </c>
      <c r="K588" s="1258">
        <v>9.9768999096279707</v>
      </c>
      <c r="L588" s="1258">
        <v>7.5776625317663582</v>
      </c>
      <c r="M588" s="1258">
        <v>10.070171211680236</v>
      </c>
      <c r="N588" s="1258">
        <v>2.4616749099132864</v>
      </c>
      <c r="O588" s="1258">
        <v>5.0679728119456806</v>
      </c>
      <c r="P588" s="1258">
        <v>2.5066181803569383</v>
      </c>
      <c r="Q588" s="1258">
        <v>6.6773799930660083</v>
      </c>
    </row>
    <row r="589" spans="1:17">
      <c r="A589" s="10" t="s">
        <v>524</v>
      </c>
      <c r="B589" s="10" t="s">
        <v>525</v>
      </c>
      <c r="C589" s="10" t="s">
        <v>530</v>
      </c>
      <c r="F589" s="10">
        <v>11</v>
      </c>
      <c r="G589" s="10" t="s">
        <v>520</v>
      </c>
      <c r="H589" s="1258">
        <v>0.17471604935619522</v>
      </c>
      <c r="I589" s="1258">
        <v>0.17302950618610696</v>
      </c>
      <c r="J589" s="1258">
        <v>6.9774070115531703</v>
      </c>
      <c r="K589" s="1258">
        <v>8.2139404443397481</v>
      </c>
      <c r="L589" s="1258">
        <v>6.343583041633833</v>
      </c>
      <c r="M589" s="1258">
        <v>7.1366860078656744</v>
      </c>
      <c r="N589" s="1258">
        <v>2.4436258039458689</v>
      </c>
      <c r="O589" s="1258">
        <v>4.6406341405268696</v>
      </c>
      <c r="P589" s="1258">
        <v>2.0227239898881511</v>
      </c>
      <c r="Q589" s="1258">
        <v>3.673420819967006</v>
      </c>
    </row>
    <row r="590" spans="1:17">
      <c r="A590" s="10" t="s">
        <v>524</v>
      </c>
      <c r="B590" s="10" t="s">
        <v>525</v>
      </c>
      <c r="C590" s="10" t="s">
        <v>531</v>
      </c>
      <c r="F590" s="10">
        <v>12</v>
      </c>
      <c r="G590" s="10" t="s">
        <v>520</v>
      </c>
      <c r="H590" s="1258">
        <v>0.21206817050990986</v>
      </c>
      <c r="I590" s="1258">
        <v>0.40426000843348336</v>
      </c>
      <c r="J590" s="1258">
        <v>11.621656688855598</v>
      </c>
      <c r="K590" s="1258">
        <v>12.30892007249544</v>
      </c>
      <c r="L590" s="1258">
        <v>11.242334332289301</v>
      </c>
      <c r="M590" s="1258">
        <v>7.8689066787913609</v>
      </c>
      <c r="N590" s="1258">
        <v>2.7631645222240335</v>
      </c>
      <c r="O590" s="1258">
        <v>5.1457449918461009</v>
      </c>
      <c r="P590" s="1258">
        <v>2.4225903851949022</v>
      </c>
      <c r="Q590" s="1258">
        <v>2.9645035390334717</v>
      </c>
    </row>
    <row r="591" spans="1:17">
      <c r="A591" s="10" t="s">
        <v>524</v>
      </c>
      <c r="B591" s="10" t="s">
        <v>525</v>
      </c>
      <c r="C591" s="10" t="s">
        <v>532</v>
      </c>
      <c r="F591" s="10">
        <v>13</v>
      </c>
      <c r="G591" s="10" t="s">
        <v>520</v>
      </c>
      <c r="H591" s="1258">
        <v>0.30394298460613173</v>
      </c>
      <c r="I591" s="1258">
        <v>0.57516549030575148</v>
      </c>
      <c r="J591" s="1258">
        <v>4.9842428643766796</v>
      </c>
      <c r="K591" s="1258">
        <v>6.8266002124476479</v>
      </c>
      <c r="L591" s="1258">
        <v>5.9917865556507275</v>
      </c>
      <c r="M591" s="1258">
        <v>13.4477646914413</v>
      </c>
      <c r="N591" s="1258">
        <v>5.0356385663083634</v>
      </c>
      <c r="O591" s="1258">
        <v>10.280683611749209</v>
      </c>
      <c r="P591" s="1258">
        <v>3.6433661587100707</v>
      </c>
      <c r="Q591" s="1258">
        <v>13.220411313247773</v>
      </c>
    </row>
    <row r="592" spans="1:17">
      <c r="A592" s="10" t="s">
        <v>524</v>
      </c>
      <c r="B592" s="10" t="s">
        <v>533</v>
      </c>
      <c r="F592" s="10">
        <v>14</v>
      </c>
      <c r="G592" s="10" t="s">
        <v>520</v>
      </c>
      <c r="H592" s="1258">
        <v>0.11864994471463212</v>
      </c>
      <c r="I592" s="1258">
        <v>0.11726916922416381</v>
      </c>
      <c r="J592" s="1258">
        <v>3.8597187440408609</v>
      </c>
      <c r="K592" s="1258">
        <v>4.7794507083110229</v>
      </c>
      <c r="L592" s="1258">
        <v>5.0165044938536454</v>
      </c>
      <c r="M592" s="1258">
        <v>5.7067692657343105</v>
      </c>
      <c r="N592" s="1258">
        <v>3.6334455837998569</v>
      </c>
      <c r="O592" s="1258">
        <v>5.5103349020109853</v>
      </c>
      <c r="P592" s="1258">
        <v>4.3560804678708704</v>
      </c>
      <c r="Q592" s="1258">
        <v>6.7291571511443697</v>
      </c>
    </row>
    <row r="593" spans="1:17">
      <c r="A593" s="10" t="s">
        <v>524</v>
      </c>
      <c r="B593" s="10" t="s">
        <v>533</v>
      </c>
      <c r="C593" s="10" t="s">
        <v>534</v>
      </c>
      <c r="F593" s="10">
        <v>15</v>
      </c>
      <c r="G593" s="10" t="s">
        <v>520</v>
      </c>
      <c r="H593" s="1258">
        <v>0.39578105687544135</v>
      </c>
      <c r="I593" s="1258">
        <v>0.60707733121070107</v>
      </c>
      <c r="J593" s="1258">
        <v>9.5771950229353351</v>
      </c>
      <c r="K593" s="1258">
        <v>11.711181957259246</v>
      </c>
      <c r="L593" s="1258">
        <v>10.454153670062997</v>
      </c>
      <c r="M593" s="1258">
        <v>15.337439504988446</v>
      </c>
      <c r="N593" s="1258">
        <v>5.5673339961897073</v>
      </c>
      <c r="O593" s="1258">
        <v>11.600159020277236</v>
      </c>
      <c r="P593" s="1258">
        <v>4.8564464006600172</v>
      </c>
      <c r="Q593" s="1258">
        <v>12.680058498330297</v>
      </c>
    </row>
    <row r="594" spans="1:17">
      <c r="A594" s="10" t="s">
        <v>524</v>
      </c>
      <c r="B594" s="10" t="s">
        <v>533</v>
      </c>
      <c r="C594" s="10" t="s">
        <v>535</v>
      </c>
      <c r="F594" s="10">
        <v>16</v>
      </c>
      <c r="G594" s="10" t="s">
        <v>520</v>
      </c>
      <c r="H594" s="1258">
        <v>0.31986198348968681</v>
      </c>
      <c r="I594" s="1258">
        <v>0.39480669405963387</v>
      </c>
      <c r="J594" s="1258">
        <v>12.463872233858856</v>
      </c>
      <c r="K594" s="1258">
        <v>14.828355705386919</v>
      </c>
      <c r="L594" s="1258">
        <v>13.962815006849539</v>
      </c>
      <c r="M594" s="1258">
        <v>12.781162973112542</v>
      </c>
      <c r="N594" s="1258">
        <v>12.485537715911365</v>
      </c>
      <c r="O594" s="1258">
        <v>15.82646429172874</v>
      </c>
      <c r="P594" s="1258">
        <v>14.83484492486334</v>
      </c>
      <c r="Q594" s="1258">
        <v>18.925810402777717</v>
      </c>
    </row>
    <row r="595" spans="1:17">
      <c r="A595" s="10" t="s">
        <v>524</v>
      </c>
      <c r="B595" s="10" t="s">
        <v>533</v>
      </c>
      <c r="C595" s="10" t="s">
        <v>536</v>
      </c>
      <c r="F595" s="10">
        <v>17</v>
      </c>
      <c r="G595" s="10" t="s">
        <v>520</v>
      </c>
      <c r="H595" s="1258">
        <v>0.16480253583296495</v>
      </c>
      <c r="I595" s="1258">
        <v>0.25021192235022133</v>
      </c>
      <c r="J595" s="1258">
        <v>7.6942988634026479</v>
      </c>
      <c r="K595" s="1258">
        <v>9.4063980846799975</v>
      </c>
      <c r="L595" s="1258">
        <v>12.381510121100115</v>
      </c>
      <c r="M595" s="1258">
        <v>12.915363925965835</v>
      </c>
      <c r="N595" s="1258">
        <v>9.5905427973448187</v>
      </c>
      <c r="O595" s="1258">
        <v>10.888472282689193</v>
      </c>
      <c r="P595" s="1258">
        <v>16.113163412488785</v>
      </c>
      <c r="Q595" s="1258">
        <v>18.70812936329304</v>
      </c>
    </row>
    <row r="596" spans="1:17">
      <c r="A596" s="10" t="s">
        <v>524</v>
      </c>
      <c r="B596" s="10" t="s">
        <v>533</v>
      </c>
      <c r="C596" s="10" t="s">
        <v>537</v>
      </c>
      <c r="F596" s="10">
        <v>18</v>
      </c>
      <c r="G596" s="10" t="s">
        <v>520</v>
      </c>
      <c r="H596" s="1258">
        <v>0.3902403483520045</v>
      </c>
      <c r="I596" s="1258">
        <v>0.74624830814947096</v>
      </c>
      <c r="J596" s="1258">
        <v>11.202663757586841</v>
      </c>
      <c r="K596" s="1258">
        <v>14.661845509012458</v>
      </c>
      <c r="L596" s="1258">
        <v>18.503235083172616</v>
      </c>
      <c r="M596" s="1258">
        <v>11.649440265307188</v>
      </c>
      <c r="N596" s="1258">
        <v>10.560323753176975</v>
      </c>
      <c r="O596" s="1258">
        <v>19.275733460682623</v>
      </c>
      <c r="P596" s="1258">
        <v>10.385663327813242</v>
      </c>
      <c r="Q596" s="1258">
        <v>14.345550760290052</v>
      </c>
    </row>
    <row r="597" spans="1:17">
      <c r="A597" s="10" t="s">
        <v>524</v>
      </c>
      <c r="B597" s="10" t="s">
        <v>533</v>
      </c>
      <c r="C597" s="10" t="s">
        <v>538</v>
      </c>
      <c r="F597" s="10">
        <v>19</v>
      </c>
      <c r="G597" s="10" t="s">
        <v>520</v>
      </c>
      <c r="H597" s="1258">
        <v>0.32178459710134355</v>
      </c>
      <c r="I597" s="1258">
        <v>0.41474888177088765</v>
      </c>
      <c r="J597" s="1258">
        <v>9.3978261241023198</v>
      </c>
      <c r="K597" s="1258">
        <v>9.6087460570121763</v>
      </c>
      <c r="L597" s="1258">
        <v>11.623614449976293</v>
      </c>
      <c r="M597" s="1258">
        <v>11.850911680898976</v>
      </c>
      <c r="N597" s="1258">
        <v>9.2457632650883088</v>
      </c>
      <c r="O597" s="1258">
        <v>12.1416438757342</v>
      </c>
      <c r="P597" s="1258">
        <v>18.610368685520207</v>
      </c>
      <c r="Q597" s="1258">
        <v>16.635282116861255</v>
      </c>
    </row>
    <row r="598" spans="1:17">
      <c r="A598" s="10" t="s">
        <v>524</v>
      </c>
      <c r="B598" s="10" t="s">
        <v>533</v>
      </c>
      <c r="C598" s="10" t="s">
        <v>539</v>
      </c>
      <c r="F598" s="10">
        <v>20</v>
      </c>
      <c r="G598" s="10" t="s">
        <v>520</v>
      </c>
      <c r="H598" s="1258">
        <v>0.38837592915525188</v>
      </c>
      <c r="I598" s="1258">
        <v>0.57921406072722548</v>
      </c>
      <c r="J598" s="1258">
        <v>6.4109964877495464</v>
      </c>
      <c r="K598" s="1258">
        <v>7.474957806766521</v>
      </c>
      <c r="L598" s="1258">
        <v>9.0057629405834341</v>
      </c>
      <c r="M598" s="1258">
        <v>10.663990749105682</v>
      </c>
      <c r="N598" s="1258">
        <v>7.2142811879901094</v>
      </c>
      <c r="O598" s="1258">
        <v>8.2856184604726959</v>
      </c>
      <c r="P598" s="1258">
        <v>8.0224935243299864</v>
      </c>
      <c r="Q598" s="1258">
        <v>10.97351393175231</v>
      </c>
    </row>
    <row r="599" spans="1:17">
      <c r="A599" s="10" t="s">
        <v>524</v>
      </c>
      <c r="B599" s="10" t="s">
        <v>533</v>
      </c>
      <c r="C599" s="10" t="s">
        <v>540</v>
      </c>
      <c r="F599" s="10">
        <v>21</v>
      </c>
      <c r="G599" s="10" t="s">
        <v>520</v>
      </c>
      <c r="H599" s="1258">
        <v>0.35823945051175743</v>
      </c>
      <c r="I599" s="1258">
        <v>0.27452514333068923</v>
      </c>
      <c r="J599" s="1258">
        <v>12.147578299775907</v>
      </c>
      <c r="K599" s="1258">
        <v>11.419432415723701</v>
      </c>
      <c r="L599" s="1258">
        <v>15.122478246950287</v>
      </c>
      <c r="M599" s="1258">
        <v>11.312331838704065</v>
      </c>
      <c r="N599" s="1258">
        <v>11.611579336884249</v>
      </c>
      <c r="O599" s="1258">
        <v>14.788009622730208</v>
      </c>
      <c r="P599" s="1258">
        <v>17.827849394483451</v>
      </c>
      <c r="Q599" s="1258">
        <v>17.957228161449027</v>
      </c>
    </row>
    <row r="600" spans="1:17">
      <c r="A600" s="10" t="s">
        <v>524</v>
      </c>
      <c r="B600" s="10" t="s">
        <v>541</v>
      </c>
      <c r="F600" s="10">
        <v>22</v>
      </c>
      <c r="G600" s="10" t="s">
        <v>520</v>
      </c>
      <c r="H600" s="1258">
        <v>0.23948477794597667</v>
      </c>
      <c r="I600" s="1258">
        <v>0.48370858469716332</v>
      </c>
      <c r="J600" s="1258">
        <v>7.8653743354995518</v>
      </c>
      <c r="K600" s="1258">
        <v>8.7434722265481799</v>
      </c>
      <c r="L600" s="1258">
        <v>9.3136464872601596</v>
      </c>
      <c r="M600" s="1258">
        <v>15.804442678850785</v>
      </c>
      <c r="N600" s="1258">
        <v>6.3030109141339468</v>
      </c>
      <c r="O600" s="1258">
        <v>8.4497114940640099</v>
      </c>
      <c r="P600" s="1258">
        <v>6.1158975448551161</v>
      </c>
      <c r="Q600" s="1258">
        <v>20.619340182628306</v>
      </c>
    </row>
    <row r="601" spans="1:17">
      <c r="A601" s="10" t="s">
        <v>524</v>
      </c>
      <c r="B601" s="10" t="s">
        <v>542</v>
      </c>
      <c r="F601" s="10">
        <v>23</v>
      </c>
      <c r="G601" s="10" t="s">
        <v>520</v>
      </c>
      <c r="H601" s="1258">
        <v>9.2811131999964269E-2</v>
      </c>
      <c r="I601" s="1258">
        <v>9.2906654242892253E-2</v>
      </c>
      <c r="J601" s="1258">
        <v>6.7919696607163802</v>
      </c>
      <c r="K601" s="1258">
        <v>7.3538217286851069</v>
      </c>
      <c r="L601" s="1258">
        <v>8.354234232567924</v>
      </c>
      <c r="M601" s="1258">
        <v>8.5590804203282946</v>
      </c>
      <c r="N601" s="1258">
        <v>4.0180478417681318</v>
      </c>
      <c r="O601" s="1258">
        <v>4.9063883843919038</v>
      </c>
      <c r="P601" s="1258">
        <v>4.8594147570627166</v>
      </c>
      <c r="Q601" s="1258">
        <v>3.2744971404990983</v>
      </c>
    </row>
    <row r="602" spans="1:17">
      <c r="A602" s="10" t="s">
        <v>524</v>
      </c>
      <c r="B602" s="10" t="s">
        <v>542</v>
      </c>
      <c r="C602" s="10" t="s">
        <v>543</v>
      </c>
      <c r="F602" s="10">
        <v>24</v>
      </c>
      <c r="G602" s="10" t="s">
        <v>520</v>
      </c>
      <c r="H602" s="1258">
        <v>0.12939143883452509</v>
      </c>
      <c r="I602" s="1258">
        <v>0.21480713070369256</v>
      </c>
      <c r="J602" s="1258">
        <v>11.308662586289051</v>
      </c>
      <c r="K602" s="1258">
        <v>12.048581160411652</v>
      </c>
      <c r="L602" s="1258">
        <v>14.60312952740764</v>
      </c>
      <c r="M602" s="1258">
        <v>14.634989690249609</v>
      </c>
      <c r="N602" s="1258">
        <v>6.111756343831221</v>
      </c>
      <c r="O602" s="1258">
        <v>6.9367650205726088</v>
      </c>
      <c r="P602" s="1258">
        <v>7.2987922831560867</v>
      </c>
      <c r="Q602" s="1258">
        <v>4.741611742423852</v>
      </c>
    </row>
    <row r="603" spans="1:17">
      <c r="A603" s="10" t="s">
        <v>524</v>
      </c>
      <c r="B603" s="10" t="s">
        <v>542</v>
      </c>
      <c r="C603" s="10" t="s">
        <v>544</v>
      </c>
      <c r="F603" s="10">
        <v>25</v>
      </c>
      <c r="G603" s="10" t="s">
        <v>520</v>
      </c>
      <c r="H603" s="1258">
        <v>0.19524226570129449</v>
      </c>
      <c r="I603" s="1258">
        <v>0.34712970908746804</v>
      </c>
      <c r="J603" s="1258">
        <v>11.140566975150948</v>
      </c>
      <c r="K603" s="1258">
        <v>10.605267150115019</v>
      </c>
      <c r="L603" s="1258">
        <v>11.094521954094656</v>
      </c>
      <c r="M603" s="1258">
        <v>9.5930849841126573</v>
      </c>
      <c r="N603" s="1258">
        <v>4.3339548194674968</v>
      </c>
      <c r="O603" s="1258">
        <v>8.2667943795839598</v>
      </c>
      <c r="P603" s="1258">
        <v>6.5941442688115384</v>
      </c>
      <c r="Q603" s="1258">
        <v>3.9093132472705312</v>
      </c>
    </row>
    <row r="604" spans="1:17">
      <c r="A604" s="10" t="s">
        <v>524</v>
      </c>
      <c r="B604" s="10" t="s">
        <v>542</v>
      </c>
      <c r="C604" s="10" t="s">
        <v>545</v>
      </c>
      <c r="F604" s="10">
        <v>26</v>
      </c>
      <c r="G604" s="10" t="s">
        <v>520</v>
      </c>
      <c r="H604" s="1258">
        <v>0.17535910059606261</v>
      </c>
      <c r="I604" s="1258">
        <v>0.19118764926995249</v>
      </c>
      <c r="J604" s="1258">
        <v>10.569951260443643</v>
      </c>
      <c r="K604" s="1258">
        <v>12.48059670190246</v>
      </c>
      <c r="L604" s="1258">
        <v>14.734038585904196</v>
      </c>
      <c r="M604" s="1258">
        <v>15.132395384979127</v>
      </c>
      <c r="N604" s="1258">
        <v>6.1403745841915951</v>
      </c>
      <c r="O604" s="1258">
        <v>8.3634295065086821</v>
      </c>
      <c r="P604" s="1258">
        <v>8.4007210667635306</v>
      </c>
      <c r="Q604" s="1258">
        <v>9.8443139774029547</v>
      </c>
    </row>
    <row r="605" spans="1:17">
      <c r="A605" s="10" t="s">
        <v>524</v>
      </c>
      <c r="B605" s="10" t="s">
        <v>546</v>
      </c>
      <c r="F605" s="10">
        <v>27</v>
      </c>
      <c r="G605" s="10" t="s">
        <v>520</v>
      </c>
      <c r="H605" s="1258">
        <v>0.29250297933037123</v>
      </c>
      <c r="I605" s="1258">
        <v>0.40210013757229013</v>
      </c>
      <c r="J605" s="1258">
        <v>9.2676913844925188</v>
      </c>
      <c r="K605" s="1258">
        <v>10.712922872075108</v>
      </c>
      <c r="L605" s="1258">
        <v>10.300986789431374</v>
      </c>
      <c r="M605" s="1258">
        <v>15.901568637493648</v>
      </c>
      <c r="N605" s="1258">
        <v>7.2067617063072378</v>
      </c>
      <c r="O605" s="1258">
        <v>8.4978546817212148</v>
      </c>
      <c r="P605" s="1258">
        <v>8.6924669592968442</v>
      </c>
      <c r="Q605" s="1258">
        <v>12.880994378735654</v>
      </c>
    </row>
    <row r="606" spans="1:17">
      <c r="A606" s="10" t="s">
        <v>524</v>
      </c>
      <c r="B606" s="10" t="s">
        <v>547</v>
      </c>
      <c r="F606" s="10">
        <v>28</v>
      </c>
      <c r="G606" s="10" t="s">
        <v>520</v>
      </c>
      <c r="H606" s="1258">
        <v>0.11349203593867109</v>
      </c>
      <c r="I606" s="1258">
        <v>0.14741065482346818</v>
      </c>
      <c r="J606" s="1258">
        <v>8.5751377297208915</v>
      </c>
      <c r="K606" s="1258">
        <v>8.8045345248038966</v>
      </c>
      <c r="L606" s="1258">
        <v>8.349291444036508</v>
      </c>
      <c r="M606" s="1258">
        <v>7.7222826932341029</v>
      </c>
      <c r="N606" s="1258">
        <v>6.6320375059955046</v>
      </c>
      <c r="O606" s="1258">
        <v>6.8330311445309375</v>
      </c>
      <c r="P606" s="1258">
        <v>7.7842737174168137</v>
      </c>
      <c r="Q606" s="1258">
        <v>9.6775218414372404</v>
      </c>
    </row>
    <row r="607" spans="1:17">
      <c r="A607" s="10" t="s">
        <v>524</v>
      </c>
      <c r="B607" s="10" t="s">
        <v>548</v>
      </c>
      <c r="F607" s="10">
        <v>29</v>
      </c>
      <c r="G607" s="10" t="s">
        <v>520</v>
      </c>
      <c r="H607" s="1258">
        <v>0.29006177304538372</v>
      </c>
      <c r="I607" s="1258">
        <v>0.37650597917140971</v>
      </c>
      <c r="J607" s="1258">
        <v>9.5260804223509492</v>
      </c>
      <c r="K607" s="1258">
        <v>10.444738157381511</v>
      </c>
      <c r="L607" s="1258">
        <v>6.8561695378515672</v>
      </c>
      <c r="M607" s="1258">
        <v>5.9768849993958915</v>
      </c>
      <c r="N607" s="1258">
        <v>6.2749071500819342</v>
      </c>
      <c r="O607" s="1258">
        <v>8.0467573101351118</v>
      </c>
      <c r="P607" s="1258">
        <v>9.6143402237900268</v>
      </c>
      <c r="Q607" s="1258">
        <v>11.616343718561762</v>
      </c>
    </row>
    <row r="608" spans="1:17">
      <c r="A608" s="10" t="s">
        <v>524</v>
      </c>
      <c r="B608" s="10" t="s">
        <v>549</v>
      </c>
      <c r="F608" s="10">
        <v>30</v>
      </c>
      <c r="G608" s="10" t="s">
        <v>520</v>
      </c>
      <c r="H608" s="1258">
        <v>0.19240545371757006</v>
      </c>
      <c r="I608" s="1258">
        <v>0.17421994181316952</v>
      </c>
      <c r="J608" s="1258">
        <v>8.4103060818305444</v>
      </c>
      <c r="K608" s="1258">
        <v>11.070768669542449</v>
      </c>
      <c r="L608" s="1258">
        <v>10.052869204870928</v>
      </c>
      <c r="M608" s="1258">
        <v>8.6727790358413124</v>
      </c>
      <c r="N608" s="1258">
        <v>6.1861936787982863</v>
      </c>
      <c r="O608" s="1258">
        <v>8.974474934384606</v>
      </c>
      <c r="P608" s="1258">
        <v>5.1723068157026875</v>
      </c>
      <c r="Q608" s="1258">
        <v>7.369335440194325</v>
      </c>
    </row>
    <row r="609" spans="1:17">
      <c r="A609" s="10" t="s">
        <v>524</v>
      </c>
      <c r="B609" s="10" t="s">
        <v>909</v>
      </c>
      <c r="F609" s="10">
        <v>31</v>
      </c>
      <c r="G609" s="10" t="s">
        <v>520</v>
      </c>
      <c r="H609" s="1258">
        <v>0.25207328895481501</v>
      </c>
      <c r="I609" s="1258">
        <v>0.52811290991452386</v>
      </c>
      <c r="J609" s="1258">
        <v>11.804993216556209</v>
      </c>
      <c r="K609" s="1258">
        <v>11.672459457994997</v>
      </c>
      <c r="L609" s="1258">
        <v>18.667830152113922</v>
      </c>
      <c r="M609" s="1258">
        <v>10.16499049180052</v>
      </c>
      <c r="N609" s="1258">
        <v>13.187656308071164</v>
      </c>
      <c r="O609" s="1258">
        <v>15.317147719406181</v>
      </c>
      <c r="P609" s="1258">
        <v>15.897331281742863</v>
      </c>
      <c r="Q609" s="1258">
        <v>37.886682478028497</v>
      </c>
    </row>
    <row r="610" spans="1:17">
      <c r="A610" s="10" t="s">
        <v>524</v>
      </c>
      <c r="B610" s="10" t="s">
        <v>550</v>
      </c>
      <c r="F610" s="10">
        <v>32</v>
      </c>
      <c r="G610" s="10" t="s">
        <v>520</v>
      </c>
      <c r="H610" s="1258">
        <v>0.17829544633585631</v>
      </c>
      <c r="I610" s="1258">
        <v>0.16620700825509513</v>
      </c>
      <c r="J610" s="1258">
        <v>5.4712524359273438</v>
      </c>
      <c r="K610" s="1258">
        <v>4.6545490583297724</v>
      </c>
      <c r="L610" s="1258">
        <v>5.6402875531454182</v>
      </c>
      <c r="M610" s="1258">
        <v>4.5764533722077987</v>
      </c>
      <c r="N610" s="1258">
        <v>4.7376298981771789</v>
      </c>
      <c r="O610" s="1258">
        <v>5.1329272897450311</v>
      </c>
      <c r="P610" s="1258">
        <v>6.5410277396670615</v>
      </c>
      <c r="Q610" s="1258">
        <v>5.6697503855459326</v>
      </c>
    </row>
    <row r="611" spans="1:17">
      <c r="A611" s="10" t="s">
        <v>524</v>
      </c>
      <c r="B611" s="10" t="s">
        <v>551</v>
      </c>
      <c r="F611" s="10">
        <v>33</v>
      </c>
      <c r="G611" s="10" t="s">
        <v>520</v>
      </c>
      <c r="H611" s="1258">
        <v>0.18825796180263363</v>
      </c>
      <c r="I611" s="1258">
        <v>0.28292234524555382</v>
      </c>
      <c r="J611" s="1258">
        <v>8.0475458526063015</v>
      </c>
      <c r="K611" s="1258">
        <v>10.076336081719678</v>
      </c>
      <c r="L611" s="1258">
        <v>4.3811642019706047</v>
      </c>
      <c r="M611" s="1258">
        <v>9.0742760241725477</v>
      </c>
      <c r="N611" s="1258">
        <v>7.2473218376787809</v>
      </c>
      <c r="O611" s="1258">
        <v>10.483050480840749</v>
      </c>
      <c r="P611" s="1258">
        <v>7.7926149514361276</v>
      </c>
      <c r="Q611" s="1258">
        <v>9.4152162521453793</v>
      </c>
    </row>
    <row r="612" spans="1:17">
      <c r="A612" s="10" t="s">
        <v>524</v>
      </c>
      <c r="B612" s="10" t="s">
        <v>552</v>
      </c>
      <c r="F612" s="10">
        <v>34</v>
      </c>
      <c r="G612" s="10" t="s">
        <v>520</v>
      </c>
      <c r="H612" s="1258">
        <v>0.2041008954947654</v>
      </c>
      <c r="I612" s="1258">
        <v>0.15866994819858524</v>
      </c>
      <c r="J612" s="1258">
        <v>7.7208976594173455</v>
      </c>
      <c r="K612" s="1258">
        <v>8.5984748350394327</v>
      </c>
      <c r="L612" s="1258">
        <v>4.2207716897892347</v>
      </c>
      <c r="M612" s="1258">
        <v>6.8262009732762774</v>
      </c>
      <c r="N612" s="1258">
        <v>7.6271908157887767</v>
      </c>
      <c r="O612" s="1258">
        <v>9.067571591655069</v>
      </c>
      <c r="P612" s="1258">
        <v>8.1550777246558788</v>
      </c>
      <c r="Q612" s="1258">
        <v>9.4015446250905672</v>
      </c>
    </row>
    <row r="613" spans="1:17">
      <c r="A613" s="10" t="s">
        <v>524</v>
      </c>
      <c r="B613" s="10" t="s">
        <v>553</v>
      </c>
      <c r="F613" s="10">
        <v>35</v>
      </c>
      <c r="G613" s="10" t="s">
        <v>520</v>
      </c>
      <c r="H613" s="1258">
        <v>0.14385806784655394</v>
      </c>
      <c r="I613" s="1258">
        <v>0.18020153477440315</v>
      </c>
      <c r="J613" s="1258">
        <v>8.2218379019997254</v>
      </c>
      <c r="K613" s="1258">
        <v>9.2509375554199167</v>
      </c>
      <c r="L613" s="1258">
        <v>4.3029843718894805</v>
      </c>
      <c r="M613" s="1258">
        <v>5.0198901948310182</v>
      </c>
      <c r="N613" s="1258">
        <v>6.3052639495078378</v>
      </c>
      <c r="O613" s="1258">
        <v>6.8615180155496089</v>
      </c>
      <c r="P613" s="1258">
        <v>4.0434673273410437</v>
      </c>
      <c r="Q613" s="1258">
        <v>5.5029646761290358</v>
      </c>
    </row>
    <row r="614" spans="1:17">
      <c r="A614" s="10" t="s">
        <v>524</v>
      </c>
      <c r="B614" s="10" t="s">
        <v>554</v>
      </c>
      <c r="F614" s="10">
        <v>36</v>
      </c>
      <c r="G614" s="10" t="s">
        <v>520</v>
      </c>
      <c r="H614" s="1258">
        <v>0.1399689511309577</v>
      </c>
      <c r="I614" s="1258">
        <v>0.20834795137797446</v>
      </c>
      <c r="J614" s="1258">
        <v>7.6513485266779337</v>
      </c>
      <c r="K614" s="1258">
        <v>8.7221761016370056</v>
      </c>
      <c r="L614" s="1258">
        <v>7.3697765657450907</v>
      </c>
      <c r="M614" s="1258">
        <v>9.8738694937250067</v>
      </c>
      <c r="N614" s="1258">
        <v>6.8538032501361839</v>
      </c>
      <c r="O614" s="1258">
        <v>7.406718042333055</v>
      </c>
      <c r="P614" s="1258">
        <v>9.2313356159695736</v>
      </c>
      <c r="Q614" s="1258">
        <v>9.1664447253160315</v>
      </c>
    </row>
    <row r="615" spans="1:17">
      <c r="A615" s="10" t="s">
        <v>524</v>
      </c>
      <c r="B615" s="10" t="s">
        <v>555</v>
      </c>
      <c r="F615" s="10">
        <v>37</v>
      </c>
      <c r="G615" s="10" t="s">
        <v>520</v>
      </c>
      <c r="H615" s="1258">
        <v>0.1084404816697352</v>
      </c>
      <c r="I615" s="1258">
        <v>0.13988911486399325</v>
      </c>
      <c r="J615" s="1258">
        <v>5.7875725340855091</v>
      </c>
      <c r="K615" s="1258">
        <v>7.2484483199362</v>
      </c>
      <c r="L615" s="1258">
        <v>8.2854244734559011</v>
      </c>
      <c r="M615" s="1258">
        <v>8.0148170933981824</v>
      </c>
      <c r="N615" s="1258">
        <v>6.0596145390382441</v>
      </c>
      <c r="O615" s="1258">
        <v>7.647379660997613</v>
      </c>
      <c r="P615" s="1258">
        <v>8.2962883023405194</v>
      </c>
      <c r="Q615" s="1258">
        <v>9.9137606252305002</v>
      </c>
    </row>
    <row r="616" spans="1:17">
      <c r="A616" s="10" t="s">
        <v>524</v>
      </c>
      <c r="B616" s="10" t="s">
        <v>556</v>
      </c>
      <c r="F616" s="10">
        <v>38</v>
      </c>
      <c r="G616" s="10" t="s">
        <v>520</v>
      </c>
      <c r="H616" s="1258">
        <v>0.1461703413366067</v>
      </c>
      <c r="I616" s="1258">
        <v>0.25968475060329693</v>
      </c>
      <c r="J616" s="1258">
        <v>5.9682785509668586</v>
      </c>
      <c r="K616" s="1258">
        <v>7.4673679441000989</v>
      </c>
      <c r="L616" s="1258">
        <v>7.8896322496748006</v>
      </c>
      <c r="M616" s="1258">
        <v>7.8376998077764846</v>
      </c>
      <c r="N616" s="1258">
        <v>5.8825048746241206</v>
      </c>
      <c r="O616" s="1258">
        <v>7.7769268389494286</v>
      </c>
      <c r="P616" s="1258">
        <v>7.5996372902445595</v>
      </c>
      <c r="Q616" s="1258">
        <v>11.223063365522119</v>
      </c>
    </row>
    <row r="617" spans="1:17">
      <c r="A617" s="10" t="s">
        <v>524</v>
      </c>
      <c r="B617" s="10" t="s">
        <v>557</v>
      </c>
      <c r="F617" s="10">
        <v>39</v>
      </c>
      <c r="G617" s="10" t="s">
        <v>520</v>
      </c>
      <c r="H617" s="1258">
        <v>8.2101841130576905E-2</v>
      </c>
      <c r="I617" s="1258">
        <v>6.6778924947968027E-2</v>
      </c>
      <c r="J617" s="1258">
        <v>8.606437009137597</v>
      </c>
      <c r="K617" s="1258">
        <v>8.5348552114921645</v>
      </c>
      <c r="L617" s="1258">
        <v>8.5691048817514304</v>
      </c>
      <c r="M617" s="1258">
        <v>9.9473566650563985</v>
      </c>
      <c r="N617" s="1258">
        <v>6.0042931223765219</v>
      </c>
      <c r="O617" s="1258">
        <v>6.6722946802199097</v>
      </c>
      <c r="P617" s="1258">
        <v>13.076081901346488</v>
      </c>
      <c r="Q617" s="1258">
        <v>11.911967185655849</v>
      </c>
    </row>
    <row r="618" spans="1:17">
      <c r="A618" s="10" t="s">
        <v>655</v>
      </c>
      <c r="F618" s="10">
        <v>40</v>
      </c>
      <c r="G618" s="10" t="s">
        <v>520</v>
      </c>
      <c r="H618" s="1258">
        <v>8.6951846044429112E-2</v>
      </c>
      <c r="I618" s="1258">
        <v>8.6504267238443441E-2</v>
      </c>
      <c r="J618" s="1258">
        <v>3.5278428435612597</v>
      </c>
      <c r="K618" s="1258">
        <v>3.9093341724719792</v>
      </c>
      <c r="L618" s="1258">
        <v>3.7784526109532899</v>
      </c>
      <c r="M618" s="1258">
        <v>4.704702404851095</v>
      </c>
      <c r="N618" s="1258">
        <v>2.4739084560197573</v>
      </c>
      <c r="O618" s="1258">
        <v>3.155750648094096</v>
      </c>
      <c r="P618" s="1258">
        <v>2.9903706064374211</v>
      </c>
      <c r="Q618" s="1258">
        <v>4.8519949120373322</v>
      </c>
    </row>
    <row r="619" spans="1:17">
      <c r="A619" s="10" t="s">
        <v>523</v>
      </c>
      <c r="F619" s="10">
        <v>41</v>
      </c>
      <c r="G619" s="10" t="s">
        <v>520</v>
      </c>
      <c r="H619" s="1258">
        <v>5.0867689165413753E-2</v>
      </c>
      <c r="I619" s="1258">
        <v>5.0684355126016781E-2</v>
      </c>
      <c r="J619" s="1258">
        <v>2.2043432781856778</v>
      </c>
      <c r="K619" s="1258">
        <v>2.6661526833608167</v>
      </c>
      <c r="L619" s="1258">
        <v>2.7339358718154076</v>
      </c>
      <c r="M619" s="1258">
        <v>3.0526138948751749</v>
      </c>
      <c r="N619" s="1258">
        <v>2.0907814698282849</v>
      </c>
      <c r="O619" s="1258">
        <v>2.9155198224266048</v>
      </c>
      <c r="P619" s="1258">
        <v>2.5751008151066244</v>
      </c>
      <c r="Q619" s="1258">
        <v>3.5492094537032619</v>
      </c>
    </row>
    <row r="620" spans="1:17">
      <c r="H620" s="1258"/>
      <c r="I620" s="1258"/>
      <c r="J620" s="1258"/>
      <c r="K620" s="1258"/>
      <c r="L620" s="1258"/>
      <c r="M620" s="1258"/>
      <c r="N620" s="1258"/>
      <c r="O620" s="1258"/>
      <c r="P620" s="1258"/>
      <c r="Q620" s="1258"/>
    </row>
    <row r="621" spans="1:17">
      <c r="H621" s="1258"/>
      <c r="I621" s="1258"/>
      <c r="J621" s="1258"/>
      <c r="K621" s="1258"/>
      <c r="L621" s="1258"/>
      <c r="M621" s="1258"/>
      <c r="N621" s="1258"/>
      <c r="O621" s="1258"/>
      <c r="P621" s="1258"/>
      <c r="Q621" s="1258"/>
    </row>
  </sheetData>
  <autoFilter ref="A1:Q619"/>
  <phoneticPr fontId="16" type="noConversion"/>
  <pageMargins left="0.75" right="0.75" top="1" bottom="1" header="0.5" footer="0.5"/>
  <pageSetup paperSize="9" orientation="portrait" r:id="rId1"/>
  <headerFooter alignWithMargins="0">
    <oddHeader>&amp;A</oddHeader>
    <oddFooter>Page &amp;P</oddFooter>
  </headerFooter>
</worksheet>
</file>

<file path=xl/worksheets/sheet51.xml><?xml version="1.0" encoding="utf-8"?>
<worksheet xmlns="http://schemas.openxmlformats.org/spreadsheetml/2006/main" xmlns:r="http://schemas.openxmlformats.org/officeDocument/2006/relationships">
  <dimension ref="A1:AD56"/>
  <sheetViews>
    <sheetView showGridLines="0" view="pageLayout" topLeftCell="A4" workbookViewId="0"/>
  </sheetViews>
  <sheetFormatPr defaultColWidth="9" defaultRowHeight="13.5"/>
  <cols>
    <col min="1" max="2" width="4.42578125" style="227" customWidth="1"/>
    <col min="3" max="3" width="6.5703125" style="227" customWidth="1"/>
    <col min="4" max="4" width="6.42578125" style="227" customWidth="1"/>
    <col min="5" max="5" width="6.5703125" style="227" hidden="1" customWidth="1"/>
    <col min="6" max="6" width="7.7109375" style="227" hidden="1" customWidth="1"/>
    <col min="7" max="7" width="6.5703125" style="227" hidden="1" customWidth="1"/>
    <col min="8" max="10" width="8.7109375" style="227" customWidth="1"/>
    <col min="11" max="11" width="8.85546875" style="227" customWidth="1"/>
    <col min="12" max="12" width="9.7109375" style="227" customWidth="1"/>
    <col min="13" max="13" width="7.7109375" style="227" customWidth="1"/>
    <col min="14" max="14" width="9.7109375" style="227" customWidth="1"/>
    <col min="15" max="15" width="8.140625" style="227" customWidth="1"/>
    <col min="16" max="16" width="6.5703125" style="227" hidden="1" customWidth="1"/>
    <col min="17" max="17" width="7.7109375" style="227" hidden="1" customWidth="1"/>
    <col min="18" max="18" width="6.5703125" style="227" hidden="1" customWidth="1"/>
    <col min="19" max="23" width="8.7109375" style="227" customWidth="1"/>
    <col min="24" max="24" width="8.5703125" style="227" customWidth="1"/>
    <col min="25" max="25" width="10.28515625" style="227" customWidth="1"/>
    <col min="26" max="26" width="8.140625" style="227" customWidth="1"/>
    <col min="27" max="28" width="4.42578125" style="227" customWidth="1"/>
    <col min="29" max="30" width="6.5703125" style="227" customWidth="1"/>
    <col min="31" max="16384" width="9" style="227"/>
  </cols>
  <sheetData>
    <row r="1" spans="1:30" ht="16.5" customHeight="1">
      <c r="A1" s="537" t="s">
        <v>1773</v>
      </c>
      <c r="B1" s="537"/>
      <c r="C1" s="537"/>
      <c r="D1" s="537"/>
      <c r="E1" s="537"/>
      <c r="F1" s="537"/>
      <c r="G1" s="537"/>
      <c r="H1" s="537"/>
      <c r="I1" s="537"/>
      <c r="J1" s="537"/>
      <c r="K1" s="297"/>
      <c r="P1" s="1450"/>
      <c r="Q1" s="1450"/>
      <c r="R1" s="1450"/>
      <c r="S1" s="1450"/>
      <c r="T1" s="1450"/>
      <c r="U1" s="1450"/>
      <c r="V1" s="297"/>
      <c r="AD1" s="535" t="s">
        <v>1773</v>
      </c>
    </row>
    <row r="2" spans="1:30" ht="3" customHeight="1">
      <c r="A2" s="298"/>
      <c r="B2" s="299"/>
      <c r="C2" s="299"/>
      <c r="D2" s="697"/>
      <c r="E2" s="697"/>
      <c r="F2" s="697"/>
      <c r="G2" s="697"/>
      <c r="H2" s="697"/>
      <c r="I2" s="298"/>
      <c r="J2" s="697"/>
      <c r="K2" s="298"/>
      <c r="L2" s="298"/>
      <c r="M2" s="298"/>
      <c r="N2" s="298"/>
      <c r="O2" s="298"/>
      <c r="P2" s="697"/>
      <c r="Q2" s="697"/>
      <c r="R2" s="697"/>
      <c r="S2" s="697"/>
      <c r="T2" s="298"/>
      <c r="U2" s="697"/>
      <c r="V2" s="298"/>
      <c r="W2" s="298"/>
      <c r="X2" s="298"/>
      <c r="Y2" s="298"/>
      <c r="Z2" s="298"/>
      <c r="AA2" s="298"/>
      <c r="AB2" s="299"/>
      <c r="AC2" s="299"/>
      <c r="AD2" s="697"/>
    </row>
    <row r="3" spans="1:30" s="241" customFormat="1" ht="6.75" customHeight="1">
      <c r="A3" s="1698" t="s">
        <v>1821</v>
      </c>
      <c r="B3" s="1698"/>
      <c r="C3" s="1698"/>
      <c r="D3" s="1698"/>
      <c r="E3" s="1698"/>
      <c r="F3" s="1698"/>
      <c r="G3" s="1698"/>
      <c r="H3" s="1698"/>
      <c r="I3" s="1698"/>
      <c r="J3" s="1698"/>
      <c r="K3" s="1698"/>
      <c r="L3" s="1698"/>
      <c r="M3" s="1698"/>
      <c r="N3" s="1698"/>
      <c r="O3" s="1698"/>
      <c r="P3" s="1698"/>
      <c r="Q3" s="1698"/>
      <c r="R3" s="1698"/>
      <c r="S3" s="1698"/>
      <c r="T3" s="1698"/>
      <c r="U3" s="1698"/>
      <c r="V3" s="1698"/>
      <c r="W3" s="1698"/>
      <c r="X3" s="1698"/>
      <c r="Y3" s="1698"/>
      <c r="Z3" s="1698"/>
    </row>
    <row r="4" spans="1:30" s="241" customFormat="1" ht="18" customHeight="1">
      <c r="A4" s="1698"/>
      <c r="B4" s="1698"/>
      <c r="C4" s="1698"/>
      <c r="D4" s="1698"/>
      <c r="E4" s="1698"/>
      <c r="F4" s="1698"/>
      <c r="G4" s="1698"/>
      <c r="H4" s="1698"/>
      <c r="I4" s="1698"/>
      <c r="J4" s="1698"/>
      <c r="K4" s="1698"/>
      <c r="L4" s="1698"/>
      <c r="M4" s="1698"/>
      <c r="N4" s="1698"/>
      <c r="O4" s="1698"/>
      <c r="P4" s="1698"/>
      <c r="Q4" s="1698"/>
      <c r="R4" s="1698"/>
      <c r="S4" s="1698"/>
      <c r="T4" s="1698"/>
      <c r="U4" s="1698"/>
      <c r="V4" s="1698"/>
      <c r="W4" s="1698"/>
      <c r="X4" s="1698"/>
      <c r="Y4" s="1698"/>
      <c r="Z4" s="1698"/>
    </row>
    <row r="5" spans="1:30" ht="6.75" customHeight="1">
      <c r="A5" s="973"/>
      <c r="B5" s="974"/>
      <c r="C5" s="920"/>
      <c r="D5" s="920"/>
      <c r="E5" s="920"/>
      <c r="F5" s="920"/>
      <c r="G5" s="920"/>
      <c r="H5" s="920"/>
      <c r="I5" s="920"/>
      <c r="J5" s="920"/>
      <c r="K5" s="920"/>
      <c r="P5" s="920"/>
      <c r="Q5" s="920"/>
      <c r="R5" s="920"/>
      <c r="S5" s="920"/>
      <c r="T5" s="920"/>
      <c r="U5" s="920"/>
      <c r="V5" s="920"/>
      <c r="AA5" s="973"/>
      <c r="AB5" s="974"/>
      <c r="AC5" s="920"/>
      <c r="AD5" s="920"/>
    </row>
    <row r="6" spans="1:30" ht="12" customHeight="1">
      <c r="A6" s="1904" t="s">
        <v>1835</v>
      </c>
      <c r="B6" s="1904"/>
      <c r="C6" s="1904"/>
      <c r="D6" s="1904"/>
      <c r="E6" s="1904"/>
      <c r="F6" s="1904"/>
      <c r="G6" s="1904"/>
      <c r="H6" s="1904"/>
      <c r="I6" s="1904"/>
      <c r="J6" s="920"/>
      <c r="K6" s="921"/>
      <c r="P6" s="920"/>
      <c r="Q6" s="920"/>
      <c r="R6" s="920"/>
      <c r="S6" s="1906" t="s">
        <v>1833</v>
      </c>
      <c r="T6" s="1906"/>
      <c r="U6" s="1906"/>
      <c r="V6" s="1906"/>
      <c r="W6" s="1906"/>
    </row>
    <row r="7" spans="1:30" ht="3" customHeight="1" thickBot="1">
      <c r="A7" s="1905"/>
      <c r="B7" s="1905"/>
      <c r="C7" s="1905"/>
      <c r="D7" s="1905"/>
      <c r="E7" s="1905"/>
      <c r="F7" s="1905"/>
      <c r="G7" s="1905"/>
      <c r="H7" s="1905"/>
      <c r="I7" s="1905"/>
      <c r="J7" s="920"/>
      <c r="N7" s="975"/>
      <c r="O7" s="975"/>
      <c r="P7" s="920"/>
      <c r="Q7" s="920"/>
      <c r="R7" s="920"/>
      <c r="S7" s="1907"/>
      <c r="T7" s="1907"/>
      <c r="U7" s="1907"/>
      <c r="V7" s="1907"/>
      <c r="W7" s="1907"/>
      <c r="Y7" s="975"/>
      <c r="Z7" s="975"/>
      <c r="AA7" s="976"/>
      <c r="AB7" s="974"/>
      <c r="AC7" s="920"/>
      <c r="AD7" s="920"/>
    </row>
    <row r="8" spans="1:30" ht="12.75" customHeight="1">
      <c r="A8" s="1879" t="s">
        <v>1608</v>
      </c>
      <c r="B8" s="1879"/>
      <c r="C8" s="1879"/>
      <c r="D8" s="1880"/>
      <c r="E8" s="977"/>
      <c r="F8" s="977"/>
      <c r="G8" s="977"/>
      <c r="H8" s="1896" t="s">
        <v>1822</v>
      </c>
      <c r="I8" s="1875"/>
      <c r="J8" s="1875"/>
      <c r="K8" s="1875"/>
      <c r="L8" s="1876"/>
      <c r="M8" s="1879" t="s">
        <v>1609</v>
      </c>
      <c r="N8" s="1879"/>
      <c r="O8" s="1879"/>
      <c r="P8" s="977"/>
      <c r="Q8" s="977"/>
      <c r="R8" s="977"/>
      <c r="S8" s="1875" t="s">
        <v>1822</v>
      </c>
      <c r="T8" s="1875"/>
      <c r="U8" s="1875"/>
      <c r="V8" s="1875"/>
      <c r="W8" s="1876"/>
      <c r="X8" s="1879" t="s">
        <v>1609</v>
      </c>
      <c r="Y8" s="1879"/>
      <c r="Z8" s="1880"/>
      <c r="AA8" s="1883" t="s">
        <v>1608</v>
      </c>
      <c r="AB8" s="1879"/>
      <c r="AC8" s="1879"/>
      <c r="AD8" s="1879"/>
    </row>
    <row r="9" spans="1:30" ht="12.75" customHeight="1">
      <c r="A9" s="1881"/>
      <c r="B9" s="1881"/>
      <c r="C9" s="1881"/>
      <c r="D9" s="1882"/>
      <c r="E9" s="978"/>
      <c r="F9" s="978"/>
      <c r="G9" s="978"/>
      <c r="H9" s="1897"/>
      <c r="I9" s="1877"/>
      <c r="J9" s="1877"/>
      <c r="K9" s="1877"/>
      <c r="L9" s="1878"/>
      <c r="M9" s="1881"/>
      <c r="N9" s="1881"/>
      <c r="O9" s="1881"/>
      <c r="P9" s="978"/>
      <c r="Q9" s="978"/>
      <c r="R9" s="978"/>
      <c r="S9" s="1877"/>
      <c r="T9" s="1877"/>
      <c r="U9" s="1877"/>
      <c r="V9" s="1877"/>
      <c r="W9" s="1878"/>
      <c r="X9" s="1881"/>
      <c r="Y9" s="1881"/>
      <c r="Z9" s="1882"/>
      <c r="AA9" s="1884"/>
      <c r="AB9" s="1881"/>
      <c r="AC9" s="1881"/>
      <c r="AD9" s="1881"/>
    </row>
    <row r="10" spans="1:30" ht="23.25" customHeight="1">
      <c r="A10" s="1886"/>
      <c r="B10" s="1886"/>
      <c r="C10" s="1886"/>
      <c r="D10" s="1895"/>
      <c r="E10" s="978"/>
      <c r="F10" s="979">
        <f>DATE(YEAR(L10)-1,12,1)</f>
        <v>41244</v>
      </c>
      <c r="G10" s="980">
        <f>DATE(YEAR(L10)-1,MONTH(L10),1)</f>
        <v>41091</v>
      </c>
      <c r="H10" s="981">
        <f t="shared" ref="H10:J10" si="0">DATE(YEAR(I10),MONTH(I10)-1,1)</f>
        <v>41334</v>
      </c>
      <c r="I10" s="982">
        <f t="shared" si="0"/>
        <v>41365</v>
      </c>
      <c r="J10" s="982">
        <f t="shared" si="0"/>
        <v>41395</v>
      </c>
      <c r="K10" s="982">
        <f>DATE(YEAR(L10),MONTH(L10)-1,1)</f>
        <v>41426</v>
      </c>
      <c r="L10" s="983">
        <f>DATE(YEAR(요약1!B1),MONTH(요약1!B1)-1,1)</f>
        <v>41456</v>
      </c>
      <c r="M10" s="984" t="s">
        <v>1610</v>
      </c>
      <c r="N10" s="985" t="s">
        <v>1611</v>
      </c>
      <c r="O10" s="986" t="s">
        <v>1612</v>
      </c>
      <c r="P10" s="987"/>
      <c r="Q10" s="988">
        <f>DATE(YEAR(W10)-1,12,1)</f>
        <v>41244</v>
      </c>
      <c r="R10" s="989">
        <f>DATE(YEAR(W10)-1,MONTH(W10),1)</f>
        <v>41091</v>
      </c>
      <c r="S10" s="990">
        <f t="shared" ref="S10:U10" si="1">DATE(YEAR(T10),MONTH(T10)-1,1)</f>
        <v>41334</v>
      </c>
      <c r="T10" s="982">
        <f t="shared" si="1"/>
        <v>41365</v>
      </c>
      <c r="U10" s="982">
        <f t="shared" si="1"/>
        <v>41395</v>
      </c>
      <c r="V10" s="982">
        <f>DATE(YEAR(W10),MONTH(W10)-1,1)</f>
        <v>41426</v>
      </c>
      <c r="W10" s="983">
        <f>L10</f>
        <v>41456</v>
      </c>
      <c r="X10" s="984" t="s">
        <v>1610</v>
      </c>
      <c r="Y10" s="985" t="s">
        <v>1611</v>
      </c>
      <c r="Z10" s="991" t="s">
        <v>1612</v>
      </c>
      <c r="AA10" s="1885"/>
      <c r="AB10" s="1886"/>
      <c r="AC10" s="1886"/>
      <c r="AD10" s="1886"/>
    </row>
    <row r="11" spans="1:30" ht="13.15" customHeight="1">
      <c r="A11" s="1900" t="s">
        <v>1613</v>
      </c>
      <c r="B11" s="1900"/>
      <c r="C11" s="1900"/>
      <c r="D11" s="1901"/>
      <c r="E11" s="992">
        <v>1</v>
      </c>
      <c r="F11" s="993">
        <f>INDEX(매매_거래량!$4:$50,MATCH(부록1!$E11,매매_거래량!$C$4:$C$50,0),MATCH(부록1!F$10,매매_거래량!$3:$3,0))</f>
        <v>108482</v>
      </c>
      <c r="G11" s="993">
        <f>INDEX(매매_거래량!$4:$50,MATCH(부록1!$E11,매매_거래량!$C$4:$C$50,0),MATCH(부록1!G$10,매매_거래량!$3:$3,0))</f>
        <v>56799</v>
      </c>
      <c r="H11" s="994">
        <f>INDEX(매매_거래량!$4:$50,MATCH(부록1!$E11,매매_거래량!$C$4:$C$50,0),MATCH(부록1!H$10,매매_거래량!$3:$3,0))</f>
        <v>66618</v>
      </c>
      <c r="I11" s="995">
        <f>INDEX(매매_거래량!$4:$50,MATCH(부록1!$E11,매매_거래량!$C$4:$C$50,0),MATCH(부록1!I$10,매매_거래량!$3:$3,0))</f>
        <v>79503</v>
      </c>
      <c r="J11" s="995">
        <f>INDEX(매매_거래량!$4:$50,MATCH(부록1!$E11,매매_거래량!$C$4:$C$50,0),MATCH(부록1!J$10,매매_거래량!$3:$3,0))</f>
        <v>90136</v>
      </c>
      <c r="K11" s="995">
        <f>INDEX(매매_거래량!$4:$50,MATCH(부록1!$E11,매매_거래량!$C$4:$C$50,0),MATCH(부록1!K$10,매매_거래량!$3:$3,0))</f>
        <v>129907</v>
      </c>
      <c r="L11" s="996">
        <f>INDEX(매매_거래량!$4:$50,MATCH(부록1!$E11,매매_거래량!$C$4:$C$50,0),MATCH(부록1!L$10,매매_거래량!$3:$3,0))</f>
        <v>39608</v>
      </c>
      <c r="M11" s="997">
        <f>100*(L11/K11-1)</f>
        <v>-69.510495970194057</v>
      </c>
      <c r="N11" s="998">
        <f>100*(L11/F11-1)</f>
        <v>-63.488873730204091</v>
      </c>
      <c r="O11" s="998">
        <f>(L11/G11-1)*100</f>
        <v>-30.266377929188891</v>
      </c>
      <c r="P11" s="992">
        <v>1</v>
      </c>
      <c r="Q11" s="999">
        <f>INDEX(매매_거래량!$143:$185,MATCH(부록1!$E11,매매_거래량!$C$143:$C$185,0),MATCH(부록1!Q$10,매매_거래량!$3:$3,0))+INDEX(매매_거래량!$188:$230,MATCH(부록1!$E11,매매_거래량!$C$188:$C$230,0),MATCH(부록1!Q$10,매매_거래량!$3:$3,0))</f>
        <v>15632</v>
      </c>
      <c r="R11" s="999">
        <f>INDEX(매매_거래량!$143:$185,MATCH(부록1!$E11,매매_거래량!$C$143:$C$185,0),MATCH(부록1!R$10,매매_거래량!$3:$3,0))+INDEX(매매_거래량!$188:$230,MATCH(부록1!$E11,매매_거래량!$C$188:$C$230,0),MATCH(부록1!R$10,매매_거래량!$3:$3,0))</f>
        <v>10134</v>
      </c>
      <c r="S11" s="1000">
        <f>INDEX(매매_거래량!$143:$185,MATCH(부록1!$E11,매매_거래량!$C$143:$C$185,0),MATCH(부록1!S$10,매매_거래량!$3:$3,0))+INDEX(매매_거래량!$188:$230,MATCH(부록1!$E11,매매_거래량!$C$188:$C$230,0),MATCH(부록1!S$10,매매_거래량!$3:$3,0))</f>
        <v>10927</v>
      </c>
      <c r="T11" s="995">
        <f>INDEX(매매_거래량!$143:$185,MATCH(부록1!$E11,매매_거래량!$C$143:$C$185,0),MATCH(부록1!T$10,매매_거래량!$3:$3,0))+INDEX(매매_거래량!$188:$230,MATCH(부록1!$E11,매매_거래량!$C$188:$C$230,0),MATCH(부록1!T$10,매매_거래량!$3:$3,0))</f>
        <v>13569</v>
      </c>
      <c r="U11" s="995">
        <f>INDEX(매매_거래량!$143:$185,MATCH(부록1!$E11,매매_거래량!$C$143:$C$185,0),MATCH(부록1!U$10,매매_거래량!$3:$3,0))+INDEX(매매_거래량!$188:$230,MATCH(부록1!$E11,매매_거래량!$C$188:$C$230,0),MATCH(부록1!U$10,매매_거래량!$3:$3,0))</f>
        <v>14177</v>
      </c>
      <c r="V11" s="995">
        <f>INDEX(매매_거래량!$143:$185,MATCH(부록1!$E11,매매_거래량!$C$143:$C$185,0),MATCH(부록1!V$10,매매_거래량!$3:$3,0))+INDEX(매매_거래량!$188:$230,MATCH(부록1!$E11,매매_거래량!$C$188:$C$230,0),MATCH(부록1!V$10,매매_거래량!$3:$3,0))</f>
        <v>19064</v>
      </c>
      <c r="W11" s="996">
        <f>INDEX(매매_거래량!$143:$185,MATCH(부록1!$E11,매매_거래량!$C$143:$C$185,0),MATCH(부록1!W$10,매매_거래량!$3:$3,0))+INDEX(매매_거래량!$188:$230,MATCH(부록1!$E11,매매_거래량!$C$188:$C$230,0),MATCH(부록1!W$10,매매_거래량!$3:$3,0))</f>
        <v>7650</v>
      </c>
      <c r="X11" s="997">
        <f>100*(W11/V11-1)</f>
        <v>-59.872010071338643</v>
      </c>
      <c r="Y11" s="1001">
        <f t="shared" ref="Y11:Y19" si="2">IF(ISERROR(100*(W11/Q11-1))=TRUE,"",100*(W11/Q11-1))</f>
        <v>-51.061924257932446</v>
      </c>
      <c r="Z11" s="1002">
        <f t="shared" ref="Z11:Z19" si="3">IF(ISERROR((W11/R11-1)*100)=TRUE,"",(W11/R11-1)*100)</f>
        <v>-24.511545293072821</v>
      </c>
      <c r="AA11" s="1887" t="s">
        <v>1614</v>
      </c>
      <c r="AB11" s="1888"/>
      <c r="AC11" s="1888"/>
      <c r="AD11" s="1888"/>
    </row>
    <row r="12" spans="1:30" ht="13.15" customHeight="1">
      <c r="A12" s="1902" t="s">
        <v>1615</v>
      </c>
      <c r="B12" s="1902"/>
      <c r="C12" s="1902"/>
      <c r="D12" s="1903"/>
      <c r="E12" s="629">
        <v>2</v>
      </c>
      <c r="F12" s="993">
        <f>INDEX(매매_거래량!$4:$50,MATCH(부록1!$E12,매매_거래량!$C$4:$C$50,0),MATCH(부록1!F$10,매매_거래량!$3:$3,0))</f>
        <v>12358</v>
      </c>
      <c r="G12" s="993">
        <f>INDEX(매매_거래량!$4:$50,MATCH(부록1!$E12,매매_거래량!$C$4:$C$50,0),MATCH(부록1!G$10,매매_거래량!$3:$3,0))</f>
        <v>5877</v>
      </c>
      <c r="H12" s="1003">
        <f>INDEX(매매_거래량!$4:$50,MATCH(부록1!$E12,매매_거래량!$C$4:$C$50,0),MATCH(부록1!H$10,매매_거래량!$3:$3,0))</f>
        <v>8674</v>
      </c>
      <c r="I12" s="1004">
        <f>INDEX(매매_거래량!$4:$50,MATCH(부록1!$E12,매매_거래량!$C$4:$C$50,0),MATCH(부록1!I$10,매매_거래량!$3:$3,0))</f>
        <v>10438</v>
      </c>
      <c r="J12" s="1004">
        <f>INDEX(매매_거래량!$4:$50,MATCH(부록1!$E12,매매_거래량!$C$4:$C$50,0),MATCH(부록1!J$10,매매_거래량!$3:$3,0))</f>
        <v>12184</v>
      </c>
      <c r="K12" s="1004">
        <f>INDEX(매매_거래량!$4:$50,MATCH(부록1!$E12,매매_거래량!$C$4:$C$50,0),MATCH(부록1!K$10,매매_거래량!$3:$3,0))</f>
        <v>17074</v>
      </c>
      <c r="L12" s="1005">
        <f>INDEX(매매_거래량!$4:$50,MATCH(부록1!$E12,매매_거래량!$C$4:$C$50,0),MATCH(부록1!L$10,매매_거래량!$3:$3,0))</f>
        <v>4490</v>
      </c>
      <c r="M12" s="1006">
        <f t="shared" ref="M12:M28" si="4">100*(L12/K12-1)</f>
        <v>-73.70270586857211</v>
      </c>
      <c r="N12" s="1001">
        <f t="shared" ref="N12:N28" si="5">100*(L12/F12-1)</f>
        <v>-63.6672600744457</v>
      </c>
      <c r="O12" s="1001">
        <f t="shared" ref="O12:O28" si="6">(L12/G12-1)*100</f>
        <v>-23.60047643355453</v>
      </c>
      <c r="P12" s="629">
        <v>2</v>
      </c>
      <c r="Q12" s="999">
        <f>INDEX(매매_거래량!$143:$185,MATCH(부록1!$E12,매매_거래량!$C$143:$C$185,0),MATCH(부록1!Q$10,매매_거래량!$3:$3,0))+INDEX(매매_거래량!$188:$230,MATCH(부록1!$E12,매매_거래량!$C$188:$C$230,0),MATCH(부록1!Q$10,매매_거래량!$3:$3,0))</f>
        <v>3685</v>
      </c>
      <c r="R12" s="999">
        <f>INDEX(매매_거래량!$143:$185,MATCH(부록1!$E12,매매_거래량!$C$143:$C$185,0),MATCH(부록1!R$10,매매_거래량!$3:$3,0))+INDEX(매매_거래량!$188:$230,MATCH(부록1!$E12,매매_거래량!$C$188:$C$230,0),MATCH(부록1!R$10,매매_거래량!$3:$3,0))</f>
        <v>2132</v>
      </c>
      <c r="S12" s="1007">
        <f>INDEX(매매_거래량!$143:$185,MATCH(부록1!$E12,매매_거래량!$C$143:$C$185,0),MATCH(부록1!S$10,매매_거래량!$3:$3,0))+INDEX(매매_거래량!$188:$230,MATCH(부록1!$E12,매매_거래량!$C$188:$C$230,0),MATCH(부록1!S$10,매매_거래량!$3:$3,0))</f>
        <v>2450</v>
      </c>
      <c r="T12" s="1004">
        <f>INDEX(매매_거래량!$143:$185,MATCH(부록1!$E12,매매_거래량!$C$143:$C$185,0),MATCH(부록1!T$10,매매_거래량!$3:$3,0))+INDEX(매매_거래량!$188:$230,MATCH(부록1!$E12,매매_거래량!$C$188:$C$230,0),MATCH(부록1!T$10,매매_거래량!$3:$3,0))</f>
        <v>2936</v>
      </c>
      <c r="U12" s="1004">
        <f>INDEX(매매_거래량!$143:$185,MATCH(부록1!$E12,매매_거래량!$C$143:$C$185,0),MATCH(부록1!U$10,매매_거래량!$3:$3,0))+INDEX(매매_거래량!$188:$230,MATCH(부록1!$E12,매매_거래량!$C$188:$C$230,0),MATCH(부록1!U$10,매매_거래량!$3:$3,0))</f>
        <v>3336</v>
      </c>
      <c r="V12" s="1004">
        <f>INDEX(매매_거래량!$143:$185,MATCH(부록1!$E12,매매_거래량!$C$143:$C$185,0),MATCH(부록1!V$10,매매_거래량!$3:$3,0))+INDEX(매매_거래량!$188:$230,MATCH(부록1!$E12,매매_거래량!$C$188:$C$230,0),MATCH(부록1!V$10,매매_거래량!$3:$3,0))</f>
        <v>5120</v>
      </c>
      <c r="W12" s="1005">
        <f>INDEX(매매_거래량!$143:$185,MATCH(부록1!$E12,매매_거래량!$C$143:$C$185,0),MATCH(부록1!W$10,매매_거래량!$3:$3,0))+INDEX(매매_거래량!$188:$230,MATCH(부록1!$E12,매매_거래량!$C$188:$C$230,0),MATCH(부록1!W$10,매매_거래량!$3:$3,0))</f>
        <v>1651</v>
      </c>
      <c r="X12" s="1006">
        <f t="shared" ref="X12:X28" si="7">100*(W12/V12-1)</f>
        <v>-67.75390625</v>
      </c>
      <c r="Y12" s="1001">
        <f t="shared" si="2"/>
        <v>-55.196743554952512</v>
      </c>
      <c r="Z12" s="1002">
        <f t="shared" si="3"/>
        <v>-22.560975609756095</v>
      </c>
      <c r="AA12" s="1889" t="s">
        <v>1616</v>
      </c>
      <c r="AB12" s="1890"/>
      <c r="AC12" s="1890"/>
      <c r="AD12" s="1890"/>
    </row>
    <row r="13" spans="1:30" ht="13.15" customHeight="1">
      <c r="A13" s="1893" t="s">
        <v>1617</v>
      </c>
      <c r="B13" s="1893"/>
      <c r="C13" s="1893"/>
      <c r="D13" s="1894"/>
      <c r="E13" s="1008">
        <v>36</v>
      </c>
      <c r="F13" s="993">
        <f>INDEX(매매_거래량!$4:$50,MATCH(부록1!$E13,매매_거래량!$C$4:$C$50,0),MATCH(부록1!F$10,매매_거래량!$3:$3,0))</f>
        <v>21470</v>
      </c>
      <c r="G13" s="993">
        <f>INDEX(매매_거래량!$4:$50,MATCH(부록1!$E13,매매_거래량!$C$4:$C$50,0),MATCH(부록1!G$10,매매_거래량!$3:$3,0))</f>
        <v>11260</v>
      </c>
      <c r="H13" s="1003">
        <f>INDEX(매매_거래량!$4:$50,MATCH(부록1!$E13,매매_거래량!$C$4:$C$50,0),MATCH(부록1!H$10,매매_거래량!$3:$3,0))</f>
        <v>14206</v>
      </c>
      <c r="I13" s="1004">
        <f>INDEX(매매_거래량!$4:$50,MATCH(부록1!$E13,매매_거래량!$C$4:$C$50,0),MATCH(부록1!I$10,매매_거래량!$3:$3,0))</f>
        <v>18020</v>
      </c>
      <c r="J13" s="1004">
        <f>INDEX(매매_거래량!$4:$50,MATCH(부록1!$E13,매매_거래량!$C$4:$C$50,0),MATCH(부록1!J$10,매매_거래량!$3:$3,0))</f>
        <v>20921</v>
      </c>
      <c r="K13" s="1004">
        <f>INDEX(매매_거래량!$4:$50,MATCH(부록1!$E13,매매_거래량!$C$4:$C$50,0),MATCH(부록1!K$10,매매_거래량!$3:$3,0))</f>
        <v>28064</v>
      </c>
      <c r="L13" s="1005">
        <f>INDEX(매매_거래량!$4:$50,MATCH(부록1!$E13,매매_거래량!$C$4:$C$50,0),MATCH(부록1!L$10,매매_거래량!$3:$3,0))</f>
        <v>8640</v>
      </c>
      <c r="M13" s="1006">
        <f t="shared" si="4"/>
        <v>-69.213226909920181</v>
      </c>
      <c r="N13" s="1001">
        <f t="shared" si="5"/>
        <v>-59.75780158360503</v>
      </c>
      <c r="O13" s="1001">
        <f t="shared" si="6"/>
        <v>-23.268206039076379</v>
      </c>
      <c r="P13" s="1008">
        <v>36</v>
      </c>
      <c r="Q13" s="999">
        <f>INDEX(매매_거래량!$143:$185,MATCH(부록1!$E13,매매_거래량!$C$143:$C$185,0),MATCH(부록1!Q$10,매매_거래량!$3:$3,0))+INDEX(매매_거래량!$188:$230,MATCH(부록1!$E13,매매_거래량!$C$188:$C$230,0),MATCH(부록1!Q$10,매매_거래량!$3:$3,0))</f>
        <v>4105</v>
      </c>
      <c r="R13" s="999">
        <f>INDEX(매매_거래량!$143:$185,MATCH(부록1!$E13,매매_거래량!$C$143:$C$185,0),MATCH(부록1!R$10,매매_거래량!$3:$3,0))+INDEX(매매_거래량!$188:$230,MATCH(부록1!$E13,매매_거래량!$C$188:$C$230,0),MATCH(부록1!R$10,매매_거래량!$3:$3,0))</f>
        <v>2813</v>
      </c>
      <c r="S13" s="1007">
        <f>INDEX(매매_거래량!$143:$185,MATCH(부록1!$E13,매매_거래량!$C$143:$C$185,0),MATCH(부록1!S$10,매매_거래량!$3:$3,0))+INDEX(매매_거래량!$188:$230,MATCH(부록1!$E13,매매_거래량!$C$188:$C$230,0),MATCH(부록1!S$10,매매_거래량!$3:$3,0))</f>
        <v>2544</v>
      </c>
      <c r="T13" s="1004">
        <f>INDEX(매매_거래량!$143:$185,MATCH(부록1!$E13,매매_거래량!$C$143:$C$185,0),MATCH(부록1!T$10,매매_거래량!$3:$3,0))+INDEX(매매_거래량!$188:$230,MATCH(부록1!$E13,매매_거래량!$C$188:$C$230,0),MATCH(부록1!T$10,매매_거래량!$3:$3,0))</f>
        <v>3445</v>
      </c>
      <c r="U13" s="1004">
        <f>INDEX(매매_거래량!$143:$185,MATCH(부록1!$E13,매매_거래량!$C$143:$C$185,0),MATCH(부록1!U$10,매매_거래량!$3:$3,0))+INDEX(매매_거래량!$188:$230,MATCH(부록1!$E13,매매_거래량!$C$188:$C$230,0),MATCH(부록1!U$10,매매_거래량!$3:$3,0))</f>
        <v>3668</v>
      </c>
      <c r="V13" s="1004">
        <f>INDEX(매매_거래량!$143:$185,MATCH(부록1!$E13,매매_거래량!$C$143:$C$185,0),MATCH(부록1!V$10,매매_거래량!$3:$3,0))+INDEX(매매_거래량!$188:$230,MATCH(부록1!$E13,매매_거래량!$C$188:$C$230,0),MATCH(부록1!V$10,매매_거래량!$3:$3,0))</f>
        <v>4813</v>
      </c>
      <c r="W13" s="1005">
        <f>INDEX(매매_거래량!$143:$185,MATCH(부록1!$E13,매매_거래량!$C$143:$C$185,0),MATCH(부록1!W$10,매매_거래량!$3:$3,0))+INDEX(매매_거래량!$188:$230,MATCH(부록1!$E13,매매_거래량!$C$188:$C$230,0),MATCH(부록1!W$10,매매_거래량!$3:$3,0))</f>
        <v>1917</v>
      </c>
      <c r="X13" s="1006">
        <f t="shared" si="7"/>
        <v>-60.170371909412012</v>
      </c>
      <c r="Y13" s="1001">
        <f t="shared" si="2"/>
        <v>-53.300852618757609</v>
      </c>
      <c r="Z13" s="1002">
        <f t="shared" si="3"/>
        <v>-31.852115179523643</v>
      </c>
      <c r="AA13" s="1889" t="s">
        <v>1618</v>
      </c>
      <c r="AB13" s="1890"/>
      <c r="AC13" s="1890"/>
      <c r="AD13" s="1890"/>
    </row>
    <row r="14" spans="1:30" ht="13.15" customHeight="1">
      <c r="A14" s="1898" t="s">
        <v>1619</v>
      </c>
      <c r="B14" s="1898"/>
      <c r="C14" s="1898"/>
      <c r="D14" s="1899"/>
      <c r="E14" s="522">
        <v>30</v>
      </c>
      <c r="F14" s="993">
        <f>INDEX(매매_거래량!$4:$50,MATCH(부록1!$E14,매매_거래량!$C$4:$C$50,0),MATCH(부록1!F$10,매매_거래량!$3:$3,0))</f>
        <v>5047</v>
      </c>
      <c r="G14" s="1009">
        <f>INDEX(매매_거래량!$4:$50,MATCH(부록1!$E14,매매_거래량!$C$4:$C$50,0),MATCH(부록1!G$10,매매_거래량!$3:$3,0))</f>
        <v>3182</v>
      </c>
      <c r="H14" s="1003">
        <f>INDEX(매매_거래량!$4:$50,MATCH(부록1!$E14,매매_거래량!$C$4:$C$50,0),MATCH(부록1!H$10,매매_거래량!$3:$3,0))</f>
        <v>3886</v>
      </c>
      <c r="I14" s="1004">
        <f>INDEX(매매_거래량!$4:$50,MATCH(부록1!$E14,매매_거래량!$C$4:$C$50,0),MATCH(부록1!I$10,매매_거래량!$3:$3,0))</f>
        <v>4825</v>
      </c>
      <c r="J14" s="1004">
        <f>INDEX(매매_거래량!$4:$50,MATCH(부록1!$E14,매매_거래량!$C$4:$C$50,0),MATCH(부록1!J$10,매매_거래량!$3:$3,0))</f>
        <v>5708</v>
      </c>
      <c r="K14" s="1004">
        <f>INDEX(매매_거래량!$4:$50,MATCH(부록1!$E14,매매_거래량!$C$4:$C$50,0),MATCH(부록1!K$10,매매_거래량!$3:$3,0))</f>
        <v>7652</v>
      </c>
      <c r="L14" s="1005">
        <f>INDEX(매매_거래량!$4:$50,MATCH(부록1!$E14,매매_거래량!$C$4:$C$50,0),MATCH(부록1!L$10,매매_거래량!$3:$3,0))</f>
        <v>2313</v>
      </c>
      <c r="M14" s="1006">
        <f t="shared" si="4"/>
        <v>-69.772608468374273</v>
      </c>
      <c r="N14" s="1001">
        <f t="shared" si="5"/>
        <v>-54.170794531404788</v>
      </c>
      <c r="O14" s="1001">
        <f t="shared" si="6"/>
        <v>-27.309868007542427</v>
      </c>
      <c r="P14" s="522">
        <v>30</v>
      </c>
      <c r="Q14" s="999">
        <f>INDEX(매매_거래량!$143:$185,MATCH(부록1!$E14,매매_거래량!$C$143:$C$185,0),MATCH(부록1!Q$10,매매_거래량!$3:$3,0))+INDEX(매매_거래량!$188:$230,MATCH(부록1!$E14,매매_거래량!$C$188:$C$230,0),MATCH(부록1!Q$10,매매_거래량!$3:$3,0))</f>
        <v>1303</v>
      </c>
      <c r="R14" s="1010">
        <f>INDEX(매매_거래량!$143:$185,MATCH(부록1!$E14,매매_거래량!$C$143:$C$185,0),MATCH(부록1!R$10,매매_거래량!$3:$3,0))+INDEX(매매_거래량!$188:$230,MATCH(부록1!$E14,매매_거래량!$C$188:$C$230,0),MATCH(부록1!R$10,매매_거래량!$3:$3,0))</f>
        <v>997</v>
      </c>
      <c r="S14" s="1007">
        <f>INDEX(매매_거래량!$143:$185,MATCH(부록1!$E14,매매_거래량!$C$143:$C$185,0),MATCH(부록1!S$10,매매_거래량!$3:$3,0))+INDEX(매매_거래량!$188:$230,MATCH(부록1!$E14,매매_거래량!$C$188:$C$230,0),MATCH(부록1!S$10,매매_거래량!$3:$3,0))</f>
        <v>944</v>
      </c>
      <c r="T14" s="1004">
        <f>INDEX(매매_거래량!$143:$185,MATCH(부록1!$E14,매매_거래량!$C$143:$C$185,0),MATCH(부록1!T$10,매매_거래량!$3:$3,0))+INDEX(매매_거래량!$188:$230,MATCH(부록1!$E14,매매_거래량!$C$188:$C$230,0),MATCH(부록1!T$10,매매_거래량!$3:$3,0))</f>
        <v>1180</v>
      </c>
      <c r="U14" s="1004">
        <f>INDEX(매매_거래량!$143:$185,MATCH(부록1!$E14,매매_거래량!$C$143:$C$185,0),MATCH(부록1!U$10,매매_거래량!$3:$3,0))+INDEX(매매_거래량!$188:$230,MATCH(부록1!$E14,매매_거래량!$C$188:$C$230,0),MATCH(부록1!U$10,매매_거래량!$3:$3,0))</f>
        <v>1332</v>
      </c>
      <c r="V14" s="1004">
        <f>INDEX(매매_거래량!$143:$185,MATCH(부록1!$E14,매매_거래량!$C$143:$C$185,0),MATCH(부록1!V$10,매매_거래량!$3:$3,0))+INDEX(매매_거래량!$188:$230,MATCH(부록1!$E14,매매_거래량!$C$188:$C$230,0),MATCH(부록1!V$10,매매_거래량!$3:$3,0))</f>
        <v>1758</v>
      </c>
      <c r="W14" s="1005">
        <f>INDEX(매매_거래량!$143:$185,MATCH(부록1!$E14,매매_거래량!$C$143:$C$185,0),MATCH(부록1!W$10,매매_거래량!$3:$3,0))+INDEX(매매_거래량!$188:$230,MATCH(부록1!$E14,매매_거래량!$C$188:$C$230,0),MATCH(부록1!W$10,매매_거래량!$3:$3,0))</f>
        <v>788</v>
      </c>
      <c r="X14" s="1006">
        <f t="shared" si="7"/>
        <v>-55.176336746302624</v>
      </c>
      <c r="Y14" s="1001">
        <f t="shared" si="2"/>
        <v>-39.524174980813513</v>
      </c>
      <c r="Z14" s="1002">
        <f t="shared" si="3"/>
        <v>-20.962888665997991</v>
      </c>
      <c r="AA14" s="1891" t="s">
        <v>1620</v>
      </c>
      <c r="AB14" s="1892"/>
      <c r="AC14" s="1892"/>
      <c r="AD14" s="1892"/>
    </row>
    <row r="15" spans="1:30" ht="13.15" customHeight="1">
      <c r="A15" s="1898" t="s">
        <v>1621</v>
      </c>
      <c r="B15" s="1898"/>
      <c r="C15" s="1898"/>
      <c r="D15" s="1899"/>
      <c r="E15" s="522">
        <v>28</v>
      </c>
      <c r="F15" s="993">
        <f>INDEX(매매_거래량!$4:$50,MATCH(부록1!$E15,매매_거래량!$C$4:$C$50,0),MATCH(부록1!F$10,매매_거래량!$3:$3,0))</f>
        <v>8358</v>
      </c>
      <c r="G15" s="1009">
        <f>INDEX(매매_거래량!$4:$50,MATCH(부록1!$E15,매매_거래량!$C$4:$C$50,0),MATCH(부록1!G$10,매매_거래량!$3:$3,0))</f>
        <v>4974</v>
      </c>
      <c r="H15" s="1003">
        <f>INDEX(매매_거래량!$4:$50,MATCH(부록1!$E15,매매_거래량!$C$4:$C$50,0),MATCH(부록1!H$10,매매_거래량!$3:$3,0))</f>
        <v>5246</v>
      </c>
      <c r="I15" s="1004">
        <f>INDEX(매매_거래량!$4:$50,MATCH(부록1!$E15,매매_거래량!$C$4:$C$50,0),MATCH(부록1!I$10,매매_거래량!$3:$3,0))</f>
        <v>7157</v>
      </c>
      <c r="J15" s="1004">
        <f>INDEX(매매_거래량!$4:$50,MATCH(부록1!$E15,매매_거래량!$C$4:$C$50,0),MATCH(부록1!J$10,매매_거래량!$3:$3,0))</f>
        <v>7585</v>
      </c>
      <c r="K15" s="1004">
        <f>INDEX(매매_거래량!$4:$50,MATCH(부록1!$E15,매매_거래량!$C$4:$C$50,0),MATCH(부록1!K$10,매매_거래량!$3:$3,0))</f>
        <v>11132</v>
      </c>
      <c r="L15" s="1005">
        <f>INDEX(매매_거래량!$4:$50,MATCH(부록1!$E15,매매_거래량!$C$4:$C$50,0),MATCH(부록1!L$10,매매_거래량!$3:$3,0))</f>
        <v>3548</v>
      </c>
      <c r="M15" s="1006">
        <f t="shared" si="4"/>
        <v>-68.127919511318709</v>
      </c>
      <c r="N15" s="1001">
        <f t="shared" si="5"/>
        <v>-57.549653027039959</v>
      </c>
      <c r="O15" s="1001">
        <f t="shared" si="6"/>
        <v>-28.669079211901895</v>
      </c>
      <c r="P15" s="522">
        <v>28</v>
      </c>
      <c r="Q15" s="999">
        <f>INDEX(매매_거래량!$143:$185,MATCH(부록1!$E15,매매_거래량!$C$143:$C$185,0),MATCH(부록1!Q$10,매매_거래량!$3:$3,0))+INDEX(매매_거래량!$188:$230,MATCH(부록1!$E15,매매_거래량!$C$188:$C$230,0),MATCH(부록1!Q$10,매매_거래량!$3:$3,0))</f>
        <v>1894</v>
      </c>
      <c r="R15" s="1010">
        <f>INDEX(매매_거래량!$143:$185,MATCH(부록1!$E15,매매_거래량!$C$143:$C$185,0),MATCH(부록1!R$10,매매_거래량!$3:$3,0))+INDEX(매매_거래량!$188:$230,MATCH(부록1!$E15,매매_거래량!$C$188:$C$230,0),MATCH(부록1!R$10,매매_거래량!$3:$3,0))</f>
        <v>1377</v>
      </c>
      <c r="S15" s="1007">
        <f>INDEX(매매_거래량!$143:$185,MATCH(부록1!$E15,매매_거래량!$C$143:$C$185,0),MATCH(부록1!S$10,매매_거래량!$3:$3,0))+INDEX(매매_거래량!$188:$230,MATCH(부록1!$E15,매매_거래량!$C$188:$C$230,0),MATCH(부록1!S$10,매매_거래량!$3:$3,0))</f>
        <v>1350</v>
      </c>
      <c r="T15" s="1004">
        <f>INDEX(매매_거래량!$143:$185,MATCH(부록1!$E15,매매_거래량!$C$143:$C$185,0),MATCH(부록1!T$10,매매_거래량!$3:$3,0))+INDEX(매매_거래량!$188:$230,MATCH(부록1!$E15,매매_거래량!$C$188:$C$230,0),MATCH(부록1!T$10,매매_거래량!$3:$3,0))</f>
        <v>1801</v>
      </c>
      <c r="U15" s="1004">
        <f>INDEX(매매_거래량!$143:$185,MATCH(부록1!$E15,매매_거래량!$C$143:$C$185,0),MATCH(부록1!U$10,매매_거래량!$3:$3,0))+INDEX(매매_거래량!$188:$230,MATCH(부록1!$E15,매매_거래량!$C$188:$C$230,0),MATCH(부록1!U$10,매매_거래량!$3:$3,0))</f>
        <v>1694</v>
      </c>
      <c r="V15" s="1004">
        <f>INDEX(매매_거래량!$143:$185,MATCH(부록1!$E15,매매_거래량!$C$143:$C$185,0),MATCH(부록1!V$10,매매_거래량!$3:$3,0))+INDEX(매매_거래량!$188:$230,MATCH(부록1!$E15,매매_거래량!$C$188:$C$230,0),MATCH(부록1!V$10,매매_거래량!$3:$3,0))</f>
        <v>2172</v>
      </c>
      <c r="W15" s="1005">
        <f>INDEX(매매_거래량!$143:$185,MATCH(부록1!$E15,매매_거래량!$C$143:$C$185,0),MATCH(부록1!W$10,매매_거래량!$3:$3,0))+INDEX(매매_거래량!$188:$230,MATCH(부록1!$E15,매매_거래량!$C$188:$C$230,0),MATCH(부록1!W$10,매매_거래량!$3:$3,0))</f>
        <v>1030</v>
      </c>
      <c r="X15" s="1006">
        <f t="shared" si="7"/>
        <v>-52.578268876611411</v>
      </c>
      <c r="Y15" s="1001">
        <f t="shared" si="2"/>
        <v>-45.617740232312563</v>
      </c>
      <c r="Z15" s="1002">
        <f t="shared" si="3"/>
        <v>-25.19970951343501</v>
      </c>
      <c r="AA15" s="1891" t="s">
        <v>1622</v>
      </c>
      <c r="AB15" s="1892"/>
      <c r="AC15" s="1892"/>
      <c r="AD15" s="1892"/>
    </row>
    <row r="16" spans="1:30" ht="13.15" customHeight="1">
      <c r="A16" s="1898" t="s">
        <v>1623</v>
      </c>
      <c r="B16" s="1898"/>
      <c r="C16" s="1898"/>
      <c r="D16" s="1899"/>
      <c r="E16" s="522">
        <v>32</v>
      </c>
      <c r="F16" s="993">
        <f>INDEX(매매_거래량!$4:$50,MATCH(부록1!$E16,매매_거래량!$C$4:$C$50,0),MATCH(부록1!F$10,매매_거래량!$3:$3,0))</f>
        <v>3078</v>
      </c>
      <c r="G16" s="1009">
        <f>INDEX(매매_거래량!$4:$50,MATCH(부록1!$E16,매매_거래량!$C$4:$C$50,0),MATCH(부록1!G$10,매매_거래량!$3:$3,0))</f>
        <v>1767</v>
      </c>
      <c r="H16" s="1003">
        <f>INDEX(매매_거래량!$4:$50,MATCH(부록1!$E16,매매_거래량!$C$4:$C$50,0),MATCH(부록1!H$10,매매_거래량!$3:$3,0))</f>
        <v>2334</v>
      </c>
      <c r="I16" s="1004">
        <f>INDEX(매매_거래량!$4:$50,MATCH(부록1!$E16,매매_거래량!$C$4:$C$50,0),MATCH(부록1!I$10,매매_거래량!$3:$3,0))</f>
        <v>2422</v>
      </c>
      <c r="J16" s="1004">
        <f>INDEX(매매_거래량!$4:$50,MATCH(부록1!$E16,매매_거래량!$C$4:$C$50,0),MATCH(부록1!J$10,매매_거래량!$3:$3,0))</f>
        <v>2723</v>
      </c>
      <c r="K16" s="1004">
        <f>INDEX(매매_거래량!$4:$50,MATCH(부록1!$E16,매매_거래량!$C$4:$C$50,0),MATCH(부록1!K$10,매매_거래량!$3:$3,0))</f>
        <v>3904</v>
      </c>
      <c r="L16" s="1005">
        <f>INDEX(매매_거래량!$4:$50,MATCH(부록1!$E16,매매_거래량!$C$4:$C$50,0),MATCH(부록1!L$10,매매_거래량!$3:$3,0))</f>
        <v>1370</v>
      </c>
      <c r="M16" s="1006">
        <f t="shared" si="4"/>
        <v>-64.907786885245898</v>
      </c>
      <c r="N16" s="1001">
        <f t="shared" si="5"/>
        <v>-55.490578297595846</v>
      </c>
      <c r="O16" s="1001">
        <f t="shared" si="6"/>
        <v>-22.467458970005659</v>
      </c>
      <c r="P16" s="522">
        <v>32</v>
      </c>
      <c r="Q16" s="999">
        <f>INDEX(매매_거래량!$143:$185,MATCH(부록1!$E16,매매_거래량!$C$143:$C$185,0),MATCH(부록1!Q$10,매매_거래량!$3:$3,0))+INDEX(매매_거래량!$188:$230,MATCH(부록1!$E16,매매_거래량!$C$188:$C$230,0),MATCH(부록1!Q$10,매매_거래량!$3:$3,0))</f>
        <v>308</v>
      </c>
      <c r="R16" s="1010">
        <f>INDEX(매매_거래량!$143:$185,MATCH(부록1!$E16,매매_거래량!$C$143:$C$185,0),MATCH(부록1!R$10,매매_거래량!$3:$3,0))+INDEX(매매_거래량!$188:$230,MATCH(부록1!$E16,매매_거래량!$C$188:$C$230,0),MATCH(부록1!R$10,매매_거래량!$3:$3,0))</f>
        <v>185</v>
      </c>
      <c r="S16" s="1007">
        <f>INDEX(매매_거래량!$143:$185,MATCH(부록1!$E16,매매_거래량!$C$143:$C$185,0),MATCH(부록1!S$10,매매_거래량!$3:$3,0))+INDEX(매매_거래량!$188:$230,MATCH(부록1!$E16,매매_거래량!$C$188:$C$230,0),MATCH(부록1!S$10,매매_거래량!$3:$3,0))</f>
        <v>256</v>
      </c>
      <c r="T16" s="1004">
        <f>INDEX(매매_거래량!$143:$185,MATCH(부록1!$E16,매매_거래량!$C$143:$C$185,0),MATCH(부록1!T$10,매매_거래량!$3:$3,0))+INDEX(매매_거래량!$188:$230,MATCH(부록1!$E16,매매_거래량!$C$188:$C$230,0),MATCH(부록1!T$10,매매_거래량!$3:$3,0))</f>
        <v>316</v>
      </c>
      <c r="U16" s="1004">
        <f>INDEX(매매_거래량!$143:$185,MATCH(부록1!$E16,매매_거래량!$C$143:$C$185,0),MATCH(부록1!U$10,매매_거래량!$3:$3,0))+INDEX(매매_거래량!$188:$230,MATCH(부록1!$E16,매매_거래량!$C$188:$C$230,0),MATCH(부록1!U$10,매매_거래량!$3:$3,0))</f>
        <v>353</v>
      </c>
      <c r="V16" s="1004">
        <f>INDEX(매매_거래량!$143:$185,MATCH(부록1!$E16,매매_거래량!$C$143:$C$185,0),MATCH(부록1!V$10,매매_거래량!$3:$3,0))+INDEX(매매_거래량!$188:$230,MATCH(부록1!$E16,매매_거래량!$C$188:$C$230,0),MATCH(부록1!V$10,매매_거래량!$3:$3,0))</f>
        <v>383</v>
      </c>
      <c r="W16" s="1005">
        <f>INDEX(매매_거래량!$143:$185,MATCH(부록1!$E16,매매_거래량!$C$143:$C$185,0),MATCH(부록1!W$10,매매_거래량!$3:$3,0))+INDEX(매매_거래량!$188:$230,MATCH(부록1!$E16,매매_거래량!$C$188:$C$230,0),MATCH(부록1!W$10,매매_거래량!$3:$3,0))</f>
        <v>155</v>
      </c>
      <c r="X16" s="1006">
        <f t="shared" si="7"/>
        <v>-59.530026109660575</v>
      </c>
      <c r="Y16" s="1001">
        <f t="shared" si="2"/>
        <v>-49.675324675324674</v>
      </c>
      <c r="Z16" s="1002">
        <f t="shared" si="3"/>
        <v>-16.216216216216218</v>
      </c>
      <c r="AA16" s="1891" t="s">
        <v>1624</v>
      </c>
      <c r="AB16" s="1892"/>
      <c r="AC16" s="1892"/>
      <c r="AD16" s="1892"/>
    </row>
    <row r="17" spans="1:30" ht="13.15" customHeight="1">
      <c r="A17" s="1898" t="s">
        <v>1625</v>
      </c>
      <c r="B17" s="1898"/>
      <c r="C17" s="1898"/>
      <c r="D17" s="1899"/>
      <c r="E17" s="522">
        <v>31</v>
      </c>
      <c r="F17" s="993">
        <f>INDEX(매매_거래량!$4:$50,MATCH(부록1!$E17,매매_거래량!$C$4:$C$50,0),MATCH(부록1!F$10,매매_거래량!$3:$3,0))</f>
        <v>5018</v>
      </c>
      <c r="G17" s="1009">
        <f>INDEX(매매_거래량!$4:$50,MATCH(부록1!$E17,매매_거래량!$C$4:$C$50,0),MATCH(부록1!G$10,매매_거래량!$3:$3,0))</f>
        <v>2258</v>
      </c>
      <c r="H17" s="1003">
        <f>INDEX(매매_거래량!$4:$50,MATCH(부록1!$E17,매매_거래량!$C$4:$C$50,0),MATCH(부록1!H$10,매매_거래량!$3:$3,0))</f>
        <v>2679</v>
      </c>
      <c r="I17" s="1004">
        <f>INDEX(매매_거래량!$4:$50,MATCH(부록1!$E17,매매_거래량!$C$4:$C$50,0),MATCH(부록1!I$10,매매_거래량!$3:$3,0))</f>
        <v>2975</v>
      </c>
      <c r="J17" s="1004">
        <f>INDEX(매매_거래량!$4:$50,MATCH(부록1!$E17,매매_거래량!$C$4:$C$50,0),MATCH(부록1!J$10,매매_거래량!$3:$3,0))</f>
        <v>2872</v>
      </c>
      <c r="K17" s="1004">
        <f>INDEX(매매_거래량!$4:$50,MATCH(부록1!$E17,매매_거래량!$C$4:$C$50,0),MATCH(부록1!K$10,매매_거래량!$3:$3,0))</f>
        <v>6204</v>
      </c>
      <c r="L17" s="1005">
        <f>INDEX(매매_거래량!$4:$50,MATCH(부록1!$E17,매매_거래량!$C$4:$C$50,0),MATCH(부록1!L$10,매매_거래량!$3:$3,0))</f>
        <v>1394</v>
      </c>
      <c r="M17" s="1006">
        <f t="shared" si="4"/>
        <v>-77.530625402965825</v>
      </c>
      <c r="N17" s="1001">
        <f t="shared" si="5"/>
        <v>-72.220007971303303</v>
      </c>
      <c r="O17" s="1001">
        <f t="shared" si="6"/>
        <v>-38.263950398582814</v>
      </c>
      <c r="P17" s="522">
        <v>31</v>
      </c>
      <c r="Q17" s="999">
        <f>INDEX(매매_거래량!$143:$185,MATCH(부록1!$E17,매매_거래량!$C$143:$C$185,0),MATCH(부록1!Q$10,매매_거래량!$3:$3,0))+INDEX(매매_거래량!$188:$230,MATCH(부록1!$E17,매매_거래량!$C$188:$C$230,0),MATCH(부록1!Q$10,매매_거래량!$3:$3,0))</f>
        <v>324</v>
      </c>
      <c r="R17" s="1010">
        <f>INDEX(매매_거래량!$143:$185,MATCH(부록1!$E17,매매_거래량!$C$143:$C$185,0),MATCH(부록1!R$10,매매_거래량!$3:$3,0))+INDEX(매매_거래량!$188:$230,MATCH(부록1!$E17,매매_거래량!$C$188:$C$230,0),MATCH(부록1!R$10,매매_거래량!$3:$3,0))</f>
        <v>147</v>
      </c>
      <c r="S17" s="1007">
        <f>INDEX(매매_거래량!$143:$185,MATCH(부록1!$E17,매매_거래량!$C$143:$C$185,0),MATCH(부록1!S$10,매매_거래량!$3:$3,0))+INDEX(매매_거래량!$188:$230,MATCH(부록1!$E17,매매_거래량!$C$188:$C$230,0),MATCH(부록1!S$10,매매_거래량!$3:$3,0))</f>
        <v>212</v>
      </c>
      <c r="T17" s="1004">
        <f>INDEX(매매_거래량!$143:$185,MATCH(부록1!$E17,매매_거래량!$C$143:$C$185,0),MATCH(부록1!T$10,매매_거래량!$3:$3,0))+INDEX(매매_거래량!$188:$230,MATCH(부록1!$E17,매매_거래량!$C$188:$C$230,0),MATCH(부록1!T$10,매매_거래량!$3:$3,0))</f>
        <v>158</v>
      </c>
      <c r="U17" s="1004">
        <f>INDEX(매매_거래량!$143:$185,MATCH(부록1!$E17,매매_거래량!$C$143:$C$185,0),MATCH(부록1!U$10,매매_거래량!$3:$3,0))+INDEX(매매_거래량!$188:$230,MATCH(부록1!$E17,매매_거래량!$C$188:$C$230,0),MATCH(부록1!U$10,매매_거래량!$3:$3,0))</f>
        <v>138</v>
      </c>
      <c r="V17" s="1004">
        <f>INDEX(매매_거래량!$143:$185,MATCH(부록1!$E17,매매_거래량!$C$143:$C$185,0),MATCH(부록1!V$10,매매_거래량!$3:$3,0))+INDEX(매매_거래량!$188:$230,MATCH(부록1!$E17,매매_거래량!$C$188:$C$230,0),MATCH(부록1!V$10,매매_거래량!$3:$3,0))</f>
        <v>291</v>
      </c>
      <c r="W17" s="1005">
        <f>INDEX(매매_거래량!$143:$185,MATCH(부록1!$E17,매매_거래량!$C$143:$C$185,0),MATCH(부록1!W$10,매매_거래량!$3:$3,0))+INDEX(매매_거래량!$188:$230,MATCH(부록1!$E17,매매_거래량!$C$188:$C$230,0),MATCH(부록1!W$10,매매_거래량!$3:$3,0))</f>
        <v>78</v>
      </c>
      <c r="X17" s="1006">
        <f t="shared" si="7"/>
        <v>-73.195876288659804</v>
      </c>
      <c r="Y17" s="1001">
        <f t="shared" si="2"/>
        <v>-75.925925925925924</v>
      </c>
      <c r="Z17" s="1002">
        <f t="shared" si="3"/>
        <v>-46.938775510204081</v>
      </c>
      <c r="AA17" s="1891" t="s">
        <v>1626</v>
      </c>
      <c r="AB17" s="1892"/>
      <c r="AC17" s="1892"/>
      <c r="AD17" s="1892"/>
    </row>
    <row r="18" spans="1:30" ht="13.15" customHeight="1">
      <c r="A18" s="1898" t="s">
        <v>1627</v>
      </c>
      <c r="B18" s="1898"/>
      <c r="C18" s="1898"/>
      <c r="D18" s="1899"/>
      <c r="E18" s="522">
        <v>29</v>
      </c>
      <c r="F18" s="993">
        <f>INDEX(매매_거래량!$4:$50,MATCH(부록1!$E18,매매_거래량!$C$4:$C$50,0),MATCH(부록1!F$10,매매_거래량!$3:$3,0))</f>
        <v>7988</v>
      </c>
      <c r="G18" s="1009">
        <f>INDEX(매매_거래량!$4:$50,MATCH(부록1!$E18,매매_거래량!$C$4:$C$50,0),MATCH(부록1!G$10,매매_거래량!$3:$3,0))</f>
        <v>3872</v>
      </c>
      <c r="H18" s="1003">
        <f>INDEX(매매_거래량!$4:$50,MATCH(부록1!$E18,매매_거래량!$C$4:$C$50,0),MATCH(부록1!H$10,매매_거래량!$3:$3,0))</f>
        <v>4578</v>
      </c>
      <c r="I18" s="1004">
        <f>INDEX(매매_거래량!$4:$50,MATCH(부록1!$E18,매매_거래량!$C$4:$C$50,0),MATCH(부록1!I$10,매매_거래량!$3:$3,0))</f>
        <v>5633</v>
      </c>
      <c r="J18" s="1004">
        <f>INDEX(매매_거래량!$4:$50,MATCH(부록1!$E18,매매_거래량!$C$4:$C$50,0),MATCH(부록1!J$10,매매_거래량!$3:$3,0))</f>
        <v>6619</v>
      </c>
      <c r="K18" s="1004">
        <f>INDEX(매매_거래량!$4:$50,MATCH(부록1!$E18,매매_거래량!$C$4:$C$50,0),MATCH(부록1!K$10,매매_거래량!$3:$3,0))</f>
        <v>9730</v>
      </c>
      <c r="L18" s="1005">
        <f>INDEX(매매_거래량!$4:$50,MATCH(부록1!$E18,매매_거래량!$C$4:$C$50,0),MATCH(부록1!L$10,매매_거래량!$3:$3,0))</f>
        <v>2126</v>
      </c>
      <c r="M18" s="1006">
        <f t="shared" si="4"/>
        <v>-78.15005138746146</v>
      </c>
      <c r="N18" s="1001">
        <f t="shared" si="5"/>
        <v>-73.385077616424638</v>
      </c>
      <c r="O18" s="1001">
        <f t="shared" si="6"/>
        <v>-45.092975206611577</v>
      </c>
      <c r="P18" s="522">
        <v>29</v>
      </c>
      <c r="Q18" s="999">
        <f>INDEX(매매_거래량!$143:$185,MATCH(부록1!$E18,매매_거래량!$C$143:$C$185,0),MATCH(부록1!Q$10,매매_거래량!$3:$3,0))+INDEX(매매_거래량!$188:$230,MATCH(부록1!$E18,매매_거래량!$C$188:$C$230,0),MATCH(부록1!Q$10,매매_거래량!$3:$3,0))</f>
        <v>558</v>
      </c>
      <c r="R18" s="1010">
        <f>INDEX(매매_거래량!$143:$185,MATCH(부록1!$E18,매매_거래량!$C$143:$C$185,0),MATCH(부록1!R$10,매매_거래량!$3:$3,0))+INDEX(매매_거래량!$188:$230,MATCH(부록1!$E18,매매_거래량!$C$188:$C$230,0),MATCH(부록1!R$10,매매_거래량!$3:$3,0))</f>
        <v>404</v>
      </c>
      <c r="S18" s="1007">
        <f>INDEX(매매_거래량!$143:$185,MATCH(부록1!$E18,매매_거래량!$C$143:$C$185,0),MATCH(부록1!S$10,매매_거래량!$3:$3,0))+INDEX(매매_거래량!$188:$230,MATCH(부록1!$E18,매매_거래량!$C$188:$C$230,0),MATCH(부록1!S$10,매매_거래량!$3:$3,0))</f>
        <v>559</v>
      </c>
      <c r="T18" s="1004">
        <f>INDEX(매매_거래량!$143:$185,MATCH(부록1!$E18,매매_거래량!$C$143:$C$185,0),MATCH(부록1!T$10,매매_거래량!$3:$3,0))+INDEX(매매_거래량!$188:$230,MATCH(부록1!$E18,매매_거래량!$C$188:$C$230,0),MATCH(부록1!T$10,매매_거래량!$3:$3,0))</f>
        <v>555</v>
      </c>
      <c r="U18" s="1004">
        <f>INDEX(매매_거래량!$143:$185,MATCH(부록1!$E18,매매_거래량!$C$143:$C$185,0),MATCH(부록1!U$10,매매_거래량!$3:$3,0))+INDEX(매매_거래량!$188:$230,MATCH(부록1!$E18,매매_거래량!$C$188:$C$230,0),MATCH(부록1!U$10,매매_거래량!$3:$3,0))</f>
        <v>611</v>
      </c>
      <c r="V18" s="1004">
        <f>INDEX(매매_거래량!$143:$185,MATCH(부록1!$E18,매매_거래량!$C$143:$C$185,0),MATCH(부록1!V$10,매매_거래량!$3:$3,0))+INDEX(매매_거래량!$188:$230,MATCH(부록1!$E18,매매_거래량!$C$188:$C$230,0),MATCH(부록1!V$10,매매_거래량!$3:$3,0))</f>
        <v>786</v>
      </c>
      <c r="W18" s="1005">
        <f>INDEX(매매_거래량!$143:$185,MATCH(부록1!$E18,매매_거래량!$C$143:$C$185,0),MATCH(부록1!W$10,매매_거래량!$3:$3,0))+INDEX(매매_거래량!$188:$230,MATCH(부록1!$E18,매매_거래량!$C$188:$C$230,0),MATCH(부록1!W$10,매매_거래량!$3:$3,0))</f>
        <v>304</v>
      </c>
      <c r="X18" s="1006">
        <f t="shared" si="7"/>
        <v>-61.323155216284988</v>
      </c>
      <c r="Y18" s="1001">
        <f t="shared" si="2"/>
        <v>-45.519713261648739</v>
      </c>
      <c r="Z18" s="1002">
        <f t="shared" si="3"/>
        <v>-24.752475247524753</v>
      </c>
      <c r="AA18" s="1891" t="s">
        <v>1628</v>
      </c>
      <c r="AB18" s="1892"/>
      <c r="AC18" s="1892"/>
      <c r="AD18" s="1892"/>
    </row>
    <row r="19" spans="1:30" ht="13.15" customHeight="1">
      <c r="A19" s="1898" t="s">
        <v>1629</v>
      </c>
      <c r="B19" s="1898"/>
      <c r="C19" s="1898"/>
      <c r="D19" s="1899"/>
      <c r="E19" s="522">
        <v>33</v>
      </c>
      <c r="F19" s="993">
        <f>INDEX(매매_거래량!$4:$50,MATCH(부록1!$E19,매매_거래량!$C$4:$C$50,0),MATCH(부록1!F$10,매매_거래량!$3:$3,0))</f>
        <v>2746</v>
      </c>
      <c r="G19" s="1009">
        <f>INDEX(매매_거래량!$4:$50,MATCH(부록1!$E19,매매_거래량!$C$4:$C$50,0),MATCH(부록1!G$10,매매_거래량!$3:$3,0))</f>
        <v>1981</v>
      </c>
      <c r="H19" s="1003">
        <f>INDEX(매매_거래량!$4:$50,MATCH(부록1!$E19,매매_거래량!$C$4:$C$50,0),MATCH(부록1!H$10,매매_거래량!$3:$3,0))</f>
        <v>2005</v>
      </c>
      <c r="I19" s="1004">
        <f>INDEX(매매_거래량!$4:$50,MATCH(부록1!$E19,매매_거래량!$C$4:$C$50,0),MATCH(부록1!I$10,매매_거래량!$3:$3,0))</f>
        <v>2213</v>
      </c>
      <c r="J19" s="1004">
        <f>INDEX(매매_거래량!$4:$50,MATCH(부록1!$E19,매매_거래량!$C$4:$C$50,0),MATCH(부록1!J$10,매매_거래량!$3:$3,0))</f>
        <v>2436</v>
      </c>
      <c r="K19" s="1004">
        <f>INDEX(매매_거래량!$4:$50,MATCH(부록1!$E19,매매_거래량!$C$4:$C$50,0),MATCH(부록1!K$10,매매_거래량!$3:$3,0))</f>
        <v>3848</v>
      </c>
      <c r="L19" s="1005">
        <f>INDEX(매매_거래량!$4:$50,MATCH(부록1!$E19,매매_거래량!$C$4:$C$50,0),MATCH(부록1!L$10,매매_거래량!$3:$3,0))</f>
        <v>1060</v>
      </c>
      <c r="M19" s="1006">
        <f t="shared" si="4"/>
        <v>-72.453222453222452</v>
      </c>
      <c r="N19" s="1001">
        <f t="shared" si="5"/>
        <v>-61.398397669337214</v>
      </c>
      <c r="O19" s="1001">
        <f t="shared" si="6"/>
        <v>-46.491670873296322</v>
      </c>
      <c r="P19" s="522">
        <v>33</v>
      </c>
      <c r="Q19" s="999">
        <f>INDEX(매매_거래량!$143:$185,MATCH(부록1!$E19,매매_거래량!$C$143:$C$185,0),MATCH(부록1!Q$10,매매_거래량!$3:$3,0))+INDEX(매매_거래량!$188:$230,MATCH(부록1!$E19,매매_거래량!$C$188:$C$230,0),MATCH(부록1!Q$10,매매_거래량!$3:$3,0))</f>
        <v>311</v>
      </c>
      <c r="R19" s="1010">
        <f>INDEX(매매_거래량!$143:$185,MATCH(부록1!$E19,매매_거래량!$C$143:$C$185,0),MATCH(부록1!R$10,매매_거래량!$3:$3,0))+INDEX(매매_거래량!$188:$230,MATCH(부록1!$E19,매매_거래량!$C$188:$C$230,0),MATCH(부록1!R$10,매매_거래량!$3:$3,0))</f>
        <v>212</v>
      </c>
      <c r="S19" s="1007">
        <f>INDEX(매매_거래량!$143:$185,MATCH(부록1!$E19,매매_거래량!$C$143:$C$185,0),MATCH(부록1!S$10,매매_거래량!$3:$3,0))+INDEX(매매_거래량!$188:$230,MATCH(부록1!$E19,매매_거래량!$C$188:$C$230,0),MATCH(부록1!S$10,매매_거래량!$3:$3,0))</f>
        <v>180</v>
      </c>
      <c r="T19" s="1004">
        <f>INDEX(매매_거래량!$143:$185,MATCH(부록1!$E19,매매_거래량!$C$143:$C$185,0),MATCH(부록1!T$10,매매_거래량!$3:$3,0))+INDEX(매매_거래량!$188:$230,MATCH(부록1!$E19,매매_거래량!$C$188:$C$230,0),MATCH(부록1!T$10,매매_거래량!$3:$3,0))</f>
        <v>199</v>
      </c>
      <c r="U19" s="1004">
        <f>INDEX(매매_거래량!$143:$185,MATCH(부록1!$E19,매매_거래량!$C$143:$C$185,0),MATCH(부록1!U$10,매매_거래량!$3:$3,0))+INDEX(매매_거래량!$188:$230,MATCH(부록1!$E19,매매_거래량!$C$188:$C$230,0),MATCH(부록1!U$10,매매_거래량!$3:$3,0))</f>
        <v>231</v>
      </c>
      <c r="V19" s="1004">
        <f>INDEX(매매_거래량!$143:$185,MATCH(부록1!$E19,매매_거래량!$C$143:$C$185,0),MATCH(부록1!V$10,매매_거래량!$3:$3,0))+INDEX(매매_거래량!$188:$230,MATCH(부록1!$E19,매매_거래량!$C$188:$C$230,0),MATCH(부록1!V$10,매매_거래량!$3:$3,0))</f>
        <v>340</v>
      </c>
      <c r="W19" s="1005">
        <f>INDEX(매매_거래량!$143:$185,MATCH(부록1!$E19,매매_거래량!$C$143:$C$185,0),MATCH(부록1!W$10,매매_거래량!$3:$3,0))+INDEX(매매_거래량!$188:$230,MATCH(부록1!$E19,매매_거래량!$C$188:$C$230,0),MATCH(부록1!W$10,매매_거래량!$3:$3,0))</f>
        <v>105</v>
      </c>
      <c r="X19" s="1006">
        <f t="shared" si="7"/>
        <v>-69.117647058823522</v>
      </c>
      <c r="Y19" s="1001">
        <f t="shared" si="2"/>
        <v>-66.237942122186496</v>
      </c>
      <c r="Z19" s="1002">
        <f t="shared" si="3"/>
        <v>-50.471698113207552</v>
      </c>
      <c r="AA19" s="1891" t="s">
        <v>1630</v>
      </c>
      <c r="AB19" s="1892"/>
      <c r="AC19" s="1892"/>
      <c r="AD19" s="1892"/>
    </row>
    <row r="20" spans="1:30" ht="13.15" customHeight="1">
      <c r="A20" s="1898" t="s">
        <v>1631</v>
      </c>
      <c r="B20" s="1898"/>
      <c r="C20" s="1898"/>
      <c r="D20" s="1899"/>
      <c r="E20" s="522">
        <v>34</v>
      </c>
      <c r="F20" s="993">
        <f>INDEX(매매_거래량!$4:$50,MATCH(부록1!$E20,매매_거래량!$C$4:$C$50,0),MATCH(부록1!F$10,매매_거래량!$3:$3,0))</f>
        <v>258</v>
      </c>
      <c r="G20" s="1009">
        <f>INDEX(매매_거래량!$4:$50,MATCH(부록1!$E20,매매_거래량!$C$4:$C$50,0),MATCH(부록1!G$10,매매_거래량!$3:$3,0))</f>
        <v>128</v>
      </c>
      <c r="H20" s="1003">
        <f>INDEX(매매_거래량!$4:$50,MATCH(부록1!$E20,매매_거래량!$C$4:$C$50,0),MATCH(부록1!H$10,매매_거래량!$3:$3,0))</f>
        <v>195</v>
      </c>
      <c r="I20" s="1004">
        <f>INDEX(매매_거래량!$4:$50,MATCH(부록1!$E20,매매_거래량!$C$4:$C$50,0),MATCH(부록1!I$10,매매_거래량!$3:$3,0))</f>
        <v>148</v>
      </c>
      <c r="J20" s="1004">
        <f>INDEX(매매_거래량!$4:$50,MATCH(부록1!$E20,매매_거래량!$C$4:$C$50,0),MATCH(부록1!J$10,매매_거래량!$3:$3,0))</f>
        <v>181</v>
      </c>
      <c r="K20" s="1004">
        <f>INDEX(매매_거래량!$4:$50,MATCH(부록1!$E20,매매_거래량!$C$4:$C$50,0),MATCH(부록1!K$10,매매_거래량!$3:$3,0))</f>
        <v>257</v>
      </c>
      <c r="L20" s="1005">
        <f>INDEX(매매_거래량!$4:$50,MATCH(부록1!$E20,매매_거래량!$C$4:$C$50,0),MATCH(부록1!L$10,매매_거래량!$3:$3,0))</f>
        <v>119</v>
      </c>
      <c r="M20" s="1006">
        <f t="shared" si="4"/>
        <v>-53.696498054474709</v>
      </c>
      <c r="N20" s="1001">
        <f>IF(ISERROR(100*(L20/F20-1))=TRUE,"",100*(L20/F20-1))</f>
        <v>-53.875968992248069</v>
      </c>
      <c r="O20" s="1001">
        <f>IF(ISERROR((L20/G20-1)*100)=TRUE,"",(L20/G20-1)*100)</f>
        <v>-7.03125</v>
      </c>
      <c r="P20" s="522">
        <v>34</v>
      </c>
      <c r="Q20" s="999">
        <f>INDEX(매매_거래량!$143:$185,MATCH(부록1!$E20,매매_거래량!$C$143:$C$185,0),MATCH(부록1!Q$10,매매_거래량!$3:$3,0))+INDEX(매매_거래량!$188:$230,MATCH(부록1!$E20,매매_거래량!$C$188:$C$230,0),MATCH(부록1!Q$10,매매_거래량!$3:$3,0))</f>
        <v>8</v>
      </c>
      <c r="R20" s="1010">
        <f>INDEX(매매_거래량!$143:$185,MATCH(부록1!$E20,매매_거래량!$C$143:$C$185,0),MATCH(부록1!R$10,매매_거래량!$3:$3,0))+INDEX(매매_거래량!$188:$230,MATCH(부록1!$E20,매매_거래량!$C$188:$C$230,0),MATCH(부록1!R$10,매매_거래량!$3:$3,0))</f>
        <v>8</v>
      </c>
      <c r="S20" s="1007">
        <f>INDEX(매매_거래량!$143:$185,MATCH(부록1!$E20,매매_거래량!$C$143:$C$185,0),MATCH(부록1!S$10,매매_거래량!$3:$3,0))+INDEX(매매_거래량!$188:$230,MATCH(부록1!$E20,매매_거래량!$C$188:$C$230,0),MATCH(부록1!S$10,매매_거래량!$3:$3,0))</f>
        <v>13</v>
      </c>
      <c r="T20" s="1004">
        <f>INDEX(매매_거래량!$143:$185,MATCH(부록1!$E20,매매_거래량!$C$143:$C$185,0),MATCH(부록1!T$10,매매_거래량!$3:$3,0))+INDEX(매매_거래량!$188:$230,MATCH(부록1!$E20,매매_거래량!$C$188:$C$230,0),MATCH(부록1!T$10,매매_거래량!$3:$3,0))</f>
        <v>13</v>
      </c>
      <c r="U20" s="1004">
        <f>INDEX(매매_거래량!$143:$185,MATCH(부록1!$E20,매매_거래량!$C$143:$C$185,0),MATCH(부록1!U$10,매매_거래량!$3:$3,0))+INDEX(매매_거래량!$188:$230,MATCH(부록1!$E20,매매_거래량!$C$188:$C$230,0),MATCH(부록1!U$10,매매_거래량!$3:$3,0))</f>
        <v>8</v>
      </c>
      <c r="V20" s="1004">
        <f>INDEX(매매_거래량!$143:$185,MATCH(부록1!$E20,매매_거래량!$C$143:$C$185,0),MATCH(부록1!V$10,매매_거래량!$3:$3,0))+INDEX(매매_거래량!$188:$230,MATCH(부록1!$E20,매매_거래량!$C$188:$C$230,0),MATCH(부록1!V$10,매매_거래량!$3:$3,0))</f>
        <v>38</v>
      </c>
      <c r="W20" s="1005">
        <f>INDEX(매매_거래량!$143:$185,MATCH(부록1!$E20,매매_거래량!$C$143:$C$185,0),MATCH(부록1!W$10,매매_거래량!$3:$3,0))+INDEX(매매_거래량!$188:$230,MATCH(부록1!$E20,매매_거래량!$C$188:$C$230,0),MATCH(부록1!W$10,매매_거래량!$3:$3,0))</f>
        <v>30</v>
      </c>
      <c r="X20" s="1006">
        <f t="shared" si="7"/>
        <v>-21.052631578947366</v>
      </c>
      <c r="Y20" s="1001">
        <f>IF(ISERROR(100*(W20/Q20-1))=TRUE,"",100*(W20/Q20-1))</f>
        <v>275</v>
      </c>
      <c r="Z20" s="1002">
        <f>IF(ISERROR((W20/R20-1)*100)=TRUE,"",(W20/R20-1)*100)</f>
        <v>275</v>
      </c>
      <c r="AA20" s="1891" t="s">
        <v>1632</v>
      </c>
      <c r="AB20" s="1892"/>
      <c r="AC20" s="1892"/>
      <c r="AD20" s="1892"/>
    </row>
    <row r="21" spans="1:30" ht="13.15" customHeight="1">
      <c r="A21" s="1893" t="s">
        <v>1633</v>
      </c>
      <c r="B21" s="1893"/>
      <c r="C21" s="1893"/>
      <c r="D21" s="1894"/>
      <c r="E21" s="1008">
        <v>37</v>
      </c>
      <c r="F21" s="993">
        <f>INDEX(매매_거래량!$4:$50,MATCH(부록1!$E21,매매_거래량!$C$4:$C$50,0),MATCH(부록1!F$10,매매_거래량!$3:$3,0))</f>
        <v>3100</v>
      </c>
      <c r="G21" s="993">
        <f>INDEX(매매_거래량!$4:$50,MATCH(부록1!$E21,매매_거래량!$C$4:$C$50,0),MATCH(부록1!G$10,매매_거래량!$3:$3,0))</f>
        <v>2526</v>
      </c>
      <c r="H21" s="1003">
        <f>INDEX(매매_거래량!$4:$50,MATCH(부록1!$E21,매매_거래량!$C$4:$C$50,0),MATCH(부록1!H$10,매매_거래량!$3:$3,0))</f>
        <v>2192</v>
      </c>
      <c r="I21" s="1004">
        <f>INDEX(매매_거래량!$4:$50,MATCH(부록1!$E21,매매_거래량!$C$4:$C$50,0),MATCH(부록1!I$10,매매_거래량!$3:$3,0))</f>
        <v>2440</v>
      </c>
      <c r="J21" s="1004">
        <f>INDEX(매매_거래량!$4:$50,MATCH(부록1!$E21,매매_거래량!$C$4:$C$50,0),MATCH(부록1!J$10,매매_거래량!$3:$3,0))</f>
        <v>3647</v>
      </c>
      <c r="K21" s="1004">
        <f>INDEX(매매_거래량!$4:$50,MATCH(부록1!$E21,매매_거래량!$C$4:$C$50,0),MATCH(부록1!K$10,매매_거래량!$3:$3,0))</f>
        <v>4503</v>
      </c>
      <c r="L21" s="1005">
        <f>INDEX(매매_거래량!$4:$50,MATCH(부록1!$E21,매매_거래량!$C$4:$C$50,0),MATCH(부록1!L$10,매매_거래량!$3:$3,0))</f>
        <v>1530</v>
      </c>
      <c r="M21" s="1006">
        <f t="shared" si="4"/>
        <v>-66.022651565622922</v>
      </c>
      <c r="N21" s="1001">
        <f t="shared" si="5"/>
        <v>-50.645161290322584</v>
      </c>
      <c r="O21" s="1001">
        <f t="shared" si="6"/>
        <v>-39.429928741092638</v>
      </c>
      <c r="P21" s="1008">
        <v>37</v>
      </c>
      <c r="Q21" s="999">
        <f>INDEX(매매_거래량!$143:$185,MATCH(부록1!$E21,매매_거래량!$C$143:$C$185,0),MATCH(부록1!Q$10,매매_거래량!$3:$3,0))+INDEX(매매_거래량!$188:$230,MATCH(부록1!$E21,매매_거래량!$C$188:$C$230,0),MATCH(부록1!Q$10,매매_거래량!$3:$3,0))</f>
        <v>182</v>
      </c>
      <c r="R21" s="999">
        <f>INDEX(매매_거래량!$143:$185,MATCH(부록1!$E21,매매_거래량!$C$143:$C$185,0),MATCH(부록1!R$10,매매_거래량!$3:$3,0))+INDEX(매매_거래량!$188:$230,MATCH(부록1!$E21,매매_거래량!$C$188:$C$230,0),MATCH(부록1!R$10,매매_거래량!$3:$3,0))</f>
        <v>211</v>
      </c>
      <c r="S21" s="1007">
        <f>INDEX(매매_거래량!$143:$185,MATCH(부록1!$E21,매매_거래량!$C$143:$C$185,0),MATCH(부록1!S$10,매매_거래량!$3:$3,0))+INDEX(매매_거래량!$188:$230,MATCH(부록1!$E21,매매_거래량!$C$188:$C$230,0),MATCH(부록1!S$10,매매_거래량!$3:$3,0))</f>
        <v>139</v>
      </c>
      <c r="T21" s="1004">
        <f>INDEX(매매_거래량!$143:$185,MATCH(부록1!$E21,매매_거래량!$C$143:$C$185,0),MATCH(부록1!T$10,매매_거래량!$3:$3,0))+INDEX(매매_거래량!$188:$230,MATCH(부록1!$E21,매매_거래량!$C$188:$C$230,0),MATCH(부록1!T$10,매매_거래량!$3:$3,0))</f>
        <v>186</v>
      </c>
      <c r="U21" s="1004">
        <f>INDEX(매매_거래량!$143:$185,MATCH(부록1!$E21,매매_거래량!$C$143:$C$185,0),MATCH(부록1!U$10,매매_거래량!$3:$3,0))+INDEX(매매_거래량!$188:$230,MATCH(부록1!$E21,매매_거래량!$C$188:$C$230,0),MATCH(부록1!U$10,매매_거래량!$3:$3,0))</f>
        <v>173</v>
      </c>
      <c r="V21" s="1004">
        <f>INDEX(매매_거래량!$143:$185,MATCH(부록1!$E21,매매_거래량!$C$143:$C$185,0),MATCH(부록1!V$10,매매_거래량!$3:$3,0))+INDEX(매매_거래량!$188:$230,MATCH(부록1!$E21,매매_거래량!$C$188:$C$230,0),MATCH(부록1!V$10,매매_거래량!$3:$3,0))</f>
        <v>189</v>
      </c>
      <c r="W21" s="1005">
        <f>INDEX(매매_거래량!$143:$185,MATCH(부록1!$E21,매매_거래량!$C$143:$C$185,0),MATCH(부록1!W$10,매매_거래량!$3:$3,0))+INDEX(매매_거래량!$188:$230,MATCH(부록1!$E21,매매_거래량!$C$188:$C$230,0),MATCH(부록1!W$10,매매_거래량!$3:$3,0))</f>
        <v>118</v>
      </c>
      <c r="X21" s="1006">
        <f t="shared" si="7"/>
        <v>-37.56613756613757</v>
      </c>
      <c r="Y21" s="1001">
        <f t="shared" ref="Y21:Y28" si="8">100*(W21/Q21-1)</f>
        <v>-35.164835164835161</v>
      </c>
      <c r="Z21" s="1002">
        <f t="shared" ref="Z21:Z28" si="9">(W21/R21-1)*100</f>
        <v>-44.075829383886258</v>
      </c>
      <c r="AA21" s="1889" t="s">
        <v>1634</v>
      </c>
      <c r="AB21" s="1890"/>
      <c r="AC21" s="1890"/>
      <c r="AD21" s="1890"/>
    </row>
    <row r="22" spans="1:30" ht="13.15" customHeight="1">
      <c r="A22" s="1893" t="s">
        <v>1635</v>
      </c>
      <c r="B22" s="1893"/>
      <c r="C22" s="1893"/>
      <c r="D22" s="1894"/>
      <c r="E22" s="1008">
        <v>38</v>
      </c>
      <c r="F22" s="993">
        <f>INDEX(매매_거래량!$4:$50,MATCH(부록1!$E22,매매_거래량!$C$4:$C$50,0),MATCH(부록1!F$10,매매_거래량!$3:$3,0))</f>
        <v>4536</v>
      </c>
      <c r="G22" s="993">
        <f>INDEX(매매_거래량!$4:$50,MATCH(부록1!$E22,매매_거래량!$C$4:$C$50,0),MATCH(부록1!G$10,매매_거래량!$3:$3,0))</f>
        <v>2325</v>
      </c>
      <c r="H22" s="1003">
        <f>INDEX(매매_거래량!$4:$50,MATCH(부록1!$E22,매매_거래량!$C$4:$C$50,0),MATCH(부록1!H$10,매매_거래량!$3:$3,0))</f>
        <v>2636</v>
      </c>
      <c r="I22" s="1004">
        <f>INDEX(매매_거래량!$4:$50,MATCH(부록1!$E22,매매_거래량!$C$4:$C$50,0),MATCH(부록1!I$10,매매_거래량!$3:$3,0))</f>
        <v>2889</v>
      </c>
      <c r="J22" s="1004">
        <f>INDEX(매매_거래량!$4:$50,MATCH(부록1!$E22,매매_거래량!$C$4:$C$50,0),MATCH(부록1!J$10,매매_거래량!$3:$3,0))</f>
        <v>2850</v>
      </c>
      <c r="K22" s="1004">
        <f>INDEX(매매_거래량!$4:$50,MATCH(부록1!$E22,매매_거래량!$C$4:$C$50,0),MATCH(부록1!K$10,매매_거래량!$3:$3,0))</f>
        <v>4791</v>
      </c>
      <c r="L22" s="1005">
        <f>INDEX(매매_거래량!$4:$50,MATCH(부록1!$E22,매매_거래량!$C$4:$C$50,0),MATCH(부록1!L$10,매매_거래량!$3:$3,0))</f>
        <v>1717</v>
      </c>
      <c r="M22" s="1006">
        <f t="shared" si="4"/>
        <v>-64.161970361093722</v>
      </c>
      <c r="N22" s="1001">
        <f t="shared" si="5"/>
        <v>-62.147266313932981</v>
      </c>
      <c r="O22" s="1001">
        <f t="shared" si="6"/>
        <v>-26.1505376344086</v>
      </c>
      <c r="P22" s="1008">
        <v>38</v>
      </c>
      <c r="Q22" s="999">
        <f>INDEX(매매_거래량!$143:$185,MATCH(부록1!$E22,매매_거래량!$C$143:$C$185,0),MATCH(부록1!Q$10,매매_거래량!$3:$3,0))+INDEX(매매_거래량!$188:$230,MATCH(부록1!$E22,매매_거래량!$C$188:$C$230,0),MATCH(부록1!Q$10,매매_거래량!$3:$3,0))</f>
        <v>328</v>
      </c>
      <c r="R22" s="999">
        <f>INDEX(매매_거래량!$143:$185,MATCH(부록1!$E22,매매_거래량!$C$143:$C$185,0),MATCH(부록1!R$10,매매_거래량!$3:$3,0))+INDEX(매매_거래량!$188:$230,MATCH(부록1!$E22,매매_거래량!$C$188:$C$230,0),MATCH(부록1!R$10,매매_거래량!$3:$3,0))</f>
        <v>263</v>
      </c>
      <c r="S22" s="1007">
        <f>INDEX(매매_거래량!$143:$185,MATCH(부록1!$E22,매매_거래량!$C$143:$C$185,0),MATCH(부록1!S$10,매매_거래량!$3:$3,0))+INDEX(매매_거래량!$188:$230,MATCH(부록1!$E22,매매_거래량!$C$188:$C$230,0),MATCH(부록1!S$10,매매_거래량!$3:$3,0))</f>
        <v>257</v>
      </c>
      <c r="T22" s="1004">
        <f>INDEX(매매_거래량!$143:$185,MATCH(부록1!$E22,매매_거래량!$C$143:$C$185,0),MATCH(부록1!T$10,매매_거래량!$3:$3,0))+INDEX(매매_거래량!$188:$230,MATCH(부록1!$E22,매매_거래량!$C$188:$C$230,0),MATCH(부록1!T$10,매매_거래량!$3:$3,0))</f>
        <v>294</v>
      </c>
      <c r="U22" s="1004">
        <f>INDEX(매매_거래량!$143:$185,MATCH(부록1!$E22,매매_거래량!$C$143:$C$185,0),MATCH(부록1!U$10,매매_거래량!$3:$3,0))+INDEX(매매_거래량!$188:$230,MATCH(부록1!$E22,매매_거래량!$C$188:$C$230,0),MATCH(부록1!U$10,매매_거래량!$3:$3,0))</f>
        <v>272</v>
      </c>
      <c r="V22" s="1004">
        <f>INDEX(매매_거래량!$143:$185,MATCH(부록1!$E22,매매_거래량!$C$143:$C$185,0),MATCH(부록1!V$10,매매_거래량!$3:$3,0))+INDEX(매매_거래량!$188:$230,MATCH(부록1!$E22,매매_거래량!$C$188:$C$230,0),MATCH(부록1!V$10,매매_거래량!$3:$3,0))</f>
        <v>352</v>
      </c>
      <c r="W22" s="1005">
        <f>INDEX(매매_거래량!$143:$185,MATCH(부록1!$E22,매매_거래량!$C$143:$C$185,0),MATCH(부록1!W$10,매매_거래량!$3:$3,0))+INDEX(매매_거래량!$188:$230,MATCH(부록1!$E22,매매_거래량!$C$188:$C$230,0),MATCH(부록1!W$10,매매_거래량!$3:$3,0))</f>
        <v>196</v>
      </c>
      <c r="X22" s="1006">
        <f t="shared" si="7"/>
        <v>-44.31818181818182</v>
      </c>
      <c r="Y22" s="1001">
        <f t="shared" si="8"/>
        <v>-40.243902439024396</v>
      </c>
      <c r="Z22" s="1002">
        <f t="shared" si="9"/>
        <v>-25.475285171102659</v>
      </c>
      <c r="AA22" s="1889" t="s">
        <v>1636</v>
      </c>
      <c r="AB22" s="1890"/>
      <c r="AC22" s="1890"/>
      <c r="AD22" s="1890"/>
    </row>
    <row r="23" spans="1:30" ht="13.15" customHeight="1">
      <c r="A23" s="1893" t="s">
        <v>1637</v>
      </c>
      <c r="B23" s="1893"/>
      <c r="C23" s="1893"/>
      <c r="D23" s="1894"/>
      <c r="E23" s="1008">
        <v>39</v>
      </c>
      <c r="F23" s="993">
        <f>INDEX(매매_거래량!$4:$50,MATCH(부록1!$E23,매매_거래량!$C$4:$C$50,0),MATCH(부록1!F$10,매매_거래량!$3:$3,0))</f>
        <v>5020</v>
      </c>
      <c r="G23" s="993">
        <f>INDEX(매매_거래량!$4:$50,MATCH(부록1!$E23,매매_거래량!$C$4:$C$50,0),MATCH(부록1!G$10,매매_거래량!$3:$3,0))</f>
        <v>4436</v>
      </c>
      <c r="H23" s="1003">
        <f>INDEX(매매_거래량!$4:$50,MATCH(부록1!$E23,매매_거래량!$C$4:$C$50,0),MATCH(부록1!H$10,매매_거래량!$3:$3,0))</f>
        <v>3317</v>
      </c>
      <c r="I23" s="1004">
        <f>INDEX(매매_거래량!$4:$50,MATCH(부록1!$E23,매매_거래량!$C$4:$C$50,0),MATCH(부록1!I$10,매매_거래량!$3:$3,0))</f>
        <v>3741</v>
      </c>
      <c r="J23" s="1004">
        <f>INDEX(매매_거래량!$4:$50,MATCH(부록1!$E23,매매_거래량!$C$4:$C$50,0),MATCH(부록1!J$10,매매_거래량!$3:$3,0))</f>
        <v>4187</v>
      </c>
      <c r="K23" s="1004">
        <f>INDEX(매매_거래량!$4:$50,MATCH(부록1!$E23,매매_거래량!$C$4:$C$50,0),MATCH(부록1!K$10,매매_거래량!$3:$3,0))</f>
        <v>6224</v>
      </c>
      <c r="L23" s="1005">
        <f>INDEX(매매_거래량!$4:$50,MATCH(부록1!$E23,매매_거래량!$C$4:$C$50,0),MATCH(부록1!L$10,매매_거래량!$3:$3,0))</f>
        <v>2110</v>
      </c>
      <c r="M23" s="1006">
        <f t="shared" si="4"/>
        <v>-66.098971722365036</v>
      </c>
      <c r="N23" s="1001">
        <f t="shared" si="5"/>
        <v>-57.968127490039834</v>
      </c>
      <c r="O23" s="1001">
        <f t="shared" si="6"/>
        <v>-52.434625788999099</v>
      </c>
      <c r="P23" s="1008">
        <v>39</v>
      </c>
      <c r="Q23" s="999">
        <f>INDEX(매매_거래량!$143:$185,MATCH(부록1!$E23,매매_거래량!$C$143:$C$185,0),MATCH(부록1!Q$10,매매_거래량!$3:$3,0))+INDEX(매매_거래량!$188:$230,MATCH(부록1!$E23,매매_거래량!$C$188:$C$230,0),MATCH(부록1!Q$10,매매_거래량!$3:$3,0))</f>
        <v>480</v>
      </c>
      <c r="R23" s="999">
        <f>INDEX(매매_거래량!$143:$185,MATCH(부록1!$E23,매매_거래량!$C$143:$C$185,0),MATCH(부록1!R$10,매매_거래량!$3:$3,0))+INDEX(매매_거래량!$188:$230,MATCH(부록1!$E23,매매_거래량!$C$188:$C$230,0),MATCH(부록1!R$10,매매_거래량!$3:$3,0))</f>
        <v>333</v>
      </c>
      <c r="S23" s="1007">
        <f>INDEX(매매_거래량!$143:$185,MATCH(부록1!$E23,매매_거래량!$C$143:$C$185,0),MATCH(부록1!S$10,매매_거래량!$3:$3,0))+INDEX(매매_거래량!$188:$230,MATCH(부록1!$E23,매매_거래량!$C$188:$C$230,0),MATCH(부록1!S$10,매매_거래량!$3:$3,0))</f>
        <v>434</v>
      </c>
      <c r="T23" s="1004">
        <f>INDEX(매매_거래량!$143:$185,MATCH(부록1!$E23,매매_거래량!$C$143:$C$185,0),MATCH(부록1!T$10,매매_거래량!$3:$3,0))+INDEX(매매_거래량!$188:$230,MATCH(부록1!$E23,매매_거래량!$C$188:$C$230,0),MATCH(부록1!T$10,매매_거래량!$3:$3,0))</f>
        <v>390</v>
      </c>
      <c r="U23" s="1004">
        <f>INDEX(매매_거래량!$143:$185,MATCH(부록1!$E23,매매_거래량!$C$143:$C$185,0),MATCH(부록1!U$10,매매_거래량!$3:$3,0))+INDEX(매매_거래량!$188:$230,MATCH(부록1!$E23,매매_거래량!$C$188:$C$230,0),MATCH(부록1!U$10,매매_거래량!$3:$3,0))</f>
        <v>436</v>
      </c>
      <c r="V23" s="1004">
        <f>INDEX(매매_거래량!$143:$185,MATCH(부록1!$E23,매매_거래량!$C$143:$C$185,0),MATCH(부록1!V$10,매매_거래량!$3:$3,0))+INDEX(매매_거래량!$188:$230,MATCH(부록1!$E23,매매_거래량!$C$188:$C$230,0),MATCH(부록1!V$10,매매_거래량!$3:$3,0))</f>
        <v>492</v>
      </c>
      <c r="W23" s="1005">
        <f>INDEX(매매_거래량!$143:$185,MATCH(부록1!$E23,매매_거래량!$C$143:$C$185,0),MATCH(부록1!W$10,매매_거래량!$3:$3,0))+INDEX(매매_거래량!$188:$230,MATCH(부록1!$E23,매매_거래량!$C$188:$C$230,0),MATCH(부록1!W$10,매매_거래량!$3:$3,0))</f>
        <v>239</v>
      </c>
      <c r="X23" s="1006">
        <f t="shared" si="7"/>
        <v>-51.422764227642269</v>
      </c>
      <c r="Y23" s="1001">
        <f t="shared" si="8"/>
        <v>-50.208333333333336</v>
      </c>
      <c r="Z23" s="1002">
        <f t="shared" si="9"/>
        <v>-28.228228228228225</v>
      </c>
      <c r="AA23" s="1889" t="s">
        <v>1638</v>
      </c>
      <c r="AB23" s="1890"/>
      <c r="AC23" s="1890"/>
      <c r="AD23" s="1890"/>
    </row>
    <row r="24" spans="1:30" ht="13.15" customHeight="1">
      <c r="A24" s="1893" t="s">
        <v>1639</v>
      </c>
      <c r="B24" s="1893"/>
      <c r="C24" s="1893"/>
      <c r="D24" s="1894"/>
      <c r="E24" s="1008">
        <v>40</v>
      </c>
      <c r="F24" s="993">
        <f>INDEX(매매_거래량!$4:$50,MATCH(부록1!$E24,매매_거래량!$C$4:$C$50,0),MATCH(부록1!F$10,매매_거래량!$3:$3,0))</f>
        <v>7312</v>
      </c>
      <c r="G24" s="993">
        <f>INDEX(매매_거래량!$4:$50,MATCH(부록1!$E24,매매_거래량!$C$4:$C$50,0),MATCH(부록1!G$10,매매_거래량!$3:$3,0))</f>
        <v>1829</v>
      </c>
      <c r="H24" s="1003">
        <f>INDEX(매매_거래량!$4:$50,MATCH(부록1!$E24,매매_거래량!$C$4:$C$50,0),MATCH(부록1!H$10,매매_거래량!$3:$3,0))</f>
        <v>2431</v>
      </c>
      <c r="I24" s="1004">
        <f>INDEX(매매_거래량!$4:$50,MATCH(부록1!$E24,매매_거래량!$C$4:$C$50,0),MATCH(부록1!I$10,매매_거래량!$3:$3,0))</f>
        <v>2907</v>
      </c>
      <c r="J24" s="1004">
        <f>INDEX(매매_거래량!$4:$50,MATCH(부록1!$E24,매매_거래량!$C$4:$C$50,0),MATCH(부록1!J$10,매매_거래량!$3:$3,0))</f>
        <v>2497</v>
      </c>
      <c r="K24" s="1004">
        <f>INDEX(매매_거래량!$4:$50,MATCH(부록1!$E24,매매_거래량!$C$4:$C$50,0),MATCH(부록1!K$10,매매_거래량!$3:$3,0))</f>
        <v>3830</v>
      </c>
      <c r="L24" s="1005">
        <f>INDEX(매매_거래량!$4:$50,MATCH(부록1!$E24,매매_거래량!$C$4:$C$50,0),MATCH(부록1!L$10,매매_거래량!$3:$3,0))</f>
        <v>1489</v>
      </c>
      <c r="M24" s="1006">
        <f t="shared" si="4"/>
        <v>-61.122715404699733</v>
      </c>
      <c r="N24" s="1001">
        <f t="shared" si="5"/>
        <v>-79.636214442013127</v>
      </c>
      <c r="O24" s="1001">
        <f t="shared" si="6"/>
        <v>-18.589393110989615</v>
      </c>
      <c r="P24" s="1008">
        <v>40</v>
      </c>
      <c r="Q24" s="999">
        <f>INDEX(매매_거래량!$143:$185,MATCH(부록1!$E24,매매_거래량!$C$143:$C$185,0),MATCH(부록1!Q$10,매매_거래량!$3:$3,0))+INDEX(매매_거래량!$188:$230,MATCH(부록1!$E24,매매_거래량!$C$188:$C$230,0),MATCH(부록1!Q$10,매매_거래량!$3:$3,0))</f>
        <v>274</v>
      </c>
      <c r="R24" s="999">
        <f>INDEX(매매_거래량!$143:$185,MATCH(부록1!$E24,매매_거래량!$C$143:$C$185,0),MATCH(부록1!R$10,매매_거래량!$3:$3,0))+INDEX(매매_거래량!$188:$230,MATCH(부록1!$E24,매매_거래량!$C$188:$C$230,0),MATCH(부록1!R$10,매매_거래량!$3:$3,0))</f>
        <v>163</v>
      </c>
      <c r="S24" s="1007">
        <f>INDEX(매매_거래량!$143:$185,MATCH(부록1!$E24,매매_거래량!$C$143:$C$185,0),MATCH(부록1!S$10,매매_거래량!$3:$3,0))+INDEX(매매_거래량!$188:$230,MATCH(부록1!$E24,매매_거래량!$C$188:$C$230,0),MATCH(부록1!S$10,매매_거래량!$3:$3,0))</f>
        <v>191</v>
      </c>
      <c r="T24" s="1004">
        <f>INDEX(매매_거래량!$143:$185,MATCH(부록1!$E24,매매_거래량!$C$143:$C$185,0),MATCH(부록1!T$10,매매_거래량!$3:$3,0))+INDEX(매매_거래량!$188:$230,MATCH(부록1!$E24,매매_거래량!$C$188:$C$230,0),MATCH(부록1!T$10,매매_거래량!$3:$3,0))</f>
        <v>491</v>
      </c>
      <c r="U24" s="1004">
        <f>INDEX(매매_거래량!$143:$185,MATCH(부록1!$E24,매매_거래량!$C$143:$C$185,0),MATCH(부록1!U$10,매매_거래량!$3:$3,0))+INDEX(매매_거래량!$188:$230,MATCH(부록1!$E24,매매_거래량!$C$188:$C$230,0),MATCH(부록1!U$10,매매_거래량!$3:$3,0))</f>
        <v>282</v>
      </c>
      <c r="V24" s="1004">
        <f>INDEX(매매_거래량!$143:$185,MATCH(부록1!$E24,매매_거래량!$C$143:$C$185,0),MATCH(부록1!V$10,매매_거래량!$3:$3,0))+INDEX(매매_거래량!$188:$230,MATCH(부록1!$E24,매매_거래량!$C$188:$C$230,0),MATCH(부록1!V$10,매매_거래량!$3:$3,0))</f>
        <v>308</v>
      </c>
      <c r="W24" s="1005">
        <f>INDEX(매매_거래량!$143:$185,MATCH(부록1!$E24,매매_거래량!$C$143:$C$185,0),MATCH(부록1!W$10,매매_거래량!$3:$3,0))+INDEX(매매_거래량!$188:$230,MATCH(부록1!$E24,매매_거래량!$C$188:$C$230,0),MATCH(부록1!W$10,매매_거래량!$3:$3,0))</f>
        <v>127</v>
      </c>
      <c r="X24" s="1006">
        <f t="shared" si="7"/>
        <v>-58.766233766233768</v>
      </c>
      <c r="Y24" s="1001">
        <f t="shared" si="8"/>
        <v>-53.649635036496356</v>
      </c>
      <c r="Z24" s="1002">
        <f t="shared" si="9"/>
        <v>-22.085889570552141</v>
      </c>
      <c r="AA24" s="1889" t="s">
        <v>1640</v>
      </c>
      <c r="AB24" s="1890"/>
      <c r="AC24" s="1890"/>
      <c r="AD24" s="1890"/>
    </row>
    <row r="25" spans="1:30" ht="13.15" customHeight="1">
      <c r="A25" s="1893" t="s">
        <v>1641</v>
      </c>
      <c r="B25" s="1893"/>
      <c r="C25" s="1893"/>
      <c r="D25" s="1894"/>
      <c r="E25" s="1008">
        <v>41</v>
      </c>
      <c r="F25" s="993">
        <f>INDEX(매매_거래량!$4:$50,MATCH(부록1!$E25,매매_거래량!$C$4:$C$50,0),MATCH(부록1!F$10,매매_거래량!$3:$3,0))</f>
        <v>2936</v>
      </c>
      <c r="G25" s="993">
        <f>INDEX(매매_거래량!$4:$50,MATCH(부록1!$E25,매매_거래량!$C$4:$C$50,0),MATCH(부록1!G$10,매매_거래량!$3:$3,0))</f>
        <v>2304</v>
      </c>
      <c r="H25" s="1003">
        <f>INDEX(매매_거래량!$4:$50,MATCH(부록1!$E25,매매_거래량!$C$4:$C$50,0),MATCH(부록1!H$10,매매_거래량!$3:$3,0))</f>
        <v>2354</v>
      </c>
      <c r="I25" s="1004">
        <f>INDEX(매매_거래량!$4:$50,MATCH(부록1!$E25,매매_거래량!$C$4:$C$50,0),MATCH(부록1!I$10,매매_거래량!$3:$3,0))</f>
        <v>2269</v>
      </c>
      <c r="J25" s="1004">
        <f>INDEX(매매_거래량!$4:$50,MATCH(부록1!$E25,매매_거래량!$C$4:$C$50,0),MATCH(부록1!J$10,매매_거래량!$3:$3,0))</f>
        <v>2502</v>
      </c>
      <c r="K25" s="1004">
        <f>INDEX(매매_거래량!$4:$50,MATCH(부록1!$E25,매매_거래량!$C$4:$C$50,0),MATCH(부록1!K$10,매매_거래량!$3:$3,0))</f>
        <v>3338</v>
      </c>
      <c r="L25" s="1005">
        <f>INDEX(매매_거래량!$4:$50,MATCH(부록1!$E25,매매_거래량!$C$4:$C$50,0),MATCH(부록1!L$10,매매_거래량!$3:$3,0))</f>
        <v>1391</v>
      </c>
      <c r="M25" s="1006">
        <f t="shared" si="4"/>
        <v>-58.328340323547032</v>
      </c>
      <c r="N25" s="1001">
        <f t="shared" si="5"/>
        <v>-52.62261580381471</v>
      </c>
      <c r="O25" s="1001">
        <f t="shared" si="6"/>
        <v>-39.626736111111114</v>
      </c>
      <c r="P25" s="1008">
        <v>41</v>
      </c>
      <c r="Q25" s="999">
        <f>INDEX(매매_거래량!$143:$185,MATCH(부록1!$E25,매매_거래량!$C$143:$C$185,0),MATCH(부록1!Q$10,매매_거래량!$3:$3,0))+INDEX(매매_거래량!$188:$230,MATCH(부록1!$E25,매매_거래량!$C$188:$C$230,0),MATCH(부록1!Q$10,매매_거래량!$3:$3,0))</f>
        <v>192</v>
      </c>
      <c r="R25" s="999">
        <f>INDEX(매매_거래량!$143:$185,MATCH(부록1!$E25,매매_거래량!$C$143:$C$185,0),MATCH(부록1!R$10,매매_거래량!$3:$3,0))+INDEX(매매_거래량!$188:$230,MATCH(부록1!$E25,매매_거래량!$C$188:$C$230,0),MATCH(부록1!R$10,매매_거래량!$3:$3,0))</f>
        <v>109</v>
      </c>
      <c r="S25" s="1007">
        <f>INDEX(매매_거래량!$143:$185,MATCH(부록1!$E25,매매_거래량!$C$143:$C$185,0),MATCH(부록1!S$10,매매_거래량!$3:$3,0))+INDEX(매매_거래량!$188:$230,MATCH(부록1!$E25,매매_거래량!$C$188:$C$230,0),MATCH(부록1!S$10,매매_거래량!$3:$3,0))</f>
        <v>164</v>
      </c>
      <c r="T25" s="1004">
        <f>INDEX(매매_거래량!$143:$185,MATCH(부록1!$E25,매매_거래량!$C$143:$C$185,0),MATCH(부록1!T$10,매매_거래량!$3:$3,0))+INDEX(매매_거래량!$188:$230,MATCH(부록1!$E25,매매_거래량!$C$188:$C$230,0),MATCH(부록1!T$10,매매_거래량!$3:$3,0))</f>
        <v>205</v>
      </c>
      <c r="U25" s="1004">
        <f>INDEX(매매_거래량!$143:$185,MATCH(부록1!$E25,매매_거래량!$C$143:$C$185,0),MATCH(부록1!U$10,매매_거래량!$3:$3,0))+INDEX(매매_거래량!$188:$230,MATCH(부록1!$E25,매매_거래량!$C$188:$C$230,0),MATCH(부록1!U$10,매매_거래량!$3:$3,0))</f>
        <v>142</v>
      </c>
      <c r="V25" s="1004">
        <f>INDEX(매매_거래량!$143:$185,MATCH(부록1!$E25,매매_거래량!$C$143:$C$185,0),MATCH(부록1!V$10,매매_거래량!$3:$3,0))+INDEX(매매_거래량!$188:$230,MATCH(부록1!$E25,매매_거래량!$C$188:$C$230,0),MATCH(부록1!V$10,매매_거래량!$3:$3,0))</f>
        <v>179</v>
      </c>
      <c r="W25" s="1005">
        <f>INDEX(매매_거래량!$143:$185,MATCH(부록1!$E25,매매_거래량!$C$143:$C$185,0),MATCH(부록1!W$10,매매_거래량!$3:$3,0))+INDEX(매매_거래량!$188:$230,MATCH(부록1!$E25,매매_거래량!$C$188:$C$230,0),MATCH(부록1!W$10,매매_거래량!$3:$3,0))</f>
        <v>95</v>
      </c>
      <c r="X25" s="1006">
        <f t="shared" si="7"/>
        <v>-46.927374301675975</v>
      </c>
      <c r="Y25" s="1001">
        <f t="shared" si="8"/>
        <v>-50.520833333333329</v>
      </c>
      <c r="Z25" s="1002">
        <f t="shared" si="9"/>
        <v>-12.844036697247708</v>
      </c>
      <c r="AA25" s="1889" t="s">
        <v>1642</v>
      </c>
      <c r="AB25" s="1890"/>
      <c r="AC25" s="1890"/>
      <c r="AD25" s="1890"/>
    </row>
    <row r="26" spans="1:30" ht="13.15" customHeight="1">
      <c r="A26" s="1873" t="s">
        <v>1643</v>
      </c>
      <c r="B26" s="1873"/>
      <c r="C26" s="1873"/>
      <c r="D26" s="1874"/>
      <c r="E26" s="1011">
        <v>42</v>
      </c>
      <c r="F26" s="993">
        <f>INDEX(매매_거래량!$4:$50,MATCH(부록1!$E26,매매_거래량!$C$4:$C$50,0),MATCH(부록1!F$10,매매_거래량!$3:$3,0))</f>
        <v>6348</v>
      </c>
      <c r="G26" s="993">
        <f>INDEX(매매_거래량!$4:$50,MATCH(부록1!$E26,매매_거래량!$C$4:$C$50,0),MATCH(부록1!G$10,매매_거래량!$3:$3,0))</f>
        <v>3790</v>
      </c>
      <c r="H26" s="1003">
        <f>INDEX(매매_거래량!$4:$50,MATCH(부록1!$E26,매매_거래량!$C$4:$C$50,0),MATCH(부록1!H$10,매매_거래량!$3:$3,0))</f>
        <v>4502</v>
      </c>
      <c r="I26" s="1004">
        <f>INDEX(매매_거래량!$4:$50,MATCH(부록1!$E26,매매_거래량!$C$4:$C$50,0),MATCH(부록1!I$10,매매_거래량!$3:$3,0))</f>
        <v>5043</v>
      </c>
      <c r="J26" s="1004">
        <f>INDEX(매매_거래량!$4:$50,MATCH(부록1!$E26,매매_거래량!$C$4:$C$50,0),MATCH(부록1!J$10,매매_거래량!$3:$3,0))</f>
        <v>6159</v>
      </c>
      <c r="K26" s="1004">
        <f>INDEX(매매_거래량!$4:$50,MATCH(부록1!$E26,매매_거래량!$C$4:$C$50,0),MATCH(부록1!K$10,매매_거래량!$3:$3,0))</f>
        <v>7332</v>
      </c>
      <c r="L26" s="1005">
        <f>INDEX(매매_거래량!$4:$50,MATCH(부록1!$E26,매매_거래량!$C$4:$C$50,0),MATCH(부록1!L$10,매매_거래량!$3:$3,0))</f>
        <v>2930</v>
      </c>
      <c r="M26" s="1006">
        <f t="shared" si="4"/>
        <v>-60.038188761593013</v>
      </c>
      <c r="N26" s="1001">
        <f t="shared" si="5"/>
        <v>-53.843730308758666</v>
      </c>
      <c r="O26" s="1001">
        <f t="shared" si="6"/>
        <v>-22.691292875989443</v>
      </c>
      <c r="P26" s="1011">
        <v>42</v>
      </c>
      <c r="Q26" s="999">
        <f>INDEX(매매_거래량!$143:$185,MATCH(부록1!$E26,매매_거래량!$C$143:$C$185,0),MATCH(부록1!Q$10,매매_거래량!$3:$3,0))+INDEX(매매_거래량!$188:$230,MATCH(부록1!$E26,매매_거래량!$C$188:$C$230,0),MATCH(부록1!Q$10,매매_거래량!$3:$3,0))</f>
        <v>630</v>
      </c>
      <c r="R26" s="999">
        <f>INDEX(매매_거래량!$143:$185,MATCH(부록1!$E26,매매_거래량!$C$143:$C$185,0),MATCH(부록1!R$10,매매_거래량!$3:$3,0))+INDEX(매매_거래량!$188:$230,MATCH(부록1!$E26,매매_거래량!$C$188:$C$230,0),MATCH(부록1!R$10,매매_거래량!$3:$3,0))</f>
        <v>406</v>
      </c>
      <c r="S26" s="1007">
        <f>INDEX(매매_거래량!$143:$185,MATCH(부록1!$E26,매매_거래량!$C$143:$C$185,0),MATCH(부록1!S$10,매매_거래량!$3:$3,0))+INDEX(매매_거래량!$188:$230,MATCH(부록1!$E26,매매_거래량!$C$188:$C$230,0),MATCH(부록1!S$10,매매_거래량!$3:$3,0))</f>
        <v>674</v>
      </c>
      <c r="T26" s="1004">
        <f>INDEX(매매_거래량!$143:$185,MATCH(부록1!$E26,매매_거래량!$C$143:$C$185,0),MATCH(부록1!T$10,매매_거래량!$3:$3,0))+INDEX(매매_거래량!$188:$230,MATCH(부록1!$E26,매매_거래량!$C$188:$C$230,0),MATCH(부록1!T$10,매매_거래량!$3:$3,0))</f>
        <v>689</v>
      </c>
      <c r="U26" s="1004">
        <f>INDEX(매매_거래량!$143:$185,MATCH(부록1!$E26,매매_거래량!$C$143:$C$185,0),MATCH(부록1!U$10,매매_거래량!$3:$3,0))+INDEX(매매_거래량!$188:$230,MATCH(부록1!$E26,매매_거래량!$C$188:$C$230,0),MATCH(부록1!U$10,매매_거래량!$3:$3,0))</f>
        <v>732</v>
      </c>
      <c r="V26" s="1004">
        <f>INDEX(매매_거래량!$143:$185,MATCH(부록1!$E26,매매_거래량!$C$143:$C$185,0),MATCH(부록1!V$10,매매_거래량!$3:$3,0))+INDEX(매매_거래량!$188:$230,MATCH(부록1!$E26,매매_거래량!$C$188:$C$230,0),MATCH(부록1!V$10,매매_거래량!$3:$3,0))</f>
        <v>900</v>
      </c>
      <c r="W26" s="1005">
        <f>INDEX(매매_거래량!$143:$185,MATCH(부록1!$E26,매매_거래량!$C$143:$C$185,0),MATCH(부록1!W$10,매매_거래량!$3:$3,0))+INDEX(매매_거래량!$188:$230,MATCH(부록1!$E26,매매_거래량!$C$188:$C$230,0),MATCH(부록1!W$10,매매_거래량!$3:$3,0))</f>
        <v>417</v>
      </c>
      <c r="X26" s="1006">
        <f t="shared" si="7"/>
        <v>-53.666666666666664</v>
      </c>
      <c r="Y26" s="1001">
        <f t="shared" si="8"/>
        <v>-33.80952380952381</v>
      </c>
      <c r="Z26" s="1002">
        <f t="shared" si="9"/>
        <v>2.7093596059113212</v>
      </c>
      <c r="AA26" s="1889" t="s">
        <v>1644</v>
      </c>
      <c r="AB26" s="1890"/>
      <c r="AC26" s="1890"/>
      <c r="AD26" s="1890"/>
    </row>
    <row r="27" spans="1:30" ht="13.15" customHeight="1">
      <c r="A27" s="1898" t="s">
        <v>1645</v>
      </c>
      <c r="B27" s="1898"/>
      <c r="C27" s="1898"/>
      <c r="D27" s="1899"/>
      <c r="E27" s="522">
        <v>43</v>
      </c>
      <c r="F27" s="993">
        <f>INDEX(매매_거래량!$4:$50,MATCH(부록1!$E27,매매_거래량!$C$4:$C$50,0),MATCH(부록1!F$10,매매_거래량!$3:$3,0))</f>
        <v>11254</v>
      </c>
      <c r="G27" s="1009">
        <f>INDEX(매매_거래량!$4:$50,MATCH(부록1!$E27,매매_거래량!$C$4:$C$50,0),MATCH(부록1!G$10,매매_거래량!$3:$3,0))</f>
        <v>3791</v>
      </c>
      <c r="H27" s="1003">
        <f>INDEX(매매_거래량!$4:$50,MATCH(부록1!$E27,매매_거래량!$C$4:$C$50,0),MATCH(부록1!H$10,매매_거래량!$3:$3,0))</f>
        <v>4612</v>
      </c>
      <c r="I27" s="1004">
        <f>INDEX(매매_거래량!$4:$50,MATCH(부록1!$E27,매매_거래량!$C$4:$C$50,0),MATCH(부록1!I$10,매매_거래량!$3:$3,0))</f>
        <v>5633</v>
      </c>
      <c r="J27" s="1004">
        <f>INDEX(매매_거래량!$4:$50,MATCH(부록1!$E27,매매_거래량!$C$4:$C$50,0),MATCH(부록1!J$10,매매_거래량!$3:$3,0))</f>
        <v>6176</v>
      </c>
      <c r="K27" s="1004">
        <f>INDEX(매매_거래량!$4:$50,MATCH(부록1!$E27,매매_거래량!$C$4:$C$50,0),MATCH(부록1!K$10,매매_거래량!$3:$3,0))</f>
        <v>10856</v>
      </c>
      <c r="L27" s="1005">
        <f>INDEX(매매_거래량!$4:$50,MATCH(부록1!$E27,매매_거래량!$C$4:$C$50,0),MATCH(부록1!L$10,매매_거래량!$3:$3,0))</f>
        <v>2799</v>
      </c>
      <c r="M27" s="1006">
        <f t="shared" si="4"/>
        <v>-74.217022844509955</v>
      </c>
      <c r="N27" s="1001">
        <f t="shared" si="5"/>
        <v>-75.1288430780167</v>
      </c>
      <c r="O27" s="1001">
        <f t="shared" si="6"/>
        <v>-26.167238195726718</v>
      </c>
      <c r="P27" s="522">
        <v>43</v>
      </c>
      <c r="Q27" s="999">
        <f>INDEX(매매_거래량!$143:$185,MATCH(부록1!$E27,매매_거래량!$C$143:$C$185,0),MATCH(부록1!Q$10,매매_거래량!$3:$3,0))+INDEX(매매_거래량!$188:$230,MATCH(부록1!$E27,매매_거래량!$C$188:$C$230,0),MATCH(부록1!Q$10,매매_거래량!$3:$3,0))</f>
        <v>541</v>
      </c>
      <c r="R27" s="1010">
        <f>INDEX(매매_거래량!$143:$185,MATCH(부록1!$E27,매매_거래량!$C$143:$C$185,0),MATCH(부록1!R$10,매매_거래량!$3:$3,0))+INDEX(매매_거래량!$188:$230,MATCH(부록1!$E27,매매_거래량!$C$188:$C$230,0),MATCH(부록1!R$10,매매_거래량!$3:$3,0))</f>
        <v>274</v>
      </c>
      <c r="S27" s="1007">
        <f>INDEX(매매_거래량!$143:$185,MATCH(부록1!$E27,매매_거래량!$C$143:$C$185,0),MATCH(부록1!S$10,매매_거래량!$3:$3,0))+INDEX(매매_거래량!$188:$230,MATCH(부록1!$E27,매매_거래량!$C$188:$C$230,0),MATCH(부록1!S$10,매매_거래량!$3:$3,0))</f>
        <v>336</v>
      </c>
      <c r="T27" s="1004">
        <f>INDEX(매매_거래량!$143:$185,MATCH(부록1!$E27,매매_거래량!$C$143:$C$185,0),MATCH(부록1!T$10,매매_거래량!$3:$3,0))+INDEX(매매_거래량!$188:$230,MATCH(부록1!$E27,매매_거래량!$C$188:$C$230,0),MATCH(부록1!T$10,매매_거래량!$3:$3,0))</f>
        <v>493</v>
      </c>
      <c r="U27" s="1004">
        <f>INDEX(매매_거래량!$143:$185,MATCH(부록1!$E27,매매_거래량!$C$143:$C$185,0),MATCH(부록1!U$10,매매_거래량!$3:$3,0))+INDEX(매매_거래량!$188:$230,MATCH(부록1!$E27,매매_거래량!$C$188:$C$230,0),MATCH(부록1!U$10,매매_거래량!$3:$3,0))</f>
        <v>479</v>
      </c>
      <c r="V27" s="1004">
        <f>INDEX(매매_거래량!$143:$185,MATCH(부록1!$E27,매매_거래량!$C$143:$C$185,0),MATCH(부록1!V$10,매매_거래량!$3:$3,0))+INDEX(매매_거래량!$188:$230,MATCH(부록1!$E27,매매_거래량!$C$188:$C$230,0),MATCH(부록1!V$10,매매_거래량!$3:$3,0))</f>
        <v>600</v>
      </c>
      <c r="W27" s="1005">
        <f>INDEX(매매_거래량!$143:$185,MATCH(부록1!$E27,매매_거래량!$C$143:$C$185,0),MATCH(부록1!W$10,매매_거래량!$3:$3,0))+INDEX(매매_거래량!$188:$230,MATCH(부록1!$E27,매매_거래량!$C$188:$C$230,0),MATCH(부록1!W$10,매매_거래량!$3:$3,0))</f>
        <v>249</v>
      </c>
      <c r="X27" s="1006">
        <f t="shared" si="7"/>
        <v>-58.5</v>
      </c>
      <c r="Y27" s="1001">
        <f t="shared" si="8"/>
        <v>-53.97412199630314</v>
      </c>
      <c r="Z27" s="1002">
        <f t="shared" si="9"/>
        <v>-9.1240875912408814</v>
      </c>
      <c r="AA27" s="1891" t="s">
        <v>1646</v>
      </c>
      <c r="AB27" s="1892"/>
      <c r="AC27" s="1892"/>
      <c r="AD27" s="1892"/>
    </row>
    <row r="28" spans="1:30" ht="13.15" customHeight="1" thickBot="1">
      <c r="A28" s="1908" t="s">
        <v>1647</v>
      </c>
      <c r="B28" s="1908"/>
      <c r="C28" s="1908"/>
      <c r="D28" s="1909"/>
      <c r="E28" s="1012">
        <v>44</v>
      </c>
      <c r="F28" s="1013">
        <f>INDEX(매매_거래량!$4:$50,MATCH(부록1!$E28,매매_거래량!$C$4:$C$50,0),MATCH(부록1!F$10,매매_거래량!$3:$3,0))</f>
        <v>1655</v>
      </c>
      <c r="G28" s="1014">
        <f>INDEX(매매_거래량!$4:$50,MATCH(부록1!$E28,매매_거래량!$C$4:$C$50,0),MATCH(부록1!G$10,매매_거래량!$3:$3,0))</f>
        <v>499</v>
      </c>
      <c r="H28" s="1015">
        <f>INDEX(매매_거래량!$4:$50,MATCH(부록1!$E28,매매_거래량!$C$4:$C$50,0),MATCH(부록1!H$10,매매_거래량!$3:$3,0))</f>
        <v>771</v>
      </c>
      <c r="I28" s="1016">
        <f>INDEX(매매_거래량!$4:$50,MATCH(부록1!$E28,매매_거래량!$C$4:$C$50,0),MATCH(부록1!I$10,매매_거래량!$3:$3,0))</f>
        <v>750</v>
      </c>
      <c r="J28" s="1016">
        <f>INDEX(매매_거래량!$4:$50,MATCH(부록1!$E28,매매_거래량!$C$4:$C$50,0),MATCH(부록1!J$10,매매_거래량!$3:$3,0))</f>
        <v>889</v>
      </c>
      <c r="K28" s="1016">
        <f>INDEX(매매_거래량!$4:$50,MATCH(부록1!$E28,매매_거래량!$C$4:$C$50,0),MATCH(부록1!K$10,매매_거래량!$3:$3,0))</f>
        <v>1168</v>
      </c>
      <c r="L28" s="1017">
        <f>INDEX(매매_거래량!$4:$50,MATCH(부록1!$E28,매매_거래량!$C$4:$C$50,0),MATCH(부록1!L$10,매매_거래량!$3:$3,0))</f>
        <v>582</v>
      </c>
      <c r="M28" s="1018">
        <f t="shared" si="4"/>
        <v>-50.171232876712324</v>
      </c>
      <c r="N28" s="1019">
        <f t="shared" si="5"/>
        <v>-64.833836858006038</v>
      </c>
      <c r="O28" s="1019">
        <f t="shared" si="6"/>
        <v>16.633266533066138</v>
      </c>
      <c r="P28" s="1012">
        <v>44</v>
      </c>
      <c r="Q28" s="1020">
        <f>INDEX(매매_거래량!$143:$185,MATCH(부록1!$E28,매매_거래량!$C$143:$C$185,0),MATCH(부록1!Q$10,매매_거래량!$3:$3,0))+INDEX(매매_거래량!$188:$230,MATCH(부록1!$E28,매매_거래량!$C$188:$C$230,0),MATCH(부록1!Q$10,매매_거래량!$3:$3,0))</f>
        <v>509</v>
      </c>
      <c r="R28" s="1021">
        <f>INDEX(매매_거래량!$143:$185,MATCH(부록1!$E28,매매_거래량!$C$143:$C$185,0),MATCH(부록1!R$10,매매_거래량!$3:$3,0))+INDEX(매매_거래량!$188:$230,MATCH(부록1!$E28,매매_거래량!$C$188:$C$230,0),MATCH(부록1!R$10,매매_거래량!$3:$3,0))</f>
        <v>100</v>
      </c>
      <c r="S28" s="1022">
        <f>INDEX(매매_거래량!$143:$185,MATCH(부록1!$E28,매매_거래량!$C$143:$C$185,0),MATCH(부록1!S$10,매매_거래량!$3:$3,0))+INDEX(매매_거래량!$188:$230,MATCH(부록1!$E28,매매_거래량!$C$188:$C$230,0),MATCH(부록1!S$10,매매_거래량!$3:$3,0))</f>
        <v>224</v>
      </c>
      <c r="T28" s="1016">
        <f>INDEX(매매_거래량!$143:$185,MATCH(부록1!$E28,매매_거래량!$C$143:$C$185,0),MATCH(부록1!T$10,매매_거래량!$3:$3,0))+INDEX(매매_거래량!$188:$230,MATCH(부록1!$E28,매매_거래량!$C$188:$C$230,0),MATCH(부록1!T$10,매매_거래량!$3:$3,0))</f>
        <v>218</v>
      </c>
      <c r="U28" s="1016">
        <f>INDEX(매매_거래량!$143:$185,MATCH(부록1!$E28,매매_거래량!$C$143:$C$185,0),MATCH(부록1!U$10,매매_거래량!$3:$3,0))+INDEX(매매_거래량!$188:$230,MATCH(부록1!$E28,매매_거래량!$C$188:$C$230,0),MATCH(부록1!U$10,매매_거래량!$3:$3,0))</f>
        <v>290</v>
      </c>
      <c r="V28" s="1016">
        <f>INDEX(매매_거래량!$143:$185,MATCH(부록1!$E28,매매_거래량!$C$143:$C$185,0),MATCH(부록1!V$10,매매_거래량!$3:$3,0))+INDEX(매매_거래량!$188:$230,MATCH(부록1!$E28,매매_거래량!$C$188:$C$230,0),MATCH(부록1!V$10,매매_거래량!$3:$3,0))</f>
        <v>343</v>
      </c>
      <c r="W28" s="1017">
        <f>INDEX(매매_거래량!$143:$185,MATCH(부록1!$E28,매매_거래량!$C$143:$C$185,0),MATCH(부록1!W$10,매매_거래량!$3:$3,0))+INDEX(매매_거래량!$188:$230,MATCH(부록1!$E28,매매_거래량!$C$188:$C$230,0),MATCH(부록1!W$10,매매_거래량!$3:$3,0))</f>
        <v>151</v>
      </c>
      <c r="X28" s="1018">
        <f t="shared" si="7"/>
        <v>-55.976676384839649</v>
      </c>
      <c r="Y28" s="1019">
        <f t="shared" si="8"/>
        <v>-70.333988212180756</v>
      </c>
      <c r="Z28" s="1023">
        <f t="shared" si="9"/>
        <v>51</v>
      </c>
      <c r="AA28" s="1910" t="s">
        <v>1648</v>
      </c>
      <c r="AB28" s="1911"/>
      <c r="AC28" s="1911"/>
      <c r="AD28" s="1911"/>
    </row>
    <row r="29" spans="1:30" ht="9.9499999999999993" customHeight="1">
      <c r="A29" s="931"/>
      <c r="B29" s="1024"/>
      <c r="C29" s="1025"/>
      <c r="D29" s="1025"/>
      <c r="E29" s="1025"/>
      <c r="F29" s="1025"/>
      <c r="G29" s="1025"/>
      <c r="H29" s="1025"/>
      <c r="I29" s="1025"/>
      <c r="J29" s="1025"/>
      <c r="K29" s="1026"/>
      <c r="M29" s="246"/>
      <c r="N29" s="246"/>
      <c r="O29" s="246"/>
      <c r="P29" s="1025"/>
      <c r="Q29" s="1025"/>
      <c r="R29" s="1025"/>
      <c r="S29" s="1025"/>
      <c r="T29" s="1025"/>
      <c r="U29" s="1025"/>
      <c r="V29" s="1026"/>
      <c r="W29" s="246"/>
      <c r="AA29" s="931"/>
      <c r="AB29" s="1024"/>
      <c r="AC29" s="1025"/>
      <c r="AD29" s="1025"/>
    </row>
    <row r="30" spans="1:30" ht="12" customHeight="1">
      <c r="A30" s="1904" t="s">
        <v>1836</v>
      </c>
      <c r="B30" s="1904"/>
      <c r="C30" s="1904"/>
      <c r="D30" s="1904"/>
      <c r="E30" s="1904"/>
      <c r="F30" s="1904"/>
      <c r="G30" s="1904"/>
      <c r="H30" s="1904"/>
      <c r="I30" s="1904"/>
      <c r="J30" s="920"/>
      <c r="K30" s="921"/>
      <c r="M30" s="246"/>
      <c r="N30" s="246"/>
      <c r="O30" s="246"/>
      <c r="P30" s="920"/>
      <c r="Q30" s="920"/>
      <c r="R30" s="920"/>
      <c r="S30" s="1906" t="s">
        <v>1834</v>
      </c>
      <c r="T30" s="1906"/>
      <c r="U30" s="1906"/>
      <c r="V30" s="1906"/>
      <c r="W30" s="1906"/>
      <c r="X30" s="1027"/>
    </row>
    <row r="31" spans="1:30" ht="3" customHeight="1" thickBot="1">
      <c r="A31" s="1905"/>
      <c r="B31" s="1905"/>
      <c r="C31" s="1905"/>
      <c r="D31" s="1905"/>
      <c r="E31" s="1905"/>
      <c r="F31" s="1905"/>
      <c r="G31" s="1905"/>
      <c r="H31" s="1905"/>
      <c r="I31" s="1905"/>
      <c r="J31" s="920"/>
      <c r="M31" s="246"/>
      <c r="N31" s="1028"/>
      <c r="O31" s="1028"/>
      <c r="P31" s="920"/>
      <c r="Q31" s="920"/>
      <c r="R31" s="920"/>
      <c r="S31" s="1907"/>
      <c r="T31" s="1907"/>
      <c r="U31" s="1907"/>
      <c r="V31" s="1907"/>
      <c r="W31" s="1907"/>
      <c r="Y31" s="1028"/>
      <c r="Z31" s="1028"/>
      <c r="AA31" s="1029"/>
      <c r="AB31" s="974"/>
      <c r="AC31" s="920"/>
      <c r="AD31" s="920"/>
    </row>
    <row r="32" spans="1:30" ht="12.75" customHeight="1">
      <c r="A32" s="1879" t="s">
        <v>1649</v>
      </c>
      <c r="B32" s="1879"/>
      <c r="C32" s="1879"/>
      <c r="D32" s="1880"/>
      <c r="E32" s="977"/>
      <c r="F32" s="977"/>
      <c r="G32" s="977"/>
      <c r="H32" s="1896" t="s">
        <v>1822</v>
      </c>
      <c r="I32" s="1875"/>
      <c r="J32" s="1875"/>
      <c r="K32" s="1875"/>
      <c r="L32" s="1876"/>
      <c r="M32" s="1879" t="s">
        <v>1650</v>
      </c>
      <c r="N32" s="1879"/>
      <c r="O32" s="1879"/>
      <c r="P32" s="977"/>
      <c r="Q32" s="977"/>
      <c r="R32" s="977"/>
      <c r="S32" s="1875" t="s">
        <v>1822</v>
      </c>
      <c r="T32" s="1875"/>
      <c r="U32" s="1875"/>
      <c r="V32" s="1875"/>
      <c r="W32" s="1876"/>
      <c r="X32" s="1879" t="s">
        <v>1650</v>
      </c>
      <c r="Y32" s="1879"/>
      <c r="Z32" s="1880"/>
      <c r="AA32" s="1883" t="s">
        <v>1649</v>
      </c>
      <c r="AB32" s="1879"/>
      <c r="AC32" s="1879"/>
      <c r="AD32" s="1879"/>
    </row>
    <row r="33" spans="1:30" ht="12.75" customHeight="1">
      <c r="A33" s="1881"/>
      <c r="B33" s="1881"/>
      <c r="C33" s="1881"/>
      <c r="D33" s="1882"/>
      <c r="E33" s="978"/>
      <c r="F33" s="978"/>
      <c r="G33" s="978"/>
      <c r="H33" s="1897"/>
      <c r="I33" s="1877"/>
      <c r="J33" s="1877"/>
      <c r="K33" s="1877"/>
      <c r="L33" s="1878"/>
      <c r="M33" s="1881"/>
      <c r="N33" s="1881"/>
      <c r="O33" s="1881"/>
      <c r="P33" s="978"/>
      <c r="Q33" s="978"/>
      <c r="R33" s="978"/>
      <c r="S33" s="1877"/>
      <c r="T33" s="1877"/>
      <c r="U33" s="1877"/>
      <c r="V33" s="1877"/>
      <c r="W33" s="1878"/>
      <c r="X33" s="1881"/>
      <c r="Y33" s="1881"/>
      <c r="Z33" s="1882"/>
      <c r="AA33" s="1884"/>
      <c r="AB33" s="1881"/>
      <c r="AC33" s="1881"/>
      <c r="AD33" s="1881"/>
    </row>
    <row r="34" spans="1:30" ht="23.1" customHeight="1">
      <c r="A34" s="1886"/>
      <c r="B34" s="1886"/>
      <c r="C34" s="1886"/>
      <c r="D34" s="1895"/>
      <c r="E34" s="978"/>
      <c r="F34" s="1030">
        <f t="shared" ref="F34:K34" si="10">F10</f>
        <v>41244</v>
      </c>
      <c r="G34" s="1030">
        <f t="shared" si="10"/>
        <v>41091</v>
      </c>
      <c r="H34" s="1031">
        <f t="shared" si="10"/>
        <v>41334</v>
      </c>
      <c r="I34" s="982">
        <f t="shared" si="10"/>
        <v>41365</v>
      </c>
      <c r="J34" s="982">
        <f t="shared" si="10"/>
        <v>41395</v>
      </c>
      <c r="K34" s="982">
        <f t="shared" si="10"/>
        <v>41426</v>
      </c>
      <c r="L34" s="983">
        <f>L10</f>
        <v>41456</v>
      </c>
      <c r="M34" s="984" t="s">
        <v>1651</v>
      </c>
      <c r="N34" s="985" t="s">
        <v>1652</v>
      </c>
      <c r="O34" s="986" t="s">
        <v>1653</v>
      </c>
      <c r="P34" s="987"/>
      <c r="Q34" s="1032">
        <f t="shared" ref="Q34:V34" si="11">Q10</f>
        <v>41244</v>
      </c>
      <c r="R34" s="1032">
        <f t="shared" si="11"/>
        <v>41091</v>
      </c>
      <c r="S34" s="990">
        <f t="shared" si="11"/>
        <v>41334</v>
      </c>
      <c r="T34" s="982">
        <f t="shared" si="11"/>
        <v>41365</v>
      </c>
      <c r="U34" s="982">
        <f t="shared" si="11"/>
        <v>41395</v>
      </c>
      <c r="V34" s="982">
        <f t="shared" si="11"/>
        <v>41426</v>
      </c>
      <c r="W34" s="983">
        <f>W10</f>
        <v>41456</v>
      </c>
      <c r="X34" s="984" t="s">
        <v>1651</v>
      </c>
      <c r="Y34" s="985" t="s">
        <v>1652</v>
      </c>
      <c r="Z34" s="991" t="s">
        <v>1653</v>
      </c>
      <c r="AA34" s="1885"/>
      <c r="AB34" s="1886"/>
      <c r="AC34" s="1886"/>
      <c r="AD34" s="1886"/>
    </row>
    <row r="35" spans="1:30" ht="13.15" customHeight="1">
      <c r="A35" s="1900" t="s">
        <v>1654</v>
      </c>
      <c r="B35" s="1900"/>
      <c r="C35" s="1900"/>
      <c r="D35" s="1901"/>
      <c r="E35" s="992">
        <v>1</v>
      </c>
      <c r="F35" s="993">
        <f>INDEX(매매_거래량!$233:$275,MATCH(부록1!$E35,매매_거래량!$C$233:$C$275,0),MATCH(부록1!F$34,매매_거래량!$3:$3,0))</f>
        <v>81229</v>
      </c>
      <c r="G35" s="993">
        <f>INDEX(매매_거래량!$233:$275,MATCH(부록1!$E35,매매_거래량!$C$233:$C$275,0),MATCH(부록1!G$34,매매_거래량!$3:$3,0))</f>
        <v>37729</v>
      </c>
      <c r="H35" s="1033">
        <f>INDEX(매매_거래량!$233:$275,MATCH(부록1!$E35,매매_거래량!$C$233:$C$275,0),MATCH(부록1!H$34,매매_거래량!$3:$3,0))</f>
        <v>47375</v>
      </c>
      <c r="I35" s="1034">
        <f>INDEX(매매_거래량!$233:$275,MATCH(부록1!$E35,매매_거래량!$C$233:$C$275,0),MATCH(부록1!I$34,매매_거래량!$3:$3,0))</f>
        <v>55442</v>
      </c>
      <c r="J35" s="1034">
        <f>INDEX(매매_거래량!$233:$275,MATCH(부록1!$E35,매매_거래량!$C$233:$C$275,0),MATCH(부록1!J$34,매매_거래량!$3:$3,0))</f>
        <v>64538</v>
      </c>
      <c r="K35" s="1034">
        <f>INDEX(매매_거래량!$233:$275,MATCH(부록1!$E35,매매_거래량!$C$233:$C$275,0),MATCH(부록1!K$34,매매_거래량!$3:$3,0))</f>
        <v>94647</v>
      </c>
      <c r="L35" s="1035">
        <f>INDEX(매매_거래량!$233:$275,MATCH(부록1!$E35,매매_거래량!$C$233:$C$275,0),MATCH(부록1!L$34,매매_거래량!$3:$3,0))</f>
        <v>25079</v>
      </c>
      <c r="M35" s="997">
        <f>100*(L35/K35-1)</f>
        <v>-73.502593848722086</v>
      </c>
      <c r="N35" s="998">
        <f>100*(L35/F35-1)</f>
        <v>-69.125558605916609</v>
      </c>
      <c r="O35" s="998">
        <f>(L35/G35-1)*100</f>
        <v>-33.528585438257039</v>
      </c>
      <c r="P35" s="1036">
        <v>1</v>
      </c>
      <c r="Q35" s="999">
        <f>INDEX(매매_거래량!$53:$95,MATCH(부록1!$P35,매매_거래량!$C$53:$C$95,0),MATCH(부록1!Q$34,매매_거래량!$3:$3,0))+INDEX(매매_거래량!$98:$140,MATCH(부록1!$E11,매매_거래량!$C$98:$C$140,0),MATCH(부록1!Q$34,매매_거래량!$3:$3,0))</f>
        <v>11621</v>
      </c>
      <c r="R35" s="999">
        <f>INDEX(매매_거래량!$53:$95,MATCH(부록1!$P35,매매_거래량!$C$53:$C$95,0),MATCH(부록1!R$34,매매_거래량!$3:$3,0))+INDEX(매매_거래량!$98:$140,MATCH(부록1!$E11,매매_거래량!$C$98:$C$140,0),MATCH(부록1!R$34,매매_거래량!$3:$3,0))</f>
        <v>8936</v>
      </c>
      <c r="S35" s="1037">
        <f>INDEX(매매_거래량!$53:$95,MATCH(부록1!$P35,매매_거래량!$C$53:$C$95,0),MATCH(부록1!S$34,매매_거래량!$3:$3,0))+INDEX(매매_거래량!$98:$140,MATCH(부록1!$E11,매매_거래량!$C$98:$C$140,0),MATCH(부록1!S$34,매매_거래량!$3:$3,0))</f>
        <v>8316</v>
      </c>
      <c r="T35" s="1034">
        <f>INDEX(매매_거래량!$53:$95,MATCH(부록1!$P35,매매_거래량!$C$53:$C$95,0),MATCH(부록1!T$34,매매_거래량!$3:$3,0))+INDEX(매매_거래량!$98:$140,MATCH(부록1!$E11,매매_거래량!$C$98:$C$140,0),MATCH(부록1!T$34,매매_거래량!$3:$3,0))</f>
        <v>10492</v>
      </c>
      <c r="U35" s="1034">
        <f>INDEX(매매_거래량!$53:$95,MATCH(부록1!$P35,매매_거래량!$C$53:$C$95,0),MATCH(부록1!U$34,매매_거래량!$3:$3,0))+INDEX(매매_거래량!$98:$140,MATCH(부록1!$E11,매매_거래량!$C$98:$C$140,0),MATCH(부록1!U$34,매매_거래량!$3:$3,0))</f>
        <v>11421</v>
      </c>
      <c r="V35" s="1034">
        <f>INDEX(매매_거래량!$53:$95,MATCH(부록1!$P35,매매_거래량!$C$53:$C$95,0),MATCH(부록1!V$34,매매_거래량!$3:$3,0))+INDEX(매매_거래량!$98:$140,MATCH(부록1!$E11,매매_거래량!$C$98:$C$140,0),MATCH(부록1!V$34,매매_거래량!$3:$3,0))</f>
        <v>16196</v>
      </c>
      <c r="W35" s="1035">
        <f>INDEX(매매_거래량!$53:$95,MATCH(부록1!$P35,매매_거래량!$C$53:$C$95,0),MATCH(부록1!W$34,매매_거래량!$3:$3,0))+INDEX(매매_거래량!$98:$140,MATCH(부록1!$E11,매매_거래량!$C$98:$C$140,0),MATCH(부록1!W$34,매매_거래량!$3:$3,0))</f>
        <v>6879</v>
      </c>
      <c r="X35" s="997">
        <f>100*(W35/V35-1)</f>
        <v>-57.52654976537417</v>
      </c>
      <c r="Y35" s="998">
        <f>100*(W35/Q35-1)</f>
        <v>-40.805438430427678</v>
      </c>
      <c r="Z35" s="1038">
        <f>(W35/R35-1)*100</f>
        <v>-23.019247985675918</v>
      </c>
      <c r="AA35" s="1887" t="s">
        <v>1655</v>
      </c>
      <c r="AB35" s="1888"/>
      <c r="AC35" s="1888"/>
      <c r="AD35" s="1888"/>
    </row>
    <row r="36" spans="1:30" ht="13.15" customHeight="1">
      <c r="A36" s="1902" t="s">
        <v>1656</v>
      </c>
      <c r="B36" s="1902"/>
      <c r="C36" s="1902"/>
      <c r="D36" s="1903"/>
      <c r="E36" s="629">
        <v>2</v>
      </c>
      <c r="F36" s="993">
        <f>INDEX(매매_거래량!$233:$275,MATCH(부록1!$E36,매매_거래량!$C$233:$C$275,0),MATCH(부록1!F$34,매매_거래량!$3:$3,0))</f>
        <v>7565</v>
      </c>
      <c r="G36" s="993">
        <f>INDEX(매매_거래량!$233:$275,MATCH(부록1!$E36,매매_거래량!$C$233:$C$275,0),MATCH(부록1!G$34,매매_거래량!$3:$3,0))</f>
        <v>2952</v>
      </c>
      <c r="H36" s="1039">
        <f>INDEX(매매_거래량!$233:$275,MATCH(부록1!$E36,매매_거래량!$C$233:$C$275,0),MATCH(부록1!H$34,매매_거래량!$3:$3,0))</f>
        <v>5466</v>
      </c>
      <c r="I36" s="1004">
        <f>INDEX(매매_거래량!$233:$275,MATCH(부록1!$E36,매매_거래량!$C$233:$C$275,0),MATCH(부록1!I$34,매매_거래량!$3:$3,0))</f>
        <v>6603</v>
      </c>
      <c r="J36" s="1004">
        <f>INDEX(매매_거래량!$233:$275,MATCH(부록1!$E36,매매_거래량!$C$233:$C$275,0),MATCH(부록1!J$34,매매_거래량!$3:$3,0))</f>
        <v>7677</v>
      </c>
      <c r="K36" s="1004">
        <f>INDEX(매매_거래량!$233:$275,MATCH(부록1!$E36,매매_거래량!$C$233:$C$275,0),MATCH(부록1!K$34,매매_거래량!$3:$3,0))</f>
        <v>10237</v>
      </c>
      <c r="L36" s="1005">
        <f>INDEX(매매_거래량!$233:$275,MATCH(부록1!$E36,매매_거래량!$C$233:$C$275,0),MATCH(부록1!L$34,매매_거래량!$3:$3,0))</f>
        <v>2201</v>
      </c>
      <c r="M36" s="1006">
        <f t="shared" ref="M36:M52" si="12">100*(L36/K36-1)</f>
        <v>-78.499560418091235</v>
      </c>
      <c r="N36" s="1001">
        <f t="shared" ref="N36:N43" si="13">100*(L36/F36-1)</f>
        <v>-70.90548578982154</v>
      </c>
      <c r="O36" s="1001">
        <f t="shared" ref="O36:O43" si="14">(L36/G36-1)*100</f>
        <v>-25.440379403794033</v>
      </c>
      <c r="P36" s="1040">
        <v>2</v>
      </c>
      <c r="Q36" s="999">
        <f>INDEX(매매_거래량!$53:$95,MATCH(부록1!$P36,매매_거래량!$C$53:$C$95,0),MATCH(부록1!Q$34,매매_거래량!$3:$3,0))+INDEX(매매_거래량!$98:$140,MATCH(부록1!$E12,매매_거래량!$C$98:$C$140,0),MATCH(부록1!Q$34,매매_거래량!$3:$3,0))</f>
        <v>1108</v>
      </c>
      <c r="R36" s="999">
        <f>INDEX(매매_거래량!$53:$95,MATCH(부록1!$P36,매매_거래량!$C$53:$C$95,0),MATCH(부록1!R$34,매매_거래량!$3:$3,0))+INDEX(매매_거래량!$98:$140,MATCH(부록1!$E12,매매_거래량!$C$98:$C$140,0),MATCH(부록1!R$34,매매_거래량!$3:$3,0))</f>
        <v>793</v>
      </c>
      <c r="S36" s="1007">
        <f>INDEX(매매_거래량!$53:$95,MATCH(부록1!$P36,매매_거래량!$C$53:$C$95,0),MATCH(부록1!S$34,매매_거래량!$3:$3,0))+INDEX(매매_거래량!$98:$140,MATCH(부록1!$E12,매매_거래량!$C$98:$C$140,0),MATCH(부록1!S$34,매매_거래량!$3:$3,0))</f>
        <v>758</v>
      </c>
      <c r="T36" s="1004">
        <f>INDEX(매매_거래량!$53:$95,MATCH(부록1!$P36,매매_거래량!$C$53:$C$95,0),MATCH(부록1!T$34,매매_거래량!$3:$3,0))+INDEX(매매_거래량!$98:$140,MATCH(부록1!$E12,매매_거래량!$C$98:$C$140,0),MATCH(부록1!T$34,매매_거래량!$3:$3,0))</f>
        <v>899</v>
      </c>
      <c r="U36" s="1004">
        <f>INDEX(매매_거래량!$53:$95,MATCH(부록1!$P36,매매_거래량!$C$53:$C$95,0),MATCH(부록1!U$34,매매_거래량!$3:$3,0))+INDEX(매매_거래량!$98:$140,MATCH(부록1!$E12,매매_거래량!$C$98:$C$140,0),MATCH(부록1!U$34,매매_거래량!$3:$3,0))</f>
        <v>1171</v>
      </c>
      <c r="V36" s="1004">
        <f>INDEX(매매_거래량!$53:$95,MATCH(부록1!$P36,매매_거래량!$C$53:$C$95,0),MATCH(부록1!V$34,매매_거래량!$3:$3,0))+INDEX(매매_거래량!$98:$140,MATCH(부록1!$E12,매매_거래량!$C$98:$C$140,0),MATCH(부록1!V$34,매매_거래량!$3:$3,0))</f>
        <v>1717</v>
      </c>
      <c r="W36" s="1005">
        <f>INDEX(매매_거래량!$53:$95,MATCH(부록1!$P36,매매_거래량!$C$53:$C$95,0),MATCH(부록1!W$34,매매_거래량!$3:$3,0))+INDEX(매매_거래량!$98:$140,MATCH(부록1!$E12,매매_거래량!$C$98:$C$140,0),MATCH(부록1!W$34,매매_거래량!$3:$3,0))</f>
        <v>638</v>
      </c>
      <c r="X36" s="1006">
        <f t="shared" ref="X36:X52" si="15">100*(W36/V36-1)</f>
        <v>-62.842166569598135</v>
      </c>
      <c r="Y36" s="1001">
        <f t="shared" ref="Y36:Y43" si="16">100*(W36/Q36-1)</f>
        <v>-42.418772563176901</v>
      </c>
      <c r="Z36" s="1002">
        <f t="shared" ref="Z36:Z43" si="17">(W36/R36-1)*100</f>
        <v>-19.54602774274905</v>
      </c>
      <c r="AA36" s="1889" t="s">
        <v>1657</v>
      </c>
      <c r="AB36" s="1890"/>
      <c r="AC36" s="1890"/>
      <c r="AD36" s="1890"/>
    </row>
    <row r="37" spans="1:30" ht="13.15" customHeight="1">
      <c r="A37" s="1893" t="s">
        <v>1658</v>
      </c>
      <c r="B37" s="1893"/>
      <c r="C37" s="1893"/>
      <c r="D37" s="1894"/>
      <c r="E37" s="1008">
        <v>36</v>
      </c>
      <c r="F37" s="993">
        <f>INDEX(매매_거래량!$233:$275,MATCH(부록1!$E37,매매_거래량!$C$233:$C$275,0),MATCH(부록1!F$34,매매_거래량!$3:$3,0))</f>
        <v>15936</v>
      </c>
      <c r="G37" s="993">
        <f>INDEX(매매_거래량!$233:$275,MATCH(부록1!$E37,매매_거래량!$C$233:$C$275,0),MATCH(부록1!G$34,매매_거래량!$3:$3,0))</f>
        <v>7443</v>
      </c>
      <c r="H37" s="1039">
        <f>INDEX(매매_거래량!$233:$275,MATCH(부록1!$E37,매매_거래량!$C$233:$C$275,0),MATCH(부록1!H$34,매매_거래량!$3:$3,0))</f>
        <v>10819</v>
      </c>
      <c r="I37" s="1004">
        <f>INDEX(매매_거래량!$233:$275,MATCH(부록1!$E37,매매_거래량!$C$233:$C$275,0),MATCH(부록1!I$34,매매_거래량!$3:$3,0))</f>
        <v>13516</v>
      </c>
      <c r="J37" s="1004">
        <f>INDEX(매매_거래량!$233:$275,MATCH(부록1!$E37,매매_거래량!$C$233:$C$275,0),MATCH(부록1!J$34,매매_거래량!$3:$3,0))</f>
        <v>15996</v>
      </c>
      <c r="K37" s="1004">
        <f>INDEX(매매_거래량!$233:$275,MATCH(부록1!$E37,매매_거래량!$C$233:$C$275,0),MATCH(부록1!K$34,매매_거래량!$3:$3,0))</f>
        <v>21280</v>
      </c>
      <c r="L37" s="1005">
        <f>INDEX(매매_거래량!$233:$275,MATCH(부록1!$E37,매매_거래량!$C$233:$C$275,0),MATCH(부록1!L$34,매매_거래량!$3:$3,0))</f>
        <v>6043</v>
      </c>
      <c r="M37" s="1006">
        <f t="shared" si="12"/>
        <v>-71.602443609022558</v>
      </c>
      <c r="N37" s="1001">
        <f t="shared" si="13"/>
        <v>-62.07956827309237</v>
      </c>
      <c r="O37" s="1001">
        <f t="shared" si="14"/>
        <v>-18.809619776971655</v>
      </c>
      <c r="P37" s="1041">
        <v>36</v>
      </c>
      <c r="Q37" s="999">
        <f>INDEX(매매_거래량!$53:$95,MATCH(부록1!$P37,매매_거래량!$C$53:$C$95,0),MATCH(부록1!Q$34,매매_거래량!$3:$3,0))+INDEX(매매_거래량!$98:$140,MATCH(부록1!$E13,매매_거래량!$C$98:$C$140,0),MATCH(부록1!Q$34,매매_거래량!$3:$3,0))</f>
        <v>1429</v>
      </c>
      <c r="R37" s="999">
        <f>INDEX(매매_거래량!$53:$95,MATCH(부록1!$P37,매매_거래량!$C$53:$C$95,0),MATCH(부록1!R$34,매매_거래량!$3:$3,0))+INDEX(매매_거래량!$98:$140,MATCH(부록1!$E13,매매_거래량!$C$98:$C$140,0),MATCH(부록1!R$34,매매_거래량!$3:$3,0))</f>
        <v>1004</v>
      </c>
      <c r="S37" s="1007">
        <f>INDEX(매매_거래량!$53:$95,MATCH(부록1!$P37,매매_거래량!$C$53:$C$95,0),MATCH(부록1!S$34,매매_거래량!$3:$3,0))+INDEX(매매_거래량!$98:$140,MATCH(부록1!$E13,매매_거래량!$C$98:$C$140,0),MATCH(부록1!S$34,매매_거래량!$3:$3,0))</f>
        <v>843</v>
      </c>
      <c r="T37" s="1004">
        <f>INDEX(매매_거래량!$53:$95,MATCH(부록1!$P37,매매_거래량!$C$53:$C$95,0),MATCH(부록1!T$34,매매_거래량!$3:$3,0))+INDEX(매매_거래량!$98:$140,MATCH(부록1!$E13,매매_거래량!$C$98:$C$140,0),MATCH(부록1!T$34,매매_거래량!$3:$3,0))</f>
        <v>1059</v>
      </c>
      <c r="U37" s="1004">
        <f>INDEX(매매_거래량!$53:$95,MATCH(부록1!$P37,매매_거래량!$C$53:$C$95,0),MATCH(부록1!U$34,매매_거래량!$3:$3,0))+INDEX(매매_거래량!$98:$140,MATCH(부록1!$E13,매매_거래량!$C$98:$C$140,0),MATCH(부록1!U$34,매매_거래량!$3:$3,0))</f>
        <v>1257</v>
      </c>
      <c r="V37" s="1004">
        <f>INDEX(매매_거래량!$53:$95,MATCH(부록1!$P37,매매_거래량!$C$53:$C$95,0),MATCH(부록1!V$34,매매_거래량!$3:$3,0))+INDEX(매매_거래량!$98:$140,MATCH(부록1!$E13,매매_거래량!$C$98:$C$140,0),MATCH(부록1!V$34,매매_거래량!$3:$3,0))</f>
        <v>1971</v>
      </c>
      <c r="W37" s="1005">
        <f>INDEX(매매_거래량!$53:$95,MATCH(부록1!$P37,매매_거래량!$C$53:$C$95,0),MATCH(부록1!W$34,매매_거래량!$3:$3,0))+INDEX(매매_거래량!$98:$140,MATCH(부록1!$E13,매매_거래량!$C$98:$C$140,0),MATCH(부록1!W$34,매매_거래량!$3:$3,0))</f>
        <v>680</v>
      </c>
      <c r="X37" s="1006">
        <f t="shared" si="15"/>
        <v>-65.499746321664134</v>
      </c>
      <c r="Y37" s="1001">
        <f t="shared" si="16"/>
        <v>-52.414275717284809</v>
      </c>
      <c r="Z37" s="1002">
        <f t="shared" si="17"/>
        <v>-32.270916334661358</v>
      </c>
      <c r="AA37" s="1889" t="s">
        <v>1659</v>
      </c>
      <c r="AB37" s="1890"/>
      <c r="AC37" s="1890"/>
      <c r="AD37" s="1890"/>
    </row>
    <row r="38" spans="1:30" ht="13.15" customHeight="1">
      <c r="A38" s="1898" t="s">
        <v>1660</v>
      </c>
      <c r="B38" s="1898"/>
      <c r="C38" s="1898"/>
      <c r="D38" s="1899"/>
      <c r="E38" s="522">
        <v>30</v>
      </c>
      <c r="F38" s="1009">
        <f>INDEX(매매_거래량!$233:$275,MATCH(부록1!$E38,매매_거래량!$C$233:$C$275,0),MATCH(부록1!F$34,매매_거래량!$3:$3,0))</f>
        <v>3458</v>
      </c>
      <c r="G38" s="1009">
        <f>INDEX(매매_거래량!$233:$275,MATCH(부록1!$E38,매매_거래량!$C$233:$C$275,0),MATCH(부록1!G$34,매매_거래량!$3:$3,0))</f>
        <v>2025</v>
      </c>
      <c r="H38" s="1039">
        <f>INDEX(매매_거래량!$233:$275,MATCH(부록1!$E38,매매_거래량!$C$233:$C$275,0),MATCH(부록1!H$34,매매_거래량!$3:$3,0))</f>
        <v>2751</v>
      </c>
      <c r="I38" s="1004">
        <f>INDEX(매매_거래량!$233:$275,MATCH(부록1!$E38,매매_거래량!$C$233:$C$275,0),MATCH(부록1!I$34,매매_거래량!$3:$3,0))</f>
        <v>3419</v>
      </c>
      <c r="J38" s="1004">
        <f>INDEX(매매_거래량!$233:$275,MATCH(부록1!$E38,매매_거래량!$C$233:$C$275,0),MATCH(부록1!J$34,매매_거래량!$3:$3,0))</f>
        <v>4119</v>
      </c>
      <c r="K38" s="1004">
        <f>INDEX(매매_거래량!$233:$275,MATCH(부록1!$E38,매매_거래량!$C$233:$C$275,0),MATCH(부록1!K$34,매매_거래량!$3:$3,0))</f>
        <v>5539</v>
      </c>
      <c r="L38" s="1005">
        <f>INDEX(매매_거래량!$233:$275,MATCH(부록1!$E38,매매_거래량!$C$233:$C$275,0),MATCH(부록1!L$34,매매_거래량!$3:$3,0))</f>
        <v>1402</v>
      </c>
      <c r="M38" s="1006">
        <f t="shared" si="12"/>
        <v>-74.688571944394283</v>
      </c>
      <c r="N38" s="1001">
        <f t="shared" si="13"/>
        <v>-59.456333140543663</v>
      </c>
      <c r="O38" s="1001">
        <f t="shared" si="14"/>
        <v>-30.765432098765434</v>
      </c>
      <c r="P38" s="1042">
        <v>30</v>
      </c>
      <c r="Q38" s="1010">
        <f>INDEX(매매_거래량!$53:$95,MATCH(부록1!$P38,매매_거래량!$C$53:$C$95,0),MATCH(부록1!Q$34,매매_거래량!$3:$3,0))+INDEX(매매_거래량!$98:$140,MATCH(부록1!$E14,매매_거래량!$C$98:$C$140,0),MATCH(부록1!Q$34,매매_거래량!$3:$3,0))</f>
        <v>286</v>
      </c>
      <c r="R38" s="1010">
        <f>INDEX(매매_거래량!$53:$95,MATCH(부록1!$P38,매매_거래량!$C$53:$C$95,0),MATCH(부록1!R$34,매매_거래량!$3:$3,0))+INDEX(매매_거래량!$98:$140,MATCH(부록1!$E14,매매_거래량!$C$98:$C$140,0),MATCH(부록1!R$34,매매_거래량!$3:$3,0))</f>
        <v>160</v>
      </c>
      <c r="S38" s="1007">
        <f>INDEX(매매_거래량!$53:$95,MATCH(부록1!$P38,매매_거래량!$C$53:$C$95,0),MATCH(부록1!S$34,매매_거래량!$3:$3,0))+INDEX(매매_거래량!$98:$140,MATCH(부록1!$E14,매매_거래량!$C$98:$C$140,0),MATCH(부록1!S$34,매매_거래량!$3:$3,0))</f>
        <v>191</v>
      </c>
      <c r="T38" s="1004">
        <f>INDEX(매매_거래량!$53:$95,MATCH(부록1!$P38,매매_거래량!$C$53:$C$95,0),MATCH(부록1!T$34,매매_거래량!$3:$3,0))+INDEX(매매_거래량!$98:$140,MATCH(부록1!$E14,매매_거래량!$C$98:$C$140,0),MATCH(부록1!T$34,매매_거래량!$3:$3,0))</f>
        <v>226</v>
      </c>
      <c r="U38" s="1004">
        <f>INDEX(매매_거래량!$53:$95,MATCH(부록1!$P38,매매_거래량!$C$53:$C$95,0),MATCH(부록1!U$34,매매_거래량!$3:$3,0))+INDEX(매매_거래량!$98:$140,MATCH(부록1!$E14,매매_거래량!$C$98:$C$140,0),MATCH(부록1!U$34,매매_거래량!$3:$3,0))</f>
        <v>257</v>
      </c>
      <c r="V38" s="1004">
        <f>INDEX(매매_거래량!$53:$95,MATCH(부록1!$P38,매매_거래량!$C$53:$C$95,0),MATCH(부록1!V$34,매매_거래량!$3:$3,0))+INDEX(매매_거래량!$98:$140,MATCH(부록1!$E14,매매_거래량!$C$98:$C$140,0),MATCH(부록1!V$34,매매_거래량!$3:$3,0))</f>
        <v>355</v>
      </c>
      <c r="W38" s="1005">
        <f>INDEX(매매_거래량!$53:$95,MATCH(부록1!$P38,매매_거래량!$C$53:$C$95,0),MATCH(부록1!W$34,매매_거래량!$3:$3,0))+INDEX(매매_거래량!$98:$140,MATCH(부록1!$E14,매매_거래량!$C$98:$C$140,0),MATCH(부록1!W$34,매매_거래량!$3:$3,0))</f>
        <v>123</v>
      </c>
      <c r="X38" s="1006">
        <f t="shared" si="15"/>
        <v>-65.352112676056336</v>
      </c>
      <c r="Y38" s="1001">
        <f t="shared" si="16"/>
        <v>-56.993006993007</v>
      </c>
      <c r="Z38" s="1002">
        <f t="shared" si="17"/>
        <v>-23.124999999999996</v>
      </c>
      <c r="AA38" s="1891" t="s">
        <v>1661</v>
      </c>
      <c r="AB38" s="1892"/>
      <c r="AC38" s="1892"/>
      <c r="AD38" s="1892"/>
    </row>
    <row r="39" spans="1:30" ht="13.15" customHeight="1">
      <c r="A39" s="1898" t="s">
        <v>1662</v>
      </c>
      <c r="B39" s="1898"/>
      <c r="C39" s="1898"/>
      <c r="D39" s="1899"/>
      <c r="E39" s="522">
        <v>28</v>
      </c>
      <c r="F39" s="1009">
        <f>INDEX(매매_거래량!$233:$275,MATCH(부록1!$E39,매매_거래량!$C$233:$C$275,0),MATCH(부록1!F$34,매매_거래량!$3:$3,0))</f>
        <v>5489</v>
      </c>
      <c r="G39" s="1009">
        <f>INDEX(매매_거래량!$233:$275,MATCH(부록1!$E39,매매_거래량!$C$233:$C$275,0),MATCH(부록1!G$34,매매_거래량!$3:$3,0))</f>
        <v>2776</v>
      </c>
      <c r="H39" s="1039">
        <f>INDEX(매매_거래량!$233:$275,MATCH(부록1!$E39,매매_거래량!$C$233:$C$275,0),MATCH(부록1!H$34,매매_거래량!$3:$3,0))</f>
        <v>3237</v>
      </c>
      <c r="I39" s="1004">
        <f>INDEX(매매_거래량!$233:$275,MATCH(부록1!$E39,매매_거래량!$C$233:$C$275,0),MATCH(부록1!I$34,매매_거래량!$3:$3,0))</f>
        <v>4387</v>
      </c>
      <c r="J39" s="1004">
        <f>INDEX(매매_거래량!$233:$275,MATCH(부록1!$E39,매매_거래량!$C$233:$C$275,0),MATCH(부록1!J$34,매매_거래량!$3:$3,0))</f>
        <v>4836</v>
      </c>
      <c r="K39" s="1004">
        <f>INDEX(매매_거래량!$233:$275,MATCH(부록1!$E39,매매_거래량!$C$233:$C$275,0),MATCH(부록1!K$34,매매_거래량!$3:$3,0))</f>
        <v>7472</v>
      </c>
      <c r="L39" s="1005">
        <f>INDEX(매매_거래량!$233:$275,MATCH(부록1!$E39,매매_거래량!$C$233:$C$275,0),MATCH(부록1!L$34,매매_거래량!$3:$3,0))</f>
        <v>1926</v>
      </c>
      <c r="M39" s="1006">
        <f t="shared" si="12"/>
        <v>-74.223768736616705</v>
      </c>
      <c r="N39" s="1001">
        <f t="shared" si="13"/>
        <v>-64.911641464747689</v>
      </c>
      <c r="O39" s="1001">
        <f t="shared" si="14"/>
        <v>-30.619596541786741</v>
      </c>
      <c r="P39" s="1042">
        <v>28</v>
      </c>
      <c r="Q39" s="1010">
        <f>INDEX(매매_거래량!$53:$95,MATCH(부록1!$P39,매매_거래량!$C$53:$C$95,0),MATCH(부록1!Q$34,매매_거래량!$3:$3,0))+INDEX(매매_거래량!$98:$140,MATCH(부록1!$E15,매매_거래량!$C$98:$C$140,0),MATCH(부록1!Q$34,매매_거래량!$3:$3,0))</f>
        <v>975</v>
      </c>
      <c r="R39" s="1010">
        <f>INDEX(매매_거래량!$53:$95,MATCH(부록1!$P39,매매_거래량!$C$53:$C$95,0),MATCH(부록1!R$34,매매_거래량!$3:$3,0))+INDEX(매매_거래량!$98:$140,MATCH(부록1!$E15,매매_거래량!$C$98:$C$140,0),MATCH(부록1!R$34,매매_거래량!$3:$3,0))</f>
        <v>821</v>
      </c>
      <c r="S39" s="1007">
        <f>INDEX(매매_거래량!$53:$95,MATCH(부록1!$P39,매매_거래량!$C$53:$C$95,0),MATCH(부록1!S$34,매매_거래량!$3:$3,0))+INDEX(매매_거래량!$98:$140,MATCH(부록1!$E15,매매_거래량!$C$98:$C$140,0),MATCH(부록1!S$34,매매_거래량!$3:$3,0))</f>
        <v>659</v>
      </c>
      <c r="T39" s="1004">
        <f>INDEX(매매_거래량!$53:$95,MATCH(부록1!$P39,매매_거래량!$C$53:$C$95,0),MATCH(부록1!T$34,매매_거래량!$3:$3,0))+INDEX(매매_거래량!$98:$140,MATCH(부록1!$E15,매매_거래량!$C$98:$C$140,0),MATCH(부록1!T$34,매매_거래량!$3:$3,0))</f>
        <v>969</v>
      </c>
      <c r="U39" s="1004">
        <f>INDEX(매매_거래량!$53:$95,MATCH(부록1!$P39,매매_거래량!$C$53:$C$95,0),MATCH(부록1!U$34,매매_거래량!$3:$3,0))+INDEX(매매_거래량!$98:$140,MATCH(부록1!$E15,매매_거래량!$C$98:$C$140,0),MATCH(부록1!U$34,매매_거래량!$3:$3,0))</f>
        <v>1055</v>
      </c>
      <c r="V39" s="1004">
        <f>INDEX(매매_거래량!$53:$95,MATCH(부록1!$P39,매매_거래량!$C$53:$C$95,0),MATCH(부록1!V$34,매매_거래량!$3:$3,0))+INDEX(매매_거래량!$98:$140,MATCH(부록1!$E15,매매_거래량!$C$98:$C$140,0),MATCH(부록1!V$34,매매_거래량!$3:$3,0))</f>
        <v>1488</v>
      </c>
      <c r="W39" s="1005">
        <f>INDEX(매매_거래량!$53:$95,MATCH(부록1!$P39,매매_거래량!$C$53:$C$95,0),MATCH(부록1!W$34,매매_거래량!$3:$3,0))+INDEX(매매_거래량!$98:$140,MATCH(부록1!$E15,매매_거래량!$C$98:$C$140,0),MATCH(부록1!W$34,매매_거래량!$3:$3,0))</f>
        <v>592</v>
      </c>
      <c r="X39" s="1006">
        <f t="shared" si="15"/>
        <v>-60.215053763440864</v>
      </c>
      <c r="Y39" s="1001">
        <f t="shared" si="16"/>
        <v>-39.282051282051277</v>
      </c>
      <c r="Z39" s="1002">
        <f t="shared" si="17"/>
        <v>-27.892813641900126</v>
      </c>
      <c r="AA39" s="1891" t="s">
        <v>1663</v>
      </c>
      <c r="AB39" s="1892"/>
      <c r="AC39" s="1892"/>
      <c r="AD39" s="1892"/>
    </row>
    <row r="40" spans="1:30" ht="13.15" customHeight="1">
      <c r="A40" s="1898" t="s">
        <v>1664</v>
      </c>
      <c r="B40" s="1898"/>
      <c r="C40" s="1898"/>
      <c r="D40" s="1899"/>
      <c r="E40" s="522">
        <v>32</v>
      </c>
      <c r="F40" s="1009">
        <f>INDEX(매매_거래량!$233:$275,MATCH(부록1!$E40,매매_거래량!$C$233:$C$275,0),MATCH(부록1!F$34,매매_거래량!$3:$3,0))</f>
        <v>2449</v>
      </c>
      <c r="G40" s="1009">
        <f>INDEX(매매_거래량!$233:$275,MATCH(부록1!$E40,매매_거래량!$C$233:$C$275,0),MATCH(부록1!G$34,매매_거래량!$3:$3,0))</f>
        <v>1344</v>
      </c>
      <c r="H40" s="1039">
        <f>INDEX(매매_거래량!$233:$275,MATCH(부록1!$E40,매매_거래량!$C$233:$C$275,0),MATCH(부록1!H$34,매매_거래량!$3:$3,0))</f>
        <v>1836</v>
      </c>
      <c r="I40" s="1004">
        <f>INDEX(매매_거래량!$233:$275,MATCH(부록1!$E40,매매_거래량!$C$233:$C$275,0),MATCH(부록1!I$34,매매_거래량!$3:$3,0))</f>
        <v>1810</v>
      </c>
      <c r="J40" s="1004">
        <f>INDEX(매매_거래량!$233:$275,MATCH(부록1!$E40,매매_거래량!$C$233:$C$275,0),MATCH(부록1!J$34,매매_거래량!$3:$3,0))</f>
        <v>2085</v>
      </c>
      <c r="K40" s="1004">
        <f>INDEX(매매_거래량!$233:$275,MATCH(부록1!$E40,매매_거래량!$C$233:$C$275,0),MATCH(부록1!K$34,매매_거래량!$3:$3,0))</f>
        <v>3045</v>
      </c>
      <c r="L40" s="1005">
        <f>INDEX(매매_거래량!$233:$275,MATCH(부록1!$E40,매매_거래량!$C$233:$C$275,0),MATCH(부록1!L$34,매매_거래량!$3:$3,0))</f>
        <v>1079</v>
      </c>
      <c r="M40" s="1006">
        <f t="shared" si="12"/>
        <v>-64.5648604269294</v>
      </c>
      <c r="N40" s="1001">
        <f t="shared" si="13"/>
        <v>-55.941200489995914</v>
      </c>
      <c r="O40" s="1001">
        <f t="shared" si="14"/>
        <v>-19.717261904761905</v>
      </c>
      <c r="P40" s="1042">
        <v>32</v>
      </c>
      <c r="Q40" s="1010">
        <f>INDEX(매매_거래량!$53:$95,MATCH(부록1!$P40,매매_거래량!$C$53:$C$95,0),MATCH(부록1!Q$34,매매_거래량!$3:$3,0))+INDEX(매매_거래량!$98:$140,MATCH(부록1!$E16,매매_거래량!$C$98:$C$140,0),MATCH(부록1!Q$34,매매_거래량!$3:$3,0))</f>
        <v>321</v>
      </c>
      <c r="R40" s="1010">
        <f>INDEX(매매_거래량!$53:$95,MATCH(부록1!$P40,매매_거래량!$C$53:$C$95,0),MATCH(부록1!R$34,매매_거래량!$3:$3,0))+INDEX(매매_거래량!$98:$140,MATCH(부록1!$E16,매매_거래량!$C$98:$C$140,0),MATCH(부록1!R$34,매매_거래량!$3:$3,0))</f>
        <v>238</v>
      </c>
      <c r="S40" s="1007">
        <f>INDEX(매매_거래량!$53:$95,MATCH(부록1!$P40,매매_거래량!$C$53:$C$95,0),MATCH(부록1!S$34,매매_거래량!$3:$3,0))+INDEX(매매_거래량!$98:$140,MATCH(부록1!$E16,매매_거래량!$C$98:$C$140,0),MATCH(부록1!S$34,매매_거래량!$3:$3,0))</f>
        <v>242</v>
      </c>
      <c r="T40" s="1004">
        <f>INDEX(매매_거래량!$53:$95,MATCH(부록1!$P40,매매_거래량!$C$53:$C$95,0),MATCH(부록1!T$34,매매_거래량!$3:$3,0))+INDEX(매매_거래량!$98:$140,MATCH(부록1!$E16,매매_거래량!$C$98:$C$140,0),MATCH(부록1!T$34,매매_거래량!$3:$3,0))</f>
        <v>296</v>
      </c>
      <c r="U40" s="1004">
        <f>INDEX(매매_거래량!$53:$95,MATCH(부록1!$P40,매매_거래량!$C$53:$C$95,0),MATCH(부록1!U$34,매매_거래량!$3:$3,0))+INDEX(매매_거래량!$98:$140,MATCH(부록1!$E16,매매_거래량!$C$98:$C$140,0),MATCH(부록1!U$34,매매_거래량!$3:$3,0))</f>
        <v>285</v>
      </c>
      <c r="V40" s="1004">
        <f>INDEX(매매_거래량!$53:$95,MATCH(부록1!$P40,매매_거래량!$C$53:$C$95,0),MATCH(부록1!V$34,매매_거래량!$3:$3,0))+INDEX(매매_거래량!$98:$140,MATCH(부록1!$E16,매매_거래량!$C$98:$C$140,0),MATCH(부록1!V$34,매매_거래량!$3:$3,0))</f>
        <v>476</v>
      </c>
      <c r="W40" s="1005">
        <f>INDEX(매매_거래량!$53:$95,MATCH(부록1!$P40,매매_거래량!$C$53:$C$95,0),MATCH(부록1!W$34,매매_거래량!$3:$3,0))+INDEX(매매_거래량!$98:$140,MATCH(부록1!$E16,매매_거래량!$C$98:$C$140,0),MATCH(부록1!W$34,매매_거래량!$3:$3,0))</f>
        <v>136</v>
      </c>
      <c r="X40" s="1006">
        <f t="shared" si="15"/>
        <v>-71.428571428571431</v>
      </c>
      <c r="Y40" s="1001">
        <f t="shared" si="16"/>
        <v>-57.63239875389408</v>
      </c>
      <c r="Z40" s="1002">
        <f t="shared" si="17"/>
        <v>-42.857142857142861</v>
      </c>
      <c r="AA40" s="1891" t="s">
        <v>1665</v>
      </c>
      <c r="AB40" s="1892"/>
      <c r="AC40" s="1892"/>
      <c r="AD40" s="1892"/>
    </row>
    <row r="41" spans="1:30" ht="13.15" customHeight="1">
      <c r="A41" s="1898" t="s">
        <v>1666</v>
      </c>
      <c r="B41" s="1898"/>
      <c r="C41" s="1898"/>
      <c r="D41" s="1899"/>
      <c r="E41" s="522">
        <v>31</v>
      </c>
      <c r="F41" s="1009">
        <f>INDEX(매매_거래량!$233:$275,MATCH(부록1!$E41,매매_거래량!$C$233:$C$275,0),MATCH(부록1!F$34,매매_거래량!$3:$3,0))</f>
        <v>4106</v>
      </c>
      <c r="G41" s="1009">
        <f>INDEX(매매_거래량!$233:$275,MATCH(부록1!$E41,매매_거래량!$C$233:$C$275,0),MATCH(부록1!G$34,매매_거래량!$3:$3,0))</f>
        <v>1693</v>
      </c>
      <c r="H41" s="1039">
        <f>INDEX(매매_거래량!$233:$275,MATCH(부록1!$E41,매매_거래량!$C$233:$C$275,0),MATCH(부록1!H$34,매매_거래량!$3:$3,0))</f>
        <v>2047</v>
      </c>
      <c r="I41" s="1004">
        <f>INDEX(매매_거래량!$233:$275,MATCH(부록1!$E41,매매_거래량!$C$233:$C$275,0),MATCH(부록1!I$34,매매_거래량!$3:$3,0))</f>
        <v>2285</v>
      </c>
      <c r="J41" s="1004">
        <f>INDEX(매매_거래량!$233:$275,MATCH(부록1!$E41,매매_거래량!$C$233:$C$275,0),MATCH(부록1!J$34,매매_거래량!$3:$3,0))</f>
        <v>2180</v>
      </c>
      <c r="K41" s="1004">
        <f>INDEX(매매_거래량!$233:$275,MATCH(부록1!$E41,매매_거래량!$C$233:$C$275,0),MATCH(부록1!K$34,매매_거래량!$3:$3,0))</f>
        <v>5089</v>
      </c>
      <c r="L41" s="1005">
        <f>INDEX(매매_거래량!$233:$275,MATCH(부록1!$E41,매매_거래량!$C$233:$C$275,0),MATCH(부록1!L$34,매매_거래량!$3:$3,0))</f>
        <v>1012</v>
      </c>
      <c r="M41" s="1006">
        <f t="shared" si="12"/>
        <v>-80.113971310670067</v>
      </c>
      <c r="N41" s="1001">
        <f t="shared" si="13"/>
        <v>-75.353141743789578</v>
      </c>
      <c r="O41" s="1001">
        <f t="shared" si="14"/>
        <v>-40.224453632604842</v>
      </c>
      <c r="P41" s="1042">
        <v>31</v>
      </c>
      <c r="Q41" s="1010">
        <f>INDEX(매매_거래량!$53:$95,MATCH(부록1!$P41,매매_거래량!$C$53:$C$95,0),MATCH(부록1!Q$34,매매_거래량!$3:$3,0))+INDEX(매매_거래량!$98:$140,MATCH(부록1!$E17,매매_거래량!$C$98:$C$140,0),MATCH(부록1!Q$34,매매_거래량!$3:$3,0))</f>
        <v>588</v>
      </c>
      <c r="R41" s="1010">
        <f>INDEX(매매_거래량!$53:$95,MATCH(부록1!$P41,매매_거래량!$C$53:$C$95,0),MATCH(부록1!R$34,매매_거래량!$3:$3,0))+INDEX(매매_거래량!$98:$140,MATCH(부록1!$E17,매매_거래량!$C$98:$C$140,0),MATCH(부록1!R$34,매매_거래량!$3:$3,0))</f>
        <v>418</v>
      </c>
      <c r="S41" s="1007">
        <f>INDEX(매매_거래량!$53:$95,MATCH(부록1!$P41,매매_거래량!$C$53:$C$95,0),MATCH(부록1!S$34,매매_거래량!$3:$3,0))+INDEX(매매_거래량!$98:$140,MATCH(부록1!$E17,매매_거래량!$C$98:$C$140,0),MATCH(부록1!S$34,매매_거래량!$3:$3,0))</f>
        <v>420</v>
      </c>
      <c r="T41" s="1004">
        <f>INDEX(매매_거래량!$53:$95,MATCH(부록1!$P41,매매_거래량!$C$53:$C$95,0),MATCH(부록1!T$34,매매_거래량!$3:$3,0))+INDEX(매매_거래량!$98:$140,MATCH(부록1!$E17,매매_거래량!$C$98:$C$140,0),MATCH(부록1!T$34,매매_거래량!$3:$3,0))</f>
        <v>532</v>
      </c>
      <c r="U41" s="1004">
        <f>INDEX(매매_거래량!$53:$95,MATCH(부록1!$P41,매매_거래량!$C$53:$C$95,0),MATCH(부록1!U$34,매매_거래량!$3:$3,0))+INDEX(매매_거래량!$98:$140,MATCH(부록1!$E17,매매_거래량!$C$98:$C$140,0),MATCH(부록1!U$34,매매_거래량!$3:$3,0))</f>
        <v>554</v>
      </c>
      <c r="V41" s="1004">
        <f>INDEX(매매_거래량!$53:$95,MATCH(부록1!$P41,매매_거래량!$C$53:$C$95,0),MATCH(부록1!V$34,매매_거래량!$3:$3,0))+INDEX(매매_거래량!$98:$140,MATCH(부록1!$E17,매매_거래량!$C$98:$C$140,0),MATCH(부록1!V$34,매매_거래량!$3:$3,0))</f>
        <v>824</v>
      </c>
      <c r="W41" s="1005">
        <f>INDEX(매매_거래량!$53:$95,MATCH(부록1!$P41,매매_거래량!$C$53:$C$95,0),MATCH(부록1!W$34,매매_거래량!$3:$3,0))+INDEX(매매_거래량!$98:$140,MATCH(부록1!$E17,매매_거래량!$C$98:$C$140,0),MATCH(부록1!W$34,매매_거래량!$3:$3,0))</f>
        <v>304</v>
      </c>
      <c r="X41" s="1006">
        <f t="shared" si="15"/>
        <v>-63.106796116504846</v>
      </c>
      <c r="Y41" s="1001">
        <f t="shared" si="16"/>
        <v>-48.299319727891152</v>
      </c>
      <c r="Z41" s="1002">
        <f t="shared" si="17"/>
        <v>-27.27272727272727</v>
      </c>
      <c r="AA41" s="1891" t="s">
        <v>1667</v>
      </c>
      <c r="AB41" s="1892"/>
      <c r="AC41" s="1892"/>
      <c r="AD41" s="1892"/>
    </row>
    <row r="42" spans="1:30" ht="13.15" customHeight="1">
      <c r="A42" s="1898" t="s">
        <v>1668</v>
      </c>
      <c r="B42" s="1898"/>
      <c r="C42" s="1898"/>
      <c r="D42" s="1899"/>
      <c r="E42" s="522">
        <v>29</v>
      </c>
      <c r="F42" s="1009">
        <f>INDEX(매매_거래량!$233:$275,MATCH(부록1!$E42,매매_거래량!$C$233:$C$275,0),MATCH(부록1!F$34,매매_거래량!$3:$3,0))</f>
        <v>6448</v>
      </c>
      <c r="G42" s="1009">
        <f>INDEX(매매_거래량!$233:$275,MATCH(부록1!$E42,매매_거래량!$C$233:$C$275,0),MATCH(부록1!G$34,매매_거래량!$3:$3,0))</f>
        <v>2874</v>
      </c>
      <c r="H42" s="1039">
        <f>INDEX(매매_거래량!$233:$275,MATCH(부록1!$E42,매매_거래량!$C$233:$C$275,0),MATCH(부록1!H$34,매매_거래량!$3:$3,0))</f>
        <v>3374</v>
      </c>
      <c r="I42" s="1004">
        <f>INDEX(매매_거래량!$233:$275,MATCH(부록1!$E42,매매_거래량!$C$233:$C$275,0),MATCH(부록1!I$34,매매_거래량!$3:$3,0))</f>
        <v>4155</v>
      </c>
      <c r="J42" s="1004">
        <f>INDEX(매매_거래량!$233:$275,MATCH(부록1!$E42,매매_거래량!$C$233:$C$275,0),MATCH(부록1!J$34,매매_거래량!$3:$3,0))</f>
        <v>5012</v>
      </c>
      <c r="K42" s="1004">
        <f>INDEX(매매_거래량!$233:$275,MATCH(부록1!$E42,매매_거래량!$C$233:$C$275,0),MATCH(부록1!K$34,매매_거래량!$3:$3,0))</f>
        <v>7302</v>
      </c>
      <c r="L42" s="1005">
        <f>INDEX(매매_거래량!$233:$275,MATCH(부록1!$E42,매매_거래량!$C$233:$C$275,0),MATCH(부록1!L$34,매매_거래량!$3:$3,0))</f>
        <v>1422</v>
      </c>
      <c r="M42" s="1006">
        <f t="shared" si="12"/>
        <v>-80.525883319638453</v>
      </c>
      <c r="N42" s="1001">
        <f t="shared" si="13"/>
        <v>-77.946650124069478</v>
      </c>
      <c r="O42" s="1001">
        <f t="shared" si="14"/>
        <v>-50.521920668058449</v>
      </c>
      <c r="P42" s="1042">
        <v>29</v>
      </c>
      <c r="Q42" s="1010">
        <f>INDEX(매매_거래량!$53:$95,MATCH(부록1!$P42,매매_거래량!$C$53:$C$95,0),MATCH(부록1!Q$34,매매_거래량!$3:$3,0))+INDEX(매매_거래량!$98:$140,MATCH(부록1!$E18,매매_거래량!$C$98:$C$140,0),MATCH(부록1!Q$34,매매_거래량!$3:$3,0))</f>
        <v>982</v>
      </c>
      <c r="R42" s="1010">
        <f>INDEX(매매_거래량!$53:$95,MATCH(부록1!$P42,매매_거래량!$C$53:$C$95,0),MATCH(부록1!R$34,매매_거래량!$3:$3,0))+INDEX(매매_거래량!$98:$140,MATCH(부록1!$E18,매매_거래량!$C$98:$C$140,0),MATCH(부록1!R$34,매매_거래량!$3:$3,0))</f>
        <v>594</v>
      </c>
      <c r="S42" s="1007">
        <f>INDEX(매매_거래량!$53:$95,MATCH(부록1!$P42,매매_거래량!$C$53:$C$95,0),MATCH(부록1!S$34,매매_거래량!$3:$3,0))+INDEX(매매_거래량!$98:$140,MATCH(부록1!$E18,매매_거래량!$C$98:$C$140,0),MATCH(부록1!S$34,매매_거래량!$3:$3,0))</f>
        <v>645</v>
      </c>
      <c r="T42" s="1004">
        <f>INDEX(매매_거래량!$53:$95,MATCH(부록1!$P42,매매_거래량!$C$53:$C$95,0),MATCH(부록1!T$34,매매_거래량!$3:$3,0))+INDEX(매매_거래량!$98:$140,MATCH(부록1!$E18,매매_거래량!$C$98:$C$140,0),MATCH(부록1!T$34,매매_거래량!$3:$3,0))</f>
        <v>923</v>
      </c>
      <c r="U42" s="1004">
        <f>INDEX(매매_거래량!$53:$95,MATCH(부록1!$P42,매매_거래량!$C$53:$C$95,0),MATCH(부록1!U$34,매매_거래량!$3:$3,0))+INDEX(매매_거래량!$98:$140,MATCH(부록1!$E18,매매_거래량!$C$98:$C$140,0),MATCH(부록1!U$34,매매_거래량!$3:$3,0))</f>
        <v>996</v>
      </c>
      <c r="V42" s="1004">
        <f>INDEX(매매_거래량!$53:$95,MATCH(부록1!$P42,매매_거래량!$C$53:$C$95,0),MATCH(부록1!V$34,매매_거래량!$3:$3,0))+INDEX(매매_거래량!$98:$140,MATCH(부록1!$E18,매매_거래량!$C$98:$C$140,0),MATCH(부록1!V$34,매매_거래량!$3:$3,0))</f>
        <v>1642</v>
      </c>
      <c r="W42" s="1005">
        <f>INDEX(매매_거래량!$53:$95,MATCH(부록1!$P42,매매_거래량!$C$53:$C$95,0),MATCH(부록1!W$34,매매_거래량!$3:$3,0))+INDEX(매매_거래량!$98:$140,MATCH(부록1!$E18,매매_거래량!$C$98:$C$140,0),MATCH(부록1!W$34,매매_거래량!$3:$3,0))</f>
        <v>400</v>
      </c>
      <c r="X42" s="1006">
        <f t="shared" si="15"/>
        <v>-75.639464068209492</v>
      </c>
      <c r="Y42" s="1001">
        <f t="shared" si="16"/>
        <v>-59.26680244399185</v>
      </c>
      <c r="Z42" s="1002">
        <f t="shared" si="17"/>
        <v>-32.659932659932657</v>
      </c>
      <c r="AA42" s="1891" t="s">
        <v>1669</v>
      </c>
      <c r="AB42" s="1892"/>
      <c r="AC42" s="1892"/>
      <c r="AD42" s="1892"/>
    </row>
    <row r="43" spans="1:30" ht="13.15" customHeight="1">
      <c r="A43" s="1898" t="s">
        <v>1670</v>
      </c>
      <c r="B43" s="1898"/>
      <c r="C43" s="1898"/>
      <c r="D43" s="1899"/>
      <c r="E43" s="522">
        <v>33</v>
      </c>
      <c r="F43" s="1009">
        <f>INDEX(매매_거래량!$233:$275,MATCH(부록1!$E43,매매_거래량!$C$233:$C$275,0),MATCH(부록1!F$34,매매_거래량!$3:$3,0))</f>
        <v>2137</v>
      </c>
      <c r="G43" s="1009">
        <f>INDEX(매매_거래량!$233:$275,MATCH(부록1!$E43,매매_거래량!$C$233:$C$275,0),MATCH(부록1!G$34,매매_거래량!$3:$3,0))</f>
        <v>1491</v>
      </c>
      <c r="H43" s="1039">
        <f>INDEX(매매_거래량!$233:$275,MATCH(부록1!$E43,매매_거래량!$C$233:$C$275,0),MATCH(부록1!H$34,매매_거래량!$3:$3,0))</f>
        <v>1645</v>
      </c>
      <c r="I43" s="1004">
        <f>INDEX(매매_거래량!$233:$275,MATCH(부록1!$E43,매매_거래량!$C$233:$C$275,0),MATCH(부록1!I$34,매매_거래량!$3:$3,0))</f>
        <v>1773</v>
      </c>
      <c r="J43" s="1004">
        <f>INDEX(매매_거래량!$233:$275,MATCH(부록1!$E43,매매_거래량!$C$233:$C$275,0),MATCH(부록1!J$34,매매_거래량!$3:$3,0))</f>
        <v>1909</v>
      </c>
      <c r="K43" s="1004">
        <f>INDEX(매매_거래량!$233:$275,MATCH(부록1!$E43,매매_거래량!$C$233:$C$275,0),MATCH(부록1!K$34,매매_거래량!$3:$3,0))</f>
        <v>3088</v>
      </c>
      <c r="L43" s="1005">
        <f>INDEX(매매_거래량!$233:$275,MATCH(부록1!$E43,매매_거래량!$C$233:$C$275,0),MATCH(부록1!L$34,매매_거래량!$3:$3,0))</f>
        <v>798</v>
      </c>
      <c r="M43" s="1006">
        <f t="shared" si="12"/>
        <v>-74.158031088082893</v>
      </c>
      <c r="N43" s="1001">
        <f t="shared" si="13"/>
        <v>-62.657931679925127</v>
      </c>
      <c r="O43" s="1001">
        <f t="shared" si="14"/>
        <v>-46.478873239436624</v>
      </c>
      <c r="P43" s="1042">
        <v>33</v>
      </c>
      <c r="Q43" s="1010">
        <f>INDEX(매매_거래량!$53:$95,MATCH(부록1!$P43,매매_거래량!$C$53:$C$95,0),MATCH(부록1!Q$34,매매_거래량!$3:$3,0))+INDEX(매매_거래량!$98:$140,MATCH(부록1!$E19,매매_거래량!$C$98:$C$140,0),MATCH(부록1!Q$34,매매_거래량!$3:$3,0))</f>
        <v>298</v>
      </c>
      <c r="R43" s="1010">
        <f>INDEX(매매_거래량!$53:$95,MATCH(부록1!$P43,매매_거래량!$C$53:$C$95,0),MATCH(부록1!R$34,매매_거래량!$3:$3,0))+INDEX(매매_거래량!$98:$140,MATCH(부록1!$E19,매매_거래량!$C$98:$C$140,0),MATCH(부록1!R$34,매매_거래량!$3:$3,0))</f>
        <v>278</v>
      </c>
      <c r="S43" s="1007">
        <f>INDEX(매매_거래량!$53:$95,MATCH(부록1!$P43,매매_거래량!$C$53:$C$95,0),MATCH(부록1!S$34,매매_거래량!$3:$3,0))+INDEX(매매_거래량!$98:$140,MATCH(부록1!$E19,매매_거래량!$C$98:$C$140,0),MATCH(부록1!S$34,매매_거래량!$3:$3,0))</f>
        <v>180</v>
      </c>
      <c r="T43" s="1004">
        <f>INDEX(매매_거래량!$53:$95,MATCH(부록1!$P43,매매_거래량!$C$53:$C$95,0),MATCH(부록1!T$34,매매_거래량!$3:$3,0))+INDEX(매매_거래량!$98:$140,MATCH(부록1!$E19,매매_거래량!$C$98:$C$140,0),MATCH(부록1!T$34,매매_거래량!$3:$3,0))</f>
        <v>241</v>
      </c>
      <c r="U43" s="1004">
        <f>INDEX(매매_거래량!$53:$95,MATCH(부록1!$P43,매매_거래량!$C$53:$C$95,0),MATCH(부록1!U$34,매매_거래량!$3:$3,0))+INDEX(매매_거래량!$98:$140,MATCH(부록1!$E19,매매_거래량!$C$98:$C$140,0),MATCH(부록1!U$34,매매_거래량!$3:$3,0))</f>
        <v>296</v>
      </c>
      <c r="V43" s="1004">
        <f>INDEX(매매_거래량!$53:$95,MATCH(부록1!$P43,매매_거래량!$C$53:$C$95,0),MATCH(부록1!V$34,매매_거래량!$3:$3,0))+INDEX(매매_거래량!$98:$140,MATCH(부록1!$E19,매매_거래량!$C$98:$C$140,0),MATCH(부록1!V$34,매매_거래량!$3:$3,0))</f>
        <v>420</v>
      </c>
      <c r="W43" s="1005">
        <f>INDEX(매매_거래량!$53:$95,MATCH(부록1!$P43,매매_거래량!$C$53:$C$95,0),MATCH(부록1!W$34,매매_거래량!$3:$3,0))+INDEX(매매_거래량!$98:$140,MATCH(부록1!$E19,매매_거래량!$C$98:$C$140,0),MATCH(부록1!W$34,매매_거래량!$3:$3,0))</f>
        <v>157</v>
      </c>
      <c r="X43" s="1006">
        <f t="shared" si="15"/>
        <v>-62.61904761904762</v>
      </c>
      <c r="Y43" s="1001">
        <f t="shared" si="16"/>
        <v>-47.31543624161074</v>
      </c>
      <c r="Z43" s="1002">
        <f t="shared" si="17"/>
        <v>-43.525179856115102</v>
      </c>
      <c r="AA43" s="1891" t="s">
        <v>1671</v>
      </c>
      <c r="AB43" s="1892"/>
      <c r="AC43" s="1892"/>
      <c r="AD43" s="1892"/>
    </row>
    <row r="44" spans="1:30" ht="13.15" customHeight="1">
      <c r="A44" s="1898" t="s">
        <v>1672</v>
      </c>
      <c r="B44" s="1898"/>
      <c r="C44" s="1898"/>
      <c r="D44" s="1899"/>
      <c r="E44" s="522">
        <v>34</v>
      </c>
      <c r="F44" s="1009">
        <f>INDEX(매매_거래량!$233:$275,MATCH(부록1!$E44,매매_거래량!$C$233:$C$275,0),MATCH(부록1!F$34,매매_거래량!$3:$3,0))</f>
        <v>183</v>
      </c>
      <c r="G44" s="1009">
        <f>INDEX(매매_거래량!$233:$275,MATCH(부록1!$E44,매매_거래량!$C$233:$C$275,0),MATCH(부록1!G$34,매매_거래량!$3:$3,0))</f>
        <v>87</v>
      </c>
      <c r="H44" s="1039">
        <f>INDEX(매매_거래량!$233:$275,MATCH(부록1!$E44,매매_거래량!$C$233:$C$275,0),MATCH(부록1!H$34,매매_거래량!$3:$3,0))</f>
        <v>121</v>
      </c>
      <c r="I44" s="1004">
        <f>INDEX(매매_거래량!$233:$275,MATCH(부록1!$E44,매매_거래량!$C$233:$C$275,0),MATCH(부록1!I$34,매매_거래량!$3:$3,0))</f>
        <v>91</v>
      </c>
      <c r="J44" s="1004">
        <f>INDEX(매매_거래량!$233:$275,MATCH(부록1!$E44,매매_거래량!$C$233:$C$275,0),MATCH(부록1!J$34,매매_거래량!$3:$3,0))</f>
        <v>121</v>
      </c>
      <c r="K44" s="1004">
        <f>INDEX(매매_거래량!$233:$275,MATCH(부록1!$E44,매매_거래량!$C$233:$C$275,0),MATCH(부록1!K$34,매매_거래량!$3:$3,0))</f>
        <v>156</v>
      </c>
      <c r="L44" s="1005">
        <f>INDEX(매매_거래량!$233:$275,MATCH(부록1!$E44,매매_거래량!$C$233:$C$275,0),MATCH(부록1!L$34,매매_거래량!$3:$3,0))</f>
        <v>67</v>
      </c>
      <c r="M44" s="1006">
        <f t="shared" si="12"/>
        <v>-57.051282051282051</v>
      </c>
      <c r="N44" s="1001">
        <f>IF(ISERROR(100*(L44/F44-1))=TRUE,"",100*(L44/F44-1))</f>
        <v>-63.387978142076506</v>
      </c>
      <c r="O44" s="1001">
        <f>IF(ISERROR((L44/G44-1)*100)=TRUE,"",(L44/G44-1)*100)</f>
        <v>-22.988505747126442</v>
      </c>
      <c r="P44" s="1042">
        <v>34</v>
      </c>
      <c r="Q44" s="1010">
        <f>INDEX(매매_거래량!$53:$95,MATCH(부록1!$P44,매매_거래량!$C$53:$C$95,0),MATCH(부록1!Q$34,매매_거래량!$3:$3,0))+INDEX(매매_거래량!$98:$140,MATCH(부록1!$E20,매매_거래량!$C$98:$C$140,0),MATCH(부록1!Q$34,매매_거래량!$3:$3,0))</f>
        <v>67</v>
      </c>
      <c r="R44" s="1010">
        <f>INDEX(매매_거래량!$53:$95,MATCH(부록1!$P44,매매_거래량!$C$53:$C$95,0),MATCH(부록1!R$34,매매_거래량!$3:$3,0))+INDEX(매매_거래량!$98:$140,MATCH(부록1!$E20,매매_거래량!$C$98:$C$140,0),MATCH(부록1!R$34,매매_거래량!$3:$3,0))</f>
        <v>33</v>
      </c>
      <c r="S44" s="1007">
        <f>INDEX(매매_거래량!$53:$95,MATCH(부록1!$P44,매매_거래량!$C$53:$C$95,0),MATCH(부록1!S$34,매매_거래량!$3:$3,0))+INDEX(매매_거래량!$98:$140,MATCH(부록1!$E20,매매_거래량!$C$98:$C$140,0),MATCH(부록1!S$34,매매_거래량!$3:$3,0))</f>
        <v>61</v>
      </c>
      <c r="T44" s="1004">
        <f>INDEX(매매_거래량!$53:$95,MATCH(부록1!$P44,매매_거래량!$C$53:$C$95,0),MATCH(부록1!T$34,매매_거래량!$3:$3,0))+INDEX(매매_거래량!$98:$140,MATCH(부록1!$E20,매매_거래량!$C$98:$C$140,0),MATCH(부록1!T$34,매매_거래량!$3:$3,0))</f>
        <v>44</v>
      </c>
      <c r="U44" s="1004">
        <f>INDEX(매매_거래량!$53:$95,MATCH(부록1!$P44,매매_거래량!$C$53:$C$95,0),MATCH(부록1!U$34,매매_거래량!$3:$3,0))+INDEX(매매_거래량!$98:$140,MATCH(부록1!$E20,매매_거래량!$C$98:$C$140,0),MATCH(부록1!U$34,매매_거래량!$3:$3,0))</f>
        <v>52</v>
      </c>
      <c r="V44" s="1004">
        <f>INDEX(매매_거래량!$53:$95,MATCH(부록1!$P44,매매_거래량!$C$53:$C$95,0),MATCH(부록1!V$34,매매_거래량!$3:$3,0))+INDEX(매매_거래량!$98:$140,MATCH(부록1!$E20,매매_거래량!$C$98:$C$140,0),MATCH(부록1!V$34,매매_거래량!$3:$3,0))</f>
        <v>63</v>
      </c>
      <c r="W44" s="1005">
        <f>INDEX(매매_거래량!$53:$95,MATCH(부록1!$P44,매매_거래량!$C$53:$C$95,0),MATCH(부록1!W$34,매매_거래량!$3:$3,0))+INDEX(매매_거래량!$98:$140,MATCH(부록1!$E20,매매_거래량!$C$98:$C$140,0),MATCH(부록1!W$34,매매_거래량!$3:$3,0))</f>
        <v>22</v>
      </c>
      <c r="X44" s="1006">
        <f t="shared" si="15"/>
        <v>-65.079365079365076</v>
      </c>
      <c r="Y44" s="1001">
        <f>IF(ISERROR(100*(W44/Q44-1))=TRUE,"",100*(W44/Q44-1))</f>
        <v>-67.164179104477611</v>
      </c>
      <c r="Z44" s="1002">
        <f>IF(ISERROR((W44/R44-1)*100)=TRUE,"",(W44/R44-1)*100)</f>
        <v>-33.333333333333336</v>
      </c>
      <c r="AA44" s="1891" t="s">
        <v>1673</v>
      </c>
      <c r="AB44" s="1892"/>
      <c r="AC44" s="1892"/>
      <c r="AD44" s="1892"/>
    </row>
    <row r="45" spans="1:30" ht="13.15" customHeight="1">
      <c r="A45" s="1893" t="s">
        <v>1674</v>
      </c>
      <c r="B45" s="1893"/>
      <c r="C45" s="1893"/>
      <c r="D45" s="1894"/>
      <c r="E45" s="1008">
        <v>37</v>
      </c>
      <c r="F45" s="993">
        <f>INDEX(매매_거래량!$233:$275,MATCH(부록1!$E45,매매_거래량!$C$233:$C$275,0),MATCH(부록1!F$34,매매_거래량!$3:$3,0))</f>
        <v>2448</v>
      </c>
      <c r="G45" s="993">
        <f>INDEX(매매_거래량!$233:$275,MATCH(부록1!$E45,매매_거래량!$C$233:$C$275,0),MATCH(부록1!G$34,매매_거래량!$3:$3,0))</f>
        <v>1803</v>
      </c>
      <c r="H45" s="1039">
        <f>INDEX(매매_거래량!$233:$275,MATCH(부록1!$E45,매매_거래량!$C$233:$C$275,0),MATCH(부록1!H$34,매매_거래량!$3:$3,0))</f>
        <v>1648</v>
      </c>
      <c r="I45" s="1004">
        <f>INDEX(매매_거래량!$233:$275,MATCH(부록1!$E45,매매_거래량!$C$233:$C$275,0),MATCH(부록1!I$34,매매_거래량!$3:$3,0))</f>
        <v>1764</v>
      </c>
      <c r="J45" s="1004">
        <f>INDEX(매매_거래량!$233:$275,MATCH(부록1!$E45,매매_거래량!$C$233:$C$275,0),MATCH(부록1!J$34,매매_거래량!$3:$3,0))</f>
        <v>2937</v>
      </c>
      <c r="K45" s="1004">
        <f>INDEX(매매_거래량!$233:$275,MATCH(부록1!$E45,매매_거래량!$C$233:$C$275,0),MATCH(부록1!K$34,매매_거래량!$3:$3,0))</f>
        <v>3640</v>
      </c>
      <c r="L45" s="1005">
        <f>INDEX(매매_거래량!$233:$275,MATCH(부록1!$E45,매매_거래량!$C$233:$C$275,0),MATCH(부록1!L$34,매매_거래량!$3:$3,0))</f>
        <v>947</v>
      </c>
      <c r="M45" s="1006">
        <f t="shared" si="12"/>
        <v>-73.983516483516482</v>
      </c>
      <c r="N45" s="1001">
        <f t="shared" ref="N45:N52" si="18">100*(L45/F45-1)</f>
        <v>-61.31535947712419</v>
      </c>
      <c r="O45" s="1001">
        <f t="shared" ref="O45:O52" si="19">(L45/G45-1)*100</f>
        <v>-47.47642817526345</v>
      </c>
      <c r="P45" s="1041">
        <v>37</v>
      </c>
      <c r="Q45" s="999">
        <f>INDEX(매매_거래량!$53:$95,MATCH(부록1!$P45,매매_거래량!$C$53:$C$95,0),MATCH(부록1!Q$34,매매_거래량!$3:$3,0))+INDEX(매매_거래량!$98:$140,MATCH(부록1!$E21,매매_거래량!$C$98:$C$140,0),MATCH(부록1!Q$34,매매_거래량!$3:$3,0))</f>
        <v>470</v>
      </c>
      <c r="R45" s="999">
        <f>INDEX(매매_거래량!$53:$95,MATCH(부록1!$P45,매매_거래량!$C$53:$C$95,0),MATCH(부록1!R$34,매매_거래량!$3:$3,0))+INDEX(매매_거래량!$98:$140,MATCH(부록1!$E21,매매_거래량!$C$98:$C$140,0),MATCH(부록1!R$34,매매_거래량!$3:$3,0))</f>
        <v>512</v>
      </c>
      <c r="S45" s="1007">
        <f>INDEX(매매_거래량!$53:$95,MATCH(부록1!$P45,매매_거래량!$C$53:$C$95,0),MATCH(부록1!S$34,매매_거래량!$3:$3,0))+INDEX(매매_거래량!$98:$140,MATCH(부록1!$E21,매매_거래량!$C$98:$C$140,0),MATCH(부록1!S$34,매매_거래량!$3:$3,0))</f>
        <v>405</v>
      </c>
      <c r="T45" s="1004">
        <f>INDEX(매매_거래량!$53:$95,MATCH(부록1!$P45,매매_거래량!$C$53:$C$95,0),MATCH(부록1!T$34,매매_거래량!$3:$3,0))+INDEX(매매_거래량!$98:$140,MATCH(부록1!$E21,매매_거래량!$C$98:$C$140,0),MATCH(부록1!T$34,매매_거래량!$3:$3,0))</f>
        <v>490</v>
      </c>
      <c r="U45" s="1004">
        <f>INDEX(매매_거래량!$53:$95,MATCH(부록1!$P45,매매_거래량!$C$53:$C$95,0),MATCH(부록1!U$34,매매_거래량!$3:$3,0))+INDEX(매매_거래량!$98:$140,MATCH(부록1!$E21,매매_거래량!$C$98:$C$140,0),MATCH(부록1!U$34,매매_거래량!$3:$3,0))</f>
        <v>537</v>
      </c>
      <c r="V45" s="1004">
        <f>INDEX(매매_거래량!$53:$95,MATCH(부록1!$P45,매매_거래량!$C$53:$C$95,0),MATCH(부록1!V$34,매매_거래량!$3:$3,0))+INDEX(매매_거래량!$98:$140,MATCH(부록1!$E21,매매_거래량!$C$98:$C$140,0),MATCH(부록1!V$34,매매_거래량!$3:$3,0))</f>
        <v>674</v>
      </c>
      <c r="W45" s="1005">
        <f>INDEX(매매_거래량!$53:$95,MATCH(부록1!$P45,매매_거래량!$C$53:$C$95,0),MATCH(부록1!W$34,매매_거래량!$3:$3,0))+INDEX(매매_거래량!$98:$140,MATCH(부록1!$E21,매매_거래량!$C$98:$C$140,0),MATCH(부록1!W$34,매매_거래량!$3:$3,0))</f>
        <v>465</v>
      </c>
      <c r="X45" s="1006">
        <f t="shared" si="15"/>
        <v>-31.008902077151333</v>
      </c>
      <c r="Y45" s="1001">
        <f t="shared" ref="Y45:Y52" si="20">100*(W45/Q45-1)</f>
        <v>-1.0638297872340385</v>
      </c>
      <c r="Z45" s="1002">
        <f t="shared" ref="Z45:Z52" si="21">(W45/R45-1)*100</f>
        <v>-9.1796875</v>
      </c>
      <c r="AA45" s="1889" t="s">
        <v>1675</v>
      </c>
      <c r="AB45" s="1890"/>
      <c r="AC45" s="1890"/>
      <c r="AD45" s="1890"/>
    </row>
    <row r="46" spans="1:30" ht="13.15" customHeight="1">
      <c r="A46" s="1893" t="s">
        <v>1676</v>
      </c>
      <c r="B46" s="1893"/>
      <c r="C46" s="1893"/>
      <c r="D46" s="1894"/>
      <c r="E46" s="1008">
        <v>38</v>
      </c>
      <c r="F46" s="993">
        <f>INDEX(매매_거래량!$233:$275,MATCH(부록1!$E46,매매_거래량!$C$233:$C$275,0),MATCH(부록1!F$34,매매_거래량!$3:$3,0))</f>
        <v>3633</v>
      </c>
      <c r="G46" s="993">
        <f>INDEX(매매_거래량!$233:$275,MATCH(부록1!$E46,매매_거래량!$C$233:$C$275,0),MATCH(부록1!G$34,매매_거래량!$3:$3,0))</f>
        <v>1477</v>
      </c>
      <c r="H46" s="1039">
        <f>INDEX(매매_거래량!$233:$275,MATCH(부록1!$E46,매매_거래량!$C$233:$C$275,0),MATCH(부록1!H$34,매매_거래량!$3:$3,0))</f>
        <v>1891</v>
      </c>
      <c r="I46" s="1004">
        <f>INDEX(매매_거래량!$233:$275,MATCH(부록1!$E46,매매_거래량!$C$233:$C$275,0),MATCH(부록1!I$34,매매_거래량!$3:$3,0))</f>
        <v>1984</v>
      </c>
      <c r="J46" s="1004">
        <f>INDEX(매매_거래량!$233:$275,MATCH(부록1!$E46,매매_거래량!$C$233:$C$275,0),MATCH(부록1!J$34,매매_거래량!$3:$3,0))</f>
        <v>1942</v>
      </c>
      <c r="K46" s="1004">
        <f>INDEX(매매_거래량!$233:$275,MATCH(부록1!$E46,매매_거래량!$C$233:$C$275,0),MATCH(부록1!K$34,매매_거래량!$3:$3,0))</f>
        <v>3610</v>
      </c>
      <c r="L46" s="1005">
        <f>INDEX(매매_거래량!$233:$275,MATCH(부록1!$E46,매매_거래량!$C$233:$C$275,0),MATCH(부록1!L$34,매매_거래량!$3:$3,0))</f>
        <v>1140</v>
      </c>
      <c r="M46" s="1006">
        <f t="shared" si="12"/>
        <v>-68.421052631578945</v>
      </c>
      <c r="N46" s="1001">
        <f t="shared" si="18"/>
        <v>-68.62097440132122</v>
      </c>
      <c r="O46" s="1001">
        <f t="shared" si="19"/>
        <v>-22.81651997291808</v>
      </c>
      <c r="P46" s="1041">
        <v>38</v>
      </c>
      <c r="Q46" s="999">
        <f>INDEX(매매_거래량!$53:$95,MATCH(부록1!$P46,매매_거래량!$C$53:$C$95,0),MATCH(부록1!Q$34,매매_거래량!$3:$3,0))+INDEX(매매_거래량!$98:$140,MATCH(부록1!$E22,매매_거래량!$C$98:$C$140,0),MATCH(부록1!Q$34,매매_거래량!$3:$3,0))</f>
        <v>575</v>
      </c>
      <c r="R46" s="999">
        <f>INDEX(매매_거래량!$53:$95,MATCH(부록1!$P46,매매_거래량!$C$53:$C$95,0),MATCH(부록1!R$34,매매_거래량!$3:$3,0))+INDEX(매매_거래량!$98:$140,MATCH(부록1!$E22,매매_거래량!$C$98:$C$140,0),MATCH(부록1!R$34,매매_거래량!$3:$3,0))</f>
        <v>585</v>
      </c>
      <c r="S46" s="1007">
        <f>INDEX(매매_거래량!$53:$95,MATCH(부록1!$P46,매매_거래량!$C$53:$C$95,0),MATCH(부록1!S$34,매매_거래량!$3:$3,0))+INDEX(매매_거래량!$98:$140,MATCH(부록1!$E22,매매_거래량!$C$98:$C$140,0),MATCH(부록1!S$34,매매_거래량!$3:$3,0))</f>
        <v>488</v>
      </c>
      <c r="T46" s="1004">
        <f>INDEX(매매_거래량!$53:$95,MATCH(부록1!$P46,매매_거래량!$C$53:$C$95,0),MATCH(부록1!T$34,매매_거래량!$3:$3,0))+INDEX(매매_거래량!$98:$140,MATCH(부록1!$E22,매매_거래량!$C$98:$C$140,0),MATCH(부록1!T$34,매매_거래량!$3:$3,0))</f>
        <v>611</v>
      </c>
      <c r="U46" s="1004">
        <f>INDEX(매매_거래량!$53:$95,MATCH(부록1!$P46,매매_거래량!$C$53:$C$95,0),MATCH(부록1!U$34,매매_거래량!$3:$3,0))+INDEX(매매_거래량!$98:$140,MATCH(부록1!$E22,매매_거래량!$C$98:$C$140,0),MATCH(부록1!U$34,매매_거래량!$3:$3,0))</f>
        <v>636</v>
      </c>
      <c r="V46" s="1004">
        <f>INDEX(매매_거래량!$53:$95,MATCH(부록1!$P46,매매_거래량!$C$53:$C$95,0),MATCH(부록1!V$34,매매_거래량!$3:$3,0))+INDEX(매매_거래량!$98:$140,MATCH(부록1!$E22,매매_거래량!$C$98:$C$140,0),MATCH(부록1!V$34,매매_거래량!$3:$3,0))</f>
        <v>829</v>
      </c>
      <c r="W46" s="1005">
        <f>INDEX(매매_거래량!$53:$95,MATCH(부록1!$P46,매매_거래량!$C$53:$C$95,0),MATCH(부록1!W$34,매매_거래량!$3:$3,0))+INDEX(매매_거래량!$98:$140,MATCH(부록1!$E22,매매_거래량!$C$98:$C$140,0),MATCH(부록1!W$34,매매_거래량!$3:$3,0))</f>
        <v>381</v>
      </c>
      <c r="X46" s="1006">
        <f t="shared" si="15"/>
        <v>-54.041013268998796</v>
      </c>
      <c r="Y46" s="1001">
        <f t="shared" si="20"/>
        <v>-33.739130434782602</v>
      </c>
      <c r="Z46" s="1002">
        <f t="shared" si="21"/>
        <v>-34.871794871794869</v>
      </c>
      <c r="AA46" s="1889" t="s">
        <v>1677</v>
      </c>
      <c r="AB46" s="1890"/>
      <c r="AC46" s="1890"/>
      <c r="AD46" s="1890"/>
    </row>
    <row r="47" spans="1:30" ht="13.15" customHeight="1">
      <c r="A47" s="1893" t="s">
        <v>1678</v>
      </c>
      <c r="B47" s="1893"/>
      <c r="C47" s="1893"/>
      <c r="D47" s="1894"/>
      <c r="E47" s="1008">
        <v>39</v>
      </c>
      <c r="F47" s="993">
        <f>INDEX(매매_거래량!$233:$275,MATCH(부록1!$E47,매매_거래량!$C$233:$C$275,0),MATCH(부록1!F$34,매매_거래량!$3:$3,0))</f>
        <v>3954</v>
      </c>
      <c r="G47" s="993">
        <f>INDEX(매매_거래량!$233:$275,MATCH(부록1!$E47,매매_거래량!$C$233:$C$275,0),MATCH(부록1!G$34,매매_거래량!$3:$3,0))</f>
        <v>3649</v>
      </c>
      <c r="H47" s="1039">
        <f>INDEX(매매_거래량!$233:$275,MATCH(부록1!$E47,매매_거래량!$C$233:$C$275,0),MATCH(부록1!H$34,매매_거래량!$3:$3,0))</f>
        <v>2456</v>
      </c>
      <c r="I47" s="1004">
        <f>INDEX(매매_거래량!$233:$275,MATCH(부록1!$E47,매매_거래량!$C$233:$C$275,0),MATCH(부록1!I$34,매매_거래량!$3:$3,0))</f>
        <v>2831</v>
      </c>
      <c r="J47" s="1004">
        <f>INDEX(매매_거래량!$233:$275,MATCH(부록1!$E47,매매_거래량!$C$233:$C$275,0),MATCH(부록1!J$34,매매_거래량!$3:$3,0))</f>
        <v>3233</v>
      </c>
      <c r="K47" s="1004">
        <f>INDEX(매매_거래량!$233:$275,MATCH(부록1!$E47,매매_거래량!$C$233:$C$275,0),MATCH(부록1!K$34,매매_거래량!$3:$3,0))</f>
        <v>5017</v>
      </c>
      <c r="L47" s="1005">
        <f>INDEX(매매_거래량!$233:$275,MATCH(부록1!$E47,매매_거래량!$C$233:$C$275,0),MATCH(부록1!L$34,매매_거래량!$3:$3,0))</f>
        <v>1498</v>
      </c>
      <c r="M47" s="1006">
        <f t="shared" si="12"/>
        <v>-70.14151883595774</v>
      </c>
      <c r="N47" s="1001">
        <f t="shared" si="18"/>
        <v>-62.114314618108246</v>
      </c>
      <c r="O47" s="1001">
        <f t="shared" si="19"/>
        <v>-58.947656892299264</v>
      </c>
      <c r="P47" s="1041">
        <v>39</v>
      </c>
      <c r="Q47" s="999">
        <f>INDEX(매매_거래량!$53:$95,MATCH(부록1!$P47,매매_거래량!$C$53:$C$95,0),MATCH(부록1!Q$34,매매_거래량!$3:$3,0))+INDEX(매매_거래량!$98:$140,MATCH(부록1!$E23,매매_거래량!$C$98:$C$140,0),MATCH(부록1!Q$34,매매_거래량!$3:$3,0))</f>
        <v>586</v>
      </c>
      <c r="R47" s="999">
        <f>INDEX(매매_거래량!$53:$95,MATCH(부록1!$P47,매매_거래량!$C$53:$C$95,0),MATCH(부록1!R$34,매매_거래량!$3:$3,0))+INDEX(매매_거래량!$98:$140,MATCH(부록1!$E23,매매_거래량!$C$98:$C$140,0),MATCH(부록1!R$34,매매_거래량!$3:$3,0))</f>
        <v>454</v>
      </c>
      <c r="S47" s="1007">
        <f>INDEX(매매_거래량!$53:$95,MATCH(부록1!$P47,매매_거래량!$C$53:$C$95,0),MATCH(부록1!S$34,매매_거래량!$3:$3,0))+INDEX(매매_거래량!$98:$140,MATCH(부록1!$E23,매매_거래량!$C$98:$C$140,0),MATCH(부록1!S$34,매매_거래량!$3:$3,0))</f>
        <v>427</v>
      </c>
      <c r="T47" s="1004">
        <f>INDEX(매매_거래량!$53:$95,MATCH(부록1!$P47,매매_거래량!$C$53:$C$95,0),MATCH(부록1!T$34,매매_거래량!$3:$3,0))+INDEX(매매_거래량!$98:$140,MATCH(부록1!$E23,매매_거래량!$C$98:$C$140,0),MATCH(부록1!T$34,매매_거래량!$3:$3,0))</f>
        <v>520</v>
      </c>
      <c r="U47" s="1004">
        <f>INDEX(매매_거래량!$53:$95,MATCH(부록1!$P47,매매_거래량!$C$53:$C$95,0),MATCH(부록1!U$34,매매_거래량!$3:$3,0))+INDEX(매매_거래량!$98:$140,MATCH(부록1!$E23,매매_거래량!$C$98:$C$140,0),MATCH(부록1!U$34,매매_거래량!$3:$3,0))</f>
        <v>518</v>
      </c>
      <c r="V47" s="1004">
        <f>INDEX(매매_거래량!$53:$95,MATCH(부록1!$P47,매매_거래량!$C$53:$C$95,0),MATCH(부록1!V$34,매매_거래량!$3:$3,0))+INDEX(매매_거래량!$98:$140,MATCH(부록1!$E23,매매_거래량!$C$98:$C$140,0),MATCH(부록1!V$34,매매_거래량!$3:$3,0))</f>
        <v>715</v>
      </c>
      <c r="W47" s="1005">
        <f>INDEX(매매_거래량!$53:$95,MATCH(부록1!$P47,매매_거래량!$C$53:$C$95,0),MATCH(부록1!W$34,매매_거래량!$3:$3,0))+INDEX(매매_거래량!$98:$140,MATCH(부록1!$E23,매매_거래량!$C$98:$C$140,0),MATCH(부록1!W$34,매매_거래량!$3:$3,0))</f>
        <v>373</v>
      </c>
      <c r="X47" s="1006">
        <f t="shared" si="15"/>
        <v>-47.832167832167826</v>
      </c>
      <c r="Y47" s="1001">
        <f t="shared" si="20"/>
        <v>-36.348122866894194</v>
      </c>
      <c r="Z47" s="1002">
        <f t="shared" si="21"/>
        <v>-17.841409691629963</v>
      </c>
      <c r="AA47" s="1889" t="s">
        <v>1679</v>
      </c>
      <c r="AB47" s="1890"/>
      <c r="AC47" s="1890"/>
      <c r="AD47" s="1890"/>
    </row>
    <row r="48" spans="1:30" s="1043" customFormat="1" ht="13.15" customHeight="1">
      <c r="A48" s="1893" t="s">
        <v>1680</v>
      </c>
      <c r="B48" s="1893"/>
      <c r="C48" s="1893"/>
      <c r="D48" s="1894"/>
      <c r="E48" s="1008">
        <v>40</v>
      </c>
      <c r="F48" s="993">
        <f>INDEX(매매_거래량!$233:$275,MATCH(부록1!$E48,매매_거래량!$C$233:$C$275,0),MATCH(부록1!F$34,매매_거래량!$3:$3,0))</f>
        <v>6373</v>
      </c>
      <c r="G48" s="993">
        <f>INDEX(매매_거래량!$233:$275,MATCH(부록1!$E48,매매_거래량!$C$233:$C$275,0),MATCH(부록1!G$34,매매_거래량!$3:$3,0))</f>
        <v>1121</v>
      </c>
      <c r="H48" s="1039">
        <f>INDEX(매매_거래량!$233:$275,MATCH(부록1!$E48,매매_거래량!$C$233:$C$275,0),MATCH(부록1!H$34,매매_거래량!$3:$3,0))</f>
        <v>1747</v>
      </c>
      <c r="I48" s="1004">
        <f>INDEX(매매_거래량!$233:$275,MATCH(부록1!$E48,매매_거래량!$C$233:$C$275,0),MATCH(부록1!I$34,매매_거래량!$3:$3,0))</f>
        <v>1802</v>
      </c>
      <c r="J48" s="1004">
        <f>INDEX(매매_거래량!$233:$275,MATCH(부록1!$E48,매매_거래량!$C$233:$C$275,0),MATCH(부록1!J$34,매매_거래량!$3:$3,0))</f>
        <v>1656</v>
      </c>
      <c r="K48" s="1004">
        <f>INDEX(매매_거래량!$233:$275,MATCH(부록1!$E48,매매_거래량!$C$233:$C$275,0),MATCH(부록1!K$34,매매_거래량!$3:$3,0))</f>
        <v>2807</v>
      </c>
      <c r="L48" s="1005">
        <f>INDEX(매매_거래량!$233:$275,MATCH(부록1!$E48,매매_거래량!$C$233:$C$275,0),MATCH(부록1!L$34,매매_거래량!$3:$3,0))</f>
        <v>918</v>
      </c>
      <c r="M48" s="1006">
        <f t="shared" si="12"/>
        <v>-67.296045600284998</v>
      </c>
      <c r="N48" s="1001">
        <f t="shared" si="18"/>
        <v>-85.595480935195354</v>
      </c>
      <c r="O48" s="1001">
        <f t="shared" si="19"/>
        <v>-18.108831400535241</v>
      </c>
      <c r="P48" s="1041">
        <v>40</v>
      </c>
      <c r="Q48" s="999">
        <f>INDEX(매매_거래량!$53:$95,MATCH(부록1!$P48,매매_거래량!$C$53:$C$95,0),MATCH(부록1!Q$34,매매_거래량!$3:$3,0))+INDEX(매매_거래량!$98:$140,MATCH(부록1!$E24,매매_거래량!$C$98:$C$140,0),MATCH(부록1!Q$34,매매_거래량!$3:$3,0))</f>
        <v>665</v>
      </c>
      <c r="R48" s="999">
        <f>INDEX(매매_거래량!$53:$95,MATCH(부록1!$P48,매매_거래량!$C$53:$C$95,0),MATCH(부록1!R$34,매매_거래량!$3:$3,0))+INDEX(매매_거래량!$98:$140,MATCH(부록1!$E24,매매_거래량!$C$98:$C$140,0),MATCH(부록1!R$34,매매_거래량!$3:$3,0))</f>
        <v>545</v>
      </c>
      <c r="S48" s="1007">
        <f>INDEX(매매_거래량!$53:$95,MATCH(부록1!$P48,매매_거래량!$C$53:$C$95,0),MATCH(부록1!S$34,매매_거래량!$3:$3,0))+INDEX(매매_거래량!$98:$140,MATCH(부록1!$E24,매매_거래량!$C$98:$C$140,0),MATCH(부록1!S$34,매매_거래량!$3:$3,0))</f>
        <v>493</v>
      </c>
      <c r="T48" s="1004">
        <f>INDEX(매매_거래량!$53:$95,MATCH(부록1!$P48,매매_거래량!$C$53:$C$95,0),MATCH(부록1!T$34,매매_거래량!$3:$3,0))+INDEX(매매_거래량!$98:$140,MATCH(부록1!$E24,매매_거래량!$C$98:$C$140,0),MATCH(부록1!T$34,매매_거래량!$3:$3,0))</f>
        <v>614</v>
      </c>
      <c r="U48" s="1004">
        <f>INDEX(매매_거래량!$53:$95,MATCH(부록1!$P48,매매_거래량!$C$53:$C$95,0),MATCH(부록1!U$34,매매_거래량!$3:$3,0))+INDEX(매매_거래량!$98:$140,MATCH(부록1!$E24,매매_거래량!$C$98:$C$140,0),MATCH(부록1!U$34,매매_거래량!$3:$3,0))</f>
        <v>559</v>
      </c>
      <c r="V48" s="1004">
        <f>INDEX(매매_거래량!$53:$95,MATCH(부록1!$P48,매매_거래량!$C$53:$C$95,0),MATCH(부록1!V$34,매매_거래량!$3:$3,0))+INDEX(매매_거래량!$98:$140,MATCH(부록1!$E24,매매_거래량!$C$98:$C$140,0),MATCH(부록1!V$34,매매_거래량!$3:$3,0))</f>
        <v>715</v>
      </c>
      <c r="W48" s="1005">
        <f>INDEX(매매_거래량!$53:$95,MATCH(부록1!$P48,매매_거래량!$C$53:$C$95,0),MATCH(부록1!W$34,매매_거래량!$3:$3,0))+INDEX(매매_거래량!$98:$140,MATCH(부록1!$E24,매매_거래량!$C$98:$C$140,0),MATCH(부록1!W$34,매매_거래량!$3:$3,0))</f>
        <v>444</v>
      </c>
      <c r="X48" s="1006">
        <f t="shared" si="15"/>
        <v>-37.9020979020979</v>
      </c>
      <c r="Y48" s="1001">
        <f t="shared" si="20"/>
        <v>-33.233082706766915</v>
      </c>
      <c r="Z48" s="1002">
        <f t="shared" si="21"/>
        <v>-18.532110091743114</v>
      </c>
      <c r="AA48" s="1889" t="s">
        <v>1681</v>
      </c>
      <c r="AB48" s="1890"/>
      <c r="AC48" s="1890"/>
      <c r="AD48" s="1890"/>
    </row>
    <row r="49" spans="1:30" ht="13.15" customHeight="1">
      <c r="A49" s="1893" t="s">
        <v>1682</v>
      </c>
      <c r="B49" s="1893"/>
      <c r="C49" s="1893"/>
      <c r="D49" s="1894"/>
      <c r="E49" s="1008">
        <v>41</v>
      </c>
      <c r="F49" s="993">
        <f>INDEX(매매_거래량!$233:$275,MATCH(부록1!$E49,매매_거래량!$C$233:$C$275,0),MATCH(부록1!F$34,매매_거래량!$3:$3,0))</f>
        <v>2105</v>
      </c>
      <c r="G49" s="993">
        <f>INDEX(매매_거래량!$233:$275,MATCH(부록1!$E49,매매_거래량!$C$233:$C$275,0),MATCH(부록1!G$34,매매_거래량!$3:$3,0))</f>
        <v>1643</v>
      </c>
      <c r="H49" s="1039">
        <f>INDEX(매매_거래량!$233:$275,MATCH(부록1!$E49,매매_거래량!$C$233:$C$275,0),MATCH(부록1!H$34,매매_거래량!$3:$3,0))</f>
        <v>1614</v>
      </c>
      <c r="I49" s="1004">
        <f>INDEX(매매_거래량!$233:$275,MATCH(부록1!$E49,매매_거래량!$C$233:$C$275,0),MATCH(부록1!I$34,매매_거래량!$3:$3,0))</f>
        <v>1385</v>
      </c>
      <c r="J49" s="1004">
        <f>INDEX(매매_거래량!$233:$275,MATCH(부록1!$E49,매매_거래량!$C$233:$C$275,0),MATCH(부록1!J$34,매매_거래량!$3:$3,0))</f>
        <v>1637</v>
      </c>
      <c r="K49" s="1004">
        <f>INDEX(매매_거래량!$233:$275,MATCH(부록1!$E49,매매_거래량!$C$233:$C$275,0),MATCH(부록1!K$34,매매_거래량!$3:$3,0))</f>
        <v>2408</v>
      </c>
      <c r="L49" s="1005">
        <f>INDEX(매매_거래량!$233:$275,MATCH(부록1!$E49,매매_거래량!$C$233:$C$275,0),MATCH(부록1!L$34,매매_거래량!$3:$3,0))</f>
        <v>781</v>
      </c>
      <c r="M49" s="1006">
        <f t="shared" si="12"/>
        <v>-67.566445182724252</v>
      </c>
      <c r="N49" s="1001">
        <f t="shared" si="18"/>
        <v>-62.89786223277909</v>
      </c>
      <c r="O49" s="1001">
        <f t="shared" si="19"/>
        <v>-52.465003043213635</v>
      </c>
      <c r="P49" s="1041">
        <v>41</v>
      </c>
      <c r="Q49" s="999">
        <f>INDEX(매매_거래량!$53:$95,MATCH(부록1!$P49,매매_거래량!$C$53:$C$95,0),MATCH(부록1!Q$34,매매_거래량!$3:$3,0))+INDEX(매매_거래량!$98:$140,MATCH(부록1!$E25,매매_거래량!$C$98:$C$140,0),MATCH(부록1!Q$34,매매_거래량!$3:$3,0))</f>
        <v>639</v>
      </c>
      <c r="R49" s="999">
        <f>INDEX(매매_거래량!$53:$95,MATCH(부록1!$P49,매매_거래량!$C$53:$C$95,0),MATCH(부록1!R$34,매매_거래량!$3:$3,0))+INDEX(매매_거래량!$98:$140,MATCH(부록1!$E25,매매_거래량!$C$98:$C$140,0),MATCH(부록1!R$34,매매_거래량!$3:$3,0))</f>
        <v>552</v>
      </c>
      <c r="S49" s="1007">
        <f>INDEX(매매_거래량!$53:$95,MATCH(부록1!$P49,매매_거래량!$C$53:$C$95,0),MATCH(부록1!S$34,매매_거래량!$3:$3,0))+INDEX(매매_거래량!$98:$140,MATCH(부록1!$E25,매매_거래량!$C$98:$C$140,0),MATCH(부록1!S$34,매매_거래량!$3:$3,0))</f>
        <v>576</v>
      </c>
      <c r="T49" s="1004">
        <f>INDEX(매매_거래량!$53:$95,MATCH(부록1!$P49,매매_거래량!$C$53:$C$95,0),MATCH(부록1!T$34,매매_거래량!$3:$3,0))+INDEX(매매_거래량!$98:$140,MATCH(부록1!$E25,매매_거래량!$C$98:$C$140,0),MATCH(부록1!T$34,매매_거래량!$3:$3,0))</f>
        <v>679</v>
      </c>
      <c r="U49" s="1004">
        <f>INDEX(매매_거래량!$53:$95,MATCH(부록1!$P49,매매_거래량!$C$53:$C$95,0),MATCH(부록1!U$34,매매_거래량!$3:$3,0))+INDEX(매매_거래량!$98:$140,MATCH(부록1!$E25,매매_거래량!$C$98:$C$140,0),MATCH(부록1!U$34,매매_거래량!$3:$3,0))</f>
        <v>723</v>
      </c>
      <c r="V49" s="1004">
        <f>INDEX(매매_거래량!$53:$95,MATCH(부록1!$P49,매매_거래량!$C$53:$C$95,0),MATCH(부록1!V$34,매매_거래량!$3:$3,0))+INDEX(매매_거래량!$98:$140,MATCH(부록1!$E25,매매_거래량!$C$98:$C$140,0),MATCH(부록1!V$34,매매_거래량!$3:$3,0))</f>
        <v>751</v>
      </c>
      <c r="W49" s="1005">
        <f>INDEX(매매_거래량!$53:$95,MATCH(부록1!$P49,매매_거래량!$C$53:$C$95,0),MATCH(부록1!W$34,매매_거래량!$3:$3,0))+INDEX(매매_거래량!$98:$140,MATCH(부록1!$E25,매매_거래량!$C$98:$C$140,0),MATCH(부록1!W$34,매매_거래량!$3:$3,0))</f>
        <v>515</v>
      </c>
      <c r="X49" s="1006">
        <f t="shared" si="15"/>
        <v>-31.424766977363518</v>
      </c>
      <c r="Y49" s="1001">
        <f t="shared" si="20"/>
        <v>-19.405320813771521</v>
      </c>
      <c r="Z49" s="1002">
        <f t="shared" si="21"/>
        <v>-6.7028985507246341</v>
      </c>
      <c r="AA49" s="1889" t="s">
        <v>1683</v>
      </c>
      <c r="AB49" s="1890"/>
      <c r="AC49" s="1890"/>
      <c r="AD49" s="1890"/>
    </row>
    <row r="50" spans="1:30" ht="13.15" customHeight="1">
      <c r="A50" s="1873" t="s">
        <v>1684</v>
      </c>
      <c r="B50" s="1873"/>
      <c r="C50" s="1873"/>
      <c r="D50" s="1874"/>
      <c r="E50" s="1011">
        <v>42</v>
      </c>
      <c r="F50" s="993">
        <f>INDEX(매매_거래량!$233:$275,MATCH(부록1!$E50,매매_거래량!$C$233:$C$275,0),MATCH(부록1!F$34,매매_거래량!$3:$3,0))</f>
        <v>4597</v>
      </c>
      <c r="G50" s="993">
        <f>INDEX(매매_거래량!$233:$275,MATCH(부록1!$E50,매매_거래량!$C$233:$C$275,0),MATCH(부록1!G$34,매매_거래량!$3:$3,0))</f>
        <v>2474</v>
      </c>
      <c r="H50" s="1039">
        <f>INDEX(매매_거래량!$233:$275,MATCH(부록1!$E50,매매_거래량!$C$233:$C$275,0),MATCH(부록1!H$34,매매_거래량!$3:$3,0))</f>
        <v>2917</v>
      </c>
      <c r="I50" s="1004">
        <f>INDEX(매매_거래량!$233:$275,MATCH(부록1!$E50,매매_거래량!$C$233:$C$275,0),MATCH(부록1!I$34,매매_거래량!$3:$3,0))</f>
        <v>3198</v>
      </c>
      <c r="J50" s="1004">
        <f>INDEX(매매_거래량!$233:$275,MATCH(부록1!$E50,매매_거래량!$C$233:$C$275,0),MATCH(부록1!J$34,매매_거래량!$3:$3,0))</f>
        <v>4294</v>
      </c>
      <c r="K50" s="1004">
        <f>INDEX(매매_거래량!$233:$275,MATCH(부록1!$E50,매매_거래량!$C$233:$C$275,0),MATCH(부록1!K$34,매매_거래량!$3:$3,0))</f>
        <v>4817</v>
      </c>
      <c r="L50" s="1005">
        <f>INDEX(매매_거래량!$233:$275,MATCH(부록1!$E50,매매_거래량!$C$233:$C$275,0),MATCH(부록1!L$34,매매_거래량!$3:$3,0))</f>
        <v>1786</v>
      </c>
      <c r="M50" s="1006">
        <f t="shared" si="12"/>
        <v>-62.922981108573794</v>
      </c>
      <c r="N50" s="1001">
        <f t="shared" si="18"/>
        <v>-61.148575157711548</v>
      </c>
      <c r="O50" s="1001">
        <f t="shared" si="19"/>
        <v>-27.809215844785772</v>
      </c>
      <c r="P50" s="1044">
        <v>42</v>
      </c>
      <c r="Q50" s="999">
        <f>INDEX(매매_거래량!$53:$95,MATCH(부록1!$P50,매매_거래량!$C$53:$C$95,0),MATCH(부록1!Q$34,매매_거래량!$3:$3,0))+INDEX(매매_거래량!$98:$140,MATCH(부록1!$E26,매매_거래량!$C$98:$C$140,0),MATCH(부록1!Q$34,매매_거래량!$3:$3,0))</f>
        <v>1121</v>
      </c>
      <c r="R50" s="999">
        <f>INDEX(매매_거래량!$53:$95,MATCH(부록1!$P50,매매_거래량!$C$53:$C$95,0),MATCH(부록1!R$34,매매_거래량!$3:$3,0))+INDEX(매매_거래량!$98:$140,MATCH(부록1!$E26,매매_거래량!$C$98:$C$140,0),MATCH(부록1!R$34,매매_거래량!$3:$3,0))</f>
        <v>910</v>
      </c>
      <c r="S50" s="1007">
        <f>INDEX(매매_거래량!$53:$95,MATCH(부록1!$P50,매매_거래량!$C$53:$C$95,0),MATCH(부록1!S$34,매매_거래량!$3:$3,0))+INDEX(매매_거래량!$98:$140,MATCH(부록1!$E26,매매_거래량!$C$98:$C$140,0),MATCH(부록1!S$34,매매_거래량!$3:$3,0))</f>
        <v>911</v>
      </c>
      <c r="T50" s="1004">
        <f>INDEX(매매_거래량!$53:$95,MATCH(부록1!$P50,매매_거래량!$C$53:$C$95,0),MATCH(부록1!T$34,매매_거래량!$3:$3,0))+INDEX(매매_거래량!$98:$140,MATCH(부록1!$E26,매매_거래량!$C$98:$C$140,0),MATCH(부록1!T$34,매매_거래량!$3:$3,0))</f>
        <v>1156</v>
      </c>
      <c r="U50" s="1004">
        <f>INDEX(매매_거래량!$53:$95,MATCH(부록1!$P50,매매_거래량!$C$53:$C$95,0),MATCH(부록1!U$34,매매_거래량!$3:$3,0))+INDEX(매매_거래량!$98:$140,MATCH(부록1!$E26,매매_거래량!$C$98:$C$140,0),MATCH(부록1!U$34,매매_거래량!$3:$3,0))</f>
        <v>1133</v>
      </c>
      <c r="V50" s="1004">
        <f>INDEX(매매_거래량!$53:$95,MATCH(부록1!$P50,매매_거래량!$C$53:$C$95,0),MATCH(부록1!V$34,매매_거래량!$3:$3,0))+INDEX(매매_거래량!$98:$140,MATCH(부록1!$E26,매매_거래량!$C$98:$C$140,0),MATCH(부록1!V$34,매매_거래량!$3:$3,0))</f>
        <v>1615</v>
      </c>
      <c r="W50" s="1005">
        <f>INDEX(매매_거래량!$53:$95,MATCH(부록1!$P50,매매_거래량!$C$53:$C$95,0),MATCH(부록1!W$34,매매_거래량!$3:$3,0))+INDEX(매매_거래량!$98:$140,MATCH(부록1!$E26,매매_거래량!$C$98:$C$140,0),MATCH(부록1!W$34,매매_거래량!$3:$3,0))</f>
        <v>727</v>
      </c>
      <c r="X50" s="1006">
        <f t="shared" si="15"/>
        <v>-54.984520123839012</v>
      </c>
      <c r="Y50" s="1001">
        <f t="shared" si="20"/>
        <v>-35.147190008920603</v>
      </c>
      <c r="Z50" s="1002">
        <f t="shared" si="21"/>
        <v>-20.109890109890106</v>
      </c>
      <c r="AA50" s="1889" t="s">
        <v>1685</v>
      </c>
      <c r="AB50" s="1890"/>
      <c r="AC50" s="1890"/>
      <c r="AD50" s="1890"/>
    </row>
    <row r="51" spans="1:30" ht="13.15" customHeight="1">
      <c r="A51" s="1898" t="s">
        <v>1645</v>
      </c>
      <c r="B51" s="1898"/>
      <c r="C51" s="1898"/>
      <c r="D51" s="1899"/>
      <c r="E51" s="522">
        <v>43</v>
      </c>
      <c r="F51" s="1009">
        <f>INDEX(매매_거래량!$233:$275,MATCH(부록1!$E51,매매_거래량!$C$233:$C$275,0),MATCH(부록1!F$34,매매_거래량!$3:$3,0))</f>
        <v>9536</v>
      </c>
      <c r="G51" s="1009">
        <f>INDEX(매매_거래량!$233:$275,MATCH(부록1!$E51,매매_거래량!$C$233:$C$275,0),MATCH(부록1!G$34,매매_거래량!$3:$3,0))</f>
        <v>2629</v>
      </c>
      <c r="H51" s="1039">
        <f>INDEX(매매_거래량!$233:$275,MATCH(부록1!$E51,매매_거래량!$C$233:$C$275,0),MATCH(부록1!H$34,매매_거래량!$3:$3,0))</f>
        <v>3456</v>
      </c>
      <c r="I51" s="1004">
        <f>INDEX(매매_거래량!$233:$275,MATCH(부록1!$E51,매매_거래량!$C$233:$C$275,0),MATCH(부록1!I$34,매매_거래량!$3:$3,0))</f>
        <v>4099</v>
      </c>
      <c r="J51" s="1004">
        <f>INDEX(매매_거래량!$233:$275,MATCH(부록1!$E51,매매_거래량!$C$233:$C$275,0),MATCH(부록1!J$34,매매_거래량!$3:$3,0))</f>
        <v>4552</v>
      </c>
      <c r="K51" s="1004">
        <f>INDEX(매매_거래량!$233:$275,MATCH(부록1!$E51,매매_거래량!$C$233:$C$275,0),MATCH(부록1!K$34,매매_거래량!$3:$3,0))</f>
        <v>8636</v>
      </c>
      <c r="L51" s="1005">
        <f>INDEX(매매_거래량!$233:$275,MATCH(부록1!$E51,매매_거래량!$C$233:$C$275,0),MATCH(부록1!L$34,매매_거래량!$3:$3,0))</f>
        <v>1795</v>
      </c>
      <c r="M51" s="1006">
        <f t="shared" si="12"/>
        <v>-79.214914312181577</v>
      </c>
      <c r="N51" s="1001">
        <f t="shared" si="18"/>
        <v>-81.176593959731548</v>
      </c>
      <c r="O51" s="1001">
        <f t="shared" si="19"/>
        <v>-31.723088626854313</v>
      </c>
      <c r="P51" s="1042">
        <v>43</v>
      </c>
      <c r="Q51" s="1010">
        <f>INDEX(매매_거래량!$53:$95,MATCH(부록1!$P51,매매_거래량!$C$53:$C$95,0),MATCH(부록1!Q$34,매매_거래량!$3:$3,0))+INDEX(매매_거래량!$98:$140,MATCH(부록1!$E27,매매_거래량!$C$98:$C$140,0),MATCH(부록1!Q$34,매매_거래량!$3:$3,0))</f>
        <v>1177</v>
      </c>
      <c r="R51" s="1010">
        <f>INDEX(매매_거래량!$53:$95,MATCH(부록1!$P51,매매_거래량!$C$53:$C$95,0),MATCH(부록1!R$34,매매_거래량!$3:$3,0))+INDEX(매매_거래량!$98:$140,MATCH(부록1!$E27,매매_거래량!$C$98:$C$140,0),MATCH(부록1!R$34,매매_거래량!$3:$3,0))</f>
        <v>888</v>
      </c>
      <c r="S51" s="1007">
        <f>INDEX(매매_거래량!$53:$95,MATCH(부록1!$P51,매매_거래량!$C$53:$C$95,0),MATCH(부록1!S$34,매매_거래량!$3:$3,0))+INDEX(매매_거래량!$98:$140,MATCH(부록1!$E27,매매_거래량!$C$98:$C$140,0),MATCH(부록1!S$34,매매_거래량!$3:$3,0))</f>
        <v>820</v>
      </c>
      <c r="T51" s="1004">
        <f>INDEX(매매_거래량!$53:$95,MATCH(부록1!$P51,매매_거래량!$C$53:$C$95,0),MATCH(부록1!T$34,매매_거래량!$3:$3,0))+INDEX(매매_거래량!$98:$140,MATCH(부록1!$E27,매매_거래량!$C$98:$C$140,0),MATCH(부록1!T$34,매매_거래량!$3:$3,0))</f>
        <v>1041</v>
      </c>
      <c r="U51" s="1004">
        <f>INDEX(매매_거래량!$53:$95,MATCH(부록1!$P51,매매_거래량!$C$53:$C$95,0),MATCH(부록1!U$34,매매_거래량!$3:$3,0))+INDEX(매매_거래량!$98:$140,MATCH(부록1!$E27,매매_거래량!$C$98:$C$140,0),MATCH(부록1!U$34,매매_거래량!$3:$3,0))</f>
        <v>1145</v>
      </c>
      <c r="V51" s="1004">
        <f>INDEX(매매_거래량!$53:$95,MATCH(부록1!$P51,매매_거래량!$C$53:$C$95,0),MATCH(부록1!V$34,매매_거래량!$3:$3,0))+INDEX(매매_거래량!$98:$140,MATCH(부록1!$E27,매매_거래량!$C$98:$C$140,0),MATCH(부록1!V$34,매매_거래량!$3:$3,0))</f>
        <v>1620</v>
      </c>
      <c r="W51" s="1005">
        <f>INDEX(매매_거래량!$53:$95,MATCH(부록1!$P51,매매_거래량!$C$53:$C$95,0),MATCH(부록1!W$34,매매_거래량!$3:$3,0))+INDEX(매매_거래량!$98:$140,MATCH(부록1!$E27,매매_거래량!$C$98:$C$140,0),MATCH(부록1!W$34,매매_거래량!$3:$3,0))</f>
        <v>755</v>
      </c>
      <c r="X51" s="1006">
        <f t="shared" si="15"/>
        <v>-53.395061728395056</v>
      </c>
      <c r="Y51" s="1001">
        <f t="shared" si="20"/>
        <v>-35.853865760407821</v>
      </c>
      <c r="Z51" s="1002">
        <f t="shared" si="21"/>
        <v>-14.977477477477475</v>
      </c>
      <c r="AA51" s="1891" t="s">
        <v>1646</v>
      </c>
      <c r="AB51" s="1892"/>
      <c r="AC51" s="1892"/>
      <c r="AD51" s="1892"/>
    </row>
    <row r="52" spans="1:30" ht="13.15" customHeight="1" thickBot="1">
      <c r="A52" s="1908" t="s">
        <v>1647</v>
      </c>
      <c r="B52" s="1908"/>
      <c r="C52" s="1908"/>
      <c r="D52" s="1909"/>
      <c r="E52" s="1012">
        <v>44</v>
      </c>
      <c r="F52" s="1014">
        <f>INDEX(매매_거래량!$233:$275,MATCH(부록1!$E52,매매_거래량!$C$233:$C$275,0),MATCH(부록1!F$34,매매_거래량!$3:$3,0))</f>
        <v>812</v>
      </c>
      <c r="G52" s="1014">
        <f>INDEX(매매_거래량!$233:$275,MATCH(부록1!$E52,매매_거래량!$C$233:$C$275,0),MATCH(부록1!G$34,매매_거래량!$3:$3,0))</f>
        <v>248</v>
      </c>
      <c r="H52" s="1045">
        <f>INDEX(매매_거래량!$233:$275,MATCH(부록1!$E52,매매_거래량!$C$233:$C$275,0),MATCH(부록1!H$34,매매_거래량!$3:$3,0))</f>
        <v>350</v>
      </c>
      <c r="I52" s="1016">
        <f>INDEX(매매_거래량!$233:$275,MATCH(부록1!$E52,매매_거래량!$C$233:$C$275,0),MATCH(부록1!I$34,매매_거래량!$3:$3,0))</f>
        <v>340</v>
      </c>
      <c r="J52" s="1016">
        <f>INDEX(매매_거래량!$233:$275,MATCH(부록1!$E52,매매_거래량!$C$233:$C$275,0),MATCH(부록1!J$34,매매_거래량!$3:$3,0))</f>
        <v>352</v>
      </c>
      <c r="K52" s="1016">
        <f>INDEX(매매_거래량!$233:$275,MATCH(부록1!$E52,매매_거래량!$C$233:$C$275,0),MATCH(부록1!K$34,매매_거래량!$3:$3,0))</f>
        <v>504</v>
      </c>
      <c r="L52" s="1017">
        <f>INDEX(매매_거래량!$233:$275,MATCH(부록1!$E52,매매_거래량!$C$233:$C$275,0),MATCH(부록1!L$34,매매_거래량!$3:$3,0))</f>
        <v>264</v>
      </c>
      <c r="M52" s="1018">
        <f t="shared" si="12"/>
        <v>-47.619047619047613</v>
      </c>
      <c r="N52" s="1019">
        <f t="shared" si="18"/>
        <v>-67.487684729064028</v>
      </c>
      <c r="O52" s="1019">
        <f t="shared" si="19"/>
        <v>6.4516129032258007</v>
      </c>
      <c r="P52" s="1046">
        <v>44</v>
      </c>
      <c r="Q52" s="1021">
        <f>INDEX(매매_거래량!$53:$95,MATCH(부록1!$P52,매매_거래량!$C$53:$C$95,0),MATCH(부록1!Q$34,매매_거래량!$3:$3,0))+INDEX(매매_거래량!$98:$140,MATCH(부록1!$E28,매매_거래량!$C$98:$C$140,0),MATCH(부록1!Q$34,매매_거래량!$3:$3,0))</f>
        <v>334</v>
      </c>
      <c r="R52" s="1021">
        <f>INDEX(매매_거래량!$53:$95,MATCH(부록1!$P52,매매_거래량!$C$53:$C$95,0),MATCH(부록1!R$34,매매_거래량!$3:$3,0))+INDEX(매매_거래량!$98:$140,MATCH(부록1!$E28,매매_거래량!$C$98:$C$140,0),MATCH(부록1!R$34,매매_거래량!$3:$3,0))</f>
        <v>151</v>
      </c>
      <c r="S52" s="1022">
        <f>INDEX(매매_거래량!$53:$95,MATCH(부록1!$P52,매매_거래량!$C$53:$C$95,0),MATCH(부록1!S$34,매매_거래량!$3:$3,0))+INDEX(매매_거래량!$98:$140,MATCH(부록1!$E28,매매_거래량!$C$98:$C$140,0),MATCH(부록1!S$34,매매_거래량!$3:$3,0))</f>
        <v>197</v>
      </c>
      <c r="T52" s="1016">
        <f>INDEX(매매_거래량!$53:$95,MATCH(부록1!$P52,매매_거래량!$C$53:$C$95,0),MATCH(부록1!T$34,매매_거래량!$3:$3,0))+INDEX(매매_거래량!$98:$140,MATCH(부록1!$E28,매매_거래량!$C$98:$C$140,0),MATCH(부록1!T$34,매매_거래량!$3:$3,0))</f>
        <v>192</v>
      </c>
      <c r="U52" s="1016">
        <f>INDEX(매매_거래량!$53:$95,MATCH(부록1!$P52,매매_거래량!$C$53:$C$95,0),MATCH(부록1!U$34,매매_거래량!$3:$3,0))+INDEX(매매_거래량!$98:$140,MATCH(부록1!$E28,매매_거래량!$C$98:$C$140,0),MATCH(부록1!U$34,매매_거래량!$3:$3,0))</f>
        <v>247</v>
      </c>
      <c r="V52" s="1016">
        <f>INDEX(매매_거래량!$53:$95,MATCH(부록1!$P52,매매_거래량!$C$53:$C$95,0),MATCH(부록1!V$34,매매_거래량!$3:$3,0))+INDEX(매매_거래량!$98:$140,MATCH(부록1!$E28,매매_거래량!$C$98:$C$140,0),MATCH(부록1!V$34,매매_거래량!$3:$3,0))</f>
        <v>321</v>
      </c>
      <c r="W52" s="1017">
        <f>INDEX(매매_거래량!$53:$95,MATCH(부록1!$P52,매매_거래량!$C$53:$C$95,0),MATCH(부록1!W$34,매매_거래량!$3:$3,0))+INDEX(매매_거래량!$98:$140,MATCH(부록1!$E28,매매_거래량!$C$98:$C$140,0),MATCH(부록1!W$34,매매_거래량!$3:$3,0))</f>
        <v>167</v>
      </c>
      <c r="X52" s="1018">
        <f t="shared" si="15"/>
        <v>-47.975077881619946</v>
      </c>
      <c r="Y52" s="1019">
        <f t="shared" si="20"/>
        <v>-50</v>
      </c>
      <c r="Z52" s="1023">
        <f t="shared" si="21"/>
        <v>10.596026490066235</v>
      </c>
      <c r="AA52" s="1910" t="s">
        <v>1648</v>
      </c>
      <c r="AB52" s="1911"/>
      <c r="AC52" s="1911"/>
      <c r="AD52" s="1911"/>
    </row>
    <row r="53" spans="1:30" ht="13.5" customHeight="1">
      <c r="A53" s="1024" t="s">
        <v>1805</v>
      </c>
      <c r="B53" s="1047"/>
      <c r="C53" s="1047"/>
      <c r="D53" s="1047"/>
      <c r="E53" s="1047"/>
      <c r="F53" s="1047"/>
      <c r="G53" s="1047"/>
      <c r="H53" s="1047"/>
      <c r="I53" s="1047"/>
      <c r="J53" s="1047"/>
      <c r="K53" s="1047"/>
      <c r="M53" s="246"/>
      <c r="N53" s="246"/>
      <c r="O53" s="246"/>
      <c r="P53" s="1048"/>
      <c r="Q53" s="1048"/>
      <c r="R53" s="1047"/>
      <c r="S53" s="1047"/>
      <c r="T53" s="1047"/>
      <c r="U53" s="1047"/>
      <c r="V53" s="1047"/>
      <c r="AA53" s="1024"/>
      <c r="AB53" s="1047"/>
      <c r="AC53" s="1047"/>
      <c r="AD53" s="1047"/>
    </row>
    <row r="54" spans="1:30" ht="3" customHeight="1">
      <c r="A54" s="311"/>
      <c r="B54" s="312"/>
      <c r="C54" s="312"/>
      <c r="D54" s="758"/>
      <c r="E54" s="758"/>
      <c r="F54" s="758"/>
      <c r="G54" s="758"/>
      <c r="H54" s="758"/>
      <c r="I54" s="759"/>
      <c r="J54" s="758"/>
      <c r="K54" s="759"/>
      <c r="L54" s="759"/>
      <c r="M54" s="1049"/>
      <c r="N54" s="1049"/>
      <c r="O54" s="1049"/>
      <c r="P54" s="314"/>
      <c r="Q54" s="314"/>
      <c r="R54" s="758"/>
      <c r="S54" s="758"/>
      <c r="T54" s="759"/>
      <c r="U54" s="758"/>
      <c r="V54" s="759"/>
      <c r="W54" s="759"/>
      <c r="X54" s="759"/>
      <c r="Y54" s="759"/>
      <c r="Z54" s="759"/>
      <c r="AA54" s="311"/>
      <c r="AB54" s="312"/>
      <c r="AC54" s="312"/>
      <c r="AD54" s="758"/>
    </row>
    <row r="55" spans="1:30" s="933" customFormat="1" ht="13.5" customHeight="1">
      <c r="A55" s="1912">
        <f>'CV4'!R56+1</f>
        <v>99</v>
      </c>
      <c r="B55" s="1912"/>
      <c r="C55" s="1050"/>
      <c r="D55" s="1050"/>
      <c r="E55" s="1050"/>
      <c r="F55" s="1050"/>
      <c r="G55" s="843"/>
      <c r="H55" s="843"/>
      <c r="I55" s="819"/>
      <c r="J55" s="1051"/>
      <c r="K55" s="1052"/>
      <c r="L55" s="934"/>
      <c r="M55" s="1913">
        <f>'25'!C76</f>
        <v>41487</v>
      </c>
      <c r="N55" s="1913"/>
      <c r="O55" s="1913"/>
      <c r="P55" s="1913"/>
      <c r="Q55" s="1913"/>
      <c r="R55" s="843"/>
      <c r="S55" s="1363">
        <f>M55</f>
        <v>41487</v>
      </c>
      <c r="T55" s="1363"/>
      <c r="U55" s="1363"/>
      <c r="V55" s="843"/>
      <c r="W55" s="843"/>
      <c r="X55" s="819"/>
      <c r="Y55" s="819"/>
      <c r="Z55" s="819"/>
      <c r="AD55" s="320">
        <f>A55+1</f>
        <v>100</v>
      </c>
    </row>
    <row r="56" spans="1:30" ht="12.75" customHeight="1"/>
  </sheetData>
  <sheetProtection password="C76B" sheet="1" objects="1" scenarios="1"/>
  <mergeCells count="94">
    <mergeCell ref="A55:B55"/>
    <mergeCell ref="AA51:AD51"/>
    <mergeCell ref="AA52:AD52"/>
    <mergeCell ref="M55:Q55"/>
    <mergeCell ref="S55:U55"/>
    <mergeCell ref="A51:D51"/>
    <mergeCell ref="A52:D52"/>
    <mergeCell ref="AA47:AD47"/>
    <mergeCell ref="AA48:AD48"/>
    <mergeCell ref="AA49:AD49"/>
    <mergeCell ref="AA50:AD50"/>
    <mergeCell ref="AA25:AD25"/>
    <mergeCell ref="AA26:AD26"/>
    <mergeCell ref="AA27:AD27"/>
    <mergeCell ref="AA28:AD28"/>
    <mergeCell ref="AA40:AD40"/>
    <mergeCell ref="AA41:AD41"/>
    <mergeCell ref="AA42:AD42"/>
    <mergeCell ref="AA43:AD43"/>
    <mergeCell ref="AA44:AD44"/>
    <mergeCell ref="A30:I31"/>
    <mergeCell ref="S30:W31"/>
    <mergeCell ref="AA20:AD20"/>
    <mergeCell ref="AA21:AD21"/>
    <mergeCell ref="AA22:AD22"/>
    <mergeCell ref="AA23:AD23"/>
    <mergeCell ref="AA24:AD24"/>
    <mergeCell ref="A23:D23"/>
    <mergeCell ref="A22:D22"/>
    <mergeCell ref="A24:D24"/>
    <mergeCell ref="A25:D25"/>
    <mergeCell ref="A26:D26"/>
    <mergeCell ref="A27:D27"/>
    <mergeCell ref="A28:D28"/>
    <mergeCell ref="AA15:AD15"/>
    <mergeCell ref="AA16:AD16"/>
    <mergeCell ref="AA17:AD17"/>
    <mergeCell ref="AA18:AD18"/>
    <mergeCell ref="AA19:AD19"/>
    <mergeCell ref="AA8:AD10"/>
    <mergeCell ref="AA11:AD11"/>
    <mergeCell ref="AA12:AD12"/>
    <mergeCell ref="AA13:AD13"/>
    <mergeCell ref="AA14:AD14"/>
    <mergeCell ref="A11:D11"/>
    <mergeCell ref="P1:U1"/>
    <mergeCell ref="A3:O4"/>
    <mergeCell ref="P3:Z4"/>
    <mergeCell ref="A6:I7"/>
    <mergeCell ref="S6:W7"/>
    <mergeCell ref="H8:L9"/>
    <mergeCell ref="M8:O9"/>
    <mergeCell ref="S8:W9"/>
    <mergeCell ref="X8:Z9"/>
    <mergeCell ref="A8:D10"/>
    <mergeCell ref="A12:D12"/>
    <mergeCell ref="A13:D13"/>
    <mergeCell ref="A14:D14"/>
    <mergeCell ref="A15:D15"/>
    <mergeCell ref="A16:D16"/>
    <mergeCell ref="A17:D17"/>
    <mergeCell ref="A18:D18"/>
    <mergeCell ref="A19:D19"/>
    <mergeCell ref="A20:D20"/>
    <mergeCell ref="A21:D21"/>
    <mergeCell ref="A44:D44"/>
    <mergeCell ref="A35:D35"/>
    <mergeCell ref="A36:D36"/>
    <mergeCell ref="A37:D37"/>
    <mergeCell ref="A38:D38"/>
    <mergeCell ref="A41:D41"/>
    <mergeCell ref="A42:D42"/>
    <mergeCell ref="A43:D43"/>
    <mergeCell ref="A32:D34"/>
    <mergeCell ref="H32:L33"/>
    <mergeCell ref="M32:O33"/>
    <mergeCell ref="A39:D39"/>
    <mergeCell ref="A40:D40"/>
    <mergeCell ref="A50:D50"/>
    <mergeCell ref="S32:W33"/>
    <mergeCell ref="X32:Z33"/>
    <mergeCell ref="AA32:AD34"/>
    <mergeCell ref="AA35:AD35"/>
    <mergeCell ref="AA36:AD36"/>
    <mergeCell ref="AA37:AD37"/>
    <mergeCell ref="AA38:AD38"/>
    <mergeCell ref="AA39:AD39"/>
    <mergeCell ref="AA45:AD45"/>
    <mergeCell ref="AA46:AD46"/>
    <mergeCell ref="A45:D45"/>
    <mergeCell ref="A46:D46"/>
    <mergeCell ref="A47:D47"/>
    <mergeCell ref="A48:D48"/>
    <mergeCell ref="A49:D49"/>
  </mergeCells>
  <phoneticPr fontId="16" type="noConversion"/>
  <printOptions horizontalCentered="1"/>
  <pageMargins left="0.51181102362204722" right="0.51181102362204722" top="0.59055118110236227" bottom="0.39370078740157483" header="0.59055118110236227" footer="0.19685039370078741"/>
  <pageSetup paperSize="9" orientation="portrait" r:id="rId1"/>
  <ignoredErrors>
    <ignoredError sqref="N44:O44 Y44:Z44 N20:O20" formula="1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sheetPr>
    <tabColor theme="1"/>
  </sheetPr>
  <dimension ref="A1:IN277"/>
  <sheetViews>
    <sheetView workbookViewId="0">
      <pane xSplit="2" ySplit="3" topLeftCell="AA4" activePane="bottomRight" state="frozen"/>
      <selection activeCell="AC53" sqref="AC53"/>
      <selection pane="topRight" activeCell="AC53" sqref="AC53"/>
      <selection pane="bottomLeft" activeCell="AC53" sqref="AC53"/>
      <selection pane="bottomRight" activeCell="AI233" sqref="AI233:AI275"/>
    </sheetView>
  </sheetViews>
  <sheetFormatPr defaultRowHeight="12"/>
  <cols>
    <col min="1" max="1" width="9.140625" style="46"/>
    <col min="2" max="2" width="15.7109375" style="46" bestFit="1" customWidth="1"/>
    <col min="3" max="3" width="5.42578125" style="46" customWidth="1"/>
    <col min="4" max="15" width="6.85546875" style="46" bestFit="1" customWidth="1"/>
    <col min="16" max="16" width="7.85546875" style="46" bestFit="1" customWidth="1"/>
    <col min="17" max="27" width="6.85546875" style="46" bestFit="1" customWidth="1"/>
    <col min="28" max="30" width="9.140625" style="69"/>
    <col min="31" max="31" width="9.140625" style="46"/>
    <col min="32" max="32" width="9.140625" style="69"/>
    <col min="33" max="16384" width="9.140625" style="46"/>
  </cols>
  <sheetData>
    <row r="1" spans="1:248">
      <c r="B1" s="47" t="s">
        <v>1988</v>
      </c>
      <c r="C1" s="47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</row>
    <row r="3" spans="1:248" s="49" customFormat="1">
      <c r="B3" s="50" t="s">
        <v>1570</v>
      </c>
      <c r="C3" s="50"/>
      <c r="D3" s="49">
        <v>40513</v>
      </c>
      <c r="E3" s="49">
        <v>40544</v>
      </c>
      <c r="F3" s="49">
        <v>40575</v>
      </c>
      <c r="G3" s="49">
        <v>40603</v>
      </c>
      <c r="H3" s="49">
        <v>40634</v>
      </c>
      <c r="I3" s="49">
        <v>40664</v>
      </c>
      <c r="J3" s="49">
        <v>40695</v>
      </c>
      <c r="K3" s="49">
        <v>40725</v>
      </c>
      <c r="L3" s="49">
        <v>40756</v>
      </c>
      <c r="M3" s="49">
        <v>40787</v>
      </c>
      <c r="N3" s="49">
        <v>40817</v>
      </c>
      <c r="O3" s="49">
        <v>40848</v>
      </c>
      <c r="P3" s="49">
        <v>40878</v>
      </c>
      <c r="Q3" s="49">
        <v>40909</v>
      </c>
      <c r="R3" s="49">
        <v>40940</v>
      </c>
      <c r="S3" s="49">
        <v>40969</v>
      </c>
      <c r="T3" s="49">
        <v>41000</v>
      </c>
      <c r="U3" s="49">
        <v>41030</v>
      </c>
      <c r="V3" s="49">
        <v>41061</v>
      </c>
      <c r="W3" s="49">
        <v>41091</v>
      </c>
      <c r="X3" s="51">
        <v>41122</v>
      </c>
      <c r="Y3" s="49">
        <v>41153</v>
      </c>
      <c r="Z3" s="49">
        <v>41183</v>
      </c>
      <c r="AA3" s="49">
        <v>41214</v>
      </c>
      <c r="AB3" s="70">
        <v>41244</v>
      </c>
      <c r="AC3" s="70">
        <v>41275</v>
      </c>
      <c r="AD3" s="70">
        <v>41306</v>
      </c>
      <c r="AE3" s="49">
        <v>41334</v>
      </c>
      <c r="AF3" s="70">
        <v>41365</v>
      </c>
      <c r="AG3" s="49">
        <v>41395</v>
      </c>
      <c r="AH3" s="49">
        <v>41426</v>
      </c>
      <c r="AI3" s="49">
        <v>41456</v>
      </c>
      <c r="AJ3" s="49">
        <v>41487</v>
      </c>
      <c r="AK3" s="49">
        <v>41518</v>
      </c>
      <c r="AL3" s="49">
        <v>41548</v>
      </c>
      <c r="AM3" s="49">
        <v>41579</v>
      </c>
      <c r="AN3" s="49">
        <v>41609</v>
      </c>
      <c r="AO3" s="49">
        <v>41640</v>
      </c>
      <c r="AP3" s="49">
        <v>41671</v>
      </c>
      <c r="AQ3" s="49">
        <v>41699</v>
      </c>
      <c r="AR3" s="49">
        <v>41730</v>
      </c>
      <c r="AS3" s="49">
        <v>41760</v>
      </c>
      <c r="AT3" s="49">
        <v>41791</v>
      </c>
      <c r="AU3" s="49">
        <v>41821</v>
      </c>
      <c r="AV3" s="49">
        <v>41852</v>
      </c>
      <c r="AW3" s="49">
        <v>41883</v>
      </c>
      <c r="AX3" s="49">
        <v>41913</v>
      </c>
      <c r="AY3" s="49">
        <v>41944</v>
      </c>
      <c r="AZ3" s="49">
        <v>41974</v>
      </c>
      <c r="BA3" s="49">
        <v>42005</v>
      </c>
      <c r="BB3" s="49">
        <v>42036</v>
      </c>
      <c r="BC3" s="49">
        <v>42064</v>
      </c>
      <c r="BD3" s="49">
        <v>42095</v>
      </c>
      <c r="BE3" s="49">
        <v>42125</v>
      </c>
      <c r="BF3" s="49">
        <v>42156</v>
      </c>
      <c r="BG3" s="49">
        <v>42186</v>
      </c>
      <c r="BH3" s="49">
        <v>42217</v>
      </c>
      <c r="BI3" s="49">
        <v>42248</v>
      </c>
      <c r="BJ3" s="49">
        <v>42278</v>
      </c>
      <c r="BK3" s="49">
        <v>42309</v>
      </c>
      <c r="BL3" s="49">
        <v>42339</v>
      </c>
      <c r="BM3" s="49">
        <v>42370</v>
      </c>
      <c r="BN3" s="49">
        <v>42401</v>
      </c>
      <c r="BO3" s="49">
        <v>42430</v>
      </c>
      <c r="BP3" s="49">
        <v>42461</v>
      </c>
      <c r="BQ3" s="49">
        <v>42491</v>
      </c>
      <c r="BR3" s="49">
        <v>42522</v>
      </c>
      <c r="BS3" s="49">
        <v>42552</v>
      </c>
      <c r="BT3" s="49">
        <v>42583</v>
      </c>
      <c r="BU3" s="49">
        <v>42614</v>
      </c>
      <c r="BV3" s="49">
        <v>42644</v>
      </c>
      <c r="BW3" s="49">
        <v>42675</v>
      </c>
      <c r="BX3" s="49">
        <v>42705</v>
      </c>
      <c r="BY3" s="49">
        <v>42736</v>
      </c>
      <c r="BZ3" s="49">
        <v>42767</v>
      </c>
      <c r="CA3" s="49">
        <v>42795</v>
      </c>
      <c r="CB3" s="49">
        <v>42826</v>
      </c>
      <c r="CC3" s="49">
        <v>42856</v>
      </c>
      <c r="CD3" s="49">
        <v>42887</v>
      </c>
      <c r="CE3" s="49">
        <v>42917</v>
      </c>
      <c r="CF3" s="49">
        <v>42948</v>
      </c>
      <c r="CG3" s="49">
        <v>42979</v>
      </c>
      <c r="CH3" s="49">
        <v>43009</v>
      </c>
      <c r="CI3" s="49">
        <v>43040</v>
      </c>
      <c r="CJ3" s="49">
        <v>43070</v>
      </c>
      <c r="CK3" s="49">
        <v>43101</v>
      </c>
      <c r="CL3" s="49">
        <v>43132</v>
      </c>
      <c r="CM3" s="49">
        <v>43160</v>
      </c>
      <c r="CN3" s="49">
        <v>43191</v>
      </c>
      <c r="CO3" s="49">
        <v>43221</v>
      </c>
      <c r="CP3" s="49">
        <v>43252</v>
      </c>
      <c r="CQ3" s="49">
        <v>43282</v>
      </c>
      <c r="CR3" s="49">
        <v>43313</v>
      </c>
      <c r="CS3" s="49">
        <v>43344</v>
      </c>
      <c r="CT3" s="49">
        <v>43374</v>
      </c>
      <c r="CU3" s="49">
        <v>43405</v>
      </c>
      <c r="CV3" s="49">
        <v>43435</v>
      </c>
      <c r="CW3" s="49">
        <v>43466</v>
      </c>
      <c r="CX3" s="49">
        <v>43497</v>
      </c>
      <c r="CY3" s="49">
        <v>43525</v>
      </c>
      <c r="CZ3" s="49">
        <v>43556</v>
      </c>
      <c r="DA3" s="49">
        <v>43586</v>
      </c>
      <c r="DB3" s="49">
        <v>43617</v>
      </c>
      <c r="DC3" s="49">
        <v>43647</v>
      </c>
      <c r="DD3" s="49">
        <v>43678</v>
      </c>
      <c r="DE3" s="49">
        <v>43709</v>
      </c>
      <c r="DF3" s="49">
        <v>43739</v>
      </c>
      <c r="DG3" s="49">
        <v>43770</v>
      </c>
      <c r="DH3" s="49">
        <v>43800</v>
      </c>
      <c r="DI3" s="49">
        <v>43831</v>
      </c>
      <c r="DJ3" s="49">
        <v>43862</v>
      </c>
      <c r="DK3" s="49">
        <v>43891</v>
      </c>
      <c r="DL3" s="49">
        <v>43922</v>
      </c>
      <c r="DM3" s="49">
        <v>43952</v>
      </c>
      <c r="DN3" s="49">
        <v>43983</v>
      </c>
      <c r="DO3" s="49">
        <v>44013</v>
      </c>
      <c r="DP3" s="49">
        <v>44044</v>
      </c>
      <c r="DQ3" s="49">
        <v>44075</v>
      </c>
      <c r="DR3" s="49">
        <v>44105</v>
      </c>
      <c r="DS3" s="49">
        <v>44136</v>
      </c>
      <c r="DT3" s="49">
        <v>44166</v>
      </c>
      <c r="DU3" s="49">
        <v>44197</v>
      </c>
      <c r="DV3" s="49">
        <v>44228</v>
      </c>
      <c r="DW3" s="49">
        <v>44256</v>
      </c>
      <c r="DX3" s="49">
        <v>44287</v>
      </c>
      <c r="DY3" s="49">
        <v>44317</v>
      </c>
      <c r="DZ3" s="49">
        <v>44348</v>
      </c>
      <c r="EA3" s="49">
        <v>44378</v>
      </c>
      <c r="EB3" s="49">
        <v>44409</v>
      </c>
      <c r="EC3" s="49">
        <v>44440</v>
      </c>
      <c r="ED3" s="49">
        <v>44470</v>
      </c>
      <c r="EE3" s="49">
        <v>44501</v>
      </c>
      <c r="EF3" s="49">
        <v>44531</v>
      </c>
      <c r="EG3" s="49">
        <v>44562</v>
      </c>
      <c r="EH3" s="49">
        <v>44593</v>
      </c>
      <c r="EI3" s="49">
        <v>44621</v>
      </c>
      <c r="EJ3" s="49">
        <v>44652</v>
      </c>
      <c r="EK3" s="49">
        <v>44682</v>
      </c>
      <c r="EL3" s="49">
        <v>44713</v>
      </c>
      <c r="EM3" s="49">
        <v>44743</v>
      </c>
      <c r="EN3" s="49">
        <v>44774</v>
      </c>
      <c r="EO3" s="49">
        <v>44805</v>
      </c>
      <c r="EP3" s="49">
        <v>44835</v>
      </c>
      <c r="EQ3" s="49">
        <v>44866</v>
      </c>
      <c r="ER3" s="49">
        <v>44896</v>
      </c>
      <c r="ES3" s="49">
        <v>44927</v>
      </c>
      <c r="ET3" s="49">
        <v>44958</v>
      </c>
      <c r="EU3" s="49">
        <v>44986</v>
      </c>
      <c r="EV3" s="49">
        <v>45017</v>
      </c>
      <c r="EW3" s="49">
        <v>45047</v>
      </c>
      <c r="EX3" s="49">
        <v>45078</v>
      </c>
      <c r="EY3" s="49">
        <v>45108</v>
      </c>
      <c r="EZ3" s="49">
        <v>45139</v>
      </c>
      <c r="FA3" s="49">
        <v>45170</v>
      </c>
      <c r="FB3" s="49">
        <v>45200</v>
      </c>
      <c r="FC3" s="49">
        <v>45231</v>
      </c>
      <c r="FD3" s="49">
        <v>45261</v>
      </c>
      <c r="FE3" s="49">
        <v>45292</v>
      </c>
      <c r="FF3" s="49">
        <v>45323</v>
      </c>
      <c r="FG3" s="49">
        <v>45352</v>
      </c>
      <c r="FH3" s="49">
        <v>45383</v>
      </c>
      <c r="FI3" s="49">
        <v>45413</v>
      </c>
      <c r="FJ3" s="49">
        <v>45444</v>
      </c>
      <c r="FK3" s="49">
        <v>45474</v>
      </c>
      <c r="FL3" s="49">
        <v>45505</v>
      </c>
      <c r="FM3" s="49">
        <v>45536</v>
      </c>
      <c r="FN3" s="49">
        <v>45566</v>
      </c>
      <c r="FO3" s="49">
        <v>45597</v>
      </c>
      <c r="FP3" s="49">
        <v>45627</v>
      </c>
      <c r="FQ3" s="49">
        <v>45658</v>
      </c>
      <c r="FR3" s="49">
        <v>45689</v>
      </c>
      <c r="FS3" s="49">
        <v>45717</v>
      </c>
      <c r="FT3" s="49">
        <v>45748</v>
      </c>
      <c r="FU3" s="49">
        <v>45778</v>
      </c>
      <c r="FV3" s="49">
        <v>45809</v>
      </c>
      <c r="FW3" s="49">
        <v>45839</v>
      </c>
      <c r="FX3" s="49">
        <v>45870</v>
      </c>
      <c r="FY3" s="49">
        <v>45901</v>
      </c>
      <c r="FZ3" s="49">
        <v>45931</v>
      </c>
      <c r="GA3" s="49">
        <v>45962</v>
      </c>
      <c r="GB3" s="49">
        <v>45992</v>
      </c>
      <c r="GC3" s="49">
        <v>46023</v>
      </c>
      <c r="GD3" s="49">
        <v>46054</v>
      </c>
      <c r="GE3" s="49">
        <v>46082</v>
      </c>
      <c r="GF3" s="49">
        <v>46113</v>
      </c>
      <c r="GG3" s="49">
        <v>46143</v>
      </c>
      <c r="GH3" s="49">
        <v>46174</v>
      </c>
      <c r="GI3" s="49">
        <v>46204</v>
      </c>
      <c r="GJ3" s="49">
        <v>46235</v>
      </c>
      <c r="GK3" s="49">
        <v>46266</v>
      </c>
      <c r="GL3" s="49">
        <v>46296</v>
      </c>
      <c r="GM3" s="49">
        <v>46327</v>
      </c>
      <c r="GN3" s="49">
        <v>46357</v>
      </c>
      <c r="GO3" s="49">
        <v>46388</v>
      </c>
      <c r="GP3" s="49">
        <v>46419</v>
      </c>
      <c r="GQ3" s="49">
        <v>46447</v>
      </c>
      <c r="GR3" s="49">
        <v>46478</v>
      </c>
      <c r="GS3" s="49">
        <v>46508</v>
      </c>
      <c r="GT3" s="49">
        <v>46539</v>
      </c>
      <c r="GU3" s="49">
        <v>46569</v>
      </c>
      <c r="GV3" s="49">
        <v>46600</v>
      </c>
      <c r="GW3" s="49">
        <v>46631</v>
      </c>
      <c r="GX3" s="49">
        <v>46661</v>
      </c>
      <c r="GY3" s="49">
        <v>46692</v>
      </c>
      <c r="GZ3" s="49">
        <v>46722</v>
      </c>
      <c r="HA3" s="49">
        <v>46753</v>
      </c>
      <c r="HB3" s="49">
        <v>46784</v>
      </c>
      <c r="HC3" s="49">
        <v>46813</v>
      </c>
      <c r="HD3" s="49">
        <v>46844</v>
      </c>
      <c r="HE3" s="49">
        <v>46874</v>
      </c>
      <c r="HF3" s="49">
        <v>46905</v>
      </c>
      <c r="HG3" s="49">
        <v>46935</v>
      </c>
      <c r="HH3" s="49">
        <v>46966</v>
      </c>
      <c r="HI3" s="49">
        <v>46997</v>
      </c>
      <c r="HJ3" s="49">
        <v>47027</v>
      </c>
      <c r="HK3" s="49">
        <v>47058</v>
      </c>
      <c r="HL3" s="49">
        <v>47088</v>
      </c>
      <c r="HM3" s="49">
        <v>47119</v>
      </c>
      <c r="HN3" s="49">
        <v>47150</v>
      </c>
      <c r="HO3" s="49">
        <v>47178</v>
      </c>
      <c r="HP3" s="49">
        <v>47209</v>
      </c>
      <c r="HQ3" s="49">
        <v>47239</v>
      </c>
      <c r="HR3" s="49">
        <v>47270</v>
      </c>
      <c r="HS3" s="49">
        <v>47300</v>
      </c>
      <c r="HT3" s="49">
        <v>47331</v>
      </c>
      <c r="HU3" s="49">
        <v>47362</v>
      </c>
      <c r="HV3" s="49">
        <v>47392</v>
      </c>
      <c r="HW3" s="49">
        <v>47423</v>
      </c>
      <c r="HX3" s="49">
        <v>47453</v>
      </c>
      <c r="HY3" s="49">
        <v>47484</v>
      </c>
      <c r="HZ3" s="49">
        <v>47515</v>
      </c>
      <c r="IA3" s="49">
        <v>47543</v>
      </c>
      <c r="IB3" s="49">
        <v>47574</v>
      </c>
      <c r="IC3" s="49">
        <v>47604</v>
      </c>
      <c r="ID3" s="49">
        <v>47635</v>
      </c>
      <c r="IE3" s="49">
        <v>47665</v>
      </c>
      <c r="IF3" s="49">
        <v>47696</v>
      </c>
      <c r="IG3" s="49">
        <v>47727</v>
      </c>
      <c r="IH3" s="49">
        <v>47757</v>
      </c>
      <c r="II3" s="49">
        <v>47788</v>
      </c>
      <c r="IJ3" s="49">
        <v>47818</v>
      </c>
      <c r="IK3" s="49">
        <v>47849</v>
      </c>
      <c r="IL3" s="49">
        <v>47880</v>
      </c>
      <c r="IM3" s="49">
        <v>47908</v>
      </c>
      <c r="IN3" s="49">
        <v>47939</v>
      </c>
    </row>
    <row r="4" spans="1:248">
      <c r="A4" s="46" t="s">
        <v>1571</v>
      </c>
      <c r="B4" s="52" t="s">
        <v>516</v>
      </c>
      <c r="C4" s="64">
        <v>1</v>
      </c>
      <c r="D4" s="53">
        <v>99073</v>
      </c>
      <c r="E4" s="54">
        <v>69702</v>
      </c>
      <c r="F4" s="54">
        <v>77003</v>
      </c>
      <c r="G4" s="54">
        <v>96264</v>
      </c>
      <c r="H4" s="54">
        <v>92375</v>
      </c>
      <c r="I4" s="54">
        <v>85261</v>
      </c>
      <c r="J4" s="54">
        <v>80509</v>
      </c>
      <c r="K4" s="54">
        <v>72885</v>
      </c>
      <c r="L4" s="54">
        <v>73137</v>
      </c>
      <c r="M4" s="55">
        <v>71457</v>
      </c>
      <c r="N4" s="55">
        <v>78333</v>
      </c>
      <c r="O4" s="55">
        <v>78337</v>
      </c>
      <c r="P4" s="55">
        <v>105975</v>
      </c>
      <c r="Q4" s="55">
        <v>28694</v>
      </c>
      <c r="R4" s="55">
        <v>55141</v>
      </c>
      <c r="S4" s="55">
        <v>67541</v>
      </c>
      <c r="T4" s="55">
        <v>67655</v>
      </c>
      <c r="U4" s="55">
        <v>68047</v>
      </c>
      <c r="V4" s="55">
        <v>56922</v>
      </c>
      <c r="W4" s="55">
        <v>56799</v>
      </c>
      <c r="X4" s="55">
        <v>47866</v>
      </c>
      <c r="Y4" s="55">
        <v>39806</v>
      </c>
      <c r="Z4" s="55">
        <v>66411</v>
      </c>
      <c r="AA4" s="55">
        <v>72050</v>
      </c>
      <c r="AB4" s="71">
        <v>108482</v>
      </c>
      <c r="AC4" s="1138">
        <v>27070</v>
      </c>
      <c r="AD4" s="1144">
        <v>47288</v>
      </c>
      <c r="AE4" s="46">
        <v>66618</v>
      </c>
      <c r="AF4" s="1237">
        <v>79503</v>
      </c>
      <c r="AG4" s="1259">
        <v>90136</v>
      </c>
      <c r="AH4" s="1262">
        <v>129907</v>
      </c>
      <c r="AI4" s="1290">
        <v>39608</v>
      </c>
    </row>
    <row r="5" spans="1:248">
      <c r="A5" s="46" t="s">
        <v>1571</v>
      </c>
      <c r="B5" s="52" t="s">
        <v>1531</v>
      </c>
      <c r="C5" s="66"/>
      <c r="D5" s="53">
        <f t="shared" ref="D5:AA5" si="0">D9+D37+D42</f>
        <v>36616</v>
      </c>
      <c r="E5" s="53">
        <f t="shared" si="0"/>
        <v>26361</v>
      </c>
      <c r="F5" s="53">
        <f t="shared" si="0"/>
        <v>30385</v>
      </c>
      <c r="G5" s="53">
        <f t="shared" si="0"/>
        <v>39321</v>
      </c>
      <c r="H5" s="53">
        <f t="shared" si="0"/>
        <v>34445</v>
      </c>
      <c r="I5" s="53">
        <f t="shared" si="0"/>
        <v>30739</v>
      </c>
      <c r="J5" s="53">
        <f t="shared" si="0"/>
        <v>28566</v>
      </c>
      <c r="K5" s="53">
        <f t="shared" si="0"/>
        <v>26439</v>
      </c>
      <c r="L5" s="53">
        <f t="shared" si="0"/>
        <v>27843</v>
      </c>
      <c r="M5" s="53">
        <f t="shared" si="0"/>
        <v>29738</v>
      </c>
      <c r="N5" s="53">
        <f t="shared" si="0"/>
        <v>31343</v>
      </c>
      <c r="O5" s="53">
        <f t="shared" si="0"/>
        <v>29721</v>
      </c>
      <c r="P5" s="53">
        <f t="shared" si="0"/>
        <v>37913</v>
      </c>
      <c r="Q5" s="53">
        <f t="shared" si="0"/>
        <v>9547</v>
      </c>
      <c r="R5" s="53">
        <f t="shared" si="0"/>
        <v>19195</v>
      </c>
      <c r="S5" s="53">
        <f t="shared" si="0"/>
        <v>25958</v>
      </c>
      <c r="T5" s="53">
        <f t="shared" si="0"/>
        <v>25887</v>
      </c>
      <c r="U5" s="53">
        <f t="shared" si="0"/>
        <v>24537</v>
      </c>
      <c r="V5" s="53">
        <f t="shared" si="0"/>
        <v>21675</v>
      </c>
      <c r="W5" s="53">
        <f t="shared" si="0"/>
        <v>20319</v>
      </c>
      <c r="X5" s="53">
        <f t="shared" si="0"/>
        <v>17277</v>
      </c>
      <c r="Y5" s="53">
        <f t="shared" si="0"/>
        <v>14782</v>
      </c>
      <c r="Z5" s="53">
        <f t="shared" si="0"/>
        <v>25851</v>
      </c>
      <c r="AA5" s="53">
        <f t="shared" si="0"/>
        <v>28052</v>
      </c>
      <c r="AB5" s="53">
        <f t="shared" ref="AB5:AD5" si="1">AB9+AB37+AB42</f>
        <v>38875</v>
      </c>
      <c r="AC5" s="53">
        <f t="shared" si="1"/>
        <v>8457</v>
      </c>
      <c r="AD5" s="53">
        <f t="shared" si="1"/>
        <v>17276</v>
      </c>
      <c r="AE5" s="46">
        <v>26766</v>
      </c>
      <c r="AF5" s="1238">
        <f t="shared" ref="AF5:AH5" si="2">AF9+AF37+AF42</f>
        <v>33283</v>
      </c>
      <c r="AG5" s="1238">
        <f t="shared" si="2"/>
        <v>38813</v>
      </c>
      <c r="AH5" s="1238">
        <f t="shared" si="2"/>
        <v>52790</v>
      </c>
      <c r="AI5" s="1238">
        <f t="shared" ref="AI5" si="3">AI9+AI37+AI42</f>
        <v>15443</v>
      </c>
    </row>
    <row r="6" spans="1:248">
      <c r="A6" s="46" t="s">
        <v>1571</v>
      </c>
      <c r="B6" s="52" t="s">
        <v>1572</v>
      </c>
      <c r="C6" s="66"/>
      <c r="D6" s="53">
        <f>D4-D5</f>
        <v>62457</v>
      </c>
      <c r="E6" s="53">
        <f t="shared" ref="E6:AD6" si="4">E4-E5</f>
        <v>43341</v>
      </c>
      <c r="F6" s="53">
        <f t="shared" si="4"/>
        <v>46618</v>
      </c>
      <c r="G6" s="53">
        <f t="shared" si="4"/>
        <v>56943</v>
      </c>
      <c r="H6" s="53">
        <f t="shared" si="4"/>
        <v>57930</v>
      </c>
      <c r="I6" s="53">
        <f t="shared" si="4"/>
        <v>54522</v>
      </c>
      <c r="J6" s="53">
        <f t="shared" si="4"/>
        <v>51943</v>
      </c>
      <c r="K6" s="53">
        <f t="shared" si="4"/>
        <v>46446</v>
      </c>
      <c r="L6" s="53">
        <f t="shared" si="4"/>
        <v>45294</v>
      </c>
      <c r="M6" s="53">
        <f t="shared" si="4"/>
        <v>41719</v>
      </c>
      <c r="N6" s="53">
        <f t="shared" si="4"/>
        <v>46990</v>
      </c>
      <c r="O6" s="53">
        <f t="shared" si="4"/>
        <v>48616</v>
      </c>
      <c r="P6" s="53">
        <f t="shared" si="4"/>
        <v>68062</v>
      </c>
      <c r="Q6" s="53">
        <f t="shared" si="4"/>
        <v>19147</v>
      </c>
      <c r="R6" s="53">
        <f t="shared" si="4"/>
        <v>35946</v>
      </c>
      <c r="S6" s="53">
        <f t="shared" si="4"/>
        <v>41583</v>
      </c>
      <c r="T6" s="53">
        <f t="shared" si="4"/>
        <v>41768</v>
      </c>
      <c r="U6" s="53">
        <f t="shared" si="4"/>
        <v>43510</v>
      </c>
      <c r="V6" s="53">
        <f t="shared" si="4"/>
        <v>35247</v>
      </c>
      <c r="W6" s="53">
        <f t="shared" si="4"/>
        <v>36480</v>
      </c>
      <c r="X6" s="53">
        <f t="shared" si="4"/>
        <v>30589</v>
      </c>
      <c r="Y6" s="53">
        <f t="shared" si="4"/>
        <v>25024</v>
      </c>
      <c r="Z6" s="53">
        <f t="shared" si="4"/>
        <v>40560</v>
      </c>
      <c r="AA6" s="53">
        <f t="shared" si="4"/>
        <v>43998</v>
      </c>
      <c r="AB6" s="53">
        <f t="shared" si="4"/>
        <v>69607</v>
      </c>
      <c r="AC6" s="53">
        <f t="shared" si="4"/>
        <v>18613</v>
      </c>
      <c r="AD6" s="53">
        <f t="shared" si="4"/>
        <v>30012</v>
      </c>
      <c r="AE6" s="46">
        <v>39852</v>
      </c>
      <c r="AF6" s="1238">
        <f t="shared" ref="AF6:AH6" si="5">AF4-AF5</f>
        <v>46220</v>
      </c>
      <c r="AG6" s="1238">
        <f t="shared" si="5"/>
        <v>51323</v>
      </c>
      <c r="AH6" s="1238">
        <f t="shared" si="5"/>
        <v>77117</v>
      </c>
      <c r="AI6" s="1238">
        <f t="shared" ref="AI6" si="6">AI4-AI5</f>
        <v>24165</v>
      </c>
    </row>
    <row r="7" spans="1:248">
      <c r="A7" s="46" t="s">
        <v>1571</v>
      </c>
      <c r="B7" s="52" t="s">
        <v>1573</v>
      </c>
      <c r="C7" s="66"/>
      <c r="D7" s="53">
        <f>D35+D36+D38+D39+D40</f>
        <v>26367</v>
      </c>
      <c r="E7" s="53">
        <f t="shared" ref="E7:AD7" si="7">E35+E36+E38+E39+E40</f>
        <v>18730</v>
      </c>
      <c r="F7" s="53">
        <f t="shared" si="7"/>
        <v>20858</v>
      </c>
      <c r="G7" s="53">
        <f t="shared" si="7"/>
        <v>24289</v>
      </c>
      <c r="H7" s="53">
        <f t="shared" si="7"/>
        <v>25479</v>
      </c>
      <c r="I7" s="53">
        <f t="shared" si="7"/>
        <v>22995</v>
      </c>
      <c r="J7" s="53">
        <f t="shared" si="7"/>
        <v>21996</v>
      </c>
      <c r="K7" s="53">
        <f t="shared" si="7"/>
        <v>20413</v>
      </c>
      <c r="L7" s="53">
        <f t="shared" si="7"/>
        <v>19060</v>
      </c>
      <c r="M7" s="53">
        <f t="shared" si="7"/>
        <v>17331</v>
      </c>
      <c r="N7" s="53">
        <f t="shared" si="7"/>
        <v>18946</v>
      </c>
      <c r="O7" s="53">
        <f t="shared" si="7"/>
        <v>20572</v>
      </c>
      <c r="P7" s="53">
        <f t="shared" si="7"/>
        <v>28193</v>
      </c>
      <c r="Q7" s="53">
        <f t="shared" si="7"/>
        <v>7321</v>
      </c>
      <c r="R7" s="53">
        <f t="shared" si="7"/>
        <v>13978</v>
      </c>
      <c r="S7" s="53">
        <f t="shared" si="7"/>
        <v>17260</v>
      </c>
      <c r="T7" s="53">
        <f t="shared" si="7"/>
        <v>17960</v>
      </c>
      <c r="U7" s="53">
        <f t="shared" si="7"/>
        <v>17628</v>
      </c>
      <c r="V7" s="53">
        <f t="shared" si="7"/>
        <v>15543</v>
      </c>
      <c r="W7" s="53">
        <f t="shared" si="7"/>
        <v>14852</v>
      </c>
      <c r="X7" s="53">
        <f t="shared" si="7"/>
        <v>13702</v>
      </c>
      <c r="Y7" s="53">
        <f t="shared" si="7"/>
        <v>10349</v>
      </c>
      <c r="Z7" s="53">
        <f t="shared" si="7"/>
        <v>17325</v>
      </c>
      <c r="AA7" s="53">
        <f t="shared" si="7"/>
        <v>18504</v>
      </c>
      <c r="AB7" s="53">
        <f t="shared" si="7"/>
        <v>27188</v>
      </c>
      <c r="AC7" s="53">
        <f t="shared" si="7"/>
        <v>6192</v>
      </c>
      <c r="AD7" s="53">
        <f t="shared" si="7"/>
        <v>11870</v>
      </c>
      <c r="AE7" s="46">
        <v>16842</v>
      </c>
      <c r="AF7" s="1238">
        <f t="shared" ref="AF7:AH7" si="8">AF35+AF36+AF38+AF39+AF40</f>
        <v>20400</v>
      </c>
      <c r="AG7" s="1238">
        <f t="shared" si="8"/>
        <v>22235</v>
      </c>
      <c r="AH7" s="1238">
        <f t="shared" si="8"/>
        <v>34818</v>
      </c>
      <c r="AI7" s="1238">
        <f t="shared" ref="AI7" si="9">AI35+AI36+AI38+AI39+AI40</f>
        <v>9498</v>
      </c>
    </row>
    <row r="8" spans="1:248">
      <c r="A8" s="46" t="s">
        <v>1571</v>
      </c>
      <c r="B8" s="52" t="s">
        <v>1574</v>
      </c>
      <c r="C8" s="66"/>
      <c r="D8" s="53">
        <f>SUM(D43:D50)</f>
        <v>36090</v>
      </c>
      <c r="E8" s="53">
        <f t="shared" ref="E8:AD8" si="10">SUM(E43:E50)</f>
        <v>24611</v>
      </c>
      <c r="F8" s="53">
        <f t="shared" si="10"/>
        <v>25760</v>
      </c>
      <c r="G8" s="53">
        <f t="shared" si="10"/>
        <v>32654</v>
      </c>
      <c r="H8" s="53">
        <f t="shared" si="10"/>
        <v>32451</v>
      </c>
      <c r="I8" s="53">
        <f t="shared" si="10"/>
        <v>31527</v>
      </c>
      <c r="J8" s="53">
        <f t="shared" si="10"/>
        <v>29947</v>
      </c>
      <c r="K8" s="53">
        <f t="shared" si="10"/>
        <v>26033</v>
      </c>
      <c r="L8" s="53">
        <f t="shared" si="10"/>
        <v>26234</v>
      </c>
      <c r="M8" s="53">
        <f t="shared" si="10"/>
        <v>24388</v>
      </c>
      <c r="N8" s="53">
        <f t="shared" si="10"/>
        <v>28044</v>
      </c>
      <c r="O8" s="53">
        <f t="shared" si="10"/>
        <v>28044</v>
      </c>
      <c r="P8" s="53">
        <f t="shared" si="10"/>
        <v>39869</v>
      </c>
      <c r="Q8" s="53">
        <f t="shared" si="10"/>
        <v>11826</v>
      </c>
      <c r="R8" s="53">
        <f t="shared" si="10"/>
        <v>21968</v>
      </c>
      <c r="S8" s="53">
        <f t="shared" si="10"/>
        <v>24323</v>
      </c>
      <c r="T8" s="53">
        <f t="shared" si="10"/>
        <v>23808</v>
      </c>
      <c r="U8" s="53">
        <f t="shared" si="10"/>
        <v>25882</v>
      </c>
      <c r="V8" s="53">
        <f t="shared" si="10"/>
        <v>19704</v>
      </c>
      <c r="W8" s="53">
        <f t="shared" si="10"/>
        <v>21500</v>
      </c>
      <c r="X8" s="53">
        <f t="shared" si="10"/>
        <v>16760</v>
      </c>
      <c r="Y8" s="53">
        <f t="shared" si="10"/>
        <v>14554</v>
      </c>
      <c r="Z8" s="53">
        <f t="shared" si="10"/>
        <v>23050</v>
      </c>
      <c r="AA8" s="53">
        <f t="shared" si="10"/>
        <v>25301</v>
      </c>
      <c r="AB8" s="53">
        <f t="shared" si="10"/>
        <v>42161</v>
      </c>
      <c r="AC8" s="53">
        <f t="shared" si="10"/>
        <v>12332</v>
      </c>
      <c r="AD8" s="53">
        <f t="shared" si="10"/>
        <v>18012</v>
      </c>
      <c r="AE8" s="46">
        <v>22815</v>
      </c>
      <c r="AF8" s="1238">
        <f t="shared" ref="AF8:AH8" si="11">SUM(AF43:AF50)</f>
        <v>25672</v>
      </c>
      <c r="AG8" s="1238">
        <f t="shared" si="11"/>
        <v>28907</v>
      </c>
      <c r="AH8" s="1238">
        <f t="shared" si="11"/>
        <v>42042</v>
      </c>
      <c r="AI8" s="1238">
        <f t="shared" ref="AI8" si="12">SUM(AI43:AI50)</f>
        <v>14548</v>
      </c>
    </row>
    <row r="9" spans="1:248">
      <c r="A9" s="46" t="s">
        <v>1575</v>
      </c>
      <c r="B9" s="52" t="s">
        <v>525</v>
      </c>
      <c r="C9" s="44">
        <v>2</v>
      </c>
      <c r="D9" s="53">
        <v>12083</v>
      </c>
      <c r="E9" s="54">
        <v>8701</v>
      </c>
      <c r="F9" s="54">
        <v>9787</v>
      </c>
      <c r="G9" s="54">
        <v>12370</v>
      </c>
      <c r="H9" s="54">
        <v>10886</v>
      </c>
      <c r="I9" s="54">
        <v>9414</v>
      </c>
      <c r="J9" s="54">
        <v>8932</v>
      </c>
      <c r="K9" s="54">
        <v>7921</v>
      </c>
      <c r="L9" s="54">
        <v>8759</v>
      </c>
      <c r="M9" s="55">
        <v>8749</v>
      </c>
      <c r="N9" s="55">
        <v>9003</v>
      </c>
      <c r="O9" s="55">
        <v>8528</v>
      </c>
      <c r="P9" s="55">
        <v>11265</v>
      </c>
      <c r="Q9" s="55">
        <v>3284</v>
      </c>
      <c r="R9" s="55">
        <v>6060</v>
      </c>
      <c r="S9" s="55">
        <v>7646</v>
      </c>
      <c r="T9" s="55">
        <v>8087</v>
      </c>
      <c r="U9" s="55">
        <v>7665</v>
      </c>
      <c r="V9" s="55">
        <v>6602</v>
      </c>
      <c r="W9" s="55">
        <v>5877</v>
      </c>
      <c r="X9" s="55">
        <v>4905</v>
      </c>
      <c r="Y9" s="55">
        <v>4178</v>
      </c>
      <c r="Z9" s="55">
        <v>7623</v>
      </c>
      <c r="AA9" s="55">
        <v>8972</v>
      </c>
      <c r="AB9" s="71">
        <v>12358</v>
      </c>
      <c r="AC9" s="1138">
        <v>2451</v>
      </c>
      <c r="AD9" s="1144">
        <v>5021</v>
      </c>
      <c r="AE9" s="46">
        <v>8674</v>
      </c>
      <c r="AF9" s="1239">
        <v>10438</v>
      </c>
      <c r="AG9" s="1260">
        <v>12184</v>
      </c>
      <c r="AH9" s="1264">
        <v>17074</v>
      </c>
      <c r="AI9" s="1291">
        <v>4490</v>
      </c>
    </row>
    <row r="10" spans="1:248">
      <c r="A10" s="46" t="s">
        <v>1575</v>
      </c>
      <c r="B10" s="56" t="s">
        <v>1576</v>
      </c>
      <c r="C10" s="67"/>
      <c r="D10" s="57">
        <v>181</v>
      </c>
      <c r="E10" s="58">
        <v>120</v>
      </c>
      <c r="F10" s="58">
        <v>148</v>
      </c>
      <c r="G10" s="58">
        <v>187</v>
      </c>
      <c r="H10" s="58">
        <v>165</v>
      </c>
      <c r="I10" s="58">
        <v>174</v>
      </c>
      <c r="J10" s="58">
        <v>167</v>
      </c>
      <c r="K10" s="58">
        <v>152</v>
      </c>
      <c r="L10" s="58">
        <v>142</v>
      </c>
      <c r="M10" s="58">
        <v>146</v>
      </c>
      <c r="N10" s="58">
        <v>143</v>
      </c>
      <c r="O10" s="58">
        <v>145</v>
      </c>
      <c r="P10" s="58">
        <v>186</v>
      </c>
      <c r="Q10" s="58">
        <v>58</v>
      </c>
      <c r="R10" s="58">
        <v>88</v>
      </c>
      <c r="S10" s="58">
        <v>90</v>
      </c>
      <c r="T10" s="58">
        <v>142</v>
      </c>
      <c r="U10" s="58">
        <v>149</v>
      </c>
      <c r="V10" s="58">
        <v>126</v>
      </c>
      <c r="W10" s="58">
        <v>129</v>
      </c>
      <c r="X10" s="58">
        <v>118</v>
      </c>
      <c r="Y10" s="58">
        <v>71</v>
      </c>
      <c r="Z10" s="58">
        <v>126</v>
      </c>
      <c r="AA10" s="58">
        <v>151</v>
      </c>
      <c r="AB10" s="72">
        <v>199</v>
      </c>
      <c r="AC10" s="1139">
        <v>72</v>
      </c>
      <c r="AD10" s="1145">
        <v>109</v>
      </c>
      <c r="AE10" s="46">
        <v>112</v>
      </c>
      <c r="AF10" s="1240">
        <v>147</v>
      </c>
      <c r="AG10" s="1261">
        <v>176</v>
      </c>
      <c r="AH10" s="1265">
        <v>252</v>
      </c>
      <c r="AI10" s="1292">
        <v>73</v>
      </c>
    </row>
    <row r="11" spans="1:248">
      <c r="A11" s="46" t="s">
        <v>1575</v>
      </c>
      <c r="B11" s="56" t="s">
        <v>1577</v>
      </c>
      <c r="C11" s="67"/>
      <c r="D11" s="57">
        <v>139</v>
      </c>
      <c r="E11" s="58">
        <v>199</v>
      </c>
      <c r="F11" s="58">
        <v>116</v>
      </c>
      <c r="G11" s="58">
        <v>132</v>
      </c>
      <c r="H11" s="58">
        <v>121</v>
      </c>
      <c r="I11" s="58">
        <v>84</v>
      </c>
      <c r="J11" s="58">
        <v>95</v>
      </c>
      <c r="K11" s="58">
        <v>99</v>
      </c>
      <c r="L11" s="58">
        <v>82</v>
      </c>
      <c r="M11" s="58">
        <v>100</v>
      </c>
      <c r="N11" s="58">
        <v>87</v>
      </c>
      <c r="O11" s="58">
        <v>83</v>
      </c>
      <c r="P11" s="58">
        <v>101</v>
      </c>
      <c r="Q11" s="58">
        <v>39</v>
      </c>
      <c r="R11" s="58">
        <v>65</v>
      </c>
      <c r="S11" s="58">
        <v>77</v>
      </c>
      <c r="T11" s="58">
        <v>87</v>
      </c>
      <c r="U11" s="58">
        <v>90</v>
      </c>
      <c r="V11" s="58">
        <v>63</v>
      </c>
      <c r="W11" s="58">
        <v>76</v>
      </c>
      <c r="X11" s="58">
        <v>68</v>
      </c>
      <c r="Y11" s="58">
        <v>56</v>
      </c>
      <c r="Z11" s="58">
        <v>76</v>
      </c>
      <c r="AA11" s="58">
        <v>135</v>
      </c>
      <c r="AB11" s="72">
        <v>161</v>
      </c>
      <c r="AC11" s="1139">
        <v>20</v>
      </c>
      <c r="AD11" s="1145">
        <v>59</v>
      </c>
      <c r="AE11" s="46">
        <v>107</v>
      </c>
      <c r="AF11" s="1240">
        <v>125</v>
      </c>
      <c r="AG11" s="1261">
        <v>171</v>
      </c>
      <c r="AH11" s="1265">
        <v>242</v>
      </c>
      <c r="AI11" s="1292">
        <v>58</v>
      </c>
    </row>
    <row r="12" spans="1:248">
      <c r="A12" s="46" t="s">
        <v>1575</v>
      </c>
      <c r="B12" s="56" t="s">
        <v>1578</v>
      </c>
      <c r="C12" s="67"/>
      <c r="D12" s="57">
        <v>275</v>
      </c>
      <c r="E12" s="58">
        <v>138</v>
      </c>
      <c r="F12" s="58">
        <v>155</v>
      </c>
      <c r="G12" s="58">
        <v>231</v>
      </c>
      <c r="H12" s="58">
        <v>186</v>
      </c>
      <c r="I12" s="58">
        <v>173</v>
      </c>
      <c r="J12" s="58">
        <v>197</v>
      </c>
      <c r="K12" s="58">
        <v>145</v>
      </c>
      <c r="L12" s="58">
        <v>133</v>
      </c>
      <c r="M12" s="58">
        <v>137</v>
      </c>
      <c r="N12" s="58">
        <v>137</v>
      </c>
      <c r="O12" s="58">
        <v>164</v>
      </c>
      <c r="P12" s="58">
        <v>317</v>
      </c>
      <c r="Q12" s="58">
        <v>55</v>
      </c>
      <c r="R12" s="58">
        <v>92</v>
      </c>
      <c r="S12" s="58">
        <v>155</v>
      </c>
      <c r="T12" s="58">
        <v>125</v>
      </c>
      <c r="U12" s="58">
        <v>125</v>
      </c>
      <c r="V12" s="58">
        <v>135</v>
      </c>
      <c r="W12" s="58">
        <v>136</v>
      </c>
      <c r="X12" s="58">
        <v>89</v>
      </c>
      <c r="Y12" s="58">
        <v>62</v>
      </c>
      <c r="Z12" s="58">
        <v>135</v>
      </c>
      <c r="AA12" s="58">
        <v>121</v>
      </c>
      <c r="AB12" s="72">
        <v>235</v>
      </c>
      <c r="AC12" s="1139">
        <v>82</v>
      </c>
      <c r="AD12" s="1145">
        <v>78</v>
      </c>
      <c r="AE12" s="46">
        <v>147</v>
      </c>
      <c r="AF12" s="1240">
        <v>185</v>
      </c>
      <c r="AG12" s="1261">
        <v>202</v>
      </c>
      <c r="AH12" s="1265">
        <v>348</v>
      </c>
      <c r="AI12" s="1292">
        <v>61</v>
      </c>
    </row>
    <row r="13" spans="1:248">
      <c r="A13" s="46" t="s">
        <v>1575</v>
      </c>
      <c r="B13" s="56" t="s">
        <v>1579</v>
      </c>
      <c r="C13" s="67"/>
      <c r="D13" s="57">
        <v>238</v>
      </c>
      <c r="E13" s="58">
        <v>240</v>
      </c>
      <c r="F13" s="58">
        <v>312</v>
      </c>
      <c r="G13" s="58">
        <v>354</v>
      </c>
      <c r="H13" s="58">
        <v>277</v>
      </c>
      <c r="I13" s="58">
        <v>216</v>
      </c>
      <c r="J13" s="58">
        <v>187</v>
      </c>
      <c r="K13" s="58">
        <v>160</v>
      </c>
      <c r="L13" s="58">
        <v>229</v>
      </c>
      <c r="M13" s="58">
        <v>168</v>
      </c>
      <c r="N13" s="58">
        <v>215</v>
      </c>
      <c r="O13" s="58">
        <v>203</v>
      </c>
      <c r="P13" s="58">
        <v>289</v>
      </c>
      <c r="Q13" s="58">
        <v>57</v>
      </c>
      <c r="R13" s="58">
        <v>129</v>
      </c>
      <c r="S13" s="58">
        <v>157</v>
      </c>
      <c r="T13" s="58">
        <v>192</v>
      </c>
      <c r="U13" s="58">
        <v>171</v>
      </c>
      <c r="V13" s="58">
        <v>135</v>
      </c>
      <c r="W13" s="58">
        <v>137</v>
      </c>
      <c r="X13" s="58">
        <v>119</v>
      </c>
      <c r="Y13" s="58">
        <v>98</v>
      </c>
      <c r="Z13" s="58">
        <v>172</v>
      </c>
      <c r="AA13" s="58">
        <v>182</v>
      </c>
      <c r="AB13" s="72">
        <v>307</v>
      </c>
      <c r="AC13" s="1139">
        <v>68</v>
      </c>
      <c r="AD13" s="1145">
        <v>168</v>
      </c>
      <c r="AE13" s="46">
        <v>246</v>
      </c>
      <c r="AF13" s="1240">
        <v>317</v>
      </c>
      <c r="AG13" s="1261">
        <v>350</v>
      </c>
      <c r="AH13" s="1265">
        <v>531</v>
      </c>
      <c r="AI13" s="1292">
        <v>116</v>
      </c>
    </row>
    <row r="14" spans="1:248">
      <c r="A14" s="46" t="s">
        <v>1575</v>
      </c>
      <c r="B14" s="56" t="s">
        <v>1580</v>
      </c>
      <c r="C14" s="67"/>
      <c r="D14" s="57">
        <v>361</v>
      </c>
      <c r="E14" s="58">
        <v>247</v>
      </c>
      <c r="F14" s="58">
        <v>237</v>
      </c>
      <c r="G14" s="58">
        <v>317</v>
      </c>
      <c r="H14" s="58">
        <v>358</v>
      </c>
      <c r="I14" s="58">
        <v>295</v>
      </c>
      <c r="J14" s="58">
        <v>252</v>
      </c>
      <c r="K14" s="58">
        <v>242</v>
      </c>
      <c r="L14" s="58">
        <v>234</v>
      </c>
      <c r="M14" s="58">
        <v>238</v>
      </c>
      <c r="N14" s="58">
        <v>264</v>
      </c>
      <c r="O14" s="58">
        <v>251</v>
      </c>
      <c r="P14" s="58">
        <v>394</v>
      </c>
      <c r="Q14" s="58">
        <v>92</v>
      </c>
      <c r="R14" s="58">
        <v>178</v>
      </c>
      <c r="S14" s="58">
        <v>257</v>
      </c>
      <c r="T14" s="58">
        <v>248</v>
      </c>
      <c r="U14" s="58">
        <v>234</v>
      </c>
      <c r="V14" s="58">
        <v>186</v>
      </c>
      <c r="W14" s="58">
        <v>191</v>
      </c>
      <c r="X14" s="58">
        <v>192</v>
      </c>
      <c r="Y14" s="58">
        <v>122</v>
      </c>
      <c r="Z14" s="58">
        <v>223</v>
      </c>
      <c r="AA14" s="58">
        <v>265</v>
      </c>
      <c r="AB14" s="72">
        <v>365</v>
      </c>
      <c r="AC14" s="1139">
        <v>39</v>
      </c>
      <c r="AD14" s="1145">
        <v>131</v>
      </c>
      <c r="AE14" s="46">
        <v>210</v>
      </c>
      <c r="AF14" s="1240">
        <v>311</v>
      </c>
      <c r="AG14" s="1261">
        <v>325</v>
      </c>
      <c r="AH14" s="1265">
        <v>511</v>
      </c>
      <c r="AI14" s="1292">
        <v>140</v>
      </c>
    </row>
    <row r="15" spans="1:248">
      <c r="A15" s="46" t="s">
        <v>1575</v>
      </c>
      <c r="B15" s="56" t="s">
        <v>1581</v>
      </c>
      <c r="C15" s="67"/>
      <c r="D15" s="57">
        <v>260</v>
      </c>
      <c r="E15" s="58">
        <v>225</v>
      </c>
      <c r="F15" s="58">
        <v>301</v>
      </c>
      <c r="G15" s="58">
        <v>389</v>
      </c>
      <c r="H15" s="58">
        <v>293</v>
      </c>
      <c r="I15" s="58">
        <v>330</v>
      </c>
      <c r="J15" s="58">
        <v>286</v>
      </c>
      <c r="K15" s="58">
        <v>227</v>
      </c>
      <c r="L15" s="58">
        <v>252</v>
      </c>
      <c r="M15" s="58">
        <v>262</v>
      </c>
      <c r="N15" s="58">
        <v>248</v>
      </c>
      <c r="O15" s="58">
        <v>265</v>
      </c>
      <c r="P15" s="58">
        <v>298</v>
      </c>
      <c r="Q15" s="58">
        <v>97</v>
      </c>
      <c r="R15" s="58">
        <v>177</v>
      </c>
      <c r="S15" s="58">
        <v>234</v>
      </c>
      <c r="T15" s="58">
        <v>396</v>
      </c>
      <c r="U15" s="58">
        <v>258</v>
      </c>
      <c r="V15" s="58">
        <v>194</v>
      </c>
      <c r="W15" s="58">
        <v>207</v>
      </c>
      <c r="X15" s="58">
        <v>144</v>
      </c>
      <c r="Y15" s="58">
        <v>142</v>
      </c>
      <c r="Z15" s="58">
        <v>252</v>
      </c>
      <c r="AA15" s="58">
        <v>287</v>
      </c>
      <c r="AB15" s="72">
        <v>347</v>
      </c>
      <c r="AC15" s="1139">
        <v>70</v>
      </c>
      <c r="AD15" s="1145">
        <v>195</v>
      </c>
      <c r="AE15" s="46">
        <v>241</v>
      </c>
      <c r="AF15" s="1240">
        <v>292</v>
      </c>
      <c r="AG15" s="1261">
        <v>352</v>
      </c>
      <c r="AH15" s="1265">
        <v>521</v>
      </c>
      <c r="AI15" s="1292">
        <v>156</v>
      </c>
    </row>
    <row r="16" spans="1:248">
      <c r="A16" s="46" t="s">
        <v>1575</v>
      </c>
      <c r="B16" s="56" t="s">
        <v>1582</v>
      </c>
      <c r="C16" s="67"/>
      <c r="D16" s="57">
        <v>305</v>
      </c>
      <c r="E16" s="58">
        <v>249</v>
      </c>
      <c r="F16" s="58">
        <v>271</v>
      </c>
      <c r="G16" s="58">
        <v>464</v>
      </c>
      <c r="H16" s="58">
        <v>460</v>
      </c>
      <c r="I16" s="58">
        <v>366</v>
      </c>
      <c r="J16" s="58">
        <v>316</v>
      </c>
      <c r="K16" s="58">
        <v>305</v>
      </c>
      <c r="L16" s="58">
        <v>356</v>
      </c>
      <c r="M16" s="58">
        <v>351</v>
      </c>
      <c r="N16" s="58">
        <v>380</v>
      </c>
      <c r="O16" s="58">
        <v>347</v>
      </c>
      <c r="P16" s="58">
        <v>411</v>
      </c>
      <c r="Q16" s="58">
        <v>131</v>
      </c>
      <c r="R16" s="58">
        <v>236</v>
      </c>
      <c r="S16" s="58">
        <v>357</v>
      </c>
      <c r="T16" s="58">
        <v>378</v>
      </c>
      <c r="U16" s="58">
        <v>382</v>
      </c>
      <c r="V16" s="58">
        <v>277</v>
      </c>
      <c r="W16" s="58">
        <v>254</v>
      </c>
      <c r="X16" s="58">
        <v>183</v>
      </c>
      <c r="Y16" s="58">
        <v>167</v>
      </c>
      <c r="Z16" s="58">
        <v>336</v>
      </c>
      <c r="AA16" s="58">
        <v>294</v>
      </c>
      <c r="AB16" s="72">
        <v>434</v>
      </c>
      <c r="AC16" s="1139">
        <v>102</v>
      </c>
      <c r="AD16" s="1145">
        <v>143</v>
      </c>
      <c r="AE16" s="46">
        <v>339</v>
      </c>
      <c r="AF16" s="1240">
        <v>394</v>
      </c>
      <c r="AG16" s="1261">
        <v>483</v>
      </c>
      <c r="AH16" s="1265">
        <v>613</v>
      </c>
      <c r="AI16" s="1292">
        <v>163</v>
      </c>
    </row>
    <row r="17" spans="1:35">
      <c r="A17" s="46" t="s">
        <v>1575</v>
      </c>
      <c r="B17" s="56" t="s">
        <v>1583</v>
      </c>
      <c r="C17" s="67"/>
      <c r="D17" s="57">
        <v>474</v>
      </c>
      <c r="E17" s="58">
        <v>482</v>
      </c>
      <c r="F17" s="58">
        <v>570</v>
      </c>
      <c r="G17" s="58">
        <v>657</v>
      </c>
      <c r="H17" s="58">
        <v>554</v>
      </c>
      <c r="I17" s="58">
        <v>443</v>
      </c>
      <c r="J17" s="58">
        <v>416</v>
      </c>
      <c r="K17" s="58">
        <v>345</v>
      </c>
      <c r="L17" s="58">
        <v>399</v>
      </c>
      <c r="M17" s="58">
        <v>432</v>
      </c>
      <c r="N17" s="58">
        <v>472</v>
      </c>
      <c r="O17" s="58">
        <v>405</v>
      </c>
      <c r="P17" s="58">
        <v>502</v>
      </c>
      <c r="Q17" s="58">
        <v>154</v>
      </c>
      <c r="R17" s="58">
        <v>330</v>
      </c>
      <c r="S17" s="58">
        <v>374</v>
      </c>
      <c r="T17" s="58">
        <v>355</v>
      </c>
      <c r="U17" s="58">
        <v>389</v>
      </c>
      <c r="V17" s="58">
        <v>328</v>
      </c>
      <c r="W17" s="58">
        <v>273</v>
      </c>
      <c r="X17" s="58">
        <v>231</v>
      </c>
      <c r="Y17" s="58">
        <v>221</v>
      </c>
      <c r="Z17" s="58">
        <v>435</v>
      </c>
      <c r="AA17" s="58">
        <v>370</v>
      </c>
      <c r="AB17" s="72">
        <v>549</v>
      </c>
      <c r="AC17" s="1139">
        <v>184</v>
      </c>
      <c r="AD17" s="1145">
        <v>248</v>
      </c>
      <c r="AE17" s="46">
        <v>468</v>
      </c>
      <c r="AF17" s="1240">
        <v>510</v>
      </c>
      <c r="AG17" s="1261">
        <v>618</v>
      </c>
      <c r="AH17" s="1265">
        <v>880</v>
      </c>
      <c r="AI17" s="1292">
        <v>295</v>
      </c>
    </row>
    <row r="18" spans="1:35">
      <c r="A18" s="46" t="s">
        <v>1575</v>
      </c>
      <c r="B18" s="56" t="s">
        <v>1584</v>
      </c>
      <c r="C18" s="67"/>
      <c r="D18" s="57">
        <v>272</v>
      </c>
      <c r="E18" s="58">
        <v>258</v>
      </c>
      <c r="F18" s="58">
        <v>244</v>
      </c>
      <c r="G18" s="58">
        <v>424</v>
      </c>
      <c r="H18" s="58">
        <v>423</v>
      </c>
      <c r="I18" s="58">
        <v>371</v>
      </c>
      <c r="J18" s="58">
        <v>382</v>
      </c>
      <c r="K18" s="58">
        <v>294</v>
      </c>
      <c r="L18" s="58">
        <v>270</v>
      </c>
      <c r="M18" s="58">
        <v>345</v>
      </c>
      <c r="N18" s="58">
        <v>361</v>
      </c>
      <c r="O18" s="58">
        <v>315</v>
      </c>
      <c r="P18" s="58">
        <v>388</v>
      </c>
      <c r="Q18" s="58">
        <v>142</v>
      </c>
      <c r="R18" s="58">
        <v>204</v>
      </c>
      <c r="S18" s="58">
        <v>360</v>
      </c>
      <c r="T18" s="58">
        <v>268</v>
      </c>
      <c r="U18" s="58">
        <v>322</v>
      </c>
      <c r="V18" s="58">
        <v>275</v>
      </c>
      <c r="W18" s="58">
        <v>219</v>
      </c>
      <c r="X18" s="58">
        <v>216</v>
      </c>
      <c r="Y18" s="58">
        <v>180</v>
      </c>
      <c r="Z18" s="58">
        <v>302</v>
      </c>
      <c r="AA18" s="58">
        <v>368</v>
      </c>
      <c r="AB18" s="72">
        <v>365</v>
      </c>
      <c r="AC18" s="1139">
        <v>92</v>
      </c>
      <c r="AD18" s="1145">
        <v>172</v>
      </c>
      <c r="AE18" s="46">
        <v>376</v>
      </c>
      <c r="AF18" s="1240">
        <v>347</v>
      </c>
      <c r="AG18" s="1261">
        <v>393</v>
      </c>
      <c r="AH18" s="1265">
        <v>769</v>
      </c>
      <c r="AI18" s="1292">
        <v>166</v>
      </c>
    </row>
    <row r="19" spans="1:35">
      <c r="A19" s="46" t="s">
        <v>1575</v>
      </c>
      <c r="B19" s="56" t="s">
        <v>1585</v>
      </c>
      <c r="C19" s="67"/>
      <c r="D19" s="57">
        <v>416</v>
      </c>
      <c r="E19" s="58">
        <v>334</v>
      </c>
      <c r="F19" s="58">
        <v>406</v>
      </c>
      <c r="G19" s="58">
        <v>581</v>
      </c>
      <c r="H19" s="58">
        <v>525</v>
      </c>
      <c r="I19" s="58">
        <v>467</v>
      </c>
      <c r="J19" s="58">
        <v>426</v>
      </c>
      <c r="K19" s="58">
        <v>382</v>
      </c>
      <c r="L19" s="58">
        <v>389</v>
      </c>
      <c r="M19" s="58">
        <v>518</v>
      </c>
      <c r="N19" s="58">
        <v>467</v>
      </c>
      <c r="O19" s="58">
        <v>414</v>
      </c>
      <c r="P19" s="58">
        <v>463</v>
      </c>
      <c r="Q19" s="58">
        <v>215</v>
      </c>
      <c r="R19" s="58">
        <v>305</v>
      </c>
      <c r="S19" s="58">
        <v>388</v>
      </c>
      <c r="T19" s="58">
        <v>397</v>
      </c>
      <c r="U19" s="58">
        <v>506</v>
      </c>
      <c r="V19" s="58">
        <v>386</v>
      </c>
      <c r="W19" s="58">
        <v>298</v>
      </c>
      <c r="X19" s="58">
        <v>269</v>
      </c>
      <c r="Y19" s="58">
        <v>219</v>
      </c>
      <c r="Z19" s="58">
        <v>406</v>
      </c>
      <c r="AA19" s="58">
        <v>543</v>
      </c>
      <c r="AB19" s="72">
        <v>491</v>
      </c>
      <c r="AC19" s="1139">
        <v>98</v>
      </c>
      <c r="AD19" s="1145">
        <v>229</v>
      </c>
      <c r="AE19" s="46">
        <v>380</v>
      </c>
      <c r="AF19" s="1240">
        <v>457</v>
      </c>
      <c r="AG19" s="1261">
        <v>510</v>
      </c>
      <c r="AH19" s="1265">
        <v>791</v>
      </c>
      <c r="AI19" s="1292">
        <v>222</v>
      </c>
    </row>
    <row r="20" spans="1:35">
      <c r="A20" s="46" t="s">
        <v>1575</v>
      </c>
      <c r="B20" s="56" t="s">
        <v>1586</v>
      </c>
      <c r="C20" s="67"/>
      <c r="D20" s="57">
        <v>802</v>
      </c>
      <c r="E20" s="58">
        <v>610</v>
      </c>
      <c r="F20" s="58">
        <v>664</v>
      </c>
      <c r="G20" s="58">
        <v>833</v>
      </c>
      <c r="H20" s="58">
        <v>619</v>
      </c>
      <c r="I20" s="58">
        <v>522</v>
      </c>
      <c r="J20" s="58">
        <v>513</v>
      </c>
      <c r="K20" s="58">
        <v>497</v>
      </c>
      <c r="L20" s="58">
        <v>551</v>
      </c>
      <c r="M20" s="58">
        <v>566</v>
      </c>
      <c r="N20" s="58">
        <v>595</v>
      </c>
      <c r="O20" s="58">
        <v>579</v>
      </c>
      <c r="P20" s="58">
        <v>757</v>
      </c>
      <c r="Q20" s="58">
        <v>166</v>
      </c>
      <c r="R20" s="58">
        <v>367</v>
      </c>
      <c r="S20" s="58">
        <v>454</v>
      </c>
      <c r="T20" s="58">
        <v>479</v>
      </c>
      <c r="U20" s="58">
        <v>423</v>
      </c>
      <c r="V20" s="58">
        <v>392</v>
      </c>
      <c r="W20" s="58">
        <v>419</v>
      </c>
      <c r="X20" s="58">
        <v>312</v>
      </c>
      <c r="Y20" s="58">
        <v>304</v>
      </c>
      <c r="Z20" s="58">
        <v>525</v>
      </c>
      <c r="AA20" s="58">
        <v>705</v>
      </c>
      <c r="AB20" s="72">
        <v>932</v>
      </c>
      <c r="AC20" s="1139">
        <v>121</v>
      </c>
      <c r="AD20" s="1145">
        <v>407</v>
      </c>
      <c r="AE20" s="46">
        <v>656</v>
      </c>
      <c r="AF20" s="1240">
        <v>763</v>
      </c>
      <c r="AG20" s="1261">
        <v>848</v>
      </c>
      <c r="AH20" s="1264">
        <v>1227</v>
      </c>
      <c r="AI20" s="1292">
        <v>272</v>
      </c>
    </row>
    <row r="21" spans="1:35">
      <c r="A21" s="46" t="s">
        <v>1575</v>
      </c>
      <c r="B21" s="56" t="s">
        <v>1587</v>
      </c>
      <c r="C21" s="67"/>
      <c r="D21" s="57">
        <v>739</v>
      </c>
      <c r="E21" s="58">
        <v>503</v>
      </c>
      <c r="F21" s="58">
        <v>609</v>
      </c>
      <c r="G21" s="58">
        <v>930</v>
      </c>
      <c r="H21" s="58">
        <v>889</v>
      </c>
      <c r="I21" s="58">
        <v>822</v>
      </c>
      <c r="J21" s="58">
        <v>709</v>
      </c>
      <c r="K21" s="58">
        <v>586</v>
      </c>
      <c r="L21" s="58">
        <v>603</v>
      </c>
      <c r="M21" s="58">
        <v>638</v>
      </c>
      <c r="N21" s="58">
        <v>697</v>
      </c>
      <c r="O21" s="58">
        <v>563</v>
      </c>
      <c r="P21" s="58">
        <v>797</v>
      </c>
      <c r="Q21" s="58">
        <v>195</v>
      </c>
      <c r="R21" s="58">
        <v>409</v>
      </c>
      <c r="S21" s="58">
        <v>523</v>
      </c>
      <c r="T21" s="58">
        <v>561</v>
      </c>
      <c r="U21" s="58">
        <v>513</v>
      </c>
      <c r="V21" s="58">
        <v>513</v>
      </c>
      <c r="W21" s="58">
        <v>369</v>
      </c>
      <c r="X21" s="58">
        <v>331</v>
      </c>
      <c r="Y21" s="58">
        <v>266</v>
      </c>
      <c r="Z21" s="58">
        <v>491</v>
      </c>
      <c r="AA21" s="58">
        <v>540</v>
      </c>
      <c r="AB21" s="72">
        <v>670</v>
      </c>
      <c r="AC21" s="1139">
        <v>210</v>
      </c>
      <c r="AD21" s="1145">
        <v>299</v>
      </c>
      <c r="AE21" s="46">
        <v>440</v>
      </c>
      <c r="AF21" s="1240">
        <v>628</v>
      </c>
      <c r="AG21" s="1261">
        <v>732</v>
      </c>
      <c r="AH21" s="1265">
        <v>941</v>
      </c>
      <c r="AI21" s="1292">
        <v>342</v>
      </c>
    </row>
    <row r="22" spans="1:35">
      <c r="A22" s="46" t="s">
        <v>1575</v>
      </c>
      <c r="B22" s="56" t="s">
        <v>1588</v>
      </c>
      <c r="C22" s="67"/>
      <c r="D22" s="57">
        <v>346</v>
      </c>
      <c r="E22" s="58">
        <v>286</v>
      </c>
      <c r="F22" s="58">
        <v>342</v>
      </c>
      <c r="G22" s="58">
        <v>426</v>
      </c>
      <c r="H22" s="58">
        <v>411</v>
      </c>
      <c r="I22" s="58">
        <v>436</v>
      </c>
      <c r="J22" s="58">
        <v>340</v>
      </c>
      <c r="K22" s="58">
        <v>252</v>
      </c>
      <c r="L22" s="58">
        <v>289</v>
      </c>
      <c r="M22" s="58">
        <v>291</v>
      </c>
      <c r="N22" s="58">
        <v>268</v>
      </c>
      <c r="O22" s="58">
        <v>285</v>
      </c>
      <c r="P22" s="58">
        <v>386</v>
      </c>
      <c r="Q22" s="58">
        <v>144</v>
      </c>
      <c r="R22" s="58">
        <v>187</v>
      </c>
      <c r="S22" s="58">
        <v>249</v>
      </c>
      <c r="T22" s="58">
        <v>282</v>
      </c>
      <c r="U22" s="58">
        <v>252</v>
      </c>
      <c r="V22" s="58">
        <v>238</v>
      </c>
      <c r="W22" s="58">
        <v>207</v>
      </c>
      <c r="X22" s="58">
        <v>166</v>
      </c>
      <c r="Y22" s="58">
        <v>131</v>
      </c>
      <c r="Z22" s="58">
        <v>259</v>
      </c>
      <c r="AA22" s="58">
        <v>283</v>
      </c>
      <c r="AB22" s="72">
        <v>374</v>
      </c>
      <c r="AC22" s="1139">
        <v>98</v>
      </c>
      <c r="AD22" s="1145">
        <v>153</v>
      </c>
      <c r="AE22" s="46">
        <v>241</v>
      </c>
      <c r="AF22" s="1240">
        <v>274</v>
      </c>
      <c r="AG22" s="1261">
        <v>332</v>
      </c>
      <c r="AH22" s="1265">
        <v>656</v>
      </c>
      <c r="AI22" s="1292">
        <v>201</v>
      </c>
    </row>
    <row r="23" spans="1:35">
      <c r="A23" s="46" t="s">
        <v>1575</v>
      </c>
      <c r="B23" s="56" t="s">
        <v>1589</v>
      </c>
      <c r="C23" s="67"/>
      <c r="D23" s="57">
        <v>465</v>
      </c>
      <c r="E23" s="58">
        <v>308</v>
      </c>
      <c r="F23" s="58">
        <v>407</v>
      </c>
      <c r="G23" s="58">
        <v>451</v>
      </c>
      <c r="H23" s="58">
        <v>412</v>
      </c>
      <c r="I23" s="58">
        <v>317</v>
      </c>
      <c r="J23" s="58">
        <v>306</v>
      </c>
      <c r="K23" s="58">
        <v>259</v>
      </c>
      <c r="L23" s="58">
        <v>343</v>
      </c>
      <c r="M23" s="58">
        <v>288</v>
      </c>
      <c r="N23" s="58">
        <v>316</v>
      </c>
      <c r="O23" s="58">
        <v>325</v>
      </c>
      <c r="P23" s="58">
        <v>572</v>
      </c>
      <c r="Q23" s="58">
        <v>99</v>
      </c>
      <c r="R23" s="58">
        <v>204</v>
      </c>
      <c r="S23" s="58">
        <v>300</v>
      </c>
      <c r="T23" s="58">
        <v>317</v>
      </c>
      <c r="U23" s="58">
        <v>299</v>
      </c>
      <c r="V23" s="58">
        <v>290</v>
      </c>
      <c r="W23" s="58">
        <v>272</v>
      </c>
      <c r="X23" s="58">
        <v>235</v>
      </c>
      <c r="Y23" s="58">
        <v>218</v>
      </c>
      <c r="Z23" s="58">
        <v>281</v>
      </c>
      <c r="AA23" s="58">
        <v>443</v>
      </c>
      <c r="AB23" s="72">
        <v>478</v>
      </c>
      <c r="AC23" s="1139">
        <v>129</v>
      </c>
      <c r="AD23" s="1145">
        <v>227</v>
      </c>
      <c r="AE23" s="46">
        <v>310</v>
      </c>
      <c r="AF23" s="1240">
        <v>454</v>
      </c>
      <c r="AG23" s="1261">
        <v>507</v>
      </c>
      <c r="AH23" s="1265">
        <v>740</v>
      </c>
      <c r="AI23" s="1292">
        <v>220</v>
      </c>
    </row>
    <row r="24" spans="1:35">
      <c r="A24" s="46" t="s">
        <v>1575</v>
      </c>
      <c r="B24" s="56" t="s">
        <v>1590</v>
      </c>
      <c r="C24" s="67"/>
      <c r="D24" s="57">
        <v>786</v>
      </c>
      <c r="E24" s="58">
        <v>437</v>
      </c>
      <c r="F24" s="58">
        <v>456</v>
      </c>
      <c r="G24" s="58">
        <v>573</v>
      </c>
      <c r="H24" s="58">
        <v>565</v>
      </c>
      <c r="I24" s="58">
        <v>521</v>
      </c>
      <c r="J24" s="58">
        <v>373</v>
      </c>
      <c r="K24" s="58">
        <v>399</v>
      </c>
      <c r="L24" s="58">
        <v>409</v>
      </c>
      <c r="M24" s="58">
        <v>447</v>
      </c>
      <c r="N24" s="58">
        <v>440</v>
      </c>
      <c r="O24" s="58">
        <v>455</v>
      </c>
      <c r="P24" s="58">
        <v>513</v>
      </c>
      <c r="Q24" s="58">
        <v>147</v>
      </c>
      <c r="R24" s="58">
        <v>326</v>
      </c>
      <c r="S24" s="58">
        <v>366</v>
      </c>
      <c r="T24" s="58">
        <v>405</v>
      </c>
      <c r="U24" s="58">
        <v>401</v>
      </c>
      <c r="V24" s="58">
        <v>400</v>
      </c>
      <c r="W24" s="58">
        <v>278</v>
      </c>
      <c r="X24" s="58">
        <v>184</v>
      </c>
      <c r="Y24" s="58">
        <v>185</v>
      </c>
      <c r="Z24" s="58">
        <v>395</v>
      </c>
      <c r="AA24" s="58">
        <v>358</v>
      </c>
      <c r="AB24" s="72">
        <v>650</v>
      </c>
      <c r="AC24" s="1139">
        <v>87</v>
      </c>
      <c r="AD24" s="1145">
        <v>214</v>
      </c>
      <c r="AE24" s="46">
        <v>348</v>
      </c>
      <c r="AF24" s="1240">
        <v>469</v>
      </c>
      <c r="AG24" s="1261">
        <v>603</v>
      </c>
      <c r="AH24" s="1265">
        <v>826</v>
      </c>
      <c r="AI24" s="1292">
        <v>188</v>
      </c>
    </row>
    <row r="25" spans="1:35">
      <c r="A25" s="46" t="s">
        <v>1575</v>
      </c>
      <c r="B25" s="56" t="s">
        <v>1591</v>
      </c>
      <c r="C25" s="67"/>
      <c r="D25" s="57">
        <v>774</v>
      </c>
      <c r="E25" s="58">
        <v>498</v>
      </c>
      <c r="F25" s="58">
        <v>663</v>
      </c>
      <c r="G25" s="58">
        <v>801</v>
      </c>
      <c r="H25" s="58">
        <v>710</v>
      </c>
      <c r="I25" s="58">
        <v>626</v>
      </c>
      <c r="J25" s="58">
        <v>663</v>
      </c>
      <c r="K25" s="58">
        <v>534</v>
      </c>
      <c r="L25" s="58">
        <v>649</v>
      </c>
      <c r="M25" s="58">
        <v>597</v>
      </c>
      <c r="N25" s="58">
        <v>639</v>
      </c>
      <c r="O25" s="58">
        <v>578</v>
      </c>
      <c r="P25" s="58">
        <v>732</v>
      </c>
      <c r="Q25" s="58">
        <v>207</v>
      </c>
      <c r="R25" s="58">
        <v>401</v>
      </c>
      <c r="S25" s="58">
        <v>484</v>
      </c>
      <c r="T25" s="58">
        <v>468</v>
      </c>
      <c r="U25" s="58">
        <v>515</v>
      </c>
      <c r="V25" s="58">
        <v>406</v>
      </c>
      <c r="W25" s="58">
        <v>372</v>
      </c>
      <c r="X25" s="58">
        <v>316</v>
      </c>
      <c r="Y25" s="58">
        <v>235</v>
      </c>
      <c r="Z25" s="58">
        <v>445</v>
      </c>
      <c r="AA25" s="58">
        <v>516</v>
      </c>
      <c r="AB25" s="72">
        <v>759</v>
      </c>
      <c r="AC25" s="1139">
        <v>122</v>
      </c>
      <c r="AD25" s="1145">
        <v>275</v>
      </c>
      <c r="AE25" s="46">
        <v>464</v>
      </c>
      <c r="AF25" s="1240">
        <v>637</v>
      </c>
      <c r="AG25" s="1261">
        <v>751</v>
      </c>
      <c r="AH25" s="1265">
        <v>999</v>
      </c>
      <c r="AI25" s="1292">
        <v>282</v>
      </c>
    </row>
    <row r="26" spans="1:35">
      <c r="A26" s="46" t="s">
        <v>1575</v>
      </c>
      <c r="B26" s="56" t="s">
        <v>1592</v>
      </c>
      <c r="C26" s="67"/>
      <c r="D26" s="57">
        <v>487</v>
      </c>
      <c r="E26" s="58">
        <v>408</v>
      </c>
      <c r="F26" s="58">
        <v>483</v>
      </c>
      <c r="G26" s="58">
        <v>621</v>
      </c>
      <c r="H26" s="58">
        <v>551</v>
      </c>
      <c r="I26" s="58">
        <v>349</v>
      </c>
      <c r="J26" s="58">
        <v>386</v>
      </c>
      <c r="K26" s="58">
        <v>364</v>
      </c>
      <c r="L26" s="58">
        <v>477</v>
      </c>
      <c r="M26" s="58">
        <v>493</v>
      </c>
      <c r="N26" s="58">
        <v>404</v>
      </c>
      <c r="O26" s="58">
        <v>395</v>
      </c>
      <c r="P26" s="58">
        <v>548</v>
      </c>
      <c r="Q26" s="58">
        <v>125</v>
      </c>
      <c r="R26" s="58">
        <v>267</v>
      </c>
      <c r="S26" s="58">
        <v>337</v>
      </c>
      <c r="T26" s="58">
        <v>332</v>
      </c>
      <c r="U26" s="58">
        <v>272</v>
      </c>
      <c r="V26" s="58">
        <v>247</v>
      </c>
      <c r="W26" s="58">
        <v>230</v>
      </c>
      <c r="X26" s="58">
        <v>150</v>
      </c>
      <c r="Y26" s="58">
        <v>174</v>
      </c>
      <c r="Z26" s="58">
        <v>310</v>
      </c>
      <c r="AA26" s="58">
        <v>345</v>
      </c>
      <c r="AB26" s="72">
        <v>432</v>
      </c>
      <c r="AC26" s="1139">
        <v>83</v>
      </c>
      <c r="AD26" s="1145">
        <v>169</v>
      </c>
      <c r="AE26" s="46">
        <v>333</v>
      </c>
      <c r="AF26" s="1240">
        <v>480</v>
      </c>
      <c r="AG26" s="1261">
        <v>535</v>
      </c>
      <c r="AH26" s="1265">
        <v>798</v>
      </c>
      <c r="AI26" s="1292">
        <v>224</v>
      </c>
    </row>
    <row r="27" spans="1:35">
      <c r="A27" s="46" t="s">
        <v>1575</v>
      </c>
      <c r="B27" s="56" t="s">
        <v>1593</v>
      </c>
      <c r="C27" s="67"/>
      <c r="D27" s="57">
        <v>185</v>
      </c>
      <c r="E27" s="58">
        <v>150</v>
      </c>
      <c r="F27" s="58">
        <v>197</v>
      </c>
      <c r="G27" s="58">
        <v>264</v>
      </c>
      <c r="H27" s="58">
        <v>261</v>
      </c>
      <c r="I27" s="58">
        <v>220</v>
      </c>
      <c r="J27" s="58">
        <v>169</v>
      </c>
      <c r="K27" s="58">
        <v>145</v>
      </c>
      <c r="L27" s="58">
        <v>209</v>
      </c>
      <c r="M27" s="58">
        <v>164</v>
      </c>
      <c r="N27" s="58">
        <v>200</v>
      </c>
      <c r="O27" s="58">
        <v>185</v>
      </c>
      <c r="P27" s="58">
        <v>240</v>
      </c>
      <c r="Q27" s="58">
        <v>66</v>
      </c>
      <c r="R27" s="58">
        <v>106</v>
      </c>
      <c r="S27" s="58">
        <v>182</v>
      </c>
      <c r="T27" s="58">
        <v>183</v>
      </c>
      <c r="U27" s="58">
        <v>175</v>
      </c>
      <c r="V27" s="58">
        <v>155</v>
      </c>
      <c r="W27" s="58">
        <v>125</v>
      </c>
      <c r="X27" s="58">
        <v>128</v>
      </c>
      <c r="Y27" s="58">
        <v>100</v>
      </c>
      <c r="Z27" s="58">
        <v>161</v>
      </c>
      <c r="AA27" s="58">
        <v>168</v>
      </c>
      <c r="AB27" s="72">
        <v>251</v>
      </c>
      <c r="AC27" s="1139">
        <v>60</v>
      </c>
      <c r="AD27" s="1145">
        <v>86</v>
      </c>
      <c r="AE27" s="46">
        <v>208</v>
      </c>
      <c r="AF27" s="1240">
        <v>239</v>
      </c>
      <c r="AG27" s="1261">
        <v>272</v>
      </c>
      <c r="AH27" s="1265">
        <v>343</v>
      </c>
      <c r="AI27" s="1292">
        <v>113</v>
      </c>
    </row>
    <row r="28" spans="1:35">
      <c r="A28" s="46" t="s">
        <v>1575</v>
      </c>
      <c r="B28" s="56" t="s">
        <v>1594</v>
      </c>
      <c r="C28" s="67"/>
      <c r="D28" s="57">
        <v>357</v>
      </c>
      <c r="E28" s="58">
        <v>295</v>
      </c>
      <c r="F28" s="58">
        <v>336</v>
      </c>
      <c r="G28" s="58">
        <v>436</v>
      </c>
      <c r="H28" s="58">
        <v>313</v>
      </c>
      <c r="I28" s="58">
        <v>256</v>
      </c>
      <c r="J28" s="58">
        <v>272</v>
      </c>
      <c r="K28" s="58">
        <v>264</v>
      </c>
      <c r="L28" s="58">
        <v>292</v>
      </c>
      <c r="M28" s="58">
        <v>302</v>
      </c>
      <c r="N28" s="58">
        <v>279</v>
      </c>
      <c r="O28" s="58">
        <v>252</v>
      </c>
      <c r="P28" s="58">
        <v>339</v>
      </c>
      <c r="Q28" s="58">
        <v>91</v>
      </c>
      <c r="R28" s="58">
        <v>231</v>
      </c>
      <c r="S28" s="58">
        <v>310</v>
      </c>
      <c r="T28" s="58">
        <v>253</v>
      </c>
      <c r="U28" s="58">
        <v>295</v>
      </c>
      <c r="V28" s="58">
        <v>171</v>
      </c>
      <c r="W28" s="58">
        <v>198</v>
      </c>
      <c r="X28" s="58">
        <v>141</v>
      </c>
      <c r="Y28" s="58">
        <v>141</v>
      </c>
      <c r="Z28" s="58">
        <v>207</v>
      </c>
      <c r="AA28" s="58">
        <v>249</v>
      </c>
      <c r="AB28" s="72">
        <v>383</v>
      </c>
      <c r="AC28" s="1139">
        <v>79</v>
      </c>
      <c r="AD28" s="1145">
        <v>138</v>
      </c>
      <c r="AE28" s="46">
        <v>257</v>
      </c>
      <c r="AF28" s="1240">
        <v>316</v>
      </c>
      <c r="AG28" s="1261">
        <v>381</v>
      </c>
      <c r="AH28" s="1265">
        <v>491</v>
      </c>
      <c r="AI28" s="1292">
        <v>118</v>
      </c>
    </row>
    <row r="29" spans="1:35">
      <c r="A29" s="46" t="s">
        <v>1575</v>
      </c>
      <c r="B29" s="56" t="s">
        <v>1595</v>
      </c>
      <c r="C29" s="67"/>
      <c r="D29" s="57">
        <v>460</v>
      </c>
      <c r="E29" s="58">
        <v>329</v>
      </c>
      <c r="F29" s="58">
        <v>408</v>
      </c>
      <c r="G29" s="58">
        <v>503</v>
      </c>
      <c r="H29" s="58">
        <v>440</v>
      </c>
      <c r="I29" s="58">
        <v>362</v>
      </c>
      <c r="J29" s="58">
        <v>359</v>
      </c>
      <c r="K29" s="58">
        <v>324</v>
      </c>
      <c r="L29" s="58">
        <v>301</v>
      </c>
      <c r="M29" s="58">
        <v>283</v>
      </c>
      <c r="N29" s="58">
        <v>298</v>
      </c>
      <c r="O29" s="58">
        <v>343</v>
      </c>
      <c r="P29" s="58">
        <v>411</v>
      </c>
      <c r="Q29" s="58">
        <v>140</v>
      </c>
      <c r="R29" s="58">
        <v>195</v>
      </c>
      <c r="S29" s="58">
        <v>277</v>
      </c>
      <c r="T29" s="58">
        <v>484</v>
      </c>
      <c r="U29" s="58">
        <v>261</v>
      </c>
      <c r="V29" s="58">
        <v>225</v>
      </c>
      <c r="W29" s="58">
        <v>195</v>
      </c>
      <c r="X29" s="58">
        <v>213</v>
      </c>
      <c r="Y29" s="58">
        <v>161</v>
      </c>
      <c r="Z29" s="58">
        <v>271</v>
      </c>
      <c r="AA29" s="58">
        <v>345</v>
      </c>
      <c r="AB29" s="72">
        <v>601</v>
      </c>
      <c r="AC29" s="1139">
        <v>126</v>
      </c>
      <c r="AD29" s="1145">
        <v>181</v>
      </c>
      <c r="AE29" s="46">
        <v>351</v>
      </c>
      <c r="AF29" s="1240">
        <v>446</v>
      </c>
      <c r="AG29" s="1261">
        <v>485</v>
      </c>
      <c r="AH29" s="1265">
        <v>647</v>
      </c>
      <c r="AI29" s="1292">
        <v>195</v>
      </c>
    </row>
    <row r="30" spans="1:35">
      <c r="A30" s="46" t="s">
        <v>1575</v>
      </c>
      <c r="B30" s="56" t="s">
        <v>1596</v>
      </c>
      <c r="C30" s="67"/>
      <c r="D30" s="57">
        <v>482</v>
      </c>
      <c r="E30" s="58">
        <v>312</v>
      </c>
      <c r="F30" s="58">
        <v>404</v>
      </c>
      <c r="G30" s="58">
        <v>547</v>
      </c>
      <c r="H30" s="58">
        <v>473</v>
      </c>
      <c r="I30" s="58">
        <v>421</v>
      </c>
      <c r="J30" s="58">
        <v>360</v>
      </c>
      <c r="K30" s="58">
        <v>315</v>
      </c>
      <c r="L30" s="58">
        <v>326</v>
      </c>
      <c r="M30" s="58">
        <v>348</v>
      </c>
      <c r="N30" s="58">
        <v>407</v>
      </c>
      <c r="O30" s="58">
        <v>366</v>
      </c>
      <c r="P30" s="58">
        <v>452</v>
      </c>
      <c r="Q30" s="58">
        <v>114</v>
      </c>
      <c r="R30" s="58">
        <v>339</v>
      </c>
      <c r="S30" s="58">
        <v>322</v>
      </c>
      <c r="T30" s="58">
        <v>326</v>
      </c>
      <c r="U30" s="58">
        <v>286</v>
      </c>
      <c r="V30" s="58">
        <v>246</v>
      </c>
      <c r="W30" s="58">
        <v>244</v>
      </c>
      <c r="X30" s="58">
        <v>214</v>
      </c>
      <c r="Y30" s="58">
        <v>185</v>
      </c>
      <c r="Z30" s="58">
        <v>286</v>
      </c>
      <c r="AA30" s="58">
        <v>371</v>
      </c>
      <c r="AB30" s="72">
        <v>459</v>
      </c>
      <c r="AC30" s="1139">
        <v>79</v>
      </c>
      <c r="AD30" s="1145">
        <v>178</v>
      </c>
      <c r="AE30" s="46">
        <v>355</v>
      </c>
      <c r="AF30" s="1240">
        <v>391</v>
      </c>
      <c r="AG30" s="1261">
        <v>468</v>
      </c>
      <c r="AH30" s="1265">
        <v>637</v>
      </c>
      <c r="AI30" s="1292">
        <v>211</v>
      </c>
    </row>
    <row r="31" spans="1:35">
      <c r="A31" s="46" t="s">
        <v>1575</v>
      </c>
      <c r="B31" s="56" t="s">
        <v>1597</v>
      </c>
      <c r="C31" s="67"/>
      <c r="D31" s="57">
        <v>848</v>
      </c>
      <c r="E31" s="58">
        <v>509</v>
      </c>
      <c r="F31" s="58">
        <v>437</v>
      </c>
      <c r="G31" s="58">
        <v>450</v>
      </c>
      <c r="H31" s="58">
        <v>416</v>
      </c>
      <c r="I31" s="58">
        <v>337</v>
      </c>
      <c r="J31" s="58">
        <v>380</v>
      </c>
      <c r="K31" s="58">
        <v>285</v>
      </c>
      <c r="L31" s="58">
        <v>355</v>
      </c>
      <c r="M31" s="58">
        <v>284</v>
      </c>
      <c r="N31" s="58">
        <v>288</v>
      </c>
      <c r="O31" s="58">
        <v>285</v>
      </c>
      <c r="P31" s="58">
        <v>377</v>
      </c>
      <c r="Q31" s="58">
        <v>140</v>
      </c>
      <c r="R31" s="58">
        <v>202</v>
      </c>
      <c r="S31" s="58">
        <v>257</v>
      </c>
      <c r="T31" s="58">
        <v>241</v>
      </c>
      <c r="U31" s="58">
        <v>197</v>
      </c>
      <c r="V31" s="58">
        <v>184</v>
      </c>
      <c r="W31" s="58">
        <v>219</v>
      </c>
      <c r="X31" s="58">
        <v>152</v>
      </c>
      <c r="Y31" s="58">
        <v>134</v>
      </c>
      <c r="Z31" s="58">
        <v>239</v>
      </c>
      <c r="AA31" s="58">
        <v>331</v>
      </c>
      <c r="AB31" s="72">
        <v>683</v>
      </c>
      <c r="AC31" s="1139">
        <v>83</v>
      </c>
      <c r="AD31" s="1145">
        <v>207</v>
      </c>
      <c r="AE31" s="46">
        <v>463</v>
      </c>
      <c r="AF31" s="1240">
        <v>490</v>
      </c>
      <c r="AG31" s="1261">
        <v>563</v>
      </c>
      <c r="AH31" s="1265">
        <v>748</v>
      </c>
      <c r="AI31" s="1292">
        <v>194</v>
      </c>
    </row>
    <row r="32" spans="1:35">
      <c r="A32" s="46" t="s">
        <v>1575</v>
      </c>
      <c r="B32" s="56" t="s">
        <v>1598</v>
      </c>
      <c r="C32" s="67"/>
      <c r="D32" s="57">
        <v>936</v>
      </c>
      <c r="E32" s="58">
        <v>542</v>
      </c>
      <c r="F32" s="58">
        <v>551</v>
      </c>
      <c r="G32" s="58">
        <v>549</v>
      </c>
      <c r="H32" s="58">
        <v>476</v>
      </c>
      <c r="I32" s="58">
        <v>405</v>
      </c>
      <c r="J32" s="58">
        <v>468</v>
      </c>
      <c r="K32" s="58">
        <v>446</v>
      </c>
      <c r="L32" s="58">
        <v>475</v>
      </c>
      <c r="M32" s="58">
        <v>444</v>
      </c>
      <c r="N32" s="58">
        <v>441</v>
      </c>
      <c r="O32" s="58">
        <v>360</v>
      </c>
      <c r="P32" s="58">
        <v>502</v>
      </c>
      <c r="Q32" s="58">
        <v>209</v>
      </c>
      <c r="R32" s="58">
        <v>257</v>
      </c>
      <c r="S32" s="58">
        <v>313</v>
      </c>
      <c r="T32" s="58">
        <v>334</v>
      </c>
      <c r="U32" s="58">
        <v>371</v>
      </c>
      <c r="V32" s="58">
        <v>277</v>
      </c>
      <c r="W32" s="58">
        <v>224</v>
      </c>
      <c r="X32" s="58">
        <v>211</v>
      </c>
      <c r="Y32" s="58">
        <v>153</v>
      </c>
      <c r="Z32" s="58">
        <v>344</v>
      </c>
      <c r="AA32" s="58">
        <v>427</v>
      </c>
      <c r="AB32" s="72">
        <v>645</v>
      </c>
      <c r="AC32" s="1139">
        <v>161</v>
      </c>
      <c r="AD32" s="1145">
        <v>302</v>
      </c>
      <c r="AE32" s="46">
        <v>509</v>
      </c>
      <c r="AF32" s="1240">
        <v>573</v>
      </c>
      <c r="AG32" s="1261">
        <v>657</v>
      </c>
      <c r="AH32" s="1265">
        <v>835</v>
      </c>
      <c r="AI32" s="1292">
        <v>153</v>
      </c>
    </row>
    <row r="33" spans="1:35">
      <c r="A33" s="46" t="s">
        <v>1575</v>
      </c>
      <c r="B33" s="56" t="s">
        <v>1599</v>
      </c>
      <c r="C33" s="67"/>
      <c r="D33" s="57">
        <v>914</v>
      </c>
      <c r="E33" s="58">
        <v>619</v>
      </c>
      <c r="F33" s="58">
        <v>545</v>
      </c>
      <c r="G33" s="58">
        <v>589</v>
      </c>
      <c r="H33" s="58">
        <v>475</v>
      </c>
      <c r="I33" s="58">
        <v>452</v>
      </c>
      <c r="J33" s="58">
        <v>473</v>
      </c>
      <c r="K33" s="58">
        <v>519</v>
      </c>
      <c r="L33" s="58">
        <v>562</v>
      </c>
      <c r="M33" s="58">
        <v>491</v>
      </c>
      <c r="N33" s="58">
        <v>511</v>
      </c>
      <c r="O33" s="58">
        <v>553</v>
      </c>
      <c r="P33" s="58">
        <v>685</v>
      </c>
      <c r="Q33" s="58">
        <v>203</v>
      </c>
      <c r="R33" s="58">
        <v>393</v>
      </c>
      <c r="S33" s="58">
        <v>396</v>
      </c>
      <c r="T33" s="58">
        <v>421</v>
      </c>
      <c r="U33" s="58">
        <v>389</v>
      </c>
      <c r="V33" s="58">
        <v>391</v>
      </c>
      <c r="W33" s="58">
        <v>356</v>
      </c>
      <c r="X33" s="58">
        <v>300</v>
      </c>
      <c r="Y33" s="58">
        <v>284</v>
      </c>
      <c r="Z33" s="58">
        <v>592</v>
      </c>
      <c r="AA33" s="58">
        <v>755</v>
      </c>
      <c r="AB33" s="71">
        <v>1026</v>
      </c>
      <c r="AC33" s="1139">
        <v>99</v>
      </c>
      <c r="AD33" s="1145">
        <v>348</v>
      </c>
      <c r="AE33" s="46">
        <v>627</v>
      </c>
      <c r="AF33" s="1240">
        <v>738</v>
      </c>
      <c r="AG33" s="1261">
        <v>907</v>
      </c>
      <c r="AH33" s="1264">
        <v>1104</v>
      </c>
      <c r="AI33" s="1292">
        <v>158</v>
      </c>
    </row>
    <row r="34" spans="1:35">
      <c r="A34" s="46" t="s">
        <v>1575</v>
      </c>
      <c r="B34" s="56" t="s">
        <v>1600</v>
      </c>
      <c r="C34" s="67"/>
      <c r="D34" s="57">
        <v>581</v>
      </c>
      <c r="E34" s="58">
        <v>403</v>
      </c>
      <c r="F34" s="58">
        <v>525</v>
      </c>
      <c r="G34" s="58">
        <v>661</v>
      </c>
      <c r="H34" s="58">
        <v>513</v>
      </c>
      <c r="I34" s="58">
        <v>449</v>
      </c>
      <c r="J34" s="58">
        <v>437</v>
      </c>
      <c r="K34" s="58">
        <v>381</v>
      </c>
      <c r="L34" s="58">
        <v>432</v>
      </c>
      <c r="M34" s="58">
        <v>416</v>
      </c>
      <c r="N34" s="58">
        <v>446</v>
      </c>
      <c r="O34" s="58">
        <v>412</v>
      </c>
      <c r="P34" s="58">
        <v>605</v>
      </c>
      <c r="Q34" s="58">
        <v>198</v>
      </c>
      <c r="R34" s="58">
        <v>372</v>
      </c>
      <c r="S34" s="58">
        <v>427</v>
      </c>
      <c r="T34" s="58">
        <v>413</v>
      </c>
      <c r="U34" s="58">
        <v>390</v>
      </c>
      <c r="V34" s="58">
        <v>362</v>
      </c>
      <c r="W34" s="58">
        <v>249</v>
      </c>
      <c r="X34" s="58">
        <v>223</v>
      </c>
      <c r="Y34" s="58">
        <v>169</v>
      </c>
      <c r="Z34" s="58">
        <v>354</v>
      </c>
      <c r="AA34" s="58">
        <v>420</v>
      </c>
      <c r="AB34" s="72">
        <v>562</v>
      </c>
      <c r="AC34" s="1139">
        <v>87</v>
      </c>
      <c r="AD34" s="1145">
        <v>305</v>
      </c>
      <c r="AE34" s="46">
        <v>486</v>
      </c>
      <c r="AF34" s="1240">
        <v>455</v>
      </c>
      <c r="AG34" s="1261">
        <v>563</v>
      </c>
      <c r="AH34" s="1265">
        <v>624</v>
      </c>
      <c r="AI34" s="1292">
        <v>169</v>
      </c>
    </row>
    <row r="35" spans="1:35">
      <c r="A35" s="46" t="s">
        <v>1575</v>
      </c>
      <c r="B35" s="52" t="s">
        <v>542</v>
      </c>
      <c r="C35" s="42">
        <v>28</v>
      </c>
      <c r="D35" s="53">
        <v>10006</v>
      </c>
      <c r="E35" s="54">
        <v>6578</v>
      </c>
      <c r="F35" s="54">
        <v>7363</v>
      </c>
      <c r="G35" s="54">
        <v>7860</v>
      </c>
      <c r="H35" s="54">
        <v>9406</v>
      </c>
      <c r="I35" s="54">
        <v>8210</v>
      </c>
      <c r="J35" s="54">
        <v>7555</v>
      </c>
      <c r="K35" s="54">
        <v>6097</v>
      </c>
      <c r="L35" s="54">
        <v>5590</v>
      </c>
      <c r="M35" s="54">
        <v>5244</v>
      </c>
      <c r="N35" s="54">
        <v>6056</v>
      </c>
      <c r="O35" s="54">
        <v>6642</v>
      </c>
      <c r="P35" s="54">
        <v>8086</v>
      </c>
      <c r="Q35" s="54">
        <v>2762</v>
      </c>
      <c r="R35" s="55">
        <v>3980</v>
      </c>
      <c r="S35" s="55">
        <v>4767</v>
      </c>
      <c r="T35" s="55">
        <v>5791</v>
      </c>
      <c r="U35" s="55">
        <v>5717</v>
      </c>
      <c r="V35" s="55">
        <v>5449</v>
      </c>
      <c r="W35" s="55">
        <v>4974</v>
      </c>
      <c r="X35" s="55">
        <v>3989</v>
      </c>
      <c r="Y35" s="55">
        <v>3158</v>
      </c>
      <c r="Z35" s="55">
        <v>5254</v>
      </c>
      <c r="AA35" s="55">
        <v>6062</v>
      </c>
      <c r="AB35" s="71">
        <v>8358</v>
      </c>
      <c r="AC35" s="1138">
        <v>2178</v>
      </c>
      <c r="AD35" s="1144">
        <v>3517</v>
      </c>
      <c r="AE35" s="46">
        <v>5246</v>
      </c>
      <c r="AF35" s="1241">
        <v>7157</v>
      </c>
      <c r="AG35" s="1260">
        <v>7585</v>
      </c>
      <c r="AH35" s="1266">
        <v>11132</v>
      </c>
      <c r="AI35" s="1291">
        <v>3548</v>
      </c>
    </row>
    <row r="36" spans="1:35">
      <c r="A36" s="46" t="s">
        <v>1575</v>
      </c>
      <c r="B36" s="52" t="s">
        <v>548</v>
      </c>
      <c r="C36" s="42">
        <v>29</v>
      </c>
      <c r="D36" s="53">
        <v>5407</v>
      </c>
      <c r="E36" s="54">
        <v>3999</v>
      </c>
      <c r="F36" s="54">
        <v>4955</v>
      </c>
      <c r="G36" s="54">
        <v>6086</v>
      </c>
      <c r="H36" s="54">
        <v>5909</v>
      </c>
      <c r="I36" s="54">
        <v>5564</v>
      </c>
      <c r="J36" s="54">
        <v>5262</v>
      </c>
      <c r="K36" s="54">
        <v>4827</v>
      </c>
      <c r="L36" s="54">
        <v>5183</v>
      </c>
      <c r="M36" s="54">
        <v>4703</v>
      </c>
      <c r="N36" s="54">
        <v>5090</v>
      </c>
      <c r="O36" s="54">
        <v>5254</v>
      </c>
      <c r="P36" s="54">
        <v>7433</v>
      </c>
      <c r="Q36" s="54">
        <v>1568</v>
      </c>
      <c r="R36" s="55">
        <v>3664</v>
      </c>
      <c r="S36" s="55">
        <v>4682</v>
      </c>
      <c r="T36" s="55">
        <v>5055</v>
      </c>
      <c r="U36" s="55">
        <v>4591</v>
      </c>
      <c r="V36" s="55">
        <v>3879</v>
      </c>
      <c r="W36" s="55">
        <v>3872</v>
      </c>
      <c r="X36" s="55">
        <v>3617</v>
      </c>
      <c r="Y36" s="55">
        <v>3126</v>
      </c>
      <c r="Z36" s="55">
        <v>5174</v>
      </c>
      <c r="AA36" s="55">
        <v>5433</v>
      </c>
      <c r="AB36" s="71">
        <v>7988</v>
      </c>
      <c r="AC36" s="1138">
        <v>1382</v>
      </c>
      <c r="AD36" s="1144">
        <v>3197</v>
      </c>
      <c r="AE36" s="46">
        <v>4578</v>
      </c>
      <c r="AF36" s="1242">
        <v>5633</v>
      </c>
      <c r="AG36" s="1260">
        <v>6619</v>
      </c>
      <c r="AH36" s="1266">
        <v>9730</v>
      </c>
      <c r="AI36" s="1291">
        <v>2126</v>
      </c>
    </row>
    <row r="37" spans="1:35">
      <c r="A37" s="46" t="s">
        <v>1575</v>
      </c>
      <c r="B37" s="52" t="s">
        <v>541</v>
      </c>
      <c r="C37" s="42">
        <v>30</v>
      </c>
      <c r="D37" s="53">
        <v>5122</v>
      </c>
      <c r="E37" s="54">
        <v>2965</v>
      </c>
      <c r="F37" s="54">
        <v>3567</v>
      </c>
      <c r="G37" s="54">
        <v>5017</v>
      </c>
      <c r="H37" s="54">
        <v>4522</v>
      </c>
      <c r="I37" s="54">
        <v>3958</v>
      </c>
      <c r="J37" s="54">
        <v>3742</v>
      </c>
      <c r="K37" s="54">
        <v>3132</v>
      </c>
      <c r="L37" s="54">
        <v>3673</v>
      </c>
      <c r="M37" s="54">
        <v>3710</v>
      </c>
      <c r="N37" s="54">
        <v>3964</v>
      </c>
      <c r="O37" s="54">
        <v>3823</v>
      </c>
      <c r="P37" s="54">
        <v>4674</v>
      </c>
      <c r="Q37" s="54">
        <v>1196</v>
      </c>
      <c r="R37" s="55">
        <v>2364</v>
      </c>
      <c r="S37" s="55">
        <v>3331</v>
      </c>
      <c r="T37" s="55">
        <v>3523</v>
      </c>
      <c r="U37" s="55">
        <v>3461</v>
      </c>
      <c r="V37" s="55">
        <v>3224</v>
      </c>
      <c r="W37" s="55">
        <v>3182</v>
      </c>
      <c r="X37" s="55">
        <v>2880</v>
      </c>
      <c r="Y37" s="55">
        <v>2358</v>
      </c>
      <c r="Z37" s="55">
        <v>3626</v>
      </c>
      <c r="AA37" s="55">
        <v>3836</v>
      </c>
      <c r="AB37" s="71">
        <v>5047</v>
      </c>
      <c r="AC37" s="1138">
        <v>1376</v>
      </c>
      <c r="AD37" s="1144">
        <v>2534</v>
      </c>
      <c r="AE37" s="46">
        <v>3886</v>
      </c>
      <c r="AF37" s="1242">
        <v>4825</v>
      </c>
      <c r="AG37" s="1260">
        <v>5708</v>
      </c>
      <c r="AH37" s="1266">
        <v>7652</v>
      </c>
      <c r="AI37" s="1291">
        <v>2313</v>
      </c>
    </row>
    <row r="38" spans="1:35">
      <c r="A38" s="46" t="s">
        <v>1575</v>
      </c>
      <c r="B38" s="52" t="s">
        <v>547</v>
      </c>
      <c r="C38" s="42">
        <v>31</v>
      </c>
      <c r="D38" s="53">
        <v>3869</v>
      </c>
      <c r="E38" s="54">
        <v>3155</v>
      </c>
      <c r="F38" s="54">
        <v>3168</v>
      </c>
      <c r="G38" s="54">
        <v>3996</v>
      </c>
      <c r="H38" s="54">
        <v>4251</v>
      </c>
      <c r="I38" s="54">
        <v>3598</v>
      </c>
      <c r="J38" s="54">
        <v>3338</v>
      </c>
      <c r="K38" s="54">
        <v>3149</v>
      </c>
      <c r="L38" s="54">
        <v>3145</v>
      </c>
      <c r="M38" s="54">
        <v>2678</v>
      </c>
      <c r="N38" s="54">
        <v>2864</v>
      </c>
      <c r="O38" s="54">
        <v>3026</v>
      </c>
      <c r="P38" s="54">
        <v>5559</v>
      </c>
      <c r="Q38" s="54">
        <v>1439</v>
      </c>
      <c r="R38" s="55">
        <v>2331</v>
      </c>
      <c r="S38" s="55">
        <v>2844</v>
      </c>
      <c r="T38" s="55">
        <v>2670</v>
      </c>
      <c r="U38" s="55">
        <v>2781</v>
      </c>
      <c r="V38" s="55">
        <v>1944</v>
      </c>
      <c r="W38" s="55">
        <v>2258</v>
      </c>
      <c r="X38" s="55">
        <v>1980</v>
      </c>
      <c r="Y38" s="55">
        <v>1633</v>
      </c>
      <c r="Z38" s="55">
        <v>2801</v>
      </c>
      <c r="AA38" s="55">
        <v>2788</v>
      </c>
      <c r="AB38" s="71">
        <v>5018</v>
      </c>
      <c r="AC38" s="1139">
        <v>987</v>
      </c>
      <c r="AD38" s="1144">
        <v>2064</v>
      </c>
      <c r="AE38" s="46">
        <v>2679</v>
      </c>
      <c r="AF38" s="1242">
        <v>2975</v>
      </c>
      <c r="AG38" s="1260">
        <v>2872</v>
      </c>
      <c r="AH38" s="1266">
        <v>6204</v>
      </c>
      <c r="AI38" s="1291">
        <v>1394</v>
      </c>
    </row>
    <row r="39" spans="1:35">
      <c r="A39" s="46" t="s">
        <v>1575</v>
      </c>
      <c r="B39" s="52" t="s">
        <v>546</v>
      </c>
      <c r="C39" s="42">
        <v>32</v>
      </c>
      <c r="D39" s="53">
        <v>4116</v>
      </c>
      <c r="E39" s="54">
        <v>2849</v>
      </c>
      <c r="F39" s="54">
        <v>3074</v>
      </c>
      <c r="G39" s="54">
        <v>3663</v>
      </c>
      <c r="H39" s="54">
        <v>3028</v>
      </c>
      <c r="I39" s="54">
        <v>2700</v>
      </c>
      <c r="J39" s="54">
        <v>3362</v>
      </c>
      <c r="K39" s="54">
        <v>3542</v>
      </c>
      <c r="L39" s="54">
        <v>2804</v>
      </c>
      <c r="M39" s="54">
        <v>2503</v>
      </c>
      <c r="N39" s="54">
        <v>2421</v>
      </c>
      <c r="O39" s="54">
        <v>2594</v>
      </c>
      <c r="P39" s="54">
        <v>3082</v>
      </c>
      <c r="Q39" s="58">
        <v>726</v>
      </c>
      <c r="R39" s="55">
        <v>1900</v>
      </c>
      <c r="S39" s="55">
        <v>2145</v>
      </c>
      <c r="T39" s="55">
        <v>1809</v>
      </c>
      <c r="U39" s="55">
        <v>1713</v>
      </c>
      <c r="V39" s="55">
        <v>1594</v>
      </c>
      <c r="W39" s="55">
        <v>1767</v>
      </c>
      <c r="X39" s="55">
        <v>1357</v>
      </c>
      <c r="Y39" s="55">
        <v>1143</v>
      </c>
      <c r="Z39" s="55">
        <v>2048</v>
      </c>
      <c r="AA39" s="55">
        <v>2166</v>
      </c>
      <c r="AB39" s="71">
        <v>3078</v>
      </c>
      <c r="AC39" s="1139">
        <v>840</v>
      </c>
      <c r="AD39" s="1144">
        <v>1758</v>
      </c>
      <c r="AE39" s="46">
        <v>2334</v>
      </c>
      <c r="AF39" s="1242">
        <v>2422</v>
      </c>
      <c r="AG39" s="1260">
        <v>2723</v>
      </c>
      <c r="AH39" s="1266">
        <v>3904</v>
      </c>
      <c r="AI39" s="1291">
        <v>1370</v>
      </c>
    </row>
    <row r="40" spans="1:35">
      <c r="A40" s="46" t="s">
        <v>1575</v>
      </c>
      <c r="B40" s="52" t="s">
        <v>549</v>
      </c>
      <c r="C40" s="42">
        <v>33</v>
      </c>
      <c r="D40" s="53">
        <v>2969</v>
      </c>
      <c r="E40" s="54">
        <v>2149</v>
      </c>
      <c r="F40" s="54">
        <v>2298</v>
      </c>
      <c r="G40" s="54">
        <v>2684</v>
      </c>
      <c r="H40" s="54">
        <v>2885</v>
      </c>
      <c r="I40" s="54">
        <v>2923</v>
      </c>
      <c r="J40" s="54">
        <v>2479</v>
      </c>
      <c r="K40" s="54">
        <v>2798</v>
      </c>
      <c r="L40" s="54">
        <v>2338</v>
      </c>
      <c r="M40" s="54">
        <v>2203</v>
      </c>
      <c r="N40" s="54">
        <v>2515</v>
      </c>
      <c r="O40" s="54">
        <v>3056</v>
      </c>
      <c r="P40" s="54">
        <v>4033</v>
      </c>
      <c r="Q40" s="58">
        <v>826</v>
      </c>
      <c r="R40" s="55">
        <v>2103</v>
      </c>
      <c r="S40" s="55">
        <v>2822</v>
      </c>
      <c r="T40" s="55">
        <v>2635</v>
      </c>
      <c r="U40" s="55">
        <v>2826</v>
      </c>
      <c r="V40" s="55">
        <v>2677</v>
      </c>
      <c r="W40" s="55">
        <v>1981</v>
      </c>
      <c r="X40" s="55">
        <v>2759</v>
      </c>
      <c r="Y40" s="55">
        <v>1289</v>
      </c>
      <c r="Z40" s="55">
        <v>2048</v>
      </c>
      <c r="AA40" s="55">
        <v>2055</v>
      </c>
      <c r="AB40" s="71">
        <v>2746</v>
      </c>
      <c r="AC40" s="1139">
        <v>805</v>
      </c>
      <c r="AD40" s="1144">
        <v>1334</v>
      </c>
      <c r="AE40" s="46">
        <v>2005</v>
      </c>
      <c r="AF40" s="1242">
        <v>2213</v>
      </c>
      <c r="AG40" s="1260">
        <v>2436</v>
      </c>
      <c r="AH40" s="1266">
        <v>3848</v>
      </c>
      <c r="AI40" s="1291">
        <v>1060</v>
      </c>
    </row>
    <row r="41" spans="1:35">
      <c r="A41" s="46" t="s">
        <v>1575</v>
      </c>
      <c r="B41" s="52" t="s">
        <v>909</v>
      </c>
      <c r="C41" s="42">
        <v>34</v>
      </c>
      <c r="D41" s="53"/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8"/>
      <c r="R41" s="59"/>
      <c r="S41" s="59"/>
      <c r="T41" s="59"/>
      <c r="U41" s="59"/>
      <c r="V41" s="59"/>
      <c r="W41" s="59">
        <v>128</v>
      </c>
      <c r="X41" s="59">
        <v>127</v>
      </c>
      <c r="Y41" s="59">
        <v>121</v>
      </c>
      <c r="Z41" s="59">
        <v>185</v>
      </c>
      <c r="AA41" s="59">
        <v>193</v>
      </c>
      <c r="AB41" s="72">
        <v>258</v>
      </c>
      <c r="AC41" s="1139">
        <v>89</v>
      </c>
      <c r="AD41" s="1145">
        <v>130</v>
      </c>
      <c r="AE41" s="46">
        <v>195</v>
      </c>
      <c r="AF41" s="1243">
        <v>148</v>
      </c>
      <c r="AG41" s="1261">
        <v>181</v>
      </c>
      <c r="AH41" s="1267">
        <v>257</v>
      </c>
      <c r="AI41" s="1292">
        <v>119</v>
      </c>
    </row>
    <row r="42" spans="1:35">
      <c r="A42" s="46" t="s">
        <v>1575</v>
      </c>
      <c r="B42" s="52" t="s">
        <v>533</v>
      </c>
      <c r="C42" s="43">
        <v>36</v>
      </c>
      <c r="D42" s="53">
        <v>19411</v>
      </c>
      <c r="E42" s="54">
        <v>14695</v>
      </c>
      <c r="F42" s="54">
        <v>17031</v>
      </c>
      <c r="G42" s="54">
        <v>21934</v>
      </c>
      <c r="H42" s="54">
        <v>19037</v>
      </c>
      <c r="I42" s="54">
        <v>17367</v>
      </c>
      <c r="J42" s="54">
        <v>15892</v>
      </c>
      <c r="K42" s="54">
        <v>15386</v>
      </c>
      <c r="L42" s="54">
        <v>15411</v>
      </c>
      <c r="M42" s="54">
        <v>17279</v>
      </c>
      <c r="N42" s="54">
        <v>18376</v>
      </c>
      <c r="O42" s="54">
        <v>17370</v>
      </c>
      <c r="P42" s="54">
        <v>21974</v>
      </c>
      <c r="Q42" s="54">
        <v>5067</v>
      </c>
      <c r="R42" s="55">
        <v>10771</v>
      </c>
      <c r="S42" s="55">
        <v>14981</v>
      </c>
      <c r="T42" s="55">
        <v>14277</v>
      </c>
      <c r="U42" s="55">
        <v>13411</v>
      </c>
      <c r="V42" s="55">
        <v>11849</v>
      </c>
      <c r="W42" s="55">
        <v>11260</v>
      </c>
      <c r="X42" s="55">
        <v>9492</v>
      </c>
      <c r="Y42" s="55">
        <v>8246</v>
      </c>
      <c r="Z42" s="55">
        <v>14602</v>
      </c>
      <c r="AA42" s="55">
        <v>15244</v>
      </c>
      <c r="AB42" s="71">
        <v>21470</v>
      </c>
      <c r="AC42" s="1138">
        <v>4630</v>
      </c>
      <c r="AD42" s="1144">
        <v>9721</v>
      </c>
      <c r="AE42" s="46">
        <v>14206</v>
      </c>
      <c r="AF42" s="1242">
        <v>18020</v>
      </c>
      <c r="AG42" s="1260">
        <v>20921</v>
      </c>
      <c r="AH42" s="1266">
        <v>28064</v>
      </c>
      <c r="AI42" s="1291">
        <v>8640</v>
      </c>
    </row>
    <row r="43" spans="1:35">
      <c r="A43" s="46" t="s">
        <v>1575</v>
      </c>
      <c r="B43" s="52" t="s">
        <v>550</v>
      </c>
      <c r="C43" s="43">
        <v>37</v>
      </c>
      <c r="D43" s="53">
        <v>2845</v>
      </c>
      <c r="E43" s="54">
        <v>2153</v>
      </c>
      <c r="F43" s="54">
        <v>2399</v>
      </c>
      <c r="G43" s="54">
        <v>3066</v>
      </c>
      <c r="H43" s="54">
        <v>3219</v>
      </c>
      <c r="I43" s="54">
        <v>3227</v>
      </c>
      <c r="J43" s="54">
        <v>2948</v>
      </c>
      <c r="K43" s="54">
        <v>2617</v>
      </c>
      <c r="L43" s="54">
        <v>2928</v>
      </c>
      <c r="M43" s="54">
        <v>3063</v>
      </c>
      <c r="N43" s="54">
        <v>2625</v>
      </c>
      <c r="O43" s="54">
        <v>2955</v>
      </c>
      <c r="P43" s="54">
        <v>3575</v>
      </c>
      <c r="Q43" s="54">
        <v>1381</v>
      </c>
      <c r="R43" s="55">
        <v>2280</v>
      </c>
      <c r="S43" s="55">
        <v>2341</v>
      </c>
      <c r="T43" s="55">
        <v>2173</v>
      </c>
      <c r="U43" s="55">
        <v>3714</v>
      </c>
      <c r="V43" s="55">
        <v>2034</v>
      </c>
      <c r="W43" s="55">
        <v>2526</v>
      </c>
      <c r="X43" s="55">
        <v>1584</v>
      </c>
      <c r="Y43" s="55">
        <v>1486</v>
      </c>
      <c r="Z43" s="55">
        <v>2277</v>
      </c>
      <c r="AA43" s="55">
        <v>2346</v>
      </c>
      <c r="AB43" s="71">
        <v>3100</v>
      </c>
      <c r="AC43" s="1138">
        <v>1174</v>
      </c>
      <c r="AD43" s="1144">
        <v>1698</v>
      </c>
      <c r="AE43" s="46">
        <v>2192</v>
      </c>
      <c r="AF43" s="1242">
        <v>2440</v>
      </c>
      <c r="AG43" s="1260">
        <v>3647</v>
      </c>
      <c r="AH43" s="1266">
        <v>4503</v>
      </c>
      <c r="AI43" s="1291">
        <v>1530</v>
      </c>
    </row>
    <row r="44" spans="1:35">
      <c r="A44" s="46" t="s">
        <v>1575</v>
      </c>
      <c r="B44" s="52" t="s">
        <v>551</v>
      </c>
      <c r="C44" s="43">
        <v>38</v>
      </c>
      <c r="D44" s="53">
        <v>3404</v>
      </c>
      <c r="E44" s="54">
        <v>2330</v>
      </c>
      <c r="F44" s="54">
        <v>2745</v>
      </c>
      <c r="G44" s="54">
        <v>3420</v>
      </c>
      <c r="H44" s="54">
        <v>3449</v>
      </c>
      <c r="I44" s="54">
        <v>3016</v>
      </c>
      <c r="J44" s="54">
        <v>2978</v>
      </c>
      <c r="K44" s="54">
        <v>2948</v>
      </c>
      <c r="L44" s="54">
        <v>2662</v>
      </c>
      <c r="M44" s="54">
        <v>2512</v>
      </c>
      <c r="N44" s="54">
        <v>2960</v>
      </c>
      <c r="O44" s="54">
        <v>2862</v>
      </c>
      <c r="P44" s="54">
        <v>3740</v>
      </c>
      <c r="Q44" s="54">
        <v>1189</v>
      </c>
      <c r="R44" s="55">
        <v>2153</v>
      </c>
      <c r="S44" s="55">
        <v>2529</v>
      </c>
      <c r="T44" s="55">
        <v>2584</v>
      </c>
      <c r="U44" s="55">
        <v>2455</v>
      </c>
      <c r="V44" s="55">
        <v>2322</v>
      </c>
      <c r="W44" s="55">
        <v>2325</v>
      </c>
      <c r="X44" s="55">
        <v>1937</v>
      </c>
      <c r="Y44" s="55">
        <v>2021</v>
      </c>
      <c r="Z44" s="55">
        <v>2784</v>
      </c>
      <c r="AA44" s="55">
        <v>2510</v>
      </c>
      <c r="AB44" s="71">
        <v>4536</v>
      </c>
      <c r="AC44" s="1138">
        <v>1072</v>
      </c>
      <c r="AD44" s="1144">
        <v>1855</v>
      </c>
      <c r="AE44" s="46">
        <v>2636</v>
      </c>
      <c r="AF44" s="1242">
        <v>2889</v>
      </c>
      <c r="AG44" s="1260">
        <v>2850</v>
      </c>
      <c r="AH44" s="1266">
        <v>4791</v>
      </c>
      <c r="AI44" s="1291">
        <v>1717</v>
      </c>
    </row>
    <row r="45" spans="1:35">
      <c r="A45" s="46" t="s">
        <v>1575</v>
      </c>
      <c r="B45" s="52" t="s">
        <v>552</v>
      </c>
      <c r="C45" s="43">
        <v>39</v>
      </c>
      <c r="D45" s="53">
        <v>5197</v>
      </c>
      <c r="E45" s="54">
        <v>3139</v>
      </c>
      <c r="F45" s="54">
        <v>3665</v>
      </c>
      <c r="G45" s="54">
        <v>4940</v>
      </c>
      <c r="H45" s="54">
        <v>4588</v>
      </c>
      <c r="I45" s="54">
        <v>5653</v>
      </c>
      <c r="J45" s="54">
        <v>5425</v>
      </c>
      <c r="K45" s="54">
        <v>4421</v>
      </c>
      <c r="L45" s="54">
        <v>4165</v>
      </c>
      <c r="M45" s="54">
        <v>4494</v>
      </c>
      <c r="N45" s="54">
        <v>4288</v>
      </c>
      <c r="O45" s="54">
        <v>4068</v>
      </c>
      <c r="P45" s="54">
        <v>5760</v>
      </c>
      <c r="Q45" s="54">
        <v>1540</v>
      </c>
      <c r="R45" s="55">
        <v>3968</v>
      </c>
      <c r="S45" s="55">
        <v>4857</v>
      </c>
      <c r="T45" s="55">
        <v>4356</v>
      </c>
      <c r="U45" s="55">
        <v>3969</v>
      </c>
      <c r="V45" s="55">
        <v>3399</v>
      </c>
      <c r="W45" s="55">
        <v>4436</v>
      </c>
      <c r="X45" s="55">
        <v>2605</v>
      </c>
      <c r="Y45" s="55">
        <v>2336</v>
      </c>
      <c r="Z45" s="55">
        <v>3735</v>
      </c>
      <c r="AA45" s="55">
        <v>4240</v>
      </c>
      <c r="AB45" s="71">
        <v>5020</v>
      </c>
      <c r="AC45" s="1138">
        <v>1980</v>
      </c>
      <c r="AD45" s="1144">
        <v>2915</v>
      </c>
      <c r="AE45" s="46">
        <v>3317</v>
      </c>
      <c r="AF45" s="1242">
        <v>3741</v>
      </c>
      <c r="AG45" s="1260">
        <v>4187</v>
      </c>
      <c r="AH45" s="1266">
        <v>6224</v>
      </c>
      <c r="AI45" s="1291">
        <v>2110</v>
      </c>
    </row>
    <row r="46" spans="1:35">
      <c r="A46" s="46" t="s">
        <v>1575</v>
      </c>
      <c r="B46" s="52" t="s">
        <v>553</v>
      </c>
      <c r="C46" s="43">
        <v>40</v>
      </c>
      <c r="D46" s="53">
        <v>3456</v>
      </c>
      <c r="E46" s="54">
        <v>3001</v>
      </c>
      <c r="F46" s="54">
        <v>2741</v>
      </c>
      <c r="G46" s="54">
        <v>3668</v>
      </c>
      <c r="H46" s="54">
        <v>3764</v>
      </c>
      <c r="I46" s="54">
        <v>4343</v>
      </c>
      <c r="J46" s="54">
        <v>3790</v>
      </c>
      <c r="K46" s="54">
        <v>2647</v>
      </c>
      <c r="L46" s="54">
        <v>3768</v>
      </c>
      <c r="M46" s="54">
        <v>2436</v>
      </c>
      <c r="N46" s="54">
        <v>2818</v>
      </c>
      <c r="O46" s="54">
        <v>3042</v>
      </c>
      <c r="P46" s="54">
        <v>5646</v>
      </c>
      <c r="Q46" s="54">
        <v>1506</v>
      </c>
      <c r="R46" s="55">
        <v>2418</v>
      </c>
      <c r="S46" s="55">
        <v>2291</v>
      </c>
      <c r="T46" s="55">
        <v>2117</v>
      </c>
      <c r="U46" s="55">
        <v>1931</v>
      </c>
      <c r="V46" s="55">
        <v>1867</v>
      </c>
      <c r="W46" s="55">
        <v>1829</v>
      </c>
      <c r="X46" s="55">
        <v>1513</v>
      </c>
      <c r="Y46" s="55">
        <v>1237</v>
      </c>
      <c r="Z46" s="55">
        <v>2425</v>
      </c>
      <c r="AA46" s="55">
        <v>2472</v>
      </c>
      <c r="AB46" s="71">
        <v>7312</v>
      </c>
      <c r="AC46" s="1138">
        <v>1211</v>
      </c>
      <c r="AD46" s="1144">
        <v>1678</v>
      </c>
      <c r="AE46" s="46">
        <v>2431</v>
      </c>
      <c r="AF46" s="1242">
        <v>2907</v>
      </c>
      <c r="AG46" s="1260">
        <v>2497</v>
      </c>
      <c r="AH46" s="1266">
        <v>3830</v>
      </c>
      <c r="AI46" s="1291">
        <v>1489</v>
      </c>
    </row>
    <row r="47" spans="1:35">
      <c r="A47" s="46" t="s">
        <v>1575</v>
      </c>
      <c r="B47" s="52" t="s">
        <v>554</v>
      </c>
      <c r="C47" s="43">
        <v>41</v>
      </c>
      <c r="D47" s="53">
        <v>3224</v>
      </c>
      <c r="E47" s="54">
        <v>1687</v>
      </c>
      <c r="F47" s="54">
        <v>2578</v>
      </c>
      <c r="G47" s="54">
        <v>3461</v>
      </c>
      <c r="H47" s="54">
        <v>3568</v>
      </c>
      <c r="I47" s="54">
        <v>2783</v>
      </c>
      <c r="J47" s="54">
        <v>2548</v>
      </c>
      <c r="K47" s="54">
        <v>2403</v>
      </c>
      <c r="L47" s="54">
        <v>2669</v>
      </c>
      <c r="M47" s="54">
        <v>2471</v>
      </c>
      <c r="N47" s="54">
        <v>4450</v>
      </c>
      <c r="O47" s="54">
        <v>3571</v>
      </c>
      <c r="P47" s="54">
        <v>5101</v>
      </c>
      <c r="Q47" s="54">
        <v>1499</v>
      </c>
      <c r="R47" s="55">
        <v>2007</v>
      </c>
      <c r="S47" s="55">
        <v>2319</v>
      </c>
      <c r="T47" s="55">
        <v>2005</v>
      </c>
      <c r="U47" s="55">
        <v>3908</v>
      </c>
      <c r="V47" s="55">
        <v>1980</v>
      </c>
      <c r="W47" s="55">
        <v>2304</v>
      </c>
      <c r="X47" s="55">
        <v>1892</v>
      </c>
      <c r="Y47" s="55">
        <v>1549</v>
      </c>
      <c r="Z47" s="55">
        <v>2270</v>
      </c>
      <c r="AA47" s="55">
        <v>2187</v>
      </c>
      <c r="AB47" s="71">
        <v>2936</v>
      </c>
      <c r="AC47" s="1138">
        <v>1229</v>
      </c>
      <c r="AD47" s="1144">
        <v>1960</v>
      </c>
      <c r="AE47" s="46">
        <v>2354</v>
      </c>
      <c r="AF47" s="1242">
        <v>2269</v>
      </c>
      <c r="AG47" s="1260">
        <v>2502</v>
      </c>
      <c r="AH47" s="1266">
        <v>3338</v>
      </c>
      <c r="AI47" s="1291">
        <v>1391</v>
      </c>
    </row>
    <row r="48" spans="1:35">
      <c r="A48" s="46" t="s">
        <v>1575</v>
      </c>
      <c r="B48" s="52" t="s">
        <v>555</v>
      </c>
      <c r="C48" s="45">
        <v>42</v>
      </c>
      <c r="D48" s="53">
        <v>5193</v>
      </c>
      <c r="E48" s="54">
        <v>3639</v>
      </c>
      <c r="F48" s="54">
        <v>4100</v>
      </c>
      <c r="G48" s="54">
        <v>6388</v>
      </c>
      <c r="H48" s="54">
        <v>5422</v>
      </c>
      <c r="I48" s="54">
        <v>4653</v>
      </c>
      <c r="J48" s="54">
        <v>4923</v>
      </c>
      <c r="K48" s="54">
        <v>4768</v>
      </c>
      <c r="L48" s="54">
        <v>4679</v>
      </c>
      <c r="M48" s="54">
        <v>4423</v>
      </c>
      <c r="N48" s="54">
        <v>5067</v>
      </c>
      <c r="O48" s="54">
        <v>4999</v>
      </c>
      <c r="P48" s="54">
        <v>7494</v>
      </c>
      <c r="Q48" s="54">
        <v>2205</v>
      </c>
      <c r="R48" s="55">
        <v>4428</v>
      </c>
      <c r="S48" s="55">
        <v>4675</v>
      </c>
      <c r="T48" s="55">
        <v>5018</v>
      </c>
      <c r="U48" s="55">
        <v>4766</v>
      </c>
      <c r="V48" s="55">
        <v>3821</v>
      </c>
      <c r="W48" s="55">
        <v>3790</v>
      </c>
      <c r="X48" s="55">
        <v>3272</v>
      </c>
      <c r="Y48" s="55">
        <v>2957</v>
      </c>
      <c r="Z48" s="55">
        <v>4414</v>
      </c>
      <c r="AA48" s="55">
        <v>4236</v>
      </c>
      <c r="AB48" s="71">
        <v>6348</v>
      </c>
      <c r="AC48" s="1138">
        <v>2175</v>
      </c>
      <c r="AD48" s="1144">
        <v>3529</v>
      </c>
      <c r="AE48" s="46">
        <v>4502</v>
      </c>
      <c r="AF48" s="1242">
        <v>5043</v>
      </c>
      <c r="AG48" s="1260">
        <v>6159</v>
      </c>
      <c r="AH48" s="1266">
        <v>7332</v>
      </c>
      <c r="AI48" s="1291">
        <v>2930</v>
      </c>
    </row>
    <row r="49" spans="1:248">
      <c r="A49" s="46" t="s">
        <v>1575</v>
      </c>
      <c r="B49" s="52" t="s">
        <v>556</v>
      </c>
      <c r="C49" s="42">
        <v>43</v>
      </c>
      <c r="D49" s="53">
        <v>10488</v>
      </c>
      <c r="E49" s="54">
        <v>7153</v>
      </c>
      <c r="F49" s="54">
        <v>6678</v>
      </c>
      <c r="G49" s="54">
        <v>6903</v>
      </c>
      <c r="H49" s="54">
        <v>7791</v>
      </c>
      <c r="I49" s="54">
        <v>7234</v>
      </c>
      <c r="J49" s="54">
        <v>6766</v>
      </c>
      <c r="K49" s="54">
        <v>5737</v>
      </c>
      <c r="L49" s="54">
        <v>4771</v>
      </c>
      <c r="M49" s="54">
        <v>4503</v>
      </c>
      <c r="N49" s="54">
        <v>5174</v>
      </c>
      <c r="O49" s="54">
        <v>5119</v>
      </c>
      <c r="P49" s="54">
        <v>6739</v>
      </c>
      <c r="Q49" s="54">
        <v>1845</v>
      </c>
      <c r="R49" s="55">
        <v>3708</v>
      </c>
      <c r="S49" s="55">
        <v>4585</v>
      </c>
      <c r="T49" s="55">
        <v>4955</v>
      </c>
      <c r="U49" s="55">
        <v>4561</v>
      </c>
      <c r="V49" s="55">
        <v>3706</v>
      </c>
      <c r="W49" s="55">
        <v>3791</v>
      </c>
      <c r="X49" s="55">
        <v>3282</v>
      </c>
      <c r="Y49" s="55">
        <v>2327</v>
      </c>
      <c r="Z49" s="55">
        <v>4399</v>
      </c>
      <c r="AA49" s="55">
        <v>6506</v>
      </c>
      <c r="AB49" s="71">
        <v>11254</v>
      </c>
      <c r="AC49" s="1138">
        <v>2659</v>
      </c>
      <c r="AD49" s="1144">
        <v>3453</v>
      </c>
      <c r="AE49" s="46">
        <v>4612</v>
      </c>
      <c r="AF49" s="1242">
        <v>5633</v>
      </c>
      <c r="AG49" s="1260">
        <v>6176</v>
      </c>
      <c r="AH49" s="1266">
        <v>10856</v>
      </c>
      <c r="AI49" s="1291">
        <v>2799</v>
      </c>
    </row>
    <row r="50" spans="1:248" ht="12.75" thickBot="1">
      <c r="A50" s="46" t="s">
        <v>1575</v>
      </c>
      <c r="B50" s="52" t="s">
        <v>557</v>
      </c>
      <c r="C50" s="65">
        <v>44</v>
      </c>
      <c r="D50" s="53">
        <v>2283</v>
      </c>
      <c r="E50" s="54">
        <v>1509</v>
      </c>
      <c r="F50" s="58">
        <v>854</v>
      </c>
      <c r="G50" s="58">
        <v>808</v>
      </c>
      <c r="H50" s="58">
        <v>650</v>
      </c>
      <c r="I50" s="58">
        <v>618</v>
      </c>
      <c r="J50" s="58">
        <v>569</v>
      </c>
      <c r="K50" s="58">
        <v>492</v>
      </c>
      <c r="L50" s="58">
        <v>592</v>
      </c>
      <c r="M50" s="58">
        <v>486</v>
      </c>
      <c r="N50" s="58">
        <v>662</v>
      </c>
      <c r="O50" s="54">
        <v>1428</v>
      </c>
      <c r="P50" s="54">
        <v>1814</v>
      </c>
      <c r="Q50" s="58">
        <v>661</v>
      </c>
      <c r="R50" s="55">
        <v>1006</v>
      </c>
      <c r="S50" s="59">
        <v>726</v>
      </c>
      <c r="T50" s="59">
        <v>600</v>
      </c>
      <c r="U50" s="59">
        <v>578</v>
      </c>
      <c r="V50" s="59">
        <v>575</v>
      </c>
      <c r="W50" s="59">
        <v>499</v>
      </c>
      <c r="X50" s="59">
        <v>675</v>
      </c>
      <c r="Y50" s="59">
        <v>641</v>
      </c>
      <c r="Z50" s="59">
        <v>746</v>
      </c>
      <c r="AA50" s="59">
        <v>804</v>
      </c>
      <c r="AB50" s="71">
        <v>1655</v>
      </c>
      <c r="AC50" s="1139">
        <v>832</v>
      </c>
      <c r="AD50" s="1145">
        <v>924</v>
      </c>
      <c r="AE50" s="46">
        <v>771</v>
      </c>
      <c r="AF50" s="1243">
        <v>750</v>
      </c>
      <c r="AG50" s="1261">
        <v>889</v>
      </c>
      <c r="AH50" s="1266">
        <v>1168</v>
      </c>
      <c r="AI50" s="1292">
        <v>582</v>
      </c>
    </row>
    <row r="51" spans="1:248">
      <c r="A51" s="46" t="s">
        <v>1575</v>
      </c>
      <c r="B51" s="60" t="s">
        <v>1601</v>
      </c>
      <c r="C51" s="68"/>
      <c r="D51" s="61">
        <f t="shared" ref="D51:BO51" si="13">IF((SUM(D10:D23))&lt;=0,"",(SUM(D10:D23)))</f>
        <v>5273</v>
      </c>
      <c r="E51" s="61">
        <f t="shared" si="13"/>
        <v>4199</v>
      </c>
      <c r="F51" s="61">
        <f t="shared" si="13"/>
        <v>4782</v>
      </c>
      <c r="G51" s="61">
        <f t="shared" si="13"/>
        <v>6376</v>
      </c>
      <c r="H51" s="61">
        <f t="shared" si="13"/>
        <v>5693</v>
      </c>
      <c r="I51" s="61">
        <f t="shared" si="13"/>
        <v>5016</v>
      </c>
      <c r="J51" s="61">
        <f t="shared" si="13"/>
        <v>4592</v>
      </c>
      <c r="K51" s="61">
        <f t="shared" si="13"/>
        <v>3945</v>
      </c>
      <c r="L51" s="61">
        <f t="shared" si="13"/>
        <v>4272</v>
      </c>
      <c r="M51" s="61">
        <f t="shared" si="13"/>
        <v>4480</v>
      </c>
      <c r="N51" s="61">
        <f t="shared" si="13"/>
        <v>4650</v>
      </c>
      <c r="O51" s="61">
        <f t="shared" si="13"/>
        <v>4344</v>
      </c>
      <c r="P51" s="61">
        <f t="shared" si="13"/>
        <v>5861</v>
      </c>
      <c r="Q51" s="61">
        <f t="shared" si="13"/>
        <v>1644</v>
      </c>
      <c r="R51" s="61">
        <f t="shared" si="13"/>
        <v>2971</v>
      </c>
      <c r="S51" s="61">
        <f t="shared" si="13"/>
        <v>3975</v>
      </c>
      <c r="T51" s="61">
        <f t="shared" si="13"/>
        <v>4227</v>
      </c>
      <c r="U51" s="61">
        <f t="shared" si="13"/>
        <v>4113</v>
      </c>
      <c r="V51" s="61">
        <f t="shared" si="13"/>
        <v>3538</v>
      </c>
      <c r="W51" s="61">
        <f t="shared" si="13"/>
        <v>3187</v>
      </c>
      <c r="X51" s="61">
        <f t="shared" si="13"/>
        <v>2673</v>
      </c>
      <c r="Y51" s="61">
        <f t="shared" si="13"/>
        <v>2257</v>
      </c>
      <c r="Z51" s="61">
        <f t="shared" si="13"/>
        <v>4019</v>
      </c>
      <c r="AA51" s="61">
        <f t="shared" si="13"/>
        <v>4687</v>
      </c>
      <c r="AB51" s="61">
        <f t="shared" ref="AB51" si="14">IF((SUM(AB10:AB23))&lt;=0,"",(SUM(AB10:AB23)))</f>
        <v>5907</v>
      </c>
      <c r="AC51" s="61">
        <f>IF((SUM(AC10:AC23))&lt;=0,"",(SUM(AC10:AC23)))</f>
        <v>1385</v>
      </c>
      <c r="AD51" s="61">
        <f>IF((SUM(AD10:AD23))&lt;=0,"",(SUM(AD10:AD23)))</f>
        <v>2618</v>
      </c>
      <c r="AE51" s="61">
        <v>4273</v>
      </c>
      <c r="AF51" s="61">
        <f>IF((SUM(AF10:AF23))&lt;=0,"",(SUM(AF10:AF23)))</f>
        <v>5204</v>
      </c>
      <c r="AG51" s="61">
        <f t="shared" si="13"/>
        <v>5999</v>
      </c>
      <c r="AH51" s="61">
        <f t="shared" ref="AH51" si="15">IF((SUM(AH10:AH23))&lt;=0,"",(SUM(AH10:AH23)))</f>
        <v>9022</v>
      </c>
      <c r="AI51" s="61">
        <f t="shared" si="13"/>
        <v>2485</v>
      </c>
      <c r="AJ51" s="61" t="str">
        <f t="shared" si="13"/>
        <v/>
      </c>
      <c r="AK51" s="61" t="str">
        <f t="shared" si="13"/>
        <v/>
      </c>
      <c r="AL51" s="61" t="str">
        <f t="shared" si="13"/>
        <v/>
      </c>
      <c r="AM51" s="61" t="str">
        <f t="shared" si="13"/>
        <v/>
      </c>
      <c r="AN51" s="61" t="str">
        <f t="shared" si="13"/>
        <v/>
      </c>
      <c r="AO51" s="61" t="str">
        <f t="shared" si="13"/>
        <v/>
      </c>
      <c r="AP51" s="61" t="str">
        <f t="shared" si="13"/>
        <v/>
      </c>
      <c r="AQ51" s="61" t="str">
        <f t="shared" si="13"/>
        <v/>
      </c>
      <c r="AR51" s="61" t="str">
        <f t="shared" si="13"/>
        <v/>
      </c>
      <c r="AS51" s="61" t="str">
        <f t="shared" si="13"/>
        <v/>
      </c>
      <c r="AT51" s="61" t="str">
        <f t="shared" si="13"/>
        <v/>
      </c>
      <c r="AU51" s="61" t="str">
        <f t="shared" si="13"/>
        <v/>
      </c>
      <c r="AV51" s="61" t="str">
        <f t="shared" si="13"/>
        <v/>
      </c>
      <c r="AW51" s="61" t="str">
        <f t="shared" si="13"/>
        <v/>
      </c>
      <c r="AX51" s="61" t="str">
        <f t="shared" si="13"/>
        <v/>
      </c>
      <c r="AY51" s="61" t="str">
        <f t="shared" si="13"/>
        <v/>
      </c>
      <c r="AZ51" s="61" t="str">
        <f t="shared" si="13"/>
        <v/>
      </c>
      <c r="BA51" s="61" t="str">
        <f t="shared" si="13"/>
        <v/>
      </c>
      <c r="BB51" s="61" t="str">
        <f t="shared" si="13"/>
        <v/>
      </c>
      <c r="BC51" s="61" t="str">
        <f t="shared" si="13"/>
        <v/>
      </c>
      <c r="BD51" s="61" t="str">
        <f t="shared" si="13"/>
        <v/>
      </c>
      <c r="BE51" s="61" t="str">
        <f t="shared" si="13"/>
        <v/>
      </c>
      <c r="BF51" s="61" t="str">
        <f t="shared" si="13"/>
        <v/>
      </c>
      <c r="BG51" s="61" t="str">
        <f t="shared" si="13"/>
        <v/>
      </c>
      <c r="BH51" s="61" t="str">
        <f t="shared" si="13"/>
        <v/>
      </c>
      <c r="BI51" s="61" t="str">
        <f t="shared" si="13"/>
        <v/>
      </c>
      <c r="BJ51" s="61" t="str">
        <f t="shared" si="13"/>
        <v/>
      </c>
      <c r="BK51" s="61" t="str">
        <f t="shared" si="13"/>
        <v/>
      </c>
      <c r="BL51" s="61" t="str">
        <f t="shared" si="13"/>
        <v/>
      </c>
      <c r="BM51" s="61" t="str">
        <f t="shared" si="13"/>
        <v/>
      </c>
      <c r="BN51" s="61" t="str">
        <f t="shared" si="13"/>
        <v/>
      </c>
      <c r="BO51" s="61" t="str">
        <f t="shared" si="13"/>
        <v/>
      </c>
      <c r="BP51" s="61" t="str">
        <f t="shared" ref="BP51:EA51" si="16">IF((SUM(BP10:BP23))&lt;=0,"",(SUM(BP10:BP23)))</f>
        <v/>
      </c>
      <c r="BQ51" s="61" t="str">
        <f t="shared" si="16"/>
        <v/>
      </c>
      <c r="BR51" s="61" t="str">
        <f t="shared" si="16"/>
        <v/>
      </c>
      <c r="BS51" s="61" t="str">
        <f t="shared" si="16"/>
        <v/>
      </c>
      <c r="BT51" s="61" t="str">
        <f t="shared" si="16"/>
        <v/>
      </c>
      <c r="BU51" s="61" t="str">
        <f t="shared" si="16"/>
        <v/>
      </c>
      <c r="BV51" s="61" t="str">
        <f t="shared" si="16"/>
        <v/>
      </c>
      <c r="BW51" s="61" t="str">
        <f t="shared" si="16"/>
        <v/>
      </c>
      <c r="BX51" s="61" t="str">
        <f t="shared" si="16"/>
        <v/>
      </c>
      <c r="BY51" s="61" t="str">
        <f t="shared" si="16"/>
        <v/>
      </c>
      <c r="BZ51" s="61" t="str">
        <f t="shared" si="16"/>
        <v/>
      </c>
      <c r="CA51" s="61" t="str">
        <f t="shared" si="16"/>
        <v/>
      </c>
      <c r="CB51" s="61" t="str">
        <f t="shared" si="16"/>
        <v/>
      </c>
      <c r="CC51" s="61" t="str">
        <f t="shared" si="16"/>
        <v/>
      </c>
      <c r="CD51" s="61" t="str">
        <f t="shared" si="16"/>
        <v/>
      </c>
      <c r="CE51" s="61" t="str">
        <f t="shared" si="16"/>
        <v/>
      </c>
      <c r="CF51" s="61" t="str">
        <f t="shared" si="16"/>
        <v/>
      </c>
      <c r="CG51" s="61" t="str">
        <f t="shared" si="16"/>
        <v/>
      </c>
      <c r="CH51" s="61" t="str">
        <f t="shared" si="16"/>
        <v/>
      </c>
      <c r="CI51" s="61" t="str">
        <f t="shared" si="16"/>
        <v/>
      </c>
      <c r="CJ51" s="61" t="str">
        <f t="shared" si="16"/>
        <v/>
      </c>
      <c r="CK51" s="61" t="str">
        <f t="shared" si="16"/>
        <v/>
      </c>
      <c r="CL51" s="61" t="str">
        <f t="shared" si="16"/>
        <v/>
      </c>
      <c r="CM51" s="61" t="str">
        <f t="shared" si="16"/>
        <v/>
      </c>
      <c r="CN51" s="61" t="str">
        <f t="shared" si="16"/>
        <v/>
      </c>
      <c r="CO51" s="61" t="str">
        <f t="shared" si="16"/>
        <v/>
      </c>
      <c r="CP51" s="61" t="str">
        <f t="shared" si="16"/>
        <v/>
      </c>
      <c r="CQ51" s="61" t="str">
        <f t="shared" si="16"/>
        <v/>
      </c>
      <c r="CR51" s="61" t="str">
        <f t="shared" si="16"/>
        <v/>
      </c>
      <c r="CS51" s="61" t="str">
        <f t="shared" si="16"/>
        <v/>
      </c>
      <c r="CT51" s="61" t="str">
        <f t="shared" si="16"/>
        <v/>
      </c>
      <c r="CU51" s="61" t="str">
        <f t="shared" si="16"/>
        <v/>
      </c>
      <c r="CV51" s="61" t="str">
        <f t="shared" si="16"/>
        <v/>
      </c>
      <c r="CW51" s="61" t="str">
        <f t="shared" si="16"/>
        <v/>
      </c>
      <c r="CX51" s="61" t="str">
        <f t="shared" si="16"/>
        <v/>
      </c>
      <c r="CY51" s="61" t="str">
        <f t="shared" si="16"/>
        <v/>
      </c>
      <c r="CZ51" s="61" t="str">
        <f t="shared" si="16"/>
        <v/>
      </c>
      <c r="DA51" s="61" t="str">
        <f t="shared" si="16"/>
        <v/>
      </c>
      <c r="DB51" s="61" t="str">
        <f t="shared" si="16"/>
        <v/>
      </c>
      <c r="DC51" s="61" t="str">
        <f t="shared" si="16"/>
        <v/>
      </c>
      <c r="DD51" s="61" t="str">
        <f t="shared" si="16"/>
        <v/>
      </c>
      <c r="DE51" s="61" t="str">
        <f t="shared" si="16"/>
        <v/>
      </c>
      <c r="DF51" s="61" t="str">
        <f t="shared" si="16"/>
        <v/>
      </c>
      <c r="DG51" s="61" t="str">
        <f t="shared" si="16"/>
        <v/>
      </c>
      <c r="DH51" s="61" t="str">
        <f t="shared" si="16"/>
        <v/>
      </c>
      <c r="DI51" s="61" t="str">
        <f t="shared" si="16"/>
        <v/>
      </c>
      <c r="DJ51" s="61" t="str">
        <f t="shared" si="16"/>
        <v/>
      </c>
      <c r="DK51" s="61" t="str">
        <f t="shared" si="16"/>
        <v/>
      </c>
      <c r="DL51" s="61" t="str">
        <f t="shared" si="16"/>
        <v/>
      </c>
      <c r="DM51" s="61" t="str">
        <f t="shared" si="16"/>
        <v/>
      </c>
      <c r="DN51" s="61" t="str">
        <f t="shared" si="16"/>
        <v/>
      </c>
      <c r="DO51" s="61" t="str">
        <f t="shared" si="16"/>
        <v/>
      </c>
      <c r="DP51" s="61" t="str">
        <f t="shared" si="16"/>
        <v/>
      </c>
      <c r="DQ51" s="61" t="str">
        <f t="shared" si="16"/>
        <v/>
      </c>
      <c r="DR51" s="61" t="str">
        <f t="shared" si="16"/>
        <v/>
      </c>
      <c r="DS51" s="61" t="str">
        <f t="shared" si="16"/>
        <v/>
      </c>
      <c r="DT51" s="61" t="str">
        <f t="shared" si="16"/>
        <v/>
      </c>
      <c r="DU51" s="61" t="str">
        <f t="shared" si="16"/>
        <v/>
      </c>
      <c r="DV51" s="61" t="str">
        <f t="shared" si="16"/>
        <v/>
      </c>
      <c r="DW51" s="61" t="str">
        <f t="shared" si="16"/>
        <v/>
      </c>
      <c r="DX51" s="61" t="str">
        <f t="shared" si="16"/>
        <v/>
      </c>
      <c r="DY51" s="61" t="str">
        <f t="shared" si="16"/>
        <v/>
      </c>
      <c r="DZ51" s="61" t="str">
        <f t="shared" si="16"/>
        <v/>
      </c>
      <c r="EA51" s="61" t="str">
        <f t="shared" si="16"/>
        <v/>
      </c>
      <c r="EB51" s="61" t="str">
        <f t="shared" ref="EB51:GM51" si="17">IF((SUM(EB10:EB23))&lt;=0,"",(SUM(EB10:EB23)))</f>
        <v/>
      </c>
      <c r="EC51" s="61" t="str">
        <f t="shared" si="17"/>
        <v/>
      </c>
      <c r="ED51" s="61" t="str">
        <f t="shared" si="17"/>
        <v/>
      </c>
      <c r="EE51" s="61" t="str">
        <f t="shared" si="17"/>
        <v/>
      </c>
      <c r="EF51" s="61" t="str">
        <f t="shared" si="17"/>
        <v/>
      </c>
      <c r="EG51" s="61" t="str">
        <f t="shared" si="17"/>
        <v/>
      </c>
      <c r="EH51" s="61" t="str">
        <f t="shared" si="17"/>
        <v/>
      </c>
      <c r="EI51" s="61" t="str">
        <f t="shared" si="17"/>
        <v/>
      </c>
      <c r="EJ51" s="61" t="str">
        <f t="shared" si="17"/>
        <v/>
      </c>
      <c r="EK51" s="61" t="str">
        <f t="shared" si="17"/>
        <v/>
      </c>
      <c r="EL51" s="61" t="str">
        <f t="shared" si="17"/>
        <v/>
      </c>
      <c r="EM51" s="61" t="str">
        <f t="shared" si="17"/>
        <v/>
      </c>
      <c r="EN51" s="61" t="str">
        <f t="shared" si="17"/>
        <v/>
      </c>
      <c r="EO51" s="61" t="str">
        <f t="shared" si="17"/>
        <v/>
      </c>
      <c r="EP51" s="61" t="str">
        <f t="shared" si="17"/>
        <v/>
      </c>
      <c r="EQ51" s="61" t="str">
        <f t="shared" si="17"/>
        <v/>
      </c>
      <c r="ER51" s="61" t="str">
        <f t="shared" si="17"/>
        <v/>
      </c>
      <c r="ES51" s="61" t="str">
        <f t="shared" si="17"/>
        <v/>
      </c>
      <c r="ET51" s="61" t="str">
        <f t="shared" si="17"/>
        <v/>
      </c>
      <c r="EU51" s="61" t="str">
        <f t="shared" si="17"/>
        <v/>
      </c>
      <c r="EV51" s="61" t="str">
        <f t="shared" si="17"/>
        <v/>
      </c>
      <c r="EW51" s="61" t="str">
        <f t="shared" si="17"/>
        <v/>
      </c>
      <c r="EX51" s="61" t="str">
        <f t="shared" si="17"/>
        <v/>
      </c>
      <c r="EY51" s="61" t="str">
        <f t="shared" si="17"/>
        <v/>
      </c>
      <c r="EZ51" s="61" t="str">
        <f t="shared" si="17"/>
        <v/>
      </c>
      <c r="FA51" s="61" t="str">
        <f t="shared" si="17"/>
        <v/>
      </c>
      <c r="FB51" s="61" t="str">
        <f t="shared" si="17"/>
        <v/>
      </c>
      <c r="FC51" s="61" t="str">
        <f t="shared" si="17"/>
        <v/>
      </c>
      <c r="FD51" s="61" t="str">
        <f t="shared" si="17"/>
        <v/>
      </c>
      <c r="FE51" s="61" t="str">
        <f t="shared" si="17"/>
        <v/>
      </c>
      <c r="FF51" s="61" t="str">
        <f t="shared" si="17"/>
        <v/>
      </c>
      <c r="FG51" s="61" t="str">
        <f t="shared" si="17"/>
        <v/>
      </c>
      <c r="FH51" s="61" t="str">
        <f t="shared" si="17"/>
        <v/>
      </c>
      <c r="FI51" s="61" t="str">
        <f t="shared" si="17"/>
        <v/>
      </c>
      <c r="FJ51" s="61" t="str">
        <f t="shared" si="17"/>
        <v/>
      </c>
      <c r="FK51" s="61" t="str">
        <f t="shared" si="17"/>
        <v/>
      </c>
      <c r="FL51" s="61" t="str">
        <f t="shared" si="17"/>
        <v/>
      </c>
      <c r="FM51" s="61" t="str">
        <f t="shared" si="17"/>
        <v/>
      </c>
      <c r="FN51" s="61" t="str">
        <f t="shared" si="17"/>
        <v/>
      </c>
      <c r="FO51" s="61" t="str">
        <f t="shared" si="17"/>
        <v/>
      </c>
      <c r="FP51" s="61" t="str">
        <f t="shared" si="17"/>
        <v/>
      </c>
      <c r="FQ51" s="61" t="str">
        <f t="shared" si="17"/>
        <v/>
      </c>
      <c r="FR51" s="61" t="str">
        <f t="shared" si="17"/>
        <v/>
      </c>
      <c r="FS51" s="61" t="str">
        <f t="shared" si="17"/>
        <v/>
      </c>
      <c r="FT51" s="61" t="str">
        <f t="shared" si="17"/>
        <v/>
      </c>
      <c r="FU51" s="61" t="str">
        <f t="shared" si="17"/>
        <v/>
      </c>
      <c r="FV51" s="61" t="str">
        <f t="shared" si="17"/>
        <v/>
      </c>
      <c r="FW51" s="61" t="str">
        <f t="shared" si="17"/>
        <v/>
      </c>
      <c r="FX51" s="61" t="str">
        <f t="shared" si="17"/>
        <v/>
      </c>
      <c r="FY51" s="61" t="str">
        <f t="shared" si="17"/>
        <v/>
      </c>
      <c r="FZ51" s="61" t="str">
        <f t="shared" si="17"/>
        <v/>
      </c>
      <c r="GA51" s="61" t="str">
        <f t="shared" si="17"/>
        <v/>
      </c>
      <c r="GB51" s="61" t="str">
        <f t="shared" si="17"/>
        <v/>
      </c>
      <c r="GC51" s="61" t="str">
        <f t="shared" si="17"/>
        <v/>
      </c>
      <c r="GD51" s="61" t="str">
        <f t="shared" si="17"/>
        <v/>
      </c>
      <c r="GE51" s="61" t="str">
        <f t="shared" si="17"/>
        <v/>
      </c>
      <c r="GF51" s="61" t="str">
        <f t="shared" si="17"/>
        <v/>
      </c>
      <c r="GG51" s="61" t="str">
        <f t="shared" si="17"/>
        <v/>
      </c>
      <c r="GH51" s="61" t="str">
        <f t="shared" si="17"/>
        <v/>
      </c>
      <c r="GI51" s="61" t="str">
        <f t="shared" si="17"/>
        <v/>
      </c>
      <c r="GJ51" s="61" t="str">
        <f t="shared" si="17"/>
        <v/>
      </c>
      <c r="GK51" s="61" t="str">
        <f t="shared" si="17"/>
        <v/>
      </c>
      <c r="GL51" s="61" t="str">
        <f t="shared" si="17"/>
        <v/>
      </c>
      <c r="GM51" s="61" t="str">
        <f t="shared" si="17"/>
        <v/>
      </c>
      <c r="GN51" s="61" t="str">
        <f t="shared" ref="GN51:IN51" si="18">IF((SUM(GN10:GN23))&lt;=0,"",(SUM(GN10:GN23)))</f>
        <v/>
      </c>
      <c r="GO51" s="61" t="str">
        <f t="shared" si="18"/>
        <v/>
      </c>
      <c r="GP51" s="61" t="str">
        <f t="shared" si="18"/>
        <v/>
      </c>
      <c r="GQ51" s="61" t="str">
        <f t="shared" si="18"/>
        <v/>
      </c>
      <c r="GR51" s="61" t="str">
        <f t="shared" si="18"/>
        <v/>
      </c>
      <c r="GS51" s="61" t="str">
        <f t="shared" si="18"/>
        <v/>
      </c>
      <c r="GT51" s="61" t="str">
        <f t="shared" si="18"/>
        <v/>
      </c>
      <c r="GU51" s="61" t="str">
        <f t="shared" si="18"/>
        <v/>
      </c>
      <c r="GV51" s="61" t="str">
        <f t="shared" si="18"/>
        <v/>
      </c>
      <c r="GW51" s="61" t="str">
        <f t="shared" si="18"/>
        <v/>
      </c>
      <c r="GX51" s="61" t="str">
        <f t="shared" si="18"/>
        <v/>
      </c>
      <c r="GY51" s="61" t="str">
        <f t="shared" si="18"/>
        <v/>
      </c>
      <c r="GZ51" s="61" t="str">
        <f t="shared" si="18"/>
        <v/>
      </c>
      <c r="HA51" s="61" t="str">
        <f t="shared" si="18"/>
        <v/>
      </c>
      <c r="HB51" s="61" t="str">
        <f t="shared" si="18"/>
        <v/>
      </c>
      <c r="HC51" s="61" t="str">
        <f t="shared" si="18"/>
        <v/>
      </c>
      <c r="HD51" s="61" t="str">
        <f t="shared" si="18"/>
        <v/>
      </c>
      <c r="HE51" s="61" t="str">
        <f t="shared" si="18"/>
        <v/>
      </c>
      <c r="HF51" s="61" t="str">
        <f t="shared" si="18"/>
        <v/>
      </c>
      <c r="HG51" s="61" t="str">
        <f t="shared" si="18"/>
        <v/>
      </c>
      <c r="HH51" s="61" t="str">
        <f t="shared" si="18"/>
        <v/>
      </c>
      <c r="HI51" s="61" t="str">
        <f t="shared" si="18"/>
        <v/>
      </c>
      <c r="HJ51" s="61" t="str">
        <f t="shared" si="18"/>
        <v/>
      </c>
      <c r="HK51" s="61" t="str">
        <f t="shared" si="18"/>
        <v/>
      </c>
      <c r="HL51" s="61" t="str">
        <f t="shared" si="18"/>
        <v/>
      </c>
      <c r="HM51" s="61" t="str">
        <f t="shared" si="18"/>
        <v/>
      </c>
      <c r="HN51" s="61" t="str">
        <f t="shared" si="18"/>
        <v/>
      </c>
      <c r="HO51" s="61" t="str">
        <f t="shared" si="18"/>
        <v/>
      </c>
      <c r="HP51" s="61" t="str">
        <f t="shared" si="18"/>
        <v/>
      </c>
      <c r="HQ51" s="61" t="str">
        <f t="shared" si="18"/>
        <v/>
      </c>
      <c r="HR51" s="61" t="str">
        <f t="shared" si="18"/>
        <v/>
      </c>
      <c r="HS51" s="61" t="str">
        <f t="shared" si="18"/>
        <v/>
      </c>
      <c r="HT51" s="61" t="str">
        <f t="shared" si="18"/>
        <v/>
      </c>
      <c r="HU51" s="61" t="str">
        <f t="shared" si="18"/>
        <v/>
      </c>
      <c r="HV51" s="61" t="str">
        <f t="shared" si="18"/>
        <v/>
      </c>
      <c r="HW51" s="61" t="str">
        <f t="shared" si="18"/>
        <v/>
      </c>
      <c r="HX51" s="61" t="str">
        <f t="shared" si="18"/>
        <v/>
      </c>
      <c r="HY51" s="61" t="str">
        <f t="shared" si="18"/>
        <v/>
      </c>
      <c r="HZ51" s="61" t="str">
        <f t="shared" si="18"/>
        <v/>
      </c>
      <c r="IA51" s="61" t="str">
        <f t="shared" si="18"/>
        <v/>
      </c>
      <c r="IB51" s="61" t="str">
        <f t="shared" si="18"/>
        <v/>
      </c>
      <c r="IC51" s="61" t="str">
        <f t="shared" si="18"/>
        <v/>
      </c>
      <c r="ID51" s="61" t="str">
        <f t="shared" si="18"/>
        <v/>
      </c>
      <c r="IE51" s="61" t="str">
        <f t="shared" si="18"/>
        <v/>
      </c>
      <c r="IF51" s="61" t="str">
        <f t="shared" si="18"/>
        <v/>
      </c>
      <c r="IG51" s="61" t="str">
        <f t="shared" si="18"/>
        <v/>
      </c>
      <c r="IH51" s="61" t="str">
        <f t="shared" si="18"/>
        <v/>
      </c>
      <c r="II51" s="61" t="str">
        <f t="shared" si="18"/>
        <v/>
      </c>
      <c r="IJ51" s="61" t="str">
        <f t="shared" si="18"/>
        <v/>
      </c>
      <c r="IK51" s="61" t="str">
        <f t="shared" si="18"/>
        <v/>
      </c>
      <c r="IL51" s="61" t="str">
        <f t="shared" si="18"/>
        <v/>
      </c>
      <c r="IM51" s="61" t="str">
        <f t="shared" si="18"/>
        <v/>
      </c>
      <c r="IN51" s="61" t="str">
        <f t="shared" si="18"/>
        <v/>
      </c>
    </row>
    <row r="52" spans="1:248">
      <c r="A52" s="46" t="s">
        <v>1575</v>
      </c>
      <c r="B52" s="60" t="s">
        <v>1602</v>
      </c>
      <c r="C52" s="68"/>
      <c r="D52" s="61">
        <f t="shared" ref="D52:BO52" si="19">IF((SUM(D24:D34))&lt;=0,"",SUM(D24:D34))</f>
        <v>6810</v>
      </c>
      <c r="E52" s="61">
        <f t="shared" si="19"/>
        <v>4502</v>
      </c>
      <c r="F52" s="61">
        <f t="shared" si="19"/>
        <v>5005</v>
      </c>
      <c r="G52" s="61">
        <f t="shared" si="19"/>
        <v>5994</v>
      </c>
      <c r="H52" s="61">
        <f t="shared" si="19"/>
        <v>5193</v>
      </c>
      <c r="I52" s="61">
        <f t="shared" si="19"/>
        <v>4398</v>
      </c>
      <c r="J52" s="61">
        <f t="shared" si="19"/>
        <v>4340</v>
      </c>
      <c r="K52" s="61">
        <f t="shared" si="19"/>
        <v>3976</v>
      </c>
      <c r="L52" s="61">
        <f t="shared" si="19"/>
        <v>4487</v>
      </c>
      <c r="M52" s="61">
        <f t="shared" si="19"/>
        <v>4269</v>
      </c>
      <c r="N52" s="61">
        <f t="shared" si="19"/>
        <v>4353</v>
      </c>
      <c r="O52" s="61">
        <f t="shared" si="19"/>
        <v>4184</v>
      </c>
      <c r="P52" s="61">
        <f t="shared" si="19"/>
        <v>5404</v>
      </c>
      <c r="Q52" s="61">
        <f t="shared" si="19"/>
        <v>1640</v>
      </c>
      <c r="R52" s="61">
        <f t="shared" si="19"/>
        <v>3089</v>
      </c>
      <c r="S52" s="61">
        <f t="shared" si="19"/>
        <v>3671</v>
      </c>
      <c r="T52" s="61">
        <f t="shared" si="19"/>
        <v>3860</v>
      </c>
      <c r="U52" s="61">
        <f t="shared" si="19"/>
        <v>3552</v>
      </c>
      <c r="V52" s="61">
        <f t="shared" si="19"/>
        <v>3064</v>
      </c>
      <c r="W52" s="61">
        <f t="shared" si="19"/>
        <v>2690</v>
      </c>
      <c r="X52" s="61">
        <f t="shared" si="19"/>
        <v>2232</v>
      </c>
      <c r="Y52" s="61">
        <f t="shared" si="19"/>
        <v>1921</v>
      </c>
      <c r="Z52" s="61">
        <f t="shared" si="19"/>
        <v>3604</v>
      </c>
      <c r="AA52" s="61">
        <f t="shared" si="19"/>
        <v>4285</v>
      </c>
      <c r="AB52" s="61">
        <f t="shared" ref="AB52" si="20">IF((SUM(AB24:AB34))&lt;=0,"",SUM(AB24:AB34))</f>
        <v>6451</v>
      </c>
      <c r="AC52" s="61">
        <f t="shared" ref="AC52" si="21">IF((SUM(AC24:AC34))&lt;=0,"",SUM(AC24:AC34))</f>
        <v>1066</v>
      </c>
      <c r="AD52" s="61">
        <f t="shared" ref="AD52" si="22">IF((SUM(AD24:AD34))&lt;=0,"",SUM(AD24:AD34))</f>
        <v>2403</v>
      </c>
      <c r="AE52" s="61">
        <v>4401</v>
      </c>
      <c r="AF52" s="61">
        <f t="shared" ref="AF52" si="23">IF((SUM(AF24:AF34))&lt;=0,"",SUM(AF24:AF34))</f>
        <v>5234</v>
      </c>
      <c r="AG52" s="61">
        <f t="shared" si="19"/>
        <v>6185</v>
      </c>
      <c r="AH52" s="61">
        <f t="shared" ref="AH52" si="24">IF((SUM(AH24:AH34))&lt;=0,"",SUM(AH24:AH34))</f>
        <v>8052</v>
      </c>
      <c r="AI52" s="61">
        <f t="shared" si="19"/>
        <v>2005</v>
      </c>
      <c r="AJ52" s="61" t="str">
        <f t="shared" si="19"/>
        <v/>
      </c>
      <c r="AK52" s="61" t="str">
        <f t="shared" si="19"/>
        <v/>
      </c>
      <c r="AL52" s="61" t="str">
        <f t="shared" si="19"/>
        <v/>
      </c>
      <c r="AM52" s="61" t="str">
        <f t="shared" si="19"/>
        <v/>
      </c>
      <c r="AN52" s="61" t="str">
        <f t="shared" si="19"/>
        <v/>
      </c>
      <c r="AO52" s="61" t="str">
        <f t="shared" si="19"/>
        <v/>
      </c>
      <c r="AP52" s="61" t="str">
        <f t="shared" si="19"/>
        <v/>
      </c>
      <c r="AQ52" s="61" t="str">
        <f t="shared" si="19"/>
        <v/>
      </c>
      <c r="AR52" s="61" t="str">
        <f t="shared" si="19"/>
        <v/>
      </c>
      <c r="AS52" s="61" t="str">
        <f t="shared" si="19"/>
        <v/>
      </c>
      <c r="AT52" s="61" t="str">
        <f t="shared" si="19"/>
        <v/>
      </c>
      <c r="AU52" s="61" t="str">
        <f t="shared" si="19"/>
        <v/>
      </c>
      <c r="AV52" s="61" t="str">
        <f t="shared" si="19"/>
        <v/>
      </c>
      <c r="AW52" s="61" t="str">
        <f t="shared" si="19"/>
        <v/>
      </c>
      <c r="AX52" s="61" t="str">
        <f t="shared" si="19"/>
        <v/>
      </c>
      <c r="AY52" s="61" t="str">
        <f t="shared" si="19"/>
        <v/>
      </c>
      <c r="AZ52" s="61" t="str">
        <f t="shared" si="19"/>
        <v/>
      </c>
      <c r="BA52" s="61" t="str">
        <f t="shared" si="19"/>
        <v/>
      </c>
      <c r="BB52" s="61" t="str">
        <f t="shared" si="19"/>
        <v/>
      </c>
      <c r="BC52" s="61" t="str">
        <f t="shared" si="19"/>
        <v/>
      </c>
      <c r="BD52" s="61" t="str">
        <f t="shared" si="19"/>
        <v/>
      </c>
      <c r="BE52" s="61" t="str">
        <f t="shared" si="19"/>
        <v/>
      </c>
      <c r="BF52" s="61" t="str">
        <f t="shared" si="19"/>
        <v/>
      </c>
      <c r="BG52" s="61" t="str">
        <f t="shared" si="19"/>
        <v/>
      </c>
      <c r="BH52" s="61" t="str">
        <f t="shared" si="19"/>
        <v/>
      </c>
      <c r="BI52" s="61" t="str">
        <f t="shared" si="19"/>
        <v/>
      </c>
      <c r="BJ52" s="61" t="str">
        <f t="shared" si="19"/>
        <v/>
      </c>
      <c r="BK52" s="61" t="str">
        <f t="shared" si="19"/>
        <v/>
      </c>
      <c r="BL52" s="61" t="str">
        <f t="shared" si="19"/>
        <v/>
      </c>
      <c r="BM52" s="61" t="str">
        <f t="shared" si="19"/>
        <v/>
      </c>
      <c r="BN52" s="61" t="str">
        <f t="shared" si="19"/>
        <v/>
      </c>
      <c r="BO52" s="61" t="str">
        <f t="shared" si="19"/>
        <v/>
      </c>
      <c r="BP52" s="61" t="str">
        <f t="shared" ref="BP52:EA52" si="25">IF((SUM(BP24:BP34))&lt;=0,"",SUM(BP24:BP34))</f>
        <v/>
      </c>
      <c r="BQ52" s="61" t="str">
        <f t="shared" si="25"/>
        <v/>
      </c>
      <c r="BR52" s="61" t="str">
        <f t="shared" si="25"/>
        <v/>
      </c>
      <c r="BS52" s="61" t="str">
        <f t="shared" si="25"/>
        <v/>
      </c>
      <c r="BT52" s="61" t="str">
        <f t="shared" si="25"/>
        <v/>
      </c>
      <c r="BU52" s="61" t="str">
        <f t="shared" si="25"/>
        <v/>
      </c>
      <c r="BV52" s="61" t="str">
        <f t="shared" si="25"/>
        <v/>
      </c>
      <c r="BW52" s="61" t="str">
        <f t="shared" si="25"/>
        <v/>
      </c>
      <c r="BX52" s="61" t="str">
        <f t="shared" si="25"/>
        <v/>
      </c>
      <c r="BY52" s="61" t="str">
        <f t="shared" si="25"/>
        <v/>
      </c>
      <c r="BZ52" s="61" t="str">
        <f t="shared" si="25"/>
        <v/>
      </c>
      <c r="CA52" s="61" t="str">
        <f t="shared" si="25"/>
        <v/>
      </c>
      <c r="CB52" s="61" t="str">
        <f t="shared" si="25"/>
        <v/>
      </c>
      <c r="CC52" s="61" t="str">
        <f t="shared" si="25"/>
        <v/>
      </c>
      <c r="CD52" s="61" t="str">
        <f t="shared" si="25"/>
        <v/>
      </c>
      <c r="CE52" s="61" t="str">
        <f t="shared" si="25"/>
        <v/>
      </c>
      <c r="CF52" s="61" t="str">
        <f t="shared" si="25"/>
        <v/>
      </c>
      <c r="CG52" s="61" t="str">
        <f t="shared" si="25"/>
        <v/>
      </c>
      <c r="CH52" s="61" t="str">
        <f t="shared" si="25"/>
        <v/>
      </c>
      <c r="CI52" s="61" t="str">
        <f t="shared" si="25"/>
        <v/>
      </c>
      <c r="CJ52" s="61" t="str">
        <f t="shared" si="25"/>
        <v/>
      </c>
      <c r="CK52" s="61" t="str">
        <f t="shared" si="25"/>
        <v/>
      </c>
      <c r="CL52" s="61" t="str">
        <f t="shared" si="25"/>
        <v/>
      </c>
      <c r="CM52" s="61" t="str">
        <f t="shared" si="25"/>
        <v/>
      </c>
      <c r="CN52" s="61" t="str">
        <f t="shared" si="25"/>
        <v/>
      </c>
      <c r="CO52" s="61" t="str">
        <f t="shared" si="25"/>
        <v/>
      </c>
      <c r="CP52" s="61" t="str">
        <f t="shared" si="25"/>
        <v/>
      </c>
      <c r="CQ52" s="61" t="str">
        <f t="shared" si="25"/>
        <v/>
      </c>
      <c r="CR52" s="61" t="str">
        <f t="shared" si="25"/>
        <v/>
      </c>
      <c r="CS52" s="61" t="str">
        <f t="shared" si="25"/>
        <v/>
      </c>
      <c r="CT52" s="61" t="str">
        <f t="shared" si="25"/>
        <v/>
      </c>
      <c r="CU52" s="61" t="str">
        <f t="shared" si="25"/>
        <v/>
      </c>
      <c r="CV52" s="61" t="str">
        <f t="shared" si="25"/>
        <v/>
      </c>
      <c r="CW52" s="61" t="str">
        <f t="shared" si="25"/>
        <v/>
      </c>
      <c r="CX52" s="61" t="str">
        <f t="shared" si="25"/>
        <v/>
      </c>
      <c r="CY52" s="61" t="str">
        <f t="shared" si="25"/>
        <v/>
      </c>
      <c r="CZ52" s="61" t="str">
        <f t="shared" si="25"/>
        <v/>
      </c>
      <c r="DA52" s="61" t="str">
        <f t="shared" si="25"/>
        <v/>
      </c>
      <c r="DB52" s="61" t="str">
        <f t="shared" si="25"/>
        <v/>
      </c>
      <c r="DC52" s="61" t="str">
        <f t="shared" si="25"/>
        <v/>
      </c>
      <c r="DD52" s="61" t="str">
        <f t="shared" si="25"/>
        <v/>
      </c>
      <c r="DE52" s="61" t="str">
        <f t="shared" si="25"/>
        <v/>
      </c>
      <c r="DF52" s="61" t="str">
        <f t="shared" si="25"/>
        <v/>
      </c>
      <c r="DG52" s="61" t="str">
        <f t="shared" si="25"/>
        <v/>
      </c>
      <c r="DH52" s="61" t="str">
        <f t="shared" si="25"/>
        <v/>
      </c>
      <c r="DI52" s="61" t="str">
        <f t="shared" si="25"/>
        <v/>
      </c>
      <c r="DJ52" s="61" t="str">
        <f t="shared" si="25"/>
        <v/>
      </c>
      <c r="DK52" s="61" t="str">
        <f t="shared" si="25"/>
        <v/>
      </c>
      <c r="DL52" s="61" t="str">
        <f t="shared" si="25"/>
        <v/>
      </c>
      <c r="DM52" s="61" t="str">
        <f t="shared" si="25"/>
        <v/>
      </c>
      <c r="DN52" s="61" t="str">
        <f t="shared" si="25"/>
        <v/>
      </c>
      <c r="DO52" s="61" t="str">
        <f t="shared" si="25"/>
        <v/>
      </c>
      <c r="DP52" s="61" t="str">
        <f t="shared" si="25"/>
        <v/>
      </c>
      <c r="DQ52" s="61" t="str">
        <f t="shared" si="25"/>
        <v/>
      </c>
      <c r="DR52" s="61" t="str">
        <f t="shared" si="25"/>
        <v/>
      </c>
      <c r="DS52" s="61" t="str">
        <f t="shared" si="25"/>
        <v/>
      </c>
      <c r="DT52" s="61" t="str">
        <f t="shared" si="25"/>
        <v/>
      </c>
      <c r="DU52" s="61" t="str">
        <f t="shared" si="25"/>
        <v/>
      </c>
      <c r="DV52" s="61" t="str">
        <f t="shared" si="25"/>
        <v/>
      </c>
      <c r="DW52" s="61" t="str">
        <f t="shared" si="25"/>
        <v/>
      </c>
      <c r="DX52" s="61" t="str">
        <f t="shared" si="25"/>
        <v/>
      </c>
      <c r="DY52" s="61" t="str">
        <f t="shared" si="25"/>
        <v/>
      </c>
      <c r="DZ52" s="61" t="str">
        <f t="shared" si="25"/>
        <v/>
      </c>
      <c r="EA52" s="61" t="str">
        <f t="shared" si="25"/>
        <v/>
      </c>
      <c r="EB52" s="61" t="str">
        <f t="shared" ref="EB52:GM52" si="26">IF((SUM(EB24:EB34))&lt;=0,"",SUM(EB24:EB34))</f>
        <v/>
      </c>
      <c r="EC52" s="61" t="str">
        <f t="shared" si="26"/>
        <v/>
      </c>
      <c r="ED52" s="61" t="str">
        <f t="shared" si="26"/>
        <v/>
      </c>
      <c r="EE52" s="61" t="str">
        <f t="shared" si="26"/>
        <v/>
      </c>
      <c r="EF52" s="61" t="str">
        <f t="shared" si="26"/>
        <v/>
      </c>
      <c r="EG52" s="61" t="str">
        <f t="shared" si="26"/>
        <v/>
      </c>
      <c r="EH52" s="61" t="str">
        <f t="shared" si="26"/>
        <v/>
      </c>
      <c r="EI52" s="61" t="str">
        <f t="shared" si="26"/>
        <v/>
      </c>
      <c r="EJ52" s="61" t="str">
        <f t="shared" si="26"/>
        <v/>
      </c>
      <c r="EK52" s="61" t="str">
        <f t="shared" si="26"/>
        <v/>
      </c>
      <c r="EL52" s="61" t="str">
        <f t="shared" si="26"/>
        <v/>
      </c>
      <c r="EM52" s="61" t="str">
        <f t="shared" si="26"/>
        <v/>
      </c>
      <c r="EN52" s="61" t="str">
        <f t="shared" si="26"/>
        <v/>
      </c>
      <c r="EO52" s="61" t="str">
        <f t="shared" si="26"/>
        <v/>
      </c>
      <c r="EP52" s="61" t="str">
        <f t="shared" si="26"/>
        <v/>
      </c>
      <c r="EQ52" s="61" t="str">
        <f t="shared" si="26"/>
        <v/>
      </c>
      <c r="ER52" s="61" t="str">
        <f t="shared" si="26"/>
        <v/>
      </c>
      <c r="ES52" s="61" t="str">
        <f t="shared" si="26"/>
        <v/>
      </c>
      <c r="ET52" s="61" t="str">
        <f t="shared" si="26"/>
        <v/>
      </c>
      <c r="EU52" s="61" t="str">
        <f t="shared" si="26"/>
        <v/>
      </c>
      <c r="EV52" s="61" t="str">
        <f t="shared" si="26"/>
        <v/>
      </c>
      <c r="EW52" s="61" t="str">
        <f t="shared" si="26"/>
        <v/>
      </c>
      <c r="EX52" s="61" t="str">
        <f t="shared" si="26"/>
        <v/>
      </c>
      <c r="EY52" s="61" t="str">
        <f t="shared" si="26"/>
        <v/>
      </c>
      <c r="EZ52" s="61" t="str">
        <f t="shared" si="26"/>
        <v/>
      </c>
      <c r="FA52" s="61" t="str">
        <f t="shared" si="26"/>
        <v/>
      </c>
      <c r="FB52" s="61" t="str">
        <f t="shared" si="26"/>
        <v/>
      </c>
      <c r="FC52" s="61" t="str">
        <f t="shared" si="26"/>
        <v/>
      </c>
      <c r="FD52" s="61" t="str">
        <f t="shared" si="26"/>
        <v/>
      </c>
      <c r="FE52" s="61" t="str">
        <f t="shared" si="26"/>
        <v/>
      </c>
      <c r="FF52" s="61" t="str">
        <f t="shared" si="26"/>
        <v/>
      </c>
      <c r="FG52" s="61" t="str">
        <f t="shared" si="26"/>
        <v/>
      </c>
      <c r="FH52" s="61" t="str">
        <f t="shared" si="26"/>
        <v/>
      </c>
      <c r="FI52" s="61" t="str">
        <f t="shared" si="26"/>
        <v/>
      </c>
      <c r="FJ52" s="61" t="str">
        <f t="shared" si="26"/>
        <v/>
      </c>
      <c r="FK52" s="61" t="str">
        <f t="shared" si="26"/>
        <v/>
      </c>
      <c r="FL52" s="61" t="str">
        <f t="shared" si="26"/>
        <v/>
      </c>
      <c r="FM52" s="61" t="str">
        <f t="shared" si="26"/>
        <v/>
      </c>
      <c r="FN52" s="61" t="str">
        <f t="shared" si="26"/>
        <v/>
      </c>
      <c r="FO52" s="61" t="str">
        <f t="shared" si="26"/>
        <v/>
      </c>
      <c r="FP52" s="61" t="str">
        <f t="shared" si="26"/>
        <v/>
      </c>
      <c r="FQ52" s="61" t="str">
        <f t="shared" si="26"/>
        <v/>
      </c>
      <c r="FR52" s="61" t="str">
        <f t="shared" si="26"/>
        <v/>
      </c>
      <c r="FS52" s="61" t="str">
        <f t="shared" si="26"/>
        <v/>
      </c>
      <c r="FT52" s="61" t="str">
        <f t="shared" si="26"/>
        <v/>
      </c>
      <c r="FU52" s="61" t="str">
        <f t="shared" si="26"/>
        <v/>
      </c>
      <c r="FV52" s="61" t="str">
        <f t="shared" si="26"/>
        <v/>
      </c>
      <c r="FW52" s="61" t="str">
        <f t="shared" si="26"/>
        <v/>
      </c>
      <c r="FX52" s="61" t="str">
        <f t="shared" si="26"/>
        <v/>
      </c>
      <c r="FY52" s="61" t="str">
        <f t="shared" si="26"/>
        <v/>
      </c>
      <c r="FZ52" s="61" t="str">
        <f t="shared" si="26"/>
        <v/>
      </c>
      <c r="GA52" s="61" t="str">
        <f t="shared" si="26"/>
        <v/>
      </c>
      <c r="GB52" s="61" t="str">
        <f t="shared" si="26"/>
        <v/>
      </c>
      <c r="GC52" s="61" t="str">
        <f t="shared" si="26"/>
        <v/>
      </c>
      <c r="GD52" s="61" t="str">
        <f t="shared" si="26"/>
        <v/>
      </c>
      <c r="GE52" s="61" t="str">
        <f t="shared" si="26"/>
        <v/>
      </c>
      <c r="GF52" s="61" t="str">
        <f t="shared" si="26"/>
        <v/>
      </c>
      <c r="GG52" s="61" t="str">
        <f t="shared" si="26"/>
        <v/>
      </c>
      <c r="GH52" s="61" t="str">
        <f t="shared" si="26"/>
        <v/>
      </c>
      <c r="GI52" s="61" t="str">
        <f t="shared" si="26"/>
        <v/>
      </c>
      <c r="GJ52" s="61" t="str">
        <f t="shared" si="26"/>
        <v/>
      </c>
      <c r="GK52" s="61" t="str">
        <f t="shared" si="26"/>
        <v/>
      </c>
      <c r="GL52" s="61" t="str">
        <f t="shared" si="26"/>
        <v/>
      </c>
      <c r="GM52" s="61" t="str">
        <f t="shared" si="26"/>
        <v/>
      </c>
      <c r="GN52" s="61" t="str">
        <f t="shared" ref="GN52:IN52" si="27">IF((SUM(GN24:GN34))&lt;=0,"",SUM(GN24:GN34))</f>
        <v/>
      </c>
      <c r="GO52" s="61" t="str">
        <f t="shared" si="27"/>
        <v/>
      </c>
      <c r="GP52" s="61" t="str">
        <f t="shared" si="27"/>
        <v/>
      </c>
      <c r="GQ52" s="61" t="str">
        <f t="shared" si="27"/>
        <v/>
      </c>
      <c r="GR52" s="61" t="str">
        <f t="shared" si="27"/>
        <v/>
      </c>
      <c r="GS52" s="61" t="str">
        <f t="shared" si="27"/>
        <v/>
      </c>
      <c r="GT52" s="61" t="str">
        <f t="shared" si="27"/>
        <v/>
      </c>
      <c r="GU52" s="61" t="str">
        <f t="shared" si="27"/>
        <v/>
      </c>
      <c r="GV52" s="61" t="str">
        <f t="shared" si="27"/>
        <v/>
      </c>
      <c r="GW52" s="61" t="str">
        <f t="shared" si="27"/>
        <v/>
      </c>
      <c r="GX52" s="61" t="str">
        <f t="shared" si="27"/>
        <v/>
      </c>
      <c r="GY52" s="61" t="str">
        <f t="shared" si="27"/>
        <v/>
      </c>
      <c r="GZ52" s="61" t="str">
        <f t="shared" si="27"/>
        <v/>
      </c>
      <c r="HA52" s="61" t="str">
        <f t="shared" si="27"/>
        <v/>
      </c>
      <c r="HB52" s="61" t="str">
        <f t="shared" si="27"/>
        <v/>
      </c>
      <c r="HC52" s="61" t="str">
        <f t="shared" si="27"/>
        <v/>
      </c>
      <c r="HD52" s="61" t="str">
        <f t="shared" si="27"/>
        <v/>
      </c>
      <c r="HE52" s="61" t="str">
        <f t="shared" si="27"/>
        <v/>
      </c>
      <c r="HF52" s="61" t="str">
        <f t="shared" si="27"/>
        <v/>
      </c>
      <c r="HG52" s="61" t="str">
        <f t="shared" si="27"/>
        <v/>
      </c>
      <c r="HH52" s="61" t="str">
        <f t="shared" si="27"/>
        <v/>
      </c>
      <c r="HI52" s="61" t="str">
        <f t="shared" si="27"/>
        <v/>
      </c>
      <c r="HJ52" s="61" t="str">
        <f t="shared" si="27"/>
        <v/>
      </c>
      <c r="HK52" s="61" t="str">
        <f t="shared" si="27"/>
        <v/>
      </c>
      <c r="HL52" s="61" t="str">
        <f t="shared" si="27"/>
        <v/>
      </c>
      <c r="HM52" s="61" t="str">
        <f t="shared" si="27"/>
        <v/>
      </c>
      <c r="HN52" s="61" t="str">
        <f t="shared" si="27"/>
        <v/>
      </c>
      <c r="HO52" s="61" t="str">
        <f t="shared" si="27"/>
        <v/>
      </c>
      <c r="HP52" s="61" t="str">
        <f t="shared" si="27"/>
        <v/>
      </c>
      <c r="HQ52" s="61" t="str">
        <f t="shared" si="27"/>
        <v/>
      </c>
      <c r="HR52" s="61" t="str">
        <f t="shared" si="27"/>
        <v/>
      </c>
      <c r="HS52" s="61" t="str">
        <f t="shared" si="27"/>
        <v/>
      </c>
      <c r="HT52" s="61" t="str">
        <f t="shared" si="27"/>
        <v/>
      </c>
      <c r="HU52" s="61" t="str">
        <f t="shared" si="27"/>
        <v/>
      </c>
      <c r="HV52" s="61" t="str">
        <f t="shared" si="27"/>
        <v/>
      </c>
      <c r="HW52" s="61" t="str">
        <f t="shared" si="27"/>
        <v/>
      </c>
      <c r="HX52" s="61" t="str">
        <f t="shared" si="27"/>
        <v/>
      </c>
      <c r="HY52" s="61" t="str">
        <f t="shared" si="27"/>
        <v/>
      </c>
      <c r="HZ52" s="61" t="str">
        <f t="shared" si="27"/>
        <v/>
      </c>
      <c r="IA52" s="61" t="str">
        <f t="shared" si="27"/>
        <v/>
      </c>
      <c r="IB52" s="61" t="str">
        <f t="shared" si="27"/>
        <v/>
      </c>
      <c r="IC52" s="61" t="str">
        <f t="shared" si="27"/>
        <v/>
      </c>
      <c r="ID52" s="61" t="str">
        <f t="shared" si="27"/>
        <v/>
      </c>
      <c r="IE52" s="61" t="str">
        <f t="shared" si="27"/>
        <v/>
      </c>
      <c r="IF52" s="61" t="str">
        <f t="shared" si="27"/>
        <v/>
      </c>
      <c r="IG52" s="61" t="str">
        <f t="shared" si="27"/>
        <v/>
      </c>
      <c r="IH52" s="61" t="str">
        <f t="shared" si="27"/>
        <v/>
      </c>
      <c r="II52" s="61" t="str">
        <f t="shared" si="27"/>
        <v/>
      </c>
      <c r="IJ52" s="61" t="str">
        <f t="shared" si="27"/>
        <v/>
      </c>
      <c r="IK52" s="61" t="str">
        <f t="shared" si="27"/>
        <v/>
      </c>
      <c r="IL52" s="61" t="str">
        <f t="shared" si="27"/>
        <v/>
      </c>
      <c r="IM52" s="61" t="str">
        <f t="shared" si="27"/>
        <v/>
      </c>
      <c r="IN52" s="61" t="str">
        <f t="shared" si="27"/>
        <v/>
      </c>
    </row>
    <row r="53" spans="1:248" ht="13.5">
      <c r="A53" s="46" t="s">
        <v>1603</v>
      </c>
      <c r="B53" s="52" t="s">
        <v>516</v>
      </c>
      <c r="C53" s="64">
        <v>1</v>
      </c>
      <c r="D53" s="62">
        <v>9079</v>
      </c>
      <c r="E53" s="62">
        <v>5970</v>
      </c>
      <c r="F53" s="62">
        <v>6243</v>
      </c>
      <c r="G53" s="62">
        <v>8229</v>
      </c>
      <c r="H53" s="62">
        <v>9040</v>
      </c>
      <c r="I53" s="62">
        <v>9303</v>
      </c>
      <c r="J53" s="62">
        <v>9233</v>
      </c>
      <c r="K53" s="62">
        <v>8117</v>
      </c>
      <c r="L53" s="62">
        <v>8317</v>
      </c>
      <c r="M53" s="62">
        <v>7593</v>
      </c>
      <c r="N53" s="62">
        <v>8256</v>
      </c>
      <c r="O53" s="62">
        <v>8593</v>
      </c>
      <c r="P53" s="62">
        <v>10200</v>
      </c>
      <c r="Q53" s="62">
        <v>3907</v>
      </c>
      <c r="R53" s="62">
        <v>5894</v>
      </c>
      <c r="S53" s="62">
        <v>7051</v>
      </c>
      <c r="T53" s="62">
        <v>7780</v>
      </c>
      <c r="U53" s="62">
        <v>8064</v>
      </c>
      <c r="V53" s="62">
        <v>7242</v>
      </c>
      <c r="W53" s="62">
        <v>7225</v>
      </c>
      <c r="X53" s="62">
        <v>6284</v>
      </c>
      <c r="Y53" s="62">
        <v>5018</v>
      </c>
      <c r="Z53" s="62">
        <v>7701</v>
      </c>
      <c r="AA53" s="62">
        <v>7492</v>
      </c>
      <c r="AB53" s="71">
        <v>8906</v>
      </c>
      <c r="AC53" s="1138">
        <v>3654</v>
      </c>
      <c r="AD53" s="1144">
        <v>4500</v>
      </c>
      <c r="AE53" s="46">
        <v>6837</v>
      </c>
      <c r="AF53" s="1244">
        <v>8472</v>
      </c>
      <c r="AG53" s="1262">
        <v>9113</v>
      </c>
      <c r="AH53" s="1268">
        <v>12215</v>
      </c>
      <c r="AI53" s="1293">
        <v>5903</v>
      </c>
    </row>
    <row r="54" spans="1:248" ht="13.5">
      <c r="A54" s="46" t="s">
        <v>1603</v>
      </c>
      <c r="B54" s="52" t="s">
        <v>525</v>
      </c>
      <c r="C54" s="44">
        <v>2</v>
      </c>
      <c r="D54" s="63">
        <v>950</v>
      </c>
      <c r="E54" s="63">
        <v>638</v>
      </c>
      <c r="F54" s="63">
        <v>761</v>
      </c>
      <c r="G54" s="63">
        <v>939</v>
      </c>
      <c r="H54" s="62">
        <v>1062</v>
      </c>
      <c r="I54" s="62">
        <v>1018</v>
      </c>
      <c r="J54" s="63">
        <v>998</v>
      </c>
      <c r="K54" s="63">
        <v>852</v>
      </c>
      <c r="L54" s="63">
        <v>851</v>
      </c>
      <c r="M54" s="63">
        <v>704</v>
      </c>
      <c r="N54" s="63">
        <v>770</v>
      </c>
      <c r="O54" s="63">
        <v>831</v>
      </c>
      <c r="P54" s="63">
        <v>982</v>
      </c>
      <c r="Q54" s="63">
        <v>336</v>
      </c>
      <c r="R54" s="63">
        <v>519</v>
      </c>
      <c r="S54" s="63">
        <v>615</v>
      </c>
      <c r="T54" s="63">
        <v>794</v>
      </c>
      <c r="U54" s="63">
        <v>757</v>
      </c>
      <c r="V54" s="63">
        <v>637</v>
      </c>
      <c r="W54" s="63">
        <v>553</v>
      </c>
      <c r="X54" s="63">
        <v>508</v>
      </c>
      <c r="Y54" s="63">
        <v>393</v>
      </c>
      <c r="Z54" s="63">
        <v>553</v>
      </c>
      <c r="AA54" s="63">
        <v>648</v>
      </c>
      <c r="AB54" s="72">
        <v>794</v>
      </c>
      <c r="AC54" s="1139">
        <v>258</v>
      </c>
      <c r="AD54" s="1145">
        <v>344</v>
      </c>
      <c r="AE54" s="46">
        <v>562</v>
      </c>
      <c r="AF54" s="1245">
        <v>661</v>
      </c>
      <c r="AG54" s="1263">
        <v>822</v>
      </c>
      <c r="AH54" s="1268">
        <v>1215</v>
      </c>
      <c r="AI54" s="1294">
        <v>521</v>
      </c>
    </row>
    <row r="55" spans="1:248" ht="13.5">
      <c r="A55" s="46" t="s">
        <v>1603</v>
      </c>
      <c r="B55" s="56" t="s">
        <v>1576</v>
      </c>
      <c r="C55" s="67"/>
      <c r="D55" s="63">
        <v>36</v>
      </c>
      <c r="E55" s="63">
        <v>20</v>
      </c>
      <c r="F55" s="63">
        <v>36</v>
      </c>
      <c r="G55" s="63">
        <v>27</v>
      </c>
      <c r="H55" s="63">
        <v>17</v>
      </c>
      <c r="I55" s="63">
        <v>36</v>
      </c>
      <c r="J55" s="63">
        <v>45</v>
      </c>
      <c r="K55" s="63">
        <v>43</v>
      </c>
      <c r="L55" s="63">
        <v>36</v>
      </c>
      <c r="M55" s="63">
        <v>42</v>
      </c>
      <c r="N55" s="63">
        <v>43</v>
      </c>
      <c r="O55" s="63">
        <v>35</v>
      </c>
      <c r="P55" s="63">
        <v>44</v>
      </c>
      <c r="Q55" s="63">
        <v>18</v>
      </c>
      <c r="R55" s="63">
        <v>18</v>
      </c>
      <c r="S55" s="63">
        <v>16</v>
      </c>
      <c r="T55" s="63">
        <v>26</v>
      </c>
      <c r="U55" s="63">
        <v>31</v>
      </c>
      <c r="V55" s="63">
        <v>29</v>
      </c>
      <c r="W55" s="63">
        <v>31</v>
      </c>
      <c r="X55" s="63">
        <v>37</v>
      </c>
      <c r="Y55" s="63">
        <v>20</v>
      </c>
      <c r="Z55" s="63">
        <v>21</v>
      </c>
      <c r="AA55" s="63">
        <v>45</v>
      </c>
      <c r="AB55" s="72">
        <v>49</v>
      </c>
      <c r="AC55" s="1139">
        <v>20</v>
      </c>
      <c r="AD55" s="1145">
        <v>36</v>
      </c>
      <c r="AE55" s="46">
        <v>30</v>
      </c>
      <c r="AF55" s="1245">
        <v>33</v>
      </c>
      <c r="AG55" s="1263">
        <v>37</v>
      </c>
      <c r="AH55" s="1269">
        <v>40</v>
      </c>
      <c r="AI55" s="1294">
        <v>20</v>
      </c>
    </row>
    <row r="56" spans="1:248" ht="13.5">
      <c r="A56" s="46" t="s">
        <v>1603</v>
      </c>
      <c r="B56" s="56" t="s">
        <v>1577</v>
      </c>
      <c r="C56" s="67"/>
      <c r="D56" s="63">
        <v>11</v>
      </c>
      <c r="E56" s="63">
        <v>10</v>
      </c>
      <c r="F56" s="63">
        <v>6</v>
      </c>
      <c r="G56" s="63">
        <v>10</v>
      </c>
      <c r="H56" s="63">
        <v>15</v>
      </c>
      <c r="I56" s="63">
        <v>22</v>
      </c>
      <c r="J56" s="63">
        <v>17</v>
      </c>
      <c r="K56" s="63">
        <v>21</v>
      </c>
      <c r="L56" s="63">
        <v>10</v>
      </c>
      <c r="M56" s="63">
        <v>15</v>
      </c>
      <c r="N56" s="63">
        <v>16</v>
      </c>
      <c r="O56" s="63">
        <v>16</v>
      </c>
      <c r="P56" s="63">
        <v>9</v>
      </c>
      <c r="Q56" s="63">
        <v>9</v>
      </c>
      <c r="R56" s="63">
        <v>12</v>
      </c>
      <c r="S56" s="63">
        <v>7</v>
      </c>
      <c r="T56" s="63">
        <v>11</v>
      </c>
      <c r="U56" s="63">
        <v>10</v>
      </c>
      <c r="V56" s="63">
        <v>12</v>
      </c>
      <c r="W56" s="63">
        <v>11</v>
      </c>
      <c r="X56" s="63">
        <v>7</v>
      </c>
      <c r="Y56" s="63">
        <v>5</v>
      </c>
      <c r="Z56" s="63">
        <v>6</v>
      </c>
      <c r="AA56" s="63">
        <v>19</v>
      </c>
      <c r="AB56" s="72">
        <v>18</v>
      </c>
      <c r="AC56" s="1139">
        <v>7</v>
      </c>
      <c r="AD56" s="1145">
        <v>3</v>
      </c>
      <c r="AE56" s="46">
        <v>9</v>
      </c>
      <c r="AF56" s="1245">
        <v>17</v>
      </c>
      <c r="AG56" s="1263">
        <v>21</v>
      </c>
      <c r="AH56" s="1269">
        <v>16</v>
      </c>
      <c r="AI56" s="1294">
        <v>8</v>
      </c>
    </row>
    <row r="57" spans="1:248" ht="13.5">
      <c r="A57" s="46" t="s">
        <v>1603</v>
      </c>
      <c r="B57" s="56" t="s">
        <v>1578</v>
      </c>
      <c r="C57" s="67"/>
      <c r="D57" s="63">
        <v>38</v>
      </c>
      <c r="E57" s="63">
        <v>21</v>
      </c>
      <c r="F57" s="63">
        <v>24</v>
      </c>
      <c r="G57" s="63">
        <v>30</v>
      </c>
      <c r="H57" s="63">
        <v>33</v>
      </c>
      <c r="I57" s="63">
        <v>29</v>
      </c>
      <c r="J57" s="63">
        <v>42</v>
      </c>
      <c r="K57" s="63">
        <v>30</v>
      </c>
      <c r="L57" s="63">
        <v>22</v>
      </c>
      <c r="M57" s="63">
        <v>29</v>
      </c>
      <c r="N57" s="63">
        <v>22</v>
      </c>
      <c r="O57" s="63">
        <v>22</v>
      </c>
      <c r="P57" s="63">
        <v>55</v>
      </c>
      <c r="Q57" s="63">
        <v>6</v>
      </c>
      <c r="R57" s="63">
        <v>15</v>
      </c>
      <c r="S57" s="63">
        <v>19</v>
      </c>
      <c r="T57" s="63">
        <v>19</v>
      </c>
      <c r="U57" s="63">
        <v>17</v>
      </c>
      <c r="V57" s="63">
        <v>18</v>
      </c>
      <c r="W57" s="63">
        <v>23</v>
      </c>
      <c r="X57" s="63">
        <v>18</v>
      </c>
      <c r="Y57" s="63">
        <v>17</v>
      </c>
      <c r="Z57" s="63">
        <v>22</v>
      </c>
      <c r="AA57" s="63">
        <v>24</v>
      </c>
      <c r="AB57" s="72">
        <v>40</v>
      </c>
      <c r="AC57" s="1139">
        <v>9</v>
      </c>
      <c r="AD57" s="1145">
        <v>7</v>
      </c>
      <c r="AE57" s="46">
        <v>22</v>
      </c>
      <c r="AF57" s="1245">
        <v>31</v>
      </c>
      <c r="AG57" s="1263">
        <v>21</v>
      </c>
      <c r="AH57" s="1269">
        <v>48</v>
      </c>
      <c r="AI57" s="1294">
        <v>17</v>
      </c>
    </row>
    <row r="58" spans="1:248" ht="13.5">
      <c r="A58" s="46" t="s">
        <v>1603</v>
      </c>
      <c r="B58" s="56" t="s">
        <v>1579</v>
      </c>
      <c r="C58" s="67"/>
      <c r="D58" s="63">
        <v>16</v>
      </c>
      <c r="E58" s="63">
        <v>12</v>
      </c>
      <c r="F58" s="63">
        <v>17</v>
      </c>
      <c r="G58" s="63">
        <v>23</v>
      </c>
      <c r="H58" s="63">
        <v>21</v>
      </c>
      <c r="I58" s="63">
        <v>19</v>
      </c>
      <c r="J58" s="63">
        <v>17</v>
      </c>
      <c r="K58" s="63">
        <v>15</v>
      </c>
      <c r="L58" s="63">
        <v>20</v>
      </c>
      <c r="M58" s="63">
        <v>8</v>
      </c>
      <c r="N58" s="63">
        <v>25</v>
      </c>
      <c r="O58" s="63">
        <v>20</v>
      </c>
      <c r="P58" s="63">
        <v>30</v>
      </c>
      <c r="Q58" s="63">
        <v>16</v>
      </c>
      <c r="R58" s="63">
        <v>10</v>
      </c>
      <c r="S58" s="63">
        <v>16</v>
      </c>
      <c r="T58" s="63">
        <v>24</v>
      </c>
      <c r="U58" s="63">
        <v>31</v>
      </c>
      <c r="V58" s="63">
        <v>13</v>
      </c>
      <c r="W58" s="63">
        <v>13</v>
      </c>
      <c r="X58" s="63">
        <v>18</v>
      </c>
      <c r="Y58" s="63">
        <v>9</v>
      </c>
      <c r="Z58" s="63">
        <v>22</v>
      </c>
      <c r="AA58" s="63">
        <v>20</v>
      </c>
      <c r="AB58" s="72">
        <v>28</v>
      </c>
      <c r="AC58" s="1139">
        <v>6</v>
      </c>
      <c r="AD58" s="1145">
        <v>12</v>
      </c>
      <c r="AE58" s="46">
        <v>25</v>
      </c>
      <c r="AF58" s="1245">
        <v>20</v>
      </c>
      <c r="AG58" s="1263">
        <v>23</v>
      </c>
      <c r="AH58" s="1269">
        <v>27</v>
      </c>
      <c r="AI58" s="1294">
        <v>15</v>
      </c>
    </row>
    <row r="59" spans="1:248" ht="13.5">
      <c r="A59" s="46" t="s">
        <v>1603</v>
      </c>
      <c r="B59" s="56" t="s">
        <v>1580</v>
      </c>
      <c r="C59" s="67"/>
      <c r="D59" s="63">
        <v>52</v>
      </c>
      <c r="E59" s="63">
        <v>25</v>
      </c>
      <c r="F59" s="63">
        <v>19</v>
      </c>
      <c r="G59" s="63">
        <v>32</v>
      </c>
      <c r="H59" s="63">
        <v>41</v>
      </c>
      <c r="I59" s="63">
        <v>45</v>
      </c>
      <c r="J59" s="63">
        <v>54</v>
      </c>
      <c r="K59" s="63">
        <v>48</v>
      </c>
      <c r="L59" s="63">
        <v>33</v>
      </c>
      <c r="M59" s="63">
        <v>28</v>
      </c>
      <c r="N59" s="63">
        <v>30</v>
      </c>
      <c r="O59" s="63">
        <v>36</v>
      </c>
      <c r="P59" s="63">
        <v>40</v>
      </c>
      <c r="Q59" s="63">
        <v>10</v>
      </c>
      <c r="R59" s="63">
        <v>14</v>
      </c>
      <c r="S59" s="63">
        <v>34</v>
      </c>
      <c r="T59" s="63">
        <v>32</v>
      </c>
      <c r="U59" s="63">
        <v>28</v>
      </c>
      <c r="V59" s="63">
        <v>27</v>
      </c>
      <c r="W59" s="63">
        <v>20</v>
      </c>
      <c r="X59" s="63">
        <v>30</v>
      </c>
      <c r="Y59" s="63">
        <v>16</v>
      </c>
      <c r="Z59" s="63">
        <v>31</v>
      </c>
      <c r="AA59" s="63">
        <v>25</v>
      </c>
      <c r="AB59" s="72">
        <v>37</v>
      </c>
      <c r="AC59" s="1139">
        <v>9</v>
      </c>
      <c r="AD59" s="1145">
        <v>9</v>
      </c>
      <c r="AE59" s="46">
        <v>18</v>
      </c>
      <c r="AF59" s="1245">
        <v>35</v>
      </c>
      <c r="AG59" s="1263">
        <v>29</v>
      </c>
      <c r="AH59" s="1269">
        <v>48</v>
      </c>
      <c r="AI59" s="1294">
        <v>27</v>
      </c>
    </row>
    <row r="60" spans="1:248" ht="13.5">
      <c r="A60" s="46" t="s">
        <v>1603</v>
      </c>
      <c r="B60" s="56" t="s">
        <v>1581</v>
      </c>
      <c r="C60" s="67"/>
      <c r="D60" s="63">
        <v>37</v>
      </c>
      <c r="E60" s="63">
        <v>26</v>
      </c>
      <c r="F60" s="63">
        <v>44</v>
      </c>
      <c r="G60" s="63">
        <v>39</v>
      </c>
      <c r="H60" s="63">
        <v>53</v>
      </c>
      <c r="I60" s="63">
        <v>55</v>
      </c>
      <c r="J60" s="63">
        <v>45</v>
      </c>
      <c r="K60" s="63">
        <v>42</v>
      </c>
      <c r="L60" s="63">
        <v>44</v>
      </c>
      <c r="M60" s="63">
        <v>34</v>
      </c>
      <c r="N60" s="63">
        <v>26</v>
      </c>
      <c r="O60" s="63">
        <v>29</v>
      </c>
      <c r="P60" s="63">
        <v>36</v>
      </c>
      <c r="Q60" s="63">
        <v>20</v>
      </c>
      <c r="R60" s="63">
        <v>33</v>
      </c>
      <c r="S60" s="63">
        <v>20</v>
      </c>
      <c r="T60" s="63">
        <v>20</v>
      </c>
      <c r="U60" s="63">
        <v>33</v>
      </c>
      <c r="V60" s="63">
        <v>32</v>
      </c>
      <c r="W60" s="63">
        <v>25</v>
      </c>
      <c r="X60" s="63">
        <v>30</v>
      </c>
      <c r="Y60" s="63">
        <v>21</v>
      </c>
      <c r="Z60" s="63">
        <v>29</v>
      </c>
      <c r="AA60" s="63">
        <v>43</v>
      </c>
      <c r="AB60" s="72">
        <v>35</v>
      </c>
      <c r="AC60" s="1139">
        <v>16</v>
      </c>
      <c r="AD60" s="1145">
        <v>15</v>
      </c>
      <c r="AE60" s="46">
        <v>23</v>
      </c>
      <c r="AF60" s="1245">
        <v>32</v>
      </c>
      <c r="AG60" s="1263">
        <v>31</v>
      </c>
      <c r="AH60" s="1269">
        <v>53</v>
      </c>
      <c r="AI60" s="1294">
        <v>22</v>
      </c>
    </row>
    <row r="61" spans="1:248" ht="13.5">
      <c r="A61" s="46" t="s">
        <v>1603</v>
      </c>
      <c r="B61" s="56" t="s">
        <v>1582</v>
      </c>
      <c r="C61" s="67"/>
      <c r="D61" s="63">
        <v>60</v>
      </c>
      <c r="E61" s="63">
        <v>39</v>
      </c>
      <c r="F61" s="63">
        <v>43</v>
      </c>
      <c r="G61" s="63">
        <v>75</v>
      </c>
      <c r="H61" s="63">
        <v>51</v>
      </c>
      <c r="I61" s="63">
        <v>57</v>
      </c>
      <c r="J61" s="63">
        <v>68</v>
      </c>
      <c r="K61" s="63">
        <v>50</v>
      </c>
      <c r="L61" s="63">
        <v>67</v>
      </c>
      <c r="M61" s="63">
        <v>36</v>
      </c>
      <c r="N61" s="63">
        <v>45</v>
      </c>
      <c r="O61" s="63">
        <v>50</v>
      </c>
      <c r="P61" s="63">
        <v>58</v>
      </c>
      <c r="Q61" s="63">
        <v>19</v>
      </c>
      <c r="R61" s="63">
        <v>37</v>
      </c>
      <c r="S61" s="63">
        <v>38</v>
      </c>
      <c r="T61" s="63">
        <v>70</v>
      </c>
      <c r="U61" s="63">
        <v>53</v>
      </c>
      <c r="V61" s="63">
        <v>46</v>
      </c>
      <c r="W61" s="63">
        <v>33</v>
      </c>
      <c r="X61" s="63">
        <v>24</v>
      </c>
      <c r="Y61" s="63">
        <v>12</v>
      </c>
      <c r="Z61" s="63">
        <v>31</v>
      </c>
      <c r="AA61" s="63">
        <v>24</v>
      </c>
      <c r="AB61" s="72">
        <v>33</v>
      </c>
      <c r="AC61" s="1139">
        <v>11</v>
      </c>
      <c r="AD61" s="1145">
        <v>12</v>
      </c>
      <c r="AE61" s="46">
        <v>31</v>
      </c>
      <c r="AF61" s="1245">
        <v>31</v>
      </c>
      <c r="AG61" s="1263">
        <v>45</v>
      </c>
      <c r="AH61" s="1269">
        <v>79</v>
      </c>
      <c r="AI61" s="1294">
        <v>15</v>
      </c>
    </row>
    <row r="62" spans="1:248" ht="13.5">
      <c r="A62" s="46" t="s">
        <v>1603</v>
      </c>
      <c r="B62" s="56" t="s">
        <v>1583</v>
      </c>
      <c r="C62" s="67"/>
      <c r="D62" s="63">
        <v>60</v>
      </c>
      <c r="E62" s="63">
        <v>45</v>
      </c>
      <c r="F62" s="63">
        <v>63</v>
      </c>
      <c r="G62" s="63">
        <v>53</v>
      </c>
      <c r="H62" s="63">
        <v>58</v>
      </c>
      <c r="I62" s="63">
        <v>64</v>
      </c>
      <c r="J62" s="63">
        <v>59</v>
      </c>
      <c r="K62" s="63">
        <v>37</v>
      </c>
      <c r="L62" s="63">
        <v>57</v>
      </c>
      <c r="M62" s="63">
        <v>51</v>
      </c>
      <c r="N62" s="63">
        <v>49</v>
      </c>
      <c r="O62" s="63">
        <v>61</v>
      </c>
      <c r="P62" s="63">
        <v>64</v>
      </c>
      <c r="Q62" s="63">
        <v>29</v>
      </c>
      <c r="R62" s="63">
        <v>31</v>
      </c>
      <c r="S62" s="63">
        <v>56</v>
      </c>
      <c r="T62" s="63">
        <v>58</v>
      </c>
      <c r="U62" s="63">
        <v>68</v>
      </c>
      <c r="V62" s="63">
        <v>52</v>
      </c>
      <c r="W62" s="63">
        <v>38</v>
      </c>
      <c r="X62" s="63">
        <v>39</v>
      </c>
      <c r="Y62" s="63">
        <v>20</v>
      </c>
      <c r="Z62" s="63">
        <v>51</v>
      </c>
      <c r="AA62" s="63">
        <v>42</v>
      </c>
      <c r="AB62" s="72">
        <v>65</v>
      </c>
      <c r="AC62" s="1139">
        <v>34</v>
      </c>
      <c r="AD62" s="1145">
        <v>29</v>
      </c>
      <c r="AE62" s="46">
        <v>35</v>
      </c>
      <c r="AF62" s="1245">
        <v>61</v>
      </c>
      <c r="AG62" s="1263">
        <v>76</v>
      </c>
      <c r="AH62" s="1269">
        <v>102</v>
      </c>
      <c r="AI62" s="1294">
        <v>27</v>
      </c>
    </row>
    <row r="63" spans="1:248" ht="13.5">
      <c r="A63" s="46" t="s">
        <v>1603</v>
      </c>
      <c r="B63" s="56" t="s">
        <v>1584</v>
      </c>
      <c r="C63" s="67"/>
      <c r="D63" s="63">
        <v>37</v>
      </c>
      <c r="E63" s="63">
        <v>27</v>
      </c>
      <c r="F63" s="63">
        <v>27</v>
      </c>
      <c r="G63" s="63">
        <v>34</v>
      </c>
      <c r="H63" s="63">
        <v>52</v>
      </c>
      <c r="I63" s="63">
        <v>40</v>
      </c>
      <c r="J63" s="63">
        <v>42</v>
      </c>
      <c r="K63" s="63">
        <v>40</v>
      </c>
      <c r="L63" s="63">
        <v>41</v>
      </c>
      <c r="M63" s="63">
        <v>34</v>
      </c>
      <c r="N63" s="63">
        <v>49</v>
      </c>
      <c r="O63" s="63">
        <v>47</v>
      </c>
      <c r="P63" s="63">
        <v>52</v>
      </c>
      <c r="Q63" s="63">
        <v>14</v>
      </c>
      <c r="R63" s="63">
        <v>32</v>
      </c>
      <c r="S63" s="63">
        <v>35</v>
      </c>
      <c r="T63" s="63">
        <v>31</v>
      </c>
      <c r="U63" s="63">
        <v>32</v>
      </c>
      <c r="V63" s="63">
        <v>49</v>
      </c>
      <c r="W63" s="63">
        <v>36</v>
      </c>
      <c r="X63" s="63">
        <v>26</v>
      </c>
      <c r="Y63" s="63">
        <v>32</v>
      </c>
      <c r="Z63" s="63">
        <v>36</v>
      </c>
      <c r="AA63" s="63">
        <v>50</v>
      </c>
      <c r="AB63" s="72">
        <v>60</v>
      </c>
      <c r="AC63" s="1139">
        <v>17</v>
      </c>
      <c r="AD63" s="1145">
        <v>46</v>
      </c>
      <c r="AE63" s="46">
        <v>69</v>
      </c>
      <c r="AF63" s="1245">
        <v>45</v>
      </c>
      <c r="AG63" s="1263">
        <v>61</v>
      </c>
      <c r="AH63" s="1269">
        <v>89</v>
      </c>
      <c r="AI63" s="1294">
        <v>20</v>
      </c>
    </row>
    <row r="64" spans="1:248" ht="13.5">
      <c r="A64" s="46" t="s">
        <v>1603</v>
      </c>
      <c r="B64" s="56" t="s">
        <v>1585</v>
      </c>
      <c r="C64" s="67"/>
      <c r="D64" s="63">
        <v>7</v>
      </c>
      <c r="E64" s="63">
        <v>13</v>
      </c>
      <c r="F64" s="63">
        <v>14</v>
      </c>
      <c r="G64" s="63">
        <v>18</v>
      </c>
      <c r="H64" s="63">
        <v>25</v>
      </c>
      <c r="I64" s="63">
        <v>11</v>
      </c>
      <c r="J64" s="63">
        <v>26</v>
      </c>
      <c r="K64" s="63">
        <v>23</v>
      </c>
      <c r="L64" s="63">
        <v>24</v>
      </c>
      <c r="M64" s="63">
        <v>20</v>
      </c>
      <c r="N64" s="63">
        <v>31</v>
      </c>
      <c r="O64" s="63">
        <v>42</v>
      </c>
      <c r="P64" s="63">
        <v>39</v>
      </c>
      <c r="Q64" s="63">
        <v>29</v>
      </c>
      <c r="R64" s="63">
        <v>39</v>
      </c>
      <c r="S64" s="63">
        <v>28</v>
      </c>
      <c r="T64" s="63">
        <v>33</v>
      </c>
      <c r="U64" s="63">
        <v>31</v>
      </c>
      <c r="V64" s="63">
        <v>15</v>
      </c>
      <c r="W64" s="63">
        <v>7</v>
      </c>
      <c r="X64" s="63">
        <v>14</v>
      </c>
      <c r="Y64" s="63">
        <v>13</v>
      </c>
      <c r="Z64" s="63">
        <v>11</v>
      </c>
      <c r="AA64" s="63">
        <v>17</v>
      </c>
      <c r="AB64" s="72">
        <v>13</v>
      </c>
      <c r="AC64" s="1139">
        <v>2</v>
      </c>
      <c r="AD64" s="1145">
        <v>10</v>
      </c>
      <c r="AE64" s="46">
        <v>11</v>
      </c>
      <c r="AF64" s="1245">
        <v>6</v>
      </c>
      <c r="AG64" s="1263">
        <v>27</v>
      </c>
      <c r="AH64" s="1269">
        <v>34</v>
      </c>
      <c r="AI64" s="1294">
        <v>10</v>
      </c>
    </row>
    <row r="65" spans="1:35" ht="13.5">
      <c r="A65" s="46" t="s">
        <v>1603</v>
      </c>
      <c r="B65" s="56" t="s">
        <v>1586</v>
      </c>
      <c r="C65" s="67"/>
      <c r="D65" s="63">
        <v>17</v>
      </c>
      <c r="E65" s="63">
        <v>14</v>
      </c>
      <c r="F65" s="63">
        <v>22</v>
      </c>
      <c r="G65" s="63">
        <v>22</v>
      </c>
      <c r="H65" s="63">
        <v>25</v>
      </c>
      <c r="I65" s="63">
        <v>27</v>
      </c>
      <c r="J65" s="63">
        <v>20</v>
      </c>
      <c r="K65" s="63">
        <v>13</v>
      </c>
      <c r="L65" s="63">
        <v>24</v>
      </c>
      <c r="M65" s="63">
        <v>15</v>
      </c>
      <c r="N65" s="63">
        <v>18</v>
      </c>
      <c r="O65" s="63">
        <v>16</v>
      </c>
      <c r="P65" s="63">
        <v>18</v>
      </c>
      <c r="Q65" s="63">
        <v>7</v>
      </c>
      <c r="R65" s="63">
        <v>17</v>
      </c>
      <c r="S65" s="63">
        <v>9</v>
      </c>
      <c r="T65" s="63">
        <v>18</v>
      </c>
      <c r="U65" s="63">
        <v>19</v>
      </c>
      <c r="V65" s="63">
        <v>20</v>
      </c>
      <c r="W65" s="63">
        <v>24</v>
      </c>
      <c r="X65" s="63">
        <v>22</v>
      </c>
      <c r="Y65" s="63">
        <v>20</v>
      </c>
      <c r="Z65" s="63">
        <v>13</v>
      </c>
      <c r="AA65" s="63">
        <v>19</v>
      </c>
      <c r="AB65" s="72">
        <v>13</v>
      </c>
      <c r="AC65" s="1139">
        <v>12</v>
      </c>
      <c r="AD65" s="1145">
        <v>11</v>
      </c>
      <c r="AE65" s="46">
        <v>16</v>
      </c>
      <c r="AF65" s="1245">
        <v>12</v>
      </c>
      <c r="AG65" s="1263">
        <v>20</v>
      </c>
      <c r="AH65" s="1269">
        <v>30</v>
      </c>
      <c r="AI65" s="1294">
        <v>13</v>
      </c>
    </row>
    <row r="66" spans="1:35" ht="13.5">
      <c r="A66" s="46" t="s">
        <v>1603</v>
      </c>
      <c r="B66" s="56" t="s">
        <v>1587</v>
      </c>
      <c r="C66" s="67"/>
      <c r="D66" s="63">
        <v>79</v>
      </c>
      <c r="E66" s="63">
        <v>63</v>
      </c>
      <c r="F66" s="63">
        <v>87</v>
      </c>
      <c r="G66" s="63">
        <v>94</v>
      </c>
      <c r="H66" s="63">
        <v>139</v>
      </c>
      <c r="I66" s="63">
        <v>109</v>
      </c>
      <c r="J66" s="63">
        <v>86</v>
      </c>
      <c r="K66" s="63">
        <v>74</v>
      </c>
      <c r="L66" s="63">
        <v>79</v>
      </c>
      <c r="M66" s="63">
        <v>72</v>
      </c>
      <c r="N66" s="63">
        <v>89</v>
      </c>
      <c r="O66" s="63">
        <v>69</v>
      </c>
      <c r="P66" s="63">
        <v>77</v>
      </c>
      <c r="Q66" s="63">
        <v>24</v>
      </c>
      <c r="R66" s="63">
        <v>45</v>
      </c>
      <c r="S66" s="63">
        <v>36</v>
      </c>
      <c r="T66" s="63">
        <v>66</v>
      </c>
      <c r="U66" s="63">
        <v>71</v>
      </c>
      <c r="V66" s="63">
        <v>39</v>
      </c>
      <c r="W66" s="63">
        <v>49</v>
      </c>
      <c r="X66" s="63">
        <v>33</v>
      </c>
      <c r="Y66" s="63">
        <v>23</v>
      </c>
      <c r="Z66" s="63">
        <v>33</v>
      </c>
      <c r="AA66" s="63">
        <v>56</v>
      </c>
      <c r="AB66" s="72">
        <v>50</v>
      </c>
      <c r="AC66" s="1139">
        <v>14</v>
      </c>
      <c r="AD66" s="1145">
        <v>36</v>
      </c>
      <c r="AE66" s="46">
        <v>37</v>
      </c>
      <c r="AF66" s="1245">
        <v>36</v>
      </c>
      <c r="AG66" s="1263">
        <v>60</v>
      </c>
      <c r="AH66" s="1269">
        <v>106</v>
      </c>
      <c r="AI66" s="1294">
        <v>48</v>
      </c>
    </row>
    <row r="67" spans="1:35" ht="13.5">
      <c r="A67" s="46" t="s">
        <v>1603</v>
      </c>
      <c r="B67" s="56" t="s">
        <v>1588</v>
      </c>
      <c r="C67" s="67"/>
      <c r="D67" s="63">
        <v>49</v>
      </c>
      <c r="E67" s="63">
        <v>46</v>
      </c>
      <c r="F67" s="63">
        <v>50</v>
      </c>
      <c r="G67" s="63">
        <v>48</v>
      </c>
      <c r="H67" s="63">
        <v>57</v>
      </c>
      <c r="I67" s="63">
        <v>49</v>
      </c>
      <c r="J67" s="63">
        <v>44</v>
      </c>
      <c r="K67" s="63">
        <v>41</v>
      </c>
      <c r="L67" s="63">
        <v>54</v>
      </c>
      <c r="M67" s="63">
        <v>39</v>
      </c>
      <c r="N67" s="63">
        <v>36</v>
      </c>
      <c r="O67" s="63">
        <v>53</v>
      </c>
      <c r="P67" s="63">
        <v>67</v>
      </c>
      <c r="Q67" s="63">
        <v>23</v>
      </c>
      <c r="R67" s="63">
        <v>24</v>
      </c>
      <c r="S67" s="63">
        <v>42</v>
      </c>
      <c r="T67" s="63">
        <v>32</v>
      </c>
      <c r="U67" s="63">
        <v>33</v>
      </c>
      <c r="V67" s="63">
        <v>38</v>
      </c>
      <c r="W67" s="63">
        <v>27</v>
      </c>
      <c r="X67" s="63">
        <v>20</v>
      </c>
      <c r="Y67" s="63">
        <v>21</v>
      </c>
      <c r="Z67" s="63">
        <v>35</v>
      </c>
      <c r="AA67" s="63">
        <v>41</v>
      </c>
      <c r="AB67" s="72">
        <v>47</v>
      </c>
      <c r="AC67" s="1139">
        <v>26</v>
      </c>
      <c r="AD67" s="1145">
        <v>15</v>
      </c>
      <c r="AE67" s="46">
        <v>31</v>
      </c>
      <c r="AF67" s="1245">
        <v>38</v>
      </c>
      <c r="AG67" s="1263">
        <v>38</v>
      </c>
      <c r="AH67" s="1269">
        <v>73</v>
      </c>
      <c r="AI67" s="1294">
        <v>30</v>
      </c>
    </row>
    <row r="68" spans="1:35" ht="13.5">
      <c r="A68" s="46" t="s">
        <v>1603</v>
      </c>
      <c r="B68" s="56" t="s">
        <v>1589</v>
      </c>
      <c r="C68" s="67"/>
      <c r="D68" s="63">
        <v>52</v>
      </c>
      <c r="E68" s="63">
        <v>28</v>
      </c>
      <c r="F68" s="63">
        <v>37</v>
      </c>
      <c r="G68" s="63">
        <v>35</v>
      </c>
      <c r="H68" s="63">
        <v>64</v>
      </c>
      <c r="I68" s="63">
        <v>49</v>
      </c>
      <c r="J68" s="63">
        <v>53</v>
      </c>
      <c r="K68" s="63">
        <v>36</v>
      </c>
      <c r="L68" s="63">
        <v>35</v>
      </c>
      <c r="M68" s="63">
        <v>27</v>
      </c>
      <c r="N68" s="63">
        <v>20</v>
      </c>
      <c r="O68" s="63">
        <v>41</v>
      </c>
      <c r="P68" s="63">
        <v>44</v>
      </c>
      <c r="Q68" s="63">
        <v>14</v>
      </c>
      <c r="R68" s="63">
        <v>16</v>
      </c>
      <c r="S68" s="63">
        <v>29</v>
      </c>
      <c r="T68" s="63">
        <v>26</v>
      </c>
      <c r="U68" s="63">
        <v>26</v>
      </c>
      <c r="V68" s="63">
        <v>37</v>
      </c>
      <c r="W68" s="63">
        <v>26</v>
      </c>
      <c r="X68" s="63">
        <v>32</v>
      </c>
      <c r="Y68" s="63">
        <v>17</v>
      </c>
      <c r="Z68" s="63">
        <v>46</v>
      </c>
      <c r="AA68" s="63">
        <v>41</v>
      </c>
      <c r="AB68" s="72">
        <v>42</v>
      </c>
      <c r="AC68" s="1139">
        <v>11</v>
      </c>
      <c r="AD68" s="1145">
        <v>16</v>
      </c>
      <c r="AE68" s="46">
        <v>21</v>
      </c>
      <c r="AF68" s="1245">
        <v>33</v>
      </c>
      <c r="AG68" s="1263">
        <v>43</v>
      </c>
      <c r="AH68" s="1269">
        <v>52</v>
      </c>
      <c r="AI68" s="1294">
        <v>14</v>
      </c>
    </row>
    <row r="69" spans="1:35" ht="13.5">
      <c r="A69" s="46" t="s">
        <v>1603</v>
      </c>
      <c r="B69" s="56" t="s">
        <v>1590</v>
      </c>
      <c r="C69" s="67"/>
      <c r="D69" s="63">
        <v>34</v>
      </c>
      <c r="E69" s="63">
        <v>18</v>
      </c>
      <c r="F69" s="63">
        <v>18</v>
      </c>
      <c r="G69" s="63">
        <v>21</v>
      </c>
      <c r="H69" s="63">
        <v>42</v>
      </c>
      <c r="I69" s="63">
        <v>50</v>
      </c>
      <c r="J69" s="63">
        <v>28</v>
      </c>
      <c r="K69" s="63">
        <v>50</v>
      </c>
      <c r="L69" s="63">
        <v>19</v>
      </c>
      <c r="M69" s="63">
        <v>26</v>
      </c>
      <c r="N69" s="63">
        <v>26</v>
      </c>
      <c r="O69" s="63">
        <v>21</v>
      </c>
      <c r="P69" s="63">
        <v>23</v>
      </c>
      <c r="Q69" s="63">
        <v>4</v>
      </c>
      <c r="R69" s="63">
        <v>12</v>
      </c>
      <c r="S69" s="63">
        <v>12</v>
      </c>
      <c r="T69" s="63">
        <v>19</v>
      </c>
      <c r="U69" s="63">
        <v>20</v>
      </c>
      <c r="V69" s="63">
        <v>23</v>
      </c>
      <c r="W69" s="63">
        <v>5</v>
      </c>
      <c r="X69" s="63">
        <v>4</v>
      </c>
      <c r="Y69" s="63">
        <v>8</v>
      </c>
      <c r="Z69" s="63">
        <v>7</v>
      </c>
      <c r="AA69" s="63">
        <v>13</v>
      </c>
      <c r="AB69" s="72">
        <v>24</v>
      </c>
      <c r="AC69" s="1139">
        <v>0</v>
      </c>
      <c r="AD69" s="1145">
        <v>7</v>
      </c>
      <c r="AE69" s="46">
        <v>12</v>
      </c>
      <c r="AF69" s="1245">
        <v>8</v>
      </c>
      <c r="AG69" s="1263">
        <v>22</v>
      </c>
      <c r="AH69" s="1269">
        <v>27</v>
      </c>
      <c r="AI69" s="1294">
        <v>10</v>
      </c>
    </row>
    <row r="70" spans="1:35" ht="13.5">
      <c r="A70" s="46" t="s">
        <v>1603</v>
      </c>
      <c r="B70" s="56" t="s">
        <v>1591</v>
      </c>
      <c r="C70" s="67"/>
      <c r="D70" s="63">
        <v>45</v>
      </c>
      <c r="E70" s="63">
        <v>37</v>
      </c>
      <c r="F70" s="63">
        <v>34</v>
      </c>
      <c r="G70" s="63">
        <v>59</v>
      </c>
      <c r="H70" s="63">
        <v>45</v>
      </c>
      <c r="I70" s="63">
        <v>58</v>
      </c>
      <c r="J70" s="63">
        <v>54</v>
      </c>
      <c r="K70" s="63">
        <v>39</v>
      </c>
      <c r="L70" s="63">
        <v>46</v>
      </c>
      <c r="M70" s="63">
        <v>37</v>
      </c>
      <c r="N70" s="63">
        <v>49</v>
      </c>
      <c r="O70" s="63">
        <v>48</v>
      </c>
      <c r="P70" s="63">
        <v>33</v>
      </c>
      <c r="Q70" s="63">
        <v>14</v>
      </c>
      <c r="R70" s="63">
        <v>32</v>
      </c>
      <c r="S70" s="63">
        <v>43</v>
      </c>
      <c r="T70" s="63">
        <v>33</v>
      </c>
      <c r="U70" s="63">
        <v>32</v>
      </c>
      <c r="V70" s="63">
        <v>37</v>
      </c>
      <c r="W70" s="63">
        <v>32</v>
      </c>
      <c r="X70" s="63">
        <v>18</v>
      </c>
      <c r="Y70" s="63">
        <v>7</v>
      </c>
      <c r="Z70" s="63">
        <v>17</v>
      </c>
      <c r="AA70" s="63">
        <v>18</v>
      </c>
      <c r="AB70" s="72">
        <v>26</v>
      </c>
      <c r="AC70" s="1139">
        <v>4</v>
      </c>
      <c r="AD70" s="1145">
        <v>6</v>
      </c>
      <c r="AE70" s="46">
        <v>13</v>
      </c>
      <c r="AF70" s="1245">
        <v>19</v>
      </c>
      <c r="AG70" s="1263">
        <v>21</v>
      </c>
      <c r="AH70" s="1269">
        <v>49</v>
      </c>
      <c r="AI70" s="1294">
        <v>11</v>
      </c>
    </row>
    <row r="71" spans="1:35" ht="13.5">
      <c r="A71" s="46" t="s">
        <v>1603</v>
      </c>
      <c r="B71" s="56" t="s">
        <v>1592</v>
      </c>
      <c r="C71" s="67"/>
      <c r="D71" s="63">
        <v>46</v>
      </c>
      <c r="E71" s="63">
        <v>36</v>
      </c>
      <c r="F71" s="63">
        <v>32</v>
      </c>
      <c r="G71" s="63">
        <v>34</v>
      </c>
      <c r="H71" s="63">
        <v>37</v>
      </c>
      <c r="I71" s="63">
        <v>35</v>
      </c>
      <c r="J71" s="63">
        <v>34</v>
      </c>
      <c r="K71" s="63">
        <v>36</v>
      </c>
      <c r="L71" s="63">
        <v>29</v>
      </c>
      <c r="M71" s="63">
        <v>31</v>
      </c>
      <c r="N71" s="63">
        <v>20</v>
      </c>
      <c r="O71" s="63">
        <v>20</v>
      </c>
      <c r="P71" s="63">
        <v>32</v>
      </c>
      <c r="Q71" s="63">
        <v>6</v>
      </c>
      <c r="R71" s="63">
        <v>19</v>
      </c>
      <c r="S71" s="63">
        <v>16</v>
      </c>
      <c r="T71" s="63">
        <v>14</v>
      </c>
      <c r="U71" s="63">
        <v>20</v>
      </c>
      <c r="V71" s="63">
        <v>11</v>
      </c>
      <c r="W71" s="63">
        <v>20</v>
      </c>
      <c r="X71" s="63">
        <v>8</v>
      </c>
      <c r="Y71" s="63">
        <v>15</v>
      </c>
      <c r="Z71" s="63">
        <v>14</v>
      </c>
      <c r="AA71" s="63">
        <v>20</v>
      </c>
      <c r="AB71" s="72">
        <v>24</v>
      </c>
      <c r="AC71" s="1139">
        <v>5</v>
      </c>
      <c r="AD71" s="1145">
        <v>13</v>
      </c>
      <c r="AE71" s="46">
        <v>22</v>
      </c>
      <c r="AF71" s="1245">
        <v>19</v>
      </c>
      <c r="AG71" s="1263">
        <v>24</v>
      </c>
      <c r="AH71" s="1269">
        <v>30</v>
      </c>
      <c r="AI71" s="1294">
        <v>13</v>
      </c>
    </row>
    <row r="72" spans="1:35" ht="13.5">
      <c r="A72" s="46" t="s">
        <v>1603</v>
      </c>
      <c r="B72" s="56" t="s">
        <v>1593</v>
      </c>
      <c r="C72" s="67"/>
      <c r="D72" s="63">
        <v>20</v>
      </c>
      <c r="E72" s="63">
        <v>15</v>
      </c>
      <c r="F72" s="63">
        <v>15</v>
      </c>
      <c r="G72" s="63">
        <v>26</v>
      </c>
      <c r="H72" s="63">
        <v>36</v>
      </c>
      <c r="I72" s="63">
        <v>21</v>
      </c>
      <c r="J72" s="63">
        <v>21</v>
      </c>
      <c r="K72" s="63">
        <v>16</v>
      </c>
      <c r="L72" s="63">
        <v>28</v>
      </c>
      <c r="M72" s="63">
        <v>11</v>
      </c>
      <c r="N72" s="63">
        <v>19</v>
      </c>
      <c r="O72" s="63">
        <v>21</v>
      </c>
      <c r="P72" s="63">
        <v>19</v>
      </c>
      <c r="Q72" s="63">
        <v>1</v>
      </c>
      <c r="R72" s="63">
        <v>3</v>
      </c>
      <c r="S72" s="63">
        <v>17</v>
      </c>
      <c r="T72" s="63">
        <v>19</v>
      </c>
      <c r="U72" s="63">
        <v>7</v>
      </c>
      <c r="V72" s="63">
        <v>8</v>
      </c>
      <c r="W72" s="63">
        <v>14</v>
      </c>
      <c r="X72" s="63">
        <v>11</v>
      </c>
      <c r="Y72" s="63">
        <v>5</v>
      </c>
      <c r="Z72" s="63">
        <v>13</v>
      </c>
      <c r="AA72" s="63">
        <v>13</v>
      </c>
      <c r="AB72" s="72">
        <v>15</v>
      </c>
      <c r="AC72" s="1139">
        <v>5</v>
      </c>
      <c r="AD72" s="1145">
        <v>6</v>
      </c>
      <c r="AE72" s="46">
        <v>13</v>
      </c>
      <c r="AF72" s="1245">
        <v>28</v>
      </c>
      <c r="AG72" s="1263">
        <v>21</v>
      </c>
      <c r="AH72" s="1269">
        <v>39</v>
      </c>
      <c r="AI72" s="1294">
        <v>7</v>
      </c>
    </row>
    <row r="73" spans="1:35" ht="13.5">
      <c r="A73" s="46" t="s">
        <v>1603</v>
      </c>
      <c r="B73" s="56" t="s">
        <v>1594</v>
      </c>
      <c r="C73" s="67"/>
      <c r="D73" s="63">
        <v>44</v>
      </c>
      <c r="E73" s="63">
        <v>37</v>
      </c>
      <c r="F73" s="63">
        <v>35</v>
      </c>
      <c r="G73" s="63">
        <v>49</v>
      </c>
      <c r="H73" s="63">
        <v>46</v>
      </c>
      <c r="I73" s="63">
        <v>41</v>
      </c>
      <c r="J73" s="63">
        <v>41</v>
      </c>
      <c r="K73" s="63">
        <v>47</v>
      </c>
      <c r="L73" s="63">
        <v>40</v>
      </c>
      <c r="M73" s="63">
        <v>38</v>
      </c>
      <c r="N73" s="63">
        <v>29</v>
      </c>
      <c r="O73" s="63">
        <v>25</v>
      </c>
      <c r="P73" s="63">
        <v>29</v>
      </c>
      <c r="Q73" s="63">
        <v>14</v>
      </c>
      <c r="R73" s="63">
        <v>16</v>
      </c>
      <c r="S73" s="63">
        <v>27</v>
      </c>
      <c r="T73" s="63">
        <v>28</v>
      </c>
      <c r="U73" s="63">
        <v>51</v>
      </c>
      <c r="V73" s="63">
        <v>23</v>
      </c>
      <c r="W73" s="63">
        <v>15</v>
      </c>
      <c r="X73" s="63">
        <v>13</v>
      </c>
      <c r="Y73" s="63">
        <v>19</v>
      </c>
      <c r="Z73" s="63">
        <v>13</v>
      </c>
      <c r="AA73" s="63">
        <v>15</v>
      </c>
      <c r="AB73" s="72">
        <v>26</v>
      </c>
      <c r="AC73" s="1139">
        <v>6</v>
      </c>
      <c r="AD73" s="1145">
        <v>5</v>
      </c>
      <c r="AE73" s="46">
        <v>21</v>
      </c>
      <c r="AF73" s="1245">
        <v>24</v>
      </c>
      <c r="AG73" s="1263">
        <v>28</v>
      </c>
      <c r="AH73" s="1269">
        <v>58</v>
      </c>
      <c r="AI73" s="1294">
        <v>13</v>
      </c>
    </row>
    <row r="74" spans="1:35" ht="13.5">
      <c r="A74" s="46" t="s">
        <v>1603</v>
      </c>
      <c r="B74" s="56" t="s">
        <v>1595</v>
      </c>
      <c r="C74" s="67"/>
      <c r="D74" s="63">
        <v>56</v>
      </c>
      <c r="E74" s="63">
        <v>23</v>
      </c>
      <c r="F74" s="63">
        <v>26</v>
      </c>
      <c r="G74" s="63">
        <v>63</v>
      </c>
      <c r="H74" s="63">
        <v>46</v>
      </c>
      <c r="I74" s="63">
        <v>66</v>
      </c>
      <c r="J74" s="63">
        <v>45</v>
      </c>
      <c r="K74" s="63">
        <v>38</v>
      </c>
      <c r="L74" s="63">
        <v>30</v>
      </c>
      <c r="M74" s="63">
        <v>22</v>
      </c>
      <c r="N74" s="63">
        <v>26</v>
      </c>
      <c r="O74" s="63">
        <v>37</v>
      </c>
      <c r="P74" s="63">
        <v>38</v>
      </c>
      <c r="Q74" s="63">
        <v>14</v>
      </c>
      <c r="R74" s="63">
        <v>17</v>
      </c>
      <c r="S74" s="63">
        <v>25</v>
      </c>
      <c r="T74" s="63">
        <v>101</v>
      </c>
      <c r="U74" s="63">
        <v>30</v>
      </c>
      <c r="V74" s="63">
        <v>12</v>
      </c>
      <c r="W74" s="63">
        <v>21</v>
      </c>
      <c r="X74" s="63">
        <v>32</v>
      </c>
      <c r="Y74" s="63">
        <v>22</v>
      </c>
      <c r="Z74" s="63">
        <v>30</v>
      </c>
      <c r="AA74" s="63">
        <v>23</v>
      </c>
      <c r="AB74" s="72">
        <v>27</v>
      </c>
      <c r="AC74" s="1139">
        <v>17</v>
      </c>
      <c r="AD74" s="1145">
        <v>14</v>
      </c>
      <c r="AE74" s="46">
        <v>26</v>
      </c>
      <c r="AF74" s="1245">
        <v>31</v>
      </c>
      <c r="AG74" s="1263">
        <v>38</v>
      </c>
      <c r="AH74" s="1269">
        <v>48</v>
      </c>
      <c r="AI74" s="1294">
        <v>33</v>
      </c>
    </row>
    <row r="75" spans="1:35" ht="13.5">
      <c r="A75" s="46" t="s">
        <v>1603</v>
      </c>
      <c r="B75" s="56" t="s">
        <v>1596</v>
      </c>
      <c r="C75" s="67"/>
      <c r="D75" s="63">
        <v>52</v>
      </c>
      <c r="E75" s="63">
        <v>37</v>
      </c>
      <c r="F75" s="63">
        <v>47</v>
      </c>
      <c r="G75" s="63">
        <v>76</v>
      </c>
      <c r="H75" s="63">
        <v>76</v>
      </c>
      <c r="I75" s="63">
        <v>71</v>
      </c>
      <c r="J75" s="63">
        <v>77</v>
      </c>
      <c r="K75" s="63">
        <v>47</v>
      </c>
      <c r="L75" s="63">
        <v>52</v>
      </c>
      <c r="M75" s="63">
        <v>43</v>
      </c>
      <c r="N75" s="63">
        <v>48</v>
      </c>
      <c r="O75" s="63">
        <v>61</v>
      </c>
      <c r="P75" s="63">
        <v>86</v>
      </c>
      <c r="Q75" s="63">
        <v>19</v>
      </c>
      <c r="R75" s="63">
        <v>38</v>
      </c>
      <c r="S75" s="63">
        <v>47</v>
      </c>
      <c r="T75" s="63">
        <v>57</v>
      </c>
      <c r="U75" s="63">
        <v>41</v>
      </c>
      <c r="V75" s="63">
        <v>36</v>
      </c>
      <c r="W75" s="63">
        <v>28</v>
      </c>
      <c r="X75" s="63">
        <v>25</v>
      </c>
      <c r="Y75" s="63">
        <v>26</v>
      </c>
      <c r="Z75" s="63">
        <v>33</v>
      </c>
      <c r="AA75" s="63">
        <v>39</v>
      </c>
      <c r="AB75" s="72">
        <v>62</v>
      </c>
      <c r="AC75" s="1139">
        <v>12</v>
      </c>
      <c r="AD75" s="1145">
        <v>14</v>
      </c>
      <c r="AE75" s="46">
        <v>39</v>
      </c>
      <c r="AF75" s="1245">
        <v>46</v>
      </c>
      <c r="AG75" s="1263">
        <v>56</v>
      </c>
      <c r="AH75" s="1269">
        <v>78</v>
      </c>
      <c r="AI75" s="1294">
        <v>32</v>
      </c>
    </row>
    <row r="76" spans="1:35" ht="13.5">
      <c r="A76" s="46" t="s">
        <v>1603</v>
      </c>
      <c r="B76" s="56" t="s">
        <v>1597</v>
      </c>
      <c r="C76" s="67"/>
      <c r="D76" s="63">
        <v>23</v>
      </c>
      <c r="E76" s="63">
        <v>12</v>
      </c>
      <c r="F76" s="63">
        <v>9</v>
      </c>
      <c r="G76" s="63">
        <v>10</v>
      </c>
      <c r="H76" s="63">
        <v>23</v>
      </c>
      <c r="I76" s="63">
        <v>9</v>
      </c>
      <c r="J76" s="63">
        <v>14</v>
      </c>
      <c r="K76" s="63">
        <v>12</v>
      </c>
      <c r="L76" s="63">
        <v>13</v>
      </c>
      <c r="M76" s="63">
        <v>8</v>
      </c>
      <c r="N76" s="63">
        <v>11</v>
      </c>
      <c r="O76" s="63">
        <v>7</v>
      </c>
      <c r="P76" s="63">
        <v>23</v>
      </c>
      <c r="Q76" s="63">
        <v>2</v>
      </c>
      <c r="R76" s="63">
        <v>11</v>
      </c>
      <c r="S76" s="63">
        <v>10</v>
      </c>
      <c r="T76" s="63">
        <v>8</v>
      </c>
      <c r="U76" s="63">
        <v>13</v>
      </c>
      <c r="V76" s="63">
        <v>12</v>
      </c>
      <c r="W76" s="63">
        <v>16</v>
      </c>
      <c r="X76" s="63">
        <v>9</v>
      </c>
      <c r="Y76" s="63">
        <v>11</v>
      </c>
      <c r="Z76" s="63">
        <v>6</v>
      </c>
      <c r="AA76" s="63">
        <v>4</v>
      </c>
      <c r="AB76" s="72">
        <v>12</v>
      </c>
      <c r="AC76" s="1139">
        <v>1</v>
      </c>
      <c r="AD76" s="1145">
        <v>4</v>
      </c>
      <c r="AE76" s="46">
        <v>7</v>
      </c>
      <c r="AF76" s="1245">
        <v>15</v>
      </c>
      <c r="AG76" s="1263">
        <v>14</v>
      </c>
      <c r="AH76" s="1269">
        <v>18</v>
      </c>
      <c r="AI76" s="1294">
        <v>89</v>
      </c>
    </row>
    <row r="77" spans="1:35" ht="13.5">
      <c r="A77" s="46" t="s">
        <v>1603</v>
      </c>
      <c r="B77" s="56" t="s">
        <v>1598</v>
      </c>
      <c r="C77" s="67"/>
      <c r="D77" s="63">
        <v>29</v>
      </c>
      <c r="E77" s="63">
        <v>6</v>
      </c>
      <c r="F77" s="63">
        <v>16</v>
      </c>
      <c r="G77" s="63">
        <v>4</v>
      </c>
      <c r="H77" s="63">
        <v>10</v>
      </c>
      <c r="I77" s="63">
        <v>7</v>
      </c>
      <c r="J77" s="63">
        <v>13</v>
      </c>
      <c r="K77" s="63">
        <v>12</v>
      </c>
      <c r="L77" s="63">
        <v>12</v>
      </c>
      <c r="M77" s="63">
        <v>13</v>
      </c>
      <c r="N77" s="63">
        <v>9</v>
      </c>
      <c r="O77" s="63">
        <v>13</v>
      </c>
      <c r="P77" s="63">
        <v>10</v>
      </c>
      <c r="Q77" s="63">
        <v>2</v>
      </c>
      <c r="R77" s="63">
        <v>4</v>
      </c>
      <c r="S77" s="63">
        <v>6</v>
      </c>
      <c r="T77" s="63">
        <v>10</v>
      </c>
      <c r="U77" s="63">
        <v>9</v>
      </c>
      <c r="V77" s="63">
        <v>6</v>
      </c>
      <c r="W77" s="63">
        <v>6</v>
      </c>
      <c r="X77" s="63">
        <v>5</v>
      </c>
      <c r="Y77" s="63">
        <v>5</v>
      </c>
      <c r="Z77" s="63">
        <v>6</v>
      </c>
      <c r="AA77" s="63">
        <v>13</v>
      </c>
      <c r="AB77" s="72">
        <v>11</v>
      </c>
      <c r="AC77" s="1139">
        <v>7</v>
      </c>
      <c r="AD77" s="1145">
        <v>3</v>
      </c>
      <c r="AE77" s="46">
        <v>6</v>
      </c>
      <c r="AF77" s="1245">
        <v>5</v>
      </c>
      <c r="AG77" s="1263">
        <v>9</v>
      </c>
      <c r="AH77" s="1269">
        <v>6</v>
      </c>
      <c r="AI77" s="1294">
        <v>8</v>
      </c>
    </row>
    <row r="78" spans="1:35" ht="13.5">
      <c r="A78" s="46" t="s">
        <v>1603</v>
      </c>
      <c r="B78" s="56" t="s">
        <v>1599</v>
      </c>
      <c r="C78" s="67"/>
      <c r="D78" s="63">
        <v>26</v>
      </c>
      <c r="E78" s="63">
        <v>11</v>
      </c>
      <c r="F78" s="63">
        <v>19</v>
      </c>
      <c r="G78" s="63">
        <v>19</v>
      </c>
      <c r="H78" s="63">
        <v>15</v>
      </c>
      <c r="I78" s="63">
        <v>20</v>
      </c>
      <c r="J78" s="63">
        <v>23</v>
      </c>
      <c r="K78" s="63">
        <v>10</v>
      </c>
      <c r="L78" s="63">
        <v>18</v>
      </c>
      <c r="M78" s="63">
        <v>9</v>
      </c>
      <c r="N78" s="63">
        <v>13</v>
      </c>
      <c r="O78" s="63">
        <v>10</v>
      </c>
      <c r="P78" s="63">
        <v>22</v>
      </c>
      <c r="Q78" s="63">
        <v>9</v>
      </c>
      <c r="R78" s="63">
        <v>9</v>
      </c>
      <c r="S78" s="63">
        <v>5</v>
      </c>
      <c r="T78" s="63">
        <v>10</v>
      </c>
      <c r="U78" s="63">
        <v>16</v>
      </c>
      <c r="V78" s="63">
        <v>16</v>
      </c>
      <c r="W78" s="63">
        <v>12</v>
      </c>
      <c r="X78" s="63">
        <v>14</v>
      </c>
      <c r="Y78" s="63">
        <v>7</v>
      </c>
      <c r="Z78" s="63">
        <v>11</v>
      </c>
      <c r="AA78" s="63">
        <v>6</v>
      </c>
      <c r="AB78" s="72">
        <v>16</v>
      </c>
      <c r="AC78" s="1139">
        <v>3</v>
      </c>
      <c r="AD78" s="1145">
        <v>9</v>
      </c>
      <c r="AE78" s="46">
        <v>10</v>
      </c>
      <c r="AF78" s="1245">
        <v>20</v>
      </c>
      <c r="AG78" s="1263">
        <v>18</v>
      </c>
      <c r="AH78" s="1269">
        <v>28</v>
      </c>
      <c r="AI78" s="1294">
        <v>9</v>
      </c>
    </row>
    <row r="79" spans="1:35" ht="13.5">
      <c r="A79" s="46" t="s">
        <v>1603</v>
      </c>
      <c r="B79" s="56" t="s">
        <v>1600</v>
      </c>
      <c r="C79" s="67"/>
      <c r="D79" s="63">
        <v>24</v>
      </c>
      <c r="E79" s="63">
        <v>17</v>
      </c>
      <c r="F79" s="63">
        <v>21</v>
      </c>
      <c r="G79" s="63">
        <v>38</v>
      </c>
      <c r="H79" s="63">
        <v>35</v>
      </c>
      <c r="I79" s="63">
        <v>28</v>
      </c>
      <c r="J79" s="63">
        <v>30</v>
      </c>
      <c r="K79" s="63">
        <v>32</v>
      </c>
      <c r="L79" s="63">
        <v>18</v>
      </c>
      <c r="M79" s="63">
        <v>16</v>
      </c>
      <c r="N79" s="63">
        <v>21</v>
      </c>
      <c r="O79" s="63">
        <v>31</v>
      </c>
      <c r="P79" s="63">
        <v>34</v>
      </c>
      <c r="Q79" s="63">
        <v>13</v>
      </c>
      <c r="R79" s="63">
        <v>15</v>
      </c>
      <c r="S79" s="63">
        <v>22</v>
      </c>
      <c r="T79" s="63">
        <v>29</v>
      </c>
      <c r="U79" s="63">
        <v>35</v>
      </c>
      <c r="V79" s="63">
        <v>26</v>
      </c>
      <c r="W79" s="63">
        <v>21</v>
      </c>
      <c r="X79" s="63">
        <v>19</v>
      </c>
      <c r="Y79" s="63">
        <v>22</v>
      </c>
      <c r="Z79" s="63">
        <v>16</v>
      </c>
      <c r="AA79" s="63">
        <v>18</v>
      </c>
      <c r="AB79" s="72">
        <v>21</v>
      </c>
      <c r="AC79" s="1139">
        <v>4</v>
      </c>
      <c r="AD79" s="1145">
        <v>6</v>
      </c>
      <c r="AE79" s="46">
        <v>15</v>
      </c>
      <c r="AF79" s="1245">
        <v>16</v>
      </c>
      <c r="AG79" s="1263">
        <v>39</v>
      </c>
      <c r="AH79" s="1269">
        <v>37</v>
      </c>
      <c r="AI79" s="1294">
        <v>10</v>
      </c>
    </row>
    <row r="80" spans="1:35" ht="13.5">
      <c r="A80" s="46" t="s">
        <v>1603</v>
      </c>
      <c r="B80" s="52" t="s">
        <v>542</v>
      </c>
      <c r="C80" s="42">
        <v>28</v>
      </c>
      <c r="D80" s="62">
        <v>1004</v>
      </c>
      <c r="E80" s="63">
        <v>591</v>
      </c>
      <c r="F80" s="63">
        <v>545</v>
      </c>
      <c r="G80" s="63">
        <v>707</v>
      </c>
      <c r="H80" s="63">
        <v>953</v>
      </c>
      <c r="I80" s="62">
        <v>1111</v>
      </c>
      <c r="J80" s="62">
        <v>1083</v>
      </c>
      <c r="K80" s="63">
        <v>903</v>
      </c>
      <c r="L80" s="63">
        <v>868</v>
      </c>
      <c r="M80" s="63">
        <v>760</v>
      </c>
      <c r="N80" s="63">
        <v>876</v>
      </c>
      <c r="O80" s="63">
        <v>866</v>
      </c>
      <c r="P80" s="62">
        <v>1086</v>
      </c>
      <c r="Q80" s="63">
        <v>353</v>
      </c>
      <c r="R80" s="63">
        <v>503</v>
      </c>
      <c r="S80" s="63">
        <v>633</v>
      </c>
      <c r="T80" s="63">
        <v>764</v>
      </c>
      <c r="U80" s="63">
        <v>794</v>
      </c>
      <c r="V80" s="63">
        <v>765</v>
      </c>
      <c r="W80" s="63">
        <v>714</v>
      </c>
      <c r="X80" s="63">
        <v>571</v>
      </c>
      <c r="Y80" s="63">
        <v>436</v>
      </c>
      <c r="Z80" s="63">
        <v>704</v>
      </c>
      <c r="AA80" s="63">
        <v>719</v>
      </c>
      <c r="AB80" s="72">
        <v>824</v>
      </c>
      <c r="AC80" s="1139">
        <v>270</v>
      </c>
      <c r="AD80" s="1145">
        <v>400</v>
      </c>
      <c r="AE80" s="46">
        <v>562</v>
      </c>
      <c r="AF80" s="1245">
        <v>834</v>
      </c>
      <c r="AG80" s="1263">
        <v>885</v>
      </c>
      <c r="AH80" s="1268">
        <v>1265</v>
      </c>
      <c r="AI80" s="1294">
        <v>519</v>
      </c>
    </row>
    <row r="81" spans="1:248" ht="13.5">
      <c r="A81" s="46" t="s">
        <v>1603</v>
      </c>
      <c r="B81" s="52" t="s">
        <v>548</v>
      </c>
      <c r="C81" s="42">
        <v>29</v>
      </c>
      <c r="D81" s="63">
        <v>475</v>
      </c>
      <c r="E81" s="63">
        <v>301</v>
      </c>
      <c r="F81" s="63">
        <v>356</v>
      </c>
      <c r="G81" s="63">
        <v>433</v>
      </c>
      <c r="H81" s="63">
        <v>502</v>
      </c>
      <c r="I81" s="63">
        <v>534</v>
      </c>
      <c r="J81" s="63">
        <v>490</v>
      </c>
      <c r="K81" s="63">
        <v>447</v>
      </c>
      <c r="L81" s="63">
        <v>461</v>
      </c>
      <c r="M81" s="63">
        <v>436</v>
      </c>
      <c r="N81" s="63">
        <v>477</v>
      </c>
      <c r="O81" s="63">
        <v>525</v>
      </c>
      <c r="P81" s="63">
        <v>715</v>
      </c>
      <c r="Q81" s="63">
        <v>195</v>
      </c>
      <c r="R81" s="63">
        <v>344</v>
      </c>
      <c r="S81" s="63">
        <v>466</v>
      </c>
      <c r="T81" s="63">
        <v>459</v>
      </c>
      <c r="U81" s="63">
        <v>471</v>
      </c>
      <c r="V81" s="63">
        <v>409</v>
      </c>
      <c r="W81" s="63">
        <v>410</v>
      </c>
      <c r="X81" s="63">
        <v>368</v>
      </c>
      <c r="Y81" s="63">
        <v>276</v>
      </c>
      <c r="Z81" s="63">
        <v>523</v>
      </c>
      <c r="AA81" s="63">
        <v>470</v>
      </c>
      <c r="AB81" s="72">
        <v>612</v>
      </c>
      <c r="AC81" s="1139">
        <v>168</v>
      </c>
      <c r="AD81" s="1145">
        <v>263</v>
      </c>
      <c r="AE81" s="46">
        <v>438</v>
      </c>
      <c r="AF81" s="1245">
        <v>635</v>
      </c>
      <c r="AG81" s="1263">
        <v>690</v>
      </c>
      <c r="AH81" s="1268">
        <v>1069</v>
      </c>
      <c r="AI81" s="1294">
        <v>271</v>
      </c>
    </row>
    <row r="82" spans="1:248" ht="13.5">
      <c r="A82" s="46" t="s">
        <v>1603</v>
      </c>
      <c r="B82" s="52" t="s">
        <v>541</v>
      </c>
      <c r="C82" s="42">
        <v>30</v>
      </c>
      <c r="D82" s="63">
        <v>272</v>
      </c>
      <c r="E82" s="63">
        <v>134</v>
      </c>
      <c r="F82" s="63">
        <v>162</v>
      </c>
      <c r="G82" s="63">
        <v>200</v>
      </c>
      <c r="H82" s="63">
        <v>235</v>
      </c>
      <c r="I82" s="63">
        <v>233</v>
      </c>
      <c r="J82" s="63">
        <v>193</v>
      </c>
      <c r="K82" s="63">
        <v>164</v>
      </c>
      <c r="L82" s="63">
        <v>161</v>
      </c>
      <c r="M82" s="63">
        <v>197</v>
      </c>
      <c r="N82" s="63">
        <v>198</v>
      </c>
      <c r="O82" s="63">
        <v>195</v>
      </c>
      <c r="P82" s="63">
        <v>246</v>
      </c>
      <c r="Q82" s="63">
        <v>80</v>
      </c>
      <c r="R82" s="63">
        <v>118</v>
      </c>
      <c r="S82" s="63">
        <v>135</v>
      </c>
      <c r="T82" s="63">
        <v>168</v>
      </c>
      <c r="U82" s="63">
        <v>158</v>
      </c>
      <c r="V82" s="63">
        <v>157</v>
      </c>
      <c r="W82" s="63">
        <v>118</v>
      </c>
      <c r="X82" s="63">
        <v>146</v>
      </c>
      <c r="Y82" s="63">
        <v>115</v>
      </c>
      <c r="Z82" s="63">
        <v>156</v>
      </c>
      <c r="AA82" s="63">
        <v>177</v>
      </c>
      <c r="AB82" s="72">
        <v>226</v>
      </c>
      <c r="AC82" s="1139">
        <v>79</v>
      </c>
      <c r="AD82" s="1145">
        <v>98</v>
      </c>
      <c r="AE82" s="46">
        <v>158</v>
      </c>
      <c r="AF82" s="1245">
        <v>184</v>
      </c>
      <c r="AG82" s="1263">
        <v>205</v>
      </c>
      <c r="AH82" s="1269">
        <v>279</v>
      </c>
      <c r="AI82" s="1294">
        <v>103</v>
      </c>
    </row>
    <row r="83" spans="1:248" ht="13.5">
      <c r="A83" s="46" t="s">
        <v>1603</v>
      </c>
      <c r="B83" s="52" t="s">
        <v>547</v>
      </c>
      <c r="C83" s="42">
        <v>31</v>
      </c>
      <c r="D83" s="63">
        <v>315</v>
      </c>
      <c r="E83" s="63">
        <v>216</v>
      </c>
      <c r="F83" s="63">
        <v>250</v>
      </c>
      <c r="G83" s="63">
        <v>335</v>
      </c>
      <c r="H83" s="63">
        <v>431</v>
      </c>
      <c r="I83" s="63">
        <v>462</v>
      </c>
      <c r="J83" s="63">
        <v>394</v>
      </c>
      <c r="K83" s="63">
        <v>371</v>
      </c>
      <c r="L83" s="63">
        <v>385</v>
      </c>
      <c r="M83" s="63">
        <v>317</v>
      </c>
      <c r="N83" s="63">
        <v>382</v>
      </c>
      <c r="O83" s="63">
        <v>362</v>
      </c>
      <c r="P83" s="63">
        <v>509</v>
      </c>
      <c r="Q83" s="63">
        <v>152</v>
      </c>
      <c r="R83" s="63">
        <v>267</v>
      </c>
      <c r="S83" s="63">
        <v>312</v>
      </c>
      <c r="T83" s="63">
        <v>363</v>
      </c>
      <c r="U83" s="63">
        <v>358</v>
      </c>
      <c r="V83" s="63">
        <v>300</v>
      </c>
      <c r="W83" s="63">
        <v>336</v>
      </c>
      <c r="X83" s="63">
        <v>292</v>
      </c>
      <c r="Y83" s="63">
        <v>269</v>
      </c>
      <c r="Z83" s="63">
        <v>412</v>
      </c>
      <c r="AA83" s="63">
        <v>356</v>
      </c>
      <c r="AB83" s="72">
        <v>418</v>
      </c>
      <c r="AC83" s="1139">
        <v>144</v>
      </c>
      <c r="AD83" s="1145">
        <v>228</v>
      </c>
      <c r="AE83" s="46">
        <v>341</v>
      </c>
      <c r="AF83" s="1245">
        <v>417</v>
      </c>
      <c r="AG83" s="1263">
        <v>440</v>
      </c>
      <c r="AH83" s="1269">
        <v>615</v>
      </c>
      <c r="AI83" s="1294">
        <v>260</v>
      </c>
    </row>
    <row r="84" spans="1:248" ht="13.5">
      <c r="A84" s="46" t="s">
        <v>1603</v>
      </c>
      <c r="B84" s="52" t="s">
        <v>546</v>
      </c>
      <c r="C84" s="42">
        <v>32</v>
      </c>
      <c r="D84" s="63">
        <v>320</v>
      </c>
      <c r="E84" s="63">
        <v>236</v>
      </c>
      <c r="F84" s="63">
        <v>277</v>
      </c>
      <c r="G84" s="63">
        <v>277</v>
      </c>
      <c r="H84" s="63">
        <v>239</v>
      </c>
      <c r="I84" s="63">
        <v>266</v>
      </c>
      <c r="J84" s="63">
        <v>294</v>
      </c>
      <c r="K84" s="63">
        <v>233</v>
      </c>
      <c r="L84" s="63">
        <v>313</v>
      </c>
      <c r="M84" s="63">
        <v>257</v>
      </c>
      <c r="N84" s="63">
        <v>226</v>
      </c>
      <c r="O84" s="63">
        <v>242</v>
      </c>
      <c r="P84" s="63">
        <v>263</v>
      </c>
      <c r="Q84" s="63">
        <v>80</v>
      </c>
      <c r="R84" s="63">
        <v>141</v>
      </c>
      <c r="S84" s="63">
        <v>167</v>
      </c>
      <c r="T84" s="63">
        <v>169</v>
      </c>
      <c r="U84" s="63">
        <v>160</v>
      </c>
      <c r="V84" s="63">
        <v>166</v>
      </c>
      <c r="W84" s="63">
        <v>160</v>
      </c>
      <c r="X84" s="63">
        <v>137</v>
      </c>
      <c r="Y84" s="63">
        <v>89</v>
      </c>
      <c r="Z84" s="63">
        <v>152</v>
      </c>
      <c r="AA84" s="63">
        <v>128</v>
      </c>
      <c r="AB84" s="72">
        <v>199</v>
      </c>
      <c r="AC84" s="1139">
        <v>54</v>
      </c>
      <c r="AD84" s="1145">
        <v>83</v>
      </c>
      <c r="AE84" s="46">
        <v>155</v>
      </c>
      <c r="AF84" s="1245">
        <v>187</v>
      </c>
      <c r="AG84" s="1263">
        <v>197</v>
      </c>
      <c r="AH84" s="1269">
        <v>321</v>
      </c>
      <c r="AI84" s="1294">
        <v>90</v>
      </c>
    </row>
    <row r="85" spans="1:248" ht="13.5">
      <c r="A85" s="46" t="s">
        <v>1603</v>
      </c>
      <c r="B85" s="52" t="s">
        <v>549</v>
      </c>
      <c r="C85" s="42">
        <v>33</v>
      </c>
      <c r="D85" s="63">
        <v>185</v>
      </c>
      <c r="E85" s="63">
        <v>153</v>
      </c>
      <c r="F85" s="63">
        <v>110</v>
      </c>
      <c r="G85" s="63">
        <v>150</v>
      </c>
      <c r="H85" s="63">
        <v>176</v>
      </c>
      <c r="I85" s="63">
        <v>180</v>
      </c>
      <c r="J85" s="63">
        <v>175</v>
      </c>
      <c r="K85" s="63">
        <v>169</v>
      </c>
      <c r="L85" s="63">
        <v>154</v>
      </c>
      <c r="M85" s="63">
        <v>151</v>
      </c>
      <c r="N85" s="63">
        <v>178</v>
      </c>
      <c r="O85" s="63">
        <v>258</v>
      </c>
      <c r="P85" s="63">
        <v>250</v>
      </c>
      <c r="Q85" s="63">
        <v>77</v>
      </c>
      <c r="R85" s="63">
        <v>147</v>
      </c>
      <c r="S85" s="63">
        <v>161</v>
      </c>
      <c r="T85" s="63">
        <v>208</v>
      </c>
      <c r="U85" s="63">
        <v>223</v>
      </c>
      <c r="V85" s="63">
        <v>206</v>
      </c>
      <c r="W85" s="63">
        <v>195</v>
      </c>
      <c r="X85" s="63">
        <v>169</v>
      </c>
      <c r="Y85" s="63">
        <v>166</v>
      </c>
      <c r="Z85" s="63">
        <v>180</v>
      </c>
      <c r="AA85" s="63">
        <v>173</v>
      </c>
      <c r="AB85" s="72">
        <v>208</v>
      </c>
      <c r="AC85" s="1139">
        <v>57</v>
      </c>
      <c r="AD85" s="1145">
        <v>91</v>
      </c>
      <c r="AE85" s="46">
        <v>142</v>
      </c>
      <c r="AF85" s="1245">
        <v>169</v>
      </c>
      <c r="AG85" s="1263">
        <v>218</v>
      </c>
      <c r="AH85" s="1269">
        <v>262</v>
      </c>
      <c r="AI85" s="1294">
        <v>105</v>
      </c>
    </row>
    <row r="86" spans="1:248" ht="13.5">
      <c r="A86" s="46" t="s">
        <v>1603</v>
      </c>
      <c r="B86" s="52" t="s">
        <v>909</v>
      </c>
      <c r="C86" s="42">
        <v>34</v>
      </c>
      <c r="D86" s="63"/>
      <c r="E86" s="63"/>
      <c r="F86" s="63"/>
      <c r="G86" s="63"/>
      <c r="H86" s="63"/>
      <c r="I86" s="63"/>
      <c r="J86" s="63"/>
      <c r="K86" s="63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>
        <v>26</v>
      </c>
      <c r="X86" s="63">
        <v>30</v>
      </c>
      <c r="Y86" s="63">
        <v>13</v>
      </c>
      <c r="Z86" s="63">
        <v>28</v>
      </c>
      <c r="AA86" s="63">
        <v>23</v>
      </c>
      <c r="AB86" s="72">
        <v>42</v>
      </c>
      <c r="AC86" s="1139">
        <v>21</v>
      </c>
      <c r="AD86" s="1145">
        <v>25</v>
      </c>
      <c r="AE86" s="46">
        <v>48</v>
      </c>
      <c r="AF86" s="1245">
        <v>38</v>
      </c>
      <c r="AG86" s="1263">
        <v>47</v>
      </c>
      <c r="AH86" s="1269">
        <v>54</v>
      </c>
      <c r="AI86" s="1294">
        <v>20</v>
      </c>
    </row>
    <row r="87" spans="1:248" ht="13.5">
      <c r="A87" s="46" t="s">
        <v>1603</v>
      </c>
      <c r="B87" s="52" t="s">
        <v>533</v>
      </c>
      <c r="C87" s="43">
        <v>36</v>
      </c>
      <c r="D87" s="62">
        <v>1040</v>
      </c>
      <c r="E87" s="63">
        <v>636</v>
      </c>
      <c r="F87" s="63">
        <v>716</v>
      </c>
      <c r="G87" s="63">
        <v>833</v>
      </c>
      <c r="H87" s="63">
        <v>790</v>
      </c>
      <c r="I87" s="63">
        <v>882</v>
      </c>
      <c r="J87" s="63">
        <v>937</v>
      </c>
      <c r="K87" s="63">
        <v>785</v>
      </c>
      <c r="L87" s="63">
        <v>873</v>
      </c>
      <c r="M87" s="63">
        <v>795</v>
      </c>
      <c r="N87" s="63">
        <v>764</v>
      </c>
      <c r="O87" s="63">
        <v>850</v>
      </c>
      <c r="P87" s="63">
        <v>962</v>
      </c>
      <c r="Q87" s="63">
        <v>342</v>
      </c>
      <c r="R87" s="63">
        <v>550</v>
      </c>
      <c r="S87" s="63">
        <v>669</v>
      </c>
      <c r="T87" s="63">
        <v>756</v>
      </c>
      <c r="U87" s="63">
        <v>828</v>
      </c>
      <c r="V87" s="63">
        <v>714</v>
      </c>
      <c r="W87" s="63">
        <v>740</v>
      </c>
      <c r="X87" s="63">
        <v>606</v>
      </c>
      <c r="Y87" s="63">
        <v>477</v>
      </c>
      <c r="Z87" s="63">
        <v>769</v>
      </c>
      <c r="AA87" s="63">
        <v>700</v>
      </c>
      <c r="AB87" s="72">
        <v>914</v>
      </c>
      <c r="AC87" s="1139">
        <v>330</v>
      </c>
      <c r="AD87" s="1145">
        <v>387</v>
      </c>
      <c r="AE87" s="46">
        <v>612</v>
      </c>
      <c r="AF87" s="1245">
        <v>737</v>
      </c>
      <c r="AG87" s="1263">
        <v>873</v>
      </c>
      <c r="AH87" s="1268">
        <v>1282</v>
      </c>
      <c r="AI87" s="1294">
        <v>536</v>
      </c>
    </row>
    <row r="88" spans="1:248" ht="13.5">
      <c r="A88" s="46" t="s">
        <v>1603</v>
      </c>
      <c r="B88" s="52" t="s">
        <v>550</v>
      </c>
      <c r="C88" s="43">
        <v>37</v>
      </c>
      <c r="D88" s="63">
        <v>437</v>
      </c>
      <c r="E88" s="63">
        <v>250</v>
      </c>
      <c r="F88" s="63">
        <v>292</v>
      </c>
      <c r="G88" s="63">
        <v>451</v>
      </c>
      <c r="H88" s="63">
        <v>464</v>
      </c>
      <c r="I88" s="63">
        <v>453</v>
      </c>
      <c r="J88" s="63">
        <v>470</v>
      </c>
      <c r="K88" s="63">
        <v>421</v>
      </c>
      <c r="L88" s="63">
        <v>474</v>
      </c>
      <c r="M88" s="63">
        <v>484</v>
      </c>
      <c r="N88" s="63">
        <v>462</v>
      </c>
      <c r="O88" s="63">
        <v>490</v>
      </c>
      <c r="P88" s="63">
        <v>459</v>
      </c>
      <c r="Q88" s="63">
        <v>218</v>
      </c>
      <c r="R88" s="63">
        <v>334</v>
      </c>
      <c r="S88" s="63">
        <v>392</v>
      </c>
      <c r="T88" s="63">
        <v>426</v>
      </c>
      <c r="U88" s="63">
        <v>428</v>
      </c>
      <c r="V88" s="63">
        <v>363</v>
      </c>
      <c r="W88" s="63">
        <v>436</v>
      </c>
      <c r="X88" s="63">
        <v>358</v>
      </c>
      <c r="Y88" s="63">
        <v>307</v>
      </c>
      <c r="Z88" s="63">
        <v>437</v>
      </c>
      <c r="AA88" s="63">
        <v>453</v>
      </c>
      <c r="AB88" s="72">
        <v>410</v>
      </c>
      <c r="AC88" s="1139">
        <v>185</v>
      </c>
      <c r="AD88" s="1145">
        <v>262</v>
      </c>
      <c r="AE88" s="46">
        <v>358</v>
      </c>
      <c r="AF88" s="1245">
        <v>421</v>
      </c>
      <c r="AG88" s="1263">
        <v>455</v>
      </c>
      <c r="AH88" s="1269">
        <v>556</v>
      </c>
      <c r="AI88" s="1294">
        <v>432</v>
      </c>
    </row>
    <row r="89" spans="1:248" ht="13.5">
      <c r="A89" s="46" t="s">
        <v>1603</v>
      </c>
      <c r="B89" s="52" t="s">
        <v>551</v>
      </c>
      <c r="C89" s="43">
        <v>38</v>
      </c>
      <c r="D89" s="63">
        <v>496</v>
      </c>
      <c r="E89" s="63">
        <v>288</v>
      </c>
      <c r="F89" s="63">
        <v>327</v>
      </c>
      <c r="G89" s="63">
        <v>497</v>
      </c>
      <c r="H89" s="63">
        <v>530</v>
      </c>
      <c r="I89" s="63">
        <v>479</v>
      </c>
      <c r="J89" s="63">
        <v>496</v>
      </c>
      <c r="K89" s="63">
        <v>514</v>
      </c>
      <c r="L89" s="63">
        <v>445</v>
      </c>
      <c r="M89" s="63">
        <v>451</v>
      </c>
      <c r="N89" s="63">
        <v>490</v>
      </c>
      <c r="O89" s="63">
        <v>469</v>
      </c>
      <c r="P89" s="63">
        <v>540</v>
      </c>
      <c r="Q89" s="63">
        <v>218</v>
      </c>
      <c r="R89" s="63">
        <v>333</v>
      </c>
      <c r="S89" s="63">
        <v>446</v>
      </c>
      <c r="T89" s="63">
        <v>490</v>
      </c>
      <c r="U89" s="63">
        <v>482</v>
      </c>
      <c r="V89" s="63">
        <v>416</v>
      </c>
      <c r="W89" s="63">
        <v>490</v>
      </c>
      <c r="X89" s="63">
        <v>410</v>
      </c>
      <c r="Y89" s="63">
        <v>332</v>
      </c>
      <c r="Z89" s="63">
        <v>448</v>
      </c>
      <c r="AA89" s="63">
        <v>436</v>
      </c>
      <c r="AB89" s="72">
        <v>475</v>
      </c>
      <c r="AC89" s="1139">
        <v>170</v>
      </c>
      <c r="AD89" s="1145">
        <v>235</v>
      </c>
      <c r="AE89" s="46">
        <v>429</v>
      </c>
      <c r="AF89" s="1245">
        <v>533</v>
      </c>
      <c r="AG89" s="1263">
        <v>531</v>
      </c>
      <c r="AH89" s="1269">
        <v>663</v>
      </c>
      <c r="AI89" s="1294">
        <v>336</v>
      </c>
    </row>
    <row r="90" spans="1:248" ht="13.5">
      <c r="A90" s="46" t="s">
        <v>1603</v>
      </c>
      <c r="B90" s="52" t="s">
        <v>552</v>
      </c>
      <c r="C90" s="43">
        <v>39</v>
      </c>
      <c r="D90" s="63">
        <v>429</v>
      </c>
      <c r="E90" s="63">
        <v>283</v>
      </c>
      <c r="F90" s="63">
        <v>311</v>
      </c>
      <c r="G90" s="63">
        <v>408</v>
      </c>
      <c r="H90" s="63">
        <v>428</v>
      </c>
      <c r="I90" s="63">
        <v>459</v>
      </c>
      <c r="J90" s="63">
        <v>473</v>
      </c>
      <c r="K90" s="63">
        <v>453</v>
      </c>
      <c r="L90" s="63">
        <v>462</v>
      </c>
      <c r="M90" s="63">
        <v>414</v>
      </c>
      <c r="N90" s="63">
        <v>485</v>
      </c>
      <c r="O90" s="63">
        <v>467</v>
      </c>
      <c r="P90" s="63">
        <v>486</v>
      </c>
      <c r="Q90" s="63">
        <v>215</v>
      </c>
      <c r="R90" s="63">
        <v>343</v>
      </c>
      <c r="S90" s="63">
        <v>401</v>
      </c>
      <c r="T90" s="63">
        <v>416</v>
      </c>
      <c r="U90" s="63">
        <v>426</v>
      </c>
      <c r="V90" s="63">
        <v>436</v>
      </c>
      <c r="W90" s="63">
        <v>389</v>
      </c>
      <c r="X90" s="63">
        <v>386</v>
      </c>
      <c r="Y90" s="63">
        <v>257</v>
      </c>
      <c r="Z90" s="63">
        <v>438</v>
      </c>
      <c r="AA90" s="63">
        <v>400</v>
      </c>
      <c r="AB90" s="72">
        <v>472</v>
      </c>
      <c r="AC90" s="1139">
        <v>232</v>
      </c>
      <c r="AD90" s="1145">
        <v>244</v>
      </c>
      <c r="AE90" s="46">
        <v>389</v>
      </c>
      <c r="AF90" s="1245">
        <v>456</v>
      </c>
      <c r="AG90" s="1263">
        <v>446</v>
      </c>
      <c r="AH90" s="1269">
        <v>592</v>
      </c>
      <c r="AI90" s="1294">
        <v>347</v>
      </c>
    </row>
    <row r="91" spans="1:248" ht="13.5">
      <c r="A91" s="46" t="s">
        <v>1603</v>
      </c>
      <c r="B91" s="52" t="s">
        <v>553</v>
      </c>
      <c r="C91" s="43">
        <v>40</v>
      </c>
      <c r="D91" s="63">
        <v>474</v>
      </c>
      <c r="E91" s="63">
        <v>338</v>
      </c>
      <c r="F91" s="63">
        <v>334</v>
      </c>
      <c r="G91" s="63">
        <v>500</v>
      </c>
      <c r="H91" s="63">
        <v>536</v>
      </c>
      <c r="I91" s="63">
        <v>532</v>
      </c>
      <c r="J91" s="63">
        <v>550</v>
      </c>
      <c r="K91" s="63">
        <v>450</v>
      </c>
      <c r="L91" s="63">
        <v>469</v>
      </c>
      <c r="M91" s="63">
        <v>424</v>
      </c>
      <c r="N91" s="63">
        <v>509</v>
      </c>
      <c r="O91" s="63">
        <v>521</v>
      </c>
      <c r="P91" s="63">
        <v>645</v>
      </c>
      <c r="Q91" s="63">
        <v>263</v>
      </c>
      <c r="R91" s="63">
        <v>406</v>
      </c>
      <c r="S91" s="63">
        <v>481</v>
      </c>
      <c r="T91" s="63">
        <v>470</v>
      </c>
      <c r="U91" s="63">
        <v>525</v>
      </c>
      <c r="V91" s="63">
        <v>521</v>
      </c>
      <c r="W91" s="63">
        <v>495</v>
      </c>
      <c r="X91" s="63">
        <v>380</v>
      </c>
      <c r="Y91" s="63">
        <v>303</v>
      </c>
      <c r="Z91" s="63">
        <v>495</v>
      </c>
      <c r="AA91" s="63">
        <v>496</v>
      </c>
      <c r="AB91" s="72">
        <v>564</v>
      </c>
      <c r="AC91" s="1139">
        <v>244</v>
      </c>
      <c r="AD91" s="1145">
        <v>291</v>
      </c>
      <c r="AE91" s="46">
        <v>452</v>
      </c>
      <c r="AF91" s="1245">
        <v>555</v>
      </c>
      <c r="AG91" s="1263">
        <v>514</v>
      </c>
      <c r="AH91" s="1269">
        <v>626</v>
      </c>
      <c r="AI91" s="1294">
        <v>398</v>
      </c>
    </row>
    <row r="92" spans="1:248" ht="13.5">
      <c r="A92" s="46" t="s">
        <v>1603</v>
      </c>
      <c r="B92" s="52" t="s">
        <v>554</v>
      </c>
      <c r="C92" s="43">
        <v>41</v>
      </c>
      <c r="D92" s="63">
        <v>535</v>
      </c>
      <c r="E92" s="63">
        <v>342</v>
      </c>
      <c r="F92" s="63">
        <v>361</v>
      </c>
      <c r="G92" s="63">
        <v>613</v>
      </c>
      <c r="H92" s="63">
        <v>607</v>
      </c>
      <c r="I92" s="63">
        <v>627</v>
      </c>
      <c r="J92" s="63">
        <v>614</v>
      </c>
      <c r="K92" s="63">
        <v>534</v>
      </c>
      <c r="L92" s="63">
        <v>562</v>
      </c>
      <c r="M92" s="63">
        <v>520</v>
      </c>
      <c r="N92" s="63">
        <v>556</v>
      </c>
      <c r="O92" s="63">
        <v>596</v>
      </c>
      <c r="P92" s="63">
        <v>677</v>
      </c>
      <c r="Q92" s="63">
        <v>374</v>
      </c>
      <c r="R92" s="63">
        <v>485</v>
      </c>
      <c r="S92" s="63">
        <v>567</v>
      </c>
      <c r="T92" s="63">
        <v>584</v>
      </c>
      <c r="U92" s="63">
        <v>590</v>
      </c>
      <c r="V92" s="63">
        <v>522</v>
      </c>
      <c r="W92" s="63">
        <v>528</v>
      </c>
      <c r="X92" s="63">
        <v>438</v>
      </c>
      <c r="Y92" s="63">
        <v>410</v>
      </c>
      <c r="Z92" s="63">
        <v>630</v>
      </c>
      <c r="AA92" s="63">
        <v>590</v>
      </c>
      <c r="AB92" s="72">
        <v>613</v>
      </c>
      <c r="AC92" s="1139">
        <v>412</v>
      </c>
      <c r="AD92" s="1145">
        <v>403</v>
      </c>
      <c r="AE92" s="46">
        <v>554</v>
      </c>
      <c r="AF92" s="1245">
        <v>658</v>
      </c>
      <c r="AG92" s="1263">
        <v>703</v>
      </c>
      <c r="AH92" s="1269">
        <v>700</v>
      </c>
      <c r="AI92" s="1294">
        <v>494</v>
      </c>
    </row>
    <row r="93" spans="1:248" ht="13.5">
      <c r="A93" s="46" t="s">
        <v>1603</v>
      </c>
      <c r="B93" s="52" t="s">
        <v>555</v>
      </c>
      <c r="C93" s="45">
        <v>42</v>
      </c>
      <c r="D93" s="63">
        <v>785</v>
      </c>
      <c r="E93" s="63">
        <v>525</v>
      </c>
      <c r="F93" s="63">
        <v>538</v>
      </c>
      <c r="G93" s="63">
        <v>777</v>
      </c>
      <c r="H93" s="63">
        <v>765</v>
      </c>
      <c r="I93" s="63">
        <v>762</v>
      </c>
      <c r="J93" s="63">
        <v>737</v>
      </c>
      <c r="K93" s="63">
        <v>684</v>
      </c>
      <c r="L93" s="63">
        <v>718</v>
      </c>
      <c r="M93" s="63">
        <v>671</v>
      </c>
      <c r="N93" s="63">
        <v>738</v>
      </c>
      <c r="O93" s="63">
        <v>755</v>
      </c>
      <c r="P93" s="63">
        <v>883</v>
      </c>
      <c r="Q93" s="63">
        <v>415</v>
      </c>
      <c r="R93" s="63">
        <v>600</v>
      </c>
      <c r="S93" s="63">
        <v>727</v>
      </c>
      <c r="T93" s="63">
        <v>739</v>
      </c>
      <c r="U93" s="63">
        <v>798</v>
      </c>
      <c r="V93" s="63">
        <v>710</v>
      </c>
      <c r="W93" s="63">
        <v>743</v>
      </c>
      <c r="X93" s="63">
        <v>677</v>
      </c>
      <c r="Y93" s="63">
        <v>564</v>
      </c>
      <c r="Z93" s="63">
        <v>805</v>
      </c>
      <c r="AA93" s="63">
        <v>745</v>
      </c>
      <c r="AB93" s="72">
        <v>868</v>
      </c>
      <c r="AC93" s="1139">
        <v>429</v>
      </c>
      <c r="AD93" s="1145">
        <v>516</v>
      </c>
      <c r="AE93" s="46">
        <v>742</v>
      </c>
      <c r="AF93" s="1245">
        <v>931</v>
      </c>
      <c r="AG93" s="1263">
        <v>896</v>
      </c>
      <c r="AH93" s="1268">
        <v>1131</v>
      </c>
      <c r="AI93" s="1294">
        <v>649</v>
      </c>
    </row>
    <row r="94" spans="1:248" ht="13.5">
      <c r="A94" s="46" t="s">
        <v>1603</v>
      </c>
      <c r="B94" s="52" t="s">
        <v>556</v>
      </c>
      <c r="C94" s="42">
        <v>43</v>
      </c>
      <c r="D94" s="62">
        <v>1151</v>
      </c>
      <c r="E94" s="63">
        <v>801</v>
      </c>
      <c r="F94" s="63">
        <v>753</v>
      </c>
      <c r="G94" s="63">
        <v>956</v>
      </c>
      <c r="H94" s="62">
        <v>1150</v>
      </c>
      <c r="I94" s="62">
        <v>1122</v>
      </c>
      <c r="J94" s="62">
        <v>1167</v>
      </c>
      <c r="K94" s="63">
        <v>984</v>
      </c>
      <c r="L94" s="63">
        <v>978</v>
      </c>
      <c r="M94" s="63">
        <v>833</v>
      </c>
      <c r="N94" s="63">
        <v>983</v>
      </c>
      <c r="O94" s="63">
        <v>923</v>
      </c>
      <c r="P94" s="62">
        <v>1167</v>
      </c>
      <c r="Q94" s="63">
        <v>443</v>
      </c>
      <c r="R94" s="63">
        <v>624</v>
      </c>
      <c r="S94" s="63">
        <v>719</v>
      </c>
      <c r="T94" s="63">
        <v>840</v>
      </c>
      <c r="U94" s="63">
        <v>912</v>
      </c>
      <c r="V94" s="63">
        <v>758</v>
      </c>
      <c r="W94" s="63">
        <v>750</v>
      </c>
      <c r="X94" s="63">
        <v>672</v>
      </c>
      <c r="Y94" s="63">
        <v>467</v>
      </c>
      <c r="Z94" s="63">
        <v>771</v>
      </c>
      <c r="AA94" s="63">
        <v>797</v>
      </c>
      <c r="AB94" s="72">
        <v>966</v>
      </c>
      <c r="AC94" s="1139">
        <v>425</v>
      </c>
      <c r="AD94" s="1145">
        <v>458</v>
      </c>
      <c r="AE94" s="46">
        <v>708</v>
      </c>
      <c r="AF94" s="1245">
        <v>876</v>
      </c>
      <c r="AG94" s="1263">
        <v>963</v>
      </c>
      <c r="AH94" s="1268">
        <v>1297</v>
      </c>
      <c r="AI94" s="1294">
        <v>664</v>
      </c>
    </row>
    <row r="95" spans="1:248" ht="14.25" thickBot="1">
      <c r="A95" s="46" t="s">
        <v>1603</v>
      </c>
      <c r="B95" s="52" t="s">
        <v>557</v>
      </c>
      <c r="C95" s="65">
        <v>44</v>
      </c>
      <c r="D95" s="63">
        <v>211</v>
      </c>
      <c r="E95" s="63">
        <v>238</v>
      </c>
      <c r="F95" s="63">
        <v>150</v>
      </c>
      <c r="G95" s="63">
        <v>153</v>
      </c>
      <c r="H95" s="63">
        <v>172</v>
      </c>
      <c r="I95" s="63">
        <v>183</v>
      </c>
      <c r="J95" s="63">
        <v>162</v>
      </c>
      <c r="K95" s="63">
        <v>153</v>
      </c>
      <c r="L95" s="63">
        <v>143</v>
      </c>
      <c r="M95" s="63">
        <v>179</v>
      </c>
      <c r="N95" s="63">
        <v>162</v>
      </c>
      <c r="O95" s="63">
        <v>243</v>
      </c>
      <c r="P95" s="63">
        <v>330</v>
      </c>
      <c r="Q95" s="63">
        <v>146</v>
      </c>
      <c r="R95" s="63">
        <v>180</v>
      </c>
      <c r="S95" s="63">
        <v>160</v>
      </c>
      <c r="T95" s="63">
        <v>134</v>
      </c>
      <c r="U95" s="63">
        <v>154</v>
      </c>
      <c r="V95" s="63">
        <v>162</v>
      </c>
      <c r="W95" s="63">
        <v>142</v>
      </c>
      <c r="X95" s="63">
        <v>136</v>
      </c>
      <c r="Y95" s="63">
        <v>144</v>
      </c>
      <c r="Z95" s="63">
        <v>200</v>
      </c>
      <c r="AA95" s="63">
        <v>181</v>
      </c>
      <c r="AB95" s="72">
        <v>301</v>
      </c>
      <c r="AC95" s="1139">
        <v>176</v>
      </c>
      <c r="AD95" s="1145">
        <v>172</v>
      </c>
      <c r="AE95" s="46">
        <v>187</v>
      </c>
      <c r="AF95" s="1245">
        <v>180</v>
      </c>
      <c r="AG95" s="1263">
        <v>228</v>
      </c>
      <c r="AH95" s="1269">
        <v>288</v>
      </c>
      <c r="AI95" s="1294">
        <v>158</v>
      </c>
    </row>
    <row r="96" spans="1:248">
      <c r="A96" s="46" t="s">
        <v>1603</v>
      </c>
      <c r="B96" s="60" t="s">
        <v>1601</v>
      </c>
      <c r="C96" s="67"/>
      <c r="D96" s="61">
        <f t="shared" ref="D96:BO96" si="28">IF((SUM(D55:D68))&lt;=0,"",(SUM(D55:D68)))</f>
        <v>551</v>
      </c>
      <c r="E96" s="61">
        <f t="shared" si="28"/>
        <v>389</v>
      </c>
      <c r="F96" s="61">
        <f t="shared" si="28"/>
        <v>489</v>
      </c>
      <c r="G96" s="61">
        <f t="shared" si="28"/>
        <v>540</v>
      </c>
      <c r="H96" s="61">
        <f t="shared" si="28"/>
        <v>651</v>
      </c>
      <c r="I96" s="61">
        <f t="shared" si="28"/>
        <v>612</v>
      </c>
      <c r="J96" s="61">
        <f t="shared" si="28"/>
        <v>618</v>
      </c>
      <c r="K96" s="61">
        <f t="shared" si="28"/>
        <v>513</v>
      </c>
      <c r="L96" s="61">
        <f t="shared" si="28"/>
        <v>546</v>
      </c>
      <c r="M96" s="61">
        <f t="shared" si="28"/>
        <v>450</v>
      </c>
      <c r="N96" s="61">
        <f t="shared" si="28"/>
        <v>499</v>
      </c>
      <c r="O96" s="61">
        <f t="shared" si="28"/>
        <v>537</v>
      </c>
      <c r="P96" s="61">
        <f t="shared" si="28"/>
        <v>633</v>
      </c>
      <c r="Q96" s="61">
        <f t="shared" si="28"/>
        <v>238</v>
      </c>
      <c r="R96" s="61">
        <f t="shared" si="28"/>
        <v>343</v>
      </c>
      <c r="S96" s="61">
        <f t="shared" si="28"/>
        <v>385</v>
      </c>
      <c r="T96" s="61">
        <f t="shared" si="28"/>
        <v>466</v>
      </c>
      <c r="U96" s="61">
        <f t="shared" si="28"/>
        <v>483</v>
      </c>
      <c r="V96" s="61">
        <f t="shared" si="28"/>
        <v>427</v>
      </c>
      <c r="W96" s="61">
        <f t="shared" si="28"/>
        <v>363</v>
      </c>
      <c r="X96" s="61">
        <f t="shared" si="28"/>
        <v>350</v>
      </c>
      <c r="Y96" s="61">
        <f t="shared" si="28"/>
        <v>246</v>
      </c>
      <c r="Z96" s="61">
        <f t="shared" si="28"/>
        <v>387</v>
      </c>
      <c r="AA96" s="61">
        <f t="shared" si="28"/>
        <v>466</v>
      </c>
      <c r="AB96" s="61">
        <f t="shared" ref="AB96" si="29">IF((SUM(AB55:AB68))&lt;=0,"",(SUM(AB55:AB68)))</f>
        <v>530</v>
      </c>
      <c r="AC96" s="61">
        <f t="shared" ref="AC96" si="30">IF((SUM(AC55:AC68))&lt;=0,"",(SUM(AC55:AC68)))</f>
        <v>194</v>
      </c>
      <c r="AD96" s="61">
        <f t="shared" ref="AD96" si="31">IF((SUM(AD55:AD68))&lt;=0,"",(SUM(AD55:AD68)))</f>
        <v>257</v>
      </c>
      <c r="AE96" s="61">
        <v>378</v>
      </c>
      <c r="AF96" s="61">
        <f t="shared" ref="AF96" si="32">IF((SUM(AF55:AF68))&lt;=0,"",(SUM(AF55:AF68)))</f>
        <v>430</v>
      </c>
      <c r="AG96" s="61">
        <f t="shared" si="28"/>
        <v>532</v>
      </c>
      <c r="AH96" s="61">
        <f t="shared" ref="AH96" si="33">IF((SUM(AH55:AH68))&lt;=0,"",(SUM(AH55:AH68)))</f>
        <v>797</v>
      </c>
      <c r="AI96" s="61">
        <f t="shared" si="28"/>
        <v>286</v>
      </c>
      <c r="AJ96" s="61" t="str">
        <f t="shared" si="28"/>
        <v/>
      </c>
      <c r="AK96" s="61" t="str">
        <f t="shared" si="28"/>
        <v/>
      </c>
      <c r="AL96" s="61" t="str">
        <f t="shared" si="28"/>
        <v/>
      </c>
      <c r="AM96" s="61" t="str">
        <f t="shared" si="28"/>
        <v/>
      </c>
      <c r="AN96" s="61" t="str">
        <f t="shared" si="28"/>
        <v/>
      </c>
      <c r="AO96" s="61" t="str">
        <f t="shared" si="28"/>
        <v/>
      </c>
      <c r="AP96" s="61" t="str">
        <f t="shared" si="28"/>
        <v/>
      </c>
      <c r="AQ96" s="61" t="str">
        <f t="shared" si="28"/>
        <v/>
      </c>
      <c r="AR96" s="61" t="str">
        <f t="shared" si="28"/>
        <v/>
      </c>
      <c r="AS96" s="61" t="str">
        <f t="shared" si="28"/>
        <v/>
      </c>
      <c r="AT96" s="61" t="str">
        <f t="shared" si="28"/>
        <v/>
      </c>
      <c r="AU96" s="61" t="str">
        <f t="shared" si="28"/>
        <v/>
      </c>
      <c r="AV96" s="61" t="str">
        <f t="shared" si="28"/>
        <v/>
      </c>
      <c r="AW96" s="61" t="str">
        <f t="shared" si="28"/>
        <v/>
      </c>
      <c r="AX96" s="61" t="str">
        <f t="shared" si="28"/>
        <v/>
      </c>
      <c r="AY96" s="61" t="str">
        <f t="shared" si="28"/>
        <v/>
      </c>
      <c r="AZ96" s="61" t="str">
        <f t="shared" si="28"/>
        <v/>
      </c>
      <c r="BA96" s="61" t="str">
        <f t="shared" si="28"/>
        <v/>
      </c>
      <c r="BB96" s="61" t="str">
        <f t="shared" si="28"/>
        <v/>
      </c>
      <c r="BC96" s="61" t="str">
        <f t="shared" si="28"/>
        <v/>
      </c>
      <c r="BD96" s="61" t="str">
        <f t="shared" si="28"/>
        <v/>
      </c>
      <c r="BE96" s="61" t="str">
        <f t="shared" si="28"/>
        <v/>
      </c>
      <c r="BF96" s="61" t="str">
        <f t="shared" si="28"/>
        <v/>
      </c>
      <c r="BG96" s="61" t="str">
        <f t="shared" si="28"/>
        <v/>
      </c>
      <c r="BH96" s="61" t="str">
        <f t="shared" si="28"/>
        <v/>
      </c>
      <c r="BI96" s="61" t="str">
        <f t="shared" si="28"/>
        <v/>
      </c>
      <c r="BJ96" s="61" t="str">
        <f t="shared" si="28"/>
        <v/>
      </c>
      <c r="BK96" s="61" t="str">
        <f t="shared" si="28"/>
        <v/>
      </c>
      <c r="BL96" s="61" t="str">
        <f t="shared" si="28"/>
        <v/>
      </c>
      <c r="BM96" s="61" t="str">
        <f t="shared" si="28"/>
        <v/>
      </c>
      <c r="BN96" s="61" t="str">
        <f t="shared" si="28"/>
        <v/>
      </c>
      <c r="BO96" s="61" t="str">
        <f t="shared" si="28"/>
        <v/>
      </c>
      <c r="BP96" s="61" t="str">
        <f t="shared" ref="BP96:EA96" si="34">IF((SUM(BP55:BP68))&lt;=0,"",(SUM(BP55:BP68)))</f>
        <v/>
      </c>
      <c r="BQ96" s="61" t="str">
        <f t="shared" si="34"/>
        <v/>
      </c>
      <c r="BR96" s="61" t="str">
        <f t="shared" si="34"/>
        <v/>
      </c>
      <c r="BS96" s="61" t="str">
        <f t="shared" si="34"/>
        <v/>
      </c>
      <c r="BT96" s="61" t="str">
        <f t="shared" si="34"/>
        <v/>
      </c>
      <c r="BU96" s="61" t="str">
        <f t="shared" si="34"/>
        <v/>
      </c>
      <c r="BV96" s="61" t="str">
        <f t="shared" si="34"/>
        <v/>
      </c>
      <c r="BW96" s="61" t="str">
        <f t="shared" si="34"/>
        <v/>
      </c>
      <c r="BX96" s="61" t="str">
        <f t="shared" si="34"/>
        <v/>
      </c>
      <c r="BY96" s="61" t="str">
        <f t="shared" si="34"/>
        <v/>
      </c>
      <c r="BZ96" s="61" t="str">
        <f t="shared" si="34"/>
        <v/>
      </c>
      <c r="CA96" s="61" t="str">
        <f t="shared" si="34"/>
        <v/>
      </c>
      <c r="CB96" s="61" t="str">
        <f t="shared" si="34"/>
        <v/>
      </c>
      <c r="CC96" s="61" t="str">
        <f t="shared" si="34"/>
        <v/>
      </c>
      <c r="CD96" s="61" t="str">
        <f t="shared" si="34"/>
        <v/>
      </c>
      <c r="CE96" s="61" t="str">
        <f t="shared" si="34"/>
        <v/>
      </c>
      <c r="CF96" s="61" t="str">
        <f t="shared" si="34"/>
        <v/>
      </c>
      <c r="CG96" s="61" t="str">
        <f t="shared" si="34"/>
        <v/>
      </c>
      <c r="CH96" s="61" t="str">
        <f t="shared" si="34"/>
        <v/>
      </c>
      <c r="CI96" s="61" t="str">
        <f t="shared" si="34"/>
        <v/>
      </c>
      <c r="CJ96" s="61" t="str">
        <f t="shared" si="34"/>
        <v/>
      </c>
      <c r="CK96" s="61" t="str">
        <f t="shared" si="34"/>
        <v/>
      </c>
      <c r="CL96" s="61" t="str">
        <f t="shared" si="34"/>
        <v/>
      </c>
      <c r="CM96" s="61" t="str">
        <f t="shared" si="34"/>
        <v/>
      </c>
      <c r="CN96" s="61" t="str">
        <f t="shared" si="34"/>
        <v/>
      </c>
      <c r="CO96" s="61" t="str">
        <f t="shared" si="34"/>
        <v/>
      </c>
      <c r="CP96" s="61" t="str">
        <f t="shared" si="34"/>
        <v/>
      </c>
      <c r="CQ96" s="61" t="str">
        <f t="shared" si="34"/>
        <v/>
      </c>
      <c r="CR96" s="61" t="str">
        <f t="shared" si="34"/>
        <v/>
      </c>
      <c r="CS96" s="61" t="str">
        <f t="shared" si="34"/>
        <v/>
      </c>
      <c r="CT96" s="61" t="str">
        <f t="shared" si="34"/>
        <v/>
      </c>
      <c r="CU96" s="61" t="str">
        <f t="shared" si="34"/>
        <v/>
      </c>
      <c r="CV96" s="61" t="str">
        <f t="shared" si="34"/>
        <v/>
      </c>
      <c r="CW96" s="61" t="str">
        <f t="shared" si="34"/>
        <v/>
      </c>
      <c r="CX96" s="61" t="str">
        <f t="shared" si="34"/>
        <v/>
      </c>
      <c r="CY96" s="61" t="str">
        <f t="shared" si="34"/>
        <v/>
      </c>
      <c r="CZ96" s="61" t="str">
        <f t="shared" si="34"/>
        <v/>
      </c>
      <c r="DA96" s="61" t="str">
        <f t="shared" si="34"/>
        <v/>
      </c>
      <c r="DB96" s="61" t="str">
        <f t="shared" si="34"/>
        <v/>
      </c>
      <c r="DC96" s="61" t="str">
        <f t="shared" si="34"/>
        <v/>
      </c>
      <c r="DD96" s="61" t="str">
        <f t="shared" si="34"/>
        <v/>
      </c>
      <c r="DE96" s="61" t="str">
        <f t="shared" si="34"/>
        <v/>
      </c>
      <c r="DF96" s="61" t="str">
        <f t="shared" si="34"/>
        <v/>
      </c>
      <c r="DG96" s="61" t="str">
        <f t="shared" si="34"/>
        <v/>
      </c>
      <c r="DH96" s="61" t="str">
        <f t="shared" si="34"/>
        <v/>
      </c>
      <c r="DI96" s="61" t="str">
        <f t="shared" si="34"/>
        <v/>
      </c>
      <c r="DJ96" s="61" t="str">
        <f t="shared" si="34"/>
        <v/>
      </c>
      <c r="DK96" s="61" t="str">
        <f t="shared" si="34"/>
        <v/>
      </c>
      <c r="DL96" s="61" t="str">
        <f t="shared" si="34"/>
        <v/>
      </c>
      <c r="DM96" s="61" t="str">
        <f t="shared" si="34"/>
        <v/>
      </c>
      <c r="DN96" s="61" t="str">
        <f t="shared" si="34"/>
        <v/>
      </c>
      <c r="DO96" s="61" t="str">
        <f t="shared" si="34"/>
        <v/>
      </c>
      <c r="DP96" s="61" t="str">
        <f t="shared" si="34"/>
        <v/>
      </c>
      <c r="DQ96" s="61" t="str">
        <f t="shared" si="34"/>
        <v/>
      </c>
      <c r="DR96" s="61" t="str">
        <f t="shared" si="34"/>
        <v/>
      </c>
      <c r="DS96" s="61" t="str">
        <f t="shared" si="34"/>
        <v/>
      </c>
      <c r="DT96" s="61" t="str">
        <f t="shared" si="34"/>
        <v/>
      </c>
      <c r="DU96" s="61" t="str">
        <f t="shared" si="34"/>
        <v/>
      </c>
      <c r="DV96" s="61" t="str">
        <f t="shared" si="34"/>
        <v/>
      </c>
      <c r="DW96" s="61" t="str">
        <f t="shared" si="34"/>
        <v/>
      </c>
      <c r="DX96" s="61" t="str">
        <f t="shared" si="34"/>
        <v/>
      </c>
      <c r="DY96" s="61" t="str">
        <f t="shared" si="34"/>
        <v/>
      </c>
      <c r="DZ96" s="61" t="str">
        <f t="shared" si="34"/>
        <v/>
      </c>
      <c r="EA96" s="61" t="str">
        <f t="shared" si="34"/>
        <v/>
      </c>
      <c r="EB96" s="61" t="str">
        <f t="shared" ref="EB96:GM96" si="35">IF((SUM(EB55:EB68))&lt;=0,"",(SUM(EB55:EB68)))</f>
        <v/>
      </c>
      <c r="EC96" s="61" t="str">
        <f t="shared" si="35"/>
        <v/>
      </c>
      <c r="ED96" s="61" t="str">
        <f t="shared" si="35"/>
        <v/>
      </c>
      <c r="EE96" s="61" t="str">
        <f t="shared" si="35"/>
        <v/>
      </c>
      <c r="EF96" s="61" t="str">
        <f t="shared" si="35"/>
        <v/>
      </c>
      <c r="EG96" s="61" t="str">
        <f t="shared" si="35"/>
        <v/>
      </c>
      <c r="EH96" s="61" t="str">
        <f t="shared" si="35"/>
        <v/>
      </c>
      <c r="EI96" s="61" t="str">
        <f t="shared" si="35"/>
        <v/>
      </c>
      <c r="EJ96" s="61" t="str">
        <f t="shared" si="35"/>
        <v/>
      </c>
      <c r="EK96" s="61" t="str">
        <f t="shared" si="35"/>
        <v/>
      </c>
      <c r="EL96" s="61" t="str">
        <f t="shared" si="35"/>
        <v/>
      </c>
      <c r="EM96" s="61" t="str">
        <f t="shared" si="35"/>
        <v/>
      </c>
      <c r="EN96" s="61" t="str">
        <f t="shared" si="35"/>
        <v/>
      </c>
      <c r="EO96" s="61" t="str">
        <f t="shared" si="35"/>
        <v/>
      </c>
      <c r="EP96" s="61" t="str">
        <f t="shared" si="35"/>
        <v/>
      </c>
      <c r="EQ96" s="61" t="str">
        <f t="shared" si="35"/>
        <v/>
      </c>
      <c r="ER96" s="61" t="str">
        <f t="shared" si="35"/>
        <v/>
      </c>
      <c r="ES96" s="61" t="str">
        <f t="shared" si="35"/>
        <v/>
      </c>
      <c r="ET96" s="61" t="str">
        <f t="shared" si="35"/>
        <v/>
      </c>
      <c r="EU96" s="61" t="str">
        <f t="shared" si="35"/>
        <v/>
      </c>
      <c r="EV96" s="61" t="str">
        <f t="shared" si="35"/>
        <v/>
      </c>
      <c r="EW96" s="61" t="str">
        <f t="shared" si="35"/>
        <v/>
      </c>
      <c r="EX96" s="61" t="str">
        <f t="shared" si="35"/>
        <v/>
      </c>
      <c r="EY96" s="61" t="str">
        <f t="shared" si="35"/>
        <v/>
      </c>
      <c r="EZ96" s="61" t="str">
        <f t="shared" si="35"/>
        <v/>
      </c>
      <c r="FA96" s="61" t="str">
        <f t="shared" si="35"/>
        <v/>
      </c>
      <c r="FB96" s="61" t="str">
        <f t="shared" si="35"/>
        <v/>
      </c>
      <c r="FC96" s="61" t="str">
        <f t="shared" si="35"/>
        <v/>
      </c>
      <c r="FD96" s="61" t="str">
        <f t="shared" si="35"/>
        <v/>
      </c>
      <c r="FE96" s="61" t="str">
        <f t="shared" si="35"/>
        <v/>
      </c>
      <c r="FF96" s="61" t="str">
        <f t="shared" si="35"/>
        <v/>
      </c>
      <c r="FG96" s="61" t="str">
        <f t="shared" si="35"/>
        <v/>
      </c>
      <c r="FH96" s="61" t="str">
        <f t="shared" si="35"/>
        <v/>
      </c>
      <c r="FI96" s="61" t="str">
        <f t="shared" si="35"/>
        <v/>
      </c>
      <c r="FJ96" s="61" t="str">
        <f t="shared" si="35"/>
        <v/>
      </c>
      <c r="FK96" s="61" t="str">
        <f t="shared" si="35"/>
        <v/>
      </c>
      <c r="FL96" s="61" t="str">
        <f t="shared" si="35"/>
        <v/>
      </c>
      <c r="FM96" s="61" t="str">
        <f t="shared" si="35"/>
        <v/>
      </c>
      <c r="FN96" s="61" t="str">
        <f t="shared" si="35"/>
        <v/>
      </c>
      <c r="FO96" s="61" t="str">
        <f t="shared" si="35"/>
        <v/>
      </c>
      <c r="FP96" s="61" t="str">
        <f t="shared" si="35"/>
        <v/>
      </c>
      <c r="FQ96" s="61" t="str">
        <f t="shared" si="35"/>
        <v/>
      </c>
      <c r="FR96" s="61" t="str">
        <f t="shared" si="35"/>
        <v/>
      </c>
      <c r="FS96" s="61" t="str">
        <f t="shared" si="35"/>
        <v/>
      </c>
      <c r="FT96" s="61" t="str">
        <f t="shared" si="35"/>
        <v/>
      </c>
      <c r="FU96" s="61" t="str">
        <f t="shared" si="35"/>
        <v/>
      </c>
      <c r="FV96" s="61" t="str">
        <f t="shared" si="35"/>
        <v/>
      </c>
      <c r="FW96" s="61" t="str">
        <f t="shared" si="35"/>
        <v/>
      </c>
      <c r="FX96" s="61" t="str">
        <f t="shared" si="35"/>
        <v/>
      </c>
      <c r="FY96" s="61" t="str">
        <f t="shared" si="35"/>
        <v/>
      </c>
      <c r="FZ96" s="61" t="str">
        <f t="shared" si="35"/>
        <v/>
      </c>
      <c r="GA96" s="61" t="str">
        <f t="shared" si="35"/>
        <v/>
      </c>
      <c r="GB96" s="61" t="str">
        <f t="shared" si="35"/>
        <v/>
      </c>
      <c r="GC96" s="61" t="str">
        <f t="shared" si="35"/>
        <v/>
      </c>
      <c r="GD96" s="61" t="str">
        <f t="shared" si="35"/>
        <v/>
      </c>
      <c r="GE96" s="61" t="str">
        <f t="shared" si="35"/>
        <v/>
      </c>
      <c r="GF96" s="61" t="str">
        <f t="shared" si="35"/>
        <v/>
      </c>
      <c r="GG96" s="61" t="str">
        <f t="shared" si="35"/>
        <v/>
      </c>
      <c r="GH96" s="61" t="str">
        <f t="shared" si="35"/>
        <v/>
      </c>
      <c r="GI96" s="61" t="str">
        <f t="shared" si="35"/>
        <v/>
      </c>
      <c r="GJ96" s="61" t="str">
        <f t="shared" si="35"/>
        <v/>
      </c>
      <c r="GK96" s="61" t="str">
        <f t="shared" si="35"/>
        <v/>
      </c>
      <c r="GL96" s="61" t="str">
        <f t="shared" si="35"/>
        <v/>
      </c>
      <c r="GM96" s="61" t="str">
        <f t="shared" si="35"/>
        <v/>
      </c>
      <c r="GN96" s="61" t="str">
        <f t="shared" ref="GN96:IN96" si="36">IF((SUM(GN55:GN68))&lt;=0,"",(SUM(GN55:GN68)))</f>
        <v/>
      </c>
      <c r="GO96" s="61" t="str">
        <f t="shared" si="36"/>
        <v/>
      </c>
      <c r="GP96" s="61" t="str">
        <f t="shared" si="36"/>
        <v/>
      </c>
      <c r="GQ96" s="61" t="str">
        <f t="shared" si="36"/>
        <v/>
      </c>
      <c r="GR96" s="61" t="str">
        <f t="shared" si="36"/>
        <v/>
      </c>
      <c r="GS96" s="61" t="str">
        <f t="shared" si="36"/>
        <v/>
      </c>
      <c r="GT96" s="61" t="str">
        <f t="shared" si="36"/>
        <v/>
      </c>
      <c r="GU96" s="61" t="str">
        <f t="shared" si="36"/>
        <v/>
      </c>
      <c r="GV96" s="61" t="str">
        <f t="shared" si="36"/>
        <v/>
      </c>
      <c r="GW96" s="61" t="str">
        <f t="shared" si="36"/>
        <v/>
      </c>
      <c r="GX96" s="61" t="str">
        <f t="shared" si="36"/>
        <v/>
      </c>
      <c r="GY96" s="61" t="str">
        <f t="shared" si="36"/>
        <v/>
      </c>
      <c r="GZ96" s="61" t="str">
        <f t="shared" si="36"/>
        <v/>
      </c>
      <c r="HA96" s="61" t="str">
        <f t="shared" si="36"/>
        <v/>
      </c>
      <c r="HB96" s="61" t="str">
        <f t="shared" si="36"/>
        <v/>
      </c>
      <c r="HC96" s="61" t="str">
        <f t="shared" si="36"/>
        <v/>
      </c>
      <c r="HD96" s="61" t="str">
        <f t="shared" si="36"/>
        <v/>
      </c>
      <c r="HE96" s="61" t="str">
        <f t="shared" si="36"/>
        <v/>
      </c>
      <c r="HF96" s="61" t="str">
        <f t="shared" si="36"/>
        <v/>
      </c>
      <c r="HG96" s="61" t="str">
        <f t="shared" si="36"/>
        <v/>
      </c>
      <c r="HH96" s="61" t="str">
        <f t="shared" si="36"/>
        <v/>
      </c>
      <c r="HI96" s="61" t="str">
        <f t="shared" si="36"/>
        <v/>
      </c>
      <c r="HJ96" s="61" t="str">
        <f t="shared" si="36"/>
        <v/>
      </c>
      <c r="HK96" s="61" t="str">
        <f t="shared" si="36"/>
        <v/>
      </c>
      <c r="HL96" s="61" t="str">
        <f t="shared" si="36"/>
        <v/>
      </c>
      <c r="HM96" s="61" t="str">
        <f t="shared" si="36"/>
        <v/>
      </c>
      <c r="HN96" s="61" t="str">
        <f t="shared" si="36"/>
        <v/>
      </c>
      <c r="HO96" s="61" t="str">
        <f t="shared" si="36"/>
        <v/>
      </c>
      <c r="HP96" s="61" t="str">
        <f t="shared" si="36"/>
        <v/>
      </c>
      <c r="HQ96" s="61" t="str">
        <f t="shared" si="36"/>
        <v/>
      </c>
      <c r="HR96" s="61" t="str">
        <f t="shared" si="36"/>
        <v/>
      </c>
      <c r="HS96" s="61" t="str">
        <f t="shared" si="36"/>
        <v/>
      </c>
      <c r="HT96" s="61" t="str">
        <f t="shared" si="36"/>
        <v/>
      </c>
      <c r="HU96" s="61" t="str">
        <f t="shared" si="36"/>
        <v/>
      </c>
      <c r="HV96" s="61" t="str">
        <f t="shared" si="36"/>
        <v/>
      </c>
      <c r="HW96" s="61" t="str">
        <f t="shared" si="36"/>
        <v/>
      </c>
      <c r="HX96" s="61" t="str">
        <f t="shared" si="36"/>
        <v/>
      </c>
      <c r="HY96" s="61" t="str">
        <f t="shared" si="36"/>
        <v/>
      </c>
      <c r="HZ96" s="61" t="str">
        <f t="shared" si="36"/>
        <v/>
      </c>
      <c r="IA96" s="61" t="str">
        <f t="shared" si="36"/>
        <v/>
      </c>
      <c r="IB96" s="61" t="str">
        <f t="shared" si="36"/>
        <v/>
      </c>
      <c r="IC96" s="61" t="str">
        <f t="shared" si="36"/>
        <v/>
      </c>
      <c r="ID96" s="61" t="str">
        <f t="shared" si="36"/>
        <v/>
      </c>
      <c r="IE96" s="61" t="str">
        <f t="shared" si="36"/>
        <v/>
      </c>
      <c r="IF96" s="61" t="str">
        <f t="shared" si="36"/>
        <v/>
      </c>
      <c r="IG96" s="61" t="str">
        <f t="shared" si="36"/>
        <v/>
      </c>
      <c r="IH96" s="61" t="str">
        <f t="shared" si="36"/>
        <v/>
      </c>
      <c r="II96" s="61" t="str">
        <f t="shared" si="36"/>
        <v/>
      </c>
      <c r="IJ96" s="61" t="str">
        <f t="shared" si="36"/>
        <v/>
      </c>
      <c r="IK96" s="61" t="str">
        <f t="shared" si="36"/>
        <v/>
      </c>
      <c r="IL96" s="61" t="str">
        <f t="shared" si="36"/>
        <v/>
      </c>
      <c r="IM96" s="61" t="str">
        <f t="shared" si="36"/>
        <v/>
      </c>
      <c r="IN96" s="61" t="str">
        <f t="shared" si="36"/>
        <v/>
      </c>
    </row>
    <row r="97" spans="1:248">
      <c r="A97" s="46" t="s">
        <v>1603</v>
      </c>
      <c r="B97" s="60" t="s">
        <v>1602</v>
      </c>
      <c r="C97" s="67"/>
      <c r="D97" s="61">
        <f t="shared" ref="D97:BO97" si="37">IF((SUM(D69:D79))&lt;=0,"",SUM(D69:D79))</f>
        <v>399</v>
      </c>
      <c r="E97" s="61">
        <f t="shared" si="37"/>
        <v>249</v>
      </c>
      <c r="F97" s="61">
        <f t="shared" si="37"/>
        <v>272</v>
      </c>
      <c r="G97" s="61">
        <f t="shared" si="37"/>
        <v>399</v>
      </c>
      <c r="H97" s="61">
        <f t="shared" si="37"/>
        <v>411</v>
      </c>
      <c r="I97" s="61">
        <f t="shared" si="37"/>
        <v>406</v>
      </c>
      <c r="J97" s="61">
        <f t="shared" si="37"/>
        <v>380</v>
      </c>
      <c r="K97" s="61">
        <f t="shared" si="37"/>
        <v>339</v>
      </c>
      <c r="L97" s="61">
        <f t="shared" si="37"/>
        <v>305</v>
      </c>
      <c r="M97" s="61">
        <f t="shared" si="37"/>
        <v>254</v>
      </c>
      <c r="N97" s="61">
        <f t="shared" si="37"/>
        <v>271</v>
      </c>
      <c r="O97" s="61">
        <f t="shared" si="37"/>
        <v>294</v>
      </c>
      <c r="P97" s="61">
        <f t="shared" si="37"/>
        <v>349</v>
      </c>
      <c r="Q97" s="61">
        <f t="shared" si="37"/>
        <v>98</v>
      </c>
      <c r="R97" s="61">
        <f t="shared" si="37"/>
        <v>176</v>
      </c>
      <c r="S97" s="61">
        <f t="shared" si="37"/>
        <v>230</v>
      </c>
      <c r="T97" s="61">
        <f t="shared" si="37"/>
        <v>328</v>
      </c>
      <c r="U97" s="61">
        <f t="shared" si="37"/>
        <v>274</v>
      </c>
      <c r="V97" s="61">
        <f t="shared" si="37"/>
        <v>210</v>
      </c>
      <c r="W97" s="61">
        <f t="shared" si="37"/>
        <v>190</v>
      </c>
      <c r="X97" s="61">
        <f t="shared" si="37"/>
        <v>158</v>
      </c>
      <c r="Y97" s="61">
        <f t="shared" si="37"/>
        <v>147</v>
      </c>
      <c r="Z97" s="61">
        <f t="shared" si="37"/>
        <v>166</v>
      </c>
      <c r="AA97" s="61">
        <f t="shared" si="37"/>
        <v>182</v>
      </c>
      <c r="AB97" s="61">
        <f t="shared" ref="AB97" si="38">IF((SUM(AB69:AB79))&lt;=0,"",SUM(AB69:AB79))</f>
        <v>264</v>
      </c>
      <c r="AC97" s="61">
        <f t="shared" ref="AC97" si="39">IF((SUM(AC69:AC79))&lt;=0,"",SUM(AC69:AC79))</f>
        <v>64</v>
      </c>
      <c r="AD97" s="61">
        <f t="shared" ref="AD97" si="40">IF((SUM(AD69:AD79))&lt;=0,"",SUM(AD69:AD79))</f>
        <v>87</v>
      </c>
      <c r="AE97" s="61">
        <v>184</v>
      </c>
      <c r="AF97" s="61">
        <f t="shared" ref="AF97" si="41">IF((SUM(AF69:AF79))&lt;=0,"",SUM(AF69:AF79))</f>
        <v>231</v>
      </c>
      <c r="AG97" s="61">
        <f t="shared" si="37"/>
        <v>290</v>
      </c>
      <c r="AH97" s="61">
        <f t="shared" ref="AH97" si="42">IF((SUM(AH69:AH79))&lt;=0,"",SUM(AH69:AH79))</f>
        <v>418</v>
      </c>
      <c r="AI97" s="61">
        <f t="shared" si="37"/>
        <v>235</v>
      </c>
      <c r="AJ97" s="61" t="str">
        <f t="shared" si="37"/>
        <v/>
      </c>
      <c r="AK97" s="61" t="str">
        <f t="shared" si="37"/>
        <v/>
      </c>
      <c r="AL97" s="61" t="str">
        <f t="shared" si="37"/>
        <v/>
      </c>
      <c r="AM97" s="61" t="str">
        <f t="shared" si="37"/>
        <v/>
      </c>
      <c r="AN97" s="61" t="str">
        <f t="shared" si="37"/>
        <v/>
      </c>
      <c r="AO97" s="61" t="str">
        <f t="shared" si="37"/>
        <v/>
      </c>
      <c r="AP97" s="61" t="str">
        <f t="shared" si="37"/>
        <v/>
      </c>
      <c r="AQ97" s="61" t="str">
        <f t="shared" si="37"/>
        <v/>
      </c>
      <c r="AR97" s="61" t="str">
        <f t="shared" si="37"/>
        <v/>
      </c>
      <c r="AS97" s="61" t="str">
        <f t="shared" si="37"/>
        <v/>
      </c>
      <c r="AT97" s="61" t="str">
        <f t="shared" si="37"/>
        <v/>
      </c>
      <c r="AU97" s="61" t="str">
        <f t="shared" si="37"/>
        <v/>
      </c>
      <c r="AV97" s="61" t="str">
        <f t="shared" si="37"/>
        <v/>
      </c>
      <c r="AW97" s="61" t="str">
        <f t="shared" si="37"/>
        <v/>
      </c>
      <c r="AX97" s="61" t="str">
        <f t="shared" si="37"/>
        <v/>
      </c>
      <c r="AY97" s="61" t="str">
        <f t="shared" si="37"/>
        <v/>
      </c>
      <c r="AZ97" s="61" t="str">
        <f t="shared" si="37"/>
        <v/>
      </c>
      <c r="BA97" s="61" t="str">
        <f t="shared" si="37"/>
        <v/>
      </c>
      <c r="BB97" s="61" t="str">
        <f t="shared" si="37"/>
        <v/>
      </c>
      <c r="BC97" s="61" t="str">
        <f t="shared" si="37"/>
        <v/>
      </c>
      <c r="BD97" s="61" t="str">
        <f t="shared" si="37"/>
        <v/>
      </c>
      <c r="BE97" s="61" t="str">
        <f t="shared" si="37"/>
        <v/>
      </c>
      <c r="BF97" s="61" t="str">
        <f t="shared" si="37"/>
        <v/>
      </c>
      <c r="BG97" s="61" t="str">
        <f t="shared" si="37"/>
        <v/>
      </c>
      <c r="BH97" s="61" t="str">
        <f t="shared" si="37"/>
        <v/>
      </c>
      <c r="BI97" s="61" t="str">
        <f t="shared" si="37"/>
        <v/>
      </c>
      <c r="BJ97" s="61" t="str">
        <f t="shared" si="37"/>
        <v/>
      </c>
      <c r="BK97" s="61" t="str">
        <f t="shared" si="37"/>
        <v/>
      </c>
      <c r="BL97" s="61" t="str">
        <f t="shared" si="37"/>
        <v/>
      </c>
      <c r="BM97" s="61" t="str">
        <f t="shared" si="37"/>
        <v/>
      </c>
      <c r="BN97" s="61" t="str">
        <f t="shared" si="37"/>
        <v/>
      </c>
      <c r="BO97" s="61" t="str">
        <f t="shared" si="37"/>
        <v/>
      </c>
      <c r="BP97" s="61" t="str">
        <f t="shared" ref="BP97:EA97" si="43">IF((SUM(BP69:BP79))&lt;=0,"",SUM(BP69:BP79))</f>
        <v/>
      </c>
      <c r="BQ97" s="61" t="str">
        <f t="shared" si="43"/>
        <v/>
      </c>
      <c r="BR97" s="61" t="str">
        <f t="shared" si="43"/>
        <v/>
      </c>
      <c r="BS97" s="61" t="str">
        <f t="shared" si="43"/>
        <v/>
      </c>
      <c r="BT97" s="61" t="str">
        <f t="shared" si="43"/>
        <v/>
      </c>
      <c r="BU97" s="61" t="str">
        <f t="shared" si="43"/>
        <v/>
      </c>
      <c r="BV97" s="61" t="str">
        <f t="shared" si="43"/>
        <v/>
      </c>
      <c r="BW97" s="61" t="str">
        <f t="shared" si="43"/>
        <v/>
      </c>
      <c r="BX97" s="61" t="str">
        <f t="shared" si="43"/>
        <v/>
      </c>
      <c r="BY97" s="61" t="str">
        <f t="shared" si="43"/>
        <v/>
      </c>
      <c r="BZ97" s="61" t="str">
        <f t="shared" si="43"/>
        <v/>
      </c>
      <c r="CA97" s="61" t="str">
        <f t="shared" si="43"/>
        <v/>
      </c>
      <c r="CB97" s="61" t="str">
        <f t="shared" si="43"/>
        <v/>
      </c>
      <c r="CC97" s="61" t="str">
        <f t="shared" si="43"/>
        <v/>
      </c>
      <c r="CD97" s="61" t="str">
        <f t="shared" si="43"/>
        <v/>
      </c>
      <c r="CE97" s="61" t="str">
        <f t="shared" si="43"/>
        <v/>
      </c>
      <c r="CF97" s="61" t="str">
        <f t="shared" si="43"/>
        <v/>
      </c>
      <c r="CG97" s="61" t="str">
        <f t="shared" si="43"/>
        <v/>
      </c>
      <c r="CH97" s="61" t="str">
        <f t="shared" si="43"/>
        <v/>
      </c>
      <c r="CI97" s="61" t="str">
        <f t="shared" si="43"/>
        <v/>
      </c>
      <c r="CJ97" s="61" t="str">
        <f t="shared" si="43"/>
        <v/>
      </c>
      <c r="CK97" s="61" t="str">
        <f t="shared" si="43"/>
        <v/>
      </c>
      <c r="CL97" s="61" t="str">
        <f t="shared" si="43"/>
        <v/>
      </c>
      <c r="CM97" s="61" t="str">
        <f t="shared" si="43"/>
        <v/>
      </c>
      <c r="CN97" s="61" t="str">
        <f t="shared" si="43"/>
        <v/>
      </c>
      <c r="CO97" s="61" t="str">
        <f t="shared" si="43"/>
        <v/>
      </c>
      <c r="CP97" s="61" t="str">
        <f t="shared" si="43"/>
        <v/>
      </c>
      <c r="CQ97" s="61" t="str">
        <f t="shared" si="43"/>
        <v/>
      </c>
      <c r="CR97" s="61" t="str">
        <f t="shared" si="43"/>
        <v/>
      </c>
      <c r="CS97" s="61" t="str">
        <f t="shared" si="43"/>
        <v/>
      </c>
      <c r="CT97" s="61" t="str">
        <f t="shared" si="43"/>
        <v/>
      </c>
      <c r="CU97" s="61" t="str">
        <f t="shared" si="43"/>
        <v/>
      </c>
      <c r="CV97" s="61" t="str">
        <f t="shared" si="43"/>
        <v/>
      </c>
      <c r="CW97" s="61" t="str">
        <f t="shared" si="43"/>
        <v/>
      </c>
      <c r="CX97" s="61" t="str">
        <f t="shared" si="43"/>
        <v/>
      </c>
      <c r="CY97" s="61" t="str">
        <f t="shared" si="43"/>
        <v/>
      </c>
      <c r="CZ97" s="61" t="str">
        <f t="shared" si="43"/>
        <v/>
      </c>
      <c r="DA97" s="61" t="str">
        <f t="shared" si="43"/>
        <v/>
      </c>
      <c r="DB97" s="61" t="str">
        <f t="shared" si="43"/>
        <v/>
      </c>
      <c r="DC97" s="61" t="str">
        <f t="shared" si="43"/>
        <v/>
      </c>
      <c r="DD97" s="61" t="str">
        <f t="shared" si="43"/>
        <v/>
      </c>
      <c r="DE97" s="61" t="str">
        <f t="shared" si="43"/>
        <v/>
      </c>
      <c r="DF97" s="61" t="str">
        <f t="shared" si="43"/>
        <v/>
      </c>
      <c r="DG97" s="61" t="str">
        <f t="shared" si="43"/>
        <v/>
      </c>
      <c r="DH97" s="61" t="str">
        <f t="shared" si="43"/>
        <v/>
      </c>
      <c r="DI97" s="61" t="str">
        <f t="shared" si="43"/>
        <v/>
      </c>
      <c r="DJ97" s="61" t="str">
        <f t="shared" si="43"/>
        <v/>
      </c>
      <c r="DK97" s="61" t="str">
        <f t="shared" si="43"/>
        <v/>
      </c>
      <c r="DL97" s="61" t="str">
        <f t="shared" si="43"/>
        <v/>
      </c>
      <c r="DM97" s="61" t="str">
        <f t="shared" si="43"/>
        <v/>
      </c>
      <c r="DN97" s="61" t="str">
        <f t="shared" si="43"/>
        <v/>
      </c>
      <c r="DO97" s="61" t="str">
        <f t="shared" si="43"/>
        <v/>
      </c>
      <c r="DP97" s="61" t="str">
        <f t="shared" si="43"/>
        <v/>
      </c>
      <c r="DQ97" s="61" t="str">
        <f t="shared" si="43"/>
        <v/>
      </c>
      <c r="DR97" s="61" t="str">
        <f t="shared" si="43"/>
        <v/>
      </c>
      <c r="DS97" s="61" t="str">
        <f t="shared" si="43"/>
        <v/>
      </c>
      <c r="DT97" s="61" t="str">
        <f t="shared" si="43"/>
        <v/>
      </c>
      <c r="DU97" s="61" t="str">
        <f t="shared" si="43"/>
        <v/>
      </c>
      <c r="DV97" s="61" t="str">
        <f t="shared" si="43"/>
        <v/>
      </c>
      <c r="DW97" s="61" t="str">
        <f t="shared" si="43"/>
        <v/>
      </c>
      <c r="DX97" s="61" t="str">
        <f t="shared" si="43"/>
        <v/>
      </c>
      <c r="DY97" s="61" t="str">
        <f t="shared" si="43"/>
        <v/>
      </c>
      <c r="DZ97" s="61" t="str">
        <f t="shared" si="43"/>
        <v/>
      </c>
      <c r="EA97" s="61" t="str">
        <f t="shared" si="43"/>
        <v/>
      </c>
      <c r="EB97" s="61" t="str">
        <f t="shared" ref="EB97:GM97" si="44">IF((SUM(EB69:EB79))&lt;=0,"",SUM(EB69:EB79))</f>
        <v/>
      </c>
      <c r="EC97" s="61" t="str">
        <f t="shared" si="44"/>
        <v/>
      </c>
      <c r="ED97" s="61" t="str">
        <f t="shared" si="44"/>
        <v/>
      </c>
      <c r="EE97" s="61" t="str">
        <f t="shared" si="44"/>
        <v/>
      </c>
      <c r="EF97" s="61" t="str">
        <f t="shared" si="44"/>
        <v/>
      </c>
      <c r="EG97" s="61" t="str">
        <f t="shared" si="44"/>
        <v/>
      </c>
      <c r="EH97" s="61" t="str">
        <f t="shared" si="44"/>
        <v/>
      </c>
      <c r="EI97" s="61" t="str">
        <f t="shared" si="44"/>
        <v/>
      </c>
      <c r="EJ97" s="61" t="str">
        <f t="shared" si="44"/>
        <v/>
      </c>
      <c r="EK97" s="61" t="str">
        <f t="shared" si="44"/>
        <v/>
      </c>
      <c r="EL97" s="61" t="str">
        <f t="shared" si="44"/>
        <v/>
      </c>
      <c r="EM97" s="61" t="str">
        <f t="shared" si="44"/>
        <v/>
      </c>
      <c r="EN97" s="61" t="str">
        <f t="shared" si="44"/>
        <v/>
      </c>
      <c r="EO97" s="61" t="str">
        <f t="shared" si="44"/>
        <v/>
      </c>
      <c r="EP97" s="61" t="str">
        <f t="shared" si="44"/>
        <v/>
      </c>
      <c r="EQ97" s="61" t="str">
        <f t="shared" si="44"/>
        <v/>
      </c>
      <c r="ER97" s="61" t="str">
        <f t="shared" si="44"/>
        <v/>
      </c>
      <c r="ES97" s="61" t="str">
        <f t="shared" si="44"/>
        <v/>
      </c>
      <c r="ET97" s="61" t="str">
        <f t="shared" si="44"/>
        <v/>
      </c>
      <c r="EU97" s="61" t="str">
        <f t="shared" si="44"/>
        <v/>
      </c>
      <c r="EV97" s="61" t="str">
        <f t="shared" si="44"/>
        <v/>
      </c>
      <c r="EW97" s="61" t="str">
        <f t="shared" si="44"/>
        <v/>
      </c>
      <c r="EX97" s="61" t="str">
        <f t="shared" si="44"/>
        <v/>
      </c>
      <c r="EY97" s="61" t="str">
        <f t="shared" si="44"/>
        <v/>
      </c>
      <c r="EZ97" s="61" t="str">
        <f t="shared" si="44"/>
        <v/>
      </c>
      <c r="FA97" s="61" t="str">
        <f t="shared" si="44"/>
        <v/>
      </c>
      <c r="FB97" s="61" t="str">
        <f t="shared" si="44"/>
        <v/>
      </c>
      <c r="FC97" s="61" t="str">
        <f t="shared" si="44"/>
        <v/>
      </c>
      <c r="FD97" s="61" t="str">
        <f t="shared" si="44"/>
        <v/>
      </c>
      <c r="FE97" s="61" t="str">
        <f t="shared" si="44"/>
        <v/>
      </c>
      <c r="FF97" s="61" t="str">
        <f t="shared" si="44"/>
        <v/>
      </c>
      <c r="FG97" s="61" t="str">
        <f t="shared" si="44"/>
        <v/>
      </c>
      <c r="FH97" s="61" t="str">
        <f t="shared" si="44"/>
        <v/>
      </c>
      <c r="FI97" s="61" t="str">
        <f t="shared" si="44"/>
        <v/>
      </c>
      <c r="FJ97" s="61" t="str">
        <f t="shared" si="44"/>
        <v/>
      </c>
      <c r="FK97" s="61" t="str">
        <f t="shared" si="44"/>
        <v/>
      </c>
      <c r="FL97" s="61" t="str">
        <f t="shared" si="44"/>
        <v/>
      </c>
      <c r="FM97" s="61" t="str">
        <f t="shared" si="44"/>
        <v/>
      </c>
      <c r="FN97" s="61" t="str">
        <f t="shared" si="44"/>
        <v/>
      </c>
      <c r="FO97" s="61" t="str">
        <f t="shared" si="44"/>
        <v/>
      </c>
      <c r="FP97" s="61" t="str">
        <f t="shared" si="44"/>
        <v/>
      </c>
      <c r="FQ97" s="61" t="str">
        <f t="shared" si="44"/>
        <v/>
      </c>
      <c r="FR97" s="61" t="str">
        <f t="shared" si="44"/>
        <v/>
      </c>
      <c r="FS97" s="61" t="str">
        <f t="shared" si="44"/>
        <v/>
      </c>
      <c r="FT97" s="61" t="str">
        <f t="shared" si="44"/>
        <v/>
      </c>
      <c r="FU97" s="61" t="str">
        <f t="shared" si="44"/>
        <v/>
      </c>
      <c r="FV97" s="61" t="str">
        <f t="shared" si="44"/>
        <v/>
      </c>
      <c r="FW97" s="61" t="str">
        <f t="shared" si="44"/>
        <v/>
      </c>
      <c r="FX97" s="61" t="str">
        <f t="shared" si="44"/>
        <v/>
      </c>
      <c r="FY97" s="61" t="str">
        <f t="shared" si="44"/>
        <v/>
      </c>
      <c r="FZ97" s="61" t="str">
        <f t="shared" si="44"/>
        <v/>
      </c>
      <c r="GA97" s="61" t="str">
        <f t="shared" si="44"/>
        <v/>
      </c>
      <c r="GB97" s="61" t="str">
        <f t="shared" si="44"/>
        <v/>
      </c>
      <c r="GC97" s="61" t="str">
        <f t="shared" si="44"/>
        <v/>
      </c>
      <c r="GD97" s="61" t="str">
        <f t="shared" si="44"/>
        <v/>
      </c>
      <c r="GE97" s="61" t="str">
        <f t="shared" si="44"/>
        <v/>
      </c>
      <c r="GF97" s="61" t="str">
        <f t="shared" si="44"/>
        <v/>
      </c>
      <c r="GG97" s="61" t="str">
        <f t="shared" si="44"/>
        <v/>
      </c>
      <c r="GH97" s="61" t="str">
        <f t="shared" si="44"/>
        <v/>
      </c>
      <c r="GI97" s="61" t="str">
        <f t="shared" si="44"/>
        <v/>
      </c>
      <c r="GJ97" s="61" t="str">
        <f t="shared" si="44"/>
        <v/>
      </c>
      <c r="GK97" s="61" t="str">
        <f t="shared" si="44"/>
        <v/>
      </c>
      <c r="GL97" s="61" t="str">
        <f t="shared" si="44"/>
        <v/>
      </c>
      <c r="GM97" s="61" t="str">
        <f t="shared" si="44"/>
        <v/>
      </c>
      <c r="GN97" s="61" t="str">
        <f t="shared" ref="GN97:IN97" si="45">IF((SUM(GN69:GN79))&lt;=0,"",SUM(GN69:GN79))</f>
        <v/>
      </c>
      <c r="GO97" s="61" t="str">
        <f t="shared" si="45"/>
        <v/>
      </c>
      <c r="GP97" s="61" t="str">
        <f t="shared" si="45"/>
        <v/>
      </c>
      <c r="GQ97" s="61" t="str">
        <f t="shared" si="45"/>
        <v/>
      </c>
      <c r="GR97" s="61" t="str">
        <f t="shared" si="45"/>
        <v/>
      </c>
      <c r="GS97" s="61" t="str">
        <f t="shared" si="45"/>
        <v/>
      </c>
      <c r="GT97" s="61" t="str">
        <f t="shared" si="45"/>
        <v/>
      </c>
      <c r="GU97" s="61" t="str">
        <f t="shared" si="45"/>
        <v/>
      </c>
      <c r="GV97" s="61" t="str">
        <f t="shared" si="45"/>
        <v/>
      </c>
      <c r="GW97" s="61" t="str">
        <f t="shared" si="45"/>
        <v/>
      </c>
      <c r="GX97" s="61" t="str">
        <f t="shared" si="45"/>
        <v/>
      </c>
      <c r="GY97" s="61" t="str">
        <f t="shared" si="45"/>
        <v/>
      </c>
      <c r="GZ97" s="61" t="str">
        <f t="shared" si="45"/>
        <v/>
      </c>
      <c r="HA97" s="61" t="str">
        <f t="shared" si="45"/>
        <v/>
      </c>
      <c r="HB97" s="61" t="str">
        <f t="shared" si="45"/>
        <v/>
      </c>
      <c r="HC97" s="61" t="str">
        <f t="shared" si="45"/>
        <v/>
      </c>
      <c r="HD97" s="61" t="str">
        <f t="shared" si="45"/>
        <v/>
      </c>
      <c r="HE97" s="61" t="str">
        <f t="shared" si="45"/>
        <v/>
      </c>
      <c r="HF97" s="61" t="str">
        <f t="shared" si="45"/>
        <v/>
      </c>
      <c r="HG97" s="61" t="str">
        <f t="shared" si="45"/>
        <v/>
      </c>
      <c r="HH97" s="61" t="str">
        <f t="shared" si="45"/>
        <v/>
      </c>
      <c r="HI97" s="61" t="str">
        <f t="shared" si="45"/>
        <v/>
      </c>
      <c r="HJ97" s="61" t="str">
        <f t="shared" si="45"/>
        <v/>
      </c>
      <c r="HK97" s="61" t="str">
        <f t="shared" si="45"/>
        <v/>
      </c>
      <c r="HL97" s="61" t="str">
        <f t="shared" si="45"/>
        <v/>
      </c>
      <c r="HM97" s="61" t="str">
        <f t="shared" si="45"/>
        <v/>
      </c>
      <c r="HN97" s="61" t="str">
        <f t="shared" si="45"/>
        <v/>
      </c>
      <c r="HO97" s="61" t="str">
        <f t="shared" si="45"/>
        <v/>
      </c>
      <c r="HP97" s="61" t="str">
        <f t="shared" si="45"/>
        <v/>
      </c>
      <c r="HQ97" s="61" t="str">
        <f t="shared" si="45"/>
        <v/>
      </c>
      <c r="HR97" s="61" t="str">
        <f t="shared" si="45"/>
        <v/>
      </c>
      <c r="HS97" s="61" t="str">
        <f t="shared" si="45"/>
        <v/>
      </c>
      <c r="HT97" s="61" t="str">
        <f t="shared" si="45"/>
        <v/>
      </c>
      <c r="HU97" s="61" t="str">
        <f t="shared" si="45"/>
        <v/>
      </c>
      <c r="HV97" s="61" t="str">
        <f t="shared" si="45"/>
        <v/>
      </c>
      <c r="HW97" s="61" t="str">
        <f t="shared" si="45"/>
        <v/>
      </c>
      <c r="HX97" s="61" t="str">
        <f t="shared" si="45"/>
        <v/>
      </c>
      <c r="HY97" s="61" t="str">
        <f t="shared" si="45"/>
        <v/>
      </c>
      <c r="HZ97" s="61" t="str">
        <f t="shared" si="45"/>
        <v/>
      </c>
      <c r="IA97" s="61" t="str">
        <f t="shared" si="45"/>
        <v/>
      </c>
      <c r="IB97" s="61" t="str">
        <f t="shared" si="45"/>
        <v/>
      </c>
      <c r="IC97" s="61" t="str">
        <f t="shared" si="45"/>
        <v/>
      </c>
      <c r="ID97" s="61" t="str">
        <f t="shared" si="45"/>
        <v/>
      </c>
      <c r="IE97" s="61" t="str">
        <f t="shared" si="45"/>
        <v/>
      </c>
      <c r="IF97" s="61" t="str">
        <f t="shared" si="45"/>
        <v/>
      </c>
      <c r="IG97" s="61" t="str">
        <f t="shared" si="45"/>
        <v/>
      </c>
      <c r="IH97" s="61" t="str">
        <f t="shared" si="45"/>
        <v/>
      </c>
      <c r="II97" s="61" t="str">
        <f t="shared" si="45"/>
        <v/>
      </c>
      <c r="IJ97" s="61" t="str">
        <f t="shared" si="45"/>
        <v/>
      </c>
      <c r="IK97" s="61" t="str">
        <f t="shared" si="45"/>
        <v/>
      </c>
      <c r="IL97" s="61" t="str">
        <f t="shared" si="45"/>
        <v/>
      </c>
      <c r="IM97" s="61" t="str">
        <f t="shared" si="45"/>
        <v/>
      </c>
      <c r="IN97" s="61" t="str">
        <f t="shared" si="45"/>
        <v/>
      </c>
    </row>
    <row r="98" spans="1:248" ht="13.5">
      <c r="A98" s="46" t="s">
        <v>1604</v>
      </c>
      <c r="B98" s="52" t="s">
        <v>516</v>
      </c>
      <c r="C98" s="64">
        <v>1</v>
      </c>
      <c r="D98" s="63">
        <v>902</v>
      </c>
      <c r="E98" s="63">
        <v>356</v>
      </c>
      <c r="F98" s="63">
        <v>381</v>
      </c>
      <c r="G98" s="62">
        <v>1812</v>
      </c>
      <c r="H98" s="62">
        <v>2340</v>
      </c>
      <c r="I98" s="62">
        <v>2578</v>
      </c>
      <c r="J98" s="62">
        <v>2445</v>
      </c>
      <c r="K98" s="62">
        <v>2076</v>
      </c>
      <c r="L98" s="62">
        <v>1943</v>
      </c>
      <c r="M98" s="62">
        <v>1902</v>
      </c>
      <c r="N98" s="62">
        <v>1964</v>
      </c>
      <c r="O98" s="62">
        <v>2247</v>
      </c>
      <c r="P98" s="62">
        <v>3201</v>
      </c>
      <c r="Q98" s="63">
        <v>726</v>
      </c>
      <c r="R98" s="62">
        <v>1183</v>
      </c>
      <c r="S98" s="62">
        <v>1714</v>
      </c>
      <c r="T98" s="62">
        <v>1872</v>
      </c>
      <c r="U98" s="62">
        <v>1904</v>
      </c>
      <c r="V98" s="62">
        <v>1767</v>
      </c>
      <c r="W98" s="62">
        <v>1711</v>
      </c>
      <c r="X98" s="62">
        <v>1381</v>
      </c>
      <c r="Y98" s="62">
        <v>1067</v>
      </c>
      <c r="Z98" s="62">
        <v>1807</v>
      </c>
      <c r="AA98" s="62">
        <v>1819</v>
      </c>
      <c r="AB98" s="71">
        <v>2715</v>
      </c>
      <c r="AC98" s="1139">
        <v>535</v>
      </c>
      <c r="AD98" s="1145">
        <v>966</v>
      </c>
      <c r="AE98" s="46">
        <v>1479</v>
      </c>
      <c r="AF98" s="1246">
        <v>2020</v>
      </c>
      <c r="AG98" s="1264">
        <v>2308</v>
      </c>
      <c r="AH98" s="1270">
        <v>3981</v>
      </c>
      <c r="AI98" s="1295">
        <v>976</v>
      </c>
    </row>
    <row r="99" spans="1:248" ht="13.5">
      <c r="A99" s="46" t="s">
        <v>1604</v>
      </c>
      <c r="B99" s="52" t="s">
        <v>525</v>
      </c>
      <c r="C99" s="44">
        <v>2</v>
      </c>
      <c r="D99" s="63">
        <v>144</v>
      </c>
      <c r="E99" s="63">
        <v>54</v>
      </c>
      <c r="F99" s="63">
        <v>65</v>
      </c>
      <c r="G99" s="63">
        <v>301</v>
      </c>
      <c r="H99" s="63">
        <v>390</v>
      </c>
      <c r="I99" s="63">
        <v>388</v>
      </c>
      <c r="J99" s="63">
        <v>339</v>
      </c>
      <c r="K99" s="63">
        <v>298</v>
      </c>
      <c r="L99" s="63">
        <v>308</v>
      </c>
      <c r="M99" s="63">
        <v>278</v>
      </c>
      <c r="N99" s="63">
        <v>316</v>
      </c>
      <c r="O99" s="63">
        <v>338</v>
      </c>
      <c r="P99" s="63">
        <v>402</v>
      </c>
      <c r="Q99" s="63">
        <v>95</v>
      </c>
      <c r="R99" s="63">
        <v>150</v>
      </c>
      <c r="S99" s="63">
        <v>243</v>
      </c>
      <c r="T99" s="63">
        <v>257</v>
      </c>
      <c r="U99" s="63">
        <v>314</v>
      </c>
      <c r="V99" s="63">
        <v>237</v>
      </c>
      <c r="W99" s="63">
        <v>240</v>
      </c>
      <c r="X99" s="63">
        <v>179</v>
      </c>
      <c r="Y99" s="63">
        <v>142</v>
      </c>
      <c r="Z99" s="63">
        <v>213</v>
      </c>
      <c r="AA99" s="63">
        <v>224</v>
      </c>
      <c r="AB99" s="72">
        <v>314</v>
      </c>
      <c r="AC99" s="1139">
        <v>69</v>
      </c>
      <c r="AD99" s="1145">
        <v>119</v>
      </c>
      <c r="AE99" s="46">
        <v>196</v>
      </c>
      <c r="AF99" s="1247">
        <v>238</v>
      </c>
      <c r="AG99" s="1265">
        <v>349</v>
      </c>
      <c r="AH99" s="1271">
        <v>502</v>
      </c>
      <c r="AI99" s="1295">
        <v>117</v>
      </c>
    </row>
    <row r="100" spans="1:248" ht="13.5">
      <c r="A100" s="46" t="s">
        <v>1604</v>
      </c>
      <c r="B100" s="56" t="s">
        <v>1576</v>
      </c>
      <c r="C100" s="67"/>
      <c r="D100" s="63">
        <v>3</v>
      </c>
      <c r="E100" s="63">
        <v>3</v>
      </c>
      <c r="F100" s="63">
        <v>0</v>
      </c>
      <c r="G100" s="63">
        <v>6</v>
      </c>
      <c r="H100" s="63">
        <v>5</v>
      </c>
      <c r="I100" s="63">
        <v>2</v>
      </c>
      <c r="J100" s="63">
        <v>3</v>
      </c>
      <c r="K100" s="63">
        <v>2</v>
      </c>
      <c r="L100" s="63">
        <v>5</v>
      </c>
      <c r="M100" s="63">
        <v>3</v>
      </c>
      <c r="N100" s="63">
        <v>7</v>
      </c>
      <c r="O100" s="63">
        <v>4</v>
      </c>
      <c r="P100" s="63">
        <v>4</v>
      </c>
      <c r="Q100" s="63">
        <v>1</v>
      </c>
      <c r="R100" s="63">
        <v>3</v>
      </c>
      <c r="S100" s="63">
        <v>3</v>
      </c>
      <c r="T100" s="63">
        <v>6</v>
      </c>
      <c r="U100" s="63">
        <v>3</v>
      </c>
      <c r="V100" s="63">
        <v>3</v>
      </c>
      <c r="W100" s="63">
        <v>3</v>
      </c>
      <c r="X100" s="63">
        <v>3</v>
      </c>
      <c r="Y100" s="63">
        <v>6</v>
      </c>
      <c r="Z100" s="63">
        <v>3</v>
      </c>
      <c r="AA100" s="63">
        <v>5</v>
      </c>
      <c r="AB100" s="72">
        <v>9</v>
      </c>
      <c r="AC100" s="1139">
        <v>1</v>
      </c>
      <c r="AD100" s="1145">
        <v>4</v>
      </c>
      <c r="AE100" s="46">
        <v>2</v>
      </c>
      <c r="AF100" s="1247">
        <v>3</v>
      </c>
      <c r="AG100" s="1265">
        <v>8</v>
      </c>
      <c r="AH100" s="1271">
        <v>7</v>
      </c>
      <c r="AI100" s="1295">
        <v>2</v>
      </c>
    </row>
    <row r="101" spans="1:248" ht="13.5">
      <c r="A101" s="46" t="s">
        <v>1604</v>
      </c>
      <c r="B101" s="56" t="s">
        <v>1577</v>
      </c>
      <c r="C101" s="67"/>
      <c r="D101" s="63">
        <v>1</v>
      </c>
      <c r="E101" s="63">
        <v>4</v>
      </c>
      <c r="F101" s="63">
        <v>0</v>
      </c>
      <c r="G101" s="63">
        <v>3</v>
      </c>
      <c r="H101" s="63">
        <v>2</v>
      </c>
      <c r="I101" s="63">
        <v>1</v>
      </c>
      <c r="J101" s="63">
        <v>3</v>
      </c>
      <c r="K101" s="63">
        <v>3</v>
      </c>
      <c r="L101" s="63">
        <v>4</v>
      </c>
      <c r="M101" s="63">
        <v>3</v>
      </c>
      <c r="N101" s="63">
        <v>1</v>
      </c>
      <c r="O101" s="63">
        <v>4</v>
      </c>
      <c r="P101" s="63">
        <v>3</v>
      </c>
      <c r="Q101" s="63">
        <v>1</v>
      </c>
      <c r="R101" s="63">
        <v>7</v>
      </c>
      <c r="S101" s="63">
        <v>1</v>
      </c>
      <c r="T101" s="63">
        <v>4</v>
      </c>
      <c r="U101" s="63">
        <v>5</v>
      </c>
      <c r="V101" s="63">
        <v>1</v>
      </c>
      <c r="W101" s="63">
        <v>3</v>
      </c>
      <c r="X101" s="63">
        <v>5</v>
      </c>
      <c r="Y101" s="63">
        <v>2</v>
      </c>
      <c r="Z101" s="63">
        <v>4</v>
      </c>
      <c r="AA101" s="63">
        <v>2</v>
      </c>
      <c r="AB101" s="72">
        <v>5</v>
      </c>
      <c r="AC101" s="1139">
        <v>1</v>
      </c>
      <c r="AD101" s="1145">
        <v>1</v>
      </c>
      <c r="AE101" s="46">
        <v>1</v>
      </c>
      <c r="AF101" s="1247">
        <v>1</v>
      </c>
      <c r="AG101" s="1265">
        <v>8</v>
      </c>
      <c r="AH101" s="1271">
        <v>5</v>
      </c>
      <c r="AI101" s="1295">
        <v>5</v>
      </c>
    </row>
    <row r="102" spans="1:248" ht="13.5">
      <c r="A102" s="46" t="s">
        <v>1604</v>
      </c>
      <c r="B102" s="56" t="s">
        <v>1578</v>
      </c>
      <c r="C102" s="67"/>
      <c r="D102" s="63">
        <v>3</v>
      </c>
      <c r="E102" s="63">
        <v>0</v>
      </c>
      <c r="F102" s="63">
        <v>1</v>
      </c>
      <c r="G102" s="63">
        <v>4</v>
      </c>
      <c r="H102" s="63">
        <v>8</v>
      </c>
      <c r="I102" s="63">
        <v>5</v>
      </c>
      <c r="J102" s="63">
        <v>4</v>
      </c>
      <c r="K102" s="63">
        <v>1</v>
      </c>
      <c r="L102" s="63">
        <v>4</v>
      </c>
      <c r="M102" s="63">
        <v>5</v>
      </c>
      <c r="N102" s="63">
        <v>9</v>
      </c>
      <c r="O102" s="63">
        <v>8</v>
      </c>
      <c r="P102" s="63">
        <v>13</v>
      </c>
      <c r="Q102" s="63">
        <v>2</v>
      </c>
      <c r="R102" s="63">
        <v>3</v>
      </c>
      <c r="S102" s="63">
        <v>7</v>
      </c>
      <c r="T102" s="63">
        <v>3</v>
      </c>
      <c r="U102" s="63">
        <v>12</v>
      </c>
      <c r="V102" s="63">
        <v>3</v>
      </c>
      <c r="W102" s="63">
        <v>9</v>
      </c>
      <c r="X102" s="63">
        <v>5</v>
      </c>
      <c r="Y102" s="63">
        <v>3</v>
      </c>
      <c r="Z102" s="63">
        <v>9</v>
      </c>
      <c r="AA102" s="63">
        <v>4</v>
      </c>
      <c r="AB102" s="72">
        <v>11</v>
      </c>
      <c r="AC102" s="1139">
        <v>2</v>
      </c>
      <c r="AD102" s="1145">
        <v>4</v>
      </c>
      <c r="AE102" s="46">
        <v>1</v>
      </c>
      <c r="AF102" s="1247">
        <v>5</v>
      </c>
      <c r="AG102" s="1265">
        <v>5</v>
      </c>
      <c r="AH102" s="1271">
        <v>14</v>
      </c>
      <c r="AI102" s="1295">
        <v>3</v>
      </c>
    </row>
    <row r="103" spans="1:248" ht="13.5">
      <c r="A103" s="46" t="s">
        <v>1604</v>
      </c>
      <c r="B103" s="56" t="s">
        <v>1579</v>
      </c>
      <c r="C103" s="67"/>
      <c r="D103" s="63">
        <v>2</v>
      </c>
      <c r="E103" s="63">
        <v>5</v>
      </c>
      <c r="F103" s="63">
        <v>3</v>
      </c>
      <c r="G103" s="63">
        <v>6</v>
      </c>
      <c r="H103" s="63">
        <v>13</v>
      </c>
      <c r="I103" s="63">
        <v>7</v>
      </c>
      <c r="J103" s="63">
        <v>6</v>
      </c>
      <c r="K103" s="63">
        <v>7</v>
      </c>
      <c r="L103" s="63">
        <v>11</v>
      </c>
      <c r="M103" s="63">
        <v>3</v>
      </c>
      <c r="N103" s="63">
        <v>10</v>
      </c>
      <c r="O103" s="63">
        <v>6</v>
      </c>
      <c r="P103" s="63">
        <v>5</v>
      </c>
      <c r="Q103" s="63">
        <v>1</v>
      </c>
      <c r="R103" s="63">
        <v>3</v>
      </c>
      <c r="S103" s="63">
        <v>5</v>
      </c>
      <c r="T103" s="63">
        <v>6</v>
      </c>
      <c r="U103" s="63">
        <v>4</v>
      </c>
      <c r="V103" s="63">
        <v>9</v>
      </c>
      <c r="W103" s="63">
        <v>6</v>
      </c>
      <c r="X103" s="63">
        <v>5</v>
      </c>
      <c r="Y103" s="63">
        <v>3</v>
      </c>
      <c r="Z103" s="63">
        <v>1</v>
      </c>
      <c r="AA103" s="63">
        <v>5</v>
      </c>
      <c r="AB103" s="72">
        <v>9</v>
      </c>
      <c r="AC103" s="1139">
        <v>2</v>
      </c>
      <c r="AD103" s="1145">
        <v>7</v>
      </c>
      <c r="AE103" s="46">
        <v>3</v>
      </c>
      <c r="AF103" s="1247">
        <v>7</v>
      </c>
      <c r="AG103" s="1265">
        <v>7</v>
      </c>
      <c r="AH103" s="1271">
        <v>14</v>
      </c>
      <c r="AI103" s="1295">
        <v>0</v>
      </c>
    </row>
    <row r="104" spans="1:248" ht="13.5">
      <c r="A104" s="46" t="s">
        <v>1604</v>
      </c>
      <c r="B104" s="56" t="s">
        <v>1580</v>
      </c>
      <c r="C104" s="67"/>
      <c r="D104" s="63">
        <v>0</v>
      </c>
      <c r="E104" s="63">
        <v>0</v>
      </c>
      <c r="F104" s="63">
        <v>0</v>
      </c>
      <c r="G104" s="63">
        <v>13</v>
      </c>
      <c r="H104" s="63">
        <v>23</v>
      </c>
      <c r="I104" s="63">
        <v>23</v>
      </c>
      <c r="J104" s="63">
        <v>17</v>
      </c>
      <c r="K104" s="63">
        <v>23</v>
      </c>
      <c r="L104" s="63">
        <v>11</v>
      </c>
      <c r="M104" s="63">
        <v>24</v>
      </c>
      <c r="N104" s="63">
        <v>17</v>
      </c>
      <c r="O104" s="63">
        <v>26</v>
      </c>
      <c r="P104" s="63">
        <v>30</v>
      </c>
      <c r="Q104" s="63">
        <v>4</v>
      </c>
      <c r="R104" s="63">
        <v>6</v>
      </c>
      <c r="S104" s="63">
        <v>11</v>
      </c>
      <c r="T104" s="63">
        <v>10</v>
      </c>
      <c r="U104" s="63">
        <v>11</v>
      </c>
      <c r="V104" s="63">
        <v>10</v>
      </c>
      <c r="W104" s="63">
        <v>15</v>
      </c>
      <c r="X104" s="63">
        <v>4</v>
      </c>
      <c r="Y104" s="63">
        <v>10</v>
      </c>
      <c r="Z104" s="63">
        <v>8</v>
      </c>
      <c r="AA104" s="63">
        <v>14</v>
      </c>
      <c r="AB104" s="72">
        <v>18</v>
      </c>
      <c r="AC104" s="1139">
        <v>3</v>
      </c>
      <c r="AD104" s="1145">
        <v>2</v>
      </c>
      <c r="AE104" s="46">
        <v>12</v>
      </c>
      <c r="AF104" s="1247">
        <v>15</v>
      </c>
      <c r="AG104" s="1265">
        <v>22</v>
      </c>
      <c r="AH104" s="1271">
        <v>35</v>
      </c>
      <c r="AI104" s="1295">
        <v>7</v>
      </c>
    </row>
    <row r="105" spans="1:248" ht="13.5">
      <c r="A105" s="46" t="s">
        <v>1604</v>
      </c>
      <c r="B105" s="56" t="s">
        <v>1581</v>
      </c>
      <c r="C105" s="67"/>
      <c r="D105" s="63">
        <v>5</v>
      </c>
      <c r="E105" s="63">
        <v>3</v>
      </c>
      <c r="F105" s="63">
        <v>0</v>
      </c>
      <c r="G105" s="63">
        <v>10</v>
      </c>
      <c r="H105" s="63">
        <v>15</v>
      </c>
      <c r="I105" s="63">
        <v>19</v>
      </c>
      <c r="J105" s="63">
        <v>17</v>
      </c>
      <c r="K105" s="63">
        <v>11</v>
      </c>
      <c r="L105" s="63">
        <v>10</v>
      </c>
      <c r="M105" s="63">
        <v>16</v>
      </c>
      <c r="N105" s="63">
        <v>15</v>
      </c>
      <c r="O105" s="63">
        <v>9</v>
      </c>
      <c r="P105" s="63">
        <v>19</v>
      </c>
      <c r="Q105" s="63">
        <v>5</v>
      </c>
      <c r="R105" s="63">
        <v>2</v>
      </c>
      <c r="S105" s="63">
        <v>16</v>
      </c>
      <c r="T105" s="63">
        <v>9</v>
      </c>
      <c r="U105" s="63">
        <v>16</v>
      </c>
      <c r="V105" s="63">
        <v>11</v>
      </c>
      <c r="W105" s="63">
        <v>7</v>
      </c>
      <c r="X105" s="63">
        <v>3</v>
      </c>
      <c r="Y105" s="63">
        <v>3</v>
      </c>
      <c r="Z105" s="63">
        <v>16</v>
      </c>
      <c r="AA105" s="63">
        <v>8</v>
      </c>
      <c r="AB105" s="72">
        <v>21</v>
      </c>
      <c r="AC105" s="1139">
        <v>7</v>
      </c>
      <c r="AD105" s="1145">
        <v>9</v>
      </c>
      <c r="AE105" s="46">
        <v>5</v>
      </c>
      <c r="AF105" s="1247">
        <v>10</v>
      </c>
      <c r="AG105" s="1265">
        <v>16</v>
      </c>
      <c r="AH105" s="1271">
        <v>21</v>
      </c>
      <c r="AI105" s="1295">
        <v>4</v>
      </c>
    </row>
    <row r="106" spans="1:248" ht="13.5">
      <c r="A106" s="46" t="s">
        <v>1604</v>
      </c>
      <c r="B106" s="56" t="s">
        <v>1582</v>
      </c>
      <c r="C106" s="67"/>
      <c r="D106" s="63">
        <v>14</v>
      </c>
      <c r="E106" s="63">
        <v>0</v>
      </c>
      <c r="F106" s="63">
        <v>1</v>
      </c>
      <c r="G106" s="63">
        <v>20</v>
      </c>
      <c r="H106" s="63">
        <v>23</v>
      </c>
      <c r="I106" s="63">
        <v>32</v>
      </c>
      <c r="J106" s="63">
        <v>29</v>
      </c>
      <c r="K106" s="63">
        <v>23</v>
      </c>
      <c r="L106" s="63">
        <v>20</v>
      </c>
      <c r="M106" s="63">
        <v>23</v>
      </c>
      <c r="N106" s="63">
        <v>35</v>
      </c>
      <c r="O106" s="63">
        <v>35</v>
      </c>
      <c r="P106" s="63">
        <v>29</v>
      </c>
      <c r="Q106" s="63">
        <v>5</v>
      </c>
      <c r="R106" s="63">
        <v>11</v>
      </c>
      <c r="S106" s="63">
        <v>26</v>
      </c>
      <c r="T106" s="63">
        <v>25</v>
      </c>
      <c r="U106" s="63">
        <v>28</v>
      </c>
      <c r="V106" s="63">
        <v>16</v>
      </c>
      <c r="W106" s="63">
        <v>12</v>
      </c>
      <c r="X106" s="63">
        <v>16</v>
      </c>
      <c r="Y106" s="63">
        <v>13</v>
      </c>
      <c r="Z106" s="63">
        <v>23</v>
      </c>
      <c r="AA106" s="63">
        <v>19</v>
      </c>
      <c r="AB106" s="72">
        <v>22</v>
      </c>
      <c r="AC106" s="1139">
        <v>1</v>
      </c>
      <c r="AD106" s="1145">
        <v>13</v>
      </c>
      <c r="AE106" s="46">
        <v>22</v>
      </c>
      <c r="AF106" s="1247">
        <v>15</v>
      </c>
      <c r="AG106" s="1265">
        <v>19</v>
      </c>
      <c r="AH106" s="1271">
        <v>31</v>
      </c>
      <c r="AI106" s="1295">
        <v>8</v>
      </c>
    </row>
    <row r="107" spans="1:248" ht="13.5">
      <c r="A107" s="46" t="s">
        <v>1604</v>
      </c>
      <c r="B107" s="56" t="s">
        <v>1583</v>
      </c>
      <c r="C107" s="67"/>
      <c r="D107" s="63">
        <v>9</v>
      </c>
      <c r="E107" s="63">
        <v>3</v>
      </c>
      <c r="F107" s="63">
        <v>4</v>
      </c>
      <c r="G107" s="63">
        <v>12</v>
      </c>
      <c r="H107" s="63">
        <v>11</v>
      </c>
      <c r="I107" s="63">
        <v>19</v>
      </c>
      <c r="J107" s="63">
        <v>13</v>
      </c>
      <c r="K107" s="63">
        <v>14</v>
      </c>
      <c r="L107" s="63">
        <v>19</v>
      </c>
      <c r="M107" s="63">
        <v>16</v>
      </c>
      <c r="N107" s="63">
        <v>15</v>
      </c>
      <c r="O107" s="63">
        <v>16</v>
      </c>
      <c r="P107" s="63">
        <v>21</v>
      </c>
      <c r="Q107" s="63">
        <v>6</v>
      </c>
      <c r="R107" s="63">
        <v>10</v>
      </c>
      <c r="S107" s="63">
        <v>14</v>
      </c>
      <c r="T107" s="63">
        <v>11</v>
      </c>
      <c r="U107" s="63">
        <v>15</v>
      </c>
      <c r="V107" s="63">
        <v>14</v>
      </c>
      <c r="W107" s="63">
        <v>12</v>
      </c>
      <c r="X107" s="63">
        <v>11</v>
      </c>
      <c r="Y107" s="63">
        <v>6</v>
      </c>
      <c r="Z107" s="63">
        <v>20</v>
      </c>
      <c r="AA107" s="63">
        <v>16</v>
      </c>
      <c r="AB107" s="72">
        <v>17</v>
      </c>
      <c r="AC107" s="1139">
        <v>7</v>
      </c>
      <c r="AD107" s="1145">
        <v>8</v>
      </c>
      <c r="AE107" s="46">
        <v>17</v>
      </c>
      <c r="AF107" s="1247">
        <v>15</v>
      </c>
      <c r="AG107" s="1265">
        <v>18</v>
      </c>
      <c r="AH107" s="1271">
        <v>24</v>
      </c>
      <c r="AI107" s="1295">
        <v>9</v>
      </c>
    </row>
    <row r="108" spans="1:248" ht="13.5">
      <c r="A108" s="46" t="s">
        <v>1604</v>
      </c>
      <c r="B108" s="56" t="s">
        <v>1584</v>
      </c>
      <c r="C108" s="67"/>
      <c r="D108" s="63">
        <v>3</v>
      </c>
      <c r="E108" s="63">
        <v>2</v>
      </c>
      <c r="F108" s="63">
        <v>0</v>
      </c>
      <c r="G108" s="63">
        <v>16</v>
      </c>
      <c r="H108" s="63">
        <v>19</v>
      </c>
      <c r="I108" s="63">
        <v>25</v>
      </c>
      <c r="J108" s="63">
        <v>25</v>
      </c>
      <c r="K108" s="63">
        <v>10</v>
      </c>
      <c r="L108" s="63">
        <v>12</v>
      </c>
      <c r="M108" s="63">
        <v>17</v>
      </c>
      <c r="N108" s="63">
        <v>19</v>
      </c>
      <c r="O108" s="63">
        <v>16</v>
      </c>
      <c r="P108" s="63">
        <v>19</v>
      </c>
      <c r="Q108" s="63">
        <v>6</v>
      </c>
      <c r="R108" s="63">
        <v>4</v>
      </c>
      <c r="S108" s="63">
        <v>11</v>
      </c>
      <c r="T108" s="63">
        <v>7</v>
      </c>
      <c r="U108" s="63">
        <v>13</v>
      </c>
      <c r="V108" s="63">
        <v>15</v>
      </c>
      <c r="W108" s="63">
        <v>16</v>
      </c>
      <c r="X108" s="63">
        <v>14</v>
      </c>
      <c r="Y108" s="63">
        <v>4</v>
      </c>
      <c r="Z108" s="63">
        <v>11</v>
      </c>
      <c r="AA108" s="63">
        <v>9</v>
      </c>
      <c r="AB108" s="72">
        <v>18</v>
      </c>
      <c r="AC108" s="1139">
        <v>5</v>
      </c>
      <c r="AD108" s="1145">
        <v>11</v>
      </c>
      <c r="AE108" s="46">
        <v>18</v>
      </c>
      <c r="AF108" s="1247">
        <v>16</v>
      </c>
      <c r="AG108" s="1265">
        <v>21</v>
      </c>
      <c r="AH108" s="1271">
        <v>33</v>
      </c>
      <c r="AI108" s="1295">
        <v>5</v>
      </c>
    </row>
    <row r="109" spans="1:248" ht="13.5">
      <c r="A109" s="46" t="s">
        <v>1604</v>
      </c>
      <c r="B109" s="56" t="s">
        <v>1585</v>
      </c>
      <c r="C109" s="67"/>
      <c r="D109" s="63">
        <v>3</v>
      </c>
      <c r="E109" s="63">
        <v>1</v>
      </c>
      <c r="F109" s="63">
        <v>3</v>
      </c>
      <c r="G109" s="63">
        <v>7</v>
      </c>
      <c r="H109" s="63">
        <v>10</v>
      </c>
      <c r="I109" s="63">
        <v>7</v>
      </c>
      <c r="J109" s="63">
        <v>7</v>
      </c>
      <c r="K109" s="63">
        <v>12</v>
      </c>
      <c r="L109" s="63">
        <v>16</v>
      </c>
      <c r="M109" s="63">
        <v>6</v>
      </c>
      <c r="N109" s="63">
        <v>10</v>
      </c>
      <c r="O109" s="63">
        <v>13</v>
      </c>
      <c r="P109" s="63">
        <v>18</v>
      </c>
      <c r="Q109" s="63">
        <v>7</v>
      </c>
      <c r="R109" s="63">
        <v>9</v>
      </c>
      <c r="S109" s="63">
        <v>6</v>
      </c>
      <c r="T109" s="63">
        <v>2</v>
      </c>
      <c r="U109" s="63">
        <v>14</v>
      </c>
      <c r="V109" s="63">
        <v>8</v>
      </c>
      <c r="W109" s="63">
        <v>13</v>
      </c>
      <c r="X109" s="63">
        <v>4</v>
      </c>
      <c r="Y109" s="63">
        <v>6</v>
      </c>
      <c r="Z109" s="63">
        <v>6</v>
      </c>
      <c r="AA109" s="63">
        <v>8</v>
      </c>
      <c r="AB109" s="72">
        <v>13</v>
      </c>
      <c r="AC109" s="1139">
        <v>3</v>
      </c>
      <c r="AD109" s="1145">
        <v>2</v>
      </c>
      <c r="AE109" s="46">
        <v>9</v>
      </c>
      <c r="AF109" s="1247">
        <v>11</v>
      </c>
      <c r="AG109" s="1265">
        <v>12</v>
      </c>
      <c r="AH109" s="1271">
        <v>18</v>
      </c>
      <c r="AI109" s="1295">
        <v>7</v>
      </c>
    </row>
    <row r="110" spans="1:248" ht="13.5">
      <c r="A110" s="46" t="s">
        <v>1604</v>
      </c>
      <c r="B110" s="56" t="s">
        <v>1586</v>
      </c>
      <c r="C110" s="67"/>
      <c r="D110" s="63">
        <v>3</v>
      </c>
      <c r="E110" s="63">
        <v>0</v>
      </c>
      <c r="F110" s="63">
        <v>2</v>
      </c>
      <c r="G110" s="63">
        <v>12</v>
      </c>
      <c r="H110" s="63">
        <v>9</v>
      </c>
      <c r="I110" s="63">
        <v>7</v>
      </c>
      <c r="J110" s="63">
        <v>9</v>
      </c>
      <c r="K110" s="63">
        <v>6</v>
      </c>
      <c r="L110" s="63">
        <v>6</v>
      </c>
      <c r="M110" s="63">
        <v>3</v>
      </c>
      <c r="N110" s="63">
        <v>3</v>
      </c>
      <c r="O110" s="63">
        <v>4</v>
      </c>
      <c r="P110" s="63">
        <v>10</v>
      </c>
      <c r="Q110" s="63">
        <v>2</v>
      </c>
      <c r="R110" s="63">
        <v>2</v>
      </c>
      <c r="S110" s="63">
        <v>5</v>
      </c>
      <c r="T110" s="63">
        <v>3</v>
      </c>
      <c r="U110" s="63">
        <v>9</v>
      </c>
      <c r="V110" s="63">
        <v>4</v>
      </c>
      <c r="W110" s="63">
        <v>6</v>
      </c>
      <c r="X110" s="63">
        <v>5</v>
      </c>
      <c r="Y110" s="63">
        <v>7</v>
      </c>
      <c r="Z110" s="63">
        <v>7</v>
      </c>
      <c r="AA110" s="63">
        <v>5</v>
      </c>
      <c r="AB110" s="72">
        <v>7</v>
      </c>
      <c r="AC110" s="1139">
        <v>0</v>
      </c>
      <c r="AD110" s="1145">
        <v>6</v>
      </c>
      <c r="AE110" s="46">
        <v>2</v>
      </c>
      <c r="AF110" s="1247">
        <v>4</v>
      </c>
      <c r="AG110" s="1265">
        <v>2</v>
      </c>
      <c r="AH110" s="1271">
        <v>17</v>
      </c>
      <c r="AI110" s="1295">
        <v>1</v>
      </c>
    </row>
    <row r="111" spans="1:248" ht="13.5">
      <c r="A111" s="46" t="s">
        <v>1604</v>
      </c>
      <c r="B111" s="56" t="s">
        <v>1587</v>
      </c>
      <c r="C111" s="67"/>
      <c r="D111" s="63">
        <v>12</v>
      </c>
      <c r="E111" s="63">
        <v>5</v>
      </c>
      <c r="F111" s="63">
        <v>9</v>
      </c>
      <c r="G111" s="63">
        <v>43</v>
      </c>
      <c r="H111" s="63">
        <v>47</v>
      </c>
      <c r="I111" s="63">
        <v>44</v>
      </c>
      <c r="J111" s="63">
        <v>40</v>
      </c>
      <c r="K111" s="63">
        <v>35</v>
      </c>
      <c r="L111" s="63">
        <v>40</v>
      </c>
      <c r="M111" s="63">
        <v>31</v>
      </c>
      <c r="N111" s="63">
        <v>39</v>
      </c>
      <c r="O111" s="63">
        <v>37</v>
      </c>
      <c r="P111" s="63">
        <v>45</v>
      </c>
      <c r="Q111" s="63">
        <v>8</v>
      </c>
      <c r="R111" s="63">
        <v>16</v>
      </c>
      <c r="S111" s="63">
        <v>23</v>
      </c>
      <c r="T111" s="63">
        <v>26</v>
      </c>
      <c r="U111" s="63">
        <v>31</v>
      </c>
      <c r="V111" s="63">
        <v>14</v>
      </c>
      <c r="W111" s="63">
        <v>19</v>
      </c>
      <c r="X111" s="63">
        <v>11</v>
      </c>
      <c r="Y111" s="63">
        <v>11</v>
      </c>
      <c r="Z111" s="63">
        <v>13</v>
      </c>
      <c r="AA111" s="63">
        <v>21</v>
      </c>
      <c r="AB111" s="72">
        <v>20</v>
      </c>
      <c r="AC111" s="1139">
        <v>11</v>
      </c>
      <c r="AD111" s="1145">
        <v>7</v>
      </c>
      <c r="AE111" s="46">
        <v>16</v>
      </c>
      <c r="AF111" s="1247">
        <v>17</v>
      </c>
      <c r="AG111" s="1265">
        <v>34</v>
      </c>
      <c r="AH111" s="1271">
        <v>40</v>
      </c>
      <c r="AI111" s="1295">
        <v>15</v>
      </c>
    </row>
    <row r="112" spans="1:248" ht="13.5">
      <c r="A112" s="46" t="s">
        <v>1604</v>
      </c>
      <c r="B112" s="56" t="s">
        <v>1588</v>
      </c>
      <c r="C112" s="67"/>
      <c r="D112" s="63">
        <v>10</v>
      </c>
      <c r="E112" s="63">
        <v>4</v>
      </c>
      <c r="F112" s="63">
        <v>8</v>
      </c>
      <c r="G112" s="63">
        <v>29</v>
      </c>
      <c r="H112" s="63">
        <v>16</v>
      </c>
      <c r="I112" s="63">
        <v>27</v>
      </c>
      <c r="J112" s="63">
        <v>16</v>
      </c>
      <c r="K112" s="63">
        <v>11</v>
      </c>
      <c r="L112" s="63">
        <v>8</v>
      </c>
      <c r="M112" s="63">
        <v>13</v>
      </c>
      <c r="N112" s="63">
        <v>7</v>
      </c>
      <c r="O112" s="63">
        <v>12</v>
      </c>
      <c r="P112" s="63">
        <v>14</v>
      </c>
      <c r="Q112" s="63">
        <v>3</v>
      </c>
      <c r="R112" s="63">
        <v>8</v>
      </c>
      <c r="S112" s="63">
        <v>3</v>
      </c>
      <c r="T112" s="63">
        <v>5</v>
      </c>
      <c r="U112" s="63">
        <v>10</v>
      </c>
      <c r="V112" s="63">
        <v>8</v>
      </c>
      <c r="W112" s="63">
        <v>12</v>
      </c>
      <c r="X112" s="63">
        <v>4</v>
      </c>
      <c r="Y112" s="63">
        <v>3</v>
      </c>
      <c r="Z112" s="63">
        <v>11</v>
      </c>
      <c r="AA112" s="63">
        <v>13</v>
      </c>
      <c r="AB112" s="72">
        <v>15</v>
      </c>
      <c r="AC112" s="1139">
        <v>4</v>
      </c>
      <c r="AD112" s="1145">
        <v>5</v>
      </c>
      <c r="AE112" s="46">
        <v>10</v>
      </c>
      <c r="AF112" s="1247">
        <v>10</v>
      </c>
      <c r="AG112" s="1265">
        <v>5</v>
      </c>
      <c r="AH112" s="1271">
        <v>21</v>
      </c>
      <c r="AI112" s="1295">
        <v>9</v>
      </c>
    </row>
    <row r="113" spans="1:35" ht="13.5">
      <c r="A113" s="46" t="s">
        <v>1604</v>
      </c>
      <c r="B113" s="56" t="s">
        <v>1589</v>
      </c>
      <c r="C113" s="67"/>
      <c r="D113" s="63">
        <v>3</v>
      </c>
      <c r="E113" s="63">
        <v>0</v>
      </c>
      <c r="F113" s="63">
        <v>1</v>
      </c>
      <c r="G113" s="63">
        <v>6</v>
      </c>
      <c r="H113" s="63">
        <v>17</v>
      </c>
      <c r="I113" s="63">
        <v>14</v>
      </c>
      <c r="J113" s="63">
        <v>14</v>
      </c>
      <c r="K113" s="63">
        <v>6</v>
      </c>
      <c r="L113" s="63">
        <v>11</v>
      </c>
      <c r="M113" s="63">
        <v>10</v>
      </c>
      <c r="N113" s="63">
        <v>7</v>
      </c>
      <c r="O113" s="63">
        <v>6</v>
      </c>
      <c r="P113" s="63">
        <v>14</v>
      </c>
      <c r="Q113" s="63">
        <v>1</v>
      </c>
      <c r="R113" s="63">
        <v>4</v>
      </c>
      <c r="S113" s="63">
        <v>14</v>
      </c>
      <c r="T113" s="63">
        <v>5</v>
      </c>
      <c r="U113" s="63">
        <v>16</v>
      </c>
      <c r="V113" s="63">
        <v>8</v>
      </c>
      <c r="W113" s="63">
        <v>12</v>
      </c>
      <c r="X113" s="63">
        <v>8</v>
      </c>
      <c r="Y113" s="63">
        <v>10</v>
      </c>
      <c r="Z113" s="63">
        <v>10</v>
      </c>
      <c r="AA113" s="63">
        <v>8</v>
      </c>
      <c r="AB113" s="72">
        <v>14</v>
      </c>
      <c r="AC113" s="1139">
        <v>1</v>
      </c>
      <c r="AD113" s="1145">
        <v>4</v>
      </c>
      <c r="AE113" s="46">
        <v>7</v>
      </c>
      <c r="AF113" s="1247">
        <v>8</v>
      </c>
      <c r="AG113" s="1265">
        <v>12</v>
      </c>
      <c r="AH113" s="1271">
        <v>21</v>
      </c>
      <c r="AI113" s="1295">
        <v>3</v>
      </c>
    </row>
    <row r="114" spans="1:35" ht="13.5">
      <c r="A114" s="46" t="s">
        <v>1604</v>
      </c>
      <c r="B114" s="56" t="s">
        <v>1590</v>
      </c>
      <c r="C114" s="67"/>
      <c r="D114" s="63">
        <v>4</v>
      </c>
      <c r="E114" s="63">
        <v>1</v>
      </c>
      <c r="F114" s="63">
        <v>0</v>
      </c>
      <c r="G114" s="63">
        <v>4</v>
      </c>
      <c r="H114" s="63">
        <v>21</v>
      </c>
      <c r="I114" s="63">
        <v>20</v>
      </c>
      <c r="J114" s="63">
        <v>6</v>
      </c>
      <c r="K114" s="63">
        <v>17</v>
      </c>
      <c r="L114" s="63">
        <v>15</v>
      </c>
      <c r="M114" s="63">
        <v>8</v>
      </c>
      <c r="N114" s="63">
        <v>7</v>
      </c>
      <c r="O114" s="63">
        <v>12</v>
      </c>
      <c r="P114" s="63">
        <v>7</v>
      </c>
      <c r="Q114" s="63">
        <v>2</v>
      </c>
      <c r="R114" s="63">
        <v>8</v>
      </c>
      <c r="S114" s="63">
        <v>16</v>
      </c>
      <c r="T114" s="63">
        <v>4</v>
      </c>
      <c r="U114" s="63">
        <v>11</v>
      </c>
      <c r="V114" s="63">
        <v>13</v>
      </c>
      <c r="W114" s="63">
        <v>7</v>
      </c>
      <c r="X114" s="63">
        <v>5</v>
      </c>
      <c r="Y114" s="63">
        <v>7</v>
      </c>
      <c r="Z114" s="63">
        <v>6</v>
      </c>
      <c r="AA114" s="63">
        <v>9</v>
      </c>
      <c r="AB114" s="72">
        <v>10</v>
      </c>
      <c r="AC114" s="1139">
        <v>0</v>
      </c>
      <c r="AD114" s="1145">
        <v>3</v>
      </c>
      <c r="AE114" s="46">
        <v>6</v>
      </c>
      <c r="AF114" s="1247">
        <v>12</v>
      </c>
      <c r="AG114" s="1265">
        <v>16</v>
      </c>
      <c r="AH114" s="1271">
        <v>20</v>
      </c>
      <c r="AI114" s="1295">
        <v>3</v>
      </c>
    </row>
    <row r="115" spans="1:35" ht="13.5">
      <c r="A115" s="46" t="s">
        <v>1604</v>
      </c>
      <c r="B115" s="56" t="s">
        <v>1591</v>
      </c>
      <c r="C115" s="67"/>
      <c r="D115" s="63">
        <v>8</v>
      </c>
      <c r="E115" s="63">
        <v>1</v>
      </c>
      <c r="F115" s="63">
        <v>0</v>
      </c>
      <c r="G115" s="63">
        <v>15</v>
      </c>
      <c r="H115" s="63">
        <v>18</v>
      </c>
      <c r="I115" s="63">
        <v>23</v>
      </c>
      <c r="J115" s="63">
        <v>16</v>
      </c>
      <c r="K115" s="63">
        <v>16</v>
      </c>
      <c r="L115" s="63">
        <v>22</v>
      </c>
      <c r="M115" s="63">
        <v>16</v>
      </c>
      <c r="N115" s="63">
        <v>15</v>
      </c>
      <c r="O115" s="63">
        <v>16</v>
      </c>
      <c r="P115" s="63">
        <v>21</v>
      </c>
      <c r="Q115" s="63">
        <v>6</v>
      </c>
      <c r="R115" s="63">
        <v>7</v>
      </c>
      <c r="S115" s="63">
        <v>14</v>
      </c>
      <c r="T115" s="63">
        <v>11</v>
      </c>
      <c r="U115" s="63">
        <v>13</v>
      </c>
      <c r="V115" s="63">
        <v>22</v>
      </c>
      <c r="W115" s="63">
        <v>17</v>
      </c>
      <c r="X115" s="63">
        <v>8</v>
      </c>
      <c r="Y115" s="63">
        <v>5</v>
      </c>
      <c r="Z115" s="63">
        <v>7</v>
      </c>
      <c r="AA115" s="63">
        <v>12</v>
      </c>
      <c r="AB115" s="72">
        <v>14</v>
      </c>
      <c r="AC115" s="1139">
        <v>5</v>
      </c>
      <c r="AD115" s="1145">
        <v>2</v>
      </c>
      <c r="AE115" s="46">
        <v>7</v>
      </c>
      <c r="AF115" s="1247">
        <v>6</v>
      </c>
      <c r="AG115" s="1265">
        <v>12</v>
      </c>
      <c r="AH115" s="1271">
        <v>28</v>
      </c>
      <c r="AI115" s="1295">
        <v>2</v>
      </c>
    </row>
    <row r="116" spans="1:35" ht="13.5">
      <c r="A116" s="46" t="s">
        <v>1604</v>
      </c>
      <c r="B116" s="56" t="s">
        <v>1592</v>
      </c>
      <c r="C116" s="67"/>
      <c r="D116" s="63">
        <v>4</v>
      </c>
      <c r="E116" s="63">
        <v>1</v>
      </c>
      <c r="F116" s="63">
        <v>1</v>
      </c>
      <c r="G116" s="63">
        <v>13</v>
      </c>
      <c r="H116" s="63">
        <v>18</v>
      </c>
      <c r="I116" s="63">
        <v>8</v>
      </c>
      <c r="J116" s="63">
        <v>7</v>
      </c>
      <c r="K116" s="63">
        <v>3</v>
      </c>
      <c r="L116" s="63">
        <v>6</v>
      </c>
      <c r="M116" s="63">
        <v>6</v>
      </c>
      <c r="N116" s="63">
        <v>11</v>
      </c>
      <c r="O116" s="63">
        <v>13</v>
      </c>
      <c r="P116" s="63">
        <v>15</v>
      </c>
      <c r="Q116" s="63">
        <v>4</v>
      </c>
      <c r="R116" s="63">
        <v>7</v>
      </c>
      <c r="S116" s="63">
        <v>5</v>
      </c>
      <c r="T116" s="63">
        <v>12</v>
      </c>
      <c r="U116" s="63">
        <v>4</v>
      </c>
      <c r="V116" s="63">
        <v>6</v>
      </c>
      <c r="W116" s="63">
        <v>7</v>
      </c>
      <c r="X116" s="63">
        <v>6</v>
      </c>
      <c r="Y116" s="63">
        <v>7</v>
      </c>
      <c r="Z116" s="63">
        <v>8</v>
      </c>
      <c r="AA116" s="63">
        <v>3</v>
      </c>
      <c r="AB116" s="72">
        <v>10</v>
      </c>
      <c r="AC116" s="1139">
        <v>2</v>
      </c>
      <c r="AD116" s="1145">
        <v>5</v>
      </c>
      <c r="AE116" s="46">
        <v>4</v>
      </c>
      <c r="AF116" s="1247">
        <v>9</v>
      </c>
      <c r="AG116" s="1265">
        <v>9</v>
      </c>
      <c r="AH116" s="1271">
        <v>19</v>
      </c>
      <c r="AI116" s="1295">
        <v>0</v>
      </c>
    </row>
    <row r="117" spans="1:35" ht="13.5">
      <c r="A117" s="46" t="s">
        <v>1604</v>
      </c>
      <c r="B117" s="56" t="s">
        <v>1593</v>
      </c>
      <c r="C117" s="67"/>
      <c r="D117" s="63">
        <v>6</v>
      </c>
      <c r="E117" s="63">
        <v>3</v>
      </c>
      <c r="F117" s="63">
        <v>6</v>
      </c>
      <c r="G117" s="63">
        <v>11</v>
      </c>
      <c r="H117" s="63">
        <v>19</v>
      </c>
      <c r="I117" s="63">
        <v>24</v>
      </c>
      <c r="J117" s="63">
        <v>19</v>
      </c>
      <c r="K117" s="63">
        <v>16</v>
      </c>
      <c r="L117" s="63">
        <v>24</v>
      </c>
      <c r="M117" s="63">
        <v>19</v>
      </c>
      <c r="N117" s="63">
        <v>12</v>
      </c>
      <c r="O117" s="63">
        <v>13</v>
      </c>
      <c r="P117" s="63">
        <v>22</v>
      </c>
      <c r="Q117" s="63">
        <v>5</v>
      </c>
      <c r="R117" s="63">
        <v>6</v>
      </c>
      <c r="S117" s="63">
        <v>14</v>
      </c>
      <c r="T117" s="63">
        <v>11</v>
      </c>
      <c r="U117" s="63">
        <v>27</v>
      </c>
      <c r="V117" s="63">
        <v>13</v>
      </c>
      <c r="W117" s="63">
        <v>18</v>
      </c>
      <c r="X117" s="63">
        <v>19</v>
      </c>
      <c r="Y117" s="63">
        <v>6</v>
      </c>
      <c r="Z117" s="63">
        <v>7</v>
      </c>
      <c r="AA117" s="63">
        <v>15</v>
      </c>
      <c r="AB117" s="72">
        <v>17</v>
      </c>
      <c r="AC117" s="1139">
        <v>3</v>
      </c>
      <c r="AD117" s="1145">
        <v>4</v>
      </c>
      <c r="AE117" s="46">
        <v>7</v>
      </c>
      <c r="AF117" s="1247">
        <v>12</v>
      </c>
      <c r="AG117" s="1265">
        <v>39</v>
      </c>
      <c r="AH117" s="1271">
        <v>37</v>
      </c>
      <c r="AI117" s="1295">
        <v>9</v>
      </c>
    </row>
    <row r="118" spans="1:35" ht="13.5">
      <c r="A118" s="46" t="s">
        <v>1604</v>
      </c>
      <c r="B118" s="56" t="s">
        <v>1594</v>
      </c>
      <c r="C118" s="67"/>
      <c r="D118" s="63">
        <v>3</v>
      </c>
      <c r="E118" s="63">
        <v>2</v>
      </c>
      <c r="F118" s="63">
        <v>1</v>
      </c>
      <c r="G118" s="63">
        <v>13</v>
      </c>
      <c r="H118" s="63">
        <v>22</v>
      </c>
      <c r="I118" s="63">
        <v>20</v>
      </c>
      <c r="J118" s="63">
        <v>27</v>
      </c>
      <c r="K118" s="63">
        <v>18</v>
      </c>
      <c r="L118" s="63">
        <v>19</v>
      </c>
      <c r="M118" s="63">
        <v>12</v>
      </c>
      <c r="N118" s="63">
        <v>10</v>
      </c>
      <c r="O118" s="63">
        <v>13</v>
      </c>
      <c r="P118" s="63">
        <v>11</v>
      </c>
      <c r="Q118" s="63">
        <v>3</v>
      </c>
      <c r="R118" s="63">
        <v>12</v>
      </c>
      <c r="S118" s="63">
        <v>9</v>
      </c>
      <c r="T118" s="63">
        <v>20</v>
      </c>
      <c r="U118" s="63">
        <v>11</v>
      </c>
      <c r="V118" s="63">
        <v>4</v>
      </c>
      <c r="W118" s="63">
        <v>6</v>
      </c>
      <c r="X118" s="63">
        <v>7</v>
      </c>
      <c r="Y118" s="63">
        <v>4</v>
      </c>
      <c r="Z118" s="63">
        <v>13</v>
      </c>
      <c r="AA118" s="63">
        <v>9</v>
      </c>
      <c r="AB118" s="72">
        <v>11</v>
      </c>
      <c r="AC118" s="1139">
        <v>1</v>
      </c>
      <c r="AD118" s="1145">
        <v>3</v>
      </c>
      <c r="AE118" s="46">
        <v>5</v>
      </c>
      <c r="AF118" s="1247">
        <v>9</v>
      </c>
      <c r="AG118" s="1265">
        <v>17</v>
      </c>
      <c r="AH118" s="1271">
        <v>16</v>
      </c>
      <c r="AI118" s="1295">
        <v>5</v>
      </c>
    </row>
    <row r="119" spans="1:35" ht="13.5">
      <c r="A119" s="46" t="s">
        <v>1604</v>
      </c>
      <c r="B119" s="56" t="s">
        <v>1595</v>
      </c>
      <c r="C119" s="67"/>
      <c r="D119" s="63">
        <v>20</v>
      </c>
      <c r="E119" s="63">
        <v>6</v>
      </c>
      <c r="F119" s="63">
        <v>12</v>
      </c>
      <c r="G119" s="63">
        <v>10</v>
      </c>
      <c r="H119" s="63">
        <v>19</v>
      </c>
      <c r="I119" s="63">
        <v>10</v>
      </c>
      <c r="J119" s="63">
        <v>14</v>
      </c>
      <c r="K119" s="63">
        <v>20</v>
      </c>
      <c r="L119" s="63">
        <v>16</v>
      </c>
      <c r="M119" s="63">
        <v>15</v>
      </c>
      <c r="N119" s="63">
        <v>20</v>
      </c>
      <c r="O119" s="63">
        <v>21</v>
      </c>
      <c r="P119" s="63">
        <v>18</v>
      </c>
      <c r="Q119" s="63">
        <v>8</v>
      </c>
      <c r="R119" s="63">
        <v>7</v>
      </c>
      <c r="S119" s="63">
        <v>8</v>
      </c>
      <c r="T119" s="63">
        <v>43</v>
      </c>
      <c r="U119" s="63">
        <v>14</v>
      </c>
      <c r="V119" s="63">
        <v>14</v>
      </c>
      <c r="W119" s="63">
        <v>6</v>
      </c>
      <c r="X119" s="63">
        <v>8</v>
      </c>
      <c r="Y119" s="63">
        <v>4</v>
      </c>
      <c r="Z119" s="63">
        <v>9</v>
      </c>
      <c r="AA119" s="63">
        <v>9</v>
      </c>
      <c r="AB119" s="72">
        <v>16</v>
      </c>
      <c r="AC119" s="1139">
        <v>2</v>
      </c>
      <c r="AD119" s="1145">
        <v>6</v>
      </c>
      <c r="AE119" s="46">
        <v>10</v>
      </c>
      <c r="AF119" s="1247">
        <v>14</v>
      </c>
      <c r="AG119" s="1265">
        <v>12</v>
      </c>
      <c r="AH119" s="1271">
        <v>17</v>
      </c>
      <c r="AI119" s="1295">
        <v>3</v>
      </c>
    </row>
    <row r="120" spans="1:35" ht="13.5">
      <c r="A120" s="46" t="s">
        <v>1604</v>
      </c>
      <c r="B120" s="56" t="s">
        <v>1596</v>
      </c>
      <c r="C120" s="67"/>
      <c r="D120" s="63">
        <v>14</v>
      </c>
      <c r="E120" s="63">
        <v>5</v>
      </c>
      <c r="F120" s="63">
        <v>2</v>
      </c>
      <c r="G120" s="63">
        <v>18</v>
      </c>
      <c r="H120" s="63">
        <v>23</v>
      </c>
      <c r="I120" s="63">
        <v>21</v>
      </c>
      <c r="J120" s="63">
        <v>15</v>
      </c>
      <c r="K120" s="63">
        <v>19</v>
      </c>
      <c r="L120" s="63">
        <v>13</v>
      </c>
      <c r="M120" s="63">
        <v>9</v>
      </c>
      <c r="N120" s="63">
        <v>19</v>
      </c>
      <c r="O120" s="63">
        <v>25</v>
      </c>
      <c r="P120" s="63">
        <v>30</v>
      </c>
      <c r="Q120" s="63">
        <v>3</v>
      </c>
      <c r="R120" s="63">
        <v>5</v>
      </c>
      <c r="S120" s="63">
        <v>15</v>
      </c>
      <c r="T120" s="63">
        <v>13</v>
      </c>
      <c r="U120" s="63">
        <v>32</v>
      </c>
      <c r="V120" s="63">
        <v>19</v>
      </c>
      <c r="W120" s="63">
        <v>13</v>
      </c>
      <c r="X120" s="63">
        <v>14</v>
      </c>
      <c r="Y120" s="63">
        <v>4</v>
      </c>
      <c r="Z120" s="63">
        <v>6</v>
      </c>
      <c r="AA120" s="63">
        <v>12</v>
      </c>
      <c r="AB120" s="72">
        <v>13</v>
      </c>
      <c r="AC120" s="1139">
        <v>3</v>
      </c>
      <c r="AD120" s="1145">
        <v>5</v>
      </c>
      <c r="AE120" s="46">
        <v>14</v>
      </c>
      <c r="AF120" s="1247">
        <v>16</v>
      </c>
      <c r="AG120" s="1265">
        <v>25</v>
      </c>
      <c r="AH120" s="1271">
        <v>21</v>
      </c>
      <c r="AI120" s="1295">
        <v>5</v>
      </c>
    </row>
    <row r="121" spans="1:35" ht="13.5">
      <c r="A121" s="46" t="s">
        <v>1604</v>
      </c>
      <c r="B121" s="56" t="s">
        <v>1597</v>
      </c>
      <c r="C121" s="67"/>
      <c r="D121" s="63">
        <v>9</v>
      </c>
      <c r="E121" s="63">
        <v>3</v>
      </c>
      <c r="F121" s="63">
        <v>0</v>
      </c>
      <c r="G121" s="63">
        <v>3</v>
      </c>
      <c r="H121" s="63">
        <v>5</v>
      </c>
      <c r="I121" s="63">
        <v>3</v>
      </c>
      <c r="J121" s="63">
        <v>3</v>
      </c>
      <c r="K121" s="63">
        <v>2</v>
      </c>
      <c r="L121" s="63">
        <v>6</v>
      </c>
      <c r="M121" s="63">
        <v>1</v>
      </c>
      <c r="N121" s="63">
        <v>7</v>
      </c>
      <c r="O121" s="63">
        <v>5</v>
      </c>
      <c r="P121" s="63">
        <v>9</v>
      </c>
      <c r="Q121" s="63">
        <v>0</v>
      </c>
      <c r="R121" s="63">
        <v>1</v>
      </c>
      <c r="S121" s="63">
        <v>0</v>
      </c>
      <c r="T121" s="63">
        <v>2</v>
      </c>
      <c r="U121" s="63">
        <v>4</v>
      </c>
      <c r="V121" s="63">
        <v>2</v>
      </c>
      <c r="W121" s="63">
        <v>3</v>
      </c>
      <c r="X121" s="63">
        <v>2</v>
      </c>
      <c r="Y121" s="63">
        <v>1</v>
      </c>
      <c r="Z121" s="63">
        <v>3</v>
      </c>
      <c r="AA121" s="63">
        <v>2</v>
      </c>
      <c r="AB121" s="72">
        <v>4</v>
      </c>
      <c r="AC121" s="1139">
        <v>2</v>
      </c>
      <c r="AD121" s="1145">
        <v>1</v>
      </c>
      <c r="AE121" s="46">
        <v>2</v>
      </c>
      <c r="AF121" s="1247">
        <v>2</v>
      </c>
      <c r="AG121" s="1265">
        <v>5</v>
      </c>
      <c r="AH121" s="1271">
        <v>9</v>
      </c>
      <c r="AI121" s="1295">
        <v>2</v>
      </c>
    </row>
    <row r="122" spans="1:35" ht="13.5">
      <c r="A122" s="46" t="s">
        <v>1604</v>
      </c>
      <c r="B122" s="56" t="s">
        <v>1598</v>
      </c>
      <c r="C122" s="67"/>
      <c r="D122" s="63">
        <v>0</v>
      </c>
      <c r="E122" s="63">
        <v>0</v>
      </c>
      <c r="F122" s="63">
        <v>0</v>
      </c>
      <c r="G122" s="63">
        <v>9</v>
      </c>
      <c r="H122" s="63">
        <v>10</v>
      </c>
      <c r="I122" s="63">
        <v>7</v>
      </c>
      <c r="J122" s="63">
        <v>9</v>
      </c>
      <c r="K122" s="63">
        <v>8</v>
      </c>
      <c r="L122" s="63">
        <v>3</v>
      </c>
      <c r="M122" s="63">
        <v>5</v>
      </c>
      <c r="N122" s="63">
        <v>8</v>
      </c>
      <c r="O122" s="63">
        <v>9</v>
      </c>
      <c r="P122" s="63">
        <v>8</v>
      </c>
      <c r="Q122" s="63">
        <v>5</v>
      </c>
      <c r="R122" s="63">
        <v>3</v>
      </c>
      <c r="S122" s="63">
        <v>7</v>
      </c>
      <c r="T122" s="63">
        <v>4</v>
      </c>
      <c r="U122" s="63">
        <v>6</v>
      </c>
      <c r="V122" s="63">
        <v>6</v>
      </c>
      <c r="W122" s="63">
        <v>7</v>
      </c>
      <c r="X122" s="63">
        <v>7</v>
      </c>
      <c r="Y122" s="63">
        <v>5</v>
      </c>
      <c r="Z122" s="63">
        <v>10</v>
      </c>
      <c r="AA122" s="63">
        <v>8</v>
      </c>
      <c r="AB122" s="72">
        <v>10</v>
      </c>
      <c r="AC122" s="1139">
        <v>1</v>
      </c>
      <c r="AD122" s="1145">
        <v>3</v>
      </c>
      <c r="AE122" s="46">
        <v>5</v>
      </c>
      <c r="AF122" s="1247">
        <v>9</v>
      </c>
      <c r="AG122" s="1265">
        <v>15</v>
      </c>
      <c r="AH122" s="1271">
        <v>11</v>
      </c>
      <c r="AI122" s="1295">
        <v>5</v>
      </c>
    </row>
    <row r="123" spans="1:35" ht="13.5">
      <c r="A123" s="46" t="s">
        <v>1604</v>
      </c>
      <c r="B123" s="56" t="s">
        <v>1599</v>
      </c>
      <c r="C123" s="67"/>
      <c r="D123" s="63">
        <v>1</v>
      </c>
      <c r="E123" s="63">
        <v>0</v>
      </c>
      <c r="F123" s="63">
        <v>0</v>
      </c>
      <c r="G123" s="63">
        <v>7</v>
      </c>
      <c r="H123" s="63">
        <v>8</v>
      </c>
      <c r="I123" s="63">
        <v>9</v>
      </c>
      <c r="J123" s="63">
        <v>5</v>
      </c>
      <c r="K123" s="63">
        <v>5</v>
      </c>
      <c r="L123" s="63">
        <v>2</v>
      </c>
      <c r="M123" s="63">
        <v>6</v>
      </c>
      <c r="N123" s="63">
        <v>5</v>
      </c>
      <c r="O123" s="63">
        <v>5</v>
      </c>
      <c r="P123" s="63">
        <v>6</v>
      </c>
      <c r="Q123" s="63">
        <v>1</v>
      </c>
      <c r="R123" s="63">
        <v>1</v>
      </c>
      <c r="S123" s="63">
        <v>6</v>
      </c>
      <c r="T123" s="63">
        <v>4</v>
      </c>
      <c r="U123" s="63">
        <v>3</v>
      </c>
      <c r="V123" s="63">
        <v>7</v>
      </c>
      <c r="W123" s="63">
        <v>3</v>
      </c>
      <c r="X123" s="63">
        <v>2</v>
      </c>
      <c r="Y123" s="63">
        <v>4</v>
      </c>
      <c r="Z123" s="63">
        <v>2</v>
      </c>
      <c r="AA123" s="63">
        <v>2</v>
      </c>
      <c r="AB123" s="72">
        <v>7</v>
      </c>
      <c r="AC123" s="1139">
        <v>1</v>
      </c>
      <c r="AD123" s="1145">
        <v>1</v>
      </c>
      <c r="AE123" s="46">
        <v>5</v>
      </c>
      <c r="AF123" s="1247">
        <v>9</v>
      </c>
      <c r="AG123" s="1265">
        <v>5</v>
      </c>
      <c r="AH123" s="1271">
        <v>12</v>
      </c>
      <c r="AI123" s="1295">
        <v>1</v>
      </c>
    </row>
    <row r="124" spans="1:35" ht="13.5">
      <c r="A124" s="46" t="s">
        <v>1604</v>
      </c>
      <c r="B124" s="56" t="s">
        <v>1600</v>
      </c>
      <c r="C124" s="67"/>
      <c r="D124" s="63">
        <v>4</v>
      </c>
      <c r="E124" s="63">
        <v>2</v>
      </c>
      <c r="F124" s="63">
        <v>11</v>
      </c>
      <c r="G124" s="63">
        <v>11</v>
      </c>
      <c r="H124" s="63">
        <v>9</v>
      </c>
      <c r="I124" s="63">
        <v>11</v>
      </c>
      <c r="J124" s="63">
        <v>15</v>
      </c>
      <c r="K124" s="63">
        <v>10</v>
      </c>
      <c r="L124" s="63">
        <v>5</v>
      </c>
      <c r="M124" s="63">
        <v>8</v>
      </c>
      <c r="N124" s="63">
        <v>8</v>
      </c>
      <c r="O124" s="63">
        <v>10</v>
      </c>
      <c r="P124" s="63">
        <v>11</v>
      </c>
      <c r="Q124" s="63">
        <v>6</v>
      </c>
      <c r="R124" s="63">
        <v>5</v>
      </c>
      <c r="S124" s="63">
        <v>4</v>
      </c>
      <c r="T124" s="63">
        <v>11</v>
      </c>
      <c r="U124" s="63">
        <v>2</v>
      </c>
      <c r="V124" s="63">
        <v>7</v>
      </c>
      <c r="W124" s="63">
        <v>8</v>
      </c>
      <c r="X124" s="63">
        <v>3</v>
      </c>
      <c r="Y124" s="63">
        <v>8</v>
      </c>
      <c r="Z124" s="63">
        <v>0</v>
      </c>
      <c r="AA124" s="63">
        <v>6</v>
      </c>
      <c r="AB124" s="72">
        <v>3</v>
      </c>
      <c r="AC124" s="1139">
        <v>1</v>
      </c>
      <c r="AD124" s="1145">
        <v>3</v>
      </c>
      <c r="AE124" s="46">
        <v>6</v>
      </c>
      <c r="AF124" s="1247">
        <v>3</v>
      </c>
      <c r="AG124" s="1265">
        <v>5</v>
      </c>
      <c r="AH124" s="1271">
        <v>11</v>
      </c>
      <c r="AI124" s="1295">
        <v>4</v>
      </c>
    </row>
    <row r="125" spans="1:35" ht="13.5">
      <c r="A125" s="46" t="s">
        <v>1604</v>
      </c>
      <c r="B125" s="52" t="s">
        <v>542</v>
      </c>
      <c r="C125" s="42">
        <v>28</v>
      </c>
      <c r="D125" s="63">
        <v>50</v>
      </c>
      <c r="E125" s="63">
        <v>25</v>
      </c>
      <c r="F125" s="63">
        <v>24</v>
      </c>
      <c r="G125" s="63">
        <v>89</v>
      </c>
      <c r="H125" s="63">
        <v>198</v>
      </c>
      <c r="I125" s="63">
        <v>226</v>
      </c>
      <c r="J125" s="63">
        <v>175</v>
      </c>
      <c r="K125" s="63">
        <v>140</v>
      </c>
      <c r="L125" s="63">
        <v>151</v>
      </c>
      <c r="M125" s="63">
        <v>158</v>
      </c>
      <c r="N125" s="63">
        <v>136</v>
      </c>
      <c r="O125" s="63">
        <v>163</v>
      </c>
      <c r="P125" s="63">
        <v>178</v>
      </c>
      <c r="Q125" s="63">
        <v>57</v>
      </c>
      <c r="R125" s="63">
        <v>78</v>
      </c>
      <c r="S125" s="63">
        <v>100</v>
      </c>
      <c r="T125" s="63">
        <v>152</v>
      </c>
      <c r="U125" s="63">
        <v>151</v>
      </c>
      <c r="V125" s="63">
        <v>144</v>
      </c>
      <c r="W125" s="63">
        <v>107</v>
      </c>
      <c r="X125" s="63">
        <v>75</v>
      </c>
      <c r="Y125" s="63">
        <v>81</v>
      </c>
      <c r="Z125" s="63">
        <v>118</v>
      </c>
      <c r="AA125" s="63">
        <v>115</v>
      </c>
      <c r="AB125" s="72">
        <v>151</v>
      </c>
      <c r="AC125" s="1139">
        <v>29</v>
      </c>
      <c r="AD125" s="1145">
        <v>66</v>
      </c>
      <c r="AE125" s="46">
        <v>97</v>
      </c>
      <c r="AF125" s="1247">
        <v>135</v>
      </c>
      <c r="AG125" s="1265">
        <v>170</v>
      </c>
      <c r="AH125" s="1271">
        <v>223</v>
      </c>
      <c r="AI125" s="1295">
        <v>73</v>
      </c>
    </row>
    <row r="126" spans="1:35" ht="13.5">
      <c r="A126" s="46" t="s">
        <v>1604</v>
      </c>
      <c r="B126" s="52" t="s">
        <v>548</v>
      </c>
      <c r="C126" s="42">
        <v>29</v>
      </c>
      <c r="D126" s="63">
        <v>70</v>
      </c>
      <c r="E126" s="63">
        <v>48</v>
      </c>
      <c r="F126" s="63">
        <v>41</v>
      </c>
      <c r="G126" s="63">
        <v>171</v>
      </c>
      <c r="H126" s="63">
        <v>219</v>
      </c>
      <c r="I126" s="63">
        <v>259</v>
      </c>
      <c r="J126" s="63">
        <v>236</v>
      </c>
      <c r="K126" s="63">
        <v>217</v>
      </c>
      <c r="L126" s="63">
        <v>169</v>
      </c>
      <c r="M126" s="63">
        <v>184</v>
      </c>
      <c r="N126" s="63">
        <v>214</v>
      </c>
      <c r="O126" s="63">
        <v>245</v>
      </c>
      <c r="P126" s="63">
        <v>394</v>
      </c>
      <c r="Q126" s="63">
        <v>84</v>
      </c>
      <c r="R126" s="63">
        <v>130</v>
      </c>
      <c r="S126" s="63">
        <v>193</v>
      </c>
      <c r="T126" s="63">
        <v>225</v>
      </c>
      <c r="U126" s="63">
        <v>239</v>
      </c>
      <c r="V126" s="63">
        <v>206</v>
      </c>
      <c r="W126" s="63">
        <v>184</v>
      </c>
      <c r="X126" s="63">
        <v>185</v>
      </c>
      <c r="Y126" s="63">
        <v>118</v>
      </c>
      <c r="Z126" s="63">
        <v>231</v>
      </c>
      <c r="AA126" s="63">
        <v>208</v>
      </c>
      <c r="AB126" s="72">
        <v>370</v>
      </c>
      <c r="AC126" s="1139">
        <v>44</v>
      </c>
      <c r="AD126" s="1145">
        <v>100</v>
      </c>
      <c r="AE126" s="46">
        <v>207</v>
      </c>
      <c r="AF126" s="1247">
        <v>288</v>
      </c>
      <c r="AG126" s="1265">
        <v>306</v>
      </c>
      <c r="AH126" s="1271">
        <v>573</v>
      </c>
      <c r="AI126" s="1295">
        <v>129</v>
      </c>
    </row>
    <row r="127" spans="1:35" ht="13.5">
      <c r="A127" s="46" t="s">
        <v>1604</v>
      </c>
      <c r="B127" s="52" t="s">
        <v>541</v>
      </c>
      <c r="C127" s="42">
        <v>30</v>
      </c>
      <c r="D127" s="63">
        <v>19</v>
      </c>
      <c r="E127" s="63">
        <v>14</v>
      </c>
      <c r="F127" s="63">
        <v>13</v>
      </c>
      <c r="G127" s="63">
        <v>56</v>
      </c>
      <c r="H127" s="63">
        <v>60</v>
      </c>
      <c r="I127" s="63">
        <v>64</v>
      </c>
      <c r="J127" s="63">
        <v>51</v>
      </c>
      <c r="K127" s="63">
        <v>40</v>
      </c>
      <c r="L127" s="63">
        <v>59</v>
      </c>
      <c r="M127" s="63">
        <v>47</v>
      </c>
      <c r="N127" s="63">
        <v>38</v>
      </c>
      <c r="O127" s="63">
        <v>46</v>
      </c>
      <c r="P127" s="63">
        <v>70</v>
      </c>
      <c r="Q127" s="63">
        <v>14</v>
      </c>
      <c r="R127" s="63">
        <v>39</v>
      </c>
      <c r="S127" s="63">
        <v>37</v>
      </c>
      <c r="T127" s="63">
        <v>45</v>
      </c>
      <c r="U127" s="63">
        <v>50</v>
      </c>
      <c r="V127" s="63">
        <v>46</v>
      </c>
      <c r="W127" s="63">
        <v>42</v>
      </c>
      <c r="X127" s="63">
        <v>40</v>
      </c>
      <c r="Y127" s="63">
        <v>15</v>
      </c>
      <c r="Z127" s="63">
        <v>33</v>
      </c>
      <c r="AA127" s="63">
        <v>33</v>
      </c>
      <c r="AB127" s="72">
        <v>60</v>
      </c>
      <c r="AC127" s="1139">
        <v>8</v>
      </c>
      <c r="AD127" s="1145">
        <v>23</v>
      </c>
      <c r="AE127" s="46">
        <v>33</v>
      </c>
      <c r="AF127" s="1247">
        <v>42</v>
      </c>
      <c r="AG127" s="1265">
        <v>52</v>
      </c>
      <c r="AH127" s="1271">
        <v>76</v>
      </c>
      <c r="AI127" s="1295">
        <v>20</v>
      </c>
    </row>
    <row r="128" spans="1:35" ht="13.5">
      <c r="A128" s="46" t="s">
        <v>1604</v>
      </c>
      <c r="B128" s="52" t="s">
        <v>547</v>
      </c>
      <c r="C128" s="42">
        <v>31</v>
      </c>
      <c r="D128" s="63">
        <v>43</v>
      </c>
      <c r="E128" s="63">
        <v>14</v>
      </c>
      <c r="F128" s="63">
        <v>13</v>
      </c>
      <c r="G128" s="63">
        <v>75</v>
      </c>
      <c r="H128" s="63">
        <v>95</v>
      </c>
      <c r="I128" s="63">
        <v>96</v>
      </c>
      <c r="J128" s="63">
        <v>137</v>
      </c>
      <c r="K128" s="63">
        <v>92</v>
      </c>
      <c r="L128" s="63">
        <v>82</v>
      </c>
      <c r="M128" s="63">
        <v>88</v>
      </c>
      <c r="N128" s="63">
        <v>78</v>
      </c>
      <c r="O128" s="63">
        <v>107</v>
      </c>
      <c r="P128" s="63">
        <v>159</v>
      </c>
      <c r="Q128" s="63">
        <v>43</v>
      </c>
      <c r="R128" s="63">
        <v>42</v>
      </c>
      <c r="S128" s="63">
        <v>102</v>
      </c>
      <c r="T128" s="63">
        <v>102</v>
      </c>
      <c r="U128" s="63">
        <v>96</v>
      </c>
      <c r="V128" s="63">
        <v>79</v>
      </c>
      <c r="W128" s="63">
        <v>82</v>
      </c>
      <c r="X128" s="63">
        <v>66</v>
      </c>
      <c r="Y128" s="63">
        <v>60</v>
      </c>
      <c r="Z128" s="63">
        <v>102</v>
      </c>
      <c r="AA128" s="63">
        <v>95</v>
      </c>
      <c r="AB128" s="72">
        <v>170</v>
      </c>
      <c r="AC128" s="1139">
        <v>44</v>
      </c>
      <c r="AD128" s="1145">
        <v>53</v>
      </c>
      <c r="AE128" s="46">
        <v>79</v>
      </c>
      <c r="AF128" s="1247">
        <v>115</v>
      </c>
      <c r="AG128" s="1265">
        <v>114</v>
      </c>
      <c r="AH128" s="1271">
        <v>209</v>
      </c>
      <c r="AI128" s="1295">
        <v>44</v>
      </c>
    </row>
    <row r="129" spans="1:248" ht="13.5">
      <c r="A129" s="46" t="s">
        <v>1604</v>
      </c>
      <c r="B129" s="52" t="s">
        <v>546</v>
      </c>
      <c r="C129" s="42">
        <v>32</v>
      </c>
      <c r="D129" s="63">
        <v>69</v>
      </c>
      <c r="E129" s="63">
        <v>27</v>
      </c>
      <c r="F129" s="63">
        <v>28</v>
      </c>
      <c r="G129" s="63">
        <v>119</v>
      </c>
      <c r="H129" s="63">
        <v>159</v>
      </c>
      <c r="I129" s="63">
        <v>182</v>
      </c>
      <c r="J129" s="63">
        <v>189</v>
      </c>
      <c r="K129" s="63">
        <v>186</v>
      </c>
      <c r="L129" s="63">
        <v>161</v>
      </c>
      <c r="M129" s="63">
        <v>129</v>
      </c>
      <c r="N129" s="63">
        <v>109</v>
      </c>
      <c r="O129" s="63">
        <v>156</v>
      </c>
      <c r="P129" s="63">
        <v>162</v>
      </c>
      <c r="Q129" s="63">
        <v>29</v>
      </c>
      <c r="R129" s="63">
        <v>55</v>
      </c>
      <c r="S129" s="63">
        <v>82</v>
      </c>
      <c r="T129" s="63">
        <v>82</v>
      </c>
      <c r="U129" s="63">
        <v>103</v>
      </c>
      <c r="V129" s="63">
        <v>114</v>
      </c>
      <c r="W129" s="63">
        <v>78</v>
      </c>
      <c r="X129" s="63">
        <v>63</v>
      </c>
      <c r="Y129" s="63">
        <v>49</v>
      </c>
      <c r="Z129" s="63">
        <v>89</v>
      </c>
      <c r="AA129" s="63">
        <v>88</v>
      </c>
      <c r="AB129" s="72">
        <v>122</v>
      </c>
      <c r="AC129" s="1139">
        <v>30</v>
      </c>
      <c r="AD129" s="1145">
        <v>62</v>
      </c>
      <c r="AE129" s="46">
        <v>87</v>
      </c>
      <c r="AF129" s="1247">
        <v>109</v>
      </c>
      <c r="AG129" s="1265">
        <v>88</v>
      </c>
      <c r="AH129" s="1271">
        <v>155</v>
      </c>
      <c r="AI129" s="1295">
        <v>46</v>
      </c>
    </row>
    <row r="130" spans="1:248" ht="13.5">
      <c r="A130" s="46" t="s">
        <v>1604</v>
      </c>
      <c r="B130" s="52" t="s">
        <v>549</v>
      </c>
      <c r="C130" s="42">
        <v>33</v>
      </c>
      <c r="D130" s="63">
        <v>30</v>
      </c>
      <c r="E130" s="63">
        <v>20</v>
      </c>
      <c r="F130" s="63">
        <v>21</v>
      </c>
      <c r="G130" s="63">
        <v>48</v>
      </c>
      <c r="H130" s="63">
        <v>57</v>
      </c>
      <c r="I130" s="63">
        <v>80</v>
      </c>
      <c r="J130" s="63">
        <v>75</v>
      </c>
      <c r="K130" s="63">
        <v>76</v>
      </c>
      <c r="L130" s="63">
        <v>54</v>
      </c>
      <c r="M130" s="63">
        <v>58</v>
      </c>
      <c r="N130" s="63">
        <v>55</v>
      </c>
      <c r="O130" s="63">
        <v>84</v>
      </c>
      <c r="P130" s="63">
        <v>139</v>
      </c>
      <c r="Q130" s="63">
        <v>20</v>
      </c>
      <c r="R130" s="63">
        <v>57</v>
      </c>
      <c r="S130" s="63">
        <v>76</v>
      </c>
      <c r="T130" s="63">
        <v>66</v>
      </c>
      <c r="U130" s="63">
        <v>75</v>
      </c>
      <c r="V130" s="63">
        <v>73</v>
      </c>
      <c r="W130" s="63">
        <v>83</v>
      </c>
      <c r="X130" s="63">
        <v>51</v>
      </c>
      <c r="Y130" s="63">
        <v>48</v>
      </c>
      <c r="Z130" s="63">
        <v>52</v>
      </c>
      <c r="AA130" s="63">
        <v>58</v>
      </c>
      <c r="AB130" s="72">
        <v>90</v>
      </c>
      <c r="AC130" s="1139">
        <v>12</v>
      </c>
      <c r="AD130" s="1145">
        <v>39</v>
      </c>
      <c r="AE130" s="46">
        <v>38</v>
      </c>
      <c r="AF130" s="1247">
        <v>72</v>
      </c>
      <c r="AG130" s="1265">
        <v>78</v>
      </c>
      <c r="AH130" s="1271">
        <v>158</v>
      </c>
      <c r="AI130" s="1295">
        <v>52</v>
      </c>
    </row>
    <row r="131" spans="1:248" ht="13.5">
      <c r="A131" s="46" t="s">
        <v>1604</v>
      </c>
      <c r="B131" s="52" t="s">
        <v>909</v>
      </c>
      <c r="C131" s="42">
        <v>34</v>
      </c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>
        <v>7</v>
      </c>
      <c r="X131" s="63">
        <v>4</v>
      </c>
      <c r="Y131" s="63">
        <v>4</v>
      </c>
      <c r="Z131" s="63">
        <v>5</v>
      </c>
      <c r="AA131" s="63">
        <v>12</v>
      </c>
      <c r="AB131" s="72">
        <v>25</v>
      </c>
      <c r="AC131" s="1139">
        <v>2</v>
      </c>
      <c r="AD131" s="1145">
        <v>10</v>
      </c>
      <c r="AE131" s="46">
        <v>13</v>
      </c>
      <c r="AF131" s="1247">
        <v>6</v>
      </c>
      <c r="AG131" s="1265">
        <v>5</v>
      </c>
      <c r="AH131" s="1271">
        <v>9</v>
      </c>
      <c r="AI131" s="1295">
        <v>2</v>
      </c>
    </row>
    <row r="132" spans="1:248" ht="13.5">
      <c r="A132" s="46" t="s">
        <v>1604</v>
      </c>
      <c r="B132" s="52" t="s">
        <v>533</v>
      </c>
      <c r="C132" s="43">
        <v>36</v>
      </c>
      <c r="D132" s="63">
        <v>196</v>
      </c>
      <c r="E132" s="63">
        <v>52</v>
      </c>
      <c r="F132" s="63">
        <v>59</v>
      </c>
      <c r="G132" s="63">
        <v>366</v>
      </c>
      <c r="H132" s="63">
        <v>402</v>
      </c>
      <c r="I132" s="63">
        <v>450</v>
      </c>
      <c r="J132" s="63">
        <v>405</v>
      </c>
      <c r="K132" s="63">
        <v>385</v>
      </c>
      <c r="L132" s="63">
        <v>337</v>
      </c>
      <c r="M132" s="63">
        <v>340</v>
      </c>
      <c r="N132" s="63">
        <v>367</v>
      </c>
      <c r="O132" s="63">
        <v>407</v>
      </c>
      <c r="P132" s="63">
        <v>551</v>
      </c>
      <c r="Q132" s="63">
        <v>109</v>
      </c>
      <c r="R132" s="63">
        <v>185</v>
      </c>
      <c r="S132" s="63">
        <v>314</v>
      </c>
      <c r="T132" s="63">
        <v>309</v>
      </c>
      <c r="U132" s="63">
        <v>305</v>
      </c>
      <c r="V132" s="63">
        <v>280</v>
      </c>
      <c r="W132" s="63">
        <v>264</v>
      </c>
      <c r="X132" s="63">
        <v>245</v>
      </c>
      <c r="Y132" s="63">
        <v>212</v>
      </c>
      <c r="Z132" s="63">
        <v>297</v>
      </c>
      <c r="AA132" s="63">
        <v>340</v>
      </c>
      <c r="AB132" s="72">
        <v>515</v>
      </c>
      <c r="AC132" s="1139">
        <v>87</v>
      </c>
      <c r="AD132" s="1145">
        <v>156</v>
      </c>
      <c r="AE132" s="46">
        <v>231</v>
      </c>
      <c r="AF132" s="1247">
        <v>322</v>
      </c>
      <c r="AG132" s="1265">
        <v>384</v>
      </c>
      <c r="AH132" s="1271">
        <v>689</v>
      </c>
      <c r="AI132" s="1295">
        <v>144</v>
      </c>
    </row>
    <row r="133" spans="1:248" ht="13.5">
      <c r="A133" s="46" t="s">
        <v>1604</v>
      </c>
      <c r="B133" s="52" t="s">
        <v>550</v>
      </c>
      <c r="C133" s="43">
        <v>37</v>
      </c>
      <c r="D133" s="63">
        <v>12</v>
      </c>
      <c r="E133" s="63">
        <v>9</v>
      </c>
      <c r="F133" s="63">
        <v>17</v>
      </c>
      <c r="G133" s="63">
        <v>38</v>
      </c>
      <c r="H133" s="63">
        <v>72</v>
      </c>
      <c r="I133" s="63">
        <v>89</v>
      </c>
      <c r="J133" s="63">
        <v>66</v>
      </c>
      <c r="K133" s="63">
        <v>64</v>
      </c>
      <c r="L133" s="63">
        <v>66</v>
      </c>
      <c r="M133" s="63">
        <v>78</v>
      </c>
      <c r="N133" s="63">
        <v>85</v>
      </c>
      <c r="O133" s="63">
        <v>84</v>
      </c>
      <c r="P133" s="63">
        <v>78</v>
      </c>
      <c r="Q133" s="63">
        <v>36</v>
      </c>
      <c r="R133" s="63">
        <v>45</v>
      </c>
      <c r="S133" s="63">
        <v>80</v>
      </c>
      <c r="T133" s="63">
        <v>59</v>
      </c>
      <c r="U133" s="63">
        <v>71</v>
      </c>
      <c r="V133" s="63">
        <v>80</v>
      </c>
      <c r="W133" s="63">
        <v>76</v>
      </c>
      <c r="X133" s="63">
        <v>60</v>
      </c>
      <c r="Y133" s="63">
        <v>57</v>
      </c>
      <c r="Z133" s="63">
        <v>69</v>
      </c>
      <c r="AA133" s="63">
        <v>67</v>
      </c>
      <c r="AB133" s="72">
        <v>60</v>
      </c>
      <c r="AC133" s="1139">
        <v>32</v>
      </c>
      <c r="AD133" s="1145">
        <v>45</v>
      </c>
      <c r="AE133" s="46">
        <v>47</v>
      </c>
      <c r="AF133" s="1247">
        <v>69</v>
      </c>
      <c r="AG133" s="1265">
        <v>82</v>
      </c>
      <c r="AH133" s="1271">
        <v>118</v>
      </c>
      <c r="AI133" s="1295">
        <v>33</v>
      </c>
    </row>
    <row r="134" spans="1:248" ht="13.5">
      <c r="A134" s="46" t="s">
        <v>1604</v>
      </c>
      <c r="B134" s="52" t="s">
        <v>551</v>
      </c>
      <c r="C134" s="43">
        <v>38</v>
      </c>
      <c r="D134" s="63">
        <v>27</v>
      </c>
      <c r="E134" s="63">
        <v>1</v>
      </c>
      <c r="F134" s="63">
        <v>15</v>
      </c>
      <c r="G134" s="63">
        <v>60</v>
      </c>
      <c r="H134" s="63">
        <v>73</v>
      </c>
      <c r="I134" s="63">
        <v>119</v>
      </c>
      <c r="J134" s="63">
        <v>126</v>
      </c>
      <c r="K134" s="63">
        <v>108</v>
      </c>
      <c r="L134" s="63">
        <v>92</v>
      </c>
      <c r="M134" s="63">
        <v>90</v>
      </c>
      <c r="N134" s="63">
        <v>108</v>
      </c>
      <c r="O134" s="63">
        <v>127</v>
      </c>
      <c r="P134" s="63">
        <v>187</v>
      </c>
      <c r="Q134" s="63">
        <v>24</v>
      </c>
      <c r="R134" s="63">
        <v>59</v>
      </c>
      <c r="S134" s="63">
        <v>80</v>
      </c>
      <c r="T134" s="63">
        <v>95</v>
      </c>
      <c r="U134" s="63">
        <v>92</v>
      </c>
      <c r="V134" s="63">
        <v>104</v>
      </c>
      <c r="W134" s="63">
        <v>95</v>
      </c>
      <c r="X134" s="63">
        <v>54</v>
      </c>
      <c r="Y134" s="63">
        <v>52</v>
      </c>
      <c r="Z134" s="63">
        <v>80</v>
      </c>
      <c r="AA134" s="63">
        <v>82</v>
      </c>
      <c r="AB134" s="72">
        <v>100</v>
      </c>
      <c r="AC134" s="1139">
        <v>30</v>
      </c>
      <c r="AD134" s="1145">
        <v>43</v>
      </c>
      <c r="AE134" s="46">
        <v>59</v>
      </c>
      <c r="AF134" s="1247">
        <v>78</v>
      </c>
      <c r="AG134" s="1265">
        <v>105</v>
      </c>
      <c r="AH134" s="1271">
        <v>166</v>
      </c>
      <c r="AI134" s="1295">
        <v>45</v>
      </c>
    </row>
    <row r="135" spans="1:248" ht="13.5">
      <c r="A135" s="46" t="s">
        <v>1604</v>
      </c>
      <c r="B135" s="52" t="s">
        <v>552</v>
      </c>
      <c r="C135" s="43">
        <v>39</v>
      </c>
      <c r="D135" s="63">
        <v>29</v>
      </c>
      <c r="E135" s="63">
        <v>8</v>
      </c>
      <c r="F135" s="63">
        <v>7</v>
      </c>
      <c r="G135" s="63">
        <v>66</v>
      </c>
      <c r="H135" s="63">
        <v>50</v>
      </c>
      <c r="I135" s="63">
        <v>73</v>
      </c>
      <c r="J135" s="63">
        <v>77</v>
      </c>
      <c r="K135" s="63">
        <v>54</v>
      </c>
      <c r="L135" s="63">
        <v>58</v>
      </c>
      <c r="M135" s="63">
        <v>49</v>
      </c>
      <c r="N135" s="63">
        <v>63</v>
      </c>
      <c r="O135" s="63">
        <v>63</v>
      </c>
      <c r="P135" s="63">
        <v>128</v>
      </c>
      <c r="Q135" s="63">
        <v>21</v>
      </c>
      <c r="R135" s="63">
        <v>37</v>
      </c>
      <c r="S135" s="63">
        <v>52</v>
      </c>
      <c r="T135" s="63">
        <v>55</v>
      </c>
      <c r="U135" s="63">
        <v>50</v>
      </c>
      <c r="V135" s="63">
        <v>57</v>
      </c>
      <c r="W135" s="63">
        <v>65</v>
      </c>
      <c r="X135" s="63">
        <v>33</v>
      </c>
      <c r="Y135" s="63">
        <v>31</v>
      </c>
      <c r="Z135" s="63">
        <v>79</v>
      </c>
      <c r="AA135" s="63">
        <v>57</v>
      </c>
      <c r="AB135" s="72">
        <v>114</v>
      </c>
      <c r="AC135" s="1139">
        <v>17</v>
      </c>
      <c r="AD135" s="1145">
        <v>46</v>
      </c>
      <c r="AE135" s="46">
        <v>38</v>
      </c>
      <c r="AF135" s="1247">
        <v>64</v>
      </c>
      <c r="AG135" s="1265">
        <v>72</v>
      </c>
      <c r="AH135" s="1271">
        <v>123</v>
      </c>
      <c r="AI135" s="1295">
        <v>26</v>
      </c>
    </row>
    <row r="136" spans="1:248" ht="13.5">
      <c r="A136" s="46" t="s">
        <v>1604</v>
      </c>
      <c r="B136" s="52" t="s">
        <v>553</v>
      </c>
      <c r="C136" s="43">
        <v>40</v>
      </c>
      <c r="D136" s="63">
        <v>43</v>
      </c>
      <c r="E136" s="63">
        <v>8</v>
      </c>
      <c r="F136" s="63">
        <v>7</v>
      </c>
      <c r="G136" s="63">
        <v>55</v>
      </c>
      <c r="H136" s="63">
        <v>86</v>
      </c>
      <c r="I136" s="63">
        <v>82</v>
      </c>
      <c r="J136" s="63">
        <v>83</v>
      </c>
      <c r="K136" s="63">
        <v>64</v>
      </c>
      <c r="L136" s="63">
        <v>68</v>
      </c>
      <c r="M136" s="63">
        <v>46</v>
      </c>
      <c r="N136" s="63">
        <v>66</v>
      </c>
      <c r="O136" s="63">
        <v>63</v>
      </c>
      <c r="P136" s="63">
        <v>128</v>
      </c>
      <c r="Q136" s="63">
        <v>26</v>
      </c>
      <c r="R136" s="63">
        <v>45</v>
      </c>
      <c r="S136" s="63">
        <v>45</v>
      </c>
      <c r="T136" s="63">
        <v>63</v>
      </c>
      <c r="U136" s="63">
        <v>44</v>
      </c>
      <c r="V136" s="63">
        <v>55</v>
      </c>
      <c r="W136" s="63">
        <v>50</v>
      </c>
      <c r="X136" s="63">
        <v>39</v>
      </c>
      <c r="Y136" s="63">
        <v>27</v>
      </c>
      <c r="Z136" s="63">
        <v>68</v>
      </c>
      <c r="AA136" s="63">
        <v>61</v>
      </c>
      <c r="AB136" s="72">
        <v>101</v>
      </c>
      <c r="AC136" s="1139">
        <v>12</v>
      </c>
      <c r="AD136" s="1145">
        <v>21</v>
      </c>
      <c r="AE136" s="46">
        <v>41</v>
      </c>
      <c r="AF136" s="1247">
        <v>59</v>
      </c>
      <c r="AG136" s="1265">
        <v>45</v>
      </c>
      <c r="AH136" s="1271">
        <v>89</v>
      </c>
      <c r="AI136" s="1295">
        <v>46</v>
      </c>
    </row>
    <row r="137" spans="1:248" ht="13.5">
      <c r="A137" s="46" t="s">
        <v>1604</v>
      </c>
      <c r="B137" s="52" t="s">
        <v>554</v>
      </c>
      <c r="C137" s="43">
        <v>41</v>
      </c>
      <c r="D137" s="63">
        <v>11</v>
      </c>
      <c r="E137" s="63">
        <v>4</v>
      </c>
      <c r="F137" s="63">
        <v>6</v>
      </c>
      <c r="G137" s="63">
        <v>15</v>
      </c>
      <c r="H137" s="63">
        <v>33</v>
      </c>
      <c r="I137" s="63">
        <v>28</v>
      </c>
      <c r="J137" s="63">
        <v>28</v>
      </c>
      <c r="K137" s="63">
        <v>12</v>
      </c>
      <c r="L137" s="63">
        <v>19</v>
      </c>
      <c r="M137" s="63">
        <v>24</v>
      </c>
      <c r="N137" s="63">
        <v>23</v>
      </c>
      <c r="O137" s="63">
        <v>26</v>
      </c>
      <c r="P137" s="63">
        <v>34</v>
      </c>
      <c r="Q137" s="63">
        <v>22</v>
      </c>
      <c r="R137" s="63">
        <v>15</v>
      </c>
      <c r="S137" s="63">
        <v>24</v>
      </c>
      <c r="T137" s="63">
        <v>19</v>
      </c>
      <c r="U137" s="63">
        <v>13</v>
      </c>
      <c r="V137" s="63">
        <v>11</v>
      </c>
      <c r="W137" s="63">
        <v>24</v>
      </c>
      <c r="X137" s="63">
        <v>18</v>
      </c>
      <c r="Y137" s="63">
        <v>12</v>
      </c>
      <c r="Z137" s="63">
        <v>21</v>
      </c>
      <c r="AA137" s="63">
        <v>33</v>
      </c>
      <c r="AB137" s="72">
        <v>26</v>
      </c>
      <c r="AC137" s="1139">
        <v>16</v>
      </c>
      <c r="AD137" s="1145">
        <v>8</v>
      </c>
      <c r="AE137" s="46">
        <v>22</v>
      </c>
      <c r="AF137" s="1247">
        <v>21</v>
      </c>
      <c r="AG137" s="1265">
        <v>20</v>
      </c>
      <c r="AH137" s="1271">
        <v>51</v>
      </c>
      <c r="AI137" s="1295">
        <v>21</v>
      </c>
    </row>
    <row r="138" spans="1:248" ht="13.5">
      <c r="A138" s="46" t="s">
        <v>1604</v>
      </c>
      <c r="B138" s="52" t="s">
        <v>555</v>
      </c>
      <c r="C138" s="45">
        <v>42</v>
      </c>
      <c r="D138" s="63">
        <v>97</v>
      </c>
      <c r="E138" s="63">
        <v>39</v>
      </c>
      <c r="F138" s="63">
        <v>35</v>
      </c>
      <c r="G138" s="63">
        <v>167</v>
      </c>
      <c r="H138" s="63">
        <v>176</v>
      </c>
      <c r="I138" s="63">
        <v>190</v>
      </c>
      <c r="J138" s="63">
        <v>195</v>
      </c>
      <c r="K138" s="63">
        <v>179</v>
      </c>
      <c r="L138" s="63">
        <v>182</v>
      </c>
      <c r="M138" s="63">
        <v>174</v>
      </c>
      <c r="N138" s="63">
        <v>157</v>
      </c>
      <c r="O138" s="63">
        <v>173</v>
      </c>
      <c r="P138" s="63">
        <v>282</v>
      </c>
      <c r="Q138" s="63">
        <v>79</v>
      </c>
      <c r="R138" s="63">
        <v>146</v>
      </c>
      <c r="S138" s="63">
        <v>184</v>
      </c>
      <c r="T138" s="63">
        <v>195</v>
      </c>
      <c r="U138" s="63">
        <v>158</v>
      </c>
      <c r="V138" s="63">
        <v>158</v>
      </c>
      <c r="W138" s="63">
        <v>167</v>
      </c>
      <c r="X138" s="63">
        <v>139</v>
      </c>
      <c r="Y138" s="63">
        <v>89</v>
      </c>
      <c r="Z138" s="63">
        <v>208</v>
      </c>
      <c r="AA138" s="63">
        <v>194</v>
      </c>
      <c r="AB138" s="72">
        <v>253</v>
      </c>
      <c r="AC138" s="1139">
        <v>40</v>
      </c>
      <c r="AD138" s="1145">
        <v>97</v>
      </c>
      <c r="AE138" s="46">
        <v>169</v>
      </c>
      <c r="AF138" s="1247">
        <v>225</v>
      </c>
      <c r="AG138" s="1265">
        <v>237</v>
      </c>
      <c r="AH138" s="1271">
        <v>484</v>
      </c>
      <c r="AI138" s="1295">
        <v>78</v>
      </c>
    </row>
    <row r="139" spans="1:248" ht="13.5">
      <c r="A139" s="46" t="s">
        <v>1604</v>
      </c>
      <c r="B139" s="52" t="s">
        <v>556</v>
      </c>
      <c r="C139" s="42">
        <v>43</v>
      </c>
      <c r="D139" s="63">
        <v>51</v>
      </c>
      <c r="E139" s="63">
        <v>22</v>
      </c>
      <c r="F139" s="63">
        <v>24</v>
      </c>
      <c r="G139" s="63">
        <v>177</v>
      </c>
      <c r="H139" s="63">
        <v>257</v>
      </c>
      <c r="I139" s="63">
        <v>240</v>
      </c>
      <c r="J139" s="63">
        <v>248</v>
      </c>
      <c r="K139" s="63">
        <v>154</v>
      </c>
      <c r="L139" s="63">
        <v>129</v>
      </c>
      <c r="M139" s="63">
        <v>151</v>
      </c>
      <c r="N139" s="63">
        <v>137</v>
      </c>
      <c r="O139" s="63">
        <v>158</v>
      </c>
      <c r="P139" s="63">
        <v>278</v>
      </c>
      <c r="Q139" s="63">
        <v>57</v>
      </c>
      <c r="R139" s="63">
        <v>84</v>
      </c>
      <c r="S139" s="63">
        <v>92</v>
      </c>
      <c r="T139" s="63">
        <v>138</v>
      </c>
      <c r="U139" s="63">
        <v>132</v>
      </c>
      <c r="V139" s="63">
        <v>115</v>
      </c>
      <c r="W139" s="63">
        <v>138</v>
      </c>
      <c r="X139" s="63">
        <v>110</v>
      </c>
      <c r="Y139" s="63">
        <v>54</v>
      </c>
      <c r="Z139" s="63">
        <v>127</v>
      </c>
      <c r="AA139" s="63">
        <v>132</v>
      </c>
      <c r="AB139" s="72">
        <v>211</v>
      </c>
      <c r="AC139" s="1139">
        <v>45</v>
      </c>
      <c r="AD139" s="1145">
        <v>70</v>
      </c>
      <c r="AE139" s="46">
        <v>112</v>
      </c>
      <c r="AF139" s="1247">
        <v>165</v>
      </c>
      <c r="AG139" s="1265">
        <v>182</v>
      </c>
      <c r="AH139" s="1271">
        <v>323</v>
      </c>
      <c r="AI139" s="1295">
        <v>91</v>
      </c>
    </row>
    <row r="140" spans="1:248" ht="14.25" thickBot="1">
      <c r="A140" s="46" t="s">
        <v>1604</v>
      </c>
      <c r="B140" s="52" t="s">
        <v>557</v>
      </c>
      <c r="C140" s="65">
        <v>44</v>
      </c>
      <c r="D140" s="63">
        <v>11</v>
      </c>
      <c r="E140" s="63">
        <v>11</v>
      </c>
      <c r="F140" s="63">
        <v>6</v>
      </c>
      <c r="G140" s="63">
        <v>9</v>
      </c>
      <c r="H140" s="63">
        <v>13</v>
      </c>
      <c r="I140" s="63">
        <v>12</v>
      </c>
      <c r="J140" s="63">
        <v>15</v>
      </c>
      <c r="K140" s="63">
        <v>7</v>
      </c>
      <c r="L140" s="63">
        <v>8</v>
      </c>
      <c r="M140" s="63">
        <v>8</v>
      </c>
      <c r="N140" s="63">
        <v>12</v>
      </c>
      <c r="O140" s="63">
        <v>7</v>
      </c>
      <c r="P140" s="63">
        <v>31</v>
      </c>
      <c r="Q140" s="63">
        <v>10</v>
      </c>
      <c r="R140" s="63">
        <v>16</v>
      </c>
      <c r="S140" s="63">
        <v>10</v>
      </c>
      <c r="T140" s="63">
        <v>10</v>
      </c>
      <c r="U140" s="63">
        <v>11</v>
      </c>
      <c r="V140" s="63">
        <v>8</v>
      </c>
      <c r="W140" s="63">
        <v>9</v>
      </c>
      <c r="X140" s="63">
        <v>20</v>
      </c>
      <c r="Y140" s="63">
        <v>16</v>
      </c>
      <c r="Z140" s="63">
        <v>15</v>
      </c>
      <c r="AA140" s="63">
        <v>20</v>
      </c>
      <c r="AB140" s="72">
        <v>33</v>
      </c>
      <c r="AC140" s="1139">
        <v>18</v>
      </c>
      <c r="AD140" s="1145">
        <v>8</v>
      </c>
      <c r="AE140" s="46">
        <v>10</v>
      </c>
      <c r="AF140" s="1247">
        <v>12</v>
      </c>
      <c r="AG140" s="1265">
        <v>19</v>
      </c>
      <c r="AH140" s="1271">
        <v>33</v>
      </c>
      <c r="AI140" s="1295">
        <v>9</v>
      </c>
    </row>
    <row r="141" spans="1:248">
      <c r="A141" s="46" t="s">
        <v>1604</v>
      </c>
      <c r="B141" s="60" t="s">
        <v>1601</v>
      </c>
      <c r="C141" s="67"/>
      <c r="D141" s="61">
        <f t="shared" ref="D141:BO141" si="46">IF((SUM(D100:D113))&lt;=0,"",(SUM(D100:D113)))</f>
        <v>71</v>
      </c>
      <c r="E141" s="61">
        <f t="shared" si="46"/>
        <v>30</v>
      </c>
      <c r="F141" s="61">
        <f t="shared" si="46"/>
        <v>32</v>
      </c>
      <c r="G141" s="61">
        <f t="shared" si="46"/>
        <v>187</v>
      </c>
      <c r="H141" s="61">
        <f t="shared" si="46"/>
        <v>218</v>
      </c>
      <c r="I141" s="61">
        <f t="shared" si="46"/>
        <v>232</v>
      </c>
      <c r="J141" s="61">
        <f t="shared" si="46"/>
        <v>203</v>
      </c>
      <c r="K141" s="61">
        <f t="shared" si="46"/>
        <v>164</v>
      </c>
      <c r="L141" s="61">
        <f t="shared" si="46"/>
        <v>177</v>
      </c>
      <c r="M141" s="61">
        <f t="shared" si="46"/>
        <v>173</v>
      </c>
      <c r="N141" s="61">
        <f t="shared" si="46"/>
        <v>194</v>
      </c>
      <c r="O141" s="61">
        <f t="shared" si="46"/>
        <v>196</v>
      </c>
      <c r="P141" s="61">
        <f t="shared" si="46"/>
        <v>244</v>
      </c>
      <c r="Q141" s="61">
        <f t="shared" si="46"/>
        <v>52</v>
      </c>
      <c r="R141" s="61">
        <f t="shared" si="46"/>
        <v>88</v>
      </c>
      <c r="S141" s="61">
        <f t="shared" si="46"/>
        <v>145</v>
      </c>
      <c r="T141" s="61">
        <f t="shared" si="46"/>
        <v>122</v>
      </c>
      <c r="U141" s="61">
        <f t="shared" si="46"/>
        <v>187</v>
      </c>
      <c r="V141" s="61">
        <f t="shared" si="46"/>
        <v>124</v>
      </c>
      <c r="W141" s="61">
        <f t="shared" si="46"/>
        <v>145</v>
      </c>
      <c r="X141" s="61">
        <f t="shared" si="46"/>
        <v>98</v>
      </c>
      <c r="Y141" s="61">
        <f t="shared" si="46"/>
        <v>87</v>
      </c>
      <c r="Z141" s="61">
        <f t="shared" si="46"/>
        <v>142</v>
      </c>
      <c r="AA141" s="61">
        <f t="shared" si="46"/>
        <v>137</v>
      </c>
      <c r="AB141" s="61">
        <f t="shared" ref="AB141" si="47">IF((SUM(AB100:AB113))&lt;=0,"",(SUM(AB100:AB113)))</f>
        <v>199</v>
      </c>
      <c r="AC141" s="61">
        <f t="shared" ref="AC141" si="48">IF((SUM(AC100:AC113))&lt;=0,"",(SUM(AC100:AC113)))</f>
        <v>48</v>
      </c>
      <c r="AD141" s="61">
        <f t="shared" ref="AD141" si="49">IF((SUM(AD100:AD113))&lt;=0,"",(SUM(AD100:AD113)))</f>
        <v>83</v>
      </c>
      <c r="AE141" s="61">
        <v>125</v>
      </c>
      <c r="AF141" s="61">
        <f t="shared" ref="AF141" si="50">IF((SUM(AF100:AF113))&lt;=0,"",(SUM(AF100:AF113)))</f>
        <v>137</v>
      </c>
      <c r="AG141" s="61">
        <f t="shared" si="46"/>
        <v>189</v>
      </c>
      <c r="AH141" s="61">
        <f t="shared" ref="AH141" si="51">IF((SUM(AH100:AH113))&lt;=0,"",(SUM(AH100:AH113)))</f>
        <v>301</v>
      </c>
      <c r="AI141" s="61">
        <f t="shared" si="46"/>
        <v>78</v>
      </c>
      <c r="AJ141" s="61" t="str">
        <f t="shared" si="46"/>
        <v/>
      </c>
      <c r="AK141" s="61" t="str">
        <f t="shared" si="46"/>
        <v/>
      </c>
      <c r="AL141" s="61" t="str">
        <f t="shared" si="46"/>
        <v/>
      </c>
      <c r="AM141" s="61" t="str">
        <f t="shared" si="46"/>
        <v/>
      </c>
      <c r="AN141" s="61" t="str">
        <f t="shared" si="46"/>
        <v/>
      </c>
      <c r="AO141" s="61" t="str">
        <f t="shared" si="46"/>
        <v/>
      </c>
      <c r="AP141" s="61" t="str">
        <f t="shared" si="46"/>
        <v/>
      </c>
      <c r="AQ141" s="61" t="str">
        <f t="shared" si="46"/>
        <v/>
      </c>
      <c r="AR141" s="61" t="str">
        <f t="shared" si="46"/>
        <v/>
      </c>
      <c r="AS141" s="61" t="str">
        <f t="shared" si="46"/>
        <v/>
      </c>
      <c r="AT141" s="61" t="str">
        <f t="shared" si="46"/>
        <v/>
      </c>
      <c r="AU141" s="61" t="str">
        <f t="shared" si="46"/>
        <v/>
      </c>
      <c r="AV141" s="61" t="str">
        <f t="shared" si="46"/>
        <v/>
      </c>
      <c r="AW141" s="61" t="str">
        <f t="shared" si="46"/>
        <v/>
      </c>
      <c r="AX141" s="61" t="str">
        <f t="shared" si="46"/>
        <v/>
      </c>
      <c r="AY141" s="61" t="str">
        <f t="shared" si="46"/>
        <v/>
      </c>
      <c r="AZ141" s="61" t="str">
        <f t="shared" si="46"/>
        <v/>
      </c>
      <c r="BA141" s="61" t="str">
        <f t="shared" si="46"/>
        <v/>
      </c>
      <c r="BB141" s="61" t="str">
        <f t="shared" si="46"/>
        <v/>
      </c>
      <c r="BC141" s="61" t="str">
        <f t="shared" si="46"/>
        <v/>
      </c>
      <c r="BD141" s="61" t="str">
        <f t="shared" si="46"/>
        <v/>
      </c>
      <c r="BE141" s="61" t="str">
        <f t="shared" si="46"/>
        <v/>
      </c>
      <c r="BF141" s="61" t="str">
        <f t="shared" si="46"/>
        <v/>
      </c>
      <c r="BG141" s="61" t="str">
        <f t="shared" si="46"/>
        <v/>
      </c>
      <c r="BH141" s="61" t="str">
        <f t="shared" si="46"/>
        <v/>
      </c>
      <c r="BI141" s="61" t="str">
        <f t="shared" si="46"/>
        <v/>
      </c>
      <c r="BJ141" s="61" t="str">
        <f t="shared" si="46"/>
        <v/>
      </c>
      <c r="BK141" s="61" t="str">
        <f t="shared" si="46"/>
        <v/>
      </c>
      <c r="BL141" s="61" t="str">
        <f t="shared" si="46"/>
        <v/>
      </c>
      <c r="BM141" s="61" t="str">
        <f t="shared" si="46"/>
        <v/>
      </c>
      <c r="BN141" s="61" t="str">
        <f t="shared" si="46"/>
        <v/>
      </c>
      <c r="BO141" s="61" t="str">
        <f t="shared" si="46"/>
        <v/>
      </c>
      <c r="BP141" s="61" t="str">
        <f t="shared" ref="BP141:EA141" si="52">IF((SUM(BP100:BP113))&lt;=0,"",(SUM(BP100:BP113)))</f>
        <v/>
      </c>
      <c r="BQ141" s="61" t="str">
        <f t="shared" si="52"/>
        <v/>
      </c>
      <c r="BR141" s="61" t="str">
        <f t="shared" si="52"/>
        <v/>
      </c>
      <c r="BS141" s="61" t="str">
        <f t="shared" si="52"/>
        <v/>
      </c>
      <c r="BT141" s="61" t="str">
        <f t="shared" si="52"/>
        <v/>
      </c>
      <c r="BU141" s="61" t="str">
        <f t="shared" si="52"/>
        <v/>
      </c>
      <c r="BV141" s="61" t="str">
        <f t="shared" si="52"/>
        <v/>
      </c>
      <c r="BW141" s="61" t="str">
        <f t="shared" si="52"/>
        <v/>
      </c>
      <c r="BX141" s="61" t="str">
        <f t="shared" si="52"/>
        <v/>
      </c>
      <c r="BY141" s="61" t="str">
        <f t="shared" si="52"/>
        <v/>
      </c>
      <c r="BZ141" s="61" t="str">
        <f t="shared" si="52"/>
        <v/>
      </c>
      <c r="CA141" s="61" t="str">
        <f t="shared" si="52"/>
        <v/>
      </c>
      <c r="CB141" s="61" t="str">
        <f t="shared" si="52"/>
        <v/>
      </c>
      <c r="CC141" s="61" t="str">
        <f t="shared" si="52"/>
        <v/>
      </c>
      <c r="CD141" s="61" t="str">
        <f t="shared" si="52"/>
        <v/>
      </c>
      <c r="CE141" s="61" t="str">
        <f t="shared" si="52"/>
        <v/>
      </c>
      <c r="CF141" s="61" t="str">
        <f t="shared" si="52"/>
        <v/>
      </c>
      <c r="CG141" s="61" t="str">
        <f t="shared" si="52"/>
        <v/>
      </c>
      <c r="CH141" s="61" t="str">
        <f t="shared" si="52"/>
        <v/>
      </c>
      <c r="CI141" s="61" t="str">
        <f t="shared" si="52"/>
        <v/>
      </c>
      <c r="CJ141" s="61" t="str">
        <f t="shared" si="52"/>
        <v/>
      </c>
      <c r="CK141" s="61" t="str">
        <f t="shared" si="52"/>
        <v/>
      </c>
      <c r="CL141" s="61" t="str">
        <f t="shared" si="52"/>
        <v/>
      </c>
      <c r="CM141" s="61" t="str">
        <f t="shared" si="52"/>
        <v/>
      </c>
      <c r="CN141" s="61" t="str">
        <f t="shared" si="52"/>
        <v/>
      </c>
      <c r="CO141" s="61" t="str">
        <f t="shared" si="52"/>
        <v/>
      </c>
      <c r="CP141" s="61" t="str">
        <f t="shared" si="52"/>
        <v/>
      </c>
      <c r="CQ141" s="61" t="str">
        <f t="shared" si="52"/>
        <v/>
      </c>
      <c r="CR141" s="61" t="str">
        <f t="shared" si="52"/>
        <v/>
      </c>
      <c r="CS141" s="61" t="str">
        <f t="shared" si="52"/>
        <v/>
      </c>
      <c r="CT141" s="61" t="str">
        <f t="shared" si="52"/>
        <v/>
      </c>
      <c r="CU141" s="61" t="str">
        <f t="shared" si="52"/>
        <v/>
      </c>
      <c r="CV141" s="61" t="str">
        <f t="shared" si="52"/>
        <v/>
      </c>
      <c r="CW141" s="61" t="str">
        <f t="shared" si="52"/>
        <v/>
      </c>
      <c r="CX141" s="61" t="str">
        <f t="shared" si="52"/>
        <v/>
      </c>
      <c r="CY141" s="61" t="str">
        <f t="shared" si="52"/>
        <v/>
      </c>
      <c r="CZ141" s="61" t="str">
        <f t="shared" si="52"/>
        <v/>
      </c>
      <c r="DA141" s="61" t="str">
        <f t="shared" si="52"/>
        <v/>
      </c>
      <c r="DB141" s="61" t="str">
        <f t="shared" si="52"/>
        <v/>
      </c>
      <c r="DC141" s="61" t="str">
        <f t="shared" si="52"/>
        <v/>
      </c>
      <c r="DD141" s="61" t="str">
        <f t="shared" si="52"/>
        <v/>
      </c>
      <c r="DE141" s="61" t="str">
        <f t="shared" si="52"/>
        <v/>
      </c>
      <c r="DF141" s="61" t="str">
        <f t="shared" si="52"/>
        <v/>
      </c>
      <c r="DG141" s="61" t="str">
        <f t="shared" si="52"/>
        <v/>
      </c>
      <c r="DH141" s="61" t="str">
        <f t="shared" si="52"/>
        <v/>
      </c>
      <c r="DI141" s="61" t="str">
        <f t="shared" si="52"/>
        <v/>
      </c>
      <c r="DJ141" s="61" t="str">
        <f t="shared" si="52"/>
        <v/>
      </c>
      <c r="DK141" s="61" t="str">
        <f t="shared" si="52"/>
        <v/>
      </c>
      <c r="DL141" s="61" t="str">
        <f t="shared" si="52"/>
        <v/>
      </c>
      <c r="DM141" s="61" t="str">
        <f t="shared" si="52"/>
        <v/>
      </c>
      <c r="DN141" s="61" t="str">
        <f t="shared" si="52"/>
        <v/>
      </c>
      <c r="DO141" s="61" t="str">
        <f t="shared" si="52"/>
        <v/>
      </c>
      <c r="DP141" s="61" t="str">
        <f t="shared" si="52"/>
        <v/>
      </c>
      <c r="DQ141" s="61" t="str">
        <f t="shared" si="52"/>
        <v/>
      </c>
      <c r="DR141" s="61" t="str">
        <f t="shared" si="52"/>
        <v/>
      </c>
      <c r="DS141" s="61" t="str">
        <f t="shared" si="52"/>
        <v/>
      </c>
      <c r="DT141" s="61" t="str">
        <f t="shared" si="52"/>
        <v/>
      </c>
      <c r="DU141" s="61" t="str">
        <f t="shared" si="52"/>
        <v/>
      </c>
      <c r="DV141" s="61" t="str">
        <f t="shared" si="52"/>
        <v/>
      </c>
      <c r="DW141" s="61" t="str">
        <f t="shared" si="52"/>
        <v/>
      </c>
      <c r="DX141" s="61" t="str">
        <f t="shared" si="52"/>
        <v/>
      </c>
      <c r="DY141" s="61" t="str">
        <f t="shared" si="52"/>
        <v/>
      </c>
      <c r="DZ141" s="61" t="str">
        <f t="shared" si="52"/>
        <v/>
      </c>
      <c r="EA141" s="61" t="str">
        <f t="shared" si="52"/>
        <v/>
      </c>
      <c r="EB141" s="61" t="str">
        <f t="shared" ref="EB141:GM141" si="53">IF((SUM(EB100:EB113))&lt;=0,"",(SUM(EB100:EB113)))</f>
        <v/>
      </c>
      <c r="EC141" s="61" t="str">
        <f t="shared" si="53"/>
        <v/>
      </c>
      <c r="ED141" s="61" t="str">
        <f t="shared" si="53"/>
        <v/>
      </c>
      <c r="EE141" s="61" t="str">
        <f t="shared" si="53"/>
        <v/>
      </c>
      <c r="EF141" s="61" t="str">
        <f t="shared" si="53"/>
        <v/>
      </c>
      <c r="EG141" s="61" t="str">
        <f t="shared" si="53"/>
        <v/>
      </c>
      <c r="EH141" s="61" t="str">
        <f t="shared" si="53"/>
        <v/>
      </c>
      <c r="EI141" s="61" t="str">
        <f t="shared" si="53"/>
        <v/>
      </c>
      <c r="EJ141" s="61" t="str">
        <f t="shared" si="53"/>
        <v/>
      </c>
      <c r="EK141" s="61" t="str">
        <f t="shared" si="53"/>
        <v/>
      </c>
      <c r="EL141" s="61" t="str">
        <f t="shared" si="53"/>
        <v/>
      </c>
      <c r="EM141" s="61" t="str">
        <f t="shared" si="53"/>
        <v/>
      </c>
      <c r="EN141" s="61" t="str">
        <f t="shared" si="53"/>
        <v/>
      </c>
      <c r="EO141" s="61" t="str">
        <f t="shared" si="53"/>
        <v/>
      </c>
      <c r="EP141" s="61" t="str">
        <f t="shared" si="53"/>
        <v/>
      </c>
      <c r="EQ141" s="61" t="str">
        <f t="shared" si="53"/>
        <v/>
      </c>
      <c r="ER141" s="61" t="str">
        <f t="shared" si="53"/>
        <v/>
      </c>
      <c r="ES141" s="61" t="str">
        <f t="shared" si="53"/>
        <v/>
      </c>
      <c r="ET141" s="61" t="str">
        <f t="shared" si="53"/>
        <v/>
      </c>
      <c r="EU141" s="61" t="str">
        <f t="shared" si="53"/>
        <v/>
      </c>
      <c r="EV141" s="61" t="str">
        <f t="shared" si="53"/>
        <v/>
      </c>
      <c r="EW141" s="61" t="str">
        <f t="shared" si="53"/>
        <v/>
      </c>
      <c r="EX141" s="61" t="str">
        <f t="shared" si="53"/>
        <v/>
      </c>
      <c r="EY141" s="61" t="str">
        <f t="shared" si="53"/>
        <v/>
      </c>
      <c r="EZ141" s="61" t="str">
        <f t="shared" si="53"/>
        <v/>
      </c>
      <c r="FA141" s="61" t="str">
        <f t="shared" si="53"/>
        <v/>
      </c>
      <c r="FB141" s="61" t="str">
        <f t="shared" si="53"/>
        <v/>
      </c>
      <c r="FC141" s="61" t="str">
        <f t="shared" si="53"/>
        <v/>
      </c>
      <c r="FD141" s="61" t="str">
        <f t="shared" si="53"/>
        <v/>
      </c>
      <c r="FE141" s="61" t="str">
        <f t="shared" si="53"/>
        <v/>
      </c>
      <c r="FF141" s="61" t="str">
        <f t="shared" si="53"/>
        <v/>
      </c>
      <c r="FG141" s="61" t="str">
        <f t="shared" si="53"/>
        <v/>
      </c>
      <c r="FH141" s="61" t="str">
        <f t="shared" si="53"/>
        <v/>
      </c>
      <c r="FI141" s="61" t="str">
        <f t="shared" si="53"/>
        <v/>
      </c>
      <c r="FJ141" s="61" t="str">
        <f t="shared" si="53"/>
        <v/>
      </c>
      <c r="FK141" s="61" t="str">
        <f t="shared" si="53"/>
        <v/>
      </c>
      <c r="FL141" s="61" t="str">
        <f t="shared" si="53"/>
        <v/>
      </c>
      <c r="FM141" s="61" t="str">
        <f t="shared" si="53"/>
        <v/>
      </c>
      <c r="FN141" s="61" t="str">
        <f t="shared" si="53"/>
        <v/>
      </c>
      <c r="FO141" s="61" t="str">
        <f t="shared" si="53"/>
        <v/>
      </c>
      <c r="FP141" s="61" t="str">
        <f t="shared" si="53"/>
        <v/>
      </c>
      <c r="FQ141" s="61" t="str">
        <f t="shared" si="53"/>
        <v/>
      </c>
      <c r="FR141" s="61" t="str">
        <f t="shared" si="53"/>
        <v/>
      </c>
      <c r="FS141" s="61" t="str">
        <f t="shared" si="53"/>
        <v/>
      </c>
      <c r="FT141" s="61" t="str">
        <f t="shared" si="53"/>
        <v/>
      </c>
      <c r="FU141" s="61" t="str">
        <f t="shared" si="53"/>
        <v/>
      </c>
      <c r="FV141" s="61" t="str">
        <f t="shared" si="53"/>
        <v/>
      </c>
      <c r="FW141" s="61" t="str">
        <f t="shared" si="53"/>
        <v/>
      </c>
      <c r="FX141" s="61" t="str">
        <f t="shared" si="53"/>
        <v/>
      </c>
      <c r="FY141" s="61" t="str">
        <f t="shared" si="53"/>
        <v/>
      </c>
      <c r="FZ141" s="61" t="str">
        <f t="shared" si="53"/>
        <v/>
      </c>
      <c r="GA141" s="61" t="str">
        <f t="shared" si="53"/>
        <v/>
      </c>
      <c r="GB141" s="61" t="str">
        <f t="shared" si="53"/>
        <v/>
      </c>
      <c r="GC141" s="61" t="str">
        <f t="shared" si="53"/>
        <v/>
      </c>
      <c r="GD141" s="61" t="str">
        <f t="shared" si="53"/>
        <v/>
      </c>
      <c r="GE141" s="61" t="str">
        <f t="shared" si="53"/>
        <v/>
      </c>
      <c r="GF141" s="61" t="str">
        <f t="shared" si="53"/>
        <v/>
      </c>
      <c r="GG141" s="61" t="str">
        <f t="shared" si="53"/>
        <v/>
      </c>
      <c r="GH141" s="61" t="str">
        <f t="shared" si="53"/>
        <v/>
      </c>
      <c r="GI141" s="61" t="str">
        <f t="shared" si="53"/>
        <v/>
      </c>
      <c r="GJ141" s="61" t="str">
        <f t="shared" si="53"/>
        <v/>
      </c>
      <c r="GK141" s="61" t="str">
        <f t="shared" si="53"/>
        <v/>
      </c>
      <c r="GL141" s="61" t="str">
        <f t="shared" si="53"/>
        <v/>
      </c>
      <c r="GM141" s="61" t="str">
        <f t="shared" si="53"/>
        <v/>
      </c>
      <c r="GN141" s="61" t="str">
        <f t="shared" ref="GN141:IN141" si="54">IF((SUM(GN100:GN113))&lt;=0,"",(SUM(GN100:GN113)))</f>
        <v/>
      </c>
      <c r="GO141" s="61" t="str">
        <f t="shared" si="54"/>
        <v/>
      </c>
      <c r="GP141" s="61" t="str">
        <f t="shared" si="54"/>
        <v/>
      </c>
      <c r="GQ141" s="61" t="str">
        <f t="shared" si="54"/>
        <v/>
      </c>
      <c r="GR141" s="61" t="str">
        <f t="shared" si="54"/>
        <v/>
      </c>
      <c r="GS141" s="61" t="str">
        <f t="shared" si="54"/>
        <v/>
      </c>
      <c r="GT141" s="61" t="str">
        <f t="shared" si="54"/>
        <v/>
      </c>
      <c r="GU141" s="61" t="str">
        <f t="shared" si="54"/>
        <v/>
      </c>
      <c r="GV141" s="61" t="str">
        <f t="shared" si="54"/>
        <v/>
      </c>
      <c r="GW141" s="61" t="str">
        <f t="shared" si="54"/>
        <v/>
      </c>
      <c r="GX141" s="61" t="str">
        <f t="shared" si="54"/>
        <v/>
      </c>
      <c r="GY141" s="61" t="str">
        <f t="shared" si="54"/>
        <v/>
      </c>
      <c r="GZ141" s="61" t="str">
        <f t="shared" si="54"/>
        <v/>
      </c>
      <c r="HA141" s="61" t="str">
        <f t="shared" si="54"/>
        <v/>
      </c>
      <c r="HB141" s="61" t="str">
        <f t="shared" si="54"/>
        <v/>
      </c>
      <c r="HC141" s="61" t="str">
        <f t="shared" si="54"/>
        <v/>
      </c>
      <c r="HD141" s="61" t="str">
        <f t="shared" si="54"/>
        <v/>
      </c>
      <c r="HE141" s="61" t="str">
        <f t="shared" si="54"/>
        <v/>
      </c>
      <c r="HF141" s="61" t="str">
        <f t="shared" si="54"/>
        <v/>
      </c>
      <c r="HG141" s="61" t="str">
        <f t="shared" si="54"/>
        <v/>
      </c>
      <c r="HH141" s="61" t="str">
        <f t="shared" si="54"/>
        <v/>
      </c>
      <c r="HI141" s="61" t="str">
        <f t="shared" si="54"/>
        <v/>
      </c>
      <c r="HJ141" s="61" t="str">
        <f t="shared" si="54"/>
        <v/>
      </c>
      <c r="HK141" s="61" t="str">
        <f t="shared" si="54"/>
        <v/>
      </c>
      <c r="HL141" s="61" t="str">
        <f t="shared" si="54"/>
        <v/>
      </c>
      <c r="HM141" s="61" t="str">
        <f t="shared" si="54"/>
        <v/>
      </c>
      <c r="HN141" s="61" t="str">
        <f t="shared" si="54"/>
        <v/>
      </c>
      <c r="HO141" s="61" t="str">
        <f t="shared" si="54"/>
        <v/>
      </c>
      <c r="HP141" s="61" t="str">
        <f t="shared" si="54"/>
        <v/>
      </c>
      <c r="HQ141" s="61" t="str">
        <f t="shared" si="54"/>
        <v/>
      </c>
      <c r="HR141" s="61" t="str">
        <f t="shared" si="54"/>
        <v/>
      </c>
      <c r="HS141" s="61" t="str">
        <f t="shared" si="54"/>
        <v/>
      </c>
      <c r="HT141" s="61" t="str">
        <f t="shared" si="54"/>
        <v/>
      </c>
      <c r="HU141" s="61" t="str">
        <f t="shared" si="54"/>
        <v/>
      </c>
      <c r="HV141" s="61" t="str">
        <f t="shared" si="54"/>
        <v/>
      </c>
      <c r="HW141" s="61" t="str">
        <f t="shared" si="54"/>
        <v/>
      </c>
      <c r="HX141" s="61" t="str">
        <f t="shared" si="54"/>
        <v/>
      </c>
      <c r="HY141" s="61" t="str">
        <f t="shared" si="54"/>
        <v/>
      </c>
      <c r="HZ141" s="61" t="str">
        <f t="shared" si="54"/>
        <v/>
      </c>
      <c r="IA141" s="61" t="str">
        <f t="shared" si="54"/>
        <v/>
      </c>
      <c r="IB141" s="61" t="str">
        <f t="shared" si="54"/>
        <v/>
      </c>
      <c r="IC141" s="61" t="str">
        <f t="shared" si="54"/>
        <v/>
      </c>
      <c r="ID141" s="61" t="str">
        <f t="shared" si="54"/>
        <v/>
      </c>
      <c r="IE141" s="61" t="str">
        <f t="shared" si="54"/>
        <v/>
      </c>
      <c r="IF141" s="61" t="str">
        <f t="shared" si="54"/>
        <v/>
      </c>
      <c r="IG141" s="61" t="str">
        <f t="shared" si="54"/>
        <v/>
      </c>
      <c r="IH141" s="61" t="str">
        <f t="shared" si="54"/>
        <v/>
      </c>
      <c r="II141" s="61" t="str">
        <f t="shared" si="54"/>
        <v/>
      </c>
      <c r="IJ141" s="61" t="str">
        <f t="shared" si="54"/>
        <v/>
      </c>
      <c r="IK141" s="61" t="str">
        <f t="shared" si="54"/>
        <v/>
      </c>
      <c r="IL141" s="61" t="str">
        <f t="shared" si="54"/>
        <v/>
      </c>
      <c r="IM141" s="61" t="str">
        <f t="shared" si="54"/>
        <v/>
      </c>
      <c r="IN141" s="61" t="str">
        <f t="shared" si="54"/>
        <v/>
      </c>
    </row>
    <row r="142" spans="1:248">
      <c r="A142" s="46" t="s">
        <v>1604</v>
      </c>
      <c r="B142" s="60" t="s">
        <v>1602</v>
      </c>
      <c r="C142" s="67"/>
      <c r="D142" s="61">
        <f t="shared" ref="D142:BO142" si="55">IF((SUM(D114:D124))&lt;=0,"",SUM(D114:D124))</f>
        <v>73</v>
      </c>
      <c r="E142" s="61">
        <f t="shared" si="55"/>
        <v>24</v>
      </c>
      <c r="F142" s="61">
        <f t="shared" si="55"/>
        <v>33</v>
      </c>
      <c r="G142" s="61">
        <f t="shared" si="55"/>
        <v>114</v>
      </c>
      <c r="H142" s="61">
        <f t="shared" si="55"/>
        <v>172</v>
      </c>
      <c r="I142" s="61">
        <f t="shared" si="55"/>
        <v>156</v>
      </c>
      <c r="J142" s="61">
        <f t="shared" si="55"/>
        <v>136</v>
      </c>
      <c r="K142" s="61">
        <f t="shared" si="55"/>
        <v>134</v>
      </c>
      <c r="L142" s="61">
        <f t="shared" si="55"/>
        <v>131</v>
      </c>
      <c r="M142" s="61">
        <f t="shared" si="55"/>
        <v>105</v>
      </c>
      <c r="N142" s="61">
        <f t="shared" si="55"/>
        <v>122</v>
      </c>
      <c r="O142" s="61">
        <f t="shared" si="55"/>
        <v>142</v>
      </c>
      <c r="P142" s="61">
        <f t="shared" si="55"/>
        <v>158</v>
      </c>
      <c r="Q142" s="61">
        <f t="shared" si="55"/>
        <v>43</v>
      </c>
      <c r="R142" s="61">
        <f t="shared" si="55"/>
        <v>62</v>
      </c>
      <c r="S142" s="61">
        <f t="shared" si="55"/>
        <v>98</v>
      </c>
      <c r="T142" s="61">
        <f t="shared" si="55"/>
        <v>135</v>
      </c>
      <c r="U142" s="61">
        <f t="shared" si="55"/>
        <v>127</v>
      </c>
      <c r="V142" s="61">
        <f t="shared" si="55"/>
        <v>113</v>
      </c>
      <c r="W142" s="61">
        <f t="shared" si="55"/>
        <v>95</v>
      </c>
      <c r="X142" s="61">
        <f t="shared" si="55"/>
        <v>81</v>
      </c>
      <c r="Y142" s="61">
        <f t="shared" si="55"/>
        <v>55</v>
      </c>
      <c r="Z142" s="61">
        <f t="shared" si="55"/>
        <v>71</v>
      </c>
      <c r="AA142" s="61">
        <f t="shared" si="55"/>
        <v>87</v>
      </c>
      <c r="AB142" s="61">
        <f t="shared" ref="AB142" si="56">IF((SUM(AB114:AB124))&lt;=0,"",SUM(AB114:AB124))</f>
        <v>115</v>
      </c>
      <c r="AC142" s="61">
        <f t="shared" ref="AC142" si="57">IF((SUM(AC114:AC124))&lt;=0,"",SUM(AC114:AC124))</f>
        <v>21</v>
      </c>
      <c r="AD142" s="61">
        <f t="shared" ref="AD142" si="58">IF((SUM(AD114:AD124))&lt;=0,"",SUM(AD114:AD124))</f>
        <v>36</v>
      </c>
      <c r="AE142" s="61">
        <v>71</v>
      </c>
      <c r="AF142" s="61">
        <f t="shared" ref="AF142" si="59">IF((SUM(AF114:AF124))&lt;=0,"",SUM(AF114:AF124))</f>
        <v>101</v>
      </c>
      <c r="AG142" s="61">
        <f t="shared" si="55"/>
        <v>160</v>
      </c>
      <c r="AH142" s="61">
        <f t="shared" ref="AH142" si="60">IF((SUM(AH114:AH124))&lt;=0,"",SUM(AH114:AH124))</f>
        <v>201</v>
      </c>
      <c r="AI142" s="61">
        <f t="shared" si="55"/>
        <v>39</v>
      </c>
      <c r="AJ142" s="61" t="str">
        <f t="shared" si="55"/>
        <v/>
      </c>
      <c r="AK142" s="61" t="str">
        <f t="shared" si="55"/>
        <v/>
      </c>
      <c r="AL142" s="61" t="str">
        <f t="shared" si="55"/>
        <v/>
      </c>
      <c r="AM142" s="61" t="str">
        <f t="shared" si="55"/>
        <v/>
      </c>
      <c r="AN142" s="61" t="str">
        <f t="shared" si="55"/>
        <v/>
      </c>
      <c r="AO142" s="61" t="str">
        <f t="shared" si="55"/>
        <v/>
      </c>
      <c r="AP142" s="61" t="str">
        <f t="shared" si="55"/>
        <v/>
      </c>
      <c r="AQ142" s="61" t="str">
        <f t="shared" si="55"/>
        <v/>
      </c>
      <c r="AR142" s="61" t="str">
        <f t="shared" si="55"/>
        <v/>
      </c>
      <c r="AS142" s="61" t="str">
        <f t="shared" si="55"/>
        <v/>
      </c>
      <c r="AT142" s="61" t="str">
        <f t="shared" si="55"/>
        <v/>
      </c>
      <c r="AU142" s="61" t="str">
        <f t="shared" si="55"/>
        <v/>
      </c>
      <c r="AV142" s="61" t="str">
        <f t="shared" si="55"/>
        <v/>
      </c>
      <c r="AW142" s="61" t="str">
        <f t="shared" si="55"/>
        <v/>
      </c>
      <c r="AX142" s="61" t="str">
        <f t="shared" si="55"/>
        <v/>
      </c>
      <c r="AY142" s="61" t="str">
        <f t="shared" si="55"/>
        <v/>
      </c>
      <c r="AZ142" s="61" t="str">
        <f t="shared" si="55"/>
        <v/>
      </c>
      <c r="BA142" s="61" t="str">
        <f t="shared" si="55"/>
        <v/>
      </c>
      <c r="BB142" s="61" t="str">
        <f t="shared" si="55"/>
        <v/>
      </c>
      <c r="BC142" s="61" t="str">
        <f t="shared" si="55"/>
        <v/>
      </c>
      <c r="BD142" s="61" t="str">
        <f t="shared" si="55"/>
        <v/>
      </c>
      <c r="BE142" s="61" t="str">
        <f t="shared" si="55"/>
        <v/>
      </c>
      <c r="BF142" s="61" t="str">
        <f t="shared" si="55"/>
        <v/>
      </c>
      <c r="BG142" s="61" t="str">
        <f t="shared" si="55"/>
        <v/>
      </c>
      <c r="BH142" s="61" t="str">
        <f t="shared" si="55"/>
        <v/>
      </c>
      <c r="BI142" s="61" t="str">
        <f t="shared" si="55"/>
        <v/>
      </c>
      <c r="BJ142" s="61" t="str">
        <f t="shared" si="55"/>
        <v/>
      </c>
      <c r="BK142" s="61" t="str">
        <f t="shared" si="55"/>
        <v/>
      </c>
      <c r="BL142" s="61" t="str">
        <f t="shared" si="55"/>
        <v/>
      </c>
      <c r="BM142" s="61" t="str">
        <f t="shared" si="55"/>
        <v/>
      </c>
      <c r="BN142" s="61" t="str">
        <f t="shared" si="55"/>
        <v/>
      </c>
      <c r="BO142" s="61" t="str">
        <f t="shared" si="55"/>
        <v/>
      </c>
      <c r="BP142" s="61" t="str">
        <f t="shared" ref="BP142:EA142" si="61">IF((SUM(BP114:BP124))&lt;=0,"",SUM(BP114:BP124))</f>
        <v/>
      </c>
      <c r="BQ142" s="61" t="str">
        <f t="shared" si="61"/>
        <v/>
      </c>
      <c r="BR142" s="61" t="str">
        <f t="shared" si="61"/>
        <v/>
      </c>
      <c r="BS142" s="61" t="str">
        <f t="shared" si="61"/>
        <v/>
      </c>
      <c r="BT142" s="61" t="str">
        <f t="shared" si="61"/>
        <v/>
      </c>
      <c r="BU142" s="61" t="str">
        <f t="shared" si="61"/>
        <v/>
      </c>
      <c r="BV142" s="61" t="str">
        <f t="shared" si="61"/>
        <v/>
      </c>
      <c r="BW142" s="61" t="str">
        <f t="shared" si="61"/>
        <v/>
      </c>
      <c r="BX142" s="61" t="str">
        <f t="shared" si="61"/>
        <v/>
      </c>
      <c r="BY142" s="61" t="str">
        <f t="shared" si="61"/>
        <v/>
      </c>
      <c r="BZ142" s="61" t="str">
        <f t="shared" si="61"/>
        <v/>
      </c>
      <c r="CA142" s="61" t="str">
        <f t="shared" si="61"/>
        <v/>
      </c>
      <c r="CB142" s="61" t="str">
        <f t="shared" si="61"/>
        <v/>
      </c>
      <c r="CC142" s="61" t="str">
        <f t="shared" si="61"/>
        <v/>
      </c>
      <c r="CD142" s="61" t="str">
        <f t="shared" si="61"/>
        <v/>
      </c>
      <c r="CE142" s="61" t="str">
        <f t="shared" si="61"/>
        <v/>
      </c>
      <c r="CF142" s="61" t="str">
        <f t="shared" si="61"/>
        <v/>
      </c>
      <c r="CG142" s="61" t="str">
        <f t="shared" si="61"/>
        <v/>
      </c>
      <c r="CH142" s="61" t="str">
        <f t="shared" si="61"/>
        <v/>
      </c>
      <c r="CI142" s="61" t="str">
        <f t="shared" si="61"/>
        <v/>
      </c>
      <c r="CJ142" s="61" t="str">
        <f t="shared" si="61"/>
        <v/>
      </c>
      <c r="CK142" s="61" t="str">
        <f t="shared" si="61"/>
        <v/>
      </c>
      <c r="CL142" s="61" t="str">
        <f t="shared" si="61"/>
        <v/>
      </c>
      <c r="CM142" s="61" t="str">
        <f t="shared" si="61"/>
        <v/>
      </c>
      <c r="CN142" s="61" t="str">
        <f t="shared" si="61"/>
        <v/>
      </c>
      <c r="CO142" s="61" t="str">
        <f t="shared" si="61"/>
        <v/>
      </c>
      <c r="CP142" s="61" t="str">
        <f t="shared" si="61"/>
        <v/>
      </c>
      <c r="CQ142" s="61" t="str">
        <f t="shared" si="61"/>
        <v/>
      </c>
      <c r="CR142" s="61" t="str">
        <f t="shared" si="61"/>
        <v/>
      </c>
      <c r="CS142" s="61" t="str">
        <f t="shared" si="61"/>
        <v/>
      </c>
      <c r="CT142" s="61" t="str">
        <f t="shared" si="61"/>
        <v/>
      </c>
      <c r="CU142" s="61" t="str">
        <f t="shared" si="61"/>
        <v/>
      </c>
      <c r="CV142" s="61" t="str">
        <f t="shared" si="61"/>
        <v/>
      </c>
      <c r="CW142" s="61" t="str">
        <f t="shared" si="61"/>
        <v/>
      </c>
      <c r="CX142" s="61" t="str">
        <f t="shared" si="61"/>
        <v/>
      </c>
      <c r="CY142" s="61" t="str">
        <f t="shared" si="61"/>
        <v/>
      </c>
      <c r="CZ142" s="61" t="str">
        <f t="shared" si="61"/>
        <v/>
      </c>
      <c r="DA142" s="61" t="str">
        <f t="shared" si="61"/>
        <v/>
      </c>
      <c r="DB142" s="61" t="str">
        <f t="shared" si="61"/>
        <v/>
      </c>
      <c r="DC142" s="61" t="str">
        <f t="shared" si="61"/>
        <v/>
      </c>
      <c r="DD142" s="61" t="str">
        <f t="shared" si="61"/>
        <v/>
      </c>
      <c r="DE142" s="61" t="str">
        <f t="shared" si="61"/>
        <v/>
      </c>
      <c r="DF142" s="61" t="str">
        <f t="shared" si="61"/>
        <v/>
      </c>
      <c r="DG142" s="61" t="str">
        <f t="shared" si="61"/>
        <v/>
      </c>
      <c r="DH142" s="61" t="str">
        <f t="shared" si="61"/>
        <v/>
      </c>
      <c r="DI142" s="61" t="str">
        <f t="shared" si="61"/>
        <v/>
      </c>
      <c r="DJ142" s="61" t="str">
        <f t="shared" si="61"/>
        <v/>
      </c>
      <c r="DK142" s="61" t="str">
        <f t="shared" si="61"/>
        <v/>
      </c>
      <c r="DL142" s="61" t="str">
        <f t="shared" si="61"/>
        <v/>
      </c>
      <c r="DM142" s="61" t="str">
        <f t="shared" si="61"/>
        <v/>
      </c>
      <c r="DN142" s="61" t="str">
        <f t="shared" si="61"/>
        <v/>
      </c>
      <c r="DO142" s="61" t="str">
        <f t="shared" si="61"/>
        <v/>
      </c>
      <c r="DP142" s="61" t="str">
        <f t="shared" si="61"/>
        <v/>
      </c>
      <c r="DQ142" s="61" t="str">
        <f t="shared" si="61"/>
        <v/>
      </c>
      <c r="DR142" s="61" t="str">
        <f t="shared" si="61"/>
        <v/>
      </c>
      <c r="DS142" s="61" t="str">
        <f t="shared" si="61"/>
        <v/>
      </c>
      <c r="DT142" s="61" t="str">
        <f t="shared" si="61"/>
        <v/>
      </c>
      <c r="DU142" s="61" t="str">
        <f t="shared" si="61"/>
        <v/>
      </c>
      <c r="DV142" s="61" t="str">
        <f t="shared" si="61"/>
        <v/>
      </c>
      <c r="DW142" s="61" t="str">
        <f t="shared" si="61"/>
        <v/>
      </c>
      <c r="DX142" s="61" t="str">
        <f t="shared" si="61"/>
        <v/>
      </c>
      <c r="DY142" s="61" t="str">
        <f t="shared" si="61"/>
        <v/>
      </c>
      <c r="DZ142" s="61" t="str">
        <f t="shared" si="61"/>
        <v/>
      </c>
      <c r="EA142" s="61" t="str">
        <f t="shared" si="61"/>
        <v/>
      </c>
      <c r="EB142" s="61" t="str">
        <f t="shared" ref="EB142:GM142" si="62">IF((SUM(EB114:EB124))&lt;=0,"",SUM(EB114:EB124))</f>
        <v/>
      </c>
      <c r="EC142" s="61" t="str">
        <f t="shared" si="62"/>
        <v/>
      </c>
      <c r="ED142" s="61" t="str">
        <f t="shared" si="62"/>
        <v/>
      </c>
      <c r="EE142" s="61" t="str">
        <f t="shared" si="62"/>
        <v/>
      </c>
      <c r="EF142" s="61" t="str">
        <f t="shared" si="62"/>
        <v/>
      </c>
      <c r="EG142" s="61" t="str">
        <f t="shared" si="62"/>
        <v/>
      </c>
      <c r="EH142" s="61" t="str">
        <f t="shared" si="62"/>
        <v/>
      </c>
      <c r="EI142" s="61" t="str">
        <f t="shared" si="62"/>
        <v/>
      </c>
      <c r="EJ142" s="61" t="str">
        <f t="shared" si="62"/>
        <v/>
      </c>
      <c r="EK142" s="61" t="str">
        <f t="shared" si="62"/>
        <v/>
      </c>
      <c r="EL142" s="61" t="str">
        <f t="shared" si="62"/>
        <v/>
      </c>
      <c r="EM142" s="61" t="str">
        <f t="shared" si="62"/>
        <v/>
      </c>
      <c r="EN142" s="61" t="str">
        <f t="shared" si="62"/>
        <v/>
      </c>
      <c r="EO142" s="61" t="str">
        <f t="shared" si="62"/>
        <v/>
      </c>
      <c r="EP142" s="61" t="str">
        <f t="shared" si="62"/>
        <v/>
      </c>
      <c r="EQ142" s="61" t="str">
        <f t="shared" si="62"/>
        <v/>
      </c>
      <c r="ER142" s="61" t="str">
        <f t="shared" si="62"/>
        <v/>
      </c>
      <c r="ES142" s="61" t="str">
        <f t="shared" si="62"/>
        <v/>
      </c>
      <c r="ET142" s="61" t="str">
        <f t="shared" si="62"/>
        <v/>
      </c>
      <c r="EU142" s="61" t="str">
        <f t="shared" si="62"/>
        <v/>
      </c>
      <c r="EV142" s="61" t="str">
        <f t="shared" si="62"/>
        <v/>
      </c>
      <c r="EW142" s="61" t="str">
        <f t="shared" si="62"/>
        <v/>
      </c>
      <c r="EX142" s="61" t="str">
        <f t="shared" si="62"/>
        <v/>
      </c>
      <c r="EY142" s="61" t="str">
        <f t="shared" si="62"/>
        <v/>
      </c>
      <c r="EZ142" s="61" t="str">
        <f t="shared" si="62"/>
        <v/>
      </c>
      <c r="FA142" s="61" t="str">
        <f t="shared" si="62"/>
        <v/>
      </c>
      <c r="FB142" s="61" t="str">
        <f t="shared" si="62"/>
        <v/>
      </c>
      <c r="FC142" s="61" t="str">
        <f t="shared" si="62"/>
        <v/>
      </c>
      <c r="FD142" s="61" t="str">
        <f t="shared" si="62"/>
        <v/>
      </c>
      <c r="FE142" s="61" t="str">
        <f t="shared" si="62"/>
        <v/>
      </c>
      <c r="FF142" s="61" t="str">
        <f t="shared" si="62"/>
        <v/>
      </c>
      <c r="FG142" s="61" t="str">
        <f t="shared" si="62"/>
        <v/>
      </c>
      <c r="FH142" s="61" t="str">
        <f t="shared" si="62"/>
        <v/>
      </c>
      <c r="FI142" s="61" t="str">
        <f t="shared" si="62"/>
        <v/>
      </c>
      <c r="FJ142" s="61" t="str">
        <f t="shared" si="62"/>
        <v/>
      </c>
      <c r="FK142" s="61" t="str">
        <f t="shared" si="62"/>
        <v/>
      </c>
      <c r="FL142" s="61" t="str">
        <f t="shared" si="62"/>
        <v/>
      </c>
      <c r="FM142" s="61" t="str">
        <f t="shared" si="62"/>
        <v/>
      </c>
      <c r="FN142" s="61" t="str">
        <f t="shared" si="62"/>
        <v/>
      </c>
      <c r="FO142" s="61" t="str">
        <f t="shared" si="62"/>
        <v/>
      </c>
      <c r="FP142" s="61" t="str">
        <f t="shared" si="62"/>
        <v/>
      </c>
      <c r="FQ142" s="61" t="str">
        <f t="shared" si="62"/>
        <v/>
      </c>
      <c r="FR142" s="61" t="str">
        <f t="shared" si="62"/>
        <v/>
      </c>
      <c r="FS142" s="61" t="str">
        <f t="shared" si="62"/>
        <v/>
      </c>
      <c r="FT142" s="61" t="str">
        <f t="shared" si="62"/>
        <v/>
      </c>
      <c r="FU142" s="61" t="str">
        <f t="shared" si="62"/>
        <v/>
      </c>
      <c r="FV142" s="61" t="str">
        <f t="shared" si="62"/>
        <v/>
      </c>
      <c r="FW142" s="61" t="str">
        <f t="shared" si="62"/>
        <v/>
      </c>
      <c r="FX142" s="61" t="str">
        <f t="shared" si="62"/>
        <v/>
      </c>
      <c r="FY142" s="61" t="str">
        <f t="shared" si="62"/>
        <v/>
      </c>
      <c r="FZ142" s="61" t="str">
        <f t="shared" si="62"/>
        <v/>
      </c>
      <c r="GA142" s="61" t="str">
        <f t="shared" si="62"/>
        <v/>
      </c>
      <c r="GB142" s="61" t="str">
        <f t="shared" si="62"/>
        <v/>
      </c>
      <c r="GC142" s="61" t="str">
        <f t="shared" si="62"/>
        <v/>
      </c>
      <c r="GD142" s="61" t="str">
        <f t="shared" si="62"/>
        <v/>
      </c>
      <c r="GE142" s="61" t="str">
        <f t="shared" si="62"/>
        <v/>
      </c>
      <c r="GF142" s="61" t="str">
        <f t="shared" si="62"/>
        <v/>
      </c>
      <c r="GG142" s="61" t="str">
        <f t="shared" si="62"/>
        <v/>
      </c>
      <c r="GH142" s="61" t="str">
        <f t="shared" si="62"/>
        <v/>
      </c>
      <c r="GI142" s="61" t="str">
        <f t="shared" si="62"/>
        <v/>
      </c>
      <c r="GJ142" s="61" t="str">
        <f t="shared" si="62"/>
        <v/>
      </c>
      <c r="GK142" s="61" t="str">
        <f t="shared" si="62"/>
        <v/>
      </c>
      <c r="GL142" s="61" t="str">
        <f t="shared" si="62"/>
        <v/>
      </c>
      <c r="GM142" s="61" t="str">
        <f t="shared" si="62"/>
        <v/>
      </c>
      <c r="GN142" s="61" t="str">
        <f t="shared" ref="GN142:IN142" si="63">IF((SUM(GN114:GN124))&lt;=0,"",SUM(GN114:GN124))</f>
        <v/>
      </c>
      <c r="GO142" s="61" t="str">
        <f t="shared" si="63"/>
        <v/>
      </c>
      <c r="GP142" s="61" t="str">
        <f t="shared" si="63"/>
        <v/>
      </c>
      <c r="GQ142" s="61" t="str">
        <f t="shared" si="63"/>
        <v/>
      </c>
      <c r="GR142" s="61" t="str">
        <f t="shared" si="63"/>
        <v/>
      </c>
      <c r="GS142" s="61" t="str">
        <f t="shared" si="63"/>
        <v/>
      </c>
      <c r="GT142" s="61" t="str">
        <f t="shared" si="63"/>
        <v/>
      </c>
      <c r="GU142" s="61" t="str">
        <f t="shared" si="63"/>
        <v/>
      </c>
      <c r="GV142" s="61" t="str">
        <f t="shared" si="63"/>
        <v/>
      </c>
      <c r="GW142" s="61" t="str">
        <f t="shared" si="63"/>
        <v/>
      </c>
      <c r="GX142" s="61" t="str">
        <f t="shared" si="63"/>
        <v/>
      </c>
      <c r="GY142" s="61" t="str">
        <f t="shared" si="63"/>
        <v/>
      </c>
      <c r="GZ142" s="61" t="str">
        <f t="shared" si="63"/>
        <v/>
      </c>
      <c r="HA142" s="61" t="str">
        <f t="shared" si="63"/>
        <v/>
      </c>
      <c r="HB142" s="61" t="str">
        <f t="shared" si="63"/>
        <v/>
      </c>
      <c r="HC142" s="61" t="str">
        <f t="shared" si="63"/>
        <v/>
      </c>
      <c r="HD142" s="61" t="str">
        <f t="shared" si="63"/>
        <v/>
      </c>
      <c r="HE142" s="61" t="str">
        <f t="shared" si="63"/>
        <v/>
      </c>
      <c r="HF142" s="61" t="str">
        <f t="shared" si="63"/>
        <v/>
      </c>
      <c r="HG142" s="61" t="str">
        <f t="shared" si="63"/>
        <v/>
      </c>
      <c r="HH142" s="61" t="str">
        <f t="shared" si="63"/>
        <v/>
      </c>
      <c r="HI142" s="61" t="str">
        <f t="shared" si="63"/>
        <v/>
      </c>
      <c r="HJ142" s="61" t="str">
        <f t="shared" si="63"/>
        <v/>
      </c>
      <c r="HK142" s="61" t="str">
        <f t="shared" si="63"/>
        <v/>
      </c>
      <c r="HL142" s="61" t="str">
        <f t="shared" si="63"/>
        <v/>
      </c>
      <c r="HM142" s="61" t="str">
        <f t="shared" si="63"/>
        <v/>
      </c>
      <c r="HN142" s="61" t="str">
        <f t="shared" si="63"/>
        <v/>
      </c>
      <c r="HO142" s="61" t="str">
        <f t="shared" si="63"/>
        <v/>
      </c>
      <c r="HP142" s="61" t="str">
        <f t="shared" si="63"/>
        <v/>
      </c>
      <c r="HQ142" s="61" t="str">
        <f t="shared" si="63"/>
        <v/>
      </c>
      <c r="HR142" s="61" t="str">
        <f t="shared" si="63"/>
        <v/>
      </c>
      <c r="HS142" s="61" t="str">
        <f t="shared" si="63"/>
        <v/>
      </c>
      <c r="HT142" s="61" t="str">
        <f t="shared" si="63"/>
        <v/>
      </c>
      <c r="HU142" s="61" t="str">
        <f t="shared" si="63"/>
        <v/>
      </c>
      <c r="HV142" s="61" t="str">
        <f t="shared" si="63"/>
        <v/>
      </c>
      <c r="HW142" s="61" t="str">
        <f t="shared" si="63"/>
        <v/>
      </c>
      <c r="HX142" s="61" t="str">
        <f t="shared" si="63"/>
        <v/>
      </c>
      <c r="HY142" s="61" t="str">
        <f t="shared" si="63"/>
        <v/>
      </c>
      <c r="HZ142" s="61" t="str">
        <f t="shared" si="63"/>
        <v/>
      </c>
      <c r="IA142" s="61" t="str">
        <f t="shared" si="63"/>
        <v/>
      </c>
      <c r="IB142" s="61" t="str">
        <f t="shared" si="63"/>
        <v/>
      </c>
      <c r="IC142" s="61" t="str">
        <f t="shared" si="63"/>
        <v/>
      </c>
      <c r="ID142" s="61" t="str">
        <f t="shared" si="63"/>
        <v/>
      </c>
      <c r="IE142" s="61" t="str">
        <f t="shared" si="63"/>
        <v/>
      </c>
      <c r="IF142" s="61" t="str">
        <f t="shared" si="63"/>
        <v/>
      </c>
      <c r="IG142" s="61" t="str">
        <f t="shared" si="63"/>
        <v/>
      </c>
      <c r="IH142" s="61" t="str">
        <f t="shared" si="63"/>
        <v/>
      </c>
      <c r="II142" s="61" t="str">
        <f t="shared" si="63"/>
        <v/>
      </c>
      <c r="IJ142" s="61" t="str">
        <f t="shared" si="63"/>
        <v/>
      </c>
      <c r="IK142" s="61" t="str">
        <f t="shared" si="63"/>
        <v/>
      </c>
      <c r="IL142" s="61" t="str">
        <f t="shared" si="63"/>
        <v/>
      </c>
      <c r="IM142" s="61" t="str">
        <f t="shared" si="63"/>
        <v/>
      </c>
      <c r="IN142" s="61" t="str">
        <f t="shared" si="63"/>
        <v/>
      </c>
    </row>
    <row r="143" spans="1:248" ht="13.5">
      <c r="A143" s="46" t="s">
        <v>1605</v>
      </c>
      <c r="B143" s="52" t="s">
        <v>516</v>
      </c>
      <c r="C143" s="64">
        <v>1</v>
      </c>
      <c r="D143" s="62">
        <v>11030</v>
      </c>
      <c r="E143" s="62">
        <v>7699</v>
      </c>
      <c r="F143" s="62">
        <v>7757</v>
      </c>
      <c r="G143" s="62">
        <v>11773</v>
      </c>
      <c r="H143" s="62">
        <v>12747</v>
      </c>
      <c r="I143" s="62">
        <v>11237</v>
      </c>
      <c r="J143" s="62">
        <v>10764</v>
      </c>
      <c r="K143" s="62">
        <v>8828</v>
      </c>
      <c r="L143" s="62">
        <v>8974</v>
      </c>
      <c r="M143" s="62">
        <v>9331</v>
      </c>
      <c r="N143" s="62">
        <v>10369</v>
      </c>
      <c r="O143" s="62">
        <v>10190</v>
      </c>
      <c r="P143" s="62">
        <v>12311</v>
      </c>
      <c r="Q143" s="62">
        <v>4813</v>
      </c>
      <c r="R143" s="62">
        <v>7440</v>
      </c>
      <c r="S143" s="62">
        <v>9684</v>
      </c>
      <c r="T143" s="62">
        <v>10498</v>
      </c>
      <c r="U143" s="62">
        <v>9960</v>
      </c>
      <c r="V143" s="62">
        <v>8660</v>
      </c>
      <c r="W143" s="62">
        <v>8116</v>
      </c>
      <c r="X143" s="62">
        <v>7117</v>
      </c>
      <c r="Y143" s="62">
        <v>6082</v>
      </c>
      <c r="Z143" s="62">
        <v>9256</v>
      </c>
      <c r="AA143" s="62">
        <v>9702</v>
      </c>
      <c r="AB143" s="71">
        <v>12579</v>
      </c>
      <c r="AC143" s="1138">
        <v>4531</v>
      </c>
      <c r="AD143" s="1144">
        <v>6134</v>
      </c>
      <c r="AE143" s="46">
        <v>8690</v>
      </c>
      <c r="AF143" s="1248">
        <v>10774</v>
      </c>
      <c r="AG143" s="1266">
        <v>11270</v>
      </c>
      <c r="AH143" s="1273">
        <v>15235</v>
      </c>
      <c r="AI143" s="1296">
        <v>6132</v>
      </c>
    </row>
    <row r="144" spans="1:248" ht="13.5">
      <c r="A144" s="46" t="s">
        <v>1605</v>
      </c>
      <c r="B144" s="52" t="s">
        <v>525</v>
      </c>
      <c r="C144" s="44">
        <v>2</v>
      </c>
      <c r="D144" s="62">
        <v>2965</v>
      </c>
      <c r="E144" s="62">
        <v>1878</v>
      </c>
      <c r="F144" s="62">
        <v>2114</v>
      </c>
      <c r="G144" s="62">
        <v>3358</v>
      </c>
      <c r="H144" s="62">
        <v>3455</v>
      </c>
      <c r="I144" s="62">
        <v>2917</v>
      </c>
      <c r="J144" s="62">
        <v>2681</v>
      </c>
      <c r="K144" s="62">
        <v>2293</v>
      </c>
      <c r="L144" s="62">
        <v>2265</v>
      </c>
      <c r="M144" s="62">
        <v>2494</v>
      </c>
      <c r="N144" s="62">
        <v>2773</v>
      </c>
      <c r="O144" s="62">
        <v>2372</v>
      </c>
      <c r="P144" s="62">
        <v>3143</v>
      </c>
      <c r="Q144" s="62">
        <v>1178</v>
      </c>
      <c r="R144" s="62">
        <v>1618</v>
      </c>
      <c r="S144" s="62">
        <v>2370</v>
      </c>
      <c r="T144" s="62">
        <v>2436</v>
      </c>
      <c r="U144" s="62">
        <v>2464</v>
      </c>
      <c r="V144" s="62">
        <v>2222</v>
      </c>
      <c r="W144" s="62">
        <v>1879</v>
      </c>
      <c r="X144" s="62">
        <v>1590</v>
      </c>
      <c r="Y144" s="62">
        <v>1248</v>
      </c>
      <c r="Z144" s="62">
        <v>2264</v>
      </c>
      <c r="AA144" s="62">
        <v>2596</v>
      </c>
      <c r="AB144" s="71">
        <v>3232</v>
      </c>
      <c r="AC144" s="1139">
        <v>818</v>
      </c>
      <c r="AD144" s="1144">
        <v>1193</v>
      </c>
      <c r="AE144" s="46">
        <v>2123</v>
      </c>
      <c r="AF144" s="1248">
        <v>2593</v>
      </c>
      <c r="AG144" s="1266">
        <v>2864</v>
      </c>
      <c r="AH144" s="1273">
        <v>4421</v>
      </c>
      <c r="AI144" s="1296">
        <v>1378</v>
      </c>
    </row>
    <row r="145" spans="1:35" ht="13.5">
      <c r="A145" s="46" t="s">
        <v>1605</v>
      </c>
      <c r="B145" s="56" t="s">
        <v>1576</v>
      </c>
      <c r="C145" s="67"/>
      <c r="D145" s="63">
        <v>66</v>
      </c>
      <c r="E145" s="63">
        <v>31</v>
      </c>
      <c r="F145" s="63">
        <v>36</v>
      </c>
      <c r="G145" s="63">
        <v>63</v>
      </c>
      <c r="H145" s="63">
        <v>57</v>
      </c>
      <c r="I145" s="63">
        <v>60</v>
      </c>
      <c r="J145" s="63">
        <v>31</v>
      </c>
      <c r="K145" s="63">
        <v>36</v>
      </c>
      <c r="L145" s="63">
        <v>46</v>
      </c>
      <c r="M145" s="63">
        <v>30</v>
      </c>
      <c r="N145" s="63">
        <v>36</v>
      </c>
      <c r="O145" s="63">
        <v>34</v>
      </c>
      <c r="P145" s="63">
        <v>42</v>
      </c>
      <c r="Q145" s="63">
        <v>14</v>
      </c>
      <c r="R145" s="63">
        <v>22</v>
      </c>
      <c r="S145" s="63">
        <v>23</v>
      </c>
      <c r="T145" s="63">
        <v>34</v>
      </c>
      <c r="U145" s="63">
        <v>49</v>
      </c>
      <c r="V145" s="63">
        <v>38</v>
      </c>
      <c r="W145" s="63">
        <v>42</v>
      </c>
      <c r="X145" s="63">
        <v>41</v>
      </c>
      <c r="Y145" s="63">
        <v>12</v>
      </c>
      <c r="Z145" s="63">
        <v>49</v>
      </c>
      <c r="AA145" s="63">
        <v>30</v>
      </c>
      <c r="AB145" s="72">
        <v>58</v>
      </c>
      <c r="AC145" s="1139">
        <v>27</v>
      </c>
      <c r="AD145" s="1145">
        <v>25</v>
      </c>
      <c r="AE145" s="46">
        <v>35</v>
      </c>
      <c r="AF145" s="1249">
        <v>34</v>
      </c>
      <c r="AG145" s="1267">
        <v>40</v>
      </c>
      <c r="AH145" s="1274">
        <v>66</v>
      </c>
      <c r="AI145" s="1297">
        <v>24</v>
      </c>
    </row>
    <row r="146" spans="1:35" ht="13.5">
      <c r="A146" s="46" t="s">
        <v>1605</v>
      </c>
      <c r="B146" s="56" t="s">
        <v>1577</v>
      </c>
      <c r="C146" s="67"/>
      <c r="D146" s="63">
        <v>24</v>
      </c>
      <c r="E146" s="63">
        <v>13</v>
      </c>
      <c r="F146" s="63">
        <v>29</v>
      </c>
      <c r="G146" s="63">
        <v>28</v>
      </c>
      <c r="H146" s="63">
        <v>30</v>
      </c>
      <c r="I146" s="63">
        <v>14</v>
      </c>
      <c r="J146" s="63">
        <v>21</v>
      </c>
      <c r="K146" s="63">
        <v>19</v>
      </c>
      <c r="L146" s="63">
        <v>16</v>
      </c>
      <c r="M146" s="63">
        <v>8</v>
      </c>
      <c r="N146" s="63">
        <v>19</v>
      </c>
      <c r="O146" s="63">
        <v>19</v>
      </c>
      <c r="P146" s="63">
        <v>19</v>
      </c>
      <c r="Q146" s="63">
        <v>13</v>
      </c>
      <c r="R146" s="63">
        <v>10</v>
      </c>
      <c r="S146" s="63">
        <v>13</v>
      </c>
      <c r="T146" s="63">
        <v>24</v>
      </c>
      <c r="U146" s="63">
        <v>16</v>
      </c>
      <c r="V146" s="63">
        <v>7</v>
      </c>
      <c r="W146" s="63">
        <v>16</v>
      </c>
      <c r="X146" s="63">
        <v>8</v>
      </c>
      <c r="Y146" s="63">
        <v>14</v>
      </c>
      <c r="Z146" s="63">
        <v>27</v>
      </c>
      <c r="AA146" s="63">
        <v>38</v>
      </c>
      <c r="AB146" s="72">
        <v>44</v>
      </c>
      <c r="AC146" s="1139">
        <v>5</v>
      </c>
      <c r="AD146" s="1145">
        <v>9</v>
      </c>
      <c r="AE146" s="46">
        <v>29</v>
      </c>
      <c r="AF146" s="1249">
        <v>32</v>
      </c>
      <c r="AG146" s="1267">
        <v>52</v>
      </c>
      <c r="AH146" s="1274">
        <v>37</v>
      </c>
      <c r="AI146" s="1297">
        <v>13</v>
      </c>
    </row>
    <row r="147" spans="1:35" ht="13.5">
      <c r="A147" s="46" t="s">
        <v>1605</v>
      </c>
      <c r="B147" s="56" t="s">
        <v>1578</v>
      </c>
      <c r="C147" s="67"/>
      <c r="D147" s="63">
        <v>88</v>
      </c>
      <c r="E147" s="63">
        <v>38</v>
      </c>
      <c r="F147" s="63">
        <v>32</v>
      </c>
      <c r="G147" s="63">
        <v>66</v>
      </c>
      <c r="H147" s="63">
        <v>40</v>
      </c>
      <c r="I147" s="63">
        <v>53</v>
      </c>
      <c r="J147" s="63">
        <v>77</v>
      </c>
      <c r="K147" s="63">
        <v>46</v>
      </c>
      <c r="L147" s="63">
        <v>46</v>
      </c>
      <c r="M147" s="63">
        <v>27</v>
      </c>
      <c r="N147" s="63">
        <v>30</v>
      </c>
      <c r="O147" s="63">
        <v>37</v>
      </c>
      <c r="P147" s="63">
        <v>78</v>
      </c>
      <c r="Q147" s="63">
        <v>27</v>
      </c>
      <c r="R147" s="63">
        <v>20</v>
      </c>
      <c r="S147" s="63">
        <v>36</v>
      </c>
      <c r="T147" s="63">
        <v>29</v>
      </c>
      <c r="U147" s="63">
        <v>26</v>
      </c>
      <c r="V147" s="63">
        <v>33</v>
      </c>
      <c r="W147" s="63">
        <v>33</v>
      </c>
      <c r="X147" s="63">
        <v>18</v>
      </c>
      <c r="Y147" s="63">
        <v>11</v>
      </c>
      <c r="Z147" s="63">
        <v>30</v>
      </c>
      <c r="AA147" s="63">
        <v>31</v>
      </c>
      <c r="AB147" s="72">
        <v>58</v>
      </c>
      <c r="AC147" s="1139">
        <v>45</v>
      </c>
      <c r="AD147" s="1145">
        <v>20</v>
      </c>
      <c r="AE147" s="46">
        <v>36</v>
      </c>
      <c r="AF147" s="1249">
        <v>46</v>
      </c>
      <c r="AG147" s="1267">
        <v>70</v>
      </c>
      <c r="AH147" s="1274">
        <v>85</v>
      </c>
      <c r="AI147" s="1297">
        <v>13</v>
      </c>
    </row>
    <row r="148" spans="1:35" ht="13.5">
      <c r="A148" s="46" t="s">
        <v>1605</v>
      </c>
      <c r="B148" s="56" t="s">
        <v>1579</v>
      </c>
      <c r="C148" s="67"/>
      <c r="D148" s="63">
        <v>42</v>
      </c>
      <c r="E148" s="63">
        <v>30</v>
      </c>
      <c r="F148" s="63">
        <v>49</v>
      </c>
      <c r="G148" s="63">
        <v>55</v>
      </c>
      <c r="H148" s="63">
        <v>56</v>
      </c>
      <c r="I148" s="63">
        <v>35</v>
      </c>
      <c r="J148" s="63">
        <v>33</v>
      </c>
      <c r="K148" s="63">
        <v>19</v>
      </c>
      <c r="L148" s="63">
        <v>25</v>
      </c>
      <c r="M148" s="63">
        <v>20</v>
      </c>
      <c r="N148" s="63">
        <v>36</v>
      </c>
      <c r="O148" s="63">
        <v>34</v>
      </c>
      <c r="P148" s="63">
        <v>69</v>
      </c>
      <c r="Q148" s="63">
        <v>8</v>
      </c>
      <c r="R148" s="63">
        <v>18</v>
      </c>
      <c r="S148" s="63">
        <v>28</v>
      </c>
      <c r="T148" s="63">
        <v>42</v>
      </c>
      <c r="U148" s="63">
        <v>29</v>
      </c>
      <c r="V148" s="63">
        <v>29</v>
      </c>
      <c r="W148" s="63">
        <v>38</v>
      </c>
      <c r="X148" s="63">
        <v>30</v>
      </c>
      <c r="Y148" s="63">
        <v>15</v>
      </c>
      <c r="Z148" s="63">
        <v>32</v>
      </c>
      <c r="AA148" s="63">
        <v>39</v>
      </c>
      <c r="AB148" s="72">
        <v>52</v>
      </c>
      <c r="AC148" s="1139">
        <v>24</v>
      </c>
      <c r="AD148" s="1145">
        <v>32</v>
      </c>
      <c r="AE148" s="46">
        <v>43</v>
      </c>
      <c r="AF148" s="1249">
        <v>48</v>
      </c>
      <c r="AG148" s="1267">
        <v>57</v>
      </c>
      <c r="AH148" s="1274">
        <v>72</v>
      </c>
      <c r="AI148" s="1297">
        <v>29</v>
      </c>
    </row>
    <row r="149" spans="1:35" ht="13.5">
      <c r="A149" s="46" t="s">
        <v>1605</v>
      </c>
      <c r="B149" s="56" t="s">
        <v>1580</v>
      </c>
      <c r="C149" s="67"/>
      <c r="D149" s="63">
        <v>113</v>
      </c>
      <c r="E149" s="63">
        <v>73</v>
      </c>
      <c r="F149" s="63">
        <v>67</v>
      </c>
      <c r="G149" s="63">
        <v>129</v>
      </c>
      <c r="H149" s="63">
        <v>145</v>
      </c>
      <c r="I149" s="63">
        <v>127</v>
      </c>
      <c r="J149" s="63">
        <v>81</v>
      </c>
      <c r="K149" s="63">
        <v>79</v>
      </c>
      <c r="L149" s="63">
        <v>88</v>
      </c>
      <c r="M149" s="63">
        <v>95</v>
      </c>
      <c r="N149" s="63">
        <v>109</v>
      </c>
      <c r="O149" s="63">
        <v>87</v>
      </c>
      <c r="P149" s="63">
        <v>177</v>
      </c>
      <c r="Q149" s="63">
        <v>38</v>
      </c>
      <c r="R149" s="63">
        <v>100</v>
      </c>
      <c r="S149" s="63">
        <v>119</v>
      </c>
      <c r="T149" s="63">
        <v>130</v>
      </c>
      <c r="U149" s="63">
        <v>116</v>
      </c>
      <c r="V149" s="63">
        <v>91</v>
      </c>
      <c r="W149" s="63">
        <v>80</v>
      </c>
      <c r="X149" s="63">
        <v>113</v>
      </c>
      <c r="Y149" s="63">
        <v>52</v>
      </c>
      <c r="Z149" s="63">
        <v>90</v>
      </c>
      <c r="AA149" s="63">
        <v>105</v>
      </c>
      <c r="AB149" s="72">
        <v>160</v>
      </c>
      <c r="AC149" s="1139">
        <v>9</v>
      </c>
      <c r="AD149" s="1145">
        <v>51</v>
      </c>
      <c r="AE149" s="46">
        <v>71</v>
      </c>
      <c r="AF149" s="1249">
        <v>126</v>
      </c>
      <c r="AG149" s="1267">
        <v>133</v>
      </c>
      <c r="AH149" s="1274">
        <v>198</v>
      </c>
      <c r="AI149" s="1297">
        <v>62</v>
      </c>
    </row>
    <row r="150" spans="1:35" ht="13.5">
      <c r="A150" s="46" t="s">
        <v>1605</v>
      </c>
      <c r="B150" s="56" t="s">
        <v>1581</v>
      </c>
      <c r="C150" s="67"/>
      <c r="D150" s="63">
        <v>37</v>
      </c>
      <c r="E150" s="63">
        <v>22</v>
      </c>
      <c r="F150" s="63">
        <v>29</v>
      </c>
      <c r="G150" s="63">
        <v>51</v>
      </c>
      <c r="H150" s="63">
        <v>56</v>
      </c>
      <c r="I150" s="63">
        <v>47</v>
      </c>
      <c r="J150" s="63">
        <v>54</v>
      </c>
      <c r="K150" s="63">
        <v>26</v>
      </c>
      <c r="L150" s="63">
        <v>40</v>
      </c>
      <c r="M150" s="63">
        <v>37</v>
      </c>
      <c r="N150" s="63">
        <v>37</v>
      </c>
      <c r="O150" s="63">
        <v>47</v>
      </c>
      <c r="P150" s="63">
        <v>48</v>
      </c>
      <c r="Q150" s="63">
        <v>13</v>
      </c>
      <c r="R150" s="63">
        <v>29</v>
      </c>
      <c r="S150" s="63">
        <v>39</v>
      </c>
      <c r="T150" s="63">
        <v>52</v>
      </c>
      <c r="U150" s="63">
        <v>35</v>
      </c>
      <c r="V150" s="63">
        <v>21</v>
      </c>
      <c r="W150" s="63">
        <v>32</v>
      </c>
      <c r="X150" s="63">
        <v>35</v>
      </c>
      <c r="Y150" s="63">
        <v>26</v>
      </c>
      <c r="Z150" s="63">
        <v>41</v>
      </c>
      <c r="AA150" s="63">
        <v>64</v>
      </c>
      <c r="AB150" s="72">
        <v>46</v>
      </c>
      <c r="AC150" s="1139">
        <v>14</v>
      </c>
      <c r="AD150" s="1145">
        <v>18</v>
      </c>
      <c r="AE150" s="46">
        <v>29</v>
      </c>
      <c r="AF150" s="1249">
        <v>27</v>
      </c>
      <c r="AG150" s="1267">
        <v>30</v>
      </c>
      <c r="AH150" s="1274">
        <v>95</v>
      </c>
      <c r="AI150" s="1297">
        <v>24</v>
      </c>
    </row>
    <row r="151" spans="1:35" ht="13.5">
      <c r="A151" s="46" t="s">
        <v>1605</v>
      </c>
      <c r="B151" s="56" t="s">
        <v>1582</v>
      </c>
      <c r="C151" s="67"/>
      <c r="D151" s="63">
        <v>61</v>
      </c>
      <c r="E151" s="63">
        <v>52</v>
      </c>
      <c r="F151" s="63">
        <v>54</v>
      </c>
      <c r="G151" s="63">
        <v>121</v>
      </c>
      <c r="H151" s="63">
        <v>152</v>
      </c>
      <c r="I151" s="63">
        <v>110</v>
      </c>
      <c r="J151" s="63">
        <v>73</v>
      </c>
      <c r="K151" s="63">
        <v>64</v>
      </c>
      <c r="L151" s="63">
        <v>97</v>
      </c>
      <c r="M151" s="63">
        <v>108</v>
      </c>
      <c r="N151" s="63">
        <v>111</v>
      </c>
      <c r="O151" s="63">
        <v>95</v>
      </c>
      <c r="P151" s="63">
        <v>114</v>
      </c>
      <c r="Q151" s="63">
        <v>58</v>
      </c>
      <c r="R151" s="63">
        <v>57</v>
      </c>
      <c r="S151" s="63">
        <v>130</v>
      </c>
      <c r="T151" s="63">
        <v>123</v>
      </c>
      <c r="U151" s="63">
        <v>139</v>
      </c>
      <c r="V151" s="63">
        <v>105</v>
      </c>
      <c r="W151" s="63">
        <v>91</v>
      </c>
      <c r="X151" s="63">
        <v>62</v>
      </c>
      <c r="Y151" s="63">
        <v>65</v>
      </c>
      <c r="Z151" s="63">
        <v>136</v>
      </c>
      <c r="AA151" s="63">
        <v>118</v>
      </c>
      <c r="AB151" s="72">
        <v>157</v>
      </c>
      <c r="AC151" s="1139">
        <v>47</v>
      </c>
      <c r="AD151" s="1145">
        <v>42</v>
      </c>
      <c r="AE151" s="46">
        <v>131</v>
      </c>
      <c r="AF151" s="1249">
        <v>129</v>
      </c>
      <c r="AG151" s="1267">
        <v>181</v>
      </c>
      <c r="AH151" s="1274">
        <v>186</v>
      </c>
      <c r="AI151" s="1297">
        <v>50</v>
      </c>
    </row>
    <row r="152" spans="1:35" ht="13.5">
      <c r="A152" s="46" t="s">
        <v>1605</v>
      </c>
      <c r="B152" s="56" t="s">
        <v>1583</v>
      </c>
      <c r="C152" s="67"/>
      <c r="D152" s="63">
        <v>114</v>
      </c>
      <c r="E152" s="63">
        <v>96</v>
      </c>
      <c r="F152" s="63">
        <v>89</v>
      </c>
      <c r="G152" s="63">
        <v>113</v>
      </c>
      <c r="H152" s="63">
        <v>137</v>
      </c>
      <c r="I152" s="63">
        <v>78</v>
      </c>
      <c r="J152" s="63">
        <v>107</v>
      </c>
      <c r="K152" s="63">
        <v>78</v>
      </c>
      <c r="L152" s="63">
        <v>65</v>
      </c>
      <c r="M152" s="63">
        <v>108</v>
      </c>
      <c r="N152" s="63">
        <v>110</v>
      </c>
      <c r="O152" s="63">
        <v>90</v>
      </c>
      <c r="P152" s="63">
        <v>102</v>
      </c>
      <c r="Q152" s="63">
        <v>43</v>
      </c>
      <c r="R152" s="63">
        <v>69</v>
      </c>
      <c r="S152" s="63">
        <v>74</v>
      </c>
      <c r="T152" s="63">
        <v>61</v>
      </c>
      <c r="U152" s="63">
        <v>90</v>
      </c>
      <c r="V152" s="63">
        <v>63</v>
      </c>
      <c r="W152" s="63">
        <v>57</v>
      </c>
      <c r="X152" s="63">
        <v>64</v>
      </c>
      <c r="Y152" s="63">
        <v>52</v>
      </c>
      <c r="Z152" s="63">
        <v>105</v>
      </c>
      <c r="AA152" s="63">
        <v>69</v>
      </c>
      <c r="AB152" s="72">
        <v>124</v>
      </c>
      <c r="AC152" s="1139">
        <v>55</v>
      </c>
      <c r="AD152" s="1145">
        <v>48</v>
      </c>
      <c r="AE152" s="46">
        <v>86</v>
      </c>
      <c r="AF152" s="1249">
        <v>122</v>
      </c>
      <c r="AG152" s="1267">
        <v>98</v>
      </c>
      <c r="AH152" s="1274">
        <v>167</v>
      </c>
      <c r="AI152" s="1297">
        <v>70</v>
      </c>
    </row>
    <row r="153" spans="1:35" ht="13.5">
      <c r="A153" s="46" t="s">
        <v>1605</v>
      </c>
      <c r="B153" s="56" t="s">
        <v>1584</v>
      </c>
      <c r="C153" s="67"/>
      <c r="D153" s="63">
        <v>129</v>
      </c>
      <c r="E153" s="63">
        <v>114</v>
      </c>
      <c r="F153" s="63">
        <v>109</v>
      </c>
      <c r="G153" s="63">
        <v>190</v>
      </c>
      <c r="H153" s="63">
        <v>228</v>
      </c>
      <c r="I153" s="63">
        <v>189</v>
      </c>
      <c r="J153" s="63">
        <v>213</v>
      </c>
      <c r="K153" s="63">
        <v>164</v>
      </c>
      <c r="L153" s="63">
        <v>122</v>
      </c>
      <c r="M153" s="63">
        <v>168</v>
      </c>
      <c r="N153" s="63">
        <v>173</v>
      </c>
      <c r="O153" s="63">
        <v>145</v>
      </c>
      <c r="P153" s="63">
        <v>171</v>
      </c>
      <c r="Q153" s="63">
        <v>90</v>
      </c>
      <c r="R153" s="63">
        <v>98</v>
      </c>
      <c r="S153" s="63">
        <v>222</v>
      </c>
      <c r="T153" s="63">
        <v>132</v>
      </c>
      <c r="U153" s="63">
        <v>195</v>
      </c>
      <c r="V153" s="63">
        <v>133</v>
      </c>
      <c r="W153" s="63">
        <v>98</v>
      </c>
      <c r="X153" s="63">
        <v>108</v>
      </c>
      <c r="Y153" s="63">
        <v>93</v>
      </c>
      <c r="Z153" s="63">
        <v>146</v>
      </c>
      <c r="AA153" s="63">
        <v>197</v>
      </c>
      <c r="AB153" s="72">
        <v>147</v>
      </c>
      <c r="AC153" s="1139">
        <v>52</v>
      </c>
      <c r="AD153" s="1145">
        <v>75</v>
      </c>
      <c r="AE153" s="46">
        <v>168</v>
      </c>
      <c r="AF153" s="1249">
        <v>158</v>
      </c>
      <c r="AG153" s="1267">
        <v>158</v>
      </c>
      <c r="AH153" s="1274">
        <v>411</v>
      </c>
      <c r="AI153" s="1297">
        <v>79</v>
      </c>
    </row>
    <row r="154" spans="1:35" ht="13.5">
      <c r="A154" s="46" t="s">
        <v>1605</v>
      </c>
      <c r="B154" s="56" t="s">
        <v>1585</v>
      </c>
      <c r="C154" s="67"/>
      <c r="D154" s="63">
        <v>114</v>
      </c>
      <c r="E154" s="63">
        <v>87</v>
      </c>
      <c r="F154" s="63">
        <v>96</v>
      </c>
      <c r="G154" s="63">
        <v>203</v>
      </c>
      <c r="H154" s="63">
        <v>178</v>
      </c>
      <c r="I154" s="63">
        <v>198</v>
      </c>
      <c r="J154" s="63">
        <v>150</v>
      </c>
      <c r="K154" s="63">
        <v>142</v>
      </c>
      <c r="L154" s="63">
        <v>103</v>
      </c>
      <c r="M154" s="63">
        <v>216</v>
      </c>
      <c r="N154" s="63">
        <v>165</v>
      </c>
      <c r="O154" s="63">
        <v>138</v>
      </c>
      <c r="P154" s="63">
        <v>138</v>
      </c>
      <c r="Q154" s="63">
        <v>117</v>
      </c>
      <c r="R154" s="63">
        <v>89</v>
      </c>
      <c r="S154" s="63">
        <v>142</v>
      </c>
      <c r="T154" s="63">
        <v>143</v>
      </c>
      <c r="U154" s="63">
        <v>254</v>
      </c>
      <c r="V154" s="63">
        <v>192</v>
      </c>
      <c r="W154" s="63">
        <v>107</v>
      </c>
      <c r="X154" s="63">
        <v>103</v>
      </c>
      <c r="Y154" s="63">
        <v>64</v>
      </c>
      <c r="Z154" s="63">
        <v>134</v>
      </c>
      <c r="AA154" s="63">
        <v>261</v>
      </c>
      <c r="AB154" s="72">
        <v>154</v>
      </c>
      <c r="AC154" s="1139">
        <v>41</v>
      </c>
      <c r="AD154" s="1145">
        <v>51</v>
      </c>
      <c r="AE154" s="46">
        <v>81</v>
      </c>
      <c r="AF154" s="1249">
        <v>108</v>
      </c>
      <c r="AG154" s="1267">
        <v>110</v>
      </c>
      <c r="AH154" s="1274">
        <v>205</v>
      </c>
      <c r="AI154" s="1297">
        <v>81</v>
      </c>
    </row>
    <row r="155" spans="1:35" ht="13.5">
      <c r="A155" s="46" t="s">
        <v>1605</v>
      </c>
      <c r="B155" s="56" t="s">
        <v>1586</v>
      </c>
      <c r="C155" s="67"/>
      <c r="D155" s="63">
        <v>56</v>
      </c>
      <c r="E155" s="63">
        <v>40</v>
      </c>
      <c r="F155" s="63">
        <v>29</v>
      </c>
      <c r="G155" s="63">
        <v>62</v>
      </c>
      <c r="H155" s="63">
        <v>69</v>
      </c>
      <c r="I155" s="63">
        <v>63</v>
      </c>
      <c r="J155" s="63">
        <v>61</v>
      </c>
      <c r="K155" s="63">
        <v>73</v>
      </c>
      <c r="L155" s="63">
        <v>56</v>
      </c>
      <c r="M155" s="63">
        <v>66</v>
      </c>
      <c r="N155" s="63">
        <v>82</v>
      </c>
      <c r="O155" s="63">
        <v>76</v>
      </c>
      <c r="P155" s="63">
        <v>81</v>
      </c>
      <c r="Q155" s="63">
        <v>24</v>
      </c>
      <c r="R155" s="63">
        <v>31</v>
      </c>
      <c r="S155" s="63">
        <v>40</v>
      </c>
      <c r="T155" s="63">
        <v>76</v>
      </c>
      <c r="U155" s="63">
        <v>35</v>
      </c>
      <c r="V155" s="63">
        <v>50</v>
      </c>
      <c r="W155" s="63">
        <v>59</v>
      </c>
      <c r="X155" s="63">
        <v>35</v>
      </c>
      <c r="Y155" s="63">
        <v>45</v>
      </c>
      <c r="Z155" s="63">
        <v>45</v>
      </c>
      <c r="AA155" s="63">
        <v>87</v>
      </c>
      <c r="AB155" s="72">
        <v>45</v>
      </c>
      <c r="AC155" s="1139">
        <v>12</v>
      </c>
      <c r="AD155" s="1145">
        <v>57</v>
      </c>
      <c r="AE155" s="46">
        <v>99</v>
      </c>
      <c r="AF155" s="1249">
        <v>76</v>
      </c>
      <c r="AG155" s="1267">
        <v>65</v>
      </c>
      <c r="AH155" s="1274">
        <v>158</v>
      </c>
      <c r="AI155" s="1297">
        <v>31</v>
      </c>
    </row>
    <row r="156" spans="1:35" ht="13.5">
      <c r="A156" s="46" t="s">
        <v>1605</v>
      </c>
      <c r="B156" s="56" t="s">
        <v>1587</v>
      </c>
      <c r="C156" s="67"/>
      <c r="D156" s="63">
        <v>347</v>
      </c>
      <c r="E156" s="63">
        <v>280</v>
      </c>
      <c r="F156" s="63">
        <v>278</v>
      </c>
      <c r="G156" s="63">
        <v>479</v>
      </c>
      <c r="H156" s="63">
        <v>478</v>
      </c>
      <c r="I156" s="63">
        <v>454</v>
      </c>
      <c r="J156" s="63">
        <v>397</v>
      </c>
      <c r="K156" s="63">
        <v>331</v>
      </c>
      <c r="L156" s="63">
        <v>307</v>
      </c>
      <c r="M156" s="63">
        <v>323</v>
      </c>
      <c r="N156" s="63">
        <v>386</v>
      </c>
      <c r="O156" s="63">
        <v>331</v>
      </c>
      <c r="P156" s="63">
        <v>461</v>
      </c>
      <c r="Q156" s="63">
        <v>108</v>
      </c>
      <c r="R156" s="63">
        <v>208</v>
      </c>
      <c r="S156" s="63">
        <v>315</v>
      </c>
      <c r="T156" s="63">
        <v>286</v>
      </c>
      <c r="U156" s="63">
        <v>281</v>
      </c>
      <c r="V156" s="63">
        <v>341</v>
      </c>
      <c r="W156" s="63">
        <v>204</v>
      </c>
      <c r="X156" s="63">
        <v>187</v>
      </c>
      <c r="Y156" s="63">
        <v>141</v>
      </c>
      <c r="Z156" s="63">
        <v>289</v>
      </c>
      <c r="AA156" s="63">
        <v>260</v>
      </c>
      <c r="AB156" s="72">
        <v>324</v>
      </c>
      <c r="AC156" s="1139">
        <v>89</v>
      </c>
      <c r="AD156" s="1145">
        <v>132</v>
      </c>
      <c r="AE156" s="46">
        <v>217</v>
      </c>
      <c r="AF156" s="1249">
        <v>306</v>
      </c>
      <c r="AG156" s="1267">
        <v>330</v>
      </c>
      <c r="AH156" s="1274">
        <v>401</v>
      </c>
      <c r="AI156" s="1297">
        <v>148</v>
      </c>
    </row>
    <row r="157" spans="1:35" ht="13.5">
      <c r="A157" s="46" t="s">
        <v>1605</v>
      </c>
      <c r="B157" s="56" t="s">
        <v>1588</v>
      </c>
      <c r="C157" s="67"/>
      <c r="D157" s="63">
        <v>107</v>
      </c>
      <c r="E157" s="63">
        <v>81</v>
      </c>
      <c r="F157" s="63">
        <v>97</v>
      </c>
      <c r="G157" s="63">
        <v>109</v>
      </c>
      <c r="H157" s="63">
        <v>152</v>
      </c>
      <c r="I157" s="63">
        <v>146</v>
      </c>
      <c r="J157" s="63">
        <v>101</v>
      </c>
      <c r="K157" s="63">
        <v>81</v>
      </c>
      <c r="L157" s="63">
        <v>84</v>
      </c>
      <c r="M157" s="63">
        <v>102</v>
      </c>
      <c r="N157" s="63">
        <v>105</v>
      </c>
      <c r="O157" s="63">
        <v>87</v>
      </c>
      <c r="P157" s="63">
        <v>130</v>
      </c>
      <c r="Q157" s="63">
        <v>74</v>
      </c>
      <c r="R157" s="63">
        <v>60</v>
      </c>
      <c r="S157" s="63">
        <v>85</v>
      </c>
      <c r="T157" s="63">
        <v>116</v>
      </c>
      <c r="U157" s="63">
        <v>95</v>
      </c>
      <c r="V157" s="63">
        <v>89</v>
      </c>
      <c r="W157" s="63">
        <v>81</v>
      </c>
      <c r="X157" s="63">
        <v>68</v>
      </c>
      <c r="Y157" s="63">
        <v>45</v>
      </c>
      <c r="Z157" s="63">
        <v>83</v>
      </c>
      <c r="AA157" s="63">
        <v>88</v>
      </c>
      <c r="AB157" s="72">
        <v>149</v>
      </c>
      <c r="AC157" s="1139">
        <v>33</v>
      </c>
      <c r="AD157" s="1145">
        <v>51</v>
      </c>
      <c r="AE157" s="46">
        <v>82</v>
      </c>
      <c r="AF157" s="1249">
        <v>91</v>
      </c>
      <c r="AG157" s="1267">
        <v>110</v>
      </c>
      <c r="AH157" s="1274">
        <v>247</v>
      </c>
      <c r="AI157" s="1297">
        <v>66</v>
      </c>
    </row>
    <row r="158" spans="1:35" ht="13.5">
      <c r="A158" s="46" t="s">
        <v>1605</v>
      </c>
      <c r="B158" s="56" t="s">
        <v>1589</v>
      </c>
      <c r="C158" s="67"/>
      <c r="D158" s="63">
        <v>137</v>
      </c>
      <c r="E158" s="63">
        <v>69</v>
      </c>
      <c r="F158" s="63">
        <v>86</v>
      </c>
      <c r="G158" s="63">
        <v>125</v>
      </c>
      <c r="H158" s="63">
        <v>116</v>
      </c>
      <c r="I158" s="63">
        <v>88</v>
      </c>
      <c r="J158" s="63">
        <v>95</v>
      </c>
      <c r="K158" s="63">
        <v>73</v>
      </c>
      <c r="L158" s="63">
        <v>83</v>
      </c>
      <c r="M158" s="63">
        <v>103</v>
      </c>
      <c r="N158" s="63">
        <v>94</v>
      </c>
      <c r="O158" s="63">
        <v>112</v>
      </c>
      <c r="P158" s="63">
        <v>253</v>
      </c>
      <c r="Q158" s="63">
        <v>35</v>
      </c>
      <c r="R158" s="63">
        <v>65</v>
      </c>
      <c r="S158" s="63">
        <v>109</v>
      </c>
      <c r="T158" s="63">
        <v>104</v>
      </c>
      <c r="U158" s="63">
        <v>111</v>
      </c>
      <c r="V158" s="63">
        <v>82</v>
      </c>
      <c r="W158" s="63">
        <v>112</v>
      </c>
      <c r="X158" s="63">
        <v>60</v>
      </c>
      <c r="Y158" s="63">
        <v>61</v>
      </c>
      <c r="Z158" s="63">
        <v>84</v>
      </c>
      <c r="AA158" s="63">
        <v>178</v>
      </c>
      <c r="AB158" s="72">
        <v>146</v>
      </c>
      <c r="AC158" s="1139">
        <v>57</v>
      </c>
      <c r="AD158" s="1145">
        <v>59</v>
      </c>
      <c r="AE158" s="46">
        <v>87</v>
      </c>
      <c r="AF158" s="1249">
        <v>147</v>
      </c>
      <c r="AG158" s="1267">
        <v>181</v>
      </c>
      <c r="AH158" s="1274">
        <v>212</v>
      </c>
      <c r="AI158" s="1297">
        <v>75</v>
      </c>
    </row>
    <row r="159" spans="1:35" ht="13.5">
      <c r="A159" s="46" t="s">
        <v>1605</v>
      </c>
      <c r="B159" s="56" t="s">
        <v>1590</v>
      </c>
      <c r="C159" s="67"/>
      <c r="D159" s="63">
        <v>220</v>
      </c>
      <c r="E159" s="63">
        <v>130</v>
      </c>
      <c r="F159" s="63">
        <v>133</v>
      </c>
      <c r="G159" s="63">
        <v>188</v>
      </c>
      <c r="H159" s="63">
        <v>215</v>
      </c>
      <c r="I159" s="63">
        <v>169</v>
      </c>
      <c r="J159" s="63">
        <v>117</v>
      </c>
      <c r="K159" s="63">
        <v>117</v>
      </c>
      <c r="L159" s="63">
        <v>107</v>
      </c>
      <c r="M159" s="63">
        <v>115</v>
      </c>
      <c r="N159" s="63">
        <v>147</v>
      </c>
      <c r="O159" s="63">
        <v>121</v>
      </c>
      <c r="P159" s="63">
        <v>133</v>
      </c>
      <c r="Q159" s="63">
        <v>81</v>
      </c>
      <c r="R159" s="63">
        <v>99</v>
      </c>
      <c r="S159" s="63">
        <v>114</v>
      </c>
      <c r="T159" s="63">
        <v>126</v>
      </c>
      <c r="U159" s="63">
        <v>138</v>
      </c>
      <c r="V159" s="63">
        <v>131</v>
      </c>
      <c r="W159" s="63">
        <v>107</v>
      </c>
      <c r="X159" s="63">
        <v>58</v>
      </c>
      <c r="Y159" s="63">
        <v>61</v>
      </c>
      <c r="Z159" s="63">
        <v>156</v>
      </c>
      <c r="AA159" s="63">
        <v>105</v>
      </c>
      <c r="AB159" s="72">
        <v>199</v>
      </c>
      <c r="AC159" s="1139">
        <v>35</v>
      </c>
      <c r="AD159" s="1145">
        <v>58</v>
      </c>
      <c r="AE159" s="46">
        <v>101</v>
      </c>
      <c r="AF159" s="1249">
        <v>142</v>
      </c>
      <c r="AG159" s="1267">
        <v>138</v>
      </c>
      <c r="AH159" s="1274">
        <v>239</v>
      </c>
      <c r="AI159" s="1297">
        <v>68</v>
      </c>
    </row>
    <row r="160" spans="1:35" ht="13.5">
      <c r="A160" s="46" t="s">
        <v>1605</v>
      </c>
      <c r="B160" s="56" t="s">
        <v>1591</v>
      </c>
      <c r="C160" s="67"/>
      <c r="D160" s="63">
        <v>383</v>
      </c>
      <c r="E160" s="63">
        <v>179</v>
      </c>
      <c r="F160" s="63">
        <v>233</v>
      </c>
      <c r="G160" s="63">
        <v>322</v>
      </c>
      <c r="H160" s="63">
        <v>325</v>
      </c>
      <c r="I160" s="63">
        <v>276</v>
      </c>
      <c r="J160" s="63">
        <v>245</v>
      </c>
      <c r="K160" s="63">
        <v>221</v>
      </c>
      <c r="L160" s="63">
        <v>235</v>
      </c>
      <c r="M160" s="63">
        <v>245</v>
      </c>
      <c r="N160" s="63">
        <v>281</v>
      </c>
      <c r="O160" s="63">
        <v>223</v>
      </c>
      <c r="P160" s="63">
        <v>283</v>
      </c>
      <c r="Q160" s="63">
        <v>95</v>
      </c>
      <c r="R160" s="63">
        <v>161</v>
      </c>
      <c r="S160" s="63">
        <v>207</v>
      </c>
      <c r="T160" s="63">
        <v>210</v>
      </c>
      <c r="U160" s="63">
        <v>243</v>
      </c>
      <c r="V160" s="63">
        <v>175</v>
      </c>
      <c r="W160" s="63">
        <v>167</v>
      </c>
      <c r="X160" s="63">
        <v>158</v>
      </c>
      <c r="Y160" s="63">
        <v>110</v>
      </c>
      <c r="Z160" s="63">
        <v>196</v>
      </c>
      <c r="AA160" s="63">
        <v>203</v>
      </c>
      <c r="AB160" s="72">
        <v>316</v>
      </c>
      <c r="AC160" s="1139">
        <v>45</v>
      </c>
      <c r="AD160" s="1145">
        <v>94</v>
      </c>
      <c r="AE160" s="46">
        <v>173</v>
      </c>
      <c r="AF160" s="1249">
        <v>231</v>
      </c>
      <c r="AG160" s="1267">
        <v>244</v>
      </c>
      <c r="AH160" s="1274">
        <v>395</v>
      </c>
      <c r="AI160" s="1297">
        <v>147</v>
      </c>
    </row>
    <row r="161" spans="1:35" ht="13.5">
      <c r="A161" s="46" t="s">
        <v>1605</v>
      </c>
      <c r="B161" s="56" t="s">
        <v>1592</v>
      </c>
      <c r="C161" s="67"/>
      <c r="D161" s="63">
        <v>99</v>
      </c>
      <c r="E161" s="63">
        <v>75</v>
      </c>
      <c r="F161" s="63">
        <v>79</v>
      </c>
      <c r="G161" s="63">
        <v>147</v>
      </c>
      <c r="H161" s="63">
        <v>156</v>
      </c>
      <c r="I161" s="63">
        <v>86</v>
      </c>
      <c r="J161" s="63">
        <v>92</v>
      </c>
      <c r="K161" s="63">
        <v>98</v>
      </c>
      <c r="L161" s="63">
        <v>91</v>
      </c>
      <c r="M161" s="63">
        <v>101</v>
      </c>
      <c r="N161" s="63">
        <v>117</v>
      </c>
      <c r="O161" s="63">
        <v>97</v>
      </c>
      <c r="P161" s="63">
        <v>86</v>
      </c>
      <c r="Q161" s="63">
        <v>53</v>
      </c>
      <c r="R161" s="63">
        <v>40</v>
      </c>
      <c r="S161" s="63">
        <v>91</v>
      </c>
      <c r="T161" s="63">
        <v>83</v>
      </c>
      <c r="U161" s="63">
        <v>72</v>
      </c>
      <c r="V161" s="63">
        <v>74</v>
      </c>
      <c r="W161" s="63">
        <v>78</v>
      </c>
      <c r="X161" s="63">
        <v>38</v>
      </c>
      <c r="Y161" s="63">
        <v>46</v>
      </c>
      <c r="Z161" s="63">
        <v>74</v>
      </c>
      <c r="AA161" s="63">
        <v>71</v>
      </c>
      <c r="AB161" s="72">
        <v>92</v>
      </c>
      <c r="AC161" s="1139">
        <v>16</v>
      </c>
      <c r="AD161" s="1145">
        <v>36</v>
      </c>
      <c r="AE161" s="46">
        <v>56</v>
      </c>
      <c r="AF161" s="1249">
        <v>96</v>
      </c>
      <c r="AG161" s="1267">
        <v>110</v>
      </c>
      <c r="AH161" s="1274">
        <v>261</v>
      </c>
      <c r="AI161" s="1297">
        <v>69</v>
      </c>
    </row>
    <row r="162" spans="1:35" ht="13.5">
      <c r="A162" s="46" t="s">
        <v>1605</v>
      </c>
      <c r="B162" s="56" t="s">
        <v>1593</v>
      </c>
      <c r="C162" s="67"/>
      <c r="D162" s="63">
        <v>52</v>
      </c>
      <c r="E162" s="63">
        <v>57</v>
      </c>
      <c r="F162" s="63">
        <v>52</v>
      </c>
      <c r="G162" s="63">
        <v>93</v>
      </c>
      <c r="H162" s="63">
        <v>81</v>
      </c>
      <c r="I162" s="63">
        <v>73</v>
      </c>
      <c r="J162" s="63">
        <v>61</v>
      </c>
      <c r="K162" s="63">
        <v>50</v>
      </c>
      <c r="L162" s="63">
        <v>61</v>
      </c>
      <c r="M162" s="63">
        <v>48</v>
      </c>
      <c r="N162" s="63">
        <v>58</v>
      </c>
      <c r="O162" s="63">
        <v>66</v>
      </c>
      <c r="P162" s="63">
        <v>85</v>
      </c>
      <c r="Q162" s="63">
        <v>17</v>
      </c>
      <c r="R162" s="63">
        <v>38</v>
      </c>
      <c r="S162" s="63">
        <v>57</v>
      </c>
      <c r="T162" s="63">
        <v>67</v>
      </c>
      <c r="U162" s="63">
        <v>64</v>
      </c>
      <c r="V162" s="63">
        <v>63</v>
      </c>
      <c r="W162" s="63">
        <v>41</v>
      </c>
      <c r="X162" s="63">
        <v>41</v>
      </c>
      <c r="Y162" s="63">
        <v>38</v>
      </c>
      <c r="Z162" s="63">
        <v>52</v>
      </c>
      <c r="AA162" s="63">
        <v>57</v>
      </c>
      <c r="AB162" s="72">
        <v>90</v>
      </c>
      <c r="AC162" s="1139">
        <v>14</v>
      </c>
      <c r="AD162" s="1145">
        <v>24</v>
      </c>
      <c r="AE162" s="46">
        <v>61</v>
      </c>
      <c r="AF162" s="1249">
        <v>94</v>
      </c>
      <c r="AG162" s="1267">
        <v>68</v>
      </c>
      <c r="AH162" s="1274">
        <v>91</v>
      </c>
      <c r="AI162" s="1297">
        <v>39</v>
      </c>
    </row>
    <row r="163" spans="1:35" ht="13.5">
      <c r="A163" s="46" t="s">
        <v>1605</v>
      </c>
      <c r="B163" s="56" t="s">
        <v>1594</v>
      </c>
      <c r="C163" s="67"/>
      <c r="D163" s="63">
        <v>33</v>
      </c>
      <c r="E163" s="63">
        <v>23</v>
      </c>
      <c r="F163" s="63">
        <v>12</v>
      </c>
      <c r="G163" s="63">
        <v>47</v>
      </c>
      <c r="H163" s="63">
        <v>27</v>
      </c>
      <c r="I163" s="63">
        <v>35</v>
      </c>
      <c r="J163" s="63">
        <v>32</v>
      </c>
      <c r="K163" s="63">
        <v>30</v>
      </c>
      <c r="L163" s="63">
        <v>29</v>
      </c>
      <c r="M163" s="63">
        <v>27</v>
      </c>
      <c r="N163" s="63">
        <v>48</v>
      </c>
      <c r="O163" s="63">
        <v>32</v>
      </c>
      <c r="P163" s="63">
        <v>42</v>
      </c>
      <c r="Q163" s="63">
        <v>11</v>
      </c>
      <c r="R163" s="63">
        <v>21</v>
      </c>
      <c r="S163" s="63">
        <v>46</v>
      </c>
      <c r="T163" s="63">
        <v>25</v>
      </c>
      <c r="U163" s="63">
        <v>32</v>
      </c>
      <c r="V163" s="63">
        <v>15</v>
      </c>
      <c r="W163" s="63">
        <v>49</v>
      </c>
      <c r="X163" s="63">
        <v>38</v>
      </c>
      <c r="Y163" s="63">
        <v>21</v>
      </c>
      <c r="Z163" s="63">
        <v>37</v>
      </c>
      <c r="AA163" s="63">
        <v>65</v>
      </c>
      <c r="AB163" s="72">
        <v>69</v>
      </c>
      <c r="AC163" s="1139">
        <v>29</v>
      </c>
      <c r="AD163" s="1145">
        <v>10</v>
      </c>
      <c r="AE163" s="46">
        <v>16</v>
      </c>
      <c r="AF163" s="1249">
        <v>28</v>
      </c>
      <c r="AG163" s="1267">
        <v>32</v>
      </c>
      <c r="AH163" s="1274">
        <v>32</v>
      </c>
      <c r="AI163" s="1297">
        <v>14</v>
      </c>
    </row>
    <row r="164" spans="1:35" ht="13.5">
      <c r="A164" s="46" t="s">
        <v>1605</v>
      </c>
      <c r="B164" s="56" t="s">
        <v>1595</v>
      </c>
      <c r="C164" s="67"/>
      <c r="D164" s="63">
        <v>114</v>
      </c>
      <c r="E164" s="63">
        <v>71</v>
      </c>
      <c r="F164" s="63">
        <v>105</v>
      </c>
      <c r="G164" s="63">
        <v>143</v>
      </c>
      <c r="H164" s="63">
        <v>128</v>
      </c>
      <c r="I164" s="63">
        <v>100</v>
      </c>
      <c r="J164" s="63">
        <v>127</v>
      </c>
      <c r="K164" s="63">
        <v>112</v>
      </c>
      <c r="L164" s="63">
        <v>87</v>
      </c>
      <c r="M164" s="63">
        <v>78</v>
      </c>
      <c r="N164" s="63">
        <v>98</v>
      </c>
      <c r="O164" s="63">
        <v>89</v>
      </c>
      <c r="P164" s="63">
        <v>102</v>
      </c>
      <c r="Q164" s="63">
        <v>56</v>
      </c>
      <c r="R164" s="63">
        <v>65</v>
      </c>
      <c r="S164" s="63">
        <v>93</v>
      </c>
      <c r="T164" s="63">
        <v>160</v>
      </c>
      <c r="U164" s="63">
        <v>79</v>
      </c>
      <c r="V164" s="63">
        <v>75</v>
      </c>
      <c r="W164" s="63">
        <v>73</v>
      </c>
      <c r="X164" s="63">
        <v>69</v>
      </c>
      <c r="Y164" s="63">
        <v>53</v>
      </c>
      <c r="Z164" s="63">
        <v>83</v>
      </c>
      <c r="AA164" s="63">
        <v>105</v>
      </c>
      <c r="AB164" s="72">
        <v>175</v>
      </c>
      <c r="AC164" s="1139">
        <v>28</v>
      </c>
      <c r="AD164" s="1145">
        <v>41</v>
      </c>
      <c r="AE164" s="46">
        <v>82</v>
      </c>
      <c r="AF164" s="1249">
        <v>115</v>
      </c>
      <c r="AG164" s="1267">
        <v>92</v>
      </c>
      <c r="AH164" s="1274">
        <v>171</v>
      </c>
      <c r="AI164" s="1297">
        <v>42</v>
      </c>
    </row>
    <row r="165" spans="1:35" ht="13.5">
      <c r="A165" s="46" t="s">
        <v>1605</v>
      </c>
      <c r="B165" s="56" t="s">
        <v>1596</v>
      </c>
      <c r="C165" s="67"/>
      <c r="D165" s="63">
        <v>131</v>
      </c>
      <c r="E165" s="63">
        <v>64</v>
      </c>
      <c r="F165" s="63">
        <v>89</v>
      </c>
      <c r="G165" s="63">
        <v>164</v>
      </c>
      <c r="H165" s="63">
        <v>149</v>
      </c>
      <c r="I165" s="63">
        <v>126</v>
      </c>
      <c r="J165" s="63">
        <v>108</v>
      </c>
      <c r="K165" s="63">
        <v>108</v>
      </c>
      <c r="L165" s="63">
        <v>107</v>
      </c>
      <c r="M165" s="63">
        <v>107</v>
      </c>
      <c r="N165" s="63">
        <v>139</v>
      </c>
      <c r="O165" s="63">
        <v>108</v>
      </c>
      <c r="P165" s="63">
        <v>119</v>
      </c>
      <c r="Q165" s="63">
        <v>42</v>
      </c>
      <c r="R165" s="63">
        <v>95</v>
      </c>
      <c r="S165" s="63">
        <v>110</v>
      </c>
      <c r="T165" s="63">
        <v>112</v>
      </c>
      <c r="U165" s="63">
        <v>80</v>
      </c>
      <c r="V165" s="63">
        <v>74</v>
      </c>
      <c r="W165" s="63">
        <v>79</v>
      </c>
      <c r="X165" s="63">
        <v>59</v>
      </c>
      <c r="Y165" s="63">
        <v>57</v>
      </c>
      <c r="Z165" s="63">
        <v>89</v>
      </c>
      <c r="AA165" s="63">
        <v>135</v>
      </c>
      <c r="AB165" s="72">
        <v>129</v>
      </c>
      <c r="AC165" s="1139">
        <v>29</v>
      </c>
      <c r="AD165" s="1145">
        <v>60</v>
      </c>
      <c r="AE165" s="46">
        <v>130</v>
      </c>
      <c r="AF165" s="1249">
        <v>129</v>
      </c>
      <c r="AG165" s="1267">
        <v>146</v>
      </c>
      <c r="AH165" s="1274">
        <v>189</v>
      </c>
      <c r="AI165" s="1297">
        <v>80</v>
      </c>
    </row>
    <row r="166" spans="1:35" ht="13.5">
      <c r="A166" s="46" t="s">
        <v>1605</v>
      </c>
      <c r="B166" s="56" t="s">
        <v>1597</v>
      </c>
      <c r="C166" s="67"/>
      <c r="D166" s="63">
        <v>102</v>
      </c>
      <c r="E166" s="63">
        <v>65</v>
      </c>
      <c r="F166" s="63">
        <v>65</v>
      </c>
      <c r="G166" s="63">
        <v>73</v>
      </c>
      <c r="H166" s="63">
        <v>88</v>
      </c>
      <c r="I166" s="63">
        <v>58</v>
      </c>
      <c r="J166" s="63">
        <v>75</v>
      </c>
      <c r="K166" s="63">
        <v>54</v>
      </c>
      <c r="L166" s="63">
        <v>89</v>
      </c>
      <c r="M166" s="63">
        <v>52</v>
      </c>
      <c r="N166" s="63">
        <v>63</v>
      </c>
      <c r="O166" s="63">
        <v>46</v>
      </c>
      <c r="P166" s="63">
        <v>51</v>
      </c>
      <c r="Q166" s="63">
        <v>27</v>
      </c>
      <c r="R166" s="63">
        <v>22</v>
      </c>
      <c r="S166" s="63">
        <v>55</v>
      </c>
      <c r="T166" s="63">
        <v>49</v>
      </c>
      <c r="U166" s="63">
        <v>35</v>
      </c>
      <c r="V166" s="63">
        <v>32</v>
      </c>
      <c r="W166" s="63">
        <v>45</v>
      </c>
      <c r="X166" s="63">
        <v>35</v>
      </c>
      <c r="Y166" s="63">
        <v>38</v>
      </c>
      <c r="Z166" s="63">
        <v>36</v>
      </c>
      <c r="AA166" s="63">
        <v>37</v>
      </c>
      <c r="AB166" s="72">
        <v>92</v>
      </c>
      <c r="AC166" s="1139">
        <v>22</v>
      </c>
      <c r="AD166" s="1145">
        <v>24</v>
      </c>
      <c r="AE166" s="46">
        <v>37</v>
      </c>
      <c r="AF166" s="1249">
        <v>41</v>
      </c>
      <c r="AG166" s="1267">
        <v>54</v>
      </c>
      <c r="AH166" s="1274">
        <v>78</v>
      </c>
      <c r="AI166" s="1297">
        <v>30</v>
      </c>
    </row>
    <row r="167" spans="1:35" ht="13.5">
      <c r="A167" s="46" t="s">
        <v>1605</v>
      </c>
      <c r="B167" s="56" t="s">
        <v>1598</v>
      </c>
      <c r="C167" s="67"/>
      <c r="D167" s="63">
        <v>84</v>
      </c>
      <c r="E167" s="63">
        <v>30</v>
      </c>
      <c r="F167" s="63">
        <v>52</v>
      </c>
      <c r="G167" s="63">
        <v>85</v>
      </c>
      <c r="H167" s="63">
        <v>101</v>
      </c>
      <c r="I167" s="63">
        <v>91</v>
      </c>
      <c r="J167" s="63">
        <v>81</v>
      </c>
      <c r="K167" s="63">
        <v>64</v>
      </c>
      <c r="L167" s="63">
        <v>61</v>
      </c>
      <c r="M167" s="63">
        <v>83</v>
      </c>
      <c r="N167" s="63">
        <v>74</v>
      </c>
      <c r="O167" s="63">
        <v>31</v>
      </c>
      <c r="P167" s="63">
        <v>35</v>
      </c>
      <c r="Q167" s="63">
        <v>28</v>
      </c>
      <c r="R167" s="63">
        <v>41</v>
      </c>
      <c r="S167" s="63">
        <v>21</v>
      </c>
      <c r="T167" s="63">
        <v>16</v>
      </c>
      <c r="U167" s="63">
        <v>53</v>
      </c>
      <c r="V167" s="63">
        <v>58</v>
      </c>
      <c r="W167" s="63">
        <v>38</v>
      </c>
      <c r="X167" s="63">
        <v>25</v>
      </c>
      <c r="Y167" s="63">
        <v>23</v>
      </c>
      <c r="Z167" s="63">
        <v>34</v>
      </c>
      <c r="AA167" s="63">
        <v>36</v>
      </c>
      <c r="AB167" s="72">
        <v>68</v>
      </c>
      <c r="AC167" s="1139">
        <v>31</v>
      </c>
      <c r="AD167" s="1145">
        <v>20</v>
      </c>
      <c r="AE167" s="46">
        <v>49</v>
      </c>
      <c r="AF167" s="1249">
        <v>67</v>
      </c>
      <c r="AG167" s="1267">
        <v>58</v>
      </c>
      <c r="AH167" s="1274">
        <v>84</v>
      </c>
      <c r="AI167" s="1297">
        <v>27</v>
      </c>
    </row>
    <row r="168" spans="1:35" ht="13.5">
      <c r="A168" s="46" t="s">
        <v>1605</v>
      </c>
      <c r="B168" s="56" t="s">
        <v>1599</v>
      </c>
      <c r="C168" s="67"/>
      <c r="D168" s="63">
        <v>213</v>
      </c>
      <c r="E168" s="63">
        <v>113</v>
      </c>
      <c r="F168" s="63">
        <v>138</v>
      </c>
      <c r="G168" s="63">
        <v>182</v>
      </c>
      <c r="H168" s="63">
        <v>160</v>
      </c>
      <c r="I168" s="63">
        <v>147</v>
      </c>
      <c r="J168" s="63">
        <v>156</v>
      </c>
      <c r="K168" s="63">
        <v>135</v>
      </c>
      <c r="L168" s="63">
        <v>127</v>
      </c>
      <c r="M168" s="63">
        <v>132</v>
      </c>
      <c r="N168" s="63">
        <v>132</v>
      </c>
      <c r="O168" s="63">
        <v>155</v>
      </c>
      <c r="P168" s="63">
        <v>207</v>
      </c>
      <c r="Q168" s="63">
        <v>43</v>
      </c>
      <c r="R168" s="63">
        <v>85</v>
      </c>
      <c r="S168" s="63">
        <v>101</v>
      </c>
      <c r="T168" s="63">
        <v>133</v>
      </c>
      <c r="U168" s="63">
        <v>109</v>
      </c>
      <c r="V168" s="63">
        <v>142</v>
      </c>
      <c r="W168" s="63">
        <v>102</v>
      </c>
      <c r="X168" s="63">
        <v>74</v>
      </c>
      <c r="Y168" s="63">
        <v>74</v>
      </c>
      <c r="Z168" s="63">
        <v>138</v>
      </c>
      <c r="AA168" s="63">
        <v>147</v>
      </c>
      <c r="AB168" s="72">
        <v>225</v>
      </c>
      <c r="AC168" s="1139">
        <v>39</v>
      </c>
      <c r="AD168" s="1145">
        <v>97</v>
      </c>
      <c r="AE168" s="46">
        <v>129</v>
      </c>
      <c r="AF168" s="1249">
        <v>119</v>
      </c>
      <c r="AG168" s="1267">
        <v>182</v>
      </c>
      <c r="AH168" s="1274">
        <v>232</v>
      </c>
      <c r="AI168" s="1297">
        <v>55</v>
      </c>
    </row>
    <row r="169" spans="1:35" ht="13.5">
      <c r="A169" s="46" t="s">
        <v>1605</v>
      </c>
      <c r="B169" s="56" t="s">
        <v>1600</v>
      </c>
      <c r="C169" s="67"/>
      <c r="D169" s="63">
        <v>99</v>
      </c>
      <c r="E169" s="63">
        <v>45</v>
      </c>
      <c r="F169" s="63">
        <v>76</v>
      </c>
      <c r="G169" s="63">
        <v>120</v>
      </c>
      <c r="H169" s="63">
        <v>131</v>
      </c>
      <c r="I169" s="63">
        <v>94</v>
      </c>
      <c r="J169" s="63">
        <v>93</v>
      </c>
      <c r="K169" s="63">
        <v>73</v>
      </c>
      <c r="L169" s="63">
        <v>93</v>
      </c>
      <c r="M169" s="63">
        <v>95</v>
      </c>
      <c r="N169" s="63">
        <v>123</v>
      </c>
      <c r="O169" s="63">
        <v>72</v>
      </c>
      <c r="P169" s="63">
        <v>117</v>
      </c>
      <c r="Q169" s="63">
        <v>63</v>
      </c>
      <c r="R169" s="63">
        <v>75</v>
      </c>
      <c r="S169" s="63">
        <v>100</v>
      </c>
      <c r="T169" s="63">
        <v>103</v>
      </c>
      <c r="U169" s="63">
        <v>88</v>
      </c>
      <c r="V169" s="63">
        <v>109</v>
      </c>
      <c r="W169" s="63">
        <v>50</v>
      </c>
      <c r="X169" s="63">
        <v>63</v>
      </c>
      <c r="Y169" s="63">
        <v>31</v>
      </c>
      <c r="Z169" s="63">
        <v>78</v>
      </c>
      <c r="AA169" s="63">
        <v>70</v>
      </c>
      <c r="AB169" s="72">
        <v>113</v>
      </c>
      <c r="AC169" s="1139">
        <v>20</v>
      </c>
      <c r="AD169" s="1145">
        <v>59</v>
      </c>
      <c r="AE169" s="46">
        <v>95</v>
      </c>
      <c r="AF169" s="1249">
        <v>81</v>
      </c>
      <c r="AG169" s="1267">
        <v>125</v>
      </c>
      <c r="AH169" s="1274">
        <v>109</v>
      </c>
      <c r="AI169" s="1297">
        <v>42</v>
      </c>
    </row>
    <row r="170" spans="1:35" ht="13.5">
      <c r="A170" s="46" t="s">
        <v>1605</v>
      </c>
      <c r="B170" s="52" t="s">
        <v>542</v>
      </c>
      <c r="C170" s="42">
        <v>28</v>
      </c>
      <c r="D170" s="62">
        <v>1194</v>
      </c>
      <c r="E170" s="63">
        <v>887</v>
      </c>
      <c r="F170" s="62">
        <v>1011</v>
      </c>
      <c r="G170" s="62">
        <v>1175</v>
      </c>
      <c r="H170" s="62">
        <v>1641</v>
      </c>
      <c r="I170" s="62">
        <v>1383</v>
      </c>
      <c r="J170" s="62">
        <v>1478</v>
      </c>
      <c r="K170" s="62">
        <v>1062</v>
      </c>
      <c r="L170" s="62">
        <v>1009</v>
      </c>
      <c r="M170" s="63">
        <v>992</v>
      </c>
      <c r="N170" s="62">
        <v>1269</v>
      </c>
      <c r="O170" s="62">
        <v>1181</v>
      </c>
      <c r="P170" s="62">
        <v>1587</v>
      </c>
      <c r="Q170" s="62">
        <v>1127</v>
      </c>
      <c r="R170" s="62">
        <v>1224</v>
      </c>
      <c r="S170" s="62">
        <v>1228</v>
      </c>
      <c r="T170" s="62">
        <v>1531</v>
      </c>
      <c r="U170" s="62">
        <v>1624</v>
      </c>
      <c r="V170" s="62">
        <v>1303</v>
      </c>
      <c r="W170" s="62">
        <v>1232</v>
      </c>
      <c r="X170" s="62">
        <v>1056</v>
      </c>
      <c r="Y170" s="63">
        <v>740</v>
      </c>
      <c r="Z170" s="62">
        <v>1197</v>
      </c>
      <c r="AA170" s="62">
        <v>1296</v>
      </c>
      <c r="AB170" s="71">
        <v>1641</v>
      </c>
      <c r="AC170" s="1139">
        <v>751</v>
      </c>
      <c r="AD170" s="1145">
        <v>906</v>
      </c>
      <c r="AE170" s="46">
        <v>1220</v>
      </c>
      <c r="AF170" s="1248">
        <v>1615</v>
      </c>
      <c r="AG170" s="1266">
        <v>1512</v>
      </c>
      <c r="AH170" s="1273">
        <v>1883</v>
      </c>
      <c r="AI170" s="1297">
        <v>927</v>
      </c>
    </row>
    <row r="171" spans="1:35" ht="13.5">
      <c r="A171" s="46" t="s">
        <v>1605</v>
      </c>
      <c r="B171" s="52" t="s">
        <v>548</v>
      </c>
      <c r="C171" s="42">
        <v>29</v>
      </c>
      <c r="D171" s="63">
        <v>279</v>
      </c>
      <c r="E171" s="63">
        <v>206</v>
      </c>
      <c r="F171" s="63">
        <v>250</v>
      </c>
      <c r="G171" s="63">
        <v>399</v>
      </c>
      <c r="H171" s="63">
        <v>463</v>
      </c>
      <c r="I171" s="63">
        <v>403</v>
      </c>
      <c r="J171" s="63">
        <v>324</v>
      </c>
      <c r="K171" s="63">
        <v>285</v>
      </c>
      <c r="L171" s="63">
        <v>297</v>
      </c>
      <c r="M171" s="63">
        <v>300</v>
      </c>
      <c r="N171" s="63">
        <v>401</v>
      </c>
      <c r="O171" s="63">
        <v>344</v>
      </c>
      <c r="P171" s="63">
        <v>505</v>
      </c>
      <c r="Q171" s="63">
        <v>125</v>
      </c>
      <c r="R171" s="63">
        <v>281</v>
      </c>
      <c r="S171" s="63">
        <v>374</v>
      </c>
      <c r="T171" s="63">
        <v>453</v>
      </c>
      <c r="U171" s="63">
        <v>400</v>
      </c>
      <c r="V171" s="63">
        <v>314</v>
      </c>
      <c r="W171" s="63">
        <v>286</v>
      </c>
      <c r="X171" s="63">
        <v>255</v>
      </c>
      <c r="Y171" s="63">
        <v>292</v>
      </c>
      <c r="Z171" s="63">
        <v>427</v>
      </c>
      <c r="AA171" s="63">
        <v>433</v>
      </c>
      <c r="AB171" s="72">
        <v>455</v>
      </c>
      <c r="AC171" s="1139">
        <v>139</v>
      </c>
      <c r="AD171" s="1145">
        <v>240</v>
      </c>
      <c r="AE171" s="46">
        <v>461</v>
      </c>
      <c r="AF171" s="1249">
        <v>463</v>
      </c>
      <c r="AG171" s="1267">
        <v>512</v>
      </c>
      <c r="AH171" s="1274">
        <v>681</v>
      </c>
      <c r="AI171" s="1297">
        <v>274</v>
      </c>
    </row>
    <row r="172" spans="1:35" ht="13.5">
      <c r="A172" s="46" t="s">
        <v>1605</v>
      </c>
      <c r="B172" s="52" t="s">
        <v>541</v>
      </c>
      <c r="C172" s="42">
        <v>30</v>
      </c>
      <c r="D172" s="62">
        <v>1891</v>
      </c>
      <c r="E172" s="63">
        <v>908</v>
      </c>
      <c r="F172" s="62">
        <v>1065</v>
      </c>
      <c r="G172" s="62">
        <v>1617</v>
      </c>
      <c r="H172" s="62">
        <v>1713</v>
      </c>
      <c r="I172" s="62">
        <v>1485</v>
      </c>
      <c r="J172" s="62">
        <v>1465</v>
      </c>
      <c r="K172" s="62">
        <v>1140</v>
      </c>
      <c r="L172" s="62">
        <v>1172</v>
      </c>
      <c r="M172" s="62">
        <v>1134</v>
      </c>
      <c r="N172" s="62">
        <v>1219</v>
      </c>
      <c r="O172" s="62">
        <v>1302</v>
      </c>
      <c r="P172" s="62">
        <v>1345</v>
      </c>
      <c r="Q172" s="63">
        <v>439</v>
      </c>
      <c r="R172" s="63">
        <v>746</v>
      </c>
      <c r="S172" s="62">
        <v>1052</v>
      </c>
      <c r="T172" s="62">
        <v>1141</v>
      </c>
      <c r="U172" s="62">
        <v>1095</v>
      </c>
      <c r="V172" s="63">
        <v>947</v>
      </c>
      <c r="W172" s="63">
        <v>912</v>
      </c>
      <c r="X172" s="63">
        <v>767</v>
      </c>
      <c r="Y172" s="63">
        <v>636</v>
      </c>
      <c r="Z172" s="62">
        <v>1029</v>
      </c>
      <c r="AA172" s="62">
        <v>1025</v>
      </c>
      <c r="AB172" s="71">
        <v>1191</v>
      </c>
      <c r="AC172" s="1139">
        <v>488</v>
      </c>
      <c r="AD172" s="1145">
        <v>593</v>
      </c>
      <c r="AE172" s="46">
        <v>859</v>
      </c>
      <c r="AF172" s="1248">
        <v>1070</v>
      </c>
      <c r="AG172" s="1266">
        <v>1213</v>
      </c>
      <c r="AH172" s="1273">
        <v>1595</v>
      </c>
      <c r="AI172" s="1297">
        <v>726</v>
      </c>
    </row>
    <row r="173" spans="1:35" ht="13.5">
      <c r="A173" s="46" t="s">
        <v>1605</v>
      </c>
      <c r="B173" s="52" t="s">
        <v>547</v>
      </c>
      <c r="C173" s="42">
        <v>31</v>
      </c>
      <c r="D173" s="63">
        <v>93</v>
      </c>
      <c r="E173" s="63">
        <v>621</v>
      </c>
      <c r="F173" s="63">
        <v>53</v>
      </c>
      <c r="G173" s="63">
        <v>70</v>
      </c>
      <c r="H173" s="63">
        <v>118</v>
      </c>
      <c r="I173" s="63">
        <v>100</v>
      </c>
      <c r="J173" s="63">
        <v>85</v>
      </c>
      <c r="K173" s="63">
        <v>59</v>
      </c>
      <c r="L173" s="63">
        <v>65</v>
      </c>
      <c r="M173" s="63">
        <v>76</v>
      </c>
      <c r="N173" s="63">
        <v>99</v>
      </c>
      <c r="O173" s="63">
        <v>109</v>
      </c>
      <c r="P173" s="63">
        <v>131</v>
      </c>
      <c r="Q173" s="63">
        <v>41</v>
      </c>
      <c r="R173" s="63">
        <v>54</v>
      </c>
      <c r="S173" s="63">
        <v>165</v>
      </c>
      <c r="T173" s="63">
        <v>137</v>
      </c>
      <c r="U173" s="63">
        <v>47</v>
      </c>
      <c r="V173" s="63">
        <v>47</v>
      </c>
      <c r="W173" s="63">
        <v>89</v>
      </c>
      <c r="X173" s="63">
        <v>39</v>
      </c>
      <c r="Y173" s="63">
        <v>91</v>
      </c>
      <c r="Z173" s="63">
        <v>108</v>
      </c>
      <c r="AA173" s="63">
        <v>91</v>
      </c>
      <c r="AB173" s="72">
        <v>192</v>
      </c>
      <c r="AC173" s="1139">
        <v>108</v>
      </c>
      <c r="AD173" s="1145">
        <v>125</v>
      </c>
      <c r="AE173" s="46">
        <v>92</v>
      </c>
      <c r="AF173" s="1249">
        <v>94</v>
      </c>
      <c r="AG173" s="1267">
        <v>73</v>
      </c>
      <c r="AH173" s="1274">
        <v>154</v>
      </c>
      <c r="AI173" s="1297">
        <v>48</v>
      </c>
    </row>
    <row r="174" spans="1:35" ht="13.5">
      <c r="A174" s="46" t="s">
        <v>1605</v>
      </c>
      <c r="B174" s="52" t="s">
        <v>546</v>
      </c>
      <c r="C174" s="42">
        <v>32</v>
      </c>
      <c r="D174" s="63">
        <v>254</v>
      </c>
      <c r="E174" s="63">
        <v>154</v>
      </c>
      <c r="F174" s="63">
        <v>224</v>
      </c>
      <c r="G174" s="63">
        <v>324</v>
      </c>
      <c r="H174" s="63">
        <v>331</v>
      </c>
      <c r="I174" s="63">
        <v>245</v>
      </c>
      <c r="J174" s="63">
        <v>284</v>
      </c>
      <c r="K174" s="63">
        <v>273</v>
      </c>
      <c r="L174" s="63">
        <v>242</v>
      </c>
      <c r="M174" s="63">
        <v>267</v>
      </c>
      <c r="N174" s="63">
        <v>227</v>
      </c>
      <c r="O174" s="63">
        <v>297</v>
      </c>
      <c r="P174" s="63">
        <v>270</v>
      </c>
      <c r="Q174" s="63">
        <v>86</v>
      </c>
      <c r="R174" s="63">
        <v>137</v>
      </c>
      <c r="S174" s="63">
        <v>235</v>
      </c>
      <c r="T174" s="63">
        <v>210</v>
      </c>
      <c r="U174" s="63">
        <v>178</v>
      </c>
      <c r="V174" s="63">
        <v>145</v>
      </c>
      <c r="W174" s="63">
        <v>123</v>
      </c>
      <c r="X174" s="63">
        <v>109</v>
      </c>
      <c r="Y174" s="63">
        <v>138</v>
      </c>
      <c r="Z174" s="63">
        <v>194</v>
      </c>
      <c r="AA174" s="63">
        <v>171</v>
      </c>
      <c r="AB174" s="72">
        <v>245</v>
      </c>
      <c r="AC174" s="1139">
        <v>121</v>
      </c>
      <c r="AD174" s="1145">
        <v>131</v>
      </c>
      <c r="AE174" s="46">
        <v>192</v>
      </c>
      <c r="AF174" s="1249">
        <v>210</v>
      </c>
      <c r="AG174" s="1267">
        <v>285</v>
      </c>
      <c r="AH174" s="1274">
        <v>272</v>
      </c>
      <c r="AI174" s="1297">
        <v>111</v>
      </c>
    </row>
    <row r="175" spans="1:35" ht="13.5">
      <c r="A175" s="46" t="s">
        <v>1605</v>
      </c>
      <c r="B175" s="52" t="s">
        <v>549</v>
      </c>
      <c r="C175" s="42">
        <v>33</v>
      </c>
      <c r="D175" s="63">
        <v>140</v>
      </c>
      <c r="E175" s="63">
        <v>130</v>
      </c>
      <c r="F175" s="63">
        <v>116</v>
      </c>
      <c r="G175" s="63">
        <v>138</v>
      </c>
      <c r="H175" s="63">
        <v>170</v>
      </c>
      <c r="I175" s="63">
        <v>177</v>
      </c>
      <c r="J175" s="63">
        <v>178</v>
      </c>
      <c r="K175" s="63">
        <v>171</v>
      </c>
      <c r="L175" s="63">
        <v>175</v>
      </c>
      <c r="M175" s="63">
        <v>122</v>
      </c>
      <c r="N175" s="63">
        <v>139</v>
      </c>
      <c r="O175" s="63">
        <v>149</v>
      </c>
      <c r="P175" s="63">
        <v>193</v>
      </c>
      <c r="Q175" s="63">
        <v>50</v>
      </c>
      <c r="R175" s="63">
        <v>166</v>
      </c>
      <c r="S175" s="63">
        <v>207</v>
      </c>
      <c r="T175" s="63">
        <v>179</v>
      </c>
      <c r="U175" s="63">
        <v>201</v>
      </c>
      <c r="V175" s="63">
        <v>162</v>
      </c>
      <c r="W175" s="63">
        <v>173</v>
      </c>
      <c r="X175" s="63">
        <v>141</v>
      </c>
      <c r="Y175" s="63">
        <v>131</v>
      </c>
      <c r="Z175" s="63">
        <v>166</v>
      </c>
      <c r="AA175" s="63">
        <v>159</v>
      </c>
      <c r="AB175" s="72">
        <v>233</v>
      </c>
      <c r="AC175" s="1139">
        <v>99</v>
      </c>
      <c r="AD175" s="1145">
        <v>84</v>
      </c>
      <c r="AE175" s="46">
        <v>151</v>
      </c>
      <c r="AF175" s="1249">
        <v>153</v>
      </c>
      <c r="AG175" s="1267">
        <v>192</v>
      </c>
      <c r="AH175" s="1274">
        <v>266</v>
      </c>
      <c r="AI175" s="1297">
        <v>82</v>
      </c>
    </row>
    <row r="176" spans="1:35" ht="13.5">
      <c r="A176" s="46" t="s">
        <v>1605</v>
      </c>
      <c r="B176" s="52" t="s">
        <v>909</v>
      </c>
      <c r="C176" s="42">
        <v>34</v>
      </c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>
        <v>3</v>
      </c>
      <c r="X176" s="63">
        <v>3</v>
      </c>
      <c r="Y176" s="63">
        <v>5</v>
      </c>
      <c r="Z176" s="63">
        <v>6</v>
      </c>
      <c r="AA176" s="63">
        <v>11</v>
      </c>
      <c r="AB176" s="72">
        <v>3</v>
      </c>
      <c r="AC176" s="1139">
        <v>4</v>
      </c>
      <c r="AD176" s="1145">
        <v>3</v>
      </c>
      <c r="AE176" s="46">
        <v>7</v>
      </c>
      <c r="AF176" s="1249">
        <v>5</v>
      </c>
      <c r="AG176" s="1267">
        <v>3</v>
      </c>
      <c r="AH176" s="1274">
        <v>17</v>
      </c>
      <c r="AI176" s="1297">
        <v>26</v>
      </c>
    </row>
    <row r="177" spans="1:248" ht="13.5">
      <c r="A177" s="46" t="s">
        <v>1605</v>
      </c>
      <c r="B177" s="52" t="s">
        <v>533</v>
      </c>
      <c r="C177" s="43">
        <v>36</v>
      </c>
      <c r="D177" s="62">
        <v>2724</v>
      </c>
      <c r="E177" s="62">
        <v>1811</v>
      </c>
      <c r="F177" s="62">
        <v>1902</v>
      </c>
      <c r="G177" s="62">
        <v>3288</v>
      </c>
      <c r="H177" s="62">
        <v>3511</v>
      </c>
      <c r="I177" s="62">
        <v>3176</v>
      </c>
      <c r="J177" s="62">
        <v>2893</v>
      </c>
      <c r="K177" s="62">
        <v>2491</v>
      </c>
      <c r="L177" s="62">
        <v>2601</v>
      </c>
      <c r="M177" s="62">
        <v>2801</v>
      </c>
      <c r="N177" s="62">
        <v>2969</v>
      </c>
      <c r="O177" s="62">
        <v>3053</v>
      </c>
      <c r="P177" s="62">
        <v>3482</v>
      </c>
      <c r="Q177" s="62">
        <v>1073</v>
      </c>
      <c r="R177" s="62">
        <v>1802</v>
      </c>
      <c r="S177" s="62">
        <v>2645</v>
      </c>
      <c r="T177" s="62">
        <v>3005</v>
      </c>
      <c r="U177" s="62">
        <v>2662</v>
      </c>
      <c r="V177" s="62">
        <v>2373</v>
      </c>
      <c r="W177" s="62">
        <v>2310</v>
      </c>
      <c r="X177" s="62">
        <v>2021</v>
      </c>
      <c r="Y177" s="62">
        <v>1554</v>
      </c>
      <c r="Z177" s="62">
        <v>2573</v>
      </c>
      <c r="AA177" s="62">
        <v>2542</v>
      </c>
      <c r="AB177" s="71">
        <v>3476</v>
      </c>
      <c r="AC177" s="1138">
        <v>1134</v>
      </c>
      <c r="AD177" s="1144">
        <v>1562</v>
      </c>
      <c r="AE177" s="46">
        <v>2095</v>
      </c>
      <c r="AF177" s="1248">
        <v>2872</v>
      </c>
      <c r="AG177" s="1266">
        <v>2951</v>
      </c>
      <c r="AH177" s="1273">
        <v>3934</v>
      </c>
      <c r="AI177" s="1296">
        <v>1615</v>
      </c>
    </row>
    <row r="178" spans="1:248" ht="13.5">
      <c r="A178" s="46" t="s">
        <v>1605</v>
      </c>
      <c r="B178" s="52" t="s">
        <v>550</v>
      </c>
      <c r="C178" s="43">
        <v>37</v>
      </c>
      <c r="D178" s="63">
        <v>85</v>
      </c>
      <c r="E178" s="63">
        <v>42</v>
      </c>
      <c r="F178" s="63">
        <v>26</v>
      </c>
      <c r="G178" s="63">
        <v>79</v>
      </c>
      <c r="H178" s="63">
        <v>69</v>
      </c>
      <c r="I178" s="63">
        <v>54</v>
      </c>
      <c r="J178" s="63">
        <v>74</v>
      </c>
      <c r="K178" s="63">
        <v>49</v>
      </c>
      <c r="L178" s="63">
        <v>68</v>
      </c>
      <c r="M178" s="63">
        <v>177</v>
      </c>
      <c r="N178" s="63">
        <v>60</v>
      </c>
      <c r="O178" s="63">
        <v>48</v>
      </c>
      <c r="P178" s="63">
        <v>105</v>
      </c>
      <c r="Q178" s="63">
        <v>33</v>
      </c>
      <c r="R178" s="63">
        <v>32</v>
      </c>
      <c r="S178" s="63">
        <v>73</v>
      </c>
      <c r="T178" s="63">
        <v>48</v>
      </c>
      <c r="U178" s="63">
        <v>78</v>
      </c>
      <c r="V178" s="63">
        <v>45</v>
      </c>
      <c r="W178" s="63">
        <v>80</v>
      </c>
      <c r="X178" s="63">
        <v>62</v>
      </c>
      <c r="Y178" s="63">
        <v>67</v>
      </c>
      <c r="Z178" s="63">
        <v>101</v>
      </c>
      <c r="AA178" s="63">
        <v>89</v>
      </c>
      <c r="AB178" s="72">
        <v>80</v>
      </c>
      <c r="AC178" s="1139">
        <v>55</v>
      </c>
      <c r="AD178" s="1145">
        <v>68</v>
      </c>
      <c r="AE178" s="46">
        <v>64</v>
      </c>
      <c r="AF178" s="1249">
        <v>92</v>
      </c>
      <c r="AG178" s="1267">
        <v>78</v>
      </c>
      <c r="AH178" s="1274">
        <v>77</v>
      </c>
      <c r="AI178" s="1297">
        <v>51</v>
      </c>
    </row>
    <row r="179" spans="1:248" ht="13.5">
      <c r="A179" s="46" t="s">
        <v>1605</v>
      </c>
      <c r="B179" s="52" t="s">
        <v>551</v>
      </c>
      <c r="C179" s="43">
        <v>38</v>
      </c>
      <c r="D179" s="63">
        <v>90</v>
      </c>
      <c r="E179" s="63">
        <v>57</v>
      </c>
      <c r="F179" s="63">
        <v>68</v>
      </c>
      <c r="G179" s="63">
        <v>116</v>
      </c>
      <c r="H179" s="63">
        <v>139</v>
      </c>
      <c r="I179" s="63">
        <v>104</v>
      </c>
      <c r="J179" s="63">
        <v>99</v>
      </c>
      <c r="K179" s="63">
        <v>93</v>
      </c>
      <c r="L179" s="63">
        <v>106</v>
      </c>
      <c r="M179" s="63">
        <v>86</v>
      </c>
      <c r="N179" s="63">
        <v>132</v>
      </c>
      <c r="O179" s="63">
        <v>117</v>
      </c>
      <c r="P179" s="63">
        <v>118</v>
      </c>
      <c r="Q179" s="63">
        <v>59</v>
      </c>
      <c r="R179" s="63">
        <v>96</v>
      </c>
      <c r="S179" s="63">
        <v>131</v>
      </c>
      <c r="T179" s="63">
        <v>110</v>
      </c>
      <c r="U179" s="63">
        <v>142</v>
      </c>
      <c r="V179" s="63">
        <v>132</v>
      </c>
      <c r="W179" s="63">
        <v>153</v>
      </c>
      <c r="X179" s="63">
        <v>98</v>
      </c>
      <c r="Y179" s="63">
        <v>116</v>
      </c>
      <c r="Z179" s="63">
        <v>142</v>
      </c>
      <c r="AA179" s="63">
        <v>140</v>
      </c>
      <c r="AB179" s="72">
        <v>222</v>
      </c>
      <c r="AC179" s="1139">
        <v>153</v>
      </c>
      <c r="AD179" s="1145">
        <v>121</v>
      </c>
      <c r="AE179" s="46">
        <v>172</v>
      </c>
      <c r="AF179" s="1249">
        <v>177</v>
      </c>
      <c r="AG179" s="1267">
        <v>151</v>
      </c>
      <c r="AH179" s="1274">
        <v>215</v>
      </c>
      <c r="AI179" s="1297">
        <v>155</v>
      </c>
    </row>
    <row r="180" spans="1:248" ht="13.5">
      <c r="A180" s="46" t="s">
        <v>1605</v>
      </c>
      <c r="B180" s="52" t="s">
        <v>552</v>
      </c>
      <c r="C180" s="43">
        <v>39</v>
      </c>
      <c r="D180" s="63">
        <v>271</v>
      </c>
      <c r="E180" s="63">
        <v>128</v>
      </c>
      <c r="F180" s="63">
        <v>178</v>
      </c>
      <c r="G180" s="63">
        <v>263</v>
      </c>
      <c r="H180" s="63">
        <v>241</v>
      </c>
      <c r="I180" s="63">
        <v>221</v>
      </c>
      <c r="J180" s="63">
        <v>254</v>
      </c>
      <c r="K180" s="63">
        <v>174</v>
      </c>
      <c r="L180" s="63">
        <v>192</v>
      </c>
      <c r="M180" s="63">
        <v>190</v>
      </c>
      <c r="N180" s="63">
        <v>224</v>
      </c>
      <c r="O180" s="63">
        <v>224</v>
      </c>
      <c r="P180" s="63">
        <v>278</v>
      </c>
      <c r="Q180" s="63">
        <v>146</v>
      </c>
      <c r="R180" s="63">
        <v>267</v>
      </c>
      <c r="S180" s="63">
        <v>262</v>
      </c>
      <c r="T180" s="63">
        <v>284</v>
      </c>
      <c r="U180" s="63">
        <v>231</v>
      </c>
      <c r="V180" s="63">
        <v>236</v>
      </c>
      <c r="W180" s="63">
        <v>224</v>
      </c>
      <c r="X180" s="63">
        <v>196</v>
      </c>
      <c r="Y180" s="63">
        <v>185</v>
      </c>
      <c r="Z180" s="63">
        <v>212</v>
      </c>
      <c r="AA180" s="63">
        <v>237</v>
      </c>
      <c r="AB180" s="72">
        <v>363</v>
      </c>
      <c r="AC180" s="1139">
        <v>119</v>
      </c>
      <c r="AD180" s="1145">
        <v>273</v>
      </c>
      <c r="AE180" s="46">
        <v>230</v>
      </c>
      <c r="AF180" s="1249">
        <v>263</v>
      </c>
      <c r="AG180" s="1267">
        <v>302</v>
      </c>
      <c r="AH180" s="1274">
        <v>338</v>
      </c>
      <c r="AI180" s="1297">
        <v>135</v>
      </c>
    </row>
    <row r="181" spans="1:248" ht="13.5">
      <c r="A181" s="46" t="s">
        <v>1605</v>
      </c>
      <c r="B181" s="52" t="s">
        <v>553</v>
      </c>
      <c r="C181" s="43">
        <v>40</v>
      </c>
      <c r="D181" s="63">
        <v>154</v>
      </c>
      <c r="E181" s="63">
        <v>50</v>
      </c>
      <c r="F181" s="63">
        <v>71</v>
      </c>
      <c r="G181" s="63">
        <v>70</v>
      </c>
      <c r="H181" s="63">
        <v>122</v>
      </c>
      <c r="I181" s="63">
        <v>165</v>
      </c>
      <c r="J181" s="63">
        <v>126</v>
      </c>
      <c r="K181" s="63">
        <v>112</v>
      </c>
      <c r="L181" s="63">
        <v>100</v>
      </c>
      <c r="M181" s="63">
        <v>80</v>
      </c>
      <c r="N181" s="63">
        <v>131</v>
      </c>
      <c r="O181" s="63">
        <v>102</v>
      </c>
      <c r="P181" s="63">
        <v>100</v>
      </c>
      <c r="Q181" s="63">
        <v>34</v>
      </c>
      <c r="R181" s="63">
        <v>78</v>
      </c>
      <c r="S181" s="63">
        <v>107</v>
      </c>
      <c r="T181" s="63">
        <v>115</v>
      </c>
      <c r="U181" s="63">
        <v>93</v>
      </c>
      <c r="V181" s="63">
        <v>87</v>
      </c>
      <c r="W181" s="63">
        <v>89</v>
      </c>
      <c r="X181" s="63">
        <v>153</v>
      </c>
      <c r="Y181" s="63">
        <v>111</v>
      </c>
      <c r="Z181" s="63">
        <v>147</v>
      </c>
      <c r="AA181" s="63">
        <v>87</v>
      </c>
      <c r="AB181" s="72">
        <v>183</v>
      </c>
      <c r="AC181" s="1139">
        <v>34</v>
      </c>
      <c r="AD181" s="1145">
        <v>67</v>
      </c>
      <c r="AE181" s="46">
        <v>118</v>
      </c>
      <c r="AF181" s="1249">
        <v>146</v>
      </c>
      <c r="AG181" s="1267">
        <v>150</v>
      </c>
      <c r="AH181" s="1274">
        <v>140</v>
      </c>
      <c r="AI181" s="1297">
        <v>41</v>
      </c>
    </row>
    <row r="182" spans="1:248" ht="13.5">
      <c r="A182" s="46" t="s">
        <v>1605</v>
      </c>
      <c r="B182" s="52" t="s">
        <v>554</v>
      </c>
      <c r="C182" s="43">
        <v>41</v>
      </c>
      <c r="D182" s="63">
        <v>68</v>
      </c>
      <c r="E182" s="63">
        <v>66</v>
      </c>
      <c r="F182" s="63">
        <v>56</v>
      </c>
      <c r="G182" s="63">
        <v>71</v>
      </c>
      <c r="H182" s="63">
        <v>84</v>
      </c>
      <c r="I182" s="63">
        <v>83</v>
      </c>
      <c r="J182" s="63">
        <v>75</v>
      </c>
      <c r="K182" s="63">
        <v>46</v>
      </c>
      <c r="L182" s="63">
        <v>64</v>
      </c>
      <c r="M182" s="63">
        <v>57</v>
      </c>
      <c r="N182" s="63">
        <v>64</v>
      </c>
      <c r="O182" s="63">
        <v>59</v>
      </c>
      <c r="P182" s="63">
        <v>68</v>
      </c>
      <c r="Q182" s="63">
        <v>32</v>
      </c>
      <c r="R182" s="63">
        <v>50</v>
      </c>
      <c r="S182" s="63">
        <v>74</v>
      </c>
      <c r="T182" s="63">
        <v>52</v>
      </c>
      <c r="U182" s="63">
        <v>65</v>
      </c>
      <c r="V182" s="63">
        <v>54</v>
      </c>
      <c r="W182" s="63">
        <v>56</v>
      </c>
      <c r="X182" s="63">
        <v>36</v>
      </c>
      <c r="Y182" s="63">
        <v>37</v>
      </c>
      <c r="Z182" s="63">
        <v>46</v>
      </c>
      <c r="AA182" s="63">
        <v>49</v>
      </c>
      <c r="AB182" s="72">
        <v>73</v>
      </c>
      <c r="AC182" s="1139">
        <v>44</v>
      </c>
      <c r="AD182" s="1145">
        <v>43</v>
      </c>
      <c r="AE182" s="46">
        <v>83</v>
      </c>
      <c r="AF182" s="1249">
        <v>125</v>
      </c>
      <c r="AG182" s="1267">
        <v>72</v>
      </c>
      <c r="AH182" s="1274">
        <v>93</v>
      </c>
      <c r="AI182" s="1297">
        <v>45</v>
      </c>
    </row>
    <row r="183" spans="1:248" ht="13.5">
      <c r="A183" s="46" t="s">
        <v>1605</v>
      </c>
      <c r="B183" s="52" t="s">
        <v>555</v>
      </c>
      <c r="C183" s="45">
        <v>42</v>
      </c>
      <c r="D183" s="63">
        <v>277</v>
      </c>
      <c r="E183" s="63">
        <v>236</v>
      </c>
      <c r="F183" s="63">
        <v>202</v>
      </c>
      <c r="G183" s="63">
        <v>354</v>
      </c>
      <c r="H183" s="63">
        <v>268</v>
      </c>
      <c r="I183" s="63">
        <v>320</v>
      </c>
      <c r="J183" s="63">
        <v>346</v>
      </c>
      <c r="K183" s="63">
        <v>202</v>
      </c>
      <c r="L183" s="63">
        <v>307</v>
      </c>
      <c r="M183" s="63">
        <v>276</v>
      </c>
      <c r="N183" s="63">
        <v>282</v>
      </c>
      <c r="O183" s="63">
        <v>264</v>
      </c>
      <c r="P183" s="63">
        <v>427</v>
      </c>
      <c r="Q183" s="63">
        <v>148</v>
      </c>
      <c r="R183" s="63">
        <v>521</v>
      </c>
      <c r="S183" s="63">
        <v>303</v>
      </c>
      <c r="T183" s="63">
        <v>368</v>
      </c>
      <c r="U183" s="63">
        <v>307</v>
      </c>
      <c r="V183" s="63">
        <v>278</v>
      </c>
      <c r="W183" s="63">
        <v>269</v>
      </c>
      <c r="X183" s="63">
        <v>304</v>
      </c>
      <c r="Y183" s="63">
        <v>446</v>
      </c>
      <c r="Z183" s="63">
        <v>354</v>
      </c>
      <c r="AA183" s="63">
        <v>418</v>
      </c>
      <c r="AB183" s="72">
        <v>384</v>
      </c>
      <c r="AC183" s="1139">
        <v>225</v>
      </c>
      <c r="AD183" s="1145">
        <v>349</v>
      </c>
      <c r="AE183" s="46">
        <v>472</v>
      </c>
      <c r="AF183" s="1249">
        <v>447</v>
      </c>
      <c r="AG183" s="1267">
        <v>490</v>
      </c>
      <c r="AH183" s="1274">
        <v>595</v>
      </c>
      <c r="AI183" s="1297">
        <v>288</v>
      </c>
    </row>
    <row r="184" spans="1:248" ht="13.5">
      <c r="A184" s="46" t="s">
        <v>1605</v>
      </c>
      <c r="B184" s="52" t="s">
        <v>556</v>
      </c>
      <c r="C184" s="42">
        <v>43</v>
      </c>
      <c r="D184" s="63">
        <v>382</v>
      </c>
      <c r="E184" s="63">
        <v>273</v>
      </c>
      <c r="F184" s="63">
        <v>236</v>
      </c>
      <c r="G184" s="63">
        <v>318</v>
      </c>
      <c r="H184" s="63">
        <v>332</v>
      </c>
      <c r="I184" s="63">
        <v>301</v>
      </c>
      <c r="J184" s="63">
        <v>332</v>
      </c>
      <c r="K184" s="63">
        <v>297</v>
      </c>
      <c r="L184" s="63">
        <v>243</v>
      </c>
      <c r="M184" s="63">
        <v>210</v>
      </c>
      <c r="N184" s="63">
        <v>265</v>
      </c>
      <c r="O184" s="63">
        <v>425</v>
      </c>
      <c r="P184" s="63">
        <v>330</v>
      </c>
      <c r="Q184" s="63">
        <v>112</v>
      </c>
      <c r="R184" s="63">
        <v>206</v>
      </c>
      <c r="S184" s="63">
        <v>266</v>
      </c>
      <c r="T184" s="63">
        <v>309</v>
      </c>
      <c r="U184" s="63">
        <v>264</v>
      </c>
      <c r="V184" s="63">
        <v>230</v>
      </c>
      <c r="W184" s="63">
        <v>180</v>
      </c>
      <c r="X184" s="63">
        <v>196</v>
      </c>
      <c r="Y184" s="63">
        <v>203</v>
      </c>
      <c r="Z184" s="63">
        <v>188</v>
      </c>
      <c r="AA184" s="63">
        <v>211</v>
      </c>
      <c r="AB184" s="72">
        <v>361</v>
      </c>
      <c r="AC184" s="1139">
        <v>117</v>
      </c>
      <c r="AD184" s="1145">
        <v>175</v>
      </c>
      <c r="AE184" s="46">
        <v>223</v>
      </c>
      <c r="AF184" s="1249">
        <v>329</v>
      </c>
      <c r="AG184" s="1267">
        <v>273</v>
      </c>
      <c r="AH184" s="1274">
        <v>388</v>
      </c>
      <c r="AI184" s="1297">
        <v>161</v>
      </c>
    </row>
    <row r="185" spans="1:248" ht="14.25" thickBot="1">
      <c r="A185" s="46" t="s">
        <v>1605</v>
      </c>
      <c r="B185" s="52" t="s">
        <v>557</v>
      </c>
      <c r="C185" s="65">
        <v>44</v>
      </c>
      <c r="D185" s="63">
        <v>163</v>
      </c>
      <c r="E185" s="63">
        <v>252</v>
      </c>
      <c r="F185" s="63">
        <v>185</v>
      </c>
      <c r="G185" s="63">
        <v>133</v>
      </c>
      <c r="H185" s="63">
        <v>90</v>
      </c>
      <c r="I185" s="63">
        <v>103</v>
      </c>
      <c r="J185" s="63">
        <v>70</v>
      </c>
      <c r="K185" s="63">
        <v>81</v>
      </c>
      <c r="L185" s="63">
        <v>68</v>
      </c>
      <c r="M185" s="63">
        <v>69</v>
      </c>
      <c r="N185" s="63">
        <v>115</v>
      </c>
      <c r="O185" s="63">
        <v>144</v>
      </c>
      <c r="P185" s="63">
        <v>229</v>
      </c>
      <c r="Q185" s="63">
        <v>130</v>
      </c>
      <c r="R185" s="63">
        <v>162</v>
      </c>
      <c r="S185" s="63">
        <v>192</v>
      </c>
      <c r="T185" s="63">
        <v>120</v>
      </c>
      <c r="U185" s="63">
        <v>109</v>
      </c>
      <c r="V185" s="63">
        <v>85</v>
      </c>
      <c r="W185" s="63">
        <v>58</v>
      </c>
      <c r="X185" s="63">
        <v>91</v>
      </c>
      <c r="Y185" s="63">
        <v>82</v>
      </c>
      <c r="Z185" s="63">
        <v>102</v>
      </c>
      <c r="AA185" s="63">
        <v>147</v>
      </c>
      <c r="AB185" s="72">
        <v>245</v>
      </c>
      <c r="AC185" s="1139">
        <v>122</v>
      </c>
      <c r="AD185" s="1145">
        <v>201</v>
      </c>
      <c r="AE185" s="46">
        <v>128</v>
      </c>
      <c r="AF185" s="1249">
        <v>120</v>
      </c>
      <c r="AG185" s="1267">
        <v>149</v>
      </c>
      <c r="AH185" s="1274">
        <v>166</v>
      </c>
      <c r="AI185" s="1297">
        <v>69</v>
      </c>
    </row>
    <row r="186" spans="1:248">
      <c r="A186" s="46" t="s">
        <v>1605</v>
      </c>
      <c r="B186" s="60" t="s">
        <v>1601</v>
      </c>
      <c r="C186" s="67"/>
      <c r="D186" s="61">
        <f t="shared" ref="D186:BO186" si="64">IF((SUM(D145:D158))&lt;=0,"",(SUM(D145:D158)))</f>
        <v>1435</v>
      </c>
      <c r="E186" s="61">
        <f t="shared" si="64"/>
        <v>1026</v>
      </c>
      <c r="F186" s="61">
        <f t="shared" si="64"/>
        <v>1080</v>
      </c>
      <c r="G186" s="61">
        <f t="shared" si="64"/>
        <v>1794</v>
      </c>
      <c r="H186" s="61">
        <f t="shared" si="64"/>
        <v>1894</v>
      </c>
      <c r="I186" s="61">
        <f t="shared" si="64"/>
        <v>1662</v>
      </c>
      <c r="J186" s="61">
        <f t="shared" si="64"/>
        <v>1494</v>
      </c>
      <c r="K186" s="61">
        <f t="shared" si="64"/>
        <v>1231</v>
      </c>
      <c r="L186" s="61">
        <f t="shared" si="64"/>
        <v>1178</v>
      </c>
      <c r="M186" s="61">
        <f t="shared" si="64"/>
        <v>1411</v>
      </c>
      <c r="N186" s="61">
        <f t="shared" si="64"/>
        <v>1493</v>
      </c>
      <c r="O186" s="61">
        <f t="shared" si="64"/>
        <v>1332</v>
      </c>
      <c r="P186" s="61">
        <f t="shared" si="64"/>
        <v>1883</v>
      </c>
      <c r="Q186" s="61">
        <f t="shared" si="64"/>
        <v>662</v>
      </c>
      <c r="R186" s="61">
        <f t="shared" si="64"/>
        <v>876</v>
      </c>
      <c r="S186" s="61">
        <f t="shared" si="64"/>
        <v>1375</v>
      </c>
      <c r="T186" s="61">
        <f t="shared" si="64"/>
        <v>1352</v>
      </c>
      <c r="U186" s="61">
        <f t="shared" si="64"/>
        <v>1471</v>
      </c>
      <c r="V186" s="61">
        <f t="shared" si="64"/>
        <v>1274</v>
      </c>
      <c r="W186" s="61">
        <f t="shared" si="64"/>
        <v>1050</v>
      </c>
      <c r="X186" s="61">
        <f t="shared" si="64"/>
        <v>932</v>
      </c>
      <c r="Y186" s="61">
        <f t="shared" si="64"/>
        <v>696</v>
      </c>
      <c r="Z186" s="61">
        <f t="shared" si="64"/>
        <v>1291</v>
      </c>
      <c r="AA186" s="61">
        <f t="shared" si="64"/>
        <v>1565</v>
      </c>
      <c r="AB186" s="61">
        <f t="shared" si="64"/>
        <v>1664</v>
      </c>
      <c r="AC186" s="61">
        <f t="shared" si="64"/>
        <v>510</v>
      </c>
      <c r="AD186" s="61">
        <f t="shared" si="64"/>
        <v>670</v>
      </c>
      <c r="AE186" s="61">
        <v>1194</v>
      </c>
      <c r="AF186" s="61">
        <f t="shared" ref="AF186" si="65">IF((SUM(AF145:AF158))&lt;=0,"",(SUM(AF145:AF158)))</f>
        <v>1450</v>
      </c>
      <c r="AG186" s="61">
        <f t="shared" si="64"/>
        <v>1615</v>
      </c>
      <c r="AH186" s="61">
        <f t="shared" ref="AH186" si="66">IF((SUM(AH145:AH158))&lt;=0,"",(SUM(AH145:AH158)))</f>
        <v>2540</v>
      </c>
      <c r="AI186" s="61">
        <f t="shared" si="64"/>
        <v>765</v>
      </c>
      <c r="AJ186" s="61" t="str">
        <f t="shared" si="64"/>
        <v/>
      </c>
      <c r="AK186" s="61" t="str">
        <f t="shared" si="64"/>
        <v/>
      </c>
      <c r="AL186" s="61" t="str">
        <f t="shared" si="64"/>
        <v/>
      </c>
      <c r="AM186" s="61" t="str">
        <f t="shared" si="64"/>
        <v/>
      </c>
      <c r="AN186" s="61" t="str">
        <f t="shared" si="64"/>
        <v/>
      </c>
      <c r="AO186" s="61" t="str">
        <f t="shared" si="64"/>
        <v/>
      </c>
      <c r="AP186" s="61" t="str">
        <f t="shared" si="64"/>
        <v/>
      </c>
      <c r="AQ186" s="61" t="str">
        <f t="shared" si="64"/>
        <v/>
      </c>
      <c r="AR186" s="61" t="str">
        <f t="shared" si="64"/>
        <v/>
      </c>
      <c r="AS186" s="61" t="str">
        <f t="shared" si="64"/>
        <v/>
      </c>
      <c r="AT186" s="61" t="str">
        <f t="shared" si="64"/>
        <v/>
      </c>
      <c r="AU186" s="61" t="str">
        <f t="shared" si="64"/>
        <v/>
      </c>
      <c r="AV186" s="61" t="str">
        <f t="shared" si="64"/>
        <v/>
      </c>
      <c r="AW186" s="61" t="str">
        <f t="shared" si="64"/>
        <v/>
      </c>
      <c r="AX186" s="61" t="str">
        <f t="shared" si="64"/>
        <v/>
      </c>
      <c r="AY186" s="61" t="str">
        <f t="shared" si="64"/>
        <v/>
      </c>
      <c r="AZ186" s="61" t="str">
        <f t="shared" si="64"/>
        <v/>
      </c>
      <c r="BA186" s="61" t="str">
        <f t="shared" si="64"/>
        <v/>
      </c>
      <c r="BB186" s="61" t="str">
        <f t="shared" si="64"/>
        <v/>
      </c>
      <c r="BC186" s="61" t="str">
        <f t="shared" si="64"/>
        <v/>
      </c>
      <c r="BD186" s="61" t="str">
        <f t="shared" si="64"/>
        <v/>
      </c>
      <c r="BE186" s="61" t="str">
        <f t="shared" si="64"/>
        <v/>
      </c>
      <c r="BF186" s="61" t="str">
        <f t="shared" si="64"/>
        <v/>
      </c>
      <c r="BG186" s="61" t="str">
        <f t="shared" si="64"/>
        <v/>
      </c>
      <c r="BH186" s="61" t="str">
        <f t="shared" si="64"/>
        <v/>
      </c>
      <c r="BI186" s="61" t="str">
        <f t="shared" si="64"/>
        <v/>
      </c>
      <c r="BJ186" s="61" t="str">
        <f t="shared" si="64"/>
        <v/>
      </c>
      <c r="BK186" s="61" t="str">
        <f t="shared" si="64"/>
        <v/>
      </c>
      <c r="BL186" s="61" t="str">
        <f t="shared" si="64"/>
        <v/>
      </c>
      <c r="BM186" s="61" t="str">
        <f t="shared" si="64"/>
        <v/>
      </c>
      <c r="BN186" s="61" t="str">
        <f t="shared" si="64"/>
        <v/>
      </c>
      <c r="BO186" s="61" t="str">
        <f t="shared" si="64"/>
        <v/>
      </c>
      <c r="BP186" s="61" t="str">
        <f t="shared" ref="BP186:EA186" si="67">IF((SUM(BP145:BP158))&lt;=0,"",(SUM(BP145:BP158)))</f>
        <v/>
      </c>
      <c r="BQ186" s="61" t="str">
        <f t="shared" si="67"/>
        <v/>
      </c>
      <c r="BR186" s="61" t="str">
        <f t="shared" si="67"/>
        <v/>
      </c>
      <c r="BS186" s="61" t="str">
        <f t="shared" si="67"/>
        <v/>
      </c>
      <c r="BT186" s="61" t="str">
        <f t="shared" si="67"/>
        <v/>
      </c>
      <c r="BU186" s="61" t="str">
        <f t="shared" si="67"/>
        <v/>
      </c>
      <c r="BV186" s="61" t="str">
        <f t="shared" si="67"/>
        <v/>
      </c>
      <c r="BW186" s="61" t="str">
        <f t="shared" si="67"/>
        <v/>
      </c>
      <c r="BX186" s="61" t="str">
        <f t="shared" si="67"/>
        <v/>
      </c>
      <c r="BY186" s="61" t="str">
        <f t="shared" si="67"/>
        <v/>
      </c>
      <c r="BZ186" s="61" t="str">
        <f t="shared" si="67"/>
        <v/>
      </c>
      <c r="CA186" s="61" t="str">
        <f t="shared" si="67"/>
        <v/>
      </c>
      <c r="CB186" s="61" t="str">
        <f t="shared" si="67"/>
        <v/>
      </c>
      <c r="CC186" s="61" t="str">
        <f t="shared" si="67"/>
        <v/>
      </c>
      <c r="CD186" s="61" t="str">
        <f t="shared" si="67"/>
        <v/>
      </c>
      <c r="CE186" s="61" t="str">
        <f t="shared" si="67"/>
        <v/>
      </c>
      <c r="CF186" s="61" t="str">
        <f t="shared" si="67"/>
        <v/>
      </c>
      <c r="CG186" s="61" t="str">
        <f t="shared" si="67"/>
        <v/>
      </c>
      <c r="CH186" s="61" t="str">
        <f t="shared" si="67"/>
        <v/>
      </c>
      <c r="CI186" s="61" t="str">
        <f t="shared" si="67"/>
        <v/>
      </c>
      <c r="CJ186" s="61" t="str">
        <f t="shared" si="67"/>
        <v/>
      </c>
      <c r="CK186" s="61" t="str">
        <f t="shared" si="67"/>
        <v/>
      </c>
      <c r="CL186" s="61" t="str">
        <f t="shared" si="67"/>
        <v/>
      </c>
      <c r="CM186" s="61" t="str">
        <f t="shared" si="67"/>
        <v/>
      </c>
      <c r="CN186" s="61" t="str">
        <f t="shared" si="67"/>
        <v/>
      </c>
      <c r="CO186" s="61" t="str">
        <f t="shared" si="67"/>
        <v/>
      </c>
      <c r="CP186" s="61" t="str">
        <f t="shared" si="67"/>
        <v/>
      </c>
      <c r="CQ186" s="61" t="str">
        <f t="shared" si="67"/>
        <v/>
      </c>
      <c r="CR186" s="61" t="str">
        <f t="shared" si="67"/>
        <v/>
      </c>
      <c r="CS186" s="61" t="str">
        <f t="shared" si="67"/>
        <v/>
      </c>
      <c r="CT186" s="61" t="str">
        <f t="shared" si="67"/>
        <v/>
      </c>
      <c r="CU186" s="61" t="str">
        <f t="shared" si="67"/>
        <v/>
      </c>
      <c r="CV186" s="61" t="str">
        <f t="shared" si="67"/>
        <v/>
      </c>
      <c r="CW186" s="61" t="str">
        <f t="shared" si="67"/>
        <v/>
      </c>
      <c r="CX186" s="61" t="str">
        <f t="shared" si="67"/>
        <v/>
      </c>
      <c r="CY186" s="61" t="str">
        <f t="shared" si="67"/>
        <v/>
      </c>
      <c r="CZ186" s="61" t="str">
        <f t="shared" si="67"/>
        <v/>
      </c>
      <c r="DA186" s="61" t="str">
        <f t="shared" si="67"/>
        <v/>
      </c>
      <c r="DB186" s="61" t="str">
        <f t="shared" si="67"/>
        <v/>
      </c>
      <c r="DC186" s="61" t="str">
        <f t="shared" si="67"/>
        <v/>
      </c>
      <c r="DD186" s="61" t="str">
        <f t="shared" si="67"/>
        <v/>
      </c>
      <c r="DE186" s="61" t="str">
        <f t="shared" si="67"/>
        <v/>
      </c>
      <c r="DF186" s="61" t="str">
        <f t="shared" si="67"/>
        <v/>
      </c>
      <c r="DG186" s="61" t="str">
        <f t="shared" si="67"/>
        <v/>
      </c>
      <c r="DH186" s="61" t="str">
        <f t="shared" si="67"/>
        <v/>
      </c>
      <c r="DI186" s="61" t="str">
        <f t="shared" si="67"/>
        <v/>
      </c>
      <c r="DJ186" s="61" t="str">
        <f t="shared" si="67"/>
        <v/>
      </c>
      <c r="DK186" s="61" t="str">
        <f t="shared" si="67"/>
        <v/>
      </c>
      <c r="DL186" s="61" t="str">
        <f t="shared" si="67"/>
        <v/>
      </c>
      <c r="DM186" s="61" t="str">
        <f t="shared" si="67"/>
        <v/>
      </c>
      <c r="DN186" s="61" t="str">
        <f t="shared" si="67"/>
        <v/>
      </c>
      <c r="DO186" s="61" t="str">
        <f t="shared" si="67"/>
        <v/>
      </c>
      <c r="DP186" s="61" t="str">
        <f t="shared" si="67"/>
        <v/>
      </c>
      <c r="DQ186" s="61" t="str">
        <f t="shared" si="67"/>
        <v/>
      </c>
      <c r="DR186" s="61" t="str">
        <f t="shared" si="67"/>
        <v/>
      </c>
      <c r="DS186" s="61" t="str">
        <f t="shared" si="67"/>
        <v/>
      </c>
      <c r="DT186" s="61" t="str">
        <f t="shared" si="67"/>
        <v/>
      </c>
      <c r="DU186" s="61" t="str">
        <f t="shared" si="67"/>
        <v/>
      </c>
      <c r="DV186" s="61" t="str">
        <f t="shared" si="67"/>
        <v/>
      </c>
      <c r="DW186" s="61" t="str">
        <f t="shared" si="67"/>
        <v/>
      </c>
      <c r="DX186" s="61" t="str">
        <f t="shared" si="67"/>
        <v/>
      </c>
      <c r="DY186" s="61" t="str">
        <f t="shared" si="67"/>
        <v/>
      </c>
      <c r="DZ186" s="61" t="str">
        <f t="shared" si="67"/>
        <v/>
      </c>
      <c r="EA186" s="61" t="str">
        <f t="shared" si="67"/>
        <v/>
      </c>
      <c r="EB186" s="61" t="str">
        <f t="shared" ref="EB186:GM186" si="68">IF((SUM(EB145:EB158))&lt;=0,"",(SUM(EB145:EB158)))</f>
        <v/>
      </c>
      <c r="EC186" s="61" t="str">
        <f t="shared" si="68"/>
        <v/>
      </c>
      <c r="ED186" s="61" t="str">
        <f t="shared" si="68"/>
        <v/>
      </c>
      <c r="EE186" s="61" t="str">
        <f t="shared" si="68"/>
        <v/>
      </c>
      <c r="EF186" s="61" t="str">
        <f t="shared" si="68"/>
        <v/>
      </c>
      <c r="EG186" s="61" t="str">
        <f t="shared" si="68"/>
        <v/>
      </c>
      <c r="EH186" s="61" t="str">
        <f t="shared" si="68"/>
        <v/>
      </c>
      <c r="EI186" s="61" t="str">
        <f t="shared" si="68"/>
        <v/>
      </c>
      <c r="EJ186" s="61" t="str">
        <f t="shared" si="68"/>
        <v/>
      </c>
      <c r="EK186" s="61" t="str">
        <f t="shared" si="68"/>
        <v/>
      </c>
      <c r="EL186" s="61" t="str">
        <f t="shared" si="68"/>
        <v/>
      </c>
      <c r="EM186" s="61" t="str">
        <f t="shared" si="68"/>
        <v/>
      </c>
      <c r="EN186" s="61" t="str">
        <f t="shared" si="68"/>
        <v/>
      </c>
      <c r="EO186" s="61" t="str">
        <f t="shared" si="68"/>
        <v/>
      </c>
      <c r="EP186" s="61" t="str">
        <f t="shared" si="68"/>
        <v/>
      </c>
      <c r="EQ186" s="61" t="str">
        <f t="shared" si="68"/>
        <v/>
      </c>
      <c r="ER186" s="61" t="str">
        <f t="shared" si="68"/>
        <v/>
      </c>
      <c r="ES186" s="61" t="str">
        <f t="shared" si="68"/>
        <v/>
      </c>
      <c r="ET186" s="61" t="str">
        <f t="shared" si="68"/>
        <v/>
      </c>
      <c r="EU186" s="61" t="str">
        <f t="shared" si="68"/>
        <v/>
      </c>
      <c r="EV186" s="61" t="str">
        <f t="shared" si="68"/>
        <v/>
      </c>
      <c r="EW186" s="61" t="str">
        <f t="shared" si="68"/>
        <v/>
      </c>
      <c r="EX186" s="61" t="str">
        <f t="shared" si="68"/>
        <v/>
      </c>
      <c r="EY186" s="61" t="str">
        <f t="shared" si="68"/>
        <v/>
      </c>
      <c r="EZ186" s="61" t="str">
        <f t="shared" si="68"/>
        <v/>
      </c>
      <c r="FA186" s="61" t="str">
        <f t="shared" si="68"/>
        <v/>
      </c>
      <c r="FB186" s="61" t="str">
        <f t="shared" si="68"/>
        <v/>
      </c>
      <c r="FC186" s="61" t="str">
        <f t="shared" si="68"/>
        <v/>
      </c>
      <c r="FD186" s="61" t="str">
        <f t="shared" si="68"/>
        <v/>
      </c>
      <c r="FE186" s="61" t="str">
        <f t="shared" si="68"/>
        <v/>
      </c>
      <c r="FF186" s="61" t="str">
        <f t="shared" si="68"/>
        <v/>
      </c>
      <c r="FG186" s="61" t="str">
        <f t="shared" si="68"/>
        <v/>
      </c>
      <c r="FH186" s="61" t="str">
        <f t="shared" si="68"/>
        <v/>
      </c>
      <c r="FI186" s="61" t="str">
        <f t="shared" si="68"/>
        <v/>
      </c>
      <c r="FJ186" s="61" t="str">
        <f t="shared" si="68"/>
        <v/>
      </c>
      <c r="FK186" s="61" t="str">
        <f t="shared" si="68"/>
        <v/>
      </c>
      <c r="FL186" s="61" t="str">
        <f t="shared" si="68"/>
        <v/>
      </c>
      <c r="FM186" s="61" t="str">
        <f t="shared" si="68"/>
        <v/>
      </c>
      <c r="FN186" s="61" t="str">
        <f t="shared" si="68"/>
        <v/>
      </c>
      <c r="FO186" s="61" t="str">
        <f t="shared" si="68"/>
        <v/>
      </c>
      <c r="FP186" s="61" t="str">
        <f t="shared" si="68"/>
        <v/>
      </c>
      <c r="FQ186" s="61" t="str">
        <f t="shared" si="68"/>
        <v/>
      </c>
      <c r="FR186" s="61" t="str">
        <f t="shared" si="68"/>
        <v/>
      </c>
      <c r="FS186" s="61" t="str">
        <f t="shared" si="68"/>
        <v/>
      </c>
      <c r="FT186" s="61" t="str">
        <f t="shared" si="68"/>
        <v/>
      </c>
      <c r="FU186" s="61" t="str">
        <f t="shared" si="68"/>
        <v/>
      </c>
      <c r="FV186" s="61" t="str">
        <f t="shared" si="68"/>
        <v/>
      </c>
      <c r="FW186" s="61" t="str">
        <f t="shared" si="68"/>
        <v/>
      </c>
      <c r="FX186" s="61" t="str">
        <f t="shared" si="68"/>
        <v/>
      </c>
      <c r="FY186" s="61" t="str">
        <f t="shared" si="68"/>
        <v/>
      </c>
      <c r="FZ186" s="61" t="str">
        <f t="shared" si="68"/>
        <v/>
      </c>
      <c r="GA186" s="61" t="str">
        <f t="shared" si="68"/>
        <v/>
      </c>
      <c r="GB186" s="61" t="str">
        <f t="shared" si="68"/>
        <v/>
      </c>
      <c r="GC186" s="61" t="str">
        <f t="shared" si="68"/>
        <v/>
      </c>
      <c r="GD186" s="61" t="str">
        <f t="shared" si="68"/>
        <v/>
      </c>
      <c r="GE186" s="61" t="str">
        <f t="shared" si="68"/>
        <v/>
      </c>
      <c r="GF186" s="61" t="str">
        <f t="shared" si="68"/>
        <v/>
      </c>
      <c r="GG186" s="61" t="str">
        <f t="shared" si="68"/>
        <v/>
      </c>
      <c r="GH186" s="61" t="str">
        <f t="shared" si="68"/>
        <v/>
      </c>
      <c r="GI186" s="61" t="str">
        <f t="shared" si="68"/>
        <v/>
      </c>
      <c r="GJ186" s="61" t="str">
        <f t="shared" si="68"/>
        <v/>
      </c>
      <c r="GK186" s="61" t="str">
        <f t="shared" si="68"/>
        <v/>
      </c>
      <c r="GL186" s="61" t="str">
        <f t="shared" si="68"/>
        <v/>
      </c>
      <c r="GM186" s="61" t="str">
        <f t="shared" si="68"/>
        <v/>
      </c>
      <c r="GN186" s="61" t="str">
        <f t="shared" ref="GN186:IN186" si="69">IF((SUM(GN145:GN158))&lt;=0,"",(SUM(GN145:GN158)))</f>
        <v/>
      </c>
      <c r="GO186" s="61" t="str">
        <f t="shared" si="69"/>
        <v/>
      </c>
      <c r="GP186" s="61" t="str">
        <f t="shared" si="69"/>
        <v/>
      </c>
      <c r="GQ186" s="61" t="str">
        <f t="shared" si="69"/>
        <v/>
      </c>
      <c r="GR186" s="61" t="str">
        <f t="shared" si="69"/>
        <v/>
      </c>
      <c r="GS186" s="61" t="str">
        <f t="shared" si="69"/>
        <v/>
      </c>
      <c r="GT186" s="61" t="str">
        <f t="shared" si="69"/>
        <v/>
      </c>
      <c r="GU186" s="61" t="str">
        <f t="shared" si="69"/>
        <v/>
      </c>
      <c r="GV186" s="61" t="str">
        <f t="shared" si="69"/>
        <v/>
      </c>
      <c r="GW186" s="61" t="str">
        <f t="shared" si="69"/>
        <v/>
      </c>
      <c r="GX186" s="61" t="str">
        <f t="shared" si="69"/>
        <v/>
      </c>
      <c r="GY186" s="61" t="str">
        <f t="shared" si="69"/>
        <v/>
      </c>
      <c r="GZ186" s="61" t="str">
        <f t="shared" si="69"/>
        <v/>
      </c>
      <c r="HA186" s="61" t="str">
        <f t="shared" si="69"/>
        <v/>
      </c>
      <c r="HB186" s="61" t="str">
        <f t="shared" si="69"/>
        <v/>
      </c>
      <c r="HC186" s="61" t="str">
        <f t="shared" si="69"/>
        <v/>
      </c>
      <c r="HD186" s="61" t="str">
        <f t="shared" si="69"/>
        <v/>
      </c>
      <c r="HE186" s="61" t="str">
        <f t="shared" si="69"/>
        <v/>
      </c>
      <c r="HF186" s="61" t="str">
        <f t="shared" si="69"/>
        <v/>
      </c>
      <c r="HG186" s="61" t="str">
        <f t="shared" si="69"/>
        <v/>
      </c>
      <c r="HH186" s="61" t="str">
        <f t="shared" si="69"/>
        <v/>
      </c>
      <c r="HI186" s="61" t="str">
        <f t="shared" si="69"/>
        <v/>
      </c>
      <c r="HJ186" s="61" t="str">
        <f t="shared" si="69"/>
        <v/>
      </c>
      <c r="HK186" s="61" t="str">
        <f t="shared" si="69"/>
        <v/>
      </c>
      <c r="HL186" s="61" t="str">
        <f t="shared" si="69"/>
        <v/>
      </c>
      <c r="HM186" s="61" t="str">
        <f t="shared" si="69"/>
        <v/>
      </c>
      <c r="HN186" s="61" t="str">
        <f t="shared" si="69"/>
        <v/>
      </c>
      <c r="HO186" s="61" t="str">
        <f t="shared" si="69"/>
        <v/>
      </c>
      <c r="HP186" s="61" t="str">
        <f t="shared" si="69"/>
        <v/>
      </c>
      <c r="HQ186" s="61" t="str">
        <f t="shared" si="69"/>
        <v/>
      </c>
      <c r="HR186" s="61" t="str">
        <f t="shared" si="69"/>
        <v/>
      </c>
      <c r="HS186" s="61" t="str">
        <f t="shared" si="69"/>
        <v/>
      </c>
      <c r="HT186" s="61" t="str">
        <f t="shared" si="69"/>
        <v/>
      </c>
      <c r="HU186" s="61" t="str">
        <f t="shared" si="69"/>
        <v/>
      </c>
      <c r="HV186" s="61" t="str">
        <f t="shared" si="69"/>
        <v/>
      </c>
      <c r="HW186" s="61" t="str">
        <f t="shared" si="69"/>
        <v/>
      </c>
      <c r="HX186" s="61" t="str">
        <f t="shared" si="69"/>
        <v/>
      </c>
      <c r="HY186" s="61" t="str">
        <f t="shared" si="69"/>
        <v/>
      </c>
      <c r="HZ186" s="61" t="str">
        <f t="shared" si="69"/>
        <v/>
      </c>
      <c r="IA186" s="61" t="str">
        <f t="shared" si="69"/>
        <v/>
      </c>
      <c r="IB186" s="61" t="str">
        <f t="shared" si="69"/>
        <v/>
      </c>
      <c r="IC186" s="61" t="str">
        <f t="shared" si="69"/>
        <v/>
      </c>
      <c r="ID186" s="61" t="str">
        <f t="shared" si="69"/>
        <v/>
      </c>
      <c r="IE186" s="61" t="str">
        <f t="shared" si="69"/>
        <v/>
      </c>
      <c r="IF186" s="61" t="str">
        <f t="shared" si="69"/>
        <v/>
      </c>
      <c r="IG186" s="61" t="str">
        <f t="shared" si="69"/>
        <v/>
      </c>
      <c r="IH186" s="61" t="str">
        <f t="shared" si="69"/>
        <v/>
      </c>
      <c r="II186" s="61" t="str">
        <f t="shared" si="69"/>
        <v/>
      </c>
      <c r="IJ186" s="61" t="str">
        <f t="shared" si="69"/>
        <v/>
      </c>
      <c r="IK186" s="61" t="str">
        <f t="shared" si="69"/>
        <v/>
      </c>
      <c r="IL186" s="61" t="str">
        <f t="shared" si="69"/>
        <v/>
      </c>
      <c r="IM186" s="61" t="str">
        <f t="shared" si="69"/>
        <v/>
      </c>
      <c r="IN186" s="61" t="str">
        <f t="shared" si="69"/>
        <v/>
      </c>
    </row>
    <row r="187" spans="1:248">
      <c r="A187" s="46" t="s">
        <v>1605</v>
      </c>
      <c r="B187" s="60" t="s">
        <v>1602</v>
      </c>
      <c r="C187" s="67"/>
      <c r="D187" s="61">
        <f t="shared" ref="D187:BO187" si="70">IF((SUM(D159:D169))&lt;=0,"",SUM(D159:D169))</f>
        <v>1530</v>
      </c>
      <c r="E187" s="61">
        <f t="shared" si="70"/>
        <v>852</v>
      </c>
      <c r="F187" s="61">
        <f t="shared" si="70"/>
        <v>1034</v>
      </c>
      <c r="G187" s="61">
        <f t="shared" si="70"/>
        <v>1564</v>
      </c>
      <c r="H187" s="61">
        <f t="shared" si="70"/>
        <v>1561</v>
      </c>
      <c r="I187" s="61">
        <f t="shared" si="70"/>
        <v>1255</v>
      </c>
      <c r="J187" s="61">
        <f t="shared" si="70"/>
        <v>1187</v>
      </c>
      <c r="K187" s="61">
        <f t="shared" si="70"/>
        <v>1062</v>
      </c>
      <c r="L187" s="61">
        <f t="shared" si="70"/>
        <v>1087</v>
      </c>
      <c r="M187" s="61">
        <f t="shared" si="70"/>
        <v>1083</v>
      </c>
      <c r="N187" s="61">
        <f t="shared" si="70"/>
        <v>1280</v>
      </c>
      <c r="O187" s="61">
        <f t="shared" si="70"/>
        <v>1040</v>
      </c>
      <c r="P187" s="61">
        <f t="shared" si="70"/>
        <v>1260</v>
      </c>
      <c r="Q187" s="61">
        <f t="shared" si="70"/>
        <v>516</v>
      </c>
      <c r="R187" s="61">
        <f t="shared" si="70"/>
        <v>742</v>
      </c>
      <c r="S187" s="61">
        <f t="shared" si="70"/>
        <v>995</v>
      </c>
      <c r="T187" s="61">
        <f t="shared" si="70"/>
        <v>1084</v>
      </c>
      <c r="U187" s="61">
        <f t="shared" si="70"/>
        <v>993</v>
      </c>
      <c r="V187" s="61">
        <f t="shared" si="70"/>
        <v>948</v>
      </c>
      <c r="W187" s="61">
        <f t="shared" si="70"/>
        <v>829</v>
      </c>
      <c r="X187" s="61">
        <f t="shared" si="70"/>
        <v>658</v>
      </c>
      <c r="Y187" s="61">
        <f t="shared" si="70"/>
        <v>552</v>
      </c>
      <c r="Z187" s="61">
        <f t="shared" si="70"/>
        <v>973</v>
      </c>
      <c r="AA187" s="61">
        <f t="shared" si="70"/>
        <v>1031</v>
      </c>
      <c r="AB187" s="61">
        <f t="shared" si="70"/>
        <v>1568</v>
      </c>
      <c r="AC187" s="61">
        <f t="shared" si="70"/>
        <v>308</v>
      </c>
      <c r="AD187" s="61">
        <f t="shared" si="70"/>
        <v>523</v>
      </c>
      <c r="AE187" s="61">
        <v>929</v>
      </c>
      <c r="AF187" s="61">
        <f t="shared" ref="AF187" si="71">IF((SUM(AF159:AF169))&lt;=0,"",SUM(AF159:AF169))</f>
        <v>1143</v>
      </c>
      <c r="AG187" s="61">
        <f t="shared" si="70"/>
        <v>1249</v>
      </c>
      <c r="AH187" s="61">
        <f t="shared" ref="AH187" si="72">IF((SUM(AH159:AH169))&lt;=0,"",SUM(AH159:AH169))</f>
        <v>1881</v>
      </c>
      <c r="AI187" s="61">
        <f t="shared" si="70"/>
        <v>613</v>
      </c>
      <c r="AJ187" s="61" t="str">
        <f t="shared" si="70"/>
        <v/>
      </c>
      <c r="AK187" s="61" t="str">
        <f t="shared" si="70"/>
        <v/>
      </c>
      <c r="AL187" s="61" t="str">
        <f t="shared" si="70"/>
        <v/>
      </c>
      <c r="AM187" s="61" t="str">
        <f t="shared" si="70"/>
        <v/>
      </c>
      <c r="AN187" s="61" t="str">
        <f t="shared" si="70"/>
        <v/>
      </c>
      <c r="AO187" s="61" t="str">
        <f t="shared" si="70"/>
        <v/>
      </c>
      <c r="AP187" s="61" t="str">
        <f t="shared" si="70"/>
        <v/>
      </c>
      <c r="AQ187" s="61" t="str">
        <f t="shared" si="70"/>
        <v/>
      </c>
      <c r="AR187" s="61" t="str">
        <f t="shared" si="70"/>
        <v/>
      </c>
      <c r="AS187" s="61" t="str">
        <f t="shared" si="70"/>
        <v/>
      </c>
      <c r="AT187" s="61" t="str">
        <f t="shared" si="70"/>
        <v/>
      </c>
      <c r="AU187" s="61" t="str">
        <f t="shared" si="70"/>
        <v/>
      </c>
      <c r="AV187" s="61" t="str">
        <f t="shared" si="70"/>
        <v/>
      </c>
      <c r="AW187" s="61" t="str">
        <f t="shared" si="70"/>
        <v/>
      </c>
      <c r="AX187" s="61" t="str">
        <f t="shared" si="70"/>
        <v/>
      </c>
      <c r="AY187" s="61" t="str">
        <f t="shared" si="70"/>
        <v/>
      </c>
      <c r="AZ187" s="61" t="str">
        <f t="shared" si="70"/>
        <v/>
      </c>
      <c r="BA187" s="61" t="str">
        <f t="shared" si="70"/>
        <v/>
      </c>
      <c r="BB187" s="61" t="str">
        <f t="shared" si="70"/>
        <v/>
      </c>
      <c r="BC187" s="61" t="str">
        <f t="shared" si="70"/>
        <v/>
      </c>
      <c r="BD187" s="61" t="str">
        <f t="shared" si="70"/>
        <v/>
      </c>
      <c r="BE187" s="61" t="str">
        <f t="shared" si="70"/>
        <v/>
      </c>
      <c r="BF187" s="61" t="str">
        <f t="shared" si="70"/>
        <v/>
      </c>
      <c r="BG187" s="61" t="str">
        <f t="shared" si="70"/>
        <v/>
      </c>
      <c r="BH187" s="61" t="str">
        <f t="shared" si="70"/>
        <v/>
      </c>
      <c r="BI187" s="61" t="str">
        <f t="shared" si="70"/>
        <v/>
      </c>
      <c r="BJ187" s="61" t="str">
        <f t="shared" si="70"/>
        <v/>
      </c>
      <c r="BK187" s="61" t="str">
        <f t="shared" si="70"/>
        <v/>
      </c>
      <c r="BL187" s="61" t="str">
        <f t="shared" si="70"/>
        <v/>
      </c>
      <c r="BM187" s="61" t="str">
        <f t="shared" si="70"/>
        <v/>
      </c>
      <c r="BN187" s="61" t="str">
        <f t="shared" si="70"/>
        <v/>
      </c>
      <c r="BO187" s="61" t="str">
        <f t="shared" si="70"/>
        <v/>
      </c>
      <c r="BP187" s="61" t="str">
        <f t="shared" ref="BP187:EA187" si="73">IF((SUM(BP159:BP169))&lt;=0,"",SUM(BP159:BP169))</f>
        <v/>
      </c>
      <c r="BQ187" s="61" t="str">
        <f t="shared" si="73"/>
        <v/>
      </c>
      <c r="BR187" s="61" t="str">
        <f t="shared" si="73"/>
        <v/>
      </c>
      <c r="BS187" s="61" t="str">
        <f t="shared" si="73"/>
        <v/>
      </c>
      <c r="BT187" s="61" t="str">
        <f t="shared" si="73"/>
        <v/>
      </c>
      <c r="BU187" s="61" t="str">
        <f t="shared" si="73"/>
        <v/>
      </c>
      <c r="BV187" s="61" t="str">
        <f t="shared" si="73"/>
        <v/>
      </c>
      <c r="BW187" s="61" t="str">
        <f t="shared" si="73"/>
        <v/>
      </c>
      <c r="BX187" s="61" t="str">
        <f t="shared" si="73"/>
        <v/>
      </c>
      <c r="BY187" s="61" t="str">
        <f t="shared" si="73"/>
        <v/>
      </c>
      <c r="BZ187" s="61" t="str">
        <f t="shared" si="73"/>
        <v/>
      </c>
      <c r="CA187" s="61" t="str">
        <f t="shared" si="73"/>
        <v/>
      </c>
      <c r="CB187" s="61" t="str">
        <f t="shared" si="73"/>
        <v/>
      </c>
      <c r="CC187" s="61" t="str">
        <f t="shared" si="73"/>
        <v/>
      </c>
      <c r="CD187" s="61" t="str">
        <f t="shared" si="73"/>
        <v/>
      </c>
      <c r="CE187" s="61" t="str">
        <f t="shared" si="73"/>
        <v/>
      </c>
      <c r="CF187" s="61" t="str">
        <f t="shared" si="73"/>
        <v/>
      </c>
      <c r="CG187" s="61" t="str">
        <f t="shared" si="73"/>
        <v/>
      </c>
      <c r="CH187" s="61" t="str">
        <f t="shared" si="73"/>
        <v/>
      </c>
      <c r="CI187" s="61" t="str">
        <f t="shared" si="73"/>
        <v/>
      </c>
      <c r="CJ187" s="61" t="str">
        <f t="shared" si="73"/>
        <v/>
      </c>
      <c r="CK187" s="61" t="str">
        <f t="shared" si="73"/>
        <v/>
      </c>
      <c r="CL187" s="61" t="str">
        <f t="shared" si="73"/>
        <v/>
      </c>
      <c r="CM187" s="61" t="str">
        <f t="shared" si="73"/>
        <v/>
      </c>
      <c r="CN187" s="61" t="str">
        <f t="shared" si="73"/>
        <v/>
      </c>
      <c r="CO187" s="61" t="str">
        <f t="shared" si="73"/>
        <v/>
      </c>
      <c r="CP187" s="61" t="str">
        <f t="shared" si="73"/>
        <v/>
      </c>
      <c r="CQ187" s="61" t="str">
        <f t="shared" si="73"/>
        <v/>
      </c>
      <c r="CR187" s="61" t="str">
        <f t="shared" si="73"/>
        <v/>
      </c>
      <c r="CS187" s="61" t="str">
        <f t="shared" si="73"/>
        <v/>
      </c>
      <c r="CT187" s="61" t="str">
        <f t="shared" si="73"/>
        <v/>
      </c>
      <c r="CU187" s="61" t="str">
        <f t="shared" si="73"/>
        <v/>
      </c>
      <c r="CV187" s="61" t="str">
        <f t="shared" si="73"/>
        <v/>
      </c>
      <c r="CW187" s="61" t="str">
        <f t="shared" si="73"/>
        <v/>
      </c>
      <c r="CX187" s="61" t="str">
        <f t="shared" si="73"/>
        <v/>
      </c>
      <c r="CY187" s="61" t="str">
        <f t="shared" si="73"/>
        <v/>
      </c>
      <c r="CZ187" s="61" t="str">
        <f t="shared" si="73"/>
        <v/>
      </c>
      <c r="DA187" s="61" t="str">
        <f t="shared" si="73"/>
        <v/>
      </c>
      <c r="DB187" s="61" t="str">
        <f t="shared" si="73"/>
        <v/>
      </c>
      <c r="DC187" s="61" t="str">
        <f t="shared" si="73"/>
        <v/>
      </c>
      <c r="DD187" s="61" t="str">
        <f t="shared" si="73"/>
        <v/>
      </c>
      <c r="DE187" s="61" t="str">
        <f t="shared" si="73"/>
        <v/>
      </c>
      <c r="DF187" s="61" t="str">
        <f t="shared" si="73"/>
        <v/>
      </c>
      <c r="DG187" s="61" t="str">
        <f t="shared" si="73"/>
        <v/>
      </c>
      <c r="DH187" s="61" t="str">
        <f t="shared" si="73"/>
        <v/>
      </c>
      <c r="DI187" s="61" t="str">
        <f t="shared" si="73"/>
        <v/>
      </c>
      <c r="DJ187" s="61" t="str">
        <f t="shared" si="73"/>
        <v/>
      </c>
      <c r="DK187" s="61" t="str">
        <f t="shared" si="73"/>
        <v/>
      </c>
      <c r="DL187" s="61" t="str">
        <f t="shared" si="73"/>
        <v/>
      </c>
      <c r="DM187" s="61" t="str">
        <f t="shared" si="73"/>
        <v/>
      </c>
      <c r="DN187" s="61" t="str">
        <f t="shared" si="73"/>
        <v/>
      </c>
      <c r="DO187" s="61" t="str">
        <f t="shared" si="73"/>
        <v/>
      </c>
      <c r="DP187" s="61" t="str">
        <f t="shared" si="73"/>
        <v/>
      </c>
      <c r="DQ187" s="61" t="str">
        <f t="shared" si="73"/>
        <v/>
      </c>
      <c r="DR187" s="61" t="str">
        <f t="shared" si="73"/>
        <v/>
      </c>
      <c r="DS187" s="61" t="str">
        <f t="shared" si="73"/>
        <v/>
      </c>
      <c r="DT187" s="61" t="str">
        <f t="shared" si="73"/>
        <v/>
      </c>
      <c r="DU187" s="61" t="str">
        <f t="shared" si="73"/>
        <v/>
      </c>
      <c r="DV187" s="61" t="str">
        <f t="shared" si="73"/>
        <v/>
      </c>
      <c r="DW187" s="61" t="str">
        <f t="shared" si="73"/>
        <v/>
      </c>
      <c r="DX187" s="61" t="str">
        <f t="shared" si="73"/>
        <v/>
      </c>
      <c r="DY187" s="61" t="str">
        <f t="shared" si="73"/>
        <v/>
      </c>
      <c r="DZ187" s="61" t="str">
        <f t="shared" si="73"/>
        <v/>
      </c>
      <c r="EA187" s="61" t="str">
        <f t="shared" si="73"/>
        <v/>
      </c>
      <c r="EB187" s="61" t="str">
        <f t="shared" ref="EB187:GM187" si="74">IF((SUM(EB159:EB169))&lt;=0,"",SUM(EB159:EB169))</f>
        <v/>
      </c>
      <c r="EC187" s="61" t="str">
        <f t="shared" si="74"/>
        <v/>
      </c>
      <c r="ED187" s="61" t="str">
        <f t="shared" si="74"/>
        <v/>
      </c>
      <c r="EE187" s="61" t="str">
        <f t="shared" si="74"/>
        <v/>
      </c>
      <c r="EF187" s="61" t="str">
        <f t="shared" si="74"/>
        <v/>
      </c>
      <c r="EG187" s="61" t="str">
        <f t="shared" si="74"/>
        <v/>
      </c>
      <c r="EH187" s="61" t="str">
        <f t="shared" si="74"/>
        <v/>
      </c>
      <c r="EI187" s="61" t="str">
        <f t="shared" si="74"/>
        <v/>
      </c>
      <c r="EJ187" s="61" t="str">
        <f t="shared" si="74"/>
        <v/>
      </c>
      <c r="EK187" s="61" t="str">
        <f t="shared" si="74"/>
        <v/>
      </c>
      <c r="EL187" s="61" t="str">
        <f t="shared" si="74"/>
        <v/>
      </c>
      <c r="EM187" s="61" t="str">
        <f t="shared" si="74"/>
        <v/>
      </c>
      <c r="EN187" s="61" t="str">
        <f t="shared" si="74"/>
        <v/>
      </c>
      <c r="EO187" s="61" t="str">
        <f t="shared" si="74"/>
        <v/>
      </c>
      <c r="EP187" s="61" t="str">
        <f t="shared" si="74"/>
        <v/>
      </c>
      <c r="EQ187" s="61" t="str">
        <f t="shared" si="74"/>
        <v/>
      </c>
      <c r="ER187" s="61" t="str">
        <f t="shared" si="74"/>
        <v/>
      </c>
      <c r="ES187" s="61" t="str">
        <f t="shared" si="74"/>
        <v/>
      </c>
      <c r="ET187" s="61" t="str">
        <f t="shared" si="74"/>
        <v/>
      </c>
      <c r="EU187" s="61" t="str">
        <f t="shared" si="74"/>
        <v/>
      </c>
      <c r="EV187" s="61" t="str">
        <f t="shared" si="74"/>
        <v/>
      </c>
      <c r="EW187" s="61" t="str">
        <f t="shared" si="74"/>
        <v/>
      </c>
      <c r="EX187" s="61" t="str">
        <f t="shared" si="74"/>
        <v/>
      </c>
      <c r="EY187" s="61" t="str">
        <f t="shared" si="74"/>
        <v/>
      </c>
      <c r="EZ187" s="61" t="str">
        <f t="shared" si="74"/>
        <v/>
      </c>
      <c r="FA187" s="61" t="str">
        <f t="shared" si="74"/>
        <v/>
      </c>
      <c r="FB187" s="61" t="str">
        <f t="shared" si="74"/>
        <v/>
      </c>
      <c r="FC187" s="61" t="str">
        <f t="shared" si="74"/>
        <v/>
      </c>
      <c r="FD187" s="61" t="str">
        <f t="shared" si="74"/>
        <v/>
      </c>
      <c r="FE187" s="61" t="str">
        <f t="shared" si="74"/>
        <v/>
      </c>
      <c r="FF187" s="61" t="str">
        <f t="shared" si="74"/>
        <v/>
      </c>
      <c r="FG187" s="61" t="str">
        <f t="shared" si="74"/>
        <v/>
      </c>
      <c r="FH187" s="61" t="str">
        <f t="shared" si="74"/>
        <v/>
      </c>
      <c r="FI187" s="61" t="str">
        <f t="shared" si="74"/>
        <v/>
      </c>
      <c r="FJ187" s="61" t="str">
        <f t="shared" si="74"/>
        <v/>
      </c>
      <c r="FK187" s="61" t="str">
        <f t="shared" si="74"/>
        <v/>
      </c>
      <c r="FL187" s="61" t="str">
        <f t="shared" si="74"/>
        <v/>
      </c>
      <c r="FM187" s="61" t="str">
        <f t="shared" si="74"/>
        <v/>
      </c>
      <c r="FN187" s="61" t="str">
        <f t="shared" si="74"/>
        <v/>
      </c>
      <c r="FO187" s="61" t="str">
        <f t="shared" si="74"/>
        <v/>
      </c>
      <c r="FP187" s="61" t="str">
        <f t="shared" si="74"/>
        <v/>
      </c>
      <c r="FQ187" s="61" t="str">
        <f t="shared" si="74"/>
        <v/>
      </c>
      <c r="FR187" s="61" t="str">
        <f t="shared" si="74"/>
        <v/>
      </c>
      <c r="FS187" s="61" t="str">
        <f t="shared" si="74"/>
        <v/>
      </c>
      <c r="FT187" s="61" t="str">
        <f t="shared" si="74"/>
        <v/>
      </c>
      <c r="FU187" s="61" t="str">
        <f t="shared" si="74"/>
        <v/>
      </c>
      <c r="FV187" s="61" t="str">
        <f t="shared" si="74"/>
        <v/>
      </c>
      <c r="FW187" s="61" t="str">
        <f t="shared" si="74"/>
        <v/>
      </c>
      <c r="FX187" s="61" t="str">
        <f t="shared" si="74"/>
        <v/>
      </c>
      <c r="FY187" s="61" t="str">
        <f t="shared" si="74"/>
        <v/>
      </c>
      <c r="FZ187" s="61" t="str">
        <f t="shared" si="74"/>
        <v/>
      </c>
      <c r="GA187" s="61" t="str">
        <f t="shared" si="74"/>
        <v/>
      </c>
      <c r="GB187" s="61" t="str">
        <f t="shared" si="74"/>
        <v/>
      </c>
      <c r="GC187" s="61" t="str">
        <f t="shared" si="74"/>
        <v/>
      </c>
      <c r="GD187" s="61" t="str">
        <f t="shared" si="74"/>
        <v/>
      </c>
      <c r="GE187" s="61" t="str">
        <f t="shared" si="74"/>
        <v/>
      </c>
      <c r="GF187" s="61" t="str">
        <f t="shared" si="74"/>
        <v/>
      </c>
      <c r="GG187" s="61" t="str">
        <f t="shared" si="74"/>
        <v/>
      </c>
      <c r="GH187" s="61" t="str">
        <f t="shared" si="74"/>
        <v/>
      </c>
      <c r="GI187" s="61" t="str">
        <f t="shared" si="74"/>
        <v/>
      </c>
      <c r="GJ187" s="61" t="str">
        <f t="shared" si="74"/>
        <v/>
      </c>
      <c r="GK187" s="61" t="str">
        <f t="shared" si="74"/>
        <v/>
      </c>
      <c r="GL187" s="61" t="str">
        <f t="shared" si="74"/>
        <v/>
      </c>
      <c r="GM187" s="61" t="str">
        <f t="shared" si="74"/>
        <v/>
      </c>
      <c r="GN187" s="61" t="str">
        <f t="shared" ref="GN187:IN187" si="75">IF((SUM(GN159:GN169))&lt;=0,"",SUM(GN159:GN169))</f>
        <v/>
      </c>
      <c r="GO187" s="61" t="str">
        <f t="shared" si="75"/>
        <v/>
      </c>
      <c r="GP187" s="61" t="str">
        <f t="shared" si="75"/>
        <v/>
      </c>
      <c r="GQ187" s="61" t="str">
        <f t="shared" si="75"/>
        <v/>
      </c>
      <c r="GR187" s="61" t="str">
        <f t="shared" si="75"/>
        <v/>
      </c>
      <c r="GS187" s="61" t="str">
        <f t="shared" si="75"/>
        <v/>
      </c>
      <c r="GT187" s="61" t="str">
        <f t="shared" si="75"/>
        <v/>
      </c>
      <c r="GU187" s="61" t="str">
        <f t="shared" si="75"/>
        <v/>
      </c>
      <c r="GV187" s="61" t="str">
        <f t="shared" si="75"/>
        <v/>
      </c>
      <c r="GW187" s="61" t="str">
        <f t="shared" si="75"/>
        <v/>
      </c>
      <c r="GX187" s="61" t="str">
        <f t="shared" si="75"/>
        <v/>
      </c>
      <c r="GY187" s="61" t="str">
        <f t="shared" si="75"/>
        <v/>
      </c>
      <c r="GZ187" s="61" t="str">
        <f t="shared" si="75"/>
        <v/>
      </c>
      <c r="HA187" s="61" t="str">
        <f t="shared" si="75"/>
        <v/>
      </c>
      <c r="HB187" s="61" t="str">
        <f t="shared" si="75"/>
        <v/>
      </c>
      <c r="HC187" s="61" t="str">
        <f t="shared" si="75"/>
        <v/>
      </c>
      <c r="HD187" s="61" t="str">
        <f t="shared" si="75"/>
        <v/>
      </c>
      <c r="HE187" s="61" t="str">
        <f t="shared" si="75"/>
        <v/>
      </c>
      <c r="HF187" s="61" t="str">
        <f t="shared" si="75"/>
        <v/>
      </c>
      <c r="HG187" s="61" t="str">
        <f t="shared" si="75"/>
        <v/>
      </c>
      <c r="HH187" s="61" t="str">
        <f t="shared" si="75"/>
        <v/>
      </c>
      <c r="HI187" s="61" t="str">
        <f t="shared" si="75"/>
        <v/>
      </c>
      <c r="HJ187" s="61" t="str">
        <f t="shared" si="75"/>
        <v/>
      </c>
      <c r="HK187" s="61" t="str">
        <f t="shared" si="75"/>
        <v/>
      </c>
      <c r="HL187" s="61" t="str">
        <f t="shared" si="75"/>
        <v/>
      </c>
      <c r="HM187" s="61" t="str">
        <f t="shared" si="75"/>
        <v/>
      </c>
      <c r="HN187" s="61" t="str">
        <f t="shared" si="75"/>
        <v/>
      </c>
      <c r="HO187" s="61" t="str">
        <f t="shared" si="75"/>
        <v/>
      </c>
      <c r="HP187" s="61" t="str">
        <f t="shared" si="75"/>
        <v/>
      </c>
      <c r="HQ187" s="61" t="str">
        <f t="shared" si="75"/>
        <v/>
      </c>
      <c r="HR187" s="61" t="str">
        <f t="shared" si="75"/>
        <v/>
      </c>
      <c r="HS187" s="61" t="str">
        <f t="shared" si="75"/>
        <v/>
      </c>
      <c r="HT187" s="61" t="str">
        <f t="shared" si="75"/>
        <v/>
      </c>
      <c r="HU187" s="61" t="str">
        <f t="shared" si="75"/>
        <v/>
      </c>
      <c r="HV187" s="61" t="str">
        <f t="shared" si="75"/>
        <v/>
      </c>
      <c r="HW187" s="61" t="str">
        <f t="shared" si="75"/>
        <v/>
      </c>
      <c r="HX187" s="61" t="str">
        <f t="shared" si="75"/>
        <v/>
      </c>
      <c r="HY187" s="61" t="str">
        <f t="shared" si="75"/>
        <v/>
      </c>
      <c r="HZ187" s="61" t="str">
        <f t="shared" si="75"/>
        <v/>
      </c>
      <c r="IA187" s="61" t="str">
        <f t="shared" si="75"/>
        <v/>
      </c>
      <c r="IB187" s="61" t="str">
        <f t="shared" si="75"/>
        <v/>
      </c>
      <c r="IC187" s="61" t="str">
        <f t="shared" si="75"/>
        <v/>
      </c>
      <c r="ID187" s="61" t="str">
        <f t="shared" si="75"/>
        <v/>
      </c>
      <c r="IE187" s="61" t="str">
        <f t="shared" si="75"/>
        <v/>
      </c>
      <c r="IF187" s="61" t="str">
        <f t="shared" si="75"/>
        <v/>
      </c>
      <c r="IG187" s="61" t="str">
        <f t="shared" si="75"/>
        <v/>
      </c>
      <c r="IH187" s="61" t="str">
        <f t="shared" si="75"/>
        <v/>
      </c>
      <c r="II187" s="61" t="str">
        <f t="shared" si="75"/>
        <v/>
      </c>
      <c r="IJ187" s="61" t="str">
        <f t="shared" si="75"/>
        <v/>
      </c>
      <c r="IK187" s="61" t="str">
        <f t="shared" si="75"/>
        <v/>
      </c>
      <c r="IL187" s="61" t="str">
        <f t="shared" si="75"/>
        <v/>
      </c>
      <c r="IM187" s="61" t="str">
        <f t="shared" si="75"/>
        <v/>
      </c>
      <c r="IN187" s="61" t="str">
        <f t="shared" si="75"/>
        <v/>
      </c>
    </row>
    <row r="188" spans="1:248" ht="13.5">
      <c r="A188" s="46" t="s">
        <v>1606</v>
      </c>
      <c r="B188" s="52" t="s">
        <v>516</v>
      </c>
      <c r="C188" s="64">
        <v>1</v>
      </c>
      <c r="D188" s="62">
        <v>2807</v>
      </c>
      <c r="E188" s="62">
        <v>1886</v>
      </c>
      <c r="F188" s="62">
        <v>2003</v>
      </c>
      <c r="G188" s="62">
        <v>2873</v>
      </c>
      <c r="H188" s="62">
        <v>3109</v>
      </c>
      <c r="I188" s="62">
        <v>2740</v>
      </c>
      <c r="J188" s="62">
        <v>2828</v>
      </c>
      <c r="K188" s="62">
        <v>2567</v>
      </c>
      <c r="L188" s="62">
        <v>2497</v>
      </c>
      <c r="M188" s="62">
        <v>2371</v>
      </c>
      <c r="N188" s="62">
        <v>2769</v>
      </c>
      <c r="O188" s="62">
        <v>2628</v>
      </c>
      <c r="P188" s="62">
        <v>3345</v>
      </c>
      <c r="Q188" s="63">
        <v>966</v>
      </c>
      <c r="R188" s="62">
        <v>1930</v>
      </c>
      <c r="S188" s="62">
        <v>2456</v>
      </c>
      <c r="T188" s="62">
        <v>2426</v>
      </c>
      <c r="U188" s="62">
        <v>2478</v>
      </c>
      <c r="V188" s="62">
        <v>2184</v>
      </c>
      <c r="W188" s="62">
        <v>2018</v>
      </c>
      <c r="X188" s="62">
        <v>1723</v>
      </c>
      <c r="Y188" s="62">
        <v>1474</v>
      </c>
      <c r="Z188" s="62">
        <v>2298</v>
      </c>
      <c r="AA188" s="62">
        <v>2684</v>
      </c>
      <c r="AB188" s="71">
        <v>3053</v>
      </c>
      <c r="AC188" s="1138">
        <v>1382</v>
      </c>
      <c r="AD188" s="1144">
        <v>1599</v>
      </c>
      <c r="AE188" s="46">
        <v>2237</v>
      </c>
      <c r="AF188" s="1250">
        <v>2795</v>
      </c>
      <c r="AG188" s="1268">
        <v>2907</v>
      </c>
      <c r="AH188" s="1275">
        <v>3829</v>
      </c>
      <c r="AI188" s="1298">
        <v>1518</v>
      </c>
    </row>
    <row r="189" spans="1:248" ht="13.5">
      <c r="A189" s="46" t="s">
        <v>1606</v>
      </c>
      <c r="B189" s="52" t="s">
        <v>525</v>
      </c>
      <c r="C189" s="44">
        <v>2</v>
      </c>
      <c r="D189" s="63">
        <v>489</v>
      </c>
      <c r="E189" s="63">
        <v>263</v>
      </c>
      <c r="F189" s="63">
        <v>324</v>
      </c>
      <c r="G189" s="63">
        <v>493</v>
      </c>
      <c r="H189" s="63">
        <v>519</v>
      </c>
      <c r="I189" s="63">
        <v>437</v>
      </c>
      <c r="J189" s="63">
        <v>447</v>
      </c>
      <c r="K189" s="63">
        <v>382</v>
      </c>
      <c r="L189" s="63">
        <v>404</v>
      </c>
      <c r="M189" s="63">
        <v>405</v>
      </c>
      <c r="N189" s="63">
        <v>443</v>
      </c>
      <c r="O189" s="63">
        <v>419</v>
      </c>
      <c r="P189" s="63">
        <v>531</v>
      </c>
      <c r="Q189" s="63">
        <v>139</v>
      </c>
      <c r="R189" s="63">
        <v>261</v>
      </c>
      <c r="S189" s="63">
        <v>331</v>
      </c>
      <c r="T189" s="63">
        <v>386</v>
      </c>
      <c r="U189" s="63">
        <v>345</v>
      </c>
      <c r="V189" s="63">
        <v>319</v>
      </c>
      <c r="W189" s="63">
        <v>253</v>
      </c>
      <c r="X189" s="63">
        <v>230</v>
      </c>
      <c r="Y189" s="63">
        <v>168</v>
      </c>
      <c r="Z189" s="63">
        <v>354</v>
      </c>
      <c r="AA189" s="63">
        <v>435</v>
      </c>
      <c r="AB189" s="72">
        <v>453</v>
      </c>
      <c r="AC189" s="1139">
        <v>93</v>
      </c>
      <c r="AD189" s="1145">
        <v>176</v>
      </c>
      <c r="AE189" s="46">
        <v>327</v>
      </c>
      <c r="AF189" s="1251">
        <v>343</v>
      </c>
      <c r="AG189" s="1269">
        <v>472</v>
      </c>
      <c r="AH189" s="1276">
        <v>699</v>
      </c>
      <c r="AI189" s="1299">
        <v>273</v>
      </c>
    </row>
    <row r="190" spans="1:248" ht="13.5">
      <c r="A190" s="46" t="s">
        <v>1606</v>
      </c>
      <c r="B190" s="56" t="s">
        <v>1576</v>
      </c>
      <c r="C190" s="67"/>
      <c r="D190" s="63">
        <v>24</v>
      </c>
      <c r="E190" s="63">
        <v>13</v>
      </c>
      <c r="F190" s="63">
        <v>26</v>
      </c>
      <c r="G190" s="63">
        <v>18</v>
      </c>
      <c r="H190" s="63">
        <v>21</v>
      </c>
      <c r="I190" s="63">
        <v>21</v>
      </c>
      <c r="J190" s="63">
        <v>34</v>
      </c>
      <c r="K190" s="63">
        <v>27</v>
      </c>
      <c r="L190" s="63">
        <v>17</v>
      </c>
      <c r="M190" s="63">
        <v>19</v>
      </c>
      <c r="N190" s="63">
        <v>18</v>
      </c>
      <c r="O190" s="63">
        <v>23</v>
      </c>
      <c r="P190" s="63">
        <v>23</v>
      </c>
      <c r="Q190" s="63">
        <v>8</v>
      </c>
      <c r="R190" s="63">
        <v>11</v>
      </c>
      <c r="S190" s="63">
        <v>17</v>
      </c>
      <c r="T190" s="63">
        <v>19</v>
      </c>
      <c r="U190" s="63">
        <v>17</v>
      </c>
      <c r="V190" s="63">
        <v>12</v>
      </c>
      <c r="W190" s="63">
        <v>10</v>
      </c>
      <c r="X190" s="63">
        <v>5</v>
      </c>
      <c r="Y190" s="63">
        <v>9</v>
      </c>
      <c r="Z190" s="63">
        <v>19</v>
      </c>
      <c r="AA190" s="63">
        <v>23</v>
      </c>
      <c r="AB190" s="72">
        <v>18</v>
      </c>
      <c r="AC190" s="1139">
        <v>5</v>
      </c>
      <c r="AD190" s="1145">
        <v>14</v>
      </c>
      <c r="AE190" s="46">
        <v>11</v>
      </c>
      <c r="AF190" s="1251">
        <v>22</v>
      </c>
      <c r="AG190" s="1269">
        <v>22</v>
      </c>
      <c r="AH190" s="1276">
        <v>37</v>
      </c>
      <c r="AI190" s="1299">
        <v>13</v>
      </c>
    </row>
    <row r="191" spans="1:248" ht="13.5">
      <c r="A191" s="46" t="s">
        <v>1606</v>
      </c>
      <c r="B191" s="56" t="s">
        <v>1577</v>
      </c>
      <c r="C191" s="67"/>
      <c r="D191" s="63">
        <v>10</v>
      </c>
      <c r="E191" s="63">
        <v>5</v>
      </c>
      <c r="F191" s="63">
        <v>5</v>
      </c>
      <c r="G191" s="63">
        <v>10</v>
      </c>
      <c r="H191" s="63">
        <v>11</v>
      </c>
      <c r="I191" s="63">
        <v>11</v>
      </c>
      <c r="J191" s="63">
        <v>10</v>
      </c>
      <c r="K191" s="63">
        <v>11</v>
      </c>
      <c r="L191" s="63">
        <v>7</v>
      </c>
      <c r="M191" s="63">
        <v>8</v>
      </c>
      <c r="N191" s="63">
        <v>12</v>
      </c>
      <c r="O191" s="63">
        <v>4</v>
      </c>
      <c r="P191" s="63">
        <v>2</v>
      </c>
      <c r="Q191" s="63">
        <v>2</v>
      </c>
      <c r="R191" s="63">
        <v>2</v>
      </c>
      <c r="S191" s="63">
        <v>6</v>
      </c>
      <c r="T191" s="63">
        <v>7</v>
      </c>
      <c r="U191" s="63">
        <v>8</v>
      </c>
      <c r="V191" s="63">
        <v>8</v>
      </c>
      <c r="W191" s="63">
        <v>2</v>
      </c>
      <c r="X191" s="63">
        <v>5</v>
      </c>
      <c r="Y191" s="63">
        <v>4</v>
      </c>
      <c r="Z191" s="63">
        <v>4</v>
      </c>
      <c r="AA191" s="63">
        <v>8</v>
      </c>
      <c r="AB191" s="72">
        <v>12</v>
      </c>
      <c r="AC191" s="1139">
        <v>1</v>
      </c>
      <c r="AD191" s="1145">
        <v>7</v>
      </c>
      <c r="AE191" s="46">
        <v>4</v>
      </c>
      <c r="AF191" s="1251">
        <v>4</v>
      </c>
      <c r="AG191" s="1269">
        <v>5</v>
      </c>
      <c r="AH191" s="1276">
        <v>12</v>
      </c>
      <c r="AI191" s="1299">
        <v>4</v>
      </c>
    </row>
    <row r="192" spans="1:248" ht="13.5">
      <c r="A192" s="46" t="s">
        <v>1606</v>
      </c>
      <c r="B192" s="56" t="s">
        <v>1578</v>
      </c>
      <c r="C192" s="67"/>
      <c r="D192" s="63">
        <v>13</v>
      </c>
      <c r="E192" s="63">
        <v>9</v>
      </c>
      <c r="F192" s="63">
        <v>10</v>
      </c>
      <c r="G192" s="63">
        <v>11</v>
      </c>
      <c r="H192" s="63">
        <v>18</v>
      </c>
      <c r="I192" s="63">
        <v>14</v>
      </c>
      <c r="J192" s="63">
        <v>17</v>
      </c>
      <c r="K192" s="63">
        <v>9</v>
      </c>
      <c r="L192" s="63">
        <v>10</v>
      </c>
      <c r="M192" s="63">
        <v>14</v>
      </c>
      <c r="N192" s="63">
        <v>6</v>
      </c>
      <c r="O192" s="63">
        <v>7</v>
      </c>
      <c r="P192" s="63">
        <v>44</v>
      </c>
      <c r="Q192" s="63">
        <v>9</v>
      </c>
      <c r="R192" s="63">
        <v>3</v>
      </c>
      <c r="S192" s="63">
        <v>5</v>
      </c>
      <c r="T192" s="63">
        <v>5</v>
      </c>
      <c r="U192" s="63">
        <v>6</v>
      </c>
      <c r="V192" s="63">
        <v>11</v>
      </c>
      <c r="W192" s="63">
        <v>14</v>
      </c>
      <c r="X192" s="63">
        <v>6</v>
      </c>
      <c r="Y192" s="63">
        <v>4</v>
      </c>
      <c r="Z192" s="63">
        <v>8</v>
      </c>
      <c r="AA192" s="63">
        <v>7</v>
      </c>
      <c r="AB192" s="72">
        <v>22</v>
      </c>
      <c r="AC192" s="1139">
        <v>4</v>
      </c>
      <c r="AD192" s="1145">
        <v>3</v>
      </c>
      <c r="AE192" s="46">
        <v>3</v>
      </c>
      <c r="AF192" s="1251">
        <v>16</v>
      </c>
      <c r="AG192" s="1269">
        <v>20</v>
      </c>
      <c r="AH192" s="1276">
        <v>39</v>
      </c>
      <c r="AI192" s="1299">
        <v>8</v>
      </c>
    </row>
    <row r="193" spans="1:35" ht="13.5">
      <c r="A193" s="46" t="s">
        <v>1606</v>
      </c>
      <c r="B193" s="56" t="s">
        <v>1579</v>
      </c>
      <c r="C193" s="67"/>
      <c r="D193" s="63">
        <v>6</v>
      </c>
      <c r="E193" s="63">
        <v>3</v>
      </c>
      <c r="F193" s="63">
        <v>4</v>
      </c>
      <c r="G193" s="63">
        <v>15</v>
      </c>
      <c r="H193" s="63">
        <v>4</v>
      </c>
      <c r="I193" s="63">
        <v>13</v>
      </c>
      <c r="J193" s="63">
        <v>15</v>
      </c>
      <c r="K193" s="63">
        <v>2</v>
      </c>
      <c r="L193" s="63">
        <v>3</v>
      </c>
      <c r="M193" s="63">
        <v>4</v>
      </c>
      <c r="N193" s="63">
        <v>4</v>
      </c>
      <c r="O193" s="63">
        <v>5</v>
      </c>
      <c r="P193" s="63">
        <v>20</v>
      </c>
      <c r="Q193" s="63">
        <v>6</v>
      </c>
      <c r="R193" s="63">
        <v>11</v>
      </c>
      <c r="S193" s="63">
        <v>4</v>
      </c>
      <c r="T193" s="63">
        <v>9</v>
      </c>
      <c r="U193" s="63">
        <v>2</v>
      </c>
      <c r="V193" s="63">
        <v>4</v>
      </c>
      <c r="W193" s="63">
        <v>4</v>
      </c>
      <c r="X193" s="63">
        <v>3</v>
      </c>
      <c r="Y193" s="63">
        <v>4</v>
      </c>
      <c r="Z193" s="63">
        <v>4</v>
      </c>
      <c r="AA193" s="63">
        <v>7</v>
      </c>
      <c r="AB193" s="72">
        <v>9</v>
      </c>
      <c r="AC193" s="1139">
        <v>1</v>
      </c>
      <c r="AD193" s="1145">
        <v>1</v>
      </c>
      <c r="AE193" s="46">
        <v>4</v>
      </c>
      <c r="AF193" s="1251">
        <v>8</v>
      </c>
      <c r="AG193" s="1269">
        <v>6</v>
      </c>
      <c r="AH193" s="1276">
        <v>9</v>
      </c>
      <c r="AI193" s="1299">
        <v>6</v>
      </c>
    </row>
    <row r="194" spans="1:35" ht="13.5">
      <c r="A194" s="46" t="s">
        <v>1606</v>
      </c>
      <c r="B194" s="56" t="s">
        <v>1580</v>
      </c>
      <c r="C194" s="67"/>
      <c r="D194" s="63">
        <v>9</v>
      </c>
      <c r="E194" s="63">
        <v>12</v>
      </c>
      <c r="F194" s="63">
        <v>9</v>
      </c>
      <c r="G194" s="63">
        <v>12</v>
      </c>
      <c r="H194" s="63">
        <v>19</v>
      </c>
      <c r="I194" s="63">
        <v>8</v>
      </c>
      <c r="J194" s="63">
        <v>12</v>
      </c>
      <c r="K194" s="63">
        <v>20</v>
      </c>
      <c r="L194" s="63">
        <v>8</v>
      </c>
      <c r="M194" s="63">
        <v>9</v>
      </c>
      <c r="N194" s="63">
        <v>14</v>
      </c>
      <c r="O194" s="63">
        <v>12</v>
      </c>
      <c r="P194" s="63">
        <v>9</v>
      </c>
      <c r="Q194" s="63">
        <v>6</v>
      </c>
      <c r="R194" s="63">
        <v>6</v>
      </c>
      <c r="S194" s="63">
        <v>4</v>
      </c>
      <c r="T194" s="63">
        <v>8</v>
      </c>
      <c r="U194" s="63">
        <v>6</v>
      </c>
      <c r="V194" s="63">
        <v>8</v>
      </c>
      <c r="W194" s="63">
        <v>10</v>
      </c>
      <c r="X194" s="63">
        <v>4</v>
      </c>
      <c r="Y194" s="63">
        <v>4</v>
      </c>
      <c r="Z194" s="63">
        <v>9</v>
      </c>
      <c r="AA194" s="63">
        <v>10</v>
      </c>
      <c r="AB194" s="72">
        <v>12</v>
      </c>
      <c r="AC194" s="1139">
        <v>1</v>
      </c>
      <c r="AD194" s="1145">
        <v>6</v>
      </c>
      <c r="AE194" s="46">
        <v>14</v>
      </c>
      <c r="AF194" s="1251">
        <v>8</v>
      </c>
      <c r="AG194" s="1269">
        <v>10</v>
      </c>
      <c r="AH194" s="1276">
        <v>16</v>
      </c>
      <c r="AI194" s="1299">
        <v>3</v>
      </c>
    </row>
    <row r="195" spans="1:35" ht="13.5">
      <c r="A195" s="46" t="s">
        <v>1606</v>
      </c>
      <c r="B195" s="56" t="s">
        <v>1581</v>
      </c>
      <c r="C195" s="67"/>
      <c r="D195" s="63">
        <v>9</v>
      </c>
      <c r="E195" s="63">
        <v>10</v>
      </c>
      <c r="F195" s="63">
        <v>13</v>
      </c>
      <c r="G195" s="63">
        <v>10</v>
      </c>
      <c r="H195" s="63">
        <v>16</v>
      </c>
      <c r="I195" s="63">
        <v>15</v>
      </c>
      <c r="J195" s="63">
        <v>17</v>
      </c>
      <c r="K195" s="63">
        <v>18</v>
      </c>
      <c r="L195" s="63">
        <v>14</v>
      </c>
      <c r="M195" s="63">
        <v>18</v>
      </c>
      <c r="N195" s="63">
        <v>13</v>
      </c>
      <c r="O195" s="63">
        <v>12</v>
      </c>
      <c r="P195" s="63">
        <v>12</v>
      </c>
      <c r="Q195" s="63">
        <v>2</v>
      </c>
      <c r="R195" s="63">
        <v>13</v>
      </c>
      <c r="S195" s="63">
        <v>12</v>
      </c>
      <c r="T195" s="63">
        <v>12</v>
      </c>
      <c r="U195" s="63">
        <v>13</v>
      </c>
      <c r="V195" s="63">
        <v>4</v>
      </c>
      <c r="W195" s="63">
        <v>6</v>
      </c>
      <c r="X195" s="63">
        <v>7</v>
      </c>
      <c r="Y195" s="63">
        <v>7</v>
      </c>
      <c r="Z195" s="63">
        <v>10</v>
      </c>
      <c r="AA195" s="63">
        <v>14</v>
      </c>
      <c r="AB195" s="72">
        <v>13</v>
      </c>
      <c r="AC195" s="1139">
        <v>6</v>
      </c>
      <c r="AD195" s="1145">
        <v>19</v>
      </c>
      <c r="AE195" s="46">
        <v>20</v>
      </c>
      <c r="AF195" s="1251">
        <v>19</v>
      </c>
      <c r="AG195" s="1269">
        <v>18</v>
      </c>
      <c r="AH195" s="1276">
        <v>37</v>
      </c>
      <c r="AI195" s="1299">
        <v>6</v>
      </c>
    </row>
    <row r="196" spans="1:35" ht="13.5">
      <c r="A196" s="46" t="s">
        <v>1606</v>
      </c>
      <c r="B196" s="56" t="s">
        <v>1582</v>
      </c>
      <c r="C196" s="67"/>
      <c r="D196" s="63">
        <v>13</v>
      </c>
      <c r="E196" s="63">
        <v>11</v>
      </c>
      <c r="F196" s="63">
        <v>10</v>
      </c>
      <c r="G196" s="63">
        <v>22</v>
      </c>
      <c r="H196" s="63">
        <v>15</v>
      </c>
      <c r="I196" s="63">
        <v>16</v>
      </c>
      <c r="J196" s="63">
        <v>16</v>
      </c>
      <c r="K196" s="63">
        <v>10</v>
      </c>
      <c r="L196" s="63">
        <v>6</v>
      </c>
      <c r="M196" s="63">
        <v>16</v>
      </c>
      <c r="N196" s="63">
        <v>21</v>
      </c>
      <c r="O196" s="63">
        <v>16</v>
      </c>
      <c r="P196" s="63">
        <v>24</v>
      </c>
      <c r="Q196" s="63">
        <v>4</v>
      </c>
      <c r="R196" s="63">
        <v>17</v>
      </c>
      <c r="S196" s="63">
        <v>6</v>
      </c>
      <c r="T196" s="63">
        <v>11</v>
      </c>
      <c r="U196" s="63">
        <v>16</v>
      </c>
      <c r="V196" s="63">
        <v>11</v>
      </c>
      <c r="W196" s="63">
        <v>13</v>
      </c>
      <c r="X196" s="63">
        <v>14</v>
      </c>
      <c r="Y196" s="63">
        <v>10</v>
      </c>
      <c r="Z196" s="63">
        <v>16</v>
      </c>
      <c r="AA196" s="63">
        <v>5</v>
      </c>
      <c r="AB196" s="72">
        <v>15</v>
      </c>
      <c r="AC196" s="1139">
        <v>4</v>
      </c>
      <c r="AD196" s="1145">
        <v>4</v>
      </c>
      <c r="AE196" s="46">
        <v>12</v>
      </c>
      <c r="AF196" s="1251">
        <v>10</v>
      </c>
      <c r="AG196" s="1269">
        <v>8</v>
      </c>
      <c r="AH196" s="1276">
        <v>21</v>
      </c>
      <c r="AI196" s="1299">
        <v>10</v>
      </c>
    </row>
    <row r="197" spans="1:35" ht="13.5">
      <c r="A197" s="46" t="s">
        <v>1606</v>
      </c>
      <c r="B197" s="56" t="s">
        <v>1583</v>
      </c>
      <c r="C197" s="67"/>
      <c r="D197" s="63">
        <v>14</v>
      </c>
      <c r="E197" s="63">
        <v>5</v>
      </c>
      <c r="F197" s="63">
        <v>17</v>
      </c>
      <c r="G197" s="63">
        <v>28</v>
      </c>
      <c r="H197" s="63">
        <v>20</v>
      </c>
      <c r="I197" s="63">
        <v>7</v>
      </c>
      <c r="J197" s="63">
        <v>15</v>
      </c>
      <c r="K197" s="63">
        <v>15</v>
      </c>
      <c r="L197" s="63">
        <v>19</v>
      </c>
      <c r="M197" s="63">
        <v>10</v>
      </c>
      <c r="N197" s="63">
        <v>12</v>
      </c>
      <c r="O197" s="63">
        <v>17</v>
      </c>
      <c r="P197" s="63">
        <v>25</v>
      </c>
      <c r="Q197" s="63">
        <v>5</v>
      </c>
      <c r="R197" s="63">
        <v>10</v>
      </c>
      <c r="S197" s="63">
        <v>22</v>
      </c>
      <c r="T197" s="63">
        <v>23</v>
      </c>
      <c r="U197" s="63">
        <v>9</v>
      </c>
      <c r="V197" s="63">
        <v>20</v>
      </c>
      <c r="W197" s="63">
        <v>9</v>
      </c>
      <c r="X197" s="63">
        <v>6</v>
      </c>
      <c r="Y197" s="63">
        <v>7</v>
      </c>
      <c r="Z197" s="63">
        <v>18</v>
      </c>
      <c r="AA197" s="63">
        <v>13</v>
      </c>
      <c r="AB197" s="72">
        <v>14</v>
      </c>
      <c r="AC197" s="1139">
        <v>4</v>
      </c>
      <c r="AD197" s="1145">
        <v>5</v>
      </c>
      <c r="AE197" s="46">
        <v>12</v>
      </c>
      <c r="AF197" s="1251">
        <v>13</v>
      </c>
      <c r="AG197" s="1269">
        <v>24</v>
      </c>
      <c r="AH197" s="1276">
        <v>24</v>
      </c>
      <c r="AI197" s="1299">
        <v>15</v>
      </c>
    </row>
    <row r="198" spans="1:35" ht="13.5">
      <c r="A198" s="46" t="s">
        <v>1606</v>
      </c>
      <c r="B198" s="56" t="s">
        <v>1584</v>
      </c>
      <c r="C198" s="67"/>
      <c r="D198" s="63">
        <v>23</v>
      </c>
      <c r="E198" s="63">
        <v>7</v>
      </c>
      <c r="F198" s="63">
        <v>15</v>
      </c>
      <c r="G198" s="63">
        <v>19</v>
      </c>
      <c r="H198" s="63">
        <v>21</v>
      </c>
      <c r="I198" s="63">
        <v>29</v>
      </c>
      <c r="J198" s="63">
        <v>16</v>
      </c>
      <c r="K198" s="63">
        <v>17</v>
      </c>
      <c r="L198" s="63">
        <v>17</v>
      </c>
      <c r="M198" s="63">
        <v>16</v>
      </c>
      <c r="N198" s="63">
        <v>18</v>
      </c>
      <c r="O198" s="63">
        <v>20</v>
      </c>
      <c r="P198" s="63">
        <v>10</v>
      </c>
      <c r="Q198" s="63">
        <v>7</v>
      </c>
      <c r="R198" s="63">
        <v>9</v>
      </c>
      <c r="S198" s="63">
        <v>12</v>
      </c>
      <c r="T198" s="63">
        <v>9</v>
      </c>
      <c r="U198" s="63">
        <v>11</v>
      </c>
      <c r="V198" s="63">
        <v>14</v>
      </c>
      <c r="W198" s="63">
        <v>9</v>
      </c>
      <c r="X198" s="63">
        <v>13</v>
      </c>
      <c r="Y198" s="63">
        <v>13</v>
      </c>
      <c r="Z198" s="63">
        <v>15</v>
      </c>
      <c r="AA198" s="63">
        <v>26</v>
      </c>
      <c r="AB198" s="72">
        <v>12</v>
      </c>
      <c r="AC198" s="1139">
        <v>8</v>
      </c>
      <c r="AD198" s="1145">
        <v>6</v>
      </c>
      <c r="AE198" s="46">
        <v>18</v>
      </c>
      <c r="AF198" s="1251">
        <v>11</v>
      </c>
      <c r="AG198" s="1269">
        <v>20</v>
      </c>
      <c r="AH198" s="1276">
        <v>29</v>
      </c>
      <c r="AI198" s="1299">
        <v>14</v>
      </c>
    </row>
    <row r="199" spans="1:35" ht="13.5">
      <c r="A199" s="46" t="s">
        <v>1606</v>
      </c>
      <c r="B199" s="56" t="s">
        <v>1585</v>
      </c>
      <c r="C199" s="67"/>
      <c r="D199" s="63">
        <v>15</v>
      </c>
      <c r="E199" s="63">
        <v>2</v>
      </c>
      <c r="F199" s="63">
        <v>7</v>
      </c>
      <c r="G199" s="63">
        <v>12</v>
      </c>
      <c r="H199" s="63">
        <v>14</v>
      </c>
      <c r="I199" s="63">
        <v>15</v>
      </c>
      <c r="J199" s="63">
        <v>37</v>
      </c>
      <c r="K199" s="63">
        <v>18</v>
      </c>
      <c r="L199" s="63">
        <v>20</v>
      </c>
      <c r="M199" s="63">
        <v>17</v>
      </c>
      <c r="N199" s="63">
        <v>21</v>
      </c>
      <c r="O199" s="63">
        <v>19</v>
      </c>
      <c r="P199" s="63">
        <v>15</v>
      </c>
      <c r="Q199" s="63">
        <v>5</v>
      </c>
      <c r="R199" s="63">
        <v>11</v>
      </c>
      <c r="S199" s="63">
        <v>18</v>
      </c>
      <c r="T199" s="63">
        <v>12</v>
      </c>
      <c r="U199" s="63">
        <v>36</v>
      </c>
      <c r="V199" s="63">
        <v>13</v>
      </c>
      <c r="W199" s="63">
        <v>16</v>
      </c>
      <c r="X199" s="63">
        <v>21</v>
      </c>
      <c r="Y199" s="63">
        <v>13</v>
      </c>
      <c r="Z199" s="63">
        <v>41</v>
      </c>
      <c r="AA199" s="63">
        <v>19</v>
      </c>
      <c r="AB199" s="72">
        <v>15</v>
      </c>
      <c r="AC199" s="1139">
        <v>3</v>
      </c>
      <c r="AD199" s="1145">
        <v>6</v>
      </c>
      <c r="AE199" s="46">
        <v>22</v>
      </c>
      <c r="AF199" s="1251">
        <v>11</v>
      </c>
      <c r="AG199" s="1269">
        <v>9</v>
      </c>
      <c r="AH199" s="1276">
        <v>45</v>
      </c>
      <c r="AI199" s="1299">
        <v>15</v>
      </c>
    </row>
    <row r="200" spans="1:35" ht="13.5">
      <c r="A200" s="46" t="s">
        <v>1606</v>
      </c>
      <c r="B200" s="56" t="s">
        <v>1586</v>
      </c>
      <c r="C200" s="67"/>
      <c r="D200" s="63">
        <v>9</v>
      </c>
      <c r="E200" s="63">
        <v>10</v>
      </c>
      <c r="F200" s="63">
        <v>9</v>
      </c>
      <c r="G200" s="63">
        <v>18</v>
      </c>
      <c r="H200" s="63">
        <v>22</v>
      </c>
      <c r="I200" s="63">
        <v>16</v>
      </c>
      <c r="J200" s="63">
        <v>25</v>
      </c>
      <c r="K200" s="63">
        <v>16</v>
      </c>
      <c r="L200" s="63">
        <v>15</v>
      </c>
      <c r="M200" s="63">
        <v>10</v>
      </c>
      <c r="N200" s="63">
        <v>16</v>
      </c>
      <c r="O200" s="63">
        <v>19</v>
      </c>
      <c r="P200" s="63">
        <v>25</v>
      </c>
      <c r="Q200" s="63">
        <v>3</v>
      </c>
      <c r="R200" s="63">
        <v>8</v>
      </c>
      <c r="S200" s="63">
        <v>15</v>
      </c>
      <c r="T200" s="63">
        <v>14</v>
      </c>
      <c r="U200" s="63">
        <v>16</v>
      </c>
      <c r="V200" s="63">
        <v>11</v>
      </c>
      <c r="W200" s="63">
        <v>15</v>
      </c>
      <c r="X200" s="63">
        <v>2</v>
      </c>
      <c r="Y200" s="63">
        <v>5</v>
      </c>
      <c r="Z200" s="63">
        <v>4</v>
      </c>
      <c r="AA200" s="63">
        <v>13</v>
      </c>
      <c r="AB200" s="72">
        <v>10</v>
      </c>
      <c r="AC200" s="1139">
        <v>3</v>
      </c>
      <c r="AD200" s="1145">
        <v>3</v>
      </c>
      <c r="AE200" s="46">
        <v>16</v>
      </c>
      <c r="AF200" s="1251">
        <v>13</v>
      </c>
      <c r="AG200" s="1269">
        <v>21</v>
      </c>
      <c r="AH200" s="1276">
        <v>19</v>
      </c>
      <c r="AI200" s="1299">
        <v>10</v>
      </c>
    </row>
    <row r="201" spans="1:35" ht="13.5">
      <c r="A201" s="46" t="s">
        <v>1606</v>
      </c>
      <c r="B201" s="56" t="s">
        <v>1587</v>
      </c>
      <c r="C201" s="67"/>
      <c r="D201" s="63">
        <v>24</v>
      </c>
      <c r="E201" s="63">
        <v>18</v>
      </c>
      <c r="F201" s="63">
        <v>30</v>
      </c>
      <c r="G201" s="63">
        <v>25</v>
      </c>
      <c r="H201" s="63">
        <v>45</v>
      </c>
      <c r="I201" s="63">
        <v>39</v>
      </c>
      <c r="J201" s="63">
        <v>34</v>
      </c>
      <c r="K201" s="63">
        <v>21</v>
      </c>
      <c r="L201" s="63">
        <v>39</v>
      </c>
      <c r="M201" s="63">
        <v>18</v>
      </c>
      <c r="N201" s="63">
        <v>37</v>
      </c>
      <c r="O201" s="63">
        <v>16</v>
      </c>
      <c r="P201" s="63">
        <v>28</v>
      </c>
      <c r="Q201" s="63">
        <v>9</v>
      </c>
      <c r="R201" s="63">
        <v>13</v>
      </c>
      <c r="S201" s="63">
        <v>28</v>
      </c>
      <c r="T201" s="63">
        <v>25</v>
      </c>
      <c r="U201" s="63">
        <v>22</v>
      </c>
      <c r="V201" s="63">
        <v>22</v>
      </c>
      <c r="W201" s="63">
        <v>12</v>
      </c>
      <c r="X201" s="63">
        <v>13</v>
      </c>
      <c r="Y201" s="63">
        <v>9</v>
      </c>
      <c r="Z201" s="63">
        <v>30</v>
      </c>
      <c r="AA201" s="63">
        <v>34</v>
      </c>
      <c r="AB201" s="72">
        <v>36</v>
      </c>
      <c r="AC201" s="1139">
        <v>1</v>
      </c>
      <c r="AD201" s="1145">
        <v>12</v>
      </c>
      <c r="AE201" s="46">
        <v>11</v>
      </c>
      <c r="AF201" s="1251">
        <v>24</v>
      </c>
      <c r="AG201" s="1269">
        <v>29</v>
      </c>
      <c r="AH201" s="1276">
        <v>46</v>
      </c>
      <c r="AI201" s="1299">
        <v>12</v>
      </c>
    </row>
    <row r="202" spans="1:35" ht="13.5">
      <c r="A202" s="46" t="s">
        <v>1606</v>
      </c>
      <c r="B202" s="56" t="s">
        <v>1588</v>
      </c>
      <c r="C202" s="67"/>
      <c r="D202" s="63">
        <v>16</v>
      </c>
      <c r="E202" s="63">
        <v>13</v>
      </c>
      <c r="F202" s="63">
        <v>16</v>
      </c>
      <c r="G202" s="63">
        <v>17</v>
      </c>
      <c r="H202" s="63">
        <v>22</v>
      </c>
      <c r="I202" s="63">
        <v>19</v>
      </c>
      <c r="J202" s="63">
        <v>10</v>
      </c>
      <c r="K202" s="63">
        <v>12</v>
      </c>
      <c r="L202" s="63">
        <v>21</v>
      </c>
      <c r="M202" s="63">
        <v>18</v>
      </c>
      <c r="N202" s="63">
        <v>17</v>
      </c>
      <c r="O202" s="63">
        <v>14</v>
      </c>
      <c r="P202" s="63">
        <v>14</v>
      </c>
      <c r="Q202" s="63">
        <v>4</v>
      </c>
      <c r="R202" s="63">
        <v>13</v>
      </c>
      <c r="S202" s="63">
        <v>13</v>
      </c>
      <c r="T202" s="63">
        <v>8</v>
      </c>
      <c r="U202" s="63">
        <v>10</v>
      </c>
      <c r="V202" s="63">
        <v>15</v>
      </c>
      <c r="W202" s="63">
        <v>14</v>
      </c>
      <c r="X202" s="63">
        <v>8</v>
      </c>
      <c r="Y202" s="63">
        <v>11</v>
      </c>
      <c r="Z202" s="63">
        <v>15</v>
      </c>
      <c r="AA202" s="63">
        <v>10</v>
      </c>
      <c r="AB202" s="72">
        <v>14</v>
      </c>
      <c r="AC202" s="1139">
        <v>3</v>
      </c>
      <c r="AD202" s="1145">
        <v>10</v>
      </c>
      <c r="AE202" s="46">
        <v>14</v>
      </c>
      <c r="AF202" s="1251">
        <v>15</v>
      </c>
      <c r="AG202" s="1269">
        <v>14</v>
      </c>
      <c r="AH202" s="1276">
        <v>27</v>
      </c>
      <c r="AI202" s="1299">
        <v>16</v>
      </c>
    </row>
    <row r="203" spans="1:35" ht="13.5">
      <c r="A203" s="46" t="s">
        <v>1606</v>
      </c>
      <c r="B203" s="56" t="s">
        <v>1589</v>
      </c>
      <c r="C203" s="67"/>
      <c r="D203" s="63">
        <v>34</v>
      </c>
      <c r="E203" s="63">
        <v>9</v>
      </c>
      <c r="F203" s="63">
        <v>16</v>
      </c>
      <c r="G203" s="63">
        <v>23</v>
      </c>
      <c r="H203" s="63">
        <v>20</v>
      </c>
      <c r="I203" s="63">
        <v>15</v>
      </c>
      <c r="J203" s="63">
        <v>7</v>
      </c>
      <c r="K203" s="63">
        <v>9</v>
      </c>
      <c r="L203" s="63">
        <v>16</v>
      </c>
      <c r="M203" s="63">
        <v>12</v>
      </c>
      <c r="N203" s="63">
        <v>9</v>
      </c>
      <c r="O203" s="63">
        <v>9</v>
      </c>
      <c r="P203" s="63">
        <v>15</v>
      </c>
      <c r="Q203" s="63">
        <v>3</v>
      </c>
      <c r="R203" s="63">
        <v>15</v>
      </c>
      <c r="S203" s="63">
        <v>17</v>
      </c>
      <c r="T203" s="63">
        <v>12</v>
      </c>
      <c r="U203" s="63">
        <v>15</v>
      </c>
      <c r="V203" s="63">
        <v>16</v>
      </c>
      <c r="W203" s="63">
        <v>13</v>
      </c>
      <c r="X203" s="63">
        <v>9</v>
      </c>
      <c r="Y203" s="63">
        <v>6</v>
      </c>
      <c r="Z203" s="63">
        <v>9</v>
      </c>
      <c r="AA203" s="63">
        <v>50</v>
      </c>
      <c r="AB203" s="72">
        <v>23</v>
      </c>
      <c r="AC203" s="1139">
        <v>1</v>
      </c>
      <c r="AD203" s="1145">
        <v>8</v>
      </c>
      <c r="AE203" s="46">
        <v>17</v>
      </c>
      <c r="AF203" s="1251">
        <v>16</v>
      </c>
      <c r="AG203" s="1269">
        <v>15</v>
      </c>
      <c r="AH203" s="1276">
        <v>28</v>
      </c>
      <c r="AI203" s="1299">
        <v>21</v>
      </c>
    </row>
    <row r="204" spans="1:35" ht="13.5">
      <c r="A204" s="46" t="s">
        <v>1606</v>
      </c>
      <c r="B204" s="56" t="s">
        <v>1590</v>
      </c>
      <c r="C204" s="67"/>
      <c r="D204" s="63">
        <v>47</v>
      </c>
      <c r="E204" s="63">
        <v>24</v>
      </c>
      <c r="F204" s="63">
        <v>12</v>
      </c>
      <c r="G204" s="63">
        <v>40</v>
      </c>
      <c r="H204" s="63">
        <v>24</v>
      </c>
      <c r="I204" s="63">
        <v>20</v>
      </c>
      <c r="J204" s="63">
        <v>15</v>
      </c>
      <c r="K204" s="63">
        <v>24</v>
      </c>
      <c r="L204" s="63">
        <v>30</v>
      </c>
      <c r="M204" s="63">
        <v>48</v>
      </c>
      <c r="N204" s="63">
        <v>27</v>
      </c>
      <c r="O204" s="63">
        <v>35</v>
      </c>
      <c r="P204" s="63">
        <v>33</v>
      </c>
      <c r="Q204" s="63">
        <v>16</v>
      </c>
      <c r="R204" s="63">
        <v>25</v>
      </c>
      <c r="S204" s="63">
        <v>23</v>
      </c>
      <c r="T204" s="63">
        <v>34</v>
      </c>
      <c r="U204" s="63">
        <v>44</v>
      </c>
      <c r="V204" s="63">
        <v>40</v>
      </c>
      <c r="W204" s="63">
        <v>17</v>
      </c>
      <c r="X204" s="63">
        <v>17</v>
      </c>
      <c r="Y204" s="63">
        <v>4</v>
      </c>
      <c r="Z204" s="63">
        <v>17</v>
      </c>
      <c r="AA204" s="63">
        <v>13</v>
      </c>
      <c r="AB204" s="72">
        <v>20</v>
      </c>
      <c r="AC204" s="1139">
        <v>7</v>
      </c>
      <c r="AD204" s="1145">
        <v>6</v>
      </c>
      <c r="AE204" s="46">
        <v>5</v>
      </c>
      <c r="AF204" s="1251">
        <v>14</v>
      </c>
      <c r="AG204" s="1269">
        <v>39</v>
      </c>
      <c r="AH204" s="1276">
        <v>35</v>
      </c>
      <c r="AI204" s="1299">
        <v>21</v>
      </c>
    </row>
    <row r="205" spans="1:35" ht="13.5">
      <c r="A205" s="46" t="s">
        <v>1606</v>
      </c>
      <c r="B205" s="56" t="s">
        <v>1591</v>
      </c>
      <c r="C205" s="67"/>
      <c r="D205" s="63">
        <v>13</v>
      </c>
      <c r="E205" s="63">
        <v>7</v>
      </c>
      <c r="F205" s="63">
        <v>11</v>
      </c>
      <c r="G205" s="63">
        <v>22</v>
      </c>
      <c r="H205" s="63">
        <v>19</v>
      </c>
      <c r="I205" s="63">
        <v>19</v>
      </c>
      <c r="J205" s="63">
        <v>25</v>
      </c>
      <c r="K205" s="63">
        <v>23</v>
      </c>
      <c r="L205" s="63">
        <v>17</v>
      </c>
      <c r="M205" s="63">
        <v>29</v>
      </c>
      <c r="N205" s="63">
        <v>26</v>
      </c>
      <c r="O205" s="63">
        <v>28</v>
      </c>
      <c r="P205" s="63">
        <v>40</v>
      </c>
      <c r="Q205" s="63">
        <v>12</v>
      </c>
      <c r="R205" s="63">
        <v>18</v>
      </c>
      <c r="S205" s="63">
        <v>11</v>
      </c>
      <c r="T205" s="63">
        <v>18</v>
      </c>
      <c r="U205" s="63">
        <v>15</v>
      </c>
      <c r="V205" s="63">
        <v>9</v>
      </c>
      <c r="W205" s="63">
        <v>12</v>
      </c>
      <c r="X205" s="63">
        <v>14</v>
      </c>
      <c r="Y205" s="63">
        <v>5</v>
      </c>
      <c r="Z205" s="63">
        <v>12</v>
      </c>
      <c r="AA205" s="63">
        <v>41</v>
      </c>
      <c r="AB205" s="72">
        <v>35</v>
      </c>
      <c r="AC205" s="1139">
        <v>2</v>
      </c>
      <c r="AD205" s="1145">
        <v>5</v>
      </c>
      <c r="AE205" s="46">
        <v>20</v>
      </c>
      <c r="AF205" s="1251">
        <v>17</v>
      </c>
      <c r="AG205" s="1269">
        <v>24</v>
      </c>
      <c r="AH205" s="1276">
        <v>21</v>
      </c>
      <c r="AI205" s="1299">
        <v>8</v>
      </c>
    </row>
    <row r="206" spans="1:35" ht="13.5">
      <c r="A206" s="46" t="s">
        <v>1606</v>
      </c>
      <c r="B206" s="56" t="s">
        <v>1592</v>
      </c>
      <c r="C206" s="67"/>
      <c r="D206" s="63">
        <v>28</v>
      </c>
      <c r="E206" s="63">
        <v>17</v>
      </c>
      <c r="F206" s="63">
        <v>12</v>
      </c>
      <c r="G206" s="63">
        <v>28</v>
      </c>
      <c r="H206" s="63">
        <v>29</v>
      </c>
      <c r="I206" s="63">
        <v>20</v>
      </c>
      <c r="J206" s="63">
        <v>21</v>
      </c>
      <c r="K206" s="63">
        <v>19</v>
      </c>
      <c r="L206" s="63">
        <v>19</v>
      </c>
      <c r="M206" s="63">
        <v>24</v>
      </c>
      <c r="N206" s="63">
        <v>19</v>
      </c>
      <c r="O206" s="63">
        <v>34</v>
      </c>
      <c r="P206" s="63">
        <v>39</v>
      </c>
      <c r="Q206" s="63">
        <v>4</v>
      </c>
      <c r="R206" s="63">
        <v>10</v>
      </c>
      <c r="S206" s="63">
        <v>23</v>
      </c>
      <c r="T206" s="63">
        <v>20</v>
      </c>
      <c r="U206" s="63">
        <v>15</v>
      </c>
      <c r="V206" s="63">
        <v>17</v>
      </c>
      <c r="W206" s="63">
        <v>6</v>
      </c>
      <c r="X206" s="63">
        <v>8</v>
      </c>
      <c r="Y206" s="63">
        <v>5</v>
      </c>
      <c r="Z206" s="63">
        <v>19</v>
      </c>
      <c r="AA206" s="63">
        <v>27</v>
      </c>
      <c r="AB206" s="72">
        <v>19</v>
      </c>
      <c r="AC206" s="1139">
        <v>6</v>
      </c>
      <c r="AD206" s="1145">
        <v>11</v>
      </c>
      <c r="AE206" s="46">
        <v>19</v>
      </c>
      <c r="AF206" s="1251">
        <v>26</v>
      </c>
      <c r="AG206" s="1269">
        <v>39</v>
      </c>
      <c r="AH206" s="1276">
        <v>71</v>
      </c>
      <c r="AI206" s="1299">
        <v>18</v>
      </c>
    </row>
    <row r="207" spans="1:35" ht="13.5">
      <c r="A207" s="46" t="s">
        <v>1606</v>
      </c>
      <c r="B207" s="56" t="s">
        <v>1593</v>
      </c>
      <c r="C207" s="67"/>
      <c r="D207" s="63">
        <v>21</v>
      </c>
      <c r="E207" s="63">
        <v>12</v>
      </c>
      <c r="F207" s="63">
        <v>14</v>
      </c>
      <c r="G207" s="63">
        <v>18</v>
      </c>
      <c r="H207" s="63">
        <v>27</v>
      </c>
      <c r="I207" s="63">
        <v>24</v>
      </c>
      <c r="J207" s="63">
        <v>14</v>
      </c>
      <c r="K207" s="63">
        <v>13</v>
      </c>
      <c r="L207" s="63">
        <v>17</v>
      </c>
      <c r="M207" s="63">
        <v>21</v>
      </c>
      <c r="N207" s="63">
        <v>22</v>
      </c>
      <c r="O207" s="63">
        <v>16</v>
      </c>
      <c r="P207" s="63">
        <v>23</v>
      </c>
      <c r="Q207" s="63">
        <v>10</v>
      </c>
      <c r="R207" s="63">
        <v>10</v>
      </c>
      <c r="S207" s="63">
        <v>12</v>
      </c>
      <c r="T207" s="63">
        <v>13</v>
      </c>
      <c r="U207" s="63">
        <v>5</v>
      </c>
      <c r="V207" s="63">
        <v>14</v>
      </c>
      <c r="W207" s="63">
        <v>6</v>
      </c>
      <c r="X207" s="63">
        <v>16</v>
      </c>
      <c r="Y207" s="63">
        <v>8</v>
      </c>
      <c r="Z207" s="63">
        <v>14</v>
      </c>
      <c r="AA207" s="63">
        <v>13</v>
      </c>
      <c r="AB207" s="72">
        <v>25</v>
      </c>
      <c r="AC207" s="1139">
        <v>5</v>
      </c>
      <c r="AD207" s="1145">
        <v>6</v>
      </c>
      <c r="AE207" s="46">
        <v>16</v>
      </c>
      <c r="AF207" s="1251">
        <v>16</v>
      </c>
      <c r="AG207" s="1269">
        <v>20</v>
      </c>
      <c r="AH207" s="1276">
        <v>18</v>
      </c>
      <c r="AI207" s="1299">
        <v>7</v>
      </c>
    </row>
    <row r="208" spans="1:35" ht="13.5">
      <c r="A208" s="46" t="s">
        <v>1606</v>
      </c>
      <c r="B208" s="56" t="s">
        <v>1594</v>
      </c>
      <c r="C208" s="67"/>
      <c r="D208" s="63">
        <v>14</v>
      </c>
      <c r="E208" s="63">
        <v>5</v>
      </c>
      <c r="F208" s="63">
        <v>9</v>
      </c>
      <c r="G208" s="63">
        <v>15</v>
      </c>
      <c r="H208" s="63">
        <v>13</v>
      </c>
      <c r="I208" s="63">
        <v>4</v>
      </c>
      <c r="J208" s="63">
        <v>13</v>
      </c>
      <c r="K208" s="63">
        <v>6</v>
      </c>
      <c r="L208" s="63">
        <v>10</v>
      </c>
      <c r="M208" s="63">
        <v>15</v>
      </c>
      <c r="N208" s="63">
        <v>7</v>
      </c>
      <c r="O208" s="63">
        <v>11</v>
      </c>
      <c r="P208" s="63">
        <v>10</v>
      </c>
      <c r="Q208" s="63">
        <v>0</v>
      </c>
      <c r="R208" s="63">
        <v>5</v>
      </c>
      <c r="S208" s="63">
        <v>8</v>
      </c>
      <c r="T208" s="63">
        <v>7</v>
      </c>
      <c r="U208" s="63">
        <v>3</v>
      </c>
      <c r="V208" s="63">
        <v>6</v>
      </c>
      <c r="W208" s="63">
        <v>6</v>
      </c>
      <c r="X208" s="63">
        <v>3</v>
      </c>
      <c r="Y208" s="63">
        <v>4</v>
      </c>
      <c r="Z208" s="63">
        <v>4</v>
      </c>
      <c r="AA208" s="63">
        <v>8</v>
      </c>
      <c r="AB208" s="72">
        <v>7</v>
      </c>
      <c r="AC208" s="1139">
        <v>1</v>
      </c>
      <c r="AD208" s="1145">
        <v>5</v>
      </c>
      <c r="AE208" s="46">
        <v>7</v>
      </c>
      <c r="AF208" s="1251">
        <v>10</v>
      </c>
      <c r="AG208" s="1269">
        <v>6</v>
      </c>
      <c r="AH208" s="1276">
        <v>9</v>
      </c>
      <c r="AI208" s="1299">
        <v>4</v>
      </c>
    </row>
    <row r="209" spans="1:35" ht="13.5">
      <c r="A209" s="46" t="s">
        <v>1606</v>
      </c>
      <c r="B209" s="56" t="s">
        <v>1595</v>
      </c>
      <c r="C209" s="67"/>
      <c r="D209" s="63">
        <v>19</v>
      </c>
      <c r="E209" s="63">
        <v>10</v>
      </c>
      <c r="F209" s="63">
        <v>9</v>
      </c>
      <c r="G209" s="63">
        <v>21</v>
      </c>
      <c r="H209" s="63">
        <v>22</v>
      </c>
      <c r="I209" s="63">
        <v>21</v>
      </c>
      <c r="J209" s="63">
        <v>17</v>
      </c>
      <c r="K209" s="63">
        <v>17</v>
      </c>
      <c r="L209" s="63">
        <v>18</v>
      </c>
      <c r="M209" s="63">
        <v>12</v>
      </c>
      <c r="N209" s="63">
        <v>11</v>
      </c>
      <c r="O209" s="63">
        <v>12</v>
      </c>
      <c r="P209" s="63">
        <v>11</v>
      </c>
      <c r="Q209" s="63">
        <v>2</v>
      </c>
      <c r="R209" s="63">
        <v>7</v>
      </c>
      <c r="S209" s="63">
        <v>11</v>
      </c>
      <c r="T209" s="63">
        <v>49</v>
      </c>
      <c r="U209" s="63">
        <v>14</v>
      </c>
      <c r="V209" s="63">
        <v>11</v>
      </c>
      <c r="W209" s="63">
        <v>10</v>
      </c>
      <c r="X209" s="63">
        <v>6</v>
      </c>
      <c r="Y209" s="63">
        <v>4</v>
      </c>
      <c r="Z209" s="63">
        <v>22</v>
      </c>
      <c r="AA209" s="63">
        <v>20</v>
      </c>
      <c r="AB209" s="72">
        <v>21</v>
      </c>
      <c r="AC209" s="1139">
        <v>7</v>
      </c>
      <c r="AD209" s="1145">
        <v>4</v>
      </c>
      <c r="AE209" s="46">
        <v>19</v>
      </c>
      <c r="AF209" s="1251">
        <v>11</v>
      </c>
      <c r="AG209" s="1269">
        <v>26</v>
      </c>
      <c r="AH209" s="1276">
        <v>16</v>
      </c>
      <c r="AI209" s="1299">
        <v>10</v>
      </c>
    </row>
    <row r="210" spans="1:35" ht="13.5">
      <c r="A210" s="46" t="s">
        <v>1606</v>
      </c>
      <c r="B210" s="56" t="s">
        <v>1596</v>
      </c>
      <c r="C210" s="67"/>
      <c r="D210" s="63">
        <v>52</v>
      </c>
      <c r="E210" s="63">
        <v>19</v>
      </c>
      <c r="F210" s="63">
        <v>27</v>
      </c>
      <c r="G210" s="63">
        <v>29</v>
      </c>
      <c r="H210" s="63">
        <v>31</v>
      </c>
      <c r="I210" s="63">
        <v>33</v>
      </c>
      <c r="J210" s="63">
        <v>21</v>
      </c>
      <c r="K210" s="63">
        <v>20</v>
      </c>
      <c r="L210" s="63">
        <v>21</v>
      </c>
      <c r="M210" s="63">
        <v>16</v>
      </c>
      <c r="N210" s="63">
        <v>28</v>
      </c>
      <c r="O210" s="63">
        <v>31</v>
      </c>
      <c r="P210" s="63">
        <v>30</v>
      </c>
      <c r="Q210" s="63">
        <v>9</v>
      </c>
      <c r="R210" s="63">
        <v>10</v>
      </c>
      <c r="S210" s="63">
        <v>16</v>
      </c>
      <c r="T210" s="63">
        <v>16</v>
      </c>
      <c r="U210" s="63">
        <v>18</v>
      </c>
      <c r="V210" s="63">
        <v>16</v>
      </c>
      <c r="W210" s="63">
        <v>20</v>
      </c>
      <c r="X210" s="63">
        <v>15</v>
      </c>
      <c r="Y210" s="63">
        <v>10</v>
      </c>
      <c r="Z210" s="63">
        <v>19</v>
      </c>
      <c r="AA210" s="63">
        <v>21</v>
      </c>
      <c r="AB210" s="72">
        <v>21</v>
      </c>
      <c r="AC210" s="1139">
        <v>4</v>
      </c>
      <c r="AD210" s="1145">
        <v>14</v>
      </c>
      <c r="AE210" s="46">
        <v>18</v>
      </c>
      <c r="AF210" s="1251">
        <v>15</v>
      </c>
      <c r="AG210" s="1269">
        <v>27</v>
      </c>
      <c r="AH210" s="1276">
        <v>46</v>
      </c>
      <c r="AI210" s="1299">
        <v>23</v>
      </c>
    </row>
    <row r="211" spans="1:35" ht="13.5">
      <c r="A211" s="46" t="s">
        <v>1606</v>
      </c>
      <c r="B211" s="56" t="s">
        <v>1597</v>
      </c>
      <c r="C211" s="67"/>
      <c r="D211" s="63">
        <v>25</v>
      </c>
      <c r="E211" s="63">
        <v>13</v>
      </c>
      <c r="F211" s="63">
        <v>8</v>
      </c>
      <c r="G211" s="63">
        <v>27</v>
      </c>
      <c r="H211" s="63">
        <v>24</v>
      </c>
      <c r="I211" s="63">
        <v>15</v>
      </c>
      <c r="J211" s="63">
        <v>15</v>
      </c>
      <c r="K211" s="63">
        <v>16</v>
      </c>
      <c r="L211" s="63">
        <v>21</v>
      </c>
      <c r="M211" s="63">
        <v>6</v>
      </c>
      <c r="N211" s="63">
        <v>18</v>
      </c>
      <c r="O211" s="63">
        <v>24</v>
      </c>
      <c r="P211" s="63">
        <v>22</v>
      </c>
      <c r="Q211" s="63">
        <v>2</v>
      </c>
      <c r="R211" s="63">
        <v>12</v>
      </c>
      <c r="S211" s="63">
        <v>11</v>
      </c>
      <c r="T211" s="63">
        <v>20</v>
      </c>
      <c r="U211" s="63">
        <v>6</v>
      </c>
      <c r="V211" s="63">
        <v>11</v>
      </c>
      <c r="W211" s="63">
        <v>9</v>
      </c>
      <c r="X211" s="63">
        <v>2</v>
      </c>
      <c r="Y211" s="63">
        <v>2</v>
      </c>
      <c r="Z211" s="63">
        <v>8</v>
      </c>
      <c r="AA211" s="63">
        <v>11</v>
      </c>
      <c r="AB211" s="72">
        <v>24</v>
      </c>
      <c r="AC211" s="1139">
        <v>4</v>
      </c>
      <c r="AD211" s="1145">
        <v>5</v>
      </c>
      <c r="AE211" s="46">
        <v>13</v>
      </c>
      <c r="AF211" s="1251">
        <v>7</v>
      </c>
      <c r="AG211" s="1269">
        <v>18</v>
      </c>
      <c r="AH211" s="1276">
        <v>21</v>
      </c>
      <c r="AI211" s="1299">
        <v>4</v>
      </c>
    </row>
    <row r="212" spans="1:35" ht="13.5">
      <c r="A212" s="46" t="s">
        <v>1606</v>
      </c>
      <c r="B212" s="56" t="s">
        <v>1598</v>
      </c>
      <c r="C212" s="67"/>
      <c r="D212" s="63">
        <v>21</v>
      </c>
      <c r="E212" s="63">
        <v>12</v>
      </c>
      <c r="F212" s="63">
        <v>6</v>
      </c>
      <c r="G212" s="63">
        <v>16</v>
      </c>
      <c r="H212" s="63">
        <v>30</v>
      </c>
      <c r="I212" s="63">
        <v>12</v>
      </c>
      <c r="J212" s="63">
        <v>9</v>
      </c>
      <c r="K212" s="63">
        <v>13</v>
      </c>
      <c r="L212" s="63">
        <v>15</v>
      </c>
      <c r="M212" s="63">
        <v>10</v>
      </c>
      <c r="N212" s="63">
        <v>33</v>
      </c>
      <c r="O212" s="63">
        <v>13</v>
      </c>
      <c r="P212" s="63">
        <v>18</v>
      </c>
      <c r="Q212" s="63">
        <v>2</v>
      </c>
      <c r="R212" s="63">
        <v>6</v>
      </c>
      <c r="S212" s="63">
        <v>11</v>
      </c>
      <c r="T212" s="63">
        <v>15</v>
      </c>
      <c r="U212" s="63">
        <v>14</v>
      </c>
      <c r="V212" s="63">
        <v>7</v>
      </c>
      <c r="W212" s="63">
        <v>4</v>
      </c>
      <c r="X212" s="63">
        <v>21</v>
      </c>
      <c r="Y212" s="63">
        <v>5</v>
      </c>
      <c r="Z212" s="63">
        <v>11</v>
      </c>
      <c r="AA212" s="63">
        <v>14</v>
      </c>
      <c r="AB212" s="72">
        <v>18</v>
      </c>
      <c r="AC212" s="1139">
        <v>6</v>
      </c>
      <c r="AD212" s="1145">
        <v>8</v>
      </c>
      <c r="AE212" s="46">
        <v>19</v>
      </c>
      <c r="AF212" s="1251">
        <v>11</v>
      </c>
      <c r="AG212" s="1269">
        <v>21</v>
      </c>
      <c r="AH212" s="1276">
        <v>23</v>
      </c>
      <c r="AI212" s="1299">
        <v>11</v>
      </c>
    </row>
    <row r="213" spans="1:35" ht="13.5">
      <c r="A213" s="46" t="s">
        <v>1606</v>
      </c>
      <c r="B213" s="56" t="s">
        <v>1599</v>
      </c>
      <c r="C213" s="67"/>
      <c r="D213" s="63">
        <v>16</v>
      </c>
      <c r="E213" s="63">
        <v>10</v>
      </c>
      <c r="F213" s="63">
        <v>16</v>
      </c>
      <c r="G213" s="63">
        <v>20</v>
      </c>
      <c r="H213" s="63">
        <v>10</v>
      </c>
      <c r="I213" s="63">
        <v>19</v>
      </c>
      <c r="J213" s="63">
        <v>18</v>
      </c>
      <c r="K213" s="63">
        <v>15</v>
      </c>
      <c r="L213" s="63">
        <v>19</v>
      </c>
      <c r="M213" s="63">
        <v>21</v>
      </c>
      <c r="N213" s="63">
        <v>21</v>
      </c>
      <c r="O213" s="63">
        <v>9</v>
      </c>
      <c r="P213" s="63">
        <v>20</v>
      </c>
      <c r="Q213" s="63">
        <v>5</v>
      </c>
      <c r="R213" s="63">
        <v>9</v>
      </c>
      <c r="S213" s="63">
        <v>11</v>
      </c>
      <c r="T213" s="63">
        <v>10</v>
      </c>
      <c r="U213" s="63">
        <v>16</v>
      </c>
      <c r="V213" s="63">
        <v>11</v>
      </c>
      <c r="W213" s="63">
        <v>7</v>
      </c>
      <c r="X213" s="63">
        <v>10</v>
      </c>
      <c r="Y213" s="63">
        <v>8</v>
      </c>
      <c r="Z213" s="63">
        <v>15</v>
      </c>
      <c r="AA213" s="63">
        <v>13</v>
      </c>
      <c r="AB213" s="72">
        <v>18</v>
      </c>
      <c r="AC213" s="1139">
        <v>4</v>
      </c>
      <c r="AD213" s="1145">
        <v>3</v>
      </c>
      <c r="AE213" s="46">
        <v>10</v>
      </c>
      <c r="AF213" s="1251">
        <v>17</v>
      </c>
      <c r="AG213" s="1269">
        <v>19</v>
      </c>
      <c r="AH213" s="1276">
        <v>29</v>
      </c>
      <c r="AI213" s="1299">
        <v>8</v>
      </c>
    </row>
    <row r="214" spans="1:35" ht="13.5">
      <c r="A214" s="46" t="s">
        <v>1606</v>
      </c>
      <c r="B214" s="56" t="s">
        <v>1600</v>
      </c>
      <c r="C214" s="67"/>
      <c r="D214" s="63">
        <v>14</v>
      </c>
      <c r="E214" s="63">
        <v>7</v>
      </c>
      <c r="F214" s="63">
        <v>13</v>
      </c>
      <c r="G214" s="63">
        <v>17</v>
      </c>
      <c r="H214" s="63">
        <v>22</v>
      </c>
      <c r="I214" s="63">
        <v>12</v>
      </c>
      <c r="J214" s="63">
        <v>14</v>
      </c>
      <c r="K214" s="63">
        <v>11</v>
      </c>
      <c r="L214" s="63">
        <v>5</v>
      </c>
      <c r="M214" s="63">
        <v>14</v>
      </c>
      <c r="N214" s="63">
        <v>13</v>
      </c>
      <c r="O214" s="63">
        <v>13</v>
      </c>
      <c r="P214" s="63">
        <v>19</v>
      </c>
      <c r="Q214" s="63">
        <v>4</v>
      </c>
      <c r="R214" s="63">
        <v>7</v>
      </c>
      <c r="S214" s="63">
        <v>15</v>
      </c>
      <c r="T214" s="63">
        <v>10</v>
      </c>
      <c r="U214" s="63">
        <v>8</v>
      </c>
      <c r="V214" s="63">
        <v>8</v>
      </c>
      <c r="W214" s="63">
        <v>9</v>
      </c>
      <c r="X214" s="63">
        <v>2</v>
      </c>
      <c r="Y214" s="63">
        <v>7</v>
      </c>
      <c r="Z214" s="63">
        <v>11</v>
      </c>
      <c r="AA214" s="63">
        <v>15</v>
      </c>
      <c r="AB214" s="72">
        <v>20</v>
      </c>
      <c r="AC214" s="1139">
        <v>2</v>
      </c>
      <c r="AD214" s="1145">
        <v>5</v>
      </c>
      <c r="AE214" s="46">
        <v>3</v>
      </c>
      <c r="AF214" s="1251">
        <v>9</v>
      </c>
      <c r="AG214" s="1269">
        <v>12</v>
      </c>
      <c r="AH214" s="1276">
        <v>21</v>
      </c>
      <c r="AI214" s="1299">
        <v>6</v>
      </c>
    </row>
    <row r="215" spans="1:35" ht="13.5">
      <c r="A215" s="46" t="s">
        <v>1606</v>
      </c>
      <c r="B215" s="52" t="s">
        <v>542</v>
      </c>
      <c r="C215" s="42">
        <v>28</v>
      </c>
      <c r="D215" s="63">
        <v>217</v>
      </c>
      <c r="E215" s="63">
        <v>165</v>
      </c>
      <c r="F215" s="63">
        <v>161</v>
      </c>
      <c r="G215" s="63">
        <v>220</v>
      </c>
      <c r="H215" s="63">
        <v>304</v>
      </c>
      <c r="I215" s="63">
        <v>281</v>
      </c>
      <c r="J215" s="63">
        <v>304</v>
      </c>
      <c r="K215" s="63">
        <v>237</v>
      </c>
      <c r="L215" s="63">
        <v>191</v>
      </c>
      <c r="M215" s="63">
        <v>160</v>
      </c>
      <c r="N215" s="63">
        <v>191</v>
      </c>
      <c r="O215" s="63">
        <v>193</v>
      </c>
      <c r="P215" s="63">
        <v>237</v>
      </c>
      <c r="Q215" s="63">
        <v>57</v>
      </c>
      <c r="R215" s="63">
        <v>115</v>
      </c>
      <c r="S215" s="63">
        <v>128</v>
      </c>
      <c r="T215" s="63">
        <v>197</v>
      </c>
      <c r="U215" s="63">
        <v>180</v>
      </c>
      <c r="V215" s="63">
        <v>150</v>
      </c>
      <c r="W215" s="63">
        <v>145</v>
      </c>
      <c r="X215" s="63">
        <v>100</v>
      </c>
      <c r="Y215" s="63">
        <v>111</v>
      </c>
      <c r="Z215" s="63">
        <v>151</v>
      </c>
      <c r="AA215" s="63">
        <v>179</v>
      </c>
      <c r="AB215" s="72">
        <v>253</v>
      </c>
      <c r="AC215" s="1139">
        <v>98</v>
      </c>
      <c r="AD215" s="1145">
        <v>81</v>
      </c>
      <c r="AE215" s="46">
        <v>130</v>
      </c>
      <c r="AF215" s="1251">
        <v>186</v>
      </c>
      <c r="AG215" s="1269">
        <v>182</v>
      </c>
      <c r="AH215" s="1276">
        <v>289</v>
      </c>
      <c r="AI215" s="1299">
        <v>103</v>
      </c>
    </row>
    <row r="216" spans="1:35" ht="13.5">
      <c r="A216" s="46" t="s">
        <v>1606</v>
      </c>
      <c r="B216" s="52" t="s">
        <v>548</v>
      </c>
      <c r="C216" s="42">
        <v>29</v>
      </c>
      <c r="D216" s="63">
        <v>28</v>
      </c>
      <c r="E216" s="63">
        <v>28</v>
      </c>
      <c r="F216" s="63">
        <v>42</v>
      </c>
      <c r="G216" s="63">
        <v>40</v>
      </c>
      <c r="H216" s="63">
        <v>54</v>
      </c>
      <c r="I216" s="63">
        <v>55</v>
      </c>
      <c r="J216" s="63">
        <v>50</v>
      </c>
      <c r="K216" s="63">
        <v>41</v>
      </c>
      <c r="L216" s="63">
        <v>51</v>
      </c>
      <c r="M216" s="63">
        <v>43</v>
      </c>
      <c r="N216" s="63">
        <v>52</v>
      </c>
      <c r="O216" s="63">
        <v>64</v>
      </c>
      <c r="P216" s="63">
        <v>60</v>
      </c>
      <c r="Q216" s="63">
        <v>16</v>
      </c>
      <c r="R216" s="63">
        <v>35</v>
      </c>
      <c r="S216" s="63">
        <v>57</v>
      </c>
      <c r="T216" s="63">
        <v>69</v>
      </c>
      <c r="U216" s="63">
        <v>81</v>
      </c>
      <c r="V216" s="63">
        <v>80</v>
      </c>
      <c r="W216" s="63">
        <v>118</v>
      </c>
      <c r="X216" s="63">
        <v>95</v>
      </c>
      <c r="Y216" s="63">
        <v>50</v>
      </c>
      <c r="Z216" s="63">
        <v>64</v>
      </c>
      <c r="AA216" s="63">
        <v>70</v>
      </c>
      <c r="AB216" s="72">
        <v>103</v>
      </c>
      <c r="AC216" s="1139">
        <v>17</v>
      </c>
      <c r="AD216" s="1145">
        <v>43</v>
      </c>
      <c r="AE216" s="46">
        <v>98</v>
      </c>
      <c r="AF216" s="1251">
        <v>92</v>
      </c>
      <c r="AG216" s="1269">
        <v>99</v>
      </c>
      <c r="AH216" s="1276">
        <v>105</v>
      </c>
      <c r="AI216" s="1299">
        <v>30</v>
      </c>
    </row>
    <row r="217" spans="1:35" ht="13.5">
      <c r="A217" s="46" t="s">
        <v>1606</v>
      </c>
      <c r="B217" s="52" t="s">
        <v>541</v>
      </c>
      <c r="C217" s="42">
        <v>30</v>
      </c>
      <c r="D217" s="63">
        <v>146</v>
      </c>
      <c r="E217" s="63">
        <v>71</v>
      </c>
      <c r="F217" s="63">
        <v>72</v>
      </c>
      <c r="G217" s="63">
        <v>113</v>
      </c>
      <c r="H217" s="63">
        <v>132</v>
      </c>
      <c r="I217" s="63">
        <v>104</v>
      </c>
      <c r="J217" s="63">
        <v>100</v>
      </c>
      <c r="K217" s="63">
        <v>75</v>
      </c>
      <c r="L217" s="63">
        <v>72</v>
      </c>
      <c r="M217" s="63">
        <v>66</v>
      </c>
      <c r="N217" s="63">
        <v>159</v>
      </c>
      <c r="O217" s="63">
        <v>124</v>
      </c>
      <c r="P217" s="63">
        <v>128</v>
      </c>
      <c r="Q217" s="63">
        <v>30</v>
      </c>
      <c r="R217" s="63">
        <v>45</v>
      </c>
      <c r="S217" s="63">
        <v>112</v>
      </c>
      <c r="T217" s="63">
        <v>105</v>
      </c>
      <c r="U217" s="63">
        <v>87</v>
      </c>
      <c r="V217" s="63">
        <v>68</v>
      </c>
      <c r="W217" s="63">
        <v>85</v>
      </c>
      <c r="X217" s="63">
        <v>62</v>
      </c>
      <c r="Y217" s="63">
        <v>54</v>
      </c>
      <c r="Z217" s="63">
        <v>70</v>
      </c>
      <c r="AA217" s="63">
        <v>110</v>
      </c>
      <c r="AB217" s="72">
        <v>112</v>
      </c>
      <c r="AC217" s="1139">
        <v>25</v>
      </c>
      <c r="AD217" s="1145">
        <v>72</v>
      </c>
      <c r="AE217" s="46">
        <v>85</v>
      </c>
      <c r="AF217" s="1251">
        <v>110</v>
      </c>
      <c r="AG217" s="1269">
        <v>119</v>
      </c>
      <c r="AH217" s="1276">
        <v>163</v>
      </c>
      <c r="AI217" s="1299">
        <v>62</v>
      </c>
    </row>
    <row r="218" spans="1:35" ht="13.5">
      <c r="A218" s="46" t="s">
        <v>1606</v>
      </c>
      <c r="B218" s="52" t="s">
        <v>547</v>
      </c>
      <c r="C218" s="42">
        <v>31</v>
      </c>
      <c r="D218" s="63">
        <v>40</v>
      </c>
      <c r="E218" s="63">
        <v>23</v>
      </c>
      <c r="F218" s="63">
        <v>32</v>
      </c>
      <c r="G218" s="63">
        <v>66</v>
      </c>
      <c r="H218" s="63">
        <v>48</v>
      </c>
      <c r="I218" s="63">
        <v>61</v>
      </c>
      <c r="J218" s="63">
        <v>48</v>
      </c>
      <c r="K218" s="63">
        <v>36</v>
      </c>
      <c r="L218" s="63">
        <v>67</v>
      </c>
      <c r="M218" s="63">
        <v>61</v>
      </c>
      <c r="N218" s="63">
        <v>46</v>
      </c>
      <c r="O218" s="63">
        <v>55</v>
      </c>
      <c r="P218" s="63">
        <v>56</v>
      </c>
      <c r="Q218" s="63">
        <v>6</v>
      </c>
      <c r="R218" s="63">
        <v>37</v>
      </c>
      <c r="S218" s="63">
        <v>57</v>
      </c>
      <c r="T218" s="63">
        <v>55</v>
      </c>
      <c r="U218" s="63">
        <v>50</v>
      </c>
      <c r="V218" s="63">
        <v>47</v>
      </c>
      <c r="W218" s="63">
        <v>58</v>
      </c>
      <c r="X218" s="63">
        <v>27</v>
      </c>
      <c r="Y218" s="63">
        <v>29</v>
      </c>
      <c r="Z218" s="63">
        <v>46</v>
      </c>
      <c r="AA218" s="63">
        <v>81</v>
      </c>
      <c r="AB218" s="72">
        <v>132</v>
      </c>
      <c r="AC218" s="1139">
        <v>31</v>
      </c>
      <c r="AD218" s="1145">
        <v>34</v>
      </c>
      <c r="AE218" s="46">
        <v>120</v>
      </c>
      <c r="AF218" s="1251">
        <v>64</v>
      </c>
      <c r="AG218" s="1269">
        <v>65</v>
      </c>
      <c r="AH218" s="1276">
        <v>137</v>
      </c>
      <c r="AI218" s="1299">
        <v>30</v>
      </c>
    </row>
    <row r="219" spans="1:35" ht="13.5">
      <c r="A219" s="46" t="s">
        <v>1606</v>
      </c>
      <c r="B219" s="52" t="s">
        <v>546</v>
      </c>
      <c r="C219" s="42">
        <v>32</v>
      </c>
      <c r="D219" s="63">
        <v>75</v>
      </c>
      <c r="E219" s="63">
        <v>54</v>
      </c>
      <c r="F219" s="63">
        <v>65</v>
      </c>
      <c r="G219" s="63">
        <v>92</v>
      </c>
      <c r="H219" s="63">
        <v>122</v>
      </c>
      <c r="I219" s="63">
        <v>94</v>
      </c>
      <c r="J219" s="63">
        <v>90</v>
      </c>
      <c r="K219" s="63">
        <v>74</v>
      </c>
      <c r="L219" s="63">
        <v>127</v>
      </c>
      <c r="M219" s="63">
        <v>73</v>
      </c>
      <c r="N219" s="63">
        <v>78</v>
      </c>
      <c r="O219" s="63">
        <v>73</v>
      </c>
      <c r="P219" s="63">
        <v>126</v>
      </c>
      <c r="Q219" s="63">
        <v>20</v>
      </c>
      <c r="R219" s="63">
        <v>41</v>
      </c>
      <c r="S219" s="63">
        <v>68</v>
      </c>
      <c r="T219" s="63">
        <v>66</v>
      </c>
      <c r="U219" s="63">
        <v>59</v>
      </c>
      <c r="V219" s="63">
        <v>60</v>
      </c>
      <c r="W219" s="63">
        <v>62</v>
      </c>
      <c r="X219" s="63">
        <v>46</v>
      </c>
      <c r="Y219" s="63">
        <v>45</v>
      </c>
      <c r="Z219" s="63">
        <v>68</v>
      </c>
      <c r="AA219" s="63">
        <v>67</v>
      </c>
      <c r="AB219" s="72">
        <v>63</v>
      </c>
      <c r="AC219" s="1139">
        <v>66</v>
      </c>
      <c r="AD219" s="1145">
        <v>100</v>
      </c>
      <c r="AE219" s="46">
        <v>64</v>
      </c>
      <c r="AF219" s="1251">
        <v>106</v>
      </c>
      <c r="AG219" s="1269">
        <v>68</v>
      </c>
      <c r="AH219" s="1276">
        <v>111</v>
      </c>
      <c r="AI219" s="1299">
        <v>44</v>
      </c>
    </row>
    <row r="220" spans="1:35" ht="13.5">
      <c r="A220" s="46" t="s">
        <v>1606</v>
      </c>
      <c r="B220" s="52" t="s">
        <v>549</v>
      </c>
      <c r="C220" s="42">
        <v>33</v>
      </c>
      <c r="D220" s="63">
        <v>38</v>
      </c>
      <c r="E220" s="63">
        <v>25</v>
      </c>
      <c r="F220" s="63">
        <v>26</v>
      </c>
      <c r="G220" s="63">
        <v>40</v>
      </c>
      <c r="H220" s="63">
        <v>72</v>
      </c>
      <c r="I220" s="63">
        <v>42</v>
      </c>
      <c r="J220" s="63">
        <v>49</v>
      </c>
      <c r="K220" s="63">
        <v>46</v>
      </c>
      <c r="L220" s="63">
        <v>33</v>
      </c>
      <c r="M220" s="63">
        <v>33</v>
      </c>
      <c r="N220" s="63">
        <v>40</v>
      </c>
      <c r="O220" s="63">
        <v>65</v>
      </c>
      <c r="P220" s="63">
        <v>80</v>
      </c>
      <c r="Q220" s="63">
        <v>18</v>
      </c>
      <c r="R220" s="63">
        <v>53</v>
      </c>
      <c r="S220" s="63">
        <v>53</v>
      </c>
      <c r="T220" s="63">
        <v>70</v>
      </c>
      <c r="U220" s="63">
        <v>63</v>
      </c>
      <c r="V220" s="63">
        <v>37</v>
      </c>
      <c r="W220" s="63">
        <v>39</v>
      </c>
      <c r="X220" s="63">
        <v>20</v>
      </c>
      <c r="Y220" s="63">
        <v>41</v>
      </c>
      <c r="Z220" s="63">
        <v>33</v>
      </c>
      <c r="AA220" s="63">
        <v>37</v>
      </c>
      <c r="AB220" s="72">
        <v>78</v>
      </c>
      <c r="AC220" s="1139">
        <v>91</v>
      </c>
      <c r="AD220" s="1145">
        <v>25</v>
      </c>
      <c r="AE220" s="46">
        <v>29</v>
      </c>
      <c r="AF220" s="1251">
        <v>46</v>
      </c>
      <c r="AG220" s="1269">
        <v>39</v>
      </c>
      <c r="AH220" s="1276">
        <v>74</v>
      </c>
      <c r="AI220" s="1299">
        <v>23</v>
      </c>
    </row>
    <row r="221" spans="1:35" ht="13.5">
      <c r="A221" s="46" t="s">
        <v>1606</v>
      </c>
      <c r="B221" s="52" t="s">
        <v>909</v>
      </c>
      <c r="C221" s="42">
        <v>34</v>
      </c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>
        <v>5</v>
      </c>
      <c r="X221" s="63">
        <v>5</v>
      </c>
      <c r="Y221" s="63">
        <v>8</v>
      </c>
      <c r="Z221" s="63">
        <v>6</v>
      </c>
      <c r="AA221" s="63">
        <v>3</v>
      </c>
      <c r="AB221" s="72">
        <v>5</v>
      </c>
      <c r="AC221" s="1139">
        <v>2</v>
      </c>
      <c r="AD221" s="1145">
        <v>3</v>
      </c>
      <c r="AE221" s="46">
        <v>6</v>
      </c>
      <c r="AF221" s="1251">
        <v>8</v>
      </c>
      <c r="AG221" s="1269">
        <v>5</v>
      </c>
      <c r="AH221" s="1276">
        <v>21</v>
      </c>
      <c r="AI221" s="1299">
        <v>4</v>
      </c>
    </row>
    <row r="222" spans="1:35" ht="13.5">
      <c r="A222" s="46" t="s">
        <v>1606</v>
      </c>
      <c r="B222" s="52" t="s">
        <v>533</v>
      </c>
      <c r="C222" s="43">
        <v>36</v>
      </c>
      <c r="D222" s="63">
        <v>696</v>
      </c>
      <c r="E222" s="63">
        <v>436</v>
      </c>
      <c r="F222" s="63">
        <v>459</v>
      </c>
      <c r="G222" s="63">
        <v>728</v>
      </c>
      <c r="H222" s="63">
        <v>739</v>
      </c>
      <c r="I222" s="63">
        <v>700</v>
      </c>
      <c r="J222" s="63">
        <v>656</v>
      </c>
      <c r="K222" s="63">
        <v>571</v>
      </c>
      <c r="L222" s="63">
        <v>591</v>
      </c>
      <c r="M222" s="63">
        <v>662</v>
      </c>
      <c r="N222" s="63">
        <v>727</v>
      </c>
      <c r="O222" s="63">
        <v>655</v>
      </c>
      <c r="P222" s="63">
        <v>772</v>
      </c>
      <c r="Q222" s="63">
        <v>243</v>
      </c>
      <c r="R222" s="63">
        <v>465</v>
      </c>
      <c r="S222" s="63">
        <v>614</v>
      </c>
      <c r="T222" s="63">
        <v>568</v>
      </c>
      <c r="U222" s="63">
        <v>720</v>
      </c>
      <c r="V222" s="63">
        <v>521</v>
      </c>
      <c r="W222" s="63">
        <v>503</v>
      </c>
      <c r="X222" s="63">
        <v>405</v>
      </c>
      <c r="Y222" s="63">
        <v>292</v>
      </c>
      <c r="Z222" s="63">
        <v>579</v>
      </c>
      <c r="AA222" s="63">
        <v>569</v>
      </c>
      <c r="AB222" s="72">
        <v>629</v>
      </c>
      <c r="AC222" s="1139">
        <v>195</v>
      </c>
      <c r="AD222" s="1145">
        <v>289</v>
      </c>
      <c r="AE222" s="46">
        <v>449</v>
      </c>
      <c r="AF222" s="1251">
        <v>573</v>
      </c>
      <c r="AG222" s="1269">
        <v>717</v>
      </c>
      <c r="AH222" s="1276">
        <v>879</v>
      </c>
      <c r="AI222" s="1299">
        <v>302</v>
      </c>
    </row>
    <row r="223" spans="1:35" ht="13.5">
      <c r="A223" s="46" t="s">
        <v>1606</v>
      </c>
      <c r="B223" s="52" t="s">
        <v>550</v>
      </c>
      <c r="C223" s="43">
        <v>37</v>
      </c>
      <c r="D223" s="63">
        <v>112</v>
      </c>
      <c r="E223" s="63">
        <v>71</v>
      </c>
      <c r="F223" s="63">
        <v>131</v>
      </c>
      <c r="G223" s="63">
        <v>135</v>
      </c>
      <c r="H223" s="63">
        <v>136</v>
      </c>
      <c r="I223" s="63">
        <v>111</v>
      </c>
      <c r="J223" s="63">
        <v>170</v>
      </c>
      <c r="K223" s="63">
        <v>123</v>
      </c>
      <c r="L223" s="63">
        <v>137</v>
      </c>
      <c r="M223" s="63">
        <v>184</v>
      </c>
      <c r="N223" s="63">
        <v>114</v>
      </c>
      <c r="O223" s="63">
        <v>94</v>
      </c>
      <c r="P223" s="63">
        <v>110</v>
      </c>
      <c r="Q223" s="63">
        <v>59</v>
      </c>
      <c r="R223" s="63">
        <v>71</v>
      </c>
      <c r="S223" s="63">
        <v>93</v>
      </c>
      <c r="T223" s="63">
        <v>92</v>
      </c>
      <c r="U223" s="63">
        <v>98</v>
      </c>
      <c r="V223" s="63">
        <v>114</v>
      </c>
      <c r="W223" s="63">
        <v>131</v>
      </c>
      <c r="X223" s="63">
        <v>85</v>
      </c>
      <c r="Y223" s="63">
        <v>90</v>
      </c>
      <c r="Z223" s="63">
        <v>144</v>
      </c>
      <c r="AA223" s="63">
        <v>97</v>
      </c>
      <c r="AB223" s="72">
        <v>102</v>
      </c>
      <c r="AC223" s="1139">
        <v>59</v>
      </c>
      <c r="AD223" s="1145">
        <v>57</v>
      </c>
      <c r="AE223" s="46">
        <v>75</v>
      </c>
      <c r="AF223" s="1251">
        <v>94</v>
      </c>
      <c r="AG223" s="1269">
        <v>95</v>
      </c>
      <c r="AH223" s="1276">
        <v>112</v>
      </c>
      <c r="AI223" s="1299">
        <v>67</v>
      </c>
    </row>
    <row r="224" spans="1:35" ht="13.5">
      <c r="A224" s="46" t="s">
        <v>1606</v>
      </c>
      <c r="B224" s="52" t="s">
        <v>551</v>
      </c>
      <c r="C224" s="43">
        <v>38</v>
      </c>
      <c r="D224" s="63">
        <v>74</v>
      </c>
      <c r="E224" s="63">
        <v>64</v>
      </c>
      <c r="F224" s="63">
        <v>91</v>
      </c>
      <c r="G224" s="63">
        <v>124</v>
      </c>
      <c r="H224" s="63">
        <v>141</v>
      </c>
      <c r="I224" s="63">
        <v>126</v>
      </c>
      <c r="J224" s="63">
        <v>66</v>
      </c>
      <c r="K224" s="63">
        <v>91</v>
      </c>
      <c r="L224" s="63">
        <v>91</v>
      </c>
      <c r="M224" s="63">
        <v>82</v>
      </c>
      <c r="N224" s="63">
        <v>136</v>
      </c>
      <c r="O224" s="63">
        <v>84</v>
      </c>
      <c r="P224" s="63">
        <v>93</v>
      </c>
      <c r="Q224" s="63">
        <v>35</v>
      </c>
      <c r="R224" s="63">
        <v>67</v>
      </c>
      <c r="S224" s="63">
        <v>96</v>
      </c>
      <c r="T224" s="63">
        <v>93</v>
      </c>
      <c r="U224" s="63">
        <v>106</v>
      </c>
      <c r="V224" s="63">
        <v>93</v>
      </c>
      <c r="W224" s="63">
        <v>110</v>
      </c>
      <c r="X224" s="63">
        <v>68</v>
      </c>
      <c r="Y224" s="63">
        <v>54</v>
      </c>
      <c r="Z224" s="63">
        <v>72</v>
      </c>
      <c r="AA224" s="63">
        <v>69</v>
      </c>
      <c r="AB224" s="72">
        <v>106</v>
      </c>
      <c r="AC224" s="1139">
        <v>39</v>
      </c>
      <c r="AD224" s="1145">
        <v>55</v>
      </c>
      <c r="AE224" s="46">
        <v>85</v>
      </c>
      <c r="AF224" s="1251">
        <v>117</v>
      </c>
      <c r="AG224" s="1269">
        <v>121</v>
      </c>
      <c r="AH224" s="1276">
        <v>137</v>
      </c>
      <c r="AI224" s="1299">
        <v>41</v>
      </c>
    </row>
    <row r="225" spans="1:248" ht="13.5">
      <c r="A225" s="46" t="s">
        <v>1606</v>
      </c>
      <c r="B225" s="52" t="s">
        <v>552</v>
      </c>
      <c r="C225" s="43">
        <v>39</v>
      </c>
      <c r="D225" s="63">
        <v>103</v>
      </c>
      <c r="E225" s="63">
        <v>77</v>
      </c>
      <c r="F225" s="63">
        <v>85</v>
      </c>
      <c r="G225" s="63">
        <v>128</v>
      </c>
      <c r="H225" s="63">
        <v>141</v>
      </c>
      <c r="I225" s="63">
        <v>114</v>
      </c>
      <c r="J225" s="63">
        <v>199</v>
      </c>
      <c r="K225" s="63">
        <v>266</v>
      </c>
      <c r="L225" s="63">
        <v>106</v>
      </c>
      <c r="M225" s="63">
        <v>179</v>
      </c>
      <c r="N225" s="63">
        <v>158</v>
      </c>
      <c r="O225" s="63">
        <v>99</v>
      </c>
      <c r="P225" s="63">
        <v>167</v>
      </c>
      <c r="Q225" s="63">
        <v>52</v>
      </c>
      <c r="R225" s="63">
        <v>80</v>
      </c>
      <c r="S225" s="63">
        <v>168</v>
      </c>
      <c r="T225" s="63">
        <v>145</v>
      </c>
      <c r="U225" s="63">
        <v>131</v>
      </c>
      <c r="V225" s="63">
        <v>175</v>
      </c>
      <c r="W225" s="63">
        <v>109</v>
      </c>
      <c r="X225" s="63">
        <v>66</v>
      </c>
      <c r="Y225" s="63">
        <v>106</v>
      </c>
      <c r="Z225" s="63">
        <v>131</v>
      </c>
      <c r="AA225" s="63">
        <v>110</v>
      </c>
      <c r="AB225" s="72">
        <v>117</v>
      </c>
      <c r="AC225" s="1139">
        <v>49</v>
      </c>
      <c r="AD225" s="1145">
        <v>68</v>
      </c>
      <c r="AE225" s="46">
        <v>204</v>
      </c>
      <c r="AF225" s="1251">
        <v>127</v>
      </c>
      <c r="AG225" s="1269">
        <v>134</v>
      </c>
      <c r="AH225" s="1276">
        <v>154</v>
      </c>
      <c r="AI225" s="1299">
        <v>104</v>
      </c>
    </row>
    <row r="226" spans="1:248" ht="13.5">
      <c r="A226" s="46" t="s">
        <v>1606</v>
      </c>
      <c r="B226" s="52" t="s">
        <v>553</v>
      </c>
      <c r="C226" s="43">
        <v>40</v>
      </c>
      <c r="D226" s="63">
        <v>76</v>
      </c>
      <c r="E226" s="63">
        <v>59</v>
      </c>
      <c r="F226" s="63">
        <v>64</v>
      </c>
      <c r="G226" s="63">
        <v>87</v>
      </c>
      <c r="H226" s="63">
        <v>114</v>
      </c>
      <c r="I226" s="63">
        <v>85</v>
      </c>
      <c r="J226" s="63">
        <v>114</v>
      </c>
      <c r="K226" s="63">
        <v>68</v>
      </c>
      <c r="L226" s="63">
        <v>76</v>
      </c>
      <c r="M226" s="63">
        <v>59</v>
      </c>
      <c r="N226" s="63">
        <v>78</v>
      </c>
      <c r="O226" s="63">
        <v>156</v>
      </c>
      <c r="P226" s="63">
        <v>172</v>
      </c>
      <c r="Q226" s="63">
        <v>37</v>
      </c>
      <c r="R226" s="63">
        <v>70</v>
      </c>
      <c r="S226" s="63">
        <v>134</v>
      </c>
      <c r="T226" s="63">
        <v>94</v>
      </c>
      <c r="U226" s="63">
        <v>106</v>
      </c>
      <c r="V226" s="63">
        <v>85</v>
      </c>
      <c r="W226" s="63">
        <v>74</v>
      </c>
      <c r="X226" s="63">
        <v>75</v>
      </c>
      <c r="Y226" s="63">
        <v>70</v>
      </c>
      <c r="Z226" s="63">
        <v>82</v>
      </c>
      <c r="AA226" s="63">
        <v>348</v>
      </c>
      <c r="AB226" s="72">
        <v>91</v>
      </c>
      <c r="AC226" s="1139">
        <v>252</v>
      </c>
      <c r="AD226" s="1145">
        <v>116</v>
      </c>
      <c r="AE226" s="46">
        <v>73</v>
      </c>
      <c r="AF226" s="1251">
        <v>345</v>
      </c>
      <c r="AG226" s="1269">
        <v>132</v>
      </c>
      <c r="AH226" s="1276">
        <v>168</v>
      </c>
      <c r="AI226" s="1299">
        <v>86</v>
      </c>
    </row>
    <row r="227" spans="1:248" ht="13.5">
      <c r="A227" s="46" t="s">
        <v>1606</v>
      </c>
      <c r="B227" s="52" t="s">
        <v>554</v>
      </c>
      <c r="C227" s="43">
        <v>41</v>
      </c>
      <c r="D227" s="63">
        <v>53</v>
      </c>
      <c r="E227" s="63">
        <v>60</v>
      </c>
      <c r="F227" s="63">
        <v>44</v>
      </c>
      <c r="G227" s="63">
        <v>97</v>
      </c>
      <c r="H227" s="63">
        <v>56</v>
      </c>
      <c r="I227" s="63">
        <v>85</v>
      </c>
      <c r="J227" s="63">
        <v>92</v>
      </c>
      <c r="K227" s="63">
        <v>112</v>
      </c>
      <c r="L227" s="63">
        <v>99</v>
      </c>
      <c r="M227" s="63">
        <v>62</v>
      </c>
      <c r="N227" s="63">
        <v>83</v>
      </c>
      <c r="O227" s="63">
        <v>72</v>
      </c>
      <c r="P227" s="63">
        <v>109</v>
      </c>
      <c r="Q227" s="63">
        <v>33</v>
      </c>
      <c r="R227" s="63">
        <v>101</v>
      </c>
      <c r="S227" s="63">
        <v>84</v>
      </c>
      <c r="T227" s="63">
        <v>60</v>
      </c>
      <c r="U227" s="63">
        <v>72</v>
      </c>
      <c r="V227" s="63">
        <v>75</v>
      </c>
      <c r="W227" s="63">
        <v>53</v>
      </c>
      <c r="X227" s="63">
        <v>59</v>
      </c>
      <c r="Y227" s="63">
        <v>54</v>
      </c>
      <c r="Z227" s="63">
        <v>59</v>
      </c>
      <c r="AA227" s="63">
        <v>78</v>
      </c>
      <c r="AB227" s="72">
        <v>119</v>
      </c>
      <c r="AC227" s="1139">
        <v>60</v>
      </c>
      <c r="AD227" s="1145">
        <v>78</v>
      </c>
      <c r="AE227" s="46">
        <v>81</v>
      </c>
      <c r="AF227" s="1251">
        <v>80</v>
      </c>
      <c r="AG227" s="1269">
        <v>70</v>
      </c>
      <c r="AH227" s="1276">
        <v>86</v>
      </c>
      <c r="AI227" s="1299">
        <v>50</v>
      </c>
    </row>
    <row r="228" spans="1:248" ht="13.5">
      <c r="A228" s="46" t="s">
        <v>1606</v>
      </c>
      <c r="B228" s="52" t="s">
        <v>555</v>
      </c>
      <c r="C228" s="45">
        <v>42</v>
      </c>
      <c r="D228" s="63">
        <v>189</v>
      </c>
      <c r="E228" s="63">
        <v>137</v>
      </c>
      <c r="F228" s="63">
        <v>135</v>
      </c>
      <c r="G228" s="63">
        <v>198</v>
      </c>
      <c r="H228" s="63">
        <v>220</v>
      </c>
      <c r="I228" s="63">
        <v>170</v>
      </c>
      <c r="J228" s="63">
        <v>177</v>
      </c>
      <c r="K228" s="63">
        <v>163</v>
      </c>
      <c r="L228" s="63">
        <v>155</v>
      </c>
      <c r="M228" s="63">
        <v>128</v>
      </c>
      <c r="N228" s="63">
        <v>179</v>
      </c>
      <c r="O228" s="63">
        <v>192</v>
      </c>
      <c r="P228" s="63">
        <v>207</v>
      </c>
      <c r="Q228" s="63">
        <v>72</v>
      </c>
      <c r="R228" s="63">
        <v>168</v>
      </c>
      <c r="S228" s="63">
        <v>201</v>
      </c>
      <c r="T228" s="63">
        <v>210</v>
      </c>
      <c r="U228" s="63">
        <v>176</v>
      </c>
      <c r="V228" s="63">
        <v>163</v>
      </c>
      <c r="W228" s="63">
        <v>137</v>
      </c>
      <c r="X228" s="63">
        <v>129</v>
      </c>
      <c r="Y228" s="63">
        <v>108</v>
      </c>
      <c r="Z228" s="63">
        <v>211</v>
      </c>
      <c r="AA228" s="63">
        <v>209</v>
      </c>
      <c r="AB228" s="72">
        <v>246</v>
      </c>
      <c r="AC228" s="1139">
        <v>92</v>
      </c>
      <c r="AD228" s="1145">
        <v>145</v>
      </c>
      <c r="AE228" s="46">
        <v>202</v>
      </c>
      <c r="AF228" s="1251">
        <v>242</v>
      </c>
      <c r="AG228" s="1269">
        <v>242</v>
      </c>
      <c r="AH228" s="1276">
        <v>305</v>
      </c>
      <c r="AI228" s="1299">
        <v>129</v>
      </c>
    </row>
    <row r="229" spans="1:248" ht="13.5">
      <c r="A229" s="46" t="s">
        <v>1606</v>
      </c>
      <c r="B229" s="52" t="s">
        <v>556</v>
      </c>
      <c r="C229" s="42">
        <v>43</v>
      </c>
      <c r="D229" s="63">
        <v>169</v>
      </c>
      <c r="E229" s="63">
        <v>125</v>
      </c>
      <c r="F229" s="63">
        <v>177</v>
      </c>
      <c r="G229" s="63">
        <v>221</v>
      </c>
      <c r="H229" s="63">
        <v>232</v>
      </c>
      <c r="I229" s="63">
        <v>188</v>
      </c>
      <c r="J229" s="63">
        <v>134</v>
      </c>
      <c r="K229" s="63">
        <v>205</v>
      </c>
      <c r="L229" s="63">
        <v>161</v>
      </c>
      <c r="M229" s="63">
        <v>113</v>
      </c>
      <c r="N229" s="63">
        <v>148</v>
      </c>
      <c r="O229" s="63">
        <v>179</v>
      </c>
      <c r="P229" s="63">
        <v>183</v>
      </c>
      <c r="Q229" s="63">
        <v>60</v>
      </c>
      <c r="R229" s="63">
        <v>105</v>
      </c>
      <c r="S229" s="63">
        <v>139</v>
      </c>
      <c r="T229" s="63">
        <v>138</v>
      </c>
      <c r="U229" s="63">
        <v>145</v>
      </c>
      <c r="V229" s="63">
        <v>127</v>
      </c>
      <c r="W229" s="63">
        <v>94</v>
      </c>
      <c r="X229" s="63">
        <v>122</v>
      </c>
      <c r="Y229" s="63">
        <v>68</v>
      </c>
      <c r="Z229" s="63">
        <v>121</v>
      </c>
      <c r="AA229" s="63">
        <v>114</v>
      </c>
      <c r="AB229" s="72">
        <v>180</v>
      </c>
      <c r="AC229" s="1139">
        <v>57</v>
      </c>
      <c r="AD229" s="1145">
        <v>116</v>
      </c>
      <c r="AE229" s="46">
        <v>113</v>
      </c>
      <c r="AF229" s="1251">
        <v>164</v>
      </c>
      <c r="AG229" s="1269">
        <v>206</v>
      </c>
      <c r="AH229" s="1276">
        <v>212</v>
      </c>
      <c r="AI229" s="1299">
        <v>88</v>
      </c>
    </row>
    <row r="230" spans="1:248" ht="14.25" thickBot="1">
      <c r="A230" s="46" t="s">
        <v>1606</v>
      </c>
      <c r="B230" s="52" t="s">
        <v>557</v>
      </c>
      <c r="C230" s="65">
        <v>44</v>
      </c>
      <c r="D230" s="63">
        <v>302</v>
      </c>
      <c r="E230" s="63">
        <v>228</v>
      </c>
      <c r="F230" s="63">
        <v>95</v>
      </c>
      <c r="G230" s="63">
        <v>91</v>
      </c>
      <c r="H230" s="63">
        <v>79</v>
      </c>
      <c r="I230" s="63">
        <v>87</v>
      </c>
      <c r="J230" s="63">
        <v>132</v>
      </c>
      <c r="K230" s="63">
        <v>77</v>
      </c>
      <c r="L230" s="63">
        <v>136</v>
      </c>
      <c r="M230" s="63">
        <v>61</v>
      </c>
      <c r="N230" s="63">
        <v>137</v>
      </c>
      <c r="O230" s="63">
        <v>104</v>
      </c>
      <c r="P230" s="63">
        <v>314</v>
      </c>
      <c r="Q230" s="63">
        <v>89</v>
      </c>
      <c r="R230" s="63">
        <v>216</v>
      </c>
      <c r="S230" s="63">
        <v>121</v>
      </c>
      <c r="T230" s="63">
        <v>78</v>
      </c>
      <c r="U230" s="63">
        <v>59</v>
      </c>
      <c r="V230" s="63">
        <v>70</v>
      </c>
      <c r="W230" s="63">
        <v>42</v>
      </c>
      <c r="X230" s="63">
        <v>129</v>
      </c>
      <c r="Y230" s="63">
        <v>126</v>
      </c>
      <c r="Z230" s="63">
        <v>107</v>
      </c>
      <c r="AA230" s="63">
        <v>108</v>
      </c>
      <c r="AB230" s="72">
        <v>264</v>
      </c>
      <c r="AC230" s="1139">
        <v>156</v>
      </c>
      <c r="AD230" s="1145">
        <v>141</v>
      </c>
      <c r="AE230" s="46">
        <v>96</v>
      </c>
      <c r="AF230" s="1251">
        <v>98</v>
      </c>
      <c r="AG230" s="1269">
        <v>141</v>
      </c>
      <c r="AH230" s="1276">
        <v>177</v>
      </c>
      <c r="AI230" s="1299">
        <v>82</v>
      </c>
    </row>
    <row r="231" spans="1:248">
      <c r="A231" s="46" t="s">
        <v>1606</v>
      </c>
      <c r="B231" s="60" t="s">
        <v>1601</v>
      </c>
      <c r="C231" s="67"/>
      <c r="D231" s="61">
        <f t="shared" ref="D231:BO231" si="76">IF((SUM(D190:D203))&lt;=0,"",(SUM(D190:D203)))</f>
        <v>219</v>
      </c>
      <c r="E231" s="61">
        <f t="shared" si="76"/>
        <v>127</v>
      </c>
      <c r="F231" s="61">
        <f t="shared" si="76"/>
        <v>187</v>
      </c>
      <c r="G231" s="61">
        <f t="shared" si="76"/>
        <v>240</v>
      </c>
      <c r="H231" s="61">
        <f t="shared" si="76"/>
        <v>268</v>
      </c>
      <c r="I231" s="61">
        <f t="shared" si="76"/>
        <v>238</v>
      </c>
      <c r="J231" s="61">
        <f t="shared" si="76"/>
        <v>265</v>
      </c>
      <c r="K231" s="61">
        <f t="shared" si="76"/>
        <v>205</v>
      </c>
      <c r="L231" s="61">
        <f t="shared" si="76"/>
        <v>212</v>
      </c>
      <c r="M231" s="61">
        <f t="shared" si="76"/>
        <v>189</v>
      </c>
      <c r="N231" s="61">
        <f t="shared" si="76"/>
        <v>218</v>
      </c>
      <c r="O231" s="61">
        <f t="shared" si="76"/>
        <v>193</v>
      </c>
      <c r="P231" s="61">
        <f t="shared" si="76"/>
        <v>266</v>
      </c>
      <c r="Q231" s="61">
        <f t="shared" si="76"/>
        <v>73</v>
      </c>
      <c r="R231" s="61">
        <f t="shared" si="76"/>
        <v>142</v>
      </c>
      <c r="S231" s="61">
        <f t="shared" si="76"/>
        <v>179</v>
      </c>
      <c r="T231" s="61">
        <f t="shared" si="76"/>
        <v>174</v>
      </c>
      <c r="U231" s="61">
        <f t="shared" si="76"/>
        <v>187</v>
      </c>
      <c r="V231" s="61">
        <f t="shared" si="76"/>
        <v>169</v>
      </c>
      <c r="W231" s="61">
        <f t="shared" si="76"/>
        <v>147</v>
      </c>
      <c r="X231" s="61">
        <f t="shared" si="76"/>
        <v>116</v>
      </c>
      <c r="Y231" s="61">
        <f t="shared" si="76"/>
        <v>106</v>
      </c>
      <c r="Z231" s="61">
        <f t="shared" si="76"/>
        <v>202</v>
      </c>
      <c r="AA231" s="61">
        <f t="shared" si="76"/>
        <v>239</v>
      </c>
      <c r="AB231" s="61">
        <f t="shared" si="76"/>
        <v>225</v>
      </c>
      <c r="AC231" s="61">
        <f t="shared" si="76"/>
        <v>45</v>
      </c>
      <c r="AD231" s="61">
        <f t="shared" si="76"/>
        <v>104</v>
      </c>
      <c r="AE231" s="61">
        <v>178</v>
      </c>
      <c r="AF231" s="61">
        <f t="shared" ref="AF231" si="77">IF((SUM(AF190:AF203))&lt;=0,"",(SUM(AF190:AF203)))</f>
        <v>190</v>
      </c>
      <c r="AG231" s="61">
        <f t="shared" si="76"/>
        <v>221</v>
      </c>
      <c r="AH231" s="61">
        <f t="shared" ref="AH231" si="78">IF((SUM(AH190:AH203))&lt;=0,"",(SUM(AH190:AH203)))</f>
        <v>389</v>
      </c>
      <c r="AI231" s="61">
        <f t="shared" si="76"/>
        <v>153</v>
      </c>
      <c r="AJ231" s="61" t="str">
        <f t="shared" si="76"/>
        <v/>
      </c>
      <c r="AK231" s="61" t="str">
        <f t="shared" si="76"/>
        <v/>
      </c>
      <c r="AL231" s="61" t="str">
        <f t="shared" si="76"/>
        <v/>
      </c>
      <c r="AM231" s="61" t="str">
        <f t="shared" si="76"/>
        <v/>
      </c>
      <c r="AN231" s="61" t="str">
        <f t="shared" si="76"/>
        <v/>
      </c>
      <c r="AO231" s="61" t="str">
        <f t="shared" si="76"/>
        <v/>
      </c>
      <c r="AP231" s="61" t="str">
        <f t="shared" si="76"/>
        <v/>
      </c>
      <c r="AQ231" s="61" t="str">
        <f t="shared" si="76"/>
        <v/>
      </c>
      <c r="AR231" s="61" t="str">
        <f t="shared" si="76"/>
        <v/>
      </c>
      <c r="AS231" s="61" t="str">
        <f t="shared" si="76"/>
        <v/>
      </c>
      <c r="AT231" s="61" t="str">
        <f t="shared" si="76"/>
        <v/>
      </c>
      <c r="AU231" s="61" t="str">
        <f t="shared" si="76"/>
        <v/>
      </c>
      <c r="AV231" s="61" t="str">
        <f t="shared" si="76"/>
        <v/>
      </c>
      <c r="AW231" s="61" t="str">
        <f t="shared" si="76"/>
        <v/>
      </c>
      <c r="AX231" s="61" t="str">
        <f t="shared" si="76"/>
        <v/>
      </c>
      <c r="AY231" s="61" t="str">
        <f t="shared" si="76"/>
        <v/>
      </c>
      <c r="AZ231" s="61" t="str">
        <f t="shared" si="76"/>
        <v/>
      </c>
      <c r="BA231" s="61" t="str">
        <f t="shared" si="76"/>
        <v/>
      </c>
      <c r="BB231" s="61" t="str">
        <f t="shared" si="76"/>
        <v/>
      </c>
      <c r="BC231" s="61" t="str">
        <f t="shared" si="76"/>
        <v/>
      </c>
      <c r="BD231" s="61" t="str">
        <f t="shared" si="76"/>
        <v/>
      </c>
      <c r="BE231" s="61" t="str">
        <f t="shared" si="76"/>
        <v/>
      </c>
      <c r="BF231" s="61" t="str">
        <f t="shared" si="76"/>
        <v/>
      </c>
      <c r="BG231" s="61" t="str">
        <f t="shared" si="76"/>
        <v/>
      </c>
      <c r="BH231" s="61" t="str">
        <f t="shared" si="76"/>
        <v/>
      </c>
      <c r="BI231" s="61" t="str">
        <f t="shared" si="76"/>
        <v/>
      </c>
      <c r="BJ231" s="61" t="str">
        <f t="shared" si="76"/>
        <v/>
      </c>
      <c r="BK231" s="61" t="str">
        <f t="shared" si="76"/>
        <v/>
      </c>
      <c r="BL231" s="61" t="str">
        <f t="shared" si="76"/>
        <v/>
      </c>
      <c r="BM231" s="61" t="str">
        <f t="shared" si="76"/>
        <v/>
      </c>
      <c r="BN231" s="61" t="str">
        <f t="shared" si="76"/>
        <v/>
      </c>
      <c r="BO231" s="61" t="str">
        <f t="shared" si="76"/>
        <v/>
      </c>
      <c r="BP231" s="61" t="str">
        <f t="shared" ref="BP231:EA231" si="79">IF((SUM(BP190:BP203))&lt;=0,"",(SUM(BP190:BP203)))</f>
        <v/>
      </c>
      <c r="BQ231" s="61" t="str">
        <f t="shared" si="79"/>
        <v/>
      </c>
      <c r="BR231" s="61" t="str">
        <f t="shared" si="79"/>
        <v/>
      </c>
      <c r="BS231" s="61" t="str">
        <f t="shared" si="79"/>
        <v/>
      </c>
      <c r="BT231" s="61" t="str">
        <f t="shared" si="79"/>
        <v/>
      </c>
      <c r="BU231" s="61" t="str">
        <f t="shared" si="79"/>
        <v/>
      </c>
      <c r="BV231" s="61" t="str">
        <f t="shared" si="79"/>
        <v/>
      </c>
      <c r="BW231" s="61" t="str">
        <f t="shared" si="79"/>
        <v/>
      </c>
      <c r="BX231" s="61" t="str">
        <f t="shared" si="79"/>
        <v/>
      </c>
      <c r="BY231" s="61" t="str">
        <f t="shared" si="79"/>
        <v/>
      </c>
      <c r="BZ231" s="61" t="str">
        <f t="shared" si="79"/>
        <v/>
      </c>
      <c r="CA231" s="61" t="str">
        <f t="shared" si="79"/>
        <v/>
      </c>
      <c r="CB231" s="61" t="str">
        <f t="shared" si="79"/>
        <v/>
      </c>
      <c r="CC231" s="61" t="str">
        <f t="shared" si="79"/>
        <v/>
      </c>
      <c r="CD231" s="61" t="str">
        <f t="shared" si="79"/>
        <v/>
      </c>
      <c r="CE231" s="61" t="str">
        <f t="shared" si="79"/>
        <v/>
      </c>
      <c r="CF231" s="61" t="str">
        <f t="shared" si="79"/>
        <v/>
      </c>
      <c r="CG231" s="61" t="str">
        <f t="shared" si="79"/>
        <v/>
      </c>
      <c r="CH231" s="61" t="str">
        <f t="shared" si="79"/>
        <v/>
      </c>
      <c r="CI231" s="61" t="str">
        <f t="shared" si="79"/>
        <v/>
      </c>
      <c r="CJ231" s="61" t="str">
        <f t="shared" si="79"/>
        <v/>
      </c>
      <c r="CK231" s="61" t="str">
        <f t="shared" si="79"/>
        <v/>
      </c>
      <c r="CL231" s="61" t="str">
        <f t="shared" si="79"/>
        <v/>
      </c>
      <c r="CM231" s="61" t="str">
        <f t="shared" si="79"/>
        <v/>
      </c>
      <c r="CN231" s="61" t="str">
        <f t="shared" si="79"/>
        <v/>
      </c>
      <c r="CO231" s="61" t="str">
        <f t="shared" si="79"/>
        <v/>
      </c>
      <c r="CP231" s="61" t="str">
        <f t="shared" si="79"/>
        <v/>
      </c>
      <c r="CQ231" s="61" t="str">
        <f t="shared" si="79"/>
        <v/>
      </c>
      <c r="CR231" s="61" t="str">
        <f t="shared" si="79"/>
        <v/>
      </c>
      <c r="CS231" s="61" t="str">
        <f t="shared" si="79"/>
        <v/>
      </c>
      <c r="CT231" s="61" t="str">
        <f t="shared" si="79"/>
        <v/>
      </c>
      <c r="CU231" s="61" t="str">
        <f t="shared" si="79"/>
        <v/>
      </c>
      <c r="CV231" s="61" t="str">
        <f t="shared" si="79"/>
        <v/>
      </c>
      <c r="CW231" s="61" t="str">
        <f t="shared" si="79"/>
        <v/>
      </c>
      <c r="CX231" s="61" t="str">
        <f t="shared" si="79"/>
        <v/>
      </c>
      <c r="CY231" s="61" t="str">
        <f t="shared" si="79"/>
        <v/>
      </c>
      <c r="CZ231" s="61" t="str">
        <f t="shared" si="79"/>
        <v/>
      </c>
      <c r="DA231" s="61" t="str">
        <f t="shared" si="79"/>
        <v/>
      </c>
      <c r="DB231" s="61" t="str">
        <f t="shared" si="79"/>
        <v/>
      </c>
      <c r="DC231" s="61" t="str">
        <f t="shared" si="79"/>
        <v/>
      </c>
      <c r="DD231" s="61" t="str">
        <f t="shared" si="79"/>
        <v/>
      </c>
      <c r="DE231" s="61" t="str">
        <f t="shared" si="79"/>
        <v/>
      </c>
      <c r="DF231" s="61" t="str">
        <f t="shared" si="79"/>
        <v/>
      </c>
      <c r="DG231" s="61" t="str">
        <f t="shared" si="79"/>
        <v/>
      </c>
      <c r="DH231" s="61" t="str">
        <f t="shared" si="79"/>
        <v/>
      </c>
      <c r="DI231" s="61" t="str">
        <f t="shared" si="79"/>
        <v/>
      </c>
      <c r="DJ231" s="61" t="str">
        <f t="shared" si="79"/>
        <v/>
      </c>
      <c r="DK231" s="61" t="str">
        <f t="shared" si="79"/>
        <v/>
      </c>
      <c r="DL231" s="61" t="str">
        <f t="shared" si="79"/>
        <v/>
      </c>
      <c r="DM231" s="61" t="str">
        <f t="shared" si="79"/>
        <v/>
      </c>
      <c r="DN231" s="61" t="str">
        <f t="shared" si="79"/>
        <v/>
      </c>
      <c r="DO231" s="61" t="str">
        <f t="shared" si="79"/>
        <v/>
      </c>
      <c r="DP231" s="61" t="str">
        <f t="shared" si="79"/>
        <v/>
      </c>
      <c r="DQ231" s="61" t="str">
        <f t="shared" si="79"/>
        <v/>
      </c>
      <c r="DR231" s="61" t="str">
        <f t="shared" si="79"/>
        <v/>
      </c>
      <c r="DS231" s="61" t="str">
        <f t="shared" si="79"/>
        <v/>
      </c>
      <c r="DT231" s="61" t="str">
        <f t="shared" si="79"/>
        <v/>
      </c>
      <c r="DU231" s="61" t="str">
        <f t="shared" si="79"/>
        <v/>
      </c>
      <c r="DV231" s="61" t="str">
        <f t="shared" si="79"/>
        <v/>
      </c>
      <c r="DW231" s="61" t="str">
        <f t="shared" si="79"/>
        <v/>
      </c>
      <c r="DX231" s="61" t="str">
        <f t="shared" si="79"/>
        <v/>
      </c>
      <c r="DY231" s="61" t="str">
        <f t="shared" si="79"/>
        <v/>
      </c>
      <c r="DZ231" s="61" t="str">
        <f t="shared" si="79"/>
        <v/>
      </c>
      <c r="EA231" s="61" t="str">
        <f t="shared" si="79"/>
        <v/>
      </c>
      <c r="EB231" s="61" t="str">
        <f t="shared" ref="EB231:GM231" si="80">IF((SUM(EB190:EB203))&lt;=0,"",(SUM(EB190:EB203)))</f>
        <v/>
      </c>
      <c r="EC231" s="61" t="str">
        <f t="shared" si="80"/>
        <v/>
      </c>
      <c r="ED231" s="61" t="str">
        <f t="shared" si="80"/>
        <v/>
      </c>
      <c r="EE231" s="61" t="str">
        <f t="shared" si="80"/>
        <v/>
      </c>
      <c r="EF231" s="61" t="str">
        <f t="shared" si="80"/>
        <v/>
      </c>
      <c r="EG231" s="61" t="str">
        <f t="shared" si="80"/>
        <v/>
      </c>
      <c r="EH231" s="61" t="str">
        <f t="shared" si="80"/>
        <v/>
      </c>
      <c r="EI231" s="61" t="str">
        <f t="shared" si="80"/>
        <v/>
      </c>
      <c r="EJ231" s="61" t="str">
        <f t="shared" si="80"/>
        <v/>
      </c>
      <c r="EK231" s="61" t="str">
        <f t="shared" si="80"/>
        <v/>
      </c>
      <c r="EL231" s="61" t="str">
        <f t="shared" si="80"/>
        <v/>
      </c>
      <c r="EM231" s="61" t="str">
        <f t="shared" si="80"/>
        <v/>
      </c>
      <c r="EN231" s="61" t="str">
        <f t="shared" si="80"/>
        <v/>
      </c>
      <c r="EO231" s="61" t="str">
        <f t="shared" si="80"/>
        <v/>
      </c>
      <c r="EP231" s="61" t="str">
        <f t="shared" si="80"/>
        <v/>
      </c>
      <c r="EQ231" s="61" t="str">
        <f t="shared" si="80"/>
        <v/>
      </c>
      <c r="ER231" s="61" t="str">
        <f t="shared" si="80"/>
        <v/>
      </c>
      <c r="ES231" s="61" t="str">
        <f t="shared" si="80"/>
        <v/>
      </c>
      <c r="ET231" s="61" t="str">
        <f t="shared" si="80"/>
        <v/>
      </c>
      <c r="EU231" s="61" t="str">
        <f t="shared" si="80"/>
        <v/>
      </c>
      <c r="EV231" s="61" t="str">
        <f t="shared" si="80"/>
        <v/>
      </c>
      <c r="EW231" s="61" t="str">
        <f t="shared" si="80"/>
        <v/>
      </c>
      <c r="EX231" s="61" t="str">
        <f t="shared" si="80"/>
        <v/>
      </c>
      <c r="EY231" s="61" t="str">
        <f t="shared" si="80"/>
        <v/>
      </c>
      <c r="EZ231" s="61" t="str">
        <f t="shared" si="80"/>
        <v/>
      </c>
      <c r="FA231" s="61" t="str">
        <f t="shared" si="80"/>
        <v/>
      </c>
      <c r="FB231" s="61" t="str">
        <f t="shared" si="80"/>
        <v/>
      </c>
      <c r="FC231" s="61" t="str">
        <f t="shared" si="80"/>
        <v/>
      </c>
      <c r="FD231" s="61" t="str">
        <f t="shared" si="80"/>
        <v/>
      </c>
      <c r="FE231" s="61" t="str">
        <f t="shared" si="80"/>
        <v/>
      </c>
      <c r="FF231" s="61" t="str">
        <f t="shared" si="80"/>
        <v/>
      </c>
      <c r="FG231" s="61" t="str">
        <f t="shared" si="80"/>
        <v/>
      </c>
      <c r="FH231" s="61" t="str">
        <f t="shared" si="80"/>
        <v/>
      </c>
      <c r="FI231" s="61" t="str">
        <f t="shared" si="80"/>
        <v/>
      </c>
      <c r="FJ231" s="61" t="str">
        <f t="shared" si="80"/>
        <v/>
      </c>
      <c r="FK231" s="61" t="str">
        <f t="shared" si="80"/>
        <v/>
      </c>
      <c r="FL231" s="61" t="str">
        <f t="shared" si="80"/>
        <v/>
      </c>
      <c r="FM231" s="61" t="str">
        <f t="shared" si="80"/>
        <v/>
      </c>
      <c r="FN231" s="61" t="str">
        <f t="shared" si="80"/>
        <v/>
      </c>
      <c r="FO231" s="61" t="str">
        <f t="shared" si="80"/>
        <v/>
      </c>
      <c r="FP231" s="61" t="str">
        <f t="shared" si="80"/>
        <v/>
      </c>
      <c r="FQ231" s="61" t="str">
        <f t="shared" si="80"/>
        <v/>
      </c>
      <c r="FR231" s="61" t="str">
        <f t="shared" si="80"/>
        <v/>
      </c>
      <c r="FS231" s="61" t="str">
        <f t="shared" si="80"/>
        <v/>
      </c>
      <c r="FT231" s="61" t="str">
        <f t="shared" si="80"/>
        <v/>
      </c>
      <c r="FU231" s="61" t="str">
        <f t="shared" si="80"/>
        <v/>
      </c>
      <c r="FV231" s="61" t="str">
        <f t="shared" si="80"/>
        <v/>
      </c>
      <c r="FW231" s="61" t="str">
        <f t="shared" si="80"/>
        <v/>
      </c>
      <c r="FX231" s="61" t="str">
        <f t="shared" si="80"/>
        <v/>
      </c>
      <c r="FY231" s="61" t="str">
        <f t="shared" si="80"/>
        <v/>
      </c>
      <c r="FZ231" s="61" t="str">
        <f t="shared" si="80"/>
        <v/>
      </c>
      <c r="GA231" s="61" t="str">
        <f t="shared" si="80"/>
        <v/>
      </c>
      <c r="GB231" s="61" t="str">
        <f t="shared" si="80"/>
        <v/>
      </c>
      <c r="GC231" s="61" t="str">
        <f t="shared" si="80"/>
        <v/>
      </c>
      <c r="GD231" s="61" t="str">
        <f t="shared" si="80"/>
        <v/>
      </c>
      <c r="GE231" s="61" t="str">
        <f t="shared" si="80"/>
        <v/>
      </c>
      <c r="GF231" s="61" t="str">
        <f t="shared" si="80"/>
        <v/>
      </c>
      <c r="GG231" s="61" t="str">
        <f t="shared" si="80"/>
        <v/>
      </c>
      <c r="GH231" s="61" t="str">
        <f t="shared" si="80"/>
        <v/>
      </c>
      <c r="GI231" s="61" t="str">
        <f t="shared" si="80"/>
        <v/>
      </c>
      <c r="GJ231" s="61" t="str">
        <f t="shared" si="80"/>
        <v/>
      </c>
      <c r="GK231" s="61" t="str">
        <f t="shared" si="80"/>
        <v/>
      </c>
      <c r="GL231" s="61" t="str">
        <f t="shared" si="80"/>
        <v/>
      </c>
      <c r="GM231" s="61" t="str">
        <f t="shared" si="80"/>
        <v/>
      </c>
      <c r="GN231" s="61" t="str">
        <f t="shared" ref="GN231:IN231" si="81">IF((SUM(GN190:GN203))&lt;=0,"",(SUM(GN190:GN203)))</f>
        <v/>
      </c>
      <c r="GO231" s="61" t="str">
        <f t="shared" si="81"/>
        <v/>
      </c>
      <c r="GP231" s="61" t="str">
        <f t="shared" si="81"/>
        <v/>
      </c>
      <c r="GQ231" s="61" t="str">
        <f t="shared" si="81"/>
        <v/>
      </c>
      <c r="GR231" s="61" t="str">
        <f t="shared" si="81"/>
        <v/>
      </c>
      <c r="GS231" s="61" t="str">
        <f t="shared" si="81"/>
        <v/>
      </c>
      <c r="GT231" s="61" t="str">
        <f t="shared" si="81"/>
        <v/>
      </c>
      <c r="GU231" s="61" t="str">
        <f t="shared" si="81"/>
        <v/>
      </c>
      <c r="GV231" s="61" t="str">
        <f t="shared" si="81"/>
        <v/>
      </c>
      <c r="GW231" s="61" t="str">
        <f t="shared" si="81"/>
        <v/>
      </c>
      <c r="GX231" s="61" t="str">
        <f t="shared" si="81"/>
        <v/>
      </c>
      <c r="GY231" s="61" t="str">
        <f t="shared" si="81"/>
        <v/>
      </c>
      <c r="GZ231" s="61" t="str">
        <f t="shared" si="81"/>
        <v/>
      </c>
      <c r="HA231" s="61" t="str">
        <f t="shared" si="81"/>
        <v/>
      </c>
      <c r="HB231" s="61" t="str">
        <f t="shared" si="81"/>
        <v/>
      </c>
      <c r="HC231" s="61" t="str">
        <f t="shared" si="81"/>
        <v/>
      </c>
      <c r="HD231" s="61" t="str">
        <f t="shared" si="81"/>
        <v/>
      </c>
      <c r="HE231" s="61" t="str">
        <f t="shared" si="81"/>
        <v/>
      </c>
      <c r="HF231" s="61" t="str">
        <f t="shared" si="81"/>
        <v/>
      </c>
      <c r="HG231" s="61" t="str">
        <f t="shared" si="81"/>
        <v/>
      </c>
      <c r="HH231" s="61" t="str">
        <f t="shared" si="81"/>
        <v/>
      </c>
      <c r="HI231" s="61" t="str">
        <f t="shared" si="81"/>
        <v/>
      </c>
      <c r="HJ231" s="61" t="str">
        <f t="shared" si="81"/>
        <v/>
      </c>
      <c r="HK231" s="61" t="str">
        <f t="shared" si="81"/>
        <v/>
      </c>
      <c r="HL231" s="61" t="str">
        <f t="shared" si="81"/>
        <v/>
      </c>
      <c r="HM231" s="61" t="str">
        <f t="shared" si="81"/>
        <v/>
      </c>
      <c r="HN231" s="61" t="str">
        <f t="shared" si="81"/>
        <v/>
      </c>
      <c r="HO231" s="61" t="str">
        <f t="shared" si="81"/>
        <v/>
      </c>
      <c r="HP231" s="61" t="str">
        <f t="shared" si="81"/>
        <v/>
      </c>
      <c r="HQ231" s="61" t="str">
        <f t="shared" si="81"/>
        <v/>
      </c>
      <c r="HR231" s="61" t="str">
        <f t="shared" si="81"/>
        <v/>
      </c>
      <c r="HS231" s="61" t="str">
        <f t="shared" si="81"/>
        <v/>
      </c>
      <c r="HT231" s="61" t="str">
        <f t="shared" si="81"/>
        <v/>
      </c>
      <c r="HU231" s="61" t="str">
        <f t="shared" si="81"/>
        <v/>
      </c>
      <c r="HV231" s="61" t="str">
        <f t="shared" si="81"/>
        <v/>
      </c>
      <c r="HW231" s="61" t="str">
        <f t="shared" si="81"/>
        <v/>
      </c>
      <c r="HX231" s="61" t="str">
        <f t="shared" si="81"/>
        <v/>
      </c>
      <c r="HY231" s="61" t="str">
        <f t="shared" si="81"/>
        <v/>
      </c>
      <c r="HZ231" s="61" t="str">
        <f t="shared" si="81"/>
        <v/>
      </c>
      <c r="IA231" s="61" t="str">
        <f t="shared" si="81"/>
        <v/>
      </c>
      <c r="IB231" s="61" t="str">
        <f t="shared" si="81"/>
        <v/>
      </c>
      <c r="IC231" s="61" t="str">
        <f t="shared" si="81"/>
        <v/>
      </c>
      <c r="ID231" s="61" t="str">
        <f t="shared" si="81"/>
        <v/>
      </c>
      <c r="IE231" s="61" t="str">
        <f t="shared" si="81"/>
        <v/>
      </c>
      <c r="IF231" s="61" t="str">
        <f t="shared" si="81"/>
        <v/>
      </c>
      <c r="IG231" s="61" t="str">
        <f t="shared" si="81"/>
        <v/>
      </c>
      <c r="IH231" s="61" t="str">
        <f t="shared" si="81"/>
        <v/>
      </c>
      <c r="II231" s="61" t="str">
        <f t="shared" si="81"/>
        <v/>
      </c>
      <c r="IJ231" s="61" t="str">
        <f t="shared" si="81"/>
        <v/>
      </c>
      <c r="IK231" s="61" t="str">
        <f t="shared" si="81"/>
        <v/>
      </c>
      <c r="IL231" s="61" t="str">
        <f t="shared" si="81"/>
        <v/>
      </c>
      <c r="IM231" s="61" t="str">
        <f t="shared" si="81"/>
        <v/>
      </c>
      <c r="IN231" s="61" t="str">
        <f t="shared" si="81"/>
        <v/>
      </c>
    </row>
    <row r="232" spans="1:248">
      <c r="A232" s="46" t="s">
        <v>1606</v>
      </c>
      <c r="B232" s="60" t="s">
        <v>1602</v>
      </c>
      <c r="C232" s="67"/>
      <c r="D232" s="61">
        <f t="shared" ref="D232:BO232" si="82">IF((SUM(D204:D214))&lt;=0,"",SUM(D204:D214))</f>
        <v>270</v>
      </c>
      <c r="E232" s="61">
        <f t="shared" si="82"/>
        <v>136</v>
      </c>
      <c r="F232" s="61">
        <f t="shared" si="82"/>
        <v>137</v>
      </c>
      <c r="G232" s="61">
        <f t="shared" si="82"/>
        <v>253</v>
      </c>
      <c r="H232" s="61">
        <f t="shared" si="82"/>
        <v>251</v>
      </c>
      <c r="I232" s="61">
        <f t="shared" si="82"/>
        <v>199</v>
      </c>
      <c r="J232" s="61">
        <f t="shared" si="82"/>
        <v>182</v>
      </c>
      <c r="K232" s="61">
        <f t="shared" si="82"/>
        <v>177</v>
      </c>
      <c r="L232" s="61">
        <f t="shared" si="82"/>
        <v>192</v>
      </c>
      <c r="M232" s="61">
        <f t="shared" si="82"/>
        <v>216</v>
      </c>
      <c r="N232" s="61">
        <f t="shared" si="82"/>
        <v>225</v>
      </c>
      <c r="O232" s="61">
        <f t="shared" si="82"/>
        <v>226</v>
      </c>
      <c r="P232" s="61">
        <f t="shared" si="82"/>
        <v>265</v>
      </c>
      <c r="Q232" s="61">
        <f t="shared" si="82"/>
        <v>66</v>
      </c>
      <c r="R232" s="61">
        <f t="shared" si="82"/>
        <v>119</v>
      </c>
      <c r="S232" s="61">
        <f t="shared" si="82"/>
        <v>152</v>
      </c>
      <c r="T232" s="61">
        <f t="shared" si="82"/>
        <v>212</v>
      </c>
      <c r="U232" s="61">
        <f t="shared" si="82"/>
        <v>158</v>
      </c>
      <c r="V232" s="61">
        <f t="shared" si="82"/>
        <v>150</v>
      </c>
      <c r="W232" s="61">
        <f t="shared" si="82"/>
        <v>106</v>
      </c>
      <c r="X232" s="61">
        <f t="shared" si="82"/>
        <v>114</v>
      </c>
      <c r="Y232" s="61">
        <f t="shared" si="82"/>
        <v>62</v>
      </c>
      <c r="Z232" s="61">
        <f t="shared" si="82"/>
        <v>152</v>
      </c>
      <c r="AA232" s="61">
        <f t="shared" si="82"/>
        <v>196</v>
      </c>
      <c r="AB232" s="61">
        <f t="shared" si="82"/>
        <v>228</v>
      </c>
      <c r="AC232" s="61">
        <f t="shared" si="82"/>
        <v>48</v>
      </c>
      <c r="AD232" s="61">
        <f t="shared" si="82"/>
        <v>72</v>
      </c>
      <c r="AE232" s="61">
        <v>149</v>
      </c>
      <c r="AF232" s="61">
        <f t="shared" ref="AF232" si="83">IF((SUM(AF204:AF214))&lt;=0,"",SUM(AF204:AF214))</f>
        <v>153</v>
      </c>
      <c r="AG232" s="61">
        <f t="shared" si="82"/>
        <v>251</v>
      </c>
      <c r="AH232" s="61">
        <f t="shared" ref="AH232" si="84">IF((SUM(AH204:AH214))&lt;=0,"",SUM(AH204:AH214))</f>
        <v>310</v>
      </c>
      <c r="AI232" s="61">
        <f t="shared" si="82"/>
        <v>120</v>
      </c>
      <c r="AJ232" s="61" t="str">
        <f t="shared" si="82"/>
        <v/>
      </c>
      <c r="AK232" s="61" t="str">
        <f t="shared" si="82"/>
        <v/>
      </c>
      <c r="AL232" s="61" t="str">
        <f t="shared" si="82"/>
        <v/>
      </c>
      <c r="AM232" s="61" t="str">
        <f t="shared" si="82"/>
        <v/>
      </c>
      <c r="AN232" s="61" t="str">
        <f t="shared" si="82"/>
        <v/>
      </c>
      <c r="AO232" s="61" t="str">
        <f t="shared" si="82"/>
        <v/>
      </c>
      <c r="AP232" s="61" t="str">
        <f t="shared" si="82"/>
        <v/>
      </c>
      <c r="AQ232" s="61" t="str">
        <f t="shared" si="82"/>
        <v/>
      </c>
      <c r="AR232" s="61" t="str">
        <f t="shared" si="82"/>
        <v/>
      </c>
      <c r="AS232" s="61" t="str">
        <f t="shared" si="82"/>
        <v/>
      </c>
      <c r="AT232" s="61" t="str">
        <f t="shared" si="82"/>
        <v/>
      </c>
      <c r="AU232" s="61" t="str">
        <f t="shared" si="82"/>
        <v/>
      </c>
      <c r="AV232" s="61" t="str">
        <f t="shared" si="82"/>
        <v/>
      </c>
      <c r="AW232" s="61" t="str">
        <f t="shared" si="82"/>
        <v/>
      </c>
      <c r="AX232" s="61" t="str">
        <f t="shared" si="82"/>
        <v/>
      </c>
      <c r="AY232" s="61" t="str">
        <f t="shared" si="82"/>
        <v/>
      </c>
      <c r="AZ232" s="61" t="str">
        <f t="shared" si="82"/>
        <v/>
      </c>
      <c r="BA232" s="61" t="str">
        <f t="shared" si="82"/>
        <v/>
      </c>
      <c r="BB232" s="61" t="str">
        <f t="shared" si="82"/>
        <v/>
      </c>
      <c r="BC232" s="61" t="str">
        <f t="shared" si="82"/>
        <v/>
      </c>
      <c r="BD232" s="61" t="str">
        <f t="shared" si="82"/>
        <v/>
      </c>
      <c r="BE232" s="61" t="str">
        <f t="shared" si="82"/>
        <v/>
      </c>
      <c r="BF232" s="61" t="str">
        <f t="shared" si="82"/>
        <v/>
      </c>
      <c r="BG232" s="61" t="str">
        <f t="shared" si="82"/>
        <v/>
      </c>
      <c r="BH232" s="61" t="str">
        <f t="shared" si="82"/>
        <v/>
      </c>
      <c r="BI232" s="61" t="str">
        <f t="shared" si="82"/>
        <v/>
      </c>
      <c r="BJ232" s="61" t="str">
        <f t="shared" si="82"/>
        <v/>
      </c>
      <c r="BK232" s="61" t="str">
        <f t="shared" si="82"/>
        <v/>
      </c>
      <c r="BL232" s="61" t="str">
        <f t="shared" si="82"/>
        <v/>
      </c>
      <c r="BM232" s="61" t="str">
        <f t="shared" si="82"/>
        <v/>
      </c>
      <c r="BN232" s="61" t="str">
        <f t="shared" si="82"/>
        <v/>
      </c>
      <c r="BO232" s="61" t="str">
        <f t="shared" si="82"/>
        <v/>
      </c>
      <c r="BP232" s="61" t="str">
        <f t="shared" ref="BP232:EA232" si="85">IF((SUM(BP204:BP214))&lt;=0,"",SUM(BP204:BP214))</f>
        <v/>
      </c>
      <c r="BQ232" s="61" t="str">
        <f t="shared" si="85"/>
        <v/>
      </c>
      <c r="BR232" s="61" t="str">
        <f t="shared" si="85"/>
        <v/>
      </c>
      <c r="BS232" s="61" t="str">
        <f t="shared" si="85"/>
        <v/>
      </c>
      <c r="BT232" s="61" t="str">
        <f t="shared" si="85"/>
        <v/>
      </c>
      <c r="BU232" s="61" t="str">
        <f t="shared" si="85"/>
        <v/>
      </c>
      <c r="BV232" s="61" t="str">
        <f t="shared" si="85"/>
        <v/>
      </c>
      <c r="BW232" s="61" t="str">
        <f t="shared" si="85"/>
        <v/>
      </c>
      <c r="BX232" s="61" t="str">
        <f t="shared" si="85"/>
        <v/>
      </c>
      <c r="BY232" s="61" t="str">
        <f t="shared" si="85"/>
        <v/>
      </c>
      <c r="BZ232" s="61" t="str">
        <f t="shared" si="85"/>
        <v/>
      </c>
      <c r="CA232" s="61" t="str">
        <f t="shared" si="85"/>
        <v/>
      </c>
      <c r="CB232" s="61" t="str">
        <f t="shared" si="85"/>
        <v/>
      </c>
      <c r="CC232" s="61" t="str">
        <f t="shared" si="85"/>
        <v/>
      </c>
      <c r="CD232" s="61" t="str">
        <f t="shared" si="85"/>
        <v/>
      </c>
      <c r="CE232" s="61" t="str">
        <f t="shared" si="85"/>
        <v/>
      </c>
      <c r="CF232" s="61" t="str">
        <f t="shared" si="85"/>
        <v/>
      </c>
      <c r="CG232" s="61" t="str">
        <f t="shared" si="85"/>
        <v/>
      </c>
      <c r="CH232" s="61" t="str">
        <f t="shared" si="85"/>
        <v/>
      </c>
      <c r="CI232" s="61" t="str">
        <f t="shared" si="85"/>
        <v/>
      </c>
      <c r="CJ232" s="61" t="str">
        <f t="shared" si="85"/>
        <v/>
      </c>
      <c r="CK232" s="61" t="str">
        <f t="shared" si="85"/>
        <v/>
      </c>
      <c r="CL232" s="61" t="str">
        <f t="shared" si="85"/>
        <v/>
      </c>
      <c r="CM232" s="61" t="str">
        <f t="shared" si="85"/>
        <v/>
      </c>
      <c r="CN232" s="61" t="str">
        <f t="shared" si="85"/>
        <v/>
      </c>
      <c r="CO232" s="61" t="str">
        <f t="shared" si="85"/>
        <v/>
      </c>
      <c r="CP232" s="61" t="str">
        <f t="shared" si="85"/>
        <v/>
      </c>
      <c r="CQ232" s="61" t="str">
        <f t="shared" si="85"/>
        <v/>
      </c>
      <c r="CR232" s="61" t="str">
        <f t="shared" si="85"/>
        <v/>
      </c>
      <c r="CS232" s="61" t="str">
        <f t="shared" si="85"/>
        <v/>
      </c>
      <c r="CT232" s="61" t="str">
        <f t="shared" si="85"/>
        <v/>
      </c>
      <c r="CU232" s="61" t="str">
        <f t="shared" si="85"/>
        <v/>
      </c>
      <c r="CV232" s="61" t="str">
        <f t="shared" si="85"/>
        <v/>
      </c>
      <c r="CW232" s="61" t="str">
        <f t="shared" si="85"/>
        <v/>
      </c>
      <c r="CX232" s="61" t="str">
        <f t="shared" si="85"/>
        <v/>
      </c>
      <c r="CY232" s="61" t="str">
        <f t="shared" si="85"/>
        <v/>
      </c>
      <c r="CZ232" s="61" t="str">
        <f t="shared" si="85"/>
        <v/>
      </c>
      <c r="DA232" s="61" t="str">
        <f t="shared" si="85"/>
        <v/>
      </c>
      <c r="DB232" s="61" t="str">
        <f t="shared" si="85"/>
        <v/>
      </c>
      <c r="DC232" s="61" t="str">
        <f t="shared" si="85"/>
        <v/>
      </c>
      <c r="DD232" s="61" t="str">
        <f t="shared" si="85"/>
        <v/>
      </c>
      <c r="DE232" s="61" t="str">
        <f t="shared" si="85"/>
        <v/>
      </c>
      <c r="DF232" s="61" t="str">
        <f t="shared" si="85"/>
        <v/>
      </c>
      <c r="DG232" s="61" t="str">
        <f t="shared" si="85"/>
        <v/>
      </c>
      <c r="DH232" s="61" t="str">
        <f t="shared" si="85"/>
        <v/>
      </c>
      <c r="DI232" s="61" t="str">
        <f t="shared" si="85"/>
        <v/>
      </c>
      <c r="DJ232" s="61" t="str">
        <f t="shared" si="85"/>
        <v/>
      </c>
      <c r="DK232" s="61" t="str">
        <f t="shared" si="85"/>
        <v/>
      </c>
      <c r="DL232" s="61" t="str">
        <f t="shared" si="85"/>
        <v/>
      </c>
      <c r="DM232" s="61" t="str">
        <f t="shared" si="85"/>
        <v/>
      </c>
      <c r="DN232" s="61" t="str">
        <f t="shared" si="85"/>
        <v/>
      </c>
      <c r="DO232" s="61" t="str">
        <f t="shared" si="85"/>
        <v/>
      </c>
      <c r="DP232" s="61" t="str">
        <f t="shared" si="85"/>
        <v/>
      </c>
      <c r="DQ232" s="61" t="str">
        <f t="shared" si="85"/>
        <v/>
      </c>
      <c r="DR232" s="61" t="str">
        <f t="shared" si="85"/>
        <v/>
      </c>
      <c r="DS232" s="61" t="str">
        <f t="shared" si="85"/>
        <v/>
      </c>
      <c r="DT232" s="61" t="str">
        <f t="shared" si="85"/>
        <v/>
      </c>
      <c r="DU232" s="61" t="str">
        <f t="shared" si="85"/>
        <v/>
      </c>
      <c r="DV232" s="61" t="str">
        <f t="shared" si="85"/>
        <v/>
      </c>
      <c r="DW232" s="61" t="str">
        <f t="shared" si="85"/>
        <v/>
      </c>
      <c r="DX232" s="61" t="str">
        <f t="shared" si="85"/>
        <v/>
      </c>
      <c r="DY232" s="61" t="str">
        <f t="shared" si="85"/>
        <v/>
      </c>
      <c r="DZ232" s="61" t="str">
        <f t="shared" si="85"/>
        <v/>
      </c>
      <c r="EA232" s="61" t="str">
        <f t="shared" si="85"/>
        <v/>
      </c>
      <c r="EB232" s="61" t="str">
        <f t="shared" ref="EB232:GM232" si="86">IF((SUM(EB204:EB214))&lt;=0,"",SUM(EB204:EB214))</f>
        <v/>
      </c>
      <c r="EC232" s="61" t="str">
        <f t="shared" si="86"/>
        <v/>
      </c>
      <c r="ED232" s="61" t="str">
        <f t="shared" si="86"/>
        <v/>
      </c>
      <c r="EE232" s="61" t="str">
        <f t="shared" si="86"/>
        <v/>
      </c>
      <c r="EF232" s="61" t="str">
        <f t="shared" si="86"/>
        <v/>
      </c>
      <c r="EG232" s="61" t="str">
        <f t="shared" si="86"/>
        <v/>
      </c>
      <c r="EH232" s="61" t="str">
        <f t="shared" si="86"/>
        <v/>
      </c>
      <c r="EI232" s="61" t="str">
        <f t="shared" si="86"/>
        <v/>
      </c>
      <c r="EJ232" s="61" t="str">
        <f t="shared" si="86"/>
        <v/>
      </c>
      <c r="EK232" s="61" t="str">
        <f t="shared" si="86"/>
        <v/>
      </c>
      <c r="EL232" s="61" t="str">
        <f t="shared" si="86"/>
        <v/>
      </c>
      <c r="EM232" s="61" t="str">
        <f t="shared" si="86"/>
        <v/>
      </c>
      <c r="EN232" s="61" t="str">
        <f t="shared" si="86"/>
        <v/>
      </c>
      <c r="EO232" s="61" t="str">
        <f t="shared" si="86"/>
        <v/>
      </c>
      <c r="EP232" s="61" t="str">
        <f t="shared" si="86"/>
        <v/>
      </c>
      <c r="EQ232" s="61" t="str">
        <f t="shared" si="86"/>
        <v/>
      </c>
      <c r="ER232" s="61" t="str">
        <f t="shared" si="86"/>
        <v/>
      </c>
      <c r="ES232" s="61" t="str">
        <f t="shared" si="86"/>
        <v/>
      </c>
      <c r="ET232" s="61" t="str">
        <f t="shared" si="86"/>
        <v/>
      </c>
      <c r="EU232" s="61" t="str">
        <f t="shared" si="86"/>
        <v/>
      </c>
      <c r="EV232" s="61" t="str">
        <f t="shared" si="86"/>
        <v/>
      </c>
      <c r="EW232" s="61" t="str">
        <f t="shared" si="86"/>
        <v/>
      </c>
      <c r="EX232" s="61" t="str">
        <f t="shared" si="86"/>
        <v/>
      </c>
      <c r="EY232" s="61" t="str">
        <f t="shared" si="86"/>
        <v/>
      </c>
      <c r="EZ232" s="61" t="str">
        <f t="shared" si="86"/>
        <v/>
      </c>
      <c r="FA232" s="61" t="str">
        <f t="shared" si="86"/>
        <v/>
      </c>
      <c r="FB232" s="61" t="str">
        <f t="shared" si="86"/>
        <v/>
      </c>
      <c r="FC232" s="61" t="str">
        <f t="shared" si="86"/>
        <v/>
      </c>
      <c r="FD232" s="61" t="str">
        <f t="shared" si="86"/>
        <v/>
      </c>
      <c r="FE232" s="61" t="str">
        <f t="shared" si="86"/>
        <v/>
      </c>
      <c r="FF232" s="61" t="str">
        <f t="shared" si="86"/>
        <v/>
      </c>
      <c r="FG232" s="61" t="str">
        <f t="shared" si="86"/>
        <v/>
      </c>
      <c r="FH232" s="61" t="str">
        <f t="shared" si="86"/>
        <v/>
      </c>
      <c r="FI232" s="61" t="str">
        <f t="shared" si="86"/>
        <v/>
      </c>
      <c r="FJ232" s="61" t="str">
        <f t="shared" si="86"/>
        <v/>
      </c>
      <c r="FK232" s="61" t="str">
        <f t="shared" si="86"/>
        <v/>
      </c>
      <c r="FL232" s="61" t="str">
        <f t="shared" si="86"/>
        <v/>
      </c>
      <c r="FM232" s="61" t="str">
        <f t="shared" si="86"/>
        <v/>
      </c>
      <c r="FN232" s="61" t="str">
        <f t="shared" si="86"/>
        <v/>
      </c>
      <c r="FO232" s="61" t="str">
        <f t="shared" si="86"/>
        <v/>
      </c>
      <c r="FP232" s="61" t="str">
        <f t="shared" si="86"/>
        <v/>
      </c>
      <c r="FQ232" s="61" t="str">
        <f t="shared" si="86"/>
        <v/>
      </c>
      <c r="FR232" s="61" t="str">
        <f t="shared" si="86"/>
        <v/>
      </c>
      <c r="FS232" s="61" t="str">
        <f t="shared" si="86"/>
        <v/>
      </c>
      <c r="FT232" s="61" t="str">
        <f t="shared" si="86"/>
        <v/>
      </c>
      <c r="FU232" s="61" t="str">
        <f t="shared" si="86"/>
        <v/>
      </c>
      <c r="FV232" s="61" t="str">
        <f t="shared" si="86"/>
        <v/>
      </c>
      <c r="FW232" s="61" t="str">
        <f t="shared" si="86"/>
        <v/>
      </c>
      <c r="FX232" s="61" t="str">
        <f t="shared" si="86"/>
        <v/>
      </c>
      <c r="FY232" s="61" t="str">
        <f t="shared" si="86"/>
        <v/>
      </c>
      <c r="FZ232" s="61" t="str">
        <f t="shared" si="86"/>
        <v/>
      </c>
      <c r="GA232" s="61" t="str">
        <f t="shared" si="86"/>
        <v/>
      </c>
      <c r="GB232" s="61" t="str">
        <f t="shared" si="86"/>
        <v/>
      </c>
      <c r="GC232" s="61" t="str">
        <f t="shared" si="86"/>
        <v/>
      </c>
      <c r="GD232" s="61" t="str">
        <f t="shared" si="86"/>
        <v/>
      </c>
      <c r="GE232" s="61" t="str">
        <f t="shared" si="86"/>
        <v/>
      </c>
      <c r="GF232" s="61" t="str">
        <f t="shared" si="86"/>
        <v/>
      </c>
      <c r="GG232" s="61" t="str">
        <f t="shared" si="86"/>
        <v/>
      </c>
      <c r="GH232" s="61" t="str">
        <f t="shared" si="86"/>
        <v/>
      </c>
      <c r="GI232" s="61" t="str">
        <f t="shared" si="86"/>
        <v/>
      </c>
      <c r="GJ232" s="61" t="str">
        <f t="shared" si="86"/>
        <v/>
      </c>
      <c r="GK232" s="61" t="str">
        <f t="shared" si="86"/>
        <v/>
      </c>
      <c r="GL232" s="61" t="str">
        <f t="shared" si="86"/>
        <v/>
      </c>
      <c r="GM232" s="61" t="str">
        <f t="shared" si="86"/>
        <v/>
      </c>
      <c r="GN232" s="61" t="str">
        <f t="shared" ref="GN232:IN232" si="87">IF((SUM(GN204:GN214))&lt;=0,"",SUM(GN204:GN214))</f>
        <v/>
      </c>
      <c r="GO232" s="61" t="str">
        <f t="shared" si="87"/>
        <v/>
      </c>
      <c r="GP232" s="61" t="str">
        <f t="shared" si="87"/>
        <v/>
      </c>
      <c r="GQ232" s="61" t="str">
        <f t="shared" si="87"/>
        <v/>
      </c>
      <c r="GR232" s="61" t="str">
        <f t="shared" si="87"/>
        <v/>
      </c>
      <c r="GS232" s="61" t="str">
        <f t="shared" si="87"/>
        <v/>
      </c>
      <c r="GT232" s="61" t="str">
        <f t="shared" si="87"/>
        <v/>
      </c>
      <c r="GU232" s="61" t="str">
        <f t="shared" si="87"/>
        <v/>
      </c>
      <c r="GV232" s="61" t="str">
        <f t="shared" si="87"/>
        <v/>
      </c>
      <c r="GW232" s="61" t="str">
        <f t="shared" si="87"/>
        <v/>
      </c>
      <c r="GX232" s="61" t="str">
        <f t="shared" si="87"/>
        <v/>
      </c>
      <c r="GY232" s="61" t="str">
        <f t="shared" si="87"/>
        <v/>
      </c>
      <c r="GZ232" s="61" t="str">
        <f t="shared" si="87"/>
        <v/>
      </c>
      <c r="HA232" s="61" t="str">
        <f t="shared" si="87"/>
        <v/>
      </c>
      <c r="HB232" s="61" t="str">
        <f t="shared" si="87"/>
        <v/>
      </c>
      <c r="HC232" s="61" t="str">
        <f t="shared" si="87"/>
        <v/>
      </c>
      <c r="HD232" s="61" t="str">
        <f t="shared" si="87"/>
        <v/>
      </c>
      <c r="HE232" s="61" t="str">
        <f t="shared" si="87"/>
        <v/>
      </c>
      <c r="HF232" s="61" t="str">
        <f t="shared" si="87"/>
        <v/>
      </c>
      <c r="HG232" s="61" t="str">
        <f t="shared" si="87"/>
        <v/>
      </c>
      <c r="HH232" s="61" t="str">
        <f t="shared" si="87"/>
        <v/>
      </c>
      <c r="HI232" s="61" t="str">
        <f t="shared" si="87"/>
        <v/>
      </c>
      <c r="HJ232" s="61" t="str">
        <f t="shared" si="87"/>
        <v/>
      </c>
      <c r="HK232" s="61" t="str">
        <f t="shared" si="87"/>
        <v/>
      </c>
      <c r="HL232" s="61" t="str">
        <f t="shared" si="87"/>
        <v/>
      </c>
      <c r="HM232" s="61" t="str">
        <f t="shared" si="87"/>
        <v/>
      </c>
      <c r="HN232" s="61" t="str">
        <f t="shared" si="87"/>
        <v/>
      </c>
      <c r="HO232" s="61" t="str">
        <f t="shared" si="87"/>
        <v/>
      </c>
      <c r="HP232" s="61" t="str">
        <f t="shared" si="87"/>
        <v/>
      </c>
      <c r="HQ232" s="61" t="str">
        <f t="shared" si="87"/>
        <v/>
      </c>
      <c r="HR232" s="61" t="str">
        <f t="shared" si="87"/>
        <v/>
      </c>
      <c r="HS232" s="61" t="str">
        <f t="shared" si="87"/>
        <v/>
      </c>
      <c r="HT232" s="61" t="str">
        <f t="shared" si="87"/>
        <v/>
      </c>
      <c r="HU232" s="61" t="str">
        <f t="shared" si="87"/>
        <v/>
      </c>
      <c r="HV232" s="61" t="str">
        <f t="shared" si="87"/>
        <v/>
      </c>
      <c r="HW232" s="61" t="str">
        <f t="shared" si="87"/>
        <v/>
      </c>
      <c r="HX232" s="61" t="str">
        <f t="shared" si="87"/>
        <v/>
      </c>
      <c r="HY232" s="61" t="str">
        <f t="shared" si="87"/>
        <v/>
      </c>
      <c r="HZ232" s="61" t="str">
        <f t="shared" si="87"/>
        <v/>
      </c>
      <c r="IA232" s="61" t="str">
        <f t="shared" si="87"/>
        <v/>
      </c>
      <c r="IB232" s="61" t="str">
        <f t="shared" si="87"/>
        <v/>
      </c>
      <c r="IC232" s="61" t="str">
        <f t="shared" si="87"/>
        <v/>
      </c>
      <c r="ID232" s="61" t="str">
        <f t="shared" si="87"/>
        <v/>
      </c>
      <c r="IE232" s="61" t="str">
        <f t="shared" si="87"/>
        <v/>
      </c>
      <c r="IF232" s="61" t="str">
        <f t="shared" si="87"/>
        <v/>
      </c>
      <c r="IG232" s="61" t="str">
        <f t="shared" si="87"/>
        <v/>
      </c>
      <c r="IH232" s="61" t="str">
        <f t="shared" si="87"/>
        <v/>
      </c>
      <c r="II232" s="61" t="str">
        <f t="shared" si="87"/>
        <v/>
      </c>
      <c r="IJ232" s="61" t="str">
        <f t="shared" si="87"/>
        <v/>
      </c>
      <c r="IK232" s="61" t="str">
        <f t="shared" si="87"/>
        <v/>
      </c>
      <c r="IL232" s="61" t="str">
        <f t="shared" si="87"/>
        <v/>
      </c>
      <c r="IM232" s="61" t="str">
        <f t="shared" si="87"/>
        <v/>
      </c>
      <c r="IN232" s="61" t="str">
        <f t="shared" si="87"/>
        <v/>
      </c>
    </row>
    <row r="233" spans="1:248" ht="13.5">
      <c r="A233" s="46" t="s">
        <v>1607</v>
      </c>
      <c r="B233" s="52" t="s">
        <v>516</v>
      </c>
      <c r="C233" s="64">
        <v>1</v>
      </c>
      <c r="D233" s="62">
        <v>75255</v>
      </c>
      <c r="E233" s="62">
        <v>53791</v>
      </c>
      <c r="F233" s="62">
        <v>60619</v>
      </c>
      <c r="G233" s="62">
        <v>71577</v>
      </c>
      <c r="H233" s="62">
        <v>65139</v>
      </c>
      <c r="I233" s="62">
        <v>59403</v>
      </c>
      <c r="J233" s="62">
        <v>55239</v>
      </c>
      <c r="K233" s="62">
        <v>51297</v>
      </c>
      <c r="L233" s="62">
        <v>51406</v>
      </c>
      <c r="M233" s="62">
        <v>50260</v>
      </c>
      <c r="N233" s="62">
        <v>54975</v>
      </c>
      <c r="O233" s="62">
        <v>54679</v>
      </c>
      <c r="P233" s="62">
        <v>76918</v>
      </c>
      <c r="Q233" s="62">
        <v>18282</v>
      </c>
      <c r="R233" s="62">
        <v>38694</v>
      </c>
      <c r="S233" s="62">
        <v>46636</v>
      </c>
      <c r="T233" s="62">
        <v>45079</v>
      </c>
      <c r="U233" s="62">
        <v>45641</v>
      </c>
      <c r="V233" s="62">
        <v>37069</v>
      </c>
      <c r="W233" s="62">
        <v>37729</v>
      </c>
      <c r="X233" s="62">
        <v>31361</v>
      </c>
      <c r="Y233" s="62">
        <v>26165</v>
      </c>
      <c r="Z233" s="62">
        <v>45349</v>
      </c>
      <c r="AA233" s="62">
        <v>50353</v>
      </c>
      <c r="AB233" s="71">
        <v>81229</v>
      </c>
      <c r="AC233" s="1138">
        <v>16968</v>
      </c>
      <c r="AD233" s="1144">
        <v>34089</v>
      </c>
      <c r="AE233" s="46">
        <v>47375</v>
      </c>
      <c r="AF233" s="1252">
        <v>55442</v>
      </c>
      <c r="AG233" s="1270">
        <v>64538</v>
      </c>
      <c r="AH233" s="1277">
        <v>94647</v>
      </c>
      <c r="AI233" s="1300">
        <v>25079</v>
      </c>
    </row>
    <row r="234" spans="1:248" ht="13.5">
      <c r="A234" s="46" t="s">
        <v>1607</v>
      </c>
      <c r="B234" s="52" t="s">
        <v>525</v>
      </c>
      <c r="C234" s="44">
        <v>2</v>
      </c>
      <c r="D234" s="62">
        <v>7535</v>
      </c>
      <c r="E234" s="62">
        <v>5868</v>
      </c>
      <c r="F234" s="62">
        <v>6523</v>
      </c>
      <c r="G234" s="62">
        <v>7279</v>
      </c>
      <c r="H234" s="62">
        <v>5460</v>
      </c>
      <c r="I234" s="62">
        <v>4654</v>
      </c>
      <c r="J234" s="62">
        <v>4467</v>
      </c>
      <c r="K234" s="62">
        <v>4096</v>
      </c>
      <c r="L234" s="62">
        <v>4931</v>
      </c>
      <c r="M234" s="62">
        <v>4868</v>
      </c>
      <c r="N234" s="62">
        <v>4701</v>
      </c>
      <c r="O234" s="62">
        <v>4568</v>
      </c>
      <c r="P234" s="62">
        <v>6207</v>
      </c>
      <c r="Q234" s="62">
        <v>1536</v>
      </c>
      <c r="R234" s="62">
        <v>3512</v>
      </c>
      <c r="S234" s="62">
        <v>4087</v>
      </c>
      <c r="T234" s="62">
        <v>4214</v>
      </c>
      <c r="U234" s="62">
        <v>3785</v>
      </c>
      <c r="V234" s="62">
        <v>3187</v>
      </c>
      <c r="W234" s="62">
        <v>2952</v>
      </c>
      <c r="X234" s="62">
        <v>2398</v>
      </c>
      <c r="Y234" s="62">
        <v>2227</v>
      </c>
      <c r="Z234" s="62">
        <v>4239</v>
      </c>
      <c r="AA234" s="62">
        <v>5069</v>
      </c>
      <c r="AB234" s="71">
        <v>7565</v>
      </c>
      <c r="AC234" s="1138">
        <v>1213</v>
      </c>
      <c r="AD234" s="1144">
        <v>3189</v>
      </c>
      <c r="AE234" s="46">
        <v>5466</v>
      </c>
      <c r="AF234" s="1252">
        <v>6603</v>
      </c>
      <c r="AG234" s="1270">
        <v>7677</v>
      </c>
      <c r="AH234" s="1277">
        <v>10237</v>
      </c>
      <c r="AI234" s="1300">
        <v>2201</v>
      </c>
    </row>
    <row r="235" spans="1:248" ht="13.5">
      <c r="A235" s="46" t="s">
        <v>1607</v>
      </c>
      <c r="B235" s="56" t="s">
        <v>1576</v>
      </c>
      <c r="C235" s="67"/>
      <c r="D235" s="63">
        <v>52</v>
      </c>
      <c r="E235" s="63">
        <v>53</v>
      </c>
      <c r="F235" s="63">
        <v>50</v>
      </c>
      <c r="G235" s="63">
        <v>73</v>
      </c>
      <c r="H235" s="63">
        <v>65</v>
      </c>
      <c r="I235" s="63">
        <v>55</v>
      </c>
      <c r="J235" s="63">
        <v>54</v>
      </c>
      <c r="K235" s="63">
        <v>44</v>
      </c>
      <c r="L235" s="63">
        <v>38</v>
      </c>
      <c r="M235" s="63">
        <v>52</v>
      </c>
      <c r="N235" s="63">
        <v>39</v>
      </c>
      <c r="O235" s="63">
        <v>49</v>
      </c>
      <c r="P235" s="63">
        <v>73</v>
      </c>
      <c r="Q235" s="63">
        <v>17</v>
      </c>
      <c r="R235" s="63">
        <v>34</v>
      </c>
      <c r="S235" s="63">
        <v>31</v>
      </c>
      <c r="T235" s="63">
        <v>57</v>
      </c>
      <c r="U235" s="63">
        <v>49</v>
      </c>
      <c r="V235" s="63">
        <v>44</v>
      </c>
      <c r="W235" s="63">
        <v>43</v>
      </c>
      <c r="X235" s="63">
        <v>32</v>
      </c>
      <c r="Y235" s="63">
        <v>24</v>
      </c>
      <c r="Z235" s="63">
        <v>34</v>
      </c>
      <c r="AA235" s="63">
        <v>48</v>
      </c>
      <c r="AB235" s="72">
        <v>65</v>
      </c>
      <c r="AC235" s="1139">
        <v>19</v>
      </c>
      <c r="AD235" s="1145">
        <v>30</v>
      </c>
      <c r="AE235" s="46">
        <v>34</v>
      </c>
      <c r="AF235" s="1253">
        <v>55</v>
      </c>
      <c r="AG235" s="1271">
        <v>69</v>
      </c>
      <c r="AH235" s="1278">
        <v>102</v>
      </c>
      <c r="AI235" s="1301">
        <v>14</v>
      </c>
    </row>
    <row r="236" spans="1:248" ht="13.5">
      <c r="A236" s="46" t="s">
        <v>1607</v>
      </c>
      <c r="B236" s="56" t="s">
        <v>1577</v>
      </c>
      <c r="C236" s="67"/>
      <c r="D236" s="63">
        <v>93</v>
      </c>
      <c r="E236" s="63">
        <v>167</v>
      </c>
      <c r="F236" s="63">
        <v>76</v>
      </c>
      <c r="G236" s="63">
        <v>81</v>
      </c>
      <c r="H236" s="63">
        <v>63</v>
      </c>
      <c r="I236" s="63">
        <v>36</v>
      </c>
      <c r="J236" s="63">
        <v>44</v>
      </c>
      <c r="K236" s="63">
        <v>45</v>
      </c>
      <c r="L236" s="63">
        <v>45</v>
      </c>
      <c r="M236" s="63">
        <v>66</v>
      </c>
      <c r="N236" s="63">
        <v>39</v>
      </c>
      <c r="O236" s="63">
        <v>40</v>
      </c>
      <c r="P236" s="63">
        <v>68</v>
      </c>
      <c r="Q236" s="63">
        <v>14</v>
      </c>
      <c r="R236" s="63">
        <v>34</v>
      </c>
      <c r="S236" s="63">
        <v>50</v>
      </c>
      <c r="T236" s="63">
        <v>41</v>
      </c>
      <c r="U236" s="63">
        <v>51</v>
      </c>
      <c r="V236" s="63">
        <v>35</v>
      </c>
      <c r="W236" s="63">
        <v>44</v>
      </c>
      <c r="X236" s="63">
        <v>43</v>
      </c>
      <c r="Y236" s="63">
        <v>31</v>
      </c>
      <c r="Z236" s="63">
        <v>35</v>
      </c>
      <c r="AA236" s="63">
        <v>68</v>
      </c>
      <c r="AB236" s="72">
        <v>82</v>
      </c>
      <c r="AC236" s="1139">
        <v>6</v>
      </c>
      <c r="AD236" s="1145">
        <v>39</v>
      </c>
      <c r="AE236" s="46">
        <v>64</v>
      </c>
      <c r="AF236" s="1253">
        <v>71</v>
      </c>
      <c r="AG236" s="1271">
        <v>85</v>
      </c>
      <c r="AH236" s="1278">
        <v>172</v>
      </c>
      <c r="AI236" s="1301">
        <v>28</v>
      </c>
    </row>
    <row r="237" spans="1:248" ht="13.5">
      <c r="A237" s="46" t="s">
        <v>1607</v>
      </c>
      <c r="B237" s="56" t="s">
        <v>1578</v>
      </c>
      <c r="C237" s="67"/>
      <c r="D237" s="63">
        <v>133</v>
      </c>
      <c r="E237" s="63">
        <v>70</v>
      </c>
      <c r="F237" s="63">
        <v>88</v>
      </c>
      <c r="G237" s="63">
        <v>120</v>
      </c>
      <c r="H237" s="63">
        <v>87</v>
      </c>
      <c r="I237" s="63">
        <v>72</v>
      </c>
      <c r="J237" s="63">
        <v>57</v>
      </c>
      <c r="K237" s="63">
        <v>59</v>
      </c>
      <c r="L237" s="63">
        <v>51</v>
      </c>
      <c r="M237" s="63">
        <v>62</v>
      </c>
      <c r="N237" s="63">
        <v>70</v>
      </c>
      <c r="O237" s="63">
        <v>90</v>
      </c>
      <c r="P237" s="63">
        <v>127</v>
      </c>
      <c r="Q237" s="63">
        <v>11</v>
      </c>
      <c r="R237" s="63">
        <v>51</v>
      </c>
      <c r="S237" s="63">
        <v>88</v>
      </c>
      <c r="T237" s="63">
        <v>69</v>
      </c>
      <c r="U237" s="63">
        <v>64</v>
      </c>
      <c r="V237" s="63">
        <v>70</v>
      </c>
      <c r="W237" s="63">
        <v>57</v>
      </c>
      <c r="X237" s="63">
        <v>42</v>
      </c>
      <c r="Y237" s="63">
        <v>27</v>
      </c>
      <c r="Z237" s="63">
        <v>66</v>
      </c>
      <c r="AA237" s="63">
        <v>55</v>
      </c>
      <c r="AB237" s="72">
        <v>104</v>
      </c>
      <c r="AC237" s="1139">
        <v>22</v>
      </c>
      <c r="AD237" s="1145">
        <v>44</v>
      </c>
      <c r="AE237" s="46">
        <v>85</v>
      </c>
      <c r="AF237" s="1253">
        <v>87</v>
      </c>
      <c r="AG237" s="1271">
        <v>86</v>
      </c>
      <c r="AH237" s="1278">
        <v>162</v>
      </c>
      <c r="AI237" s="1301">
        <v>20</v>
      </c>
    </row>
    <row r="238" spans="1:248" ht="13.5">
      <c r="A238" s="46" t="s">
        <v>1607</v>
      </c>
      <c r="B238" s="56" t="s">
        <v>1579</v>
      </c>
      <c r="C238" s="67"/>
      <c r="D238" s="63">
        <v>172</v>
      </c>
      <c r="E238" s="63">
        <v>190</v>
      </c>
      <c r="F238" s="63">
        <v>239</v>
      </c>
      <c r="G238" s="63">
        <v>255</v>
      </c>
      <c r="H238" s="63">
        <v>183</v>
      </c>
      <c r="I238" s="63">
        <v>142</v>
      </c>
      <c r="J238" s="63">
        <v>116</v>
      </c>
      <c r="K238" s="63">
        <v>117</v>
      </c>
      <c r="L238" s="63">
        <v>170</v>
      </c>
      <c r="M238" s="63">
        <v>133</v>
      </c>
      <c r="N238" s="63">
        <v>140</v>
      </c>
      <c r="O238" s="63">
        <v>138</v>
      </c>
      <c r="P238" s="63">
        <v>165</v>
      </c>
      <c r="Q238" s="63">
        <v>26</v>
      </c>
      <c r="R238" s="63">
        <v>87</v>
      </c>
      <c r="S238" s="63">
        <v>104</v>
      </c>
      <c r="T238" s="63">
        <v>111</v>
      </c>
      <c r="U238" s="63">
        <v>105</v>
      </c>
      <c r="V238" s="63">
        <v>80</v>
      </c>
      <c r="W238" s="63">
        <v>76</v>
      </c>
      <c r="X238" s="63">
        <v>63</v>
      </c>
      <c r="Y238" s="63">
        <v>67</v>
      </c>
      <c r="Z238" s="63">
        <v>113</v>
      </c>
      <c r="AA238" s="63">
        <v>111</v>
      </c>
      <c r="AB238" s="72">
        <v>209</v>
      </c>
      <c r="AC238" s="1139">
        <v>35</v>
      </c>
      <c r="AD238" s="1145">
        <v>116</v>
      </c>
      <c r="AE238" s="46">
        <v>171</v>
      </c>
      <c r="AF238" s="1253">
        <v>234</v>
      </c>
      <c r="AG238" s="1271">
        <v>257</v>
      </c>
      <c r="AH238" s="1278">
        <v>409</v>
      </c>
      <c r="AI238" s="1301">
        <v>66</v>
      </c>
    </row>
    <row r="239" spans="1:248" ht="13.5">
      <c r="A239" s="46" t="s">
        <v>1607</v>
      </c>
      <c r="B239" s="56" t="s">
        <v>1580</v>
      </c>
      <c r="C239" s="67"/>
      <c r="D239" s="63">
        <v>187</v>
      </c>
      <c r="E239" s="63">
        <v>137</v>
      </c>
      <c r="F239" s="63">
        <v>142</v>
      </c>
      <c r="G239" s="63">
        <v>131</v>
      </c>
      <c r="H239" s="63">
        <v>130</v>
      </c>
      <c r="I239" s="63">
        <v>92</v>
      </c>
      <c r="J239" s="63">
        <v>88</v>
      </c>
      <c r="K239" s="63">
        <v>72</v>
      </c>
      <c r="L239" s="63">
        <v>94</v>
      </c>
      <c r="M239" s="63">
        <v>82</v>
      </c>
      <c r="N239" s="63">
        <v>94</v>
      </c>
      <c r="O239" s="63">
        <v>90</v>
      </c>
      <c r="P239" s="63">
        <v>138</v>
      </c>
      <c r="Q239" s="63">
        <v>34</v>
      </c>
      <c r="R239" s="63">
        <v>52</v>
      </c>
      <c r="S239" s="63">
        <v>89</v>
      </c>
      <c r="T239" s="63">
        <v>68</v>
      </c>
      <c r="U239" s="63">
        <v>73</v>
      </c>
      <c r="V239" s="63">
        <v>50</v>
      </c>
      <c r="W239" s="63">
        <v>66</v>
      </c>
      <c r="X239" s="63">
        <v>41</v>
      </c>
      <c r="Y239" s="63">
        <v>40</v>
      </c>
      <c r="Z239" s="63">
        <v>85</v>
      </c>
      <c r="AA239" s="63">
        <v>111</v>
      </c>
      <c r="AB239" s="72">
        <v>138</v>
      </c>
      <c r="AC239" s="1139">
        <v>17</v>
      </c>
      <c r="AD239" s="1145">
        <v>63</v>
      </c>
      <c r="AE239" s="46">
        <v>95</v>
      </c>
      <c r="AF239" s="1253">
        <v>127</v>
      </c>
      <c r="AG239" s="1271">
        <v>131</v>
      </c>
      <c r="AH239" s="1278">
        <v>214</v>
      </c>
      <c r="AI239" s="1301">
        <v>41</v>
      </c>
    </row>
    <row r="240" spans="1:248" ht="13.5">
      <c r="A240" s="46" t="s">
        <v>1607</v>
      </c>
      <c r="B240" s="56" t="s">
        <v>1581</v>
      </c>
      <c r="C240" s="67"/>
      <c r="D240" s="63">
        <v>172</v>
      </c>
      <c r="E240" s="63">
        <v>164</v>
      </c>
      <c r="F240" s="63">
        <v>215</v>
      </c>
      <c r="G240" s="63">
        <v>279</v>
      </c>
      <c r="H240" s="63">
        <v>153</v>
      </c>
      <c r="I240" s="63">
        <v>194</v>
      </c>
      <c r="J240" s="63">
        <v>153</v>
      </c>
      <c r="K240" s="63">
        <v>130</v>
      </c>
      <c r="L240" s="63">
        <v>144</v>
      </c>
      <c r="M240" s="63">
        <v>157</v>
      </c>
      <c r="N240" s="63">
        <v>157</v>
      </c>
      <c r="O240" s="63">
        <v>168</v>
      </c>
      <c r="P240" s="63">
        <v>183</v>
      </c>
      <c r="Q240" s="63">
        <v>57</v>
      </c>
      <c r="R240" s="63">
        <v>100</v>
      </c>
      <c r="S240" s="63">
        <v>147</v>
      </c>
      <c r="T240" s="63">
        <v>303</v>
      </c>
      <c r="U240" s="63">
        <v>161</v>
      </c>
      <c r="V240" s="63">
        <v>126</v>
      </c>
      <c r="W240" s="63">
        <v>137</v>
      </c>
      <c r="X240" s="63">
        <v>69</v>
      </c>
      <c r="Y240" s="63">
        <v>85</v>
      </c>
      <c r="Z240" s="63">
        <v>156</v>
      </c>
      <c r="AA240" s="63">
        <v>158</v>
      </c>
      <c r="AB240" s="72">
        <v>232</v>
      </c>
      <c r="AC240" s="1139">
        <v>27</v>
      </c>
      <c r="AD240" s="1145">
        <v>134</v>
      </c>
      <c r="AE240" s="46">
        <v>164</v>
      </c>
      <c r="AF240" s="1253">
        <v>204</v>
      </c>
      <c r="AG240" s="1271">
        <v>257</v>
      </c>
      <c r="AH240" s="1278">
        <v>315</v>
      </c>
      <c r="AI240" s="1301">
        <v>100</v>
      </c>
    </row>
    <row r="241" spans="1:35" ht="13.5">
      <c r="A241" s="46" t="s">
        <v>1607</v>
      </c>
      <c r="B241" s="56" t="s">
        <v>1582</v>
      </c>
      <c r="C241" s="67"/>
      <c r="D241" s="63">
        <v>157</v>
      </c>
      <c r="E241" s="63">
        <v>147</v>
      </c>
      <c r="F241" s="63">
        <v>163</v>
      </c>
      <c r="G241" s="63">
        <v>226</v>
      </c>
      <c r="H241" s="63">
        <v>219</v>
      </c>
      <c r="I241" s="63">
        <v>151</v>
      </c>
      <c r="J241" s="63">
        <v>130</v>
      </c>
      <c r="K241" s="63">
        <v>158</v>
      </c>
      <c r="L241" s="63">
        <v>166</v>
      </c>
      <c r="M241" s="63">
        <v>168</v>
      </c>
      <c r="N241" s="63">
        <v>168</v>
      </c>
      <c r="O241" s="63">
        <v>151</v>
      </c>
      <c r="P241" s="63">
        <v>186</v>
      </c>
      <c r="Q241" s="63">
        <v>45</v>
      </c>
      <c r="R241" s="63">
        <v>114</v>
      </c>
      <c r="S241" s="63">
        <v>157</v>
      </c>
      <c r="T241" s="63">
        <v>149</v>
      </c>
      <c r="U241" s="63">
        <v>146</v>
      </c>
      <c r="V241" s="63">
        <v>99</v>
      </c>
      <c r="W241" s="63">
        <v>105</v>
      </c>
      <c r="X241" s="63">
        <v>67</v>
      </c>
      <c r="Y241" s="63">
        <v>67</v>
      </c>
      <c r="Z241" s="63">
        <v>130</v>
      </c>
      <c r="AA241" s="63">
        <v>128</v>
      </c>
      <c r="AB241" s="72">
        <v>207</v>
      </c>
      <c r="AC241" s="1139">
        <v>39</v>
      </c>
      <c r="AD241" s="1145">
        <v>72</v>
      </c>
      <c r="AE241" s="46">
        <v>143</v>
      </c>
      <c r="AF241" s="1253">
        <v>209</v>
      </c>
      <c r="AG241" s="1271">
        <v>230</v>
      </c>
      <c r="AH241" s="1278">
        <v>296</v>
      </c>
      <c r="AI241" s="1301">
        <v>80</v>
      </c>
    </row>
    <row r="242" spans="1:35" ht="13.5">
      <c r="A242" s="46" t="s">
        <v>1607</v>
      </c>
      <c r="B242" s="56" t="s">
        <v>1583</v>
      </c>
      <c r="C242" s="67"/>
      <c r="D242" s="63">
        <v>277</v>
      </c>
      <c r="E242" s="63">
        <v>333</v>
      </c>
      <c r="F242" s="63">
        <v>397</v>
      </c>
      <c r="G242" s="63">
        <v>451</v>
      </c>
      <c r="H242" s="63">
        <v>328</v>
      </c>
      <c r="I242" s="63">
        <v>275</v>
      </c>
      <c r="J242" s="63">
        <v>222</v>
      </c>
      <c r="K242" s="63">
        <v>201</v>
      </c>
      <c r="L242" s="63">
        <v>239</v>
      </c>
      <c r="M242" s="63">
        <v>247</v>
      </c>
      <c r="N242" s="63">
        <v>286</v>
      </c>
      <c r="O242" s="63">
        <v>221</v>
      </c>
      <c r="P242" s="63">
        <v>290</v>
      </c>
      <c r="Q242" s="63">
        <v>71</v>
      </c>
      <c r="R242" s="63">
        <v>210</v>
      </c>
      <c r="S242" s="63">
        <v>208</v>
      </c>
      <c r="T242" s="63">
        <v>202</v>
      </c>
      <c r="U242" s="63">
        <v>207</v>
      </c>
      <c r="V242" s="63">
        <v>179</v>
      </c>
      <c r="W242" s="63">
        <v>157</v>
      </c>
      <c r="X242" s="63">
        <v>111</v>
      </c>
      <c r="Y242" s="63">
        <v>136</v>
      </c>
      <c r="Z242" s="63">
        <v>241</v>
      </c>
      <c r="AA242" s="63">
        <v>230</v>
      </c>
      <c r="AB242" s="72">
        <v>329</v>
      </c>
      <c r="AC242" s="1139">
        <v>84</v>
      </c>
      <c r="AD242" s="1145">
        <v>158</v>
      </c>
      <c r="AE242" s="46">
        <v>318</v>
      </c>
      <c r="AF242" s="1253">
        <v>299</v>
      </c>
      <c r="AG242" s="1271">
        <v>402</v>
      </c>
      <c r="AH242" s="1278">
        <v>563</v>
      </c>
      <c r="AI242" s="1301">
        <v>174</v>
      </c>
    </row>
    <row r="243" spans="1:35" ht="13.5">
      <c r="A243" s="46" t="s">
        <v>1607</v>
      </c>
      <c r="B243" s="56" t="s">
        <v>1584</v>
      </c>
      <c r="C243" s="67"/>
      <c r="D243" s="63">
        <v>80</v>
      </c>
      <c r="E243" s="63">
        <v>108</v>
      </c>
      <c r="F243" s="63">
        <v>93</v>
      </c>
      <c r="G243" s="63">
        <v>165</v>
      </c>
      <c r="H243" s="63">
        <v>103</v>
      </c>
      <c r="I243" s="63">
        <v>88</v>
      </c>
      <c r="J243" s="63">
        <v>86</v>
      </c>
      <c r="K243" s="63">
        <v>63</v>
      </c>
      <c r="L243" s="63">
        <v>78</v>
      </c>
      <c r="M243" s="63">
        <v>110</v>
      </c>
      <c r="N243" s="63">
        <v>102</v>
      </c>
      <c r="O243" s="63">
        <v>87</v>
      </c>
      <c r="P243" s="63">
        <v>136</v>
      </c>
      <c r="Q243" s="63">
        <v>25</v>
      </c>
      <c r="R243" s="63">
        <v>61</v>
      </c>
      <c r="S243" s="63">
        <v>80</v>
      </c>
      <c r="T243" s="63">
        <v>89</v>
      </c>
      <c r="U243" s="63">
        <v>71</v>
      </c>
      <c r="V243" s="63">
        <v>64</v>
      </c>
      <c r="W243" s="63">
        <v>60</v>
      </c>
      <c r="X243" s="63">
        <v>55</v>
      </c>
      <c r="Y243" s="63">
        <v>38</v>
      </c>
      <c r="Z243" s="63">
        <v>94</v>
      </c>
      <c r="AA243" s="63">
        <v>86</v>
      </c>
      <c r="AB243" s="72">
        <v>128</v>
      </c>
      <c r="AC243" s="1139">
        <v>10</v>
      </c>
      <c r="AD243" s="1145">
        <v>34</v>
      </c>
      <c r="AE243" s="46">
        <v>103</v>
      </c>
      <c r="AF243" s="1253">
        <v>117</v>
      </c>
      <c r="AG243" s="1271">
        <v>133</v>
      </c>
      <c r="AH243" s="1278">
        <v>207</v>
      </c>
      <c r="AI243" s="1301">
        <v>48</v>
      </c>
    </row>
    <row r="244" spans="1:35" ht="13.5">
      <c r="A244" s="46" t="s">
        <v>1607</v>
      </c>
      <c r="B244" s="56" t="s">
        <v>1585</v>
      </c>
      <c r="C244" s="67"/>
      <c r="D244" s="63">
        <v>277</v>
      </c>
      <c r="E244" s="63">
        <v>231</v>
      </c>
      <c r="F244" s="63">
        <v>286</v>
      </c>
      <c r="G244" s="63">
        <v>341</v>
      </c>
      <c r="H244" s="63">
        <v>298</v>
      </c>
      <c r="I244" s="63">
        <v>236</v>
      </c>
      <c r="J244" s="63">
        <v>206</v>
      </c>
      <c r="K244" s="63">
        <v>187</v>
      </c>
      <c r="L244" s="63">
        <v>226</v>
      </c>
      <c r="M244" s="63">
        <v>259</v>
      </c>
      <c r="N244" s="63">
        <v>240</v>
      </c>
      <c r="O244" s="63">
        <v>202</v>
      </c>
      <c r="P244" s="63">
        <v>253</v>
      </c>
      <c r="Q244" s="63">
        <v>57</v>
      </c>
      <c r="R244" s="63">
        <v>157</v>
      </c>
      <c r="S244" s="63">
        <v>194</v>
      </c>
      <c r="T244" s="63">
        <v>207</v>
      </c>
      <c r="U244" s="63">
        <v>171</v>
      </c>
      <c r="V244" s="63">
        <v>158</v>
      </c>
      <c r="W244" s="63">
        <v>155</v>
      </c>
      <c r="X244" s="63">
        <v>127</v>
      </c>
      <c r="Y244" s="63">
        <v>123</v>
      </c>
      <c r="Z244" s="63">
        <v>214</v>
      </c>
      <c r="AA244" s="63">
        <v>238</v>
      </c>
      <c r="AB244" s="72">
        <v>296</v>
      </c>
      <c r="AC244" s="1139">
        <v>49</v>
      </c>
      <c r="AD244" s="1145">
        <v>160</v>
      </c>
      <c r="AE244" s="46">
        <v>257</v>
      </c>
      <c r="AF244" s="1253">
        <v>321</v>
      </c>
      <c r="AG244" s="1271">
        <v>352</v>
      </c>
      <c r="AH244" s="1278">
        <v>489</v>
      </c>
      <c r="AI244" s="1301">
        <v>109</v>
      </c>
    </row>
    <row r="245" spans="1:35" ht="13.5">
      <c r="A245" s="46" t="s">
        <v>1607</v>
      </c>
      <c r="B245" s="56" t="s">
        <v>1586</v>
      </c>
      <c r="C245" s="67"/>
      <c r="D245" s="63">
        <v>717</v>
      </c>
      <c r="E245" s="63">
        <v>546</v>
      </c>
      <c r="F245" s="63">
        <v>602</v>
      </c>
      <c r="G245" s="63">
        <v>719</v>
      </c>
      <c r="H245" s="63">
        <v>494</v>
      </c>
      <c r="I245" s="63">
        <v>409</v>
      </c>
      <c r="J245" s="63">
        <v>398</v>
      </c>
      <c r="K245" s="63">
        <v>389</v>
      </c>
      <c r="L245" s="63">
        <v>450</v>
      </c>
      <c r="M245" s="63">
        <v>472</v>
      </c>
      <c r="N245" s="63">
        <v>476</v>
      </c>
      <c r="O245" s="63">
        <v>464</v>
      </c>
      <c r="P245" s="63">
        <v>623</v>
      </c>
      <c r="Q245" s="63">
        <v>130</v>
      </c>
      <c r="R245" s="63">
        <v>309</v>
      </c>
      <c r="S245" s="63">
        <v>385</v>
      </c>
      <c r="T245" s="63">
        <v>368</v>
      </c>
      <c r="U245" s="63">
        <v>344</v>
      </c>
      <c r="V245" s="63">
        <v>307</v>
      </c>
      <c r="W245" s="63">
        <v>315</v>
      </c>
      <c r="X245" s="63">
        <v>248</v>
      </c>
      <c r="Y245" s="63">
        <v>227</v>
      </c>
      <c r="Z245" s="63">
        <v>456</v>
      </c>
      <c r="AA245" s="63">
        <v>581</v>
      </c>
      <c r="AB245" s="72">
        <v>857</v>
      </c>
      <c r="AC245" s="1139">
        <v>94</v>
      </c>
      <c r="AD245" s="1145">
        <v>330</v>
      </c>
      <c r="AE245" s="46">
        <v>523</v>
      </c>
      <c r="AF245" s="1253">
        <v>658</v>
      </c>
      <c r="AG245" s="1271">
        <v>740</v>
      </c>
      <c r="AH245" s="1277">
        <v>1003</v>
      </c>
      <c r="AI245" s="1301">
        <v>217</v>
      </c>
    </row>
    <row r="246" spans="1:35" ht="13.5">
      <c r="A246" s="46" t="s">
        <v>1607</v>
      </c>
      <c r="B246" s="56" t="s">
        <v>1587</v>
      </c>
      <c r="C246" s="67"/>
      <c r="D246" s="63">
        <v>277</v>
      </c>
      <c r="E246" s="63">
        <v>137</v>
      </c>
      <c r="F246" s="63">
        <v>205</v>
      </c>
      <c r="G246" s="63">
        <v>289</v>
      </c>
      <c r="H246" s="63">
        <v>180</v>
      </c>
      <c r="I246" s="63">
        <v>176</v>
      </c>
      <c r="J246" s="63">
        <v>152</v>
      </c>
      <c r="K246" s="63">
        <v>125</v>
      </c>
      <c r="L246" s="63">
        <v>138</v>
      </c>
      <c r="M246" s="63">
        <v>194</v>
      </c>
      <c r="N246" s="63">
        <v>146</v>
      </c>
      <c r="O246" s="63">
        <v>110</v>
      </c>
      <c r="P246" s="63">
        <v>186</v>
      </c>
      <c r="Q246" s="63">
        <v>46</v>
      </c>
      <c r="R246" s="63">
        <v>127</v>
      </c>
      <c r="S246" s="63">
        <v>121</v>
      </c>
      <c r="T246" s="63">
        <v>158</v>
      </c>
      <c r="U246" s="63">
        <v>108</v>
      </c>
      <c r="V246" s="63">
        <v>97</v>
      </c>
      <c r="W246" s="63">
        <v>85</v>
      </c>
      <c r="X246" s="63">
        <v>87</v>
      </c>
      <c r="Y246" s="63">
        <v>82</v>
      </c>
      <c r="Z246" s="63">
        <v>126</v>
      </c>
      <c r="AA246" s="63">
        <v>169</v>
      </c>
      <c r="AB246" s="72">
        <v>240</v>
      </c>
      <c r="AC246" s="1139">
        <v>95</v>
      </c>
      <c r="AD246" s="1145">
        <v>112</v>
      </c>
      <c r="AE246" s="46">
        <v>159</v>
      </c>
      <c r="AF246" s="1253">
        <v>245</v>
      </c>
      <c r="AG246" s="1271">
        <v>279</v>
      </c>
      <c r="AH246" s="1278">
        <v>348</v>
      </c>
      <c r="AI246" s="1301">
        <v>119</v>
      </c>
    </row>
    <row r="247" spans="1:35" ht="13.5">
      <c r="A247" s="46" t="s">
        <v>1607</v>
      </c>
      <c r="B247" s="56" t="s">
        <v>1588</v>
      </c>
      <c r="C247" s="67"/>
      <c r="D247" s="63">
        <v>164</v>
      </c>
      <c r="E247" s="63">
        <v>142</v>
      </c>
      <c r="F247" s="63">
        <v>171</v>
      </c>
      <c r="G247" s="63">
        <v>223</v>
      </c>
      <c r="H247" s="63">
        <v>164</v>
      </c>
      <c r="I247" s="63">
        <v>195</v>
      </c>
      <c r="J247" s="63">
        <v>169</v>
      </c>
      <c r="K247" s="63">
        <v>107</v>
      </c>
      <c r="L247" s="63">
        <v>122</v>
      </c>
      <c r="M247" s="63">
        <v>119</v>
      </c>
      <c r="N247" s="63">
        <v>103</v>
      </c>
      <c r="O247" s="63">
        <v>119</v>
      </c>
      <c r="P247" s="63">
        <v>161</v>
      </c>
      <c r="Q247" s="63">
        <v>40</v>
      </c>
      <c r="R247" s="63">
        <v>82</v>
      </c>
      <c r="S247" s="63">
        <v>106</v>
      </c>
      <c r="T247" s="63">
        <v>121</v>
      </c>
      <c r="U247" s="63">
        <v>104</v>
      </c>
      <c r="V247" s="63">
        <v>88</v>
      </c>
      <c r="W247" s="63">
        <v>73</v>
      </c>
      <c r="X247" s="63">
        <v>66</v>
      </c>
      <c r="Y247" s="63">
        <v>51</v>
      </c>
      <c r="Z247" s="63">
        <v>115</v>
      </c>
      <c r="AA247" s="63">
        <v>131</v>
      </c>
      <c r="AB247" s="72">
        <v>149</v>
      </c>
      <c r="AC247" s="1139">
        <v>32</v>
      </c>
      <c r="AD247" s="1145">
        <v>72</v>
      </c>
      <c r="AE247" s="46">
        <v>104</v>
      </c>
      <c r="AF247" s="1253">
        <v>120</v>
      </c>
      <c r="AG247" s="1271">
        <v>165</v>
      </c>
      <c r="AH247" s="1278">
        <v>288</v>
      </c>
      <c r="AI247" s="1301">
        <v>80</v>
      </c>
    </row>
    <row r="248" spans="1:35" ht="13.5">
      <c r="A248" s="46" t="s">
        <v>1607</v>
      </c>
      <c r="B248" s="56" t="s">
        <v>1589</v>
      </c>
      <c r="C248" s="67"/>
      <c r="D248" s="63">
        <v>239</v>
      </c>
      <c r="E248" s="63">
        <v>202</v>
      </c>
      <c r="F248" s="63">
        <v>267</v>
      </c>
      <c r="G248" s="63">
        <v>262</v>
      </c>
      <c r="H248" s="63">
        <v>195</v>
      </c>
      <c r="I248" s="63">
        <v>151</v>
      </c>
      <c r="J248" s="63">
        <v>137</v>
      </c>
      <c r="K248" s="63">
        <v>135</v>
      </c>
      <c r="L248" s="63">
        <v>198</v>
      </c>
      <c r="M248" s="63">
        <v>136</v>
      </c>
      <c r="N248" s="63">
        <v>186</v>
      </c>
      <c r="O248" s="63">
        <v>157</v>
      </c>
      <c r="P248" s="63">
        <v>246</v>
      </c>
      <c r="Q248" s="63">
        <v>46</v>
      </c>
      <c r="R248" s="63">
        <v>104</v>
      </c>
      <c r="S248" s="63">
        <v>131</v>
      </c>
      <c r="T248" s="63">
        <v>170</v>
      </c>
      <c r="U248" s="63">
        <v>131</v>
      </c>
      <c r="V248" s="63">
        <v>147</v>
      </c>
      <c r="W248" s="63">
        <v>109</v>
      </c>
      <c r="X248" s="63">
        <v>126</v>
      </c>
      <c r="Y248" s="63">
        <v>124</v>
      </c>
      <c r="Z248" s="63">
        <v>132</v>
      </c>
      <c r="AA248" s="63">
        <v>166</v>
      </c>
      <c r="AB248" s="72">
        <v>253</v>
      </c>
      <c r="AC248" s="1139">
        <v>59</v>
      </c>
      <c r="AD248" s="1145">
        <v>140</v>
      </c>
      <c r="AE248" s="46">
        <v>178</v>
      </c>
      <c r="AF248" s="1253">
        <v>250</v>
      </c>
      <c r="AG248" s="1271">
        <v>256</v>
      </c>
      <c r="AH248" s="1278">
        <v>427</v>
      </c>
      <c r="AI248" s="1301">
        <v>107</v>
      </c>
    </row>
    <row r="249" spans="1:35" ht="13.5">
      <c r="A249" s="46" t="s">
        <v>1607</v>
      </c>
      <c r="B249" s="56" t="s">
        <v>1590</v>
      </c>
      <c r="C249" s="67"/>
      <c r="D249" s="63">
        <v>481</v>
      </c>
      <c r="E249" s="63">
        <v>264</v>
      </c>
      <c r="F249" s="63">
        <v>293</v>
      </c>
      <c r="G249" s="63">
        <v>320</v>
      </c>
      <c r="H249" s="63">
        <v>263</v>
      </c>
      <c r="I249" s="63">
        <v>262</v>
      </c>
      <c r="J249" s="63">
        <v>207</v>
      </c>
      <c r="K249" s="63">
        <v>191</v>
      </c>
      <c r="L249" s="63">
        <v>238</v>
      </c>
      <c r="M249" s="63">
        <v>250</v>
      </c>
      <c r="N249" s="63">
        <v>233</v>
      </c>
      <c r="O249" s="63">
        <v>266</v>
      </c>
      <c r="P249" s="63">
        <v>317</v>
      </c>
      <c r="Q249" s="63">
        <v>44</v>
      </c>
      <c r="R249" s="63">
        <v>182</v>
      </c>
      <c r="S249" s="63">
        <v>201</v>
      </c>
      <c r="T249" s="63">
        <v>222</v>
      </c>
      <c r="U249" s="63">
        <v>188</v>
      </c>
      <c r="V249" s="63">
        <v>193</v>
      </c>
      <c r="W249" s="63">
        <v>142</v>
      </c>
      <c r="X249" s="63">
        <v>100</v>
      </c>
      <c r="Y249" s="63">
        <v>105</v>
      </c>
      <c r="Z249" s="63">
        <v>209</v>
      </c>
      <c r="AA249" s="63">
        <v>218</v>
      </c>
      <c r="AB249" s="72">
        <v>397</v>
      </c>
      <c r="AC249" s="1139">
        <v>45</v>
      </c>
      <c r="AD249" s="1145">
        <v>140</v>
      </c>
      <c r="AE249" s="46">
        <v>224</v>
      </c>
      <c r="AF249" s="1253">
        <v>293</v>
      </c>
      <c r="AG249" s="1271">
        <v>388</v>
      </c>
      <c r="AH249" s="1278">
        <v>505</v>
      </c>
      <c r="AI249" s="1301">
        <v>86</v>
      </c>
    </row>
    <row r="250" spans="1:35" ht="13.5">
      <c r="A250" s="46" t="s">
        <v>1607</v>
      </c>
      <c r="B250" s="56" t="s">
        <v>1591</v>
      </c>
      <c r="C250" s="67"/>
      <c r="D250" s="63">
        <v>325</v>
      </c>
      <c r="E250" s="63">
        <v>274</v>
      </c>
      <c r="F250" s="63">
        <v>385</v>
      </c>
      <c r="G250" s="63">
        <v>383</v>
      </c>
      <c r="H250" s="63">
        <v>303</v>
      </c>
      <c r="I250" s="63">
        <v>250</v>
      </c>
      <c r="J250" s="63">
        <v>323</v>
      </c>
      <c r="K250" s="63">
        <v>235</v>
      </c>
      <c r="L250" s="63">
        <v>329</v>
      </c>
      <c r="M250" s="63">
        <v>270</v>
      </c>
      <c r="N250" s="63">
        <v>268</v>
      </c>
      <c r="O250" s="63">
        <v>263</v>
      </c>
      <c r="P250" s="63">
        <v>355</v>
      </c>
      <c r="Q250" s="63">
        <v>80</v>
      </c>
      <c r="R250" s="63">
        <v>183</v>
      </c>
      <c r="S250" s="63">
        <v>209</v>
      </c>
      <c r="T250" s="63">
        <v>196</v>
      </c>
      <c r="U250" s="63">
        <v>212</v>
      </c>
      <c r="V250" s="63">
        <v>163</v>
      </c>
      <c r="W250" s="63">
        <v>144</v>
      </c>
      <c r="X250" s="63">
        <v>118</v>
      </c>
      <c r="Y250" s="63">
        <v>108</v>
      </c>
      <c r="Z250" s="63">
        <v>213</v>
      </c>
      <c r="AA250" s="63">
        <v>242</v>
      </c>
      <c r="AB250" s="72">
        <v>368</v>
      </c>
      <c r="AC250" s="1139">
        <v>66</v>
      </c>
      <c r="AD250" s="1145">
        <v>168</v>
      </c>
      <c r="AE250" s="46">
        <v>251</v>
      </c>
      <c r="AF250" s="1253">
        <v>364</v>
      </c>
      <c r="AG250" s="1271">
        <v>450</v>
      </c>
      <c r="AH250" s="1278">
        <v>506</v>
      </c>
      <c r="AI250" s="1301">
        <v>114</v>
      </c>
    </row>
    <row r="251" spans="1:35" ht="13.5">
      <c r="A251" s="46" t="s">
        <v>1607</v>
      </c>
      <c r="B251" s="56" t="s">
        <v>1592</v>
      </c>
      <c r="C251" s="67"/>
      <c r="D251" s="63">
        <v>310</v>
      </c>
      <c r="E251" s="63">
        <v>279</v>
      </c>
      <c r="F251" s="63">
        <v>359</v>
      </c>
      <c r="G251" s="63">
        <v>399</v>
      </c>
      <c r="H251" s="63">
        <v>311</v>
      </c>
      <c r="I251" s="63">
        <v>200</v>
      </c>
      <c r="J251" s="63">
        <v>232</v>
      </c>
      <c r="K251" s="63">
        <v>208</v>
      </c>
      <c r="L251" s="63">
        <v>332</v>
      </c>
      <c r="M251" s="63">
        <v>331</v>
      </c>
      <c r="N251" s="63">
        <v>237</v>
      </c>
      <c r="O251" s="63">
        <v>231</v>
      </c>
      <c r="P251" s="63">
        <v>376</v>
      </c>
      <c r="Q251" s="63">
        <v>58</v>
      </c>
      <c r="R251" s="63">
        <v>191</v>
      </c>
      <c r="S251" s="63">
        <v>202</v>
      </c>
      <c r="T251" s="63">
        <v>203</v>
      </c>
      <c r="U251" s="63">
        <v>161</v>
      </c>
      <c r="V251" s="63">
        <v>139</v>
      </c>
      <c r="W251" s="63">
        <v>119</v>
      </c>
      <c r="X251" s="63">
        <v>90</v>
      </c>
      <c r="Y251" s="63">
        <v>101</v>
      </c>
      <c r="Z251" s="63">
        <v>195</v>
      </c>
      <c r="AA251" s="63">
        <v>224</v>
      </c>
      <c r="AB251" s="72">
        <v>287</v>
      </c>
      <c r="AC251" s="1139">
        <v>54</v>
      </c>
      <c r="AD251" s="1145">
        <v>104</v>
      </c>
      <c r="AE251" s="46">
        <v>232</v>
      </c>
      <c r="AF251" s="1253">
        <v>330</v>
      </c>
      <c r="AG251" s="1271">
        <v>353</v>
      </c>
      <c r="AH251" s="1278">
        <v>417</v>
      </c>
      <c r="AI251" s="1301">
        <v>124</v>
      </c>
    </row>
    <row r="252" spans="1:35" ht="13.5">
      <c r="A252" s="46" t="s">
        <v>1607</v>
      </c>
      <c r="B252" s="56" t="s">
        <v>1593</v>
      </c>
      <c r="C252" s="67"/>
      <c r="D252" s="63">
        <v>86</v>
      </c>
      <c r="E252" s="63">
        <v>63</v>
      </c>
      <c r="F252" s="63">
        <v>110</v>
      </c>
      <c r="G252" s="63">
        <v>116</v>
      </c>
      <c r="H252" s="63">
        <v>98</v>
      </c>
      <c r="I252" s="63">
        <v>78</v>
      </c>
      <c r="J252" s="63">
        <v>54</v>
      </c>
      <c r="K252" s="63">
        <v>50</v>
      </c>
      <c r="L252" s="63">
        <v>79</v>
      </c>
      <c r="M252" s="63">
        <v>65</v>
      </c>
      <c r="N252" s="63">
        <v>89</v>
      </c>
      <c r="O252" s="63">
        <v>69</v>
      </c>
      <c r="P252" s="63">
        <v>91</v>
      </c>
      <c r="Q252" s="63">
        <v>33</v>
      </c>
      <c r="R252" s="63">
        <v>49</v>
      </c>
      <c r="S252" s="63">
        <v>82</v>
      </c>
      <c r="T252" s="63">
        <v>73</v>
      </c>
      <c r="U252" s="63">
        <v>72</v>
      </c>
      <c r="V252" s="63">
        <v>57</v>
      </c>
      <c r="W252" s="63">
        <v>46</v>
      </c>
      <c r="X252" s="63">
        <v>41</v>
      </c>
      <c r="Y252" s="63">
        <v>43</v>
      </c>
      <c r="Z252" s="63">
        <v>75</v>
      </c>
      <c r="AA252" s="63">
        <v>70</v>
      </c>
      <c r="AB252" s="72">
        <v>104</v>
      </c>
      <c r="AC252" s="1139">
        <v>33</v>
      </c>
      <c r="AD252" s="1145">
        <v>46</v>
      </c>
      <c r="AE252" s="46">
        <v>111</v>
      </c>
      <c r="AF252" s="1253">
        <v>89</v>
      </c>
      <c r="AG252" s="1271">
        <v>124</v>
      </c>
      <c r="AH252" s="1278">
        <v>158</v>
      </c>
      <c r="AI252" s="1301">
        <v>51</v>
      </c>
    </row>
    <row r="253" spans="1:35" ht="13.5">
      <c r="A253" s="46" t="s">
        <v>1607</v>
      </c>
      <c r="B253" s="56" t="s">
        <v>1594</v>
      </c>
      <c r="C253" s="67"/>
      <c r="D253" s="63">
        <v>263</v>
      </c>
      <c r="E253" s="63">
        <v>228</v>
      </c>
      <c r="F253" s="63">
        <v>279</v>
      </c>
      <c r="G253" s="63">
        <v>312</v>
      </c>
      <c r="H253" s="63">
        <v>205</v>
      </c>
      <c r="I253" s="63">
        <v>156</v>
      </c>
      <c r="J253" s="63">
        <v>159</v>
      </c>
      <c r="K253" s="63">
        <v>163</v>
      </c>
      <c r="L253" s="63">
        <v>194</v>
      </c>
      <c r="M253" s="63">
        <v>210</v>
      </c>
      <c r="N253" s="63">
        <v>185</v>
      </c>
      <c r="O253" s="63">
        <v>171</v>
      </c>
      <c r="P253" s="63">
        <v>247</v>
      </c>
      <c r="Q253" s="63">
        <v>63</v>
      </c>
      <c r="R253" s="63">
        <v>177</v>
      </c>
      <c r="S253" s="63">
        <v>220</v>
      </c>
      <c r="T253" s="63">
        <v>173</v>
      </c>
      <c r="U253" s="63">
        <v>198</v>
      </c>
      <c r="V253" s="63">
        <v>123</v>
      </c>
      <c r="W253" s="63">
        <v>122</v>
      </c>
      <c r="X253" s="63">
        <v>80</v>
      </c>
      <c r="Y253" s="63">
        <v>93</v>
      </c>
      <c r="Z253" s="63">
        <v>140</v>
      </c>
      <c r="AA253" s="63">
        <v>152</v>
      </c>
      <c r="AB253" s="72">
        <v>270</v>
      </c>
      <c r="AC253" s="1139">
        <v>42</v>
      </c>
      <c r="AD253" s="1145">
        <v>115</v>
      </c>
      <c r="AE253" s="46">
        <v>208</v>
      </c>
      <c r="AF253" s="1253">
        <v>245</v>
      </c>
      <c r="AG253" s="1271">
        <v>298</v>
      </c>
      <c r="AH253" s="1278">
        <v>376</v>
      </c>
      <c r="AI253" s="1301">
        <v>82</v>
      </c>
    </row>
    <row r="254" spans="1:35" ht="13.5">
      <c r="A254" s="46" t="s">
        <v>1607</v>
      </c>
      <c r="B254" s="56" t="s">
        <v>1595</v>
      </c>
      <c r="C254" s="67"/>
      <c r="D254" s="63">
        <v>251</v>
      </c>
      <c r="E254" s="63">
        <v>219</v>
      </c>
      <c r="F254" s="63">
        <v>256</v>
      </c>
      <c r="G254" s="63">
        <v>266</v>
      </c>
      <c r="H254" s="63">
        <v>225</v>
      </c>
      <c r="I254" s="63">
        <v>165</v>
      </c>
      <c r="J254" s="63">
        <v>156</v>
      </c>
      <c r="K254" s="63">
        <v>137</v>
      </c>
      <c r="L254" s="63">
        <v>150</v>
      </c>
      <c r="M254" s="63">
        <v>156</v>
      </c>
      <c r="N254" s="63">
        <v>143</v>
      </c>
      <c r="O254" s="63">
        <v>184</v>
      </c>
      <c r="P254" s="63">
        <v>242</v>
      </c>
      <c r="Q254" s="63">
        <v>60</v>
      </c>
      <c r="R254" s="63">
        <v>99</v>
      </c>
      <c r="S254" s="63">
        <v>140</v>
      </c>
      <c r="T254" s="63">
        <v>131</v>
      </c>
      <c r="U254" s="63">
        <v>124</v>
      </c>
      <c r="V254" s="63">
        <v>113</v>
      </c>
      <c r="W254" s="63">
        <v>85</v>
      </c>
      <c r="X254" s="63">
        <v>98</v>
      </c>
      <c r="Y254" s="63">
        <v>78</v>
      </c>
      <c r="Z254" s="63">
        <v>127</v>
      </c>
      <c r="AA254" s="63">
        <v>188</v>
      </c>
      <c r="AB254" s="72">
        <v>362</v>
      </c>
      <c r="AC254" s="1139">
        <v>72</v>
      </c>
      <c r="AD254" s="1145">
        <v>116</v>
      </c>
      <c r="AE254" s="46">
        <v>214</v>
      </c>
      <c r="AF254" s="1253">
        <v>275</v>
      </c>
      <c r="AG254" s="1271">
        <v>317</v>
      </c>
      <c r="AH254" s="1278">
        <v>395</v>
      </c>
      <c r="AI254" s="1301">
        <v>107</v>
      </c>
    </row>
    <row r="255" spans="1:35" ht="13.5">
      <c r="A255" s="46" t="s">
        <v>1607</v>
      </c>
      <c r="B255" s="56" t="s">
        <v>1596</v>
      </c>
      <c r="C255" s="67"/>
      <c r="D255" s="63">
        <v>233</v>
      </c>
      <c r="E255" s="63">
        <v>187</v>
      </c>
      <c r="F255" s="63">
        <v>239</v>
      </c>
      <c r="G255" s="63">
        <v>260</v>
      </c>
      <c r="H255" s="63">
        <v>194</v>
      </c>
      <c r="I255" s="63">
        <v>170</v>
      </c>
      <c r="J255" s="63">
        <v>139</v>
      </c>
      <c r="K255" s="63">
        <v>121</v>
      </c>
      <c r="L255" s="63">
        <v>133</v>
      </c>
      <c r="M255" s="63">
        <v>173</v>
      </c>
      <c r="N255" s="63">
        <v>173</v>
      </c>
      <c r="O255" s="63">
        <v>141</v>
      </c>
      <c r="P255" s="63">
        <v>187</v>
      </c>
      <c r="Q255" s="63">
        <v>41</v>
      </c>
      <c r="R255" s="63">
        <v>191</v>
      </c>
      <c r="S255" s="63">
        <v>134</v>
      </c>
      <c r="T255" s="63">
        <v>128</v>
      </c>
      <c r="U255" s="63">
        <v>115</v>
      </c>
      <c r="V255" s="63">
        <v>101</v>
      </c>
      <c r="W255" s="63">
        <v>104</v>
      </c>
      <c r="X255" s="63">
        <v>101</v>
      </c>
      <c r="Y255" s="63">
        <v>88</v>
      </c>
      <c r="Z255" s="63">
        <v>139</v>
      </c>
      <c r="AA255" s="63">
        <v>164</v>
      </c>
      <c r="AB255" s="72">
        <v>234</v>
      </c>
      <c r="AC255" s="1139">
        <v>31</v>
      </c>
      <c r="AD255" s="1145">
        <v>85</v>
      </c>
      <c r="AE255" s="46">
        <v>154</v>
      </c>
      <c r="AF255" s="1253">
        <v>185</v>
      </c>
      <c r="AG255" s="1271">
        <v>214</v>
      </c>
      <c r="AH255" s="1278">
        <v>303</v>
      </c>
      <c r="AI255" s="1301">
        <v>71</v>
      </c>
    </row>
    <row r="256" spans="1:35" ht="13.5">
      <c r="A256" s="46" t="s">
        <v>1607</v>
      </c>
      <c r="B256" s="56" t="s">
        <v>1597</v>
      </c>
      <c r="C256" s="67"/>
      <c r="D256" s="63">
        <v>689</v>
      </c>
      <c r="E256" s="63">
        <v>416</v>
      </c>
      <c r="F256" s="63">
        <v>355</v>
      </c>
      <c r="G256" s="63">
        <v>337</v>
      </c>
      <c r="H256" s="63">
        <v>276</v>
      </c>
      <c r="I256" s="63">
        <v>252</v>
      </c>
      <c r="J256" s="63">
        <v>273</v>
      </c>
      <c r="K256" s="63">
        <v>201</v>
      </c>
      <c r="L256" s="63">
        <v>226</v>
      </c>
      <c r="M256" s="63">
        <v>217</v>
      </c>
      <c r="N256" s="63">
        <v>189</v>
      </c>
      <c r="O256" s="63">
        <v>203</v>
      </c>
      <c r="P256" s="63">
        <v>272</v>
      </c>
      <c r="Q256" s="63">
        <v>109</v>
      </c>
      <c r="R256" s="63">
        <v>156</v>
      </c>
      <c r="S256" s="63">
        <v>181</v>
      </c>
      <c r="T256" s="63">
        <v>162</v>
      </c>
      <c r="U256" s="63">
        <v>139</v>
      </c>
      <c r="V256" s="63">
        <v>127</v>
      </c>
      <c r="W256" s="63">
        <v>146</v>
      </c>
      <c r="X256" s="63">
        <v>104</v>
      </c>
      <c r="Y256" s="63">
        <v>82</v>
      </c>
      <c r="Z256" s="63">
        <v>186</v>
      </c>
      <c r="AA256" s="63">
        <v>277</v>
      </c>
      <c r="AB256" s="72">
        <v>551</v>
      </c>
      <c r="AC256" s="1139">
        <v>54</v>
      </c>
      <c r="AD256" s="1145">
        <v>173</v>
      </c>
      <c r="AE256" s="46">
        <v>404</v>
      </c>
      <c r="AF256" s="1253">
        <v>425</v>
      </c>
      <c r="AG256" s="1271">
        <v>472</v>
      </c>
      <c r="AH256" s="1278">
        <v>622</v>
      </c>
      <c r="AI256" s="1301">
        <v>69</v>
      </c>
    </row>
    <row r="257" spans="1:35" ht="13.5">
      <c r="A257" s="46" t="s">
        <v>1607</v>
      </c>
      <c r="B257" s="56" t="s">
        <v>1598</v>
      </c>
      <c r="C257" s="67"/>
      <c r="D257" s="63">
        <v>802</v>
      </c>
      <c r="E257" s="63">
        <v>494</v>
      </c>
      <c r="F257" s="63">
        <v>477</v>
      </c>
      <c r="G257" s="63">
        <v>435</v>
      </c>
      <c r="H257" s="63">
        <v>325</v>
      </c>
      <c r="I257" s="63">
        <v>288</v>
      </c>
      <c r="J257" s="63">
        <v>356</v>
      </c>
      <c r="K257" s="63">
        <v>349</v>
      </c>
      <c r="L257" s="63">
        <v>384</v>
      </c>
      <c r="M257" s="63">
        <v>333</v>
      </c>
      <c r="N257" s="63">
        <v>317</v>
      </c>
      <c r="O257" s="63">
        <v>294</v>
      </c>
      <c r="P257" s="63">
        <v>431</v>
      </c>
      <c r="Q257" s="63">
        <v>172</v>
      </c>
      <c r="R257" s="63">
        <v>203</v>
      </c>
      <c r="S257" s="63">
        <v>268</v>
      </c>
      <c r="T257" s="63">
        <v>289</v>
      </c>
      <c r="U257" s="63">
        <v>289</v>
      </c>
      <c r="V257" s="63">
        <v>200</v>
      </c>
      <c r="W257" s="63">
        <v>169</v>
      </c>
      <c r="X257" s="63">
        <v>153</v>
      </c>
      <c r="Y257" s="63">
        <v>115</v>
      </c>
      <c r="Z257" s="63">
        <v>283</v>
      </c>
      <c r="AA257" s="63">
        <v>356</v>
      </c>
      <c r="AB257" s="72">
        <v>538</v>
      </c>
      <c r="AC257" s="1139">
        <v>116</v>
      </c>
      <c r="AD257" s="1145">
        <v>268</v>
      </c>
      <c r="AE257" s="46">
        <v>430</v>
      </c>
      <c r="AF257" s="1253">
        <v>481</v>
      </c>
      <c r="AG257" s="1271">
        <v>554</v>
      </c>
      <c r="AH257" s="1278">
        <v>711</v>
      </c>
      <c r="AI257" s="1301">
        <v>102</v>
      </c>
    </row>
    <row r="258" spans="1:35" ht="13.5">
      <c r="A258" s="46" t="s">
        <v>1607</v>
      </c>
      <c r="B258" s="56" t="s">
        <v>1599</v>
      </c>
      <c r="C258" s="67"/>
      <c r="D258" s="63">
        <v>658</v>
      </c>
      <c r="E258" s="63">
        <v>485</v>
      </c>
      <c r="F258" s="63">
        <v>372</v>
      </c>
      <c r="G258" s="63">
        <v>361</v>
      </c>
      <c r="H258" s="63">
        <v>282</v>
      </c>
      <c r="I258" s="63">
        <v>257</v>
      </c>
      <c r="J258" s="63">
        <v>271</v>
      </c>
      <c r="K258" s="63">
        <v>354</v>
      </c>
      <c r="L258" s="63">
        <v>396</v>
      </c>
      <c r="M258" s="63">
        <v>323</v>
      </c>
      <c r="N258" s="63">
        <v>340</v>
      </c>
      <c r="O258" s="63">
        <v>374</v>
      </c>
      <c r="P258" s="63">
        <v>430</v>
      </c>
      <c r="Q258" s="63">
        <v>145</v>
      </c>
      <c r="R258" s="63">
        <v>289</v>
      </c>
      <c r="S258" s="63">
        <v>273</v>
      </c>
      <c r="T258" s="63">
        <v>264</v>
      </c>
      <c r="U258" s="63">
        <v>245</v>
      </c>
      <c r="V258" s="63">
        <v>215</v>
      </c>
      <c r="W258" s="63">
        <v>232</v>
      </c>
      <c r="X258" s="63">
        <v>200</v>
      </c>
      <c r="Y258" s="63">
        <v>191</v>
      </c>
      <c r="Z258" s="63">
        <v>426</v>
      </c>
      <c r="AA258" s="63">
        <v>587</v>
      </c>
      <c r="AB258" s="72">
        <v>760</v>
      </c>
      <c r="AC258" s="1139">
        <v>52</v>
      </c>
      <c r="AD258" s="1145">
        <v>238</v>
      </c>
      <c r="AE258" s="46">
        <v>473</v>
      </c>
      <c r="AF258" s="1253">
        <v>573</v>
      </c>
      <c r="AG258" s="1271">
        <v>683</v>
      </c>
      <c r="AH258" s="1278">
        <v>803</v>
      </c>
      <c r="AI258" s="1301">
        <v>85</v>
      </c>
    </row>
    <row r="259" spans="1:35" ht="13.5">
      <c r="A259" s="46" t="s">
        <v>1607</v>
      </c>
      <c r="B259" s="56" t="s">
        <v>1600</v>
      </c>
      <c r="C259" s="67"/>
      <c r="D259" s="63">
        <v>440</v>
      </c>
      <c r="E259" s="63">
        <v>332</v>
      </c>
      <c r="F259" s="63">
        <v>404</v>
      </c>
      <c r="G259" s="63">
        <v>475</v>
      </c>
      <c r="H259" s="63">
        <v>316</v>
      </c>
      <c r="I259" s="63">
        <v>304</v>
      </c>
      <c r="J259" s="63">
        <v>285</v>
      </c>
      <c r="K259" s="63">
        <v>255</v>
      </c>
      <c r="L259" s="63">
        <v>311</v>
      </c>
      <c r="M259" s="63">
        <v>283</v>
      </c>
      <c r="N259" s="63">
        <v>281</v>
      </c>
      <c r="O259" s="63">
        <v>286</v>
      </c>
      <c r="P259" s="63">
        <v>424</v>
      </c>
      <c r="Q259" s="63">
        <v>112</v>
      </c>
      <c r="R259" s="63">
        <v>270</v>
      </c>
      <c r="S259" s="63">
        <v>286</v>
      </c>
      <c r="T259" s="63">
        <v>260</v>
      </c>
      <c r="U259" s="63">
        <v>257</v>
      </c>
      <c r="V259" s="63">
        <v>212</v>
      </c>
      <c r="W259" s="63">
        <v>161</v>
      </c>
      <c r="X259" s="63">
        <v>136</v>
      </c>
      <c r="Y259" s="63">
        <v>101</v>
      </c>
      <c r="Z259" s="63">
        <v>249</v>
      </c>
      <c r="AA259" s="63">
        <v>311</v>
      </c>
      <c r="AB259" s="72">
        <v>405</v>
      </c>
      <c r="AC259" s="1139">
        <v>60</v>
      </c>
      <c r="AD259" s="1145">
        <v>232</v>
      </c>
      <c r="AE259" s="46">
        <v>367</v>
      </c>
      <c r="AF259" s="1253">
        <v>346</v>
      </c>
      <c r="AG259" s="1271">
        <v>382</v>
      </c>
      <c r="AH259" s="1278">
        <v>446</v>
      </c>
      <c r="AI259" s="1301">
        <v>107</v>
      </c>
    </row>
    <row r="260" spans="1:35" ht="13.5">
      <c r="A260" s="46" t="s">
        <v>1607</v>
      </c>
      <c r="B260" s="52" t="s">
        <v>542</v>
      </c>
      <c r="C260" s="42">
        <v>28</v>
      </c>
      <c r="D260" s="62">
        <v>7541</v>
      </c>
      <c r="E260" s="62">
        <v>4910</v>
      </c>
      <c r="F260" s="62">
        <v>5622</v>
      </c>
      <c r="G260" s="62">
        <v>5669</v>
      </c>
      <c r="H260" s="62">
        <v>6310</v>
      </c>
      <c r="I260" s="62">
        <v>5209</v>
      </c>
      <c r="J260" s="62">
        <v>4515</v>
      </c>
      <c r="K260" s="62">
        <v>3755</v>
      </c>
      <c r="L260" s="62">
        <v>3371</v>
      </c>
      <c r="M260" s="62">
        <v>3174</v>
      </c>
      <c r="N260" s="62">
        <v>3584</v>
      </c>
      <c r="O260" s="62">
        <v>4239</v>
      </c>
      <c r="P260" s="62">
        <v>4998</v>
      </c>
      <c r="Q260" s="62">
        <v>1168</v>
      </c>
      <c r="R260" s="62">
        <v>2060</v>
      </c>
      <c r="S260" s="62">
        <v>2678</v>
      </c>
      <c r="T260" s="62">
        <v>3147</v>
      </c>
      <c r="U260" s="62">
        <v>2968</v>
      </c>
      <c r="V260" s="62">
        <v>3087</v>
      </c>
      <c r="W260" s="62">
        <v>2776</v>
      </c>
      <c r="X260" s="62">
        <v>2187</v>
      </c>
      <c r="Y260" s="62">
        <v>1790</v>
      </c>
      <c r="Z260" s="62">
        <v>3084</v>
      </c>
      <c r="AA260" s="62">
        <v>3753</v>
      </c>
      <c r="AB260" s="71">
        <v>5489</v>
      </c>
      <c r="AC260" s="1138">
        <v>1030</v>
      </c>
      <c r="AD260" s="1144">
        <v>2064</v>
      </c>
      <c r="AE260" s="46">
        <v>3237</v>
      </c>
      <c r="AF260" s="1252">
        <v>4387</v>
      </c>
      <c r="AG260" s="1270">
        <v>4836</v>
      </c>
      <c r="AH260" s="1277">
        <v>7472</v>
      </c>
      <c r="AI260" s="1300">
        <v>1926</v>
      </c>
    </row>
    <row r="261" spans="1:35" ht="13.5">
      <c r="A261" s="46" t="s">
        <v>1607</v>
      </c>
      <c r="B261" s="52" t="s">
        <v>548</v>
      </c>
      <c r="C261" s="42">
        <v>29</v>
      </c>
      <c r="D261" s="62">
        <v>4555</v>
      </c>
      <c r="E261" s="62">
        <v>3416</v>
      </c>
      <c r="F261" s="62">
        <v>4266</v>
      </c>
      <c r="G261" s="62">
        <v>5043</v>
      </c>
      <c r="H261" s="62">
        <v>4671</v>
      </c>
      <c r="I261" s="62">
        <v>4313</v>
      </c>
      <c r="J261" s="62">
        <v>4162</v>
      </c>
      <c r="K261" s="62">
        <v>3837</v>
      </c>
      <c r="L261" s="62">
        <v>4205</v>
      </c>
      <c r="M261" s="62">
        <v>3740</v>
      </c>
      <c r="N261" s="62">
        <v>3946</v>
      </c>
      <c r="O261" s="62">
        <v>4076</v>
      </c>
      <c r="P261" s="62">
        <v>5759</v>
      </c>
      <c r="Q261" s="62">
        <v>1148</v>
      </c>
      <c r="R261" s="62">
        <v>2874</v>
      </c>
      <c r="S261" s="62">
        <v>3592</v>
      </c>
      <c r="T261" s="62">
        <v>3849</v>
      </c>
      <c r="U261" s="62">
        <v>3400</v>
      </c>
      <c r="V261" s="62">
        <v>2870</v>
      </c>
      <c r="W261" s="62">
        <v>2874</v>
      </c>
      <c r="X261" s="62">
        <v>2714</v>
      </c>
      <c r="Y261" s="62">
        <v>2390</v>
      </c>
      <c r="Z261" s="62">
        <v>3929</v>
      </c>
      <c r="AA261" s="62">
        <v>4252</v>
      </c>
      <c r="AB261" s="71">
        <v>6448</v>
      </c>
      <c r="AC261" s="1138">
        <v>1014</v>
      </c>
      <c r="AD261" s="1144">
        <v>2551</v>
      </c>
      <c r="AE261" s="46">
        <v>3374</v>
      </c>
      <c r="AF261" s="1252">
        <v>4155</v>
      </c>
      <c r="AG261" s="1270">
        <v>5012</v>
      </c>
      <c r="AH261" s="1277">
        <v>7302</v>
      </c>
      <c r="AI261" s="1300">
        <v>1422</v>
      </c>
    </row>
    <row r="262" spans="1:35" ht="13.5">
      <c r="A262" s="46" t="s">
        <v>1607</v>
      </c>
      <c r="B262" s="52" t="s">
        <v>541</v>
      </c>
      <c r="C262" s="42">
        <v>30</v>
      </c>
      <c r="D262" s="62">
        <v>2794</v>
      </c>
      <c r="E262" s="62">
        <v>1838</v>
      </c>
      <c r="F262" s="62">
        <v>2255</v>
      </c>
      <c r="G262" s="62">
        <v>3031</v>
      </c>
      <c r="H262" s="62">
        <v>2382</v>
      </c>
      <c r="I262" s="62">
        <v>2072</v>
      </c>
      <c r="J262" s="62">
        <v>1933</v>
      </c>
      <c r="K262" s="62">
        <v>1713</v>
      </c>
      <c r="L262" s="62">
        <v>2209</v>
      </c>
      <c r="M262" s="62">
        <v>2266</v>
      </c>
      <c r="N262" s="62">
        <v>2350</v>
      </c>
      <c r="O262" s="62">
        <v>2156</v>
      </c>
      <c r="P262" s="62">
        <v>2885</v>
      </c>
      <c r="Q262" s="63">
        <v>633</v>
      </c>
      <c r="R262" s="62">
        <v>1416</v>
      </c>
      <c r="S262" s="62">
        <v>1995</v>
      </c>
      <c r="T262" s="62">
        <v>2064</v>
      </c>
      <c r="U262" s="62">
        <v>2071</v>
      </c>
      <c r="V262" s="62">
        <v>2006</v>
      </c>
      <c r="W262" s="62">
        <v>2025</v>
      </c>
      <c r="X262" s="62">
        <v>1865</v>
      </c>
      <c r="Y262" s="62">
        <v>1538</v>
      </c>
      <c r="Z262" s="62">
        <v>2338</v>
      </c>
      <c r="AA262" s="62">
        <v>2491</v>
      </c>
      <c r="AB262" s="71">
        <v>3458</v>
      </c>
      <c r="AC262" s="1139">
        <v>776</v>
      </c>
      <c r="AD262" s="1144">
        <v>1748</v>
      </c>
      <c r="AE262" s="46">
        <v>2751</v>
      </c>
      <c r="AF262" s="1252">
        <v>3419</v>
      </c>
      <c r="AG262" s="1270">
        <v>4119</v>
      </c>
      <c r="AH262" s="1277">
        <v>5539</v>
      </c>
      <c r="AI262" s="1300">
        <v>1402</v>
      </c>
    </row>
    <row r="263" spans="1:35" ht="13.5">
      <c r="A263" s="46" t="s">
        <v>1607</v>
      </c>
      <c r="B263" s="52" t="s">
        <v>547</v>
      </c>
      <c r="C263" s="42">
        <v>31</v>
      </c>
      <c r="D263" s="62">
        <v>3378</v>
      </c>
      <c r="E263" s="62">
        <v>2281</v>
      </c>
      <c r="F263" s="62">
        <v>2820</v>
      </c>
      <c r="G263" s="62">
        <v>3450</v>
      </c>
      <c r="H263" s="62">
        <v>3559</v>
      </c>
      <c r="I263" s="62">
        <v>2879</v>
      </c>
      <c r="J263" s="62">
        <v>2674</v>
      </c>
      <c r="K263" s="62">
        <v>2591</v>
      </c>
      <c r="L263" s="62">
        <v>2546</v>
      </c>
      <c r="M263" s="62">
        <v>2136</v>
      </c>
      <c r="N263" s="62">
        <v>2259</v>
      </c>
      <c r="O263" s="62">
        <v>2393</v>
      </c>
      <c r="P263" s="62">
        <v>4704</v>
      </c>
      <c r="Q263" s="62">
        <v>1197</v>
      </c>
      <c r="R263" s="62">
        <v>1931</v>
      </c>
      <c r="S263" s="62">
        <v>2208</v>
      </c>
      <c r="T263" s="62">
        <v>2013</v>
      </c>
      <c r="U263" s="62">
        <v>2230</v>
      </c>
      <c r="V263" s="62">
        <v>1471</v>
      </c>
      <c r="W263" s="62">
        <v>1693</v>
      </c>
      <c r="X263" s="62">
        <v>1556</v>
      </c>
      <c r="Y263" s="62">
        <v>1184</v>
      </c>
      <c r="Z263" s="62">
        <v>2133</v>
      </c>
      <c r="AA263" s="62">
        <v>2165</v>
      </c>
      <c r="AB263" s="71">
        <v>4106</v>
      </c>
      <c r="AC263" s="1139">
        <v>660</v>
      </c>
      <c r="AD263" s="1144">
        <v>1624</v>
      </c>
      <c r="AE263" s="46">
        <v>2047</v>
      </c>
      <c r="AF263" s="1252">
        <v>2285</v>
      </c>
      <c r="AG263" s="1270">
        <v>2180</v>
      </c>
      <c r="AH263" s="1277">
        <v>5089</v>
      </c>
      <c r="AI263" s="1300">
        <v>1012</v>
      </c>
    </row>
    <row r="264" spans="1:35" ht="13.5">
      <c r="A264" s="46" t="s">
        <v>1607</v>
      </c>
      <c r="B264" s="52" t="s">
        <v>546</v>
      </c>
      <c r="C264" s="42">
        <v>32</v>
      </c>
      <c r="D264" s="62">
        <v>3398</v>
      </c>
      <c r="E264" s="62">
        <v>2378</v>
      </c>
      <c r="F264" s="62">
        <v>2480</v>
      </c>
      <c r="G264" s="62">
        <v>2851</v>
      </c>
      <c r="H264" s="62">
        <v>2177</v>
      </c>
      <c r="I264" s="62">
        <v>1913</v>
      </c>
      <c r="J264" s="62">
        <v>2505</v>
      </c>
      <c r="K264" s="62">
        <v>2776</v>
      </c>
      <c r="L264" s="62">
        <v>1961</v>
      </c>
      <c r="M264" s="62">
        <v>1777</v>
      </c>
      <c r="N264" s="62">
        <v>1781</v>
      </c>
      <c r="O264" s="62">
        <v>1826</v>
      </c>
      <c r="P264" s="62">
        <v>2261</v>
      </c>
      <c r="Q264" s="63">
        <v>511</v>
      </c>
      <c r="R264" s="62">
        <v>1526</v>
      </c>
      <c r="S264" s="62">
        <v>1593</v>
      </c>
      <c r="T264" s="62">
        <v>1282</v>
      </c>
      <c r="U264" s="62">
        <v>1213</v>
      </c>
      <c r="V264" s="62">
        <v>1109</v>
      </c>
      <c r="W264" s="62">
        <v>1344</v>
      </c>
      <c r="X264" s="62">
        <v>1002</v>
      </c>
      <c r="Y264" s="63">
        <v>822</v>
      </c>
      <c r="Z264" s="62">
        <v>1545</v>
      </c>
      <c r="AA264" s="62">
        <v>1712</v>
      </c>
      <c r="AB264" s="71">
        <v>2449</v>
      </c>
      <c r="AC264" s="1139">
        <v>569</v>
      </c>
      <c r="AD264" s="1144">
        <v>1382</v>
      </c>
      <c r="AE264" s="46">
        <v>1836</v>
      </c>
      <c r="AF264" s="1252">
        <v>1810</v>
      </c>
      <c r="AG264" s="1270">
        <v>2085</v>
      </c>
      <c r="AH264" s="1277">
        <v>3045</v>
      </c>
      <c r="AI264" s="1300">
        <v>1079</v>
      </c>
    </row>
    <row r="265" spans="1:35" ht="13.5">
      <c r="A265" s="46" t="s">
        <v>1607</v>
      </c>
      <c r="B265" s="52" t="s">
        <v>549</v>
      </c>
      <c r="C265" s="42">
        <v>33</v>
      </c>
      <c r="D265" s="62">
        <v>2576</v>
      </c>
      <c r="E265" s="62">
        <v>1821</v>
      </c>
      <c r="F265" s="62">
        <v>2025</v>
      </c>
      <c r="G265" s="62">
        <v>2308</v>
      </c>
      <c r="H265" s="62">
        <v>2410</v>
      </c>
      <c r="I265" s="62">
        <v>2444</v>
      </c>
      <c r="J265" s="62">
        <v>2002</v>
      </c>
      <c r="K265" s="62">
        <v>2336</v>
      </c>
      <c r="L265" s="62">
        <v>1922</v>
      </c>
      <c r="M265" s="62">
        <v>1839</v>
      </c>
      <c r="N265" s="62">
        <v>2103</v>
      </c>
      <c r="O265" s="62">
        <v>2500</v>
      </c>
      <c r="P265" s="62">
        <v>3371</v>
      </c>
      <c r="Q265" s="63">
        <v>661</v>
      </c>
      <c r="R265" s="62">
        <v>1680</v>
      </c>
      <c r="S265" s="62">
        <v>2325</v>
      </c>
      <c r="T265" s="62">
        <v>2112</v>
      </c>
      <c r="U265" s="62">
        <v>2264</v>
      </c>
      <c r="V265" s="62">
        <v>2199</v>
      </c>
      <c r="W265" s="62">
        <v>1491</v>
      </c>
      <c r="X265" s="62">
        <v>2378</v>
      </c>
      <c r="Y265" s="63">
        <v>903</v>
      </c>
      <c r="Z265" s="62">
        <v>1617</v>
      </c>
      <c r="AA265" s="62">
        <v>1628</v>
      </c>
      <c r="AB265" s="71">
        <v>2137</v>
      </c>
      <c r="AC265" s="1139">
        <v>546</v>
      </c>
      <c r="AD265" s="1144">
        <v>1095</v>
      </c>
      <c r="AE265" s="46">
        <v>1645</v>
      </c>
      <c r="AF265" s="1252">
        <v>1773</v>
      </c>
      <c r="AG265" s="1270">
        <v>1909</v>
      </c>
      <c r="AH265" s="1277">
        <v>3088</v>
      </c>
      <c r="AI265" s="1301">
        <v>798</v>
      </c>
    </row>
    <row r="266" spans="1:35" ht="13.5">
      <c r="A266" s="46" t="s">
        <v>1607</v>
      </c>
      <c r="B266" s="52" t="s">
        <v>909</v>
      </c>
      <c r="C266" s="42">
        <v>34</v>
      </c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3"/>
      <c r="R266" s="62"/>
      <c r="S266" s="62"/>
      <c r="T266" s="62"/>
      <c r="U266" s="62"/>
      <c r="V266" s="62"/>
      <c r="W266" s="63">
        <v>87</v>
      </c>
      <c r="X266" s="63">
        <v>85</v>
      </c>
      <c r="Y266" s="63">
        <v>91</v>
      </c>
      <c r="Z266" s="63">
        <v>140</v>
      </c>
      <c r="AA266" s="63">
        <v>144</v>
      </c>
      <c r="AB266" s="72">
        <v>183</v>
      </c>
      <c r="AC266" s="1139">
        <v>60</v>
      </c>
      <c r="AD266" s="1145">
        <v>89</v>
      </c>
      <c r="AE266" s="46">
        <v>121</v>
      </c>
      <c r="AF266" s="1253">
        <v>91</v>
      </c>
      <c r="AG266" s="1271">
        <v>121</v>
      </c>
      <c r="AH266" s="1278">
        <v>156</v>
      </c>
      <c r="AI266" s="1301">
        <v>67</v>
      </c>
    </row>
    <row r="267" spans="1:35" ht="13.5">
      <c r="A267" s="46" t="s">
        <v>1607</v>
      </c>
      <c r="B267" s="52" t="s">
        <v>533</v>
      </c>
      <c r="C267" s="43">
        <v>36</v>
      </c>
      <c r="D267" s="62">
        <v>14755</v>
      </c>
      <c r="E267" s="62">
        <v>11760</v>
      </c>
      <c r="F267" s="62">
        <v>13895</v>
      </c>
      <c r="G267" s="62">
        <v>16719</v>
      </c>
      <c r="H267" s="62">
        <v>13595</v>
      </c>
      <c r="I267" s="62">
        <v>12159</v>
      </c>
      <c r="J267" s="62">
        <v>11001</v>
      </c>
      <c r="K267" s="62">
        <v>11154</v>
      </c>
      <c r="L267" s="62">
        <v>11009</v>
      </c>
      <c r="M267" s="62">
        <v>12681</v>
      </c>
      <c r="N267" s="62">
        <v>13549</v>
      </c>
      <c r="O267" s="62">
        <v>12405</v>
      </c>
      <c r="P267" s="62">
        <v>16207</v>
      </c>
      <c r="Q267" s="62">
        <v>3300</v>
      </c>
      <c r="R267" s="62">
        <v>7769</v>
      </c>
      <c r="S267" s="62">
        <v>10739</v>
      </c>
      <c r="T267" s="62">
        <v>9639</v>
      </c>
      <c r="U267" s="62">
        <v>8896</v>
      </c>
      <c r="V267" s="62">
        <v>7961</v>
      </c>
      <c r="W267" s="62">
        <v>7443</v>
      </c>
      <c r="X267" s="62">
        <v>6215</v>
      </c>
      <c r="Y267" s="62">
        <v>5711</v>
      </c>
      <c r="Z267" s="62">
        <v>10384</v>
      </c>
      <c r="AA267" s="62">
        <v>11093</v>
      </c>
      <c r="AB267" s="71">
        <v>15936</v>
      </c>
      <c r="AC267" s="1138">
        <v>2884</v>
      </c>
      <c r="AD267" s="1144">
        <v>7327</v>
      </c>
      <c r="AE267" s="46">
        <v>10819</v>
      </c>
      <c r="AF267" s="1252">
        <v>13516</v>
      </c>
      <c r="AG267" s="1270">
        <v>15996</v>
      </c>
      <c r="AH267" s="1277">
        <v>21280</v>
      </c>
      <c r="AI267" s="1300">
        <v>6043</v>
      </c>
    </row>
    <row r="268" spans="1:35" ht="13.5">
      <c r="A268" s="46" t="s">
        <v>1607</v>
      </c>
      <c r="B268" s="52" t="s">
        <v>550</v>
      </c>
      <c r="C268" s="43">
        <v>37</v>
      </c>
      <c r="D268" s="62">
        <v>2199</v>
      </c>
      <c r="E268" s="62">
        <v>1781</v>
      </c>
      <c r="F268" s="62">
        <v>1933</v>
      </c>
      <c r="G268" s="62">
        <v>2363</v>
      </c>
      <c r="H268" s="62">
        <v>2478</v>
      </c>
      <c r="I268" s="62">
        <v>2520</v>
      </c>
      <c r="J268" s="62">
        <v>2168</v>
      </c>
      <c r="K268" s="62">
        <v>1960</v>
      </c>
      <c r="L268" s="62">
        <v>2183</v>
      </c>
      <c r="M268" s="62">
        <v>2140</v>
      </c>
      <c r="N268" s="62">
        <v>1904</v>
      </c>
      <c r="O268" s="62">
        <v>2239</v>
      </c>
      <c r="P268" s="62">
        <v>2823</v>
      </c>
      <c r="Q268" s="62">
        <v>1035</v>
      </c>
      <c r="R268" s="62">
        <v>1798</v>
      </c>
      <c r="S268" s="62">
        <v>1703</v>
      </c>
      <c r="T268" s="62">
        <v>1548</v>
      </c>
      <c r="U268" s="62">
        <v>3039</v>
      </c>
      <c r="V268" s="62">
        <v>1432</v>
      </c>
      <c r="W268" s="62">
        <v>1803</v>
      </c>
      <c r="X268" s="62">
        <v>1019</v>
      </c>
      <c r="Y268" s="63">
        <v>965</v>
      </c>
      <c r="Z268" s="62">
        <v>1526</v>
      </c>
      <c r="AA268" s="62">
        <v>1640</v>
      </c>
      <c r="AB268" s="71">
        <v>2448</v>
      </c>
      <c r="AC268" s="1139">
        <v>843</v>
      </c>
      <c r="AD268" s="1144">
        <v>1266</v>
      </c>
      <c r="AE268" s="46">
        <v>1648</v>
      </c>
      <c r="AF268" s="1252">
        <v>1764</v>
      </c>
      <c r="AG268" s="1270">
        <v>2937</v>
      </c>
      <c r="AH268" s="1277">
        <v>3640</v>
      </c>
      <c r="AI268" s="1301">
        <v>947</v>
      </c>
    </row>
    <row r="269" spans="1:35" ht="13.5">
      <c r="A269" s="46" t="s">
        <v>1607</v>
      </c>
      <c r="B269" s="52" t="s">
        <v>551</v>
      </c>
      <c r="C269" s="43">
        <v>38</v>
      </c>
      <c r="D269" s="62">
        <v>2717</v>
      </c>
      <c r="E269" s="62">
        <v>1920</v>
      </c>
      <c r="F269" s="62">
        <v>2244</v>
      </c>
      <c r="G269" s="62">
        <v>2623</v>
      </c>
      <c r="H269" s="62">
        <v>2566</v>
      </c>
      <c r="I269" s="62">
        <v>2188</v>
      </c>
      <c r="J269" s="62">
        <v>2191</v>
      </c>
      <c r="K269" s="62">
        <v>2142</v>
      </c>
      <c r="L269" s="62">
        <v>1928</v>
      </c>
      <c r="M269" s="62">
        <v>1803</v>
      </c>
      <c r="N269" s="62">
        <v>2094</v>
      </c>
      <c r="O269" s="62">
        <v>2065</v>
      </c>
      <c r="P269" s="62">
        <v>2802</v>
      </c>
      <c r="Q269" s="63">
        <v>853</v>
      </c>
      <c r="R269" s="62">
        <v>1598</v>
      </c>
      <c r="S269" s="62">
        <v>1776</v>
      </c>
      <c r="T269" s="62">
        <v>1796</v>
      </c>
      <c r="U269" s="62">
        <v>1633</v>
      </c>
      <c r="V269" s="62">
        <v>1577</v>
      </c>
      <c r="W269" s="62">
        <v>1477</v>
      </c>
      <c r="X269" s="62">
        <v>1307</v>
      </c>
      <c r="Y269" s="62">
        <v>1467</v>
      </c>
      <c r="Z269" s="62">
        <v>2042</v>
      </c>
      <c r="AA269" s="62">
        <v>1783</v>
      </c>
      <c r="AB269" s="71">
        <v>3633</v>
      </c>
      <c r="AC269" s="1139">
        <v>680</v>
      </c>
      <c r="AD269" s="1144">
        <v>1401</v>
      </c>
      <c r="AE269" s="46">
        <v>1891</v>
      </c>
      <c r="AF269" s="1252">
        <v>1984</v>
      </c>
      <c r="AG269" s="1270">
        <v>1942</v>
      </c>
      <c r="AH269" s="1277">
        <v>3610</v>
      </c>
      <c r="AI269" s="1300">
        <v>1140</v>
      </c>
    </row>
    <row r="270" spans="1:35" ht="13.5">
      <c r="A270" s="46" t="s">
        <v>1607</v>
      </c>
      <c r="B270" s="52" t="s">
        <v>552</v>
      </c>
      <c r="C270" s="43">
        <v>39</v>
      </c>
      <c r="D270" s="62">
        <v>4365</v>
      </c>
      <c r="E270" s="62">
        <v>2643</v>
      </c>
      <c r="F270" s="62">
        <v>3084</v>
      </c>
      <c r="G270" s="62">
        <v>4075</v>
      </c>
      <c r="H270" s="62">
        <v>3728</v>
      </c>
      <c r="I270" s="62">
        <v>4786</v>
      </c>
      <c r="J270" s="62">
        <v>4422</v>
      </c>
      <c r="K270" s="62">
        <v>3474</v>
      </c>
      <c r="L270" s="62">
        <v>3347</v>
      </c>
      <c r="M270" s="62">
        <v>3662</v>
      </c>
      <c r="N270" s="62">
        <v>3358</v>
      </c>
      <c r="O270" s="62">
        <v>3215</v>
      </c>
      <c r="P270" s="62">
        <v>4701</v>
      </c>
      <c r="Q270" s="62">
        <v>1106</v>
      </c>
      <c r="R270" s="62">
        <v>3241</v>
      </c>
      <c r="S270" s="62">
        <v>3974</v>
      </c>
      <c r="T270" s="62">
        <v>3456</v>
      </c>
      <c r="U270" s="62">
        <v>3131</v>
      </c>
      <c r="V270" s="62">
        <v>2495</v>
      </c>
      <c r="W270" s="62">
        <v>3649</v>
      </c>
      <c r="X270" s="62">
        <v>1924</v>
      </c>
      <c r="Y270" s="62">
        <v>1757</v>
      </c>
      <c r="Z270" s="62">
        <v>2875</v>
      </c>
      <c r="AA270" s="62">
        <v>3436</v>
      </c>
      <c r="AB270" s="71">
        <v>3954</v>
      </c>
      <c r="AC270" s="1138">
        <v>1563</v>
      </c>
      <c r="AD270" s="1144">
        <v>2284</v>
      </c>
      <c r="AE270" s="46">
        <v>2456</v>
      </c>
      <c r="AF270" s="1252">
        <v>2831</v>
      </c>
      <c r="AG270" s="1270">
        <v>3233</v>
      </c>
      <c r="AH270" s="1277">
        <v>5017</v>
      </c>
      <c r="AI270" s="1300">
        <v>1498</v>
      </c>
    </row>
    <row r="271" spans="1:35" ht="13.5">
      <c r="A271" s="46" t="s">
        <v>1607</v>
      </c>
      <c r="B271" s="52" t="s">
        <v>553</v>
      </c>
      <c r="C271" s="43">
        <v>40</v>
      </c>
      <c r="D271" s="62">
        <v>2709</v>
      </c>
      <c r="E271" s="62">
        <v>2546</v>
      </c>
      <c r="F271" s="62">
        <v>2265</v>
      </c>
      <c r="G271" s="62">
        <v>2956</v>
      </c>
      <c r="H271" s="62">
        <v>2906</v>
      </c>
      <c r="I271" s="62">
        <v>3479</v>
      </c>
      <c r="J271" s="62">
        <v>2917</v>
      </c>
      <c r="K271" s="62">
        <v>1953</v>
      </c>
      <c r="L271" s="62">
        <v>3055</v>
      </c>
      <c r="M271" s="62">
        <v>1827</v>
      </c>
      <c r="N271" s="62">
        <v>2034</v>
      </c>
      <c r="O271" s="62">
        <v>2200</v>
      </c>
      <c r="P271" s="62">
        <v>4601</v>
      </c>
      <c r="Q271" s="62">
        <v>1146</v>
      </c>
      <c r="R271" s="62">
        <v>1819</v>
      </c>
      <c r="S271" s="62">
        <v>1524</v>
      </c>
      <c r="T271" s="62">
        <v>1375</v>
      </c>
      <c r="U271" s="62">
        <v>1163</v>
      </c>
      <c r="V271" s="62">
        <v>1119</v>
      </c>
      <c r="W271" s="62">
        <v>1121</v>
      </c>
      <c r="X271" s="63">
        <v>866</v>
      </c>
      <c r="Y271" s="63">
        <v>726</v>
      </c>
      <c r="Z271" s="62">
        <v>1633</v>
      </c>
      <c r="AA271" s="62">
        <v>1480</v>
      </c>
      <c r="AB271" s="71">
        <v>6373</v>
      </c>
      <c r="AC271" s="1139">
        <v>669</v>
      </c>
      <c r="AD271" s="1144">
        <v>1183</v>
      </c>
      <c r="AE271" s="46">
        <v>1747</v>
      </c>
      <c r="AF271" s="1252">
        <v>1802</v>
      </c>
      <c r="AG271" s="1270">
        <v>1656</v>
      </c>
      <c r="AH271" s="1277">
        <v>2807</v>
      </c>
      <c r="AI271" s="1301">
        <v>918</v>
      </c>
    </row>
    <row r="272" spans="1:35" ht="13.5">
      <c r="A272" s="46" t="s">
        <v>1607</v>
      </c>
      <c r="B272" s="52" t="s">
        <v>554</v>
      </c>
      <c r="C272" s="43">
        <v>41</v>
      </c>
      <c r="D272" s="62">
        <v>2557</v>
      </c>
      <c r="E272" s="62">
        <v>1215</v>
      </c>
      <c r="F272" s="62">
        <v>2111</v>
      </c>
      <c r="G272" s="62">
        <v>2665</v>
      </c>
      <c r="H272" s="62">
        <v>2788</v>
      </c>
      <c r="I272" s="62">
        <v>1960</v>
      </c>
      <c r="J272" s="62">
        <v>1739</v>
      </c>
      <c r="K272" s="62">
        <v>1699</v>
      </c>
      <c r="L272" s="62">
        <v>1925</v>
      </c>
      <c r="M272" s="62">
        <v>1808</v>
      </c>
      <c r="N272" s="62">
        <v>3724</v>
      </c>
      <c r="O272" s="62">
        <v>2818</v>
      </c>
      <c r="P272" s="62">
        <v>4213</v>
      </c>
      <c r="Q272" s="62">
        <v>1038</v>
      </c>
      <c r="R272" s="62">
        <v>1356</v>
      </c>
      <c r="S272" s="62">
        <v>1570</v>
      </c>
      <c r="T272" s="62">
        <v>1290</v>
      </c>
      <c r="U272" s="62">
        <v>3168</v>
      </c>
      <c r="V272" s="62">
        <v>1318</v>
      </c>
      <c r="W272" s="62">
        <v>1643</v>
      </c>
      <c r="X272" s="62">
        <v>1341</v>
      </c>
      <c r="Y272" s="62">
        <v>1036</v>
      </c>
      <c r="Z272" s="62">
        <v>1514</v>
      </c>
      <c r="AA272" s="62">
        <v>1437</v>
      </c>
      <c r="AB272" s="71">
        <v>2105</v>
      </c>
      <c r="AC272" s="1139">
        <v>697</v>
      </c>
      <c r="AD272" s="1144">
        <v>1428</v>
      </c>
      <c r="AE272" s="46">
        <v>1614</v>
      </c>
      <c r="AF272" s="1252">
        <v>1385</v>
      </c>
      <c r="AG272" s="1270">
        <v>1637</v>
      </c>
      <c r="AH272" s="1277">
        <v>2408</v>
      </c>
      <c r="AI272" s="1301">
        <v>781</v>
      </c>
    </row>
    <row r="273" spans="1:248" ht="13.5">
      <c r="A273" s="46" t="s">
        <v>1607</v>
      </c>
      <c r="B273" s="52" t="s">
        <v>555</v>
      </c>
      <c r="C273" s="43">
        <v>42</v>
      </c>
      <c r="D273" s="62">
        <v>3845</v>
      </c>
      <c r="E273" s="62">
        <v>2702</v>
      </c>
      <c r="F273" s="62">
        <v>3190</v>
      </c>
      <c r="G273" s="62">
        <v>4892</v>
      </c>
      <c r="H273" s="62">
        <v>3993</v>
      </c>
      <c r="I273" s="62">
        <v>3211</v>
      </c>
      <c r="J273" s="62">
        <v>3468</v>
      </c>
      <c r="K273" s="62">
        <v>3540</v>
      </c>
      <c r="L273" s="62">
        <v>3317</v>
      </c>
      <c r="M273" s="62">
        <v>3174</v>
      </c>
      <c r="N273" s="62">
        <v>3711</v>
      </c>
      <c r="O273" s="62">
        <v>3615</v>
      </c>
      <c r="P273" s="62">
        <v>5695</v>
      </c>
      <c r="Q273" s="62">
        <v>1491</v>
      </c>
      <c r="R273" s="62">
        <v>2993</v>
      </c>
      <c r="S273" s="62">
        <v>3260</v>
      </c>
      <c r="T273" s="62">
        <v>3506</v>
      </c>
      <c r="U273" s="62">
        <v>3327</v>
      </c>
      <c r="V273" s="62">
        <v>2512</v>
      </c>
      <c r="W273" s="62">
        <v>2474</v>
      </c>
      <c r="X273" s="62">
        <v>2023</v>
      </c>
      <c r="Y273" s="62">
        <v>1750</v>
      </c>
      <c r="Z273" s="62">
        <v>2836</v>
      </c>
      <c r="AA273" s="62">
        <v>2670</v>
      </c>
      <c r="AB273" s="71">
        <v>4597</v>
      </c>
      <c r="AC273" s="1138">
        <v>1389</v>
      </c>
      <c r="AD273" s="1144">
        <v>2422</v>
      </c>
      <c r="AE273" s="46">
        <v>2917</v>
      </c>
      <c r="AF273" s="1252">
        <v>3198</v>
      </c>
      <c r="AG273" s="1270">
        <v>4294</v>
      </c>
      <c r="AH273" s="1277">
        <v>4817</v>
      </c>
      <c r="AI273" s="1300">
        <v>1786</v>
      </c>
    </row>
    <row r="274" spans="1:248" ht="13.5">
      <c r="A274" s="46" t="s">
        <v>1607</v>
      </c>
      <c r="B274" s="52" t="s">
        <v>556</v>
      </c>
      <c r="C274" s="42">
        <v>43</v>
      </c>
      <c r="D274" s="62">
        <v>8735</v>
      </c>
      <c r="E274" s="62">
        <v>5932</v>
      </c>
      <c r="F274" s="62">
        <v>5488</v>
      </c>
      <c r="G274" s="62">
        <v>5231</v>
      </c>
      <c r="H274" s="62">
        <v>5820</v>
      </c>
      <c r="I274" s="62">
        <v>5383</v>
      </c>
      <c r="J274" s="62">
        <v>4885</v>
      </c>
      <c r="K274" s="62">
        <v>4097</v>
      </c>
      <c r="L274" s="62">
        <v>3260</v>
      </c>
      <c r="M274" s="62">
        <v>3196</v>
      </c>
      <c r="N274" s="62">
        <v>3641</v>
      </c>
      <c r="O274" s="62">
        <v>3434</v>
      </c>
      <c r="P274" s="62">
        <v>4781</v>
      </c>
      <c r="Q274" s="62">
        <v>1173</v>
      </c>
      <c r="R274" s="62">
        <v>2689</v>
      </c>
      <c r="S274" s="62">
        <v>3369</v>
      </c>
      <c r="T274" s="62">
        <v>3530</v>
      </c>
      <c r="U274" s="62">
        <v>3108</v>
      </c>
      <c r="V274" s="62">
        <v>2476</v>
      </c>
      <c r="W274" s="62">
        <v>2629</v>
      </c>
      <c r="X274" s="62">
        <v>2182</v>
      </c>
      <c r="Y274" s="62">
        <v>1535</v>
      </c>
      <c r="Z274" s="62">
        <v>3192</v>
      </c>
      <c r="AA274" s="62">
        <v>5252</v>
      </c>
      <c r="AB274" s="71">
        <v>9536</v>
      </c>
      <c r="AC274" s="1138">
        <v>2015</v>
      </c>
      <c r="AD274" s="1144">
        <v>2634</v>
      </c>
      <c r="AE274" s="46">
        <v>3456</v>
      </c>
      <c r="AF274" s="1252">
        <v>4099</v>
      </c>
      <c r="AG274" s="1270">
        <v>4552</v>
      </c>
      <c r="AH274" s="1277">
        <v>8636</v>
      </c>
      <c r="AI274" s="1300">
        <v>1795</v>
      </c>
    </row>
    <row r="275" spans="1:248" ht="14.25" thickBot="1">
      <c r="A275" s="46" t="s">
        <v>1607</v>
      </c>
      <c r="B275" s="52" t="s">
        <v>557</v>
      </c>
      <c r="C275" s="65">
        <v>44</v>
      </c>
      <c r="D275" s="62">
        <v>1596</v>
      </c>
      <c r="E275" s="63">
        <v>780</v>
      </c>
      <c r="F275" s="63">
        <v>418</v>
      </c>
      <c r="G275" s="63">
        <v>422</v>
      </c>
      <c r="H275" s="63">
        <v>296</v>
      </c>
      <c r="I275" s="63">
        <v>233</v>
      </c>
      <c r="J275" s="63">
        <v>190</v>
      </c>
      <c r="K275" s="63">
        <v>174</v>
      </c>
      <c r="L275" s="63">
        <v>237</v>
      </c>
      <c r="M275" s="63">
        <v>169</v>
      </c>
      <c r="N275" s="63">
        <v>236</v>
      </c>
      <c r="O275" s="63">
        <v>930</v>
      </c>
      <c r="P275" s="63">
        <v>910</v>
      </c>
      <c r="Q275" s="63">
        <v>286</v>
      </c>
      <c r="R275" s="63">
        <v>432</v>
      </c>
      <c r="S275" s="63">
        <v>243</v>
      </c>
      <c r="T275" s="63">
        <v>258</v>
      </c>
      <c r="U275" s="63">
        <v>245</v>
      </c>
      <c r="V275" s="63">
        <v>250</v>
      </c>
      <c r="W275" s="63">
        <v>248</v>
      </c>
      <c r="X275" s="63">
        <v>299</v>
      </c>
      <c r="Y275" s="63">
        <v>273</v>
      </c>
      <c r="Z275" s="63">
        <v>322</v>
      </c>
      <c r="AA275" s="63">
        <v>348</v>
      </c>
      <c r="AB275" s="72">
        <v>812</v>
      </c>
      <c r="AC275" s="1139">
        <v>360</v>
      </c>
      <c r="AD275" s="1145">
        <v>402</v>
      </c>
      <c r="AE275" s="46">
        <v>350</v>
      </c>
      <c r="AF275" s="1253">
        <v>340</v>
      </c>
      <c r="AG275" s="1271">
        <v>352</v>
      </c>
      <c r="AH275" s="1278">
        <v>504</v>
      </c>
      <c r="AI275" s="1301">
        <v>264</v>
      </c>
    </row>
    <row r="276" spans="1:248">
      <c r="A276" s="46" t="s">
        <v>1607</v>
      </c>
      <c r="B276" s="60" t="s">
        <v>1601</v>
      </c>
      <c r="D276" s="61">
        <f t="shared" ref="D276:BO276" si="88">IF((SUM(D235:D248))&lt;=0,"",(SUM(D235:D248)))</f>
        <v>2997</v>
      </c>
      <c r="E276" s="61">
        <f t="shared" si="88"/>
        <v>2627</v>
      </c>
      <c r="F276" s="61">
        <f t="shared" si="88"/>
        <v>2994</v>
      </c>
      <c r="G276" s="61">
        <f t="shared" si="88"/>
        <v>3615</v>
      </c>
      <c r="H276" s="61">
        <f t="shared" si="88"/>
        <v>2662</v>
      </c>
      <c r="I276" s="61">
        <f t="shared" si="88"/>
        <v>2272</v>
      </c>
      <c r="J276" s="61">
        <f t="shared" si="88"/>
        <v>2012</v>
      </c>
      <c r="K276" s="61">
        <f t="shared" si="88"/>
        <v>1832</v>
      </c>
      <c r="L276" s="61">
        <f t="shared" si="88"/>
        <v>2159</v>
      </c>
      <c r="M276" s="61">
        <f t="shared" si="88"/>
        <v>2257</v>
      </c>
      <c r="N276" s="61">
        <f t="shared" si="88"/>
        <v>2246</v>
      </c>
      <c r="O276" s="61">
        <f t="shared" si="88"/>
        <v>2086</v>
      </c>
      <c r="P276" s="61">
        <f t="shared" si="88"/>
        <v>2835</v>
      </c>
      <c r="Q276" s="61">
        <f t="shared" si="88"/>
        <v>619</v>
      </c>
      <c r="R276" s="61">
        <f t="shared" si="88"/>
        <v>1522</v>
      </c>
      <c r="S276" s="61">
        <f t="shared" si="88"/>
        <v>1891</v>
      </c>
      <c r="T276" s="61">
        <f t="shared" si="88"/>
        <v>2113</v>
      </c>
      <c r="U276" s="61">
        <f t="shared" si="88"/>
        <v>1785</v>
      </c>
      <c r="V276" s="61">
        <f t="shared" si="88"/>
        <v>1544</v>
      </c>
      <c r="W276" s="61">
        <f t="shared" si="88"/>
        <v>1482</v>
      </c>
      <c r="X276" s="61">
        <f t="shared" si="88"/>
        <v>1177</v>
      </c>
      <c r="Y276" s="61">
        <f t="shared" si="88"/>
        <v>1122</v>
      </c>
      <c r="Z276" s="61">
        <f t="shared" si="88"/>
        <v>1997</v>
      </c>
      <c r="AA276" s="61">
        <f t="shared" si="88"/>
        <v>2280</v>
      </c>
      <c r="AB276" s="61">
        <f t="shared" si="88"/>
        <v>3289</v>
      </c>
      <c r="AC276" s="61">
        <f t="shared" si="88"/>
        <v>588</v>
      </c>
      <c r="AD276" s="61">
        <f t="shared" si="88"/>
        <v>1504</v>
      </c>
      <c r="AE276" s="61">
        <v>2398</v>
      </c>
      <c r="AF276" s="61">
        <f t="shared" ref="AF276" si="89">IF((SUM(AF235:AF248))&lt;=0,"",(SUM(AF235:AF248)))</f>
        <v>2997</v>
      </c>
      <c r="AG276" s="61">
        <f t="shared" si="88"/>
        <v>3442</v>
      </c>
      <c r="AH276" s="61">
        <f t="shared" ref="AH276" si="90">IF((SUM(AH235:AH248))&lt;=0,"",(SUM(AH235:AH248)))</f>
        <v>4995</v>
      </c>
      <c r="AI276" s="61">
        <f t="shared" si="88"/>
        <v>1203</v>
      </c>
      <c r="AJ276" s="61" t="str">
        <f t="shared" si="88"/>
        <v/>
      </c>
      <c r="AK276" s="61" t="str">
        <f t="shared" si="88"/>
        <v/>
      </c>
      <c r="AL276" s="61" t="str">
        <f t="shared" si="88"/>
        <v/>
      </c>
      <c r="AM276" s="61" t="str">
        <f t="shared" si="88"/>
        <v/>
      </c>
      <c r="AN276" s="61" t="str">
        <f t="shared" si="88"/>
        <v/>
      </c>
      <c r="AO276" s="61" t="str">
        <f t="shared" si="88"/>
        <v/>
      </c>
      <c r="AP276" s="61" t="str">
        <f t="shared" si="88"/>
        <v/>
      </c>
      <c r="AQ276" s="61" t="str">
        <f t="shared" si="88"/>
        <v/>
      </c>
      <c r="AR276" s="61" t="str">
        <f t="shared" si="88"/>
        <v/>
      </c>
      <c r="AS276" s="61" t="str">
        <f t="shared" si="88"/>
        <v/>
      </c>
      <c r="AT276" s="61" t="str">
        <f t="shared" si="88"/>
        <v/>
      </c>
      <c r="AU276" s="61" t="str">
        <f t="shared" si="88"/>
        <v/>
      </c>
      <c r="AV276" s="61" t="str">
        <f t="shared" si="88"/>
        <v/>
      </c>
      <c r="AW276" s="61" t="str">
        <f t="shared" si="88"/>
        <v/>
      </c>
      <c r="AX276" s="61" t="str">
        <f t="shared" si="88"/>
        <v/>
      </c>
      <c r="AY276" s="61" t="str">
        <f t="shared" si="88"/>
        <v/>
      </c>
      <c r="AZ276" s="61" t="str">
        <f t="shared" si="88"/>
        <v/>
      </c>
      <c r="BA276" s="61" t="str">
        <f t="shared" si="88"/>
        <v/>
      </c>
      <c r="BB276" s="61" t="str">
        <f t="shared" si="88"/>
        <v/>
      </c>
      <c r="BC276" s="61" t="str">
        <f t="shared" si="88"/>
        <v/>
      </c>
      <c r="BD276" s="61" t="str">
        <f t="shared" si="88"/>
        <v/>
      </c>
      <c r="BE276" s="61" t="str">
        <f t="shared" si="88"/>
        <v/>
      </c>
      <c r="BF276" s="61" t="str">
        <f t="shared" si="88"/>
        <v/>
      </c>
      <c r="BG276" s="61" t="str">
        <f t="shared" si="88"/>
        <v/>
      </c>
      <c r="BH276" s="61" t="str">
        <f t="shared" si="88"/>
        <v/>
      </c>
      <c r="BI276" s="61" t="str">
        <f t="shared" si="88"/>
        <v/>
      </c>
      <c r="BJ276" s="61" t="str">
        <f t="shared" si="88"/>
        <v/>
      </c>
      <c r="BK276" s="61" t="str">
        <f t="shared" si="88"/>
        <v/>
      </c>
      <c r="BL276" s="61" t="str">
        <f t="shared" si="88"/>
        <v/>
      </c>
      <c r="BM276" s="61" t="str">
        <f t="shared" si="88"/>
        <v/>
      </c>
      <c r="BN276" s="61" t="str">
        <f t="shared" si="88"/>
        <v/>
      </c>
      <c r="BO276" s="61" t="str">
        <f t="shared" si="88"/>
        <v/>
      </c>
      <c r="BP276" s="61" t="str">
        <f t="shared" ref="BP276:EA276" si="91">IF((SUM(BP235:BP248))&lt;=0,"",(SUM(BP235:BP248)))</f>
        <v/>
      </c>
      <c r="BQ276" s="61" t="str">
        <f t="shared" si="91"/>
        <v/>
      </c>
      <c r="BR276" s="61" t="str">
        <f t="shared" si="91"/>
        <v/>
      </c>
      <c r="BS276" s="61" t="str">
        <f t="shared" si="91"/>
        <v/>
      </c>
      <c r="BT276" s="61" t="str">
        <f t="shared" si="91"/>
        <v/>
      </c>
      <c r="BU276" s="61" t="str">
        <f t="shared" si="91"/>
        <v/>
      </c>
      <c r="BV276" s="61" t="str">
        <f t="shared" si="91"/>
        <v/>
      </c>
      <c r="BW276" s="61" t="str">
        <f t="shared" si="91"/>
        <v/>
      </c>
      <c r="BX276" s="61" t="str">
        <f t="shared" si="91"/>
        <v/>
      </c>
      <c r="BY276" s="61" t="str">
        <f t="shared" si="91"/>
        <v/>
      </c>
      <c r="BZ276" s="61" t="str">
        <f t="shared" si="91"/>
        <v/>
      </c>
      <c r="CA276" s="61" t="str">
        <f t="shared" si="91"/>
        <v/>
      </c>
      <c r="CB276" s="61" t="str">
        <f t="shared" si="91"/>
        <v/>
      </c>
      <c r="CC276" s="61" t="str">
        <f t="shared" si="91"/>
        <v/>
      </c>
      <c r="CD276" s="61" t="str">
        <f t="shared" si="91"/>
        <v/>
      </c>
      <c r="CE276" s="61" t="str">
        <f t="shared" si="91"/>
        <v/>
      </c>
      <c r="CF276" s="61" t="str">
        <f t="shared" si="91"/>
        <v/>
      </c>
      <c r="CG276" s="61" t="str">
        <f t="shared" si="91"/>
        <v/>
      </c>
      <c r="CH276" s="61" t="str">
        <f t="shared" si="91"/>
        <v/>
      </c>
      <c r="CI276" s="61" t="str">
        <f t="shared" si="91"/>
        <v/>
      </c>
      <c r="CJ276" s="61" t="str">
        <f t="shared" si="91"/>
        <v/>
      </c>
      <c r="CK276" s="61" t="str">
        <f t="shared" si="91"/>
        <v/>
      </c>
      <c r="CL276" s="61" t="str">
        <f t="shared" si="91"/>
        <v/>
      </c>
      <c r="CM276" s="61" t="str">
        <f t="shared" si="91"/>
        <v/>
      </c>
      <c r="CN276" s="61" t="str">
        <f t="shared" si="91"/>
        <v/>
      </c>
      <c r="CO276" s="61" t="str">
        <f t="shared" si="91"/>
        <v/>
      </c>
      <c r="CP276" s="61" t="str">
        <f t="shared" si="91"/>
        <v/>
      </c>
      <c r="CQ276" s="61" t="str">
        <f t="shared" si="91"/>
        <v/>
      </c>
      <c r="CR276" s="61" t="str">
        <f t="shared" si="91"/>
        <v/>
      </c>
      <c r="CS276" s="61" t="str">
        <f t="shared" si="91"/>
        <v/>
      </c>
      <c r="CT276" s="61" t="str">
        <f t="shared" si="91"/>
        <v/>
      </c>
      <c r="CU276" s="61" t="str">
        <f t="shared" si="91"/>
        <v/>
      </c>
      <c r="CV276" s="61" t="str">
        <f t="shared" si="91"/>
        <v/>
      </c>
      <c r="CW276" s="61" t="str">
        <f t="shared" si="91"/>
        <v/>
      </c>
      <c r="CX276" s="61" t="str">
        <f t="shared" si="91"/>
        <v/>
      </c>
      <c r="CY276" s="61" t="str">
        <f t="shared" si="91"/>
        <v/>
      </c>
      <c r="CZ276" s="61" t="str">
        <f t="shared" si="91"/>
        <v/>
      </c>
      <c r="DA276" s="61" t="str">
        <f t="shared" si="91"/>
        <v/>
      </c>
      <c r="DB276" s="61" t="str">
        <f t="shared" si="91"/>
        <v/>
      </c>
      <c r="DC276" s="61" t="str">
        <f t="shared" si="91"/>
        <v/>
      </c>
      <c r="DD276" s="61" t="str">
        <f t="shared" si="91"/>
        <v/>
      </c>
      <c r="DE276" s="61" t="str">
        <f t="shared" si="91"/>
        <v/>
      </c>
      <c r="DF276" s="61" t="str">
        <f t="shared" si="91"/>
        <v/>
      </c>
      <c r="DG276" s="61" t="str">
        <f t="shared" si="91"/>
        <v/>
      </c>
      <c r="DH276" s="61" t="str">
        <f t="shared" si="91"/>
        <v/>
      </c>
      <c r="DI276" s="61" t="str">
        <f t="shared" si="91"/>
        <v/>
      </c>
      <c r="DJ276" s="61" t="str">
        <f t="shared" si="91"/>
        <v/>
      </c>
      <c r="DK276" s="61" t="str">
        <f t="shared" si="91"/>
        <v/>
      </c>
      <c r="DL276" s="61" t="str">
        <f t="shared" si="91"/>
        <v/>
      </c>
      <c r="DM276" s="61" t="str">
        <f t="shared" si="91"/>
        <v/>
      </c>
      <c r="DN276" s="61" t="str">
        <f t="shared" si="91"/>
        <v/>
      </c>
      <c r="DO276" s="61" t="str">
        <f t="shared" si="91"/>
        <v/>
      </c>
      <c r="DP276" s="61" t="str">
        <f t="shared" si="91"/>
        <v/>
      </c>
      <c r="DQ276" s="61" t="str">
        <f t="shared" si="91"/>
        <v/>
      </c>
      <c r="DR276" s="61" t="str">
        <f t="shared" si="91"/>
        <v/>
      </c>
      <c r="DS276" s="61" t="str">
        <f t="shared" si="91"/>
        <v/>
      </c>
      <c r="DT276" s="61" t="str">
        <f t="shared" si="91"/>
        <v/>
      </c>
      <c r="DU276" s="61" t="str">
        <f t="shared" si="91"/>
        <v/>
      </c>
      <c r="DV276" s="61" t="str">
        <f t="shared" si="91"/>
        <v/>
      </c>
      <c r="DW276" s="61" t="str">
        <f t="shared" si="91"/>
        <v/>
      </c>
      <c r="DX276" s="61" t="str">
        <f t="shared" si="91"/>
        <v/>
      </c>
      <c r="DY276" s="61" t="str">
        <f t="shared" si="91"/>
        <v/>
      </c>
      <c r="DZ276" s="61" t="str">
        <f t="shared" si="91"/>
        <v/>
      </c>
      <c r="EA276" s="61" t="str">
        <f t="shared" si="91"/>
        <v/>
      </c>
      <c r="EB276" s="61" t="str">
        <f t="shared" ref="EB276:GM276" si="92">IF((SUM(EB235:EB248))&lt;=0,"",(SUM(EB235:EB248)))</f>
        <v/>
      </c>
      <c r="EC276" s="61" t="str">
        <f t="shared" si="92"/>
        <v/>
      </c>
      <c r="ED276" s="61" t="str">
        <f t="shared" si="92"/>
        <v/>
      </c>
      <c r="EE276" s="61" t="str">
        <f t="shared" si="92"/>
        <v/>
      </c>
      <c r="EF276" s="61" t="str">
        <f t="shared" si="92"/>
        <v/>
      </c>
      <c r="EG276" s="61" t="str">
        <f t="shared" si="92"/>
        <v/>
      </c>
      <c r="EH276" s="61" t="str">
        <f t="shared" si="92"/>
        <v/>
      </c>
      <c r="EI276" s="61" t="str">
        <f t="shared" si="92"/>
        <v/>
      </c>
      <c r="EJ276" s="61" t="str">
        <f t="shared" si="92"/>
        <v/>
      </c>
      <c r="EK276" s="61" t="str">
        <f t="shared" si="92"/>
        <v/>
      </c>
      <c r="EL276" s="61" t="str">
        <f t="shared" si="92"/>
        <v/>
      </c>
      <c r="EM276" s="61" t="str">
        <f t="shared" si="92"/>
        <v/>
      </c>
      <c r="EN276" s="61" t="str">
        <f t="shared" si="92"/>
        <v/>
      </c>
      <c r="EO276" s="61" t="str">
        <f t="shared" si="92"/>
        <v/>
      </c>
      <c r="EP276" s="61" t="str">
        <f t="shared" si="92"/>
        <v/>
      </c>
      <c r="EQ276" s="61" t="str">
        <f t="shared" si="92"/>
        <v/>
      </c>
      <c r="ER276" s="61" t="str">
        <f t="shared" si="92"/>
        <v/>
      </c>
      <c r="ES276" s="61" t="str">
        <f t="shared" si="92"/>
        <v/>
      </c>
      <c r="ET276" s="61" t="str">
        <f t="shared" si="92"/>
        <v/>
      </c>
      <c r="EU276" s="61" t="str">
        <f t="shared" si="92"/>
        <v/>
      </c>
      <c r="EV276" s="61" t="str">
        <f t="shared" si="92"/>
        <v/>
      </c>
      <c r="EW276" s="61" t="str">
        <f t="shared" si="92"/>
        <v/>
      </c>
      <c r="EX276" s="61" t="str">
        <f t="shared" si="92"/>
        <v/>
      </c>
      <c r="EY276" s="61" t="str">
        <f t="shared" si="92"/>
        <v/>
      </c>
      <c r="EZ276" s="61" t="str">
        <f t="shared" si="92"/>
        <v/>
      </c>
      <c r="FA276" s="61" t="str">
        <f t="shared" si="92"/>
        <v/>
      </c>
      <c r="FB276" s="61" t="str">
        <f t="shared" si="92"/>
        <v/>
      </c>
      <c r="FC276" s="61" t="str">
        <f t="shared" si="92"/>
        <v/>
      </c>
      <c r="FD276" s="61" t="str">
        <f t="shared" si="92"/>
        <v/>
      </c>
      <c r="FE276" s="61" t="str">
        <f t="shared" si="92"/>
        <v/>
      </c>
      <c r="FF276" s="61" t="str">
        <f t="shared" si="92"/>
        <v/>
      </c>
      <c r="FG276" s="61" t="str">
        <f t="shared" si="92"/>
        <v/>
      </c>
      <c r="FH276" s="61" t="str">
        <f t="shared" si="92"/>
        <v/>
      </c>
      <c r="FI276" s="61" t="str">
        <f t="shared" si="92"/>
        <v/>
      </c>
      <c r="FJ276" s="61" t="str">
        <f t="shared" si="92"/>
        <v/>
      </c>
      <c r="FK276" s="61" t="str">
        <f t="shared" si="92"/>
        <v/>
      </c>
      <c r="FL276" s="61" t="str">
        <f t="shared" si="92"/>
        <v/>
      </c>
      <c r="FM276" s="61" t="str">
        <f t="shared" si="92"/>
        <v/>
      </c>
      <c r="FN276" s="61" t="str">
        <f t="shared" si="92"/>
        <v/>
      </c>
      <c r="FO276" s="61" t="str">
        <f t="shared" si="92"/>
        <v/>
      </c>
      <c r="FP276" s="61" t="str">
        <f t="shared" si="92"/>
        <v/>
      </c>
      <c r="FQ276" s="61" t="str">
        <f t="shared" si="92"/>
        <v/>
      </c>
      <c r="FR276" s="61" t="str">
        <f t="shared" si="92"/>
        <v/>
      </c>
      <c r="FS276" s="61" t="str">
        <f t="shared" si="92"/>
        <v/>
      </c>
      <c r="FT276" s="61" t="str">
        <f t="shared" si="92"/>
        <v/>
      </c>
      <c r="FU276" s="61" t="str">
        <f t="shared" si="92"/>
        <v/>
      </c>
      <c r="FV276" s="61" t="str">
        <f t="shared" si="92"/>
        <v/>
      </c>
      <c r="FW276" s="61" t="str">
        <f t="shared" si="92"/>
        <v/>
      </c>
      <c r="FX276" s="61" t="str">
        <f t="shared" si="92"/>
        <v/>
      </c>
      <c r="FY276" s="61" t="str">
        <f t="shared" si="92"/>
        <v/>
      </c>
      <c r="FZ276" s="61" t="str">
        <f t="shared" si="92"/>
        <v/>
      </c>
      <c r="GA276" s="61" t="str">
        <f t="shared" si="92"/>
        <v/>
      </c>
      <c r="GB276" s="61" t="str">
        <f t="shared" si="92"/>
        <v/>
      </c>
      <c r="GC276" s="61" t="str">
        <f t="shared" si="92"/>
        <v/>
      </c>
      <c r="GD276" s="61" t="str">
        <f t="shared" si="92"/>
        <v/>
      </c>
      <c r="GE276" s="61" t="str">
        <f t="shared" si="92"/>
        <v/>
      </c>
      <c r="GF276" s="61" t="str">
        <f t="shared" si="92"/>
        <v/>
      </c>
      <c r="GG276" s="61" t="str">
        <f t="shared" si="92"/>
        <v/>
      </c>
      <c r="GH276" s="61" t="str">
        <f t="shared" si="92"/>
        <v/>
      </c>
      <c r="GI276" s="61" t="str">
        <f t="shared" si="92"/>
        <v/>
      </c>
      <c r="GJ276" s="61" t="str">
        <f t="shared" si="92"/>
        <v/>
      </c>
      <c r="GK276" s="61" t="str">
        <f t="shared" si="92"/>
        <v/>
      </c>
      <c r="GL276" s="61" t="str">
        <f t="shared" si="92"/>
        <v/>
      </c>
      <c r="GM276" s="61" t="str">
        <f t="shared" si="92"/>
        <v/>
      </c>
      <c r="GN276" s="61" t="str">
        <f t="shared" ref="GN276:IN276" si="93">IF((SUM(GN235:GN248))&lt;=0,"",(SUM(GN235:GN248)))</f>
        <v/>
      </c>
      <c r="GO276" s="61" t="str">
        <f t="shared" si="93"/>
        <v/>
      </c>
      <c r="GP276" s="61" t="str">
        <f t="shared" si="93"/>
        <v/>
      </c>
      <c r="GQ276" s="61" t="str">
        <f t="shared" si="93"/>
        <v/>
      </c>
      <c r="GR276" s="61" t="str">
        <f t="shared" si="93"/>
        <v/>
      </c>
      <c r="GS276" s="61" t="str">
        <f t="shared" si="93"/>
        <v/>
      </c>
      <c r="GT276" s="61" t="str">
        <f t="shared" si="93"/>
        <v/>
      </c>
      <c r="GU276" s="61" t="str">
        <f t="shared" si="93"/>
        <v/>
      </c>
      <c r="GV276" s="61" t="str">
        <f t="shared" si="93"/>
        <v/>
      </c>
      <c r="GW276" s="61" t="str">
        <f t="shared" si="93"/>
        <v/>
      </c>
      <c r="GX276" s="61" t="str">
        <f t="shared" si="93"/>
        <v/>
      </c>
      <c r="GY276" s="61" t="str">
        <f t="shared" si="93"/>
        <v/>
      </c>
      <c r="GZ276" s="61" t="str">
        <f t="shared" si="93"/>
        <v/>
      </c>
      <c r="HA276" s="61" t="str">
        <f t="shared" si="93"/>
        <v/>
      </c>
      <c r="HB276" s="61" t="str">
        <f t="shared" si="93"/>
        <v/>
      </c>
      <c r="HC276" s="61" t="str">
        <f t="shared" si="93"/>
        <v/>
      </c>
      <c r="HD276" s="61" t="str">
        <f t="shared" si="93"/>
        <v/>
      </c>
      <c r="HE276" s="61" t="str">
        <f t="shared" si="93"/>
        <v/>
      </c>
      <c r="HF276" s="61" t="str">
        <f t="shared" si="93"/>
        <v/>
      </c>
      <c r="HG276" s="61" t="str">
        <f t="shared" si="93"/>
        <v/>
      </c>
      <c r="HH276" s="61" t="str">
        <f t="shared" si="93"/>
        <v/>
      </c>
      <c r="HI276" s="61" t="str">
        <f t="shared" si="93"/>
        <v/>
      </c>
      <c r="HJ276" s="61" t="str">
        <f t="shared" si="93"/>
        <v/>
      </c>
      <c r="HK276" s="61" t="str">
        <f t="shared" si="93"/>
        <v/>
      </c>
      <c r="HL276" s="61" t="str">
        <f t="shared" si="93"/>
        <v/>
      </c>
      <c r="HM276" s="61" t="str">
        <f t="shared" si="93"/>
        <v/>
      </c>
      <c r="HN276" s="61" t="str">
        <f t="shared" si="93"/>
        <v/>
      </c>
      <c r="HO276" s="61" t="str">
        <f t="shared" si="93"/>
        <v/>
      </c>
      <c r="HP276" s="61" t="str">
        <f t="shared" si="93"/>
        <v/>
      </c>
      <c r="HQ276" s="61" t="str">
        <f t="shared" si="93"/>
        <v/>
      </c>
      <c r="HR276" s="61" t="str">
        <f t="shared" si="93"/>
        <v/>
      </c>
      <c r="HS276" s="61" t="str">
        <f t="shared" si="93"/>
        <v/>
      </c>
      <c r="HT276" s="61" t="str">
        <f t="shared" si="93"/>
        <v/>
      </c>
      <c r="HU276" s="61" t="str">
        <f t="shared" si="93"/>
        <v/>
      </c>
      <c r="HV276" s="61" t="str">
        <f t="shared" si="93"/>
        <v/>
      </c>
      <c r="HW276" s="61" t="str">
        <f t="shared" si="93"/>
        <v/>
      </c>
      <c r="HX276" s="61" t="str">
        <f t="shared" si="93"/>
        <v/>
      </c>
      <c r="HY276" s="61" t="str">
        <f t="shared" si="93"/>
        <v/>
      </c>
      <c r="HZ276" s="61" t="str">
        <f t="shared" si="93"/>
        <v/>
      </c>
      <c r="IA276" s="61" t="str">
        <f t="shared" si="93"/>
        <v/>
      </c>
      <c r="IB276" s="61" t="str">
        <f t="shared" si="93"/>
        <v/>
      </c>
      <c r="IC276" s="61" t="str">
        <f t="shared" si="93"/>
        <v/>
      </c>
      <c r="ID276" s="61" t="str">
        <f t="shared" si="93"/>
        <v/>
      </c>
      <c r="IE276" s="61" t="str">
        <f t="shared" si="93"/>
        <v/>
      </c>
      <c r="IF276" s="61" t="str">
        <f t="shared" si="93"/>
        <v/>
      </c>
      <c r="IG276" s="61" t="str">
        <f t="shared" si="93"/>
        <v/>
      </c>
      <c r="IH276" s="61" t="str">
        <f t="shared" si="93"/>
        <v/>
      </c>
      <c r="II276" s="61" t="str">
        <f t="shared" si="93"/>
        <v/>
      </c>
      <c r="IJ276" s="61" t="str">
        <f t="shared" si="93"/>
        <v/>
      </c>
      <c r="IK276" s="61" t="str">
        <f t="shared" si="93"/>
        <v/>
      </c>
      <c r="IL276" s="61" t="str">
        <f t="shared" si="93"/>
        <v/>
      </c>
      <c r="IM276" s="61" t="str">
        <f t="shared" si="93"/>
        <v/>
      </c>
      <c r="IN276" s="61" t="str">
        <f t="shared" si="93"/>
        <v/>
      </c>
    </row>
    <row r="277" spans="1:248">
      <c r="A277" s="46" t="s">
        <v>1607</v>
      </c>
      <c r="B277" s="60" t="s">
        <v>1602</v>
      </c>
      <c r="D277" s="61">
        <f t="shared" ref="D277:BO277" si="94">IF((SUM(D249:D259))&lt;=0,"",SUM(D249:D259))</f>
        <v>4538</v>
      </c>
      <c r="E277" s="61">
        <f t="shared" si="94"/>
        <v>3241</v>
      </c>
      <c r="F277" s="61">
        <f t="shared" si="94"/>
        <v>3529</v>
      </c>
      <c r="G277" s="61">
        <f t="shared" si="94"/>
        <v>3664</v>
      </c>
      <c r="H277" s="61">
        <f t="shared" si="94"/>
        <v>2798</v>
      </c>
      <c r="I277" s="61">
        <f t="shared" si="94"/>
        <v>2382</v>
      </c>
      <c r="J277" s="61">
        <f t="shared" si="94"/>
        <v>2455</v>
      </c>
      <c r="K277" s="61">
        <f t="shared" si="94"/>
        <v>2264</v>
      </c>
      <c r="L277" s="61">
        <f t="shared" si="94"/>
        <v>2772</v>
      </c>
      <c r="M277" s="61">
        <f t="shared" si="94"/>
        <v>2611</v>
      </c>
      <c r="N277" s="61">
        <f t="shared" si="94"/>
        <v>2455</v>
      </c>
      <c r="O277" s="61">
        <f t="shared" si="94"/>
        <v>2482</v>
      </c>
      <c r="P277" s="61">
        <f t="shared" si="94"/>
        <v>3372</v>
      </c>
      <c r="Q277" s="61">
        <f t="shared" si="94"/>
        <v>917</v>
      </c>
      <c r="R277" s="61">
        <f t="shared" si="94"/>
        <v>1990</v>
      </c>
      <c r="S277" s="61">
        <f t="shared" si="94"/>
        <v>2196</v>
      </c>
      <c r="T277" s="61">
        <f t="shared" si="94"/>
        <v>2101</v>
      </c>
      <c r="U277" s="61">
        <f t="shared" si="94"/>
        <v>2000</v>
      </c>
      <c r="V277" s="61">
        <f t="shared" si="94"/>
        <v>1643</v>
      </c>
      <c r="W277" s="61">
        <f t="shared" si="94"/>
        <v>1470</v>
      </c>
      <c r="X277" s="61">
        <f t="shared" si="94"/>
        <v>1221</v>
      </c>
      <c r="Y277" s="61">
        <f t="shared" si="94"/>
        <v>1105</v>
      </c>
      <c r="Z277" s="61">
        <f t="shared" si="94"/>
        <v>2242</v>
      </c>
      <c r="AA277" s="61">
        <f t="shared" si="94"/>
        <v>2789</v>
      </c>
      <c r="AB277" s="61">
        <f t="shared" si="94"/>
        <v>4276</v>
      </c>
      <c r="AC277" s="61">
        <f t="shared" si="94"/>
        <v>625</v>
      </c>
      <c r="AD277" s="61">
        <f t="shared" si="94"/>
        <v>1685</v>
      </c>
      <c r="AE277" s="61">
        <v>3068</v>
      </c>
      <c r="AF277" s="61">
        <f t="shared" ref="AF277" si="95">IF((SUM(AF249:AF259))&lt;=0,"",SUM(AF249:AF259))</f>
        <v>3606</v>
      </c>
      <c r="AG277" s="61">
        <f t="shared" si="94"/>
        <v>4235</v>
      </c>
      <c r="AH277" s="61">
        <f t="shared" ref="AH277" si="96">IF((SUM(AH249:AH259))&lt;=0,"",SUM(AH249:AH259))</f>
        <v>5242</v>
      </c>
      <c r="AI277" s="61">
        <f t="shared" si="94"/>
        <v>998</v>
      </c>
      <c r="AJ277" s="61" t="str">
        <f t="shared" si="94"/>
        <v/>
      </c>
      <c r="AK277" s="61" t="str">
        <f t="shared" si="94"/>
        <v/>
      </c>
      <c r="AL277" s="61" t="str">
        <f t="shared" si="94"/>
        <v/>
      </c>
      <c r="AM277" s="61" t="str">
        <f t="shared" si="94"/>
        <v/>
      </c>
      <c r="AN277" s="61" t="str">
        <f t="shared" si="94"/>
        <v/>
      </c>
      <c r="AO277" s="61" t="str">
        <f t="shared" si="94"/>
        <v/>
      </c>
      <c r="AP277" s="61" t="str">
        <f t="shared" si="94"/>
        <v/>
      </c>
      <c r="AQ277" s="61" t="str">
        <f t="shared" si="94"/>
        <v/>
      </c>
      <c r="AR277" s="61" t="str">
        <f t="shared" si="94"/>
        <v/>
      </c>
      <c r="AS277" s="61" t="str">
        <f t="shared" si="94"/>
        <v/>
      </c>
      <c r="AT277" s="61" t="str">
        <f t="shared" si="94"/>
        <v/>
      </c>
      <c r="AU277" s="61" t="str">
        <f t="shared" si="94"/>
        <v/>
      </c>
      <c r="AV277" s="61" t="str">
        <f t="shared" si="94"/>
        <v/>
      </c>
      <c r="AW277" s="61" t="str">
        <f t="shared" si="94"/>
        <v/>
      </c>
      <c r="AX277" s="61" t="str">
        <f t="shared" si="94"/>
        <v/>
      </c>
      <c r="AY277" s="61" t="str">
        <f t="shared" si="94"/>
        <v/>
      </c>
      <c r="AZ277" s="61" t="str">
        <f t="shared" si="94"/>
        <v/>
      </c>
      <c r="BA277" s="61" t="str">
        <f t="shared" si="94"/>
        <v/>
      </c>
      <c r="BB277" s="61" t="str">
        <f t="shared" si="94"/>
        <v/>
      </c>
      <c r="BC277" s="61" t="str">
        <f t="shared" si="94"/>
        <v/>
      </c>
      <c r="BD277" s="61" t="str">
        <f t="shared" si="94"/>
        <v/>
      </c>
      <c r="BE277" s="61" t="str">
        <f t="shared" si="94"/>
        <v/>
      </c>
      <c r="BF277" s="61" t="str">
        <f t="shared" si="94"/>
        <v/>
      </c>
      <c r="BG277" s="61" t="str">
        <f t="shared" si="94"/>
        <v/>
      </c>
      <c r="BH277" s="61" t="str">
        <f t="shared" si="94"/>
        <v/>
      </c>
      <c r="BI277" s="61" t="str">
        <f t="shared" si="94"/>
        <v/>
      </c>
      <c r="BJ277" s="61" t="str">
        <f t="shared" si="94"/>
        <v/>
      </c>
      <c r="BK277" s="61" t="str">
        <f t="shared" si="94"/>
        <v/>
      </c>
      <c r="BL277" s="61" t="str">
        <f t="shared" si="94"/>
        <v/>
      </c>
      <c r="BM277" s="61" t="str">
        <f t="shared" si="94"/>
        <v/>
      </c>
      <c r="BN277" s="61" t="str">
        <f t="shared" si="94"/>
        <v/>
      </c>
      <c r="BO277" s="61" t="str">
        <f t="shared" si="94"/>
        <v/>
      </c>
      <c r="BP277" s="61" t="str">
        <f t="shared" ref="BP277:EA277" si="97">IF((SUM(BP249:BP259))&lt;=0,"",SUM(BP249:BP259))</f>
        <v/>
      </c>
      <c r="BQ277" s="61" t="str">
        <f t="shared" si="97"/>
        <v/>
      </c>
      <c r="BR277" s="61" t="str">
        <f t="shared" si="97"/>
        <v/>
      </c>
      <c r="BS277" s="61" t="str">
        <f t="shared" si="97"/>
        <v/>
      </c>
      <c r="BT277" s="61" t="str">
        <f t="shared" si="97"/>
        <v/>
      </c>
      <c r="BU277" s="61" t="str">
        <f t="shared" si="97"/>
        <v/>
      </c>
      <c r="BV277" s="61" t="str">
        <f t="shared" si="97"/>
        <v/>
      </c>
      <c r="BW277" s="61" t="str">
        <f t="shared" si="97"/>
        <v/>
      </c>
      <c r="BX277" s="61" t="str">
        <f t="shared" si="97"/>
        <v/>
      </c>
      <c r="BY277" s="61" t="str">
        <f t="shared" si="97"/>
        <v/>
      </c>
      <c r="BZ277" s="61" t="str">
        <f t="shared" si="97"/>
        <v/>
      </c>
      <c r="CA277" s="61" t="str">
        <f t="shared" si="97"/>
        <v/>
      </c>
      <c r="CB277" s="61" t="str">
        <f t="shared" si="97"/>
        <v/>
      </c>
      <c r="CC277" s="61" t="str">
        <f t="shared" si="97"/>
        <v/>
      </c>
      <c r="CD277" s="61" t="str">
        <f t="shared" si="97"/>
        <v/>
      </c>
      <c r="CE277" s="61" t="str">
        <f t="shared" si="97"/>
        <v/>
      </c>
      <c r="CF277" s="61" t="str">
        <f t="shared" si="97"/>
        <v/>
      </c>
      <c r="CG277" s="61" t="str">
        <f t="shared" si="97"/>
        <v/>
      </c>
      <c r="CH277" s="61" t="str">
        <f t="shared" si="97"/>
        <v/>
      </c>
      <c r="CI277" s="61" t="str">
        <f t="shared" si="97"/>
        <v/>
      </c>
      <c r="CJ277" s="61" t="str">
        <f t="shared" si="97"/>
        <v/>
      </c>
      <c r="CK277" s="61" t="str">
        <f t="shared" si="97"/>
        <v/>
      </c>
      <c r="CL277" s="61" t="str">
        <f t="shared" si="97"/>
        <v/>
      </c>
      <c r="CM277" s="61" t="str">
        <f t="shared" si="97"/>
        <v/>
      </c>
      <c r="CN277" s="61" t="str">
        <f t="shared" si="97"/>
        <v/>
      </c>
      <c r="CO277" s="61" t="str">
        <f t="shared" si="97"/>
        <v/>
      </c>
      <c r="CP277" s="61" t="str">
        <f t="shared" si="97"/>
        <v/>
      </c>
      <c r="CQ277" s="61" t="str">
        <f t="shared" si="97"/>
        <v/>
      </c>
      <c r="CR277" s="61" t="str">
        <f t="shared" si="97"/>
        <v/>
      </c>
      <c r="CS277" s="61" t="str">
        <f t="shared" si="97"/>
        <v/>
      </c>
      <c r="CT277" s="61" t="str">
        <f t="shared" si="97"/>
        <v/>
      </c>
      <c r="CU277" s="61" t="str">
        <f t="shared" si="97"/>
        <v/>
      </c>
      <c r="CV277" s="61" t="str">
        <f t="shared" si="97"/>
        <v/>
      </c>
      <c r="CW277" s="61" t="str">
        <f t="shared" si="97"/>
        <v/>
      </c>
      <c r="CX277" s="61" t="str">
        <f t="shared" si="97"/>
        <v/>
      </c>
      <c r="CY277" s="61" t="str">
        <f t="shared" si="97"/>
        <v/>
      </c>
      <c r="CZ277" s="61" t="str">
        <f t="shared" si="97"/>
        <v/>
      </c>
      <c r="DA277" s="61" t="str">
        <f t="shared" si="97"/>
        <v/>
      </c>
      <c r="DB277" s="61" t="str">
        <f t="shared" si="97"/>
        <v/>
      </c>
      <c r="DC277" s="61" t="str">
        <f t="shared" si="97"/>
        <v/>
      </c>
      <c r="DD277" s="61" t="str">
        <f t="shared" si="97"/>
        <v/>
      </c>
      <c r="DE277" s="61" t="str">
        <f t="shared" si="97"/>
        <v/>
      </c>
      <c r="DF277" s="61" t="str">
        <f t="shared" si="97"/>
        <v/>
      </c>
      <c r="DG277" s="61" t="str">
        <f t="shared" si="97"/>
        <v/>
      </c>
      <c r="DH277" s="61" t="str">
        <f t="shared" si="97"/>
        <v/>
      </c>
      <c r="DI277" s="61" t="str">
        <f t="shared" si="97"/>
        <v/>
      </c>
      <c r="DJ277" s="61" t="str">
        <f t="shared" si="97"/>
        <v/>
      </c>
      <c r="DK277" s="61" t="str">
        <f t="shared" si="97"/>
        <v/>
      </c>
      <c r="DL277" s="61" t="str">
        <f t="shared" si="97"/>
        <v/>
      </c>
      <c r="DM277" s="61" t="str">
        <f t="shared" si="97"/>
        <v/>
      </c>
      <c r="DN277" s="61" t="str">
        <f t="shared" si="97"/>
        <v/>
      </c>
      <c r="DO277" s="61" t="str">
        <f t="shared" si="97"/>
        <v/>
      </c>
      <c r="DP277" s="61" t="str">
        <f t="shared" si="97"/>
        <v/>
      </c>
      <c r="DQ277" s="61" t="str">
        <f t="shared" si="97"/>
        <v/>
      </c>
      <c r="DR277" s="61" t="str">
        <f t="shared" si="97"/>
        <v/>
      </c>
      <c r="DS277" s="61" t="str">
        <f t="shared" si="97"/>
        <v/>
      </c>
      <c r="DT277" s="61" t="str">
        <f t="shared" si="97"/>
        <v/>
      </c>
      <c r="DU277" s="61" t="str">
        <f t="shared" si="97"/>
        <v/>
      </c>
      <c r="DV277" s="61" t="str">
        <f t="shared" si="97"/>
        <v/>
      </c>
      <c r="DW277" s="61" t="str">
        <f t="shared" si="97"/>
        <v/>
      </c>
      <c r="DX277" s="61" t="str">
        <f t="shared" si="97"/>
        <v/>
      </c>
      <c r="DY277" s="61" t="str">
        <f t="shared" si="97"/>
        <v/>
      </c>
      <c r="DZ277" s="61" t="str">
        <f t="shared" si="97"/>
        <v/>
      </c>
      <c r="EA277" s="61" t="str">
        <f t="shared" si="97"/>
        <v/>
      </c>
      <c r="EB277" s="61" t="str">
        <f t="shared" ref="EB277:GM277" si="98">IF((SUM(EB249:EB259))&lt;=0,"",SUM(EB249:EB259))</f>
        <v/>
      </c>
      <c r="EC277" s="61" t="str">
        <f t="shared" si="98"/>
        <v/>
      </c>
      <c r="ED277" s="61" t="str">
        <f t="shared" si="98"/>
        <v/>
      </c>
      <c r="EE277" s="61" t="str">
        <f t="shared" si="98"/>
        <v/>
      </c>
      <c r="EF277" s="61" t="str">
        <f t="shared" si="98"/>
        <v/>
      </c>
      <c r="EG277" s="61" t="str">
        <f t="shared" si="98"/>
        <v/>
      </c>
      <c r="EH277" s="61" t="str">
        <f t="shared" si="98"/>
        <v/>
      </c>
      <c r="EI277" s="61" t="str">
        <f t="shared" si="98"/>
        <v/>
      </c>
      <c r="EJ277" s="61" t="str">
        <f t="shared" si="98"/>
        <v/>
      </c>
      <c r="EK277" s="61" t="str">
        <f t="shared" si="98"/>
        <v/>
      </c>
      <c r="EL277" s="61" t="str">
        <f t="shared" si="98"/>
        <v/>
      </c>
      <c r="EM277" s="61" t="str">
        <f t="shared" si="98"/>
        <v/>
      </c>
      <c r="EN277" s="61" t="str">
        <f t="shared" si="98"/>
        <v/>
      </c>
      <c r="EO277" s="61" t="str">
        <f t="shared" si="98"/>
        <v/>
      </c>
      <c r="EP277" s="61" t="str">
        <f t="shared" si="98"/>
        <v/>
      </c>
      <c r="EQ277" s="61" t="str">
        <f t="shared" si="98"/>
        <v/>
      </c>
      <c r="ER277" s="61" t="str">
        <f t="shared" si="98"/>
        <v/>
      </c>
      <c r="ES277" s="61" t="str">
        <f t="shared" si="98"/>
        <v/>
      </c>
      <c r="ET277" s="61" t="str">
        <f t="shared" si="98"/>
        <v/>
      </c>
      <c r="EU277" s="61" t="str">
        <f t="shared" si="98"/>
        <v/>
      </c>
      <c r="EV277" s="61" t="str">
        <f t="shared" si="98"/>
        <v/>
      </c>
      <c r="EW277" s="61" t="str">
        <f t="shared" si="98"/>
        <v/>
      </c>
      <c r="EX277" s="61" t="str">
        <f t="shared" si="98"/>
        <v/>
      </c>
      <c r="EY277" s="61" t="str">
        <f t="shared" si="98"/>
        <v/>
      </c>
      <c r="EZ277" s="61" t="str">
        <f t="shared" si="98"/>
        <v/>
      </c>
      <c r="FA277" s="61" t="str">
        <f t="shared" si="98"/>
        <v/>
      </c>
      <c r="FB277" s="61" t="str">
        <f t="shared" si="98"/>
        <v/>
      </c>
      <c r="FC277" s="61" t="str">
        <f t="shared" si="98"/>
        <v/>
      </c>
      <c r="FD277" s="61" t="str">
        <f t="shared" si="98"/>
        <v/>
      </c>
      <c r="FE277" s="61" t="str">
        <f t="shared" si="98"/>
        <v/>
      </c>
      <c r="FF277" s="61" t="str">
        <f t="shared" si="98"/>
        <v/>
      </c>
      <c r="FG277" s="61" t="str">
        <f t="shared" si="98"/>
        <v/>
      </c>
      <c r="FH277" s="61" t="str">
        <f t="shared" si="98"/>
        <v/>
      </c>
      <c r="FI277" s="61" t="str">
        <f t="shared" si="98"/>
        <v/>
      </c>
      <c r="FJ277" s="61" t="str">
        <f t="shared" si="98"/>
        <v/>
      </c>
      <c r="FK277" s="61" t="str">
        <f t="shared" si="98"/>
        <v/>
      </c>
      <c r="FL277" s="61" t="str">
        <f t="shared" si="98"/>
        <v/>
      </c>
      <c r="FM277" s="61" t="str">
        <f t="shared" si="98"/>
        <v/>
      </c>
      <c r="FN277" s="61" t="str">
        <f t="shared" si="98"/>
        <v/>
      </c>
      <c r="FO277" s="61" t="str">
        <f t="shared" si="98"/>
        <v/>
      </c>
      <c r="FP277" s="61" t="str">
        <f t="shared" si="98"/>
        <v/>
      </c>
      <c r="FQ277" s="61" t="str">
        <f t="shared" si="98"/>
        <v/>
      </c>
      <c r="FR277" s="61" t="str">
        <f t="shared" si="98"/>
        <v/>
      </c>
      <c r="FS277" s="61" t="str">
        <f t="shared" si="98"/>
        <v/>
      </c>
      <c r="FT277" s="61" t="str">
        <f t="shared" si="98"/>
        <v/>
      </c>
      <c r="FU277" s="61" t="str">
        <f t="shared" si="98"/>
        <v/>
      </c>
      <c r="FV277" s="61" t="str">
        <f t="shared" si="98"/>
        <v/>
      </c>
      <c r="FW277" s="61" t="str">
        <f t="shared" si="98"/>
        <v/>
      </c>
      <c r="FX277" s="61" t="str">
        <f t="shared" si="98"/>
        <v/>
      </c>
      <c r="FY277" s="61" t="str">
        <f t="shared" si="98"/>
        <v/>
      </c>
      <c r="FZ277" s="61" t="str">
        <f t="shared" si="98"/>
        <v/>
      </c>
      <c r="GA277" s="61" t="str">
        <f t="shared" si="98"/>
        <v/>
      </c>
      <c r="GB277" s="61" t="str">
        <f t="shared" si="98"/>
        <v/>
      </c>
      <c r="GC277" s="61" t="str">
        <f t="shared" si="98"/>
        <v/>
      </c>
      <c r="GD277" s="61" t="str">
        <f t="shared" si="98"/>
        <v/>
      </c>
      <c r="GE277" s="61" t="str">
        <f t="shared" si="98"/>
        <v/>
      </c>
      <c r="GF277" s="61" t="str">
        <f t="shared" si="98"/>
        <v/>
      </c>
      <c r="GG277" s="61" t="str">
        <f t="shared" si="98"/>
        <v/>
      </c>
      <c r="GH277" s="61" t="str">
        <f t="shared" si="98"/>
        <v/>
      </c>
      <c r="GI277" s="61" t="str">
        <f t="shared" si="98"/>
        <v/>
      </c>
      <c r="GJ277" s="61" t="str">
        <f t="shared" si="98"/>
        <v/>
      </c>
      <c r="GK277" s="61" t="str">
        <f t="shared" si="98"/>
        <v/>
      </c>
      <c r="GL277" s="61" t="str">
        <f t="shared" si="98"/>
        <v/>
      </c>
      <c r="GM277" s="61" t="str">
        <f t="shared" si="98"/>
        <v/>
      </c>
      <c r="GN277" s="61" t="str">
        <f t="shared" ref="GN277:IN277" si="99">IF((SUM(GN249:GN259))&lt;=0,"",SUM(GN249:GN259))</f>
        <v/>
      </c>
      <c r="GO277" s="61" t="str">
        <f t="shared" si="99"/>
        <v/>
      </c>
      <c r="GP277" s="61" t="str">
        <f t="shared" si="99"/>
        <v/>
      </c>
      <c r="GQ277" s="61" t="str">
        <f t="shared" si="99"/>
        <v/>
      </c>
      <c r="GR277" s="61" t="str">
        <f t="shared" si="99"/>
        <v/>
      </c>
      <c r="GS277" s="61" t="str">
        <f t="shared" si="99"/>
        <v/>
      </c>
      <c r="GT277" s="61" t="str">
        <f t="shared" si="99"/>
        <v/>
      </c>
      <c r="GU277" s="61" t="str">
        <f t="shared" si="99"/>
        <v/>
      </c>
      <c r="GV277" s="61" t="str">
        <f t="shared" si="99"/>
        <v/>
      </c>
      <c r="GW277" s="61" t="str">
        <f t="shared" si="99"/>
        <v/>
      </c>
      <c r="GX277" s="61" t="str">
        <f t="shared" si="99"/>
        <v/>
      </c>
      <c r="GY277" s="61" t="str">
        <f t="shared" si="99"/>
        <v/>
      </c>
      <c r="GZ277" s="61" t="str">
        <f t="shared" si="99"/>
        <v/>
      </c>
      <c r="HA277" s="61" t="str">
        <f t="shared" si="99"/>
        <v/>
      </c>
      <c r="HB277" s="61" t="str">
        <f t="shared" si="99"/>
        <v/>
      </c>
      <c r="HC277" s="61" t="str">
        <f t="shared" si="99"/>
        <v/>
      </c>
      <c r="HD277" s="61" t="str">
        <f t="shared" si="99"/>
        <v/>
      </c>
      <c r="HE277" s="61" t="str">
        <f t="shared" si="99"/>
        <v/>
      </c>
      <c r="HF277" s="61" t="str">
        <f t="shared" si="99"/>
        <v/>
      </c>
      <c r="HG277" s="61" t="str">
        <f t="shared" si="99"/>
        <v/>
      </c>
      <c r="HH277" s="61" t="str">
        <f t="shared" si="99"/>
        <v/>
      </c>
      <c r="HI277" s="61" t="str">
        <f t="shared" si="99"/>
        <v/>
      </c>
      <c r="HJ277" s="61" t="str">
        <f t="shared" si="99"/>
        <v/>
      </c>
      <c r="HK277" s="61" t="str">
        <f t="shared" si="99"/>
        <v/>
      </c>
      <c r="HL277" s="61" t="str">
        <f t="shared" si="99"/>
        <v/>
      </c>
      <c r="HM277" s="61" t="str">
        <f t="shared" si="99"/>
        <v/>
      </c>
      <c r="HN277" s="61" t="str">
        <f t="shared" si="99"/>
        <v/>
      </c>
      <c r="HO277" s="61" t="str">
        <f t="shared" si="99"/>
        <v/>
      </c>
      <c r="HP277" s="61" t="str">
        <f t="shared" si="99"/>
        <v/>
      </c>
      <c r="HQ277" s="61" t="str">
        <f t="shared" si="99"/>
        <v/>
      </c>
      <c r="HR277" s="61" t="str">
        <f t="shared" si="99"/>
        <v/>
      </c>
      <c r="HS277" s="61" t="str">
        <f t="shared" si="99"/>
        <v/>
      </c>
      <c r="HT277" s="61" t="str">
        <f t="shared" si="99"/>
        <v/>
      </c>
      <c r="HU277" s="61" t="str">
        <f t="shared" si="99"/>
        <v/>
      </c>
      <c r="HV277" s="61" t="str">
        <f t="shared" si="99"/>
        <v/>
      </c>
      <c r="HW277" s="61" t="str">
        <f t="shared" si="99"/>
        <v/>
      </c>
      <c r="HX277" s="61" t="str">
        <f t="shared" si="99"/>
        <v/>
      </c>
      <c r="HY277" s="61" t="str">
        <f t="shared" si="99"/>
        <v/>
      </c>
      <c r="HZ277" s="61" t="str">
        <f t="shared" si="99"/>
        <v/>
      </c>
      <c r="IA277" s="61" t="str">
        <f t="shared" si="99"/>
        <v/>
      </c>
      <c r="IB277" s="61" t="str">
        <f t="shared" si="99"/>
        <v/>
      </c>
      <c r="IC277" s="61" t="str">
        <f t="shared" si="99"/>
        <v/>
      </c>
      <c r="ID277" s="61" t="str">
        <f t="shared" si="99"/>
        <v/>
      </c>
      <c r="IE277" s="61" t="str">
        <f t="shared" si="99"/>
        <v/>
      </c>
      <c r="IF277" s="61" t="str">
        <f t="shared" si="99"/>
        <v/>
      </c>
      <c r="IG277" s="61" t="str">
        <f t="shared" si="99"/>
        <v/>
      </c>
      <c r="IH277" s="61" t="str">
        <f t="shared" si="99"/>
        <v/>
      </c>
      <c r="II277" s="61" t="str">
        <f t="shared" si="99"/>
        <v/>
      </c>
      <c r="IJ277" s="61" t="str">
        <f t="shared" si="99"/>
        <v/>
      </c>
      <c r="IK277" s="61" t="str">
        <f t="shared" si="99"/>
        <v/>
      </c>
      <c r="IL277" s="61" t="str">
        <f t="shared" si="99"/>
        <v/>
      </c>
      <c r="IM277" s="61" t="str">
        <f t="shared" si="99"/>
        <v/>
      </c>
      <c r="IN277" s="61" t="str">
        <f t="shared" si="99"/>
        <v/>
      </c>
    </row>
  </sheetData>
  <phoneticPr fontId="16" type="noConversion"/>
  <pageMargins left="0.7" right="0.7" top="0.75" bottom="0.75" header="0.3" footer="0.3"/>
  <pageSetup paperSize="9"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>
  <dimension ref="A1:AB56"/>
  <sheetViews>
    <sheetView showGridLines="0" view="pageLayout" zoomScaleNormal="115" workbookViewId="0">
      <selection activeCell="Y40" sqref="Y40"/>
    </sheetView>
  </sheetViews>
  <sheetFormatPr defaultColWidth="9" defaultRowHeight="13.5"/>
  <cols>
    <col min="1" max="2" width="4.42578125" style="227" customWidth="1"/>
    <col min="3" max="4" width="6.5703125" style="227" customWidth="1"/>
    <col min="5" max="6" width="6.5703125" style="227" hidden="1" customWidth="1"/>
    <col min="7" max="11" width="8.7109375" style="227" customWidth="1"/>
    <col min="12" max="12" width="8.5703125" style="227" customWidth="1"/>
    <col min="13" max="13" width="10.28515625" style="227" customWidth="1"/>
    <col min="14" max="14" width="8.140625" style="227" customWidth="1"/>
    <col min="15" max="16" width="0" style="227" hidden="1" customWidth="1"/>
    <col min="17" max="18" width="13.42578125" style="227" hidden="1" customWidth="1"/>
    <col min="19" max="21" width="0" style="227" hidden="1" customWidth="1"/>
    <col min="22" max="16384" width="9" style="227"/>
  </cols>
  <sheetData>
    <row r="1" spans="1:22" ht="16.5" customHeight="1">
      <c r="A1" s="1450" t="s">
        <v>1773</v>
      </c>
      <c r="B1" s="1450"/>
      <c r="C1" s="1450"/>
      <c r="D1" s="1450"/>
      <c r="E1" s="1450"/>
      <c r="F1" s="1450"/>
      <c r="G1" s="1450"/>
      <c r="H1" s="1450"/>
      <c r="I1" s="1450"/>
      <c r="J1" s="1450"/>
    </row>
    <row r="2" spans="1:22" ht="3" customHeight="1">
      <c r="A2" s="298"/>
      <c r="B2" s="299"/>
      <c r="C2" s="299"/>
      <c r="D2" s="697"/>
      <c r="E2" s="697"/>
      <c r="F2" s="697"/>
      <c r="G2" s="697"/>
      <c r="H2" s="298"/>
      <c r="I2" s="697"/>
      <c r="J2" s="298"/>
      <c r="K2" s="298"/>
      <c r="L2" s="298"/>
      <c r="M2" s="298"/>
      <c r="N2" s="298"/>
    </row>
    <row r="3" spans="1:22" s="241" customFormat="1" ht="6.75" customHeight="1">
      <c r="A3" s="1698" t="s">
        <v>2036</v>
      </c>
      <c r="B3" s="1698"/>
      <c r="C3" s="1698"/>
      <c r="D3" s="1698"/>
      <c r="E3" s="1698"/>
      <c r="F3" s="1698"/>
      <c r="G3" s="1698"/>
      <c r="H3" s="1698"/>
      <c r="I3" s="1698"/>
      <c r="J3" s="1698"/>
      <c r="K3" s="1698"/>
      <c r="L3" s="1698"/>
      <c r="M3" s="1698"/>
      <c r="N3" s="1698"/>
    </row>
    <row r="4" spans="1:22" s="241" customFormat="1" ht="18" customHeight="1">
      <c r="A4" s="1698"/>
      <c r="B4" s="1698"/>
      <c r="C4" s="1698"/>
      <c r="D4" s="1698"/>
      <c r="E4" s="1698"/>
      <c r="F4" s="1698"/>
      <c r="G4" s="1698"/>
      <c r="H4" s="1698"/>
      <c r="I4" s="1698"/>
      <c r="J4" s="1698"/>
      <c r="K4" s="1698"/>
      <c r="L4" s="1698"/>
      <c r="M4" s="1698"/>
      <c r="N4" s="1698"/>
    </row>
    <row r="5" spans="1:22" ht="6.75" customHeight="1">
      <c r="A5" s="973"/>
      <c r="B5" s="974"/>
      <c r="C5" s="920"/>
      <c r="D5" s="920"/>
      <c r="E5" s="920"/>
      <c r="F5" s="920"/>
      <c r="G5" s="920"/>
      <c r="H5" s="920"/>
      <c r="I5" s="920"/>
      <c r="J5" s="920"/>
    </row>
    <row r="6" spans="1:22" ht="15.95" customHeight="1">
      <c r="A6" s="1053" t="s">
        <v>1832</v>
      </c>
      <c r="B6" s="1054"/>
      <c r="C6" s="920"/>
      <c r="D6" s="920"/>
      <c r="E6" s="920"/>
      <c r="F6" s="920"/>
      <c r="G6" s="920"/>
      <c r="H6" s="920"/>
      <c r="I6" s="920"/>
      <c r="J6" s="921"/>
    </row>
    <row r="7" spans="1:22" ht="3" customHeight="1">
      <c r="A7" s="976"/>
      <c r="B7" s="974"/>
      <c r="C7" s="920"/>
      <c r="D7" s="920"/>
      <c r="E7" s="920"/>
      <c r="F7" s="920"/>
      <c r="G7" s="920"/>
      <c r="H7" s="920"/>
      <c r="I7" s="920"/>
      <c r="M7" s="975"/>
      <c r="N7" s="975"/>
    </row>
    <row r="8" spans="1:22" ht="12.75" customHeight="1">
      <c r="A8" s="1915" t="s">
        <v>1718</v>
      </c>
      <c r="B8" s="1915"/>
      <c r="C8" s="1915"/>
      <c r="D8" s="1934"/>
      <c r="E8" s="1055"/>
      <c r="F8" s="1055"/>
      <c r="G8" s="1914" t="s">
        <v>2028</v>
      </c>
      <c r="H8" s="1915"/>
      <c r="I8" s="1915"/>
      <c r="J8" s="1915"/>
      <c r="K8" s="1916"/>
      <c r="L8" s="1932" t="s">
        <v>1713</v>
      </c>
      <c r="M8" s="1915"/>
      <c r="N8" s="1915"/>
      <c r="P8" s="1056"/>
      <c r="Q8" s="1056"/>
      <c r="R8" s="1056"/>
      <c r="S8" s="1056"/>
      <c r="T8" s="1056"/>
    </row>
    <row r="9" spans="1:22" ht="12.75" customHeight="1">
      <c r="A9" s="1935"/>
      <c r="B9" s="1935"/>
      <c r="C9" s="1935"/>
      <c r="D9" s="1936"/>
      <c r="E9" s="1057"/>
      <c r="F9" s="1057"/>
      <c r="G9" s="1917"/>
      <c r="H9" s="1918"/>
      <c r="I9" s="1918"/>
      <c r="J9" s="1918"/>
      <c r="K9" s="1919"/>
      <c r="L9" s="1933"/>
      <c r="M9" s="1918"/>
      <c r="N9" s="1918"/>
      <c r="O9" s="246"/>
      <c r="P9" s="1056"/>
      <c r="Q9" s="1056"/>
      <c r="R9" s="1056"/>
      <c r="S9" s="1056"/>
      <c r="T9" s="1056"/>
      <c r="U9" s="246"/>
      <c r="V9" s="246"/>
    </row>
    <row r="10" spans="1:22" ht="23.25" customHeight="1">
      <c r="A10" s="1935"/>
      <c r="B10" s="1935"/>
      <c r="C10" s="1935"/>
      <c r="D10" s="1936"/>
      <c r="E10" s="1058">
        <f>DATE(YEAR(K10)-1,12,1)</f>
        <v>41244</v>
      </c>
      <c r="F10" s="1058">
        <f>DATE(YEAR(K10)-1,MONTH(K10),1)</f>
        <v>41091</v>
      </c>
      <c r="G10" s="1058">
        <f t="shared" ref="G10:I10" si="0">DATE(YEAR(H10),MONTH(H10)-1,1)</f>
        <v>41334</v>
      </c>
      <c r="H10" s="1058">
        <f t="shared" si="0"/>
        <v>41365</v>
      </c>
      <c r="I10" s="1058">
        <f t="shared" si="0"/>
        <v>41395</v>
      </c>
      <c r="J10" s="1058">
        <f>DATE(YEAR(K10),MONTH(K10)-1,1)</f>
        <v>41426</v>
      </c>
      <c r="K10" s="1059">
        <f>DATE(YEAR('1'!F12),MONTH('1'!F12)-1,1)</f>
        <v>41456</v>
      </c>
      <c r="L10" s="1060" t="s">
        <v>1717</v>
      </c>
      <c r="M10" s="1061" t="s">
        <v>1715</v>
      </c>
      <c r="N10" s="1062" t="s">
        <v>1716</v>
      </c>
      <c r="O10" s="246"/>
      <c r="P10" s="1056"/>
      <c r="Q10" s="1063" t="s">
        <v>892</v>
      </c>
      <c r="R10" s="1064" t="s">
        <v>893</v>
      </c>
      <c r="S10" s="1056"/>
      <c r="T10" s="1056"/>
      <c r="U10" s="246"/>
      <c r="V10" s="246"/>
    </row>
    <row r="11" spans="1:22" ht="13.15" customHeight="1">
      <c r="A11" s="1929" t="s">
        <v>1411</v>
      </c>
      <c r="B11" s="1929"/>
      <c r="C11" s="1929"/>
      <c r="D11" s="1930"/>
      <c r="E11" s="1065">
        <f>INDEX(CPI!$36:$36,1,MATCH(E$10,CPI!$1:$1,0))</f>
        <v>99.600554782620108</v>
      </c>
      <c r="F11" s="1065">
        <f>INDEX(CPI!$36:$36,1,MATCH(F$10,CPI!$1:$1,0))</f>
        <v>101.44489948546271</v>
      </c>
      <c r="G11" s="1066">
        <f>INDEX(CPI!$36:$36,1,MATCH(G$10,CPI!$1:$1,0))</f>
        <v>98.450538376677514</v>
      </c>
      <c r="H11" s="1066">
        <f>INDEX(CPI!$36:$36,1,MATCH(H$10,CPI!$1:$1,0))</f>
        <v>98.658501452536711</v>
      </c>
      <c r="I11" s="1066">
        <f>INDEX(CPI!$36:$36,1,MATCH(I$10,CPI!$1:$1,0))</f>
        <v>98.828528023263971</v>
      </c>
      <c r="J11" s="1066">
        <f>INDEX(CPI!$36:$36,1,MATCH(J$10,CPI!$1:$1,0))</f>
        <v>98.95498650084636</v>
      </c>
      <c r="K11" s="1067">
        <f>INDEX(CPI!$36:$36,1,MATCH(K$10,CPI!$1:$1,0))</f>
        <v>98.701403276709854</v>
      </c>
      <c r="L11" s="1068">
        <f>100*(K11/J11-1)</f>
        <v>-0.2562611881457233</v>
      </c>
      <c r="M11" s="1069">
        <f>100*(K11/E11-1)</f>
        <v>-0.90275752767910999</v>
      </c>
      <c r="N11" s="1069">
        <f>(K11/F11-1)*100</f>
        <v>-2.704420057260748</v>
      </c>
      <c r="O11" s="246"/>
      <c r="P11" s="1070" t="s">
        <v>755</v>
      </c>
      <c r="Q11" s="1070">
        <v>177945.17185000001</v>
      </c>
      <c r="R11" s="1070">
        <v>92628.314238999999</v>
      </c>
      <c r="S11" s="1070" t="s">
        <v>525</v>
      </c>
      <c r="T11" s="1056"/>
      <c r="U11" s="246"/>
      <c r="V11" s="246"/>
    </row>
    <row r="12" spans="1:22" ht="13.15" customHeight="1">
      <c r="A12" s="1924" t="s">
        <v>1410</v>
      </c>
      <c r="B12" s="1924"/>
      <c r="C12" s="1924"/>
      <c r="D12" s="1925"/>
      <c r="E12" s="1065">
        <f>INDEX(CPI!$37:$37,1,MATCH(E$10,CPI!$1:$1,0))</f>
        <v>99.319984158121017</v>
      </c>
      <c r="F12" s="1065">
        <f>INDEX(CPI!$37:$37,1,MATCH(F$10,CPI!$1:$1,0))</f>
        <v>102.49175539813538</v>
      </c>
      <c r="G12" s="1071">
        <f>INDEX(CPI!$37:$37,1,MATCH(G$10,CPI!$1:$1,0))</f>
        <v>97.791079550005094</v>
      </c>
      <c r="H12" s="1071">
        <f>INDEX(CPI!$37:$37,1,MATCH(H$10,CPI!$1:$1,0))</f>
        <v>97.831800010456035</v>
      </c>
      <c r="I12" s="1071">
        <f>INDEX(CPI!$37:$37,1,MATCH(I$10,CPI!$1:$1,0))</f>
        <v>97.977456285278095</v>
      </c>
      <c r="J12" s="1071">
        <f>INDEX(CPI!$37:$37,1,MATCH(J$10,CPI!$1:$1,0))</f>
        <v>97.928315733657044</v>
      </c>
      <c r="K12" s="1072">
        <f>INDEX(CPI!$37:$37,1,MATCH(K$10,CPI!$1:$1,0))</f>
        <v>97.328170430373433</v>
      </c>
      <c r="L12" s="1073">
        <f t="shared" ref="L12:L28" si="1">100*(K12/J12-1)</f>
        <v>-0.61284144303662691</v>
      </c>
      <c r="M12" s="1074">
        <f t="shared" ref="M12:M28" si="2">100*(K12/E12-1)</f>
        <v>-2.0054511130172425</v>
      </c>
      <c r="N12" s="1074">
        <f t="shared" ref="N12:N28" si="3">(K12/F12-1)*100</f>
        <v>-5.0380491071732481</v>
      </c>
      <c r="O12" s="246"/>
      <c r="P12" s="1070" t="s">
        <v>758</v>
      </c>
      <c r="Q12" s="1070">
        <v>282993.54574999999</v>
      </c>
      <c r="R12" s="1070">
        <v>156587.41829999999</v>
      </c>
      <c r="S12" s="1070" t="s">
        <v>525</v>
      </c>
      <c r="T12" s="1056"/>
      <c r="U12" s="246"/>
      <c r="V12" s="246"/>
    </row>
    <row r="13" spans="1:22" ht="13.15" customHeight="1">
      <c r="A13" s="1920" t="s">
        <v>191</v>
      </c>
      <c r="B13" s="1920"/>
      <c r="C13" s="1920"/>
      <c r="D13" s="1921"/>
      <c r="E13" s="1065">
        <f>INDEX(CPI!$44:$44,1,MATCH(E$10,CPI!$1:$1,0))</f>
        <v>99.608352040001648</v>
      </c>
      <c r="F13" s="1065">
        <f>INDEX(CPI!$44:$44,1,MATCH(F$10,CPI!$1:$1,0))</f>
        <v>100.55006144816736</v>
      </c>
      <c r="G13" s="1071">
        <f>INDEX(CPI!$44:$44,1,MATCH(G$10,CPI!$1:$1,0))</f>
        <v>98.484761508939144</v>
      </c>
      <c r="H13" s="1071">
        <f>INDEX(CPI!$44:$44,1,MATCH(H$10,CPI!$1:$1,0))</f>
        <v>98.695795070560251</v>
      </c>
      <c r="I13" s="1071">
        <f>INDEX(CPI!$44:$44,1,MATCH(I$10,CPI!$1:$1,0))</f>
        <v>98.833554226312543</v>
      </c>
      <c r="J13" s="1071">
        <f>INDEX(CPI!$44:$44,1,MATCH(J$10,CPI!$1:$1,0))</f>
        <v>98.947251468690496</v>
      </c>
      <c r="K13" s="1072">
        <f>INDEX(CPI!$44:$44,1,MATCH(K$10,CPI!$1:$1,0))</f>
        <v>98.815138209986159</v>
      </c>
      <c r="L13" s="1073">
        <f t="shared" si="1"/>
        <v>-0.13351887671800844</v>
      </c>
      <c r="M13" s="1074">
        <f t="shared" si="2"/>
        <v>-0.79633265059635416</v>
      </c>
      <c r="N13" s="1074">
        <f t="shared" si="3"/>
        <v>-1.725432300283114</v>
      </c>
      <c r="O13" s="246"/>
      <c r="P13" s="1070" t="s">
        <v>759</v>
      </c>
      <c r="Q13" s="1070">
        <v>381421.45425000001</v>
      </c>
      <c r="R13" s="1070">
        <v>207618.79084999999</v>
      </c>
      <c r="S13" s="1070" t="s">
        <v>525</v>
      </c>
      <c r="T13" s="1056"/>
      <c r="U13" s="246"/>
      <c r="V13" s="246"/>
    </row>
    <row r="14" spans="1:22" ht="13.15" customHeight="1">
      <c r="A14" s="1393" t="s">
        <v>185</v>
      </c>
      <c r="B14" s="1393"/>
      <c r="C14" s="1393"/>
      <c r="D14" s="1926"/>
      <c r="E14" s="1075">
        <f>INDEX(CPI!$40:$40,1,MATCH(E$10,CPI!$1:$1,0))</f>
        <v>99.545238708471601</v>
      </c>
      <c r="F14" s="1075">
        <f>INDEX(CPI!$40:$40,1,MATCH(F$10,CPI!$1:$1,0))</f>
        <v>101.28133625999871</v>
      </c>
      <c r="G14" s="1071">
        <f>INDEX(CPI!$40:$40,1,MATCH(G$10,CPI!$1:$1,0))</f>
        <v>98.568013179453615</v>
      </c>
      <c r="H14" s="1071">
        <f>INDEX(CPI!$40:$40,1,MATCH(H$10,CPI!$1:$1,0))</f>
        <v>98.816712124168333</v>
      </c>
      <c r="I14" s="1071">
        <f>INDEX(CPI!$40:$40,1,MATCH(I$10,CPI!$1:$1,0))</f>
        <v>98.88578475545475</v>
      </c>
      <c r="J14" s="1071">
        <f>INDEX(CPI!$40:$40,1,MATCH(J$10,CPI!$1:$1,0))</f>
        <v>98.94504097125494</v>
      </c>
      <c r="K14" s="1072">
        <f>INDEX(CPI!$40:$40,1,MATCH(K$10,CPI!$1:$1,0))</f>
        <v>98.847272260861459</v>
      </c>
      <c r="L14" s="1073">
        <f t="shared" si="1"/>
        <v>-9.8811127302367296E-2</v>
      </c>
      <c r="M14" s="1074">
        <f t="shared" si="2"/>
        <v>-0.70115502927690088</v>
      </c>
      <c r="N14" s="1074">
        <f t="shared" si="3"/>
        <v>-2.4032700288321385</v>
      </c>
      <c r="O14" s="246"/>
      <c r="P14" s="1070" t="s">
        <v>760</v>
      </c>
      <c r="Q14" s="1070">
        <v>518462.7451</v>
      </c>
      <c r="R14" s="1070">
        <v>268883.98693000001</v>
      </c>
      <c r="S14" s="1070" t="s">
        <v>525</v>
      </c>
      <c r="T14" s="1056"/>
      <c r="U14" s="246"/>
      <c r="V14" s="246"/>
    </row>
    <row r="15" spans="1:22" ht="13.15" customHeight="1">
      <c r="A15" s="1393" t="s">
        <v>186</v>
      </c>
      <c r="B15" s="1393"/>
      <c r="C15" s="1393"/>
      <c r="D15" s="1926"/>
      <c r="E15" s="1075">
        <f>INDEX(CPI!$38:$38,1,MATCH(E$10,CPI!$1:$1,0))</f>
        <v>99.355427104772573</v>
      </c>
      <c r="F15" s="1075">
        <f>INDEX(CPI!$38:$38,1,MATCH(F$10,CPI!$1:$1,0))</f>
        <v>102.68057530100729</v>
      </c>
      <c r="G15" s="1071">
        <f>INDEX(CPI!$38:$38,1,MATCH(G$10,CPI!$1:$1,0))</f>
        <v>97.377566805506632</v>
      </c>
      <c r="H15" s="1071">
        <f>INDEX(CPI!$38:$38,1,MATCH(H$10,CPI!$1:$1,0))</f>
        <v>97.574199537573918</v>
      </c>
      <c r="I15" s="1071">
        <f>INDEX(CPI!$38:$38,1,MATCH(I$10,CPI!$1:$1,0))</f>
        <v>97.710253445534335</v>
      </c>
      <c r="J15" s="1071">
        <f>INDEX(CPI!$38:$38,1,MATCH(J$10,CPI!$1:$1,0))</f>
        <v>97.912296230735805</v>
      </c>
      <c r="K15" s="1072">
        <f>INDEX(CPI!$38:$38,1,MATCH(K$10,CPI!$1:$1,0))</f>
        <v>97.491979273064729</v>
      </c>
      <c r="L15" s="1073">
        <f t="shared" si="1"/>
        <v>-0.42927903220713048</v>
      </c>
      <c r="M15" s="1074">
        <f t="shared" si="2"/>
        <v>-1.8755370350758915</v>
      </c>
      <c r="N15" s="1074">
        <f t="shared" si="3"/>
        <v>-5.0531427319453925</v>
      </c>
      <c r="O15" s="246"/>
      <c r="P15" s="1070" t="s">
        <v>761</v>
      </c>
      <c r="Q15" s="1070">
        <v>1034389.8744</v>
      </c>
      <c r="R15" s="1070">
        <v>457005.57912000001</v>
      </c>
      <c r="S15" s="1070" t="s">
        <v>525</v>
      </c>
      <c r="T15" s="1056"/>
      <c r="U15" s="246"/>
      <c r="V15" s="246"/>
    </row>
    <row r="16" spans="1:22" ht="13.15" customHeight="1">
      <c r="A16" s="1393" t="s">
        <v>790</v>
      </c>
      <c r="B16" s="1393"/>
      <c r="C16" s="1393"/>
      <c r="D16" s="1926"/>
      <c r="E16" s="1075">
        <f>INDEX(CPI!$42:$42,1,MATCH(E$10,CPI!$1:$1,0))</f>
        <v>99.955190787458321</v>
      </c>
      <c r="F16" s="1075">
        <f>INDEX(CPI!$42:$42,1,MATCH(F$10,CPI!$1:$1,0))</f>
        <v>100.21533878370808</v>
      </c>
      <c r="G16" s="1071">
        <f>INDEX(CPI!$42:$42,1,MATCH(G$10,CPI!$1:$1,0))</f>
        <v>99.433018997592285</v>
      </c>
      <c r="H16" s="1071">
        <f>INDEX(CPI!$42:$42,1,MATCH(H$10,CPI!$1:$1,0))</f>
        <v>99.860052697438675</v>
      </c>
      <c r="I16" s="1071">
        <f>INDEX(CPI!$42:$42,1,MATCH(I$10,CPI!$1:$1,0))</f>
        <v>100.02896308916453</v>
      </c>
      <c r="J16" s="1071">
        <f>INDEX(CPI!$42:$42,1,MATCH(J$10,CPI!$1:$1,0))</f>
        <v>100.20835397653886</v>
      </c>
      <c r="K16" s="1072">
        <f>INDEX(CPI!$42:$42,1,MATCH(K$10,CPI!$1:$1,0))</f>
        <v>99.894736531458435</v>
      </c>
      <c r="L16" s="1073">
        <f t="shared" si="1"/>
        <v>-0.31296536928832053</v>
      </c>
      <c r="M16" s="1074">
        <f t="shared" si="2"/>
        <v>-6.0481357219788201E-2</v>
      </c>
      <c r="N16" s="1074">
        <f t="shared" si="3"/>
        <v>-0.31991335472266735</v>
      </c>
      <c r="O16" s="246"/>
      <c r="P16" s="1070" t="s">
        <v>755</v>
      </c>
      <c r="Q16" s="1070">
        <v>55701.858856999999</v>
      </c>
      <c r="R16" s="1070">
        <v>32215.611792</v>
      </c>
      <c r="S16" s="1070" t="s">
        <v>516</v>
      </c>
      <c r="T16" s="1056"/>
      <c r="U16" s="246"/>
      <c r="V16" s="246"/>
    </row>
    <row r="17" spans="1:22" ht="13.15" customHeight="1">
      <c r="A17" s="1393" t="s">
        <v>789</v>
      </c>
      <c r="B17" s="1393"/>
      <c r="C17" s="1393"/>
      <c r="D17" s="1926"/>
      <c r="E17" s="1075">
        <f>INDEX(CPI!$41:$41,1,MATCH(E$10,CPI!$1:$1,0))</f>
        <v>99.915087237847672</v>
      </c>
      <c r="F17" s="1075">
        <f>INDEX(CPI!$41:$41,1,MATCH(F$10,CPI!$1:$1,0))</f>
        <v>101.29575310237141</v>
      </c>
      <c r="G17" s="1071">
        <f>INDEX(CPI!$41:$41,1,MATCH(G$10,CPI!$1:$1,0))</f>
        <v>99.281417006922993</v>
      </c>
      <c r="H17" s="1071">
        <f>INDEX(CPI!$41:$41,1,MATCH(H$10,CPI!$1:$1,0))</f>
        <v>99.574059854985634</v>
      </c>
      <c r="I17" s="1071">
        <f>INDEX(CPI!$41:$41,1,MATCH(I$10,CPI!$1:$1,0))</f>
        <v>99.640620292952903</v>
      </c>
      <c r="J17" s="1071">
        <f>INDEX(CPI!$41:$41,1,MATCH(J$10,CPI!$1:$1,0))</f>
        <v>99.831838044351315</v>
      </c>
      <c r="K17" s="1072">
        <f>INDEX(CPI!$41:$41,1,MATCH(K$10,CPI!$1:$1,0))</f>
        <v>99.442617064525123</v>
      </c>
      <c r="L17" s="1073">
        <f t="shared" si="1"/>
        <v>-0.38987660394800283</v>
      </c>
      <c r="M17" s="1074">
        <f t="shared" si="2"/>
        <v>-0.47287170174593607</v>
      </c>
      <c r="N17" s="1074">
        <f t="shared" si="3"/>
        <v>-1.8294311272590735</v>
      </c>
      <c r="O17" s="246"/>
      <c r="P17" s="1070" t="s">
        <v>758</v>
      </c>
      <c r="Q17" s="1070">
        <v>111016.62233</v>
      </c>
      <c r="R17" s="1070">
        <v>68417.640323</v>
      </c>
      <c r="S17" s="1070" t="s">
        <v>516</v>
      </c>
      <c r="T17" s="1056"/>
      <c r="U17" s="246"/>
      <c r="V17" s="246"/>
    </row>
    <row r="18" spans="1:22" ht="13.15" customHeight="1">
      <c r="A18" s="1393" t="s">
        <v>791</v>
      </c>
      <c r="B18" s="1393"/>
      <c r="C18" s="1393"/>
      <c r="D18" s="1926"/>
      <c r="E18" s="1075">
        <f>INDEX(CPI!$39:$39,1,MATCH(E$10,CPI!$1:$1,0))</f>
        <v>99.168234001906782</v>
      </c>
      <c r="F18" s="1075">
        <f>INDEX(CPI!$39:$39,1,MATCH(F$10,CPI!$1:$1,0))</f>
        <v>102.40659384158113</v>
      </c>
      <c r="G18" s="1071">
        <f>INDEX(CPI!$39:$39,1,MATCH(G$10,CPI!$1:$1,0))</f>
        <v>96.643753091469677</v>
      </c>
      <c r="H18" s="1071">
        <f>INDEX(CPI!$39:$39,1,MATCH(H$10,CPI!$1:$1,0))</f>
        <v>96.891346264965051</v>
      </c>
      <c r="I18" s="1071">
        <f>INDEX(CPI!$39:$39,1,MATCH(I$10,CPI!$1:$1,0))</f>
        <v>96.905969323347691</v>
      </c>
      <c r="J18" s="1071">
        <f>INDEX(CPI!$39:$39,1,MATCH(J$10,CPI!$1:$1,0))</f>
        <v>97.070747046542223</v>
      </c>
      <c r="K18" s="1072">
        <f>INDEX(CPI!$39:$39,1,MATCH(K$10,CPI!$1:$1,0))</f>
        <v>96.880982695039506</v>
      </c>
      <c r="L18" s="1073">
        <f t="shared" si="1"/>
        <v>-0.19549077067649856</v>
      </c>
      <c r="M18" s="1074">
        <f t="shared" si="2"/>
        <v>-2.3064354527310593</v>
      </c>
      <c r="N18" s="1074">
        <f t="shared" si="3"/>
        <v>-5.3957571863873515</v>
      </c>
      <c r="O18" s="246"/>
      <c r="P18" s="1070" t="s">
        <v>759</v>
      </c>
      <c r="Q18" s="1070">
        <v>169363.89254</v>
      </c>
      <c r="R18" s="1070">
        <v>106474.20449</v>
      </c>
      <c r="S18" s="1070" t="s">
        <v>516</v>
      </c>
      <c r="T18" s="1056"/>
      <c r="U18" s="246"/>
      <c r="V18" s="246"/>
    </row>
    <row r="19" spans="1:22" ht="13.15" customHeight="1">
      <c r="A19" s="1393" t="s">
        <v>792</v>
      </c>
      <c r="B19" s="1393"/>
      <c r="C19" s="1393"/>
      <c r="D19" s="1926"/>
      <c r="E19" s="1075">
        <f>INDEX(CPI!$43:$43,1,MATCH(E$10,CPI!$1:$1,0))</f>
        <v>100.65633604430431</v>
      </c>
      <c r="F19" s="1075">
        <f>INDEX(CPI!$43:$43,1,MATCH(F$10,CPI!$1:$1,0))</f>
        <v>99.566607264211214</v>
      </c>
      <c r="G19" s="1071">
        <f>INDEX(CPI!$43:$43,1,MATCH(G$10,CPI!$1:$1,0))</f>
        <v>100.54891694603761</v>
      </c>
      <c r="H19" s="1071">
        <f>INDEX(CPI!$43:$43,1,MATCH(H$10,CPI!$1:$1,0))</f>
        <v>101.60912150605313</v>
      </c>
      <c r="I19" s="1071">
        <f>INDEX(CPI!$43:$43,1,MATCH(I$10,CPI!$1:$1,0))</f>
        <v>102.3736409348007</v>
      </c>
      <c r="J19" s="1071">
        <f>INDEX(CPI!$43:$43,1,MATCH(J$10,CPI!$1:$1,0))</f>
        <v>103.26778258552869</v>
      </c>
      <c r="K19" s="1072">
        <f>INDEX(CPI!$43:$43,1,MATCH(K$10,CPI!$1:$1,0))</f>
        <v>104.37170892613339</v>
      </c>
      <c r="L19" s="1073">
        <f t="shared" si="1"/>
        <v>1.0689939427046324</v>
      </c>
      <c r="M19" s="1074">
        <f t="shared" si="2"/>
        <v>3.6911465565304669</v>
      </c>
      <c r="N19" s="1074">
        <f t="shared" si="3"/>
        <v>4.8260172701991344</v>
      </c>
      <c r="O19" s="246"/>
      <c r="P19" s="1070" t="s">
        <v>760</v>
      </c>
      <c r="Q19" s="1070">
        <v>250868.97391999999</v>
      </c>
      <c r="R19" s="1070">
        <v>151317.58267999999</v>
      </c>
      <c r="S19" s="1070" t="s">
        <v>516</v>
      </c>
      <c r="T19" s="1056"/>
      <c r="U19" s="246"/>
      <c r="V19" s="246"/>
    </row>
    <row r="20" spans="1:22" ht="13.15" customHeight="1">
      <c r="A20" s="1393" t="s">
        <v>1425</v>
      </c>
      <c r="B20" s="1393"/>
      <c r="C20" s="1393"/>
      <c r="D20" s="1926"/>
      <c r="E20" s="1075"/>
      <c r="F20" s="1075"/>
      <c r="G20" s="1071"/>
      <c r="H20" s="1071"/>
      <c r="I20" s="1071"/>
      <c r="J20" s="1071"/>
      <c r="K20" s="1072"/>
      <c r="L20" s="1073"/>
      <c r="M20" s="1074"/>
      <c r="N20" s="1074"/>
      <c r="O20" s="246"/>
      <c r="P20" s="1070"/>
      <c r="Q20" s="1070"/>
      <c r="R20" s="1070"/>
      <c r="S20" s="1070"/>
      <c r="T20" s="1056"/>
      <c r="U20" s="246"/>
      <c r="V20" s="246"/>
    </row>
    <row r="21" spans="1:22" ht="13.15" customHeight="1">
      <c r="A21" s="1920" t="s">
        <v>793</v>
      </c>
      <c r="B21" s="1920"/>
      <c r="C21" s="1920"/>
      <c r="D21" s="1921"/>
      <c r="E21" s="1065">
        <f>INDEX(CPI!$45:$45,1,MATCH(E$10,CPI!$1:$1,0))</f>
        <v>99.801233526019615</v>
      </c>
      <c r="F21" s="1065">
        <f>INDEX(CPI!$45:$45,1,MATCH(F$10,CPI!$1:$1,0))</f>
        <v>100.62059197286327</v>
      </c>
      <c r="G21" s="1071">
        <f>INDEX(CPI!$45:$45,1,MATCH(G$10,CPI!$1:$1,0))</f>
        <v>99.192412388081223</v>
      </c>
      <c r="H21" s="1071">
        <f>INDEX(CPI!$45:$45,1,MATCH(H$10,CPI!$1:$1,0))</f>
        <v>99.251583591552588</v>
      </c>
      <c r="I21" s="1071">
        <f>INDEX(CPI!$45:$45,1,MATCH(I$10,CPI!$1:$1,0))</f>
        <v>99.449621213917794</v>
      </c>
      <c r="J21" s="1071">
        <f>INDEX(CPI!$45:$45,1,MATCH(J$10,CPI!$1:$1,0))</f>
        <v>99.421369784113935</v>
      </c>
      <c r="K21" s="1072">
        <f>INDEX(CPI!$45:$45,1,MATCH(K$10,CPI!$1:$1,0))</f>
        <v>99.285314956925248</v>
      </c>
      <c r="L21" s="1073">
        <f t="shared" si="1"/>
        <v>-0.13684666333215745</v>
      </c>
      <c r="M21" s="1074">
        <f t="shared" si="2"/>
        <v>-0.51694608459910141</v>
      </c>
      <c r="N21" s="1074">
        <f t="shared" si="3"/>
        <v>-1.3270415028944882</v>
      </c>
      <c r="O21" s="246"/>
      <c r="P21" s="1070" t="s">
        <v>761</v>
      </c>
      <c r="Q21" s="1070">
        <v>546846.71291</v>
      </c>
      <c r="R21" s="1070">
        <v>273747.92907000001</v>
      </c>
      <c r="S21" s="1070" t="s">
        <v>516</v>
      </c>
      <c r="T21" s="1056"/>
      <c r="U21" s="246"/>
      <c r="V21" s="246"/>
    </row>
    <row r="22" spans="1:22" ht="13.15" customHeight="1">
      <c r="A22" s="1920" t="s">
        <v>794</v>
      </c>
      <c r="B22" s="1920"/>
      <c r="C22" s="1920"/>
      <c r="D22" s="1921"/>
      <c r="E22" s="1065">
        <f>INDEX(CPI!$46:$46,1,MATCH(E$10,CPI!$1:$1,0))</f>
        <v>99.905682946303088</v>
      </c>
      <c r="F22" s="1065">
        <f>INDEX(CPI!$46:$46,1,MATCH(F$10,CPI!$1:$1,0))</f>
        <v>100.19263924664857</v>
      </c>
      <c r="G22" s="1071">
        <f>INDEX(CPI!$46:$46,1,MATCH(G$10,CPI!$1:$1,0))</f>
        <v>99.503122331436302</v>
      </c>
      <c r="H22" s="1071">
        <f>INDEX(CPI!$46:$46,1,MATCH(H$10,CPI!$1:$1,0))</f>
        <v>99.908974529163046</v>
      </c>
      <c r="I22" s="1071">
        <f>INDEX(CPI!$46:$46,1,MATCH(I$10,CPI!$1:$1,0))</f>
        <v>99.91240776160781</v>
      </c>
      <c r="J22" s="1071">
        <f>INDEX(CPI!$46:$46,1,MATCH(J$10,CPI!$1:$1,0))</f>
        <v>100.13080025971068</v>
      </c>
      <c r="K22" s="1072">
        <f>INDEX(CPI!$46:$46,1,MATCH(K$10,CPI!$1:$1,0))</f>
        <v>100.02264179489832</v>
      </c>
      <c r="L22" s="1073">
        <f t="shared" si="1"/>
        <v>-0.10801717806292466</v>
      </c>
      <c r="M22" s="1074">
        <f t="shared" si="2"/>
        <v>0.11706926487664582</v>
      </c>
      <c r="N22" s="1074">
        <f t="shared" si="3"/>
        <v>-0.1696705995854253</v>
      </c>
      <c r="O22" s="246"/>
      <c r="P22" s="1056"/>
      <c r="Q22" s="1056"/>
      <c r="R22" s="1056"/>
      <c r="S22" s="1056"/>
      <c r="T22" s="1056"/>
      <c r="U22" s="246"/>
      <c r="V22" s="246"/>
    </row>
    <row r="23" spans="1:22" ht="13.15" customHeight="1">
      <c r="A23" s="1920" t="s">
        <v>795</v>
      </c>
      <c r="B23" s="1920"/>
      <c r="C23" s="1920"/>
      <c r="D23" s="1921"/>
      <c r="E23" s="1065">
        <f>INDEX(CPI!$47:$47,1,MATCH(E$10,CPI!$1:$1,0))</f>
        <v>100.55682551818504</v>
      </c>
      <c r="F23" s="1065">
        <f>INDEX(CPI!$47:$47,1,MATCH(F$10,CPI!$1:$1,0))</f>
        <v>99.225159792657465</v>
      </c>
      <c r="G23" s="1071">
        <f>INDEX(CPI!$47:$47,1,MATCH(G$10,CPI!$1:$1,0))</f>
        <v>100.61540360515831</v>
      </c>
      <c r="H23" s="1071">
        <f>INDEX(CPI!$47:$47,1,MATCH(H$10,CPI!$1:$1,0))</f>
        <v>100.87881414416229</v>
      </c>
      <c r="I23" s="1071">
        <f>INDEX(CPI!$47:$47,1,MATCH(I$10,CPI!$1:$1,0))</f>
        <v>101.13299559710384</v>
      </c>
      <c r="J23" s="1071">
        <f>INDEX(CPI!$47:$47,1,MATCH(J$10,CPI!$1:$1,0))</f>
        <v>101.52997330941996</v>
      </c>
      <c r="K23" s="1072">
        <f>INDEX(CPI!$47:$47,1,MATCH(K$10,CPI!$1:$1,0))</f>
        <v>101.4472638474613</v>
      </c>
      <c r="L23" s="1073">
        <f t="shared" si="1"/>
        <v>-8.1463098297673842E-2</v>
      </c>
      <c r="M23" s="1074">
        <f t="shared" si="2"/>
        <v>0.88550759701064852</v>
      </c>
      <c r="N23" s="1074">
        <f t="shared" si="3"/>
        <v>2.2394562623503811</v>
      </c>
      <c r="O23" s="246"/>
      <c r="P23" s="1056"/>
      <c r="Q23" s="1056"/>
      <c r="R23" s="1056"/>
      <c r="S23" s="1056"/>
      <c r="T23" s="1056"/>
      <c r="U23" s="246"/>
      <c r="V23" s="246"/>
    </row>
    <row r="24" spans="1:22" ht="13.15" customHeight="1">
      <c r="A24" s="1920" t="s">
        <v>796</v>
      </c>
      <c r="B24" s="1920"/>
      <c r="C24" s="1920"/>
      <c r="D24" s="1921"/>
      <c r="E24" s="1065">
        <f>INDEX(CPI!$48:$48,1,MATCH(E$10,CPI!$1:$1,0))</f>
        <v>99.276217986589828</v>
      </c>
      <c r="F24" s="1065">
        <f>INDEX(CPI!$48:$48,1,MATCH(F$10,CPI!$1:$1,0))</f>
        <v>101.89648435928964</v>
      </c>
      <c r="G24" s="1071">
        <f>INDEX(CPI!$48:$48,1,MATCH(G$10,CPI!$1:$1,0))</f>
        <v>97.593021998810187</v>
      </c>
      <c r="H24" s="1071">
        <f>INDEX(CPI!$48:$48,1,MATCH(H$10,CPI!$1:$1,0))</f>
        <v>97.805931292124995</v>
      </c>
      <c r="I24" s="1071">
        <f>INDEX(CPI!$48:$48,1,MATCH(I$10,CPI!$1:$1,0))</f>
        <v>97.803225121592192</v>
      </c>
      <c r="J24" s="1071">
        <f>INDEX(CPI!$48:$48,1,MATCH(J$10,CPI!$1:$1,0))</f>
        <v>97.700960462311315</v>
      </c>
      <c r="K24" s="1072">
        <f>INDEX(CPI!$48:$48,1,MATCH(K$10,CPI!$1:$1,0))</f>
        <v>97.483665026156118</v>
      </c>
      <c r="L24" s="1073">
        <f t="shared" si="1"/>
        <v>-0.22240870010589164</v>
      </c>
      <c r="M24" s="1074">
        <f t="shared" si="2"/>
        <v>-1.8056217257146567</v>
      </c>
      <c r="N24" s="1074">
        <f t="shared" si="3"/>
        <v>-4.330688503024116</v>
      </c>
      <c r="O24" s="246"/>
      <c r="P24" s="1070" t="s">
        <v>761</v>
      </c>
      <c r="Q24" s="1070">
        <v>546846.71291</v>
      </c>
      <c r="R24" s="1070">
        <v>273747.92907000001</v>
      </c>
      <c r="S24" s="1070" t="s">
        <v>516</v>
      </c>
      <c r="T24" s="1056"/>
      <c r="U24" s="246"/>
      <c r="V24" s="246"/>
    </row>
    <row r="25" spans="1:22" ht="13.15" customHeight="1">
      <c r="A25" s="1920" t="s">
        <v>797</v>
      </c>
      <c r="B25" s="1920"/>
      <c r="C25" s="1920"/>
      <c r="D25" s="1921"/>
      <c r="E25" s="1065">
        <f>INDEX(CPI!$49:$49,1,MATCH(E$10,CPI!$1:$1,0))</f>
        <v>99.755104170481786</v>
      </c>
      <c r="F25" s="1065">
        <f>INDEX(CPI!$49:$49,1,MATCH(F$10,CPI!$1:$1,0))</f>
        <v>100.98402696094719</v>
      </c>
      <c r="G25" s="1071">
        <f>INDEX(CPI!$49:$49,1,MATCH(G$10,CPI!$1:$1,0))</f>
        <v>98.870194086539428</v>
      </c>
      <c r="H25" s="1071">
        <f>INDEX(CPI!$49:$49,1,MATCH(H$10,CPI!$1:$1,0))</f>
        <v>98.776001808084501</v>
      </c>
      <c r="I25" s="1071">
        <f>INDEX(CPI!$49:$49,1,MATCH(I$10,CPI!$1:$1,0))</f>
        <v>98.831075799907325</v>
      </c>
      <c r="J25" s="1071">
        <f>INDEX(CPI!$49:$49,1,MATCH(J$10,CPI!$1:$1,0))</f>
        <v>98.874571378516222</v>
      </c>
      <c r="K25" s="1072">
        <f>INDEX(CPI!$49:$49,1,MATCH(K$10,CPI!$1:$1,0))</f>
        <v>98.464813543004681</v>
      </c>
      <c r="L25" s="1073">
        <f t="shared" si="1"/>
        <v>-0.41442185771192186</v>
      </c>
      <c r="M25" s="1074">
        <f t="shared" si="2"/>
        <v>-1.2934582527947547</v>
      </c>
      <c r="N25" s="1074">
        <f t="shared" si="3"/>
        <v>-2.4946652394014168</v>
      </c>
      <c r="O25" s="246"/>
      <c r="P25" s="1056"/>
      <c r="Q25" s="1056"/>
      <c r="R25" s="1056"/>
      <c r="S25" s="1056"/>
      <c r="T25" s="1056"/>
      <c r="U25" s="246"/>
      <c r="V25" s="246"/>
    </row>
    <row r="26" spans="1:22" ht="13.15" customHeight="1">
      <c r="A26" s="1922" t="s">
        <v>798</v>
      </c>
      <c r="B26" s="1922"/>
      <c r="C26" s="1922"/>
      <c r="D26" s="1923"/>
      <c r="E26" s="1065">
        <f>INDEX(CPI!$50:$50,1,MATCH(E$10,CPI!$1:$1,0))</f>
        <v>100.24674050835114</v>
      </c>
      <c r="F26" s="1065">
        <f>INDEX(CPI!$50:$50,1,MATCH(F$10,CPI!$1:$1,0))</f>
        <v>99.077861711390653</v>
      </c>
      <c r="G26" s="1071">
        <f>INDEX(CPI!$50:$50,1,MATCH(G$10,CPI!$1:$1,0))</f>
        <v>100.26521067398582</v>
      </c>
      <c r="H26" s="1071">
        <f>INDEX(CPI!$50:$50,1,MATCH(H$10,CPI!$1:$1,0))</f>
        <v>100.94439865670664</v>
      </c>
      <c r="I26" s="1071">
        <f>INDEX(CPI!$50:$50,1,MATCH(I$10,CPI!$1:$1,0))</f>
        <v>101.50953811550121</v>
      </c>
      <c r="J26" s="1071">
        <f>INDEX(CPI!$50:$50,1,MATCH(J$10,CPI!$1:$1,0))</f>
        <v>101.95401771556672</v>
      </c>
      <c r="K26" s="1072">
        <f>INDEX(CPI!$50:$50,1,MATCH(K$10,CPI!$1:$1,0))</f>
        <v>102.54710037898549</v>
      </c>
      <c r="L26" s="1073">
        <f t="shared" si="1"/>
        <v>0.58171583298793905</v>
      </c>
      <c r="M26" s="1074">
        <f t="shared" si="2"/>
        <v>2.2946979213181784</v>
      </c>
      <c r="N26" s="1074">
        <f t="shared" si="3"/>
        <v>3.5015275942274382</v>
      </c>
      <c r="O26" s="246"/>
      <c r="P26" s="1056"/>
      <c r="Q26" s="1056"/>
      <c r="R26" s="1056"/>
      <c r="S26" s="1056"/>
      <c r="T26" s="1056"/>
      <c r="U26" s="246"/>
      <c r="V26" s="246"/>
    </row>
    <row r="27" spans="1:22" ht="13.15" customHeight="1">
      <c r="A27" s="1393" t="s">
        <v>799</v>
      </c>
      <c r="B27" s="1393"/>
      <c r="C27" s="1393"/>
      <c r="D27" s="1926"/>
      <c r="E27" s="1075">
        <f>INDEX(CPI!$51:$51,1,MATCH(E$10,CPI!$1:$1,0))</f>
        <v>99.692578140138409</v>
      </c>
      <c r="F27" s="1075">
        <f>INDEX(CPI!$51:$51,1,MATCH(F$10,CPI!$1:$1,0))</f>
        <v>101.00350111148593</v>
      </c>
      <c r="G27" s="1071">
        <f>INDEX(CPI!$51:$51,1,MATCH(G$10,CPI!$1:$1,0))</f>
        <v>98.986869912924107</v>
      </c>
      <c r="H27" s="1071">
        <f>INDEX(CPI!$51:$51,1,MATCH(H$10,CPI!$1:$1,0))</f>
        <v>99.445283941132971</v>
      </c>
      <c r="I27" s="1071">
        <f>INDEX(CPI!$51:$51,1,MATCH(I$10,CPI!$1:$1,0))</f>
        <v>99.749802493770716</v>
      </c>
      <c r="J27" s="1071">
        <f>INDEX(CPI!$51:$51,1,MATCH(J$10,CPI!$1:$1,0))</f>
        <v>99.91794048737944</v>
      </c>
      <c r="K27" s="1072">
        <f>INDEX(CPI!$51:$51,1,MATCH(K$10,CPI!$1:$1,0))</f>
        <v>99.643157148327361</v>
      </c>
      <c r="L27" s="1073">
        <f t="shared" si="1"/>
        <v>-0.27500901010543144</v>
      </c>
      <c r="M27" s="1074">
        <f t="shared" si="2"/>
        <v>-4.9573391252433208E-2</v>
      </c>
      <c r="N27" s="1074">
        <f t="shared" si="3"/>
        <v>-1.3468285239509159</v>
      </c>
      <c r="O27" s="246"/>
      <c r="P27" s="1056"/>
      <c r="Q27" s="1056"/>
      <c r="R27" s="1056"/>
      <c r="S27" s="1056"/>
      <c r="T27" s="1056"/>
      <c r="U27" s="246"/>
      <c r="V27" s="246"/>
    </row>
    <row r="28" spans="1:22" ht="13.15" customHeight="1">
      <c r="A28" s="1927" t="s">
        <v>848</v>
      </c>
      <c r="B28" s="1927"/>
      <c r="C28" s="1927"/>
      <c r="D28" s="1928"/>
      <c r="E28" s="1076">
        <f>INDEX(CPI!$52:$52,1,MATCH(E$10,CPI!$1:$1,0))</f>
        <v>99.948928809304903</v>
      </c>
      <c r="F28" s="1076">
        <f>INDEX(CPI!$52:$52,1,MATCH(F$10,CPI!$1:$1,0))</f>
        <v>101.0388477871962</v>
      </c>
      <c r="G28" s="1077">
        <f>INDEX(CPI!$52:$52,1,MATCH(G$10,CPI!$1:$1,0))</f>
        <v>99.497478651643206</v>
      </c>
      <c r="H28" s="1077">
        <f>INDEX(CPI!$52:$52,1,MATCH(H$10,CPI!$1:$1,0))</f>
        <v>99.647020706892022</v>
      </c>
      <c r="I28" s="1077">
        <f>INDEX(CPI!$52:$52,1,MATCH(I$10,CPI!$1:$1,0))</f>
        <v>99.434269428976691</v>
      </c>
      <c r="J28" s="1077">
        <f>INDEX(CPI!$52:$52,1,MATCH(J$10,CPI!$1:$1,0))</f>
        <v>99.258856269284038</v>
      </c>
      <c r="K28" s="1078">
        <f>INDEX(CPI!$52:$52,1,MATCH(K$10,CPI!$1:$1,0))</f>
        <v>98.964489755505952</v>
      </c>
      <c r="L28" s="1079">
        <f t="shared" si="1"/>
        <v>-0.29656448285025894</v>
      </c>
      <c r="M28" s="1080">
        <f t="shared" si="2"/>
        <v>-0.98494207544453927</v>
      </c>
      <c r="N28" s="1080">
        <f t="shared" si="3"/>
        <v>-2.0530301731658485</v>
      </c>
      <c r="O28" s="246"/>
      <c r="P28" s="1056"/>
      <c r="Q28" s="1056"/>
      <c r="R28" s="1056"/>
      <c r="S28" s="1056"/>
      <c r="T28" s="1056"/>
      <c r="U28" s="246"/>
      <c r="V28" s="246"/>
    </row>
    <row r="29" spans="1:22" ht="9.9499999999999993" customHeight="1">
      <c r="A29" s="931" t="s">
        <v>1966</v>
      </c>
      <c r="B29" s="1024"/>
      <c r="C29" s="1025"/>
      <c r="D29" s="1025"/>
      <c r="E29" s="1025"/>
      <c r="F29" s="1025"/>
      <c r="G29" s="1025"/>
      <c r="H29" s="1025"/>
      <c r="I29" s="1025"/>
      <c r="J29" s="1026"/>
      <c r="O29" s="246"/>
      <c r="P29" s="1056"/>
      <c r="Q29" s="1056"/>
      <c r="R29" s="1056"/>
      <c r="S29" s="1056"/>
      <c r="T29" s="1056"/>
      <c r="U29" s="246"/>
      <c r="V29" s="246"/>
    </row>
    <row r="30" spans="1:22" ht="15.75" customHeight="1">
      <c r="A30" s="1081" t="s">
        <v>1803</v>
      </c>
      <c r="B30" s="1054"/>
      <c r="C30" s="920"/>
      <c r="D30" s="920"/>
      <c r="E30" s="920"/>
      <c r="F30" s="920"/>
      <c r="G30" s="920"/>
      <c r="H30" s="920"/>
      <c r="I30" s="920"/>
      <c r="J30" s="921"/>
      <c r="O30" s="246"/>
      <c r="P30" s="1056"/>
      <c r="Q30" s="1056"/>
      <c r="R30" s="1056"/>
      <c r="S30" s="1056"/>
      <c r="T30" s="1056"/>
      <c r="U30" s="246"/>
      <c r="V30" s="246"/>
    </row>
    <row r="31" spans="1:22" ht="3" customHeight="1">
      <c r="A31" s="1029"/>
      <c r="B31" s="974"/>
      <c r="C31" s="920"/>
      <c r="D31" s="920"/>
      <c r="E31" s="920"/>
      <c r="F31" s="920"/>
      <c r="G31" s="920"/>
      <c r="H31" s="920"/>
      <c r="I31" s="920"/>
      <c r="M31" s="1028"/>
      <c r="N31" s="1028"/>
      <c r="O31" s="246"/>
      <c r="P31" s="1056"/>
      <c r="Q31" s="1056"/>
      <c r="R31" s="1056"/>
      <c r="S31" s="1056"/>
      <c r="T31" s="1056"/>
      <c r="U31" s="246"/>
      <c r="V31" s="246"/>
    </row>
    <row r="32" spans="1:22" ht="12.75" customHeight="1">
      <c r="A32" s="1915" t="s">
        <v>1718</v>
      </c>
      <c r="B32" s="1915"/>
      <c r="C32" s="1915"/>
      <c r="D32" s="1934"/>
      <c r="E32" s="1055"/>
      <c r="F32" s="1055"/>
      <c r="G32" s="1914" t="s">
        <v>2029</v>
      </c>
      <c r="H32" s="1915"/>
      <c r="I32" s="1915"/>
      <c r="J32" s="1915"/>
      <c r="K32" s="1916"/>
      <c r="L32" s="1932" t="s">
        <v>1713</v>
      </c>
      <c r="M32" s="1915"/>
      <c r="N32" s="1915"/>
    </row>
    <row r="33" spans="1:14" ht="12.75" customHeight="1">
      <c r="A33" s="1935"/>
      <c r="B33" s="1935"/>
      <c r="C33" s="1935"/>
      <c r="D33" s="1936"/>
      <c r="E33" s="1057"/>
      <c r="F33" s="1057"/>
      <c r="G33" s="1917"/>
      <c r="H33" s="1918"/>
      <c r="I33" s="1918"/>
      <c r="J33" s="1918"/>
      <c r="K33" s="1919"/>
      <c r="L33" s="1933"/>
      <c r="M33" s="1918"/>
      <c r="N33" s="1918"/>
    </row>
    <row r="34" spans="1:14" ht="23.1" customHeight="1">
      <c r="A34" s="1935"/>
      <c r="B34" s="1935"/>
      <c r="C34" s="1935"/>
      <c r="D34" s="1936"/>
      <c r="E34" s="1082">
        <f t="shared" ref="E34:J34" si="4">E10</f>
        <v>41244</v>
      </c>
      <c r="F34" s="1082">
        <f t="shared" si="4"/>
        <v>41091</v>
      </c>
      <c r="G34" s="1058">
        <f t="shared" si="4"/>
        <v>41334</v>
      </c>
      <c r="H34" s="1058">
        <f t="shared" si="4"/>
        <v>41365</v>
      </c>
      <c r="I34" s="1058">
        <f t="shared" si="4"/>
        <v>41395</v>
      </c>
      <c r="J34" s="1058">
        <f t="shared" si="4"/>
        <v>41426</v>
      </c>
      <c r="K34" s="1059">
        <f>K10</f>
        <v>41456</v>
      </c>
      <c r="L34" s="1060" t="s">
        <v>1714</v>
      </c>
      <c r="M34" s="1061" t="s">
        <v>1715</v>
      </c>
      <c r="N34" s="1062" t="s">
        <v>1716</v>
      </c>
    </row>
    <row r="35" spans="1:14" ht="13.15" customHeight="1">
      <c r="A35" s="1929" t="s">
        <v>1411</v>
      </c>
      <c r="B35" s="1929"/>
      <c r="C35" s="1929"/>
      <c r="D35" s="1930"/>
      <c r="E35" s="1065">
        <f>INDEX(CPI!$53:$53,1,MATCH(E$10,CPI!$1:$1,0))</f>
        <v>99.53271496092033</v>
      </c>
      <c r="F35" s="1065">
        <f>INDEX(CPI!$53:$53,1,MATCH(F$10,CPI!$1:$1,0))</f>
        <v>101.85284979158382</v>
      </c>
      <c r="G35" s="1066">
        <f>INDEX(CPI!$53:$53,1,MATCH(G$10,CPI!$1:$1,0))</f>
        <v>98.239467701643804</v>
      </c>
      <c r="H35" s="1066">
        <f>INDEX(CPI!$53:$53,1,MATCH(H$10,CPI!$1:$1,0))</f>
        <v>98.512563477462436</v>
      </c>
      <c r="I35" s="1066">
        <f>INDEX(CPI!$53:$53,1,MATCH(I$10,CPI!$1:$1,0))</f>
        <v>98.761350047510518</v>
      </c>
      <c r="J35" s="1066">
        <f>INDEX(CPI!$53:$53,1,MATCH(J$10,CPI!$1:$1,0))</f>
        <v>98.928606483678578</v>
      </c>
      <c r="K35" s="1067">
        <f>INDEX(CPI!$53:$53,1,MATCH(K$10,CPI!$1:$1,0))</f>
        <v>98.689379659519616</v>
      </c>
      <c r="L35" s="1068">
        <f>100*(K35/J35-1)</f>
        <v>-0.2418176427042118</v>
      </c>
      <c r="M35" s="1069">
        <f>100*(K35/E35-1)</f>
        <v>-0.84729458222035925</v>
      </c>
      <c r="N35" s="1069">
        <f>(K35/F35-1)*100</f>
        <v>-3.1059220616187488</v>
      </c>
    </row>
    <row r="36" spans="1:14" ht="13.15" customHeight="1">
      <c r="A36" s="1924" t="s">
        <v>1410</v>
      </c>
      <c r="B36" s="1924"/>
      <c r="C36" s="1924"/>
      <c r="D36" s="1925"/>
      <c r="E36" s="1065">
        <f>INDEX(CPI!$54:$54,1,MATCH(E$10,CPI!$1:$1,0))</f>
        <v>99.174935498454275</v>
      </c>
      <c r="F36" s="1065">
        <f>INDEX(CPI!$54:$54,1,MATCH(F$10,CPI!$1:$1,0))</f>
        <v>103.31629376281808</v>
      </c>
      <c r="G36" s="1071">
        <f>INDEX(CPI!$54:$54,1,MATCH(G$10,CPI!$1:$1,0))</f>
        <v>97.414337943472262</v>
      </c>
      <c r="H36" s="1071">
        <f>INDEX(CPI!$54:$54,1,MATCH(H$10,CPI!$1:$1,0))</f>
        <v>97.548030734960832</v>
      </c>
      <c r="I36" s="1071">
        <f>INDEX(CPI!$54:$54,1,MATCH(I$10,CPI!$1:$1,0))</f>
        <v>97.777908793697037</v>
      </c>
      <c r="J36" s="1071">
        <f>INDEX(CPI!$54:$54,1,MATCH(J$10,CPI!$1:$1,0))</f>
        <v>97.743914639671175</v>
      </c>
      <c r="K36" s="1072">
        <f>INDEX(CPI!$54:$54,1,MATCH(K$10,CPI!$1:$1,0))</f>
        <v>97.04432175930171</v>
      </c>
      <c r="L36" s="1073">
        <f t="shared" ref="L36:L43" si="5">100*(K36/J36-1)</f>
        <v>-0.71574059924700562</v>
      </c>
      <c r="M36" s="1074">
        <f t="shared" ref="M36:M43" si="6">100*(K36/E36-1)</f>
        <v>-2.1483389209623116</v>
      </c>
      <c r="N36" s="1074">
        <f t="shared" ref="N36:N43" si="7">(K36/F36-1)*100</f>
        <v>-6.0706513707458942</v>
      </c>
    </row>
    <row r="37" spans="1:14" ht="13.15" customHeight="1">
      <c r="A37" s="1920" t="s">
        <v>191</v>
      </c>
      <c r="B37" s="1920"/>
      <c r="C37" s="1920"/>
      <c r="D37" s="1921"/>
      <c r="E37" s="1065">
        <f>INDEX(CPI!$61:$61,1,MATCH(E$10,CPI!$1:$1,0))</f>
        <v>99.261942350974806</v>
      </c>
      <c r="F37" s="1065">
        <f>INDEX(CPI!$61:$61,1,MATCH(F$10,CPI!$1:$1,0))</f>
        <v>103.15224994328196</v>
      </c>
      <c r="G37" s="1071">
        <f>INDEX(CPI!$61:$61,1,MATCH(G$10,CPI!$1:$1,0))</f>
        <v>97.143883054585146</v>
      </c>
      <c r="H37" s="1071">
        <f>INDEX(CPI!$61:$61,1,MATCH(H$10,CPI!$1:$1,0))</f>
        <v>97.202947968213209</v>
      </c>
      <c r="I37" s="1071">
        <f>INDEX(CPI!$61:$61,1,MATCH(I$10,CPI!$1:$1,0))</f>
        <v>97.503521016243539</v>
      </c>
      <c r="J37" s="1071">
        <f>INDEX(CPI!$61:$61,1,MATCH(J$10,CPI!$1:$1,0))</f>
        <v>97.550044140923148</v>
      </c>
      <c r="K37" s="1072">
        <f>INDEX(CPI!$61:$61,1,MATCH(K$10,CPI!$1:$1,0))</f>
        <v>97.134614460930408</v>
      </c>
      <c r="L37" s="1073">
        <f t="shared" si="5"/>
        <v>-0.42586313891627148</v>
      </c>
      <c r="M37" s="1074">
        <f t="shared" si="6"/>
        <v>-2.1431455396293764</v>
      </c>
      <c r="N37" s="1074">
        <f t="shared" si="7"/>
        <v>-5.833741373222912</v>
      </c>
    </row>
    <row r="38" spans="1:14" ht="13.15" customHeight="1">
      <c r="A38" s="1393" t="s">
        <v>185</v>
      </c>
      <c r="B38" s="1393"/>
      <c r="C38" s="1393"/>
      <c r="D38" s="1926"/>
      <c r="E38" s="1075">
        <f>INDEX(CPI!$57:$57,1,MATCH(E$10,CPI!$1:$1,0))</f>
        <v>99.067899855581942</v>
      </c>
      <c r="F38" s="1075">
        <f>INDEX(CPI!$57:$57,1,MATCH(F$10,CPI!$1:$1,0))</f>
        <v>103.04603605589774</v>
      </c>
      <c r="G38" s="1071">
        <f>INDEX(CPI!$57:$57,1,MATCH(G$10,CPI!$1:$1,0))</f>
        <v>96.786941355409112</v>
      </c>
      <c r="H38" s="1071">
        <f>INDEX(CPI!$57:$57,1,MATCH(H$10,CPI!$1:$1,0))</f>
        <v>97.16786977566872</v>
      </c>
      <c r="I38" s="1071">
        <f>INDEX(CPI!$57:$57,1,MATCH(I$10,CPI!$1:$1,0))</f>
        <v>97.257558112354673</v>
      </c>
      <c r="J38" s="1071">
        <f>INDEX(CPI!$57:$57,1,MATCH(J$10,CPI!$1:$1,0))</f>
        <v>97.350044039050914</v>
      </c>
      <c r="K38" s="1072">
        <f>INDEX(CPI!$57:$57,1,MATCH(K$10,CPI!$1:$1,0))</f>
        <v>97.261469499562352</v>
      </c>
      <c r="L38" s="1073">
        <f t="shared" si="5"/>
        <v>-9.0985618304428861E-2</v>
      </c>
      <c r="M38" s="1074">
        <f t="shared" si="6"/>
        <v>-1.8234265172199504</v>
      </c>
      <c r="N38" s="1074">
        <f t="shared" si="7"/>
        <v>-5.6135750366928523</v>
      </c>
    </row>
    <row r="39" spans="1:14" ht="13.15" customHeight="1">
      <c r="A39" s="1393" t="s">
        <v>186</v>
      </c>
      <c r="B39" s="1393"/>
      <c r="C39" s="1393"/>
      <c r="D39" s="1926"/>
      <c r="E39" s="1075">
        <f>INDEX(CPI!$55:$55,1,MATCH(E$10,CPI!$1:$1,0))</f>
        <v>99.483585648895442</v>
      </c>
      <c r="F39" s="1075">
        <f>INDEX(CPI!$55:$55,1,MATCH(F$10,CPI!$1:$1,0))</f>
        <v>101.95074830713979</v>
      </c>
      <c r="G39" s="1071">
        <f>INDEX(CPI!$55:$55,1,MATCH(G$10,CPI!$1:$1,0))</f>
        <v>97.942449681644788</v>
      </c>
      <c r="H39" s="1071">
        <f>INDEX(CPI!$55:$55,1,MATCH(H$10,CPI!$1:$1,0))</f>
        <v>98.228517575185364</v>
      </c>
      <c r="I39" s="1071">
        <f>INDEX(CPI!$55:$55,1,MATCH(I$10,CPI!$1:$1,0))</f>
        <v>98.30203538981111</v>
      </c>
      <c r="J39" s="1071">
        <f>INDEX(CPI!$55:$55,1,MATCH(J$10,CPI!$1:$1,0))</f>
        <v>98.439458359309356</v>
      </c>
      <c r="K39" s="1072">
        <f>INDEX(CPI!$55:$55,1,MATCH(K$10,CPI!$1:$1,0))</f>
        <v>98.079516897588448</v>
      </c>
      <c r="L39" s="1073">
        <f t="shared" si="5"/>
        <v>-0.36564754390165932</v>
      </c>
      <c r="M39" s="1074">
        <f t="shared" si="6"/>
        <v>-1.4113572024457732</v>
      </c>
      <c r="N39" s="1074">
        <f t="shared" si="7"/>
        <v>-3.797158406222545</v>
      </c>
    </row>
    <row r="40" spans="1:14" ht="13.15" customHeight="1">
      <c r="A40" s="1393" t="s">
        <v>790</v>
      </c>
      <c r="B40" s="1393"/>
      <c r="C40" s="1393"/>
      <c r="D40" s="1926"/>
      <c r="E40" s="1075">
        <f>INDEX(CPI!$59:$59,1,MATCH(E$10,CPI!$1:$1,0))</f>
        <v>99.883960304937403</v>
      </c>
      <c r="F40" s="1075">
        <f>INDEX(CPI!$59:$59,1,MATCH(F$10,CPI!$1:$1,0))</f>
        <v>100.99124509867778</v>
      </c>
      <c r="G40" s="1071">
        <f>INDEX(CPI!$59:$59,1,MATCH(G$10,CPI!$1:$1,0))</f>
        <v>99.177305735272554</v>
      </c>
      <c r="H40" s="1071">
        <f>INDEX(CPI!$59:$59,1,MATCH(H$10,CPI!$1:$1,0))</f>
        <v>99.654343212113119</v>
      </c>
      <c r="I40" s="1071">
        <f>INDEX(CPI!$59:$59,1,MATCH(I$10,CPI!$1:$1,0))</f>
        <v>99.776824336636309</v>
      </c>
      <c r="J40" s="1071">
        <f>INDEX(CPI!$59:$59,1,MATCH(J$10,CPI!$1:$1,0))</f>
        <v>99.913933912164239</v>
      </c>
      <c r="K40" s="1072">
        <f>INDEX(CPI!$59:$59,1,MATCH(K$10,CPI!$1:$1,0))</f>
        <v>99.374623034607026</v>
      </c>
      <c r="L40" s="1073">
        <f t="shared" si="5"/>
        <v>-0.53977544116251552</v>
      </c>
      <c r="M40" s="1074">
        <f t="shared" si="6"/>
        <v>-0.50992899037584083</v>
      </c>
      <c r="N40" s="1074">
        <f t="shared" si="7"/>
        <v>-1.600754661942394</v>
      </c>
    </row>
    <row r="41" spans="1:14" ht="13.15" customHeight="1">
      <c r="A41" s="1393" t="s">
        <v>789</v>
      </c>
      <c r="B41" s="1393"/>
      <c r="C41" s="1393"/>
      <c r="D41" s="1926"/>
      <c r="E41" s="1075">
        <f>INDEX(CPI!$58:$58,1,MATCH(E$10,CPI!$1:$1,0))</f>
        <v>100.17728614328519</v>
      </c>
      <c r="F41" s="1075">
        <f>INDEX(CPI!$58:$58,1,MATCH(F$10,CPI!$1:$1,0))</f>
        <v>100.64046934393858</v>
      </c>
      <c r="G41" s="1071">
        <f>INDEX(CPI!$58:$58,1,MATCH(G$10,CPI!$1:$1,0))</f>
        <v>99.811583494438523</v>
      </c>
      <c r="H41" s="1071">
        <f>INDEX(CPI!$58:$58,1,MATCH(H$10,CPI!$1:$1,0))</f>
        <v>100.21655749719567</v>
      </c>
      <c r="I41" s="1071">
        <f>INDEX(CPI!$58:$58,1,MATCH(I$10,CPI!$1:$1,0))</f>
        <v>100.42957068686766</v>
      </c>
      <c r="J41" s="1071">
        <f>INDEX(CPI!$58:$58,1,MATCH(J$10,CPI!$1:$1,0))</f>
        <v>100.70285883794341</v>
      </c>
      <c r="K41" s="1072">
        <f>INDEX(CPI!$58:$58,1,MATCH(K$10,CPI!$1:$1,0))</f>
        <v>100.48104301412737</v>
      </c>
      <c r="L41" s="1073">
        <f t="shared" si="5"/>
        <v>-0.22026765314875352</v>
      </c>
      <c r="M41" s="1074">
        <f t="shared" si="6"/>
        <v>0.30321930503058869</v>
      </c>
      <c r="N41" s="1074">
        <f t="shared" si="7"/>
        <v>-0.1584117511081673</v>
      </c>
    </row>
    <row r="42" spans="1:14" ht="13.15" customHeight="1">
      <c r="A42" s="1393" t="s">
        <v>791</v>
      </c>
      <c r="B42" s="1393"/>
      <c r="C42" s="1393"/>
      <c r="D42" s="1926"/>
      <c r="E42" s="1075">
        <f>INDEX(CPI!$56:$56,1,MATCH(E$10,CPI!$1:$1,0))</f>
        <v>100.53280859977301</v>
      </c>
      <c r="F42" s="1075">
        <f>INDEX(CPI!$56:$56,1,MATCH(F$10,CPI!$1:$1,0))</f>
        <v>99.410662595696351</v>
      </c>
      <c r="G42" s="1071">
        <f>INDEX(CPI!$56:$56,1,MATCH(G$10,CPI!$1:$1,0))</f>
        <v>100.72222592953</v>
      </c>
      <c r="H42" s="1071">
        <f>INDEX(CPI!$56:$56,1,MATCH(H$10,CPI!$1:$1,0))</f>
        <v>101.94305504750018</v>
      </c>
      <c r="I42" s="1071">
        <f>INDEX(CPI!$56:$56,1,MATCH(I$10,CPI!$1:$1,0))</f>
        <v>102.98572960309689</v>
      </c>
      <c r="J42" s="1071">
        <f>INDEX(CPI!$56:$56,1,MATCH(J$10,CPI!$1:$1,0))</f>
        <v>104.34676967991383</v>
      </c>
      <c r="K42" s="1072">
        <f>INDEX(CPI!$56:$56,1,MATCH(K$10,CPI!$1:$1,0))</f>
        <v>105.86564141598561</v>
      </c>
      <c r="L42" s="1073">
        <f t="shared" si="5"/>
        <v>1.4556001500870108</v>
      </c>
      <c r="M42" s="1074">
        <f t="shared" si="6"/>
        <v>5.3045696131328812</v>
      </c>
      <c r="N42" s="1074">
        <f t="shared" si="7"/>
        <v>6.4932459474107862</v>
      </c>
    </row>
    <row r="43" spans="1:14" ht="13.15" customHeight="1">
      <c r="A43" s="1393" t="s">
        <v>792</v>
      </c>
      <c r="B43" s="1393"/>
      <c r="C43" s="1393"/>
      <c r="D43" s="1926"/>
      <c r="E43" s="1075">
        <f>INDEX(CPI!$60:$60,1,MATCH(E$10,CPI!$1:$1,0))</f>
        <v>100.72089617432822</v>
      </c>
      <c r="F43" s="1075">
        <f>INDEX(CPI!$60:$60,1,MATCH(F$10,CPI!$1:$1,0))</f>
        <v>99.412857923166882</v>
      </c>
      <c r="G43" s="1071">
        <f>INDEX(CPI!$60:$60,1,MATCH(G$10,CPI!$1:$1,0))</f>
        <v>100.81014215846338</v>
      </c>
      <c r="H43" s="1071">
        <f>INDEX(CPI!$60:$60,1,MATCH(H$10,CPI!$1:$1,0))</f>
        <v>102.12756559651632</v>
      </c>
      <c r="I43" s="1071">
        <f>INDEX(CPI!$60:$60,1,MATCH(I$10,CPI!$1:$1,0))</f>
        <v>103.17212732779761</v>
      </c>
      <c r="J43" s="1071">
        <f>INDEX(CPI!$60:$60,1,MATCH(J$10,CPI!$1:$1,0))</f>
        <v>104.34222537957571</v>
      </c>
      <c r="K43" s="1072">
        <f>INDEX(CPI!$60:$60,1,MATCH(K$10,CPI!$1:$1,0))</f>
        <v>105.86057464175376</v>
      </c>
      <c r="L43" s="1073">
        <f t="shared" si="5"/>
        <v>1.4551628131895811</v>
      </c>
      <c r="M43" s="1074">
        <f t="shared" si="6"/>
        <v>5.10289191483142</v>
      </c>
      <c r="N43" s="1074">
        <f t="shared" si="7"/>
        <v>6.4857975651098521</v>
      </c>
    </row>
    <row r="44" spans="1:14" ht="13.15" customHeight="1">
      <c r="A44" s="1393" t="s">
        <v>1372</v>
      </c>
      <c r="B44" s="1393"/>
      <c r="C44" s="1393"/>
      <c r="D44" s="1926"/>
      <c r="E44" s="1075"/>
      <c r="F44" s="1075"/>
      <c r="G44" s="1071"/>
      <c r="H44" s="1071"/>
      <c r="I44" s="1071"/>
      <c r="J44" s="1071"/>
      <c r="K44" s="1072"/>
      <c r="L44" s="1073"/>
      <c r="M44" s="1074"/>
      <c r="N44" s="1074"/>
    </row>
    <row r="45" spans="1:14" ht="13.15" customHeight="1">
      <c r="A45" s="1920" t="s">
        <v>793</v>
      </c>
      <c r="B45" s="1920"/>
      <c r="C45" s="1920"/>
      <c r="D45" s="1921"/>
      <c r="E45" s="1065">
        <f>INDEX(CPI!$62:$62,1,MATCH(E$10,CPI!$1:$1,0))</f>
        <v>99.856798420674437</v>
      </c>
      <c r="F45" s="1065">
        <f>INDEX(CPI!$62:$62,1,MATCH(F$10,CPI!$1:$1,0))</f>
        <v>100.72533069108256</v>
      </c>
      <c r="G45" s="1071">
        <f>INDEX(CPI!$62:$62,1,MATCH(G$10,CPI!$1:$1,0))</f>
        <v>98.903474805495762</v>
      </c>
      <c r="H45" s="1071">
        <f>INDEX(CPI!$62:$62,1,MATCH(H$10,CPI!$1:$1,0))</f>
        <v>99.052244982315969</v>
      </c>
      <c r="I45" s="1071">
        <f>INDEX(CPI!$62:$62,1,MATCH(I$10,CPI!$1:$1,0))</f>
        <v>99.300000439150097</v>
      </c>
      <c r="J45" s="1071">
        <f>INDEX(CPI!$62:$62,1,MATCH(J$10,CPI!$1:$1,0))</f>
        <v>99.153216596975852</v>
      </c>
      <c r="K45" s="1072">
        <f>INDEX(CPI!$62:$62,1,MATCH(K$10,CPI!$1:$1,0))</f>
        <v>98.931923944516086</v>
      </c>
      <c r="L45" s="1073">
        <f t="shared" ref="L45:L52" si="8">100*(K45/J45-1)</f>
        <v>-0.22318252504025526</v>
      </c>
      <c r="M45" s="1074">
        <f t="shared" ref="M45:M52" si="9">100*(K45/E45-1)</f>
        <v>-0.92620081034648916</v>
      </c>
      <c r="N45" s="1074">
        <f t="shared" ref="N45:N52" si="10">(K45/F45-1)*100</f>
        <v>-1.7804922895380937</v>
      </c>
    </row>
    <row r="46" spans="1:14" ht="13.15" customHeight="1">
      <c r="A46" s="1920" t="s">
        <v>794</v>
      </c>
      <c r="B46" s="1920"/>
      <c r="C46" s="1920"/>
      <c r="D46" s="1921"/>
      <c r="E46" s="1065">
        <f>INDEX(CPI!$63:$63,1,MATCH(E$10,CPI!$1:$1,0))</f>
        <v>99.882423128527762</v>
      </c>
      <c r="F46" s="1065">
        <f>INDEX(CPI!$63:$63,1,MATCH(F$10,CPI!$1:$1,0))</f>
        <v>100.18391366825298</v>
      </c>
      <c r="G46" s="1071">
        <f>INDEX(CPI!$63:$63,1,MATCH(G$10,CPI!$1:$1,0))</f>
        <v>99.394673677082196</v>
      </c>
      <c r="H46" s="1071">
        <f>INDEX(CPI!$63:$63,1,MATCH(H$10,CPI!$1:$1,0))</f>
        <v>99.803684235460295</v>
      </c>
      <c r="I46" s="1071">
        <f>INDEX(CPI!$63:$63,1,MATCH(I$10,CPI!$1:$1,0))</f>
        <v>99.821443232593452</v>
      </c>
      <c r="J46" s="1071">
        <f>INDEX(CPI!$63:$63,1,MATCH(J$10,CPI!$1:$1,0))</f>
        <v>99.988690851574759</v>
      </c>
      <c r="K46" s="1072">
        <f>INDEX(CPI!$63:$63,1,MATCH(K$10,CPI!$1:$1,0))</f>
        <v>99.876749612121799</v>
      </c>
      <c r="L46" s="1073">
        <f t="shared" si="8"/>
        <v>-0.1119539004857395</v>
      </c>
      <c r="M46" s="1074">
        <f t="shared" si="9"/>
        <v>-5.6801950015339386E-3</v>
      </c>
      <c r="N46" s="1074">
        <f t="shared" si="10"/>
        <v>-0.30660017649971616</v>
      </c>
    </row>
    <row r="47" spans="1:14" ht="13.15" customHeight="1">
      <c r="A47" s="1920" t="s">
        <v>795</v>
      </c>
      <c r="B47" s="1920"/>
      <c r="C47" s="1920"/>
      <c r="D47" s="1921"/>
      <c r="E47" s="1065">
        <f>INDEX(CPI!$64:$64,1,MATCH(E$10,CPI!$1:$1,0))</f>
        <v>100.68412226590182</v>
      </c>
      <c r="F47" s="1065">
        <f>INDEX(CPI!$64:$64,1,MATCH(F$10,CPI!$1:$1,0))</f>
        <v>98.5232839064074</v>
      </c>
      <c r="G47" s="1071">
        <f>INDEX(CPI!$64:$64,1,MATCH(G$10,CPI!$1:$1,0))</f>
        <v>101.1350376956601</v>
      </c>
      <c r="H47" s="1071">
        <f>INDEX(CPI!$64:$64,1,MATCH(H$10,CPI!$1:$1,0))</f>
        <v>101.49062141552048</v>
      </c>
      <c r="I47" s="1071">
        <f>INDEX(CPI!$64:$64,1,MATCH(I$10,CPI!$1:$1,0))</f>
        <v>101.92848615205507</v>
      </c>
      <c r="J47" s="1071">
        <f>INDEX(CPI!$64:$64,1,MATCH(J$10,CPI!$1:$1,0))</f>
        <v>102.39760760045672</v>
      </c>
      <c r="K47" s="1072">
        <f>INDEX(CPI!$64:$64,1,MATCH(K$10,CPI!$1:$1,0))</f>
        <v>102.43990564124881</v>
      </c>
      <c r="L47" s="1073">
        <f t="shared" si="8"/>
        <v>4.1307645542976168E-2</v>
      </c>
      <c r="M47" s="1074">
        <f t="shared" si="9"/>
        <v>1.7438532867278367</v>
      </c>
      <c r="N47" s="1074">
        <f t="shared" si="10"/>
        <v>3.9753260138608804</v>
      </c>
    </row>
    <row r="48" spans="1:14" s="1043" customFormat="1" ht="13.15" customHeight="1">
      <c r="A48" s="1920" t="s">
        <v>796</v>
      </c>
      <c r="B48" s="1920"/>
      <c r="C48" s="1920"/>
      <c r="D48" s="1921"/>
      <c r="E48" s="1065">
        <f>INDEX(CPI!$65:$65,1,MATCH(E$10,CPI!$1:$1,0))</f>
        <v>98.98406576893106</v>
      </c>
      <c r="F48" s="1065">
        <f>INDEX(CPI!$65:$65,1,MATCH(F$10,CPI!$1:$1,0))</f>
        <v>102.79427411157474</v>
      </c>
      <c r="G48" s="1071">
        <f>INDEX(CPI!$65:$65,1,MATCH(G$10,CPI!$1:$1,0))</f>
        <v>96.903139461684646</v>
      </c>
      <c r="H48" s="1071">
        <f>INDEX(CPI!$65:$65,1,MATCH(H$10,CPI!$1:$1,0))</f>
        <v>97.096814453173337</v>
      </c>
      <c r="I48" s="1071">
        <f>INDEX(CPI!$65:$65,1,MATCH(I$10,CPI!$1:$1,0))</f>
        <v>97.033660168953489</v>
      </c>
      <c r="J48" s="1071">
        <f>INDEX(CPI!$65:$65,1,MATCH(J$10,CPI!$1:$1,0))</f>
        <v>96.871097212567363</v>
      </c>
      <c r="K48" s="1072">
        <f>INDEX(CPI!$65:$65,1,MATCH(K$10,CPI!$1:$1,0))</f>
        <v>96.551156411837809</v>
      </c>
      <c r="L48" s="1073">
        <f t="shared" si="8"/>
        <v>-0.3302747774472925</v>
      </c>
      <c r="M48" s="1074">
        <f t="shared" si="9"/>
        <v>-2.4578797993332069</v>
      </c>
      <c r="N48" s="1074">
        <f t="shared" si="10"/>
        <v>-6.0734099770581977</v>
      </c>
    </row>
    <row r="49" spans="1:28" ht="13.15" customHeight="1">
      <c r="A49" s="1920" t="s">
        <v>797</v>
      </c>
      <c r="B49" s="1920"/>
      <c r="C49" s="1920"/>
      <c r="D49" s="1921"/>
      <c r="E49" s="1065">
        <f>INDEX(CPI!$66:$66,1,MATCH(E$10,CPI!$1:$1,0))</f>
        <v>99.649483121496544</v>
      </c>
      <c r="F49" s="1065">
        <f>INDEX(CPI!$66:$66,1,MATCH(F$10,CPI!$1:$1,0))</f>
        <v>100.76044562434889</v>
      </c>
      <c r="G49" s="1071">
        <f>INDEX(CPI!$66:$66,1,MATCH(G$10,CPI!$1:$1,0))</f>
        <v>98.574422955025327</v>
      </c>
      <c r="H49" s="1071">
        <f>INDEX(CPI!$66:$66,1,MATCH(H$10,CPI!$1:$1,0))</f>
        <v>98.336143824979658</v>
      </c>
      <c r="I49" s="1071">
        <f>INDEX(CPI!$66:$66,1,MATCH(I$10,CPI!$1:$1,0))</f>
        <v>98.28386217636421</v>
      </c>
      <c r="J49" s="1071">
        <f>INDEX(CPI!$66:$66,1,MATCH(J$10,CPI!$1:$1,0))</f>
        <v>98.211013238115456</v>
      </c>
      <c r="K49" s="1072">
        <f>INDEX(CPI!$66:$66,1,MATCH(K$10,CPI!$1:$1,0))</f>
        <v>97.705478279688009</v>
      </c>
      <c r="L49" s="1073">
        <f t="shared" si="8"/>
        <v>-0.51474365425979718</v>
      </c>
      <c r="M49" s="1074">
        <f t="shared" si="9"/>
        <v>-1.9508428753597484</v>
      </c>
      <c r="N49" s="1074">
        <f t="shared" si="10"/>
        <v>-3.0319113077866833</v>
      </c>
    </row>
    <row r="50" spans="1:28" ht="13.15" customHeight="1">
      <c r="A50" s="1922" t="s">
        <v>798</v>
      </c>
      <c r="B50" s="1922"/>
      <c r="C50" s="1922"/>
      <c r="D50" s="1923"/>
      <c r="E50" s="1065">
        <f>INDEX(CPI!$67:$67,1,MATCH(E$10,CPI!$1:$1,0))</f>
        <v>100.44883734212975</v>
      </c>
      <c r="F50" s="1065">
        <f>INDEX(CPI!$67:$67,1,MATCH(F$10,CPI!$1:$1,0))</f>
        <v>97.989109988814988</v>
      </c>
      <c r="G50" s="1071">
        <f>INDEX(CPI!$67:$67,1,MATCH(G$10,CPI!$1:$1,0))</f>
        <v>101.30419323662557</v>
      </c>
      <c r="H50" s="1071">
        <f>INDEX(CPI!$67:$67,1,MATCH(H$10,CPI!$1:$1,0))</f>
        <v>102.30258882280773</v>
      </c>
      <c r="I50" s="1071">
        <f>INDEX(CPI!$67:$67,1,MATCH(I$10,CPI!$1:$1,0))</f>
        <v>103.30230342602913</v>
      </c>
      <c r="J50" s="1071">
        <f>INDEX(CPI!$67:$67,1,MATCH(J$10,CPI!$1:$1,0))</f>
        <v>104.11525896133821</v>
      </c>
      <c r="K50" s="1072">
        <f>INDEX(CPI!$67:$67,1,MATCH(K$10,CPI!$1:$1,0))</f>
        <v>105.32610736039385</v>
      </c>
      <c r="L50" s="1073">
        <f t="shared" si="8"/>
        <v>1.1629884141240776</v>
      </c>
      <c r="M50" s="1074">
        <f t="shared" si="9"/>
        <v>4.8554768251344305</v>
      </c>
      <c r="N50" s="1074">
        <f t="shared" si="10"/>
        <v>7.4875640491237627</v>
      </c>
    </row>
    <row r="51" spans="1:28" ht="13.15" customHeight="1">
      <c r="A51" s="1393" t="s">
        <v>799</v>
      </c>
      <c r="B51" s="1393"/>
      <c r="C51" s="1393"/>
      <c r="D51" s="1926"/>
      <c r="E51" s="1075">
        <f>INDEX(CPI!$68:$68,1,MATCH(E$10,CPI!$1:$1,0))</f>
        <v>99.573543783712864</v>
      </c>
      <c r="F51" s="1075">
        <f>INDEX(CPI!$68:$68,1,MATCH(F$10,CPI!$1:$1,0))</f>
        <v>101.22933115592284</v>
      </c>
      <c r="G51" s="1071">
        <f>INDEX(CPI!$68:$68,1,MATCH(G$10,CPI!$1:$1,0))</f>
        <v>98.621360086636955</v>
      </c>
      <c r="H51" s="1071">
        <f>INDEX(CPI!$68:$68,1,MATCH(H$10,CPI!$1:$1,0))</f>
        <v>99.096095798514597</v>
      </c>
      <c r="I51" s="1071">
        <f>INDEX(CPI!$68:$68,1,MATCH(I$10,CPI!$1:$1,0))</f>
        <v>99.320854490478794</v>
      </c>
      <c r="J51" s="1071">
        <f>INDEX(CPI!$68:$68,1,MATCH(J$10,CPI!$1:$1,0))</f>
        <v>99.501337865408644</v>
      </c>
      <c r="K51" s="1072">
        <f>INDEX(CPI!$68:$68,1,MATCH(K$10,CPI!$1:$1,0))</f>
        <v>99.182541353478086</v>
      </c>
      <c r="L51" s="1073">
        <f t="shared" si="8"/>
        <v>-0.32039419646977541</v>
      </c>
      <c r="M51" s="1074">
        <f t="shared" si="9"/>
        <v>-0.39267702582131969</v>
      </c>
      <c r="N51" s="1074">
        <f t="shared" si="10"/>
        <v>-2.021933543443144</v>
      </c>
    </row>
    <row r="52" spans="1:28" ht="13.15" customHeight="1">
      <c r="A52" s="1927" t="s">
        <v>848</v>
      </c>
      <c r="B52" s="1927"/>
      <c r="C52" s="1927"/>
      <c r="D52" s="1928"/>
      <c r="E52" s="1076">
        <f>INDEX(CPI!$69:$69,1,MATCH(E$10,CPI!$1:$1,0))</f>
        <v>99.48759385854116</v>
      </c>
      <c r="F52" s="1076">
        <f>INDEX(CPI!$69:$69,1,MATCH(F$10,CPI!$1:$1,0))</f>
        <v>101.03938655804478</v>
      </c>
      <c r="G52" s="1077">
        <f>INDEX(CPI!$69:$69,1,MATCH(G$10,CPI!$1:$1,0))</f>
        <v>98.783633244545513</v>
      </c>
      <c r="H52" s="1077">
        <f>INDEX(CPI!$69:$69,1,MATCH(H$10,CPI!$1:$1,0))</f>
        <v>99.15044543527128</v>
      </c>
      <c r="I52" s="1077">
        <f>INDEX(CPI!$69:$69,1,MATCH(I$10,CPI!$1:$1,0))</f>
        <v>98.913426812106991</v>
      </c>
      <c r="J52" s="1077">
        <f>INDEX(CPI!$69:$69,1,MATCH(J$10,CPI!$1:$1,0))</f>
        <v>98.766212132696822</v>
      </c>
      <c r="K52" s="1078">
        <f>INDEX(CPI!$69:$69,1,MATCH(K$10,CPI!$1:$1,0))</f>
        <v>98.476807769769479</v>
      </c>
      <c r="L52" s="1079">
        <f t="shared" si="8"/>
        <v>-0.29301960324095155</v>
      </c>
      <c r="M52" s="1080">
        <f t="shared" si="9"/>
        <v>-1.0159920946614664</v>
      </c>
      <c r="N52" s="1080">
        <f t="shared" si="10"/>
        <v>-2.5362176825996063</v>
      </c>
    </row>
    <row r="53" spans="1:28" ht="13.5" customHeight="1">
      <c r="A53" s="1024" t="s">
        <v>1827</v>
      </c>
      <c r="B53" s="1047"/>
      <c r="C53" s="1047"/>
      <c r="D53" s="1047"/>
      <c r="E53" s="1047"/>
      <c r="F53" s="1047"/>
      <c r="G53" s="1047"/>
      <c r="H53" s="1047"/>
      <c r="I53" s="1047"/>
      <c r="J53" s="1047"/>
    </row>
    <row r="54" spans="1:28" ht="3" customHeight="1">
      <c r="A54" s="1083"/>
      <c r="B54" s="1084"/>
      <c r="C54" s="1084"/>
      <c r="D54" s="1085"/>
      <c r="E54" s="1085"/>
      <c r="F54" s="758"/>
      <c r="G54" s="758"/>
      <c r="H54" s="759"/>
      <c r="I54" s="758"/>
      <c r="J54" s="759"/>
      <c r="K54" s="759"/>
      <c r="L54" s="759"/>
      <c r="M54" s="759"/>
      <c r="N54" s="759"/>
    </row>
    <row r="55" spans="1:28" s="933" customFormat="1" ht="13.5" customHeight="1">
      <c r="A55" s="1931">
        <f>부록1!AD55+1</f>
        <v>101</v>
      </c>
      <c r="B55" s="1931"/>
      <c r="C55" s="1931"/>
      <c r="D55" s="1931"/>
      <c r="E55" s="1931"/>
      <c r="F55" s="843"/>
      <c r="G55" s="843"/>
      <c r="H55" s="819"/>
      <c r="I55" s="1051"/>
      <c r="J55" s="1052"/>
      <c r="K55" s="934"/>
      <c r="L55" s="1510">
        <f>'25'!C76</f>
        <v>41487</v>
      </c>
      <c r="M55" s="1510"/>
      <c r="N55" s="1510"/>
      <c r="O55" s="934"/>
      <c r="P55" s="934"/>
      <c r="Q55" s="934"/>
      <c r="R55" s="934"/>
      <c r="S55" s="934"/>
      <c r="T55" s="934"/>
      <c r="U55" s="934"/>
      <c r="V55" s="934"/>
      <c r="W55" s="934"/>
      <c r="X55" s="934"/>
      <c r="Y55" s="934"/>
      <c r="Z55" s="934"/>
      <c r="AA55" s="934"/>
      <c r="AB55" s="934"/>
    </row>
    <row r="56" spans="1:28" ht="12.75" customHeight="1"/>
  </sheetData>
  <mergeCells count="46">
    <mergeCell ref="A8:D10"/>
    <mergeCell ref="A3:N4"/>
    <mergeCell ref="A32:D34"/>
    <mergeCell ref="G32:K33"/>
    <mergeCell ref="A13:D13"/>
    <mergeCell ref="A14:D14"/>
    <mergeCell ref="A15:D15"/>
    <mergeCell ref="A16:D16"/>
    <mergeCell ref="A17:D17"/>
    <mergeCell ref="A18:D18"/>
    <mergeCell ref="A19:D19"/>
    <mergeCell ref="A22:D22"/>
    <mergeCell ref="A23:D23"/>
    <mergeCell ref="A24:D24"/>
    <mergeCell ref="L8:N9"/>
    <mergeCell ref="A51:D51"/>
    <mergeCell ref="A52:D52"/>
    <mergeCell ref="L32:N33"/>
    <mergeCell ref="A46:D46"/>
    <mergeCell ref="A47:D47"/>
    <mergeCell ref="A48:D48"/>
    <mergeCell ref="A40:D40"/>
    <mergeCell ref="A41:D41"/>
    <mergeCell ref="A42:D42"/>
    <mergeCell ref="A43:D43"/>
    <mergeCell ref="A45:D45"/>
    <mergeCell ref="A35:D35"/>
    <mergeCell ref="A36:D36"/>
    <mergeCell ref="A37:D37"/>
    <mergeCell ref="A38:D38"/>
    <mergeCell ref="A1:J1"/>
    <mergeCell ref="L55:N55"/>
    <mergeCell ref="G8:K9"/>
    <mergeCell ref="A49:D49"/>
    <mergeCell ref="A50:D50"/>
    <mergeCell ref="A12:D12"/>
    <mergeCell ref="A21:D21"/>
    <mergeCell ref="A25:D25"/>
    <mergeCell ref="A26:D26"/>
    <mergeCell ref="A27:D27"/>
    <mergeCell ref="A28:D28"/>
    <mergeCell ref="A20:D20"/>
    <mergeCell ref="A11:D11"/>
    <mergeCell ref="A44:D44"/>
    <mergeCell ref="A39:D39"/>
    <mergeCell ref="A55:E55"/>
  </mergeCells>
  <phoneticPr fontId="16" type="noConversion"/>
  <printOptions horizontalCentered="1"/>
  <pageMargins left="0.51181102362204722" right="0.51181102362204722" top="0.59055118110236227" bottom="0.39370078740157483" header="0.59055118110236227" footer="0.19685039370078741"/>
  <pageSetup paperSize="9"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>
  <sheetPr>
    <tabColor theme="1"/>
  </sheetPr>
  <dimension ref="A1:AG69"/>
  <sheetViews>
    <sheetView zoomScaleNormal="100" workbookViewId="0">
      <pane xSplit="2" topLeftCell="Q1" activePane="topRight" state="frozen"/>
      <selection activeCell="Q23" sqref="Q23"/>
      <selection pane="topRight" activeCell="AK32" sqref="AK32"/>
    </sheetView>
  </sheetViews>
  <sheetFormatPr defaultRowHeight="12"/>
  <cols>
    <col min="1" max="1" width="15.28515625" style="1216" bestFit="1" customWidth="1"/>
    <col min="2" max="2" width="11.140625" style="1217" bestFit="1" customWidth="1"/>
    <col min="3" max="16384" width="9.140625" style="1216"/>
  </cols>
  <sheetData>
    <row r="1" spans="1:33" s="1197" customFormat="1">
      <c r="B1" s="1198"/>
      <c r="C1" s="1199">
        <v>40544</v>
      </c>
      <c r="D1" s="1199">
        <f t="shared" ref="D1:M1" si="0">DATE(YEAR(C1),MONTH(C1)+1,1)</f>
        <v>40575</v>
      </c>
      <c r="E1" s="1199">
        <f t="shared" si="0"/>
        <v>40603</v>
      </c>
      <c r="F1" s="1199">
        <f t="shared" si="0"/>
        <v>40634</v>
      </c>
      <c r="G1" s="1199">
        <f t="shared" si="0"/>
        <v>40664</v>
      </c>
      <c r="H1" s="1199">
        <f t="shared" si="0"/>
        <v>40695</v>
      </c>
      <c r="I1" s="1199">
        <f t="shared" si="0"/>
        <v>40725</v>
      </c>
      <c r="J1" s="1199">
        <f t="shared" si="0"/>
        <v>40756</v>
      </c>
      <c r="K1" s="1199">
        <f t="shared" si="0"/>
        <v>40787</v>
      </c>
      <c r="L1" s="1199">
        <f t="shared" si="0"/>
        <v>40817</v>
      </c>
      <c r="M1" s="1199">
        <f t="shared" si="0"/>
        <v>40848</v>
      </c>
      <c r="N1" s="1199">
        <f t="shared" ref="N1" si="1">DATE(YEAR(M1),MONTH(M1)+1,1)</f>
        <v>40878</v>
      </c>
      <c r="O1" s="1199">
        <f t="shared" ref="O1" si="2">DATE(YEAR(N1),MONTH(N1)+1,1)</f>
        <v>40909</v>
      </c>
      <c r="P1" s="1199">
        <f t="shared" ref="P1" si="3">DATE(YEAR(O1),MONTH(O1)+1,1)</f>
        <v>40940</v>
      </c>
      <c r="Q1" s="1199">
        <f t="shared" ref="Q1" si="4">DATE(YEAR(P1),MONTH(P1)+1,1)</f>
        <v>40969</v>
      </c>
      <c r="R1" s="1199">
        <f t="shared" ref="R1" si="5">DATE(YEAR(Q1),MONTH(Q1)+1,1)</f>
        <v>41000</v>
      </c>
      <c r="S1" s="1199">
        <f t="shared" ref="S1" si="6">DATE(YEAR(R1),MONTH(R1)+1,1)</f>
        <v>41030</v>
      </c>
      <c r="T1" s="1199">
        <f t="shared" ref="T1" si="7">DATE(YEAR(S1),MONTH(S1)+1,1)</f>
        <v>41061</v>
      </c>
      <c r="U1" s="1199">
        <f t="shared" ref="U1" si="8">DATE(YEAR(T1),MONTH(T1)+1,1)</f>
        <v>41091</v>
      </c>
      <c r="V1" s="1199">
        <f t="shared" ref="V1" si="9">DATE(YEAR(U1),MONTH(U1)+1,1)</f>
        <v>41122</v>
      </c>
      <c r="W1" s="1199">
        <f t="shared" ref="W1" si="10">DATE(YEAR(V1),MONTH(V1)+1,1)</f>
        <v>41153</v>
      </c>
      <c r="X1" s="1199">
        <f t="shared" ref="X1" si="11">DATE(YEAR(W1),MONTH(W1)+1,1)</f>
        <v>41183</v>
      </c>
      <c r="Y1" s="1199">
        <f t="shared" ref="Y1:AG1" si="12">DATE(YEAR(X1),MONTH(X1)+1,1)</f>
        <v>41214</v>
      </c>
      <c r="Z1" s="1199">
        <f t="shared" si="12"/>
        <v>41244</v>
      </c>
      <c r="AA1" s="1199">
        <f t="shared" si="12"/>
        <v>41275</v>
      </c>
      <c r="AB1" s="1199">
        <f t="shared" si="12"/>
        <v>41306</v>
      </c>
      <c r="AC1" s="1199">
        <f t="shared" si="12"/>
        <v>41334</v>
      </c>
      <c r="AD1" s="1199">
        <f t="shared" si="12"/>
        <v>41365</v>
      </c>
      <c r="AE1" s="1199">
        <f t="shared" si="12"/>
        <v>41395</v>
      </c>
      <c r="AF1" s="1199">
        <f t="shared" si="12"/>
        <v>41426</v>
      </c>
      <c r="AG1" s="1199">
        <f t="shared" si="12"/>
        <v>41456</v>
      </c>
    </row>
    <row r="2" spans="1:33" s="1200" customFormat="1">
      <c r="A2" s="1200" t="s">
        <v>1426</v>
      </c>
      <c r="B2" s="1201" t="s">
        <v>267</v>
      </c>
      <c r="C2" s="1202">
        <v>102.2</v>
      </c>
      <c r="D2" s="1202">
        <v>102.9</v>
      </c>
      <c r="E2" s="1202">
        <v>103.3</v>
      </c>
      <c r="F2" s="1202">
        <v>103.4</v>
      </c>
      <c r="G2" s="1202">
        <v>103.6</v>
      </c>
      <c r="H2" s="1203">
        <v>103.8</v>
      </c>
      <c r="I2" s="1203">
        <v>104.3</v>
      </c>
      <c r="J2" s="1203">
        <v>105</v>
      </c>
      <c r="K2" s="1203">
        <v>104.9</v>
      </c>
      <c r="L2" s="1203">
        <v>104.7</v>
      </c>
      <c r="M2" s="1203">
        <v>104.8</v>
      </c>
      <c r="N2" s="1203">
        <v>105.2</v>
      </c>
      <c r="O2" s="1203">
        <v>105.7</v>
      </c>
      <c r="P2" s="1203">
        <v>106.1</v>
      </c>
      <c r="Q2" s="1218">
        <v>106</v>
      </c>
      <c r="R2" s="1218">
        <v>106</v>
      </c>
      <c r="S2" s="1218">
        <v>106.2</v>
      </c>
      <c r="T2" s="1218">
        <v>106.1</v>
      </c>
      <c r="U2" s="1218">
        <v>105.9</v>
      </c>
      <c r="V2" s="1218">
        <v>106.3</v>
      </c>
      <c r="W2" s="1218">
        <v>107</v>
      </c>
      <c r="X2" s="1218">
        <v>106.9</v>
      </c>
      <c r="Y2" s="1218">
        <v>106.5</v>
      </c>
      <c r="Z2" s="1218">
        <v>106.7</v>
      </c>
      <c r="AA2" s="1279">
        <v>107.3</v>
      </c>
      <c r="AB2" s="1280">
        <v>107.6</v>
      </c>
      <c r="AC2" s="1281">
        <v>107.4</v>
      </c>
      <c r="AD2" s="1281">
        <v>107.3</v>
      </c>
      <c r="AE2" s="1282">
        <v>107.3</v>
      </c>
      <c r="AF2" s="1282">
        <v>107.2</v>
      </c>
      <c r="AG2" s="1282">
        <v>107.4</v>
      </c>
    </row>
    <row r="3" spans="1:33" s="1200" customFormat="1">
      <c r="A3" s="1200" t="s">
        <v>1426</v>
      </c>
      <c r="B3" s="1201" t="s">
        <v>1525</v>
      </c>
      <c r="C3" s="1202">
        <v>102.1</v>
      </c>
      <c r="D3" s="1202">
        <v>102.7</v>
      </c>
      <c r="E3" s="1202">
        <v>103.1</v>
      </c>
      <c r="F3" s="1202">
        <v>103.2</v>
      </c>
      <c r="G3" s="1202">
        <v>103.4</v>
      </c>
      <c r="H3" s="1203">
        <v>103.6</v>
      </c>
      <c r="I3" s="1203">
        <v>104.1</v>
      </c>
      <c r="J3" s="1203">
        <v>104.8</v>
      </c>
      <c r="K3" s="1203">
        <v>104.7</v>
      </c>
      <c r="L3" s="1203">
        <v>104.6</v>
      </c>
      <c r="M3" s="1203">
        <v>104.6</v>
      </c>
      <c r="N3" s="1203">
        <v>104.9</v>
      </c>
      <c r="O3" s="1203">
        <v>105.4</v>
      </c>
      <c r="P3" s="1203">
        <v>105.9</v>
      </c>
      <c r="Q3" s="1218">
        <v>106</v>
      </c>
      <c r="R3" s="1218">
        <v>106.1</v>
      </c>
      <c r="S3" s="1218">
        <v>106.3</v>
      </c>
      <c r="T3" s="1218">
        <v>106.2</v>
      </c>
      <c r="U3" s="1218">
        <v>106.1</v>
      </c>
      <c r="V3" s="1218">
        <v>106.7</v>
      </c>
      <c r="W3" s="1218">
        <v>107.3</v>
      </c>
      <c r="X3" s="1218">
        <v>107.1</v>
      </c>
      <c r="Y3" s="1218">
        <v>106.7</v>
      </c>
      <c r="Z3" s="1218">
        <v>106.9</v>
      </c>
      <c r="AA3" s="1279">
        <v>107.4</v>
      </c>
      <c r="AB3" s="1280">
        <v>107.7</v>
      </c>
      <c r="AC3" s="1281">
        <v>107.6</v>
      </c>
      <c r="AD3" s="1283">
        <v>107.6</v>
      </c>
      <c r="AE3" s="1282">
        <v>107.6</v>
      </c>
      <c r="AF3" s="1283">
        <v>107.4</v>
      </c>
      <c r="AG3" s="1283">
        <v>107.6</v>
      </c>
    </row>
    <row r="4" spans="1:33" s="1200" customFormat="1">
      <c r="A4" s="1200" t="s">
        <v>1426</v>
      </c>
      <c r="B4" s="1201" t="s">
        <v>1959</v>
      </c>
      <c r="C4" s="1202">
        <v>102.6</v>
      </c>
      <c r="D4" s="1202">
        <v>103.4</v>
      </c>
      <c r="E4" s="1202">
        <v>103.7</v>
      </c>
      <c r="F4" s="1202">
        <v>104</v>
      </c>
      <c r="G4" s="1202">
        <v>104.1</v>
      </c>
      <c r="H4" s="1203">
        <v>104.2</v>
      </c>
      <c r="I4" s="1203">
        <v>104.7</v>
      </c>
      <c r="J4" s="1203">
        <v>105.5</v>
      </c>
      <c r="K4" s="1203">
        <v>105.3</v>
      </c>
      <c r="L4" s="1203">
        <v>105.2</v>
      </c>
      <c r="M4" s="1203">
        <v>105.3</v>
      </c>
      <c r="N4" s="1203">
        <v>105.7</v>
      </c>
      <c r="O4" s="1203">
        <v>106.2</v>
      </c>
      <c r="P4" s="1203">
        <v>106.8</v>
      </c>
      <c r="Q4" s="1218">
        <v>106.6</v>
      </c>
      <c r="R4" s="1218">
        <v>106.7</v>
      </c>
      <c r="S4" s="1218">
        <v>107</v>
      </c>
      <c r="T4" s="1218">
        <v>106.8</v>
      </c>
      <c r="U4" s="1218">
        <v>106.5</v>
      </c>
      <c r="V4" s="1218">
        <v>107</v>
      </c>
      <c r="W4" s="1218">
        <v>107.7</v>
      </c>
      <c r="X4" s="1218">
        <v>107.6</v>
      </c>
      <c r="Y4" s="1218">
        <v>107.3</v>
      </c>
      <c r="Z4" s="1218">
        <v>107.5</v>
      </c>
      <c r="AA4" s="1279">
        <v>108.3</v>
      </c>
      <c r="AB4" s="1280">
        <v>108.6</v>
      </c>
      <c r="AC4" s="1281">
        <v>108.4</v>
      </c>
      <c r="AD4" s="1283">
        <v>108.1</v>
      </c>
      <c r="AE4" s="1282">
        <v>108.1</v>
      </c>
      <c r="AF4" s="1282">
        <v>107.9</v>
      </c>
      <c r="AG4" s="1282">
        <v>108.1</v>
      </c>
    </row>
    <row r="5" spans="1:33" s="1200" customFormat="1">
      <c r="A5" s="1200" t="s">
        <v>1426</v>
      </c>
      <c r="B5" s="1201" t="s">
        <v>1960</v>
      </c>
      <c r="C5" s="1202">
        <v>102.1</v>
      </c>
      <c r="D5" s="1202">
        <v>102.9</v>
      </c>
      <c r="E5" s="1202">
        <v>103.6</v>
      </c>
      <c r="F5" s="1202">
        <v>103.5</v>
      </c>
      <c r="G5" s="1202">
        <v>103.7</v>
      </c>
      <c r="H5" s="1203">
        <v>103.8</v>
      </c>
      <c r="I5" s="1203">
        <v>104.5</v>
      </c>
      <c r="J5" s="1203">
        <v>105.3</v>
      </c>
      <c r="K5" s="1203">
        <v>105.2</v>
      </c>
      <c r="L5" s="1203">
        <v>104.9</v>
      </c>
      <c r="M5" s="1203">
        <v>105</v>
      </c>
      <c r="N5" s="1203">
        <v>105.3</v>
      </c>
      <c r="O5" s="1203">
        <v>105.8</v>
      </c>
      <c r="P5" s="1203">
        <v>106.2</v>
      </c>
      <c r="Q5" s="1218">
        <v>106.3</v>
      </c>
      <c r="R5" s="1218">
        <v>106.6</v>
      </c>
      <c r="S5" s="1218">
        <v>106.9</v>
      </c>
      <c r="T5" s="1218">
        <v>106.7</v>
      </c>
      <c r="U5" s="1218">
        <v>106.4</v>
      </c>
      <c r="V5" s="1218">
        <v>106.8</v>
      </c>
      <c r="W5" s="1218">
        <v>107.4</v>
      </c>
      <c r="X5" s="1218">
        <v>107.3</v>
      </c>
      <c r="Y5" s="1218">
        <v>106.9</v>
      </c>
      <c r="Z5" s="1218">
        <v>107.1</v>
      </c>
      <c r="AA5" s="1279">
        <v>107.9</v>
      </c>
      <c r="AB5" s="1280">
        <v>108.2</v>
      </c>
      <c r="AC5" s="1281">
        <v>108.2</v>
      </c>
      <c r="AD5" s="1283">
        <v>108.1</v>
      </c>
      <c r="AE5" s="1282">
        <v>108.1</v>
      </c>
      <c r="AF5" s="1282">
        <v>107.9</v>
      </c>
      <c r="AG5" s="1282">
        <v>108</v>
      </c>
    </row>
    <row r="6" spans="1:33" s="1200" customFormat="1">
      <c r="A6" s="1200" t="s">
        <v>1426</v>
      </c>
      <c r="B6" s="1201" t="s">
        <v>1961</v>
      </c>
      <c r="C6" s="1202">
        <v>102</v>
      </c>
      <c r="D6" s="1202">
        <v>102.6</v>
      </c>
      <c r="E6" s="1202">
        <v>102.8</v>
      </c>
      <c r="F6" s="1202">
        <v>102.7</v>
      </c>
      <c r="G6" s="1202">
        <v>102.9</v>
      </c>
      <c r="H6" s="1203">
        <v>103.2</v>
      </c>
      <c r="I6" s="1203">
        <v>103.7</v>
      </c>
      <c r="J6" s="1203">
        <v>104.4</v>
      </c>
      <c r="K6" s="1203">
        <v>104.1</v>
      </c>
      <c r="L6" s="1203">
        <v>103.9</v>
      </c>
      <c r="M6" s="1203">
        <v>104.1</v>
      </c>
      <c r="N6" s="1203">
        <v>104.5</v>
      </c>
      <c r="O6" s="1203">
        <v>105</v>
      </c>
      <c r="P6" s="1203">
        <v>105.4</v>
      </c>
      <c r="Q6" s="1218">
        <v>105.2</v>
      </c>
      <c r="R6" s="1218">
        <v>105</v>
      </c>
      <c r="S6" s="1218">
        <v>105.2</v>
      </c>
      <c r="T6" s="1218">
        <v>105.2</v>
      </c>
      <c r="U6" s="1218">
        <v>105.1</v>
      </c>
      <c r="V6" s="1218">
        <v>105.5</v>
      </c>
      <c r="W6" s="1218">
        <v>106.1</v>
      </c>
      <c r="X6" s="1218">
        <v>106.1</v>
      </c>
      <c r="Y6" s="1218">
        <v>105.7</v>
      </c>
      <c r="Z6" s="1218">
        <v>106</v>
      </c>
      <c r="AA6" s="1279">
        <v>106.4</v>
      </c>
      <c r="AB6" s="1280">
        <v>106.7</v>
      </c>
      <c r="AC6" s="1281">
        <v>106.6</v>
      </c>
      <c r="AD6" s="1283">
        <v>106.4</v>
      </c>
      <c r="AE6" s="1282">
        <v>106.4</v>
      </c>
      <c r="AF6" s="1282">
        <v>106.3</v>
      </c>
      <c r="AG6" s="1282">
        <v>106.3</v>
      </c>
    </row>
    <row r="7" spans="1:33" s="1200" customFormat="1">
      <c r="A7" s="1200" t="s">
        <v>1426</v>
      </c>
      <c r="B7" s="1201" t="s">
        <v>1962</v>
      </c>
      <c r="C7" s="1202">
        <v>102.2</v>
      </c>
      <c r="D7" s="1202">
        <v>103</v>
      </c>
      <c r="E7" s="1202">
        <v>103.3</v>
      </c>
      <c r="F7" s="1202">
        <v>103.4</v>
      </c>
      <c r="G7" s="1202">
        <v>103.6</v>
      </c>
      <c r="H7" s="1203">
        <v>103.8</v>
      </c>
      <c r="I7" s="1203">
        <v>104.3</v>
      </c>
      <c r="J7" s="1203">
        <v>105.1</v>
      </c>
      <c r="K7" s="1203">
        <v>105.2</v>
      </c>
      <c r="L7" s="1203">
        <v>105</v>
      </c>
      <c r="M7" s="1203">
        <v>104.9</v>
      </c>
      <c r="N7" s="1203">
        <v>105.1</v>
      </c>
      <c r="O7" s="1203">
        <v>105.6</v>
      </c>
      <c r="P7" s="1203">
        <v>106</v>
      </c>
      <c r="Q7" s="1218">
        <v>105.8</v>
      </c>
      <c r="R7" s="1218">
        <v>105.8</v>
      </c>
      <c r="S7" s="1218">
        <v>105.9</v>
      </c>
      <c r="T7" s="1218">
        <v>105.6</v>
      </c>
      <c r="U7" s="1218">
        <v>105.3</v>
      </c>
      <c r="V7" s="1218">
        <v>105.8</v>
      </c>
      <c r="W7" s="1218">
        <v>106.6</v>
      </c>
      <c r="X7" s="1218">
        <v>106.5</v>
      </c>
      <c r="Y7" s="1218">
        <v>106.1</v>
      </c>
      <c r="Z7" s="1218">
        <v>106.2</v>
      </c>
      <c r="AA7" s="1279">
        <v>106.9</v>
      </c>
      <c r="AB7" s="1280">
        <v>107.2</v>
      </c>
      <c r="AC7" s="1281">
        <v>106.9</v>
      </c>
      <c r="AD7" s="1283">
        <v>106.8</v>
      </c>
      <c r="AE7" s="1282">
        <v>106.8</v>
      </c>
      <c r="AF7" s="1282">
        <v>106.6</v>
      </c>
      <c r="AG7" s="1282">
        <v>106.8</v>
      </c>
    </row>
    <row r="8" spans="1:33" s="1200" customFormat="1">
      <c r="A8" s="1200" t="s">
        <v>1426</v>
      </c>
      <c r="B8" s="1201" t="s">
        <v>1963</v>
      </c>
      <c r="C8" s="1202">
        <v>102.4</v>
      </c>
      <c r="D8" s="1202">
        <v>103.3</v>
      </c>
      <c r="E8" s="1202">
        <v>103.9</v>
      </c>
      <c r="F8" s="1202">
        <v>104</v>
      </c>
      <c r="G8" s="1202">
        <v>104</v>
      </c>
      <c r="H8" s="1203">
        <v>104</v>
      </c>
      <c r="I8" s="1203">
        <v>104.8</v>
      </c>
      <c r="J8" s="1203">
        <v>105.5</v>
      </c>
      <c r="K8" s="1203">
        <v>105.4</v>
      </c>
      <c r="L8" s="1203">
        <v>105.2</v>
      </c>
      <c r="M8" s="1203">
        <v>105.4</v>
      </c>
      <c r="N8" s="1203">
        <v>105.8</v>
      </c>
      <c r="O8" s="1203">
        <v>106.4</v>
      </c>
      <c r="P8" s="1203">
        <v>106.8</v>
      </c>
      <c r="Q8" s="1218">
        <v>106.5</v>
      </c>
      <c r="R8" s="1218">
        <v>106.4</v>
      </c>
      <c r="S8" s="1218">
        <v>106.5</v>
      </c>
      <c r="T8" s="1218">
        <v>106.3</v>
      </c>
      <c r="U8" s="1218">
        <v>106.1</v>
      </c>
      <c r="V8" s="1218">
        <v>106.5</v>
      </c>
      <c r="W8" s="1218">
        <v>107.2</v>
      </c>
      <c r="X8" s="1218">
        <v>107</v>
      </c>
      <c r="Y8" s="1218">
        <v>106.4</v>
      </c>
      <c r="Z8" s="1218">
        <v>106.6</v>
      </c>
      <c r="AA8" s="1279">
        <v>107.3</v>
      </c>
      <c r="AB8" s="1280">
        <v>107.5</v>
      </c>
      <c r="AC8" s="1281">
        <v>107.4</v>
      </c>
      <c r="AD8" s="1283">
        <v>107.2</v>
      </c>
      <c r="AE8" s="1282">
        <v>107.2</v>
      </c>
      <c r="AF8" s="1282">
        <v>107.1</v>
      </c>
      <c r="AG8" s="1282">
        <v>107.4</v>
      </c>
    </row>
    <row r="9" spans="1:33" s="1200" customFormat="1">
      <c r="A9" s="1200" t="s">
        <v>1426</v>
      </c>
      <c r="B9" s="1201" t="s">
        <v>1964</v>
      </c>
      <c r="C9" s="1202">
        <v>102.1</v>
      </c>
      <c r="D9" s="1202">
        <v>102.7</v>
      </c>
      <c r="E9" s="1202">
        <v>103.3</v>
      </c>
      <c r="F9" s="1202">
        <v>103.3</v>
      </c>
      <c r="G9" s="1202">
        <v>103.7</v>
      </c>
      <c r="H9" s="1203">
        <v>103.8</v>
      </c>
      <c r="I9" s="1203">
        <v>104.4</v>
      </c>
      <c r="J9" s="1203">
        <v>104.8</v>
      </c>
      <c r="K9" s="1203">
        <v>104.7</v>
      </c>
      <c r="L9" s="1203">
        <v>104.8</v>
      </c>
      <c r="M9" s="1203">
        <v>105.1</v>
      </c>
      <c r="N9" s="1203">
        <v>105.3</v>
      </c>
      <c r="O9" s="1203">
        <v>105.9</v>
      </c>
      <c r="P9" s="1203">
        <v>106.1</v>
      </c>
      <c r="Q9" s="1218">
        <v>105.9</v>
      </c>
      <c r="R9" s="1218">
        <v>105.9</v>
      </c>
      <c r="S9" s="1218">
        <v>106.1</v>
      </c>
      <c r="T9" s="1218">
        <v>106.1</v>
      </c>
      <c r="U9" s="1218">
        <v>105.9</v>
      </c>
      <c r="V9" s="1218">
        <v>106.4</v>
      </c>
      <c r="W9" s="1218">
        <v>106.9</v>
      </c>
      <c r="X9" s="1218">
        <v>106.8</v>
      </c>
      <c r="Y9" s="1218">
        <v>106.4</v>
      </c>
      <c r="Z9" s="1218">
        <v>106.4</v>
      </c>
      <c r="AA9" s="1279">
        <v>107.6</v>
      </c>
      <c r="AB9" s="1280">
        <v>107.8</v>
      </c>
      <c r="AC9" s="1281">
        <v>107.6</v>
      </c>
      <c r="AD9" s="1283">
        <v>107.4</v>
      </c>
      <c r="AE9" s="1282">
        <v>107.4</v>
      </c>
      <c r="AF9" s="1282">
        <v>107.4</v>
      </c>
      <c r="AG9" s="1282">
        <v>107.5</v>
      </c>
    </row>
    <row r="10" spans="1:33" s="1200" customFormat="1">
      <c r="A10" s="1200" t="s">
        <v>1426</v>
      </c>
      <c r="B10" s="1204" t="s">
        <v>1965</v>
      </c>
      <c r="C10" s="1202">
        <v>102</v>
      </c>
      <c r="D10" s="1202">
        <v>102.8</v>
      </c>
      <c r="E10" s="1202">
        <v>103.1</v>
      </c>
      <c r="F10" s="1202">
        <v>103.2</v>
      </c>
      <c r="G10" s="1202">
        <v>103.4</v>
      </c>
      <c r="H10" s="1203">
        <v>103.6</v>
      </c>
      <c r="I10" s="1203">
        <v>104.2</v>
      </c>
      <c r="J10" s="1203">
        <v>104.7</v>
      </c>
      <c r="K10" s="1203">
        <v>104.7</v>
      </c>
      <c r="L10" s="1203">
        <v>104.6</v>
      </c>
      <c r="M10" s="1203">
        <v>104.7</v>
      </c>
      <c r="N10" s="1203">
        <v>105.1</v>
      </c>
      <c r="O10" s="1203">
        <v>105.6</v>
      </c>
      <c r="P10" s="1203">
        <v>105.9</v>
      </c>
      <c r="Q10" s="1218">
        <v>105.8</v>
      </c>
      <c r="R10" s="1218">
        <v>105.7</v>
      </c>
      <c r="S10" s="1218">
        <v>106</v>
      </c>
      <c r="T10" s="1218">
        <v>105.9</v>
      </c>
      <c r="U10" s="1218">
        <v>105.6</v>
      </c>
      <c r="V10" s="1218">
        <v>106.1</v>
      </c>
      <c r="W10" s="1218">
        <v>106.7</v>
      </c>
      <c r="X10" s="1218">
        <v>106.5</v>
      </c>
      <c r="Y10" s="1218">
        <v>106.2</v>
      </c>
      <c r="Z10" s="1218">
        <v>106.4</v>
      </c>
      <c r="AA10" s="1279">
        <v>107</v>
      </c>
      <c r="AB10" s="1280">
        <v>107.4</v>
      </c>
      <c r="AC10" s="1281">
        <v>107.2</v>
      </c>
      <c r="AD10" s="1283">
        <v>107.1</v>
      </c>
      <c r="AE10" s="1282">
        <v>107</v>
      </c>
      <c r="AF10" s="1282">
        <v>107</v>
      </c>
      <c r="AG10" s="1282">
        <v>107.2</v>
      </c>
    </row>
    <row r="11" spans="1:33" s="1200" customFormat="1">
      <c r="A11" s="1200" t="s">
        <v>1426</v>
      </c>
      <c r="B11" s="1204" t="s">
        <v>1415</v>
      </c>
      <c r="C11" s="1202">
        <v>102.2</v>
      </c>
      <c r="D11" s="1202">
        <v>103.2</v>
      </c>
      <c r="E11" s="1202">
        <v>103.9</v>
      </c>
      <c r="F11" s="1202">
        <v>103.9</v>
      </c>
      <c r="G11" s="1202">
        <v>103.9</v>
      </c>
      <c r="H11" s="1203">
        <v>104.3</v>
      </c>
      <c r="I11" s="1203">
        <v>104.7</v>
      </c>
      <c r="J11" s="1203">
        <v>105.4</v>
      </c>
      <c r="K11" s="1203">
        <v>105.1</v>
      </c>
      <c r="L11" s="1203">
        <v>105</v>
      </c>
      <c r="M11" s="1203">
        <v>105</v>
      </c>
      <c r="N11" s="1203">
        <v>105.4</v>
      </c>
      <c r="O11" s="1203">
        <v>105.9</v>
      </c>
      <c r="P11" s="1203">
        <v>106.5</v>
      </c>
      <c r="Q11" s="1218">
        <v>106.3</v>
      </c>
      <c r="R11" s="1218">
        <v>106.2</v>
      </c>
      <c r="S11" s="1218">
        <v>106.6</v>
      </c>
      <c r="T11" s="1218">
        <v>106.4</v>
      </c>
      <c r="U11" s="1218">
        <v>105.8</v>
      </c>
      <c r="V11" s="1218">
        <v>106.1</v>
      </c>
      <c r="W11" s="1218">
        <v>106.8</v>
      </c>
      <c r="X11" s="1218">
        <v>106.8</v>
      </c>
      <c r="Y11" s="1218">
        <v>106.3</v>
      </c>
      <c r="Z11" s="1218">
        <v>106.5</v>
      </c>
      <c r="AA11" s="1279">
        <v>107.1</v>
      </c>
      <c r="AB11" s="1280">
        <v>107.5</v>
      </c>
      <c r="AC11" s="1281">
        <v>106.8</v>
      </c>
      <c r="AD11" s="1281">
        <v>106.7</v>
      </c>
      <c r="AE11" s="1284">
        <v>106.6</v>
      </c>
      <c r="AF11" s="1284">
        <v>106.5</v>
      </c>
      <c r="AG11" s="1284">
        <v>106.6</v>
      </c>
    </row>
    <row r="12" spans="1:33" s="1200" customFormat="1">
      <c r="A12" s="1200" t="s">
        <v>1426</v>
      </c>
      <c r="B12" s="1204" t="s">
        <v>1416</v>
      </c>
      <c r="C12" s="1202">
        <v>102.5</v>
      </c>
      <c r="D12" s="1202">
        <v>103.6</v>
      </c>
      <c r="E12" s="1202">
        <v>103.8</v>
      </c>
      <c r="F12" s="1202">
        <v>103.9</v>
      </c>
      <c r="G12" s="1202">
        <v>104</v>
      </c>
      <c r="H12" s="1203">
        <v>104.1</v>
      </c>
      <c r="I12" s="1203">
        <v>104.6</v>
      </c>
      <c r="J12" s="1203">
        <v>105.3</v>
      </c>
      <c r="K12" s="1203">
        <v>105.4</v>
      </c>
      <c r="L12" s="1203">
        <v>105</v>
      </c>
      <c r="M12" s="1203">
        <v>105.2</v>
      </c>
      <c r="N12" s="1203">
        <v>105.6</v>
      </c>
      <c r="O12" s="1203">
        <v>105.8</v>
      </c>
      <c r="P12" s="1203">
        <v>106.3</v>
      </c>
      <c r="Q12" s="1218">
        <v>106.3</v>
      </c>
      <c r="R12" s="1218">
        <v>106.4</v>
      </c>
      <c r="S12" s="1218">
        <v>106.5</v>
      </c>
      <c r="T12" s="1218">
        <v>106.4</v>
      </c>
      <c r="U12" s="1218">
        <v>106</v>
      </c>
      <c r="V12" s="1218">
        <v>106.4</v>
      </c>
      <c r="W12" s="1218">
        <v>107.2</v>
      </c>
      <c r="X12" s="1218">
        <v>107</v>
      </c>
      <c r="Y12" s="1218">
        <v>106.5</v>
      </c>
      <c r="Z12" s="1218">
        <v>106.8</v>
      </c>
      <c r="AA12" s="1279">
        <v>107.2</v>
      </c>
      <c r="AB12" s="1280">
        <v>107.7</v>
      </c>
      <c r="AC12" s="1281">
        <v>107.3</v>
      </c>
      <c r="AD12" s="1281">
        <v>107.2</v>
      </c>
      <c r="AE12" s="1284">
        <v>107.3</v>
      </c>
      <c r="AF12" s="1284">
        <v>107.2</v>
      </c>
      <c r="AG12" s="1284">
        <v>107.4</v>
      </c>
    </row>
    <row r="13" spans="1:33" s="1200" customFormat="1">
      <c r="A13" s="1200" t="s">
        <v>1426</v>
      </c>
      <c r="B13" s="1204" t="s">
        <v>1417</v>
      </c>
      <c r="C13" s="1202">
        <v>102.2</v>
      </c>
      <c r="D13" s="1202">
        <v>103.2</v>
      </c>
      <c r="E13" s="1202">
        <v>103.5</v>
      </c>
      <c r="F13" s="1202">
        <v>103.5</v>
      </c>
      <c r="G13" s="1202">
        <v>103.7</v>
      </c>
      <c r="H13" s="1203">
        <v>103.9</v>
      </c>
      <c r="I13" s="1203">
        <v>104.4</v>
      </c>
      <c r="J13" s="1203">
        <v>105.2</v>
      </c>
      <c r="K13" s="1203">
        <v>105</v>
      </c>
      <c r="L13" s="1203">
        <v>104.7</v>
      </c>
      <c r="M13" s="1203">
        <v>104.7</v>
      </c>
      <c r="N13" s="1203">
        <v>105</v>
      </c>
      <c r="O13" s="1203">
        <v>105.5</v>
      </c>
      <c r="P13" s="1203">
        <v>106</v>
      </c>
      <c r="Q13" s="1218">
        <v>106.2</v>
      </c>
      <c r="R13" s="1218">
        <v>106.4</v>
      </c>
      <c r="S13" s="1218">
        <v>106.8</v>
      </c>
      <c r="T13" s="1218">
        <v>106.7</v>
      </c>
      <c r="U13" s="1218">
        <v>106.4</v>
      </c>
      <c r="V13" s="1218">
        <v>106.6</v>
      </c>
      <c r="W13" s="1218">
        <v>107.4</v>
      </c>
      <c r="X13" s="1218">
        <v>107.2</v>
      </c>
      <c r="Y13" s="1218">
        <v>106.8</v>
      </c>
      <c r="Z13" s="1218">
        <v>106.9</v>
      </c>
      <c r="AA13" s="1279">
        <v>107.5</v>
      </c>
      <c r="AB13" s="1280">
        <v>107.7</v>
      </c>
      <c r="AC13" s="1281">
        <v>107.4</v>
      </c>
      <c r="AD13" s="1281">
        <v>107.3</v>
      </c>
      <c r="AE13" s="1284">
        <v>107.3</v>
      </c>
      <c r="AF13" s="1284">
        <v>107.1</v>
      </c>
      <c r="AG13" s="1284">
        <v>107.3</v>
      </c>
    </row>
    <row r="14" spans="1:33" s="1200" customFormat="1">
      <c r="A14" s="1200" t="s">
        <v>1426</v>
      </c>
      <c r="B14" s="1204" t="s">
        <v>1418</v>
      </c>
      <c r="C14" s="1202">
        <v>102.6</v>
      </c>
      <c r="D14" s="1202">
        <v>103.5</v>
      </c>
      <c r="E14" s="1202">
        <v>103.8</v>
      </c>
      <c r="F14" s="1202">
        <v>103.7</v>
      </c>
      <c r="G14" s="1202">
        <v>103.7</v>
      </c>
      <c r="H14" s="1203">
        <v>104</v>
      </c>
      <c r="I14" s="1203">
        <v>104.7</v>
      </c>
      <c r="J14" s="1203">
        <v>105.5</v>
      </c>
      <c r="K14" s="1203">
        <v>105.4</v>
      </c>
      <c r="L14" s="1203">
        <v>105</v>
      </c>
      <c r="M14" s="1203">
        <v>105.2</v>
      </c>
      <c r="N14" s="1203">
        <v>105.6</v>
      </c>
      <c r="O14" s="1203">
        <v>106.2</v>
      </c>
      <c r="P14" s="1203">
        <v>106.7</v>
      </c>
      <c r="Q14" s="1218">
        <v>106.4</v>
      </c>
      <c r="R14" s="1218">
        <v>106.4</v>
      </c>
      <c r="S14" s="1218">
        <v>106.7</v>
      </c>
      <c r="T14" s="1218">
        <v>106.4</v>
      </c>
      <c r="U14" s="1218">
        <v>106.1</v>
      </c>
      <c r="V14" s="1218">
        <v>106.6</v>
      </c>
      <c r="W14" s="1218">
        <v>107.4</v>
      </c>
      <c r="X14" s="1218">
        <v>107.3</v>
      </c>
      <c r="Y14" s="1218">
        <v>106.9</v>
      </c>
      <c r="Z14" s="1218">
        <v>106.9</v>
      </c>
      <c r="AA14" s="1279">
        <v>107.7</v>
      </c>
      <c r="AB14" s="1280">
        <v>107.9</v>
      </c>
      <c r="AC14" s="1281">
        <v>108.1</v>
      </c>
      <c r="AD14" s="1281">
        <v>107.9</v>
      </c>
      <c r="AE14" s="1284">
        <v>107.9</v>
      </c>
      <c r="AF14" s="1284">
        <v>107.8</v>
      </c>
      <c r="AG14" s="1284">
        <v>107.9</v>
      </c>
    </row>
    <row r="15" spans="1:33" s="1200" customFormat="1">
      <c r="A15" s="1200" t="s">
        <v>1426</v>
      </c>
      <c r="B15" s="1204" t="s">
        <v>1419</v>
      </c>
      <c r="C15" s="1202">
        <v>102.5</v>
      </c>
      <c r="D15" s="1202">
        <v>103.7</v>
      </c>
      <c r="E15" s="1202">
        <v>103.9</v>
      </c>
      <c r="F15" s="1202">
        <v>104.1</v>
      </c>
      <c r="G15" s="1202">
        <v>104</v>
      </c>
      <c r="H15" s="1203">
        <v>104.2</v>
      </c>
      <c r="I15" s="1203">
        <v>104.7</v>
      </c>
      <c r="J15" s="1203">
        <v>105.6</v>
      </c>
      <c r="K15" s="1203">
        <v>105.4</v>
      </c>
      <c r="L15" s="1203">
        <v>105.1</v>
      </c>
      <c r="M15" s="1203">
        <v>105.2</v>
      </c>
      <c r="N15" s="1203">
        <v>105.4</v>
      </c>
      <c r="O15" s="1203">
        <v>106</v>
      </c>
      <c r="P15" s="1203">
        <v>106.5</v>
      </c>
      <c r="Q15" s="1218">
        <v>106.3</v>
      </c>
      <c r="R15" s="1218">
        <v>106.5</v>
      </c>
      <c r="S15" s="1218">
        <v>106.5</v>
      </c>
      <c r="T15" s="1218">
        <v>106.1</v>
      </c>
      <c r="U15" s="1218">
        <v>105.8</v>
      </c>
      <c r="V15" s="1218">
        <v>106.6</v>
      </c>
      <c r="W15" s="1218">
        <v>107.4</v>
      </c>
      <c r="X15" s="1218">
        <v>107.2</v>
      </c>
      <c r="Y15" s="1218">
        <v>106.8</v>
      </c>
      <c r="Z15" s="1218">
        <v>107</v>
      </c>
      <c r="AA15" s="1279">
        <v>107.4</v>
      </c>
      <c r="AB15" s="1280">
        <v>107.7</v>
      </c>
      <c r="AC15" s="1281">
        <v>107.6</v>
      </c>
      <c r="AD15" s="1281">
        <v>107.6</v>
      </c>
      <c r="AE15" s="1284">
        <v>107.5</v>
      </c>
      <c r="AF15" s="1284">
        <v>107.4</v>
      </c>
      <c r="AG15" s="1284">
        <v>107.6</v>
      </c>
    </row>
    <row r="16" spans="1:33" s="1200" customFormat="1">
      <c r="A16" s="1200" t="s">
        <v>1426</v>
      </c>
      <c r="B16" s="1204" t="s">
        <v>1420</v>
      </c>
      <c r="C16" s="1202">
        <v>102.5</v>
      </c>
      <c r="D16" s="1202">
        <v>103.2</v>
      </c>
      <c r="E16" s="1202">
        <v>103.7</v>
      </c>
      <c r="F16" s="1202">
        <v>103.8</v>
      </c>
      <c r="G16" s="1202">
        <v>104</v>
      </c>
      <c r="H16" s="1203">
        <v>104</v>
      </c>
      <c r="I16" s="1203">
        <v>104.5</v>
      </c>
      <c r="J16" s="1203">
        <v>105.2</v>
      </c>
      <c r="K16" s="1203">
        <v>105.1</v>
      </c>
      <c r="L16" s="1203">
        <v>104.9</v>
      </c>
      <c r="M16" s="1203">
        <v>105</v>
      </c>
      <c r="N16" s="1203">
        <v>105.2</v>
      </c>
      <c r="O16" s="1203">
        <v>105.8</v>
      </c>
      <c r="P16" s="1203">
        <v>106.3</v>
      </c>
      <c r="Q16" s="1218">
        <v>106.1</v>
      </c>
      <c r="R16" s="1218">
        <v>106.1</v>
      </c>
      <c r="S16" s="1218">
        <v>106.6</v>
      </c>
      <c r="T16" s="1218">
        <v>106.4</v>
      </c>
      <c r="U16" s="1218">
        <v>105.9</v>
      </c>
      <c r="V16" s="1218">
        <v>106.2</v>
      </c>
      <c r="W16" s="1218">
        <v>107</v>
      </c>
      <c r="X16" s="1218">
        <v>107</v>
      </c>
      <c r="Y16" s="1218">
        <v>106.4</v>
      </c>
      <c r="Z16" s="1218">
        <v>106.5</v>
      </c>
      <c r="AA16" s="1279">
        <v>107</v>
      </c>
      <c r="AB16" s="1280">
        <v>107.4</v>
      </c>
      <c r="AC16" s="1281">
        <v>107.5</v>
      </c>
      <c r="AD16" s="1281">
        <v>107.2</v>
      </c>
      <c r="AE16" s="1284">
        <v>107.1</v>
      </c>
      <c r="AF16" s="1284">
        <v>107.1</v>
      </c>
      <c r="AG16" s="1284">
        <v>107.2</v>
      </c>
    </row>
    <row r="17" spans="1:33" s="1200" customFormat="1">
      <c r="A17" s="1200" t="s">
        <v>1426</v>
      </c>
      <c r="B17" s="1204" t="s">
        <v>1421</v>
      </c>
      <c r="C17" s="1202">
        <v>102.2</v>
      </c>
      <c r="D17" s="1202">
        <v>102.9</v>
      </c>
      <c r="E17" s="1202">
        <v>103.5</v>
      </c>
      <c r="F17" s="1202">
        <v>103.6</v>
      </c>
      <c r="G17" s="1202">
        <v>103.7</v>
      </c>
      <c r="H17" s="1203">
        <v>103.9</v>
      </c>
      <c r="I17" s="1203">
        <v>104.5</v>
      </c>
      <c r="J17" s="1203">
        <v>105.2</v>
      </c>
      <c r="K17" s="1203">
        <v>105.1</v>
      </c>
      <c r="L17" s="1203">
        <v>105</v>
      </c>
      <c r="M17" s="1203">
        <v>105.2</v>
      </c>
      <c r="N17" s="1203">
        <v>105.5</v>
      </c>
      <c r="O17" s="1203">
        <v>106</v>
      </c>
      <c r="P17" s="1203">
        <v>106.4</v>
      </c>
      <c r="Q17" s="1218">
        <v>106</v>
      </c>
      <c r="R17" s="1218">
        <v>106</v>
      </c>
      <c r="S17" s="1218">
        <v>106.3</v>
      </c>
      <c r="T17" s="1218">
        <v>106</v>
      </c>
      <c r="U17" s="1218">
        <v>105.6</v>
      </c>
      <c r="V17" s="1218">
        <v>106</v>
      </c>
      <c r="W17" s="1218">
        <v>106.9</v>
      </c>
      <c r="X17" s="1218">
        <v>106.6</v>
      </c>
      <c r="Y17" s="1218">
        <v>106.2</v>
      </c>
      <c r="Z17" s="1218">
        <v>106.3</v>
      </c>
      <c r="AA17" s="1279">
        <v>106.9</v>
      </c>
      <c r="AB17" s="1280">
        <v>107.3</v>
      </c>
      <c r="AC17" s="1281">
        <v>106.7</v>
      </c>
      <c r="AD17" s="1281">
        <v>106.5</v>
      </c>
      <c r="AE17" s="1284">
        <v>106.5</v>
      </c>
      <c r="AF17" s="1284">
        <v>106.4</v>
      </c>
      <c r="AG17" s="1284">
        <v>106.7</v>
      </c>
    </row>
    <row r="18" spans="1:33" s="1200" customFormat="1">
      <c r="A18" s="1200" t="s">
        <v>1426</v>
      </c>
      <c r="B18" s="1204" t="s">
        <v>1422</v>
      </c>
      <c r="C18" s="1202">
        <v>102.6</v>
      </c>
      <c r="D18" s="1202">
        <v>103.6</v>
      </c>
      <c r="E18" s="1202">
        <v>103.7</v>
      </c>
      <c r="F18" s="1202">
        <v>103.9</v>
      </c>
      <c r="G18" s="1202">
        <v>104.1</v>
      </c>
      <c r="H18" s="1203">
        <v>104.3</v>
      </c>
      <c r="I18" s="1203">
        <v>104.6</v>
      </c>
      <c r="J18" s="1203">
        <v>105.1</v>
      </c>
      <c r="K18" s="1203">
        <v>105</v>
      </c>
      <c r="L18" s="1203">
        <v>104.8</v>
      </c>
      <c r="M18" s="1203">
        <v>104.7</v>
      </c>
      <c r="N18" s="1203">
        <v>105</v>
      </c>
      <c r="O18" s="1203">
        <v>105.8</v>
      </c>
      <c r="P18" s="1203">
        <v>106.1</v>
      </c>
      <c r="Q18" s="1218">
        <v>105.2</v>
      </c>
      <c r="R18" s="1218">
        <v>105.2</v>
      </c>
      <c r="S18" s="1218">
        <v>105.3</v>
      </c>
      <c r="T18" s="1218">
        <v>105</v>
      </c>
      <c r="U18" s="1218">
        <v>104.7</v>
      </c>
      <c r="V18" s="1218">
        <v>105.4</v>
      </c>
      <c r="W18" s="1218">
        <v>106.2</v>
      </c>
      <c r="X18" s="1218">
        <v>106.2</v>
      </c>
      <c r="Y18" s="1218">
        <v>105.8</v>
      </c>
      <c r="Z18" s="1218">
        <v>105.8</v>
      </c>
      <c r="AA18" s="1279">
        <v>106.4</v>
      </c>
      <c r="AB18" s="1280">
        <v>106.9</v>
      </c>
      <c r="AC18" s="1281">
        <v>106.2</v>
      </c>
      <c r="AD18" s="1281">
        <v>106</v>
      </c>
      <c r="AE18" s="1284">
        <v>106.2</v>
      </c>
      <c r="AF18" s="1284">
        <v>106.4</v>
      </c>
      <c r="AG18" s="1284">
        <v>106.7</v>
      </c>
    </row>
    <row r="19" spans="1:33" s="1205" customFormat="1">
      <c r="A19" s="1205" t="s">
        <v>1429</v>
      </c>
      <c r="B19" s="1206" t="s">
        <v>516</v>
      </c>
      <c r="C19" s="1207">
        <f t="shared" ref="C19:X19" si="13">C2/$Y$2*100</f>
        <v>95.962441314553999</v>
      </c>
      <c r="D19" s="1207">
        <f t="shared" si="13"/>
        <v>96.619718309859167</v>
      </c>
      <c r="E19" s="1207">
        <f t="shared" si="13"/>
        <v>96.995305164319248</v>
      </c>
      <c r="F19" s="1207">
        <f t="shared" si="13"/>
        <v>97.089201877934272</v>
      </c>
      <c r="G19" s="1207">
        <f t="shared" si="13"/>
        <v>97.27699530516432</v>
      </c>
      <c r="H19" s="1208">
        <f t="shared" si="13"/>
        <v>97.464788732394354</v>
      </c>
      <c r="I19" s="1208">
        <f t="shared" si="13"/>
        <v>97.934272300469488</v>
      </c>
      <c r="J19" s="1208">
        <f t="shared" si="13"/>
        <v>98.591549295774655</v>
      </c>
      <c r="K19" s="1208">
        <f>K2/$Y$2*100</f>
        <v>98.497652582159631</v>
      </c>
      <c r="L19" s="1208">
        <f t="shared" si="13"/>
        <v>98.309859154929583</v>
      </c>
      <c r="M19" s="1208">
        <f t="shared" si="13"/>
        <v>98.403755868544593</v>
      </c>
      <c r="N19" s="1208">
        <f t="shared" si="13"/>
        <v>98.779342723004689</v>
      </c>
      <c r="O19" s="1208">
        <f t="shared" si="13"/>
        <v>99.248826291079823</v>
      </c>
      <c r="P19" s="1208">
        <f t="shared" si="13"/>
        <v>99.624413145539904</v>
      </c>
      <c r="Q19" s="1219">
        <f t="shared" si="13"/>
        <v>99.53051643192488</v>
      </c>
      <c r="R19" s="1219">
        <f t="shared" si="13"/>
        <v>99.53051643192488</v>
      </c>
      <c r="S19" s="1219">
        <f t="shared" si="13"/>
        <v>99.718309859154928</v>
      </c>
      <c r="T19" s="1219">
        <f t="shared" si="13"/>
        <v>99.624413145539904</v>
      </c>
      <c r="U19" s="1219">
        <f t="shared" si="13"/>
        <v>99.436619718309856</v>
      </c>
      <c r="V19" s="1219">
        <f t="shared" si="13"/>
        <v>99.812206572769952</v>
      </c>
      <c r="W19" s="1219">
        <f t="shared" si="13"/>
        <v>100.46948356807512</v>
      </c>
      <c r="X19" s="1219">
        <f t="shared" si="13"/>
        <v>100.37558685446011</v>
      </c>
      <c r="Y19" s="1219">
        <f t="shared" ref="Y19:AC19" si="14">Y2/$Y$2*100</f>
        <v>100</v>
      </c>
      <c r="Z19" s="1219">
        <f t="shared" si="14"/>
        <v>100.18779342723005</v>
      </c>
      <c r="AA19" s="1219">
        <f t="shared" si="14"/>
        <v>100.75117370892019</v>
      </c>
      <c r="AB19" s="1219">
        <f t="shared" si="14"/>
        <v>101.03286384976525</v>
      </c>
      <c r="AC19" s="1219">
        <f t="shared" si="14"/>
        <v>100.84507042253522</v>
      </c>
      <c r="AD19" s="1219">
        <f>AD2/$Y$2*100</f>
        <v>100.75117370892019</v>
      </c>
      <c r="AE19" s="1219">
        <f>AE2/$Y$2*100</f>
        <v>100.75117370892019</v>
      </c>
      <c r="AF19" s="1219">
        <f>AF2/$Y$2*100</f>
        <v>100.65727699530515</v>
      </c>
      <c r="AG19" s="1219">
        <f>AG2/$Y$2*100</f>
        <v>100.84507042253522</v>
      </c>
    </row>
    <row r="20" spans="1:33" s="1205" customFormat="1">
      <c r="A20" s="1205" t="s">
        <v>1429</v>
      </c>
      <c r="B20" s="1206" t="s">
        <v>525</v>
      </c>
      <c r="C20" s="1207">
        <f t="shared" ref="C20:X20" si="15">C3/$Y$3*100</f>
        <v>95.688847235238981</v>
      </c>
      <c r="D20" s="1207">
        <f t="shared" si="15"/>
        <v>96.251171508903468</v>
      </c>
      <c r="E20" s="1207">
        <f t="shared" si="15"/>
        <v>96.626054358013107</v>
      </c>
      <c r="F20" s="1207">
        <f t="shared" si="15"/>
        <v>96.719775070290538</v>
      </c>
      <c r="G20" s="1207">
        <f t="shared" si="15"/>
        <v>96.907216494845358</v>
      </c>
      <c r="H20" s="1208">
        <f t="shared" si="15"/>
        <v>97.094657919400191</v>
      </c>
      <c r="I20" s="1208">
        <f t="shared" si="15"/>
        <v>97.563261480787247</v>
      </c>
      <c r="J20" s="1208">
        <f t="shared" si="15"/>
        <v>98.219306466729137</v>
      </c>
      <c r="K20" s="1208">
        <f t="shared" si="15"/>
        <v>98.125585754451734</v>
      </c>
      <c r="L20" s="1208">
        <f t="shared" si="15"/>
        <v>98.031865042174317</v>
      </c>
      <c r="M20" s="1208">
        <f t="shared" si="15"/>
        <v>98.031865042174317</v>
      </c>
      <c r="N20" s="1208">
        <f t="shared" si="15"/>
        <v>98.313027179006568</v>
      </c>
      <c r="O20" s="1208">
        <f t="shared" si="15"/>
        <v>98.781630740393638</v>
      </c>
      <c r="P20" s="1208">
        <f t="shared" si="15"/>
        <v>99.250234301780694</v>
      </c>
      <c r="Q20" s="1219">
        <f t="shared" si="15"/>
        <v>99.34395501405811</v>
      </c>
      <c r="R20" s="1219">
        <f t="shared" si="15"/>
        <v>99.437675726335513</v>
      </c>
      <c r="S20" s="1219">
        <f t="shared" si="15"/>
        <v>99.625117150890347</v>
      </c>
      <c r="T20" s="1219">
        <f t="shared" si="15"/>
        <v>99.53139643861293</v>
      </c>
      <c r="U20" s="1219">
        <f t="shared" si="15"/>
        <v>99.437675726335513</v>
      </c>
      <c r="V20" s="1219">
        <f t="shared" si="15"/>
        <v>100</v>
      </c>
      <c r="W20" s="1219">
        <f t="shared" si="15"/>
        <v>100.56232427366447</v>
      </c>
      <c r="X20" s="1219">
        <f t="shared" si="15"/>
        <v>100.37488284910965</v>
      </c>
      <c r="Y20" s="1219">
        <f t="shared" ref="Y20:AD20" si="16">Y3/$Y$3*100</f>
        <v>100</v>
      </c>
      <c r="Z20" s="1219">
        <f t="shared" si="16"/>
        <v>100.18744142455482</v>
      </c>
      <c r="AA20" s="1219">
        <f t="shared" si="16"/>
        <v>100.65604498594189</v>
      </c>
      <c r="AB20" s="1219">
        <f t="shared" si="16"/>
        <v>100.93720712277414</v>
      </c>
      <c r="AC20" s="1219">
        <f t="shared" si="16"/>
        <v>100.84348641049672</v>
      </c>
      <c r="AD20" s="1219">
        <f t="shared" si="16"/>
        <v>100.84348641049672</v>
      </c>
      <c r="AE20" s="1219">
        <f t="shared" ref="AE20:AF20" si="17">AE3/$Y$3*100</f>
        <v>100.84348641049672</v>
      </c>
      <c r="AF20" s="1219">
        <f t="shared" si="17"/>
        <v>100.65604498594189</v>
      </c>
      <c r="AG20" s="1219">
        <f t="shared" ref="AG20" si="18">AG3/$Y$3*100</f>
        <v>100.84348641049672</v>
      </c>
    </row>
    <row r="21" spans="1:33" s="1205" customFormat="1">
      <c r="A21" s="1205" t="s">
        <v>1429</v>
      </c>
      <c r="B21" s="1206" t="s">
        <v>542</v>
      </c>
      <c r="C21" s="1207">
        <f t="shared" ref="C21:W21" si="19">C4/$Y$4*100</f>
        <v>95.619757688723212</v>
      </c>
      <c r="D21" s="1207">
        <f t="shared" si="19"/>
        <v>96.365330848089485</v>
      </c>
      <c r="E21" s="1207">
        <f t="shared" si="19"/>
        <v>96.644920782851813</v>
      </c>
      <c r="F21" s="1207">
        <f t="shared" si="19"/>
        <v>96.924510717614169</v>
      </c>
      <c r="G21" s="1207">
        <f t="shared" si="19"/>
        <v>97.017707362534949</v>
      </c>
      <c r="H21" s="1208">
        <f t="shared" si="19"/>
        <v>97.11090400745573</v>
      </c>
      <c r="I21" s="1208">
        <f t="shared" si="19"/>
        <v>97.576887232059647</v>
      </c>
      <c r="J21" s="1208">
        <f t="shared" si="19"/>
        <v>98.322460391425921</v>
      </c>
      <c r="K21" s="1208">
        <f t="shared" si="19"/>
        <v>98.136067101584345</v>
      </c>
      <c r="L21" s="1208">
        <f t="shared" si="19"/>
        <v>98.042870456663564</v>
      </c>
      <c r="M21" s="1208">
        <f t="shared" si="19"/>
        <v>98.136067101584345</v>
      </c>
      <c r="N21" s="1208">
        <f t="shared" si="19"/>
        <v>98.508853681267482</v>
      </c>
      <c r="O21" s="1208">
        <f t="shared" si="19"/>
        <v>98.974836905871385</v>
      </c>
      <c r="P21" s="1208">
        <f t="shared" si="19"/>
        <v>99.534016775396083</v>
      </c>
      <c r="Q21" s="1219">
        <f t="shared" si="19"/>
        <v>99.347623485554521</v>
      </c>
      <c r="R21" s="1219">
        <f t="shared" si="19"/>
        <v>99.440820130475302</v>
      </c>
      <c r="S21" s="1219">
        <f t="shared" si="19"/>
        <v>99.720410065237658</v>
      </c>
      <c r="T21" s="1219">
        <f t="shared" si="19"/>
        <v>99.534016775396083</v>
      </c>
      <c r="U21" s="1219">
        <f t="shared" si="19"/>
        <v>99.254426840633741</v>
      </c>
      <c r="V21" s="1219">
        <f t="shared" si="19"/>
        <v>99.720410065237658</v>
      </c>
      <c r="W21" s="1219">
        <f t="shared" si="19"/>
        <v>100.37278657968314</v>
      </c>
      <c r="X21" s="1219">
        <f t="shared" ref="X21:AC21" si="20">X4/$Y$4*100</f>
        <v>100.27958993476234</v>
      </c>
      <c r="Y21" s="1219">
        <f t="shared" si="20"/>
        <v>100</v>
      </c>
      <c r="Z21" s="1219">
        <f t="shared" si="20"/>
        <v>100.18639328984156</v>
      </c>
      <c r="AA21" s="1219">
        <f t="shared" si="20"/>
        <v>100.93196644920783</v>
      </c>
      <c r="AB21" s="1219">
        <f t="shared" si="20"/>
        <v>101.21155638397016</v>
      </c>
      <c r="AC21" s="1219">
        <f t="shared" si="20"/>
        <v>101.02516309412862</v>
      </c>
      <c r="AD21" s="1219">
        <f t="shared" ref="AD21:AE21" si="21">AD4/$Y$4*100</f>
        <v>100.74557315936626</v>
      </c>
      <c r="AE21" s="1219">
        <f t="shared" si="21"/>
        <v>100.74557315936626</v>
      </c>
      <c r="AF21" s="1219">
        <f t="shared" ref="AF21:AG21" si="22">AF4/$Y$4*100</f>
        <v>100.5591798695247</v>
      </c>
      <c r="AG21" s="1219">
        <f t="shared" si="22"/>
        <v>100.74557315936626</v>
      </c>
    </row>
    <row r="22" spans="1:33" s="1205" customFormat="1">
      <c r="A22" s="1205" t="s">
        <v>1429</v>
      </c>
      <c r="B22" s="1206" t="s">
        <v>548</v>
      </c>
      <c r="C22" s="1207">
        <f t="shared" ref="C22:X22" si="23">C5/$Y$5*100</f>
        <v>95.509822263797929</v>
      </c>
      <c r="D22" s="1207">
        <f t="shared" si="23"/>
        <v>96.258185219831617</v>
      </c>
      <c r="E22" s="1207">
        <f t="shared" si="23"/>
        <v>96.913002806361064</v>
      </c>
      <c r="F22" s="1207">
        <f t="shared" si="23"/>
        <v>96.819457436856865</v>
      </c>
      <c r="G22" s="1207">
        <f t="shared" si="23"/>
        <v>97.006548175865291</v>
      </c>
      <c r="H22" s="1208">
        <f t="shared" si="23"/>
        <v>97.100093545369489</v>
      </c>
      <c r="I22" s="1208">
        <f t="shared" si="23"/>
        <v>97.754911131898965</v>
      </c>
      <c r="J22" s="1208">
        <f t="shared" si="23"/>
        <v>98.503274087932638</v>
      </c>
      <c r="K22" s="1208">
        <f t="shared" si="23"/>
        <v>98.40972871842844</v>
      </c>
      <c r="L22" s="1208">
        <f t="shared" si="23"/>
        <v>98.129092609915816</v>
      </c>
      <c r="M22" s="1208">
        <f t="shared" si="23"/>
        <v>98.222637979420014</v>
      </c>
      <c r="N22" s="1208">
        <f t="shared" si="23"/>
        <v>98.503274087932638</v>
      </c>
      <c r="O22" s="1208">
        <f t="shared" si="23"/>
        <v>98.971000935453688</v>
      </c>
      <c r="P22" s="1208">
        <f t="shared" si="23"/>
        <v>99.345182413470539</v>
      </c>
      <c r="Q22" s="1219">
        <f t="shared" si="23"/>
        <v>99.438727782974738</v>
      </c>
      <c r="R22" s="1219">
        <f t="shared" si="23"/>
        <v>99.719363891487362</v>
      </c>
      <c r="S22" s="1219">
        <f t="shared" si="23"/>
        <v>100</v>
      </c>
      <c r="T22" s="1219">
        <f t="shared" si="23"/>
        <v>99.812909260991574</v>
      </c>
      <c r="U22" s="1219">
        <f t="shared" si="23"/>
        <v>99.53227315247895</v>
      </c>
      <c r="V22" s="1219">
        <f t="shared" si="23"/>
        <v>99.906454630495773</v>
      </c>
      <c r="W22" s="1219">
        <f t="shared" si="23"/>
        <v>100.46772684752105</v>
      </c>
      <c r="X22" s="1219">
        <f t="shared" si="23"/>
        <v>100.37418147801682</v>
      </c>
      <c r="Y22" s="1219">
        <f t="shared" ref="Y22:AD22" si="24">Y5/$Y$5*100</f>
        <v>100</v>
      </c>
      <c r="Z22" s="1219">
        <f t="shared" si="24"/>
        <v>100.1870907390084</v>
      </c>
      <c r="AA22" s="1219">
        <f t="shared" si="24"/>
        <v>100.93545369504209</v>
      </c>
      <c r="AB22" s="1219">
        <f t="shared" si="24"/>
        <v>101.21608980355472</v>
      </c>
      <c r="AC22" s="1219">
        <f t="shared" si="24"/>
        <v>101.21608980355472</v>
      </c>
      <c r="AD22" s="1219">
        <f t="shared" si="24"/>
        <v>101.12254443405051</v>
      </c>
      <c r="AE22" s="1219">
        <f t="shared" ref="AE22:AF22" si="25">AE5/$Y$5*100</f>
        <v>101.12254443405051</v>
      </c>
      <c r="AF22" s="1219">
        <f t="shared" si="25"/>
        <v>100.93545369504209</v>
      </c>
      <c r="AG22" s="1219">
        <f t="shared" ref="AG22" si="26">AG5/$Y$5*100</f>
        <v>101.0289990645463</v>
      </c>
    </row>
    <row r="23" spans="1:33" s="1205" customFormat="1">
      <c r="A23" s="1205" t="s">
        <v>1429</v>
      </c>
      <c r="B23" s="1206" t="s">
        <v>541</v>
      </c>
      <c r="C23" s="1207">
        <f t="shared" ref="C23:X23" si="27">C6/$Y$6*100</f>
        <v>96.499526963103122</v>
      </c>
      <c r="D23" s="1207">
        <f t="shared" si="27"/>
        <v>97.067171239356668</v>
      </c>
      <c r="E23" s="1207">
        <f t="shared" si="27"/>
        <v>97.256385998107845</v>
      </c>
      <c r="F23" s="1207">
        <f t="shared" si="27"/>
        <v>97.161778618732271</v>
      </c>
      <c r="G23" s="1207">
        <f t="shared" si="27"/>
        <v>97.350993377483448</v>
      </c>
      <c r="H23" s="1208">
        <f t="shared" si="27"/>
        <v>97.634815515610214</v>
      </c>
      <c r="I23" s="1208">
        <f t="shared" si="27"/>
        <v>98.107852412488171</v>
      </c>
      <c r="J23" s="1208">
        <f t="shared" si="27"/>
        <v>98.77010406811732</v>
      </c>
      <c r="K23" s="1208">
        <f t="shared" si="27"/>
        <v>98.486281929990525</v>
      </c>
      <c r="L23" s="1208">
        <f t="shared" si="27"/>
        <v>98.297067171239362</v>
      </c>
      <c r="M23" s="1208">
        <f t="shared" si="27"/>
        <v>98.486281929990525</v>
      </c>
      <c r="N23" s="1208">
        <f t="shared" si="27"/>
        <v>98.864711447492908</v>
      </c>
      <c r="O23" s="1208">
        <f t="shared" si="27"/>
        <v>99.337748344370851</v>
      </c>
      <c r="P23" s="1208">
        <f t="shared" si="27"/>
        <v>99.716177861873234</v>
      </c>
      <c r="Q23" s="1219">
        <f t="shared" si="27"/>
        <v>99.526963103122043</v>
      </c>
      <c r="R23" s="1219">
        <f t="shared" si="27"/>
        <v>99.337748344370851</v>
      </c>
      <c r="S23" s="1219">
        <f t="shared" si="27"/>
        <v>99.526963103122043</v>
      </c>
      <c r="T23" s="1219">
        <f t="shared" si="27"/>
        <v>99.526963103122043</v>
      </c>
      <c r="U23" s="1219">
        <f t="shared" si="27"/>
        <v>99.43235572374644</v>
      </c>
      <c r="V23" s="1219">
        <f t="shared" si="27"/>
        <v>99.810785241248809</v>
      </c>
      <c r="W23" s="1219">
        <f t="shared" si="27"/>
        <v>100.37842951750235</v>
      </c>
      <c r="X23" s="1219">
        <f t="shared" si="27"/>
        <v>100.37842951750235</v>
      </c>
      <c r="Y23" s="1219">
        <f t="shared" ref="Y23:AD23" si="28">Y6/$Y$6*100</f>
        <v>100</v>
      </c>
      <c r="Z23" s="1219">
        <f t="shared" si="28"/>
        <v>100.28382213812677</v>
      </c>
      <c r="AA23" s="1219">
        <f t="shared" si="28"/>
        <v>100.66225165562915</v>
      </c>
      <c r="AB23" s="1219">
        <f t="shared" si="28"/>
        <v>100.94607379375591</v>
      </c>
      <c r="AC23" s="1219">
        <f t="shared" si="28"/>
        <v>100.85146641438033</v>
      </c>
      <c r="AD23" s="1219">
        <f t="shared" si="28"/>
        <v>100.66225165562915</v>
      </c>
      <c r="AE23" s="1219">
        <f t="shared" ref="AE23:AF23" si="29">AE6/$Y$6*100</f>
        <v>100.66225165562915</v>
      </c>
      <c r="AF23" s="1219">
        <f t="shared" si="29"/>
        <v>100.56764427625353</v>
      </c>
      <c r="AG23" s="1219">
        <f t="shared" ref="AG23" si="30">AG6/$Y$6*100</f>
        <v>100.56764427625353</v>
      </c>
    </row>
    <row r="24" spans="1:33" s="1205" customFormat="1">
      <c r="A24" s="1205" t="s">
        <v>1429</v>
      </c>
      <c r="B24" s="1206" t="s">
        <v>547</v>
      </c>
      <c r="C24" s="1207">
        <f t="shared" ref="C24:X24" si="31">C7/$Y$7*100</f>
        <v>96.324222431668247</v>
      </c>
      <c r="D24" s="1207">
        <f t="shared" si="31"/>
        <v>97.078228086710666</v>
      </c>
      <c r="E24" s="1207">
        <f t="shared" si="31"/>
        <v>97.36098020735156</v>
      </c>
      <c r="F24" s="1207">
        <f t="shared" si="31"/>
        <v>97.455230914231876</v>
      </c>
      <c r="G24" s="1207">
        <f t="shared" si="31"/>
        <v>97.643732327992467</v>
      </c>
      <c r="H24" s="1208">
        <f t="shared" si="31"/>
        <v>97.832233741753058</v>
      </c>
      <c r="I24" s="1208">
        <f t="shared" si="31"/>
        <v>98.303487276154584</v>
      </c>
      <c r="J24" s="1208">
        <f t="shared" si="31"/>
        <v>99.05749293119699</v>
      </c>
      <c r="K24" s="1208">
        <f t="shared" si="31"/>
        <v>99.151743638077292</v>
      </c>
      <c r="L24" s="1208">
        <f t="shared" si="31"/>
        <v>98.963242224316687</v>
      </c>
      <c r="M24" s="1208">
        <f t="shared" si="31"/>
        <v>98.868991517436385</v>
      </c>
      <c r="N24" s="1208">
        <f t="shared" si="31"/>
        <v>99.05749293119699</v>
      </c>
      <c r="O24" s="1208">
        <f t="shared" si="31"/>
        <v>99.528746465598488</v>
      </c>
      <c r="P24" s="1208">
        <f t="shared" si="31"/>
        <v>99.905749293119712</v>
      </c>
      <c r="Q24" s="1219">
        <f t="shared" si="31"/>
        <v>99.717247879359093</v>
      </c>
      <c r="R24" s="1219">
        <f t="shared" si="31"/>
        <v>99.717247879359093</v>
      </c>
      <c r="S24" s="1219">
        <f t="shared" si="31"/>
        <v>99.811498586239409</v>
      </c>
      <c r="T24" s="1219">
        <f t="shared" si="31"/>
        <v>99.528746465598488</v>
      </c>
      <c r="U24" s="1219">
        <f t="shared" si="31"/>
        <v>99.245994344957595</v>
      </c>
      <c r="V24" s="1219">
        <f t="shared" si="31"/>
        <v>99.717247879359093</v>
      </c>
      <c r="W24" s="1219">
        <f t="shared" si="31"/>
        <v>100.47125353440151</v>
      </c>
      <c r="X24" s="1219">
        <f t="shared" si="31"/>
        <v>100.37700282752122</v>
      </c>
      <c r="Y24" s="1219">
        <f t="shared" ref="Y24:AD24" si="32">Y7/$Y$7*100</f>
        <v>100</v>
      </c>
      <c r="Z24" s="1219">
        <f t="shared" si="32"/>
        <v>100.09425070688032</v>
      </c>
      <c r="AA24" s="1219">
        <f t="shared" si="32"/>
        <v>100.75400565504242</v>
      </c>
      <c r="AB24" s="1219">
        <f t="shared" si="32"/>
        <v>101.03675777568333</v>
      </c>
      <c r="AC24" s="1219">
        <f t="shared" si="32"/>
        <v>100.75400565504242</v>
      </c>
      <c r="AD24" s="1219">
        <f t="shared" si="32"/>
        <v>100.6597549481621</v>
      </c>
      <c r="AE24" s="1219">
        <f t="shared" ref="AE24:AF24" si="33">AE7/$Y$7*100</f>
        <v>100.6597549481621</v>
      </c>
      <c r="AF24" s="1219">
        <f t="shared" si="33"/>
        <v>100.47125353440151</v>
      </c>
      <c r="AG24" s="1219">
        <f t="shared" ref="AG24" si="34">AG7/$Y$7*100</f>
        <v>100.6597549481621</v>
      </c>
    </row>
    <row r="25" spans="1:33" s="1205" customFormat="1">
      <c r="A25" s="1205" t="s">
        <v>1429</v>
      </c>
      <c r="B25" s="1206" t="s">
        <v>546</v>
      </c>
      <c r="C25" s="1207">
        <f t="shared" ref="C25:X25" si="35">C8/$Y$8*100</f>
        <v>96.240601503759393</v>
      </c>
      <c r="D25" s="1207">
        <f t="shared" si="35"/>
        <v>97.086466165413526</v>
      </c>
      <c r="E25" s="1207">
        <f t="shared" si="35"/>
        <v>97.650375939849624</v>
      </c>
      <c r="F25" s="1207">
        <f t="shared" si="35"/>
        <v>97.744360902255636</v>
      </c>
      <c r="G25" s="1207">
        <f t="shared" si="35"/>
        <v>97.744360902255636</v>
      </c>
      <c r="H25" s="1208">
        <f t="shared" si="35"/>
        <v>97.744360902255636</v>
      </c>
      <c r="I25" s="1208">
        <f t="shared" si="35"/>
        <v>98.496240601503743</v>
      </c>
      <c r="J25" s="1208">
        <f t="shared" si="35"/>
        <v>99.154135338345867</v>
      </c>
      <c r="K25" s="1208">
        <f t="shared" si="35"/>
        <v>99.060150375939855</v>
      </c>
      <c r="L25" s="1208">
        <f t="shared" si="35"/>
        <v>98.872180451127818</v>
      </c>
      <c r="M25" s="1208">
        <f t="shared" si="35"/>
        <v>99.060150375939855</v>
      </c>
      <c r="N25" s="1208">
        <f t="shared" si="35"/>
        <v>99.436090225563902</v>
      </c>
      <c r="O25" s="1208">
        <f t="shared" si="35"/>
        <v>100</v>
      </c>
      <c r="P25" s="1208">
        <f t="shared" si="35"/>
        <v>100.37593984962405</v>
      </c>
      <c r="Q25" s="1219">
        <f t="shared" si="35"/>
        <v>100.093984962406</v>
      </c>
      <c r="R25" s="1219">
        <f t="shared" si="35"/>
        <v>100</v>
      </c>
      <c r="S25" s="1219">
        <f t="shared" si="35"/>
        <v>100.093984962406</v>
      </c>
      <c r="T25" s="1219">
        <f t="shared" si="35"/>
        <v>99.906015037593974</v>
      </c>
      <c r="U25" s="1219">
        <f t="shared" si="35"/>
        <v>99.718045112781937</v>
      </c>
      <c r="V25" s="1219">
        <f t="shared" si="35"/>
        <v>100.093984962406</v>
      </c>
      <c r="W25" s="1219">
        <f t="shared" si="35"/>
        <v>100.75187969924812</v>
      </c>
      <c r="X25" s="1219">
        <f t="shared" si="35"/>
        <v>100.56390977443608</v>
      </c>
      <c r="Y25" s="1219">
        <f t="shared" ref="Y25:AD25" si="36">Y8/$Y$8*100</f>
        <v>100</v>
      </c>
      <c r="Z25" s="1219">
        <f t="shared" si="36"/>
        <v>100.18796992481202</v>
      </c>
      <c r="AA25" s="1219">
        <f t="shared" si="36"/>
        <v>100.84586466165413</v>
      </c>
      <c r="AB25" s="1219">
        <f t="shared" si="36"/>
        <v>101.03383458646616</v>
      </c>
      <c r="AC25" s="1219">
        <f t="shared" si="36"/>
        <v>100.93984962406014</v>
      </c>
      <c r="AD25" s="1219">
        <f t="shared" si="36"/>
        <v>100.75187969924812</v>
      </c>
      <c r="AE25" s="1219">
        <f t="shared" ref="AE25:AF25" si="37">AE8/$Y$8*100</f>
        <v>100.75187969924812</v>
      </c>
      <c r="AF25" s="1219">
        <f t="shared" si="37"/>
        <v>100.6578947368421</v>
      </c>
      <c r="AG25" s="1219">
        <f t="shared" ref="AG25" si="38">AG8/$Y$8*100</f>
        <v>100.93984962406014</v>
      </c>
    </row>
    <row r="26" spans="1:33" s="1205" customFormat="1">
      <c r="A26" s="1205" t="s">
        <v>1429</v>
      </c>
      <c r="B26" s="1206" t="s">
        <v>549</v>
      </c>
      <c r="C26" s="1207">
        <f t="shared" ref="C26:X26" si="39">C9/$Y$9*100</f>
        <v>95.958646616541344</v>
      </c>
      <c r="D26" s="1207">
        <f t="shared" si="39"/>
        <v>96.522556390977442</v>
      </c>
      <c r="E26" s="1207">
        <f t="shared" si="39"/>
        <v>97.086466165413526</v>
      </c>
      <c r="F26" s="1207">
        <f t="shared" si="39"/>
        <v>97.086466165413526</v>
      </c>
      <c r="G26" s="1207">
        <f t="shared" si="39"/>
        <v>97.462406015037601</v>
      </c>
      <c r="H26" s="1208">
        <f t="shared" si="39"/>
        <v>97.556390977443598</v>
      </c>
      <c r="I26" s="1208">
        <f t="shared" si="39"/>
        <v>98.120300751879697</v>
      </c>
      <c r="J26" s="1208">
        <f t="shared" si="39"/>
        <v>98.496240601503743</v>
      </c>
      <c r="K26" s="1208">
        <f t="shared" si="39"/>
        <v>98.402255639097746</v>
      </c>
      <c r="L26" s="1208">
        <f t="shared" si="39"/>
        <v>98.496240601503743</v>
      </c>
      <c r="M26" s="1208">
        <f t="shared" si="39"/>
        <v>98.778195488721792</v>
      </c>
      <c r="N26" s="1208">
        <f t="shared" si="39"/>
        <v>98.96616541353383</v>
      </c>
      <c r="O26" s="1208">
        <f t="shared" si="39"/>
        <v>99.530075187969928</v>
      </c>
      <c r="P26" s="1208">
        <f t="shared" si="39"/>
        <v>99.718045112781937</v>
      </c>
      <c r="Q26" s="1219">
        <f t="shared" si="39"/>
        <v>99.530075187969928</v>
      </c>
      <c r="R26" s="1219">
        <f t="shared" si="39"/>
        <v>99.530075187969928</v>
      </c>
      <c r="S26" s="1219">
        <f t="shared" si="39"/>
        <v>99.718045112781937</v>
      </c>
      <c r="T26" s="1219">
        <f t="shared" si="39"/>
        <v>99.718045112781937</v>
      </c>
      <c r="U26" s="1219">
        <f t="shared" si="39"/>
        <v>99.530075187969928</v>
      </c>
      <c r="V26" s="1219">
        <f t="shared" si="39"/>
        <v>100</v>
      </c>
      <c r="W26" s="1219">
        <f t="shared" si="39"/>
        <v>100.46992481203007</v>
      </c>
      <c r="X26" s="1219">
        <f t="shared" si="39"/>
        <v>100.37593984962405</v>
      </c>
      <c r="Y26" s="1219">
        <f t="shared" ref="Y26:AD26" si="40">Y9/$Y$9*100</f>
        <v>100</v>
      </c>
      <c r="Z26" s="1219">
        <f t="shared" si="40"/>
        <v>100</v>
      </c>
      <c r="AA26" s="1219">
        <f t="shared" si="40"/>
        <v>101.12781954887218</v>
      </c>
      <c r="AB26" s="1219">
        <f t="shared" si="40"/>
        <v>101.31578947368421</v>
      </c>
      <c r="AC26" s="1219">
        <f t="shared" si="40"/>
        <v>101.12781954887218</v>
      </c>
      <c r="AD26" s="1219">
        <f t="shared" si="40"/>
        <v>100.93984962406014</v>
      </c>
      <c r="AE26" s="1219">
        <f t="shared" ref="AE26:AF26" si="41">AE9/$Y$9*100</f>
        <v>100.93984962406014</v>
      </c>
      <c r="AF26" s="1219">
        <f t="shared" si="41"/>
        <v>100.93984962406014</v>
      </c>
      <c r="AG26" s="1219">
        <f t="shared" ref="AG26" si="42">AG9/$Y$9*100</f>
        <v>101.03383458646616</v>
      </c>
    </row>
    <row r="27" spans="1:33" s="1205" customFormat="1">
      <c r="A27" s="1205" t="s">
        <v>1429</v>
      </c>
      <c r="B27" s="1209" t="s">
        <v>533</v>
      </c>
      <c r="C27" s="1207">
        <f t="shared" ref="C27:X27" si="43">C10/$Y$10*100</f>
        <v>96.045197740112982</v>
      </c>
      <c r="D27" s="1207">
        <f t="shared" si="43"/>
        <v>96.798493408662907</v>
      </c>
      <c r="E27" s="1207">
        <f t="shared" si="43"/>
        <v>97.080979284369107</v>
      </c>
      <c r="F27" s="1207">
        <f t="shared" si="43"/>
        <v>97.175141242937855</v>
      </c>
      <c r="G27" s="1207">
        <f t="shared" si="43"/>
        <v>97.363465160075336</v>
      </c>
      <c r="H27" s="1208">
        <f t="shared" si="43"/>
        <v>97.551789077212803</v>
      </c>
      <c r="I27" s="1208">
        <f t="shared" si="43"/>
        <v>98.116760828625232</v>
      </c>
      <c r="J27" s="1208">
        <f t="shared" si="43"/>
        <v>98.587570621468927</v>
      </c>
      <c r="K27" s="1208">
        <f t="shared" si="43"/>
        <v>98.587570621468927</v>
      </c>
      <c r="L27" s="1208">
        <f t="shared" si="43"/>
        <v>98.49340866290018</v>
      </c>
      <c r="M27" s="1208">
        <f t="shared" si="43"/>
        <v>98.587570621468927</v>
      </c>
      <c r="N27" s="1208">
        <f t="shared" si="43"/>
        <v>98.964218455743875</v>
      </c>
      <c r="O27" s="1208">
        <f t="shared" si="43"/>
        <v>99.435028248587571</v>
      </c>
      <c r="P27" s="1208">
        <f t="shared" si="43"/>
        <v>99.7175141242938</v>
      </c>
      <c r="Q27" s="1219">
        <f t="shared" si="43"/>
        <v>99.623352165725038</v>
      </c>
      <c r="R27" s="1219">
        <f t="shared" si="43"/>
        <v>99.529190207156304</v>
      </c>
      <c r="S27" s="1219">
        <f t="shared" si="43"/>
        <v>99.811676082862519</v>
      </c>
      <c r="T27" s="1219">
        <f t="shared" si="43"/>
        <v>99.7175141242938</v>
      </c>
      <c r="U27" s="1219">
        <f t="shared" si="43"/>
        <v>99.435028248587571</v>
      </c>
      <c r="V27" s="1219">
        <f t="shared" si="43"/>
        <v>99.905838041431252</v>
      </c>
      <c r="W27" s="1219">
        <f t="shared" si="43"/>
        <v>100.47080979284368</v>
      </c>
      <c r="X27" s="1219">
        <f t="shared" si="43"/>
        <v>100.2824858757062</v>
      </c>
      <c r="Y27" s="1219">
        <f t="shared" ref="Y27:AD27" si="44">Y10/$Y$10*100</f>
        <v>100</v>
      </c>
      <c r="Z27" s="1219">
        <f t="shared" si="44"/>
        <v>100.18832391713748</v>
      </c>
      <c r="AA27" s="1219">
        <f t="shared" si="44"/>
        <v>100.75329566854991</v>
      </c>
      <c r="AB27" s="1219">
        <f t="shared" si="44"/>
        <v>101.12994350282487</v>
      </c>
      <c r="AC27" s="1219">
        <f t="shared" si="44"/>
        <v>100.94161958568739</v>
      </c>
      <c r="AD27" s="1219">
        <f t="shared" si="44"/>
        <v>100.84745762711864</v>
      </c>
      <c r="AE27" s="1219">
        <f t="shared" ref="AE27:AF27" si="45">AE10/$Y$10*100</f>
        <v>100.75329566854991</v>
      </c>
      <c r="AF27" s="1219">
        <f t="shared" si="45"/>
        <v>100.75329566854991</v>
      </c>
      <c r="AG27" s="1219">
        <f t="shared" ref="AG27" si="46">AG10/$Y$10*100</f>
        <v>100.94161958568739</v>
      </c>
    </row>
    <row r="28" spans="1:33" s="1205" customFormat="1">
      <c r="A28" s="1205" t="s">
        <v>1429</v>
      </c>
      <c r="B28" s="1209" t="s">
        <v>550</v>
      </c>
      <c r="C28" s="1207">
        <f t="shared" ref="C28:X28" si="47">C11/$Y$11*100</f>
        <v>96.142991533396042</v>
      </c>
      <c r="D28" s="1207">
        <f t="shared" si="47"/>
        <v>97.083725305738483</v>
      </c>
      <c r="E28" s="1207">
        <f t="shared" si="47"/>
        <v>97.74223894637818</v>
      </c>
      <c r="F28" s="1207">
        <f t="shared" si="47"/>
        <v>97.74223894637818</v>
      </c>
      <c r="G28" s="1207">
        <f t="shared" si="47"/>
        <v>97.74223894637818</v>
      </c>
      <c r="H28" s="1208">
        <f t="shared" si="47"/>
        <v>98.118532455315147</v>
      </c>
      <c r="I28" s="1208">
        <f t="shared" si="47"/>
        <v>98.494825964252115</v>
      </c>
      <c r="J28" s="1208">
        <f t="shared" si="47"/>
        <v>99.153339604891826</v>
      </c>
      <c r="K28" s="1208">
        <f t="shared" si="47"/>
        <v>98.871119473189083</v>
      </c>
      <c r="L28" s="1208">
        <f t="shared" si="47"/>
        <v>98.777046095954844</v>
      </c>
      <c r="M28" s="1208">
        <f t="shared" si="47"/>
        <v>98.777046095954844</v>
      </c>
      <c r="N28" s="1208">
        <f t="shared" si="47"/>
        <v>99.153339604891826</v>
      </c>
      <c r="O28" s="1208">
        <f t="shared" si="47"/>
        <v>99.623706491063032</v>
      </c>
      <c r="P28" s="1208">
        <f t="shared" si="47"/>
        <v>100.18814675446851</v>
      </c>
      <c r="Q28" s="1219">
        <f t="shared" si="47"/>
        <v>100</v>
      </c>
      <c r="R28" s="1219">
        <f t="shared" si="47"/>
        <v>99.905926622765762</v>
      </c>
      <c r="S28" s="1219">
        <f t="shared" si="47"/>
        <v>100.28222013170272</v>
      </c>
      <c r="T28" s="1219">
        <f t="shared" si="47"/>
        <v>100.09407337723427</v>
      </c>
      <c r="U28" s="1219">
        <f t="shared" si="47"/>
        <v>99.52963311382878</v>
      </c>
      <c r="V28" s="1219">
        <f t="shared" si="47"/>
        <v>99.811853245531509</v>
      </c>
      <c r="W28" s="1219">
        <f t="shared" si="47"/>
        <v>100.47036688617122</v>
      </c>
      <c r="X28" s="1219">
        <f t="shared" si="47"/>
        <v>100.47036688617122</v>
      </c>
      <c r="Y28" s="1219">
        <f t="shared" ref="Y28:AD28" si="48">Y11/$Y$11*100</f>
        <v>100</v>
      </c>
      <c r="Z28" s="1219">
        <f t="shared" si="48"/>
        <v>100.18814675446851</v>
      </c>
      <c r="AA28" s="1219">
        <f t="shared" si="48"/>
        <v>100.75258701787394</v>
      </c>
      <c r="AB28" s="1219">
        <f t="shared" si="48"/>
        <v>101.1288805268109</v>
      </c>
      <c r="AC28" s="1219">
        <f t="shared" si="48"/>
        <v>100.47036688617122</v>
      </c>
      <c r="AD28" s="1219">
        <f t="shared" si="48"/>
        <v>100.37629350893698</v>
      </c>
      <c r="AE28" s="1219">
        <f t="shared" ref="AE28:AF28" si="49">AE11/$Y$11*100</f>
        <v>100.28222013170272</v>
      </c>
      <c r="AF28" s="1219">
        <f t="shared" si="49"/>
        <v>100.18814675446851</v>
      </c>
      <c r="AG28" s="1219">
        <f t="shared" ref="AG28" si="50">AG11/$Y$11*100</f>
        <v>100.28222013170272</v>
      </c>
    </row>
    <row r="29" spans="1:33" s="1205" customFormat="1">
      <c r="A29" s="1205" t="s">
        <v>1429</v>
      </c>
      <c r="B29" s="1209" t="s">
        <v>551</v>
      </c>
      <c r="C29" s="1207">
        <f t="shared" ref="C29:X29" si="51">C12/$Y$12*100</f>
        <v>96.244131455399057</v>
      </c>
      <c r="D29" s="1207">
        <f t="shared" si="51"/>
        <v>97.27699530516432</v>
      </c>
      <c r="E29" s="1207">
        <f t="shared" si="51"/>
        <v>97.464788732394354</v>
      </c>
      <c r="F29" s="1207">
        <f t="shared" si="51"/>
        <v>97.558685446009392</v>
      </c>
      <c r="G29" s="1207">
        <f t="shared" si="51"/>
        <v>97.652582159624416</v>
      </c>
      <c r="H29" s="1208">
        <f t="shared" si="51"/>
        <v>97.746478873239425</v>
      </c>
      <c r="I29" s="1208">
        <f t="shared" si="51"/>
        <v>98.215962441314559</v>
      </c>
      <c r="J29" s="1208">
        <f t="shared" si="51"/>
        <v>98.873239436619713</v>
      </c>
      <c r="K29" s="1208">
        <f t="shared" si="51"/>
        <v>98.967136150234751</v>
      </c>
      <c r="L29" s="1208">
        <f t="shared" si="51"/>
        <v>98.591549295774655</v>
      </c>
      <c r="M29" s="1208">
        <f t="shared" si="51"/>
        <v>98.779342723004689</v>
      </c>
      <c r="N29" s="1208">
        <f t="shared" si="51"/>
        <v>99.154929577464785</v>
      </c>
      <c r="O29" s="1208">
        <f t="shared" si="51"/>
        <v>99.342723004694832</v>
      </c>
      <c r="P29" s="1208">
        <f t="shared" si="51"/>
        <v>99.812206572769952</v>
      </c>
      <c r="Q29" s="1219">
        <f t="shared" si="51"/>
        <v>99.812206572769952</v>
      </c>
      <c r="R29" s="1219">
        <f t="shared" si="51"/>
        <v>99.90610328638499</v>
      </c>
      <c r="S29" s="1219">
        <f t="shared" si="51"/>
        <v>100</v>
      </c>
      <c r="T29" s="1219">
        <f t="shared" si="51"/>
        <v>99.90610328638499</v>
      </c>
      <c r="U29" s="1219">
        <f t="shared" si="51"/>
        <v>99.53051643192488</v>
      </c>
      <c r="V29" s="1219">
        <f t="shared" si="51"/>
        <v>99.90610328638499</v>
      </c>
      <c r="W29" s="1219">
        <f t="shared" si="51"/>
        <v>100.65727699530515</v>
      </c>
      <c r="X29" s="1219">
        <f t="shared" si="51"/>
        <v>100.46948356807512</v>
      </c>
      <c r="Y29" s="1219">
        <f t="shared" ref="Y29:AD29" si="52">Y12/$Y$12*100</f>
        <v>100</v>
      </c>
      <c r="Z29" s="1219">
        <f t="shared" si="52"/>
        <v>100.28169014084507</v>
      </c>
      <c r="AA29" s="1219">
        <f t="shared" si="52"/>
        <v>100.65727699530515</v>
      </c>
      <c r="AB29" s="1219">
        <f t="shared" si="52"/>
        <v>101.12676056338029</v>
      </c>
      <c r="AC29" s="1219">
        <f t="shared" si="52"/>
        <v>100.75117370892019</v>
      </c>
      <c r="AD29" s="1219">
        <f t="shared" si="52"/>
        <v>100.65727699530515</v>
      </c>
      <c r="AE29" s="1219">
        <f t="shared" ref="AE29:AF29" si="53">AE12/$Y$12*100</f>
        <v>100.75117370892019</v>
      </c>
      <c r="AF29" s="1219">
        <f t="shared" si="53"/>
        <v>100.65727699530515</v>
      </c>
      <c r="AG29" s="1219">
        <f t="shared" ref="AG29" si="54">AG12/$Y$12*100</f>
        <v>100.84507042253522</v>
      </c>
    </row>
    <row r="30" spans="1:33" s="1205" customFormat="1">
      <c r="A30" s="1205" t="s">
        <v>1429</v>
      </c>
      <c r="B30" s="1209" t="s">
        <v>552</v>
      </c>
      <c r="C30" s="1207">
        <f t="shared" ref="C30:X30" si="55">C13/$Y$13*100</f>
        <v>95.692883895131089</v>
      </c>
      <c r="D30" s="1207">
        <f t="shared" si="55"/>
        <v>96.629213483146074</v>
      </c>
      <c r="E30" s="1207">
        <f t="shared" si="55"/>
        <v>96.910112359550567</v>
      </c>
      <c r="F30" s="1207">
        <f t="shared" si="55"/>
        <v>96.910112359550567</v>
      </c>
      <c r="G30" s="1207">
        <f t="shared" si="55"/>
        <v>97.097378277153567</v>
      </c>
      <c r="H30" s="1208">
        <f t="shared" si="55"/>
        <v>97.284644194756567</v>
      </c>
      <c r="I30" s="1208">
        <f t="shared" si="55"/>
        <v>97.752808988764045</v>
      </c>
      <c r="J30" s="1208">
        <f t="shared" si="55"/>
        <v>98.501872659176044</v>
      </c>
      <c r="K30" s="1208">
        <f t="shared" si="55"/>
        <v>98.314606741573044</v>
      </c>
      <c r="L30" s="1208">
        <f t="shared" si="55"/>
        <v>98.033707865168537</v>
      </c>
      <c r="M30" s="1208">
        <f t="shared" si="55"/>
        <v>98.033707865168537</v>
      </c>
      <c r="N30" s="1208">
        <f t="shared" si="55"/>
        <v>98.314606741573044</v>
      </c>
      <c r="O30" s="1208">
        <f t="shared" si="55"/>
        <v>98.782771535580522</v>
      </c>
      <c r="P30" s="1208">
        <f t="shared" si="55"/>
        <v>99.250936329588015</v>
      </c>
      <c r="Q30" s="1219">
        <f t="shared" si="55"/>
        <v>99.438202247191015</v>
      </c>
      <c r="R30" s="1219">
        <f t="shared" si="55"/>
        <v>99.625468164794015</v>
      </c>
      <c r="S30" s="1219">
        <f t="shared" si="55"/>
        <v>100</v>
      </c>
      <c r="T30" s="1219">
        <f t="shared" si="55"/>
        <v>99.906367041198507</v>
      </c>
      <c r="U30" s="1219">
        <f t="shared" si="55"/>
        <v>99.625468164794015</v>
      </c>
      <c r="V30" s="1219">
        <f t="shared" si="55"/>
        <v>99.812734082397</v>
      </c>
      <c r="W30" s="1219">
        <f t="shared" si="55"/>
        <v>100.561797752809</v>
      </c>
      <c r="X30" s="1219">
        <f t="shared" si="55"/>
        <v>100.374531835206</v>
      </c>
      <c r="Y30" s="1219">
        <f t="shared" ref="Y30:AD30" si="56">Y13/$Y$13*100</f>
        <v>100</v>
      </c>
      <c r="Z30" s="1219">
        <f t="shared" si="56"/>
        <v>100.09363295880152</v>
      </c>
      <c r="AA30" s="1219">
        <f t="shared" si="56"/>
        <v>100.65543071161049</v>
      </c>
      <c r="AB30" s="1219">
        <f t="shared" si="56"/>
        <v>100.84269662921348</v>
      </c>
      <c r="AC30" s="1219">
        <f t="shared" si="56"/>
        <v>100.561797752809</v>
      </c>
      <c r="AD30" s="1219">
        <f t="shared" si="56"/>
        <v>100.46816479400749</v>
      </c>
      <c r="AE30" s="1219">
        <f t="shared" ref="AE30:AF30" si="57">AE13/$Y$13*100</f>
        <v>100.46816479400749</v>
      </c>
      <c r="AF30" s="1219">
        <f t="shared" si="57"/>
        <v>100.28089887640451</v>
      </c>
      <c r="AG30" s="1219">
        <f t="shared" ref="AG30" si="58">AG13/$Y$13*100</f>
        <v>100.46816479400749</v>
      </c>
    </row>
    <row r="31" spans="1:33" s="1205" customFormat="1">
      <c r="A31" s="1205" t="s">
        <v>1429</v>
      </c>
      <c r="B31" s="1209" t="s">
        <v>553</v>
      </c>
      <c r="C31" s="1207">
        <f t="shared" ref="C31:X31" si="59">C14/$Y$14*100</f>
        <v>95.977549111318979</v>
      </c>
      <c r="D31" s="1207">
        <f t="shared" si="59"/>
        <v>96.819457436856865</v>
      </c>
      <c r="E31" s="1207">
        <f t="shared" si="59"/>
        <v>97.100093545369489</v>
      </c>
      <c r="F31" s="1207">
        <f t="shared" si="59"/>
        <v>97.006548175865291</v>
      </c>
      <c r="G31" s="1207">
        <f t="shared" si="59"/>
        <v>97.006548175865291</v>
      </c>
      <c r="H31" s="1208">
        <f t="shared" si="59"/>
        <v>97.287184284377915</v>
      </c>
      <c r="I31" s="1208">
        <f t="shared" si="59"/>
        <v>97.94200187090739</v>
      </c>
      <c r="J31" s="1208">
        <f t="shared" si="59"/>
        <v>98.690364826941064</v>
      </c>
      <c r="K31" s="1208">
        <f t="shared" si="59"/>
        <v>98.596819457436851</v>
      </c>
      <c r="L31" s="1208">
        <f t="shared" si="59"/>
        <v>98.222637979420014</v>
      </c>
      <c r="M31" s="1208">
        <f t="shared" si="59"/>
        <v>98.40972871842844</v>
      </c>
      <c r="N31" s="1208">
        <f t="shared" si="59"/>
        <v>98.783910196445262</v>
      </c>
      <c r="O31" s="1208">
        <f t="shared" si="59"/>
        <v>99.345182413470539</v>
      </c>
      <c r="P31" s="1208">
        <f t="shared" si="59"/>
        <v>99.812909260991574</v>
      </c>
      <c r="Q31" s="1219">
        <f t="shared" si="59"/>
        <v>99.53227315247895</v>
      </c>
      <c r="R31" s="1219">
        <f t="shared" si="59"/>
        <v>99.53227315247895</v>
      </c>
      <c r="S31" s="1219">
        <f t="shared" si="59"/>
        <v>99.812909260991574</v>
      </c>
      <c r="T31" s="1219">
        <f t="shared" si="59"/>
        <v>99.53227315247895</v>
      </c>
      <c r="U31" s="1219">
        <f t="shared" si="59"/>
        <v>99.251637043966312</v>
      </c>
      <c r="V31" s="1219">
        <f t="shared" si="59"/>
        <v>99.719363891487362</v>
      </c>
      <c r="W31" s="1219">
        <f t="shared" si="59"/>
        <v>100.46772684752105</v>
      </c>
      <c r="X31" s="1219">
        <f t="shared" si="59"/>
        <v>100.37418147801682</v>
      </c>
      <c r="Y31" s="1219">
        <f t="shared" ref="Y31:AD31" si="60">Y14/$Y$14*100</f>
        <v>100</v>
      </c>
      <c r="Z31" s="1219">
        <f t="shared" si="60"/>
        <v>100</v>
      </c>
      <c r="AA31" s="1219">
        <f t="shared" si="60"/>
        <v>100.74836295603366</v>
      </c>
      <c r="AB31" s="1219">
        <f t="shared" si="60"/>
        <v>100.93545369504209</v>
      </c>
      <c r="AC31" s="1219">
        <f t="shared" si="60"/>
        <v>101.12254443405051</v>
      </c>
      <c r="AD31" s="1219">
        <f t="shared" si="60"/>
        <v>100.93545369504209</v>
      </c>
      <c r="AE31" s="1219">
        <f t="shared" ref="AE31:AF31" si="61">AE14/$Y$14*100</f>
        <v>100.93545369504209</v>
      </c>
      <c r="AF31" s="1219">
        <f t="shared" si="61"/>
        <v>100.84190832553787</v>
      </c>
      <c r="AG31" s="1219">
        <f t="shared" ref="AG31" si="62">AG14/$Y$14*100</f>
        <v>100.93545369504209</v>
      </c>
    </row>
    <row r="32" spans="1:33" s="1205" customFormat="1">
      <c r="A32" s="1205" t="s">
        <v>1429</v>
      </c>
      <c r="B32" s="1209" t="s">
        <v>554</v>
      </c>
      <c r="C32" s="1207">
        <f t="shared" ref="C32:X32" si="63">C15/$Y$15*100</f>
        <v>95.973782771535582</v>
      </c>
      <c r="D32" s="1207">
        <f t="shared" si="63"/>
        <v>97.097378277153567</v>
      </c>
      <c r="E32" s="1207">
        <f t="shared" si="63"/>
        <v>97.284644194756567</v>
      </c>
      <c r="F32" s="1207">
        <f t="shared" si="63"/>
        <v>97.471910112359552</v>
      </c>
      <c r="G32" s="1207">
        <f t="shared" si="63"/>
        <v>97.378277153558059</v>
      </c>
      <c r="H32" s="1208">
        <f t="shared" si="63"/>
        <v>97.565543071161059</v>
      </c>
      <c r="I32" s="1208">
        <f t="shared" si="63"/>
        <v>98.033707865168537</v>
      </c>
      <c r="J32" s="1208">
        <f t="shared" si="63"/>
        <v>98.876404494382015</v>
      </c>
      <c r="K32" s="1208">
        <f t="shared" si="63"/>
        <v>98.68913857677903</v>
      </c>
      <c r="L32" s="1208">
        <f t="shared" si="63"/>
        <v>98.408239700374537</v>
      </c>
      <c r="M32" s="1208">
        <f t="shared" si="63"/>
        <v>98.501872659176044</v>
      </c>
      <c r="N32" s="1208">
        <f t="shared" si="63"/>
        <v>98.68913857677903</v>
      </c>
      <c r="O32" s="1208">
        <f t="shared" si="63"/>
        <v>99.250936329588015</v>
      </c>
      <c r="P32" s="1208">
        <f t="shared" si="63"/>
        <v>99.719101123595507</v>
      </c>
      <c r="Q32" s="1219">
        <f t="shared" si="63"/>
        <v>99.531835205992508</v>
      </c>
      <c r="R32" s="1219">
        <f t="shared" si="63"/>
        <v>99.719101123595507</v>
      </c>
      <c r="S32" s="1219">
        <f t="shared" si="63"/>
        <v>99.719101123595507</v>
      </c>
      <c r="T32" s="1219">
        <f t="shared" si="63"/>
        <v>99.344569288389508</v>
      </c>
      <c r="U32" s="1219">
        <f t="shared" si="63"/>
        <v>99.063670411985015</v>
      </c>
      <c r="V32" s="1219">
        <f t="shared" si="63"/>
        <v>99.812734082397</v>
      </c>
      <c r="W32" s="1219">
        <f t="shared" si="63"/>
        <v>100.561797752809</v>
      </c>
      <c r="X32" s="1219">
        <f t="shared" si="63"/>
        <v>100.374531835206</v>
      </c>
      <c r="Y32" s="1219">
        <f t="shared" ref="Y32:AD32" si="64">Y15/$Y$15*100</f>
        <v>100</v>
      </c>
      <c r="Z32" s="1219">
        <f t="shared" si="64"/>
        <v>100.18726591760301</v>
      </c>
      <c r="AA32" s="1219">
        <f t="shared" si="64"/>
        <v>100.561797752809</v>
      </c>
      <c r="AB32" s="1219">
        <f t="shared" si="64"/>
        <v>100.84269662921348</v>
      </c>
      <c r="AC32" s="1219">
        <f t="shared" si="64"/>
        <v>100.74906367041199</v>
      </c>
      <c r="AD32" s="1219">
        <f t="shared" si="64"/>
        <v>100.74906367041199</v>
      </c>
      <c r="AE32" s="1219">
        <f t="shared" ref="AE32:AF32" si="65">AE15/$Y$15*100</f>
        <v>100.65543071161049</v>
      </c>
      <c r="AF32" s="1219">
        <f t="shared" si="65"/>
        <v>100.561797752809</v>
      </c>
      <c r="AG32" s="1219">
        <f t="shared" ref="AG32" si="66">AG15/$Y$15*100</f>
        <v>100.74906367041199</v>
      </c>
    </row>
    <row r="33" spans="1:33" s="1205" customFormat="1">
      <c r="A33" s="1205" t="s">
        <v>1429</v>
      </c>
      <c r="B33" s="1209" t="s">
        <v>555</v>
      </c>
      <c r="C33" s="1207">
        <f t="shared" ref="C33:X33" si="67">C16/$Y$16*100</f>
        <v>96.334586466165405</v>
      </c>
      <c r="D33" s="1207">
        <f t="shared" si="67"/>
        <v>96.992481203007515</v>
      </c>
      <c r="E33" s="1207">
        <f t="shared" si="67"/>
        <v>97.462406015037601</v>
      </c>
      <c r="F33" s="1207">
        <f t="shared" si="67"/>
        <v>97.556390977443598</v>
      </c>
      <c r="G33" s="1207">
        <f t="shared" si="67"/>
        <v>97.744360902255636</v>
      </c>
      <c r="H33" s="1208">
        <f t="shared" si="67"/>
        <v>97.744360902255636</v>
      </c>
      <c r="I33" s="1208">
        <f t="shared" si="67"/>
        <v>98.214285714285708</v>
      </c>
      <c r="J33" s="1208">
        <f t="shared" si="67"/>
        <v>98.872180451127818</v>
      </c>
      <c r="K33" s="1208">
        <f t="shared" si="67"/>
        <v>98.778195488721792</v>
      </c>
      <c r="L33" s="1208">
        <f t="shared" si="67"/>
        <v>98.590225563909769</v>
      </c>
      <c r="M33" s="1208">
        <f t="shared" si="67"/>
        <v>98.68421052631578</v>
      </c>
      <c r="N33" s="1208">
        <f t="shared" si="67"/>
        <v>98.872180451127818</v>
      </c>
      <c r="O33" s="1208">
        <f t="shared" si="67"/>
        <v>99.436090225563902</v>
      </c>
      <c r="P33" s="1208">
        <f t="shared" si="67"/>
        <v>99.906015037593974</v>
      </c>
      <c r="Q33" s="1219">
        <f t="shared" si="67"/>
        <v>99.718045112781937</v>
      </c>
      <c r="R33" s="1219">
        <f t="shared" si="67"/>
        <v>99.718045112781937</v>
      </c>
      <c r="S33" s="1219">
        <f t="shared" si="67"/>
        <v>100.18796992481202</v>
      </c>
      <c r="T33" s="1219">
        <f t="shared" si="67"/>
        <v>100</v>
      </c>
      <c r="U33" s="1219">
        <f t="shared" si="67"/>
        <v>99.530075187969928</v>
      </c>
      <c r="V33" s="1219">
        <f t="shared" si="67"/>
        <v>99.812030075187963</v>
      </c>
      <c r="W33" s="1219">
        <f t="shared" si="67"/>
        <v>100.56390977443608</v>
      </c>
      <c r="X33" s="1219">
        <f t="shared" si="67"/>
        <v>100.56390977443608</v>
      </c>
      <c r="Y33" s="1219">
        <f t="shared" ref="Y33:AD33" si="68">Y16/$Y$16*100</f>
        <v>100</v>
      </c>
      <c r="Z33" s="1219">
        <f t="shared" si="68"/>
        <v>100.093984962406</v>
      </c>
      <c r="AA33" s="1219">
        <f t="shared" si="68"/>
        <v>100.56390977443608</v>
      </c>
      <c r="AB33" s="1219">
        <f t="shared" si="68"/>
        <v>100.93984962406014</v>
      </c>
      <c r="AC33" s="1219">
        <f t="shared" si="68"/>
        <v>101.03383458646616</v>
      </c>
      <c r="AD33" s="1219">
        <f t="shared" si="68"/>
        <v>100.75187969924812</v>
      </c>
      <c r="AE33" s="1219">
        <f t="shared" ref="AE33:AF33" si="69">AE16/$Y$16*100</f>
        <v>100.6578947368421</v>
      </c>
      <c r="AF33" s="1219">
        <f t="shared" si="69"/>
        <v>100.6578947368421</v>
      </c>
      <c r="AG33" s="1219">
        <f t="shared" ref="AG33" si="70">AG16/$Y$16*100</f>
        <v>100.75187969924812</v>
      </c>
    </row>
    <row r="34" spans="1:33" s="1205" customFormat="1">
      <c r="A34" s="1205" t="s">
        <v>1429</v>
      </c>
      <c r="B34" s="1209" t="s">
        <v>556</v>
      </c>
      <c r="C34" s="1207">
        <f t="shared" ref="C34:X34" si="71">C17/$Y$17*100</f>
        <v>96.233521657250478</v>
      </c>
      <c r="D34" s="1207">
        <f t="shared" si="71"/>
        <v>96.89265536723164</v>
      </c>
      <c r="E34" s="1207">
        <f t="shared" si="71"/>
        <v>97.457627118644069</v>
      </c>
      <c r="F34" s="1207">
        <f t="shared" si="71"/>
        <v>97.551789077212803</v>
      </c>
      <c r="G34" s="1207">
        <f t="shared" si="71"/>
        <v>97.645951035781536</v>
      </c>
      <c r="H34" s="1208">
        <f t="shared" si="71"/>
        <v>97.834274952919017</v>
      </c>
      <c r="I34" s="1208">
        <f t="shared" si="71"/>
        <v>98.399246704331446</v>
      </c>
      <c r="J34" s="1208">
        <f t="shared" si="71"/>
        <v>99.058380414312623</v>
      </c>
      <c r="K34" s="1208">
        <f t="shared" si="71"/>
        <v>98.964218455743875</v>
      </c>
      <c r="L34" s="1208">
        <f t="shared" si="71"/>
        <v>98.870056497175142</v>
      </c>
      <c r="M34" s="1208">
        <f t="shared" si="71"/>
        <v>99.058380414312623</v>
      </c>
      <c r="N34" s="1208">
        <f t="shared" si="71"/>
        <v>99.340866290018823</v>
      </c>
      <c r="O34" s="1208">
        <f t="shared" si="71"/>
        <v>99.811676082862519</v>
      </c>
      <c r="P34" s="1208">
        <f t="shared" si="71"/>
        <v>100.18832391713748</v>
      </c>
      <c r="Q34" s="1219">
        <f t="shared" si="71"/>
        <v>99.811676082862519</v>
      </c>
      <c r="R34" s="1219">
        <f t="shared" si="71"/>
        <v>99.811676082862519</v>
      </c>
      <c r="S34" s="1219">
        <f t="shared" si="71"/>
        <v>100.09416195856873</v>
      </c>
      <c r="T34" s="1219">
        <f t="shared" si="71"/>
        <v>99.811676082862519</v>
      </c>
      <c r="U34" s="1219">
        <f t="shared" si="71"/>
        <v>99.435028248587571</v>
      </c>
      <c r="V34" s="1219">
        <f t="shared" si="71"/>
        <v>99.811676082862519</v>
      </c>
      <c r="W34" s="1219">
        <f t="shared" si="71"/>
        <v>100.65913370998116</v>
      </c>
      <c r="X34" s="1219">
        <f t="shared" si="71"/>
        <v>100.37664783427493</v>
      </c>
      <c r="Y34" s="1219">
        <f t="shared" ref="Y34:AD34" si="72">Y17/$Y$17*100</f>
        <v>100</v>
      </c>
      <c r="Z34" s="1219">
        <f t="shared" si="72"/>
        <v>100.09416195856873</v>
      </c>
      <c r="AA34" s="1219">
        <f t="shared" si="72"/>
        <v>100.65913370998116</v>
      </c>
      <c r="AB34" s="1219">
        <f t="shared" si="72"/>
        <v>101.03578154425612</v>
      </c>
      <c r="AC34" s="1219">
        <f t="shared" si="72"/>
        <v>100.47080979284368</v>
      </c>
      <c r="AD34" s="1219">
        <f t="shared" si="72"/>
        <v>100.2824858757062</v>
      </c>
      <c r="AE34" s="1219">
        <f t="shared" ref="AE34:AF34" si="73">AE17/$Y$17*100</f>
        <v>100.2824858757062</v>
      </c>
      <c r="AF34" s="1219">
        <f t="shared" si="73"/>
        <v>100.18832391713748</v>
      </c>
      <c r="AG34" s="1219">
        <f t="shared" ref="AG34" si="74">AG17/$Y$17*100</f>
        <v>100.47080979284368</v>
      </c>
    </row>
    <row r="35" spans="1:33" s="1205" customFormat="1">
      <c r="A35" s="1205" t="s">
        <v>1429</v>
      </c>
      <c r="B35" s="1209" t="s">
        <v>557</v>
      </c>
      <c r="C35" s="1207">
        <f>C18/$Y$18*100</f>
        <v>96.975425330812854</v>
      </c>
      <c r="D35" s="1207">
        <f>D18/$Y$18*100</f>
        <v>97.920604914933847</v>
      </c>
      <c r="E35" s="1207">
        <f t="shared" ref="E35:X35" si="75">E18/$Y$18*100</f>
        <v>98.015122873345945</v>
      </c>
      <c r="F35" s="1207">
        <f t="shared" si="75"/>
        <v>98.20415879017014</v>
      </c>
      <c r="G35" s="1207">
        <f t="shared" si="75"/>
        <v>98.393194706994322</v>
      </c>
      <c r="H35" s="1208">
        <f t="shared" si="75"/>
        <v>98.582230623818518</v>
      </c>
      <c r="I35" s="1208">
        <f t="shared" si="75"/>
        <v>98.865784499054826</v>
      </c>
      <c r="J35" s="1208">
        <f t="shared" si="75"/>
        <v>99.338374291115301</v>
      </c>
      <c r="K35" s="1208">
        <f t="shared" si="75"/>
        <v>99.243856332703217</v>
      </c>
      <c r="L35" s="1208">
        <f t="shared" si="75"/>
        <v>99.054820415879021</v>
      </c>
      <c r="M35" s="1208">
        <f t="shared" si="75"/>
        <v>98.960302457466923</v>
      </c>
      <c r="N35" s="1208">
        <f t="shared" si="75"/>
        <v>99.243856332703217</v>
      </c>
      <c r="O35" s="1208">
        <f t="shared" si="75"/>
        <v>100</v>
      </c>
      <c r="P35" s="1208">
        <f t="shared" si="75"/>
        <v>100.28355387523629</v>
      </c>
      <c r="Q35" s="1219">
        <f t="shared" si="75"/>
        <v>99.432892249527413</v>
      </c>
      <c r="R35" s="1219">
        <f t="shared" si="75"/>
        <v>99.432892249527413</v>
      </c>
      <c r="S35" s="1219">
        <f t="shared" si="75"/>
        <v>99.527410207939511</v>
      </c>
      <c r="T35" s="1219">
        <f t="shared" si="75"/>
        <v>99.243856332703217</v>
      </c>
      <c r="U35" s="1219">
        <f t="shared" si="75"/>
        <v>98.960302457466923</v>
      </c>
      <c r="V35" s="1219">
        <f t="shared" si="75"/>
        <v>99.621928166351609</v>
      </c>
      <c r="W35" s="1219">
        <f t="shared" si="75"/>
        <v>100.37807183364839</v>
      </c>
      <c r="X35" s="1219">
        <f t="shared" si="75"/>
        <v>100.37807183364839</v>
      </c>
      <c r="Y35" s="1219">
        <f t="shared" ref="Y35:AD35" si="76">Y18/$Y$18*100</f>
        <v>100</v>
      </c>
      <c r="Z35" s="1219">
        <f t="shared" si="76"/>
        <v>100</v>
      </c>
      <c r="AA35" s="1219">
        <f t="shared" si="76"/>
        <v>100.5671077504726</v>
      </c>
      <c r="AB35" s="1219">
        <f t="shared" si="76"/>
        <v>101.03969754253308</v>
      </c>
      <c r="AC35" s="1219">
        <f t="shared" si="76"/>
        <v>100.37807183364839</v>
      </c>
      <c r="AD35" s="1219">
        <f t="shared" si="76"/>
        <v>100.1890359168242</v>
      </c>
      <c r="AE35" s="1219">
        <f t="shared" ref="AE35:AF35" si="77">AE18/$Y$18*100</f>
        <v>100.37807183364839</v>
      </c>
      <c r="AF35" s="1219">
        <f t="shared" si="77"/>
        <v>100.5671077504726</v>
      </c>
      <c r="AG35" s="1219">
        <f t="shared" ref="AG35" si="78">AG18/$Y$18*100</f>
        <v>100.85066162570888</v>
      </c>
    </row>
    <row r="36" spans="1:33" s="1210" customFormat="1">
      <c r="A36" s="1210" t="s">
        <v>1427</v>
      </c>
      <c r="B36" s="1211" t="s">
        <v>516</v>
      </c>
      <c r="C36" s="1210">
        <f>INDEX(매매지수!$2:$2,1,MATCH(C$1,매매지수!$1:$1,0))/C19*100</f>
        <v>99.80541600198282</v>
      </c>
      <c r="D36" s="1210">
        <f>INDEX(매매지수!$2:$2,1,MATCH(D$1,매매지수!$1:$1,0))/D19*100</f>
        <v>99.819957013272187</v>
      </c>
      <c r="E36" s="1210">
        <f>INDEX(매매지수!$2:$2,1,MATCH(E$1,매매지수!$1:$1,0))/E19*100</f>
        <v>100.29832593638834</v>
      </c>
      <c r="F36" s="1210">
        <f>INDEX(매매지수!$2:$2,1,MATCH(F$1,매매지수!$1:$1,0))/F19*100</f>
        <v>101.34361602333183</v>
      </c>
      <c r="G36" s="1210">
        <f>INDEX(매매지수!$2:$2,1,MATCH(G$1,매매지수!$1:$1,0))/G19*100</f>
        <v>101.29992186580348</v>
      </c>
      <c r="H36" s="1210">
        <f>INDEX(매매지수!$2:$2,1,MATCH(H$1,매매지수!$1:$1,0))/H19*100</f>
        <v>101.57631901732161</v>
      </c>
      <c r="I36" s="1210">
        <f>INDEX(매매지수!$2:$2,1,MATCH(I$1,매매지수!$1:$1,0))/I19*100</f>
        <v>101.49013517396774</v>
      </c>
      <c r="J36" s="1210">
        <f>INDEX(매매지수!$2:$2,1,MATCH(J$1,매매지수!$1:$1,0))/J19*100</f>
        <v>101.30265681082167</v>
      </c>
      <c r="K36" s="1210">
        <f>INDEX(매매지수!$2:$2,1,MATCH(K$1,매매지수!$1:$1,0))/K19*100</f>
        <v>101.90638438270506</v>
      </c>
      <c r="L36" s="1210">
        <f>INDEX(매매지수!$2:$2,1,MATCH(L$1,매매지수!$1:$1,0))/L19*100</f>
        <v>102.4736375497161</v>
      </c>
      <c r="M36" s="1210">
        <f>INDEX(매매지수!$2:$2,1,MATCH(M$1,매매지수!$1:$1,0))/M19*100</f>
        <v>102.74003634752601</v>
      </c>
      <c r="N36" s="1210">
        <f>INDEX(매매지수!$2:$2,1,MATCH(N$1,매매지수!$1:$1,0))/N19*100</f>
        <v>102.48838853435851</v>
      </c>
      <c r="O36" s="1210">
        <f>INDEX(매매지수!$2:$2,1,MATCH(O$1,매매지수!$1:$1,0))/O19*100</f>
        <v>102.25324576496683</v>
      </c>
      <c r="P36" s="1210">
        <f>INDEX(매매지수!$2:$2,1,MATCH(P$1,매매지수!$1:$1,0))/P19*100</f>
        <v>101.87503398092805</v>
      </c>
      <c r="Q36" s="1220">
        <f>INDEX(매매지수!$2:$2,1,MATCH(Q$1,매매지수!$1:$1,0))/Q19*100</f>
        <v>101.99256157316654</v>
      </c>
      <c r="R36" s="1220">
        <f>INDEX(매매지수!$2:$2,1,MATCH(R$1,매매지수!$1:$1,0))/R19*100</f>
        <v>101.93310551717364</v>
      </c>
      <c r="S36" s="1220">
        <f>INDEX(매매지수!$2:$2,1,MATCH(S$1,매매지수!$1:$1,0))/S19*100</f>
        <v>101.64879835686314</v>
      </c>
      <c r="T36" s="1220">
        <f>INDEX(매매지수!$2:$2,1,MATCH(T$1,매매지수!$1:$1,0))/T19*100</f>
        <v>101.52339284754046</v>
      </c>
      <c r="U36" s="1220">
        <f>INDEX(매매지수!$2:$2,1,MATCH(U$1,매매지수!$1:$1,0))/U19*100</f>
        <v>101.44489948546271</v>
      </c>
      <c r="V36" s="1220">
        <f>INDEX(매매지수!$2:$2,1,MATCH(V$1,매매지수!$1:$1,0))/V19*100</f>
        <v>100.779135594091</v>
      </c>
      <c r="W36" s="1220">
        <f>INDEX(매매지수!$2:$2,1,MATCH(W$1,매매지수!$1:$1,0))/W19*100</f>
        <v>99.88425126581636</v>
      </c>
      <c r="X36" s="1220">
        <f>INDEX(매매지수!$2:$2,1,MATCH(X$1,매매지수!$1:$1,0))/X19*100</f>
        <v>99.78792163048098</v>
      </c>
      <c r="Y36" s="1220">
        <f>INDEX(매매지수!$2:$2,1,MATCH(Y$1,매매지수!$1:$1,0))/Y19*100</f>
        <v>100</v>
      </c>
      <c r="Z36" s="1220">
        <f>INDEX(매매지수!$2:$2,1,MATCH(Z$1,매매지수!$1:$1,0))/Z19*100</f>
        <v>99.600554782620108</v>
      </c>
      <c r="AA36" s="1220">
        <f>INDEX(매매지수!$2:$2,1,MATCH(AA$1,매매지수!$1:$1,0))/AA19*100</f>
        <v>98.789456198692221</v>
      </c>
      <c r="AB36" s="1220">
        <f>INDEX(매매지수!$2:$2,1,MATCH(AB$1,매매지수!$1:$1,0))/AB19*100</f>
        <v>98.344349793530611</v>
      </c>
      <c r="AC36" s="1220">
        <f>INDEX(매매지수!$2:$2,1,MATCH(AC$1,매매지수!$1:$1,0))/AC19*100</f>
        <v>98.450538376677514</v>
      </c>
      <c r="AD36" s="1220">
        <f>INDEX(매매지수!$2:$2,1,MATCH(AD$1,매매지수!$1:$1,0))/AD19*100</f>
        <v>98.658501452536711</v>
      </c>
      <c r="AE36" s="1220">
        <f>INDEX(매매지수!$2:$2,1,MATCH(AE$1,매매지수!$1:$1,0))/AE19*100</f>
        <v>98.828528023263971</v>
      </c>
      <c r="AF36" s="1220">
        <f>INDEX(매매지수!$2:$2,1,MATCH(AF$1,매매지수!$1:$1,0))/AF19*100</f>
        <v>98.95498650084636</v>
      </c>
      <c r="AG36" s="1220">
        <f>INDEX(매매지수!$2:$2,1,MATCH(AG$1,매매지수!$1:$1,0))/AG19*100</f>
        <v>98.701403276709854</v>
      </c>
    </row>
    <row r="37" spans="1:33" s="1210" customFormat="1">
      <c r="A37" s="1210" t="s">
        <v>1427</v>
      </c>
      <c r="B37" s="1211" t="s">
        <v>525</v>
      </c>
      <c r="C37" s="1210">
        <f>INDEX(매매지수!$7:$7,1,MATCH(C$1,매매지수!$1:$1,0))/C20*100</f>
        <v>108.60249910462281</v>
      </c>
      <c r="D37" s="1210">
        <f>INDEX(매매지수!$7:$7,1,MATCH(D$1,매매지수!$1:$1,0))/D20*100</f>
        <v>108.22122415044521</v>
      </c>
      <c r="E37" s="1210">
        <f>INDEX(매매지수!$7:$7,1,MATCH(E$1,매매지수!$1:$1,0))/E20*100</f>
        <v>108.04374739504381</v>
      </c>
      <c r="F37" s="1210">
        <f>INDEX(매매지수!$7:$7,1,MATCH(F$1,매매지수!$1:$1,0))/F20*100</f>
        <v>108.08819684030755</v>
      </c>
      <c r="G37" s="1210">
        <f>INDEX(매매지수!$7:$7,1,MATCH(G$1,매매지수!$1:$1,0))/G20*100</f>
        <v>108.0158114780174</v>
      </c>
      <c r="H37" s="1210">
        <f>INDEX(매매지수!$7:$7,1,MATCH(H$1,매매지수!$1:$1,0))/H20*100</f>
        <v>107.78742628191173</v>
      </c>
      <c r="I37" s="1210">
        <f>INDEX(매매지수!$7:$7,1,MATCH(I$1,매매지수!$1:$1,0))/I20*100</f>
        <v>107.19705434290363</v>
      </c>
      <c r="J37" s="1210">
        <f>INDEX(매매지수!$7:$7,1,MATCH(J$1,매매지수!$1:$1,0))/J20*100</f>
        <v>106.60806165340759</v>
      </c>
      <c r="K37" s="1210">
        <f>INDEX(매매지수!$7:$7,1,MATCH(K$1,매매지수!$1:$1,0))/K20*100</f>
        <v>106.6861423606386</v>
      </c>
      <c r="L37" s="1210">
        <f>INDEX(매매지수!$7:$7,1,MATCH(L$1,매매지수!$1:$1,0))/L20*100</f>
        <v>106.77708221711653</v>
      </c>
      <c r="M37" s="1210">
        <f>INDEX(매매지수!$7:$7,1,MATCH(M$1,매매지수!$1:$1,0))/M20*100</f>
        <v>106.68882777376574</v>
      </c>
      <c r="N37" s="1210">
        <f>INDEX(매매지수!$7:$7,1,MATCH(N$1,매매지수!$1:$1,0))/N20*100</f>
        <v>106.25652151077732</v>
      </c>
      <c r="O37" s="1210">
        <f>INDEX(매매지수!$7:$7,1,MATCH(O$1,매매지수!$1:$1,0))/O20*100</f>
        <v>105.57949552494435</v>
      </c>
      <c r="P37" s="1210">
        <f>INDEX(매매지수!$7:$7,1,MATCH(P$1,매매지수!$1:$1,0))/P20*100</f>
        <v>104.93083212719687</v>
      </c>
      <c r="Q37" s="1220">
        <f>INDEX(매매지수!$7:$7,1,MATCH(Q$1,매매지수!$1:$1,0))/Q20*100</f>
        <v>104.48544756393964</v>
      </c>
      <c r="R37" s="1220">
        <f>INDEX(매매지수!$7:$7,1,MATCH(R$1,매매지수!$1:$1,0))/R20*100</f>
        <v>103.88174705845321</v>
      </c>
      <c r="S37" s="1220">
        <f>INDEX(매매지수!$7:$7,1,MATCH(S$1,매매지수!$1:$1,0))/S20*100</f>
        <v>103.28073473035985</v>
      </c>
      <c r="T37" s="1220">
        <f>INDEX(매매지수!$7:$7,1,MATCH(T$1,매매지수!$1:$1,0))/T20*100</f>
        <v>102.86528012623717</v>
      </c>
      <c r="U37" s="1220">
        <f>INDEX(매매지수!$7:$7,1,MATCH(U$1,매매지수!$1:$1,0))/U20*100</f>
        <v>102.49175539813538</v>
      </c>
      <c r="V37" s="1220">
        <f>INDEX(매매지수!$7:$7,1,MATCH(V$1,매매지수!$1:$1,0))/V20*100</f>
        <v>101.29022499727655</v>
      </c>
      <c r="W37" s="1220">
        <f>INDEX(매매지수!$7:$7,1,MATCH(W$1,매매지수!$1:$1,0))/W20*100</f>
        <v>100.22604016824505</v>
      </c>
      <c r="X37" s="1220">
        <f>INDEX(매매지수!$7:$7,1,MATCH(X$1,매매지수!$1:$1,0))/X20*100</f>
        <v>99.995852365109243</v>
      </c>
      <c r="Y37" s="1220">
        <f>INDEX(매매지수!$7:$7,1,MATCH(Y$1,매매지수!$1:$1,0))/Y20*100</f>
        <v>100</v>
      </c>
      <c r="Z37" s="1220">
        <f>INDEX(매매지수!$7:$7,1,MATCH(Z$1,매매지수!$1:$1,0))/Z20*100</f>
        <v>99.319984158121017</v>
      </c>
      <c r="AA37" s="1220">
        <f>INDEX(매매지수!$7:$7,1,MATCH(AA$1,매매지수!$1:$1,0))/AA20*100</f>
        <v>98.353287902404489</v>
      </c>
      <c r="AB37" s="1220">
        <f>INDEX(매매지수!$7:$7,1,MATCH(AB$1,매매지수!$1:$1,0))/AB20*100</f>
        <v>97.77971700449622</v>
      </c>
      <c r="AC37" s="1220">
        <f>INDEX(매매지수!$7:$7,1,MATCH(AC$1,매매지수!$1:$1,0))/AC20*100</f>
        <v>97.791079550005094</v>
      </c>
      <c r="AD37" s="1220">
        <f>INDEX(매매지수!$7:$7,1,MATCH(AD$1,매매지수!$1:$1,0))/AD20*100</f>
        <v>97.831800010456035</v>
      </c>
      <c r="AE37" s="1220">
        <f>INDEX(매매지수!$7:$7,1,MATCH(AE$1,매매지수!$1:$1,0))/AE20*100</f>
        <v>97.977456285278095</v>
      </c>
      <c r="AF37" s="1220">
        <f>INDEX(매매지수!$7:$7,1,MATCH(AF$1,매매지수!$1:$1,0))/AF20*100</f>
        <v>97.928315733657044</v>
      </c>
      <c r="AG37" s="1220">
        <f>INDEX(매매지수!$7:$7,1,MATCH(AG$1,매매지수!$1:$1,0))/AG20*100</f>
        <v>97.328170430373433</v>
      </c>
    </row>
    <row r="38" spans="1:33" s="1210" customFormat="1">
      <c r="A38" s="1210" t="s">
        <v>1427</v>
      </c>
      <c r="B38" s="1211" t="s">
        <v>542</v>
      </c>
      <c r="C38" s="1210">
        <f>INDEX(매매지수!$24:$24,1,MATCH(C$1,매매지수!$1:$1,0))/C21*100</f>
        <v>93.300488695789923</v>
      </c>
      <c r="D38" s="1210">
        <f>INDEX(매매지수!$15:$15,1,MATCH(D$1,매매지수!$1:$1,0))/D21*100</f>
        <v>106.44894947924179</v>
      </c>
      <c r="E38" s="1210">
        <f>INDEX(매매지수!$15:$15,1,MATCH(E$1,매매지수!$1:$1,0))/E21*100</f>
        <v>106.62357427528461</v>
      </c>
      <c r="F38" s="1210">
        <f>INDEX(매매지수!$15:$15,1,MATCH(F$1,매매지수!$1:$1,0))/F21*100</f>
        <v>106.73047426359878</v>
      </c>
      <c r="G38" s="1210">
        <f>INDEX(매매지수!$15:$15,1,MATCH(G$1,매매지수!$1:$1,0))/G21*100</f>
        <v>106.62626125585453</v>
      </c>
      <c r="H38" s="1210">
        <f>INDEX(매매지수!$15:$15,1,MATCH(H$1,매매지수!$1:$1,0))/H21*100</f>
        <v>106.54071556077118</v>
      </c>
      <c r="I38" s="1210">
        <f>INDEX(매매지수!$15:$15,1,MATCH(I$1,매매지수!$1:$1,0))/I21*100</f>
        <v>106.0538499490123</v>
      </c>
      <c r="J38" s="1210">
        <f>INDEX(매매지수!$15:$15,1,MATCH(J$1,매매지수!$1:$1,0))/J21*100</f>
        <v>105.35190303100212</v>
      </c>
      <c r="K38" s="1210">
        <f>INDEX(매매지수!$15:$15,1,MATCH(K$1,매매지수!$1:$1,0))/K21*100</f>
        <v>105.67875133599824</v>
      </c>
      <c r="L38" s="1210">
        <f>INDEX(매매지수!$15:$15,1,MATCH(L$1,매매지수!$1:$1,0))/L21*100</f>
        <v>105.85544069612263</v>
      </c>
      <c r="M38" s="1210">
        <f>INDEX(매매지수!$15:$15,1,MATCH(M$1,매매지수!$1:$1,0))/M21*100</f>
        <v>105.74870685027129</v>
      </c>
      <c r="N38" s="1210">
        <f>INDEX(매매지수!$15:$15,1,MATCH(N$1,매매지수!$1:$1,0))/N21*100</f>
        <v>105.2414933263334</v>
      </c>
      <c r="O38" s="1210">
        <f>INDEX(매매지수!$15:$15,1,MATCH(O$1,매매지수!$1:$1,0))/O21*100</f>
        <v>104.58253137697477</v>
      </c>
      <c r="P38" s="1210">
        <f>INDEX(매매지수!$15:$15,1,MATCH(P$1,매매지수!$1:$1,0))/P21*100</f>
        <v>103.94540986067528</v>
      </c>
      <c r="Q38" s="1220">
        <f>INDEX(매매지수!$15:$15,1,MATCH(Q$1,매매지수!$1:$1,0))/Q21*100</f>
        <v>103.95916819190467</v>
      </c>
      <c r="R38" s="1220">
        <f>INDEX(매매지수!$15:$15,1,MATCH(R$1,매매지수!$1:$1,0))/R21*100</f>
        <v>103.65261336978358</v>
      </c>
      <c r="S38" s="1220">
        <f>INDEX(매매지수!$15:$15,1,MATCH(S$1,매매지수!$1:$1,0))/S21*100</f>
        <v>103.09857952285293</v>
      </c>
      <c r="T38" s="1220">
        <f>INDEX(매매지수!$15:$15,1,MATCH(T$1,매매지수!$1:$1,0))/T21*100</f>
        <v>102.88643436319924</v>
      </c>
      <c r="U38" s="1220">
        <f>INDEX(매매지수!$15:$15,1,MATCH(U$1,매매지수!$1:$1,0))/U21*100</f>
        <v>102.68057530100729</v>
      </c>
      <c r="V38" s="1220">
        <f>INDEX(매매지수!$15:$15,1,MATCH(V$1,매매지수!$1:$1,0))/V21*100</f>
        <v>101.68659026983325</v>
      </c>
      <c r="W38" s="1220">
        <f>INDEX(매매지수!$15:$15,1,MATCH(W$1,매매지수!$1:$1,0))/W21*100</f>
        <v>100.5027317656307</v>
      </c>
      <c r="X38" s="1220">
        <f>INDEX(매매지수!$15:$15,1,MATCH(X$1,매매지수!$1:$1,0))/X21*100</f>
        <v>100.13198992095063</v>
      </c>
      <c r="Y38" s="1220">
        <f>INDEX(매매지수!$15:$15,1,MATCH(Y$1,매매지수!$1:$1,0))/Y21*100</f>
        <v>100</v>
      </c>
      <c r="Z38" s="1220">
        <f>INDEX(매매지수!$15:$15,1,MATCH(Z$1,매매지수!$1:$1,0))/Z21*100</f>
        <v>99.355427104772573</v>
      </c>
      <c r="AA38" s="1220">
        <f>INDEX(매매지수!$15:$15,1,MATCH(AA$1,매매지수!$1:$1,0))/AA21*100</f>
        <v>98.099387533846368</v>
      </c>
      <c r="AB38" s="1220">
        <f>INDEX(매매지수!$15:$15,1,MATCH(AB$1,매매지수!$1:$1,0))/AB21*100</f>
        <v>97.471729961678776</v>
      </c>
      <c r="AC38" s="1220">
        <f>INDEX(매매지수!$15:$15,1,MATCH(AC$1,매매지수!$1:$1,0))/AC21*100</f>
        <v>97.377566805506632</v>
      </c>
      <c r="AD38" s="1220">
        <f>INDEX(매매지수!$15:$15,1,MATCH(AD$1,매매지수!$1:$1,0))/AD21*100</f>
        <v>97.574199537573918</v>
      </c>
      <c r="AE38" s="1220">
        <f>INDEX(매매지수!$15:$15,1,MATCH(AE$1,매매지수!$1:$1,0))/AE21*100</f>
        <v>97.710253445534335</v>
      </c>
      <c r="AF38" s="1220">
        <f>INDEX(매매지수!$15:$15,1,MATCH(AF$1,매매지수!$1:$1,0))/AF21*100</f>
        <v>97.912296230735805</v>
      </c>
      <c r="AG38" s="1220">
        <f>INDEX(매매지수!$15:$15,1,MATCH(AG$1,매매지수!$1:$1,0))/AG21*100</f>
        <v>97.491979273064729</v>
      </c>
    </row>
    <row r="39" spans="1:33" s="1210" customFormat="1">
      <c r="A39" s="1210" t="s">
        <v>1427</v>
      </c>
      <c r="B39" s="1211" t="s">
        <v>548</v>
      </c>
      <c r="C39" s="1210">
        <f>INDEX(매매지수!$30:$30,1,MATCH(C$1,매매지수!$1:$1,0))/C22*100</f>
        <v>92.444229993886282</v>
      </c>
      <c r="D39" s="1210">
        <f>INDEX(매매지수!$23:$23,1,MATCH(D$1,매매지수!$1:$1,0))/D22*100</f>
        <v>109.73854460485775</v>
      </c>
      <c r="E39" s="1210">
        <f>INDEX(매매지수!$23:$23,1,MATCH(E$1,매매지수!$1:$1,0))/E22*100</f>
        <v>109.1615020280413</v>
      </c>
      <c r="F39" s="1210">
        <f>INDEX(매매지수!$23:$23,1,MATCH(F$1,매매지수!$1:$1,0))/F22*100</f>
        <v>109.33721541630761</v>
      </c>
      <c r="G39" s="1210">
        <f>INDEX(매매지수!$23:$23,1,MATCH(G$1,매매지수!$1:$1,0))/G22*100</f>
        <v>109.04342283699597</v>
      </c>
      <c r="H39" s="1210">
        <f>INDEX(매매지수!$23:$23,1,MATCH(H$1,매매지수!$1:$1,0))/H22*100</f>
        <v>108.77097654611978</v>
      </c>
      <c r="I39" s="1210">
        <f>INDEX(매매지수!$23:$23,1,MATCH(I$1,매매지수!$1:$1,0))/I22*100</f>
        <v>107.82939458491391</v>
      </c>
      <c r="J39" s="1210">
        <f>INDEX(매매지수!$23:$23,1,MATCH(J$1,매매지수!$1:$1,0))/J22*100</f>
        <v>106.70284553005042</v>
      </c>
      <c r="K39" s="1210">
        <f>INDEX(매매지수!$23:$23,1,MATCH(K$1,매매지수!$1:$1,0))/K22*100</f>
        <v>106.51028042924398</v>
      </c>
      <c r="L39" s="1210">
        <f>INDEX(매매지수!$23:$23,1,MATCH(L$1,매매지수!$1:$1,0))/L22*100</f>
        <v>106.43562170185783</v>
      </c>
      <c r="M39" s="1210">
        <f>INDEX(매매지수!$23:$23,1,MATCH(M$1,매매지수!$1:$1,0))/M22*100</f>
        <v>105.95862589585201</v>
      </c>
      <c r="N39" s="1210">
        <f>INDEX(매매지수!$23:$23,1,MATCH(N$1,매매지수!$1:$1,0))/N22*100</f>
        <v>105.44756327169611</v>
      </c>
      <c r="O39" s="1210">
        <f>INDEX(매매지수!$23:$23,1,MATCH(O$1,매매지수!$1:$1,0))/O22*100</f>
        <v>104.80750846854905</v>
      </c>
      <c r="P39" s="1210">
        <f>INDEX(매매지수!$23:$23,1,MATCH(P$1,매매지수!$1:$1,0))/P22*100</f>
        <v>104.25180774915219</v>
      </c>
      <c r="Q39" s="1220">
        <f>INDEX(매매지수!$23:$23,1,MATCH(Q$1,매매지수!$1:$1,0))/Q22*100</f>
        <v>103.93195447423653</v>
      </c>
      <c r="R39" s="1220">
        <f>INDEX(매매지수!$23:$23,1,MATCH(R$1,매매지수!$1:$1,0))/R22*100</f>
        <v>103.51932938629487</v>
      </c>
      <c r="S39" s="1220">
        <f>INDEX(매매지수!$23:$23,1,MATCH(S$1,매매지수!$1:$1,0))/S22*100</f>
        <v>102.86146430576484</v>
      </c>
      <c r="T39" s="1220">
        <f>INDEX(매매지수!$23:$23,1,MATCH(T$1,매매지수!$1:$1,0))/T22*100</f>
        <v>102.62363293902274</v>
      </c>
      <c r="U39" s="1220">
        <f>INDEX(매매지수!$23:$23,1,MATCH(U$1,매매지수!$1:$1,0))/U22*100</f>
        <v>102.40659384158113</v>
      </c>
      <c r="V39" s="1220">
        <f>INDEX(매매지수!$23:$23,1,MATCH(V$1,매매지수!$1:$1,0))/V22*100</f>
        <v>101.51379378399157</v>
      </c>
      <c r="W39" s="1220">
        <f>INDEX(매매지수!$23:$23,1,MATCH(W$1,매매지수!$1:$1,0))/W22*100</f>
        <v>100.44329354995014</v>
      </c>
      <c r="X39" s="1220">
        <f>INDEX(매매지수!$23:$23,1,MATCH(X$1,매매지수!$1:$1,0))/X22*100</f>
        <v>100.04122668737349</v>
      </c>
      <c r="Y39" s="1220">
        <f>INDEX(매매지수!$23:$23,1,MATCH(Y$1,매매지수!$1:$1,0))/Y22*100</f>
        <v>100</v>
      </c>
      <c r="Z39" s="1220">
        <f>INDEX(매매지수!$23:$23,1,MATCH(Z$1,매매지수!$1:$1,0))/Z22*100</f>
        <v>99.168234001906782</v>
      </c>
      <c r="AA39" s="1220">
        <f>INDEX(매매지수!$23:$23,1,MATCH(AA$1,매매지수!$1:$1,0))/AA22*100</f>
        <v>97.798456526615269</v>
      </c>
      <c r="AB39" s="1220">
        <f>INDEX(매매지수!$23:$23,1,MATCH(AB$1,매매지수!$1:$1,0))/AB22*100</f>
        <v>97.059057879124751</v>
      </c>
      <c r="AC39" s="1220">
        <f>INDEX(매매지수!$23:$23,1,MATCH(AC$1,매매지수!$1:$1,0))/AC22*100</f>
        <v>96.643753091469677</v>
      </c>
      <c r="AD39" s="1220">
        <f>INDEX(매매지수!$23:$23,1,MATCH(AD$1,매매지수!$1:$1,0))/AD22*100</f>
        <v>96.891346264965051</v>
      </c>
      <c r="AE39" s="1220">
        <f>INDEX(매매지수!$23:$23,1,MATCH(AE$1,매매지수!$1:$1,0))/AE22*100</f>
        <v>96.905969323347691</v>
      </c>
      <c r="AF39" s="1220">
        <f>INDEX(매매지수!$23:$23,1,MATCH(AF$1,매매지수!$1:$1,0))/AF22*100</f>
        <v>97.070747046542223</v>
      </c>
      <c r="AG39" s="1220">
        <f>INDEX(매매지수!$23:$23,1,MATCH(AG$1,매매지수!$1:$1,0))/AG22*100</f>
        <v>96.880982695039506</v>
      </c>
    </row>
    <row r="40" spans="1:33" s="1210" customFormat="1">
      <c r="A40" s="1210" t="s">
        <v>1427</v>
      </c>
      <c r="B40" s="1211" t="s">
        <v>541</v>
      </c>
      <c r="C40" s="1210">
        <f>INDEX(매매지수!$23:$23,1,MATCH(C$1,매매지수!$1:$1,0))/C23*100</f>
        <v>109.32212711882401</v>
      </c>
      <c r="D40" s="1210">
        <f>INDEX(매매지수!$24:$24,1,MATCH(D$1,매매지수!$1:$1,0))/D23*100</f>
        <v>93.408155423294644</v>
      </c>
      <c r="E40" s="1210">
        <f>INDEX(매매지수!$24:$24,1,MATCH(E$1,매매지수!$1:$1,0))/E23*100</f>
        <v>95.050620975014184</v>
      </c>
      <c r="F40" s="1210">
        <f>INDEX(매매지수!$24:$24,1,MATCH(F$1,매매지수!$1:$1,0))/F23*100</f>
        <v>98.46972144237813</v>
      </c>
      <c r="G40" s="1210">
        <f>INDEX(매매지수!$24:$24,1,MATCH(G$1,매매지수!$1:$1,0))/G23*100</f>
        <v>98.772439628135416</v>
      </c>
      <c r="H40" s="1210">
        <f>INDEX(매매지수!$24:$24,1,MATCH(H$1,매매지수!$1:$1,0))/H23*100</f>
        <v>99.593706370197097</v>
      </c>
      <c r="I40" s="1210">
        <f>INDEX(매매지수!$24:$24,1,MATCH(I$1,매매지수!$1:$1,0))/I23*100</f>
        <v>100.12026263964057</v>
      </c>
      <c r="J40" s="1210">
        <f>INDEX(매매지수!$24:$24,1,MATCH(J$1,매매지수!$1:$1,0))/J23*100</f>
        <v>100.36218143745093</v>
      </c>
      <c r="K40" s="1210">
        <f>INDEX(매매지수!$24:$24,1,MATCH(K$1,매매지수!$1:$1,0))/K23*100</f>
        <v>101.61165455024947</v>
      </c>
      <c r="L40" s="1210">
        <f>INDEX(매매지수!$24:$24,1,MATCH(L$1,매매지수!$1:$1,0))/L23*100</f>
        <v>102.67269759796879</v>
      </c>
      <c r="M40" s="1210">
        <f>INDEX(매매지수!$24:$24,1,MATCH(M$1,매매지수!$1:$1,0))/M23*100</f>
        <v>103.4605681499344</v>
      </c>
      <c r="N40" s="1210">
        <f>INDEX(매매지수!$24:$24,1,MATCH(N$1,매매지수!$1:$1,0))/N23*100</f>
        <v>103.39129126558602</v>
      </c>
      <c r="O40" s="1210">
        <f>INDEX(매매지수!$24:$24,1,MATCH(O$1,매매지수!$1:$1,0))/O23*100</f>
        <v>102.9005971865751</v>
      </c>
      <c r="P40" s="1210">
        <f>INDEX(매매지수!$24:$24,1,MATCH(P$1,매매지수!$1:$1,0))/P23*100</f>
        <v>102.31866465845516</v>
      </c>
      <c r="Q40" s="1220">
        <f>INDEX(매매지수!$24:$24,1,MATCH(Q$1,매매지수!$1:$1,0))/Q23*100</f>
        <v>102.38226424111349</v>
      </c>
      <c r="R40" s="1220">
        <f>INDEX(매매지수!$24:$24,1,MATCH(R$1,매매지수!$1:$1,0))/R23*100</f>
        <v>102.36240951524462</v>
      </c>
      <c r="S40" s="1220">
        <f>INDEX(매매지수!$24:$24,1,MATCH(S$1,매매지수!$1:$1,0))/S23*100</f>
        <v>101.92235445480948</v>
      </c>
      <c r="T40" s="1220">
        <f>INDEX(매매지수!$24:$24,1,MATCH(T$1,매매지수!$1:$1,0))/T23*100</f>
        <v>101.51900883234842</v>
      </c>
      <c r="U40" s="1220">
        <f>INDEX(매매지수!$24:$24,1,MATCH(U$1,매매지수!$1:$1,0))/U23*100</f>
        <v>101.28133625999871</v>
      </c>
      <c r="V40" s="1220">
        <f>INDEX(매매지수!$24:$24,1,MATCH(V$1,매매지수!$1:$1,0))/V23*100</f>
        <v>100.51314627690309</v>
      </c>
      <c r="W40" s="1220">
        <f>INDEX(매매지수!$24:$24,1,MATCH(W$1,매매지수!$1:$1,0))/W23*100</f>
        <v>99.778122115459098</v>
      </c>
      <c r="X40" s="1220">
        <f>INDEX(매매지수!$24:$24,1,MATCH(X$1,매매지수!$1:$1,0))/X23*100</f>
        <v>99.698527667283884</v>
      </c>
      <c r="Y40" s="1220">
        <f>INDEX(매매지수!$24:$24,1,MATCH(Y$1,매매지수!$1:$1,0))/Y23*100</f>
        <v>100</v>
      </c>
      <c r="Z40" s="1220">
        <f>INDEX(매매지수!$24:$24,1,MATCH(Z$1,매매지수!$1:$1,0))/Z23*100</f>
        <v>99.545238708471601</v>
      </c>
      <c r="AA40" s="1220">
        <f>INDEX(매매지수!$24:$24,1,MATCH(AA$1,매매지수!$1:$1,0))/AA23*100</f>
        <v>98.981365169176343</v>
      </c>
      <c r="AB40" s="1220">
        <f>INDEX(매매지수!$24:$24,1,MATCH(AB$1,매매지수!$1:$1,0))/AB23*100</f>
        <v>98.560019295718533</v>
      </c>
      <c r="AC40" s="1220">
        <f>INDEX(매매지수!$24:$24,1,MATCH(AC$1,매매지수!$1:$1,0))/AC23*100</f>
        <v>98.568013179453615</v>
      </c>
      <c r="AD40" s="1220">
        <f>INDEX(매매지수!$24:$24,1,MATCH(AD$1,매매지수!$1:$1,0))/AD23*100</f>
        <v>98.816712124168333</v>
      </c>
      <c r="AE40" s="1220">
        <f>INDEX(매매지수!$24:$24,1,MATCH(AE$1,매매지수!$1:$1,0))/AE23*100</f>
        <v>98.88578475545475</v>
      </c>
      <c r="AF40" s="1220">
        <f>INDEX(매매지수!$24:$24,1,MATCH(AF$1,매매지수!$1:$1,0))/AF23*100</f>
        <v>98.94504097125494</v>
      </c>
      <c r="AG40" s="1220">
        <f>INDEX(매매지수!$24:$24,1,MATCH(AG$1,매매지수!$1:$1,0))/AG23*100</f>
        <v>98.847272260861459</v>
      </c>
    </row>
    <row r="41" spans="1:33" s="1210" customFormat="1">
      <c r="A41" s="1210" t="s">
        <v>1427</v>
      </c>
      <c r="B41" s="1211" t="s">
        <v>547</v>
      </c>
      <c r="C41" s="1210">
        <f>INDEX(매매지수!$29:$29,1,MATCH(C$1,매매지수!$1:$1,0))/C24*100</f>
        <v>87.747215139918126</v>
      </c>
      <c r="D41" s="1210">
        <f>INDEX(매매지수!$28:$28,1,MATCH(D$1,매매지수!$1:$1,0))/D24*100</f>
        <v>96.885415502690321</v>
      </c>
      <c r="E41" s="1210">
        <f>INDEX(매매지수!$28:$28,1,MATCH(E$1,매매지수!$1:$1,0))/E24*100</f>
        <v>98.094980722707163</v>
      </c>
      <c r="F41" s="1210">
        <f>INDEX(매매지수!$28:$28,1,MATCH(F$1,매매지수!$1:$1,0))/F24*100</f>
        <v>99.526534198026411</v>
      </c>
      <c r="G41" s="1210">
        <f>INDEX(매매지수!$28:$28,1,MATCH(G$1,매매지수!$1:$1,0))/G24*100</f>
        <v>98.515709744080965</v>
      </c>
      <c r="H41" s="1210">
        <f>INDEX(매매지수!$28:$28,1,MATCH(H$1,매매지수!$1:$1,0))/H24*100</f>
        <v>100.18569747081014</v>
      </c>
      <c r="I41" s="1210">
        <f>INDEX(매매지수!$28:$28,1,MATCH(I$1,매매지수!$1:$1,0))/I24*100</f>
        <v>101.20626087485466</v>
      </c>
      <c r="J41" s="1210">
        <f>INDEX(매매지수!$28:$28,1,MATCH(J$1,매매지수!$1:$1,0))/J24*100</f>
        <v>101.69679015904774</v>
      </c>
      <c r="K41" s="1210">
        <f>INDEX(매매지수!$28:$28,1,MATCH(K$1,매매지수!$1:$1,0))/K24*100</f>
        <v>102.84364725534157</v>
      </c>
      <c r="L41" s="1210">
        <f>INDEX(매매지수!$28:$28,1,MATCH(L$1,매매지수!$1:$1,0))/L24*100</f>
        <v>103.80814659163002</v>
      </c>
      <c r="M41" s="1210">
        <f>INDEX(매매지수!$28:$28,1,MATCH(M$1,매매지수!$1:$1,0))/M24*100</f>
        <v>104.10892320152882</v>
      </c>
      <c r="N41" s="1210">
        <f>INDEX(매매지수!$28:$28,1,MATCH(N$1,매매지수!$1:$1,0))/N24*100</f>
        <v>103.84587009029849</v>
      </c>
      <c r="O41" s="1210">
        <f>INDEX(매매지수!$28:$28,1,MATCH(O$1,매매지수!$1:$1,0))/O24*100</f>
        <v>103.10303465707167</v>
      </c>
      <c r="P41" s="1210">
        <f>INDEX(매매지수!$28:$28,1,MATCH(P$1,매매지수!$1:$1,0))/P24*100</f>
        <v>102.37348320031361</v>
      </c>
      <c r="Q41" s="1220">
        <f>INDEX(매매지수!$28:$28,1,MATCH(Q$1,매매지수!$1:$1,0))/Q24*100</f>
        <v>102.4171949810621</v>
      </c>
      <c r="R41" s="1220">
        <f>INDEX(매매지수!$28:$28,1,MATCH(R$1,매매지수!$1:$1,0))/R24*100</f>
        <v>102.16641931099315</v>
      </c>
      <c r="S41" s="1220">
        <f>INDEX(매매지수!$28:$28,1,MATCH(S$1,매매지수!$1:$1,0))/S24*100</f>
        <v>101.84741337249929</v>
      </c>
      <c r="T41" s="1220">
        <f>INDEX(매매지수!$28:$28,1,MATCH(T$1,매매지수!$1:$1,0))/T24*100</f>
        <v>101.5021517630676</v>
      </c>
      <c r="U41" s="1220">
        <f>INDEX(매매지수!$28:$28,1,MATCH(U$1,매매지수!$1:$1,0))/U24*100</f>
        <v>101.29575310237141</v>
      </c>
      <c r="V41" s="1220">
        <f>INDEX(매매지수!$28:$28,1,MATCH(V$1,매매지수!$1:$1,0))/V24*100</f>
        <v>100.16776784014408</v>
      </c>
      <c r="W41" s="1220">
        <f>INDEX(매매지수!$28:$28,1,MATCH(W$1,매매지수!$1:$1,0))/W24*100</f>
        <v>99.282763414645629</v>
      </c>
      <c r="X41" s="1220">
        <f>INDEX(매매지수!$28:$28,1,MATCH(X$1,매매지수!$1:$1,0))/X24*100</f>
        <v>99.455885249655594</v>
      </c>
      <c r="Y41" s="1220">
        <f>INDEX(매매지수!$28:$28,1,MATCH(Y$1,매매지수!$1:$1,0))/Y24*100</f>
        <v>100</v>
      </c>
      <c r="Z41" s="1220">
        <f>INDEX(매매지수!$28:$28,1,MATCH(Z$1,매매지수!$1:$1,0))/Z24*100</f>
        <v>99.915087237847672</v>
      </c>
      <c r="AA41" s="1220">
        <f>INDEX(매매지수!$28:$28,1,MATCH(AA$1,매매지수!$1:$1,0))/AA24*100</f>
        <v>99.300326402848114</v>
      </c>
      <c r="AB41" s="1220">
        <f>INDEX(매매지수!$28:$28,1,MATCH(AB$1,매매지수!$1:$1,0))/AB24*100</f>
        <v>98.9553230712161</v>
      </c>
      <c r="AC41" s="1220">
        <f>INDEX(매매지수!$28:$28,1,MATCH(AC$1,매매지수!$1:$1,0))/AC24*100</f>
        <v>99.281417006922993</v>
      </c>
      <c r="AD41" s="1220">
        <f>INDEX(매매지수!$28:$28,1,MATCH(AD$1,매매지수!$1:$1,0))/AD24*100</f>
        <v>99.574059854985634</v>
      </c>
      <c r="AE41" s="1220">
        <f>INDEX(매매지수!$28:$28,1,MATCH(AE$1,매매지수!$1:$1,0))/AE24*100</f>
        <v>99.640620292952903</v>
      </c>
      <c r="AF41" s="1220">
        <f>INDEX(매매지수!$28:$28,1,MATCH(AF$1,매매지수!$1:$1,0))/AF24*100</f>
        <v>99.831838044351315</v>
      </c>
      <c r="AG41" s="1220">
        <f>INDEX(매매지수!$28:$28,1,MATCH(AG$1,매매지수!$1:$1,0))/AG24*100</f>
        <v>99.442617064525123</v>
      </c>
    </row>
    <row r="42" spans="1:33" s="1210" customFormat="1">
      <c r="A42" s="1210" t="s">
        <v>1427</v>
      </c>
      <c r="B42" s="1211" t="s">
        <v>546</v>
      </c>
      <c r="C42" s="1210">
        <f>INDEX(매매지수!$28:$28,1,MATCH(C$1,매매지수!$1:$1,0))/C25*100</f>
        <v>96.083552526032037</v>
      </c>
      <c r="D42" s="1210">
        <f>INDEX(매매지수!$29:$29,1,MATCH(D$1,매매지수!$1:$1,0))/D25*100</f>
        <v>88.264698136561918</v>
      </c>
      <c r="E42" s="1210">
        <f>INDEX(매매지수!$29:$29,1,MATCH(E$1,매매지수!$1:$1,0))/E25*100</f>
        <v>89.211676164906791</v>
      </c>
      <c r="F42" s="1210">
        <f>INDEX(매매지수!$29:$29,1,MATCH(F$1,매매지수!$1:$1,0))/F25*100</f>
        <v>91.384697179435051</v>
      </c>
      <c r="G42" s="1210">
        <f>INDEX(매매지수!$29:$29,1,MATCH(G$1,매매지수!$1:$1,0))/G25*100</f>
        <v>91.928011741194709</v>
      </c>
      <c r="H42" s="1210">
        <f>INDEX(매매지수!$29:$29,1,MATCH(H$1,매매지수!$1:$1,0))/H25*100</f>
        <v>93.393120414155746</v>
      </c>
      <c r="I42" s="1210">
        <f>INDEX(매매지수!$29:$29,1,MATCH(I$1,매매지수!$1:$1,0))/I25*100</f>
        <v>93.947478972390115</v>
      </c>
      <c r="J42" s="1210">
        <f>INDEX(매매지수!$29:$29,1,MATCH(J$1,매매지수!$1:$1,0))/J25*100</f>
        <v>94.597059467403923</v>
      </c>
      <c r="K42" s="1210">
        <f>INDEX(매매지수!$29:$29,1,MATCH(K$1,매매지수!$1:$1,0))/K25*100</f>
        <v>96.307212188671372</v>
      </c>
      <c r="L42" s="1210">
        <f>INDEX(매매지수!$29:$29,1,MATCH(L$1,매매지수!$1:$1,0))/L25*100</f>
        <v>97.437418192843722</v>
      </c>
      <c r="M42" s="1210">
        <f>INDEX(매매지수!$29:$29,1,MATCH(M$1,매매지수!$1:$1,0))/M25*100</f>
        <v>97.8579298742183</v>
      </c>
      <c r="N42" s="1210">
        <f>INDEX(매매지수!$29:$29,1,MATCH(N$1,매매지수!$1:$1,0))/N25*100</f>
        <v>97.847353288639013</v>
      </c>
      <c r="O42" s="1210">
        <f>INDEX(매매지수!$29:$29,1,MATCH(O$1,매매지수!$1:$1,0))/O25*100</f>
        <v>98.075827442431446</v>
      </c>
      <c r="P42" s="1210">
        <f>INDEX(매매지수!$29:$29,1,MATCH(P$1,매매지수!$1:$1,0))/P25*100</f>
        <v>97.679045947638855</v>
      </c>
      <c r="Q42" s="1220">
        <f>INDEX(매매지수!$29:$29,1,MATCH(Q$1,매매지수!$1:$1,0))/Q25*100</f>
        <v>98.457326456770488</v>
      </c>
      <c r="R42" s="1220">
        <f>INDEX(매매지수!$29:$29,1,MATCH(R$1,매매지수!$1:$1,0))/R25*100</f>
        <v>98.798515361154799</v>
      </c>
      <c r="S42" s="1220">
        <f>INDEX(매매지수!$29:$29,1,MATCH(S$1,매매지수!$1:$1,0))/S25*100</f>
        <v>99.173205499018664</v>
      </c>
      <c r="T42" s="1220">
        <f>INDEX(매매지수!$29:$29,1,MATCH(T$1,매매지수!$1:$1,0))/T25*100</f>
        <v>99.878000166362625</v>
      </c>
      <c r="U42" s="1220">
        <f>INDEX(매매지수!$29:$29,1,MATCH(U$1,매매지수!$1:$1,0))/U25*100</f>
        <v>100.21533878370808</v>
      </c>
      <c r="V42" s="1220">
        <f>INDEX(매매지수!$29:$29,1,MATCH(V$1,매매지수!$1:$1,0))/V25*100</f>
        <v>99.796917129074671</v>
      </c>
      <c r="W42" s="1220">
        <f>INDEX(매매지수!$29:$29,1,MATCH(W$1,매매지수!$1:$1,0))/W25*100</f>
        <v>99.143139666467306</v>
      </c>
      <c r="X42" s="1220">
        <f>INDEX(매매지수!$29:$29,1,MATCH(X$1,매매지수!$1:$1,0))/X25*100</f>
        <v>99.335158436465647</v>
      </c>
      <c r="Y42" s="1220">
        <f>INDEX(매매지수!$29:$29,1,MATCH(Y$1,매매지수!$1:$1,0))/Y25*100</f>
        <v>100</v>
      </c>
      <c r="Z42" s="1220">
        <f>INDEX(매매지수!$29:$29,1,MATCH(Z$1,매매지수!$1:$1,0))/Z25*100</f>
        <v>99.955190787458321</v>
      </c>
      <c r="AA42" s="1220">
        <f>INDEX(매매지수!$29:$29,1,MATCH(AA$1,매매지수!$1:$1,0))/AA25*100</f>
        <v>99.31378480124711</v>
      </c>
      <c r="AB42" s="1220">
        <f>INDEX(매매지수!$29:$29,1,MATCH(AB$1,매매지수!$1:$1,0))/AB25*100</f>
        <v>99.204971884909483</v>
      </c>
      <c r="AC42" s="1220">
        <f>INDEX(매매지수!$29:$29,1,MATCH(AC$1,매매지수!$1:$1,0))/AC25*100</f>
        <v>99.433018997592285</v>
      </c>
      <c r="AD42" s="1220">
        <f>INDEX(매매지수!$29:$29,1,MATCH(AD$1,매매지수!$1:$1,0))/AD25*100</f>
        <v>99.860052697438675</v>
      </c>
      <c r="AE42" s="1220">
        <f>INDEX(매매지수!$29:$29,1,MATCH(AE$1,매매지수!$1:$1,0))/AE25*100</f>
        <v>100.02896308916453</v>
      </c>
      <c r="AF42" s="1220">
        <f>INDEX(매매지수!$29:$29,1,MATCH(AF$1,매매지수!$1:$1,0))/AF25*100</f>
        <v>100.20835397653886</v>
      </c>
      <c r="AG42" s="1220">
        <f>INDEX(매매지수!$29:$29,1,MATCH(AG$1,매매지수!$1:$1,0))/AG25*100</f>
        <v>99.894736531458435</v>
      </c>
    </row>
    <row r="43" spans="1:33" s="1210" customFormat="1">
      <c r="A43" s="1210" t="s">
        <v>1427</v>
      </c>
      <c r="B43" s="1211" t="s">
        <v>549</v>
      </c>
      <c r="C43" s="1210">
        <f>INDEX(매매지수!$31:$31,1,MATCH(C$1,매매지수!$1:$1,0))/C26*100</f>
        <v>89.965224659752991</v>
      </c>
      <c r="D43" s="1210">
        <f>INDEX(매매지수!$30:$30,1,MATCH(D$1,매매지수!$1:$1,0))/D26*100</f>
        <v>92.203984690929744</v>
      </c>
      <c r="E43" s="1210">
        <f>INDEX(매매지수!$30:$30,1,MATCH(E$1,매매지수!$1:$1,0))/E26*100</f>
        <v>92.519421439109493</v>
      </c>
      <c r="F43" s="1210">
        <f>INDEX(매매지수!$30:$30,1,MATCH(F$1,매매지수!$1:$1,0))/F26*100</f>
        <v>93.538439172705324</v>
      </c>
      <c r="G43" s="1210">
        <f>INDEX(매매지수!$30:$30,1,MATCH(G$1,매매지수!$1:$1,0))/G26*100</f>
        <v>93.354499852970292</v>
      </c>
      <c r="H43" s="1210">
        <f>INDEX(매매지수!$30:$30,1,MATCH(H$1,매매지수!$1:$1,0))/H26*100</f>
        <v>93.982614250406115</v>
      </c>
      <c r="I43" s="1210">
        <f>INDEX(매매지수!$30:$30,1,MATCH(I$1,매매지수!$1:$1,0))/I26*100</f>
        <v>94.019919479952705</v>
      </c>
      <c r="J43" s="1210">
        <f>INDEX(매매지수!$30:$30,1,MATCH(J$1,매매지수!$1:$1,0))/J26*100</f>
        <v>94.373149456051465</v>
      </c>
      <c r="K43" s="1210">
        <f>INDEX(매매지수!$30:$30,1,MATCH(K$1,매매지수!$1:$1,0))/K26*100</f>
        <v>95.347568942381358</v>
      </c>
      <c r="L43" s="1210">
        <f>INDEX(매매지수!$30:$30,1,MATCH(L$1,매매지수!$1:$1,0))/L26*100</f>
        <v>95.900766194899177</v>
      </c>
      <c r="M43" s="1210">
        <f>INDEX(매매지수!$30:$30,1,MATCH(M$1,매매지수!$1:$1,0))/M26*100</f>
        <v>96.634973656345124</v>
      </c>
      <c r="N43" s="1210">
        <f>INDEX(매매지수!$30:$30,1,MATCH(N$1,매매지수!$1:$1,0))/N26*100</f>
        <v>96.92770984833453</v>
      </c>
      <c r="O43" s="1210">
        <f>INDEX(매매지수!$30:$30,1,MATCH(O$1,매매지수!$1:$1,0))/O26*100</f>
        <v>97.886396712467302</v>
      </c>
      <c r="P43" s="1210">
        <f>INDEX(매매지수!$30:$30,1,MATCH(P$1,매매지수!$1:$1,0))/P26*100</f>
        <v>98.072637609189456</v>
      </c>
      <c r="Q43" s="1220">
        <f>INDEX(매매지수!$30:$30,1,MATCH(Q$1,매매지수!$1:$1,0))/Q26*100</f>
        <v>98.731170379550576</v>
      </c>
      <c r="R43" s="1220">
        <f>INDEX(매매지수!$30:$30,1,MATCH(R$1,매매지수!$1:$1,0))/R26*100</f>
        <v>99.149784200495688</v>
      </c>
      <c r="S43" s="1220">
        <f>INDEX(매매지수!$30:$30,1,MATCH(S$1,매매지수!$1:$1,0))/S26*100</f>
        <v>99.19259284798737</v>
      </c>
      <c r="T43" s="1220">
        <f>INDEX(매매지수!$30:$30,1,MATCH(T$1,매매지수!$1:$1,0))/T26*100</f>
        <v>99.267702079920866</v>
      </c>
      <c r="U43" s="1220">
        <f>INDEX(매매지수!$30:$30,1,MATCH(U$1,매매지수!$1:$1,0))/U26*100</f>
        <v>99.566607264211214</v>
      </c>
      <c r="V43" s="1220">
        <f>INDEX(매매지수!$30:$30,1,MATCH(V$1,매매지수!$1:$1,0))/V26*100</f>
        <v>99.389226537572696</v>
      </c>
      <c r="W43" s="1220">
        <f>INDEX(매매지수!$30:$30,1,MATCH(W$1,매매지수!$1:$1,0))/W26*100</f>
        <v>99.083100553632164</v>
      </c>
      <c r="X43" s="1220">
        <f>INDEX(매매지수!$30:$30,1,MATCH(X$1,매매지수!$1:$1,0))/X26*100</f>
        <v>99.372065651526356</v>
      </c>
      <c r="Y43" s="1220">
        <f>INDEX(매매지수!$30:$30,1,MATCH(Y$1,매매지수!$1:$1,0))/Y26*100</f>
        <v>100</v>
      </c>
      <c r="Z43" s="1220">
        <f>INDEX(매매지수!$30:$30,1,MATCH(Z$1,매매지수!$1:$1,0))/Z26*100</f>
        <v>100.65633604430431</v>
      </c>
      <c r="AA43" s="1220">
        <f>INDEX(매매지수!$30:$30,1,MATCH(AA$1,매매지수!$1:$1,0))/AA26*100</f>
        <v>100.08762006406525</v>
      </c>
      <c r="AB43" s="1220">
        <f>INDEX(매매지수!$30:$30,1,MATCH(AB$1,매매지수!$1:$1,0))/AB26*100</f>
        <v>100.10725282258259</v>
      </c>
      <c r="AC43" s="1220">
        <f>INDEX(매매지수!$30:$30,1,MATCH(AC$1,매매지수!$1:$1,0))/AC26*100</f>
        <v>100.54891694603761</v>
      </c>
      <c r="AD43" s="1220">
        <f>INDEX(매매지수!$30:$30,1,MATCH(AD$1,매매지수!$1:$1,0))/AD26*100</f>
        <v>101.60912150605313</v>
      </c>
      <c r="AE43" s="1220">
        <f>INDEX(매매지수!$30:$30,1,MATCH(AE$1,매매지수!$1:$1,0))/AE26*100</f>
        <v>102.3736409348007</v>
      </c>
      <c r="AF43" s="1220">
        <f>INDEX(매매지수!$30:$30,1,MATCH(AF$1,매매지수!$1:$1,0))/AF26*100</f>
        <v>103.26778258552869</v>
      </c>
      <c r="AG43" s="1220">
        <f>INDEX(매매지수!$30:$30,1,MATCH(AG$1,매매지수!$1:$1,0))/AG26*100</f>
        <v>104.37170892613339</v>
      </c>
    </row>
    <row r="44" spans="1:33" s="1210" customFormat="1">
      <c r="A44" s="1210" t="s">
        <v>1427</v>
      </c>
      <c r="B44" s="1212" t="s">
        <v>533</v>
      </c>
      <c r="C44" s="1210">
        <f>INDEX(매매지수!$15:$15,1,MATCH(C$1,매매지수!$1:$1,0))/C27*100</f>
        <v>106.40447689223622</v>
      </c>
      <c r="D44" s="1210">
        <f>INDEX(매매지수!$31:$31,1,MATCH(D$1,매매지수!$1:$1,0))/D27*100</f>
        <v>90.053139085243657</v>
      </c>
      <c r="E44" s="1210">
        <f>INDEX(매매지수!$31:$31,1,MATCH(E$1,매매지수!$1:$1,0))/E27*100</f>
        <v>91.120068961653516</v>
      </c>
      <c r="F44" s="1210">
        <f>INDEX(매매지수!$31:$31,1,MATCH(F$1,매매지수!$1:$1,0))/F27*100</f>
        <v>92.413470060133477</v>
      </c>
      <c r="G44" s="1210">
        <f>INDEX(매매지수!$31:$31,1,MATCH(G$1,매매지수!$1:$1,0))/G27*100</f>
        <v>92.585212015209663</v>
      </c>
      <c r="H44" s="1210">
        <f>INDEX(매매지수!$31:$31,1,MATCH(H$1,매매지수!$1:$1,0))/H27*100</f>
        <v>93.31905666087448</v>
      </c>
      <c r="I44" s="1210">
        <f>INDEX(매매지수!$31:$31,1,MATCH(I$1,매매지수!$1:$1,0))/I27*100</f>
        <v>93.450985051623633</v>
      </c>
      <c r="J44" s="1210">
        <f>INDEX(매매지수!$31:$31,1,MATCH(J$1,매매지수!$1:$1,0))/J27*100</f>
        <v>93.643126317041506</v>
      </c>
      <c r="K44" s="1210">
        <f>INDEX(매매지수!$31:$31,1,MATCH(K$1,매매지수!$1:$1,0))/K27*100</f>
        <v>94.536051655813949</v>
      </c>
      <c r="L44" s="1210">
        <f>INDEX(매매지수!$31:$31,1,MATCH(L$1,매매지수!$1:$1,0))/L27*100</f>
        <v>95.476446132287464</v>
      </c>
      <c r="M44" s="1210">
        <f>INDEX(매매지수!$31:$31,1,MATCH(M$1,매매지수!$1:$1,0))/M27*100</f>
        <v>97.103353335056994</v>
      </c>
      <c r="N44" s="1210">
        <f>INDEX(매매지수!$31:$31,1,MATCH(N$1,매매지수!$1:$1,0))/N27*100</f>
        <v>97.486145893410736</v>
      </c>
      <c r="O44" s="1210">
        <f>INDEX(매매지수!$31:$31,1,MATCH(O$1,매매지수!$1:$1,0))/O27*100</f>
        <v>97.893217981192649</v>
      </c>
      <c r="P44" s="1210">
        <f>INDEX(매매지수!$31:$31,1,MATCH(P$1,매매지수!$1:$1,0))/P27*100</f>
        <v>98.346500079023798</v>
      </c>
      <c r="Q44" s="1220">
        <f>INDEX(매매지수!$31:$31,1,MATCH(Q$1,매매지수!$1:$1,0))/Q27*100</f>
        <v>99.052788630706175</v>
      </c>
      <c r="R44" s="1220">
        <f>INDEX(매매지수!$31:$31,1,MATCH(R$1,매매지수!$1:$1,0))/R27*100</f>
        <v>99.794907414557883</v>
      </c>
      <c r="S44" s="1220">
        <f>INDEX(매매지수!$31:$31,1,MATCH(S$1,매매지수!$1:$1,0))/S27*100</f>
        <v>100.0856821665968</v>
      </c>
      <c r="T44" s="1220">
        <f>INDEX(매매지수!$31:$31,1,MATCH(T$1,매매지수!$1:$1,0))/T27*100</f>
        <v>100.60812315916749</v>
      </c>
      <c r="U44" s="1220">
        <f>INDEX(매매지수!$31:$31,1,MATCH(U$1,매매지수!$1:$1,0))/U27*100</f>
        <v>100.55006144816736</v>
      </c>
      <c r="V44" s="1220">
        <f>INDEX(매매지수!$31:$31,1,MATCH(V$1,매매지수!$1:$1,0))/V27*100</f>
        <v>99.922591149302846</v>
      </c>
      <c r="W44" s="1220">
        <f>INDEX(매매지수!$31:$31,1,MATCH(W$1,매매지수!$1:$1,0))/W27*100</f>
        <v>99.242678714117957</v>
      </c>
      <c r="X44" s="1220">
        <f>INDEX(매매지수!$31:$31,1,MATCH(X$1,매매지수!$1:$1,0))/X27*100</f>
        <v>99.454903011225525</v>
      </c>
      <c r="Y44" s="1220">
        <f>INDEX(매매지수!$31:$31,1,MATCH(Y$1,매매지수!$1:$1,0))/Y27*100</f>
        <v>100</v>
      </c>
      <c r="Z44" s="1220">
        <f>INDEX(매매지수!$31:$31,1,MATCH(Z$1,매매지수!$1:$1,0))/Z27*100</f>
        <v>99.608352040001648</v>
      </c>
      <c r="AA44" s="1220">
        <f>INDEX(매매지수!$31:$31,1,MATCH(AA$1,매매지수!$1:$1,0))/AA27*100</f>
        <v>98.94743294632562</v>
      </c>
      <c r="AB44" s="1220">
        <f>INDEX(매매지수!$31:$31,1,MATCH(AB$1,매매지수!$1:$1,0))/AB27*100</f>
        <v>98.423578335918208</v>
      </c>
      <c r="AC44" s="1220">
        <f>INDEX(매매지수!$31:$31,1,MATCH(AC$1,매매지수!$1:$1,0))/AC27*100</f>
        <v>98.484761508939144</v>
      </c>
      <c r="AD44" s="1220">
        <f>INDEX(매매지수!$31:$31,1,MATCH(AD$1,매매지수!$1:$1,0))/AD27*100</f>
        <v>98.695795070560251</v>
      </c>
      <c r="AE44" s="1220">
        <f>INDEX(매매지수!$31:$31,1,MATCH(AE$1,매매지수!$1:$1,0))/AE27*100</f>
        <v>98.833554226312543</v>
      </c>
      <c r="AF44" s="1220">
        <f>INDEX(매매지수!$31:$31,1,MATCH(AF$1,매매지수!$1:$1,0))/AF27*100</f>
        <v>98.947251468690496</v>
      </c>
      <c r="AG44" s="1220">
        <f>INDEX(매매지수!$31:$31,1,MATCH(AG$1,매매지수!$1:$1,0))/AG27*100</f>
        <v>98.815138209986159</v>
      </c>
    </row>
    <row r="45" spans="1:33" s="1210" customFormat="1">
      <c r="A45" s="1210" t="s">
        <v>1427</v>
      </c>
      <c r="B45" s="1212" t="s">
        <v>550</v>
      </c>
      <c r="C45" s="1210">
        <f>INDEX(매매지수!$33:$33,1,MATCH(C$1,매매지수!$1:$1,0))/C28*100</f>
        <v>90.208647845420813</v>
      </c>
      <c r="D45" s="1210">
        <f>INDEX(매매지수!$33:$33,1,MATCH(D$1,매매지수!$1:$1,0))/D28*100</f>
        <v>89.820442646786418</v>
      </c>
      <c r="E45" s="1210">
        <f>INDEX(매매지수!$33:$33,1,MATCH(E$1,매매지수!$1:$1,0))/E28*100</f>
        <v>89.828712554090188</v>
      </c>
      <c r="F45" s="1210">
        <f>INDEX(매매지수!$33:$33,1,MATCH(F$1,매매지수!$1:$1,0))/F28*100</f>
        <v>90.868941606080739</v>
      </c>
      <c r="G45" s="1210">
        <f>INDEX(매매지수!$33:$33,1,MATCH(G$1,매매지수!$1:$1,0))/G28*100</f>
        <v>90.631089911417021</v>
      </c>
      <c r="H45" s="1210">
        <f>INDEX(매매지수!$33:$33,1,MATCH(H$1,매매지수!$1:$1,0))/H28*100</f>
        <v>91.659215431212232</v>
      </c>
      <c r="I45" s="1210">
        <f>INDEX(매매지수!$33:$33,1,MATCH(I$1,매매지수!$1:$1,0))/I28*100</f>
        <v>92.535372009079097</v>
      </c>
      <c r="J45" s="1210">
        <f>INDEX(매매지수!$33:$33,1,MATCH(J$1,매매지수!$1:$1,0))/J28*100</f>
        <v>94.717639710766704</v>
      </c>
      <c r="K45" s="1210">
        <f>INDEX(매매지수!$33:$33,1,MATCH(K$1,매매지수!$1:$1,0))/K28*100</f>
        <v>96.227310896927278</v>
      </c>
      <c r="L45" s="1210">
        <f>INDEX(매매지수!$33:$33,1,MATCH(L$1,매매지수!$1:$1,0))/L28*100</f>
        <v>97.214182774485892</v>
      </c>
      <c r="M45" s="1210">
        <f>INDEX(매매지수!$33:$33,1,MATCH(M$1,매매지수!$1:$1,0))/M28*100</f>
        <v>98.262491566464703</v>
      </c>
      <c r="N45" s="1210">
        <f>INDEX(매매지수!$33:$33,1,MATCH(N$1,매매지수!$1:$1,0))/N28*100</f>
        <v>98.396800857994208</v>
      </c>
      <c r="O45" s="1210">
        <f>INDEX(매매지수!$33:$33,1,MATCH(O$1,매매지수!$1:$1,0))/O28*100</f>
        <v>99.428146185587082</v>
      </c>
      <c r="P45" s="1210">
        <f>INDEX(매매지수!$33:$33,1,MATCH(P$1,매매지수!$1:$1,0))/P28*100</f>
        <v>99.237051007456358</v>
      </c>
      <c r="Q45" s="1220">
        <f>INDEX(매매지수!$33:$33,1,MATCH(Q$1,매매지수!$1:$1,0))/Q28*100</f>
        <v>99.719777595271154</v>
      </c>
      <c r="R45" s="1220">
        <f>INDEX(매매지수!$33:$33,1,MATCH(R$1,매매지수!$1:$1,0))/R28*100</f>
        <v>100.06911718225537</v>
      </c>
      <c r="S45" s="1220">
        <f>INDEX(매매지수!$33:$33,1,MATCH(S$1,매매지수!$1:$1,0))/S28*100</f>
        <v>99.767712768416942</v>
      </c>
      <c r="T45" s="1220">
        <f>INDEX(매매지수!$33:$33,1,MATCH(T$1,매매지수!$1:$1,0))/T28*100</f>
        <v>99.985099146368796</v>
      </c>
      <c r="U45" s="1220">
        <f>INDEX(매매지수!$33:$33,1,MATCH(U$1,매매지수!$1:$1,0))/U28*100</f>
        <v>100.62059197286327</v>
      </c>
      <c r="V45" s="1220">
        <f>INDEX(매매지수!$33:$33,1,MATCH(V$1,매매지수!$1:$1,0))/V28*100</f>
        <v>100.26730131624508</v>
      </c>
      <c r="W45" s="1220">
        <f>INDEX(매매지수!$33:$33,1,MATCH(W$1,매매지수!$1:$1,0))/W28*100</f>
        <v>99.594186262565728</v>
      </c>
      <c r="X45" s="1220">
        <f>INDEX(매매지수!$33:$33,1,MATCH(X$1,매매지수!$1:$1,0))/X28*100</f>
        <v>99.561195410433115</v>
      </c>
      <c r="Y45" s="1220">
        <f>INDEX(매매지수!$33:$33,1,MATCH(Y$1,매매지수!$1:$1,0))/Y28*100</f>
        <v>100</v>
      </c>
      <c r="Z45" s="1220">
        <f>INDEX(매매지수!$33:$33,1,MATCH(Z$1,매매지수!$1:$1,0))/Z28*100</f>
        <v>99.801233526019615</v>
      </c>
      <c r="AA45" s="1220">
        <f>INDEX(매매지수!$33:$33,1,MATCH(AA$1,매매지수!$1:$1,0))/AA28*100</f>
        <v>99.193778949163075</v>
      </c>
      <c r="AB45" s="1220">
        <f>INDEX(매매지수!$33:$33,1,MATCH(AB$1,매매지수!$1:$1,0))/AB28*100</f>
        <v>98.745938309113711</v>
      </c>
      <c r="AC45" s="1220">
        <f>INDEX(매매지수!$33:$33,1,MATCH(AC$1,매매지수!$1:$1,0))/AC28*100</f>
        <v>99.192412388081223</v>
      </c>
      <c r="AD45" s="1220">
        <f>INDEX(매매지수!$33:$33,1,MATCH(AD$1,매매지수!$1:$1,0))/AD28*100</f>
        <v>99.251583591552588</v>
      </c>
      <c r="AE45" s="1220">
        <f>INDEX(매매지수!$33:$33,1,MATCH(AE$1,매매지수!$1:$1,0))/AE28*100</f>
        <v>99.449621213917794</v>
      </c>
      <c r="AF45" s="1220">
        <f>INDEX(매매지수!$33:$33,1,MATCH(AF$1,매매지수!$1:$1,0))/AF28*100</f>
        <v>99.421369784113935</v>
      </c>
      <c r="AG45" s="1220">
        <f>INDEX(매매지수!$33:$33,1,MATCH(AG$1,매매지수!$1:$1,0))/AG28*100</f>
        <v>99.285314956925248</v>
      </c>
    </row>
    <row r="46" spans="1:33" s="1210" customFormat="1">
      <c r="A46" s="1210" t="s">
        <v>1427</v>
      </c>
      <c r="B46" s="1212" t="s">
        <v>551</v>
      </c>
      <c r="C46" s="1210">
        <f>INDEX(매매지수!$34:$34,1,MATCH(C$1,매매지수!$1:$1,0))/C29*100</f>
        <v>89.654472406293152</v>
      </c>
      <c r="D46" s="1210">
        <f>INDEX(매매지수!$34:$34,1,MATCH(D$1,매매지수!$1:$1,0))/D29*100</f>
        <v>89.728021388143574</v>
      </c>
      <c r="E46" s="1210">
        <f>INDEX(매매지수!$34:$34,1,MATCH(E$1,매매지수!$1:$1,0))/E29*100</f>
        <v>91.234119297685169</v>
      </c>
      <c r="F46" s="1210">
        <f>INDEX(매매지수!$34:$34,1,MATCH(F$1,매매지수!$1:$1,0))/F29*100</f>
        <v>92.14307957554027</v>
      </c>
      <c r="G46" s="1210">
        <f>INDEX(매매지수!$34:$34,1,MATCH(G$1,매매지수!$1:$1,0))/G29*100</f>
        <v>92.197402207284085</v>
      </c>
      <c r="H46" s="1210">
        <f>INDEX(매매지수!$34:$34,1,MATCH(H$1,매매지수!$1:$1,0))/H29*100</f>
        <v>92.988308772369152</v>
      </c>
      <c r="I46" s="1210">
        <f>INDEX(매매지수!$34:$34,1,MATCH(I$1,매매지수!$1:$1,0))/I29*100</f>
        <v>94.098482436756541</v>
      </c>
      <c r="J46" s="1210">
        <f>INDEX(매매지수!$34:$34,1,MATCH(J$1,매매지수!$1:$1,0))/J29*100</f>
        <v>94.711407905249501</v>
      </c>
      <c r="K46" s="1210">
        <f>INDEX(매매지수!$34:$34,1,MATCH(K$1,매매지수!$1:$1,0))/K29*100</f>
        <v>95.992664138171207</v>
      </c>
      <c r="L46" s="1210">
        <f>INDEX(매매지수!$34:$34,1,MATCH(L$1,매매지수!$1:$1,0))/L29*100</f>
        <v>97.400674343235366</v>
      </c>
      <c r="M46" s="1210">
        <f>INDEX(매매지수!$34:$34,1,MATCH(M$1,매매지수!$1:$1,0))/M29*100</f>
        <v>97.95627017128966</v>
      </c>
      <c r="N46" s="1210">
        <f>INDEX(매매지수!$34:$34,1,MATCH(N$1,매매지수!$1:$1,0))/N29*100</f>
        <v>98.131721722264459</v>
      </c>
      <c r="O46" s="1210">
        <f>INDEX(매매지수!$34:$34,1,MATCH(O$1,매매지수!$1:$1,0))/O29*100</f>
        <v>98.419134499190562</v>
      </c>
      <c r="P46" s="1210">
        <f>INDEX(매매지수!$34:$34,1,MATCH(P$1,매매지수!$1:$1,0))/P29*100</f>
        <v>98.173852192361451</v>
      </c>
      <c r="Q46" s="1220">
        <f>INDEX(매매지수!$34:$34,1,MATCH(Q$1,매매지수!$1:$1,0))/Q29*100</f>
        <v>98.538510118751105</v>
      </c>
      <c r="R46" s="1220">
        <f>INDEX(매매지수!$34:$34,1,MATCH(R$1,매매지수!$1:$1,0))/R29*100</f>
        <v>98.919086581432879</v>
      </c>
      <c r="S46" s="1220">
        <f>INDEX(매매지수!$34:$34,1,MATCH(S$1,매매지수!$1:$1,0))/S29*100</f>
        <v>99.323168679462341</v>
      </c>
      <c r="T46" s="1220">
        <f>INDEX(매매지수!$34:$34,1,MATCH(T$1,매매지수!$1:$1,0))/T29*100</f>
        <v>99.592368127694925</v>
      </c>
      <c r="U46" s="1220">
        <f>INDEX(매매지수!$34:$34,1,MATCH(U$1,매매지수!$1:$1,0))/U29*100</f>
        <v>100.19263924664857</v>
      </c>
      <c r="V46" s="1220">
        <f>INDEX(매매지수!$34:$34,1,MATCH(V$1,매매지수!$1:$1,0))/V29*100</f>
        <v>99.911204303777865</v>
      </c>
      <c r="W46" s="1220">
        <f>INDEX(매매지수!$34:$34,1,MATCH(W$1,매매지수!$1:$1,0))/W29*100</f>
        <v>99.119952168585073</v>
      </c>
      <c r="X46" s="1220">
        <f>INDEX(매매지수!$34:$34,1,MATCH(X$1,매매지수!$1:$1,0))/X29*100</f>
        <v>99.373250399444203</v>
      </c>
      <c r="Y46" s="1220">
        <f>INDEX(매매지수!$34:$34,1,MATCH(Y$1,매매지수!$1:$1,0))/Y29*100</f>
        <v>100</v>
      </c>
      <c r="Z46" s="1220">
        <f>INDEX(매매지수!$34:$34,1,MATCH(Z$1,매매지수!$1:$1,0))/Z29*100</f>
        <v>99.905682946303088</v>
      </c>
      <c r="AA46" s="1220">
        <f>INDEX(매매지수!$34:$34,1,MATCH(AA$1,매매지수!$1:$1,0))/AA29*100</f>
        <v>99.481038215586437</v>
      </c>
      <c r="AB46" s="1220">
        <f>INDEX(매매지수!$34:$34,1,MATCH(AB$1,매매지수!$1:$1,0))/AB29*100</f>
        <v>99.067675415019622</v>
      </c>
      <c r="AC46" s="1220">
        <f>INDEX(매매지수!$34:$34,1,MATCH(AC$1,매매지수!$1:$1,0))/AC29*100</f>
        <v>99.503122331436302</v>
      </c>
      <c r="AD46" s="1220">
        <f>INDEX(매매지수!$34:$34,1,MATCH(AD$1,매매지수!$1:$1,0))/AD29*100</f>
        <v>99.908974529163046</v>
      </c>
      <c r="AE46" s="1220">
        <f>INDEX(매매지수!$34:$34,1,MATCH(AE$1,매매지수!$1:$1,0))/AE29*100</f>
        <v>99.91240776160781</v>
      </c>
      <c r="AF46" s="1220">
        <f>INDEX(매매지수!$34:$34,1,MATCH(AF$1,매매지수!$1:$1,0))/AF29*100</f>
        <v>100.13080025971068</v>
      </c>
      <c r="AG46" s="1220">
        <f>INDEX(매매지수!$34:$34,1,MATCH(AG$1,매매지수!$1:$1,0))/AG29*100</f>
        <v>100.02264179489832</v>
      </c>
    </row>
    <row r="47" spans="1:33" s="1210" customFormat="1">
      <c r="A47" s="1210" t="s">
        <v>1427</v>
      </c>
      <c r="B47" s="1212" t="s">
        <v>552</v>
      </c>
      <c r="C47" s="1210">
        <f>INDEX(매매지수!$35:$35,1,MATCH(C$1,매매지수!$1:$1,0))/C30*100</f>
        <v>94.085002230750874</v>
      </c>
      <c r="D47" s="1210">
        <f>INDEX(매매지수!$35:$35,1,MATCH(D$1,매매지수!$1:$1,0))/D30*100</f>
        <v>93.415062244080261</v>
      </c>
      <c r="E47" s="1210">
        <f>INDEX(매매지수!$35:$35,1,MATCH(E$1,매매지수!$1:$1,0))/E30*100</f>
        <v>93.918326873184967</v>
      </c>
      <c r="F47" s="1210">
        <f>INDEX(매매지수!$35:$35,1,MATCH(F$1,매매지수!$1:$1,0))/F30*100</f>
        <v>94.887756913649739</v>
      </c>
      <c r="G47" s="1210">
        <f>INDEX(매매지수!$35:$35,1,MATCH(G$1,매매지수!$1:$1,0))/G30*100</f>
        <v>95.136234936848183</v>
      </c>
      <c r="H47" s="1210">
        <f>INDEX(매매지수!$35:$35,1,MATCH(H$1,매매지수!$1:$1,0))/H30*100</f>
        <v>95.335872779701319</v>
      </c>
      <c r="I47" s="1210">
        <f>INDEX(매매지수!$35:$35,1,MATCH(I$1,매매지수!$1:$1,0))/I30*100</f>
        <v>95.657030064687376</v>
      </c>
      <c r="J47" s="1210">
        <f>INDEX(매매지수!$35:$35,1,MATCH(J$1,매매지수!$1:$1,0))/J30*100</f>
        <v>95.635556173930809</v>
      </c>
      <c r="K47" s="1210">
        <f>INDEX(매매지수!$35:$35,1,MATCH(K$1,매매지수!$1:$1,0))/K30*100</f>
        <v>96.603289382154884</v>
      </c>
      <c r="L47" s="1210">
        <f>INDEX(매매지수!$35:$35,1,MATCH(L$1,매매지수!$1:$1,0))/L30*100</f>
        <v>97.572310157365791</v>
      </c>
      <c r="M47" s="1210">
        <f>INDEX(매매지수!$35:$35,1,MATCH(M$1,매매지수!$1:$1,0))/M30*100</f>
        <v>98.381071545597663</v>
      </c>
      <c r="N47" s="1210">
        <f>INDEX(매매지수!$35:$35,1,MATCH(N$1,매매지수!$1:$1,0))/N30*100</f>
        <v>98.428233465921934</v>
      </c>
      <c r="O47" s="1210">
        <f>INDEX(매매지수!$35:$35,1,MATCH(O$1,매매지수!$1:$1,0))/O30*100</f>
        <v>98.616061275777554</v>
      </c>
      <c r="P47" s="1210">
        <f>INDEX(매매지수!$35:$35,1,MATCH(P$1,매매지수!$1:$1,0))/P30*100</f>
        <v>98.252628905717927</v>
      </c>
      <c r="Q47" s="1220">
        <f>INDEX(매매지수!$35:$35,1,MATCH(Q$1,매매지수!$1:$1,0))/Q30*100</f>
        <v>98.426755577054408</v>
      </c>
      <c r="R47" s="1220">
        <f>INDEX(매매지수!$35:$35,1,MATCH(R$1,매매지수!$1:$1,0))/R30*100</f>
        <v>98.543718100186368</v>
      </c>
      <c r="S47" s="1220">
        <f>INDEX(매매지수!$35:$35,1,MATCH(S$1,매매지수!$1:$1,0))/S30*100</f>
        <v>98.490458024268818</v>
      </c>
      <c r="T47" s="1220">
        <f>INDEX(매매지수!$35:$35,1,MATCH(T$1,매매지수!$1:$1,0))/T30*100</f>
        <v>98.783575474378964</v>
      </c>
      <c r="U47" s="1220">
        <f>INDEX(매매지수!$35:$35,1,MATCH(U$1,매매지수!$1:$1,0))/U30*100</f>
        <v>99.225159792657465</v>
      </c>
      <c r="V47" s="1220">
        <f>INDEX(매매지수!$35:$35,1,MATCH(V$1,매매지수!$1:$1,0))/V30*100</f>
        <v>99.327760319736129</v>
      </c>
      <c r="W47" s="1220">
        <f>INDEX(매매지수!$35:$35,1,MATCH(W$1,매매지수!$1:$1,0))/W30*100</f>
        <v>98.905252041812659</v>
      </c>
      <c r="X47" s="1220">
        <f>INDEX(매매지수!$35:$35,1,MATCH(X$1,매매지수!$1:$1,0))/X30*100</f>
        <v>99.372848740213001</v>
      </c>
      <c r="Y47" s="1220">
        <f>INDEX(매매지수!$35:$35,1,MATCH(Y$1,매매지수!$1:$1,0))/Y30*100</f>
        <v>100</v>
      </c>
      <c r="Z47" s="1220">
        <f>INDEX(매매지수!$35:$35,1,MATCH(Z$1,매매지수!$1:$1,0))/Z30*100</f>
        <v>100.55682551818504</v>
      </c>
      <c r="AA47" s="1220">
        <f>INDEX(매매지수!$35:$35,1,MATCH(AA$1,매매지수!$1:$1,0))/AA30*100</f>
        <v>100.26753770652073</v>
      </c>
      <c r="AB47" s="1220">
        <f>INDEX(매매지수!$35:$35,1,MATCH(AB$1,매매지수!$1:$1,0))/AB30*100</f>
        <v>100.18700445417214</v>
      </c>
      <c r="AC47" s="1220">
        <f>INDEX(매매지수!$35:$35,1,MATCH(AC$1,매매지수!$1:$1,0))/AC30*100</f>
        <v>100.61540360515831</v>
      </c>
      <c r="AD47" s="1220">
        <f>INDEX(매매지수!$35:$35,1,MATCH(AD$1,매매지수!$1:$1,0))/AD30*100</f>
        <v>100.87881414416229</v>
      </c>
      <c r="AE47" s="1220">
        <f>INDEX(매매지수!$35:$35,1,MATCH(AE$1,매매지수!$1:$1,0))/AE30*100</f>
        <v>101.13299559710384</v>
      </c>
      <c r="AF47" s="1220">
        <f>INDEX(매매지수!$35:$35,1,MATCH(AF$1,매매지수!$1:$1,0))/AF30*100</f>
        <v>101.52997330941996</v>
      </c>
      <c r="AG47" s="1220">
        <f>INDEX(매매지수!$35:$35,1,MATCH(AG$1,매매지수!$1:$1,0))/AG30*100</f>
        <v>101.4472638474613</v>
      </c>
    </row>
    <row r="48" spans="1:33" s="1210" customFormat="1">
      <c r="A48" s="1210" t="s">
        <v>1427</v>
      </c>
      <c r="B48" s="1212" t="s">
        <v>553</v>
      </c>
      <c r="C48" s="1210">
        <f>INDEX(매매지수!$36:$36,1,MATCH(C$1,매매지수!$1:$1,0))/C31*100</f>
        <v>93.766766453867987</v>
      </c>
      <c r="D48" s="1210">
        <f>INDEX(매매지수!$36:$36,1,MATCH(D$1,매매지수!$1:$1,0))/D31*100</f>
        <v>94.171730828172556</v>
      </c>
      <c r="E48" s="1210">
        <f>INDEX(매매지수!$36:$36,1,MATCH(E$1,매매지수!$1:$1,0))/E31*100</f>
        <v>94.649077189035381</v>
      </c>
      <c r="F48" s="1210">
        <f>INDEX(매매지수!$36:$36,1,MATCH(F$1,매매지수!$1:$1,0))/F31*100</f>
        <v>96.115592933421652</v>
      </c>
      <c r="G48" s="1210">
        <f>INDEX(매매지수!$36:$36,1,MATCH(G$1,매매지수!$1:$1,0))/G31*100</f>
        <v>96.344495240042122</v>
      </c>
      <c r="H48" s="1210">
        <f>INDEX(매매지수!$36:$36,1,MATCH(H$1,매매지수!$1:$1,0))/H31*100</f>
        <v>96.92916623103585</v>
      </c>
      <c r="I48" s="1210">
        <f>INDEX(매매지수!$36:$36,1,MATCH(I$1,매매지수!$1:$1,0))/I31*100</f>
        <v>97.15279240582268</v>
      </c>
      <c r="J48" s="1210">
        <f>INDEX(매매지수!$36:$36,1,MATCH(J$1,매매지수!$1:$1,0))/J31*100</f>
        <v>97.424705254681513</v>
      </c>
      <c r="K48" s="1210">
        <f>INDEX(매매지수!$36:$36,1,MATCH(K$1,매매지수!$1:$1,0))/K31*100</f>
        <v>98.845884011004841</v>
      </c>
      <c r="L48" s="1210">
        <f>INDEX(매매지수!$36:$36,1,MATCH(L$1,매매지수!$1:$1,0))/L31*100</f>
        <v>100.12312222945239</v>
      </c>
      <c r="M48" s="1210">
        <f>INDEX(매매지수!$36:$36,1,MATCH(M$1,매매지수!$1:$1,0))/M31*100</f>
        <v>100.79160450157761</v>
      </c>
      <c r="N48" s="1210">
        <f>INDEX(매매지수!$36:$36,1,MATCH(N$1,매매지수!$1:$1,0))/N31*100</f>
        <v>101.22281431971788</v>
      </c>
      <c r="O48" s="1210">
        <f>INDEX(매매지수!$36:$36,1,MATCH(O$1,매매지수!$1:$1,0))/O31*100</f>
        <v>101.56233679220361</v>
      </c>
      <c r="P48" s="1210">
        <f>INDEX(매매지수!$36:$36,1,MATCH(P$1,매매지수!$1:$1,0))/P31*100</f>
        <v>101.20620207761257</v>
      </c>
      <c r="Q48" s="1220">
        <f>INDEX(매매지수!$36:$36,1,MATCH(Q$1,매매지수!$1:$1,0))/Q31*100</f>
        <v>101.95052494004206</v>
      </c>
      <c r="R48" s="1220">
        <f>INDEX(매매지수!$36:$36,1,MATCH(R$1,매매지수!$1:$1,0))/R31*100</f>
        <v>102.08679053728022</v>
      </c>
      <c r="S48" s="1220">
        <f>INDEX(매매지수!$36:$36,1,MATCH(S$1,매매지수!$1:$1,0))/S31*100</f>
        <v>101.69262622214663</v>
      </c>
      <c r="T48" s="1220">
        <f>INDEX(매매지수!$36:$36,1,MATCH(T$1,매매지수!$1:$1,0))/T31*100</f>
        <v>101.81032805760377</v>
      </c>
      <c r="U48" s="1220">
        <f>INDEX(매매지수!$36:$36,1,MATCH(U$1,매매지수!$1:$1,0))/U31*100</f>
        <v>101.89648435928964</v>
      </c>
      <c r="V48" s="1220">
        <f>INDEX(매매지수!$36:$36,1,MATCH(V$1,매매지수!$1:$1,0))/V31*100</f>
        <v>101.34799740565563</v>
      </c>
      <c r="W48" s="1220">
        <f>INDEX(매매지수!$36:$36,1,MATCH(W$1,매매지수!$1:$1,0))/W31*100</f>
        <v>100.17246464686713</v>
      </c>
      <c r="X48" s="1220">
        <f>INDEX(매매지수!$36:$36,1,MATCH(X$1,매매지수!$1:$1,0))/X31*100</f>
        <v>100.03013078013258</v>
      </c>
      <c r="Y48" s="1220">
        <f>INDEX(매매지수!$36:$36,1,MATCH(Y$1,매매지수!$1:$1,0))/Y31*100</f>
        <v>100</v>
      </c>
      <c r="Z48" s="1220">
        <f>INDEX(매매지수!$36:$36,1,MATCH(Z$1,매매지수!$1:$1,0))/Z31*100</f>
        <v>99.276217986589828</v>
      </c>
      <c r="AA48" s="1220">
        <f>INDEX(매매지수!$36:$36,1,MATCH(AA$1,매매지수!$1:$1,0))/AA31*100</f>
        <v>98.093946646811759</v>
      </c>
      <c r="AB48" s="1220">
        <f>INDEX(매매지수!$36:$36,1,MATCH(AB$1,매매지수!$1:$1,0))/AB31*100</f>
        <v>97.851013359005549</v>
      </c>
      <c r="AC48" s="1220">
        <f>INDEX(매매지수!$36:$36,1,MATCH(AC$1,매매지수!$1:$1,0))/AC31*100</f>
        <v>97.593021998810187</v>
      </c>
      <c r="AD48" s="1220">
        <f>INDEX(매매지수!$36:$36,1,MATCH(AD$1,매매지수!$1:$1,0))/AD31*100</f>
        <v>97.805931292124995</v>
      </c>
      <c r="AE48" s="1220">
        <f>INDEX(매매지수!$36:$36,1,MATCH(AE$1,매매지수!$1:$1,0))/AE31*100</f>
        <v>97.803225121592192</v>
      </c>
      <c r="AF48" s="1220">
        <f>INDEX(매매지수!$36:$36,1,MATCH(AF$1,매매지수!$1:$1,0))/AF31*100</f>
        <v>97.700960462311315</v>
      </c>
      <c r="AG48" s="1220">
        <f>INDEX(매매지수!$36:$36,1,MATCH(AG$1,매매지수!$1:$1,0))/AG31*100</f>
        <v>97.483665026156118</v>
      </c>
    </row>
    <row r="49" spans="1:33" s="1210" customFormat="1">
      <c r="A49" s="1210" t="s">
        <v>1427</v>
      </c>
      <c r="B49" s="1212" t="s">
        <v>554</v>
      </c>
      <c r="C49" s="1210">
        <f>INDEX(매매지수!$37:$37,1,MATCH(C$1,매매지수!$1:$1,0))/C32*100</f>
        <v>94.990009104759025</v>
      </c>
      <c r="D49" s="1210">
        <f>INDEX(매매지수!$37:$37,1,MATCH(D$1,매매지수!$1:$1,0))/D32*100</f>
        <v>94.315677656899439</v>
      </c>
      <c r="E49" s="1210">
        <f>INDEX(매매지수!$37:$37,1,MATCH(E$1,매매지수!$1:$1,0))/E32*100</f>
        <v>94.769167610256758</v>
      </c>
      <c r="F49" s="1210">
        <f>INDEX(매매지수!$37:$37,1,MATCH(F$1,매매지수!$1:$1,0))/F32*100</f>
        <v>95.545247493405626</v>
      </c>
      <c r="G49" s="1210">
        <f>INDEX(매매지수!$37:$37,1,MATCH(G$1,매매지수!$1:$1,0))/G32*100</f>
        <v>96.249042760250632</v>
      </c>
      <c r="H49" s="1210">
        <f>INDEX(매매지수!$37:$37,1,MATCH(H$1,매매지수!$1:$1,0))/H32*100</f>
        <v>96.960493001833896</v>
      </c>
      <c r="I49" s="1210">
        <f>INDEX(매매지수!$37:$37,1,MATCH(I$1,매매지수!$1:$1,0))/I32*100</f>
        <v>96.644108738890935</v>
      </c>
      <c r="J49" s="1210">
        <f>INDEX(매매지수!$37:$37,1,MATCH(J$1,매매지수!$1:$1,0))/J32*100</f>
        <v>96.336738618442851</v>
      </c>
      <c r="K49" s="1210">
        <f>INDEX(매매지수!$37:$37,1,MATCH(K$1,매매지수!$1:$1,0))/K32*100</f>
        <v>97.198310674056231</v>
      </c>
      <c r="L49" s="1210">
        <f>INDEX(매매지수!$37:$37,1,MATCH(L$1,매매지수!$1:$1,0))/L32*100</f>
        <v>98.069120280857305</v>
      </c>
      <c r="M49" s="1210">
        <f>INDEX(매매지수!$37:$37,1,MATCH(M$1,매매지수!$1:$1,0))/M32*100</f>
        <v>99.137186578041749</v>
      </c>
      <c r="N49" s="1210">
        <f>INDEX(매매지수!$37:$37,1,MATCH(N$1,매매지수!$1:$1,0))/N32*100</f>
        <v>100.12063325867446</v>
      </c>
      <c r="O49" s="1210">
        <f>INDEX(매매지수!$37:$37,1,MATCH(O$1,매매지수!$1:$1,0))/O32*100</f>
        <v>100.17973430965172</v>
      </c>
      <c r="P49" s="1210">
        <f>INDEX(매매지수!$37:$37,1,MATCH(P$1,매매지수!$1:$1,0))/P32*100</f>
        <v>99.618872797899655</v>
      </c>
      <c r="Q49" s="1220">
        <f>INDEX(매매지수!$37:$37,1,MATCH(Q$1,매매지수!$1:$1,0))/Q32*100</f>
        <v>99.898659460314633</v>
      </c>
      <c r="R49" s="1220">
        <f>INDEX(매매지수!$37:$37,1,MATCH(R$1,매매지수!$1:$1,0))/R32*100</f>
        <v>100.06055811105188</v>
      </c>
      <c r="S49" s="1220">
        <f>INDEX(매매지수!$37:$37,1,MATCH(S$1,매매지수!$1:$1,0))/S32*100</f>
        <v>100.18378645126435</v>
      </c>
      <c r="T49" s="1220">
        <f>INDEX(매매지수!$37:$37,1,MATCH(T$1,매매지수!$1:$1,0))/T32*100</f>
        <v>100.75324046583138</v>
      </c>
      <c r="U49" s="1220">
        <f>INDEX(매매지수!$37:$37,1,MATCH(U$1,매매지수!$1:$1,0))/U32*100</f>
        <v>100.98402696094719</v>
      </c>
      <c r="V49" s="1220">
        <f>INDEX(매매지수!$37:$37,1,MATCH(V$1,매매지수!$1:$1,0))/V32*100</f>
        <v>100.32436900063379</v>
      </c>
      <c r="W49" s="1220">
        <f>INDEX(매매지수!$37:$37,1,MATCH(W$1,매매지수!$1:$1,0))/W32*100</f>
        <v>99.678065252667608</v>
      </c>
      <c r="X49" s="1220">
        <f>INDEX(매매지수!$37:$37,1,MATCH(X$1,매매지수!$1:$1,0))/X32*100</f>
        <v>99.894967584289006</v>
      </c>
      <c r="Y49" s="1220">
        <f>INDEX(매매지수!$37:$37,1,MATCH(Y$1,매매지수!$1:$1,0))/Y32*100</f>
        <v>100</v>
      </c>
      <c r="Z49" s="1220">
        <f>INDEX(매매지수!$37:$37,1,MATCH(Z$1,매매지수!$1:$1,0))/Z32*100</f>
        <v>99.755104170481786</v>
      </c>
      <c r="AA49" s="1220">
        <f>INDEX(매매지수!$37:$37,1,MATCH(AA$1,매매지수!$1:$1,0))/AA32*100</f>
        <v>99.303966722395373</v>
      </c>
      <c r="AB49" s="1220">
        <f>INDEX(매매지수!$37:$37,1,MATCH(AB$1,매매지수!$1:$1,0))/AB32*100</f>
        <v>98.900632014768576</v>
      </c>
      <c r="AC49" s="1220">
        <f>INDEX(매매지수!$37:$37,1,MATCH(AC$1,매매지수!$1:$1,0))/AC32*100</f>
        <v>98.870194086539428</v>
      </c>
      <c r="AD49" s="1220">
        <f>INDEX(매매지수!$37:$37,1,MATCH(AD$1,매매지수!$1:$1,0))/AD32*100</f>
        <v>98.776001808084501</v>
      </c>
      <c r="AE49" s="1220">
        <f>INDEX(매매지수!$37:$37,1,MATCH(AE$1,매매지수!$1:$1,0))/AE32*100</f>
        <v>98.831075799907325</v>
      </c>
      <c r="AF49" s="1220">
        <f>INDEX(매매지수!$37:$37,1,MATCH(AF$1,매매지수!$1:$1,0))/AF32*100</f>
        <v>98.874571378516222</v>
      </c>
      <c r="AG49" s="1220">
        <f>INDEX(매매지수!$37:$37,1,MATCH(AG$1,매매지수!$1:$1,0))/AG32*100</f>
        <v>98.464813543004681</v>
      </c>
    </row>
    <row r="50" spans="1:33" s="1210" customFormat="1">
      <c r="A50" s="1210" t="s">
        <v>1427</v>
      </c>
      <c r="B50" s="1212" t="s">
        <v>555</v>
      </c>
      <c r="C50" s="1210">
        <f>INDEX(매매지수!$38:$38,1,MATCH(C$1,매매지수!$1:$1,0))/C33*100</f>
        <v>94.445778262953738</v>
      </c>
      <c r="D50" s="1210">
        <f>INDEX(매매지수!$38:$38,1,MATCH(D$1,매매지수!$1:$1,0))/D33*100</f>
        <v>94.029238365356775</v>
      </c>
      <c r="E50" s="1210">
        <f>INDEX(매매지수!$38:$38,1,MATCH(E$1,매매지수!$1:$1,0))/E33*100</f>
        <v>94.332290420463977</v>
      </c>
      <c r="F50" s="1210">
        <f>INDEX(매매지수!$38:$38,1,MATCH(F$1,매매지수!$1:$1,0))/F33*100</f>
        <v>94.863443547265305</v>
      </c>
      <c r="G50" s="1210">
        <f>INDEX(매매지수!$38:$38,1,MATCH(G$1,매매지수!$1:$1,0))/G33*100</f>
        <v>94.823850877811239</v>
      </c>
      <c r="H50" s="1210">
        <f>INDEX(매매지수!$38:$38,1,MATCH(H$1,매매지수!$1:$1,0))/H33*100</f>
        <v>95.261618168156133</v>
      </c>
      <c r="I50" s="1210">
        <f>INDEX(매매지수!$38:$38,1,MATCH(I$1,매매지수!$1:$1,0))/I33*100</f>
        <v>95.108058507927126</v>
      </c>
      <c r="J50" s="1210">
        <f>INDEX(매매지수!$38:$38,1,MATCH(J$1,매매지수!$1:$1,0))/J33*100</f>
        <v>94.90670866050462</v>
      </c>
      <c r="K50" s="1210">
        <f>INDEX(매매지수!$38:$38,1,MATCH(K$1,매매지수!$1:$1,0))/K33*100</f>
        <v>95.623135638142713</v>
      </c>
      <c r="L50" s="1210">
        <f>INDEX(매매지수!$38:$38,1,MATCH(L$1,매매지수!$1:$1,0))/L33*100</f>
        <v>96.417266104440543</v>
      </c>
      <c r="M50" s="1210">
        <f>INDEX(매매지수!$38:$38,1,MATCH(M$1,매매지수!$1:$1,0))/M33*100</f>
        <v>97.148752578631175</v>
      </c>
      <c r="N50" s="1210">
        <f>INDEX(매매지수!$38:$38,1,MATCH(N$1,매매지수!$1:$1,0))/N33*100</f>
        <v>97.509837970293191</v>
      </c>
      <c r="O50" s="1210">
        <f>INDEX(매매지수!$38:$38,1,MATCH(O$1,매매지수!$1:$1,0))/O33*100</f>
        <v>97.636526591431178</v>
      </c>
      <c r="P50" s="1210">
        <f>INDEX(매매지수!$38:$38,1,MATCH(P$1,매매지수!$1:$1,0))/P33*100</f>
        <v>97.319991090498021</v>
      </c>
      <c r="Q50" s="1220">
        <f>INDEX(매매지수!$38:$38,1,MATCH(Q$1,매매지수!$1:$1,0))/Q33*100</f>
        <v>97.920944664886605</v>
      </c>
      <c r="R50" s="1220">
        <f>INDEX(매매지수!$38:$38,1,MATCH(R$1,매매지수!$1:$1,0))/R33*100</f>
        <v>98.174772045884822</v>
      </c>
      <c r="S50" s="1220">
        <f>INDEX(매매지수!$38:$38,1,MATCH(S$1,매매지수!$1:$1,0))/S33*100</f>
        <v>97.965000577560346</v>
      </c>
      <c r="T50" s="1220">
        <f>INDEX(매매지수!$38:$38,1,MATCH(T$1,매매지수!$1:$1,0))/T33*100</f>
        <v>98.368460204310836</v>
      </c>
      <c r="U50" s="1220">
        <f>INDEX(매매지수!$38:$38,1,MATCH(U$1,매매지수!$1:$1,0))/U33*100</f>
        <v>99.077861711390653</v>
      </c>
      <c r="V50" s="1220">
        <f>INDEX(매매지수!$38:$38,1,MATCH(V$1,매매지수!$1:$1,0))/V33*100</f>
        <v>99.174299873918898</v>
      </c>
      <c r="W50" s="1220">
        <f>INDEX(매매지수!$38:$38,1,MATCH(W$1,매매지수!$1:$1,0))/W33*100</f>
        <v>98.85691264856041</v>
      </c>
      <c r="X50" s="1220">
        <f>INDEX(매매지수!$38:$38,1,MATCH(X$1,매매지수!$1:$1,0))/X33*100</f>
        <v>99.13417542523915</v>
      </c>
      <c r="Y50" s="1220">
        <f>INDEX(매매지수!$38:$38,1,MATCH(Y$1,매매지수!$1:$1,0))/Y33*100</f>
        <v>100</v>
      </c>
      <c r="Z50" s="1220">
        <f>INDEX(매매지수!$38:$38,1,MATCH(Z$1,매매지수!$1:$1,0))/Z33*100</f>
        <v>100.24674050835114</v>
      </c>
      <c r="AA50" s="1220">
        <f>INDEX(매매지수!$38:$38,1,MATCH(AA$1,매매지수!$1:$1,0))/AA33*100</f>
        <v>100.1192981342903</v>
      </c>
      <c r="AB50" s="1220">
        <f>INDEX(매매지수!$38:$38,1,MATCH(AB$1,매매지수!$1:$1,0))/AB33*100</f>
        <v>99.98424029647876</v>
      </c>
      <c r="AC50" s="1220">
        <f>INDEX(매매지수!$38:$38,1,MATCH(AC$1,매매지수!$1:$1,0))/AC33*100</f>
        <v>100.26521067398582</v>
      </c>
      <c r="AD50" s="1220">
        <f>INDEX(매매지수!$38:$38,1,MATCH(AD$1,매매지수!$1:$1,0))/AD33*100</f>
        <v>100.94439865670664</v>
      </c>
      <c r="AE50" s="1220">
        <f>INDEX(매매지수!$38:$38,1,MATCH(AE$1,매매지수!$1:$1,0))/AE33*100</f>
        <v>101.50953811550121</v>
      </c>
      <c r="AF50" s="1220">
        <f>INDEX(매매지수!$38:$38,1,MATCH(AF$1,매매지수!$1:$1,0))/AF33*100</f>
        <v>101.95401771556672</v>
      </c>
      <c r="AG50" s="1220">
        <f>INDEX(매매지수!$38:$38,1,MATCH(AG$1,매매지수!$1:$1,0))/AG33*100</f>
        <v>102.54710037898549</v>
      </c>
    </row>
    <row r="51" spans="1:33" s="1210" customFormat="1">
      <c r="A51" s="1210" t="s">
        <v>1427</v>
      </c>
      <c r="B51" s="1212" t="s">
        <v>556</v>
      </c>
      <c r="C51" s="1210">
        <f>INDEX(매매지수!$39:$39,1,MATCH(C$1,매매지수!$1:$1,0))/C34*100</f>
        <v>88.44998068940572</v>
      </c>
      <c r="D51" s="1210">
        <f>INDEX(매매지수!$39:$39,1,MATCH(D$1,매매지수!$1:$1,0))/D34*100</f>
        <v>89.575753878556625</v>
      </c>
      <c r="E51" s="1210">
        <f>INDEX(매매지수!$39:$39,1,MATCH(E$1,매매지수!$1:$1,0))/E34*100</f>
        <v>92.01331752542788</v>
      </c>
      <c r="F51" s="1210">
        <f>INDEX(매매지수!$39:$39,1,MATCH(F$1,매매지수!$1:$1,0))/F34*100</f>
        <v>97.005599666171449</v>
      </c>
      <c r="G51" s="1210">
        <f>INDEX(매매지수!$39:$39,1,MATCH(G$1,매매지수!$1:$1,0))/G34*100</f>
        <v>97.481050714161626</v>
      </c>
      <c r="H51" s="1210">
        <f>INDEX(매매지수!$39:$39,1,MATCH(H$1,매매지수!$1:$1,0))/H34*100</f>
        <v>98.394649598514349</v>
      </c>
      <c r="I51" s="1210">
        <f>INDEX(매매지수!$39:$39,1,MATCH(I$1,매매지수!$1:$1,0))/I34*100</f>
        <v>98.654131792644733</v>
      </c>
      <c r="J51" s="1210">
        <f>INDEX(매매지수!$39:$39,1,MATCH(J$1,매매지수!$1:$1,0))/J34*100</f>
        <v>98.953577285036715</v>
      </c>
      <c r="K51" s="1210">
        <f>INDEX(매매지수!$39:$39,1,MATCH(K$1,매매지수!$1:$1,0))/K34*100</f>
        <v>100.33833399643714</v>
      </c>
      <c r="L51" s="1210">
        <f>INDEX(매매지수!$39:$39,1,MATCH(L$1,매매지수!$1:$1,0))/L34*100</f>
        <v>101.30588505042874</v>
      </c>
      <c r="M51" s="1210">
        <f>INDEX(매매지수!$39:$39,1,MATCH(M$1,매매지수!$1:$1,0))/M34*100</f>
        <v>101.77206518767852</v>
      </c>
      <c r="N51" s="1210">
        <f>INDEX(매매지수!$39:$39,1,MATCH(N$1,매매지수!$1:$1,0))/N34*100</f>
        <v>101.64054461503042</v>
      </c>
      <c r="O51" s="1210">
        <f>INDEX(매매지수!$39:$39,1,MATCH(O$1,매매지수!$1:$1,0))/O34*100</f>
        <v>101.44960869754145</v>
      </c>
      <c r="P51" s="1210">
        <f>INDEX(매매지수!$39:$39,1,MATCH(P$1,매매지수!$1:$1,0))/P34*100</f>
        <v>101.0069212482498</v>
      </c>
      <c r="Q51" s="1220">
        <f>INDEX(매매지수!$39:$39,1,MATCH(Q$1,매매지수!$1:$1,0))/Q34*100</f>
        <v>101.5669385659062</v>
      </c>
      <c r="R51" s="1220">
        <f>INDEX(매매지수!$39:$39,1,MATCH(R$1,매매지수!$1:$1,0))/R34*100</f>
        <v>101.44154268717101</v>
      </c>
      <c r="S51" s="1220">
        <f>INDEX(매매지수!$39:$39,1,MATCH(S$1,매매지수!$1:$1,0))/S34*100</f>
        <v>100.99557297341086</v>
      </c>
      <c r="T51" s="1220">
        <f>INDEX(매매지수!$39:$39,1,MATCH(T$1,매매지수!$1:$1,0))/T34*100</f>
        <v>100.99451680624509</v>
      </c>
      <c r="U51" s="1220">
        <f>INDEX(매매지수!$39:$39,1,MATCH(U$1,매매지수!$1:$1,0))/U34*100</f>
        <v>101.00350111148593</v>
      </c>
      <c r="V51" s="1220">
        <f>INDEX(매매지수!$39:$39,1,MATCH(V$1,매매지수!$1:$1,0))/V34*100</f>
        <v>100.34350767404132</v>
      </c>
      <c r="W51" s="1220">
        <f>INDEX(매매지수!$39:$39,1,MATCH(W$1,매매지수!$1:$1,0))/W34*100</f>
        <v>99.42861598158153</v>
      </c>
      <c r="X51" s="1220">
        <f>INDEX(매매지수!$39:$39,1,MATCH(X$1,매매지수!$1:$1,0))/X34*100</f>
        <v>99.659578323051619</v>
      </c>
      <c r="Y51" s="1220">
        <f>INDEX(매매지수!$39:$39,1,MATCH(Y$1,매매지수!$1:$1,0))/Y34*100</f>
        <v>100</v>
      </c>
      <c r="Z51" s="1220">
        <f>INDEX(매매지수!$39:$39,1,MATCH(Z$1,매매지수!$1:$1,0))/Z34*100</f>
        <v>99.692578140138409</v>
      </c>
      <c r="AA51" s="1220">
        <f>INDEX(매매지수!$39:$39,1,MATCH(AA$1,매매지수!$1:$1,0))/AA34*100</f>
        <v>98.874803998382816</v>
      </c>
      <c r="AB51" s="1220">
        <f>INDEX(매매지수!$39:$39,1,MATCH(AB$1,매매지수!$1:$1,0))/AB34*100</f>
        <v>98.384696687152058</v>
      </c>
      <c r="AC51" s="1220">
        <f>INDEX(매매지수!$39:$39,1,MATCH(AC$1,매매지수!$1:$1,0))/AC34*100</f>
        <v>98.986869912924107</v>
      </c>
      <c r="AD51" s="1220">
        <f>INDEX(매매지수!$39:$39,1,MATCH(AD$1,매매지수!$1:$1,0))/AD34*100</f>
        <v>99.445283941132971</v>
      </c>
      <c r="AE51" s="1220">
        <f>INDEX(매매지수!$39:$39,1,MATCH(AE$1,매매지수!$1:$1,0))/AE34*100</f>
        <v>99.749802493770716</v>
      </c>
      <c r="AF51" s="1220">
        <f>INDEX(매매지수!$39:$39,1,MATCH(AF$1,매매지수!$1:$1,0))/AF34*100</f>
        <v>99.91794048737944</v>
      </c>
      <c r="AG51" s="1220">
        <f>INDEX(매매지수!$39:$39,1,MATCH(AG$1,매매지수!$1:$1,0))/AG34*100</f>
        <v>99.643157148327361</v>
      </c>
    </row>
    <row r="52" spans="1:33" s="1210" customFormat="1">
      <c r="A52" s="1210" t="s">
        <v>1427</v>
      </c>
      <c r="B52" s="1212" t="s">
        <v>557</v>
      </c>
      <c r="C52" s="1210">
        <f>INDEX(매매지수!$40:$40,1,MATCH(C$1,매매지수!$1:$1,0))/C35*100</f>
        <v>95.069424895801177</v>
      </c>
      <c r="D52" s="1210">
        <f>INDEX(매매지수!$40:$40,1,MATCH(D$1,매매지수!$1:$1,0))/D35*100</f>
        <v>95.267281229222448</v>
      </c>
      <c r="E52" s="1210">
        <f>INDEX(매매지수!$40:$40,1,MATCH(E$1,매매지수!$1:$1,0))/E35*100</f>
        <v>95.274947469910614</v>
      </c>
      <c r="F52" s="1210">
        <f>INDEX(매매지수!$40:$40,1,MATCH(F$1,매매지수!$1:$1,0))/F35*100</f>
        <v>95.192978029854288</v>
      </c>
      <c r="G52" s="1210">
        <f>INDEX(매매지수!$40:$40,1,MATCH(G$1,매매지수!$1:$1,0))/G35*100</f>
        <v>95.00776385770574</v>
      </c>
      <c r="H52" s="1210">
        <f>INDEX(매매지수!$40:$40,1,MATCH(H$1,매매지수!$1:$1,0))/H35*100</f>
        <v>94.954267318209716</v>
      </c>
      <c r="I52" s="1210">
        <f>INDEX(매매지수!$40:$40,1,MATCH(I$1,매매지수!$1:$1,0))/I35*100</f>
        <v>95.067769550266334</v>
      </c>
      <c r="J52" s="1210">
        <f>INDEX(매매지수!$40:$40,1,MATCH(J$1,매매지수!$1:$1,0))/J35*100</f>
        <v>95.217379267232559</v>
      </c>
      <c r="K52" s="1210">
        <f>INDEX(매매지수!$40:$40,1,MATCH(K$1,매매지수!$1:$1,0))/K35*100</f>
        <v>95.602771056385222</v>
      </c>
      <c r="L52" s="1210">
        <f>INDEX(매매지수!$40:$40,1,MATCH(L$1,매매지수!$1:$1,0))/L35*100</f>
        <v>96.416247279336304</v>
      </c>
      <c r="M52" s="1210">
        <f>INDEX(매매지수!$40:$40,1,MATCH(M$1,매매지수!$1:$1,0))/M35*100</f>
        <v>96.904964815868311</v>
      </c>
      <c r="N52" s="1210">
        <f>INDEX(매매지수!$40:$40,1,MATCH(N$1,매매지수!$1:$1,0))/N35*100</f>
        <v>97.126596312067434</v>
      </c>
      <c r="O52" s="1210">
        <f>INDEX(매매지수!$40:$40,1,MATCH(O$1,매매지수!$1:$1,0))/O35*100</f>
        <v>97.354803516738173</v>
      </c>
      <c r="P52" s="1210">
        <f>INDEX(매매지수!$40:$40,1,MATCH(P$1,매매지수!$1:$1,0))/P35*100</f>
        <v>98.252566825143788</v>
      </c>
      <c r="Q52" s="1220">
        <f>INDEX(매매지수!$40:$40,1,MATCH(Q$1,매매지수!$1:$1,0))/Q35*100</f>
        <v>99.257373361323204</v>
      </c>
      <c r="R52" s="1220">
        <f>INDEX(매매지수!$40:$40,1,MATCH(R$1,매매지수!$1:$1,0))/R35*100</f>
        <v>99.623242083522385</v>
      </c>
      <c r="S52" s="1220">
        <f>INDEX(매매지수!$40:$40,1,MATCH(S$1,매매지수!$1:$1,0))/S35*100</f>
        <v>100.41950460340709</v>
      </c>
      <c r="T52" s="1220">
        <f>INDEX(매매지수!$40:$40,1,MATCH(T$1,매매지수!$1:$1,0))/T35*100</f>
        <v>100.70841106962179</v>
      </c>
      <c r="U52" s="1220">
        <f>INDEX(매매지수!$40:$40,1,MATCH(U$1,매매지수!$1:$1,0))/U35*100</f>
        <v>101.0388477871962</v>
      </c>
      <c r="V52" s="1220">
        <f>INDEX(매매지수!$40:$40,1,MATCH(V$1,매매지수!$1:$1,0))/V35*100</f>
        <v>100.40129265327644</v>
      </c>
      <c r="W52" s="1220">
        <f>INDEX(매매지수!$40:$40,1,MATCH(W$1,매매지수!$1:$1,0))/W35*100</f>
        <v>99.639136030693052</v>
      </c>
      <c r="X52" s="1220">
        <f>INDEX(매매지수!$40:$40,1,MATCH(X$1,매매지수!$1:$1,0))/X35*100</f>
        <v>99.642522428626407</v>
      </c>
      <c r="Y52" s="1220">
        <f>INDEX(매매지수!$40:$40,1,MATCH(Y$1,매매지수!$1:$1,0))/Y35*100</f>
        <v>100</v>
      </c>
      <c r="Z52" s="1220">
        <f>INDEX(매매지수!$40:$40,1,MATCH(Z$1,매매지수!$1:$1,0))/Z35*100</f>
        <v>99.948928809304903</v>
      </c>
      <c r="AA52" s="1220">
        <f>INDEX(매매지수!$40:$40,1,MATCH(AA$1,매매지수!$1:$1,0))/AA35*100</f>
        <v>99.326219663897419</v>
      </c>
      <c r="AB52" s="1220">
        <f>INDEX(매매지수!$40:$40,1,MATCH(AB$1,매매지수!$1:$1,0))/AB35*100</f>
        <v>98.855671967742026</v>
      </c>
      <c r="AC52" s="1220">
        <f>INDEX(매매지수!$40:$40,1,MATCH(AC$1,매매지수!$1:$1,0))/AC35*100</f>
        <v>99.497478651643206</v>
      </c>
      <c r="AD52" s="1220">
        <f>INDEX(매매지수!$40:$40,1,MATCH(AD$1,매매지수!$1:$1,0))/AD35*100</f>
        <v>99.647020706892022</v>
      </c>
      <c r="AE52" s="1220">
        <f>INDEX(매매지수!$40:$40,1,MATCH(AE$1,매매지수!$1:$1,0))/AE35*100</f>
        <v>99.434269428976691</v>
      </c>
      <c r="AF52" s="1220">
        <f>INDEX(매매지수!$40:$40,1,MATCH(AF$1,매매지수!$1:$1,0))/AF35*100</f>
        <v>99.258856269284038</v>
      </c>
      <c r="AG52" s="1220">
        <f>INDEX(매매지수!$40:$40,1,MATCH(AG$1,매매지수!$1:$1,0))/AG35*100</f>
        <v>98.964489755505952</v>
      </c>
    </row>
    <row r="53" spans="1:33" s="1213" customFormat="1">
      <c r="A53" s="1213" t="s">
        <v>1428</v>
      </c>
      <c r="B53" s="1214" t="s">
        <v>516</v>
      </c>
      <c r="C53" s="1213">
        <f>INDEX(매매지수!$271:$271,1,MATCH(C$1,매매지수!$1:$1,0))/C19*100</f>
        <v>98.677128723735891</v>
      </c>
      <c r="D53" s="1213">
        <f>INDEX(매매지수!$271:$271,1,MATCH(D$1,매매지수!$1:$1,0))/D19*100</f>
        <v>98.941739100179419</v>
      </c>
      <c r="E53" s="1213">
        <f>INDEX(매매지수!$271:$271,1,MATCH(E$1,매매지수!$1:$1,0))/E19*100</f>
        <v>99.689580957579537</v>
      </c>
      <c r="F53" s="1213">
        <f>INDEX(매매지수!$271:$271,1,MATCH(F$1,매매지수!$1:$1,0))/F19*100</f>
        <v>101.0480052085053</v>
      </c>
      <c r="G53" s="1213">
        <f>INDEX(매매지수!$271:$271,1,MATCH(G$1,매매지수!$1:$1,0))/G19*100</f>
        <v>101.11781103866471</v>
      </c>
      <c r="H53" s="1213">
        <f>INDEX(매매지수!$271:$271,1,MATCH(H$1,매매지수!$1:$1,0))/H19*100</f>
        <v>101.55341336533452</v>
      </c>
      <c r="I53" s="1213">
        <f>INDEX(매매지수!$271:$271,1,MATCH(I$1,매매지수!$1:$1,0))/I19*100</f>
        <v>101.60138947363868</v>
      </c>
      <c r="J53" s="1213">
        <f>INDEX(매매지수!$271:$271,1,MATCH(J$1,매매지수!$1:$1,0))/J19*100</f>
        <v>101.55728539057411</v>
      </c>
      <c r="K53" s="1213">
        <f>INDEX(매매지수!$271:$271,1,MATCH(K$1,매매지수!$1:$1,0))/K19*100</f>
        <v>102.29469472306549</v>
      </c>
      <c r="L53" s="1213">
        <f>INDEX(매매지수!$271:$271,1,MATCH(L$1,매매지수!$1:$1,0))/L19*100</f>
        <v>102.9526848124415</v>
      </c>
      <c r="M53" s="1213">
        <f>INDEX(매매지수!$271:$271,1,MATCH(M$1,매매지수!$1:$1,0))/M19*100</f>
        <v>103.36839339944819</v>
      </c>
      <c r="N53" s="1213">
        <f>INDEX(매매지수!$271:$271,1,MATCH(N$1,매매지수!$1:$1,0))/N19*100</f>
        <v>103.14437792636058</v>
      </c>
      <c r="O53" s="1213">
        <f>INDEX(매매지수!$271:$271,1,MATCH(O$1,매매지수!$1:$1,0))/O19*100</f>
        <v>102.94697802699413</v>
      </c>
      <c r="P53" s="1213">
        <f>INDEX(매매지수!$271:$271,1,MATCH(P$1,매매지수!$1:$1,0))/P19*100</f>
        <v>102.56919731937977</v>
      </c>
      <c r="Q53" s="1221">
        <f>INDEX(매매지수!$271:$271,1,MATCH(Q$1,매매지수!$1:$1,0))/Q19*100</f>
        <v>102.68829613783454</v>
      </c>
      <c r="R53" s="1221">
        <f>INDEX(매매지수!$271:$271,1,MATCH(R$1,매매지수!$1:$1,0))/R19*100</f>
        <v>102.61913376438471</v>
      </c>
      <c r="S53" s="1221">
        <f>INDEX(매매지수!$271:$271,1,MATCH(S$1,매매지수!$1:$1,0))/S19*100</f>
        <v>102.28258302662063</v>
      </c>
      <c r="T53" s="1221">
        <f>INDEX(매매지수!$271:$271,1,MATCH(T$1,매매지수!$1:$1,0))/T19*100</f>
        <v>102.05991033245516</v>
      </c>
      <c r="U53" s="1221">
        <f>INDEX(매매지수!$271:$271,1,MATCH(U$1,매매지수!$1:$1,0))/U19*100</f>
        <v>101.85284979158382</v>
      </c>
      <c r="V53" s="1221">
        <f>INDEX(매매지수!$271:$271,1,MATCH(V$1,매매지수!$1:$1,0))/V19*100</f>
        <v>101.03557726178872</v>
      </c>
      <c r="W53" s="1221">
        <f>INDEX(매매지수!$271:$271,1,MATCH(W$1,매매지수!$1:$1,0))/W19*100</f>
        <v>100.03204263120089</v>
      </c>
      <c r="X53" s="1221">
        <f>INDEX(매매지수!$271:$271,1,MATCH(X$1,매매지수!$1:$1,0))/X19*100</f>
        <v>99.851685380799239</v>
      </c>
      <c r="Y53" s="1221">
        <f>INDEX(매매지수!$271:$271,1,MATCH(Y$1,매매지수!$1:$1,0))/Y19*100</f>
        <v>100</v>
      </c>
      <c r="Z53" s="1221">
        <f>INDEX(매매지수!$271:$271,1,MATCH(Z$1,매매지수!$1:$1,0))/Z19*100</f>
        <v>99.53271496092033</v>
      </c>
      <c r="AA53" s="1221">
        <f>INDEX(매매지수!$271:$271,1,MATCH(AA$1,매매지수!$1:$1,0))/AA19*100</f>
        <v>98.65563655755102</v>
      </c>
      <c r="AB53" s="1221">
        <f>INDEX(매매지수!$271:$271,1,MATCH(AB$1,매매지수!$1:$1,0))/AB19*100</f>
        <v>98.158898611312054</v>
      </c>
      <c r="AC53" s="1221">
        <f>INDEX(매매지수!$271:$271,1,MATCH(AC$1,매매지수!$1:$1,0))/AC19*100</f>
        <v>98.239467701643804</v>
      </c>
      <c r="AD53" s="1221">
        <f>INDEX(매매지수!$271:$271,1,MATCH(AD$1,매매지수!$1:$1,0))/AD19*100</f>
        <v>98.512563477462436</v>
      </c>
      <c r="AE53" s="1221">
        <f>INDEX(매매지수!$271:$271,1,MATCH(AE$1,매매지수!$1:$1,0))/AE19*100</f>
        <v>98.761350047510518</v>
      </c>
      <c r="AF53" s="1221">
        <f>INDEX(매매지수!$271:$271,1,MATCH(AF$1,매매지수!$1:$1,0))/AF19*100</f>
        <v>98.928606483678578</v>
      </c>
      <c r="AG53" s="1221">
        <f>INDEX(매매지수!$271:$271,1,MATCH(AG$1,매매지수!$1:$1,0))/AG19*100</f>
        <v>98.689379659519616</v>
      </c>
    </row>
    <row r="54" spans="1:33" s="1213" customFormat="1">
      <c r="A54" s="1213" t="s">
        <v>1428</v>
      </c>
      <c r="B54" s="1214" t="s">
        <v>525</v>
      </c>
      <c r="C54" s="1213">
        <f>INDEX(매매지수!$276:$276,1,MATCH(C$1,매매지수!$1:$1,0))/C20*100</f>
        <v>111.81557491714189</v>
      </c>
      <c r="D54" s="1213">
        <f>INDEX(매매지수!$276:$276,1,MATCH(D$1,매매지수!$1:$1,0))/D20*100</f>
        <v>111.47146732121243</v>
      </c>
      <c r="E54" s="1213">
        <f>INDEX(매매지수!$276:$276,1,MATCH(E$1,매매지수!$1:$1,0))/E20*100</f>
        <v>111.19329108033749</v>
      </c>
      <c r="F54" s="1213">
        <f>INDEX(매매지수!$276:$276,1,MATCH(F$1,매매지수!$1:$1,0))/F20*100</f>
        <v>111.09687951073492</v>
      </c>
      <c r="G54" s="1213">
        <f>INDEX(매매지수!$276:$276,1,MATCH(G$1,매매지수!$1:$1,0))/G20*100</f>
        <v>110.92010449688252</v>
      </c>
      <c r="H54" s="1213">
        <f>INDEX(매매지수!$276:$276,1,MATCH(H$1,매매지수!$1:$1,0))/H20*100</f>
        <v>110.57627868333087</v>
      </c>
      <c r="I54" s="1213">
        <f>INDEX(매매지수!$276:$276,1,MATCH(I$1,매매지수!$1:$1,0))/I20*100</f>
        <v>109.86752256559571</v>
      </c>
      <c r="J54" s="1213">
        <f>INDEX(매매지수!$276:$276,1,MATCH(J$1,매매지수!$1:$1,0))/J20*100</f>
        <v>109.03134252322415</v>
      </c>
      <c r="K54" s="1213">
        <f>INDEX(매매지수!$276:$276,1,MATCH(K$1,매매지수!$1:$1,0))/K20*100</f>
        <v>109.00259247654438</v>
      </c>
      <c r="L54" s="1213">
        <f>INDEX(매매지수!$276:$276,1,MATCH(L$1,매매지수!$1:$1,0))/L20*100</f>
        <v>108.96305851166723</v>
      </c>
      <c r="M54" s="1213">
        <f>INDEX(매매지수!$276:$276,1,MATCH(M$1,매매지수!$1:$1,0))/M20*100</f>
        <v>108.76271660280278</v>
      </c>
      <c r="N54" s="1213">
        <f>INDEX(매매지수!$276:$276,1,MATCH(N$1,매매지수!$1:$1,0))/N20*100</f>
        <v>108.26383384363707</v>
      </c>
      <c r="O54" s="1213">
        <f>INDEX(매매지수!$276:$276,1,MATCH(O$1,매매지수!$1:$1,0))/O20*100</f>
        <v>107.45877329618465</v>
      </c>
      <c r="P54" s="1213">
        <f>INDEX(매매지수!$276:$276,1,MATCH(P$1,매매지수!$1:$1,0))/P20*100</f>
        <v>106.68074013803515</v>
      </c>
      <c r="Q54" s="1221">
        <f>INDEX(매매지수!$276:$276,1,MATCH(Q$1,매매지수!$1:$1,0))/Q20*100</f>
        <v>106.11953737339637</v>
      </c>
      <c r="R54" s="1221">
        <f>INDEX(매매지수!$276:$276,1,MATCH(R$1,매매지수!$1:$1,0))/R20*100</f>
        <v>105.41893696882335</v>
      </c>
      <c r="S54" s="1221">
        <f>INDEX(매매지수!$276:$276,1,MATCH(S$1,매매지수!$1:$1,0))/S20*100</f>
        <v>104.64931208913325</v>
      </c>
      <c r="T54" s="1221">
        <f>INDEX(매매지수!$276:$276,1,MATCH(T$1,매매지수!$1:$1,0))/T20*100</f>
        <v>103.92136175858914</v>
      </c>
      <c r="U54" s="1221">
        <f>INDEX(매매지수!$276:$276,1,MATCH(U$1,매매지수!$1:$1,0))/U20*100</f>
        <v>103.31629376281808</v>
      </c>
      <c r="V54" s="1221">
        <f>INDEX(매매지수!$276:$276,1,MATCH(V$1,매매지수!$1:$1,0))/V20*100</f>
        <v>101.81336554365421</v>
      </c>
      <c r="W54" s="1221">
        <f>INDEX(매매지수!$276:$276,1,MATCH(W$1,매매지수!$1:$1,0))/W20*100</f>
        <v>100.56896189404934</v>
      </c>
      <c r="X54" s="1221">
        <f>INDEX(매매지수!$276:$276,1,MATCH(X$1,매매지수!$1:$1,0))/X20*100</f>
        <v>100.13084165533679</v>
      </c>
      <c r="Y54" s="1221">
        <f>INDEX(매매지수!$276:$276,1,MATCH(Y$1,매매지수!$1:$1,0))/Y20*100</f>
        <v>100</v>
      </c>
      <c r="Z54" s="1221">
        <f>INDEX(매매지수!$276:$276,1,MATCH(Z$1,매매지수!$1:$1,0))/Z20*100</f>
        <v>99.174935498454275</v>
      </c>
      <c r="AA54" s="1221">
        <f>INDEX(매매지수!$276:$276,1,MATCH(AA$1,매매지수!$1:$1,0))/AA20*100</f>
        <v>98.095605791174805</v>
      </c>
      <c r="AB54" s="1221">
        <f>INDEX(매매지수!$276:$276,1,MATCH(AB$1,매매지수!$1:$1,0))/AB20*100</f>
        <v>97.443508843053465</v>
      </c>
      <c r="AC54" s="1221">
        <f>INDEX(매매지수!$276:$276,1,MATCH(AC$1,매매지수!$1:$1,0))/AC20*100</f>
        <v>97.414337943472262</v>
      </c>
      <c r="AD54" s="1221">
        <f>INDEX(매매지수!$276:$276,1,MATCH(AD$1,매매지수!$1:$1,0))/AD20*100</f>
        <v>97.548030734960832</v>
      </c>
      <c r="AE54" s="1221">
        <f>INDEX(매매지수!$276:$276,1,MATCH(AE$1,매매지수!$1:$1,0))/AE20*100</f>
        <v>97.777908793697037</v>
      </c>
      <c r="AF54" s="1221">
        <f>INDEX(매매지수!$276:$276,1,MATCH(AF$1,매매지수!$1:$1,0))/AF20*100</f>
        <v>97.743914639671175</v>
      </c>
      <c r="AG54" s="1221">
        <f>INDEX(매매지수!$276:$276,1,MATCH(AG$1,매매지수!$1:$1,0))/AG20*100</f>
        <v>97.04432175930171</v>
      </c>
    </row>
    <row r="55" spans="1:33" s="1213" customFormat="1">
      <c r="A55" s="1213" t="s">
        <v>1428</v>
      </c>
      <c r="B55" s="1214" t="s">
        <v>542</v>
      </c>
      <c r="C55" s="1213">
        <f>INDEX(매매지수!$293:$293,1,MATCH(C$1,매매지수!$1:$1,0))/C21*100</f>
        <v>90.297933523650116</v>
      </c>
      <c r="D55" s="1213">
        <f>INDEX(매매지수!$293:$293,1,MATCH(D$1,매매지수!$1:$1,0))/D21*100</f>
        <v>91.761970466460568</v>
      </c>
      <c r="E55" s="1213">
        <f>INDEX(매매지수!$293:$293,1,MATCH(E$1,매매지수!$1:$1,0))/E21*100</f>
        <v>93.995701992508742</v>
      </c>
      <c r="F55" s="1213">
        <f>INDEX(매매지수!$293:$293,1,MATCH(F$1,매매지수!$1:$1,0))/F21*100</f>
        <v>98.222500316248968</v>
      </c>
      <c r="G55" s="1213">
        <f>INDEX(매매지수!$293:$293,1,MATCH(G$1,매매지수!$1:$1,0))/G21*100</f>
        <v>99.110300160142316</v>
      </c>
      <c r="H55" s="1213">
        <f>INDEX(매매지수!$293:$293,1,MATCH(H$1,매매지수!$1:$1,0))/H21*100</f>
        <v>100.51641545484932</v>
      </c>
      <c r="I55" s="1213">
        <f>INDEX(매매지수!$293:$293,1,MATCH(I$1,매매지수!$1:$1,0))/I21*100</f>
        <v>101.35465218975955</v>
      </c>
      <c r="J55" s="1213">
        <f>INDEX(매매지수!$293:$293,1,MATCH(J$1,매매지수!$1:$1,0))/J21*100</f>
        <v>101.80630173564242</v>
      </c>
      <c r="K55" s="1213">
        <f>INDEX(매매지수!$293:$293,1,MATCH(K$1,매매지수!$1:$1,0))/K21*100</f>
        <v>103.2164409635091</v>
      </c>
      <c r="L55" s="1213">
        <f>INDEX(매매지수!$293:$293,1,MATCH(L$1,매매지수!$1:$1,0))/L21*100</f>
        <v>104.12835981767469</v>
      </c>
      <c r="M55" s="1213">
        <f>INDEX(매매지수!$293:$293,1,MATCH(M$1,매매지수!$1:$1,0))/M21*100</f>
        <v>105.3252376429173</v>
      </c>
      <c r="N55" s="1213">
        <f>INDEX(매매지수!$293:$293,1,MATCH(N$1,매매지수!$1:$1,0))/N21*100</f>
        <v>105.25498162973696</v>
      </c>
      <c r="O55" s="1213">
        <f>INDEX(매매지수!$293:$293,1,MATCH(O$1,매매지수!$1:$1,0))/O21*100</f>
        <v>104.64893499580552</v>
      </c>
      <c r="P55" s="1213">
        <f>INDEX(매매지수!$293:$293,1,MATCH(P$1,매매지수!$1:$1,0))/P21*100</f>
        <v>103.76047209919402</v>
      </c>
      <c r="Q55" s="1221">
        <f>INDEX(매매지수!$293:$293,1,MATCH(Q$1,매매지수!$1:$1,0))/Q21*100</f>
        <v>103.68546173943865</v>
      </c>
      <c r="R55" s="1221">
        <f>INDEX(매매지수!$293:$293,1,MATCH(R$1,매매지수!$1:$1,0))/R21*100</f>
        <v>103.22316212022223</v>
      </c>
      <c r="S55" s="1221">
        <f>INDEX(매매지수!$293:$293,1,MATCH(S$1,매매지수!$1:$1,0))/S21*100</f>
        <v>102.56138671713589</v>
      </c>
      <c r="T55" s="1221">
        <f>INDEX(매매지수!$293:$293,1,MATCH(T$1,매매지수!$1:$1,0))/T21*100</f>
        <v>102.16783359035506</v>
      </c>
      <c r="U55" s="1221">
        <f>INDEX(매매지수!$293:$293,1,MATCH(U$1,매매지수!$1:$1,0))/U21*100</f>
        <v>101.95074830713979</v>
      </c>
      <c r="V55" s="1221">
        <f>INDEX(매매지수!$293:$293,1,MATCH(V$1,매매지수!$1:$1,0))/V21*100</f>
        <v>100.8997315914004</v>
      </c>
      <c r="W55" s="1221">
        <f>INDEX(매매지수!$293:$293,1,MATCH(W$1,매매지수!$1:$1,0))/W21*100</f>
        <v>99.931367691571978</v>
      </c>
      <c r="X55" s="1221">
        <f>INDEX(매매지수!$293:$293,1,MATCH(X$1,매매지수!$1:$1,0))/X21*100</f>
        <v>99.875206659851074</v>
      </c>
      <c r="Y55" s="1221">
        <f>INDEX(매매지수!$293:$293,1,MATCH(Y$1,매매지수!$1:$1,0))/Y21*100</f>
        <v>100</v>
      </c>
      <c r="Z55" s="1221">
        <f>INDEX(매매지수!$293:$293,1,MATCH(Z$1,매매지수!$1:$1,0))/Z21*100</f>
        <v>99.483585648895442</v>
      </c>
      <c r="AA55" s="1221">
        <f>INDEX(매매지수!$293:$293,1,MATCH(AA$1,매매지수!$1:$1,0))/AA21*100</f>
        <v>98.425159793230549</v>
      </c>
      <c r="AB55" s="1221">
        <f>INDEX(매매지수!$293:$293,1,MATCH(AB$1,매매지수!$1:$1,0))/AB21*100</f>
        <v>97.918826858663707</v>
      </c>
      <c r="AC55" s="1221">
        <f>INDEX(매매지수!$293:$293,1,MATCH(AC$1,매매지수!$1:$1,0))/AC21*100</f>
        <v>97.942449681644788</v>
      </c>
      <c r="AD55" s="1221">
        <f>INDEX(매매지수!$293:$293,1,MATCH(AD$1,매매지수!$1:$1,0))/AD21*100</f>
        <v>98.228517575185364</v>
      </c>
      <c r="AE55" s="1221">
        <f>INDEX(매매지수!$293:$293,1,MATCH(AE$1,매매지수!$1:$1,0))/AE21*100</f>
        <v>98.30203538981111</v>
      </c>
      <c r="AF55" s="1221">
        <f>INDEX(매매지수!$293:$293,1,MATCH(AF$1,매매지수!$1:$1,0))/AF21*100</f>
        <v>98.439458359309356</v>
      </c>
      <c r="AG55" s="1221">
        <f>INDEX(매매지수!$293:$293,1,MATCH(AG$1,매매지수!$1:$1,0))/AG21*100</f>
        <v>98.079516897588448</v>
      </c>
    </row>
    <row r="56" spans="1:33" s="1213" customFormat="1">
      <c r="A56" s="1213" t="s">
        <v>1428</v>
      </c>
      <c r="B56" s="1214" t="s">
        <v>548</v>
      </c>
      <c r="C56" s="1213">
        <f>INDEX(매매지수!$299:$299,1,MATCH(C$1,매매지수!$1:$1,0))/C22*100</f>
        <v>87.535418148172113</v>
      </c>
      <c r="D56" s="1213">
        <f>INDEX(매매지수!$299:$299,1,MATCH(D$1,매매지수!$1:$1,0))/D22*100</f>
        <v>87.898038511713878</v>
      </c>
      <c r="E56" s="1213">
        <f>INDEX(매매지수!$299:$299,1,MATCH(E$1,매매지수!$1:$1,0))/E22*100</f>
        <v>88.523139241263252</v>
      </c>
      <c r="F56" s="1213">
        <f>INDEX(매매지수!$299:$299,1,MATCH(F$1,매매지수!$1:$1,0))/F22*100</f>
        <v>90.178346329388646</v>
      </c>
      <c r="G56" s="1213">
        <f>INDEX(매매지수!$299:$299,1,MATCH(G$1,매매지수!$1:$1,0))/G22*100</f>
        <v>90.426635212711275</v>
      </c>
      <c r="H56" s="1213">
        <f>INDEX(매매지수!$299:$299,1,MATCH(H$1,매매지수!$1:$1,0))/H22*100</f>
        <v>91.224797435901976</v>
      </c>
      <c r="I56" s="1213">
        <f>INDEX(매매지수!$299:$299,1,MATCH(I$1,매매지수!$1:$1,0))/I22*100</f>
        <v>91.499409173186237</v>
      </c>
      <c r="J56" s="1213">
        <f>INDEX(매매지수!$299:$299,1,MATCH(J$1,매매지수!$1:$1,0))/J22*100</f>
        <v>91.892086074953752</v>
      </c>
      <c r="K56" s="1213">
        <f>INDEX(매매지수!$299:$299,1,MATCH(K$1,매매지수!$1:$1,0))/K22*100</f>
        <v>93.198981281610074</v>
      </c>
      <c r="L56" s="1213">
        <f>INDEX(매매지수!$299:$299,1,MATCH(L$1,매매지수!$1:$1,0))/L22*100</f>
        <v>94.396333460654503</v>
      </c>
      <c r="M56" s="1213">
        <f>INDEX(매매지수!$299:$299,1,MATCH(M$1,매매지수!$1:$1,0))/M22*100</f>
        <v>95.747958969454032</v>
      </c>
      <c r="N56" s="1213">
        <f>INDEX(매매지수!$299:$299,1,MATCH(N$1,매매지수!$1:$1,0))/N22*100</f>
        <v>96.057294320933778</v>
      </c>
      <c r="O56" s="1213">
        <f>INDEX(매매지수!$299:$299,1,MATCH(O$1,매매지수!$1:$1,0))/O22*100</f>
        <v>97.721193323717941</v>
      </c>
      <c r="P56" s="1213">
        <f>INDEX(매매지수!$299:$299,1,MATCH(P$1,매매지수!$1:$1,0))/P22*100</f>
        <v>97.862994019676506</v>
      </c>
      <c r="Q56" s="1221">
        <f>INDEX(매매지수!$299:$299,1,MATCH(Q$1,매매지수!$1:$1,0))/Q22*100</f>
        <v>98.414983591567733</v>
      </c>
      <c r="R56" s="1221">
        <f>INDEX(매매지수!$299:$299,1,MATCH(R$1,매매지수!$1:$1,0))/R22*100</f>
        <v>98.686771681746293</v>
      </c>
      <c r="S56" s="1221">
        <f>INDEX(매매지수!$299:$299,1,MATCH(S$1,매매지수!$1:$1,0))/S22*100</f>
        <v>98.716342436152971</v>
      </c>
      <c r="T56" s="1221">
        <f>INDEX(매매지수!$299:$299,1,MATCH(T$1,매매지수!$1:$1,0))/T22*100</f>
        <v>99.003300481556849</v>
      </c>
      <c r="U56" s="1221">
        <f>INDEX(매매지수!$299:$299,1,MATCH(U$1,매매지수!$1:$1,0))/U22*100</f>
        <v>99.410662595696351</v>
      </c>
      <c r="V56" s="1221">
        <f>INDEX(매매지수!$299:$299,1,MATCH(V$1,매매지수!$1:$1,0))/V22*100</f>
        <v>99.319507809374144</v>
      </c>
      <c r="W56" s="1221">
        <f>INDEX(매매지수!$299:$299,1,MATCH(W$1,매매지수!$1:$1,0))/W22*100</f>
        <v>98.986040417855989</v>
      </c>
      <c r="X56" s="1221">
        <f>INDEX(매매지수!$299:$299,1,MATCH(X$1,매매지수!$1:$1,0))/X22*100</f>
        <v>99.325835715096872</v>
      </c>
      <c r="Y56" s="1221">
        <f>INDEX(매매지수!$299:$299,1,MATCH(Y$1,매매지수!$1:$1,0))/Y22*100</f>
        <v>100</v>
      </c>
      <c r="Z56" s="1221">
        <f>INDEX(매매지수!$299:$299,1,MATCH(Z$1,매매지수!$1:$1,0))/Z22*100</f>
        <v>100.53280859977301</v>
      </c>
      <c r="AA56" s="1221">
        <f>INDEX(매매지수!$299:$299,1,MATCH(AA$1,매매지수!$1:$1,0))/AA22*100</f>
        <v>100.4926476886867</v>
      </c>
      <c r="AB56" s="1221">
        <f>INDEX(매매지수!$299:$299,1,MATCH(AB$1,매매지수!$1:$1,0))/AB22*100</f>
        <v>100.46351271914737</v>
      </c>
      <c r="AC56" s="1221">
        <f>INDEX(매매지수!$299:$299,1,MATCH(AC$1,매매지수!$1:$1,0))/AC22*100</f>
        <v>100.72222592953</v>
      </c>
      <c r="AD56" s="1221">
        <f>INDEX(매매지수!$299:$299,1,MATCH(AD$1,매매지수!$1:$1,0))/AD22*100</f>
        <v>101.94305504750018</v>
      </c>
      <c r="AE56" s="1221">
        <f>INDEX(매매지수!$299:$299,1,MATCH(AE$1,매매지수!$1:$1,0))/AE22*100</f>
        <v>102.98572960309689</v>
      </c>
      <c r="AF56" s="1221">
        <f>INDEX(매매지수!$299:$299,1,MATCH(AF$1,매매지수!$1:$1,0))/AF22*100</f>
        <v>104.34676967991383</v>
      </c>
      <c r="AG56" s="1221">
        <f>INDEX(매매지수!$299:$299,1,MATCH(AG$1,매매지수!$1:$1,0))/AG22*100</f>
        <v>105.86564141598561</v>
      </c>
    </row>
    <row r="57" spans="1:33" s="1213" customFormat="1">
      <c r="A57" s="1213" t="s">
        <v>1428</v>
      </c>
      <c r="B57" s="1214" t="s">
        <v>541</v>
      </c>
      <c r="C57" s="1213">
        <f>INDEX(매매지수!$292:$292,1,MATCH(C$1,매매지수!$1:$1,0))/C23*100</f>
        <v>110.91394385818296</v>
      </c>
      <c r="D57" s="1213">
        <f>INDEX(매매지수!$292:$292,1,MATCH(D$1,매매지수!$1:$1,0))/D23*100</f>
        <v>110.27944449446683</v>
      </c>
      <c r="E57" s="1213">
        <f>INDEX(매매지수!$292:$292,1,MATCH(E$1,매매지수!$1:$1,0))/E23*100</f>
        <v>110.15934845517886</v>
      </c>
      <c r="F57" s="1213">
        <f>INDEX(매매지수!$292:$292,1,MATCH(F$1,매매지수!$1:$1,0))/F23*100</f>
        <v>110.30294483267554</v>
      </c>
      <c r="G57" s="1213">
        <f>INDEX(매매지수!$292:$292,1,MATCH(G$1,매매지수!$1:$1,0))/G23*100</f>
        <v>110.02794402026301</v>
      </c>
      <c r="H57" s="1213">
        <f>INDEX(매매지수!$292:$292,1,MATCH(H$1,매매지수!$1:$1,0))/H23*100</f>
        <v>109.50263724735217</v>
      </c>
      <c r="I57" s="1213">
        <f>INDEX(매매지수!$292:$292,1,MATCH(I$1,매매지수!$1:$1,0))/I23*100</f>
        <v>108.63536502131606</v>
      </c>
      <c r="J57" s="1213">
        <f>INDEX(매매지수!$292:$292,1,MATCH(J$1,매매지수!$1:$1,0))/J23*100</f>
        <v>107.71567064126562</v>
      </c>
      <c r="K57" s="1213">
        <f>INDEX(매매지수!$292:$292,1,MATCH(K$1,매매지수!$1:$1,0))/K23*100</f>
        <v>107.69172914133253</v>
      </c>
      <c r="L57" s="1213">
        <f>INDEX(매매지수!$292:$292,1,MATCH(L$1,매매지수!$1:$1,0))/L23*100</f>
        <v>107.47980790441144</v>
      </c>
      <c r="M57" s="1213">
        <f>INDEX(매매지수!$292:$292,1,MATCH(M$1,매매지수!$1:$1,0))/M23*100</f>
        <v>106.88408505754184</v>
      </c>
      <c r="N57" s="1213">
        <f>INDEX(매매지수!$292:$292,1,MATCH(N$1,매매지수!$1:$1,0))/N23*100</f>
        <v>106.29263085260492</v>
      </c>
      <c r="O57" s="1213">
        <f>INDEX(매매지수!$292:$292,1,MATCH(O$1,매매지수!$1:$1,0))/O23*100</f>
        <v>105.5771372611644</v>
      </c>
      <c r="P57" s="1213">
        <f>INDEX(매매지수!$292:$292,1,MATCH(P$1,매매지수!$1:$1,0))/P23*100</f>
        <v>104.90141346790907</v>
      </c>
      <c r="Q57" s="1221">
        <f>INDEX(매매지수!$292:$292,1,MATCH(Q$1,매매지수!$1:$1,0))/Q23*100</f>
        <v>104.87077328269039</v>
      </c>
      <c r="R57" s="1221">
        <f>INDEX(매매지수!$292:$292,1,MATCH(R$1,매매지수!$1:$1,0))/R23*100</f>
        <v>104.83760551342942</v>
      </c>
      <c r="S57" s="1221">
        <f>INDEX(매매지수!$292:$292,1,MATCH(S$1,매매지수!$1:$1,0))/S23*100</f>
        <v>104.16796609539372</v>
      </c>
      <c r="T57" s="1221">
        <f>INDEX(매매지수!$292:$292,1,MATCH(T$1,매매지수!$1:$1,0))/T23*100</f>
        <v>103.6129598125888</v>
      </c>
      <c r="U57" s="1221">
        <f>INDEX(매매지수!$292:$292,1,MATCH(U$1,매매지수!$1:$1,0))/U23*100</f>
        <v>103.04603605589774</v>
      </c>
      <c r="V57" s="1221">
        <f>INDEX(매매지수!$292:$292,1,MATCH(V$1,매매지수!$1:$1,0))/V23*100</f>
        <v>101.9578587850164</v>
      </c>
      <c r="W57" s="1221">
        <f>INDEX(매매지수!$292:$292,1,MATCH(W$1,매매지수!$1:$1,0))/W23*100</f>
        <v>100.82186763247476</v>
      </c>
      <c r="X57" s="1221">
        <f>INDEX(매매지수!$292:$292,1,MATCH(X$1,매매지수!$1:$1,0))/X23*100</f>
        <v>100.16730850397157</v>
      </c>
      <c r="Y57" s="1221">
        <f>INDEX(매매지수!$292:$292,1,MATCH(Y$1,매매지수!$1:$1,0))/Y23*100</f>
        <v>100</v>
      </c>
      <c r="Z57" s="1221">
        <f>INDEX(매매지수!$292:$292,1,MATCH(Z$1,매매지수!$1:$1,0))/Z23*100</f>
        <v>99.067899855581942</v>
      </c>
      <c r="AA57" s="1221">
        <f>INDEX(매매지수!$292:$292,1,MATCH(AA$1,매매지수!$1:$1,0))/AA23*100</f>
        <v>97.89742136571202</v>
      </c>
      <c r="AB57" s="1221">
        <f>INDEX(매매지수!$292:$292,1,MATCH(AB$1,매매지수!$1:$1,0))/AB23*100</f>
        <v>97.065574732050891</v>
      </c>
      <c r="AC57" s="1221">
        <f>INDEX(매매지수!$292:$292,1,MATCH(AC$1,매매지수!$1:$1,0))/AC23*100</f>
        <v>96.786941355409112</v>
      </c>
      <c r="AD57" s="1221">
        <f>INDEX(매매지수!$292:$292,1,MATCH(AD$1,매매지수!$1:$1,0))/AD23*100</f>
        <v>97.16786977566872</v>
      </c>
      <c r="AE57" s="1221">
        <f>INDEX(매매지수!$292:$292,1,MATCH(AE$1,매매지수!$1:$1,0))/AE23*100</f>
        <v>97.257558112354673</v>
      </c>
      <c r="AF57" s="1221">
        <f>INDEX(매매지수!$292:$292,1,MATCH(AF$1,매매지수!$1:$1,0))/AF23*100</f>
        <v>97.350044039050914</v>
      </c>
      <c r="AG57" s="1221">
        <f>INDEX(매매지수!$292:$292,1,MATCH(AG$1,매매지수!$1:$1,0))/AG23*100</f>
        <v>97.261469499562352</v>
      </c>
    </row>
    <row r="58" spans="1:33" s="1213" customFormat="1">
      <c r="A58" s="1213" t="s">
        <v>1428</v>
      </c>
      <c r="B58" s="1214" t="s">
        <v>547</v>
      </c>
      <c r="C58" s="1213">
        <f>INDEX(매매지수!$298:$298,1,MATCH(C$1,매매지수!$1:$1,0))/C24*100</f>
        <v>82.534296327581359</v>
      </c>
      <c r="D58" s="1213">
        <f>INDEX(매매지수!$298:$298,1,MATCH(D$1,매매지수!$1:$1,0))/D24*100</f>
        <v>83.462826816302652</v>
      </c>
      <c r="E58" s="1213">
        <f>INDEX(매매지수!$298:$298,1,MATCH(E$1,매매지수!$1:$1,0))/E24*100</f>
        <v>85.188489096641788</v>
      </c>
      <c r="F58" s="1213">
        <f>INDEX(매매지수!$298:$298,1,MATCH(F$1,매매지수!$1:$1,0))/F24*100</f>
        <v>88.196318882540041</v>
      </c>
      <c r="G58" s="1213">
        <f>INDEX(매매지수!$298:$298,1,MATCH(G$1,매매지수!$1:$1,0))/G24*100</f>
        <v>89.004237016547478</v>
      </c>
      <c r="H58" s="1213">
        <f>INDEX(매매지수!$298:$298,1,MATCH(H$1,매매지수!$1:$1,0))/H24*100</f>
        <v>90.661723373334567</v>
      </c>
      <c r="I58" s="1213">
        <f>INDEX(매매지수!$298:$298,1,MATCH(I$1,매매지수!$1:$1,0))/I24*100</f>
        <v>91.763596608650232</v>
      </c>
      <c r="J58" s="1213">
        <f>INDEX(매매지수!$298:$298,1,MATCH(J$1,매매지수!$1:$1,0))/J24*100</f>
        <v>92.793649970507516</v>
      </c>
      <c r="K58" s="1213">
        <f>INDEX(매매지수!$298:$298,1,MATCH(K$1,매매지수!$1:$1,0))/K24*100</f>
        <v>94.881102963419238</v>
      </c>
      <c r="L58" s="1213">
        <f>INDEX(매매지수!$298:$298,1,MATCH(L$1,매매지수!$1:$1,0))/L24*100</f>
        <v>96.294883352135869</v>
      </c>
      <c r="M58" s="1213">
        <f>INDEX(매매지수!$298:$298,1,MATCH(M$1,매매지수!$1:$1,0))/M24*100</f>
        <v>97.122570441770222</v>
      </c>
      <c r="N58" s="1213">
        <f>INDEX(매매지수!$298:$298,1,MATCH(N$1,매매지수!$1:$1,0))/N24*100</f>
        <v>97.474434550920066</v>
      </c>
      <c r="O58" s="1213">
        <f>INDEX(매매지수!$298:$298,1,MATCH(O$1,매매지수!$1:$1,0))/O24*100</f>
        <v>98.018711096605699</v>
      </c>
      <c r="P58" s="1213">
        <f>INDEX(매매지수!$298:$298,1,MATCH(P$1,매매지수!$1:$1,0))/P24*100</f>
        <v>97.654472195036604</v>
      </c>
      <c r="Q58" s="1221">
        <f>INDEX(매매지수!$298:$298,1,MATCH(Q$1,매매지수!$1:$1,0))/Q24*100</f>
        <v>98.447857726000393</v>
      </c>
      <c r="R58" s="1221">
        <f>INDEX(매매지수!$298:$298,1,MATCH(R$1,매매지수!$1:$1,0))/R24*100</f>
        <v>98.744036550664234</v>
      </c>
      <c r="S58" s="1221">
        <f>INDEX(매매지수!$298:$298,1,MATCH(S$1,매매지수!$1:$1,0))/S24*100</f>
        <v>99.268798915713646</v>
      </c>
      <c r="T58" s="1221">
        <f>INDEX(매매지수!$298:$298,1,MATCH(T$1,매매지수!$1:$1,0))/T24*100</f>
        <v>100.13811866718439</v>
      </c>
      <c r="U58" s="1221">
        <f>INDEX(매매지수!$298:$298,1,MATCH(U$1,매매지수!$1:$1,0))/U24*100</f>
        <v>100.64046934393858</v>
      </c>
      <c r="V58" s="1221">
        <f>INDEX(매매지수!$298:$298,1,MATCH(V$1,매매지수!$1:$1,0))/V24*100</f>
        <v>100.12631546220705</v>
      </c>
      <c r="W58" s="1221">
        <f>INDEX(매매지수!$298:$298,1,MATCH(W$1,매매지수!$1:$1,0))/W24*100</f>
        <v>99.382193239394141</v>
      </c>
      <c r="X58" s="1221">
        <f>INDEX(매매지수!$298:$298,1,MATCH(X$1,매매지수!$1:$1,0))/X24*100</f>
        <v>99.486001596772383</v>
      </c>
      <c r="Y58" s="1221">
        <f>INDEX(매매지수!$298:$298,1,MATCH(Y$1,매매지수!$1:$1,0))/Y24*100</f>
        <v>100</v>
      </c>
      <c r="Z58" s="1221">
        <f>INDEX(매매지수!$298:$298,1,MATCH(Z$1,매매지수!$1:$1,0))/Z24*100</f>
        <v>100.17728614328519</v>
      </c>
      <c r="AA58" s="1221">
        <f>INDEX(매매지수!$298:$298,1,MATCH(AA$1,매매지수!$1:$1,0))/AA24*100</f>
        <v>99.546560853805431</v>
      </c>
      <c r="AB58" s="1221">
        <f>INDEX(매매지수!$298:$298,1,MATCH(AB$1,매매지수!$1:$1,0))/AB24*100</f>
        <v>99.37302244518817</v>
      </c>
      <c r="AC58" s="1221">
        <f>INDEX(매매지수!$298:$298,1,MATCH(AC$1,매매지수!$1:$1,0))/AC24*100</f>
        <v>99.811583494438523</v>
      </c>
      <c r="AD58" s="1221">
        <f>INDEX(매매지수!$298:$298,1,MATCH(AD$1,매매지수!$1:$1,0))/AD24*100</f>
        <v>100.21655749719567</v>
      </c>
      <c r="AE58" s="1221">
        <f>INDEX(매매지수!$298:$298,1,MATCH(AE$1,매매지수!$1:$1,0))/AE24*100</f>
        <v>100.42957068686766</v>
      </c>
      <c r="AF58" s="1221">
        <f>INDEX(매매지수!$298:$298,1,MATCH(AF$1,매매지수!$1:$1,0))/AF24*100</f>
        <v>100.70285883794341</v>
      </c>
      <c r="AG58" s="1221">
        <f>INDEX(매매지수!$298:$298,1,MATCH(AG$1,매매지수!$1:$1,0))/AG24*100</f>
        <v>100.48104301412737</v>
      </c>
    </row>
    <row r="59" spans="1:33" s="1213" customFormat="1">
      <c r="A59" s="1213" t="s">
        <v>1428</v>
      </c>
      <c r="B59" s="1214" t="s">
        <v>546</v>
      </c>
      <c r="C59" s="1213">
        <f>INDEX(매매지수!$297:$297,1,MATCH(C$1,매매지수!$1:$1,0))/C25*100</f>
        <v>93.914777741592985</v>
      </c>
      <c r="D59" s="1213">
        <f>INDEX(매매지수!$297:$297,1,MATCH(D$1,매매지수!$1:$1,0))/D25*100</f>
        <v>95.351901347552342</v>
      </c>
      <c r="E59" s="1213">
        <f>INDEX(매매지수!$297:$297,1,MATCH(E$1,매매지수!$1:$1,0))/E25*100</f>
        <v>96.787614614996528</v>
      </c>
      <c r="F59" s="1213">
        <f>INDEX(매매지수!$297:$297,1,MATCH(F$1,매매지수!$1:$1,0))/F25*100</f>
        <v>98.30084399378174</v>
      </c>
      <c r="G59" s="1213">
        <f>INDEX(매매지수!$297:$297,1,MATCH(G$1,매매지수!$1:$1,0))/G25*100</f>
        <v>97.594344112084713</v>
      </c>
      <c r="H59" s="1213">
        <f>INDEX(매매지수!$297:$297,1,MATCH(H$1,매매지수!$1:$1,0))/H25*100</f>
        <v>99.729667267623583</v>
      </c>
      <c r="I59" s="1213">
        <f>INDEX(매매지수!$297:$297,1,MATCH(I$1,매매지수!$1:$1,0))/I25*100</f>
        <v>101.18549125008678</v>
      </c>
      <c r="J59" s="1213">
        <f>INDEX(매매지수!$297:$297,1,MATCH(J$1,매매지수!$1:$1,0))/J25*100</f>
        <v>102.30942402322327</v>
      </c>
      <c r="K59" s="1213">
        <f>INDEX(매매지수!$297:$297,1,MATCH(K$1,매매지수!$1:$1,0))/K25*100</f>
        <v>103.81364165874223</v>
      </c>
      <c r="L59" s="1213">
        <f>INDEX(매매지수!$297:$297,1,MATCH(L$1,매매지수!$1:$1,0))/L25*100</f>
        <v>105.00403843721151</v>
      </c>
      <c r="M59" s="1213">
        <f>INDEX(매매지수!$297:$297,1,MATCH(M$1,매매지수!$1:$1,0))/M25*100</f>
        <v>105.05958492073546</v>
      </c>
      <c r="N59" s="1213">
        <f>INDEX(매매지수!$297:$297,1,MATCH(N$1,매매지수!$1:$1,0))/N25*100</f>
        <v>104.45927168242181</v>
      </c>
      <c r="O59" s="1213">
        <f>INDEX(매매지수!$297:$297,1,MATCH(O$1,매매지수!$1:$1,0))/O25*100</f>
        <v>103.4355951847554</v>
      </c>
      <c r="P59" s="1213">
        <f>INDEX(매매지수!$297:$297,1,MATCH(P$1,매매지수!$1:$1,0))/P25*100</f>
        <v>102.54944137202313</v>
      </c>
      <c r="Q59" s="1221">
        <f>INDEX(매매지수!$297:$297,1,MATCH(Q$1,매매지수!$1:$1,0))/Q25*100</f>
        <v>102.63527083413145</v>
      </c>
      <c r="R59" s="1221">
        <f>INDEX(매매지수!$297:$297,1,MATCH(R$1,매매지수!$1:$1,0))/R25*100</f>
        <v>102.39412776001535</v>
      </c>
      <c r="S59" s="1221">
        <f>INDEX(매매지수!$297:$297,1,MATCH(S$1,매매지수!$1:$1,0))/S25*100</f>
        <v>102.02902761991035</v>
      </c>
      <c r="T59" s="1221">
        <f>INDEX(매매지수!$297:$297,1,MATCH(T$1,매매지수!$1:$1,0))/T25*100</f>
        <v>101.38756380427422</v>
      </c>
      <c r="U59" s="1221">
        <f>INDEX(매매지수!$297:$297,1,MATCH(U$1,매매지수!$1:$1,0))/U25*100</f>
        <v>100.99124509867778</v>
      </c>
      <c r="V59" s="1221">
        <f>INDEX(매매지수!$297:$297,1,MATCH(V$1,매매지수!$1:$1,0))/V25*100</f>
        <v>99.738251773620703</v>
      </c>
      <c r="W59" s="1221">
        <f>INDEX(매매지수!$297:$297,1,MATCH(W$1,매매지수!$1:$1,0))/W25*100</f>
        <v>98.928843943352845</v>
      </c>
      <c r="X59" s="1221">
        <f>INDEX(매매지수!$297:$297,1,MATCH(X$1,매매지수!$1:$1,0))/X25*100</f>
        <v>99.209209981589623</v>
      </c>
      <c r="Y59" s="1221">
        <f>INDEX(매매지수!$297:$297,1,MATCH(Y$1,매매지수!$1:$1,0))/Y25*100</f>
        <v>100</v>
      </c>
      <c r="Z59" s="1221">
        <f>INDEX(매매지수!$297:$297,1,MATCH(Z$1,매매지수!$1:$1,0))/Z25*100</f>
        <v>99.883960304937403</v>
      </c>
      <c r="AA59" s="1221">
        <f>INDEX(매매지수!$297:$297,1,MATCH(AA$1,매매지수!$1:$1,0))/AA25*100</f>
        <v>99.279543452654991</v>
      </c>
      <c r="AB59" s="1221">
        <f>INDEX(매매지수!$297:$297,1,MATCH(AB$1,매매지수!$1:$1,0))/AB25*100</f>
        <v>99.008490300341592</v>
      </c>
      <c r="AC59" s="1221">
        <f>INDEX(매매지수!$297:$297,1,MATCH(AC$1,매매지수!$1:$1,0))/AC25*100</f>
        <v>99.177305735272554</v>
      </c>
      <c r="AD59" s="1221">
        <f>INDEX(매매지수!$297:$297,1,MATCH(AD$1,매매지수!$1:$1,0))/AD25*100</f>
        <v>99.654343212113119</v>
      </c>
      <c r="AE59" s="1221">
        <f>INDEX(매매지수!$297:$297,1,MATCH(AE$1,매매지수!$1:$1,0))/AE25*100</f>
        <v>99.776824336636309</v>
      </c>
      <c r="AF59" s="1221">
        <f>INDEX(매매지수!$297:$297,1,MATCH(AF$1,매매지수!$1:$1,0))/AF25*100</f>
        <v>99.913933912164239</v>
      </c>
      <c r="AG59" s="1221">
        <f>INDEX(매매지수!$297:$297,1,MATCH(AG$1,매매지수!$1:$1,0))/AG25*100</f>
        <v>99.374623034607026</v>
      </c>
    </row>
    <row r="60" spans="1:33" s="1213" customFormat="1">
      <c r="A60" s="1213" t="s">
        <v>1428</v>
      </c>
      <c r="B60" s="1214" t="s">
        <v>549</v>
      </c>
      <c r="C60" s="1213">
        <f>INDEX(매매지수!$299:$299,1,MATCH(C$1,매매지수!$1:$1,0))/C26*100</f>
        <v>87.125991496403302</v>
      </c>
      <c r="D60" s="1213">
        <f>INDEX(매매지수!$299:$299,1,MATCH(D$1,매매지수!$1:$1,0))/D26*100</f>
        <v>87.657289527728864</v>
      </c>
      <c r="E60" s="1213">
        <f>INDEX(매매지수!$299:$299,1,MATCH(E$1,매매지수!$1:$1,0))/E26*100</f>
        <v>88.364975887572982</v>
      </c>
      <c r="F60" s="1213">
        <f>INDEX(매매지수!$299:$299,1,MATCH(F$1,매매지수!$1:$1,0))/F26*100</f>
        <v>89.930336420821902</v>
      </c>
      <c r="G60" s="1213">
        <f>INDEX(매매지수!$299:$299,1,MATCH(G$1,매매지수!$1:$1,0))/G26*100</f>
        <v>90.003685562511507</v>
      </c>
      <c r="H60" s="1213">
        <f>INDEX(매매지수!$299:$299,1,MATCH(H$1,매매지수!$1:$1,0))/H26*100</f>
        <v>90.798114566697578</v>
      </c>
      <c r="I60" s="1213">
        <f>INDEX(매매지수!$299:$299,1,MATCH(I$1,매매지수!$1:$1,0))/I26*100</f>
        <v>91.158675053029043</v>
      </c>
      <c r="J60" s="1213">
        <f>INDEX(매매지수!$299:$299,1,MATCH(J$1,매매지수!$1:$1,0))/J26*100</f>
        <v>91.898647967431927</v>
      </c>
      <c r="K60" s="1213">
        <f>INDEX(매매지수!$299:$299,1,MATCH(K$1,매매지수!$1:$1,0))/K26*100</f>
        <v>93.206059202498508</v>
      </c>
      <c r="L60" s="1213">
        <f>INDEX(매매지수!$299:$299,1,MATCH(L$1,매매지수!$1:$1,0))/L26*100</f>
        <v>94.044468008412935</v>
      </c>
      <c r="M60" s="1213">
        <f>INDEX(매매지수!$299:$299,1,MATCH(M$1,매매지수!$1:$1,0))/M26*100</f>
        <v>95.209444398068968</v>
      </c>
      <c r="N60" s="1213">
        <f>INDEX(매매지수!$299:$299,1,MATCH(N$1,매매지수!$1:$1,0))/N26*100</f>
        <v>95.608008566392456</v>
      </c>
      <c r="O60" s="1213">
        <f>INDEX(매매지수!$299:$299,1,MATCH(O$1,매매지수!$1:$1,0))/O26*100</f>
        <v>97.172279811804358</v>
      </c>
      <c r="P60" s="1213">
        <f>INDEX(매매지수!$299:$299,1,MATCH(P$1,매매지수!$1:$1,0))/P26*100</f>
        <v>97.497067671324999</v>
      </c>
      <c r="Q60" s="1221">
        <f>INDEX(매매지수!$299:$299,1,MATCH(Q$1,매매지수!$1:$1,0))/Q26*100</f>
        <v>98.324659603097359</v>
      </c>
      <c r="R60" s="1221">
        <f>INDEX(매매지수!$299:$299,1,MATCH(R$1,매매지수!$1:$1,0))/R26*100</f>
        <v>98.874456570265451</v>
      </c>
      <c r="S60" s="1221">
        <f>INDEX(매매지수!$299:$299,1,MATCH(S$1,매매지수!$1:$1,0))/S26*100</f>
        <v>98.995464987810351</v>
      </c>
      <c r="T60" s="1221">
        <f>INDEX(매매지수!$299:$299,1,MATCH(T$1,매매지수!$1:$1,0))/T26*100</f>
        <v>99.097484676197894</v>
      </c>
      <c r="U60" s="1221">
        <f>INDEX(매매지수!$299:$299,1,MATCH(U$1,매매지수!$1:$1,0))/U26*100</f>
        <v>99.412857923166882</v>
      </c>
      <c r="V60" s="1221">
        <f>INDEX(매매지수!$299:$299,1,MATCH(V$1,매매지수!$1:$1,0))/V26*100</f>
        <v>99.226599008804087</v>
      </c>
      <c r="W60" s="1221">
        <f>INDEX(매매지수!$299:$299,1,MATCH(W$1,매매지수!$1:$1,0))/W26*100</f>
        <v>98.983874916049018</v>
      </c>
      <c r="X60" s="1221">
        <f>INDEX(매매지수!$299:$299,1,MATCH(X$1,매매지수!$1:$1,0))/X26*100</f>
        <v>99.324095739066294</v>
      </c>
      <c r="Y60" s="1221">
        <f>INDEX(매매지수!$299:$299,1,MATCH(Y$1,매매지수!$1:$1,0))/Y26*100</f>
        <v>100</v>
      </c>
      <c r="Z60" s="1221">
        <f>INDEX(매매지수!$299:$299,1,MATCH(Z$1,매매지수!$1:$1,0))/Z26*100</f>
        <v>100.72089617432822</v>
      </c>
      <c r="AA60" s="1221">
        <f>INDEX(매매지수!$299:$299,1,MATCH(AA$1,매매지수!$1:$1,0))/AA26*100</f>
        <v>100.30149006200676</v>
      </c>
      <c r="AB60" s="1221">
        <f>INDEX(매매지수!$299:$299,1,MATCH(AB$1,매매지수!$1:$1,0))/AB26*100</f>
        <v>100.36465173084359</v>
      </c>
      <c r="AC60" s="1221">
        <f>INDEX(매매지수!$299:$299,1,MATCH(AC$1,매매지수!$1:$1,0))/AC26*100</f>
        <v>100.81014215846338</v>
      </c>
      <c r="AD60" s="1221">
        <f>INDEX(매매지수!$299:$299,1,MATCH(AD$1,매매지수!$1:$1,0))/AD26*100</f>
        <v>102.12756559651632</v>
      </c>
      <c r="AE60" s="1221">
        <f>INDEX(매매지수!$299:$299,1,MATCH(AE$1,매매지수!$1:$1,0))/AE26*100</f>
        <v>103.17212732779761</v>
      </c>
      <c r="AF60" s="1221">
        <f>INDEX(매매지수!$299:$299,1,MATCH(AF$1,매매지수!$1:$1,0))/AF26*100</f>
        <v>104.34222537957571</v>
      </c>
      <c r="AG60" s="1221">
        <f>INDEX(매매지수!$299:$299,1,MATCH(AG$1,매매지수!$1:$1,0))/AG26*100</f>
        <v>105.86057464175376</v>
      </c>
    </row>
    <row r="61" spans="1:33" s="1213" customFormat="1">
      <c r="A61" s="1213" t="s">
        <v>1428</v>
      </c>
      <c r="B61" s="1215" t="s">
        <v>533</v>
      </c>
      <c r="C61" s="1213">
        <f>INDEX(매매지수!$284:$284,1,MATCH(C$1,매매지수!$1:$1,0))/C27*100</f>
        <v>108.03818962283631</v>
      </c>
      <c r="D61" s="1213">
        <f>INDEX(매매지수!$284:$284,1,MATCH(D$1,매매지수!$1:$1,0))/D27*100</f>
        <v>107.65847343236075</v>
      </c>
      <c r="E61" s="1213">
        <f>INDEX(매매지수!$284:$284,1,MATCH(E$1,매매지수!$1:$1,0))/E27*100</f>
        <v>107.84514997258616</v>
      </c>
      <c r="F61" s="1213">
        <f>INDEX(매매지수!$284:$284,1,MATCH(F$1,매매지수!$1:$1,0))/F27*100</f>
        <v>107.98788961512878</v>
      </c>
      <c r="G61" s="1213">
        <f>INDEX(매매지수!$284:$284,1,MATCH(G$1,매매지수!$1:$1,0))/G27*100</f>
        <v>107.78926686200683</v>
      </c>
      <c r="H61" s="1213">
        <f>INDEX(매매지수!$284:$284,1,MATCH(H$1,매매지수!$1:$1,0))/H27*100</f>
        <v>107.58402350247755</v>
      </c>
      <c r="I61" s="1213">
        <f>INDEX(매매지수!$284:$284,1,MATCH(I$1,매매지수!$1:$1,0))/I27*100</f>
        <v>106.94288831737131</v>
      </c>
      <c r="J61" s="1213">
        <f>INDEX(매매지수!$284:$284,1,MATCH(J$1,매매지수!$1:$1,0))/J27*100</f>
        <v>106.45106409087599</v>
      </c>
      <c r="K61" s="1213">
        <f>INDEX(매매지수!$284:$284,1,MATCH(K$1,매매지수!$1:$1,0))/K27*100</f>
        <v>106.56660973111617</v>
      </c>
      <c r="L61" s="1213">
        <f>INDEX(매매지수!$284:$284,1,MATCH(L$1,매매지수!$1:$1,0))/L27*100</f>
        <v>106.76105114765886</v>
      </c>
      <c r="M61" s="1213">
        <f>INDEX(매매지수!$284:$284,1,MATCH(M$1,매매지수!$1:$1,0))/M27*100</f>
        <v>106.61898603551425</v>
      </c>
      <c r="N61" s="1213">
        <f>INDEX(매매지수!$284:$284,1,MATCH(N$1,매매지수!$1:$1,0))/N27*100</f>
        <v>106.06920467074971</v>
      </c>
      <c r="O61" s="1213">
        <f>INDEX(매매지수!$284:$284,1,MATCH(O$1,매매지수!$1:$1,0))/O27*100</f>
        <v>105.23838588819483</v>
      </c>
      <c r="P61" s="1213">
        <f>INDEX(매매지수!$284:$284,1,MATCH(P$1,매매지수!$1:$1,0))/P27*100</f>
        <v>104.86477316253394</v>
      </c>
      <c r="Q61" s="1221">
        <f>INDEX(매매지수!$284:$284,1,MATCH(Q$1,매매지수!$1:$1,0))/Q27*100</f>
        <v>104.71169675338527</v>
      </c>
      <c r="R61" s="1221">
        <f>INDEX(매매지수!$284:$284,1,MATCH(R$1,매매지수!$1:$1,0))/R27*100</f>
        <v>104.53418314593243</v>
      </c>
      <c r="S61" s="1221">
        <f>INDEX(매매지수!$284:$284,1,MATCH(S$1,매매지수!$1:$1,0))/S27*100</f>
        <v>103.8708672377164</v>
      </c>
      <c r="T61" s="1221">
        <f>INDEX(매매지수!$284:$284,1,MATCH(T$1,매매지수!$1:$1,0))/T27*100</f>
        <v>103.49483138208409</v>
      </c>
      <c r="U61" s="1221">
        <f>INDEX(매매지수!$284:$284,1,MATCH(U$1,매매지수!$1:$1,0))/U27*100</f>
        <v>103.15224994328196</v>
      </c>
      <c r="V61" s="1221">
        <f>INDEX(매매지수!$284:$284,1,MATCH(V$1,매매지수!$1:$1,0))/V27*100</f>
        <v>101.93796750176085</v>
      </c>
      <c r="W61" s="1221">
        <f>INDEX(매매지수!$284:$284,1,MATCH(W$1,매매지수!$1:$1,0))/W27*100</f>
        <v>100.65443827138596</v>
      </c>
      <c r="X61" s="1221">
        <f>INDEX(매매지수!$284:$284,1,MATCH(X$1,매매지수!$1:$1,0))/X27*100</f>
        <v>100.24727631466487</v>
      </c>
      <c r="Y61" s="1221">
        <f>INDEX(매매지수!$284:$284,1,MATCH(Y$1,매매지수!$1:$1,0))/Y27*100</f>
        <v>100</v>
      </c>
      <c r="Z61" s="1221">
        <f>INDEX(매매지수!$284:$284,1,MATCH(Z$1,매매지수!$1:$1,0))/Z27*100</f>
        <v>99.261942350974806</v>
      </c>
      <c r="AA61" s="1221">
        <f>INDEX(매매지수!$284:$284,1,MATCH(AA$1,매매지수!$1:$1,0))/AA27*100</f>
        <v>98.074505669714412</v>
      </c>
      <c r="AB61" s="1221">
        <f>INDEX(매매지수!$284:$284,1,MATCH(AB$1,매매지수!$1:$1,0))/AB27*100</f>
        <v>97.277467253336013</v>
      </c>
      <c r="AC61" s="1221">
        <f>INDEX(매매지수!$284:$284,1,MATCH(AC$1,매매지수!$1:$1,0))/AC27*100</f>
        <v>97.143883054585146</v>
      </c>
      <c r="AD61" s="1221">
        <f>INDEX(매매지수!$284:$284,1,MATCH(AD$1,매매지수!$1:$1,0))/AD27*100</f>
        <v>97.202947968213209</v>
      </c>
      <c r="AE61" s="1221">
        <f>INDEX(매매지수!$284:$284,1,MATCH(AE$1,매매지수!$1:$1,0))/AE27*100</f>
        <v>97.503521016243539</v>
      </c>
      <c r="AF61" s="1221">
        <f>INDEX(매매지수!$284:$284,1,MATCH(AF$1,매매지수!$1:$1,0))/AF27*100</f>
        <v>97.550044140923148</v>
      </c>
      <c r="AG61" s="1221">
        <f>INDEX(매매지수!$284:$284,1,MATCH(AG$1,매매지수!$1:$1,0))/AG27*100</f>
        <v>97.134614460930408</v>
      </c>
    </row>
    <row r="62" spans="1:33" s="1213" customFormat="1">
      <c r="A62" s="1213" t="s">
        <v>1428</v>
      </c>
      <c r="B62" s="1215" t="s">
        <v>550</v>
      </c>
      <c r="C62" s="1213">
        <f>INDEX(매매지수!$302:$302,1,MATCH(C$1,매매지수!$1:$1,0))/C28*100</f>
        <v>84.621829902891221</v>
      </c>
      <c r="D62" s="1213">
        <f>INDEX(매매지수!$302:$302,1,MATCH(D$1,매매지수!$1:$1,0))/D28*100</f>
        <v>84.454399568520927</v>
      </c>
      <c r="E62" s="1213">
        <f>INDEX(매매지수!$302:$302,1,MATCH(E$1,매매지수!$1:$1,0))/E28*100</f>
        <v>84.71599669727631</v>
      </c>
      <c r="F62" s="1213">
        <f>INDEX(매매지수!$302:$302,1,MATCH(F$1,매매지수!$1:$1,0))/F28*100</f>
        <v>86.252650595377929</v>
      </c>
      <c r="G62" s="1213">
        <f>INDEX(매매지수!$302:$302,1,MATCH(G$1,매매지수!$1:$1,0))/G28*100</f>
        <v>85.850159177965963</v>
      </c>
      <c r="H62" s="1213">
        <f>INDEX(매매지수!$302:$302,1,MATCH(H$1,매매지수!$1:$1,0))/H28*100</f>
        <v>87.541496264197363</v>
      </c>
      <c r="I62" s="1213">
        <f>INDEX(매매지수!$302:$302,1,MATCH(I$1,매매지수!$1:$1,0))/I28*100</f>
        <v>89.054559277303809</v>
      </c>
      <c r="J62" s="1213">
        <f>INDEX(매매지수!$302:$302,1,MATCH(J$1,매매지수!$1:$1,0))/J28*100</f>
        <v>92.757354388634525</v>
      </c>
      <c r="K62" s="1213">
        <f>INDEX(매매지수!$302:$302,1,MATCH(K$1,매매지수!$1:$1,0))/K28*100</f>
        <v>94.628123027259079</v>
      </c>
      <c r="L62" s="1213">
        <f>INDEX(매매지수!$302:$302,1,MATCH(L$1,매매지수!$1:$1,0))/L28*100</f>
        <v>95.857846434562305</v>
      </c>
      <c r="M62" s="1213">
        <f>INDEX(매매지수!$302:$302,1,MATCH(M$1,매매지수!$1:$1,0))/M28*100</f>
        <v>97.268415461478682</v>
      </c>
      <c r="N62" s="1213">
        <f>INDEX(매매지수!$302:$302,1,MATCH(N$1,매매지수!$1:$1,0))/N28*100</f>
        <v>97.43708502938189</v>
      </c>
      <c r="O62" s="1213">
        <f>INDEX(매매지수!$302:$302,1,MATCH(O$1,매매지수!$1:$1,0))/O28*100</f>
        <v>98.959720751860274</v>
      </c>
      <c r="P62" s="1213">
        <f>INDEX(매매지수!$302:$302,1,MATCH(P$1,매매지수!$1:$1,0))/P28*100</f>
        <v>99.084519713839242</v>
      </c>
      <c r="Q62" s="1221">
        <f>INDEX(매매지수!$302:$302,1,MATCH(Q$1,매매지수!$1:$1,0))/Q28*100</f>
        <v>99.783866399137082</v>
      </c>
      <c r="R62" s="1221">
        <f>INDEX(매매지수!$302:$302,1,MATCH(R$1,매매지수!$1:$1,0))/R28*100</f>
        <v>100.27861243420104</v>
      </c>
      <c r="S62" s="1221">
        <f>INDEX(매매지수!$302:$302,1,MATCH(S$1,매매지수!$1:$1,0))/S28*100</f>
        <v>99.929509302054527</v>
      </c>
      <c r="T62" s="1221">
        <f>INDEX(매매지수!$302:$302,1,MATCH(T$1,매매지수!$1:$1,0))/T28*100</f>
        <v>100.16474167626706</v>
      </c>
      <c r="U62" s="1221">
        <f>INDEX(매매지수!$302:$302,1,MATCH(U$1,매매지수!$1:$1,0))/U28*100</f>
        <v>100.72533069108256</v>
      </c>
      <c r="V62" s="1221">
        <f>INDEX(매매지수!$302:$302,1,MATCH(V$1,매매지수!$1:$1,0))/V28*100</f>
        <v>100.33017362462164</v>
      </c>
      <c r="W62" s="1221">
        <f>INDEX(매매지수!$302:$302,1,MATCH(W$1,매매지수!$1:$1,0))/W28*100</f>
        <v>99.622479625780386</v>
      </c>
      <c r="X62" s="1221">
        <f>INDEX(매매지수!$302:$302,1,MATCH(X$1,매매지수!$1:$1,0))/X28*100</f>
        <v>99.566081148442478</v>
      </c>
      <c r="Y62" s="1221">
        <f>INDEX(매매지수!$302:$302,1,MATCH(Y$1,매매지수!$1:$1,0))/Y28*100</f>
        <v>100</v>
      </c>
      <c r="Z62" s="1221">
        <f>INDEX(매매지수!$302:$302,1,MATCH(Z$1,매매지수!$1:$1,0))/Z28*100</f>
        <v>99.856798420674437</v>
      </c>
      <c r="AA62" s="1221">
        <f>INDEX(매매지수!$302:$302,1,MATCH(AA$1,매매지수!$1:$1,0))/AA28*100</f>
        <v>99.162150077547608</v>
      </c>
      <c r="AB62" s="1221">
        <f>INDEX(매매지수!$302:$302,1,MATCH(AB$1,매매지수!$1:$1,0))/AB28*100</f>
        <v>98.578753713037884</v>
      </c>
      <c r="AC62" s="1221">
        <f>INDEX(매매지수!$302:$302,1,MATCH(AC$1,매매지수!$1:$1,0))/AC28*100</f>
        <v>98.903474805495762</v>
      </c>
      <c r="AD62" s="1221">
        <f>INDEX(매매지수!$302:$302,1,MATCH(AD$1,매매지수!$1:$1,0))/AD28*100</f>
        <v>99.052244982315969</v>
      </c>
      <c r="AE62" s="1221">
        <f>INDEX(매매지수!$302:$302,1,MATCH(AE$1,매매지수!$1:$1,0))/AE28*100</f>
        <v>99.300000439150097</v>
      </c>
      <c r="AF62" s="1221">
        <f>INDEX(매매지수!$302:$302,1,MATCH(AF$1,매매지수!$1:$1,0))/AF28*100</f>
        <v>99.153216596975852</v>
      </c>
      <c r="AG62" s="1221">
        <f>INDEX(매매지수!$302:$302,1,MATCH(AG$1,매매지수!$1:$1,0))/AG28*100</f>
        <v>98.931923944516086</v>
      </c>
    </row>
    <row r="63" spans="1:33" s="1213" customFormat="1">
      <c r="A63" s="1213" t="s">
        <v>1428</v>
      </c>
      <c r="B63" s="1215" t="s">
        <v>551</v>
      </c>
      <c r="C63" s="1213">
        <f>INDEX(매매지수!$303:$303,1,MATCH(C$1,매매지수!$1:$1,0))/C29*100</f>
        <v>84.455899810350772</v>
      </c>
      <c r="D63" s="1213">
        <f>INDEX(매매지수!$303:$303,1,MATCH(D$1,매매지수!$1:$1,0))/D29*100</f>
        <v>84.986955875167453</v>
      </c>
      <c r="E63" s="1213">
        <f>INDEX(매매지수!$303:$303,1,MATCH(E$1,매매지수!$1:$1,0))/E29*100</f>
        <v>87.027975071917112</v>
      </c>
      <c r="F63" s="1213">
        <f>INDEX(매매지수!$303:$303,1,MATCH(F$1,매매지수!$1:$1,0))/F29*100</f>
        <v>88.320052840653219</v>
      </c>
      <c r="G63" s="1213">
        <f>INDEX(매매지수!$303:$303,1,MATCH(G$1,매매지수!$1:$1,0))/G29*100</f>
        <v>88.443363396004557</v>
      </c>
      <c r="H63" s="1213">
        <f>INDEX(매매지수!$303:$303,1,MATCH(H$1,매매지수!$1:$1,0))/H29*100</f>
        <v>89.652124224532614</v>
      </c>
      <c r="I63" s="1213">
        <f>INDEX(매매지수!$303:$303,1,MATCH(I$1,매매지수!$1:$1,0))/I29*100</f>
        <v>91.309284835624211</v>
      </c>
      <c r="J63" s="1213">
        <f>INDEX(매매지수!$303:$303,1,MATCH(J$1,매매지수!$1:$1,0))/J29*100</f>
        <v>92.412250579559711</v>
      </c>
      <c r="K63" s="1213">
        <f>INDEX(매매지수!$303:$303,1,MATCH(K$1,매매지수!$1:$1,0))/K29*100</f>
        <v>94.284334047932489</v>
      </c>
      <c r="L63" s="1213">
        <f>INDEX(매매지수!$303:$303,1,MATCH(L$1,매매지수!$1:$1,0))/L29*100</f>
        <v>96.090544342736592</v>
      </c>
      <c r="M63" s="1213">
        <f>INDEX(매매지수!$303:$303,1,MATCH(M$1,매매지수!$1:$1,0))/M29*100</f>
        <v>96.991118288467362</v>
      </c>
      <c r="N63" s="1213">
        <f>INDEX(매매지수!$303:$303,1,MATCH(N$1,매매지수!$1:$1,0))/N29*100</f>
        <v>97.46480005412846</v>
      </c>
      <c r="O63" s="1213">
        <f>INDEX(매매지수!$303:$303,1,MATCH(O$1,매매지수!$1:$1,0))/O29*100</f>
        <v>97.908994017324957</v>
      </c>
      <c r="P63" s="1213">
        <f>INDEX(매매지수!$303:$303,1,MATCH(P$1,매매지수!$1:$1,0))/P29*100</f>
        <v>97.804515795205063</v>
      </c>
      <c r="Q63" s="1221">
        <f>INDEX(매매지수!$303:$303,1,MATCH(Q$1,매매지수!$1:$1,0))/Q29*100</f>
        <v>98.400612874543697</v>
      </c>
      <c r="R63" s="1221">
        <f>INDEX(매매지수!$303:$303,1,MATCH(R$1,매매지수!$1:$1,0))/R29*100</f>
        <v>98.873749498746719</v>
      </c>
      <c r="S63" s="1221">
        <f>INDEX(매매지수!$303:$303,1,MATCH(S$1,매매지수!$1:$1,0))/S29*100</f>
        <v>99.357354492276173</v>
      </c>
      <c r="T63" s="1221">
        <f>INDEX(매매지수!$303:$303,1,MATCH(T$1,매매지수!$1:$1,0))/T29*100</f>
        <v>99.747403996619965</v>
      </c>
      <c r="U63" s="1221">
        <f>INDEX(매매지수!$303:$303,1,MATCH(U$1,매매지수!$1:$1,0))/U29*100</f>
        <v>100.18391366825298</v>
      </c>
      <c r="V63" s="1221">
        <f>INDEX(매매지수!$303:$303,1,MATCH(V$1,매매지수!$1:$1,0))/V29*100</f>
        <v>99.856621086142738</v>
      </c>
      <c r="W63" s="1221">
        <f>INDEX(매매지수!$303:$303,1,MATCH(W$1,매매지수!$1:$1,0))/W29*100</f>
        <v>99.034756922583995</v>
      </c>
      <c r="X63" s="1221">
        <f>INDEX(매매지수!$303:$303,1,MATCH(X$1,매매지수!$1:$1,0))/X29*100</f>
        <v>99.31640363037863</v>
      </c>
      <c r="Y63" s="1221">
        <f>INDEX(매매지수!$303:$303,1,MATCH(Y$1,매매지수!$1:$1,0))/Y29*100</f>
        <v>100</v>
      </c>
      <c r="Z63" s="1221">
        <f>INDEX(매매지수!$303:$303,1,MATCH(Z$1,매매지수!$1:$1,0))/Z29*100</f>
        <v>99.882423128527762</v>
      </c>
      <c r="AA63" s="1221">
        <f>INDEX(매매지수!$303:$303,1,MATCH(AA$1,매매지수!$1:$1,0))/AA29*100</f>
        <v>99.426791028206722</v>
      </c>
      <c r="AB63" s="1221">
        <f>INDEX(매매지수!$303:$303,1,MATCH(AB$1,매매지수!$1:$1,0))/AB29*100</f>
        <v>99.009149819820337</v>
      </c>
      <c r="AC63" s="1221">
        <f>INDEX(매매지수!$303:$303,1,MATCH(AC$1,매매지수!$1:$1,0))/AC29*100</f>
        <v>99.394673677082196</v>
      </c>
      <c r="AD63" s="1221">
        <f>INDEX(매매지수!$303:$303,1,MATCH(AD$1,매매지수!$1:$1,0))/AD29*100</f>
        <v>99.803684235460295</v>
      </c>
      <c r="AE63" s="1221">
        <f>INDEX(매매지수!$303:$303,1,MATCH(AE$1,매매지수!$1:$1,0))/AE29*100</f>
        <v>99.821443232593452</v>
      </c>
      <c r="AF63" s="1221">
        <f>INDEX(매매지수!$303:$303,1,MATCH(AF$1,매매지수!$1:$1,0))/AF29*100</f>
        <v>99.988690851574759</v>
      </c>
      <c r="AG63" s="1221">
        <f>INDEX(매매지수!$303:$303,1,MATCH(AG$1,매매지수!$1:$1,0))/AG29*100</f>
        <v>99.876749612121799</v>
      </c>
    </row>
    <row r="64" spans="1:33" s="1213" customFormat="1">
      <c r="A64" s="1213" t="s">
        <v>1428</v>
      </c>
      <c r="B64" s="1215" t="s">
        <v>552</v>
      </c>
      <c r="C64" s="1213">
        <f>INDEX(매매지수!$304:$304,1,MATCH(C$1,매매지수!$1:$1,0))/C30*100</f>
        <v>88.410302986221794</v>
      </c>
      <c r="D64" s="1213">
        <f>INDEX(매매지수!$304:$304,1,MATCH(D$1,매매지수!$1:$1,0))/D30*100</f>
        <v>87.983334634863581</v>
      </c>
      <c r="E64" s="1213">
        <f>INDEX(매매지수!$304:$304,1,MATCH(E$1,매매지수!$1:$1,0))/E30*100</f>
        <v>88.671030198653042</v>
      </c>
      <c r="F64" s="1213">
        <f>INDEX(매매지수!$304:$304,1,MATCH(F$1,매매지수!$1:$1,0))/F30*100</f>
        <v>90.037707698129125</v>
      </c>
      <c r="G64" s="1213">
        <f>INDEX(매매지수!$304:$304,1,MATCH(G$1,매매지수!$1:$1,0))/G30*100</f>
        <v>90.462023159160054</v>
      </c>
      <c r="H64" s="1213">
        <f>INDEX(매매지수!$304:$304,1,MATCH(H$1,매매지수!$1:$1,0))/H30*100</f>
        <v>91.127823054619469</v>
      </c>
      <c r="I64" s="1213">
        <f>INDEX(매매지수!$304:$304,1,MATCH(I$1,매매지수!$1:$1,0))/I30*100</f>
        <v>91.525161853493742</v>
      </c>
      <c r="J64" s="1213">
        <f>INDEX(매매지수!$304:$304,1,MATCH(J$1,매매지수!$1:$1,0))/J30*100</f>
        <v>91.829183018344821</v>
      </c>
      <c r="K64" s="1213">
        <f>INDEX(매매지수!$304:$304,1,MATCH(K$1,매매지수!$1:$1,0))/K30*100</f>
        <v>93.056539309796108</v>
      </c>
      <c r="L64" s="1213">
        <f>INDEX(매매지수!$304:$304,1,MATCH(L$1,매매지수!$1:$1,0))/L30*100</f>
        <v>94.558126802507658</v>
      </c>
      <c r="M64" s="1213">
        <f>INDEX(매매지수!$304:$304,1,MATCH(M$1,매매지수!$1:$1,0))/M30*100</f>
        <v>96.106085237814142</v>
      </c>
      <c r="N64" s="1213">
        <f>INDEX(매매지수!$304:$304,1,MATCH(N$1,매매지수!$1:$1,0))/N30*100</f>
        <v>96.43830490880157</v>
      </c>
      <c r="O64" s="1213">
        <f>INDEX(매매지수!$304:$304,1,MATCH(O$1,매매지수!$1:$1,0))/O30*100</f>
        <v>96.951373472974979</v>
      </c>
      <c r="P64" s="1213">
        <f>INDEX(매매지수!$304:$304,1,MATCH(P$1,매매지수!$1:$1,0))/P30*100</f>
        <v>96.701268438930526</v>
      </c>
      <c r="Q64" s="1221">
        <f>INDEX(매매지수!$304:$304,1,MATCH(Q$1,매매지수!$1:$1,0))/Q30*100</f>
        <v>97.251117477699395</v>
      </c>
      <c r="R64" s="1221">
        <f>INDEX(매매지수!$304:$304,1,MATCH(R$1,매매지수!$1:$1,0))/R30*100</f>
        <v>97.533346780871852</v>
      </c>
      <c r="S64" s="1221">
        <f>INDEX(매매지수!$304:$304,1,MATCH(S$1,매매지수!$1:$1,0))/S30*100</f>
        <v>97.574121841435712</v>
      </c>
      <c r="T64" s="1221">
        <f>INDEX(매매지수!$304:$304,1,MATCH(T$1,매매지수!$1:$1,0))/T30*100</f>
        <v>97.906700017596279</v>
      </c>
      <c r="U64" s="1221">
        <f>INDEX(매매지수!$304:$304,1,MATCH(U$1,매매지수!$1:$1,0))/U30*100</f>
        <v>98.5232839064074</v>
      </c>
      <c r="V64" s="1221">
        <f>INDEX(매매지수!$304:$304,1,MATCH(V$1,매매지수!$1:$1,0))/V30*100</f>
        <v>98.859713275541111</v>
      </c>
      <c r="W64" s="1221">
        <f>INDEX(매매지수!$304:$304,1,MATCH(W$1,매매지수!$1:$1,0))/W30*100</f>
        <v>98.587078542242139</v>
      </c>
      <c r="X64" s="1221">
        <f>INDEX(매매지수!$304:$304,1,MATCH(X$1,매매지수!$1:$1,0))/X30*100</f>
        <v>99.225141210275098</v>
      </c>
      <c r="Y64" s="1221">
        <f>INDEX(매매지수!$304:$304,1,MATCH(Y$1,매매지수!$1:$1,0))/Y30*100</f>
        <v>100</v>
      </c>
      <c r="Z64" s="1221">
        <f>INDEX(매매지수!$304:$304,1,MATCH(Z$1,매매지수!$1:$1,0))/Z30*100</f>
        <v>100.68412226590182</v>
      </c>
      <c r="AA64" s="1221">
        <f>INDEX(매매지수!$304:$304,1,MATCH(AA$1,매매지수!$1:$1,0))/AA30*100</f>
        <v>100.6294060830045</v>
      </c>
      <c r="AB64" s="1221">
        <f>INDEX(매매지수!$304:$304,1,MATCH(AB$1,매매지수!$1:$1,0))/AB30*100</f>
        <v>100.62255487362816</v>
      </c>
      <c r="AC64" s="1221">
        <f>INDEX(매매지수!$304:$304,1,MATCH(AC$1,매매지수!$1:$1,0))/AC30*100</f>
        <v>101.1350376956601</v>
      </c>
      <c r="AD64" s="1221">
        <f>INDEX(매매지수!$304:$304,1,MATCH(AD$1,매매지수!$1:$1,0))/AD30*100</f>
        <v>101.49062141552048</v>
      </c>
      <c r="AE64" s="1221">
        <f>INDEX(매매지수!$304:$304,1,MATCH(AE$1,매매지수!$1:$1,0))/AE30*100</f>
        <v>101.92848615205507</v>
      </c>
      <c r="AF64" s="1221">
        <f>INDEX(매매지수!$304:$304,1,MATCH(AF$1,매매지수!$1:$1,0))/AF30*100</f>
        <v>102.39760760045672</v>
      </c>
      <c r="AG64" s="1221">
        <f>INDEX(매매지수!$304:$304,1,MATCH(AG$1,매매지수!$1:$1,0))/AG30*100</f>
        <v>102.43990564124881</v>
      </c>
    </row>
    <row r="65" spans="1:33" s="1213" customFormat="1">
      <c r="A65" s="1213" t="s">
        <v>1428</v>
      </c>
      <c r="B65" s="1215" t="s">
        <v>553</v>
      </c>
      <c r="C65" s="1213">
        <f>INDEX(매매지수!$305:$305,1,MATCH(C$1,매매지수!$1:$1,0))/C31*100</f>
        <v>90.214132090295166</v>
      </c>
      <c r="D65" s="1213">
        <f>INDEX(매매지수!$305:$305,1,MATCH(D$1,매매지수!$1:$1,0))/D31*100</f>
        <v>91.096290648326942</v>
      </c>
      <c r="E65" s="1213">
        <f>INDEX(매매지수!$305:$305,1,MATCH(E$1,매매지수!$1:$1,0))/E31*100</f>
        <v>91.959266147261815</v>
      </c>
      <c r="F65" s="1213">
        <f>INDEX(매매지수!$305:$305,1,MATCH(F$1,매매지수!$1:$1,0))/F31*100</f>
        <v>93.681975078934002</v>
      </c>
      <c r="G65" s="1213">
        <f>INDEX(매매지수!$305:$305,1,MATCH(G$1,매매지수!$1:$1,0))/G31*100</f>
        <v>94.301079276945003</v>
      </c>
      <c r="H65" s="1213">
        <f>INDEX(매매지수!$305:$305,1,MATCH(H$1,매매지수!$1:$1,0))/H31*100</f>
        <v>95.232795438220293</v>
      </c>
      <c r="I65" s="1213">
        <f>INDEX(매매지수!$305:$305,1,MATCH(I$1,매매지수!$1:$1,0))/I31*100</f>
        <v>95.878066253191335</v>
      </c>
      <c r="J65" s="1213">
        <f>INDEX(매매지수!$305:$305,1,MATCH(J$1,매매지수!$1:$1,0))/J31*100</f>
        <v>96.713273919002376</v>
      </c>
      <c r="K65" s="1213">
        <f>INDEX(매매지수!$305:$305,1,MATCH(K$1,매매지수!$1:$1,0))/K31*100</f>
        <v>98.55549251247156</v>
      </c>
      <c r="L65" s="1213">
        <f>INDEX(매매지수!$305:$305,1,MATCH(L$1,매매지수!$1:$1,0))/L31*100</f>
        <v>100.0850019852092</v>
      </c>
      <c r="M65" s="1213">
        <f>INDEX(매매지수!$305:$305,1,MATCH(M$1,매매지수!$1:$1,0))/M31*100</f>
        <v>101.21380594481832</v>
      </c>
      <c r="N65" s="1213">
        <f>INDEX(매매지수!$305:$305,1,MATCH(N$1,매매지수!$1:$1,0))/N31*100</f>
        <v>101.59846590206149</v>
      </c>
      <c r="O65" s="1213">
        <f>INDEX(매매지수!$305:$305,1,MATCH(O$1,매매지수!$1:$1,0))/O31*100</f>
        <v>102.32666629573394</v>
      </c>
      <c r="P65" s="1213">
        <f>INDEX(매매지수!$305:$305,1,MATCH(P$1,매매지수!$1:$1,0))/P31*100</f>
        <v>102.07722722082231</v>
      </c>
      <c r="Q65" s="1221">
        <f>INDEX(매매지수!$305:$305,1,MATCH(Q$1,매매지수!$1:$1,0))/Q31*100</f>
        <v>103.19039520096041</v>
      </c>
      <c r="R65" s="1221">
        <f>INDEX(매매지수!$305:$305,1,MATCH(R$1,매매지수!$1:$1,0))/R31*100</f>
        <v>103.45708387226129</v>
      </c>
      <c r="S65" s="1221">
        <f>INDEX(매매지수!$305:$305,1,MATCH(S$1,매매지수!$1:$1,0))/S31*100</f>
        <v>102.94870081390977</v>
      </c>
      <c r="T65" s="1221">
        <f>INDEX(매매지수!$305:$305,1,MATCH(T$1,매매지수!$1:$1,0))/T31*100</f>
        <v>102.90958020509046</v>
      </c>
      <c r="U65" s="1221">
        <f>INDEX(매매지수!$305:$305,1,MATCH(U$1,매매지수!$1:$1,0))/U31*100</f>
        <v>102.79427411157474</v>
      </c>
      <c r="V65" s="1221">
        <f>INDEX(매매지수!$305:$305,1,MATCH(V$1,매매지수!$1:$1,0))/V31*100</f>
        <v>102.170144786289</v>
      </c>
      <c r="W65" s="1221">
        <f>INDEX(매매지수!$305:$305,1,MATCH(W$1,매매지수!$1:$1,0))/W31*100</f>
        <v>100.60370501946325</v>
      </c>
      <c r="X65" s="1221">
        <f>INDEX(매매지수!$305:$305,1,MATCH(X$1,매매지수!$1:$1,0))/X31*100</f>
        <v>100.29453551093492</v>
      </c>
      <c r="Y65" s="1221">
        <f>INDEX(매매지수!$305:$305,1,MATCH(Y$1,매매지수!$1:$1,0))/Y31*100</f>
        <v>100</v>
      </c>
      <c r="Z65" s="1221">
        <f>INDEX(매매지수!$305:$305,1,MATCH(Z$1,매매지수!$1:$1,0))/Z31*100</f>
        <v>98.98406576893106</v>
      </c>
      <c r="AA65" s="1221">
        <f>INDEX(매매지수!$305:$305,1,MATCH(AA$1,매매지수!$1:$1,0))/AA31*100</f>
        <v>97.511937641347075</v>
      </c>
      <c r="AB65" s="1221">
        <f>INDEX(매매지수!$305:$305,1,MATCH(AB$1,매매지수!$1:$1,0))/AB31*100</f>
        <v>97.254295578242818</v>
      </c>
      <c r="AC65" s="1221">
        <f>INDEX(매매지수!$305:$305,1,MATCH(AC$1,매매지수!$1:$1,0))/AC31*100</f>
        <v>96.903139461684646</v>
      </c>
      <c r="AD65" s="1221">
        <f>INDEX(매매지수!$305:$305,1,MATCH(AD$1,매매지수!$1:$1,0))/AD31*100</f>
        <v>97.096814453173337</v>
      </c>
      <c r="AE65" s="1221">
        <f>INDEX(매매지수!$305:$305,1,MATCH(AE$1,매매지수!$1:$1,0))/AE31*100</f>
        <v>97.033660168953489</v>
      </c>
      <c r="AF65" s="1221">
        <f>INDEX(매매지수!$305:$305,1,MATCH(AF$1,매매지수!$1:$1,0))/AF31*100</f>
        <v>96.871097212567363</v>
      </c>
      <c r="AG65" s="1221">
        <f>INDEX(매매지수!$305:$305,1,MATCH(AG$1,매매지수!$1:$1,0))/AG31*100</f>
        <v>96.551156411837809</v>
      </c>
    </row>
    <row r="66" spans="1:33" s="1213" customFormat="1">
      <c r="A66" s="1213" t="s">
        <v>1428</v>
      </c>
      <c r="B66" s="1215" t="s">
        <v>554</v>
      </c>
      <c r="C66" s="1213">
        <f>INDEX(매매지수!$306:$306,1,MATCH(C$1,매매지수!$1:$1,0))/C32*100</f>
        <v>88.786603002603414</v>
      </c>
      <c r="D66" s="1213">
        <f>INDEX(매매지수!$306:$306,1,MATCH(D$1,매매지수!$1:$1,0))/D32*100</f>
        <v>88.487327351036299</v>
      </c>
      <c r="E66" s="1213">
        <f>INDEX(매매지수!$306:$306,1,MATCH(E$1,매매지수!$1:$1,0))/E32*100</f>
        <v>89.383423552607454</v>
      </c>
      <c r="F66" s="1213">
        <f>INDEX(매매지수!$306:$306,1,MATCH(F$1,매매지수!$1:$1,0))/F32*100</f>
        <v>90.380719169039821</v>
      </c>
      <c r="G66" s="1213">
        <f>INDEX(매매지수!$306:$306,1,MATCH(G$1,매매지수!$1:$1,0))/G32*100</f>
        <v>91.728533116811022</v>
      </c>
      <c r="H66" s="1213">
        <f>INDEX(매매지수!$306:$306,1,MATCH(H$1,매매지수!$1:$1,0))/H32*100</f>
        <v>92.965924102586726</v>
      </c>
      <c r="I66" s="1213">
        <f>INDEX(매매지수!$306:$306,1,MATCH(I$1,매매지수!$1:$1,0))/I32*100</f>
        <v>92.782335654130122</v>
      </c>
      <c r="J66" s="1213">
        <f>INDEX(매매지수!$306:$306,1,MATCH(J$1,매매지수!$1:$1,0))/J32*100</f>
        <v>92.671438557233728</v>
      </c>
      <c r="K66" s="1213">
        <f>INDEX(매매지수!$306:$306,1,MATCH(K$1,매매지수!$1:$1,0))/K32*100</f>
        <v>93.800816114613781</v>
      </c>
      <c r="L66" s="1213">
        <f>INDEX(매매지수!$306:$306,1,MATCH(L$1,매매지수!$1:$1,0))/L32*100</f>
        <v>95.105044998978116</v>
      </c>
      <c r="M66" s="1213">
        <f>INDEX(매매지수!$306:$306,1,MATCH(M$1,매매지수!$1:$1,0))/M32*100</f>
        <v>97.069576389567573</v>
      </c>
      <c r="N66" s="1213">
        <f>INDEX(매매지수!$306:$306,1,MATCH(N$1,매매지수!$1:$1,0))/N32*100</f>
        <v>98.553730014722191</v>
      </c>
      <c r="O66" s="1213">
        <f>INDEX(매매지수!$306:$306,1,MATCH(O$1,매매지수!$1:$1,0))/O32*100</f>
        <v>99.159158416452399</v>
      </c>
      <c r="P66" s="1213">
        <f>INDEX(매매지수!$306:$306,1,MATCH(P$1,매매지수!$1:$1,0))/P32*100</f>
        <v>99.018157492294293</v>
      </c>
      <c r="Q66" s="1221">
        <f>INDEX(매매지수!$306:$306,1,MATCH(Q$1,매매지수!$1:$1,0))/Q32*100</f>
        <v>99.006278919258236</v>
      </c>
      <c r="R66" s="1221">
        <f>INDEX(매매지수!$306:$306,1,MATCH(R$1,매매지수!$1:$1,0))/R32*100</f>
        <v>99.515380129499249</v>
      </c>
      <c r="S66" s="1221">
        <f>INDEX(매매지수!$306:$306,1,MATCH(S$1,매매지수!$1:$1,0))/S32*100</f>
        <v>99.717451944511225</v>
      </c>
      <c r="T66" s="1221">
        <f>INDEX(매매지수!$306:$306,1,MATCH(T$1,매매지수!$1:$1,0))/T32*100</f>
        <v>100.51868018444952</v>
      </c>
      <c r="U66" s="1221">
        <f>INDEX(매매지수!$306:$306,1,MATCH(U$1,매매지수!$1:$1,0))/U32*100</f>
        <v>100.76044562434889</v>
      </c>
      <c r="V66" s="1221">
        <f>INDEX(매매지수!$306:$306,1,MATCH(V$1,매매지수!$1:$1,0))/V32*100</f>
        <v>100.25612024149106</v>
      </c>
      <c r="W66" s="1221">
        <f>INDEX(매매지수!$306:$306,1,MATCH(W$1,매매지수!$1:$1,0))/W32*100</f>
        <v>99.730881558798046</v>
      </c>
      <c r="X66" s="1221">
        <f>INDEX(매매지수!$306:$306,1,MATCH(X$1,매매지수!$1:$1,0))/X32*100</f>
        <v>99.989510384840244</v>
      </c>
      <c r="Y66" s="1221">
        <f>INDEX(매매지수!$306:$306,1,MATCH(Y$1,매매지수!$1:$1,0))/Y32*100</f>
        <v>100</v>
      </c>
      <c r="Z66" s="1221">
        <f>INDEX(매매지수!$306:$306,1,MATCH(Z$1,매매지수!$1:$1,0))/Z32*100</f>
        <v>99.649483121496544</v>
      </c>
      <c r="AA66" s="1221">
        <f>INDEX(매매지수!$306:$306,1,MATCH(AA$1,매매지수!$1:$1,0))/AA32*100</f>
        <v>99.226293587979711</v>
      </c>
      <c r="AB66" s="1221">
        <f>INDEX(매매지수!$306:$306,1,MATCH(AB$1,매매지수!$1:$1,0))/AB32*100</f>
        <v>98.67990072336292</v>
      </c>
      <c r="AC66" s="1221">
        <f>INDEX(매매지수!$306:$306,1,MATCH(AC$1,매매지수!$1:$1,0))/AC32*100</f>
        <v>98.574422955025327</v>
      </c>
      <c r="AD66" s="1221">
        <f>INDEX(매매지수!$306:$306,1,MATCH(AD$1,매매지수!$1:$1,0))/AD32*100</f>
        <v>98.336143824979658</v>
      </c>
      <c r="AE66" s="1221">
        <f>INDEX(매매지수!$306:$306,1,MATCH(AE$1,매매지수!$1:$1,0))/AE32*100</f>
        <v>98.28386217636421</v>
      </c>
      <c r="AF66" s="1221">
        <f>INDEX(매매지수!$306:$306,1,MATCH(AF$1,매매지수!$1:$1,0))/AF32*100</f>
        <v>98.211013238115456</v>
      </c>
      <c r="AG66" s="1221">
        <f>INDEX(매매지수!$306:$306,1,MATCH(AG$1,매매지수!$1:$1,0))/AG32*100</f>
        <v>97.705478279688009</v>
      </c>
    </row>
    <row r="67" spans="1:33" s="1213" customFormat="1">
      <c r="A67" s="1213" t="s">
        <v>1428</v>
      </c>
      <c r="B67" s="1215" t="s">
        <v>555</v>
      </c>
      <c r="C67" s="1213">
        <f>INDEX(매매지수!$307:$307,1,MATCH(C$1,매매지수!$1:$1,0))/C33*100</f>
        <v>88.211879787901594</v>
      </c>
      <c r="D67" s="1213">
        <f>INDEX(매매지수!$307:$307,1,MATCH(D$1,매매지수!$1:$1,0))/D33*100</f>
        <v>87.896892914779315</v>
      </c>
      <c r="E67" s="1213">
        <f>INDEX(매매지수!$307:$307,1,MATCH(E$1,매매지수!$1:$1,0))/E33*100</f>
        <v>88.595317775057794</v>
      </c>
      <c r="F67" s="1213">
        <f>INDEX(매매지수!$307:$307,1,MATCH(F$1,매매지수!$1:$1,0))/F33*100</f>
        <v>89.537919548973122</v>
      </c>
      <c r="G67" s="1213">
        <f>INDEX(매매지수!$307:$307,1,MATCH(G$1,매매지수!$1:$1,0))/G33*100</f>
        <v>89.515370470701157</v>
      </c>
      <c r="H67" s="1213">
        <f>INDEX(매매지수!$307:$307,1,MATCH(H$1,매매지수!$1:$1,0))/H33*100</f>
        <v>90.176597462055781</v>
      </c>
      <c r="I67" s="1213">
        <f>INDEX(매매지수!$307:$307,1,MATCH(I$1,매매지수!$1:$1,0))/I33*100</f>
        <v>90.267510453148702</v>
      </c>
      <c r="J67" s="1213">
        <f>INDEX(매매지수!$307:$307,1,MATCH(J$1,매매지수!$1:$1,0))/J33*100</f>
        <v>90.336732788011062</v>
      </c>
      <c r="K67" s="1213">
        <f>INDEX(매매지수!$307:$307,1,MATCH(K$1,매매지수!$1:$1,0))/K33*100</f>
        <v>91.394287829427441</v>
      </c>
      <c r="L67" s="1213">
        <f>INDEX(매매지수!$307:$307,1,MATCH(L$1,매매지수!$1:$1,0))/L33*100</f>
        <v>92.513165925375219</v>
      </c>
      <c r="M67" s="1213">
        <f>INDEX(매매지수!$307:$307,1,MATCH(M$1,매매지수!$1:$1,0))/M33*100</f>
        <v>93.746199018200443</v>
      </c>
      <c r="N67" s="1213">
        <f>INDEX(매매지수!$307:$307,1,MATCH(N$1,매매지수!$1:$1,0))/N33*100</f>
        <v>94.386499756456374</v>
      </c>
      <c r="O67" s="1213">
        <f>INDEX(매매지수!$307:$307,1,MATCH(O$1,매매지수!$1:$1,0))/O33*100</f>
        <v>95.096978192405274</v>
      </c>
      <c r="P67" s="1213">
        <f>INDEX(매매지수!$307:$307,1,MATCH(P$1,매매지수!$1:$1,0))/P33*100</f>
        <v>94.946239492198501</v>
      </c>
      <c r="Q67" s="1221">
        <f>INDEX(매매지수!$307:$307,1,MATCH(Q$1,매매지수!$1:$1,0))/Q33*100</f>
        <v>95.906384938960457</v>
      </c>
      <c r="R67" s="1221">
        <f>INDEX(매매지수!$307:$307,1,MATCH(R$1,매매지수!$1:$1,0))/R33*100</f>
        <v>96.418914598494126</v>
      </c>
      <c r="S67" s="1221">
        <f>INDEX(매매지수!$307:$307,1,MATCH(S$1,매매지수!$1:$1,0))/S33*100</f>
        <v>96.465586685309873</v>
      </c>
      <c r="T67" s="1221">
        <f>INDEX(매매지수!$307:$307,1,MATCH(T$1,매매지수!$1:$1,0))/T33*100</f>
        <v>97.098113350220075</v>
      </c>
      <c r="U67" s="1221">
        <f>INDEX(매매지수!$307:$307,1,MATCH(U$1,매매지수!$1:$1,0))/U33*100</f>
        <v>97.989109988814988</v>
      </c>
      <c r="V67" s="1221">
        <f>INDEX(매매지수!$307:$307,1,MATCH(V$1,매매지수!$1:$1,0))/V33*100</f>
        <v>98.416452595112361</v>
      </c>
      <c r="W67" s="1221">
        <f>INDEX(매매지수!$307:$307,1,MATCH(W$1,매매지수!$1:$1,0))/W33*100</f>
        <v>98.399409610782854</v>
      </c>
      <c r="X67" s="1221">
        <f>INDEX(매매지수!$307:$307,1,MATCH(X$1,매매지수!$1:$1,0))/X33*100</f>
        <v>98.906989365450912</v>
      </c>
      <c r="Y67" s="1221">
        <f>INDEX(매매지수!$307:$307,1,MATCH(Y$1,매매지수!$1:$1,0))/Y33*100</f>
        <v>100</v>
      </c>
      <c r="Z67" s="1221">
        <f>INDEX(매매지수!$307:$307,1,MATCH(Z$1,매매지수!$1:$1,0))/Z33*100</f>
        <v>100.44883734212975</v>
      </c>
      <c r="AA67" s="1221">
        <f>INDEX(매매지수!$307:$307,1,MATCH(AA$1,매매지수!$1:$1,0))/AA33*100</f>
        <v>100.63181181569088</v>
      </c>
      <c r="AB67" s="1221">
        <f>INDEX(매매지수!$307:$307,1,MATCH(AB$1,매매지수!$1:$1,0))/AB33*100</f>
        <v>100.73982790475333</v>
      </c>
      <c r="AC67" s="1221">
        <f>INDEX(매매지수!$307:$307,1,MATCH(AC$1,매매지수!$1:$1,0))/AC33*100</f>
        <v>101.30419323662557</v>
      </c>
      <c r="AD67" s="1221">
        <f>INDEX(매매지수!$307:$307,1,MATCH(AD$1,매매지수!$1:$1,0))/AD33*100</f>
        <v>102.30258882280773</v>
      </c>
      <c r="AE67" s="1221">
        <f>INDEX(매매지수!$307:$307,1,MATCH(AE$1,매매지수!$1:$1,0))/AE33*100</f>
        <v>103.30230342602913</v>
      </c>
      <c r="AF67" s="1221">
        <f>INDEX(매매지수!$307:$307,1,MATCH(AF$1,매매지수!$1:$1,0))/AF33*100</f>
        <v>104.11525896133821</v>
      </c>
      <c r="AG67" s="1221">
        <f>INDEX(매매지수!$307:$307,1,MATCH(AG$1,매매지수!$1:$1,0))/AG33*100</f>
        <v>105.32610736039385</v>
      </c>
    </row>
    <row r="68" spans="1:33" s="1213" customFormat="1">
      <c r="A68" s="1213" t="s">
        <v>1428</v>
      </c>
      <c r="B68" s="1215" t="s">
        <v>556</v>
      </c>
      <c r="C68" s="1213">
        <f>INDEX(매매지수!$308:$308,1,MATCH(C$1,매매지수!$1:$1,0))/C34*100</f>
        <v>86.144999341562141</v>
      </c>
      <c r="D68" s="1213">
        <f>INDEX(매매지수!$308:$308,1,MATCH(D$1,매매지수!$1:$1,0))/D34*100</f>
        <v>87.845227555925476</v>
      </c>
      <c r="E68" s="1213">
        <f>INDEX(매매지수!$308:$308,1,MATCH(E$1,매매지수!$1:$1,0))/E34*100</f>
        <v>90.979701446518206</v>
      </c>
      <c r="F68" s="1213">
        <f>INDEX(매매지수!$308:$308,1,MATCH(F$1,매매지수!$1:$1,0))/F34*100</f>
        <v>97.334519029773674</v>
      </c>
      <c r="G68" s="1213">
        <f>INDEX(매매지수!$308:$308,1,MATCH(G$1,매매지수!$1:$1,0))/G34*100</f>
        <v>98.039293228504548</v>
      </c>
      <c r="H68" s="1213">
        <f>INDEX(매매지수!$308:$308,1,MATCH(H$1,매매지수!$1:$1,0))/H34*100</f>
        <v>99.173901843865579</v>
      </c>
      <c r="I68" s="1213">
        <f>INDEX(매매지수!$308:$308,1,MATCH(I$1,매매지수!$1:$1,0))/I34*100</f>
        <v>99.582898906137927</v>
      </c>
      <c r="J68" s="1213">
        <f>INDEX(매매지수!$308:$308,1,MATCH(J$1,매매지수!$1:$1,0))/J34*100</f>
        <v>100.1240024972722</v>
      </c>
      <c r="K68" s="1213">
        <f>INDEX(매매지수!$308:$308,1,MATCH(K$1,매매지수!$1:$1,0))/K34*100</f>
        <v>101.47684770572091</v>
      </c>
      <c r="L68" s="1213">
        <f>INDEX(매매지수!$308:$308,1,MATCH(L$1,매매지수!$1:$1,0))/L34*100</f>
        <v>102.48306600171399</v>
      </c>
      <c r="M68" s="1213">
        <f>INDEX(매매지수!$308:$308,1,MATCH(M$1,매매지수!$1:$1,0))/M34*100</f>
        <v>102.98426725159958</v>
      </c>
      <c r="N68" s="1213">
        <f>INDEX(매매지수!$308:$308,1,MATCH(N$1,매매지수!$1:$1,0))/N34*100</f>
        <v>102.7790258333258</v>
      </c>
      <c r="O68" s="1213">
        <f>INDEX(매매지수!$308:$308,1,MATCH(O$1,매매지수!$1:$1,0))/O34*100</f>
        <v>102.44782194622728</v>
      </c>
      <c r="P68" s="1213">
        <f>INDEX(매매지수!$308:$308,1,MATCH(P$1,매매지수!$1:$1,0))/P34*100</f>
        <v>101.94702611049129</v>
      </c>
      <c r="Q68" s="1221">
        <f>INDEX(매매지수!$308:$308,1,MATCH(Q$1,매매지수!$1:$1,0))/Q34*100</f>
        <v>102.29816349798209</v>
      </c>
      <c r="R68" s="1221">
        <f>INDEX(매매지수!$308:$308,1,MATCH(R$1,매매지수!$1:$1,0))/R34*100</f>
        <v>102.17031323996943</v>
      </c>
      <c r="S68" s="1221">
        <f>INDEX(매매지수!$308:$308,1,MATCH(S$1,매매지수!$1:$1,0))/S34*100</f>
        <v>101.55596218294937</v>
      </c>
      <c r="T68" s="1221">
        <f>INDEX(매매지수!$308:$308,1,MATCH(T$1,매매지수!$1:$1,0))/T34*100</f>
        <v>101.37982379708738</v>
      </c>
      <c r="U68" s="1221">
        <f>INDEX(매매지수!$308:$308,1,MATCH(U$1,매매지수!$1:$1,0))/U34*100</f>
        <v>101.22933115592284</v>
      </c>
      <c r="V68" s="1221">
        <f>INDEX(매매지수!$308:$308,1,MATCH(V$1,매매지수!$1:$1,0))/V34*100</f>
        <v>100.44653316666647</v>
      </c>
      <c r="W68" s="1221">
        <f>INDEX(매매지수!$308:$308,1,MATCH(W$1,매매지수!$1:$1,0))/W34*100</f>
        <v>99.478038064304428</v>
      </c>
      <c r="X68" s="1221">
        <f>INDEX(매매지수!$308:$308,1,MATCH(X$1,매매지수!$1:$1,0))/X34*100</f>
        <v>99.716140440074497</v>
      </c>
      <c r="Y68" s="1221">
        <f>INDEX(매매지수!$308:$308,1,MATCH(Y$1,매매지수!$1:$1,0))/Y34*100</f>
        <v>100</v>
      </c>
      <c r="Z68" s="1221">
        <f>INDEX(매매지수!$308:$308,1,MATCH(Z$1,매매지수!$1:$1,0))/Z34*100</f>
        <v>99.573543783712864</v>
      </c>
      <c r="AA68" s="1221">
        <f>INDEX(매매지수!$308:$308,1,MATCH(AA$1,매매지수!$1:$1,0))/AA34*100</f>
        <v>98.653772255516145</v>
      </c>
      <c r="AB68" s="1221">
        <f>INDEX(매매지수!$308:$308,1,MATCH(AB$1,매매지수!$1:$1,0))/AB34*100</f>
        <v>98.080442280249642</v>
      </c>
      <c r="AC68" s="1221">
        <f>INDEX(매매지수!$308:$308,1,MATCH(AC$1,매매지수!$1:$1,0))/AC34*100</f>
        <v>98.621360086636955</v>
      </c>
      <c r="AD68" s="1221">
        <f>INDEX(매매지수!$308:$308,1,MATCH(AD$1,매매지수!$1:$1,0))/AD34*100</f>
        <v>99.096095798514597</v>
      </c>
      <c r="AE68" s="1221">
        <f>INDEX(매매지수!$308:$308,1,MATCH(AE$1,매매지수!$1:$1,0))/AE34*100</f>
        <v>99.320854490478794</v>
      </c>
      <c r="AF68" s="1221">
        <f>INDEX(매매지수!$308:$308,1,MATCH(AF$1,매매지수!$1:$1,0))/AF34*100</f>
        <v>99.501337865408644</v>
      </c>
      <c r="AG68" s="1221">
        <f>INDEX(매매지수!$308:$308,1,MATCH(AG$1,매매지수!$1:$1,0))/AG34*100</f>
        <v>99.182541353478086</v>
      </c>
    </row>
    <row r="69" spans="1:33" s="1213" customFormat="1">
      <c r="A69" s="1213" t="s">
        <v>1428</v>
      </c>
      <c r="B69" s="1215" t="s">
        <v>557</v>
      </c>
      <c r="C69" s="1213">
        <f>INDEX(매매지수!$309:$309,1,MATCH(C$1,매매지수!$1:$1,0))/C35*100</f>
        <v>86.041149246287205</v>
      </c>
      <c r="D69" s="1213">
        <f>INDEX(매매지수!$309:$309,1,MATCH(D$1,매매지수!$1:$1,0))/D35*100</f>
        <v>85.929424451098456</v>
      </c>
      <c r="E69" s="1213">
        <f>INDEX(매매지수!$309:$309,1,MATCH(E$1,매매지수!$1:$1,0))/E35*100</f>
        <v>86.082351202789155</v>
      </c>
      <c r="F69" s="1213">
        <f>INDEX(매매지수!$309:$309,1,MATCH(F$1,매매지수!$1:$1,0))/F35*100</f>
        <v>86.248948740218978</v>
      </c>
      <c r="G69" s="1213">
        <f>INDEX(매매지수!$309:$309,1,MATCH(G$1,매매지수!$1:$1,0))/G35*100</f>
        <v>85.944585650881635</v>
      </c>
      <c r="H69" s="1213">
        <f>INDEX(매매지수!$309:$309,1,MATCH(H$1,매매지수!$1:$1,0))/H35*100</f>
        <v>86.20205302819484</v>
      </c>
      <c r="I69" s="1213">
        <f>INDEX(매매지수!$309:$309,1,MATCH(I$1,매매지수!$1:$1,0))/I35*100</f>
        <v>86.56002600204198</v>
      </c>
      <c r="J69" s="1213">
        <f>INDEX(매매지수!$309:$309,1,MATCH(J$1,매매지수!$1:$1,0))/J35*100</f>
        <v>86.48651068197853</v>
      </c>
      <c r="K69" s="1213">
        <f>INDEX(매매지수!$309:$309,1,MATCH(K$1,매매지수!$1:$1,0))/K35*100</f>
        <v>87.542106029426478</v>
      </c>
      <c r="L69" s="1213">
        <f>INDEX(매매지수!$309:$309,1,MATCH(L$1,매매지수!$1:$1,0))/L35*100</f>
        <v>89.147533755687306</v>
      </c>
      <c r="M69" s="1213">
        <f>INDEX(매매지수!$309:$309,1,MATCH(M$1,매매지수!$1:$1,0))/M35*100</f>
        <v>90.567774170899128</v>
      </c>
      <c r="N69" s="1213">
        <f>INDEX(매매지수!$309:$309,1,MATCH(N$1,매매지수!$1:$1,0))/N35*100</f>
        <v>91.711146856078955</v>
      </c>
      <c r="O69" s="1213">
        <f>INDEX(매매지수!$309:$309,1,MATCH(O$1,매매지수!$1:$1,0))/O35*100</f>
        <v>92.800692020520287</v>
      </c>
      <c r="P69" s="1213">
        <f>INDEX(매매지수!$309:$309,1,MATCH(P$1,매매지수!$1:$1,0))/P35*100</f>
        <v>95.080985375974464</v>
      </c>
      <c r="Q69" s="1221">
        <f>INDEX(매매지수!$309:$309,1,MATCH(Q$1,매매지수!$1:$1,0))/Q35*100</f>
        <v>96.266024094995572</v>
      </c>
      <c r="R69" s="1221">
        <f>INDEX(매매지수!$309:$309,1,MATCH(R$1,매매지수!$1:$1,0))/R35*100</f>
        <v>97.160601358442349</v>
      </c>
      <c r="S69" s="1221">
        <f>INDEX(매매지수!$309:$309,1,MATCH(S$1,매매지수!$1:$1,0))/S35*100</f>
        <v>100.4592639195715</v>
      </c>
      <c r="T69" s="1221">
        <f>INDEX(매매지수!$309:$309,1,MATCH(T$1,매매지수!$1:$1,0))/T35*100</f>
        <v>100.72373961979038</v>
      </c>
      <c r="U69" s="1221">
        <f>INDEX(매매지수!$309:$309,1,MATCH(U$1,매매지수!$1:$1,0))/U35*100</f>
        <v>101.03938655804478</v>
      </c>
      <c r="V69" s="1221">
        <f>INDEX(매매지수!$309:$309,1,MATCH(V$1,매매지수!$1:$1,0))/V35*100</f>
        <v>100.4861161246988</v>
      </c>
      <c r="W69" s="1221">
        <f>INDEX(매매지수!$309:$309,1,MATCH(W$1,매매지수!$1:$1,0))/W35*100</f>
        <v>99.694633411470463</v>
      </c>
      <c r="X69" s="1221">
        <f>INDEX(매매지수!$309:$309,1,MATCH(X$1,매매지수!$1:$1,0))/X35*100</f>
        <v>99.69766799772664</v>
      </c>
      <c r="Y69" s="1221">
        <f>INDEX(매매지수!$309:$309,1,MATCH(Y$1,매매지수!$1:$1,0))/Y35*100</f>
        <v>100</v>
      </c>
      <c r="Z69" s="1221">
        <f>INDEX(매매지수!$309:$309,1,MATCH(Z$1,매매지수!$1:$1,0))/Z35*100</f>
        <v>99.48759385854116</v>
      </c>
      <c r="AA69" s="1221">
        <f>INDEX(매매지수!$309:$309,1,MATCH(AA$1,매매지수!$1:$1,0))/AA35*100</f>
        <v>98.664503372989458</v>
      </c>
      <c r="AB69" s="1221">
        <f>INDEX(매매지수!$309:$309,1,MATCH(AB$1,매매지수!$1:$1,0))/AB35*100</f>
        <v>98.180456084675683</v>
      </c>
      <c r="AC69" s="1221">
        <f>INDEX(매매지수!$309:$309,1,MATCH(AC$1,매매지수!$1:$1,0))/AC35*100</f>
        <v>98.783633244545513</v>
      </c>
      <c r="AD69" s="1221">
        <f>INDEX(매매지수!$309:$309,1,MATCH(AD$1,매매지수!$1:$1,0))/AD35*100</f>
        <v>99.15044543527128</v>
      </c>
      <c r="AE69" s="1221">
        <f>INDEX(매매지수!$309:$309,1,MATCH(AE$1,매매지수!$1:$1,0))/AE35*100</f>
        <v>98.913426812106991</v>
      </c>
      <c r="AF69" s="1221">
        <f>INDEX(매매지수!$309:$309,1,MATCH(AF$1,매매지수!$1:$1,0))/AF35*100</f>
        <v>98.766212132696822</v>
      </c>
      <c r="AG69" s="1221">
        <f>INDEX(매매지수!$309:$309,1,MATCH(AG$1,매매지수!$1:$1,0))/AG35*100</f>
        <v>98.476807769769479</v>
      </c>
    </row>
  </sheetData>
  <phoneticPr fontId="16" type="noConversion"/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AB45"/>
  <sheetViews>
    <sheetView showGridLines="0" view="pageLayout" zoomScaleNormal="115" workbookViewId="0">
      <selection activeCell="N25" sqref="N25"/>
    </sheetView>
  </sheetViews>
  <sheetFormatPr defaultColWidth="9" defaultRowHeight="13.5"/>
  <cols>
    <col min="1" max="4" width="7.5703125" style="227" customWidth="1"/>
    <col min="5" max="6" width="6.5703125" style="227" hidden="1" customWidth="1"/>
    <col min="7" max="12" width="7.42578125" style="227" customWidth="1"/>
    <col min="13" max="13" width="10.28515625" style="227" customWidth="1"/>
    <col min="14" max="14" width="8.140625" style="227" customWidth="1"/>
    <col min="15" max="16" width="9" style="227"/>
    <col min="17" max="18" width="13" style="227" bestFit="1" customWidth="1"/>
    <col min="19" max="16384" width="9" style="227"/>
  </cols>
  <sheetData>
    <row r="1" spans="1:22" ht="16.5" customHeight="1">
      <c r="A1" s="1450" t="s">
        <v>1773</v>
      </c>
      <c r="B1" s="1450"/>
      <c r="C1" s="1450"/>
      <c r="D1" s="1450"/>
      <c r="E1" s="1450"/>
      <c r="F1" s="1450"/>
      <c r="G1" s="1450"/>
      <c r="H1" s="1450"/>
      <c r="I1" s="1450"/>
      <c r="J1" s="1450"/>
    </row>
    <row r="2" spans="1:22" ht="3" customHeight="1">
      <c r="A2" s="298"/>
      <c r="B2" s="299"/>
      <c r="C2" s="299"/>
      <c r="D2" s="697"/>
      <c r="E2" s="697"/>
      <c r="F2" s="697"/>
      <c r="G2" s="697"/>
      <c r="H2" s="298"/>
      <c r="I2" s="697"/>
      <c r="J2" s="298"/>
      <c r="K2" s="298"/>
      <c r="L2" s="298"/>
      <c r="M2" s="298"/>
      <c r="N2" s="298"/>
    </row>
    <row r="3" spans="1:22" s="241" customFormat="1" ht="6.75" customHeight="1">
      <c r="A3" s="1698" t="s">
        <v>2037</v>
      </c>
      <c r="B3" s="1698"/>
      <c r="C3" s="1698"/>
      <c r="D3" s="1698"/>
      <c r="E3" s="1698"/>
      <c r="F3" s="1698"/>
      <c r="G3" s="1698"/>
      <c r="H3" s="1698"/>
      <c r="I3" s="1698"/>
      <c r="J3" s="1698"/>
      <c r="K3" s="1698"/>
      <c r="L3" s="1698"/>
      <c r="M3" s="1698"/>
      <c r="N3" s="1698"/>
    </row>
    <row r="4" spans="1:22" s="241" customFormat="1" ht="18" customHeight="1">
      <c r="A4" s="1698"/>
      <c r="B4" s="1698"/>
      <c r="C4" s="1698"/>
      <c r="D4" s="1698"/>
      <c r="E4" s="1698"/>
      <c r="F4" s="1698"/>
      <c r="G4" s="1698"/>
      <c r="H4" s="1698"/>
      <c r="I4" s="1698"/>
      <c r="J4" s="1698"/>
      <c r="K4" s="1698"/>
      <c r="L4" s="1698"/>
      <c r="M4" s="1698"/>
      <c r="N4" s="1698"/>
    </row>
    <row r="5" spans="1:22" ht="6.75" customHeight="1">
      <c r="A5" s="973"/>
      <c r="B5" s="974"/>
      <c r="C5" s="920"/>
      <c r="D5" s="920"/>
      <c r="E5" s="920"/>
      <c r="F5" s="920"/>
      <c r="G5" s="920"/>
      <c r="H5" s="920"/>
      <c r="I5" s="920"/>
      <c r="J5" s="920"/>
    </row>
    <row r="6" spans="1:22" ht="15.95" customHeight="1">
      <c r="A6" s="1053"/>
      <c r="B6" s="1054"/>
      <c r="C6" s="920"/>
      <c r="D6" s="920"/>
      <c r="E6" s="920"/>
      <c r="F6" s="920"/>
      <c r="G6" s="920"/>
      <c r="H6" s="920"/>
      <c r="I6" s="920"/>
      <c r="J6" s="921"/>
      <c r="N6" s="1028" t="s">
        <v>1498</v>
      </c>
    </row>
    <row r="7" spans="1:22" ht="3" customHeight="1">
      <c r="A7" s="976"/>
      <c r="B7" s="974"/>
      <c r="C7" s="920"/>
      <c r="D7" s="920"/>
      <c r="E7" s="920"/>
      <c r="F7" s="920"/>
      <c r="G7" s="920"/>
      <c r="H7" s="920"/>
      <c r="I7" s="920"/>
      <c r="M7" s="975"/>
      <c r="N7" s="975"/>
    </row>
    <row r="8" spans="1:22" ht="18" customHeight="1">
      <c r="A8" s="1960" t="s">
        <v>1489</v>
      </c>
      <c r="B8" s="1961"/>
      <c r="C8" s="1958" t="s">
        <v>1488</v>
      </c>
      <c r="D8" s="1964"/>
      <c r="E8" s="1086"/>
      <c r="F8" s="1087"/>
      <c r="G8" s="1953" t="s">
        <v>1709</v>
      </c>
      <c r="H8" s="1954"/>
      <c r="I8" s="1954"/>
      <c r="J8" s="1954"/>
      <c r="K8" s="1954"/>
      <c r="L8" s="1955"/>
      <c r="M8" s="1958" t="s">
        <v>1710</v>
      </c>
      <c r="N8" s="1956" t="s">
        <v>1711</v>
      </c>
      <c r="O8" s="246"/>
      <c r="P8" s="1056"/>
      <c r="Q8" s="1063"/>
      <c r="R8" s="1064"/>
      <c r="S8" s="1056"/>
      <c r="T8" s="1056"/>
      <c r="U8" s="246"/>
      <c r="V8" s="246"/>
    </row>
    <row r="9" spans="1:22" ht="18" customHeight="1">
      <c r="A9" s="1962"/>
      <c r="B9" s="1963"/>
      <c r="C9" s="1965"/>
      <c r="D9" s="1966"/>
      <c r="E9" s="1088"/>
      <c r="F9" s="1089"/>
      <c r="G9" s="1232">
        <f t="shared" ref="G9:J9" si="0">DATE(YEAR(H9),MONTH(H9)-1,1)</f>
        <v>41334</v>
      </c>
      <c r="H9" s="1232">
        <f t="shared" si="0"/>
        <v>41365</v>
      </c>
      <c r="I9" s="1232">
        <f t="shared" si="0"/>
        <v>41395</v>
      </c>
      <c r="J9" s="1232">
        <f t="shared" si="0"/>
        <v>41426</v>
      </c>
      <c r="K9" s="1232">
        <f>DATE(YEAR(L9),MONTH(L9)-1,1)</f>
        <v>41456</v>
      </c>
      <c r="L9" s="1231">
        <f>요약1!B1</f>
        <v>41487</v>
      </c>
      <c r="M9" s="1959"/>
      <c r="N9" s="1957"/>
      <c r="O9" s="246"/>
      <c r="P9" s="1056"/>
      <c r="Q9" s="1063"/>
      <c r="R9" s="1064"/>
      <c r="S9" s="1056"/>
      <c r="T9" s="1056"/>
      <c r="U9" s="246"/>
      <c r="V9" s="246"/>
    </row>
    <row r="10" spans="1:22" ht="33.950000000000003" customHeight="1">
      <c r="A10" s="1945" t="s">
        <v>1439</v>
      </c>
      <c r="B10" s="1946"/>
      <c r="C10" s="1950" t="s">
        <v>1490</v>
      </c>
      <c r="D10" s="1951"/>
      <c r="E10" s="1065"/>
      <c r="F10" s="1090"/>
      <c r="G10" s="1091">
        <f>INDEX('국제(h)'!$D:$D,MATCH(G$9,'국제(h)'!$B:$B,0),1)</f>
        <v>1.3505873484515394</v>
      </c>
      <c r="H10" s="1091">
        <f>INDEX('국제(h)'!$D:$D,MATCH(H$9,'국제(h)'!$B:$B,0),1)</f>
        <v>2.6341886698896739</v>
      </c>
      <c r="I10" s="1091">
        <f>INDEX('국제(h)'!$D:$D,MATCH(I$9,'국제(h)'!$B:$B,0),1)</f>
        <v>2.4759949272299018</v>
      </c>
      <c r="J10" s="1091"/>
      <c r="K10" s="1092"/>
      <c r="L10" s="1093"/>
      <c r="M10" s="1094">
        <f>INDEX('국제(h)'!$E:$E,MATCH(I$9,'국제(h)'!$B:$B,0),1)</f>
        <v>6.9924337957124871</v>
      </c>
      <c r="N10" s="1095">
        <f>INDEX('국제(h)'!$F:$F,MATCH(I$9,'국제(h)'!$B:$B,0),1)</f>
        <v>11.822075782537066</v>
      </c>
      <c r="O10" s="246"/>
      <c r="P10" s="1070"/>
      <c r="Q10" s="1070"/>
      <c r="R10" s="1070"/>
      <c r="S10" s="1070"/>
      <c r="T10" s="1056"/>
      <c r="U10" s="246"/>
      <c r="V10" s="246"/>
    </row>
    <row r="11" spans="1:22" ht="33.950000000000003" customHeight="1">
      <c r="A11" s="1947"/>
      <c r="B11" s="1948"/>
      <c r="C11" s="1939" t="s">
        <v>1491</v>
      </c>
      <c r="D11" s="1952"/>
      <c r="E11" s="1096"/>
      <c r="F11" s="1097"/>
      <c r="G11" s="1098">
        <f>INDEX('국제(h)'!$H:$H,MATCH(G$9,'국제(h)'!$B:$B,0),1)</f>
        <v>1.3919213973799072</v>
      </c>
      <c r="H11" s="1098">
        <f>INDEX('국제(h)'!$H:$H,MATCH(H$9,'국제(h)'!$B:$B,0),1)</f>
        <v>2.5706594885598877</v>
      </c>
      <c r="I11" s="1098">
        <f>INDEX('국제(h)'!$H:$H,MATCH(I$9,'국제(h)'!$B:$B,0),1)</f>
        <v>2.440624589948825</v>
      </c>
      <c r="J11" s="1099"/>
      <c r="K11" s="1100"/>
      <c r="L11" s="1101"/>
      <c r="M11" s="1102">
        <f>INDEX('국제(h)'!$I:$I,MATCH(I$9,'국제(h)'!$B:$B,0),1)</f>
        <v>6.8939549531046707</v>
      </c>
      <c r="N11" s="1103">
        <f>INDEX('국제(h)'!$J:$J,MATCH(I$9,'국제(h)'!$B:$B,0),1)</f>
        <v>12.169540229885056</v>
      </c>
      <c r="O11" s="246"/>
      <c r="P11" s="1070"/>
      <c r="Q11" s="1070"/>
      <c r="R11" s="1070"/>
      <c r="S11" s="1070"/>
      <c r="T11" s="1056"/>
      <c r="U11" s="246"/>
      <c r="V11" s="246"/>
    </row>
    <row r="12" spans="1:22" ht="33.950000000000003" customHeight="1">
      <c r="A12" s="1943" t="s">
        <v>1441</v>
      </c>
      <c r="B12" s="1949"/>
      <c r="C12" s="1939" t="s">
        <v>1494</v>
      </c>
      <c r="D12" s="1952"/>
      <c r="E12" s="1096"/>
      <c r="F12" s="1097"/>
      <c r="G12" s="1098">
        <f>INDEX('국제(h)'!$L:$L,MATCH(G$9,'국제(h)'!$B:$B,0),1)</f>
        <v>-0.68545902649415802</v>
      </c>
      <c r="H12" s="1098">
        <f>INDEX('국제(h)'!$L:$L,MATCH(H$9,'국제(h)'!$B:$B,0),1)</f>
        <v>0.71345482745251332</v>
      </c>
      <c r="I12" s="1098">
        <f>INDEX('국제(h)'!$L:$L,MATCH(I$9,'국제(h)'!$B:$B,0),1)</f>
        <v>-2.3100023100023976E-2</v>
      </c>
      <c r="J12" s="1098">
        <f>INDEX('국제(h)'!$L:$L,MATCH(J$9,'국제(h)'!$B:$B,0),1)</f>
        <v>0.59303758471966284</v>
      </c>
      <c r="K12" s="1104"/>
      <c r="L12" s="1105"/>
      <c r="M12" s="1106">
        <f>INDEX('국제(h)'!$M:$M,MATCH(J$9,'국제(h)'!$B:$B,0),1)</f>
        <v>1.3148198425319177</v>
      </c>
      <c r="N12" s="1107">
        <f>INDEX('국제(h)'!$N:$N,MATCH(J$9,'국제(h)'!$B:$B,0),1)</f>
        <v>0.79487575243093156</v>
      </c>
      <c r="O12" s="246"/>
      <c r="P12" s="1070"/>
      <c r="Q12" s="1070"/>
      <c r="R12" s="1070"/>
      <c r="S12" s="1070"/>
      <c r="T12" s="1056"/>
      <c r="U12" s="246"/>
      <c r="V12" s="246"/>
    </row>
    <row r="13" spans="1:22" ht="33.950000000000003" customHeight="1">
      <c r="A13" s="1943" t="s">
        <v>1440</v>
      </c>
      <c r="B13" s="1944"/>
      <c r="C13" s="1939" t="s">
        <v>1494</v>
      </c>
      <c r="D13" s="1940"/>
      <c r="E13" s="1108"/>
      <c r="F13" s="1109"/>
      <c r="G13" s="1098">
        <f>INDEX('국제(h)'!$P:$P,MATCH(G$9,'국제(h)'!$B:$B,0),1)</f>
        <v>9.0991810737028486E-2</v>
      </c>
      <c r="H13" s="1098">
        <f>INDEX('국제(h)'!$P:$P,MATCH(H$9,'국제(h)'!$B:$B,0),1)</f>
        <v>0.1818181818181844</v>
      </c>
      <c r="I13" s="1098">
        <f>INDEX('국제(h)'!$P:$P,MATCH(I$9,'국제(h)'!$B:$B,0),1)</f>
        <v>0.18148820326679024</v>
      </c>
      <c r="J13" s="1098">
        <f>INDEX('국제(h)'!$P:$P,MATCH(J$9,'국제(h)'!$B:$B,0),1)</f>
        <v>9.0579710144922387E-2</v>
      </c>
      <c r="K13" s="1104"/>
      <c r="L13" s="1105"/>
      <c r="M13" s="1106">
        <f>INDEX('국제(h)'!$Q:$Q,MATCH(J$9,'국제(h)'!$B:$B,0),1)</f>
        <v>0.8211678832116841</v>
      </c>
      <c r="N13" s="1107">
        <f>INDEX('국제(h)'!$R:$R,MATCH(J$9,'국제(h)'!$B:$B,0),1)</f>
        <v>1.9372693726937216</v>
      </c>
      <c r="O13" s="246"/>
      <c r="P13" s="1070"/>
      <c r="Q13" s="1070"/>
      <c r="R13" s="1070"/>
      <c r="S13" s="1070"/>
      <c r="T13" s="1056"/>
      <c r="U13" s="246"/>
      <c r="V13" s="246"/>
    </row>
    <row r="14" spans="1:22" ht="33.950000000000003" customHeight="1">
      <c r="A14" s="1943" t="s">
        <v>1442</v>
      </c>
      <c r="B14" s="1944"/>
      <c r="C14" s="1939" t="s">
        <v>1496</v>
      </c>
      <c r="D14" s="1940"/>
      <c r="E14" s="1108"/>
      <c r="F14" s="1109"/>
      <c r="G14" s="1098">
        <f>INDEX('국제(h)'!$T:$T,MATCH(G$9,'국제(h)'!$B:$B,0),1)</f>
        <v>1.0613565147073689</v>
      </c>
      <c r="H14" s="1098">
        <f>INDEX('국제(h)'!$T:$T,MATCH(H$9,'국제(h)'!$B:$B,0),1)</f>
        <v>1.0002000400080016</v>
      </c>
      <c r="I14" s="1098">
        <f>INDEX('국제(h)'!$T:$T,MATCH(I$9,'국제(h)'!$B:$B,0),1)</f>
        <v>0.81204198851257681</v>
      </c>
      <c r="J14" s="1098">
        <f>INDEX('국제(h)'!$T:$T,MATCH(J$9,'국제(h)'!$B:$B,0),1)</f>
        <v>0.76620825147347738</v>
      </c>
      <c r="K14" s="1104">
        <f>INDEX('국제(h)'!$T:$T,MATCH(K$9,'국제(h)'!$B:$B,0),1)</f>
        <v>0.86761551959446281</v>
      </c>
      <c r="L14" s="1105"/>
      <c r="M14" s="1106">
        <f>INDEX('국제(h)'!$U:$U,MATCH(K$9,'국제(h)'!$B:$B,0),1)</f>
        <v>6.505404014410705</v>
      </c>
      <c r="N14" s="1107">
        <f>INDEX('국제(h)'!$V:$V,MATCH(K$9,'국제(h)'!$B:$B,0),1)</f>
        <v>7.94</v>
      </c>
      <c r="O14" s="246"/>
      <c r="P14" s="1070"/>
      <c r="Q14" s="1070"/>
      <c r="R14" s="1070"/>
      <c r="S14" s="1070"/>
      <c r="T14" s="1056"/>
      <c r="U14" s="246"/>
      <c r="V14" s="246"/>
    </row>
    <row r="15" spans="1:22" ht="33.950000000000003" customHeight="1">
      <c r="A15" s="1943" t="s">
        <v>1443</v>
      </c>
      <c r="B15" s="1944"/>
      <c r="C15" s="1939" t="s">
        <v>1495</v>
      </c>
      <c r="D15" s="1940"/>
      <c r="E15" s="1108"/>
      <c r="F15" s="1109"/>
      <c r="G15" s="1098">
        <f>INDEX('국제(h)'!$X:$X,MATCH(G$9,'국제(h)'!$B:$B,0),1)</f>
        <v>-0.11658031088083343</v>
      </c>
      <c r="H15" s="1098">
        <f>INDEX('국제(h)'!$X:$X,MATCH(H$9,'국제(h)'!$B:$B,0),1)</f>
        <v>-0.29827519128518221</v>
      </c>
      <c r="I15" s="1098">
        <f>INDEX('국제(h)'!$X:$X,MATCH(I$9,'국제(h)'!$B:$B,0),1)</f>
        <v>0.48126951092612458</v>
      </c>
      <c r="J15" s="1098"/>
      <c r="K15" s="1104"/>
      <c r="L15" s="1105"/>
      <c r="M15" s="1106">
        <f>INDEX('국제(h)'!$Y:$Y,MATCH(I$9,'국제(h)'!$B:$B,0),1)</f>
        <v>1.0596546310832056</v>
      </c>
      <c r="N15" s="1107">
        <f>INDEX('국제(h)'!$Z:$Z,MATCH(I$9,'국제(h)'!$B:$B,0),1)</f>
        <v>-0.98692642912073314</v>
      </c>
      <c r="O15" s="246"/>
      <c r="P15" s="1070"/>
      <c r="Q15" s="1070"/>
      <c r="R15" s="1070"/>
      <c r="S15" s="1070"/>
      <c r="T15" s="1056"/>
      <c r="U15" s="246"/>
      <c r="V15" s="246"/>
    </row>
    <row r="16" spans="1:22" ht="33.950000000000003" customHeight="1">
      <c r="A16" s="1941" t="s">
        <v>1444</v>
      </c>
      <c r="B16" s="1942"/>
      <c r="C16" s="1937" t="s">
        <v>1494</v>
      </c>
      <c r="D16" s="1938"/>
      <c r="E16" s="1110"/>
      <c r="F16" s="1111"/>
      <c r="G16" s="1112">
        <f>INDEX('국제(h)'!$AB:$AB,MATCH(G$9,'국제(h)'!$B:$B,0),1)</f>
        <v>-7.8098012514424289E-2</v>
      </c>
      <c r="H16" s="1112">
        <f>INDEX('국제(h)'!$AB:$AB,MATCH(H$9,'국제(h)'!$B:$B,0),1)</f>
        <v>0.11792954683258926</v>
      </c>
      <c r="I16" s="1112">
        <f>INDEX('국제(h)'!$AB:$AB,MATCH(I$9,'국제(h)'!$B:$B,0),1)</f>
        <v>0.17233848905464877</v>
      </c>
      <c r="J16" s="1112">
        <f>INDEX('국제(h)'!$AB:$AB,MATCH(J$9,'국제(h)'!$B:$B,0),1)</f>
        <v>3.4641566424739034E-2</v>
      </c>
      <c r="K16" s="1113">
        <f>INDEX('국제(h)'!$AB:$AB,MATCH(K$9,'국제(h)'!$B:$B,0),1)</f>
        <v>-7.0172123198216155E-2</v>
      </c>
      <c r="L16" s="1114">
        <f>INDEX('국제(h)'!$AB:$AB,MATCH(L$9,'국제(h)'!$B:$B,0),1)</f>
        <v>-0.13056338080910723</v>
      </c>
      <c r="M16" s="1115">
        <f>INDEX('국제(h)'!$AC:$AC,MATCH(L$9,'국제(h)'!$B:$B,0),1)</f>
        <v>-0.38286856919614654</v>
      </c>
      <c r="N16" s="1116">
        <f>INDEX('국제(h)'!$AD:$AD,MATCH(L$9,'국제(h)'!$B:$B,0),1)</f>
        <v>-1.1773910896334905</v>
      </c>
      <c r="O16" s="246"/>
      <c r="P16" s="1070"/>
      <c r="Q16" s="1070"/>
      <c r="R16" s="1070"/>
      <c r="S16" s="1070"/>
      <c r="T16" s="1056"/>
      <c r="U16" s="246"/>
      <c r="V16" s="246"/>
    </row>
    <row r="17" spans="1:22" ht="12.75" customHeight="1">
      <c r="A17" s="1117" t="s">
        <v>1502</v>
      </c>
      <c r="B17" s="349"/>
      <c r="C17" s="349"/>
      <c r="D17" s="349"/>
      <c r="E17" s="1118"/>
      <c r="F17" s="1118"/>
      <c r="G17" s="1119"/>
      <c r="H17" s="1119"/>
      <c r="I17" s="1119"/>
      <c r="J17" s="1119"/>
      <c r="K17" s="1119"/>
      <c r="L17" s="1120"/>
      <c r="M17" s="1120"/>
      <c r="N17" s="1120"/>
      <c r="O17" s="246"/>
      <c r="P17" s="1070"/>
      <c r="Q17" s="1070"/>
      <c r="R17" s="1070"/>
      <c r="S17" s="1070"/>
      <c r="T17" s="1056"/>
      <c r="U17" s="246"/>
      <c r="V17" s="246"/>
    </row>
    <row r="18" spans="1:22" ht="12.75" customHeight="1">
      <c r="A18" s="1117" t="s">
        <v>1503</v>
      </c>
      <c r="B18" s="349"/>
      <c r="C18" s="349"/>
      <c r="D18" s="349"/>
      <c r="E18" s="1118"/>
      <c r="F18" s="1118"/>
      <c r="G18" s="1119"/>
      <c r="H18" s="1119"/>
      <c r="I18" s="1119"/>
      <c r="J18" s="1119"/>
      <c r="K18" s="1119"/>
      <c r="L18" s="1120"/>
      <c r="M18" s="1120"/>
      <c r="N18" s="1120"/>
      <c r="O18" s="246"/>
      <c r="P18" s="1070"/>
      <c r="Q18" s="1070"/>
      <c r="R18" s="1070"/>
      <c r="S18" s="1070"/>
      <c r="T18" s="1056"/>
      <c r="U18" s="246"/>
      <c r="V18" s="246"/>
    </row>
    <row r="19" spans="1:22" ht="12.75" customHeight="1">
      <c r="A19" s="1117" t="s">
        <v>1504</v>
      </c>
      <c r="B19" s="349"/>
      <c r="C19" s="349"/>
      <c r="D19" s="349"/>
      <c r="E19" s="1118"/>
      <c r="F19" s="1118"/>
      <c r="G19" s="1119"/>
      <c r="H19" s="1119"/>
      <c r="I19" s="1119"/>
      <c r="J19" s="1119"/>
      <c r="K19" s="1119"/>
      <c r="L19" s="1120"/>
      <c r="M19" s="1120"/>
      <c r="N19" s="1120"/>
      <c r="O19" s="246"/>
      <c r="P19" s="1070"/>
      <c r="Q19" s="1070"/>
      <c r="R19" s="1070"/>
      <c r="S19" s="1070"/>
      <c r="T19" s="1056"/>
      <c r="U19" s="246"/>
      <c r="V19" s="246"/>
    </row>
    <row r="20" spans="1:22" ht="12.75" customHeight="1">
      <c r="A20" s="1117" t="s">
        <v>1505</v>
      </c>
      <c r="B20" s="349"/>
      <c r="C20" s="349"/>
      <c r="D20" s="349"/>
      <c r="E20" s="1118"/>
      <c r="F20" s="1118"/>
      <c r="G20" s="1119"/>
      <c r="H20" s="1119"/>
      <c r="I20" s="1119"/>
      <c r="J20" s="1119"/>
      <c r="K20" s="1119"/>
      <c r="L20" s="1120"/>
      <c r="M20" s="1120"/>
      <c r="N20" s="1120"/>
      <c r="O20" s="246"/>
      <c r="P20" s="1056"/>
      <c r="Q20" s="1056"/>
      <c r="R20" s="1056"/>
      <c r="S20" s="1056"/>
      <c r="T20" s="1056"/>
      <c r="U20" s="246"/>
      <c r="V20" s="246"/>
    </row>
    <row r="21" spans="1:22" ht="12.75" customHeight="1">
      <c r="A21" s="1117" t="s">
        <v>1497</v>
      </c>
      <c r="B21" s="349"/>
      <c r="C21" s="349"/>
      <c r="D21" s="349"/>
      <c r="E21" s="1118"/>
      <c r="F21" s="1118"/>
      <c r="G21" s="1119"/>
      <c r="H21" s="1119"/>
      <c r="I21" s="1119"/>
      <c r="J21" s="1119"/>
      <c r="K21" s="1119"/>
      <c r="L21" s="1120"/>
      <c r="M21" s="1120"/>
      <c r="N21" s="1120"/>
      <c r="O21" s="246"/>
      <c r="P21" s="1070"/>
      <c r="Q21" s="1070"/>
      <c r="R21" s="1070"/>
      <c r="S21" s="1070"/>
      <c r="T21" s="1056"/>
      <c r="U21" s="246"/>
      <c r="V21" s="246"/>
    </row>
    <row r="22" spans="1:22" ht="12.75" customHeight="1">
      <c r="A22" s="1117" t="s">
        <v>1506</v>
      </c>
      <c r="B22" s="349"/>
      <c r="C22" s="349"/>
      <c r="D22" s="349"/>
      <c r="E22" s="1118"/>
      <c r="F22" s="1118"/>
      <c r="G22" s="1119"/>
      <c r="H22" s="1119"/>
      <c r="I22" s="1119"/>
      <c r="J22" s="1119"/>
      <c r="K22" s="1119"/>
      <c r="L22" s="1120"/>
      <c r="M22" s="1120"/>
      <c r="N22" s="1120"/>
      <c r="O22" s="246"/>
      <c r="P22" s="1056"/>
      <c r="Q22" s="1056"/>
      <c r="R22" s="1056"/>
      <c r="S22" s="1056"/>
      <c r="T22" s="1056"/>
      <c r="U22" s="246"/>
      <c r="V22" s="246"/>
    </row>
    <row r="23" spans="1:22" ht="12.75" customHeight="1">
      <c r="A23" s="1011"/>
      <c r="B23" s="1011"/>
      <c r="C23" s="1011"/>
      <c r="D23" s="1011"/>
      <c r="E23" s="1065"/>
      <c r="F23" s="1065"/>
      <c r="G23" s="1121"/>
      <c r="H23" s="1121"/>
      <c r="I23" s="1121"/>
      <c r="J23" s="1121"/>
      <c r="K23" s="1121"/>
      <c r="L23" s="1122"/>
      <c r="M23" s="1122"/>
      <c r="N23" s="1122"/>
      <c r="O23" s="246"/>
      <c r="P23" s="1056"/>
      <c r="Q23" s="1056"/>
      <c r="R23" s="1056"/>
      <c r="S23" s="1056"/>
      <c r="T23" s="1056"/>
      <c r="U23" s="246"/>
      <c r="V23" s="246"/>
    </row>
    <row r="24" spans="1:22" ht="12.75" customHeight="1">
      <c r="A24" s="349"/>
      <c r="B24" s="349"/>
      <c r="C24" s="349"/>
      <c r="D24" s="349"/>
      <c r="E24" s="1075"/>
      <c r="F24" s="1075"/>
      <c r="G24" s="1121"/>
      <c r="H24" s="1121"/>
      <c r="I24" s="1121"/>
      <c r="J24" s="1121"/>
      <c r="K24" s="1121"/>
      <c r="L24" s="1122"/>
      <c r="M24" s="1122"/>
      <c r="N24" s="1122"/>
      <c r="O24" s="246"/>
      <c r="P24" s="1056"/>
      <c r="Q24" s="1056"/>
      <c r="R24" s="1056"/>
      <c r="S24" s="1056"/>
      <c r="T24" s="1056"/>
      <c r="U24" s="246"/>
      <c r="V24" s="246"/>
    </row>
    <row r="25" spans="1:22" ht="12.75" customHeight="1">
      <c r="O25" s="246"/>
      <c r="P25" s="1056"/>
      <c r="Q25" s="1056"/>
      <c r="R25" s="1056"/>
      <c r="S25" s="1056"/>
      <c r="T25" s="1056"/>
      <c r="U25" s="246"/>
      <c r="V25" s="246"/>
    </row>
    <row r="26" spans="1:22" ht="12.75" customHeight="1">
      <c r="A26" s="1123"/>
      <c r="B26" s="1123"/>
      <c r="C26" s="1123"/>
      <c r="D26" s="1123"/>
      <c r="E26" s="1124"/>
      <c r="F26" s="1124"/>
      <c r="G26" s="1121"/>
      <c r="H26" s="1121"/>
      <c r="I26" s="1121"/>
      <c r="J26" s="1121"/>
      <c r="K26" s="1121"/>
      <c r="L26" s="1122"/>
      <c r="M26" s="1122"/>
      <c r="N26" s="1122"/>
    </row>
    <row r="27" spans="1:22" ht="13.15" customHeight="1">
      <c r="A27" s="1125"/>
      <c r="B27" s="1125"/>
      <c r="C27" s="1125"/>
      <c r="D27" s="1125"/>
      <c r="E27" s="1126"/>
      <c r="F27" s="1126"/>
      <c r="G27" s="1121"/>
      <c r="H27" s="1121"/>
      <c r="I27" s="1121"/>
      <c r="J27" s="1121"/>
      <c r="K27" s="1121"/>
      <c r="L27" s="1122"/>
      <c r="M27" s="1122"/>
      <c r="N27" s="1122"/>
    </row>
    <row r="28" spans="1:22" ht="13.15" customHeight="1">
      <c r="A28" s="1125"/>
      <c r="B28" s="1125"/>
      <c r="C28" s="1125"/>
      <c r="D28" s="1125"/>
      <c r="E28" s="1126"/>
      <c r="F28" s="1126"/>
      <c r="G28" s="1121"/>
      <c r="H28" s="1121"/>
      <c r="I28" s="1121"/>
      <c r="J28" s="1121"/>
      <c r="K28" s="1121"/>
      <c r="L28" s="1122"/>
      <c r="M28" s="1122"/>
      <c r="N28" s="1122"/>
    </row>
    <row r="29" spans="1:22" ht="12.75" customHeight="1">
      <c r="A29" s="1011"/>
      <c r="B29" s="1011"/>
      <c r="C29" s="1011"/>
      <c r="D29" s="1011"/>
      <c r="E29" s="1065"/>
      <c r="F29" s="1065"/>
      <c r="G29" s="1121"/>
      <c r="H29" s="1121"/>
      <c r="I29" s="1121"/>
      <c r="J29" s="1121"/>
      <c r="K29" s="1121"/>
      <c r="L29" s="1122"/>
      <c r="M29" s="1122"/>
      <c r="N29" s="1122"/>
      <c r="O29" s="246"/>
      <c r="P29" s="1056"/>
      <c r="Q29" s="1056"/>
      <c r="R29" s="1056"/>
      <c r="S29" s="1056"/>
      <c r="T29" s="1056"/>
      <c r="U29" s="246"/>
      <c r="V29" s="246"/>
    </row>
    <row r="30" spans="1:22" ht="12.75" customHeight="1">
      <c r="A30" s="1011"/>
      <c r="B30" s="1011"/>
      <c r="C30" s="1011"/>
      <c r="D30" s="1011"/>
      <c r="E30" s="1065"/>
      <c r="F30" s="1065"/>
      <c r="G30" s="1121"/>
      <c r="H30" s="1121"/>
      <c r="I30" s="1121"/>
      <c r="J30" s="1121"/>
      <c r="K30" s="1121"/>
      <c r="L30" s="1122"/>
      <c r="M30" s="1122"/>
      <c r="N30" s="1122"/>
      <c r="O30" s="246"/>
      <c r="P30" s="1056"/>
      <c r="Q30" s="1056"/>
      <c r="R30" s="1056"/>
      <c r="S30" s="1056"/>
      <c r="T30" s="1056"/>
      <c r="U30" s="246"/>
      <c r="V30" s="246"/>
    </row>
    <row r="31" spans="1:22" ht="12.75" customHeight="1">
      <c r="A31" s="1011"/>
      <c r="B31" s="1011"/>
      <c r="C31" s="1011"/>
      <c r="D31" s="1011"/>
      <c r="E31" s="1065"/>
      <c r="F31" s="1065"/>
      <c r="G31" s="1121"/>
      <c r="H31" s="1121"/>
      <c r="I31" s="1121"/>
      <c r="J31" s="1121"/>
      <c r="K31" s="1121"/>
      <c r="L31" s="1122"/>
      <c r="M31" s="1122"/>
      <c r="N31" s="1122"/>
      <c r="O31" s="246"/>
      <c r="P31" s="1070"/>
      <c r="Q31" s="1070"/>
      <c r="R31" s="1070"/>
      <c r="S31" s="1070"/>
      <c r="T31" s="1056"/>
      <c r="U31" s="246"/>
      <c r="V31" s="246"/>
    </row>
    <row r="32" spans="1:22" ht="12.75" customHeight="1">
      <c r="A32" s="1011"/>
      <c r="B32" s="1011"/>
      <c r="C32" s="1011"/>
      <c r="D32" s="1011"/>
      <c r="E32" s="1065"/>
      <c r="F32" s="1065"/>
      <c r="G32" s="1121"/>
      <c r="H32" s="1121"/>
      <c r="I32" s="1121"/>
      <c r="J32" s="1121"/>
      <c r="K32" s="1121"/>
      <c r="L32" s="1122"/>
      <c r="M32" s="1122"/>
      <c r="N32" s="1122"/>
      <c r="O32" s="246"/>
      <c r="P32" s="1070"/>
      <c r="Q32" s="1070"/>
      <c r="R32" s="1070"/>
      <c r="S32" s="1070"/>
      <c r="T32" s="1056"/>
      <c r="U32" s="246"/>
      <c r="V32" s="246"/>
    </row>
    <row r="33" spans="1:28" ht="12.75" customHeight="1">
      <c r="A33" s="1011"/>
      <c r="B33" s="1011"/>
      <c r="C33" s="1011"/>
      <c r="D33" s="1011"/>
      <c r="E33" s="1065"/>
      <c r="F33" s="1065"/>
      <c r="G33" s="1121"/>
      <c r="H33" s="1121"/>
      <c r="I33" s="1121"/>
      <c r="J33" s="1121"/>
      <c r="K33" s="1121"/>
      <c r="L33" s="1122"/>
      <c r="M33" s="1122"/>
      <c r="N33" s="1122"/>
      <c r="O33" s="246"/>
      <c r="P33" s="1070"/>
      <c r="Q33" s="1070"/>
      <c r="R33" s="1070"/>
      <c r="S33" s="1070"/>
      <c r="T33" s="1056"/>
      <c r="U33" s="246"/>
      <c r="V33" s="246"/>
    </row>
    <row r="34" spans="1:28" ht="12.75" customHeight="1">
      <c r="A34" s="1011"/>
      <c r="B34" s="1011"/>
      <c r="C34" s="1011"/>
      <c r="D34" s="1011"/>
      <c r="E34" s="1065"/>
      <c r="F34" s="1065"/>
      <c r="G34" s="1121"/>
      <c r="H34" s="1121"/>
      <c r="I34" s="1121"/>
      <c r="J34" s="1121"/>
      <c r="K34" s="1121"/>
      <c r="L34" s="1122"/>
      <c r="M34" s="1122"/>
      <c r="N34" s="1122"/>
      <c r="O34" s="246"/>
      <c r="P34" s="1070"/>
      <c r="Q34" s="1070"/>
      <c r="R34" s="1070"/>
      <c r="S34" s="1070"/>
      <c r="T34" s="1056"/>
      <c r="U34" s="246"/>
      <c r="V34" s="246"/>
    </row>
    <row r="35" spans="1:28" ht="12.75" customHeight="1">
      <c r="A35" s="1011"/>
      <c r="B35" s="1011"/>
      <c r="C35" s="1011"/>
      <c r="D35" s="1011"/>
      <c r="E35" s="1065"/>
      <c r="F35" s="1065"/>
      <c r="G35" s="1121"/>
      <c r="H35" s="1121"/>
      <c r="I35" s="1121"/>
      <c r="J35" s="1121"/>
      <c r="K35" s="1121"/>
      <c r="L35" s="1122"/>
      <c r="M35" s="1122"/>
      <c r="N35" s="1122"/>
      <c r="O35" s="246"/>
      <c r="P35" s="1070"/>
      <c r="Q35" s="1070"/>
      <c r="R35" s="1070"/>
      <c r="S35" s="1070"/>
      <c r="T35" s="1056"/>
      <c r="U35" s="246"/>
      <c r="V35" s="246"/>
    </row>
    <row r="36" spans="1:28" ht="12.75" customHeight="1">
      <c r="A36" s="1011"/>
      <c r="B36" s="1011"/>
      <c r="C36" s="1011"/>
      <c r="D36" s="1011"/>
      <c r="E36" s="1065"/>
      <c r="F36" s="1065"/>
      <c r="G36" s="1121"/>
      <c r="H36" s="1121"/>
      <c r="I36" s="1121"/>
      <c r="J36" s="1121"/>
      <c r="K36" s="1121"/>
      <c r="L36" s="1122"/>
      <c r="M36" s="1122"/>
      <c r="N36" s="1122"/>
      <c r="O36" s="246"/>
      <c r="P36" s="1056"/>
      <c r="Q36" s="1056"/>
      <c r="R36" s="1056"/>
      <c r="S36" s="1056"/>
      <c r="T36" s="1056"/>
      <c r="U36" s="246"/>
      <c r="V36" s="246"/>
    </row>
    <row r="37" spans="1:28" ht="12.75" customHeight="1">
      <c r="A37" s="1011"/>
      <c r="B37" s="1011"/>
      <c r="C37" s="1011"/>
      <c r="D37" s="1011"/>
      <c r="E37" s="1065"/>
      <c r="F37" s="1065"/>
      <c r="G37" s="1121"/>
      <c r="H37" s="1121"/>
      <c r="I37" s="1121"/>
      <c r="J37" s="1121"/>
      <c r="K37" s="1121"/>
      <c r="L37" s="1122"/>
      <c r="M37" s="1122"/>
      <c r="N37" s="1122"/>
      <c r="O37" s="246"/>
      <c r="P37" s="1056"/>
      <c r="Q37" s="1056"/>
      <c r="R37" s="1056"/>
      <c r="S37" s="1056"/>
      <c r="T37" s="1056"/>
      <c r="U37" s="246"/>
      <c r="V37" s="246"/>
    </row>
    <row r="38" spans="1:28" ht="12.75" customHeight="1">
      <c r="A38" s="349"/>
      <c r="B38" s="349"/>
      <c r="C38" s="349"/>
      <c r="D38" s="349"/>
      <c r="E38" s="1075"/>
      <c r="F38" s="1075"/>
      <c r="G38" s="1121"/>
      <c r="H38" s="1121"/>
      <c r="I38" s="1121"/>
      <c r="J38" s="1121"/>
      <c r="K38" s="1121"/>
      <c r="L38" s="1122"/>
      <c r="M38" s="1122"/>
      <c r="N38" s="1122"/>
      <c r="O38" s="246"/>
      <c r="P38" s="1056"/>
      <c r="Q38" s="1056"/>
      <c r="R38" s="1056"/>
      <c r="S38" s="1056"/>
      <c r="T38" s="1056"/>
      <c r="U38" s="246"/>
      <c r="V38" s="246"/>
    </row>
    <row r="39" spans="1:28" ht="12.75" customHeight="1">
      <c r="O39" s="246"/>
      <c r="P39" s="1056"/>
      <c r="Q39" s="1056"/>
      <c r="R39" s="1056"/>
      <c r="S39" s="1056"/>
      <c r="T39" s="1056"/>
      <c r="U39" s="246"/>
      <c r="V39" s="246"/>
    </row>
    <row r="40" spans="1:28" ht="13.15" customHeight="1">
      <c r="A40" s="1125"/>
      <c r="B40" s="1125"/>
      <c r="C40" s="1125"/>
      <c r="D40" s="1125"/>
      <c r="E40" s="1126"/>
      <c r="F40" s="1126"/>
      <c r="G40" s="1121"/>
      <c r="H40" s="1121"/>
      <c r="I40" s="1121"/>
      <c r="J40" s="1121"/>
      <c r="K40" s="1121"/>
      <c r="L40" s="1122"/>
      <c r="M40" s="1122"/>
      <c r="N40" s="1122"/>
    </row>
    <row r="41" spans="1:28" ht="12" customHeight="1">
      <c r="A41" s="1125"/>
      <c r="B41" s="1125"/>
      <c r="C41" s="1125"/>
      <c r="D41" s="1125"/>
      <c r="E41" s="1126"/>
      <c r="F41" s="1126"/>
      <c r="G41" s="1121"/>
      <c r="H41" s="1121"/>
      <c r="I41" s="1121"/>
      <c r="J41" s="1121"/>
      <c r="K41" s="1121"/>
      <c r="L41" s="1122"/>
      <c r="M41" s="1122"/>
      <c r="N41" s="1122"/>
    </row>
    <row r="42" spans="1:28" ht="13.5" customHeight="1">
      <c r="A42" s="1024"/>
      <c r="B42" s="1127"/>
      <c r="C42" s="1127"/>
      <c r="D42" s="1127"/>
      <c r="E42" s="1127"/>
      <c r="F42" s="1127"/>
      <c r="G42" s="1127"/>
      <c r="H42" s="1127"/>
      <c r="I42" s="1127"/>
      <c r="J42" s="1127"/>
      <c r="K42" s="924"/>
      <c r="L42" s="924"/>
      <c r="M42" s="924"/>
      <c r="N42" s="924"/>
    </row>
    <row r="43" spans="1:28" ht="3" customHeight="1">
      <c r="A43" s="311"/>
      <c r="B43" s="312"/>
      <c r="C43" s="312"/>
      <c r="D43" s="758"/>
      <c r="E43" s="758"/>
      <c r="F43" s="758"/>
      <c r="G43" s="758"/>
      <c r="H43" s="759"/>
      <c r="I43" s="758"/>
      <c r="J43" s="759"/>
      <c r="K43" s="759"/>
      <c r="L43" s="759"/>
      <c r="M43" s="759"/>
      <c r="N43" s="759"/>
    </row>
    <row r="44" spans="1:28" s="933" customFormat="1" ht="13.5" customHeight="1">
      <c r="A44" s="1363">
        <f>부록2!L55</f>
        <v>41487</v>
      </c>
      <c r="B44" s="1363"/>
      <c r="C44" s="1363"/>
      <c r="D44" s="1363"/>
      <c r="E44" s="1363"/>
      <c r="F44" s="843"/>
      <c r="G44" s="843"/>
      <c r="H44" s="819"/>
      <c r="I44" s="1051"/>
      <c r="J44" s="1052"/>
      <c r="K44" s="934"/>
      <c r="L44" s="819"/>
      <c r="M44" s="819"/>
      <c r="N44" s="819">
        <f>부록2!A55+1</f>
        <v>102</v>
      </c>
      <c r="O44" s="934"/>
      <c r="P44" s="934"/>
      <c r="Q44" s="934"/>
      <c r="R44" s="934"/>
      <c r="S44" s="934"/>
      <c r="T44" s="934"/>
      <c r="U44" s="934"/>
      <c r="V44" s="934"/>
      <c r="W44" s="934"/>
      <c r="X44" s="934"/>
      <c r="Y44" s="934"/>
      <c r="Z44" s="934"/>
      <c r="AA44" s="934"/>
      <c r="AB44" s="934"/>
    </row>
    <row r="45" spans="1:28" ht="12.75" customHeight="1"/>
  </sheetData>
  <mergeCells count="21">
    <mergeCell ref="A1:J1"/>
    <mergeCell ref="G8:L8"/>
    <mergeCell ref="N8:N9"/>
    <mergeCell ref="M8:M9"/>
    <mergeCell ref="A8:B9"/>
    <mergeCell ref="A3:N4"/>
    <mergeCell ref="C8:D9"/>
    <mergeCell ref="A10:B11"/>
    <mergeCell ref="A14:B14"/>
    <mergeCell ref="A13:B13"/>
    <mergeCell ref="A12:B12"/>
    <mergeCell ref="C10:D10"/>
    <mergeCell ref="C11:D11"/>
    <mergeCell ref="C14:D14"/>
    <mergeCell ref="C13:D13"/>
    <mergeCell ref="C12:D12"/>
    <mergeCell ref="A44:E44"/>
    <mergeCell ref="C16:D16"/>
    <mergeCell ref="C15:D15"/>
    <mergeCell ref="A16:B16"/>
    <mergeCell ref="A15:B15"/>
  </mergeCells>
  <phoneticPr fontId="16" type="noConversion"/>
  <printOptions horizontalCentered="1"/>
  <pageMargins left="0.51181102362204722" right="0.51181102362204722" top="0.59055118110236227" bottom="0.39370078740157483" header="0.59055118110236227" footer="0.19685039370078741"/>
  <pageSetup paperSize="9"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>
  <sheetPr>
    <tabColor theme="1"/>
  </sheetPr>
  <dimension ref="A1:AD343"/>
  <sheetViews>
    <sheetView topLeftCell="C1" zoomScale="90" zoomScaleNormal="90" workbookViewId="0">
      <pane ySplit="3" topLeftCell="A301" activePane="bottomLeft" state="frozen"/>
      <selection pane="bottomLeft" activeCell="O325" sqref="O325"/>
    </sheetView>
  </sheetViews>
  <sheetFormatPr defaultRowHeight="13.5"/>
  <cols>
    <col min="1" max="4" width="9" customWidth="1"/>
    <col min="5" max="6" width="9" style="1192" customWidth="1"/>
    <col min="7" max="8" width="9" customWidth="1"/>
    <col min="9" max="10" width="9" style="1192" customWidth="1"/>
    <col min="11" max="12" width="9" customWidth="1"/>
    <col min="13" max="14" width="9" style="1192" customWidth="1"/>
    <col min="15" max="20" width="9" customWidth="1"/>
    <col min="21" max="21" width="9" style="1135" customWidth="1"/>
    <col min="22" max="24" width="9" customWidth="1"/>
    <col min="25" max="26" width="9" style="1192" customWidth="1"/>
    <col min="27" max="28" width="9" customWidth="1"/>
    <col min="29" max="30" width="9.140625" style="1192"/>
  </cols>
  <sheetData>
    <row r="1" spans="1:30">
      <c r="A1" s="24" t="s">
        <v>1476</v>
      </c>
      <c r="B1" s="24" t="s">
        <v>1476</v>
      </c>
      <c r="C1" s="24" t="s">
        <v>1486</v>
      </c>
      <c r="D1" s="24"/>
      <c r="E1" s="1191"/>
      <c r="F1" s="1191"/>
      <c r="G1" s="24" t="s">
        <v>1486</v>
      </c>
      <c r="H1" s="24"/>
      <c r="I1" s="1191"/>
      <c r="J1" s="1191"/>
      <c r="K1" s="24" t="s">
        <v>1478</v>
      </c>
      <c r="L1" s="24"/>
      <c r="M1" s="1191"/>
      <c r="N1" s="1191"/>
      <c r="O1" s="25" t="s">
        <v>1472</v>
      </c>
      <c r="P1" s="25"/>
      <c r="Q1" s="25"/>
      <c r="R1" s="25"/>
      <c r="S1" s="25" t="s">
        <v>1473</v>
      </c>
      <c r="T1" s="25"/>
      <c r="U1" s="1129"/>
      <c r="V1" s="25"/>
      <c r="W1" s="25" t="s">
        <v>1499</v>
      </c>
      <c r="X1" s="25"/>
      <c r="Y1" s="1191"/>
      <c r="Z1" s="1191"/>
      <c r="AA1" s="24" t="s">
        <v>1477</v>
      </c>
      <c r="AB1" s="24"/>
      <c r="AC1" s="1191"/>
      <c r="AD1" s="1191"/>
    </row>
    <row r="2" spans="1:30" ht="33.75">
      <c r="A2" s="24" t="s">
        <v>1476</v>
      </c>
      <c r="B2" s="24" t="s">
        <v>1476</v>
      </c>
      <c r="C2" s="24" t="s">
        <v>1479</v>
      </c>
      <c r="D2" s="24" t="s">
        <v>1759</v>
      </c>
      <c r="E2" s="1191" t="s">
        <v>1760</v>
      </c>
      <c r="F2" s="1191" t="s">
        <v>1761</v>
      </c>
      <c r="G2" s="24" t="s">
        <v>1480</v>
      </c>
      <c r="H2" s="24" t="s">
        <v>1759</v>
      </c>
      <c r="I2" s="1191" t="s">
        <v>1760</v>
      </c>
      <c r="J2" s="1191" t="s">
        <v>1761</v>
      </c>
      <c r="K2" s="40" t="s">
        <v>1481</v>
      </c>
      <c r="L2" s="24" t="s">
        <v>1759</v>
      </c>
      <c r="M2" s="1191" t="s">
        <v>1760</v>
      </c>
      <c r="N2" s="1191" t="s">
        <v>1761</v>
      </c>
      <c r="O2" s="25" t="s">
        <v>1487</v>
      </c>
      <c r="P2" s="24" t="s">
        <v>1759</v>
      </c>
      <c r="Q2" s="24" t="s">
        <v>1760</v>
      </c>
      <c r="R2" s="24" t="s">
        <v>1761</v>
      </c>
      <c r="S2" s="25" t="s">
        <v>1474</v>
      </c>
      <c r="T2" s="24" t="s">
        <v>1759</v>
      </c>
      <c r="U2" s="1130" t="s">
        <v>1875</v>
      </c>
      <c r="V2" s="24" t="s">
        <v>1761</v>
      </c>
      <c r="W2" s="25" t="s">
        <v>1500</v>
      </c>
      <c r="X2" s="24" t="s">
        <v>1759</v>
      </c>
      <c r="Y2" s="1191" t="s">
        <v>1760</v>
      </c>
      <c r="Z2" s="1191" t="s">
        <v>1761</v>
      </c>
      <c r="AA2" s="24" t="s">
        <v>1471</v>
      </c>
      <c r="AB2" s="24" t="s">
        <v>1759</v>
      </c>
      <c r="AC2" s="1191" t="s">
        <v>1760</v>
      </c>
      <c r="AD2" s="1191" t="s">
        <v>1761</v>
      </c>
    </row>
    <row r="3" spans="1:30">
      <c r="A3" s="24" t="s">
        <v>1476</v>
      </c>
      <c r="B3" s="24" t="s">
        <v>1476</v>
      </c>
      <c r="C3" s="24" t="s">
        <v>1482</v>
      </c>
      <c r="D3" s="24" t="s">
        <v>1758</v>
      </c>
      <c r="E3" s="1191" t="s">
        <v>1758</v>
      </c>
      <c r="F3" s="1191" t="s">
        <v>1758</v>
      </c>
      <c r="G3" s="24" t="s">
        <v>1483</v>
      </c>
      <c r="H3" s="24" t="s">
        <v>1758</v>
      </c>
      <c r="I3" s="1191" t="s">
        <v>1758</v>
      </c>
      <c r="J3" s="1191" t="s">
        <v>1758</v>
      </c>
      <c r="K3" s="41"/>
      <c r="L3" s="24" t="s">
        <v>1758</v>
      </c>
      <c r="M3" s="1191" t="s">
        <v>1758</v>
      </c>
      <c r="N3" s="1191" t="s">
        <v>1758</v>
      </c>
      <c r="O3" s="26" t="s">
        <v>1475</v>
      </c>
      <c r="P3" s="24" t="s">
        <v>1758</v>
      </c>
      <c r="Q3" s="24" t="s">
        <v>1758</v>
      </c>
      <c r="R3" s="24" t="s">
        <v>1758</v>
      </c>
      <c r="S3" s="26" t="s">
        <v>1484</v>
      </c>
      <c r="T3" s="24" t="s">
        <v>1758</v>
      </c>
      <c r="U3" s="1130" t="s">
        <v>1876</v>
      </c>
      <c r="V3" s="24" t="s">
        <v>1758</v>
      </c>
      <c r="W3" s="26" t="s">
        <v>1501</v>
      </c>
      <c r="X3" s="24" t="s">
        <v>1758</v>
      </c>
      <c r="Y3" s="1191" t="s">
        <v>1758</v>
      </c>
      <c r="Z3" s="1191" t="s">
        <v>1758</v>
      </c>
      <c r="AA3" s="24"/>
      <c r="AB3" s="24" t="s">
        <v>1758</v>
      </c>
      <c r="AC3" s="1191" t="s">
        <v>1758</v>
      </c>
      <c r="AD3" s="1191" t="s">
        <v>1758</v>
      </c>
    </row>
    <row r="4" spans="1:30">
      <c r="A4" s="27"/>
      <c r="B4" s="1233">
        <v>31778</v>
      </c>
      <c r="C4" s="28">
        <v>62.82</v>
      </c>
      <c r="D4" s="28"/>
      <c r="E4" s="141"/>
      <c r="F4" s="141"/>
      <c r="G4" s="28"/>
      <c r="H4" s="28"/>
      <c r="I4" s="141"/>
      <c r="J4" s="141"/>
      <c r="K4" s="30"/>
      <c r="L4" s="30"/>
      <c r="M4" s="1193"/>
      <c r="N4" s="1193"/>
      <c r="O4" s="31">
        <v>53.6</v>
      </c>
      <c r="P4" s="31"/>
      <c r="Q4" s="31"/>
      <c r="R4" s="31"/>
      <c r="S4" s="32"/>
      <c r="T4" s="32"/>
      <c r="U4" s="1131"/>
      <c r="V4" s="32"/>
      <c r="W4" s="32"/>
      <c r="X4" s="32"/>
      <c r="Y4" s="142"/>
      <c r="Z4" s="142"/>
      <c r="AA4" s="29"/>
      <c r="AB4" s="29"/>
      <c r="AC4" s="141"/>
      <c r="AD4" s="141"/>
    </row>
    <row r="5" spans="1:30">
      <c r="A5" s="27"/>
      <c r="B5" s="1233">
        <f t="shared" ref="B5:B68" si="0">DATE(YEAR(B4),MONTH(B4)+1,1)</f>
        <v>31809</v>
      </c>
      <c r="C5" s="28">
        <v>63.39</v>
      </c>
      <c r="D5" s="141">
        <f>(C5-C4)/C4*100</f>
        <v>0.90735434574976159</v>
      </c>
      <c r="E5" s="141"/>
      <c r="F5" s="141"/>
      <c r="G5" s="28"/>
      <c r="H5" s="28"/>
      <c r="I5" s="141"/>
      <c r="J5" s="141"/>
      <c r="K5" s="30"/>
      <c r="L5" s="30"/>
      <c r="M5" s="1193"/>
      <c r="N5" s="1193"/>
      <c r="O5" s="31">
        <v>54.8</v>
      </c>
      <c r="P5" s="141">
        <f t="shared" ref="P5:P68" si="1">(O5-O4)/O4*100</f>
        <v>2.2388059701492455</v>
      </c>
      <c r="Q5" s="31"/>
      <c r="R5" s="31"/>
      <c r="S5" s="32"/>
      <c r="T5" s="32"/>
      <c r="U5" s="1131"/>
      <c r="V5" s="32"/>
      <c r="W5" s="32"/>
      <c r="X5" s="32"/>
      <c r="Y5" s="142"/>
      <c r="Z5" s="142"/>
      <c r="AA5" s="29"/>
      <c r="AB5" s="29"/>
      <c r="AC5" s="141"/>
      <c r="AD5" s="141"/>
    </row>
    <row r="6" spans="1:30">
      <c r="A6" s="27"/>
      <c r="B6" s="1233">
        <f t="shared" si="0"/>
        <v>31837</v>
      </c>
      <c r="C6" s="28">
        <v>63.87</v>
      </c>
      <c r="D6" s="141">
        <f t="shared" ref="D6:D68" si="2">(C6-C5)/C5*100</f>
        <v>0.75721722669190228</v>
      </c>
      <c r="E6" s="141"/>
      <c r="F6" s="141"/>
      <c r="G6" s="28"/>
      <c r="H6" s="28"/>
      <c r="I6" s="141"/>
      <c r="J6" s="141"/>
      <c r="K6" s="30"/>
      <c r="L6" s="30"/>
      <c r="M6" s="1193"/>
      <c r="N6" s="1193"/>
      <c r="O6" s="31">
        <v>56.5</v>
      </c>
      <c r="P6" s="141">
        <f t="shared" si="1"/>
        <v>3.1021897810219032</v>
      </c>
      <c r="Q6" s="31"/>
      <c r="R6" s="31"/>
      <c r="S6" s="32"/>
      <c r="T6" s="32"/>
      <c r="U6" s="1131"/>
      <c r="V6" s="32"/>
      <c r="W6" s="32"/>
      <c r="X6" s="32"/>
      <c r="Y6" s="142"/>
      <c r="Z6" s="142"/>
      <c r="AA6" s="29"/>
      <c r="AB6" s="29"/>
      <c r="AC6" s="141"/>
      <c r="AD6" s="141"/>
    </row>
    <row r="7" spans="1:30">
      <c r="A7" s="27"/>
      <c r="B7" s="1233">
        <f t="shared" si="0"/>
        <v>31868</v>
      </c>
      <c r="C7" s="28">
        <v>64.569999999999993</v>
      </c>
      <c r="D7" s="141">
        <f t="shared" si="2"/>
        <v>1.0959762016596144</v>
      </c>
      <c r="E7" s="141"/>
      <c r="F7" s="141"/>
      <c r="G7" s="28"/>
      <c r="H7" s="28"/>
      <c r="I7" s="141"/>
      <c r="J7" s="141"/>
      <c r="K7" s="30"/>
      <c r="L7" s="30"/>
      <c r="M7" s="1193"/>
      <c r="N7" s="1193"/>
      <c r="O7" s="31">
        <v>57.3</v>
      </c>
      <c r="P7" s="141">
        <f t="shared" si="1"/>
        <v>1.4159292035398179</v>
      </c>
      <c r="Q7" s="31"/>
      <c r="R7" s="31"/>
      <c r="S7" s="32"/>
      <c r="T7" s="32"/>
      <c r="U7" s="1131"/>
      <c r="V7" s="32"/>
      <c r="W7" s="32"/>
      <c r="X7" s="32"/>
      <c r="Y7" s="142"/>
      <c r="Z7" s="142"/>
      <c r="AA7" s="29"/>
      <c r="AB7" s="29"/>
      <c r="AC7" s="141"/>
      <c r="AD7" s="141"/>
    </row>
    <row r="8" spans="1:30">
      <c r="A8" s="27"/>
      <c r="B8" s="1233">
        <f t="shared" si="0"/>
        <v>31898</v>
      </c>
      <c r="C8" s="28">
        <v>65.56</v>
      </c>
      <c r="D8" s="141">
        <f t="shared" si="2"/>
        <v>1.5332197614991625</v>
      </c>
      <c r="E8" s="141"/>
      <c r="F8" s="141"/>
      <c r="G8" s="28"/>
      <c r="H8" s="28"/>
      <c r="I8" s="141"/>
      <c r="J8" s="141"/>
      <c r="K8" s="30"/>
      <c r="L8" s="30"/>
      <c r="M8" s="1193"/>
      <c r="N8" s="1193"/>
      <c r="O8" s="31">
        <v>57.7</v>
      </c>
      <c r="P8" s="141">
        <f t="shared" si="1"/>
        <v>0.69808027923212168</v>
      </c>
      <c r="Q8" s="31"/>
      <c r="R8" s="31"/>
      <c r="S8" s="32"/>
      <c r="T8" s="32"/>
      <c r="U8" s="1131"/>
      <c r="V8" s="32"/>
      <c r="W8" s="32"/>
      <c r="X8" s="32"/>
      <c r="Y8" s="142"/>
      <c r="Z8" s="142"/>
      <c r="AA8" s="29"/>
      <c r="AB8" s="29"/>
      <c r="AC8" s="141"/>
      <c r="AD8" s="141"/>
    </row>
    <row r="9" spans="1:30">
      <c r="A9" s="27"/>
      <c r="B9" s="1233">
        <f t="shared" si="0"/>
        <v>31929</v>
      </c>
      <c r="C9" s="28">
        <v>66.59</v>
      </c>
      <c r="D9" s="141">
        <f t="shared" si="2"/>
        <v>1.5710799267846263</v>
      </c>
      <c r="E9" s="141"/>
      <c r="F9" s="141"/>
      <c r="G9" s="28"/>
      <c r="H9" s="28"/>
      <c r="I9" s="141"/>
      <c r="J9" s="141"/>
      <c r="K9" s="30"/>
      <c r="L9" s="30"/>
      <c r="M9" s="1193"/>
      <c r="N9" s="1193"/>
      <c r="O9" s="31">
        <v>58.1</v>
      </c>
      <c r="P9" s="141">
        <f t="shared" si="1"/>
        <v>0.69324090121316906</v>
      </c>
      <c r="Q9" s="31"/>
      <c r="R9" s="31"/>
      <c r="S9" s="32"/>
      <c r="T9" s="32"/>
      <c r="U9" s="1131"/>
      <c r="V9" s="32"/>
      <c r="W9" s="32"/>
      <c r="X9" s="32"/>
      <c r="Y9" s="142"/>
      <c r="Z9" s="142"/>
      <c r="AA9" s="29"/>
      <c r="AB9" s="29"/>
      <c r="AC9" s="141"/>
      <c r="AD9" s="141"/>
    </row>
    <row r="10" spans="1:30">
      <c r="A10" s="27"/>
      <c r="B10" s="1233">
        <f t="shared" si="0"/>
        <v>31959</v>
      </c>
      <c r="C10" s="28">
        <v>67.540000000000006</v>
      </c>
      <c r="D10" s="141">
        <f t="shared" si="2"/>
        <v>1.4266406367322464</v>
      </c>
      <c r="E10" s="141"/>
      <c r="F10" s="141"/>
      <c r="G10" s="28"/>
      <c r="H10" s="28"/>
      <c r="I10" s="141"/>
      <c r="J10" s="141"/>
      <c r="K10" s="30"/>
      <c r="L10" s="30"/>
      <c r="M10" s="1193"/>
      <c r="N10" s="1193"/>
      <c r="O10" s="31">
        <v>58.3</v>
      </c>
      <c r="P10" s="141">
        <f t="shared" si="1"/>
        <v>0.34423407917383086</v>
      </c>
      <c r="Q10" s="31"/>
      <c r="R10" s="31"/>
      <c r="S10" s="32"/>
      <c r="T10" s="32"/>
      <c r="U10" s="1131"/>
      <c r="V10" s="32"/>
      <c r="W10" s="32"/>
      <c r="X10" s="32"/>
      <c r="Y10" s="142"/>
      <c r="Z10" s="142"/>
      <c r="AA10" s="29"/>
      <c r="AB10" s="29"/>
      <c r="AC10" s="141"/>
      <c r="AD10" s="141"/>
    </row>
    <row r="11" spans="1:30">
      <c r="A11" s="27"/>
      <c r="B11" s="1233">
        <f t="shared" si="0"/>
        <v>31990</v>
      </c>
      <c r="C11" s="28">
        <v>68.25</v>
      </c>
      <c r="D11" s="141">
        <f t="shared" si="2"/>
        <v>1.0512289013917586</v>
      </c>
      <c r="E11" s="141"/>
      <c r="F11" s="141"/>
      <c r="G11" s="28"/>
      <c r="H11" s="28"/>
      <c r="I11" s="141"/>
      <c r="J11" s="141"/>
      <c r="K11" s="30"/>
      <c r="L11" s="30"/>
      <c r="M11" s="1193"/>
      <c r="N11" s="1193"/>
      <c r="O11" s="31">
        <v>58.6</v>
      </c>
      <c r="P11" s="141">
        <f t="shared" si="1"/>
        <v>0.51457975986278603</v>
      </c>
      <c r="Q11" s="31"/>
      <c r="R11" s="31"/>
      <c r="S11" s="32"/>
      <c r="T11" s="32"/>
      <c r="U11" s="1131"/>
      <c r="V11" s="32"/>
      <c r="W11" s="32"/>
      <c r="X11" s="32"/>
      <c r="Y11" s="142"/>
      <c r="Z11" s="142"/>
      <c r="AA11" s="29"/>
      <c r="AB11" s="29"/>
      <c r="AC11" s="141"/>
      <c r="AD11" s="141"/>
    </row>
    <row r="12" spans="1:30">
      <c r="A12" s="27"/>
      <c r="B12" s="1233">
        <f t="shared" si="0"/>
        <v>32021</v>
      </c>
      <c r="C12" s="28">
        <v>68.87</v>
      </c>
      <c r="D12" s="141">
        <f t="shared" si="2"/>
        <v>0.90842490842491497</v>
      </c>
      <c r="E12" s="141"/>
      <c r="F12" s="141"/>
      <c r="G12" s="28"/>
      <c r="H12" s="28"/>
      <c r="I12" s="141"/>
      <c r="J12" s="141"/>
      <c r="K12" s="30"/>
      <c r="L12" s="30"/>
      <c r="M12" s="1193"/>
      <c r="N12" s="1193"/>
      <c r="O12" s="31">
        <v>58.8</v>
      </c>
      <c r="P12" s="141">
        <f t="shared" si="1"/>
        <v>0.34129692832763775</v>
      </c>
      <c r="Q12" s="31"/>
      <c r="R12" s="31"/>
      <c r="S12" s="32"/>
      <c r="T12" s="32"/>
      <c r="U12" s="1131"/>
      <c r="V12" s="32"/>
      <c r="W12" s="32"/>
      <c r="X12" s="32"/>
      <c r="Y12" s="142"/>
      <c r="Z12" s="142"/>
      <c r="AA12" s="29"/>
      <c r="AB12" s="29"/>
      <c r="AC12" s="141"/>
      <c r="AD12" s="141"/>
    </row>
    <row r="13" spans="1:30">
      <c r="A13" s="27"/>
      <c r="B13" s="1233">
        <f t="shared" si="0"/>
        <v>32051</v>
      </c>
      <c r="C13" s="28">
        <v>69.42</v>
      </c>
      <c r="D13" s="141">
        <f t="shared" si="2"/>
        <v>0.79860606940612333</v>
      </c>
      <c r="E13" s="141"/>
      <c r="F13" s="141"/>
      <c r="G13" s="28"/>
      <c r="H13" s="28"/>
      <c r="I13" s="141"/>
      <c r="J13" s="141"/>
      <c r="K13" s="30"/>
      <c r="L13" s="30"/>
      <c r="M13" s="1193"/>
      <c r="N13" s="1193"/>
      <c r="O13" s="31">
        <v>58.9</v>
      </c>
      <c r="P13" s="141">
        <f t="shared" si="1"/>
        <v>0.17006802721088676</v>
      </c>
      <c r="Q13" s="31"/>
      <c r="R13" s="31"/>
      <c r="S13" s="32"/>
      <c r="T13" s="32"/>
      <c r="U13" s="1131"/>
      <c r="V13" s="32"/>
      <c r="W13" s="32"/>
      <c r="X13" s="32"/>
      <c r="Y13" s="142"/>
      <c r="Z13" s="142"/>
      <c r="AA13" s="29"/>
      <c r="AB13" s="29"/>
      <c r="AC13" s="141"/>
      <c r="AD13" s="141"/>
    </row>
    <row r="14" spans="1:30">
      <c r="A14" s="27"/>
      <c r="B14" s="1233">
        <f t="shared" si="0"/>
        <v>32082</v>
      </c>
      <c r="C14" s="28">
        <v>69.760000000000005</v>
      </c>
      <c r="D14" s="141">
        <f t="shared" si="2"/>
        <v>0.48977239988476429</v>
      </c>
      <c r="E14" s="141"/>
      <c r="F14" s="141"/>
      <c r="G14" s="28"/>
      <c r="H14" s="28"/>
      <c r="I14" s="141"/>
      <c r="J14" s="141"/>
      <c r="K14" s="30"/>
      <c r="L14" s="30"/>
      <c r="M14" s="1193"/>
      <c r="N14" s="1193"/>
      <c r="O14" s="31">
        <v>59.1</v>
      </c>
      <c r="P14" s="141">
        <f t="shared" si="1"/>
        <v>0.33955857385399468</v>
      </c>
      <c r="Q14" s="31"/>
      <c r="R14" s="31"/>
      <c r="S14" s="32"/>
      <c r="T14" s="32"/>
      <c r="U14" s="1131"/>
      <c r="V14" s="32"/>
      <c r="W14" s="32"/>
      <c r="X14" s="32"/>
      <c r="Y14" s="142"/>
      <c r="Z14" s="142"/>
      <c r="AA14" s="29"/>
      <c r="AB14" s="29"/>
      <c r="AC14" s="141"/>
      <c r="AD14" s="141"/>
    </row>
    <row r="15" spans="1:30">
      <c r="A15" s="27" t="s">
        <v>1445</v>
      </c>
      <c r="B15" s="1233">
        <f t="shared" si="0"/>
        <v>32112</v>
      </c>
      <c r="C15" s="28">
        <v>70.22</v>
      </c>
      <c r="D15" s="141">
        <f t="shared" si="2"/>
        <v>0.65940366972476161</v>
      </c>
      <c r="E15" s="141"/>
      <c r="F15" s="141"/>
      <c r="G15" s="28"/>
      <c r="H15" s="28"/>
      <c r="I15" s="141"/>
      <c r="J15" s="141"/>
      <c r="K15" s="30"/>
      <c r="L15" s="30"/>
      <c r="M15" s="1193"/>
      <c r="N15" s="1193"/>
      <c r="O15" s="31">
        <v>59.2</v>
      </c>
      <c r="P15" s="141">
        <f t="shared" si="1"/>
        <v>0.16920473773265893</v>
      </c>
      <c r="Q15" s="31"/>
      <c r="R15" s="31"/>
      <c r="S15" s="32"/>
      <c r="T15" s="32"/>
      <c r="U15" s="1131"/>
      <c r="V15" s="32"/>
      <c r="W15" s="32"/>
      <c r="X15" s="32"/>
      <c r="Y15" s="142"/>
      <c r="Z15" s="142"/>
      <c r="AA15" s="29"/>
      <c r="AB15" s="29"/>
      <c r="AC15" s="141"/>
      <c r="AD15" s="141"/>
    </row>
    <row r="16" spans="1:30">
      <c r="A16" s="27"/>
      <c r="B16" s="1233">
        <f t="shared" si="0"/>
        <v>32143</v>
      </c>
      <c r="C16" s="28">
        <v>70.45</v>
      </c>
      <c r="D16" s="141">
        <f>(C16-C15)/C15*100</f>
        <v>0.327542010823133</v>
      </c>
      <c r="E16" s="141">
        <f>(C16-C$15)/C$15*100</f>
        <v>0.327542010823133</v>
      </c>
      <c r="F16" s="141">
        <f>(C16-C4)/C4*100</f>
        <v>12.145813435211721</v>
      </c>
      <c r="G16" s="28"/>
      <c r="H16" s="28"/>
      <c r="I16" s="141"/>
      <c r="J16" s="141"/>
      <c r="K16" s="30"/>
      <c r="L16" s="30"/>
      <c r="M16" s="1193"/>
      <c r="N16" s="1193"/>
      <c r="O16" s="31">
        <v>59.4</v>
      </c>
      <c r="P16" s="141">
        <f t="shared" si="1"/>
        <v>0.33783783783783061</v>
      </c>
      <c r="Q16" s="28">
        <f>(O16-O$15)/O$15*100</f>
        <v>0.33783783783783061</v>
      </c>
      <c r="R16" s="143">
        <f>(O16-O4)/O4*100</f>
        <v>10.820895522388053</v>
      </c>
      <c r="S16" s="32"/>
      <c r="T16" s="32"/>
      <c r="U16" s="1131"/>
      <c r="V16" s="32"/>
      <c r="W16" s="32"/>
      <c r="X16" s="32"/>
      <c r="Y16" s="142"/>
      <c r="Z16" s="142"/>
      <c r="AA16" s="29"/>
      <c r="AB16" s="29"/>
      <c r="AC16" s="141"/>
      <c r="AD16" s="141"/>
    </row>
    <row r="17" spans="1:30">
      <c r="A17" s="27"/>
      <c r="B17" s="1233">
        <f t="shared" si="0"/>
        <v>32174</v>
      </c>
      <c r="C17" s="28">
        <v>70.77</v>
      </c>
      <c r="D17" s="141">
        <f t="shared" si="2"/>
        <v>0.45422285308728627</v>
      </c>
      <c r="E17" s="141">
        <f t="shared" ref="E17:E26" si="3">(C17-C$15)/C$15*100</f>
        <v>0.78325263457703964</v>
      </c>
      <c r="F17" s="141">
        <f t="shared" ref="F17:F80" si="4">(C17-C5)/C5*100</f>
        <v>11.642214860388068</v>
      </c>
      <c r="G17" s="28"/>
      <c r="H17" s="28"/>
      <c r="I17" s="141"/>
      <c r="J17" s="141"/>
      <c r="K17" s="30"/>
      <c r="L17" s="30"/>
      <c r="M17" s="1193"/>
      <c r="N17" s="1193"/>
      <c r="O17" s="31">
        <v>59.9</v>
      </c>
      <c r="P17" s="141">
        <f t="shared" si="1"/>
        <v>0.84175084175084169</v>
      </c>
      <c r="Q17" s="28">
        <f t="shared" ref="Q17:Q26" si="5">(O17-O$15)/O$15*100</f>
        <v>1.1824324324324251</v>
      </c>
      <c r="R17" s="143">
        <f t="shared" ref="R17:R80" si="6">(O17-O5)/O5*100</f>
        <v>9.3065693430656964</v>
      </c>
      <c r="S17" s="32"/>
      <c r="T17" s="32"/>
      <c r="U17" s="1131"/>
      <c r="V17" s="32"/>
      <c r="W17" s="32"/>
      <c r="X17" s="32"/>
      <c r="Y17" s="142"/>
      <c r="Z17" s="142"/>
      <c r="AA17" s="29"/>
      <c r="AB17" s="29"/>
      <c r="AC17" s="141"/>
      <c r="AD17" s="141"/>
    </row>
    <row r="18" spans="1:30">
      <c r="A18" s="27"/>
      <c r="B18" s="1233">
        <f t="shared" si="0"/>
        <v>32203</v>
      </c>
      <c r="C18" s="28">
        <v>71.12</v>
      </c>
      <c r="D18" s="141">
        <f t="shared" si="2"/>
        <v>0.49455984174086276</v>
      </c>
      <c r="E18" s="141">
        <f t="shared" si="3"/>
        <v>1.2816861293078976</v>
      </c>
      <c r="F18" s="141">
        <f t="shared" si="4"/>
        <v>11.351182088617517</v>
      </c>
      <c r="G18" s="28"/>
      <c r="H18" s="28"/>
      <c r="I18" s="141"/>
      <c r="J18" s="141"/>
      <c r="K18" s="30"/>
      <c r="L18" s="30"/>
      <c r="M18" s="1193"/>
      <c r="N18" s="1193"/>
      <c r="O18" s="31">
        <v>60.4</v>
      </c>
      <c r="P18" s="141">
        <f t="shared" si="1"/>
        <v>0.8347245409015025</v>
      </c>
      <c r="Q18" s="28">
        <f t="shared" si="5"/>
        <v>2.0270270270270196</v>
      </c>
      <c r="R18" s="143">
        <f t="shared" si="6"/>
        <v>6.9026548672566346</v>
      </c>
      <c r="S18" s="32"/>
      <c r="T18" s="32"/>
      <c r="U18" s="1131"/>
      <c r="V18" s="32"/>
      <c r="W18" s="32"/>
      <c r="X18" s="32"/>
      <c r="Y18" s="142"/>
      <c r="Z18" s="142"/>
      <c r="AA18" s="29"/>
      <c r="AB18" s="29"/>
      <c r="AC18" s="141"/>
      <c r="AD18" s="141"/>
    </row>
    <row r="19" spans="1:30">
      <c r="A19" s="27"/>
      <c r="B19" s="1233">
        <f t="shared" si="0"/>
        <v>32234</v>
      </c>
      <c r="C19" s="28">
        <v>71.650000000000006</v>
      </c>
      <c r="D19" s="141">
        <f t="shared" si="2"/>
        <v>0.74521934758155384</v>
      </c>
      <c r="E19" s="141">
        <f t="shared" si="3"/>
        <v>2.0364568499003233</v>
      </c>
      <c r="F19" s="141">
        <f t="shared" si="4"/>
        <v>10.964844354963626</v>
      </c>
      <c r="G19" s="28"/>
      <c r="H19" s="28"/>
      <c r="I19" s="141"/>
      <c r="J19" s="141"/>
      <c r="K19" s="30"/>
      <c r="L19" s="30"/>
      <c r="M19" s="1193"/>
      <c r="N19" s="1193"/>
      <c r="O19" s="31">
        <v>61.6</v>
      </c>
      <c r="P19" s="141">
        <f t="shared" si="1"/>
        <v>1.9867549668874218</v>
      </c>
      <c r="Q19" s="28">
        <f t="shared" si="5"/>
        <v>4.0540540540540517</v>
      </c>
      <c r="R19" s="143">
        <f t="shared" si="6"/>
        <v>7.5043630017452081</v>
      </c>
      <c r="S19" s="32"/>
      <c r="T19" s="32"/>
      <c r="U19" s="1131"/>
      <c r="V19" s="32"/>
      <c r="W19" s="32"/>
      <c r="X19" s="32"/>
      <c r="Y19" s="142"/>
      <c r="Z19" s="142"/>
      <c r="AA19" s="29"/>
      <c r="AB19" s="29"/>
      <c r="AC19" s="141"/>
      <c r="AD19" s="141"/>
    </row>
    <row r="20" spans="1:30">
      <c r="A20" s="27"/>
      <c r="B20" s="1233">
        <f t="shared" si="0"/>
        <v>32264</v>
      </c>
      <c r="C20" s="28">
        <v>72.48</v>
      </c>
      <c r="D20" s="141">
        <f t="shared" si="2"/>
        <v>1.158408932309837</v>
      </c>
      <c r="E20" s="141">
        <f t="shared" si="3"/>
        <v>3.2184562802620409</v>
      </c>
      <c r="F20" s="141">
        <f t="shared" si="4"/>
        <v>10.555216595485053</v>
      </c>
      <c r="G20" s="28"/>
      <c r="H20" s="28"/>
      <c r="I20" s="141"/>
      <c r="J20" s="141"/>
      <c r="K20" s="30"/>
      <c r="L20" s="30"/>
      <c r="M20" s="1193"/>
      <c r="N20" s="1193"/>
      <c r="O20" s="31">
        <v>62.3</v>
      </c>
      <c r="P20" s="141">
        <f t="shared" si="1"/>
        <v>1.1363636363636294</v>
      </c>
      <c r="Q20" s="28">
        <f t="shared" si="5"/>
        <v>5.2364864864864771</v>
      </c>
      <c r="R20" s="143">
        <f t="shared" si="6"/>
        <v>7.9722703639514627</v>
      </c>
      <c r="S20" s="32"/>
      <c r="T20" s="32"/>
      <c r="U20" s="1131"/>
      <c r="V20" s="32"/>
      <c r="W20" s="32"/>
      <c r="X20" s="32"/>
      <c r="Y20" s="142"/>
      <c r="Z20" s="142"/>
      <c r="AA20" s="29"/>
      <c r="AB20" s="29"/>
      <c r="AC20" s="141"/>
      <c r="AD20" s="141"/>
    </row>
    <row r="21" spans="1:30">
      <c r="A21" s="27"/>
      <c r="B21" s="1233">
        <f t="shared" si="0"/>
        <v>32295</v>
      </c>
      <c r="C21" s="28">
        <v>73.63</v>
      </c>
      <c r="D21" s="141">
        <f t="shared" si="2"/>
        <v>1.5866445916114671</v>
      </c>
      <c r="E21" s="141">
        <f t="shared" si="3"/>
        <v>4.8561663343776651</v>
      </c>
      <c r="F21" s="141">
        <f t="shared" si="4"/>
        <v>10.572157981678918</v>
      </c>
      <c r="G21" s="28"/>
      <c r="H21" s="28"/>
      <c r="I21" s="141"/>
      <c r="J21" s="141"/>
      <c r="K21" s="30"/>
      <c r="L21" s="30"/>
      <c r="M21" s="1193"/>
      <c r="N21" s="1193"/>
      <c r="O21" s="31">
        <v>62.6</v>
      </c>
      <c r="P21" s="141">
        <f t="shared" si="1"/>
        <v>0.48154093097914008</v>
      </c>
      <c r="Q21" s="28">
        <f t="shared" si="5"/>
        <v>5.7432432432432412</v>
      </c>
      <c r="R21" s="143">
        <f t="shared" si="6"/>
        <v>7.7452667814113596</v>
      </c>
      <c r="S21" s="32"/>
      <c r="T21" s="32"/>
      <c r="U21" s="1131"/>
      <c r="V21" s="32"/>
      <c r="W21" s="32"/>
      <c r="X21" s="32"/>
      <c r="Y21" s="142"/>
      <c r="Z21" s="142"/>
      <c r="AA21" s="29"/>
      <c r="AB21" s="29"/>
      <c r="AC21" s="141"/>
      <c r="AD21" s="141"/>
    </row>
    <row r="22" spans="1:30">
      <c r="A22" s="27"/>
      <c r="B22" s="1233">
        <f t="shared" si="0"/>
        <v>32325</v>
      </c>
      <c r="C22" s="28">
        <v>74.81</v>
      </c>
      <c r="D22" s="141">
        <f t="shared" si="2"/>
        <v>1.602607632758396</v>
      </c>
      <c r="E22" s="141">
        <f t="shared" si="3"/>
        <v>6.5365992594702407</v>
      </c>
      <c r="F22" s="141">
        <f t="shared" si="4"/>
        <v>10.763991708617109</v>
      </c>
      <c r="G22" s="28"/>
      <c r="H22" s="28"/>
      <c r="I22" s="141"/>
      <c r="J22" s="141"/>
      <c r="K22" s="30"/>
      <c r="L22" s="30"/>
      <c r="M22" s="1193"/>
      <c r="N22" s="1193"/>
      <c r="O22" s="31">
        <v>62.7</v>
      </c>
      <c r="P22" s="141">
        <f t="shared" si="1"/>
        <v>0.15974440894568917</v>
      </c>
      <c r="Q22" s="28">
        <f t="shared" si="5"/>
        <v>5.9121621621621623</v>
      </c>
      <c r="R22" s="143">
        <f t="shared" si="6"/>
        <v>7.5471698113207637</v>
      </c>
      <c r="S22" s="32"/>
      <c r="T22" s="32"/>
      <c r="U22" s="1131"/>
      <c r="V22" s="32"/>
      <c r="W22" s="32"/>
      <c r="X22" s="32"/>
      <c r="Y22" s="142"/>
      <c r="Z22" s="142"/>
      <c r="AA22" s="29"/>
      <c r="AB22" s="29"/>
      <c r="AC22" s="141"/>
      <c r="AD22" s="141"/>
    </row>
    <row r="23" spans="1:30">
      <c r="A23" s="27"/>
      <c r="B23" s="1233">
        <f t="shared" si="0"/>
        <v>32356</v>
      </c>
      <c r="C23" s="28">
        <v>75.7</v>
      </c>
      <c r="D23" s="141">
        <f t="shared" si="2"/>
        <v>1.1896805239941193</v>
      </c>
      <c r="E23" s="141">
        <f t="shared" si="3"/>
        <v>7.8040444317858215</v>
      </c>
      <c r="F23" s="141">
        <f t="shared" si="4"/>
        <v>10.91575091575092</v>
      </c>
      <c r="G23" s="28"/>
      <c r="H23" s="28"/>
      <c r="I23" s="141"/>
      <c r="J23" s="141"/>
      <c r="K23" s="30"/>
      <c r="L23" s="30"/>
      <c r="M23" s="1193"/>
      <c r="N23" s="1193"/>
      <c r="O23" s="31">
        <v>63.4</v>
      </c>
      <c r="P23" s="141">
        <f t="shared" si="1"/>
        <v>1.1164274322168992</v>
      </c>
      <c r="Q23" s="28">
        <f t="shared" si="5"/>
        <v>7.0945945945945876</v>
      </c>
      <c r="R23" s="143">
        <f t="shared" si="6"/>
        <v>8.191126279863477</v>
      </c>
      <c r="S23" s="32"/>
      <c r="T23" s="32"/>
      <c r="U23" s="1131"/>
      <c r="V23" s="32"/>
      <c r="W23" s="32"/>
      <c r="X23" s="32"/>
      <c r="Y23" s="142"/>
      <c r="Z23" s="142"/>
      <c r="AA23" s="29"/>
      <c r="AB23" s="29"/>
      <c r="AC23" s="141"/>
      <c r="AD23" s="141"/>
    </row>
    <row r="24" spans="1:30">
      <c r="A24" s="27"/>
      <c r="B24" s="1233">
        <f t="shared" si="0"/>
        <v>32387</v>
      </c>
      <c r="C24" s="28">
        <v>76.400000000000006</v>
      </c>
      <c r="D24" s="141">
        <f t="shared" si="2"/>
        <v>0.92470277410832602</v>
      </c>
      <c r="E24" s="141">
        <f t="shared" si="3"/>
        <v>8.8009114212475179</v>
      </c>
      <c r="F24" s="141">
        <f t="shared" si="4"/>
        <v>10.933643095687529</v>
      </c>
      <c r="G24" s="28"/>
      <c r="H24" s="28"/>
      <c r="I24" s="141"/>
      <c r="J24" s="141"/>
      <c r="K24" s="30"/>
      <c r="L24" s="30"/>
      <c r="M24" s="1193"/>
      <c r="N24" s="1193"/>
      <c r="O24" s="31">
        <v>64.3</v>
      </c>
      <c r="P24" s="141">
        <f t="shared" si="1"/>
        <v>1.4195583596214489</v>
      </c>
      <c r="Q24" s="28">
        <f t="shared" si="5"/>
        <v>8.6148648648648543</v>
      </c>
      <c r="R24" s="143">
        <f t="shared" si="6"/>
        <v>9.3537414965986407</v>
      </c>
      <c r="S24" s="32"/>
      <c r="T24" s="32"/>
      <c r="U24" s="1131"/>
      <c r="V24" s="32"/>
      <c r="W24" s="32"/>
      <c r="X24" s="32"/>
      <c r="Y24" s="142"/>
      <c r="Z24" s="142"/>
      <c r="AA24" s="29"/>
      <c r="AB24" s="29"/>
      <c r="AC24" s="141"/>
      <c r="AD24" s="141"/>
    </row>
    <row r="25" spans="1:30">
      <c r="A25" s="27"/>
      <c r="B25" s="1233">
        <f t="shared" si="0"/>
        <v>32417</v>
      </c>
      <c r="C25" s="28">
        <v>76.900000000000006</v>
      </c>
      <c r="D25" s="141">
        <f t="shared" si="2"/>
        <v>0.65445026178010457</v>
      </c>
      <c r="E25" s="141">
        <f t="shared" si="3"/>
        <v>9.5129592708630106</v>
      </c>
      <c r="F25" s="141">
        <f t="shared" si="4"/>
        <v>10.774992797464714</v>
      </c>
      <c r="G25" s="28"/>
      <c r="H25" s="28"/>
      <c r="I25" s="141"/>
      <c r="J25" s="141"/>
      <c r="K25" s="30"/>
      <c r="L25" s="30"/>
      <c r="M25" s="1193"/>
      <c r="N25" s="1193"/>
      <c r="O25" s="31">
        <v>64.7</v>
      </c>
      <c r="P25" s="141">
        <f t="shared" si="1"/>
        <v>0.62208398133748943</v>
      </c>
      <c r="Q25" s="28">
        <f t="shared" si="5"/>
        <v>9.2905405405405403</v>
      </c>
      <c r="R25" s="143">
        <f t="shared" si="6"/>
        <v>9.8471986417657114</v>
      </c>
      <c r="S25" s="32"/>
      <c r="T25" s="32"/>
      <c r="U25" s="1131"/>
      <c r="V25" s="32"/>
      <c r="W25" s="32"/>
      <c r="X25" s="32"/>
      <c r="Y25" s="142"/>
      <c r="Z25" s="142"/>
      <c r="AA25" s="29"/>
      <c r="AB25" s="29"/>
      <c r="AC25" s="141"/>
      <c r="AD25" s="141"/>
    </row>
    <row r="26" spans="1:30">
      <c r="A26" s="27"/>
      <c r="B26" s="1233">
        <f t="shared" si="0"/>
        <v>32448</v>
      </c>
      <c r="C26" s="28">
        <v>77.28</v>
      </c>
      <c r="D26" s="141">
        <f t="shared" si="2"/>
        <v>0.49414824447333611</v>
      </c>
      <c r="E26" s="141">
        <f t="shared" si="3"/>
        <v>10.05411563657078</v>
      </c>
      <c r="F26" s="141">
        <f t="shared" si="4"/>
        <v>10.779816513761462</v>
      </c>
      <c r="G26" s="28"/>
      <c r="H26" s="28"/>
      <c r="I26" s="141"/>
      <c r="J26" s="141"/>
      <c r="K26" s="30"/>
      <c r="L26" s="30"/>
      <c r="M26" s="1193"/>
      <c r="N26" s="1193"/>
      <c r="O26" s="31">
        <v>65</v>
      </c>
      <c r="P26" s="141">
        <f t="shared" si="1"/>
        <v>0.46367851622874362</v>
      </c>
      <c r="Q26" s="28">
        <f t="shared" si="5"/>
        <v>9.7972972972972912</v>
      </c>
      <c r="R26" s="143">
        <f t="shared" si="6"/>
        <v>9.9830795262267316</v>
      </c>
      <c r="S26" s="32"/>
      <c r="T26" s="32"/>
      <c r="U26" s="1131"/>
      <c r="V26" s="32"/>
      <c r="W26" s="32"/>
      <c r="X26" s="32"/>
      <c r="Y26" s="142"/>
      <c r="Z26" s="142"/>
      <c r="AA26" s="29"/>
      <c r="AB26" s="29"/>
      <c r="AC26" s="141"/>
      <c r="AD26" s="141"/>
    </row>
    <row r="27" spans="1:30">
      <c r="A27" s="27" t="s">
        <v>1446</v>
      </c>
      <c r="B27" s="1233">
        <f t="shared" si="0"/>
        <v>32478</v>
      </c>
      <c r="C27" s="28">
        <v>77.58</v>
      </c>
      <c r="D27" s="141">
        <f t="shared" si="2"/>
        <v>0.38819875776397145</v>
      </c>
      <c r="E27" s="141">
        <f>(C27-C$15)/C$15*100</f>
        <v>10.481344346340075</v>
      </c>
      <c r="F27" s="141">
        <f t="shared" si="4"/>
        <v>10.481344346340075</v>
      </c>
      <c r="G27" s="28"/>
      <c r="H27" s="28"/>
      <c r="I27" s="141"/>
      <c r="J27" s="141"/>
      <c r="K27" s="30"/>
      <c r="L27" s="30"/>
      <c r="M27" s="1193"/>
      <c r="N27" s="1193"/>
      <c r="O27" s="31">
        <v>65.3</v>
      </c>
      <c r="P27" s="141">
        <f t="shared" si="1"/>
        <v>0.46153846153845718</v>
      </c>
      <c r="Q27" s="28">
        <f>(O27-O$15)/O$15*100</f>
        <v>10.304054054054044</v>
      </c>
      <c r="R27" s="143">
        <f t="shared" si="6"/>
        <v>10.304054054054044</v>
      </c>
      <c r="S27" s="32"/>
      <c r="T27" s="32"/>
      <c r="U27" s="1131"/>
      <c r="V27" s="32"/>
      <c r="W27" s="32"/>
      <c r="X27" s="32"/>
      <c r="Y27" s="142"/>
      <c r="Z27" s="142"/>
      <c r="AA27" s="29"/>
      <c r="AB27" s="29"/>
      <c r="AC27" s="141"/>
      <c r="AD27" s="141"/>
    </row>
    <row r="28" spans="1:30">
      <c r="A28" s="27"/>
      <c r="B28" s="1233">
        <f t="shared" si="0"/>
        <v>32509</v>
      </c>
      <c r="C28" s="28">
        <v>77.989999999999995</v>
      </c>
      <c r="D28" s="141">
        <f t="shared" si="2"/>
        <v>0.52848672338231062</v>
      </c>
      <c r="E28" s="141">
        <f>(C28-C$27)/C$27*100</f>
        <v>0.52848672338231062</v>
      </c>
      <c r="F28" s="141">
        <f t="shared" si="4"/>
        <v>10.702625975869399</v>
      </c>
      <c r="G28" s="28"/>
      <c r="H28" s="28"/>
      <c r="I28" s="141"/>
      <c r="J28" s="141"/>
      <c r="K28" s="30"/>
      <c r="L28" s="30"/>
      <c r="M28" s="1193"/>
      <c r="N28" s="1193"/>
      <c r="O28" s="31">
        <v>65.400000000000006</v>
      </c>
      <c r="P28" s="141">
        <f t="shared" si="1"/>
        <v>0.15313935681471444</v>
      </c>
      <c r="Q28" s="28">
        <f>(O28-O$27)/O$27*100</f>
        <v>0.15313935681471444</v>
      </c>
      <c r="R28" s="143">
        <f t="shared" si="6"/>
        <v>10.101010101010113</v>
      </c>
      <c r="S28" s="32"/>
      <c r="T28" s="32"/>
      <c r="U28" s="1131"/>
      <c r="V28" s="32"/>
      <c r="W28" s="32"/>
      <c r="X28" s="32"/>
      <c r="Y28" s="142"/>
      <c r="Z28" s="142"/>
      <c r="AA28" s="29"/>
      <c r="AB28" s="29"/>
      <c r="AC28" s="141"/>
      <c r="AD28" s="141"/>
    </row>
    <row r="29" spans="1:30">
      <c r="A29" s="27"/>
      <c r="B29" s="1233">
        <f t="shared" si="0"/>
        <v>32540</v>
      </c>
      <c r="C29" s="28">
        <v>78.36</v>
      </c>
      <c r="D29" s="141">
        <f t="shared" si="2"/>
        <v>0.47441979740993023</v>
      </c>
      <c r="E29" s="141">
        <f>(C29-C$27)/C$27*100</f>
        <v>1.0054137664346496</v>
      </c>
      <c r="F29" s="141">
        <f t="shared" si="4"/>
        <v>10.724883425180167</v>
      </c>
      <c r="G29" s="28"/>
      <c r="H29" s="28"/>
      <c r="I29" s="141"/>
      <c r="J29" s="141"/>
      <c r="K29" s="30"/>
      <c r="L29" s="30"/>
      <c r="M29" s="1193"/>
      <c r="N29" s="1193"/>
      <c r="O29" s="31">
        <v>66.5</v>
      </c>
      <c r="P29" s="141">
        <f t="shared" si="1"/>
        <v>1.6819571865443337</v>
      </c>
      <c r="Q29" s="28">
        <f>(O29-O$27)/O$27*100</f>
        <v>1.8376722817764208</v>
      </c>
      <c r="R29" s="143">
        <f t="shared" si="6"/>
        <v>11.018363939899837</v>
      </c>
      <c r="S29" s="32"/>
      <c r="T29" s="32"/>
      <c r="U29" s="1131"/>
      <c r="V29" s="32"/>
      <c r="W29" s="32"/>
      <c r="X29" s="32"/>
      <c r="Y29" s="142"/>
      <c r="Z29" s="142"/>
      <c r="AA29" s="29"/>
      <c r="AB29" s="29"/>
      <c r="AC29" s="141"/>
      <c r="AD29" s="141"/>
    </row>
    <row r="30" spans="1:30">
      <c r="A30" s="27"/>
      <c r="B30" s="1233">
        <f t="shared" si="0"/>
        <v>32568</v>
      </c>
      <c r="C30" s="28">
        <v>79.12</v>
      </c>
      <c r="D30" s="141">
        <f t="shared" si="2"/>
        <v>0.96988259315978187</v>
      </c>
      <c r="E30" s="141">
        <f>(C30-C$27)/C$27*100</f>
        <v>1.9850476927043132</v>
      </c>
      <c r="F30" s="141">
        <f t="shared" si="4"/>
        <v>11.248593925759279</v>
      </c>
      <c r="G30" s="28"/>
      <c r="H30" s="28"/>
      <c r="I30" s="141"/>
      <c r="J30" s="141"/>
      <c r="K30" s="30"/>
      <c r="L30" s="30"/>
      <c r="M30" s="1193"/>
      <c r="N30" s="1193"/>
      <c r="O30" s="31">
        <v>67</v>
      </c>
      <c r="P30" s="141">
        <f t="shared" si="1"/>
        <v>0.75187969924812026</v>
      </c>
      <c r="Q30" s="28">
        <f>(O30-O$27)/O$27*100</f>
        <v>2.6033690658499276</v>
      </c>
      <c r="R30" s="143">
        <f t="shared" si="6"/>
        <v>10.927152317880799</v>
      </c>
      <c r="S30" s="32"/>
      <c r="T30" s="32"/>
      <c r="U30" s="1131"/>
      <c r="V30" s="32"/>
      <c r="W30" s="32"/>
      <c r="X30" s="32"/>
      <c r="Y30" s="142"/>
      <c r="Z30" s="142"/>
      <c r="AA30" s="29"/>
      <c r="AB30" s="29"/>
      <c r="AC30" s="141"/>
      <c r="AD30" s="141"/>
    </row>
    <row r="31" spans="1:30">
      <c r="A31" s="27"/>
      <c r="B31" s="1233">
        <f t="shared" si="0"/>
        <v>32599</v>
      </c>
      <c r="C31" s="28">
        <v>79.83</v>
      </c>
      <c r="D31" s="141">
        <f t="shared" si="2"/>
        <v>0.89737108190090209</v>
      </c>
      <c r="E31" s="141">
        <f t="shared" ref="E31:E38" si="7">(C31-C$27)/C$27*100</f>
        <v>2.9002320185614852</v>
      </c>
      <c r="F31" s="141">
        <f t="shared" si="4"/>
        <v>11.416608513607805</v>
      </c>
      <c r="G31" s="28"/>
      <c r="H31" s="28"/>
      <c r="I31" s="141"/>
      <c r="J31" s="141"/>
      <c r="K31" s="30"/>
      <c r="L31" s="30"/>
      <c r="M31" s="1193"/>
      <c r="N31" s="1193"/>
      <c r="O31" s="31">
        <v>67.400000000000006</v>
      </c>
      <c r="P31" s="141">
        <f t="shared" si="1"/>
        <v>0.59701492537314282</v>
      </c>
      <c r="Q31" s="28">
        <f t="shared" ref="Q31:Q38" si="8">(O31-O$27)/O$27*100</f>
        <v>3.2159264931087423</v>
      </c>
      <c r="R31" s="143">
        <f t="shared" si="6"/>
        <v>9.4155844155844228</v>
      </c>
      <c r="S31" s="32"/>
      <c r="T31" s="32"/>
      <c r="U31" s="1131"/>
      <c r="V31" s="32"/>
      <c r="W31" s="32"/>
      <c r="X31" s="32"/>
      <c r="Y31" s="142"/>
      <c r="Z31" s="142"/>
      <c r="AA31" s="29"/>
      <c r="AB31" s="29"/>
      <c r="AC31" s="141"/>
      <c r="AD31" s="141"/>
    </row>
    <row r="32" spans="1:30">
      <c r="A32" s="27"/>
      <c r="B32" s="1233">
        <f t="shared" si="0"/>
        <v>32629</v>
      </c>
      <c r="C32" s="28">
        <v>80.52</v>
      </c>
      <c r="D32" s="141">
        <f t="shared" si="2"/>
        <v>0.86433671552047819</v>
      </c>
      <c r="E32" s="141">
        <f t="shared" si="7"/>
        <v>3.7896365042536706</v>
      </c>
      <c r="F32" s="141">
        <f t="shared" si="4"/>
        <v>11.092715231788068</v>
      </c>
      <c r="G32" s="28"/>
      <c r="H32" s="28"/>
      <c r="I32" s="141"/>
      <c r="J32" s="141"/>
      <c r="K32" s="30"/>
      <c r="L32" s="30"/>
      <c r="M32" s="1193"/>
      <c r="N32" s="1193"/>
      <c r="O32" s="31">
        <v>67.5</v>
      </c>
      <c r="P32" s="141">
        <f t="shared" si="1"/>
        <v>0.14836795252224674</v>
      </c>
      <c r="Q32" s="28">
        <f t="shared" si="8"/>
        <v>3.3690658499234347</v>
      </c>
      <c r="R32" s="143">
        <f t="shared" si="6"/>
        <v>8.3467094703049796</v>
      </c>
      <c r="S32" s="32"/>
      <c r="T32" s="32"/>
      <c r="U32" s="1131"/>
      <c r="V32" s="32"/>
      <c r="W32" s="32"/>
      <c r="X32" s="32"/>
      <c r="Y32" s="142"/>
      <c r="Z32" s="142"/>
      <c r="AA32" s="29"/>
      <c r="AB32" s="29"/>
      <c r="AC32" s="141"/>
      <c r="AD32" s="141"/>
    </row>
    <row r="33" spans="1:30">
      <c r="A33" s="27"/>
      <c r="B33" s="1233">
        <f t="shared" si="0"/>
        <v>32660</v>
      </c>
      <c r="C33" s="28">
        <v>81.239999999999995</v>
      </c>
      <c r="D33" s="141">
        <f t="shared" si="2"/>
        <v>0.89418777943367966</v>
      </c>
      <c r="E33" s="141">
        <f t="shared" si="7"/>
        <v>4.7177107501933442</v>
      </c>
      <c r="F33" s="141">
        <f t="shared" si="4"/>
        <v>10.335461089229932</v>
      </c>
      <c r="G33" s="28"/>
      <c r="H33" s="28"/>
      <c r="I33" s="141"/>
      <c r="J33" s="141"/>
      <c r="K33" s="30"/>
      <c r="L33" s="30"/>
      <c r="M33" s="1193"/>
      <c r="N33" s="1193"/>
      <c r="O33" s="31">
        <v>68</v>
      </c>
      <c r="P33" s="141">
        <f t="shared" si="1"/>
        <v>0.74074074074074081</v>
      </c>
      <c r="Q33" s="28">
        <f t="shared" si="8"/>
        <v>4.1347626339969423</v>
      </c>
      <c r="R33" s="143">
        <f t="shared" si="6"/>
        <v>8.6261980830670897</v>
      </c>
      <c r="S33" s="32"/>
      <c r="T33" s="32"/>
      <c r="U33" s="1131"/>
      <c r="V33" s="32"/>
      <c r="W33" s="32"/>
      <c r="X33" s="32"/>
      <c r="Y33" s="142"/>
      <c r="Z33" s="142"/>
      <c r="AA33" s="29"/>
      <c r="AB33" s="29"/>
      <c r="AC33" s="141"/>
      <c r="AD33" s="141"/>
    </row>
    <row r="34" spans="1:30">
      <c r="A34" s="27"/>
      <c r="B34" s="1233">
        <f t="shared" si="0"/>
        <v>32690</v>
      </c>
      <c r="C34" s="28">
        <v>81.66</v>
      </c>
      <c r="D34" s="141">
        <f t="shared" si="2"/>
        <v>0.51698670605613217</v>
      </c>
      <c r="E34" s="141">
        <f t="shared" si="7"/>
        <v>5.2590873936581577</v>
      </c>
      <c r="F34" s="141">
        <f t="shared" si="4"/>
        <v>9.1565298756850613</v>
      </c>
      <c r="G34" s="28"/>
      <c r="H34" s="28"/>
      <c r="I34" s="141"/>
      <c r="J34" s="141"/>
      <c r="K34" s="30"/>
      <c r="L34" s="30"/>
      <c r="M34" s="1193"/>
      <c r="N34" s="1193"/>
      <c r="O34" s="31">
        <v>68.099999999999994</v>
      </c>
      <c r="P34" s="141">
        <f t="shared" si="1"/>
        <v>0.14705882352940342</v>
      </c>
      <c r="Q34" s="28">
        <f t="shared" si="8"/>
        <v>4.2879019908116343</v>
      </c>
      <c r="R34" s="143">
        <f t="shared" si="6"/>
        <v>8.612440191387547</v>
      </c>
      <c r="S34" s="32"/>
      <c r="T34" s="32"/>
      <c r="U34" s="1131"/>
      <c r="V34" s="32"/>
      <c r="W34" s="32"/>
      <c r="X34" s="32"/>
      <c r="Y34" s="142"/>
      <c r="Z34" s="142"/>
      <c r="AA34" s="29"/>
      <c r="AB34" s="29"/>
      <c r="AC34" s="141"/>
      <c r="AD34" s="141"/>
    </row>
    <row r="35" spans="1:30">
      <c r="A35" s="27"/>
      <c r="B35" s="1233">
        <f t="shared" si="0"/>
        <v>32721</v>
      </c>
      <c r="C35" s="28">
        <v>82.08</v>
      </c>
      <c r="D35" s="141">
        <f t="shared" si="2"/>
        <v>0.51432770022042829</v>
      </c>
      <c r="E35" s="141">
        <f t="shared" si="7"/>
        <v>5.8004640371229703</v>
      </c>
      <c r="F35" s="141">
        <f t="shared" si="4"/>
        <v>8.4280052840158444</v>
      </c>
      <c r="G35" s="28"/>
      <c r="H35" s="28"/>
      <c r="I35" s="141"/>
      <c r="J35" s="141"/>
      <c r="K35" s="30"/>
      <c r="L35" s="30"/>
      <c r="M35" s="1193"/>
      <c r="N35" s="1193"/>
      <c r="O35" s="31">
        <v>68</v>
      </c>
      <c r="P35" s="141">
        <f t="shared" si="1"/>
        <v>-0.14684287812040284</v>
      </c>
      <c r="Q35" s="28">
        <f t="shared" si="8"/>
        <v>4.1347626339969423</v>
      </c>
      <c r="R35" s="143">
        <f t="shared" si="6"/>
        <v>7.2555205047318632</v>
      </c>
      <c r="S35" s="32"/>
      <c r="T35" s="32"/>
      <c r="U35" s="1131"/>
      <c r="V35" s="32"/>
      <c r="W35" s="32"/>
      <c r="X35" s="32"/>
      <c r="Y35" s="142"/>
      <c r="Z35" s="142"/>
      <c r="AA35" s="29"/>
      <c r="AB35" s="29"/>
      <c r="AC35" s="141"/>
      <c r="AD35" s="141"/>
    </row>
    <row r="36" spans="1:30">
      <c r="A36" s="27"/>
      <c r="B36" s="1233">
        <f t="shared" si="0"/>
        <v>32752</v>
      </c>
      <c r="C36" s="28">
        <v>82.25</v>
      </c>
      <c r="D36" s="141">
        <f t="shared" si="2"/>
        <v>0.20711500974659075</v>
      </c>
      <c r="E36" s="141">
        <f t="shared" si="7"/>
        <v>6.0195926785253953</v>
      </c>
      <c r="F36" s="141">
        <f t="shared" si="4"/>
        <v>7.657068062827217</v>
      </c>
      <c r="G36" s="28"/>
      <c r="H36" s="28"/>
      <c r="I36" s="141"/>
      <c r="J36" s="141"/>
      <c r="K36" s="30"/>
      <c r="L36" s="30"/>
      <c r="M36" s="1193"/>
      <c r="N36" s="1193"/>
      <c r="O36" s="31">
        <v>68.3</v>
      </c>
      <c r="P36" s="141">
        <f t="shared" si="1"/>
        <v>0.44117647058823112</v>
      </c>
      <c r="Q36" s="28">
        <f t="shared" si="8"/>
        <v>4.5941807044410412</v>
      </c>
      <c r="R36" s="143">
        <f t="shared" si="6"/>
        <v>6.2208398133748055</v>
      </c>
      <c r="S36" s="32"/>
      <c r="T36" s="32"/>
      <c r="U36" s="1131"/>
      <c r="V36" s="32"/>
      <c r="W36" s="32"/>
      <c r="X36" s="32"/>
      <c r="Y36" s="142"/>
      <c r="Z36" s="142"/>
      <c r="AA36" s="29"/>
      <c r="AB36" s="29"/>
      <c r="AC36" s="141"/>
      <c r="AD36" s="141"/>
    </row>
    <row r="37" spans="1:30">
      <c r="A37" s="27"/>
      <c r="B37" s="1233">
        <f t="shared" si="0"/>
        <v>32782</v>
      </c>
      <c r="C37" s="28">
        <v>82.44</v>
      </c>
      <c r="D37" s="141">
        <f t="shared" si="2"/>
        <v>0.23100303951367504</v>
      </c>
      <c r="E37" s="141">
        <f t="shared" si="7"/>
        <v>6.2645011600928076</v>
      </c>
      <c r="F37" s="141">
        <f t="shared" si="4"/>
        <v>7.2041612483745023</v>
      </c>
      <c r="G37" s="28"/>
      <c r="H37" s="28"/>
      <c r="I37" s="141"/>
      <c r="J37" s="141"/>
      <c r="K37" s="30"/>
      <c r="L37" s="30"/>
      <c r="M37" s="1193"/>
      <c r="N37" s="1193"/>
      <c r="O37" s="31">
        <v>68.599999999999994</v>
      </c>
      <c r="P37" s="141">
        <f t="shared" si="1"/>
        <v>0.43923865300145998</v>
      </c>
      <c r="Q37" s="28">
        <f t="shared" si="8"/>
        <v>5.0535987748851419</v>
      </c>
      <c r="R37" s="143">
        <f t="shared" si="6"/>
        <v>6.0278207109737112</v>
      </c>
      <c r="S37" s="32"/>
      <c r="T37" s="32"/>
      <c r="U37" s="1131"/>
      <c r="V37" s="32"/>
      <c r="W37" s="32"/>
      <c r="X37" s="32"/>
      <c r="Y37" s="142"/>
      <c r="Z37" s="142"/>
      <c r="AA37" s="29"/>
      <c r="AB37" s="29"/>
      <c r="AC37" s="141"/>
      <c r="AD37" s="141"/>
    </row>
    <row r="38" spans="1:30">
      <c r="A38" s="27"/>
      <c r="B38" s="1233">
        <f t="shared" si="0"/>
        <v>32813</v>
      </c>
      <c r="C38" s="28">
        <v>82.43</v>
      </c>
      <c r="D38" s="141">
        <f t="shared" si="2"/>
        <v>-1.2130033964084068E-2</v>
      </c>
      <c r="E38" s="141">
        <f t="shared" si="7"/>
        <v>6.2516112400103223</v>
      </c>
      <c r="F38" s="141">
        <f t="shared" si="4"/>
        <v>6.6640786749482466</v>
      </c>
      <c r="G38" s="28"/>
      <c r="H38" s="28"/>
      <c r="I38" s="141"/>
      <c r="J38" s="141"/>
      <c r="K38" s="30"/>
      <c r="L38" s="30"/>
      <c r="M38" s="1193"/>
      <c r="N38" s="1193"/>
      <c r="O38" s="31">
        <v>68.900000000000006</v>
      </c>
      <c r="P38" s="141">
        <f t="shared" si="1"/>
        <v>0.43731778425657636</v>
      </c>
      <c r="Q38" s="28">
        <f t="shared" si="8"/>
        <v>5.5130168453292629</v>
      </c>
      <c r="R38" s="143">
        <f t="shared" si="6"/>
        <v>6.0000000000000089</v>
      </c>
      <c r="S38" s="32"/>
      <c r="T38" s="32"/>
      <c r="U38" s="1131"/>
      <c r="V38" s="32"/>
      <c r="W38" s="32"/>
      <c r="X38" s="32"/>
      <c r="Y38" s="142"/>
      <c r="Z38" s="142"/>
      <c r="AA38" s="29"/>
      <c r="AB38" s="29"/>
      <c r="AC38" s="141"/>
      <c r="AD38" s="141"/>
    </row>
    <row r="39" spans="1:30">
      <c r="A39" s="27" t="s">
        <v>1447</v>
      </c>
      <c r="B39" s="1233">
        <f t="shared" si="0"/>
        <v>32843</v>
      </c>
      <c r="C39" s="28">
        <v>82.35</v>
      </c>
      <c r="D39" s="141">
        <f t="shared" si="2"/>
        <v>-9.7052044158695255E-2</v>
      </c>
      <c r="E39" s="141">
        <f>(C39-C$27)/C$27*100</f>
        <v>6.1484918793503427</v>
      </c>
      <c r="F39" s="141">
        <f t="shared" si="4"/>
        <v>6.1484918793503427</v>
      </c>
      <c r="G39" s="28"/>
      <c r="H39" s="28"/>
      <c r="I39" s="141"/>
      <c r="J39" s="141"/>
      <c r="K39" s="30"/>
      <c r="L39" s="30"/>
      <c r="M39" s="1193"/>
      <c r="N39" s="1193"/>
      <c r="O39" s="31">
        <v>69.2</v>
      </c>
      <c r="P39" s="141">
        <f t="shared" si="1"/>
        <v>0.43541364296080859</v>
      </c>
      <c r="Q39" s="28">
        <f>(O39-O$27)/O$27*100</f>
        <v>5.9724349157733627</v>
      </c>
      <c r="R39" s="143">
        <f t="shared" si="6"/>
        <v>5.9724349157733627</v>
      </c>
      <c r="S39" s="32"/>
      <c r="T39" s="32"/>
      <c r="U39" s="1131"/>
      <c r="V39" s="32"/>
      <c r="W39" s="32"/>
      <c r="X39" s="32"/>
      <c r="Y39" s="142"/>
      <c r="Z39" s="142"/>
      <c r="AA39" s="29"/>
      <c r="AB39" s="29"/>
      <c r="AC39" s="141"/>
      <c r="AD39" s="141"/>
    </row>
    <row r="40" spans="1:30">
      <c r="A40" s="27"/>
      <c r="B40" s="1233">
        <f t="shared" si="0"/>
        <v>32874</v>
      </c>
      <c r="C40" s="28">
        <v>82.29</v>
      </c>
      <c r="D40" s="141">
        <f t="shared" si="2"/>
        <v>-7.2859744990878036E-2</v>
      </c>
      <c r="E40" s="141">
        <f>(C40-C$39)/C$39*100</f>
        <v>-7.2859744990878036E-2</v>
      </c>
      <c r="F40" s="141">
        <f t="shared" si="4"/>
        <v>5.5135273753045411</v>
      </c>
      <c r="G40" s="28"/>
      <c r="H40" s="28"/>
      <c r="I40" s="141"/>
      <c r="J40" s="141"/>
      <c r="K40" s="30"/>
      <c r="L40" s="30"/>
      <c r="M40" s="1193"/>
      <c r="N40" s="1193"/>
      <c r="O40" s="31">
        <v>69.8</v>
      </c>
      <c r="P40" s="141">
        <f t="shared" si="1"/>
        <v>0.86705202312137908</v>
      </c>
      <c r="Q40" s="143">
        <f>(O40-O$39)/O$39*100</f>
        <v>0.86705202312137908</v>
      </c>
      <c r="R40" s="143">
        <f t="shared" si="6"/>
        <v>6.7278287461773569</v>
      </c>
      <c r="S40" s="32"/>
      <c r="T40" s="32"/>
      <c r="U40" s="1131"/>
      <c r="V40" s="32"/>
      <c r="W40" s="32"/>
      <c r="X40" s="32"/>
      <c r="Y40" s="142"/>
      <c r="Z40" s="142"/>
      <c r="AA40" s="29"/>
      <c r="AB40" s="29"/>
      <c r="AC40" s="141"/>
      <c r="AD40" s="141"/>
    </row>
    <row r="41" spans="1:30">
      <c r="A41" s="27"/>
      <c r="B41" s="1233">
        <f t="shared" si="0"/>
        <v>32905</v>
      </c>
      <c r="C41" s="28">
        <v>82.15</v>
      </c>
      <c r="D41" s="141">
        <f t="shared" si="2"/>
        <v>-0.17013002794993384</v>
      </c>
      <c r="E41" s="141">
        <f t="shared" ref="E41:E50" si="9">(C41-C$39)/C$39*100</f>
        <v>-0.24286581663629467</v>
      </c>
      <c r="F41" s="141">
        <f t="shared" si="4"/>
        <v>4.8366513527309936</v>
      </c>
      <c r="G41" s="28"/>
      <c r="H41" s="28"/>
      <c r="I41" s="141"/>
      <c r="J41" s="141"/>
      <c r="K41" s="30"/>
      <c r="L41" s="30"/>
      <c r="M41" s="1193"/>
      <c r="N41" s="1193"/>
      <c r="O41" s="31">
        <v>69.8</v>
      </c>
      <c r="P41" s="141">
        <f t="shared" si="1"/>
        <v>0</v>
      </c>
      <c r="Q41" s="143">
        <f t="shared" ref="Q41:Q50" si="10">(O41-O$39)/O$39*100</f>
        <v>0.86705202312137908</v>
      </c>
      <c r="R41" s="143">
        <f t="shared" si="6"/>
        <v>4.9624060150375895</v>
      </c>
      <c r="S41" s="32"/>
      <c r="T41" s="32"/>
      <c r="U41" s="1131"/>
      <c r="V41" s="32"/>
      <c r="W41" s="32"/>
      <c r="X41" s="32"/>
      <c r="Y41" s="142"/>
      <c r="Z41" s="142"/>
      <c r="AA41" s="29"/>
      <c r="AB41" s="29"/>
      <c r="AC41" s="141"/>
      <c r="AD41" s="141"/>
    </row>
    <row r="42" spans="1:30">
      <c r="A42" s="27"/>
      <c r="B42" s="1233">
        <f t="shared" si="0"/>
        <v>32933</v>
      </c>
      <c r="C42" s="28">
        <v>82.02</v>
      </c>
      <c r="D42" s="141">
        <f t="shared" si="2"/>
        <v>-0.15824710894705982</v>
      </c>
      <c r="E42" s="141">
        <f t="shared" si="9"/>
        <v>-0.40072859744990685</v>
      </c>
      <c r="F42" s="141">
        <f t="shared" si="4"/>
        <v>3.6653185035389177</v>
      </c>
      <c r="G42" s="28"/>
      <c r="H42" s="28"/>
      <c r="I42" s="141"/>
      <c r="J42" s="141"/>
      <c r="K42" s="30"/>
      <c r="L42" s="30"/>
      <c r="M42" s="1193"/>
      <c r="N42" s="1193"/>
      <c r="O42" s="31">
        <v>70</v>
      </c>
      <c r="P42" s="141">
        <f t="shared" si="1"/>
        <v>0.28653295128940237</v>
      </c>
      <c r="Q42" s="143">
        <f t="shared" si="10"/>
        <v>1.1560693641618456</v>
      </c>
      <c r="R42" s="143">
        <f t="shared" si="6"/>
        <v>4.4776119402985071</v>
      </c>
      <c r="S42" s="32"/>
      <c r="T42" s="32"/>
      <c r="U42" s="1131"/>
      <c r="V42" s="32"/>
      <c r="W42" s="32"/>
      <c r="X42" s="32"/>
      <c r="Y42" s="142"/>
      <c r="Z42" s="142"/>
      <c r="AA42" s="29"/>
      <c r="AB42" s="29"/>
      <c r="AC42" s="141"/>
      <c r="AD42" s="141"/>
    </row>
    <row r="43" spans="1:30">
      <c r="A43" s="27"/>
      <c r="B43" s="1233">
        <f t="shared" si="0"/>
        <v>32964</v>
      </c>
      <c r="C43" s="28">
        <v>82.05</v>
      </c>
      <c r="D43" s="141">
        <f t="shared" si="2"/>
        <v>3.6576444769569789E-2</v>
      </c>
      <c r="E43" s="141">
        <f t="shared" si="9"/>
        <v>-0.36429872495445925</v>
      </c>
      <c r="F43" s="141">
        <f t="shared" si="4"/>
        <v>2.780909432544155</v>
      </c>
      <c r="G43" s="28"/>
      <c r="H43" s="28"/>
      <c r="I43" s="141"/>
      <c r="J43" s="141"/>
      <c r="K43" s="30"/>
      <c r="L43" s="30"/>
      <c r="M43" s="1193"/>
      <c r="N43" s="1193"/>
      <c r="O43" s="31">
        <v>69.7</v>
      </c>
      <c r="P43" s="141">
        <f t="shared" si="1"/>
        <v>-0.4285714285714245</v>
      </c>
      <c r="Q43" s="143">
        <f t="shared" si="10"/>
        <v>0.7225433526011561</v>
      </c>
      <c r="R43" s="143">
        <f t="shared" si="6"/>
        <v>3.4124629080118654</v>
      </c>
      <c r="S43" s="32"/>
      <c r="T43" s="32"/>
      <c r="U43" s="1131"/>
      <c r="V43" s="32"/>
      <c r="W43" s="32"/>
      <c r="X43" s="32"/>
      <c r="Y43" s="142"/>
      <c r="Z43" s="142"/>
      <c r="AA43" s="29"/>
      <c r="AB43" s="29"/>
      <c r="AC43" s="141"/>
      <c r="AD43" s="141"/>
    </row>
    <row r="44" spans="1:30">
      <c r="A44" s="27"/>
      <c r="B44" s="1233">
        <f t="shared" si="0"/>
        <v>32994</v>
      </c>
      <c r="C44" s="28">
        <v>82.01</v>
      </c>
      <c r="D44" s="141">
        <f t="shared" si="2"/>
        <v>-4.8750761730642349E-2</v>
      </c>
      <c r="E44" s="141">
        <f t="shared" si="9"/>
        <v>-0.41287188828171129</v>
      </c>
      <c r="F44" s="141">
        <f t="shared" si="4"/>
        <v>1.8504719324391568</v>
      </c>
      <c r="G44" s="28"/>
      <c r="H44" s="28"/>
      <c r="I44" s="141"/>
      <c r="J44" s="141"/>
      <c r="K44" s="30"/>
      <c r="L44" s="30"/>
      <c r="M44" s="1193"/>
      <c r="N44" s="1193"/>
      <c r="O44" s="31">
        <v>69.2</v>
      </c>
      <c r="P44" s="141">
        <f t="shared" si="1"/>
        <v>-0.71736011477761841</v>
      </c>
      <c r="Q44" s="143">
        <f t="shared" si="10"/>
        <v>0</v>
      </c>
      <c r="R44" s="143">
        <f t="shared" si="6"/>
        <v>2.5185185185185226</v>
      </c>
      <c r="S44" s="32"/>
      <c r="T44" s="32"/>
      <c r="U44" s="1131"/>
      <c r="V44" s="32"/>
      <c r="W44" s="32"/>
      <c r="X44" s="32"/>
      <c r="Y44" s="142"/>
      <c r="Z44" s="142"/>
      <c r="AA44" s="29"/>
      <c r="AB44" s="29"/>
      <c r="AC44" s="141"/>
      <c r="AD44" s="141"/>
    </row>
    <row r="45" spans="1:30">
      <c r="A45" s="27"/>
      <c r="B45" s="1233">
        <f t="shared" si="0"/>
        <v>33025</v>
      </c>
      <c r="C45" s="28">
        <v>82.19</v>
      </c>
      <c r="D45" s="141">
        <f t="shared" si="2"/>
        <v>0.2194854286062585</v>
      </c>
      <c r="E45" s="141">
        <f t="shared" si="9"/>
        <v>-0.19429265330904261</v>
      </c>
      <c r="F45" s="141">
        <f t="shared" si="4"/>
        <v>1.1693746922698214</v>
      </c>
      <c r="G45" s="28"/>
      <c r="H45" s="28"/>
      <c r="I45" s="141"/>
      <c r="J45" s="141"/>
      <c r="K45" s="30"/>
      <c r="L45" s="30"/>
      <c r="M45" s="1193"/>
      <c r="N45" s="1193"/>
      <c r="O45" s="31">
        <v>67.900000000000006</v>
      </c>
      <c r="P45" s="141">
        <f t="shared" si="1"/>
        <v>-1.8786127167630018</v>
      </c>
      <c r="Q45" s="143">
        <f t="shared" si="10"/>
        <v>-1.8786127167630018</v>
      </c>
      <c r="R45" s="143">
        <f t="shared" si="6"/>
        <v>-0.14705882352940342</v>
      </c>
      <c r="S45" s="32"/>
      <c r="T45" s="32"/>
      <c r="U45" s="1131"/>
      <c r="V45" s="32"/>
      <c r="W45" s="32"/>
      <c r="X45" s="32"/>
      <c r="Y45" s="142"/>
      <c r="Z45" s="142"/>
      <c r="AA45" s="29"/>
      <c r="AB45" s="29"/>
      <c r="AC45" s="141"/>
      <c r="AD45" s="141"/>
    </row>
    <row r="46" spans="1:30">
      <c r="A46" s="27"/>
      <c r="B46" s="1233">
        <f t="shared" si="0"/>
        <v>33055</v>
      </c>
      <c r="C46" s="28">
        <v>82.1</v>
      </c>
      <c r="D46" s="141">
        <f t="shared" si="2"/>
        <v>-0.10950237255140945</v>
      </c>
      <c r="E46" s="141">
        <f>(C46-C$39)/C$39*100</f>
        <v>-0.30358227079538558</v>
      </c>
      <c r="F46" s="141">
        <f t="shared" si="4"/>
        <v>0.53881949546901509</v>
      </c>
      <c r="G46" s="28"/>
      <c r="H46" s="28"/>
      <c r="I46" s="141"/>
      <c r="J46" s="141"/>
      <c r="K46" s="30"/>
      <c r="L46" s="30"/>
      <c r="M46" s="1193"/>
      <c r="N46" s="1193"/>
      <c r="O46" s="31">
        <v>67.3</v>
      </c>
      <c r="P46" s="141">
        <f t="shared" si="1"/>
        <v>-0.88365243004419514</v>
      </c>
      <c r="Q46" s="143">
        <f>(O46-O$39)/O$39*100</f>
        <v>-2.745664739884401</v>
      </c>
      <c r="R46" s="143">
        <f t="shared" si="6"/>
        <v>-1.1747430249632853</v>
      </c>
      <c r="S46" s="32"/>
      <c r="T46" s="32"/>
      <c r="U46" s="1131"/>
      <c r="V46" s="32"/>
      <c r="W46" s="32"/>
      <c r="X46" s="32"/>
      <c r="Y46" s="142"/>
      <c r="Z46" s="142"/>
      <c r="AA46" s="29"/>
      <c r="AB46" s="29"/>
      <c r="AC46" s="141"/>
      <c r="AD46" s="141"/>
    </row>
    <row r="47" spans="1:30">
      <c r="A47" s="27"/>
      <c r="B47" s="1233">
        <f t="shared" si="0"/>
        <v>33086</v>
      </c>
      <c r="C47" s="28">
        <v>81.86</v>
      </c>
      <c r="D47" s="141">
        <f t="shared" si="2"/>
        <v>-0.29232643118147983</v>
      </c>
      <c r="E47" s="141">
        <f t="shared" si="9"/>
        <v>-0.59502125075894952</v>
      </c>
      <c r="F47" s="141">
        <f t="shared" si="4"/>
        <v>-0.26803118908381929</v>
      </c>
      <c r="G47" s="28"/>
      <c r="H47" s="28"/>
      <c r="I47" s="141"/>
      <c r="J47" s="141"/>
      <c r="K47" s="30"/>
      <c r="L47" s="30"/>
      <c r="M47" s="1193"/>
      <c r="N47" s="1193"/>
      <c r="O47" s="31">
        <v>66.599999999999994</v>
      </c>
      <c r="P47" s="141">
        <f t="shared" si="1"/>
        <v>-1.0401188707280875</v>
      </c>
      <c r="Q47" s="143">
        <f t="shared" si="10"/>
        <v>-3.7572254335260236</v>
      </c>
      <c r="R47" s="143">
        <f t="shared" si="6"/>
        <v>-2.0588235294117729</v>
      </c>
      <c r="S47" s="32"/>
      <c r="T47" s="32"/>
      <c r="U47" s="1131"/>
      <c r="V47" s="32"/>
      <c r="W47" s="32"/>
      <c r="X47" s="32"/>
      <c r="Y47" s="142"/>
      <c r="Z47" s="142"/>
      <c r="AA47" s="29"/>
      <c r="AB47" s="29"/>
      <c r="AC47" s="141"/>
      <c r="AD47" s="141"/>
    </row>
    <row r="48" spans="1:30">
      <c r="A48" s="27"/>
      <c r="B48" s="1233">
        <f t="shared" si="0"/>
        <v>33117</v>
      </c>
      <c r="C48" s="28">
        <v>81.39</v>
      </c>
      <c r="D48" s="141">
        <f t="shared" si="2"/>
        <v>-0.57415098949425714</v>
      </c>
      <c r="E48" s="141">
        <f t="shared" si="9"/>
        <v>-1.1657559198542731</v>
      </c>
      <c r="F48" s="141">
        <f t="shared" si="4"/>
        <v>-1.0455927051671727</v>
      </c>
      <c r="G48" s="28"/>
      <c r="H48" s="28"/>
      <c r="I48" s="141"/>
      <c r="J48" s="141"/>
      <c r="K48" s="30"/>
      <c r="L48" s="30"/>
      <c r="M48" s="1193"/>
      <c r="N48" s="1193"/>
      <c r="O48" s="31">
        <v>65.7</v>
      </c>
      <c r="P48" s="141">
        <f t="shared" si="1"/>
        <v>-1.3513513513513387</v>
      </c>
      <c r="Q48" s="143">
        <f t="shared" si="10"/>
        <v>-5.0578034682080917</v>
      </c>
      <c r="R48" s="143">
        <f t="shared" si="6"/>
        <v>-3.8067349926793477</v>
      </c>
      <c r="S48" s="32"/>
      <c r="T48" s="32"/>
      <c r="U48" s="1131"/>
      <c r="V48" s="32"/>
      <c r="W48" s="32"/>
      <c r="X48" s="32"/>
      <c r="Y48" s="142"/>
      <c r="Z48" s="142"/>
      <c r="AA48" s="29"/>
      <c r="AB48" s="29"/>
      <c r="AC48" s="141"/>
      <c r="AD48" s="141"/>
    </row>
    <row r="49" spans="1:30">
      <c r="A49" s="27"/>
      <c r="B49" s="1233">
        <f t="shared" si="0"/>
        <v>33147</v>
      </c>
      <c r="C49" s="28">
        <v>80.84</v>
      </c>
      <c r="D49" s="141">
        <f t="shared" si="2"/>
        <v>-0.67575869271408917</v>
      </c>
      <c r="E49" s="141">
        <f t="shared" si="9"/>
        <v>-1.8336369156041179</v>
      </c>
      <c r="F49" s="141">
        <f t="shared" si="4"/>
        <v>-1.9408054342552092</v>
      </c>
      <c r="G49" s="28"/>
      <c r="H49" s="28"/>
      <c r="I49" s="141"/>
      <c r="J49" s="141"/>
      <c r="K49" s="30"/>
      <c r="L49" s="30"/>
      <c r="M49" s="1193"/>
      <c r="N49" s="1193"/>
      <c r="O49" s="31">
        <v>65</v>
      </c>
      <c r="P49" s="141">
        <f t="shared" si="1"/>
        <v>-1.0654490106544945</v>
      </c>
      <c r="Q49" s="143">
        <f t="shared" si="10"/>
        <v>-6.0693641618497152</v>
      </c>
      <c r="R49" s="143">
        <f t="shared" si="6"/>
        <v>-5.2478134110787087</v>
      </c>
      <c r="S49" s="32"/>
      <c r="T49" s="32"/>
      <c r="U49" s="1131"/>
      <c r="V49" s="32"/>
      <c r="W49" s="32"/>
      <c r="X49" s="32"/>
      <c r="Y49" s="142"/>
      <c r="Z49" s="142"/>
      <c r="AA49" s="29"/>
      <c r="AB49" s="29"/>
      <c r="AC49" s="141"/>
      <c r="AD49" s="141"/>
    </row>
    <row r="50" spans="1:30">
      <c r="A50" s="27"/>
      <c r="B50" s="1233">
        <f t="shared" si="0"/>
        <v>33178</v>
      </c>
      <c r="C50" s="28">
        <v>80.09</v>
      </c>
      <c r="D50" s="141">
        <f t="shared" si="2"/>
        <v>-0.92775853537852537</v>
      </c>
      <c r="E50" s="141">
        <f t="shared" si="9"/>
        <v>-2.7443837279902747</v>
      </c>
      <c r="F50" s="141">
        <f t="shared" si="4"/>
        <v>-2.8387722916413964</v>
      </c>
      <c r="G50" s="28"/>
      <c r="H50" s="28"/>
      <c r="I50" s="141"/>
      <c r="J50" s="141"/>
      <c r="K50" s="30"/>
      <c r="L50" s="30"/>
      <c r="M50" s="1193"/>
      <c r="N50" s="1193"/>
      <c r="O50" s="31">
        <v>64.099999999999994</v>
      </c>
      <c r="P50" s="141">
        <f t="shared" si="1"/>
        <v>-1.3846153846153932</v>
      </c>
      <c r="Q50" s="143">
        <f t="shared" si="10"/>
        <v>-7.3699421965318033</v>
      </c>
      <c r="R50" s="143">
        <f t="shared" si="6"/>
        <v>-6.9666182873730209</v>
      </c>
      <c r="S50" s="32"/>
      <c r="T50" s="32"/>
      <c r="U50" s="1131"/>
      <c r="V50" s="32"/>
      <c r="W50" s="32"/>
      <c r="X50" s="32"/>
      <c r="Y50" s="142"/>
      <c r="Z50" s="142"/>
      <c r="AA50" s="29"/>
      <c r="AB50" s="29"/>
      <c r="AC50" s="141"/>
      <c r="AD50" s="141"/>
    </row>
    <row r="51" spans="1:30">
      <c r="A51" s="27" t="s">
        <v>1448</v>
      </c>
      <c r="B51" s="1233">
        <f t="shared" si="0"/>
        <v>33208</v>
      </c>
      <c r="C51" s="28">
        <v>79.38</v>
      </c>
      <c r="D51" s="141">
        <f t="shared" si="2"/>
        <v>-0.88650268447996983</v>
      </c>
      <c r="E51" s="141">
        <f>(C51-C$39)/C$39*100</f>
        <v>-3.606557377049179</v>
      </c>
      <c r="F51" s="141">
        <f t="shared" si="4"/>
        <v>-3.606557377049179</v>
      </c>
      <c r="G51" s="28"/>
      <c r="H51" s="28"/>
      <c r="I51" s="141"/>
      <c r="J51" s="141"/>
      <c r="K51" s="30"/>
      <c r="L51" s="30"/>
      <c r="M51" s="1193"/>
      <c r="N51" s="1193"/>
      <c r="O51" s="31">
        <v>63.8</v>
      </c>
      <c r="P51" s="141">
        <f t="shared" si="1"/>
        <v>-0.46801872074882556</v>
      </c>
      <c r="Q51" s="143">
        <f>(O51-O$39)/O$39*100</f>
        <v>-7.8034682080924931</v>
      </c>
      <c r="R51" s="143">
        <f t="shared" si="6"/>
        <v>-7.8034682080924931</v>
      </c>
      <c r="S51" s="32"/>
      <c r="T51" s="32"/>
      <c r="U51" s="1131"/>
      <c r="V51" s="32"/>
      <c r="W51" s="32"/>
      <c r="X51" s="32"/>
      <c r="Y51" s="142"/>
      <c r="Z51" s="142"/>
      <c r="AA51" s="29"/>
      <c r="AB51" s="29"/>
      <c r="AC51" s="141"/>
      <c r="AD51" s="141"/>
    </row>
    <row r="52" spans="1:30">
      <c r="A52" s="27"/>
      <c r="B52" s="1233">
        <f t="shared" si="0"/>
        <v>33239</v>
      </c>
      <c r="C52" s="28">
        <v>78.53</v>
      </c>
      <c r="D52" s="141">
        <f t="shared" si="2"/>
        <v>-1.0707986898463018</v>
      </c>
      <c r="E52" s="141">
        <f>(C52-C$51)/C$51*100</f>
        <v>-1.0707986898463018</v>
      </c>
      <c r="F52" s="141">
        <f t="shared" si="4"/>
        <v>-4.5692064649410682</v>
      </c>
      <c r="G52" s="28"/>
      <c r="H52" s="28"/>
      <c r="I52" s="141"/>
      <c r="J52" s="141"/>
      <c r="K52" s="30"/>
      <c r="L52" s="30"/>
      <c r="M52" s="1193"/>
      <c r="N52" s="1193"/>
      <c r="O52" s="31">
        <v>62.9</v>
      </c>
      <c r="P52" s="141">
        <f t="shared" si="1"/>
        <v>-1.4106583072100292</v>
      </c>
      <c r="Q52" s="143">
        <f>(O52-O$51)/O$51*100</f>
        <v>-1.4106583072100292</v>
      </c>
      <c r="R52" s="143">
        <f t="shared" si="6"/>
        <v>-9.8853868194842391</v>
      </c>
      <c r="S52" s="32"/>
      <c r="T52" s="32"/>
      <c r="U52" s="1131"/>
      <c r="V52" s="32"/>
      <c r="W52" s="32"/>
      <c r="X52" s="32"/>
      <c r="Y52" s="142"/>
      <c r="Z52" s="142"/>
      <c r="AA52" s="29"/>
      <c r="AB52" s="29"/>
      <c r="AC52" s="141"/>
      <c r="AD52" s="141"/>
    </row>
    <row r="53" spans="1:30">
      <c r="A53" s="27"/>
      <c r="B53" s="1233">
        <f t="shared" si="0"/>
        <v>33270</v>
      </c>
      <c r="C53" s="28">
        <v>77.77</v>
      </c>
      <c r="D53" s="141">
        <f t="shared" si="2"/>
        <v>-0.96778301286133339</v>
      </c>
      <c r="E53" s="141">
        <f t="shared" ref="E53:E62" si="11">(C53-C$51)/C$51*100</f>
        <v>-2.0282186948853611</v>
      </c>
      <c r="F53" s="141">
        <f t="shared" si="4"/>
        <v>-5.3317102860620924</v>
      </c>
      <c r="G53" s="28"/>
      <c r="H53" s="28"/>
      <c r="I53" s="141"/>
      <c r="J53" s="141"/>
      <c r="K53" s="30"/>
      <c r="L53" s="30"/>
      <c r="M53" s="1193"/>
      <c r="N53" s="1193"/>
      <c r="O53" s="31">
        <v>61.8</v>
      </c>
      <c r="P53" s="141">
        <f t="shared" si="1"/>
        <v>-1.7488076311605747</v>
      </c>
      <c r="Q53" s="143">
        <f t="shared" ref="Q53:Q62" si="12">(O53-O$51)/O$51*100</f>
        <v>-3.1347962382445145</v>
      </c>
      <c r="R53" s="143">
        <f t="shared" si="6"/>
        <v>-11.461318051575931</v>
      </c>
      <c r="S53" s="32"/>
      <c r="T53" s="32"/>
      <c r="U53" s="1131"/>
      <c r="V53" s="32"/>
      <c r="W53" s="32"/>
      <c r="X53" s="32"/>
      <c r="Y53" s="142"/>
      <c r="Z53" s="142"/>
      <c r="AA53" s="29"/>
      <c r="AB53" s="29"/>
      <c r="AC53" s="141"/>
      <c r="AD53" s="141"/>
    </row>
    <row r="54" spans="1:30">
      <c r="A54" s="27"/>
      <c r="B54" s="1233">
        <f t="shared" si="0"/>
        <v>33298</v>
      </c>
      <c r="C54" s="28">
        <v>77</v>
      </c>
      <c r="D54" s="141">
        <f t="shared" si="2"/>
        <v>-0.99009900990098509</v>
      </c>
      <c r="E54" s="141">
        <f t="shared" si="11"/>
        <v>-2.9982363315696592</v>
      </c>
      <c r="F54" s="141">
        <f t="shared" si="4"/>
        <v>-6.1204584247744407</v>
      </c>
      <c r="G54" s="28"/>
      <c r="H54" s="28"/>
      <c r="I54" s="141"/>
      <c r="J54" s="141"/>
      <c r="K54" s="30"/>
      <c r="L54" s="30"/>
      <c r="M54" s="1193"/>
      <c r="N54" s="1193"/>
      <c r="O54" s="31">
        <v>62.1</v>
      </c>
      <c r="P54" s="141">
        <f t="shared" si="1"/>
        <v>0.48543689320389038</v>
      </c>
      <c r="Q54" s="143">
        <f t="shared" si="12"/>
        <v>-2.6645768025078302</v>
      </c>
      <c r="R54" s="143">
        <f t="shared" si="6"/>
        <v>-11.285714285714283</v>
      </c>
      <c r="S54" s="32"/>
      <c r="T54" s="32"/>
      <c r="U54" s="1131"/>
      <c r="V54" s="32"/>
      <c r="W54" s="32"/>
      <c r="X54" s="32"/>
      <c r="Y54" s="142"/>
      <c r="Z54" s="142"/>
      <c r="AA54" s="29"/>
      <c r="AB54" s="29"/>
      <c r="AC54" s="141"/>
      <c r="AD54" s="141"/>
    </row>
    <row r="55" spans="1:30">
      <c r="A55" s="27"/>
      <c r="B55" s="1233">
        <f t="shared" si="0"/>
        <v>33329</v>
      </c>
      <c r="C55" s="28">
        <v>76.86</v>
      </c>
      <c r="D55" s="141">
        <f t="shared" si="2"/>
        <v>-0.18181818181818254</v>
      </c>
      <c r="E55" s="141">
        <f t="shared" si="11"/>
        <v>-3.1746031746031695</v>
      </c>
      <c r="F55" s="141">
        <f t="shared" si="4"/>
        <v>-6.3254113345521006</v>
      </c>
      <c r="G55" s="28"/>
      <c r="H55" s="28"/>
      <c r="I55" s="141"/>
      <c r="J55" s="141"/>
      <c r="K55" s="30"/>
      <c r="L55" s="30"/>
      <c r="M55" s="1193"/>
      <c r="N55" s="1193"/>
      <c r="O55" s="31">
        <v>61.9</v>
      </c>
      <c r="P55" s="141">
        <f t="shared" si="1"/>
        <v>-0.32206119162641356</v>
      </c>
      <c r="Q55" s="143">
        <f t="shared" si="12"/>
        <v>-2.9780564263322864</v>
      </c>
      <c r="R55" s="143">
        <f t="shared" si="6"/>
        <v>-11.190817790530852</v>
      </c>
      <c r="S55" s="32"/>
      <c r="T55" s="32"/>
      <c r="U55" s="1131"/>
      <c r="V55" s="32"/>
      <c r="W55" s="32"/>
      <c r="X55" s="32"/>
      <c r="Y55" s="142"/>
      <c r="Z55" s="142"/>
      <c r="AA55" s="29"/>
      <c r="AB55" s="29"/>
      <c r="AC55" s="141"/>
      <c r="AD55" s="141"/>
    </row>
    <row r="56" spans="1:30">
      <c r="A56" s="27"/>
      <c r="B56" s="1233">
        <f t="shared" si="0"/>
        <v>33359</v>
      </c>
      <c r="C56" s="28">
        <v>77.31</v>
      </c>
      <c r="D56" s="141">
        <f t="shared" si="2"/>
        <v>0.58548009367681864</v>
      </c>
      <c r="E56" s="141">
        <f t="shared" si="11"/>
        <v>-2.6077097505668849</v>
      </c>
      <c r="F56" s="141">
        <f t="shared" si="4"/>
        <v>-5.7310084136080999</v>
      </c>
      <c r="G56" s="28"/>
      <c r="H56" s="28"/>
      <c r="I56" s="141"/>
      <c r="J56" s="141"/>
      <c r="K56" s="30"/>
      <c r="L56" s="30"/>
      <c r="M56" s="1193"/>
      <c r="N56" s="1193"/>
      <c r="O56" s="31">
        <v>62.6</v>
      </c>
      <c r="P56" s="141">
        <f t="shared" si="1"/>
        <v>1.1308562197092131</v>
      </c>
      <c r="Q56" s="143">
        <f t="shared" si="12"/>
        <v>-1.8808777429467021</v>
      </c>
      <c r="R56" s="143">
        <f t="shared" si="6"/>
        <v>-9.537572254335263</v>
      </c>
      <c r="S56" s="32"/>
      <c r="T56" s="32"/>
      <c r="U56" s="1131"/>
      <c r="V56" s="32"/>
      <c r="W56" s="32"/>
      <c r="X56" s="32"/>
      <c r="Y56" s="142"/>
      <c r="Z56" s="142"/>
      <c r="AA56" s="29"/>
      <c r="AB56" s="29"/>
      <c r="AC56" s="141"/>
      <c r="AD56" s="141"/>
    </row>
    <row r="57" spans="1:30">
      <c r="A57" s="27"/>
      <c r="B57" s="1233">
        <f t="shared" si="0"/>
        <v>33390</v>
      </c>
      <c r="C57" s="28">
        <v>78.02</v>
      </c>
      <c r="D57" s="141">
        <f t="shared" si="2"/>
        <v>0.91838054585434448</v>
      </c>
      <c r="E57" s="141">
        <f t="shared" si="11"/>
        <v>-1.7132779037540937</v>
      </c>
      <c r="F57" s="141">
        <f t="shared" si="4"/>
        <v>-5.0736099282151139</v>
      </c>
      <c r="G57" s="28"/>
      <c r="H57" s="28"/>
      <c r="I57" s="141"/>
      <c r="J57" s="141"/>
      <c r="K57" s="30"/>
      <c r="L57" s="30"/>
      <c r="M57" s="1193"/>
      <c r="N57" s="1193"/>
      <c r="O57" s="31">
        <v>62.6</v>
      </c>
      <c r="P57" s="141">
        <f t="shared" si="1"/>
        <v>0</v>
      </c>
      <c r="Q57" s="143">
        <f t="shared" si="12"/>
        <v>-1.8808777429467021</v>
      </c>
      <c r="R57" s="143">
        <f t="shared" si="6"/>
        <v>-7.8055964653902858</v>
      </c>
      <c r="S57" s="32"/>
      <c r="T57" s="32"/>
      <c r="U57" s="1131"/>
      <c r="V57" s="32"/>
      <c r="W57" s="32"/>
      <c r="X57" s="32"/>
      <c r="Y57" s="142"/>
      <c r="Z57" s="142"/>
      <c r="AA57" s="29"/>
      <c r="AB57" s="29"/>
      <c r="AC57" s="141"/>
      <c r="AD57" s="141"/>
    </row>
    <row r="58" spans="1:30">
      <c r="A58" s="27"/>
      <c r="B58" s="1233">
        <f t="shared" si="0"/>
        <v>33420</v>
      </c>
      <c r="C58" s="28">
        <v>78.61</v>
      </c>
      <c r="D58" s="141">
        <f t="shared" si="2"/>
        <v>0.75621635478082982</v>
      </c>
      <c r="E58" s="141">
        <f t="shared" si="11"/>
        <v>-0.97001763668429841</v>
      </c>
      <c r="F58" s="141">
        <f t="shared" si="4"/>
        <v>-4.2509135200974359</v>
      </c>
      <c r="G58" s="28"/>
      <c r="H58" s="28"/>
      <c r="I58" s="141"/>
      <c r="J58" s="141"/>
      <c r="K58" s="30"/>
      <c r="L58" s="30"/>
      <c r="M58" s="1193"/>
      <c r="N58" s="1193"/>
      <c r="O58" s="31">
        <v>62.7</v>
      </c>
      <c r="P58" s="141">
        <f t="shared" si="1"/>
        <v>0.15974440894568917</v>
      </c>
      <c r="Q58" s="143">
        <f t="shared" si="12"/>
        <v>-1.724137931034474</v>
      </c>
      <c r="R58" s="143">
        <f t="shared" si="6"/>
        <v>-6.8350668647845394</v>
      </c>
      <c r="S58" s="32"/>
      <c r="T58" s="32"/>
      <c r="U58" s="1131"/>
      <c r="V58" s="32"/>
      <c r="W58" s="32"/>
      <c r="X58" s="32"/>
      <c r="Y58" s="142"/>
      <c r="Z58" s="142"/>
      <c r="AA58" s="29"/>
      <c r="AB58" s="29"/>
      <c r="AC58" s="141"/>
      <c r="AD58" s="141"/>
    </row>
    <row r="59" spans="1:30">
      <c r="A59" s="27"/>
      <c r="B59" s="1233">
        <f t="shared" si="0"/>
        <v>33451</v>
      </c>
      <c r="C59" s="28">
        <v>78.930000000000007</v>
      </c>
      <c r="D59" s="141">
        <f t="shared" si="2"/>
        <v>0.40707289148964171</v>
      </c>
      <c r="E59" s="141">
        <f t="shared" si="11"/>
        <v>-0.56689342403626686</v>
      </c>
      <c r="F59" s="141">
        <f t="shared" si="4"/>
        <v>-3.5792817004641977</v>
      </c>
      <c r="G59" s="28"/>
      <c r="H59" s="28"/>
      <c r="I59" s="141"/>
      <c r="J59" s="141"/>
      <c r="K59" s="30"/>
      <c r="L59" s="30"/>
      <c r="M59" s="1193"/>
      <c r="N59" s="1193"/>
      <c r="O59" s="31">
        <v>62.5</v>
      </c>
      <c r="P59" s="141">
        <f t="shared" si="1"/>
        <v>-0.31897926634769191</v>
      </c>
      <c r="Q59" s="143">
        <f t="shared" si="12"/>
        <v>-2.0376175548589299</v>
      </c>
      <c r="R59" s="143">
        <f t="shared" si="6"/>
        <v>-6.1561561561561478</v>
      </c>
      <c r="S59" s="32"/>
      <c r="T59" s="32"/>
      <c r="U59" s="1131"/>
      <c r="V59" s="32"/>
      <c r="W59" s="32"/>
      <c r="X59" s="32"/>
      <c r="Y59" s="142"/>
      <c r="Z59" s="142"/>
      <c r="AA59" s="29"/>
      <c r="AB59" s="29"/>
      <c r="AC59" s="141"/>
      <c r="AD59" s="141"/>
    </row>
    <row r="60" spans="1:30">
      <c r="A60" s="27"/>
      <c r="B60" s="1233">
        <f t="shared" si="0"/>
        <v>33482</v>
      </c>
      <c r="C60" s="28">
        <v>78.88</v>
      </c>
      <c r="D60" s="141">
        <f t="shared" si="2"/>
        <v>-6.3347269732688921E-2</v>
      </c>
      <c r="E60" s="141">
        <f t="shared" si="11"/>
        <v>-0.62988158226253466</v>
      </c>
      <c r="F60" s="141">
        <f t="shared" si="4"/>
        <v>-3.0839169431134108</v>
      </c>
      <c r="G60" s="28"/>
      <c r="H60" s="28"/>
      <c r="I60" s="141"/>
      <c r="J60" s="141"/>
      <c r="K60" s="30"/>
      <c r="L60" s="30"/>
      <c r="M60" s="1193"/>
      <c r="N60" s="1193"/>
      <c r="O60" s="31">
        <v>62.5</v>
      </c>
      <c r="P60" s="141">
        <f t="shared" si="1"/>
        <v>0</v>
      </c>
      <c r="Q60" s="143">
        <f t="shared" si="12"/>
        <v>-2.0376175548589299</v>
      </c>
      <c r="R60" s="143">
        <f t="shared" si="6"/>
        <v>-4.8706240487062447</v>
      </c>
      <c r="S60" s="32"/>
      <c r="T60" s="32"/>
      <c r="U60" s="1131"/>
      <c r="V60" s="32"/>
      <c r="W60" s="32"/>
      <c r="X60" s="32"/>
      <c r="Y60" s="142"/>
      <c r="Z60" s="142"/>
      <c r="AA60" s="29"/>
      <c r="AB60" s="29"/>
      <c r="AC60" s="141"/>
      <c r="AD60" s="141"/>
    </row>
    <row r="61" spans="1:30">
      <c r="A61" s="27"/>
      <c r="B61" s="1233">
        <f t="shared" si="0"/>
        <v>33512</v>
      </c>
      <c r="C61" s="28">
        <v>78.680000000000007</v>
      </c>
      <c r="D61" s="141">
        <f t="shared" si="2"/>
        <v>-0.25354969574035069</v>
      </c>
      <c r="E61" s="141">
        <f t="shared" si="11"/>
        <v>-0.88183421516753424</v>
      </c>
      <c r="F61" s="141">
        <f t="shared" si="4"/>
        <v>-2.6719445818901488</v>
      </c>
      <c r="G61" s="28"/>
      <c r="H61" s="28"/>
      <c r="I61" s="141"/>
      <c r="J61" s="141"/>
      <c r="K61" s="30"/>
      <c r="L61" s="30"/>
      <c r="M61" s="1193"/>
      <c r="N61" s="1193"/>
      <c r="O61" s="31">
        <v>62.6</v>
      </c>
      <c r="P61" s="141">
        <f t="shared" si="1"/>
        <v>0.16000000000000228</v>
      </c>
      <c r="Q61" s="143">
        <f t="shared" si="12"/>
        <v>-1.8808777429467021</v>
      </c>
      <c r="R61" s="143">
        <f t="shared" si="6"/>
        <v>-3.6923076923076898</v>
      </c>
      <c r="S61" s="32"/>
      <c r="T61" s="32"/>
      <c r="U61" s="1131"/>
      <c r="V61" s="32"/>
      <c r="W61" s="32"/>
      <c r="X61" s="32"/>
      <c r="Y61" s="142"/>
      <c r="Z61" s="142"/>
      <c r="AA61" s="29"/>
      <c r="AB61" s="29"/>
      <c r="AC61" s="141"/>
      <c r="AD61" s="141"/>
    </row>
    <row r="62" spans="1:30">
      <c r="A62" s="27"/>
      <c r="B62" s="1233">
        <f t="shared" si="0"/>
        <v>33543</v>
      </c>
      <c r="C62" s="28">
        <v>78.31</v>
      </c>
      <c r="D62" s="141">
        <f t="shared" si="2"/>
        <v>-0.47025927808846529</v>
      </c>
      <c r="E62" s="141">
        <f t="shared" si="11"/>
        <v>-1.3479465860418156</v>
      </c>
      <c r="F62" s="141">
        <f t="shared" si="4"/>
        <v>-2.2224996878511689</v>
      </c>
      <c r="G62" s="28"/>
      <c r="H62" s="28"/>
      <c r="I62" s="141"/>
      <c r="J62" s="141"/>
      <c r="K62" s="30"/>
      <c r="L62" s="30"/>
      <c r="M62" s="1193"/>
      <c r="N62" s="1193"/>
      <c r="O62" s="31">
        <v>62.3</v>
      </c>
      <c r="P62" s="141">
        <f t="shared" si="1"/>
        <v>-0.47923322683706754</v>
      </c>
      <c r="Q62" s="143">
        <f t="shared" si="12"/>
        <v>-2.3510971786833856</v>
      </c>
      <c r="R62" s="143">
        <f t="shared" si="6"/>
        <v>-2.8081123244929755</v>
      </c>
      <c r="S62" s="32"/>
      <c r="T62" s="32"/>
      <c r="U62" s="1131"/>
      <c r="V62" s="32"/>
      <c r="W62" s="32"/>
      <c r="X62" s="32"/>
      <c r="Y62" s="142"/>
      <c r="Z62" s="142"/>
      <c r="AA62" s="29"/>
      <c r="AB62" s="29"/>
      <c r="AC62" s="141"/>
      <c r="AD62" s="141"/>
    </row>
    <row r="63" spans="1:30">
      <c r="A63" s="27" t="s">
        <v>1449</v>
      </c>
      <c r="B63" s="1233">
        <f t="shared" si="0"/>
        <v>33573</v>
      </c>
      <c r="C63" s="28">
        <v>77.989999999999995</v>
      </c>
      <c r="D63" s="141">
        <f t="shared" si="2"/>
        <v>-0.40863235857490404</v>
      </c>
      <c r="E63" s="141">
        <f>(C63-C$51)/C$51*100</f>
        <v>-1.7510707986898471</v>
      </c>
      <c r="F63" s="141">
        <f t="shared" si="4"/>
        <v>-1.7510707986898471</v>
      </c>
      <c r="G63" s="28"/>
      <c r="H63" s="28"/>
      <c r="I63" s="141"/>
      <c r="J63" s="141"/>
      <c r="K63" s="30"/>
      <c r="L63" s="30"/>
      <c r="M63" s="1193"/>
      <c r="N63" s="1193"/>
      <c r="O63" s="31">
        <v>62.2</v>
      </c>
      <c r="P63" s="141">
        <f t="shared" si="1"/>
        <v>-0.16051364365970197</v>
      </c>
      <c r="Q63" s="143">
        <f>(O63-O$51)/O$51*100</f>
        <v>-2.5078369905956026</v>
      </c>
      <c r="R63" s="143">
        <f t="shared" si="6"/>
        <v>-2.5078369905956026</v>
      </c>
      <c r="S63" s="32"/>
      <c r="T63" s="32"/>
      <c r="U63" s="1131"/>
      <c r="V63" s="32"/>
      <c r="W63" s="32"/>
      <c r="X63" s="32"/>
      <c r="Y63" s="142"/>
      <c r="Z63" s="142"/>
      <c r="AA63" s="29"/>
      <c r="AB63" s="29"/>
      <c r="AC63" s="141"/>
      <c r="AD63" s="141"/>
    </row>
    <row r="64" spans="1:30">
      <c r="A64" s="27"/>
      <c r="B64" s="1233">
        <f t="shared" si="0"/>
        <v>33604</v>
      </c>
      <c r="C64" s="28">
        <v>77.739999999999995</v>
      </c>
      <c r="D64" s="141">
        <f t="shared" si="2"/>
        <v>-0.32055391716886783</v>
      </c>
      <c r="E64" s="141">
        <f>(C64-C$63)/C$63*100</f>
        <v>-0.32055391716886783</v>
      </c>
      <c r="F64" s="141">
        <f t="shared" si="4"/>
        <v>-1.0059849738953346</v>
      </c>
      <c r="G64" s="28"/>
      <c r="H64" s="28"/>
      <c r="I64" s="141"/>
      <c r="J64" s="141"/>
      <c r="K64" s="30"/>
      <c r="L64" s="30"/>
      <c r="M64" s="1193"/>
      <c r="N64" s="1193"/>
      <c r="O64" s="31">
        <v>62.1</v>
      </c>
      <c r="P64" s="141">
        <f t="shared" si="1"/>
        <v>-0.16077170418006659</v>
      </c>
      <c r="Q64" s="143">
        <f>(O64-O$63)/O$63*100</f>
        <v>-0.16077170418006659</v>
      </c>
      <c r="R64" s="143">
        <f t="shared" si="6"/>
        <v>-1.2718600953895027</v>
      </c>
      <c r="S64" s="32"/>
      <c r="T64" s="32"/>
      <c r="U64" s="1131"/>
      <c r="V64" s="32"/>
      <c r="W64" s="32"/>
      <c r="X64" s="32"/>
      <c r="Y64" s="142"/>
      <c r="Z64" s="142"/>
      <c r="AA64" s="29"/>
      <c r="AB64" s="29"/>
      <c r="AC64" s="141"/>
      <c r="AD64" s="141"/>
    </row>
    <row r="65" spans="1:30">
      <c r="A65" s="27"/>
      <c r="B65" s="1233">
        <f t="shared" si="0"/>
        <v>33635</v>
      </c>
      <c r="C65" s="28">
        <v>77.510000000000005</v>
      </c>
      <c r="D65" s="141">
        <f t="shared" si="2"/>
        <v>-0.29585798816566733</v>
      </c>
      <c r="E65" s="141">
        <f t="shared" ref="E65:E74" si="13">(C65-C$63)/C$63*100</f>
        <v>-0.61546352096421308</v>
      </c>
      <c r="F65" s="141">
        <f t="shared" si="4"/>
        <v>-0.33431914620032266</v>
      </c>
      <c r="G65" s="28"/>
      <c r="H65" s="28"/>
      <c r="I65" s="141"/>
      <c r="J65" s="141"/>
      <c r="K65" s="30"/>
      <c r="L65" s="30"/>
      <c r="M65" s="1193"/>
      <c r="N65" s="1193"/>
      <c r="O65" s="31">
        <v>62</v>
      </c>
      <c r="P65" s="141">
        <f t="shared" si="1"/>
        <v>-0.16103059581320678</v>
      </c>
      <c r="Q65" s="143">
        <f t="shared" ref="Q65:Q74" si="14">(O65-O$63)/O$63*100</f>
        <v>-0.32154340836013318</v>
      </c>
      <c r="R65" s="143">
        <f t="shared" si="6"/>
        <v>0.32362459546926026</v>
      </c>
      <c r="S65" s="32"/>
      <c r="T65" s="32"/>
      <c r="U65" s="1131"/>
      <c r="V65" s="32"/>
      <c r="W65" s="32"/>
      <c r="X65" s="32"/>
      <c r="Y65" s="142"/>
      <c r="Z65" s="142"/>
      <c r="AA65" s="29"/>
      <c r="AB65" s="29"/>
      <c r="AC65" s="141"/>
      <c r="AD65" s="141"/>
    </row>
    <row r="66" spans="1:30">
      <c r="A66" s="27"/>
      <c r="B66" s="1233">
        <f t="shared" si="0"/>
        <v>33664</v>
      </c>
      <c r="C66" s="28">
        <v>77.31</v>
      </c>
      <c r="D66" s="141">
        <f t="shared" si="2"/>
        <v>-0.25803122177783877</v>
      </c>
      <c r="E66" s="141">
        <f t="shared" si="13"/>
        <v>-0.87190665469931095</v>
      </c>
      <c r="F66" s="141">
        <f t="shared" si="4"/>
        <v>0.40259740259740551</v>
      </c>
      <c r="G66" s="28"/>
      <c r="H66" s="28"/>
      <c r="I66" s="141"/>
      <c r="J66" s="141"/>
      <c r="K66" s="30"/>
      <c r="L66" s="30"/>
      <c r="M66" s="1193"/>
      <c r="N66" s="1193"/>
      <c r="O66" s="31">
        <v>62</v>
      </c>
      <c r="P66" s="141">
        <f t="shared" si="1"/>
        <v>0</v>
      </c>
      <c r="Q66" s="143">
        <f t="shared" si="14"/>
        <v>-0.32154340836013318</v>
      </c>
      <c r="R66" s="143">
        <f t="shared" si="6"/>
        <v>-0.16103059581320678</v>
      </c>
      <c r="S66" s="32"/>
      <c r="T66" s="32"/>
      <c r="U66" s="1131"/>
      <c r="V66" s="32"/>
      <c r="W66" s="32"/>
      <c r="X66" s="32"/>
      <c r="Y66" s="142"/>
      <c r="Z66" s="142"/>
      <c r="AA66" s="29"/>
      <c r="AB66" s="29"/>
      <c r="AC66" s="141"/>
      <c r="AD66" s="141"/>
    </row>
    <row r="67" spans="1:30">
      <c r="A67" s="27"/>
      <c r="B67" s="1233">
        <f t="shared" si="0"/>
        <v>33695</v>
      </c>
      <c r="C67" s="28">
        <v>77.36</v>
      </c>
      <c r="D67" s="141">
        <f t="shared" si="2"/>
        <v>6.4674686327767641E-2</v>
      </c>
      <c r="E67" s="141">
        <f t="shared" si="13"/>
        <v>-0.80779587126554098</v>
      </c>
      <c r="F67" s="141">
        <f t="shared" si="4"/>
        <v>0.6505334374186833</v>
      </c>
      <c r="G67" s="28"/>
      <c r="H67" s="28"/>
      <c r="I67" s="141"/>
      <c r="J67" s="141"/>
      <c r="K67" s="30"/>
      <c r="L67" s="30"/>
      <c r="M67" s="1193"/>
      <c r="N67" s="1193"/>
      <c r="O67" s="31">
        <v>62.1</v>
      </c>
      <c r="P67" s="141">
        <f t="shared" si="1"/>
        <v>0.16129032258064746</v>
      </c>
      <c r="Q67" s="143">
        <f t="shared" si="14"/>
        <v>-0.16077170418006659</v>
      </c>
      <c r="R67" s="143">
        <f t="shared" si="6"/>
        <v>0.32310177705977844</v>
      </c>
      <c r="S67" s="32"/>
      <c r="T67" s="32"/>
      <c r="U67" s="1131"/>
      <c r="V67" s="32"/>
      <c r="W67" s="32"/>
      <c r="X67" s="32"/>
      <c r="Y67" s="142"/>
      <c r="Z67" s="142"/>
      <c r="AA67" s="29"/>
      <c r="AB67" s="29"/>
      <c r="AC67" s="141"/>
      <c r="AD67" s="141"/>
    </row>
    <row r="68" spans="1:30">
      <c r="A68" s="27"/>
      <c r="B68" s="1233">
        <f t="shared" si="0"/>
        <v>33725</v>
      </c>
      <c r="C68" s="28">
        <v>77.62</v>
      </c>
      <c r="D68" s="141">
        <f t="shared" si="2"/>
        <v>0.3360910031023851</v>
      </c>
      <c r="E68" s="141">
        <f t="shared" si="13"/>
        <v>-0.47441979740991203</v>
      </c>
      <c r="F68" s="141">
        <f t="shared" si="4"/>
        <v>0.40098305523218503</v>
      </c>
      <c r="G68" s="28"/>
      <c r="H68" s="28"/>
      <c r="I68" s="141"/>
      <c r="J68" s="141"/>
      <c r="K68" s="30"/>
      <c r="L68" s="30"/>
      <c r="M68" s="1193"/>
      <c r="N68" s="1193"/>
      <c r="O68" s="31">
        <v>62</v>
      </c>
      <c r="P68" s="141">
        <f t="shared" si="1"/>
        <v>-0.16103059581320678</v>
      </c>
      <c r="Q68" s="143">
        <f t="shared" si="14"/>
        <v>-0.32154340836013318</v>
      </c>
      <c r="R68" s="143">
        <f t="shared" si="6"/>
        <v>-0.95846645367412364</v>
      </c>
      <c r="S68" s="32"/>
      <c r="T68" s="32"/>
      <c r="U68" s="1131"/>
      <c r="V68" s="32"/>
      <c r="W68" s="32"/>
      <c r="X68" s="32"/>
      <c r="Y68" s="142"/>
      <c r="Z68" s="142"/>
      <c r="AA68" s="29"/>
      <c r="AB68" s="29"/>
      <c r="AC68" s="141"/>
      <c r="AD68" s="141"/>
    </row>
    <row r="69" spans="1:30">
      <c r="A69" s="27"/>
      <c r="B69" s="1233">
        <f t="shared" ref="B69:B132" si="15">DATE(YEAR(B68),MONTH(B68)+1,1)</f>
        <v>33756</v>
      </c>
      <c r="C69" s="28">
        <v>77.94</v>
      </c>
      <c r="D69" s="141">
        <f t="shared" ref="D69:D132" si="16">(C69-C68)/C68*100</f>
        <v>0.41226488018551039</v>
      </c>
      <c r="E69" s="141">
        <f t="shared" si="13"/>
        <v>-6.4110783433769927E-2</v>
      </c>
      <c r="F69" s="141">
        <f t="shared" si="4"/>
        <v>-0.10253781081773686</v>
      </c>
      <c r="G69" s="28"/>
      <c r="H69" s="28"/>
      <c r="I69" s="141"/>
      <c r="J69" s="141"/>
      <c r="K69" s="30"/>
      <c r="L69" s="30"/>
      <c r="M69" s="1193"/>
      <c r="N69" s="1193"/>
      <c r="O69" s="31">
        <v>62.2</v>
      </c>
      <c r="P69" s="141">
        <f t="shared" ref="P69:P132" si="17">(O69-O68)/O68*100</f>
        <v>0.32258064516129492</v>
      </c>
      <c r="Q69" s="143">
        <f t="shared" si="14"/>
        <v>0</v>
      </c>
      <c r="R69" s="143">
        <f t="shared" si="6"/>
        <v>-0.63897763578274536</v>
      </c>
      <c r="S69" s="32"/>
      <c r="T69" s="32"/>
      <c r="U69" s="1131"/>
      <c r="V69" s="32"/>
      <c r="W69" s="32"/>
      <c r="X69" s="32"/>
      <c r="Y69" s="142"/>
      <c r="Z69" s="142"/>
      <c r="AA69" s="29"/>
      <c r="AB69" s="29"/>
      <c r="AC69" s="141"/>
      <c r="AD69" s="141"/>
    </row>
    <row r="70" spans="1:30">
      <c r="A70" s="27"/>
      <c r="B70" s="1233">
        <f t="shared" si="15"/>
        <v>33786</v>
      </c>
      <c r="C70" s="28">
        <v>77.95</v>
      </c>
      <c r="D70" s="141">
        <f t="shared" si="16"/>
        <v>1.2830382345400458E-2</v>
      </c>
      <c r="E70" s="141">
        <f t="shared" si="13"/>
        <v>-5.1288626747008646E-2</v>
      </c>
      <c r="F70" s="141">
        <f t="shared" si="4"/>
        <v>-0.83958783869736242</v>
      </c>
      <c r="G70" s="28"/>
      <c r="H70" s="28"/>
      <c r="I70" s="141"/>
      <c r="J70" s="141"/>
      <c r="K70" s="30"/>
      <c r="L70" s="30"/>
      <c r="M70" s="1193"/>
      <c r="N70" s="1193"/>
      <c r="O70" s="31">
        <v>62.1</v>
      </c>
      <c r="P70" s="141">
        <f t="shared" si="17"/>
        <v>-0.16077170418006659</v>
      </c>
      <c r="Q70" s="143">
        <f t="shared" si="14"/>
        <v>-0.16077170418006659</v>
      </c>
      <c r="R70" s="143">
        <f t="shared" si="6"/>
        <v>-0.95693779904306442</v>
      </c>
      <c r="S70" s="32"/>
      <c r="T70" s="32"/>
      <c r="U70" s="1131"/>
      <c r="V70" s="32"/>
      <c r="W70" s="32"/>
      <c r="X70" s="32"/>
      <c r="Y70" s="142"/>
      <c r="Z70" s="142"/>
      <c r="AA70" s="29"/>
      <c r="AB70" s="29"/>
      <c r="AC70" s="141"/>
      <c r="AD70" s="141"/>
    </row>
    <row r="71" spans="1:30">
      <c r="A71" s="27"/>
      <c r="B71" s="1233">
        <f t="shared" si="15"/>
        <v>33817</v>
      </c>
      <c r="C71" s="28">
        <v>77.989999999999995</v>
      </c>
      <c r="D71" s="141">
        <f t="shared" si="16"/>
        <v>5.1314945477860224E-2</v>
      </c>
      <c r="E71" s="141">
        <f t="shared" si="13"/>
        <v>0</v>
      </c>
      <c r="F71" s="141">
        <f t="shared" si="4"/>
        <v>-1.1909286709742961</v>
      </c>
      <c r="G71" s="28"/>
      <c r="H71" s="28"/>
      <c r="I71" s="141"/>
      <c r="J71" s="141"/>
      <c r="K71" s="30"/>
      <c r="L71" s="30"/>
      <c r="M71" s="1193"/>
      <c r="N71" s="1193"/>
      <c r="O71" s="31">
        <v>62</v>
      </c>
      <c r="P71" s="141">
        <f t="shared" si="17"/>
        <v>-0.16103059581320678</v>
      </c>
      <c r="Q71" s="143">
        <f t="shared" si="14"/>
        <v>-0.32154340836013318</v>
      </c>
      <c r="R71" s="143">
        <f t="shared" si="6"/>
        <v>-0.8</v>
      </c>
      <c r="S71" s="32"/>
      <c r="T71" s="32"/>
      <c r="U71" s="1131"/>
      <c r="V71" s="32"/>
      <c r="W71" s="32"/>
      <c r="X71" s="32"/>
      <c r="Y71" s="142"/>
      <c r="Z71" s="142"/>
      <c r="AA71" s="29"/>
      <c r="AB71" s="29"/>
      <c r="AC71" s="141"/>
      <c r="AD71" s="141"/>
    </row>
    <row r="72" spans="1:30">
      <c r="A72" s="27"/>
      <c r="B72" s="1233">
        <f t="shared" si="15"/>
        <v>33848</v>
      </c>
      <c r="C72" s="28">
        <v>77.760000000000005</v>
      </c>
      <c r="D72" s="141">
        <f t="shared" si="16"/>
        <v>-0.29490960379534531</v>
      </c>
      <c r="E72" s="141">
        <f t="shared" si="13"/>
        <v>-0.29490960379534531</v>
      </c>
      <c r="F72" s="141">
        <f t="shared" si="4"/>
        <v>-1.4198782961460326</v>
      </c>
      <c r="G72" s="28"/>
      <c r="H72" s="28"/>
      <c r="I72" s="141"/>
      <c r="J72" s="141"/>
      <c r="K72" s="30"/>
      <c r="L72" s="30"/>
      <c r="M72" s="1193"/>
      <c r="N72" s="1193"/>
      <c r="O72" s="31">
        <v>61.9</v>
      </c>
      <c r="P72" s="141">
        <f t="shared" si="17"/>
        <v>-0.16129032258064746</v>
      </c>
      <c r="Q72" s="143">
        <f t="shared" si="14"/>
        <v>-0.48231511254019971</v>
      </c>
      <c r="R72" s="143">
        <f t="shared" si="6"/>
        <v>-0.9600000000000023</v>
      </c>
      <c r="S72" s="32"/>
      <c r="T72" s="32"/>
      <c r="U72" s="1131"/>
      <c r="V72" s="32"/>
      <c r="W72" s="32"/>
      <c r="X72" s="32"/>
      <c r="Y72" s="142"/>
      <c r="Z72" s="142"/>
      <c r="AA72" s="29"/>
      <c r="AB72" s="29"/>
      <c r="AC72" s="141"/>
      <c r="AD72" s="141"/>
    </row>
    <row r="73" spans="1:30">
      <c r="A73" s="27"/>
      <c r="B73" s="1233">
        <f t="shared" si="15"/>
        <v>33878</v>
      </c>
      <c r="C73" s="28">
        <v>77.45</v>
      </c>
      <c r="D73" s="141">
        <f t="shared" si="16"/>
        <v>-0.39866255144033208</v>
      </c>
      <c r="E73" s="141">
        <f t="shared" si="13"/>
        <v>-0.69239646108474429</v>
      </c>
      <c r="F73" s="141">
        <f t="shared" si="4"/>
        <v>-1.5632943568886677</v>
      </c>
      <c r="G73" s="28"/>
      <c r="H73" s="28"/>
      <c r="I73" s="141"/>
      <c r="J73" s="141"/>
      <c r="K73" s="30"/>
      <c r="L73" s="30"/>
      <c r="M73" s="1193"/>
      <c r="N73" s="1193"/>
      <c r="O73" s="31">
        <v>61.9</v>
      </c>
      <c r="P73" s="141">
        <f t="shared" si="17"/>
        <v>0</v>
      </c>
      <c r="Q73" s="143">
        <f t="shared" si="14"/>
        <v>-0.48231511254019971</v>
      </c>
      <c r="R73" s="143">
        <f t="shared" si="6"/>
        <v>-1.1182108626198128</v>
      </c>
      <c r="S73" s="32"/>
      <c r="T73" s="32"/>
      <c r="U73" s="1131"/>
      <c r="V73" s="32"/>
      <c r="W73" s="32"/>
      <c r="X73" s="32"/>
      <c r="Y73" s="142"/>
      <c r="Z73" s="142"/>
      <c r="AA73" s="29"/>
      <c r="AB73" s="29"/>
      <c r="AC73" s="141"/>
      <c r="AD73" s="141"/>
    </row>
    <row r="74" spans="1:30">
      <c r="A74" s="27"/>
      <c r="B74" s="1233">
        <f t="shared" si="15"/>
        <v>33909</v>
      </c>
      <c r="C74" s="28">
        <v>77.09</v>
      </c>
      <c r="D74" s="141">
        <f t="shared" si="16"/>
        <v>-0.46481601032924391</v>
      </c>
      <c r="E74" s="141">
        <f t="shared" si="13"/>
        <v>-1.1539941018079132</v>
      </c>
      <c r="F74" s="141">
        <f t="shared" si="4"/>
        <v>-1.5579108670667843</v>
      </c>
      <c r="G74" s="28"/>
      <c r="H74" s="28"/>
      <c r="I74" s="141"/>
      <c r="J74" s="141"/>
      <c r="K74" s="30"/>
      <c r="L74" s="30"/>
      <c r="M74" s="1193"/>
      <c r="N74" s="1193"/>
      <c r="O74" s="31">
        <v>62.2</v>
      </c>
      <c r="P74" s="141">
        <f t="shared" si="17"/>
        <v>0.48465266558966769</v>
      </c>
      <c r="Q74" s="143">
        <f t="shared" si="14"/>
        <v>0</v>
      </c>
      <c r="R74" s="143">
        <f t="shared" si="6"/>
        <v>-0.16051364365970197</v>
      </c>
      <c r="S74" s="32"/>
      <c r="T74" s="32"/>
      <c r="U74" s="1131"/>
      <c r="V74" s="32"/>
      <c r="W74" s="32"/>
      <c r="X74" s="32"/>
      <c r="Y74" s="142"/>
      <c r="Z74" s="142"/>
      <c r="AA74" s="29"/>
      <c r="AB74" s="29"/>
      <c r="AC74" s="141"/>
      <c r="AD74" s="141"/>
    </row>
    <row r="75" spans="1:30">
      <c r="A75" s="27" t="s">
        <v>1450</v>
      </c>
      <c r="B75" s="1233">
        <f t="shared" si="15"/>
        <v>33939</v>
      </c>
      <c r="C75" s="28">
        <v>76.680000000000007</v>
      </c>
      <c r="D75" s="141">
        <f t="shared" si="16"/>
        <v>-0.53184589440912777</v>
      </c>
      <c r="E75" s="141">
        <f>(C75-C$63)/C$63*100</f>
        <v>-1.6797025259648521</v>
      </c>
      <c r="F75" s="141">
        <f t="shared" si="4"/>
        <v>-1.6797025259648521</v>
      </c>
      <c r="G75" s="28"/>
      <c r="H75" s="28"/>
      <c r="I75" s="141"/>
      <c r="J75" s="141"/>
      <c r="K75" s="30"/>
      <c r="L75" s="30"/>
      <c r="M75" s="1193"/>
      <c r="N75" s="1193"/>
      <c r="O75" s="31">
        <v>62</v>
      </c>
      <c r="P75" s="141">
        <f t="shared" si="17"/>
        <v>-0.32154340836013318</v>
      </c>
      <c r="Q75" s="143">
        <f>(O75-O$63)/O$63*100</f>
        <v>-0.32154340836013318</v>
      </c>
      <c r="R75" s="143">
        <f t="shared" si="6"/>
        <v>-0.32154340836013318</v>
      </c>
      <c r="S75" s="32"/>
      <c r="T75" s="32"/>
      <c r="U75" s="1131"/>
      <c r="V75" s="32"/>
      <c r="W75" s="32"/>
      <c r="X75" s="32"/>
      <c r="Y75" s="142"/>
      <c r="Z75" s="142"/>
      <c r="AA75" s="29"/>
      <c r="AB75" s="29"/>
      <c r="AC75" s="141"/>
      <c r="AD75" s="141"/>
    </row>
    <row r="76" spans="1:30">
      <c r="A76" s="27"/>
      <c r="B76" s="1233">
        <f t="shared" si="15"/>
        <v>33970</v>
      </c>
      <c r="C76" s="28">
        <v>76.56</v>
      </c>
      <c r="D76" s="141">
        <f t="shared" si="16"/>
        <v>-0.15649452269171171</v>
      </c>
      <c r="E76" s="141">
        <f>(C76-C$75)/C$75*100</f>
        <v>-0.15649452269171171</v>
      </c>
      <c r="F76" s="141">
        <f t="shared" si="4"/>
        <v>-1.5178801131978295</v>
      </c>
      <c r="G76" s="28"/>
      <c r="H76" s="28"/>
      <c r="I76" s="141"/>
      <c r="J76" s="141"/>
      <c r="K76" s="30"/>
      <c r="L76" s="30"/>
      <c r="M76" s="1193"/>
      <c r="N76" s="1193"/>
      <c r="O76" s="31">
        <v>61.9</v>
      </c>
      <c r="P76" s="141">
        <f t="shared" si="17"/>
        <v>-0.16129032258064746</v>
      </c>
      <c r="Q76" s="143">
        <f>(O76-O$75)/O$75*100</f>
        <v>-0.16129032258064746</v>
      </c>
      <c r="R76" s="143">
        <f t="shared" si="6"/>
        <v>-0.32206119162641356</v>
      </c>
      <c r="S76" s="32"/>
      <c r="T76" s="32"/>
      <c r="U76" s="1131"/>
      <c r="V76" s="32"/>
      <c r="W76" s="32"/>
      <c r="X76" s="32"/>
      <c r="Y76" s="142"/>
      <c r="Z76" s="142"/>
      <c r="AA76" s="29"/>
      <c r="AB76" s="29"/>
      <c r="AC76" s="141"/>
      <c r="AD76" s="141"/>
    </row>
    <row r="77" spans="1:30">
      <c r="A77" s="27"/>
      <c r="B77" s="1233">
        <f t="shared" si="15"/>
        <v>34001</v>
      </c>
      <c r="C77" s="28">
        <v>76.28</v>
      </c>
      <c r="D77" s="141">
        <f t="shared" si="16"/>
        <v>-0.36572622779519481</v>
      </c>
      <c r="E77" s="141">
        <f t="shared" ref="E77:E87" si="18">(C77-C$75)/C$75*100</f>
        <v>-0.52164840897235998</v>
      </c>
      <c r="F77" s="141">
        <f t="shared" si="4"/>
        <v>-1.5868920139336913</v>
      </c>
      <c r="G77" s="28"/>
      <c r="H77" s="28"/>
      <c r="I77" s="141"/>
      <c r="J77" s="141"/>
      <c r="K77" s="30"/>
      <c r="L77" s="30"/>
      <c r="M77" s="1193"/>
      <c r="N77" s="1193"/>
      <c r="O77" s="31">
        <v>62.2</v>
      </c>
      <c r="P77" s="141">
        <f t="shared" si="17"/>
        <v>0.48465266558966769</v>
      </c>
      <c r="Q77" s="143">
        <f t="shared" ref="Q77:Q87" si="19">(O77-O$75)/O$75*100</f>
        <v>0.32258064516129492</v>
      </c>
      <c r="R77" s="143">
        <f t="shared" si="6"/>
        <v>0.32258064516129492</v>
      </c>
      <c r="S77" s="32"/>
      <c r="T77" s="32"/>
      <c r="U77" s="1131"/>
      <c r="V77" s="32"/>
      <c r="W77" s="32"/>
      <c r="X77" s="32"/>
      <c r="Y77" s="142"/>
      <c r="Z77" s="142"/>
      <c r="AA77" s="29"/>
      <c r="AB77" s="29"/>
      <c r="AC77" s="141"/>
      <c r="AD77" s="141"/>
    </row>
    <row r="78" spans="1:30">
      <c r="A78" s="27"/>
      <c r="B78" s="1233">
        <f t="shared" si="15"/>
        <v>34029</v>
      </c>
      <c r="C78" s="28">
        <v>75.91</v>
      </c>
      <c r="D78" s="141">
        <f t="shared" si="16"/>
        <v>-0.48505506030414858</v>
      </c>
      <c r="E78" s="141">
        <f t="shared" si="18"/>
        <v>-1.0041731872717921</v>
      </c>
      <c r="F78" s="141">
        <f t="shared" si="4"/>
        <v>-1.8108912171776039</v>
      </c>
      <c r="G78" s="28"/>
      <c r="H78" s="28"/>
      <c r="I78" s="141"/>
      <c r="J78" s="141"/>
      <c r="K78" s="30"/>
      <c r="L78" s="30"/>
      <c r="M78" s="1193"/>
      <c r="N78" s="1193"/>
      <c r="O78" s="31">
        <v>62.5</v>
      </c>
      <c r="P78" s="141">
        <f t="shared" si="17"/>
        <v>0.48231511254018838</v>
      </c>
      <c r="Q78" s="143">
        <f t="shared" si="19"/>
        <v>0.80645161290322576</v>
      </c>
      <c r="R78" s="143">
        <f t="shared" si="6"/>
        <v>0.80645161290322576</v>
      </c>
      <c r="S78" s="32"/>
      <c r="T78" s="32"/>
      <c r="U78" s="1131"/>
      <c r="V78" s="32"/>
      <c r="W78" s="32"/>
      <c r="X78" s="32"/>
      <c r="Y78" s="142"/>
      <c r="Z78" s="142"/>
      <c r="AA78" s="29"/>
      <c r="AB78" s="29"/>
      <c r="AC78" s="141"/>
      <c r="AD78" s="141"/>
    </row>
    <row r="79" spans="1:30">
      <c r="A79" s="27"/>
      <c r="B79" s="1233">
        <f t="shared" si="15"/>
        <v>34060</v>
      </c>
      <c r="C79" s="28">
        <v>75.83</v>
      </c>
      <c r="D79" s="141">
        <f t="shared" si="16"/>
        <v>-0.10538795942563338</v>
      </c>
      <c r="E79" s="141">
        <f t="shared" si="18"/>
        <v>-1.1085028690662604</v>
      </c>
      <c r="F79" s="141">
        <f t="shared" si="4"/>
        <v>-1.9777662874870749</v>
      </c>
      <c r="G79" s="28"/>
      <c r="H79" s="28"/>
      <c r="I79" s="141"/>
      <c r="J79" s="141"/>
      <c r="K79" s="30"/>
      <c r="L79" s="30"/>
      <c r="M79" s="1193"/>
      <c r="N79" s="1193"/>
      <c r="O79" s="31">
        <v>62.9</v>
      </c>
      <c r="P79" s="141">
        <f t="shared" si="17"/>
        <v>0.63999999999999768</v>
      </c>
      <c r="Q79" s="143">
        <f t="shared" si="19"/>
        <v>1.4516129032258041</v>
      </c>
      <c r="R79" s="143">
        <f t="shared" si="6"/>
        <v>1.2882447665056314</v>
      </c>
      <c r="S79" s="32"/>
      <c r="T79" s="32"/>
      <c r="U79" s="1131"/>
      <c r="V79" s="32"/>
      <c r="W79" s="32"/>
      <c r="X79" s="32"/>
      <c r="Y79" s="142"/>
      <c r="Z79" s="142"/>
      <c r="AA79" s="29"/>
      <c r="AB79" s="29"/>
      <c r="AC79" s="141"/>
      <c r="AD79" s="141"/>
    </row>
    <row r="80" spans="1:30">
      <c r="A80" s="27"/>
      <c r="B80" s="1233">
        <f t="shared" si="15"/>
        <v>34090</v>
      </c>
      <c r="C80" s="28">
        <v>76.040000000000006</v>
      </c>
      <c r="D80" s="141">
        <f t="shared" si="16"/>
        <v>0.27693524990110507</v>
      </c>
      <c r="E80" s="141">
        <f t="shared" si="18"/>
        <v>-0.83463745435576486</v>
      </c>
      <c r="F80" s="141">
        <f t="shared" si="4"/>
        <v>-2.0355578459159989</v>
      </c>
      <c r="G80" s="28"/>
      <c r="H80" s="28"/>
      <c r="I80" s="141"/>
      <c r="J80" s="141"/>
      <c r="K80" s="30"/>
      <c r="L80" s="30"/>
      <c r="M80" s="1193"/>
      <c r="N80" s="1193"/>
      <c r="O80" s="31">
        <v>62.4</v>
      </c>
      <c r="P80" s="141">
        <f t="shared" si="17"/>
        <v>-0.79491255961844187</v>
      </c>
      <c r="Q80" s="143">
        <f t="shared" si="19"/>
        <v>0.64516129032257841</v>
      </c>
      <c r="R80" s="143">
        <f t="shared" si="6"/>
        <v>0.64516129032257841</v>
      </c>
      <c r="S80" s="32"/>
      <c r="T80" s="32"/>
      <c r="U80" s="1131"/>
      <c r="V80" s="32"/>
      <c r="W80" s="32"/>
      <c r="X80" s="32"/>
      <c r="Y80" s="142"/>
      <c r="Z80" s="142"/>
      <c r="AA80" s="29"/>
      <c r="AB80" s="29"/>
      <c r="AC80" s="141"/>
      <c r="AD80" s="141"/>
    </row>
    <row r="81" spans="1:30">
      <c r="A81" s="27"/>
      <c r="B81" s="1233">
        <f t="shared" si="15"/>
        <v>34121</v>
      </c>
      <c r="C81" s="28">
        <v>76.510000000000005</v>
      </c>
      <c r="D81" s="141">
        <f t="shared" si="16"/>
        <v>0.61809573908469073</v>
      </c>
      <c r="E81" s="141">
        <f t="shared" si="18"/>
        <v>-0.22170057381325206</v>
      </c>
      <c r="F81" s="141">
        <f t="shared" ref="F81:F144" si="20">(C81-C69)/C69*100</f>
        <v>-1.8347446753913172</v>
      </c>
      <c r="G81" s="28"/>
      <c r="H81" s="28"/>
      <c r="I81" s="141"/>
      <c r="J81" s="141"/>
      <c r="K81" s="30"/>
      <c r="L81" s="30"/>
      <c r="M81" s="1193"/>
      <c r="N81" s="1193"/>
      <c r="O81" s="31">
        <v>62.6</v>
      </c>
      <c r="P81" s="141">
        <f t="shared" si="17"/>
        <v>0.32051282051282504</v>
      </c>
      <c r="Q81" s="143">
        <f t="shared" si="19"/>
        <v>0.96774193548387322</v>
      </c>
      <c r="R81" s="143">
        <f t="shared" ref="R81:R144" si="21">(O81-O69)/O69*100</f>
        <v>0.64308681672025492</v>
      </c>
      <c r="S81" s="32"/>
      <c r="T81" s="32"/>
      <c r="U81" s="1131"/>
      <c r="V81" s="32"/>
      <c r="W81" s="32">
        <v>194.3</v>
      </c>
      <c r="X81" s="32"/>
      <c r="Y81" s="142"/>
      <c r="Z81" s="142"/>
      <c r="AA81" s="29"/>
      <c r="AB81" s="29"/>
      <c r="AC81" s="141"/>
      <c r="AD81" s="141"/>
    </row>
    <row r="82" spans="1:30">
      <c r="A82" s="27"/>
      <c r="B82" s="1233">
        <f t="shared" si="15"/>
        <v>34151</v>
      </c>
      <c r="C82" s="28">
        <v>76.61</v>
      </c>
      <c r="D82" s="141">
        <f t="shared" si="16"/>
        <v>0.13070186903671979</v>
      </c>
      <c r="E82" s="141">
        <f t="shared" si="18"/>
        <v>-9.1288471570171337E-2</v>
      </c>
      <c r="F82" s="141">
        <f t="shared" si="20"/>
        <v>-1.7190506735086639</v>
      </c>
      <c r="G82" s="28"/>
      <c r="H82" s="28"/>
      <c r="I82" s="141"/>
      <c r="J82" s="141"/>
      <c r="K82" s="30"/>
      <c r="L82" s="30"/>
      <c r="M82" s="1193"/>
      <c r="N82" s="1193"/>
      <c r="O82" s="31">
        <v>62.5</v>
      </c>
      <c r="P82" s="141">
        <f t="shared" si="17"/>
        <v>-0.15974440894568917</v>
      </c>
      <c r="Q82" s="143">
        <f t="shared" si="19"/>
        <v>0.80645161290322576</v>
      </c>
      <c r="R82" s="143">
        <f t="shared" si="21"/>
        <v>0.64412238325281568</v>
      </c>
      <c r="S82" s="32"/>
      <c r="T82" s="32"/>
      <c r="U82" s="1131"/>
      <c r="V82" s="32"/>
      <c r="W82" s="32">
        <v>193.83</v>
      </c>
      <c r="X82" s="141">
        <f t="shared" ref="X82:X145" si="22">(W82-W81)/W81*100</f>
        <v>-0.24189397838394175</v>
      </c>
      <c r="Y82" s="142"/>
      <c r="Z82" s="142"/>
      <c r="AA82" s="29"/>
      <c r="AB82" s="29"/>
      <c r="AC82" s="141"/>
      <c r="AD82" s="141"/>
    </row>
    <row r="83" spans="1:30">
      <c r="A83" s="27"/>
      <c r="B83" s="1233">
        <f t="shared" si="15"/>
        <v>34182</v>
      </c>
      <c r="C83" s="28">
        <v>76.59</v>
      </c>
      <c r="D83" s="141">
        <f t="shared" si="16"/>
        <v>-2.6106252447455975E-2</v>
      </c>
      <c r="E83" s="141">
        <f t="shared" si="18"/>
        <v>-0.11737089201878378</v>
      </c>
      <c r="F83" s="141">
        <f t="shared" si="20"/>
        <v>-1.7951019361456488</v>
      </c>
      <c r="G83" s="28"/>
      <c r="H83" s="28"/>
      <c r="I83" s="141"/>
      <c r="J83" s="141"/>
      <c r="K83" s="30"/>
      <c r="L83" s="30"/>
      <c r="M83" s="1193"/>
      <c r="N83" s="1193"/>
      <c r="O83" s="31">
        <v>62.7</v>
      </c>
      <c r="P83" s="141">
        <f t="shared" si="17"/>
        <v>0.32000000000000456</v>
      </c>
      <c r="Q83" s="143">
        <f t="shared" si="19"/>
        <v>1.1290322580645207</v>
      </c>
      <c r="R83" s="143">
        <f t="shared" si="21"/>
        <v>1.1290322580645207</v>
      </c>
      <c r="S83" s="32"/>
      <c r="T83" s="32"/>
      <c r="U83" s="1131"/>
      <c r="V83" s="32"/>
      <c r="W83" s="32">
        <v>192.18</v>
      </c>
      <c r="X83" s="141">
        <f t="shared" si="22"/>
        <v>-0.85126141464169913</v>
      </c>
      <c r="Y83" s="142"/>
      <c r="Z83" s="142"/>
      <c r="AA83" s="29"/>
      <c r="AB83" s="29"/>
      <c r="AC83" s="141"/>
      <c r="AD83" s="141"/>
    </row>
    <row r="84" spans="1:30">
      <c r="A84" s="27"/>
      <c r="B84" s="1233">
        <f t="shared" si="15"/>
        <v>34213</v>
      </c>
      <c r="C84" s="28">
        <v>76.47</v>
      </c>
      <c r="D84" s="141">
        <f t="shared" si="16"/>
        <v>-0.1566784175479887</v>
      </c>
      <c r="E84" s="141">
        <f t="shared" si="18"/>
        <v>-0.27386541471049552</v>
      </c>
      <c r="F84" s="141">
        <f t="shared" si="20"/>
        <v>-1.6589506172839588</v>
      </c>
      <c r="G84" s="28"/>
      <c r="H84" s="28"/>
      <c r="I84" s="141"/>
      <c r="J84" s="141"/>
      <c r="K84" s="30"/>
      <c r="L84" s="30"/>
      <c r="M84" s="1193"/>
      <c r="N84" s="1193"/>
      <c r="O84" s="31">
        <v>62.9</v>
      </c>
      <c r="P84" s="141">
        <f t="shared" si="17"/>
        <v>0.31897926634768059</v>
      </c>
      <c r="Q84" s="143">
        <f t="shared" si="19"/>
        <v>1.4516129032258041</v>
      </c>
      <c r="R84" s="143">
        <f t="shared" si="21"/>
        <v>1.615508885298869</v>
      </c>
      <c r="S84" s="32"/>
      <c r="T84" s="32"/>
      <c r="U84" s="1131"/>
      <c r="V84" s="32"/>
      <c r="W84" s="32">
        <v>190.78</v>
      </c>
      <c r="X84" s="141">
        <f t="shared" si="22"/>
        <v>-0.72848371318555816</v>
      </c>
      <c r="Y84" s="142"/>
      <c r="Z84" s="142"/>
      <c r="AA84" s="29"/>
      <c r="AB84" s="29"/>
      <c r="AC84" s="141"/>
      <c r="AD84" s="141"/>
    </row>
    <row r="85" spans="1:30">
      <c r="A85" s="27"/>
      <c r="B85" s="1233">
        <f t="shared" si="15"/>
        <v>34243</v>
      </c>
      <c r="C85" s="28">
        <v>76.22</v>
      </c>
      <c r="D85" s="141">
        <f t="shared" si="16"/>
        <v>-0.32692559173532104</v>
      </c>
      <c r="E85" s="141">
        <f t="shared" si="18"/>
        <v>-0.59989567031821589</v>
      </c>
      <c r="F85" s="141">
        <f t="shared" si="20"/>
        <v>-1.5881213686249243</v>
      </c>
      <c r="G85" s="28"/>
      <c r="H85" s="28"/>
      <c r="I85" s="141"/>
      <c r="J85" s="141"/>
      <c r="K85" s="30"/>
      <c r="L85" s="30"/>
      <c r="M85" s="1193"/>
      <c r="N85" s="1193"/>
      <c r="O85" s="31">
        <v>62.7</v>
      </c>
      <c r="P85" s="141">
        <f t="shared" si="17"/>
        <v>-0.31796502384737002</v>
      </c>
      <c r="Q85" s="143">
        <f t="shared" si="19"/>
        <v>1.1290322580645207</v>
      </c>
      <c r="R85" s="143">
        <f t="shared" si="21"/>
        <v>1.2924071082391022</v>
      </c>
      <c r="S85" s="32"/>
      <c r="T85" s="32"/>
      <c r="U85" s="1131"/>
      <c r="V85" s="32"/>
      <c r="W85" s="32">
        <v>188.49</v>
      </c>
      <c r="X85" s="141">
        <f t="shared" si="22"/>
        <v>-1.200335464933427</v>
      </c>
      <c r="Y85" s="142"/>
      <c r="Z85" s="142"/>
      <c r="AA85" s="29"/>
      <c r="AB85" s="29"/>
      <c r="AC85" s="141"/>
      <c r="AD85" s="141"/>
    </row>
    <row r="86" spans="1:30">
      <c r="A86" s="27"/>
      <c r="B86" s="1233">
        <f t="shared" si="15"/>
        <v>34274</v>
      </c>
      <c r="C86" s="28">
        <v>76.02</v>
      </c>
      <c r="D86" s="141">
        <f t="shared" si="16"/>
        <v>-0.26239832065075158</v>
      </c>
      <c r="E86" s="141">
        <f t="shared" si="18"/>
        <v>-0.86071987480439582</v>
      </c>
      <c r="F86" s="141">
        <f t="shared" si="20"/>
        <v>-1.3879880658970132</v>
      </c>
      <c r="G86" s="28"/>
      <c r="H86" s="28"/>
      <c r="I86" s="141"/>
      <c r="J86" s="141"/>
      <c r="K86" s="30"/>
      <c r="L86" s="30"/>
      <c r="M86" s="1193"/>
      <c r="N86" s="1193"/>
      <c r="O86" s="31">
        <v>62.7</v>
      </c>
      <c r="P86" s="141">
        <f t="shared" si="17"/>
        <v>0</v>
      </c>
      <c r="Q86" s="143">
        <f t="shared" si="19"/>
        <v>1.1290322580645207</v>
      </c>
      <c r="R86" s="143">
        <f t="shared" si="21"/>
        <v>0.8038585209003215</v>
      </c>
      <c r="S86" s="32"/>
      <c r="T86" s="32"/>
      <c r="U86" s="1131"/>
      <c r="V86" s="32"/>
      <c r="W86" s="32">
        <v>186.26</v>
      </c>
      <c r="X86" s="141">
        <f t="shared" si="22"/>
        <v>-1.1830866358958132</v>
      </c>
      <c r="Y86" s="142"/>
      <c r="Z86" s="142"/>
      <c r="AA86" s="29"/>
      <c r="AB86" s="29"/>
      <c r="AC86" s="141"/>
      <c r="AD86" s="141"/>
    </row>
    <row r="87" spans="1:30">
      <c r="A87" s="27" t="s">
        <v>1451</v>
      </c>
      <c r="B87" s="1233">
        <f t="shared" si="15"/>
        <v>34304</v>
      </c>
      <c r="C87" s="28">
        <v>75.709999999999994</v>
      </c>
      <c r="D87" s="141">
        <f t="shared" si="16"/>
        <v>-0.40778742436201298</v>
      </c>
      <c r="E87" s="141">
        <f t="shared" si="18"/>
        <v>-1.264997391757972</v>
      </c>
      <c r="F87" s="141">
        <f t="shared" si="20"/>
        <v>-1.264997391757972</v>
      </c>
      <c r="G87" s="28"/>
      <c r="H87" s="28"/>
      <c r="I87" s="141"/>
      <c r="J87" s="141"/>
      <c r="K87" s="30"/>
      <c r="L87" s="30"/>
      <c r="M87" s="1193"/>
      <c r="N87" s="1193"/>
      <c r="O87" s="31">
        <v>62.7</v>
      </c>
      <c r="P87" s="141">
        <f t="shared" si="17"/>
        <v>0</v>
      </c>
      <c r="Q87" s="143">
        <f t="shared" si="19"/>
        <v>1.1290322580645207</v>
      </c>
      <c r="R87" s="143">
        <f t="shared" si="21"/>
        <v>1.1290322580645207</v>
      </c>
      <c r="S87" s="32"/>
      <c r="T87" s="32"/>
      <c r="U87" s="1131"/>
      <c r="V87" s="32"/>
      <c r="W87" s="32">
        <v>185.47</v>
      </c>
      <c r="X87" s="141">
        <f t="shared" si="22"/>
        <v>-0.42413830129925484</v>
      </c>
      <c r="Y87" s="142"/>
      <c r="Z87" s="142"/>
      <c r="AA87" s="29"/>
      <c r="AB87" s="29"/>
      <c r="AC87" s="141"/>
      <c r="AD87" s="141"/>
    </row>
    <row r="88" spans="1:30">
      <c r="A88" s="27"/>
      <c r="B88" s="1233">
        <f t="shared" si="15"/>
        <v>34335</v>
      </c>
      <c r="C88" s="28">
        <v>75.709999999999994</v>
      </c>
      <c r="D88" s="141">
        <f t="shared" si="16"/>
        <v>0</v>
      </c>
      <c r="E88" s="141">
        <f>(C88-C$87)/C$87*100</f>
        <v>0</v>
      </c>
      <c r="F88" s="141">
        <f t="shared" si="20"/>
        <v>-1.1102403343782765</v>
      </c>
      <c r="G88" s="28"/>
      <c r="H88" s="28"/>
      <c r="I88" s="141"/>
      <c r="J88" s="141"/>
      <c r="K88" s="30"/>
      <c r="L88" s="30"/>
      <c r="M88" s="1193"/>
      <c r="N88" s="1193"/>
      <c r="O88" s="31">
        <v>62.7</v>
      </c>
      <c r="P88" s="141">
        <f t="shared" si="17"/>
        <v>0</v>
      </c>
      <c r="Q88" s="143">
        <f>(O88-O$87)/O$87*100</f>
        <v>0</v>
      </c>
      <c r="R88" s="143">
        <f t="shared" si="21"/>
        <v>1.2924071082391022</v>
      </c>
      <c r="S88" s="32"/>
      <c r="T88" s="32"/>
      <c r="U88" s="1131"/>
      <c r="V88" s="32"/>
      <c r="W88" s="32">
        <v>183.88</v>
      </c>
      <c r="X88" s="141">
        <f t="shared" si="22"/>
        <v>-0.85728150105138479</v>
      </c>
      <c r="Y88" s="141">
        <f>(W88-W$87)/W$87*100</f>
        <v>-0.85728150105138479</v>
      </c>
      <c r="Z88" s="141"/>
      <c r="AA88" s="29"/>
      <c r="AB88" s="29"/>
      <c r="AC88" s="141"/>
      <c r="AD88" s="141"/>
    </row>
    <row r="89" spans="1:30">
      <c r="A89" s="27"/>
      <c r="B89" s="1233">
        <f t="shared" si="15"/>
        <v>34366</v>
      </c>
      <c r="C89" s="28">
        <v>75.63</v>
      </c>
      <c r="D89" s="141">
        <f t="shared" si="16"/>
        <v>-0.10566635847311888</v>
      </c>
      <c r="E89" s="141">
        <f t="shared" ref="E89:E99" si="23">(C89-C$87)/C$87*100</f>
        <v>-0.10566635847311888</v>
      </c>
      <c r="F89" s="141">
        <f t="shared" si="20"/>
        <v>-0.85212375458836609</v>
      </c>
      <c r="G89" s="28"/>
      <c r="H89" s="28"/>
      <c r="I89" s="141"/>
      <c r="J89" s="141"/>
      <c r="K89" s="30"/>
      <c r="L89" s="30"/>
      <c r="M89" s="1193"/>
      <c r="N89" s="1193"/>
      <c r="O89" s="31">
        <v>62.6</v>
      </c>
      <c r="P89" s="141">
        <f t="shared" si="17"/>
        <v>-0.15948963317384596</v>
      </c>
      <c r="Q89" s="143">
        <f t="shared" ref="Q89:Q99" si="24">(O89-O$87)/O$87*100</f>
        <v>-0.15948963317384596</v>
      </c>
      <c r="R89" s="143">
        <f t="shared" si="21"/>
        <v>0.64308681672025492</v>
      </c>
      <c r="S89" s="32"/>
      <c r="T89" s="32"/>
      <c r="U89" s="1131"/>
      <c r="V89" s="32"/>
      <c r="W89" s="32">
        <v>183.07</v>
      </c>
      <c r="X89" s="141">
        <f t="shared" si="22"/>
        <v>-0.44050467696323814</v>
      </c>
      <c r="Y89" s="141">
        <f t="shared" ref="Y89:Y99" si="25">(W89-W$87)/W$87*100</f>
        <v>-1.2940098129077509</v>
      </c>
      <c r="Z89" s="141"/>
      <c r="AA89" s="29"/>
      <c r="AB89" s="29"/>
      <c r="AC89" s="141"/>
      <c r="AD89" s="141"/>
    </row>
    <row r="90" spans="1:30">
      <c r="A90" s="27"/>
      <c r="B90" s="1233">
        <f t="shared" si="15"/>
        <v>34394</v>
      </c>
      <c r="C90" s="28">
        <v>75.73</v>
      </c>
      <c r="D90" s="141">
        <f t="shared" si="16"/>
        <v>0.1322226629644434</v>
      </c>
      <c r="E90" s="141">
        <f t="shared" si="23"/>
        <v>2.6416589618293799E-2</v>
      </c>
      <c r="F90" s="141">
        <f t="shared" si="20"/>
        <v>-0.23712290870767042</v>
      </c>
      <c r="G90" s="28"/>
      <c r="H90" s="28"/>
      <c r="I90" s="141"/>
      <c r="J90" s="141"/>
      <c r="K90" s="30"/>
      <c r="L90" s="30"/>
      <c r="M90" s="1193"/>
      <c r="N90" s="1193"/>
      <c r="O90" s="31">
        <v>62.5</v>
      </c>
      <c r="P90" s="141">
        <f t="shared" si="17"/>
        <v>-0.15974440894568917</v>
      </c>
      <c r="Q90" s="143">
        <f t="shared" si="24"/>
        <v>-0.31897926634769191</v>
      </c>
      <c r="R90" s="143">
        <f t="shared" si="21"/>
        <v>0</v>
      </c>
      <c r="S90" s="32"/>
      <c r="T90" s="32"/>
      <c r="U90" s="1131"/>
      <c r="V90" s="32"/>
      <c r="W90" s="32">
        <v>181.75</v>
      </c>
      <c r="X90" s="141">
        <f t="shared" si="22"/>
        <v>-0.72103566941606667</v>
      </c>
      <c r="Y90" s="141">
        <f t="shared" si="25"/>
        <v>-2.0057152100070086</v>
      </c>
      <c r="Z90" s="141"/>
      <c r="AA90" s="29"/>
      <c r="AB90" s="29"/>
      <c r="AC90" s="141"/>
      <c r="AD90" s="141"/>
    </row>
    <row r="91" spans="1:30">
      <c r="A91" s="27"/>
      <c r="B91" s="1233">
        <f t="shared" si="15"/>
        <v>34425</v>
      </c>
      <c r="C91" s="28">
        <v>76.03</v>
      </c>
      <c r="D91" s="141">
        <f t="shared" si="16"/>
        <v>0.3961441964875177</v>
      </c>
      <c r="E91" s="141">
        <f t="shared" si="23"/>
        <v>0.42266543389249428</v>
      </c>
      <c r="F91" s="141">
        <f t="shared" si="20"/>
        <v>0.26374785704866521</v>
      </c>
      <c r="G91" s="28"/>
      <c r="H91" s="28"/>
      <c r="I91" s="141"/>
      <c r="J91" s="141"/>
      <c r="K91" s="30"/>
      <c r="L91" s="30"/>
      <c r="M91" s="1193"/>
      <c r="N91" s="1193"/>
      <c r="O91" s="31">
        <v>62.6</v>
      </c>
      <c r="P91" s="141">
        <f t="shared" si="17"/>
        <v>0.16000000000000228</v>
      </c>
      <c r="Q91" s="143">
        <f t="shared" si="24"/>
        <v>-0.15948963317384596</v>
      </c>
      <c r="R91" s="143">
        <f t="shared" si="21"/>
        <v>-0.47694753577106064</v>
      </c>
      <c r="S91" s="32"/>
      <c r="T91" s="32"/>
      <c r="U91" s="1131"/>
      <c r="V91" s="32"/>
      <c r="W91" s="32">
        <v>179.57</v>
      </c>
      <c r="X91" s="141">
        <f t="shared" si="22"/>
        <v>-1.1994497936726309</v>
      </c>
      <c r="Y91" s="141">
        <f t="shared" si="25"/>
        <v>-3.1811074567315503</v>
      </c>
      <c r="Z91" s="141"/>
      <c r="AA91" s="29"/>
      <c r="AB91" s="29"/>
      <c r="AC91" s="141"/>
      <c r="AD91" s="141"/>
    </row>
    <row r="92" spans="1:30">
      <c r="A92" s="27"/>
      <c r="B92" s="1233">
        <f t="shared" si="15"/>
        <v>34455</v>
      </c>
      <c r="C92" s="28">
        <v>76.489999999999995</v>
      </c>
      <c r="D92" s="141">
        <f t="shared" si="16"/>
        <v>0.60502433250032062</v>
      </c>
      <c r="E92" s="141">
        <f t="shared" si="23"/>
        <v>1.0302469951129325</v>
      </c>
      <c r="F92" s="141">
        <f t="shared" si="20"/>
        <v>0.59179379274064781</v>
      </c>
      <c r="G92" s="28"/>
      <c r="H92" s="28"/>
      <c r="I92" s="141"/>
      <c r="J92" s="141"/>
      <c r="K92" s="30"/>
      <c r="L92" s="30"/>
      <c r="M92" s="1193"/>
      <c r="N92" s="1193"/>
      <c r="O92" s="31">
        <v>62.5</v>
      </c>
      <c r="P92" s="141">
        <f t="shared" si="17"/>
        <v>-0.15974440894568917</v>
      </c>
      <c r="Q92" s="143">
        <f t="shared" si="24"/>
        <v>-0.31897926634769191</v>
      </c>
      <c r="R92" s="143">
        <f t="shared" si="21"/>
        <v>0.16025641025641252</v>
      </c>
      <c r="S92" s="32"/>
      <c r="T92" s="32"/>
      <c r="U92" s="1131"/>
      <c r="V92" s="32"/>
      <c r="W92" s="32">
        <v>179.13</v>
      </c>
      <c r="X92" s="141">
        <f t="shared" si="22"/>
        <v>-0.24502979339533201</v>
      </c>
      <c r="Y92" s="141">
        <f t="shared" si="25"/>
        <v>-3.4183425890979691</v>
      </c>
      <c r="Z92" s="141"/>
      <c r="AA92" s="29"/>
      <c r="AB92" s="29"/>
      <c r="AC92" s="141"/>
      <c r="AD92" s="141"/>
    </row>
    <row r="93" spans="1:30">
      <c r="A93" s="27"/>
      <c r="B93" s="1233">
        <f t="shared" si="15"/>
        <v>34486</v>
      </c>
      <c r="C93" s="28">
        <v>77.040000000000006</v>
      </c>
      <c r="D93" s="141">
        <f t="shared" si="16"/>
        <v>0.71904824160022407</v>
      </c>
      <c r="E93" s="141">
        <f t="shared" si="23"/>
        <v>1.7567032096156552</v>
      </c>
      <c r="F93" s="141">
        <f t="shared" si="20"/>
        <v>0.69271990589465571</v>
      </c>
      <c r="G93" s="28"/>
      <c r="H93" s="28"/>
      <c r="I93" s="141"/>
      <c r="J93" s="141"/>
      <c r="K93" s="30"/>
      <c r="L93" s="30"/>
      <c r="M93" s="1193"/>
      <c r="N93" s="1193"/>
      <c r="O93" s="31">
        <v>62.7</v>
      </c>
      <c r="P93" s="141">
        <f t="shared" si="17"/>
        <v>0.32000000000000456</v>
      </c>
      <c r="Q93" s="143">
        <f t="shared" si="24"/>
        <v>0</v>
      </c>
      <c r="R93" s="143">
        <f t="shared" si="21"/>
        <v>0.15974440894568917</v>
      </c>
      <c r="S93" s="32"/>
      <c r="T93" s="32"/>
      <c r="U93" s="1131"/>
      <c r="V93" s="32"/>
      <c r="W93" s="32">
        <v>176.77</v>
      </c>
      <c r="X93" s="141">
        <f t="shared" si="22"/>
        <v>-1.3174789259197148</v>
      </c>
      <c r="Y93" s="141">
        <f t="shared" si="25"/>
        <v>-4.6907855717905802</v>
      </c>
      <c r="Z93" s="141">
        <f t="shared" ref="Z93:Z151" si="26">(W93-W81)/W81*100</f>
        <v>-9.0221307256819365</v>
      </c>
      <c r="AA93" s="29"/>
      <c r="AB93" s="29"/>
      <c r="AC93" s="141"/>
      <c r="AD93" s="141"/>
    </row>
    <row r="94" spans="1:30">
      <c r="A94" s="27"/>
      <c r="B94" s="1233">
        <f t="shared" si="15"/>
        <v>34516</v>
      </c>
      <c r="C94" s="28">
        <v>77.400000000000006</v>
      </c>
      <c r="D94" s="141">
        <f t="shared" si="16"/>
        <v>0.46728971962616739</v>
      </c>
      <c r="E94" s="141">
        <f t="shared" si="23"/>
        <v>2.2322018227446998</v>
      </c>
      <c r="F94" s="141">
        <f t="shared" si="20"/>
        <v>1.0311969716747242</v>
      </c>
      <c r="G94" s="28"/>
      <c r="H94" s="28"/>
      <c r="I94" s="141"/>
      <c r="J94" s="141"/>
      <c r="K94" s="30"/>
      <c r="L94" s="30"/>
      <c r="M94" s="1193"/>
      <c r="N94" s="1193"/>
      <c r="O94" s="31">
        <v>62.5</v>
      </c>
      <c r="P94" s="141">
        <f t="shared" si="17"/>
        <v>-0.31897926634769191</v>
      </c>
      <c r="Q94" s="143">
        <f t="shared" si="24"/>
        <v>-0.31897926634769191</v>
      </c>
      <c r="R94" s="143">
        <f t="shared" si="21"/>
        <v>0</v>
      </c>
      <c r="S94" s="32"/>
      <c r="T94" s="32"/>
      <c r="U94" s="1131"/>
      <c r="V94" s="32"/>
      <c r="W94" s="32">
        <v>175.73</v>
      </c>
      <c r="X94" s="141">
        <f t="shared" si="22"/>
        <v>-0.58833512473837213</v>
      </c>
      <c r="Y94" s="141">
        <f t="shared" si="25"/>
        <v>-5.2515231573839483</v>
      </c>
      <c r="Z94" s="141">
        <f t="shared" si="26"/>
        <v>-9.338079760614983</v>
      </c>
      <c r="AA94" s="29"/>
      <c r="AB94" s="29"/>
      <c r="AC94" s="141"/>
      <c r="AD94" s="141"/>
    </row>
    <row r="95" spans="1:30">
      <c r="A95" s="27"/>
      <c r="B95" s="1233">
        <f t="shared" si="15"/>
        <v>34547</v>
      </c>
      <c r="C95" s="28">
        <v>77.64</v>
      </c>
      <c r="D95" s="141">
        <f t="shared" si="16"/>
        <v>0.3100775193798383</v>
      </c>
      <c r="E95" s="141">
        <f t="shared" si="23"/>
        <v>2.5492008981640564</v>
      </c>
      <c r="F95" s="141">
        <f t="shared" si="20"/>
        <v>1.3709361535448454</v>
      </c>
      <c r="G95" s="28"/>
      <c r="H95" s="28"/>
      <c r="I95" s="141"/>
      <c r="J95" s="141"/>
      <c r="K95" s="30"/>
      <c r="L95" s="30"/>
      <c r="M95" s="1193"/>
      <c r="N95" s="1193"/>
      <c r="O95" s="31">
        <v>62.7</v>
      </c>
      <c r="P95" s="141">
        <f t="shared" si="17"/>
        <v>0.32000000000000456</v>
      </c>
      <c r="Q95" s="143">
        <f t="shared" si="24"/>
        <v>0</v>
      </c>
      <c r="R95" s="143">
        <f t="shared" si="21"/>
        <v>0</v>
      </c>
      <c r="S95" s="32"/>
      <c r="T95" s="32"/>
      <c r="U95" s="1131"/>
      <c r="V95" s="32"/>
      <c r="W95" s="32">
        <v>173.01</v>
      </c>
      <c r="X95" s="141">
        <f t="shared" si="22"/>
        <v>-1.5478290559380863</v>
      </c>
      <c r="Y95" s="141">
        <f t="shared" si="25"/>
        <v>-6.718067612012729</v>
      </c>
      <c r="Z95" s="141">
        <f t="shared" si="26"/>
        <v>-9.9750234155479323</v>
      </c>
      <c r="AA95" s="29"/>
      <c r="AB95" s="29"/>
      <c r="AC95" s="141"/>
      <c r="AD95" s="141"/>
    </row>
    <row r="96" spans="1:30">
      <c r="A96" s="27"/>
      <c r="B96" s="1233">
        <f t="shared" si="15"/>
        <v>34578</v>
      </c>
      <c r="C96" s="28">
        <v>77.569999999999993</v>
      </c>
      <c r="D96" s="141">
        <f t="shared" si="16"/>
        <v>-9.0159711488932745E-2</v>
      </c>
      <c r="E96" s="141">
        <f t="shared" si="23"/>
        <v>2.4567428345000657</v>
      </c>
      <c r="F96" s="141">
        <f t="shared" si="20"/>
        <v>1.4384726036354052</v>
      </c>
      <c r="G96" s="28"/>
      <c r="H96" s="28"/>
      <c r="I96" s="141"/>
      <c r="J96" s="141"/>
      <c r="K96" s="30"/>
      <c r="L96" s="30"/>
      <c r="M96" s="1193"/>
      <c r="N96" s="1193"/>
      <c r="O96" s="31">
        <v>62.7</v>
      </c>
      <c r="P96" s="141">
        <f t="shared" si="17"/>
        <v>0</v>
      </c>
      <c r="Q96" s="143">
        <f t="shared" si="24"/>
        <v>0</v>
      </c>
      <c r="R96" s="143">
        <f t="shared" si="21"/>
        <v>-0.31796502384737002</v>
      </c>
      <c r="S96" s="32"/>
      <c r="T96" s="32"/>
      <c r="U96" s="1131"/>
      <c r="V96" s="32"/>
      <c r="W96" s="32">
        <v>171.73</v>
      </c>
      <c r="X96" s="141">
        <f t="shared" si="22"/>
        <v>-0.73984162765158157</v>
      </c>
      <c r="Y96" s="141">
        <f t="shared" si="25"/>
        <v>-7.4082061788968616</v>
      </c>
      <c r="Z96" s="141">
        <f t="shared" si="26"/>
        <v>-9.9853234091623921</v>
      </c>
      <c r="AA96" s="29"/>
      <c r="AB96" s="29"/>
      <c r="AC96" s="141"/>
      <c r="AD96" s="141"/>
    </row>
    <row r="97" spans="1:30">
      <c r="A97" s="27"/>
      <c r="B97" s="1233">
        <f t="shared" si="15"/>
        <v>34608</v>
      </c>
      <c r="C97" s="28">
        <v>77.5</v>
      </c>
      <c r="D97" s="141">
        <f t="shared" si="16"/>
        <v>-9.0241072579596737E-2</v>
      </c>
      <c r="E97" s="141">
        <f t="shared" si="23"/>
        <v>2.3642847708360932</v>
      </c>
      <c r="F97" s="141">
        <f t="shared" si="20"/>
        <v>1.6793492521647877</v>
      </c>
      <c r="G97" s="28"/>
      <c r="H97" s="28"/>
      <c r="I97" s="141"/>
      <c r="J97" s="141"/>
      <c r="K97" s="30"/>
      <c r="L97" s="30"/>
      <c r="M97" s="1193"/>
      <c r="N97" s="1193"/>
      <c r="O97" s="31">
        <v>62.7</v>
      </c>
      <c r="P97" s="141">
        <f t="shared" si="17"/>
        <v>0</v>
      </c>
      <c r="Q97" s="143">
        <f t="shared" si="24"/>
        <v>0</v>
      </c>
      <c r="R97" s="143">
        <f t="shared" si="21"/>
        <v>0</v>
      </c>
      <c r="S97" s="32"/>
      <c r="T97" s="32"/>
      <c r="U97" s="1131"/>
      <c r="V97" s="32"/>
      <c r="W97" s="32">
        <v>168.54</v>
      </c>
      <c r="X97" s="141">
        <f t="shared" si="22"/>
        <v>-1.8575671111628709</v>
      </c>
      <c r="Y97" s="141">
        <f t="shared" si="25"/>
        <v>-9.1281608885534098</v>
      </c>
      <c r="Z97" s="141">
        <f t="shared" si="26"/>
        <v>-10.584115868215829</v>
      </c>
      <c r="AA97" s="29"/>
      <c r="AB97" s="29"/>
      <c r="AC97" s="141"/>
      <c r="AD97" s="141"/>
    </row>
    <row r="98" spans="1:30">
      <c r="A98" s="27"/>
      <c r="B98" s="1233">
        <f t="shared" si="15"/>
        <v>34639</v>
      </c>
      <c r="C98" s="28">
        <v>77.23</v>
      </c>
      <c r="D98" s="141">
        <f t="shared" si="16"/>
        <v>-0.34838709677418839</v>
      </c>
      <c r="E98" s="141">
        <f t="shared" si="23"/>
        <v>2.0076608109893148</v>
      </c>
      <c r="F98" s="141">
        <f t="shared" si="20"/>
        <v>1.591686398316243</v>
      </c>
      <c r="G98" s="28"/>
      <c r="H98" s="28"/>
      <c r="I98" s="141"/>
      <c r="J98" s="141"/>
      <c r="K98" s="30"/>
      <c r="L98" s="30"/>
      <c r="M98" s="1193"/>
      <c r="N98" s="1193"/>
      <c r="O98" s="31">
        <v>62.5</v>
      </c>
      <c r="P98" s="141">
        <f t="shared" si="17"/>
        <v>-0.31897926634769191</v>
      </c>
      <c r="Q98" s="143">
        <f t="shared" si="24"/>
        <v>-0.31897926634769191</v>
      </c>
      <c r="R98" s="143">
        <f t="shared" si="21"/>
        <v>-0.31897926634769191</v>
      </c>
      <c r="S98" s="32"/>
      <c r="T98" s="32"/>
      <c r="U98" s="1131"/>
      <c r="V98" s="32"/>
      <c r="W98" s="32">
        <v>164.98</v>
      </c>
      <c r="X98" s="141">
        <f t="shared" si="22"/>
        <v>-2.1122582176337978</v>
      </c>
      <c r="Y98" s="141">
        <f t="shared" si="25"/>
        <v>-11.047608777699903</v>
      </c>
      <c r="Z98" s="141">
        <f t="shared" si="26"/>
        <v>-11.424889938795234</v>
      </c>
      <c r="AA98" s="29"/>
      <c r="AB98" s="29"/>
      <c r="AC98" s="141"/>
      <c r="AD98" s="141"/>
    </row>
    <row r="99" spans="1:30">
      <c r="A99" s="27" t="s">
        <v>1452</v>
      </c>
      <c r="B99" s="1233">
        <f t="shared" si="15"/>
        <v>34669</v>
      </c>
      <c r="C99" s="28">
        <v>76.989999999999995</v>
      </c>
      <c r="D99" s="141">
        <f t="shared" si="16"/>
        <v>-0.31076006733135969</v>
      </c>
      <c r="E99" s="141">
        <f t="shared" si="23"/>
        <v>1.6906617355699396</v>
      </c>
      <c r="F99" s="141">
        <f t="shared" si="20"/>
        <v>1.6906617355699396</v>
      </c>
      <c r="G99" s="28"/>
      <c r="H99" s="28"/>
      <c r="I99" s="141"/>
      <c r="J99" s="141"/>
      <c r="K99" s="30"/>
      <c r="L99" s="30"/>
      <c r="M99" s="1193"/>
      <c r="N99" s="1193"/>
      <c r="O99" s="31">
        <v>62.5</v>
      </c>
      <c r="P99" s="141">
        <f t="shared" si="17"/>
        <v>0</v>
      </c>
      <c r="Q99" s="143">
        <f t="shared" si="24"/>
        <v>-0.31897926634769191</v>
      </c>
      <c r="R99" s="143">
        <f t="shared" si="21"/>
        <v>-0.31897926634769191</v>
      </c>
      <c r="S99" s="32"/>
      <c r="T99" s="32"/>
      <c r="U99" s="1131"/>
      <c r="V99" s="32"/>
      <c r="W99" s="32">
        <v>161.02000000000001</v>
      </c>
      <c r="X99" s="141">
        <f t="shared" si="22"/>
        <v>-2.4002909443568794</v>
      </c>
      <c r="Y99" s="141">
        <f t="shared" si="25"/>
        <v>-13.182724968997675</v>
      </c>
      <c r="Z99" s="141">
        <f t="shared" si="26"/>
        <v>-13.182724968997675</v>
      </c>
      <c r="AA99" s="29"/>
      <c r="AB99" s="29"/>
      <c r="AC99" s="141"/>
      <c r="AD99" s="141"/>
    </row>
    <row r="100" spans="1:30">
      <c r="A100" s="27"/>
      <c r="B100" s="1233">
        <f t="shared" si="15"/>
        <v>34700</v>
      </c>
      <c r="C100" s="28">
        <v>76.819999999999993</v>
      </c>
      <c r="D100" s="141">
        <f t="shared" si="16"/>
        <v>-0.22080789712949958</v>
      </c>
      <c r="E100" s="141">
        <f>(C100-C$99)/C$99*100</f>
        <v>-0.22080789712949958</v>
      </c>
      <c r="F100" s="141">
        <f t="shared" si="20"/>
        <v>1.4661207238145548</v>
      </c>
      <c r="G100" s="28"/>
      <c r="H100" s="28"/>
      <c r="I100" s="141"/>
      <c r="J100" s="141"/>
      <c r="K100" s="33">
        <v>100</v>
      </c>
      <c r="L100" s="141"/>
      <c r="M100" s="1193"/>
      <c r="N100" s="1193"/>
      <c r="O100" s="31">
        <v>62.5</v>
      </c>
      <c r="P100" s="141">
        <f t="shared" si="17"/>
        <v>0</v>
      </c>
      <c r="Q100" s="143">
        <f>(O100-O$99)/O$99*100</f>
        <v>0</v>
      </c>
      <c r="R100" s="143">
        <f t="shared" si="21"/>
        <v>-0.31897926634769191</v>
      </c>
      <c r="S100" s="32"/>
      <c r="T100" s="32"/>
      <c r="U100" s="1131"/>
      <c r="V100" s="32"/>
      <c r="W100" s="32">
        <v>158.05000000000001</v>
      </c>
      <c r="X100" s="141">
        <f t="shared" si="22"/>
        <v>-1.8444913675319827</v>
      </c>
      <c r="Y100" s="141">
        <f>(W100-W$99)/W$99*100</f>
        <v>-1.8444913675319827</v>
      </c>
      <c r="Z100" s="141">
        <f t="shared" si="26"/>
        <v>-14.047204698716545</v>
      </c>
      <c r="AA100" s="29"/>
      <c r="AB100" s="29"/>
      <c r="AC100" s="141"/>
      <c r="AD100" s="141"/>
    </row>
    <row r="101" spans="1:30">
      <c r="A101" s="27"/>
      <c r="B101" s="1233">
        <f t="shared" si="15"/>
        <v>34731</v>
      </c>
      <c r="C101" s="28">
        <v>76.64</v>
      </c>
      <c r="D101" s="141">
        <f t="shared" si="16"/>
        <v>-0.23431398073417423</v>
      </c>
      <c r="E101" s="141">
        <f t="shared" ref="E101:E111" si="27">(C101-C$99)/C$99*100</f>
        <v>-0.4546044940901342</v>
      </c>
      <c r="F101" s="141">
        <f t="shared" si="20"/>
        <v>1.3354488959407711</v>
      </c>
      <c r="G101" s="28"/>
      <c r="H101" s="28"/>
      <c r="I101" s="141"/>
      <c r="J101" s="141"/>
      <c r="K101" s="33">
        <v>101.64</v>
      </c>
      <c r="L101" s="141">
        <f t="shared" ref="L101:L163" si="28">(K101-K100)/K100*100</f>
        <v>1.6400000000000006</v>
      </c>
      <c r="M101" s="1193"/>
      <c r="N101" s="1193"/>
      <c r="O101" s="31">
        <v>62.4</v>
      </c>
      <c r="P101" s="141">
        <f t="shared" si="17"/>
        <v>-0.16000000000000228</v>
      </c>
      <c r="Q101" s="143">
        <f t="shared" ref="Q101:Q111" si="29">(O101-O$99)/O$99*100</f>
        <v>-0.16000000000000228</v>
      </c>
      <c r="R101" s="143">
        <f t="shared" si="21"/>
        <v>-0.31948881789137834</v>
      </c>
      <c r="S101" s="32"/>
      <c r="T101" s="32"/>
      <c r="U101" s="1131"/>
      <c r="V101" s="32"/>
      <c r="W101" s="32">
        <v>155.01</v>
      </c>
      <c r="X101" s="141">
        <f t="shared" si="22"/>
        <v>-1.9234419487504082</v>
      </c>
      <c r="Y101" s="141">
        <f t="shared" ref="Y101:Y111" si="30">(W101-W$99)/W$99*100</f>
        <v>-3.7324555955782013</v>
      </c>
      <c r="Z101" s="141">
        <f t="shared" si="26"/>
        <v>-15.327470366526466</v>
      </c>
      <c r="AA101" s="29"/>
      <c r="AB101" s="29"/>
      <c r="AC101" s="141"/>
      <c r="AD101" s="141"/>
    </row>
    <row r="102" spans="1:30">
      <c r="A102" s="27"/>
      <c r="B102" s="1233">
        <f t="shared" si="15"/>
        <v>34759</v>
      </c>
      <c r="C102" s="28">
        <v>76.38</v>
      </c>
      <c r="D102" s="141">
        <f t="shared" si="16"/>
        <v>-0.33924843423800249</v>
      </c>
      <c r="E102" s="141">
        <f t="shared" si="27"/>
        <v>-0.79231068969996044</v>
      </c>
      <c r="F102" s="141">
        <f t="shared" si="20"/>
        <v>0.85831242572295186</v>
      </c>
      <c r="G102" s="28"/>
      <c r="H102" s="28"/>
      <c r="I102" s="141"/>
      <c r="J102" s="141"/>
      <c r="K102" s="33">
        <v>101.05</v>
      </c>
      <c r="L102" s="141">
        <f t="shared" si="28"/>
        <v>-0.58048012593467468</v>
      </c>
      <c r="M102" s="1193"/>
      <c r="N102" s="1193"/>
      <c r="O102" s="31">
        <v>62.4</v>
      </c>
      <c r="P102" s="141">
        <f t="shared" si="17"/>
        <v>0</v>
      </c>
      <c r="Q102" s="143">
        <f t="shared" si="29"/>
        <v>-0.16000000000000228</v>
      </c>
      <c r="R102" s="143">
        <f t="shared" si="21"/>
        <v>-0.16000000000000228</v>
      </c>
      <c r="S102" s="32"/>
      <c r="T102" s="32"/>
      <c r="U102" s="1131"/>
      <c r="V102" s="32"/>
      <c r="W102" s="32">
        <v>149.75</v>
      </c>
      <c r="X102" s="141">
        <f t="shared" si="22"/>
        <v>-3.3933294626153097</v>
      </c>
      <c r="Y102" s="141">
        <f t="shared" si="30"/>
        <v>-6.9991305427897217</v>
      </c>
      <c r="Z102" s="141">
        <f t="shared" si="26"/>
        <v>-17.606602475928472</v>
      </c>
      <c r="AA102" s="29"/>
      <c r="AB102" s="29"/>
      <c r="AC102" s="141"/>
      <c r="AD102" s="141"/>
    </row>
    <row r="103" spans="1:30">
      <c r="A103" s="27"/>
      <c r="B103" s="1233">
        <f t="shared" si="15"/>
        <v>34790</v>
      </c>
      <c r="C103" s="28">
        <v>76.36</v>
      </c>
      <c r="D103" s="141">
        <f t="shared" si="16"/>
        <v>-2.618486514793928E-2</v>
      </c>
      <c r="E103" s="141">
        <f t="shared" si="27"/>
        <v>-0.81828808936224906</v>
      </c>
      <c r="F103" s="141">
        <f t="shared" si="20"/>
        <v>0.43403919505458144</v>
      </c>
      <c r="G103" s="28"/>
      <c r="H103" s="28"/>
      <c r="I103" s="141"/>
      <c r="J103" s="141"/>
      <c r="K103" s="33">
        <v>99.66</v>
      </c>
      <c r="L103" s="141">
        <f t="shared" si="28"/>
        <v>-1.3755566551212277</v>
      </c>
      <c r="M103" s="1193"/>
      <c r="N103" s="1193"/>
      <c r="O103" s="31">
        <v>62.3</v>
      </c>
      <c r="P103" s="141">
        <f t="shared" si="17"/>
        <v>-0.16025641025641252</v>
      </c>
      <c r="Q103" s="143">
        <f t="shared" si="29"/>
        <v>-0.32000000000000456</v>
      </c>
      <c r="R103" s="143">
        <f t="shared" si="21"/>
        <v>-0.47923322683706754</v>
      </c>
      <c r="S103" s="32"/>
      <c r="T103" s="32"/>
      <c r="U103" s="1131"/>
      <c r="V103" s="32"/>
      <c r="W103" s="32">
        <v>145.93</v>
      </c>
      <c r="X103" s="141">
        <f t="shared" si="22"/>
        <v>-2.5509181969949868</v>
      </c>
      <c r="Y103" s="141">
        <f t="shared" si="30"/>
        <v>-9.3715066451372522</v>
      </c>
      <c r="Z103" s="141">
        <f t="shared" si="26"/>
        <v>-18.733641476861386</v>
      </c>
      <c r="AA103" s="29"/>
      <c r="AB103" s="29"/>
      <c r="AC103" s="141"/>
      <c r="AD103" s="141"/>
    </row>
    <row r="104" spans="1:30">
      <c r="A104" s="27"/>
      <c r="B104" s="1233">
        <f t="shared" si="15"/>
        <v>34820</v>
      </c>
      <c r="C104" s="28">
        <v>76.599999999999994</v>
      </c>
      <c r="D104" s="141">
        <f t="shared" si="16"/>
        <v>0.31430068098480207</v>
      </c>
      <c r="E104" s="141">
        <f t="shared" si="27"/>
        <v>-0.50655929341472994</v>
      </c>
      <c r="F104" s="141">
        <f t="shared" si="20"/>
        <v>0.14380964832004109</v>
      </c>
      <c r="G104" s="28"/>
      <c r="H104" s="28"/>
      <c r="I104" s="141"/>
      <c r="J104" s="141"/>
      <c r="K104" s="33">
        <v>99.76</v>
      </c>
      <c r="L104" s="141">
        <f t="shared" si="28"/>
        <v>0.10034115994381751</v>
      </c>
      <c r="M104" s="1193"/>
      <c r="N104" s="1193"/>
      <c r="O104" s="31">
        <v>62.2</v>
      </c>
      <c r="P104" s="141">
        <f t="shared" si="17"/>
        <v>-0.16051364365970197</v>
      </c>
      <c r="Q104" s="143">
        <f t="shared" si="29"/>
        <v>-0.47999999999999543</v>
      </c>
      <c r="R104" s="143">
        <f t="shared" si="21"/>
        <v>-0.47999999999999543</v>
      </c>
      <c r="S104" s="32"/>
      <c r="T104" s="32"/>
      <c r="U104" s="1131"/>
      <c r="V104" s="32"/>
      <c r="W104" s="32">
        <v>141.78</v>
      </c>
      <c r="X104" s="141">
        <f t="shared" si="22"/>
        <v>-2.8438292331940005</v>
      </c>
      <c r="Y104" s="141">
        <f t="shared" si="30"/>
        <v>-11.948826232766121</v>
      </c>
      <c r="Z104" s="141">
        <f t="shared" si="26"/>
        <v>-20.850778764026124</v>
      </c>
      <c r="AA104" s="29"/>
      <c r="AB104" s="29"/>
      <c r="AC104" s="141"/>
      <c r="AD104" s="141"/>
    </row>
    <row r="105" spans="1:30">
      <c r="A105" s="27"/>
      <c r="B105" s="1233">
        <f t="shared" si="15"/>
        <v>34851</v>
      </c>
      <c r="C105" s="28">
        <v>76.94</v>
      </c>
      <c r="D105" s="141">
        <f t="shared" si="16"/>
        <v>0.4438642297650176</v>
      </c>
      <c r="E105" s="141">
        <f t="shared" si="27"/>
        <v>-6.4943499155730819E-2</v>
      </c>
      <c r="F105" s="141">
        <f t="shared" si="20"/>
        <v>-0.12980269989616891</v>
      </c>
      <c r="G105" s="28"/>
      <c r="H105" s="28"/>
      <c r="I105" s="141"/>
      <c r="J105" s="141"/>
      <c r="K105" s="33">
        <v>99.7</v>
      </c>
      <c r="L105" s="141">
        <f t="shared" si="28"/>
        <v>-6.014434643143772E-2</v>
      </c>
      <c r="M105" s="1193"/>
      <c r="N105" s="1193"/>
      <c r="O105" s="31">
        <v>62</v>
      </c>
      <c r="P105" s="141">
        <f t="shared" si="17"/>
        <v>-0.32154340836013318</v>
      </c>
      <c r="Q105" s="143">
        <f t="shared" si="29"/>
        <v>-0.8</v>
      </c>
      <c r="R105" s="143">
        <f t="shared" si="21"/>
        <v>-1.1164274322169103</v>
      </c>
      <c r="S105" s="32"/>
      <c r="T105" s="32"/>
      <c r="U105" s="1131"/>
      <c r="V105" s="32"/>
      <c r="W105" s="32">
        <v>138.02000000000001</v>
      </c>
      <c r="X105" s="141">
        <f t="shared" si="22"/>
        <v>-2.6519960502186422</v>
      </c>
      <c r="Y105" s="141">
        <f t="shared" si="30"/>
        <v>-14.283939883244317</v>
      </c>
      <c r="Z105" s="141">
        <f t="shared" si="26"/>
        <v>-21.921140465011028</v>
      </c>
      <c r="AA105" s="29"/>
      <c r="AB105" s="29"/>
      <c r="AC105" s="141"/>
      <c r="AD105" s="141"/>
    </row>
    <row r="106" spans="1:30">
      <c r="A106" s="27"/>
      <c r="B106" s="1233">
        <f t="shared" si="15"/>
        <v>34881</v>
      </c>
      <c r="C106" s="28">
        <v>77.260000000000005</v>
      </c>
      <c r="D106" s="141">
        <f t="shared" si="16"/>
        <v>0.41590850012998098</v>
      </c>
      <c r="E106" s="141">
        <f t="shared" si="27"/>
        <v>0.35069489544097965</v>
      </c>
      <c r="F106" s="141">
        <f t="shared" si="20"/>
        <v>-0.18087855297157696</v>
      </c>
      <c r="G106" s="28"/>
      <c r="H106" s="28"/>
      <c r="I106" s="141"/>
      <c r="J106" s="141"/>
      <c r="K106" s="33">
        <v>97.94</v>
      </c>
      <c r="L106" s="141">
        <f t="shared" si="28"/>
        <v>-1.7652958876629943</v>
      </c>
      <c r="M106" s="1193"/>
      <c r="N106" s="1193"/>
      <c r="O106" s="31">
        <v>62</v>
      </c>
      <c r="P106" s="141">
        <f t="shared" si="17"/>
        <v>0</v>
      </c>
      <c r="Q106" s="143">
        <f t="shared" si="29"/>
        <v>-0.8</v>
      </c>
      <c r="R106" s="143">
        <f t="shared" si="21"/>
        <v>-0.8</v>
      </c>
      <c r="S106" s="32"/>
      <c r="T106" s="32"/>
      <c r="U106" s="1131"/>
      <c r="V106" s="32"/>
      <c r="W106" s="32">
        <v>134.57</v>
      </c>
      <c r="X106" s="141">
        <f t="shared" si="22"/>
        <v>-2.4996377336618005</v>
      </c>
      <c r="Y106" s="141">
        <f t="shared" si="30"/>
        <v>-16.426530865730975</v>
      </c>
      <c r="Z106" s="141">
        <f t="shared" si="26"/>
        <v>-23.422295567063109</v>
      </c>
      <c r="AA106" s="29"/>
      <c r="AB106" s="29"/>
      <c r="AC106" s="141"/>
      <c r="AD106" s="141"/>
    </row>
    <row r="107" spans="1:30">
      <c r="A107" s="27"/>
      <c r="B107" s="1233">
        <f t="shared" si="15"/>
        <v>34912</v>
      </c>
      <c r="C107" s="28">
        <v>77.47</v>
      </c>
      <c r="D107" s="141">
        <f t="shared" si="16"/>
        <v>0.27180947450167453</v>
      </c>
      <c r="E107" s="141">
        <f t="shared" si="27"/>
        <v>0.62345759189505645</v>
      </c>
      <c r="F107" s="141">
        <f t="shared" si="20"/>
        <v>-0.21895929933024436</v>
      </c>
      <c r="G107" s="28"/>
      <c r="H107" s="28"/>
      <c r="I107" s="141"/>
      <c r="J107" s="141"/>
      <c r="K107" s="33">
        <v>97.01</v>
      </c>
      <c r="L107" s="141">
        <f t="shared" si="28"/>
        <v>-0.94956095568714782</v>
      </c>
      <c r="M107" s="1193"/>
      <c r="N107" s="1193"/>
      <c r="O107" s="31">
        <v>61.9</v>
      </c>
      <c r="P107" s="141">
        <f t="shared" si="17"/>
        <v>-0.16129032258064746</v>
      </c>
      <c r="Q107" s="143">
        <f t="shared" si="29"/>
        <v>-0.9600000000000023</v>
      </c>
      <c r="R107" s="143">
        <f t="shared" si="21"/>
        <v>-1.2759170653907563</v>
      </c>
      <c r="S107" s="32"/>
      <c r="T107" s="32"/>
      <c r="U107" s="1131"/>
      <c r="V107" s="32"/>
      <c r="W107" s="32">
        <v>131.87</v>
      </c>
      <c r="X107" s="141">
        <f t="shared" si="22"/>
        <v>-2.0063907260161917</v>
      </c>
      <c r="Y107" s="141">
        <f t="shared" si="30"/>
        <v>-18.103341199850952</v>
      </c>
      <c r="Z107" s="141">
        <f t="shared" si="26"/>
        <v>-23.778972313739082</v>
      </c>
      <c r="AA107" s="29"/>
      <c r="AB107" s="29"/>
      <c r="AC107" s="141"/>
      <c r="AD107" s="141"/>
    </row>
    <row r="108" spans="1:30">
      <c r="A108" s="27"/>
      <c r="B108" s="1233">
        <f t="shared" si="15"/>
        <v>34943</v>
      </c>
      <c r="C108" s="28">
        <v>77.430000000000007</v>
      </c>
      <c r="D108" s="141">
        <f t="shared" si="16"/>
        <v>-5.163289015101593E-2</v>
      </c>
      <c r="E108" s="141">
        <f t="shared" si="27"/>
        <v>0.5715027925704792</v>
      </c>
      <c r="F108" s="141">
        <f t="shared" si="20"/>
        <v>-0.18048214515919347</v>
      </c>
      <c r="G108" s="28"/>
      <c r="H108" s="28"/>
      <c r="I108" s="141"/>
      <c r="J108" s="141"/>
      <c r="K108" s="33">
        <v>97.92</v>
      </c>
      <c r="L108" s="141">
        <f t="shared" si="28"/>
        <v>0.9380476239562896</v>
      </c>
      <c r="M108" s="1193"/>
      <c r="N108" s="1193"/>
      <c r="O108" s="31">
        <v>61.9</v>
      </c>
      <c r="P108" s="141">
        <f t="shared" si="17"/>
        <v>0</v>
      </c>
      <c r="Q108" s="143">
        <f t="shared" si="29"/>
        <v>-0.9600000000000023</v>
      </c>
      <c r="R108" s="143">
        <f t="shared" si="21"/>
        <v>-1.2759170653907563</v>
      </c>
      <c r="S108" s="32"/>
      <c r="T108" s="32"/>
      <c r="U108" s="1131"/>
      <c r="V108" s="32"/>
      <c r="W108" s="32">
        <v>129.47</v>
      </c>
      <c r="X108" s="141">
        <f t="shared" si="22"/>
        <v>-1.8199742170319295</v>
      </c>
      <c r="Y108" s="141">
        <f t="shared" si="30"/>
        <v>-19.593839274624276</v>
      </c>
      <c r="Z108" s="141">
        <f t="shared" si="26"/>
        <v>-24.608396902113778</v>
      </c>
      <c r="AA108" s="29"/>
      <c r="AB108" s="29"/>
      <c r="AC108" s="141"/>
      <c r="AD108" s="141"/>
    </row>
    <row r="109" spans="1:30">
      <c r="A109" s="27"/>
      <c r="B109" s="1233">
        <f t="shared" si="15"/>
        <v>34973</v>
      </c>
      <c r="C109" s="28">
        <v>77.260000000000005</v>
      </c>
      <c r="D109" s="141">
        <f t="shared" si="16"/>
        <v>-0.2195531447759288</v>
      </c>
      <c r="E109" s="141">
        <f t="shared" si="27"/>
        <v>0.35069489544097965</v>
      </c>
      <c r="F109" s="141">
        <f t="shared" si="20"/>
        <v>-0.30967741935483212</v>
      </c>
      <c r="G109" s="28"/>
      <c r="H109" s="28"/>
      <c r="I109" s="141"/>
      <c r="J109" s="141"/>
      <c r="K109" s="33">
        <v>97.71</v>
      </c>
      <c r="L109" s="141">
        <f t="shared" si="28"/>
        <v>-0.21446078431373361</v>
      </c>
      <c r="M109" s="1193"/>
      <c r="N109" s="1193"/>
      <c r="O109" s="31">
        <v>61.5</v>
      </c>
      <c r="P109" s="141">
        <f t="shared" si="17"/>
        <v>-0.64620355411954533</v>
      </c>
      <c r="Q109" s="143">
        <f t="shared" si="29"/>
        <v>-1.6</v>
      </c>
      <c r="R109" s="143">
        <f t="shared" si="21"/>
        <v>-1.9138755980861288</v>
      </c>
      <c r="S109" s="32"/>
      <c r="T109" s="32"/>
      <c r="U109" s="1131"/>
      <c r="V109" s="32"/>
      <c r="W109" s="32">
        <v>128.02000000000001</v>
      </c>
      <c r="X109" s="141">
        <f t="shared" si="22"/>
        <v>-1.119950567699072</v>
      </c>
      <c r="Y109" s="141">
        <f t="shared" si="30"/>
        <v>-20.494348528133148</v>
      </c>
      <c r="Z109" s="141">
        <f t="shared" si="26"/>
        <v>-24.041770499584658</v>
      </c>
      <c r="AA109" s="29"/>
      <c r="AB109" s="29"/>
      <c r="AC109" s="141"/>
      <c r="AD109" s="141"/>
    </row>
    <row r="110" spans="1:30">
      <c r="A110" s="27"/>
      <c r="B110" s="1233">
        <f t="shared" si="15"/>
        <v>35004</v>
      </c>
      <c r="C110" s="28">
        <v>76.95</v>
      </c>
      <c r="D110" s="141">
        <f t="shared" si="16"/>
        <v>-0.40124255759772487</v>
      </c>
      <c r="E110" s="141">
        <f t="shared" si="27"/>
        <v>-5.1954799324577271E-2</v>
      </c>
      <c r="F110" s="141">
        <f t="shared" si="20"/>
        <v>-0.36255341188657403</v>
      </c>
      <c r="G110" s="28"/>
      <c r="H110" s="28"/>
      <c r="I110" s="141"/>
      <c r="J110" s="141"/>
      <c r="K110" s="33">
        <v>97.69</v>
      </c>
      <c r="L110" s="141">
        <f t="shared" si="28"/>
        <v>-2.0468734008797486E-2</v>
      </c>
      <c r="M110" s="1193"/>
      <c r="N110" s="1193"/>
      <c r="O110" s="31">
        <v>61.3</v>
      </c>
      <c r="P110" s="141">
        <f t="shared" si="17"/>
        <v>-0.32520325203252498</v>
      </c>
      <c r="Q110" s="143">
        <f t="shared" si="29"/>
        <v>-1.9200000000000046</v>
      </c>
      <c r="R110" s="143">
        <f t="shared" si="21"/>
        <v>-1.9200000000000046</v>
      </c>
      <c r="S110" s="32"/>
      <c r="T110" s="32"/>
      <c r="U110" s="1131"/>
      <c r="V110" s="32"/>
      <c r="W110" s="32">
        <v>127.45</v>
      </c>
      <c r="X110" s="141">
        <f t="shared" si="22"/>
        <v>-0.4452429307920695</v>
      </c>
      <c r="Y110" s="141">
        <f t="shared" si="30"/>
        <v>-20.848341820891818</v>
      </c>
      <c r="Z110" s="141">
        <f t="shared" si="26"/>
        <v>-22.748211904473262</v>
      </c>
      <c r="AA110" s="29"/>
      <c r="AB110" s="29"/>
      <c r="AC110" s="141"/>
      <c r="AD110" s="141"/>
    </row>
    <row r="111" spans="1:30">
      <c r="A111" s="27" t="s">
        <v>1453</v>
      </c>
      <c r="B111" s="1233">
        <f t="shared" si="15"/>
        <v>35034</v>
      </c>
      <c r="C111" s="28">
        <v>76.680000000000007</v>
      </c>
      <c r="D111" s="141">
        <f t="shared" si="16"/>
        <v>-0.35087719298245096</v>
      </c>
      <c r="E111" s="141">
        <f t="shared" si="27"/>
        <v>-0.40264969476553847</v>
      </c>
      <c r="F111" s="141">
        <f t="shared" si="20"/>
        <v>-0.40264969476553847</v>
      </c>
      <c r="G111" s="28"/>
      <c r="H111" s="28"/>
      <c r="I111" s="141"/>
      <c r="J111" s="141"/>
      <c r="K111" s="33">
        <v>98.25</v>
      </c>
      <c r="L111" s="141">
        <f t="shared" si="28"/>
        <v>0.57324188760364647</v>
      </c>
      <c r="M111" s="1193"/>
      <c r="N111" s="1193"/>
      <c r="O111" s="31">
        <v>61.4</v>
      </c>
      <c r="P111" s="141">
        <f t="shared" si="17"/>
        <v>0.16313213703099744</v>
      </c>
      <c r="Q111" s="143">
        <f t="shared" si="29"/>
        <v>-1.7600000000000022</v>
      </c>
      <c r="R111" s="143">
        <f t="shared" si="21"/>
        <v>-1.7600000000000022</v>
      </c>
      <c r="S111" s="32"/>
      <c r="T111" s="32"/>
      <c r="U111" s="1131"/>
      <c r="V111" s="32"/>
      <c r="W111" s="32">
        <v>127.29</v>
      </c>
      <c r="X111" s="141">
        <f t="shared" si="22"/>
        <v>-0.12553942722636061</v>
      </c>
      <c r="Y111" s="141">
        <f t="shared" si="30"/>
        <v>-20.947708359210036</v>
      </c>
      <c r="Z111" s="141">
        <f t="shared" si="26"/>
        <v>-20.947708359210036</v>
      </c>
      <c r="AA111" s="29"/>
      <c r="AB111" s="29"/>
      <c r="AC111" s="141"/>
      <c r="AD111" s="141"/>
    </row>
    <row r="112" spans="1:30">
      <c r="A112" s="27"/>
      <c r="B112" s="1233">
        <f t="shared" si="15"/>
        <v>35065</v>
      </c>
      <c r="C112" s="28">
        <v>76.56</v>
      </c>
      <c r="D112" s="141">
        <f t="shared" si="16"/>
        <v>-0.15649452269171171</v>
      </c>
      <c r="E112" s="141">
        <f>(C112-C$111)/C$111*100</f>
        <v>-0.15649452269171171</v>
      </c>
      <c r="F112" s="141">
        <f t="shared" si="20"/>
        <v>-0.33845352772714254</v>
      </c>
      <c r="G112" s="28"/>
      <c r="H112" s="28"/>
      <c r="I112" s="141"/>
      <c r="J112" s="141"/>
      <c r="K112" s="33">
        <v>96.19</v>
      </c>
      <c r="L112" s="141">
        <f t="shared" si="28"/>
        <v>-2.0966921119592898</v>
      </c>
      <c r="M112" s="141">
        <f>(K112-K$111)/K$111*100</f>
        <v>-2.0966921119592898</v>
      </c>
      <c r="N112" s="141">
        <f>(K112-K100)/K100*100</f>
        <v>-3.8100000000000023</v>
      </c>
      <c r="O112" s="31">
        <v>61.3</v>
      </c>
      <c r="P112" s="141">
        <f t="shared" si="17"/>
        <v>-0.16286644951140297</v>
      </c>
      <c r="Q112" s="143">
        <f>(O112-O$111)/O$111*100</f>
        <v>-0.16286644951140297</v>
      </c>
      <c r="R112" s="143">
        <f t="shared" si="21"/>
        <v>-1.9200000000000046</v>
      </c>
      <c r="S112" s="32"/>
      <c r="T112" s="32"/>
      <c r="U112" s="1131"/>
      <c r="V112" s="32"/>
      <c r="W112" s="32">
        <v>127.06</v>
      </c>
      <c r="X112" s="141">
        <f t="shared" si="22"/>
        <v>-0.18068976353209518</v>
      </c>
      <c r="Y112" s="141">
        <f>(W112-W$111)/W$111*100</f>
        <v>-0.18068976353209518</v>
      </c>
      <c r="Z112" s="141">
        <f t="shared" si="26"/>
        <v>-19.6077190762417</v>
      </c>
      <c r="AA112" s="29"/>
      <c r="AB112" s="29"/>
      <c r="AC112" s="141"/>
      <c r="AD112" s="141"/>
    </row>
    <row r="113" spans="1:30">
      <c r="A113" s="27"/>
      <c r="B113" s="1233">
        <f t="shared" si="15"/>
        <v>35096</v>
      </c>
      <c r="C113" s="28">
        <v>76.44</v>
      </c>
      <c r="D113" s="141">
        <f t="shared" si="16"/>
        <v>-0.15673981191223163</v>
      </c>
      <c r="E113" s="141">
        <f t="shared" ref="E113:E123" si="31">(C113-C$111)/C$111*100</f>
        <v>-0.31298904538342343</v>
      </c>
      <c r="F113" s="141">
        <f t="shared" si="20"/>
        <v>-0.2609603340292313</v>
      </c>
      <c r="G113" s="28"/>
      <c r="H113" s="28"/>
      <c r="I113" s="141"/>
      <c r="J113" s="141"/>
      <c r="K113" s="33">
        <v>97.26</v>
      </c>
      <c r="L113" s="141">
        <f t="shared" si="28"/>
        <v>1.1123817444640893</v>
      </c>
      <c r="M113" s="141">
        <f t="shared" ref="M113:M123" si="32">(K113-K$111)/K$111*100</f>
        <v>-1.0076335877862543</v>
      </c>
      <c r="N113" s="141">
        <f t="shared" ref="N113:N117" si="33">(K113-K101)/K101*100</f>
        <v>-4.3093270365997594</v>
      </c>
      <c r="O113" s="31">
        <v>60.9</v>
      </c>
      <c r="P113" s="141">
        <f t="shared" si="17"/>
        <v>-0.65252854812397809</v>
      </c>
      <c r="Q113" s="143">
        <f t="shared" ref="Q113:Q123" si="34">(O113-O$111)/O$111*100</f>
        <v>-0.81433224755700329</v>
      </c>
      <c r="R113" s="143">
        <f t="shared" si="21"/>
        <v>-2.4038461538461542</v>
      </c>
      <c r="S113" s="32"/>
      <c r="T113" s="32"/>
      <c r="U113" s="1131"/>
      <c r="V113" s="32"/>
      <c r="W113" s="32">
        <v>127.21</v>
      </c>
      <c r="X113" s="141">
        <f t="shared" si="22"/>
        <v>0.11805446245867424</v>
      </c>
      <c r="Y113" s="141">
        <f t="shared" ref="Y113:Y123" si="35">(W113-W$111)/W$111*100</f>
        <v>-6.2848613402476633E-2</v>
      </c>
      <c r="Z113" s="141">
        <f t="shared" si="26"/>
        <v>-17.934326817624669</v>
      </c>
      <c r="AA113" s="29"/>
      <c r="AB113" s="29"/>
      <c r="AC113" s="141"/>
      <c r="AD113" s="141"/>
    </row>
    <row r="114" spans="1:30">
      <c r="A114" s="27"/>
      <c r="B114" s="1233">
        <f t="shared" si="15"/>
        <v>35125</v>
      </c>
      <c r="C114" s="28">
        <v>76.489999999999995</v>
      </c>
      <c r="D114" s="141">
        <f t="shared" si="16"/>
        <v>6.5410779696490257E-2</v>
      </c>
      <c r="E114" s="141">
        <f t="shared" si="31"/>
        <v>-0.24778299426188305</v>
      </c>
      <c r="F114" s="141">
        <f t="shared" si="20"/>
        <v>0.14401675831369395</v>
      </c>
      <c r="G114" s="28"/>
      <c r="H114" s="28"/>
      <c r="I114" s="141"/>
      <c r="J114" s="141"/>
      <c r="K114" s="33">
        <v>97.5</v>
      </c>
      <c r="L114" s="141">
        <f t="shared" si="28"/>
        <v>0.24676125848241298</v>
      </c>
      <c r="M114" s="141">
        <f t="shared" si="32"/>
        <v>-0.76335877862595414</v>
      </c>
      <c r="N114" s="141">
        <f t="shared" si="33"/>
        <v>-3.513112320633347</v>
      </c>
      <c r="O114" s="31">
        <v>60.8</v>
      </c>
      <c r="P114" s="141">
        <f t="shared" si="17"/>
        <v>-0.16420361247947687</v>
      </c>
      <c r="Q114" s="143">
        <f t="shared" si="34"/>
        <v>-0.97719869706840623</v>
      </c>
      <c r="R114" s="143">
        <f t="shared" si="21"/>
        <v>-2.5641025641025665</v>
      </c>
      <c r="S114" s="32"/>
      <c r="T114" s="32"/>
      <c r="U114" s="1131"/>
      <c r="V114" s="32"/>
      <c r="W114" s="32">
        <v>126.43</v>
      </c>
      <c r="X114" s="141">
        <f t="shared" si="22"/>
        <v>-0.61315934281895046</v>
      </c>
      <c r="Y114" s="141">
        <f t="shared" si="35"/>
        <v>-0.6756225940765177</v>
      </c>
      <c r="Z114" s="141">
        <f t="shared" si="26"/>
        <v>-15.572621035058425</v>
      </c>
      <c r="AA114" s="29"/>
      <c r="AB114" s="29"/>
      <c r="AC114" s="141"/>
      <c r="AD114" s="141"/>
    </row>
    <row r="115" spans="1:30">
      <c r="A115" s="27"/>
      <c r="B115" s="1233">
        <f t="shared" si="15"/>
        <v>35156</v>
      </c>
      <c r="C115" s="28">
        <v>76.84</v>
      </c>
      <c r="D115" s="141">
        <f t="shared" si="16"/>
        <v>0.45757615374559879</v>
      </c>
      <c r="E115" s="141">
        <f t="shared" si="31"/>
        <v>0.20865936358893658</v>
      </c>
      <c r="F115" s="141">
        <f t="shared" si="20"/>
        <v>0.6286013619696228</v>
      </c>
      <c r="G115" s="28"/>
      <c r="H115" s="28"/>
      <c r="I115" s="141"/>
      <c r="J115" s="141"/>
      <c r="K115" s="33">
        <v>96.25</v>
      </c>
      <c r="L115" s="141">
        <f t="shared" si="28"/>
        <v>-1.2820512820512819</v>
      </c>
      <c r="M115" s="141">
        <f t="shared" si="32"/>
        <v>-2.0356234096692112</v>
      </c>
      <c r="N115" s="141">
        <f t="shared" si="33"/>
        <v>-3.4216335540838818</v>
      </c>
      <c r="O115" s="31">
        <v>60.4</v>
      </c>
      <c r="P115" s="141">
        <f t="shared" si="17"/>
        <v>-0.65789473684210298</v>
      </c>
      <c r="Q115" s="143">
        <f t="shared" si="34"/>
        <v>-1.6286644951140066</v>
      </c>
      <c r="R115" s="143">
        <f t="shared" si="21"/>
        <v>-3.0497592295345082</v>
      </c>
      <c r="S115" s="32"/>
      <c r="T115" s="32"/>
      <c r="U115" s="1131"/>
      <c r="V115" s="32"/>
      <c r="W115" s="32">
        <v>126.47</v>
      </c>
      <c r="X115" s="141">
        <f t="shared" si="22"/>
        <v>3.1638060586879728E-2</v>
      </c>
      <c r="Y115" s="141">
        <f t="shared" si="35"/>
        <v>-0.64419828737529061</v>
      </c>
      <c r="Z115" s="141">
        <f t="shared" si="26"/>
        <v>-13.33516069348318</v>
      </c>
      <c r="AA115" s="29"/>
      <c r="AB115" s="29"/>
      <c r="AC115" s="141"/>
      <c r="AD115" s="141"/>
    </row>
    <row r="116" spans="1:30">
      <c r="A116" s="27"/>
      <c r="B116" s="1233">
        <f t="shared" si="15"/>
        <v>35186</v>
      </c>
      <c r="C116" s="28">
        <v>77.33</v>
      </c>
      <c r="D116" s="141">
        <f t="shared" si="16"/>
        <v>0.63768870380009746</v>
      </c>
      <c r="E116" s="141">
        <f t="shared" si="31"/>
        <v>0.8476786645800618</v>
      </c>
      <c r="F116" s="141">
        <f t="shared" si="20"/>
        <v>0.95300261096606265</v>
      </c>
      <c r="G116" s="28"/>
      <c r="H116" s="28"/>
      <c r="I116" s="141"/>
      <c r="J116" s="141"/>
      <c r="K116" s="33">
        <v>96.49</v>
      </c>
      <c r="L116" s="141">
        <f t="shared" si="28"/>
        <v>0.24935064935064405</v>
      </c>
      <c r="M116" s="141">
        <f t="shared" si="32"/>
        <v>-1.791348600508911</v>
      </c>
      <c r="N116" s="141">
        <f t="shared" si="33"/>
        <v>-3.2778668805132414</v>
      </c>
      <c r="O116" s="31">
        <v>60.4</v>
      </c>
      <c r="P116" s="141">
        <f t="shared" si="17"/>
        <v>0</v>
      </c>
      <c r="Q116" s="143">
        <f t="shared" si="34"/>
        <v>-1.6286644951140066</v>
      </c>
      <c r="R116" s="143">
        <f t="shared" si="21"/>
        <v>-2.8938906752411642</v>
      </c>
      <c r="S116" s="32"/>
      <c r="T116" s="32"/>
      <c r="U116" s="1131"/>
      <c r="V116" s="32"/>
      <c r="W116" s="32">
        <v>125.63</v>
      </c>
      <c r="X116" s="141">
        <f t="shared" si="22"/>
        <v>-0.66418913576342486</v>
      </c>
      <c r="Y116" s="141">
        <f t="shared" si="35"/>
        <v>-1.3041087281011947</v>
      </c>
      <c r="Z116" s="141">
        <f t="shared" si="26"/>
        <v>-11.390887290167869</v>
      </c>
      <c r="AA116" s="29"/>
      <c r="AB116" s="29"/>
      <c r="AC116" s="141"/>
      <c r="AD116" s="141"/>
    </row>
    <row r="117" spans="1:30">
      <c r="A117" s="27"/>
      <c r="B117" s="1233">
        <f t="shared" si="15"/>
        <v>35217</v>
      </c>
      <c r="C117" s="28">
        <v>77.78</v>
      </c>
      <c r="D117" s="141">
        <f t="shared" si="16"/>
        <v>0.58192163455321722</v>
      </c>
      <c r="E117" s="141">
        <f t="shared" si="31"/>
        <v>1.4345331246739623</v>
      </c>
      <c r="F117" s="141">
        <f t="shared" si="20"/>
        <v>1.0917598128411794</v>
      </c>
      <c r="G117" s="28"/>
      <c r="H117" s="28"/>
      <c r="I117" s="141"/>
      <c r="J117" s="141"/>
      <c r="K117" s="33">
        <v>96.69</v>
      </c>
      <c r="L117" s="141">
        <f t="shared" si="28"/>
        <v>0.20727536532283436</v>
      </c>
      <c r="M117" s="141">
        <f t="shared" si="32"/>
        <v>-1.5877862595419869</v>
      </c>
      <c r="N117" s="141">
        <f t="shared" si="33"/>
        <v>-3.0190571715145489</v>
      </c>
      <c r="O117" s="31">
        <v>60.4</v>
      </c>
      <c r="P117" s="141">
        <f t="shared" si="17"/>
        <v>0</v>
      </c>
      <c r="Q117" s="143">
        <f t="shared" si="34"/>
        <v>-1.6286644951140066</v>
      </c>
      <c r="R117" s="143">
        <f t="shared" si="21"/>
        <v>-2.5806451612903252</v>
      </c>
      <c r="S117" s="32"/>
      <c r="T117" s="32"/>
      <c r="U117" s="1131"/>
      <c r="V117" s="32"/>
      <c r="W117" s="32">
        <v>125.3</v>
      </c>
      <c r="X117" s="141">
        <f t="shared" si="22"/>
        <v>-0.26267611239353522</v>
      </c>
      <c r="Y117" s="141">
        <f t="shared" si="35"/>
        <v>-1.5633592583863689</v>
      </c>
      <c r="Z117" s="141">
        <f t="shared" si="26"/>
        <v>-9.2160556441095576</v>
      </c>
      <c r="AA117" s="29"/>
      <c r="AB117" s="29"/>
      <c r="AC117" s="141"/>
      <c r="AD117" s="141"/>
    </row>
    <row r="118" spans="1:30">
      <c r="A118" s="27"/>
      <c r="B118" s="1233">
        <f t="shared" si="15"/>
        <v>35247</v>
      </c>
      <c r="C118" s="28">
        <v>78.099999999999994</v>
      </c>
      <c r="D118" s="141">
        <f t="shared" si="16"/>
        <v>0.41141681666237229</v>
      </c>
      <c r="E118" s="141">
        <f t="shared" si="31"/>
        <v>1.8518518518518354</v>
      </c>
      <c r="F118" s="141">
        <f t="shared" si="20"/>
        <v>1.0872378980067166</v>
      </c>
      <c r="G118" s="28"/>
      <c r="H118" s="28"/>
      <c r="I118" s="141"/>
      <c r="J118" s="141"/>
      <c r="K118" s="33">
        <v>95.56</v>
      </c>
      <c r="L118" s="141">
        <f t="shared" si="28"/>
        <v>-1.1686834212431436</v>
      </c>
      <c r="M118" s="141">
        <f t="shared" si="32"/>
        <v>-2.7379134860050867</v>
      </c>
      <c r="N118" s="141">
        <f t="shared" ref="N118:N181" si="36">(K118-K106)/K106*100</f>
        <v>-2.4300592199305653</v>
      </c>
      <c r="O118" s="31">
        <v>60.4</v>
      </c>
      <c r="P118" s="141">
        <f t="shared" si="17"/>
        <v>0</v>
      </c>
      <c r="Q118" s="143">
        <f t="shared" si="34"/>
        <v>-1.6286644951140066</v>
      </c>
      <c r="R118" s="143">
        <f t="shared" si="21"/>
        <v>-2.5806451612903252</v>
      </c>
      <c r="S118" s="32"/>
      <c r="T118" s="32"/>
      <c r="U118" s="1131"/>
      <c r="V118" s="32"/>
      <c r="W118" s="32">
        <v>125.02</v>
      </c>
      <c r="X118" s="141">
        <f t="shared" si="22"/>
        <v>-0.22346368715083889</v>
      </c>
      <c r="Y118" s="141">
        <f t="shared" si="35"/>
        <v>-1.7833294052950037</v>
      </c>
      <c r="Z118" s="141">
        <f t="shared" si="26"/>
        <v>-7.0966783086869265</v>
      </c>
      <c r="AA118" s="29"/>
      <c r="AB118" s="29"/>
      <c r="AC118" s="141"/>
      <c r="AD118" s="141"/>
    </row>
    <row r="119" spans="1:30">
      <c r="A119" s="27"/>
      <c r="B119" s="1233">
        <f t="shared" si="15"/>
        <v>35278</v>
      </c>
      <c r="C119" s="28">
        <v>78.36</v>
      </c>
      <c r="D119" s="141">
        <f t="shared" si="16"/>
        <v>0.33290653008963528</v>
      </c>
      <c r="E119" s="141">
        <f t="shared" si="31"/>
        <v>2.1909233176838714</v>
      </c>
      <c r="F119" s="141">
        <f t="shared" si="20"/>
        <v>1.1488318058603337</v>
      </c>
      <c r="G119" s="28"/>
      <c r="H119" s="28"/>
      <c r="I119" s="141"/>
      <c r="J119" s="141"/>
      <c r="K119" s="33">
        <v>95.87</v>
      </c>
      <c r="L119" s="141">
        <f t="shared" si="28"/>
        <v>0.32440351611553186</v>
      </c>
      <c r="M119" s="141">
        <f t="shared" si="32"/>
        <v>-2.4223918575063568</v>
      </c>
      <c r="N119" s="141">
        <f t="shared" si="36"/>
        <v>-1.1751365838573347</v>
      </c>
      <c r="O119" s="31">
        <v>60.4</v>
      </c>
      <c r="P119" s="141">
        <f t="shared" si="17"/>
        <v>0</v>
      </c>
      <c r="Q119" s="143">
        <f t="shared" si="34"/>
        <v>-1.6286644951140066</v>
      </c>
      <c r="R119" s="143">
        <f t="shared" si="21"/>
        <v>-2.4232633279483036</v>
      </c>
      <c r="S119" s="32"/>
      <c r="T119" s="32"/>
      <c r="U119" s="1131"/>
      <c r="V119" s="32"/>
      <c r="W119" s="32">
        <v>125.43</v>
      </c>
      <c r="X119" s="141">
        <f t="shared" si="22"/>
        <v>0.32794752839546537</v>
      </c>
      <c r="Y119" s="141">
        <f t="shared" si="35"/>
        <v>-1.4612302616073527</v>
      </c>
      <c r="Z119" s="141">
        <f t="shared" si="26"/>
        <v>-4.883597482368998</v>
      </c>
      <c r="AA119" s="29"/>
      <c r="AB119" s="29"/>
      <c r="AC119" s="141"/>
      <c r="AD119" s="141"/>
    </row>
    <row r="120" spans="1:30">
      <c r="A120" s="27"/>
      <c r="B120" s="1233">
        <f t="shared" si="15"/>
        <v>35309</v>
      </c>
      <c r="C120" s="28">
        <v>78.37</v>
      </c>
      <c r="D120" s="141">
        <f t="shared" si="16"/>
        <v>1.2761613067898312E-2</v>
      </c>
      <c r="E120" s="141">
        <f t="shared" si="31"/>
        <v>2.203964527908187</v>
      </c>
      <c r="F120" s="141">
        <f t="shared" si="20"/>
        <v>1.2139997417021795</v>
      </c>
      <c r="G120" s="28"/>
      <c r="H120" s="28"/>
      <c r="I120" s="141"/>
      <c r="J120" s="141"/>
      <c r="K120" s="33">
        <v>96.84</v>
      </c>
      <c r="L120" s="141">
        <f t="shared" si="28"/>
        <v>1.0117867946177104</v>
      </c>
      <c r="M120" s="141">
        <f t="shared" si="32"/>
        <v>-1.4351145038167903</v>
      </c>
      <c r="N120" s="141">
        <f t="shared" si="36"/>
        <v>-1.1029411764705863</v>
      </c>
      <c r="O120" s="31">
        <v>60.4</v>
      </c>
      <c r="P120" s="141">
        <f t="shared" si="17"/>
        <v>0</v>
      </c>
      <c r="Q120" s="143">
        <f t="shared" si="34"/>
        <v>-1.6286644951140066</v>
      </c>
      <c r="R120" s="143">
        <f t="shared" si="21"/>
        <v>-2.4232633279483036</v>
      </c>
      <c r="S120" s="32"/>
      <c r="T120" s="32"/>
      <c r="U120" s="1131"/>
      <c r="V120" s="32"/>
      <c r="W120" s="32">
        <v>125.99</v>
      </c>
      <c r="X120" s="141">
        <f t="shared" si="22"/>
        <v>0.44646416327831306</v>
      </c>
      <c r="Y120" s="141">
        <f t="shared" si="35"/>
        <v>-1.0212899677900944</v>
      </c>
      <c r="Z120" s="141">
        <f t="shared" si="26"/>
        <v>-2.6878813624777971</v>
      </c>
      <c r="AA120" s="29"/>
      <c r="AB120" s="29"/>
      <c r="AC120" s="141"/>
      <c r="AD120" s="141"/>
    </row>
    <row r="121" spans="1:30">
      <c r="A121" s="27"/>
      <c r="B121" s="1233">
        <f t="shared" si="15"/>
        <v>35339</v>
      </c>
      <c r="C121" s="28">
        <v>78.36</v>
      </c>
      <c r="D121" s="141">
        <f t="shared" si="16"/>
        <v>-1.2759984688024899E-2</v>
      </c>
      <c r="E121" s="141">
        <f t="shared" si="31"/>
        <v>2.1909233176838714</v>
      </c>
      <c r="F121" s="141">
        <f t="shared" si="20"/>
        <v>1.4237639140564256</v>
      </c>
      <c r="G121" s="28"/>
      <c r="H121" s="28"/>
      <c r="I121" s="141"/>
      <c r="J121" s="141"/>
      <c r="K121" s="33">
        <v>97.08</v>
      </c>
      <c r="L121" s="141">
        <f t="shared" si="28"/>
        <v>0.24783147459726856</v>
      </c>
      <c r="M121" s="141">
        <f t="shared" si="32"/>
        <v>-1.1908396946564903</v>
      </c>
      <c r="N121" s="141">
        <f t="shared" si="36"/>
        <v>-0.64476512127724439</v>
      </c>
      <c r="O121" s="31">
        <v>60.4</v>
      </c>
      <c r="P121" s="141">
        <f t="shared" si="17"/>
        <v>0</v>
      </c>
      <c r="Q121" s="143">
        <f t="shared" si="34"/>
        <v>-1.6286644951140066</v>
      </c>
      <c r="R121" s="143">
        <f t="shared" si="21"/>
        <v>-1.788617886178864</v>
      </c>
      <c r="S121" s="32"/>
      <c r="T121" s="32"/>
      <c r="U121" s="1131"/>
      <c r="V121" s="32"/>
      <c r="W121" s="32">
        <v>125.69</v>
      </c>
      <c r="X121" s="141">
        <f t="shared" si="22"/>
        <v>-0.23811413604254081</v>
      </c>
      <c r="Y121" s="141">
        <f t="shared" si="35"/>
        <v>-1.2569722680493427</v>
      </c>
      <c r="Z121" s="141">
        <f t="shared" si="26"/>
        <v>-1.8200281206061648</v>
      </c>
      <c r="AA121" s="29"/>
      <c r="AB121" s="29"/>
      <c r="AC121" s="141"/>
      <c r="AD121" s="141"/>
    </row>
    <row r="122" spans="1:30">
      <c r="A122" s="27"/>
      <c r="B122" s="1233">
        <f t="shared" si="15"/>
        <v>35370</v>
      </c>
      <c r="C122" s="28">
        <v>78.23</v>
      </c>
      <c r="D122" s="141">
        <f t="shared" si="16"/>
        <v>-0.16590096988258737</v>
      </c>
      <c r="E122" s="141">
        <f t="shared" si="31"/>
        <v>2.0213875847678624</v>
      </c>
      <c r="F122" s="141">
        <f t="shared" si="20"/>
        <v>1.6634178037686826</v>
      </c>
      <c r="G122" s="28"/>
      <c r="H122" s="28"/>
      <c r="I122" s="141"/>
      <c r="J122" s="141"/>
      <c r="K122" s="33">
        <v>98.06</v>
      </c>
      <c r="L122" s="141">
        <f t="shared" si="28"/>
        <v>1.0094767202307418</v>
      </c>
      <c r="M122" s="141">
        <f t="shared" si="32"/>
        <v>-0.19338422391857274</v>
      </c>
      <c r="N122" s="141">
        <f t="shared" si="36"/>
        <v>0.37874910430955527</v>
      </c>
      <c r="O122" s="31">
        <v>60.7</v>
      </c>
      <c r="P122" s="141">
        <f t="shared" si="17"/>
        <v>0.49668874172186134</v>
      </c>
      <c r="Q122" s="143">
        <f t="shared" si="34"/>
        <v>-1.1400651465797975</v>
      </c>
      <c r="R122" s="143">
        <f t="shared" si="21"/>
        <v>-0.97879282218596131</v>
      </c>
      <c r="S122" s="32"/>
      <c r="T122" s="32"/>
      <c r="U122" s="1131"/>
      <c r="V122" s="32"/>
      <c r="W122" s="32">
        <v>125.34</v>
      </c>
      <c r="X122" s="141">
        <f t="shared" si="22"/>
        <v>-0.27846288487548282</v>
      </c>
      <c r="Y122" s="141">
        <f t="shared" si="35"/>
        <v>-1.5319349516851306</v>
      </c>
      <c r="Z122" s="141">
        <f t="shared" si="26"/>
        <v>-1.6555511965476652</v>
      </c>
      <c r="AA122" s="29"/>
      <c r="AB122" s="29"/>
      <c r="AC122" s="141"/>
      <c r="AD122" s="141"/>
    </row>
    <row r="123" spans="1:30">
      <c r="A123" s="27" t="s">
        <v>1454</v>
      </c>
      <c r="B123" s="1233">
        <f t="shared" si="15"/>
        <v>35400</v>
      </c>
      <c r="C123" s="28">
        <v>78.12</v>
      </c>
      <c r="D123" s="141">
        <f t="shared" si="16"/>
        <v>-0.1406110187907445</v>
      </c>
      <c r="E123" s="141">
        <f t="shared" si="31"/>
        <v>1.8779342723004664</v>
      </c>
      <c r="F123" s="141">
        <f t="shared" si="20"/>
        <v>1.8779342723004664</v>
      </c>
      <c r="G123" s="28"/>
      <c r="H123" s="28"/>
      <c r="I123" s="141"/>
      <c r="J123" s="141"/>
      <c r="K123" s="33">
        <v>98.36</v>
      </c>
      <c r="L123" s="141">
        <f t="shared" si="28"/>
        <v>0.30593514174994607</v>
      </c>
      <c r="M123" s="141">
        <f t="shared" si="32"/>
        <v>0.11195928753180605</v>
      </c>
      <c r="N123" s="141">
        <f t="shared" si="36"/>
        <v>0.11195928753180605</v>
      </c>
      <c r="O123" s="31">
        <v>60.7</v>
      </c>
      <c r="P123" s="141">
        <f t="shared" si="17"/>
        <v>0</v>
      </c>
      <c r="Q123" s="143">
        <f t="shared" si="34"/>
        <v>-1.1400651465797975</v>
      </c>
      <c r="R123" s="143">
        <f t="shared" si="21"/>
        <v>-1.1400651465797975</v>
      </c>
      <c r="S123" s="32"/>
      <c r="T123" s="32"/>
      <c r="U123" s="1131"/>
      <c r="V123" s="32"/>
      <c r="W123" s="32">
        <v>125.44</v>
      </c>
      <c r="X123" s="141">
        <f t="shared" si="22"/>
        <v>7.9782990266470649E-2</v>
      </c>
      <c r="Y123" s="141">
        <f t="shared" si="35"/>
        <v>-1.4533741849320516</v>
      </c>
      <c r="Z123" s="141">
        <f t="shared" si="26"/>
        <v>-1.4533741849320516</v>
      </c>
      <c r="AA123" s="29"/>
      <c r="AB123" s="29"/>
      <c r="AC123" s="141"/>
      <c r="AD123" s="141"/>
    </row>
    <row r="124" spans="1:30">
      <c r="A124" s="27"/>
      <c r="B124" s="1233">
        <f t="shared" si="15"/>
        <v>35431</v>
      </c>
      <c r="C124" s="28">
        <v>78.08</v>
      </c>
      <c r="D124" s="141">
        <f t="shared" si="16"/>
        <v>-5.1203277009736627E-2</v>
      </c>
      <c r="E124" s="141">
        <f>(C124-C$123)/C$123*100</f>
        <v>-5.1203277009736627E-2</v>
      </c>
      <c r="F124" s="141">
        <f t="shared" si="20"/>
        <v>1.9853709508881872</v>
      </c>
      <c r="G124" s="28"/>
      <c r="H124" s="28"/>
      <c r="I124" s="141"/>
      <c r="J124" s="141"/>
      <c r="K124" s="33">
        <v>98.6</v>
      </c>
      <c r="L124" s="141">
        <f t="shared" si="28"/>
        <v>0.24400162667750597</v>
      </c>
      <c r="M124" s="141">
        <f>(K124-K$123)/K$123*100</f>
        <v>0.24400162667750597</v>
      </c>
      <c r="N124" s="141">
        <f t="shared" si="36"/>
        <v>2.5054579478116192</v>
      </c>
      <c r="O124" s="31">
        <v>60.9</v>
      </c>
      <c r="P124" s="141">
        <f t="shared" si="17"/>
        <v>0.32948929159801604</v>
      </c>
      <c r="Q124" s="143">
        <f>(O124-O$123)/O$123*100</f>
        <v>0.32948929159801604</v>
      </c>
      <c r="R124" s="143">
        <f t="shared" si="21"/>
        <v>-0.65252854812397809</v>
      </c>
      <c r="S124" s="32"/>
      <c r="T124" s="32"/>
      <c r="U124" s="1131"/>
      <c r="V124" s="32"/>
      <c r="W124" s="32">
        <v>126.18</v>
      </c>
      <c r="X124" s="141">
        <f t="shared" si="22"/>
        <v>0.5899234693877623</v>
      </c>
      <c r="Y124" s="141">
        <f>(W124-W$123)/W$123*100</f>
        <v>0.5899234693877623</v>
      </c>
      <c r="Z124" s="141">
        <f t="shared" si="26"/>
        <v>-0.69258617975759129</v>
      </c>
      <c r="AA124" s="29"/>
      <c r="AB124" s="29"/>
      <c r="AC124" s="141"/>
      <c r="AD124" s="141"/>
    </row>
    <row r="125" spans="1:30">
      <c r="A125" s="27"/>
      <c r="B125" s="1233">
        <f t="shared" si="15"/>
        <v>35462</v>
      </c>
      <c r="C125" s="28">
        <v>77.98</v>
      </c>
      <c r="D125" s="141">
        <f t="shared" si="16"/>
        <v>-0.128073770491796</v>
      </c>
      <c r="E125" s="141">
        <f t="shared" ref="E125:E135" si="37">(C125-C$123)/C$123*100</f>
        <v>-0.1792114695340509</v>
      </c>
      <c r="F125" s="141">
        <f t="shared" si="20"/>
        <v>2.0146520146520226</v>
      </c>
      <c r="G125" s="28"/>
      <c r="H125" s="28"/>
      <c r="I125" s="141"/>
      <c r="J125" s="141"/>
      <c r="K125" s="33">
        <v>99.46</v>
      </c>
      <c r="L125" s="141">
        <f t="shared" si="28"/>
        <v>0.8722109533468555</v>
      </c>
      <c r="M125" s="141">
        <f t="shared" ref="M125:M135" si="38">(K125-K$123)/K$123*100</f>
        <v>1.1183407889385872</v>
      </c>
      <c r="N125" s="141">
        <f t="shared" si="36"/>
        <v>2.2619782027554889</v>
      </c>
      <c r="O125" s="31">
        <v>61.1</v>
      </c>
      <c r="P125" s="141">
        <f t="shared" si="17"/>
        <v>0.32840722495895375</v>
      </c>
      <c r="Q125" s="143">
        <f t="shared" ref="Q125:Q135" si="39">(O125-O$123)/O$123*100</f>
        <v>0.65897858319604374</v>
      </c>
      <c r="R125" s="143">
        <f t="shared" si="21"/>
        <v>0.32840722495895375</v>
      </c>
      <c r="S125" s="32"/>
      <c r="T125" s="32"/>
      <c r="U125" s="1131"/>
      <c r="V125" s="32"/>
      <c r="W125" s="32">
        <v>124.89</v>
      </c>
      <c r="X125" s="141">
        <f t="shared" si="22"/>
        <v>-1.0223490252020973</v>
      </c>
      <c r="Y125" s="141">
        <f t="shared" ref="Y125:Y135" si="40">(W125-W$123)/W$123*100</f>
        <v>-0.43845663265305895</v>
      </c>
      <c r="Z125" s="141">
        <f t="shared" si="26"/>
        <v>-1.8237559940256216</v>
      </c>
      <c r="AA125" s="29"/>
      <c r="AB125" s="29"/>
      <c r="AC125" s="141"/>
      <c r="AD125" s="141"/>
    </row>
    <row r="126" spans="1:30">
      <c r="A126" s="27"/>
      <c r="B126" s="1233">
        <f t="shared" si="15"/>
        <v>35490</v>
      </c>
      <c r="C126" s="28">
        <v>78.290000000000006</v>
      </c>
      <c r="D126" s="141">
        <f t="shared" si="16"/>
        <v>0.39753783021287803</v>
      </c>
      <c r="E126" s="141">
        <f t="shared" si="37"/>
        <v>0.21761392729134885</v>
      </c>
      <c r="F126" s="141">
        <f t="shared" si="20"/>
        <v>2.3532487906916089</v>
      </c>
      <c r="G126" s="28"/>
      <c r="H126" s="28"/>
      <c r="I126" s="141"/>
      <c r="J126" s="141"/>
      <c r="K126" s="33">
        <v>100.69</v>
      </c>
      <c r="L126" s="141">
        <f t="shared" si="28"/>
        <v>1.2366780615322783</v>
      </c>
      <c r="M126" s="141">
        <f t="shared" si="38"/>
        <v>2.3688491256608359</v>
      </c>
      <c r="N126" s="141">
        <f t="shared" si="36"/>
        <v>3.2717948717948699</v>
      </c>
      <c r="O126" s="31">
        <v>61.2</v>
      </c>
      <c r="P126" s="141">
        <f t="shared" si="17"/>
        <v>0.16366612111293194</v>
      </c>
      <c r="Q126" s="143">
        <f t="shared" si="39"/>
        <v>0.82372322899505768</v>
      </c>
      <c r="R126" s="143">
        <f t="shared" si="21"/>
        <v>0.65789473684211464</v>
      </c>
      <c r="S126" s="32"/>
      <c r="T126" s="32"/>
      <c r="U126" s="1131"/>
      <c r="V126" s="32"/>
      <c r="W126" s="32">
        <v>123.82</v>
      </c>
      <c r="X126" s="141">
        <f t="shared" si="22"/>
        <v>-0.85675394347025979</v>
      </c>
      <c r="Y126" s="141">
        <f t="shared" si="40"/>
        <v>-1.2914540816326567</v>
      </c>
      <c r="Z126" s="141">
        <f t="shared" si="26"/>
        <v>-2.0643834532943237</v>
      </c>
      <c r="AA126" s="29"/>
      <c r="AB126" s="29"/>
      <c r="AC126" s="141"/>
      <c r="AD126" s="141"/>
    </row>
    <row r="127" spans="1:30">
      <c r="A127" s="27"/>
      <c r="B127" s="1233">
        <f t="shared" si="15"/>
        <v>35521</v>
      </c>
      <c r="C127" s="28">
        <v>78.760000000000005</v>
      </c>
      <c r="D127" s="141">
        <f t="shared" si="16"/>
        <v>0.60033209860773895</v>
      </c>
      <c r="E127" s="141">
        <f t="shared" si="37"/>
        <v>0.81925243215565868</v>
      </c>
      <c r="F127" s="141">
        <f t="shared" si="20"/>
        <v>2.4986985944820428</v>
      </c>
      <c r="G127" s="28"/>
      <c r="H127" s="28"/>
      <c r="I127" s="141"/>
      <c r="J127" s="141"/>
      <c r="K127" s="33">
        <v>100.27</v>
      </c>
      <c r="L127" s="141">
        <f t="shared" si="28"/>
        <v>-0.41712185917171685</v>
      </c>
      <c r="M127" s="141">
        <f t="shared" si="38"/>
        <v>1.9418462789751896</v>
      </c>
      <c r="N127" s="141">
        <f t="shared" si="36"/>
        <v>4.1766233766233718</v>
      </c>
      <c r="O127" s="31">
        <v>61.3</v>
      </c>
      <c r="P127" s="141">
        <f t="shared" si="17"/>
        <v>0.16339869281044822</v>
      </c>
      <c r="Q127" s="143">
        <f t="shared" si="39"/>
        <v>0.98846787479405973</v>
      </c>
      <c r="R127" s="143">
        <f t="shared" si="21"/>
        <v>1.4900662251655605</v>
      </c>
      <c r="S127" s="32"/>
      <c r="T127" s="32"/>
      <c r="U127" s="1131"/>
      <c r="V127" s="32"/>
      <c r="W127" s="32">
        <v>122.64</v>
      </c>
      <c r="X127" s="141">
        <f t="shared" si="22"/>
        <v>-0.95299628492973076</v>
      </c>
      <c r="Y127" s="141">
        <f t="shared" si="40"/>
        <v>-2.232142857142855</v>
      </c>
      <c r="Z127" s="141">
        <f t="shared" si="26"/>
        <v>-3.0283861785403641</v>
      </c>
      <c r="AA127" s="29"/>
      <c r="AB127" s="29"/>
      <c r="AC127" s="141"/>
      <c r="AD127" s="141"/>
    </row>
    <row r="128" spans="1:30">
      <c r="A128" s="27"/>
      <c r="B128" s="1233">
        <f t="shared" si="15"/>
        <v>35551</v>
      </c>
      <c r="C128" s="28">
        <v>79.42</v>
      </c>
      <c r="D128" s="141">
        <f t="shared" si="16"/>
        <v>0.83798882681563813</v>
      </c>
      <c r="E128" s="141">
        <f t="shared" si="37"/>
        <v>1.6641065028161766</v>
      </c>
      <c r="F128" s="141">
        <f t="shared" si="20"/>
        <v>2.7027027027027071</v>
      </c>
      <c r="G128" s="28"/>
      <c r="H128" s="28"/>
      <c r="I128" s="141"/>
      <c r="J128" s="141"/>
      <c r="K128" s="33">
        <v>101.48</v>
      </c>
      <c r="L128" s="141">
        <f t="shared" si="28"/>
        <v>1.2067417971477092</v>
      </c>
      <c r="M128" s="141">
        <f t="shared" si="38"/>
        <v>3.17202114680765</v>
      </c>
      <c r="N128" s="141">
        <f t="shared" si="36"/>
        <v>5.1715203648046524</v>
      </c>
      <c r="O128" s="31">
        <v>61.4</v>
      </c>
      <c r="P128" s="141">
        <f t="shared" si="17"/>
        <v>0.16313213703099744</v>
      </c>
      <c r="Q128" s="143">
        <f t="shared" si="39"/>
        <v>1.1532125205930737</v>
      </c>
      <c r="R128" s="143">
        <f t="shared" si="21"/>
        <v>1.6556291390728477</v>
      </c>
      <c r="S128" s="32"/>
      <c r="T128" s="32"/>
      <c r="U128" s="1131"/>
      <c r="V128" s="32"/>
      <c r="W128" s="32">
        <v>122.32</v>
      </c>
      <c r="X128" s="141">
        <f t="shared" si="22"/>
        <v>-0.26092628832355463</v>
      </c>
      <c r="Y128" s="141">
        <f t="shared" si="40"/>
        <v>-2.4872448979591875</v>
      </c>
      <c r="Z128" s="141">
        <f t="shared" si="26"/>
        <v>-2.6347210061291109</v>
      </c>
      <c r="AA128" s="29"/>
      <c r="AB128" s="29"/>
      <c r="AC128" s="141"/>
      <c r="AD128" s="141"/>
    </row>
    <row r="129" spans="1:30">
      <c r="A129" s="27"/>
      <c r="B129" s="1233">
        <f t="shared" si="15"/>
        <v>35582</v>
      </c>
      <c r="C129" s="28">
        <v>80.25</v>
      </c>
      <c r="D129" s="141">
        <f t="shared" si="16"/>
        <v>1.0450768068496579</v>
      </c>
      <c r="E129" s="141">
        <f t="shared" si="37"/>
        <v>2.7265745007680429</v>
      </c>
      <c r="F129" s="141">
        <f t="shared" si="20"/>
        <v>3.1756235536127524</v>
      </c>
      <c r="G129" s="28"/>
      <c r="H129" s="28"/>
      <c r="I129" s="141"/>
      <c r="J129" s="141"/>
      <c r="K129" s="33">
        <v>102.25</v>
      </c>
      <c r="L129" s="141">
        <f t="shared" si="28"/>
        <v>0.75877020102482862</v>
      </c>
      <c r="M129" s="141">
        <f t="shared" si="38"/>
        <v>3.9548596990646612</v>
      </c>
      <c r="N129" s="141">
        <f t="shared" si="36"/>
        <v>5.7503361257627494</v>
      </c>
      <c r="O129" s="31">
        <v>61.4</v>
      </c>
      <c r="P129" s="141">
        <f t="shared" si="17"/>
        <v>0</v>
      </c>
      <c r="Q129" s="143">
        <f t="shared" si="39"/>
        <v>1.1532125205930737</v>
      </c>
      <c r="R129" s="143">
        <f t="shared" si="21"/>
        <v>1.6556291390728477</v>
      </c>
      <c r="S129" s="32"/>
      <c r="T129" s="32"/>
      <c r="U129" s="1131"/>
      <c r="V129" s="32"/>
      <c r="W129" s="32">
        <v>121.01</v>
      </c>
      <c r="X129" s="141">
        <f t="shared" si="22"/>
        <v>-1.0709614126880218</v>
      </c>
      <c r="Y129" s="141">
        <f t="shared" si="40"/>
        <v>-3.5315688775510146</v>
      </c>
      <c r="Z129" s="141">
        <f t="shared" si="26"/>
        <v>-3.4237829209896189</v>
      </c>
      <c r="AA129" s="29"/>
      <c r="AB129" s="29"/>
      <c r="AC129" s="141"/>
      <c r="AD129" s="141"/>
    </row>
    <row r="130" spans="1:30">
      <c r="A130" s="27"/>
      <c r="B130" s="1233">
        <f t="shared" si="15"/>
        <v>35612</v>
      </c>
      <c r="C130" s="28">
        <v>80.86</v>
      </c>
      <c r="D130" s="141">
        <f t="shared" si="16"/>
        <v>0.76012461059189962</v>
      </c>
      <c r="E130" s="141">
        <f t="shared" si="37"/>
        <v>3.5074244751664043</v>
      </c>
      <c r="F130" s="141">
        <f t="shared" si="20"/>
        <v>3.5339308578745268</v>
      </c>
      <c r="G130" s="28"/>
      <c r="H130" s="28"/>
      <c r="I130" s="141"/>
      <c r="J130" s="141"/>
      <c r="K130" s="33">
        <v>102.47</v>
      </c>
      <c r="L130" s="141">
        <f t="shared" si="28"/>
        <v>0.21515892420537786</v>
      </c>
      <c r="M130" s="141">
        <f t="shared" si="38"/>
        <v>4.1785278568523783</v>
      </c>
      <c r="N130" s="141">
        <f t="shared" si="36"/>
        <v>7.2310590205106706</v>
      </c>
      <c r="O130" s="31">
        <v>61.5</v>
      </c>
      <c r="P130" s="141">
        <f t="shared" si="17"/>
        <v>0.16286644951140297</v>
      </c>
      <c r="Q130" s="143">
        <f t="shared" si="39"/>
        <v>1.3179571663920875</v>
      </c>
      <c r="R130" s="143">
        <f t="shared" si="21"/>
        <v>1.8211920529801349</v>
      </c>
      <c r="S130" s="32"/>
      <c r="T130" s="32"/>
      <c r="U130" s="1131"/>
      <c r="V130" s="32"/>
      <c r="W130" s="32">
        <v>120.4</v>
      </c>
      <c r="X130" s="141">
        <f t="shared" si="22"/>
        <v>-0.50409057102718735</v>
      </c>
      <c r="Y130" s="141">
        <f t="shared" si="40"/>
        <v>-4.017857142857137</v>
      </c>
      <c r="Z130" s="141">
        <f t="shared" si="26"/>
        <v>-3.6954087346024558</v>
      </c>
      <c r="AA130" s="29"/>
      <c r="AB130" s="29"/>
      <c r="AC130" s="141"/>
      <c r="AD130" s="141"/>
    </row>
    <row r="131" spans="1:30">
      <c r="A131" s="27"/>
      <c r="B131" s="1233">
        <f t="shared" si="15"/>
        <v>35643</v>
      </c>
      <c r="C131" s="28">
        <v>81.41</v>
      </c>
      <c r="D131" s="141">
        <f t="shared" si="16"/>
        <v>0.68018797922334551</v>
      </c>
      <c r="E131" s="141">
        <f t="shared" si="37"/>
        <v>4.2114695340501687</v>
      </c>
      <c r="F131" s="141">
        <f t="shared" si="20"/>
        <v>3.8922919857069895</v>
      </c>
      <c r="G131" s="28"/>
      <c r="H131" s="28"/>
      <c r="I131" s="141"/>
      <c r="J131" s="141"/>
      <c r="K131" s="33">
        <v>103.71</v>
      </c>
      <c r="L131" s="141">
        <f t="shared" si="28"/>
        <v>1.2101102761783886</v>
      </c>
      <c r="M131" s="141">
        <f t="shared" si="38"/>
        <v>5.4392029280195144</v>
      </c>
      <c r="N131" s="141">
        <f t="shared" si="36"/>
        <v>8.177740690518398</v>
      </c>
      <c r="O131" s="31">
        <v>61.5</v>
      </c>
      <c r="P131" s="141">
        <f t="shared" si="17"/>
        <v>0</v>
      </c>
      <c r="Q131" s="143">
        <f t="shared" si="39"/>
        <v>1.3179571663920875</v>
      </c>
      <c r="R131" s="143">
        <f t="shared" si="21"/>
        <v>1.8211920529801349</v>
      </c>
      <c r="S131" s="32"/>
      <c r="T131" s="32"/>
      <c r="U131" s="1131"/>
      <c r="V131" s="32"/>
      <c r="W131" s="32">
        <v>120.36</v>
      </c>
      <c r="X131" s="141">
        <f t="shared" si="22"/>
        <v>-3.3222591362131439E-2</v>
      </c>
      <c r="Y131" s="141">
        <f t="shared" si="40"/>
        <v>-4.0497448979591821</v>
      </c>
      <c r="Z131" s="141">
        <f t="shared" si="26"/>
        <v>-4.0420951925376762</v>
      </c>
      <c r="AA131" s="29"/>
      <c r="AB131" s="29"/>
      <c r="AC131" s="141"/>
      <c r="AD131" s="141"/>
    </row>
    <row r="132" spans="1:30">
      <c r="A132" s="27"/>
      <c r="B132" s="1233">
        <f t="shared" si="15"/>
        <v>35674</v>
      </c>
      <c r="C132" s="28">
        <v>81.569999999999993</v>
      </c>
      <c r="D132" s="141">
        <f t="shared" si="16"/>
        <v>0.19653605208204963</v>
      </c>
      <c r="E132" s="141">
        <f t="shared" si="37"/>
        <v>4.4162826420890786</v>
      </c>
      <c r="F132" s="141">
        <f t="shared" si="20"/>
        <v>4.0831951001658648</v>
      </c>
      <c r="G132" s="28"/>
      <c r="H132" s="28"/>
      <c r="I132" s="141"/>
      <c r="J132" s="141"/>
      <c r="K132" s="33">
        <v>104.24</v>
      </c>
      <c r="L132" s="141">
        <f t="shared" si="28"/>
        <v>0.51104040111850468</v>
      </c>
      <c r="M132" s="141">
        <f t="shared" si="38"/>
        <v>5.9780398535990198</v>
      </c>
      <c r="N132" s="141">
        <f t="shared" si="36"/>
        <v>7.6414704667492686</v>
      </c>
      <c r="O132" s="31">
        <v>61.5</v>
      </c>
      <c r="P132" s="141">
        <f t="shared" si="17"/>
        <v>0</v>
      </c>
      <c r="Q132" s="143">
        <f t="shared" si="39"/>
        <v>1.3179571663920875</v>
      </c>
      <c r="R132" s="143">
        <f t="shared" si="21"/>
        <v>1.8211920529801349</v>
      </c>
      <c r="S132" s="32"/>
      <c r="T132" s="32"/>
      <c r="U132" s="1131"/>
      <c r="V132" s="32"/>
      <c r="W132" s="32">
        <v>121.12</v>
      </c>
      <c r="X132" s="141">
        <f t="shared" si="22"/>
        <v>0.63143901628448418</v>
      </c>
      <c r="Y132" s="141">
        <f t="shared" si="40"/>
        <v>-3.4438775510204032</v>
      </c>
      <c r="Z132" s="141">
        <f t="shared" si="26"/>
        <v>-3.8653861417572744</v>
      </c>
      <c r="AA132" s="29"/>
      <c r="AB132" s="29"/>
      <c r="AC132" s="141"/>
      <c r="AD132" s="141"/>
    </row>
    <row r="133" spans="1:30">
      <c r="A133" s="27"/>
      <c r="B133" s="1233">
        <f t="shared" ref="B133:B196" si="41">DATE(YEAR(B132),MONTH(B132)+1,1)</f>
        <v>35704</v>
      </c>
      <c r="C133" s="28">
        <v>81.83</v>
      </c>
      <c r="D133" s="141">
        <f t="shared" ref="D133:D196" si="42">(C133-C132)/C132*100</f>
        <v>0.31874463650852658</v>
      </c>
      <c r="E133" s="141">
        <f t="shared" si="37"/>
        <v>4.7491039426523214</v>
      </c>
      <c r="F133" s="141">
        <f t="shared" si="20"/>
        <v>4.4282797345584468</v>
      </c>
      <c r="G133" s="28"/>
      <c r="H133" s="28"/>
      <c r="I133" s="141"/>
      <c r="J133" s="141"/>
      <c r="K133" s="33">
        <v>105.52</v>
      </c>
      <c r="L133" s="141">
        <f t="shared" si="28"/>
        <v>1.2279355333844986</v>
      </c>
      <c r="M133" s="141">
        <f t="shared" si="38"/>
        <v>7.2793818625457476</v>
      </c>
      <c r="N133" s="141">
        <f t="shared" si="36"/>
        <v>8.6938607334157361</v>
      </c>
      <c r="O133" s="31">
        <v>61.4</v>
      </c>
      <c r="P133" s="141">
        <f t="shared" ref="P133:P196" si="43">(O133-O132)/O132*100</f>
        <v>-0.16260162601626249</v>
      </c>
      <c r="Q133" s="143">
        <f t="shared" si="39"/>
        <v>1.1532125205930737</v>
      </c>
      <c r="R133" s="143">
        <f t="shared" si="21"/>
        <v>1.6556291390728477</v>
      </c>
      <c r="S133" s="32"/>
      <c r="T133" s="32"/>
      <c r="U133" s="1131"/>
      <c r="V133" s="32"/>
      <c r="W133" s="32">
        <v>119.69</v>
      </c>
      <c r="X133" s="141">
        <f t="shared" si="22"/>
        <v>-1.1806472919418813</v>
      </c>
      <c r="Y133" s="141">
        <f t="shared" si="40"/>
        <v>-4.5838647959183669</v>
      </c>
      <c r="Z133" s="141">
        <f t="shared" si="26"/>
        <v>-4.7736494550083535</v>
      </c>
      <c r="AA133" s="29"/>
      <c r="AB133" s="29"/>
      <c r="AC133" s="141"/>
      <c r="AD133" s="141"/>
    </row>
    <row r="134" spans="1:30">
      <c r="A134" s="27"/>
      <c r="B134" s="1233">
        <f t="shared" si="41"/>
        <v>35735</v>
      </c>
      <c r="C134" s="28">
        <v>81.98</v>
      </c>
      <c r="D134" s="141">
        <f t="shared" si="42"/>
        <v>0.18330685567640925</v>
      </c>
      <c r="E134" s="141">
        <f t="shared" si="37"/>
        <v>4.9411162314388104</v>
      </c>
      <c r="F134" s="141">
        <f t="shared" si="20"/>
        <v>4.793557458775406</v>
      </c>
      <c r="G134" s="28"/>
      <c r="H134" s="28"/>
      <c r="I134" s="141"/>
      <c r="J134" s="141"/>
      <c r="K134" s="33">
        <v>106.11</v>
      </c>
      <c r="L134" s="141">
        <f t="shared" si="28"/>
        <v>0.55913570887035957</v>
      </c>
      <c r="M134" s="141">
        <f t="shared" si="38"/>
        <v>7.879219194794632</v>
      </c>
      <c r="N134" s="141">
        <f t="shared" si="36"/>
        <v>8.2092596369569613</v>
      </c>
      <c r="O134" s="31">
        <v>61.8</v>
      </c>
      <c r="P134" s="141">
        <f t="shared" si="43"/>
        <v>0.65146579804560034</v>
      </c>
      <c r="Q134" s="143">
        <f t="shared" si="39"/>
        <v>1.8121911037891174</v>
      </c>
      <c r="R134" s="143">
        <f t="shared" si="21"/>
        <v>1.8121911037891174</v>
      </c>
      <c r="S134" s="32"/>
      <c r="T134" s="32"/>
      <c r="U134" s="1131"/>
      <c r="V134" s="32"/>
      <c r="W134" s="32">
        <v>118.19</v>
      </c>
      <c r="X134" s="141">
        <f t="shared" si="22"/>
        <v>-1.2532375302865737</v>
      </c>
      <c r="Y134" s="141">
        <f t="shared" si="40"/>
        <v>-5.7796556122448983</v>
      </c>
      <c r="Z134" s="141">
        <f t="shared" si="26"/>
        <v>-5.7044838040529804</v>
      </c>
      <c r="AA134" s="29"/>
      <c r="AB134" s="29"/>
      <c r="AC134" s="141"/>
      <c r="AD134" s="141"/>
    </row>
    <row r="135" spans="1:30">
      <c r="A135" s="27" t="s">
        <v>1455</v>
      </c>
      <c r="B135" s="1233">
        <f t="shared" si="41"/>
        <v>35765</v>
      </c>
      <c r="C135" s="28">
        <v>82.31</v>
      </c>
      <c r="D135" s="141">
        <f t="shared" si="42"/>
        <v>0.40253720419614325</v>
      </c>
      <c r="E135" s="141">
        <f t="shared" si="37"/>
        <v>5.3635432667690699</v>
      </c>
      <c r="F135" s="141">
        <f t="shared" si="20"/>
        <v>5.3635432667690699</v>
      </c>
      <c r="G135" s="28"/>
      <c r="H135" s="28"/>
      <c r="I135" s="141"/>
      <c r="J135" s="141"/>
      <c r="K135" s="33">
        <v>106.81</v>
      </c>
      <c r="L135" s="141">
        <f t="shared" si="28"/>
        <v>0.65969277165206186</v>
      </c>
      <c r="M135" s="141">
        <f t="shared" si="38"/>
        <v>8.5908906059373766</v>
      </c>
      <c r="N135" s="141">
        <f t="shared" si="36"/>
        <v>8.5908906059373766</v>
      </c>
      <c r="O135" s="31">
        <v>61.9</v>
      </c>
      <c r="P135" s="141">
        <f t="shared" si="43"/>
        <v>0.16181229773463013</v>
      </c>
      <c r="Q135" s="143">
        <f t="shared" si="39"/>
        <v>1.9769357495881312</v>
      </c>
      <c r="R135" s="143">
        <f t="shared" si="21"/>
        <v>1.9769357495881312</v>
      </c>
      <c r="S135" s="32"/>
      <c r="T135" s="32"/>
      <c r="U135" s="1131"/>
      <c r="V135" s="32"/>
      <c r="W135" s="32">
        <v>115.93</v>
      </c>
      <c r="X135" s="141">
        <f t="shared" si="22"/>
        <v>-1.9121753109400044</v>
      </c>
      <c r="Y135" s="141">
        <f t="shared" si="40"/>
        <v>-7.5813137755101971</v>
      </c>
      <c r="Z135" s="141">
        <f t="shared" si="26"/>
        <v>-7.5813137755101971</v>
      </c>
      <c r="AA135" s="29"/>
      <c r="AB135" s="29"/>
      <c r="AC135" s="141"/>
      <c r="AD135" s="141"/>
    </row>
    <row r="136" spans="1:30">
      <c r="A136" s="27"/>
      <c r="B136" s="1233">
        <f t="shared" si="41"/>
        <v>35796</v>
      </c>
      <c r="C136" s="28">
        <v>82.7</v>
      </c>
      <c r="D136" s="141">
        <f t="shared" si="42"/>
        <v>0.47381849107034452</v>
      </c>
      <c r="E136" s="141">
        <f>(C136-C$135)/C$135*100</f>
        <v>0.47381849107034452</v>
      </c>
      <c r="F136" s="141">
        <f t="shared" si="20"/>
        <v>5.9170081967213175</v>
      </c>
      <c r="G136" s="28"/>
      <c r="H136" s="28"/>
      <c r="I136" s="141"/>
      <c r="J136" s="141"/>
      <c r="K136" s="33">
        <v>107.22</v>
      </c>
      <c r="L136" s="141">
        <f t="shared" si="28"/>
        <v>0.3838591892144898</v>
      </c>
      <c r="M136" s="141">
        <f>(K136-K$135)/K$135*100</f>
        <v>0.3838591892144898</v>
      </c>
      <c r="N136" s="141">
        <f t="shared" si="36"/>
        <v>8.742393509127794</v>
      </c>
      <c r="O136" s="31">
        <v>62</v>
      </c>
      <c r="P136" s="141">
        <f t="shared" si="43"/>
        <v>0.16155088852988922</v>
      </c>
      <c r="Q136" s="143">
        <f>(O136-O$135)/O$135*100</f>
        <v>0.16155088852988922</v>
      </c>
      <c r="R136" s="143">
        <f t="shared" si="21"/>
        <v>1.8062397372742223</v>
      </c>
      <c r="S136" s="32"/>
      <c r="T136" s="32"/>
      <c r="U136" s="1131"/>
      <c r="V136" s="32"/>
      <c r="W136" s="32">
        <v>114.65</v>
      </c>
      <c r="X136" s="141">
        <f t="shared" si="22"/>
        <v>-1.104114551884759</v>
      </c>
      <c r="Y136" s="141">
        <f>(W136-W$135)/W$135*100</f>
        <v>-1.104114551884759</v>
      </c>
      <c r="Z136" s="141">
        <f t="shared" si="26"/>
        <v>-9.137739736883816</v>
      </c>
      <c r="AA136" s="29"/>
      <c r="AB136" s="29"/>
      <c r="AC136" s="141"/>
      <c r="AD136" s="141"/>
    </row>
    <row r="137" spans="1:30">
      <c r="A137" s="27"/>
      <c r="B137" s="1233">
        <f t="shared" si="41"/>
        <v>35827</v>
      </c>
      <c r="C137" s="28">
        <v>83.13</v>
      </c>
      <c r="D137" s="141">
        <f t="shared" si="42"/>
        <v>0.51995163240627884</v>
      </c>
      <c r="E137" s="141">
        <f t="shared" ref="E137:E147" si="44">(C137-C$135)/C$135*100</f>
        <v>0.99623375045558638</v>
      </c>
      <c r="F137" s="141">
        <f t="shared" si="20"/>
        <v>6.6042575019235592</v>
      </c>
      <c r="G137" s="28"/>
      <c r="H137" s="28"/>
      <c r="I137" s="141"/>
      <c r="J137" s="141"/>
      <c r="K137" s="33">
        <v>108.15</v>
      </c>
      <c r="L137" s="141">
        <f t="shared" si="28"/>
        <v>0.86737548964746014</v>
      </c>
      <c r="M137" s="141">
        <f t="shared" ref="M137:M147" si="45">(K137-K$135)/K$135*100</f>
        <v>1.2545641793839559</v>
      </c>
      <c r="N137" s="141">
        <f t="shared" si="36"/>
        <v>8.7371807761914457</v>
      </c>
      <c r="O137" s="31">
        <v>62.1</v>
      </c>
      <c r="P137" s="141">
        <f t="shared" si="43"/>
        <v>0.16129032258064746</v>
      </c>
      <c r="Q137" s="143">
        <f t="shared" ref="Q137:Q147" si="46">(O137-O$135)/O$135*100</f>
        <v>0.32310177705977844</v>
      </c>
      <c r="R137" s="143">
        <f t="shared" si="21"/>
        <v>1.6366612111292964</v>
      </c>
      <c r="S137" s="32"/>
      <c r="T137" s="32"/>
      <c r="U137" s="1131"/>
      <c r="V137" s="32"/>
      <c r="W137" s="32">
        <v>113.52</v>
      </c>
      <c r="X137" s="141">
        <f t="shared" si="22"/>
        <v>-0.98560837331008244</v>
      </c>
      <c r="Y137" s="141">
        <f t="shared" ref="Y137:Y147" si="47">(W137-W$135)/W$135*100</f>
        <v>-2.0788406797205301</v>
      </c>
      <c r="Z137" s="141">
        <f t="shared" si="26"/>
        <v>-9.1040115301465327</v>
      </c>
      <c r="AA137" s="29"/>
      <c r="AB137" s="29"/>
      <c r="AC137" s="141"/>
      <c r="AD137" s="141"/>
    </row>
    <row r="138" spans="1:30">
      <c r="A138" s="27"/>
      <c r="B138" s="1233">
        <f t="shared" si="41"/>
        <v>35855</v>
      </c>
      <c r="C138" s="28">
        <v>83.87</v>
      </c>
      <c r="D138" s="141">
        <f t="shared" si="42"/>
        <v>0.89017201972814763</v>
      </c>
      <c r="E138" s="141">
        <f t="shared" si="44"/>
        <v>1.8952739642813781</v>
      </c>
      <c r="F138" s="141">
        <f t="shared" si="20"/>
        <v>7.127347043045086</v>
      </c>
      <c r="G138" s="28"/>
      <c r="H138" s="28"/>
      <c r="I138" s="141"/>
      <c r="J138" s="141"/>
      <c r="K138" s="33">
        <v>108.64</v>
      </c>
      <c r="L138" s="141">
        <f t="shared" si="28"/>
        <v>0.45307443365695316</v>
      </c>
      <c r="M138" s="141">
        <f t="shared" si="45"/>
        <v>1.713322722591516</v>
      </c>
      <c r="N138" s="141">
        <f t="shared" si="36"/>
        <v>7.8955209057503266</v>
      </c>
      <c r="O138" s="31">
        <v>62.2</v>
      </c>
      <c r="P138" s="141">
        <f t="shared" si="43"/>
        <v>0.16103059581320678</v>
      </c>
      <c r="Q138" s="143">
        <f t="shared" si="46"/>
        <v>0.48465266558966769</v>
      </c>
      <c r="R138" s="143">
        <f t="shared" si="21"/>
        <v>1.6339869281045754</v>
      </c>
      <c r="S138" s="32"/>
      <c r="T138" s="32"/>
      <c r="U138" s="1131"/>
      <c r="V138" s="32"/>
      <c r="W138" s="32">
        <v>112.66</v>
      </c>
      <c r="X138" s="141">
        <f t="shared" si="22"/>
        <v>-0.75757575757575712</v>
      </c>
      <c r="Y138" s="141">
        <f t="shared" si="47"/>
        <v>-2.8206676442681013</v>
      </c>
      <c r="Z138" s="141">
        <f t="shared" si="26"/>
        <v>-9.013083508318525</v>
      </c>
      <c r="AA138" s="29"/>
      <c r="AB138" s="29"/>
      <c r="AC138" s="141"/>
      <c r="AD138" s="141"/>
    </row>
    <row r="139" spans="1:30">
      <c r="A139" s="27"/>
      <c r="B139" s="1233">
        <f t="shared" si="41"/>
        <v>35886</v>
      </c>
      <c r="C139" s="28">
        <v>84.69</v>
      </c>
      <c r="D139" s="141">
        <f t="shared" si="42"/>
        <v>0.97770358888755604</v>
      </c>
      <c r="E139" s="141">
        <f t="shared" si="44"/>
        <v>2.8915077147369646</v>
      </c>
      <c r="F139" s="141">
        <f t="shared" si="20"/>
        <v>7.529202640934475</v>
      </c>
      <c r="G139" s="28"/>
      <c r="H139" s="28"/>
      <c r="I139" s="141"/>
      <c r="J139" s="141"/>
      <c r="K139" s="33">
        <v>108.96</v>
      </c>
      <c r="L139" s="141">
        <f t="shared" si="28"/>
        <v>0.29455081001472122</v>
      </c>
      <c r="M139" s="141">
        <f t="shared" si="45"/>
        <v>2.0129201385637967</v>
      </c>
      <c r="N139" s="141">
        <f t="shared" si="36"/>
        <v>8.6666001795153065</v>
      </c>
      <c r="O139" s="31">
        <v>62.2</v>
      </c>
      <c r="P139" s="141">
        <f t="shared" si="43"/>
        <v>0</v>
      </c>
      <c r="Q139" s="143">
        <f t="shared" si="46"/>
        <v>0.48465266558966769</v>
      </c>
      <c r="R139" s="143">
        <f t="shared" si="21"/>
        <v>1.4681892332789654</v>
      </c>
      <c r="S139" s="32"/>
      <c r="T139" s="32"/>
      <c r="U139" s="1131"/>
      <c r="V139" s="32"/>
      <c r="W139" s="32">
        <v>111.67</v>
      </c>
      <c r="X139" s="141">
        <f t="shared" si="22"/>
        <v>-0.87875022190661722</v>
      </c>
      <c r="Y139" s="141">
        <f t="shared" si="47"/>
        <v>-3.6746312429914649</v>
      </c>
      <c r="Z139" s="141">
        <f t="shared" si="26"/>
        <v>-8.9448793215916496</v>
      </c>
      <c r="AA139" s="29"/>
      <c r="AB139" s="29"/>
      <c r="AC139" s="141"/>
      <c r="AD139" s="141"/>
    </row>
    <row r="140" spans="1:30">
      <c r="A140" s="27"/>
      <c r="B140" s="1233">
        <f t="shared" si="41"/>
        <v>35916</v>
      </c>
      <c r="C140" s="28">
        <v>85.77</v>
      </c>
      <c r="D140" s="141">
        <f t="shared" si="42"/>
        <v>1.2752391073326228</v>
      </c>
      <c r="E140" s="141">
        <f t="shared" si="44"/>
        <v>4.2036204592394526</v>
      </c>
      <c r="F140" s="141">
        <f t="shared" si="20"/>
        <v>7.9954671367413672</v>
      </c>
      <c r="G140" s="28"/>
      <c r="H140" s="28"/>
      <c r="I140" s="141"/>
      <c r="J140" s="141"/>
      <c r="K140" s="33">
        <v>109.82</v>
      </c>
      <c r="L140" s="141">
        <f t="shared" si="28"/>
        <v>0.78928046989720957</v>
      </c>
      <c r="M140" s="141">
        <f t="shared" si="45"/>
        <v>2.8180881939893183</v>
      </c>
      <c r="N140" s="141">
        <f t="shared" si="36"/>
        <v>8.2183681513598632</v>
      </c>
      <c r="O140" s="31">
        <v>62.3</v>
      </c>
      <c r="P140" s="141">
        <f t="shared" si="43"/>
        <v>0.16077170418005515</v>
      </c>
      <c r="Q140" s="143">
        <f t="shared" si="46"/>
        <v>0.64620355411954533</v>
      </c>
      <c r="R140" s="143">
        <f t="shared" si="21"/>
        <v>1.4657980456026036</v>
      </c>
      <c r="S140" s="32"/>
      <c r="T140" s="32"/>
      <c r="U140" s="1131"/>
      <c r="V140" s="32"/>
      <c r="W140" s="32">
        <v>110.95</v>
      </c>
      <c r="X140" s="141">
        <f t="shared" si="22"/>
        <v>-0.64475687292916528</v>
      </c>
      <c r="Y140" s="141">
        <f t="shared" si="47"/>
        <v>-4.2956956784266396</v>
      </c>
      <c r="Z140" s="141">
        <f t="shared" si="26"/>
        <v>-9.2952910398953499</v>
      </c>
      <c r="AA140" s="29"/>
      <c r="AB140" s="29"/>
      <c r="AC140" s="141"/>
      <c r="AD140" s="141"/>
    </row>
    <row r="141" spans="1:30">
      <c r="A141" s="27"/>
      <c r="B141" s="1233">
        <f t="shared" si="41"/>
        <v>35947</v>
      </c>
      <c r="C141" s="28">
        <v>87.03</v>
      </c>
      <c r="D141" s="141">
        <f t="shared" si="42"/>
        <v>1.4690451206715696</v>
      </c>
      <c r="E141" s="141">
        <f t="shared" si="44"/>
        <v>5.7344186611590313</v>
      </c>
      <c r="F141" s="141">
        <f t="shared" si="20"/>
        <v>8.4485981308411233</v>
      </c>
      <c r="G141" s="28"/>
      <c r="H141" s="28"/>
      <c r="I141" s="141"/>
      <c r="J141" s="141"/>
      <c r="K141" s="33">
        <v>109.97</v>
      </c>
      <c r="L141" s="141">
        <f t="shared" si="28"/>
        <v>0.13658714259698204</v>
      </c>
      <c r="M141" s="141">
        <f t="shared" si="45"/>
        <v>2.9585244827263333</v>
      </c>
      <c r="N141" s="141">
        <f t="shared" si="36"/>
        <v>7.5501222493887523</v>
      </c>
      <c r="O141" s="31">
        <v>62.4</v>
      </c>
      <c r="P141" s="141">
        <f t="shared" si="43"/>
        <v>0.16051364365971338</v>
      </c>
      <c r="Q141" s="143">
        <f t="shared" si="46"/>
        <v>0.80775444264943452</v>
      </c>
      <c r="R141" s="143">
        <f t="shared" si="21"/>
        <v>1.6286644951140066</v>
      </c>
      <c r="S141" s="32"/>
      <c r="T141" s="32"/>
      <c r="U141" s="1131"/>
      <c r="V141" s="32"/>
      <c r="W141" s="32">
        <v>110.1</v>
      </c>
      <c r="X141" s="141">
        <f t="shared" si="22"/>
        <v>-0.76611086074809243</v>
      </c>
      <c r="Y141" s="141">
        <f t="shared" si="47"/>
        <v>-5.028896748037619</v>
      </c>
      <c r="Z141" s="141">
        <f t="shared" si="26"/>
        <v>-9.0157838195190561</v>
      </c>
      <c r="AA141" s="29"/>
      <c r="AB141" s="29"/>
      <c r="AC141" s="141"/>
      <c r="AD141" s="141"/>
    </row>
    <row r="142" spans="1:30">
      <c r="A142" s="27"/>
      <c r="B142" s="1233">
        <f t="shared" si="41"/>
        <v>35977</v>
      </c>
      <c r="C142" s="28">
        <v>88.14</v>
      </c>
      <c r="D142" s="141">
        <f t="shared" si="42"/>
        <v>1.2754222681833844</v>
      </c>
      <c r="E142" s="141">
        <f t="shared" si="44"/>
        <v>7.0829789818977016</v>
      </c>
      <c r="F142" s="141">
        <f t="shared" si="20"/>
        <v>9.0032154340836037</v>
      </c>
      <c r="G142" s="28"/>
      <c r="H142" s="28"/>
      <c r="I142" s="141"/>
      <c r="J142" s="141"/>
      <c r="K142" s="33">
        <v>110.38</v>
      </c>
      <c r="L142" s="141">
        <f t="shared" si="28"/>
        <v>0.37282895335091082</v>
      </c>
      <c r="M142" s="141">
        <f t="shared" si="45"/>
        <v>3.3423836719408233</v>
      </c>
      <c r="N142" s="141">
        <f t="shared" si="36"/>
        <v>7.7193324875573301</v>
      </c>
      <c r="O142" s="31">
        <v>62.5</v>
      </c>
      <c r="P142" s="141">
        <f t="shared" si="43"/>
        <v>0.16025641025641252</v>
      </c>
      <c r="Q142" s="143">
        <f t="shared" si="46"/>
        <v>0.96930533117932394</v>
      </c>
      <c r="R142" s="143">
        <f t="shared" si="21"/>
        <v>1.6260162601626018</v>
      </c>
      <c r="S142" s="32"/>
      <c r="T142" s="32"/>
      <c r="U142" s="1131"/>
      <c r="V142" s="32"/>
      <c r="W142" s="32">
        <v>109.68</v>
      </c>
      <c r="X142" s="141">
        <f t="shared" si="22"/>
        <v>-0.38147138964576527</v>
      </c>
      <c r="Y142" s="141">
        <f t="shared" si="47"/>
        <v>-5.3911843353747946</v>
      </c>
      <c r="Z142" s="141">
        <f t="shared" si="26"/>
        <v>-8.9036544850498327</v>
      </c>
      <c r="AA142" s="29"/>
      <c r="AB142" s="29"/>
      <c r="AC142" s="141"/>
      <c r="AD142" s="141"/>
    </row>
    <row r="143" spans="1:30">
      <c r="A143" s="27"/>
      <c r="B143" s="1233">
        <f t="shared" si="41"/>
        <v>36008</v>
      </c>
      <c r="C143" s="28">
        <v>89.01</v>
      </c>
      <c r="D143" s="141">
        <f t="shared" si="42"/>
        <v>0.98706603131382409</v>
      </c>
      <c r="E143" s="141">
        <f t="shared" si="44"/>
        <v>8.1399586927469354</v>
      </c>
      <c r="F143" s="141">
        <f t="shared" si="20"/>
        <v>9.3354624738975662</v>
      </c>
      <c r="G143" s="28"/>
      <c r="H143" s="28"/>
      <c r="I143" s="141"/>
      <c r="J143" s="141"/>
      <c r="K143" s="33">
        <v>110.83</v>
      </c>
      <c r="L143" s="141">
        <f t="shared" si="28"/>
        <v>0.40768255118681185</v>
      </c>
      <c r="M143" s="141">
        <f t="shared" si="45"/>
        <v>3.7636925381518549</v>
      </c>
      <c r="N143" s="141">
        <f t="shared" si="36"/>
        <v>6.865297464082543</v>
      </c>
      <c r="O143" s="31">
        <v>62.4</v>
      </c>
      <c r="P143" s="141">
        <f t="shared" si="43"/>
        <v>-0.16000000000000228</v>
      </c>
      <c r="Q143" s="143">
        <f t="shared" si="46"/>
        <v>0.80775444264943452</v>
      </c>
      <c r="R143" s="143">
        <f t="shared" si="21"/>
        <v>1.4634146341463392</v>
      </c>
      <c r="S143" s="32"/>
      <c r="T143" s="32"/>
      <c r="U143" s="1131"/>
      <c r="V143" s="32"/>
      <c r="W143" s="32">
        <v>107.59</v>
      </c>
      <c r="X143" s="141">
        <f t="shared" si="22"/>
        <v>-1.9055433989788504</v>
      </c>
      <c r="Y143" s="141">
        <f t="shared" si="47"/>
        <v>-7.1939963771241286</v>
      </c>
      <c r="Z143" s="141">
        <f t="shared" si="26"/>
        <v>-10.60983715520106</v>
      </c>
      <c r="AA143" s="29"/>
      <c r="AB143" s="29"/>
      <c r="AC143" s="141"/>
      <c r="AD143" s="141"/>
    </row>
    <row r="144" spans="1:30">
      <c r="A144" s="27"/>
      <c r="B144" s="1233">
        <f t="shared" si="41"/>
        <v>36039</v>
      </c>
      <c r="C144" s="28">
        <v>89.58</v>
      </c>
      <c r="D144" s="141">
        <f t="shared" si="42"/>
        <v>0.64037748567575903</v>
      </c>
      <c r="E144" s="141">
        <f t="shared" si="44"/>
        <v>8.8324626412343523</v>
      </c>
      <c r="F144" s="141">
        <f t="shared" si="20"/>
        <v>9.8197866862817289</v>
      </c>
      <c r="G144" s="28"/>
      <c r="H144" s="28"/>
      <c r="I144" s="141"/>
      <c r="J144" s="141"/>
      <c r="K144" s="33">
        <v>111.23</v>
      </c>
      <c r="L144" s="141">
        <f t="shared" si="28"/>
        <v>0.36091311016873201</v>
      </c>
      <c r="M144" s="141">
        <f t="shared" si="45"/>
        <v>4.1381893081172194</v>
      </c>
      <c r="N144" s="141">
        <f t="shared" si="36"/>
        <v>6.705679201841912</v>
      </c>
      <c r="O144" s="31">
        <v>62.4</v>
      </c>
      <c r="P144" s="141">
        <f t="shared" si="43"/>
        <v>0</v>
      </c>
      <c r="Q144" s="143">
        <f t="shared" si="46"/>
        <v>0.80775444264943452</v>
      </c>
      <c r="R144" s="143">
        <f t="shared" si="21"/>
        <v>1.4634146341463392</v>
      </c>
      <c r="S144" s="32"/>
      <c r="T144" s="32"/>
      <c r="U144" s="1131"/>
      <c r="V144" s="32"/>
      <c r="W144" s="32">
        <v>107.24</v>
      </c>
      <c r="X144" s="141">
        <f t="shared" si="22"/>
        <v>-0.32530904359141977</v>
      </c>
      <c r="Y144" s="141">
        <f t="shared" si="47"/>
        <v>-7.4959026999051259</v>
      </c>
      <c r="Z144" s="141">
        <f t="shared" si="26"/>
        <v>-11.459709379128146</v>
      </c>
      <c r="AA144" s="29"/>
      <c r="AB144" s="29"/>
      <c r="AC144" s="141"/>
      <c r="AD144" s="141"/>
    </row>
    <row r="145" spans="1:30">
      <c r="A145" s="27"/>
      <c r="B145" s="1233">
        <f t="shared" si="41"/>
        <v>36069</v>
      </c>
      <c r="C145" s="28">
        <v>89.8</v>
      </c>
      <c r="D145" s="141">
        <f t="shared" si="42"/>
        <v>0.24559053360124899</v>
      </c>
      <c r="E145" s="141">
        <f t="shared" si="44"/>
        <v>9.0997448669663399</v>
      </c>
      <c r="F145" s="141">
        <f t="shared" ref="F145:F208" si="48">(C145-C133)/C133*100</f>
        <v>9.7397042649395065</v>
      </c>
      <c r="G145" s="28"/>
      <c r="H145" s="28"/>
      <c r="I145" s="141"/>
      <c r="J145" s="141"/>
      <c r="K145" s="33">
        <v>111.74</v>
      </c>
      <c r="L145" s="141">
        <f t="shared" si="28"/>
        <v>0.45850939494739806</v>
      </c>
      <c r="M145" s="141">
        <f t="shared" si="45"/>
        <v>4.6156726898230431</v>
      </c>
      <c r="N145" s="141">
        <f t="shared" si="36"/>
        <v>5.8946171341925693</v>
      </c>
      <c r="O145" s="31">
        <v>62.5</v>
      </c>
      <c r="P145" s="141">
        <f t="shared" si="43"/>
        <v>0.16025641025641252</v>
      </c>
      <c r="Q145" s="143">
        <f t="shared" si="46"/>
        <v>0.96930533117932394</v>
      </c>
      <c r="R145" s="143">
        <f t="shared" ref="R145:R208" si="49">(O145-O133)/O133*100</f>
        <v>1.7915309446254093</v>
      </c>
      <c r="S145" s="32"/>
      <c r="T145" s="32"/>
      <c r="U145" s="1131"/>
      <c r="V145" s="32"/>
      <c r="W145" s="32">
        <v>107.29</v>
      </c>
      <c r="X145" s="141">
        <f t="shared" si="22"/>
        <v>4.6624393882890129E-2</v>
      </c>
      <c r="Y145" s="141">
        <f t="shared" si="47"/>
        <v>-7.452773225222117</v>
      </c>
      <c r="Z145" s="141">
        <f t="shared" si="26"/>
        <v>-10.360096917035669</v>
      </c>
      <c r="AA145" s="29"/>
      <c r="AB145" s="29"/>
      <c r="AC145" s="141"/>
      <c r="AD145" s="141"/>
    </row>
    <row r="146" spans="1:30">
      <c r="A146" s="27"/>
      <c r="B146" s="1233">
        <f t="shared" si="41"/>
        <v>36100</v>
      </c>
      <c r="C146" s="28">
        <v>89.76</v>
      </c>
      <c r="D146" s="141">
        <f t="shared" si="42"/>
        <v>-4.4543429844089134E-2</v>
      </c>
      <c r="E146" s="141">
        <f t="shared" si="44"/>
        <v>9.0511480986514439</v>
      </c>
      <c r="F146" s="141">
        <f t="shared" si="48"/>
        <v>9.4901195413515502</v>
      </c>
      <c r="G146" s="28"/>
      <c r="H146" s="28"/>
      <c r="I146" s="141"/>
      <c r="J146" s="141"/>
      <c r="K146" s="33">
        <v>111.67</v>
      </c>
      <c r="L146" s="141">
        <f t="shared" si="28"/>
        <v>-6.2645426883831373E-2</v>
      </c>
      <c r="M146" s="141">
        <f t="shared" si="45"/>
        <v>4.5501357550791122</v>
      </c>
      <c r="N146" s="141">
        <f t="shared" si="36"/>
        <v>5.2398454434077868</v>
      </c>
      <c r="O146" s="31">
        <v>62.5</v>
      </c>
      <c r="P146" s="141">
        <f t="shared" si="43"/>
        <v>0</v>
      </c>
      <c r="Q146" s="143">
        <f t="shared" si="46"/>
        <v>0.96930533117932394</v>
      </c>
      <c r="R146" s="143">
        <f t="shared" si="49"/>
        <v>1.1326860841423994</v>
      </c>
      <c r="S146" s="32"/>
      <c r="T146" s="32"/>
      <c r="U146" s="1131"/>
      <c r="V146" s="32"/>
      <c r="W146" s="32">
        <v>107.6</v>
      </c>
      <c r="X146" s="141">
        <f t="shared" ref="X146:X209" si="50">(W146-W145)/W145*100</f>
        <v>0.28893652716934293</v>
      </c>
      <c r="Y146" s="141">
        <f t="shared" si="47"/>
        <v>-7.1853704821875377</v>
      </c>
      <c r="Z146" s="141">
        <f t="shared" si="26"/>
        <v>-8.9601489127675809</v>
      </c>
      <c r="AA146" s="29"/>
      <c r="AB146" s="29"/>
      <c r="AC146" s="141"/>
      <c r="AD146" s="141"/>
    </row>
    <row r="147" spans="1:30">
      <c r="A147" s="27" t="s">
        <v>1456</v>
      </c>
      <c r="B147" s="1233">
        <f t="shared" si="41"/>
        <v>36130</v>
      </c>
      <c r="C147" s="28">
        <v>89.82</v>
      </c>
      <c r="D147" s="141">
        <f t="shared" si="42"/>
        <v>6.6844919786082951E-2</v>
      </c>
      <c r="E147" s="141">
        <f t="shared" si="44"/>
        <v>9.1240432511237888</v>
      </c>
      <c r="F147" s="141">
        <f t="shared" si="48"/>
        <v>9.1240432511237888</v>
      </c>
      <c r="G147" s="28"/>
      <c r="H147" s="28"/>
      <c r="I147" s="141"/>
      <c r="J147" s="141"/>
      <c r="K147" s="33">
        <v>112.51</v>
      </c>
      <c r="L147" s="141">
        <f t="shared" si="28"/>
        <v>0.75221635175069701</v>
      </c>
      <c r="M147" s="141">
        <f t="shared" si="45"/>
        <v>5.336578972006369</v>
      </c>
      <c r="N147" s="141">
        <f t="shared" si="36"/>
        <v>5.336578972006369</v>
      </c>
      <c r="O147" s="31">
        <v>62.5</v>
      </c>
      <c r="P147" s="141">
        <f t="shared" si="43"/>
        <v>0</v>
      </c>
      <c r="Q147" s="143">
        <f t="shared" si="46"/>
        <v>0.96930533117932394</v>
      </c>
      <c r="R147" s="143">
        <f t="shared" si="49"/>
        <v>0.96930533117932394</v>
      </c>
      <c r="S147" s="32"/>
      <c r="T147" s="32"/>
      <c r="U147" s="1131"/>
      <c r="V147" s="32"/>
      <c r="W147" s="32">
        <v>106.86</v>
      </c>
      <c r="X147" s="141">
        <f t="shared" si="50"/>
        <v>-0.68773234200743016</v>
      </c>
      <c r="Y147" s="141">
        <f t="shared" si="47"/>
        <v>-7.8236867074959084</v>
      </c>
      <c r="Z147" s="141">
        <f t="shared" si="26"/>
        <v>-7.8236867074959084</v>
      </c>
      <c r="AA147" s="29"/>
      <c r="AB147" s="29"/>
      <c r="AC147" s="141"/>
      <c r="AD147" s="141"/>
    </row>
    <row r="148" spans="1:30">
      <c r="A148" s="27"/>
      <c r="B148" s="1233">
        <f t="shared" si="41"/>
        <v>36161</v>
      </c>
      <c r="C148" s="28">
        <v>90.06</v>
      </c>
      <c r="D148" s="141">
        <f t="shared" si="42"/>
        <v>0.26720106880428535</v>
      </c>
      <c r="E148" s="141">
        <f>(C148-C$147)/C$147*100</f>
        <v>0.26720106880428535</v>
      </c>
      <c r="F148" s="141">
        <f t="shared" si="48"/>
        <v>8.8996372430471578</v>
      </c>
      <c r="G148" s="28"/>
      <c r="H148" s="28"/>
      <c r="I148" s="141"/>
      <c r="J148" s="141"/>
      <c r="K148" s="33">
        <v>112.64</v>
      </c>
      <c r="L148" s="141">
        <f t="shared" si="28"/>
        <v>0.11554528486356364</v>
      </c>
      <c r="M148" s="141">
        <f>(K148-K$147)/K$147*100</f>
        <v>0.11554528486356364</v>
      </c>
      <c r="N148" s="141">
        <f t="shared" si="36"/>
        <v>5.0550270471926897</v>
      </c>
      <c r="O148" s="31">
        <v>62.5</v>
      </c>
      <c r="P148" s="141">
        <f t="shared" si="43"/>
        <v>0</v>
      </c>
      <c r="Q148" s="143">
        <f>(O148-O$147)/O$147*100</f>
        <v>0</v>
      </c>
      <c r="R148" s="143">
        <f t="shared" si="49"/>
        <v>0.80645161290322576</v>
      </c>
      <c r="S148" s="32"/>
      <c r="T148" s="32"/>
      <c r="U148" s="1131"/>
      <c r="V148" s="32"/>
      <c r="W148" s="32">
        <v>105.42</v>
      </c>
      <c r="X148" s="141">
        <f t="shared" si="50"/>
        <v>-1.3475575519371119</v>
      </c>
      <c r="Y148" s="141">
        <f>(W148-W$147)/W$147*100</f>
        <v>-1.3475575519371119</v>
      </c>
      <c r="Z148" s="141">
        <f t="shared" si="26"/>
        <v>-8.050588748364591</v>
      </c>
      <c r="AA148" s="29"/>
      <c r="AB148" s="29"/>
      <c r="AC148" s="141"/>
      <c r="AD148" s="141"/>
    </row>
    <row r="149" spans="1:30">
      <c r="A149" s="27"/>
      <c r="B149" s="1233">
        <f t="shared" si="41"/>
        <v>36192</v>
      </c>
      <c r="C149" s="28">
        <v>90.48</v>
      </c>
      <c r="D149" s="141">
        <f t="shared" si="42"/>
        <v>0.46635576282478536</v>
      </c>
      <c r="E149" s="141">
        <f t="shared" ref="E149:E159" si="51">(C149-C$147)/C$147*100</f>
        <v>0.73480293921176887</v>
      </c>
      <c r="F149" s="141">
        <f t="shared" si="48"/>
        <v>8.8415734391916381</v>
      </c>
      <c r="G149" s="28"/>
      <c r="H149" s="28"/>
      <c r="I149" s="141"/>
      <c r="J149" s="141"/>
      <c r="K149" s="33">
        <v>113.15</v>
      </c>
      <c r="L149" s="141">
        <f t="shared" si="28"/>
        <v>0.45276988636364091</v>
      </c>
      <c r="M149" s="141">
        <f t="shared" ref="M149:M159" si="52">(K149-K$147)/K$147*100</f>
        <v>0.56883832548217983</v>
      </c>
      <c r="N149" s="141">
        <f t="shared" si="36"/>
        <v>4.6232085067036524</v>
      </c>
      <c r="O149" s="31">
        <v>62.7</v>
      </c>
      <c r="P149" s="141">
        <f t="shared" si="43"/>
        <v>0.32000000000000456</v>
      </c>
      <c r="Q149" s="143">
        <f t="shared" ref="Q149:Q159" si="53">(O149-O$147)/O$147*100</f>
        <v>0.32000000000000456</v>
      </c>
      <c r="R149" s="143">
        <f t="shared" si="49"/>
        <v>0.96618357487922923</v>
      </c>
      <c r="S149" s="32"/>
      <c r="T149" s="32"/>
      <c r="U149" s="1131"/>
      <c r="V149" s="32"/>
      <c r="W149" s="32">
        <v>104.42</v>
      </c>
      <c r="X149" s="141">
        <f t="shared" si="50"/>
        <v>-0.94858660595712396</v>
      </c>
      <c r="Y149" s="141">
        <f t="shared" ref="Y149:Y159" si="54">(W149-W$147)/W$147*100</f>
        <v>-2.2833614074489965</v>
      </c>
      <c r="Z149" s="141">
        <f t="shared" si="26"/>
        <v>-8.0162085976039421</v>
      </c>
      <c r="AA149" s="29"/>
      <c r="AB149" s="29"/>
      <c r="AC149" s="141"/>
      <c r="AD149" s="141"/>
    </row>
    <row r="150" spans="1:30">
      <c r="A150" s="27"/>
      <c r="B150" s="1233">
        <f t="shared" si="41"/>
        <v>36220</v>
      </c>
      <c r="C150" s="28">
        <v>91.31</v>
      </c>
      <c r="D150" s="141">
        <f t="shared" si="42"/>
        <v>0.91732979664013947</v>
      </c>
      <c r="E150" s="141">
        <f t="shared" si="51"/>
        <v>1.6588733021598856</v>
      </c>
      <c r="F150" s="141">
        <f t="shared" si="48"/>
        <v>8.8708715869798471</v>
      </c>
      <c r="G150" s="28"/>
      <c r="H150" s="28"/>
      <c r="I150" s="141"/>
      <c r="J150" s="141"/>
      <c r="K150" s="33">
        <v>113.7</v>
      </c>
      <c r="L150" s="141">
        <f t="shared" si="28"/>
        <v>0.48608042421564041</v>
      </c>
      <c r="M150" s="141">
        <f t="shared" si="52"/>
        <v>1.0576837614434251</v>
      </c>
      <c r="N150" s="141">
        <f t="shared" si="36"/>
        <v>4.6575846833578813</v>
      </c>
      <c r="O150" s="31">
        <v>62.8</v>
      </c>
      <c r="P150" s="141">
        <f t="shared" si="43"/>
        <v>0.15948963317383463</v>
      </c>
      <c r="Q150" s="143">
        <f t="shared" si="53"/>
        <v>0.47999999999999543</v>
      </c>
      <c r="R150" s="143">
        <f t="shared" si="49"/>
        <v>0.96463022508037677</v>
      </c>
      <c r="S150" s="32"/>
      <c r="T150" s="32"/>
      <c r="U150" s="1131"/>
      <c r="V150" s="32"/>
      <c r="W150" s="32">
        <v>103.96</v>
      </c>
      <c r="X150" s="141">
        <f t="shared" si="50"/>
        <v>-0.44052863436124107</v>
      </c>
      <c r="Y150" s="141">
        <f t="shared" si="54"/>
        <v>-2.7138311809844708</v>
      </c>
      <c r="Z150" s="141">
        <f t="shared" si="26"/>
        <v>-7.7223504349369811</v>
      </c>
      <c r="AA150" s="29"/>
      <c r="AB150" s="29"/>
      <c r="AC150" s="141"/>
      <c r="AD150" s="141"/>
    </row>
    <row r="151" spans="1:30">
      <c r="A151" s="27"/>
      <c r="B151" s="1233">
        <f t="shared" si="41"/>
        <v>36251</v>
      </c>
      <c r="C151" s="28">
        <v>92.55</v>
      </c>
      <c r="D151" s="141">
        <f t="shared" si="42"/>
        <v>1.3580111707370441</v>
      </c>
      <c r="E151" s="141">
        <f t="shared" si="51"/>
        <v>3.039412157648635</v>
      </c>
      <c r="F151" s="141">
        <f t="shared" si="48"/>
        <v>9.2809068366985485</v>
      </c>
      <c r="G151" s="28"/>
      <c r="H151" s="28"/>
      <c r="I151" s="141"/>
      <c r="J151" s="141"/>
      <c r="K151" s="33">
        <v>114.5</v>
      </c>
      <c r="L151" s="141">
        <f t="shared" si="28"/>
        <v>0.70360598065083302</v>
      </c>
      <c r="M151" s="141">
        <f t="shared" si="52"/>
        <v>1.7687316682961467</v>
      </c>
      <c r="N151" s="141">
        <f t="shared" si="36"/>
        <v>5.0844346549192423</v>
      </c>
      <c r="O151" s="31">
        <v>62.9</v>
      </c>
      <c r="P151" s="141">
        <f t="shared" si="43"/>
        <v>0.15923566878981119</v>
      </c>
      <c r="Q151" s="143">
        <f t="shared" si="53"/>
        <v>0.63999999999999768</v>
      </c>
      <c r="R151" s="143">
        <f t="shared" si="49"/>
        <v>1.1254019292604434</v>
      </c>
      <c r="S151" s="32"/>
      <c r="T151" s="32"/>
      <c r="U151" s="1131"/>
      <c r="V151" s="32"/>
      <c r="W151" s="32">
        <v>104.13</v>
      </c>
      <c r="X151" s="141">
        <f t="shared" si="50"/>
        <v>0.16352443247403012</v>
      </c>
      <c r="Y151" s="141">
        <f t="shared" si="54"/>
        <v>-2.554744525547449</v>
      </c>
      <c r="Z151" s="141">
        <f t="shared" si="26"/>
        <v>-6.7520372526193304</v>
      </c>
      <c r="AA151" s="29"/>
      <c r="AB151" s="29"/>
      <c r="AC151" s="141"/>
      <c r="AD151" s="141"/>
    </row>
    <row r="152" spans="1:30">
      <c r="A152" s="27"/>
      <c r="B152" s="1233">
        <f t="shared" si="41"/>
        <v>36281</v>
      </c>
      <c r="C152" s="28">
        <v>93.69</v>
      </c>
      <c r="D152" s="141">
        <f t="shared" si="42"/>
        <v>1.2317666126418159</v>
      </c>
      <c r="E152" s="141">
        <f t="shared" si="51"/>
        <v>4.3086172344689437</v>
      </c>
      <c r="F152" s="141">
        <f t="shared" si="48"/>
        <v>9.2339979013641162</v>
      </c>
      <c r="G152" s="28"/>
      <c r="H152" s="28"/>
      <c r="I152" s="141"/>
      <c r="J152" s="141"/>
      <c r="K152" s="33">
        <v>115.35</v>
      </c>
      <c r="L152" s="141">
        <f t="shared" si="28"/>
        <v>0.74235807860261516</v>
      </c>
      <c r="M152" s="141">
        <f t="shared" si="52"/>
        <v>2.5242200693271615</v>
      </c>
      <c r="N152" s="141">
        <f t="shared" si="36"/>
        <v>5.0355126570752153</v>
      </c>
      <c r="O152" s="31">
        <v>62.9</v>
      </c>
      <c r="P152" s="141">
        <f t="shared" si="43"/>
        <v>0</v>
      </c>
      <c r="Q152" s="143">
        <f t="shared" si="53"/>
        <v>0.63999999999999768</v>
      </c>
      <c r="R152" s="143">
        <f t="shared" si="49"/>
        <v>0.96308186195826884</v>
      </c>
      <c r="S152" s="32"/>
      <c r="T152" s="32"/>
      <c r="U152" s="1131"/>
      <c r="V152" s="32"/>
      <c r="W152" s="32">
        <v>104.08</v>
      </c>
      <c r="X152" s="141">
        <f t="shared" si="50"/>
        <v>-4.8016901949483493E-2</v>
      </c>
      <c r="Y152" s="141">
        <f t="shared" si="54"/>
        <v>-2.6015347183230406</v>
      </c>
      <c r="Z152" s="141">
        <f t="shared" ref="Z152:Z215" si="55">(W152-W140)/W140*100</f>
        <v>-6.1919783686345236</v>
      </c>
      <c r="AA152" s="29"/>
      <c r="AB152" s="29"/>
      <c r="AC152" s="141"/>
      <c r="AD152" s="141"/>
    </row>
    <row r="153" spans="1:30">
      <c r="A153" s="27"/>
      <c r="B153" s="1233">
        <f t="shared" si="41"/>
        <v>36312</v>
      </c>
      <c r="C153" s="28">
        <v>95.1</v>
      </c>
      <c r="D153" s="141">
        <f t="shared" si="42"/>
        <v>1.5049631764329134</v>
      </c>
      <c r="E153" s="141">
        <f t="shared" si="51"/>
        <v>5.8784235136940568</v>
      </c>
      <c r="F153" s="141">
        <f t="shared" si="48"/>
        <v>9.2726645984143321</v>
      </c>
      <c r="G153" s="28"/>
      <c r="H153" s="28"/>
      <c r="I153" s="141"/>
      <c r="J153" s="141"/>
      <c r="K153" s="33">
        <v>116.28</v>
      </c>
      <c r="L153" s="141">
        <f t="shared" si="28"/>
        <v>0.80624187256177449</v>
      </c>
      <c r="M153" s="141">
        <f t="shared" si="52"/>
        <v>3.3508132610434589</v>
      </c>
      <c r="N153" s="141">
        <f t="shared" si="36"/>
        <v>5.7379285259616282</v>
      </c>
      <c r="O153" s="31">
        <v>63</v>
      </c>
      <c r="P153" s="141">
        <f t="shared" si="43"/>
        <v>0.15898251192369067</v>
      </c>
      <c r="Q153" s="143">
        <f t="shared" si="53"/>
        <v>0.8</v>
      </c>
      <c r="R153" s="143">
        <f t="shared" si="49"/>
        <v>0.9615384615384639</v>
      </c>
      <c r="S153" s="32"/>
      <c r="T153" s="32"/>
      <c r="U153" s="1131"/>
      <c r="V153" s="32"/>
      <c r="W153" s="32">
        <v>103.84</v>
      </c>
      <c r="X153" s="141">
        <f t="shared" si="50"/>
        <v>-0.23059185242120953</v>
      </c>
      <c r="Y153" s="141">
        <f t="shared" si="54"/>
        <v>-2.8261276436458882</v>
      </c>
      <c r="Z153" s="141">
        <f t="shared" si="55"/>
        <v>-5.6857402361489475</v>
      </c>
      <c r="AA153" s="29"/>
      <c r="AB153" s="29"/>
      <c r="AC153" s="141"/>
      <c r="AD153" s="141"/>
    </row>
    <row r="154" spans="1:30">
      <c r="A154" s="27"/>
      <c r="B154" s="1233">
        <f t="shared" si="41"/>
        <v>36342</v>
      </c>
      <c r="C154" s="28">
        <v>96.28</v>
      </c>
      <c r="D154" s="141">
        <f t="shared" si="42"/>
        <v>1.2407991587802385</v>
      </c>
      <c r="E154" s="141">
        <f t="shared" si="51"/>
        <v>7.1921621019817499</v>
      </c>
      <c r="F154" s="141">
        <f t="shared" si="48"/>
        <v>9.2353074653959624</v>
      </c>
      <c r="G154" s="28"/>
      <c r="H154" s="28"/>
      <c r="I154" s="141"/>
      <c r="J154" s="141"/>
      <c r="K154" s="33">
        <v>117.59</v>
      </c>
      <c r="L154" s="141">
        <f t="shared" si="28"/>
        <v>1.1265909872721036</v>
      </c>
      <c r="M154" s="141">
        <f t="shared" si="52"/>
        <v>4.5151542085147964</v>
      </c>
      <c r="N154" s="141">
        <f t="shared" si="36"/>
        <v>6.5319804312375513</v>
      </c>
      <c r="O154" s="31">
        <v>63.1</v>
      </c>
      <c r="P154" s="141">
        <f t="shared" si="43"/>
        <v>0.158730158730161</v>
      </c>
      <c r="Q154" s="143">
        <f t="shared" si="53"/>
        <v>0.9600000000000023</v>
      </c>
      <c r="R154" s="143">
        <f t="shared" si="49"/>
        <v>0.9600000000000023</v>
      </c>
      <c r="S154" s="32"/>
      <c r="T154" s="32"/>
      <c r="U154" s="1131"/>
      <c r="V154" s="32"/>
      <c r="W154" s="32">
        <v>103.07</v>
      </c>
      <c r="X154" s="141">
        <f t="shared" si="50"/>
        <v>-0.74152542372882335</v>
      </c>
      <c r="Y154" s="141">
        <f t="shared" si="54"/>
        <v>-3.5466966123900487</v>
      </c>
      <c r="Z154" s="141">
        <f t="shared" si="55"/>
        <v>-6.0266229029905301</v>
      </c>
      <c r="AA154" s="29"/>
      <c r="AB154" s="29"/>
      <c r="AC154" s="141"/>
      <c r="AD154" s="141"/>
    </row>
    <row r="155" spans="1:30">
      <c r="A155" s="27"/>
      <c r="B155" s="1233">
        <f t="shared" si="41"/>
        <v>36373</v>
      </c>
      <c r="C155" s="28">
        <v>97.31</v>
      </c>
      <c r="D155" s="141">
        <f t="shared" si="42"/>
        <v>1.0697964270876623</v>
      </c>
      <c r="E155" s="141">
        <f t="shared" si="51"/>
        <v>8.3389000222667669</v>
      </c>
      <c r="F155" s="141">
        <f t="shared" si="48"/>
        <v>9.3247949668576524</v>
      </c>
      <c r="G155" s="28"/>
      <c r="H155" s="28"/>
      <c r="I155" s="141"/>
      <c r="J155" s="141"/>
      <c r="K155" s="33">
        <v>119.05</v>
      </c>
      <c r="L155" s="141">
        <f t="shared" si="28"/>
        <v>1.2416021770558667</v>
      </c>
      <c r="M155" s="141">
        <f t="shared" si="52"/>
        <v>5.8128166385210127</v>
      </c>
      <c r="N155" s="141">
        <f t="shared" si="36"/>
        <v>7.4167644139673357</v>
      </c>
      <c r="O155" s="31">
        <v>63.3</v>
      </c>
      <c r="P155" s="141">
        <f t="shared" si="43"/>
        <v>0.31695721077653843</v>
      </c>
      <c r="Q155" s="143">
        <f t="shared" si="53"/>
        <v>1.2799999999999954</v>
      </c>
      <c r="R155" s="143">
        <f t="shared" si="49"/>
        <v>1.4423076923076901</v>
      </c>
      <c r="S155" s="32"/>
      <c r="T155" s="32"/>
      <c r="U155" s="1131"/>
      <c r="V155" s="32"/>
      <c r="W155" s="32">
        <v>102.82</v>
      </c>
      <c r="X155" s="141">
        <f t="shared" si="50"/>
        <v>-0.24255360434656059</v>
      </c>
      <c r="Y155" s="141">
        <f t="shared" si="54"/>
        <v>-3.7806475762680201</v>
      </c>
      <c r="Z155" s="141">
        <f t="shared" si="55"/>
        <v>-4.433497536945822</v>
      </c>
      <c r="AA155" s="29"/>
      <c r="AB155" s="29"/>
      <c r="AC155" s="141"/>
      <c r="AD155" s="141"/>
    </row>
    <row r="156" spans="1:30">
      <c r="A156" s="27"/>
      <c r="B156" s="1233">
        <f t="shared" si="41"/>
        <v>36404</v>
      </c>
      <c r="C156" s="28">
        <v>97.99</v>
      </c>
      <c r="D156" s="141">
        <f t="shared" si="42"/>
        <v>0.69879765697255425</v>
      </c>
      <c r="E156" s="141">
        <f t="shared" si="51"/>
        <v>9.0959697172122045</v>
      </c>
      <c r="F156" s="141">
        <f t="shared" si="48"/>
        <v>9.388256307211428</v>
      </c>
      <c r="G156" s="28"/>
      <c r="H156" s="28"/>
      <c r="I156" s="141"/>
      <c r="J156" s="141"/>
      <c r="K156" s="33">
        <v>120.64</v>
      </c>
      <c r="L156" s="141">
        <f t="shared" si="28"/>
        <v>1.3355732885342322</v>
      </c>
      <c r="M156" s="141">
        <f t="shared" si="52"/>
        <v>7.2260243533908062</v>
      </c>
      <c r="N156" s="141">
        <f t="shared" si="36"/>
        <v>8.4599478557942955</v>
      </c>
      <c r="O156" s="31">
        <v>63.6</v>
      </c>
      <c r="P156" s="141">
        <f t="shared" si="43"/>
        <v>0.47393364928910625</v>
      </c>
      <c r="Q156" s="143">
        <f t="shared" si="53"/>
        <v>1.7600000000000022</v>
      </c>
      <c r="R156" s="143">
        <f t="shared" si="49"/>
        <v>1.9230769230769278</v>
      </c>
      <c r="S156" s="32"/>
      <c r="T156" s="32"/>
      <c r="U156" s="1131"/>
      <c r="V156" s="32"/>
      <c r="W156" s="32">
        <v>102.65</v>
      </c>
      <c r="X156" s="141">
        <f t="shared" si="50"/>
        <v>-0.16533748297995282</v>
      </c>
      <c r="Y156" s="141">
        <f t="shared" si="54"/>
        <v>-3.939734231705029</v>
      </c>
      <c r="Z156" s="141">
        <f t="shared" si="55"/>
        <v>-4.2801193584483306</v>
      </c>
      <c r="AA156" s="29"/>
      <c r="AB156" s="29"/>
      <c r="AC156" s="141"/>
      <c r="AD156" s="141"/>
    </row>
    <row r="157" spans="1:30">
      <c r="A157" s="27"/>
      <c r="B157" s="1233">
        <f t="shared" si="41"/>
        <v>36434</v>
      </c>
      <c r="C157" s="28">
        <v>98.48</v>
      </c>
      <c r="D157" s="141">
        <f t="shared" si="42"/>
        <v>0.50005102561486803</v>
      </c>
      <c r="E157" s="141">
        <f t="shared" si="51"/>
        <v>9.6415052326876101</v>
      </c>
      <c r="F157" s="141">
        <f t="shared" si="48"/>
        <v>9.6659242761692727</v>
      </c>
      <c r="G157" s="28"/>
      <c r="H157" s="28"/>
      <c r="I157" s="141"/>
      <c r="J157" s="141"/>
      <c r="K157" s="33">
        <v>122.17</v>
      </c>
      <c r="L157" s="141">
        <f t="shared" si="28"/>
        <v>1.2682360742705578</v>
      </c>
      <c r="M157" s="141">
        <f t="shared" si="52"/>
        <v>8.5859034752466403</v>
      </c>
      <c r="N157" s="141">
        <f t="shared" si="36"/>
        <v>9.3341686056917901</v>
      </c>
      <c r="O157" s="31">
        <v>63.7</v>
      </c>
      <c r="P157" s="141">
        <f t="shared" si="43"/>
        <v>0.15723270440251794</v>
      </c>
      <c r="Q157" s="143">
        <f t="shared" si="53"/>
        <v>1.9200000000000046</v>
      </c>
      <c r="R157" s="143">
        <f t="shared" si="49"/>
        <v>1.9200000000000046</v>
      </c>
      <c r="S157" s="32"/>
      <c r="T157" s="32"/>
      <c r="U157" s="1131"/>
      <c r="V157" s="32"/>
      <c r="W157" s="32">
        <v>102.14</v>
      </c>
      <c r="X157" s="141">
        <f t="shared" si="50"/>
        <v>-0.49683390160740876</v>
      </c>
      <c r="Y157" s="141">
        <f t="shared" si="54"/>
        <v>-4.4169941980160949</v>
      </c>
      <c r="Z157" s="141">
        <f t="shared" si="55"/>
        <v>-4.8000745642650813</v>
      </c>
      <c r="AA157" s="29"/>
      <c r="AB157" s="29"/>
      <c r="AC157" s="141"/>
      <c r="AD157" s="141"/>
    </row>
    <row r="158" spans="1:30">
      <c r="A158" s="27"/>
      <c r="B158" s="1233">
        <f t="shared" si="41"/>
        <v>36465</v>
      </c>
      <c r="C158" s="28">
        <v>98.94</v>
      </c>
      <c r="D158" s="141">
        <f t="shared" si="42"/>
        <v>0.46709991876522516</v>
      </c>
      <c r="E158" s="141">
        <f t="shared" si="51"/>
        <v>10.153640614562464</v>
      </c>
      <c r="F158" s="141">
        <f t="shared" si="48"/>
        <v>10.227272727272718</v>
      </c>
      <c r="G158" s="28"/>
      <c r="H158" s="28"/>
      <c r="I158" s="141"/>
      <c r="J158" s="141"/>
      <c r="K158" s="33">
        <v>124.02</v>
      </c>
      <c r="L158" s="141">
        <f t="shared" si="28"/>
        <v>1.5142833756241256</v>
      </c>
      <c r="M158" s="141">
        <f t="shared" si="52"/>
        <v>10.230201759843562</v>
      </c>
      <c r="N158" s="141">
        <f t="shared" si="36"/>
        <v>11.059371362048889</v>
      </c>
      <c r="O158" s="31">
        <v>64</v>
      </c>
      <c r="P158" s="141">
        <f t="shared" si="43"/>
        <v>0.47095761381475221</v>
      </c>
      <c r="Q158" s="143">
        <f t="shared" si="53"/>
        <v>2.4</v>
      </c>
      <c r="R158" s="143">
        <f t="shared" si="49"/>
        <v>2.4</v>
      </c>
      <c r="S158" s="32"/>
      <c r="T158" s="32"/>
      <c r="U158" s="1131"/>
      <c r="V158" s="32"/>
      <c r="W158" s="32">
        <v>101.18</v>
      </c>
      <c r="X158" s="141">
        <f t="shared" si="50"/>
        <v>-0.93988643038965514</v>
      </c>
      <c r="Y158" s="141">
        <f t="shared" si="54"/>
        <v>-5.3153658993074986</v>
      </c>
      <c r="Z158" s="141">
        <f t="shared" si="55"/>
        <v>-5.9665427509293565</v>
      </c>
      <c r="AA158" s="29"/>
      <c r="AB158" s="29"/>
      <c r="AC158" s="141"/>
      <c r="AD158" s="141"/>
    </row>
    <row r="159" spans="1:30">
      <c r="A159" s="27" t="s">
        <v>1457</v>
      </c>
      <c r="B159" s="1233">
        <f t="shared" si="41"/>
        <v>36495</v>
      </c>
      <c r="C159" s="28">
        <v>99.51</v>
      </c>
      <c r="D159" s="141">
        <f t="shared" si="42"/>
        <v>0.57610673135234225</v>
      </c>
      <c r="E159" s="141">
        <f t="shared" si="51"/>
        <v>10.788243152972626</v>
      </c>
      <c r="F159" s="141">
        <f t="shared" si="48"/>
        <v>10.788243152972626</v>
      </c>
      <c r="G159" s="28"/>
      <c r="H159" s="28"/>
      <c r="I159" s="141"/>
      <c r="J159" s="141"/>
      <c r="K159" s="33">
        <v>125.84</v>
      </c>
      <c r="L159" s="141">
        <f t="shared" si="28"/>
        <v>1.4675052410901528</v>
      </c>
      <c r="M159" s="141">
        <f t="shared" si="52"/>
        <v>11.847835747933514</v>
      </c>
      <c r="N159" s="141">
        <f t="shared" si="36"/>
        <v>11.847835747933514</v>
      </c>
      <c r="O159" s="31">
        <v>64.2</v>
      </c>
      <c r="P159" s="141">
        <f t="shared" si="43"/>
        <v>0.31250000000000444</v>
      </c>
      <c r="Q159" s="143">
        <f t="shared" si="53"/>
        <v>2.7200000000000046</v>
      </c>
      <c r="R159" s="143">
        <f t="shared" si="49"/>
        <v>2.7200000000000046</v>
      </c>
      <c r="S159" s="32"/>
      <c r="T159" s="32"/>
      <c r="U159" s="1131"/>
      <c r="V159" s="32"/>
      <c r="W159" s="32">
        <v>100.97</v>
      </c>
      <c r="X159" s="141">
        <f t="shared" si="50"/>
        <v>-0.20755089938723853</v>
      </c>
      <c r="Y159" s="141">
        <f t="shared" si="54"/>
        <v>-5.5118847089650016</v>
      </c>
      <c r="Z159" s="141">
        <f t="shared" si="55"/>
        <v>-5.5118847089650016</v>
      </c>
      <c r="AA159" s="29"/>
      <c r="AB159" s="29"/>
      <c r="AC159" s="141"/>
      <c r="AD159" s="141"/>
    </row>
    <row r="160" spans="1:30">
      <c r="A160" s="27"/>
      <c r="B160" s="1233">
        <f t="shared" si="41"/>
        <v>36526</v>
      </c>
      <c r="C160" s="28">
        <v>100</v>
      </c>
      <c r="D160" s="141">
        <f t="shared" si="42"/>
        <v>0.49241282283187099</v>
      </c>
      <c r="E160" s="141">
        <f>(C160-C$159)/C$159*100</f>
        <v>0.49241282283187099</v>
      </c>
      <c r="F160" s="141">
        <f t="shared" si="48"/>
        <v>11.037086386853206</v>
      </c>
      <c r="G160" s="28">
        <v>100</v>
      </c>
      <c r="H160" s="28"/>
      <c r="I160" s="141"/>
      <c r="J160" s="141"/>
      <c r="K160" s="33">
        <v>127.45</v>
      </c>
      <c r="L160" s="141">
        <f t="shared" si="28"/>
        <v>1.2794024157660515</v>
      </c>
      <c r="M160" s="141">
        <f>(K160-K$159)/K$159*100</f>
        <v>1.2794024157660515</v>
      </c>
      <c r="N160" s="141">
        <f t="shared" si="36"/>
        <v>13.148082386363638</v>
      </c>
      <c r="O160" s="31">
        <v>64.2</v>
      </c>
      <c r="P160" s="141">
        <f t="shared" si="43"/>
        <v>0</v>
      </c>
      <c r="Q160" s="143">
        <f>(O160-O$159)/O$159*100</f>
        <v>0</v>
      </c>
      <c r="R160" s="143">
        <f t="shared" si="49"/>
        <v>2.7200000000000046</v>
      </c>
      <c r="S160" s="32"/>
      <c r="T160" s="32"/>
      <c r="U160" s="1131"/>
      <c r="V160" s="32"/>
      <c r="W160" s="32">
        <v>100</v>
      </c>
      <c r="X160" s="141">
        <f t="shared" si="50"/>
        <v>-0.96068139051203216</v>
      </c>
      <c r="Y160" s="141">
        <f>(W160-W$159)/W$159*100</f>
        <v>-0.96068139051203216</v>
      </c>
      <c r="Z160" s="141">
        <f t="shared" si="55"/>
        <v>-5.1413394042876126</v>
      </c>
      <c r="AA160" s="29"/>
      <c r="AB160" s="29"/>
      <c r="AC160" s="141"/>
      <c r="AD160" s="141"/>
    </row>
    <row r="161" spans="1:30">
      <c r="A161" s="27"/>
      <c r="B161" s="1233">
        <f t="shared" si="41"/>
        <v>36557</v>
      </c>
      <c r="C161" s="28">
        <v>100.81</v>
      </c>
      <c r="D161" s="141">
        <f t="shared" si="42"/>
        <v>0.81000000000000216</v>
      </c>
      <c r="E161" s="141">
        <f t="shared" ref="E161:E171" si="56">(C161-C$159)/C$159*100</f>
        <v>1.3064013666968115</v>
      </c>
      <c r="F161" s="141">
        <f t="shared" si="48"/>
        <v>11.416887709991155</v>
      </c>
      <c r="G161" s="28">
        <v>100.76</v>
      </c>
      <c r="H161" s="141">
        <f t="shared" ref="H161:H179" si="57">(G161-G160)/G160*100</f>
        <v>0.76000000000000512</v>
      </c>
      <c r="I161" s="141"/>
      <c r="J161" s="141"/>
      <c r="K161" s="33">
        <v>128.53</v>
      </c>
      <c r="L161" s="141">
        <f t="shared" si="28"/>
        <v>0.84739113377795083</v>
      </c>
      <c r="M161" s="141">
        <f t="shared" ref="M161:M171" si="58">(K161-K$159)/K$159*100</f>
        <v>2.1376350921805449</v>
      </c>
      <c r="N161" s="141">
        <f t="shared" si="36"/>
        <v>13.592576226248337</v>
      </c>
      <c r="O161" s="31">
        <v>64.599999999999994</v>
      </c>
      <c r="P161" s="141">
        <f t="shared" si="43"/>
        <v>0.62305295950154438</v>
      </c>
      <c r="Q161" s="143">
        <f t="shared" ref="Q161:Q171" si="59">(O161-O$159)/O$159*100</f>
        <v>0.62305295950154438</v>
      </c>
      <c r="R161" s="143">
        <f t="shared" si="49"/>
        <v>3.0303030303030165</v>
      </c>
      <c r="S161" s="32"/>
      <c r="T161" s="32"/>
      <c r="U161" s="1131"/>
      <c r="V161" s="32"/>
      <c r="W161" s="32">
        <v>99.55</v>
      </c>
      <c r="X161" s="141">
        <f t="shared" si="50"/>
        <v>-0.45000000000000284</v>
      </c>
      <c r="Y161" s="141">
        <f t="shared" ref="Y161:Y171" si="60">(W161-W$159)/W$159*100</f>
        <v>-1.4063583242547308</v>
      </c>
      <c r="Z161" s="141">
        <f t="shared" si="55"/>
        <v>-4.6638574985634982</v>
      </c>
      <c r="AA161" s="29"/>
      <c r="AB161" s="29"/>
      <c r="AC161" s="141"/>
      <c r="AD161" s="141"/>
    </row>
    <row r="162" spans="1:30">
      <c r="A162" s="27"/>
      <c r="B162" s="1233">
        <f t="shared" si="41"/>
        <v>36586</v>
      </c>
      <c r="C162" s="28">
        <v>102.24</v>
      </c>
      <c r="D162" s="141">
        <f t="shared" si="42"/>
        <v>1.4185100684455834</v>
      </c>
      <c r="E162" s="141">
        <f t="shared" si="56"/>
        <v>2.7434428700632996</v>
      </c>
      <c r="F162" s="141">
        <f t="shared" si="48"/>
        <v>11.970211367867694</v>
      </c>
      <c r="G162" s="28">
        <v>101.95</v>
      </c>
      <c r="H162" s="141">
        <f t="shared" si="57"/>
        <v>1.1810242159587114</v>
      </c>
      <c r="I162" s="141"/>
      <c r="J162" s="141"/>
      <c r="K162" s="33">
        <v>130.19999999999999</v>
      </c>
      <c r="L162" s="141">
        <f t="shared" si="28"/>
        <v>1.2993075546564907</v>
      </c>
      <c r="M162" s="141">
        <f t="shared" si="58"/>
        <v>3.4647171010807254</v>
      </c>
      <c r="N162" s="141">
        <f t="shared" si="36"/>
        <v>14.511873350923471</v>
      </c>
      <c r="O162" s="31">
        <v>64.7</v>
      </c>
      <c r="P162" s="141">
        <f t="shared" si="43"/>
        <v>0.15479876160992034</v>
      </c>
      <c r="Q162" s="143">
        <f t="shared" si="59"/>
        <v>0.77881619937694702</v>
      </c>
      <c r="R162" s="143">
        <f t="shared" si="49"/>
        <v>3.0254777070063783</v>
      </c>
      <c r="S162" s="32"/>
      <c r="T162" s="32"/>
      <c r="U162" s="1131"/>
      <c r="V162" s="32"/>
      <c r="W162" s="32">
        <v>97.82</v>
      </c>
      <c r="X162" s="141">
        <f t="shared" si="50"/>
        <v>-1.7378201908588691</v>
      </c>
      <c r="Y162" s="141">
        <f t="shared" si="60"/>
        <v>-3.1197385361988768</v>
      </c>
      <c r="Z162" s="141">
        <f t="shared" si="55"/>
        <v>-5.9061177375913818</v>
      </c>
      <c r="AA162" s="29"/>
      <c r="AB162" s="29"/>
      <c r="AC162" s="141"/>
      <c r="AD162" s="141"/>
    </row>
    <row r="163" spans="1:30">
      <c r="A163" s="27"/>
      <c r="B163" s="1233">
        <f t="shared" si="41"/>
        <v>36617</v>
      </c>
      <c r="C163" s="28">
        <v>104.01</v>
      </c>
      <c r="D163" s="141">
        <f t="shared" si="42"/>
        <v>1.7312206572770055</v>
      </c>
      <c r="E163" s="141">
        <f t="shared" si="56"/>
        <v>4.522158577027434</v>
      </c>
      <c r="F163" s="141">
        <f t="shared" si="48"/>
        <v>12.382495948136151</v>
      </c>
      <c r="G163" s="28">
        <v>103.5</v>
      </c>
      <c r="H163" s="141">
        <f t="shared" si="57"/>
        <v>1.5203531142716991</v>
      </c>
      <c r="I163" s="141"/>
      <c r="J163" s="141"/>
      <c r="K163" s="33">
        <v>132.12</v>
      </c>
      <c r="L163" s="141">
        <f t="shared" si="28"/>
        <v>1.4746543778801966</v>
      </c>
      <c r="M163" s="141">
        <f t="shared" si="58"/>
        <v>4.9904640813731724</v>
      </c>
      <c r="N163" s="141">
        <f t="shared" si="36"/>
        <v>15.388646288209612</v>
      </c>
      <c r="O163" s="31">
        <v>64.8</v>
      </c>
      <c r="P163" s="141">
        <f t="shared" si="43"/>
        <v>0.15455950540957392</v>
      </c>
      <c r="Q163" s="143">
        <f t="shared" si="59"/>
        <v>0.93457943925232756</v>
      </c>
      <c r="R163" s="143">
        <f t="shared" si="49"/>
        <v>3.020667726550077</v>
      </c>
      <c r="S163" s="32"/>
      <c r="T163" s="32"/>
      <c r="U163" s="1131"/>
      <c r="V163" s="32"/>
      <c r="W163" s="32">
        <v>97.25</v>
      </c>
      <c r="X163" s="141">
        <f t="shared" si="50"/>
        <v>-0.58270292373747012</v>
      </c>
      <c r="Y163" s="141">
        <f t="shared" si="60"/>
        <v>-3.6842626522729516</v>
      </c>
      <c r="Z163" s="141">
        <f t="shared" si="55"/>
        <v>-6.6071257082492991</v>
      </c>
      <c r="AA163" s="29"/>
      <c r="AB163" s="29"/>
      <c r="AC163" s="141"/>
      <c r="AD163" s="141"/>
    </row>
    <row r="164" spans="1:30">
      <c r="A164" s="27"/>
      <c r="B164" s="1233">
        <f t="shared" si="41"/>
        <v>36647</v>
      </c>
      <c r="C164" s="28">
        <v>105.98</v>
      </c>
      <c r="D164" s="141">
        <f t="shared" si="42"/>
        <v>1.8940486491683481</v>
      </c>
      <c r="E164" s="141">
        <f t="shared" si="56"/>
        <v>6.5018591096372198</v>
      </c>
      <c r="F164" s="141">
        <f t="shared" si="48"/>
        <v>13.117728679688339</v>
      </c>
      <c r="G164" s="28">
        <v>105.2</v>
      </c>
      <c r="H164" s="141">
        <f t="shared" si="57"/>
        <v>1.6425120772946888</v>
      </c>
      <c r="I164" s="141"/>
      <c r="J164" s="141"/>
      <c r="K164" s="33">
        <v>133.36000000000001</v>
      </c>
      <c r="L164" s="141">
        <f t="shared" ref="L164:L227" si="61">(K164-K163)/K163*100</f>
        <v>0.93854072055707616</v>
      </c>
      <c r="M164" s="141">
        <f t="shared" si="58"/>
        <v>5.975842339478711</v>
      </c>
      <c r="N164" s="141">
        <f t="shared" si="36"/>
        <v>15.613350671868245</v>
      </c>
      <c r="O164" s="31">
        <v>65</v>
      </c>
      <c r="P164" s="141">
        <f t="shared" si="43"/>
        <v>0.3086419753086464</v>
      </c>
      <c r="Q164" s="143">
        <f t="shared" si="59"/>
        <v>1.2461059190031107</v>
      </c>
      <c r="R164" s="143">
        <f t="shared" si="49"/>
        <v>3.3386327503974584</v>
      </c>
      <c r="S164" s="32"/>
      <c r="T164" s="32"/>
      <c r="U164" s="1131"/>
      <c r="V164" s="32"/>
      <c r="W164" s="32">
        <v>96.78</v>
      </c>
      <c r="X164" s="141">
        <f t="shared" si="50"/>
        <v>-0.48329048843187544</v>
      </c>
      <c r="Y164" s="141">
        <f t="shared" si="60"/>
        <v>-4.1497474497375437</v>
      </c>
      <c r="Z164" s="141">
        <f t="shared" si="55"/>
        <v>-7.0138355111452704</v>
      </c>
      <c r="AA164" s="29"/>
      <c r="AB164" s="29"/>
      <c r="AC164" s="141"/>
      <c r="AD164" s="141"/>
    </row>
    <row r="165" spans="1:30">
      <c r="A165" s="27"/>
      <c r="B165" s="1233">
        <f t="shared" si="41"/>
        <v>36678</v>
      </c>
      <c r="C165" s="28">
        <v>107.83</v>
      </c>
      <c r="D165" s="141">
        <f t="shared" si="42"/>
        <v>1.7456123796942766</v>
      </c>
      <c r="E165" s="141">
        <f t="shared" si="56"/>
        <v>8.360968746859605</v>
      </c>
      <c r="F165" s="141">
        <f t="shared" si="48"/>
        <v>13.385909568874874</v>
      </c>
      <c r="G165" s="28">
        <v>106.76</v>
      </c>
      <c r="H165" s="141">
        <f t="shared" si="57"/>
        <v>1.4828897338403064</v>
      </c>
      <c r="I165" s="141"/>
      <c r="J165" s="141"/>
      <c r="K165" s="33">
        <v>134.55000000000001</v>
      </c>
      <c r="L165" s="141">
        <f t="shared" si="61"/>
        <v>0.89232153569285955</v>
      </c>
      <c r="M165" s="141">
        <f t="shared" si="58"/>
        <v>6.921487603305791</v>
      </c>
      <c r="N165" s="141">
        <f t="shared" si="36"/>
        <v>15.712074303405583</v>
      </c>
      <c r="O165" s="31">
        <v>65</v>
      </c>
      <c r="P165" s="141">
        <f t="shared" si="43"/>
        <v>0</v>
      </c>
      <c r="Q165" s="143">
        <f t="shared" si="59"/>
        <v>1.2461059190031107</v>
      </c>
      <c r="R165" s="143">
        <f t="shared" si="49"/>
        <v>3.1746031746031744</v>
      </c>
      <c r="S165" s="32"/>
      <c r="T165" s="32"/>
      <c r="U165" s="1131"/>
      <c r="V165" s="32"/>
      <c r="W165" s="32">
        <v>96.66</v>
      </c>
      <c r="X165" s="141">
        <f t="shared" si="50"/>
        <v>-0.12399256044637792</v>
      </c>
      <c r="Y165" s="141">
        <f t="shared" si="60"/>
        <v>-4.2685946320689343</v>
      </c>
      <c r="Z165" s="141">
        <f t="shared" si="55"/>
        <v>-6.914483821263488</v>
      </c>
      <c r="AA165" s="29"/>
      <c r="AB165" s="29"/>
      <c r="AC165" s="141"/>
      <c r="AD165" s="141"/>
    </row>
    <row r="166" spans="1:30">
      <c r="A166" s="27"/>
      <c r="B166" s="1233">
        <f t="shared" si="41"/>
        <v>36708</v>
      </c>
      <c r="C166" s="28">
        <v>109.02</v>
      </c>
      <c r="D166" s="141">
        <f t="shared" si="42"/>
        <v>1.1035889826578855</v>
      </c>
      <c r="E166" s="141">
        <f t="shared" si="56"/>
        <v>9.5568284594513013</v>
      </c>
      <c r="F166" s="141">
        <f t="shared" si="48"/>
        <v>13.232239302035723</v>
      </c>
      <c r="G166" s="28">
        <v>107.77</v>
      </c>
      <c r="H166" s="141">
        <f t="shared" si="57"/>
        <v>0.94604720869238568</v>
      </c>
      <c r="I166" s="141"/>
      <c r="J166" s="141"/>
      <c r="K166" s="33">
        <v>135.63</v>
      </c>
      <c r="L166" s="141">
        <f t="shared" si="61"/>
        <v>0.80267558528426908</v>
      </c>
      <c r="M166" s="141">
        <f t="shared" si="58"/>
        <v>7.7797202797202729</v>
      </c>
      <c r="N166" s="141">
        <f t="shared" si="36"/>
        <v>15.341440598690356</v>
      </c>
      <c r="O166" s="31">
        <v>65.099999999999994</v>
      </c>
      <c r="P166" s="141">
        <f t="shared" si="43"/>
        <v>0.15384615384614511</v>
      </c>
      <c r="Q166" s="143">
        <f t="shared" si="59"/>
        <v>1.4018691588784913</v>
      </c>
      <c r="R166" s="143">
        <f t="shared" si="49"/>
        <v>3.1695721077654402</v>
      </c>
      <c r="S166" s="32"/>
      <c r="T166" s="32"/>
      <c r="U166" s="1131"/>
      <c r="V166" s="32"/>
      <c r="W166" s="32">
        <v>96.76</v>
      </c>
      <c r="X166" s="141">
        <f t="shared" si="50"/>
        <v>0.10345541071798937</v>
      </c>
      <c r="Y166" s="141">
        <f t="shared" si="60"/>
        <v>-4.169555313459437</v>
      </c>
      <c r="Z166" s="141">
        <f t="shared" si="55"/>
        <v>-6.122052973707178</v>
      </c>
      <c r="AA166" s="29"/>
      <c r="AB166" s="29"/>
      <c r="AC166" s="141"/>
      <c r="AD166" s="141"/>
    </row>
    <row r="167" spans="1:30">
      <c r="A167" s="27"/>
      <c r="B167" s="1233">
        <f t="shared" si="41"/>
        <v>36739</v>
      </c>
      <c r="C167" s="28">
        <v>110.07</v>
      </c>
      <c r="D167" s="141">
        <f t="shared" si="42"/>
        <v>0.96312603192074597</v>
      </c>
      <c r="E167" s="141">
        <f t="shared" si="56"/>
        <v>10.611998794091033</v>
      </c>
      <c r="F167" s="141">
        <f t="shared" si="48"/>
        <v>13.112732504367475</v>
      </c>
      <c r="G167" s="28">
        <v>108.64</v>
      </c>
      <c r="H167" s="141">
        <f t="shared" si="57"/>
        <v>0.80727475178621555</v>
      </c>
      <c r="I167" s="141"/>
      <c r="J167" s="141"/>
      <c r="K167" s="33">
        <v>136.22</v>
      </c>
      <c r="L167" s="141">
        <f t="shared" si="61"/>
        <v>0.43500700435007256</v>
      </c>
      <c r="M167" s="141">
        <f t="shared" si="58"/>
        <v>8.2485696122059728</v>
      </c>
      <c r="N167" s="141">
        <f t="shared" si="36"/>
        <v>14.422511549769007</v>
      </c>
      <c r="O167" s="31">
        <v>65.400000000000006</v>
      </c>
      <c r="P167" s="141">
        <f t="shared" si="43"/>
        <v>0.46082949308757515</v>
      </c>
      <c r="Q167" s="143">
        <f t="shared" si="59"/>
        <v>1.8691588785046773</v>
      </c>
      <c r="R167" s="143">
        <f t="shared" si="49"/>
        <v>3.3175355450237101</v>
      </c>
      <c r="S167" s="32"/>
      <c r="T167" s="32"/>
      <c r="U167" s="1131"/>
      <c r="V167" s="32"/>
      <c r="W167" s="32">
        <v>95.87</v>
      </c>
      <c r="X167" s="141">
        <f t="shared" si="50"/>
        <v>-0.91980157089706549</v>
      </c>
      <c r="Y167" s="141">
        <f t="shared" si="60"/>
        <v>-5.0510052490838806</v>
      </c>
      <c r="Z167" s="141">
        <f t="shared" si="55"/>
        <v>-6.7593853335926752</v>
      </c>
      <c r="AA167" s="29"/>
      <c r="AB167" s="29"/>
      <c r="AC167" s="141"/>
      <c r="AD167" s="141"/>
    </row>
    <row r="168" spans="1:30">
      <c r="A168" s="27"/>
      <c r="B168" s="1233">
        <f t="shared" si="41"/>
        <v>36770</v>
      </c>
      <c r="C168" s="28">
        <v>110.9</v>
      </c>
      <c r="D168" s="141">
        <f t="shared" si="42"/>
        <v>0.75406559462161582</v>
      </c>
      <c r="E168" s="141">
        <f t="shared" si="56"/>
        <v>11.446085820520551</v>
      </c>
      <c r="F168" s="141">
        <f t="shared" si="48"/>
        <v>13.174813756505777</v>
      </c>
      <c r="G168" s="28">
        <v>109.35</v>
      </c>
      <c r="H168" s="141">
        <f t="shared" si="57"/>
        <v>0.65353460972017097</v>
      </c>
      <c r="I168" s="141"/>
      <c r="J168" s="141"/>
      <c r="K168" s="33">
        <v>136.30000000000001</v>
      </c>
      <c r="L168" s="141">
        <f t="shared" si="61"/>
        <v>5.8728527382185071E-2</v>
      </c>
      <c r="M168" s="141">
        <f t="shared" si="58"/>
        <v>8.3121424030515012</v>
      </c>
      <c r="N168" s="141">
        <f t="shared" si="36"/>
        <v>12.980769230769241</v>
      </c>
      <c r="O168" s="31">
        <v>65.599999999999994</v>
      </c>
      <c r="P168" s="141">
        <f t="shared" si="43"/>
        <v>0.30581039755349937</v>
      </c>
      <c r="Q168" s="143">
        <f t="shared" si="59"/>
        <v>2.1806853582554386</v>
      </c>
      <c r="R168" s="143">
        <f t="shared" si="49"/>
        <v>3.1446540880503036</v>
      </c>
      <c r="S168" s="32"/>
      <c r="T168" s="32"/>
      <c r="U168" s="1131"/>
      <c r="V168" s="32"/>
      <c r="W168" s="32">
        <v>95.39</v>
      </c>
      <c r="X168" s="141">
        <f t="shared" si="50"/>
        <v>-0.50067800146031505</v>
      </c>
      <c r="Y168" s="141">
        <f t="shared" si="60"/>
        <v>-5.5263939784094269</v>
      </c>
      <c r="Z168" s="141">
        <f t="shared" si="55"/>
        <v>-7.0725767169995182</v>
      </c>
      <c r="AA168" s="29"/>
      <c r="AB168" s="29"/>
      <c r="AC168" s="141"/>
      <c r="AD168" s="141"/>
    </row>
    <row r="169" spans="1:30">
      <c r="A169" s="27"/>
      <c r="B169" s="1233">
        <f t="shared" si="41"/>
        <v>36800</v>
      </c>
      <c r="C169" s="28">
        <v>111.75</v>
      </c>
      <c r="D169" s="141">
        <f t="shared" si="42"/>
        <v>0.76645626690711832</v>
      </c>
      <c r="E169" s="141">
        <f t="shared" si="56"/>
        <v>12.300271329514615</v>
      </c>
      <c r="F169" s="141">
        <f t="shared" si="48"/>
        <v>13.474817221770913</v>
      </c>
      <c r="G169" s="28">
        <v>110.04</v>
      </c>
      <c r="H169" s="141">
        <f t="shared" si="57"/>
        <v>0.63100137174212345</v>
      </c>
      <c r="I169" s="141"/>
      <c r="J169" s="141"/>
      <c r="K169" s="33">
        <v>136.6</v>
      </c>
      <c r="L169" s="141">
        <f t="shared" si="61"/>
        <v>0.2201027146001342</v>
      </c>
      <c r="M169" s="141">
        <f t="shared" si="58"/>
        <v>8.5505403687221797</v>
      </c>
      <c r="N169" s="141">
        <f t="shared" si="36"/>
        <v>11.81141032986821</v>
      </c>
      <c r="O169" s="31">
        <v>65.7</v>
      </c>
      <c r="P169" s="141">
        <f t="shared" si="43"/>
        <v>0.15243902439025692</v>
      </c>
      <c r="Q169" s="143">
        <f t="shared" si="59"/>
        <v>2.3364485981308412</v>
      </c>
      <c r="R169" s="143">
        <f t="shared" si="49"/>
        <v>3.1397174254317108</v>
      </c>
      <c r="S169" s="32"/>
      <c r="T169" s="32"/>
      <c r="U169" s="1131"/>
      <c r="V169" s="32"/>
      <c r="W169" s="32">
        <v>94.44</v>
      </c>
      <c r="X169" s="141">
        <f t="shared" si="50"/>
        <v>-0.99591152112381043</v>
      </c>
      <c r="Y169" s="141">
        <f t="shared" si="60"/>
        <v>-6.4672675051995654</v>
      </c>
      <c r="Z169" s="141">
        <f t="shared" si="55"/>
        <v>-7.5386724104170773</v>
      </c>
      <c r="AA169" s="29"/>
      <c r="AB169" s="29"/>
      <c r="AC169" s="141"/>
      <c r="AD169" s="141"/>
    </row>
    <row r="170" spans="1:30">
      <c r="A170" s="27"/>
      <c r="B170" s="1233">
        <f t="shared" si="41"/>
        <v>36831</v>
      </c>
      <c r="C170" s="28">
        <v>112.6</v>
      </c>
      <c r="D170" s="141">
        <f t="shared" si="42"/>
        <v>0.76062639821028577</v>
      </c>
      <c r="E170" s="141">
        <f t="shared" si="56"/>
        <v>13.154456838508683</v>
      </c>
      <c r="F170" s="141">
        <f t="shared" si="48"/>
        <v>13.806347281180512</v>
      </c>
      <c r="G170" s="28">
        <v>110.81</v>
      </c>
      <c r="H170" s="141">
        <f t="shared" si="57"/>
        <v>0.69974554707378767</v>
      </c>
      <c r="I170" s="141"/>
      <c r="J170" s="141"/>
      <c r="K170" s="33">
        <v>137.31</v>
      </c>
      <c r="L170" s="141">
        <f t="shared" si="61"/>
        <v>0.51976573938507176</v>
      </c>
      <c r="M170" s="141">
        <f t="shared" si="58"/>
        <v>9.1147488874761589</v>
      </c>
      <c r="N170" s="141">
        <f t="shared" si="36"/>
        <v>10.716013546202232</v>
      </c>
      <c r="O170" s="31">
        <v>66.099999999999994</v>
      </c>
      <c r="P170" s="141">
        <f t="shared" si="43"/>
        <v>0.60882800608826704</v>
      </c>
      <c r="Q170" s="143">
        <f t="shared" si="59"/>
        <v>2.9595015576323851</v>
      </c>
      <c r="R170" s="143">
        <f t="shared" si="49"/>
        <v>3.2812499999999911</v>
      </c>
      <c r="S170" s="32"/>
      <c r="T170" s="32"/>
      <c r="U170" s="1131"/>
      <c r="V170" s="32"/>
      <c r="W170" s="32">
        <v>94.18</v>
      </c>
      <c r="X170" s="141">
        <f t="shared" si="50"/>
        <v>-0.27530707327402681</v>
      </c>
      <c r="Y170" s="141">
        <f t="shared" si="60"/>
        <v>-6.7247697335842256</v>
      </c>
      <c r="Z170" s="141">
        <f t="shared" si="55"/>
        <v>-6.9183633129076885</v>
      </c>
      <c r="AA170" s="29"/>
      <c r="AB170" s="29"/>
      <c r="AC170" s="141"/>
      <c r="AD170" s="141"/>
    </row>
    <row r="171" spans="1:30">
      <c r="A171" s="27" t="s">
        <v>1458</v>
      </c>
      <c r="B171" s="1233">
        <f t="shared" si="41"/>
        <v>36861</v>
      </c>
      <c r="C171" s="28">
        <v>113.56</v>
      </c>
      <c r="D171" s="141">
        <f t="shared" si="42"/>
        <v>0.85257548845471409</v>
      </c>
      <c r="E171" s="141">
        <f t="shared" si="56"/>
        <v>14.119184001607877</v>
      </c>
      <c r="F171" s="141">
        <f t="shared" si="48"/>
        <v>14.119184001607877</v>
      </c>
      <c r="G171" s="28">
        <v>111.58</v>
      </c>
      <c r="H171" s="141">
        <f t="shared" si="57"/>
        <v>0.69488313329121565</v>
      </c>
      <c r="I171" s="141"/>
      <c r="J171" s="141"/>
      <c r="K171" s="33">
        <v>138.54</v>
      </c>
      <c r="L171" s="141">
        <f t="shared" si="61"/>
        <v>0.89578326414681364</v>
      </c>
      <c r="M171" s="141">
        <f t="shared" si="58"/>
        <v>10.092180546725992</v>
      </c>
      <c r="N171" s="141">
        <f t="shared" si="36"/>
        <v>10.092180546725992</v>
      </c>
      <c r="O171" s="31">
        <v>66.099999999999994</v>
      </c>
      <c r="P171" s="141">
        <f t="shared" si="43"/>
        <v>0</v>
      </c>
      <c r="Q171" s="143">
        <f t="shared" si="59"/>
        <v>2.9595015576323851</v>
      </c>
      <c r="R171" s="143">
        <f t="shared" si="49"/>
        <v>2.9595015576323851</v>
      </c>
      <c r="S171" s="32"/>
      <c r="T171" s="32"/>
      <c r="U171" s="1131"/>
      <c r="V171" s="32"/>
      <c r="W171" s="32">
        <v>93.29</v>
      </c>
      <c r="X171" s="141">
        <f t="shared" si="50"/>
        <v>-0.94499893820344083</v>
      </c>
      <c r="Y171" s="141">
        <f t="shared" si="60"/>
        <v>-7.6062196692086692</v>
      </c>
      <c r="Z171" s="141">
        <f t="shared" si="55"/>
        <v>-7.6062196692086692</v>
      </c>
      <c r="AA171" s="29"/>
      <c r="AB171" s="29"/>
      <c r="AC171" s="141"/>
      <c r="AD171" s="141"/>
    </row>
    <row r="172" spans="1:30">
      <c r="A172" s="27"/>
      <c r="B172" s="1233">
        <f t="shared" si="41"/>
        <v>36892</v>
      </c>
      <c r="C172" s="28">
        <v>114.58</v>
      </c>
      <c r="D172" s="141">
        <f t="shared" si="42"/>
        <v>0.89820359281436779</v>
      </c>
      <c r="E172" s="141">
        <f>(C172-C$171)/C$171*100</f>
        <v>0.89820359281436779</v>
      </c>
      <c r="F172" s="141">
        <f t="shared" si="48"/>
        <v>14.579999999999998</v>
      </c>
      <c r="G172" s="28">
        <v>112.39</v>
      </c>
      <c r="H172" s="141">
        <f t="shared" si="57"/>
        <v>0.72593654776841932</v>
      </c>
      <c r="I172" s="141">
        <f>(G172-G$171)/G$171*100</f>
        <v>0.72593654776841932</v>
      </c>
      <c r="J172" s="141">
        <f>(G172-G160)/G160*100</f>
        <v>12.39</v>
      </c>
      <c r="K172" s="33">
        <v>140.01</v>
      </c>
      <c r="L172" s="141">
        <f t="shared" si="61"/>
        <v>1.0610653962754431</v>
      </c>
      <c r="M172" s="141">
        <f>(K172-K$171)/K$171*100</f>
        <v>1.0610653962754431</v>
      </c>
      <c r="N172" s="141">
        <f t="shared" si="36"/>
        <v>9.8548450372695076</v>
      </c>
      <c r="O172" s="31">
        <v>66.400000000000006</v>
      </c>
      <c r="P172" s="141">
        <f t="shared" si="43"/>
        <v>0.45385779122543329</v>
      </c>
      <c r="Q172" s="143">
        <f>(O172-O$171)/O$171*100</f>
        <v>0.45385779122543329</v>
      </c>
      <c r="R172" s="143">
        <f t="shared" si="49"/>
        <v>3.4267912772585714</v>
      </c>
      <c r="S172" s="32"/>
      <c r="T172" s="32"/>
      <c r="U172" s="1131"/>
      <c r="V172" s="32"/>
      <c r="W172" s="32">
        <v>92.79</v>
      </c>
      <c r="X172" s="141">
        <f t="shared" si="50"/>
        <v>-0.53596312573694926</v>
      </c>
      <c r="Y172" s="141">
        <f>(W172-W$171)/W$171*100</f>
        <v>-0.53596312573694926</v>
      </c>
      <c r="Z172" s="141">
        <f t="shared" si="55"/>
        <v>-7.2099999999999937</v>
      </c>
      <c r="AA172" s="29"/>
      <c r="AB172" s="29"/>
      <c r="AC172" s="141"/>
      <c r="AD172" s="141"/>
    </row>
    <row r="173" spans="1:30">
      <c r="A173" s="27"/>
      <c r="B173" s="1233">
        <f t="shared" si="41"/>
        <v>36923</v>
      </c>
      <c r="C173" s="28">
        <v>115.45</v>
      </c>
      <c r="D173" s="141">
        <f t="shared" si="42"/>
        <v>0.75929481584919234</v>
      </c>
      <c r="E173" s="141">
        <f t="shared" ref="E173:E183" si="62">(C173-C$171)/C$171*100</f>
        <v>1.6643184219795708</v>
      </c>
      <c r="F173" s="141">
        <f t="shared" si="48"/>
        <v>14.522368812617797</v>
      </c>
      <c r="G173" s="28">
        <v>113.07</v>
      </c>
      <c r="H173" s="141">
        <f t="shared" si="57"/>
        <v>0.60503603523444494</v>
      </c>
      <c r="I173" s="141">
        <f t="shared" ref="I173:I183" si="63">(G173-G$171)/G$171*100</f>
        <v>1.3353647607098</v>
      </c>
      <c r="J173" s="141">
        <f t="shared" ref="J173:J235" si="64">(G173-G161)/G161*100</f>
        <v>12.217149662564497</v>
      </c>
      <c r="K173" s="33">
        <v>140.66999999999999</v>
      </c>
      <c r="L173" s="141">
        <f t="shared" si="61"/>
        <v>0.47139490036425724</v>
      </c>
      <c r="M173" s="141">
        <f t="shared" ref="M173:M183" si="65">(K173-K$171)/K$171*100</f>
        <v>1.5374621048072725</v>
      </c>
      <c r="N173" s="141">
        <f t="shared" si="36"/>
        <v>9.4452656967244888</v>
      </c>
      <c r="O173" s="31">
        <v>66.599999999999994</v>
      </c>
      <c r="P173" s="141">
        <f t="shared" si="43"/>
        <v>0.30120481927709125</v>
      </c>
      <c r="Q173" s="143">
        <f t="shared" ref="Q173:Q183" si="66">(O173-O$171)/O$171*100</f>
        <v>0.75642965204236012</v>
      </c>
      <c r="R173" s="143">
        <f t="shared" si="49"/>
        <v>3.0959752321981426</v>
      </c>
      <c r="S173" s="32"/>
      <c r="T173" s="32"/>
      <c r="U173" s="1131"/>
      <c r="V173" s="32"/>
      <c r="W173" s="32">
        <v>91.64</v>
      </c>
      <c r="X173" s="141">
        <f t="shared" si="50"/>
        <v>-1.239357689406192</v>
      </c>
      <c r="Y173" s="141">
        <f t="shared" ref="Y173:Y183" si="67">(W173-W$171)/W$171*100</f>
        <v>-1.7686783149319387</v>
      </c>
      <c r="Z173" s="141">
        <f t="shared" si="55"/>
        <v>-7.9457559015570025</v>
      </c>
      <c r="AA173" s="29"/>
      <c r="AB173" s="29"/>
      <c r="AC173" s="141"/>
      <c r="AD173" s="141"/>
    </row>
    <row r="174" spans="1:30">
      <c r="A174" s="27"/>
      <c r="B174" s="1233">
        <f t="shared" si="41"/>
        <v>36951</v>
      </c>
      <c r="C174" s="28">
        <v>116.69</v>
      </c>
      <c r="D174" s="141">
        <f t="shared" si="42"/>
        <v>1.0740580337808532</v>
      </c>
      <c r="E174" s="141">
        <f t="shared" si="62"/>
        <v>2.75625220147939</v>
      </c>
      <c r="F174" s="141">
        <f t="shared" si="48"/>
        <v>14.133411580594682</v>
      </c>
      <c r="G174" s="28">
        <v>114.14</v>
      </c>
      <c r="H174" s="141">
        <f t="shared" si="57"/>
        <v>0.94631644114266167</v>
      </c>
      <c r="I174" s="141">
        <f t="shared" si="63"/>
        <v>2.2943179781322836</v>
      </c>
      <c r="J174" s="141">
        <f t="shared" si="64"/>
        <v>11.956841589014221</v>
      </c>
      <c r="K174" s="33">
        <v>141.44999999999999</v>
      </c>
      <c r="L174" s="141">
        <f t="shared" si="61"/>
        <v>0.55448923011303131</v>
      </c>
      <c r="M174" s="141">
        <f t="shared" si="65"/>
        <v>2.1004763967085296</v>
      </c>
      <c r="N174" s="141">
        <f t="shared" si="36"/>
        <v>8.6405529953917064</v>
      </c>
      <c r="O174" s="31">
        <v>66.8</v>
      </c>
      <c r="P174" s="141">
        <f t="shared" si="43"/>
        <v>0.30030030030030458</v>
      </c>
      <c r="Q174" s="143">
        <f t="shared" si="66"/>
        <v>1.0590015128593084</v>
      </c>
      <c r="R174" s="143">
        <f t="shared" si="49"/>
        <v>3.2457496136012272</v>
      </c>
      <c r="S174" s="32"/>
      <c r="T174" s="32"/>
      <c r="U174" s="1131"/>
      <c r="V174" s="32"/>
      <c r="W174" s="32">
        <v>91.58</v>
      </c>
      <c r="X174" s="141">
        <f t="shared" si="50"/>
        <v>-6.5473592317767643E-2</v>
      </c>
      <c r="Y174" s="141">
        <f t="shared" si="67"/>
        <v>-1.8329938900203748</v>
      </c>
      <c r="Z174" s="141">
        <f t="shared" si="55"/>
        <v>-6.37906358617869</v>
      </c>
      <c r="AA174" s="29"/>
      <c r="AB174" s="29"/>
      <c r="AC174" s="141"/>
      <c r="AD174" s="141"/>
    </row>
    <row r="175" spans="1:30">
      <c r="A175" s="27"/>
      <c r="B175" s="1233">
        <f t="shared" si="41"/>
        <v>36982</v>
      </c>
      <c r="C175" s="28">
        <v>117.94</v>
      </c>
      <c r="D175" s="141">
        <f t="shared" si="42"/>
        <v>1.0712143285628588</v>
      </c>
      <c r="E175" s="141">
        <f t="shared" si="62"/>
        <v>3.8569918985558256</v>
      </c>
      <c r="F175" s="141">
        <f t="shared" si="48"/>
        <v>13.392942986251313</v>
      </c>
      <c r="G175" s="28">
        <v>115.29</v>
      </c>
      <c r="H175" s="141">
        <f t="shared" si="57"/>
        <v>1.0075346066234498</v>
      </c>
      <c r="I175" s="141">
        <f t="shared" si="63"/>
        <v>3.3249686323713998</v>
      </c>
      <c r="J175" s="141">
        <f t="shared" si="64"/>
        <v>11.391304347826093</v>
      </c>
      <c r="K175" s="33">
        <v>143.5</v>
      </c>
      <c r="L175" s="141">
        <f t="shared" si="61"/>
        <v>1.4492753623188488</v>
      </c>
      <c r="M175" s="141">
        <f t="shared" si="65"/>
        <v>3.5801934459361981</v>
      </c>
      <c r="N175" s="141">
        <f t="shared" si="36"/>
        <v>8.6133817741447132</v>
      </c>
      <c r="O175" s="31">
        <v>67.099999999999994</v>
      </c>
      <c r="P175" s="141">
        <f t="shared" si="43"/>
        <v>0.44910179640718134</v>
      </c>
      <c r="Q175" s="143">
        <f t="shared" si="66"/>
        <v>1.5128593040847202</v>
      </c>
      <c r="R175" s="143">
        <f t="shared" si="49"/>
        <v>3.5493827160493785</v>
      </c>
      <c r="S175" s="32"/>
      <c r="T175" s="32"/>
      <c r="U175" s="1131"/>
      <c r="V175" s="32"/>
      <c r="W175" s="32">
        <v>90.65</v>
      </c>
      <c r="X175" s="141">
        <f t="shared" si="50"/>
        <v>-1.0155055689014989</v>
      </c>
      <c r="Y175" s="141">
        <f t="shared" si="67"/>
        <v>-2.8298853038910927</v>
      </c>
      <c r="Z175" s="141">
        <f t="shared" si="55"/>
        <v>-6.7866323907454955</v>
      </c>
      <c r="AA175" s="29"/>
      <c r="AB175" s="29"/>
      <c r="AC175" s="141"/>
      <c r="AD175" s="141"/>
    </row>
    <row r="176" spans="1:30">
      <c r="A176" s="27"/>
      <c r="B176" s="1233">
        <f t="shared" si="41"/>
        <v>37012</v>
      </c>
      <c r="C176" s="28">
        <v>118.94</v>
      </c>
      <c r="D176" s="141">
        <f t="shared" si="42"/>
        <v>0.84788875699508215</v>
      </c>
      <c r="E176" s="141">
        <f t="shared" si="62"/>
        <v>4.737583656216974</v>
      </c>
      <c r="F176" s="141">
        <f t="shared" si="48"/>
        <v>12.228722400452909</v>
      </c>
      <c r="G176" s="28">
        <v>116.24</v>
      </c>
      <c r="H176" s="141">
        <f t="shared" si="57"/>
        <v>0.82400902073032234</v>
      </c>
      <c r="I176" s="141">
        <f>(G176-G$171)/G$171*100</f>
        <v>4.1763756945689163</v>
      </c>
      <c r="J176" s="141">
        <f t="shared" si="64"/>
        <v>10.494296577946759</v>
      </c>
      <c r="K176" s="33">
        <v>145.06</v>
      </c>
      <c r="L176" s="141">
        <f t="shared" si="61"/>
        <v>1.0871080139372837</v>
      </c>
      <c r="M176" s="141">
        <f t="shared" si="65"/>
        <v>4.7062220297387114</v>
      </c>
      <c r="N176" s="141">
        <f t="shared" si="36"/>
        <v>8.7732453509298054</v>
      </c>
      <c r="O176" s="31">
        <v>67.2</v>
      </c>
      <c r="P176" s="141">
        <f t="shared" si="43"/>
        <v>0.14903129657229292</v>
      </c>
      <c r="Q176" s="143">
        <f t="shared" si="66"/>
        <v>1.6641452344932053</v>
      </c>
      <c r="R176" s="143">
        <f t="shared" si="49"/>
        <v>3.3846153846153886</v>
      </c>
      <c r="S176" s="32"/>
      <c r="T176" s="32"/>
      <c r="U176" s="1131"/>
      <c r="V176" s="32"/>
      <c r="W176" s="32">
        <v>90.42</v>
      </c>
      <c r="X176" s="141">
        <f t="shared" si="50"/>
        <v>-0.25372311086597238</v>
      </c>
      <c r="Y176" s="141">
        <f t="shared" si="67"/>
        <v>-3.0764283417300935</v>
      </c>
      <c r="Z176" s="141">
        <f t="shared" si="55"/>
        <v>-6.5716057036577809</v>
      </c>
      <c r="AA176" s="29"/>
      <c r="AB176" s="29"/>
      <c r="AC176" s="141"/>
      <c r="AD176" s="141"/>
    </row>
    <row r="177" spans="1:30">
      <c r="A177" s="27"/>
      <c r="B177" s="1233">
        <f t="shared" si="41"/>
        <v>37043</v>
      </c>
      <c r="C177" s="28">
        <v>120.03</v>
      </c>
      <c r="D177" s="141">
        <f t="shared" si="42"/>
        <v>0.91642845131999617</v>
      </c>
      <c r="E177" s="141">
        <f t="shared" si="62"/>
        <v>5.6974286720676286</v>
      </c>
      <c r="F177" s="141">
        <f t="shared" si="48"/>
        <v>11.31410553649263</v>
      </c>
      <c r="G177" s="28">
        <v>117.29</v>
      </c>
      <c r="H177" s="141">
        <f t="shared" si="57"/>
        <v>0.90330350997936282</v>
      </c>
      <c r="I177" s="141">
        <f t="shared" si="63"/>
        <v>5.1174045527872449</v>
      </c>
      <c r="J177" s="141">
        <f t="shared" si="64"/>
        <v>9.8632446609216942</v>
      </c>
      <c r="K177" s="33">
        <v>146.4</v>
      </c>
      <c r="L177" s="141">
        <f t="shared" si="61"/>
        <v>0.92375568730180846</v>
      </c>
      <c r="M177" s="141">
        <f t="shared" si="65"/>
        <v>5.6734517106972815</v>
      </c>
      <c r="N177" s="141">
        <f t="shared" si="36"/>
        <v>8.8071348940914103</v>
      </c>
      <c r="O177" s="31">
        <v>67.5</v>
      </c>
      <c r="P177" s="141">
        <f t="shared" si="43"/>
        <v>0.44642857142856718</v>
      </c>
      <c r="Q177" s="143">
        <f t="shared" si="66"/>
        <v>2.1180030257186169</v>
      </c>
      <c r="R177" s="143">
        <f t="shared" si="49"/>
        <v>3.8461538461538463</v>
      </c>
      <c r="S177" s="32"/>
      <c r="T177" s="32"/>
      <c r="U177" s="1131"/>
      <c r="V177" s="32"/>
      <c r="W177" s="32">
        <v>90.36</v>
      </c>
      <c r="X177" s="141">
        <f t="shared" si="50"/>
        <v>-6.6357000663572516E-2</v>
      </c>
      <c r="Y177" s="141">
        <f t="shared" si="67"/>
        <v>-3.14074391681853</v>
      </c>
      <c r="Z177" s="141">
        <f t="shared" si="55"/>
        <v>-6.5176908752327716</v>
      </c>
      <c r="AA177" s="29"/>
      <c r="AB177" s="29"/>
      <c r="AC177" s="141"/>
      <c r="AD177" s="141"/>
    </row>
    <row r="178" spans="1:30">
      <c r="A178" s="27"/>
      <c r="B178" s="1233">
        <f t="shared" si="41"/>
        <v>37073</v>
      </c>
      <c r="C178" s="28">
        <v>121.01</v>
      </c>
      <c r="D178" s="141">
        <f t="shared" si="42"/>
        <v>0.81646255102891274</v>
      </c>
      <c r="E178" s="141">
        <f t="shared" si="62"/>
        <v>6.5604085945755575</v>
      </c>
      <c r="F178" s="141">
        <f t="shared" si="48"/>
        <v>10.997982021647413</v>
      </c>
      <c r="G178" s="28">
        <v>118.2</v>
      </c>
      <c r="H178" s="141">
        <f t="shared" si="57"/>
        <v>0.77585471907238168</v>
      </c>
      <c r="I178" s="141">
        <f t="shared" si="63"/>
        <v>5.9329628965764512</v>
      </c>
      <c r="J178" s="141">
        <f t="shared" si="64"/>
        <v>9.6780180012990691</v>
      </c>
      <c r="K178" s="33">
        <v>148.25</v>
      </c>
      <c r="L178" s="141">
        <f t="shared" si="61"/>
        <v>1.2636612021857885</v>
      </c>
      <c r="M178" s="141">
        <f t="shared" si="65"/>
        <v>7.0088061209758985</v>
      </c>
      <c r="N178" s="141">
        <f t="shared" si="36"/>
        <v>9.3047260930472646</v>
      </c>
      <c r="O178" s="31">
        <v>67.8</v>
      </c>
      <c r="P178" s="141">
        <f t="shared" si="43"/>
        <v>0.4444444444444402</v>
      </c>
      <c r="Q178" s="143">
        <f t="shared" si="66"/>
        <v>2.5718608169440289</v>
      </c>
      <c r="R178" s="143">
        <f t="shared" si="49"/>
        <v>4.1474654377880231</v>
      </c>
      <c r="S178" s="32"/>
      <c r="T178" s="32"/>
      <c r="U178" s="1131"/>
      <c r="V178" s="32"/>
      <c r="W178" s="32">
        <v>90.43</v>
      </c>
      <c r="X178" s="141">
        <f t="shared" si="50"/>
        <v>7.7467906153173297E-2</v>
      </c>
      <c r="Y178" s="141">
        <f t="shared" si="67"/>
        <v>-3.065709079215349</v>
      </c>
      <c r="Z178" s="141">
        <f t="shared" si="55"/>
        <v>-6.5419594873914813</v>
      </c>
      <c r="AA178" s="29"/>
      <c r="AB178" s="29"/>
      <c r="AC178" s="141"/>
      <c r="AD178" s="141"/>
    </row>
    <row r="179" spans="1:30">
      <c r="A179" s="27"/>
      <c r="B179" s="1233">
        <f t="shared" si="41"/>
        <v>37104</v>
      </c>
      <c r="C179" s="28">
        <v>121.99</v>
      </c>
      <c r="D179" s="141">
        <f t="shared" si="42"/>
        <v>0.80985042558465392</v>
      </c>
      <c r="E179" s="141">
        <f t="shared" si="62"/>
        <v>7.4233885170834739</v>
      </c>
      <c r="F179" s="141">
        <f t="shared" si="48"/>
        <v>10.829472154083767</v>
      </c>
      <c r="G179" s="28">
        <v>119.09</v>
      </c>
      <c r="H179" s="141">
        <f t="shared" si="57"/>
        <v>0.75296108291032193</v>
      </c>
      <c r="I179" s="141">
        <f t="shared" si="63"/>
        <v>6.7305968811615031</v>
      </c>
      <c r="J179" s="141">
        <f t="shared" si="64"/>
        <v>9.6189248895434485</v>
      </c>
      <c r="K179" s="33">
        <v>150.47999999999999</v>
      </c>
      <c r="L179" s="141">
        <f t="shared" si="61"/>
        <v>1.5042158516020168</v>
      </c>
      <c r="M179" s="141">
        <f t="shared" si="65"/>
        <v>8.6184495452576861</v>
      </c>
      <c r="N179" s="141">
        <f t="shared" si="36"/>
        <v>10.468360005872848</v>
      </c>
      <c r="O179" s="31">
        <v>67.900000000000006</v>
      </c>
      <c r="P179" s="141">
        <f t="shared" si="43"/>
        <v>0.14749262536874413</v>
      </c>
      <c r="Q179" s="143">
        <f t="shared" si="66"/>
        <v>2.7231467473525139</v>
      </c>
      <c r="R179" s="143">
        <f t="shared" si="49"/>
        <v>3.8226299694189598</v>
      </c>
      <c r="S179" s="32"/>
      <c r="T179" s="32"/>
      <c r="U179" s="1131"/>
      <c r="V179" s="32"/>
      <c r="W179" s="32">
        <v>89.72</v>
      </c>
      <c r="X179" s="141">
        <f t="shared" si="50"/>
        <v>-0.78513767555015801</v>
      </c>
      <c r="Y179" s="141">
        <f t="shared" si="67"/>
        <v>-3.8267767177618253</v>
      </c>
      <c r="Z179" s="141">
        <f t="shared" si="55"/>
        <v>-6.4149368937102382</v>
      </c>
      <c r="AA179" s="29"/>
      <c r="AB179" s="29"/>
      <c r="AC179" s="141"/>
      <c r="AD179" s="141"/>
    </row>
    <row r="180" spans="1:30">
      <c r="A180" s="27"/>
      <c r="B180" s="1233">
        <f t="shared" si="41"/>
        <v>37135</v>
      </c>
      <c r="C180" s="28">
        <v>122.89</v>
      </c>
      <c r="D180" s="141">
        <f t="shared" si="42"/>
        <v>0.73776539060579205</v>
      </c>
      <c r="E180" s="141">
        <f t="shared" si="62"/>
        <v>8.2159210989785123</v>
      </c>
      <c r="F180" s="141">
        <f t="shared" si="48"/>
        <v>10.811541929666362</v>
      </c>
      <c r="G180" s="28">
        <v>119.84</v>
      </c>
      <c r="H180" s="141">
        <f t="shared" ref="H180:H243" si="68">(G180-G179)/G179*100</f>
        <v>0.62977579981526566</v>
      </c>
      <c r="I180" s="141">
        <f t="shared" si="63"/>
        <v>7.4027603513174443</v>
      </c>
      <c r="J180" s="141">
        <f t="shared" si="64"/>
        <v>9.5930498399634292</v>
      </c>
      <c r="K180" s="33">
        <v>151.91999999999999</v>
      </c>
      <c r="L180" s="141">
        <f t="shared" si="61"/>
        <v>0.95693779904306076</v>
      </c>
      <c r="M180" s="141">
        <f t="shared" si="65"/>
        <v>9.6578605456907738</v>
      </c>
      <c r="N180" s="141">
        <f t="shared" si="36"/>
        <v>11.460014673514287</v>
      </c>
      <c r="O180" s="31">
        <v>68.099999999999994</v>
      </c>
      <c r="P180" s="141">
        <f t="shared" si="43"/>
        <v>0.29455081001471073</v>
      </c>
      <c r="Q180" s="143">
        <f t="shared" si="66"/>
        <v>3.0257186081694405</v>
      </c>
      <c r="R180" s="143">
        <f t="shared" si="49"/>
        <v>3.8109756097560981</v>
      </c>
      <c r="S180" s="32"/>
      <c r="T180" s="32"/>
      <c r="U180" s="1131"/>
      <c r="V180" s="32"/>
      <c r="W180" s="32">
        <v>88.67</v>
      </c>
      <c r="X180" s="141">
        <f t="shared" si="50"/>
        <v>-1.1703076237182313</v>
      </c>
      <c r="Y180" s="141">
        <f t="shared" si="67"/>
        <v>-4.9522992818094167</v>
      </c>
      <c r="Z180" s="141">
        <f t="shared" si="55"/>
        <v>-7.0447636020547213</v>
      </c>
      <c r="AA180" s="29"/>
      <c r="AB180" s="29"/>
      <c r="AC180" s="141"/>
      <c r="AD180" s="141"/>
    </row>
    <row r="181" spans="1:30">
      <c r="A181" s="27"/>
      <c r="B181" s="1233">
        <f t="shared" si="41"/>
        <v>37165</v>
      </c>
      <c r="C181" s="28">
        <v>123.46</v>
      </c>
      <c r="D181" s="141">
        <f t="shared" si="42"/>
        <v>0.46382944096345774</v>
      </c>
      <c r="E181" s="141">
        <f t="shared" si="62"/>
        <v>8.7178584008453601</v>
      </c>
      <c r="F181" s="141">
        <f t="shared" si="48"/>
        <v>10.478747203579413</v>
      </c>
      <c r="G181" s="28">
        <v>120.31</v>
      </c>
      <c r="H181" s="141">
        <f t="shared" si="68"/>
        <v>0.3921895861148188</v>
      </c>
      <c r="I181" s="141">
        <f t="shared" si="63"/>
        <v>7.8239827926151682</v>
      </c>
      <c r="J181" s="141">
        <f t="shared" si="64"/>
        <v>9.332969829153031</v>
      </c>
      <c r="K181" s="33">
        <v>152.99</v>
      </c>
      <c r="L181" s="141">
        <f t="shared" si="61"/>
        <v>0.70431806213798165</v>
      </c>
      <c r="M181" s="141">
        <f t="shared" si="65"/>
        <v>10.430200664068153</v>
      </c>
      <c r="N181" s="141">
        <f t="shared" si="36"/>
        <v>11.998535871156674</v>
      </c>
      <c r="O181" s="31">
        <v>68.099999999999994</v>
      </c>
      <c r="P181" s="141">
        <f t="shared" si="43"/>
        <v>0</v>
      </c>
      <c r="Q181" s="143">
        <f t="shared" si="66"/>
        <v>3.0257186081694405</v>
      </c>
      <c r="R181" s="143">
        <f t="shared" si="49"/>
        <v>3.6529680365296668</v>
      </c>
      <c r="S181" s="32"/>
      <c r="T181" s="32"/>
      <c r="U181" s="1131"/>
      <c r="V181" s="32"/>
      <c r="W181" s="32">
        <v>87.45</v>
      </c>
      <c r="X181" s="141">
        <f t="shared" si="50"/>
        <v>-1.3758881245065961</v>
      </c>
      <c r="Y181" s="141">
        <f t="shared" si="67"/>
        <v>-6.260049308607571</v>
      </c>
      <c r="Z181" s="141">
        <f t="shared" si="55"/>
        <v>-7.4015247776365891</v>
      </c>
      <c r="AA181" s="29"/>
      <c r="AB181" s="29"/>
      <c r="AC181" s="141"/>
      <c r="AD181" s="141"/>
    </row>
    <row r="182" spans="1:30">
      <c r="A182" s="27"/>
      <c r="B182" s="1233">
        <f t="shared" si="41"/>
        <v>37196</v>
      </c>
      <c r="C182" s="28">
        <v>123.78</v>
      </c>
      <c r="D182" s="141">
        <f t="shared" si="42"/>
        <v>0.25919326097522066</v>
      </c>
      <c r="E182" s="141">
        <f t="shared" si="62"/>
        <v>8.9996477632969345</v>
      </c>
      <c r="F182" s="141">
        <f t="shared" si="48"/>
        <v>9.9289520426287812</v>
      </c>
      <c r="G182" s="28">
        <v>120.53</v>
      </c>
      <c r="H182" s="141">
        <f t="shared" si="68"/>
        <v>0.18286094256503935</v>
      </c>
      <c r="I182" s="141">
        <f t="shared" si="63"/>
        <v>8.0211507438609093</v>
      </c>
      <c r="J182" s="141">
        <f t="shared" si="64"/>
        <v>8.7717715007670787</v>
      </c>
      <c r="K182" s="33">
        <v>153.81</v>
      </c>
      <c r="L182" s="141">
        <f t="shared" si="61"/>
        <v>0.53598274397018963</v>
      </c>
      <c r="M182" s="141">
        <f t="shared" si="65"/>
        <v>11.022087483759211</v>
      </c>
      <c r="N182" s="141">
        <f t="shared" ref="N182:N245" si="69">(K182-K170)/K170*100</f>
        <v>12.01660476294516</v>
      </c>
      <c r="O182" s="31">
        <v>68.400000000000006</v>
      </c>
      <c r="P182" s="141">
        <f t="shared" si="43"/>
        <v>0.44052863436125017</v>
      </c>
      <c r="Q182" s="143">
        <f t="shared" si="66"/>
        <v>3.4795763993948734</v>
      </c>
      <c r="R182" s="143">
        <f t="shared" si="49"/>
        <v>3.4795763993948734</v>
      </c>
      <c r="S182" s="32"/>
      <c r="T182" s="32"/>
      <c r="U182" s="1131"/>
      <c r="V182" s="32"/>
      <c r="W182" s="32">
        <v>87.14</v>
      </c>
      <c r="X182" s="141">
        <f t="shared" si="50"/>
        <v>-0.35448827901658347</v>
      </c>
      <c r="Y182" s="141">
        <f t="shared" si="67"/>
        <v>-6.5923464465644814</v>
      </c>
      <c r="Z182" s="141">
        <f t="shared" si="55"/>
        <v>-7.4750477808451965</v>
      </c>
      <c r="AA182" s="29"/>
      <c r="AB182" s="29"/>
      <c r="AC182" s="141"/>
      <c r="AD182" s="141"/>
    </row>
    <row r="183" spans="1:30">
      <c r="A183" s="27" t="s">
        <v>1459</v>
      </c>
      <c r="B183" s="1233">
        <f t="shared" si="41"/>
        <v>37226</v>
      </c>
      <c r="C183" s="28">
        <v>123.64</v>
      </c>
      <c r="D183" s="141">
        <f t="shared" si="42"/>
        <v>-0.11310389400549407</v>
      </c>
      <c r="E183" s="141">
        <f t="shared" si="62"/>
        <v>8.8763649172243735</v>
      </c>
      <c r="F183" s="141">
        <f t="shared" si="48"/>
        <v>8.8763649172243735</v>
      </c>
      <c r="G183" s="28">
        <v>120.43</v>
      </c>
      <c r="H183" s="141">
        <f t="shared" si="68"/>
        <v>-8.2966896208408122E-2</v>
      </c>
      <c r="I183" s="141">
        <f t="shared" si="63"/>
        <v>7.9315289478401221</v>
      </c>
      <c r="J183" s="141">
        <f t="shared" si="64"/>
        <v>7.9315289478401221</v>
      </c>
      <c r="K183" s="33">
        <v>155.96</v>
      </c>
      <c r="L183" s="141">
        <f t="shared" si="61"/>
        <v>1.3978284896950819</v>
      </c>
      <c r="M183" s="141">
        <f t="shared" si="65"/>
        <v>12.573985852461394</v>
      </c>
      <c r="N183" s="141">
        <f t="shared" si="69"/>
        <v>12.573985852461394</v>
      </c>
      <c r="O183" s="31">
        <v>68.5</v>
      </c>
      <c r="P183" s="141">
        <f t="shared" si="43"/>
        <v>0.14619883040934842</v>
      </c>
      <c r="Q183" s="143">
        <f t="shared" si="66"/>
        <v>3.6308623298033376</v>
      </c>
      <c r="R183" s="143">
        <f t="shared" si="49"/>
        <v>3.6308623298033376</v>
      </c>
      <c r="S183" s="32"/>
      <c r="T183" s="32"/>
      <c r="U183" s="1131"/>
      <c r="V183" s="32"/>
      <c r="W183" s="32">
        <v>86.65</v>
      </c>
      <c r="X183" s="141">
        <f t="shared" si="50"/>
        <v>-0.56231351847600974</v>
      </c>
      <c r="Y183" s="141">
        <f t="shared" si="67"/>
        <v>-7.1175903097866868</v>
      </c>
      <c r="Z183" s="141">
        <f t="shared" si="55"/>
        <v>-7.1175903097866868</v>
      </c>
      <c r="AA183" s="29"/>
      <c r="AB183" s="29"/>
      <c r="AC183" s="141"/>
      <c r="AD183" s="141"/>
    </row>
    <row r="184" spans="1:30">
      <c r="A184" s="27"/>
      <c r="B184" s="1233">
        <f t="shared" si="41"/>
        <v>37257</v>
      </c>
      <c r="C184" s="28">
        <v>123.93</v>
      </c>
      <c r="D184" s="141">
        <f t="shared" si="42"/>
        <v>0.23455192494338906</v>
      </c>
      <c r="E184" s="141">
        <f>(C184-C$183)/C$183*100</f>
        <v>0.23455192494338906</v>
      </c>
      <c r="F184" s="141">
        <f t="shared" si="48"/>
        <v>8.1602373887240418</v>
      </c>
      <c r="G184" s="28">
        <v>120.64</v>
      </c>
      <c r="H184" s="141">
        <f t="shared" si="68"/>
        <v>0.17437515569209808</v>
      </c>
      <c r="I184" s="141">
        <f>(G184-G$183)/G$183*100</f>
        <v>0.17437515569209808</v>
      </c>
      <c r="J184" s="141">
        <f t="shared" si="64"/>
        <v>7.3405107215944483</v>
      </c>
      <c r="K184" s="33">
        <v>157.63</v>
      </c>
      <c r="L184" s="141">
        <f t="shared" si="61"/>
        <v>1.070787381379833</v>
      </c>
      <c r="M184" s="141">
        <f>(K184-K$183)/K$183*100</f>
        <v>1.070787381379833</v>
      </c>
      <c r="N184" s="141">
        <f t="shared" si="69"/>
        <v>12.584815370330697</v>
      </c>
      <c r="O184" s="31">
        <v>68.8</v>
      </c>
      <c r="P184" s="141">
        <f t="shared" si="43"/>
        <v>0.4379562043795579</v>
      </c>
      <c r="Q184" s="143">
        <f>(O184-O$183)/O$183*100</f>
        <v>0.4379562043795579</v>
      </c>
      <c r="R184" s="143">
        <f t="shared" si="49"/>
        <v>3.614457831325288</v>
      </c>
      <c r="S184" s="32"/>
      <c r="T184" s="32"/>
      <c r="U184" s="1131"/>
      <c r="V184" s="32"/>
      <c r="W184" s="32">
        <v>85.98</v>
      </c>
      <c r="X184" s="141">
        <f t="shared" si="50"/>
        <v>-0.77322562031160036</v>
      </c>
      <c r="Y184" s="141">
        <f>(W184-W$183)/W$183*100</f>
        <v>-0.77322562031160036</v>
      </c>
      <c r="Z184" s="141">
        <f t="shared" si="55"/>
        <v>-7.3391529259618515</v>
      </c>
      <c r="AA184" s="29"/>
      <c r="AB184" s="29"/>
      <c r="AC184" s="141"/>
      <c r="AD184" s="141"/>
    </row>
    <row r="185" spans="1:30">
      <c r="A185" s="27"/>
      <c r="B185" s="1233">
        <f t="shared" si="41"/>
        <v>37288</v>
      </c>
      <c r="C185" s="28">
        <v>124.45</v>
      </c>
      <c r="D185" s="141">
        <f t="shared" si="42"/>
        <v>0.41959170499475185</v>
      </c>
      <c r="E185" s="141">
        <f t="shared" ref="E185:E195" si="70">(C185-C$183)/C$183*100</f>
        <v>0.65512779035910895</v>
      </c>
      <c r="F185" s="141">
        <f t="shared" si="48"/>
        <v>7.7955825032481592</v>
      </c>
      <c r="G185" s="28">
        <v>121.06</v>
      </c>
      <c r="H185" s="141">
        <f t="shared" si="68"/>
        <v>0.34814323607427194</v>
      </c>
      <c r="I185" s="141">
        <f t="shared" ref="I185:I195" si="71">(G185-G$183)/G$183*100</f>
        <v>0.52312546707630614</v>
      </c>
      <c r="J185" s="141">
        <f t="shared" si="64"/>
        <v>7.0664190324577785</v>
      </c>
      <c r="K185" s="33">
        <v>159.38</v>
      </c>
      <c r="L185" s="141">
        <f t="shared" si="61"/>
        <v>1.1101947598807334</v>
      </c>
      <c r="M185" s="141">
        <f t="shared" ref="M185:M195" si="72">(K185-K$183)/K$183*100</f>
        <v>2.1928699666581091</v>
      </c>
      <c r="N185" s="141">
        <f t="shared" si="69"/>
        <v>13.300632686429239</v>
      </c>
      <c r="O185" s="31">
        <v>69.5</v>
      </c>
      <c r="P185" s="141">
        <f t="shared" si="43"/>
        <v>1.0174418604651205</v>
      </c>
      <c r="Q185" s="143">
        <f t="shared" ref="Q185:Q195" si="73">(O185-O$183)/O$183*100</f>
        <v>1.4598540145985401</v>
      </c>
      <c r="R185" s="143">
        <f t="shared" si="49"/>
        <v>4.3543543543543635</v>
      </c>
      <c r="S185" s="32"/>
      <c r="T185" s="32"/>
      <c r="U185" s="1131"/>
      <c r="V185" s="32"/>
      <c r="W185" s="32">
        <v>85.81</v>
      </c>
      <c r="X185" s="141">
        <f t="shared" si="50"/>
        <v>-0.19772040009304687</v>
      </c>
      <c r="Y185" s="141">
        <f t="shared" ref="Y185:Y195" si="74">(W185-W$183)/W$183*100</f>
        <v>-0.96941719561454509</v>
      </c>
      <c r="Z185" s="141">
        <f t="shared" si="55"/>
        <v>-6.3618507202095138</v>
      </c>
      <c r="AA185" s="29"/>
      <c r="AB185" s="29"/>
      <c r="AC185" s="141"/>
      <c r="AD185" s="141"/>
    </row>
    <row r="186" spans="1:30">
      <c r="A186" s="27"/>
      <c r="B186" s="1233">
        <f t="shared" si="41"/>
        <v>37316</v>
      </c>
      <c r="C186" s="28">
        <v>125.92</v>
      </c>
      <c r="D186" s="141">
        <f t="shared" si="42"/>
        <v>1.1811972679791072</v>
      </c>
      <c r="E186" s="141">
        <f t="shared" si="70"/>
        <v>1.8440634098997095</v>
      </c>
      <c r="F186" s="141">
        <f t="shared" si="48"/>
        <v>7.9098466021081535</v>
      </c>
      <c r="G186" s="28">
        <v>122.3</v>
      </c>
      <c r="H186" s="141">
        <f t="shared" si="68"/>
        <v>1.0242854782752311</v>
      </c>
      <c r="I186" s="141">
        <f t="shared" si="71"/>
        <v>1.5527692435439593</v>
      </c>
      <c r="J186" s="141">
        <f t="shared" si="64"/>
        <v>7.1491151217802669</v>
      </c>
      <c r="K186" s="33">
        <v>161.22999999999999</v>
      </c>
      <c r="L186" s="141">
        <f t="shared" si="61"/>
        <v>1.160747898105154</v>
      </c>
      <c r="M186" s="141">
        <f t="shared" si="72"/>
        <v>3.3790715568094267</v>
      </c>
      <c r="N186" s="141">
        <f t="shared" si="69"/>
        <v>13.983739837398376</v>
      </c>
      <c r="O186" s="31">
        <v>69.7</v>
      </c>
      <c r="P186" s="141">
        <f t="shared" si="43"/>
        <v>0.28776978417266597</v>
      </c>
      <c r="Q186" s="143">
        <f t="shared" si="73"/>
        <v>1.7518248175182525</v>
      </c>
      <c r="R186" s="143">
        <f t="shared" si="49"/>
        <v>4.3413173652694699</v>
      </c>
      <c r="S186" s="32"/>
      <c r="T186" s="32"/>
      <c r="U186" s="1131"/>
      <c r="V186" s="32"/>
      <c r="W186" s="32">
        <v>85.25</v>
      </c>
      <c r="X186" s="141">
        <f t="shared" si="50"/>
        <v>-0.65260459153945027</v>
      </c>
      <c r="Y186" s="141">
        <f t="shared" si="74"/>
        <v>-1.6156953260242419</v>
      </c>
      <c r="Z186" s="141">
        <f t="shared" si="55"/>
        <v>-6.9119895173618673</v>
      </c>
      <c r="AA186" s="29"/>
      <c r="AB186" s="29"/>
      <c r="AC186" s="141"/>
      <c r="AD186" s="141"/>
    </row>
    <row r="187" spans="1:30">
      <c r="A187" s="27"/>
      <c r="B187" s="1233">
        <f t="shared" si="41"/>
        <v>37347</v>
      </c>
      <c r="C187" s="28">
        <v>127.95</v>
      </c>
      <c r="D187" s="141">
        <f t="shared" si="42"/>
        <v>1.6121346886912333</v>
      </c>
      <c r="E187" s="141">
        <f t="shared" si="70"/>
        <v>3.4859268845033986</v>
      </c>
      <c r="F187" s="141">
        <f t="shared" si="48"/>
        <v>8.4873664575207766</v>
      </c>
      <c r="G187" s="28">
        <v>123.92</v>
      </c>
      <c r="H187" s="141">
        <f t="shared" si="68"/>
        <v>1.3246116107931354</v>
      </c>
      <c r="I187" s="141">
        <f t="shared" si="71"/>
        <v>2.8979490160259029</v>
      </c>
      <c r="J187" s="141">
        <f t="shared" si="64"/>
        <v>7.4854714198976451</v>
      </c>
      <c r="K187" s="33">
        <v>164.41</v>
      </c>
      <c r="L187" s="141">
        <f t="shared" si="61"/>
        <v>1.9723376542827062</v>
      </c>
      <c r="M187" s="141">
        <f t="shared" si="72"/>
        <v>5.4180559117722416</v>
      </c>
      <c r="N187" s="141">
        <f t="shared" si="69"/>
        <v>14.571428571428569</v>
      </c>
      <c r="O187" s="31">
        <v>70.400000000000006</v>
      </c>
      <c r="P187" s="141">
        <f t="shared" si="43"/>
        <v>1.0043041606886698</v>
      </c>
      <c r="Q187" s="143">
        <f t="shared" si="73"/>
        <v>2.7737226277372344</v>
      </c>
      <c r="R187" s="143">
        <f t="shared" si="49"/>
        <v>4.9180327868852629</v>
      </c>
      <c r="S187" s="32"/>
      <c r="T187" s="32"/>
      <c r="U187" s="1131"/>
      <c r="V187" s="32"/>
      <c r="W187" s="32">
        <v>85.82</v>
      </c>
      <c r="X187" s="141">
        <f t="shared" si="50"/>
        <v>0.66862170087975736</v>
      </c>
      <c r="Y187" s="141">
        <f t="shared" si="74"/>
        <v>-0.9578765147143824</v>
      </c>
      <c r="Z187" s="141">
        <f t="shared" si="55"/>
        <v>-5.3281853281853415</v>
      </c>
      <c r="AA187" s="29"/>
      <c r="AB187" s="29"/>
      <c r="AC187" s="141"/>
      <c r="AD187" s="141"/>
    </row>
    <row r="188" spans="1:30">
      <c r="A188" s="27"/>
      <c r="B188" s="1233">
        <f t="shared" si="41"/>
        <v>37377</v>
      </c>
      <c r="C188" s="28">
        <v>130.33000000000001</v>
      </c>
      <c r="D188" s="141">
        <f t="shared" si="42"/>
        <v>1.8601016021883625</v>
      </c>
      <c r="E188" s="141">
        <f t="shared" si="70"/>
        <v>5.4108702685215242</v>
      </c>
      <c r="F188" s="141">
        <f t="shared" si="48"/>
        <v>9.5762569362704006</v>
      </c>
      <c r="G188" s="28">
        <v>125.86</v>
      </c>
      <c r="H188" s="141">
        <f t="shared" si="68"/>
        <v>1.5655261459005791</v>
      </c>
      <c r="I188" s="141">
        <f t="shared" si="71"/>
        <v>4.5088433114672357</v>
      </c>
      <c r="J188" s="141">
        <f t="shared" si="64"/>
        <v>8.2759807295251253</v>
      </c>
      <c r="K188" s="33">
        <v>167.75</v>
      </c>
      <c r="L188" s="141">
        <f t="shared" si="61"/>
        <v>2.0315065993552728</v>
      </c>
      <c r="M188" s="141">
        <f t="shared" si="72"/>
        <v>7.5596306745319257</v>
      </c>
      <c r="N188" s="141">
        <f t="shared" si="69"/>
        <v>15.641803391699986</v>
      </c>
      <c r="O188" s="31">
        <v>70.900000000000006</v>
      </c>
      <c r="P188" s="141">
        <f t="shared" si="43"/>
        <v>0.71022727272727271</v>
      </c>
      <c r="Q188" s="143">
        <f t="shared" si="73"/>
        <v>3.503649635036505</v>
      </c>
      <c r="R188" s="143">
        <f t="shared" si="49"/>
        <v>5.5059523809523849</v>
      </c>
      <c r="S188" s="32"/>
      <c r="T188" s="32"/>
      <c r="U188" s="1131"/>
      <c r="V188" s="32"/>
      <c r="W188" s="32">
        <v>85.96</v>
      </c>
      <c r="X188" s="141">
        <f t="shared" si="50"/>
        <v>0.16313213703099577</v>
      </c>
      <c r="Y188" s="141">
        <f t="shared" si="74"/>
        <v>-0.79630698211195838</v>
      </c>
      <c r="Z188" s="141">
        <f t="shared" si="55"/>
        <v>-4.9325370493253793</v>
      </c>
      <c r="AA188" s="29"/>
      <c r="AB188" s="29"/>
      <c r="AC188" s="141"/>
      <c r="AD188" s="141"/>
    </row>
    <row r="189" spans="1:30">
      <c r="A189" s="27"/>
      <c r="B189" s="1233">
        <f t="shared" si="41"/>
        <v>37408</v>
      </c>
      <c r="C189" s="28">
        <v>132.76</v>
      </c>
      <c r="D189" s="141">
        <f t="shared" si="42"/>
        <v>1.8644978132432888</v>
      </c>
      <c r="E189" s="141">
        <f t="shared" si="70"/>
        <v>7.3762536395988274</v>
      </c>
      <c r="F189" s="141">
        <f t="shared" si="48"/>
        <v>10.605681912855111</v>
      </c>
      <c r="G189" s="28">
        <v>127.82</v>
      </c>
      <c r="H189" s="141">
        <f t="shared" si="68"/>
        <v>1.5572858731924311</v>
      </c>
      <c r="I189" s="141">
        <f t="shared" si="71"/>
        <v>6.1363447645935283</v>
      </c>
      <c r="J189" s="141">
        <f t="shared" si="64"/>
        <v>8.9777474635518697</v>
      </c>
      <c r="K189" s="33">
        <v>172.42</v>
      </c>
      <c r="L189" s="141">
        <f t="shared" si="61"/>
        <v>2.783904619970186</v>
      </c>
      <c r="M189" s="141">
        <f t="shared" si="72"/>
        <v>10.55398820210309</v>
      </c>
      <c r="N189" s="141">
        <f t="shared" si="69"/>
        <v>17.773224043715835</v>
      </c>
      <c r="O189" s="31">
        <v>71.099999999999994</v>
      </c>
      <c r="P189" s="141">
        <f t="shared" si="43"/>
        <v>0.28208744710858763</v>
      </c>
      <c r="Q189" s="143">
        <f t="shared" si="73"/>
        <v>3.7956204379561957</v>
      </c>
      <c r="R189" s="143">
        <f t="shared" si="49"/>
        <v>5.333333333333325</v>
      </c>
      <c r="S189" s="32"/>
      <c r="T189" s="32"/>
      <c r="U189" s="1131"/>
      <c r="V189" s="32"/>
      <c r="W189" s="32">
        <v>86.8</v>
      </c>
      <c r="X189" s="141">
        <f t="shared" si="50"/>
        <v>0.97719869706840801</v>
      </c>
      <c r="Y189" s="141">
        <f t="shared" si="74"/>
        <v>0.17311021350258682</v>
      </c>
      <c r="Z189" s="141">
        <f t="shared" si="55"/>
        <v>-3.939796370075257</v>
      </c>
      <c r="AA189" s="29"/>
      <c r="AB189" s="29"/>
      <c r="AC189" s="141"/>
      <c r="AD189" s="141"/>
    </row>
    <row r="190" spans="1:30">
      <c r="A190" s="27"/>
      <c r="B190" s="1233">
        <f t="shared" si="41"/>
        <v>37438</v>
      </c>
      <c r="C190" s="28">
        <v>135.04</v>
      </c>
      <c r="D190" s="141">
        <f t="shared" si="42"/>
        <v>1.7173847544441105</v>
      </c>
      <c r="E190" s="141">
        <f t="shared" si="70"/>
        <v>9.2203170494985365</v>
      </c>
      <c r="F190" s="141">
        <f t="shared" si="48"/>
        <v>11.594083133625309</v>
      </c>
      <c r="G190" s="28">
        <v>129.66</v>
      </c>
      <c r="H190" s="141">
        <f t="shared" si="68"/>
        <v>1.439524331090599</v>
      </c>
      <c r="I190" s="141">
        <f t="shared" si="71"/>
        <v>7.664203271610055</v>
      </c>
      <c r="J190" s="141">
        <f t="shared" si="64"/>
        <v>9.6954314720812125</v>
      </c>
      <c r="K190" s="33">
        <v>176.23</v>
      </c>
      <c r="L190" s="141">
        <f t="shared" si="61"/>
        <v>2.209720450063799</v>
      </c>
      <c r="M190" s="141">
        <f t="shared" si="72"/>
        <v>12.996922287766083</v>
      </c>
      <c r="N190" s="141">
        <f t="shared" si="69"/>
        <v>18.873524451939286</v>
      </c>
      <c r="O190" s="31">
        <v>71.2</v>
      </c>
      <c r="P190" s="141">
        <f t="shared" si="43"/>
        <v>0.14064697609002605</v>
      </c>
      <c r="Q190" s="143">
        <f t="shared" si="73"/>
        <v>3.9416058394160625</v>
      </c>
      <c r="R190" s="143">
        <f t="shared" si="49"/>
        <v>5.0147492625368812</v>
      </c>
      <c r="S190" s="32"/>
      <c r="T190" s="32"/>
      <c r="U190" s="1131"/>
      <c r="V190" s="32"/>
      <c r="W190" s="32">
        <v>86.64</v>
      </c>
      <c r="X190" s="141">
        <f t="shared" si="50"/>
        <v>-0.18433179723501911</v>
      </c>
      <c r="Y190" s="141">
        <f t="shared" si="74"/>
        <v>-1.1540680900179014E-2</v>
      </c>
      <c r="Z190" s="141">
        <f t="shared" si="55"/>
        <v>-4.1910870286409443</v>
      </c>
      <c r="AA190" s="29"/>
      <c r="AB190" s="29"/>
      <c r="AC190" s="141"/>
      <c r="AD190" s="141"/>
    </row>
    <row r="191" spans="1:30">
      <c r="A191" s="27"/>
      <c r="B191" s="1233">
        <f t="shared" si="41"/>
        <v>37469</v>
      </c>
      <c r="C191" s="28">
        <v>137.04</v>
      </c>
      <c r="D191" s="141">
        <f t="shared" si="42"/>
        <v>1.481042654028436</v>
      </c>
      <c r="E191" s="141">
        <f t="shared" si="70"/>
        <v>10.837916531866702</v>
      </c>
      <c r="F191" s="141">
        <f t="shared" si="48"/>
        <v>12.337076809574553</v>
      </c>
      <c r="G191" s="28">
        <v>131.22</v>
      </c>
      <c r="H191" s="141">
        <f t="shared" si="68"/>
        <v>1.2031466913466005</v>
      </c>
      <c r="I191" s="141">
        <f t="shared" si="71"/>
        <v>8.9595615710371099</v>
      </c>
      <c r="J191" s="141">
        <f t="shared" si="64"/>
        <v>10.185573935678894</v>
      </c>
      <c r="K191" s="33">
        <v>180.19</v>
      </c>
      <c r="L191" s="141">
        <f t="shared" si="61"/>
        <v>2.2470634965669909</v>
      </c>
      <c r="M191" s="141">
        <f t="shared" si="72"/>
        <v>15.536034880738644</v>
      </c>
      <c r="N191" s="141">
        <f t="shared" si="69"/>
        <v>19.743487506645408</v>
      </c>
      <c r="O191" s="31">
        <v>71.7</v>
      </c>
      <c r="P191" s="141">
        <f t="shared" si="43"/>
        <v>0.70224719101123589</v>
      </c>
      <c r="Q191" s="143">
        <f t="shared" si="73"/>
        <v>4.6715328467153325</v>
      </c>
      <c r="R191" s="143">
        <f t="shared" si="49"/>
        <v>5.5964653902798185</v>
      </c>
      <c r="S191" s="32"/>
      <c r="T191" s="32"/>
      <c r="U191" s="1131"/>
      <c r="V191" s="32"/>
      <c r="W191" s="32">
        <v>85.95</v>
      </c>
      <c r="X191" s="141">
        <f t="shared" si="50"/>
        <v>-0.79639889196675639</v>
      </c>
      <c r="Y191" s="141">
        <f t="shared" si="74"/>
        <v>-0.80784766301212096</v>
      </c>
      <c r="Z191" s="141">
        <f t="shared" si="55"/>
        <v>-4.2019616584930848</v>
      </c>
      <c r="AA191" s="29"/>
      <c r="AB191" s="29"/>
      <c r="AC191" s="141"/>
      <c r="AD191" s="141"/>
    </row>
    <row r="192" spans="1:30">
      <c r="A192" s="27"/>
      <c r="B192" s="1233">
        <f t="shared" si="41"/>
        <v>37500</v>
      </c>
      <c r="C192" s="28">
        <v>138.62</v>
      </c>
      <c r="D192" s="141">
        <f t="shared" si="42"/>
        <v>1.1529480443666176</v>
      </c>
      <c r="E192" s="141">
        <f t="shared" si="70"/>
        <v>12.115820122937563</v>
      </c>
      <c r="F192" s="141">
        <f t="shared" si="48"/>
        <v>12.80006509886891</v>
      </c>
      <c r="G192" s="28">
        <v>132.43</v>
      </c>
      <c r="H192" s="141">
        <f t="shared" si="68"/>
        <v>0.92211553116903522</v>
      </c>
      <c r="I192" s="141">
        <f t="shared" si="71"/>
        <v>9.9642946109773316</v>
      </c>
      <c r="J192" s="141">
        <f t="shared" si="64"/>
        <v>10.505674232309749</v>
      </c>
      <c r="K192" s="33">
        <v>183.07</v>
      </c>
      <c r="L192" s="141">
        <f t="shared" si="61"/>
        <v>1.5983128919473863</v>
      </c>
      <c r="M192" s="141">
        <f t="shared" si="72"/>
        <v>17.382662221082317</v>
      </c>
      <c r="N192" s="141">
        <f t="shared" si="69"/>
        <v>20.504212743549243</v>
      </c>
      <c r="O192" s="31">
        <v>71.8</v>
      </c>
      <c r="P192" s="141">
        <f t="shared" si="43"/>
        <v>0.13947001394699346</v>
      </c>
      <c r="Q192" s="143">
        <f t="shared" si="73"/>
        <v>4.8175182481751779</v>
      </c>
      <c r="R192" s="143">
        <f t="shared" si="49"/>
        <v>5.4331864904552178</v>
      </c>
      <c r="S192" s="32"/>
      <c r="T192" s="32"/>
      <c r="U192" s="1131"/>
      <c r="V192" s="32"/>
      <c r="W192" s="32">
        <v>85.98</v>
      </c>
      <c r="X192" s="141">
        <f t="shared" si="50"/>
        <v>3.4904013961606903E-2</v>
      </c>
      <c r="Y192" s="141">
        <f t="shared" si="74"/>
        <v>-0.77322562031160036</v>
      </c>
      <c r="Z192" s="141">
        <f t="shared" si="55"/>
        <v>-3.0337205368219213</v>
      </c>
      <c r="AA192" s="29"/>
      <c r="AB192" s="29"/>
      <c r="AC192" s="141"/>
      <c r="AD192" s="141"/>
    </row>
    <row r="193" spans="1:30">
      <c r="A193" s="27"/>
      <c r="B193" s="1233">
        <f t="shared" si="41"/>
        <v>37530</v>
      </c>
      <c r="C193" s="28">
        <v>140.12</v>
      </c>
      <c r="D193" s="141">
        <f t="shared" si="42"/>
        <v>1.0820949357957004</v>
      </c>
      <c r="E193" s="141">
        <f t="shared" si="70"/>
        <v>13.329019734713688</v>
      </c>
      <c r="F193" s="141">
        <f t="shared" si="48"/>
        <v>13.494249149522123</v>
      </c>
      <c r="G193" s="28">
        <v>133.55000000000001</v>
      </c>
      <c r="H193" s="141">
        <f t="shared" si="68"/>
        <v>0.84572981952730086</v>
      </c>
      <c r="I193" s="141">
        <f t="shared" si="71"/>
        <v>10.894295441335219</v>
      </c>
      <c r="J193" s="141">
        <f t="shared" si="64"/>
        <v>11.004903998005162</v>
      </c>
      <c r="K193" s="33">
        <v>186.08</v>
      </c>
      <c r="L193" s="141">
        <f t="shared" si="61"/>
        <v>1.6441798219260499</v>
      </c>
      <c r="M193" s="141">
        <f t="shared" si="72"/>
        <v>19.312644267760966</v>
      </c>
      <c r="N193" s="141">
        <f t="shared" si="69"/>
        <v>21.628864631675274</v>
      </c>
      <c r="O193" s="31">
        <v>72.400000000000006</v>
      </c>
      <c r="P193" s="141">
        <f t="shared" si="43"/>
        <v>0.83565459610029036</v>
      </c>
      <c r="Q193" s="143">
        <f t="shared" si="73"/>
        <v>5.6934306569343143</v>
      </c>
      <c r="R193" s="143">
        <f t="shared" si="49"/>
        <v>6.314243759177697</v>
      </c>
      <c r="S193" s="32"/>
      <c r="T193" s="32"/>
      <c r="U193" s="1131"/>
      <c r="V193" s="32"/>
      <c r="W193" s="32">
        <v>84.98</v>
      </c>
      <c r="X193" s="141">
        <f t="shared" si="50"/>
        <v>-1.1630611770179111</v>
      </c>
      <c r="Y193" s="141">
        <f t="shared" si="74"/>
        <v>-1.9272937103289114</v>
      </c>
      <c r="Z193" s="141">
        <f t="shared" si="55"/>
        <v>-2.8244711263579174</v>
      </c>
      <c r="AA193" s="29"/>
      <c r="AB193" s="29"/>
      <c r="AC193" s="141"/>
      <c r="AD193" s="141"/>
    </row>
    <row r="194" spans="1:30">
      <c r="A194" s="27"/>
      <c r="B194" s="1233">
        <f t="shared" si="41"/>
        <v>37561</v>
      </c>
      <c r="C194" s="28">
        <v>141.26</v>
      </c>
      <c r="D194" s="141">
        <f t="shared" si="42"/>
        <v>0.81358835284041275</v>
      </c>
      <c r="E194" s="141">
        <f t="shared" si="70"/>
        <v>14.251051439663531</v>
      </c>
      <c r="F194" s="141">
        <f t="shared" si="48"/>
        <v>14.121829051543052</v>
      </c>
      <c r="G194" s="28">
        <v>134.41</v>
      </c>
      <c r="H194" s="141">
        <f t="shared" si="68"/>
        <v>0.64395357543989895</v>
      </c>
      <c r="I194" s="141">
        <f t="shared" si="71"/>
        <v>11.608403221788583</v>
      </c>
      <c r="J194" s="141">
        <f t="shared" si="64"/>
        <v>11.515805193727699</v>
      </c>
      <c r="K194" s="33">
        <v>189.19</v>
      </c>
      <c r="L194" s="141">
        <f t="shared" si="61"/>
        <v>1.6713241616508949</v>
      </c>
      <c r="M194" s="141">
        <f t="shared" si="72"/>
        <v>21.306745319312636</v>
      </c>
      <c r="N194" s="141">
        <f t="shared" si="69"/>
        <v>23.002405565307843</v>
      </c>
      <c r="O194" s="31">
        <v>73</v>
      </c>
      <c r="P194" s="141">
        <f t="shared" si="43"/>
        <v>0.82872928176794791</v>
      </c>
      <c r="Q194" s="143">
        <f t="shared" si="73"/>
        <v>6.5693430656934311</v>
      </c>
      <c r="R194" s="143">
        <f t="shared" si="49"/>
        <v>6.7251461988304007</v>
      </c>
      <c r="S194" s="32"/>
      <c r="T194" s="32"/>
      <c r="U194" s="1131"/>
      <c r="V194" s="32"/>
      <c r="W194" s="32">
        <v>84.78</v>
      </c>
      <c r="X194" s="141">
        <f t="shared" si="50"/>
        <v>-0.23534949399859123</v>
      </c>
      <c r="Y194" s="141">
        <f t="shared" si="74"/>
        <v>-2.1581073283323766</v>
      </c>
      <c r="Z194" s="141">
        <f t="shared" si="55"/>
        <v>-2.7082855175579521</v>
      </c>
      <c r="AA194" s="29"/>
      <c r="AB194" s="29"/>
      <c r="AC194" s="141"/>
      <c r="AD194" s="141"/>
    </row>
    <row r="195" spans="1:30">
      <c r="A195" s="27" t="s">
        <v>1460</v>
      </c>
      <c r="B195" s="1233">
        <f t="shared" si="41"/>
        <v>37591</v>
      </c>
      <c r="C195" s="28">
        <v>142.18</v>
      </c>
      <c r="D195" s="141">
        <f t="shared" si="42"/>
        <v>0.65128132521592519</v>
      </c>
      <c r="E195" s="141">
        <f t="shared" si="70"/>
        <v>14.9951472015529</v>
      </c>
      <c r="F195" s="141">
        <f t="shared" si="48"/>
        <v>14.9951472015529</v>
      </c>
      <c r="G195" s="28">
        <v>135.15</v>
      </c>
      <c r="H195" s="141">
        <f t="shared" si="68"/>
        <v>0.5505542742355547</v>
      </c>
      <c r="I195" s="141">
        <f t="shared" si="71"/>
        <v>12.222868056132191</v>
      </c>
      <c r="J195" s="141">
        <f t="shared" si="64"/>
        <v>12.222868056132191</v>
      </c>
      <c r="K195" s="33">
        <v>192.99</v>
      </c>
      <c r="L195" s="141">
        <f t="shared" si="61"/>
        <v>2.0085628204450612</v>
      </c>
      <c r="M195" s="141">
        <f t="shared" si="72"/>
        <v>23.74326750448833</v>
      </c>
      <c r="N195" s="141">
        <f t="shared" si="69"/>
        <v>23.74326750448833</v>
      </c>
      <c r="O195" s="31">
        <v>73.2</v>
      </c>
      <c r="P195" s="141">
        <f t="shared" si="43"/>
        <v>0.27397260273972995</v>
      </c>
      <c r="Q195" s="143">
        <f t="shared" si="73"/>
        <v>6.8613138686131432</v>
      </c>
      <c r="R195" s="143">
        <f t="shared" si="49"/>
        <v>6.8613138686131432</v>
      </c>
      <c r="S195" s="32"/>
      <c r="T195" s="32"/>
      <c r="U195" s="1131"/>
      <c r="V195" s="32"/>
      <c r="W195" s="32">
        <v>84.04</v>
      </c>
      <c r="X195" s="141">
        <f t="shared" si="50"/>
        <v>-0.8728473696626502</v>
      </c>
      <c r="Y195" s="141">
        <f t="shared" si="74"/>
        <v>-3.0121177149451808</v>
      </c>
      <c r="Z195" s="141">
        <f t="shared" si="55"/>
        <v>-3.0121177149451808</v>
      </c>
      <c r="AA195" s="29"/>
      <c r="AB195" s="29"/>
      <c r="AC195" s="141"/>
      <c r="AD195" s="141"/>
    </row>
    <row r="196" spans="1:30">
      <c r="A196" s="27"/>
      <c r="B196" s="1233">
        <f t="shared" si="41"/>
        <v>37622</v>
      </c>
      <c r="C196" s="28">
        <v>142.86000000000001</v>
      </c>
      <c r="D196" s="141">
        <f t="shared" si="42"/>
        <v>0.47826698551132846</v>
      </c>
      <c r="E196" s="141">
        <f>(C196-C$195)/C$195*100</f>
        <v>0.47826698551132846</v>
      </c>
      <c r="F196" s="141">
        <f t="shared" si="48"/>
        <v>15.274751876059071</v>
      </c>
      <c r="G196" s="28">
        <v>135.63999999999999</v>
      </c>
      <c r="H196" s="141">
        <f t="shared" si="68"/>
        <v>0.36256011838696312</v>
      </c>
      <c r="I196" s="141">
        <f>(G196-G$195)/G$195*100</f>
        <v>0.36256011838696312</v>
      </c>
      <c r="J196" s="141">
        <f t="shared" si="64"/>
        <v>12.433687002652508</v>
      </c>
      <c r="K196" s="33">
        <v>196.6</v>
      </c>
      <c r="L196" s="141">
        <f t="shared" si="61"/>
        <v>1.870563241618729</v>
      </c>
      <c r="M196" s="141">
        <f>(K196-K$195)/K$195*100</f>
        <v>1.870563241618729</v>
      </c>
      <c r="N196" s="141">
        <f t="shared" si="69"/>
        <v>24.722451310029818</v>
      </c>
      <c r="O196" s="31">
        <v>73.5</v>
      </c>
      <c r="P196" s="141">
        <f t="shared" si="43"/>
        <v>0.40983606557376662</v>
      </c>
      <c r="Q196" s="143">
        <f>(O196-O$195)/O$195*100</f>
        <v>0.40983606557376662</v>
      </c>
      <c r="R196" s="143">
        <f t="shared" si="49"/>
        <v>6.831395348837213</v>
      </c>
      <c r="S196" s="32"/>
      <c r="T196" s="32"/>
      <c r="U196" s="1131"/>
      <c r="V196" s="32"/>
      <c r="W196" s="32">
        <v>84.05</v>
      </c>
      <c r="X196" s="141">
        <f t="shared" si="50"/>
        <v>1.1899095668718353E-2</v>
      </c>
      <c r="Y196" s="141">
        <f>(W196-W$195)/W$195*100</f>
        <v>1.1899095668718353E-2</v>
      </c>
      <c r="Z196" s="141">
        <f t="shared" si="55"/>
        <v>-2.2447080716445766</v>
      </c>
      <c r="AA196" s="29"/>
      <c r="AB196" s="29"/>
      <c r="AC196" s="141"/>
      <c r="AD196" s="141"/>
    </row>
    <row r="197" spans="1:30">
      <c r="A197" s="27"/>
      <c r="B197" s="1233">
        <f t="shared" ref="B197:B260" si="75">DATE(YEAR(B196),MONTH(B196)+1,1)</f>
        <v>37653</v>
      </c>
      <c r="C197" s="28">
        <v>143.59</v>
      </c>
      <c r="D197" s="141">
        <f t="shared" ref="D197:D260" si="76">(C197-C196)/C196*100</f>
        <v>0.51098978020438879</v>
      </c>
      <c r="E197" s="141">
        <f t="shared" ref="E197:E207" si="77">(C197-C$195)/C$195*100</f>
        <v>0.99170066113377153</v>
      </c>
      <c r="F197" s="141">
        <f t="shared" si="48"/>
        <v>15.379670550421856</v>
      </c>
      <c r="G197" s="28">
        <v>136.19</v>
      </c>
      <c r="H197" s="141">
        <f t="shared" si="68"/>
        <v>0.40548510763787338</v>
      </c>
      <c r="I197" s="141">
        <f t="shared" ref="I197:I207" si="78">(G197-G$195)/G$195*100</f>
        <v>0.76951535331112986</v>
      </c>
      <c r="J197" s="141">
        <f t="shared" si="64"/>
        <v>12.497934908309926</v>
      </c>
      <c r="K197" s="33">
        <v>198.69</v>
      </c>
      <c r="L197" s="141">
        <f t="shared" si="61"/>
        <v>1.0630722278738574</v>
      </c>
      <c r="M197" s="141">
        <f t="shared" ref="M197:M207" si="79">(K197-K$195)/K$195*100</f>
        <v>2.9535209078190521</v>
      </c>
      <c r="N197" s="141">
        <f t="shared" si="69"/>
        <v>24.664324256493916</v>
      </c>
      <c r="O197" s="31">
        <v>74.099999999999994</v>
      </c>
      <c r="P197" s="141">
        <f t="shared" ref="P197:P260" si="80">(O197-O196)/O196*100</f>
        <v>0.81632653061223714</v>
      </c>
      <c r="Q197" s="143">
        <f t="shared" ref="Q197:Q207" si="81">(O197-O$195)/O$195*100</f>
        <v>1.2295081967212997</v>
      </c>
      <c r="R197" s="143">
        <f t="shared" si="49"/>
        <v>6.6187050359712147</v>
      </c>
      <c r="S197" s="32"/>
      <c r="T197" s="32"/>
      <c r="U197" s="1131"/>
      <c r="V197" s="32"/>
      <c r="W197" s="32">
        <v>84.57</v>
      </c>
      <c r="X197" s="141">
        <f t="shared" si="50"/>
        <v>0.61867935752527792</v>
      </c>
      <c r="Y197" s="141">
        <f t="shared" ref="Y197:Y207" si="82">(W197-W$195)/W$195*100</f>
        <v>0.63065207044263072</v>
      </c>
      <c r="Z197" s="141">
        <f t="shared" si="55"/>
        <v>-1.445053024123073</v>
      </c>
      <c r="AA197" s="29"/>
      <c r="AB197" s="29"/>
      <c r="AC197" s="141"/>
      <c r="AD197" s="141"/>
    </row>
    <row r="198" spans="1:30">
      <c r="A198" s="27"/>
      <c r="B198" s="1233">
        <f t="shared" si="75"/>
        <v>37681</v>
      </c>
      <c r="C198" s="28">
        <v>144.84</v>
      </c>
      <c r="D198" s="141">
        <f t="shared" si="76"/>
        <v>0.87053415976042892</v>
      </c>
      <c r="E198" s="141">
        <f t="shared" si="77"/>
        <v>1.8708679139119402</v>
      </c>
      <c r="F198" s="141">
        <f t="shared" si="48"/>
        <v>15.025412960609913</v>
      </c>
      <c r="G198" s="28">
        <v>137.19999999999999</v>
      </c>
      <c r="H198" s="141">
        <f t="shared" si="68"/>
        <v>0.74161098465378583</v>
      </c>
      <c r="I198" s="141">
        <f t="shared" si="78"/>
        <v>1.5168331483536686</v>
      </c>
      <c r="J198" s="141">
        <f t="shared" si="64"/>
        <v>12.183156173344228</v>
      </c>
      <c r="K198" s="33">
        <v>199.5</v>
      </c>
      <c r="L198" s="141">
        <f t="shared" si="61"/>
        <v>0.40767024007247588</v>
      </c>
      <c r="M198" s="141">
        <f t="shared" si="79"/>
        <v>3.3732317736670243</v>
      </c>
      <c r="N198" s="141">
        <f t="shared" si="69"/>
        <v>23.736277367735543</v>
      </c>
      <c r="O198" s="31">
        <v>74.099999999999994</v>
      </c>
      <c r="P198" s="141">
        <f t="shared" si="80"/>
        <v>0</v>
      </c>
      <c r="Q198" s="143">
        <f t="shared" si="81"/>
        <v>1.2295081967212997</v>
      </c>
      <c r="R198" s="143">
        <f t="shared" si="49"/>
        <v>6.3127690100430289</v>
      </c>
      <c r="S198" s="32"/>
      <c r="T198" s="32"/>
      <c r="U198" s="1131"/>
      <c r="V198" s="32"/>
      <c r="W198" s="32">
        <v>83.99</v>
      </c>
      <c r="X198" s="141">
        <f t="shared" si="50"/>
        <v>-0.68582239564857317</v>
      </c>
      <c r="Y198" s="141">
        <f t="shared" si="82"/>
        <v>-5.9495478343659411E-2</v>
      </c>
      <c r="Z198" s="141">
        <f t="shared" si="55"/>
        <v>-1.4780058651026453</v>
      </c>
      <c r="AA198" s="29"/>
      <c r="AB198" s="29"/>
      <c r="AC198" s="141"/>
      <c r="AD198" s="141"/>
    </row>
    <row r="199" spans="1:30">
      <c r="A199" s="27"/>
      <c r="B199" s="1233">
        <f t="shared" si="75"/>
        <v>37712</v>
      </c>
      <c r="C199" s="28">
        <v>146.44999999999999</v>
      </c>
      <c r="D199" s="141">
        <f t="shared" si="76"/>
        <v>1.1115713891190175</v>
      </c>
      <c r="E199" s="141">
        <f t="shared" si="77"/>
        <v>3.0032353354902108</v>
      </c>
      <c r="F199" s="141">
        <f t="shared" si="48"/>
        <v>14.458772958186779</v>
      </c>
      <c r="G199" s="28">
        <v>138.56</v>
      </c>
      <c r="H199" s="141">
        <f t="shared" si="68"/>
        <v>0.99125364431487883</v>
      </c>
      <c r="I199" s="141">
        <f t="shared" si="78"/>
        <v>2.5231224565297792</v>
      </c>
      <c r="J199" s="141">
        <f t="shared" si="64"/>
        <v>11.814073595868301</v>
      </c>
      <c r="K199" s="33">
        <v>201.93</v>
      </c>
      <c r="L199" s="141">
        <f t="shared" si="61"/>
        <v>1.2180451127819583</v>
      </c>
      <c r="M199" s="141">
        <f t="shared" si="79"/>
        <v>4.6323643712109428</v>
      </c>
      <c r="N199" s="141">
        <f t="shared" si="69"/>
        <v>22.820996289763404</v>
      </c>
      <c r="O199" s="31">
        <v>74.5</v>
      </c>
      <c r="P199" s="141">
        <f t="shared" si="80"/>
        <v>0.53981106612686325</v>
      </c>
      <c r="Q199" s="143">
        <f t="shared" si="81"/>
        <v>1.7759562841530014</v>
      </c>
      <c r="R199" s="143">
        <f t="shared" si="49"/>
        <v>5.8238636363636278</v>
      </c>
      <c r="S199" s="32"/>
      <c r="T199" s="32"/>
      <c r="U199" s="1131"/>
      <c r="V199" s="32"/>
      <c r="W199" s="32">
        <v>83.74</v>
      </c>
      <c r="X199" s="141">
        <f t="shared" si="50"/>
        <v>-0.29765448267650912</v>
      </c>
      <c r="Y199" s="141">
        <f t="shared" si="82"/>
        <v>-0.35697287006188877</v>
      </c>
      <c r="Z199" s="141">
        <f t="shared" si="55"/>
        <v>-2.4236774644604968</v>
      </c>
      <c r="AA199" s="29"/>
      <c r="AB199" s="29"/>
      <c r="AC199" s="141"/>
      <c r="AD199" s="141"/>
    </row>
    <row r="200" spans="1:30">
      <c r="A200" s="27"/>
      <c r="B200" s="1233">
        <f t="shared" si="75"/>
        <v>37742</v>
      </c>
      <c r="C200" s="28">
        <v>148.16999999999999</v>
      </c>
      <c r="D200" s="141">
        <f t="shared" si="76"/>
        <v>1.1744622738135875</v>
      </c>
      <c r="E200" s="141">
        <f t="shared" si="77"/>
        <v>4.2129694753129696</v>
      </c>
      <c r="F200" s="141">
        <f t="shared" si="48"/>
        <v>13.688329624798568</v>
      </c>
      <c r="G200" s="28">
        <v>140.06</v>
      </c>
      <c r="H200" s="141">
        <f t="shared" si="68"/>
        <v>1.0825635103926097</v>
      </c>
      <c r="I200" s="141">
        <f t="shared" si="78"/>
        <v>3.6330003699593014</v>
      </c>
      <c r="J200" s="141">
        <f t="shared" si="64"/>
        <v>11.282377244557447</v>
      </c>
      <c r="K200" s="33">
        <v>203.45</v>
      </c>
      <c r="L200" s="141">
        <f t="shared" si="61"/>
        <v>0.75273609666715291</v>
      </c>
      <c r="M200" s="141">
        <f t="shared" si="79"/>
        <v>5.4199699466293483</v>
      </c>
      <c r="N200" s="141">
        <f t="shared" si="69"/>
        <v>21.281669150521605</v>
      </c>
      <c r="O200" s="31">
        <v>75</v>
      </c>
      <c r="P200" s="141">
        <f t="shared" si="80"/>
        <v>0.67114093959731547</v>
      </c>
      <c r="Q200" s="143">
        <f t="shared" si="81"/>
        <v>2.459016393442619</v>
      </c>
      <c r="R200" s="143">
        <f t="shared" si="49"/>
        <v>5.7827926657263671</v>
      </c>
      <c r="S200" s="32"/>
      <c r="T200" s="32"/>
      <c r="U200" s="1131"/>
      <c r="V200" s="32"/>
      <c r="W200" s="32">
        <v>81.77</v>
      </c>
      <c r="X200" s="141">
        <f t="shared" si="50"/>
        <v>-2.3525197038452341</v>
      </c>
      <c r="Y200" s="141">
        <f t="shared" si="82"/>
        <v>-2.7010947168015353</v>
      </c>
      <c r="Z200" s="141">
        <f t="shared" si="55"/>
        <v>-4.8743601675197743</v>
      </c>
      <c r="AA200" s="29"/>
      <c r="AB200" s="29"/>
      <c r="AC200" s="141"/>
      <c r="AD200" s="141"/>
    </row>
    <row r="201" spans="1:30">
      <c r="A201" s="27"/>
      <c r="B201" s="1233">
        <f t="shared" si="75"/>
        <v>37773</v>
      </c>
      <c r="C201" s="28">
        <v>149.69999999999999</v>
      </c>
      <c r="D201" s="141">
        <f t="shared" si="76"/>
        <v>1.0325976918404545</v>
      </c>
      <c r="E201" s="141">
        <f t="shared" si="77"/>
        <v>5.2890701927134485</v>
      </c>
      <c r="F201" s="141">
        <f t="shared" si="48"/>
        <v>12.759867429948779</v>
      </c>
      <c r="G201" s="28">
        <v>141.38999999999999</v>
      </c>
      <c r="H201" s="141">
        <f t="shared" si="68"/>
        <v>0.94959303155789243</v>
      </c>
      <c r="I201" s="141">
        <f t="shared" si="78"/>
        <v>4.6170921198668005</v>
      </c>
      <c r="J201" s="141">
        <f t="shared" si="64"/>
        <v>10.616491941793143</v>
      </c>
      <c r="K201" s="33">
        <v>205.84</v>
      </c>
      <c r="L201" s="141">
        <f t="shared" si="61"/>
        <v>1.174735807323674</v>
      </c>
      <c r="M201" s="141">
        <f t="shared" si="79"/>
        <v>6.6583760816622597</v>
      </c>
      <c r="N201" s="141">
        <f t="shared" si="69"/>
        <v>19.38290221552025</v>
      </c>
      <c r="O201" s="31">
        <v>75.2</v>
      </c>
      <c r="P201" s="141">
        <f t="shared" si="80"/>
        <v>0.26666666666667049</v>
      </c>
      <c r="Q201" s="143">
        <f t="shared" si="81"/>
        <v>2.7322404371584699</v>
      </c>
      <c r="R201" s="143">
        <f t="shared" si="49"/>
        <v>5.7665260196905894</v>
      </c>
      <c r="S201" s="32"/>
      <c r="T201" s="32"/>
      <c r="U201" s="1131"/>
      <c r="V201" s="32"/>
      <c r="W201" s="32">
        <v>81.23</v>
      </c>
      <c r="X201" s="141">
        <f t="shared" si="50"/>
        <v>-0.66038889568300363</v>
      </c>
      <c r="Y201" s="141">
        <f t="shared" si="82"/>
        <v>-3.343645882912901</v>
      </c>
      <c r="Z201" s="141">
        <f t="shared" si="55"/>
        <v>-6.4170506912442322</v>
      </c>
      <c r="AA201" s="29"/>
      <c r="AB201" s="29"/>
      <c r="AC201" s="141"/>
      <c r="AD201" s="141"/>
    </row>
    <row r="202" spans="1:30">
      <c r="A202" s="27"/>
      <c r="B202" s="1233">
        <f t="shared" si="75"/>
        <v>37803</v>
      </c>
      <c r="C202" s="28">
        <v>151.65</v>
      </c>
      <c r="D202" s="141">
        <f t="shared" si="76"/>
        <v>1.3026052104208532</v>
      </c>
      <c r="E202" s="141">
        <f t="shared" si="77"/>
        <v>6.6605711070474038</v>
      </c>
      <c r="F202" s="141">
        <f t="shared" si="48"/>
        <v>12.300059241706172</v>
      </c>
      <c r="G202" s="28">
        <v>142.99</v>
      </c>
      <c r="H202" s="141">
        <f t="shared" si="68"/>
        <v>1.1316217554282642</v>
      </c>
      <c r="I202" s="141">
        <f t="shared" si="78"/>
        <v>5.8009618941916408</v>
      </c>
      <c r="J202" s="141">
        <f t="shared" si="64"/>
        <v>10.280734227980883</v>
      </c>
      <c r="K202" s="33">
        <v>207.96</v>
      </c>
      <c r="L202" s="141">
        <f t="shared" si="61"/>
        <v>1.0299261562378568</v>
      </c>
      <c r="M202" s="141">
        <f t="shared" si="79"/>
        <v>7.7568785947458405</v>
      </c>
      <c r="N202" s="141">
        <f t="shared" si="69"/>
        <v>18.004879986381443</v>
      </c>
      <c r="O202" s="31">
        <v>75.5</v>
      </c>
      <c r="P202" s="141">
        <f t="shared" si="80"/>
        <v>0.39893617021276218</v>
      </c>
      <c r="Q202" s="143">
        <f t="shared" si="81"/>
        <v>3.1420765027322362</v>
      </c>
      <c r="R202" s="143">
        <f t="shared" si="49"/>
        <v>6.0393258426966252</v>
      </c>
      <c r="S202" s="32"/>
      <c r="T202" s="32"/>
      <c r="U202" s="1131"/>
      <c r="V202" s="32"/>
      <c r="W202" s="32">
        <v>80.64</v>
      </c>
      <c r="X202" s="141">
        <f t="shared" si="50"/>
        <v>-0.72633263572572127</v>
      </c>
      <c r="Y202" s="141">
        <f t="shared" si="82"/>
        <v>-4.0456925273679261</v>
      </c>
      <c r="Z202" s="141">
        <f t="shared" si="55"/>
        <v>-6.9252077562326875</v>
      </c>
      <c r="AA202" s="29"/>
      <c r="AB202" s="29"/>
      <c r="AC202" s="141"/>
      <c r="AD202" s="141"/>
    </row>
    <row r="203" spans="1:30">
      <c r="A203" s="27"/>
      <c r="B203" s="1233">
        <f t="shared" si="75"/>
        <v>37834</v>
      </c>
      <c r="C203" s="28">
        <v>153.61000000000001</v>
      </c>
      <c r="D203" s="141">
        <f t="shared" si="76"/>
        <v>1.2924497197494282</v>
      </c>
      <c r="E203" s="141">
        <f t="shared" si="77"/>
        <v>8.0391053594035764</v>
      </c>
      <c r="F203" s="141">
        <f t="shared" si="48"/>
        <v>12.091360186806789</v>
      </c>
      <c r="G203" s="28">
        <v>144.56</v>
      </c>
      <c r="H203" s="141">
        <f t="shared" si="68"/>
        <v>1.0979788796419281</v>
      </c>
      <c r="I203" s="141">
        <f t="shared" si="78"/>
        <v>6.9626341102478699</v>
      </c>
      <c r="J203" s="141">
        <f t="shared" si="64"/>
        <v>10.166133211400703</v>
      </c>
      <c r="K203" s="33">
        <v>210.05</v>
      </c>
      <c r="L203" s="141">
        <f t="shared" si="61"/>
        <v>1.0050009617234099</v>
      </c>
      <c r="M203" s="141">
        <f t="shared" si="79"/>
        <v>8.8398362609461643</v>
      </c>
      <c r="N203" s="141">
        <f t="shared" si="69"/>
        <v>16.5713968588712</v>
      </c>
      <c r="O203" s="31">
        <v>76</v>
      </c>
      <c r="P203" s="141">
        <f t="shared" si="80"/>
        <v>0.66225165562913912</v>
      </c>
      <c r="Q203" s="143">
        <f t="shared" si="81"/>
        <v>3.8251366120218537</v>
      </c>
      <c r="R203" s="143">
        <f t="shared" si="49"/>
        <v>5.9972105997210559</v>
      </c>
      <c r="S203" s="32"/>
      <c r="T203" s="32"/>
      <c r="U203" s="1131"/>
      <c r="V203" s="32"/>
      <c r="W203" s="32">
        <v>80.819999999999993</v>
      </c>
      <c r="X203" s="141">
        <f t="shared" si="50"/>
        <v>0.22321428571427654</v>
      </c>
      <c r="Y203" s="141">
        <f t="shared" si="82"/>
        <v>-3.83150880533081</v>
      </c>
      <c r="Z203" s="141">
        <f t="shared" si="55"/>
        <v>-5.9685863874345655</v>
      </c>
      <c r="AA203" s="29"/>
      <c r="AB203" s="29"/>
      <c r="AC203" s="141"/>
      <c r="AD203" s="141"/>
    </row>
    <row r="204" spans="1:30">
      <c r="A204" s="27"/>
      <c r="B204" s="1233">
        <f t="shared" si="75"/>
        <v>37865</v>
      </c>
      <c r="C204" s="28">
        <v>155.77000000000001</v>
      </c>
      <c r="D204" s="141">
        <f t="shared" si="76"/>
        <v>1.406158453225699</v>
      </c>
      <c r="E204" s="141">
        <f t="shared" si="77"/>
        <v>9.5583063722042496</v>
      </c>
      <c r="F204" s="141">
        <f t="shared" si="48"/>
        <v>12.371952099264179</v>
      </c>
      <c r="G204" s="28">
        <v>146.28</v>
      </c>
      <c r="H204" s="141">
        <f t="shared" si="68"/>
        <v>1.1898173768677358</v>
      </c>
      <c r="I204" s="141">
        <f t="shared" si="78"/>
        <v>8.2352941176470544</v>
      </c>
      <c r="J204" s="141">
        <f t="shared" si="64"/>
        <v>10.458355357547379</v>
      </c>
      <c r="K204" s="33">
        <v>211.63</v>
      </c>
      <c r="L204" s="141">
        <f t="shared" si="61"/>
        <v>0.75220185670077799</v>
      </c>
      <c r="M204" s="141">
        <f t="shared" si="79"/>
        <v>9.6585315301310875</v>
      </c>
      <c r="N204" s="141">
        <f t="shared" si="69"/>
        <v>15.600589938274979</v>
      </c>
      <c r="O204" s="31">
        <v>76.400000000000006</v>
      </c>
      <c r="P204" s="141">
        <f t="shared" si="80"/>
        <v>0.52631578947369162</v>
      </c>
      <c r="Q204" s="143">
        <f t="shared" si="81"/>
        <v>4.371584699453555</v>
      </c>
      <c r="R204" s="143">
        <f t="shared" si="49"/>
        <v>6.4066852367688139</v>
      </c>
      <c r="S204" s="32"/>
      <c r="T204" s="32"/>
      <c r="U204" s="1131"/>
      <c r="V204" s="32"/>
      <c r="W204" s="32">
        <v>81.12</v>
      </c>
      <c r="X204" s="141">
        <f t="shared" si="50"/>
        <v>0.3711952487008307</v>
      </c>
      <c r="Y204" s="141">
        <f t="shared" si="82"/>
        <v>-3.4745359352689213</v>
      </c>
      <c r="Z204" s="141">
        <f t="shared" si="55"/>
        <v>-5.6524773203070469</v>
      </c>
      <c r="AA204" s="29"/>
      <c r="AB204" s="29"/>
      <c r="AC204" s="141"/>
      <c r="AD204" s="141"/>
    </row>
    <row r="205" spans="1:30">
      <c r="A205" s="27"/>
      <c r="B205" s="1233">
        <f t="shared" si="75"/>
        <v>37895</v>
      </c>
      <c r="C205" s="28">
        <v>157.71</v>
      </c>
      <c r="D205" s="141">
        <f t="shared" si="76"/>
        <v>1.245425948513833</v>
      </c>
      <c r="E205" s="141">
        <f t="shared" si="77"/>
        <v>10.922773948515966</v>
      </c>
      <c r="F205" s="141">
        <f t="shared" si="48"/>
        <v>12.553525549528977</v>
      </c>
      <c r="G205" s="28">
        <v>147.82</v>
      </c>
      <c r="H205" s="141">
        <f t="shared" si="68"/>
        <v>1.0527754990429259</v>
      </c>
      <c r="I205" s="141">
        <f t="shared" si="78"/>
        <v>9.374768775434692</v>
      </c>
      <c r="J205" s="141">
        <f t="shared" si="64"/>
        <v>10.68513665293896</v>
      </c>
      <c r="K205" s="33">
        <v>214.42</v>
      </c>
      <c r="L205" s="141">
        <f t="shared" si="61"/>
        <v>1.3183386098379208</v>
      </c>
      <c r="M205" s="141">
        <f t="shared" si="79"/>
        <v>11.104202290274095</v>
      </c>
      <c r="N205" s="141">
        <f t="shared" si="69"/>
        <v>15.230008598452264</v>
      </c>
      <c r="O205" s="31">
        <v>76.8</v>
      </c>
      <c r="P205" s="141">
        <f t="shared" si="80"/>
        <v>0.52356020942407266</v>
      </c>
      <c r="Q205" s="143">
        <f t="shared" si="81"/>
        <v>4.918032786885238</v>
      </c>
      <c r="R205" s="143">
        <f t="shared" si="49"/>
        <v>6.0773480662983301</v>
      </c>
      <c r="S205" s="32"/>
      <c r="T205" s="32"/>
      <c r="U205" s="1131"/>
      <c r="V205" s="32"/>
      <c r="W205" s="32">
        <v>81.16</v>
      </c>
      <c r="X205" s="141">
        <f t="shared" si="50"/>
        <v>4.9309664694270269E-2</v>
      </c>
      <c r="Y205" s="141">
        <f t="shared" si="82"/>
        <v>-3.4269395525940141</v>
      </c>
      <c r="Z205" s="141">
        <f t="shared" si="55"/>
        <v>-4.4951753353730375</v>
      </c>
      <c r="AA205" s="29"/>
      <c r="AB205" s="29"/>
      <c r="AC205" s="141"/>
      <c r="AD205" s="141"/>
    </row>
    <row r="206" spans="1:30">
      <c r="A206" s="27"/>
      <c r="B206" s="1233">
        <f t="shared" si="75"/>
        <v>37926</v>
      </c>
      <c r="C206" s="28">
        <v>159.55000000000001</v>
      </c>
      <c r="D206" s="141">
        <f t="shared" si="76"/>
        <v>1.1666983704267346</v>
      </c>
      <c r="E206" s="141">
        <f t="shared" si="77"/>
        <v>12.216908144605432</v>
      </c>
      <c r="F206" s="141">
        <f t="shared" si="48"/>
        <v>12.947755911085956</v>
      </c>
      <c r="G206" s="28">
        <v>149.22</v>
      </c>
      <c r="H206" s="141">
        <f t="shared" si="68"/>
        <v>0.947097821675014</v>
      </c>
      <c r="I206" s="141">
        <f t="shared" si="78"/>
        <v>10.410654827968918</v>
      </c>
      <c r="J206" s="141">
        <f t="shared" si="64"/>
        <v>11.018525407335765</v>
      </c>
      <c r="K206" s="33">
        <v>216.9</v>
      </c>
      <c r="L206" s="141">
        <f t="shared" si="61"/>
        <v>1.1566085253241387</v>
      </c>
      <c r="M206" s="141">
        <f t="shared" si="79"/>
        <v>12.389242965956782</v>
      </c>
      <c r="N206" s="141">
        <f t="shared" si="69"/>
        <v>14.646651514350657</v>
      </c>
      <c r="O206" s="31">
        <v>77.599999999999994</v>
      </c>
      <c r="P206" s="141">
        <f t="shared" si="80"/>
        <v>1.041666666666663</v>
      </c>
      <c r="Q206" s="143">
        <f t="shared" si="81"/>
        <v>6.0109289617486219</v>
      </c>
      <c r="R206" s="143">
        <f t="shared" si="49"/>
        <v>6.301369863013691</v>
      </c>
      <c r="S206" s="32"/>
      <c r="T206" s="32"/>
      <c r="U206" s="1131"/>
      <c r="V206" s="32"/>
      <c r="W206" s="32">
        <v>81.09</v>
      </c>
      <c r="X206" s="141">
        <f t="shared" si="50"/>
        <v>-8.6249383932963511E-2</v>
      </c>
      <c r="Y206" s="141">
        <f t="shared" si="82"/>
        <v>-3.5102332222751103</v>
      </c>
      <c r="Z206" s="141">
        <f t="shared" si="55"/>
        <v>-4.3524416135881072</v>
      </c>
      <c r="AA206" s="141">
        <v>71.259690055106105</v>
      </c>
      <c r="AB206" s="29"/>
      <c r="AC206" s="141"/>
      <c r="AD206" s="141"/>
    </row>
    <row r="207" spans="1:30">
      <c r="A207" s="27" t="s">
        <v>1461</v>
      </c>
      <c r="B207" s="1233">
        <f t="shared" si="75"/>
        <v>37956</v>
      </c>
      <c r="C207" s="28">
        <v>161.27000000000001</v>
      </c>
      <c r="D207" s="141">
        <f t="shared" si="76"/>
        <v>1.0780319649012839</v>
      </c>
      <c r="E207" s="141">
        <f t="shared" si="77"/>
        <v>13.426642284428192</v>
      </c>
      <c r="F207" s="141">
        <f t="shared" si="48"/>
        <v>13.426642284428192</v>
      </c>
      <c r="G207" s="28">
        <v>150.49</v>
      </c>
      <c r="H207" s="141">
        <f t="shared" si="68"/>
        <v>0.85109234687039959</v>
      </c>
      <c r="I207" s="141">
        <f t="shared" si="78"/>
        <v>11.350351461339255</v>
      </c>
      <c r="J207" s="141">
        <f t="shared" si="64"/>
        <v>11.350351461339255</v>
      </c>
      <c r="K207" s="33">
        <v>219.91</v>
      </c>
      <c r="L207" s="141">
        <f t="shared" si="61"/>
        <v>1.3877362840018399</v>
      </c>
      <c r="M207" s="141">
        <f t="shared" si="79"/>
        <v>13.948909269910351</v>
      </c>
      <c r="N207" s="141">
        <f t="shared" si="69"/>
        <v>13.948909269910351</v>
      </c>
      <c r="O207" s="31">
        <v>77.8</v>
      </c>
      <c r="P207" s="141">
        <f t="shared" si="80"/>
        <v>0.25773195876289029</v>
      </c>
      <c r="Q207" s="143">
        <f t="shared" si="81"/>
        <v>6.2841530054644723</v>
      </c>
      <c r="R207" s="143">
        <f t="shared" si="49"/>
        <v>6.2841530054644723</v>
      </c>
      <c r="S207" s="32"/>
      <c r="T207" s="32"/>
      <c r="U207" s="1131"/>
      <c r="V207" s="32"/>
      <c r="W207" s="32">
        <v>80.599999999999994</v>
      </c>
      <c r="X207" s="141">
        <f t="shared" si="50"/>
        <v>-0.60426686397830687</v>
      </c>
      <c r="Y207" s="141">
        <f t="shared" si="82"/>
        <v>-4.0932889100428502</v>
      </c>
      <c r="Z207" s="141">
        <f t="shared" si="55"/>
        <v>-4.0932889100428502</v>
      </c>
      <c r="AA207" s="141">
        <v>70.698347166439007</v>
      </c>
      <c r="AB207" s="141">
        <f t="shared" ref="AB207:AB270" si="83">(AA207-AA206)/AA206*100</f>
        <v>-0.78774253471072442</v>
      </c>
      <c r="AC207" s="141"/>
      <c r="AD207" s="141"/>
    </row>
    <row r="208" spans="1:30">
      <c r="A208" s="27"/>
      <c r="B208" s="1233">
        <f t="shared" si="75"/>
        <v>37987</v>
      </c>
      <c r="C208" s="28">
        <v>162.9</v>
      </c>
      <c r="D208" s="141">
        <f t="shared" si="76"/>
        <v>1.0107273516463047</v>
      </c>
      <c r="E208" s="141">
        <f>(C208-C$207)/C$207*100</f>
        <v>1.0107273516463047</v>
      </c>
      <c r="F208" s="141">
        <f t="shared" si="48"/>
        <v>14.027719445611082</v>
      </c>
      <c r="G208" s="28">
        <v>151.69</v>
      </c>
      <c r="H208" s="141">
        <f t="shared" si="68"/>
        <v>0.79739517575917918</v>
      </c>
      <c r="I208" s="141">
        <f>(G208-G$207)/G$207*100</f>
        <v>0.79739517575917918</v>
      </c>
      <c r="J208" s="141">
        <f t="shared" si="64"/>
        <v>11.83279268652316</v>
      </c>
      <c r="K208" s="33">
        <v>222.79</v>
      </c>
      <c r="L208" s="141">
        <f t="shared" si="61"/>
        <v>1.3096266654540472</v>
      </c>
      <c r="M208" s="141">
        <f>(K208-K$207)/K$207*100</f>
        <v>1.3096266654540472</v>
      </c>
      <c r="N208" s="141">
        <f t="shared" si="69"/>
        <v>13.32146490335707</v>
      </c>
      <c r="O208" s="31">
        <v>78.099999999999994</v>
      </c>
      <c r="P208" s="141">
        <f t="shared" si="80"/>
        <v>0.38560411311053622</v>
      </c>
      <c r="Q208" s="143">
        <f>(O208-O$207)/O$207*100</f>
        <v>0.38560411311053622</v>
      </c>
      <c r="R208" s="143">
        <f t="shared" si="49"/>
        <v>6.2585034013605361</v>
      </c>
      <c r="S208" s="32"/>
      <c r="T208" s="32"/>
      <c r="U208" s="1131"/>
      <c r="V208" s="32"/>
      <c r="W208" s="32">
        <v>80.010000000000005</v>
      </c>
      <c r="X208" s="141">
        <f t="shared" si="50"/>
        <v>-0.73200992555829936</v>
      </c>
      <c r="Y208" s="141">
        <f>(W208-W$207)/W$207*100</f>
        <v>-0.73200992555829936</v>
      </c>
      <c r="Z208" s="141">
        <f t="shared" si="55"/>
        <v>-4.80666270077334</v>
      </c>
      <c r="AA208" s="141">
        <v>70.343944304799393</v>
      </c>
      <c r="AB208" s="141">
        <f t="shared" si="83"/>
        <v>-0.50128875121404648</v>
      </c>
      <c r="AC208" s="141">
        <f>(AA208-AA$207)/AA$207*100</f>
        <v>-0.50128875121404648</v>
      </c>
      <c r="AD208" s="141"/>
    </row>
    <row r="209" spans="1:30">
      <c r="A209" s="27"/>
      <c r="B209" s="1233">
        <f t="shared" si="75"/>
        <v>38018</v>
      </c>
      <c r="C209" s="28">
        <v>164.82</v>
      </c>
      <c r="D209" s="141">
        <f t="shared" si="76"/>
        <v>1.1786372007366406</v>
      </c>
      <c r="E209" s="141">
        <f t="shared" ref="E209:E219" si="84">(C209-C$207)/C$207*100</f>
        <v>2.2012773609474685</v>
      </c>
      <c r="F209" s="141">
        <f t="shared" ref="F209:F272" si="85">(C209-C197)/C197*100</f>
        <v>14.785152169371118</v>
      </c>
      <c r="G209" s="28">
        <v>153.1</v>
      </c>
      <c r="H209" s="141">
        <f t="shared" si="68"/>
        <v>0.92952732546640948</v>
      </c>
      <c r="I209" s="141">
        <f t="shared" ref="I209:I219" si="86">(G209-G$207)/G$207*100</f>
        <v>1.7343345072762208</v>
      </c>
      <c r="J209" s="141">
        <f t="shared" si="64"/>
        <v>12.416476980688742</v>
      </c>
      <c r="K209" s="33">
        <v>225.56</v>
      </c>
      <c r="L209" s="141">
        <f t="shared" si="61"/>
        <v>1.2433233089456486</v>
      </c>
      <c r="M209" s="141">
        <f t="shared" ref="M209:M219" si="87">(K209-K$207)/K$207*100</f>
        <v>2.5692328679914538</v>
      </c>
      <c r="N209" s="141">
        <f t="shared" si="69"/>
        <v>13.523579445367156</v>
      </c>
      <c r="O209" s="31">
        <v>78.5</v>
      </c>
      <c r="P209" s="141">
        <f t="shared" si="80"/>
        <v>0.51216389244558991</v>
      </c>
      <c r="Q209" s="143">
        <f t="shared" ref="Q209:Q219" si="88">(O209-O$207)/O$207*100</f>
        <v>0.89974293059126331</v>
      </c>
      <c r="R209" s="143">
        <f t="shared" ref="R209:R272" si="89">(O209-O197)/O197*100</f>
        <v>5.9379217273954197</v>
      </c>
      <c r="S209" s="32"/>
      <c r="T209" s="32"/>
      <c r="U209" s="1131"/>
      <c r="V209" s="32"/>
      <c r="W209" s="32">
        <v>79.930000000000007</v>
      </c>
      <c r="X209" s="141">
        <f t="shared" si="50"/>
        <v>-9.9987501562302572E-2</v>
      </c>
      <c r="Y209" s="141">
        <f t="shared" ref="Y209:Y219" si="90">(W209-W$207)/W$207*100</f>
        <v>-0.83126550868484805</v>
      </c>
      <c r="Z209" s="141">
        <f t="shared" si="55"/>
        <v>-5.4865791651885853</v>
      </c>
      <c r="AA209" s="141">
        <v>70.453586888458901</v>
      </c>
      <c r="AB209" s="141">
        <f t="shared" si="83"/>
        <v>0.15586641429207826</v>
      </c>
      <c r="AC209" s="141">
        <f t="shared" ref="AC209:AC219" si="91">(AA209-AA$207)/AA$207*100</f>
        <v>-0.34620367772373511</v>
      </c>
      <c r="AD209" s="141"/>
    </row>
    <row r="210" spans="1:30">
      <c r="A210" s="27"/>
      <c r="B210" s="1233">
        <f t="shared" si="75"/>
        <v>38047</v>
      </c>
      <c r="C210" s="28">
        <v>167.91</v>
      </c>
      <c r="D210" s="141">
        <f t="shared" si="76"/>
        <v>1.8747724790680764</v>
      </c>
      <c r="E210" s="141">
        <f t="shared" si="84"/>
        <v>4.117318782166544</v>
      </c>
      <c r="F210" s="141">
        <f t="shared" si="85"/>
        <v>15.927920463960227</v>
      </c>
      <c r="G210" s="28">
        <v>155.49</v>
      </c>
      <c r="H210" s="141">
        <f t="shared" si="68"/>
        <v>1.5610711952972012</v>
      </c>
      <c r="I210" s="141">
        <f t="shared" si="86"/>
        <v>3.3224798989966109</v>
      </c>
      <c r="J210" s="141">
        <f t="shared" si="64"/>
        <v>13.330903790087479</v>
      </c>
      <c r="K210" s="33">
        <v>227.34</v>
      </c>
      <c r="L210" s="141">
        <f t="shared" si="61"/>
        <v>0.78914701188153979</v>
      </c>
      <c r="M210" s="141">
        <f t="shared" si="87"/>
        <v>3.3786549042790264</v>
      </c>
      <c r="N210" s="141">
        <f t="shared" si="69"/>
        <v>13.954887218045114</v>
      </c>
      <c r="O210" s="31">
        <v>78.8</v>
      </c>
      <c r="P210" s="141">
        <f t="shared" si="80"/>
        <v>0.38216560509553776</v>
      </c>
      <c r="Q210" s="143">
        <f t="shared" si="88"/>
        <v>1.2853470437017995</v>
      </c>
      <c r="R210" s="143">
        <f t="shared" si="89"/>
        <v>6.3427800269905577</v>
      </c>
      <c r="S210" s="32"/>
      <c r="T210" s="32"/>
      <c r="U210" s="1131"/>
      <c r="V210" s="32"/>
      <c r="W210" s="32">
        <v>80.44</v>
      </c>
      <c r="X210" s="141">
        <f t="shared" ref="X210:X273" si="92">(W210-W209)/W209*100</f>
        <v>0.63805830101337524</v>
      </c>
      <c r="Y210" s="141">
        <f t="shared" si="90"/>
        <v>-0.19851116625309753</v>
      </c>
      <c r="Z210" s="141">
        <f t="shared" si="55"/>
        <v>-4.2266936540064259</v>
      </c>
      <c r="AA210" s="141">
        <v>70.574699586126201</v>
      </c>
      <c r="AB210" s="141">
        <f t="shared" si="83"/>
        <v>0.17190423229841215</v>
      </c>
      <c r="AC210" s="141">
        <f t="shared" si="91"/>
        <v>-0.1748945841997028</v>
      </c>
      <c r="AD210" s="141"/>
    </row>
    <row r="211" spans="1:30">
      <c r="A211" s="27"/>
      <c r="B211" s="1233">
        <f t="shared" si="75"/>
        <v>38078</v>
      </c>
      <c r="C211" s="28">
        <v>171.58</v>
      </c>
      <c r="D211" s="141">
        <f t="shared" si="76"/>
        <v>2.1856947174081447</v>
      </c>
      <c r="E211" s="141">
        <f t="shared" si="84"/>
        <v>6.3930055186953565</v>
      </c>
      <c r="F211" s="141">
        <f t="shared" si="85"/>
        <v>17.159440081939245</v>
      </c>
      <c r="G211" s="28">
        <v>158.47</v>
      </c>
      <c r="H211" s="141">
        <f t="shared" si="68"/>
        <v>1.9165219628271848</v>
      </c>
      <c r="I211" s="141">
        <f t="shared" si="86"/>
        <v>5.302677918798584</v>
      </c>
      <c r="J211" s="141">
        <f t="shared" si="64"/>
        <v>14.36922632794457</v>
      </c>
      <c r="K211" s="33">
        <v>231.87</v>
      </c>
      <c r="L211" s="141">
        <f t="shared" si="61"/>
        <v>1.9926101873845345</v>
      </c>
      <c r="M211" s="141">
        <f t="shared" si="87"/>
        <v>5.4385885134827925</v>
      </c>
      <c r="N211" s="141">
        <f t="shared" si="69"/>
        <v>14.826920219878174</v>
      </c>
      <c r="O211" s="31">
        <v>79.5</v>
      </c>
      <c r="P211" s="141">
        <f t="shared" si="80"/>
        <v>0.88832487309645036</v>
      </c>
      <c r="Q211" s="143">
        <f t="shared" si="88"/>
        <v>2.1850899742930632</v>
      </c>
      <c r="R211" s="143">
        <f t="shared" si="89"/>
        <v>6.7114093959731544</v>
      </c>
      <c r="S211" s="32"/>
      <c r="T211" s="32"/>
      <c r="U211" s="1131"/>
      <c r="V211" s="32"/>
      <c r="W211" s="32">
        <v>80.2</v>
      </c>
      <c r="X211" s="141">
        <f t="shared" si="92"/>
        <v>-0.29835902536051084</v>
      </c>
      <c r="Y211" s="141">
        <f t="shared" si="90"/>
        <v>-0.49627791563274376</v>
      </c>
      <c r="Z211" s="141">
        <f t="shared" si="55"/>
        <v>-4.2273704322904138</v>
      </c>
      <c r="AA211" s="141">
        <v>70.685461214239595</v>
      </c>
      <c r="AB211" s="141">
        <f t="shared" si="83"/>
        <v>0.15694240111957652</v>
      </c>
      <c r="AC211" s="141">
        <f t="shared" si="91"/>
        <v>-1.8226666839997394E-2</v>
      </c>
      <c r="AD211" s="141"/>
    </row>
    <row r="212" spans="1:30">
      <c r="A212" s="27"/>
      <c r="B212" s="1233">
        <f t="shared" si="75"/>
        <v>38108</v>
      </c>
      <c r="C212" s="28">
        <v>175.43</v>
      </c>
      <c r="D212" s="141">
        <f t="shared" si="76"/>
        <v>2.2438512647161639</v>
      </c>
      <c r="E212" s="141">
        <f t="shared" si="84"/>
        <v>8.7803063185961392</v>
      </c>
      <c r="F212" s="141">
        <f t="shared" si="85"/>
        <v>18.397786326516854</v>
      </c>
      <c r="G212" s="28">
        <v>161.6</v>
      </c>
      <c r="H212" s="141">
        <f t="shared" si="68"/>
        <v>1.9751372499526698</v>
      </c>
      <c r="I212" s="141">
        <f t="shared" si="86"/>
        <v>7.3825503355704587</v>
      </c>
      <c r="J212" s="141">
        <f t="shared" si="64"/>
        <v>15.379123232900179</v>
      </c>
      <c r="K212" s="33">
        <v>235.88</v>
      </c>
      <c r="L212" s="141">
        <f t="shared" si="61"/>
        <v>1.7294173459265927</v>
      </c>
      <c r="M212" s="141">
        <f t="shared" si="87"/>
        <v>7.2620617525351276</v>
      </c>
      <c r="N212" s="141">
        <f t="shared" si="69"/>
        <v>15.940034406488085</v>
      </c>
      <c r="O212" s="31">
        <v>80.3</v>
      </c>
      <c r="P212" s="141">
        <f t="shared" si="80"/>
        <v>1.0062893081760971</v>
      </c>
      <c r="Q212" s="143">
        <f t="shared" si="88"/>
        <v>3.2133676092544987</v>
      </c>
      <c r="R212" s="143">
        <f t="shared" si="89"/>
        <v>7.0666666666666629</v>
      </c>
      <c r="S212" s="32"/>
      <c r="T212" s="32"/>
      <c r="U212" s="1131"/>
      <c r="V212" s="32"/>
      <c r="W212" s="32">
        <v>80.14</v>
      </c>
      <c r="X212" s="141">
        <f t="shared" si="92"/>
        <v>-7.4812967581050216E-2</v>
      </c>
      <c r="Y212" s="141">
        <f t="shared" si="90"/>
        <v>-0.57071960297765978</v>
      </c>
      <c r="Z212" s="141">
        <f t="shared" si="55"/>
        <v>-1.9933961110431644</v>
      </c>
      <c r="AA212" s="141">
        <v>70.666742986783404</v>
      </c>
      <c r="AB212" s="141">
        <f t="shared" si="83"/>
        <v>-2.6481014814995322E-2</v>
      </c>
      <c r="AC212" s="141">
        <f t="shared" si="91"/>
        <v>-4.4702855048646545E-2</v>
      </c>
      <c r="AD212" s="141"/>
    </row>
    <row r="213" spans="1:30">
      <c r="A213" s="27"/>
      <c r="B213" s="1233">
        <f t="shared" si="75"/>
        <v>38139</v>
      </c>
      <c r="C213" s="28">
        <v>179.45</v>
      </c>
      <c r="D213" s="141">
        <f t="shared" si="76"/>
        <v>2.2915122841019104</v>
      </c>
      <c r="E213" s="141">
        <f t="shared" si="84"/>
        <v>11.273020400570458</v>
      </c>
      <c r="F213" s="141">
        <f t="shared" si="85"/>
        <v>19.87307949231797</v>
      </c>
      <c r="G213" s="28">
        <v>164.82</v>
      </c>
      <c r="H213" s="141">
        <f t="shared" si="68"/>
        <v>1.9925742574257419</v>
      </c>
      <c r="I213" s="141">
        <f t="shared" si="86"/>
        <v>9.5222273905242769</v>
      </c>
      <c r="J213" s="141">
        <f t="shared" si="64"/>
        <v>16.571186081052414</v>
      </c>
      <c r="K213" s="33">
        <v>238.77</v>
      </c>
      <c r="L213" s="141">
        <f t="shared" si="61"/>
        <v>1.2251992538579</v>
      </c>
      <c r="M213" s="141">
        <f t="shared" si="87"/>
        <v>8.5762357327997876</v>
      </c>
      <c r="N213" s="141">
        <f t="shared" si="69"/>
        <v>15.997862417411584</v>
      </c>
      <c r="O213" s="31">
        <v>80.8</v>
      </c>
      <c r="P213" s="141">
        <f t="shared" si="80"/>
        <v>0.62266500622665011</v>
      </c>
      <c r="Q213" s="143">
        <f t="shared" si="88"/>
        <v>3.8560411311053984</v>
      </c>
      <c r="R213" s="143">
        <f t="shared" si="89"/>
        <v>7.4468085106382906</v>
      </c>
      <c r="S213" s="32"/>
      <c r="T213" s="32"/>
      <c r="U213" s="1131"/>
      <c r="V213" s="32"/>
      <c r="W213" s="32">
        <v>79.739999999999995</v>
      </c>
      <c r="X213" s="141">
        <f t="shared" si="92"/>
        <v>-0.49912652857500084</v>
      </c>
      <c r="Y213" s="141">
        <f t="shared" si="90"/>
        <v>-1.0669975186104212</v>
      </c>
      <c r="Z213" s="141">
        <f t="shared" si="55"/>
        <v>-1.8342976732734322</v>
      </c>
      <c r="AA213" s="141">
        <v>70.481731314580202</v>
      </c>
      <c r="AB213" s="141">
        <f t="shared" si="83"/>
        <v>-0.26180868734505691</v>
      </c>
      <c r="AC213" s="141">
        <f t="shared" si="91"/>
        <v>-0.30639450643569482</v>
      </c>
      <c r="AD213" s="141"/>
    </row>
    <row r="214" spans="1:30">
      <c r="A214" s="27"/>
      <c r="B214" s="1233">
        <f t="shared" si="75"/>
        <v>38169</v>
      </c>
      <c r="C214" s="28">
        <v>182.69</v>
      </c>
      <c r="D214" s="141">
        <f t="shared" si="76"/>
        <v>1.805516857063254</v>
      </c>
      <c r="E214" s="141">
        <f t="shared" si="84"/>
        <v>13.28207354126619</v>
      </c>
      <c r="F214" s="141">
        <f t="shared" si="85"/>
        <v>20.468183316847998</v>
      </c>
      <c r="G214" s="28">
        <v>167.43</v>
      </c>
      <c r="H214" s="141">
        <f t="shared" si="68"/>
        <v>1.5835456862031392</v>
      </c>
      <c r="I214" s="141">
        <f t="shared" si="86"/>
        <v>11.256561897800516</v>
      </c>
      <c r="J214" s="141">
        <f t="shared" si="64"/>
        <v>17.092104342961044</v>
      </c>
      <c r="K214" s="33">
        <v>242.48</v>
      </c>
      <c r="L214" s="141">
        <f t="shared" si="61"/>
        <v>1.5537965406039198</v>
      </c>
      <c r="M214" s="141">
        <f t="shared" si="87"/>
        <v>10.263289527533988</v>
      </c>
      <c r="N214" s="141">
        <f t="shared" si="69"/>
        <v>16.599346028082316</v>
      </c>
      <c r="O214" s="31">
        <v>80.900000000000006</v>
      </c>
      <c r="P214" s="141">
        <f t="shared" si="80"/>
        <v>0.12376237623763432</v>
      </c>
      <c r="Q214" s="143">
        <f t="shared" si="88"/>
        <v>3.9845758354755891</v>
      </c>
      <c r="R214" s="143">
        <f t="shared" si="89"/>
        <v>7.1523178807947092</v>
      </c>
      <c r="S214" s="32"/>
      <c r="T214" s="32"/>
      <c r="U214" s="1131"/>
      <c r="V214" s="32"/>
      <c r="W214" s="32">
        <v>79.87</v>
      </c>
      <c r="X214" s="141">
        <f t="shared" si="92"/>
        <v>0.16302984700277109</v>
      </c>
      <c r="Y214" s="141">
        <f t="shared" si="90"/>
        <v>-0.90570719602976402</v>
      </c>
      <c r="Z214" s="141">
        <f t="shared" si="55"/>
        <v>-0.95486111111110616</v>
      </c>
      <c r="AA214" s="141">
        <v>70.2938044844568</v>
      </c>
      <c r="AB214" s="141">
        <f t="shared" si="83"/>
        <v>-0.26663197202780203</v>
      </c>
      <c r="AC214" s="141">
        <f t="shared" si="91"/>
        <v>-0.57220953274880249</v>
      </c>
      <c r="AD214" s="141"/>
    </row>
    <row r="215" spans="1:30">
      <c r="A215" s="27"/>
      <c r="B215" s="1233">
        <f t="shared" si="75"/>
        <v>38200</v>
      </c>
      <c r="C215" s="28">
        <v>184.95</v>
      </c>
      <c r="D215" s="141">
        <f t="shared" si="76"/>
        <v>1.2370682577043028</v>
      </c>
      <c r="E215" s="141">
        <f t="shared" si="84"/>
        <v>14.683450114714439</v>
      </c>
      <c r="F215" s="141">
        <f t="shared" si="85"/>
        <v>20.402317557450669</v>
      </c>
      <c r="G215" s="28">
        <v>169.31</v>
      </c>
      <c r="H215" s="141">
        <f t="shared" si="68"/>
        <v>1.1228573135041482</v>
      </c>
      <c r="I215" s="141">
        <f t="shared" si="86"/>
        <v>12.505814339823237</v>
      </c>
      <c r="J215" s="141">
        <f t="shared" si="64"/>
        <v>17.120918649695625</v>
      </c>
      <c r="K215" s="33">
        <v>244.92</v>
      </c>
      <c r="L215" s="141">
        <f t="shared" si="61"/>
        <v>1.0062685582316058</v>
      </c>
      <c r="M215" s="141">
        <f t="shared" si="87"/>
        <v>11.372834341321445</v>
      </c>
      <c r="N215" s="141">
        <f t="shared" si="69"/>
        <v>16.600809331111627</v>
      </c>
      <c r="O215" s="31">
        <v>81.3</v>
      </c>
      <c r="P215" s="141">
        <f t="shared" si="80"/>
        <v>0.49443757725586091</v>
      </c>
      <c r="Q215" s="143">
        <f t="shared" si="88"/>
        <v>4.4987146529562985</v>
      </c>
      <c r="R215" s="143">
        <f t="shared" si="89"/>
        <v>6.9736842105263124</v>
      </c>
      <c r="S215" s="32"/>
      <c r="T215" s="32"/>
      <c r="U215" s="1131"/>
      <c r="V215" s="32"/>
      <c r="W215" s="32">
        <v>80.11</v>
      </c>
      <c r="X215" s="141">
        <f t="shared" si="92"/>
        <v>0.30048829347689354</v>
      </c>
      <c r="Y215" s="141">
        <f t="shared" si="90"/>
        <v>-0.60794044665011782</v>
      </c>
      <c r="Z215" s="141">
        <f t="shared" si="55"/>
        <v>-0.87849542192525842</v>
      </c>
      <c r="AA215" s="141">
        <v>70.017363479287496</v>
      </c>
      <c r="AB215" s="141">
        <f t="shared" si="83"/>
        <v>-0.39326510664311726</v>
      </c>
      <c r="AC215" s="141">
        <f t="shared" si="91"/>
        <v>-0.96322433896273307</v>
      </c>
      <c r="AD215" s="141"/>
    </row>
    <row r="216" spans="1:30">
      <c r="A216" s="27"/>
      <c r="B216" s="1233">
        <f t="shared" si="75"/>
        <v>38231</v>
      </c>
      <c r="C216" s="28">
        <v>186.91</v>
      </c>
      <c r="D216" s="141">
        <f t="shared" si="76"/>
        <v>1.0597458772641299</v>
      </c>
      <c r="E216" s="141">
        <f t="shared" si="84"/>
        <v>15.898803249209392</v>
      </c>
      <c r="F216" s="141">
        <f t="shared" si="85"/>
        <v>19.991012390062259</v>
      </c>
      <c r="G216" s="28">
        <v>170.96</v>
      </c>
      <c r="H216" s="141">
        <f t="shared" si="68"/>
        <v>0.97454373634162528</v>
      </c>
      <c r="I216" s="141">
        <f t="shared" si="86"/>
        <v>13.602232706492124</v>
      </c>
      <c r="J216" s="141">
        <f t="shared" si="64"/>
        <v>16.871752802843865</v>
      </c>
      <c r="K216" s="33">
        <v>246.3</v>
      </c>
      <c r="L216" s="141">
        <f t="shared" si="61"/>
        <v>0.56344928956394902</v>
      </c>
      <c r="M216" s="141">
        <f t="shared" si="87"/>
        <v>12.000363785184854</v>
      </c>
      <c r="N216" s="141">
        <f t="shared" si="69"/>
        <v>16.38236544913293</v>
      </c>
      <c r="O216" s="31">
        <v>81.599999999999994</v>
      </c>
      <c r="P216" s="141">
        <f t="shared" si="80"/>
        <v>0.36900369003689687</v>
      </c>
      <c r="Q216" s="143">
        <f t="shared" si="88"/>
        <v>4.8843187660668343</v>
      </c>
      <c r="R216" s="143">
        <f t="shared" si="89"/>
        <v>6.8062827225130738</v>
      </c>
      <c r="S216" s="32"/>
      <c r="T216" s="32"/>
      <c r="U216" s="1131"/>
      <c r="V216" s="32"/>
      <c r="W216" s="32">
        <v>79.63</v>
      </c>
      <c r="X216" s="141">
        <f t="shared" si="92"/>
        <v>-0.59917613281738114</v>
      </c>
      <c r="Y216" s="141">
        <f t="shared" si="90"/>
        <v>-1.2034739454094279</v>
      </c>
      <c r="Z216" s="141">
        <f t="shared" ref="Z216:Z279" si="93">(W216-W204)/W204*100</f>
        <v>-1.836785009861944</v>
      </c>
      <c r="AA216" s="141">
        <v>69.8444740870125</v>
      </c>
      <c r="AB216" s="141">
        <f t="shared" si="83"/>
        <v>-0.24692359678201847</v>
      </c>
      <c r="AC216" s="141">
        <f t="shared" si="91"/>
        <v>-1.2077695075619048</v>
      </c>
      <c r="AD216" s="141"/>
    </row>
    <row r="217" spans="1:30">
      <c r="A217" s="27"/>
      <c r="B217" s="1233">
        <f t="shared" si="75"/>
        <v>38261</v>
      </c>
      <c r="C217" s="28">
        <v>188.65</v>
      </c>
      <c r="D217" s="141">
        <f t="shared" si="76"/>
        <v>0.93092932427371944</v>
      </c>
      <c r="E217" s="141">
        <f t="shared" si="84"/>
        <v>16.977739195138582</v>
      </c>
      <c r="F217" s="141">
        <f t="shared" si="85"/>
        <v>19.618286728806034</v>
      </c>
      <c r="G217" s="28">
        <v>172.41</v>
      </c>
      <c r="H217" s="141">
        <f t="shared" si="68"/>
        <v>0.84815161441272147</v>
      </c>
      <c r="I217" s="141">
        <f t="shared" si="86"/>
        <v>14.565751877201134</v>
      </c>
      <c r="J217" s="141">
        <f t="shared" si="64"/>
        <v>16.635096739277504</v>
      </c>
      <c r="K217" s="33">
        <v>248.65</v>
      </c>
      <c r="L217" s="141">
        <f t="shared" si="61"/>
        <v>0.95412099066179212</v>
      </c>
      <c r="M217" s="141">
        <f t="shared" si="87"/>
        <v>13.068982765676873</v>
      </c>
      <c r="N217" s="141">
        <f t="shared" si="69"/>
        <v>15.963995895905242</v>
      </c>
      <c r="O217" s="31">
        <v>81.8</v>
      </c>
      <c r="P217" s="141">
        <f t="shared" si="80"/>
        <v>0.24509803921568979</v>
      </c>
      <c r="Q217" s="143">
        <f t="shared" si="88"/>
        <v>5.1413881748071981</v>
      </c>
      <c r="R217" s="143">
        <f t="shared" si="89"/>
        <v>6.510416666666667</v>
      </c>
      <c r="S217" s="32"/>
      <c r="T217" s="32"/>
      <c r="U217" s="1131"/>
      <c r="V217" s="32"/>
      <c r="W217" s="32">
        <v>80.13</v>
      </c>
      <c r="X217" s="141">
        <f t="shared" si="92"/>
        <v>0.62790405626020351</v>
      </c>
      <c r="Y217" s="141">
        <f t="shared" si="90"/>
        <v>-0.58312655086848497</v>
      </c>
      <c r="Z217" s="141">
        <f t="shared" si="93"/>
        <v>-1.2690980778708738</v>
      </c>
      <c r="AA217" s="141">
        <v>69.670092819626703</v>
      </c>
      <c r="AB217" s="141">
        <f t="shared" si="83"/>
        <v>-0.24967081457088872</v>
      </c>
      <c r="AC217" s="141">
        <f t="shared" si="91"/>
        <v>-1.4544248741651251</v>
      </c>
      <c r="AD217" s="141"/>
    </row>
    <row r="218" spans="1:30">
      <c r="A218" s="27"/>
      <c r="B218" s="1233">
        <f t="shared" si="75"/>
        <v>38292</v>
      </c>
      <c r="C218" s="28">
        <v>190.08</v>
      </c>
      <c r="D218" s="141">
        <f t="shared" si="76"/>
        <v>0.75801749271137386</v>
      </c>
      <c r="E218" s="141">
        <f t="shared" si="84"/>
        <v>17.864450920816022</v>
      </c>
      <c r="F218" s="141">
        <f t="shared" si="85"/>
        <v>19.135067376997807</v>
      </c>
      <c r="G218" s="28">
        <v>173.65</v>
      </c>
      <c r="H218" s="141">
        <f t="shared" si="68"/>
        <v>0.71921582274810569</v>
      </c>
      <c r="I218" s="141">
        <f t="shared" si="86"/>
        <v>15.3897268921523</v>
      </c>
      <c r="J218" s="141">
        <f t="shared" si="64"/>
        <v>16.371800026806063</v>
      </c>
      <c r="K218" s="33">
        <v>249.49</v>
      </c>
      <c r="L218" s="141">
        <f t="shared" si="61"/>
        <v>0.33782425095515922</v>
      </c>
      <c r="M218" s="141">
        <f t="shared" si="87"/>
        <v>13.450957209767639</v>
      </c>
      <c r="N218" s="141">
        <f t="shared" si="69"/>
        <v>15.025357307514986</v>
      </c>
      <c r="O218" s="31">
        <v>82.2</v>
      </c>
      <c r="P218" s="141">
        <f t="shared" si="80"/>
        <v>0.48899755501223185</v>
      </c>
      <c r="Q218" s="143">
        <f t="shared" si="88"/>
        <v>5.6555269922879248</v>
      </c>
      <c r="R218" s="143">
        <f t="shared" si="89"/>
        <v>5.9278350515464036</v>
      </c>
      <c r="S218" s="32"/>
      <c r="T218" s="32"/>
      <c r="U218" s="1131"/>
      <c r="V218" s="32"/>
      <c r="W218" s="32">
        <v>79.77</v>
      </c>
      <c r="X218" s="141">
        <f t="shared" si="92"/>
        <v>-0.44926993635342499</v>
      </c>
      <c r="Y218" s="141">
        <f t="shared" si="90"/>
        <v>-1.0297766749379633</v>
      </c>
      <c r="Z218" s="141">
        <f t="shared" si="93"/>
        <v>-1.6278209396966423</v>
      </c>
      <c r="AA218" s="141">
        <v>69.3215522537364</v>
      </c>
      <c r="AB218" s="141">
        <f t="shared" si="83"/>
        <v>-0.50027285996684689</v>
      </c>
      <c r="AC218" s="141">
        <f t="shared" si="91"/>
        <v>-1.9474216412179168</v>
      </c>
      <c r="AD218" s="141">
        <f t="shared" ref="AD218:AD279" si="94">(AA218-AA206)/AA206*100</f>
        <v>-2.7198235073306058</v>
      </c>
    </row>
    <row r="219" spans="1:30">
      <c r="A219" s="27" t="s">
        <v>1462</v>
      </c>
      <c r="B219" s="1233">
        <f t="shared" si="75"/>
        <v>38322</v>
      </c>
      <c r="C219" s="28">
        <v>191.42</v>
      </c>
      <c r="D219" s="141">
        <f t="shared" si="76"/>
        <v>0.70496632996631681</v>
      </c>
      <c r="E219" s="141">
        <f t="shared" si="84"/>
        <v>18.69535561480745</v>
      </c>
      <c r="F219" s="141">
        <f t="shared" si="85"/>
        <v>18.69535561480745</v>
      </c>
      <c r="G219" s="28">
        <v>174.83</v>
      </c>
      <c r="H219" s="141">
        <f t="shared" si="68"/>
        <v>0.67952778577599016</v>
      </c>
      <c r="I219" s="141">
        <f t="shared" si="86"/>
        <v>16.173832148315505</v>
      </c>
      <c r="J219" s="141">
        <f t="shared" si="64"/>
        <v>16.173832148315505</v>
      </c>
      <c r="K219" s="33">
        <v>249.18</v>
      </c>
      <c r="L219" s="141">
        <f t="shared" si="61"/>
        <v>-0.12425347709327117</v>
      </c>
      <c r="M219" s="141">
        <f t="shared" si="87"/>
        <v>13.309990450638903</v>
      </c>
      <c r="N219" s="141">
        <f t="shared" si="69"/>
        <v>13.309990450638903</v>
      </c>
      <c r="O219" s="31">
        <v>82.4</v>
      </c>
      <c r="P219" s="141">
        <f t="shared" si="80"/>
        <v>0.24330900243309345</v>
      </c>
      <c r="Q219" s="143">
        <f t="shared" si="88"/>
        <v>5.9125964010282885</v>
      </c>
      <c r="R219" s="143">
        <f t="shared" si="89"/>
        <v>5.9125964010282885</v>
      </c>
      <c r="S219" s="32"/>
      <c r="T219" s="32"/>
      <c r="U219" s="1131"/>
      <c r="V219" s="32"/>
      <c r="W219" s="32">
        <v>79.69</v>
      </c>
      <c r="X219" s="141">
        <f t="shared" si="92"/>
        <v>-0.10028832894571681</v>
      </c>
      <c r="Y219" s="141">
        <f t="shared" si="90"/>
        <v>-1.1290322580645118</v>
      </c>
      <c r="Z219" s="141">
        <f t="shared" si="93"/>
        <v>-1.1290322580645118</v>
      </c>
      <c r="AA219" s="141">
        <v>69.004939646895295</v>
      </c>
      <c r="AB219" s="141">
        <f t="shared" si="83"/>
        <v>-0.45673040569289808</v>
      </c>
      <c r="AC219" s="141">
        <f t="shared" si="91"/>
        <v>-2.3952575801483289</v>
      </c>
      <c r="AD219" s="141">
        <f t="shared" si="94"/>
        <v>-2.3952575801483289</v>
      </c>
    </row>
    <row r="220" spans="1:30">
      <c r="A220" s="27"/>
      <c r="B220" s="1233">
        <f t="shared" si="75"/>
        <v>38353</v>
      </c>
      <c r="C220" s="28">
        <v>193.35</v>
      </c>
      <c r="D220" s="141">
        <f t="shared" si="76"/>
        <v>1.008254100929896</v>
      </c>
      <c r="E220" s="141">
        <f>(C220-C$219)/C$219*100</f>
        <v>1.008254100929896</v>
      </c>
      <c r="F220" s="141">
        <f t="shared" si="85"/>
        <v>18.692449355432771</v>
      </c>
      <c r="G220" s="28">
        <v>176.44</v>
      </c>
      <c r="H220" s="141">
        <f t="shared" si="68"/>
        <v>0.92089458330949203</v>
      </c>
      <c r="I220" s="141">
        <f>(G220-G$219)/G$219*100</f>
        <v>0.92089458330949203</v>
      </c>
      <c r="J220" s="141">
        <f t="shared" si="64"/>
        <v>16.316171138506164</v>
      </c>
      <c r="K220" s="33">
        <v>249.03</v>
      </c>
      <c r="L220" s="141">
        <f t="shared" si="61"/>
        <v>-6.0197447628222843E-2</v>
      </c>
      <c r="M220" s="141">
        <f>(K220-K$219)/K$219*100</f>
        <v>-6.0197447628222843E-2</v>
      </c>
      <c r="N220" s="141">
        <f t="shared" si="69"/>
        <v>11.777907446474263</v>
      </c>
      <c r="O220" s="31">
        <v>82.6</v>
      </c>
      <c r="P220" s="141">
        <f t="shared" si="80"/>
        <v>0.24271844660192793</v>
      </c>
      <c r="Q220" s="143">
        <f>(O220-O$219)/O$219*100</f>
        <v>0.24271844660192793</v>
      </c>
      <c r="R220" s="143">
        <f t="shared" si="89"/>
        <v>5.7618437900128043</v>
      </c>
      <c r="S220" s="32"/>
      <c r="T220" s="32"/>
      <c r="U220" s="1131"/>
      <c r="V220" s="32"/>
      <c r="W220" s="32">
        <v>78.97</v>
      </c>
      <c r="X220" s="141">
        <f t="shared" si="92"/>
        <v>-0.90350106663320218</v>
      </c>
      <c r="Y220" s="141">
        <f>(W220-W$219)/W$219*100</f>
        <v>-0.90350106663320218</v>
      </c>
      <c r="Z220" s="141">
        <f t="shared" si="93"/>
        <v>-1.299837520309969</v>
      </c>
      <c r="AA220" s="141">
        <v>68.814734777750601</v>
      </c>
      <c r="AB220" s="141">
        <f t="shared" si="83"/>
        <v>-0.27563949786492042</v>
      </c>
      <c r="AC220" s="141">
        <f>(AA220-AA$219)/AA$219*100</f>
        <v>-0.27563949786492042</v>
      </c>
      <c r="AD220" s="141">
        <f t="shared" si="94"/>
        <v>-2.1739035849663861</v>
      </c>
    </row>
    <row r="221" spans="1:30">
      <c r="A221" s="27"/>
      <c r="B221" s="1233">
        <f t="shared" si="75"/>
        <v>38384</v>
      </c>
      <c r="C221" s="28">
        <v>195.87</v>
      </c>
      <c r="D221" s="141">
        <f t="shared" si="76"/>
        <v>1.3033359193173055</v>
      </c>
      <c r="E221" s="141">
        <f t="shared" ref="E221:E231" si="95">(C221-C$219)/C$219*100</f>
        <v>2.3247309581026108</v>
      </c>
      <c r="F221" s="141">
        <f t="shared" si="85"/>
        <v>18.838733163451046</v>
      </c>
      <c r="G221" s="28">
        <v>178.5</v>
      </c>
      <c r="H221" s="141">
        <f t="shared" si="68"/>
        <v>1.1675357061890741</v>
      </c>
      <c r="I221" s="141">
        <f t="shared" ref="I221:I231" si="96">(G221-G$219)/G$219*100</f>
        <v>2.0991820625750659</v>
      </c>
      <c r="J221" s="141">
        <f t="shared" si="64"/>
        <v>16.590463749183545</v>
      </c>
      <c r="K221" s="33">
        <v>250.17</v>
      </c>
      <c r="L221" s="141">
        <f t="shared" si="61"/>
        <v>0.45777617154559147</v>
      </c>
      <c r="M221" s="141">
        <f t="shared" ref="M221:M231" si="97">(K221-K$219)/K$219*100</f>
        <v>0.39730315434624791</v>
      </c>
      <c r="N221" s="141">
        <f t="shared" si="69"/>
        <v>10.910622450789139</v>
      </c>
      <c r="O221" s="31">
        <v>82.9</v>
      </c>
      <c r="P221" s="141">
        <f t="shared" si="80"/>
        <v>0.3631961259080041</v>
      </c>
      <c r="Q221" s="143">
        <f t="shared" ref="Q221:Q231" si="98">(O221-O$219)/O$219*100</f>
        <v>0.60679611650485432</v>
      </c>
      <c r="R221" s="143">
        <f t="shared" si="89"/>
        <v>5.6050955414012806</v>
      </c>
      <c r="S221" s="32"/>
      <c r="T221" s="32"/>
      <c r="U221" s="1131"/>
      <c r="V221" s="32"/>
      <c r="W221" s="32">
        <v>78.83</v>
      </c>
      <c r="X221" s="141">
        <f t="shared" si="92"/>
        <v>-0.17728251234646139</v>
      </c>
      <c r="Y221" s="141">
        <f t="shared" ref="Y221:Y231" si="99">(W221-W$219)/W$219*100</f>
        <v>-1.0791818295896591</v>
      </c>
      <c r="Z221" s="141">
        <f t="shared" si="93"/>
        <v>-1.3762041786563348</v>
      </c>
      <c r="AA221" s="141">
        <v>69.014922288025801</v>
      </c>
      <c r="AB221" s="141">
        <f t="shared" si="83"/>
        <v>0.29090791517505754</v>
      </c>
      <c r="AC221" s="141">
        <f t="shared" ref="AC221:AC231" si="100">(AA221-AA$219)/AA$219*100</f>
        <v>1.4466560193499275E-2</v>
      </c>
      <c r="AD221" s="141">
        <f t="shared" si="94"/>
        <v>-2.0420033442878824</v>
      </c>
    </row>
    <row r="222" spans="1:30">
      <c r="A222" s="27"/>
      <c r="B222" s="1233">
        <f t="shared" si="75"/>
        <v>38412</v>
      </c>
      <c r="C222" s="28">
        <v>199.21</v>
      </c>
      <c r="D222" s="141">
        <f t="shared" si="76"/>
        <v>1.7052126410374246</v>
      </c>
      <c r="E222" s="141">
        <f t="shared" si="95"/>
        <v>4.0695852053077113</v>
      </c>
      <c r="F222" s="141">
        <f t="shared" si="85"/>
        <v>18.64093859805849</v>
      </c>
      <c r="G222" s="28">
        <v>181.3</v>
      </c>
      <c r="H222" s="141">
        <f t="shared" si="68"/>
        <v>1.5686274509803984</v>
      </c>
      <c r="I222" s="141">
        <f t="shared" si="96"/>
        <v>3.7007378596350735</v>
      </c>
      <c r="J222" s="141">
        <f t="shared" si="64"/>
        <v>16.599138208244906</v>
      </c>
      <c r="K222" s="33">
        <v>250.7</v>
      </c>
      <c r="L222" s="141">
        <f t="shared" si="61"/>
        <v>0.21185593796218616</v>
      </c>
      <c r="M222" s="141">
        <f t="shared" si="97"/>
        <v>0.61000080263262779</v>
      </c>
      <c r="N222" s="141">
        <f t="shared" si="69"/>
        <v>10.275358493885802</v>
      </c>
      <c r="O222" s="31">
        <v>83.2</v>
      </c>
      <c r="P222" s="141">
        <f t="shared" si="80"/>
        <v>0.36188178528347059</v>
      </c>
      <c r="Q222" s="143">
        <f t="shared" si="98"/>
        <v>0.97087378640776345</v>
      </c>
      <c r="R222" s="143">
        <f t="shared" si="89"/>
        <v>5.5837563451776724</v>
      </c>
      <c r="S222" s="32"/>
      <c r="T222" s="32"/>
      <c r="U222" s="1131"/>
      <c r="V222" s="32"/>
      <c r="W222" s="32">
        <v>78.86</v>
      </c>
      <c r="X222" s="141">
        <f t="shared" si="92"/>
        <v>3.805657744513654E-2</v>
      </c>
      <c r="Y222" s="141">
        <f t="shared" si="99"/>
        <v>-1.0415359518132745</v>
      </c>
      <c r="Z222" s="141">
        <f t="shared" si="93"/>
        <v>-1.9641969169567359</v>
      </c>
      <c r="AA222" s="141">
        <v>69.276644477907695</v>
      </c>
      <c r="AB222" s="141">
        <f t="shared" si="83"/>
        <v>0.37922550834676982</v>
      </c>
      <c r="AC222" s="141">
        <f t="shared" si="100"/>
        <v>0.39374692942670314</v>
      </c>
      <c r="AD222" s="141">
        <f t="shared" si="94"/>
        <v>-1.839264092983375</v>
      </c>
    </row>
    <row r="223" spans="1:30">
      <c r="A223" s="27"/>
      <c r="B223" s="1233">
        <f t="shared" si="75"/>
        <v>38443</v>
      </c>
      <c r="C223" s="28">
        <v>202.51</v>
      </c>
      <c r="D223" s="141">
        <f t="shared" si="76"/>
        <v>1.6565433462175507</v>
      </c>
      <c r="E223" s="141">
        <f t="shared" si="95"/>
        <v>5.7935429944624408</v>
      </c>
      <c r="F223" s="141">
        <f t="shared" si="85"/>
        <v>18.026576524070389</v>
      </c>
      <c r="G223" s="28">
        <v>184.24</v>
      </c>
      <c r="H223" s="141">
        <f t="shared" si="68"/>
        <v>1.6216216216216204</v>
      </c>
      <c r="I223" s="141">
        <f t="shared" si="96"/>
        <v>5.3823714465480732</v>
      </c>
      <c r="J223" s="141">
        <f t="shared" si="64"/>
        <v>16.261753013188624</v>
      </c>
      <c r="K223" s="33">
        <v>251.94</v>
      </c>
      <c r="L223" s="141">
        <f t="shared" si="61"/>
        <v>0.49461507778221347</v>
      </c>
      <c r="M223" s="141">
        <f t="shared" si="97"/>
        <v>1.1076330363592548</v>
      </c>
      <c r="N223" s="141">
        <f t="shared" si="69"/>
        <v>8.6557122525553094</v>
      </c>
      <c r="O223" s="31">
        <v>83.6</v>
      </c>
      <c r="P223" s="141">
        <f t="shared" si="80"/>
        <v>0.48076923076922046</v>
      </c>
      <c r="Q223" s="143">
        <f t="shared" si="98"/>
        <v>1.4563106796116367</v>
      </c>
      <c r="R223" s="143">
        <f t="shared" si="89"/>
        <v>5.1572327044025084</v>
      </c>
      <c r="S223" s="32"/>
      <c r="T223" s="32"/>
      <c r="U223" s="1131"/>
      <c r="V223" s="32"/>
      <c r="W223" s="32">
        <v>78.849999999999994</v>
      </c>
      <c r="X223" s="141">
        <f t="shared" si="92"/>
        <v>-1.2680699974645089E-2</v>
      </c>
      <c r="Y223" s="141">
        <f t="shared" si="99"/>
        <v>-1.0540845777387418</v>
      </c>
      <c r="Z223" s="141">
        <f t="shared" si="93"/>
        <v>-1.6832917705735768</v>
      </c>
      <c r="AA223" s="141">
        <v>69.666312796323993</v>
      </c>
      <c r="AB223" s="141">
        <f t="shared" si="83"/>
        <v>0.56248151357931786</v>
      </c>
      <c r="AC223" s="141">
        <f t="shared" si="100"/>
        <v>0.95844319669433253</v>
      </c>
      <c r="AD223" s="141">
        <f t="shared" si="94"/>
        <v>-1.441807693418989</v>
      </c>
    </row>
    <row r="224" spans="1:30">
      <c r="A224" s="27"/>
      <c r="B224" s="1233">
        <f t="shared" si="75"/>
        <v>38473</v>
      </c>
      <c r="C224" s="28">
        <v>205.76</v>
      </c>
      <c r="D224" s="141">
        <f t="shared" si="76"/>
        <v>1.6048590193076886</v>
      </c>
      <c r="E224" s="141">
        <f t="shared" si="95"/>
        <v>7.4913802110542287</v>
      </c>
      <c r="F224" s="141">
        <f t="shared" si="85"/>
        <v>17.288947158410753</v>
      </c>
      <c r="G224" s="28">
        <v>187.21</v>
      </c>
      <c r="H224" s="141">
        <f t="shared" si="68"/>
        <v>1.6120277898393394</v>
      </c>
      <c r="I224" s="141">
        <f t="shared" si="96"/>
        <v>7.0811645598581459</v>
      </c>
      <c r="J224" s="141">
        <f t="shared" si="64"/>
        <v>15.847772277227731</v>
      </c>
      <c r="K224" s="33">
        <v>252.32</v>
      </c>
      <c r="L224" s="141">
        <f t="shared" si="61"/>
        <v>0.15082956259426669</v>
      </c>
      <c r="M224" s="141">
        <f t="shared" si="97"/>
        <v>1.2601332370174116</v>
      </c>
      <c r="N224" s="141">
        <f t="shared" si="69"/>
        <v>6.9696455824995756</v>
      </c>
      <c r="O224" s="31">
        <v>84</v>
      </c>
      <c r="P224" s="141">
        <f t="shared" si="80"/>
        <v>0.47846889952153793</v>
      </c>
      <c r="Q224" s="143">
        <f t="shared" si="98"/>
        <v>1.9417475728155269</v>
      </c>
      <c r="R224" s="143">
        <f t="shared" si="89"/>
        <v>4.6077210460772147</v>
      </c>
      <c r="S224" s="32"/>
      <c r="T224" s="32"/>
      <c r="U224" s="1131"/>
      <c r="V224" s="32"/>
      <c r="W224" s="32">
        <v>78.650000000000006</v>
      </c>
      <c r="X224" s="141">
        <f t="shared" si="92"/>
        <v>-0.25364616360176112</v>
      </c>
      <c r="Y224" s="141">
        <f t="shared" si="99"/>
        <v>-1.3050570962479509</v>
      </c>
      <c r="Z224" s="141">
        <f t="shared" si="93"/>
        <v>-1.8592463189418453</v>
      </c>
      <c r="AA224" s="141">
        <v>70.034878759174106</v>
      </c>
      <c r="AB224" s="141">
        <f t="shared" si="83"/>
        <v>0.52904473920939377</v>
      </c>
      <c r="AC224" s="141">
        <f t="shared" si="100"/>
        <v>1.4925585292141479</v>
      </c>
      <c r="AD224" s="141">
        <f t="shared" si="94"/>
        <v>-0.8941465262202255</v>
      </c>
    </row>
    <row r="225" spans="1:30">
      <c r="A225" s="27"/>
      <c r="B225" s="1233">
        <f t="shared" si="75"/>
        <v>38504</v>
      </c>
      <c r="C225" s="28">
        <v>208.86</v>
      </c>
      <c r="D225" s="141">
        <f t="shared" si="76"/>
        <v>1.5066096423017217</v>
      </c>
      <c r="E225" s="141">
        <f t="shared" si="95"/>
        <v>9.1108557099571765</v>
      </c>
      <c r="F225" s="141">
        <f t="shared" si="85"/>
        <v>16.388966285873519</v>
      </c>
      <c r="G225" s="28">
        <v>190.1</v>
      </c>
      <c r="H225" s="141">
        <f t="shared" si="68"/>
        <v>1.5437209550771787</v>
      </c>
      <c r="I225" s="141">
        <f t="shared" si="96"/>
        <v>8.7341989361093528</v>
      </c>
      <c r="J225" s="141">
        <f t="shared" si="64"/>
        <v>15.337944424220362</v>
      </c>
      <c r="K225" s="33">
        <v>252.15</v>
      </c>
      <c r="L225" s="141">
        <f t="shared" si="61"/>
        <v>-6.7374762206716676E-2</v>
      </c>
      <c r="M225" s="141">
        <f t="shared" si="97"/>
        <v>1.1919094630387668</v>
      </c>
      <c r="N225" s="141">
        <f t="shared" si="69"/>
        <v>5.6037190601834386</v>
      </c>
      <c r="O225" s="31">
        <v>84.2</v>
      </c>
      <c r="P225" s="141">
        <f t="shared" si="80"/>
        <v>0.2380952380952415</v>
      </c>
      <c r="Q225" s="143">
        <f t="shared" si="98"/>
        <v>2.1844660194174721</v>
      </c>
      <c r="R225" s="143">
        <f t="shared" si="89"/>
        <v>4.2079207920792152</v>
      </c>
      <c r="S225" s="32"/>
      <c r="T225" s="32"/>
      <c r="U225" s="1131"/>
      <c r="V225" s="32"/>
      <c r="W225" s="32">
        <v>79.17</v>
      </c>
      <c r="X225" s="141">
        <f t="shared" si="92"/>
        <v>0.66115702479338334</v>
      </c>
      <c r="Y225" s="141">
        <f t="shared" si="99"/>
        <v>-0.65252854812397543</v>
      </c>
      <c r="Z225" s="141">
        <f t="shared" si="93"/>
        <v>-0.7148231753197809</v>
      </c>
      <c r="AA225" s="141">
        <v>70.615384299294902</v>
      </c>
      <c r="AB225" s="141">
        <f t="shared" si="83"/>
        <v>0.82888062406298402</v>
      </c>
      <c r="AC225" s="141">
        <f t="shared" si="100"/>
        <v>2.3338106817285875</v>
      </c>
      <c r="AD225" s="141">
        <f t="shared" si="94"/>
        <v>0.18962784004009339</v>
      </c>
    </row>
    <row r="226" spans="1:30">
      <c r="A226" s="27"/>
      <c r="B226" s="1233">
        <f t="shared" si="75"/>
        <v>38534</v>
      </c>
      <c r="C226" s="28">
        <v>211.65</v>
      </c>
      <c r="D226" s="141">
        <f t="shared" si="76"/>
        <v>1.3358230393565029</v>
      </c>
      <c r="E226" s="141">
        <f t="shared" si="95"/>
        <v>10.568383658969815</v>
      </c>
      <c r="F226" s="141">
        <f t="shared" si="85"/>
        <v>15.851989709343703</v>
      </c>
      <c r="G226" s="28">
        <v>192.67</v>
      </c>
      <c r="H226" s="141">
        <f t="shared" si="68"/>
        <v>1.3519200420831106</v>
      </c>
      <c r="I226" s="141">
        <f t="shared" si="96"/>
        <v>10.204198364125135</v>
      </c>
      <c r="J226" s="141">
        <f t="shared" si="64"/>
        <v>15.074956698321673</v>
      </c>
      <c r="K226" s="33">
        <v>252.92</v>
      </c>
      <c r="L226" s="141">
        <f t="shared" si="61"/>
        <v>0.3053737854451643</v>
      </c>
      <c r="M226" s="141">
        <f t="shared" si="97"/>
        <v>1.5009230275302916</v>
      </c>
      <c r="N226" s="141">
        <f t="shared" si="69"/>
        <v>4.3055097327614646</v>
      </c>
      <c r="O226" s="31">
        <v>84.4</v>
      </c>
      <c r="P226" s="141">
        <f t="shared" si="80"/>
        <v>0.23752969121140477</v>
      </c>
      <c r="Q226" s="143">
        <f t="shared" si="98"/>
        <v>2.4271844660194173</v>
      </c>
      <c r="R226" s="143">
        <f t="shared" si="89"/>
        <v>4.3263288009888745</v>
      </c>
      <c r="S226" s="32"/>
      <c r="T226" s="32"/>
      <c r="U226" s="1131"/>
      <c r="V226" s="32"/>
      <c r="W226" s="32">
        <v>79.47</v>
      </c>
      <c r="X226" s="141">
        <f t="shared" si="92"/>
        <v>0.37893141341416847</v>
      </c>
      <c r="Y226" s="141">
        <f t="shared" si="99"/>
        <v>-0.27606977036014413</v>
      </c>
      <c r="Z226" s="141">
        <f t="shared" si="93"/>
        <v>-0.50081382246150696</v>
      </c>
      <c r="AA226" s="141">
        <v>71.164766197806699</v>
      </c>
      <c r="AB226" s="141">
        <f t="shared" si="83"/>
        <v>0.77799179876060298</v>
      </c>
      <c r="AC226" s="141">
        <f t="shared" si="100"/>
        <v>3.129959336191638</v>
      </c>
      <c r="AD226" s="141">
        <f t="shared" si="94"/>
        <v>1.2390305514655768</v>
      </c>
    </row>
    <row r="227" spans="1:30">
      <c r="A227" s="27"/>
      <c r="B227" s="1233">
        <f t="shared" si="75"/>
        <v>38565</v>
      </c>
      <c r="C227" s="28">
        <v>214.13</v>
      </c>
      <c r="D227" s="141">
        <f t="shared" si="76"/>
        <v>1.1717458067564326</v>
      </c>
      <c r="E227" s="141">
        <f t="shared" si="95"/>
        <v>11.863964058092158</v>
      </c>
      <c r="F227" s="141">
        <f t="shared" si="85"/>
        <v>15.777237091105709</v>
      </c>
      <c r="G227" s="28">
        <v>194.98</v>
      </c>
      <c r="H227" s="141">
        <f t="shared" si="68"/>
        <v>1.1989411947890187</v>
      </c>
      <c r="I227" s="141">
        <f t="shared" si="96"/>
        <v>11.525481896699636</v>
      </c>
      <c r="J227" s="141">
        <f t="shared" si="64"/>
        <v>15.16153800720571</v>
      </c>
      <c r="K227" s="33">
        <v>252.4</v>
      </c>
      <c r="L227" s="141">
        <f t="shared" si="61"/>
        <v>-0.20559860825556772</v>
      </c>
      <c r="M227" s="141">
        <f t="shared" si="97"/>
        <v>1.2922385424191343</v>
      </c>
      <c r="N227" s="141">
        <f t="shared" si="69"/>
        <v>3.0540584680712146</v>
      </c>
      <c r="O227" s="31">
        <v>84.7</v>
      </c>
      <c r="P227" s="141">
        <f t="shared" si="80"/>
        <v>0.35545023696682126</v>
      </c>
      <c r="Q227" s="143">
        <f t="shared" si="98"/>
        <v>2.7912621359223264</v>
      </c>
      <c r="R227" s="143">
        <f t="shared" si="89"/>
        <v>4.1820418204182115</v>
      </c>
      <c r="S227" s="32"/>
      <c r="T227" s="32"/>
      <c r="U227" s="1131"/>
      <c r="V227" s="32"/>
      <c r="W227" s="32">
        <v>79.98</v>
      </c>
      <c r="X227" s="141">
        <f t="shared" si="92"/>
        <v>0.64175160437901735</v>
      </c>
      <c r="Y227" s="141">
        <f t="shared" si="99"/>
        <v>0.36391015183838155</v>
      </c>
      <c r="Z227" s="141">
        <f t="shared" si="93"/>
        <v>-0.16227686930470037</v>
      </c>
      <c r="AA227" s="141">
        <v>71.429636666394202</v>
      </c>
      <c r="AB227" s="141">
        <f t="shared" si="83"/>
        <v>0.37219326745384079</v>
      </c>
      <c r="AC227" s="141">
        <f t="shared" si="100"/>
        <v>3.5138021015688268</v>
      </c>
      <c r="AD227" s="141">
        <f t="shared" si="94"/>
        <v>2.0170328000489248</v>
      </c>
    </row>
    <row r="228" spans="1:30">
      <c r="A228" s="27"/>
      <c r="B228" s="1233">
        <f t="shared" si="75"/>
        <v>38596</v>
      </c>
      <c r="C228" s="28">
        <v>216.77</v>
      </c>
      <c r="D228" s="141">
        <f t="shared" si="76"/>
        <v>1.2328959043571732</v>
      </c>
      <c r="E228" s="141">
        <f t="shared" si="95"/>
        <v>13.243130289415959</v>
      </c>
      <c r="F228" s="141">
        <f t="shared" si="85"/>
        <v>15.9756032315018</v>
      </c>
      <c r="G228" s="28">
        <v>197.36</v>
      </c>
      <c r="H228" s="141">
        <f t="shared" si="68"/>
        <v>1.2206380141553104</v>
      </c>
      <c r="I228" s="141">
        <f t="shared" si="96"/>
        <v>12.886804324200652</v>
      </c>
      <c r="J228" s="141">
        <f t="shared" si="64"/>
        <v>15.442208703790364</v>
      </c>
      <c r="K228" s="33">
        <v>252.62</v>
      </c>
      <c r="L228" s="141">
        <f t="shared" ref="L228:L290" si="101">(K228-K227)/K227*100</f>
        <v>8.716323296354947E-2</v>
      </c>
      <c r="M228" s="141">
        <f t="shared" si="97"/>
        <v>1.3805281322738572</v>
      </c>
      <c r="N228" s="141">
        <f t="shared" si="69"/>
        <v>2.5659764514819297</v>
      </c>
      <c r="O228" s="31">
        <v>85.2</v>
      </c>
      <c r="P228" s="141">
        <f t="shared" si="80"/>
        <v>0.59031877213695394</v>
      </c>
      <c r="Q228" s="143">
        <f t="shared" si="98"/>
        <v>3.3980582524271807</v>
      </c>
      <c r="R228" s="143">
        <f t="shared" si="89"/>
        <v>4.4117647058823639</v>
      </c>
      <c r="S228" s="32"/>
      <c r="T228" s="32"/>
      <c r="U228" s="1131"/>
      <c r="V228" s="32"/>
      <c r="W228" s="32">
        <v>79.510000000000005</v>
      </c>
      <c r="X228" s="141">
        <f t="shared" si="92"/>
        <v>-0.5876469117279306</v>
      </c>
      <c r="Y228" s="141">
        <f t="shared" si="99"/>
        <v>-0.22587526665829166</v>
      </c>
      <c r="Z228" s="141">
        <f t="shared" si="93"/>
        <v>-0.15069697350243672</v>
      </c>
      <c r="AA228" s="141">
        <v>71.615649609636705</v>
      </c>
      <c r="AB228" s="141">
        <f t="shared" si="83"/>
        <v>0.26041423689617743</v>
      </c>
      <c r="AC228" s="141">
        <f t="shared" si="100"/>
        <v>3.7833667793938464</v>
      </c>
      <c r="AD228" s="141">
        <f t="shared" si="94"/>
        <v>2.5358849726861252</v>
      </c>
    </row>
    <row r="229" spans="1:30">
      <c r="A229" s="27"/>
      <c r="B229" s="1233">
        <f t="shared" si="75"/>
        <v>38626</v>
      </c>
      <c r="C229" s="28">
        <v>219.07</v>
      </c>
      <c r="D229" s="141">
        <f t="shared" si="76"/>
        <v>1.0610324306868952</v>
      </c>
      <c r="E229" s="141">
        <f t="shared" si="95"/>
        <v>14.444676627311676</v>
      </c>
      <c r="F229" s="141">
        <f t="shared" si="85"/>
        <v>16.125099390405506</v>
      </c>
      <c r="G229" s="28">
        <v>199.4</v>
      </c>
      <c r="H229" s="141">
        <f t="shared" si="68"/>
        <v>1.0336441021483542</v>
      </c>
      <c r="I229" s="141">
        <f t="shared" si="96"/>
        <v>14.053652119201503</v>
      </c>
      <c r="J229" s="141">
        <f t="shared" si="64"/>
        <v>15.654544399976805</v>
      </c>
      <c r="K229" s="33">
        <v>253.79</v>
      </c>
      <c r="L229" s="141">
        <f t="shared" si="101"/>
        <v>0.46314622753542373</v>
      </c>
      <c r="M229" s="141">
        <f t="shared" si="97"/>
        <v>1.8500682237739727</v>
      </c>
      <c r="N229" s="141">
        <f t="shared" si="69"/>
        <v>2.0671626784636987</v>
      </c>
      <c r="O229" s="31">
        <v>86</v>
      </c>
      <c r="P229" s="141">
        <f t="shared" si="80"/>
        <v>0.93896713615023131</v>
      </c>
      <c r="Q229" s="143">
        <f t="shared" si="98"/>
        <v>4.3689320388349442</v>
      </c>
      <c r="R229" s="143">
        <f t="shared" si="89"/>
        <v>5.1344743276283653</v>
      </c>
      <c r="S229" s="32"/>
      <c r="T229" s="32"/>
      <c r="U229" s="1131"/>
      <c r="V229" s="32"/>
      <c r="W229" s="32">
        <v>79.75</v>
      </c>
      <c r="X229" s="141">
        <f t="shared" si="92"/>
        <v>0.30184882404728319</v>
      </c>
      <c r="Y229" s="141">
        <f t="shared" si="99"/>
        <v>7.5291755552769832E-2</v>
      </c>
      <c r="Z229" s="141">
        <f t="shared" si="93"/>
        <v>-0.4742293772619437</v>
      </c>
      <c r="AA229" s="141">
        <v>71.611471174030001</v>
      </c>
      <c r="AB229" s="141">
        <f t="shared" si="83"/>
        <v>-5.8345286672395139E-3</v>
      </c>
      <c r="AC229" s="141">
        <f t="shared" si="100"/>
        <v>3.7773115091072764</v>
      </c>
      <c r="AD229" s="141">
        <f t="shared" si="94"/>
        <v>2.7865304549391872</v>
      </c>
    </row>
    <row r="230" spans="1:30">
      <c r="A230" s="27"/>
      <c r="B230" s="1233">
        <f t="shared" si="75"/>
        <v>38657</v>
      </c>
      <c r="C230" s="28">
        <v>220.81</v>
      </c>
      <c r="D230" s="141">
        <f t="shared" si="76"/>
        <v>0.79426667275300544</v>
      </c>
      <c r="E230" s="141">
        <f t="shared" si="95"/>
        <v>15.35367255250236</v>
      </c>
      <c r="F230" s="141">
        <f t="shared" si="85"/>
        <v>16.166877104377097</v>
      </c>
      <c r="G230" s="28">
        <v>200.97</v>
      </c>
      <c r="H230" s="141">
        <f t="shared" si="68"/>
        <v>0.7873620862587728</v>
      </c>
      <c r="I230" s="141">
        <f t="shared" si="96"/>
        <v>14.951667333981572</v>
      </c>
      <c r="J230" s="141">
        <f t="shared" si="64"/>
        <v>15.73279585372876</v>
      </c>
      <c r="K230" s="33">
        <v>254.32</v>
      </c>
      <c r="L230" s="141">
        <f t="shared" si="101"/>
        <v>0.20883407541668356</v>
      </c>
      <c r="M230" s="141">
        <f t="shared" si="97"/>
        <v>2.0627658720603526</v>
      </c>
      <c r="N230" s="141">
        <f t="shared" si="69"/>
        <v>1.9359493366467528</v>
      </c>
      <c r="O230" s="31">
        <v>86.4</v>
      </c>
      <c r="P230" s="141">
        <f t="shared" si="80"/>
        <v>0.46511627906977404</v>
      </c>
      <c r="Q230" s="143">
        <f t="shared" si="98"/>
        <v>4.8543689320388346</v>
      </c>
      <c r="R230" s="143">
        <f t="shared" si="89"/>
        <v>5.1094890510948936</v>
      </c>
      <c r="S230" s="32"/>
      <c r="T230" s="32"/>
      <c r="U230" s="1131"/>
      <c r="V230" s="32"/>
      <c r="W230" s="32">
        <v>79.900000000000006</v>
      </c>
      <c r="X230" s="141">
        <f t="shared" si="92"/>
        <v>0.18808777429467799</v>
      </c>
      <c r="Y230" s="141">
        <f t="shared" si="99"/>
        <v>0.26352114443469438</v>
      </c>
      <c r="Z230" s="141">
        <f t="shared" si="93"/>
        <v>0.1629685345368054</v>
      </c>
      <c r="AA230" s="141">
        <v>71.604084839945699</v>
      </c>
      <c r="AB230" s="141">
        <f t="shared" si="83"/>
        <v>-1.0314456557318372E-2</v>
      </c>
      <c r="AC230" s="141">
        <f t="shared" si="100"/>
        <v>3.7666074433953165</v>
      </c>
      <c r="AD230" s="141">
        <f t="shared" si="94"/>
        <v>3.2926737962453405</v>
      </c>
    </row>
    <row r="231" spans="1:30">
      <c r="A231" s="27" t="s">
        <v>1463</v>
      </c>
      <c r="B231" s="1233">
        <f t="shared" si="75"/>
        <v>38687</v>
      </c>
      <c r="C231" s="28">
        <v>221.91</v>
      </c>
      <c r="D231" s="141">
        <f t="shared" si="76"/>
        <v>0.49816584393822483</v>
      </c>
      <c r="E231" s="141">
        <f t="shared" si="95"/>
        <v>15.928325148887271</v>
      </c>
      <c r="F231" s="141">
        <f t="shared" si="85"/>
        <v>15.928325148887271</v>
      </c>
      <c r="G231" s="28">
        <v>201.97</v>
      </c>
      <c r="H231" s="141">
        <f t="shared" si="68"/>
        <v>0.4975867044832562</v>
      </c>
      <c r="I231" s="141">
        <f t="shared" si="96"/>
        <v>15.523651547217288</v>
      </c>
      <c r="J231" s="141">
        <f t="shared" si="64"/>
        <v>15.523651547217288</v>
      </c>
      <c r="K231" s="33">
        <v>255.05</v>
      </c>
      <c r="L231" s="141">
        <f t="shared" si="101"/>
        <v>0.28703994966971463</v>
      </c>
      <c r="M231" s="141">
        <f t="shared" si="97"/>
        <v>2.3557267838510332</v>
      </c>
      <c r="N231" s="141">
        <f t="shared" si="69"/>
        <v>2.3557267838510332</v>
      </c>
      <c r="O231" s="31">
        <v>87.1</v>
      </c>
      <c r="P231" s="141">
        <f t="shared" si="80"/>
        <v>0.81018518518517191</v>
      </c>
      <c r="Q231" s="143">
        <f t="shared" si="98"/>
        <v>5.7038834951456163</v>
      </c>
      <c r="R231" s="143">
        <f t="shared" si="89"/>
        <v>5.7038834951456163</v>
      </c>
      <c r="S231" s="32"/>
      <c r="T231" s="32"/>
      <c r="U231" s="1131"/>
      <c r="V231" s="32"/>
      <c r="W231" s="32">
        <v>80.010000000000005</v>
      </c>
      <c r="X231" s="141">
        <f t="shared" si="92"/>
        <v>0.13767209011264009</v>
      </c>
      <c r="Y231" s="141">
        <f t="shared" si="99"/>
        <v>0.4015560296147665</v>
      </c>
      <c r="Z231" s="141">
        <f t="shared" si="93"/>
        <v>0.4015560296147665</v>
      </c>
      <c r="AA231" s="141">
        <v>71.727241975414699</v>
      </c>
      <c r="AB231" s="141">
        <f t="shared" si="83"/>
        <v>0.17199735984935718</v>
      </c>
      <c r="AC231" s="141">
        <f t="shared" si="100"/>
        <v>3.9450832686032036</v>
      </c>
      <c r="AD231" s="141">
        <f t="shared" si="94"/>
        <v>3.9450832686032036</v>
      </c>
    </row>
    <row r="232" spans="1:30">
      <c r="A232" s="27"/>
      <c r="B232" s="1233">
        <f t="shared" si="75"/>
        <v>38718</v>
      </c>
      <c r="C232" s="28">
        <v>222.46</v>
      </c>
      <c r="D232" s="141">
        <f t="shared" si="76"/>
        <v>0.24784822675860096</v>
      </c>
      <c r="E232" s="141">
        <f>(C232-C$231)/C$231*100</f>
        <v>0.24784822675860096</v>
      </c>
      <c r="F232" s="141">
        <f t="shared" si="85"/>
        <v>15.055598655288344</v>
      </c>
      <c r="G232" s="28">
        <v>202.44</v>
      </c>
      <c r="H232" s="141">
        <f t="shared" si="68"/>
        <v>0.23270782789523142</v>
      </c>
      <c r="I232" s="141">
        <f>(G232-G$231)/G$231*100</f>
        <v>0.23270782789523142</v>
      </c>
      <c r="J232" s="141">
        <f t="shared" si="64"/>
        <v>14.735887553842666</v>
      </c>
      <c r="K232" s="33">
        <v>256.48</v>
      </c>
      <c r="L232" s="141">
        <f t="shared" si="101"/>
        <v>0.56067437757302752</v>
      </c>
      <c r="M232" s="141">
        <f>(K232-K$231)/K$231*100</f>
        <v>0.56067437757302752</v>
      </c>
      <c r="N232" s="141">
        <f t="shared" si="69"/>
        <v>2.9916074368550043</v>
      </c>
      <c r="O232" s="31">
        <v>88</v>
      </c>
      <c r="P232" s="141">
        <f t="shared" si="80"/>
        <v>1.033295063145816</v>
      </c>
      <c r="Q232" s="143">
        <f>(O232-O$231)/O$231*100</f>
        <v>1.033295063145816</v>
      </c>
      <c r="R232" s="143">
        <f t="shared" si="89"/>
        <v>6.5375302663438326</v>
      </c>
      <c r="S232" s="32"/>
      <c r="T232" s="32"/>
      <c r="U232" s="1131"/>
      <c r="V232" s="32"/>
      <c r="W232" s="32">
        <v>79.510000000000005</v>
      </c>
      <c r="X232" s="141">
        <f t="shared" si="92"/>
        <v>-0.62492188476440447</v>
      </c>
      <c r="Y232" s="141">
        <f>(W232-W$231)/W$231*100</f>
        <v>-0.62492188476440447</v>
      </c>
      <c r="Z232" s="141">
        <f t="shared" si="93"/>
        <v>0.68380397619349909</v>
      </c>
      <c r="AA232" s="141">
        <v>71.961063783836707</v>
      </c>
      <c r="AB232" s="141">
        <f t="shared" si="83"/>
        <v>0.32598745188355688</v>
      </c>
      <c r="AC232" s="141">
        <f>(AA232-AA$231)/AA$231*100</f>
        <v>0.32598745188355688</v>
      </c>
      <c r="AD232" s="141">
        <f t="shared" si="94"/>
        <v>4.5721734106041874</v>
      </c>
    </row>
    <row r="233" spans="1:30">
      <c r="A233" s="27"/>
      <c r="B233" s="1233">
        <f t="shared" si="75"/>
        <v>38749</v>
      </c>
      <c r="C233" s="28">
        <v>223.38</v>
      </c>
      <c r="D233" s="141">
        <f t="shared" si="76"/>
        <v>0.41355749348196863</v>
      </c>
      <c r="E233" s="141">
        <f t="shared" ref="E233:E243" si="102">(C233-C$231)/C$231*100</f>
        <v>0.6624307151547919</v>
      </c>
      <c r="F233" s="141">
        <f t="shared" si="85"/>
        <v>14.045029866748349</v>
      </c>
      <c r="G233" s="28">
        <v>203.19</v>
      </c>
      <c r="H233" s="141">
        <f t="shared" si="68"/>
        <v>0.37048014226437459</v>
      </c>
      <c r="I233" s="141">
        <f t="shared" ref="I233:I243" si="103">(G233-G$231)/G$231*100</f>
        <v>0.60405010645145263</v>
      </c>
      <c r="J233" s="141">
        <f t="shared" si="64"/>
        <v>13.831932773109243</v>
      </c>
      <c r="K233" s="33">
        <v>257.77999999999997</v>
      </c>
      <c r="L233" s="141">
        <f t="shared" si="101"/>
        <v>0.50686213349967024</v>
      </c>
      <c r="M233" s="141">
        <f t="shared" ref="M233:M243" si="104">(K233-K$231)/K$231*100</f>
        <v>1.0703783571848506</v>
      </c>
      <c r="N233" s="141">
        <f t="shared" si="69"/>
        <v>3.0419314865891134</v>
      </c>
      <c r="O233" s="31">
        <v>88.7</v>
      </c>
      <c r="P233" s="141">
        <f t="shared" si="80"/>
        <v>0.79545454545454863</v>
      </c>
      <c r="Q233" s="143">
        <f t="shared" ref="Q233:Q243" si="105">(O233-O$231)/O$231*100</f>
        <v>1.8369690011481155</v>
      </c>
      <c r="R233" s="143">
        <f t="shared" si="89"/>
        <v>6.9963811821471618</v>
      </c>
      <c r="S233" s="32"/>
      <c r="T233" s="32"/>
      <c r="U233" s="1131"/>
      <c r="V233" s="32"/>
      <c r="W233" s="32">
        <v>79.8</v>
      </c>
      <c r="X233" s="141">
        <f t="shared" si="92"/>
        <v>0.36473399572379828</v>
      </c>
      <c r="Y233" s="141">
        <f t="shared" ref="Y233:Y243" si="106">(W233-W$231)/W$231*100</f>
        <v>-0.2624671916010598</v>
      </c>
      <c r="Z233" s="141">
        <f t="shared" si="93"/>
        <v>1.2304960040593669</v>
      </c>
      <c r="AA233" s="141">
        <v>72.258397839537594</v>
      </c>
      <c r="AB233" s="141">
        <f t="shared" si="83"/>
        <v>0.41318741006114956</v>
      </c>
      <c r="AC233" s="141">
        <f t="shared" ref="AC233:AC243" si="107">(AA233-AA$231)/AA$231*100</f>
        <v>0.74052180105426846</v>
      </c>
      <c r="AD233" s="141">
        <f t="shared" si="94"/>
        <v>4.6996728301388542</v>
      </c>
    </row>
    <row r="234" spans="1:30">
      <c r="A234" s="27"/>
      <c r="B234" s="1233">
        <f t="shared" si="75"/>
        <v>38777</v>
      </c>
      <c r="C234" s="28">
        <v>223.75</v>
      </c>
      <c r="D234" s="141">
        <f t="shared" si="76"/>
        <v>0.16563703106813704</v>
      </c>
      <c r="E234" s="141">
        <f t="shared" si="102"/>
        <v>0.82916497679239487</v>
      </c>
      <c r="F234" s="141">
        <f t="shared" si="85"/>
        <v>12.318658701872391</v>
      </c>
      <c r="G234" s="28">
        <v>203.65</v>
      </c>
      <c r="H234" s="141">
        <f t="shared" si="68"/>
        <v>0.22638909395147791</v>
      </c>
      <c r="I234" s="141">
        <f t="shared" si="103"/>
        <v>0.83180670396593892</v>
      </c>
      <c r="J234" s="141">
        <f t="shared" si="64"/>
        <v>12.327633756205181</v>
      </c>
      <c r="K234" s="33">
        <v>259.5</v>
      </c>
      <c r="L234" s="141">
        <f t="shared" si="101"/>
        <v>0.66723562727908581</v>
      </c>
      <c r="M234" s="141">
        <f t="shared" si="104"/>
        <v>1.7447559302097582</v>
      </c>
      <c r="N234" s="141">
        <f t="shared" si="69"/>
        <v>3.5101715197447194</v>
      </c>
      <c r="O234" s="31">
        <v>89.7</v>
      </c>
      <c r="P234" s="141">
        <f t="shared" si="80"/>
        <v>1.1273957158962795</v>
      </c>
      <c r="Q234" s="143">
        <f t="shared" si="105"/>
        <v>2.9850746268656816</v>
      </c>
      <c r="R234" s="143">
        <f t="shared" si="89"/>
        <v>7.8125</v>
      </c>
      <c r="S234" s="32"/>
      <c r="T234" s="32"/>
      <c r="U234" s="1131"/>
      <c r="V234" s="32"/>
      <c r="W234" s="32">
        <v>80.47</v>
      </c>
      <c r="X234" s="141">
        <f t="shared" si="92"/>
        <v>0.83959899749373645</v>
      </c>
      <c r="Y234" s="141">
        <f t="shared" si="106"/>
        <v>0.57492813398324427</v>
      </c>
      <c r="Z234" s="141">
        <f t="shared" si="93"/>
        <v>2.041592695916814</v>
      </c>
      <c r="AA234" s="141">
        <v>72.729949197235797</v>
      </c>
      <c r="AB234" s="141">
        <f t="shared" si="83"/>
        <v>0.65259038644250811</v>
      </c>
      <c r="AC234" s="141">
        <f t="shared" si="107"/>
        <v>1.3979447615799676</v>
      </c>
      <c r="AD234" s="141">
        <f t="shared" si="94"/>
        <v>4.9848036742445867</v>
      </c>
    </row>
    <row r="235" spans="1:30">
      <c r="A235" s="27"/>
      <c r="B235" s="1233">
        <f t="shared" si="75"/>
        <v>38808</v>
      </c>
      <c r="C235" s="28">
        <v>224.99</v>
      </c>
      <c r="D235" s="141">
        <f t="shared" si="76"/>
        <v>0.55418994413408229</v>
      </c>
      <c r="E235" s="141">
        <f t="shared" si="102"/>
        <v>1.3879500698481424</v>
      </c>
      <c r="F235" s="141">
        <f t="shared" si="85"/>
        <v>11.100686385857498</v>
      </c>
      <c r="G235" s="28">
        <v>204.82</v>
      </c>
      <c r="H235" s="141">
        <f t="shared" si="68"/>
        <v>0.57451509943529955</v>
      </c>
      <c r="I235" s="141">
        <f t="shared" si="103"/>
        <v>1.4111006585136379</v>
      </c>
      <c r="J235" s="141">
        <f t="shared" si="64"/>
        <v>11.170212765957437</v>
      </c>
      <c r="K235" s="33">
        <v>261.05</v>
      </c>
      <c r="L235" s="141">
        <f t="shared" si="101"/>
        <v>0.59730250481696012</v>
      </c>
      <c r="M235" s="141">
        <f t="shared" si="104"/>
        <v>2.3524799059008039</v>
      </c>
      <c r="N235" s="141">
        <f t="shared" si="69"/>
        <v>3.6159403032468105</v>
      </c>
      <c r="O235" s="31">
        <v>90.9</v>
      </c>
      <c r="P235" s="141">
        <f t="shared" si="80"/>
        <v>1.3377926421404713</v>
      </c>
      <c r="Q235" s="143">
        <f t="shared" si="105"/>
        <v>4.3628013777267638</v>
      </c>
      <c r="R235" s="143">
        <f t="shared" si="89"/>
        <v>8.7320574162679563</v>
      </c>
      <c r="S235" s="32"/>
      <c r="T235" s="32"/>
      <c r="U235" s="1131"/>
      <c r="V235" s="32"/>
      <c r="W235" s="32">
        <v>81.209999999999994</v>
      </c>
      <c r="X235" s="141">
        <f t="shared" si="92"/>
        <v>0.91959736547781146</v>
      </c>
      <c r="Y235" s="141">
        <f t="shared" si="106"/>
        <v>1.4998125234345563</v>
      </c>
      <c r="Z235" s="141">
        <f t="shared" si="93"/>
        <v>2.9930247305009505</v>
      </c>
      <c r="AA235" s="141">
        <v>73.347430558773397</v>
      </c>
      <c r="AB235" s="141">
        <f t="shared" si="83"/>
        <v>0.84900562746586905</v>
      </c>
      <c r="AC235" s="141">
        <f t="shared" si="107"/>
        <v>2.2588190187405153</v>
      </c>
      <c r="AD235" s="141">
        <f t="shared" si="94"/>
        <v>5.2839279340238621</v>
      </c>
    </row>
    <row r="236" spans="1:30">
      <c r="A236" s="27"/>
      <c r="B236" s="1233">
        <f t="shared" si="75"/>
        <v>38838</v>
      </c>
      <c r="C236" s="28">
        <v>225.99</v>
      </c>
      <c r="D236" s="141">
        <f t="shared" si="76"/>
        <v>0.44446419840881818</v>
      </c>
      <c r="E236" s="141">
        <f t="shared" si="102"/>
        <v>1.8385832094092256</v>
      </c>
      <c r="F236" s="141">
        <f t="shared" si="85"/>
        <v>9.8318429237947225</v>
      </c>
      <c r="G236" s="28">
        <v>205.86</v>
      </c>
      <c r="H236" s="141">
        <f t="shared" si="68"/>
        <v>0.50776291377796134</v>
      </c>
      <c r="I236" s="141">
        <f t="shared" si="103"/>
        <v>1.9260286181116082</v>
      </c>
      <c r="J236" s="141">
        <f t="shared" ref="J236:J299" si="108">(G236-G224)/G224*100</f>
        <v>9.9620746754981067</v>
      </c>
      <c r="K236" s="33">
        <v>262.19</v>
      </c>
      <c r="L236" s="141">
        <f t="shared" si="101"/>
        <v>0.43669795058417399</v>
      </c>
      <c r="M236" s="141">
        <f t="shared" si="104"/>
        <v>2.799451088021951</v>
      </c>
      <c r="N236" s="141">
        <f t="shared" si="69"/>
        <v>3.9116994292961338</v>
      </c>
      <c r="O236" s="31">
        <v>91.9</v>
      </c>
      <c r="P236" s="141">
        <f t="shared" si="80"/>
        <v>1.1001100110011</v>
      </c>
      <c r="Q236" s="143">
        <f t="shared" si="105"/>
        <v>5.5109070034443306</v>
      </c>
      <c r="R236" s="143">
        <f t="shared" si="89"/>
        <v>9.4047619047619122</v>
      </c>
      <c r="S236" s="32"/>
      <c r="T236" s="32"/>
      <c r="U236" s="1131"/>
      <c r="V236" s="32"/>
      <c r="W236" s="32">
        <v>81.150000000000006</v>
      </c>
      <c r="X236" s="141">
        <f t="shared" si="92"/>
        <v>-7.3882526782401273E-2</v>
      </c>
      <c r="Y236" s="141">
        <f t="shared" si="106"/>
        <v>1.4248218972628428</v>
      </c>
      <c r="Z236" s="141">
        <f t="shared" si="93"/>
        <v>3.1786395422759059</v>
      </c>
      <c r="AA236" s="141">
        <v>74.059967134659104</v>
      </c>
      <c r="AB236" s="141">
        <f t="shared" si="83"/>
        <v>0.97145403793627194</v>
      </c>
      <c r="AC236" s="141">
        <f t="shared" si="107"/>
        <v>3.2522164452440139</v>
      </c>
      <c r="AD236" s="141">
        <f t="shared" si="94"/>
        <v>5.7472625737325744</v>
      </c>
    </row>
    <row r="237" spans="1:30">
      <c r="A237" s="27"/>
      <c r="B237" s="1233">
        <f t="shared" si="75"/>
        <v>38869</v>
      </c>
      <c r="C237" s="28">
        <v>226.29</v>
      </c>
      <c r="D237" s="141">
        <f t="shared" si="76"/>
        <v>0.13274923669188149</v>
      </c>
      <c r="E237" s="141">
        <f t="shared" si="102"/>
        <v>1.9737731512775427</v>
      </c>
      <c r="F237" s="141">
        <f t="shared" si="85"/>
        <v>8.3453030738293474</v>
      </c>
      <c r="G237" s="28">
        <v>206.38</v>
      </c>
      <c r="H237" s="141">
        <f t="shared" si="68"/>
        <v>0.25259885358980949</v>
      </c>
      <c r="I237" s="141">
        <f t="shared" si="103"/>
        <v>2.183492597910579</v>
      </c>
      <c r="J237" s="141">
        <f t="shared" si="108"/>
        <v>8.563913729615992</v>
      </c>
      <c r="K237" s="33">
        <v>263.2</v>
      </c>
      <c r="L237" s="141">
        <f t="shared" si="101"/>
        <v>0.38521682749151032</v>
      </c>
      <c r="M237" s="141">
        <f t="shared" si="104"/>
        <v>3.1954518721819163</v>
      </c>
      <c r="N237" s="141">
        <f t="shared" si="69"/>
        <v>4.3823121158040781</v>
      </c>
      <c r="O237" s="31">
        <v>93.3</v>
      </c>
      <c r="P237" s="141">
        <f t="shared" si="80"/>
        <v>1.5233949945592942</v>
      </c>
      <c r="Q237" s="143">
        <f t="shared" si="105"/>
        <v>7.1182548794489122</v>
      </c>
      <c r="R237" s="143">
        <f t="shared" si="89"/>
        <v>10.807600950118758</v>
      </c>
      <c r="S237" s="32"/>
      <c r="T237" s="32"/>
      <c r="U237" s="1131"/>
      <c r="V237" s="32"/>
      <c r="W237" s="32">
        <v>81.14</v>
      </c>
      <c r="X237" s="141">
        <f t="shared" si="92"/>
        <v>-1.2322858903271863E-2</v>
      </c>
      <c r="Y237" s="141">
        <f t="shared" si="106"/>
        <v>1.4123234595675482</v>
      </c>
      <c r="Z237" s="141">
        <f t="shared" si="93"/>
        <v>2.4883162814197282</v>
      </c>
      <c r="AA237" s="141">
        <v>74.454124802618793</v>
      </c>
      <c r="AB237" s="141">
        <f t="shared" si="83"/>
        <v>0.53221420857912927</v>
      </c>
      <c r="AC237" s="141">
        <f t="shared" si="107"/>
        <v>3.8017394118384793</v>
      </c>
      <c r="AD237" s="141">
        <f t="shared" si="94"/>
        <v>5.4361249201078419</v>
      </c>
    </row>
    <row r="238" spans="1:30">
      <c r="A238" s="27"/>
      <c r="B238" s="1233">
        <f t="shared" si="75"/>
        <v>38899</v>
      </c>
      <c r="C238" s="28">
        <v>226.17</v>
      </c>
      <c r="D238" s="141">
        <f t="shared" si="76"/>
        <v>-5.3029298687526871E-2</v>
      </c>
      <c r="E238" s="141">
        <f t="shared" si="102"/>
        <v>1.9196971745302109</v>
      </c>
      <c r="F238" s="141">
        <f t="shared" si="85"/>
        <v>6.8603827072997783</v>
      </c>
      <c r="G238" s="28">
        <v>206.52</v>
      </c>
      <c r="H238" s="141">
        <f t="shared" si="68"/>
        <v>6.7836030623129553E-2</v>
      </c>
      <c r="I238" s="141">
        <f t="shared" si="103"/>
        <v>2.2528098232410807</v>
      </c>
      <c r="J238" s="141">
        <f t="shared" si="108"/>
        <v>7.1884569471116544</v>
      </c>
      <c r="K238" s="33">
        <v>264.38</v>
      </c>
      <c r="L238" s="141">
        <f t="shared" si="101"/>
        <v>0.44832826747720628</v>
      </c>
      <c r="M238" s="141">
        <f t="shared" si="104"/>
        <v>3.6581062536757436</v>
      </c>
      <c r="N238" s="141">
        <f t="shared" si="69"/>
        <v>4.5310770204017112</v>
      </c>
      <c r="O238" s="31">
        <v>94.1</v>
      </c>
      <c r="P238" s="141">
        <f t="shared" si="80"/>
        <v>0.85744908896034</v>
      </c>
      <c r="Q238" s="143">
        <f t="shared" si="105"/>
        <v>8.0367393800229632</v>
      </c>
      <c r="R238" s="143">
        <f t="shared" si="89"/>
        <v>11.492890995260648</v>
      </c>
      <c r="S238" s="32"/>
      <c r="T238" s="32"/>
      <c r="U238" s="1131"/>
      <c r="V238" s="32"/>
      <c r="W238" s="32">
        <v>81.540000000000006</v>
      </c>
      <c r="X238" s="141">
        <f t="shared" si="92"/>
        <v>0.49297510475721679</v>
      </c>
      <c r="Y238" s="141">
        <f t="shared" si="106"/>
        <v>1.9122609673790789</v>
      </c>
      <c r="Z238" s="141">
        <f t="shared" si="93"/>
        <v>2.604756511891289</v>
      </c>
      <c r="AA238" s="141">
        <v>74.6505472264556</v>
      </c>
      <c r="AB238" s="141">
        <f t="shared" si="83"/>
        <v>0.26381671177726168</v>
      </c>
      <c r="AC238" s="141">
        <f t="shared" si="107"/>
        <v>4.0755857475223927</v>
      </c>
      <c r="AD238" s="141">
        <f t="shared" si="94"/>
        <v>4.8981837711093794</v>
      </c>
    </row>
    <row r="239" spans="1:30">
      <c r="A239" s="27"/>
      <c r="B239" s="1233">
        <f t="shared" si="75"/>
        <v>38930</v>
      </c>
      <c r="C239" s="28">
        <v>225.54</v>
      </c>
      <c r="D239" s="141">
        <f t="shared" si="76"/>
        <v>-0.2785515320334242</v>
      </c>
      <c r="E239" s="141">
        <f t="shared" si="102"/>
        <v>1.6357982966067302</v>
      </c>
      <c r="F239" s="141">
        <f t="shared" si="85"/>
        <v>5.3285387381497209</v>
      </c>
      <c r="G239" s="28">
        <v>206.18</v>
      </c>
      <c r="H239" s="141">
        <f t="shared" si="68"/>
        <v>-0.164632965330236</v>
      </c>
      <c r="I239" s="141">
        <f t="shared" si="103"/>
        <v>2.0844679902955923</v>
      </c>
      <c r="J239" s="141">
        <f t="shared" si="108"/>
        <v>5.7441788901425879</v>
      </c>
      <c r="K239" s="33">
        <v>265.43</v>
      </c>
      <c r="L239" s="141">
        <f t="shared" si="101"/>
        <v>0.39715560935018213</v>
      </c>
      <c r="M239" s="141">
        <f t="shared" si="104"/>
        <v>4.0697902372083883</v>
      </c>
      <c r="N239" s="141">
        <f t="shared" si="69"/>
        <v>5.1624405705229792</v>
      </c>
      <c r="O239" s="31">
        <v>95.6</v>
      </c>
      <c r="P239" s="141">
        <f t="shared" si="80"/>
        <v>1.5940488841657812</v>
      </c>
      <c r="Q239" s="143">
        <f t="shared" si="105"/>
        <v>9.758897818599312</v>
      </c>
      <c r="R239" s="143">
        <f t="shared" si="89"/>
        <v>12.868949232585585</v>
      </c>
      <c r="S239" s="32"/>
      <c r="T239" s="32"/>
      <c r="U239" s="1131"/>
      <c r="V239" s="32"/>
      <c r="W239" s="32">
        <v>82.17</v>
      </c>
      <c r="X239" s="141">
        <f t="shared" si="92"/>
        <v>0.77262693156732332</v>
      </c>
      <c r="Y239" s="141">
        <f t="shared" si="106"/>
        <v>2.6996625421822227</v>
      </c>
      <c r="Z239" s="141">
        <f t="shared" si="93"/>
        <v>2.7381845461365311</v>
      </c>
      <c r="AA239" s="141">
        <v>74.840786805877201</v>
      </c>
      <c r="AB239" s="141">
        <f t="shared" si="83"/>
        <v>0.25484016727231845</v>
      </c>
      <c r="AC239" s="141">
        <f t="shared" si="107"/>
        <v>4.3408121443310241</v>
      </c>
      <c r="AD239" s="141">
        <f t="shared" si="94"/>
        <v>4.775538976089817</v>
      </c>
    </row>
    <row r="240" spans="1:30">
      <c r="A240" s="27"/>
      <c r="B240" s="1233">
        <f t="shared" si="75"/>
        <v>38961</v>
      </c>
      <c r="C240" s="28">
        <v>225.1</v>
      </c>
      <c r="D240" s="141">
        <f t="shared" si="76"/>
        <v>-0.19508734592533375</v>
      </c>
      <c r="E240" s="141">
        <f t="shared" si="102"/>
        <v>1.4375197151998549</v>
      </c>
      <c r="F240" s="141">
        <f t="shared" si="85"/>
        <v>3.842782672879081</v>
      </c>
      <c r="G240" s="28">
        <v>205.8</v>
      </c>
      <c r="H240" s="141">
        <f t="shared" si="68"/>
        <v>-0.18430497623435613</v>
      </c>
      <c r="I240" s="141">
        <f t="shared" si="103"/>
        <v>1.8963212358271093</v>
      </c>
      <c r="J240" s="141">
        <f t="shared" si="108"/>
        <v>4.2764491284961483</v>
      </c>
      <c r="K240" s="33">
        <v>267.83</v>
      </c>
      <c r="L240" s="141">
        <f t="shared" si="101"/>
        <v>0.90419319594619196</v>
      </c>
      <c r="M240" s="141">
        <f t="shared" si="104"/>
        <v>5.010782199568701</v>
      </c>
      <c r="N240" s="141">
        <f t="shared" si="69"/>
        <v>6.0209009579605652</v>
      </c>
      <c r="O240" s="31">
        <v>96.1</v>
      </c>
      <c r="P240" s="141">
        <f t="shared" si="80"/>
        <v>0.52301255230125532</v>
      </c>
      <c r="Q240" s="143">
        <f t="shared" si="105"/>
        <v>10.332950631458095</v>
      </c>
      <c r="R240" s="143">
        <f t="shared" si="89"/>
        <v>12.793427230046939</v>
      </c>
      <c r="S240" s="32"/>
      <c r="T240" s="32"/>
      <c r="U240" s="1131"/>
      <c r="V240" s="32"/>
      <c r="W240" s="32">
        <v>82.77</v>
      </c>
      <c r="X240" s="141">
        <f t="shared" si="92"/>
        <v>0.73019350127783178</v>
      </c>
      <c r="Y240" s="141">
        <f t="shared" si="106"/>
        <v>3.4495688038995014</v>
      </c>
      <c r="Z240" s="141">
        <f t="shared" si="93"/>
        <v>4.1001131933090056</v>
      </c>
      <c r="AA240" s="141">
        <v>75.344912401942807</v>
      </c>
      <c r="AB240" s="141">
        <f t="shared" si="83"/>
        <v>0.67359740267457635</v>
      </c>
      <c r="AC240" s="141">
        <f t="shared" si="107"/>
        <v>5.0436491448647969</v>
      </c>
      <c r="AD240" s="141">
        <f t="shared" si="94"/>
        <v>5.2073294211999812</v>
      </c>
    </row>
    <row r="241" spans="1:30">
      <c r="A241" s="27"/>
      <c r="B241" s="1233">
        <f t="shared" si="75"/>
        <v>38991</v>
      </c>
      <c r="C241" s="28">
        <v>224.74</v>
      </c>
      <c r="D241" s="141">
        <f t="shared" si="76"/>
        <v>-0.15992892047978019</v>
      </c>
      <c r="E241" s="141">
        <f t="shared" si="102"/>
        <v>1.2752917849578713</v>
      </c>
      <c r="F241" s="141">
        <f t="shared" si="85"/>
        <v>2.588213812936512</v>
      </c>
      <c r="G241" s="28">
        <v>205.41</v>
      </c>
      <c r="H241" s="141">
        <f t="shared" si="68"/>
        <v>-0.18950437317784974</v>
      </c>
      <c r="I241" s="141">
        <f t="shared" si="103"/>
        <v>1.7032232509778669</v>
      </c>
      <c r="J241" s="141">
        <f t="shared" si="108"/>
        <v>3.0140421263791328</v>
      </c>
      <c r="K241" s="33">
        <v>269.76</v>
      </c>
      <c r="L241" s="141">
        <f t="shared" si="101"/>
        <v>0.72060635477728663</v>
      </c>
      <c r="M241" s="141">
        <f t="shared" si="104"/>
        <v>5.7674965693001292</v>
      </c>
      <c r="N241" s="141">
        <f t="shared" si="69"/>
        <v>6.2926041215177904</v>
      </c>
      <c r="O241" s="31">
        <v>96.2</v>
      </c>
      <c r="P241" s="141">
        <f t="shared" si="80"/>
        <v>0.10405827263268318</v>
      </c>
      <c r="Q241" s="143">
        <f t="shared" si="105"/>
        <v>10.447761194029862</v>
      </c>
      <c r="R241" s="143">
        <f t="shared" si="89"/>
        <v>11.860465116279073</v>
      </c>
      <c r="S241" s="32"/>
      <c r="T241" s="32"/>
      <c r="U241" s="1131"/>
      <c r="V241" s="32"/>
      <c r="W241" s="32">
        <v>83.04</v>
      </c>
      <c r="X241" s="141">
        <f t="shared" si="92"/>
        <v>0.32620514679232843</v>
      </c>
      <c r="Y241" s="141">
        <f t="shared" si="106"/>
        <v>3.7870266216722923</v>
      </c>
      <c r="Z241" s="141">
        <f t="shared" si="93"/>
        <v>4.1253918495297883</v>
      </c>
      <c r="AA241" s="141">
        <v>76.385990650273897</v>
      </c>
      <c r="AB241" s="141">
        <f t="shared" si="83"/>
        <v>1.3817498954371934</v>
      </c>
      <c r="AC241" s="141">
        <f t="shared" si="107"/>
        <v>6.4950896570873784</v>
      </c>
      <c r="AD241" s="141">
        <f t="shared" si="94"/>
        <v>6.6672551170480379</v>
      </c>
    </row>
    <row r="242" spans="1:30">
      <c r="A242" s="27"/>
      <c r="B242" s="1233">
        <f t="shared" si="75"/>
        <v>39022</v>
      </c>
      <c r="C242" s="28">
        <v>223.94</v>
      </c>
      <c r="D242" s="141">
        <f t="shared" si="76"/>
        <v>-0.35596689507876272</v>
      </c>
      <c r="E242" s="141">
        <f t="shared" si="102"/>
        <v>0.91478527330899961</v>
      </c>
      <c r="F242" s="141">
        <f t="shared" si="85"/>
        <v>1.4175082650242268</v>
      </c>
      <c r="G242" s="28">
        <v>204.65</v>
      </c>
      <c r="H242" s="141">
        <f t="shared" si="68"/>
        <v>-0.3699917238693301</v>
      </c>
      <c r="I242" s="141">
        <f t="shared" si="103"/>
        <v>1.3269297420409005</v>
      </c>
      <c r="J242" s="141">
        <f t="shared" si="108"/>
        <v>1.8311190724983863</v>
      </c>
      <c r="K242" s="33">
        <v>272.12</v>
      </c>
      <c r="L242" s="141">
        <f t="shared" si="101"/>
        <v>0.87485172004745471</v>
      </c>
      <c r="M242" s="141">
        <f t="shared" si="104"/>
        <v>6.6928053322877838</v>
      </c>
      <c r="N242" s="141">
        <f t="shared" si="69"/>
        <v>6.9990563070147891</v>
      </c>
      <c r="O242" s="31">
        <v>96.6</v>
      </c>
      <c r="P242" s="141">
        <f t="shared" si="80"/>
        <v>0.41580041580040689</v>
      </c>
      <c r="Q242" s="143">
        <f t="shared" si="105"/>
        <v>10.907003444316878</v>
      </c>
      <c r="R242" s="143">
        <f t="shared" si="89"/>
        <v>11.805555555555541</v>
      </c>
      <c r="S242" s="32"/>
      <c r="T242" s="32"/>
      <c r="U242" s="1131"/>
      <c r="V242" s="32"/>
      <c r="W242" s="32">
        <v>83.77</v>
      </c>
      <c r="X242" s="141">
        <f t="shared" si="92"/>
        <v>0.87909441233139407</v>
      </c>
      <c r="Y242" s="141">
        <f t="shared" si="106"/>
        <v>4.6994125734283099</v>
      </c>
      <c r="Z242" s="141">
        <f t="shared" si="93"/>
        <v>4.8435544430538044</v>
      </c>
      <c r="AA242" s="141">
        <v>78.777429150397396</v>
      </c>
      <c r="AB242" s="141">
        <f t="shared" si="83"/>
        <v>3.1307291818371197</v>
      </c>
      <c r="AC242" s="141">
        <f t="shared" si="107"/>
        <v>9.8291625062054173</v>
      </c>
      <c r="AD242" s="141">
        <f t="shared" si="94"/>
        <v>10.018065766060753</v>
      </c>
    </row>
    <row r="243" spans="1:30">
      <c r="A243" s="27" t="s">
        <v>1464</v>
      </c>
      <c r="B243" s="1233">
        <f t="shared" si="75"/>
        <v>39052</v>
      </c>
      <c r="C243" s="28">
        <v>222.39</v>
      </c>
      <c r="D243" s="141">
        <f t="shared" si="76"/>
        <v>-0.69214968295079549</v>
      </c>
      <c r="E243" s="141">
        <f t="shared" si="102"/>
        <v>0.2163039069893154</v>
      </c>
      <c r="F243" s="141">
        <f t="shared" si="85"/>
        <v>0.2163039069893154</v>
      </c>
      <c r="G243" s="28">
        <v>203.33</v>
      </c>
      <c r="H243" s="141">
        <f t="shared" si="68"/>
        <v>-0.64500366479354654</v>
      </c>
      <c r="I243" s="141">
        <f t="shared" si="103"/>
        <v>0.67336733178195463</v>
      </c>
      <c r="J243" s="141">
        <f t="shared" si="108"/>
        <v>0.67336733178195463</v>
      </c>
      <c r="K243" s="33">
        <v>274.26</v>
      </c>
      <c r="L243" s="141">
        <f t="shared" si="101"/>
        <v>0.78641775687196325</v>
      </c>
      <c r="M243" s="141">
        <f t="shared" si="104"/>
        <v>7.5318564987257322</v>
      </c>
      <c r="N243" s="141">
        <f t="shared" si="69"/>
        <v>7.5318564987257322</v>
      </c>
      <c r="O243" s="31">
        <v>96.5</v>
      </c>
      <c r="P243" s="141">
        <f t="shared" si="80"/>
        <v>-0.10351966873705418</v>
      </c>
      <c r="Q243" s="143">
        <f t="shared" si="105"/>
        <v>10.792192881745127</v>
      </c>
      <c r="R243" s="143">
        <f t="shared" si="89"/>
        <v>10.792192881745127</v>
      </c>
      <c r="S243" s="32"/>
      <c r="T243" s="32"/>
      <c r="U243" s="1131"/>
      <c r="V243" s="32"/>
      <c r="W243" s="32">
        <v>83.85</v>
      </c>
      <c r="X243" s="141">
        <f t="shared" si="92"/>
        <v>9.5499582189325888E-2</v>
      </c>
      <c r="Y243" s="141">
        <f t="shared" si="106"/>
        <v>4.7994000749906123</v>
      </c>
      <c r="Z243" s="141">
        <f t="shared" si="93"/>
        <v>4.7994000749906123</v>
      </c>
      <c r="AA243" s="141">
        <v>80.384326991806205</v>
      </c>
      <c r="AB243" s="141">
        <f t="shared" si="83"/>
        <v>2.0397947213293941</v>
      </c>
      <c r="AC243" s="141">
        <f t="shared" si="107"/>
        <v>12.069451965487278</v>
      </c>
      <c r="AD243" s="141">
        <f t="shared" si="94"/>
        <v>12.069451965487278</v>
      </c>
    </row>
    <row r="244" spans="1:30">
      <c r="A244" s="27"/>
      <c r="B244" s="1233">
        <f t="shared" si="75"/>
        <v>39083</v>
      </c>
      <c r="C244" s="28">
        <v>221.31</v>
      </c>
      <c r="D244" s="141">
        <f t="shared" si="76"/>
        <v>-0.48563334682314135</v>
      </c>
      <c r="E244" s="141">
        <f>(C244-C$243)/C$243*100</f>
        <v>-0.48563334682314135</v>
      </c>
      <c r="F244" s="141">
        <f t="shared" si="85"/>
        <v>-0.51694686685247038</v>
      </c>
      <c r="G244" s="28">
        <v>202.31</v>
      </c>
      <c r="H244" s="141">
        <f t="shared" ref="H244:H290" si="109">(G244-G243)/G243*100</f>
        <v>-0.50164756799292298</v>
      </c>
      <c r="I244" s="141">
        <f>(G244-G$243)/G$243*100</f>
        <v>-0.50164756799292298</v>
      </c>
      <c r="J244" s="141">
        <f t="shared" si="108"/>
        <v>-6.4216557992489362E-2</v>
      </c>
      <c r="K244" s="33">
        <v>276.74</v>
      </c>
      <c r="L244" s="141">
        <f t="shared" si="101"/>
        <v>0.90425144023919579</v>
      </c>
      <c r="M244" s="141">
        <f>(K244-K$243)/K$243*100</f>
        <v>0.90425144023919579</v>
      </c>
      <c r="N244" s="141">
        <f t="shared" si="69"/>
        <v>7.8992514036182113</v>
      </c>
      <c r="O244" s="31">
        <v>96.9</v>
      </c>
      <c r="P244" s="141">
        <f t="shared" si="80"/>
        <v>0.41450777202073125</v>
      </c>
      <c r="Q244" s="143">
        <f>(O244-O$243)/O$243*100</f>
        <v>0.41450777202073125</v>
      </c>
      <c r="R244" s="143">
        <f t="shared" si="89"/>
        <v>10.11363636363637</v>
      </c>
      <c r="S244" s="32"/>
      <c r="T244" s="32"/>
      <c r="U244" s="1131"/>
      <c r="V244" s="32"/>
      <c r="W244" s="32">
        <v>84.86</v>
      </c>
      <c r="X244" s="141">
        <f t="shared" si="92"/>
        <v>1.204531902206327</v>
      </c>
      <c r="Y244" s="141">
        <f>(W244-W$243)/W$243*100</f>
        <v>1.204531902206327</v>
      </c>
      <c r="Z244" s="141">
        <f t="shared" si="93"/>
        <v>6.7287133693874912</v>
      </c>
      <c r="AA244" s="141">
        <v>81.493378488486101</v>
      </c>
      <c r="AB244" s="141">
        <f t="shared" si="83"/>
        <v>1.3796862375832852</v>
      </c>
      <c r="AC244" s="141">
        <f>(AA244-AA$243)/AA$243*100</f>
        <v>1.3796862375832852</v>
      </c>
      <c r="AD244" s="141">
        <f t="shared" si="94"/>
        <v>13.246489425564139</v>
      </c>
    </row>
    <row r="245" spans="1:30">
      <c r="A245" s="27"/>
      <c r="B245" s="1233">
        <f t="shared" si="75"/>
        <v>39114</v>
      </c>
      <c r="C245" s="28">
        <v>220.46</v>
      </c>
      <c r="D245" s="141">
        <f t="shared" si="76"/>
        <v>-0.38407663458496871</v>
      </c>
      <c r="E245" s="141">
        <f t="shared" ref="E245:E255" si="110">(C245-C$243)/C$243*100</f>
        <v>-0.86784477719320952</v>
      </c>
      <c r="F245" s="141">
        <f t="shared" si="85"/>
        <v>-1.3071895424836546</v>
      </c>
      <c r="G245" s="28">
        <v>201.57</v>
      </c>
      <c r="H245" s="141">
        <f t="shared" si="109"/>
        <v>-0.3657752953388409</v>
      </c>
      <c r="I245" s="141">
        <f t="shared" ref="I245:I255" si="111">(G245-G$243)/G$243*100</f>
        <v>-0.86558796045837749</v>
      </c>
      <c r="J245" s="141">
        <f t="shared" si="108"/>
        <v>-0.79728333087258452</v>
      </c>
      <c r="K245" s="33">
        <v>278.91000000000003</v>
      </c>
      <c r="L245" s="141">
        <f t="shared" si="101"/>
        <v>0.78412950784130087</v>
      </c>
      <c r="M245" s="141">
        <f t="shared" ref="M245:M255" si="112">(K245-K$243)/K$243*100</f>
        <v>1.6954714504484922</v>
      </c>
      <c r="N245" s="141">
        <f t="shared" si="69"/>
        <v>8.1969120955854038</v>
      </c>
      <c r="O245" s="31">
        <v>97.4</v>
      </c>
      <c r="P245" s="141">
        <f t="shared" si="80"/>
        <v>0.51599587203302377</v>
      </c>
      <c r="Q245" s="143">
        <f t="shared" ref="Q245:Q255" si="113">(O245-O$243)/O$243*100</f>
        <v>0.93264248704663788</v>
      </c>
      <c r="R245" s="143">
        <f t="shared" si="89"/>
        <v>9.8083427282976352</v>
      </c>
      <c r="S245" s="32"/>
      <c r="T245" s="32"/>
      <c r="U245" s="1131"/>
      <c r="V245" s="32"/>
      <c r="W245" s="32">
        <v>84.98</v>
      </c>
      <c r="X245" s="141">
        <f t="shared" si="92"/>
        <v>0.14140938015555568</v>
      </c>
      <c r="Y245" s="141">
        <f t="shared" ref="Y245:Y255" si="114">(W245-W$243)/W$243*100</f>
        <v>1.3476446034585687</v>
      </c>
      <c r="Z245" s="141">
        <f t="shared" si="93"/>
        <v>6.4912280701754472</v>
      </c>
      <c r="AA245" s="141">
        <v>82.009747214238203</v>
      </c>
      <c r="AB245" s="141">
        <f t="shared" si="83"/>
        <v>0.63363273842556145</v>
      </c>
      <c r="AC245" s="141">
        <f t="shared" ref="AC245:AC255" si="115">(AA245-AA$243)/AA$243*100</f>
        <v>2.0220611196977263</v>
      </c>
      <c r="AD245" s="141">
        <f t="shared" si="94"/>
        <v>13.495108757261939</v>
      </c>
    </row>
    <row r="246" spans="1:30">
      <c r="A246" s="27"/>
      <c r="B246" s="1233">
        <f t="shared" si="75"/>
        <v>39142</v>
      </c>
      <c r="C246" s="28">
        <v>219.67</v>
      </c>
      <c r="D246" s="141">
        <f t="shared" si="76"/>
        <v>-0.35834164927879003</v>
      </c>
      <c r="E246" s="141">
        <f t="shared" si="110"/>
        <v>-1.2230765771842254</v>
      </c>
      <c r="F246" s="141">
        <f t="shared" si="85"/>
        <v>-1.8234636871508436</v>
      </c>
      <c r="G246" s="28">
        <v>201.01</v>
      </c>
      <c r="H246" s="141">
        <f t="shared" si="109"/>
        <v>-0.27781911990871772</v>
      </c>
      <c r="I246" s="141">
        <f t="shared" si="111"/>
        <v>-1.1410023115133141</v>
      </c>
      <c r="J246" s="141">
        <f t="shared" si="108"/>
        <v>-1.2963417628283893</v>
      </c>
      <c r="K246" s="33">
        <v>280.99</v>
      </c>
      <c r="L246" s="141">
        <f t="shared" si="101"/>
        <v>0.74576028109425407</v>
      </c>
      <c r="M246" s="141">
        <f t="shared" si="112"/>
        <v>2.4538758841974833</v>
      </c>
      <c r="N246" s="141">
        <f t="shared" ref="N246:N309" si="116">(K246-K234)/K234*100</f>
        <v>8.2813102119460531</v>
      </c>
      <c r="O246" s="31">
        <v>97.7</v>
      </c>
      <c r="P246" s="141">
        <f t="shared" si="80"/>
        <v>0.30800821355235847</v>
      </c>
      <c r="Q246" s="143">
        <f t="shared" si="113"/>
        <v>1.243523316062179</v>
      </c>
      <c r="R246" s="143">
        <f t="shared" si="89"/>
        <v>8.9186176142697882</v>
      </c>
      <c r="S246" s="32"/>
      <c r="T246" s="32"/>
      <c r="U246" s="1131"/>
      <c r="V246" s="32"/>
      <c r="W246" s="32">
        <v>85.86</v>
      </c>
      <c r="X246" s="141">
        <f t="shared" si="92"/>
        <v>1.0355377735937814</v>
      </c>
      <c r="Y246" s="141">
        <f t="shared" si="114"/>
        <v>2.3971377459749617</v>
      </c>
      <c r="Z246" s="141">
        <f t="shared" si="93"/>
        <v>6.6981483782776197</v>
      </c>
      <c r="AA246" s="141">
        <v>82.340549082622601</v>
      </c>
      <c r="AB246" s="141">
        <f t="shared" si="83"/>
        <v>0.403368964813692</v>
      </c>
      <c r="AC246" s="141">
        <f t="shared" si="115"/>
        <v>2.4335864515178431</v>
      </c>
      <c r="AD246" s="141">
        <f t="shared" si="94"/>
        <v>13.214088544629519</v>
      </c>
    </row>
    <row r="247" spans="1:30">
      <c r="A247" s="27"/>
      <c r="B247" s="1233">
        <f t="shared" si="75"/>
        <v>39173</v>
      </c>
      <c r="C247" s="28">
        <v>218.94</v>
      </c>
      <c r="D247" s="141">
        <f t="shared" si="76"/>
        <v>-0.33231665680338224</v>
      </c>
      <c r="E247" s="141">
        <f t="shared" si="110"/>
        <v>-1.5513287467961638</v>
      </c>
      <c r="F247" s="141">
        <f t="shared" si="85"/>
        <v>-2.6890084003733552</v>
      </c>
      <c r="G247" s="28">
        <v>200.54</v>
      </c>
      <c r="H247" s="141">
        <f t="shared" si="109"/>
        <v>-0.23381921297447833</v>
      </c>
      <c r="I247" s="141">
        <f t="shared" si="111"/>
        <v>-1.3721536418629914</v>
      </c>
      <c r="J247" s="141">
        <f t="shared" si="108"/>
        <v>-2.0896396836246467</v>
      </c>
      <c r="K247" s="33">
        <v>283.13</v>
      </c>
      <c r="L247" s="141">
        <f t="shared" si="101"/>
        <v>0.76159293925050231</v>
      </c>
      <c r="M247" s="141">
        <f t="shared" si="112"/>
        <v>3.2341573689200049</v>
      </c>
      <c r="N247" s="141">
        <f t="shared" si="116"/>
        <v>8.4581497797356775</v>
      </c>
      <c r="O247" s="31">
        <v>98.4</v>
      </c>
      <c r="P247" s="141">
        <f t="shared" si="80"/>
        <v>0.71647901740020759</v>
      </c>
      <c r="Q247" s="143">
        <f t="shared" si="113"/>
        <v>1.9689119170984517</v>
      </c>
      <c r="R247" s="143">
        <f t="shared" si="89"/>
        <v>8.2508250825082499</v>
      </c>
      <c r="S247" s="32"/>
      <c r="T247" s="32"/>
      <c r="U247" s="1131"/>
      <c r="V247" s="32"/>
      <c r="W247" s="32">
        <v>85.91</v>
      </c>
      <c r="X247" s="141">
        <f t="shared" si="92"/>
        <v>5.8234334963891396E-2</v>
      </c>
      <c r="Y247" s="141">
        <f t="shared" si="114"/>
        <v>2.4567680381633901</v>
      </c>
      <c r="Z247" s="141">
        <f t="shared" si="93"/>
        <v>5.7874645979559203</v>
      </c>
      <c r="AA247" s="141">
        <v>82.628264733978895</v>
      </c>
      <c r="AB247" s="141">
        <f t="shared" si="83"/>
        <v>0.3494215845799043</v>
      </c>
      <c r="AC247" s="141">
        <f t="shared" si="115"/>
        <v>2.7915115124387628</v>
      </c>
      <c r="AD247" s="141">
        <f t="shared" si="94"/>
        <v>12.653250569927947</v>
      </c>
    </row>
    <row r="248" spans="1:30">
      <c r="A248" s="27"/>
      <c r="B248" s="1233">
        <f t="shared" si="75"/>
        <v>39203</v>
      </c>
      <c r="C248" s="28">
        <v>218.34</v>
      </c>
      <c r="D248" s="141">
        <f t="shared" si="76"/>
        <v>-0.27404768429706511</v>
      </c>
      <c r="E248" s="141">
        <f t="shared" si="110"/>
        <v>-1.8211250505867995</v>
      </c>
      <c r="F248" s="141">
        <f t="shared" si="85"/>
        <v>-3.3851055356431723</v>
      </c>
      <c r="G248" s="28">
        <v>200.12</v>
      </c>
      <c r="H248" s="141">
        <f t="shared" si="109"/>
        <v>-0.209434526777694</v>
      </c>
      <c r="I248" s="141">
        <f t="shared" si="111"/>
        <v>-1.5787144051541868</v>
      </c>
      <c r="J248" s="141">
        <f t="shared" si="108"/>
        <v>-2.7883027300106913</v>
      </c>
      <c r="K248" s="33">
        <v>284.82</v>
      </c>
      <c r="L248" s="141">
        <f t="shared" si="101"/>
        <v>0.59689895101190182</v>
      </c>
      <c r="M248" s="141">
        <f t="shared" si="112"/>
        <v>3.8503609713410643</v>
      </c>
      <c r="N248" s="141">
        <f t="shared" si="116"/>
        <v>8.631145352606886</v>
      </c>
      <c r="O248" s="31">
        <v>99.6</v>
      </c>
      <c r="P248" s="141">
        <f t="shared" si="80"/>
        <v>1.2195121951219396</v>
      </c>
      <c r="Q248" s="143">
        <f t="shared" si="113"/>
        <v>3.2124352331606163</v>
      </c>
      <c r="R248" s="143">
        <f t="shared" si="89"/>
        <v>8.3786724700761575</v>
      </c>
      <c r="S248" s="32"/>
      <c r="T248" s="32"/>
      <c r="U248" s="1131"/>
      <c r="V248" s="32"/>
      <c r="W248" s="32">
        <v>86.37</v>
      </c>
      <c r="X248" s="141">
        <f t="shared" si="92"/>
        <v>0.53544406937493649</v>
      </c>
      <c r="Y248" s="141">
        <f t="shared" si="114"/>
        <v>3.005366726296971</v>
      </c>
      <c r="Z248" s="141">
        <f t="shared" si="93"/>
        <v>6.432532347504619</v>
      </c>
      <c r="AA248" s="141">
        <v>82.821669378695304</v>
      </c>
      <c r="AB248" s="141">
        <f t="shared" si="83"/>
        <v>0.2340659643998021</v>
      </c>
      <c r="AC248" s="141">
        <f t="shared" si="115"/>
        <v>3.0321114551814863</v>
      </c>
      <c r="AD248" s="141">
        <f t="shared" si="94"/>
        <v>11.830551083158444</v>
      </c>
    </row>
    <row r="249" spans="1:30">
      <c r="A249" s="27"/>
      <c r="B249" s="1233">
        <f t="shared" si="75"/>
        <v>39234</v>
      </c>
      <c r="C249" s="28">
        <v>217.37</v>
      </c>
      <c r="D249" s="141">
        <f t="shared" si="76"/>
        <v>-0.44426124393148242</v>
      </c>
      <c r="E249" s="141">
        <f t="shared" si="110"/>
        <v>-2.257295741714997</v>
      </c>
      <c r="F249" s="141">
        <f t="shared" si="85"/>
        <v>-3.9418445357726752</v>
      </c>
      <c r="G249" s="28">
        <v>199.44</v>
      </c>
      <c r="H249" s="141">
        <f t="shared" si="109"/>
        <v>-0.33979612232660744</v>
      </c>
      <c r="I249" s="141">
        <f t="shared" si="111"/>
        <v>-1.9131461171494686</v>
      </c>
      <c r="J249" s="141">
        <f t="shared" si="108"/>
        <v>-3.3627289466033523</v>
      </c>
      <c r="K249" s="33">
        <v>286.14</v>
      </c>
      <c r="L249" s="141">
        <f t="shared" si="101"/>
        <v>0.46345060037918445</v>
      </c>
      <c r="M249" s="141">
        <f t="shared" si="112"/>
        <v>4.3316560927586947</v>
      </c>
      <c r="N249" s="141">
        <f t="shared" si="116"/>
        <v>8.7158054711246198</v>
      </c>
      <c r="O249" s="31">
        <v>100.1</v>
      </c>
      <c r="P249" s="141">
        <f t="shared" si="80"/>
        <v>0.50200803212851408</v>
      </c>
      <c r="Q249" s="143">
        <f t="shared" si="113"/>
        <v>3.7305699481865227</v>
      </c>
      <c r="R249" s="143">
        <f t="shared" si="89"/>
        <v>7.2883172561629124</v>
      </c>
      <c r="S249" s="32"/>
      <c r="T249" s="32"/>
      <c r="U249" s="1131"/>
      <c r="V249" s="32"/>
      <c r="W249" s="32">
        <v>87.37</v>
      </c>
      <c r="X249" s="141">
        <f t="shared" si="92"/>
        <v>1.1578094245687158</v>
      </c>
      <c r="Y249" s="141">
        <f t="shared" si="114"/>
        <v>4.1979725700656054</v>
      </c>
      <c r="Z249" s="141">
        <f t="shared" si="93"/>
        <v>7.6780872565935461</v>
      </c>
      <c r="AA249" s="141">
        <v>83.070612056063595</v>
      </c>
      <c r="AB249" s="141">
        <f t="shared" si="83"/>
        <v>0.300576744269692</v>
      </c>
      <c r="AC249" s="141">
        <f t="shared" si="115"/>
        <v>3.3418020213457913</v>
      </c>
      <c r="AD249" s="141">
        <f t="shared" si="94"/>
        <v>11.572880987168265</v>
      </c>
    </row>
    <row r="250" spans="1:30">
      <c r="A250" s="27"/>
      <c r="B250" s="1233">
        <f t="shared" si="75"/>
        <v>39264</v>
      </c>
      <c r="C250" s="28">
        <v>216.3</v>
      </c>
      <c r="D250" s="141">
        <f t="shared" si="76"/>
        <v>-0.49224824032754894</v>
      </c>
      <c r="E250" s="141">
        <f t="shared" si="110"/>
        <v>-2.7384324834749654</v>
      </c>
      <c r="F250" s="141">
        <f t="shared" si="85"/>
        <v>-4.3639740018569997</v>
      </c>
      <c r="G250" s="28">
        <v>198.72</v>
      </c>
      <c r="H250" s="141">
        <f t="shared" si="109"/>
        <v>-0.36101083032490922</v>
      </c>
      <c r="I250" s="141">
        <f t="shared" si="111"/>
        <v>-2.2672502827915277</v>
      </c>
      <c r="J250" s="141">
        <f t="shared" si="108"/>
        <v>-3.7768739105171463</v>
      </c>
      <c r="K250" s="33">
        <v>288.35000000000002</v>
      </c>
      <c r="L250" s="141">
        <f t="shared" si="101"/>
        <v>0.77234919969247107</v>
      </c>
      <c r="M250" s="141">
        <f t="shared" si="112"/>
        <v>5.1374608036170173</v>
      </c>
      <c r="N250" s="141">
        <f t="shared" si="116"/>
        <v>9.066495196308356</v>
      </c>
      <c r="O250" s="31">
        <v>100.8</v>
      </c>
      <c r="P250" s="141">
        <f t="shared" si="80"/>
        <v>0.69930069930070216</v>
      </c>
      <c r="Q250" s="143">
        <f t="shared" si="113"/>
        <v>4.4559585492227951</v>
      </c>
      <c r="R250" s="143">
        <f t="shared" si="89"/>
        <v>7.1200850159404929</v>
      </c>
      <c r="S250" s="32"/>
      <c r="T250" s="32"/>
      <c r="U250" s="1131"/>
      <c r="V250" s="32"/>
      <c r="W250" s="32">
        <v>87.99</v>
      </c>
      <c r="X250" s="141">
        <f t="shared" si="92"/>
        <v>0.70962572965547699</v>
      </c>
      <c r="Y250" s="141">
        <f t="shared" si="114"/>
        <v>4.9373881932021479</v>
      </c>
      <c r="Z250" s="141">
        <f t="shared" si="93"/>
        <v>7.9102281089035911</v>
      </c>
      <c r="AA250" s="141">
        <v>83.430024702501697</v>
      </c>
      <c r="AB250" s="141">
        <f t="shared" si="83"/>
        <v>0.43265920106082484</v>
      </c>
      <c r="AC250" s="141">
        <f t="shared" si="115"/>
        <v>3.7889198363332053</v>
      </c>
      <c r="AD250" s="141">
        <f t="shared" si="94"/>
        <v>11.760767740138837</v>
      </c>
    </row>
    <row r="251" spans="1:30">
      <c r="A251" s="27"/>
      <c r="B251" s="1233">
        <f t="shared" si="75"/>
        <v>39295</v>
      </c>
      <c r="C251" s="28">
        <v>214.63</v>
      </c>
      <c r="D251" s="141">
        <f t="shared" si="76"/>
        <v>-0.77207582061951718</v>
      </c>
      <c r="E251" s="141">
        <f t="shared" si="110"/>
        <v>-3.4893655290255814</v>
      </c>
      <c r="F251" s="141">
        <f t="shared" si="85"/>
        <v>-4.8372794182850036</v>
      </c>
      <c r="G251" s="28">
        <v>197.37</v>
      </c>
      <c r="H251" s="141">
        <f t="shared" si="109"/>
        <v>-0.67934782608695365</v>
      </c>
      <c r="I251" s="141">
        <f t="shared" si="111"/>
        <v>-2.9311955933703868</v>
      </c>
      <c r="J251" s="141">
        <f t="shared" si="108"/>
        <v>-4.272965370064993</v>
      </c>
      <c r="K251" s="33">
        <v>289.88</v>
      </c>
      <c r="L251" s="141">
        <f t="shared" si="101"/>
        <v>0.53060516733135865</v>
      </c>
      <c r="M251" s="141">
        <f t="shared" si="112"/>
        <v>5.695325603441991</v>
      </c>
      <c r="N251" s="141">
        <f t="shared" si="116"/>
        <v>9.2114681837019123</v>
      </c>
      <c r="O251" s="31">
        <v>101.4</v>
      </c>
      <c r="P251" s="141">
        <f t="shared" si="80"/>
        <v>0.59523809523810367</v>
      </c>
      <c r="Q251" s="143">
        <f t="shared" si="113"/>
        <v>5.0777202072538916</v>
      </c>
      <c r="R251" s="143">
        <f t="shared" si="89"/>
        <v>6.0669456066945733</v>
      </c>
      <c r="S251" s="32"/>
      <c r="T251" s="32"/>
      <c r="U251" s="1131"/>
      <c r="V251" s="32"/>
      <c r="W251" s="32">
        <v>88.97</v>
      </c>
      <c r="X251" s="141">
        <f t="shared" si="92"/>
        <v>1.1137629276054142</v>
      </c>
      <c r="Y251" s="141">
        <f t="shared" si="114"/>
        <v>6.1061419200954141</v>
      </c>
      <c r="Z251" s="141">
        <f t="shared" si="93"/>
        <v>8.2755263478155019</v>
      </c>
      <c r="AA251" s="141">
        <v>83.725662916455704</v>
      </c>
      <c r="AB251" s="141">
        <f t="shared" si="83"/>
        <v>0.35435470025114585</v>
      </c>
      <c r="AC251" s="141">
        <f t="shared" si="115"/>
        <v>4.1567007521131458</v>
      </c>
      <c r="AD251" s="141">
        <f t="shared" si="94"/>
        <v>11.871703238000672</v>
      </c>
    </row>
    <row r="252" spans="1:30">
      <c r="A252" s="27"/>
      <c r="B252" s="1233">
        <f t="shared" si="75"/>
        <v>39326</v>
      </c>
      <c r="C252" s="28">
        <v>212.73</v>
      </c>
      <c r="D252" s="141">
        <f t="shared" si="76"/>
        <v>-0.88524437403904654</v>
      </c>
      <c r="E252" s="141">
        <f t="shared" si="110"/>
        <v>-4.3437204910292717</v>
      </c>
      <c r="F252" s="141">
        <f t="shared" si="85"/>
        <v>-5.4953354064860083</v>
      </c>
      <c r="G252" s="28">
        <v>195.69</v>
      </c>
      <c r="H252" s="141">
        <f t="shared" si="109"/>
        <v>-0.85119319045447983</v>
      </c>
      <c r="I252" s="141">
        <f t="shared" si="111"/>
        <v>-3.7574386465351961</v>
      </c>
      <c r="J252" s="141">
        <f t="shared" si="108"/>
        <v>-4.912536443148694</v>
      </c>
      <c r="K252" s="33">
        <v>290.8</v>
      </c>
      <c r="L252" s="141">
        <f t="shared" si="101"/>
        <v>0.31737270594729405</v>
      </c>
      <c r="M252" s="141">
        <f t="shared" si="112"/>
        <v>6.0307737183694377</v>
      </c>
      <c r="N252" s="141">
        <f t="shared" si="116"/>
        <v>8.576335735354526</v>
      </c>
      <c r="O252" s="31">
        <v>101.7</v>
      </c>
      <c r="P252" s="141">
        <f t="shared" si="80"/>
        <v>0.29585798816567765</v>
      </c>
      <c r="Q252" s="143">
        <f t="shared" si="113"/>
        <v>5.3886010362694332</v>
      </c>
      <c r="R252" s="143">
        <f t="shared" si="89"/>
        <v>5.8272632674297702</v>
      </c>
      <c r="S252" s="32"/>
      <c r="T252" s="32"/>
      <c r="U252" s="1131"/>
      <c r="V252" s="32"/>
      <c r="W252" s="32">
        <v>89.13</v>
      </c>
      <c r="X252" s="141">
        <f t="shared" si="92"/>
        <v>0.17983589974148206</v>
      </c>
      <c r="Y252" s="141">
        <f t="shared" si="114"/>
        <v>6.2969588550983921</v>
      </c>
      <c r="Z252" s="141">
        <f t="shared" si="93"/>
        <v>7.6839434577745553</v>
      </c>
      <c r="AA252" s="141">
        <v>84.2018415408957</v>
      </c>
      <c r="AB252" s="141">
        <f t="shared" si="83"/>
        <v>0.56873676224593506</v>
      </c>
      <c r="AC252" s="141">
        <f t="shared" si="115"/>
        <v>4.7490781996329012</v>
      </c>
      <c r="AD252" s="141">
        <f t="shared" si="94"/>
        <v>11.755178759388288</v>
      </c>
    </row>
    <row r="253" spans="1:30">
      <c r="A253" s="27"/>
      <c r="B253" s="1233">
        <f t="shared" si="75"/>
        <v>39356</v>
      </c>
      <c r="C253" s="28">
        <v>209.76</v>
      </c>
      <c r="D253" s="141">
        <f t="shared" si="76"/>
        <v>-1.3961359469750385</v>
      </c>
      <c r="E253" s="141">
        <f t="shared" si="110"/>
        <v>-5.6792121947929299</v>
      </c>
      <c r="F253" s="141">
        <f t="shared" si="85"/>
        <v>-6.665480110349745</v>
      </c>
      <c r="G253" s="28">
        <v>192.98</v>
      </c>
      <c r="H253" s="141">
        <f t="shared" si="109"/>
        <v>-1.384843374725335</v>
      </c>
      <c r="I253" s="141">
        <f t="shared" si="111"/>
        <v>-5.0902473811046196</v>
      </c>
      <c r="J253" s="141">
        <f t="shared" si="108"/>
        <v>-6.0513120101260931</v>
      </c>
      <c r="K253" s="33">
        <v>291.91000000000003</v>
      </c>
      <c r="L253" s="141">
        <f t="shared" si="101"/>
        <v>0.3817056396148602</v>
      </c>
      <c r="M253" s="141">
        <f t="shared" si="112"/>
        <v>6.4354991613797248</v>
      </c>
      <c r="N253" s="141">
        <f t="shared" si="116"/>
        <v>8.2110023724792534</v>
      </c>
      <c r="O253" s="31">
        <v>101.7</v>
      </c>
      <c r="P253" s="141">
        <f t="shared" si="80"/>
        <v>0</v>
      </c>
      <c r="Q253" s="143">
        <f t="shared" si="113"/>
        <v>5.3886010362694332</v>
      </c>
      <c r="R253" s="143">
        <f t="shared" si="89"/>
        <v>5.7172557172557168</v>
      </c>
      <c r="S253" s="32"/>
      <c r="T253" s="32"/>
      <c r="U253" s="1131"/>
      <c r="V253" s="32"/>
      <c r="W253" s="32">
        <v>89.32</v>
      </c>
      <c r="X253" s="141">
        <f t="shared" si="92"/>
        <v>0.21317177156961487</v>
      </c>
      <c r="Y253" s="141">
        <f t="shared" si="114"/>
        <v>6.523553965414429</v>
      </c>
      <c r="Z253" s="141">
        <f t="shared" si="93"/>
        <v>7.562620423892084</v>
      </c>
      <c r="AA253" s="141">
        <v>84.712907006250802</v>
      </c>
      <c r="AB253" s="141">
        <f t="shared" si="83"/>
        <v>0.60695283618813101</v>
      </c>
      <c r="AC253" s="141">
        <f t="shared" si="115"/>
        <v>5.3848557006464972</v>
      </c>
      <c r="AD253" s="141">
        <f t="shared" si="94"/>
        <v>10.901104096562566</v>
      </c>
    </row>
    <row r="254" spans="1:30">
      <c r="A254" s="27"/>
      <c r="B254" s="1233">
        <f t="shared" si="75"/>
        <v>39387</v>
      </c>
      <c r="C254" s="28">
        <v>205.26</v>
      </c>
      <c r="D254" s="141">
        <f t="shared" si="76"/>
        <v>-2.1453089244851258</v>
      </c>
      <c r="E254" s="141">
        <f t="shared" si="110"/>
        <v>-7.7026844732227149</v>
      </c>
      <c r="F254" s="141">
        <f t="shared" si="85"/>
        <v>-8.3415200500134006</v>
      </c>
      <c r="G254" s="28">
        <v>188.94</v>
      </c>
      <c r="H254" s="141">
        <f t="shared" si="109"/>
        <v>-2.0934811897605927</v>
      </c>
      <c r="I254" s="141">
        <f t="shared" si="111"/>
        <v>-7.0771651994295057</v>
      </c>
      <c r="J254" s="141">
        <f t="shared" si="108"/>
        <v>-7.6765208893232382</v>
      </c>
      <c r="K254" s="33">
        <v>292.31</v>
      </c>
      <c r="L254" s="141">
        <f t="shared" si="101"/>
        <v>0.13702853619265432</v>
      </c>
      <c r="M254" s="141">
        <f t="shared" si="112"/>
        <v>6.581346167869909</v>
      </c>
      <c r="N254" s="141">
        <f t="shared" si="116"/>
        <v>7.4195207996472137</v>
      </c>
      <c r="O254" s="31">
        <v>102.2</v>
      </c>
      <c r="P254" s="141">
        <f t="shared" si="80"/>
        <v>0.49164208456243852</v>
      </c>
      <c r="Q254" s="143">
        <f t="shared" si="113"/>
        <v>5.90673575129534</v>
      </c>
      <c r="R254" s="143">
        <f t="shared" si="89"/>
        <v>5.7971014492753712</v>
      </c>
      <c r="S254" s="32"/>
      <c r="T254" s="32"/>
      <c r="U254" s="1131"/>
      <c r="V254" s="32"/>
      <c r="W254" s="32">
        <v>88.33</v>
      </c>
      <c r="X254" s="141">
        <f t="shared" si="92"/>
        <v>-1.1083743842364475</v>
      </c>
      <c r="Y254" s="141">
        <f t="shared" si="114"/>
        <v>5.3428741800834869</v>
      </c>
      <c r="Z254" s="141">
        <f t="shared" si="93"/>
        <v>5.4434761847916944</v>
      </c>
      <c r="AA254" s="141">
        <v>85.233094857619704</v>
      </c>
      <c r="AB254" s="141">
        <f t="shared" si="83"/>
        <v>0.6140597339323024</v>
      </c>
      <c r="AC254" s="141">
        <f t="shared" si="115"/>
        <v>6.0319816651668274</v>
      </c>
      <c r="AD254" s="141">
        <f t="shared" si="94"/>
        <v>8.1948164300938515</v>
      </c>
    </row>
    <row r="255" spans="1:30">
      <c r="A255" s="27" t="s">
        <v>1465</v>
      </c>
      <c r="B255" s="1233">
        <f t="shared" si="75"/>
        <v>39417</v>
      </c>
      <c r="C255" s="28">
        <v>200.67</v>
      </c>
      <c r="D255" s="141">
        <f t="shared" si="76"/>
        <v>-2.2361882490499871</v>
      </c>
      <c r="E255" s="141">
        <f t="shared" si="110"/>
        <v>-9.7666261972210986</v>
      </c>
      <c r="F255" s="141">
        <f t="shared" si="85"/>
        <v>-9.7666261972210986</v>
      </c>
      <c r="G255" s="28">
        <v>184.97</v>
      </c>
      <c r="H255" s="141">
        <f t="shared" si="109"/>
        <v>-2.1011961469249494</v>
      </c>
      <c r="I255" s="141">
        <f t="shared" si="111"/>
        <v>-9.0296562238725286</v>
      </c>
      <c r="J255" s="141">
        <f t="shared" si="108"/>
        <v>-9.0296562238725286</v>
      </c>
      <c r="K255" s="33">
        <v>291.58</v>
      </c>
      <c r="L255" s="141">
        <f t="shared" si="101"/>
        <v>-0.24973487051418636</v>
      </c>
      <c r="M255" s="141">
        <f t="shared" si="112"/>
        <v>6.315175381025302</v>
      </c>
      <c r="N255" s="141">
        <f t="shared" si="116"/>
        <v>6.315175381025302</v>
      </c>
      <c r="O255" s="31">
        <v>102.3</v>
      </c>
      <c r="P255" s="141">
        <f t="shared" si="80"/>
        <v>9.7847358121325168E-2</v>
      </c>
      <c r="Q255" s="143">
        <f t="shared" si="113"/>
        <v>6.0103626943005155</v>
      </c>
      <c r="R255" s="143">
        <f t="shared" si="89"/>
        <v>6.0103626943005155</v>
      </c>
      <c r="S255" s="32"/>
      <c r="T255" s="32"/>
      <c r="U255" s="1131"/>
      <c r="V255" s="32"/>
      <c r="W255" s="32">
        <v>87.75</v>
      </c>
      <c r="X255" s="141">
        <f t="shared" si="92"/>
        <v>-0.65662855202082904</v>
      </c>
      <c r="Y255" s="141">
        <f t="shared" si="114"/>
        <v>4.6511627906976809</v>
      </c>
      <c r="Z255" s="141">
        <f t="shared" si="93"/>
        <v>4.6511627906976809</v>
      </c>
      <c r="AA255" s="141">
        <v>85.562273707292405</v>
      </c>
      <c r="AB255" s="141">
        <f t="shared" si="83"/>
        <v>0.38621013377795088</v>
      </c>
      <c r="AC255" s="141">
        <f t="shared" si="115"/>
        <v>6.4414879234032805</v>
      </c>
      <c r="AD255" s="141">
        <f t="shared" si="94"/>
        <v>6.4414879234032805</v>
      </c>
    </row>
    <row r="256" spans="1:30">
      <c r="A256" s="27"/>
      <c r="B256" s="1233">
        <f t="shared" si="75"/>
        <v>39448</v>
      </c>
      <c r="C256" s="28">
        <v>196.07</v>
      </c>
      <c r="D256" s="141">
        <f t="shared" si="76"/>
        <v>-2.2923207255693403</v>
      </c>
      <c r="E256" s="141">
        <f>(C256-C$255)/C$255*100</f>
        <v>-2.2923207255693403</v>
      </c>
      <c r="F256" s="141">
        <f t="shared" si="85"/>
        <v>-11.404816772852563</v>
      </c>
      <c r="G256" s="28">
        <v>180.68</v>
      </c>
      <c r="H256" s="141">
        <f t="shared" si="109"/>
        <v>-2.3192950208141818</v>
      </c>
      <c r="I256" s="141">
        <f>(G256-G$255)/G$255*100</f>
        <v>-2.3192950208141818</v>
      </c>
      <c r="J256" s="141">
        <f t="shared" si="108"/>
        <v>-10.691513024566257</v>
      </c>
      <c r="K256" s="33">
        <v>291.75</v>
      </c>
      <c r="L256" s="141">
        <f t="shared" si="101"/>
        <v>5.8303038617194568E-2</v>
      </c>
      <c r="M256" s="141">
        <f>(K256-K$255)/K$255*100</f>
        <v>5.8303038617194568E-2</v>
      </c>
      <c r="N256" s="141">
        <f t="shared" si="116"/>
        <v>5.4238635542386326</v>
      </c>
      <c r="O256" s="31">
        <v>102.9</v>
      </c>
      <c r="P256" s="141">
        <f t="shared" si="80"/>
        <v>0.58651026392962713</v>
      </c>
      <c r="Q256" s="143">
        <f>(O256-O$255)/O$255*100</f>
        <v>0.58651026392962713</v>
      </c>
      <c r="R256" s="143">
        <f t="shared" si="89"/>
        <v>6.1919504643962844</v>
      </c>
      <c r="S256" s="32"/>
      <c r="T256" s="32"/>
      <c r="U256" s="1131"/>
      <c r="V256" s="32"/>
      <c r="W256" s="32">
        <v>87.56</v>
      </c>
      <c r="X256" s="141">
        <f t="shared" si="92"/>
        <v>-0.21652421652421394</v>
      </c>
      <c r="Y256" s="141">
        <f>(W256-W$255)/W$255*100</f>
        <v>-0.21652421652421394</v>
      </c>
      <c r="Z256" s="141">
        <f t="shared" si="93"/>
        <v>3.1817110534998854</v>
      </c>
      <c r="AA256" s="141">
        <v>86.032623641321905</v>
      </c>
      <c r="AB256" s="141">
        <f t="shared" si="83"/>
        <v>0.54971649729477923</v>
      </c>
      <c r="AC256" s="141">
        <f>(AA256-AA$255)/AA$255*100</f>
        <v>0.54971649729477923</v>
      </c>
      <c r="AD256" s="141">
        <f t="shared" si="94"/>
        <v>5.570078498435473</v>
      </c>
    </row>
    <row r="257" spans="1:30">
      <c r="A257" s="27"/>
      <c r="B257" s="1233">
        <f t="shared" si="75"/>
        <v>39479</v>
      </c>
      <c r="C257" s="28">
        <v>190.6</v>
      </c>
      <c r="D257" s="141">
        <f t="shared" si="76"/>
        <v>-2.7898199622583766</v>
      </c>
      <c r="E257" s="141">
        <f t="shared" ref="E257:E267" si="117">(C257-C$255)/C$255*100</f>
        <v>-5.018189066626797</v>
      </c>
      <c r="F257" s="141">
        <f t="shared" si="85"/>
        <v>-13.54440714868911</v>
      </c>
      <c r="G257" s="28">
        <v>175.96</v>
      </c>
      <c r="H257" s="141">
        <f t="shared" si="109"/>
        <v>-2.612353331857427</v>
      </c>
      <c r="I257" s="141">
        <f t="shared" ref="I257:I267" si="118">(G257-G$255)/G$255*100</f>
        <v>-4.8710601719197655</v>
      </c>
      <c r="J257" s="141">
        <f t="shared" si="108"/>
        <v>-12.70526368011112</v>
      </c>
      <c r="K257" s="33">
        <v>292.01</v>
      </c>
      <c r="L257" s="141">
        <f t="shared" si="101"/>
        <v>8.9117395029988319E-2</v>
      </c>
      <c r="M257" s="141">
        <f t="shared" ref="M257:M267" si="119">(K257-K$255)/K$255*100</f>
        <v>0.14747239179642185</v>
      </c>
      <c r="N257" s="141">
        <f t="shared" si="116"/>
        <v>4.6968556165071043</v>
      </c>
      <c r="O257" s="31">
        <v>103.2</v>
      </c>
      <c r="P257" s="141">
        <f t="shared" si="80"/>
        <v>0.29154518950437042</v>
      </c>
      <c r="Q257" s="143">
        <f t="shared" ref="Q257:Q267" si="120">(O257-O$255)/O$255*100</f>
        <v>0.87976539589443381</v>
      </c>
      <c r="R257" s="143">
        <f t="shared" si="89"/>
        <v>5.9548254620123169</v>
      </c>
      <c r="S257" s="32"/>
      <c r="T257" s="32"/>
      <c r="U257" s="1131"/>
      <c r="V257" s="32"/>
      <c r="W257" s="32">
        <v>88.51</v>
      </c>
      <c r="X257" s="141">
        <f t="shared" si="92"/>
        <v>1.0849703060758369</v>
      </c>
      <c r="Y257" s="141">
        <f t="shared" ref="Y257:Y267" si="121">(W257-W$255)/W$255*100</f>
        <v>0.86609686609687186</v>
      </c>
      <c r="Z257" s="141">
        <f t="shared" si="93"/>
        <v>4.1539185690750777</v>
      </c>
      <c r="AA257" s="141">
        <v>86.476937108275294</v>
      </c>
      <c r="AB257" s="141">
        <f t="shared" si="83"/>
        <v>0.51644765456156916</v>
      </c>
      <c r="AC257" s="141">
        <f t="shared" ref="AC257:AC267" si="122">(AA257-AA$255)/AA$255*100</f>
        <v>1.0690031498133654</v>
      </c>
      <c r="AD257" s="141">
        <f t="shared" si="94"/>
        <v>5.4471450599246758</v>
      </c>
    </row>
    <row r="258" spans="1:30">
      <c r="A258" s="27"/>
      <c r="B258" s="1233">
        <f t="shared" si="75"/>
        <v>39508</v>
      </c>
      <c r="C258" s="28">
        <v>186.12</v>
      </c>
      <c r="D258" s="141">
        <f t="shared" si="76"/>
        <v>-2.3504721930744963</v>
      </c>
      <c r="E258" s="141">
        <f t="shared" si="117"/>
        <v>-7.2507101210943254</v>
      </c>
      <c r="F258" s="141">
        <f t="shared" si="85"/>
        <v>-15.272909364046061</v>
      </c>
      <c r="G258" s="28">
        <v>172.2</v>
      </c>
      <c r="H258" s="141">
        <f t="shared" si="109"/>
        <v>-2.1368492839281763</v>
      </c>
      <c r="I258" s="141">
        <f t="shared" si="118"/>
        <v>-6.9038222414445638</v>
      </c>
      <c r="J258" s="141">
        <f t="shared" si="108"/>
        <v>-14.332620267648377</v>
      </c>
      <c r="K258" s="33">
        <v>288.64999999999998</v>
      </c>
      <c r="L258" s="141">
        <f t="shared" si="101"/>
        <v>-1.1506455258381609</v>
      </c>
      <c r="M258" s="141">
        <f t="shared" si="119"/>
        <v>-1.0048700185197912</v>
      </c>
      <c r="N258" s="141">
        <f t="shared" si="116"/>
        <v>2.7260756610555421</v>
      </c>
      <c r="O258" s="31">
        <v>103.3</v>
      </c>
      <c r="P258" s="141">
        <f t="shared" si="80"/>
        <v>9.6899224806196046E-2</v>
      </c>
      <c r="Q258" s="143">
        <f t="shared" si="120"/>
        <v>0.97751710654936463</v>
      </c>
      <c r="R258" s="143">
        <f t="shared" si="89"/>
        <v>5.7318321392016314</v>
      </c>
      <c r="S258" s="32"/>
      <c r="T258" s="32"/>
      <c r="U258" s="1131"/>
      <c r="V258" s="32"/>
      <c r="W258" s="32">
        <v>88.44</v>
      </c>
      <c r="X258" s="141">
        <f t="shared" si="92"/>
        <v>-7.9087108801273731E-2</v>
      </c>
      <c r="Y258" s="141">
        <f t="shared" si="121"/>
        <v>0.78632478632478375</v>
      </c>
      <c r="Z258" s="141">
        <f t="shared" si="93"/>
        <v>3.0048916841369655</v>
      </c>
      <c r="AA258" s="141">
        <v>87.534517346539602</v>
      </c>
      <c r="AB258" s="141">
        <f t="shared" si="83"/>
        <v>1.2229621834780546</v>
      </c>
      <c r="AC258" s="141">
        <f t="shared" si="122"/>
        <v>2.3050388375538264</v>
      </c>
      <c r="AD258" s="141">
        <f t="shared" si="94"/>
        <v>6.30791064886541</v>
      </c>
    </row>
    <row r="259" spans="1:30">
      <c r="A259" s="27"/>
      <c r="B259" s="1233">
        <f t="shared" si="75"/>
        <v>39539</v>
      </c>
      <c r="C259" s="28">
        <v>183.35</v>
      </c>
      <c r="D259" s="141">
        <f t="shared" si="76"/>
        <v>-1.4882871265850044</v>
      </c>
      <c r="E259" s="141">
        <f t="shared" si="117"/>
        <v>-8.631085862361088</v>
      </c>
      <c r="F259" s="141">
        <f t="shared" si="85"/>
        <v>-16.255595140221065</v>
      </c>
      <c r="G259" s="28">
        <v>169.98</v>
      </c>
      <c r="H259" s="141">
        <f t="shared" si="109"/>
        <v>-1.2891986062717764</v>
      </c>
      <c r="I259" s="141">
        <f t="shared" si="118"/>
        <v>-8.1040168676001567</v>
      </c>
      <c r="J259" s="141">
        <f t="shared" si="108"/>
        <v>-15.238855091253617</v>
      </c>
      <c r="K259" s="33">
        <v>288.16000000000003</v>
      </c>
      <c r="L259" s="141">
        <f t="shared" si="101"/>
        <v>-0.16975575957039746</v>
      </c>
      <c r="M259" s="141">
        <f t="shared" si="119"/>
        <v>-1.1729199533575552</v>
      </c>
      <c r="N259" s="141">
        <f t="shared" si="116"/>
        <v>1.7765690672129515</v>
      </c>
      <c r="O259" s="31">
        <v>103.2</v>
      </c>
      <c r="P259" s="141">
        <f t="shared" si="80"/>
        <v>-9.6805421103576289E-2</v>
      </c>
      <c r="Q259" s="143">
        <f t="shared" si="120"/>
        <v>0.87976539589443381</v>
      </c>
      <c r="R259" s="143">
        <f t="shared" si="89"/>
        <v>4.8780487804878012</v>
      </c>
      <c r="S259" s="32"/>
      <c r="T259" s="32"/>
      <c r="U259" s="1131"/>
      <c r="V259" s="32"/>
      <c r="W259" s="32">
        <v>87.75</v>
      </c>
      <c r="X259" s="141">
        <f t="shared" si="92"/>
        <v>-0.78018995929443435</v>
      </c>
      <c r="Y259" s="141">
        <f t="shared" si="121"/>
        <v>0</v>
      </c>
      <c r="Z259" s="141">
        <f t="shared" si="93"/>
        <v>2.1417762774997131</v>
      </c>
      <c r="AA259" s="141">
        <v>88.769572317279994</v>
      </c>
      <c r="AB259" s="141">
        <f t="shared" si="83"/>
        <v>1.4109348039824621</v>
      </c>
      <c r="AC259" s="141">
        <f t="shared" si="122"/>
        <v>3.7484962367406482</v>
      </c>
      <c r="AD259" s="141">
        <f t="shared" si="94"/>
        <v>7.4324537772552715</v>
      </c>
    </row>
    <row r="260" spans="1:30">
      <c r="A260" s="27"/>
      <c r="B260" s="1233">
        <f t="shared" si="75"/>
        <v>39569</v>
      </c>
      <c r="C260" s="28">
        <v>181.56</v>
      </c>
      <c r="D260" s="141">
        <f t="shared" si="76"/>
        <v>-0.97627488410144103</v>
      </c>
      <c r="E260" s="141">
        <f t="shared" si="117"/>
        <v>-9.5230976229630677</v>
      </c>
      <c r="F260" s="141">
        <f t="shared" si="85"/>
        <v>-16.84528716680407</v>
      </c>
      <c r="G260" s="28">
        <v>168.6</v>
      </c>
      <c r="H260" s="141">
        <f t="shared" si="109"/>
        <v>-0.81186021884927384</v>
      </c>
      <c r="I260" s="141">
        <f t="shared" si="118"/>
        <v>-8.8500837973725481</v>
      </c>
      <c r="J260" s="141">
        <f t="shared" si="108"/>
        <v>-15.750549670197886</v>
      </c>
      <c r="K260" s="33">
        <v>286.95</v>
      </c>
      <c r="L260" s="141">
        <f t="shared" si="101"/>
        <v>-0.41990560799557058</v>
      </c>
      <c r="M260" s="141">
        <f t="shared" si="119"/>
        <v>-1.5879004046916785</v>
      </c>
      <c r="N260" s="141">
        <f t="shared" si="116"/>
        <v>0.74784074152095903</v>
      </c>
      <c r="O260" s="31">
        <v>103.1</v>
      </c>
      <c r="P260" s="141">
        <f t="shared" si="80"/>
        <v>-9.6899224806209813E-2</v>
      </c>
      <c r="Q260" s="143">
        <f t="shared" si="120"/>
        <v>0.78201368523948889</v>
      </c>
      <c r="R260" s="143">
        <f t="shared" si="89"/>
        <v>3.5140562248995986</v>
      </c>
      <c r="S260" s="32"/>
      <c r="T260" s="32"/>
      <c r="U260" s="1131"/>
      <c r="V260" s="32"/>
      <c r="W260" s="32">
        <v>86.73</v>
      </c>
      <c r="X260" s="141">
        <f t="shared" si="92"/>
        <v>-1.1623931623931578</v>
      </c>
      <c r="Y260" s="141">
        <f t="shared" si="121"/>
        <v>-1.1623931623931578</v>
      </c>
      <c r="Z260" s="141">
        <f t="shared" si="93"/>
        <v>0.41681139284473706</v>
      </c>
      <c r="AA260" s="141">
        <v>89.766840280775995</v>
      </c>
      <c r="AB260" s="141">
        <f t="shared" si="83"/>
        <v>1.1234344578472988</v>
      </c>
      <c r="AC260" s="141">
        <f t="shared" si="122"/>
        <v>4.914042592962601</v>
      </c>
      <c r="AD260" s="141">
        <f t="shared" si="94"/>
        <v>8.3856929643913176</v>
      </c>
    </row>
    <row r="261" spans="1:30">
      <c r="A261" s="27"/>
      <c r="B261" s="1233">
        <f t="shared" ref="B261:B318" si="123">DATE(YEAR(B260),MONTH(B260)+1,1)</f>
        <v>39600</v>
      </c>
      <c r="C261" s="28">
        <v>180.52</v>
      </c>
      <c r="D261" s="141">
        <f t="shared" ref="D261:D290" si="124">(C261-C260)/C260*100</f>
        <v>-0.57281339502092532</v>
      </c>
      <c r="E261" s="141">
        <f t="shared" si="117"/>
        <v>-10.04136143917874</v>
      </c>
      <c r="F261" s="141">
        <f t="shared" si="85"/>
        <v>-16.952661360813355</v>
      </c>
      <c r="G261" s="28">
        <v>167.78</v>
      </c>
      <c r="H261" s="141">
        <f t="shared" si="109"/>
        <v>-0.48635824436535774</v>
      </c>
      <c r="I261" s="141">
        <f t="shared" si="118"/>
        <v>-9.2933989295561439</v>
      </c>
      <c r="J261" s="141">
        <f t="shared" si="108"/>
        <v>-15.874448455675891</v>
      </c>
      <c r="K261" s="33">
        <v>281.58999999999997</v>
      </c>
      <c r="L261" s="141">
        <f t="shared" si="101"/>
        <v>-1.8679212406342616</v>
      </c>
      <c r="M261" s="141">
        <f t="shared" si="119"/>
        <v>-3.4261609163865869</v>
      </c>
      <c r="N261" s="141">
        <f t="shared" si="116"/>
        <v>-1.5901307052491827</v>
      </c>
      <c r="O261" s="31">
        <v>103.1</v>
      </c>
      <c r="P261" s="141">
        <f t="shared" ref="P261:P290" si="125">(O261-O260)/O260*100</f>
        <v>0</v>
      </c>
      <c r="Q261" s="143">
        <f t="shared" si="120"/>
        <v>0.78201368523948889</v>
      </c>
      <c r="R261" s="143">
        <f t="shared" si="89"/>
        <v>2.9970029970029972</v>
      </c>
      <c r="S261" s="32"/>
      <c r="T261" s="32"/>
      <c r="U261" s="1131"/>
      <c r="V261" s="32"/>
      <c r="W261" s="32">
        <v>85.33</v>
      </c>
      <c r="X261" s="141">
        <f t="shared" si="92"/>
        <v>-1.6142050040355189</v>
      </c>
      <c r="Y261" s="141">
        <f t="shared" si="121"/>
        <v>-2.7578347578347597</v>
      </c>
      <c r="Z261" s="141">
        <f t="shared" si="93"/>
        <v>-2.3348975620922587</v>
      </c>
      <c r="AA261" s="141">
        <v>90.999714076433193</v>
      </c>
      <c r="AB261" s="141">
        <f t="shared" si="83"/>
        <v>1.3734178364761096</v>
      </c>
      <c r="AC261" s="141">
        <f t="shared" si="122"/>
        <v>6.3549507669024923</v>
      </c>
      <c r="AD261" s="141">
        <f t="shared" si="94"/>
        <v>9.5450145654618748</v>
      </c>
    </row>
    <row r="262" spans="1:30">
      <c r="A262" s="27"/>
      <c r="B262" s="1233">
        <f t="shared" si="123"/>
        <v>39630</v>
      </c>
      <c r="C262" s="28">
        <v>178.67</v>
      </c>
      <c r="D262" s="141">
        <f t="shared" si="124"/>
        <v>-1.024817194770675</v>
      </c>
      <c r="E262" s="141">
        <f t="shared" si="117"/>
        <v>-10.963273035331641</v>
      </c>
      <c r="F262" s="141">
        <f t="shared" si="85"/>
        <v>-17.397133610725852</v>
      </c>
      <c r="G262" s="28">
        <v>166.36</v>
      </c>
      <c r="H262" s="141">
        <f t="shared" si="109"/>
        <v>-0.84634640600786004</v>
      </c>
      <c r="I262" s="141">
        <f t="shared" si="118"/>
        <v>-10.061090987727733</v>
      </c>
      <c r="J262" s="141">
        <f t="shared" si="108"/>
        <v>-16.284219001610296</v>
      </c>
      <c r="K262" s="33">
        <v>278.79000000000002</v>
      </c>
      <c r="L262" s="141">
        <f t="shared" si="101"/>
        <v>-0.99435349266662698</v>
      </c>
      <c r="M262" s="141">
        <f t="shared" si="119"/>
        <v>-4.3864462583167443</v>
      </c>
      <c r="N262" s="141">
        <f t="shared" si="116"/>
        <v>-3.315415293913647</v>
      </c>
      <c r="O262" s="31">
        <v>103.2</v>
      </c>
      <c r="P262" s="141">
        <f t="shared" si="125"/>
        <v>9.699321047527501E-2</v>
      </c>
      <c r="Q262" s="143">
        <f t="shared" si="120"/>
        <v>0.87976539589443381</v>
      </c>
      <c r="R262" s="143">
        <f t="shared" si="89"/>
        <v>2.3809523809523867</v>
      </c>
      <c r="S262" s="32"/>
      <c r="T262" s="32"/>
      <c r="U262" s="1131"/>
      <c r="V262" s="32"/>
      <c r="W262" s="32">
        <v>85.54</v>
      </c>
      <c r="X262" s="141">
        <f t="shared" si="92"/>
        <v>0.24610336341264263</v>
      </c>
      <c r="Y262" s="141">
        <f t="shared" si="121"/>
        <v>-2.5185185185185111</v>
      </c>
      <c r="Z262" s="141">
        <f t="shared" si="93"/>
        <v>-2.7844073190135115</v>
      </c>
      <c r="AA262" s="141">
        <v>91.805469924252094</v>
      </c>
      <c r="AB262" s="141">
        <f t="shared" si="83"/>
        <v>0.88544876870945333</v>
      </c>
      <c r="AC262" s="141">
        <f t="shared" si="122"/>
        <v>7.2966693689295763</v>
      </c>
      <c r="AD262" s="141">
        <f t="shared" si="94"/>
        <v>10.03888618230177</v>
      </c>
    </row>
    <row r="263" spans="1:30">
      <c r="A263" s="27"/>
      <c r="B263" s="1233">
        <f t="shared" si="123"/>
        <v>39661</v>
      </c>
      <c r="C263" s="28">
        <v>176.71</v>
      </c>
      <c r="D263" s="141">
        <f t="shared" si="124"/>
        <v>-1.0969944590585883</v>
      </c>
      <c r="E263" s="141">
        <f t="shared" si="117"/>
        <v>-11.940000996661174</v>
      </c>
      <c r="F263" s="141">
        <f t="shared" si="85"/>
        <v>-17.667614033452914</v>
      </c>
      <c r="G263" s="28">
        <v>164.65</v>
      </c>
      <c r="H263" s="141">
        <f t="shared" si="109"/>
        <v>-1.0278913200288577</v>
      </c>
      <c r="I263" s="141">
        <f t="shared" si="118"/>
        <v>-10.985565226793531</v>
      </c>
      <c r="J263" s="141">
        <f t="shared" si="108"/>
        <v>-16.578000709327657</v>
      </c>
      <c r="K263" s="33">
        <v>272.17</v>
      </c>
      <c r="L263" s="141">
        <f t="shared" si="101"/>
        <v>-2.3745471501847284</v>
      </c>
      <c r="M263" s="141">
        <f t="shared" si="119"/>
        <v>-6.6568351738802285</v>
      </c>
      <c r="N263" s="141">
        <f t="shared" si="116"/>
        <v>-6.1094245894852977</v>
      </c>
      <c r="O263" s="31">
        <v>103.2</v>
      </c>
      <c r="P263" s="141">
        <f t="shared" si="125"/>
        <v>0</v>
      </c>
      <c r="Q263" s="143">
        <f t="shared" si="120"/>
        <v>0.87976539589443381</v>
      </c>
      <c r="R263" s="143">
        <f t="shared" si="89"/>
        <v>1.7751479289940801</v>
      </c>
      <c r="S263" s="32"/>
      <c r="T263" s="32"/>
      <c r="U263" s="1131"/>
      <c r="V263" s="32"/>
      <c r="W263" s="32">
        <v>85.35</v>
      </c>
      <c r="X263" s="141">
        <f t="shared" si="92"/>
        <v>-0.22211830722470416</v>
      </c>
      <c r="Y263" s="141">
        <f t="shared" si="121"/>
        <v>-2.7350427350427418</v>
      </c>
      <c r="Z263" s="141">
        <f t="shared" si="93"/>
        <v>-4.0687872316511235</v>
      </c>
      <c r="AA263" s="141">
        <v>92.325209482100604</v>
      </c>
      <c r="AB263" s="141">
        <f t="shared" si="83"/>
        <v>0.56613136262724062</v>
      </c>
      <c r="AC263" s="141">
        <f t="shared" si="122"/>
        <v>7.9041094652815422</v>
      </c>
      <c r="AD263" s="141">
        <f t="shared" si="94"/>
        <v>10.271100002189076</v>
      </c>
    </row>
    <row r="264" spans="1:30">
      <c r="A264" s="27"/>
      <c r="B264" s="1233">
        <f t="shared" si="123"/>
        <v>39692</v>
      </c>
      <c r="C264" s="28">
        <v>173.35</v>
      </c>
      <c r="D264" s="141">
        <f t="shared" si="124"/>
        <v>-1.9014204063154398</v>
      </c>
      <c r="E264" s="141">
        <f t="shared" si="117"/>
        <v>-13.614391787511831</v>
      </c>
      <c r="F264" s="141">
        <f t="shared" si="85"/>
        <v>-18.511728482113476</v>
      </c>
      <c r="G264" s="28">
        <v>161.63999999999999</v>
      </c>
      <c r="H264" s="141">
        <f t="shared" si="109"/>
        <v>-1.828120255086559</v>
      </c>
      <c r="I264" s="141">
        <f t="shared" si="118"/>
        <v>-12.612856138833331</v>
      </c>
      <c r="J264" s="141">
        <f t="shared" si="108"/>
        <v>-17.39996933926108</v>
      </c>
      <c r="K264" s="33">
        <v>265.63</v>
      </c>
      <c r="L264" s="141">
        <f t="shared" si="101"/>
        <v>-2.4029099459896464</v>
      </c>
      <c r="M264" s="141">
        <f t="shared" si="119"/>
        <v>-8.8997873653885691</v>
      </c>
      <c r="N264" s="141">
        <f t="shared" si="116"/>
        <v>-8.6554332874828113</v>
      </c>
      <c r="O264" s="31">
        <v>103.1</v>
      </c>
      <c r="P264" s="141">
        <f t="shared" si="125"/>
        <v>-9.6899224806209813E-2</v>
      </c>
      <c r="Q264" s="143">
        <f t="shared" si="120"/>
        <v>0.78201368523948889</v>
      </c>
      <c r="R264" s="143">
        <f t="shared" si="89"/>
        <v>1.3765978367748195</v>
      </c>
      <c r="S264" s="32"/>
      <c r="T264" s="32"/>
      <c r="U264" s="1131"/>
      <c r="V264" s="32"/>
      <c r="W264" s="32">
        <v>84.64</v>
      </c>
      <c r="X264" s="141">
        <f t="shared" si="92"/>
        <v>-0.83186877562975248</v>
      </c>
      <c r="Y264" s="141">
        <f t="shared" si="121"/>
        <v>-3.5441595441595433</v>
      </c>
      <c r="Z264" s="141">
        <f t="shared" si="93"/>
        <v>-5.0375855491977957</v>
      </c>
      <c r="AA264" s="141">
        <v>92.880425611878493</v>
      </c>
      <c r="AB264" s="141">
        <f t="shared" si="83"/>
        <v>0.60137001897139597</v>
      </c>
      <c r="AC264" s="141">
        <f t="shared" si="122"/>
        <v>8.5530124288438198</v>
      </c>
      <c r="AD264" s="141">
        <f t="shared" si="94"/>
        <v>10.30688155052728</v>
      </c>
    </row>
    <row r="265" spans="1:30">
      <c r="A265" s="27"/>
      <c r="B265" s="1233">
        <f t="shared" si="123"/>
        <v>39722</v>
      </c>
      <c r="C265" s="28">
        <v>169.67</v>
      </c>
      <c r="D265" s="141">
        <f t="shared" si="124"/>
        <v>-2.122872800692245</v>
      </c>
      <c r="E265" s="141">
        <f t="shared" si="117"/>
        <v>-15.448248367967309</v>
      </c>
      <c r="F265" s="141">
        <f t="shared" si="85"/>
        <v>-19.112318840579711</v>
      </c>
      <c r="G265" s="28">
        <v>158.09</v>
      </c>
      <c r="H265" s="141">
        <f t="shared" si="109"/>
        <v>-2.1962385548131547</v>
      </c>
      <c r="I265" s="141">
        <f t="shared" si="118"/>
        <v>-14.532086284262311</v>
      </c>
      <c r="J265" s="141">
        <f t="shared" si="108"/>
        <v>-18.079593740283961</v>
      </c>
      <c r="K265" s="33">
        <v>261.57</v>
      </c>
      <c r="L265" s="141">
        <f t="shared" si="101"/>
        <v>-1.5284418175657879</v>
      </c>
      <c r="M265" s="141">
        <f t="shared" si="119"/>
        <v>-10.292201111187321</v>
      </c>
      <c r="N265" s="141">
        <f t="shared" si="116"/>
        <v>-10.393614470213432</v>
      </c>
      <c r="O265" s="31">
        <v>102.4</v>
      </c>
      <c r="P265" s="141">
        <f t="shared" si="125"/>
        <v>-0.67895247332685615</v>
      </c>
      <c r="Q265" s="143">
        <f t="shared" si="120"/>
        <v>9.7751710654944812E-2</v>
      </c>
      <c r="R265" s="143">
        <f t="shared" si="89"/>
        <v>0.68829891838741675</v>
      </c>
      <c r="S265" s="32"/>
      <c r="T265" s="32"/>
      <c r="U265" s="1131"/>
      <c r="V265" s="32"/>
      <c r="W265" s="32">
        <v>83.64</v>
      </c>
      <c r="X265" s="141">
        <f t="shared" si="92"/>
        <v>-1.1814744801512287</v>
      </c>
      <c r="Y265" s="141">
        <f t="shared" si="121"/>
        <v>-4.6837606837606831</v>
      </c>
      <c r="Z265" s="141">
        <f t="shared" si="93"/>
        <v>-6.3591580832960073</v>
      </c>
      <c r="AA265" s="141">
        <v>92.884848413019895</v>
      </c>
      <c r="AB265" s="141">
        <f t="shared" si="83"/>
        <v>4.7618226469845117E-3</v>
      </c>
      <c r="AC265" s="141">
        <f t="shared" si="122"/>
        <v>8.5581815307736413</v>
      </c>
      <c r="AD265" s="141">
        <f t="shared" si="94"/>
        <v>9.6466308329687021</v>
      </c>
    </row>
    <row r="266" spans="1:30">
      <c r="A266" s="27"/>
      <c r="B266" s="1233">
        <f t="shared" si="123"/>
        <v>39753</v>
      </c>
      <c r="C266" s="28">
        <v>165.95</v>
      </c>
      <c r="D266" s="141">
        <f t="shared" si="124"/>
        <v>-2.1924913066540928</v>
      </c>
      <c r="E266" s="141">
        <f t="shared" si="117"/>
        <v>-17.302038172123389</v>
      </c>
      <c r="F266" s="141">
        <f t="shared" si="85"/>
        <v>-19.15132027672221</v>
      </c>
      <c r="G266" s="28">
        <v>154.5</v>
      </c>
      <c r="H266" s="141">
        <f t="shared" si="109"/>
        <v>-2.2708583718135262</v>
      </c>
      <c r="I266" s="141">
        <f t="shared" si="118"/>
        <v>-16.472941558090501</v>
      </c>
      <c r="J266" s="141">
        <f t="shared" si="108"/>
        <v>-18.228008891711653</v>
      </c>
      <c r="K266" s="33">
        <v>255.25</v>
      </c>
      <c r="L266" s="141">
        <f t="shared" si="101"/>
        <v>-2.4161792254463408</v>
      </c>
      <c r="M266" s="141">
        <f t="shared" si="119"/>
        <v>-12.459702311543996</v>
      </c>
      <c r="N266" s="141">
        <f t="shared" si="116"/>
        <v>-12.678320960623996</v>
      </c>
      <c r="O266" s="31">
        <v>101.8</v>
      </c>
      <c r="P266" s="141">
        <f t="shared" si="125"/>
        <v>-0.58593750000000833</v>
      </c>
      <c r="Q266" s="143">
        <f t="shared" si="120"/>
        <v>-0.48875855327468232</v>
      </c>
      <c r="R266" s="143">
        <f t="shared" si="89"/>
        <v>-0.39138943248532843</v>
      </c>
      <c r="S266" s="32"/>
      <c r="T266" s="32"/>
      <c r="U266" s="1131"/>
      <c r="V266" s="32"/>
      <c r="W266" s="32">
        <v>82.81</v>
      </c>
      <c r="X266" s="141">
        <f t="shared" si="92"/>
        <v>-0.99234815877570337</v>
      </c>
      <c r="Y266" s="141">
        <f t="shared" si="121"/>
        <v>-5.6296296296296271</v>
      </c>
      <c r="Z266" s="141">
        <f t="shared" si="93"/>
        <v>-6.2492924261292835</v>
      </c>
      <c r="AA266" s="141">
        <v>92.455788669354902</v>
      </c>
      <c r="AB266" s="141">
        <f t="shared" si="83"/>
        <v>-0.4619265154604601</v>
      </c>
      <c r="AC266" s="141">
        <f t="shared" si="122"/>
        <v>8.0567225055812983</v>
      </c>
      <c r="AD266" s="141">
        <f t="shared" si="94"/>
        <v>8.4740485181261729</v>
      </c>
    </row>
    <row r="267" spans="1:30">
      <c r="A267" s="27" t="s">
        <v>1466</v>
      </c>
      <c r="B267" s="1233">
        <f t="shared" si="123"/>
        <v>39783</v>
      </c>
      <c r="C267" s="28">
        <v>162.09</v>
      </c>
      <c r="D267" s="141">
        <f t="shared" si="124"/>
        <v>-2.3260018077734168</v>
      </c>
      <c r="E267" s="141">
        <f t="shared" si="117"/>
        <v>-19.225594259231567</v>
      </c>
      <c r="F267" s="141">
        <f t="shared" si="85"/>
        <v>-19.225594259231567</v>
      </c>
      <c r="G267" s="28">
        <v>150.54</v>
      </c>
      <c r="H267" s="141">
        <f t="shared" si="109"/>
        <v>-2.5631067961165099</v>
      </c>
      <c r="I267" s="141">
        <f t="shared" si="118"/>
        <v>-18.613829269611294</v>
      </c>
      <c r="J267" s="141">
        <f t="shared" si="108"/>
        <v>-18.613829269611294</v>
      </c>
      <c r="K267" s="33">
        <v>249.86</v>
      </c>
      <c r="L267" s="141">
        <f t="shared" si="101"/>
        <v>-2.1116552399608173</v>
      </c>
      <c r="M267" s="141">
        <f t="shared" si="119"/>
        <v>-14.308251594759577</v>
      </c>
      <c r="N267" s="141">
        <f t="shared" si="116"/>
        <v>-14.308251594759577</v>
      </c>
      <c r="O267" s="31">
        <v>101.6</v>
      </c>
      <c r="P267" s="141">
        <f t="shared" si="125"/>
        <v>-0.19646365422397138</v>
      </c>
      <c r="Q267" s="143">
        <f t="shared" si="120"/>
        <v>-0.68426197458455795</v>
      </c>
      <c r="R267" s="143">
        <f t="shared" si="89"/>
        <v>-0.68426197458455795</v>
      </c>
      <c r="S267" s="32"/>
      <c r="T267" s="32"/>
      <c r="U267" s="1131"/>
      <c r="V267" s="32"/>
      <c r="W267" s="32">
        <v>81.99</v>
      </c>
      <c r="X267" s="141">
        <f t="shared" si="92"/>
        <v>-0.99021857263616397</v>
      </c>
      <c r="Y267" s="141">
        <f t="shared" si="121"/>
        <v>-6.5641025641025692</v>
      </c>
      <c r="Z267" s="141">
        <f t="shared" si="93"/>
        <v>-6.5641025641025692</v>
      </c>
      <c r="AA267" s="141">
        <v>91.747718891028001</v>
      </c>
      <c r="AB267" s="141">
        <f t="shared" si="83"/>
        <v>-0.76584688586578054</v>
      </c>
      <c r="AC267" s="141">
        <f t="shared" si="122"/>
        <v>7.2291734613036756</v>
      </c>
      <c r="AD267" s="141">
        <f t="shared" si="94"/>
        <v>7.2291734613036756</v>
      </c>
    </row>
    <row r="268" spans="1:30">
      <c r="A268" s="27"/>
      <c r="B268" s="1233">
        <f t="shared" si="123"/>
        <v>39814</v>
      </c>
      <c r="C268" s="28">
        <v>157.96</v>
      </c>
      <c r="D268" s="141">
        <f t="shared" si="124"/>
        <v>-2.5479671787278644</v>
      </c>
      <c r="E268" s="141">
        <f>(C268-C$267)/C$267*100</f>
        <v>-2.5479671787278644</v>
      </c>
      <c r="F268" s="141">
        <f t="shared" si="85"/>
        <v>-19.436935788238888</v>
      </c>
      <c r="G268" s="28">
        <v>146.34</v>
      </c>
      <c r="H268" s="141">
        <f t="shared" si="109"/>
        <v>-2.789956157831798</v>
      </c>
      <c r="I268" s="141">
        <f>(G268-G$267)/G$267*100</f>
        <v>-2.789956157831798</v>
      </c>
      <c r="J268" s="141">
        <f t="shared" si="108"/>
        <v>-19.005977418640693</v>
      </c>
      <c r="K268" s="33">
        <v>248.61</v>
      </c>
      <c r="L268" s="141">
        <f t="shared" si="101"/>
        <v>-0.50028015688785721</v>
      </c>
      <c r="M268" s="141">
        <f>(K268-K$267)/K$267*100</f>
        <v>-0.50028015688785721</v>
      </c>
      <c r="N268" s="141">
        <f t="shared" si="116"/>
        <v>-14.786632390745497</v>
      </c>
      <c r="O268" s="31">
        <v>101</v>
      </c>
      <c r="P268" s="141">
        <f t="shared" si="125"/>
        <v>-0.5905511811023566</v>
      </c>
      <c r="Q268" s="143">
        <f>(O268-O$267)/O$267*100</f>
        <v>-0.5905511811023566</v>
      </c>
      <c r="R268" s="143">
        <f t="shared" si="89"/>
        <v>-1.8464528668610356</v>
      </c>
      <c r="S268" s="32"/>
      <c r="T268" s="32"/>
      <c r="U268" s="1131"/>
      <c r="V268" s="32"/>
      <c r="W268" s="32">
        <v>81</v>
      </c>
      <c r="X268" s="141">
        <f t="shared" si="92"/>
        <v>-1.2074643249176666</v>
      </c>
      <c r="Y268" s="141">
        <f>(W268-W$267)/W$267*100</f>
        <v>-1.2074643249176666</v>
      </c>
      <c r="Z268" s="141">
        <f t="shared" si="93"/>
        <v>-7.4920054819552329</v>
      </c>
      <c r="AA268" s="141">
        <v>91.255155087824406</v>
      </c>
      <c r="AB268" s="141">
        <f t="shared" si="83"/>
        <v>-0.53686762914359776</v>
      </c>
      <c r="AC268" s="141">
        <f>(AA268-AA$267)/AA$267*100</f>
        <v>-0.53686762914359776</v>
      </c>
      <c r="AD268" s="141">
        <f t="shared" si="94"/>
        <v>6.0704082073281009</v>
      </c>
    </row>
    <row r="269" spans="1:30">
      <c r="A269" s="27"/>
      <c r="B269" s="1233">
        <f t="shared" si="123"/>
        <v>39845</v>
      </c>
      <c r="C269" s="28">
        <v>154.61000000000001</v>
      </c>
      <c r="D269" s="141">
        <f t="shared" si="124"/>
        <v>-2.1207900734363094</v>
      </c>
      <c r="E269" s="141">
        <f t="shared" ref="E269:E279" si="126">(C269-C$267)/C$267*100</f>
        <v>-4.6147202171632973</v>
      </c>
      <c r="F269" s="141">
        <f t="shared" si="85"/>
        <v>-18.882476390346266</v>
      </c>
      <c r="G269" s="28">
        <v>143.11000000000001</v>
      </c>
      <c r="H269" s="141">
        <f t="shared" si="109"/>
        <v>-2.2071887385540454</v>
      </c>
      <c r="I269" s="141">
        <f t="shared" ref="I269:I279" si="127">(G269-G$267)/G$267*100</f>
        <v>-4.9355652982595846</v>
      </c>
      <c r="J269" s="141">
        <f t="shared" si="108"/>
        <v>-18.669015685383037</v>
      </c>
      <c r="K269" s="33">
        <v>244.47</v>
      </c>
      <c r="L269" s="141">
        <f t="shared" si="101"/>
        <v>-1.6652588391456558</v>
      </c>
      <c r="M269" s="141">
        <f t="shared" ref="M269:M279" si="128">(K269-K$267)/K$267*100</f>
        <v>-2.157208036500446</v>
      </c>
      <c r="N269" s="141">
        <f t="shared" si="116"/>
        <v>-16.28026437450772</v>
      </c>
      <c r="O269" s="31">
        <v>100.1</v>
      </c>
      <c r="P269" s="141">
        <f t="shared" si="125"/>
        <v>-0.89108910891089677</v>
      </c>
      <c r="Q269" s="143">
        <f t="shared" ref="Q269:Q279" si="129">(O269-O$267)/O$267*100</f>
        <v>-1.4763779527559056</v>
      </c>
      <c r="R269" s="143">
        <f t="shared" si="89"/>
        <v>-3.0038759689922561</v>
      </c>
      <c r="S269" s="32"/>
      <c r="T269" s="32"/>
      <c r="U269" s="1131"/>
      <c r="V269" s="32"/>
      <c r="W269" s="32">
        <v>80.11</v>
      </c>
      <c r="X269" s="141">
        <f t="shared" si="92"/>
        <v>-1.0987654320987661</v>
      </c>
      <c r="Y269" s="141">
        <f t="shared" ref="Y269:Y279" si="130">(W269-W$267)/W$267*100</f>
        <v>-2.292962556409313</v>
      </c>
      <c r="Z269" s="141">
        <f t="shared" si="93"/>
        <v>-9.4904530561518534</v>
      </c>
      <c r="AA269" s="141">
        <v>91.051481617246907</v>
      </c>
      <c r="AB269" s="141">
        <f t="shared" si="83"/>
        <v>-0.22319119438401328</v>
      </c>
      <c r="AC269" s="141">
        <f t="shared" ref="AC269:AC279" si="131">(AA269-AA$267)/AA$267*100</f>
        <v>-0.75886058225386444</v>
      </c>
      <c r="AD269" s="141">
        <f t="shared" si="94"/>
        <v>5.289901171272934</v>
      </c>
    </row>
    <row r="270" spans="1:30">
      <c r="A270" s="27"/>
      <c r="B270" s="1233">
        <f t="shared" si="123"/>
        <v>39873</v>
      </c>
      <c r="C270" s="28">
        <v>151.47999999999999</v>
      </c>
      <c r="D270" s="141">
        <f t="shared" si="124"/>
        <v>-2.0244486126382664</v>
      </c>
      <c r="E270" s="141">
        <f t="shared" si="126"/>
        <v>-6.5457461903880647</v>
      </c>
      <c r="F270" s="141">
        <f t="shared" si="85"/>
        <v>-18.611648398882448</v>
      </c>
      <c r="G270" s="28">
        <v>140.06</v>
      </c>
      <c r="H270" s="141">
        <f t="shared" si="109"/>
        <v>-2.1312277269233535</v>
      </c>
      <c r="I270" s="141">
        <f t="shared" si="127"/>
        <v>-6.9616048890660229</v>
      </c>
      <c r="J270" s="141">
        <f t="shared" si="108"/>
        <v>-18.664343786294999</v>
      </c>
      <c r="K270" s="33">
        <v>242.98</v>
      </c>
      <c r="L270" s="141">
        <f t="shared" si="101"/>
        <v>-0.60948173600033095</v>
      </c>
      <c r="M270" s="141">
        <f t="shared" si="128"/>
        <v>-2.7535419835107757</v>
      </c>
      <c r="N270" s="141">
        <f t="shared" si="116"/>
        <v>-15.821929672613887</v>
      </c>
      <c r="O270" s="31">
        <v>99.6</v>
      </c>
      <c r="P270" s="141">
        <f t="shared" si="125"/>
        <v>-0.49950049950049952</v>
      </c>
      <c r="Q270" s="143">
        <f t="shared" si="129"/>
        <v>-1.9685039370078741</v>
      </c>
      <c r="R270" s="143">
        <f t="shared" si="89"/>
        <v>-3.5818005808325295</v>
      </c>
      <c r="S270" s="32"/>
      <c r="T270" s="32"/>
      <c r="U270" s="1131"/>
      <c r="V270" s="32"/>
      <c r="W270" s="32">
        <v>80.709999999999994</v>
      </c>
      <c r="X270" s="141">
        <f t="shared" si="92"/>
        <v>0.74897016602171307</v>
      </c>
      <c r="Y270" s="141">
        <f t="shared" si="130"/>
        <v>-1.5611659958531543</v>
      </c>
      <c r="Z270" s="141">
        <f t="shared" si="93"/>
        <v>-8.7403889642695667</v>
      </c>
      <c r="AA270" s="141">
        <v>90.909644459958301</v>
      </c>
      <c r="AB270" s="141">
        <f t="shared" si="83"/>
        <v>-0.15577688003457948</v>
      </c>
      <c r="AC270" s="141">
        <f t="shared" si="131"/>
        <v>-0.91345533294959658</v>
      </c>
      <c r="AD270" s="141">
        <f t="shared" si="94"/>
        <v>3.8557670913485929</v>
      </c>
    </row>
    <row r="271" spans="1:30">
      <c r="A271" s="27"/>
      <c r="B271" s="1233">
        <f t="shared" si="123"/>
        <v>39904</v>
      </c>
      <c r="C271" s="28">
        <v>150.44</v>
      </c>
      <c r="D271" s="141">
        <f t="shared" si="124"/>
        <v>-0.68655928175336156</v>
      </c>
      <c r="E271" s="141">
        <f t="shared" si="126"/>
        <v>-7.1873650441112993</v>
      </c>
      <c r="F271" s="141">
        <f t="shared" si="85"/>
        <v>-17.949277338423776</v>
      </c>
      <c r="G271" s="28">
        <v>139.26</v>
      </c>
      <c r="H271" s="141">
        <f t="shared" si="109"/>
        <v>-0.57118377838070211</v>
      </c>
      <c r="I271" s="141">
        <f t="shared" si="127"/>
        <v>-7.493025109605421</v>
      </c>
      <c r="J271" s="141">
        <f t="shared" si="108"/>
        <v>-18.072714436992587</v>
      </c>
      <c r="K271" s="33">
        <v>242.57</v>
      </c>
      <c r="L271" s="141">
        <f t="shared" si="101"/>
        <v>-0.16873816775043074</v>
      </c>
      <c r="M271" s="141">
        <f t="shared" si="128"/>
        <v>-2.9176338749699915</v>
      </c>
      <c r="N271" s="141">
        <f t="shared" si="116"/>
        <v>-15.82107162687397</v>
      </c>
      <c r="O271" s="31">
        <v>98.8</v>
      </c>
      <c r="P271" s="141">
        <f t="shared" si="125"/>
        <v>-0.8032128514056196</v>
      </c>
      <c r="Q271" s="143">
        <f t="shared" si="129"/>
        <v>-2.7559055118110209</v>
      </c>
      <c r="R271" s="143">
        <f t="shared" si="89"/>
        <v>-4.263565891472874</v>
      </c>
      <c r="S271" s="32"/>
      <c r="T271" s="32"/>
      <c r="U271" s="1131"/>
      <c r="V271" s="32"/>
      <c r="W271" s="32">
        <v>79.650000000000006</v>
      </c>
      <c r="X271" s="141">
        <f t="shared" si="92"/>
        <v>-1.3133440713666065</v>
      </c>
      <c r="Y271" s="141">
        <f t="shared" si="130"/>
        <v>-2.854006586169032</v>
      </c>
      <c r="Z271" s="141">
        <f t="shared" si="93"/>
        <v>-9.2307692307692246</v>
      </c>
      <c r="AA271" s="141">
        <v>90.963627013993502</v>
      </c>
      <c r="AB271" s="141">
        <f t="shared" ref="AB271:AB290" si="132">(AA271-AA270)/AA270*100</f>
        <v>5.9380447867638714E-2</v>
      </c>
      <c r="AC271" s="141">
        <f t="shared" si="131"/>
        <v>-0.85461729894973415</v>
      </c>
      <c r="AD271" s="141">
        <f t="shared" si="94"/>
        <v>2.4716292299702904</v>
      </c>
    </row>
    <row r="272" spans="1:30">
      <c r="A272" s="27"/>
      <c r="B272" s="1233">
        <f t="shared" si="123"/>
        <v>39934</v>
      </c>
      <c r="C272" s="28">
        <v>151.19</v>
      </c>
      <c r="D272" s="141">
        <f t="shared" si="124"/>
        <v>0.49853762297261373</v>
      </c>
      <c r="E272" s="141">
        <f t="shared" si="126"/>
        <v>-6.724659139983963</v>
      </c>
      <c r="F272" s="141">
        <f t="shared" si="85"/>
        <v>-16.727252698832345</v>
      </c>
      <c r="G272" s="28">
        <v>139.97999999999999</v>
      </c>
      <c r="H272" s="141">
        <f t="shared" si="109"/>
        <v>0.5170185264971987</v>
      </c>
      <c r="I272" s="141">
        <f t="shared" si="127"/>
        <v>-7.0147469111199703</v>
      </c>
      <c r="J272" s="141">
        <f t="shared" si="108"/>
        <v>-16.975088967971534</v>
      </c>
      <c r="K272" s="33">
        <v>242.98</v>
      </c>
      <c r="L272" s="141">
        <f t="shared" si="101"/>
        <v>0.16902337469596265</v>
      </c>
      <c r="M272" s="141">
        <f t="shared" si="128"/>
        <v>-2.7535419835107757</v>
      </c>
      <c r="N272" s="141">
        <f t="shared" si="116"/>
        <v>-15.323227043038855</v>
      </c>
      <c r="O272" s="31">
        <v>98.7</v>
      </c>
      <c r="P272" s="141">
        <f t="shared" si="125"/>
        <v>-0.10121457489877968</v>
      </c>
      <c r="Q272" s="143">
        <f t="shared" si="129"/>
        <v>-2.8543307086614091</v>
      </c>
      <c r="R272" s="143">
        <f t="shared" si="89"/>
        <v>-4.2677012609117284</v>
      </c>
      <c r="S272" s="32"/>
      <c r="T272" s="32"/>
      <c r="U272" s="1131"/>
      <c r="V272" s="32"/>
      <c r="W272" s="32">
        <v>78.89</v>
      </c>
      <c r="X272" s="141">
        <f t="shared" si="92"/>
        <v>-0.9541745134965538</v>
      </c>
      <c r="Y272" s="141">
        <f t="shared" si="130"/>
        <v>-3.7809488962068474</v>
      </c>
      <c r="Z272" s="141">
        <f t="shared" si="93"/>
        <v>-9.0395480225988738</v>
      </c>
      <c r="AA272" s="141">
        <v>91.068050085113001</v>
      </c>
      <c r="AB272" s="141">
        <f t="shared" si="132"/>
        <v>0.11479651213054025</v>
      </c>
      <c r="AC272" s="141">
        <f t="shared" si="131"/>
        <v>-0.74080185767045237</v>
      </c>
      <c r="AD272" s="141">
        <f t="shared" si="94"/>
        <v>1.4495439521621063</v>
      </c>
    </row>
    <row r="273" spans="1:30">
      <c r="A273" s="27"/>
      <c r="B273" s="1233">
        <f t="shared" si="123"/>
        <v>39965</v>
      </c>
      <c r="C273" s="28">
        <v>153.35</v>
      </c>
      <c r="D273" s="141">
        <f t="shared" si="124"/>
        <v>1.4286659170580043</v>
      </c>
      <c r="E273" s="141">
        <f t="shared" si="126"/>
        <v>-5.3920661360972355</v>
      </c>
      <c r="F273" s="141">
        <f t="shared" ref="F273:F313" si="133">(C273-C261)/C261*100</f>
        <v>-15.050963882118332</v>
      </c>
      <c r="G273" s="28">
        <v>141.97</v>
      </c>
      <c r="H273" s="141">
        <f t="shared" si="109"/>
        <v>1.421631661665959</v>
      </c>
      <c r="I273" s="141">
        <f t="shared" si="127"/>
        <v>-5.6928391125282269</v>
      </c>
      <c r="J273" s="141">
        <f t="shared" si="108"/>
        <v>-15.383239957086662</v>
      </c>
      <c r="K273" s="33">
        <v>244.13</v>
      </c>
      <c r="L273" s="141">
        <f t="shared" si="101"/>
        <v>0.47328998271462913</v>
      </c>
      <c r="M273" s="141">
        <f t="shared" si="128"/>
        <v>-2.2932842391739445</v>
      </c>
      <c r="N273" s="141">
        <f t="shared" si="116"/>
        <v>-13.303029226890153</v>
      </c>
      <c r="O273" s="31">
        <v>98.6</v>
      </c>
      <c r="P273" s="141">
        <f t="shared" si="125"/>
        <v>-0.10131712259372698</v>
      </c>
      <c r="Q273" s="143">
        <f t="shared" si="129"/>
        <v>-2.9527559055118111</v>
      </c>
      <c r="R273" s="143">
        <f t="shared" ref="R273:R313" si="134">(O273-O261)/O261*100</f>
        <v>-4.3646944713870033</v>
      </c>
      <c r="S273" s="32"/>
      <c r="T273" s="32"/>
      <c r="U273" s="1131"/>
      <c r="V273" s="32"/>
      <c r="W273" s="32">
        <v>77.94</v>
      </c>
      <c r="X273" s="141">
        <f t="shared" si="92"/>
        <v>-1.2042083914311104</v>
      </c>
      <c r="Y273" s="141">
        <f t="shared" si="130"/>
        <v>-4.9396267837541137</v>
      </c>
      <c r="Z273" s="141">
        <f t="shared" si="93"/>
        <v>-8.6604945505683837</v>
      </c>
      <c r="AA273" s="141">
        <v>91.245837466859001</v>
      </c>
      <c r="AB273" s="141">
        <f t="shared" si="132"/>
        <v>0.19522475948462589</v>
      </c>
      <c r="AC273" s="141">
        <f t="shared" si="131"/>
        <v>-0.5470233268307213</v>
      </c>
      <c r="AD273" s="141">
        <f t="shared" si="94"/>
        <v>0.27046611401337162</v>
      </c>
    </row>
    <row r="274" spans="1:30">
      <c r="A274" s="27"/>
      <c r="B274" s="1233">
        <f t="shared" si="123"/>
        <v>39995</v>
      </c>
      <c r="C274" s="28">
        <v>155.94999999999999</v>
      </c>
      <c r="D274" s="141">
        <f t="shared" si="124"/>
        <v>1.6954678839256567</v>
      </c>
      <c r="E274" s="141">
        <f t="shared" si="126"/>
        <v>-3.7880190017891384</v>
      </c>
      <c r="F274" s="141">
        <f t="shared" si="133"/>
        <v>-12.716180668271114</v>
      </c>
      <c r="G274" s="28">
        <v>144.32</v>
      </c>
      <c r="H274" s="141">
        <f t="shared" si="109"/>
        <v>1.6552792843558459</v>
      </c>
      <c r="I274" s="141">
        <f t="shared" si="127"/>
        <v>-4.1317922146937685</v>
      </c>
      <c r="J274" s="141">
        <f t="shared" si="108"/>
        <v>-13.248377013705229</v>
      </c>
      <c r="K274" s="33">
        <v>248.44</v>
      </c>
      <c r="L274" s="141">
        <f t="shared" si="101"/>
        <v>1.7654528325072718</v>
      </c>
      <c r="M274" s="141">
        <f t="shared" si="128"/>
        <v>-0.56831825822461213</v>
      </c>
      <c r="N274" s="141">
        <f t="shared" si="116"/>
        <v>-10.886330212704911</v>
      </c>
      <c r="O274" s="31">
        <v>98.9</v>
      </c>
      <c r="P274" s="141">
        <f t="shared" si="125"/>
        <v>0.30425963488844965</v>
      </c>
      <c r="Q274" s="143">
        <f t="shared" si="129"/>
        <v>-2.657480314960619</v>
      </c>
      <c r="R274" s="143">
        <f t="shared" si="134"/>
        <v>-4.1666666666666634</v>
      </c>
      <c r="S274" s="32"/>
      <c r="T274" s="32"/>
      <c r="U274" s="1131"/>
      <c r="V274" s="32"/>
      <c r="W274" s="32">
        <v>79.66</v>
      </c>
      <c r="X274" s="141">
        <f t="shared" ref="X274:X290" si="135">(W274-W273)/W273*100</f>
        <v>2.2068257634077484</v>
      </c>
      <c r="Y274" s="141">
        <f t="shared" si="130"/>
        <v>-2.8418099768264402</v>
      </c>
      <c r="Z274" s="141">
        <f t="shared" si="93"/>
        <v>-6.8739770867430554</v>
      </c>
      <c r="AA274" s="141">
        <v>91.497466306620296</v>
      </c>
      <c r="AB274" s="141">
        <f t="shared" si="132"/>
        <v>0.27577021237016797</v>
      </c>
      <c r="AC274" s="141">
        <f t="shared" si="131"/>
        <v>-0.27276164185066876</v>
      </c>
      <c r="AD274" s="141">
        <f t="shared" si="94"/>
        <v>-0.33549593274336337</v>
      </c>
    </row>
    <row r="275" spans="1:30">
      <c r="A275" s="27"/>
      <c r="B275" s="1233">
        <f t="shared" si="123"/>
        <v>40026</v>
      </c>
      <c r="C275" s="28">
        <v>158.07</v>
      </c>
      <c r="D275" s="141">
        <f t="shared" si="124"/>
        <v>1.3594100673292753</v>
      </c>
      <c r="E275" s="141">
        <f t="shared" si="126"/>
        <v>-2.4801036461225308</v>
      </c>
      <c r="F275" s="141">
        <f t="shared" si="133"/>
        <v>-10.548356063607049</v>
      </c>
      <c r="G275" s="28">
        <v>146.11000000000001</v>
      </c>
      <c r="H275" s="141">
        <f t="shared" si="109"/>
        <v>1.2402993348115443</v>
      </c>
      <c r="I275" s="141">
        <f t="shared" si="127"/>
        <v>-2.9427394712368664</v>
      </c>
      <c r="J275" s="141">
        <f t="shared" si="108"/>
        <v>-11.260249013057996</v>
      </c>
      <c r="K275" s="33">
        <v>249.63</v>
      </c>
      <c r="L275" s="141">
        <f t="shared" si="101"/>
        <v>0.47898889067782879</v>
      </c>
      <c r="M275" s="141">
        <f t="shared" si="128"/>
        <v>-9.205154886737299E-2</v>
      </c>
      <c r="N275" s="141">
        <f t="shared" si="116"/>
        <v>-8.2815887129367738</v>
      </c>
      <c r="O275" s="31">
        <v>99.1</v>
      </c>
      <c r="P275" s="141">
        <f t="shared" si="125"/>
        <v>0.20222446916075693</v>
      </c>
      <c r="Q275" s="143">
        <f t="shared" si="129"/>
        <v>-2.4606299212598426</v>
      </c>
      <c r="R275" s="143">
        <f t="shared" si="134"/>
        <v>-3.972868217054272</v>
      </c>
      <c r="S275" s="32"/>
      <c r="T275" s="32"/>
      <c r="U275" s="1131"/>
      <c r="V275" s="32"/>
      <c r="W275" s="32">
        <v>80.510000000000005</v>
      </c>
      <c r="X275" s="141">
        <f t="shared" si="135"/>
        <v>1.0670348983178617</v>
      </c>
      <c r="Y275" s="141">
        <f t="shared" si="130"/>
        <v>-1.8050981827051955</v>
      </c>
      <c r="Z275" s="141">
        <f t="shared" si="93"/>
        <v>-5.67076742823666</v>
      </c>
      <c r="AA275" s="141">
        <v>91.791241606894104</v>
      </c>
      <c r="AB275" s="141">
        <f t="shared" si="132"/>
        <v>0.32107479270445288</v>
      </c>
      <c r="AC275" s="141">
        <f t="shared" si="131"/>
        <v>4.7437381977634814E-2</v>
      </c>
      <c r="AD275" s="141">
        <f t="shared" si="94"/>
        <v>-0.57835544398090089</v>
      </c>
    </row>
    <row r="276" spans="1:30">
      <c r="A276" s="27"/>
      <c r="B276" s="1233">
        <f t="shared" si="123"/>
        <v>40057</v>
      </c>
      <c r="C276" s="28">
        <v>158.77000000000001</v>
      </c>
      <c r="D276" s="141">
        <f t="shared" si="124"/>
        <v>0.44284177895869997</v>
      </c>
      <c r="E276" s="141">
        <f t="shared" si="126"/>
        <v>-2.0482448022703394</v>
      </c>
      <c r="F276" s="141">
        <f t="shared" si="133"/>
        <v>-8.4107297375252283</v>
      </c>
      <c r="G276" s="28">
        <v>146.63</v>
      </c>
      <c r="H276" s="141">
        <f t="shared" si="109"/>
        <v>0.35589624255696511</v>
      </c>
      <c r="I276" s="141">
        <f t="shared" si="127"/>
        <v>-2.5973163278862739</v>
      </c>
      <c r="J276" s="141">
        <f t="shared" si="108"/>
        <v>-9.2860678049987566</v>
      </c>
      <c r="K276" s="33">
        <v>251.95</v>
      </c>
      <c r="L276" s="141">
        <f t="shared" si="101"/>
        <v>0.92937547570403933</v>
      </c>
      <c r="M276" s="141">
        <f t="shared" si="128"/>
        <v>0.8364684223164871</v>
      </c>
      <c r="N276" s="141">
        <f t="shared" si="116"/>
        <v>-5.1500207054926053</v>
      </c>
      <c r="O276" s="31">
        <v>99.8</v>
      </c>
      <c r="P276" s="141">
        <f t="shared" si="125"/>
        <v>0.70635721493441261</v>
      </c>
      <c r="Q276" s="143">
        <f t="shared" si="129"/>
        <v>-1.7716535433070839</v>
      </c>
      <c r="R276" s="143">
        <f t="shared" si="134"/>
        <v>-3.2007759456837994</v>
      </c>
      <c r="S276" s="32"/>
      <c r="T276" s="32"/>
      <c r="U276" s="1131"/>
      <c r="V276" s="32"/>
      <c r="W276" s="32">
        <v>81.03</v>
      </c>
      <c r="X276" s="141">
        <f t="shared" si="135"/>
        <v>0.64588249906843365</v>
      </c>
      <c r="Y276" s="141">
        <f t="shared" si="130"/>
        <v>-1.170874496889857</v>
      </c>
      <c r="Z276" s="141">
        <f t="shared" si="93"/>
        <v>-4.265122873345935</v>
      </c>
      <c r="AA276" s="141">
        <v>92.438695404385896</v>
      </c>
      <c r="AB276" s="141">
        <f t="shared" si="132"/>
        <v>0.705354657108336</v>
      </c>
      <c r="AC276" s="141">
        <f t="shared" si="131"/>
        <v>0.75312664086896042</v>
      </c>
      <c r="AD276" s="141">
        <f t="shared" si="94"/>
        <v>-0.47559020599072721</v>
      </c>
    </row>
    <row r="277" spans="1:30">
      <c r="A277" s="27"/>
      <c r="B277" s="1233">
        <f t="shared" si="123"/>
        <v>40087</v>
      </c>
      <c r="C277" s="28">
        <v>158.68</v>
      </c>
      <c r="D277" s="141">
        <f t="shared" si="124"/>
        <v>-5.6685771871262461E-2</v>
      </c>
      <c r="E277" s="141">
        <f t="shared" si="126"/>
        <v>-2.103769510765622</v>
      </c>
      <c r="F277" s="141">
        <f t="shared" si="133"/>
        <v>-6.4772794247657108</v>
      </c>
      <c r="G277" s="28">
        <v>146.49</v>
      </c>
      <c r="H277" s="141">
        <f t="shared" si="109"/>
        <v>-9.5478415058300736E-2</v>
      </c>
      <c r="I277" s="141">
        <f t="shared" si="127"/>
        <v>-2.6903148664806582</v>
      </c>
      <c r="J277" s="141">
        <f t="shared" si="108"/>
        <v>-7.3375925105952273</v>
      </c>
      <c r="K277" s="33">
        <v>254.84</v>
      </c>
      <c r="L277" s="141">
        <f t="shared" si="101"/>
        <v>1.1470529867037169</v>
      </c>
      <c r="M277" s="141">
        <f t="shared" si="128"/>
        <v>1.9931161450412189</v>
      </c>
      <c r="N277" s="141">
        <f t="shared" si="116"/>
        <v>-2.5729250296287764</v>
      </c>
      <c r="O277" s="31">
        <v>100.2</v>
      </c>
      <c r="P277" s="141">
        <f t="shared" si="125"/>
        <v>0.4008016032064185</v>
      </c>
      <c r="Q277" s="143">
        <f t="shared" si="129"/>
        <v>-1.3779527559055034</v>
      </c>
      <c r="R277" s="143">
        <f t="shared" si="134"/>
        <v>-2.1484375000000027</v>
      </c>
      <c r="S277" s="32"/>
      <c r="T277" s="32"/>
      <c r="U277" s="1131"/>
      <c r="V277" s="32"/>
      <c r="W277" s="32">
        <v>80.83</v>
      </c>
      <c r="X277" s="141">
        <f t="shared" si="135"/>
        <v>-0.24682216463038734</v>
      </c>
      <c r="Y277" s="141">
        <f t="shared" si="130"/>
        <v>-1.4148066837419158</v>
      </c>
      <c r="Z277" s="141">
        <f t="shared" si="93"/>
        <v>-3.3596365375418484</v>
      </c>
      <c r="AA277" s="141">
        <v>92.789677717467796</v>
      </c>
      <c r="AB277" s="141">
        <f t="shared" si="132"/>
        <v>0.37969198023238998</v>
      </c>
      <c r="AC277" s="141">
        <f t="shared" si="131"/>
        <v>1.1356781825577236</v>
      </c>
      <c r="AD277" s="141">
        <f t="shared" si="94"/>
        <v>-0.1024609472676479</v>
      </c>
    </row>
    <row r="278" spans="1:30">
      <c r="A278" s="27"/>
      <c r="B278" s="1233">
        <f t="shared" si="123"/>
        <v>40118</v>
      </c>
      <c r="C278" s="28">
        <v>158.33000000000001</v>
      </c>
      <c r="D278" s="141">
        <f t="shared" si="124"/>
        <v>-0.22056970002520435</v>
      </c>
      <c r="E278" s="141">
        <f t="shared" si="126"/>
        <v>-2.319698932691709</v>
      </c>
      <c r="F278" s="141">
        <f t="shared" si="133"/>
        <v>-4.5917445013558167</v>
      </c>
      <c r="G278" s="28">
        <v>146.16999999999999</v>
      </c>
      <c r="H278" s="141">
        <f t="shared" si="109"/>
        <v>-0.21844494504745823</v>
      </c>
      <c r="I278" s="141">
        <f t="shared" si="127"/>
        <v>-2.9028829546964294</v>
      </c>
      <c r="J278" s="141">
        <f t="shared" si="108"/>
        <v>-5.391585760517807</v>
      </c>
      <c r="K278" s="33">
        <v>256.36</v>
      </c>
      <c r="L278" s="141">
        <f t="shared" si="101"/>
        <v>0.59645267618898534</v>
      </c>
      <c r="M278" s="141">
        <f t="shared" si="128"/>
        <v>2.6014568158168574</v>
      </c>
      <c r="N278" s="141">
        <f t="shared" si="116"/>
        <v>0.43486777668952542</v>
      </c>
      <c r="O278" s="31">
        <v>100.7</v>
      </c>
      <c r="P278" s="141">
        <f t="shared" si="125"/>
        <v>0.49900199600798401</v>
      </c>
      <c r="Q278" s="143">
        <f t="shared" si="129"/>
        <v>-0.88582677165353496</v>
      </c>
      <c r="R278" s="143">
        <f t="shared" si="134"/>
        <v>-1.0805500982318215</v>
      </c>
      <c r="S278" s="32"/>
      <c r="T278" s="32"/>
      <c r="U278" s="1131"/>
      <c r="V278" s="32"/>
      <c r="W278" s="32">
        <v>81.13</v>
      </c>
      <c r="X278" s="141">
        <f t="shared" si="135"/>
        <v>0.37114932574538806</v>
      </c>
      <c r="Y278" s="141">
        <f t="shared" si="130"/>
        <v>-1.0489084034638365</v>
      </c>
      <c r="Z278" s="141">
        <f t="shared" si="93"/>
        <v>-2.0287404902789596</v>
      </c>
      <c r="AA278" s="141">
        <v>93.026849536389904</v>
      </c>
      <c r="AB278" s="141">
        <f t="shared" si="132"/>
        <v>0.25560151167273543</v>
      </c>
      <c r="AC278" s="141">
        <f t="shared" si="131"/>
        <v>1.3941825048328138</v>
      </c>
      <c r="AD278" s="141">
        <f t="shared" si="94"/>
        <v>0.61765831567048568</v>
      </c>
    </row>
    <row r="279" spans="1:30">
      <c r="A279" s="27" t="s">
        <v>1467</v>
      </c>
      <c r="B279" s="1233">
        <f t="shared" si="123"/>
        <v>40148</v>
      </c>
      <c r="C279" s="28">
        <v>158.16</v>
      </c>
      <c r="D279" s="141">
        <f t="shared" si="124"/>
        <v>-0.10737068148804138</v>
      </c>
      <c r="E279" s="141">
        <f t="shared" si="126"/>
        <v>-2.4245789376272482</v>
      </c>
      <c r="F279" s="141">
        <f t="shared" si="133"/>
        <v>-2.4245789376272482</v>
      </c>
      <c r="G279" s="28">
        <v>145.88999999999999</v>
      </c>
      <c r="H279" s="141">
        <f t="shared" si="109"/>
        <v>-0.19155777519326889</v>
      </c>
      <c r="I279" s="141">
        <f t="shared" si="127"/>
        <v>-3.0888800318852172</v>
      </c>
      <c r="J279" s="141">
        <f t="shared" si="108"/>
        <v>-3.0888800318852172</v>
      </c>
      <c r="K279" s="33">
        <v>257.11</v>
      </c>
      <c r="L279" s="141">
        <f t="shared" si="101"/>
        <v>0.29255734123888283</v>
      </c>
      <c r="M279" s="141">
        <f t="shared" si="128"/>
        <v>2.9016249099495717</v>
      </c>
      <c r="N279" s="141">
        <f t="shared" si="116"/>
        <v>2.9016249099495717</v>
      </c>
      <c r="O279" s="31">
        <v>101.3</v>
      </c>
      <c r="P279" s="141">
        <f t="shared" si="125"/>
        <v>0.59582919563058023</v>
      </c>
      <c r="Q279" s="143">
        <f t="shared" si="129"/>
        <v>-0.2952755905511783</v>
      </c>
      <c r="R279" s="143">
        <f t="shared" si="134"/>
        <v>-0.2952755905511783</v>
      </c>
      <c r="S279" s="32"/>
      <c r="T279" s="32"/>
      <c r="U279" s="1131"/>
      <c r="V279" s="32"/>
      <c r="W279" s="32">
        <v>80.91</v>
      </c>
      <c r="X279" s="141">
        <f t="shared" si="135"/>
        <v>-0.27116972759768132</v>
      </c>
      <c r="Y279" s="141">
        <f t="shared" si="130"/>
        <v>-1.3172338090010958</v>
      </c>
      <c r="Z279" s="141">
        <f t="shared" si="93"/>
        <v>-1.3172338090010958</v>
      </c>
      <c r="AA279" s="141">
        <v>93.171218908776098</v>
      </c>
      <c r="AB279" s="141">
        <f t="shared" si="132"/>
        <v>0.15519107989325187</v>
      </c>
      <c r="AC279" s="141">
        <f t="shared" si="131"/>
        <v>1.5515372316109985</v>
      </c>
      <c r="AD279" s="141">
        <f t="shared" si="94"/>
        <v>1.5515372316109985</v>
      </c>
    </row>
    <row r="280" spans="1:30">
      <c r="A280" s="27"/>
      <c r="B280" s="1233">
        <f t="shared" si="123"/>
        <v>40179</v>
      </c>
      <c r="C280" s="28">
        <v>157.87</v>
      </c>
      <c r="D280" s="141">
        <f t="shared" si="124"/>
        <v>-0.18335862417804252</v>
      </c>
      <c r="E280" s="141">
        <f>(C280-C$279)/C$279*100</f>
        <v>-0.18335862417804252</v>
      </c>
      <c r="F280" s="141">
        <f t="shared" si="133"/>
        <v>-5.6976449734112061E-2</v>
      </c>
      <c r="G280" s="28">
        <v>145.31</v>
      </c>
      <c r="H280" s="141">
        <f t="shared" si="109"/>
        <v>-0.39755980533277407</v>
      </c>
      <c r="I280" s="141">
        <f>(G280-G$279)/G$279*100</f>
        <v>-0.39755980533277407</v>
      </c>
      <c r="J280" s="141">
        <f t="shared" si="108"/>
        <v>-0.7038403717370515</v>
      </c>
      <c r="K280" s="33">
        <v>261.75</v>
      </c>
      <c r="L280" s="141">
        <f t="shared" si="101"/>
        <v>1.8046750418108926</v>
      </c>
      <c r="M280" s="141">
        <f>(K280-K$279)/K$279*100</f>
        <v>1.8046750418108926</v>
      </c>
      <c r="N280" s="141">
        <f t="shared" si="116"/>
        <v>5.2853867503318392</v>
      </c>
      <c r="O280" s="31">
        <v>101.8</v>
      </c>
      <c r="P280" s="141">
        <f t="shared" si="125"/>
        <v>0.4935834155972359</v>
      </c>
      <c r="Q280" s="143">
        <f>(O280-O$279)/O$279*100</f>
        <v>0.4935834155972359</v>
      </c>
      <c r="R280" s="143">
        <f t="shared" si="134"/>
        <v>0.79207920792078934</v>
      </c>
      <c r="S280" s="32"/>
      <c r="T280" s="32"/>
      <c r="U280" s="1131"/>
      <c r="V280" s="32"/>
      <c r="W280" s="32">
        <v>80.88</v>
      </c>
      <c r="X280" s="141">
        <f t="shared" si="135"/>
        <v>-3.7078235076011788E-2</v>
      </c>
      <c r="Y280" s="141">
        <f>(W280-W$279)/W$279*100</f>
        <v>-3.7078235076011788E-2</v>
      </c>
      <c r="Z280" s="141">
        <f t="shared" ref="Z280:Z312" si="136">(W280-W268)/W268*100</f>
        <v>-0.14814814814815375</v>
      </c>
      <c r="AA280" s="141">
        <v>93.296646697308105</v>
      </c>
      <c r="AB280" s="141">
        <f t="shared" si="132"/>
        <v>0.13462074447562414</v>
      </c>
      <c r="AC280" s="141">
        <f>(AA280-AA$279)/AA$279*100</f>
        <v>0.13462074447562414</v>
      </c>
      <c r="AD280" s="141">
        <f t="shared" ref="AD280:AD315" si="137">(AA280-AA268)/AA268*100</f>
        <v>2.2371246945106371</v>
      </c>
    </row>
    <row r="281" spans="1:30">
      <c r="A281" s="27"/>
      <c r="B281" s="1233">
        <f t="shared" si="123"/>
        <v>40210</v>
      </c>
      <c r="C281" s="28">
        <v>156.85</v>
      </c>
      <c r="D281" s="141">
        <f t="shared" si="124"/>
        <v>-0.64610122252486868</v>
      </c>
      <c r="E281" s="141">
        <f t="shared" ref="E281:E291" si="138">(C281-C$279)/C$279*100</f>
        <v>-0.82827516439049198</v>
      </c>
      <c r="F281" s="141">
        <f t="shared" si="133"/>
        <v>1.4488066748593109</v>
      </c>
      <c r="G281" s="28">
        <v>144.06</v>
      </c>
      <c r="H281" s="141">
        <f t="shared" si="109"/>
        <v>-0.86022985341683289</v>
      </c>
      <c r="I281" s="141">
        <f t="shared" ref="I281:I291" si="139">(G281-G$279)/G$279*100</f>
        <v>-1.2543697306189487</v>
      </c>
      <c r="J281" s="141">
        <f t="shared" si="108"/>
        <v>0.66382502969742752</v>
      </c>
      <c r="K281" s="33">
        <v>262.38</v>
      </c>
      <c r="L281" s="141">
        <f t="shared" si="101"/>
        <v>0.24068767908309283</v>
      </c>
      <c r="M281" s="141">
        <f t="shared" ref="M281:M291" si="140">(K281-K$279)/K$279*100</f>
        <v>2.0497063513671119</v>
      </c>
      <c r="N281" s="141">
        <f t="shared" si="116"/>
        <v>7.3260522763529252</v>
      </c>
      <c r="O281" s="31">
        <v>102</v>
      </c>
      <c r="P281" s="141">
        <f t="shared" si="125"/>
        <v>0.19646365422397138</v>
      </c>
      <c r="Q281" s="143">
        <f t="shared" ref="Q281:Q291" si="141">(O281-O$279)/O$279*100</f>
        <v>0.69101678183613313</v>
      </c>
      <c r="R281" s="143">
        <f t="shared" si="134"/>
        <v>1.898101898101904</v>
      </c>
      <c r="S281" s="32"/>
      <c r="T281" s="32"/>
      <c r="U281" s="1131"/>
      <c r="V281" s="32"/>
      <c r="W281" s="32">
        <v>81.319999999999993</v>
      </c>
      <c r="X281" s="141">
        <f t="shared" si="135"/>
        <v>0.54401582591493292</v>
      </c>
      <c r="Y281" s="141">
        <f t="shared" ref="Y281:Y291" si="142">(W281-W$279)/W$279*100</f>
        <v>0.50673587937213771</v>
      </c>
      <c r="Z281" s="141">
        <f t="shared" si="136"/>
        <v>1.5104231681437945</v>
      </c>
      <c r="AA281" s="141">
        <v>93.550318251380503</v>
      </c>
      <c r="AB281" s="141">
        <f t="shared" si="132"/>
        <v>0.27189782596946938</v>
      </c>
      <c r="AC281" s="141">
        <f t="shared" ref="AC281:AC291" si="143">(AA281-AA$279)/AA$279*100</f>
        <v>0.40688460132262666</v>
      </c>
      <c r="AD281" s="141">
        <f t="shared" si="137"/>
        <v>2.7444217158793252</v>
      </c>
    </row>
    <row r="282" spans="1:30">
      <c r="A282" s="27"/>
      <c r="B282" s="1233">
        <f t="shared" si="123"/>
        <v>40238</v>
      </c>
      <c r="C282" s="28">
        <v>156.21</v>
      </c>
      <c r="D282" s="141">
        <f t="shared" si="124"/>
        <v>-0.40803315269364765</v>
      </c>
      <c r="E282" s="141">
        <f t="shared" si="138"/>
        <v>-1.2329286798178989</v>
      </c>
      <c r="F282" s="141">
        <f t="shared" si="133"/>
        <v>3.122524425666767</v>
      </c>
      <c r="G282" s="28">
        <v>143.34</v>
      </c>
      <c r="H282" s="141">
        <f t="shared" si="109"/>
        <v>-0.49979175343606747</v>
      </c>
      <c r="I282" s="141">
        <f t="shared" si="139"/>
        <v>-1.7478922475837846</v>
      </c>
      <c r="J282" s="141">
        <f t="shared" si="108"/>
        <v>2.3418534913608462</v>
      </c>
      <c r="K282" s="33">
        <v>262.04000000000002</v>
      </c>
      <c r="L282" s="141">
        <f t="shared" si="101"/>
        <v>-0.1295830474883661</v>
      </c>
      <c r="M282" s="141">
        <f t="shared" si="140"/>
        <v>1.9174672319240817</v>
      </c>
      <c r="N282" s="141">
        <f t="shared" si="116"/>
        <v>7.8442670178615659</v>
      </c>
      <c r="O282" s="31">
        <v>102.6</v>
      </c>
      <c r="P282" s="141">
        <f t="shared" si="125"/>
        <v>0.58823529411764153</v>
      </c>
      <c r="Q282" s="143">
        <f t="shared" si="141"/>
        <v>1.2833168805528106</v>
      </c>
      <c r="R282" s="143">
        <f t="shared" si="134"/>
        <v>3.0120481927710845</v>
      </c>
      <c r="S282" s="32"/>
      <c r="T282" s="32"/>
      <c r="U282" s="1131"/>
      <c r="V282" s="32"/>
      <c r="W282" s="32">
        <v>82.84</v>
      </c>
      <c r="X282" s="141">
        <f t="shared" si="135"/>
        <v>1.8691588785046855</v>
      </c>
      <c r="Y282" s="141">
        <f t="shared" si="142"/>
        <v>2.3853664565566763</v>
      </c>
      <c r="Z282" s="141">
        <f t="shared" si="136"/>
        <v>2.6390781811423736</v>
      </c>
      <c r="AA282" s="141">
        <v>93.7711463341289</v>
      </c>
      <c r="AB282" s="141">
        <f t="shared" si="132"/>
        <v>0.23605273277104941</v>
      </c>
      <c r="AC282" s="141">
        <f t="shared" si="143"/>
        <v>0.64389779631432265</v>
      </c>
      <c r="AD282" s="141">
        <f t="shared" si="137"/>
        <v>3.1476328954635444</v>
      </c>
    </row>
    <row r="283" spans="1:30">
      <c r="A283" s="27"/>
      <c r="B283" s="1233">
        <f t="shared" si="123"/>
        <v>40269</v>
      </c>
      <c r="C283" s="28">
        <v>157.35</v>
      </c>
      <c r="D283" s="141">
        <f t="shared" si="124"/>
        <v>0.72978682542730067</v>
      </c>
      <c r="E283" s="141">
        <f t="shared" si="138"/>
        <v>-0.51213960546282389</v>
      </c>
      <c r="F283" s="141">
        <f t="shared" si="133"/>
        <v>4.5931932996543452</v>
      </c>
      <c r="G283" s="28">
        <v>144.56</v>
      </c>
      <c r="H283" s="141">
        <f t="shared" si="109"/>
        <v>0.85112320357192617</v>
      </c>
      <c r="I283" s="141">
        <f t="shared" si="139"/>
        <v>-0.91164576050447887</v>
      </c>
      <c r="J283" s="141">
        <f t="shared" si="108"/>
        <v>3.805830820048838</v>
      </c>
      <c r="K283" s="33">
        <v>262.92</v>
      </c>
      <c r="L283" s="141">
        <f t="shared" si="101"/>
        <v>0.33582659136009591</v>
      </c>
      <c r="M283" s="141">
        <f t="shared" si="140"/>
        <v>2.2597331881295952</v>
      </c>
      <c r="N283" s="141">
        <f t="shared" si="116"/>
        <v>8.389330914787493</v>
      </c>
      <c r="O283" s="31">
        <v>102.8</v>
      </c>
      <c r="P283" s="141">
        <f t="shared" si="125"/>
        <v>0.19493177387914509</v>
      </c>
      <c r="Q283" s="143">
        <f t="shared" si="141"/>
        <v>1.4807502467917077</v>
      </c>
      <c r="R283" s="143">
        <f t="shared" si="134"/>
        <v>4.048582995951417</v>
      </c>
      <c r="S283" s="32"/>
      <c r="T283" s="32"/>
      <c r="U283" s="1131"/>
      <c r="V283" s="32"/>
      <c r="W283" s="32">
        <v>82.93</v>
      </c>
      <c r="X283" s="141">
        <f t="shared" si="135"/>
        <v>0.1086431675519114</v>
      </c>
      <c r="Y283" s="141">
        <f t="shared" si="142"/>
        <v>2.4966011617847119</v>
      </c>
      <c r="Z283" s="141">
        <f t="shared" si="136"/>
        <v>4.1180163214061531</v>
      </c>
      <c r="AA283" s="141">
        <v>93.954955179296604</v>
      </c>
      <c r="AB283" s="141">
        <f t="shared" si="132"/>
        <v>0.19601855405792859</v>
      </c>
      <c r="AC283" s="141">
        <f t="shared" si="143"/>
        <v>0.84117850952219764</v>
      </c>
      <c r="AD283" s="141">
        <f t="shared" si="137"/>
        <v>3.288488227105244</v>
      </c>
    </row>
    <row r="284" spans="1:30">
      <c r="A284" s="27"/>
      <c r="B284" s="1233">
        <f t="shared" si="123"/>
        <v>40299</v>
      </c>
      <c r="C284" s="28">
        <v>159.41</v>
      </c>
      <c r="D284" s="141">
        <f t="shared" si="124"/>
        <v>1.3091833492214824</v>
      </c>
      <c r="E284" s="141">
        <f t="shared" si="138"/>
        <v>0.79033889731917051</v>
      </c>
      <c r="F284" s="141">
        <f t="shared" si="133"/>
        <v>5.4368675176929688</v>
      </c>
      <c r="G284" s="28">
        <v>146.46</v>
      </c>
      <c r="H284" s="141">
        <f t="shared" si="109"/>
        <v>1.3143331488655268</v>
      </c>
      <c r="I284" s="141">
        <f t="shared" si="139"/>
        <v>0.39070532593051038</v>
      </c>
      <c r="J284" s="141">
        <f t="shared" si="108"/>
        <v>4.6292327475353758</v>
      </c>
      <c r="K284" s="33">
        <v>263.43</v>
      </c>
      <c r="L284" s="141">
        <f t="shared" si="101"/>
        <v>0.19397535371975919</v>
      </c>
      <c r="M284" s="141">
        <f t="shared" si="140"/>
        <v>2.4580918672941516</v>
      </c>
      <c r="N284" s="141">
        <f t="shared" si="116"/>
        <v>8.4163305621861966</v>
      </c>
      <c r="O284" s="31">
        <v>103.3</v>
      </c>
      <c r="P284" s="141">
        <f t="shared" si="125"/>
        <v>0.48638132295719844</v>
      </c>
      <c r="Q284" s="143">
        <f t="shared" si="141"/>
        <v>1.9743336623889436</v>
      </c>
      <c r="R284" s="143">
        <f t="shared" si="134"/>
        <v>4.6605876393110375</v>
      </c>
      <c r="S284" s="32"/>
      <c r="T284" s="32"/>
      <c r="U284" s="1131"/>
      <c r="V284" s="32"/>
      <c r="W284" s="32">
        <v>83.34</v>
      </c>
      <c r="X284" s="141">
        <f t="shared" si="135"/>
        <v>0.49439286144941103</v>
      </c>
      <c r="Y284" s="141">
        <f t="shared" si="142"/>
        <v>3.0033370411568496</v>
      </c>
      <c r="Z284" s="141">
        <f t="shared" si="136"/>
        <v>5.6407656230193979</v>
      </c>
      <c r="AA284" s="141">
        <v>94.003793701002607</v>
      </c>
      <c r="AB284" s="141">
        <f t="shared" si="132"/>
        <v>5.1980783358156042E-2</v>
      </c>
      <c r="AC284" s="141">
        <f t="shared" si="143"/>
        <v>0.89359654405904365</v>
      </c>
      <c r="AD284" s="141">
        <f t="shared" si="137"/>
        <v>3.2236812066864662</v>
      </c>
    </row>
    <row r="285" spans="1:30">
      <c r="A285" s="27"/>
      <c r="B285" s="1233">
        <f t="shared" si="123"/>
        <v>40330</v>
      </c>
      <c r="C285" s="28">
        <v>161.06</v>
      </c>
      <c r="D285" s="141">
        <f t="shared" si="124"/>
        <v>1.0350668088576662</v>
      </c>
      <c r="E285" s="141">
        <f t="shared" si="138"/>
        <v>1.8335862417804791</v>
      </c>
      <c r="F285" s="141">
        <f t="shared" si="133"/>
        <v>5.0277143788718668</v>
      </c>
      <c r="G285" s="28">
        <v>147.99</v>
      </c>
      <c r="H285" s="141">
        <f t="shared" si="109"/>
        <v>1.0446538303973789</v>
      </c>
      <c r="I285" s="141">
        <f t="shared" si="139"/>
        <v>1.4394406744807888</v>
      </c>
      <c r="J285" s="141">
        <f t="shared" si="108"/>
        <v>4.2403324646052054</v>
      </c>
      <c r="K285" s="33">
        <v>263.61</v>
      </c>
      <c r="L285" s="141">
        <f t="shared" si="101"/>
        <v>6.8329347454734402E-2</v>
      </c>
      <c r="M285" s="141">
        <f t="shared" si="140"/>
        <v>2.5281008128816458</v>
      </c>
      <c r="N285" s="141">
        <f t="shared" si="116"/>
        <v>7.9793552615409897</v>
      </c>
      <c r="O285" s="31">
        <v>103.5</v>
      </c>
      <c r="P285" s="141">
        <f t="shared" si="125"/>
        <v>0.19361084220716637</v>
      </c>
      <c r="Q285" s="143">
        <f t="shared" si="141"/>
        <v>2.171767028627841</v>
      </c>
      <c r="R285" s="143">
        <f t="shared" si="134"/>
        <v>4.9695740365111627</v>
      </c>
      <c r="S285" s="32">
        <v>8419</v>
      </c>
      <c r="T285" s="32"/>
      <c r="U285" s="1131"/>
      <c r="V285" s="32"/>
      <c r="W285" s="32">
        <v>83.11</v>
      </c>
      <c r="X285" s="141">
        <f t="shared" si="135"/>
        <v>-0.27597792176626346</v>
      </c>
      <c r="Y285" s="141">
        <f t="shared" si="142"/>
        <v>2.7190705722407649</v>
      </c>
      <c r="Z285" s="141">
        <f t="shared" si="136"/>
        <v>6.6333076725686446</v>
      </c>
      <c r="AA285" s="141">
        <v>94.030252723115197</v>
      </c>
      <c r="AB285" s="141">
        <f t="shared" si="132"/>
        <v>2.8146759902848251E-2</v>
      </c>
      <c r="AC285" s="141">
        <f t="shared" si="143"/>
        <v>0.92199482243564834</v>
      </c>
      <c r="AD285" s="141">
        <f t="shared" si="137"/>
        <v>3.0515531815547323</v>
      </c>
    </row>
    <row r="286" spans="1:30">
      <c r="A286" s="27"/>
      <c r="B286" s="1233">
        <f t="shared" si="123"/>
        <v>40360</v>
      </c>
      <c r="C286" s="28">
        <v>162.24</v>
      </c>
      <c r="D286" s="141">
        <f t="shared" si="124"/>
        <v>0.73264621880045122</v>
      </c>
      <c r="E286" s="141">
        <f t="shared" si="138"/>
        <v>2.5796661608497802</v>
      </c>
      <c r="F286" s="141">
        <f t="shared" si="133"/>
        <v>4.0333440205194107</v>
      </c>
      <c r="G286" s="28">
        <v>148.88</v>
      </c>
      <c r="H286" s="141">
        <f t="shared" si="109"/>
        <v>0.601391985944987</v>
      </c>
      <c r="I286" s="141">
        <f t="shared" si="139"/>
        <v>2.0494893412845361</v>
      </c>
      <c r="J286" s="141">
        <f t="shared" si="108"/>
        <v>3.1596452328159663</v>
      </c>
      <c r="K286" s="33">
        <v>265.32</v>
      </c>
      <c r="L286" s="141">
        <f t="shared" si="101"/>
        <v>0.64868555821098572</v>
      </c>
      <c r="M286" s="141">
        <f t="shared" si="140"/>
        <v>3.1931857959628092</v>
      </c>
      <c r="N286" s="141">
        <f t="shared" si="116"/>
        <v>6.7943970375140852</v>
      </c>
      <c r="O286" s="31">
        <v>103.4</v>
      </c>
      <c r="P286" s="141">
        <f t="shared" si="125"/>
        <v>-9.6618357487917222E-2</v>
      </c>
      <c r="Q286" s="143">
        <f t="shared" si="141"/>
        <v>2.0730503455083995</v>
      </c>
      <c r="R286" s="143">
        <f t="shared" si="134"/>
        <v>4.5500505561172897</v>
      </c>
      <c r="S286" s="32">
        <v>8308</v>
      </c>
      <c r="T286" s="141">
        <f t="shared" ref="T286:T290" si="144">(S286-S285)/S285*100</f>
        <v>-1.318446371303005</v>
      </c>
      <c r="U286" s="1131"/>
      <c r="V286" s="32"/>
      <c r="W286" s="32">
        <v>83.86</v>
      </c>
      <c r="X286" s="141">
        <f t="shared" si="135"/>
        <v>0.90241848153050175</v>
      </c>
      <c r="Y286" s="141">
        <f t="shared" si="142"/>
        <v>3.6460264491410244</v>
      </c>
      <c r="Z286" s="141">
        <f t="shared" si="136"/>
        <v>5.2724077328646786</v>
      </c>
      <c r="AA286" s="141">
        <v>93.9111667544787</v>
      </c>
      <c r="AB286" s="141">
        <f t="shared" si="132"/>
        <v>-0.12664644110567488</v>
      </c>
      <c r="AC286" s="141">
        <f t="shared" si="143"/>
        <v>0.79418070770018012</v>
      </c>
      <c r="AD286" s="141">
        <f t="shared" si="137"/>
        <v>2.637997034551502</v>
      </c>
    </row>
    <row r="287" spans="1:30">
      <c r="A287" s="27"/>
      <c r="B287" s="1233">
        <f t="shared" si="123"/>
        <v>40391</v>
      </c>
      <c r="C287" s="28">
        <v>162.01</v>
      </c>
      <c r="D287" s="141">
        <f t="shared" si="124"/>
        <v>-0.14176528599606641</v>
      </c>
      <c r="E287" s="141">
        <f t="shared" si="138"/>
        <v>2.4342438037430414</v>
      </c>
      <c r="F287" s="141">
        <f t="shared" si="133"/>
        <v>2.4925665844246208</v>
      </c>
      <c r="G287" s="28">
        <v>148.49</v>
      </c>
      <c r="H287" s="141">
        <f t="shared" si="109"/>
        <v>-0.26195593766791131</v>
      </c>
      <c r="I287" s="141">
        <f t="shared" si="139"/>
        <v>1.7821646445952588</v>
      </c>
      <c r="J287" s="141">
        <f t="shared" si="108"/>
        <v>1.6289097255492404</v>
      </c>
      <c r="K287" s="33">
        <v>265.39999999999998</v>
      </c>
      <c r="L287" s="141">
        <f t="shared" si="101"/>
        <v>3.015226895823311E-2</v>
      </c>
      <c r="M287" s="141">
        <f t="shared" si="140"/>
        <v>3.2243008828905775</v>
      </c>
      <c r="N287" s="141">
        <f t="shared" si="116"/>
        <v>6.3173496775227269</v>
      </c>
      <c r="O287" s="31">
        <v>103.6</v>
      </c>
      <c r="P287" s="141">
        <f t="shared" si="125"/>
        <v>0.19342359767890582</v>
      </c>
      <c r="Q287" s="143">
        <f t="shared" si="141"/>
        <v>2.2704837117472825</v>
      </c>
      <c r="R287" s="143">
        <f t="shared" si="134"/>
        <v>4.5408678102926343</v>
      </c>
      <c r="S287" s="32">
        <v>8305</v>
      </c>
      <c r="T287" s="141">
        <f t="shared" si="144"/>
        <v>-3.6109773712084736E-2</v>
      </c>
      <c r="U287" s="1131"/>
      <c r="V287" s="32"/>
      <c r="W287" s="32">
        <v>83.62</v>
      </c>
      <c r="X287" s="141">
        <f t="shared" si="135"/>
        <v>-0.28619127116622334</v>
      </c>
      <c r="Y287" s="141">
        <f t="shared" si="142"/>
        <v>3.349400568532948</v>
      </c>
      <c r="Z287" s="141">
        <f t="shared" si="136"/>
        <v>3.8628741771208537</v>
      </c>
      <c r="AA287" s="141">
        <v>93.844129822270006</v>
      </c>
      <c r="AB287" s="141">
        <f t="shared" si="132"/>
        <v>-7.13833450541142E-2</v>
      </c>
      <c r="AC287" s="141">
        <f t="shared" si="143"/>
        <v>0.72223044989113516</v>
      </c>
      <c r="AD287" s="141">
        <f t="shared" si="137"/>
        <v>2.236475048640933</v>
      </c>
    </row>
    <row r="288" spans="1:30">
      <c r="A288" s="27"/>
      <c r="B288" s="1233">
        <f t="shared" si="123"/>
        <v>40422</v>
      </c>
      <c r="C288" s="28">
        <v>161</v>
      </c>
      <c r="D288" s="141">
        <f t="shared" si="124"/>
        <v>-0.62341830751187644</v>
      </c>
      <c r="E288" s="141">
        <f t="shared" si="138"/>
        <v>1.7956499747091574</v>
      </c>
      <c r="F288" s="141">
        <f t="shared" si="133"/>
        <v>1.4045474585878879</v>
      </c>
      <c r="G288" s="28">
        <v>147.26</v>
      </c>
      <c r="H288" s="141">
        <f t="shared" si="109"/>
        <v>-0.828338608660528</v>
      </c>
      <c r="I288" s="141">
        <f t="shared" si="139"/>
        <v>0.93906367811365055</v>
      </c>
      <c r="J288" s="141">
        <f t="shared" si="108"/>
        <v>0.42965286776239203</v>
      </c>
      <c r="K288" s="33">
        <v>264.93</v>
      </c>
      <c r="L288" s="141">
        <f t="shared" si="101"/>
        <v>-0.17709118311980801</v>
      </c>
      <c r="M288" s="141">
        <f t="shared" si="140"/>
        <v>3.0414997471899157</v>
      </c>
      <c r="N288" s="141">
        <f t="shared" si="116"/>
        <v>5.1518158364754987</v>
      </c>
      <c r="O288" s="31">
        <v>103.6</v>
      </c>
      <c r="P288" s="141">
        <f t="shared" si="125"/>
        <v>0</v>
      </c>
      <c r="Q288" s="143">
        <f t="shared" si="141"/>
        <v>2.2704837117472825</v>
      </c>
      <c r="R288" s="143">
        <f t="shared" si="134"/>
        <v>3.8076152304609194</v>
      </c>
      <c r="S288" s="32">
        <v>8363</v>
      </c>
      <c r="T288" s="141">
        <f t="shared" si="144"/>
        <v>0.69837447320891033</v>
      </c>
      <c r="U288" s="1131"/>
      <c r="V288" s="32"/>
      <c r="W288" s="32">
        <v>83.83</v>
      </c>
      <c r="X288" s="141">
        <f t="shared" si="135"/>
        <v>0.25113609184404895</v>
      </c>
      <c r="Y288" s="141">
        <f t="shared" si="142"/>
        <v>3.6089482140650131</v>
      </c>
      <c r="Z288" s="141">
        <f t="shared" si="136"/>
        <v>3.4555103048253697</v>
      </c>
      <c r="AA288" s="141">
        <v>93.930654205469196</v>
      </c>
      <c r="AB288" s="141">
        <f t="shared" si="132"/>
        <v>9.2200101767747927E-2</v>
      </c>
      <c r="AC288" s="141">
        <f t="shared" si="143"/>
        <v>0.81509644886868027</v>
      </c>
      <c r="AD288" s="141">
        <f t="shared" si="137"/>
        <v>1.6139981147035003</v>
      </c>
    </row>
    <row r="289" spans="1:30">
      <c r="A289" s="27"/>
      <c r="B289" s="1233">
        <f t="shared" si="123"/>
        <v>40452</v>
      </c>
      <c r="C289" s="28">
        <v>158.9</v>
      </c>
      <c r="D289" s="141">
        <f t="shared" si="124"/>
        <v>-1.304347826086953</v>
      </c>
      <c r="E289" s="141">
        <f t="shared" si="138"/>
        <v>0.4678806272129547</v>
      </c>
      <c r="F289" s="141">
        <f t="shared" si="133"/>
        <v>0.1386438114444157</v>
      </c>
      <c r="G289" s="28">
        <v>145.24</v>
      </c>
      <c r="H289" s="141">
        <f t="shared" si="109"/>
        <v>-1.3717234822762336</v>
      </c>
      <c r="I289" s="141">
        <f t="shared" si="139"/>
        <v>-0.44554116114879516</v>
      </c>
      <c r="J289" s="141">
        <f t="shared" si="108"/>
        <v>-0.85330056659157616</v>
      </c>
      <c r="K289" s="33">
        <v>263.35000000000002</v>
      </c>
      <c r="L289" s="141">
        <f t="shared" si="101"/>
        <v>-0.59638395047747861</v>
      </c>
      <c r="M289" s="141">
        <f t="shared" si="140"/>
        <v>2.4269767803663833</v>
      </c>
      <c r="N289" s="141">
        <f t="shared" si="116"/>
        <v>3.3393501805054222</v>
      </c>
      <c r="O289" s="31">
        <v>103.6</v>
      </c>
      <c r="P289" s="141">
        <f t="shared" si="125"/>
        <v>0</v>
      </c>
      <c r="Q289" s="143">
        <f t="shared" si="141"/>
        <v>2.2704837117472825</v>
      </c>
      <c r="R289" s="143">
        <f t="shared" si="134"/>
        <v>3.3932135728542825</v>
      </c>
      <c r="S289" s="32">
        <v>8418</v>
      </c>
      <c r="T289" s="141">
        <f t="shared" si="144"/>
        <v>0.65765873490374271</v>
      </c>
      <c r="U289" s="1131"/>
      <c r="V289" s="32"/>
      <c r="W289" s="32">
        <v>83.13</v>
      </c>
      <c r="X289" s="141">
        <f t="shared" si="135"/>
        <v>-0.83502326136228422</v>
      </c>
      <c r="Y289" s="141">
        <f t="shared" si="142"/>
        <v>2.7437893956247668</v>
      </c>
      <c r="Z289" s="141">
        <f t="shared" si="136"/>
        <v>2.8454781640479987</v>
      </c>
      <c r="AA289" s="141">
        <v>94.122009140350897</v>
      </c>
      <c r="AB289" s="141">
        <f t="shared" si="132"/>
        <v>0.20371936776158386</v>
      </c>
      <c r="AC289" s="141">
        <f t="shared" si="143"/>
        <v>1.0204763259625467</v>
      </c>
      <c r="AD289" s="141">
        <f t="shared" si="137"/>
        <v>1.435861677351518</v>
      </c>
    </row>
    <row r="290" spans="1:30">
      <c r="A290" s="27"/>
      <c r="B290" s="1233">
        <f t="shared" si="123"/>
        <v>40483</v>
      </c>
      <c r="C290" s="28">
        <v>157.5</v>
      </c>
      <c r="D290" s="141">
        <f t="shared" si="124"/>
        <v>-0.88105726872247048</v>
      </c>
      <c r="E290" s="141">
        <f t="shared" si="138"/>
        <v>-0.41729893778451987</v>
      </c>
      <c r="F290" s="141">
        <f t="shared" si="133"/>
        <v>-0.5242215625592197</v>
      </c>
      <c r="G290" s="28">
        <v>143.77000000000001</v>
      </c>
      <c r="H290" s="141">
        <f t="shared" si="109"/>
        <v>-1.0121178738639485</v>
      </c>
      <c r="I290" s="141">
        <f t="shared" si="139"/>
        <v>-1.4531496332853358</v>
      </c>
      <c r="J290" s="141">
        <f t="shared" si="108"/>
        <v>-1.6419237873708543</v>
      </c>
      <c r="K290" s="33">
        <v>261.14</v>
      </c>
      <c r="L290" s="141">
        <f t="shared" si="101"/>
        <v>-0.83918739320297564</v>
      </c>
      <c r="M290" s="141">
        <f t="shared" si="140"/>
        <v>1.5674225039866096</v>
      </c>
      <c r="N290" s="141">
        <f t="shared" si="116"/>
        <v>1.8645654548291357</v>
      </c>
      <c r="O290" s="31">
        <v>103.8</v>
      </c>
      <c r="P290" s="141">
        <f t="shared" si="125"/>
        <v>0.1930501930501958</v>
      </c>
      <c r="Q290" s="143">
        <f t="shared" si="141"/>
        <v>2.4679170779861797</v>
      </c>
      <c r="R290" s="143">
        <f t="shared" si="134"/>
        <v>3.0784508440913547</v>
      </c>
      <c r="S290" s="32">
        <v>8487</v>
      </c>
      <c r="T290" s="141">
        <f t="shared" si="144"/>
        <v>0.81967213114754101</v>
      </c>
      <c r="U290" s="1131"/>
      <c r="V290" s="32"/>
      <c r="W290" s="32">
        <v>83.64</v>
      </c>
      <c r="X290" s="141">
        <f t="shared" si="135"/>
        <v>0.61349693251534365</v>
      </c>
      <c r="Y290" s="141">
        <f t="shared" si="142"/>
        <v>3.3741193919169499</v>
      </c>
      <c r="Z290" s="141">
        <f t="shared" si="136"/>
        <v>3.0938000739553866</v>
      </c>
      <c r="AA290" s="141">
        <v>94.472901265009696</v>
      </c>
      <c r="AB290" s="141">
        <f t="shared" si="132"/>
        <v>0.37280560398531531</v>
      </c>
      <c r="AC290" s="141">
        <f t="shared" si="143"/>
        <v>1.3970863228783936</v>
      </c>
      <c r="AD290" s="141">
        <f t="shared" si="137"/>
        <v>1.5544455561231616</v>
      </c>
    </row>
    <row r="291" spans="1:30">
      <c r="A291" s="27" t="s">
        <v>1468</v>
      </c>
      <c r="B291" s="1233">
        <f t="shared" si="123"/>
        <v>40513</v>
      </c>
      <c r="C291" s="28">
        <v>156.04</v>
      </c>
      <c r="D291" s="141">
        <f>(C291-C290)/C290*100</f>
        <v>-0.92698412698413202</v>
      </c>
      <c r="E291" s="141">
        <f t="shared" si="138"/>
        <v>-1.340414769853316</v>
      </c>
      <c r="F291" s="141">
        <f t="shared" si="133"/>
        <v>-1.340414769853316</v>
      </c>
      <c r="G291" s="28">
        <v>142.38999999999999</v>
      </c>
      <c r="H291" s="141">
        <f t="shared" ref="H291:H313" si="145">(G291-G290)/G290*100</f>
        <v>-0.95986645336302678</v>
      </c>
      <c r="I291" s="141">
        <f t="shared" si="139"/>
        <v>-2.399067790801289</v>
      </c>
      <c r="J291" s="141">
        <f t="shared" si="108"/>
        <v>-2.399067790801289</v>
      </c>
      <c r="K291" s="33">
        <v>259.37</v>
      </c>
      <c r="L291" s="141">
        <f>(K291-K290)/K290*100</f>
        <v>-0.67779735008040964</v>
      </c>
      <c r="M291" s="141">
        <f t="shared" si="140"/>
        <v>0.87900120570961493</v>
      </c>
      <c r="N291" s="141">
        <f t="shared" si="116"/>
        <v>0.87900120570961493</v>
      </c>
      <c r="O291" s="31">
        <v>103.7</v>
      </c>
      <c r="P291" s="141">
        <f t="shared" ref="P291:P314" si="146">(O291-O290)/O290*100</f>
        <v>-9.6339113680148664E-2</v>
      </c>
      <c r="Q291" s="143">
        <f t="shared" si="141"/>
        <v>2.3692003948667382</v>
      </c>
      <c r="R291" s="143">
        <f t="shared" si="134"/>
        <v>2.3692003948667382</v>
      </c>
      <c r="S291" s="32">
        <v>8564</v>
      </c>
      <c r="T291" s="141">
        <f>(S291-S290)/S290*100</f>
        <v>0.90726994226464008</v>
      </c>
      <c r="U291" s="1132"/>
      <c r="V291" s="141"/>
      <c r="W291" s="32">
        <v>83.35</v>
      </c>
      <c r="X291" s="141">
        <f>(W291-W290)/W290*100</f>
        <v>-0.34672405547585639</v>
      </c>
      <c r="Y291" s="141">
        <f t="shared" si="142"/>
        <v>3.0156964528488417</v>
      </c>
      <c r="Z291" s="141">
        <f t="shared" si="136"/>
        <v>3.0156964528488417</v>
      </c>
      <c r="AA291" s="141">
        <v>94.838419813890795</v>
      </c>
      <c r="AB291" s="141">
        <f>(AA291-AA290)/AA290*100</f>
        <v>0.38690306319244705</v>
      </c>
      <c r="AC291" s="141">
        <f t="shared" si="143"/>
        <v>1.7893947558495</v>
      </c>
      <c r="AD291" s="141">
        <f t="shared" si="137"/>
        <v>1.7893947558495</v>
      </c>
    </row>
    <row r="292" spans="1:30">
      <c r="A292" s="27"/>
      <c r="B292" s="1233">
        <f t="shared" si="123"/>
        <v>40544</v>
      </c>
      <c r="C292" s="28">
        <v>154.36000000000001</v>
      </c>
      <c r="D292" s="141">
        <f t="shared" ref="D292:AB315" si="147">(C292-C291)/C291*100</f>
        <v>-1.0766470135862463</v>
      </c>
      <c r="E292" s="141">
        <f>(C292-C$291)/C$291*100</f>
        <v>-1.0766470135862463</v>
      </c>
      <c r="F292" s="141">
        <f t="shared" si="133"/>
        <v>-2.2233483245708436</v>
      </c>
      <c r="G292" s="28">
        <v>140.78</v>
      </c>
      <c r="H292" s="141">
        <f t="shared" si="145"/>
        <v>-1.1306973804340088</v>
      </c>
      <c r="I292" s="141">
        <f>(G292-G$291)/G$291*100</f>
        <v>-1.1306973804340088</v>
      </c>
      <c r="J292" s="141">
        <f t="shared" si="108"/>
        <v>-3.1174729887826031</v>
      </c>
      <c r="K292" s="33">
        <v>260.39999999999998</v>
      </c>
      <c r="L292" s="141">
        <f t="shared" si="147"/>
        <v>0.39711608898483736</v>
      </c>
      <c r="M292" s="141">
        <f>(K292-K$291)/K$291*100</f>
        <v>0.39711608898483736</v>
      </c>
      <c r="N292" s="141">
        <f t="shared" si="116"/>
        <v>-0.51575931232092553</v>
      </c>
      <c r="O292" s="31">
        <v>104</v>
      </c>
      <c r="P292" s="141">
        <f t="shared" si="146"/>
        <v>0.28929604628736466</v>
      </c>
      <c r="Q292" s="143">
        <f>(O292-O$291)/O$291*100</f>
        <v>0.28929604628736466</v>
      </c>
      <c r="R292" s="143">
        <f t="shared" si="134"/>
        <v>2.1611001964636571</v>
      </c>
      <c r="S292" s="32">
        <v>8645</v>
      </c>
      <c r="T292" s="141">
        <f t="shared" si="147"/>
        <v>0.94581971041569368</v>
      </c>
      <c r="U292" s="1132"/>
      <c r="V292" s="141"/>
      <c r="W292" s="32">
        <v>84.06</v>
      </c>
      <c r="X292" s="141">
        <f t="shared" si="147"/>
        <v>0.8518296340731949</v>
      </c>
      <c r="Y292" s="141">
        <f>(W292-W$291)/W$291*100</f>
        <v>0.8518296340731949</v>
      </c>
      <c r="Z292" s="141">
        <f t="shared" si="136"/>
        <v>3.9317507418397715</v>
      </c>
      <c r="AA292" s="141">
        <v>95.26890039197967</v>
      </c>
      <c r="AB292" s="141">
        <f t="shared" si="147"/>
        <v>0.45390947986442937</v>
      </c>
      <c r="AC292" s="141">
        <f>(AA292-AA$291)/AA$291*100</f>
        <v>0.45390947986442937</v>
      </c>
      <c r="AD292" s="141">
        <f t="shared" si="137"/>
        <v>2.1139598951185783</v>
      </c>
    </row>
    <row r="293" spans="1:30">
      <c r="A293" s="27"/>
      <c r="B293" s="1233">
        <f t="shared" si="123"/>
        <v>40575</v>
      </c>
      <c r="C293" s="28">
        <v>152.38</v>
      </c>
      <c r="D293" s="141">
        <f t="shared" si="147"/>
        <v>-1.2827157294636033</v>
      </c>
      <c r="E293" s="141">
        <f t="shared" ref="E293:E303" si="148">(C293-C$291)/C$291*100</f>
        <v>-2.3455524224557784</v>
      </c>
      <c r="F293" s="141">
        <f t="shared" si="133"/>
        <v>-2.8498565508447555</v>
      </c>
      <c r="G293" s="28">
        <v>139.05000000000001</v>
      </c>
      <c r="H293" s="141">
        <f t="shared" si="145"/>
        <v>-1.2288677368944381</v>
      </c>
      <c r="I293" s="141">
        <f t="shared" ref="I293:I303" si="149">(G293-G$291)/G$291*100</f>
        <v>-2.3456703420183826</v>
      </c>
      <c r="J293" s="141">
        <f t="shared" si="108"/>
        <v>-3.4777176176593025</v>
      </c>
      <c r="K293" s="33">
        <v>259.58999999999997</v>
      </c>
      <c r="L293" s="141">
        <f t="shared" si="147"/>
        <v>-0.31105990783410226</v>
      </c>
      <c r="M293" s="141">
        <f t="shared" ref="M293:M303" si="150">(K293-K$291)/K$291*100</f>
        <v>8.4820912210344462E-2</v>
      </c>
      <c r="N293" s="141">
        <f t="shared" si="116"/>
        <v>-1.0633432426252079</v>
      </c>
      <c r="O293" s="31">
        <v>104.3</v>
      </c>
      <c r="P293" s="141">
        <f t="shared" si="146"/>
        <v>0.28846153846153577</v>
      </c>
      <c r="Q293" s="143">
        <f t="shared" ref="Q293:Q303" si="151">(O293-O$291)/O$291*100</f>
        <v>0.57859209257472932</v>
      </c>
      <c r="R293" s="143">
        <f t="shared" si="134"/>
        <v>2.254901960784311</v>
      </c>
      <c r="S293" s="32">
        <v>8686</v>
      </c>
      <c r="T293" s="141">
        <f t="shared" si="147"/>
        <v>0.47426257952573742</v>
      </c>
      <c r="U293" s="1132"/>
      <c r="V293" s="141"/>
      <c r="W293" s="32">
        <v>83.47</v>
      </c>
      <c r="X293" s="141">
        <f t="shared" si="147"/>
        <v>-0.70187960980252606</v>
      </c>
      <c r="Y293" s="141">
        <f t="shared" ref="Y293:Y303" si="152">(W293-W$291)/W$291*100</f>
        <v>0.14397120575885369</v>
      </c>
      <c r="Z293" s="141">
        <f t="shared" si="136"/>
        <v>2.6438760452533274</v>
      </c>
      <c r="AA293" s="141">
        <v>96.000561801502442</v>
      </c>
      <c r="AB293" s="141">
        <f t="shared" si="147"/>
        <v>0.7679960685096433</v>
      </c>
      <c r="AC293" s="141">
        <f t="shared" ref="AC293:AC303" si="153">(AA293-AA$291)/AA$291*100</f>
        <v>1.225391555334024</v>
      </c>
      <c r="AD293" s="141">
        <f t="shared" si="137"/>
        <v>2.6191717953731084</v>
      </c>
    </row>
    <row r="294" spans="1:30">
      <c r="A294" s="27"/>
      <c r="B294" s="1233">
        <f t="shared" si="123"/>
        <v>40603</v>
      </c>
      <c r="C294" s="28">
        <v>150.91</v>
      </c>
      <c r="D294" s="141">
        <f t="shared" si="147"/>
        <v>-0.96469352933455754</v>
      </c>
      <c r="E294" s="141">
        <f t="shared" si="148"/>
        <v>-3.287618559343755</v>
      </c>
      <c r="F294" s="141">
        <f t="shared" si="133"/>
        <v>-3.3928685743550422</v>
      </c>
      <c r="G294" s="28">
        <v>137.63999999999999</v>
      </c>
      <c r="H294" s="141">
        <f t="shared" si="145"/>
        <v>-1.0140237324703523</v>
      </c>
      <c r="I294" s="141">
        <f t="shared" si="149"/>
        <v>-3.3359084205351506</v>
      </c>
      <c r="J294" s="141">
        <f t="shared" si="108"/>
        <v>-3.9765592298032768</v>
      </c>
      <c r="K294" s="33">
        <v>257.57</v>
      </c>
      <c r="L294" s="141">
        <f t="shared" si="147"/>
        <v>-0.77815015986747638</v>
      </c>
      <c r="M294" s="141">
        <f t="shared" si="150"/>
        <v>-0.69398928172109786</v>
      </c>
      <c r="N294" s="141">
        <f t="shared" si="116"/>
        <v>-1.7058464356586884</v>
      </c>
      <c r="O294" s="31">
        <v>104.5</v>
      </c>
      <c r="P294" s="141">
        <f t="shared" si="146"/>
        <v>0.19175455417066428</v>
      </c>
      <c r="Q294" s="143">
        <f t="shared" si="151"/>
        <v>0.77145612343297698</v>
      </c>
      <c r="R294" s="143">
        <f t="shared" si="134"/>
        <v>1.8518518518518576</v>
      </c>
      <c r="S294" s="32">
        <v>8738</v>
      </c>
      <c r="T294" s="141">
        <f t="shared" si="147"/>
        <v>0.59866451761455219</v>
      </c>
      <c r="U294" s="1132"/>
      <c r="V294" s="141"/>
      <c r="W294" s="32">
        <v>82.98</v>
      </c>
      <c r="X294" s="141">
        <f t="shared" si="147"/>
        <v>-0.58703725889540548</v>
      </c>
      <c r="Y294" s="141">
        <f t="shared" si="152"/>
        <v>-0.44391121775643716</v>
      </c>
      <c r="Z294" s="141">
        <f t="shared" si="136"/>
        <v>0.16900048285852315</v>
      </c>
      <c r="AA294" s="141">
        <v>96.926349527676265</v>
      </c>
      <c r="AB294" s="141">
        <f t="shared" si="147"/>
        <v>0.96435657125428842</v>
      </c>
      <c r="AC294" s="141">
        <f t="shared" si="153"/>
        <v>2.2015652705757711</v>
      </c>
      <c r="AD294" s="141">
        <f t="shared" si="137"/>
        <v>3.3647911078154311</v>
      </c>
    </row>
    <row r="295" spans="1:30">
      <c r="A295" s="27"/>
      <c r="B295" s="1233">
        <f t="shared" si="123"/>
        <v>40634</v>
      </c>
      <c r="C295" s="28">
        <v>151.78</v>
      </c>
      <c r="D295" s="141">
        <f t="shared" si="147"/>
        <v>0.5765025511894537</v>
      </c>
      <c r="E295" s="141">
        <f t="shared" si="148"/>
        <v>-2.7300692130222961</v>
      </c>
      <c r="F295" s="141">
        <f t="shared" si="133"/>
        <v>-3.5398792500794363</v>
      </c>
      <c r="G295" s="28">
        <v>138.43</v>
      </c>
      <c r="H295" s="141">
        <f t="shared" si="145"/>
        <v>0.57396105783204043</v>
      </c>
      <c r="I295" s="141">
        <f t="shared" si="149"/>
        <v>-2.7810941779619216</v>
      </c>
      <c r="J295" s="141">
        <f t="shared" si="108"/>
        <v>-4.2404537908134996</v>
      </c>
      <c r="K295" s="33">
        <v>259.04000000000002</v>
      </c>
      <c r="L295" s="141">
        <f t="shared" si="147"/>
        <v>0.57071863959313085</v>
      </c>
      <c r="M295" s="141">
        <f t="shared" si="150"/>
        <v>-0.12723136831552764</v>
      </c>
      <c r="N295" s="141">
        <f t="shared" si="116"/>
        <v>-1.4757340635934866</v>
      </c>
      <c r="O295" s="31">
        <v>104.9</v>
      </c>
      <c r="P295" s="1136">
        <f t="shared" si="146"/>
        <v>0.38277511961723032</v>
      </c>
      <c r="Q295" s="1136">
        <f t="shared" si="151"/>
        <v>1.1571841851494724</v>
      </c>
      <c r="R295" s="1136">
        <f t="shared" si="134"/>
        <v>2.0428015564202417</v>
      </c>
      <c r="S295" s="32">
        <v>8773</v>
      </c>
      <c r="T295" s="141">
        <f t="shared" si="147"/>
        <v>0.40054932478828104</v>
      </c>
      <c r="U295" s="1132"/>
      <c r="V295" s="141"/>
      <c r="W295" s="32">
        <v>82.26</v>
      </c>
      <c r="X295" s="141">
        <f t="shared" si="147"/>
        <v>-0.86767895878524814</v>
      </c>
      <c r="Y295" s="141">
        <f t="shared" si="152"/>
        <v>-1.3077384523095252</v>
      </c>
      <c r="Z295" s="141">
        <f t="shared" si="136"/>
        <v>-0.80791028578319268</v>
      </c>
      <c r="AA295" s="141">
        <v>98.216090970421291</v>
      </c>
      <c r="AB295" s="141">
        <f t="shared" si="147"/>
        <v>1.3306406864902656</v>
      </c>
      <c r="AC295" s="141">
        <f t="shared" si="153"/>
        <v>3.5615008802959576</v>
      </c>
      <c r="AD295" s="141">
        <f t="shared" si="137"/>
        <v>4.5352964971278569</v>
      </c>
    </row>
    <row r="296" spans="1:30">
      <c r="A296" s="27"/>
      <c r="B296" s="1233">
        <f t="shared" si="123"/>
        <v>40664</v>
      </c>
      <c r="C296" s="28">
        <v>153.33000000000001</v>
      </c>
      <c r="D296" s="141">
        <f t="shared" si="147"/>
        <v>1.0212149163262692</v>
      </c>
      <c r="E296" s="141">
        <f t="shared" si="148"/>
        <v>-1.736734170725442</v>
      </c>
      <c r="F296" s="141">
        <f t="shared" si="133"/>
        <v>-3.8140643623361044</v>
      </c>
      <c r="G296" s="28">
        <v>139.88</v>
      </c>
      <c r="H296" s="141">
        <f t="shared" si="145"/>
        <v>1.047460810517943</v>
      </c>
      <c r="I296" s="141">
        <f t="shared" si="149"/>
        <v>-1.7627642390617255</v>
      </c>
      <c r="J296" s="141">
        <f t="shared" si="108"/>
        <v>-4.4926942509900396</v>
      </c>
      <c r="K296" s="33">
        <v>257.45999999999998</v>
      </c>
      <c r="L296" s="141">
        <f t="shared" si="147"/>
        <v>-0.60994441012972545</v>
      </c>
      <c r="M296" s="141">
        <f t="shared" si="150"/>
        <v>-0.73639973782628099</v>
      </c>
      <c r="N296" s="141">
        <f t="shared" si="116"/>
        <v>-2.2662566905819488</v>
      </c>
      <c r="O296" s="31">
        <v>105.4</v>
      </c>
      <c r="P296" s="1136">
        <f t="shared" si="146"/>
        <v>0.47664442326024781</v>
      </c>
      <c r="Q296" s="1136">
        <f t="shared" si="151"/>
        <v>1.6393442622950849</v>
      </c>
      <c r="R296" s="1136">
        <f t="shared" si="134"/>
        <v>2.0329138431752263</v>
      </c>
      <c r="S296" s="32">
        <v>8819</v>
      </c>
      <c r="T296" s="141">
        <f t="shared" si="147"/>
        <v>0.52433603100421755</v>
      </c>
      <c r="U296" s="1132"/>
      <c r="V296" s="141"/>
      <c r="W296" s="32">
        <v>81.92</v>
      </c>
      <c r="X296" s="141">
        <f t="shared" si="147"/>
        <v>-0.41332360807197105</v>
      </c>
      <c r="Y296" s="141">
        <f t="shared" si="152"/>
        <v>-1.7156568686262659</v>
      </c>
      <c r="Z296" s="141">
        <f t="shared" si="136"/>
        <v>-1.7038636909047296</v>
      </c>
      <c r="AA296" s="141">
        <v>98.477537268658011</v>
      </c>
      <c r="AB296" s="141">
        <f t="shared" si="147"/>
        <v>0.26619497442171375</v>
      </c>
      <c r="AC296" s="141">
        <f t="shared" si="153"/>
        <v>3.8371763910750043</v>
      </c>
      <c r="AD296" s="141">
        <f t="shared" si="137"/>
        <v>4.7591095970924515</v>
      </c>
    </row>
    <row r="297" spans="1:30">
      <c r="A297" s="27"/>
      <c r="B297" s="1233">
        <f t="shared" si="123"/>
        <v>40695</v>
      </c>
      <c r="C297" s="28">
        <v>154.87</v>
      </c>
      <c r="D297" s="141">
        <f t="shared" si="147"/>
        <v>1.0043696602099992</v>
      </c>
      <c r="E297" s="141">
        <f t="shared" si="148"/>
        <v>-0.74980774160470876</v>
      </c>
      <c r="F297" s="141">
        <f t="shared" si="133"/>
        <v>-3.8432882155718349</v>
      </c>
      <c r="G297" s="28">
        <v>141.5</v>
      </c>
      <c r="H297" s="141">
        <f t="shared" si="145"/>
        <v>1.1581355447526485</v>
      </c>
      <c r="I297" s="141">
        <f t="shared" si="149"/>
        <v>-0.62504389353183964</v>
      </c>
      <c r="J297" s="141">
        <f t="shared" si="108"/>
        <v>-4.3854314480708219</v>
      </c>
      <c r="K297" s="33">
        <v>256.63</v>
      </c>
      <c r="L297" s="141">
        <f t="shared" si="147"/>
        <v>-0.3223801755612461</v>
      </c>
      <c r="M297" s="141">
        <f t="shared" si="150"/>
        <v>-1.0564059066198901</v>
      </c>
      <c r="N297" s="141">
        <f t="shared" si="116"/>
        <v>-2.647850991995758</v>
      </c>
      <c r="O297" s="31">
        <v>105.8</v>
      </c>
      <c r="P297" s="1136">
        <f t="shared" si="146"/>
        <v>0.37950664136621581</v>
      </c>
      <c r="Q297" s="1136">
        <f t="shared" si="151"/>
        <v>2.0250723240115662</v>
      </c>
      <c r="R297" s="1136">
        <f t="shared" si="134"/>
        <v>2.2222222222222197</v>
      </c>
      <c r="S297" s="32">
        <v>8856</v>
      </c>
      <c r="T297" s="141">
        <f t="shared" si="147"/>
        <v>0.41954870166685565</v>
      </c>
      <c r="U297" s="1132">
        <f t="shared" ref="U297:U303" si="154">(S297-S$291)/S$291*100</f>
        <v>3.4096216721158341</v>
      </c>
      <c r="V297" s="141">
        <f>(S297-S285)/S285*100</f>
        <v>5.1906402185532725</v>
      </c>
      <c r="W297" s="32">
        <v>82.05</v>
      </c>
      <c r="X297" s="141">
        <f t="shared" si="147"/>
        <v>0.15869140624999445</v>
      </c>
      <c r="Y297" s="141">
        <f t="shared" si="152"/>
        <v>-1.5596880623875191</v>
      </c>
      <c r="Z297" s="141">
        <f t="shared" si="136"/>
        <v>-1.2754181205631119</v>
      </c>
      <c r="AA297" s="141">
        <v>98.933399772592296</v>
      </c>
      <c r="AB297" s="141">
        <f t="shared" si="147"/>
        <v>0.46291013826903404</v>
      </c>
      <c r="AC297" s="141">
        <f t="shared" si="153"/>
        <v>4.31784920788159</v>
      </c>
      <c r="AD297" s="141">
        <f t="shared" si="137"/>
        <v>5.2144356815833284</v>
      </c>
    </row>
    <row r="298" spans="1:30">
      <c r="A298" s="27"/>
      <c r="B298" s="1233">
        <f t="shared" si="123"/>
        <v>40725</v>
      </c>
      <c r="C298" s="34">
        <v>156.33000000000001</v>
      </c>
      <c r="D298" s="141">
        <f t="shared" si="147"/>
        <v>0.94272615742235932</v>
      </c>
      <c r="E298" s="141">
        <f t="shared" si="148"/>
        <v>0.18584978210716513</v>
      </c>
      <c r="F298" s="141">
        <f t="shared" si="133"/>
        <v>-3.6427514792899385</v>
      </c>
      <c r="G298" s="34">
        <v>142.88999999999999</v>
      </c>
      <c r="H298" s="141">
        <f t="shared" si="145"/>
        <v>0.98233215547702224</v>
      </c>
      <c r="I298" s="141">
        <f t="shared" si="149"/>
        <v>0.35114825479317369</v>
      </c>
      <c r="J298" s="141">
        <f t="shared" si="108"/>
        <v>-4.0233745298226822</v>
      </c>
      <c r="K298" s="35">
        <v>259.69</v>
      </c>
      <c r="L298" s="141">
        <f t="shared" si="147"/>
        <v>1.1923781319409275</v>
      </c>
      <c r="M298" s="141">
        <f t="shared" si="150"/>
        <v>0.12337587230596954</v>
      </c>
      <c r="N298" s="141">
        <f t="shared" si="116"/>
        <v>-2.1219659279360754</v>
      </c>
      <c r="O298" s="31">
        <v>105.8</v>
      </c>
      <c r="P298" s="1136">
        <f t="shared" si="146"/>
        <v>0</v>
      </c>
      <c r="Q298" s="1136">
        <f t="shared" si="151"/>
        <v>2.0250723240115662</v>
      </c>
      <c r="R298" s="1136">
        <f t="shared" si="134"/>
        <v>2.3210831721469938</v>
      </c>
      <c r="S298" s="32">
        <v>8874</v>
      </c>
      <c r="T298" s="141">
        <f t="shared" si="147"/>
        <v>0.20325203252032523</v>
      </c>
      <c r="U298" s="1132">
        <f t="shared" si="154"/>
        <v>3.619803829985988</v>
      </c>
      <c r="V298" s="141">
        <f t="shared" ref="V298:V312" si="155">(S298-S286)/S286*100</f>
        <v>6.8127106403466549</v>
      </c>
      <c r="W298" s="32">
        <v>81.66</v>
      </c>
      <c r="X298" s="141">
        <f t="shared" si="147"/>
        <v>-0.47531992687385816</v>
      </c>
      <c r="Y298" s="141">
        <f t="shared" si="152"/>
        <v>-2.0275944811037765</v>
      </c>
      <c r="Z298" s="141">
        <f t="shared" si="136"/>
        <v>-2.6234199856904397</v>
      </c>
      <c r="AA298" s="141">
        <v>99.328784386432872</v>
      </c>
      <c r="AB298" s="141">
        <f t="shared" si="147"/>
        <v>0.3996472523428945</v>
      </c>
      <c r="AC298" s="141">
        <f t="shared" si="153"/>
        <v>4.7347526259440924</v>
      </c>
      <c r="AD298" s="141">
        <f t="shared" si="137"/>
        <v>5.7688747985827806</v>
      </c>
    </row>
    <row r="299" spans="1:30">
      <c r="A299" s="27"/>
      <c r="B299" s="1233">
        <f t="shared" si="123"/>
        <v>40756</v>
      </c>
      <c r="C299" s="34">
        <v>156.51</v>
      </c>
      <c r="D299" s="141">
        <f t="shared" si="147"/>
        <v>0.11514104778352101</v>
      </c>
      <c r="E299" s="141">
        <f t="shared" si="148"/>
        <v>0.30120481927710774</v>
      </c>
      <c r="F299" s="141">
        <f t="shared" si="133"/>
        <v>-3.3948521696191594</v>
      </c>
      <c r="G299" s="34">
        <v>142.97</v>
      </c>
      <c r="H299" s="141">
        <f t="shared" si="145"/>
        <v>5.5987122961727559E-2</v>
      </c>
      <c r="I299" s="141">
        <f t="shared" si="149"/>
        <v>0.40733197556009026</v>
      </c>
      <c r="J299" s="141">
        <f t="shared" si="108"/>
        <v>-3.7174220486228093</v>
      </c>
      <c r="K299" s="35">
        <v>259.69</v>
      </c>
      <c r="L299" s="141">
        <f t="shared" si="147"/>
        <v>0</v>
      </c>
      <c r="M299" s="141">
        <f t="shared" si="150"/>
        <v>0.12337587230596954</v>
      </c>
      <c r="N299" s="141">
        <f t="shared" si="116"/>
        <v>-2.1514694800301357</v>
      </c>
      <c r="O299" s="31">
        <v>105.9</v>
      </c>
      <c r="P299" s="1136">
        <f t="shared" si="146"/>
        <v>9.4517958412106362E-2</v>
      </c>
      <c r="Q299" s="1136">
        <f t="shared" si="151"/>
        <v>2.1215043394406967</v>
      </c>
      <c r="R299" s="1136">
        <f t="shared" si="134"/>
        <v>2.2200772200772314</v>
      </c>
      <c r="S299" s="32">
        <v>8880</v>
      </c>
      <c r="T299" s="141">
        <f t="shared" si="147"/>
        <v>6.7613252197430695E-2</v>
      </c>
      <c r="U299" s="1132">
        <f t="shared" si="154"/>
        <v>3.6898645492760398</v>
      </c>
      <c r="V299" s="141">
        <f t="shared" si="155"/>
        <v>6.9235400361228177</v>
      </c>
      <c r="W299" s="32">
        <v>81.25</v>
      </c>
      <c r="X299" s="141">
        <f t="shared" si="147"/>
        <v>-0.50208180259612611</v>
      </c>
      <c r="Y299" s="141">
        <f t="shared" si="152"/>
        <v>-2.5194961007798375</v>
      </c>
      <c r="Z299" s="141">
        <f t="shared" si="136"/>
        <v>-2.834250179382928</v>
      </c>
      <c r="AA299" s="141">
        <v>99.820301619807708</v>
      </c>
      <c r="AB299" s="141">
        <f t="shared" si="147"/>
        <v>0.49483866777490859</v>
      </c>
      <c r="AC299" s="141">
        <f t="shared" si="153"/>
        <v>5.253020680535661</v>
      </c>
      <c r="AD299" s="141">
        <f t="shared" si="137"/>
        <v>6.3681892611246811</v>
      </c>
    </row>
    <row r="300" spans="1:30">
      <c r="A300" s="27"/>
      <c r="B300" s="1233">
        <f t="shared" si="123"/>
        <v>40787</v>
      </c>
      <c r="C300" s="34">
        <v>155.61000000000001</v>
      </c>
      <c r="D300" s="141">
        <f t="shared" si="147"/>
        <v>-0.57504312823460313</v>
      </c>
      <c r="E300" s="141">
        <f t="shared" si="148"/>
        <v>-0.27557036657265982</v>
      </c>
      <c r="F300" s="141">
        <f t="shared" si="133"/>
        <v>-3.3478260869565131</v>
      </c>
      <c r="G300" s="34">
        <v>141.96</v>
      </c>
      <c r="H300" s="141">
        <f t="shared" si="145"/>
        <v>-0.70644191089039021</v>
      </c>
      <c r="I300" s="141">
        <f t="shared" si="149"/>
        <v>-0.3019874991221142</v>
      </c>
      <c r="J300" s="141">
        <f t="shared" ref="J300:J313" si="156">(G300-G288)/G288*100</f>
        <v>-3.5990764633980596</v>
      </c>
      <c r="K300" s="35">
        <v>257.58999999999997</v>
      </c>
      <c r="L300" s="141">
        <f t="shared" si="147"/>
        <v>-0.8086564750279267</v>
      </c>
      <c r="M300" s="141">
        <f t="shared" si="150"/>
        <v>-0.68627828970198157</v>
      </c>
      <c r="N300" s="141">
        <f t="shared" si="116"/>
        <v>-2.7705431623447825</v>
      </c>
      <c r="O300" s="31">
        <v>106.2</v>
      </c>
      <c r="P300" s="1136">
        <f t="shared" si="146"/>
        <v>0.28328611898016726</v>
      </c>
      <c r="Q300" s="1136">
        <f t="shared" si="151"/>
        <v>2.4108003857280615</v>
      </c>
      <c r="R300" s="1136">
        <f t="shared" si="134"/>
        <v>2.509652509652518</v>
      </c>
      <c r="S300" s="32">
        <v>8877</v>
      </c>
      <c r="T300" s="141">
        <f t="shared" si="147"/>
        <v>-3.3783783783783786E-2</v>
      </c>
      <c r="U300" s="1132">
        <f t="shared" si="154"/>
        <v>3.6548341896310137</v>
      </c>
      <c r="V300" s="141">
        <f t="shared" si="155"/>
        <v>6.1461198134640682</v>
      </c>
      <c r="W300" s="32">
        <v>80.5</v>
      </c>
      <c r="X300" s="141">
        <f t="shared" si="147"/>
        <v>-0.92307692307692313</v>
      </c>
      <c r="Y300" s="141">
        <f t="shared" si="152"/>
        <v>-3.4193161367726392</v>
      </c>
      <c r="Z300" s="141">
        <f t="shared" si="136"/>
        <v>-3.9723249433377052</v>
      </c>
      <c r="AA300" s="141">
        <v>100.33287270712063</v>
      </c>
      <c r="AB300" s="141">
        <f t="shared" si="147"/>
        <v>0.51349382740315164</v>
      </c>
      <c r="AC300" s="141">
        <f t="shared" si="153"/>
        <v>5.7934884448855746</v>
      </c>
      <c r="AD300" s="141">
        <f t="shared" si="137"/>
        <v>6.8158989797376055</v>
      </c>
    </row>
    <row r="301" spans="1:30">
      <c r="A301" s="27"/>
      <c r="B301" s="1233">
        <f t="shared" si="123"/>
        <v>40817</v>
      </c>
      <c r="C301" s="34">
        <v>153.54</v>
      </c>
      <c r="D301" s="141">
        <f t="shared" si="147"/>
        <v>-1.330248698669765</v>
      </c>
      <c r="E301" s="141">
        <f t="shared" si="148"/>
        <v>-1.6021532940271728</v>
      </c>
      <c r="F301" s="141">
        <f t="shared" si="133"/>
        <v>-3.373190685966025</v>
      </c>
      <c r="G301" s="34">
        <v>140.05000000000001</v>
      </c>
      <c r="H301" s="141">
        <f t="shared" si="145"/>
        <v>-1.3454494223724969</v>
      </c>
      <c r="I301" s="141">
        <f t="shared" si="149"/>
        <v>-1.6433738324320355</v>
      </c>
      <c r="J301" s="141">
        <f t="shared" si="156"/>
        <v>-3.5733957587441458</v>
      </c>
      <c r="K301" s="35">
        <v>256.06</v>
      </c>
      <c r="L301" s="141">
        <f t="shared" si="147"/>
        <v>-0.59396715711012571</v>
      </c>
      <c r="M301" s="141">
        <f t="shared" si="150"/>
        <v>-1.2761691791649004</v>
      </c>
      <c r="N301" s="141">
        <f t="shared" si="116"/>
        <v>-2.768179229162719</v>
      </c>
      <c r="O301" s="31">
        <v>106.4</v>
      </c>
      <c r="P301" s="1136">
        <f t="shared" si="146"/>
        <v>0.18832391713747915</v>
      </c>
      <c r="Q301" s="1136">
        <f t="shared" si="151"/>
        <v>2.6036644165863092</v>
      </c>
      <c r="R301" s="1136">
        <f t="shared" si="134"/>
        <v>2.7027027027027142</v>
      </c>
      <c r="S301" s="32">
        <v>8856</v>
      </c>
      <c r="T301" s="141">
        <f t="shared" si="147"/>
        <v>-0.23656640757012504</v>
      </c>
      <c r="U301" s="1132">
        <f t="shared" si="154"/>
        <v>3.4096216721158341</v>
      </c>
      <c r="V301" s="141">
        <f t="shared" si="155"/>
        <v>5.2031361368496079</v>
      </c>
      <c r="W301" s="32">
        <v>79.36</v>
      </c>
      <c r="X301" s="141">
        <f t="shared" si="147"/>
        <v>-1.416149068322982</v>
      </c>
      <c r="Y301" s="141">
        <f t="shared" si="152"/>
        <v>-4.7870425914816979</v>
      </c>
      <c r="Z301" s="141">
        <f t="shared" si="136"/>
        <v>-4.5350655599663137</v>
      </c>
      <c r="AA301" s="141">
        <v>100.71190078632982</v>
      </c>
      <c r="AB301" s="141">
        <f t="shared" si="147"/>
        <v>0.37777058403939467</v>
      </c>
      <c r="AC301" s="141">
        <f t="shared" si="153"/>
        <v>6.1931451240594679</v>
      </c>
      <c r="AD301" s="141">
        <f t="shared" si="137"/>
        <v>7.0014353775133999</v>
      </c>
    </row>
    <row r="302" spans="1:30">
      <c r="A302" s="36"/>
      <c r="B302" s="1233">
        <f t="shared" si="123"/>
        <v>40848</v>
      </c>
      <c r="C302" s="34">
        <v>151.41</v>
      </c>
      <c r="D302" s="141">
        <f>(C302-C301)/C301*100</f>
        <v>-1.3872606486908921</v>
      </c>
      <c r="E302" s="141">
        <f t="shared" si="148"/>
        <v>-2.9671879005383204</v>
      </c>
      <c r="F302" s="141">
        <f t="shared" si="133"/>
        <v>-3.8666666666666689</v>
      </c>
      <c r="G302" s="34">
        <v>138.19</v>
      </c>
      <c r="H302" s="141">
        <f t="shared" si="145"/>
        <v>-1.3280971081756612</v>
      </c>
      <c r="I302" s="141">
        <f t="shared" si="149"/>
        <v>-2.9496453402626512</v>
      </c>
      <c r="J302" s="141">
        <f t="shared" si="156"/>
        <v>-3.8811991375113113</v>
      </c>
      <c r="K302" s="35">
        <v>256.55</v>
      </c>
      <c r="L302" s="141">
        <f>(K302-K301)/K301*100</f>
        <v>0.19136139967195542</v>
      </c>
      <c r="M302" s="141">
        <f t="shared" si="150"/>
        <v>-1.087249874696377</v>
      </c>
      <c r="N302" s="141">
        <f t="shared" si="116"/>
        <v>-1.7576778739373422</v>
      </c>
      <c r="O302" s="31">
        <v>106.8</v>
      </c>
      <c r="P302" s="1136">
        <f t="shared" si="146"/>
        <v>0.37593984962405208</v>
      </c>
      <c r="Q302" s="1136">
        <f t="shared" si="151"/>
        <v>2.9893924783027908</v>
      </c>
      <c r="R302" s="1136">
        <f t="shared" si="134"/>
        <v>2.8901734104046244</v>
      </c>
      <c r="S302" s="32">
        <v>8832</v>
      </c>
      <c r="T302" s="141">
        <f>(S302-S301)/S301*100</f>
        <v>-0.27100271002710025</v>
      </c>
      <c r="U302" s="1132">
        <f t="shared" si="154"/>
        <v>3.1293787949556284</v>
      </c>
      <c r="V302" s="141">
        <f t="shared" si="155"/>
        <v>4.0650406504065035</v>
      </c>
      <c r="W302" s="32">
        <v>78.569999999999993</v>
      </c>
      <c r="X302" s="141">
        <f>(W302-W301)/W301*100</f>
        <v>-0.99546370967742737</v>
      </c>
      <c r="Y302" s="141">
        <f t="shared" si="152"/>
        <v>-5.7348530293941229</v>
      </c>
      <c r="Z302" s="141">
        <f t="shared" si="136"/>
        <v>-6.0616929698708839</v>
      </c>
      <c r="AA302" s="141">
        <v>101.08824645044513</v>
      </c>
      <c r="AB302" s="141">
        <f>(AA302-AA301)/AA301*100</f>
        <v>0.37368539485096186</v>
      </c>
      <c r="AC302" s="141">
        <f t="shared" si="153"/>
        <v>6.5899733977209651</v>
      </c>
      <c r="AD302" s="141">
        <f t="shared" si="137"/>
        <v>7.0023732698527619</v>
      </c>
    </row>
    <row r="303" spans="1:30">
      <c r="A303" s="27" t="s">
        <v>1469</v>
      </c>
      <c r="B303" s="1233">
        <f t="shared" si="123"/>
        <v>40878</v>
      </c>
      <c r="C303" s="37">
        <v>149.59</v>
      </c>
      <c r="D303" s="142">
        <f>(C303-C302)/C302*100</f>
        <v>-1.2020342117429452</v>
      </c>
      <c r="E303" s="141">
        <f t="shared" si="148"/>
        <v>-4.1335554985900984</v>
      </c>
      <c r="F303" s="141">
        <f t="shared" si="133"/>
        <v>-4.1335554985900984</v>
      </c>
      <c r="G303" s="37">
        <v>136.6</v>
      </c>
      <c r="H303" s="142">
        <f t="shared" si="145"/>
        <v>-1.1505897677111248</v>
      </c>
      <c r="I303" s="141">
        <f t="shared" si="149"/>
        <v>-4.0662967905049463</v>
      </c>
      <c r="J303" s="141">
        <f t="shared" si="156"/>
        <v>-4.0662967905049463</v>
      </c>
      <c r="K303" s="38">
        <v>255.45</v>
      </c>
      <c r="L303" s="142">
        <f>(K303-K302)/K302*100</f>
        <v>-0.42876632235432577</v>
      </c>
      <c r="M303" s="141">
        <f t="shared" si="150"/>
        <v>-1.5113544357481652</v>
      </c>
      <c r="N303" s="141">
        <f t="shared" si="116"/>
        <v>-1.5113544357481652</v>
      </c>
      <c r="O303" s="31">
        <v>106.8</v>
      </c>
      <c r="P303" s="1137">
        <f t="shared" si="146"/>
        <v>0</v>
      </c>
      <c r="Q303" s="1136">
        <f t="shared" si="151"/>
        <v>2.9893924783027908</v>
      </c>
      <c r="R303" s="1136">
        <f t="shared" si="134"/>
        <v>2.9893924783027908</v>
      </c>
      <c r="S303" s="32">
        <v>8803</v>
      </c>
      <c r="T303" s="142">
        <f>(S303-S302)/S302*100</f>
        <v>-0.32835144927536231</v>
      </c>
      <c r="U303" s="1132">
        <f t="shared" si="154"/>
        <v>2.7907519850537135</v>
      </c>
      <c r="V303" s="141">
        <f t="shared" si="155"/>
        <v>2.7907519850537135</v>
      </c>
      <c r="W303" s="32">
        <v>78.34</v>
      </c>
      <c r="X303" s="142">
        <f>(W303-W302)/W302*100</f>
        <v>-0.29273259513808042</v>
      </c>
      <c r="Y303" s="141">
        <f t="shared" si="152"/>
        <v>-6.0107978404319029</v>
      </c>
      <c r="Z303" s="141">
        <f t="shared" si="136"/>
        <v>-6.0107978404319029</v>
      </c>
      <c r="AA303" s="142">
        <v>101.23735656163862</v>
      </c>
      <c r="AB303" s="142">
        <f>(AA303-AA302)/AA302*100</f>
        <v>0.14750489441578127</v>
      </c>
      <c r="AC303" s="141">
        <f t="shared" si="153"/>
        <v>6.7471988254390824</v>
      </c>
      <c r="AD303" s="141">
        <f t="shared" si="137"/>
        <v>6.7471988254390824</v>
      </c>
    </row>
    <row r="304" spans="1:30">
      <c r="A304" s="36"/>
      <c r="B304" s="1233">
        <f t="shared" si="123"/>
        <v>40909</v>
      </c>
      <c r="C304" s="37">
        <v>147.99</v>
      </c>
      <c r="D304" s="141">
        <f>(C304-C303)/C303*100</f>
        <v>-1.069590213249545</v>
      </c>
      <c r="E304" s="141">
        <f>(C304-C$303)/C$303*100</f>
        <v>-1.069590213249545</v>
      </c>
      <c r="F304" s="141">
        <f t="shared" si="133"/>
        <v>-4.1267167660015573</v>
      </c>
      <c r="G304" s="37">
        <v>135.22</v>
      </c>
      <c r="H304" s="141">
        <f t="shared" si="145"/>
        <v>-1.0102489019033642</v>
      </c>
      <c r="I304" s="141">
        <f>(G304-G$303)/G$303*100</f>
        <v>-1.0102489019033642</v>
      </c>
      <c r="J304" s="141">
        <f t="shared" si="156"/>
        <v>-3.9494246341809931</v>
      </c>
      <c r="K304" s="38">
        <v>257.97000000000003</v>
      </c>
      <c r="L304" s="141">
        <f>(K304-K303)/K303*100</f>
        <v>0.98649442160894052</v>
      </c>
      <c r="M304" s="141">
        <f>(K304-K$303)/K$303*100</f>
        <v>0.98649442160894052</v>
      </c>
      <c r="N304" s="141">
        <f t="shared" si="116"/>
        <v>-0.93317972350228495</v>
      </c>
      <c r="O304" s="31">
        <v>106.9</v>
      </c>
      <c r="P304" s="1136">
        <f t="shared" si="146"/>
        <v>9.3632958801506114E-2</v>
      </c>
      <c r="Q304" s="1136">
        <f>(O304-O$303)/O$303*100</f>
        <v>9.3632958801506114E-2</v>
      </c>
      <c r="R304" s="1136">
        <f t="shared" si="134"/>
        <v>2.7884615384615437</v>
      </c>
      <c r="S304" s="32">
        <v>8793</v>
      </c>
      <c r="T304" s="141">
        <f>(S304-S303)/S303*100</f>
        <v>-0.11359763716914688</v>
      </c>
      <c r="U304" s="1132">
        <f>(S304-S$303)/S$303*100</f>
        <v>-0.11359763716914688</v>
      </c>
      <c r="V304" s="141">
        <f>(S304-S292)/S292*100</f>
        <v>1.7119722382880276</v>
      </c>
      <c r="W304" s="32">
        <v>79</v>
      </c>
      <c r="X304" s="141">
        <f>(W304-W303)/W303*100</f>
        <v>0.84248149093693703</v>
      </c>
      <c r="Y304" s="141">
        <f>(W304-W$303)/W$303*100</f>
        <v>0.84248149093693703</v>
      </c>
      <c r="Z304" s="141">
        <f t="shared" si="136"/>
        <v>-6.0195098738995974</v>
      </c>
      <c r="AA304" s="142">
        <v>101.48514626626287</v>
      </c>
      <c r="AB304" s="141">
        <f>(AA304-AA303)/AA303*100</f>
        <v>0.24476113663970062</v>
      </c>
      <c r="AC304" s="141">
        <f>(AA304-AA$303)/AA$303*100</f>
        <v>0.24476113663970062</v>
      </c>
      <c r="AD304" s="141">
        <f t="shared" si="137"/>
        <v>6.5249476468257059</v>
      </c>
    </row>
    <row r="305" spans="1:30">
      <c r="A305" s="36"/>
      <c r="B305" s="1233">
        <f t="shared" si="123"/>
        <v>40940</v>
      </c>
      <c r="C305" s="37">
        <v>146.63</v>
      </c>
      <c r="D305" s="141">
        <f t="shared" si="147"/>
        <v>-0.91898101223056528</v>
      </c>
      <c r="E305" s="141">
        <f t="shared" ref="E305:E312" si="157">(C305-C$303)/C$303*100</f>
        <v>-1.9787418945116704</v>
      </c>
      <c r="F305" s="141">
        <f t="shared" si="133"/>
        <v>-3.7734610841317759</v>
      </c>
      <c r="G305" s="37">
        <v>134.08000000000001</v>
      </c>
      <c r="H305" s="141">
        <f t="shared" si="145"/>
        <v>-0.8430705516935264</v>
      </c>
      <c r="I305" s="141">
        <f t="shared" ref="I305:I313" si="158">(G305-G$303)/G$303*100</f>
        <v>-1.844802342606136</v>
      </c>
      <c r="J305" s="141">
        <f t="shared" si="156"/>
        <v>-3.5742538655159999</v>
      </c>
      <c r="K305" s="38">
        <v>258.12</v>
      </c>
      <c r="L305" s="141">
        <f t="shared" si="147"/>
        <v>5.8146296080930825E-2</v>
      </c>
      <c r="M305" s="141">
        <f t="shared" ref="M305:M313" si="159">(K305-K$303)/K$303*100</f>
        <v>1.045214327657082</v>
      </c>
      <c r="N305" s="141">
        <f t="shared" si="116"/>
        <v>-0.56627759158672153</v>
      </c>
      <c r="O305" s="31">
        <v>107.1</v>
      </c>
      <c r="P305" s="1136">
        <f t="shared" si="146"/>
        <v>0.18709073900840845</v>
      </c>
      <c r="Q305" s="1136">
        <f t="shared" ref="Q305:Q313" si="160">(O305-O$303)/O$303*100</f>
        <v>0.28089887640449174</v>
      </c>
      <c r="R305" s="1136">
        <f t="shared" si="134"/>
        <v>2.6845637583892592</v>
      </c>
      <c r="S305" s="32">
        <v>8767</v>
      </c>
      <c r="T305" s="141">
        <f t="shared" si="147"/>
        <v>-0.2956897532127829</v>
      </c>
      <c r="U305" s="1132">
        <f t="shared" ref="U305:U313" si="161">(S305-S$303)/S$303*100</f>
        <v>-0.40895149380892876</v>
      </c>
      <c r="V305" s="141">
        <f t="shared" si="155"/>
        <v>0.9325351139765139</v>
      </c>
      <c r="W305" s="32">
        <v>79.3</v>
      </c>
      <c r="X305" s="141">
        <f t="shared" si="147"/>
        <v>0.37974683544303434</v>
      </c>
      <c r="Y305" s="141">
        <f t="shared" ref="Y305:Y313" si="162">(W305-W$303)/W$303*100</f>
        <v>1.225427623180998</v>
      </c>
      <c r="Z305" s="141">
        <f t="shared" si="136"/>
        <v>-4.9958068767221784</v>
      </c>
      <c r="AA305" s="142">
        <v>101.49240474531894</v>
      </c>
      <c r="AB305" s="141">
        <f t="shared" si="147"/>
        <v>7.1522575698110312E-3</v>
      </c>
      <c r="AC305" s="141">
        <f t="shared" ref="AC305:AC314" si="163">(AA305-AA$303)/AA$303*100</f>
        <v>0.25193090015643488</v>
      </c>
      <c r="AD305" s="141">
        <f t="shared" si="137"/>
        <v>5.7206362554125638</v>
      </c>
    </row>
    <row r="306" spans="1:30">
      <c r="A306" s="36"/>
      <c r="B306" s="1233">
        <f t="shared" si="123"/>
        <v>40969</v>
      </c>
      <c r="C306" s="37">
        <v>146.46</v>
      </c>
      <c r="D306" s="141">
        <f t="shared" si="147"/>
        <v>-0.11593807542793937</v>
      </c>
      <c r="E306" s="141">
        <f t="shared" si="157"/>
        <v>-2.0923858546694265</v>
      </c>
      <c r="F306" s="141">
        <f t="shared" si="133"/>
        <v>-2.9487774170035048</v>
      </c>
      <c r="G306" s="37">
        <v>134.07</v>
      </c>
      <c r="H306" s="141">
        <f t="shared" si="145"/>
        <v>-7.4582338902292105E-3</v>
      </c>
      <c r="I306" s="141">
        <f t="shared" si="158"/>
        <v>-1.8521229868228413</v>
      </c>
      <c r="J306" s="141">
        <f t="shared" si="156"/>
        <v>-2.593722755013073</v>
      </c>
      <c r="K306" s="38">
        <v>257.32</v>
      </c>
      <c r="L306" s="141">
        <f t="shared" si="147"/>
        <v>-0.30993336432667418</v>
      </c>
      <c r="M306" s="141">
        <f t="shared" si="159"/>
        <v>0.73204149540027585</v>
      </c>
      <c r="N306" s="141">
        <f t="shared" si="116"/>
        <v>-9.7060993128081682E-2</v>
      </c>
      <c r="O306" s="31">
        <v>107.5</v>
      </c>
      <c r="P306" s="1136">
        <f t="shared" si="146"/>
        <v>0.37348272642390823</v>
      </c>
      <c r="Q306" s="1136">
        <f t="shared" si="160"/>
        <v>0.65543071161048949</v>
      </c>
      <c r="R306" s="1136">
        <f t="shared" si="134"/>
        <v>2.8708133971291865</v>
      </c>
      <c r="S306" s="32">
        <v>8741</v>
      </c>
      <c r="T306" s="141">
        <f t="shared" si="147"/>
        <v>-0.29656667046880347</v>
      </c>
      <c r="U306" s="1132">
        <f t="shared" si="161"/>
        <v>-0.70430535044871068</v>
      </c>
      <c r="V306" s="141">
        <f t="shared" si="155"/>
        <v>3.4332799267566952E-2</v>
      </c>
      <c r="W306" s="32">
        <v>78.790000000000006</v>
      </c>
      <c r="X306" s="141">
        <f t="shared" si="147"/>
        <v>-0.64312736443882845</v>
      </c>
      <c r="Y306" s="141">
        <f t="shared" si="162"/>
        <v>0.57441919836610011</v>
      </c>
      <c r="Z306" s="141">
        <f t="shared" si="136"/>
        <v>-5.0494094962641576</v>
      </c>
      <c r="AA306" s="142">
        <v>101.51372325592163</v>
      </c>
      <c r="AB306" s="141">
        <f t="shared" si="147"/>
        <v>2.1005030530306966E-2</v>
      </c>
      <c r="AC306" s="141">
        <f t="shared" si="163"/>
        <v>0.27298884884923502</v>
      </c>
      <c r="AD306" s="141">
        <f t="shared" si="137"/>
        <v>4.7328448358983053</v>
      </c>
    </row>
    <row r="307" spans="1:30">
      <c r="A307" s="36"/>
      <c r="B307" s="1233">
        <f t="shared" si="123"/>
        <v>41000</v>
      </c>
      <c r="C307" s="37">
        <v>148.44</v>
      </c>
      <c r="D307" s="141">
        <f t="shared" si="147"/>
        <v>1.3519049569848351</v>
      </c>
      <c r="E307" s="141">
        <f t="shared" si="157"/>
        <v>-0.7687679657731169</v>
      </c>
      <c r="F307" s="141">
        <f t="shared" si="133"/>
        <v>-2.2005534325998175</v>
      </c>
      <c r="G307" s="37">
        <v>135.97999999999999</v>
      </c>
      <c r="H307" s="141">
        <f t="shared" si="145"/>
        <v>1.424628925188332</v>
      </c>
      <c r="I307" s="141">
        <f t="shared" si="158"/>
        <v>-0.45387994143484961</v>
      </c>
      <c r="J307" s="141">
        <f t="shared" si="156"/>
        <v>-1.7698475763924126</v>
      </c>
      <c r="K307" s="38">
        <v>257.41000000000003</v>
      </c>
      <c r="L307" s="141">
        <f t="shared" si="147"/>
        <v>3.497590548734332E-2</v>
      </c>
      <c r="M307" s="141">
        <f t="shared" si="159"/>
        <v>0.76727343902917844</v>
      </c>
      <c r="N307" s="141">
        <f t="shared" si="116"/>
        <v>-0.62924644842495181</v>
      </c>
      <c r="O307" s="31">
        <v>107.8</v>
      </c>
      <c r="P307" s="1136">
        <f t="shared" si="146"/>
        <v>0.27906976744185785</v>
      </c>
      <c r="Q307" s="1136">
        <f t="shared" si="160"/>
        <v>0.93632958801498134</v>
      </c>
      <c r="R307" s="1136">
        <f t="shared" si="134"/>
        <v>2.7645376549094292</v>
      </c>
      <c r="S307" s="32">
        <v>8711</v>
      </c>
      <c r="T307" s="141">
        <f t="shared" si="147"/>
        <v>-0.34321015902070701</v>
      </c>
      <c r="U307" s="1132">
        <f t="shared" si="161"/>
        <v>-1.0450982619561513</v>
      </c>
      <c r="V307" s="141">
        <f t="shared" si="155"/>
        <v>-0.70671378091872794</v>
      </c>
      <c r="W307" s="32">
        <v>78.290000000000006</v>
      </c>
      <c r="X307" s="141">
        <f t="shared" si="147"/>
        <v>-0.63459829927655786</v>
      </c>
      <c r="Y307" s="141">
        <f t="shared" si="162"/>
        <v>-6.3824355374007088E-2</v>
      </c>
      <c r="Z307" s="141">
        <f t="shared" si="136"/>
        <v>-4.826160953075612</v>
      </c>
      <c r="AA307" s="142">
        <v>101.45454633634185</v>
      </c>
      <c r="AB307" s="141">
        <f t="shared" si="147"/>
        <v>-5.8294502143907703E-2</v>
      </c>
      <c r="AC307" s="141">
        <f t="shared" si="163"/>
        <v>0.21453520921498226</v>
      </c>
      <c r="AD307" s="141">
        <f t="shared" si="137"/>
        <v>3.2972757660410754</v>
      </c>
    </row>
    <row r="308" spans="1:30">
      <c r="A308" s="36"/>
      <c r="B308" s="1233">
        <f t="shared" si="123"/>
        <v>41030</v>
      </c>
      <c r="C308" s="37">
        <v>151.75</v>
      </c>
      <c r="D308" s="141">
        <f t="shared" si="147"/>
        <v>2.2298571813527368</v>
      </c>
      <c r="E308" s="141">
        <f t="shared" si="157"/>
        <v>1.4439467878868886</v>
      </c>
      <c r="F308" s="141">
        <f t="shared" si="133"/>
        <v>-1.0304571838518308</v>
      </c>
      <c r="G308" s="37">
        <v>139.19999999999999</v>
      </c>
      <c r="H308" s="141">
        <f t="shared" si="145"/>
        <v>2.3679952934255031</v>
      </c>
      <c r="I308" s="141">
        <f t="shared" si="158"/>
        <v>1.9033674963396738</v>
      </c>
      <c r="J308" s="141">
        <f t="shared" si="156"/>
        <v>-0.48613096940234979</v>
      </c>
      <c r="K308" s="38">
        <v>258.70999999999998</v>
      </c>
      <c r="L308" s="141">
        <f t="shared" si="147"/>
        <v>0.50503088458100087</v>
      </c>
      <c r="M308" s="141">
        <f t="shared" si="159"/>
        <v>1.2761792914464636</v>
      </c>
      <c r="N308" s="141">
        <f t="shared" si="116"/>
        <v>0.48551231259224742</v>
      </c>
      <c r="O308" s="31">
        <v>108.1</v>
      </c>
      <c r="P308" s="1136">
        <f t="shared" si="146"/>
        <v>0.27829313543598999</v>
      </c>
      <c r="Q308" s="1136">
        <f t="shared" si="160"/>
        <v>1.2172284644194731</v>
      </c>
      <c r="R308" s="1136">
        <f t="shared" si="134"/>
        <v>2.5616698292220006</v>
      </c>
      <c r="S308" s="32">
        <v>8684</v>
      </c>
      <c r="T308" s="141">
        <f t="shared" si="147"/>
        <v>-0.30995293307312594</v>
      </c>
      <c r="U308" s="1132">
        <f t="shared" si="161"/>
        <v>-1.351811882312848</v>
      </c>
      <c r="V308" s="141">
        <f t="shared" si="155"/>
        <v>-1.530785803379068</v>
      </c>
      <c r="W308" s="32">
        <v>78.02</v>
      </c>
      <c r="X308" s="141">
        <f t="shared" si="147"/>
        <v>-0.34487163111509794</v>
      </c>
      <c r="Y308" s="141">
        <f t="shared" si="162"/>
        <v>-0.408475874393678</v>
      </c>
      <c r="Z308" s="141">
        <f t="shared" si="136"/>
        <v>-4.7607421875000071</v>
      </c>
      <c r="AA308" s="142">
        <v>101.36246371360436</v>
      </c>
      <c r="AB308" s="141">
        <f t="shared" si="147"/>
        <v>-9.0762440977480749E-2</v>
      </c>
      <c r="AC308" s="141">
        <f t="shared" si="163"/>
        <v>0.12357805084486184</v>
      </c>
      <c r="AD308" s="141">
        <f t="shared" si="137"/>
        <v>2.9295274079366291</v>
      </c>
    </row>
    <row r="309" spans="1:30">
      <c r="A309" s="36"/>
      <c r="B309" s="1233">
        <f t="shared" si="123"/>
        <v>41061</v>
      </c>
      <c r="C309" s="37">
        <v>154.94</v>
      </c>
      <c r="D309" s="141">
        <f t="shared" si="147"/>
        <v>2.1021416803953854</v>
      </c>
      <c r="E309" s="141">
        <f t="shared" si="157"/>
        <v>3.5764422755531746</v>
      </c>
      <c r="F309" s="141">
        <f t="shared" si="133"/>
        <v>4.5199199328464633E-2</v>
      </c>
      <c r="G309" s="37">
        <v>142.37</v>
      </c>
      <c r="H309" s="141">
        <f t="shared" si="145"/>
        <v>2.2772988505747245</v>
      </c>
      <c r="I309" s="141">
        <f t="shared" si="158"/>
        <v>4.2240117130307544</v>
      </c>
      <c r="J309" s="141">
        <f t="shared" si="156"/>
        <v>0.61484098939929654</v>
      </c>
      <c r="K309" s="38">
        <v>259.16000000000003</v>
      </c>
      <c r="L309" s="141">
        <f t="shared" si="147"/>
        <v>0.1739399327432436</v>
      </c>
      <c r="M309" s="141">
        <f t="shared" si="159"/>
        <v>1.4523390095909323</v>
      </c>
      <c r="N309" s="141">
        <f t="shared" si="116"/>
        <v>0.98585512216032012</v>
      </c>
      <c r="O309" s="31">
        <v>108.4</v>
      </c>
      <c r="P309" s="1136">
        <f t="shared" si="146"/>
        <v>0.2775208140610651</v>
      </c>
      <c r="Q309" s="1136">
        <f t="shared" si="160"/>
        <v>1.4981273408239781</v>
      </c>
      <c r="R309" s="1136">
        <f t="shared" si="134"/>
        <v>2.4574669187145641</v>
      </c>
      <c r="S309" s="32">
        <v>8688</v>
      </c>
      <c r="T309" s="141">
        <f t="shared" si="147"/>
        <v>4.6061722708429294E-2</v>
      </c>
      <c r="U309" s="1132">
        <f t="shared" si="161"/>
        <v>-1.3063728274451891</v>
      </c>
      <c r="V309" s="141">
        <f t="shared" si="155"/>
        <v>-1.8970189701897018</v>
      </c>
      <c r="W309" s="32">
        <v>77.41</v>
      </c>
      <c r="X309" s="141">
        <f t="shared" si="147"/>
        <v>-0.78185080748525948</v>
      </c>
      <c r="Y309" s="141">
        <f t="shared" si="162"/>
        <v>-1.187133009956608</v>
      </c>
      <c r="Z309" s="141">
        <f t="shared" si="136"/>
        <v>-5.6550883607556379</v>
      </c>
      <c r="AA309" s="142">
        <v>101.14208432980323</v>
      </c>
      <c r="AB309" s="141">
        <f t="shared" si="147"/>
        <v>-0.21741715397112288</v>
      </c>
      <c r="AC309" s="141">
        <f t="shared" si="163"/>
        <v>-9.4107783007340934E-2</v>
      </c>
      <c r="AD309" s="141">
        <f t="shared" si="137"/>
        <v>2.2324963685548038</v>
      </c>
    </row>
    <row r="310" spans="1:30">
      <c r="A310" s="36"/>
      <c r="B310" s="1233">
        <f t="shared" si="123"/>
        <v>41091</v>
      </c>
      <c r="C310" s="37">
        <v>157.21</v>
      </c>
      <c r="D310" s="141">
        <f t="shared" si="147"/>
        <v>1.4650832580353752</v>
      </c>
      <c r="E310" s="141">
        <f t="shared" si="157"/>
        <v>5.0939233906009784</v>
      </c>
      <c r="F310" s="141">
        <f t="shared" si="133"/>
        <v>0.56291178916394513</v>
      </c>
      <c r="G310" s="37">
        <v>144.58000000000001</v>
      </c>
      <c r="H310" s="141">
        <f t="shared" si="145"/>
        <v>1.5522933202219624</v>
      </c>
      <c r="I310" s="141">
        <f t="shared" si="158"/>
        <v>5.8418740849194863</v>
      </c>
      <c r="J310" s="141">
        <f t="shared" si="156"/>
        <v>1.182727972566328</v>
      </c>
      <c r="K310" s="38">
        <v>261.5</v>
      </c>
      <c r="L310" s="141">
        <f t="shared" si="147"/>
        <v>0.90291711683900855</v>
      </c>
      <c r="M310" s="141">
        <f t="shared" si="159"/>
        <v>2.3683695439420673</v>
      </c>
      <c r="N310" s="141">
        <f t="shared" ref="N310:N313" si="164">(K310-K298)/K298*100</f>
        <v>0.69698486657168257</v>
      </c>
      <c r="O310" s="31">
        <v>108.5</v>
      </c>
      <c r="P310" s="1136">
        <f t="shared" si="146"/>
        <v>9.2250922509219846E-2</v>
      </c>
      <c r="Q310" s="1136">
        <f t="shared" si="160"/>
        <v>1.5917602996254709</v>
      </c>
      <c r="R310" s="1136">
        <f t="shared" si="134"/>
        <v>2.5519848771266571</v>
      </c>
      <c r="S310" s="32">
        <v>8717</v>
      </c>
      <c r="T310" s="141">
        <f t="shared" si="147"/>
        <v>0.33379373848987109</v>
      </c>
      <c r="U310" s="1132">
        <f>(S310-S$303)/S$303*100</f>
        <v>-0.97693967965466322</v>
      </c>
      <c r="V310" s="141">
        <f t="shared" si="155"/>
        <v>-1.7692134324994366</v>
      </c>
      <c r="W310" s="32">
        <v>76.930000000000007</v>
      </c>
      <c r="X310" s="141">
        <f t="shared" si="147"/>
        <v>-0.62007492572017797</v>
      </c>
      <c r="Y310" s="141">
        <f t="shared" si="162"/>
        <v>-1.7998468215470977</v>
      </c>
      <c r="Z310" s="141">
        <f t="shared" si="136"/>
        <v>-5.7923095762919301</v>
      </c>
      <c r="AA310" s="142">
        <v>100.87337892498124</v>
      </c>
      <c r="AB310" s="141">
        <f t="shared" si="147"/>
        <v>-0.26567121550095218</v>
      </c>
      <c r="AC310" s="141">
        <f t="shared" si="163"/>
        <v>-0.35952898121729654</v>
      </c>
      <c r="AD310" s="141">
        <f t="shared" si="137"/>
        <v>1.5550321571833714</v>
      </c>
    </row>
    <row r="311" spans="1:30">
      <c r="A311" s="36"/>
      <c r="B311" s="1233">
        <f t="shared" si="123"/>
        <v>41122</v>
      </c>
      <c r="C311" s="37">
        <v>158.51</v>
      </c>
      <c r="D311" s="141">
        <f t="shared" si="147"/>
        <v>0.82691940716238344</v>
      </c>
      <c r="E311" s="141">
        <f t="shared" si="157"/>
        <v>5.9629654388662257</v>
      </c>
      <c r="F311" s="141">
        <f t="shared" si="133"/>
        <v>1.2778736182991504</v>
      </c>
      <c r="G311" s="37">
        <v>145.81</v>
      </c>
      <c r="H311" s="141">
        <f t="shared" si="145"/>
        <v>0.85074007469912138</v>
      </c>
      <c r="I311" s="141">
        <f t="shared" si="158"/>
        <v>6.742313323572481</v>
      </c>
      <c r="J311" s="141">
        <f t="shared" si="156"/>
        <v>1.9864307197314146</v>
      </c>
      <c r="K311" s="38">
        <v>261.32</v>
      </c>
      <c r="L311" s="141">
        <f t="shared" si="147"/>
        <v>-6.8833652007650792E-2</v>
      </c>
      <c r="M311" s="141">
        <f t="shared" si="159"/>
        <v>2.2979056566842844</v>
      </c>
      <c r="N311" s="141">
        <f t="shared" si="164"/>
        <v>0.6276714544264298</v>
      </c>
      <c r="O311" s="31">
        <v>108.7</v>
      </c>
      <c r="P311" s="1136">
        <f t="shared" si="146"/>
        <v>0.18433179723502566</v>
      </c>
      <c r="Q311" s="1136">
        <f t="shared" si="160"/>
        <v>1.7790262172284699</v>
      </c>
      <c r="R311" s="1136">
        <f t="shared" si="134"/>
        <v>2.6440037771482503</v>
      </c>
      <c r="S311" s="32">
        <v>8738</v>
      </c>
      <c r="T311" s="141">
        <f t="shared" si="147"/>
        <v>0.24090856946197087</v>
      </c>
      <c r="U311" s="1132">
        <f t="shared" si="161"/>
        <v>-0.73838464159945472</v>
      </c>
      <c r="V311" s="141">
        <f t="shared" si="155"/>
        <v>-1.599099099099099</v>
      </c>
      <c r="W311" s="32">
        <v>76.37</v>
      </c>
      <c r="X311" s="141">
        <f t="shared" si="147"/>
        <v>-0.72793448589627219</v>
      </c>
      <c r="Y311" s="141">
        <f t="shared" si="162"/>
        <v>-2.5146796017360211</v>
      </c>
      <c r="Z311" s="141">
        <f t="shared" si="136"/>
        <v>-6.0061538461538406</v>
      </c>
      <c r="AA311" s="142">
        <v>100.58987900142604</v>
      </c>
      <c r="AB311" s="141">
        <f t="shared" si="147"/>
        <v>-0.28104533284845584</v>
      </c>
      <c r="AC311" s="141">
        <f t="shared" si="163"/>
        <v>-0.6395638746438036</v>
      </c>
      <c r="AD311" s="141">
        <f t="shared" si="137"/>
        <v>0.77096278926252348</v>
      </c>
    </row>
    <row r="312" spans="1:30">
      <c r="A312" s="36"/>
      <c r="B312" s="1233">
        <f t="shared" si="123"/>
        <v>41153</v>
      </c>
      <c r="C312" s="37">
        <v>158.91999999999999</v>
      </c>
      <c r="D312" s="141">
        <f t="shared" si="147"/>
        <v>0.25865875969970137</v>
      </c>
      <c r="E312" s="141">
        <f t="shared" si="157"/>
        <v>6.2370479310114204</v>
      </c>
      <c r="F312" s="141">
        <f t="shared" si="133"/>
        <v>2.1271126534284259</v>
      </c>
      <c r="G312" s="37">
        <v>146.22</v>
      </c>
      <c r="H312" s="141">
        <f t="shared" si="145"/>
        <v>0.28118784719840656</v>
      </c>
      <c r="I312" s="141">
        <f t="shared" si="158"/>
        <v>7.042459736456812</v>
      </c>
      <c r="J312" s="141">
        <f t="shared" si="156"/>
        <v>3.0008453085376097</v>
      </c>
      <c r="K312" s="38">
        <v>259.70999999999998</v>
      </c>
      <c r="L312" s="141">
        <f t="shared" si="147"/>
        <v>-0.61610286239094347</v>
      </c>
      <c r="M312" s="141">
        <f t="shared" si="159"/>
        <v>1.6676453317674658</v>
      </c>
      <c r="N312" s="141">
        <f t="shared" si="164"/>
        <v>0.82301331573430836</v>
      </c>
      <c r="O312" s="31">
        <v>108.9</v>
      </c>
      <c r="P312" s="1136">
        <f t="shared" si="146"/>
        <v>0.18399264029439083</v>
      </c>
      <c r="Q312" s="1136">
        <f t="shared" si="160"/>
        <v>1.9662921348314686</v>
      </c>
      <c r="R312" s="1136">
        <f t="shared" si="134"/>
        <v>2.5423728813559348</v>
      </c>
      <c r="S312" s="32">
        <v>8753</v>
      </c>
      <c r="T312" s="141">
        <f t="shared" si="147"/>
        <v>0.17166399633783475</v>
      </c>
      <c r="U312" s="1132">
        <f t="shared" si="161"/>
        <v>-0.56798818584573441</v>
      </c>
      <c r="V312" s="141">
        <f t="shared" si="155"/>
        <v>-1.3968683113664526</v>
      </c>
      <c r="W312" s="32">
        <v>76.73</v>
      </c>
      <c r="X312" s="141">
        <f t="shared" si="147"/>
        <v>0.47138928898782173</v>
      </c>
      <c r="Y312" s="141">
        <f t="shared" si="162"/>
        <v>-2.0551442430431441</v>
      </c>
      <c r="Z312" s="141">
        <f t="shared" si="136"/>
        <v>-4.6832298136645907</v>
      </c>
      <c r="AA312" s="1137">
        <v>100.35319141260423</v>
      </c>
      <c r="AB312" s="141">
        <f t="shared" si="147"/>
        <v>-0.23529960585642368</v>
      </c>
      <c r="AC312" s="141">
        <f t="shared" si="163"/>
        <v>-0.87335858922399023</v>
      </c>
      <c r="AD312" s="141">
        <f t="shared" si="137"/>
        <v>2.0251294451535798E-2</v>
      </c>
    </row>
    <row r="313" spans="1:30">
      <c r="A313" s="36"/>
      <c r="B313" s="1233">
        <f t="shared" si="123"/>
        <v>41183</v>
      </c>
      <c r="C313" s="37">
        <v>158.65</v>
      </c>
      <c r="D313" s="141">
        <f t="shared" si="147"/>
        <v>-0.16989680342309452</v>
      </c>
      <c r="E313" s="141">
        <f>(C313-C$303)/C$303*100</f>
        <v>6.0565545825255711</v>
      </c>
      <c r="F313" s="141">
        <f t="shared" si="133"/>
        <v>3.3281229646997619</v>
      </c>
      <c r="G313" s="37">
        <v>146.03</v>
      </c>
      <c r="H313" s="141">
        <f t="shared" si="145"/>
        <v>-0.12994118451648046</v>
      </c>
      <c r="I313" s="141">
        <f t="shared" si="158"/>
        <v>6.9033674963396834</v>
      </c>
      <c r="J313" s="141">
        <f t="shared" si="156"/>
        <v>4.2699036058550437</v>
      </c>
      <c r="K313" s="38">
        <v>258.29000000000002</v>
      </c>
      <c r="L313" s="141">
        <f t="shared" si="147"/>
        <v>-0.54676369797079782</v>
      </c>
      <c r="M313" s="141">
        <f t="shared" si="159"/>
        <v>1.1117635545116586</v>
      </c>
      <c r="N313" s="141">
        <f t="shared" si="164"/>
        <v>0.87088963524174723</v>
      </c>
      <c r="O313" s="31">
        <v>109.3</v>
      </c>
      <c r="P313" s="1136">
        <f t="shared" si="146"/>
        <v>0.36730945821854127</v>
      </c>
      <c r="Q313" s="1136">
        <f t="shared" si="160"/>
        <v>2.3408239700374533</v>
      </c>
      <c r="R313" s="1136">
        <f t="shared" si="134"/>
        <v>2.725563909774428</v>
      </c>
      <c r="S313" s="32">
        <v>8768</v>
      </c>
      <c r="T313" s="141">
        <f t="shared" si="147"/>
        <v>0.17136981606306409</v>
      </c>
      <c r="U313" s="1132">
        <f t="shared" si="161"/>
        <v>-0.3975917300920141</v>
      </c>
      <c r="V313" s="141">
        <f>(S313-S301)/S301*100</f>
        <v>-0.99367660343270092</v>
      </c>
      <c r="W313" s="32">
        <v>76.67</v>
      </c>
      <c r="X313" s="141">
        <f t="shared" si="147"/>
        <v>-7.8196272644340245E-2</v>
      </c>
      <c r="Y313" s="141">
        <f t="shared" si="162"/>
        <v>-2.1317334694919601</v>
      </c>
      <c r="Z313" s="141">
        <f t="shared" ref="Z313:Z318" si="165">(W313-W301)/W301*100</f>
        <v>-3.3896169354838683</v>
      </c>
      <c r="AA313" s="1137">
        <v>100.16271194646403</v>
      </c>
      <c r="AB313" s="141">
        <f t="shared" si="147"/>
        <v>-0.18980907678067091</v>
      </c>
      <c r="AC313" s="141">
        <f t="shared" si="163"/>
        <v>-1.0615099521294704</v>
      </c>
      <c r="AD313" s="141">
        <f t="shared" si="137"/>
        <v>-0.54530679649364378</v>
      </c>
    </row>
    <row r="314" spans="1:30">
      <c r="A314" s="36"/>
      <c r="B314" s="1233">
        <f t="shared" si="123"/>
        <v>41214</v>
      </c>
      <c r="C314" s="37">
        <v>158.26</v>
      </c>
      <c r="D314" s="141">
        <f t="shared" ref="D314:D319" si="166">(C314-C313)/C313*100</f>
        <v>-0.24582414119131091</v>
      </c>
      <c r="E314" s="141">
        <f>(C314-C$303)/C$303*100</f>
        <v>5.7958419680459841</v>
      </c>
      <c r="F314" s="141">
        <f t="shared" ref="F314:F319" si="167">(C314-C302)/C302*100</f>
        <v>4.524139752988571</v>
      </c>
      <c r="G314" s="37">
        <v>145.82</v>
      </c>
      <c r="H314" s="141">
        <f t="shared" ref="H314" si="168">(G314-G313)/G313*100</f>
        <v>-0.14380606724646167</v>
      </c>
      <c r="I314" s="141">
        <f t="shared" ref="I314" si="169">(G314-G$303)/G$303*100</f>
        <v>6.7496339677891646</v>
      </c>
      <c r="J314" s="141">
        <f t="shared" ref="J314" si="170">(G314-G302)/G302*100</f>
        <v>5.5213836022867033</v>
      </c>
      <c r="K314" s="32">
        <v>257.75</v>
      </c>
      <c r="L314" s="141">
        <f t="shared" si="147"/>
        <v>-0.20906732742267237</v>
      </c>
      <c r="M314" s="141">
        <f>(K314-K$303)/K$303*100</f>
        <v>0.90037189273830953</v>
      </c>
      <c r="N314" s="141">
        <f t="shared" ref="N314:N319" si="171">(K314-K302)/K302*100</f>
        <v>0.46774507893197759</v>
      </c>
      <c r="O314" s="31">
        <v>109.4</v>
      </c>
      <c r="P314" s="1136">
        <f t="shared" si="146"/>
        <v>9.1491308325716864E-2</v>
      </c>
      <c r="Q314" s="1136">
        <f>(O314-O$303)/O$303*100</f>
        <v>2.4344569288389595</v>
      </c>
      <c r="R314" s="1136">
        <f t="shared" ref="R314:R319" si="172">(O314-O302)/O302*100</f>
        <v>2.4344569288389595</v>
      </c>
      <c r="S314" s="32">
        <v>8791</v>
      </c>
      <c r="T314" s="141">
        <f t="shared" si="147"/>
        <v>0.26231751824817517</v>
      </c>
      <c r="U314" s="1132">
        <f>(S314-S$303)/S$303*100</f>
        <v>-0.13631716460297624</v>
      </c>
      <c r="V314" s="141">
        <f>(S314-S302)/S302*100</f>
        <v>-0.4642210144927536</v>
      </c>
      <c r="W314" s="32">
        <v>76.78</v>
      </c>
      <c r="X314" s="141">
        <f t="shared" ref="X314" si="173">(W314-W313)/W313*100</f>
        <v>0.14347202295552292</v>
      </c>
      <c r="Y314" s="141">
        <f t="shared" ref="Y314" si="174">(W314-W$303)/W$303*100</f>
        <v>-1.9913198876691371</v>
      </c>
      <c r="Z314" s="141">
        <f t="shared" si="165"/>
        <v>-2.2782232404225429</v>
      </c>
      <c r="AA314" s="1137">
        <v>100</v>
      </c>
      <c r="AB314" s="141">
        <f>(AA314-AA313)/AA313*100</f>
        <v>-0.16244762477177802</v>
      </c>
      <c r="AC314" s="141">
        <f t="shared" si="163"/>
        <v>-1.2222331791972982</v>
      </c>
      <c r="AD314" s="141">
        <f t="shared" si="137"/>
        <v>-1.0765311385420064</v>
      </c>
    </row>
    <row r="315" spans="1:30">
      <c r="A315" s="36" t="s">
        <v>1470</v>
      </c>
      <c r="B315" s="1233">
        <f t="shared" si="123"/>
        <v>41244</v>
      </c>
      <c r="C315" s="37">
        <v>158.6</v>
      </c>
      <c r="D315" s="141">
        <f t="shared" si="166"/>
        <v>0.21483634525464643</v>
      </c>
      <c r="E315" s="141">
        <f>(C315-C$303)/C$303*100</f>
        <v>6.0231298883615159</v>
      </c>
      <c r="F315" s="141">
        <f t="shared" si="167"/>
        <v>6.0231298883615159</v>
      </c>
      <c r="G315" s="37">
        <v>146.07</v>
      </c>
      <c r="H315" s="141">
        <f t="shared" ref="H315" si="175">(G315-G314)/G314*100</f>
        <v>0.17144424633109312</v>
      </c>
      <c r="I315" s="141">
        <f t="shared" ref="I315" si="176">(G315-G$303)/G$303*100</f>
        <v>6.9326500732064424</v>
      </c>
      <c r="J315" s="141">
        <f t="shared" ref="J315" si="177">(G315-G303)/G303*100</f>
        <v>6.9326500732064424</v>
      </c>
      <c r="K315" s="32">
        <v>257.83</v>
      </c>
      <c r="L315" s="141">
        <f t="shared" ref="L315:L320" si="178">(K315-K314)/K314*100</f>
        <v>3.1037827352079179E-2</v>
      </c>
      <c r="M315" s="141">
        <f>(K315-K$303)/K$303*100</f>
        <v>0.93168917596398348</v>
      </c>
      <c r="N315" s="141">
        <f t="shared" si="171"/>
        <v>0.93168917596398348</v>
      </c>
      <c r="O315" s="39">
        <v>109.6</v>
      </c>
      <c r="P315" s="1136">
        <f t="shared" ref="P315" si="179">(O315-O314)/O314*100</f>
        <v>0.18281535648993474</v>
      </c>
      <c r="Q315" s="1136">
        <f>(O315-O$303)/O$303*100</f>
        <v>2.6217228464419451</v>
      </c>
      <c r="R315" s="1136">
        <f t="shared" si="172"/>
        <v>2.6217228464419451</v>
      </c>
      <c r="S315" s="39">
        <v>9715</v>
      </c>
      <c r="T315" s="1133">
        <v>0.23</v>
      </c>
      <c r="U315" s="1133">
        <v>0.03</v>
      </c>
      <c r="V315" s="1133">
        <v>0.03</v>
      </c>
      <c r="W315" s="39">
        <v>76.44</v>
      </c>
      <c r="X315" s="141">
        <f t="shared" ref="X315:X319" si="180">(W315-W314)/W314*100</f>
        <v>-0.44282365199271084</v>
      </c>
      <c r="Y315" s="141">
        <f>(W315-W$303)/W$303*100</f>
        <v>-2.4253255042124144</v>
      </c>
      <c r="Z315" s="141">
        <f t="shared" si="165"/>
        <v>-2.4253255042124144</v>
      </c>
      <c r="AA315" s="1137">
        <v>99.78759807798653</v>
      </c>
      <c r="AB315" s="141">
        <f t="shared" si="147"/>
        <v>-0.21240192201346986</v>
      </c>
      <c r="AC315" s="141">
        <f>(AA315-AA$303)/AA$303*100</f>
        <v>-1.4320390544466666</v>
      </c>
      <c r="AD315" s="141">
        <f t="shared" si="137"/>
        <v>-1.4320390544466666</v>
      </c>
    </row>
    <row r="316" spans="1:30" s="1225" customFormat="1">
      <c r="A316" s="37"/>
      <c r="B316" s="1233">
        <f t="shared" si="123"/>
        <v>41275</v>
      </c>
      <c r="C316" s="37">
        <v>158.66</v>
      </c>
      <c r="D316" s="141">
        <f t="shared" si="166"/>
        <v>3.7831021437580249E-2</v>
      </c>
      <c r="E316" s="141">
        <f>(C316-C$315)/C$315*100</f>
        <v>3.7831021437580249E-2</v>
      </c>
      <c r="F316" s="141">
        <f t="shared" si="167"/>
        <v>7.2099466180147216</v>
      </c>
      <c r="G316" s="37">
        <v>146.16999999999999</v>
      </c>
      <c r="H316" s="141">
        <f>(G316-G315)/G315*100</f>
        <v>6.846032724036033E-2</v>
      </c>
      <c r="I316" s="141">
        <f>(G316-G$315)/G$315*100</f>
        <v>6.846032724036033E-2</v>
      </c>
      <c r="J316" s="141">
        <f>(G316-G304)/G304*100</f>
        <v>8.0979145096879073</v>
      </c>
      <c r="K316" s="32">
        <v>260.18</v>
      </c>
      <c r="L316" s="141">
        <f t="shared" si="178"/>
        <v>0.91145328317109064</v>
      </c>
      <c r="M316" s="141">
        <f t="shared" ref="M316:M320" si="181">(K316-K$315)/K$315*100</f>
        <v>0.91145328317109064</v>
      </c>
      <c r="N316" s="141">
        <f t="shared" si="171"/>
        <v>0.85668876225916935</v>
      </c>
      <c r="O316" s="39">
        <v>109.8</v>
      </c>
      <c r="P316" s="1136">
        <f t="shared" ref="P316:P320" si="182">(O316-O315)/O315*100</f>
        <v>0.18248175182482013</v>
      </c>
      <c r="Q316" s="1136">
        <f t="shared" ref="Q316:Q320" si="183">(O316-O$315)/O$315*100</f>
        <v>0.18248175182482013</v>
      </c>
      <c r="R316" s="1136">
        <f t="shared" si="172"/>
        <v>2.7128157156220687</v>
      </c>
      <c r="S316" s="39">
        <v>9812</v>
      </c>
      <c r="T316" s="1128">
        <f t="shared" ref="T316:T321" si="184">(S316-S315)/S315*100</f>
        <v>0.99845599588265566</v>
      </c>
      <c r="U316" s="1128">
        <f t="shared" ref="U316:U321" si="185">(S316-S$315)/S$315*100</f>
        <v>0.99845599588265566</v>
      </c>
      <c r="V316" s="1134">
        <v>1.2</v>
      </c>
      <c r="W316" s="39">
        <v>77.06</v>
      </c>
      <c r="X316" s="141">
        <f t="shared" si="180"/>
        <v>0.81109366823653128</v>
      </c>
      <c r="Y316" s="141">
        <f>(W316-W$315)/W$315*100</f>
        <v>0.81109366823653128</v>
      </c>
      <c r="Z316" s="141">
        <f t="shared" si="165"/>
        <v>-2.4556962025316427</v>
      </c>
      <c r="AA316" s="1137">
        <v>99.531536620842019</v>
      </c>
      <c r="AB316" s="141">
        <f t="shared" ref="AB316:AB321" si="186">(AA316-AA315)/AA315*100</f>
        <v>-0.25660649427035304</v>
      </c>
      <c r="AC316" s="141">
        <f t="shared" ref="AC316:AC321" si="187">(AA316-AA$315)/AA$315*100</f>
        <v>-0.25660649427035304</v>
      </c>
      <c r="AD316" s="141">
        <f t="shared" ref="AD316:AD321" si="188">(AA316-AA304)/AA304*100</f>
        <v>-1.9250202786280077</v>
      </c>
    </row>
    <row r="317" spans="1:30" s="1225" customFormat="1">
      <c r="A317" s="37"/>
      <c r="B317" s="1233">
        <f t="shared" si="123"/>
        <v>41306</v>
      </c>
      <c r="C317" s="37">
        <v>159.19</v>
      </c>
      <c r="D317" s="141">
        <f t="shared" si="166"/>
        <v>0.33404764906088563</v>
      </c>
      <c r="E317" s="141">
        <f>(C317-C$315)/C$315*100</f>
        <v>0.37200504413619384</v>
      </c>
      <c r="F317" s="141">
        <f t="shared" si="167"/>
        <v>8.565777808088388</v>
      </c>
      <c r="G317" s="37">
        <v>146.56</v>
      </c>
      <c r="H317" s="141">
        <f>(G317-G316)/G316*100</f>
        <v>0.2668126154477764</v>
      </c>
      <c r="I317" s="141">
        <f>(G317-G$315)/G$315*100</f>
        <v>0.33545560347779085</v>
      </c>
      <c r="J317" s="141">
        <f>(G317-G305)/G305*100</f>
        <v>9.307875894988058</v>
      </c>
      <c r="K317" s="32">
        <v>259.68</v>
      </c>
      <c r="L317" s="141">
        <f t="shared" si="178"/>
        <v>-0.19217464832039358</v>
      </c>
      <c r="M317" s="141">
        <f t="shared" si="181"/>
        <v>0.71752705270915829</v>
      </c>
      <c r="N317" s="141">
        <f t="shared" si="171"/>
        <v>0.60437006043700692</v>
      </c>
      <c r="O317" s="39">
        <v>109.9</v>
      </c>
      <c r="P317" s="1128">
        <f t="shared" si="182"/>
        <v>9.1074681238623431E-2</v>
      </c>
      <c r="Q317" s="1128">
        <f t="shared" si="183"/>
        <v>0.27372262773723666</v>
      </c>
      <c r="R317" s="1224">
        <f t="shared" si="172"/>
        <v>2.614379084967331</v>
      </c>
      <c r="S317" s="39">
        <v>9893</v>
      </c>
      <c r="T317" s="1128">
        <f t="shared" si="184"/>
        <v>0.82551977170811264</v>
      </c>
      <c r="U317" s="1128">
        <f t="shared" si="185"/>
        <v>1.8322182192485845</v>
      </c>
      <c r="V317" s="1134">
        <v>2.48</v>
      </c>
      <c r="W317" s="39">
        <v>77.2</v>
      </c>
      <c r="X317" s="141">
        <f t="shared" si="180"/>
        <v>0.18167661562418969</v>
      </c>
      <c r="Y317" s="141">
        <f>(W317-W$315)/W$315*100</f>
        <v>0.99424385138671534</v>
      </c>
      <c r="Z317" s="141">
        <f t="shared" si="165"/>
        <v>-2.64817150063051</v>
      </c>
      <c r="AA317" s="1137">
        <v>99.360113030834668</v>
      </c>
      <c r="AB317" s="141">
        <f t="shared" si="186"/>
        <v>-0.17223042648319176</v>
      </c>
      <c r="AC317" s="141">
        <f t="shared" si="187"/>
        <v>-0.42839496629407947</v>
      </c>
      <c r="AD317" s="141">
        <f t="shared" si="188"/>
        <v>-2.1009372276033433</v>
      </c>
    </row>
    <row r="318" spans="1:30">
      <c r="A318" s="37"/>
      <c r="B318" s="1233">
        <f t="shared" si="123"/>
        <v>41334</v>
      </c>
      <c r="C318" s="37">
        <v>161.34</v>
      </c>
      <c r="D318" s="141">
        <f t="shared" si="166"/>
        <v>1.3505873484515394</v>
      </c>
      <c r="E318" s="141">
        <f>(C318-C$315)/C$315*100</f>
        <v>1.7276166456494384</v>
      </c>
      <c r="F318" s="141">
        <f t="shared" si="167"/>
        <v>10.159770585825479</v>
      </c>
      <c r="G318" s="37">
        <v>148.6</v>
      </c>
      <c r="H318" s="141">
        <f>(G318-G317)/G317*100</f>
        <v>1.3919213973799072</v>
      </c>
      <c r="I318" s="141">
        <f>(G318-G$315)/G$315*100</f>
        <v>1.7320462791812152</v>
      </c>
      <c r="J318" s="141">
        <f>(G318-G306)/G306*100</f>
        <v>10.837622137689268</v>
      </c>
      <c r="K318" s="32">
        <v>257.89999999999998</v>
      </c>
      <c r="L318" s="141">
        <f t="shared" si="178"/>
        <v>-0.68545902649415802</v>
      </c>
      <c r="M318" s="141">
        <f t="shared" si="181"/>
        <v>2.7149672264667874E-2</v>
      </c>
      <c r="N318" s="141">
        <f t="shared" si="171"/>
        <v>0.2254002798072377</v>
      </c>
      <c r="O318" s="39">
        <v>110</v>
      </c>
      <c r="P318" s="1128">
        <f t="shared" si="182"/>
        <v>9.0991810737028486E-2</v>
      </c>
      <c r="Q318" s="1128">
        <f t="shared" si="183"/>
        <v>0.36496350364964025</v>
      </c>
      <c r="R318" s="1224">
        <f t="shared" si="172"/>
        <v>2.3255813953488373</v>
      </c>
      <c r="S318" s="39">
        <v>9998</v>
      </c>
      <c r="T318" s="1128">
        <f t="shared" si="184"/>
        <v>1.0613565147073689</v>
      </c>
      <c r="U318" s="1128">
        <f t="shared" si="185"/>
        <v>2.9130211013896035</v>
      </c>
      <c r="V318" s="1134">
        <v>3.9</v>
      </c>
      <c r="W318" s="39">
        <v>77.11</v>
      </c>
      <c r="X318" s="141">
        <f t="shared" si="180"/>
        <v>-0.11658031088083343</v>
      </c>
      <c r="Y318" s="141">
        <f>(W318-W$315)/W$315*100</f>
        <v>0.87650444793302162</v>
      </c>
      <c r="Z318" s="141">
        <f t="shared" si="165"/>
        <v>-2.1322502855692429</v>
      </c>
      <c r="AA318" s="1137">
        <v>99.282514757325501</v>
      </c>
      <c r="AB318" s="141">
        <f t="shared" si="186"/>
        <v>-7.8098012514424289E-2</v>
      </c>
      <c r="AC318" s="141">
        <f t="shared" si="187"/>
        <v>-0.50615841085411617</v>
      </c>
      <c r="AD318" s="141">
        <f t="shared" si="188"/>
        <v>-2.1979378029225995</v>
      </c>
    </row>
    <row r="319" spans="1:30" ht="12.75" customHeight="1">
      <c r="A319" s="37"/>
      <c r="B319" s="1233">
        <f>DATE(YEAR(B318),MONTH(B318)+1,1)</f>
        <v>41365</v>
      </c>
      <c r="C319" s="37">
        <v>165.59</v>
      </c>
      <c r="D319" s="141">
        <f t="shared" si="166"/>
        <v>2.6341886698896739</v>
      </c>
      <c r="E319" s="141">
        <f>(C319-C$315)/C$315*100</f>
        <v>4.4073139974779378</v>
      </c>
      <c r="F319" s="141">
        <f t="shared" si="167"/>
        <v>11.553489625437892</v>
      </c>
      <c r="G319" s="37">
        <v>152.41999999999999</v>
      </c>
      <c r="H319" s="141">
        <f>(G319-G318)/G318*100</f>
        <v>2.5706594885598877</v>
      </c>
      <c r="I319" s="141">
        <f>(G319-G$315)/G$315*100</f>
        <v>4.3472307797631231</v>
      </c>
      <c r="J319" s="141">
        <f>(G319-G307)/G307*100</f>
        <v>12.09001323724077</v>
      </c>
      <c r="K319" s="32">
        <v>259.74</v>
      </c>
      <c r="L319" s="141">
        <f t="shared" si="178"/>
        <v>0.71345482745251332</v>
      </c>
      <c r="M319" s="141">
        <f t="shared" si="181"/>
        <v>0.74079820036459099</v>
      </c>
      <c r="N319" s="141">
        <f t="shared" si="171"/>
        <v>0.90517073928751168</v>
      </c>
      <c r="O319" s="39">
        <v>110.2</v>
      </c>
      <c r="P319" s="1128">
        <f t="shared" si="182"/>
        <v>0.1818181818181844</v>
      </c>
      <c r="Q319" s="1128">
        <f t="shared" si="183"/>
        <v>0.54744525547446043</v>
      </c>
      <c r="R319" s="1224">
        <f t="shared" si="172"/>
        <v>2.2263450834879461</v>
      </c>
      <c r="S319" s="39">
        <v>10098</v>
      </c>
      <c r="T319" s="1128">
        <f t="shared" si="184"/>
        <v>1.0002000400080016</v>
      </c>
      <c r="U319" s="1128">
        <f t="shared" si="185"/>
        <v>3.9423571796191457</v>
      </c>
      <c r="V319" s="1134">
        <v>5.34</v>
      </c>
      <c r="W319" s="39">
        <v>76.88</v>
      </c>
      <c r="X319" s="141">
        <f t="shared" si="180"/>
        <v>-0.29827519128518221</v>
      </c>
      <c r="Y319" s="141">
        <f>(W319-W$315)/W$315*100</f>
        <v>0.57561486132914408</v>
      </c>
      <c r="Z319" s="141">
        <f t="shared" ref="Z319" si="189">(W319-W307)/W307*100</f>
        <v>-1.8009962958232348</v>
      </c>
      <c r="AA319" s="1137">
        <v>99.399598177062813</v>
      </c>
      <c r="AB319" s="141">
        <f t="shared" si="186"/>
        <v>0.11792954683258926</v>
      </c>
      <c r="AC319" s="141">
        <f t="shared" si="187"/>
        <v>-0.38882577434170223</v>
      </c>
      <c r="AD319" s="141">
        <f t="shared" si="188"/>
        <v>-2.0254865193191804</v>
      </c>
    </row>
    <row r="320" spans="1:30">
      <c r="A320" s="37"/>
      <c r="B320" s="1233">
        <f>DATE(YEAR(B319),MONTH(B319)+1,1)</f>
        <v>41395</v>
      </c>
      <c r="C320" s="1302">
        <v>169.69</v>
      </c>
      <c r="D320" s="1287">
        <f>(C320-C319)/C319*100</f>
        <v>2.4759949272299018</v>
      </c>
      <c r="E320" s="1287">
        <f>(C320-C$315)/C$315*100</f>
        <v>6.9924337957124871</v>
      </c>
      <c r="F320" s="1287">
        <f>(C320-C308)/C308*100</f>
        <v>11.822075782537066</v>
      </c>
      <c r="G320" s="1302">
        <v>156.13999999999999</v>
      </c>
      <c r="H320" s="1287">
        <f>(G320-G319)/G319*100</f>
        <v>2.440624589948825</v>
      </c>
      <c r="I320" s="1287">
        <f>(G320-G$315)/G$315*100</f>
        <v>6.8939549531046707</v>
      </c>
      <c r="J320" s="1287">
        <f>(G320-G308)/G308*100</f>
        <v>12.169540229885056</v>
      </c>
      <c r="K320" s="32">
        <v>259.68</v>
      </c>
      <c r="L320" s="141">
        <f t="shared" si="178"/>
        <v>-2.3100023100023976E-2</v>
      </c>
      <c r="M320" s="141">
        <f t="shared" si="181"/>
        <v>0.71752705270915829</v>
      </c>
      <c r="N320" s="141">
        <f t="shared" ref="N320" si="190">(K320-K308)/K308*100</f>
        <v>0.37493718835763107</v>
      </c>
      <c r="O320" s="39">
        <v>110.4</v>
      </c>
      <c r="P320" s="1128">
        <f t="shared" si="182"/>
        <v>0.18148820326679024</v>
      </c>
      <c r="Q320" s="1128">
        <f t="shared" si="183"/>
        <v>0.72992700729928051</v>
      </c>
      <c r="R320" s="1224">
        <f t="shared" ref="R320" si="191">(O320-O308)/O308*100</f>
        <v>2.1276595744680957</v>
      </c>
      <c r="S320" s="39">
        <v>10180</v>
      </c>
      <c r="T320" s="1128">
        <f t="shared" si="184"/>
        <v>0.81204198851257681</v>
      </c>
      <c r="U320" s="1128">
        <f t="shared" si="185"/>
        <v>4.7864127637673697</v>
      </c>
      <c r="V320" s="1134">
        <v>6.9</v>
      </c>
      <c r="W320" s="1285">
        <v>77.25</v>
      </c>
      <c r="X320" s="1287">
        <f>(W320-W319)/W319*100</f>
        <v>0.48126951092612458</v>
      </c>
      <c r="Y320" s="1287">
        <f>(W320-W$315)/W$315*100</f>
        <v>1.0596546310832056</v>
      </c>
      <c r="Z320" s="1287">
        <f>(W320-W308)/W308*100</f>
        <v>-0.98692642912073314</v>
      </c>
      <c r="AA320" s="1137">
        <v>99.570901942687556</v>
      </c>
      <c r="AB320" s="141">
        <f t="shared" si="186"/>
        <v>0.17233848905464877</v>
      </c>
      <c r="AC320" s="141">
        <f t="shared" si="187"/>
        <v>-0.21715738175160901</v>
      </c>
      <c r="AD320" s="141">
        <f t="shared" si="188"/>
        <v>-1.7674804905875092</v>
      </c>
    </row>
    <row r="321" spans="1:30">
      <c r="A321" s="37"/>
      <c r="B321" s="1233">
        <f t="shared" ref="B321:B324" si="192">DATE(YEAR(B320),MONTH(B320)+1,1)</f>
        <v>41426</v>
      </c>
      <c r="C321" s="37"/>
      <c r="D321" s="37"/>
      <c r="E321" s="142"/>
      <c r="F321" s="142"/>
      <c r="G321" s="37"/>
      <c r="H321" s="37"/>
      <c r="I321" s="142"/>
      <c r="J321" s="142"/>
      <c r="K321" s="1303">
        <v>261.22000000000003</v>
      </c>
      <c r="L321" s="1287">
        <f>(K321-K320)/K320*100</f>
        <v>0.59303758471966284</v>
      </c>
      <c r="M321" s="1287">
        <f>(K321-K$315)/K$315*100</f>
        <v>1.3148198425319177</v>
      </c>
      <c r="N321" s="1287">
        <f>(K321-K309)/K309*100</f>
        <v>0.79487575243093156</v>
      </c>
      <c r="O321" s="1285">
        <v>110.5</v>
      </c>
      <c r="P321" s="1286">
        <f>(O321-O320)/O320*100</f>
        <v>9.0579710144922387E-2</v>
      </c>
      <c r="Q321" s="1286">
        <f>(O321-O$315)/O$315*100</f>
        <v>0.8211678832116841</v>
      </c>
      <c r="R321" s="1289">
        <f>(O321-O309)/O309*100</f>
        <v>1.9372693726937216</v>
      </c>
      <c r="S321" s="39">
        <v>10258</v>
      </c>
      <c r="T321" s="1128">
        <f t="shared" si="184"/>
        <v>0.76620825147347738</v>
      </c>
      <c r="U321" s="1128">
        <f t="shared" si="185"/>
        <v>5.5892949047864127</v>
      </c>
      <c r="V321" s="1134">
        <v>7.4</v>
      </c>
      <c r="W321" s="39"/>
      <c r="X321" s="39"/>
      <c r="Y321" s="1128"/>
      <c r="Z321" s="1128"/>
      <c r="AA321" s="1137">
        <v>99.605394862823744</v>
      </c>
      <c r="AB321" s="141">
        <f t="shared" si="186"/>
        <v>3.4641566424739034E-2</v>
      </c>
      <c r="AC321" s="141">
        <f t="shared" si="187"/>
        <v>-0.18259104204551568</v>
      </c>
      <c r="AD321" s="141">
        <f t="shared" si="188"/>
        <v>-1.5193373531522825</v>
      </c>
    </row>
    <row r="322" spans="1:30">
      <c r="A322" s="37"/>
      <c r="B322" s="1233">
        <f t="shared" si="192"/>
        <v>41456</v>
      </c>
      <c r="C322" s="37"/>
      <c r="D322" s="37"/>
      <c r="E322" s="142"/>
      <c r="F322" s="142"/>
      <c r="G322" s="37"/>
      <c r="H322" s="37"/>
      <c r="I322" s="142"/>
      <c r="J322" s="142"/>
      <c r="K322" s="32"/>
      <c r="L322" s="32"/>
      <c r="M322" s="142"/>
      <c r="N322" s="142"/>
      <c r="O322" s="39"/>
      <c r="P322" s="39"/>
      <c r="Q322" s="39"/>
      <c r="R322" s="39"/>
      <c r="S322" s="1285">
        <v>10347</v>
      </c>
      <c r="T322" s="1286">
        <f>(S322-S321)/S321*100</f>
        <v>0.86761551959446281</v>
      </c>
      <c r="U322" s="1286">
        <f>(S322-S$315)/S$315*100</f>
        <v>6.505404014410705</v>
      </c>
      <c r="V322" s="1304">
        <v>7.94</v>
      </c>
      <c r="W322" s="39"/>
      <c r="X322" s="39"/>
      <c r="Y322" s="1128"/>
      <c r="Z322" s="1128"/>
      <c r="AA322" s="1137">
        <v>99.535499642428533</v>
      </c>
      <c r="AB322" s="141">
        <f t="shared" ref="AB322" si="193">(AA322-AA321)/AA321*100</f>
        <v>-7.0172123198216155E-2</v>
      </c>
      <c r="AC322" s="141">
        <f t="shared" ref="AC322" si="194">(AA322-AA$315)/AA$315*100</f>
        <v>-0.25263503723275876</v>
      </c>
      <c r="AD322" s="141">
        <f t="shared" ref="AD322" si="195">(AA322-AA310)/AA310*100</f>
        <v>-1.326295695465576</v>
      </c>
    </row>
    <row r="323" spans="1:30">
      <c r="A323" s="37"/>
      <c r="B323" s="1233">
        <f t="shared" si="192"/>
        <v>41487</v>
      </c>
      <c r="C323" s="37"/>
      <c r="D323" s="37"/>
      <c r="E323" s="142"/>
      <c r="F323" s="142"/>
      <c r="G323" s="37"/>
      <c r="H323" s="37"/>
      <c r="I323" s="142"/>
      <c r="J323" s="142"/>
      <c r="K323" s="32"/>
      <c r="L323" s="32"/>
      <c r="M323" s="142"/>
      <c r="N323" s="142"/>
      <c r="O323" s="39"/>
      <c r="P323" s="39"/>
      <c r="Q323" s="39"/>
      <c r="R323" s="39"/>
      <c r="S323" s="39"/>
      <c r="T323" s="1128"/>
      <c r="U323" s="1134"/>
      <c r="V323" s="1128"/>
      <c r="W323" s="39"/>
      <c r="X323" s="39"/>
      <c r="Y323" s="1128"/>
      <c r="Z323" s="1128"/>
      <c r="AA323" s="1288">
        <v>99.405542728990142</v>
      </c>
      <c r="AB323" s="1287">
        <f>(AA323-AA322)/AA322*100</f>
        <v>-0.13056338080910723</v>
      </c>
      <c r="AC323" s="1287">
        <f>(AA323-AA$315)/AA$315*100</f>
        <v>-0.38286856919614654</v>
      </c>
      <c r="AD323" s="1287">
        <f>(AA323-AA311)/AA311*100</f>
        <v>-1.1773910896334905</v>
      </c>
    </row>
    <row r="324" spans="1:30">
      <c r="A324" s="37"/>
      <c r="B324" s="1233">
        <f t="shared" si="192"/>
        <v>41518</v>
      </c>
      <c r="C324" s="37"/>
      <c r="D324" s="37"/>
      <c r="E324" s="142"/>
      <c r="F324" s="142"/>
      <c r="G324" s="37"/>
      <c r="H324" s="37"/>
      <c r="I324" s="142"/>
      <c r="J324" s="142"/>
      <c r="K324" s="32"/>
      <c r="L324" s="32"/>
      <c r="M324" s="142"/>
      <c r="N324" s="142"/>
      <c r="O324" s="39"/>
      <c r="P324" s="39"/>
      <c r="Q324" s="39"/>
      <c r="R324" s="39"/>
      <c r="S324" s="39"/>
      <c r="T324" s="1128"/>
      <c r="U324" s="1134"/>
      <c r="V324" s="1128"/>
      <c r="W324" s="39"/>
      <c r="X324" s="39"/>
      <c r="Y324" s="1128"/>
      <c r="Z324" s="1128"/>
      <c r="AA324" s="37"/>
      <c r="AB324" s="141"/>
      <c r="AC324" s="141"/>
      <c r="AD324" s="141"/>
    </row>
    <row r="331" spans="1:30">
      <c r="P331" s="1226"/>
    </row>
    <row r="333" spans="1:30">
      <c r="D333" s="1192"/>
      <c r="F333"/>
      <c r="H333" s="1192"/>
      <c r="J333"/>
      <c r="L333" s="1192"/>
      <c r="N333"/>
      <c r="T333" s="1135"/>
      <c r="U333"/>
      <c r="X333" s="1192"/>
      <c r="Z333"/>
      <c r="AB333" s="1192"/>
      <c r="AD333"/>
    </row>
    <row r="334" spans="1:30">
      <c r="A334" t="s">
        <v>1984</v>
      </c>
      <c r="D334" s="1192"/>
      <c r="F334"/>
      <c r="H334" s="1192"/>
      <c r="J334"/>
      <c r="L334" s="1192"/>
      <c r="N334"/>
      <c r="T334" s="1135"/>
      <c r="U334"/>
      <c r="X334" s="1192"/>
      <c r="Z334"/>
      <c r="AB334" s="1192"/>
      <c r="AD334"/>
    </row>
    <row r="335" spans="1:30">
      <c r="A335" s="1222" t="s">
        <v>1968</v>
      </c>
      <c r="B335" s="1222" t="s">
        <v>1969</v>
      </c>
      <c r="C335" s="1968" t="s">
        <v>1970</v>
      </c>
      <c r="D335" s="1968"/>
      <c r="F335"/>
      <c r="H335" s="1192"/>
      <c r="J335"/>
      <c r="L335" s="1192"/>
      <c r="N335"/>
      <c r="T335" s="1135"/>
      <c r="U335"/>
      <c r="X335" s="1192"/>
      <c r="Z335"/>
      <c r="AB335" s="1192"/>
      <c r="AD335"/>
    </row>
    <row r="336" spans="1:30">
      <c r="A336" s="1222" t="s">
        <v>1975</v>
      </c>
      <c r="B336" s="1222" t="s">
        <v>1977</v>
      </c>
      <c r="C336" s="1969" t="s">
        <v>2038</v>
      </c>
      <c r="D336" s="1969"/>
      <c r="F336"/>
      <c r="H336" s="1192"/>
      <c r="J336"/>
      <c r="L336" s="1192"/>
      <c r="N336"/>
      <c r="T336" s="1135"/>
      <c r="U336"/>
      <c r="X336" s="1192"/>
      <c r="Z336"/>
      <c r="AB336" s="1192"/>
      <c r="AD336"/>
    </row>
    <row r="337" spans="1:30">
      <c r="A337" s="1222" t="s">
        <v>1976</v>
      </c>
      <c r="B337" s="1222" t="s">
        <v>1978</v>
      </c>
      <c r="C337" s="1969"/>
      <c r="D337" s="1969"/>
      <c r="F337"/>
      <c r="H337" s="1192"/>
      <c r="J337"/>
      <c r="L337" s="1192"/>
      <c r="N337"/>
      <c r="T337" s="1135"/>
      <c r="U337"/>
      <c r="X337" s="1192"/>
      <c r="Z337"/>
      <c r="AB337" s="1192"/>
      <c r="AD337"/>
    </row>
    <row r="338" spans="1:30">
      <c r="A338" s="1222" t="s">
        <v>1982</v>
      </c>
      <c r="B338" s="1222" t="s">
        <v>1980</v>
      </c>
      <c r="C338" s="1967" t="s">
        <v>1981</v>
      </c>
      <c r="D338" s="1967"/>
      <c r="F338"/>
      <c r="H338" s="1192"/>
      <c r="J338"/>
      <c r="L338" s="1192"/>
      <c r="N338"/>
      <c r="T338" s="1135"/>
      <c r="U338"/>
      <c r="X338" s="1192"/>
      <c r="Z338"/>
      <c r="AB338" s="1192"/>
      <c r="AD338"/>
    </row>
    <row r="339" spans="1:30">
      <c r="A339" s="1223" t="s">
        <v>1971</v>
      </c>
      <c r="B339" s="1222" t="s">
        <v>1979</v>
      </c>
      <c r="C339" s="1969" t="s">
        <v>2039</v>
      </c>
      <c r="D339" s="1969"/>
      <c r="F339"/>
      <c r="H339" s="1192"/>
      <c r="J339"/>
      <c r="L339" s="1192"/>
      <c r="N339"/>
      <c r="T339" s="1135"/>
      <c r="U339"/>
      <c r="X339" s="1192"/>
      <c r="Z339"/>
      <c r="AB339" s="1192"/>
      <c r="AD339"/>
    </row>
    <row r="340" spans="1:30">
      <c r="A340" s="1223" t="s">
        <v>1972</v>
      </c>
      <c r="B340" s="1222" t="s">
        <v>1974</v>
      </c>
      <c r="C340" s="1969" t="s">
        <v>2040</v>
      </c>
      <c r="D340" s="1967"/>
      <c r="F340"/>
      <c r="H340" s="1192"/>
      <c r="J340"/>
      <c r="L340" s="1192"/>
      <c r="N340"/>
      <c r="T340" s="1135"/>
      <c r="U340"/>
      <c r="X340" s="1192"/>
      <c r="Z340"/>
      <c r="AB340" s="1192"/>
      <c r="AD340"/>
    </row>
    <row r="341" spans="1:30">
      <c r="A341" s="1222" t="s">
        <v>1973</v>
      </c>
      <c r="B341" s="1222" t="s">
        <v>1983</v>
      </c>
      <c r="C341" s="1967" t="s">
        <v>2041</v>
      </c>
      <c r="D341" s="1967"/>
      <c r="F341"/>
      <c r="H341" s="1192"/>
      <c r="J341"/>
      <c r="L341" s="1192"/>
      <c r="N341"/>
      <c r="T341" s="1135"/>
      <c r="U341"/>
      <c r="X341" s="1192"/>
      <c r="Z341"/>
      <c r="AB341" s="1192"/>
      <c r="AD341"/>
    </row>
    <row r="342" spans="1:30">
      <c r="D342" s="1192"/>
      <c r="F342"/>
      <c r="H342" s="1192"/>
      <c r="J342"/>
      <c r="L342" s="1192"/>
      <c r="N342"/>
      <c r="T342" s="1135"/>
      <c r="U342"/>
      <c r="X342" s="1192"/>
      <c r="Z342"/>
      <c r="AB342" s="1192"/>
      <c r="AD342"/>
    </row>
    <row r="343" spans="1:30">
      <c r="D343" s="1192"/>
      <c r="F343"/>
      <c r="H343" s="1192"/>
      <c r="J343"/>
      <c r="L343" s="1192"/>
      <c r="N343"/>
      <c r="T343" s="1135"/>
      <c r="U343"/>
      <c r="X343" s="1192"/>
      <c r="Z343"/>
      <c r="AB343" s="1192"/>
      <c r="AD343"/>
    </row>
  </sheetData>
  <mergeCells count="6">
    <mergeCell ref="C341:D341"/>
    <mergeCell ref="C335:D335"/>
    <mergeCell ref="C336:D337"/>
    <mergeCell ref="C338:D338"/>
    <mergeCell ref="C339:D339"/>
    <mergeCell ref="C340:D340"/>
  </mergeCells>
  <phoneticPr fontId="16" type="noConversion"/>
  <hyperlinks>
    <hyperlink ref="C340" r:id="rId1"/>
    <hyperlink ref="C339" r:id="rId2"/>
    <hyperlink ref="C336" r:id="rId3"/>
  </hyperlinks>
  <pageMargins left="0.7" right="0.7" top="0.75" bottom="0.75" header="0.3" footer="0.3"/>
  <pageSetup paperSize="9" orientation="portrait" r:id="rId4"/>
</worksheet>
</file>

<file path=xl/worksheets/sheet57.xml><?xml version="1.0" encoding="utf-8"?>
<worksheet xmlns="http://schemas.openxmlformats.org/spreadsheetml/2006/main" xmlns:r="http://schemas.openxmlformats.org/officeDocument/2006/relationships">
  <dimension ref="A1:P55"/>
  <sheetViews>
    <sheetView showGridLines="0" view="pageLayout" topLeftCell="F10" workbookViewId="0">
      <selection activeCell="J25" sqref="J25"/>
    </sheetView>
  </sheetViews>
  <sheetFormatPr defaultColWidth="10" defaultRowHeight="16.5"/>
  <cols>
    <col min="1" max="1" width="9.5703125" style="130" hidden="1" customWidth="1"/>
    <col min="2" max="3" width="9.42578125" style="130" hidden="1" customWidth="1"/>
    <col min="4" max="4" width="9.28515625" style="130" hidden="1" customWidth="1"/>
    <col min="5" max="5" width="0" style="130" hidden="1" customWidth="1"/>
    <col min="6" max="6" width="4.28515625" style="78" customWidth="1"/>
    <col min="7" max="7" width="9.42578125" style="78" customWidth="1"/>
    <col min="8" max="8" width="12" style="78" customWidth="1"/>
    <col min="9" max="9" width="12.7109375" style="78" customWidth="1"/>
    <col min="10" max="10" width="9.42578125" style="78" customWidth="1"/>
    <col min="11" max="11" width="2.85546875" style="78" customWidth="1"/>
    <col min="12" max="12" width="9.42578125" style="78" customWidth="1"/>
    <col min="13" max="13" width="14.42578125" style="78" customWidth="1"/>
    <col min="14" max="14" width="19" style="78" customWidth="1"/>
    <col min="15" max="15" width="13.42578125" style="78" customWidth="1"/>
    <col min="16" max="16" width="9.42578125" style="78" customWidth="1"/>
    <col min="17" max="16384" width="10" style="130"/>
  </cols>
  <sheetData>
    <row r="1" spans="1:16" s="77" customFormat="1" ht="20.25" customHeight="1">
      <c r="A1" s="76"/>
      <c r="B1" s="76"/>
      <c r="C1" s="76"/>
      <c r="D1" s="76"/>
      <c r="F1" s="78"/>
      <c r="G1" s="78"/>
      <c r="H1" s="78"/>
      <c r="I1" s="78"/>
      <c r="J1" s="78"/>
      <c r="K1" s="78"/>
      <c r="L1" s="78"/>
      <c r="M1" s="78"/>
      <c r="N1" s="78"/>
      <c r="O1" s="78"/>
      <c r="P1" s="78"/>
    </row>
    <row r="2" spans="1:16" s="77" customFormat="1" ht="20.25" customHeight="1">
      <c r="A2" s="79"/>
      <c r="B2" s="80"/>
      <c r="C2" s="80"/>
      <c r="D2" s="80"/>
      <c r="G2" s="78"/>
      <c r="H2" s="78"/>
      <c r="I2" s="78"/>
      <c r="J2" s="78"/>
      <c r="K2" s="78"/>
      <c r="L2" s="78"/>
      <c r="M2" s="78"/>
      <c r="N2" s="78"/>
      <c r="O2" s="78"/>
      <c r="P2" s="78"/>
    </row>
    <row r="3" spans="1:16" s="77" customFormat="1" ht="20.25" customHeight="1">
      <c r="A3" s="81"/>
      <c r="B3" s="82"/>
      <c r="C3" s="82"/>
      <c r="D3" s="82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</row>
    <row r="4" spans="1:16" s="77" customFormat="1" ht="20.25" customHeight="1" thickBot="1">
      <c r="A4" s="81"/>
      <c r="B4" s="82"/>
      <c r="C4" s="82"/>
      <c r="D4" s="82"/>
      <c r="F4" s="83"/>
      <c r="G4" s="83"/>
      <c r="H4" s="83"/>
      <c r="I4" s="83"/>
      <c r="J4" s="83"/>
      <c r="K4" s="83"/>
      <c r="L4" s="83"/>
      <c r="M4" s="83"/>
      <c r="N4" s="83"/>
      <c r="O4" s="83"/>
      <c r="P4" s="83"/>
    </row>
    <row r="5" spans="1:16" s="77" customFormat="1" ht="20.25" customHeight="1">
      <c r="A5" s="1970" t="s">
        <v>1727</v>
      </c>
      <c r="B5" s="1970"/>
      <c r="C5" s="1970"/>
      <c r="D5" s="1970"/>
      <c r="F5" s="78"/>
      <c r="G5" s="78"/>
      <c r="H5" s="78"/>
      <c r="I5" s="78"/>
      <c r="J5" s="78"/>
      <c r="K5" s="78"/>
      <c r="L5" s="78"/>
      <c r="M5" s="78"/>
      <c r="N5" s="78"/>
      <c r="O5" s="78"/>
      <c r="P5" s="78"/>
    </row>
    <row r="6" spans="1:16" s="77" customFormat="1" ht="20.25" customHeight="1">
      <c r="A6" s="84" t="s">
        <v>1728</v>
      </c>
      <c r="B6" s="85" t="s">
        <v>1729</v>
      </c>
      <c r="C6" s="86" t="s">
        <v>1730</v>
      </c>
      <c r="D6" s="87" t="s">
        <v>1731</v>
      </c>
      <c r="F6" s="78"/>
      <c r="G6" s="78"/>
      <c r="H6" s="78"/>
      <c r="I6" s="78"/>
      <c r="J6" s="78"/>
      <c r="K6" s="78"/>
      <c r="L6" s="78"/>
      <c r="M6" s="78"/>
      <c r="N6" s="78"/>
      <c r="O6" s="78"/>
      <c r="P6" s="78"/>
    </row>
    <row r="7" spans="1:16" s="77" customFormat="1" ht="20.25" customHeight="1">
      <c r="A7" s="88"/>
      <c r="B7" s="89"/>
      <c r="C7" s="88"/>
      <c r="D7" s="90"/>
      <c r="F7" s="78"/>
      <c r="G7" s="78"/>
      <c r="H7" s="78"/>
      <c r="I7" s="78"/>
      <c r="J7" s="78"/>
      <c r="K7" s="78"/>
      <c r="L7" s="78"/>
      <c r="M7" s="78"/>
      <c r="N7" s="78"/>
      <c r="O7" s="78"/>
      <c r="P7" s="78"/>
    </row>
    <row r="8" spans="1:16" s="77" customFormat="1" ht="20.25" customHeight="1">
      <c r="A8" s="88"/>
      <c r="B8" s="89"/>
      <c r="C8" s="88"/>
      <c r="D8" s="90"/>
      <c r="F8" s="78"/>
      <c r="G8" s="78"/>
      <c r="H8" s="78"/>
      <c r="I8" s="78"/>
      <c r="J8" s="78"/>
      <c r="K8" s="78"/>
      <c r="L8" s="78"/>
      <c r="M8" s="78"/>
      <c r="N8" s="78"/>
      <c r="O8" s="78"/>
      <c r="P8" s="78"/>
    </row>
    <row r="9" spans="1:16" s="77" customFormat="1" ht="20.25" customHeight="1">
      <c r="A9" s="88"/>
      <c r="B9" s="89"/>
      <c r="C9" s="88"/>
      <c r="D9" s="90"/>
      <c r="F9" s="78"/>
      <c r="G9" s="78"/>
      <c r="H9" s="78"/>
      <c r="I9" s="78"/>
      <c r="J9" s="78"/>
      <c r="K9" s="78"/>
      <c r="L9" s="78"/>
      <c r="M9" s="78"/>
      <c r="N9" s="78"/>
      <c r="O9" s="78"/>
      <c r="P9" s="78"/>
    </row>
    <row r="10" spans="1:16" s="93" customFormat="1" ht="20.25" customHeight="1" thickBot="1">
      <c r="A10" s="91" t="s">
        <v>1732</v>
      </c>
      <c r="B10" s="91" t="s">
        <v>1733</v>
      </c>
      <c r="C10" s="91" t="s">
        <v>1734</v>
      </c>
      <c r="D10" s="92" t="s">
        <v>1735</v>
      </c>
      <c r="F10" s="78"/>
      <c r="G10" s="78"/>
      <c r="H10" s="78"/>
      <c r="I10" s="78"/>
      <c r="J10" s="78"/>
      <c r="K10" s="78"/>
      <c r="L10" s="78"/>
      <c r="M10" s="78"/>
      <c r="N10" s="78"/>
      <c r="O10" s="78"/>
      <c r="P10" s="78"/>
    </row>
    <row r="11" spans="1:16" s="97" customFormat="1" ht="20.25" customHeight="1">
      <c r="A11" s="94">
        <f>[2]수급동향!L3</f>
        <v>83.648908857509625</v>
      </c>
      <c r="B11" s="95">
        <f>[2]수급동향!M3</f>
        <v>106.70731707317074</v>
      </c>
      <c r="C11" s="95">
        <f>[2]수급동향!N3</f>
        <v>49.342105263157912</v>
      </c>
      <c r="D11" s="96">
        <f>[2]수급동향!O3</f>
        <v>62.435815147625163</v>
      </c>
      <c r="F11" s="78"/>
      <c r="G11" s="78"/>
      <c r="H11" s="78"/>
      <c r="I11" s="78"/>
      <c r="J11" s="78"/>
      <c r="K11" s="78"/>
      <c r="L11" s="78"/>
      <c r="M11" s="78"/>
      <c r="N11" s="78"/>
      <c r="O11" s="78"/>
      <c r="P11" s="78"/>
    </row>
    <row r="12" spans="1:16" s="97" customFormat="1" ht="20.25" customHeight="1">
      <c r="A12" s="98">
        <f>[2]수급동향!L4</f>
        <v>73.664362036455074</v>
      </c>
      <c r="B12" s="99">
        <f>[2]수급동향!M4</f>
        <v>108.86235072281583</v>
      </c>
      <c r="C12" s="99">
        <f>[2]수급동향!N4</f>
        <v>42.300439974858584</v>
      </c>
      <c r="D12" s="100">
        <f>[2]수급동향!O4</f>
        <v>62.97925832809554</v>
      </c>
      <c r="F12" s="101"/>
      <c r="G12" s="101"/>
      <c r="H12" s="102"/>
      <c r="I12" s="101"/>
      <c r="J12" s="101"/>
      <c r="K12" s="101"/>
      <c r="L12" s="101"/>
      <c r="M12" s="101"/>
      <c r="N12" s="101"/>
      <c r="O12" s="101"/>
      <c r="P12" s="101"/>
    </row>
    <row r="13" spans="1:16" s="97" customFormat="1" ht="20.25" customHeight="1">
      <c r="A13" s="98"/>
      <c r="B13" s="99"/>
      <c r="C13" s="99"/>
      <c r="D13" s="100"/>
      <c r="F13" s="103"/>
      <c r="G13" s="103"/>
      <c r="H13" s="103"/>
      <c r="I13" s="103"/>
      <c r="J13" s="103"/>
      <c r="K13" s="103"/>
      <c r="L13" s="103"/>
      <c r="M13" s="103"/>
      <c r="N13" s="103"/>
      <c r="O13" s="103"/>
      <c r="P13" s="103"/>
    </row>
    <row r="14" spans="1:16" s="97" customFormat="1" ht="3" customHeight="1">
      <c r="A14" s="98">
        <f>[2]수급동향!L6</f>
        <v>92.441140024783138</v>
      </c>
      <c r="B14" s="99">
        <f>[2]수급동향!M6</f>
        <v>104.95662949194549</v>
      </c>
      <c r="C14" s="99">
        <f>[2]수급동향!N6</f>
        <v>54.275092936802977</v>
      </c>
      <c r="D14" s="100">
        <f>[2]수급동향!O6</f>
        <v>58.983890954151171</v>
      </c>
      <c r="F14" s="103"/>
      <c r="G14" s="104"/>
      <c r="H14" s="105"/>
      <c r="I14" s="105"/>
      <c r="J14" s="105"/>
      <c r="K14" s="106"/>
      <c r="L14" s="106"/>
      <c r="M14" s="106"/>
      <c r="N14" s="103"/>
      <c r="O14" s="103"/>
      <c r="P14" s="103"/>
    </row>
    <row r="15" spans="1:16" s="97" customFormat="1" ht="8.25" customHeight="1">
      <c r="A15" s="107"/>
      <c r="B15" s="108"/>
      <c r="C15" s="108"/>
      <c r="D15" s="109"/>
      <c r="F15" s="103"/>
      <c r="G15" s="110"/>
      <c r="H15" s="111"/>
      <c r="I15" s="111"/>
      <c r="J15" s="111"/>
      <c r="K15" s="106"/>
      <c r="L15" s="106"/>
      <c r="M15" s="106"/>
      <c r="N15" s="103"/>
      <c r="O15" s="103"/>
      <c r="P15" s="103"/>
    </row>
    <row r="16" spans="1:16" s="97" customFormat="1" ht="20.25" customHeight="1">
      <c r="A16" s="107">
        <f>[2]수급동향!L7</f>
        <v>95.565092989985686</v>
      </c>
      <c r="B16" s="108">
        <f>[2]수급동향!M7</f>
        <v>103.79113018597997</v>
      </c>
      <c r="C16" s="108">
        <f>[2]수급동향!N7</f>
        <v>58.082975679542209</v>
      </c>
      <c r="D16" s="109">
        <f>[2]수급동향!O7</f>
        <v>63.948497854077253</v>
      </c>
      <c r="F16" s="103"/>
      <c r="G16" s="112" t="s">
        <v>1741</v>
      </c>
      <c r="H16" s="106"/>
      <c r="I16" s="106"/>
      <c r="J16" s="106"/>
      <c r="K16" s="106"/>
      <c r="L16" s="103"/>
      <c r="M16" s="103"/>
      <c r="N16" s="103"/>
    </row>
    <row r="17" spans="1:16" s="97" customFormat="1" ht="20.25" customHeight="1">
      <c r="A17" s="98">
        <f>[2]수급동향!L8</f>
        <v>71.326164874551978</v>
      </c>
      <c r="B17" s="99">
        <f>[2]수급동향!M8</f>
        <v>112.27598566308244</v>
      </c>
      <c r="C17" s="99">
        <f>[2]수급동향!N8</f>
        <v>30.107526881720428</v>
      </c>
      <c r="D17" s="100">
        <f>[2]수급동향!O8</f>
        <v>57.437275985663078</v>
      </c>
      <c r="F17" s="103"/>
      <c r="G17" s="106" t="s">
        <v>1736</v>
      </c>
      <c r="H17" s="106"/>
      <c r="I17" s="106"/>
      <c r="J17" s="106"/>
      <c r="K17" s="106"/>
      <c r="L17" s="103"/>
      <c r="M17" s="103"/>
      <c r="N17" s="103"/>
    </row>
    <row r="18" spans="1:16" s="97" customFormat="1" ht="20.25" customHeight="1">
      <c r="A18" s="113">
        <f>[2]수급동향!L9</f>
        <v>74.823943661971839</v>
      </c>
      <c r="B18" s="114">
        <f>[2]수급동향!M9</f>
        <v>115.84507042253522</v>
      </c>
      <c r="C18" s="114">
        <f>[2]수급동향!N9</f>
        <v>37.676056338028168</v>
      </c>
      <c r="D18" s="115">
        <f>[2]수급동향!O9</f>
        <v>65.66901408450704</v>
      </c>
      <c r="F18" s="103"/>
      <c r="G18" s="106" t="s">
        <v>2053</v>
      </c>
      <c r="H18" s="106"/>
      <c r="I18" s="106"/>
      <c r="J18" s="106"/>
      <c r="K18" s="106"/>
      <c r="L18" s="103"/>
      <c r="M18" s="103"/>
      <c r="N18" s="103"/>
    </row>
    <row r="19" spans="1:16" s="97" customFormat="1" ht="9.75" customHeight="1">
      <c r="A19" s="107">
        <f>[2]수급동향!L10</f>
        <v>61.53846153846154</v>
      </c>
      <c r="B19" s="108">
        <f>[2]수급동향!M10</f>
        <v>140.38461538461539</v>
      </c>
      <c r="C19" s="108">
        <f>[2]수급동향!N10</f>
        <v>20.192307692307686</v>
      </c>
      <c r="D19" s="109">
        <f>[2]수급동향!O10</f>
        <v>59.61538461538462</v>
      </c>
      <c r="F19" s="103"/>
      <c r="G19" s="116"/>
      <c r="H19" s="116"/>
      <c r="I19" s="106"/>
      <c r="J19" s="106"/>
      <c r="K19" s="106"/>
      <c r="L19" s="103"/>
      <c r="M19" s="103"/>
      <c r="N19" s="103"/>
    </row>
    <row r="20" spans="1:16" s="97" customFormat="1" ht="20.25" customHeight="1">
      <c r="A20" s="107">
        <f>[2]수급동향!L11</f>
        <v>81.142857142857139</v>
      </c>
      <c r="B20" s="108">
        <f>[2]수급동향!M11</f>
        <v>102.57142857142858</v>
      </c>
      <c r="C20" s="108">
        <f>[2]수급동향!N11</f>
        <v>48</v>
      </c>
      <c r="D20" s="109">
        <f>[2]수급동향!O11</f>
        <v>70</v>
      </c>
      <c r="F20" s="117"/>
      <c r="G20" s="106" t="s">
        <v>1807</v>
      </c>
      <c r="H20" s="106" t="s">
        <v>1737</v>
      </c>
      <c r="I20" s="106"/>
      <c r="J20" s="106"/>
      <c r="K20" s="106"/>
      <c r="L20" s="103"/>
      <c r="M20" s="103"/>
      <c r="N20" s="103"/>
    </row>
    <row r="21" spans="1:16" s="97" customFormat="1" ht="20.25" customHeight="1">
      <c r="A21" s="107"/>
      <c r="B21" s="108"/>
      <c r="C21" s="108"/>
      <c r="D21" s="109"/>
      <c r="F21" s="117"/>
      <c r="G21" s="106" t="s">
        <v>1808</v>
      </c>
      <c r="H21" s="106" t="s">
        <v>1738</v>
      </c>
      <c r="I21" s="106"/>
      <c r="J21" s="106"/>
      <c r="K21" s="106"/>
      <c r="L21" s="103"/>
      <c r="M21" s="103"/>
      <c r="N21" s="103"/>
    </row>
    <row r="22" spans="1:16" s="97" customFormat="1" ht="20.25" customHeight="1">
      <c r="A22" s="107"/>
      <c r="B22" s="108"/>
      <c r="C22" s="108"/>
      <c r="D22" s="109"/>
      <c r="F22" s="117"/>
      <c r="G22" s="106" t="s">
        <v>1806</v>
      </c>
      <c r="H22" s="106" t="s">
        <v>1739</v>
      </c>
      <c r="I22" s="106"/>
      <c r="J22" s="106"/>
      <c r="K22" s="106"/>
      <c r="L22" s="103"/>
      <c r="M22" s="103"/>
      <c r="N22" s="103"/>
    </row>
    <row r="23" spans="1:16" s="97" customFormat="1" ht="18.75" customHeight="1">
      <c r="A23" s="107">
        <f>[2]수급동향!L12</f>
        <v>67.543859649122808</v>
      </c>
      <c r="B23" s="108">
        <f>[2]수급동향!M12</f>
        <v>134.21052631578948</v>
      </c>
      <c r="C23" s="108">
        <f>[2]수급동향!N12</f>
        <v>21.92982456140351</v>
      </c>
      <c r="D23" s="109">
        <f>[2]수급동향!O12</f>
        <v>57.894736842105274</v>
      </c>
      <c r="F23" s="103"/>
      <c r="G23" s="106" t="s">
        <v>1809</v>
      </c>
      <c r="H23" s="106" t="s">
        <v>1823</v>
      </c>
      <c r="I23" s="106"/>
      <c r="J23" s="106"/>
      <c r="K23" s="106"/>
      <c r="L23" s="103"/>
      <c r="M23" s="103"/>
      <c r="N23" s="103"/>
    </row>
    <row r="24" spans="1:16" s="97" customFormat="1" ht="17.25" customHeight="1">
      <c r="A24" s="113">
        <f>[2]수급동향!L13</f>
        <v>67.700729927007302</v>
      </c>
      <c r="B24" s="114">
        <f>[2]수급동향!M13</f>
        <v>108.57664233576642</v>
      </c>
      <c r="C24" s="114">
        <f>[2]수급동향!N13</f>
        <v>22.262773722627738</v>
      </c>
      <c r="D24" s="115">
        <f>[2]수급동향!O13</f>
        <v>48.905109489051092</v>
      </c>
      <c r="F24" s="103"/>
      <c r="G24" s="106" t="s">
        <v>1810</v>
      </c>
      <c r="H24" s="106" t="s">
        <v>1824</v>
      </c>
      <c r="I24" s="106"/>
      <c r="J24" s="106"/>
      <c r="K24" s="106"/>
      <c r="L24" s="103"/>
      <c r="M24" s="103"/>
      <c r="N24" s="103"/>
    </row>
    <row r="25" spans="1:16" s="97" customFormat="1" ht="20.25" customHeight="1">
      <c r="A25" s="107">
        <f>[2]수급동향!L14</f>
        <v>68.910256410256423</v>
      </c>
      <c r="B25" s="108">
        <f>[2]수급동향!M14</f>
        <v>100.32051282051282</v>
      </c>
      <c r="C25" s="108">
        <f>[2]수급동향!N14</f>
        <v>13.461538461538463</v>
      </c>
      <c r="D25" s="109">
        <f>[2]수급동향!O14</f>
        <v>34.294871794871788</v>
      </c>
      <c r="F25" s="103"/>
      <c r="G25" s="106" t="s">
        <v>1811</v>
      </c>
      <c r="H25" s="106" t="s">
        <v>1740</v>
      </c>
      <c r="I25" s="106"/>
      <c r="J25" s="106"/>
      <c r="K25" s="106"/>
      <c r="L25" s="103"/>
      <c r="M25" s="103"/>
      <c r="N25" s="103"/>
    </row>
    <row r="26" spans="1:16" s="97" customFormat="1" ht="20.25" customHeight="1">
      <c r="A26" s="98">
        <f>[2]수급동향!L16</f>
        <v>77.920560747663544</v>
      </c>
      <c r="B26" s="99">
        <f>[2]수급동향!M16</f>
        <v>106.83411214953271</v>
      </c>
      <c r="C26" s="99">
        <f>[2]수급동향!N16</f>
        <v>53.329439252336449</v>
      </c>
      <c r="D26" s="100">
        <f>[2]수급동향!O16</f>
        <v>70.327102803738327</v>
      </c>
      <c r="F26" s="103"/>
      <c r="G26" s="106" t="s">
        <v>1812</v>
      </c>
      <c r="H26" s="106"/>
      <c r="I26" s="106"/>
      <c r="J26" s="106"/>
      <c r="K26" s="106"/>
      <c r="L26" s="106"/>
      <c r="M26" s="106"/>
      <c r="N26" s="103"/>
      <c r="O26" s="103"/>
      <c r="P26" s="103"/>
    </row>
    <row r="27" spans="1:16" s="97" customFormat="1" ht="20.25" customHeight="1">
      <c r="A27" s="107">
        <f>[2]수급동향!L20</f>
        <v>70.238095238095241</v>
      </c>
      <c r="B27" s="108">
        <f>[2]수급동향!M20</f>
        <v>113.0952380952381</v>
      </c>
      <c r="C27" s="108">
        <f>[2]수급동향!N20</f>
        <v>45.238095238095241</v>
      </c>
      <c r="D27" s="109">
        <f>[2]수급동향!O20</f>
        <v>69.642857142857139</v>
      </c>
      <c r="F27" s="146"/>
      <c r="G27" s="147"/>
      <c r="H27" s="147"/>
      <c r="I27" s="147"/>
      <c r="J27" s="147"/>
      <c r="K27" s="147"/>
      <c r="L27" s="147"/>
      <c r="M27" s="147"/>
      <c r="N27" s="147"/>
      <c r="O27" s="103"/>
      <c r="P27" s="103"/>
    </row>
    <row r="28" spans="1:16" s="97" customFormat="1" ht="20.25" customHeight="1">
      <c r="A28" s="107">
        <f>[2]수급동향!L21</f>
        <v>100</v>
      </c>
      <c r="B28" s="108">
        <f>[2]수급동향!M21</f>
        <v>117.24137931034483</v>
      </c>
      <c r="C28" s="108">
        <f>[2]수급동향!N21</f>
        <v>58.620689655172406</v>
      </c>
      <c r="D28" s="109">
        <f>[2]수급동향!O21</f>
        <v>56.896551724137936</v>
      </c>
      <c r="F28" s="103"/>
      <c r="G28" s="103"/>
      <c r="H28" s="103"/>
      <c r="I28" s="103"/>
      <c r="J28" s="103"/>
      <c r="K28" s="103"/>
      <c r="L28" s="103"/>
      <c r="M28" s="103"/>
      <c r="N28" s="103"/>
      <c r="O28" s="103"/>
      <c r="P28" s="103"/>
    </row>
    <row r="29" spans="1:16" s="97" customFormat="1" ht="20.25" customHeight="1">
      <c r="A29" s="107">
        <f>[2]수급동향!L22</f>
        <v>65.966386554621863</v>
      </c>
      <c r="B29" s="108">
        <f>[2]수급동향!M22</f>
        <v>100.4201680672269</v>
      </c>
      <c r="C29" s="108">
        <f>[2]수급동향!N22</f>
        <v>52.521008403361343</v>
      </c>
      <c r="D29" s="109">
        <f>[2]수급동향!O22</f>
        <v>70.588235294117652</v>
      </c>
      <c r="F29" s="103"/>
      <c r="G29" s="103"/>
      <c r="H29" s="103"/>
      <c r="I29" s="103"/>
      <c r="J29" s="103"/>
      <c r="K29" s="103"/>
      <c r="L29" s="103"/>
      <c r="M29" s="103"/>
      <c r="N29" s="103"/>
      <c r="O29" s="103"/>
      <c r="P29" s="103"/>
    </row>
    <row r="30" spans="1:16" s="97" customFormat="1" ht="20.25" customHeight="1">
      <c r="A30" s="118">
        <f>[2]수급동향!L23</f>
        <v>79.577464788732399</v>
      </c>
      <c r="B30" s="119">
        <f>[2]수급동향!M23</f>
        <v>115.49295774647888</v>
      </c>
      <c r="C30" s="119">
        <f>[2]수급동향!N23</f>
        <v>50.70422535211268</v>
      </c>
      <c r="D30" s="120">
        <f>[2]수급동향!O23</f>
        <v>102.8169014084507</v>
      </c>
      <c r="F30" s="103"/>
      <c r="G30" s="103"/>
      <c r="H30" s="103"/>
      <c r="I30" s="103"/>
      <c r="J30" s="103"/>
      <c r="K30" s="103"/>
      <c r="L30" s="103"/>
      <c r="M30" s="103"/>
      <c r="N30" s="103"/>
      <c r="O30" s="103"/>
      <c r="P30" s="103"/>
    </row>
    <row r="31" spans="1:16" s="97" customFormat="1" ht="20.25" customHeight="1">
      <c r="A31" s="107">
        <f>[2]수급동향!L24</f>
        <v>60.451977401129945</v>
      </c>
      <c r="B31" s="108">
        <f>[2]수급동향!M24</f>
        <v>107.90960451977402</v>
      </c>
      <c r="C31" s="108">
        <f>[2]수급동향!N24</f>
        <v>27.401129943502823</v>
      </c>
      <c r="D31" s="109">
        <f>[2]수급동향!O24</f>
        <v>44.915254237288124</v>
      </c>
      <c r="F31" s="103"/>
      <c r="G31" s="103"/>
      <c r="H31" s="103"/>
      <c r="I31" s="103"/>
      <c r="J31" s="103"/>
      <c r="K31" s="103"/>
      <c r="L31" s="103"/>
      <c r="M31" s="103"/>
      <c r="N31" s="103"/>
      <c r="O31" s="103"/>
      <c r="P31" s="103"/>
    </row>
    <row r="32" spans="1:16" s="97" customFormat="1" ht="20.25" customHeight="1">
      <c r="A32" s="121">
        <f>[2]수급동향!L25</f>
        <v>77.435064935064943</v>
      </c>
      <c r="B32" s="122">
        <f>[2]수급동향!M25</f>
        <v>103.8961038961039</v>
      </c>
      <c r="C32" s="122">
        <f>[2]수급동향!N25</f>
        <v>47.077922077922082</v>
      </c>
      <c r="D32" s="123">
        <f>[2]수급동향!O25</f>
        <v>60.551948051948052</v>
      </c>
      <c r="F32" s="103"/>
      <c r="G32" s="103"/>
      <c r="H32" s="103"/>
      <c r="I32" s="103"/>
      <c r="J32" s="103"/>
      <c r="K32" s="103"/>
      <c r="L32" s="103"/>
      <c r="M32" s="103"/>
      <c r="N32" s="103"/>
      <c r="O32" s="103"/>
      <c r="P32" s="103"/>
    </row>
    <row r="33" spans="1:16" s="97" customFormat="1" ht="20.25" customHeight="1">
      <c r="A33" s="121">
        <f>[2]수급동향!L26</f>
        <v>67.266187050359719</v>
      </c>
      <c r="B33" s="122">
        <f>[2]수급동향!M26</f>
        <v>106.11510791366908</v>
      </c>
      <c r="C33" s="122">
        <f>[2]수급동향!N26</f>
        <v>33.093525179856115</v>
      </c>
      <c r="D33" s="123">
        <f>[2]수급동향!O26</f>
        <v>44.964028776978424</v>
      </c>
      <c r="F33" s="103"/>
      <c r="G33" s="103"/>
      <c r="H33" s="103"/>
      <c r="I33" s="103"/>
      <c r="J33" s="103"/>
      <c r="K33" s="103"/>
      <c r="L33" s="103"/>
      <c r="M33" s="103"/>
      <c r="N33" s="103"/>
      <c r="O33" s="103"/>
      <c r="P33" s="103"/>
    </row>
    <row r="34" spans="1:16" s="97" customFormat="1" ht="20.25" customHeight="1">
      <c r="A34" s="107">
        <f>[2]수급동향!L27</f>
        <v>72.023809523809518</v>
      </c>
      <c r="B34" s="108">
        <f>[2]수급동향!M27</f>
        <v>97.61904761904762</v>
      </c>
      <c r="C34" s="108">
        <f>[2]수급동향!N27</f>
        <v>53.571428571428569</v>
      </c>
      <c r="D34" s="109">
        <f>[2]수급동향!O27</f>
        <v>75</v>
      </c>
      <c r="F34" s="103"/>
      <c r="G34" s="103"/>
      <c r="H34" s="103"/>
      <c r="I34" s="103"/>
      <c r="J34" s="103"/>
      <c r="K34" s="103"/>
      <c r="L34" s="103"/>
      <c r="M34" s="103"/>
      <c r="N34" s="103"/>
      <c r="O34" s="103"/>
      <c r="P34" s="103"/>
    </row>
    <row r="35" spans="1:16" s="97" customFormat="1" ht="20.25" customHeight="1">
      <c r="A35" s="107">
        <f>[2]수급동향!L28</f>
        <v>99.411764705882348</v>
      </c>
      <c r="B35" s="108">
        <f>[2]수급동향!M28</f>
        <v>106.47058823529412</v>
      </c>
      <c r="C35" s="108">
        <f>[2]수급동향!N28</f>
        <v>63.529411764705884</v>
      </c>
      <c r="D35" s="109">
        <f>[2]수급동향!O28</f>
        <v>71.764705882352928</v>
      </c>
      <c r="F35" s="103"/>
      <c r="G35" s="103"/>
      <c r="H35" s="103"/>
      <c r="I35" s="103"/>
      <c r="J35" s="103"/>
      <c r="K35" s="103"/>
      <c r="L35" s="103"/>
      <c r="M35" s="103"/>
      <c r="N35" s="103"/>
      <c r="O35" s="103"/>
      <c r="P35" s="103"/>
    </row>
    <row r="36" spans="1:16" s="97" customFormat="1" ht="20.25" customHeight="1">
      <c r="A36" s="98">
        <f>[2]수급동향!L29</f>
        <v>97.727272727272734</v>
      </c>
      <c r="B36" s="99">
        <f>[2]수급동향!M29</f>
        <v>100.90909090909091</v>
      </c>
      <c r="C36" s="99">
        <f>[2]수급동향!N29</f>
        <v>31.818181818181824</v>
      </c>
      <c r="D36" s="100">
        <f>[2]수급동향!O29</f>
        <v>34.090909090909101</v>
      </c>
      <c r="F36" s="103"/>
      <c r="G36" s="103"/>
      <c r="H36" s="103"/>
      <c r="I36" s="103"/>
      <c r="J36" s="103"/>
      <c r="K36" s="103"/>
      <c r="L36" s="103"/>
      <c r="M36" s="103"/>
      <c r="N36" s="103"/>
      <c r="O36" s="103"/>
      <c r="P36" s="103"/>
    </row>
    <row r="37" spans="1:16" s="97" customFormat="1" ht="20.25" customHeight="1">
      <c r="A37" s="98">
        <f>[2]수급동향!L30</f>
        <v>99.137931034482762</v>
      </c>
      <c r="B37" s="99">
        <f>[2]수급동향!M30</f>
        <v>100.86206896551724</v>
      </c>
      <c r="C37" s="99">
        <f>[2]수급동향!N30</f>
        <v>65.517241379310349</v>
      </c>
      <c r="D37" s="100">
        <f>[2]수급동향!O30</f>
        <v>60.344827586206897</v>
      </c>
      <c r="F37" s="103"/>
      <c r="G37" s="103"/>
      <c r="H37" s="103"/>
      <c r="I37" s="103"/>
      <c r="J37" s="103"/>
      <c r="K37" s="103"/>
      <c r="L37" s="103"/>
      <c r="M37" s="103"/>
      <c r="N37" s="103"/>
      <c r="O37" s="103"/>
      <c r="P37" s="103"/>
    </row>
    <row r="38" spans="1:16" s="97" customFormat="1" ht="20.25" customHeight="1">
      <c r="A38" s="98">
        <f>[2]수급동향!L31</f>
        <v>107.80346820809248</v>
      </c>
      <c r="B38" s="99">
        <f>[2]수급동향!M31</f>
        <v>112.71676300578035</v>
      </c>
      <c r="C38" s="99">
        <f>[2]수급동향!N31</f>
        <v>69.653179190751445</v>
      </c>
      <c r="D38" s="100">
        <f>[2]수급동향!O31</f>
        <v>70.520231213872833</v>
      </c>
      <c r="F38" s="103"/>
      <c r="G38" s="103"/>
      <c r="H38" s="103"/>
      <c r="I38" s="103"/>
      <c r="J38" s="103"/>
      <c r="K38" s="103"/>
      <c r="L38" s="103"/>
      <c r="M38" s="103"/>
      <c r="N38" s="103"/>
      <c r="O38" s="103"/>
      <c r="P38" s="103"/>
    </row>
    <row r="39" spans="1:16" s="97" customFormat="1" ht="20.25" customHeight="1">
      <c r="A39" s="98">
        <f>[2]수급동향!L32</f>
        <v>98.5</v>
      </c>
      <c r="B39" s="99">
        <f>[2]수급동향!M32</f>
        <v>104</v>
      </c>
      <c r="C39" s="99">
        <f>[2]수급동향!N32</f>
        <v>61.5</v>
      </c>
      <c r="D39" s="100">
        <f>[2]수급동향!O32</f>
        <v>60</v>
      </c>
      <c r="F39" s="103"/>
      <c r="G39" s="103"/>
      <c r="H39" s="103"/>
      <c r="I39" s="103"/>
      <c r="J39" s="103"/>
      <c r="K39" s="103"/>
      <c r="L39" s="103"/>
      <c r="M39" s="103"/>
      <c r="N39" s="103"/>
      <c r="O39" s="103"/>
      <c r="P39" s="103"/>
    </row>
    <row r="40" spans="1:16" s="97" customFormat="1" ht="20.25" customHeight="1">
      <c r="A40" s="98">
        <f>[2]수급동향!L33</f>
        <v>107.89473684210526</v>
      </c>
      <c r="B40" s="99">
        <f>[2]수급동향!M33</f>
        <v>107.89473684210526</v>
      </c>
      <c r="C40" s="99">
        <f>[2]수급동향!N33</f>
        <v>107.89473684210526</v>
      </c>
      <c r="D40" s="100">
        <f>[2]수급동향!O33</f>
        <v>107.89473684210526</v>
      </c>
      <c r="F40" s="103"/>
      <c r="G40" s="103"/>
      <c r="H40" s="103"/>
      <c r="I40" s="103"/>
      <c r="J40" s="103"/>
      <c r="K40" s="103"/>
      <c r="L40" s="103"/>
      <c r="M40" s="103"/>
      <c r="N40" s="103"/>
      <c r="O40" s="103"/>
      <c r="P40" s="103"/>
    </row>
    <row r="41" spans="1:16" s="97" customFormat="1" ht="20.25" customHeight="1">
      <c r="A41" s="98">
        <f>[2]수급동향!L34</f>
        <v>95.070422535211264</v>
      </c>
      <c r="B41" s="99">
        <f>[2]수급동향!M34</f>
        <v>106.33802816901409</v>
      </c>
      <c r="C41" s="99">
        <f>[2]수급동향!N34</f>
        <v>54.225352112676063</v>
      </c>
      <c r="D41" s="100">
        <f>[2]수급동향!O34</f>
        <v>73.943661971830977</v>
      </c>
      <c r="F41" s="103"/>
      <c r="G41" s="103"/>
      <c r="H41" s="103"/>
      <c r="I41" s="103"/>
      <c r="J41" s="103"/>
      <c r="K41" s="103"/>
      <c r="L41" s="103"/>
      <c r="M41" s="103"/>
      <c r="N41" s="103"/>
      <c r="O41" s="103"/>
      <c r="P41" s="103"/>
    </row>
    <row r="42" spans="1:16" s="97" customFormat="1" ht="20.25" customHeight="1">
      <c r="A42" s="98">
        <f>[2]수급동향!L35</f>
        <v>98.125</v>
      </c>
      <c r="B42" s="99">
        <f>[2]수급동향!M35</f>
        <v>103.75</v>
      </c>
      <c r="C42" s="99">
        <f>[2]수급동향!N35</f>
        <v>61.875</v>
      </c>
      <c r="D42" s="100">
        <f>[2]수급동향!O35</f>
        <v>58.125</v>
      </c>
      <c r="F42" s="103"/>
      <c r="G42" s="103"/>
      <c r="H42" s="103"/>
      <c r="I42" s="103"/>
      <c r="J42" s="103"/>
      <c r="K42" s="103"/>
      <c r="L42" s="103"/>
      <c r="M42" s="103"/>
      <c r="N42" s="103"/>
      <c r="O42" s="103"/>
      <c r="P42" s="103"/>
    </row>
    <row r="43" spans="1:16" s="97" customFormat="1" ht="20.25" customHeight="1">
      <c r="A43" s="98">
        <f>[2]수급동향!L36</f>
        <v>98.039215686274517</v>
      </c>
      <c r="B43" s="99">
        <f>[2]수급동향!M36</f>
        <v>110.29411764705883</v>
      </c>
      <c r="C43" s="99">
        <f>[2]수급동향!N36</f>
        <v>45.098039215686271</v>
      </c>
      <c r="D43" s="100">
        <f>[2]수급동향!O36</f>
        <v>46.078431372549019</v>
      </c>
      <c r="F43" s="103"/>
      <c r="G43" s="103"/>
      <c r="H43" s="103"/>
      <c r="I43" s="103"/>
      <c r="J43" s="103"/>
      <c r="K43" s="103"/>
      <c r="L43" s="103"/>
      <c r="M43" s="103"/>
      <c r="N43" s="103"/>
      <c r="O43" s="103"/>
      <c r="P43" s="103"/>
    </row>
    <row r="44" spans="1:16" s="97" customFormat="1" ht="20.25" customHeight="1">
      <c r="A44" s="98">
        <f>[2]수급동향!L37</f>
        <v>84.337349397590373</v>
      </c>
      <c r="B44" s="99">
        <f>[2]수급동향!M37</f>
        <v>92.168674698795186</v>
      </c>
      <c r="C44" s="99">
        <f>[2]수급동향!N37</f>
        <v>50.000000000000007</v>
      </c>
      <c r="D44" s="100">
        <f>[2]수급동향!O37</f>
        <v>52.409638554216869</v>
      </c>
      <c r="F44" s="103"/>
      <c r="G44" s="103"/>
      <c r="H44" s="103"/>
      <c r="I44" s="103"/>
      <c r="J44" s="103"/>
      <c r="K44" s="103"/>
      <c r="L44" s="103"/>
      <c r="M44" s="103"/>
      <c r="N44" s="103"/>
      <c r="O44" s="103"/>
      <c r="P44" s="103"/>
    </row>
    <row r="45" spans="1:16" s="97" customFormat="1" ht="20.25" customHeight="1">
      <c r="A45" s="98">
        <f>[2]수급동향!L38</f>
        <v>99.382716049382722</v>
      </c>
      <c r="B45" s="99">
        <f>[2]수급동향!M38</f>
        <v>99.382716049382722</v>
      </c>
      <c r="C45" s="99">
        <f>[2]수급동향!N38</f>
        <v>89.506172839506178</v>
      </c>
      <c r="D45" s="100">
        <f>[2]수급동향!O38</f>
        <v>93.827160493827165</v>
      </c>
      <c r="F45" s="103"/>
      <c r="G45" s="103"/>
      <c r="H45" s="103"/>
      <c r="I45" s="103"/>
      <c r="J45" s="103"/>
      <c r="K45" s="103"/>
      <c r="L45" s="103"/>
      <c r="M45" s="103"/>
      <c r="N45" s="103"/>
      <c r="O45" s="103"/>
      <c r="P45" s="103"/>
    </row>
    <row r="46" spans="1:16" s="97" customFormat="1" ht="20.25" customHeight="1">
      <c r="A46" s="98">
        <f>[2]수급동향!L39</f>
        <v>101.32743362831859</v>
      </c>
      <c r="B46" s="99">
        <f>[2]수급동향!M39</f>
        <v>112.83185840707964</v>
      </c>
      <c r="C46" s="99">
        <f>[2]수급동향!N39</f>
        <v>73.451327433628322</v>
      </c>
      <c r="D46" s="100">
        <f>[2]수급동향!O39</f>
        <v>74.336283185840699</v>
      </c>
      <c r="F46" s="103"/>
      <c r="G46" s="103"/>
      <c r="H46" s="103"/>
      <c r="I46" s="103"/>
      <c r="J46" s="103"/>
      <c r="K46" s="103"/>
      <c r="L46" s="103"/>
      <c r="M46" s="103"/>
      <c r="N46" s="103"/>
      <c r="O46" s="103"/>
      <c r="P46" s="103"/>
    </row>
    <row r="47" spans="1:16" s="97" customFormat="1" ht="20.25" customHeight="1">
      <c r="A47" s="98">
        <f>[2]수급동향!L40</f>
        <v>93.959731543624159</v>
      </c>
      <c r="B47" s="99">
        <f>[2]수급동향!M40</f>
        <v>101.00671140939598</v>
      </c>
      <c r="C47" s="99">
        <f>[2]수급동향!N40</f>
        <v>48.993288590604024</v>
      </c>
      <c r="D47" s="100">
        <f>[2]수급동향!O40</f>
        <v>62.75167785234899</v>
      </c>
      <c r="F47" s="103"/>
      <c r="G47" s="103"/>
      <c r="H47" s="103"/>
      <c r="I47" s="103"/>
      <c r="J47" s="103"/>
      <c r="K47" s="103"/>
      <c r="L47" s="103"/>
      <c r="M47" s="103"/>
      <c r="N47" s="103"/>
      <c r="O47" s="103"/>
      <c r="P47" s="103"/>
    </row>
    <row r="48" spans="1:16" s="97" customFormat="1" ht="20.25" customHeight="1">
      <c r="A48" s="98">
        <f>[2]수급동향!L41</f>
        <v>85</v>
      </c>
      <c r="B48" s="99">
        <f>[2]수급동향!M41</f>
        <v>97.5</v>
      </c>
      <c r="C48" s="122">
        <f>[2]수급동향!N41</f>
        <v>10</v>
      </c>
      <c r="D48" s="123">
        <f>[2]수급동향!O41</f>
        <v>20</v>
      </c>
      <c r="F48" s="103"/>
      <c r="G48" s="103"/>
      <c r="H48" s="103"/>
      <c r="I48" s="103"/>
      <c r="J48" s="103"/>
      <c r="K48" s="103"/>
      <c r="L48" s="103"/>
      <c r="M48" s="103"/>
      <c r="N48" s="103"/>
      <c r="O48" s="103"/>
      <c r="P48" s="103"/>
    </row>
    <row r="49" spans="1:16" s="97" customFormat="1" ht="20.25" customHeight="1">
      <c r="A49" s="118">
        <f>[2]수급동향!L42</f>
        <v>86.6869918699187</v>
      </c>
      <c r="B49" s="119">
        <f>[2]수급동향!M42</f>
        <v>105.48780487804878</v>
      </c>
      <c r="C49" s="122">
        <f>[2]수급동향!N42</f>
        <v>49.44105691056911</v>
      </c>
      <c r="D49" s="123">
        <f>[2]수급동향!O42</f>
        <v>56.453252032520332</v>
      </c>
      <c r="F49" s="103"/>
      <c r="G49" s="103"/>
      <c r="H49" s="103"/>
      <c r="I49" s="103"/>
      <c r="J49" s="103"/>
      <c r="K49" s="103"/>
      <c r="L49" s="103"/>
      <c r="M49" s="103"/>
      <c r="N49" s="103"/>
      <c r="O49" s="103"/>
      <c r="P49" s="103"/>
    </row>
    <row r="50" spans="1:16" s="97" customFormat="1" ht="20.25" customHeight="1" thickBot="1">
      <c r="A50" s="124">
        <f>[2]수급동향!L43</f>
        <v>85.852090032154351</v>
      </c>
      <c r="B50" s="125">
        <f>[2]수급동향!M43</f>
        <v>105.46623794212218</v>
      </c>
      <c r="C50" s="126">
        <f>[2]수급동향!N43</f>
        <v>55.466237942122184</v>
      </c>
      <c r="D50" s="127">
        <f>[2]수급동향!O43</f>
        <v>67.459807073954977</v>
      </c>
      <c r="F50" s="103"/>
      <c r="G50" s="103"/>
      <c r="H50" s="103"/>
      <c r="I50" s="103"/>
      <c r="J50" s="103"/>
      <c r="K50" s="103"/>
      <c r="L50" s="103"/>
      <c r="M50" s="103"/>
      <c r="N50" s="103"/>
      <c r="O50" s="103"/>
      <c r="P50" s="103"/>
    </row>
    <row r="51" spans="1:16" s="97" customFormat="1" ht="20.25" customHeight="1">
      <c r="A51" s="128"/>
      <c r="B51" s="128"/>
      <c r="C51" s="128"/>
      <c r="D51" s="128"/>
      <c r="F51" s="103"/>
      <c r="G51" s="103"/>
      <c r="H51" s="103"/>
      <c r="I51" s="103"/>
      <c r="J51" s="103"/>
      <c r="K51" s="103"/>
      <c r="L51" s="103"/>
      <c r="M51" s="103"/>
      <c r="N51" s="103"/>
      <c r="O51" s="103"/>
      <c r="P51" s="103"/>
    </row>
    <row r="52" spans="1:16" ht="20.25" customHeight="1">
      <c r="A52" s="129"/>
      <c r="B52" s="129"/>
      <c r="C52" s="129"/>
      <c r="D52" s="129"/>
      <c r="F52" s="103"/>
      <c r="G52" s="103"/>
      <c r="H52" s="103"/>
      <c r="I52" s="103"/>
      <c r="J52" s="103"/>
      <c r="K52" s="103"/>
      <c r="L52" s="103"/>
      <c r="M52" s="103"/>
      <c r="N52" s="103"/>
      <c r="O52" s="103"/>
      <c r="P52" s="103"/>
    </row>
    <row r="53" spans="1:16" ht="20.25" customHeight="1">
      <c r="A53" s="131"/>
      <c r="B53" s="131"/>
      <c r="C53" s="131"/>
      <c r="D53" s="131"/>
      <c r="F53" s="103"/>
      <c r="G53" s="103"/>
      <c r="H53" s="103"/>
      <c r="I53" s="103"/>
      <c r="J53" s="103"/>
      <c r="K53" s="103"/>
      <c r="L53" s="103"/>
      <c r="M53" s="103"/>
      <c r="N53" s="103"/>
      <c r="O53" s="103"/>
      <c r="P53" s="103"/>
    </row>
    <row r="54" spans="1:16" ht="9" customHeight="1">
      <c r="A54" s="132"/>
      <c r="B54" s="132"/>
      <c r="C54" s="132"/>
      <c r="D54" s="132"/>
      <c r="F54" s="103"/>
      <c r="G54" s="103"/>
      <c r="H54" s="103"/>
      <c r="I54" s="103"/>
      <c r="J54" s="103"/>
      <c r="K54" s="103"/>
      <c r="L54" s="103"/>
      <c r="M54" s="103"/>
      <c r="N54" s="103"/>
      <c r="O54" s="103"/>
      <c r="P54" s="103"/>
    </row>
    <row r="55" spans="1:16" ht="3.6" customHeight="1">
      <c r="A55" s="133"/>
      <c r="B55" s="133"/>
      <c r="C55" s="133"/>
      <c r="D55" s="133"/>
    </row>
  </sheetData>
  <mergeCells count="1">
    <mergeCell ref="A5:D5"/>
  </mergeCells>
  <phoneticPr fontId="16" type="noConversion"/>
  <pageMargins left="0.51181102362204722" right="0.55555555555555558" top="0.98425196850393704" bottom="0.59055118110236227" header="0.19685039370078741" footer="0.19685039370078741"/>
  <pageSetup paperSize="9" orientation="portrait" r:id="rId1"/>
  <headerFooter>
    <oddHeader xml:space="preserve">&amp;R&amp;8
</oddHead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57</vt:i4>
      </vt:variant>
      <vt:variant>
        <vt:lpstr>이름이 지정된 범위</vt:lpstr>
      </vt:variant>
      <vt:variant>
        <vt:i4>8</vt:i4>
      </vt:variant>
    </vt:vector>
  </HeadingPairs>
  <TitlesOfParts>
    <vt:vector size="65" baseType="lpstr">
      <vt:lpstr>이용자 유의사항</vt:lpstr>
      <vt:lpstr>목차</vt:lpstr>
      <vt:lpstr>요약1</vt:lpstr>
      <vt:lpstr>요약2</vt:lpstr>
      <vt:lpstr>1</vt:lpstr>
      <vt:lpstr>2</vt:lpstr>
      <vt:lpstr>매매지수</vt:lpstr>
      <vt:lpstr>전세지수</vt:lpstr>
      <vt:lpstr>3</vt:lpstr>
      <vt:lpstr>4</vt:lpstr>
      <vt:lpstr>매매계절</vt:lpstr>
      <vt:lpstr>전세계절</vt:lpstr>
      <vt:lpstr>5</vt:lpstr>
      <vt:lpstr>6</vt:lpstr>
      <vt:lpstr>7</vt:lpstr>
      <vt:lpstr>규모매매지수</vt:lpstr>
      <vt:lpstr>8</vt:lpstr>
      <vt:lpstr>9</vt:lpstr>
      <vt:lpstr>10</vt:lpstr>
      <vt:lpstr>규모전세지수</vt:lpstr>
      <vt:lpstr>11</vt:lpstr>
      <vt:lpstr>12</vt:lpstr>
      <vt:lpstr>13</vt:lpstr>
      <vt:lpstr>연령매매지수</vt:lpstr>
      <vt:lpstr>14</vt:lpstr>
      <vt:lpstr>15</vt:lpstr>
      <vt:lpstr>16</vt:lpstr>
      <vt:lpstr>연령전세지수</vt:lpstr>
      <vt:lpstr>17</vt:lpstr>
      <vt:lpstr>18</vt:lpstr>
      <vt:lpstr>수급동향</vt:lpstr>
      <vt:lpstr>19</vt:lpstr>
      <vt:lpstr>20</vt:lpstr>
      <vt:lpstr>21</vt:lpstr>
      <vt:lpstr>22</vt:lpstr>
      <vt:lpstr>평균</vt:lpstr>
      <vt:lpstr>중위</vt:lpstr>
      <vt:lpstr>평균단위</vt:lpstr>
      <vt:lpstr>중위단위</vt:lpstr>
      <vt:lpstr>23</vt:lpstr>
      <vt:lpstr>가격비</vt:lpstr>
      <vt:lpstr>24</vt:lpstr>
      <vt:lpstr>5분위배수</vt:lpstr>
      <vt:lpstr>25</vt:lpstr>
      <vt:lpstr>PIR소득</vt:lpstr>
      <vt:lpstr>CV1</vt:lpstr>
      <vt:lpstr>CV2</vt:lpstr>
      <vt:lpstr>CV3</vt:lpstr>
      <vt:lpstr>CV4</vt:lpstr>
      <vt:lpstr>CV</vt:lpstr>
      <vt:lpstr>부록1</vt:lpstr>
      <vt:lpstr>매매_거래량</vt:lpstr>
      <vt:lpstr>부록2</vt:lpstr>
      <vt:lpstr>CPI</vt:lpstr>
      <vt:lpstr>부록3</vt:lpstr>
      <vt:lpstr>국제(h)</vt:lpstr>
      <vt:lpstr>마치며</vt:lpstr>
      <vt:lpstr>'이용자 유의사항'!Print_Area</vt:lpstr>
      <vt:lpstr>'1'!Print_Titles</vt:lpstr>
      <vt:lpstr>'19'!Print_Titles</vt:lpstr>
      <vt:lpstr>'20'!Print_Titles</vt:lpstr>
      <vt:lpstr>'CV1'!Print_Titles</vt:lpstr>
      <vt:lpstr>'CV2'!Print_Titles</vt:lpstr>
      <vt:lpstr>'CV3'!Print_Titles</vt:lpstr>
      <vt:lpstr>'CV4'!Print_Titles</vt:lpstr>
    </vt:vector>
  </TitlesOfParts>
  <Company>Samsung Electronics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03720</dc:creator>
  <cp:lastModifiedBy>04194</cp:lastModifiedBy>
  <cp:lastPrinted>2013-07-25T05:22:44Z</cp:lastPrinted>
  <dcterms:created xsi:type="dcterms:W3CDTF">2012-02-23T05:39:44Z</dcterms:created>
  <dcterms:modified xsi:type="dcterms:W3CDTF">2013-08-23T07:01:35Z</dcterms:modified>
</cp:coreProperties>
</file>